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ms-excel.sheet.macroEnabled.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ЭтаКнига"/>
  <bookViews>
    <workbookView visibility="visible" minimized="0" showHorizontalScroll="1" showVerticalScroll="1" showSheetTabs="1" xWindow="-110" yWindow="-110" windowWidth="19420" windowHeight="10420" tabRatio="600" firstSheet="0" activeTab="1" autoFilterDateGrouping="1"/>
  </bookViews>
  <sheets>
    <sheet name="СВОД" sheetId="1" state="visible" r:id="rId1"/>
    <sheet name="МП" sheetId="2" state="visible" r:id="rId2"/>
  </sheets>
  <definedNames>
    <definedName name="_xleta.EOMONTH" hidden="1" xlm="1">#NAME?</definedName>
    <definedName name="_xleta.MAX" hidden="1" xlm="1">#NAME?</definedName>
    <definedName name="_xleta.N" hidden="1" xlm="1">#NAME?</definedName>
    <definedName name="_xleta.NETWORKDAYS.INTL" hidden="1" xlm="1">#NAME?</definedName>
    <definedName name="_xleta.SUM" hidden="1" xlm="1">#NAME?</definedName>
    <definedName name="_xlpm.AW" hidden="1" xlm="1">#NAME?</definedName>
    <definedName name="_xlpm.AX" hidden="1" xlm="1">#NAME?</definedName>
    <definedName name="_xlpm.COEF" hidden="1" xlm="1">#NAME?</definedName>
    <definedName name="_xlpm.COEFF" hidden="1" xlm="1">#NAME?</definedName>
    <definedName name="_xlpm.D" hidden="1" xlm="1">#NAME?</definedName>
    <definedName name="_xlpm.DD" hidden="1" xlm="1">#NAME?</definedName>
    <definedName name="_xlpm.GPR" hidden="1" xlm="1">#NAME?</definedName>
    <definedName name="_xlpm.K" hidden="1" xlm="1">#NAME?</definedName>
    <definedName name="_xlpm.KO" hidden="1" xlm="1">#NAME?</definedName>
    <definedName name="_xlpm.KOE" hidden="1" xlm="1">#NAME?</definedName>
    <definedName name="_xlpm.KOEF" hidden="1" xlm="1">#NAME?</definedName>
    <definedName name="_xlpm.L" hidden="1" xlm="1">#NAME?</definedName>
    <definedName name="_xlpm.Li" hidden="1" xlm="1">#NAME?</definedName>
    <definedName name="_xlpm.Lis" hidden="1" xlm="1">#NAME?</definedName>
    <definedName name="_xlpm.LTV" hidden="1" xlm="1">#NAME?</definedName>
    <definedName name="_xlpm.M" hidden="1" xlm="1">#NAME?</definedName>
    <definedName name="_xlpm.MA" hidden="1" xlm="1">#NAME?</definedName>
    <definedName name="_xlpm.MAA" hidden="1" xlm="1">#NAME?</definedName>
    <definedName name="_xlpm.MAAA" hidden="1" xlm="1">#NAME?</definedName>
    <definedName name="_xlpm.MI" hidden="1" xlm="1">#NAME?</definedName>
    <definedName name="_xlpm.MIN" hidden="1" xlm="1">#NAME?</definedName>
    <definedName name="_xlpm.NovikovTV" hidden="1" xlm="1">#NAME?</definedName>
    <definedName name="_xlpm.NTV" hidden="1" xlm="1">#NAME?</definedName>
    <definedName name="_xlpm.OEF" hidden="1" xlm="1">#NAME?</definedName>
    <definedName name="_xlpm.VD" hidden="1" xlm="1">#NAME?</definedName>
    <definedName name="_xlpm.X" hidden="1" xlm="1">#NAME?</definedName>
    <definedName name="_xlpm.XX" hidden="1" xlm="1">#NAME?</definedName>
    <definedName name="_xlpm.XXX" hidden="1" xlm="1">#NAME?</definedName>
    <definedName name="_xlpm.Л" hidden="1" xlm="1">#NAME?</definedName>
    <definedName name="_xlpm.ЧX" hidden="1" xlm="1">#NAME?</definedName>
    <definedName name="_xlpm.ЧЧX" hidden="1" xlm="1">#NAME?</definedName>
    <definedName name="_xlpm.Ь" hidden="1" xlm="1">#NAME?</definedName>
    <definedName name="ДАТАВКЛ">_xlfn.LAMBDA(_xlfn.LET(_xlpm.COEFF,  IF(МП!$AW1+МП!$AX1=0,0,IF(MAX(MIN(МП!$AX1,EOMONTH(МП!A$15,0))-MAX(МП!$AW1,МП!A$15)+1,)&gt;0,1,0)),  _xlfn.IFS(  МП!$ES1="LisChannel",  _xlpm.COEFF* INDEX({1;1;1.2;1.2;1;1;1;1;1.2;1.2;1.2;1.2}, MATCH(MONTH(МП!A$15), {1,2,3,4,5,6,7,8,9,10,11,12})),  CONCATENATE(МП!$ES1," ",МП!$L1)="RussOutdoor метро",  _xlpm.COEFF* INDEX({0.8;0.9;1.1;1.1;1;1;1;1;1.1;1.1;1.1;1.1}, MATCH(MONTH(МП!A$15), {1,2,3,4,5,6,7,8,9,10,11,12})),  МП!$ES1&lt;&gt;"LisChannel", _xlpm.COEFF,  МП!$ES1&lt;&gt;"RussOutdoor", _xlpm.COEFF)))</definedName>
    <definedName name="ПРАЙСБ">_xlfn.LAMBDA(IFERROR(  IF(МП!$ES1="LisChannel", (ROUND(((INDEX({174.625;153.888888888889;130.972222222222},MATCH(МП!$AI1,{2;3;4}),0))*МП!$AG1*МП!$AI1),2)),0),0))</definedName>
    <definedName name="ПРАЙСВ"> _xlfn.LAMBDA( _xlfn.LET(_xlpm.X,  IFERROR(  IF(МП!$ES1="НовиковТВ",  (_xlfn.LET(_xlpm.NTV, _xlfn.LET(_xlpm.MIN,350000,  IF(SUMIFS(МП!$DI:$DI,МП!$ES:$ES,"НовиковТВ")&lt;=_xlpm.MIN, (SUMIFS(МП!$DI:$DI,МП!$ES:$ES,"НовиковТВ")/(COUNTIFS(МП!$ES:$ES,"НовиковТВ")))*_xlpm.MIN/SUMIFS(МП!$DI:$DI,МП!$ES:$ES,"НовиковТВ"), МП!XFD1)),  _xlpm.NTV+МП!$DG1/(1-(1-(_xlpm.NTV)*(1-МП!$DL1)*(1-МП!$DM1)*(1-МП!$DN1)*(1-МП!$DO1)*(1-МП!$DP1)/_xlpm.NTV))))/(1+МП!$EP1),  МП!$DI1+МП!$DG1/(1-(1-(МП!$DI1)*(1-МП!$DL1)*(1-МП!$DM1)*(1-МП!$DN1)*(1-МП!$DO1)*(1-МП!$DP1)/МП!$DI1))),  0),  _xlpm.X*(1+МП!$CM1)*(1+МП!$CW1)-_xlpm.X*(1+МП!$CM1)+_xlpm.X))</definedName>
    <definedName name="_xlnm._FilterDatabase" localSheetId="1" hidden="1">'МП'!$A$15:$EV$22</definedName>
  </definedNames>
  <calcPr calcId="191029" fullCalcOnLoad="1"/>
</workbook>
</file>

<file path=xl/styles.xml><?xml version="1.0" encoding="utf-8"?>
<styleSheet xmlns="http://schemas.openxmlformats.org/spreadsheetml/2006/main">
  <numFmts count="7">
    <numFmt numFmtId="164" formatCode="_-* #,##0.00\ &quot;₽&quot;_-;\-* #,##0.00\ &quot;₽&quot;_-;_-* &quot;-&quot;??\ &quot;₽&quot;_-;_-@_-"/>
    <numFmt numFmtId="165" formatCode="_-* #,##0.00\ _₽_-;\-* #,##0.00\ _₽_-;_-* &quot;-&quot;??\ _₽_-;_-@_-"/>
    <numFmt numFmtId="166" formatCode="0.0"/>
    <numFmt numFmtId="167" formatCode="0.0%"/>
    <numFmt numFmtId="168" formatCode="0_ ;\-0\ "/>
    <numFmt numFmtId="169" formatCode="0.00000"/>
    <numFmt numFmtId="170" formatCode="_-* #,##0.00\ [$₽-419]_-;\-* #,##0.00\ [$₽-419]_-;_-* &quot;-&quot;??\ [$₽-419]_-;_-@_-"/>
  </numFmts>
  <fonts count="46">
    <font>
      <name val="Calibri"/>
      <family val="2"/>
      <color theme="1"/>
      <sz val="11"/>
      <scheme val="minor"/>
    </font>
    <font>
      <name val="Calibri"/>
      <charset val="204"/>
      <family val="2"/>
      <color theme="1"/>
      <sz val="11"/>
      <scheme val="minor"/>
    </font>
    <font>
      <name val="Calibri"/>
      <family val="2"/>
      <color theme="1"/>
      <sz val="10"/>
      <scheme val="minor"/>
    </font>
    <font>
      <name val="Calibri"/>
      <family val="2"/>
      <sz val="8"/>
      <scheme val="minor"/>
    </font>
    <font>
      <name val="Calibri"/>
      <charset val="204"/>
      <family val="2"/>
      <b val="1"/>
      <color theme="1"/>
      <sz val="10"/>
      <scheme val="minor"/>
    </font>
    <font>
      <name val="Calibri"/>
      <charset val="204"/>
      <family val="2"/>
      <color theme="10"/>
      <sz val="11"/>
      <u val="single"/>
      <scheme val="minor"/>
    </font>
    <font>
      <name val="Arial Cyr"/>
      <sz val="8"/>
    </font>
    <font>
      <name val="Calibri"/>
      <family val="2"/>
      <b val="1"/>
      <sz val="10"/>
      <scheme val="minor"/>
    </font>
    <font>
      <name val="Calibri"/>
      <family val="2"/>
      <b val="1"/>
      <color theme="1"/>
      <sz val="10"/>
      <scheme val="minor"/>
    </font>
    <font>
      <name val="Calibri"/>
      <family val="2"/>
      <b val="1"/>
      <color theme="0"/>
      <sz val="10"/>
      <scheme val="minor"/>
    </font>
    <font>
      <name val="Calibri"/>
      <charset val="204"/>
      <family val="2"/>
      <b val="1"/>
      <sz val="12"/>
      <scheme val="minor"/>
    </font>
    <font>
      <name val="Calibri"/>
      <charset val="204"/>
      <family val="2"/>
      <sz val="10"/>
      <scheme val="minor"/>
    </font>
    <font>
      <name val="Calibri"/>
      <charset val="204"/>
      <family val="2"/>
      <b val="1"/>
      <color theme="0"/>
      <sz val="10"/>
      <scheme val="minor"/>
    </font>
    <font>
      <name val="Calibri"/>
      <charset val="204"/>
      <family val="2"/>
      <b val="1"/>
      <color theme="0"/>
      <sz val="11"/>
      <scheme val="minor"/>
    </font>
    <font>
      <name val="Calibri"/>
      <charset val="204"/>
      <family val="2"/>
      <b val="1"/>
      <color rgb="FFFFFF00"/>
      <sz val="10"/>
      <scheme val="minor"/>
    </font>
    <font>
      <name val="Calibri"/>
      <charset val="204"/>
      <family val="2"/>
      <i val="1"/>
      <color rgb="FFFF0000"/>
      <sz val="10"/>
      <scheme val="minor"/>
    </font>
    <font>
      <name val="Calibri"/>
      <charset val="204"/>
      <family val="2"/>
      <color indexed="8"/>
      <sz val="11"/>
    </font>
    <font>
      <name val="Calibri"/>
      <family val="2"/>
      <color theme="1"/>
      <sz val="11"/>
      <scheme val="minor"/>
    </font>
    <font>
      <name val="Calibri"/>
      <charset val="204"/>
      <family val="2"/>
      <color theme="1"/>
      <sz val="10"/>
      <scheme val="minor"/>
    </font>
    <font>
      <name val="Calibri"/>
      <charset val="204"/>
      <family val="2"/>
      <color theme="10"/>
      <sz val="8"/>
      <u val="single"/>
      <scheme val="minor"/>
    </font>
    <font>
      <name val="Calibri"/>
      <family val="2"/>
      <sz val="10"/>
      <scheme val="minor"/>
    </font>
    <font>
      <name val="Arial Cyr"/>
      <charset val="204"/>
      <color indexed="12"/>
      <sz val="10"/>
      <u val="single"/>
    </font>
    <font>
      <name val="Calibri"/>
      <charset val="204"/>
      <family val="2"/>
      <b val="1"/>
      <color rgb="FFFF0000"/>
      <sz val="10"/>
      <scheme val="minor"/>
    </font>
    <font>
      <name val="Arial Cyr"/>
      <charset val="204"/>
      <sz val="10"/>
    </font>
    <font>
      <name val="Calibri"/>
      <family val="2"/>
      <color theme="10"/>
      <sz val="12"/>
      <u val="single"/>
      <scheme val="minor"/>
    </font>
    <font>
      <name val="Calibri"/>
      <charset val="204"/>
      <family val="2"/>
      <color theme="10"/>
      <sz val="12"/>
      <u val="single"/>
      <scheme val="minor"/>
    </font>
    <font>
      <name val="Calibri"/>
      <family val="2"/>
      <color theme="1"/>
      <sz val="9"/>
      <scheme val="minor"/>
    </font>
    <font>
      <name val="Calibri"/>
      <charset val="204"/>
      <family val="2"/>
      <b val="1"/>
      <color theme="1"/>
      <sz val="11"/>
      <scheme val="minor"/>
    </font>
    <font>
      <name val="Calibri"/>
      <family val="2"/>
      <b val="1"/>
      <i val="1"/>
      <color rgb="FFFF0000"/>
      <sz val="10"/>
      <u val="single"/>
      <scheme val="minor"/>
    </font>
    <font>
      <name val="Calibri"/>
      <family val="2"/>
      <i val="1"/>
      <color rgb="FFFF0000"/>
      <sz val="10"/>
      <scheme val="minor"/>
    </font>
    <font>
      <name val="Calibri"/>
      <family val="2"/>
      <color theme="10"/>
      <sz val="11"/>
      <u val="single"/>
      <scheme val="minor"/>
    </font>
    <font>
      <name val="Calibri"/>
      <family val="2"/>
      <color rgb="FF000000"/>
      <sz val="11"/>
    </font>
    <font>
      <name val="Arial Cyr"/>
      <color indexed="4"/>
      <sz val="10"/>
      <u val="single"/>
    </font>
    <font>
      <name val="Arial"/>
      <charset val="204"/>
      <family val="2"/>
      <color theme="1"/>
      <sz val="11"/>
    </font>
    <font>
      <name val="Arial Cyr"/>
      <charset val="204"/>
      <color theme="10"/>
      <sz val="10"/>
      <u val="single"/>
    </font>
    <font>
      <name val="Calibri"/>
      <charset val="204"/>
      <family val="2"/>
      <b val="1"/>
      <color rgb="FFFFFF00"/>
      <sz val="11"/>
      <scheme val="minor"/>
    </font>
    <font>
      <name val="Arial"/>
      <charset val="204"/>
      <family val="2"/>
      <color rgb="FF000000"/>
      <sz val="10"/>
    </font>
    <font>
      <name val="Calibri"/>
      <family val="2"/>
      <b val="1"/>
      <color theme="0"/>
      <sz val="11"/>
      <scheme val="minor"/>
    </font>
    <font>
      <name val="Calibri"/>
      <charset val="204"/>
      <family val="2"/>
      <b val="1"/>
      <color theme="0"/>
      <sz val="12"/>
      <scheme val="minor"/>
    </font>
    <font>
      <name val="Calibri"/>
      <charset val="204"/>
      <family val="2"/>
      <b val="1"/>
      <color rgb="FFFFFF00"/>
      <sz val="14"/>
      <scheme val="minor"/>
    </font>
    <font>
      <name val="Calibri"/>
      <charset val="204"/>
      <family val="2"/>
      <b val="1"/>
      <color theme="0"/>
      <sz val="14"/>
      <scheme val="minor"/>
    </font>
    <font>
      <name val="Calibri"/>
      <charset val="204"/>
      <family val="2"/>
      <b val="1"/>
      <color rgb="FFFF0000"/>
      <sz val="20"/>
      <scheme val="minor"/>
    </font>
    <font>
      <name val="Calibri"/>
      <family val="2"/>
      <b val="1"/>
      <sz val="11"/>
      <scheme val="minor"/>
    </font>
    <font>
      <name val="Calibri"/>
      <charset val="204"/>
      <family val="2"/>
      <b val="1"/>
      <color theme="0" tint="-0.249977111117893"/>
      <sz val="20"/>
      <scheme val="minor"/>
    </font>
    <font>
      <name val="Calibri"/>
      <family val="2"/>
      <color theme="0"/>
      <sz val="10"/>
      <scheme val="minor"/>
    </font>
    <font>
      <name val="Calibri"/>
      <charset val="204"/>
      <family val="2"/>
      <b val="1"/>
      <color theme="0"/>
      <sz val="20"/>
      <scheme val="minor"/>
    </font>
  </fonts>
  <fills count="16">
    <fill>
      <patternFill/>
    </fill>
    <fill>
      <patternFill patternType="gray125"/>
    </fill>
    <fill>
      <patternFill patternType="solid">
        <fgColor rgb="FFFFC000"/>
        <bgColor indexed="64"/>
      </patternFill>
    </fill>
    <fill>
      <patternFill patternType="solid">
        <fgColor theme="0"/>
        <bgColor indexed="64"/>
      </patternFill>
    </fill>
    <fill>
      <patternFill patternType="solid">
        <fgColor theme="1" tint="0.0499893185216834"/>
        <bgColor indexed="64"/>
      </patternFill>
    </fill>
    <fill>
      <patternFill patternType="solid">
        <fgColor rgb="FF92D050"/>
        <bgColor indexed="64"/>
      </patternFill>
    </fill>
    <fill>
      <patternFill patternType="solid">
        <fgColor rgb="FF00B0F0"/>
        <bgColor indexed="64"/>
      </patternFill>
    </fill>
    <fill>
      <patternFill patternType="solid">
        <fgColor rgb="FF00B050"/>
        <bgColor indexed="64"/>
      </patternFill>
    </fill>
    <fill>
      <patternFill patternType="solid">
        <fgColor theme="4" tint="-0.499984740745262"/>
        <bgColor indexed="64"/>
      </patternFill>
    </fill>
    <fill>
      <patternFill patternType="solid">
        <fgColor rgb="FF002060"/>
        <bgColor indexed="64"/>
      </patternFill>
    </fill>
    <fill>
      <patternFill patternType="solid">
        <fgColor theme="0" tint="-0.1499984740745262"/>
        <bgColor indexed="64"/>
      </patternFill>
    </fill>
    <fill>
      <patternFill patternType="solid">
        <fgColor rgb="FFFFFF00"/>
        <bgColor indexed="64"/>
      </patternFill>
    </fill>
    <fill>
      <patternFill patternType="solid">
        <fgColor theme="5" tint="0.5999938962981048"/>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theme="8" tint="0.5999938962981048"/>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diagonal/>
    </border>
    <border>
      <left/>
      <right/>
      <top/>
      <bottom style="dotted">
        <color indexed="64"/>
      </bottom>
      <diagonal/>
    </border>
  </borders>
  <cellStyleXfs count="25">
    <xf numFmtId="0" fontId="17" fillId="0" borderId="0"/>
    <xf numFmtId="0" fontId="5" fillId="0" borderId="0"/>
    <xf numFmtId="0" fontId="6" fillId="0" borderId="0"/>
    <xf numFmtId="0" fontId="5" fillId="0" borderId="0"/>
    <xf numFmtId="0" fontId="16" fillId="0" borderId="0"/>
    <xf numFmtId="0" fontId="1" fillId="0" borderId="0"/>
    <xf numFmtId="44" fontId="17" fillId="0" borderId="0"/>
    <xf numFmtId="170" fontId="18" fillId="0" borderId="0"/>
    <xf numFmtId="170" fontId="19" fillId="0" borderId="0"/>
    <xf numFmtId="0" fontId="17" fillId="0" borderId="0"/>
    <xf numFmtId="0" fontId="21" fillId="0" borderId="0" applyAlignment="1" applyProtection="1">
      <alignment vertical="top"/>
      <protection locked="0" hidden="0"/>
    </xf>
    <xf numFmtId="0" fontId="23" fillId="0" borderId="0"/>
    <xf numFmtId="0" fontId="24" fillId="0" borderId="0"/>
    <xf numFmtId="0" fontId="25" fillId="0" borderId="0"/>
    <xf numFmtId="0" fontId="17" fillId="0" borderId="0"/>
    <xf numFmtId="0" fontId="30" fillId="0" borderId="0"/>
    <xf numFmtId="0" fontId="31" fillId="0" borderId="0"/>
    <xf numFmtId="0" fontId="5" fillId="0" borderId="0"/>
    <xf numFmtId="0" fontId="30" fillId="0" borderId="0"/>
    <xf numFmtId="0" fontId="32" fillId="0" borderId="0" applyAlignment="1">
      <alignment vertical="top"/>
    </xf>
    <xf numFmtId="0" fontId="33" fillId="0" borderId="0"/>
    <xf numFmtId="0" fontId="34" fillId="0" borderId="0"/>
    <xf numFmtId="0" fontId="36" fillId="0" borderId="0" applyAlignment="1">
      <alignment horizontal="center" vertical="center"/>
    </xf>
    <xf numFmtId="0" fontId="11" fillId="0" borderId="0"/>
    <xf numFmtId="0" fontId="30" fillId="0" borderId="0"/>
  </cellStyleXfs>
  <cellXfs count="133">
    <xf numFmtId="0" fontId="0" fillId="0" borderId="0" pivotButton="0" quotePrefix="0" xfId="0"/>
    <xf numFmtId="0" fontId="7" fillId="2" borderId="1" applyAlignment="1" pivotButton="0" quotePrefix="0" xfId="0">
      <alignment horizontal="center" vertical="center" wrapText="1"/>
    </xf>
    <xf numFmtId="0" fontId="9" fillId="4" borderId="1" applyAlignment="1" pivotButton="0" quotePrefix="0" xfId="0">
      <alignment horizontal="center" vertical="center" wrapText="1"/>
    </xf>
    <xf numFmtId="1" fontId="9" fillId="4" borderId="1" applyAlignment="1" pivotButton="0" quotePrefix="0" xfId="0">
      <alignment horizontal="center" vertical="center" wrapText="1"/>
    </xf>
    <xf numFmtId="17" fontId="7" fillId="2" borderId="1" applyAlignment="1" pivotButton="0" quotePrefix="0" xfId="0">
      <alignment horizontal="center" vertical="top" textRotation="90" wrapText="1"/>
    </xf>
    <xf numFmtId="1" fontId="7" fillId="2" borderId="1" applyAlignment="1" pivotButton="0" quotePrefix="0" xfId="0">
      <alignment horizontal="center" vertical="top" textRotation="90" wrapText="1"/>
    </xf>
    <xf numFmtId="0" fontId="27" fillId="3" borderId="1" applyAlignment="1" pivotButton="0" quotePrefix="0" xfId="0">
      <alignment horizontal="center" vertical="center"/>
    </xf>
    <xf numFmtId="0" fontId="9" fillId="4" borderId="1" applyAlignment="1" pivotButton="0" quotePrefix="0" xfId="0">
      <alignment horizontal="right" vertical="center"/>
    </xf>
    <xf numFmtId="0" fontId="2" fillId="3" borderId="1" applyAlignment="1" pivotButton="0" quotePrefix="0" xfId="0">
      <alignment horizontal="left" vertical="center"/>
    </xf>
    <xf numFmtId="0" fontId="7" fillId="2" borderId="1" applyAlignment="1" pivotButton="0" quotePrefix="0" xfId="0">
      <alignment horizontal="center" vertical="center"/>
    </xf>
    <xf numFmtId="3" fontId="9" fillId="4" borderId="1" applyAlignment="1" pivotButton="0" quotePrefix="0" xfId="0">
      <alignment horizontal="center" vertical="center" wrapText="1"/>
    </xf>
    <xf numFmtId="2" fontId="9" fillId="4" borderId="1" applyAlignment="1" pivotButton="0" quotePrefix="0" xfId="0">
      <alignment horizontal="center" vertical="center" wrapText="1"/>
    </xf>
    <xf numFmtId="0" fontId="13" fillId="4" borderId="1" applyAlignment="1" pivotButton="0" quotePrefix="0" xfId="0">
      <alignment horizontal="center" vertical="center" wrapText="1"/>
    </xf>
    <xf numFmtId="0" fontId="12" fillId="4" borderId="1" applyAlignment="1" pivotButton="0" quotePrefix="0" xfId="0">
      <alignment horizontal="center" vertical="center" wrapText="1"/>
    </xf>
    <xf numFmtId="0" fontId="39" fillId="4" borderId="1" applyAlignment="1" pivotButton="0" quotePrefix="0" xfId="0">
      <alignment horizontal="center" vertical="center" wrapText="1"/>
    </xf>
    <xf numFmtId="0" fontId="37" fillId="4" borderId="1" applyAlignment="1" pivotButton="0" quotePrefix="0" xfId="0">
      <alignment horizontal="center" vertical="center" wrapText="1"/>
    </xf>
    <xf numFmtId="0" fontId="42" fillId="6" borderId="1" applyAlignment="1" pivotButton="0" quotePrefix="0" xfId="0">
      <alignment horizontal="center" vertical="center" wrapText="1"/>
    </xf>
    <xf numFmtId="0" fontId="7" fillId="6" borderId="1" applyAlignment="1" pivotButton="0" quotePrefix="0" xfId="0">
      <alignment horizontal="center" vertical="center" wrapText="1"/>
    </xf>
    <xf numFmtId="0" fontId="7" fillId="7" borderId="1" applyAlignment="1" pivotButton="0" quotePrefix="0" xfId="0">
      <alignment horizontal="center" vertical="center" wrapText="1"/>
    </xf>
    <xf numFmtId="0" fontId="2" fillId="5" borderId="1" applyAlignment="1" pivotButton="0" quotePrefix="0" xfId="0">
      <alignment horizontal="center" vertical="center"/>
    </xf>
    <xf numFmtId="0" fontId="13" fillId="8" borderId="1" applyAlignment="1" pivotButton="0" quotePrefix="0" xfId="0">
      <alignment horizontal="center" vertical="center" wrapText="1"/>
    </xf>
    <xf numFmtId="0" fontId="40" fillId="8" borderId="1" applyAlignment="1" pivotButton="0" quotePrefix="0" xfId="0">
      <alignment horizontal="center" vertical="center" wrapText="1"/>
    </xf>
    <xf numFmtId="0" fontId="9" fillId="9" borderId="1" applyAlignment="1" pivotButton="0" quotePrefix="0" xfId="0">
      <alignment horizontal="center" vertical="center" wrapText="1"/>
    </xf>
    <xf numFmtId="0" fontId="2" fillId="0" borderId="0" applyAlignment="1" pivotButton="0" quotePrefix="0" xfId="0">
      <alignment horizontal="center" vertical="center"/>
    </xf>
    <xf numFmtId="0" fontId="15" fillId="0" borderId="0" applyAlignment="1" pivotButton="0" quotePrefix="0" xfId="0">
      <alignment horizontal="left" vertical="center"/>
    </xf>
    <xf numFmtId="0" fontId="4" fillId="0" borderId="0" applyAlignment="1" pivotButton="0" quotePrefix="0" xfId="0">
      <alignment vertical="center"/>
    </xf>
    <xf numFmtId="0" fontId="27" fillId="0" borderId="0" applyAlignment="1" pivotButton="0" quotePrefix="0" xfId="0">
      <alignment horizontal="right" vertical="center"/>
    </xf>
    <xf numFmtId="164" fontId="2" fillId="0" borderId="0" applyAlignment="1" pivotButton="0" quotePrefix="0" xfId="0">
      <alignment horizontal="right" vertical="center"/>
    </xf>
    <xf numFmtId="0" fontId="2" fillId="0" borderId="0" applyAlignment="1" pivotButton="0" quotePrefix="0" xfId="0">
      <alignment horizontal="left" vertical="center"/>
    </xf>
    <xf numFmtId="3" fontId="2" fillId="0" borderId="0" applyAlignment="1" pivotButton="0" quotePrefix="0" xfId="0">
      <alignment horizontal="center" vertical="center"/>
    </xf>
    <xf numFmtId="1" fontId="2" fillId="0" borderId="0" applyAlignment="1" pivotButton="0" quotePrefix="0" xfId="0">
      <alignment horizontal="center" vertical="center"/>
    </xf>
    <xf numFmtId="1" fontId="2" fillId="0" borderId="0" applyAlignment="1" pivotButton="0" quotePrefix="0" xfId="0">
      <alignment horizontal="left" vertical="center"/>
    </xf>
    <xf numFmtId="2" fontId="2" fillId="0" borderId="0" applyAlignment="1" pivotButton="0" quotePrefix="0" xfId="0">
      <alignment horizontal="center" vertical="center"/>
    </xf>
    <xf numFmtId="165" fontId="2" fillId="0" borderId="0" applyAlignment="1" pivotButton="0" quotePrefix="0" xfId="0">
      <alignment horizontal="center" vertical="center"/>
    </xf>
    <xf numFmtId="0" fontId="2" fillId="0" borderId="0" applyAlignment="1" pivotButton="0" quotePrefix="0" xfId="0">
      <alignment horizontal="center" vertical="center" wrapText="1"/>
    </xf>
    <xf numFmtId="0" fontId="0" fillId="0" borderId="0" applyAlignment="1" pivotButton="0" quotePrefix="0" xfId="0">
      <alignment horizontal="center" vertical="center"/>
    </xf>
    <xf numFmtId="0" fontId="0" fillId="0" borderId="0" applyAlignment="1" pivotButton="0" quotePrefix="0" xfId="0">
      <alignment horizontal="left" vertical="center"/>
    </xf>
    <xf numFmtId="165" fontId="44" fillId="0" borderId="0" applyAlignment="1" pivotButton="0" quotePrefix="0" xfId="0">
      <alignment horizontal="center" vertical="center"/>
    </xf>
    <xf numFmtId="0" fontId="28" fillId="0" borderId="0" applyAlignment="1" pivotButton="0" quotePrefix="0" xfId="0">
      <alignment horizontal="left" vertical="center"/>
    </xf>
    <xf numFmtId="0" fontId="29" fillId="0" borderId="0" applyAlignment="1" pivotButton="0" quotePrefix="0" xfId="0">
      <alignment horizontal="left" vertical="center"/>
    </xf>
    <xf numFmtId="3" fontId="22" fillId="0" borderId="0" applyAlignment="1" pivotButton="0" quotePrefix="0" xfId="0">
      <alignment horizontal="center" vertical="center"/>
    </xf>
    <xf numFmtId="10" fontId="2" fillId="0" borderId="0" applyAlignment="1" pivotButton="0" quotePrefix="0" xfId="0">
      <alignment horizontal="center" vertical="center"/>
    </xf>
    <xf numFmtId="165" fontId="2" fillId="0" borderId="0" applyAlignment="1" pivotButton="0" quotePrefix="0" xfId="0">
      <alignment horizontal="center" vertical="center" wrapText="1"/>
    </xf>
    <xf numFmtId="0" fontId="2" fillId="0" borderId="1" applyAlignment="1" pivotButton="0" quotePrefix="0" xfId="0">
      <alignment horizontal="center" vertical="center"/>
    </xf>
    <xf numFmtId="0" fontId="4" fillId="0" borderId="0" applyAlignment="1" pivotButton="0" quotePrefix="0" xfId="0">
      <alignment horizontal="left" vertical="center"/>
    </xf>
    <xf numFmtId="164" fontId="26" fillId="0" borderId="0" applyAlignment="1" pivotButton="0" quotePrefix="0" xfId="0">
      <alignment horizontal="center" vertical="center"/>
    </xf>
    <xf numFmtId="164" fontId="26" fillId="0" borderId="0" applyAlignment="1" pivotButton="0" quotePrefix="0" xfId="0">
      <alignment horizontal="left" vertical="center"/>
    </xf>
    <xf numFmtId="1" fontId="20" fillId="0" borderId="0" applyAlignment="1" pivotButton="0" quotePrefix="0" xfId="0">
      <alignment horizontal="center" vertical="center"/>
    </xf>
    <xf numFmtId="0" fontId="20" fillId="0" borderId="0" applyAlignment="1" pivotButton="0" quotePrefix="0" xfId="0">
      <alignment horizontal="center" vertical="center"/>
    </xf>
    <xf numFmtId="1" fontId="44" fillId="0" borderId="0" applyAlignment="1" pivotButton="0" quotePrefix="0" xfId="0">
      <alignment horizontal="center" vertical="center"/>
    </xf>
    <xf numFmtId="164" fontId="2" fillId="0" borderId="0" applyAlignment="1" pivotButton="0" quotePrefix="0" xfId="0">
      <alignment horizontal="center" vertical="center"/>
    </xf>
    <xf numFmtId="0" fontId="41" fillId="0" borderId="0" applyAlignment="1" pivotButton="0" quotePrefix="0" xfId="0">
      <alignment horizontal="left" vertical="center"/>
    </xf>
    <xf numFmtId="0" fontId="41" fillId="0" borderId="0" applyAlignment="1" pivotButton="0" quotePrefix="0" xfId="0">
      <alignment horizontal="center" vertical="center"/>
    </xf>
    <xf numFmtId="165" fontId="45" fillId="0" borderId="0" applyAlignment="1" pivotButton="0" quotePrefix="0" xfId="0">
      <alignment horizontal="center" vertical="center"/>
    </xf>
    <xf numFmtId="10" fontId="44" fillId="0" borderId="0" applyAlignment="1" pivotButton="0" quotePrefix="0" xfId="0">
      <alignment horizontal="center" vertical="center"/>
    </xf>
    <xf numFmtId="0" fontId="12" fillId="0" borderId="0" applyAlignment="1" pivotButton="0" quotePrefix="0" xfId="0">
      <alignment vertical="center"/>
    </xf>
    <xf numFmtId="3" fontId="4" fillId="0" borderId="0" applyAlignment="1" pivotButton="0" quotePrefix="0" xfId="0">
      <alignment horizontal="center" vertical="center"/>
    </xf>
    <xf numFmtId="0" fontId="4" fillId="0" borderId="0" applyAlignment="1" pivotButton="0" quotePrefix="0" xfId="0">
      <alignment horizontal="center" vertical="center"/>
    </xf>
    <xf numFmtId="0" fontId="10" fillId="0" borderId="0" applyAlignment="1" pivotButton="0" quotePrefix="0" xfId="0">
      <alignment vertical="center"/>
    </xf>
    <xf numFmtId="0" fontId="2" fillId="0" borderId="2" applyAlignment="1" pivotButton="0" quotePrefix="0" xfId="0">
      <alignment horizontal="center" vertical="center"/>
    </xf>
    <xf numFmtId="0" fontId="2" fillId="0" borderId="2" applyAlignment="1" pivotButton="0" quotePrefix="0" xfId="0">
      <alignment horizontal="left" vertical="center"/>
    </xf>
    <xf numFmtId="3" fontId="2" fillId="0" borderId="2" applyAlignment="1" pivotButton="0" quotePrefix="0" xfId="0">
      <alignment horizontal="center" vertical="center"/>
    </xf>
    <xf numFmtId="1" fontId="2" fillId="0" borderId="2" applyAlignment="1" pivotButton="0" quotePrefix="0" xfId="0">
      <alignment horizontal="center" vertical="center"/>
    </xf>
    <xf numFmtId="10" fontId="2" fillId="0" borderId="2" applyAlignment="1" pivotButton="0" quotePrefix="0" xfId="0">
      <alignment horizontal="center" vertical="center"/>
    </xf>
    <xf numFmtId="1" fontId="2" fillId="0" borderId="2" applyAlignment="1" pivotButton="0" quotePrefix="0" xfId="0">
      <alignment horizontal="left" vertical="center"/>
    </xf>
    <xf numFmtId="2" fontId="2" fillId="0" borderId="2" applyAlignment="1" pivotButton="0" quotePrefix="0" xfId="0">
      <alignment horizontal="center" vertical="center"/>
    </xf>
    <xf numFmtId="164" fontId="2" fillId="0" borderId="2" applyAlignment="1" pivotButton="0" quotePrefix="0" xfId="0">
      <alignment horizontal="center" vertical="center"/>
    </xf>
    <xf numFmtId="14" fontId="2" fillId="0" borderId="2" applyAlignment="1" pivotButton="0" quotePrefix="0" xfId="0">
      <alignment horizontal="center" vertical="center"/>
    </xf>
    <xf numFmtId="166" fontId="2" fillId="0" borderId="2" applyAlignment="1" pivotButton="0" quotePrefix="0" xfId="0">
      <alignment horizontal="center" vertical="center"/>
    </xf>
    <xf numFmtId="165" fontId="2" fillId="0" borderId="2" applyAlignment="1" pivotButton="0" quotePrefix="0" xfId="0">
      <alignment horizontal="center" vertical="center"/>
    </xf>
    <xf numFmtId="165" fontId="2" fillId="0" borderId="2" applyAlignment="1" pivotButton="0" quotePrefix="0" xfId="0">
      <alignment horizontal="center" vertical="center" wrapText="1"/>
    </xf>
    <xf numFmtId="167" fontId="2" fillId="0" borderId="2" applyAlignment="1" pivotButton="0" quotePrefix="0" xfId="0">
      <alignment horizontal="center" vertical="center"/>
    </xf>
    <xf numFmtId="0" fontId="22" fillId="0" borderId="2" applyAlignment="1" pivotButton="0" quotePrefix="0" xfId="0">
      <alignment horizontal="left" vertical="center"/>
    </xf>
    <xf numFmtId="0" fontId="11" fillId="0" borderId="2" applyAlignment="1" pivotButton="0" quotePrefix="0" xfId="0">
      <alignment horizontal="left" vertical="center"/>
    </xf>
    <xf numFmtId="168" fontId="2" fillId="0" borderId="2" applyAlignment="1" pivotButton="0" quotePrefix="0" xfId="0">
      <alignment horizontal="center" vertical="center"/>
    </xf>
    <xf numFmtId="10" fontId="2" fillId="0" borderId="2" applyAlignment="1" pivotButton="0" quotePrefix="0" xfId="0">
      <alignment horizontal="center" vertical="center" wrapText="1"/>
    </xf>
    <xf numFmtId="164" fontId="11" fillId="0" borderId="2" applyAlignment="1" pivotButton="0" quotePrefix="0" xfId="6">
      <alignment horizontal="center" vertical="center"/>
    </xf>
    <xf numFmtId="165" fontId="2" fillId="0" borderId="1" applyAlignment="1" pivotButton="0" quotePrefix="0" xfId="0">
      <alignment horizontal="center" vertical="center"/>
    </xf>
    <xf numFmtId="0" fontId="8" fillId="0" borderId="0" applyAlignment="1" pivotButton="0" quotePrefix="0" xfId="0">
      <alignment horizontal="center" vertical="center" wrapText="1"/>
    </xf>
    <xf numFmtId="0" fontId="2" fillId="10" borderId="0" applyAlignment="1" pivotButton="0" quotePrefix="0" xfId="0">
      <alignment horizontal="center" vertical="center"/>
    </xf>
    <xf numFmtId="0" fontId="41" fillId="10" borderId="0" applyAlignment="1" pivotButton="0" quotePrefix="0" xfId="0">
      <alignment horizontal="left" vertical="center"/>
    </xf>
    <xf numFmtId="0" fontId="4" fillId="5" borderId="0" applyAlignment="1" pivotButton="0" quotePrefix="0" xfId="0">
      <alignment horizontal="left" vertical="center"/>
    </xf>
    <xf numFmtId="0" fontId="4" fillId="5" borderId="0" applyAlignment="1" pivotButton="0" quotePrefix="0" xfId="0">
      <alignment horizontal="center" vertical="center"/>
    </xf>
    <xf numFmtId="0" fontId="2" fillId="5" borderId="0" applyAlignment="1" pivotButton="0" quotePrefix="0" xfId="0">
      <alignment horizontal="center" vertical="center"/>
    </xf>
    <xf numFmtId="0" fontId="2" fillId="5" borderId="0" applyAlignment="1" pivotButton="0" quotePrefix="0" xfId="0">
      <alignment horizontal="center" vertical="center" wrapText="1"/>
    </xf>
    <xf numFmtId="165" fontId="2" fillId="5" borderId="0" applyAlignment="1" pivotButton="0" quotePrefix="0" xfId="0">
      <alignment horizontal="center" vertical="center"/>
    </xf>
    <xf numFmtId="0" fontId="7" fillId="2" borderId="0" applyAlignment="1" pivotButton="0" quotePrefix="0" xfId="0">
      <alignment horizontal="left" vertical="center"/>
    </xf>
    <xf numFmtId="0" fontId="20" fillId="2" borderId="0" applyAlignment="1" pivotButton="0" quotePrefix="0" xfId="0">
      <alignment horizontal="center" vertical="center"/>
    </xf>
    <xf numFmtId="0" fontId="20" fillId="2" borderId="0" applyAlignment="1" pivotButton="0" quotePrefix="0" xfId="0">
      <alignment horizontal="center" vertical="center" wrapText="1"/>
    </xf>
    <xf numFmtId="0" fontId="20" fillId="2" borderId="0" applyAlignment="1" pivotButton="0" quotePrefix="0" xfId="0">
      <alignment horizontal="left" vertical="center" wrapText="1"/>
    </xf>
    <xf numFmtId="0" fontId="2" fillId="0" borderId="0" pivotButton="0" quotePrefix="0" xfId="0"/>
    <xf numFmtId="0" fontId="2" fillId="2" borderId="0" pivotButton="0" quotePrefix="0" xfId="0"/>
    <xf numFmtId="0" fontId="20" fillId="5" borderId="0" pivotButton="0" quotePrefix="0" xfId="0"/>
    <xf numFmtId="0" fontId="2" fillId="5" borderId="0" pivotButton="0" quotePrefix="0" xfId="0"/>
    <xf numFmtId="0" fontId="7" fillId="6" borderId="0" pivotButton="0" quotePrefix="0" xfId="0"/>
    <xf numFmtId="0" fontId="20" fillId="6" borderId="0" pivotButton="0" quotePrefix="0" xfId="0"/>
    <xf numFmtId="165" fontId="2" fillId="0" borderId="0" pivotButton="0" quotePrefix="0" xfId="0"/>
    <xf numFmtId="0" fontId="9" fillId="4" borderId="3" applyAlignment="1" pivotButton="0" quotePrefix="0" xfId="0">
      <alignment horizontal="center" vertical="center" wrapText="1"/>
    </xf>
    <xf numFmtId="0" fontId="20" fillId="3" borderId="1" applyAlignment="1" pivotButton="0" quotePrefix="0" xfId="0">
      <alignment horizontal="left" vertical="center"/>
    </xf>
    <xf numFmtId="165" fontId="2" fillId="0" borderId="1" applyAlignment="1" pivotButton="0" quotePrefix="0" xfId="0">
      <alignment horizontal="center" vertical="center" wrapText="1"/>
    </xf>
    <xf numFmtId="9" fontId="2" fillId="0" borderId="1" applyAlignment="1" pivotButton="0" quotePrefix="0" xfId="0">
      <alignment horizontal="center" vertical="center" wrapText="1"/>
    </xf>
    <xf numFmtId="0" fontId="4" fillId="11" borderId="0" applyAlignment="1" pivotButton="0" quotePrefix="0" xfId="0">
      <alignment horizontal="right" vertical="center"/>
    </xf>
    <xf numFmtId="14" fontId="4" fillId="11" borderId="0" applyAlignment="1" pivotButton="0" quotePrefix="0" xfId="0">
      <alignment horizontal="left" vertical="center"/>
    </xf>
    <xf numFmtId="9" fontId="2" fillId="0" borderId="2" applyAlignment="1" pivotButton="0" quotePrefix="0" xfId="0">
      <alignment horizontal="left" vertical="center"/>
    </xf>
    <xf numFmtId="0" fontId="2" fillId="12" borderId="1" applyAlignment="1" pivotButton="0" quotePrefix="0" xfId="0">
      <alignment horizontal="center" vertical="center"/>
    </xf>
    <xf numFmtId="0" fontId="2" fillId="13" borderId="1" applyAlignment="1" pivotButton="0" quotePrefix="0" xfId="0">
      <alignment horizontal="center" vertical="center"/>
    </xf>
    <xf numFmtId="0" fontId="2" fillId="14" borderId="1" applyAlignment="1" pivotButton="0" quotePrefix="0" xfId="0">
      <alignment horizontal="center" vertical="center"/>
    </xf>
    <xf numFmtId="0" fontId="2" fillId="15" borderId="1" applyAlignment="1" pivotButton="0" quotePrefix="0" xfId="0">
      <alignment horizontal="center" vertical="center"/>
    </xf>
    <xf numFmtId="9" fontId="2" fillId="0" borderId="2" applyAlignment="1" pivotButton="0" quotePrefix="0" xfId="0">
      <alignment horizontal="center" vertical="center"/>
    </xf>
    <xf numFmtId="0" fontId="7" fillId="10" borderId="0" applyAlignment="1" pivotButton="0" quotePrefix="0" xfId="0">
      <alignment horizontal="center" vertical="center" wrapText="1"/>
    </xf>
    <xf numFmtId="3" fontId="2" fillId="0" borderId="4" applyAlignment="1" pivotButton="0" quotePrefix="0" xfId="0">
      <alignment horizontal="center" vertical="center"/>
    </xf>
    <xf numFmtId="165" fontId="2" fillId="0" borderId="4" applyAlignment="1" pivotButton="0" quotePrefix="0" xfId="0">
      <alignment horizontal="center" vertical="center"/>
    </xf>
    <xf numFmtId="169" fontId="2" fillId="0" borderId="4" applyAlignment="1" pivotButton="0" quotePrefix="0" xfId="0">
      <alignment horizontal="center" vertical="center"/>
    </xf>
    <xf numFmtId="165" fontId="2" fillId="0" borderId="0" pivotButton="0" quotePrefix="0" xfId="0"/>
    <xf numFmtId="165" fontId="2" fillId="0" borderId="1" applyAlignment="1" pivotButton="0" quotePrefix="0" xfId="0">
      <alignment horizontal="center" vertical="center" wrapText="1"/>
    </xf>
    <xf numFmtId="165" fontId="2" fillId="0" borderId="0" applyAlignment="1" pivotButton="0" quotePrefix="0" xfId="0">
      <alignment horizontal="center" vertical="center"/>
    </xf>
    <xf numFmtId="165" fontId="44" fillId="0" borderId="0" applyAlignment="1" pivotButton="0" quotePrefix="0" xfId="0">
      <alignment horizontal="center" vertical="center"/>
    </xf>
    <xf numFmtId="165" fontId="2" fillId="0" borderId="0" applyAlignment="1" pivotButton="0" quotePrefix="0" xfId="0">
      <alignment horizontal="center" vertical="center" wrapText="1"/>
    </xf>
    <xf numFmtId="164" fontId="2" fillId="0" borderId="0" applyAlignment="1" pivotButton="0" quotePrefix="0" xfId="0">
      <alignment horizontal="right" vertical="center"/>
    </xf>
    <xf numFmtId="164" fontId="26" fillId="0" borderId="0" applyAlignment="1" pivotButton="0" quotePrefix="0" xfId="0">
      <alignment horizontal="center" vertical="center"/>
    </xf>
    <xf numFmtId="164" fontId="26" fillId="0" borderId="0" applyAlignment="1" pivotButton="0" quotePrefix="0" xfId="0">
      <alignment horizontal="left" vertical="center"/>
    </xf>
    <xf numFmtId="165" fontId="2" fillId="5" borderId="0" applyAlignment="1" pivotButton="0" quotePrefix="0" xfId="0">
      <alignment horizontal="center" vertical="center"/>
    </xf>
    <xf numFmtId="164" fontId="2" fillId="0" borderId="0" applyAlignment="1" pivotButton="0" quotePrefix="0" xfId="0">
      <alignment horizontal="center" vertical="center"/>
    </xf>
    <xf numFmtId="165" fontId="45" fillId="0" borderId="0" applyAlignment="1" pivotButton="0" quotePrefix="0" xfId="0">
      <alignment horizontal="center" vertical="center"/>
    </xf>
    <xf numFmtId="164" fontId="2" fillId="0" borderId="2" applyAlignment="1" pivotButton="0" quotePrefix="0" xfId="0">
      <alignment horizontal="center" vertical="center"/>
    </xf>
    <xf numFmtId="165" fontId="2" fillId="0" borderId="2" applyAlignment="1" pivotButton="0" quotePrefix="0" xfId="0">
      <alignment horizontal="center" vertical="center"/>
    </xf>
    <xf numFmtId="165" fontId="2" fillId="0" borderId="2" applyAlignment="1" pivotButton="0" quotePrefix="0" xfId="0">
      <alignment horizontal="center" vertical="center" wrapText="1"/>
    </xf>
    <xf numFmtId="167" fontId="2" fillId="0" borderId="2" applyAlignment="1" pivotButton="0" quotePrefix="0" xfId="0">
      <alignment horizontal="center" vertical="center"/>
    </xf>
    <xf numFmtId="168" fontId="2" fillId="0" borderId="2" applyAlignment="1" pivotButton="0" quotePrefix="0" xfId="0">
      <alignment horizontal="center" vertical="center"/>
    </xf>
    <xf numFmtId="164" fontId="11" fillId="0" borderId="2" applyAlignment="1" pivotButton="0" quotePrefix="0" xfId="6">
      <alignment horizontal="center" vertical="center"/>
    </xf>
    <xf numFmtId="165" fontId="2" fillId="0" borderId="1" applyAlignment="1" pivotButton="0" quotePrefix="0" xfId="0">
      <alignment horizontal="center" vertical="center"/>
    </xf>
    <xf numFmtId="165" fontId="2" fillId="0" borderId="4" applyAlignment="1" pivotButton="0" quotePrefix="0" xfId="0">
      <alignment horizontal="center" vertical="center"/>
    </xf>
    <xf numFmtId="0" fontId="30" fillId="0" borderId="0" pivotButton="0" quotePrefix="0" xfId="15"/>
  </cellXfs>
  <cellStyles count="25">
    <cellStyle name="Обычный" xfId="0" builtinId="0"/>
    <cellStyle name="Гиперссылка 13" xfId="1"/>
    <cellStyle name="Обычный 2 2" xfId="2"/>
    <cellStyle name="Гиперссылка 12" xfId="3"/>
    <cellStyle name="Обычный 3 2 2" xfId="4"/>
    <cellStyle name="Обычный 2 4" xfId="5"/>
    <cellStyle name="Денежный" xfId="6" builtinId="4"/>
    <cellStyle name="Обычный 293" xfId="7"/>
    <cellStyle name="Гиперссылка 2" xfId="8"/>
    <cellStyle name="Обычный 17 2" xfId="9"/>
    <cellStyle name="Гиперссылка 2 2" xfId="10"/>
    <cellStyle name="Обычный 2 3" xfId="11"/>
    <cellStyle name="Гиперссылка 312" xfId="12"/>
    <cellStyle name="Гиперссылка 4" xfId="13"/>
    <cellStyle name="Обычный 10" xfId="14"/>
    <cellStyle name="Hyperlink" xfId="15"/>
    <cellStyle name="Обычный 4" xfId="16"/>
    <cellStyle name="Hyperlink 2" xfId="17"/>
    <cellStyle name="Гиперссылка 13 2" xfId="18"/>
    <cellStyle name="Гиперссылка 10" xfId="19"/>
    <cellStyle name="Обычный 37" xfId="20"/>
    <cellStyle name="Гиперссылка 3" xfId="21"/>
    <cellStyle name="S3" xfId="22"/>
    <cellStyle name="Обычный 5 2" xfId="23"/>
    <cellStyle name="Гиперссылка 5" xfId="24"/>
  </cellStyles>
  <dxfs count="82">
    <dxf>
      <fill>
        <patternFill>
          <bgColor theme="7" tint="0.7999816888943144"/>
        </patternFill>
      </fill>
    </dxf>
    <dxf>
      <fill>
        <patternFill>
          <bgColor theme="7" tint="0.7999816888943144"/>
        </patternFill>
      </fill>
    </dxf>
    <dxf>
      <fill>
        <patternFill>
          <bgColor theme="9" tint="0.5999633777886288"/>
        </patternFill>
      </fill>
    </dxf>
    <dxf>
      <fill>
        <patternFill>
          <bgColor theme="7" tint="0.7999816888943144"/>
        </patternFill>
      </fill>
    </dxf>
    <dxf>
      <fill>
        <patternFill>
          <bgColor theme="9" tint="0.5999633777886288"/>
        </patternFill>
      </fill>
    </dxf>
    <dxf>
      <font>
        <color rgb="FF9C0006"/>
      </font>
      <fill>
        <patternFill>
          <bgColor rgb="FFFFC7CE"/>
        </patternFill>
      </fill>
    </dxf>
    <dxf>
      <fill>
        <patternFill>
          <bgColor theme="9" tint="0.7999816888943144"/>
        </patternFill>
      </fill>
    </dxf>
    <dxf>
      <fill>
        <patternFill>
          <bgColor theme="7" tint="0.7999816888943144"/>
        </patternFill>
      </fill>
    </dxf>
    <dxf>
      <fill>
        <patternFill>
          <bgColor theme="9" tint="0.5999633777886288"/>
        </patternFill>
      </fill>
    </dxf>
    <dxf>
      <fill>
        <patternFill>
          <bgColor theme="7" tint="0.7999816888943144"/>
        </patternFill>
      </fill>
    </dxf>
    <dxf>
      <fill>
        <patternFill>
          <bgColor theme="9" tint="0.5999633777886288"/>
        </patternFill>
      </fill>
    </dxf>
    <dxf>
      <fill>
        <patternFill>
          <bgColor theme="7" tint="0.7999816888943144"/>
        </patternFill>
      </fill>
    </dxf>
    <dxf>
      <fill>
        <patternFill>
          <bgColor theme="9" tint="0.5999633777886288"/>
        </patternFill>
      </fill>
    </dxf>
    <dxf>
      <fill>
        <patternFill>
          <bgColor theme="7" tint="0.5999633777886288"/>
        </patternFill>
      </fill>
    </dxf>
    <dxf>
      <fill>
        <patternFill>
          <bgColor theme="8" tint="0.5999633777886288"/>
        </patternFill>
      </fill>
    </dxf>
    <dxf>
      <fill>
        <patternFill>
          <bgColor theme="9" tint="0.5999633777886288"/>
        </patternFill>
      </fill>
    </dxf>
    <dxf>
      <font>
        <color rgb="FF9C0006"/>
      </font>
      <fill>
        <patternFill>
          <bgColor rgb="FFFFC7CE"/>
        </patternFill>
      </fill>
    </dxf>
    <dxf>
      <font>
        <color rgb="FF9C0006"/>
      </font>
      <fill>
        <patternFill>
          <bgColor rgb="FFFFC7CE"/>
        </patternFill>
      </fill>
    </dxf>
    <dxf>
      <fill>
        <patternFill>
          <bgColor theme="9" tint="0.7999816888943144"/>
        </patternFill>
      </fill>
    </dxf>
    <dxf>
      <fill>
        <patternFill>
          <bgColor theme="7" tint="0.7999816888943144"/>
        </patternFill>
      </fill>
    </dxf>
    <dxf>
      <fill>
        <patternFill>
          <bgColor theme="7" tint="0.7999816888943144"/>
        </patternFill>
      </fill>
    </dxf>
    <dxf>
      <fill>
        <patternFill>
          <bgColor theme="9" tint="0.5999633777886288"/>
        </patternFill>
      </fill>
    </dxf>
    <dxf>
      <fill>
        <patternFill>
          <bgColor theme="7" tint="0.7999816888943144"/>
        </patternFill>
      </fill>
    </dxf>
    <dxf>
      <fill>
        <patternFill>
          <bgColor theme="9" tint="0.5999633777886288"/>
        </patternFill>
      </fill>
    </dxf>
    <dxf>
      <font>
        <color rgb="FF9C0006"/>
      </font>
      <fill>
        <patternFill>
          <bgColor rgb="FFFFC7CE"/>
        </patternFill>
      </fill>
    </dxf>
    <dxf>
      <fill>
        <patternFill>
          <bgColor theme="9" tint="0.7999816888943144"/>
        </patternFill>
      </fill>
    </dxf>
    <dxf>
      <fill>
        <patternFill>
          <bgColor theme="7" tint="0.7999816888943144"/>
        </patternFill>
      </fill>
    </dxf>
    <dxf>
      <fill>
        <patternFill>
          <bgColor theme="9" tint="0.5999633777886288"/>
        </patternFill>
      </fill>
    </dxf>
    <dxf>
      <fill>
        <patternFill>
          <bgColor theme="7" tint="0.7999816888943144"/>
        </patternFill>
      </fill>
    </dxf>
    <dxf>
      <fill>
        <patternFill>
          <bgColor theme="9" tint="0.5999633777886288"/>
        </patternFill>
      </fill>
    </dxf>
    <dxf>
      <fill>
        <patternFill>
          <bgColor theme="7" tint="0.7999816888943144"/>
        </patternFill>
      </fill>
    </dxf>
    <dxf>
      <fill>
        <patternFill>
          <bgColor theme="9" tint="0.5999633777886288"/>
        </patternFill>
      </fill>
    </dxf>
    <dxf>
      <fill>
        <patternFill>
          <bgColor theme="7" tint="0.5999633777886288"/>
        </patternFill>
      </fill>
    </dxf>
    <dxf>
      <fill>
        <patternFill>
          <bgColor theme="8" tint="0.5999633777886288"/>
        </patternFill>
      </fill>
    </dxf>
    <dxf>
      <fill>
        <patternFill>
          <bgColor theme="9" tint="0.5999633777886288"/>
        </patternFill>
      </fill>
    </dxf>
    <dxf>
      <font>
        <color rgb="FF9C0006"/>
      </font>
      <fill>
        <patternFill>
          <bgColor rgb="FFFFC7CE"/>
        </patternFill>
      </fill>
    </dxf>
    <dxf>
      <font>
        <color rgb="FF9C0006"/>
      </font>
      <fill>
        <patternFill>
          <bgColor rgb="FFFFC7CE"/>
        </patternFill>
      </fill>
    </dxf>
    <dxf>
      <fill>
        <patternFill>
          <bgColor theme="9" tint="0.7999816888943144"/>
        </patternFill>
      </fill>
    </dxf>
    <dxf>
      <fill>
        <patternFill>
          <bgColor theme="7" tint="0.7999816888943144"/>
        </patternFill>
      </fill>
    </dxf>
    <dxf>
      <fill>
        <patternFill>
          <bgColor theme="7" tint="0.7999816888943144"/>
        </patternFill>
      </fill>
    </dxf>
    <dxf>
      <fill>
        <patternFill>
          <bgColor theme="9" tint="0.5999633777886288"/>
        </patternFill>
      </fill>
    </dxf>
    <dxf>
      <fill>
        <patternFill>
          <bgColor theme="7" tint="0.7999816888943144"/>
        </patternFill>
      </fill>
    </dxf>
    <dxf>
      <fill>
        <patternFill>
          <bgColor theme="9" tint="0.5999633777886288"/>
        </patternFill>
      </fill>
    </dxf>
    <dxf>
      <font>
        <color rgb="FF9C0006"/>
      </font>
      <fill>
        <patternFill>
          <bgColor rgb="FFFFC7CE"/>
        </patternFill>
      </fill>
    </dxf>
    <dxf>
      <fill>
        <patternFill>
          <bgColor theme="9" tint="0.7999816888943144"/>
        </patternFill>
      </fill>
    </dxf>
    <dxf>
      <fill>
        <patternFill>
          <bgColor theme="7" tint="0.7999816888943144"/>
        </patternFill>
      </fill>
    </dxf>
    <dxf>
      <fill>
        <patternFill>
          <bgColor theme="9" tint="0.5999633777886288"/>
        </patternFill>
      </fill>
    </dxf>
    <dxf>
      <fill>
        <patternFill>
          <bgColor theme="7" tint="0.7999816888943144"/>
        </patternFill>
      </fill>
    </dxf>
    <dxf>
      <fill>
        <patternFill>
          <bgColor theme="9" tint="0.5999633777886288"/>
        </patternFill>
      </fill>
    </dxf>
    <dxf>
      <fill>
        <patternFill>
          <bgColor theme="7" tint="0.7999816888943144"/>
        </patternFill>
      </fill>
    </dxf>
    <dxf>
      <fill>
        <patternFill>
          <bgColor theme="9" tint="0.5999633777886288"/>
        </patternFill>
      </fill>
    </dxf>
    <dxf>
      <fill>
        <patternFill>
          <bgColor theme="7" tint="0.5999633777886288"/>
        </patternFill>
      </fill>
    </dxf>
    <dxf>
      <fill>
        <patternFill>
          <bgColor theme="8" tint="0.5999633777886288"/>
        </patternFill>
      </fill>
    </dxf>
    <dxf>
      <font>
        <b val="1"/>
        <strike val="0"/>
        <color rgb="FFFF0000"/>
      </font>
    </dxf>
    <dxf>
      <fill>
        <patternFill>
          <bgColor theme="7" tint="0.7999816888943144"/>
        </patternFill>
      </fill>
    </dxf>
    <dxf>
      <fill>
        <patternFill>
          <bgColor theme="9" tint="0.5999633777886288"/>
        </patternFill>
      </fill>
    </dxf>
    <dxf>
      <fill>
        <patternFill>
          <bgColor theme="4" tint="0.5999633777886288"/>
        </patternFill>
      </fill>
    </dxf>
    <dxf>
      <fill>
        <patternFill>
          <bgColor theme="9" tint="0.5999633777886288"/>
        </patternFill>
      </fill>
    </dxf>
    <dxf>
      <font>
        <strike val="0"/>
        <color rgb="FFFF0000"/>
      </font>
    </dxf>
    <dxf>
      <font>
        <color rgb="FF9C0006"/>
      </font>
      <fill>
        <patternFill>
          <bgColor rgb="FFFFC7CE"/>
        </patternFill>
      </fill>
    </dxf>
    <dxf>
      <font>
        <color rgb="FF9C0006"/>
      </font>
      <fill>
        <patternFill>
          <bgColor rgb="FFFFC7CE"/>
        </patternFill>
      </fill>
    </dxf>
    <dxf>
      <fill>
        <patternFill>
          <bgColor theme="9" tint="0.7999816888943144"/>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7999816888943144"/>
        </patternFill>
      </fill>
    </dxf>
    <dxf>
      <font>
        <color rgb="FF9C0006"/>
      </font>
      <fill>
        <patternFill>
          <bgColor rgb="FFFFC7CE"/>
        </patternFill>
      </fill>
    </dxf>
    <dxf>
      <fill>
        <patternFill>
          <bgColor theme="9" tint="0.7999816888943144"/>
        </patternFill>
      </fill>
    </dxf>
    <dxf>
      <fill>
        <patternFill>
          <bgColor theme="7" tint="0.7999816888943144"/>
        </patternFill>
      </fill>
    </dxf>
    <dxf>
      <fill>
        <patternFill>
          <bgColor theme="9" tint="0.5999633777886288"/>
        </patternFill>
      </fill>
    </dxf>
    <dxf>
      <fill>
        <patternFill>
          <bgColor theme="9" tint="0.5999633777886288"/>
        </patternFill>
      </fill>
    </dxf>
    <dxf>
      <fill>
        <patternFill>
          <bgColor theme="7" tint="0.7999816888943144"/>
        </patternFill>
      </fill>
    </dxf>
    <dxf>
      <fill>
        <patternFill>
          <bgColor theme="7" tint="0.7999816888943144"/>
        </patternFill>
      </fill>
    </dxf>
    <dxf>
      <fill>
        <patternFill>
          <bgColor theme="9" tint="0.5999633777886288"/>
        </patternFill>
      </fill>
    </dxf>
    <dxf>
      <fill>
        <patternFill>
          <bgColor theme="7" tint="0.7999816888943144"/>
        </patternFill>
      </fill>
    </dxf>
    <dxf>
      <fill>
        <patternFill>
          <bgColor theme="9" tint="0.5999633777886288"/>
        </patternFill>
      </fill>
    </dxf>
    <dxf>
      <fill>
        <patternFill>
          <bgColor theme="7" tint="0.7999816888943144"/>
        </patternFill>
      </fill>
    </dxf>
    <dxf>
      <fill>
        <patternFill>
          <bgColor theme="9" tint="0.5999633777886288"/>
        </patternFill>
      </fill>
    </dxf>
    <dxf>
      <fill>
        <patternFill>
          <bgColor theme="7" tint="0.7999816888943144"/>
        </patternFill>
      </fill>
    </dxf>
    <dxf>
      <fill>
        <patternFill>
          <bgColor theme="9" tint="0.5999633777886288"/>
        </patternFill>
      </fill>
    </dxf>
    <dxf>
      <fill>
        <patternFill>
          <bgColor theme="7" tint="0.7999816888943144"/>
        </patternFill>
      </fill>
    </dxf>
    <dxf>
      <fill>
        <patternFill>
          <bgColor theme="9" tint="0.5999633777886288"/>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 Type="http://schemas.microsoft.com/office/2006/relationships/vbaProject" Target="vbaProject.bin" Id="rId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Relationships xmlns="http://schemas.openxmlformats.org/package/2006/relationships"><Relationship Type="http://schemas.openxmlformats.org/officeDocument/2006/relationships/hyperlink" Target="https://logicmedia.ru/foto/AV.jpg" TargetMode="External" Id="rId1" /></Relationships>
</file>

<file path=xl/worksheets/sheet1.xml><?xml version="1.0" encoding="utf-8"?>
<worksheet xmlns="http://schemas.openxmlformats.org/spreadsheetml/2006/main">
  <sheetPr>
    <outlinePr summaryBelow="1" summaryRight="1"/>
    <pageSetUpPr/>
  </sheetPr>
  <dimension ref="A1:R18"/>
  <sheetViews>
    <sheetView showGridLines="0" zoomScale="70" zoomScaleNormal="70" workbookViewId="0">
      <selection activeCell="D24" sqref="D24"/>
    </sheetView>
  </sheetViews>
  <sheetFormatPr baseColWidth="8" defaultColWidth="8.7265625" defaultRowHeight="13"/>
  <cols>
    <col width="19.1796875" customWidth="1" style="90" min="1" max="1"/>
    <col width="15.54296875" customWidth="1" style="90" min="2" max="13"/>
    <col hidden="1" outlineLevel="1" width="15.54296875" customWidth="1" style="90" min="14" max="18"/>
    <col collapsed="1" width="13.26953125" customWidth="1" style="90" min="19" max="19"/>
    <col width="13.26953125" customWidth="1" style="90" min="20" max="29"/>
    <col width="8.7265625" customWidth="1" style="90" min="30" max="16384"/>
  </cols>
  <sheetData>
    <row r="1">
      <c r="B1" s="91" t="inlineStr">
        <is>
          <t>КЛИЕНТ</t>
        </is>
      </c>
      <c r="C1" s="91" t="n"/>
      <c r="D1" s="91" t="n"/>
      <c r="E1" s="91" t="n"/>
      <c r="F1" s="91" t="n"/>
      <c r="G1" s="91" t="n"/>
      <c r="H1" s="92" t="inlineStr">
        <is>
          <t>БАИНГ</t>
        </is>
      </c>
      <c r="I1" s="93" t="n"/>
      <c r="J1" s="93" t="n"/>
      <c r="K1" s="93" t="n"/>
      <c r="L1" s="93" t="n"/>
      <c r="M1" s="93" t="n"/>
      <c r="N1" s="94" t="inlineStr">
        <is>
          <t>ПОДТВЕРЖДЕНО БАИНГ</t>
        </is>
      </c>
      <c r="O1" s="95" t="n"/>
      <c r="P1" s="95" t="n"/>
      <c r="Q1" s="95" t="n"/>
      <c r="R1" s="95" t="n"/>
    </row>
    <row r="2">
      <c r="B2" s="113">
        <f>SUBTOTAL(9,B4:B18)</f>
        <v/>
      </c>
      <c r="C2" s="113">
        <f>SUBTOTAL(9,C4:C18)</f>
        <v/>
      </c>
      <c r="D2" s="113">
        <f>SUBTOTAL(9,D4:D18)</f>
        <v/>
      </c>
      <c r="E2" s="113">
        <f>SUBTOTAL(9,E4:E18)</f>
        <v/>
      </c>
      <c r="F2" s="113">
        <f>SUBTOTAL(9,F4:F18)</f>
        <v/>
      </c>
      <c r="G2" s="113" t="n"/>
      <c r="H2" s="113">
        <f>SUBTOTAL(9,H4:H18)</f>
        <v/>
      </c>
      <c r="I2" s="113">
        <f>SUBTOTAL(9,I4:I18)</f>
        <v/>
      </c>
      <c r="J2" s="113">
        <f>SUBTOTAL(9,J4:J18)</f>
        <v/>
      </c>
      <c r="K2" s="113">
        <f>SUBTOTAL(9,K4:K18)</f>
        <v/>
      </c>
      <c r="L2" s="113">
        <f>SUBTOTAL(9,L4:L18)</f>
        <v/>
      </c>
      <c r="M2" s="113" t="n"/>
      <c r="N2" s="113">
        <f>SUBTOTAL(9,N4:N18)</f>
        <v/>
      </c>
      <c r="O2" s="113">
        <f>SUBTOTAL(9,O4:O18)</f>
        <v/>
      </c>
      <c r="P2" s="113">
        <f>SUBTOTAL(9,P4:P18)</f>
        <v/>
      </c>
      <c r="Q2" s="113">
        <f>SUBTOTAL(9,Q4:Q18)</f>
        <v/>
      </c>
      <c r="R2" s="113">
        <f>SUBTOTAL(9,R4:R18)</f>
        <v/>
      </c>
    </row>
    <row r="3" ht="26" customHeight="1">
      <c r="A3" s="2" t="inlineStr">
        <is>
          <t>Наименование подрядчика</t>
        </is>
      </c>
      <c r="B3" s="2" t="inlineStr">
        <is>
          <t>Размещение, 
руб., NET</t>
        </is>
      </c>
      <c r="C3" s="2" t="inlineStr">
        <is>
          <t>Производство, 
руб., NET</t>
        </is>
      </c>
      <c r="D3" s="2" t="inlineStr">
        <is>
          <t>Де/монтаж, 
руб., NET</t>
        </is>
      </c>
      <c r="E3" s="2" t="inlineStr">
        <is>
          <t>ИТОГО, 
руб., NET</t>
        </is>
      </c>
      <c r="F3" s="2" t="inlineStr">
        <is>
          <t>ИТОГО, 
руб., GROSS</t>
        </is>
      </c>
      <c r="G3" s="97" t="inlineStr">
        <is>
          <t>НАЛОГ 
Заказчика</t>
        </is>
      </c>
      <c r="H3" s="2" t="inlineStr">
        <is>
          <t>Размещение, 
руб., NET</t>
        </is>
      </c>
      <c r="I3" s="2" t="inlineStr">
        <is>
          <t>Производство, 
руб., NET</t>
        </is>
      </c>
      <c r="J3" s="2" t="inlineStr">
        <is>
          <t>Де/монтаж, 
руб., NET</t>
        </is>
      </c>
      <c r="K3" s="2" t="inlineStr">
        <is>
          <t>ИТОГО, 
руб., NET</t>
        </is>
      </c>
      <c r="L3" s="2" t="inlineStr">
        <is>
          <t>ИТОГО, 
руб., GROSS</t>
        </is>
      </c>
      <c r="M3" s="97" t="inlineStr">
        <is>
          <t>НАЛОГ 
подрядчика</t>
        </is>
      </c>
      <c r="N3" s="2" t="inlineStr">
        <is>
          <t>Размещение, 
руб., NET</t>
        </is>
      </c>
      <c r="O3" s="2" t="inlineStr">
        <is>
          <t>Производство, 
руб., NET</t>
        </is>
      </c>
      <c r="P3" s="2" t="inlineStr">
        <is>
          <t>Де/монтаж, 
руб., NET</t>
        </is>
      </c>
      <c r="Q3" s="2" t="inlineStr">
        <is>
          <t>ИТОГО, 
руб., NET</t>
        </is>
      </c>
      <c r="R3" s="2" t="inlineStr">
        <is>
          <t>ИТОГО, 
руб., GROSS</t>
        </is>
      </c>
    </row>
    <row r="4">
      <c r="A4" s="98" t="n"/>
      <c r="B4" s="114">
        <f>SUMIFS(МП!$CC:$CC,МП!$ES:$ES,$A4)</f>
        <v/>
      </c>
      <c r="C4" s="114">
        <f>SUMIFS(МП!$CE:$CE,МП!$ES:$ES,$A4)</f>
        <v/>
      </c>
      <c r="D4" s="114">
        <f>SUMIFS(МП!$CG:$CG,МП!$ES:$ES,$A4)</f>
        <v/>
      </c>
      <c r="E4" s="114">
        <f>SUM(B4:D4)</f>
        <v/>
      </c>
      <c r="F4" s="114">
        <f>E4*(1+G4)</f>
        <v/>
      </c>
      <c r="G4" s="100">
        <f>IFERROR(AVERAGEIFS(МП!$CM:$CM,МП!$ES:$ES,$A4),0)</f>
        <v/>
      </c>
      <c r="H4" s="114">
        <f>SUMIFS(МП!$EE:$EE,МП!$ES:$ES,$A4)</f>
        <v/>
      </c>
      <c r="I4" s="114">
        <f>SUMIFS(МП!$EI:$EI,МП!$ES:$ES,$A4)</f>
        <v/>
      </c>
      <c r="J4" s="114">
        <f>SUMIFS(МП!$EL:$EL,МП!$ES:$ES,$A4)</f>
        <v/>
      </c>
      <c r="K4" s="114">
        <f>SUM(H4:J4)</f>
        <v/>
      </c>
      <c r="L4" s="114">
        <f>K4*(1+M4)</f>
        <v/>
      </c>
      <c r="M4" s="100">
        <f>IFERROR(AVERAGEIFS(МП!$EP:$EP,МП!$ES:$ES,$A4),0)</f>
        <v/>
      </c>
      <c r="N4" s="114">
        <f>SUMIFS(МП!$EE:$EE,МП!$ES:$ES,$A4,МП!$CV:$CV,"подтверждено")</f>
        <v/>
      </c>
      <c r="O4" s="114">
        <f>SUMIFS(МП!$EI:$EI,МП!$ES:$ES,$A4,МП!$CV:$CV,"подтверждено")</f>
        <v/>
      </c>
      <c r="P4" s="114">
        <f>SUMIFS(МП!$EL:$EL,МП!$ES:$ES,$A4,МП!$CV:$CV,"подтверждено")</f>
        <v/>
      </c>
      <c r="Q4" s="114">
        <f>SUM(N4:P4)</f>
        <v/>
      </c>
      <c r="R4" s="114">
        <f>Q4*(1+M4)</f>
        <v/>
      </c>
    </row>
    <row r="5">
      <c r="A5" s="98" t="n"/>
      <c r="B5" s="114">
        <f>SUMIFS(МП!$CC:$CC,МП!$ES:$ES,$A5)</f>
        <v/>
      </c>
      <c r="C5" s="114">
        <f>SUMIFS(МП!$CE:$CE,МП!$ES:$ES,$A5)</f>
        <v/>
      </c>
      <c r="D5" s="114">
        <f>SUMIFS(МП!$CG:$CG,МП!$ES:$ES,$A5)</f>
        <v/>
      </c>
      <c r="E5" s="114">
        <f>SUM(B5:D5)</f>
        <v/>
      </c>
      <c r="F5" s="114">
        <f>E5*(1+G5)</f>
        <v/>
      </c>
      <c r="G5" s="100">
        <f>IFERROR(AVERAGEIFS(МП!$CM:$CM,МП!$ES:$ES,$A5),0)</f>
        <v/>
      </c>
      <c r="H5" s="114">
        <f>SUMIFS(МП!$EE:$EE,МП!$ES:$ES,$A5)</f>
        <v/>
      </c>
      <c r="I5" s="114">
        <f>SUMIFS(МП!$EI:$EI,МП!$ES:$ES,$A5)</f>
        <v/>
      </c>
      <c r="J5" s="114">
        <f>SUMIFS(МП!$EL:$EL,МП!$ES:$ES,$A5)</f>
        <v/>
      </c>
      <c r="K5" s="114">
        <f>SUM(H5:J5)</f>
        <v/>
      </c>
      <c r="L5" s="114">
        <f>K5*(1+M5)</f>
        <v/>
      </c>
      <c r="M5" s="100">
        <f>IFERROR(AVERAGEIFS(МП!$EP:$EP,МП!$ES:$ES,$A5),0)</f>
        <v/>
      </c>
      <c r="N5" s="114">
        <f>SUMIFS(МП!$EE:$EE,МП!$ES:$ES,$A5,МП!$CV:$CV,"подтверждено")</f>
        <v/>
      </c>
      <c r="O5" s="114">
        <f>SUMIFS(МП!$EI:$EI,МП!$ES:$ES,$A5,МП!$CV:$CV,"подтверждено")</f>
        <v/>
      </c>
      <c r="P5" s="114">
        <f>SUMIFS(МП!$EL:$EL,МП!$ES:$ES,$A5,МП!$CV:$CV,"подтверждено")</f>
        <v/>
      </c>
      <c r="Q5" s="114">
        <f>SUM(N5:P5)</f>
        <v/>
      </c>
      <c r="R5" s="114">
        <f>Q5*(1+M5)</f>
        <v/>
      </c>
    </row>
    <row r="6">
      <c r="A6" s="98" t="n"/>
      <c r="B6" s="114">
        <f>SUMIFS(МП!$CC:$CC,МП!$ES:$ES,$A6)</f>
        <v/>
      </c>
      <c r="C6" s="114">
        <f>SUMIFS(МП!$CE:$CE,МП!$ES:$ES,$A6)</f>
        <v/>
      </c>
      <c r="D6" s="114">
        <f>SUMIFS(МП!$CG:$CG,МП!$ES:$ES,$A6)</f>
        <v/>
      </c>
      <c r="E6" s="114">
        <f>SUM(B6:D6)</f>
        <v/>
      </c>
      <c r="F6" s="114">
        <f>E6*(1+G6)</f>
        <v/>
      </c>
      <c r="G6" s="100">
        <f>IFERROR(AVERAGEIFS(МП!$CM:$CM,МП!$ES:$ES,$A6),0)</f>
        <v/>
      </c>
      <c r="H6" s="114">
        <f>SUMIFS(МП!$EE:$EE,МП!$ES:$ES,$A6)</f>
        <v/>
      </c>
      <c r="I6" s="114">
        <f>SUMIFS(МП!$EI:$EI,МП!$ES:$ES,$A6)</f>
        <v/>
      </c>
      <c r="J6" s="114">
        <f>SUMIFS(МП!$EL:$EL,МП!$ES:$ES,$A6)</f>
        <v/>
      </c>
      <c r="K6" s="114">
        <f>SUM(H6:J6)</f>
        <v/>
      </c>
      <c r="L6" s="114">
        <f>K6*(1+M6)</f>
        <v/>
      </c>
      <c r="M6" s="100">
        <f>IFERROR(AVERAGEIFS(МП!$EP:$EP,МП!$ES:$ES,$A6),0)</f>
        <v/>
      </c>
      <c r="N6" s="114">
        <f>SUMIFS(МП!$EE:$EE,МП!$ES:$ES,$A6,МП!$CV:$CV,"подтверждено")</f>
        <v/>
      </c>
      <c r="O6" s="114">
        <f>SUMIFS(МП!$EI:$EI,МП!$ES:$ES,$A6,МП!$CV:$CV,"подтверждено")</f>
        <v/>
      </c>
      <c r="P6" s="114">
        <f>SUMIFS(МП!$EL:$EL,МП!$ES:$ES,$A6,МП!$CV:$CV,"подтверждено")</f>
        <v/>
      </c>
      <c r="Q6" s="114">
        <f>SUM(N6:P6)</f>
        <v/>
      </c>
      <c r="R6" s="114">
        <f>Q6*(1+M6)</f>
        <v/>
      </c>
    </row>
    <row r="7">
      <c r="A7" s="98" t="n"/>
      <c r="B7" s="114">
        <f>SUMIFS(МП!$CC:$CC,МП!$ES:$ES,$A7)</f>
        <v/>
      </c>
      <c r="C7" s="114">
        <f>SUMIFS(МП!$CE:$CE,МП!$ES:$ES,$A7)</f>
        <v/>
      </c>
      <c r="D7" s="114">
        <f>SUMIFS(МП!$CG:$CG,МП!$ES:$ES,$A7)</f>
        <v/>
      </c>
      <c r="E7" s="114">
        <f>SUM(B7:D7)</f>
        <v/>
      </c>
      <c r="F7" s="114">
        <f>E7*(1+G7)</f>
        <v/>
      </c>
      <c r="G7" s="100">
        <f>IFERROR(AVERAGEIFS(МП!$CM:$CM,МП!$ES:$ES,$A7),0)</f>
        <v/>
      </c>
      <c r="H7" s="114">
        <f>SUMIFS(МП!$EE:$EE,МП!$ES:$ES,$A7)</f>
        <v/>
      </c>
      <c r="I7" s="114">
        <f>SUMIFS(МП!$EI:$EI,МП!$ES:$ES,$A7)</f>
        <v/>
      </c>
      <c r="J7" s="114">
        <f>SUMIFS(МП!$EL:$EL,МП!$ES:$ES,$A7)</f>
        <v/>
      </c>
      <c r="K7" s="114">
        <f>SUM(H7:J7)</f>
        <v/>
      </c>
      <c r="L7" s="114">
        <f>K7*(1+M7)</f>
        <v/>
      </c>
      <c r="M7" s="100">
        <f>IFERROR(AVERAGEIFS(МП!$EP:$EP,МП!$ES:$ES,$A7),0)</f>
        <v/>
      </c>
      <c r="N7" s="114">
        <f>SUMIFS(МП!$EE:$EE,МП!$ES:$ES,$A7,МП!$CV:$CV,"подтверждено")</f>
        <v/>
      </c>
      <c r="O7" s="114">
        <f>SUMIFS(МП!$EI:$EI,МП!$ES:$ES,$A7,МП!$CV:$CV,"подтверждено")</f>
        <v/>
      </c>
      <c r="P7" s="114">
        <f>SUMIFS(МП!$EL:$EL,МП!$ES:$ES,$A7,МП!$CV:$CV,"подтверждено")</f>
        <v/>
      </c>
      <c r="Q7" s="114">
        <f>SUM(N7:P7)</f>
        <v/>
      </c>
      <c r="R7" s="114">
        <f>Q7*(1+M7)</f>
        <v/>
      </c>
    </row>
    <row r="8">
      <c r="A8" s="98" t="n"/>
      <c r="B8" s="114">
        <f>SUMIFS(МП!$CC:$CC,МП!$ES:$ES,$A8)</f>
        <v/>
      </c>
      <c r="C8" s="114">
        <f>SUMIFS(МП!$CE:$CE,МП!$ES:$ES,$A8)</f>
        <v/>
      </c>
      <c r="D8" s="114">
        <f>SUMIFS(МП!$CG:$CG,МП!$ES:$ES,$A8)</f>
        <v/>
      </c>
      <c r="E8" s="114">
        <f>SUM(B8:D8)</f>
        <v/>
      </c>
      <c r="F8" s="114">
        <f>E8*(1+G8)</f>
        <v/>
      </c>
      <c r="G8" s="100">
        <f>IFERROR(AVERAGEIFS(МП!$CM:$CM,МП!$ES:$ES,$A8),0)</f>
        <v/>
      </c>
      <c r="H8" s="114">
        <f>SUMIFS(МП!$EE:$EE,МП!$ES:$ES,$A8)</f>
        <v/>
      </c>
      <c r="I8" s="114">
        <f>SUMIFS(МП!$EI:$EI,МП!$ES:$ES,$A8)</f>
        <v/>
      </c>
      <c r="J8" s="114">
        <f>SUMIFS(МП!$EL:$EL,МП!$ES:$ES,$A8)</f>
        <v/>
      </c>
      <c r="K8" s="114">
        <f>SUM(H8:J8)</f>
        <v/>
      </c>
      <c r="L8" s="114">
        <f>K8*(1+M8)</f>
        <v/>
      </c>
      <c r="M8" s="100">
        <f>IFERROR(AVERAGEIFS(МП!$EP:$EP,МП!$ES:$ES,$A8),0)</f>
        <v/>
      </c>
      <c r="N8" s="114">
        <f>SUMIFS(МП!$EE:$EE,МП!$ES:$ES,$A8,МП!$CV:$CV,"подтверждено")</f>
        <v/>
      </c>
      <c r="O8" s="114">
        <f>SUMIFS(МП!$EI:$EI,МП!$ES:$ES,$A8,МП!$CV:$CV,"подтверждено")</f>
        <v/>
      </c>
      <c r="P8" s="114">
        <f>SUMIFS(МП!$EL:$EL,МП!$ES:$ES,$A8,МП!$CV:$CV,"подтверждено")</f>
        <v/>
      </c>
      <c r="Q8" s="114">
        <f>SUM(N8:P8)</f>
        <v/>
      </c>
      <c r="R8" s="114">
        <f>Q8*(1+M8)</f>
        <v/>
      </c>
    </row>
    <row r="9">
      <c r="A9" s="98" t="n"/>
      <c r="B9" s="114">
        <f>SUMIFS(МП!$CC:$CC,МП!$ES:$ES,$A9)</f>
        <v/>
      </c>
      <c r="C9" s="114">
        <f>SUMIFS(МП!$CE:$CE,МП!$ES:$ES,$A9)</f>
        <v/>
      </c>
      <c r="D9" s="114">
        <f>SUMIFS(МП!$CG:$CG,МП!$ES:$ES,$A9)</f>
        <v/>
      </c>
      <c r="E9" s="114">
        <f>SUM(B9:D9)</f>
        <v/>
      </c>
      <c r="F9" s="114">
        <f>E9*(1+G9)</f>
        <v/>
      </c>
      <c r="G9" s="100">
        <f>IFERROR(AVERAGEIFS(МП!$CM:$CM,МП!$ES:$ES,$A9),0)</f>
        <v/>
      </c>
      <c r="H9" s="114">
        <f>SUMIFS(МП!$EE:$EE,МП!$ES:$ES,$A9)</f>
        <v/>
      </c>
      <c r="I9" s="114">
        <f>SUMIFS(МП!$EI:$EI,МП!$ES:$ES,$A9)</f>
        <v/>
      </c>
      <c r="J9" s="114">
        <f>SUMIFS(МП!$EL:$EL,МП!$ES:$ES,$A9)</f>
        <v/>
      </c>
      <c r="K9" s="114">
        <f>SUM(H9:J9)</f>
        <v/>
      </c>
      <c r="L9" s="114">
        <f>K9*(1+M9)</f>
        <v/>
      </c>
      <c r="M9" s="100">
        <f>IFERROR(AVERAGEIFS(МП!$EP:$EP,МП!$ES:$ES,$A9),0)</f>
        <v/>
      </c>
      <c r="N9" s="114">
        <f>SUMIFS(МП!$EE:$EE,МП!$ES:$ES,$A9,МП!$CV:$CV,"подтверждено")</f>
        <v/>
      </c>
      <c r="O9" s="114">
        <f>SUMIFS(МП!$EI:$EI,МП!$ES:$ES,$A9,МП!$CV:$CV,"подтверждено")</f>
        <v/>
      </c>
      <c r="P9" s="114">
        <f>SUMIFS(МП!$EL:$EL,МП!$ES:$ES,$A9,МП!$CV:$CV,"подтверждено")</f>
        <v/>
      </c>
      <c r="Q9" s="114">
        <f>SUM(N9:P9)</f>
        <v/>
      </c>
      <c r="R9" s="114">
        <f>Q9*(1+M9)</f>
        <v/>
      </c>
    </row>
    <row r="10">
      <c r="A10" s="98" t="n"/>
      <c r="B10" s="114">
        <f>SUMIFS(МП!$CC:$CC,МП!$ES:$ES,$A10)</f>
        <v/>
      </c>
      <c r="C10" s="114">
        <f>SUMIFS(МП!$CE:$CE,МП!$ES:$ES,$A10)</f>
        <v/>
      </c>
      <c r="D10" s="114">
        <f>SUMIFS(МП!$CG:$CG,МП!$ES:$ES,$A10)</f>
        <v/>
      </c>
      <c r="E10" s="114">
        <f>SUM(B10:D10)</f>
        <v/>
      </c>
      <c r="F10" s="114">
        <f>E10*(1+G10)</f>
        <v/>
      </c>
      <c r="G10" s="100">
        <f>IFERROR(AVERAGEIFS(МП!$CM:$CM,МП!$ES:$ES,$A10),0)</f>
        <v/>
      </c>
      <c r="H10" s="114">
        <f>SUMIFS(МП!$EE:$EE,МП!$ES:$ES,$A10)</f>
        <v/>
      </c>
      <c r="I10" s="114">
        <f>SUMIFS(МП!$EI:$EI,МП!$ES:$ES,$A10)</f>
        <v/>
      </c>
      <c r="J10" s="114">
        <f>SUMIFS(МП!$EL:$EL,МП!$ES:$ES,$A10)</f>
        <v/>
      </c>
      <c r="K10" s="114">
        <f>SUM(H10:J10)</f>
        <v/>
      </c>
      <c r="L10" s="114">
        <f>K10*(1+M10)</f>
        <v/>
      </c>
      <c r="M10" s="100">
        <f>IFERROR(AVERAGEIFS(МП!$EP:$EP,МП!$ES:$ES,$A10),0)</f>
        <v/>
      </c>
      <c r="N10" s="114">
        <f>SUMIFS(МП!$EE:$EE,МП!$ES:$ES,$A10,МП!$CV:$CV,"подтверждено")</f>
        <v/>
      </c>
      <c r="O10" s="114">
        <f>SUMIFS(МП!$EI:$EI,МП!$ES:$ES,$A10,МП!$CV:$CV,"подтверждено")</f>
        <v/>
      </c>
      <c r="P10" s="114">
        <f>SUMIFS(МП!$EL:$EL,МП!$ES:$ES,$A10,МП!$CV:$CV,"подтверждено")</f>
        <v/>
      </c>
      <c r="Q10" s="114">
        <f>SUM(N10:P10)</f>
        <v/>
      </c>
      <c r="R10" s="114">
        <f>Q10*(1+M10)</f>
        <v/>
      </c>
    </row>
    <row r="11">
      <c r="A11" s="98" t="n"/>
      <c r="B11" s="114">
        <f>SUMIFS(МП!$CC:$CC,МП!$ES:$ES,$A11)</f>
        <v/>
      </c>
      <c r="C11" s="114">
        <f>SUMIFS(МП!$CE:$CE,МП!$ES:$ES,$A11)</f>
        <v/>
      </c>
      <c r="D11" s="114">
        <f>SUMIFS(МП!$CG:$CG,МП!$ES:$ES,$A11)</f>
        <v/>
      </c>
      <c r="E11" s="114">
        <f>SUM(B11:D11)</f>
        <v/>
      </c>
      <c r="F11" s="114">
        <f>E11*(1+G11)</f>
        <v/>
      </c>
      <c r="G11" s="100">
        <f>IFERROR(AVERAGEIFS(МП!$CM:$CM,МП!$ES:$ES,$A11),0)</f>
        <v/>
      </c>
      <c r="H11" s="114">
        <f>SUMIFS(МП!$EE:$EE,МП!$ES:$ES,$A11)</f>
        <v/>
      </c>
      <c r="I11" s="114">
        <f>SUMIFS(МП!$EI:$EI,МП!$ES:$ES,$A11)</f>
        <v/>
      </c>
      <c r="J11" s="114">
        <f>SUMIFS(МП!$EL:$EL,МП!$ES:$ES,$A11)</f>
        <v/>
      </c>
      <c r="K11" s="114">
        <f>SUM(H11:J11)</f>
        <v/>
      </c>
      <c r="L11" s="114">
        <f>K11*(1+M11)</f>
        <v/>
      </c>
      <c r="M11" s="100">
        <f>IFERROR(AVERAGEIFS(МП!$EP:$EP,МП!$ES:$ES,$A11),0)</f>
        <v/>
      </c>
      <c r="N11" s="114">
        <f>SUMIFS(МП!$EE:$EE,МП!$ES:$ES,$A11,МП!$CV:$CV,"подтверждено")</f>
        <v/>
      </c>
      <c r="O11" s="114">
        <f>SUMIFS(МП!$EI:$EI,МП!$ES:$ES,$A11,МП!$CV:$CV,"подтверждено")</f>
        <v/>
      </c>
      <c r="P11" s="114">
        <f>SUMIFS(МП!$EL:$EL,МП!$ES:$ES,$A11,МП!$CV:$CV,"подтверждено")</f>
        <v/>
      </c>
      <c r="Q11" s="114">
        <f>SUM(N11:P11)</f>
        <v/>
      </c>
      <c r="R11" s="114">
        <f>Q11*(1+M11)</f>
        <v/>
      </c>
    </row>
    <row r="12">
      <c r="A12" s="98" t="n"/>
      <c r="B12" s="114">
        <f>SUMIFS(МП!$CC:$CC,МП!$ES:$ES,$A12)</f>
        <v/>
      </c>
      <c r="C12" s="114">
        <f>SUMIFS(МП!$CE:$CE,МП!$ES:$ES,$A12)</f>
        <v/>
      </c>
      <c r="D12" s="114">
        <f>SUMIFS(МП!$CG:$CG,МП!$ES:$ES,$A12)</f>
        <v/>
      </c>
      <c r="E12" s="114">
        <f>SUM(B12:D12)</f>
        <v/>
      </c>
      <c r="F12" s="114">
        <f>E12*(1+G12)</f>
        <v/>
      </c>
      <c r="G12" s="100">
        <f>IFERROR(AVERAGEIFS(МП!$CM:$CM,МП!$ES:$ES,$A12),0)</f>
        <v/>
      </c>
      <c r="H12" s="114">
        <f>SUMIFS(МП!$EE:$EE,МП!$ES:$ES,$A12)</f>
        <v/>
      </c>
      <c r="I12" s="114">
        <f>SUMIFS(МП!$EI:$EI,МП!$ES:$ES,$A12)</f>
        <v/>
      </c>
      <c r="J12" s="114">
        <f>SUMIFS(МП!$EL:$EL,МП!$ES:$ES,$A12)</f>
        <v/>
      </c>
      <c r="K12" s="114">
        <f>SUM(H12:J12)</f>
        <v/>
      </c>
      <c r="L12" s="114">
        <f>K12*(1+M12)</f>
        <v/>
      </c>
      <c r="M12" s="100">
        <f>IFERROR(AVERAGEIFS(МП!$EP:$EP,МП!$ES:$ES,$A12),0)</f>
        <v/>
      </c>
      <c r="N12" s="114">
        <f>SUMIFS(МП!$EE:$EE,МП!$ES:$ES,$A12,МП!$CV:$CV,"подтверждено")</f>
        <v/>
      </c>
      <c r="O12" s="114">
        <f>SUMIFS(МП!$EI:$EI,МП!$ES:$ES,$A12,МП!$CV:$CV,"подтверждено")</f>
        <v/>
      </c>
      <c r="P12" s="114">
        <f>SUMIFS(МП!$EL:$EL,МП!$ES:$ES,$A12,МП!$CV:$CV,"подтверждено")</f>
        <v/>
      </c>
      <c r="Q12" s="114">
        <f>SUM(N12:P12)</f>
        <v/>
      </c>
      <c r="R12" s="114">
        <f>Q12*(1+M12)</f>
        <v/>
      </c>
    </row>
    <row r="13">
      <c r="A13" s="98" t="n"/>
      <c r="B13" s="114">
        <f>SUMIFS(МП!$CC:$CC,МП!$ES:$ES,$A13)</f>
        <v/>
      </c>
      <c r="C13" s="114">
        <f>SUMIFS(МП!$CE:$CE,МП!$ES:$ES,$A13)</f>
        <v/>
      </c>
      <c r="D13" s="114">
        <f>SUMIFS(МП!$CG:$CG,МП!$ES:$ES,$A13)</f>
        <v/>
      </c>
      <c r="E13" s="114">
        <f>SUM(B13:D13)</f>
        <v/>
      </c>
      <c r="F13" s="114">
        <f>E13*(1+G13)</f>
        <v/>
      </c>
      <c r="G13" s="100">
        <f>IFERROR(AVERAGEIFS(МП!$CM:$CM,МП!$ES:$ES,$A13),0)</f>
        <v/>
      </c>
      <c r="H13" s="114">
        <f>SUMIFS(МП!$EE:$EE,МП!$ES:$ES,$A13)</f>
        <v/>
      </c>
      <c r="I13" s="114">
        <f>SUMIFS(МП!$EI:$EI,МП!$ES:$ES,$A13)</f>
        <v/>
      </c>
      <c r="J13" s="114">
        <f>SUMIFS(МП!$EL:$EL,МП!$ES:$ES,$A13)</f>
        <v/>
      </c>
      <c r="K13" s="114">
        <f>SUM(H13:J13)</f>
        <v/>
      </c>
      <c r="L13" s="114">
        <f>K13*(1+M13)</f>
        <v/>
      </c>
      <c r="M13" s="100">
        <f>IFERROR(AVERAGEIFS(МП!$EP:$EP,МП!$ES:$ES,$A13),0)</f>
        <v/>
      </c>
      <c r="N13" s="114">
        <f>SUMIFS(МП!$EE:$EE,МП!$ES:$ES,$A13,МП!$CV:$CV,"подтверждено")</f>
        <v/>
      </c>
      <c r="O13" s="114">
        <f>SUMIFS(МП!$EI:$EI,МП!$ES:$ES,$A13,МП!$CV:$CV,"подтверждено")</f>
        <v/>
      </c>
      <c r="P13" s="114">
        <f>SUMIFS(МП!$EL:$EL,МП!$ES:$ES,$A13,МП!$CV:$CV,"подтверждено")</f>
        <v/>
      </c>
      <c r="Q13" s="114">
        <f>SUM(N13:P13)</f>
        <v/>
      </c>
      <c r="R13" s="114">
        <f>Q13*(1+M13)</f>
        <v/>
      </c>
    </row>
    <row r="14">
      <c r="A14" s="98" t="n"/>
      <c r="B14" s="114">
        <f>SUMIFS(МП!$CC:$CC,МП!$ES:$ES,$A14)</f>
        <v/>
      </c>
      <c r="C14" s="114">
        <f>SUMIFS(МП!$CE:$CE,МП!$ES:$ES,$A14)</f>
        <v/>
      </c>
      <c r="D14" s="114">
        <f>SUMIFS(МП!$CG:$CG,МП!$ES:$ES,$A14)</f>
        <v/>
      </c>
      <c r="E14" s="114">
        <f>SUM(B14:D14)</f>
        <v/>
      </c>
      <c r="F14" s="114">
        <f>E14*(1+G14)</f>
        <v/>
      </c>
      <c r="G14" s="100">
        <f>IFERROR(AVERAGEIFS(МП!$CM:$CM,МП!$ES:$ES,$A14),0)</f>
        <v/>
      </c>
      <c r="H14" s="114">
        <f>SUMIFS(МП!$EE:$EE,МП!$ES:$ES,$A14)</f>
        <v/>
      </c>
      <c r="I14" s="114">
        <f>SUMIFS(МП!$EI:$EI,МП!$ES:$ES,$A14)</f>
        <v/>
      </c>
      <c r="J14" s="114">
        <f>SUMIFS(МП!$EL:$EL,МП!$ES:$ES,$A14)</f>
        <v/>
      </c>
      <c r="K14" s="114">
        <f>SUM(H14:J14)</f>
        <v/>
      </c>
      <c r="L14" s="114">
        <f>K14*(1+M14)</f>
        <v/>
      </c>
      <c r="M14" s="100">
        <f>IFERROR(AVERAGEIFS(МП!$EP:$EP,МП!$ES:$ES,$A14),0)</f>
        <v/>
      </c>
      <c r="N14" s="114">
        <f>SUMIFS(МП!$EE:$EE,МП!$ES:$ES,$A14,МП!$CV:$CV,"подтверждено")</f>
        <v/>
      </c>
      <c r="O14" s="114">
        <f>SUMIFS(МП!$EI:$EI,МП!$ES:$ES,$A14,МП!$CV:$CV,"подтверждено")</f>
        <v/>
      </c>
      <c r="P14" s="114">
        <f>SUMIFS(МП!$EL:$EL,МП!$ES:$ES,$A14,МП!$CV:$CV,"подтверждено")</f>
        <v/>
      </c>
      <c r="Q14" s="114">
        <f>SUM(N14:P14)</f>
        <v/>
      </c>
      <c r="R14" s="114">
        <f>Q14*(1+M14)</f>
        <v/>
      </c>
    </row>
    <row r="15">
      <c r="A15" s="98" t="n"/>
      <c r="B15" s="114">
        <f>SUMIFS(МП!$CC:$CC,МП!$ES:$ES,$A15)</f>
        <v/>
      </c>
      <c r="C15" s="114">
        <f>SUMIFS(МП!$CE:$CE,МП!$ES:$ES,$A15)</f>
        <v/>
      </c>
      <c r="D15" s="114">
        <f>SUMIFS(МП!$CG:$CG,МП!$ES:$ES,$A15)</f>
        <v/>
      </c>
      <c r="E15" s="114">
        <f>SUM(B15:D15)</f>
        <v/>
      </c>
      <c r="F15" s="114">
        <f>E15*(1+G15)</f>
        <v/>
      </c>
      <c r="G15" s="100">
        <f>IFERROR(AVERAGEIFS(МП!$CM:$CM,МП!$ES:$ES,$A15),0)</f>
        <v/>
      </c>
      <c r="H15" s="114">
        <f>SUMIFS(МП!$EE:$EE,МП!$ES:$ES,$A15)</f>
        <v/>
      </c>
      <c r="I15" s="114">
        <f>SUMIFS(МП!$EI:$EI,МП!$ES:$ES,$A15)</f>
        <v/>
      </c>
      <c r="J15" s="114">
        <f>SUMIFS(МП!$EL:$EL,МП!$ES:$ES,$A15)</f>
        <v/>
      </c>
      <c r="K15" s="114">
        <f>SUM(H15:J15)</f>
        <v/>
      </c>
      <c r="L15" s="114">
        <f>K15*(1+M15)</f>
        <v/>
      </c>
      <c r="M15" s="100">
        <f>IFERROR(AVERAGEIFS(МП!$EP:$EP,МП!$ES:$ES,$A15),0)</f>
        <v/>
      </c>
      <c r="N15" s="114">
        <f>SUMIFS(МП!$EE:$EE,МП!$ES:$ES,$A15,МП!$CV:$CV,"подтверждено")</f>
        <v/>
      </c>
      <c r="O15" s="114">
        <f>SUMIFS(МП!$EI:$EI,МП!$ES:$ES,$A15,МП!$CV:$CV,"подтверждено")</f>
        <v/>
      </c>
      <c r="P15" s="114">
        <f>SUMIFS(МП!$EL:$EL,МП!$ES:$ES,$A15,МП!$CV:$CV,"подтверждено")</f>
        <v/>
      </c>
      <c r="Q15" s="114">
        <f>SUM(N15:P15)</f>
        <v/>
      </c>
      <c r="R15" s="114">
        <f>Q15*(1+M15)</f>
        <v/>
      </c>
    </row>
    <row r="16">
      <c r="A16" s="98" t="n"/>
      <c r="B16" s="114">
        <f>SUMIFS(МП!$CC:$CC,МП!$ES:$ES,$A16)</f>
        <v/>
      </c>
      <c r="C16" s="114">
        <f>SUMIFS(МП!$CE:$CE,МП!$ES:$ES,$A16)</f>
        <v/>
      </c>
      <c r="D16" s="114">
        <f>SUMIFS(МП!$CG:$CG,МП!$ES:$ES,$A16)</f>
        <v/>
      </c>
      <c r="E16" s="114">
        <f>SUM(B16:D16)</f>
        <v/>
      </c>
      <c r="F16" s="114">
        <f>E16*(1+G16)</f>
        <v/>
      </c>
      <c r="G16" s="100">
        <f>IFERROR(AVERAGEIFS(МП!$CM:$CM,МП!$ES:$ES,$A16),0)</f>
        <v/>
      </c>
      <c r="H16" s="114">
        <f>SUMIFS(МП!$EE:$EE,МП!$ES:$ES,$A16)</f>
        <v/>
      </c>
      <c r="I16" s="114">
        <f>SUMIFS(МП!$EI:$EI,МП!$ES:$ES,$A16)</f>
        <v/>
      </c>
      <c r="J16" s="114">
        <f>SUMIFS(МП!$EL:$EL,МП!$ES:$ES,$A16)</f>
        <v/>
      </c>
      <c r="K16" s="114">
        <f>SUM(H16:J16)</f>
        <v/>
      </c>
      <c r="L16" s="114">
        <f>K16*(1+M16)</f>
        <v/>
      </c>
      <c r="M16" s="100">
        <f>IFERROR(AVERAGEIFS(МП!$EP:$EP,МП!$ES:$ES,$A16),0)</f>
        <v/>
      </c>
      <c r="N16" s="114">
        <f>SUMIFS(МП!$EE:$EE,МП!$ES:$ES,$A16,МП!$CV:$CV,"подтверждено")</f>
        <v/>
      </c>
      <c r="O16" s="114">
        <f>SUMIFS(МП!$EI:$EI,МП!$ES:$ES,$A16,МП!$CV:$CV,"подтверждено")</f>
        <v/>
      </c>
      <c r="P16" s="114">
        <f>SUMIFS(МП!$EL:$EL,МП!$ES:$ES,$A16,МП!$CV:$CV,"подтверждено")</f>
        <v/>
      </c>
      <c r="Q16" s="114">
        <f>SUM(N16:P16)</f>
        <v/>
      </c>
      <c r="R16" s="114">
        <f>Q16*(1+M16)</f>
        <v/>
      </c>
    </row>
    <row r="17">
      <c r="A17" s="98" t="n"/>
      <c r="B17" s="114">
        <f>SUMIFS(МП!$CC:$CC,МП!$ES:$ES,$A17)</f>
        <v/>
      </c>
      <c r="C17" s="114">
        <f>SUMIFS(МП!$CE:$CE,МП!$ES:$ES,$A17)</f>
        <v/>
      </c>
      <c r="D17" s="114">
        <f>SUMIFS(МП!$CG:$CG,МП!$ES:$ES,$A17)</f>
        <v/>
      </c>
      <c r="E17" s="114">
        <f>SUM(B17:D17)</f>
        <v/>
      </c>
      <c r="F17" s="114">
        <f>E17*(1+G17)</f>
        <v/>
      </c>
      <c r="G17" s="100">
        <f>IFERROR(AVERAGEIFS(МП!$CM:$CM,МП!$ES:$ES,$A17),0)</f>
        <v/>
      </c>
      <c r="H17" s="114">
        <f>SUMIFS(МП!$EE:$EE,МП!$ES:$ES,$A17)</f>
        <v/>
      </c>
      <c r="I17" s="114">
        <f>SUMIFS(МП!$EI:$EI,МП!$ES:$ES,$A17)</f>
        <v/>
      </c>
      <c r="J17" s="114">
        <f>SUMIFS(МП!$EL:$EL,МП!$ES:$ES,$A17)</f>
        <v/>
      </c>
      <c r="K17" s="114">
        <f>SUM(H17:J17)</f>
        <v/>
      </c>
      <c r="L17" s="114">
        <f>K17*(1+M17)</f>
        <v/>
      </c>
      <c r="M17" s="100">
        <f>IFERROR(AVERAGEIFS(МП!$EP:$EP,МП!$ES:$ES,$A17),0)</f>
        <v/>
      </c>
      <c r="N17" s="114">
        <f>SUMIFS(МП!$EE:$EE,МП!$ES:$ES,$A17,МП!$CV:$CV,"подтверждено")</f>
        <v/>
      </c>
      <c r="O17" s="114">
        <f>SUMIFS(МП!$EI:$EI,МП!$ES:$ES,$A17,МП!$CV:$CV,"подтверждено")</f>
        <v/>
      </c>
      <c r="P17" s="114">
        <f>SUMIFS(МП!$EL:$EL,МП!$ES:$ES,$A17,МП!$CV:$CV,"подтверждено")</f>
        <v/>
      </c>
      <c r="Q17" s="114">
        <f>SUM(N17:P17)</f>
        <v/>
      </c>
      <c r="R17" s="114">
        <f>Q17*(1+M17)</f>
        <v/>
      </c>
    </row>
    <row r="18">
      <c r="A18" s="98" t="n"/>
      <c r="B18" s="114">
        <f>SUMIFS(МП!$CC:$CC,МП!$ES:$ES,$A18)</f>
        <v/>
      </c>
      <c r="C18" s="114">
        <f>SUMIFS(МП!$CE:$CE,МП!$ES:$ES,$A18)</f>
        <v/>
      </c>
      <c r="D18" s="114">
        <f>SUMIFS(МП!$CG:$CG,МП!$ES:$ES,$A18)</f>
        <v/>
      </c>
      <c r="E18" s="114">
        <f>SUM(B18:D18)</f>
        <v/>
      </c>
      <c r="F18" s="114">
        <f>E18*(1+G18)</f>
        <v/>
      </c>
      <c r="G18" s="100">
        <f>IFERROR(AVERAGEIFS(МП!$CM:$CM,МП!$ES:$ES,$A18),0)</f>
        <v/>
      </c>
      <c r="H18" s="114">
        <f>SUMIFS(МП!$EE:$EE,МП!$ES:$ES,$A18)</f>
        <v/>
      </c>
      <c r="I18" s="114">
        <f>SUMIFS(МП!$EI:$EI,МП!$ES:$ES,$A18)</f>
        <v/>
      </c>
      <c r="J18" s="114">
        <f>SUMIFS(МП!$EL:$EL,МП!$ES:$ES,$A18)</f>
        <v/>
      </c>
      <c r="K18" s="114">
        <f>SUM(H18:J18)</f>
        <v/>
      </c>
      <c r="L18" s="114">
        <f>K18*(1+M18)</f>
        <v/>
      </c>
      <c r="M18" s="100">
        <f>IFERROR(AVERAGEIFS(МП!$EP:$EP,МП!$ES:$ES,$A18),0)</f>
        <v/>
      </c>
      <c r="N18" s="114">
        <f>SUMIFS(МП!$EE:$EE,МП!$ES:$ES,$A18,МП!$CV:$CV,"подтверждено")</f>
        <v/>
      </c>
      <c r="O18" s="114">
        <f>SUMIFS(МП!$EI:$EI,МП!$ES:$ES,$A18,МП!$CV:$CV,"подтверждено")</f>
        <v/>
      </c>
      <c r="P18" s="114">
        <f>SUMIFS(МП!$EL:$EL,МП!$ES:$ES,$A18,МП!$CV:$CV,"подтверждено")</f>
        <v/>
      </c>
      <c r="Q18" s="114">
        <f>SUM(N18:P18)</f>
        <v/>
      </c>
      <c r="R18" s="114">
        <f>Q18*(1+M18)</f>
        <v/>
      </c>
    </row>
  </sheetData>
  <conditionalFormatting sqref="H4:P18">
    <cfRule type="expression" priority="9" dxfId="2">
      <formula>AND(ROW(H4)=CELL("строка"),#REF!="вкл")</formula>
    </cfRule>
    <cfRule type="containsBlanks" priority="10" dxfId="0">
      <formula>LEN(TRIM(H4))=0</formula>
    </cfRule>
  </conditionalFormatting>
  <conditionalFormatting sqref="Q4:Q18">
    <cfRule type="expression" priority="7" dxfId="2">
      <formula>AND(ROW(Q4)=CELL("строка"),#REF!="вкл")</formula>
    </cfRule>
    <cfRule type="containsBlanks" priority="8" dxfId="0">
      <formula>LEN(TRIM(Q4))=0</formula>
    </cfRule>
  </conditionalFormatting>
  <conditionalFormatting sqref="G4:G18">
    <cfRule type="expression" priority="5" dxfId="2">
      <formula>AND(ROW(G4)=CELL("строка"),#REF!="вкл")</formula>
    </cfRule>
    <cfRule type="containsBlanks" priority="6" dxfId="0">
      <formula>LEN(TRIM(G4))=0</formula>
    </cfRule>
  </conditionalFormatting>
  <conditionalFormatting sqref="R4:R18">
    <cfRule type="expression" priority="3" dxfId="2">
      <formula>AND(ROW(R4)=CELL("строка"),#REF!="вкл")</formula>
    </cfRule>
    <cfRule type="containsBlanks" priority="4" dxfId="0">
      <formula>LEN(TRIM(R4))=0</formula>
    </cfRule>
  </conditionalFormatting>
  <conditionalFormatting sqref="B4:F18">
    <cfRule type="expression" priority="1" dxfId="2">
      <formula>AND(ROW(B4)=CELL("строка"),#REF!="вкл")</formula>
    </cfRule>
    <cfRule type="containsBlanks" priority="2" dxfId="0">
      <formula>LEN(TRIM(B4))=0</formula>
    </cfRule>
  </conditionalFormatting>
  <pageMargins left="0.7" right="0.7" top="0.75" bottom="0.75" header="0.3" footer="0.3"/>
</worksheet>
</file>

<file path=xl/worksheets/sheet2.xml><?xml version="1.0" encoding="utf-8"?>
<worksheet xmlns="http://schemas.openxmlformats.org/spreadsheetml/2006/main">
  <sheetPr codeName="Лист3">
    <outlinePr summaryBelow="1" summaryRight="1"/>
    <pageSetUpPr/>
  </sheetPr>
  <dimension ref="A1:FK500"/>
  <sheetViews>
    <sheetView showGridLines="0" tabSelected="1" zoomScale="70" zoomScaleNormal="70" workbookViewId="0">
      <selection activeCell="B5" sqref="B5"/>
    </sheetView>
  </sheetViews>
  <sheetFormatPr baseColWidth="8" defaultColWidth="8.7265625" defaultRowHeight="14.5"/>
  <cols>
    <col width="4.54296875" customWidth="1" style="23" min="1" max="1"/>
    <col outlineLevel="2" width="15.7265625" customWidth="1" style="23" min="2" max="4"/>
    <col outlineLevel="1" width="20.7265625" customWidth="1" style="23" min="5" max="6"/>
    <col outlineLevel="1" width="15.7265625" customWidth="1" style="23" min="7" max="7"/>
    <col outlineLevel="2" width="15.7265625" customWidth="1" style="23" min="8" max="9"/>
    <col outlineLevel="1" width="15.7265625" customWidth="1" style="23" min="10" max="12"/>
    <col outlineLevel="1" width="15.7265625" customWidth="1" style="28" min="13" max="13"/>
    <col outlineLevel="2" width="15.7265625" customWidth="1" style="28" min="14" max="15"/>
    <col outlineLevel="2" collapsed="1" width="12.7265625" customWidth="1" style="23" min="16" max="16"/>
    <col outlineLevel="1" width="12.7265625" customWidth="1" style="28" min="17" max="18"/>
    <col outlineLevel="2" width="13.7265625" customWidth="1" style="23" min="19" max="19"/>
    <col outlineLevel="2" width="13.7265625" customWidth="1" style="28" min="20" max="20"/>
    <col outlineLevel="1" width="13.7265625" customWidth="1" style="28" min="21" max="21"/>
    <col outlineLevel="1" width="12.7265625" customWidth="1" style="28" min="22" max="22"/>
    <col outlineLevel="1" width="12.7265625" customWidth="1" style="23" min="23" max="23"/>
    <col outlineLevel="2" width="12.7265625" customWidth="1" style="23" min="24" max="25"/>
    <col outlineLevel="2" width="8.7265625" customWidth="1" style="29" min="26" max="27"/>
    <col outlineLevel="1" width="8.7265625" customWidth="1" style="23" min="28" max="35"/>
    <col outlineLevel="2" width="8.7265625" customWidth="1" style="23" min="36" max="37"/>
    <col outlineLevel="2" width="8.7265625" customWidth="1" style="30" min="38" max="39"/>
    <col outlineLevel="2" width="8.7265625" customWidth="1" style="23" min="40" max="41"/>
    <col outlineLevel="2" width="8.7265625" customWidth="1" style="30" min="42" max="42"/>
    <col outlineLevel="2" width="12.7265625" customWidth="1" style="31" min="43" max="43"/>
    <col outlineLevel="2" width="12.7265625" customWidth="1" style="29" min="44" max="44"/>
    <col outlineLevel="2" width="12.7265625" customWidth="1" style="30" min="45" max="46"/>
    <col outlineLevel="2" width="12.7265625" customWidth="1" style="32" min="47" max="47"/>
    <col outlineLevel="2" width="12.7265625" customWidth="1" style="30" min="48" max="48"/>
    <col width="12.7265625" customWidth="1" style="23" min="49" max="51"/>
    <col outlineLevel="1" width="4.54296875" customWidth="1" style="23" min="52" max="63"/>
    <col outlineLevel="1" width="4.54296875" customWidth="1" style="30" min="64" max="64"/>
    <col width="15.7265625" customWidth="1" style="30" min="65" max="65"/>
    <col outlineLevel="1" width="25.7265625" customWidth="1" style="115" min="66" max="66"/>
    <col outlineLevel="1" width="12.54296875" customWidth="1" style="23" min="67" max="67"/>
    <col outlineLevel="1" width="20.7265625" customWidth="1" style="23" min="68" max="68"/>
    <col outlineLevel="1" width="15.7265625" customWidth="1" style="23" min="69" max="81"/>
    <col outlineLevel="2" width="25.7265625" customWidth="1" style="34" min="82" max="87"/>
    <col outlineLevel="2" width="10.54296875" customWidth="1" style="34" min="88" max="88"/>
    <col outlineLevel="1" width="25.7265625" customWidth="1" style="34" min="89" max="90"/>
    <col outlineLevel="1" width="12.7265625" customWidth="1" style="35" min="91" max="91"/>
    <col outlineLevel="1" width="15.54296875" customWidth="1" style="35" min="92" max="92"/>
    <col width="15.7265625" customWidth="1" style="28" min="93" max="93"/>
    <col width="8.7265625" customWidth="1" style="23" min="94" max="94"/>
    <col width="15.7265625" customWidth="1" style="28" min="95" max="98"/>
    <col width="3.54296875" customWidth="1" style="79" min="99" max="99"/>
    <col outlineLevel="1" width="15.7265625" customWidth="1" min="100" max="100"/>
    <col outlineLevel="2" width="15.7265625" customWidth="1" style="35" min="101" max="101"/>
    <col outlineLevel="2" width="15.7265625" customWidth="1" style="36" min="102" max="102"/>
    <col outlineLevel="1" width="15.54296875" customWidth="1" min="103" max="106"/>
    <col outlineLevel="2" width="12.7265625" customWidth="1" style="23" min="107" max="107"/>
    <col outlineLevel="2" width="25.7265625" customWidth="1" style="34" min="108" max="108"/>
    <col outlineLevel="2" collapsed="1" width="12.7265625" customWidth="1" style="34" min="109" max="109"/>
    <col outlineLevel="2" width="12.7265625" customWidth="1" style="34" min="110" max="110"/>
    <col outlineLevel="2" width="25.7265625" customWidth="1" style="34" min="111" max="111"/>
    <col outlineLevel="2" width="12.7265625" customWidth="1" style="23" min="112" max="112"/>
    <col outlineLevel="2" width="25.7265625" customWidth="1" style="23" min="113" max="113"/>
    <col outlineLevel="1" width="25.7265625" customWidth="1" style="115" min="114" max="114"/>
    <col outlineLevel="2" width="10.54296875" customWidth="1" style="115" min="115" max="115"/>
    <col outlineLevel="2" width="12.54296875" customWidth="1" style="23" min="116" max="120"/>
    <col outlineLevel="1" width="12.54296875" customWidth="1" style="23" min="121" max="121"/>
    <col outlineLevel="1" width="20.7265625" customWidth="1" style="23" min="122" max="122"/>
    <col outlineLevel="1" width="15.7265625" customWidth="1" style="23" min="123" max="136"/>
    <col outlineLevel="2" width="10.7265625" customWidth="1" style="23" min="137" max="137"/>
    <col outlineLevel="2" width="25.7265625" customWidth="1" style="34" min="138" max="143"/>
    <col outlineLevel="1" width="25.7265625" customWidth="1" style="34" min="144" max="145"/>
    <col outlineLevel="1" width="12.7265625" customWidth="1" style="35" min="146" max="146"/>
    <col outlineLevel="1" width="15.54296875" customWidth="1" style="35" min="147" max="147"/>
    <col outlineLevel="1" width="15.7265625" customWidth="1" style="28" min="148" max="152"/>
    <col width="3.7265625" customWidth="1" style="28" min="153" max="153"/>
    <col width="15.7265625" customWidth="1" style="23" min="154" max="162"/>
    <col width="8.7265625" customWidth="1" style="23" min="163" max="16384"/>
  </cols>
  <sheetData>
    <row r="1">
      <c r="M1" s="23" t="n"/>
      <c r="DJ1" s="116">
        <f>IFERROR(
IF(#REF!="NovikovTV | НовиковТВ",IF(SUMIFS($DI:$DI,$ES:$ES,"NovikovTV | НовиковТВ")&lt;280000,
(SUMIFS($DI:$DI,$ES:$ES,"NovikovTV | НовиковТВ")/
(COUNTIFS($ES:$ES,"NovikovTV | НовиковТВ")))*280000/
SUMIFS($DI:$DI,$ES:$ES,"NovikovTV | НовиковТВ")),0)+#REF!/(
1-(1-(
IF(#REF!="NovikovTV | НовиковТВ",IF(SUMIFS($DI:$DI,$ES:$ES,"NovikovTV | НовиковТВ")&lt;280000,
(SUMIFS($DI:$DI,$ES:$ES,"NovikovTV | НовиковТВ")/
(COUNTIFS($ES:$ES,"NovikovTV | НовиковТВ")))*280000/
SUMIFS($DI:$DI,$ES:$ES,"NovikovTV | НовиковТВ")),0))*
(1-#REF!)*(1-#REF!)*(1-#REF!)*(1-#REF!)*(1-#REF!)/
IF(#REF!="NovikovTV | НовиковТВ",IF(SUMIFS($DI:$DI,$ES:$ES,"NovikovTV | НовиковТВ")&lt;280000,
(SUMIFS($DI:$DI,$ES:$ES,"NovikovTV | НовиковТВ")/
(COUNTIFS($ES:$ES,"NovikovTV | НовиковТВ")))*280000/
SUMIFS($DI:$DI,$ES:$ES,"NovikovTV | НовиковТВ")),0))),0)</f>
        <v/>
      </c>
      <c r="EX1" s="78" t="n"/>
      <c r="EY1" s="78" t="n"/>
      <c r="EZ1" s="78" t="n"/>
      <c r="FA1" s="78" t="n"/>
      <c r="FB1" s="78" t="n"/>
      <c r="FC1" s="78" t="n"/>
      <c r="FD1" s="78" t="n"/>
      <c r="FE1" s="78" t="n"/>
      <c r="FF1" s="78" t="n"/>
      <c r="FG1" s="78" t="n"/>
      <c r="FH1" s="78" t="n"/>
      <c r="FI1" s="78" t="n"/>
      <c r="FJ1" s="78" t="n"/>
      <c r="FK1" s="78" t="n"/>
    </row>
    <row r="2">
      <c r="M2" s="38" t="inlineStr">
        <is>
          <t>ПРИМЕЧАНИЕ:</t>
        </is>
      </c>
      <c r="N2" s="23" t="n"/>
      <c r="O2" s="38" t="n"/>
      <c r="Q2" s="23" t="n"/>
      <c r="R2" s="23" t="n"/>
      <c r="U2" s="23" t="n"/>
      <c r="V2" s="23" t="n"/>
      <c r="EX2" s="78" t="n"/>
      <c r="EY2" s="78" t="n"/>
      <c r="EZ2" s="78" t="n"/>
      <c r="FA2" s="78" t="n"/>
      <c r="FB2" s="78" t="n"/>
      <c r="FC2" s="78" t="n"/>
      <c r="FD2" s="78" t="n"/>
      <c r="FE2" s="78" t="n"/>
      <c r="FF2" s="78" t="n"/>
      <c r="FG2" s="78" t="n"/>
      <c r="FH2" s="78" t="n"/>
      <c r="FI2" s="78" t="n"/>
      <c r="FJ2" s="78" t="n"/>
      <c r="FK2" s="78" t="n"/>
    </row>
    <row r="3">
      <c r="M3" s="39" t="inlineStr">
        <is>
          <t>1. Условия актуальны при наличии свободных мест, в течение 7 календарных дней после выставления настоящего предложения (далее по тексту - КП). Резервирование осуществляется по запросу.</t>
        </is>
      </c>
      <c r="N3" s="23" t="n"/>
      <c r="O3" s="39" t="n"/>
      <c r="Q3" s="23" t="n"/>
      <c r="R3" s="23" t="n"/>
      <c r="U3" s="23" t="n"/>
      <c r="V3" s="23" t="n"/>
      <c r="Z3" s="40" t="n"/>
      <c r="DK3" s="41" t="n"/>
      <c r="DL3" s="115" t="n"/>
      <c r="DR3" s="115" t="n"/>
      <c r="EX3" s="78" t="n"/>
      <c r="EY3" s="78" t="n"/>
      <c r="EZ3" s="78" t="n"/>
      <c r="FA3" s="78" t="n"/>
      <c r="FB3" s="78" t="n"/>
      <c r="FC3" s="78" t="n"/>
      <c r="FD3" s="78" t="n"/>
      <c r="FE3" s="78" t="n"/>
      <c r="FF3" s="78" t="n"/>
      <c r="FG3" s="78" t="n"/>
      <c r="FH3" s="78" t="n"/>
      <c r="FI3" s="78" t="n"/>
      <c r="FJ3" s="78" t="n"/>
      <c r="FK3" s="78" t="n"/>
    </row>
    <row r="4">
      <c r="E4" s="7" t="inlineStr">
        <is>
          <t>Заказчик:</t>
        </is>
      </c>
      <c r="F4" s="8" t="n"/>
      <c r="K4" s="23" t="inlineStr">
        <is>
          <t> </t>
        </is>
      </c>
      <c r="M4" s="39" t="inlineStr">
        <is>
          <t>2. Условия актуальны в рамках расчетного периода, объема и указанных характеристик. В случае изменения параметров условия подлежат пересмотру.</t>
        </is>
      </c>
      <c r="N4" s="23" t="n"/>
      <c r="O4" s="39" t="n"/>
      <c r="Q4" s="23" t="n"/>
      <c r="R4" s="23" t="n"/>
      <c r="U4" s="23" t="n"/>
      <c r="V4" s="23" t="n"/>
      <c r="Z4" s="40" t="n"/>
      <c r="AW4" s="30" t="n"/>
      <c r="AX4" s="30" t="n"/>
      <c r="CD4" s="23" t="n"/>
      <c r="CE4" s="23" t="n"/>
      <c r="CF4" s="23" t="n"/>
      <c r="CG4" s="23" t="n"/>
      <c r="CH4" s="23" t="n"/>
      <c r="CI4" s="23" t="n"/>
      <c r="CJ4" s="23" t="n"/>
      <c r="CK4" s="23" t="n"/>
      <c r="CL4" s="23" t="n"/>
      <c r="CV4" s="23" t="n"/>
      <c r="CW4" s="23" t="n"/>
      <c r="CX4" s="28" t="n"/>
      <c r="CY4" s="23" t="n"/>
      <c r="CZ4" s="23" t="n"/>
      <c r="DA4" s="23" t="n"/>
      <c r="DB4" s="23" t="n"/>
      <c r="DD4" s="23" t="n"/>
      <c r="DE4" s="23" t="n"/>
      <c r="DG4" s="23" t="n"/>
      <c r="EH4" s="23" t="n"/>
      <c r="EI4" s="23" t="n"/>
      <c r="EJ4" s="23" t="n"/>
      <c r="EK4" s="23" t="n"/>
      <c r="EL4" s="23" t="n"/>
      <c r="EM4" s="23" t="n"/>
      <c r="EN4" s="23" t="n"/>
      <c r="EO4" s="23" t="n"/>
      <c r="EX4" s="78" t="n"/>
      <c r="EY4" s="78" t="n"/>
      <c r="EZ4" s="78" t="n"/>
      <c r="FA4" s="78" t="n"/>
      <c r="FB4" s="78" t="n"/>
      <c r="FC4" s="78" t="n"/>
      <c r="FD4" s="78" t="n"/>
      <c r="FE4" s="78" t="n"/>
      <c r="FF4" s="78" t="n"/>
      <c r="FG4" s="78" t="n"/>
      <c r="FH4" s="78" t="n"/>
      <c r="FI4" s="78" t="n"/>
      <c r="FJ4" s="78" t="n"/>
      <c r="FK4" s="78" t="n"/>
    </row>
    <row r="5">
      <c r="E5" s="7" t="inlineStr">
        <is>
          <t>ГЕО/привязка:</t>
        </is>
      </c>
      <c r="F5" s="8" t="n"/>
      <c r="J5" s="23" t="inlineStr">
        <is>
          <t> </t>
        </is>
      </c>
      <c r="M5" s="39" t="inlineStr">
        <is>
          <t xml:space="preserve">3. Условия предоставлены под указанного заказчика и бренд, без эксклюзива по товарной категории. При изменении заказчика и бренда, или проведения тендера по выбранной адресной программе, без предварительного уведомления, указанные условия будут отозваны и пересмотрены. </t>
        </is>
      </c>
      <c r="N5" s="23" t="n"/>
      <c r="O5" s="39" t="n"/>
      <c r="Q5" s="23" t="n"/>
      <c r="R5" s="23" t="n"/>
      <c r="U5" s="23" t="n"/>
      <c r="V5" s="23" t="n"/>
      <c r="Z5" s="40" t="n"/>
      <c r="CR5" s="28" t="inlineStr">
        <is>
          <t> </t>
        </is>
      </c>
      <c r="CY5" t="inlineStr">
        <is>
          <t> </t>
        </is>
      </c>
      <c r="DU5" s="23" t="inlineStr">
        <is>
          <t> </t>
        </is>
      </c>
      <c r="EX5" s="78" t="n"/>
      <c r="EY5" s="78" t="n"/>
      <c r="EZ5" s="78" t="n"/>
      <c r="FA5" s="78" t="n"/>
      <c r="FB5" s="78" t="n"/>
      <c r="FC5" s="78" t="n"/>
      <c r="FD5" s="78" t="n"/>
      <c r="FE5" s="78" t="n"/>
      <c r="FF5" s="78" t="n"/>
      <c r="FG5" s="78" t="n"/>
      <c r="FH5" s="78" t="n"/>
      <c r="FI5" s="78" t="n"/>
      <c r="FJ5" s="78" t="n"/>
      <c r="FK5" s="78" t="n"/>
    </row>
    <row r="6">
      <c r="E6" s="7" t="inlineStr">
        <is>
          <t>Период:</t>
        </is>
      </c>
      <c r="F6" s="8">
        <f t="array" ref="F6">
IFERROR(
_xlfn.IFS(
SUBTOTAL(9,AW:AW)=0,"",
SUBTOTAL(9,AX:AX)=0,"",
SUBTOTAL(9,AW:AW)+SUBTOTAL(9,AX:AX)=0,"",
SUBTOTAL(9,AW:AW)+SUBTOTAL(9,AX:AX)&lt;&gt;0,
CONCATENATE(TEXT(MIN(AW:AW),"ДД.ММ.ГГГГ"),"-",TEXT(MAX(AX:AX),"ДД.ММ.ГГГГ"))),"")</f>
        <v/>
      </c>
      <c r="M6" s="39" t="inlineStr">
        <is>
          <t>4. Производство макетов РИМ осуществляется собственными силами заказчика и не включено в настоящее предложение, если иное не указано в КП.</t>
        </is>
      </c>
      <c r="N6" s="23" t="n"/>
      <c r="O6" s="39" t="n"/>
      <c r="Q6" s="23" t="n"/>
      <c r="R6" s="23" t="n"/>
      <c r="U6" s="23" t="n"/>
      <c r="V6" s="23" t="n"/>
      <c r="Z6" s="40" t="n"/>
      <c r="BL6" s="23" t="n"/>
      <c r="BM6" s="23" t="n"/>
      <c r="DL6" s="19" t="n"/>
      <c r="DM6" s="44" t="inlineStr">
        <is>
          <t>_- агентская скидка (для РА)</t>
        </is>
      </c>
      <c r="EI6" s="34" t="inlineStr">
        <is>
          <t> </t>
        </is>
      </c>
      <c r="EX6" s="78" t="n"/>
      <c r="EY6" s="78" t="n"/>
      <c r="EZ6" s="78" t="n"/>
      <c r="FA6" s="78" t="n"/>
      <c r="FB6" s="78" t="n"/>
      <c r="FC6" s="78" t="n"/>
      <c r="FD6" s="78" t="n"/>
      <c r="FE6" s="78" t="n"/>
      <c r="FF6" s="78" t="n"/>
      <c r="FG6" s="78" t="n"/>
      <c r="FH6" s="78" t="n"/>
      <c r="FI6" s="78" t="n"/>
      <c r="FJ6" s="78" t="n"/>
      <c r="FK6" s="78" t="n"/>
    </row>
    <row r="7">
      <c r="E7" s="7" t="inlineStr">
        <is>
          <t>Формат:</t>
        </is>
      </c>
      <c r="F7" s="8" t="n"/>
      <c r="M7" s="39" t="inlineStr">
        <is>
          <t>5. Обозначение NET соответствует условиям "без НДС", обозначение GROSS соответствует условиям "в том числе НДС".</t>
        </is>
      </c>
      <c r="N7" s="23" t="n"/>
      <c r="O7" s="39" t="n"/>
      <c r="Q7" s="23" t="n"/>
      <c r="R7" s="23" t="n"/>
      <c r="U7" s="23" t="n"/>
      <c r="V7" s="23" t="n"/>
      <c r="AG7" s="23" t="inlineStr">
        <is>
          <t> </t>
        </is>
      </c>
      <c r="BL7" s="23" t="n"/>
      <c r="BM7" s="23" t="n"/>
      <c r="CQ7" s="28" t="inlineStr">
        <is>
          <t> </t>
        </is>
      </c>
      <c r="CR7" s="28" t="inlineStr">
        <is>
          <t> </t>
        </is>
      </c>
      <c r="DD7" s="117" t="n"/>
      <c r="DI7" s="23" t="inlineStr">
        <is>
          <t> </t>
        </is>
      </c>
      <c r="DL7" s="106" t="n"/>
      <c r="DM7" s="44" t="inlineStr">
        <is>
          <t>_- скидка за период</t>
        </is>
      </c>
      <c r="DT7" s="23" t="inlineStr">
        <is>
          <t> </t>
        </is>
      </c>
      <c r="EX7" s="78" t="n"/>
      <c r="EY7" s="78" t="n"/>
      <c r="EZ7" s="78" t="n"/>
      <c r="FA7" s="78" t="n"/>
      <c r="FB7" s="78" t="n"/>
      <c r="FC7" s="78" t="n"/>
      <c r="FD7" s="78" t="n"/>
      <c r="FE7" s="78" t="n"/>
      <c r="FF7" s="78" t="n"/>
      <c r="FG7" s="78" t="n"/>
      <c r="FH7" s="78" t="n"/>
      <c r="FI7" s="78" t="n"/>
      <c r="FJ7" s="78" t="n"/>
      <c r="FK7" s="78" t="n"/>
    </row>
    <row r="8">
      <c r="B8" s="24" t="n"/>
      <c r="C8" s="24" t="n"/>
      <c r="D8" s="24" t="n"/>
      <c r="E8" s="26" t="inlineStr">
        <is>
          <t>ПОДСВЕТКА:</t>
        </is>
      </c>
      <c r="F8" s="6" t="inlineStr">
        <is>
          <t>ВКЛ</t>
        </is>
      </c>
      <c r="J8" s="23" t="inlineStr">
        <is>
          <t> </t>
        </is>
      </c>
      <c r="M8" s="39" t="inlineStr">
        <is>
          <t>6. Поставщик оставляет за собой право отказать в размещении рекламы без объяснения причин.</t>
        </is>
      </c>
      <c r="N8" s="23" t="n"/>
      <c r="O8" s="39" t="n"/>
      <c r="Q8" s="23" t="n"/>
      <c r="R8" s="23" t="n"/>
      <c r="U8" s="23" t="n"/>
      <c r="V8" s="23" t="n"/>
      <c r="AV8" s="30" t="inlineStr">
        <is>
          <t> </t>
        </is>
      </c>
      <c r="BL8" s="23" t="n"/>
      <c r="BM8" s="23" t="n"/>
      <c r="BN8" s="23" t="n"/>
      <c r="DD8" s="117" t="n"/>
      <c r="DG8" s="117" t="n"/>
      <c r="DI8" s="115" t="n"/>
      <c r="DL8" s="107" t="n"/>
      <c r="DM8" s="44" t="inlineStr">
        <is>
          <t>_- скидка за объем</t>
        </is>
      </c>
      <c r="DQ8" s="23" t="inlineStr">
        <is>
          <t> </t>
        </is>
      </c>
      <c r="EX8" s="78" t="n"/>
      <c r="EY8" s="78" t="n"/>
      <c r="EZ8" s="78" t="n"/>
      <c r="FA8" s="78" t="n"/>
      <c r="FB8" s="78" t="n"/>
      <c r="FC8" s="78" t="n"/>
      <c r="FD8" s="78" t="n"/>
      <c r="FE8" s="78" t="n"/>
      <c r="FF8" s="78" t="n"/>
      <c r="FG8" s="78" t="n"/>
      <c r="FH8" s="78" t="n"/>
      <c r="FI8" s="78" t="n"/>
      <c r="FJ8" s="78" t="n"/>
      <c r="FK8" s="78" t="n"/>
    </row>
    <row r="9">
      <c r="B9" s="24" t="n"/>
      <c r="C9" s="24" t="n"/>
      <c r="D9" s="24" t="n"/>
      <c r="G9" s="24" t="n"/>
      <c r="I9" s="24" t="n"/>
      <c r="J9" s="24" t="inlineStr">
        <is>
          <t> </t>
        </is>
      </c>
      <c r="K9" s="24" t="n"/>
      <c r="M9" s="39" t="inlineStr">
        <is>
          <t>7. Адреса, кол-во точек распространения/вещания, кол-во РН на момент финального подтверждения могут быть скорректированы.</t>
        </is>
      </c>
      <c r="N9" s="23" t="n"/>
      <c r="O9" s="39" t="n"/>
      <c r="Q9" s="23" t="n"/>
      <c r="R9" s="23" t="n"/>
      <c r="U9" s="23" t="n"/>
      <c r="V9" s="23" t="n"/>
      <c r="AY9" s="30" t="n"/>
      <c r="BL9" s="23" t="n"/>
      <c r="BM9" s="23" t="n"/>
      <c r="BN9" s="23" t="n"/>
      <c r="CD9" s="23" t="n"/>
      <c r="CE9" s="23" t="n"/>
      <c r="CF9" s="23" t="n"/>
      <c r="CG9" s="23" t="n"/>
      <c r="CH9" s="23" t="n"/>
      <c r="CI9" s="23" t="n"/>
      <c r="CJ9" s="23" t="n"/>
      <c r="CK9" s="23" t="n"/>
      <c r="CL9" s="23" t="n"/>
      <c r="CP9" s="23" t="inlineStr">
        <is>
          <t> </t>
        </is>
      </c>
      <c r="DD9" s="23" t="n"/>
      <c r="DE9" s="23" t="n"/>
      <c r="DF9" s="23" t="n"/>
      <c r="DG9" s="23" t="n"/>
      <c r="DK9" s="23" t="n"/>
      <c r="DL9" s="105" t="n"/>
      <c r="DM9" s="44" t="inlineStr">
        <is>
          <t>_- welcom скидка</t>
        </is>
      </c>
      <c r="DR9" s="115" t="n"/>
      <c r="DS9" s="30" t="n"/>
      <c r="DT9" s="30" t="n"/>
      <c r="DU9" s="30" t="n"/>
      <c r="DV9" s="30" t="n"/>
      <c r="DW9" s="30" t="n"/>
      <c r="DX9" s="30" t="n"/>
      <c r="DY9" s="30" t="n"/>
      <c r="DZ9" s="30" t="n"/>
      <c r="EA9" s="30" t="n"/>
      <c r="EB9" s="30" t="n"/>
      <c r="EC9" s="30" t="n"/>
      <c r="ED9" s="30" t="n"/>
      <c r="EF9" s="115" t="n"/>
      <c r="EH9" s="23" t="n"/>
      <c r="EI9" s="23" t="n"/>
      <c r="EJ9" s="23" t="n"/>
      <c r="EK9" s="23" t="n"/>
      <c r="EL9" s="23" t="n"/>
      <c r="EM9" s="23" t="n"/>
      <c r="EN9" s="23" t="n"/>
      <c r="EO9" s="23" t="n"/>
      <c r="EV9" s="28" t="inlineStr">
        <is>
          <t> </t>
        </is>
      </c>
      <c r="EX9" s="78" t="n"/>
      <c r="EY9" s="78" t="n"/>
      <c r="EZ9" s="78" t="n"/>
      <c r="FA9" s="78" t="n"/>
      <c r="FB9" s="78" t="n"/>
      <c r="FC9" s="78" t="n"/>
      <c r="FD9" s="78" t="n"/>
      <c r="FE9" s="78" t="n"/>
      <c r="FF9" s="78" t="n"/>
      <c r="FG9" s="78" t="n"/>
      <c r="FH9" s="78" t="n"/>
      <c r="FI9" s="78" t="n"/>
      <c r="FJ9" s="78" t="n"/>
      <c r="FK9" s="78" t="n"/>
    </row>
    <row r="10">
      <c r="B10" s="24" t="n"/>
      <c r="C10" s="24" t="n"/>
      <c r="D10" s="24" t="n"/>
      <c r="E10" s="101" t="inlineStr">
        <is>
          <t>Предложение действует до:</t>
        </is>
      </c>
      <c r="F10" s="102">
        <f>TODAY()+6</f>
        <v/>
      </c>
      <c r="G10" s="24" t="n"/>
      <c r="I10" s="24" t="n"/>
      <c r="J10" s="24" t="n"/>
      <c r="K10" s="24" t="n"/>
      <c r="M10" s="39" t="inlineStr">
        <is>
          <t>8. Не является публичной офертой.</t>
        </is>
      </c>
      <c r="O10" s="39" t="n"/>
      <c r="AH10" s="23" t="inlineStr">
        <is>
          <t> </t>
        </is>
      </c>
      <c r="DI10" s="115" t="n"/>
      <c r="DL10" s="104" t="n"/>
      <c r="DM10" s="44" t="inlineStr">
        <is>
          <t>_- спец. скидка</t>
        </is>
      </c>
      <c r="ER10" s="28" t="inlineStr">
        <is>
          <t> </t>
        </is>
      </c>
      <c r="EX10" s="78" t="n"/>
      <c r="EY10" s="78" t="n"/>
      <c r="EZ10" s="78" t="n"/>
      <c r="FA10" s="78" t="n"/>
      <c r="FB10" s="78" t="n"/>
      <c r="FC10" s="78" t="n"/>
      <c r="FD10" s="78" t="n"/>
      <c r="FE10" s="78" t="n"/>
      <c r="FF10" s="78" t="n"/>
      <c r="FG10" s="78" t="n"/>
      <c r="FH10" s="78" t="n"/>
      <c r="FI10" s="78" t="n"/>
      <c r="FJ10" s="78" t="n"/>
      <c r="FK10" s="78" t="n"/>
    </row>
    <row r="11">
      <c r="B11" s="24" t="n"/>
      <c r="C11" s="24" t="n"/>
      <c r="D11" s="24" t="n"/>
      <c r="F11" s="118" t="n"/>
      <c r="G11" s="24" t="n"/>
      <c r="H11" s="24" t="n"/>
      <c r="I11" s="24" t="n"/>
      <c r="J11" s="24" t="n"/>
      <c r="K11" s="24" t="n"/>
      <c r="L11" s="119" t="n"/>
      <c r="N11" s="119" t="n"/>
      <c r="O11" s="39" t="n"/>
      <c r="P11" s="119" t="n"/>
      <c r="Q11" s="119" t="n"/>
      <c r="R11" s="119" t="n"/>
      <c r="S11" s="119" t="n"/>
      <c r="T11" s="120" t="n"/>
      <c r="U11" s="119" t="n"/>
      <c r="V11" s="119" t="n"/>
      <c r="W11" s="119" t="n"/>
      <c r="X11" s="119" t="n"/>
      <c r="Y11" s="119" t="n"/>
      <c r="AX11" s="23" t="inlineStr">
        <is>
          <t> </t>
        </is>
      </c>
      <c r="BQ11" s="115" t="n"/>
      <c r="CM11" s="23" t="n"/>
      <c r="CN11" s="23" t="n"/>
      <c r="DR11" s="115" t="n"/>
      <c r="DS11" s="115" t="n"/>
      <c r="DU11" s="115" t="n"/>
      <c r="DV11" s="115" t="n"/>
      <c r="DW11" s="115" t="n"/>
      <c r="DX11" s="115" t="n"/>
      <c r="DY11" s="115" t="n"/>
      <c r="EP11" s="23" t="n"/>
      <c r="EQ11" s="23" t="n"/>
      <c r="EX11" s="78" t="n"/>
      <c r="EY11" s="78" t="n"/>
      <c r="EZ11" s="78" t="n"/>
      <c r="FA11" s="78" t="n"/>
      <c r="FB11" s="78" t="n"/>
      <c r="FC11" s="78" t="n"/>
      <c r="FD11" s="78" t="n"/>
      <c r="FE11" s="78" t="n"/>
      <c r="FF11" s="78" t="n"/>
      <c r="FG11" s="78" t="n"/>
      <c r="FH11" s="78" t="n"/>
      <c r="FI11" s="78" t="n"/>
      <c r="FJ11" s="78" t="n"/>
      <c r="FK11" s="78" t="n"/>
    </row>
    <row r="12" ht="13" customHeight="1">
      <c r="B12" s="24" t="n"/>
      <c r="C12" s="24" t="n"/>
      <c r="D12" s="24" t="n"/>
      <c r="G12" s="24" t="n"/>
      <c r="H12" s="24" t="n"/>
      <c r="I12" s="24" t="n"/>
      <c r="J12" s="24" t="n"/>
      <c r="K12" s="24" t="n"/>
      <c r="O12" s="39" t="n"/>
      <c r="AO12" s="23" t="inlineStr">
        <is>
          <t> </t>
        </is>
      </c>
      <c r="AY12" s="34" t="n"/>
      <c r="BL12" s="47" t="n"/>
      <c r="BM12" s="47" t="n"/>
      <c r="BN12" s="86" t="inlineStr">
        <is>
          <t>КЛИЕНТ</t>
        </is>
      </c>
      <c r="BO12" s="87" t="n"/>
      <c r="BP12" s="87" t="n"/>
      <c r="BQ12" s="87" t="n"/>
      <c r="BR12" s="87" t="n"/>
      <c r="BS12" s="87" t="n"/>
      <c r="BT12" s="87" t="n"/>
      <c r="BU12" s="87" t="n"/>
      <c r="BV12" s="87" t="n"/>
      <c r="BW12" s="87" t="n"/>
      <c r="BX12" s="87" t="n"/>
      <c r="BY12" s="87" t="n"/>
      <c r="BZ12" s="87" t="n"/>
      <c r="CA12" s="87" t="n"/>
      <c r="CB12" s="87" t="n"/>
      <c r="CC12" s="87" t="n"/>
      <c r="CD12" s="88" t="n"/>
      <c r="CE12" s="88" t="n"/>
      <c r="CF12" s="88" t="n"/>
      <c r="CG12" s="88" t="n"/>
      <c r="CH12" s="88" t="n"/>
      <c r="CI12" s="88" t="n"/>
      <c r="CJ12" s="88" t="n"/>
      <c r="CK12" s="88" t="n"/>
      <c r="CL12" s="88" t="n"/>
      <c r="CM12" s="88" t="n"/>
      <c r="CN12" s="88" t="n"/>
      <c r="CO12" s="89" t="n"/>
      <c r="CP12" s="88" t="n"/>
      <c r="CQ12" s="88" t="n"/>
      <c r="CR12" s="88" t="n"/>
      <c r="CS12" s="88" t="n"/>
      <c r="CT12" s="87" t="n"/>
      <c r="CV12" s="81" t="inlineStr">
        <is>
          <t>БАИНГ</t>
        </is>
      </c>
      <c r="CW12" s="82" t="n"/>
      <c r="CX12" s="81" t="n"/>
      <c r="CY12" s="83" t="n"/>
      <c r="CZ12" s="83" t="n"/>
      <c r="DA12" s="83" t="n"/>
      <c r="DB12" s="83" t="n"/>
      <c r="DC12" s="83" t="n"/>
      <c r="DD12" s="84" t="n"/>
      <c r="DE12" s="84" t="n"/>
      <c r="DF12" s="84" t="n"/>
      <c r="DG12" s="84" t="n"/>
      <c r="DH12" s="83" t="n"/>
      <c r="DI12" s="81" t="n"/>
      <c r="DJ12" s="121" t="n"/>
      <c r="DK12" s="121" t="n"/>
      <c r="DL12" s="83" t="n"/>
      <c r="DM12" s="83" t="n"/>
      <c r="DN12" s="83" t="n"/>
      <c r="DO12" s="83" t="n"/>
      <c r="DP12" s="83" t="n"/>
      <c r="DQ12" s="83" t="n"/>
      <c r="DR12" s="83" t="n"/>
      <c r="DS12" s="83" t="n"/>
      <c r="DT12" s="83" t="n"/>
      <c r="DU12" s="83" t="n"/>
      <c r="DV12" s="83" t="n"/>
      <c r="DW12" s="83" t="n"/>
      <c r="DX12" s="83" t="n"/>
      <c r="DY12" s="83" t="n"/>
      <c r="DZ12" s="83" t="n"/>
      <c r="EA12" s="83" t="n"/>
      <c r="EB12" s="83" t="n"/>
      <c r="EC12" s="83" t="n"/>
      <c r="ED12" s="83" t="n"/>
      <c r="EE12" s="83" t="n"/>
      <c r="EF12" s="83" t="n"/>
      <c r="EG12" s="83" t="n"/>
      <c r="EH12" s="84" t="n"/>
      <c r="EI12" s="84" t="n"/>
      <c r="EJ12" s="84" t="n"/>
      <c r="EK12" s="84" t="n"/>
      <c r="EL12" s="84" t="n"/>
      <c r="EM12" s="84" t="n"/>
      <c r="EN12" s="84" t="n"/>
      <c r="EO12" s="84" t="n"/>
      <c r="EP12" s="83" t="n"/>
      <c r="EQ12" s="83" t="n"/>
      <c r="ER12" s="83" t="n"/>
      <c r="ES12" s="83" t="n"/>
      <c r="ET12" s="83" t="n"/>
      <c r="EU12" s="83" t="n"/>
      <c r="EV12" s="83" t="n"/>
      <c r="EX12" s="78" t="n"/>
      <c r="EY12" s="78" t="n"/>
      <c r="EZ12" s="78" t="n"/>
      <c r="FA12" s="78" t="n"/>
      <c r="FB12" s="78" t="n"/>
      <c r="FC12" s="78" t="n"/>
      <c r="FD12" s="78" t="n"/>
      <c r="FE12" s="78" t="n"/>
      <c r="FF12" s="78" t="n"/>
      <c r="FG12" s="78" t="n"/>
      <c r="FH12" s="78" t="n"/>
      <c r="FI12" s="78" t="n"/>
      <c r="FJ12" s="78" t="n"/>
      <c r="FK12" s="78" t="n"/>
    </row>
    <row r="13" ht="26" customHeight="1">
      <c r="B13" s="24" t="n"/>
      <c r="C13" s="24" t="n"/>
      <c r="D13" s="24" t="n"/>
      <c r="G13" s="24" t="n"/>
      <c r="H13" s="24" t="n"/>
      <c r="I13" s="24" t="n"/>
      <c r="J13" s="24" t="n"/>
      <c r="K13" s="24" t="n"/>
      <c r="AE13" s="23" t="inlineStr">
        <is>
          <t> </t>
        </is>
      </c>
      <c r="AP13" s="30" t="inlineStr">
        <is>
          <t> </t>
        </is>
      </c>
      <c r="BL13" s="49" t="n"/>
      <c r="BM13" s="47" t="n"/>
      <c r="BY13" s="122" t="n"/>
      <c r="BZ13" s="122" t="n"/>
      <c r="CM13" s="23" t="n"/>
      <c r="CN13" s="23" t="n"/>
      <c r="CU13" s="80" t="inlineStr">
        <is>
          <t>_ -&gt;|!!!УДАЛИТЬ ПЕРЕД ОТПРАВКОЙ ЗАКАЗЧИКУ</t>
        </is>
      </c>
      <c r="CV13" s="51" t="n"/>
      <c r="CW13" s="52" t="n"/>
      <c r="CX13" s="51" t="n"/>
      <c r="CY13" s="23" t="n"/>
      <c r="CZ13" s="23" t="n"/>
      <c r="DA13" s="23" t="n"/>
      <c r="DB13" s="23" t="n"/>
      <c r="DG13" s="116">
        <f>IF($DC13=0,0,$DD13*($DC13*100%-$DE13*$DF13))*$AB13</f>
        <v/>
      </c>
      <c r="DI13" s="123">
        <f t="array" ref="DI13">IFERROR(
IF($ES13="LisChannel",
(ROUND(((INDEX({174.625;153.888888888889;130.972222222222},MATCH($AI13,{2;3;4}),0))*$AG13*$AI13),2)),0),0)</f>
        <v/>
      </c>
      <c r="DJ13" s="123">
        <f>
IFERROR(
IF(
$ES13&lt;&gt;"НовиковТВ",
$DI13+$DG13/(1-(1-($DI13)*(1-$DL13)*(1-$DM13)*(1-$DN13)*(1-$DO13)*(1-$DP13)/$DI13)),
_xlfn.LET(_xlpm.NTV,
_xlfn.LET(_xlpm.MIN, 280000
+N("МИНИМАЛЬНЫЙ ПАКЕТ"),
IF($ES13="НовиковТВ",IF(SUMIFS($DI:$DI,$ES:$ES,"НовиковТВ")&lt;_xlpm.MIN,
(SUMIFS($DI:$DI,$ES:$ES,"НовиковТВ")/(COUNTIFS($ES:$ES,"НовиковТВ")))*_xlpm.MIN/SUMIFS($DI:$DI,$ES:$ES,"НовиковТВ")),
0)),
_xlpm.NTV+$DG13/(1-(1-(_xlpm.NTV)*(1-$DL13)*(1-$DM13)*(1-$DN13)*(1-$DO13)*(1-$DP13)/_xlpm.NTV)))),
0)</f>
        <v/>
      </c>
      <c r="DQ13" s="54">
        <f t="array" ref="DQ13">IFERROR(_xlfn.IFS(
$DK13="послед.",1-(1-$DL13)*(1-$DM13)*(1-$DN13)*(1-$DO13)*(1-$DP13),
$DK13="сумм.",$DL13+$DM13+$DN13+$DO13+$DP13),
0)</f>
        <v/>
      </c>
      <c r="DR13" s="116">
        <f t="array" ref="DR13">
IF(DQ13&gt;0,
IFERROR(
_xlfn.IFS($BL13=0,
0,
$BL13&gt;0,
_xlfn.IFS(DK13="послед.",
$DJ13*(1-$DL13)*(1-$DM13)*(1-$DN13)*(1-$DO13)*(1-$DP13),
DK13="сумм",
$DJ13*(1-($DL13+$DM13+$DN13+$DO13+$DP13)))),
0),
$DJ13)</f>
        <v/>
      </c>
      <c r="DS13" s="116">
        <f t="array" ref="DS13">
IFERROR(_xlfn.IFS(
$DH13="день_1",
$DR13*$BL13/($AZ$14*$AY11+$BA$14*$BA13+$BB$14*$BB13+$BC$14*$BC13+$BD$14*$BD13+$BE$14*$BE13+$BF$14*$BF13+$BG$14*$BG13+$BH$14*$BH13+$BI$14*$BI13+$BJ$14*$BJ13+$BK$14*$BK13)*AY11*AZ$14,
$DH13="день_2",
$DR13/30*AY11*AZ$14,
$DH13="день_3",
$DR13/30*MAX(MIN($AX13,EOMONTH(AZ$15,0))-MAX($AW13,AZ$15)+1,),
$DH13="раб.день",
$DR13/30*(
_xlfn.LET(_xlpm.VD,
CHOOSE(
{1;2;3;4;5;6;7;8;9;10;11;12;13;14;15;16},
45658,45659,45660,45661,45662,45663,45664,45665,45711,45724,45778,45779,45786,45820,45821,45965,46022),
_xlfn.LET(_xlpm.DD,
MAX(MIN($AX13,EOMONTH(AZ$15,0))-MAX($AW13,AZ$15)+1,),
_xlfn.IFS(
AND(MONTH($AW13)=MONTH(AZ$15),MONTH($AX13)&lt;&gt;MONTH(AZ$15)),
NETWORKDAYS.INTL(($AX13+1)-_xlpm.DD,$AX13,1,_xlpm.VD),
AND(MONTH($AW13)=MONTH(AZ$15),MONTH($AX13)=MONTH(AZ$15)),
NETWORKDAYS.INTL($AW13,$AX13,1,_xlpm.VD),
AND(MONTH($AW13)&lt;&gt;MONTH(AZ$15),MONTH($AX13)=MONTH(AZ$15)),
NETWORKDAYS.INTL(($AX13+1)-_xlpm.DD,$AX13,1,_xlpm.VD),
AND(MONTH($AW13)&lt;MONTH(AZ$15),MONTH($AX13)&gt;MONTH(AZ$15)),
NETWORKDAYS.INTL((EOMONTH(AZ$15-1,1)+1)-_xlpm.DD,EOMONTH(AZ$15-1,1),1,_xlpm.VD)
)))),
$DH13="месяц",
$DR13*AY11,
$DH13="неделя",
$DR13*AY11/7*(ROUNDUP(AZ$14/4,0))),
0)</f>
        <v/>
      </c>
      <c r="DT13" s="116">
        <f t="array" ref="DT13">
IFERROR(_xlfn.IFS(
$DH13="день_1",
$DR13*$BL13/($AZ$14*$AY11+$BA$14*$BA13+$BB$14*$BB13+$BC$14*$BC13+$BD$14*$BD13+$BE$14*$BE13+$BF$14*$BF13+$BG$14*$BG13+$BH$14*$BH13+$BI$14*$BI13+$BJ$14*$BJ13+$BK$14*$BK13)*BA13*BA$14,
$DH13="день_2",
$DR13/30*BA13*BA$14,
$DH13="день_3",
$DR13/30*MAX(MIN($AX13,EOMONTH(BA$15,0))-MAX($AW13,BA$15)+1,),
$DH13="раб.день",
$DR13/30*(
_xlfn.LET(_xlpm.VD,
CHOOSE(
{1;2;3;4;5;6;7;8;9;10;11;12;13;14;15;16},
45658,45659,45660,45661,45662,45663,45664,45665,45711,45724,45778,45779,45786,45820,45821,45965,46022),
_xlfn.LET(_xlpm.DD,
MAX(MIN($AX13,EOMONTH(BA$15,0))-MAX($AW13,BA$15)+1,),
_xlfn.IFS(
AND(MONTH($AW13)=MONTH(BA$15),MONTH($AX13)&lt;&gt;MONTH(BA$15)),
NETWORKDAYS.INTL(($AX13+1)-_xlpm.DD,$AX13,1,_xlpm.VD),
AND(MONTH($AW13)=MONTH(BA$15),MONTH($AX13)=MONTH(BA$15)),
NETWORKDAYS.INTL($AW13,$AX13,1,_xlpm.VD),
AND(MONTH($AW13)&lt;&gt;MONTH(BA$15),MONTH($AX13)=MONTH(BA$15)),
NETWORKDAYS.INTL(($AX13+1)-_xlpm.DD,$AX13,1,_xlpm.VD),
AND(MONTH($AW13)&lt;MONTH(BA$15),MONTH($AX13)&gt;MONTH(BA$15)),
NETWORKDAYS.INTL((EOMONTH(BA$15-1,1)+1)-_xlpm.DD,EOMONTH(BA$15-1,1),1,_xlpm.VD)
)))),
$DH13="месяц",
$DR13*BA13,
$DH13="неделя",
$DR13*BA13/7*(ROUNDUP(BA$14/4,0))),
0)</f>
        <v/>
      </c>
      <c r="DU13" s="116">
        <f t="array" ref="DU13">
IFERROR(_xlfn.IFS(
$DH13="день_1",
$DR13*$BL13/($AZ$14*$AY11+$BA$14*$BA13+$BB$14*$BB13+$BC$14*$BC13+$BD$14*$BD13+$BE$14*$BE13+$BF$14*$BF13+$BG$14*$BG13+$BH$14*$BH13+$BI$14*$BI13+$BJ$14*$BJ13+$BK$14*$BK13)*BB13*BB$14,
$DH13="день_2",
$DR13/30*BB13*BB$14,
$DH13="день_3",
$DR13/30*MAX(MIN($AX13,EOMONTH(BB$15,0))-MAX($AW13,BB$15)+1,),
$DH13="раб.день",
$DR13/30*(
_xlfn.LET(_xlpm.VD,
CHOOSE(
{1;2;3;4;5;6;7;8;9;10;11;12;13;14;15;16},
45658,45659,45660,45661,45662,45663,45664,45665,45711,45724,45778,45779,45786,45820,45821,45965,46022),
_xlfn.LET(_xlpm.DD,
MAX(MIN($AX13,EOMONTH(BB$15,0))-MAX($AW13,BB$15)+1,),
_xlfn.IFS(
AND(MONTH($AW13)=MONTH(BB$15),MONTH($AX13)&lt;&gt;MONTH(BB$15)),
NETWORKDAYS.INTL(($AX13+1)-_xlpm.DD,$AX13,1,_xlpm.VD),
AND(MONTH($AW13)=MONTH(BB$15),MONTH($AX13)=MONTH(BB$15)),
NETWORKDAYS.INTL($AW13,$AX13,1,_xlpm.VD),
AND(MONTH($AW13)&lt;&gt;MONTH(BB$15),MONTH($AX13)=MONTH(BB$15)),
NETWORKDAYS.INTL(($AX13+1)-_xlpm.DD,$AX13,1,_xlpm.VD),
AND(MONTH($AW13)&lt;MONTH(BB$15),MONTH($AX13)&gt;MONTH(BB$15)),
NETWORKDAYS.INTL((EOMONTH(BB$15-1,1)+1)-_xlpm.DD,EOMONTH(BB$15-1,1),1,_xlpm.VD)
)))),
$DH13="месяц",
$DR13*BB13,
$DH13="неделя",
$DR13*BB13/7*(ROUNDUP(BB$14/4,0))),
0)</f>
        <v/>
      </c>
      <c r="DV13" s="116">
        <f t="array" ref="DV13">
IFERROR(_xlfn.IFS(
$DH13="день_1",
$DR13*$BL13/($AZ$14*$AY11+$BA$14*$BA13+$BB$14*$BB13+$BC$14*$BC13+$BD$14*$BD13+$BE$14*$BE13+$BF$14*$BF13+$BG$14*$BG13+$BH$14*$BH13+$BI$14*$BI13+$BJ$14*$BJ13+$BK$14*$BK13)*BC13*BC$14,
$DH13="день_2",
$DR13/30*BC13*BC$14,
$DH13="день_3",
$DR13/30*MAX(MIN($AX13,EOMONTH(BC$15,0))-MAX($AW13,BC$15)+1,),
$DH13="раб.день",
$DR13/30*(
_xlfn.LET(_xlpm.VD,
CHOOSE(
{1;2;3;4;5;6;7;8;9;10;11;12;13;14;15;16},
45658,45659,45660,45661,45662,45663,45664,45665,45711,45724,45778,45779,45786,45820,45821,45965,46022),
_xlfn.LET(_xlpm.DD,
MAX(MIN($AX13,EOMONTH(BC$15,0))-MAX($AW13,BC$15)+1,),
_xlfn.IFS(
AND(MONTH($AW13)=MONTH(BC$15),MONTH($AX13)&lt;&gt;MONTH(BC$15)),
NETWORKDAYS.INTL(($AX13+1)-_xlpm.DD,$AX13,1,_xlpm.VD),
AND(MONTH($AW13)=MONTH(BC$15),MONTH($AX13)=MONTH(BC$15)),
NETWORKDAYS.INTL($AW13,$AX13,1,_xlpm.VD),
AND(MONTH($AW13)&lt;&gt;MONTH(BC$15),MONTH($AX13)=MONTH(BC$15)),
NETWORKDAYS.INTL(($AX13+1)-_xlpm.DD,$AX13,1,_xlpm.VD),
AND(MONTH($AW13)&lt;MONTH(BC$15),MONTH($AX13)&gt;MONTH(BC$15)),
NETWORKDAYS.INTL((EOMONTH(BC$15-1,1)+1)-_xlpm.DD,EOMONTH(BC$15-1,1),1,_xlpm.VD)
)))),
$DH13="месяц",
$DR13*BC13,
$DH13="неделя",
$DR13*BC13/7*(ROUNDUP(BC$14/4,0))),
0)</f>
        <v/>
      </c>
      <c r="DW13" s="116">
        <f t="array" ref="DW13">
IFERROR(_xlfn.IFS(
$DH13="день_1",
$DR13*$BL13/($AZ$14*$AY11+$BA$14*$BA13+$BB$14*$BB13+$BC$14*$BC13+$BD$14*$BD13+$BE$14*$BE13+$BF$14*$BF13+$BG$14*$BG13+$BH$14*$BH13+$BI$14*$BI13+$BJ$14*$BJ13+$BK$14*$BK13)*BD13*BD$14,
$DH13="день_2",
$DR13/30*BD13*BD$14,
$DH13="день_3",
$DR13/30*MAX(MIN($AX13,EOMONTH(BD$15,0))-MAX($AW13,BD$15)+1,),
$DH13="раб.день",
$DR13/30*(
_xlfn.LET(_xlpm.VD,
CHOOSE(
{1;2;3;4;5;6;7;8;9;10;11;12;13;14;15;16},
45658,45659,45660,45661,45662,45663,45664,45665,45711,45724,45778,45779,45786,45820,45821,45965,46022),
_xlfn.LET(_xlpm.DD,
MAX(MIN($AX13,EOMONTH(BD$15,0))-MAX($AW13,BD$15)+1,),
_xlfn.IFS(
AND(MONTH($AW13)=MONTH(BD$15),MONTH($AX13)&lt;&gt;MONTH(BD$15)),
NETWORKDAYS.INTL(($AX13+1)-_xlpm.DD,$AX13,1,_xlpm.VD),
AND(MONTH($AW13)=MONTH(BD$15),MONTH($AX13)=MONTH(BD$15)),
NETWORKDAYS.INTL($AW13,$AX13,1,_xlpm.VD),
AND(MONTH($AW13)&lt;&gt;MONTH(BD$15),MONTH($AX13)=MONTH(BD$15)),
NETWORKDAYS.INTL(($AX13+1)-_xlpm.DD,$AX13,1,_xlpm.VD),
AND(MONTH($AW13)&lt;MONTH(BD$15),MONTH($AX13)&gt;MONTH(BD$15)),
NETWORKDAYS.INTL((EOMONTH(BD$15-1,1)+1)-_xlpm.DD,EOMONTH(BD$15-1,1),1,_xlpm.VD)
)))),
$DH13="месяц",
$DR13*BD13,
$DH13="неделя",
$DR13*BD13/7*(ROUNDUP(BD$14/4,0))),
0)</f>
        <v/>
      </c>
      <c r="DX13" s="116">
        <f t="array" ref="DX13">
IFERROR(_xlfn.IFS(
$DH13="день_1",
$DR13*$BL13/($AZ$14*$AY11+$BA$14*$BA13+$BB$14*$BB13+$BC$14*$BC13+$BD$14*$BD13+$BE$14*$BE13+$BF$14*$BF13+$BG$14*$BG13+$BH$14*$BH13+$BI$14*$BI13+$BJ$14*$BJ13+$BK$14*$BK13)*BE13*BE$14,
$DH13="день_2",
$DR13/30*BE13*BE$14,
$DH13="день_3",
$DR13/30*MAX(MIN($AX13,EOMONTH(BE$15,0))-MAX($AW13,BE$15)+1,),
$DH13="раб.день",
$DR13/30*(
_xlfn.LET(_xlpm.VD,
CHOOSE(
{1;2;3;4;5;6;7;8;9;10;11;12;13;14;15;16},
45658,45659,45660,45661,45662,45663,45664,45665,45711,45724,45778,45779,45786,45820,45821,45965,46022),
_xlfn.LET(_xlpm.DD,
MAX(MIN($AX13,EOMONTH(BE$15,0))-MAX($AW13,BE$15)+1,),
_xlfn.IFS(
AND(MONTH($AW13)=MONTH(BE$15),MONTH($AX13)&lt;&gt;MONTH(BE$15)),
NETWORKDAYS.INTL(($AX13+1)-_xlpm.DD,$AX13,1,_xlpm.VD),
AND(MONTH($AW13)=MONTH(BE$15),MONTH($AX13)=MONTH(BE$15)),
NETWORKDAYS.INTL($AW13,$AX13,1,_xlpm.VD),
AND(MONTH($AW13)&lt;&gt;MONTH(BE$15),MONTH($AX13)=MONTH(BE$15)),
NETWORKDAYS.INTL(($AX13+1)-_xlpm.DD,$AX13,1,_xlpm.VD),
AND(MONTH($AW13)&lt;MONTH(BE$15),MONTH($AX13)&gt;MONTH(BE$15)),
NETWORKDAYS.INTL((EOMONTH(BE$15-1,1)+1)-_xlpm.DD,EOMONTH(BE$15-1,1),1,_xlpm.VD)
)))),
$DH13="месяц",
$DR13*BE13,
$DH13="неделя",
$DR13*BE13/7*(ROUNDUP(BE$14/4,0))),
0)</f>
        <v/>
      </c>
      <c r="DY13" s="116">
        <f t="array" ref="DY13">
IFERROR(_xlfn.IFS(
$DH13="день_1",
$DR13*$BL13/($AZ$14*$AY11+$BA$14*$BA13+$BB$14*$BB13+$BC$14*$BC13+$BD$14*$BD13+$BE$14*$BE13+$BF$14*$BF13+$BG$14*$BG13+$BH$14*$BH13+$BI$14*$BI13+$BJ$14*$BJ13+$BK$14*$BK13)*BF13*BF$14,
$DH13="день_2",
$DR13/30*BF13*BF$14,
$DH13="день_3",
$DR13/30*MAX(MIN($AX13,EOMONTH(BF$15,0))-MAX($AW13,BF$15)+1,),
$DH13="раб.день",
$DR13/30*(
_xlfn.LET(_xlpm.VD,
CHOOSE(
{1;2;3;4;5;6;7;8;9;10;11;12;13;14;15;16},
45658,45659,45660,45661,45662,45663,45664,45665,45711,45724,45778,45779,45786,45820,45821,45965,46022),
_xlfn.LET(_xlpm.DD,
MAX(MIN($AX13,EOMONTH(BF$15,0))-MAX($AW13,BF$15)+1,),
_xlfn.IFS(
AND(MONTH($AW13)=MONTH(BF$15),MONTH($AX13)&lt;&gt;MONTH(BF$15)),
NETWORKDAYS.INTL(($AX13+1)-_xlpm.DD,$AX13,1,_xlpm.VD),
AND(MONTH($AW13)=MONTH(BF$15),MONTH($AX13)=MONTH(BF$15)),
NETWORKDAYS.INTL($AW13,$AX13,1,_xlpm.VD),
AND(MONTH($AW13)&lt;&gt;MONTH(BF$15),MONTH($AX13)=MONTH(BF$15)),
NETWORKDAYS.INTL(($AX13+1)-_xlpm.DD,$AX13,1,_xlpm.VD),
AND(MONTH($AW13)&lt;MONTH(BF$15),MONTH($AX13)&gt;MONTH(BF$15)),
NETWORKDAYS.INTL((EOMONTH(BF$15-1,1)+1)-_xlpm.DD,EOMONTH(BF$15-1,1),1,_xlpm.VD)
)))),
$DH13="месяц",
$DR13*BF13,
$DH13="неделя",
$DR13*BF13/7*(ROUNDUP(BF$14/4,0))),
0)</f>
        <v/>
      </c>
      <c r="DZ13" s="116">
        <f t="array" ref="DZ13">
IFERROR(_xlfn.IFS(
$DH13="день_1",
$DR13*$BL13/($AZ$14*$AY11+$BA$14*$BA13+$BB$14*$BB13+$BC$14*$BC13+$BD$14*$BD13+$BE$14*$BE13+$BF$14*$BF13+$BG$14*$BG13+$BH$14*$BH13+$BI$14*$BI13+$BJ$14*$BJ13+$BK$14*$BK13)*BG13*BG$14,
$DH13="день_2",
$DR13/30*BG13*BG$14,
$DH13="день_3",
$DR13/30*MAX(MIN($AX13,EOMONTH(BG$15,0))-MAX($AW13,BG$15)+1,),
$DH13="раб.день",
$DR13/30*(
_xlfn.LET(_xlpm.VD,
CHOOSE(
{1;2;3;4;5;6;7;8;9;10;11;12;13;14;15;16},
45658,45659,45660,45661,45662,45663,45664,45665,45711,45724,45778,45779,45786,45820,45821,45965,46022),
_xlfn.LET(_xlpm.DD,
MAX(MIN($AX13,EOMONTH(BG$15,0))-MAX($AW13,BG$15)+1,),
_xlfn.IFS(
AND(MONTH($AW13)=MONTH(BG$15),MONTH($AX13)&lt;&gt;MONTH(BG$15)),
NETWORKDAYS.INTL(($AX13+1)-_xlpm.DD,$AX13,1,_xlpm.VD),
AND(MONTH($AW13)=MONTH(BG$15),MONTH($AX13)=MONTH(BG$15)),
NETWORKDAYS.INTL($AW13,$AX13,1,_xlpm.VD),
AND(MONTH($AW13)&lt;&gt;MONTH(BG$15),MONTH($AX13)=MONTH(BG$15)),
NETWORKDAYS.INTL(($AX13+1)-_xlpm.DD,$AX13,1,_xlpm.VD),
AND(MONTH($AW13)&lt;MONTH(BG$15),MONTH($AX13)&gt;MONTH(BG$15)),
NETWORKDAYS.INTL((EOMONTH(BG$15-1,1)+1)-_xlpm.DD,EOMONTH(BG$15-1,1),1,_xlpm.VD)
)))),
$DH13="месяц",
$DR13*BG13,
$DH13="неделя",
$DR13*BG13/7*(ROUNDUP(BG$14/4,0))),
0)</f>
        <v/>
      </c>
      <c r="EA13" s="116">
        <f t="array" ref="EA13">
IFERROR(_xlfn.IFS(
$DH13="день_1",
$DR13*$BL13/($AZ$14*$AY11+$BA$14*$BA13+$BB$14*$BB13+$BC$14*$BC13+$BD$14*$BD13+$BE$14*$BE13+$BF$14*$BF13+$BG$14*$BG13+$BH$14*$BH13+$BI$14*$BI13+$BJ$14*$BJ13+$BK$14*$BK13)*BH13*BH$14,
$DH13="день_2",
$DR13/30*BH13*BH$14,
$DH13="день_3",
$DR13/30*MAX(MIN($AX13,EOMONTH(BH$15,0))-MAX($AW13,BH$15)+1,),
$DH13="раб.день",
$DR13/30*(
_xlfn.LET(_xlpm.VD,
CHOOSE(
{1;2;3;4;5;6;7;8;9;10;11;12;13;14;15;16},
45658,45659,45660,45661,45662,45663,45664,45665,45711,45724,45778,45779,45786,45820,45821,45965,46022),
_xlfn.LET(_xlpm.DD,
MAX(MIN($AX13,EOMONTH(BH$15,0))-MAX($AW13,BH$15)+1,),
_xlfn.IFS(
AND(MONTH($AW13)=MONTH(BH$15),MONTH($AX13)&lt;&gt;MONTH(BH$15)),
NETWORKDAYS.INTL(($AX13+1)-_xlpm.DD,$AX13,1,_xlpm.VD),
AND(MONTH($AW13)=MONTH(BH$15),MONTH($AX13)=MONTH(BH$15)),
NETWORKDAYS.INTL($AW13,$AX13,1,_xlpm.VD),
AND(MONTH($AW13)&lt;&gt;MONTH(BH$15),MONTH($AX13)=MONTH(BH$15)),
NETWORKDAYS.INTL(($AX13+1)-_xlpm.DD,$AX13,1,_xlpm.VD),
AND(MONTH($AW13)&lt;MONTH(BH$15),MONTH($AX13)&gt;MONTH(BH$15)),
NETWORKDAYS.INTL((EOMONTH(BH$15-1,1)+1)-_xlpm.DD,EOMONTH(BH$15-1,1),1,_xlpm.VD)
)))),
$DH13="месяц",
$DR13*BH13,
$DH13="неделя",
$DR13*BH13/7*(ROUNDUP(BH$14/4,0))),
0)</f>
        <v/>
      </c>
      <c r="EB13" s="116">
        <f t="array" ref="EB13">
IFERROR(_xlfn.IFS(
$DH13="день_1",
$DR13*$BL13/($AZ$14*$AY11+$BA$14*$BA13+$BB$14*$BB13+$BC$14*$BC13+$BD$14*$BD13+$BE$14*$BE13+$BF$14*$BF13+$BG$14*$BG13+$BH$14*$BH13+$BI$14*$BI13+$BJ$14*$BJ13+$BK$14*$BK13)*BI13*BI$14,
$DH13="день_2",
$DR13/30*BI13*BI$14,
$DH13="день_3",
$DR13/30*MAX(MIN($AX13,EOMONTH(BI$15,0))-MAX($AW13,BI$15)+1,),
$DH13="раб.день",
$DR13/30*(
_xlfn.LET(_xlpm.VD,
CHOOSE(
{1;2;3;4;5;6;7;8;9;10;11;12;13;14;15;16},
45658,45659,45660,45661,45662,45663,45664,45665,45711,45724,45778,45779,45786,45820,45821,45965,46022),
_xlfn.LET(_xlpm.DD,
MAX(MIN($AX13,EOMONTH(BI$15,0))-MAX($AW13,BI$15)+1,),
_xlfn.IFS(
AND(MONTH($AW13)=MONTH(BI$15),MONTH($AX13)&lt;&gt;MONTH(BI$15)),
NETWORKDAYS.INTL(($AX13+1)-_xlpm.DD,$AX13,1,_xlpm.VD),
AND(MONTH($AW13)=MONTH(BI$15),MONTH($AX13)=MONTH(BI$15)),
NETWORKDAYS.INTL($AW13,$AX13,1,_xlpm.VD),
AND(MONTH($AW13)&lt;&gt;MONTH(BI$15),MONTH($AX13)=MONTH(BI$15)),
NETWORKDAYS.INTL(($AX13+1)-_xlpm.DD,$AX13,1,_xlpm.VD),
AND(MONTH($AW13)&lt;MONTH(BI$15),MONTH($AX13)&gt;MONTH(BI$15)),
NETWORKDAYS.INTL((EOMONTH(BI$15-1,1)+1)-_xlpm.DD,EOMONTH(BI$15-1,1),1,_xlpm.VD)
)))),
$DH13="месяц",
$DR13*BI13,
$DH13="неделя",
$DR13*BI13/7*(ROUNDUP(BI$14/4,0))),
0)</f>
        <v/>
      </c>
      <c r="EC13" s="116">
        <f t="array" ref="EC13">
IFERROR(_xlfn.IFS(
$DH13="день_1",
$DR13*$BL13/($AZ$14*$AY11+$BA$14*$BA13+$BB$14*$BB13+$BC$14*$BC13+$BD$14*$BD13+$BE$14*$BE13+$BF$14*$BF13+$BG$14*$BG13+$BH$14*$BH13+$BI$14*$BI13+$BJ$14*$BJ13+$BK$14*$BK13)*BJ13*BJ$14,
$DH13="день_2",
$DR13/30*BJ13*BJ$14,
$DH13="день_3",
$DR13/30*MAX(MIN($AX13,EOMONTH(BJ$15,0))-MAX($AW13,BJ$15)+1,),
$DH13="раб.день",
$DR13/30*(
_xlfn.LET(_xlpm.VD,
CHOOSE(
{1;2;3;4;5;6;7;8;9;10;11;12;13;14;15;16},
45658,45659,45660,45661,45662,45663,45664,45665,45711,45724,45778,45779,45786,45820,45821,45965,46022),
_xlfn.LET(_xlpm.DD,
MAX(MIN($AX13,EOMONTH(BJ$15,0))-MAX($AW13,BJ$15)+1,),
_xlfn.IFS(
AND(MONTH($AW13)=MONTH(BJ$15),MONTH($AX13)&lt;&gt;MONTH(BJ$15)),
NETWORKDAYS.INTL(($AX13+1)-_xlpm.DD,$AX13,1,_xlpm.VD),
AND(MONTH($AW13)=MONTH(BJ$15),MONTH($AX13)=MONTH(BJ$15)),
NETWORKDAYS.INTL($AW13,$AX13,1,_xlpm.VD),
AND(MONTH($AW13)&lt;&gt;MONTH(BJ$15),MONTH($AX13)=MONTH(BJ$15)),
NETWORKDAYS.INTL(($AX13+1)-_xlpm.DD,$AX13,1,_xlpm.VD),
AND(MONTH($AW13)&lt;MONTH(BJ$15),MONTH($AX13)&gt;MONTH(BJ$15)),
NETWORKDAYS.INTL((EOMONTH(BJ$15-1,1)+1)-_xlpm.DD,EOMONTH(BJ$15-1,1),1,_xlpm.VD)
)))),
$DH13="месяц",
$DR13*BJ13,
$DH13="неделя",
$DR13*BJ13/7*(ROUNDUP(BJ$14/4,0))),
0)</f>
        <v/>
      </c>
      <c r="ED13" s="116">
        <f t="array" ref="ED13">
IFERROR(_xlfn.IFS(
$DH13="день_1",
$DR13*$BL13/($AZ$14*$AY11+$BA$14*$BA13+$BB$14*$BB13+$BC$14*$BC13+$BD$14*$BD13+$BE$14*$BE13+$BF$14*$BF13+$BG$14*$BG13+$BH$14*$BH13+$BI$14*$BI13+$BJ$14*$BJ13+$BK$14*$BK13)*BK13*BK$14,
$DH13="день_2",
$DR13/30*BK13*BK$14,
$DH13="день_3",
$DR13/30*MAX(MIN($AX13,EOMONTH(BK$15,0))-MAX($AW13,BK$15)+1,),
$DH13="раб.день",
$DR13/30*(
_xlfn.LET(_xlpm.VD,
CHOOSE(
{1;2;3;4;5;6;7;8;9;10;11;12;13;14;15;16},
45658,45659,45660,45661,45662,45663,45664,45665,45711,45724,45778,45779,45786,45820,45821,45965,46022),
_xlfn.LET(_xlpm.DD,
MAX(MIN($AX13,EOMONTH(BK$15,0))-MAX($AW13,BK$15)+1,),
_xlfn.IFS(
AND(MONTH($AW13)=MONTH(BK$15),MONTH($AX13)&lt;&gt;MONTH(BK$15)),
NETWORKDAYS.INTL(($AX13+1)-_xlpm.DD,$AX13,1,_xlpm.VD),
AND(MONTH($AW13)=MONTH(BK$15),MONTH($AX13)=MONTH(BK$15)),
NETWORKDAYS.INTL($AW13,$AX13,1,_xlpm.VD),
AND(MONTH($AW13)&lt;&gt;MONTH(BK$15),MONTH($AX13)=MONTH(BK$15)),
NETWORKDAYS.INTL(($AX13+1)-_xlpm.DD,$AX13,1,_xlpm.VD),
AND(MONTH($AW13)&lt;MONTH(BK$15),MONTH($AX13)&gt;MONTH(BK$15)),
NETWORKDAYS.INTL((EOMONTH(BK$15-1,1)+1)-_xlpm.DD,EOMONTH(BK$15-1,1),1,_xlpm.VD)
)))),
$DH13="месяц",
$DR13*BK13,
$DH13="неделя",
$DR13*BK13/7*(ROUNDUP(BK$14/4,0))),
0)</f>
        <v/>
      </c>
      <c r="EP13" s="23" t="n"/>
      <c r="EQ13" s="23" t="n"/>
      <c r="EX13" s="78" t="n"/>
      <c r="EY13" s="78" t="n"/>
    </row>
    <row r="14" ht="15" customHeight="1">
      <c r="B14" s="25" t="n"/>
      <c r="C14" s="25" t="n"/>
      <c r="D14" s="25">
        <f t="array" ref="D14">IFERROR(
INDEX(CHOOSE(
{1;2;3;4;5;6;7;8;9;10;11;12;13;14;15;16;17;18;19;20;21;22;23;24;25;26;27;28;29;30;31;32;33;34;35;36;37;38;39;40;41;42;43;44;45;46;47;48;49;50;51;52;53;54;55;56;57;58;59;60;61;62;63;64;65;66;67;68;69;70;71;72;73;74;75;76;77;78;79;80;81;82;83},
"ЦФО","СЗФО","ЮФО","УрФО","ЮФО","ПФО","ПФО","УрФО","ПФО","ПФО","СКФО","СФО","СКФО","СФО","СФО","ПФО","ЮФО","ПФО","СФО","ЦФО","СФО","ПФО","СФО","ЮФО","ДФО","УрФО","УрФО","ЦФО","СКФО","ПФО","ЦФО","ЦФО","ДФО","ПФО","ПФО","ЦФО","ЦФО","ПФО","ПФО","ЦФО","СЗФО","ЦФО","ЦФО","ЦФО","СЗФО","СФО","ДФО","СЗФО","ЦФО","ЮФО","ЦФО","ЦФО","ДФО","ДФО","ЦФО","СКФО","УрФО","СЗФО","ДФО","ПФО","СЗФО","ЦФО","СКФО","ПФО","ЦФО","СЗФО","СЗФО","СЗФО","УрФО","СФО","СКФО","ЮФО","ДФО","СКФО","ЮФО","СФО","ДФО","ЮФО","СФО","ДФО","ДФО","ДФО","СЗФО"),
MATCH($E14,
{"Московская Область";"Ленинградская область";"Краснодарский край";"Свердловская Область";"Ростовская Область";"Башкортостан Республика";"Татарстан Республика";"Челябинская Область";"Нижегородская Область";"Самарская Область";"Дагестан Республика";"Красноярский Край";"Ставропольский Край";"Новосибирская Область";"Кемеровская Область";"Пермский Край";"Волгоградская Область";"Саратовская Область";"Иркутская Область";"Воронежская Область";"Алтайский Край";"Оренбургская Область";"Омская Область";"Крым Республика";"Приморский Край";"Ханты-Мансийский Автономный округ - Югра Автономный округ";"Тюменская Область";"Белгородская Область";"Чеченская Республика";"Удмуртская Республика";"Тульская Область";"Владимирская Область";"Хабаровский Край";"Пензенская Область";"Кировская Область";"Тверская Область";"Ярославская Область";"Ульяновская Область";"Чувашская Республика - Чувашия";"Брянская Область";"Вологодская Область";"Липецкая Область";"Рязанская Область";"Курская Область";"Архангельская Область";"Томская Область";"Забайкальский Край";"Калининградская Область";"Калужская Область";"Астраханская Область";"Тамбовская Область";"Ивановская Область";"Бурятия Республика";"Саха (Якутия) Республика";"Смоленская Область";"Кабардино-Балкарская Республика";"Курганская Область";"Коми Республика";"Амурская Область";"Мордовия Республика";"Мурманская Область";"Орловская Область";"Северная Осетия - Алания Республика";"Марий Эл Республика";"Костромская Область";"Псковская Область";"Карелия Республика";"Новгородская Область";"Ямало-Ненецкий Автономный округ";"Хакасия Республика";"Ингушетия Республика";"Севастополь Город";"Сахалинская Область";"Карачаево-Черкесская Республика";"Адыгея Республика";"Тыва Республика";"Камчатский Край";"Калмыкия Республика";"Алтай Республика";"Еврейская Автономная область";"Магаданская Область";"Чукотский Автономный округ";"Ненецкий Автономный округ"},
0)),"")</f>
        <v/>
      </c>
      <c r="E14" s="23">
        <f t="array" ref="E14">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MATCH($F14,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4" s="25" t="n"/>
      <c r="G14" s="25" t="n"/>
      <c r="H14" s="55">
        <f t="array" ref="H14">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MATCH($I14,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4" s="25" t="n"/>
      <c r="J14" s="25" t="n"/>
      <c r="K14" s="25" t="n"/>
      <c r="L14" s="25" t="n"/>
      <c r="M14" s="56">
        <f>SUBTOTAL(3,M16:M1048576)</f>
        <v/>
      </c>
      <c r="N14" s="25" t="n"/>
      <c r="O14" s="56" t="n"/>
      <c r="P14" s="25">
        <f>
IF(ISNUMBER(MATCH(Q14,{"шелфбаннер","разделитель","монетница","чековая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IF(ISNUMBER(MATCH(Q14,{"LED/LCD","видеокулер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IF(ISNUMBER(MATCH(Q14,{"автомобиль","машина","выставочное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IF(ISNUMBER(MATCH(Q14,{"билборд","лифтовая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IF(ISNUMBER(MATCH(Q14,{"навигация","подвесной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IF(ISNUMBER(MATCH(Q14,{"движущаяся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IF(ISNUMBER(MATCH(Q14,{"каталог","журнал"},)),
"Пресса",
"")))))))</f>
        <v/>
      </c>
      <c r="Q14" s="25" t="n"/>
      <c r="R14" s="25">
        <f>
IF(OR(ISNUMBER(MATCH(Q14,{"экспозиция","макет","стенд","автостенд","авто стенд","выставочное пространство","выставочные стенды","модульные выставочные стенды","3Д конструкция","3D конструкция"},)),P14="Экспонирование"),
"нестандартный",
IF(ISNUMBER(MATCH(Q14,{"скроллер","призматрон"},)),
"динамический",
IF(P14="Видео",
"цифровой",
IF(OR(P14="Пресса",P14="Щит",P14="POSm",P14="Подвес",P14="Брендирование/оклейка"),
"статический",
""))))</f>
        <v/>
      </c>
      <c r="S14" s="25" t="n"/>
      <c r="T14" s="44" t="n"/>
      <c r="U14" s="25" t="n"/>
      <c r="V14" s="25">
        <f>
IF(P14="Видео",
"цифровой постер/ролик",
IF(ISNUMBER(MATCH(Q14,{"короб световой","короб световой | лайтбокс","короб световой | кристалайт","лайтбокс","лайт бокс","кристалайт","LB","lightbox"},)),
"бэклит",
IF(P14="Брендирование/оклейка",
"перфарированная пленка/самоклейка",
IF(P14="Экспонирование",
"под запрос",
IF(P14="Подвес",
"баннер/ткань",
"")))))</f>
        <v/>
      </c>
      <c r="W14" s="25" t="n"/>
      <c r="X14" s="25" t="n"/>
      <c r="Y14" s="25" t="n"/>
      <c r="Z14" s="56">
        <f>SUBTOTAL(9,Z16:Z1048576)</f>
        <v/>
      </c>
      <c r="AA14" s="56">
        <f>SUBTOTAL(9,AA16:AA1048576)</f>
        <v/>
      </c>
      <c r="AB14" s="57">
        <f>SUBTOTAL(9,AB16:AB1048576)</f>
        <v/>
      </c>
      <c r="AC14" s="25" t="n"/>
      <c r="AD14" s="25" t="n"/>
      <c r="AE14" s="25" t="n"/>
      <c r="AF14" s="25" t="n"/>
      <c r="AM14" s="23" t="n"/>
      <c r="AP14" s="23" t="n"/>
      <c r="AQ14" s="28" t="n"/>
      <c r="AS14" s="23" t="n"/>
      <c r="AT14" s="23" t="n"/>
      <c r="AV14" s="23" t="n"/>
      <c r="AW14" s="23" t="inlineStr">
        <is>
          <t> </t>
        </is>
      </c>
      <c r="AZ14" s="48" t="n"/>
      <c r="BA14" s="48" t="n"/>
      <c r="BB14" s="48" t="n"/>
      <c r="BC14" s="48" t="n"/>
      <c r="BD14" s="48" t="n"/>
      <c r="BE14" s="48" t="n"/>
      <c r="BF14" s="48" t="n"/>
      <c r="BG14" s="48" t="n"/>
      <c r="BH14" s="48" t="n"/>
      <c r="BI14" s="48" t="n"/>
      <c r="BJ14" s="48" t="n"/>
      <c r="BK14" s="48" t="n"/>
      <c r="BL14" s="47" t="n"/>
      <c r="BM14" s="47" t="n"/>
      <c r="BN14" s="115">
        <f>SUBTOTAL(9,BN16:BN1048576)</f>
        <v/>
      </c>
      <c r="BP14" s="115">
        <f>SUBTOTAL(9,BP16:BP1048576)</f>
        <v/>
      </c>
      <c r="BQ14" s="115">
        <f>SUBTOTAL(9,BQ16:BQ1048576)</f>
        <v/>
      </c>
      <c r="BR14" s="115">
        <f>SUBTOTAL(9,BR16:BR1048576)</f>
        <v/>
      </c>
      <c r="BS14" s="115">
        <f>SUBTOTAL(9,BS16:BS1048576)</f>
        <v/>
      </c>
      <c r="BT14" s="115">
        <f>SUBTOTAL(9,BT16:BT1048576)</f>
        <v/>
      </c>
      <c r="BU14" s="115">
        <f>SUBTOTAL(9,BU16:BU1048576)</f>
        <v/>
      </c>
      <c r="BV14" s="115">
        <f>SUBTOTAL(9,BV16:BV1048576)</f>
        <v/>
      </c>
      <c r="BW14" s="115">
        <f>SUBTOTAL(9,BW16:BW1048576)</f>
        <v/>
      </c>
      <c r="BX14" s="115">
        <f>SUBTOTAL(9,BX16:BX1048576)</f>
        <v/>
      </c>
      <c r="BY14" s="115">
        <f>SUBTOTAL(9,BY16:BY1048576)</f>
        <v/>
      </c>
      <c r="BZ14" s="115">
        <f>SUBTOTAL(9,BZ16:BZ1048576)</f>
        <v/>
      </c>
      <c r="CA14" s="115">
        <f>SUBTOTAL(9,CA16:CA1048576)</f>
        <v/>
      </c>
      <c r="CB14" s="115">
        <f>SUBTOTAL(9,CB16:CB1048576)</f>
        <v/>
      </c>
      <c r="CC14" s="115">
        <f>SUBTOTAL(9,CC16:CC1048576)</f>
        <v/>
      </c>
      <c r="CD14" s="115">
        <f>SUBTOTAL(9,CD16:CD1048576)</f>
        <v/>
      </c>
      <c r="CE14" s="115">
        <f>SUBTOTAL(9,CE16:CE1048576)</f>
        <v/>
      </c>
      <c r="CF14" s="115">
        <f>SUBTOTAL(9,CF16:CF1048576)</f>
        <v/>
      </c>
      <c r="CG14" s="115">
        <f>SUBTOTAL(9,CG16:CG1048576)</f>
        <v/>
      </c>
      <c r="CH14" s="115">
        <f>SUBTOTAL(9,CH16:CH1048576)</f>
        <v/>
      </c>
      <c r="CI14" s="115">
        <f>SUBTOTAL(9,CI16:CI1048576)</f>
        <v/>
      </c>
      <c r="CJ14" s="115" t="n"/>
      <c r="CK14" s="115">
        <f>SUBTOTAL(9,CK16:CK1048576)</f>
        <v/>
      </c>
      <c r="CL14" s="115">
        <f>SUBTOTAL(9,CL16:CL1048576)</f>
        <v/>
      </c>
      <c r="CM14" s="23" t="n"/>
      <c r="CN14" s="23" t="n"/>
      <c r="CQ14" s="28">
        <f t="array" ref="CQ14">IFERROR(
INDEX(CHOOSE(
{1,2,3,4,5,6,7,8,9,10,11,12,13,14,15,16},
"в срок не позднее, чем за 30 календарных дней до старта РК","в срок не позднее, чем за 60 календарных дней до старта РК","в срок не позднее, чем за 30 календарных дней до старта РК","уточняется","в срок не позднее, чем за 45 календарных дней до старта РК","уточняется","в срок не позднее, чем за 45 календарных дней до старта РК","в срок не позднее, чем за 30 календарных дней до старта РК","нет данных","в срок не позднее, чем за 45 календарных дней до старта РК","в срок не позднее, чем за 30 календарных дней до старта РК","в срок не позднее, чем за 30 календарных дней до старта РК","в срок не позднее, чем за 45 календарных дней до старта РК","в срок не позднее, чем за 30 календарных дней до старта РК","уточняется"),
MATCH(ES14,
{"AMS";"RussOutdoor";"HD Outdoor";"Ingroup";"IQ";"Ledproduction";"LisChannel";"Logic";"Media-PPL";"NovikovTV | НовиковТВ";"SMA";"SOK";"КрокусТВ | CrocusTV | IndoorTV";"Сити";"ТЯК Москва"},
0)),"")</f>
        <v/>
      </c>
      <c r="CV14" s="23" t="n"/>
      <c r="CW14" s="23" t="n"/>
      <c r="CX14" s="28" t="n"/>
      <c r="CY14" s="23" t="n"/>
      <c r="CZ14" s="23" t="n"/>
      <c r="DA14" s="23" t="n"/>
      <c r="DB14" s="115">
        <f>SUBTOTAL(9,DB16:DB1048576)</f>
        <v/>
      </c>
      <c r="DC14" s="122" t="n"/>
      <c r="DD14" s="115">
        <f>SUBTOTAL(9,DD16:DD1048576)</f>
        <v/>
      </c>
      <c r="DE14" s="115" t="n"/>
      <c r="DF14" s="115" t="n"/>
      <c r="DG14" s="115">
        <f>SUBTOTAL(9,DG16:DG1048576)</f>
        <v/>
      </c>
      <c r="DI14" s="115">
        <f>SUBTOTAL(9,DI16:DI1048576)</f>
        <v/>
      </c>
      <c r="DJ14" s="115">
        <f>SUBTOTAL(9,DJ16:DJ1048576)</f>
        <v/>
      </c>
      <c r="DR14" s="115">
        <f>SUBTOTAL(9,DR16:DR1048576)</f>
        <v/>
      </c>
      <c r="DS14" s="115">
        <f>SUBTOTAL(9,DS16:DS1048576)</f>
        <v/>
      </c>
      <c r="DT14" s="115">
        <f>SUBTOTAL(9,DT16:DT1048576)</f>
        <v/>
      </c>
      <c r="DU14" s="115">
        <f>SUBTOTAL(9,DU16:DU1048576)</f>
        <v/>
      </c>
      <c r="DV14" s="115">
        <f>SUBTOTAL(9,DV16:DV1048576)</f>
        <v/>
      </c>
      <c r="DW14" s="115">
        <f>SUBTOTAL(9,DW16:DW1048576)</f>
        <v/>
      </c>
      <c r="DX14" s="115">
        <f>SUBTOTAL(9,DX16:DX1048576)</f>
        <v/>
      </c>
      <c r="DY14" s="115">
        <f>SUBTOTAL(9,DY16:DY1048576)</f>
        <v/>
      </c>
      <c r="DZ14" s="115">
        <f>SUBTOTAL(9,DZ16:DZ1048576)</f>
        <v/>
      </c>
      <c r="EA14" s="115">
        <f>SUBTOTAL(9,EA16:EA1048576)</f>
        <v/>
      </c>
      <c r="EB14" s="115">
        <f>SUBTOTAL(9,EB16:EB1048576)</f>
        <v/>
      </c>
      <c r="EC14" s="115">
        <f>SUBTOTAL(9,EC16:EC1048576)</f>
        <v/>
      </c>
      <c r="ED14" s="115">
        <f>SUBTOTAL(9,ED16:ED1048576)</f>
        <v/>
      </c>
      <c r="EE14" s="115">
        <f>SUBTOTAL(9,EE16:EE1048576)</f>
        <v/>
      </c>
      <c r="EF14" s="115">
        <f>SUBTOTAL(9,EF16:EF1048576)</f>
        <v/>
      </c>
      <c r="EG14" s="122" t="n"/>
      <c r="EH14" s="115">
        <f>SUBTOTAL(9,EH16:EH1048576)</f>
        <v/>
      </c>
      <c r="EI14" s="115">
        <f>SUBTOTAL(9,EI16:EI1048576)</f>
        <v/>
      </c>
      <c r="EJ14" s="115">
        <f>SUBTOTAL(9,EJ16:EJ1048576)</f>
        <v/>
      </c>
      <c r="EK14" s="115">
        <f>SUBTOTAL(9,EK16:EK1048576)</f>
        <v/>
      </c>
      <c r="EL14" s="115">
        <f>SUBTOTAL(9,EL16:EL1048576)</f>
        <v/>
      </c>
      <c r="EM14" s="115">
        <f>SUBTOTAL(9,EM16:EM1048576)</f>
        <v/>
      </c>
      <c r="EN14" s="115">
        <f>SUBTOTAL(9,EN16:EN1048576)</f>
        <v/>
      </c>
      <c r="EO14" s="115">
        <f>SUBTOTAL(9,EO16:EO1048576)</f>
        <v/>
      </c>
      <c r="EP14" s="23" t="n"/>
      <c r="EQ14" s="23" t="n"/>
      <c r="ER14" s="28">
        <f t="array" ref="ER14">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MATCH(ES14,
{"AMS";"RussOutdoor";"HD Outdoor";"Ingroup";"IQ";"Ledproduction";"LisChannel";"Logic";"Media-PPL";"NovikovTV | НовиковТВ";"SMA";"SOK";"КрокусТВ | CrocusTV | IndoorTV";"Сити";"ТЯК Москва"},
0)),"")</f>
        <v/>
      </c>
      <c r="ES14" s="58" t="n"/>
      <c r="ET14" s="58">
        <f t="array" ref="ET14">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MATCH(ES14,
{"AMS";"RussOutdoor";"HD Outdoor";"Ingroup";"IQ";"Ledproduction";"LisChannel";"Logic";"Media-PPL";"NovikovTV | НовиковТВ";"SMA";"SOK";"КрокусТВ | CrocusTV | IndoorTV";"Сити";"ТЯК Москва"},
0)),"")</f>
        <v/>
      </c>
      <c r="EU14" s="58" t="n"/>
      <c r="EV14" s="58" t="n"/>
      <c r="EX14" s="78" t="n"/>
      <c r="EY14" s="78" t="n"/>
    </row>
    <row r="15" ht="70" customFormat="1" customHeight="1" s="78">
      <c r="A15" s="2" t="inlineStr">
        <is>
          <t>№</t>
        </is>
      </c>
      <c r="B15" s="17" t="inlineStr">
        <is>
          <t>Заказчик</t>
        </is>
      </c>
      <c r="C15" s="17" t="inlineStr">
        <is>
          <t>Бренд</t>
        </is>
      </c>
      <c r="D15" s="2" t="inlineStr">
        <is>
          <t>Округ/регион</t>
        </is>
      </c>
      <c r="E15" s="2" t="inlineStr">
        <is>
          <t>Регион/
область</t>
        </is>
      </c>
      <c r="F15" s="13" t="inlineStr">
        <is>
          <t>Населенный 
пункт</t>
        </is>
      </c>
      <c r="G15" s="2" t="inlineStr">
        <is>
          <t>Адрес/ 
маршрут</t>
        </is>
      </c>
      <c r="H15" s="2" t="inlineStr">
        <is>
          <t>Округ</t>
        </is>
      </c>
      <c r="I15" s="2" t="inlineStr">
        <is>
          <t>Район</t>
        </is>
      </c>
      <c r="J15" s="2" t="inlineStr">
        <is>
          <t>Долгота</t>
        </is>
      </c>
      <c r="K15" s="2" t="inlineStr">
        <is>
          <t>Широта</t>
        </is>
      </c>
      <c r="L15" s="2" t="inlineStr">
        <is>
          <t>Назначение</t>
        </is>
      </c>
      <c r="M15" s="2" t="inlineStr">
        <is>
          <t>Наименование</t>
        </is>
      </c>
      <c r="N15" s="2" t="inlineStr">
        <is>
          <t>Расположение/ доп.информация</t>
        </is>
      </c>
      <c r="O15" s="2" t="inlineStr">
        <is>
          <t>Категория/ 
Класс/ 
Средний чек</t>
        </is>
      </c>
      <c r="P15" s="1" t="inlineStr">
        <is>
          <t>Тип</t>
        </is>
      </c>
      <c r="Q15" s="1" t="inlineStr">
        <is>
          <t>Формат</t>
        </is>
      </c>
      <c r="R15" s="1" t="inlineStr">
        <is>
          <t>Вид</t>
        </is>
      </c>
      <c r="S15" s="1" t="inlineStr">
        <is>
          <t>Кол-во 
сторон/
сторона</t>
        </is>
      </c>
      <c r="T15" s="1" t="inlineStr">
        <is>
          <t>Описание</t>
        </is>
      </c>
      <c r="U15" s="1" t="inlineStr">
        <is>
          <t>Расположение</t>
        </is>
      </c>
      <c r="V15" s="2" t="inlineStr">
        <is>
          <t>Материал</t>
        </is>
      </c>
      <c r="W15" s="2" t="inlineStr">
        <is>
          <t>Размер, 
м</t>
        </is>
      </c>
      <c r="X15" s="2" t="inlineStr">
        <is>
          <t>Площадь, кв.м</t>
        </is>
      </c>
      <c r="Y15" s="2" t="inlineStr">
        <is>
          <t>Разрешение, 
pix</t>
        </is>
      </c>
      <c r="Z15" s="10" t="inlineStr">
        <is>
          <t>Кол-во РН 
(min)</t>
        </is>
      </c>
      <c r="AA15" s="10" t="inlineStr">
        <is>
          <t>Кол-во РН 
(max)</t>
        </is>
      </c>
      <c r="AB15" s="2" t="inlineStr">
        <is>
          <t>Кол-во РН 
(РК)</t>
        </is>
      </c>
      <c r="AC15" s="2" t="inlineStr">
        <is>
          <t>Свет</t>
        </is>
      </c>
      <c r="AD15" s="2" t="inlineStr">
        <is>
          <t>Звук</t>
        </is>
      </c>
      <c r="AE15" s="2" t="inlineStr">
        <is>
          <t>Фото</t>
        </is>
      </c>
      <c r="AF15" s="2" t="inlineStr">
        <is>
          <t>Карта/ Схема/ Локация</t>
        </is>
      </c>
      <c r="AG15" s="2" t="inlineStr">
        <is>
          <t>Хронометраж, сек</t>
        </is>
      </c>
      <c r="AH15" s="2" t="inlineStr">
        <is>
          <t>Размер блока, сек</t>
        </is>
      </c>
      <c r="AI15" s="2" t="inlineStr">
        <is>
          <t>Кол-во выходов в блоке</t>
        </is>
      </c>
      <c r="AJ15" s="2" t="inlineStr">
        <is>
          <t>Время работы</t>
        </is>
      </c>
      <c r="AK15" s="2" t="inlineStr">
        <is>
          <t>Кол-во часов работы</t>
        </is>
      </c>
      <c r="AL15" s="3" t="inlineStr">
        <is>
          <t>Кол-во показов в день</t>
        </is>
      </c>
      <c r="AM15" s="3" t="inlineStr">
        <is>
          <t>Кол-во минут в день</t>
        </is>
      </c>
      <c r="AN15" s="2" t="inlineStr">
        <is>
          <t>Доля эфира, 
%</t>
        </is>
      </c>
      <c r="AO15" s="2" t="inlineStr">
        <is>
          <t>Кол-во показов за период</t>
        </is>
      </c>
      <c r="AP15" s="3" t="inlineStr">
        <is>
          <t>Кол-во минут за период</t>
        </is>
      </c>
      <c r="AQ15" s="3" t="inlineStr">
        <is>
          <t>GID</t>
        </is>
      </c>
      <c r="AR15" s="10" t="inlineStr">
        <is>
          <t>Трафик, чел./месяц</t>
        </is>
      </c>
      <c r="AS15" s="3" t="inlineStr">
        <is>
          <t>OTS, daily</t>
        </is>
      </c>
      <c r="AT15" s="3" t="inlineStr">
        <is>
          <t>OTS, month</t>
        </is>
      </c>
      <c r="AU15" s="11" t="inlineStr">
        <is>
          <t>GRP</t>
        </is>
      </c>
      <c r="AV15" s="3" t="inlineStr">
        <is>
          <t>CPT</t>
        </is>
      </c>
      <c r="AW15" s="2" t="inlineStr">
        <is>
          <t>Дата 
начала</t>
        </is>
      </c>
      <c r="AX15" s="2" t="inlineStr">
        <is>
          <t>Дата окончания</t>
        </is>
      </c>
      <c r="AY15" s="2" t="inlineStr">
        <is>
          <t>Кол-во дней размещения</t>
        </is>
      </c>
      <c r="AZ15" s="4" t="n">
        <v>45658</v>
      </c>
      <c r="BA15" s="4" t="n">
        <v>45689</v>
      </c>
      <c r="BB15" s="4" t="n">
        <v>45717</v>
      </c>
      <c r="BC15" s="4" t="n">
        <v>45748</v>
      </c>
      <c r="BD15" s="4" t="n">
        <v>45778</v>
      </c>
      <c r="BE15" s="4" t="n">
        <v>45809</v>
      </c>
      <c r="BF15" s="4" t="n">
        <v>45839</v>
      </c>
      <c r="BG15" s="4" t="n">
        <v>45870</v>
      </c>
      <c r="BH15" s="4" t="n">
        <v>45901</v>
      </c>
      <c r="BI15" s="4" t="n">
        <v>45931</v>
      </c>
      <c r="BJ15" s="4" t="n">
        <v>45962</v>
      </c>
      <c r="BK15" s="4" t="n">
        <v>45992</v>
      </c>
      <c r="BL15" s="5" t="inlineStr">
        <is>
          <t>МСЯЦЕВ</t>
        </is>
      </c>
      <c r="BM15" s="16" t="inlineStr">
        <is>
          <t>ПАКЕТ</t>
        </is>
      </c>
      <c r="BN15" s="15" t="inlineStr">
        <is>
          <t>ПРАЙС, 
стоимость за 
РАЗМЕЩЕНИЕ 
за КОЛ-ВО/МЕСЯЦ, 
руб., NET</t>
        </is>
      </c>
      <c r="BO15" s="1" t="inlineStr">
        <is>
          <t>Скидка</t>
        </is>
      </c>
      <c r="BP15" s="2" t="inlineStr">
        <is>
          <t>Стоимость за 
РАЗМЕЩЕНИЕ
С УЧЕТОМ СКИДКИ, 
руб., NET</t>
        </is>
      </c>
      <c r="BQ15" s="2" t="inlineStr">
        <is>
          <t>Стоимость за 
РАЗМЕЩЕНИЕ
(ЯНВАРЬ), 
руб., NET</t>
        </is>
      </c>
      <c r="BR15" s="2" t="inlineStr">
        <is>
          <t>Стоимость за 
РАЗМЕЩЕНИЕ
(ФЕВРАЛЬ), 
руб., NET</t>
        </is>
      </c>
      <c r="BS15" s="2" t="inlineStr">
        <is>
          <t>Стоимость за 
РАЗМЕЩЕНИЕ
(МАРТ), 
руб., NET</t>
        </is>
      </c>
      <c r="BT15" s="2" t="inlineStr">
        <is>
          <t>Стоимость за 
РАЗМЕЩЕНИЕ
(АПРЕЛЬ), 
руб., NET</t>
        </is>
      </c>
      <c r="BU15" s="2" t="inlineStr">
        <is>
          <t>Стоимость за 
РАЗМЕЩЕНИЕ
(МАЙ), 
руб., NET</t>
        </is>
      </c>
      <c r="BV15" s="2" t="inlineStr">
        <is>
          <t>Стоимость за 
РАЗМЕЩЕНИЕ
(ИЮНЬ), 
руб., NET</t>
        </is>
      </c>
      <c r="BW15" s="2" t="inlineStr">
        <is>
          <t>Стоимость за 
РАЗМЕЩЕНИЕ
(ИЮЛЬ), 
руб., NET</t>
        </is>
      </c>
      <c r="BX15" s="2" t="inlineStr">
        <is>
          <t>Стоимость за 
РАЗМЕЩЕНИЕ
(АВГУСТ), 
руб., NET</t>
        </is>
      </c>
      <c r="BY15" s="2" t="inlineStr">
        <is>
          <t>Стоимость за 
РАЗМЕЩЕНИЕ
(СЕНТЯБРЬ), 
руб., NET</t>
        </is>
      </c>
      <c r="BZ15" s="2" t="inlineStr">
        <is>
          <t>Стоимость за 
РАЗМЕЩЕНИЕ
(ОКТЯБРЬ), 
руб., NET</t>
        </is>
      </c>
      <c r="CA15" s="2" t="inlineStr">
        <is>
          <t>Стоимость за 
РАЗМЕЩЕНИЕ
(НОЯБРЬ), 
руб., NET</t>
        </is>
      </c>
      <c r="CB15" s="2" t="inlineStr">
        <is>
          <t>Стоимость за 
РАЗМЕЩЕНИЕ
(ДЕКАБРЬ), 
руб., NET</t>
        </is>
      </c>
      <c r="CC15" s="2" t="inlineStr">
        <is>
          <t>ИТОГО 
стоимость за 
РАЗМЕЩЕНИЕ, 
руб., NET</t>
        </is>
      </c>
      <c r="CD15" s="15" t="inlineStr">
        <is>
          <t>Единоразовая стоимость за
ПРОИЗВОДСТВО 
за ШТ., 
руб., NET</t>
        </is>
      </c>
      <c r="CE15" s="15" t="inlineStr">
        <is>
          <t>ИТОГО 
cтоимость за 
ПРОИЗВОДСТВО, 
руб., NET</t>
        </is>
      </c>
      <c r="CF15" s="15" t="inlineStr">
        <is>
          <t>Единоразовая стоимость за
МОНТАЖ, 
за ШТ., 
руб., NET</t>
        </is>
      </c>
      <c r="CG15" s="15" t="inlineStr">
        <is>
          <t>ИТОГО 
cтоимость за
МОНТАЖ, 
руб., NET</t>
        </is>
      </c>
      <c r="CH15" s="15" t="inlineStr">
        <is>
          <t>ИТОГО 
за все услуги, 
руб., NET</t>
        </is>
      </c>
      <c r="CI15" s="15" t="inlineStr">
        <is>
          <t>ИТОГО 
за все услуги, 
руб., GROSS</t>
        </is>
      </c>
      <c r="CJ15" s="15" t="inlineStr">
        <is>
          <t>АК, 
%</t>
        </is>
      </c>
      <c r="CK15" s="15" t="inlineStr">
        <is>
          <t>ВСЕГО,  
руб., NET</t>
        </is>
      </c>
      <c r="CL15" s="15" t="inlineStr">
        <is>
          <t>ВСЕГО,  
руб., GROSS</t>
        </is>
      </c>
      <c r="CM15" s="2" t="inlineStr">
        <is>
          <t>Налог, %</t>
        </is>
      </c>
      <c r="CN15" s="2" t="inlineStr">
        <is>
          <t>Форма налогообложения заказчика (УСНО/ОСН)</t>
        </is>
      </c>
      <c r="CO15" s="1" t="inlineStr">
        <is>
          <t>Комментарии</t>
        </is>
      </c>
      <c r="CP15" s="9" t="inlineStr">
        <is>
          <t>ТТ</t>
        </is>
      </c>
      <c r="CQ15" s="1" t="inlineStr">
        <is>
          <t>DL 
отказа без штрафов</t>
        </is>
      </c>
      <c r="CR15" s="1" t="inlineStr">
        <is>
          <t>DL 
согласования креатива РИМ</t>
        </is>
      </c>
      <c r="CS15" s="1" t="inlineStr">
        <is>
          <t>DL 
предоставления РИМ</t>
        </is>
      </c>
      <c r="CT15" s="1" t="inlineStr">
        <is>
          <t>Отчет
(объем, форма, сроки)</t>
        </is>
      </c>
      <c r="CU15" s="79" t="inlineStr">
        <is>
          <t> </t>
        </is>
      </c>
      <c r="CV15" s="17" t="inlineStr">
        <is>
          <t>СТАТУС</t>
        </is>
      </c>
      <c r="CW15" s="22" t="inlineStr">
        <is>
          <t>доп.%</t>
        </is>
      </c>
      <c r="CX15" s="22" t="inlineStr">
        <is>
          <t>Юр.лицо 
агентства</t>
        </is>
      </c>
      <c r="CY15" s="18" t="inlineStr">
        <is>
          <t>МАРЖ. за 
РАЗМЕЩЕНИЕ, 
%</t>
        </is>
      </c>
      <c r="CZ15" s="18" t="inlineStr">
        <is>
          <t>МАРЖ. за 
ПРОИЗВОДСТВО, 
%</t>
        </is>
      </c>
      <c r="DA15" s="18" t="inlineStr">
        <is>
          <t>МАРЖ. за 
ДЕ/МОНТАЖ, 
%</t>
        </is>
      </c>
      <c r="DB15" s="18" t="inlineStr">
        <is>
          <t>ВСЕГО
МАРЖ., 
руб., NET</t>
        </is>
      </c>
      <c r="DC15" s="21" t="inlineStr">
        <is>
          <t>Кол-во 
ФО/ 
месяц</t>
        </is>
      </c>
      <c r="DD15" s="20" t="inlineStr">
        <is>
          <t>ПРАЙС 
стоимость за 
единоразовый ФО, 
руб., NET</t>
        </is>
      </c>
      <c r="DE15" s="20" t="inlineStr">
        <is>
          <t>% 
бесплатного 
ФО</t>
        </is>
      </c>
      <c r="DF15" s="20" t="inlineStr">
        <is>
          <t>Частота бесплатного ФО в месяц</t>
        </is>
      </c>
      <c r="DG15" s="20" t="inlineStr">
        <is>
          <t>Стоимость за 
ФО/МЕСЯЦ
с учетом % бесплатного ФО, 
руб., NET</t>
        </is>
      </c>
      <c r="DH15" s="2" t="inlineStr">
        <is>
          <t>Тип расчетов стоимости размещения</t>
        </is>
      </c>
      <c r="DI15" s="12" t="inlineStr">
        <is>
          <t>БАЗОВЫЙ ПРАЙС, 
стоимость размещения за 
КОЛ-ВО/МЕСЯЦ, 
руб., NET</t>
        </is>
      </c>
      <c r="DJ15" s="12" t="inlineStr">
        <is>
          <t>ПРАЙС, 
стоимость размещения за 
КОЛ-ВО/МЕСЯЦ+ФО, 
руб., NET</t>
        </is>
      </c>
      <c r="DK15" s="1" t="inlineStr">
        <is>
          <t>Тип 
расчета 
итоговой
скидки</t>
        </is>
      </c>
      <c r="DL15" s="1" t="inlineStr">
        <is>
          <t>Скидка 1
%</t>
        </is>
      </c>
      <c r="DM15" s="1" t="inlineStr">
        <is>
          <t>Скидка 2
%</t>
        </is>
      </c>
      <c r="DN15" s="1" t="inlineStr">
        <is>
          <t>Скидка 3
%</t>
        </is>
      </c>
      <c r="DO15" s="1" t="inlineStr">
        <is>
          <t>Скидка 4
%</t>
        </is>
      </c>
      <c r="DP15" s="1" t="inlineStr">
        <is>
          <t>Скидка 5
%</t>
        </is>
      </c>
      <c r="DQ15" s="1" t="inlineStr">
        <is>
          <t>ИТОГОВАЯ Скидка</t>
        </is>
      </c>
      <c r="DR15" s="2" t="inlineStr">
        <is>
          <t>Стоимость за 
РАЗМЕЩЕНИЕ
С УЧЕТОМ СКИДКИ, 
руб., NET</t>
        </is>
      </c>
      <c r="DS15" s="2" t="inlineStr">
        <is>
          <t>Стоимость за 
РАЗМЕЩЕНИЕ
(ЯНВАРЬ), 
руб., NET</t>
        </is>
      </c>
      <c r="DT15" s="2" t="inlineStr">
        <is>
          <t>Стоимость за 
РАЗМЕЩЕНИЕ
(ФЕВРАЛЬ), 
руб., NET</t>
        </is>
      </c>
      <c r="DU15" s="2" t="inlineStr">
        <is>
          <t>Стоимость за 
РАЗМЕЩЕНИЕ
(МАРТ), 
руб., NET</t>
        </is>
      </c>
      <c r="DV15" s="2" t="inlineStr">
        <is>
          <t>Стоимость за 
РАЗМЕЩЕНИЕ
(АПРЕЛЬ), 
руб., NET</t>
        </is>
      </c>
      <c r="DW15" s="2" t="inlineStr">
        <is>
          <t>Стоимость за 
РАЗМЕЩЕНИЕ
(МАЙ), 
руб., NET</t>
        </is>
      </c>
      <c r="DX15" s="2" t="inlineStr">
        <is>
          <t>Стоимость за 
РАЗМЕЩЕНИЕ
(ИЮНЬ), 
руб., NET</t>
        </is>
      </c>
      <c r="DY15" s="2" t="inlineStr">
        <is>
          <t>Стоимость за 
РАЗМЕЩЕНИЕ
(ИЮЛЬ), 
руб., NET</t>
        </is>
      </c>
      <c r="DZ15" s="2" t="inlineStr">
        <is>
          <t>Стоимость за 
РАЗМЕЩЕНИЕ
(АВГУСТ), 
руб., NET</t>
        </is>
      </c>
      <c r="EA15" s="2" t="inlineStr">
        <is>
          <t>Стоимость за 
РАЗМЕЩЕНИЕ
(СЕНТЯБРЬ), 
руб., NET</t>
        </is>
      </c>
      <c r="EB15" s="2" t="inlineStr">
        <is>
          <t>Стоимость за 
РАЗМЕЩЕНИЕ
(ОКТЯБРЬ), 
руб., NET</t>
        </is>
      </c>
      <c r="EC15" s="2" t="inlineStr">
        <is>
          <t>Стоимость за 
РАЗМЕЩЕНИЕ
(НОЯБРЬ), 
руб., NET</t>
        </is>
      </c>
      <c r="ED15" s="2" t="inlineStr">
        <is>
          <t>Стоимость за 
РАЗМЕЩЕНИЕ
(ДЕКАБРЬ), 
руб., NET</t>
        </is>
      </c>
      <c r="EE15" s="13" t="inlineStr">
        <is>
          <t>ИТОГО 
стоимость за 
РАЗМЕЩЕНИЕ, 
руб., NET</t>
        </is>
      </c>
      <c r="EF15" s="13" t="inlineStr">
        <is>
          <t>ИТОГО 
стоимость за 
РАЗМЕЩЕНИЕ, 
руб., GROSS</t>
        </is>
      </c>
      <c r="EG15" s="14" t="inlineStr">
        <is>
          <t>Кол-во 
ПМД</t>
        </is>
      </c>
      <c r="EH15" s="12" t="inlineStr">
        <is>
          <t>Единоразовая стоимость за
ПРОИЗВОДСТВО 
за ШТ., 
руб., NET</t>
        </is>
      </c>
      <c r="EI15" s="12" t="inlineStr">
        <is>
          <t>Единоразовая стоимость за
ПРОИЗВОДСТВО 
за КОЛ-ВО, 
руб., NET</t>
        </is>
      </c>
      <c r="EJ15" s="12" t="inlineStr">
        <is>
          <t>ИТОГО 
стоимость за 
ПРОИЗВОДСТВО, 
руб., GROSS</t>
        </is>
      </c>
      <c r="EK15" s="12" t="inlineStr">
        <is>
          <t>Единоразовая стоимость за
МОНТАЖ, 
за ШТ., 
руб., NET</t>
        </is>
      </c>
      <c r="EL15" s="12" t="inlineStr">
        <is>
          <t>Единоразовая стоимость за
МОНТАЖ, 
за КОЛ-ВО, 
руб., NET</t>
        </is>
      </c>
      <c r="EM15" s="12" t="inlineStr">
        <is>
          <t>ИТОГО 
стоимость за
МОНТАЖ, 
руб., GROSS</t>
        </is>
      </c>
      <c r="EN15" s="12" t="inlineStr">
        <is>
          <t>ВСЕГО, 
руб., NET</t>
        </is>
      </c>
      <c r="EO15" s="12" t="inlineStr">
        <is>
          <t>ВСЕГО, 
руб., GROSS</t>
        </is>
      </c>
      <c r="EP15" s="2" t="inlineStr">
        <is>
          <t>Налог, %</t>
        </is>
      </c>
      <c r="EQ15" s="2" t="inlineStr">
        <is>
          <t>Форма налогообложения поставщика (УСНО/ОСН)</t>
        </is>
      </c>
      <c r="ER15" s="1" t="inlineStr">
        <is>
          <t>Условия 
оплаты</t>
        </is>
      </c>
      <c r="ES15" s="1" t="inlineStr">
        <is>
          <t>Подрядчик</t>
        </is>
      </c>
      <c r="ET15" s="1" t="inlineStr">
        <is>
          <t>Юр.лицо</t>
        </is>
      </c>
      <c r="EU15" s="1" t="inlineStr">
        <is>
          <t>Владение</t>
        </is>
      </c>
      <c r="EV15" s="1" t="inlineStr">
        <is>
          <t>Примечание</t>
        </is>
      </c>
      <c r="EW15" s="28" t="n"/>
      <c r="EX15" s="109" t="inlineStr">
        <is>
          <t>OTS, 
daily</t>
        </is>
      </c>
      <c r="EY15" s="109" t="inlineStr">
        <is>
          <t>OTS, 
total</t>
        </is>
      </c>
      <c r="EZ15" s="109" t="inlineStr">
        <is>
          <t>CPT</t>
        </is>
      </c>
      <c r="FA15" s="109" t="inlineStr">
        <is>
          <t>Average 
Frequency</t>
        </is>
      </c>
      <c r="FB15" s="109" t="inlineStr">
        <is>
          <t>Average 
Reach 1+</t>
        </is>
      </c>
      <c r="FC15" s="109" t="inlineStr">
        <is>
          <t>GRP,
daily</t>
        </is>
      </c>
      <c r="FD15" s="109" t="inlineStr">
        <is>
          <t>TRP</t>
        </is>
      </c>
      <c r="FE15" s="109" t="inlineStr">
        <is>
          <t>Affinity</t>
        </is>
      </c>
      <c r="FF15" s="109" t="inlineStr">
        <is>
          <t>Средний трафик за период</t>
        </is>
      </c>
    </row>
    <row r="16" ht="13" customHeight="1">
      <c r="A16" s="59" t="n"/>
      <c r="B16" s="60" t="n"/>
      <c r="C16" s="60" t="n"/>
      <c r="D16" s="60">
        <f t="array" ref="D16">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6" s="60">
        <f t="array" ref="E16">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MATCH($F16,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6" s="60" t="inlineStr"/>
      <c r="G16" s="60" t="n"/>
      <c r="H16" s="60">
        <f t="array" ref="H16">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MATCH($I16,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6" s="60" t="n"/>
      <c r="J16" s="60" t="n"/>
      <c r="K16" s="60" t="n"/>
      <c r="L16" s="60" t="n"/>
      <c r="M16" s="60" t="n"/>
      <c r="N16" s="60" t="n"/>
      <c r="O16" s="60" t="n"/>
      <c r="P16" s="60">
        <f t="array" ref="P16">
_xlfn.IFS(
ISNUMBER(MATCH($Q16,{"шелфбаннер","разделитель","монетница","чековая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ISNUMBER(MATCH($Q16,{"LED/LCD","видеокулер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ISNUMBER(MATCH($Q16,{"автомобиль","машина","выставочное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ISNUMBER(MATCH($Q16,{"билборд","лифтовая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ISNUMBER(MATCH($Q16,{"навигация","подвесной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ISNUMBER(MATCH($Q16,{"движущаяся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ISNUMBER(MATCH($Q16,{"каталог","журнал"},)),
"Пресса",
$Q16="","")</f>
        <v/>
      </c>
      <c r="Q16" s="60" t="n"/>
      <c r="R16" s="60">
        <f t="array" ref="R16">
IFERROR(
_xlfn.IFS(
OR(ISNUMBER(MATCH($Q16,{"экспозиция","макет","стенд","автостенд","авто стенд","выставочное пространство","выставочные стенды","модульные выставочные стенды","3Д конструкция","3D конструкция"},)),P16="Экспонирование"),
"нестандартный",
ISNUMBER(MATCH($Q16,{"скроллер","призматрон"},)),
"динамический",
$P16="Видео",
"цифровой",
OR($P16="Пресса",$P16="Щит",$P16="POSm",$P16="Подвес",$P16="Брендирование/оклейка"),
"статический"),"")</f>
        <v/>
      </c>
      <c r="S16" s="59" t="n"/>
      <c r="T16" s="60" t="n"/>
      <c r="U16" s="60" t="n"/>
      <c r="V16" s="60">
        <f>
IF(P16="Видео",
"цифровой постер/ролик",
IF(ISNUMBER(MATCH(Q16,{"короб световой","короб световой | лайтбокс","короб световой | кристалайт","лайтбокс","лайт бокс","кристалайт","LB","lightbox"},)),
"бэклит",
IF(P16="Брендирование/оклейка",
"перфарированная пленка/самоклейка",
IF(P16="Экспонирование",
"под запрос",
IF(P16="Подвес",
"баннер/ткань",
"")))))</f>
        <v/>
      </c>
      <c r="W16" s="59" t="n"/>
      <c r="X16" s="59" t="n"/>
      <c r="Y16" s="59" t="n"/>
      <c r="Z16" s="61" t="n"/>
      <c r="AA16" s="61" t="n"/>
      <c r="AB16" s="61">
        <f>IF(BL16&gt;0,Z16,0)</f>
        <v/>
      </c>
      <c r="AC16" s="59" t="n"/>
      <c r="AD16" s="59" t="n"/>
      <c r="AE16" s="59" t="n"/>
      <c r="AF16" s="59" t="n"/>
      <c r="AG16" s="59" t="n"/>
      <c r="AH16" s="59" t="n"/>
      <c r="AI16" s="59" t="n"/>
      <c r="AJ16" s="59" t="n"/>
      <c r="AK16" s="59" t="n"/>
      <c r="AL16" s="62">
        <f>IFERROR(IF(OR(R16="статический",R16="динамический",R16="нестандартный",R16="",R16=""),"-",IF(AND(AH16="-",AI16="-"),"-",AK16*3600/AH16*AI16)),"-")</f>
        <v/>
      </c>
      <c r="AM16" s="62">
        <f>IFERROR(IF(OR(R16="статический",R16="динамический",R16="",R16="", R16="BTL",R16="нестандартный"),"-",AG16*AI16*AL16/60),"-")</f>
        <v/>
      </c>
      <c r="AN16" s="63">
        <f>IFERROR(IF(AH16="","-",AG16*AI16/AH16),"-")</f>
        <v/>
      </c>
      <c r="AO16" s="59">
        <f>IFERROR(IF(OR($R16="статический",$R16="динамический",$R16="",$R16="",$R16="BTL",$R16="нестандартный"),"-",$AL16*$AY16),"-")</f>
        <v/>
      </c>
      <c r="AP16" s="62">
        <f>IFERROR(IF(OR($R16="статический",$R16="динамический",$R16="",$R16="",$R16="BTL",$R16="нестандартный"),"-",$AM16*AY16),"-")</f>
        <v/>
      </c>
      <c r="AQ16" s="64" t="n"/>
      <c r="AR16" s="61" t="n"/>
      <c r="AS16" s="61" t="n"/>
      <c r="AT16" s="61" t="n"/>
      <c r="AU16" s="65" t="n"/>
      <c r="AV16" s="124">
        <f>IFERROR(DR16/AT16*1000,"n/a")</f>
        <v/>
      </c>
      <c r="AW16" s="67" t="inlineStr">
        <is>
          <t>Sminex</t>
        </is>
      </c>
      <c r="AX16" s="67" t="n"/>
      <c r="AY16" s="43">
        <f>IFERROR(IF(OR($AW16="",$AX16=""),"",_xlfn.DAYS($AX16+1,$AW16)),"")</f>
        <v/>
      </c>
      <c r="AZ16" s="68">
        <f t="array" ref="AZ16">
_xlfn.LET(_xlpm.COEFF,
IF($AW16+$AX16=0,0,IF(MAX(MIN($AX16,EOMONTH(AZ$15,0))-MAX($AW16,AZ$15)+1,)&gt;0,1,0)),
_xlfn.IFS(
$ES16="LisChannel",
_xlpm.COEFF*
INDEX({1;1;1.2;1.2;1;1;1;1;1.2;1.2;1.2;1.2},
MATCH(MONTH(AZ$15),
{1,2,3,4,5,6,7,8,9,10,11,12})),
CONCATENATE($ES16," ",$L16)="RussOutdoor метро",
_xlpm.COEFF*
INDEX({0.8;0.9;1.1;1.1;1;1;1;1;1.1;1.1;1.1;1.1},
MATCH(MONTH(AZ$15),
{1,2,3,4,5,6,7,8,9,10,11,12})),
$ES16&lt;&gt;"LisChannel",
_xlpm.COEFF,
$ES16&lt;&gt;"RussOutdoor",
_xlpm.COEFF))</f>
        <v/>
      </c>
      <c r="BA16" s="68">
        <f t="array" ref="BA16">
_xlfn.LET(_xlpm.COEFF,
IF($AW16+$AX16=0,0,IF(MAX(MIN($AX16,EOMONTH(BA$15,0))-MAX($AW16,BA$15)+1,)&gt;0,1,0)),
_xlfn.IFS(
$ES16="LisChannel",
_xlpm.COEFF*
INDEX({1;1;1.2;1.2;1;1;1;1;1.2;1.2;1.2;1.2},
MATCH(MONTH(BA$15),
{1,2,3,4,5,6,7,8,9,10,11,12})),
CONCATENATE($ES16," ",$L16)="RussOutdoor метро",
_xlpm.COEFF*
INDEX({0.8;0.9;1.1;1.1;1;1;1;1;1.1;1.1;1.1;1.1},
MATCH(MONTH(BA$15),
{1,2,3,4,5,6,7,8,9,10,11,12})),
$ES16&lt;&gt;"LisChannel",
_xlpm.COEFF,
$ES16&lt;&gt;"RussOutdoor",
_xlpm.COEFF))</f>
        <v/>
      </c>
      <c r="BB16" s="68">
        <f t="array" ref="BB16">
_xlfn.LET(_xlpm.COEFF,
IF($AW16+$AX16=0,0,IF(MAX(MIN($AX16,EOMONTH(BB$15,0))-MAX($AW16,BB$15)+1,)&gt;0,1,0)),
_xlfn.IFS(
$ES16="LisChannel",
_xlpm.COEFF*
INDEX({1;1;1.2;1.2;1;1;1;1;1.2;1.2;1.2;1.2},
MATCH(MONTH(BB$15),
{1,2,3,4,5,6,7,8,9,10,11,12})),
CONCATENATE($ES16," ",$L16)="RussOutdoor метро",
_xlpm.COEFF*
INDEX({0.8;0.9;1.1;1.1;1;1;1;1;1.1;1.1;1.1;1.1},
MATCH(MONTH(BB$15),
{1,2,3,4,5,6,7,8,9,10,11,12})),
$ES16&lt;&gt;"LisChannel",
_xlpm.COEFF,
$ES16&lt;&gt;"RussOutdoor",
_xlpm.COEFF))</f>
        <v/>
      </c>
      <c r="BC16" s="68">
        <f t="array" ref="BC16">
_xlfn.LET(_xlpm.COEFF,
IF($AW16+$AX16=0,0,IF(MAX(MIN($AX16,EOMONTH(BC$15,0))-MAX($AW16,BC$15)+1,)&gt;0,1,0)),
_xlfn.IFS(
$ES16="LisChannel",
_xlpm.COEFF*
INDEX({1;1;1.2;1.2;1;1;1;1;1.2;1.2;1.2;1.2},
MATCH(MONTH(BC$15),
{1,2,3,4,5,6,7,8,9,10,11,12})),
CONCATENATE($ES16," ",$L16)="RussOutdoor метро",
_xlpm.COEFF*
INDEX({0.8;0.9;1.1;1.1;1;1;1;1;1.1;1.1;1.1;1.1},
MATCH(MONTH(BC$15),
{1,2,3,4,5,6,7,8,9,10,11,12})),
$ES16&lt;&gt;"LisChannel",
_xlpm.COEFF,
$ES16&lt;&gt;"RussOutdoor",
_xlpm.COEFF))</f>
        <v/>
      </c>
      <c r="BD16" s="68">
        <f t="array" ref="BD16">
_xlfn.LET(_xlpm.COEFF,
IF($AW16+$AX16=0,0,IF(MAX(MIN($AX16,EOMONTH(BD$15,0))-MAX($AW16,BD$15)+1,)&gt;0,1,0)),
_xlfn.IFS(
$ES16="LisChannel",
_xlpm.COEFF*
INDEX({1;1;1.2;1.2;1;1;1;1;1.2;1.2;1.2;1.2},
MATCH(MONTH(BD$15),
{1,2,3,4,5,6,7,8,9,10,11,12})),
CONCATENATE($ES16," ",$L16)="RussOutdoor метро",
_xlpm.COEFF*
INDEX({0.8;0.9;1.1;1.1;1;1;1;1;1.1;1.1;1.1;1.1},
MATCH(MONTH(BD$15),
{1,2,3,4,5,6,7,8,9,10,11,12})),
$ES16&lt;&gt;"LisChannel",
_xlpm.COEFF,
$ES16&lt;&gt;"RussOutdoor",
_xlpm.COEFF))</f>
        <v/>
      </c>
      <c r="BE16" s="68">
        <f t="array" ref="BE16">
_xlfn.LET(_xlpm.COEFF,
IF($AW16+$AX16=0,0,IF(MAX(MIN($AX16,EOMONTH(BE$15,0))-MAX($AW16,BE$15)+1,)&gt;0,1,0)),
_xlfn.IFS(
$ES16="LisChannel",
_xlpm.COEFF*
INDEX({1;1;1.2;1.2;1;1;1;1;1.2;1.2;1.2;1.2},
MATCH(MONTH(BE$15),
{1,2,3,4,5,6,7,8,9,10,11,12})),
CONCATENATE($ES16," ",$L16)="RussOutdoor метро",
_xlpm.COEFF*
INDEX({0.8;0.9;1.1;1.1;1;1;1;1;1.1;1.1;1.1;1.1},
MATCH(MONTH(BE$15),
{1,2,3,4,5,6,7,8,9,10,11,12})),
$ES16&lt;&gt;"LisChannel",
_xlpm.COEFF,
$ES16&lt;&gt;"RussOutdoor",
_xlpm.COEFF))</f>
        <v/>
      </c>
      <c r="BF16" s="68">
        <f t="array" ref="BF16">
_xlfn.LET(_xlpm.COEFF,
IF($AW16+$AX16=0,0,IF(MAX(MIN($AX16,EOMONTH(BF$15,0))-MAX($AW16,BF$15)+1,)&gt;0,1,0)),
_xlfn.IFS(
$ES16="LisChannel",
_xlpm.COEFF*
INDEX({1;1;1.2;1.2;1;1;1;1;1.2;1.2;1.2;1.2},
MATCH(MONTH(BF$15),
{1,2,3,4,5,6,7,8,9,10,11,12})),
CONCATENATE($ES16," ",$L16)="RussOutdoor метро",
_xlpm.COEFF*
INDEX({0.8;0.9;1.1;1.1;1;1;1;1;1.1;1.1;1.1;1.1},
MATCH(MONTH(BF$15),
{1,2,3,4,5,6,7,8,9,10,11,12})),
$ES16&lt;&gt;"LisChannel",
_xlpm.COEFF,
$ES16&lt;&gt;"RussOutdoor",
_xlpm.COEFF))</f>
        <v/>
      </c>
      <c r="BG16" s="68">
        <f t="array" ref="BG16">
_xlfn.LET(_xlpm.COEFF,
IF($AW16+$AX16=0,0,IF(MAX(MIN($AX16,EOMONTH(BG$15,0))-MAX($AW16,BG$15)+1,)&gt;0,1,0)),
_xlfn.IFS(
$ES16="LisChannel",
_xlpm.COEFF*
INDEX({1;1;1.2;1.2;1;1;1;1;1.2;1.2;1.2;1.2},
MATCH(MONTH(BG$15),
{1,2,3,4,5,6,7,8,9,10,11,12})),
CONCATENATE($ES16," ",$L16)="RussOutdoor метро",
_xlpm.COEFF*
INDEX({0.8;0.9;1.1;1.1;1;1;1;1;1.1;1.1;1.1;1.1},
MATCH(MONTH(BG$15),
{1,2,3,4,5,6,7,8,9,10,11,12})),
$ES16&lt;&gt;"LisChannel",
_xlpm.COEFF,
$ES16&lt;&gt;"RussOutdoor",
_xlpm.COEFF))</f>
        <v/>
      </c>
      <c r="BH16" s="68">
        <f t="array" ref="BH16">
_xlfn.LET(_xlpm.COEFF,
IF($AW16+$AX16=0,0,IF(MAX(MIN($AX16,EOMONTH(BH$15,0))-MAX($AW16,BH$15)+1,)&gt;0,1,0)),
_xlfn.IFS(
$ES16="LisChannel",
_xlpm.COEFF*
INDEX({1;1;1.2;1.2;1;1;1;1;1.2;1.2;1.2;1.2},
MATCH(MONTH(BH$15),
{1,2,3,4,5,6,7,8,9,10,11,12})),
CONCATENATE($ES16," ",$L16)="RussOutdoor метро",
_xlpm.COEFF*
INDEX({0.8;0.9;1.1;1.1;1;1;1;1;1.1;1.1;1.1;1.1},
MATCH(MONTH(BH$15),
{1,2,3,4,5,6,7,8,9,10,11,12})),
$ES16&lt;&gt;"LisChannel",
_xlpm.COEFF,
$ES16&lt;&gt;"RussOutdoor",
_xlpm.COEFF))</f>
        <v/>
      </c>
      <c r="BI16" s="68">
        <f t="array" ref="BI16">
_xlfn.LET(_xlpm.COEFF,
IF($AW16+$AX16=0,0,IF(MAX(MIN($AX16,EOMONTH(BI$15,0))-MAX($AW16,BI$15)+1,)&gt;0,1,0)),
_xlfn.IFS(
$ES16="LisChannel",
_xlpm.COEFF*
INDEX({1;1;1.2;1.2;1;1;1;1;1.2;1.2;1.2;1.2},
MATCH(MONTH(BI$15),
{1,2,3,4,5,6,7,8,9,10,11,12})),
CONCATENATE($ES16," ",$L16)="RussOutdoor метро",
_xlpm.COEFF*
INDEX({0.8;0.9;1.1;1.1;1;1;1;1;1.1;1.1;1.1;1.1},
MATCH(MONTH(BI$15),
{1,2,3,4,5,6,7,8,9,10,11,12})),
$ES16&lt;&gt;"LisChannel",
_xlpm.COEFF,
$ES16&lt;&gt;"RussOutdoor",
_xlpm.COEFF))</f>
        <v/>
      </c>
      <c r="BJ16" s="68">
        <f t="array" ref="BJ16">
_xlfn.LET(_xlpm.COEFF,
IF($AW16+$AX16=0,0,IF(MAX(MIN($AX16,EOMONTH(BJ$15,0))-MAX($AW16,BJ$15)+1,)&gt;0,1,0)),
_xlfn.IFS(
$ES16="LisChannel",
_xlpm.COEFF*
INDEX({1;1;1.2;1.2;1;1;1;1;1.2;1.2;1.2;1.2},
MATCH(MONTH(BJ$15),
{1,2,3,4,5,6,7,8,9,10,11,12})),
CONCATENATE($ES16," ",$L16)="RussOutdoor метро",
_xlpm.COEFF*
INDEX({0.8;0.9;1.1;1.1;1;1;1;1;1.1;1.1;1.1;1.1},
MATCH(MONTH(BJ$15),
{1,2,3,4,5,6,7,8,9,10,11,12})),
$ES16&lt;&gt;"LisChannel",
_xlpm.COEFF,
$ES16&lt;&gt;"RussOutdoor",
_xlpm.COEFF))</f>
        <v/>
      </c>
      <c r="BK16" s="68">
        <f t="array" ref="BK16">
_xlfn.LET(_xlpm.COEFF,
IF($AW16+$AX16=0,0,IF(MAX(MIN($AX16,EOMONTH(BK$15,0))-MAX($AW16,BK$15)+1,)&gt;0,1,0)),
_xlfn.IFS(
$ES16="LisChannel",
_xlpm.COEFF*
INDEX({1;1;1.2;1.2;1;1;1;1;1.2;1.2;1.2;1.2},
MATCH(MONTH(BK$15),
{1,2,3,4,5,6,7,8,9,10,11,12})),
CONCATENATE($ES16," ",$L16)="RussOutdoor метро",
_xlpm.COEFF*
INDEX({0.8;0.9;1.1;1.1;1;1;1;1;1.1;1.1;1.1;1.1},
MATCH(MONTH(BK$15),
{1,2,3,4,5,6,7,8,9,10,11,12})),
$ES16&lt;&gt;"LisChannel",
_xlpm.COEFF,
$ES16&lt;&gt;"RussOutdoor",
_xlpm.COEFF))</f>
        <v/>
      </c>
      <c r="BL16" s="62">
        <f>COUNTIFS($AZ16:$BK16,"&gt;0")</f>
        <v/>
      </c>
      <c r="BM16" s="65" t="n"/>
      <c r="BN16" s="125">
        <f>$DJ16</f>
        <v/>
      </c>
      <c r="BO16" s="63">
        <f>$DQ16</f>
        <v/>
      </c>
      <c r="BP16" s="125">
        <f>
IFERROR(
IF($BL16=0,0,
$BN16*(1-$BO16)),
0)</f>
        <v/>
      </c>
      <c r="BQ16" s="125">
        <f t="array" ref="BQ16">
IFERROR(
_xlfn.IFS(
$DH16="день_1",
$BP16*$BL16/($AX16-$AW16+1)*AZ16*(DAY(EOMONTH(AZ$15,0))),
$DH16="день_2",
$BP16/30*MAX(MIN($AX16,EOMONTH(AZ$15,0))-MAX($AW16,AZ$15)+1,),
$DH16="раб.день",
$BP16/30*(IFERROR(
_xlfn.LET(_xlpm.VD,
CHOOSE(
{1;2;3;4;5;6;7;8;9;10;11;12;13;14;15;16;17;18},
45658,45659,45660,45661,45662,45663,45664,45665,45711,45724,45778,45779,45785,45786,45820,45821,45965,46022),
_xlfn.LET(_xlpm.DD,
MAX(MIN($AX16,EOMONTH(AZ$15,0))-MAX($AW16,AZ$15),),
_xlfn.IFS(
AND(MONTH($AW16)=MONTH(AZ$15),MONTH($AX16)&lt;&gt;MONTH(AZ$15)),
NETWORKDAYS.INTL($AW16,$AW16+_xlpm.DD,1,_xlpm.VD),
AND(MONTH($AW16)&lt;&gt;MONTH(AZ$15),MONTH($AX16)=MONTH(AZ$15)),
NETWORKDAYS.INTL(($AX16)-_xlpm.DD,$AX16,1,_xlpm.VD),
AND(MONTH($AW16)&lt;MONTH(AZ$15),MONTH($AX16)&gt;MONTH(AZ$15)),
NETWORKDAYS.INTL((EOMONTH(AZ$15-1,1))-_xlpm.DD,EOMONTH(AZ$15-1,1),1,_xlpm.VD),
AND(MONTH($AW16)=MONTH(AZ$15),MONTH($AX16)=MONTH(AZ$15)),
NETWORKDAYS.INTL($AW16,$AX16,1,_xlpm.VD)))),0)),
$DH16="месяц",
$BP16*AZ16,
$DH16="неделя",
$BP16*AZ16/7*(ROUNDUP((DAY(EOMONTH(AZ$15,0)))/4,0))),
0)</f>
        <v/>
      </c>
      <c r="BR16" s="125">
        <f t="array" ref="BR16">
IFERROR(
_xlfn.IFS(
$DH16="день_1",
$BP16*$BL16/($AX16-$AW16+1)*BA16*(DAY(EOMONTH(BA$15,0))),
$DH16="день_2",
$BP16/30*MAX(MIN($AX16,EOMONTH(BA$15,0))-MAX($AW16,BA$15)+1,),
$DH16="раб.день",
$BP16/30*(IFERROR(
_xlfn.LET(_xlpm.VD,
CHOOSE(
{1;2;3;4;5;6;7;8;9;10;11;12;13;14;15;16;17;18},
45658,45659,45660,45661,45662,45663,45664,45665,45711,45724,45778,45779,45785,45786,45820,45821,45965,46022),
_xlfn.LET(_xlpm.DD,
MAX(MIN($AX16,EOMONTH(BA$15,0))-MAX($AW16,BA$15),),
_xlfn.IFS(
AND(MONTH($AW16)=MONTH(BA$15),MONTH($AX16)&lt;&gt;MONTH(BA$15)),
NETWORKDAYS.INTL($AW16,$AW16+_xlpm.DD,1,_xlpm.VD),
AND(MONTH($AW16)&lt;&gt;MONTH(BA$15),MONTH($AX16)=MONTH(BA$15)),
NETWORKDAYS.INTL(($AX16)-_xlpm.DD,$AX16,1,_xlpm.VD),
AND(MONTH($AW16)&lt;MONTH(BA$15),MONTH($AX16)&gt;MONTH(BA$15)),
NETWORKDAYS.INTL((EOMONTH(BA$15-1,1))-_xlpm.DD,EOMONTH(BA$15-1,1),1,_xlpm.VD),
AND(MONTH($AW16)=MONTH(BA$15),MONTH($AX16)=MONTH(BA$15)),
NETWORKDAYS.INTL($AW16,$AX16,1,_xlpm.VD)))),0)),
$DH16="месяц",
$BP16*BA16,
$DH16="неделя",
$BP16*BA16/7*(ROUNDUP((DAY(EOMONTH(BA$15,0)))/4,0))),
0)</f>
        <v/>
      </c>
      <c r="BS16" s="125">
        <f t="array" ref="BS16">
IFERROR(
_xlfn.IFS(
$DH16="день_1",
$BP16*$BL16/($AX16-$AW16+1)*BB16*(DAY(EOMONTH(BB$15,0))),
$DH16="день_2",
$BP16/30*MAX(MIN($AX16,EOMONTH(BB$15,0))-MAX($AW16,BB$15)+1,),
$DH16="раб.день",
$BP16/30*(IFERROR(
_xlfn.LET(_xlpm.VD,
CHOOSE(
{1;2;3;4;5;6;7;8;9;10;11;12;13;14;15;16;17;18},
45658,45659,45660,45661,45662,45663,45664,45665,45711,45724,45778,45779,45785,45786,45820,45821,45965,46022),
_xlfn.LET(_xlpm.DD,
MAX(MIN($AX16,EOMONTH(BB$15,0))-MAX($AW16,BB$15),),
_xlfn.IFS(
AND(MONTH($AW16)=MONTH(BB$15),MONTH($AX16)&lt;&gt;MONTH(BB$15)),
NETWORKDAYS.INTL($AW16,$AW16+_xlpm.DD,1,_xlpm.VD),
AND(MONTH($AW16)&lt;&gt;MONTH(BB$15),MONTH($AX16)=MONTH(BB$15)),
NETWORKDAYS.INTL(($AX16)-_xlpm.DD,$AX16,1,_xlpm.VD),
AND(MONTH($AW16)&lt;MONTH(BB$15),MONTH($AX16)&gt;MONTH(BB$15)),
NETWORKDAYS.INTL((EOMONTH(BB$15-1,1))-_xlpm.DD,EOMONTH(BB$15-1,1),1,_xlpm.VD),
AND(MONTH($AW16)=MONTH(BB$15),MONTH($AX16)=MONTH(BB$15)),
NETWORKDAYS.INTL($AW16,$AX16,1,_xlpm.VD)))),0)),
$DH16="месяц",
$BP16*BB16,
$DH16="неделя",
$BP16*BB16/7*(ROUNDUP((DAY(EOMONTH(BB$15,0)))/4,0))),
0)</f>
        <v/>
      </c>
      <c r="BT16" s="125">
        <f t="array" ref="BT16">
IFERROR(
_xlfn.IFS(
$DH16="день_1",
$BP16*$BL16/($AX16-$AW16+1)*BC16*(DAY(EOMONTH(BC$15,0))),
$DH16="день_2",
$BP16/30*MAX(MIN($AX16,EOMONTH(BC$15,0))-MAX($AW16,BC$15)+1,),
$DH16="раб.день",
$BP16/30*(IFERROR(
_xlfn.LET(_xlpm.VD,
CHOOSE(
{1;2;3;4;5;6;7;8;9;10;11;12;13;14;15;16;17;18},
45658,45659,45660,45661,45662,45663,45664,45665,45711,45724,45778,45779,45785,45786,45820,45821,45965,46022),
_xlfn.LET(_xlpm.DD,
MAX(MIN($AX16,EOMONTH(BC$15,0))-MAX($AW16,BC$15),),
_xlfn.IFS(
AND(MONTH($AW16)=MONTH(BC$15),MONTH($AX16)&lt;&gt;MONTH(BC$15)),
NETWORKDAYS.INTL($AW16,$AW16+_xlpm.DD,1,_xlpm.VD),
AND(MONTH($AW16)&lt;&gt;MONTH(BC$15),MONTH($AX16)=MONTH(BC$15)),
NETWORKDAYS.INTL(($AX16)-_xlpm.DD,$AX16,1,_xlpm.VD),
AND(MONTH($AW16)&lt;MONTH(BC$15),MONTH($AX16)&gt;MONTH(BC$15)),
NETWORKDAYS.INTL((EOMONTH(BC$15-1,1))-_xlpm.DD,EOMONTH(BC$15-1,1),1,_xlpm.VD),
AND(MONTH($AW16)=MONTH(BC$15),MONTH($AX16)=MONTH(BC$15)),
NETWORKDAYS.INTL($AW16,$AX16,1,_xlpm.VD)))),0)),
$DH16="месяц",
$BP16*BC16,
$DH16="неделя",
$BP16*BC16/7*(ROUNDUP((DAY(EOMONTH(BC$15,0)))/4,0))),
0)</f>
        <v/>
      </c>
      <c r="BU16" s="125">
        <f t="array" ref="BU16">
IFERROR(
_xlfn.IFS(
$DH16="день_1",
$BP16*$BL16/($AX16-$AW16+1)*BD16*(DAY(EOMONTH(BD$15,0))),
$DH16="день_2",
$BP16/30*MAX(MIN($AX16,EOMONTH(BD$15,0))-MAX($AW16,BD$15)+1,),
$DH16="раб.день",
$BP16/30*(IFERROR(
_xlfn.LET(_xlpm.VD,
CHOOSE(
{1;2;3;4;5;6;7;8;9;10;11;12;13;14;15;16;17;18},
45658,45659,45660,45661,45662,45663,45664,45665,45711,45724,45778,45779,45785,45786,45820,45821,45965,46022),
_xlfn.LET(_xlpm.DD,
MAX(MIN($AX16,EOMONTH(BD$15,0))-MAX($AW16,BD$15),),
_xlfn.IFS(
AND(MONTH($AW16)=MONTH(BD$15),MONTH($AX16)&lt;&gt;MONTH(BD$15)),
NETWORKDAYS.INTL($AW16,$AW16+_xlpm.DD,1,_xlpm.VD),
AND(MONTH($AW16)&lt;&gt;MONTH(BD$15),MONTH($AX16)=MONTH(BD$15)),
NETWORKDAYS.INTL(($AX16)-_xlpm.DD,$AX16,1,_xlpm.VD),
AND(MONTH($AW16)&lt;MONTH(BD$15),MONTH($AX16)&gt;MONTH(BD$15)),
NETWORKDAYS.INTL((EOMONTH(BD$15-1,1))-_xlpm.DD,EOMONTH(BD$15-1,1),1,_xlpm.VD),
AND(MONTH($AW16)=MONTH(BD$15),MONTH($AX16)=MONTH(BD$15)),
NETWORKDAYS.INTL($AW16,$AX16,1,_xlpm.VD)))),0)),
$DH16="месяц",
$BP16*BD16,
$DH16="неделя",
$BP16*BD16/7*(ROUNDUP((DAY(EOMONTH(BD$15,0)))/4,0))),
0)</f>
        <v/>
      </c>
      <c r="BV16" s="125">
        <f t="array" ref="BV16">
IFERROR(
_xlfn.IFS(
$DH16="день_1",
$BP16*$BL16/($AX16-$AW16+1)*BE16*(DAY(EOMONTH(BE$15,0))),
$DH16="день_2",
$BP16/30*MAX(MIN($AX16,EOMONTH(BE$15,0))-MAX($AW16,BE$15)+1,),
$DH16="раб.день",
$BP16/30*(IFERROR(
_xlfn.LET(_xlpm.VD,
CHOOSE(
{1;2;3;4;5;6;7;8;9;10;11;12;13;14;15;16;17;18},
45658,45659,45660,45661,45662,45663,45664,45665,45711,45724,45778,45779,45785,45786,45820,45821,45965,46022),
_xlfn.LET(_xlpm.DD,
MAX(MIN($AX16,EOMONTH(BE$15,0))-MAX($AW16,BE$15),),
_xlfn.IFS(
AND(MONTH($AW16)=MONTH(BE$15),MONTH($AX16)&lt;&gt;MONTH(BE$15)),
NETWORKDAYS.INTL($AW16,$AW16+_xlpm.DD,1,_xlpm.VD),
AND(MONTH($AW16)&lt;&gt;MONTH(BE$15),MONTH($AX16)=MONTH(BE$15)),
NETWORKDAYS.INTL(($AX16)-_xlpm.DD,$AX16,1,_xlpm.VD),
AND(MONTH($AW16)&lt;MONTH(BE$15),MONTH($AX16)&gt;MONTH(BE$15)),
NETWORKDAYS.INTL((EOMONTH(BE$15-1,1))-_xlpm.DD,EOMONTH(BE$15-1,1),1,_xlpm.VD),
AND(MONTH($AW16)=MONTH(BE$15),MONTH($AX16)=MONTH(BE$15)),
NETWORKDAYS.INTL($AW16,$AX16,1,_xlpm.VD)))),0)),
$DH16="месяц",
$BP16*BE16,
$DH16="неделя",
$BP16*BE16/7*(ROUNDUP((DAY(EOMONTH(BE$15,0)))/4,0))),
0)</f>
        <v/>
      </c>
      <c r="BW16" s="125">
        <f t="array" ref="BW16">
IFERROR(
_xlfn.IFS(
$DH16="день_1",
$BP16*$BL16/($AX16-$AW16+1)*BF16*(DAY(EOMONTH(BF$15,0))),
$DH16="день_2",
$BP16/30*MAX(MIN($AX16,EOMONTH(BF$15,0))-MAX($AW16,BF$15)+1,),
$DH16="раб.день",
$BP16/30*(IFERROR(
_xlfn.LET(_xlpm.VD,
CHOOSE(
{1;2;3;4;5;6;7;8;9;10;11;12;13;14;15;16;17;18},
45658,45659,45660,45661,45662,45663,45664,45665,45711,45724,45778,45779,45785,45786,45820,45821,45965,46022),
_xlfn.LET(_xlpm.DD,
MAX(MIN($AX16,EOMONTH(BF$15,0))-MAX($AW16,BF$15),),
_xlfn.IFS(
AND(MONTH($AW16)=MONTH(BF$15),MONTH($AX16)&lt;&gt;MONTH(BF$15)),
NETWORKDAYS.INTL($AW16,$AW16+_xlpm.DD,1,_xlpm.VD),
AND(MONTH($AW16)&lt;&gt;MONTH(BF$15),MONTH($AX16)=MONTH(BF$15)),
NETWORKDAYS.INTL(($AX16)-_xlpm.DD,$AX16,1,_xlpm.VD),
AND(MONTH($AW16)&lt;MONTH(BF$15),MONTH($AX16)&gt;MONTH(BF$15)),
NETWORKDAYS.INTL((EOMONTH(BF$15-1,1))-_xlpm.DD,EOMONTH(BF$15-1,1),1,_xlpm.VD),
AND(MONTH($AW16)=MONTH(BF$15),MONTH($AX16)=MONTH(BF$15)),
NETWORKDAYS.INTL($AW16,$AX16,1,_xlpm.VD)))),0)),
$DH16="месяц",
$BP16*BF16,
$DH16="неделя",
$BP16*BF16/7*(ROUNDUP((DAY(EOMONTH(BF$15,0)))/4,0))),
0)</f>
        <v/>
      </c>
      <c r="BX16" s="125">
        <f t="array" ref="BX16">
IFERROR(
_xlfn.IFS(
$DH16="день_1",
$BP16*$BL16/($AX16-$AW16+1)*BG16*(DAY(EOMONTH(BG$15,0))),
$DH16="день_2",
$BP16/30*MAX(MIN($AX16,EOMONTH(BG$15,0))-MAX($AW16,BG$15)+1,),
$DH16="раб.день",
$BP16/30*(IFERROR(
_xlfn.LET(_xlpm.VD,
CHOOSE(
{1;2;3;4;5;6;7;8;9;10;11;12;13;14;15;16;17;18},
45658,45659,45660,45661,45662,45663,45664,45665,45711,45724,45778,45779,45785,45786,45820,45821,45965,46022),
_xlfn.LET(_xlpm.DD,
MAX(MIN($AX16,EOMONTH(BG$15,0))-MAX($AW16,BG$15),),
_xlfn.IFS(
AND(MONTH($AW16)=MONTH(BG$15),MONTH($AX16)&lt;&gt;MONTH(BG$15)),
NETWORKDAYS.INTL($AW16,$AW16+_xlpm.DD,1,_xlpm.VD),
AND(MONTH($AW16)&lt;&gt;MONTH(BG$15),MONTH($AX16)=MONTH(BG$15)),
NETWORKDAYS.INTL(($AX16)-_xlpm.DD,$AX16,1,_xlpm.VD),
AND(MONTH($AW16)&lt;MONTH(BG$15),MONTH($AX16)&gt;MONTH(BG$15)),
NETWORKDAYS.INTL((EOMONTH(BG$15-1,1))-_xlpm.DD,EOMONTH(BG$15-1,1),1,_xlpm.VD),
AND(MONTH($AW16)=MONTH(BG$15),MONTH($AX16)=MONTH(BG$15)),
NETWORKDAYS.INTL($AW16,$AX16,1,_xlpm.VD)))),0)),
$DH16="месяц",
$BP16*BG16,
$DH16="неделя",
$BP16*BG16/7*(ROUNDUP((DAY(EOMONTH(BG$15,0)))/4,0))),
0)</f>
        <v/>
      </c>
      <c r="BY16" s="125">
        <f t="array" ref="BY16">
IFERROR(
_xlfn.IFS(
$DH16="день_1",
$BP16*$BL16/($AX16-$AW16+1)*BH16*(DAY(EOMONTH(BH$15,0))),
$DH16="день_2",
$BP16/30*MAX(MIN($AX16,EOMONTH(BH$15,0))-MAX($AW16,BH$15)+1,),
$DH16="раб.день",
$BP16/30*(IFERROR(
_xlfn.LET(_xlpm.VD,
CHOOSE(
{1;2;3;4;5;6;7;8;9;10;11;12;13;14;15;16;17;18},
45658,45659,45660,45661,45662,45663,45664,45665,45711,45724,45778,45779,45785,45786,45820,45821,45965,46022),
_xlfn.LET(_xlpm.DD,
MAX(MIN($AX16,EOMONTH(BH$15,0))-MAX($AW16,BH$15),),
_xlfn.IFS(
AND(MONTH($AW16)=MONTH(BH$15),MONTH($AX16)&lt;&gt;MONTH(BH$15)),
NETWORKDAYS.INTL($AW16,$AW16+_xlpm.DD,1,_xlpm.VD),
AND(MONTH($AW16)&lt;&gt;MONTH(BH$15),MONTH($AX16)=MONTH(BH$15)),
NETWORKDAYS.INTL(($AX16)-_xlpm.DD,$AX16,1,_xlpm.VD),
AND(MONTH($AW16)&lt;MONTH(BH$15),MONTH($AX16)&gt;MONTH(BH$15)),
NETWORKDAYS.INTL((EOMONTH(BH$15-1,1))-_xlpm.DD,EOMONTH(BH$15-1,1),1,_xlpm.VD),
AND(MONTH($AW16)=MONTH(BH$15),MONTH($AX16)=MONTH(BH$15)),
NETWORKDAYS.INTL($AW16,$AX16,1,_xlpm.VD)))),0)),
$DH16="месяц",
$BP16*BH16,
$DH16="неделя",
$BP16*BH16/7*(ROUNDUP((DAY(EOMONTH(BH$15,0)))/4,0))),
0)</f>
        <v/>
      </c>
      <c r="BZ16" s="125">
        <f t="array" ref="BZ16">
IFERROR(
_xlfn.IFS(
$DH16="день_1",
$BP16*$BL16/($AX16-$AW16+1)*BI16*(DAY(EOMONTH(BI$15,0))),
$DH16="день_2",
$BP16/30*MAX(MIN($AX16,EOMONTH(BI$15,0))-MAX($AW16,BI$15)+1,),
$DH16="раб.день",
$BP16/30*(IFERROR(
_xlfn.LET(_xlpm.VD,
CHOOSE(
{1;2;3;4;5;6;7;8;9;10;11;12;13;14;15;16;17;18},
45658,45659,45660,45661,45662,45663,45664,45665,45711,45724,45778,45779,45785,45786,45820,45821,45965,46022),
_xlfn.LET(_xlpm.DD,
MAX(MIN($AX16,EOMONTH(BI$15,0))-MAX($AW16,BI$15),),
_xlfn.IFS(
AND(MONTH($AW16)=MONTH(BI$15),MONTH($AX16)&lt;&gt;MONTH(BI$15)),
NETWORKDAYS.INTL($AW16,$AW16+_xlpm.DD,1,_xlpm.VD),
AND(MONTH($AW16)&lt;&gt;MONTH(BI$15),MONTH($AX16)=MONTH(BI$15)),
NETWORKDAYS.INTL(($AX16)-_xlpm.DD,$AX16,1,_xlpm.VD),
AND(MONTH($AW16)&lt;MONTH(BI$15),MONTH($AX16)&gt;MONTH(BI$15)),
NETWORKDAYS.INTL((EOMONTH(BI$15-1,1))-_xlpm.DD,EOMONTH(BI$15-1,1),1,_xlpm.VD),
AND(MONTH($AW16)=MONTH(BI$15),MONTH($AX16)=MONTH(BI$15)),
NETWORKDAYS.INTL($AW16,$AX16,1,_xlpm.VD)))),0)),
$DH16="месяц",
$BP16*BI16,
$DH16="неделя",
$BP16*BI16/7*(ROUNDUP((DAY(EOMONTH(BI$15,0)))/4,0))),
0)</f>
        <v/>
      </c>
      <c r="CA16" s="125">
        <f t="array" ref="CA16">
IFERROR(
_xlfn.IFS(
$DH16="день_1",
$BP16*$BL16/($AX16-$AW16+1)*BJ16*(DAY(EOMONTH(BJ$15,0))),
$DH16="день_2",
$BP16/30*MAX(MIN($AX16,EOMONTH(BJ$15,0))-MAX($AW16,BJ$15)+1,),
$DH16="раб.день",
$BP16/30*(IFERROR(
_xlfn.LET(_xlpm.VD,
CHOOSE(
{1;2;3;4;5;6;7;8;9;10;11;12;13;14;15;16;17;18},
45658,45659,45660,45661,45662,45663,45664,45665,45711,45724,45778,45779,45785,45786,45820,45821,45965,46022),
_xlfn.LET(_xlpm.DD,
MAX(MIN($AX16,EOMONTH(BJ$15,0))-MAX($AW16,BJ$15),),
_xlfn.IFS(
AND(MONTH($AW16)=MONTH(BJ$15),MONTH($AX16)&lt;&gt;MONTH(BJ$15)),
NETWORKDAYS.INTL($AW16,$AW16+_xlpm.DD,1,_xlpm.VD),
AND(MONTH($AW16)&lt;&gt;MONTH(BJ$15),MONTH($AX16)=MONTH(BJ$15)),
NETWORKDAYS.INTL(($AX16)-_xlpm.DD,$AX16,1,_xlpm.VD),
AND(MONTH($AW16)&lt;MONTH(BJ$15),MONTH($AX16)&gt;MONTH(BJ$15)),
NETWORKDAYS.INTL((EOMONTH(BJ$15-1,1))-_xlpm.DD,EOMONTH(BJ$15-1,1),1,_xlpm.VD),
AND(MONTH($AW16)=MONTH(BJ$15),MONTH($AX16)=MONTH(BJ$15)),
NETWORKDAYS.INTL($AW16,$AX16,1,_xlpm.VD)))),0)),
$DH16="месяц",
$BP16*BJ16,
$DH16="неделя",
$BP16*BJ16/7*(ROUNDUP((DAY(EOMONTH(BJ$15,0)))/4,0))),
0)</f>
        <v/>
      </c>
      <c r="CB16" s="125">
        <f t="array" ref="CB16">
IFERROR(
_xlfn.IFS(
$DH16="день_1",
$BP16*$BL16/($AX16-$AW16+1)*BK16*(DAY(EOMONTH(BK$15,0))),
$DH16="день_2",
$BP16/30*MAX(MIN($AX16,EOMONTH(BK$15,0))-MAX($AW16,BK$15)+1,),
$DH16="раб.день",
$BP16/30*(IFERROR(
_xlfn.LET(_xlpm.VD,
CHOOSE(
{1;2;3;4;5;6;7;8;9;10;11;12;13;14;15;16;17;18},
45658,45659,45660,45661,45662,45663,45664,45665,45711,45724,45778,45779,45785,45786,45820,45821,45965,46022),
_xlfn.LET(_xlpm.DD,
MAX(MIN($AX16,EOMONTH(BK$15,0))-MAX($AW16,BK$15),),
_xlfn.IFS(
AND(MONTH($AW16)=MONTH(BK$15),MONTH($AX16)&lt;&gt;MONTH(BK$15)),
NETWORKDAYS.INTL($AW16,$AW16+_xlpm.DD,1,_xlpm.VD),
AND(MONTH($AW16)&lt;&gt;MONTH(BK$15),MONTH($AX16)=MONTH(BK$15)),
NETWORKDAYS.INTL(($AX16)-_xlpm.DD,$AX16,1,_xlpm.VD),
AND(MONTH($AW16)&lt;MONTH(BK$15),MONTH($AX16)&gt;MONTH(BK$15)),
NETWORKDAYS.INTL((EOMONTH(BK$15-1,1))-_xlpm.DD,EOMONTH(BK$15-1,1),1,_xlpm.VD),
AND(MONTH($AW16)=MONTH(BK$15),MONTH($AX16)=MONTH(BK$15)),
NETWORKDAYS.INTL($AW16,$AX16,1,_xlpm.VD)))),0)),
$DH16="месяц",
$BP16*BK16,
$DH16="неделя",
$BP16*BK16/7*(ROUNDUP((DAY(EOMONTH(BK$15,0)))/4,0))),
0)</f>
        <v/>
      </c>
      <c r="CC16" s="125">
        <f>SUM($BQ16:$CB16)</f>
        <v/>
      </c>
      <c r="CD16" s="126">
        <f>SUM($EH16:$EH16)</f>
        <v/>
      </c>
      <c r="CE16" s="126">
        <f>$CD16*$AB16</f>
        <v/>
      </c>
      <c r="CF16" s="126">
        <f>SUM($EK16:$EK16)</f>
        <v/>
      </c>
      <c r="CG16" s="126">
        <f>$CF16*$AB16</f>
        <v/>
      </c>
      <c r="CH16" s="126">
        <f>SUM($CC16,$CE16,$CG16)</f>
        <v/>
      </c>
      <c r="CI16" s="126">
        <f>$CH16*(1+$CM16)</f>
        <v/>
      </c>
      <c r="CJ16" s="127" t="n">
        <v>0</v>
      </c>
      <c r="CK16" s="126">
        <f>SUM($CH16:$CH16)*(1+$CJ16)</f>
        <v/>
      </c>
      <c r="CL16" s="126">
        <f>SUM($CH16:$CH16)*(1+$CM16)</f>
        <v/>
      </c>
      <c r="CM16" s="108" t="inlineStr">
        <is>
          <t>20%</t>
        </is>
      </c>
      <c r="CN16" s="59" t="n"/>
      <c r="CO16" s="72" t="n"/>
      <c r="CP16" s="59" t="n"/>
      <c r="CQ16" s="73" t="n"/>
      <c r="CR16" s="73" t="n"/>
      <c r="CS16" s="73" t="n"/>
      <c r="CT16" s="72" t="n"/>
      <c r="CU16" s="79" t="inlineStr">
        <is>
          <t> </t>
        </is>
      </c>
      <c r="CV16" s="60" t="n"/>
      <c r="CW16" s="103" t="n"/>
      <c r="CX16" s="60" t="n"/>
      <c r="CY16" s="127">
        <f>IFERROR(($CC16-$EE16)/($EE16/(1-$DQ16)),0)</f>
        <v/>
      </c>
      <c r="CZ16" s="127">
        <f>IFERROR(1-$EI16/($CE16),0)</f>
        <v/>
      </c>
      <c r="DA16" s="127">
        <f>IFERROR(1-$EL16/($CG16),0)</f>
        <v/>
      </c>
      <c r="DB16" s="126">
        <f>ROUND(IFERROR(($CI16/(1+$CM16)-$EN16),0),2)</f>
        <v/>
      </c>
      <c r="DC16" s="128" t="n"/>
      <c r="DD16" s="125" t="n"/>
      <c r="DE16" s="75" t="n">
        <v>0</v>
      </c>
      <c r="DF16" s="128" t="n"/>
      <c r="DG16" s="125">
        <f>IF($DC16=0,0,$DD16*($DC16*100%-$DE16*$DF16))*SUM($AB16:$AB16)</f>
        <v/>
      </c>
      <c r="DH16" s="129" t="inlineStr">
        <is>
          <t>месяц</t>
        </is>
      </c>
      <c r="DI16" s="130">
        <f t="array" ref="DI16">IFERROR(
IF($ES16="LisChannel",
(ROUND(((INDEX({174.625;153.888888888889;130.972222222222},MATCH($AI16,{2;3;4}),0))*$AG16*$AI16),2)),0),0)</f>
        <v/>
      </c>
      <c r="DJ16" s="130">
        <f>
_xlfn.LET(_xlpm.X,
IFERROR(
IF($ES16="НовиковТВ",
(_xlfn.LET(_xlpm.NTV,
_xlfn.LET(_xlpm.MIN,350000,
IF(SUMIFS($DI:$DI,$ES:$ES,"НовиковТВ")&lt;=_xlpm.MIN,
(SUMIFS($DI:$DI,$ES:$ES,"НовиковТВ")/(COUNTIFS($ES:$ES,"НовиковТВ")))*_xlpm.MIN/SUMIFS($DI:$DI,$ES:$ES,"НовиковТВ"),
DI16)),
_xlpm.NTV+$DG16/(1-(1-(_xlpm.NTV)*(1-$DL16)*(1-$DM16)*(1-$DN16)*(1-$DO16)*(1-$DP16)/_xlpm.NTV))))/(1+$EP16),
$DI16+$DG16/(1-(1-($DI16)*(1-$DL16)*(1-$DM16)*(1-$DN16)*(1-$DO16)*(1-$DP16)/$DI16))),
0),
_xlpm.X*(1+$CM16)*(1+$CW16)-_xlpm.X*(1+$CM16)+_xlpm.X)</f>
        <v/>
      </c>
      <c r="DK16" s="125" t="inlineStr">
        <is>
          <t>послед.</t>
        </is>
      </c>
      <c r="DL16" s="63" t="n">
        <v>0</v>
      </c>
      <c r="DM16" s="63" t="n">
        <v>0</v>
      </c>
      <c r="DN16" s="63" t="n">
        <v>0</v>
      </c>
      <c r="DO16" s="63" t="n">
        <v>0</v>
      </c>
      <c r="DP16" s="63" t="n">
        <v>0</v>
      </c>
      <c r="DQ16" s="63">
        <f t="array" ref="DQ16">IFERROR(_xlfn.IFS(
$DK16="послед.",1-(1-$DL16)*(1-$DM16)*(1-$DN16)*(1-$DO16)*(1-$DP16),
$DK16="сумм.",$DL16+$DM16+$DN16+$DO16+$DP16),
0)</f>
        <v/>
      </c>
      <c r="DR16" s="125">
        <f t="array" ref="DR16">
IFERROR(
_xlfn.IFS(
$BL16=0,
0,
$BL16&gt;0,
_xlfn.IFS($DK16="послед.",
$DJ16*(1-$DL16)*(1-$DM16)*(1-$DN16)*(1-$DO16)*(1-$DP16),
$DK16="сумм.",
$DJ16*(1-($DL16+$DM16+$DN16+$DO16+$DP16)))),0)</f>
        <v/>
      </c>
      <c r="DS16" s="125">
        <f t="array" ref="DS16">
IFERROR(_xlfn.IFS(
$DH16="день_1",
$DR16*$BL16/($AX16-$AW16+1)*AZ16*(DAY(EOMONTH(AZ$15,0))),
$DH16="день_2",
$DR16/30*MAX(MIN($AX16,EOMONTH(AZ$15,0))-MAX($AW16,AZ$15)+1,),
$DH16="раб.день",
$DR16/30*(IFERROR(
_xlfn.LET(_xlpm.VD,
CHOOSE(
{1;2;3;4;5;6;7;8;9;10;11;12;13;14;15;16;17;18},
45658,45659,45660,45661,45662,45663,45664,45665,45711,45724,45778,45779,45785,45786,45820,45821,45965,46022),
_xlfn.LET(_xlpm.DD,
MAX(MIN($AX16,EOMONTH(AZ$15,0))-MAX($AW16,AZ$15),),
_xlfn.IFS(
AND(MONTH($AW16)=MONTH(AZ$15),MONTH($AX16)&lt;&gt;MONTH(AZ$15)),
NETWORKDAYS.INTL($AW16,$AW16+_xlpm.DD,1,_xlpm.VD),
AND(MONTH($AW16)&lt;&gt;MONTH(AZ$15),MONTH($AX16)=MONTH(AZ$15)),
NETWORKDAYS.INTL(($AX16)-_xlpm.DD,$AX16,1,_xlpm.VD),
AND(MONTH($AW16)&lt;MONTH(AZ$15),MONTH($AX16)&gt;MONTH(AZ$15)),
NETWORKDAYS.INTL((EOMONTH(AZ$15-1,1))-_xlpm.DD,EOMONTH(AZ$15-1,1),1,_xlpm.VD),
AND(MONTH($AW16)=MONTH(AZ$15),MONTH($AX16)=MONTH(AZ$15)),
NETWORKDAYS.INTL($AW16,$AX16,1,_xlpm.VD)))),0)),
$DH16="месяц",
$DR16*AZ16,
$DH16="неделя",
$DR16*AZ16/7*(ROUNDUP((DAY(EOMONTH(AZ$15,0)))/4,0))),
0)</f>
        <v/>
      </c>
      <c r="DT16" s="125">
        <f t="array" ref="DT16">
IFERROR(_xlfn.IFS(
$DH16="день_1",
$DR16*$BL16/($AX16-$AW16+1)*BA16*(DAY(EOMONTH(BA$15,0))),
$DH16="день_2",
$DR16/30*MAX(MIN($AX16,EOMONTH(BA$15,0))-MAX($AW16,BA$15)+1,),
$DH16="раб.день",
$DR16/30*(IFERROR(
_xlfn.LET(_xlpm.VD,
CHOOSE(
{1;2;3;4;5;6;7;8;9;10;11;12;13;14;15;16;17;18},
45658,45659,45660,45661,45662,45663,45664,45665,45711,45724,45778,45779,45785,45786,45820,45821,45965,46022),
_xlfn.LET(_xlpm.DD,
MAX(MIN($AX16,EOMONTH(BA$15,0))-MAX($AW16,BA$15),),
_xlfn.IFS(
AND(MONTH($AW16)=MONTH(BA$15),MONTH($AX16)&lt;&gt;MONTH(BA$15)),
NETWORKDAYS.INTL($AW16,$AW16+_xlpm.DD,1,_xlpm.VD),
AND(MONTH($AW16)&lt;&gt;MONTH(BA$15),MONTH($AX16)=MONTH(BA$15)),
NETWORKDAYS.INTL(($AX16)-_xlpm.DD,$AX16,1,_xlpm.VD),
AND(MONTH($AW16)&lt;MONTH(BA$15),MONTH($AX16)&gt;MONTH(BA$15)),
NETWORKDAYS.INTL((EOMONTH(BA$15-1,1))-_xlpm.DD,EOMONTH(BA$15-1,1),1,_xlpm.VD),
AND(MONTH($AW16)=MONTH(BA$15),MONTH($AX16)=MONTH(BA$15)),
NETWORKDAYS.INTL($AW16,$AX16,1,_xlpm.VD)))),0)),
$DH16="месяц",
$DR16*BA16,
$DH16="неделя",
$DR16*BA16/7*(ROUNDUP((DAY(EOMONTH(BA$15,0)))/4,0))),
0)</f>
        <v/>
      </c>
      <c r="DU16" s="125">
        <f t="array" ref="DU16">
IFERROR(_xlfn.IFS(
$DH16="день_1",
$DR16*$BL16/($AX16-$AW16+1)*BB16*(DAY(EOMONTH(BB$15,0))),
$DH16="день_2",
$DR16/30*MAX(MIN($AX16,EOMONTH(BB$15,0))-MAX($AW16,BB$15)+1,),
$DH16="раб.день",
$DR16/30*(IFERROR(
_xlfn.LET(_xlpm.VD,
CHOOSE(
{1;2;3;4;5;6;7;8;9;10;11;12;13;14;15;16;17;18},
45658,45659,45660,45661,45662,45663,45664,45665,45711,45724,45778,45779,45785,45786,45820,45821,45965,46022),
_xlfn.LET(_xlpm.DD,
MAX(MIN($AX16,EOMONTH(BB$15,0))-MAX($AW16,BB$15),),
_xlfn.IFS(
AND(MONTH($AW16)=MONTH(BB$15),MONTH($AX16)&lt;&gt;MONTH(BB$15)),
NETWORKDAYS.INTL($AW16,$AW16+_xlpm.DD,1,_xlpm.VD),
AND(MONTH($AW16)&lt;&gt;MONTH(BB$15),MONTH($AX16)=MONTH(BB$15)),
NETWORKDAYS.INTL(($AX16)-_xlpm.DD,$AX16,1,_xlpm.VD),
AND(MONTH($AW16)&lt;MONTH(BB$15),MONTH($AX16)&gt;MONTH(BB$15)),
NETWORKDAYS.INTL((EOMONTH(BB$15-1,1))-_xlpm.DD,EOMONTH(BB$15-1,1),1,_xlpm.VD),
AND(MONTH($AW16)=MONTH(BB$15),MONTH($AX16)=MONTH(BB$15)),
NETWORKDAYS.INTL($AW16,$AX16,1,_xlpm.VD)))),0)),
$DH16="месяц",
$DR16*BB16,
$DH16="неделя",
$DR16*BB16/7*(ROUNDUP((DAY(EOMONTH(BB$15,0)))/4,0))),
0)</f>
        <v/>
      </c>
      <c r="DV16" s="125">
        <f t="array" ref="DV16">
IFERROR(_xlfn.IFS(
$DH16="день_1",
$DR16*$BL16/($AX16-$AW16+1)*BC16*(DAY(EOMONTH(BC$15,0))),
$DH16="день_2",
$DR16/30*MAX(MIN($AX16,EOMONTH(BC$15,0))-MAX($AW16,BC$15)+1,),
$DH16="раб.день",
$DR16/30*(IFERROR(
_xlfn.LET(_xlpm.VD,
CHOOSE(
{1;2;3;4;5;6;7;8;9;10;11;12;13;14;15;16;17;18},
45658,45659,45660,45661,45662,45663,45664,45665,45711,45724,45778,45779,45785,45786,45820,45821,45965,46022),
_xlfn.LET(_xlpm.DD,
MAX(MIN($AX16,EOMONTH(BC$15,0))-MAX($AW16,BC$15),),
_xlfn.IFS(
AND(MONTH($AW16)=MONTH(BC$15),MONTH($AX16)&lt;&gt;MONTH(BC$15)),
NETWORKDAYS.INTL($AW16,$AW16+_xlpm.DD,1,_xlpm.VD),
AND(MONTH($AW16)&lt;&gt;MONTH(BC$15),MONTH($AX16)=MONTH(BC$15)),
NETWORKDAYS.INTL(($AX16)-_xlpm.DD,$AX16,1,_xlpm.VD),
AND(MONTH($AW16)&lt;MONTH(BC$15),MONTH($AX16)&gt;MONTH(BC$15)),
NETWORKDAYS.INTL((EOMONTH(BC$15-1,1))-_xlpm.DD,EOMONTH(BC$15-1,1),1,_xlpm.VD),
AND(MONTH($AW16)=MONTH(BC$15),MONTH($AX16)=MONTH(BC$15)),
NETWORKDAYS.INTL($AW16,$AX16,1,_xlpm.VD)))),0)),
$DH16="месяц",
$DR16*BC16,
$DH16="неделя",
$DR16*BC16/7*(ROUNDUP((DAY(EOMONTH(BC$15,0)))/4,0))),
0)</f>
        <v/>
      </c>
      <c r="DW16" s="125">
        <f t="array" ref="DW16">
IFERROR(_xlfn.IFS(
$DH16="день_1",
$DR16*$BL16/($AX16-$AW16+1)*BD16*(DAY(EOMONTH(BD$15,0))),
$DH16="день_2",
$DR16/30*MAX(MIN($AX16,EOMONTH(BD$15,0))-MAX($AW16,BD$15)+1,),
$DH16="раб.день",
$DR16/30*(IFERROR(
_xlfn.LET(_xlpm.VD,
CHOOSE(
{1;2;3;4;5;6;7;8;9;10;11;12;13;14;15;16;17;18},
45658,45659,45660,45661,45662,45663,45664,45665,45711,45724,45778,45779,45785,45786,45820,45821,45965,46022),
_xlfn.LET(_xlpm.DD,
MAX(MIN($AX16,EOMONTH(BD$15,0))-MAX($AW16,BD$15),),
_xlfn.IFS(
AND(MONTH($AW16)=MONTH(BD$15),MONTH($AX16)&lt;&gt;MONTH(BD$15)),
NETWORKDAYS.INTL($AW16,$AW16+_xlpm.DD,1,_xlpm.VD),
AND(MONTH($AW16)&lt;&gt;MONTH(BD$15),MONTH($AX16)=MONTH(BD$15)),
NETWORKDAYS.INTL(($AX16)-_xlpm.DD,$AX16,1,_xlpm.VD),
AND(MONTH($AW16)&lt;MONTH(BD$15),MONTH($AX16)&gt;MONTH(BD$15)),
NETWORKDAYS.INTL((EOMONTH(BD$15-1,1))-_xlpm.DD,EOMONTH(BD$15-1,1),1,_xlpm.VD),
AND(MONTH($AW16)=MONTH(BD$15),MONTH($AX16)=MONTH(BD$15)),
NETWORKDAYS.INTL($AW16,$AX16,1,_xlpm.VD)))),0)),
$DH16="месяц",
$DR16*BD16,
$DH16="неделя",
$DR16*BD16/7*(ROUNDUP((DAY(EOMONTH(BD$15,0)))/4,0))),
0)</f>
        <v/>
      </c>
      <c r="DX16" s="125">
        <f t="array" ref="DX16">
IFERROR(_xlfn.IFS(
$DH16="день_1",
$DR16*$BL16/($AX16-$AW16+1)*BE16*(DAY(EOMONTH(BE$15,0))),
$DH16="день_2",
$DR16/30*MAX(MIN($AX16,EOMONTH(BE$15,0))-MAX($AW16,BE$15)+1,),
$DH16="раб.день",
$DR16/30*(IFERROR(
_xlfn.LET(_xlpm.VD,
CHOOSE(
{1;2;3;4;5;6;7;8;9;10;11;12;13;14;15;16;17;18},
45658,45659,45660,45661,45662,45663,45664,45665,45711,45724,45778,45779,45785,45786,45820,45821,45965,46022),
_xlfn.LET(_xlpm.DD,
MAX(MIN($AX16,EOMONTH(BE$15,0))-MAX($AW16,BE$15),),
_xlfn.IFS(
AND(MONTH($AW16)=MONTH(BE$15),MONTH($AX16)&lt;&gt;MONTH(BE$15)),
NETWORKDAYS.INTL($AW16,$AW16+_xlpm.DD,1,_xlpm.VD),
AND(MONTH($AW16)&lt;&gt;MONTH(BE$15),MONTH($AX16)=MONTH(BE$15)),
NETWORKDAYS.INTL(($AX16)-_xlpm.DD,$AX16,1,_xlpm.VD),
AND(MONTH($AW16)&lt;MONTH(BE$15),MONTH($AX16)&gt;MONTH(BE$15)),
NETWORKDAYS.INTL((EOMONTH(BE$15-1,1))-_xlpm.DD,EOMONTH(BE$15-1,1),1,_xlpm.VD),
AND(MONTH($AW16)=MONTH(BE$15),MONTH($AX16)=MONTH(BE$15)),
NETWORKDAYS.INTL($AW16,$AX16,1,_xlpm.VD)))),0)),
$DH16="месяц",
$DR16*BE16,
$DH16="неделя",
$DR16*BE16/7*(ROUNDUP((DAY(EOMONTH(BE$15,0)))/4,0))),
0)</f>
        <v/>
      </c>
      <c r="DY16" s="125">
        <f t="array" ref="DY16">
IFERROR(_xlfn.IFS(
$DH16="день_1",
$DR16*$BL16/($AX16-$AW16+1)*BF16*(DAY(EOMONTH(BF$15,0))),
$DH16="день_2",
$DR16/30*MAX(MIN($AX16,EOMONTH(BF$15,0))-MAX($AW16,BF$15)+1,),
$DH16="раб.день",
$DR16/30*(IFERROR(
_xlfn.LET(_xlpm.VD,
CHOOSE(
{1;2;3;4;5;6;7;8;9;10;11;12;13;14;15;16;17;18},
45658,45659,45660,45661,45662,45663,45664,45665,45711,45724,45778,45779,45785,45786,45820,45821,45965,46022),
_xlfn.LET(_xlpm.DD,
MAX(MIN($AX16,EOMONTH(BF$15,0))-MAX($AW16,BF$15),),
_xlfn.IFS(
AND(MONTH($AW16)=MONTH(BF$15),MONTH($AX16)&lt;&gt;MONTH(BF$15)),
NETWORKDAYS.INTL($AW16,$AW16+_xlpm.DD,1,_xlpm.VD),
AND(MONTH($AW16)&lt;&gt;MONTH(BF$15),MONTH($AX16)=MONTH(BF$15)),
NETWORKDAYS.INTL(($AX16)-_xlpm.DD,$AX16,1,_xlpm.VD),
AND(MONTH($AW16)&lt;MONTH(BF$15),MONTH($AX16)&gt;MONTH(BF$15)),
NETWORKDAYS.INTL((EOMONTH(BF$15-1,1))-_xlpm.DD,EOMONTH(BF$15-1,1),1,_xlpm.VD),
AND(MONTH($AW16)=MONTH(BF$15),MONTH($AX16)=MONTH(BF$15)),
NETWORKDAYS.INTL($AW16,$AX16,1,_xlpm.VD)))),0)),
$DH16="месяц",
$DR16*BF16,
$DH16="неделя",
$DR16*BF16/7*(ROUNDUP((DAY(EOMONTH(BF$15,0)))/4,0))),
0)</f>
        <v/>
      </c>
      <c r="DZ16" s="125">
        <f t="array" ref="DZ16">
IFERROR(_xlfn.IFS(
$DH16="день_1",
$DR16*$BL16/($AX16-$AW16+1)*BG16*(DAY(EOMONTH(BG$15,0))),
$DH16="день_2",
$DR16/30*MAX(MIN($AX16,EOMONTH(BG$15,0))-MAX($AW16,BG$15)+1,),
$DH16="раб.день",
$DR16/30*(IFERROR(
_xlfn.LET(_xlpm.VD,
CHOOSE(
{1;2;3;4;5;6;7;8;9;10;11;12;13;14;15;16;17;18},
45658,45659,45660,45661,45662,45663,45664,45665,45711,45724,45778,45779,45785,45786,45820,45821,45965,46022),
_xlfn.LET(_xlpm.DD,
MAX(MIN($AX16,EOMONTH(BG$15,0))-MAX($AW16,BG$15),),
_xlfn.IFS(
AND(MONTH($AW16)=MONTH(BG$15),MONTH($AX16)&lt;&gt;MONTH(BG$15)),
NETWORKDAYS.INTL($AW16,$AW16+_xlpm.DD,1,_xlpm.VD),
AND(MONTH($AW16)&lt;&gt;MONTH(BG$15),MONTH($AX16)=MONTH(BG$15)),
NETWORKDAYS.INTL(($AX16)-_xlpm.DD,$AX16,1,_xlpm.VD),
AND(MONTH($AW16)&lt;MONTH(BG$15),MONTH($AX16)&gt;MONTH(BG$15)),
NETWORKDAYS.INTL((EOMONTH(BG$15-1,1))-_xlpm.DD,EOMONTH(BG$15-1,1),1,_xlpm.VD),
AND(MONTH($AW16)=MONTH(BG$15),MONTH($AX16)=MONTH(BG$15)),
NETWORKDAYS.INTL($AW16,$AX16,1,_xlpm.VD)))),0)),
$DH16="месяц",
$DR16*BG16,
$DH16="неделя",
$DR16*BG16/7*(ROUNDUP((DAY(EOMONTH(BG$15,0)))/4,0))),
0)</f>
        <v/>
      </c>
      <c r="EA16" s="125">
        <f t="array" ref="EA16">
IFERROR(_xlfn.IFS(
$DH16="день_1",
$DR16*$BL16/($AX16-$AW16+1)*BH16*(DAY(EOMONTH(BH$15,0))),
$DH16="день_2",
$DR16/30*MAX(MIN($AX16,EOMONTH(BH$15,0))-MAX($AW16,BH$15)+1,),
$DH16="раб.день",
$DR16/30*(IFERROR(
_xlfn.LET(_xlpm.VD,
CHOOSE(
{1;2;3;4;5;6;7;8;9;10;11;12;13;14;15;16;17;18},
45658,45659,45660,45661,45662,45663,45664,45665,45711,45724,45778,45779,45785,45786,45820,45821,45965,46022),
_xlfn.LET(_xlpm.DD,
MAX(MIN($AX16,EOMONTH(BH$15,0))-MAX($AW16,BH$15),),
_xlfn.IFS(
AND(MONTH($AW16)=MONTH(BH$15),MONTH($AX16)&lt;&gt;MONTH(BH$15)),
NETWORKDAYS.INTL($AW16,$AW16+_xlpm.DD,1,_xlpm.VD),
AND(MONTH($AW16)&lt;&gt;MONTH(BH$15),MONTH($AX16)=MONTH(BH$15)),
NETWORKDAYS.INTL(($AX16)-_xlpm.DD,$AX16,1,_xlpm.VD),
AND(MONTH($AW16)&lt;MONTH(BH$15),MONTH($AX16)&gt;MONTH(BH$15)),
NETWORKDAYS.INTL((EOMONTH(BH$15-1,1))-_xlpm.DD,EOMONTH(BH$15-1,1),1,_xlpm.VD),
AND(MONTH($AW16)=MONTH(BH$15),MONTH($AX16)=MONTH(BH$15)),
NETWORKDAYS.INTL($AW16,$AX16,1,_xlpm.VD)))),0)),
$DH16="месяц",
$DR16*BH16,
$DH16="неделя",
$DR16*BH16/7*(ROUNDUP((DAY(EOMONTH(BH$15,0)))/4,0))),
0)</f>
        <v/>
      </c>
      <c r="EB16" s="125">
        <f t="array" ref="EB16">
IFERROR(_xlfn.IFS(
$DH16="день_1",
$DR16*$BL16/($AX16-$AW16+1)*BI16*(DAY(EOMONTH(BI$15,0))),
$DH16="день_2",
$DR16/30*MAX(MIN($AX16,EOMONTH(BI$15,0))-MAX($AW16,BI$15)+1,),
$DH16="раб.день",
$DR16/30*(IFERROR(
_xlfn.LET(_xlpm.VD,
CHOOSE(
{1;2;3;4;5;6;7;8;9;10;11;12;13;14;15;16;17;18},
45658,45659,45660,45661,45662,45663,45664,45665,45711,45724,45778,45779,45785,45786,45820,45821,45965,46022),
_xlfn.LET(_xlpm.DD,
MAX(MIN($AX16,EOMONTH(BI$15,0))-MAX($AW16,BI$15),),
_xlfn.IFS(
AND(MONTH($AW16)=MONTH(BI$15),MONTH($AX16)&lt;&gt;MONTH(BI$15)),
NETWORKDAYS.INTL($AW16,$AW16+_xlpm.DD,1,_xlpm.VD),
AND(MONTH($AW16)&lt;&gt;MONTH(BI$15),MONTH($AX16)=MONTH(BI$15)),
NETWORKDAYS.INTL(($AX16)-_xlpm.DD,$AX16,1,_xlpm.VD),
AND(MONTH($AW16)&lt;MONTH(BI$15),MONTH($AX16)&gt;MONTH(BI$15)),
NETWORKDAYS.INTL((EOMONTH(BI$15-1,1))-_xlpm.DD,EOMONTH(BI$15-1,1),1,_xlpm.VD),
AND(MONTH($AW16)=MONTH(BI$15),MONTH($AX16)=MONTH(BI$15)),
NETWORKDAYS.INTL($AW16,$AX16,1,_xlpm.VD)))),0)),
$DH16="месяц",
$DR16*BI16,
$DH16="неделя",
$DR16*BI16/7*(ROUNDUP((DAY(EOMONTH(BI$15,0)))/4,0))),
0)</f>
        <v/>
      </c>
      <c r="EC16" s="125">
        <f t="array" ref="EC16">
IFERROR(_xlfn.IFS(
$DH16="день_1",
$DR16*$BL16/($AX16-$AW16+1)*BJ16*(DAY(EOMONTH(BJ$15,0))),
$DH16="день_2",
$DR16/30*MAX(MIN($AX16,EOMONTH(BJ$15,0))-MAX($AW16,BJ$15)+1,),
$DH16="раб.день",
$DR16/30*(IFERROR(
_xlfn.LET(_xlpm.VD,
CHOOSE(
{1;2;3;4;5;6;7;8;9;10;11;12;13;14;15;16;17;18},
45658,45659,45660,45661,45662,45663,45664,45665,45711,45724,45778,45779,45785,45786,45820,45821,45965,46022),
_xlfn.LET(_xlpm.DD,
MAX(MIN($AX16,EOMONTH(BJ$15,0))-MAX($AW16,BJ$15),),
_xlfn.IFS(
AND(MONTH($AW16)=MONTH(BJ$15),MONTH($AX16)&lt;&gt;MONTH(BJ$15)),
NETWORKDAYS.INTL($AW16,$AW16+_xlpm.DD,1,_xlpm.VD),
AND(MONTH($AW16)&lt;&gt;MONTH(BJ$15),MONTH($AX16)=MONTH(BJ$15)),
NETWORKDAYS.INTL(($AX16)-_xlpm.DD,$AX16,1,_xlpm.VD),
AND(MONTH($AW16)&lt;MONTH(BJ$15),MONTH($AX16)&gt;MONTH(BJ$15)),
NETWORKDAYS.INTL((EOMONTH(BJ$15-1,1))-_xlpm.DD,EOMONTH(BJ$15-1,1),1,_xlpm.VD),
AND(MONTH($AW16)=MONTH(BJ$15),MONTH($AX16)=MONTH(BJ$15)),
NETWORKDAYS.INTL($AW16,$AX16,1,_xlpm.VD)))),0)),
$DH16="месяц",
$DR16*BJ16,
$DH16="неделя",
$DR16*BJ16/7*(ROUNDUP((DAY(EOMONTH(BJ$15,0)))/4,0))),
0)</f>
        <v/>
      </c>
      <c r="ED16" s="125">
        <f t="array" ref="ED16">
IFERROR(_xlfn.IFS(
$DH16="день_1",
$DR16*$BL16/($AX16-$AW16+1)*BK16*(DAY(EOMONTH(BK$15,0))),
$DH16="день_2",
$DR16/30*MAX(MIN($AX16,EOMONTH(BK$15,0))-MAX($AW16,BK$15)+1,),
$DH16="раб.день",
$DR16/30*(IFERROR(
_xlfn.LET(_xlpm.VD,
CHOOSE(
{1;2;3;4;5;6;7;8;9;10;11;12;13;14;15;16;17;18},
45658,45659,45660,45661,45662,45663,45664,45665,45711,45724,45778,45779,45785,45786,45820,45821,45965,46022),
_xlfn.LET(_xlpm.DD,
MAX(MIN($AX16,EOMONTH(BK$15,0))-MAX($AW16,BK$15),),
_xlfn.IFS(
AND(MONTH($AW16)=MONTH(BK$15),MONTH($AX16)&lt;&gt;MONTH(BK$15)),
NETWORKDAYS.INTL($AW16,$AW16+_xlpm.DD,1,_xlpm.VD),
AND(MONTH($AW16)&lt;&gt;MONTH(BK$15),MONTH($AX16)=MONTH(BK$15)),
NETWORKDAYS.INTL(($AX16)-_xlpm.DD,$AX16,1,_xlpm.VD),
AND(MONTH($AW16)&lt;MONTH(BK$15),MONTH($AX16)&gt;MONTH(BK$15)),
NETWORKDAYS.INTL((EOMONTH(BK$15-1,1))-_xlpm.DD,EOMONTH(BK$15-1,1),1,_xlpm.VD),
AND(MONTH($AW16)=MONTH(BK$15),MONTH($AX16)=MONTH(BK$15)),
NETWORKDAYS.INTL($AW16,$AX16,1,_xlpm.VD)))),0)),
$DH16="месяц",
$DR16*BK16,
$DH16="неделя",
$DR16*BK16/7*(ROUNDUP((DAY(EOMONTH(BK$15,0)))/4,0))),
0)</f>
        <v/>
      </c>
      <c r="EE16" s="125">
        <f>SUM($DS16,$DT16,$DU16,$DV16,$DW16,$DX16,$DY16,$DZ16,$EA16,$EB16,$EC16,$ED16)</f>
        <v/>
      </c>
      <c r="EF16" s="125">
        <f>IFERROR(ROUND($EE16*(1+$EP16),2),0)</f>
        <v/>
      </c>
      <c r="EG16" s="128" t="n">
        <v>1</v>
      </c>
      <c r="EH16" s="126" t="n">
        <v>0</v>
      </c>
      <c r="EI16" s="126">
        <f>IFERROR(ROUND(SUM($EH16:$EH16)*SUM($AB16:$AB16)*$EG16,2),0)</f>
        <v/>
      </c>
      <c r="EJ16" s="126">
        <f>ROUND($EI16*(1+$EP16),2)</f>
        <v/>
      </c>
      <c r="EK16" s="126" t="n">
        <v>0</v>
      </c>
      <c r="EL16" s="126">
        <f>IFERROR(ROUND(SUM($EK16:$EK16)*SUM($AB16:$AB16)*$EG16,2),0)</f>
        <v/>
      </c>
      <c r="EM16" s="126">
        <f>ROUND($EL16*(1+$EP16),2)</f>
        <v/>
      </c>
      <c r="EN16" s="126">
        <f>SUM($EE16,$EI16,$EL16)</f>
        <v/>
      </c>
      <c r="EO16" s="126">
        <f>SUM($EF16,$EJ16,$EM16)</f>
        <v/>
      </c>
      <c r="EP16" s="108" t="inlineStr">
        <is>
          <t>20%</t>
        </is>
      </c>
      <c r="EQ16" s="59" t="n"/>
      <c r="ER16" s="60">
        <f t="array" ref="ER16">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MATCH(ES16,
{"AMS";"RussOutdoor";"HD Outdoor";"Ingroup";"IQ";"Ledproduction";"LisChannel";"Logic";"Media-PPL";"NovikovTV | НовиковТВ";"SMA";"SOK";"КрокусТВ | CrocusTV | IndoorTV";"Сити";"ТЯК Москва"},
0)),"")</f>
        <v/>
      </c>
      <c r="ES16" s="60" t="n"/>
      <c r="ET16" s="60">
        <f t="array" ref="ET16">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MATCH(ES16,
{"AMS";"RussOutdoor";"HD Outdoor";"Ingroup";"IQ";"Ledproduction";"LisChannel";"Logic";"Media-PPL";"NovikovTV | НовиковТВ";"SMA";"SOK";"КрокусТВ | CrocusTV | IndoorTV";"Сити";"ТЯК Москва"},
0)),"")</f>
        <v/>
      </c>
      <c r="EU16" s="60" t="n"/>
      <c r="EV16" s="60" t="n"/>
      <c r="EX16" s="110">
        <f t="array" ref="EX16">
($AR16/30
+N("ТРАФИК ПЛОЩАДКИ"))*
(IFERROR(
_xlfn.LET(
_xlpm.GPR,
HLOOKUP($L16,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(MATCH($T16,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IF($Q16="цифровой",_xlpm.GPR/$AG16,_xlpm.GPR/60)),
0)
+N("DWELL TIME"))*
(IF($AB16=0,0,IF($AB16=1,0.3,IF($AB16=2,0.5,IF($AB16&gt;2,1))))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_xlfn.IFS($AC16="да",1.2,$AC16="нет",1)*
_xlfn.IFS($AD16="да",1.2,$AD16="нет",1)*
IF(R16="статический",1,1.2)*
$X16*
INDEX(
{1.2;1;1.2;1.2;1;1.2;1.2;1.2;1.2;1.2;1.2;1;1.2;1.2;1.2;1.2;1;1;1.2;1.2;1.2;1;1;1;1;1.2;1.2;1.2;1.2;1;1;1;1;1.2;1.2;1.2;1.2;1.2;1.2;1.2;1.2;1;1;1.2;1;1;1;1;1.5;1;1;1.5;1.5;1.2},
MATCH($Q16,_xlpm.MI,0)))&gt;{0.02;0.04;0.06;0.1;0.2;0.4;0.6;0.8;1;2;4;6})),
{0;1;2;3;4;5;6;7;8;9;10;11;12},
0)))
+N("КОЭФФИЦИЕНТ КОНТАКТА"))))*
(_xlfn.IFS($X16&lt;0.1,$X16/1000,$X16&gt;25,5.2,AND($X16&gt;=0.1,$X16&lt;=25),(($X16*2+0.1)/10)*($X16/10)))*
IFERROR((_xlfn.LET(
_xlpm.MA,
{0;0.8;0.85;0.9;0.95;1},
_xlpm.MAA,
{0;1;2;3;4;5},
INDEX(_xlpm.MA,MATCH(SUMPRODUCT(--((IF(ROUND(_xlpm.MAA,1)&gt;5,5,ROUND($AB16,1)))&gt;{0;1;2;3;4;5})),_xlpm.MAA,0)))
+N("КОЭФФИЦИЕНТ КОЛ-ВО КОНСТРУКЦИЙ")),1)*
$AB16,0))*
(IF($Q16="цифровой",$AG16/15*$AI16,1)
+N("ДЛЯ ЦИФРЫ"))</f>
        <v/>
      </c>
      <c r="EY16" s="110">
        <f>IFERROR(EX16*AY16,0)</f>
        <v/>
      </c>
      <c r="EZ16" s="131">
        <f>IFERROR(DP16/EY16*1000,0)</f>
        <v/>
      </c>
      <c r="FA16" s="112">
        <f>IFERROR(FC16/FB16,0)</f>
        <v/>
      </c>
      <c r="FB16" s="112">
        <f>IFERROR((FC16/(EY16/FF16*#REF!))*0.825,0)</f>
        <v/>
      </c>
      <c r="FC16" s="112">
        <f>IFERROR(((EX16*30/AR16)*100)/30,0)</f>
        <v/>
      </c>
      <c r="FD16" s="112">
        <f>IFERROR(EY16/G16*100%,0)</f>
        <v/>
      </c>
      <c r="FE16" s="112">
        <f>IFERROR(FD16/FC16*100%,0)</f>
        <v/>
      </c>
      <c r="FF16" s="110">
        <f>IFERROR(AR16/30*AY16,0)</f>
        <v/>
      </c>
    </row>
    <row r="17" ht="13" customHeight="1">
      <c r="A17" s="59" t="n"/>
      <c r="B17" s="60" t="n"/>
      <c r="C17" s="60" t="n"/>
      <c r="D17" s="60">
        <f t="array" ref="D17">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MATCH($E17,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7" s="60">
        <f t="array" ref="E17">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MATCH($F17,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7" s="60" t="inlineStr"/>
      <c r="G17" s="60" t="n"/>
      <c r="H17" s="60">
        <f t="array" ref="H17">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MATCH($I17,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7" s="60" t="n"/>
      <c r="J17" s="60" t="n"/>
      <c r="K17" s="60" t="n"/>
      <c r="L17" s="60" t="n"/>
      <c r="M17" s="60" t="n"/>
      <c r="N17" s="60" t="n"/>
      <c r="O17" s="60" t="n"/>
      <c r="P17" s="60">
        <f t="array" ref="P17">
_xlfn.IFS(
ISNUMBER(MATCH($Q17,{"шелфбаннер","разделитель","монетница","чековая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ISNUMBER(MATCH($Q17,{"LED/LCD","видеокулер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ISNUMBER(MATCH($Q17,{"автомобиль","машина","выставочное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ISNUMBER(MATCH($Q17,{"билборд","лифтовая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ISNUMBER(MATCH($Q17,{"навигация","подвесной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ISNUMBER(MATCH($Q17,{"движущаяся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ISNUMBER(MATCH($Q17,{"каталог","журнал"},)),
"Пресса",
$Q17="","")</f>
        <v/>
      </c>
      <c r="Q17" s="60" t="n"/>
      <c r="R17" s="60">
        <f t="array" ref="R17">
IFERROR(
_xlfn.IFS(
OR(ISNUMBER(MATCH($Q17,{"экспозиция","макет","стенд","автостенд","авто стенд","выставочное пространство","выставочные стенды","модульные выставочные стенды","3Д конструкция","3D конструкция"},)),P17="Экспонирование"),
"нестандартный",
ISNUMBER(MATCH($Q17,{"скроллер","призматрон"},)),
"динамический",
$P17="Видео",
"цифровой",
OR($P17="Пресса",$P17="Щит",$P17="POSm",$P17="Подвес",$P17="Брендирование/оклейка"),
"статический"),"")</f>
        <v/>
      </c>
      <c r="S17" s="59" t="n"/>
      <c r="T17" s="60" t="n"/>
      <c r="U17" s="60" t="n"/>
      <c r="V17" s="60">
        <f>
IF(P17="Видео",
"цифровой постер/ролик",
IF(ISNUMBER(MATCH(Q17,{"короб световой","короб световой | лайтбокс","короб световой | кристалайт","лайтбокс","лайт бокс","кристалайт","LB","lightbox"},)),
"бэклит",
IF(P17="Брендирование/оклейка",
"перфарированная пленка/самоклейка",
IF(P17="Экспонирование",
"под запрос",
IF(P17="Подвес",
"баннер/ткань",
"")))))</f>
        <v/>
      </c>
      <c r="W17" s="59" t="n"/>
      <c r="X17" s="59" t="n"/>
      <c r="Y17" s="59" t="n"/>
      <c r="Z17" s="61" t="n"/>
      <c r="AA17" s="61" t="n"/>
      <c r="AB17" s="61">
        <f>IF(BL17&gt;0,Z17,0)</f>
        <v/>
      </c>
      <c r="AC17" s="59" t="n"/>
      <c r="AD17" s="59" t="n"/>
      <c r="AE17" s="59" t="n"/>
      <c r="AF17" s="59" t="n"/>
      <c r="AG17" s="59" t="n"/>
      <c r="AH17" s="59" t="n"/>
      <c r="AI17" s="59" t="n"/>
      <c r="AJ17" s="59" t="n"/>
      <c r="AK17" s="59" t="n"/>
      <c r="AL17" s="62">
        <f>IFERROR(IF(OR(R17="статический",R17="динамический",R17="нестандартный",R17="",R17=""),"-",IF(AND(AH17="-",AI17="-"),"-",AK17*3600/AH17*AI17)),"-")</f>
        <v/>
      </c>
      <c r="AM17" s="62">
        <f>IFERROR(IF(OR(R17="статический",R17="динамический",R17="",R17="", R17="BTL",R17="нестандартный"),"-",AG17*AI17*AL17/60),"-")</f>
        <v/>
      </c>
      <c r="AN17" s="63">
        <f>IFERROR(IF(AH17="","-",AG17*AI17/AH17),"-")</f>
        <v/>
      </c>
      <c r="AO17" s="59">
        <f>IFERROR(IF(OR($R17="статический",$R17="динамический",$R17="",$R17="",$R17="BTL",$R17="нестандартный"),"-",$AL17*$AY17),"-")</f>
        <v/>
      </c>
      <c r="AP17" s="62">
        <f>IFERROR(IF(OR($R17="статический",$R17="динамический",$R17="",$R17="",$R17="BTL",$R17="нестандартный"),"-",$AM17*AY17),"-")</f>
        <v/>
      </c>
      <c r="AQ17" s="64" t="n"/>
      <c r="AR17" s="61" t="n"/>
      <c r="AS17" s="61" t="n"/>
      <c r="AT17" s="61" t="n"/>
      <c r="AU17" s="65" t="n"/>
      <c r="AV17" s="124">
        <f>IFERROR(DR17/AT17*1000,"n/a")</f>
        <v/>
      </c>
      <c r="AW17" s="67" t="n">
        <v>45748</v>
      </c>
      <c r="AX17" s="67" t="n"/>
      <c r="AY17" s="43">
        <f>IFERROR(IF(OR($AW17="",$AX17=""),"",_xlfn.DAYS($AX17+1,$AW17)),"")</f>
        <v/>
      </c>
      <c r="AZ17" s="68">
        <f t="array" ref="AZ17">
_xlfn.LET(_xlpm.COEFF,
IF($AW17+$AX17=0,0,IF(MAX(MIN($AX17,EOMONTH(AZ$15,0))-MAX($AW17,AZ$15)+1,)&gt;0,1,0)),
_xlfn.IFS(
$ES17="LisChannel",
_xlpm.COEFF*
INDEX({1;1;1.2;1.2;1;1;1;1;1.2;1.2;1.2;1.2},
MATCH(MONTH(AZ$15),
{1,2,3,4,5,6,7,8,9,10,11,12})),
CONCATENATE($ES17," ",$L17)="RussOutdoor метро",
_xlpm.COEFF*
INDEX({0.8;0.9;1.1;1.1;1;1;1;1;1.1;1.1;1.1;1.1},
MATCH(MONTH(AZ$15),
{1,2,3,4,5,6,7,8,9,10,11,12})),
$ES17&lt;&gt;"LisChannel",
_xlpm.COEFF,
$ES17&lt;&gt;"RussOutdoor",
_xlpm.COEFF))</f>
        <v/>
      </c>
      <c r="BA17" s="68">
        <f t="array" ref="BA17">
_xlfn.LET(_xlpm.COEFF,
IF($AW17+$AX17=0,0,IF(MAX(MIN($AX17,EOMONTH(BA$15,0))-MAX($AW17,BA$15)+1,)&gt;0,1,0)),
_xlfn.IFS(
$ES17="LisChannel",
_xlpm.COEFF*
INDEX({1;1;1.2;1.2;1;1;1;1;1.2;1.2;1.2;1.2},
MATCH(MONTH(BA$15),
{1,2,3,4,5,6,7,8,9,10,11,12})),
CONCATENATE($ES17," ",$L17)="RussOutdoor метро",
_xlpm.COEFF*
INDEX({0.8;0.9;1.1;1.1;1;1;1;1;1.1;1.1;1.1;1.1},
MATCH(MONTH(BA$15),
{1,2,3,4,5,6,7,8,9,10,11,12})),
$ES17&lt;&gt;"LisChannel",
_xlpm.COEFF,
$ES17&lt;&gt;"RussOutdoor",
_xlpm.COEFF))</f>
        <v/>
      </c>
      <c r="BB17" s="68">
        <f t="array" ref="BB17">
_xlfn.LET(_xlpm.COEFF,
IF($AW17+$AX17=0,0,IF(MAX(MIN($AX17,EOMONTH(BB$15,0))-MAX($AW17,BB$15)+1,)&gt;0,1,0)),
_xlfn.IFS(
$ES17="LisChannel",
_xlpm.COEFF*
INDEX({1;1;1.2;1.2;1;1;1;1;1.2;1.2;1.2;1.2},
MATCH(MONTH(BB$15),
{1,2,3,4,5,6,7,8,9,10,11,12})),
CONCATENATE($ES17," ",$L17)="RussOutdoor метро",
_xlpm.COEFF*
INDEX({0.8;0.9;1.1;1.1;1;1;1;1;1.1;1.1;1.1;1.1},
MATCH(MONTH(BB$15),
{1,2,3,4,5,6,7,8,9,10,11,12})),
$ES17&lt;&gt;"LisChannel",
_xlpm.COEFF,
$ES17&lt;&gt;"RussOutdoor",
_xlpm.COEFF))</f>
        <v/>
      </c>
      <c r="BC17" s="68">
        <f t="array" ref="BC17">
_xlfn.LET(_xlpm.COEFF,
IF($AW17+$AX17=0,0,IF(MAX(MIN($AX17,EOMONTH(BC$15,0))-MAX($AW17,BC$15)+1,)&gt;0,1,0)),
_xlfn.IFS(
$ES17="LisChannel",
_xlpm.COEFF*
INDEX({1;1;1.2;1.2;1;1;1;1;1.2;1.2;1.2;1.2},
MATCH(MONTH(BC$15),
{1,2,3,4,5,6,7,8,9,10,11,12})),
CONCATENATE($ES17," ",$L17)="RussOutdoor метро",
_xlpm.COEFF*
INDEX({0.8;0.9;1.1;1.1;1;1;1;1;1.1;1.1;1.1;1.1},
MATCH(MONTH(BC$15),
{1,2,3,4,5,6,7,8,9,10,11,12})),
$ES17&lt;&gt;"LisChannel",
_xlpm.COEFF,
$ES17&lt;&gt;"RussOutdoor",
_xlpm.COEFF))</f>
        <v/>
      </c>
      <c r="BD17" s="68">
        <f t="array" ref="BD17">
_xlfn.LET(_xlpm.COEFF,
IF($AW17+$AX17=0,0,IF(MAX(MIN($AX17,EOMONTH(BD$15,0))-MAX($AW17,BD$15)+1,)&gt;0,1,0)),
_xlfn.IFS(
$ES17="LisChannel",
_xlpm.COEFF*
INDEX({1;1;1.2;1.2;1;1;1;1;1.2;1.2;1.2;1.2},
MATCH(MONTH(BD$15),
{1,2,3,4,5,6,7,8,9,10,11,12})),
CONCATENATE($ES17," ",$L17)="RussOutdoor метро",
_xlpm.COEFF*
INDEX({0.8;0.9;1.1;1.1;1;1;1;1;1.1;1.1;1.1;1.1},
MATCH(MONTH(BD$15),
{1,2,3,4,5,6,7,8,9,10,11,12})),
$ES17&lt;&gt;"LisChannel",
_xlpm.COEFF,
$ES17&lt;&gt;"RussOutdoor",
_xlpm.COEFF))</f>
        <v/>
      </c>
      <c r="BE17" s="68">
        <f t="array" ref="BE17">
_xlfn.LET(_xlpm.COEFF,
IF($AW17+$AX17=0,0,IF(MAX(MIN($AX17,EOMONTH(BE$15,0))-MAX($AW17,BE$15)+1,)&gt;0,1,0)),
_xlfn.IFS(
$ES17="LisChannel",
_xlpm.COEFF*
INDEX({1;1;1.2;1.2;1;1;1;1;1.2;1.2;1.2;1.2},
MATCH(MONTH(BE$15),
{1,2,3,4,5,6,7,8,9,10,11,12})),
CONCATENATE($ES17," ",$L17)="RussOutdoor метро",
_xlpm.COEFF*
INDEX({0.8;0.9;1.1;1.1;1;1;1;1;1.1;1.1;1.1;1.1},
MATCH(MONTH(BE$15),
{1,2,3,4,5,6,7,8,9,10,11,12})),
$ES17&lt;&gt;"LisChannel",
_xlpm.COEFF,
$ES17&lt;&gt;"RussOutdoor",
_xlpm.COEFF))</f>
        <v/>
      </c>
      <c r="BF17" s="68">
        <f t="array" ref="BF17">
_xlfn.LET(_xlpm.COEFF,
IF($AW17+$AX17=0,0,IF(MAX(MIN($AX17,EOMONTH(BF$15,0))-MAX($AW17,BF$15)+1,)&gt;0,1,0)),
_xlfn.IFS(
$ES17="LisChannel",
_xlpm.COEFF*
INDEX({1;1;1.2;1.2;1;1;1;1;1.2;1.2;1.2;1.2},
MATCH(MONTH(BF$15),
{1,2,3,4,5,6,7,8,9,10,11,12})),
CONCATENATE($ES17," ",$L17)="RussOutdoor метро",
_xlpm.COEFF*
INDEX({0.8;0.9;1.1;1.1;1;1;1;1;1.1;1.1;1.1;1.1},
MATCH(MONTH(BF$15),
{1,2,3,4,5,6,7,8,9,10,11,12})),
$ES17&lt;&gt;"LisChannel",
_xlpm.COEFF,
$ES17&lt;&gt;"RussOutdoor",
_xlpm.COEFF))</f>
        <v/>
      </c>
      <c r="BG17" s="68">
        <f t="array" ref="BG17">
_xlfn.LET(_xlpm.COEFF,
IF($AW17+$AX17=0,0,IF(MAX(MIN($AX17,EOMONTH(BG$15,0))-MAX($AW17,BG$15)+1,)&gt;0,1,0)),
_xlfn.IFS(
$ES17="LisChannel",
_xlpm.COEFF*
INDEX({1;1;1.2;1.2;1;1;1;1;1.2;1.2;1.2;1.2},
MATCH(MONTH(BG$15),
{1,2,3,4,5,6,7,8,9,10,11,12})),
CONCATENATE($ES17," ",$L17)="RussOutdoor метро",
_xlpm.COEFF*
INDEX({0.8;0.9;1.1;1.1;1;1;1;1;1.1;1.1;1.1;1.1},
MATCH(MONTH(BG$15),
{1,2,3,4,5,6,7,8,9,10,11,12})),
$ES17&lt;&gt;"LisChannel",
_xlpm.COEFF,
$ES17&lt;&gt;"RussOutdoor",
_xlpm.COEFF))</f>
        <v/>
      </c>
      <c r="BH17" s="68">
        <f t="array" ref="BH17">
_xlfn.LET(_xlpm.COEFF,
IF($AW17+$AX17=0,0,IF(MAX(MIN($AX17,EOMONTH(BH$15,0))-MAX($AW17,BH$15)+1,)&gt;0,1,0)),
_xlfn.IFS(
$ES17="LisChannel",
_xlpm.COEFF*
INDEX({1;1;1.2;1.2;1;1;1;1;1.2;1.2;1.2;1.2},
MATCH(MONTH(BH$15),
{1,2,3,4,5,6,7,8,9,10,11,12})),
CONCATENATE($ES17," ",$L17)="RussOutdoor метро",
_xlpm.COEFF*
INDEX({0.8;0.9;1.1;1.1;1;1;1;1;1.1;1.1;1.1;1.1},
MATCH(MONTH(BH$15),
{1,2,3,4,5,6,7,8,9,10,11,12})),
$ES17&lt;&gt;"LisChannel",
_xlpm.COEFF,
$ES17&lt;&gt;"RussOutdoor",
_xlpm.COEFF))</f>
        <v/>
      </c>
      <c r="BI17" s="68">
        <f t="array" ref="BI17">
_xlfn.LET(_xlpm.COEFF,
IF($AW17+$AX17=0,0,IF(MAX(MIN($AX17,EOMONTH(BI$15,0))-MAX($AW17,BI$15)+1,)&gt;0,1,0)),
_xlfn.IFS(
$ES17="LisChannel",
_xlpm.COEFF*
INDEX({1;1;1.2;1.2;1;1;1;1;1.2;1.2;1.2;1.2},
MATCH(MONTH(BI$15),
{1,2,3,4,5,6,7,8,9,10,11,12})),
CONCATENATE($ES17," ",$L17)="RussOutdoor метро",
_xlpm.COEFF*
INDEX({0.8;0.9;1.1;1.1;1;1;1;1;1.1;1.1;1.1;1.1},
MATCH(MONTH(BI$15),
{1,2,3,4,5,6,7,8,9,10,11,12})),
$ES17&lt;&gt;"LisChannel",
_xlpm.COEFF,
$ES17&lt;&gt;"RussOutdoor",
_xlpm.COEFF))</f>
        <v/>
      </c>
      <c r="BJ17" s="68">
        <f t="array" ref="BJ17">
_xlfn.LET(_xlpm.COEFF,
IF($AW17+$AX17=0,0,IF(MAX(MIN($AX17,EOMONTH(BJ$15,0))-MAX($AW17,BJ$15)+1,)&gt;0,1,0)),
_xlfn.IFS(
$ES17="LisChannel",
_xlpm.COEFF*
INDEX({1;1;1.2;1.2;1;1;1;1;1.2;1.2;1.2;1.2},
MATCH(MONTH(BJ$15),
{1,2,3,4,5,6,7,8,9,10,11,12})),
CONCATENATE($ES17," ",$L17)="RussOutdoor метро",
_xlpm.COEFF*
INDEX({0.8;0.9;1.1;1.1;1;1;1;1;1.1;1.1;1.1;1.1},
MATCH(MONTH(BJ$15),
{1,2,3,4,5,6,7,8,9,10,11,12})),
$ES17&lt;&gt;"LisChannel",
_xlpm.COEFF,
$ES17&lt;&gt;"RussOutdoor",
_xlpm.COEFF))</f>
        <v/>
      </c>
      <c r="BK17" s="68">
        <f t="array" ref="BK17">
_xlfn.LET(_xlpm.COEFF,
IF($AW17+$AX17=0,0,IF(MAX(MIN($AX17,EOMONTH(BK$15,0))-MAX($AW17,BK$15)+1,)&gt;0,1,0)),
_xlfn.IFS(
$ES17="LisChannel",
_xlpm.COEFF*
INDEX({1;1;1.2;1.2;1;1;1;1;1.2;1.2;1.2;1.2},
MATCH(MONTH(BK$15),
{1,2,3,4,5,6,7,8,9,10,11,12})),
CONCATENATE($ES17," ",$L17)="RussOutdoor метро",
_xlpm.COEFF*
INDEX({0.8;0.9;1.1;1.1;1;1;1;1;1.1;1.1;1.1;1.1},
MATCH(MONTH(BK$15),
{1,2,3,4,5,6,7,8,9,10,11,12})),
$ES17&lt;&gt;"LisChannel",
_xlpm.COEFF,
$ES17&lt;&gt;"RussOutdoor",
_xlpm.COEFF))</f>
        <v/>
      </c>
      <c r="BL17" s="62">
        <f>COUNTIFS($AZ17:$BK17,"&gt;0")</f>
        <v/>
      </c>
      <c r="BM17" s="65" t="n"/>
      <c r="BN17" s="125">
        <f>$DJ17</f>
        <v/>
      </c>
      <c r="BO17" s="63">
        <f>$DQ17</f>
        <v/>
      </c>
      <c r="BP17" s="125">
        <f>
IFERROR(
IF($BL17=0,0,
$BN17*(1-$BO17)),
0)</f>
        <v/>
      </c>
      <c r="BQ17" s="125">
        <f t="array" ref="BQ17">
IFERROR(
_xlfn.IFS(
$DH17="день_1",
$BP17*$BL17/($AX17-$AW17+1)*AZ17*(DAY(EOMONTH(AZ$15,0))),
$DH17="день_2",
$BP17/30*MAX(MIN($AX17,EOMONTH(AZ$15,0))-MAX($AW17,AZ$15)+1,),
$DH17="раб.день",
$BP17/30*(IFERROR(
_xlfn.LET(_xlpm.VD,
CHOOSE(
{1;2;3;4;5;6;7;8;9;10;11;12;13;14;15;16;17;18},
45658,45659,45660,45661,45662,45663,45664,45665,45711,45724,45778,45779,45785,45786,45820,45821,45965,46022),
_xlfn.LET(_xlpm.DD,
MAX(MIN($AX17,EOMONTH(AZ$15,0))-MAX($AW17,AZ$15),),
_xlfn.IFS(
AND(MONTH($AW17)=MONTH(AZ$15),MONTH($AX17)&lt;&gt;MONTH(AZ$15)),
NETWORKDAYS.INTL($AW17,$AW17+_xlpm.DD,1,_xlpm.VD),
AND(MONTH($AW17)&lt;&gt;MONTH(AZ$15),MONTH($AX17)=MONTH(AZ$15)),
NETWORKDAYS.INTL(($AX17)-_xlpm.DD,$AX17,1,_xlpm.VD),
AND(MONTH($AW17)&lt;MONTH(AZ$15),MONTH($AX17)&gt;MONTH(AZ$15)),
NETWORKDAYS.INTL((EOMONTH(AZ$15-1,1))-_xlpm.DD,EOMONTH(AZ$15-1,1),1,_xlpm.VD),
AND(MONTH($AW17)=MONTH(AZ$15),MONTH($AX17)=MONTH(AZ$15)),
NETWORKDAYS.INTL($AW17,$AX17,1,_xlpm.VD)))),0)),
$DH17="месяц",
$BP17*AZ17,
$DH17="неделя",
$BP17*AZ17/7*(ROUNDUP((DAY(EOMONTH(AZ$15,0)))/4,0))),
0)</f>
        <v/>
      </c>
      <c r="BR17" s="125">
        <f t="array" ref="BR17">
IFERROR(
_xlfn.IFS(
$DH17="день_1",
$BP17*$BL17/($AX17-$AW17+1)*BA17*(DAY(EOMONTH(BA$15,0))),
$DH17="день_2",
$BP17/30*MAX(MIN($AX17,EOMONTH(BA$15,0))-MAX($AW17,BA$15)+1,),
$DH17="раб.день",
$BP17/30*(IFERROR(
_xlfn.LET(_xlpm.VD,
CHOOSE(
{1;2;3;4;5;6;7;8;9;10;11;12;13;14;15;16;17;18},
45658,45659,45660,45661,45662,45663,45664,45665,45711,45724,45778,45779,45785,45786,45820,45821,45965,46022),
_xlfn.LET(_xlpm.DD,
MAX(MIN($AX17,EOMONTH(BA$15,0))-MAX($AW17,BA$15),),
_xlfn.IFS(
AND(MONTH($AW17)=MONTH(BA$15),MONTH($AX17)&lt;&gt;MONTH(BA$15)),
NETWORKDAYS.INTL($AW17,$AW17+_xlpm.DD,1,_xlpm.VD),
AND(MONTH($AW17)&lt;&gt;MONTH(BA$15),MONTH($AX17)=MONTH(BA$15)),
NETWORKDAYS.INTL(($AX17)-_xlpm.DD,$AX17,1,_xlpm.VD),
AND(MONTH($AW17)&lt;MONTH(BA$15),MONTH($AX17)&gt;MONTH(BA$15)),
NETWORKDAYS.INTL((EOMONTH(BA$15-1,1))-_xlpm.DD,EOMONTH(BA$15-1,1),1,_xlpm.VD),
AND(MONTH($AW17)=MONTH(BA$15),MONTH($AX17)=MONTH(BA$15)),
NETWORKDAYS.INTL($AW17,$AX17,1,_xlpm.VD)))),0)),
$DH17="месяц",
$BP17*BA17,
$DH17="неделя",
$BP17*BA17/7*(ROUNDUP((DAY(EOMONTH(BA$15,0)))/4,0))),
0)</f>
        <v/>
      </c>
      <c r="BS17" s="125">
        <f t="array" ref="BS17">
IFERROR(
_xlfn.IFS(
$DH17="день_1",
$BP17*$BL17/($AX17-$AW17+1)*BB17*(DAY(EOMONTH(BB$15,0))),
$DH17="день_2",
$BP17/30*MAX(MIN($AX17,EOMONTH(BB$15,0))-MAX($AW17,BB$15)+1,),
$DH17="раб.день",
$BP17/30*(IFERROR(
_xlfn.LET(_xlpm.VD,
CHOOSE(
{1;2;3;4;5;6;7;8;9;10;11;12;13;14;15;16;17;18},
45658,45659,45660,45661,45662,45663,45664,45665,45711,45724,45778,45779,45785,45786,45820,45821,45965,46022),
_xlfn.LET(_xlpm.DD,
MAX(MIN($AX17,EOMONTH(BB$15,0))-MAX($AW17,BB$15),),
_xlfn.IFS(
AND(MONTH($AW17)=MONTH(BB$15),MONTH($AX17)&lt;&gt;MONTH(BB$15)),
NETWORKDAYS.INTL($AW17,$AW17+_xlpm.DD,1,_xlpm.VD),
AND(MONTH($AW17)&lt;&gt;MONTH(BB$15),MONTH($AX17)=MONTH(BB$15)),
NETWORKDAYS.INTL(($AX17)-_xlpm.DD,$AX17,1,_xlpm.VD),
AND(MONTH($AW17)&lt;MONTH(BB$15),MONTH($AX17)&gt;MONTH(BB$15)),
NETWORKDAYS.INTL((EOMONTH(BB$15-1,1))-_xlpm.DD,EOMONTH(BB$15-1,1),1,_xlpm.VD),
AND(MONTH($AW17)=MONTH(BB$15),MONTH($AX17)=MONTH(BB$15)),
NETWORKDAYS.INTL($AW17,$AX17,1,_xlpm.VD)))),0)),
$DH17="месяц",
$BP17*BB17,
$DH17="неделя",
$BP17*BB17/7*(ROUNDUP((DAY(EOMONTH(BB$15,0)))/4,0))),
0)</f>
        <v/>
      </c>
      <c r="BT17" s="125">
        <f t="array" ref="BT17">
IFERROR(
_xlfn.IFS(
$DH17="день_1",
$BP17*$BL17/($AX17-$AW17+1)*BC17*(DAY(EOMONTH(BC$15,0))),
$DH17="день_2",
$BP17/30*MAX(MIN($AX17,EOMONTH(BC$15,0))-MAX($AW17,BC$15)+1,),
$DH17="раб.день",
$BP17/30*(IFERROR(
_xlfn.LET(_xlpm.VD,
CHOOSE(
{1;2;3;4;5;6;7;8;9;10;11;12;13;14;15;16;17;18},
45658,45659,45660,45661,45662,45663,45664,45665,45711,45724,45778,45779,45785,45786,45820,45821,45965,46022),
_xlfn.LET(_xlpm.DD,
MAX(MIN($AX17,EOMONTH(BC$15,0))-MAX($AW17,BC$15),),
_xlfn.IFS(
AND(MONTH($AW17)=MONTH(BC$15),MONTH($AX17)&lt;&gt;MONTH(BC$15)),
NETWORKDAYS.INTL($AW17,$AW17+_xlpm.DD,1,_xlpm.VD),
AND(MONTH($AW17)&lt;&gt;MONTH(BC$15),MONTH($AX17)=MONTH(BC$15)),
NETWORKDAYS.INTL(($AX17)-_xlpm.DD,$AX17,1,_xlpm.VD),
AND(MONTH($AW17)&lt;MONTH(BC$15),MONTH($AX17)&gt;MONTH(BC$15)),
NETWORKDAYS.INTL((EOMONTH(BC$15-1,1))-_xlpm.DD,EOMONTH(BC$15-1,1),1,_xlpm.VD),
AND(MONTH($AW17)=MONTH(BC$15),MONTH($AX17)=MONTH(BC$15)),
NETWORKDAYS.INTL($AW17,$AX17,1,_xlpm.VD)))),0)),
$DH17="месяц",
$BP17*BC17,
$DH17="неделя",
$BP17*BC17/7*(ROUNDUP((DAY(EOMONTH(BC$15,0)))/4,0))),
0)</f>
        <v/>
      </c>
      <c r="BU17" s="125">
        <f t="array" ref="BU17">
IFERROR(
_xlfn.IFS(
$DH17="день_1",
$BP17*$BL17/($AX17-$AW17+1)*BD17*(DAY(EOMONTH(BD$15,0))),
$DH17="день_2",
$BP17/30*MAX(MIN($AX17,EOMONTH(BD$15,0))-MAX($AW17,BD$15)+1,),
$DH17="раб.день",
$BP17/30*(IFERROR(
_xlfn.LET(_xlpm.VD,
CHOOSE(
{1;2;3;4;5;6;7;8;9;10;11;12;13;14;15;16;17;18},
45658,45659,45660,45661,45662,45663,45664,45665,45711,45724,45778,45779,45785,45786,45820,45821,45965,46022),
_xlfn.LET(_xlpm.DD,
MAX(MIN($AX17,EOMONTH(BD$15,0))-MAX($AW17,BD$15),),
_xlfn.IFS(
AND(MONTH($AW17)=MONTH(BD$15),MONTH($AX17)&lt;&gt;MONTH(BD$15)),
NETWORKDAYS.INTL($AW17,$AW17+_xlpm.DD,1,_xlpm.VD),
AND(MONTH($AW17)&lt;&gt;MONTH(BD$15),MONTH($AX17)=MONTH(BD$15)),
NETWORKDAYS.INTL(($AX17)-_xlpm.DD,$AX17,1,_xlpm.VD),
AND(MONTH($AW17)&lt;MONTH(BD$15),MONTH($AX17)&gt;MONTH(BD$15)),
NETWORKDAYS.INTL((EOMONTH(BD$15-1,1))-_xlpm.DD,EOMONTH(BD$15-1,1),1,_xlpm.VD),
AND(MONTH($AW17)=MONTH(BD$15),MONTH($AX17)=MONTH(BD$15)),
NETWORKDAYS.INTL($AW17,$AX17,1,_xlpm.VD)))),0)),
$DH17="месяц",
$BP17*BD17,
$DH17="неделя",
$BP17*BD17/7*(ROUNDUP((DAY(EOMONTH(BD$15,0)))/4,0))),
0)</f>
        <v/>
      </c>
      <c r="BV17" s="125">
        <f t="array" ref="BV17">
IFERROR(
_xlfn.IFS(
$DH17="день_1",
$BP17*$BL17/($AX17-$AW17+1)*BE17*(DAY(EOMONTH(BE$15,0))),
$DH17="день_2",
$BP17/30*MAX(MIN($AX17,EOMONTH(BE$15,0))-MAX($AW17,BE$15)+1,),
$DH17="раб.день",
$BP17/30*(IFERROR(
_xlfn.LET(_xlpm.VD,
CHOOSE(
{1;2;3;4;5;6;7;8;9;10;11;12;13;14;15;16;17;18},
45658,45659,45660,45661,45662,45663,45664,45665,45711,45724,45778,45779,45785,45786,45820,45821,45965,46022),
_xlfn.LET(_xlpm.DD,
MAX(MIN($AX17,EOMONTH(BE$15,0))-MAX($AW17,BE$15),),
_xlfn.IFS(
AND(MONTH($AW17)=MONTH(BE$15),MONTH($AX17)&lt;&gt;MONTH(BE$15)),
NETWORKDAYS.INTL($AW17,$AW17+_xlpm.DD,1,_xlpm.VD),
AND(MONTH($AW17)&lt;&gt;MONTH(BE$15),MONTH($AX17)=MONTH(BE$15)),
NETWORKDAYS.INTL(($AX17)-_xlpm.DD,$AX17,1,_xlpm.VD),
AND(MONTH($AW17)&lt;MONTH(BE$15),MONTH($AX17)&gt;MONTH(BE$15)),
NETWORKDAYS.INTL((EOMONTH(BE$15-1,1))-_xlpm.DD,EOMONTH(BE$15-1,1),1,_xlpm.VD),
AND(MONTH($AW17)=MONTH(BE$15),MONTH($AX17)=MONTH(BE$15)),
NETWORKDAYS.INTL($AW17,$AX17,1,_xlpm.VD)))),0)),
$DH17="месяц",
$BP17*BE17,
$DH17="неделя",
$BP17*BE17/7*(ROUNDUP((DAY(EOMONTH(BE$15,0)))/4,0))),
0)</f>
        <v/>
      </c>
      <c r="BW17" s="125">
        <f t="array" ref="BW17">
IFERROR(
_xlfn.IFS(
$DH17="день_1",
$BP17*$BL17/($AX17-$AW17+1)*BF17*(DAY(EOMONTH(BF$15,0))),
$DH17="день_2",
$BP17/30*MAX(MIN($AX17,EOMONTH(BF$15,0))-MAX($AW17,BF$15)+1,),
$DH17="раб.день",
$BP17/30*(IFERROR(
_xlfn.LET(_xlpm.VD,
CHOOSE(
{1;2;3;4;5;6;7;8;9;10;11;12;13;14;15;16;17;18},
45658,45659,45660,45661,45662,45663,45664,45665,45711,45724,45778,45779,45785,45786,45820,45821,45965,46022),
_xlfn.LET(_xlpm.DD,
MAX(MIN($AX17,EOMONTH(BF$15,0))-MAX($AW17,BF$15),),
_xlfn.IFS(
AND(MONTH($AW17)=MONTH(BF$15),MONTH($AX17)&lt;&gt;MONTH(BF$15)),
NETWORKDAYS.INTL($AW17,$AW17+_xlpm.DD,1,_xlpm.VD),
AND(MONTH($AW17)&lt;&gt;MONTH(BF$15),MONTH($AX17)=MONTH(BF$15)),
NETWORKDAYS.INTL(($AX17)-_xlpm.DD,$AX17,1,_xlpm.VD),
AND(MONTH($AW17)&lt;MONTH(BF$15),MONTH($AX17)&gt;MONTH(BF$15)),
NETWORKDAYS.INTL((EOMONTH(BF$15-1,1))-_xlpm.DD,EOMONTH(BF$15-1,1),1,_xlpm.VD),
AND(MONTH($AW17)=MONTH(BF$15),MONTH($AX17)=MONTH(BF$15)),
NETWORKDAYS.INTL($AW17,$AX17,1,_xlpm.VD)))),0)),
$DH17="месяц",
$BP17*BF17,
$DH17="неделя",
$BP17*BF17/7*(ROUNDUP((DAY(EOMONTH(BF$15,0)))/4,0))),
0)</f>
        <v/>
      </c>
      <c r="BX17" s="125">
        <f t="array" ref="BX17">
IFERROR(
_xlfn.IFS(
$DH17="день_1",
$BP17*$BL17/($AX17-$AW17+1)*BG17*(DAY(EOMONTH(BG$15,0))),
$DH17="день_2",
$BP17/30*MAX(MIN($AX17,EOMONTH(BG$15,0))-MAX($AW17,BG$15)+1,),
$DH17="раб.день",
$BP17/30*(IFERROR(
_xlfn.LET(_xlpm.VD,
CHOOSE(
{1;2;3;4;5;6;7;8;9;10;11;12;13;14;15;16;17;18},
45658,45659,45660,45661,45662,45663,45664,45665,45711,45724,45778,45779,45785,45786,45820,45821,45965,46022),
_xlfn.LET(_xlpm.DD,
MAX(MIN($AX17,EOMONTH(BG$15,0))-MAX($AW17,BG$15),),
_xlfn.IFS(
AND(MONTH($AW17)=MONTH(BG$15),MONTH($AX17)&lt;&gt;MONTH(BG$15)),
NETWORKDAYS.INTL($AW17,$AW17+_xlpm.DD,1,_xlpm.VD),
AND(MONTH($AW17)&lt;&gt;MONTH(BG$15),MONTH($AX17)=MONTH(BG$15)),
NETWORKDAYS.INTL(($AX17)-_xlpm.DD,$AX17,1,_xlpm.VD),
AND(MONTH($AW17)&lt;MONTH(BG$15),MONTH($AX17)&gt;MONTH(BG$15)),
NETWORKDAYS.INTL((EOMONTH(BG$15-1,1))-_xlpm.DD,EOMONTH(BG$15-1,1),1,_xlpm.VD),
AND(MONTH($AW17)=MONTH(BG$15),MONTH($AX17)=MONTH(BG$15)),
NETWORKDAYS.INTL($AW17,$AX17,1,_xlpm.VD)))),0)),
$DH17="месяц",
$BP17*BG17,
$DH17="неделя",
$BP17*BG17/7*(ROUNDUP((DAY(EOMONTH(BG$15,0)))/4,0))),
0)</f>
        <v/>
      </c>
      <c r="BY17" s="125">
        <f t="array" ref="BY17">
IFERROR(
_xlfn.IFS(
$DH17="день_1",
$BP17*$BL17/($AX17-$AW17+1)*BH17*(DAY(EOMONTH(BH$15,0))),
$DH17="день_2",
$BP17/30*MAX(MIN($AX17,EOMONTH(BH$15,0))-MAX($AW17,BH$15)+1,),
$DH17="раб.день",
$BP17/30*(IFERROR(
_xlfn.LET(_xlpm.VD,
CHOOSE(
{1;2;3;4;5;6;7;8;9;10;11;12;13;14;15;16;17;18},
45658,45659,45660,45661,45662,45663,45664,45665,45711,45724,45778,45779,45785,45786,45820,45821,45965,46022),
_xlfn.LET(_xlpm.DD,
MAX(MIN($AX17,EOMONTH(BH$15,0))-MAX($AW17,BH$15),),
_xlfn.IFS(
AND(MONTH($AW17)=MONTH(BH$15),MONTH($AX17)&lt;&gt;MONTH(BH$15)),
NETWORKDAYS.INTL($AW17,$AW17+_xlpm.DD,1,_xlpm.VD),
AND(MONTH($AW17)&lt;&gt;MONTH(BH$15),MONTH($AX17)=MONTH(BH$15)),
NETWORKDAYS.INTL(($AX17)-_xlpm.DD,$AX17,1,_xlpm.VD),
AND(MONTH($AW17)&lt;MONTH(BH$15),MONTH($AX17)&gt;MONTH(BH$15)),
NETWORKDAYS.INTL((EOMONTH(BH$15-1,1))-_xlpm.DD,EOMONTH(BH$15-1,1),1,_xlpm.VD),
AND(MONTH($AW17)=MONTH(BH$15),MONTH($AX17)=MONTH(BH$15)),
NETWORKDAYS.INTL($AW17,$AX17,1,_xlpm.VD)))),0)),
$DH17="месяц",
$BP17*BH17,
$DH17="неделя",
$BP17*BH17/7*(ROUNDUP((DAY(EOMONTH(BH$15,0)))/4,0))),
0)</f>
        <v/>
      </c>
      <c r="BZ17" s="125">
        <f t="array" ref="BZ17">
IFERROR(
_xlfn.IFS(
$DH17="день_1",
$BP17*$BL17/($AX17-$AW17+1)*BI17*(DAY(EOMONTH(BI$15,0))),
$DH17="день_2",
$BP17/30*MAX(MIN($AX17,EOMONTH(BI$15,0))-MAX($AW17,BI$15)+1,),
$DH17="раб.день",
$BP17/30*(IFERROR(
_xlfn.LET(_xlpm.VD,
CHOOSE(
{1;2;3;4;5;6;7;8;9;10;11;12;13;14;15;16;17;18},
45658,45659,45660,45661,45662,45663,45664,45665,45711,45724,45778,45779,45785,45786,45820,45821,45965,46022),
_xlfn.LET(_xlpm.DD,
MAX(MIN($AX17,EOMONTH(BI$15,0))-MAX($AW17,BI$15),),
_xlfn.IFS(
AND(MONTH($AW17)=MONTH(BI$15),MONTH($AX17)&lt;&gt;MONTH(BI$15)),
NETWORKDAYS.INTL($AW17,$AW17+_xlpm.DD,1,_xlpm.VD),
AND(MONTH($AW17)&lt;&gt;MONTH(BI$15),MONTH($AX17)=MONTH(BI$15)),
NETWORKDAYS.INTL(($AX17)-_xlpm.DD,$AX17,1,_xlpm.VD),
AND(MONTH($AW17)&lt;MONTH(BI$15),MONTH($AX17)&gt;MONTH(BI$15)),
NETWORKDAYS.INTL((EOMONTH(BI$15-1,1))-_xlpm.DD,EOMONTH(BI$15-1,1),1,_xlpm.VD),
AND(MONTH($AW17)=MONTH(BI$15),MONTH($AX17)=MONTH(BI$15)),
NETWORKDAYS.INTL($AW17,$AX17,1,_xlpm.VD)))),0)),
$DH17="месяц",
$BP17*BI17,
$DH17="неделя",
$BP17*BI17/7*(ROUNDUP((DAY(EOMONTH(BI$15,0)))/4,0))),
0)</f>
        <v/>
      </c>
      <c r="CA17" s="125">
        <f t="array" ref="CA17">
IFERROR(
_xlfn.IFS(
$DH17="день_1",
$BP17*$BL17/($AX17-$AW17+1)*BJ17*(DAY(EOMONTH(BJ$15,0))),
$DH17="день_2",
$BP17/30*MAX(MIN($AX17,EOMONTH(BJ$15,0))-MAX($AW17,BJ$15)+1,),
$DH17="раб.день",
$BP17/30*(IFERROR(
_xlfn.LET(_xlpm.VD,
CHOOSE(
{1;2;3;4;5;6;7;8;9;10;11;12;13;14;15;16;17;18},
45658,45659,45660,45661,45662,45663,45664,45665,45711,45724,45778,45779,45785,45786,45820,45821,45965,46022),
_xlfn.LET(_xlpm.DD,
MAX(MIN($AX17,EOMONTH(BJ$15,0))-MAX($AW17,BJ$15),),
_xlfn.IFS(
AND(MONTH($AW17)=MONTH(BJ$15),MONTH($AX17)&lt;&gt;MONTH(BJ$15)),
NETWORKDAYS.INTL($AW17,$AW17+_xlpm.DD,1,_xlpm.VD),
AND(MONTH($AW17)&lt;&gt;MONTH(BJ$15),MONTH($AX17)=MONTH(BJ$15)),
NETWORKDAYS.INTL(($AX17)-_xlpm.DD,$AX17,1,_xlpm.VD),
AND(MONTH($AW17)&lt;MONTH(BJ$15),MONTH($AX17)&gt;MONTH(BJ$15)),
NETWORKDAYS.INTL((EOMONTH(BJ$15-1,1))-_xlpm.DD,EOMONTH(BJ$15-1,1),1,_xlpm.VD),
AND(MONTH($AW17)=MONTH(BJ$15),MONTH($AX17)=MONTH(BJ$15)),
NETWORKDAYS.INTL($AW17,$AX17,1,_xlpm.VD)))),0)),
$DH17="месяц",
$BP17*BJ17,
$DH17="неделя",
$BP17*BJ17/7*(ROUNDUP((DAY(EOMONTH(BJ$15,0)))/4,0))),
0)</f>
        <v/>
      </c>
      <c r="CB17" s="125">
        <f t="array" ref="CB17">
IFERROR(
_xlfn.IFS(
$DH17="день_1",
$BP17*$BL17/($AX17-$AW17+1)*BK17*(DAY(EOMONTH(BK$15,0))),
$DH17="день_2",
$BP17/30*MAX(MIN($AX17,EOMONTH(BK$15,0))-MAX($AW17,BK$15)+1,),
$DH17="раб.день",
$BP17/30*(IFERROR(
_xlfn.LET(_xlpm.VD,
CHOOSE(
{1;2;3;4;5;6;7;8;9;10;11;12;13;14;15;16;17;18},
45658,45659,45660,45661,45662,45663,45664,45665,45711,45724,45778,45779,45785,45786,45820,45821,45965,46022),
_xlfn.LET(_xlpm.DD,
MAX(MIN($AX17,EOMONTH(BK$15,0))-MAX($AW17,BK$15),),
_xlfn.IFS(
AND(MONTH($AW17)=MONTH(BK$15),MONTH($AX17)&lt;&gt;MONTH(BK$15)),
NETWORKDAYS.INTL($AW17,$AW17+_xlpm.DD,1,_xlpm.VD),
AND(MONTH($AW17)&lt;&gt;MONTH(BK$15),MONTH($AX17)=MONTH(BK$15)),
NETWORKDAYS.INTL(($AX17)-_xlpm.DD,$AX17,1,_xlpm.VD),
AND(MONTH($AW17)&lt;MONTH(BK$15),MONTH($AX17)&gt;MONTH(BK$15)),
NETWORKDAYS.INTL((EOMONTH(BK$15-1,1))-_xlpm.DD,EOMONTH(BK$15-1,1),1,_xlpm.VD),
AND(MONTH($AW17)=MONTH(BK$15),MONTH($AX17)=MONTH(BK$15)),
NETWORKDAYS.INTL($AW17,$AX17,1,_xlpm.VD)))),0)),
$DH17="месяц",
$BP17*BK17,
$DH17="неделя",
$BP17*BK17/7*(ROUNDUP((DAY(EOMONTH(BK$15,0)))/4,0))),
0)</f>
        <v/>
      </c>
      <c r="CC17" s="125">
        <f>SUM($BQ17:$CB17)</f>
        <v/>
      </c>
      <c r="CD17" s="126">
        <f>SUM($EH17:$EH17)</f>
        <v/>
      </c>
      <c r="CE17" s="126">
        <f>$CD17*$AB17</f>
        <v/>
      </c>
      <c r="CF17" s="126">
        <f>SUM($EK17:$EK17)</f>
        <v/>
      </c>
      <c r="CG17" s="126">
        <f>$CF17*$AB17</f>
        <v/>
      </c>
      <c r="CH17" s="126">
        <f>SUM($CC17,$CE17,$CG17)</f>
        <v/>
      </c>
      <c r="CI17" s="126">
        <f>$CH17*(1+$CM17)</f>
        <v/>
      </c>
      <c r="CJ17" s="127" t="n">
        <v>0</v>
      </c>
      <c r="CK17" s="126">
        <f>SUM($CH17:$CH17)*(1+$CJ17)</f>
        <v/>
      </c>
      <c r="CL17" s="126">
        <f>SUM($CH17:$CH17)*(1+$CM17)</f>
        <v/>
      </c>
      <c r="CM17" s="59" t="inlineStr">
        <is>
          <t>20%</t>
        </is>
      </c>
      <c r="CN17" s="59" t="n"/>
      <c r="CO17" s="72" t="n"/>
      <c r="CP17" s="59" t="n"/>
      <c r="CQ17" s="73" t="n"/>
      <c r="CR17" s="73" t="n"/>
      <c r="CS17" s="73" t="n"/>
      <c r="CT17" s="72" t="n"/>
      <c r="CU17" s="79" t="inlineStr">
        <is>
          <t> </t>
        </is>
      </c>
      <c r="CV17" s="60" t="n"/>
      <c r="CW17" s="60" t="n"/>
      <c r="CX17" s="60" t="n"/>
      <c r="CY17" s="127">
        <f>IFERROR(($CC17-$EE17)/($EE17/(1-$DQ17)),0)</f>
        <v/>
      </c>
      <c r="CZ17" s="127">
        <f>IFERROR(1-$EI17/($CE17),0)</f>
        <v/>
      </c>
      <c r="DA17" s="127">
        <f>IFERROR(1-$EL17/($CG17),0)</f>
        <v/>
      </c>
      <c r="DB17" s="126">
        <f>ROUND(IFERROR(($CI17/(1+$CM17)-$EN17),0),2)</f>
        <v/>
      </c>
      <c r="DC17" s="128" t="n"/>
      <c r="DD17" s="125" t="n"/>
      <c r="DE17" s="75" t="n">
        <v>0</v>
      </c>
      <c r="DF17" s="128" t="n"/>
      <c r="DG17" s="125">
        <f>IF($DC17=0,0,$DD17*($DC17*100%-$DE17*$DF17))*SUM($AB17:$AB17)</f>
        <v/>
      </c>
      <c r="DH17" s="129" t="inlineStr">
        <is>
          <t>месяц</t>
        </is>
      </c>
      <c r="DI17" s="130">
        <f t="array" ref="DI17">IFERROR(
IF($ES17="LisChannel",
(ROUND(((INDEX({174.625;153.888888888889;130.972222222222},MATCH($AI17,{2;3;4}),0))*$AG17*$AI17),2)),0),0)</f>
        <v/>
      </c>
      <c r="DJ17" s="130">
        <f>
_xlfn.LET(_xlpm.X,
IFERROR(
IF($ES17="НовиковТВ",
(_xlfn.LET(_xlpm.NTV,
_xlfn.LET(_xlpm.MIN,350000,
IF(SUMIFS($DI:$DI,$ES:$ES,"НовиковТВ")&lt;=_xlpm.MIN,
(SUMIFS($DI:$DI,$ES:$ES,"НовиковТВ")/(COUNTIFS($ES:$ES,"НовиковТВ")))*_xlpm.MIN/SUMIFS($DI:$DI,$ES:$ES,"НовиковТВ"),
DI17)),
_xlpm.NTV+$DG17/(1-(1-(_xlpm.NTV)*(1-$DL17)*(1-$DM17)*(1-$DN17)*(1-$DO17)*(1-$DP17)/_xlpm.NTV))))/(1+$EP17),
$DI17+$DG17/(1-(1-($DI17)*(1-$DL17)*(1-$DM17)*(1-$DN17)*(1-$DO17)*(1-$DP17)/$DI17))),
0),
_xlpm.X*(1+$CM17)*(1+$CW17)-_xlpm.X*(1+$CM17)+_xlpm.X)</f>
        <v/>
      </c>
      <c r="DK17" s="125" t="inlineStr">
        <is>
          <t>послед.</t>
        </is>
      </c>
      <c r="DL17" s="63" t="n">
        <v>0</v>
      </c>
      <c r="DM17" s="63" t="n">
        <v>0</v>
      </c>
      <c r="DN17" s="63" t="n">
        <v>0</v>
      </c>
      <c r="DO17" s="63" t="n">
        <v>0</v>
      </c>
      <c r="DP17" s="63" t="n">
        <v>0</v>
      </c>
      <c r="DQ17" s="63">
        <f t="array" ref="DQ17">IFERROR(_xlfn.IFS(
$DK17="послед.",1-(1-$DL17)*(1-$DM17)*(1-$DN17)*(1-$DO17)*(1-$DP17),
$DK17="сумм.",$DL17+$DM17+$DN17+$DO17+$DP17),
0)</f>
        <v/>
      </c>
      <c r="DR17" s="125">
        <f t="array" ref="DR17">
IFERROR(
_xlfn.IFS(
$BL17=0,
0,
$BL17&gt;0,
_xlfn.IFS($DK17="послед.",
$DJ17*(1-$DL17)*(1-$DM17)*(1-$DN17)*(1-$DO17)*(1-$DP17),
$DK17="сумм.",
$DJ17*(1-($DL17+$DM17+$DN17+$DO17+$DP17)))),0)</f>
        <v/>
      </c>
      <c r="DS17" s="125">
        <f t="array" ref="DS17">
IFERROR(_xlfn.IFS(
$DH17="день_1",
$DR17*$BL17/($AX17-$AW17+1)*AZ17*(DAY(EOMONTH(AZ$15,0))),
$DH17="день_2",
$DR17/30*MAX(MIN($AX17,EOMONTH(AZ$15,0))-MAX($AW17,AZ$15)+1,),
$DH17="раб.день",
$DR17/30*(IFERROR(
_xlfn.LET(_xlpm.VD,
CHOOSE(
{1;2;3;4;5;6;7;8;9;10;11;12;13;14;15;16;17;18},
45658,45659,45660,45661,45662,45663,45664,45665,45711,45724,45778,45779,45785,45786,45820,45821,45965,46022),
_xlfn.LET(_xlpm.DD,
MAX(MIN($AX17,EOMONTH(AZ$15,0))-MAX($AW17,AZ$15),),
_xlfn.IFS(
AND(MONTH($AW17)=MONTH(AZ$15),MONTH($AX17)&lt;&gt;MONTH(AZ$15)),
NETWORKDAYS.INTL($AW17,$AW17+_xlpm.DD,1,_xlpm.VD),
AND(MONTH($AW17)&lt;&gt;MONTH(AZ$15),MONTH($AX17)=MONTH(AZ$15)),
NETWORKDAYS.INTL(($AX17)-_xlpm.DD,$AX17,1,_xlpm.VD),
AND(MONTH($AW17)&lt;MONTH(AZ$15),MONTH($AX17)&gt;MONTH(AZ$15)),
NETWORKDAYS.INTL((EOMONTH(AZ$15-1,1))-_xlpm.DD,EOMONTH(AZ$15-1,1),1,_xlpm.VD),
AND(MONTH($AW17)=MONTH(AZ$15),MONTH($AX17)=MONTH(AZ$15)),
NETWORKDAYS.INTL($AW17,$AX17,1,_xlpm.VD)))),0)),
$DH17="месяц",
$DR17*AZ17,
$DH17="неделя",
$DR17*AZ17/7*(ROUNDUP((DAY(EOMONTH(AZ$15,0)))/4,0))),
0)</f>
        <v/>
      </c>
      <c r="DT17" s="125">
        <f t="array" ref="DT17">
IFERROR(_xlfn.IFS(
$DH17="день_1",
$DR17*$BL17/($AX17-$AW17+1)*BA17*(DAY(EOMONTH(BA$15,0))),
$DH17="день_2",
$DR17/30*MAX(MIN($AX17,EOMONTH(BA$15,0))-MAX($AW17,BA$15)+1,),
$DH17="раб.день",
$DR17/30*(IFERROR(
_xlfn.LET(_xlpm.VD,
CHOOSE(
{1;2;3;4;5;6;7;8;9;10;11;12;13;14;15;16;17;18},
45658,45659,45660,45661,45662,45663,45664,45665,45711,45724,45778,45779,45785,45786,45820,45821,45965,46022),
_xlfn.LET(_xlpm.DD,
MAX(MIN($AX17,EOMONTH(BA$15,0))-MAX($AW17,BA$15),),
_xlfn.IFS(
AND(MONTH($AW17)=MONTH(BA$15),MONTH($AX17)&lt;&gt;MONTH(BA$15)),
NETWORKDAYS.INTL($AW17,$AW17+_xlpm.DD,1,_xlpm.VD),
AND(MONTH($AW17)&lt;&gt;MONTH(BA$15),MONTH($AX17)=MONTH(BA$15)),
NETWORKDAYS.INTL(($AX17)-_xlpm.DD,$AX17,1,_xlpm.VD),
AND(MONTH($AW17)&lt;MONTH(BA$15),MONTH($AX17)&gt;MONTH(BA$15)),
NETWORKDAYS.INTL((EOMONTH(BA$15-1,1))-_xlpm.DD,EOMONTH(BA$15-1,1),1,_xlpm.VD),
AND(MONTH($AW17)=MONTH(BA$15),MONTH($AX17)=MONTH(BA$15)),
NETWORKDAYS.INTL($AW17,$AX17,1,_xlpm.VD)))),0)),
$DH17="месяц",
$DR17*BA17,
$DH17="неделя",
$DR17*BA17/7*(ROUNDUP((DAY(EOMONTH(BA$15,0)))/4,0))),
0)</f>
        <v/>
      </c>
      <c r="DU17" s="125">
        <f t="array" ref="DU17">
IFERROR(_xlfn.IFS(
$DH17="день_1",
$DR17*$BL17/($AX17-$AW17+1)*BB17*(DAY(EOMONTH(BB$15,0))),
$DH17="день_2",
$DR17/30*MAX(MIN($AX17,EOMONTH(BB$15,0))-MAX($AW17,BB$15)+1,),
$DH17="раб.день",
$DR17/30*(IFERROR(
_xlfn.LET(_xlpm.VD,
CHOOSE(
{1;2;3;4;5;6;7;8;9;10;11;12;13;14;15;16;17;18},
45658,45659,45660,45661,45662,45663,45664,45665,45711,45724,45778,45779,45785,45786,45820,45821,45965,46022),
_xlfn.LET(_xlpm.DD,
MAX(MIN($AX17,EOMONTH(BB$15,0))-MAX($AW17,BB$15),),
_xlfn.IFS(
AND(MONTH($AW17)=MONTH(BB$15),MONTH($AX17)&lt;&gt;MONTH(BB$15)),
NETWORKDAYS.INTL($AW17,$AW17+_xlpm.DD,1,_xlpm.VD),
AND(MONTH($AW17)&lt;&gt;MONTH(BB$15),MONTH($AX17)=MONTH(BB$15)),
NETWORKDAYS.INTL(($AX17)-_xlpm.DD,$AX17,1,_xlpm.VD),
AND(MONTH($AW17)&lt;MONTH(BB$15),MONTH($AX17)&gt;MONTH(BB$15)),
NETWORKDAYS.INTL((EOMONTH(BB$15-1,1))-_xlpm.DD,EOMONTH(BB$15-1,1),1,_xlpm.VD),
AND(MONTH($AW17)=MONTH(BB$15),MONTH($AX17)=MONTH(BB$15)),
NETWORKDAYS.INTL($AW17,$AX17,1,_xlpm.VD)))),0)),
$DH17="месяц",
$DR17*BB17,
$DH17="неделя",
$DR17*BB17/7*(ROUNDUP((DAY(EOMONTH(BB$15,0)))/4,0))),
0)</f>
        <v/>
      </c>
      <c r="DV17" s="125">
        <f t="array" ref="DV17">
IFERROR(_xlfn.IFS(
$DH17="день_1",
$DR17*$BL17/($AX17-$AW17+1)*BC17*(DAY(EOMONTH(BC$15,0))),
$DH17="день_2",
$DR17/30*MAX(MIN($AX17,EOMONTH(BC$15,0))-MAX($AW17,BC$15)+1,),
$DH17="раб.день",
$DR17/30*(IFERROR(
_xlfn.LET(_xlpm.VD,
CHOOSE(
{1;2;3;4;5;6;7;8;9;10;11;12;13;14;15;16;17;18},
45658,45659,45660,45661,45662,45663,45664,45665,45711,45724,45778,45779,45785,45786,45820,45821,45965,46022),
_xlfn.LET(_xlpm.DD,
MAX(MIN($AX17,EOMONTH(BC$15,0))-MAX($AW17,BC$15),),
_xlfn.IFS(
AND(MONTH($AW17)=MONTH(BC$15),MONTH($AX17)&lt;&gt;MONTH(BC$15)),
NETWORKDAYS.INTL($AW17,$AW17+_xlpm.DD,1,_xlpm.VD),
AND(MONTH($AW17)&lt;&gt;MONTH(BC$15),MONTH($AX17)=MONTH(BC$15)),
NETWORKDAYS.INTL(($AX17)-_xlpm.DD,$AX17,1,_xlpm.VD),
AND(MONTH($AW17)&lt;MONTH(BC$15),MONTH($AX17)&gt;MONTH(BC$15)),
NETWORKDAYS.INTL((EOMONTH(BC$15-1,1))-_xlpm.DD,EOMONTH(BC$15-1,1),1,_xlpm.VD),
AND(MONTH($AW17)=MONTH(BC$15),MONTH($AX17)=MONTH(BC$15)),
NETWORKDAYS.INTL($AW17,$AX17,1,_xlpm.VD)))),0)),
$DH17="месяц",
$DR17*BC17,
$DH17="неделя",
$DR17*BC17/7*(ROUNDUP((DAY(EOMONTH(BC$15,0)))/4,0))),
0)</f>
        <v/>
      </c>
      <c r="DW17" s="125">
        <f t="array" ref="DW17">
IFERROR(_xlfn.IFS(
$DH17="день_1",
$DR17*$BL17/($AX17-$AW17+1)*BD17*(DAY(EOMONTH(BD$15,0))),
$DH17="день_2",
$DR17/30*MAX(MIN($AX17,EOMONTH(BD$15,0))-MAX($AW17,BD$15)+1,),
$DH17="раб.день",
$DR17/30*(IFERROR(
_xlfn.LET(_xlpm.VD,
CHOOSE(
{1;2;3;4;5;6;7;8;9;10;11;12;13;14;15;16;17;18},
45658,45659,45660,45661,45662,45663,45664,45665,45711,45724,45778,45779,45785,45786,45820,45821,45965,46022),
_xlfn.LET(_xlpm.DD,
MAX(MIN($AX17,EOMONTH(BD$15,0))-MAX($AW17,BD$15),),
_xlfn.IFS(
AND(MONTH($AW17)=MONTH(BD$15),MONTH($AX17)&lt;&gt;MONTH(BD$15)),
NETWORKDAYS.INTL($AW17,$AW17+_xlpm.DD,1,_xlpm.VD),
AND(MONTH($AW17)&lt;&gt;MONTH(BD$15),MONTH($AX17)=MONTH(BD$15)),
NETWORKDAYS.INTL(($AX17)-_xlpm.DD,$AX17,1,_xlpm.VD),
AND(MONTH($AW17)&lt;MONTH(BD$15),MONTH($AX17)&gt;MONTH(BD$15)),
NETWORKDAYS.INTL((EOMONTH(BD$15-1,1))-_xlpm.DD,EOMONTH(BD$15-1,1),1,_xlpm.VD),
AND(MONTH($AW17)=MONTH(BD$15),MONTH($AX17)=MONTH(BD$15)),
NETWORKDAYS.INTL($AW17,$AX17,1,_xlpm.VD)))),0)),
$DH17="месяц",
$DR17*BD17,
$DH17="неделя",
$DR17*BD17/7*(ROUNDUP((DAY(EOMONTH(BD$15,0)))/4,0))),
0)</f>
        <v/>
      </c>
      <c r="DX17" s="125">
        <f t="array" ref="DX17">
IFERROR(_xlfn.IFS(
$DH17="день_1",
$DR17*$BL17/($AX17-$AW17+1)*BE17*(DAY(EOMONTH(BE$15,0))),
$DH17="день_2",
$DR17/30*MAX(MIN($AX17,EOMONTH(BE$15,0))-MAX($AW17,BE$15)+1,),
$DH17="раб.день",
$DR17/30*(IFERROR(
_xlfn.LET(_xlpm.VD,
CHOOSE(
{1;2;3;4;5;6;7;8;9;10;11;12;13;14;15;16;17;18},
45658,45659,45660,45661,45662,45663,45664,45665,45711,45724,45778,45779,45785,45786,45820,45821,45965,46022),
_xlfn.LET(_xlpm.DD,
MAX(MIN($AX17,EOMONTH(BE$15,0))-MAX($AW17,BE$15),),
_xlfn.IFS(
AND(MONTH($AW17)=MONTH(BE$15),MONTH($AX17)&lt;&gt;MONTH(BE$15)),
NETWORKDAYS.INTL($AW17,$AW17+_xlpm.DD,1,_xlpm.VD),
AND(MONTH($AW17)&lt;&gt;MONTH(BE$15),MONTH($AX17)=MONTH(BE$15)),
NETWORKDAYS.INTL(($AX17)-_xlpm.DD,$AX17,1,_xlpm.VD),
AND(MONTH($AW17)&lt;MONTH(BE$15),MONTH($AX17)&gt;MONTH(BE$15)),
NETWORKDAYS.INTL((EOMONTH(BE$15-1,1))-_xlpm.DD,EOMONTH(BE$15-1,1),1,_xlpm.VD),
AND(MONTH($AW17)=MONTH(BE$15),MONTH($AX17)=MONTH(BE$15)),
NETWORKDAYS.INTL($AW17,$AX17,1,_xlpm.VD)))),0)),
$DH17="месяц",
$DR17*BE17,
$DH17="неделя",
$DR17*BE17/7*(ROUNDUP((DAY(EOMONTH(BE$15,0)))/4,0))),
0)</f>
        <v/>
      </c>
      <c r="DY17" s="125">
        <f t="array" ref="DY17">
IFERROR(_xlfn.IFS(
$DH17="день_1",
$DR17*$BL17/($AX17-$AW17+1)*BF17*(DAY(EOMONTH(BF$15,0))),
$DH17="день_2",
$DR17/30*MAX(MIN($AX17,EOMONTH(BF$15,0))-MAX($AW17,BF$15)+1,),
$DH17="раб.день",
$DR17/30*(IFERROR(
_xlfn.LET(_xlpm.VD,
CHOOSE(
{1;2;3;4;5;6;7;8;9;10;11;12;13;14;15;16;17;18},
45658,45659,45660,45661,45662,45663,45664,45665,45711,45724,45778,45779,45785,45786,45820,45821,45965,46022),
_xlfn.LET(_xlpm.DD,
MAX(MIN($AX17,EOMONTH(BF$15,0))-MAX($AW17,BF$15),),
_xlfn.IFS(
AND(MONTH($AW17)=MONTH(BF$15),MONTH($AX17)&lt;&gt;MONTH(BF$15)),
NETWORKDAYS.INTL($AW17,$AW17+_xlpm.DD,1,_xlpm.VD),
AND(MONTH($AW17)&lt;&gt;MONTH(BF$15),MONTH($AX17)=MONTH(BF$15)),
NETWORKDAYS.INTL(($AX17)-_xlpm.DD,$AX17,1,_xlpm.VD),
AND(MONTH($AW17)&lt;MONTH(BF$15),MONTH($AX17)&gt;MONTH(BF$15)),
NETWORKDAYS.INTL((EOMONTH(BF$15-1,1))-_xlpm.DD,EOMONTH(BF$15-1,1),1,_xlpm.VD),
AND(MONTH($AW17)=MONTH(BF$15),MONTH($AX17)=MONTH(BF$15)),
NETWORKDAYS.INTL($AW17,$AX17,1,_xlpm.VD)))),0)),
$DH17="месяц",
$DR17*BF17,
$DH17="неделя",
$DR17*BF17/7*(ROUNDUP((DAY(EOMONTH(BF$15,0)))/4,0))),
0)</f>
        <v/>
      </c>
      <c r="DZ17" s="125">
        <f t="array" ref="DZ17">
IFERROR(_xlfn.IFS(
$DH17="день_1",
$DR17*$BL17/($AX17-$AW17+1)*BG17*(DAY(EOMONTH(BG$15,0))),
$DH17="день_2",
$DR17/30*MAX(MIN($AX17,EOMONTH(BG$15,0))-MAX($AW17,BG$15)+1,),
$DH17="раб.день",
$DR17/30*(IFERROR(
_xlfn.LET(_xlpm.VD,
CHOOSE(
{1;2;3;4;5;6;7;8;9;10;11;12;13;14;15;16;17;18},
45658,45659,45660,45661,45662,45663,45664,45665,45711,45724,45778,45779,45785,45786,45820,45821,45965,46022),
_xlfn.LET(_xlpm.DD,
MAX(MIN($AX17,EOMONTH(BG$15,0))-MAX($AW17,BG$15),),
_xlfn.IFS(
AND(MONTH($AW17)=MONTH(BG$15),MONTH($AX17)&lt;&gt;MONTH(BG$15)),
NETWORKDAYS.INTL($AW17,$AW17+_xlpm.DD,1,_xlpm.VD),
AND(MONTH($AW17)&lt;&gt;MONTH(BG$15),MONTH($AX17)=MONTH(BG$15)),
NETWORKDAYS.INTL(($AX17)-_xlpm.DD,$AX17,1,_xlpm.VD),
AND(MONTH($AW17)&lt;MONTH(BG$15),MONTH($AX17)&gt;MONTH(BG$15)),
NETWORKDAYS.INTL((EOMONTH(BG$15-1,1))-_xlpm.DD,EOMONTH(BG$15-1,1),1,_xlpm.VD),
AND(MONTH($AW17)=MONTH(BG$15),MONTH($AX17)=MONTH(BG$15)),
NETWORKDAYS.INTL($AW17,$AX17,1,_xlpm.VD)))),0)),
$DH17="месяц",
$DR17*BG17,
$DH17="неделя",
$DR17*BG17/7*(ROUNDUP((DAY(EOMONTH(BG$15,0)))/4,0))),
0)</f>
        <v/>
      </c>
      <c r="EA17" s="125">
        <f t="array" ref="EA17">
IFERROR(_xlfn.IFS(
$DH17="день_1",
$DR17*$BL17/($AX17-$AW17+1)*BH17*(DAY(EOMONTH(BH$15,0))),
$DH17="день_2",
$DR17/30*MAX(MIN($AX17,EOMONTH(BH$15,0))-MAX($AW17,BH$15)+1,),
$DH17="раб.день",
$DR17/30*(IFERROR(
_xlfn.LET(_xlpm.VD,
CHOOSE(
{1;2;3;4;5;6;7;8;9;10;11;12;13;14;15;16;17;18},
45658,45659,45660,45661,45662,45663,45664,45665,45711,45724,45778,45779,45785,45786,45820,45821,45965,46022),
_xlfn.LET(_xlpm.DD,
MAX(MIN($AX17,EOMONTH(BH$15,0))-MAX($AW17,BH$15),),
_xlfn.IFS(
AND(MONTH($AW17)=MONTH(BH$15),MONTH($AX17)&lt;&gt;MONTH(BH$15)),
NETWORKDAYS.INTL($AW17,$AW17+_xlpm.DD,1,_xlpm.VD),
AND(MONTH($AW17)&lt;&gt;MONTH(BH$15),MONTH($AX17)=MONTH(BH$15)),
NETWORKDAYS.INTL(($AX17)-_xlpm.DD,$AX17,1,_xlpm.VD),
AND(MONTH($AW17)&lt;MONTH(BH$15),MONTH($AX17)&gt;MONTH(BH$15)),
NETWORKDAYS.INTL((EOMONTH(BH$15-1,1))-_xlpm.DD,EOMONTH(BH$15-1,1),1,_xlpm.VD),
AND(MONTH($AW17)=MONTH(BH$15),MONTH($AX17)=MONTH(BH$15)),
NETWORKDAYS.INTL($AW17,$AX17,1,_xlpm.VD)))),0)),
$DH17="месяц",
$DR17*BH17,
$DH17="неделя",
$DR17*BH17/7*(ROUNDUP((DAY(EOMONTH(BH$15,0)))/4,0))),
0)</f>
        <v/>
      </c>
      <c r="EB17" s="125">
        <f t="array" ref="EB17">
IFERROR(_xlfn.IFS(
$DH17="день_1",
$DR17*$BL17/($AX17-$AW17+1)*BI17*(DAY(EOMONTH(BI$15,0))),
$DH17="день_2",
$DR17/30*MAX(MIN($AX17,EOMONTH(BI$15,0))-MAX($AW17,BI$15)+1,),
$DH17="раб.день",
$DR17/30*(IFERROR(
_xlfn.LET(_xlpm.VD,
CHOOSE(
{1;2;3;4;5;6;7;8;9;10;11;12;13;14;15;16;17;18},
45658,45659,45660,45661,45662,45663,45664,45665,45711,45724,45778,45779,45785,45786,45820,45821,45965,46022),
_xlfn.LET(_xlpm.DD,
MAX(MIN($AX17,EOMONTH(BI$15,0))-MAX($AW17,BI$15),),
_xlfn.IFS(
AND(MONTH($AW17)=MONTH(BI$15),MONTH($AX17)&lt;&gt;MONTH(BI$15)),
NETWORKDAYS.INTL($AW17,$AW17+_xlpm.DD,1,_xlpm.VD),
AND(MONTH($AW17)&lt;&gt;MONTH(BI$15),MONTH($AX17)=MONTH(BI$15)),
NETWORKDAYS.INTL(($AX17)-_xlpm.DD,$AX17,1,_xlpm.VD),
AND(MONTH($AW17)&lt;MONTH(BI$15),MONTH($AX17)&gt;MONTH(BI$15)),
NETWORKDAYS.INTL((EOMONTH(BI$15-1,1))-_xlpm.DD,EOMONTH(BI$15-1,1),1,_xlpm.VD),
AND(MONTH($AW17)=MONTH(BI$15),MONTH($AX17)=MONTH(BI$15)),
NETWORKDAYS.INTL($AW17,$AX17,1,_xlpm.VD)))),0)),
$DH17="месяц",
$DR17*BI17,
$DH17="неделя",
$DR17*BI17/7*(ROUNDUP((DAY(EOMONTH(BI$15,0)))/4,0))),
0)</f>
        <v/>
      </c>
      <c r="EC17" s="125">
        <f t="array" ref="EC17">
IFERROR(_xlfn.IFS(
$DH17="день_1",
$DR17*$BL17/($AX17-$AW17+1)*BJ17*(DAY(EOMONTH(BJ$15,0))),
$DH17="день_2",
$DR17/30*MAX(MIN($AX17,EOMONTH(BJ$15,0))-MAX($AW17,BJ$15)+1,),
$DH17="раб.день",
$DR17/30*(IFERROR(
_xlfn.LET(_xlpm.VD,
CHOOSE(
{1;2;3;4;5;6;7;8;9;10;11;12;13;14;15;16;17;18},
45658,45659,45660,45661,45662,45663,45664,45665,45711,45724,45778,45779,45785,45786,45820,45821,45965,46022),
_xlfn.LET(_xlpm.DD,
MAX(MIN($AX17,EOMONTH(BJ$15,0))-MAX($AW17,BJ$15),),
_xlfn.IFS(
AND(MONTH($AW17)=MONTH(BJ$15),MONTH($AX17)&lt;&gt;MONTH(BJ$15)),
NETWORKDAYS.INTL($AW17,$AW17+_xlpm.DD,1,_xlpm.VD),
AND(MONTH($AW17)&lt;&gt;MONTH(BJ$15),MONTH($AX17)=MONTH(BJ$15)),
NETWORKDAYS.INTL(($AX17)-_xlpm.DD,$AX17,1,_xlpm.VD),
AND(MONTH($AW17)&lt;MONTH(BJ$15),MONTH($AX17)&gt;MONTH(BJ$15)),
NETWORKDAYS.INTL((EOMONTH(BJ$15-1,1))-_xlpm.DD,EOMONTH(BJ$15-1,1),1,_xlpm.VD),
AND(MONTH($AW17)=MONTH(BJ$15),MONTH($AX17)=MONTH(BJ$15)),
NETWORKDAYS.INTL($AW17,$AX17,1,_xlpm.VD)))),0)),
$DH17="месяц",
$DR17*BJ17,
$DH17="неделя",
$DR17*BJ17/7*(ROUNDUP((DAY(EOMONTH(BJ$15,0)))/4,0))),
0)</f>
        <v/>
      </c>
      <c r="ED17" s="125">
        <f t="array" ref="ED17">
IFERROR(_xlfn.IFS(
$DH17="день_1",
$DR17*$BL17/($AX17-$AW17+1)*BK17*(DAY(EOMONTH(BK$15,0))),
$DH17="день_2",
$DR17/30*MAX(MIN($AX17,EOMONTH(BK$15,0))-MAX($AW17,BK$15)+1,),
$DH17="раб.день",
$DR17/30*(IFERROR(
_xlfn.LET(_xlpm.VD,
CHOOSE(
{1;2;3;4;5;6;7;8;9;10;11;12;13;14;15;16;17;18},
45658,45659,45660,45661,45662,45663,45664,45665,45711,45724,45778,45779,45785,45786,45820,45821,45965,46022),
_xlfn.LET(_xlpm.DD,
MAX(MIN($AX17,EOMONTH(BK$15,0))-MAX($AW17,BK$15),),
_xlfn.IFS(
AND(MONTH($AW17)=MONTH(BK$15),MONTH($AX17)&lt;&gt;MONTH(BK$15)),
NETWORKDAYS.INTL($AW17,$AW17+_xlpm.DD,1,_xlpm.VD),
AND(MONTH($AW17)&lt;&gt;MONTH(BK$15),MONTH($AX17)=MONTH(BK$15)),
NETWORKDAYS.INTL(($AX17)-_xlpm.DD,$AX17,1,_xlpm.VD),
AND(MONTH($AW17)&lt;MONTH(BK$15),MONTH($AX17)&gt;MONTH(BK$15)),
NETWORKDAYS.INTL((EOMONTH(BK$15-1,1))-_xlpm.DD,EOMONTH(BK$15-1,1),1,_xlpm.VD),
AND(MONTH($AW17)=MONTH(BK$15),MONTH($AX17)=MONTH(BK$15)),
NETWORKDAYS.INTL($AW17,$AX17,1,_xlpm.VD)))),0)),
$DH17="месяц",
$DR17*BK17,
$DH17="неделя",
$DR17*BK17/7*(ROUNDUP((DAY(EOMONTH(BK$15,0)))/4,0))),
0)</f>
        <v/>
      </c>
      <c r="EE17" s="125">
        <f>SUM($DS17,$DT17,$DU17,$DV17,$DW17,$DX17,$DY17,$DZ17,$EA17,$EB17,$EC17,$ED17)</f>
        <v/>
      </c>
      <c r="EF17" s="125">
        <f>IFERROR(ROUND($EE17*(1+$EP17),2),0)</f>
        <v/>
      </c>
      <c r="EG17" s="128" t="n">
        <v>1</v>
      </c>
      <c r="EH17" s="126" t="n">
        <v>0</v>
      </c>
      <c r="EI17" s="126">
        <f>ROUND(SUM($EH17:$EH17)*SUM($AB17:$AB17)*$EG17,2)</f>
        <v/>
      </c>
      <c r="EJ17" s="126">
        <f>ROUND($EI17*(1+$EP17),2)</f>
        <v/>
      </c>
      <c r="EK17" s="126" t="n">
        <v>0</v>
      </c>
      <c r="EL17" s="126">
        <f>ROUND(SUM($EK17:$EK17)*SUM($AB17:$AB17)*$EG17,2)</f>
        <v/>
      </c>
      <c r="EM17" s="126">
        <f>ROUND($EL17*(1+$EP17),2)</f>
        <v/>
      </c>
      <c r="EN17" s="126">
        <f>SUM($EE17,$EI17,$EL17)</f>
        <v/>
      </c>
      <c r="EO17" s="126">
        <f>SUM($EF17,$EJ17,$EM17)</f>
        <v/>
      </c>
      <c r="EP17" s="59" t="inlineStr">
        <is>
          <t>20%</t>
        </is>
      </c>
      <c r="EQ17" s="59" t="n"/>
      <c r="ER17" s="60">
        <f t="array" ref="ER17">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MATCH(ES17,
{"AMS";"RussOutdoor";"HD Outdoor";"Ingroup";"IQ";"Ledproduction";"LisChannel";"Logic";"Media-PPL";"NovikovTV | НовиковТВ";"SMA";"SOK";"КрокусТВ | CrocusTV | IndoorTV";"Сити";"ТЯК Москва"},
0)),"")</f>
        <v/>
      </c>
      <c r="ES17" s="60" t="n"/>
      <c r="ET17" s="60">
        <f t="array" ref="ET17">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MATCH(ES17,
{"AMS";"RussOutdoor";"HD Outdoor";"Ingroup";"IQ";"Ledproduction";"LisChannel";"Logic";"Media-PPL";"NovikovTV | НовиковТВ";"SMA";"SOK";"КрокусТВ | CrocusTV | IndoorTV";"Сити";"ТЯК Москва"},
0)),"")</f>
        <v/>
      </c>
      <c r="EU17" s="60" t="n"/>
      <c r="EV17" s="60" t="n"/>
      <c r="EX17" s="110">
        <f t="array" ref="EX17">
($AR17/30
+N("ТРАФИК ПЛОЩАДКИ"))*
(IFERROR(
_xlfn.LET(
_xlpm.GPR,
HLOOKUP($L17,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(MATCH($T17,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IF($Q17="цифровой",_xlpm.GPR/$AG17,_xlpm.GPR/60)),
0)
+N("DWELL TIME"))*
(IF($AB17=0,0,IF($AB17=1,0.3,IF($AB17=2,0.5,IF($AB17&gt;2,1))))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_xlfn.IFS($AC17="да",1.2,$AC17="нет",1)*
_xlfn.IFS($AD17="да",1.2,$AD17="нет",1)*
IF(R17="статический",1,1.2)*
$X17*
INDEX(
{1.2;1;1.2;1.2;1;1.2;1.2;1.2;1.2;1.2;1.2;1;1.2;1.2;1.2;1.2;1;1;1.2;1.2;1.2;1;1;1;1;1.2;1.2;1.2;1.2;1;1;1;1;1.2;1.2;1.2;1.2;1.2;1.2;1.2;1.2;1;1;1.2;1;1;1;1;1.5;1;1;1.5;1.5;1.2},
MATCH($Q17,_xlpm.MI,0)))&gt;{0.02;0.04;0.06;0.1;0.2;0.4;0.6;0.8;1;2;4;6})),
{0;1;2;3;4;5;6;7;8;9;10;11;12},
0)))
+N("КОЭФФИЦИЕНТ КОНТАКТА"))))*
(_xlfn.IFS($X17&lt;0.1,$X17/1000,$X17&gt;25,5.2,AND($X17&gt;=0.1,$X17&lt;=25),(($X17*2+0.1)/10)*($X17/10)))*
IFERROR((_xlfn.LET(
_xlpm.MA,
{0;0.8;0.85;0.9;0.95;1},
_xlpm.MAA,
{0;1;2;3;4;5},
INDEX(_xlpm.MA,MATCH(SUMPRODUCT(--((IF(ROUND(_xlpm.MAA,1)&gt;5,5,ROUND($AB17,1)))&gt;{0;1;2;3;4;5})),_xlpm.MAA,0)))
+N("КОЭФФИЦИЕНТ КОЛ-ВО КОНСТРУКЦИЙ")),1)*
$AB17,0))*
(IF($Q17="цифровой",$AG17/15*$AI17,1)
+N("ДЛЯ ЦИФРЫ"))</f>
        <v/>
      </c>
      <c r="EY17" s="110">
        <f>IFERROR(EX17*AY17,0)</f>
        <v/>
      </c>
      <c r="EZ17" s="131">
        <f>IFERROR(DP17/EY17*1000,0)</f>
        <v/>
      </c>
      <c r="FA17" s="112">
        <f>IFERROR(FC17/FB17,0)</f>
        <v/>
      </c>
      <c r="FB17" s="112">
        <f>IFERROR((FC17/(EY17/FF17*#REF!))*0.825,0)</f>
        <v/>
      </c>
      <c r="FC17" s="112">
        <f>IFERROR(((EX17*30/AR17)*100)/30,0)</f>
        <v/>
      </c>
      <c r="FD17" s="112">
        <f>IFERROR(EY17/G17*100%,0)</f>
        <v/>
      </c>
      <c r="FE17" s="112">
        <f>IFERROR(FD17/FC17*100%,0)</f>
        <v/>
      </c>
      <c r="FF17" s="110">
        <f>IFERROR(AR17/30*AY17,0)</f>
        <v/>
      </c>
    </row>
    <row r="18" ht="13" customHeight="1">
      <c r="A18" s="59" t="n"/>
      <c r="B18" s="60" t="n"/>
      <c r="C18" s="60" t="n"/>
      <c r="D18" s="60">
        <f t="array" ref="D18">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MATCH($E18,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8" s="60">
        <f t="array" ref="E18">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MATCH($F18,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8" s="60" t="inlineStr"/>
      <c r="G18" s="60" t="n"/>
      <c r="H18" s="60">
        <f t="array" ref="H18">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MATCH($I18,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8" s="60" t="n"/>
      <c r="J18" s="60" t="n"/>
      <c r="K18" s="60" t="n"/>
      <c r="L18" s="60" t="n"/>
      <c r="M18" s="60" t="n"/>
      <c r="N18" s="60" t="n"/>
      <c r="O18" s="60" t="n"/>
      <c r="P18" s="60">
        <f t="array" ref="P18">
_xlfn.IFS(
ISNUMBER(MATCH($Q18,{"шелфбаннер","разделитель","монетница","чековая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ISNUMBER(MATCH($Q18,{"LED/LCD","видеокулер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ISNUMBER(MATCH($Q18,{"автомобиль","машина","выставочное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ISNUMBER(MATCH($Q18,{"билборд","лифтовая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ISNUMBER(MATCH($Q18,{"навигация","подвесной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ISNUMBER(MATCH($Q18,{"движущаяся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ISNUMBER(MATCH($Q18,{"каталог","журнал"},)),
"Пресса",
$Q18="","")</f>
        <v/>
      </c>
      <c r="Q18" s="60" t="n"/>
      <c r="R18" s="60">
        <f t="array" ref="R18">
IFERROR(
_xlfn.IFS(
OR(ISNUMBER(MATCH($Q18,{"экспозиция","макет","стенд","автостенд","авто стенд","выставочное пространство","выставочные стенды","модульные выставочные стенды","3Д конструкция","3D конструкция"},)),P18="Экспонирование"),
"нестандартный",
ISNUMBER(MATCH($Q18,{"скроллер","призматрон"},)),
"динамический",
$P18="Видео",
"цифровой",
OR($P18="Пресса",$P18="Щит",$P18="POSm",$P18="Подвес",$P18="Брендирование/оклейка"),
"статический"),"")</f>
        <v/>
      </c>
      <c r="S18" s="59" t="n"/>
      <c r="T18" s="60" t="n"/>
      <c r="U18" s="60" t="n"/>
      <c r="V18" s="60">
        <f>
IF(P18="Видео",
"цифровой постер/ролик",
IF(ISNUMBER(MATCH(Q18,{"короб световой","короб световой | лайтбокс","короб световой | кристалайт","лайтбокс","лайт бокс","кристалайт","LB","lightbox"},)),
"бэклит",
IF(P18="Брендирование/оклейка",
"перфарированная пленка/самоклейка",
IF(P18="Экспонирование",
"под запрос",
IF(P18="Подвес",
"баннер/ткань",
"")))))</f>
        <v/>
      </c>
      <c r="W18" s="59" t="n"/>
      <c r="X18" s="59" t="n"/>
      <c r="Y18" s="59" t="n"/>
      <c r="Z18" s="61" t="n"/>
      <c r="AA18" s="61" t="n"/>
      <c r="AB18" s="61">
        <f>IF(BL18&gt;0,Z18,0)</f>
        <v/>
      </c>
      <c r="AC18" s="59" t="n"/>
      <c r="AD18" s="59" t="n"/>
      <c r="AE18" s="59" t="n"/>
      <c r="AF18" s="59" t="n"/>
      <c r="AG18" s="59" t="n"/>
      <c r="AH18" s="59" t="n"/>
      <c r="AI18" s="59" t="n"/>
      <c r="AJ18" s="59" t="n"/>
      <c r="AK18" s="59" t="n"/>
      <c r="AL18" s="62">
        <f>IFERROR(IF(OR(R18="статический",R18="динамический",R18="нестандартный",R18="",R18=""),"-",IF(AND(AH18="-",AI18="-"),"-",AK18*3600/AH18*AI18)),"-")</f>
        <v/>
      </c>
      <c r="AM18" s="62">
        <f>IFERROR(IF(OR(R18="статический",R18="динамический",R18="",R18="", R18="BTL",R18="нестандартный"),"-",AG18*AI18*AL18/60),"-")</f>
        <v/>
      </c>
      <c r="AN18" s="63">
        <f>IFERROR(IF(AH18="","-",AG18*AI18/AH18),"-")</f>
        <v/>
      </c>
      <c r="AO18" s="59">
        <f>IFERROR(IF(OR($R18="статический",$R18="динамический",$R18="",$R18="",$R18="BTL",$R18="нестандартный"),"-",$AL18*$AY18),"-")</f>
        <v/>
      </c>
      <c r="AP18" s="62">
        <f>IFERROR(IF(OR($R18="статический",$R18="динамический",$R18="",$R18="",$R18="BTL",$R18="нестандартный"),"-",$AM18*AY18),"-")</f>
        <v/>
      </c>
      <c r="AQ18" s="64" t="n"/>
      <c r="AR18" s="61" t="n"/>
      <c r="AS18" s="61" t="n"/>
      <c r="AT18" s="61" t="n"/>
      <c r="AU18" s="65" t="n"/>
      <c r="AV18" s="124">
        <f>IFERROR(DR18/AT18*1000,"n/a")</f>
        <v/>
      </c>
      <c r="AW18" s="67" t="n">
        <v>45838</v>
      </c>
      <c r="AX18" s="67" t="n"/>
      <c r="AY18" s="43">
        <f>IFERROR(IF(OR($AW18="",$AX18=""),"",_xlfn.DAYS($AX18+1,$AW18)),"")</f>
        <v/>
      </c>
      <c r="AZ18" s="68">
        <f t="array" ref="AZ18">
_xlfn.LET(_xlpm.COEFF,
IF($AW18+$AX18=0,0,IF(MAX(MIN($AX18,EOMONTH(AZ$15,0))-MAX($AW18,AZ$15)+1,)&gt;0,1,0)),
_xlfn.IFS(
$ES18="LisChannel",
_xlpm.COEFF*
INDEX({1;1;1.2;1.2;1;1;1;1;1.2;1.2;1.2;1.2},
MATCH(MONTH(AZ$15),
{1,2,3,4,5,6,7,8,9,10,11,12})),
CONCATENATE($ES18," ",$L18)="RussOutdoor метро",
_xlpm.COEFF*
INDEX({0.8;0.9;1.1;1.1;1;1;1;1;1.1;1.1;1.1;1.1},
MATCH(MONTH(AZ$15),
{1,2,3,4,5,6,7,8,9,10,11,12})),
$ES18&lt;&gt;"LisChannel",
_xlpm.COEFF,
$ES18&lt;&gt;"RussOutdoor",
_xlpm.COEFF))</f>
        <v/>
      </c>
      <c r="BA18" s="68">
        <f t="array" ref="BA18">
_xlfn.LET(_xlpm.COEFF,
IF($AW18+$AX18=0,0,IF(MAX(MIN($AX18,EOMONTH(BA$15,0))-MAX($AW18,BA$15)+1,)&gt;0,1,0)),
_xlfn.IFS(
$ES18="LisChannel",
_xlpm.COEFF*
INDEX({1;1;1.2;1.2;1;1;1;1;1.2;1.2;1.2;1.2},
MATCH(MONTH(BA$15),
{1,2,3,4,5,6,7,8,9,10,11,12})),
CONCATENATE($ES18," ",$L18)="RussOutdoor метро",
_xlpm.COEFF*
INDEX({0.8;0.9;1.1;1.1;1;1;1;1;1.1;1.1;1.1;1.1},
MATCH(MONTH(BA$15),
{1,2,3,4,5,6,7,8,9,10,11,12})),
$ES18&lt;&gt;"LisChannel",
_xlpm.COEFF,
$ES18&lt;&gt;"RussOutdoor",
_xlpm.COEFF))</f>
        <v/>
      </c>
      <c r="BB18" s="68">
        <f t="array" ref="BB18">
_xlfn.LET(_xlpm.COEFF,
IF($AW18+$AX18=0,0,IF(MAX(MIN($AX18,EOMONTH(BB$15,0))-MAX($AW18,BB$15)+1,)&gt;0,1,0)),
_xlfn.IFS(
$ES18="LisChannel",
_xlpm.COEFF*
INDEX({1;1;1.2;1.2;1;1;1;1;1.2;1.2;1.2;1.2},
MATCH(MONTH(BB$15),
{1,2,3,4,5,6,7,8,9,10,11,12})),
CONCATENATE($ES18," ",$L18)="RussOutdoor метро",
_xlpm.COEFF*
INDEX({0.8;0.9;1.1;1.1;1;1;1;1;1.1;1.1;1.1;1.1},
MATCH(MONTH(BB$15),
{1,2,3,4,5,6,7,8,9,10,11,12})),
$ES18&lt;&gt;"LisChannel",
_xlpm.COEFF,
$ES18&lt;&gt;"RussOutdoor",
_xlpm.COEFF))</f>
        <v/>
      </c>
      <c r="BC18" s="68">
        <f t="array" ref="BC18">
_xlfn.LET(_xlpm.COEFF,
IF($AW18+$AX18=0,0,IF(MAX(MIN($AX18,EOMONTH(BC$15,0))-MAX($AW18,BC$15)+1,)&gt;0,1,0)),
_xlfn.IFS(
$ES18="LisChannel",
_xlpm.COEFF*
INDEX({1;1;1.2;1.2;1;1;1;1;1.2;1.2;1.2;1.2},
MATCH(MONTH(BC$15),
{1,2,3,4,5,6,7,8,9,10,11,12})),
CONCATENATE($ES18," ",$L18)="RussOutdoor метро",
_xlpm.COEFF*
INDEX({0.8;0.9;1.1;1.1;1;1;1;1;1.1;1.1;1.1;1.1},
MATCH(MONTH(BC$15),
{1,2,3,4,5,6,7,8,9,10,11,12})),
$ES18&lt;&gt;"LisChannel",
_xlpm.COEFF,
$ES18&lt;&gt;"RussOutdoor",
_xlpm.COEFF))</f>
        <v/>
      </c>
      <c r="BD18" s="68">
        <f t="array" ref="BD18">
_xlfn.LET(_xlpm.COEFF,
IF($AW18+$AX18=0,0,IF(MAX(MIN($AX18,EOMONTH(BD$15,0))-MAX($AW18,BD$15)+1,)&gt;0,1,0)),
_xlfn.IFS(
$ES18="LisChannel",
_xlpm.COEFF*
INDEX({1;1;1.2;1.2;1;1;1;1;1.2;1.2;1.2;1.2},
MATCH(MONTH(BD$15),
{1,2,3,4,5,6,7,8,9,10,11,12})),
CONCATENATE($ES18," ",$L18)="RussOutdoor метро",
_xlpm.COEFF*
INDEX({0.8;0.9;1.1;1.1;1;1;1;1;1.1;1.1;1.1;1.1},
MATCH(MONTH(BD$15),
{1,2,3,4,5,6,7,8,9,10,11,12})),
$ES18&lt;&gt;"LisChannel",
_xlpm.COEFF,
$ES18&lt;&gt;"RussOutdoor",
_xlpm.COEFF))</f>
        <v/>
      </c>
      <c r="BE18" s="68">
        <f t="array" ref="BE18">
_xlfn.LET(_xlpm.COEFF,
IF($AW18+$AX18=0,0,IF(MAX(MIN($AX18,EOMONTH(BE$15,0))-MAX($AW18,BE$15)+1,)&gt;0,1,0)),
_xlfn.IFS(
$ES18="LisChannel",
_xlpm.COEFF*
INDEX({1;1;1.2;1.2;1;1;1;1;1.2;1.2;1.2;1.2},
MATCH(MONTH(BE$15),
{1,2,3,4,5,6,7,8,9,10,11,12})),
CONCATENATE($ES18," ",$L18)="RussOutdoor метро",
_xlpm.COEFF*
INDEX({0.8;0.9;1.1;1.1;1;1;1;1;1.1;1.1;1.1;1.1},
MATCH(MONTH(BE$15),
{1,2,3,4,5,6,7,8,9,10,11,12})),
$ES18&lt;&gt;"LisChannel",
_xlpm.COEFF,
$ES18&lt;&gt;"RussOutdoor",
_xlpm.COEFF))</f>
        <v/>
      </c>
      <c r="BF18" s="68">
        <f t="array" ref="BF18">
_xlfn.LET(_xlpm.COEFF,
IF($AW18+$AX18=0,0,IF(MAX(MIN($AX18,EOMONTH(BF$15,0))-MAX($AW18,BF$15)+1,)&gt;0,1,0)),
_xlfn.IFS(
$ES18="LisChannel",
_xlpm.COEFF*
INDEX({1;1;1.2;1.2;1;1;1;1;1.2;1.2;1.2;1.2},
MATCH(MONTH(BF$15),
{1,2,3,4,5,6,7,8,9,10,11,12})),
CONCATENATE($ES18," ",$L18)="RussOutdoor метро",
_xlpm.COEFF*
INDEX({0.8;0.9;1.1;1.1;1;1;1;1;1.1;1.1;1.1;1.1},
MATCH(MONTH(BF$15),
{1,2,3,4,5,6,7,8,9,10,11,12})),
$ES18&lt;&gt;"LisChannel",
_xlpm.COEFF,
$ES18&lt;&gt;"RussOutdoor",
_xlpm.COEFF))</f>
        <v/>
      </c>
      <c r="BG18" s="68">
        <f t="array" ref="BG18">
_xlfn.LET(_xlpm.COEFF,
IF($AW18+$AX18=0,0,IF(MAX(MIN($AX18,EOMONTH(BG$15,0))-MAX($AW18,BG$15)+1,)&gt;0,1,0)),
_xlfn.IFS(
$ES18="LisChannel",
_xlpm.COEFF*
INDEX({1;1;1.2;1.2;1;1;1;1;1.2;1.2;1.2;1.2},
MATCH(MONTH(BG$15),
{1,2,3,4,5,6,7,8,9,10,11,12})),
CONCATENATE($ES18," ",$L18)="RussOutdoor метро",
_xlpm.COEFF*
INDEX({0.8;0.9;1.1;1.1;1;1;1;1;1.1;1.1;1.1;1.1},
MATCH(MONTH(BG$15),
{1,2,3,4,5,6,7,8,9,10,11,12})),
$ES18&lt;&gt;"LisChannel",
_xlpm.COEFF,
$ES18&lt;&gt;"RussOutdoor",
_xlpm.COEFF))</f>
        <v/>
      </c>
      <c r="BH18" s="68">
        <f t="array" ref="BH18">
_xlfn.LET(_xlpm.COEFF,
IF($AW18+$AX18=0,0,IF(MAX(MIN($AX18,EOMONTH(BH$15,0))-MAX($AW18,BH$15)+1,)&gt;0,1,0)),
_xlfn.IFS(
$ES18="LisChannel",
_xlpm.COEFF*
INDEX({1;1;1.2;1.2;1;1;1;1;1.2;1.2;1.2;1.2},
MATCH(MONTH(BH$15),
{1,2,3,4,5,6,7,8,9,10,11,12})),
CONCATENATE($ES18," ",$L18)="RussOutdoor метро",
_xlpm.COEFF*
INDEX({0.8;0.9;1.1;1.1;1;1;1;1;1.1;1.1;1.1;1.1},
MATCH(MONTH(BH$15),
{1,2,3,4,5,6,7,8,9,10,11,12})),
$ES18&lt;&gt;"LisChannel",
_xlpm.COEFF,
$ES18&lt;&gt;"RussOutdoor",
_xlpm.COEFF))</f>
        <v/>
      </c>
      <c r="BI18" s="68">
        <f t="array" ref="BI18">
_xlfn.LET(_xlpm.COEFF,
IF($AW18+$AX18=0,0,IF(MAX(MIN($AX18,EOMONTH(BI$15,0))-MAX($AW18,BI$15)+1,)&gt;0,1,0)),
_xlfn.IFS(
$ES18="LisChannel",
_xlpm.COEFF*
INDEX({1;1;1.2;1.2;1;1;1;1;1.2;1.2;1.2;1.2},
MATCH(MONTH(BI$15),
{1,2,3,4,5,6,7,8,9,10,11,12})),
CONCATENATE($ES18," ",$L18)="RussOutdoor метро",
_xlpm.COEFF*
INDEX({0.8;0.9;1.1;1.1;1;1;1;1;1.1;1.1;1.1;1.1},
MATCH(MONTH(BI$15),
{1,2,3,4,5,6,7,8,9,10,11,12})),
$ES18&lt;&gt;"LisChannel",
_xlpm.COEFF,
$ES18&lt;&gt;"RussOutdoor",
_xlpm.COEFF))</f>
        <v/>
      </c>
      <c r="BJ18" s="68">
        <f t="array" ref="BJ18">
_xlfn.LET(_xlpm.COEFF,
IF($AW18+$AX18=0,0,IF(MAX(MIN($AX18,EOMONTH(BJ$15,0))-MAX($AW18,BJ$15)+1,)&gt;0,1,0)),
_xlfn.IFS(
$ES18="LisChannel",
_xlpm.COEFF*
INDEX({1;1;1.2;1.2;1;1;1;1;1.2;1.2;1.2;1.2},
MATCH(MONTH(BJ$15),
{1,2,3,4,5,6,7,8,9,10,11,12})),
CONCATENATE($ES18," ",$L18)="RussOutdoor метро",
_xlpm.COEFF*
INDEX({0.8;0.9;1.1;1.1;1;1;1;1;1.1;1.1;1.1;1.1},
MATCH(MONTH(BJ$15),
{1,2,3,4,5,6,7,8,9,10,11,12})),
$ES18&lt;&gt;"LisChannel",
_xlpm.COEFF,
$ES18&lt;&gt;"RussOutdoor",
_xlpm.COEFF))</f>
        <v/>
      </c>
      <c r="BK18" s="68">
        <f t="array" ref="BK18">
_xlfn.LET(_xlpm.COEFF,
IF($AW18+$AX18=0,0,IF(MAX(MIN($AX18,EOMONTH(BK$15,0))-MAX($AW18,BK$15)+1,)&gt;0,1,0)),
_xlfn.IFS(
$ES18="LisChannel",
_xlpm.COEFF*
INDEX({1;1;1.2;1.2;1;1;1;1;1.2;1.2;1.2;1.2},
MATCH(MONTH(BK$15),
{1,2,3,4,5,6,7,8,9,10,11,12})),
CONCATENATE($ES18," ",$L18)="RussOutdoor метро",
_xlpm.COEFF*
INDEX({0.8;0.9;1.1;1.1;1;1;1;1;1.1;1.1;1.1;1.1},
MATCH(MONTH(BK$15),
{1,2,3,4,5,6,7,8,9,10,11,12})),
$ES18&lt;&gt;"LisChannel",
_xlpm.COEFF,
$ES18&lt;&gt;"RussOutdoor",
_xlpm.COEFF))</f>
        <v/>
      </c>
      <c r="BL18" s="62">
        <f>COUNTIFS($AZ18:$BK18,"&gt;0")</f>
        <v/>
      </c>
      <c r="BM18" s="65" t="n"/>
      <c r="BN18" s="125">
        <f>$DJ18</f>
        <v/>
      </c>
      <c r="BO18" s="63">
        <f>$DQ18</f>
        <v/>
      </c>
      <c r="BP18" s="125">
        <f>
IFERROR(
IF($BL18=0,0,
$BN18*(1-$BO18)),
0)</f>
        <v/>
      </c>
      <c r="BQ18" s="125">
        <f t="array" ref="BQ18">
IFERROR(
_xlfn.IFS(
$DH18="день_1",
$BP18*$BL18/($AX18-$AW18+1)*AZ18*(DAY(EOMONTH(AZ$15,0))),
$DH18="день_2",
$BP18/30*MAX(MIN($AX18,EOMONTH(AZ$15,0))-MAX($AW18,AZ$15)+1,),
$DH18="раб.день",
$BP18/30*(IFERROR(
_xlfn.LET(_xlpm.VD,
CHOOSE(
{1;2;3;4;5;6;7;8;9;10;11;12;13;14;15;16;17;18},
45658,45659,45660,45661,45662,45663,45664,45665,45711,45724,45778,45779,45785,45786,45820,45821,45965,46022),
_xlfn.LET(_xlpm.DD,
MAX(MIN($AX18,EOMONTH(AZ$15,0))-MAX($AW18,AZ$15),),
_xlfn.IFS(
AND(MONTH($AW18)=MONTH(AZ$15),MONTH($AX18)&lt;&gt;MONTH(AZ$15)),
NETWORKDAYS.INTL($AW18,$AW18+_xlpm.DD,1,_xlpm.VD),
AND(MONTH($AW18)&lt;&gt;MONTH(AZ$15),MONTH($AX18)=MONTH(AZ$15)),
NETWORKDAYS.INTL(($AX18)-_xlpm.DD,$AX18,1,_xlpm.VD),
AND(MONTH($AW18)&lt;MONTH(AZ$15),MONTH($AX18)&gt;MONTH(AZ$15)),
NETWORKDAYS.INTL((EOMONTH(AZ$15-1,1))-_xlpm.DD,EOMONTH(AZ$15-1,1),1,_xlpm.VD),
AND(MONTH($AW18)=MONTH(AZ$15),MONTH($AX18)=MONTH(AZ$15)),
NETWORKDAYS.INTL($AW18,$AX18,1,_xlpm.VD)))),0)),
$DH18="месяц",
$BP18*AZ18,
$DH18="неделя",
$BP18*AZ18/7*(ROUNDUP((DAY(EOMONTH(AZ$15,0)))/4,0))),
0)</f>
        <v/>
      </c>
      <c r="BR18" s="125">
        <f t="array" ref="BR18">
IFERROR(
_xlfn.IFS(
$DH18="день_1",
$BP18*$BL18/($AX18-$AW18+1)*BA18*(DAY(EOMONTH(BA$15,0))),
$DH18="день_2",
$BP18/30*MAX(MIN($AX18,EOMONTH(BA$15,0))-MAX($AW18,BA$15)+1,),
$DH18="раб.день",
$BP18/30*(IFERROR(
_xlfn.LET(_xlpm.VD,
CHOOSE(
{1;2;3;4;5;6;7;8;9;10;11;12;13;14;15;16;17;18},
45658,45659,45660,45661,45662,45663,45664,45665,45711,45724,45778,45779,45785,45786,45820,45821,45965,46022),
_xlfn.LET(_xlpm.DD,
MAX(MIN($AX18,EOMONTH(BA$15,0))-MAX($AW18,BA$15),),
_xlfn.IFS(
AND(MONTH($AW18)=MONTH(BA$15),MONTH($AX18)&lt;&gt;MONTH(BA$15)),
NETWORKDAYS.INTL($AW18,$AW18+_xlpm.DD,1,_xlpm.VD),
AND(MONTH($AW18)&lt;&gt;MONTH(BA$15),MONTH($AX18)=MONTH(BA$15)),
NETWORKDAYS.INTL(($AX18)-_xlpm.DD,$AX18,1,_xlpm.VD),
AND(MONTH($AW18)&lt;MONTH(BA$15),MONTH($AX18)&gt;MONTH(BA$15)),
NETWORKDAYS.INTL((EOMONTH(BA$15-1,1))-_xlpm.DD,EOMONTH(BA$15-1,1),1,_xlpm.VD),
AND(MONTH($AW18)=MONTH(BA$15),MONTH($AX18)=MONTH(BA$15)),
NETWORKDAYS.INTL($AW18,$AX18,1,_xlpm.VD)))),0)),
$DH18="месяц",
$BP18*BA18,
$DH18="неделя",
$BP18*BA18/7*(ROUNDUP((DAY(EOMONTH(BA$15,0)))/4,0))),
0)</f>
        <v/>
      </c>
      <c r="BS18" s="125">
        <f t="array" ref="BS18">
IFERROR(
_xlfn.IFS(
$DH18="день_1",
$BP18*$BL18/($AX18-$AW18+1)*BB18*(DAY(EOMONTH(BB$15,0))),
$DH18="день_2",
$BP18/30*MAX(MIN($AX18,EOMONTH(BB$15,0))-MAX($AW18,BB$15)+1,),
$DH18="раб.день",
$BP18/30*(IFERROR(
_xlfn.LET(_xlpm.VD,
CHOOSE(
{1;2;3;4;5;6;7;8;9;10;11;12;13;14;15;16;17;18},
45658,45659,45660,45661,45662,45663,45664,45665,45711,45724,45778,45779,45785,45786,45820,45821,45965,46022),
_xlfn.LET(_xlpm.DD,
MAX(MIN($AX18,EOMONTH(BB$15,0))-MAX($AW18,BB$15),),
_xlfn.IFS(
AND(MONTH($AW18)=MONTH(BB$15),MONTH($AX18)&lt;&gt;MONTH(BB$15)),
NETWORKDAYS.INTL($AW18,$AW18+_xlpm.DD,1,_xlpm.VD),
AND(MONTH($AW18)&lt;&gt;MONTH(BB$15),MONTH($AX18)=MONTH(BB$15)),
NETWORKDAYS.INTL(($AX18)-_xlpm.DD,$AX18,1,_xlpm.VD),
AND(MONTH($AW18)&lt;MONTH(BB$15),MONTH($AX18)&gt;MONTH(BB$15)),
NETWORKDAYS.INTL((EOMONTH(BB$15-1,1))-_xlpm.DD,EOMONTH(BB$15-1,1),1,_xlpm.VD),
AND(MONTH($AW18)=MONTH(BB$15),MONTH($AX18)=MONTH(BB$15)),
NETWORKDAYS.INTL($AW18,$AX18,1,_xlpm.VD)))),0)),
$DH18="месяц",
$BP18*BB18,
$DH18="неделя",
$BP18*BB18/7*(ROUNDUP((DAY(EOMONTH(BB$15,0)))/4,0))),
0)</f>
        <v/>
      </c>
      <c r="BT18" s="125">
        <f t="array" ref="BT18">
IFERROR(
_xlfn.IFS(
$DH18="день_1",
$BP18*$BL18/($AX18-$AW18+1)*BC18*(DAY(EOMONTH(BC$15,0))),
$DH18="день_2",
$BP18/30*MAX(MIN($AX18,EOMONTH(BC$15,0))-MAX($AW18,BC$15)+1,),
$DH18="раб.день",
$BP18/30*(IFERROR(
_xlfn.LET(_xlpm.VD,
CHOOSE(
{1;2;3;4;5;6;7;8;9;10;11;12;13;14;15;16;17;18},
45658,45659,45660,45661,45662,45663,45664,45665,45711,45724,45778,45779,45785,45786,45820,45821,45965,46022),
_xlfn.LET(_xlpm.DD,
MAX(MIN($AX18,EOMONTH(BC$15,0))-MAX($AW18,BC$15),),
_xlfn.IFS(
AND(MONTH($AW18)=MONTH(BC$15),MONTH($AX18)&lt;&gt;MONTH(BC$15)),
NETWORKDAYS.INTL($AW18,$AW18+_xlpm.DD,1,_xlpm.VD),
AND(MONTH($AW18)&lt;&gt;MONTH(BC$15),MONTH($AX18)=MONTH(BC$15)),
NETWORKDAYS.INTL(($AX18)-_xlpm.DD,$AX18,1,_xlpm.VD),
AND(MONTH($AW18)&lt;MONTH(BC$15),MONTH($AX18)&gt;MONTH(BC$15)),
NETWORKDAYS.INTL((EOMONTH(BC$15-1,1))-_xlpm.DD,EOMONTH(BC$15-1,1),1,_xlpm.VD),
AND(MONTH($AW18)=MONTH(BC$15),MONTH($AX18)=MONTH(BC$15)),
NETWORKDAYS.INTL($AW18,$AX18,1,_xlpm.VD)))),0)),
$DH18="месяц",
$BP18*BC18,
$DH18="неделя",
$BP18*BC18/7*(ROUNDUP((DAY(EOMONTH(BC$15,0)))/4,0))),
0)</f>
        <v/>
      </c>
      <c r="BU18" s="125">
        <f t="array" ref="BU18">
IFERROR(
_xlfn.IFS(
$DH18="день_1",
$BP18*$BL18/($AX18-$AW18+1)*BD18*(DAY(EOMONTH(BD$15,0))),
$DH18="день_2",
$BP18/30*MAX(MIN($AX18,EOMONTH(BD$15,0))-MAX($AW18,BD$15)+1,),
$DH18="раб.день",
$BP18/30*(IFERROR(
_xlfn.LET(_xlpm.VD,
CHOOSE(
{1;2;3;4;5;6;7;8;9;10;11;12;13;14;15;16;17;18},
45658,45659,45660,45661,45662,45663,45664,45665,45711,45724,45778,45779,45785,45786,45820,45821,45965,46022),
_xlfn.LET(_xlpm.DD,
MAX(MIN($AX18,EOMONTH(BD$15,0))-MAX($AW18,BD$15),),
_xlfn.IFS(
AND(MONTH($AW18)=MONTH(BD$15),MONTH($AX18)&lt;&gt;MONTH(BD$15)),
NETWORKDAYS.INTL($AW18,$AW18+_xlpm.DD,1,_xlpm.VD),
AND(MONTH($AW18)&lt;&gt;MONTH(BD$15),MONTH($AX18)=MONTH(BD$15)),
NETWORKDAYS.INTL(($AX18)-_xlpm.DD,$AX18,1,_xlpm.VD),
AND(MONTH($AW18)&lt;MONTH(BD$15),MONTH($AX18)&gt;MONTH(BD$15)),
NETWORKDAYS.INTL((EOMONTH(BD$15-1,1))-_xlpm.DD,EOMONTH(BD$15-1,1),1,_xlpm.VD),
AND(MONTH($AW18)=MONTH(BD$15),MONTH($AX18)=MONTH(BD$15)),
NETWORKDAYS.INTL($AW18,$AX18,1,_xlpm.VD)))),0)),
$DH18="месяц",
$BP18*BD18,
$DH18="неделя",
$BP18*BD18/7*(ROUNDUP((DAY(EOMONTH(BD$15,0)))/4,0))),
0)</f>
        <v/>
      </c>
      <c r="BV18" s="125">
        <f t="array" ref="BV18">
IFERROR(
_xlfn.IFS(
$DH18="день_1",
$BP18*$BL18/($AX18-$AW18+1)*BE18*(DAY(EOMONTH(BE$15,0))),
$DH18="день_2",
$BP18/30*MAX(MIN($AX18,EOMONTH(BE$15,0))-MAX($AW18,BE$15)+1,),
$DH18="раб.день",
$BP18/30*(IFERROR(
_xlfn.LET(_xlpm.VD,
CHOOSE(
{1;2;3;4;5;6;7;8;9;10;11;12;13;14;15;16;17;18},
45658,45659,45660,45661,45662,45663,45664,45665,45711,45724,45778,45779,45785,45786,45820,45821,45965,46022),
_xlfn.LET(_xlpm.DD,
MAX(MIN($AX18,EOMONTH(BE$15,0))-MAX($AW18,BE$15),),
_xlfn.IFS(
AND(MONTH($AW18)=MONTH(BE$15),MONTH($AX18)&lt;&gt;MONTH(BE$15)),
NETWORKDAYS.INTL($AW18,$AW18+_xlpm.DD,1,_xlpm.VD),
AND(MONTH($AW18)&lt;&gt;MONTH(BE$15),MONTH($AX18)=MONTH(BE$15)),
NETWORKDAYS.INTL(($AX18)-_xlpm.DD,$AX18,1,_xlpm.VD),
AND(MONTH($AW18)&lt;MONTH(BE$15),MONTH($AX18)&gt;MONTH(BE$15)),
NETWORKDAYS.INTL((EOMONTH(BE$15-1,1))-_xlpm.DD,EOMONTH(BE$15-1,1),1,_xlpm.VD),
AND(MONTH($AW18)=MONTH(BE$15),MONTH($AX18)=MONTH(BE$15)),
NETWORKDAYS.INTL($AW18,$AX18,1,_xlpm.VD)))),0)),
$DH18="месяц",
$BP18*BE18,
$DH18="неделя",
$BP18*BE18/7*(ROUNDUP((DAY(EOMONTH(BE$15,0)))/4,0))),
0)</f>
        <v/>
      </c>
      <c r="BW18" s="125">
        <f t="array" ref="BW18">
IFERROR(
_xlfn.IFS(
$DH18="день_1",
$BP18*$BL18/($AX18-$AW18+1)*BF18*(DAY(EOMONTH(BF$15,0))),
$DH18="день_2",
$BP18/30*MAX(MIN($AX18,EOMONTH(BF$15,0))-MAX($AW18,BF$15)+1,),
$DH18="раб.день",
$BP18/30*(IFERROR(
_xlfn.LET(_xlpm.VD,
CHOOSE(
{1;2;3;4;5;6;7;8;9;10;11;12;13;14;15;16;17;18},
45658,45659,45660,45661,45662,45663,45664,45665,45711,45724,45778,45779,45785,45786,45820,45821,45965,46022),
_xlfn.LET(_xlpm.DD,
MAX(MIN($AX18,EOMONTH(BF$15,0))-MAX($AW18,BF$15),),
_xlfn.IFS(
AND(MONTH($AW18)=MONTH(BF$15),MONTH($AX18)&lt;&gt;MONTH(BF$15)),
NETWORKDAYS.INTL($AW18,$AW18+_xlpm.DD,1,_xlpm.VD),
AND(MONTH($AW18)&lt;&gt;MONTH(BF$15),MONTH($AX18)=MONTH(BF$15)),
NETWORKDAYS.INTL(($AX18)-_xlpm.DD,$AX18,1,_xlpm.VD),
AND(MONTH($AW18)&lt;MONTH(BF$15),MONTH($AX18)&gt;MONTH(BF$15)),
NETWORKDAYS.INTL((EOMONTH(BF$15-1,1))-_xlpm.DD,EOMONTH(BF$15-1,1),1,_xlpm.VD),
AND(MONTH($AW18)=MONTH(BF$15),MONTH($AX18)=MONTH(BF$15)),
NETWORKDAYS.INTL($AW18,$AX18,1,_xlpm.VD)))),0)),
$DH18="месяц",
$BP18*BF18,
$DH18="неделя",
$BP18*BF18/7*(ROUNDUP((DAY(EOMONTH(BF$15,0)))/4,0))),
0)</f>
        <v/>
      </c>
      <c r="BX18" s="125">
        <f t="array" ref="BX18">
IFERROR(
_xlfn.IFS(
$DH18="день_1",
$BP18*$BL18/($AX18-$AW18+1)*BG18*(DAY(EOMONTH(BG$15,0))),
$DH18="день_2",
$BP18/30*MAX(MIN($AX18,EOMONTH(BG$15,0))-MAX($AW18,BG$15)+1,),
$DH18="раб.день",
$BP18/30*(IFERROR(
_xlfn.LET(_xlpm.VD,
CHOOSE(
{1;2;3;4;5;6;7;8;9;10;11;12;13;14;15;16;17;18},
45658,45659,45660,45661,45662,45663,45664,45665,45711,45724,45778,45779,45785,45786,45820,45821,45965,46022),
_xlfn.LET(_xlpm.DD,
MAX(MIN($AX18,EOMONTH(BG$15,0))-MAX($AW18,BG$15),),
_xlfn.IFS(
AND(MONTH($AW18)=MONTH(BG$15),MONTH($AX18)&lt;&gt;MONTH(BG$15)),
NETWORKDAYS.INTL($AW18,$AW18+_xlpm.DD,1,_xlpm.VD),
AND(MONTH($AW18)&lt;&gt;MONTH(BG$15),MONTH($AX18)=MONTH(BG$15)),
NETWORKDAYS.INTL(($AX18)-_xlpm.DD,$AX18,1,_xlpm.VD),
AND(MONTH($AW18)&lt;MONTH(BG$15),MONTH($AX18)&gt;MONTH(BG$15)),
NETWORKDAYS.INTL((EOMONTH(BG$15-1,1))-_xlpm.DD,EOMONTH(BG$15-1,1),1,_xlpm.VD),
AND(MONTH($AW18)=MONTH(BG$15),MONTH($AX18)=MONTH(BG$15)),
NETWORKDAYS.INTL($AW18,$AX18,1,_xlpm.VD)))),0)),
$DH18="месяц",
$BP18*BG18,
$DH18="неделя",
$BP18*BG18/7*(ROUNDUP((DAY(EOMONTH(BG$15,0)))/4,0))),
0)</f>
        <v/>
      </c>
      <c r="BY18" s="125">
        <f t="array" ref="BY18">
IFERROR(
_xlfn.IFS(
$DH18="день_1",
$BP18*$BL18/($AX18-$AW18+1)*BH18*(DAY(EOMONTH(BH$15,0))),
$DH18="день_2",
$BP18/30*MAX(MIN($AX18,EOMONTH(BH$15,0))-MAX($AW18,BH$15)+1,),
$DH18="раб.день",
$BP18/30*(IFERROR(
_xlfn.LET(_xlpm.VD,
CHOOSE(
{1;2;3;4;5;6;7;8;9;10;11;12;13;14;15;16;17;18},
45658,45659,45660,45661,45662,45663,45664,45665,45711,45724,45778,45779,45785,45786,45820,45821,45965,46022),
_xlfn.LET(_xlpm.DD,
MAX(MIN($AX18,EOMONTH(BH$15,0))-MAX($AW18,BH$15),),
_xlfn.IFS(
AND(MONTH($AW18)=MONTH(BH$15),MONTH($AX18)&lt;&gt;MONTH(BH$15)),
NETWORKDAYS.INTL($AW18,$AW18+_xlpm.DD,1,_xlpm.VD),
AND(MONTH($AW18)&lt;&gt;MONTH(BH$15),MONTH($AX18)=MONTH(BH$15)),
NETWORKDAYS.INTL(($AX18)-_xlpm.DD,$AX18,1,_xlpm.VD),
AND(MONTH($AW18)&lt;MONTH(BH$15),MONTH($AX18)&gt;MONTH(BH$15)),
NETWORKDAYS.INTL((EOMONTH(BH$15-1,1))-_xlpm.DD,EOMONTH(BH$15-1,1),1,_xlpm.VD),
AND(MONTH($AW18)=MONTH(BH$15),MONTH($AX18)=MONTH(BH$15)),
NETWORKDAYS.INTL($AW18,$AX18,1,_xlpm.VD)))),0)),
$DH18="месяц",
$BP18*BH18,
$DH18="неделя",
$BP18*BH18/7*(ROUNDUP((DAY(EOMONTH(BH$15,0)))/4,0))),
0)</f>
        <v/>
      </c>
      <c r="BZ18" s="125">
        <f t="array" ref="BZ18">
IFERROR(
_xlfn.IFS(
$DH18="день_1",
$BP18*$BL18/($AX18-$AW18+1)*BI18*(DAY(EOMONTH(BI$15,0))),
$DH18="день_2",
$BP18/30*MAX(MIN($AX18,EOMONTH(BI$15,0))-MAX($AW18,BI$15)+1,),
$DH18="раб.день",
$BP18/30*(IFERROR(
_xlfn.LET(_xlpm.VD,
CHOOSE(
{1;2;3;4;5;6;7;8;9;10;11;12;13;14;15;16;17;18},
45658,45659,45660,45661,45662,45663,45664,45665,45711,45724,45778,45779,45785,45786,45820,45821,45965,46022),
_xlfn.LET(_xlpm.DD,
MAX(MIN($AX18,EOMONTH(BI$15,0))-MAX($AW18,BI$15),),
_xlfn.IFS(
AND(MONTH($AW18)=MONTH(BI$15),MONTH($AX18)&lt;&gt;MONTH(BI$15)),
NETWORKDAYS.INTL($AW18,$AW18+_xlpm.DD,1,_xlpm.VD),
AND(MONTH($AW18)&lt;&gt;MONTH(BI$15),MONTH($AX18)=MONTH(BI$15)),
NETWORKDAYS.INTL(($AX18)-_xlpm.DD,$AX18,1,_xlpm.VD),
AND(MONTH($AW18)&lt;MONTH(BI$15),MONTH($AX18)&gt;MONTH(BI$15)),
NETWORKDAYS.INTL((EOMONTH(BI$15-1,1))-_xlpm.DD,EOMONTH(BI$15-1,1),1,_xlpm.VD),
AND(MONTH($AW18)=MONTH(BI$15),MONTH($AX18)=MONTH(BI$15)),
NETWORKDAYS.INTL($AW18,$AX18,1,_xlpm.VD)))),0)),
$DH18="месяц",
$BP18*BI18,
$DH18="неделя",
$BP18*BI18/7*(ROUNDUP((DAY(EOMONTH(BI$15,0)))/4,0))),
0)</f>
        <v/>
      </c>
      <c r="CA18" s="125">
        <f t="array" ref="CA18">
IFERROR(
_xlfn.IFS(
$DH18="день_1",
$BP18*$BL18/($AX18-$AW18+1)*BJ18*(DAY(EOMONTH(BJ$15,0))),
$DH18="день_2",
$BP18/30*MAX(MIN($AX18,EOMONTH(BJ$15,0))-MAX($AW18,BJ$15)+1,),
$DH18="раб.день",
$BP18/30*(IFERROR(
_xlfn.LET(_xlpm.VD,
CHOOSE(
{1;2;3;4;5;6;7;8;9;10;11;12;13;14;15;16;17;18},
45658,45659,45660,45661,45662,45663,45664,45665,45711,45724,45778,45779,45785,45786,45820,45821,45965,46022),
_xlfn.LET(_xlpm.DD,
MAX(MIN($AX18,EOMONTH(BJ$15,0))-MAX($AW18,BJ$15),),
_xlfn.IFS(
AND(MONTH($AW18)=MONTH(BJ$15),MONTH($AX18)&lt;&gt;MONTH(BJ$15)),
NETWORKDAYS.INTL($AW18,$AW18+_xlpm.DD,1,_xlpm.VD),
AND(MONTH($AW18)&lt;&gt;MONTH(BJ$15),MONTH($AX18)=MONTH(BJ$15)),
NETWORKDAYS.INTL(($AX18)-_xlpm.DD,$AX18,1,_xlpm.VD),
AND(MONTH($AW18)&lt;MONTH(BJ$15),MONTH($AX18)&gt;MONTH(BJ$15)),
NETWORKDAYS.INTL((EOMONTH(BJ$15-1,1))-_xlpm.DD,EOMONTH(BJ$15-1,1),1,_xlpm.VD),
AND(MONTH($AW18)=MONTH(BJ$15),MONTH($AX18)=MONTH(BJ$15)),
NETWORKDAYS.INTL($AW18,$AX18,1,_xlpm.VD)))),0)),
$DH18="месяц",
$BP18*BJ18,
$DH18="неделя",
$BP18*BJ18/7*(ROUNDUP((DAY(EOMONTH(BJ$15,0)))/4,0))),
0)</f>
        <v/>
      </c>
      <c r="CB18" s="125">
        <f t="array" ref="CB18">
IFERROR(
_xlfn.IFS(
$DH18="день_1",
$BP18*$BL18/($AX18-$AW18+1)*BK18*(DAY(EOMONTH(BK$15,0))),
$DH18="день_2",
$BP18/30*MAX(MIN($AX18,EOMONTH(BK$15,0))-MAX($AW18,BK$15)+1,),
$DH18="раб.день",
$BP18/30*(IFERROR(
_xlfn.LET(_xlpm.VD,
CHOOSE(
{1;2;3;4;5;6;7;8;9;10;11;12;13;14;15;16;17;18},
45658,45659,45660,45661,45662,45663,45664,45665,45711,45724,45778,45779,45785,45786,45820,45821,45965,46022),
_xlfn.LET(_xlpm.DD,
MAX(MIN($AX18,EOMONTH(BK$15,0))-MAX($AW18,BK$15),),
_xlfn.IFS(
AND(MONTH($AW18)=MONTH(BK$15),MONTH($AX18)&lt;&gt;MONTH(BK$15)),
NETWORKDAYS.INTL($AW18,$AW18+_xlpm.DD,1,_xlpm.VD),
AND(MONTH($AW18)&lt;&gt;MONTH(BK$15),MONTH($AX18)=MONTH(BK$15)),
NETWORKDAYS.INTL(($AX18)-_xlpm.DD,$AX18,1,_xlpm.VD),
AND(MONTH($AW18)&lt;MONTH(BK$15),MONTH($AX18)&gt;MONTH(BK$15)),
NETWORKDAYS.INTL((EOMONTH(BK$15-1,1))-_xlpm.DD,EOMONTH(BK$15-1,1),1,_xlpm.VD),
AND(MONTH($AW18)=MONTH(BK$15),MONTH($AX18)=MONTH(BK$15)),
NETWORKDAYS.INTL($AW18,$AX18,1,_xlpm.VD)))),0)),
$DH18="месяц",
$BP18*BK18,
$DH18="неделя",
$BP18*BK18/7*(ROUNDUP((DAY(EOMONTH(BK$15,0)))/4,0))),
0)</f>
        <v/>
      </c>
      <c r="CC18" s="125">
        <f>SUM($BQ18:$CB18)</f>
        <v/>
      </c>
      <c r="CD18" s="126">
        <f>SUM($EH18:$EH18)</f>
        <v/>
      </c>
      <c r="CE18" s="126">
        <f>$CD18*$AB18</f>
        <v/>
      </c>
      <c r="CF18" s="126">
        <f>SUM($EK18:$EK18)</f>
        <v/>
      </c>
      <c r="CG18" s="126">
        <f>$CF18*$AB18</f>
        <v/>
      </c>
      <c r="CH18" s="126">
        <f>SUM($CC18,$CE18,$CG18)</f>
        <v/>
      </c>
      <c r="CI18" s="126">
        <f>$CH18*(1+$CM18)</f>
        <v/>
      </c>
      <c r="CJ18" s="127" t="n">
        <v>0</v>
      </c>
      <c r="CK18" s="126">
        <f>SUM($CH18:$CH18)*(1+$CJ18)</f>
        <v/>
      </c>
      <c r="CL18" s="126">
        <f>SUM($CH18:$CH18)*(1+$CM18)</f>
        <v/>
      </c>
      <c r="CM18" s="59" t="inlineStr">
        <is>
          <t>20%</t>
        </is>
      </c>
      <c r="CN18" s="59" t="n"/>
      <c r="CO18" s="72" t="n"/>
      <c r="CP18" s="59" t="n"/>
      <c r="CQ18" s="73" t="n"/>
      <c r="CR18" s="73" t="n"/>
      <c r="CS18" s="73" t="n"/>
      <c r="CT18" s="72" t="n"/>
      <c r="CU18" s="79" t="inlineStr">
        <is>
          <t> </t>
        </is>
      </c>
      <c r="CV18" s="60" t="n"/>
      <c r="CW18" s="60" t="n"/>
      <c r="CX18" s="60" t="n"/>
      <c r="CY18" s="127">
        <f>IFERROR(($CC18-$EE18)/($EE18/(1-$DQ18)),0)</f>
        <v/>
      </c>
      <c r="CZ18" s="127">
        <f>IFERROR(1-$EI18/($CE18),0)</f>
        <v/>
      </c>
      <c r="DA18" s="127">
        <f>IFERROR(1-$EL18/($CG18),0)</f>
        <v/>
      </c>
      <c r="DB18" s="126">
        <f>ROUND(IFERROR(($CI18/(1+$CM18)-$EN18),0),2)</f>
        <v/>
      </c>
      <c r="DC18" s="128" t="n"/>
      <c r="DD18" s="125" t="n"/>
      <c r="DE18" s="75" t="n">
        <v>0</v>
      </c>
      <c r="DF18" s="128" t="n"/>
      <c r="DG18" s="125">
        <f>IF($DC18=0,0,$DD18*($DC18*100%-$DE18*$DF18))*SUM($AB18:$AB18)</f>
        <v/>
      </c>
      <c r="DH18" s="129" t="inlineStr">
        <is>
          <t>месяц</t>
        </is>
      </c>
      <c r="DI18" s="130">
        <f t="array" ref="DI18">IFERROR(
IF($ES18="LisChannel",
(ROUND(((INDEX({174.625;153.888888888889;130.972222222222},MATCH($AI18,{2;3;4}),0))*$AG18*$AI18),2)),0),0)</f>
        <v/>
      </c>
      <c r="DJ18" s="130">
        <f>
_xlfn.LET(_xlpm.X,
IFERROR(
IF($ES18="НовиковТВ",
(_xlfn.LET(_xlpm.NTV,
_xlfn.LET(_xlpm.MIN,350000,
IF(SUMIFS($DI:$DI,$ES:$ES,"НовиковТВ")&lt;=_xlpm.MIN,
(SUMIFS($DI:$DI,$ES:$ES,"НовиковТВ")/(COUNTIFS($ES:$ES,"НовиковТВ")))*_xlpm.MIN/SUMIFS($DI:$DI,$ES:$ES,"НовиковТВ"),
DI18)),
_xlpm.NTV+$DG18/(1-(1-(_xlpm.NTV)*(1-$DL18)*(1-$DM18)*(1-$DN18)*(1-$DO18)*(1-$DP18)/_xlpm.NTV))))/(1+$EP18),
$DI18+$DG18/(1-(1-($DI18)*(1-$DL18)*(1-$DM18)*(1-$DN18)*(1-$DO18)*(1-$DP18)/$DI18))),
0),
_xlpm.X*(1+$CM18)*(1+$CW18)-_xlpm.X*(1+$CM18)+_xlpm.X)</f>
        <v/>
      </c>
      <c r="DK18" s="125" t="inlineStr">
        <is>
          <t>послед.</t>
        </is>
      </c>
      <c r="DL18" s="63" t="n">
        <v>0</v>
      </c>
      <c r="DM18" s="63" t="n">
        <v>0</v>
      </c>
      <c r="DN18" s="63" t="n">
        <v>0</v>
      </c>
      <c r="DO18" s="63" t="n">
        <v>0</v>
      </c>
      <c r="DP18" s="63" t="n">
        <v>0</v>
      </c>
      <c r="DQ18" s="63">
        <f t="array" ref="DQ18">IFERROR(_xlfn.IFS(
$DK18="послед.",1-(1-$DL18)*(1-$DM18)*(1-$DN18)*(1-$DO18)*(1-$DP18),
$DK18="сумм.",$DL18+$DM18+$DN18+$DO18+$DP18),
0)</f>
        <v/>
      </c>
      <c r="DR18" s="125">
        <f t="array" ref="DR18">
IFERROR(
_xlfn.IFS(
$BL18=0,
0,
$BL18&gt;0,
_xlfn.IFS($DK18="послед.",
$DJ18*(1-$DL18)*(1-$DM18)*(1-$DN18)*(1-$DO18)*(1-$DP18),
$DK18="сумм.",
$DJ18*(1-($DL18+$DM18+$DN18+$DO18+$DP18)))),0)</f>
        <v/>
      </c>
      <c r="DS18" s="125">
        <f t="array" ref="DS18">
IFERROR(_xlfn.IFS(
$DH18="день_1",
$DR18*$BL18/($AX18-$AW18+1)*AZ18*(DAY(EOMONTH(AZ$15,0))),
$DH18="день_2",
$DR18/30*MAX(MIN($AX18,EOMONTH(AZ$15,0))-MAX($AW18,AZ$15)+1,),
$DH18="раб.день",
$DR18/30*(IFERROR(
_xlfn.LET(_xlpm.VD,
CHOOSE(
{1;2;3;4;5;6;7;8;9;10;11;12;13;14;15;16;17;18},
45658,45659,45660,45661,45662,45663,45664,45665,45711,45724,45778,45779,45785,45786,45820,45821,45965,46022),
_xlfn.LET(_xlpm.DD,
MAX(MIN($AX18,EOMONTH(AZ$15,0))-MAX($AW18,AZ$15),),
_xlfn.IFS(
AND(MONTH($AW18)=MONTH(AZ$15),MONTH($AX18)&lt;&gt;MONTH(AZ$15)),
NETWORKDAYS.INTL($AW18,$AW18+_xlpm.DD,1,_xlpm.VD),
AND(MONTH($AW18)&lt;&gt;MONTH(AZ$15),MONTH($AX18)=MONTH(AZ$15)),
NETWORKDAYS.INTL(($AX18)-_xlpm.DD,$AX18,1,_xlpm.VD),
AND(MONTH($AW18)&lt;MONTH(AZ$15),MONTH($AX18)&gt;MONTH(AZ$15)),
NETWORKDAYS.INTL((EOMONTH(AZ$15-1,1))-_xlpm.DD,EOMONTH(AZ$15-1,1),1,_xlpm.VD),
AND(MONTH($AW18)=MONTH(AZ$15),MONTH($AX18)=MONTH(AZ$15)),
NETWORKDAYS.INTL($AW18,$AX18,1,_xlpm.VD)))),0)),
$DH18="месяц",
$DR18*AZ18,
$DH18="неделя",
$DR18*AZ18/7*(ROUNDUP((DAY(EOMONTH(AZ$15,0)))/4,0))),
0)</f>
        <v/>
      </c>
      <c r="DT18" s="125">
        <f t="array" ref="DT18">
IFERROR(_xlfn.IFS(
$DH18="день_1",
$DR18*$BL18/($AX18-$AW18+1)*BA18*(DAY(EOMONTH(BA$15,0))),
$DH18="день_2",
$DR18/30*MAX(MIN($AX18,EOMONTH(BA$15,0))-MAX($AW18,BA$15)+1,),
$DH18="раб.день",
$DR18/30*(IFERROR(
_xlfn.LET(_xlpm.VD,
CHOOSE(
{1;2;3;4;5;6;7;8;9;10;11;12;13;14;15;16;17;18},
45658,45659,45660,45661,45662,45663,45664,45665,45711,45724,45778,45779,45785,45786,45820,45821,45965,46022),
_xlfn.LET(_xlpm.DD,
MAX(MIN($AX18,EOMONTH(BA$15,0))-MAX($AW18,BA$15),),
_xlfn.IFS(
AND(MONTH($AW18)=MONTH(BA$15),MONTH($AX18)&lt;&gt;MONTH(BA$15)),
NETWORKDAYS.INTL($AW18,$AW18+_xlpm.DD,1,_xlpm.VD),
AND(MONTH($AW18)&lt;&gt;MONTH(BA$15),MONTH($AX18)=MONTH(BA$15)),
NETWORKDAYS.INTL(($AX18)-_xlpm.DD,$AX18,1,_xlpm.VD),
AND(MONTH($AW18)&lt;MONTH(BA$15),MONTH($AX18)&gt;MONTH(BA$15)),
NETWORKDAYS.INTL((EOMONTH(BA$15-1,1))-_xlpm.DD,EOMONTH(BA$15-1,1),1,_xlpm.VD),
AND(MONTH($AW18)=MONTH(BA$15),MONTH($AX18)=MONTH(BA$15)),
NETWORKDAYS.INTL($AW18,$AX18,1,_xlpm.VD)))),0)),
$DH18="месяц",
$DR18*BA18,
$DH18="неделя",
$DR18*BA18/7*(ROUNDUP((DAY(EOMONTH(BA$15,0)))/4,0))),
0)</f>
        <v/>
      </c>
      <c r="DU18" s="125">
        <f t="array" ref="DU18">
IFERROR(_xlfn.IFS(
$DH18="день_1",
$DR18*$BL18/($AX18-$AW18+1)*BB18*(DAY(EOMONTH(BB$15,0))),
$DH18="день_2",
$DR18/30*MAX(MIN($AX18,EOMONTH(BB$15,0))-MAX($AW18,BB$15)+1,),
$DH18="раб.день",
$DR18/30*(IFERROR(
_xlfn.LET(_xlpm.VD,
CHOOSE(
{1;2;3;4;5;6;7;8;9;10;11;12;13;14;15;16;17;18},
45658,45659,45660,45661,45662,45663,45664,45665,45711,45724,45778,45779,45785,45786,45820,45821,45965,46022),
_xlfn.LET(_xlpm.DD,
MAX(MIN($AX18,EOMONTH(BB$15,0))-MAX($AW18,BB$15),),
_xlfn.IFS(
AND(MONTH($AW18)=MONTH(BB$15),MONTH($AX18)&lt;&gt;MONTH(BB$15)),
NETWORKDAYS.INTL($AW18,$AW18+_xlpm.DD,1,_xlpm.VD),
AND(MONTH($AW18)&lt;&gt;MONTH(BB$15),MONTH($AX18)=MONTH(BB$15)),
NETWORKDAYS.INTL(($AX18)-_xlpm.DD,$AX18,1,_xlpm.VD),
AND(MONTH($AW18)&lt;MONTH(BB$15),MONTH($AX18)&gt;MONTH(BB$15)),
NETWORKDAYS.INTL((EOMONTH(BB$15-1,1))-_xlpm.DD,EOMONTH(BB$15-1,1),1,_xlpm.VD),
AND(MONTH($AW18)=MONTH(BB$15),MONTH($AX18)=MONTH(BB$15)),
NETWORKDAYS.INTL($AW18,$AX18,1,_xlpm.VD)))),0)),
$DH18="месяц",
$DR18*BB18,
$DH18="неделя",
$DR18*BB18/7*(ROUNDUP((DAY(EOMONTH(BB$15,0)))/4,0))),
0)</f>
        <v/>
      </c>
      <c r="DV18" s="125">
        <f t="array" ref="DV18">
IFERROR(_xlfn.IFS(
$DH18="день_1",
$DR18*$BL18/($AX18-$AW18+1)*BC18*(DAY(EOMONTH(BC$15,0))),
$DH18="день_2",
$DR18/30*MAX(MIN($AX18,EOMONTH(BC$15,0))-MAX($AW18,BC$15)+1,),
$DH18="раб.день",
$DR18/30*(IFERROR(
_xlfn.LET(_xlpm.VD,
CHOOSE(
{1;2;3;4;5;6;7;8;9;10;11;12;13;14;15;16;17;18},
45658,45659,45660,45661,45662,45663,45664,45665,45711,45724,45778,45779,45785,45786,45820,45821,45965,46022),
_xlfn.LET(_xlpm.DD,
MAX(MIN($AX18,EOMONTH(BC$15,0))-MAX($AW18,BC$15),),
_xlfn.IFS(
AND(MONTH($AW18)=MONTH(BC$15),MONTH($AX18)&lt;&gt;MONTH(BC$15)),
NETWORKDAYS.INTL($AW18,$AW18+_xlpm.DD,1,_xlpm.VD),
AND(MONTH($AW18)&lt;&gt;MONTH(BC$15),MONTH($AX18)=MONTH(BC$15)),
NETWORKDAYS.INTL(($AX18)-_xlpm.DD,$AX18,1,_xlpm.VD),
AND(MONTH($AW18)&lt;MONTH(BC$15),MONTH($AX18)&gt;MONTH(BC$15)),
NETWORKDAYS.INTL((EOMONTH(BC$15-1,1))-_xlpm.DD,EOMONTH(BC$15-1,1),1,_xlpm.VD),
AND(MONTH($AW18)=MONTH(BC$15),MONTH($AX18)=MONTH(BC$15)),
NETWORKDAYS.INTL($AW18,$AX18,1,_xlpm.VD)))),0)),
$DH18="месяц",
$DR18*BC18,
$DH18="неделя",
$DR18*BC18/7*(ROUNDUP((DAY(EOMONTH(BC$15,0)))/4,0))),
0)</f>
        <v/>
      </c>
      <c r="DW18" s="125">
        <f t="array" ref="DW18">
IFERROR(_xlfn.IFS(
$DH18="день_1",
$DR18*$BL18/($AX18-$AW18+1)*BD18*(DAY(EOMONTH(BD$15,0))),
$DH18="день_2",
$DR18/30*MAX(MIN($AX18,EOMONTH(BD$15,0))-MAX($AW18,BD$15)+1,),
$DH18="раб.день",
$DR18/30*(IFERROR(
_xlfn.LET(_xlpm.VD,
CHOOSE(
{1;2;3;4;5;6;7;8;9;10;11;12;13;14;15;16;17;18},
45658,45659,45660,45661,45662,45663,45664,45665,45711,45724,45778,45779,45785,45786,45820,45821,45965,46022),
_xlfn.LET(_xlpm.DD,
MAX(MIN($AX18,EOMONTH(BD$15,0))-MAX($AW18,BD$15),),
_xlfn.IFS(
AND(MONTH($AW18)=MONTH(BD$15),MONTH($AX18)&lt;&gt;MONTH(BD$15)),
NETWORKDAYS.INTL($AW18,$AW18+_xlpm.DD,1,_xlpm.VD),
AND(MONTH($AW18)&lt;&gt;MONTH(BD$15),MONTH($AX18)=MONTH(BD$15)),
NETWORKDAYS.INTL(($AX18)-_xlpm.DD,$AX18,1,_xlpm.VD),
AND(MONTH($AW18)&lt;MONTH(BD$15),MONTH($AX18)&gt;MONTH(BD$15)),
NETWORKDAYS.INTL((EOMONTH(BD$15-1,1))-_xlpm.DD,EOMONTH(BD$15-1,1),1,_xlpm.VD),
AND(MONTH($AW18)=MONTH(BD$15),MONTH($AX18)=MONTH(BD$15)),
NETWORKDAYS.INTL($AW18,$AX18,1,_xlpm.VD)))),0)),
$DH18="месяц",
$DR18*BD18,
$DH18="неделя",
$DR18*BD18/7*(ROUNDUP((DAY(EOMONTH(BD$15,0)))/4,0))),
0)</f>
        <v/>
      </c>
      <c r="DX18" s="125">
        <f t="array" ref="DX18">
IFERROR(_xlfn.IFS(
$DH18="день_1",
$DR18*$BL18/($AX18-$AW18+1)*BE18*(DAY(EOMONTH(BE$15,0))),
$DH18="день_2",
$DR18/30*MAX(MIN($AX18,EOMONTH(BE$15,0))-MAX($AW18,BE$15)+1,),
$DH18="раб.день",
$DR18/30*(IFERROR(
_xlfn.LET(_xlpm.VD,
CHOOSE(
{1;2;3;4;5;6;7;8;9;10;11;12;13;14;15;16;17;18},
45658,45659,45660,45661,45662,45663,45664,45665,45711,45724,45778,45779,45785,45786,45820,45821,45965,46022),
_xlfn.LET(_xlpm.DD,
MAX(MIN($AX18,EOMONTH(BE$15,0))-MAX($AW18,BE$15),),
_xlfn.IFS(
AND(MONTH($AW18)=MONTH(BE$15),MONTH($AX18)&lt;&gt;MONTH(BE$15)),
NETWORKDAYS.INTL($AW18,$AW18+_xlpm.DD,1,_xlpm.VD),
AND(MONTH($AW18)&lt;&gt;MONTH(BE$15),MONTH($AX18)=MONTH(BE$15)),
NETWORKDAYS.INTL(($AX18)-_xlpm.DD,$AX18,1,_xlpm.VD),
AND(MONTH($AW18)&lt;MONTH(BE$15),MONTH($AX18)&gt;MONTH(BE$15)),
NETWORKDAYS.INTL((EOMONTH(BE$15-1,1))-_xlpm.DD,EOMONTH(BE$15-1,1),1,_xlpm.VD),
AND(MONTH($AW18)=MONTH(BE$15),MONTH($AX18)=MONTH(BE$15)),
NETWORKDAYS.INTL($AW18,$AX18,1,_xlpm.VD)))),0)),
$DH18="месяц",
$DR18*BE18,
$DH18="неделя",
$DR18*BE18/7*(ROUNDUP((DAY(EOMONTH(BE$15,0)))/4,0))),
0)</f>
        <v/>
      </c>
      <c r="DY18" s="125">
        <f t="array" ref="DY18">
IFERROR(_xlfn.IFS(
$DH18="день_1",
$DR18*$BL18/($AX18-$AW18+1)*BF18*(DAY(EOMONTH(BF$15,0))),
$DH18="день_2",
$DR18/30*MAX(MIN($AX18,EOMONTH(BF$15,0))-MAX($AW18,BF$15)+1,),
$DH18="раб.день",
$DR18/30*(IFERROR(
_xlfn.LET(_xlpm.VD,
CHOOSE(
{1;2;3;4;5;6;7;8;9;10;11;12;13;14;15;16;17;18},
45658,45659,45660,45661,45662,45663,45664,45665,45711,45724,45778,45779,45785,45786,45820,45821,45965,46022),
_xlfn.LET(_xlpm.DD,
MAX(MIN($AX18,EOMONTH(BF$15,0))-MAX($AW18,BF$15),),
_xlfn.IFS(
AND(MONTH($AW18)=MONTH(BF$15),MONTH($AX18)&lt;&gt;MONTH(BF$15)),
NETWORKDAYS.INTL($AW18,$AW18+_xlpm.DD,1,_xlpm.VD),
AND(MONTH($AW18)&lt;&gt;MONTH(BF$15),MONTH($AX18)=MONTH(BF$15)),
NETWORKDAYS.INTL(($AX18)-_xlpm.DD,$AX18,1,_xlpm.VD),
AND(MONTH($AW18)&lt;MONTH(BF$15),MONTH($AX18)&gt;MONTH(BF$15)),
NETWORKDAYS.INTL((EOMONTH(BF$15-1,1))-_xlpm.DD,EOMONTH(BF$15-1,1),1,_xlpm.VD),
AND(MONTH($AW18)=MONTH(BF$15),MONTH($AX18)=MONTH(BF$15)),
NETWORKDAYS.INTL($AW18,$AX18,1,_xlpm.VD)))),0)),
$DH18="месяц",
$DR18*BF18,
$DH18="неделя",
$DR18*BF18/7*(ROUNDUP((DAY(EOMONTH(BF$15,0)))/4,0))),
0)</f>
        <v/>
      </c>
      <c r="DZ18" s="125">
        <f t="array" ref="DZ18">
IFERROR(_xlfn.IFS(
$DH18="день_1",
$DR18*$BL18/($AX18-$AW18+1)*BG18*(DAY(EOMONTH(BG$15,0))),
$DH18="день_2",
$DR18/30*MAX(MIN($AX18,EOMONTH(BG$15,0))-MAX($AW18,BG$15)+1,),
$DH18="раб.день",
$DR18/30*(IFERROR(
_xlfn.LET(_xlpm.VD,
CHOOSE(
{1;2;3;4;5;6;7;8;9;10;11;12;13;14;15;16;17;18},
45658,45659,45660,45661,45662,45663,45664,45665,45711,45724,45778,45779,45785,45786,45820,45821,45965,46022),
_xlfn.LET(_xlpm.DD,
MAX(MIN($AX18,EOMONTH(BG$15,0))-MAX($AW18,BG$15),),
_xlfn.IFS(
AND(MONTH($AW18)=MONTH(BG$15),MONTH($AX18)&lt;&gt;MONTH(BG$15)),
NETWORKDAYS.INTL($AW18,$AW18+_xlpm.DD,1,_xlpm.VD),
AND(MONTH($AW18)&lt;&gt;MONTH(BG$15),MONTH($AX18)=MONTH(BG$15)),
NETWORKDAYS.INTL(($AX18)-_xlpm.DD,$AX18,1,_xlpm.VD),
AND(MONTH($AW18)&lt;MONTH(BG$15),MONTH($AX18)&gt;MONTH(BG$15)),
NETWORKDAYS.INTL((EOMONTH(BG$15-1,1))-_xlpm.DD,EOMONTH(BG$15-1,1),1,_xlpm.VD),
AND(MONTH($AW18)=MONTH(BG$15),MONTH($AX18)=MONTH(BG$15)),
NETWORKDAYS.INTL($AW18,$AX18,1,_xlpm.VD)))),0)),
$DH18="месяц",
$DR18*BG18,
$DH18="неделя",
$DR18*BG18/7*(ROUNDUP((DAY(EOMONTH(BG$15,0)))/4,0))),
0)</f>
        <v/>
      </c>
      <c r="EA18" s="125">
        <f t="array" ref="EA18">
IFERROR(_xlfn.IFS(
$DH18="день_1",
$DR18*$BL18/($AX18-$AW18+1)*BH18*(DAY(EOMONTH(BH$15,0))),
$DH18="день_2",
$DR18/30*MAX(MIN($AX18,EOMONTH(BH$15,0))-MAX($AW18,BH$15)+1,),
$DH18="раб.день",
$DR18/30*(IFERROR(
_xlfn.LET(_xlpm.VD,
CHOOSE(
{1;2;3;4;5;6;7;8;9;10;11;12;13;14;15;16;17;18},
45658,45659,45660,45661,45662,45663,45664,45665,45711,45724,45778,45779,45785,45786,45820,45821,45965,46022),
_xlfn.LET(_xlpm.DD,
MAX(MIN($AX18,EOMONTH(BH$15,0))-MAX($AW18,BH$15),),
_xlfn.IFS(
AND(MONTH($AW18)=MONTH(BH$15),MONTH($AX18)&lt;&gt;MONTH(BH$15)),
NETWORKDAYS.INTL($AW18,$AW18+_xlpm.DD,1,_xlpm.VD),
AND(MONTH($AW18)&lt;&gt;MONTH(BH$15),MONTH($AX18)=MONTH(BH$15)),
NETWORKDAYS.INTL(($AX18)-_xlpm.DD,$AX18,1,_xlpm.VD),
AND(MONTH($AW18)&lt;MONTH(BH$15),MONTH($AX18)&gt;MONTH(BH$15)),
NETWORKDAYS.INTL((EOMONTH(BH$15-1,1))-_xlpm.DD,EOMONTH(BH$15-1,1),1,_xlpm.VD),
AND(MONTH($AW18)=MONTH(BH$15),MONTH($AX18)=MONTH(BH$15)),
NETWORKDAYS.INTL($AW18,$AX18,1,_xlpm.VD)))),0)),
$DH18="месяц",
$DR18*BH18,
$DH18="неделя",
$DR18*BH18/7*(ROUNDUP((DAY(EOMONTH(BH$15,0)))/4,0))),
0)</f>
        <v/>
      </c>
      <c r="EB18" s="125">
        <f t="array" ref="EB18">
IFERROR(_xlfn.IFS(
$DH18="день_1",
$DR18*$BL18/($AX18-$AW18+1)*BI18*(DAY(EOMONTH(BI$15,0))),
$DH18="день_2",
$DR18/30*MAX(MIN($AX18,EOMONTH(BI$15,0))-MAX($AW18,BI$15)+1,),
$DH18="раб.день",
$DR18/30*(IFERROR(
_xlfn.LET(_xlpm.VD,
CHOOSE(
{1;2;3;4;5;6;7;8;9;10;11;12;13;14;15;16;17;18},
45658,45659,45660,45661,45662,45663,45664,45665,45711,45724,45778,45779,45785,45786,45820,45821,45965,46022),
_xlfn.LET(_xlpm.DD,
MAX(MIN($AX18,EOMONTH(BI$15,0))-MAX($AW18,BI$15),),
_xlfn.IFS(
AND(MONTH($AW18)=MONTH(BI$15),MONTH($AX18)&lt;&gt;MONTH(BI$15)),
NETWORKDAYS.INTL($AW18,$AW18+_xlpm.DD,1,_xlpm.VD),
AND(MONTH($AW18)&lt;&gt;MONTH(BI$15),MONTH($AX18)=MONTH(BI$15)),
NETWORKDAYS.INTL(($AX18)-_xlpm.DD,$AX18,1,_xlpm.VD),
AND(MONTH($AW18)&lt;MONTH(BI$15),MONTH($AX18)&gt;MONTH(BI$15)),
NETWORKDAYS.INTL((EOMONTH(BI$15-1,1))-_xlpm.DD,EOMONTH(BI$15-1,1),1,_xlpm.VD),
AND(MONTH($AW18)=MONTH(BI$15),MONTH($AX18)=MONTH(BI$15)),
NETWORKDAYS.INTL($AW18,$AX18,1,_xlpm.VD)))),0)),
$DH18="месяц",
$DR18*BI18,
$DH18="неделя",
$DR18*BI18/7*(ROUNDUP((DAY(EOMONTH(BI$15,0)))/4,0))),
0)</f>
        <v/>
      </c>
      <c r="EC18" s="125">
        <f t="array" ref="EC18">
IFERROR(_xlfn.IFS(
$DH18="день_1",
$DR18*$BL18/($AX18-$AW18+1)*BJ18*(DAY(EOMONTH(BJ$15,0))),
$DH18="день_2",
$DR18/30*MAX(MIN($AX18,EOMONTH(BJ$15,0))-MAX($AW18,BJ$15)+1,),
$DH18="раб.день",
$DR18/30*(IFERROR(
_xlfn.LET(_xlpm.VD,
CHOOSE(
{1;2;3;4;5;6;7;8;9;10;11;12;13;14;15;16;17;18},
45658,45659,45660,45661,45662,45663,45664,45665,45711,45724,45778,45779,45785,45786,45820,45821,45965,46022),
_xlfn.LET(_xlpm.DD,
MAX(MIN($AX18,EOMONTH(BJ$15,0))-MAX($AW18,BJ$15),),
_xlfn.IFS(
AND(MONTH($AW18)=MONTH(BJ$15),MONTH($AX18)&lt;&gt;MONTH(BJ$15)),
NETWORKDAYS.INTL($AW18,$AW18+_xlpm.DD,1,_xlpm.VD),
AND(MONTH($AW18)&lt;&gt;MONTH(BJ$15),MONTH($AX18)=MONTH(BJ$15)),
NETWORKDAYS.INTL(($AX18)-_xlpm.DD,$AX18,1,_xlpm.VD),
AND(MONTH($AW18)&lt;MONTH(BJ$15),MONTH($AX18)&gt;MONTH(BJ$15)),
NETWORKDAYS.INTL((EOMONTH(BJ$15-1,1))-_xlpm.DD,EOMONTH(BJ$15-1,1),1,_xlpm.VD),
AND(MONTH($AW18)=MONTH(BJ$15),MONTH($AX18)=MONTH(BJ$15)),
NETWORKDAYS.INTL($AW18,$AX18,1,_xlpm.VD)))),0)),
$DH18="месяц",
$DR18*BJ18,
$DH18="неделя",
$DR18*BJ18/7*(ROUNDUP((DAY(EOMONTH(BJ$15,0)))/4,0))),
0)</f>
        <v/>
      </c>
      <c r="ED18" s="125">
        <f t="array" ref="ED18">
IFERROR(_xlfn.IFS(
$DH18="день_1",
$DR18*$BL18/($AX18-$AW18+1)*BK18*(DAY(EOMONTH(BK$15,0))),
$DH18="день_2",
$DR18/30*MAX(MIN($AX18,EOMONTH(BK$15,0))-MAX($AW18,BK$15)+1,),
$DH18="раб.день",
$DR18/30*(IFERROR(
_xlfn.LET(_xlpm.VD,
CHOOSE(
{1;2;3;4;5;6;7;8;9;10;11;12;13;14;15;16;17;18},
45658,45659,45660,45661,45662,45663,45664,45665,45711,45724,45778,45779,45785,45786,45820,45821,45965,46022),
_xlfn.LET(_xlpm.DD,
MAX(MIN($AX18,EOMONTH(BK$15,0))-MAX($AW18,BK$15),),
_xlfn.IFS(
AND(MONTH($AW18)=MONTH(BK$15),MONTH($AX18)&lt;&gt;MONTH(BK$15)),
NETWORKDAYS.INTL($AW18,$AW18+_xlpm.DD,1,_xlpm.VD),
AND(MONTH($AW18)&lt;&gt;MONTH(BK$15),MONTH($AX18)=MONTH(BK$15)),
NETWORKDAYS.INTL(($AX18)-_xlpm.DD,$AX18,1,_xlpm.VD),
AND(MONTH($AW18)&lt;MONTH(BK$15),MONTH($AX18)&gt;MONTH(BK$15)),
NETWORKDAYS.INTL((EOMONTH(BK$15-1,1))-_xlpm.DD,EOMONTH(BK$15-1,1),1,_xlpm.VD),
AND(MONTH($AW18)=MONTH(BK$15),MONTH($AX18)=MONTH(BK$15)),
NETWORKDAYS.INTL($AW18,$AX18,1,_xlpm.VD)))),0)),
$DH18="месяц",
$DR18*BK18,
$DH18="неделя",
$DR18*BK18/7*(ROUNDUP((DAY(EOMONTH(BK$15,0)))/4,0))),
0)</f>
        <v/>
      </c>
      <c r="EE18" s="125">
        <f>SUM($DS18,$DT18,$DU18,$DV18,$DW18,$DX18,$DY18,$DZ18,$EA18,$EB18,$EC18,$ED18)</f>
        <v/>
      </c>
      <c r="EF18" s="125">
        <f>IFERROR(ROUND($EE18*(1+$EP18),2),0)</f>
        <v/>
      </c>
      <c r="EG18" s="128" t="n">
        <v>1</v>
      </c>
      <c r="EH18" s="126" t="n">
        <v>0</v>
      </c>
      <c r="EI18" s="126">
        <f>ROUND(SUM($EH18:$EH18)*SUM($AB18:$AB18)*$EG18,2)</f>
        <v/>
      </c>
      <c r="EJ18" s="126">
        <f>ROUND($EI18*(1+$EP18),2)</f>
        <v/>
      </c>
      <c r="EK18" s="126" t="n">
        <v>0</v>
      </c>
      <c r="EL18" s="126">
        <f>ROUND(SUM($EK18:$EK18)*SUM($AB18:$AB18)*$EG18,2)</f>
        <v/>
      </c>
      <c r="EM18" s="126">
        <f>ROUND($EL18*(1+$EP18),2)</f>
        <v/>
      </c>
      <c r="EN18" s="126">
        <f>SUM($EE18,$EI18,$EL18)</f>
        <v/>
      </c>
      <c r="EO18" s="126">
        <f>SUM($EF18,$EJ18,$EM18)</f>
        <v/>
      </c>
      <c r="EP18" s="59" t="inlineStr">
        <is>
          <t>20%</t>
        </is>
      </c>
      <c r="EQ18" s="59" t="n"/>
      <c r="ER18" s="60">
        <f t="array" ref="ER18">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MATCH(ES18,
{"AMS";"RussOutdoor";"HD Outdoor";"Ingroup";"IQ";"Ledproduction";"LisChannel";"Logic";"Media-PPL";"NovikovTV | НовиковТВ";"SMA";"SOK";"КрокусТВ | CrocusTV | IndoorTV";"Сити";"ТЯК Москва"},
0)),"")</f>
        <v/>
      </c>
      <c r="ES18" s="60" t="n"/>
      <c r="ET18" s="60">
        <f t="array" ref="ET18">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MATCH(ES18,
{"AMS";"RussOutdoor";"HD Outdoor";"Ingroup";"IQ";"Ledproduction";"LisChannel";"Logic";"Media-PPL";"NovikovTV | НовиковТВ";"SMA";"SOK";"КрокусТВ | CrocusTV | IndoorTV";"Сити";"ТЯК Москва"},
0)),"")</f>
        <v/>
      </c>
      <c r="EU18" s="60" t="n"/>
      <c r="EV18" s="60" t="n"/>
      <c r="EX18" s="110">
        <f t="array" ref="EX18">
($AR18/30
+N("ТРАФИК ПЛОЩАДКИ"))*
(IFERROR(
_xlfn.LET(
_xlpm.GPR,
HLOOKUP($L18,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(MATCH($T18,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IF($Q18="цифровой",_xlpm.GPR/$AG18,_xlpm.GPR/60)),
0)
+N("DWELL TIME"))*
(IF($AB18=0,0,IF($AB18=1,0.3,IF($AB18=2,0.5,IF($AB18&gt;2,1))))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_xlfn.IFS($AC18="да",1.2,$AC18="нет",1)*
_xlfn.IFS($AD18="да",1.2,$AD18="нет",1)*
IF(R18="статический",1,1.2)*
$X18*
INDEX(
{1.2;1;1.2;1.2;1;1.2;1.2;1.2;1.2;1.2;1.2;1;1.2;1.2;1.2;1.2;1;1;1.2;1.2;1.2;1;1;1;1;1.2;1.2;1.2;1.2;1;1;1;1;1.2;1.2;1.2;1.2;1.2;1.2;1.2;1.2;1;1;1.2;1;1;1;1;1.5;1;1;1.5;1.5;1.2},
MATCH($Q18,_xlpm.MI,0)))&gt;{0.02;0.04;0.06;0.1;0.2;0.4;0.6;0.8;1;2;4;6})),
{0;1;2;3;4;5;6;7;8;9;10;11;12},
0)))
+N("КОЭФФИЦИЕНТ КОНТАКТА"))))*
(_xlfn.IFS($X18&lt;0.1,$X18/1000,$X18&gt;25,5.2,AND($X18&gt;=0.1,$X18&lt;=25),(($X18*2+0.1)/10)*($X18/10)))*
IFERROR((_xlfn.LET(
_xlpm.MA,
{0;0.8;0.85;0.9;0.95;1},
_xlpm.MAA,
{0;1;2;3;4;5},
INDEX(_xlpm.MA,MATCH(SUMPRODUCT(--((IF(ROUND(_xlpm.MAA,1)&gt;5,5,ROUND($AB18,1)))&gt;{0;1;2;3;4;5})),_xlpm.MAA,0)))
+N("КОЭФФИЦИЕНТ КОЛ-ВО КОНСТРУКЦИЙ")),1)*
$AB18,0))*
(IF($Q18="цифровой",$AG18/15*$AI18,1)
+N("ДЛЯ ЦИФРЫ"))</f>
        <v/>
      </c>
      <c r="EY18" s="110">
        <f>IFERROR(EX18*AY18,0)</f>
        <v/>
      </c>
      <c r="EZ18" s="131">
        <f>IFERROR(DP18/EY18*1000,0)</f>
        <v/>
      </c>
      <c r="FA18" s="112">
        <f>IFERROR(FC18/FB18,0)</f>
        <v/>
      </c>
      <c r="FB18" s="112">
        <f>IFERROR((FC18/(EY18/FF18*#REF!))*0.825,0)</f>
        <v/>
      </c>
      <c r="FC18" s="112">
        <f>IFERROR(((EX18*30/AR18)*100)/30,0)</f>
        <v/>
      </c>
      <c r="FD18" s="112">
        <f>IFERROR(EY18/G18*100%,0)</f>
        <v/>
      </c>
      <c r="FE18" s="112">
        <f>IFERROR(FD18/FC18*100%,0)</f>
        <v/>
      </c>
      <c r="FF18" s="110">
        <f>IFERROR(AR18/30*AY18,0)</f>
        <v/>
      </c>
    </row>
    <row r="19" ht="13" customHeight="1">
      <c r="A19" s="59" t="n"/>
      <c r="B19" s="60" t="n"/>
      <c r="C19" s="60" t="n"/>
      <c r="D19" s="60">
        <f t="array" ref="D19">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MATCH($E19,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9" s="60">
        <f t="array" ref="E19">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MATCH($F19,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9" s="60" t="inlineStr"/>
      <c r="G19" s="60" t="n"/>
      <c r="H19" s="60">
        <f t="array" ref="H19">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MATCH($I19,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9" s="60" t="n"/>
      <c r="J19" s="60" t="n"/>
      <c r="K19" s="60" t="n"/>
      <c r="L19" s="60" t="n"/>
      <c r="M19" s="60" t="n"/>
      <c r="N19" s="60" t="n"/>
      <c r="O19" s="60" t="n"/>
      <c r="P19" s="60">
        <f t="array" ref="P19">
_xlfn.IFS(
ISNUMBER(MATCH($Q19,{"шелфбаннер","разделитель","монетница","чековая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ISNUMBER(MATCH($Q19,{"LED/LCD","видеокулер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ISNUMBER(MATCH($Q19,{"автомобиль","машина","выставочное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ISNUMBER(MATCH($Q19,{"билборд","лифтовая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ISNUMBER(MATCH($Q19,{"навигация","подвесной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ISNUMBER(MATCH($Q19,{"движущаяся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ISNUMBER(MATCH($Q19,{"каталог","журнал"},)),
"Пресса",
$Q19="","")</f>
        <v/>
      </c>
      <c r="Q19" s="60" t="n"/>
      <c r="R19" s="60">
        <f t="array" ref="R19">
IFERROR(
_xlfn.IFS(
OR(ISNUMBER(MATCH($Q19,{"экспозиция","макет","стенд","автостенд","авто стенд","выставочное пространство","выставочные стенды","модульные выставочные стенды","3Д конструкция","3D конструкция"},)),P19="Экспонирование"),
"нестандартный",
ISNUMBER(MATCH($Q19,{"скроллер","призматрон"},)),
"динамический",
$P19="Видео",
"цифровой",
OR($P19="Пресса",$P19="Щит",$P19="POSm",$P19="Подвес",$P19="Брендирование/оклейка"),
"статический"),"")</f>
        <v/>
      </c>
      <c r="S19" s="59" t="n"/>
      <c r="T19" s="60" t="n"/>
      <c r="U19" s="60" t="n"/>
      <c r="V19" s="60">
        <f>
IF(P19="Видео",
"цифровой постер/ролик",
IF(ISNUMBER(MATCH(Q19,{"короб световой","короб световой | лайтбокс","короб световой | кристалайт","лайтбокс","лайт бокс","кристалайт","LB","lightbox"},)),
"бэклит",
IF(P19="Брендирование/оклейка",
"перфарированная пленка/самоклейка",
IF(P19="Экспонирование",
"под запрос",
IF(P19="Подвес",
"баннер/ткань",
"")))))</f>
        <v/>
      </c>
      <c r="W19" s="59" t="n"/>
      <c r="X19" s="59" t="n"/>
      <c r="Y19" s="59" t="n"/>
      <c r="Z19" s="61" t="n"/>
      <c r="AA19" s="61" t="n"/>
      <c r="AB19" s="61">
        <f>IF(BL19&gt;0,Z19,0)</f>
        <v/>
      </c>
      <c r="AC19" s="59" t="n"/>
      <c r="AD19" s="59" t="n"/>
      <c r="AE19" s="59" t="n"/>
      <c r="AF19" s="59" t="n"/>
      <c r="AG19" s="59" t="n"/>
      <c r="AH19" s="59" t="n"/>
      <c r="AI19" s="59" t="n"/>
      <c r="AJ19" s="59" t="n"/>
      <c r="AK19" s="59" t="n"/>
      <c r="AL19" s="62">
        <f>IFERROR(IF(OR(R19="статический",R19="динамический",R19="нестандартный",R19="",R19=""),"-",IF(AND(AH19="-",AI19="-"),"-",AK19*3600/AH19*AI19)),"-")</f>
        <v/>
      </c>
      <c r="AM19" s="62">
        <f>IFERROR(IF(OR(R19="статический",R19="динамический",R19="",R19="", R19="BTL",R19="нестандартный"),"-",AG19*AI19*AL19/60),"-")</f>
        <v/>
      </c>
      <c r="AN19" s="63">
        <f>IFERROR(IF(AH19="","-",AG19*AI19/AH19),"-")</f>
        <v/>
      </c>
      <c r="AO19" s="59">
        <f>IFERROR(IF(OR($R19="статический",$R19="динамический",$R19="",$R19="",$R19="BTL",$R19="нестандартный"),"-",$AL19*$AY19),"-")</f>
        <v/>
      </c>
      <c r="AP19" s="62">
        <f>IFERROR(IF(OR($R19="статический",$R19="динамический",$R19="",$R19="",$R19="BTL",$R19="нестандартный"),"-",$AM19*AY19),"-")</f>
        <v/>
      </c>
      <c r="AQ19" s="64" t="n"/>
      <c r="AR19" s="61" t="n"/>
      <c r="AS19" s="61" t="n"/>
      <c r="AT19" s="61" t="n"/>
      <c r="AU19" s="65" t="n"/>
      <c r="AV19" s="124">
        <f>IFERROR(DR19/AT19*1000,"n/a")</f>
        <v/>
      </c>
      <c r="AW19" s="67" t="n">
        <v>15</v>
      </c>
      <c r="AX19" s="67" t="n"/>
      <c r="AY19" s="43">
        <f>IFERROR(IF(OR($AW19="",$AX19=""),"",_xlfn.DAYS($AX19+1,$AW19)),"")</f>
        <v/>
      </c>
      <c r="AZ19" s="68">
        <f t="array" ref="AZ19">
_xlfn.LET(_xlpm.COEFF,
IF($AW19+$AX19=0,0,IF(MAX(MIN($AX19,EOMONTH(AZ$15,0))-MAX($AW19,AZ$15)+1,)&gt;0,1,0)),
_xlfn.IFS(
$ES19="LisChannel",
_xlpm.COEFF*
INDEX({1;1;1.2;1.2;1;1;1;1;1.2;1.2;1.2;1.2},
MATCH(MONTH(AZ$15),
{1,2,3,4,5,6,7,8,9,10,11,12})),
CONCATENATE($ES19," ",$L19)="RussOutdoor метро",
_xlpm.COEFF*
INDEX({0.8;0.9;1.1;1.1;1;1;1;1;1.1;1.1;1.1;1.1},
MATCH(MONTH(AZ$15),
{1,2,3,4,5,6,7,8,9,10,11,12})),
$ES19&lt;&gt;"LisChannel",
_xlpm.COEFF,
$ES19&lt;&gt;"RussOutdoor",
_xlpm.COEFF))</f>
        <v/>
      </c>
      <c r="BA19" s="68">
        <f t="array" ref="BA19">
_xlfn.LET(_xlpm.COEFF,
IF($AW19+$AX19=0,0,IF(MAX(MIN($AX19,EOMONTH(BA$15,0))-MAX($AW19,BA$15)+1,)&gt;0,1,0)),
_xlfn.IFS(
$ES19="LisChannel",
_xlpm.COEFF*
INDEX({1;1;1.2;1.2;1;1;1;1;1.2;1.2;1.2;1.2},
MATCH(MONTH(BA$15),
{1,2,3,4,5,6,7,8,9,10,11,12})),
CONCATENATE($ES19," ",$L19)="RussOutdoor метро",
_xlpm.COEFF*
INDEX({0.8;0.9;1.1;1.1;1;1;1;1;1.1;1.1;1.1;1.1},
MATCH(MONTH(BA$15),
{1,2,3,4,5,6,7,8,9,10,11,12})),
$ES19&lt;&gt;"LisChannel",
_xlpm.COEFF,
$ES19&lt;&gt;"RussOutdoor",
_xlpm.COEFF))</f>
        <v/>
      </c>
      <c r="BB19" s="68">
        <f t="array" ref="BB19">
_xlfn.LET(_xlpm.COEFF,
IF($AW19+$AX19=0,0,IF(MAX(MIN($AX19,EOMONTH(BB$15,0))-MAX($AW19,BB$15)+1,)&gt;0,1,0)),
_xlfn.IFS(
$ES19="LisChannel",
_xlpm.COEFF*
INDEX({1;1;1.2;1.2;1;1;1;1;1.2;1.2;1.2;1.2},
MATCH(MONTH(BB$15),
{1,2,3,4,5,6,7,8,9,10,11,12})),
CONCATENATE($ES19," ",$L19)="RussOutdoor метро",
_xlpm.COEFF*
INDEX({0.8;0.9;1.1;1.1;1;1;1;1;1.1;1.1;1.1;1.1},
MATCH(MONTH(BB$15),
{1,2,3,4,5,6,7,8,9,10,11,12})),
$ES19&lt;&gt;"LisChannel",
_xlpm.COEFF,
$ES19&lt;&gt;"RussOutdoor",
_xlpm.COEFF))</f>
        <v/>
      </c>
      <c r="BC19" s="68">
        <f t="array" ref="BC19">
_xlfn.LET(_xlpm.COEFF,
IF($AW19+$AX19=0,0,IF(MAX(MIN($AX19,EOMONTH(BC$15,0))-MAX($AW19,BC$15)+1,)&gt;0,1,0)),
_xlfn.IFS(
$ES19="LisChannel",
_xlpm.COEFF*
INDEX({1;1;1.2;1.2;1;1;1;1;1.2;1.2;1.2;1.2},
MATCH(MONTH(BC$15),
{1,2,3,4,5,6,7,8,9,10,11,12})),
CONCATENATE($ES19," ",$L19)="RussOutdoor метро",
_xlpm.COEFF*
INDEX({0.8;0.9;1.1;1.1;1;1;1;1;1.1;1.1;1.1;1.1},
MATCH(MONTH(BC$15),
{1,2,3,4,5,6,7,8,9,10,11,12})),
$ES19&lt;&gt;"LisChannel",
_xlpm.COEFF,
$ES19&lt;&gt;"RussOutdoor",
_xlpm.COEFF))</f>
        <v/>
      </c>
      <c r="BD19" s="68">
        <f t="array" ref="BD19">
_xlfn.LET(_xlpm.COEFF,
IF($AW19+$AX19=0,0,IF(MAX(MIN($AX19,EOMONTH(BD$15,0))-MAX($AW19,BD$15)+1,)&gt;0,1,0)),
_xlfn.IFS(
$ES19="LisChannel",
_xlpm.COEFF*
INDEX({1;1;1.2;1.2;1;1;1;1;1.2;1.2;1.2;1.2},
MATCH(MONTH(BD$15),
{1,2,3,4,5,6,7,8,9,10,11,12})),
CONCATENATE($ES19," ",$L19)="RussOutdoor метро",
_xlpm.COEFF*
INDEX({0.8;0.9;1.1;1.1;1;1;1;1;1.1;1.1;1.1;1.1},
MATCH(MONTH(BD$15),
{1,2,3,4,5,6,7,8,9,10,11,12})),
$ES19&lt;&gt;"LisChannel",
_xlpm.COEFF,
$ES19&lt;&gt;"RussOutdoor",
_xlpm.COEFF))</f>
        <v/>
      </c>
      <c r="BE19" s="68">
        <f t="array" ref="BE19">
_xlfn.LET(_xlpm.COEFF,
IF($AW19+$AX19=0,0,IF(MAX(MIN($AX19,EOMONTH(BE$15,0))-MAX($AW19,BE$15)+1,)&gt;0,1,0)),
_xlfn.IFS(
$ES19="LisChannel",
_xlpm.COEFF*
INDEX({1;1;1.2;1.2;1;1;1;1;1.2;1.2;1.2;1.2},
MATCH(MONTH(BE$15),
{1,2,3,4,5,6,7,8,9,10,11,12})),
CONCATENATE($ES19," ",$L19)="RussOutdoor метро",
_xlpm.COEFF*
INDEX({0.8;0.9;1.1;1.1;1;1;1;1;1.1;1.1;1.1;1.1},
MATCH(MONTH(BE$15),
{1,2,3,4,5,6,7,8,9,10,11,12})),
$ES19&lt;&gt;"LisChannel",
_xlpm.COEFF,
$ES19&lt;&gt;"RussOutdoor",
_xlpm.COEFF))</f>
        <v/>
      </c>
      <c r="BF19" s="68">
        <f t="array" ref="BF19">
_xlfn.LET(_xlpm.COEFF,
IF($AW19+$AX19=0,0,IF(MAX(MIN($AX19,EOMONTH(BF$15,0))-MAX($AW19,BF$15)+1,)&gt;0,1,0)),
_xlfn.IFS(
$ES19="LisChannel",
_xlpm.COEFF*
INDEX({1;1;1.2;1.2;1;1;1;1;1.2;1.2;1.2;1.2},
MATCH(MONTH(BF$15),
{1,2,3,4,5,6,7,8,9,10,11,12})),
CONCATENATE($ES19," ",$L19)="RussOutdoor метро",
_xlpm.COEFF*
INDEX({0.8;0.9;1.1;1.1;1;1;1;1;1.1;1.1;1.1;1.1},
MATCH(MONTH(BF$15),
{1,2,3,4,5,6,7,8,9,10,11,12})),
$ES19&lt;&gt;"LisChannel",
_xlpm.COEFF,
$ES19&lt;&gt;"RussOutdoor",
_xlpm.COEFF))</f>
        <v/>
      </c>
      <c r="BG19" s="68">
        <f t="array" ref="BG19">
_xlfn.LET(_xlpm.COEFF,
IF($AW19+$AX19=0,0,IF(MAX(MIN($AX19,EOMONTH(BG$15,0))-MAX($AW19,BG$15)+1,)&gt;0,1,0)),
_xlfn.IFS(
$ES19="LisChannel",
_xlpm.COEFF*
INDEX({1;1;1.2;1.2;1;1;1;1;1.2;1.2;1.2;1.2},
MATCH(MONTH(BG$15),
{1,2,3,4,5,6,7,8,9,10,11,12})),
CONCATENATE($ES19," ",$L19)="RussOutdoor метро",
_xlpm.COEFF*
INDEX({0.8;0.9;1.1;1.1;1;1;1;1;1.1;1.1;1.1;1.1},
MATCH(MONTH(BG$15),
{1,2,3,4,5,6,7,8,9,10,11,12})),
$ES19&lt;&gt;"LisChannel",
_xlpm.COEFF,
$ES19&lt;&gt;"RussOutdoor",
_xlpm.COEFF))</f>
        <v/>
      </c>
      <c r="BH19" s="68">
        <f t="array" ref="BH19">
_xlfn.LET(_xlpm.COEFF,
IF($AW19+$AX19=0,0,IF(MAX(MIN($AX19,EOMONTH(BH$15,0))-MAX($AW19,BH$15)+1,)&gt;0,1,0)),
_xlfn.IFS(
$ES19="LisChannel",
_xlpm.COEFF*
INDEX({1;1;1.2;1.2;1;1;1;1;1.2;1.2;1.2;1.2},
MATCH(MONTH(BH$15),
{1,2,3,4,5,6,7,8,9,10,11,12})),
CONCATENATE($ES19," ",$L19)="RussOutdoor метро",
_xlpm.COEFF*
INDEX({0.8;0.9;1.1;1.1;1;1;1;1;1.1;1.1;1.1;1.1},
MATCH(MONTH(BH$15),
{1,2,3,4,5,6,7,8,9,10,11,12})),
$ES19&lt;&gt;"LisChannel",
_xlpm.COEFF,
$ES19&lt;&gt;"RussOutdoor",
_xlpm.COEFF))</f>
        <v/>
      </c>
      <c r="BI19" s="68">
        <f t="array" ref="BI19">
_xlfn.LET(_xlpm.COEFF,
IF($AW19+$AX19=0,0,IF(MAX(MIN($AX19,EOMONTH(BI$15,0))-MAX($AW19,BI$15)+1,)&gt;0,1,0)),
_xlfn.IFS(
$ES19="LisChannel",
_xlpm.COEFF*
INDEX({1;1;1.2;1.2;1;1;1;1;1.2;1.2;1.2;1.2},
MATCH(MONTH(BI$15),
{1,2,3,4,5,6,7,8,9,10,11,12})),
CONCATENATE($ES19," ",$L19)="RussOutdoor метро",
_xlpm.COEFF*
INDEX({0.8;0.9;1.1;1.1;1;1;1;1;1.1;1.1;1.1;1.1},
MATCH(MONTH(BI$15),
{1,2,3,4,5,6,7,8,9,10,11,12})),
$ES19&lt;&gt;"LisChannel",
_xlpm.COEFF,
$ES19&lt;&gt;"RussOutdoor",
_xlpm.COEFF))</f>
        <v/>
      </c>
      <c r="BJ19" s="68">
        <f t="array" ref="BJ19">
_xlfn.LET(_xlpm.COEFF,
IF($AW19+$AX19=0,0,IF(MAX(MIN($AX19,EOMONTH(BJ$15,0))-MAX($AW19,BJ$15)+1,)&gt;0,1,0)),
_xlfn.IFS(
$ES19="LisChannel",
_xlpm.COEFF*
INDEX({1;1;1.2;1.2;1;1;1;1;1.2;1.2;1.2;1.2},
MATCH(MONTH(BJ$15),
{1,2,3,4,5,6,7,8,9,10,11,12})),
CONCATENATE($ES19," ",$L19)="RussOutdoor метро",
_xlpm.COEFF*
INDEX({0.8;0.9;1.1;1.1;1;1;1;1;1.1;1.1;1.1;1.1},
MATCH(MONTH(BJ$15),
{1,2,3,4,5,6,7,8,9,10,11,12})),
$ES19&lt;&gt;"LisChannel",
_xlpm.COEFF,
$ES19&lt;&gt;"RussOutdoor",
_xlpm.COEFF))</f>
        <v/>
      </c>
      <c r="BK19" s="68">
        <f t="array" ref="BK19">
_xlfn.LET(_xlpm.COEFF,
IF($AW19+$AX19=0,0,IF(MAX(MIN($AX19,EOMONTH(BK$15,0))-MAX($AW19,BK$15)+1,)&gt;0,1,0)),
_xlfn.IFS(
$ES19="LisChannel",
_xlpm.COEFF*
INDEX({1;1;1.2;1.2;1;1;1;1;1.2;1.2;1.2;1.2},
MATCH(MONTH(BK$15),
{1,2,3,4,5,6,7,8,9,10,11,12})),
CONCATENATE($ES19," ",$L19)="RussOutdoor метро",
_xlpm.COEFF*
INDEX({0.8;0.9;1.1;1.1;1;1;1;1;1.1;1.1;1.1;1.1},
MATCH(MONTH(BK$15),
{1,2,3,4,5,6,7,8,9,10,11,12})),
$ES19&lt;&gt;"LisChannel",
_xlpm.COEFF,
$ES19&lt;&gt;"RussOutdoor",
_xlpm.COEFF))</f>
        <v/>
      </c>
      <c r="BL19" s="62">
        <f>COUNTIFS($AZ19:$BK19,"&gt;0")</f>
        <v/>
      </c>
      <c r="BM19" s="65" t="n"/>
      <c r="BN19" s="125">
        <f>$DJ19</f>
        <v/>
      </c>
      <c r="BO19" s="63">
        <f>$DQ19</f>
        <v/>
      </c>
      <c r="BP19" s="125">
        <f>
IFERROR(
IF($BL19=0,0,
$BN19*(1-$BO19)),
0)</f>
        <v/>
      </c>
      <c r="BQ19" s="125">
        <f t="array" ref="BQ19">
IFERROR(
_xlfn.IFS(
$DH19="день_1",
$BP19*$BL19/($AX19-$AW19+1)*AZ19*(DAY(EOMONTH(AZ$15,0))),
$DH19="день_2",
$BP19/30*MAX(MIN($AX19,EOMONTH(AZ$15,0))-MAX($AW19,AZ$15)+1,),
$DH19="раб.день",
$BP19/30*(IFERROR(
_xlfn.LET(_xlpm.VD,
CHOOSE(
{1;2;3;4;5;6;7;8;9;10;11;12;13;14;15;16;17;18},
45658,45659,45660,45661,45662,45663,45664,45665,45711,45724,45778,45779,45785,45786,45820,45821,45965,46022),
_xlfn.LET(_xlpm.DD,
MAX(MIN($AX19,EOMONTH(AZ$15,0))-MAX($AW19,AZ$15),),
_xlfn.IFS(
AND(MONTH($AW19)=MONTH(AZ$15),MONTH($AX19)&lt;&gt;MONTH(AZ$15)),
NETWORKDAYS.INTL($AW19,$AW19+_xlpm.DD,1,_xlpm.VD),
AND(MONTH($AW19)&lt;&gt;MONTH(AZ$15),MONTH($AX19)=MONTH(AZ$15)),
NETWORKDAYS.INTL(($AX19)-_xlpm.DD,$AX19,1,_xlpm.VD),
AND(MONTH($AW19)&lt;MONTH(AZ$15),MONTH($AX19)&gt;MONTH(AZ$15)),
NETWORKDAYS.INTL((EOMONTH(AZ$15-1,1))-_xlpm.DD,EOMONTH(AZ$15-1,1),1,_xlpm.VD),
AND(MONTH($AW19)=MONTH(AZ$15),MONTH($AX19)=MONTH(AZ$15)),
NETWORKDAYS.INTL($AW19,$AX19,1,_xlpm.VD)))),0)),
$DH19="месяц",
$BP19*AZ19,
$DH19="неделя",
$BP19*AZ19/7*(ROUNDUP((DAY(EOMONTH(AZ$15,0)))/4,0))),
0)</f>
        <v/>
      </c>
      <c r="BR19" s="125">
        <f t="array" ref="BR19">
IFERROR(
_xlfn.IFS(
$DH19="день_1",
$BP19*$BL19/($AX19-$AW19+1)*BA19*(DAY(EOMONTH(BA$15,0))),
$DH19="день_2",
$BP19/30*MAX(MIN($AX19,EOMONTH(BA$15,0))-MAX($AW19,BA$15)+1,),
$DH19="раб.день",
$BP19/30*(IFERROR(
_xlfn.LET(_xlpm.VD,
CHOOSE(
{1;2;3;4;5;6;7;8;9;10;11;12;13;14;15;16;17;18},
45658,45659,45660,45661,45662,45663,45664,45665,45711,45724,45778,45779,45785,45786,45820,45821,45965,46022),
_xlfn.LET(_xlpm.DD,
MAX(MIN($AX19,EOMONTH(BA$15,0))-MAX($AW19,BA$15),),
_xlfn.IFS(
AND(MONTH($AW19)=MONTH(BA$15),MONTH($AX19)&lt;&gt;MONTH(BA$15)),
NETWORKDAYS.INTL($AW19,$AW19+_xlpm.DD,1,_xlpm.VD),
AND(MONTH($AW19)&lt;&gt;MONTH(BA$15),MONTH($AX19)=MONTH(BA$15)),
NETWORKDAYS.INTL(($AX19)-_xlpm.DD,$AX19,1,_xlpm.VD),
AND(MONTH($AW19)&lt;MONTH(BA$15),MONTH($AX19)&gt;MONTH(BA$15)),
NETWORKDAYS.INTL((EOMONTH(BA$15-1,1))-_xlpm.DD,EOMONTH(BA$15-1,1),1,_xlpm.VD),
AND(MONTH($AW19)=MONTH(BA$15),MONTH($AX19)=MONTH(BA$15)),
NETWORKDAYS.INTL($AW19,$AX19,1,_xlpm.VD)))),0)),
$DH19="месяц",
$BP19*BA19,
$DH19="неделя",
$BP19*BA19/7*(ROUNDUP((DAY(EOMONTH(BA$15,0)))/4,0))),
0)</f>
        <v/>
      </c>
      <c r="BS19" s="125">
        <f t="array" ref="BS19">
IFERROR(
_xlfn.IFS(
$DH19="день_1",
$BP19*$BL19/($AX19-$AW19+1)*BB19*(DAY(EOMONTH(BB$15,0))),
$DH19="день_2",
$BP19/30*MAX(MIN($AX19,EOMONTH(BB$15,0))-MAX($AW19,BB$15)+1,),
$DH19="раб.день",
$BP19/30*(IFERROR(
_xlfn.LET(_xlpm.VD,
CHOOSE(
{1;2;3;4;5;6;7;8;9;10;11;12;13;14;15;16;17;18},
45658,45659,45660,45661,45662,45663,45664,45665,45711,45724,45778,45779,45785,45786,45820,45821,45965,46022),
_xlfn.LET(_xlpm.DD,
MAX(MIN($AX19,EOMONTH(BB$15,0))-MAX($AW19,BB$15),),
_xlfn.IFS(
AND(MONTH($AW19)=MONTH(BB$15),MONTH($AX19)&lt;&gt;MONTH(BB$15)),
NETWORKDAYS.INTL($AW19,$AW19+_xlpm.DD,1,_xlpm.VD),
AND(MONTH($AW19)&lt;&gt;MONTH(BB$15),MONTH($AX19)=MONTH(BB$15)),
NETWORKDAYS.INTL(($AX19)-_xlpm.DD,$AX19,1,_xlpm.VD),
AND(MONTH($AW19)&lt;MONTH(BB$15),MONTH($AX19)&gt;MONTH(BB$15)),
NETWORKDAYS.INTL((EOMONTH(BB$15-1,1))-_xlpm.DD,EOMONTH(BB$15-1,1),1,_xlpm.VD),
AND(MONTH($AW19)=MONTH(BB$15),MONTH($AX19)=MONTH(BB$15)),
NETWORKDAYS.INTL($AW19,$AX19,1,_xlpm.VD)))),0)),
$DH19="месяц",
$BP19*BB19,
$DH19="неделя",
$BP19*BB19/7*(ROUNDUP((DAY(EOMONTH(BB$15,0)))/4,0))),
0)</f>
        <v/>
      </c>
      <c r="BT19" s="125">
        <f t="array" ref="BT19">
IFERROR(
_xlfn.IFS(
$DH19="день_1",
$BP19*$BL19/($AX19-$AW19+1)*BC19*(DAY(EOMONTH(BC$15,0))),
$DH19="день_2",
$BP19/30*MAX(MIN($AX19,EOMONTH(BC$15,0))-MAX($AW19,BC$15)+1,),
$DH19="раб.день",
$BP19/30*(IFERROR(
_xlfn.LET(_xlpm.VD,
CHOOSE(
{1;2;3;4;5;6;7;8;9;10;11;12;13;14;15;16;17;18},
45658,45659,45660,45661,45662,45663,45664,45665,45711,45724,45778,45779,45785,45786,45820,45821,45965,46022),
_xlfn.LET(_xlpm.DD,
MAX(MIN($AX19,EOMONTH(BC$15,0))-MAX($AW19,BC$15),),
_xlfn.IFS(
AND(MONTH($AW19)=MONTH(BC$15),MONTH($AX19)&lt;&gt;MONTH(BC$15)),
NETWORKDAYS.INTL($AW19,$AW19+_xlpm.DD,1,_xlpm.VD),
AND(MONTH($AW19)&lt;&gt;MONTH(BC$15),MONTH($AX19)=MONTH(BC$15)),
NETWORKDAYS.INTL(($AX19)-_xlpm.DD,$AX19,1,_xlpm.VD),
AND(MONTH($AW19)&lt;MONTH(BC$15),MONTH($AX19)&gt;MONTH(BC$15)),
NETWORKDAYS.INTL((EOMONTH(BC$15-1,1))-_xlpm.DD,EOMONTH(BC$15-1,1),1,_xlpm.VD),
AND(MONTH($AW19)=MONTH(BC$15),MONTH($AX19)=MONTH(BC$15)),
NETWORKDAYS.INTL($AW19,$AX19,1,_xlpm.VD)))),0)),
$DH19="месяц",
$BP19*BC19,
$DH19="неделя",
$BP19*BC19/7*(ROUNDUP((DAY(EOMONTH(BC$15,0)))/4,0))),
0)</f>
        <v/>
      </c>
      <c r="BU19" s="125">
        <f t="array" ref="BU19">
IFERROR(
_xlfn.IFS(
$DH19="день_1",
$BP19*$BL19/($AX19-$AW19+1)*BD19*(DAY(EOMONTH(BD$15,0))),
$DH19="день_2",
$BP19/30*MAX(MIN($AX19,EOMONTH(BD$15,0))-MAX($AW19,BD$15)+1,),
$DH19="раб.день",
$BP19/30*(IFERROR(
_xlfn.LET(_xlpm.VD,
CHOOSE(
{1;2;3;4;5;6;7;8;9;10;11;12;13;14;15;16;17;18},
45658,45659,45660,45661,45662,45663,45664,45665,45711,45724,45778,45779,45785,45786,45820,45821,45965,46022),
_xlfn.LET(_xlpm.DD,
MAX(MIN($AX19,EOMONTH(BD$15,0))-MAX($AW19,BD$15),),
_xlfn.IFS(
AND(MONTH($AW19)=MONTH(BD$15),MONTH($AX19)&lt;&gt;MONTH(BD$15)),
NETWORKDAYS.INTL($AW19,$AW19+_xlpm.DD,1,_xlpm.VD),
AND(MONTH($AW19)&lt;&gt;MONTH(BD$15),MONTH($AX19)=MONTH(BD$15)),
NETWORKDAYS.INTL(($AX19)-_xlpm.DD,$AX19,1,_xlpm.VD),
AND(MONTH($AW19)&lt;MONTH(BD$15),MONTH($AX19)&gt;MONTH(BD$15)),
NETWORKDAYS.INTL((EOMONTH(BD$15-1,1))-_xlpm.DD,EOMONTH(BD$15-1,1),1,_xlpm.VD),
AND(MONTH($AW19)=MONTH(BD$15),MONTH($AX19)=MONTH(BD$15)),
NETWORKDAYS.INTL($AW19,$AX19,1,_xlpm.VD)))),0)),
$DH19="месяц",
$BP19*BD19,
$DH19="неделя",
$BP19*BD19/7*(ROUNDUP((DAY(EOMONTH(BD$15,0)))/4,0))),
0)</f>
        <v/>
      </c>
      <c r="BV19" s="125">
        <f t="array" ref="BV19">
IFERROR(
_xlfn.IFS(
$DH19="день_1",
$BP19*$BL19/($AX19-$AW19+1)*BE19*(DAY(EOMONTH(BE$15,0))),
$DH19="день_2",
$BP19/30*MAX(MIN($AX19,EOMONTH(BE$15,0))-MAX($AW19,BE$15)+1,),
$DH19="раб.день",
$BP19/30*(IFERROR(
_xlfn.LET(_xlpm.VD,
CHOOSE(
{1;2;3;4;5;6;7;8;9;10;11;12;13;14;15;16;17;18},
45658,45659,45660,45661,45662,45663,45664,45665,45711,45724,45778,45779,45785,45786,45820,45821,45965,46022),
_xlfn.LET(_xlpm.DD,
MAX(MIN($AX19,EOMONTH(BE$15,0))-MAX($AW19,BE$15),),
_xlfn.IFS(
AND(MONTH($AW19)=MONTH(BE$15),MONTH($AX19)&lt;&gt;MONTH(BE$15)),
NETWORKDAYS.INTL($AW19,$AW19+_xlpm.DD,1,_xlpm.VD),
AND(MONTH($AW19)&lt;&gt;MONTH(BE$15),MONTH($AX19)=MONTH(BE$15)),
NETWORKDAYS.INTL(($AX19)-_xlpm.DD,$AX19,1,_xlpm.VD),
AND(MONTH($AW19)&lt;MONTH(BE$15),MONTH($AX19)&gt;MONTH(BE$15)),
NETWORKDAYS.INTL((EOMONTH(BE$15-1,1))-_xlpm.DD,EOMONTH(BE$15-1,1),1,_xlpm.VD),
AND(MONTH($AW19)=MONTH(BE$15),MONTH($AX19)=MONTH(BE$15)),
NETWORKDAYS.INTL($AW19,$AX19,1,_xlpm.VD)))),0)),
$DH19="месяц",
$BP19*BE19,
$DH19="неделя",
$BP19*BE19/7*(ROUNDUP((DAY(EOMONTH(BE$15,0)))/4,0))),
0)</f>
        <v/>
      </c>
      <c r="BW19" s="125">
        <f t="array" ref="BW19">
IFERROR(
_xlfn.IFS(
$DH19="день_1",
$BP19*$BL19/($AX19-$AW19+1)*BF19*(DAY(EOMONTH(BF$15,0))),
$DH19="день_2",
$BP19/30*MAX(MIN($AX19,EOMONTH(BF$15,0))-MAX($AW19,BF$15)+1,),
$DH19="раб.день",
$BP19/30*(IFERROR(
_xlfn.LET(_xlpm.VD,
CHOOSE(
{1;2;3;4;5;6;7;8;9;10;11;12;13;14;15;16;17;18},
45658,45659,45660,45661,45662,45663,45664,45665,45711,45724,45778,45779,45785,45786,45820,45821,45965,46022),
_xlfn.LET(_xlpm.DD,
MAX(MIN($AX19,EOMONTH(BF$15,0))-MAX($AW19,BF$15),),
_xlfn.IFS(
AND(MONTH($AW19)=MONTH(BF$15),MONTH($AX19)&lt;&gt;MONTH(BF$15)),
NETWORKDAYS.INTL($AW19,$AW19+_xlpm.DD,1,_xlpm.VD),
AND(MONTH($AW19)&lt;&gt;MONTH(BF$15),MONTH($AX19)=MONTH(BF$15)),
NETWORKDAYS.INTL(($AX19)-_xlpm.DD,$AX19,1,_xlpm.VD),
AND(MONTH($AW19)&lt;MONTH(BF$15),MONTH($AX19)&gt;MONTH(BF$15)),
NETWORKDAYS.INTL((EOMONTH(BF$15-1,1))-_xlpm.DD,EOMONTH(BF$15-1,1),1,_xlpm.VD),
AND(MONTH($AW19)=MONTH(BF$15),MONTH($AX19)=MONTH(BF$15)),
NETWORKDAYS.INTL($AW19,$AX19,1,_xlpm.VD)))),0)),
$DH19="месяц",
$BP19*BF19,
$DH19="неделя",
$BP19*BF19/7*(ROUNDUP((DAY(EOMONTH(BF$15,0)))/4,0))),
0)</f>
        <v/>
      </c>
      <c r="BX19" s="125">
        <f t="array" ref="BX19">
IFERROR(
_xlfn.IFS(
$DH19="день_1",
$BP19*$BL19/($AX19-$AW19+1)*BG19*(DAY(EOMONTH(BG$15,0))),
$DH19="день_2",
$BP19/30*MAX(MIN($AX19,EOMONTH(BG$15,0))-MAX($AW19,BG$15)+1,),
$DH19="раб.день",
$BP19/30*(IFERROR(
_xlfn.LET(_xlpm.VD,
CHOOSE(
{1;2;3;4;5;6;7;8;9;10;11;12;13;14;15;16;17;18},
45658,45659,45660,45661,45662,45663,45664,45665,45711,45724,45778,45779,45785,45786,45820,45821,45965,46022),
_xlfn.LET(_xlpm.DD,
MAX(MIN($AX19,EOMONTH(BG$15,0))-MAX($AW19,BG$15),),
_xlfn.IFS(
AND(MONTH($AW19)=MONTH(BG$15),MONTH($AX19)&lt;&gt;MONTH(BG$15)),
NETWORKDAYS.INTL($AW19,$AW19+_xlpm.DD,1,_xlpm.VD),
AND(MONTH($AW19)&lt;&gt;MONTH(BG$15),MONTH($AX19)=MONTH(BG$15)),
NETWORKDAYS.INTL(($AX19)-_xlpm.DD,$AX19,1,_xlpm.VD),
AND(MONTH($AW19)&lt;MONTH(BG$15),MONTH($AX19)&gt;MONTH(BG$15)),
NETWORKDAYS.INTL((EOMONTH(BG$15-1,1))-_xlpm.DD,EOMONTH(BG$15-1,1),1,_xlpm.VD),
AND(MONTH($AW19)=MONTH(BG$15),MONTH($AX19)=MONTH(BG$15)),
NETWORKDAYS.INTL($AW19,$AX19,1,_xlpm.VD)))),0)),
$DH19="месяц",
$BP19*BG19,
$DH19="неделя",
$BP19*BG19/7*(ROUNDUP((DAY(EOMONTH(BG$15,0)))/4,0))),
0)</f>
        <v/>
      </c>
      <c r="BY19" s="125">
        <f t="array" ref="BY19">
IFERROR(
_xlfn.IFS(
$DH19="день_1",
$BP19*$BL19/($AX19-$AW19+1)*BH19*(DAY(EOMONTH(BH$15,0))),
$DH19="день_2",
$BP19/30*MAX(MIN($AX19,EOMONTH(BH$15,0))-MAX($AW19,BH$15)+1,),
$DH19="раб.день",
$BP19/30*(IFERROR(
_xlfn.LET(_xlpm.VD,
CHOOSE(
{1;2;3;4;5;6;7;8;9;10;11;12;13;14;15;16;17;18},
45658,45659,45660,45661,45662,45663,45664,45665,45711,45724,45778,45779,45785,45786,45820,45821,45965,46022),
_xlfn.LET(_xlpm.DD,
MAX(MIN($AX19,EOMONTH(BH$15,0))-MAX($AW19,BH$15),),
_xlfn.IFS(
AND(MONTH($AW19)=MONTH(BH$15),MONTH($AX19)&lt;&gt;MONTH(BH$15)),
NETWORKDAYS.INTL($AW19,$AW19+_xlpm.DD,1,_xlpm.VD),
AND(MONTH($AW19)&lt;&gt;MONTH(BH$15),MONTH($AX19)=MONTH(BH$15)),
NETWORKDAYS.INTL(($AX19)-_xlpm.DD,$AX19,1,_xlpm.VD),
AND(MONTH($AW19)&lt;MONTH(BH$15),MONTH($AX19)&gt;MONTH(BH$15)),
NETWORKDAYS.INTL((EOMONTH(BH$15-1,1))-_xlpm.DD,EOMONTH(BH$15-1,1),1,_xlpm.VD),
AND(MONTH($AW19)=MONTH(BH$15),MONTH($AX19)=MONTH(BH$15)),
NETWORKDAYS.INTL($AW19,$AX19,1,_xlpm.VD)))),0)),
$DH19="месяц",
$BP19*BH19,
$DH19="неделя",
$BP19*BH19/7*(ROUNDUP((DAY(EOMONTH(BH$15,0)))/4,0))),
0)</f>
        <v/>
      </c>
      <c r="BZ19" s="125">
        <f t="array" ref="BZ19">
IFERROR(
_xlfn.IFS(
$DH19="день_1",
$BP19*$BL19/($AX19-$AW19+1)*BI19*(DAY(EOMONTH(BI$15,0))),
$DH19="день_2",
$BP19/30*MAX(MIN($AX19,EOMONTH(BI$15,0))-MAX($AW19,BI$15)+1,),
$DH19="раб.день",
$BP19/30*(IFERROR(
_xlfn.LET(_xlpm.VD,
CHOOSE(
{1;2;3;4;5;6;7;8;9;10;11;12;13;14;15;16;17;18},
45658,45659,45660,45661,45662,45663,45664,45665,45711,45724,45778,45779,45785,45786,45820,45821,45965,46022),
_xlfn.LET(_xlpm.DD,
MAX(MIN($AX19,EOMONTH(BI$15,0))-MAX($AW19,BI$15),),
_xlfn.IFS(
AND(MONTH($AW19)=MONTH(BI$15),MONTH($AX19)&lt;&gt;MONTH(BI$15)),
NETWORKDAYS.INTL($AW19,$AW19+_xlpm.DD,1,_xlpm.VD),
AND(MONTH($AW19)&lt;&gt;MONTH(BI$15),MONTH($AX19)=MONTH(BI$15)),
NETWORKDAYS.INTL(($AX19)-_xlpm.DD,$AX19,1,_xlpm.VD),
AND(MONTH($AW19)&lt;MONTH(BI$15),MONTH($AX19)&gt;MONTH(BI$15)),
NETWORKDAYS.INTL((EOMONTH(BI$15-1,1))-_xlpm.DD,EOMONTH(BI$15-1,1),1,_xlpm.VD),
AND(MONTH($AW19)=MONTH(BI$15),MONTH($AX19)=MONTH(BI$15)),
NETWORKDAYS.INTL($AW19,$AX19,1,_xlpm.VD)))),0)),
$DH19="месяц",
$BP19*BI19,
$DH19="неделя",
$BP19*BI19/7*(ROUNDUP((DAY(EOMONTH(BI$15,0)))/4,0))),
0)</f>
        <v/>
      </c>
      <c r="CA19" s="125">
        <f t="array" ref="CA19">
IFERROR(
_xlfn.IFS(
$DH19="день_1",
$BP19*$BL19/($AX19-$AW19+1)*BJ19*(DAY(EOMONTH(BJ$15,0))),
$DH19="день_2",
$BP19/30*MAX(MIN($AX19,EOMONTH(BJ$15,0))-MAX($AW19,BJ$15)+1,),
$DH19="раб.день",
$BP19/30*(IFERROR(
_xlfn.LET(_xlpm.VD,
CHOOSE(
{1;2;3;4;5;6;7;8;9;10;11;12;13;14;15;16;17;18},
45658,45659,45660,45661,45662,45663,45664,45665,45711,45724,45778,45779,45785,45786,45820,45821,45965,46022),
_xlfn.LET(_xlpm.DD,
MAX(MIN($AX19,EOMONTH(BJ$15,0))-MAX($AW19,BJ$15),),
_xlfn.IFS(
AND(MONTH($AW19)=MONTH(BJ$15),MONTH($AX19)&lt;&gt;MONTH(BJ$15)),
NETWORKDAYS.INTL($AW19,$AW19+_xlpm.DD,1,_xlpm.VD),
AND(MONTH($AW19)&lt;&gt;MONTH(BJ$15),MONTH($AX19)=MONTH(BJ$15)),
NETWORKDAYS.INTL(($AX19)-_xlpm.DD,$AX19,1,_xlpm.VD),
AND(MONTH($AW19)&lt;MONTH(BJ$15),MONTH($AX19)&gt;MONTH(BJ$15)),
NETWORKDAYS.INTL((EOMONTH(BJ$15-1,1))-_xlpm.DD,EOMONTH(BJ$15-1,1),1,_xlpm.VD),
AND(MONTH($AW19)=MONTH(BJ$15),MONTH($AX19)=MONTH(BJ$15)),
NETWORKDAYS.INTL($AW19,$AX19,1,_xlpm.VD)))),0)),
$DH19="месяц",
$BP19*BJ19,
$DH19="неделя",
$BP19*BJ19/7*(ROUNDUP((DAY(EOMONTH(BJ$15,0)))/4,0))),
0)</f>
        <v/>
      </c>
      <c r="CB19" s="125">
        <f t="array" ref="CB19">
IFERROR(
_xlfn.IFS(
$DH19="день_1",
$BP19*$BL19/($AX19-$AW19+1)*BK19*(DAY(EOMONTH(BK$15,0))),
$DH19="день_2",
$BP19/30*MAX(MIN($AX19,EOMONTH(BK$15,0))-MAX($AW19,BK$15)+1,),
$DH19="раб.день",
$BP19/30*(IFERROR(
_xlfn.LET(_xlpm.VD,
CHOOSE(
{1;2;3;4;5;6;7;8;9;10;11;12;13;14;15;16;17;18},
45658,45659,45660,45661,45662,45663,45664,45665,45711,45724,45778,45779,45785,45786,45820,45821,45965,46022),
_xlfn.LET(_xlpm.DD,
MAX(MIN($AX19,EOMONTH(BK$15,0))-MAX($AW19,BK$15),),
_xlfn.IFS(
AND(MONTH($AW19)=MONTH(BK$15),MONTH($AX19)&lt;&gt;MONTH(BK$15)),
NETWORKDAYS.INTL($AW19,$AW19+_xlpm.DD,1,_xlpm.VD),
AND(MONTH($AW19)&lt;&gt;MONTH(BK$15),MONTH($AX19)=MONTH(BK$15)),
NETWORKDAYS.INTL(($AX19)-_xlpm.DD,$AX19,1,_xlpm.VD),
AND(MONTH($AW19)&lt;MONTH(BK$15),MONTH($AX19)&gt;MONTH(BK$15)),
NETWORKDAYS.INTL((EOMONTH(BK$15-1,1))-_xlpm.DD,EOMONTH(BK$15-1,1),1,_xlpm.VD),
AND(MONTH($AW19)=MONTH(BK$15),MONTH($AX19)=MONTH(BK$15)),
NETWORKDAYS.INTL($AW19,$AX19,1,_xlpm.VD)))),0)),
$DH19="месяц",
$BP19*BK19,
$DH19="неделя",
$BP19*BK19/7*(ROUNDUP((DAY(EOMONTH(BK$15,0)))/4,0))),
0)</f>
        <v/>
      </c>
      <c r="CC19" s="125">
        <f>SUM($BQ19:$CB19)</f>
        <v/>
      </c>
      <c r="CD19" s="126">
        <f>SUM($EH19:$EH19)</f>
        <v/>
      </c>
      <c r="CE19" s="126">
        <f>$CD19*$AB19</f>
        <v/>
      </c>
      <c r="CF19" s="126">
        <f>SUM($EK19:$EK19)</f>
        <v/>
      </c>
      <c r="CG19" s="126">
        <f>$CF19*$AB19</f>
        <v/>
      </c>
      <c r="CH19" s="126">
        <f>SUM($CC19,$CE19,$CG19)</f>
        <v/>
      </c>
      <c r="CI19" s="126">
        <f>$CH19*(1+$CM19)</f>
        <v/>
      </c>
      <c r="CJ19" s="127" t="n">
        <v>0</v>
      </c>
      <c r="CK19" s="126">
        <f>SUM($CH19:$CH19)*(1+$CJ19)</f>
        <v/>
      </c>
      <c r="CL19" s="126">
        <f>SUM($CH19:$CH19)*(1+$CM19)</f>
        <v/>
      </c>
      <c r="CM19" s="59" t="inlineStr">
        <is>
          <t>20%</t>
        </is>
      </c>
      <c r="CN19" s="59" t="n"/>
      <c r="CO19" s="72" t="n"/>
      <c r="CP19" s="59" t="n"/>
      <c r="CQ19" s="73" t="n"/>
      <c r="CR19" s="73" t="n"/>
      <c r="CS19" s="73" t="n"/>
      <c r="CT19" s="72" t="n"/>
      <c r="CU19" s="79" t="inlineStr">
        <is>
          <t> </t>
        </is>
      </c>
      <c r="CV19" s="60" t="n"/>
      <c r="CW19" s="60" t="n"/>
      <c r="CX19" s="60" t="n"/>
      <c r="CY19" s="127">
        <f>IFERROR(($CC19-$EE19)/($EE19/(1-$DQ19)),0)</f>
        <v/>
      </c>
      <c r="CZ19" s="127">
        <f>IFERROR(1-$EI19/($CE19),0)</f>
        <v/>
      </c>
      <c r="DA19" s="127">
        <f>IFERROR(1-$EL19/($CG19),0)</f>
        <v/>
      </c>
      <c r="DB19" s="126">
        <f>ROUND(IFERROR(($CI19/(1+$CM19)-$EN19),0),2)</f>
        <v/>
      </c>
      <c r="DC19" s="128" t="n"/>
      <c r="DD19" s="125" t="n"/>
      <c r="DE19" s="75" t="n">
        <v>0</v>
      </c>
      <c r="DF19" s="128" t="n"/>
      <c r="DG19" s="125">
        <f>IF($DC19=0,0,$DD19*($DC19*100%-$DE19*$DF19))*SUM($AB19:$AB19)</f>
        <v/>
      </c>
      <c r="DH19" s="129" t="inlineStr">
        <is>
          <t>месяц</t>
        </is>
      </c>
      <c r="DI19" s="130">
        <f t="array" ref="DI19">IFERROR(
IF($ES19="LisChannel",
(ROUND(((INDEX({174.625;153.888888888889;130.972222222222},MATCH($AI19,{2;3;4}),0))*$AG19*$AI19),2)),0),0)</f>
        <v/>
      </c>
      <c r="DJ19" s="130">
        <f>
_xlfn.LET(_xlpm.X,
IFERROR(
IF($ES19="НовиковТВ",
(_xlfn.LET(_xlpm.NTV,
_xlfn.LET(_xlpm.MIN,350000,
IF(SUMIFS($DI:$DI,$ES:$ES,"НовиковТВ")&lt;=_xlpm.MIN,
(SUMIFS($DI:$DI,$ES:$ES,"НовиковТВ")/(COUNTIFS($ES:$ES,"НовиковТВ")))*_xlpm.MIN/SUMIFS($DI:$DI,$ES:$ES,"НовиковТВ"),
DI19)),
_xlpm.NTV+$DG19/(1-(1-(_xlpm.NTV)*(1-$DL19)*(1-$DM19)*(1-$DN19)*(1-$DO19)*(1-$DP19)/_xlpm.NTV))))/(1+$EP19),
$DI19+$DG19/(1-(1-($DI19)*(1-$DL19)*(1-$DM19)*(1-$DN19)*(1-$DO19)*(1-$DP19)/$DI19))),
0),
_xlpm.X*(1+$CM19)*(1+$CW19)-_xlpm.X*(1+$CM19)+_xlpm.X)</f>
        <v/>
      </c>
      <c r="DK19" s="125" t="inlineStr">
        <is>
          <t>послед.</t>
        </is>
      </c>
      <c r="DL19" s="63" t="n">
        <v>0</v>
      </c>
      <c r="DM19" s="63" t="n">
        <v>0</v>
      </c>
      <c r="DN19" s="63" t="n">
        <v>0</v>
      </c>
      <c r="DO19" s="63" t="n">
        <v>0</v>
      </c>
      <c r="DP19" s="63" t="n">
        <v>0</v>
      </c>
      <c r="DQ19" s="63">
        <f t="array" ref="DQ19">IFERROR(_xlfn.IFS(
$DK19="послед.",1-(1-$DL19)*(1-$DM19)*(1-$DN19)*(1-$DO19)*(1-$DP19),
$DK19="сумм.",$DL19+$DM19+$DN19+$DO19+$DP19),
0)</f>
        <v/>
      </c>
      <c r="DR19" s="125">
        <f t="array" ref="DR19">
IFERROR(
_xlfn.IFS(
$BL19=0,
0,
$BL19&gt;0,
_xlfn.IFS($DK19="послед.",
$DJ19*(1-$DL19)*(1-$DM19)*(1-$DN19)*(1-$DO19)*(1-$DP19),
$DK19="сумм.",
$DJ19*(1-($DL19+$DM19+$DN19+$DO19+$DP19)))),0)</f>
        <v/>
      </c>
      <c r="DS19" s="125">
        <f t="array" ref="DS19">
IFERROR(_xlfn.IFS(
$DH19="день_1",
$DR19*$BL19/($AX19-$AW19+1)*AZ19*(DAY(EOMONTH(AZ$15,0))),
$DH19="день_2",
$DR19/30*MAX(MIN($AX19,EOMONTH(AZ$15,0))-MAX($AW19,AZ$15)+1,),
$DH19="раб.день",
$DR19/30*(IFERROR(
_xlfn.LET(_xlpm.VD,
CHOOSE(
{1;2;3;4;5;6;7;8;9;10;11;12;13;14;15;16;17;18},
45658,45659,45660,45661,45662,45663,45664,45665,45711,45724,45778,45779,45785,45786,45820,45821,45965,46022),
_xlfn.LET(_xlpm.DD,
MAX(MIN($AX19,EOMONTH(AZ$15,0))-MAX($AW19,AZ$15),),
_xlfn.IFS(
AND(MONTH($AW19)=MONTH(AZ$15),MONTH($AX19)&lt;&gt;MONTH(AZ$15)),
NETWORKDAYS.INTL($AW19,$AW19+_xlpm.DD,1,_xlpm.VD),
AND(MONTH($AW19)&lt;&gt;MONTH(AZ$15),MONTH($AX19)=MONTH(AZ$15)),
NETWORKDAYS.INTL(($AX19)-_xlpm.DD,$AX19,1,_xlpm.VD),
AND(MONTH($AW19)&lt;MONTH(AZ$15),MONTH($AX19)&gt;MONTH(AZ$15)),
NETWORKDAYS.INTL((EOMONTH(AZ$15-1,1))-_xlpm.DD,EOMONTH(AZ$15-1,1),1,_xlpm.VD),
AND(MONTH($AW19)=MONTH(AZ$15),MONTH($AX19)=MONTH(AZ$15)),
NETWORKDAYS.INTL($AW19,$AX19,1,_xlpm.VD)))),0)),
$DH19="месяц",
$DR19*AZ19,
$DH19="неделя",
$DR19*AZ19/7*(ROUNDUP((DAY(EOMONTH(AZ$15,0)))/4,0))),
0)</f>
        <v/>
      </c>
      <c r="DT19" s="125">
        <f t="array" ref="DT19">
IFERROR(_xlfn.IFS(
$DH19="день_1",
$DR19*$BL19/($AX19-$AW19+1)*BA19*(DAY(EOMONTH(BA$15,0))),
$DH19="день_2",
$DR19/30*MAX(MIN($AX19,EOMONTH(BA$15,0))-MAX($AW19,BA$15)+1,),
$DH19="раб.день",
$DR19/30*(IFERROR(
_xlfn.LET(_xlpm.VD,
CHOOSE(
{1;2;3;4;5;6;7;8;9;10;11;12;13;14;15;16;17;18},
45658,45659,45660,45661,45662,45663,45664,45665,45711,45724,45778,45779,45785,45786,45820,45821,45965,46022),
_xlfn.LET(_xlpm.DD,
MAX(MIN($AX19,EOMONTH(BA$15,0))-MAX($AW19,BA$15),),
_xlfn.IFS(
AND(MONTH($AW19)=MONTH(BA$15),MONTH($AX19)&lt;&gt;MONTH(BA$15)),
NETWORKDAYS.INTL($AW19,$AW19+_xlpm.DD,1,_xlpm.VD),
AND(MONTH($AW19)&lt;&gt;MONTH(BA$15),MONTH($AX19)=MONTH(BA$15)),
NETWORKDAYS.INTL(($AX19)-_xlpm.DD,$AX19,1,_xlpm.VD),
AND(MONTH($AW19)&lt;MONTH(BA$15),MONTH($AX19)&gt;MONTH(BA$15)),
NETWORKDAYS.INTL((EOMONTH(BA$15-1,1))-_xlpm.DD,EOMONTH(BA$15-1,1),1,_xlpm.VD),
AND(MONTH($AW19)=MONTH(BA$15),MONTH($AX19)=MONTH(BA$15)),
NETWORKDAYS.INTL($AW19,$AX19,1,_xlpm.VD)))),0)),
$DH19="месяц",
$DR19*BA19,
$DH19="неделя",
$DR19*BA19/7*(ROUNDUP((DAY(EOMONTH(BA$15,0)))/4,0))),
0)</f>
        <v/>
      </c>
      <c r="DU19" s="125">
        <f t="array" ref="DU19">
IFERROR(_xlfn.IFS(
$DH19="день_1",
$DR19*$BL19/($AX19-$AW19+1)*BB19*(DAY(EOMONTH(BB$15,0))),
$DH19="день_2",
$DR19/30*MAX(MIN($AX19,EOMONTH(BB$15,0))-MAX($AW19,BB$15)+1,),
$DH19="раб.день",
$DR19/30*(IFERROR(
_xlfn.LET(_xlpm.VD,
CHOOSE(
{1;2;3;4;5;6;7;8;9;10;11;12;13;14;15;16;17;18},
45658,45659,45660,45661,45662,45663,45664,45665,45711,45724,45778,45779,45785,45786,45820,45821,45965,46022),
_xlfn.LET(_xlpm.DD,
MAX(MIN($AX19,EOMONTH(BB$15,0))-MAX($AW19,BB$15),),
_xlfn.IFS(
AND(MONTH($AW19)=MONTH(BB$15),MONTH($AX19)&lt;&gt;MONTH(BB$15)),
NETWORKDAYS.INTL($AW19,$AW19+_xlpm.DD,1,_xlpm.VD),
AND(MONTH($AW19)&lt;&gt;MONTH(BB$15),MONTH($AX19)=MONTH(BB$15)),
NETWORKDAYS.INTL(($AX19)-_xlpm.DD,$AX19,1,_xlpm.VD),
AND(MONTH($AW19)&lt;MONTH(BB$15),MONTH($AX19)&gt;MONTH(BB$15)),
NETWORKDAYS.INTL((EOMONTH(BB$15-1,1))-_xlpm.DD,EOMONTH(BB$15-1,1),1,_xlpm.VD),
AND(MONTH($AW19)=MONTH(BB$15),MONTH($AX19)=MONTH(BB$15)),
NETWORKDAYS.INTL($AW19,$AX19,1,_xlpm.VD)))),0)),
$DH19="месяц",
$DR19*BB19,
$DH19="неделя",
$DR19*BB19/7*(ROUNDUP((DAY(EOMONTH(BB$15,0)))/4,0))),
0)</f>
        <v/>
      </c>
      <c r="DV19" s="125">
        <f t="array" ref="DV19">
IFERROR(_xlfn.IFS(
$DH19="день_1",
$DR19*$BL19/($AX19-$AW19+1)*BC19*(DAY(EOMONTH(BC$15,0))),
$DH19="день_2",
$DR19/30*MAX(MIN($AX19,EOMONTH(BC$15,0))-MAX($AW19,BC$15)+1,),
$DH19="раб.день",
$DR19/30*(IFERROR(
_xlfn.LET(_xlpm.VD,
CHOOSE(
{1;2;3;4;5;6;7;8;9;10;11;12;13;14;15;16;17;18},
45658,45659,45660,45661,45662,45663,45664,45665,45711,45724,45778,45779,45785,45786,45820,45821,45965,46022),
_xlfn.LET(_xlpm.DD,
MAX(MIN($AX19,EOMONTH(BC$15,0))-MAX($AW19,BC$15),),
_xlfn.IFS(
AND(MONTH($AW19)=MONTH(BC$15),MONTH($AX19)&lt;&gt;MONTH(BC$15)),
NETWORKDAYS.INTL($AW19,$AW19+_xlpm.DD,1,_xlpm.VD),
AND(MONTH($AW19)&lt;&gt;MONTH(BC$15),MONTH($AX19)=MONTH(BC$15)),
NETWORKDAYS.INTL(($AX19)-_xlpm.DD,$AX19,1,_xlpm.VD),
AND(MONTH($AW19)&lt;MONTH(BC$15),MONTH($AX19)&gt;MONTH(BC$15)),
NETWORKDAYS.INTL((EOMONTH(BC$15-1,1))-_xlpm.DD,EOMONTH(BC$15-1,1),1,_xlpm.VD),
AND(MONTH($AW19)=MONTH(BC$15),MONTH($AX19)=MONTH(BC$15)),
NETWORKDAYS.INTL($AW19,$AX19,1,_xlpm.VD)))),0)),
$DH19="месяц",
$DR19*BC19,
$DH19="неделя",
$DR19*BC19/7*(ROUNDUP((DAY(EOMONTH(BC$15,0)))/4,0))),
0)</f>
        <v/>
      </c>
      <c r="DW19" s="125">
        <f t="array" ref="DW19">
IFERROR(_xlfn.IFS(
$DH19="день_1",
$DR19*$BL19/($AX19-$AW19+1)*BD19*(DAY(EOMONTH(BD$15,0))),
$DH19="день_2",
$DR19/30*MAX(MIN($AX19,EOMONTH(BD$15,0))-MAX($AW19,BD$15)+1,),
$DH19="раб.день",
$DR19/30*(IFERROR(
_xlfn.LET(_xlpm.VD,
CHOOSE(
{1;2;3;4;5;6;7;8;9;10;11;12;13;14;15;16;17;18},
45658,45659,45660,45661,45662,45663,45664,45665,45711,45724,45778,45779,45785,45786,45820,45821,45965,46022),
_xlfn.LET(_xlpm.DD,
MAX(MIN($AX19,EOMONTH(BD$15,0))-MAX($AW19,BD$15),),
_xlfn.IFS(
AND(MONTH($AW19)=MONTH(BD$15),MONTH($AX19)&lt;&gt;MONTH(BD$15)),
NETWORKDAYS.INTL($AW19,$AW19+_xlpm.DD,1,_xlpm.VD),
AND(MONTH($AW19)&lt;&gt;MONTH(BD$15),MONTH($AX19)=MONTH(BD$15)),
NETWORKDAYS.INTL(($AX19)-_xlpm.DD,$AX19,1,_xlpm.VD),
AND(MONTH($AW19)&lt;MONTH(BD$15),MONTH($AX19)&gt;MONTH(BD$15)),
NETWORKDAYS.INTL((EOMONTH(BD$15-1,1))-_xlpm.DD,EOMONTH(BD$15-1,1),1,_xlpm.VD),
AND(MONTH($AW19)=MONTH(BD$15),MONTH($AX19)=MONTH(BD$15)),
NETWORKDAYS.INTL($AW19,$AX19,1,_xlpm.VD)))),0)),
$DH19="месяц",
$DR19*BD19,
$DH19="неделя",
$DR19*BD19/7*(ROUNDUP((DAY(EOMONTH(BD$15,0)))/4,0))),
0)</f>
        <v/>
      </c>
      <c r="DX19" s="125">
        <f t="array" ref="DX19">
IFERROR(_xlfn.IFS(
$DH19="день_1",
$DR19*$BL19/($AX19-$AW19+1)*BE19*(DAY(EOMONTH(BE$15,0))),
$DH19="день_2",
$DR19/30*MAX(MIN($AX19,EOMONTH(BE$15,0))-MAX($AW19,BE$15)+1,),
$DH19="раб.день",
$DR19/30*(IFERROR(
_xlfn.LET(_xlpm.VD,
CHOOSE(
{1;2;3;4;5;6;7;8;9;10;11;12;13;14;15;16;17;18},
45658,45659,45660,45661,45662,45663,45664,45665,45711,45724,45778,45779,45785,45786,45820,45821,45965,46022),
_xlfn.LET(_xlpm.DD,
MAX(MIN($AX19,EOMONTH(BE$15,0))-MAX($AW19,BE$15),),
_xlfn.IFS(
AND(MONTH($AW19)=MONTH(BE$15),MONTH($AX19)&lt;&gt;MONTH(BE$15)),
NETWORKDAYS.INTL($AW19,$AW19+_xlpm.DD,1,_xlpm.VD),
AND(MONTH($AW19)&lt;&gt;MONTH(BE$15),MONTH($AX19)=MONTH(BE$15)),
NETWORKDAYS.INTL(($AX19)-_xlpm.DD,$AX19,1,_xlpm.VD),
AND(MONTH($AW19)&lt;MONTH(BE$15),MONTH($AX19)&gt;MONTH(BE$15)),
NETWORKDAYS.INTL((EOMONTH(BE$15-1,1))-_xlpm.DD,EOMONTH(BE$15-1,1),1,_xlpm.VD),
AND(MONTH($AW19)=MONTH(BE$15),MONTH($AX19)=MONTH(BE$15)),
NETWORKDAYS.INTL($AW19,$AX19,1,_xlpm.VD)))),0)),
$DH19="месяц",
$DR19*BE19,
$DH19="неделя",
$DR19*BE19/7*(ROUNDUP((DAY(EOMONTH(BE$15,0)))/4,0))),
0)</f>
        <v/>
      </c>
      <c r="DY19" s="125">
        <f t="array" ref="DY19">
IFERROR(_xlfn.IFS(
$DH19="день_1",
$DR19*$BL19/($AX19-$AW19+1)*BF19*(DAY(EOMONTH(BF$15,0))),
$DH19="день_2",
$DR19/30*MAX(MIN($AX19,EOMONTH(BF$15,0))-MAX($AW19,BF$15)+1,),
$DH19="раб.день",
$DR19/30*(IFERROR(
_xlfn.LET(_xlpm.VD,
CHOOSE(
{1;2;3;4;5;6;7;8;9;10;11;12;13;14;15;16;17;18},
45658,45659,45660,45661,45662,45663,45664,45665,45711,45724,45778,45779,45785,45786,45820,45821,45965,46022),
_xlfn.LET(_xlpm.DD,
MAX(MIN($AX19,EOMONTH(BF$15,0))-MAX($AW19,BF$15),),
_xlfn.IFS(
AND(MONTH($AW19)=MONTH(BF$15),MONTH($AX19)&lt;&gt;MONTH(BF$15)),
NETWORKDAYS.INTL($AW19,$AW19+_xlpm.DD,1,_xlpm.VD),
AND(MONTH($AW19)&lt;&gt;MONTH(BF$15),MONTH($AX19)=MONTH(BF$15)),
NETWORKDAYS.INTL(($AX19)-_xlpm.DD,$AX19,1,_xlpm.VD),
AND(MONTH($AW19)&lt;MONTH(BF$15),MONTH($AX19)&gt;MONTH(BF$15)),
NETWORKDAYS.INTL((EOMONTH(BF$15-1,1))-_xlpm.DD,EOMONTH(BF$15-1,1),1,_xlpm.VD),
AND(MONTH($AW19)=MONTH(BF$15),MONTH($AX19)=MONTH(BF$15)),
NETWORKDAYS.INTL($AW19,$AX19,1,_xlpm.VD)))),0)),
$DH19="месяц",
$DR19*BF19,
$DH19="неделя",
$DR19*BF19/7*(ROUNDUP((DAY(EOMONTH(BF$15,0)))/4,0))),
0)</f>
        <v/>
      </c>
      <c r="DZ19" s="125">
        <f t="array" ref="DZ19">
IFERROR(_xlfn.IFS(
$DH19="день_1",
$DR19*$BL19/($AX19-$AW19+1)*BG19*(DAY(EOMONTH(BG$15,0))),
$DH19="день_2",
$DR19/30*MAX(MIN($AX19,EOMONTH(BG$15,0))-MAX($AW19,BG$15)+1,),
$DH19="раб.день",
$DR19/30*(IFERROR(
_xlfn.LET(_xlpm.VD,
CHOOSE(
{1;2;3;4;5;6;7;8;9;10;11;12;13;14;15;16;17;18},
45658,45659,45660,45661,45662,45663,45664,45665,45711,45724,45778,45779,45785,45786,45820,45821,45965,46022),
_xlfn.LET(_xlpm.DD,
MAX(MIN($AX19,EOMONTH(BG$15,0))-MAX($AW19,BG$15),),
_xlfn.IFS(
AND(MONTH($AW19)=MONTH(BG$15),MONTH($AX19)&lt;&gt;MONTH(BG$15)),
NETWORKDAYS.INTL($AW19,$AW19+_xlpm.DD,1,_xlpm.VD),
AND(MONTH($AW19)&lt;&gt;MONTH(BG$15),MONTH($AX19)=MONTH(BG$15)),
NETWORKDAYS.INTL(($AX19)-_xlpm.DD,$AX19,1,_xlpm.VD),
AND(MONTH($AW19)&lt;MONTH(BG$15),MONTH($AX19)&gt;MONTH(BG$15)),
NETWORKDAYS.INTL((EOMONTH(BG$15-1,1))-_xlpm.DD,EOMONTH(BG$15-1,1),1,_xlpm.VD),
AND(MONTH($AW19)=MONTH(BG$15),MONTH($AX19)=MONTH(BG$15)),
NETWORKDAYS.INTL($AW19,$AX19,1,_xlpm.VD)))),0)),
$DH19="месяц",
$DR19*BG19,
$DH19="неделя",
$DR19*BG19/7*(ROUNDUP((DAY(EOMONTH(BG$15,0)))/4,0))),
0)</f>
        <v/>
      </c>
      <c r="EA19" s="125">
        <f t="array" ref="EA19">
IFERROR(_xlfn.IFS(
$DH19="день_1",
$DR19*$BL19/($AX19-$AW19+1)*BH19*(DAY(EOMONTH(BH$15,0))),
$DH19="день_2",
$DR19/30*MAX(MIN($AX19,EOMONTH(BH$15,0))-MAX($AW19,BH$15)+1,),
$DH19="раб.день",
$DR19/30*(IFERROR(
_xlfn.LET(_xlpm.VD,
CHOOSE(
{1;2;3;4;5;6;7;8;9;10;11;12;13;14;15;16;17;18},
45658,45659,45660,45661,45662,45663,45664,45665,45711,45724,45778,45779,45785,45786,45820,45821,45965,46022),
_xlfn.LET(_xlpm.DD,
MAX(MIN($AX19,EOMONTH(BH$15,0))-MAX($AW19,BH$15),),
_xlfn.IFS(
AND(MONTH($AW19)=MONTH(BH$15),MONTH($AX19)&lt;&gt;MONTH(BH$15)),
NETWORKDAYS.INTL($AW19,$AW19+_xlpm.DD,1,_xlpm.VD),
AND(MONTH($AW19)&lt;&gt;MONTH(BH$15),MONTH($AX19)=MONTH(BH$15)),
NETWORKDAYS.INTL(($AX19)-_xlpm.DD,$AX19,1,_xlpm.VD),
AND(MONTH($AW19)&lt;MONTH(BH$15),MONTH($AX19)&gt;MONTH(BH$15)),
NETWORKDAYS.INTL((EOMONTH(BH$15-1,1))-_xlpm.DD,EOMONTH(BH$15-1,1),1,_xlpm.VD),
AND(MONTH($AW19)=MONTH(BH$15),MONTH($AX19)=MONTH(BH$15)),
NETWORKDAYS.INTL($AW19,$AX19,1,_xlpm.VD)))),0)),
$DH19="месяц",
$DR19*BH19,
$DH19="неделя",
$DR19*BH19/7*(ROUNDUP((DAY(EOMONTH(BH$15,0)))/4,0))),
0)</f>
        <v/>
      </c>
      <c r="EB19" s="125">
        <f t="array" ref="EB19">
IFERROR(_xlfn.IFS(
$DH19="день_1",
$DR19*$BL19/($AX19-$AW19+1)*BI19*(DAY(EOMONTH(BI$15,0))),
$DH19="день_2",
$DR19/30*MAX(MIN($AX19,EOMONTH(BI$15,0))-MAX($AW19,BI$15)+1,),
$DH19="раб.день",
$DR19/30*(IFERROR(
_xlfn.LET(_xlpm.VD,
CHOOSE(
{1;2;3;4;5;6;7;8;9;10;11;12;13;14;15;16;17;18},
45658,45659,45660,45661,45662,45663,45664,45665,45711,45724,45778,45779,45785,45786,45820,45821,45965,46022),
_xlfn.LET(_xlpm.DD,
MAX(MIN($AX19,EOMONTH(BI$15,0))-MAX($AW19,BI$15),),
_xlfn.IFS(
AND(MONTH($AW19)=MONTH(BI$15),MONTH($AX19)&lt;&gt;MONTH(BI$15)),
NETWORKDAYS.INTL($AW19,$AW19+_xlpm.DD,1,_xlpm.VD),
AND(MONTH($AW19)&lt;&gt;MONTH(BI$15),MONTH($AX19)=MONTH(BI$15)),
NETWORKDAYS.INTL(($AX19)-_xlpm.DD,$AX19,1,_xlpm.VD),
AND(MONTH($AW19)&lt;MONTH(BI$15),MONTH($AX19)&gt;MONTH(BI$15)),
NETWORKDAYS.INTL((EOMONTH(BI$15-1,1))-_xlpm.DD,EOMONTH(BI$15-1,1),1,_xlpm.VD),
AND(MONTH($AW19)=MONTH(BI$15),MONTH($AX19)=MONTH(BI$15)),
NETWORKDAYS.INTL($AW19,$AX19,1,_xlpm.VD)))),0)),
$DH19="месяц",
$DR19*BI19,
$DH19="неделя",
$DR19*BI19/7*(ROUNDUP((DAY(EOMONTH(BI$15,0)))/4,0))),
0)</f>
        <v/>
      </c>
      <c r="EC19" s="125">
        <f t="array" ref="EC19">
IFERROR(_xlfn.IFS(
$DH19="день_1",
$DR19*$BL19/($AX19-$AW19+1)*BJ19*(DAY(EOMONTH(BJ$15,0))),
$DH19="день_2",
$DR19/30*MAX(MIN($AX19,EOMONTH(BJ$15,0))-MAX($AW19,BJ$15)+1,),
$DH19="раб.день",
$DR19/30*(IFERROR(
_xlfn.LET(_xlpm.VD,
CHOOSE(
{1;2;3;4;5;6;7;8;9;10;11;12;13;14;15;16;17;18},
45658,45659,45660,45661,45662,45663,45664,45665,45711,45724,45778,45779,45785,45786,45820,45821,45965,46022),
_xlfn.LET(_xlpm.DD,
MAX(MIN($AX19,EOMONTH(BJ$15,0))-MAX($AW19,BJ$15),),
_xlfn.IFS(
AND(MONTH($AW19)=MONTH(BJ$15),MONTH($AX19)&lt;&gt;MONTH(BJ$15)),
NETWORKDAYS.INTL($AW19,$AW19+_xlpm.DD,1,_xlpm.VD),
AND(MONTH($AW19)&lt;&gt;MONTH(BJ$15),MONTH($AX19)=MONTH(BJ$15)),
NETWORKDAYS.INTL(($AX19)-_xlpm.DD,$AX19,1,_xlpm.VD),
AND(MONTH($AW19)&lt;MONTH(BJ$15),MONTH($AX19)&gt;MONTH(BJ$15)),
NETWORKDAYS.INTL((EOMONTH(BJ$15-1,1))-_xlpm.DD,EOMONTH(BJ$15-1,1),1,_xlpm.VD),
AND(MONTH($AW19)=MONTH(BJ$15),MONTH($AX19)=MONTH(BJ$15)),
NETWORKDAYS.INTL($AW19,$AX19,1,_xlpm.VD)))),0)),
$DH19="месяц",
$DR19*BJ19,
$DH19="неделя",
$DR19*BJ19/7*(ROUNDUP((DAY(EOMONTH(BJ$15,0)))/4,0))),
0)</f>
        <v/>
      </c>
      <c r="ED19" s="125">
        <f t="array" ref="ED19">
IFERROR(_xlfn.IFS(
$DH19="день_1",
$DR19*$BL19/($AX19-$AW19+1)*BK19*(DAY(EOMONTH(BK$15,0))),
$DH19="день_2",
$DR19/30*MAX(MIN($AX19,EOMONTH(BK$15,0))-MAX($AW19,BK$15)+1,),
$DH19="раб.день",
$DR19/30*(IFERROR(
_xlfn.LET(_xlpm.VD,
CHOOSE(
{1;2;3;4;5;6;7;8;9;10;11;12;13;14;15;16;17;18},
45658,45659,45660,45661,45662,45663,45664,45665,45711,45724,45778,45779,45785,45786,45820,45821,45965,46022),
_xlfn.LET(_xlpm.DD,
MAX(MIN($AX19,EOMONTH(BK$15,0))-MAX($AW19,BK$15),),
_xlfn.IFS(
AND(MONTH($AW19)=MONTH(BK$15),MONTH($AX19)&lt;&gt;MONTH(BK$15)),
NETWORKDAYS.INTL($AW19,$AW19+_xlpm.DD,1,_xlpm.VD),
AND(MONTH($AW19)&lt;&gt;MONTH(BK$15),MONTH($AX19)=MONTH(BK$15)),
NETWORKDAYS.INTL(($AX19)-_xlpm.DD,$AX19,1,_xlpm.VD),
AND(MONTH($AW19)&lt;MONTH(BK$15),MONTH($AX19)&gt;MONTH(BK$15)),
NETWORKDAYS.INTL((EOMONTH(BK$15-1,1))-_xlpm.DD,EOMONTH(BK$15-1,1),1,_xlpm.VD),
AND(MONTH($AW19)=MONTH(BK$15),MONTH($AX19)=MONTH(BK$15)),
NETWORKDAYS.INTL($AW19,$AX19,1,_xlpm.VD)))),0)),
$DH19="месяц",
$DR19*BK19,
$DH19="неделя",
$DR19*BK19/7*(ROUNDUP((DAY(EOMONTH(BK$15,0)))/4,0))),
0)</f>
        <v/>
      </c>
      <c r="EE19" s="125">
        <f>SUM($DS19,$DT19,$DU19,$DV19,$DW19,$DX19,$DY19,$DZ19,$EA19,$EB19,$EC19,$ED19)</f>
        <v/>
      </c>
      <c r="EF19" s="125">
        <f>IFERROR(ROUND($EE19*(1+$EP19),2),0)</f>
        <v/>
      </c>
      <c r="EG19" s="128" t="n">
        <v>1</v>
      </c>
      <c r="EH19" s="126" t="n">
        <v>0</v>
      </c>
      <c r="EI19" s="126">
        <f>ROUND(SUM($EH19:$EH19)*SUM($AB19:$AB19)*$EG19,2)</f>
        <v/>
      </c>
      <c r="EJ19" s="126">
        <f>ROUND($EI19*(1+$EP19),2)</f>
        <v/>
      </c>
      <c r="EK19" s="126" t="n">
        <v>0</v>
      </c>
      <c r="EL19" s="126">
        <f>ROUND(SUM($EK19:$EK19)*SUM($AB19:$AB19)*$EG19,2)</f>
        <v/>
      </c>
      <c r="EM19" s="126">
        <f>ROUND($EL19*(1+$EP19),2)</f>
        <v/>
      </c>
      <c r="EN19" s="126">
        <f>SUM($EE19,$EI19,$EL19)</f>
        <v/>
      </c>
      <c r="EO19" s="126">
        <f>SUM($EF19,$EJ19,$EM19)</f>
        <v/>
      </c>
      <c r="EP19" s="59" t="inlineStr">
        <is>
          <t>20%</t>
        </is>
      </c>
      <c r="EQ19" s="59" t="n"/>
      <c r="ER19" s="60">
        <f t="array" ref="ER19">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MATCH(ES19,
{"AMS";"RussOutdoor";"HD Outdoor";"Ingroup";"IQ";"Ledproduction";"LisChannel";"Logic";"Media-PPL";"NovikovTV | НовиковТВ";"SMA";"SOK";"КрокусТВ | CrocusTV | IndoorTV";"Сити";"ТЯК Москва"},
0)),"")</f>
        <v/>
      </c>
      <c r="ES19" s="60" t="n"/>
      <c r="ET19" s="60">
        <f t="array" ref="ET19">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MATCH(ES19,
{"AMS";"RussOutdoor";"HD Outdoor";"Ingroup";"IQ";"Ledproduction";"LisChannel";"Logic";"Media-PPL";"NovikovTV | НовиковТВ";"SMA";"SOK";"КрокусТВ | CrocusTV | IndoorTV";"Сити";"ТЯК Москва"},
0)),"")</f>
        <v/>
      </c>
      <c r="EU19" s="60" t="n"/>
      <c r="EV19" s="60" t="n"/>
      <c r="EX19" s="110">
        <f t="array" ref="EX19">
($AR19/30
+N("ТРАФИК ПЛОЩАДКИ"))*
(IFERROR(
_xlfn.LET(
_xlpm.GPR,
HLOOKUP($L19,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(MATCH($T19,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IF($Q19="цифровой",_xlpm.GPR/$AG19,_xlpm.GPR/60)),
0)
+N("DWELL TIME"))*
(IF($AB19=0,0,IF($AB19=1,0.3,IF($AB19=2,0.5,IF($AB19&gt;2,1))))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_xlfn.IFS($AC19="да",1.2,$AC19="нет",1)*
_xlfn.IFS($AD19="да",1.2,$AD19="нет",1)*
IF(R19="статический",1,1.2)*
$X19*
INDEX(
{1.2;1;1.2;1.2;1;1.2;1.2;1.2;1.2;1.2;1.2;1;1.2;1.2;1.2;1.2;1;1;1.2;1.2;1.2;1;1;1;1;1.2;1.2;1.2;1.2;1;1;1;1;1.2;1.2;1.2;1.2;1.2;1.2;1.2;1.2;1;1;1.2;1;1;1;1;1.5;1;1;1.5;1.5;1.2},
MATCH($Q19,_xlpm.MI,0)))&gt;{0.02;0.04;0.06;0.1;0.2;0.4;0.6;0.8;1;2;4;6})),
{0;1;2;3;4;5;6;7;8;9;10;11;12},
0)))
+N("КОЭФФИЦИЕНТ КОНТАКТА"))))*
(_xlfn.IFS($X19&lt;0.1,$X19/1000,$X19&gt;25,5.2,AND($X19&gt;=0.1,$X19&lt;=25),(($X19*2+0.1)/10)*($X19/10)))*
IFERROR((_xlfn.LET(
_xlpm.MA,
{0;0.8;0.85;0.9;0.95;1},
_xlpm.MAA,
{0;1;2;3;4;5},
INDEX(_xlpm.MA,MATCH(SUMPRODUCT(--((IF(ROUND(_xlpm.MAA,1)&gt;5,5,ROUND($AB19,1)))&gt;{0;1;2;3;4;5})),_xlpm.MAA,0)))
+N("КОЭФФИЦИЕНТ КОЛ-ВО КОНСТРУКЦИЙ")),1)*
$AB19,0))*
(IF($Q19="цифровой",$AG19/15*$AI19,1)
+N("ДЛЯ ЦИФРЫ"))</f>
        <v/>
      </c>
      <c r="EY19" s="110">
        <f>IFERROR(EX19*AY19,0)</f>
        <v/>
      </c>
      <c r="EZ19" s="131">
        <f>IFERROR(DP19/EY19*1000,0)</f>
        <v/>
      </c>
      <c r="FA19" s="112">
        <f>IFERROR(FC19/FB19,0)</f>
        <v/>
      </c>
      <c r="FB19" s="112">
        <f>IFERROR((FC19/(EY19/FF19*#REF!))*0.825,0)</f>
        <v/>
      </c>
      <c r="FC19" s="112">
        <f>IFERROR(((EX19*30/AR19)*100)/30,0)</f>
        <v/>
      </c>
      <c r="FD19" s="112">
        <f>IFERROR(EY19/G19*100%,0)</f>
        <v/>
      </c>
      <c r="FE19" s="112">
        <f>IFERROR(FD19/FC19*100%,0)</f>
        <v/>
      </c>
      <c r="FF19" s="110">
        <f>IFERROR(AR19/30*AY19,0)</f>
        <v/>
      </c>
    </row>
    <row r="20" ht="13" customHeight="1">
      <c r="A20" s="59" t="n"/>
      <c r="B20" s="60" t="n"/>
      <c r="C20" s="60" t="n"/>
      <c r="D20" s="60">
        <f t="array" ref="D20">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MATCH($E20,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0" s="60">
        <f t="array" ref="E20">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MATCH($F20,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0" s="60" t="inlineStr"/>
      <c r="G20" s="60" t="n"/>
      <c r="H20" s="60">
        <f t="array" ref="H20">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MATCH($I20,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0" s="60" t="n"/>
      <c r="J20" s="60" t="n"/>
      <c r="K20" s="60" t="n"/>
      <c r="L20" s="60" t="n"/>
      <c r="M20" s="60" t="n"/>
      <c r="N20" s="60" t="n"/>
      <c r="O20" s="60" t="n"/>
      <c r="P20" s="60">
        <f t="array" ref="P20">
_xlfn.IFS(
ISNUMBER(MATCH($Q20,{"шелфбаннер","разделитель","монетница","чековая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ISNUMBER(MATCH($Q20,{"LED/LCD","видеокулер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ISNUMBER(MATCH($Q20,{"автомобиль","машина","выставочное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ISNUMBER(MATCH($Q20,{"билборд","лифтовая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ISNUMBER(MATCH($Q20,{"навигация","подвесной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ISNUMBER(MATCH($Q20,{"движущаяся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ISNUMBER(MATCH($Q20,{"каталог","журнал"},)),
"Пресса",
$Q20="","")</f>
        <v/>
      </c>
      <c r="Q20" s="60" t="n"/>
      <c r="R20" s="60">
        <f t="array" ref="R20">
IFERROR(
_xlfn.IFS(
OR(ISNUMBER(MATCH($Q20,{"экспозиция","макет","стенд","автостенд","авто стенд","выставочное пространство","выставочные стенды","модульные выставочные стенды","3Д конструкция","3D конструкция"},)),P20="Экспонирование"),
"нестандартный",
ISNUMBER(MATCH($Q20,{"скроллер","призматрон"},)),
"динамический",
$P20="Видео",
"цифровой",
OR($P20="Пресса",$P20="Щит",$P20="POSm",$P20="Подвес",$P20="Брендирование/оклейка"),
"статический"),"")</f>
        <v/>
      </c>
      <c r="S20" s="59" t="n"/>
      <c r="T20" s="60" t="n"/>
      <c r="U20" s="60" t="n"/>
      <c r="V20" s="60">
        <f>
IF(P20="Видео",
"цифровой постер/ролик",
IF(ISNUMBER(MATCH(Q20,{"короб световой","короб световой | лайтбокс","короб световой | кристалайт","лайтбокс","лайт бокс","кристалайт","LB","lightbox"},)),
"бэклит",
IF(P20="Брендирование/оклейка",
"перфарированная пленка/самоклейка",
IF(P20="Экспонирование",
"под запрос",
IF(P20="Подвес",
"баннер/ткань",
"")))))</f>
        <v/>
      </c>
      <c r="W20" s="59" t="n"/>
      <c r="X20" s="59" t="n"/>
      <c r="Y20" s="59" t="n"/>
      <c r="Z20" s="61" t="n"/>
      <c r="AA20" s="61" t="n"/>
      <c r="AB20" s="61">
        <f>IF(BL20&gt;0,Z20,0)</f>
        <v/>
      </c>
      <c r="AC20" s="59" t="n"/>
      <c r="AD20" s="59" t="n"/>
      <c r="AE20" s="59" t="n"/>
      <c r="AF20" s="59" t="n"/>
      <c r="AG20" s="59" t="n"/>
      <c r="AH20" s="59" t="n"/>
      <c r="AI20" s="59" t="n"/>
      <c r="AJ20" s="59" t="n"/>
      <c r="AK20" s="59" t="n"/>
      <c r="AL20" s="62">
        <f>IFERROR(IF(OR(R20="статический",R20="динамический",R20="нестандартный",R20="",R20=""),"-",IF(AND(AH20="-",AI20="-"),"-",AK20*3600/AH20*AI20)),"-")</f>
        <v/>
      </c>
      <c r="AM20" s="62">
        <f>IFERROR(IF(OR(R20="статический",R20="динамический",R20="",R20="", R20="BTL",R20="нестандартный"),"-",AG20*AI20*AL20/60),"-")</f>
        <v/>
      </c>
      <c r="AN20" s="63">
        <f>IFERROR(IF(AH20="","-",AG20*AI20/AH20),"-")</f>
        <v/>
      </c>
      <c r="AO20" s="59">
        <f>IFERROR(IF(OR($R20="статический",$R20="динамический",$R20="",$R20="",$R20="BTL",$R20="нестандартный"),"-",$AL20*$AY20),"-")</f>
        <v/>
      </c>
      <c r="AP20" s="62">
        <f>IFERROR(IF(OR($R20="статический",$R20="динамический",$R20="",$R20="",$R20="BTL",$R20="нестандартный"),"-",$AM20*AY20),"-")</f>
        <v/>
      </c>
      <c r="AQ20" s="64" t="n"/>
      <c r="AR20" s="61" t="n"/>
      <c r="AS20" s="61" t="n"/>
      <c r="AT20" s="61" t="n"/>
      <c r="AU20" s="65" t="n"/>
      <c r="AV20" s="124">
        <f>IFERROR(DR20/AT20*1000,"n/a")</f>
        <v/>
      </c>
      <c r="AW20" s="67" t="n"/>
      <c r="AX20" s="67" t="n"/>
      <c r="AY20" s="43">
        <f>IFERROR(IF(OR($AW20="",$AX20=""),"",_xlfn.DAYS($AX20+1,$AW20)),"")</f>
        <v/>
      </c>
      <c r="AZ20" s="68">
        <f t="array" ref="AZ20">
_xlfn.LET(_xlpm.COEFF,
IF($AW20+$AX20=0,0,IF(MAX(MIN($AX20,EOMONTH(AZ$15,0))-MAX($AW20,AZ$15)+1,)&gt;0,1,0)),
_xlfn.IFS(
$ES20="LisChannel",
_xlpm.COEFF*
INDEX({1;1;1.2;1.2;1;1;1;1;1.2;1.2;1.2;1.2},
MATCH(MONTH(AZ$15),
{1,2,3,4,5,6,7,8,9,10,11,12})),
CONCATENATE($ES20," ",$L20)="RussOutdoor метро",
_xlpm.COEFF*
INDEX({0.8;0.9;1.1;1.1;1;1;1;1;1.1;1.1;1.1;1.1},
MATCH(MONTH(AZ$15),
{1,2,3,4,5,6,7,8,9,10,11,12})),
$ES20&lt;&gt;"LisChannel",
_xlpm.COEFF,
$ES20&lt;&gt;"RussOutdoor",
_xlpm.COEFF))</f>
        <v/>
      </c>
      <c r="BA20" s="68">
        <f t="array" ref="BA20">
_xlfn.LET(_xlpm.COEFF,
IF($AW20+$AX20=0,0,IF(MAX(MIN($AX20,EOMONTH(BA$15,0))-MAX($AW20,BA$15)+1,)&gt;0,1,0)),
_xlfn.IFS(
$ES20="LisChannel",
_xlpm.COEFF*
INDEX({1;1;1.2;1.2;1;1;1;1;1.2;1.2;1.2;1.2},
MATCH(MONTH(BA$15),
{1,2,3,4,5,6,7,8,9,10,11,12})),
CONCATENATE($ES20," ",$L20)="RussOutdoor метро",
_xlpm.COEFF*
INDEX({0.8;0.9;1.1;1.1;1;1;1;1;1.1;1.1;1.1;1.1},
MATCH(MONTH(BA$15),
{1,2,3,4,5,6,7,8,9,10,11,12})),
$ES20&lt;&gt;"LisChannel",
_xlpm.COEFF,
$ES20&lt;&gt;"RussOutdoor",
_xlpm.COEFF))</f>
        <v/>
      </c>
      <c r="BB20" s="68">
        <f t="array" ref="BB20">
_xlfn.LET(_xlpm.COEFF,
IF($AW20+$AX20=0,0,IF(MAX(MIN($AX20,EOMONTH(BB$15,0))-MAX($AW20,BB$15)+1,)&gt;0,1,0)),
_xlfn.IFS(
$ES20="LisChannel",
_xlpm.COEFF*
INDEX({1;1;1.2;1.2;1;1;1;1;1.2;1.2;1.2;1.2},
MATCH(MONTH(BB$15),
{1,2,3,4,5,6,7,8,9,10,11,12})),
CONCATENATE($ES20," ",$L20)="RussOutdoor метро",
_xlpm.COEFF*
INDEX({0.8;0.9;1.1;1.1;1;1;1;1;1.1;1.1;1.1;1.1},
MATCH(MONTH(BB$15),
{1,2,3,4,5,6,7,8,9,10,11,12})),
$ES20&lt;&gt;"LisChannel",
_xlpm.COEFF,
$ES20&lt;&gt;"RussOutdoor",
_xlpm.COEFF))</f>
        <v/>
      </c>
      <c r="BC20" s="68">
        <f t="array" ref="BC20">
_xlfn.LET(_xlpm.COEFF,
IF($AW20+$AX20=0,0,IF(MAX(MIN($AX20,EOMONTH(BC$15,0))-MAX($AW20,BC$15)+1,)&gt;0,1,0)),
_xlfn.IFS(
$ES20="LisChannel",
_xlpm.COEFF*
INDEX({1;1;1.2;1.2;1;1;1;1;1.2;1.2;1.2;1.2},
MATCH(MONTH(BC$15),
{1,2,3,4,5,6,7,8,9,10,11,12})),
CONCATENATE($ES20," ",$L20)="RussOutdoor метро",
_xlpm.COEFF*
INDEX({0.8;0.9;1.1;1.1;1;1;1;1;1.1;1.1;1.1;1.1},
MATCH(MONTH(BC$15),
{1,2,3,4,5,6,7,8,9,10,11,12})),
$ES20&lt;&gt;"LisChannel",
_xlpm.COEFF,
$ES20&lt;&gt;"RussOutdoor",
_xlpm.COEFF))</f>
        <v/>
      </c>
      <c r="BD20" s="68">
        <f t="array" ref="BD20">
_xlfn.LET(_xlpm.COEFF,
IF($AW20+$AX20=0,0,IF(MAX(MIN($AX20,EOMONTH(BD$15,0))-MAX($AW20,BD$15)+1,)&gt;0,1,0)),
_xlfn.IFS(
$ES20="LisChannel",
_xlpm.COEFF*
INDEX({1;1;1.2;1.2;1;1;1;1;1.2;1.2;1.2;1.2},
MATCH(MONTH(BD$15),
{1,2,3,4,5,6,7,8,9,10,11,12})),
CONCATENATE($ES20," ",$L20)="RussOutdoor метро",
_xlpm.COEFF*
INDEX({0.8;0.9;1.1;1.1;1;1;1;1;1.1;1.1;1.1;1.1},
MATCH(MONTH(BD$15),
{1,2,3,4,5,6,7,8,9,10,11,12})),
$ES20&lt;&gt;"LisChannel",
_xlpm.COEFF,
$ES20&lt;&gt;"RussOutdoor",
_xlpm.COEFF))</f>
        <v/>
      </c>
      <c r="BE20" s="68">
        <f t="array" ref="BE20">
_xlfn.LET(_xlpm.COEFF,
IF($AW20+$AX20=0,0,IF(MAX(MIN($AX20,EOMONTH(BE$15,0))-MAX($AW20,BE$15)+1,)&gt;0,1,0)),
_xlfn.IFS(
$ES20="LisChannel",
_xlpm.COEFF*
INDEX({1;1;1.2;1.2;1;1;1;1;1.2;1.2;1.2;1.2},
MATCH(MONTH(BE$15),
{1,2,3,4,5,6,7,8,9,10,11,12})),
CONCATENATE($ES20," ",$L20)="RussOutdoor метро",
_xlpm.COEFF*
INDEX({0.8;0.9;1.1;1.1;1;1;1;1;1.1;1.1;1.1;1.1},
MATCH(MONTH(BE$15),
{1,2,3,4,5,6,7,8,9,10,11,12})),
$ES20&lt;&gt;"LisChannel",
_xlpm.COEFF,
$ES20&lt;&gt;"RussOutdoor",
_xlpm.COEFF))</f>
        <v/>
      </c>
      <c r="BF20" s="68">
        <f t="array" ref="BF20">
_xlfn.LET(_xlpm.COEFF,
IF($AW20+$AX20=0,0,IF(MAX(MIN($AX20,EOMONTH(BF$15,0))-MAX($AW20,BF$15)+1,)&gt;0,1,0)),
_xlfn.IFS(
$ES20="LisChannel",
_xlpm.COEFF*
INDEX({1;1;1.2;1.2;1;1;1;1;1.2;1.2;1.2;1.2},
MATCH(MONTH(BF$15),
{1,2,3,4,5,6,7,8,9,10,11,12})),
CONCATENATE($ES20," ",$L20)="RussOutdoor метро",
_xlpm.COEFF*
INDEX({0.8;0.9;1.1;1.1;1;1;1;1;1.1;1.1;1.1;1.1},
MATCH(MONTH(BF$15),
{1,2,3,4,5,6,7,8,9,10,11,12})),
$ES20&lt;&gt;"LisChannel",
_xlpm.COEFF,
$ES20&lt;&gt;"RussOutdoor",
_xlpm.COEFF))</f>
        <v/>
      </c>
      <c r="BG20" s="68">
        <f t="array" ref="BG20">
_xlfn.LET(_xlpm.COEFF,
IF($AW20+$AX20=0,0,IF(MAX(MIN($AX20,EOMONTH(BG$15,0))-MAX($AW20,BG$15)+1,)&gt;0,1,0)),
_xlfn.IFS(
$ES20="LisChannel",
_xlpm.COEFF*
INDEX({1;1;1.2;1.2;1;1;1;1;1.2;1.2;1.2;1.2},
MATCH(MONTH(BG$15),
{1,2,3,4,5,6,7,8,9,10,11,12})),
CONCATENATE($ES20," ",$L20)="RussOutdoor метро",
_xlpm.COEFF*
INDEX({0.8;0.9;1.1;1.1;1;1;1;1;1.1;1.1;1.1;1.1},
MATCH(MONTH(BG$15),
{1,2,3,4,5,6,7,8,9,10,11,12})),
$ES20&lt;&gt;"LisChannel",
_xlpm.COEFF,
$ES20&lt;&gt;"RussOutdoor",
_xlpm.COEFF))</f>
        <v/>
      </c>
      <c r="BH20" s="68">
        <f t="array" ref="BH20">
_xlfn.LET(_xlpm.COEFF,
IF($AW20+$AX20=0,0,IF(MAX(MIN($AX20,EOMONTH(BH$15,0))-MAX($AW20,BH$15)+1,)&gt;0,1,0)),
_xlfn.IFS(
$ES20="LisChannel",
_xlpm.COEFF*
INDEX({1;1;1.2;1.2;1;1;1;1;1.2;1.2;1.2;1.2},
MATCH(MONTH(BH$15),
{1,2,3,4,5,6,7,8,9,10,11,12})),
CONCATENATE($ES20," ",$L20)="RussOutdoor метро",
_xlpm.COEFF*
INDEX({0.8;0.9;1.1;1.1;1;1;1;1;1.1;1.1;1.1;1.1},
MATCH(MONTH(BH$15),
{1,2,3,4,5,6,7,8,9,10,11,12})),
$ES20&lt;&gt;"LisChannel",
_xlpm.COEFF,
$ES20&lt;&gt;"RussOutdoor",
_xlpm.COEFF))</f>
        <v/>
      </c>
      <c r="BI20" s="68">
        <f t="array" ref="BI20">
_xlfn.LET(_xlpm.COEFF,
IF($AW20+$AX20=0,0,IF(MAX(MIN($AX20,EOMONTH(BI$15,0))-MAX($AW20,BI$15)+1,)&gt;0,1,0)),
_xlfn.IFS(
$ES20="LisChannel",
_xlpm.COEFF*
INDEX({1;1;1.2;1.2;1;1;1;1;1.2;1.2;1.2;1.2},
MATCH(MONTH(BI$15),
{1,2,3,4,5,6,7,8,9,10,11,12})),
CONCATENATE($ES20," ",$L20)="RussOutdoor метро",
_xlpm.COEFF*
INDEX({0.8;0.9;1.1;1.1;1;1;1;1;1.1;1.1;1.1;1.1},
MATCH(MONTH(BI$15),
{1,2,3,4,5,6,7,8,9,10,11,12})),
$ES20&lt;&gt;"LisChannel",
_xlpm.COEFF,
$ES20&lt;&gt;"RussOutdoor",
_xlpm.COEFF))</f>
        <v/>
      </c>
      <c r="BJ20" s="68">
        <f t="array" ref="BJ20">
_xlfn.LET(_xlpm.COEFF,
IF($AW20+$AX20=0,0,IF(MAX(MIN($AX20,EOMONTH(BJ$15,0))-MAX($AW20,BJ$15)+1,)&gt;0,1,0)),
_xlfn.IFS(
$ES20="LisChannel",
_xlpm.COEFF*
INDEX({1;1;1.2;1.2;1;1;1;1;1.2;1.2;1.2;1.2},
MATCH(MONTH(BJ$15),
{1,2,3,4,5,6,7,8,9,10,11,12})),
CONCATENATE($ES20," ",$L20)="RussOutdoor метро",
_xlpm.COEFF*
INDEX({0.8;0.9;1.1;1.1;1;1;1;1;1.1;1.1;1.1;1.1},
MATCH(MONTH(BJ$15),
{1,2,3,4,5,6,7,8,9,10,11,12})),
$ES20&lt;&gt;"LisChannel",
_xlpm.COEFF,
$ES20&lt;&gt;"RussOutdoor",
_xlpm.COEFF))</f>
        <v/>
      </c>
      <c r="BK20" s="68">
        <f t="array" ref="BK20">
_xlfn.LET(_xlpm.COEFF,
IF($AW20+$AX20=0,0,IF(MAX(MIN($AX20,EOMONTH(BK$15,0))-MAX($AW20,BK$15)+1,)&gt;0,1,0)),
_xlfn.IFS(
$ES20="LisChannel",
_xlpm.COEFF*
INDEX({1;1;1.2;1.2;1;1;1;1;1.2;1.2;1.2;1.2},
MATCH(MONTH(BK$15),
{1,2,3,4,5,6,7,8,9,10,11,12})),
CONCATENATE($ES20," ",$L20)="RussOutdoor метро",
_xlpm.COEFF*
INDEX({0.8;0.9;1.1;1.1;1;1;1;1;1.1;1.1;1.1;1.1},
MATCH(MONTH(BK$15),
{1,2,3,4,5,6,7,8,9,10,11,12})),
$ES20&lt;&gt;"LisChannel",
_xlpm.COEFF,
$ES20&lt;&gt;"RussOutdoor",
_xlpm.COEFF))</f>
        <v/>
      </c>
      <c r="BL20" s="62">
        <f>COUNTIFS($AZ20:$BK20,"&gt;0")</f>
        <v/>
      </c>
      <c r="BM20" s="65" t="n"/>
      <c r="BN20" s="125">
        <f>$DJ20</f>
        <v/>
      </c>
      <c r="BO20" s="63">
        <f>$DQ20</f>
        <v/>
      </c>
      <c r="BP20" s="125">
        <f>
IFERROR(
IF($BL20=0,0,
$BN20*(1-$BO20)),
0)</f>
        <v/>
      </c>
      <c r="BQ20" s="125">
        <f t="array" ref="BQ20">
IFERROR(
_xlfn.IFS(
$DH20="день_1",
$BP20*$BL20/($AX20-$AW20+1)*AZ20*(DAY(EOMONTH(AZ$15,0))),
$DH20="день_2",
$BP20/30*MAX(MIN($AX20,EOMONTH(AZ$15,0))-MAX($AW20,AZ$15)+1,),
$DH20="раб.день",
$BP20/30*(IFERROR(
_xlfn.LET(_xlpm.VD,
CHOOSE(
{1;2;3;4;5;6;7;8;9;10;11;12;13;14;15;16;17;18},
45658,45659,45660,45661,45662,45663,45664,45665,45711,45724,45778,45779,45785,45786,45820,45821,45965,46022),
_xlfn.LET(_xlpm.DD,
MAX(MIN($AX20,EOMONTH(AZ$15,0))-MAX($AW20,AZ$15),),
_xlfn.IFS(
AND(MONTH($AW20)=MONTH(AZ$15),MONTH($AX20)&lt;&gt;MONTH(AZ$15)),
NETWORKDAYS.INTL($AW20,$AW20+_xlpm.DD,1,_xlpm.VD),
AND(MONTH($AW20)&lt;&gt;MONTH(AZ$15),MONTH($AX20)=MONTH(AZ$15)),
NETWORKDAYS.INTL(($AX20)-_xlpm.DD,$AX20,1,_xlpm.VD),
AND(MONTH($AW20)&lt;MONTH(AZ$15),MONTH($AX20)&gt;MONTH(AZ$15)),
NETWORKDAYS.INTL((EOMONTH(AZ$15-1,1))-_xlpm.DD,EOMONTH(AZ$15-1,1),1,_xlpm.VD),
AND(MONTH($AW20)=MONTH(AZ$15),MONTH($AX20)=MONTH(AZ$15)),
NETWORKDAYS.INTL($AW20,$AX20,1,_xlpm.VD)))),0)),
$DH20="месяц",
$BP20*AZ20,
$DH20="неделя",
$BP20*AZ20/7*(ROUNDUP((DAY(EOMONTH(AZ$15,0)))/4,0))),
0)</f>
        <v/>
      </c>
      <c r="BR20" s="125">
        <f t="array" ref="BR20">
IFERROR(
_xlfn.IFS(
$DH20="день_1",
$BP20*$BL20/($AX20-$AW20+1)*BA20*(DAY(EOMONTH(BA$15,0))),
$DH20="день_2",
$BP20/30*MAX(MIN($AX20,EOMONTH(BA$15,0))-MAX($AW20,BA$15)+1,),
$DH20="раб.день",
$BP20/30*(IFERROR(
_xlfn.LET(_xlpm.VD,
CHOOSE(
{1;2;3;4;5;6;7;8;9;10;11;12;13;14;15;16;17;18},
45658,45659,45660,45661,45662,45663,45664,45665,45711,45724,45778,45779,45785,45786,45820,45821,45965,46022),
_xlfn.LET(_xlpm.DD,
MAX(MIN($AX20,EOMONTH(BA$15,0))-MAX($AW20,BA$15),),
_xlfn.IFS(
AND(MONTH($AW20)=MONTH(BA$15),MONTH($AX20)&lt;&gt;MONTH(BA$15)),
NETWORKDAYS.INTL($AW20,$AW20+_xlpm.DD,1,_xlpm.VD),
AND(MONTH($AW20)&lt;&gt;MONTH(BA$15),MONTH($AX20)=MONTH(BA$15)),
NETWORKDAYS.INTL(($AX20)-_xlpm.DD,$AX20,1,_xlpm.VD),
AND(MONTH($AW20)&lt;MONTH(BA$15),MONTH($AX20)&gt;MONTH(BA$15)),
NETWORKDAYS.INTL((EOMONTH(BA$15-1,1))-_xlpm.DD,EOMONTH(BA$15-1,1),1,_xlpm.VD),
AND(MONTH($AW20)=MONTH(BA$15),MONTH($AX20)=MONTH(BA$15)),
NETWORKDAYS.INTL($AW20,$AX20,1,_xlpm.VD)))),0)),
$DH20="месяц",
$BP20*BA20,
$DH20="неделя",
$BP20*BA20/7*(ROUNDUP((DAY(EOMONTH(BA$15,0)))/4,0))),
0)</f>
        <v/>
      </c>
      <c r="BS20" s="125">
        <f t="array" ref="BS20">
IFERROR(
_xlfn.IFS(
$DH20="день_1",
$BP20*$BL20/($AX20-$AW20+1)*BB20*(DAY(EOMONTH(BB$15,0))),
$DH20="день_2",
$BP20/30*MAX(MIN($AX20,EOMONTH(BB$15,0))-MAX($AW20,BB$15)+1,),
$DH20="раб.день",
$BP20/30*(IFERROR(
_xlfn.LET(_xlpm.VD,
CHOOSE(
{1;2;3;4;5;6;7;8;9;10;11;12;13;14;15;16;17;18},
45658,45659,45660,45661,45662,45663,45664,45665,45711,45724,45778,45779,45785,45786,45820,45821,45965,46022),
_xlfn.LET(_xlpm.DD,
MAX(MIN($AX20,EOMONTH(BB$15,0))-MAX($AW20,BB$15),),
_xlfn.IFS(
AND(MONTH($AW20)=MONTH(BB$15),MONTH($AX20)&lt;&gt;MONTH(BB$15)),
NETWORKDAYS.INTL($AW20,$AW20+_xlpm.DD,1,_xlpm.VD),
AND(MONTH($AW20)&lt;&gt;MONTH(BB$15),MONTH($AX20)=MONTH(BB$15)),
NETWORKDAYS.INTL(($AX20)-_xlpm.DD,$AX20,1,_xlpm.VD),
AND(MONTH($AW20)&lt;MONTH(BB$15),MONTH($AX20)&gt;MONTH(BB$15)),
NETWORKDAYS.INTL((EOMONTH(BB$15-1,1))-_xlpm.DD,EOMONTH(BB$15-1,1),1,_xlpm.VD),
AND(MONTH($AW20)=MONTH(BB$15),MONTH($AX20)=MONTH(BB$15)),
NETWORKDAYS.INTL($AW20,$AX20,1,_xlpm.VD)))),0)),
$DH20="месяц",
$BP20*BB20,
$DH20="неделя",
$BP20*BB20/7*(ROUNDUP((DAY(EOMONTH(BB$15,0)))/4,0))),
0)</f>
        <v/>
      </c>
      <c r="BT20" s="125">
        <f t="array" ref="BT20">
IFERROR(
_xlfn.IFS(
$DH20="день_1",
$BP20*$BL20/($AX20-$AW20+1)*BC20*(DAY(EOMONTH(BC$15,0))),
$DH20="день_2",
$BP20/30*MAX(MIN($AX20,EOMONTH(BC$15,0))-MAX($AW20,BC$15)+1,),
$DH20="раб.день",
$BP20/30*(IFERROR(
_xlfn.LET(_xlpm.VD,
CHOOSE(
{1;2;3;4;5;6;7;8;9;10;11;12;13;14;15;16;17;18},
45658,45659,45660,45661,45662,45663,45664,45665,45711,45724,45778,45779,45785,45786,45820,45821,45965,46022),
_xlfn.LET(_xlpm.DD,
MAX(MIN($AX20,EOMONTH(BC$15,0))-MAX($AW20,BC$15),),
_xlfn.IFS(
AND(MONTH($AW20)=MONTH(BC$15),MONTH($AX20)&lt;&gt;MONTH(BC$15)),
NETWORKDAYS.INTL($AW20,$AW20+_xlpm.DD,1,_xlpm.VD),
AND(MONTH($AW20)&lt;&gt;MONTH(BC$15),MONTH($AX20)=MONTH(BC$15)),
NETWORKDAYS.INTL(($AX20)-_xlpm.DD,$AX20,1,_xlpm.VD),
AND(MONTH($AW20)&lt;MONTH(BC$15),MONTH($AX20)&gt;MONTH(BC$15)),
NETWORKDAYS.INTL((EOMONTH(BC$15-1,1))-_xlpm.DD,EOMONTH(BC$15-1,1),1,_xlpm.VD),
AND(MONTH($AW20)=MONTH(BC$15),MONTH($AX20)=MONTH(BC$15)),
NETWORKDAYS.INTL($AW20,$AX20,1,_xlpm.VD)))),0)),
$DH20="месяц",
$BP20*BC20,
$DH20="неделя",
$BP20*BC20/7*(ROUNDUP((DAY(EOMONTH(BC$15,0)))/4,0))),
0)</f>
        <v/>
      </c>
      <c r="BU20" s="125">
        <f t="array" ref="BU20">
IFERROR(
_xlfn.IFS(
$DH20="день_1",
$BP20*$BL20/($AX20-$AW20+1)*BD20*(DAY(EOMONTH(BD$15,0))),
$DH20="день_2",
$BP20/30*MAX(MIN($AX20,EOMONTH(BD$15,0))-MAX($AW20,BD$15)+1,),
$DH20="раб.день",
$BP20/30*(IFERROR(
_xlfn.LET(_xlpm.VD,
CHOOSE(
{1;2;3;4;5;6;7;8;9;10;11;12;13;14;15;16;17;18},
45658,45659,45660,45661,45662,45663,45664,45665,45711,45724,45778,45779,45785,45786,45820,45821,45965,46022),
_xlfn.LET(_xlpm.DD,
MAX(MIN($AX20,EOMONTH(BD$15,0))-MAX($AW20,BD$15),),
_xlfn.IFS(
AND(MONTH($AW20)=MONTH(BD$15),MONTH($AX20)&lt;&gt;MONTH(BD$15)),
NETWORKDAYS.INTL($AW20,$AW20+_xlpm.DD,1,_xlpm.VD),
AND(MONTH($AW20)&lt;&gt;MONTH(BD$15),MONTH($AX20)=MONTH(BD$15)),
NETWORKDAYS.INTL(($AX20)-_xlpm.DD,$AX20,1,_xlpm.VD),
AND(MONTH($AW20)&lt;MONTH(BD$15),MONTH($AX20)&gt;MONTH(BD$15)),
NETWORKDAYS.INTL((EOMONTH(BD$15-1,1))-_xlpm.DD,EOMONTH(BD$15-1,1),1,_xlpm.VD),
AND(MONTH($AW20)=MONTH(BD$15),MONTH($AX20)=MONTH(BD$15)),
NETWORKDAYS.INTL($AW20,$AX20,1,_xlpm.VD)))),0)),
$DH20="месяц",
$BP20*BD20,
$DH20="неделя",
$BP20*BD20/7*(ROUNDUP((DAY(EOMONTH(BD$15,0)))/4,0))),
0)</f>
        <v/>
      </c>
      <c r="BV20" s="125">
        <f t="array" ref="BV20">
IFERROR(
_xlfn.IFS(
$DH20="день_1",
$BP20*$BL20/($AX20-$AW20+1)*BE20*(DAY(EOMONTH(BE$15,0))),
$DH20="день_2",
$BP20/30*MAX(MIN($AX20,EOMONTH(BE$15,0))-MAX($AW20,BE$15)+1,),
$DH20="раб.день",
$BP20/30*(IFERROR(
_xlfn.LET(_xlpm.VD,
CHOOSE(
{1;2;3;4;5;6;7;8;9;10;11;12;13;14;15;16;17;18},
45658,45659,45660,45661,45662,45663,45664,45665,45711,45724,45778,45779,45785,45786,45820,45821,45965,46022),
_xlfn.LET(_xlpm.DD,
MAX(MIN($AX20,EOMONTH(BE$15,0))-MAX($AW20,BE$15),),
_xlfn.IFS(
AND(MONTH($AW20)=MONTH(BE$15),MONTH($AX20)&lt;&gt;MONTH(BE$15)),
NETWORKDAYS.INTL($AW20,$AW20+_xlpm.DD,1,_xlpm.VD),
AND(MONTH($AW20)&lt;&gt;MONTH(BE$15),MONTH($AX20)=MONTH(BE$15)),
NETWORKDAYS.INTL(($AX20)-_xlpm.DD,$AX20,1,_xlpm.VD),
AND(MONTH($AW20)&lt;MONTH(BE$15),MONTH($AX20)&gt;MONTH(BE$15)),
NETWORKDAYS.INTL((EOMONTH(BE$15-1,1))-_xlpm.DD,EOMONTH(BE$15-1,1),1,_xlpm.VD),
AND(MONTH($AW20)=MONTH(BE$15),MONTH($AX20)=MONTH(BE$15)),
NETWORKDAYS.INTL($AW20,$AX20,1,_xlpm.VD)))),0)),
$DH20="месяц",
$BP20*BE20,
$DH20="неделя",
$BP20*BE20/7*(ROUNDUP((DAY(EOMONTH(BE$15,0)))/4,0))),
0)</f>
        <v/>
      </c>
      <c r="BW20" s="125">
        <f t="array" ref="BW20">
IFERROR(
_xlfn.IFS(
$DH20="день_1",
$BP20*$BL20/($AX20-$AW20+1)*BF20*(DAY(EOMONTH(BF$15,0))),
$DH20="день_2",
$BP20/30*MAX(MIN($AX20,EOMONTH(BF$15,0))-MAX($AW20,BF$15)+1,),
$DH20="раб.день",
$BP20/30*(IFERROR(
_xlfn.LET(_xlpm.VD,
CHOOSE(
{1;2;3;4;5;6;7;8;9;10;11;12;13;14;15;16;17;18},
45658,45659,45660,45661,45662,45663,45664,45665,45711,45724,45778,45779,45785,45786,45820,45821,45965,46022),
_xlfn.LET(_xlpm.DD,
MAX(MIN($AX20,EOMONTH(BF$15,0))-MAX($AW20,BF$15),),
_xlfn.IFS(
AND(MONTH($AW20)=MONTH(BF$15),MONTH($AX20)&lt;&gt;MONTH(BF$15)),
NETWORKDAYS.INTL($AW20,$AW20+_xlpm.DD,1,_xlpm.VD),
AND(MONTH($AW20)&lt;&gt;MONTH(BF$15),MONTH($AX20)=MONTH(BF$15)),
NETWORKDAYS.INTL(($AX20)-_xlpm.DD,$AX20,1,_xlpm.VD),
AND(MONTH($AW20)&lt;MONTH(BF$15),MONTH($AX20)&gt;MONTH(BF$15)),
NETWORKDAYS.INTL((EOMONTH(BF$15-1,1))-_xlpm.DD,EOMONTH(BF$15-1,1),1,_xlpm.VD),
AND(MONTH($AW20)=MONTH(BF$15),MONTH($AX20)=MONTH(BF$15)),
NETWORKDAYS.INTL($AW20,$AX20,1,_xlpm.VD)))),0)),
$DH20="месяц",
$BP20*BF20,
$DH20="неделя",
$BP20*BF20/7*(ROUNDUP((DAY(EOMONTH(BF$15,0)))/4,0))),
0)</f>
        <v/>
      </c>
      <c r="BX20" s="125">
        <f t="array" ref="BX20">
IFERROR(
_xlfn.IFS(
$DH20="день_1",
$BP20*$BL20/($AX20-$AW20+1)*BG20*(DAY(EOMONTH(BG$15,0))),
$DH20="день_2",
$BP20/30*MAX(MIN($AX20,EOMONTH(BG$15,0))-MAX($AW20,BG$15)+1,),
$DH20="раб.день",
$BP20/30*(IFERROR(
_xlfn.LET(_xlpm.VD,
CHOOSE(
{1;2;3;4;5;6;7;8;9;10;11;12;13;14;15;16;17;18},
45658,45659,45660,45661,45662,45663,45664,45665,45711,45724,45778,45779,45785,45786,45820,45821,45965,46022),
_xlfn.LET(_xlpm.DD,
MAX(MIN($AX20,EOMONTH(BG$15,0))-MAX($AW20,BG$15),),
_xlfn.IFS(
AND(MONTH($AW20)=MONTH(BG$15),MONTH($AX20)&lt;&gt;MONTH(BG$15)),
NETWORKDAYS.INTL($AW20,$AW20+_xlpm.DD,1,_xlpm.VD),
AND(MONTH($AW20)&lt;&gt;MONTH(BG$15),MONTH($AX20)=MONTH(BG$15)),
NETWORKDAYS.INTL(($AX20)-_xlpm.DD,$AX20,1,_xlpm.VD),
AND(MONTH($AW20)&lt;MONTH(BG$15),MONTH($AX20)&gt;MONTH(BG$15)),
NETWORKDAYS.INTL((EOMONTH(BG$15-1,1))-_xlpm.DD,EOMONTH(BG$15-1,1),1,_xlpm.VD),
AND(MONTH($AW20)=MONTH(BG$15),MONTH($AX20)=MONTH(BG$15)),
NETWORKDAYS.INTL($AW20,$AX20,1,_xlpm.VD)))),0)),
$DH20="месяц",
$BP20*BG20,
$DH20="неделя",
$BP20*BG20/7*(ROUNDUP((DAY(EOMONTH(BG$15,0)))/4,0))),
0)</f>
        <v/>
      </c>
      <c r="BY20" s="125">
        <f t="array" ref="BY20">
IFERROR(
_xlfn.IFS(
$DH20="день_1",
$BP20*$BL20/($AX20-$AW20+1)*BH20*(DAY(EOMONTH(BH$15,0))),
$DH20="день_2",
$BP20/30*MAX(MIN($AX20,EOMONTH(BH$15,0))-MAX($AW20,BH$15)+1,),
$DH20="раб.день",
$BP20/30*(IFERROR(
_xlfn.LET(_xlpm.VD,
CHOOSE(
{1;2;3;4;5;6;7;8;9;10;11;12;13;14;15;16;17;18},
45658,45659,45660,45661,45662,45663,45664,45665,45711,45724,45778,45779,45785,45786,45820,45821,45965,46022),
_xlfn.LET(_xlpm.DD,
MAX(MIN($AX20,EOMONTH(BH$15,0))-MAX($AW20,BH$15),),
_xlfn.IFS(
AND(MONTH($AW20)=MONTH(BH$15),MONTH($AX20)&lt;&gt;MONTH(BH$15)),
NETWORKDAYS.INTL($AW20,$AW20+_xlpm.DD,1,_xlpm.VD),
AND(MONTH($AW20)&lt;&gt;MONTH(BH$15),MONTH($AX20)=MONTH(BH$15)),
NETWORKDAYS.INTL(($AX20)-_xlpm.DD,$AX20,1,_xlpm.VD),
AND(MONTH($AW20)&lt;MONTH(BH$15),MONTH($AX20)&gt;MONTH(BH$15)),
NETWORKDAYS.INTL((EOMONTH(BH$15-1,1))-_xlpm.DD,EOMONTH(BH$15-1,1),1,_xlpm.VD),
AND(MONTH($AW20)=MONTH(BH$15),MONTH($AX20)=MONTH(BH$15)),
NETWORKDAYS.INTL($AW20,$AX20,1,_xlpm.VD)))),0)),
$DH20="месяц",
$BP20*BH20,
$DH20="неделя",
$BP20*BH20/7*(ROUNDUP((DAY(EOMONTH(BH$15,0)))/4,0))),
0)</f>
        <v/>
      </c>
      <c r="BZ20" s="125">
        <f t="array" ref="BZ20">
IFERROR(
_xlfn.IFS(
$DH20="день_1",
$BP20*$BL20/($AX20-$AW20+1)*BI20*(DAY(EOMONTH(BI$15,0))),
$DH20="день_2",
$BP20/30*MAX(MIN($AX20,EOMONTH(BI$15,0))-MAX($AW20,BI$15)+1,),
$DH20="раб.день",
$BP20/30*(IFERROR(
_xlfn.LET(_xlpm.VD,
CHOOSE(
{1;2;3;4;5;6;7;8;9;10;11;12;13;14;15;16;17;18},
45658,45659,45660,45661,45662,45663,45664,45665,45711,45724,45778,45779,45785,45786,45820,45821,45965,46022),
_xlfn.LET(_xlpm.DD,
MAX(MIN($AX20,EOMONTH(BI$15,0))-MAX($AW20,BI$15),),
_xlfn.IFS(
AND(MONTH($AW20)=MONTH(BI$15),MONTH($AX20)&lt;&gt;MONTH(BI$15)),
NETWORKDAYS.INTL($AW20,$AW20+_xlpm.DD,1,_xlpm.VD),
AND(MONTH($AW20)&lt;&gt;MONTH(BI$15),MONTH($AX20)=MONTH(BI$15)),
NETWORKDAYS.INTL(($AX20)-_xlpm.DD,$AX20,1,_xlpm.VD),
AND(MONTH($AW20)&lt;MONTH(BI$15),MONTH($AX20)&gt;MONTH(BI$15)),
NETWORKDAYS.INTL((EOMONTH(BI$15-1,1))-_xlpm.DD,EOMONTH(BI$15-1,1),1,_xlpm.VD),
AND(MONTH($AW20)=MONTH(BI$15),MONTH($AX20)=MONTH(BI$15)),
NETWORKDAYS.INTL($AW20,$AX20,1,_xlpm.VD)))),0)),
$DH20="месяц",
$BP20*BI20,
$DH20="неделя",
$BP20*BI20/7*(ROUNDUP((DAY(EOMONTH(BI$15,0)))/4,0))),
0)</f>
        <v/>
      </c>
      <c r="CA20" s="125">
        <f t="array" ref="CA20">
IFERROR(
_xlfn.IFS(
$DH20="день_1",
$BP20*$BL20/($AX20-$AW20+1)*BJ20*(DAY(EOMONTH(BJ$15,0))),
$DH20="день_2",
$BP20/30*MAX(MIN($AX20,EOMONTH(BJ$15,0))-MAX($AW20,BJ$15)+1,),
$DH20="раб.день",
$BP20/30*(IFERROR(
_xlfn.LET(_xlpm.VD,
CHOOSE(
{1;2;3;4;5;6;7;8;9;10;11;12;13;14;15;16;17;18},
45658,45659,45660,45661,45662,45663,45664,45665,45711,45724,45778,45779,45785,45786,45820,45821,45965,46022),
_xlfn.LET(_xlpm.DD,
MAX(MIN($AX20,EOMONTH(BJ$15,0))-MAX($AW20,BJ$15),),
_xlfn.IFS(
AND(MONTH($AW20)=MONTH(BJ$15),MONTH($AX20)&lt;&gt;MONTH(BJ$15)),
NETWORKDAYS.INTL($AW20,$AW20+_xlpm.DD,1,_xlpm.VD),
AND(MONTH($AW20)&lt;&gt;MONTH(BJ$15),MONTH($AX20)=MONTH(BJ$15)),
NETWORKDAYS.INTL(($AX20)-_xlpm.DD,$AX20,1,_xlpm.VD),
AND(MONTH($AW20)&lt;MONTH(BJ$15),MONTH($AX20)&gt;MONTH(BJ$15)),
NETWORKDAYS.INTL((EOMONTH(BJ$15-1,1))-_xlpm.DD,EOMONTH(BJ$15-1,1),1,_xlpm.VD),
AND(MONTH($AW20)=MONTH(BJ$15),MONTH($AX20)=MONTH(BJ$15)),
NETWORKDAYS.INTL($AW20,$AX20,1,_xlpm.VD)))),0)),
$DH20="месяц",
$BP20*BJ20,
$DH20="неделя",
$BP20*BJ20/7*(ROUNDUP((DAY(EOMONTH(BJ$15,0)))/4,0))),
0)</f>
        <v/>
      </c>
      <c r="CB20" s="125">
        <f t="array" ref="CB20">
IFERROR(
_xlfn.IFS(
$DH20="день_1",
$BP20*$BL20/($AX20-$AW20+1)*BK20*(DAY(EOMONTH(BK$15,0))),
$DH20="день_2",
$BP20/30*MAX(MIN($AX20,EOMONTH(BK$15,0))-MAX($AW20,BK$15)+1,),
$DH20="раб.день",
$BP20/30*(IFERROR(
_xlfn.LET(_xlpm.VD,
CHOOSE(
{1;2;3;4;5;6;7;8;9;10;11;12;13;14;15;16;17;18},
45658,45659,45660,45661,45662,45663,45664,45665,45711,45724,45778,45779,45785,45786,45820,45821,45965,46022),
_xlfn.LET(_xlpm.DD,
MAX(MIN($AX20,EOMONTH(BK$15,0))-MAX($AW20,BK$15),),
_xlfn.IFS(
AND(MONTH($AW20)=MONTH(BK$15),MONTH($AX20)&lt;&gt;MONTH(BK$15)),
NETWORKDAYS.INTL($AW20,$AW20+_xlpm.DD,1,_xlpm.VD),
AND(MONTH($AW20)&lt;&gt;MONTH(BK$15),MONTH($AX20)=MONTH(BK$15)),
NETWORKDAYS.INTL(($AX20)-_xlpm.DD,$AX20,1,_xlpm.VD),
AND(MONTH($AW20)&lt;MONTH(BK$15),MONTH($AX20)&gt;MONTH(BK$15)),
NETWORKDAYS.INTL((EOMONTH(BK$15-1,1))-_xlpm.DD,EOMONTH(BK$15-1,1),1,_xlpm.VD),
AND(MONTH($AW20)=MONTH(BK$15),MONTH($AX20)=MONTH(BK$15)),
NETWORKDAYS.INTL($AW20,$AX20,1,_xlpm.VD)))),0)),
$DH20="месяц",
$BP20*BK20,
$DH20="неделя",
$BP20*BK20/7*(ROUNDUP((DAY(EOMONTH(BK$15,0)))/4,0))),
0)</f>
        <v/>
      </c>
      <c r="CC20" s="125">
        <f>SUM($BQ20:$CB20)</f>
        <v/>
      </c>
      <c r="CD20" s="126">
        <f>SUM($EH20:$EH20)</f>
        <v/>
      </c>
      <c r="CE20" s="126">
        <f>$CD20*$AB20</f>
        <v/>
      </c>
      <c r="CF20" s="126">
        <f>SUM($EK20:$EK20)</f>
        <v/>
      </c>
      <c r="CG20" s="126">
        <f>$CF20*$AB20</f>
        <v/>
      </c>
      <c r="CH20" s="126">
        <f>SUM($CC20,$CE20,$CG20)</f>
        <v/>
      </c>
      <c r="CI20" s="126">
        <f>$CH20*(1+$CM20)</f>
        <v/>
      </c>
      <c r="CJ20" s="127" t="n">
        <v>0</v>
      </c>
      <c r="CK20" s="126">
        <f>SUM($CH20:$CH20)*(1+$CJ20)</f>
        <v/>
      </c>
      <c r="CL20" s="126">
        <f>SUM($CH20:$CH20)*(1+$CM20)</f>
        <v/>
      </c>
      <c r="CM20" s="59" t="inlineStr">
        <is>
          <t>20%</t>
        </is>
      </c>
      <c r="CN20" s="59" t="n"/>
      <c r="CO20" s="72" t="n"/>
      <c r="CP20" s="59" t="n"/>
      <c r="CQ20" s="73" t="n"/>
      <c r="CR20" s="73" t="n"/>
      <c r="CS20" s="73" t="n"/>
      <c r="CT20" s="72" t="n"/>
      <c r="CU20" s="79" t="inlineStr">
        <is>
          <t> </t>
        </is>
      </c>
      <c r="CV20" s="60" t="n"/>
      <c r="CW20" s="60" t="n"/>
      <c r="CX20" s="60" t="n"/>
      <c r="CY20" s="127">
        <f>IFERROR(($CC20-$EE20)/($EE20/(1-$DQ20)),0)</f>
        <v/>
      </c>
      <c r="CZ20" s="127">
        <f>IFERROR(1-$EI20/($CE20),0)</f>
        <v/>
      </c>
      <c r="DA20" s="127">
        <f>IFERROR(1-$EL20/($CG20),0)</f>
        <v/>
      </c>
      <c r="DB20" s="126">
        <f>ROUND(IFERROR(($CI20/(1+$CM20)-$EN20),0),2)</f>
        <v/>
      </c>
      <c r="DC20" s="128" t="n"/>
      <c r="DD20" s="125" t="n"/>
      <c r="DE20" s="75" t="n">
        <v>0</v>
      </c>
      <c r="DF20" s="128" t="n"/>
      <c r="DG20" s="125">
        <f>IF($DC20=0,0,$DD20*($DC20*100%-$DE20*$DF20))*SUM($AB20:$AB20)</f>
        <v/>
      </c>
      <c r="DH20" s="129" t="inlineStr">
        <is>
          <t>месяц</t>
        </is>
      </c>
      <c r="DI20" s="130">
        <f t="array" ref="DI20">IFERROR(
IF($ES20="LisChannel",
(ROUND(((INDEX({174.625;153.888888888889;130.972222222222},MATCH($AI20,{2;3;4}),0))*$AG20*$AI20),2)),0),0)</f>
        <v/>
      </c>
      <c r="DJ20" s="130">
        <f>
_xlfn.LET(_xlpm.X,
IFERROR(
IF($ES20="НовиковТВ",
(_xlfn.LET(_xlpm.NTV,
_xlfn.LET(_xlpm.MIN,350000,
IF(SUMIFS($DI:$DI,$ES:$ES,"НовиковТВ")&lt;=_xlpm.MIN,
(SUMIFS($DI:$DI,$ES:$ES,"НовиковТВ")/(COUNTIFS($ES:$ES,"НовиковТВ")))*_xlpm.MIN/SUMIFS($DI:$DI,$ES:$ES,"НовиковТВ"),
DI20)),
_xlpm.NTV+$DG20/(1-(1-(_xlpm.NTV)*(1-$DL20)*(1-$DM20)*(1-$DN20)*(1-$DO20)*(1-$DP20)/_xlpm.NTV))))/(1+$EP20),
$DI20+$DG20/(1-(1-($DI20)*(1-$DL20)*(1-$DM20)*(1-$DN20)*(1-$DO20)*(1-$DP20)/$DI20))),
0),
_xlpm.X*(1+$CM20)*(1+$CW20)-_xlpm.X*(1+$CM20)+_xlpm.X)</f>
        <v/>
      </c>
      <c r="DK20" s="125" t="inlineStr">
        <is>
          <t>послед.</t>
        </is>
      </c>
      <c r="DL20" s="63" t="n">
        <v>0</v>
      </c>
      <c r="DM20" s="63" t="n">
        <v>0</v>
      </c>
      <c r="DN20" s="63" t="n">
        <v>0</v>
      </c>
      <c r="DO20" s="63" t="n">
        <v>0</v>
      </c>
      <c r="DP20" s="63" t="n">
        <v>0</v>
      </c>
      <c r="DQ20" s="63">
        <f t="array" ref="DQ20">IFERROR(_xlfn.IFS(
$DK20="послед.",1-(1-$DL20)*(1-$DM20)*(1-$DN20)*(1-$DO20)*(1-$DP20),
$DK20="сумм.",$DL20+$DM20+$DN20+$DO20+$DP20),
0)</f>
        <v/>
      </c>
      <c r="DR20" s="125">
        <f t="array" ref="DR20">
IFERROR(
_xlfn.IFS(
$BL20=0,
0,
$BL20&gt;0,
_xlfn.IFS($DK20="послед.",
$DJ20*(1-$DL20)*(1-$DM20)*(1-$DN20)*(1-$DO20)*(1-$DP20),
$DK20="сумм.",
$DJ20*(1-($DL20+$DM20+$DN20+$DO20+$DP20)))),0)</f>
        <v/>
      </c>
      <c r="DS20" s="125">
        <f t="array" ref="DS20">
IFERROR(_xlfn.IFS(
$DH20="день_1",
$DR20*$BL20/($AX20-$AW20+1)*AZ20*(DAY(EOMONTH(AZ$15,0))),
$DH20="день_2",
$DR20/30*MAX(MIN($AX20,EOMONTH(AZ$15,0))-MAX($AW20,AZ$15)+1,),
$DH20="раб.день",
$DR20/30*(IFERROR(
_xlfn.LET(_xlpm.VD,
CHOOSE(
{1;2;3;4;5;6;7;8;9;10;11;12;13;14;15;16;17;18},
45658,45659,45660,45661,45662,45663,45664,45665,45711,45724,45778,45779,45785,45786,45820,45821,45965,46022),
_xlfn.LET(_xlpm.DD,
MAX(MIN($AX20,EOMONTH(AZ$15,0))-MAX($AW20,AZ$15),),
_xlfn.IFS(
AND(MONTH($AW20)=MONTH(AZ$15),MONTH($AX20)&lt;&gt;MONTH(AZ$15)),
NETWORKDAYS.INTL($AW20,$AW20+_xlpm.DD,1,_xlpm.VD),
AND(MONTH($AW20)&lt;&gt;MONTH(AZ$15),MONTH($AX20)=MONTH(AZ$15)),
NETWORKDAYS.INTL(($AX20)-_xlpm.DD,$AX20,1,_xlpm.VD),
AND(MONTH($AW20)&lt;MONTH(AZ$15),MONTH($AX20)&gt;MONTH(AZ$15)),
NETWORKDAYS.INTL((EOMONTH(AZ$15-1,1))-_xlpm.DD,EOMONTH(AZ$15-1,1),1,_xlpm.VD),
AND(MONTH($AW20)=MONTH(AZ$15),MONTH($AX20)=MONTH(AZ$15)),
NETWORKDAYS.INTL($AW20,$AX20,1,_xlpm.VD)))),0)),
$DH20="месяц",
$DR20*AZ20,
$DH20="неделя",
$DR20*AZ20/7*(ROUNDUP((DAY(EOMONTH(AZ$15,0)))/4,0))),
0)</f>
        <v/>
      </c>
      <c r="DT20" s="125">
        <f t="array" ref="DT20">
IFERROR(_xlfn.IFS(
$DH20="день_1",
$DR20*$BL20/($AX20-$AW20+1)*BA20*(DAY(EOMONTH(BA$15,0))),
$DH20="день_2",
$DR20/30*MAX(MIN($AX20,EOMONTH(BA$15,0))-MAX($AW20,BA$15)+1,),
$DH20="раб.день",
$DR20/30*(IFERROR(
_xlfn.LET(_xlpm.VD,
CHOOSE(
{1;2;3;4;5;6;7;8;9;10;11;12;13;14;15;16;17;18},
45658,45659,45660,45661,45662,45663,45664,45665,45711,45724,45778,45779,45785,45786,45820,45821,45965,46022),
_xlfn.LET(_xlpm.DD,
MAX(MIN($AX20,EOMONTH(BA$15,0))-MAX($AW20,BA$15),),
_xlfn.IFS(
AND(MONTH($AW20)=MONTH(BA$15),MONTH($AX20)&lt;&gt;MONTH(BA$15)),
NETWORKDAYS.INTL($AW20,$AW20+_xlpm.DD,1,_xlpm.VD),
AND(MONTH($AW20)&lt;&gt;MONTH(BA$15),MONTH($AX20)=MONTH(BA$15)),
NETWORKDAYS.INTL(($AX20)-_xlpm.DD,$AX20,1,_xlpm.VD),
AND(MONTH($AW20)&lt;MONTH(BA$15),MONTH($AX20)&gt;MONTH(BA$15)),
NETWORKDAYS.INTL((EOMONTH(BA$15-1,1))-_xlpm.DD,EOMONTH(BA$15-1,1),1,_xlpm.VD),
AND(MONTH($AW20)=MONTH(BA$15),MONTH($AX20)=MONTH(BA$15)),
NETWORKDAYS.INTL($AW20,$AX20,1,_xlpm.VD)))),0)),
$DH20="месяц",
$DR20*BA20,
$DH20="неделя",
$DR20*BA20/7*(ROUNDUP((DAY(EOMONTH(BA$15,0)))/4,0))),
0)</f>
        <v/>
      </c>
      <c r="DU20" s="125">
        <f t="array" ref="DU20">
IFERROR(_xlfn.IFS(
$DH20="день_1",
$DR20*$BL20/($AX20-$AW20+1)*BB20*(DAY(EOMONTH(BB$15,0))),
$DH20="день_2",
$DR20/30*MAX(MIN($AX20,EOMONTH(BB$15,0))-MAX($AW20,BB$15)+1,),
$DH20="раб.день",
$DR20/30*(IFERROR(
_xlfn.LET(_xlpm.VD,
CHOOSE(
{1;2;3;4;5;6;7;8;9;10;11;12;13;14;15;16;17;18},
45658,45659,45660,45661,45662,45663,45664,45665,45711,45724,45778,45779,45785,45786,45820,45821,45965,46022),
_xlfn.LET(_xlpm.DD,
MAX(MIN($AX20,EOMONTH(BB$15,0))-MAX($AW20,BB$15),),
_xlfn.IFS(
AND(MONTH($AW20)=MONTH(BB$15),MONTH($AX20)&lt;&gt;MONTH(BB$15)),
NETWORKDAYS.INTL($AW20,$AW20+_xlpm.DD,1,_xlpm.VD),
AND(MONTH($AW20)&lt;&gt;MONTH(BB$15),MONTH($AX20)=MONTH(BB$15)),
NETWORKDAYS.INTL(($AX20)-_xlpm.DD,$AX20,1,_xlpm.VD),
AND(MONTH($AW20)&lt;MONTH(BB$15),MONTH($AX20)&gt;MONTH(BB$15)),
NETWORKDAYS.INTL((EOMONTH(BB$15-1,1))-_xlpm.DD,EOMONTH(BB$15-1,1),1,_xlpm.VD),
AND(MONTH($AW20)=MONTH(BB$15),MONTH($AX20)=MONTH(BB$15)),
NETWORKDAYS.INTL($AW20,$AX20,1,_xlpm.VD)))),0)),
$DH20="месяц",
$DR20*BB20,
$DH20="неделя",
$DR20*BB20/7*(ROUNDUP((DAY(EOMONTH(BB$15,0)))/4,0))),
0)</f>
        <v/>
      </c>
      <c r="DV20" s="125">
        <f t="array" ref="DV20">
IFERROR(_xlfn.IFS(
$DH20="день_1",
$DR20*$BL20/($AX20-$AW20+1)*BC20*(DAY(EOMONTH(BC$15,0))),
$DH20="день_2",
$DR20/30*MAX(MIN($AX20,EOMONTH(BC$15,0))-MAX($AW20,BC$15)+1,),
$DH20="раб.день",
$DR20/30*(IFERROR(
_xlfn.LET(_xlpm.VD,
CHOOSE(
{1;2;3;4;5;6;7;8;9;10;11;12;13;14;15;16;17;18},
45658,45659,45660,45661,45662,45663,45664,45665,45711,45724,45778,45779,45785,45786,45820,45821,45965,46022),
_xlfn.LET(_xlpm.DD,
MAX(MIN($AX20,EOMONTH(BC$15,0))-MAX($AW20,BC$15),),
_xlfn.IFS(
AND(MONTH($AW20)=MONTH(BC$15),MONTH($AX20)&lt;&gt;MONTH(BC$15)),
NETWORKDAYS.INTL($AW20,$AW20+_xlpm.DD,1,_xlpm.VD),
AND(MONTH($AW20)&lt;&gt;MONTH(BC$15),MONTH($AX20)=MONTH(BC$15)),
NETWORKDAYS.INTL(($AX20)-_xlpm.DD,$AX20,1,_xlpm.VD),
AND(MONTH($AW20)&lt;MONTH(BC$15),MONTH($AX20)&gt;MONTH(BC$15)),
NETWORKDAYS.INTL((EOMONTH(BC$15-1,1))-_xlpm.DD,EOMONTH(BC$15-1,1),1,_xlpm.VD),
AND(MONTH($AW20)=MONTH(BC$15),MONTH($AX20)=MONTH(BC$15)),
NETWORKDAYS.INTL($AW20,$AX20,1,_xlpm.VD)))),0)),
$DH20="месяц",
$DR20*BC20,
$DH20="неделя",
$DR20*BC20/7*(ROUNDUP((DAY(EOMONTH(BC$15,0)))/4,0))),
0)</f>
        <v/>
      </c>
      <c r="DW20" s="125">
        <f t="array" ref="DW20">
IFERROR(_xlfn.IFS(
$DH20="день_1",
$DR20*$BL20/($AX20-$AW20+1)*BD20*(DAY(EOMONTH(BD$15,0))),
$DH20="день_2",
$DR20/30*MAX(MIN($AX20,EOMONTH(BD$15,0))-MAX($AW20,BD$15)+1,),
$DH20="раб.день",
$DR20/30*(IFERROR(
_xlfn.LET(_xlpm.VD,
CHOOSE(
{1;2;3;4;5;6;7;8;9;10;11;12;13;14;15;16;17;18},
45658,45659,45660,45661,45662,45663,45664,45665,45711,45724,45778,45779,45785,45786,45820,45821,45965,46022),
_xlfn.LET(_xlpm.DD,
MAX(MIN($AX20,EOMONTH(BD$15,0))-MAX($AW20,BD$15),),
_xlfn.IFS(
AND(MONTH($AW20)=MONTH(BD$15),MONTH($AX20)&lt;&gt;MONTH(BD$15)),
NETWORKDAYS.INTL($AW20,$AW20+_xlpm.DD,1,_xlpm.VD),
AND(MONTH($AW20)&lt;&gt;MONTH(BD$15),MONTH($AX20)=MONTH(BD$15)),
NETWORKDAYS.INTL(($AX20)-_xlpm.DD,$AX20,1,_xlpm.VD),
AND(MONTH($AW20)&lt;MONTH(BD$15),MONTH($AX20)&gt;MONTH(BD$15)),
NETWORKDAYS.INTL((EOMONTH(BD$15-1,1))-_xlpm.DD,EOMONTH(BD$15-1,1),1,_xlpm.VD),
AND(MONTH($AW20)=MONTH(BD$15),MONTH($AX20)=MONTH(BD$15)),
NETWORKDAYS.INTL($AW20,$AX20,1,_xlpm.VD)))),0)),
$DH20="месяц",
$DR20*BD20,
$DH20="неделя",
$DR20*BD20/7*(ROUNDUP((DAY(EOMONTH(BD$15,0)))/4,0))),
0)</f>
        <v/>
      </c>
      <c r="DX20" s="125">
        <f t="array" ref="DX20">
IFERROR(_xlfn.IFS(
$DH20="день_1",
$DR20*$BL20/($AX20-$AW20+1)*BE20*(DAY(EOMONTH(BE$15,0))),
$DH20="день_2",
$DR20/30*MAX(MIN($AX20,EOMONTH(BE$15,0))-MAX($AW20,BE$15)+1,),
$DH20="раб.день",
$DR20/30*(IFERROR(
_xlfn.LET(_xlpm.VD,
CHOOSE(
{1;2;3;4;5;6;7;8;9;10;11;12;13;14;15;16;17;18},
45658,45659,45660,45661,45662,45663,45664,45665,45711,45724,45778,45779,45785,45786,45820,45821,45965,46022),
_xlfn.LET(_xlpm.DD,
MAX(MIN($AX20,EOMONTH(BE$15,0))-MAX($AW20,BE$15),),
_xlfn.IFS(
AND(MONTH($AW20)=MONTH(BE$15),MONTH($AX20)&lt;&gt;MONTH(BE$15)),
NETWORKDAYS.INTL($AW20,$AW20+_xlpm.DD,1,_xlpm.VD),
AND(MONTH($AW20)&lt;&gt;MONTH(BE$15),MONTH($AX20)=MONTH(BE$15)),
NETWORKDAYS.INTL(($AX20)-_xlpm.DD,$AX20,1,_xlpm.VD),
AND(MONTH($AW20)&lt;MONTH(BE$15),MONTH($AX20)&gt;MONTH(BE$15)),
NETWORKDAYS.INTL((EOMONTH(BE$15-1,1))-_xlpm.DD,EOMONTH(BE$15-1,1),1,_xlpm.VD),
AND(MONTH($AW20)=MONTH(BE$15),MONTH($AX20)=MONTH(BE$15)),
NETWORKDAYS.INTL($AW20,$AX20,1,_xlpm.VD)))),0)),
$DH20="месяц",
$DR20*BE20,
$DH20="неделя",
$DR20*BE20/7*(ROUNDUP((DAY(EOMONTH(BE$15,0)))/4,0))),
0)</f>
        <v/>
      </c>
      <c r="DY20" s="125">
        <f t="array" ref="DY20">
IFERROR(_xlfn.IFS(
$DH20="день_1",
$DR20*$BL20/($AX20-$AW20+1)*BF20*(DAY(EOMONTH(BF$15,0))),
$DH20="день_2",
$DR20/30*MAX(MIN($AX20,EOMONTH(BF$15,0))-MAX($AW20,BF$15)+1,),
$DH20="раб.день",
$DR20/30*(IFERROR(
_xlfn.LET(_xlpm.VD,
CHOOSE(
{1;2;3;4;5;6;7;8;9;10;11;12;13;14;15;16;17;18},
45658,45659,45660,45661,45662,45663,45664,45665,45711,45724,45778,45779,45785,45786,45820,45821,45965,46022),
_xlfn.LET(_xlpm.DD,
MAX(MIN($AX20,EOMONTH(BF$15,0))-MAX($AW20,BF$15),),
_xlfn.IFS(
AND(MONTH($AW20)=MONTH(BF$15),MONTH($AX20)&lt;&gt;MONTH(BF$15)),
NETWORKDAYS.INTL($AW20,$AW20+_xlpm.DD,1,_xlpm.VD),
AND(MONTH($AW20)&lt;&gt;MONTH(BF$15),MONTH($AX20)=MONTH(BF$15)),
NETWORKDAYS.INTL(($AX20)-_xlpm.DD,$AX20,1,_xlpm.VD),
AND(MONTH($AW20)&lt;MONTH(BF$15),MONTH($AX20)&gt;MONTH(BF$15)),
NETWORKDAYS.INTL((EOMONTH(BF$15-1,1))-_xlpm.DD,EOMONTH(BF$15-1,1),1,_xlpm.VD),
AND(MONTH($AW20)=MONTH(BF$15),MONTH($AX20)=MONTH(BF$15)),
NETWORKDAYS.INTL($AW20,$AX20,1,_xlpm.VD)))),0)),
$DH20="месяц",
$DR20*BF20,
$DH20="неделя",
$DR20*BF20/7*(ROUNDUP((DAY(EOMONTH(BF$15,0)))/4,0))),
0)</f>
        <v/>
      </c>
      <c r="DZ20" s="125">
        <f t="array" ref="DZ20">
IFERROR(_xlfn.IFS(
$DH20="день_1",
$DR20*$BL20/($AX20-$AW20+1)*BG20*(DAY(EOMONTH(BG$15,0))),
$DH20="день_2",
$DR20/30*MAX(MIN($AX20,EOMONTH(BG$15,0))-MAX($AW20,BG$15)+1,),
$DH20="раб.день",
$DR20/30*(IFERROR(
_xlfn.LET(_xlpm.VD,
CHOOSE(
{1;2;3;4;5;6;7;8;9;10;11;12;13;14;15;16;17;18},
45658,45659,45660,45661,45662,45663,45664,45665,45711,45724,45778,45779,45785,45786,45820,45821,45965,46022),
_xlfn.LET(_xlpm.DD,
MAX(MIN($AX20,EOMONTH(BG$15,0))-MAX($AW20,BG$15),),
_xlfn.IFS(
AND(MONTH($AW20)=MONTH(BG$15),MONTH($AX20)&lt;&gt;MONTH(BG$15)),
NETWORKDAYS.INTL($AW20,$AW20+_xlpm.DD,1,_xlpm.VD),
AND(MONTH($AW20)&lt;&gt;MONTH(BG$15),MONTH($AX20)=MONTH(BG$15)),
NETWORKDAYS.INTL(($AX20)-_xlpm.DD,$AX20,1,_xlpm.VD),
AND(MONTH($AW20)&lt;MONTH(BG$15),MONTH($AX20)&gt;MONTH(BG$15)),
NETWORKDAYS.INTL((EOMONTH(BG$15-1,1))-_xlpm.DD,EOMONTH(BG$15-1,1),1,_xlpm.VD),
AND(MONTH($AW20)=MONTH(BG$15),MONTH($AX20)=MONTH(BG$15)),
NETWORKDAYS.INTL($AW20,$AX20,1,_xlpm.VD)))),0)),
$DH20="месяц",
$DR20*BG20,
$DH20="неделя",
$DR20*BG20/7*(ROUNDUP((DAY(EOMONTH(BG$15,0)))/4,0))),
0)</f>
        <v/>
      </c>
      <c r="EA20" s="125">
        <f t="array" ref="EA20">
IFERROR(_xlfn.IFS(
$DH20="день_1",
$DR20*$BL20/($AX20-$AW20+1)*BH20*(DAY(EOMONTH(BH$15,0))),
$DH20="день_2",
$DR20/30*MAX(MIN($AX20,EOMONTH(BH$15,0))-MAX($AW20,BH$15)+1,),
$DH20="раб.день",
$DR20/30*(IFERROR(
_xlfn.LET(_xlpm.VD,
CHOOSE(
{1;2;3;4;5;6;7;8;9;10;11;12;13;14;15;16;17;18},
45658,45659,45660,45661,45662,45663,45664,45665,45711,45724,45778,45779,45785,45786,45820,45821,45965,46022),
_xlfn.LET(_xlpm.DD,
MAX(MIN($AX20,EOMONTH(BH$15,0))-MAX($AW20,BH$15),),
_xlfn.IFS(
AND(MONTH($AW20)=MONTH(BH$15),MONTH($AX20)&lt;&gt;MONTH(BH$15)),
NETWORKDAYS.INTL($AW20,$AW20+_xlpm.DD,1,_xlpm.VD),
AND(MONTH($AW20)&lt;&gt;MONTH(BH$15),MONTH($AX20)=MONTH(BH$15)),
NETWORKDAYS.INTL(($AX20)-_xlpm.DD,$AX20,1,_xlpm.VD),
AND(MONTH($AW20)&lt;MONTH(BH$15),MONTH($AX20)&gt;MONTH(BH$15)),
NETWORKDAYS.INTL((EOMONTH(BH$15-1,1))-_xlpm.DD,EOMONTH(BH$15-1,1),1,_xlpm.VD),
AND(MONTH($AW20)=MONTH(BH$15),MONTH($AX20)=MONTH(BH$15)),
NETWORKDAYS.INTL($AW20,$AX20,1,_xlpm.VD)))),0)),
$DH20="месяц",
$DR20*BH20,
$DH20="неделя",
$DR20*BH20/7*(ROUNDUP((DAY(EOMONTH(BH$15,0)))/4,0))),
0)</f>
        <v/>
      </c>
      <c r="EB20" s="125">
        <f t="array" ref="EB20">
IFERROR(_xlfn.IFS(
$DH20="день_1",
$DR20*$BL20/($AX20-$AW20+1)*BI20*(DAY(EOMONTH(BI$15,0))),
$DH20="день_2",
$DR20/30*MAX(MIN($AX20,EOMONTH(BI$15,0))-MAX($AW20,BI$15)+1,),
$DH20="раб.день",
$DR20/30*(IFERROR(
_xlfn.LET(_xlpm.VD,
CHOOSE(
{1;2;3;4;5;6;7;8;9;10;11;12;13;14;15;16;17;18},
45658,45659,45660,45661,45662,45663,45664,45665,45711,45724,45778,45779,45785,45786,45820,45821,45965,46022),
_xlfn.LET(_xlpm.DD,
MAX(MIN($AX20,EOMONTH(BI$15,0))-MAX($AW20,BI$15),),
_xlfn.IFS(
AND(MONTH($AW20)=MONTH(BI$15),MONTH($AX20)&lt;&gt;MONTH(BI$15)),
NETWORKDAYS.INTL($AW20,$AW20+_xlpm.DD,1,_xlpm.VD),
AND(MONTH($AW20)&lt;&gt;MONTH(BI$15),MONTH($AX20)=MONTH(BI$15)),
NETWORKDAYS.INTL(($AX20)-_xlpm.DD,$AX20,1,_xlpm.VD),
AND(MONTH($AW20)&lt;MONTH(BI$15),MONTH($AX20)&gt;MONTH(BI$15)),
NETWORKDAYS.INTL((EOMONTH(BI$15-1,1))-_xlpm.DD,EOMONTH(BI$15-1,1),1,_xlpm.VD),
AND(MONTH($AW20)=MONTH(BI$15),MONTH($AX20)=MONTH(BI$15)),
NETWORKDAYS.INTL($AW20,$AX20,1,_xlpm.VD)))),0)),
$DH20="месяц",
$DR20*BI20,
$DH20="неделя",
$DR20*BI20/7*(ROUNDUP((DAY(EOMONTH(BI$15,0)))/4,0))),
0)</f>
        <v/>
      </c>
      <c r="EC20" s="125">
        <f t="array" ref="EC20">
IFERROR(_xlfn.IFS(
$DH20="день_1",
$DR20*$BL20/($AX20-$AW20+1)*BJ20*(DAY(EOMONTH(BJ$15,0))),
$DH20="день_2",
$DR20/30*MAX(MIN($AX20,EOMONTH(BJ$15,0))-MAX($AW20,BJ$15)+1,),
$DH20="раб.день",
$DR20/30*(IFERROR(
_xlfn.LET(_xlpm.VD,
CHOOSE(
{1;2;3;4;5;6;7;8;9;10;11;12;13;14;15;16;17;18},
45658,45659,45660,45661,45662,45663,45664,45665,45711,45724,45778,45779,45785,45786,45820,45821,45965,46022),
_xlfn.LET(_xlpm.DD,
MAX(MIN($AX20,EOMONTH(BJ$15,0))-MAX($AW20,BJ$15),),
_xlfn.IFS(
AND(MONTH($AW20)=MONTH(BJ$15),MONTH($AX20)&lt;&gt;MONTH(BJ$15)),
NETWORKDAYS.INTL($AW20,$AW20+_xlpm.DD,1,_xlpm.VD),
AND(MONTH($AW20)&lt;&gt;MONTH(BJ$15),MONTH($AX20)=MONTH(BJ$15)),
NETWORKDAYS.INTL(($AX20)-_xlpm.DD,$AX20,1,_xlpm.VD),
AND(MONTH($AW20)&lt;MONTH(BJ$15),MONTH($AX20)&gt;MONTH(BJ$15)),
NETWORKDAYS.INTL((EOMONTH(BJ$15-1,1))-_xlpm.DD,EOMONTH(BJ$15-1,1),1,_xlpm.VD),
AND(MONTH($AW20)=MONTH(BJ$15),MONTH($AX20)=MONTH(BJ$15)),
NETWORKDAYS.INTL($AW20,$AX20,1,_xlpm.VD)))),0)),
$DH20="месяц",
$DR20*BJ20,
$DH20="неделя",
$DR20*BJ20/7*(ROUNDUP((DAY(EOMONTH(BJ$15,0)))/4,0))),
0)</f>
        <v/>
      </c>
      <c r="ED20" s="125">
        <f t="array" ref="ED20">
IFERROR(_xlfn.IFS(
$DH20="день_1",
$DR20*$BL20/($AX20-$AW20+1)*BK20*(DAY(EOMONTH(BK$15,0))),
$DH20="день_2",
$DR20/30*MAX(MIN($AX20,EOMONTH(BK$15,0))-MAX($AW20,BK$15)+1,),
$DH20="раб.день",
$DR20/30*(IFERROR(
_xlfn.LET(_xlpm.VD,
CHOOSE(
{1;2;3;4;5;6;7;8;9;10;11;12;13;14;15;16;17;18},
45658,45659,45660,45661,45662,45663,45664,45665,45711,45724,45778,45779,45785,45786,45820,45821,45965,46022),
_xlfn.LET(_xlpm.DD,
MAX(MIN($AX20,EOMONTH(BK$15,0))-MAX($AW20,BK$15),),
_xlfn.IFS(
AND(MONTH($AW20)=MONTH(BK$15),MONTH($AX20)&lt;&gt;MONTH(BK$15)),
NETWORKDAYS.INTL($AW20,$AW20+_xlpm.DD,1,_xlpm.VD),
AND(MONTH($AW20)&lt;&gt;MONTH(BK$15),MONTH($AX20)=MONTH(BK$15)),
NETWORKDAYS.INTL(($AX20)-_xlpm.DD,$AX20,1,_xlpm.VD),
AND(MONTH($AW20)&lt;MONTH(BK$15),MONTH($AX20)&gt;MONTH(BK$15)),
NETWORKDAYS.INTL((EOMONTH(BK$15-1,1))-_xlpm.DD,EOMONTH(BK$15-1,1),1,_xlpm.VD),
AND(MONTH($AW20)=MONTH(BK$15),MONTH($AX20)=MONTH(BK$15)),
NETWORKDAYS.INTL($AW20,$AX20,1,_xlpm.VD)))),0)),
$DH20="месяц",
$DR20*BK20,
$DH20="неделя",
$DR20*BK20/7*(ROUNDUP((DAY(EOMONTH(BK$15,0)))/4,0))),
0)</f>
        <v/>
      </c>
      <c r="EE20" s="125">
        <f>SUM($DS20,$DT20,$DU20,$DV20,$DW20,$DX20,$DY20,$DZ20,$EA20,$EB20,$EC20,$ED20)</f>
        <v/>
      </c>
      <c r="EF20" s="125">
        <f>IFERROR(ROUND($EE20*(1+$EP20),2),0)</f>
        <v/>
      </c>
      <c r="EG20" s="128" t="n">
        <v>1</v>
      </c>
      <c r="EH20" s="126" t="n">
        <v>0</v>
      </c>
      <c r="EI20" s="126">
        <f>ROUND(SUM($EH20:$EH20)*SUM($AB20:$AB20)*$EG20,2)</f>
        <v/>
      </c>
      <c r="EJ20" s="126">
        <f>ROUND($EI20*(1+$EP20),2)</f>
        <v/>
      </c>
      <c r="EK20" s="126" t="n">
        <v>0</v>
      </c>
      <c r="EL20" s="126">
        <f>ROUND(SUM($EK20:$EK20)*SUM($AB20:$AB20)*$EG20,2)</f>
        <v/>
      </c>
      <c r="EM20" s="126">
        <f>ROUND($EL20*(1+$EP20),2)</f>
        <v/>
      </c>
      <c r="EN20" s="126">
        <f>SUM($EE20,$EI20,$EL20)</f>
        <v/>
      </c>
      <c r="EO20" s="126">
        <f>SUM($EF20,$EJ20,$EM20)</f>
        <v/>
      </c>
      <c r="EP20" s="59" t="inlineStr">
        <is>
          <t>20%</t>
        </is>
      </c>
      <c r="EQ20" s="59" t="n"/>
      <c r="ER20" s="60">
        <f t="array" ref="ER20">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MATCH(ES20,
{"AMS";"RussOutdoor";"HD Outdoor";"Ingroup";"IQ";"Ledproduction";"LisChannel";"Logic";"Media-PPL";"NovikovTV | НовиковТВ";"SMA";"SOK";"КрокусТВ | CrocusTV | IndoorTV";"Сити";"ТЯК Москва"},
0)),"")</f>
        <v/>
      </c>
      <c r="ES20" s="60" t="n"/>
      <c r="ET20" s="60">
        <f t="array" ref="ET20">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MATCH(ES20,
{"AMS";"RussOutdoor";"HD Outdoor";"Ingroup";"IQ";"Ledproduction";"LisChannel";"Logic";"Media-PPL";"NovikovTV | НовиковТВ";"SMA";"SOK";"КрокусТВ | CrocusTV | IndoorTV";"Сити";"ТЯК Москва"},
0)),"")</f>
        <v/>
      </c>
      <c r="EU20" s="60" t="n"/>
      <c r="EV20" s="60" t="n"/>
      <c r="EX20" s="110">
        <f t="array" ref="EX20">
($AR20/30
+N("ТРАФИК ПЛОЩАДКИ"))*
(IFERROR(
_xlfn.LET(
_xlpm.GPR,
HLOOKUP($L20,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(MATCH($T20,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IF($Q20="цифровой",_xlpm.GPR/$AG20,_xlpm.GPR/60)),
0)
+N("DWELL TIME"))*
(IF($AB20=0,0,IF($AB20=1,0.3,IF($AB20=2,0.5,IF($AB20&gt;2,1))))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_xlfn.IFS($AC20="да",1.2,$AC20="нет",1)*
_xlfn.IFS($AD20="да",1.2,$AD20="нет",1)*
IF(R20="статический",1,1.2)*
$X20*
INDEX(
{1.2;1;1.2;1.2;1;1.2;1.2;1.2;1.2;1.2;1.2;1;1.2;1.2;1.2;1.2;1;1;1.2;1.2;1.2;1;1;1;1;1.2;1.2;1.2;1.2;1;1;1;1;1.2;1.2;1.2;1.2;1.2;1.2;1.2;1.2;1;1;1.2;1;1;1;1;1.5;1;1;1.5;1.5;1.2},
MATCH($Q20,_xlpm.MI,0)))&gt;{0.02;0.04;0.06;0.1;0.2;0.4;0.6;0.8;1;2;4;6})),
{0;1;2;3;4;5;6;7;8;9;10;11;12},
0)))
+N("КОЭФФИЦИЕНТ КОНТАКТА"))))*
(_xlfn.IFS($X20&lt;0.1,$X20/1000,$X20&gt;25,5.2,AND($X20&gt;=0.1,$X20&lt;=25),(($X20*2+0.1)/10)*($X20/10)))*
IFERROR((_xlfn.LET(
_xlpm.MA,
{0;0.8;0.85;0.9;0.95;1},
_xlpm.MAA,
{0;1;2;3;4;5},
INDEX(_xlpm.MA,MATCH(SUMPRODUCT(--((IF(ROUND(_xlpm.MAA,1)&gt;5,5,ROUND($AB20,1)))&gt;{0;1;2;3;4;5})),_xlpm.MAA,0)))
+N("КОЭФФИЦИЕНТ КОЛ-ВО КОНСТРУКЦИЙ")),1)*
$AB20,0))*
(IF($Q20="цифровой",$AG20/15*$AI20,1)
+N("ДЛЯ ЦИФРЫ"))</f>
        <v/>
      </c>
      <c r="EY20" s="110">
        <f>IFERROR(EX20*AY20,0)</f>
        <v/>
      </c>
      <c r="EZ20" s="131">
        <f>IFERROR(DP20/EY20*1000,0)</f>
        <v/>
      </c>
      <c r="FA20" s="112">
        <f>IFERROR(FC20/FB20,0)</f>
        <v/>
      </c>
      <c r="FB20" s="112">
        <f>IFERROR((FC20/(EY20/FF20*#REF!))*0.825,0)</f>
        <v/>
      </c>
      <c r="FC20" s="112">
        <f>IFERROR(((EX20*30/AR20)*100)/30,0)</f>
        <v/>
      </c>
      <c r="FD20" s="112">
        <f>IFERROR(EY20/G20*100%,0)</f>
        <v/>
      </c>
      <c r="FE20" s="112">
        <f>IFERROR(FD20/FC20*100%,0)</f>
        <v/>
      </c>
      <c r="FF20" s="110">
        <f>IFERROR(AR20/30*AY20,0)</f>
        <v/>
      </c>
    </row>
    <row r="21" ht="13" customHeight="1">
      <c r="A21" s="59" t="n"/>
      <c r="B21" s="60" t="n"/>
      <c r="C21" s="60" t="n"/>
      <c r="D21" s="60">
        <f t="array" ref="D21">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MATCH($E21,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1" s="60">
        <f t="array" ref="E21">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MATCH($F21,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1" s="60" t="inlineStr"/>
      <c r="G21" s="60" t="n"/>
      <c r="H21" s="60">
        <f t="array" ref="H21">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MATCH($I21,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1" s="60" t="n"/>
      <c r="J21" s="60" t="n"/>
      <c r="K21" s="60" t="n"/>
      <c r="L21" s="60" t="n"/>
      <c r="M21" s="60" t="n"/>
      <c r="N21" s="60" t="n"/>
      <c r="O21" s="60" t="n"/>
      <c r="P21" s="60">
        <f t="array" ref="P21">
_xlfn.IFS(
ISNUMBER(MATCH($Q21,{"шелфбаннер","разделитель","монетница","чековая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ISNUMBER(MATCH($Q21,{"LED/LCD","видеокулер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ISNUMBER(MATCH($Q21,{"автомобиль","машина","выставочное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ISNUMBER(MATCH($Q21,{"билборд","лифтовая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ISNUMBER(MATCH($Q21,{"навигация","подвесной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ISNUMBER(MATCH($Q21,{"движущаяся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ISNUMBER(MATCH($Q21,{"каталог","журнал"},)),
"Пресса",
$Q21="","")</f>
        <v/>
      </c>
      <c r="Q21" s="60" t="n"/>
      <c r="R21" s="60">
        <f t="array" ref="R21">
IFERROR(
_xlfn.IFS(
OR(ISNUMBER(MATCH($Q21,{"экспозиция","макет","стенд","автостенд","авто стенд","выставочное пространство","выставочные стенды","модульные выставочные стенды","3Д конструкция","3D конструкция"},)),P21="Экспонирование"),
"нестандартный",
ISNUMBER(MATCH($Q21,{"скроллер","призматрон"},)),
"динамический",
$P21="Видео",
"цифровой",
OR($P21="Пресса",$P21="Щит",$P21="POSm",$P21="Подвес",$P21="Брендирование/оклейка"),
"статический"),"")</f>
        <v/>
      </c>
      <c r="S21" s="59" t="n"/>
      <c r="T21" s="60" t="n"/>
      <c r="U21" s="60" t="n"/>
      <c r="V21" s="60">
        <f>
IF(P21="Видео",
"цифровой постер/ролик",
IF(ISNUMBER(MATCH(Q21,{"короб световой","короб световой | лайтбокс","короб световой | кристалайт","лайтбокс","лайт бокс","кристалайт","LB","lightbox"},)),
"бэклит",
IF(P21="Брендирование/оклейка",
"перфарированная пленка/самоклейка",
IF(P21="Экспонирование",
"под запрос",
IF(P21="Подвес",
"баннер/ткань",
"")))))</f>
        <v/>
      </c>
      <c r="W21" s="59" t="n"/>
      <c r="X21" s="59" t="n"/>
      <c r="Y21" s="59" t="n"/>
      <c r="Z21" s="61" t="n"/>
      <c r="AA21" s="61" t="n"/>
      <c r="AB21" s="61">
        <f>IF(BL21&gt;0,Z21,0)</f>
        <v/>
      </c>
      <c r="AC21" s="59" t="n"/>
      <c r="AD21" s="59" t="n"/>
      <c r="AE21" s="59" t="n"/>
      <c r="AF21" s="59" t="n"/>
      <c r="AG21" s="59" t="n"/>
      <c r="AH21" s="59" t="n"/>
      <c r="AI21" s="59" t="n"/>
      <c r="AJ21" s="59" t="n"/>
      <c r="AK21" s="59" t="n"/>
      <c r="AL21" s="62">
        <f>IFERROR(IF(OR(R21="статический",R21="динамический",R21="нестандартный",R21="",R21=""),"-",IF(AND(AH21="-",AI21="-"),"-",AK21*3600/AH21*AI21)),"-")</f>
        <v/>
      </c>
      <c r="AM21" s="62">
        <f>IFERROR(IF(OR(R21="статический",R21="динамический",R21="",R21="", R21="BTL",R21="нестандартный"),"-",AG21*AI21*AL21/60),"-")</f>
        <v/>
      </c>
      <c r="AN21" s="63">
        <f>IFERROR(IF(AH21="","-",AG21*AI21/AH21),"-")</f>
        <v/>
      </c>
      <c r="AO21" s="59">
        <f>IFERROR(IF(OR($R21="статический",$R21="динамический",$R21="",$R21="",$R21="BTL",$R21="нестандартный"),"-",$AL21*$AY21),"-")</f>
        <v/>
      </c>
      <c r="AP21" s="62">
        <f>IFERROR(IF(OR($R21="статический",$R21="динамический",$R21="",$R21="",$R21="BTL",$R21="нестандартный"),"-",$AM21*AY21),"-")</f>
        <v/>
      </c>
      <c r="AQ21" s="64" t="n"/>
      <c r="AR21" s="61" t="n"/>
      <c r="AS21" s="61" t="n"/>
      <c r="AT21" s="61" t="n"/>
      <c r="AU21" s="65" t="n"/>
      <c r="AV21" s="124">
        <f>IFERROR(DR21/AT21*1000,"n/a")</f>
        <v/>
      </c>
      <c r="AW21" s="132" t="inlineStr">
        <is>
          <t>фото Азбука вкуса</t>
        </is>
      </c>
      <c r="AX21" s="67" t="n"/>
      <c r="AY21" s="43">
        <f>IFERROR(IF(OR($AW21="",$AX21=""),"",_xlfn.DAYS($AX21+1,$AW21)),"")</f>
        <v/>
      </c>
      <c r="AZ21" s="68">
        <f t="array" ref="AZ21">
_xlfn.LET(_xlpm.COEFF,
IF($AW21+$AX21=0,0,IF(MAX(MIN($AX21,EOMONTH(AZ$15,0))-MAX($AW21,AZ$15)+1,)&gt;0,1,0)),
_xlfn.IFS(
$ES21="LisChannel",
_xlpm.COEFF*
INDEX({1;1;1.2;1.2;1;1;1;1;1.2;1.2;1.2;1.2},
MATCH(MONTH(AZ$15),
{1,2,3,4,5,6,7,8,9,10,11,12})),
CONCATENATE($ES21," ",$L21)="RussOutdoor метро",
_xlpm.COEFF*
INDEX({0.8;0.9;1.1;1.1;1;1;1;1;1.1;1.1;1.1;1.1},
MATCH(MONTH(AZ$15),
{1,2,3,4,5,6,7,8,9,10,11,12})),
$ES21&lt;&gt;"LisChannel",
_xlpm.COEFF,
$ES21&lt;&gt;"RussOutdoor",
_xlpm.COEFF))</f>
        <v/>
      </c>
      <c r="BA21" s="68">
        <f t="array" ref="BA21">
_xlfn.LET(_xlpm.COEFF,
IF($AW21+$AX21=0,0,IF(MAX(MIN($AX21,EOMONTH(BA$15,0))-MAX($AW21,BA$15)+1,)&gt;0,1,0)),
_xlfn.IFS(
$ES21="LisChannel",
_xlpm.COEFF*
INDEX({1;1;1.2;1.2;1;1;1;1;1.2;1.2;1.2;1.2},
MATCH(MONTH(BA$15),
{1,2,3,4,5,6,7,8,9,10,11,12})),
CONCATENATE($ES21," ",$L21)="RussOutdoor метро",
_xlpm.COEFF*
INDEX({0.8;0.9;1.1;1.1;1;1;1;1;1.1;1.1;1.1;1.1},
MATCH(MONTH(BA$15),
{1,2,3,4,5,6,7,8,9,10,11,12})),
$ES21&lt;&gt;"LisChannel",
_xlpm.COEFF,
$ES21&lt;&gt;"RussOutdoor",
_xlpm.COEFF))</f>
        <v/>
      </c>
      <c r="BB21" s="68">
        <f t="array" ref="BB21">
_xlfn.LET(_xlpm.COEFF,
IF($AW21+$AX21=0,0,IF(MAX(MIN($AX21,EOMONTH(BB$15,0))-MAX($AW21,BB$15)+1,)&gt;0,1,0)),
_xlfn.IFS(
$ES21="LisChannel",
_xlpm.COEFF*
INDEX({1;1;1.2;1.2;1;1;1;1;1.2;1.2;1.2;1.2},
MATCH(MONTH(BB$15),
{1,2,3,4,5,6,7,8,9,10,11,12})),
CONCATENATE($ES21," ",$L21)="RussOutdoor метро",
_xlpm.COEFF*
INDEX({0.8;0.9;1.1;1.1;1;1;1;1;1.1;1.1;1.1;1.1},
MATCH(MONTH(BB$15),
{1,2,3,4,5,6,7,8,9,10,11,12})),
$ES21&lt;&gt;"LisChannel",
_xlpm.COEFF,
$ES21&lt;&gt;"RussOutdoor",
_xlpm.COEFF))</f>
        <v/>
      </c>
      <c r="BC21" s="68">
        <f t="array" ref="BC21">
_xlfn.LET(_xlpm.COEFF,
IF($AW21+$AX21=0,0,IF(MAX(MIN($AX21,EOMONTH(BC$15,0))-MAX($AW21,BC$15)+1,)&gt;0,1,0)),
_xlfn.IFS(
$ES21="LisChannel",
_xlpm.COEFF*
INDEX({1;1;1.2;1.2;1;1;1;1;1.2;1.2;1.2;1.2},
MATCH(MONTH(BC$15),
{1,2,3,4,5,6,7,8,9,10,11,12})),
CONCATENATE($ES21," ",$L21)="RussOutdoor метро",
_xlpm.COEFF*
INDEX({0.8;0.9;1.1;1.1;1;1;1;1;1.1;1.1;1.1;1.1},
MATCH(MONTH(BC$15),
{1,2,3,4,5,6,7,8,9,10,11,12})),
$ES21&lt;&gt;"LisChannel",
_xlpm.COEFF,
$ES21&lt;&gt;"RussOutdoor",
_xlpm.COEFF))</f>
        <v/>
      </c>
      <c r="BD21" s="68">
        <f t="array" ref="BD21">
_xlfn.LET(_xlpm.COEFF,
IF($AW21+$AX21=0,0,IF(MAX(MIN($AX21,EOMONTH(BD$15,0))-MAX($AW21,BD$15)+1,)&gt;0,1,0)),
_xlfn.IFS(
$ES21="LisChannel",
_xlpm.COEFF*
INDEX({1;1;1.2;1.2;1;1;1;1;1.2;1.2;1.2;1.2},
MATCH(MONTH(BD$15),
{1,2,3,4,5,6,7,8,9,10,11,12})),
CONCATENATE($ES21," ",$L21)="RussOutdoor метро",
_xlpm.COEFF*
INDEX({0.8;0.9;1.1;1.1;1;1;1;1;1.1;1.1;1.1;1.1},
MATCH(MONTH(BD$15),
{1,2,3,4,5,6,7,8,9,10,11,12})),
$ES21&lt;&gt;"LisChannel",
_xlpm.COEFF,
$ES21&lt;&gt;"RussOutdoor",
_xlpm.COEFF))</f>
        <v/>
      </c>
      <c r="BE21" s="68">
        <f t="array" ref="BE21">
_xlfn.LET(_xlpm.COEFF,
IF($AW21+$AX21=0,0,IF(MAX(MIN($AX21,EOMONTH(BE$15,0))-MAX($AW21,BE$15)+1,)&gt;0,1,0)),
_xlfn.IFS(
$ES21="LisChannel",
_xlpm.COEFF*
INDEX({1;1;1.2;1.2;1;1;1;1;1.2;1.2;1.2;1.2},
MATCH(MONTH(BE$15),
{1,2,3,4,5,6,7,8,9,10,11,12})),
CONCATENATE($ES21," ",$L21)="RussOutdoor метро",
_xlpm.COEFF*
INDEX({0.8;0.9;1.1;1.1;1;1;1;1;1.1;1.1;1.1;1.1},
MATCH(MONTH(BE$15),
{1,2,3,4,5,6,7,8,9,10,11,12})),
$ES21&lt;&gt;"LisChannel",
_xlpm.COEFF,
$ES21&lt;&gt;"RussOutdoor",
_xlpm.COEFF))</f>
        <v/>
      </c>
      <c r="BF21" s="68">
        <f t="array" ref="BF21">
_xlfn.LET(_xlpm.COEFF,
IF($AW21+$AX21=0,0,IF(MAX(MIN($AX21,EOMONTH(BF$15,0))-MAX($AW21,BF$15)+1,)&gt;0,1,0)),
_xlfn.IFS(
$ES21="LisChannel",
_xlpm.COEFF*
INDEX({1;1;1.2;1.2;1;1;1;1;1.2;1.2;1.2;1.2},
MATCH(MONTH(BF$15),
{1,2,3,4,5,6,7,8,9,10,11,12})),
CONCATENATE($ES21," ",$L21)="RussOutdoor метро",
_xlpm.COEFF*
INDEX({0.8;0.9;1.1;1.1;1;1;1;1;1.1;1.1;1.1;1.1},
MATCH(MONTH(BF$15),
{1,2,3,4,5,6,7,8,9,10,11,12})),
$ES21&lt;&gt;"LisChannel",
_xlpm.COEFF,
$ES21&lt;&gt;"RussOutdoor",
_xlpm.COEFF))</f>
        <v/>
      </c>
      <c r="BG21" s="68">
        <f t="array" ref="BG21">
_xlfn.LET(_xlpm.COEFF,
IF($AW21+$AX21=0,0,IF(MAX(MIN($AX21,EOMONTH(BG$15,0))-MAX($AW21,BG$15)+1,)&gt;0,1,0)),
_xlfn.IFS(
$ES21="LisChannel",
_xlpm.COEFF*
INDEX({1;1;1.2;1.2;1;1;1;1;1.2;1.2;1.2;1.2},
MATCH(MONTH(BG$15),
{1,2,3,4,5,6,7,8,9,10,11,12})),
CONCATENATE($ES21," ",$L21)="RussOutdoor метро",
_xlpm.COEFF*
INDEX({0.8;0.9;1.1;1.1;1;1;1;1;1.1;1.1;1.1;1.1},
MATCH(MONTH(BG$15),
{1,2,3,4,5,6,7,8,9,10,11,12})),
$ES21&lt;&gt;"LisChannel",
_xlpm.COEFF,
$ES21&lt;&gt;"RussOutdoor",
_xlpm.COEFF))</f>
        <v/>
      </c>
      <c r="BH21" s="68">
        <f t="array" ref="BH21">
_xlfn.LET(_xlpm.COEFF,
IF($AW21+$AX21=0,0,IF(MAX(MIN($AX21,EOMONTH(BH$15,0))-MAX($AW21,BH$15)+1,)&gt;0,1,0)),
_xlfn.IFS(
$ES21="LisChannel",
_xlpm.COEFF*
INDEX({1;1;1.2;1.2;1;1;1;1;1.2;1.2;1.2;1.2},
MATCH(MONTH(BH$15),
{1,2,3,4,5,6,7,8,9,10,11,12})),
CONCATENATE($ES21," ",$L21)="RussOutdoor метро",
_xlpm.COEFF*
INDEX({0.8;0.9;1.1;1.1;1;1;1;1;1.1;1.1;1.1;1.1},
MATCH(MONTH(BH$15),
{1,2,3,4,5,6,7,8,9,10,11,12})),
$ES21&lt;&gt;"LisChannel",
_xlpm.COEFF,
$ES21&lt;&gt;"RussOutdoor",
_xlpm.COEFF))</f>
        <v/>
      </c>
      <c r="BI21" s="68">
        <f t="array" ref="BI21">
_xlfn.LET(_xlpm.COEFF,
IF($AW21+$AX21=0,0,IF(MAX(MIN($AX21,EOMONTH(BI$15,0))-MAX($AW21,BI$15)+1,)&gt;0,1,0)),
_xlfn.IFS(
$ES21="LisChannel",
_xlpm.COEFF*
INDEX({1;1;1.2;1.2;1;1;1;1;1.2;1.2;1.2;1.2},
MATCH(MONTH(BI$15),
{1,2,3,4,5,6,7,8,9,10,11,12})),
CONCATENATE($ES21," ",$L21)="RussOutdoor метро",
_xlpm.COEFF*
INDEX({0.8;0.9;1.1;1.1;1;1;1;1;1.1;1.1;1.1;1.1},
MATCH(MONTH(BI$15),
{1,2,3,4,5,6,7,8,9,10,11,12})),
$ES21&lt;&gt;"LisChannel",
_xlpm.COEFF,
$ES21&lt;&gt;"RussOutdoor",
_xlpm.COEFF))</f>
        <v/>
      </c>
      <c r="BJ21" s="68">
        <f t="array" ref="BJ21">
_xlfn.LET(_xlpm.COEFF,
IF($AW21+$AX21=0,0,IF(MAX(MIN($AX21,EOMONTH(BJ$15,0))-MAX($AW21,BJ$15)+1,)&gt;0,1,0)),
_xlfn.IFS(
$ES21="LisChannel",
_xlpm.COEFF*
INDEX({1;1;1.2;1.2;1;1;1;1;1.2;1.2;1.2;1.2},
MATCH(MONTH(BJ$15),
{1,2,3,4,5,6,7,8,9,10,11,12})),
CONCATENATE($ES21," ",$L21)="RussOutdoor метро",
_xlpm.COEFF*
INDEX({0.8;0.9;1.1;1.1;1;1;1;1;1.1;1.1;1.1;1.1},
MATCH(MONTH(BJ$15),
{1,2,3,4,5,6,7,8,9,10,11,12})),
$ES21&lt;&gt;"LisChannel",
_xlpm.COEFF,
$ES21&lt;&gt;"RussOutdoor",
_xlpm.COEFF))</f>
        <v/>
      </c>
      <c r="BK21" s="68">
        <f t="array" ref="BK21">
_xlfn.LET(_xlpm.COEFF,
IF($AW21+$AX21=0,0,IF(MAX(MIN($AX21,EOMONTH(BK$15,0))-MAX($AW21,BK$15)+1,)&gt;0,1,0)),
_xlfn.IFS(
$ES21="LisChannel",
_xlpm.COEFF*
INDEX({1;1;1.2;1.2;1;1;1;1;1.2;1.2;1.2;1.2},
MATCH(MONTH(BK$15),
{1,2,3,4,5,6,7,8,9,10,11,12})),
CONCATENATE($ES21," ",$L21)="RussOutdoor метро",
_xlpm.COEFF*
INDEX({0.8;0.9;1.1;1.1;1;1;1;1;1.1;1.1;1.1;1.1},
MATCH(MONTH(BK$15),
{1,2,3,4,5,6,7,8,9,10,11,12})),
$ES21&lt;&gt;"LisChannel",
_xlpm.COEFF,
$ES21&lt;&gt;"RussOutdoor",
_xlpm.COEFF))</f>
        <v/>
      </c>
      <c r="BL21" s="62">
        <f>COUNTIFS($AZ21:$BK21,"&gt;0")</f>
        <v/>
      </c>
      <c r="BM21" s="65" t="n"/>
      <c r="BN21" s="125">
        <f>$DJ21</f>
        <v/>
      </c>
      <c r="BO21" s="63">
        <f>$DQ21</f>
        <v/>
      </c>
      <c r="BP21" s="125">
        <f>
IFERROR(
IF($BL21=0,0,
$BN21*(1-$BO21)),
0)</f>
        <v/>
      </c>
      <c r="BQ21" s="125">
        <f t="array" ref="BQ21">
IFERROR(
_xlfn.IFS(
$DH21="день_1",
$BP21*$BL21/($AX21-$AW21+1)*AZ21*(DAY(EOMONTH(AZ$15,0))),
$DH21="день_2",
$BP21/30*MAX(MIN($AX21,EOMONTH(AZ$15,0))-MAX($AW21,AZ$15)+1,),
$DH21="раб.день",
$BP21/30*(IFERROR(
_xlfn.LET(_xlpm.VD,
CHOOSE(
{1;2;3;4;5;6;7;8;9;10;11;12;13;14;15;16;17;18},
45658,45659,45660,45661,45662,45663,45664,45665,45711,45724,45778,45779,45785,45786,45820,45821,45965,46022),
_xlfn.LET(_xlpm.DD,
MAX(MIN($AX21,EOMONTH(AZ$15,0))-MAX($AW21,AZ$15),),
_xlfn.IFS(
AND(MONTH($AW21)=MONTH(AZ$15),MONTH($AX21)&lt;&gt;MONTH(AZ$15)),
NETWORKDAYS.INTL($AW21,$AW21+_xlpm.DD,1,_xlpm.VD),
AND(MONTH($AW21)&lt;&gt;MONTH(AZ$15),MONTH($AX21)=MONTH(AZ$15)),
NETWORKDAYS.INTL(($AX21)-_xlpm.DD,$AX21,1,_xlpm.VD),
AND(MONTH($AW21)&lt;MONTH(AZ$15),MONTH($AX21)&gt;MONTH(AZ$15)),
NETWORKDAYS.INTL((EOMONTH(AZ$15-1,1))-_xlpm.DD,EOMONTH(AZ$15-1,1),1,_xlpm.VD),
AND(MONTH($AW21)=MONTH(AZ$15),MONTH($AX21)=MONTH(AZ$15)),
NETWORKDAYS.INTL($AW21,$AX21,1,_xlpm.VD)))),0)),
$DH21="месяц",
$BP21*AZ21,
$DH21="неделя",
$BP21*AZ21/7*(ROUNDUP((DAY(EOMONTH(AZ$15,0)))/4,0))),
0)</f>
        <v/>
      </c>
      <c r="BR21" s="125">
        <f t="array" ref="BR21">
IFERROR(
_xlfn.IFS(
$DH21="день_1",
$BP21*$BL21/($AX21-$AW21+1)*BA21*(DAY(EOMONTH(BA$15,0))),
$DH21="день_2",
$BP21/30*MAX(MIN($AX21,EOMONTH(BA$15,0))-MAX($AW21,BA$15)+1,),
$DH21="раб.день",
$BP21/30*(IFERROR(
_xlfn.LET(_xlpm.VD,
CHOOSE(
{1;2;3;4;5;6;7;8;9;10;11;12;13;14;15;16;17;18},
45658,45659,45660,45661,45662,45663,45664,45665,45711,45724,45778,45779,45785,45786,45820,45821,45965,46022),
_xlfn.LET(_xlpm.DD,
MAX(MIN($AX21,EOMONTH(BA$15,0))-MAX($AW21,BA$15),),
_xlfn.IFS(
AND(MONTH($AW21)=MONTH(BA$15),MONTH($AX21)&lt;&gt;MONTH(BA$15)),
NETWORKDAYS.INTL($AW21,$AW21+_xlpm.DD,1,_xlpm.VD),
AND(MONTH($AW21)&lt;&gt;MONTH(BA$15),MONTH($AX21)=MONTH(BA$15)),
NETWORKDAYS.INTL(($AX21)-_xlpm.DD,$AX21,1,_xlpm.VD),
AND(MONTH($AW21)&lt;MONTH(BA$15),MONTH($AX21)&gt;MONTH(BA$15)),
NETWORKDAYS.INTL((EOMONTH(BA$15-1,1))-_xlpm.DD,EOMONTH(BA$15-1,1),1,_xlpm.VD),
AND(MONTH($AW21)=MONTH(BA$15),MONTH($AX21)=MONTH(BA$15)),
NETWORKDAYS.INTL($AW21,$AX21,1,_xlpm.VD)))),0)),
$DH21="месяц",
$BP21*BA21,
$DH21="неделя",
$BP21*BA21/7*(ROUNDUP((DAY(EOMONTH(BA$15,0)))/4,0))),
0)</f>
        <v/>
      </c>
      <c r="BS21" s="125">
        <f t="array" ref="BS21">
IFERROR(
_xlfn.IFS(
$DH21="день_1",
$BP21*$BL21/($AX21-$AW21+1)*BB21*(DAY(EOMONTH(BB$15,0))),
$DH21="день_2",
$BP21/30*MAX(MIN($AX21,EOMONTH(BB$15,0))-MAX($AW21,BB$15)+1,),
$DH21="раб.день",
$BP21/30*(IFERROR(
_xlfn.LET(_xlpm.VD,
CHOOSE(
{1;2;3;4;5;6;7;8;9;10;11;12;13;14;15;16;17;18},
45658,45659,45660,45661,45662,45663,45664,45665,45711,45724,45778,45779,45785,45786,45820,45821,45965,46022),
_xlfn.LET(_xlpm.DD,
MAX(MIN($AX21,EOMONTH(BB$15,0))-MAX($AW21,BB$15),),
_xlfn.IFS(
AND(MONTH($AW21)=MONTH(BB$15),MONTH($AX21)&lt;&gt;MONTH(BB$15)),
NETWORKDAYS.INTL($AW21,$AW21+_xlpm.DD,1,_xlpm.VD),
AND(MONTH($AW21)&lt;&gt;MONTH(BB$15),MONTH($AX21)=MONTH(BB$15)),
NETWORKDAYS.INTL(($AX21)-_xlpm.DD,$AX21,1,_xlpm.VD),
AND(MONTH($AW21)&lt;MONTH(BB$15),MONTH($AX21)&gt;MONTH(BB$15)),
NETWORKDAYS.INTL((EOMONTH(BB$15-1,1))-_xlpm.DD,EOMONTH(BB$15-1,1),1,_xlpm.VD),
AND(MONTH($AW21)=MONTH(BB$15),MONTH($AX21)=MONTH(BB$15)),
NETWORKDAYS.INTL($AW21,$AX21,1,_xlpm.VD)))),0)),
$DH21="месяц",
$BP21*BB21,
$DH21="неделя",
$BP21*BB21/7*(ROUNDUP((DAY(EOMONTH(BB$15,0)))/4,0))),
0)</f>
        <v/>
      </c>
      <c r="BT21" s="125">
        <f t="array" ref="BT21">
IFERROR(
_xlfn.IFS(
$DH21="день_1",
$BP21*$BL21/($AX21-$AW21+1)*BC21*(DAY(EOMONTH(BC$15,0))),
$DH21="день_2",
$BP21/30*MAX(MIN($AX21,EOMONTH(BC$15,0))-MAX($AW21,BC$15)+1,),
$DH21="раб.день",
$BP21/30*(IFERROR(
_xlfn.LET(_xlpm.VD,
CHOOSE(
{1;2;3;4;5;6;7;8;9;10;11;12;13;14;15;16;17;18},
45658,45659,45660,45661,45662,45663,45664,45665,45711,45724,45778,45779,45785,45786,45820,45821,45965,46022),
_xlfn.LET(_xlpm.DD,
MAX(MIN($AX21,EOMONTH(BC$15,0))-MAX($AW21,BC$15),),
_xlfn.IFS(
AND(MONTH($AW21)=MONTH(BC$15),MONTH($AX21)&lt;&gt;MONTH(BC$15)),
NETWORKDAYS.INTL($AW21,$AW21+_xlpm.DD,1,_xlpm.VD),
AND(MONTH($AW21)&lt;&gt;MONTH(BC$15),MONTH($AX21)=MONTH(BC$15)),
NETWORKDAYS.INTL(($AX21)-_xlpm.DD,$AX21,1,_xlpm.VD),
AND(MONTH($AW21)&lt;MONTH(BC$15),MONTH($AX21)&gt;MONTH(BC$15)),
NETWORKDAYS.INTL((EOMONTH(BC$15-1,1))-_xlpm.DD,EOMONTH(BC$15-1,1),1,_xlpm.VD),
AND(MONTH($AW21)=MONTH(BC$15),MONTH($AX21)=MONTH(BC$15)),
NETWORKDAYS.INTL($AW21,$AX21,1,_xlpm.VD)))),0)),
$DH21="месяц",
$BP21*BC21,
$DH21="неделя",
$BP21*BC21/7*(ROUNDUP((DAY(EOMONTH(BC$15,0)))/4,0))),
0)</f>
        <v/>
      </c>
      <c r="BU21" s="125">
        <f t="array" ref="BU21">
IFERROR(
_xlfn.IFS(
$DH21="день_1",
$BP21*$BL21/($AX21-$AW21+1)*BD21*(DAY(EOMONTH(BD$15,0))),
$DH21="день_2",
$BP21/30*MAX(MIN($AX21,EOMONTH(BD$15,0))-MAX($AW21,BD$15)+1,),
$DH21="раб.день",
$BP21/30*(IFERROR(
_xlfn.LET(_xlpm.VD,
CHOOSE(
{1;2;3;4;5;6;7;8;9;10;11;12;13;14;15;16;17;18},
45658,45659,45660,45661,45662,45663,45664,45665,45711,45724,45778,45779,45785,45786,45820,45821,45965,46022),
_xlfn.LET(_xlpm.DD,
MAX(MIN($AX21,EOMONTH(BD$15,0))-MAX($AW21,BD$15),),
_xlfn.IFS(
AND(MONTH($AW21)=MONTH(BD$15),MONTH($AX21)&lt;&gt;MONTH(BD$15)),
NETWORKDAYS.INTL($AW21,$AW21+_xlpm.DD,1,_xlpm.VD),
AND(MONTH($AW21)&lt;&gt;MONTH(BD$15),MONTH($AX21)=MONTH(BD$15)),
NETWORKDAYS.INTL(($AX21)-_xlpm.DD,$AX21,1,_xlpm.VD),
AND(MONTH($AW21)&lt;MONTH(BD$15),MONTH($AX21)&gt;MONTH(BD$15)),
NETWORKDAYS.INTL((EOMONTH(BD$15-1,1))-_xlpm.DD,EOMONTH(BD$15-1,1),1,_xlpm.VD),
AND(MONTH($AW21)=MONTH(BD$15),MONTH($AX21)=MONTH(BD$15)),
NETWORKDAYS.INTL($AW21,$AX21,1,_xlpm.VD)))),0)),
$DH21="месяц",
$BP21*BD21,
$DH21="неделя",
$BP21*BD21/7*(ROUNDUP((DAY(EOMONTH(BD$15,0)))/4,0))),
0)</f>
        <v/>
      </c>
      <c r="BV21" s="125">
        <f t="array" ref="BV21">
IFERROR(
_xlfn.IFS(
$DH21="день_1",
$BP21*$BL21/($AX21-$AW21+1)*BE21*(DAY(EOMONTH(BE$15,0))),
$DH21="день_2",
$BP21/30*MAX(MIN($AX21,EOMONTH(BE$15,0))-MAX($AW21,BE$15)+1,),
$DH21="раб.день",
$BP21/30*(IFERROR(
_xlfn.LET(_xlpm.VD,
CHOOSE(
{1;2;3;4;5;6;7;8;9;10;11;12;13;14;15;16;17;18},
45658,45659,45660,45661,45662,45663,45664,45665,45711,45724,45778,45779,45785,45786,45820,45821,45965,46022),
_xlfn.LET(_xlpm.DD,
MAX(MIN($AX21,EOMONTH(BE$15,0))-MAX($AW21,BE$15),),
_xlfn.IFS(
AND(MONTH($AW21)=MONTH(BE$15),MONTH($AX21)&lt;&gt;MONTH(BE$15)),
NETWORKDAYS.INTL($AW21,$AW21+_xlpm.DD,1,_xlpm.VD),
AND(MONTH($AW21)&lt;&gt;MONTH(BE$15),MONTH($AX21)=MONTH(BE$15)),
NETWORKDAYS.INTL(($AX21)-_xlpm.DD,$AX21,1,_xlpm.VD),
AND(MONTH($AW21)&lt;MONTH(BE$15),MONTH($AX21)&gt;MONTH(BE$15)),
NETWORKDAYS.INTL((EOMONTH(BE$15-1,1))-_xlpm.DD,EOMONTH(BE$15-1,1),1,_xlpm.VD),
AND(MONTH($AW21)=MONTH(BE$15),MONTH($AX21)=MONTH(BE$15)),
NETWORKDAYS.INTL($AW21,$AX21,1,_xlpm.VD)))),0)),
$DH21="месяц",
$BP21*BE21,
$DH21="неделя",
$BP21*BE21/7*(ROUNDUP((DAY(EOMONTH(BE$15,0)))/4,0))),
0)</f>
        <v/>
      </c>
      <c r="BW21" s="125">
        <f t="array" ref="BW21">
IFERROR(
_xlfn.IFS(
$DH21="день_1",
$BP21*$BL21/($AX21-$AW21+1)*BF21*(DAY(EOMONTH(BF$15,0))),
$DH21="день_2",
$BP21/30*MAX(MIN($AX21,EOMONTH(BF$15,0))-MAX($AW21,BF$15)+1,),
$DH21="раб.день",
$BP21/30*(IFERROR(
_xlfn.LET(_xlpm.VD,
CHOOSE(
{1;2;3;4;5;6;7;8;9;10;11;12;13;14;15;16;17;18},
45658,45659,45660,45661,45662,45663,45664,45665,45711,45724,45778,45779,45785,45786,45820,45821,45965,46022),
_xlfn.LET(_xlpm.DD,
MAX(MIN($AX21,EOMONTH(BF$15,0))-MAX($AW21,BF$15),),
_xlfn.IFS(
AND(MONTH($AW21)=MONTH(BF$15),MONTH($AX21)&lt;&gt;MONTH(BF$15)),
NETWORKDAYS.INTL($AW21,$AW21+_xlpm.DD,1,_xlpm.VD),
AND(MONTH($AW21)&lt;&gt;MONTH(BF$15),MONTH($AX21)=MONTH(BF$15)),
NETWORKDAYS.INTL(($AX21)-_xlpm.DD,$AX21,1,_xlpm.VD),
AND(MONTH($AW21)&lt;MONTH(BF$15),MONTH($AX21)&gt;MONTH(BF$15)),
NETWORKDAYS.INTL((EOMONTH(BF$15-1,1))-_xlpm.DD,EOMONTH(BF$15-1,1),1,_xlpm.VD),
AND(MONTH($AW21)=MONTH(BF$15),MONTH($AX21)=MONTH(BF$15)),
NETWORKDAYS.INTL($AW21,$AX21,1,_xlpm.VD)))),0)),
$DH21="месяц",
$BP21*BF21,
$DH21="неделя",
$BP21*BF21/7*(ROUNDUP((DAY(EOMONTH(BF$15,0)))/4,0))),
0)</f>
        <v/>
      </c>
      <c r="BX21" s="125">
        <f t="array" ref="BX21">
IFERROR(
_xlfn.IFS(
$DH21="день_1",
$BP21*$BL21/($AX21-$AW21+1)*BG21*(DAY(EOMONTH(BG$15,0))),
$DH21="день_2",
$BP21/30*MAX(MIN($AX21,EOMONTH(BG$15,0))-MAX($AW21,BG$15)+1,),
$DH21="раб.день",
$BP21/30*(IFERROR(
_xlfn.LET(_xlpm.VD,
CHOOSE(
{1;2;3;4;5;6;7;8;9;10;11;12;13;14;15;16;17;18},
45658,45659,45660,45661,45662,45663,45664,45665,45711,45724,45778,45779,45785,45786,45820,45821,45965,46022),
_xlfn.LET(_xlpm.DD,
MAX(MIN($AX21,EOMONTH(BG$15,0))-MAX($AW21,BG$15),),
_xlfn.IFS(
AND(MONTH($AW21)=MONTH(BG$15),MONTH($AX21)&lt;&gt;MONTH(BG$15)),
NETWORKDAYS.INTL($AW21,$AW21+_xlpm.DD,1,_xlpm.VD),
AND(MONTH($AW21)&lt;&gt;MONTH(BG$15),MONTH($AX21)=MONTH(BG$15)),
NETWORKDAYS.INTL(($AX21)-_xlpm.DD,$AX21,1,_xlpm.VD),
AND(MONTH($AW21)&lt;MONTH(BG$15),MONTH($AX21)&gt;MONTH(BG$15)),
NETWORKDAYS.INTL((EOMONTH(BG$15-1,1))-_xlpm.DD,EOMONTH(BG$15-1,1),1,_xlpm.VD),
AND(MONTH($AW21)=MONTH(BG$15),MONTH($AX21)=MONTH(BG$15)),
NETWORKDAYS.INTL($AW21,$AX21,1,_xlpm.VD)))),0)),
$DH21="месяц",
$BP21*BG21,
$DH21="неделя",
$BP21*BG21/7*(ROUNDUP((DAY(EOMONTH(BG$15,0)))/4,0))),
0)</f>
        <v/>
      </c>
      <c r="BY21" s="125">
        <f t="array" ref="BY21">
IFERROR(
_xlfn.IFS(
$DH21="день_1",
$BP21*$BL21/($AX21-$AW21+1)*BH21*(DAY(EOMONTH(BH$15,0))),
$DH21="день_2",
$BP21/30*MAX(MIN($AX21,EOMONTH(BH$15,0))-MAX($AW21,BH$15)+1,),
$DH21="раб.день",
$BP21/30*(IFERROR(
_xlfn.LET(_xlpm.VD,
CHOOSE(
{1;2;3;4;5;6;7;8;9;10;11;12;13;14;15;16;17;18},
45658,45659,45660,45661,45662,45663,45664,45665,45711,45724,45778,45779,45785,45786,45820,45821,45965,46022),
_xlfn.LET(_xlpm.DD,
MAX(MIN($AX21,EOMONTH(BH$15,0))-MAX($AW21,BH$15),),
_xlfn.IFS(
AND(MONTH($AW21)=MONTH(BH$15),MONTH($AX21)&lt;&gt;MONTH(BH$15)),
NETWORKDAYS.INTL($AW21,$AW21+_xlpm.DD,1,_xlpm.VD),
AND(MONTH($AW21)&lt;&gt;MONTH(BH$15),MONTH($AX21)=MONTH(BH$15)),
NETWORKDAYS.INTL(($AX21)-_xlpm.DD,$AX21,1,_xlpm.VD),
AND(MONTH($AW21)&lt;MONTH(BH$15),MONTH($AX21)&gt;MONTH(BH$15)),
NETWORKDAYS.INTL((EOMONTH(BH$15-1,1))-_xlpm.DD,EOMONTH(BH$15-1,1),1,_xlpm.VD),
AND(MONTH($AW21)=MONTH(BH$15),MONTH($AX21)=MONTH(BH$15)),
NETWORKDAYS.INTL($AW21,$AX21,1,_xlpm.VD)))),0)),
$DH21="месяц",
$BP21*BH21,
$DH21="неделя",
$BP21*BH21/7*(ROUNDUP((DAY(EOMONTH(BH$15,0)))/4,0))),
0)</f>
        <v/>
      </c>
      <c r="BZ21" s="125">
        <f t="array" ref="BZ21">
IFERROR(
_xlfn.IFS(
$DH21="день_1",
$BP21*$BL21/($AX21-$AW21+1)*BI21*(DAY(EOMONTH(BI$15,0))),
$DH21="день_2",
$BP21/30*MAX(MIN($AX21,EOMONTH(BI$15,0))-MAX($AW21,BI$15)+1,),
$DH21="раб.день",
$BP21/30*(IFERROR(
_xlfn.LET(_xlpm.VD,
CHOOSE(
{1;2;3;4;5;6;7;8;9;10;11;12;13;14;15;16;17;18},
45658,45659,45660,45661,45662,45663,45664,45665,45711,45724,45778,45779,45785,45786,45820,45821,45965,46022),
_xlfn.LET(_xlpm.DD,
MAX(MIN($AX21,EOMONTH(BI$15,0))-MAX($AW21,BI$15),),
_xlfn.IFS(
AND(MONTH($AW21)=MONTH(BI$15),MONTH($AX21)&lt;&gt;MONTH(BI$15)),
NETWORKDAYS.INTL($AW21,$AW21+_xlpm.DD,1,_xlpm.VD),
AND(MONTH($AW21)&lt;&gt;MONTH(BI$15),MONTH($AX21)=MONTH(BI$15)),
NETWORKDAYS.INTL(($AX21)-_xlpm.DD,$AX21,1,_xlpm.VD),
AND(MONTH($AW21)&lt;MONTH(BI$15),MONTH($AX21)&gt;MONTH(BI$15)),
NETWORKDAYS.INTL((EOMONTH(BI$15-1,1))-_xlpm.DD,EOMONTH(BI$15-1,1),1,_xlpm.VD),
AND(MONTH($AW21)=MONTH(BI$15),MONTH($AX21)=MONTH(BI$15)),
NETWORKDAYS.INTL($AW21,$AX21,1,_xlpm.VD)))),0)),
$DH21="месяц",
$BP21*BI21,
$DH21="неделя",
$BP21*BI21/7*(ROUNDUP((DAY(EOMONTH(BI$15,0)))/4,0))),
0)</f>
        <v/>
      </c>
      <c r="CA21" s="125">
        <f t="array" ref="CA21">
IFERROR(
_xlfn.IFS(
$DH21="день_1",
$BP21*$BL21/($AX21-$AW21+1)*BJ21*(DAY(EOMONTH(BJ$15,0))),
$DH21="день_2",
$BP21/30*MAX(MIN($AX21,EOMONTH(BJ$15,0))-MAX($AW21,BJ$15)+1,),
$DH21="раб.день",
$BP21/30*(IFERROR(
_xlfn.LET(_xlpm.VD,
CHOOSE(
{1;2;3;4;5;6;7;8;9;10;11;12;13;14;15;16;17;18},
45658,45659,45660,45661,45662,45663,45664,45665,45711,45724,45778,45779,45785,45786,45820,45821,45965,46022),
_xlfn.LET(_xlpm.DD,
MAX(MIN($AX21,EOMONTH(BJ$15,0))-MAX($AW21,BJ$15),),
_xlfn.IFS(
AND(MONTH($AW21)=MONTH(BJ$15),MONTH($AX21)&lt;&gt;MONTH(BJ$15)),
NETWORKDAYS.INTL($AW21,$AW21+_xlpm.DD,1,_xlpm.VD),
AND(MONTH($AW21)&lt;&gt;MONTH(BJ$15),MONTH($AX21)=MONTH(BJ$15)),
NETWORKDAYS.INTL(($AX21)-_xlpm.DD,$AX21,1,_xlpm.VD),
AND(MONTH($AW21)&lt;MONTH(BJ$15),MONTH($AX21)&gt;MONTH(BJ$15)),
NETWORKDAYS.INTL((EOMONTH(BJ$15-1,1))-_xlpm.DD,EOMONTH(BJ$15-1,1),1,_xlpm.VD),
AND(MONTH($AW21)=MONTH(BJ$15),MONTH($AX21)=MONTH(BJ$15)),
NETWORKDAYS.INTL($AW21,$AX21,1,_xlpm.VD)))),0)),
$DH21="месяц",
$BP21*BJ21,
$DH21="неделя",
$BP21*BJ21/7*(ROUNDUP((DAY(EOMONTH(BJ$15,0)))/4,0))),
0)</f>
        <v/>
      </c>
      <c r="CB21" s="125">
        <f t="array" ref="CB21">
IFERROR(
_xlfn.IFS(
$DH21="день_1",
$BP21*$BL21/($AX21-$AW21+1)*BK21*(DAY(EOMONTH(BK$15,0))),
$DH21="день_2",
$BP21/30*MAX(MIN($AX21,EOMONTH(BK$15,0))-MAX($AW21,BK$15)+1,),
$DH21="раб.день",
$BP21/30*(IFERROR(
_xlfn.LET(_xlpm.VD,
CHOOSE(
{1;2;3;4;5;6;7;8;9;10;11;12;13;14;15;16;17;18},
45658,45659,45660,45661,45662,45663,45664,45665,45711,45724,45778,45779,45785,45786,45820,45821,45965,46022),
_xlfn.LET(_xlpm.DD,
MAX(MIN($AX21,EOMONTH(BK$15,0))-MAX($AW21,BK$15),),
_xlfn.IFS(
AND(MONTH($AW21)=MONTH(BK$15),MONTH($AX21)&lt;&gt;MONTH(BK$15)),
NETWORKDAYS.INTL($AW21,$AW21+_xlpm.DD,1,_xlpm.VD),
AND(MONTH($AW21)&lt;&gt;MONTH(BK$15),MONTH($AX21)=MONTH(BK$15)),
NETWORKDAYS.INTL(($AX21)-_xlpm.DD,$AX21,1,_xlpm.VD),
AND(MONTH($AW21)&lt;MONTH(BK$15),MONTH($AX21)&gt;MONTH(BK$15)),
NETWORKDAYS.INTL((EOMONTH(BK$15-1,1))-_xlpm.DD,EOMONTH(BK$15-1,1),1,_xlpm.VD),
AND(MONTH($AW21)=MONTH(BK$15),MONTH($AX21)=MONTH(BK$15)),
NETWORKDAYS.INTL($AW21,$AX21,1,_xlpm.VD)))),0)),
$DH21="месяц",
$BP21*BK21,
$DH21="неделя",
$BP21*BK21/7*(ROUNDUP((DAY(EOMONTH(BK$15,0)))/4,0))),
0)</f>
        <v/>
      </c>
      <c r="CC21" s="125">
        <f>SUM($BQ21:$CB21)</f>
        <v/>
      </c>
      <c r="CD21" s="126">
        <f>SUM($EH21:$EH21)</f>
        <v/>
      </c>
      <c r="CE21" s="126">
        <f>$CD21*$AB21</f>
        <v/>
      </c>
      <c r="CF21" s="126">
        <f>SUM($EK21:$EK21)</f>
        <v/>
      </c>
      <c r="CG21" s="126">
        <f>$CF21*$AB21</f>
        <v/>
      </c>
      <c r="CH21" s="126">
        <f>SUM($CC21,$CE21,$CG21)</f>
        <v/>
      </c>
      <c r="CI21" s="126">
        <f>$CH21*(1+$CM21)</f>
        <v/>
      </c>
      <c r="CJ21" s="127" t="n">
        <v>0</v>
      </c>
      <c r="CK21" s="126">
        <f>SUM($CH21:$CH21)*(1+$CJ21)</f>
        <v/>
      </c>
      <c r="CL21" s="126">
        <f>SUM($CH21:$CH21)*(1+$CM21)</f>
        <v/>
      </c>
      <c r="CM21" s="59" t="inlineStr">
        <is>
          <t>20%</t>
        </is>
      </c>
      <c r="CN21" s="59" t="n"/>
      <c r="CO21" s="72" t="n"/>
      <c r="CP21" s="59" t="n"/>
      <c r="CQ21" s="73" t="n"/>
      <c r="CR21" s="73" t="n"/>
      <c r="CS21" s="73" t="n"/>
      <c r="CT21" s="72" t="n"/>
      <c r="CU21" s="79" t="inlineStr">
        <is>
          <t> </t>
        </is>
      </c>
      <c r="CV21" s="60" t="n"/>
      <c r="CW21" s="60" t="n"/>
      <c r="CX21" s="60" t="n"/>
      <c r="CY21" s="127">
        <f>IFERROR(($CC21-$EE21)/($EE21/(1-$DQ21)),0)</f>
        <v/>
      </c>
      <c r="CZ21" s="127">
        <f>IFERROR(1-$EI21/($CE21),0)</f>
        <v/>
      </c>
      <c r="DA21" s="127">
        <f>IFERROR(1-$EL21/($CG21),0)</f>
        <v/>
      </c>
      <c r="DB21" s="126">
        <f>ROUND(IFERROR(($CI21/(1+$CM21)-$EN21),0),2)</f>
        <v/>
      </c>
      <c r="DC21" s="128" t="n"/>
      <c r="DD21" s="125" t="n"/>
      <c r="DE21" s="75" t="n">
        <v>0</v>
      </c>
      <c r="DF21" s="128" t="n"/>
      <c r="DG21" s="125">
        <f>IF($DC21=0,0,$DD21*($DC21*100%-$DE21*$DF21))*SUM($AB21:$AB21)</f>
        <v/>
      </c>
      <c r="DH21" s="129" t="inlineStr">
        <is>
          <t>месяц</t>
        </is>
      </c>
      <c r="DI21" s="130">
        <f t="array" ref="DI21">IFERROR(
IF($ES21="LisChannel",
(ROUND(((INDEX({174.625;153.888888888889;130.972222222222},MATCH($AI21,{2;3;4}),0))*$AG21*$AI21),2)),0),0)</f>
        <v/>
      </c>
      <c r="DJ21" s="130">
        <f>
_xlfn.LET(_xlpm.X,
IFERROR(
IF($ES21="НовиковТВ",
(_xlfn.LET(_xlpm.NTV,
_xlfn.LET(_xlpm.MIN,350000,
IF(SUMIFS($DI:$DI,$ES:$ES,"НовиковТВ")&lt;=_xlpm.MIN,
(SUMIFS($DI:$DI,$ES:$ES,"НовиковТВ")/(COUNTIFS($ES:$ES,"НовиковТВ")))*_xlpm.MIN/SUMIFS($DI:$DI,$ES:$ES,"НовиковТВ"),
DI21)),
_xlpm.NTV+$DG21/(1-(1-(_xlpm.NTV)*(1-$DL21)*(1-$DM21)*(1-$DN21)*(1-$DO21)*(1-$DP21)/_xlpm.NTV))))/(1+$EP21),
$DI21+$DG21/(1-(1-($DI21)*(1-$DL21)*(1-$DM21)*(1-$DN21)*(1-$DO21)*(1-$DP21)/$DI21))),
0),
_xlpm.X*(1+$CM21)*(1+$CW21)-_xlpm.X*(1+$CM21)+_xlpm.X)</f>
        <v/>
      </c>
      <c r="DK21" s="125" t="inlineStr">
        <is>
          <t>послед.</t>
        </is>
      </c>
      <c r="DL21" s="63" t="n">
        <v>0</v>
      </c>
      <c r="DM21" s="63" t="n">
        <v>0</v>
      </c>
      <c r="DN21" s="63" t="n">
        <v>0</v>
      </c>
      <c r="DO21" s="63" t="n">
        <v>0</v>
      </c>
      <c r="DP21" s="63" t="n">
        <v>0</v>
      </c>
      <c r="DQ21" s="63">
        <f t="array" ref="DQ21">IFERROR(_xlfn.IFS(
$DK21="послед.",1-(1-$DL21)*(1-$DM21)*(1-$DN21)*(1-$DO21)*(1-$DP21),
$DK21="сумм.",$DL21+$DM21+$DN21+$DO21+$DP21),
0)</f>
        <v/>
      </c>
      <c r="DR21" s="125">
        <f t="array" ref="DR21">
IFERROR(
_xlfn.IFS(
$BL21=0,
0,
$BL21&gt;0,
_xlfn.IFS($DK21="послед.",
$DJ21*(1-$DL21)*(1-$DM21)*(1-$DN21)*(1-$DO21)*(1-$DP21),
$DK21="сумм.",
$DJ21*(1-($DL21+$DM21+$DN21+$DO21+$DP21)))),0)</f>
        <v/>
      </c>
      <c r="DS21" s="125">
        <f t="array" ref="DS21">
IFERROR(_xlfn.IFS(
$DH21="день_1",
$DR21*$BL21/($AX21-$AW21+1)*AZ21*(DAY(EOMONTH(AZ$15,0))),
$DH21="день_2",
$DR21/30*MAX(MIN($AX21,EOMONTH(AZ$15,0))-MAX($AW21,AZ$15)+1,),
$DH21="раб.день",
$DR21/30*(IFERROR(
_xlfn.LET(_xlpm.VD,
CHOOSE(
{1;2;3;4;5;6;7;8;9;10;11;12;13;14;15;16;17;18},
45658,45659,45660,45661,45662,45663,45664,45665,45711,45724,45778,45779,45785,45786,45820,45821,45965,46022),
_xlfn.LET(_xlpm.DD,
MAX(MIN($AX21,EOMONTH(AZ$15,0))-MAX($AW21,AZ$15),),
_xlfn.IFS(
AND(MONTH($AW21)=MONTH(AZ$15),MONTH($AX21)&lt;&gt;MONTH(AZ$15)),
NETWORKDAYS.INTL($AW21,$AW21+_xlpm.DD,1,_xlpm.VD),
AND(MONTH($AW21)&lt;&gt;MONTH(AZ$15),MONTH($AX21)=MONTH(AZ$15)),
NETWORKDAYS.INTL(($AX21)-_xlpm.DD,$AX21,1,_xlpm.VD),
AND(MONTH($AW21)&lt;MONTH(AZ$15),MONTH($AX21)&gt;MONTH(AZ$15)),
NETWORKDAYS.INTL((EOMONTH(AZ$15-1,1))-_xlpm.DD,EOMONTH(AZ$15-1,1),1,_xlpm.VD),
AND(MONTH($AW21)=MONTH(AZ$15),MONTH($AX21)=MONTH(AZ$15)),
NETWORKDAYS.INTL($AW21,$AX21,1,_xlpm.VD)))),0)),
$DH21="месяц",
$DR21*AZ21,
$DH21="неделя",
$DR21*AZ21/7*(ROUNDUP((DAY(EOMONTH(AZ$15,0)))/4,0))),
0)</f>
        <v/>
      </c>
      <c r="DT21" s="125">
        <f t="array" ref="DT21">
IFERROR(_xlfn.IFS(
$DH21="день_1",
$DR21*$BL21/($AX21-$AW21+1)*BA21*(DAY(EOMONTH(BA$15,0))),
$DH21="день_2",
$DR21/30*MAX(MIN($AX21,EOMONTH(BA$15,0))-MAX($AW21,BA$15)+1,),
$DH21="раб.день",
$DR21/30*(IFERROR(
_xlfn.LET(_xlpm.VD,
CHOOSE(
{1;2;3;4;5;6;7;8;9;10;11;12;13;14;15;16;17;18},
45658,45659,45660,45661,45662,45663,45664,45665,45711,45724,45778,45779,45785,45786,45820,45821,45965,46022),
_xlfn.LET(_xlpm.DD,
MAX(MIN($AX21,EOMONTH(BA$15,0))-MAX($AW21,BA$15),),
_xlfn.IFS(
AND(MONTH($AW21)=MONTH(BA$15),MONTH($AX21)&lt;&gt;MONTH(BA$15)),
NETWORKDAYS.INTL($AW21,$AW21+_xlpm.DD,1,_xlpm.VD),
AND(MONTH($AW21)&lt;&gt;MONTH(BA$15),MONTH($AX21)=MONTH(BA$15)),
NETWORKDAYS.INTL(($AX21)-_xlpm.DD,$AX21,1,_xlpm.VD),
AND(MONTH($AW21)&lt;MONTH(BA$15),MONTH($AX21)&gt;MONTH(BA$15)),
NETWORKDAYS.INTL((EOMONTH(BA$15-1,1))-_xlpm.DD,EOMONTH(BA$15-1,1),1,_xlpm.VD),
AND(MONTH($AW21)=MONTH(BA$15),MONTH($AX21)=MONTH(BA$15)),
NETWORKDAYS.INTL($AW21,$AX21,1,_xlpm.VD)))),0)),
$DH21="месяц",
$DR21*BA21,
$DH21="неделя",
$DR21*BA21/7*(ROUNDUP((DAY(EOMONTH(BA$15,0)))/4,0))),
0)</f>
        <v/>
      </c>
      <c r="DU21" s="125">
        <f t="array" ref="DU21">
IFERROR(_xlfn.IFS(
$DH21="день_1",
$DR21*$BL21/($AX21-$AW21+1)*BB21*(DAY(EOMONTH(BB$15,0))),
$DH21="день_2",
$DR21/30*MAX(MIN($AX21,EOMONTH(BB$15,0))-MAX($AW21,BB$15)+1,),
$DH21="раб.день",
$DR21/30*(IFERROR(
_xlfn.LET(_xlpm.VD,
CHOOSE(
{1;2;3;4;5;6;7;8;9;10;11;12;13;14;15;16;17;18},
45658,45659,45660,45661,45662,45663,45664,45665,45711,45724,45778,45779,45785,45786,45820,45821,45965,46022),
_xlfn.LET(_xlpm.DD,
MAX(MIN($AX21,EOMONTH(BB$15,0))-MAX($AW21,BB$15),),
_xlfn.IFS(
AND(MONTH($AW21)=MONTH(BB$15),MONTH($AX21)&lt;&gt;MONTH(BB$15)),
NETWORKDAYS.INTL($AW21,$AW21+_xlpm.DD,1,_xlpm.VD),
AND(MONTH($AW21)&lt;&gt;MONTH(BB$15),MONTH($AX21)=MONTH(BB$15)),
NETWORKDAYS.INTL(($AX21)-_xlpm.DD,$AX21,1,_xlpm.VD),
AND(MONTH($AW21)&lt;MONTH(BB$15),MONTH($AX21)&gt;MONTH(BB$15)),
NETWORKDAYS.INTL((EOMONTH(BB$15-1,1))-_xlpm.DD,EOMONTH(BB$15-1,1),1,_xlpm.VD),
AND(MONTH($AW21)=MONTH(BB$15),MONTH($AX21)=MONTH(BB$15)),
NETWORKDAYS.INTL($AW21,$AX21,1,_xlpm.VD)))),0)),
$DH21="месяц",
$DR21*BB21,
$DH21="неделя",
$DR21*BB21/7*(ROUNDUP((DAY(EOMONTH(BB$15,0)))/4,0))),
0)</f>
        <v/>
      </c>
      <c r="DV21" s="125">
        <f t="array" ref="DV21">
IFERROR(_xlfn.IFS(
$DH21="день_1",
$DR21*$BL21/($AX21-$AW21+1)*BC21*(DAY(EOMONTH(BC$15,0))),
$DH21="день_2",
$DR21/30*MAX(MIN($AX21,EOMONTH(BC$15,0))-MAX($AW21,BC$15)+1,),
$DH21="раб.день",
$DR21/30*(IFERROR(
_xlfn.LET(_xlpm.VD,
CHOOSE(
{1;2;3;4;5;6;7;8;9;10;11;12;13;14;15;16;17;18},
45658,45659,45660,45661,45662,45663,45664,45665,45711,45724,45778,45779,45785,45786,45820,45821,45965,46022),
_xlfn.LET(_xlpm.DD,
MAX(MIN($AX21,EOMONTH(BC$15,0))-MAX($AW21,BC$15),),
_xlfn.IFS(
AND(MONTH($AW21)=MONTH(BC$15),MONTH($AX21)&lt;&gt;MONTH(BC$15)),
NETWORKDAYS.INTL($AW21,$AW21+_xlpm.DD,1,_xlpm.VD),
AND(MONTH($AW21)&lt;&gt;MONTH(BC$15),MONTH($AX21)=MONTH(BC$15)),
NETWORKDAYS.INTL(($AX21)-_xlpm.DD,$AX21,1,_xlpm.VD),
AND(MONTH($AW21)&lt;MONTH(BC$15),MONTH($AX21)&gt;MONTH(BC$15)),
NETWORKDAYS.INTL((EOMONTH(BC$15-1,1))-_xlpm.DD,EOMONTH(BC$15-1,1),1,_xlpm.VD),
AND(MONTH($AW21)=MONTH(BC$15),MONTH($AX21)=MONTH(BC$15)),
NETWORKDAYS.INTL($AW21,$AX21,1,_xlpm.VD)))),0)),
$DH21="месяц",
$DR21*BC21,
$DH21="неделя",
$DR21*BC21/7*(ROUNDUP((DAY(EOMONTH(BC$15,0)))/4,0))),
0)</f>
        <v/>
      </c>
      <c r="DW21" s="125">
        <f t="array" ref="DW21">
IFERROR(_xlfn.IFS(
$DH21="день_1",
$DR21*$BL21/($AX21-$AW21+1)*BD21*(DAY(EOMONTH(BD$15,0))),
$DH21="день_2",
$DR21/30*MAX(MIN($AX21,EOMONTH(BD$15,0))-MAX($AW21,BD$15)+1,),
$DH21="раб.день",
$DR21/30*(IFERROR(
_xlfn.LET(_xlpm.VD,
CHOOSE(
{1;2;3;4;5;6;7;8;9;10;11;12;13;14;15;16;17;18},
45658,45659,45660,45661,45662,45663,45664,45665,45711,45724,45778,45779,45785,45786,45820,45821,45965,46022),
_xlfn.LET(_xlpm.DD,
MAX(MIN($AX21,EOMONTH(BD$15,0))-MAX($AW21,BD$15),),
_xlfn.IFS(
AND(MONTH($AW21)=MONTH(BD$15),MONTH($AX21)&lt;&gt;MONTH(BD$15)),
NETWORKDAYS.INTL($AW21,$AW21+_xlpm.DD,1,_xlpm.VD),
AND(MONTH($AW21)&lt;&gt;MONTH(BD$15),MONTH($AX21)=MONTH(BD$15)),
NETWORKDAYS.INTL(($AX21)-_xlpm.DD,$AX21,1,_xlpm.VD),
AND(MONTH($AW21)&lt;MONTH(BD$15),MONTH($AX21)&gt;MONTH(BD$15)),
NETWORKDAYS.INTL((EOMONTH(BD$15-1,1))-_xlpm.DD,EOMONTH(BD$15-1,1),1,_xlpm.VD),
AND(MONTH($AW21)=MONTH(BD$15),MONTH($AX21)=MONTH(BD$15)),
NETWORKDAYS.INTL($AW21,$AX21,1,_xlpm.VD)))),0)),
$DH21="месяц",
$DR21*BD21,
$DH21="неделя",
$DR21*BD21/7*(ROUNDUP((DAY(EOMONTH(BD$15,0)))/4,0))),
0)</f>
        <v/>
      </c>
      <c r="DX21" s="125">
        <f t="array" ref="DX21">
IFERROR(_xlfn.IFS(
$DH21="день_1",
$DR21*$BL21/($AX21-$AW21+1)*BE21*(DAY(EOMONTH(BE$15,0))),
$DH21="день_2",
$DR21/30*MAX(MIN($AX21,EOMONTH(BE$15,0))-MAX($AW21,BE$15)+1,),
$DH21="раб.день",
$DR21/30*(IFERROR(
_xlfn.LET(_xlpm.VD,
CHOOSE(
{1;2;3;4;5;6;7;8;9;10;11;12;13;14;15;16;17;18},
45658,45659,45660,45661,45662,45663,45664,45665,45711,45724,45778,45779,45785,45786,45820,45821,45965,46022),
_xlfn.LET(_xlpm.DD,
MAX(MIN($AX21,EOMONTH(BE$15,0))-MAX($AW21,BE$15),),
_xlfn.IFS(
AND(MONTH($AW21)=MONTH(BE$15),MONTH($AX21)&lt;&gt;MONTH(BE$15)),
NETWORKDAYS.INTL($AW21,$AW21+_xlpm.DD,1,_xlpm.VD),
AND(MONTH($AW21)&lt;&gt;MONTH(BE$15),MONTH($AX21)=MONTH(BE$15)),
NETWORKDAYS.INTL(($AX21)-_xlpm.DD,$AX21,1,_xlpm.VD),
AND(MONTH($AW21)&lt;MONTH(BE$15),MONTH($AX21)&gt;MONTH(BE$15)),
NETWORKDAYS.INTL((EOMONTH(BE$15-1,1))-_xlpm.DD,EOMONTH(BE$15-1,1),1,_xlpm.VD),
AND(MONTH($AW21)=MONTH(BE$15),MONTH($AX21)=MONTH(BE$15)),
NETWORKDAYS.INTL($AW21,$AX21,1,_xlpm.VD)))),0)),
$DH21="месяц",
$DR21*BE21,
$DH21="неделя",
$DR21*BE21/7*(ROUNDUP((DAY(EOMONTH(BE$15,0)))/4,0))),
0)</f>
        <v/>
      </c>
      <c r="DY21" s="125">
        <f t="array" ref="DY21">
IFERROR(_xlfn.IFS(
$DH21="день_1",
$DR21*$BL21/($AX21-$AW21+1)*BF21*(DAY(EOMONTH(BF$15,0))),
$DH21="день_2",
$DR21/30*MAX(MIN($AX21,EOMONTH(BF$15,0))-MAX($AW21,BF$15)+1,),
$DH21="раб.день",
$DR21/30*(IFERROR(
_xlfn.LET(_xlpm.VD,
CHOOSE(
{1;2;3;4;5;6;7;8;9;10;11;12;13;14;15;16;17;18},
45658,45659,45660,45661,45662,45663,45664,45665,45711,45724,45778,45779,45785,45786,45820,45821,45965,46022),
_xlfn.LET(_xlpm.DD,
MAX(MIN($AX21,EOMONTH(BF$15,0))-MAX($AW21,BF$15),),
_xlfn.IFS(
AND(MONTH($AW21)=MONTH(BF$15),MONTH($AX21)&lt;&gt;MONTH(BF$15)),
NETWORKDAYS.INTL($AW21,$AW21+_xlpm.DD,1,_xlpm.VD),
AND(MONTH($AW21)&lt;&gt;MONTH(BF$15),MONTH($AX21)=MONTH(BF$15)),
NETWORKDAYS.INTL(($AX21)-_xlpm.DD,$AX21,1,_xlpm.VD),
AND(MONTH($AW21)&lt;MONTH(BF$15),MONTH($AX21)&gt;MONTH(BF$15)),
NETWORKDAYS.INTL((EOMONTH(BF$15-1,1))-_xlpm.DD,EOMONTH(BF$15-1,1),1,_xlpm.VD),
AND(MONTH($AW21)=MONTH(BF$15),MONTH($AX21)=MONTH(BF$15)),
NETWORKDAYS.INTL($AW21,$AX21,1,_xlpm.VD)))),0)),
$DH21="месяц",
$DR21*BF21,
$DH21="неделя",
$DR21*BF21/7*(ROUNDUP((DAY(EOMONTH(BF$15,0)))/4,0))),
0)</f>
        <v/>
      </c>
      <c r="DZ21" s="125">
        <f t="array" ref="DZ21">
IFERROR(_xlfn.IFS(
$DH21="день_1",
$DR21*$BL21/($AX21-$AW21+1)*BG21*(DAY(EOMONTH(BG$15,0))),
$DH21="день_2",
$DR21/30*MAX(MIN($AX21,EOMONTH(BG$15,0))-MAX($AW21,BG$15)+1,),
$DH21="раб.день",
$DR21/30*(IFERROR(
_xlfn.LET(_xlpm.VD,
CHOOSE(
{1;2;3;4;5;6;7;8;9;10;11;12;13;14;15;16;17;18},
45658,45659,45660,45661,45662,45663,45664,45665,45711,45724,45778,45779,45785,45786,45820,45821,45965,46022),
_xlfn.LET(_xlpm.DD,
MAX(MIN($AX21,EOMONTH(BG$15,0))-MAX($AW21,BG$15),),
_xlfn.IFS(
AND(MONTH($AW21)=MONTH(BG$15),MONTH($AX21)&lt;&gt;MONTH(BG$15)),
NETWORKDAYS.INTL($AW21,$AW21+_xlpm.DD,1,_xlpm.VD),
AND(MONTH($AW21)&lt;&gt;MONTH(BG$15),MONTH($AX21)=MONTH(BG$15)),
NETWORKDAYS.INTL(($AX21)-_xlpm.DD,$AX21,1,_xlpm.VD),
AND(MONTH($AW21)&lt;MONTH(BG$15),MONTH($AX21)&gt;MONTH(BG$15)),
NETWORKDAYS.INTL((EOMONTH(BG$15-1,1))-_xlpm.DD,EOMONTH(BG$15-1,1),1,_xlpm.VD),
AND(MONTH($AW21)=MONTH(BG$15),MONTH($AX21)=MONTH(BG$15)),
NETWORKDAYS.INTL($AW21,$AX21,1,_xlpm.VD)))),0)),
$DH21="месяц",
$DR21*BG21,
$DH21="неделя",
$DR21*BG21/7*(ROUNDUP((DAY(EOMONTH(BG$15,0)))/4,0))),
0)</f>
        <v/>
      </c>
      <c r="EA21" s="125">
        <f t="array" ref="EA21">
IFERROR(_xlfn.IFS(
$DH21="день_1",
$DR21*$BL21/($AX21-$AW21+1)*BH21*(DAY(EOMONTH(BH$15,0))),
$DH21="день_2",
$DR21/30*MAX(MIN($AX21,EOMONTH(BH$15,0))-MAX($AW21,BH$15)+1,),
$DH21="раб.день",
$DR21/30*(IFERROR(
_xlfn.LET(_xlpm.VD,
CHOOSE(
{1;2;3;4;5;6;7;8;9;10;11;12;13;14;15;16;17;18},
45658,45659,45660,45661,45662,45663,45664,45665,45711,45724,45778,45779,45785,45786,45820,45821,45965,46022),
_xlfn.LET(_xlpm.DD,
MAX(MIN($AX21,EOMONTH(BH$15,0))-MAX($AW21,BH$15),),
_xlfn.IFS(
AND(MONTH($AW21)=MONTH(BH$15),MONTH($AX21)&lt;&gt;MONTH(BH$15)),
NETWORKDAYS.INTL($AW21,$AW21+_xlpm.DD,1,_xlpm.VD),
AND(MONTH($AW21)&lt;&gt;MONTH(BH$15),MONTH($AX21)=MONTH(BH$15)),
NETWORKDAYS.INTL(($AX21)-_xlpm.DD,$AX21,1,_xlpm.VD),
AND(MONTH($AW21)&lt;MONTH(BH$15),MONTH($AX21)&gt;MONTH(BH$15)),
NETWORKDAYS.INTL((EOMONTH(BH$15-1,1))-_xlpm.DD,EOMONTH(BH$15-1,1),1,_xlpm.VD),
AND(MONTH($AW21)=MONTH(BH$15),MONTH($AX21)=MONTH(BH$15)),
NETWORKDAYS.INTL($AW21,$AX21,1,_xlpm.VD)))),0)),
$DH21="месяц",
$DR21*BH21,
$DH21="неделя",
$DR21*BH21/7*(ROUNDUP((DAY(EOMONTH(BH$15,0)))/4,0))),
0)</f>
        <v/>
      </c>
      <c r="EB21" s="125">
        <f t="array" ref="EB21">
IFERROR(_xlfn.IFS(
$DH21="день_1",
$DR21*$BL21/($AX21-$AW21+1)*BI21*(DAY(EOMONTH(BI$15,0))),
$DH21="день_2",
$DR21/30*MAX(MIN($AX21,EOMONTH(BI$15,0))-MAX($AW21,BI$15)+1,),
$DH21="раб.день",
$DR21/30*(IFERROR(
_xlfn.LET(_xlpm.VD,
CHOOSE(
{1;2;3;4;5;6;7;8;9;10;11;12;13;14;15;16;17;18},
45658,45659,45660,45661,45662,45663,45664,45665,45711,45724,45778,45779,45785,45786,45820,45821,45965,46022),
_xlfn.LET(_xlpm.DD,
MAX(MIN($AX21,EOMONTH(BI$15,0))-MAX($AW21,BI$15),),
_xlfn.IFS(
AND(MONTH($AW21)=MONTH(BI$15),MONTH($AX21)&lt;&gt;MONTH(BI$15)),
NETWORKDAYS.INTL($AW21,$AW21+_xlpm.DD,1,_xlpm.VD),
AND(MONTH($AW21)&lt;&gt;MONTH(BI$15),MONTH($AX21)=MONTH(BI$15)),
NETWORKDAYS.INTL(($AX21)-_xlpm.DD,$AX21,1,_xlpm.VD),
AND(MONTH($AW21)&lt;MONTH(BI$15),MONTH($AX21)&gt;MONTH(BI$15)),
NETWORKDAYS.INTL((EOMONTH(BI$15-1,1))-_xlpm.DD,EOMONTH(BI$15-1,1),1,_xlpm.VD),
AND(MONTH($AW21)=MONTH(BI$15),MONTH($AX21)=MONTH(BI$15)),
NETWORKDAYS.INTL($AW21,$AX21,1,_xlpm.VD)))),0)),
$DH21="месяц",
$DR21*BI21,
$DH21="неделя",
$DR21*BI21/7*(ROUNDUP((DAY(EOMONTH(BI$15,0)))/4,0))),
0)</f>
        <v/>
      </c>
      <c r="EC21" s="125">
        <f t="array" ref="EC21">
IFERROR(_xlfn.IFS(
$DH21="день_1",
$DR21*$BL21/($AX21-$AW21+1)*BJ21*(DAY(EOMONTH(BJ$15,0))),
$DH21="день_2",
$DR21/30*MAX(MIN($AX21,EOMONTH(BJ$15,0))-MAX($AW21,BJ$15)+1,),
$DH21="раб.день",
$DR21/30*(IFERROR(
_xlfn.LET(_xlpm.VD,
CHOOSE(
{1;2;3;4;5;6;7;8;9;10;11;12;13;14;15;16;17;18},
45658,45659,45660,45661,45662,45663,45664,45665,45711,45724,45778,45779,45785,45786,45820,45821,45965,46022),
_xlfn.LET(_xlpm.DD,
MAX(MIN($AX21,EOMONTH(BJ$15,0))-MAX($AW21,BJ$15),),
_xlfn.IFS(
AND(MONTH($AW21)=MONTH(BJ$15),MONTH($AX21)&lt;&gt;MONTH(BJ$15)),
NETWORKDAYS.INTL($AW21,$AW21+_xlpm.DD,1,_xlpm.VD),
AND(MONTH($AW21)&lt;&gt;MONTH(BJ$15),MONTH($AX21)=MONTH(BJ$15)),
NETWORKDAYS.INTL(($AX21)-_xlpm.DD,$AX21,1,_xlpm.VD),
AND(MONTH($AW21)&lt;MONTH(BJ$15),MONTH($AX21)&gt;MONTH(BJ$15)),
NETWORKDAYS.INTL((EOMONTH(BJ$15-1,1))-_xlpm.DD,EOMONTH(BJ$15-1,1),1,_xlpm.VD),
AND(MONTH($AW21)=MONTH(BJ$15),MONTH($AX21)=MONTH(BJ$15)),
NETWORKDAYS.INTL($AW21,$AX21,1,_xlpm.VD)))),0)),
$DH21="месяц",
$DR21*BJ21,
$DH21="неделя",
$DR21*BJ21/7*(ROUNDUP((DAY(EOMONTH(BJ$15,0)))/4,0))),
0)</f>
        <v/>
      </c>
      <c r="ED21" s="125">
        <f t="array" ref="ED21">
IFERROR(_xlfn.IFS(
$DH21="день_1",
$DR21*$BL21/($AX21-$AW21+1)*BK21*(DAY(EOMONTH(BK$15,0))),
$DH21="день_2",
$DR21/30*MAX(MIN($AX21,EOMONTH(BK$15,0))-MAX($AW21,BK$15)+1,),
$DH21="раб.день",
$DR21/30*(IFERROR(
_xlfn.LET(_xlpm.VD,
CHOOSE(
{1;2;3;4;5;6;7;8;9;10;11;12;13;14;15;16;17;18},
45658,45659,45660,45661,45662,45663,45664,45665,45711,45724,45778,45779,45785,45786,45820,45821,45965,46022),
_xlfn.LET(_xlpm.DD,
MAX(MIN($AX21,EOMONTH(BK$15,0))-MAX($AW21,BK$15),),
_xlfn.IFS(
AND(MONTH($AW21)=MONTH(BK$15),MONTH($AX21)&lt;&gt;MONTH(BK$15)),
NETWORKDAYS.INTL($AW21,$AW21+_xlpm.DD,1,_xlpm.VD),
AND(MONTH($AW21)&lt;&gt;MONTH(BK$15),MONTH($AX21)=MONTH(BK$15)),
NETWORKDAYS.INTL(($AX21)-_xlpm.DD,$AX21,1,_xlpm.VD),
AND(MONTH($AW21)&lt;MONTH(BK$15),MONTH($AX21)&gt;MONTH(BK$15)),
NETWORKDAYS.INTL((EOMONTH(BK$15-1,1))-_xlpm.DD,EOMONTH(BK$15-1,1),1,_xlpm.VD),
AND(MONTH($AW21)=MONTH(BK$15),MONTH($AX21)=MONTH(BK$15)),
NETWORKDAYS.INTL($AW21,$AX21,1,_xlpm.VD)))),0)),
$DH21="месяц",
$DR21*BK21,
$DH21="неделя",
$DR21*BK21/7*(ROUNDUP((DAY(EOMONTH(BK$15,0)))/4,0))),
0)</f>
        <v/>
      </c>
      <c r="EE21" s="125">
        <f>SUM($DS21,$DT21,$DU21,$DV21,$DW21,$DX21,$DY21,$DZ21,$EA21,$EB21,$EC21,$ED21)</f>
        <v/>
      </c>
      <c r="EF21" s="125">
        <f>IFERROR(ROUND($EE21*(1+$EP21),2),0)</f>
        <v/>
      </c>
      <c r="EG21" s="128" t="n">
        <v>1</v>
      </c>
      <c r="EH21" s="126" t="n">
        <v>0</v>
      </c>
      <c r="EI21" s="126">
        <f>ROUND(SUM($EH21:$EH21)*SUM($AB21:$AB21)*$EG21,2)</f>
        <v/>
      </c>
      <c r="EJ21" s="126">
        <f>ROUND($EI21*(1+$EP21),2)</f>
        <v/>
      </c>
      <c r="EK21" s="126" t="n">
        <v>0</v>
      </c>
      <c r="EL21" s="126">
        <f>ROUND(SUM($EK21:$EK21)*SUM($AB21:$AB21)*$EG21,2)</f>
        <v/>
      </c>
      <c r="EM21" s="126">
        <f>ROUND($EL21*(1+$EP21),2)</f>
        <v/>
      </c>
      <c r="EN21" s="126">
        <f>SUM($EE21,$EI21,$EL21)</f>
        <v/>
      </c>
      <c r="EO21" s="126">
        <f>SUM($EF21,$EJ21,$EM21)</f>
        <v/>
      </c>
      <c r="EP21" s="59" t="inlineStr">
        <is>
          <t>20%</t>
        </is>
      </c>
      <c r="EQ21" s="59" t="n"/>
      <c r="ER21" s="60">
        <f t="array" ref="ER21">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MATCH(ES21,
{"AMS";"RussOutdoor";"HD Outdoor";"Ingroup";"IQ";"Ledproduction";"LisChannel";"Logic";"Media-PPL";"NovikovTV | НовиковТВ";"SMA";"SOK";"КрокусТВ | CrocusTV | IndoorTV";"Сити";"ТЯК Москва"},
0)),"")</f>
        <v/>
      </c>
      <c r="ES21" s="60" t="n"/>
      <c r="ET21" s="60">
        <f t="array" ref="ET21">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MATCH(ES21,
{"AMS";"RussOutdoor";"HD Outdoor";"Ingroup";"IQ";"Ledproduction";"LisChannel";"Logic";"Media-PPL";"NovikovTV | НовиковТВ";"SMA";"SOK";"КрокусТВ | CrocusTV | IndoorTV";"Сити";"ТЯК Москва"},
0)),"")</f>
        <v/>
      </c>
      <c r="EU21" s="60" t="n"/>
      <c r="EV21" s="60" t="n"/>
      <c r="EX21" s="110">
        <f t="array" ref="EX21">
($AR21/30
+N("ТРАФИК ПЛОЩАДКИ"))*
(IFERROR(
_xlfn.LET(
_xlpm.GPR,
HLOOKUP($L21,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(MATCH($T21,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IF($Q21="цифровой",_xlpm.GPR/$AG21,_xlpm.GPR/60)),
0)
+N("DWELL TIME"))*
(IF($AB21=0,0,IF($AB21=1,0.3,IF($AB21=2,0.5,IF($AB21&gt;2,1))))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_xlfn.IFS($AC21="да",1.2,$AC21="нет",1)*
_xlfn.IFS($AD21="да",1.2,$AD21="нет",1)*
IF(R21="статический",1,1.2)*
$X21*
INDEX(
{1.2;1;1.2;1.2;1;1.2;1.2;1.2;1.2;1.2;1.2;1;1.2;1.2;1.2;1.2;1;1;1.2;1.2;1.2;1;1;1;1;1.2;1.2;1.2;1.2;1;1;1;1;1.2;1.2;1.2;1.2;1.2;1.2;1.2;1.2;1;1;1.2;1;1;1;1;1.5;1;1;1.5;1.5;1.2},
MATCH($Q21,_xlpm.MI,0)))&gt;{0.02;0.04;0.06;0.1;0.2;0.4;0.6;0.8;1;2;4;6})),
{0;1;2;3;4;5;6;7;8;9;10;11;12},
0)))
+N("КОЭФФИЦИЕНТ КОНТАКТА"))))*
(_xlfn.IFS($X21&lt;0.1,$X21/1000,$X21&gt;25,5.2,AND($X21&gt;=0.1,$X21&lt;=25),(($X21*2+0.1)/10)*($X21/10)))*
IFERROR((_xlfn.LET(
_xlpm.MA,
{0;0.8;0.85;0.9;0.95;1},
_xlpm.MAA,
{0;1;2;3;4;5},
INDEX(_xlpm.MA,MATCH(SUMPRODUCT(--((IF(ROUND(_xlpm.MAA,1)&gt;5,5,ROUND($AB21,1)))&gt;{0;1;2;3;4;5})),_xlpm.MAA,0)))
+N("КОЭФФИЦИЕНТ КОЛ-ВО КОНСТРУКЦИЙ")),1)*
$AB21,0))*
(IF($Q21="цифровой",$AG21/15*$AI21,1)
+N("ДЛЯ ЦИФРЫ"))</f>
        <v/>
      </c>
      <c r="EY21" s="110">
        <f>IFERROR(EX21*AY21,0)</f>
        <v/>
      </c>
      <c r="EZ21" s="131">
        <f>IFERROR(DP21/EY21*1000,0)</f>
        <v/>
      </c>
      <c r="FA21" s="112">
        <f>IFERROR(FC21/FB21,0)</f>
        <v/>
      </c>
      <c r="FB21" s="112">
        <f>IFERROR((FC21/(EY21/FF21*#REF!))*0.825,0)</f>
        <v/>
      </c>
      <c r="FC21" s="112">
        <f>IFERROR(((EX21*30/AR21)*100)/30,0)</f>
        <v/>
      </c>
      <c r="FD21" s="112">
        <f>IFERROR(EY21/G21*100%,0)</f>
        <v/>
      </c>
      <c r="FE21" s="112">
        <f>IFERROR(FD21/FC21*100%,0)</f>
        <v/>
      </c>
      <c r="FF21" s="110">
        <f>IFERROR(AR21/30*AY21,0)</f>
        <v/>
      </c>
    </row>
    <row r="22" ht="13" customHeight="1">
      <c r="A22" s="59" t="n"/>
      <c r="B22" s="60" t="n"/>
      <c r="C22" s="60" t="n"/>
      <c r="D22" s="60">
        <f t="array" ref="D22">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MATCH($E22,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2" s="60">
        <f t="array" ref="E22">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MATCH($F22,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2" s="60" t="inlineStr"/>
      <c r="G22" s="60" t="n"/>
      <c r="H22" s="60">
        <f t="array" ref="H22">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MATCH($I22,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2" s="60" t="n"/>
      <c r="J22" s="60" t="n"/>
      <c r="K22" s="60" t="n"/>
      <c r="L22" s="60" t="n"/>
      <c r="M22" s="60" t="n"/>
      <c r="N22" s="60" t="n"/>
      <c r="O22" s="60" t="n"/>
      <c r="P22" s="60">
        <f t="array" ref="P22">
_xlfn.IFS(
ISNUMBER(MATCH($Q22,{"шелфбаннер","разделитель","монетница","чековая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ISNUMBER(MATCH($Q22,{"LED/LCD","видеокулер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ISNUMBER(MATCH($Q22,{"автомобиль","машина","выставочное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ISNUMBER(MATCH($Q22,{"билборд","лифтовая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ISNUMBER(MATCH($Q22,{"навигация","подвесной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ISNUMBER(MATCH($Q22,{"движущаяся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ISNUMBER(MATCH($Q22,{"каталог","журнал"},)),
"Пресса",
$Q22="","")</f>
        <v/>
      </c>
      <c r="Q22" s="60" t="n"/>
      <c r="R22" s="60">
        <f t="array" ref="R22">
IFERROR(
_xlfn.IFS(
OR(ISNUMBER(MATCH($Q22,{"экспозиция","макет","стенд","автостенд","авто стенд","выставочное пространство","выставочные стенды","модульные выставочные стенды","3Д конструкция","3D конструкция"},)),P22="Экспонирование"),
"нестандартный",
ISNUMBER(MATCH($Q22,{"скроллер","призматрон"},)),
"динамический",
$P22="Видео",
"цифровой",
OR($P22="Пресса",$P22="Щит",$P22="POSm",$P22="Подвес",$P22="Брендирование/оклейка"),
"статический"),"")</f>
        <v/>
      </c>
      <c r="S22" s="59" t="n"/>
      <c r="T22" s="60" t="n"/>
      <c r="U22" s="60" t="n"/>
      <c r="V22" s="60">
        <f>
IF(P22="Видео",
"цифровой постер/ролик",
IF(ISNUMBER(MATCH(Q22,{"короб световой","короб световой | лайтбокс","короб световой | кристалайт","лайтбокс","лайт бокс","кристалайт","LB","lightbox"},)),
"бэклит",
IF(P22="Брендирование/оклейка",
"перфарированная пленка/самоклейка",
IF(P22="Экспонирование",
"под запрос",
IF(P22="Подвес",
"баннер/ткань",
"")))))</f>
        <v/>
      </c>
      <c r="W22" s="59" t="n"/>
      <c r="X22" s="59" t="n"/>
      <c r="Y22" s="59" t="n"/>
      <c r="Z22" s="61" t="n"/>
      <c r="AA22" s="61" t="n"/>
      <c r="AB22" s="61">
        <f>IF(BL22&gt;0,Z22,0)</f>
        <v/>
      </c>
      <c r="AC22" s="59" t="n"/>
      <c r="AD22" s="59" t="n"/>
      <c r="AE22" s="59" t="n"/>
      <c r="AF22" s="59" t="n"/>
      <c r="AG22" s="59" t="n"/>
      <c r="AH22" s="59" t="n"/>
      <c r="AI22" s="59" t="n"/>
      <c r="AJ22" s="59" t="n"/>
      <c r="AK22" s="59" t="n"/>
      <c r="AL22" s="62">
        <f>IFERROR(IF(OR(R22="статический",R22="динамический",R22="нестандартный",R22="",R22=""),"-",IF(AND(AH22="-",AI22="-"),"-",AK22*3600/AH22*AI22)),"-")</f>
        <v/>
      </c>
      <c r="AM22" s="62">
        <f>IFERROR(IF(OR(R22="статический",R22="динамический",R22="",R22="", R22="BTL",R22="нестандартный"),"-",AG22*AI22*AL22/60),"-")</f>
        <v/>
      </c>
      <c r="AN22" s="63">
        <f>IFERROR(IF(AH22="","-",AG22*AI22/AH22),"-")</f>
        <v/>
      </c>
      <c r="AO22" s="59">
        <f>IFERROR(IF(OR($R22="статический",$R22="динамический",$R22="",$R22="",$R22="BTL",$R22="нестандартный"),"-",$AL22*$AY22),"-")</f>
        <v/>
      </c>
      <c r="AP22" s="62">
        <f>IFERROR(IF(OR($R22="статический",$R22="динамический",$R22="",$R22="",$R22="BTL",$R22="нестандартный"),"-",$AM22*AY22),"-")</f>
        <v/>
      </c>
      <c r="AQ22" s="64" t="n"/>
      <c r="AR22" s="61" t="n"/>
      <c r="AS22" s="61" t="n"/>
      <c r="AT22" s="61" t="n"/>
      <c r="AU22" s="65" t="n"/>
      <c r="AV22" s="124">
        <f>IFERROR(DR22/AT22*1000,"n/a")</f>
        <v/>
      </c>
      <c r="AW22" s="67" t="n"/>
      <c r="AX22" s="67" t="n"/>
      <c r="AY22" s="43">
        <f>IFERROR(IF(OR($AW22="",$AX22=""),"",_xlfn.DAYS($AX22+1,$AW22)),"")</f>
        <v/>
      </c>
      <c r="AZ22" s="68">
        <f t="array" ref="AZ22">
_xlfn.LET(_xlpm.COEFF,
IF($AW22+$AX22=0,0,IF(MAX(MIN($AX22,EOMONTH(AZ$15,0))-MAX($AW22,AZ$15)+1,)&gt;0,1,0)),
_xlfn.IFS(
$ES22="LisChannel",
_xlpm.COEFF*
INDEX({1;1;1.2;1.2;1;1;1;1;1.2;1.2;1.2;1.2},
MATCH(MONTH(AZ$15),
{1,2,3,4,5,6,7,8,9,10,11,12})),
CONCATENATE($ES22," ",$L22)="RussOutdoor метро",
_xlpm.COEFF*
INDEX({0.8;0.9;1.1;1.1;1;1;1;1;1.1;1.1;1.1;1.1},
MATCH(MONTH(AZ$15),
{1,2,3,4,5,6,7,8,9,10,11,12})),
$ES22&lt;&gt;"LisChannel",
_xlpm.COEFF,
$ES22&lt;&gt;"RussOutdoor",
_xlpm.COEFF))</f>
        <v/>
      </c>
      <c r="BA22" s="68">
        <f t="array" ref="BA22">
_xlfn.LET(_xlpm.COEFF,
IF($AW22+$AX22=0,0,IF(MAX(MIN($AX22,EOMONTH(BA$15,0))-MAX($AW22,BA$15)+1,)&gt;0,1,0)),
_xlfn.IFS(
$ES22="LisChannel",
_xlpm.COEFF*
INDEX({1;1;1.2;1.2;1;1;1;1;1.2;1.2;1.2;1.2},
MATCH(MONTH(BA$15),
{1,2,3,4,5,6,7,8,9,10,11,12})),
CONCATENATE($ES22," ",$L22)="RussOutdoor метро",
_xlpm.COEFF*
INDEX({0.8;0.9;1.1;1.1;1;1;1;1;1.1;1.1;1.1;1.1},
MATCH(MONTH(BA$15),
{1,2,3,4,5,6,7,8,9,10,11,12})),
$ES22&lt;&gt;"LisChannel",
_xlpm.COEFF,
$ES22&lt;&gt;"RussOutdoor",
_xlpm.COEFF))</f>
        <v/>
      </c>
      <c r="BB22" s="68">
        <f t="array" ref="BB22">
_xlfn.LET(_xlpm.COEFF,
IF($AW22+$AX22=0,0,IF(MAX(MIN($AX22,EOMONTH(BB$15,0))-MAX($AW22,BB$15)+1,)&gt;0,1,0)),
_xlfn.IFS(
$ES22="LisChannel",
_xlpm.COEFF*
INDEX({1;1;1.2;1.2;1;1;1;1;1.2;1.2;1.2;1.2},
MATCH(MONTH(BB$15),
{1,2,3,4,5,6,7,8,9,10,11,12})),
CONCATENATE($ES22," ",$L22)="RussOutdoor метро",
_xlpm.COEFF*
INDEX({0.8;0.9;1.1;1.1;1;1;1;1;1.1;1.1;1.1;1.1},
MATCH(MONTH(BB$15),
{1,2,3,4,5,6,7,8,9,10,11,12})),
$ES22&lt;&gt;"LisChannel",
_xlpm.COEFF,
$ES22&lt;&gt;"RussOutdoor",
_xlpm.COEFF))</f>
        <v/>
      </c>
      <c r="BC22" s="68">
        <f t="array" ref="BC22">
_xlfn.LET(_xlpm.COEFF,
IF($AW22+$AX22=0,0,IF(MAX(MIN($AX22,EOMONTH(BC$15,0))-MAX($AW22,BC$15)+1,)&gt;0,1,0)),
_xlfn.IFS(
$ES22="LisChannel",
_xlpm.COEFF*
INDEX({1;1;1.2;1.2;1;1;1;1;1.2;1.2;1.2;1.2},
MATCH(MONTH(BC$15),
{1,2,3,4,5,6,7,8,9,10,11,12})),
CONCATENATE($ES22," ",$L22)="RussOutdoor метро",
_xlpm.COEFF*
INDEX({0.8;0.9;1.1;1.1;1;1;1;1;1.1;1.1;1.1;1.1},
MATCH(MONTH(BC$15),
{1,2,3,4,5,6,7,8,9,10,11,12})),
$ES22&lt;&gt;"LisChannel",
_xlpm.COEFF,
$ES22&lt;&gt;"RussOutdoor",
_xlpm.COEFF))</f>
        <v/>
      </c>
      <c r="BD22" s="68">
        <f t="array" ref="BD22">
_xlfn.LET(_xlpm.COEFF,
IF($AW22+$AX22=0,0,IF(MAX(MIN($AX22,EOMONTH(BD$15,0))-MAX($AW22,BD$15)+1,)&gt;0,1,0)),
_xlfn.IFS(
$ES22="LisChannel",
_xlpm.COEFF*
INDEX({1;1;1.2;1.2;1;1;1;1;1.2;1.2;1.2;1.2},
MATCH(MONTH(BD$15),
{1,2,3,4,5,6,7,8,9,10,11,12})),
CONCATENATE($ES22," ",$L22)="RussOutdoor метро",
_xlpm.COEFF*
INDEX({0.8;0.9;1.1;1.1;1;1;1;1;1.1;1.1;1.1;1.1},
MATCH(MONTH(BD$15),
{1,2,3,4,5,6,7,8,9,10,11,12})),
$ES22&lt;&gt;"LisChannel",
_xlpm.COEFF,
$ES22&lt;&gt;"RussOutdoor",
_xlpm.COEFF))</f>
        <v/>
      </c>
      <c r="BE22" s="68">
        <f t="array" ref="BE22">
_xlfn.LET(_xlpm.COEFF,
IF($AW22+$AX22=0,0,IF(MAX(MIN($AX22,EOMONTH(BE$15,0))-MAX($AW22,BE$15)+1,)&gt;0,1,0)),
_xlfn.IFS(
$ES22="LisChannel",
_xlpm.COEFF*
INDEX({1;1;1.2;1.2;1;1;1;1;1.2;1.2;1.2;1.2},
MATCH(MONTH(BE$15),
{1,2,3,4,5,6,7,8,9,10,11,12})),
CONCATENATE($ES22," ",$L22)="RussOutdoor метро",
_xlpm.COEFF*
INDEX({0.8;0.9;1.1;1.1;1;1;1;1;1.1;1.1;1.1;1.1},
MATCH(MONTH(BE$15),
{1,2,3,4,5,6,7,8,9,10,11,12})),
$ES22&lt;&gt;"LisChannel",
_xlpm.COEFF,
$ES22&lt;&gt;"RussOutdoor",
_xlpm.COEFF))</f>
        <v/>
      </c>
      <c r="BF22" s="68">
        <f t="array" ref="BF22">
_xlfn.LET(_xlpm.COEFF,
IF($AW22+$AX22=0,0,IF(MAX(MIN($AX22,EOMONTH(BF$15,0))-MAX($AW22,BF$15)+1,)&gt;0,1,0)),
_xlfn.IFS(
$ES22="LisChannel",
_xlpm.COEFF*
INDEX({1;1;1.2;1.2;1;1;1;1;1.2;1.2;1.2;1.2},
MATCH(MONTH(BF$15),
{1,2,3,4,5,6,7,8,9,10,11,12})),
CONCATENATE($ES22," ",$L22)="RussOutdoor метро",
_xlpm.COEFF*
INDEX({0.8;0.9;1.1;1.1;1;1;1;1;1.1;1.1;1.1;1.1},
MATCH(MONTH(BF$15),
{1,2,3,4,5,6,7,8,9,10,11,12})),
$ES22&lt;&gt;"LisChannel",
_xlpm.COEFF,
$ES22&lt;&gt;"RussOutdoor",
_xlpm.COEFF))</f>
        <v/>
      </c>
      <c r="BG22" s="68">
        <f t="array" ref="BG22">
_xlfn.LET(_xlpm.COEFF,
IF($AW22+$AX22=0,0,IF(MAX(MIN($AX22,EOMONTH(BG$15,0))-MAX($AW22,BG$15)+1,)&gt;0,1,0)),
_xlfn.IFS(
$ES22="LisChannel",
_xlpm.COEFF*
INDEX({1;1;1.2;1.2;1;1;1;1;1.2;1.2;1.2;1.2},
MATCH(MONTH(BG$15),
{1,2,3,4,5,6,7,8,9,10,11,12})),
CONCATENATE($ES22," ",$L22)="RussOutdoor метро",
_xlpm.COEFF*
INDEX({0.8;0.9;1.1;1.1;1;1;1;1;1.1;1.1;1.1;1.1},
MATCH(MONTH(BG$15),
{1,2,3,4,5,6,7,8,9,10,11,12})),
$ES22&lt;&gt;"LisChannel",
_xlpm.COEFF,
$ES22&lt;&gt;"RussOutdoor",
_xlpm.COEFF))</f>
        <v/>
      </c>
      <c r="BH22" s="68">
        <f t="array" ref="BH22">
_xlfn.LET(_xlpm.COEFF,
IF($AW22+$AX22=0,0,IF(MAX(MIN($AX22,EOMONTH(BH$15,0))-MAX($AW22,BH$15)+1,)&gt;0,1,0)),
_xlfn.IFS(
$ES22="LisChannel",
_xlpm.COEFF*
INDEX({1;1;1.2;1.2;1;1;1;1;1.2;1.2;1.2;1.2},
MATCH(MONTH(BH$15),
{1,2,3,4,5,6,7,8,9,10,11,12})),
CONCATENATE($ES22," ",$L22)="RussOutdoor метро",
_xlpm.COEFF*
INDEX({0.8;0.9;1.1;1.1;1;1;1;1;1.1;1.1;1.1;1.1},
MATCH(MONTH(BH$15),
{1,2,3,4,5,6,7,8,9,10,11,12})),
$ES22&lt;&gt;"LisChannel",
_xlpm.COEFF,
$ES22&lt;&gt;"RussOutdoor",
_xlpm.COEFF))</f>
        <v/>
      </c>
      <c r="BI22" s="68">
        <f t="array" ref="BI22">
_xlfn.LET(_xlpm.COEFF,
IF($AW22+$AX22=0,0,IF(MAX(MIN($AX22,EOMONTH(BI$15,0))-MAX($AW22,BI$15)+1,)&gt;0,1,0)),
_xlfn.IFS(
$ES22="LisChannel",
_xlpm.COEFF*
INDEX({1;1;1.2;1.2;1;1;1;1;1.2;1.2;1.2;1.2},
MATCH(MONTH(BI$15),
{1,2,3,4,5,6,7,8,9,10,11,12})),
CONCATENATE($ES22," ",$L22)="RussOutdoor метро",
_xlpm.COEFF*
INDEX({0.8;0.9;1.1;1.1;1;1;1;1;1.1;1.1;1.1;1.1},
MATCH(MONTH(BI$15),
{1,2,3,4,5,6,7,8,9,10,11,12})),
$ES22&lt;&gt;"LisChannel",
_xlpm.COEFF,
$ES22&lt;&gt;"RussOutdoor",
_xlpm.COEFF))</f>
        <v/>
      </c>
      <c r="BJ22" s="68">
        <f t="array" ref="BJ22">
_xlfn.LET(_xlpm.COEFF,
IF($AW22+$AX22=0,0,IF(MAX(MIN($AX22,EOMONTH(BJ$15,0))-MAX($AW22,BJ$15)+1,)&gt;0,1,0)),
_xlfn.IFS(
$ES22="LisChannel",
_xlpm.COEFF*
INDEX({1;1;1.2;1.2;1;1;1;1;1.2;1.2;1.2;1.2},
MATCH(MONTH(BJ$15),
{1,2,3,4,5,6,7,8,9,10,11,12})),
CONCATENATE($ES22," ",$L22)="RussOutdoor метро",
_xlpm.COEFF*
INDEX({0.8;0.9;1.1;1.1;1;1;1;1;1.1;1.1;1.1;1.1},
MATCH(MONTH(BJ$15),
{1,2,3,4,5,6,7,8,9,10,11,12})),
$ES22&lt;&gt;"LisChannel",
_xlpm.COEFF,
$ES22&lt;&gt;"RussOutdoor",
_xlpm.COEFF))</f>
        <v/>
      </c>
      <c r="BK22" s="68">
        <f t="array" ref="BK22">
_xlfn.LET(_xlpm.COEFF,
IF($AW22+$AX22=0,0,IF(MAX(MIN($AX22,EOMONTH(BK$15,0))-MAX($AW22,BK$15)+1,)&gt;0,1,0)),
_xlfn.IFS(
$ES22="LisChannel",
_xlpm.COEFF*
INDEX({1;1;1.2;1.2;1;1;1;1;1.2;1.2;1.2;1.2},
MATCH(MONTH(BK$15),
{1,2,3,4,5,6,7,8,9,10,11,12})),
CONCATENATE($ES22," ",$L22)="RussOutdoor метро",
_xlpm.COEFF*
INDEX({0.8;0.9;1.1;1.1;1;1;1;1;1.1;1.1;1.1;1.1},
MATCH(MONTH(BK$15),
{1,2,3,4,5,6,7,8,9,10,11,12})),
$ES22&lt;&gt;"LisChannel",
_xlpm.COEFF,
$ES22&lt;&gt;"RussOutdoor",
_xlpm.COEFF))</f>
        <v/>
      </c>
      <c r="BL22" s="62">
        <f>COUNTIFS($AZ22:$BK22,"&gt;0")</f>
        <v/>
      </c>
      <c r="BM22" s="65" t="n"/>
      <c r="BN22" s="125">
        <f>$DJ22</f>
        <v/>
      </c>
      <c r="BO22" s="63">
        <f>$DQ22</f>
        <v/>
      </c>
      <c r="BP22" s="125">
        <f>
IFERROR(
IF($BL22=0,0,
$BN22*(1-$BO22)),
0)</f>
        <v/>
      </c>
      <c r="BQ22" s="125">
        <f t="array" ref="BQ22">
IFERROR(
_xlfn.IFS(
$DH22="день_1",
$BP22*$BL22/($AX22-$AW22+1)*AZ22*(DAY(EOMONTH(AZ$15,0))),
$DH22="день_2",
$BP22/30*MAX(MIN($AX22,EOMONTH(AZ$15,0))-MAX($AW22,AZ$15)+1,),
$DH22="раб.день",
$BP22/30*(IFERROR(
_xlfn.LET(_xlpm.VD,
CHOOSE(
{1;2;3;4;5;6;7;8;9;10;11;12;13;14;15;16;17;18},
45658,45659,45660,45661,45662,45663,45664,45665,45711,45724,45778,45779,45785,45786,45820,45821,45965,46022),
_xlfn.LET(_xlpm.DD,
MAX(MIN($AX22,EOMONTH(AZ$15,0))-MAX($AW22,AZ$15),),
_xlfn.IFS(
AND(MONTH($AW22)=MONTH(AZ$15),MONTH($AX22)&lt;&gt;MONTH(AZ$15)),
NETWORKDAYS.INTL($AW22,$AW22+_xlpm.DD,1,_xlpm.VD),
AND(MONTH($AW22)&lt;&gt;MONTH(AZ$15),MONTH($AX22)=MONTH(AZ$15)),
NETWORKDAYS.INTL(($AX22)-_xlpm.DD,$AX22,1,_xlpm.VD),
AND(MONTH($AW22)&lt;MONTH(AZ$15),MONTH($AX22)&gt;MONTH(AZ$15)),
NETWORKDAYS.INTL((EOMONTH(AZ$15-1,1))-_xlpm.DD,EOMONTH(AZ$15-1,1),1,_xlpm.VD),
AND(MONTH($AW22)=MONTH(AZ$15),MONTH($AX22)=MONTH(AZ$15)),
NETWORKDAYS.INTL($AW22,$AX22,1,_xlpm.VD)))),0)),
$DH22="месяц",
$BP22*AZ22,
$DH22="неделя",
$BP22*AZ22/7*(ROUNDUP((DAY(EOMONTH(AZ$15,0)))/4,0))),
0)</f>
        <v/>
      </c>
      <c r="BR22" s="125">
        <f t="array" ref="BR22">
IFERROR(
_xlfn.IFS(
$DH22="день_1",
$BP22*$BL22/($AX22-$AW22+1)*BA22*(DAY(EOMONTH(BA$15,0))),
$DH22="день_2",
$BP22/30*MAX(MIN($AX22,EOMONTH(BA$15,0))-MAX($AW22,BA$15)+1,),
$DH22="раб.день",
$BP22/30*(IFERROR(
_xlfn.LET(_xlpm.VD,
CHOOSE(
{1;2;3;4;5;6;7;8;9;10;11;12;13;14;15;16;17;18},
45658,45659,45660,45661,45662,45663,45664,45665,45711,45724,45778,45779,45785,45786,45820,45821,45965,46022),
_xlfn.LET(_xlpm.DD,
MAX(MIN($AX22,EOMONTH(BA$15,0))-MAX($AW22,BA$15),),
_xlfn.IFS(
AND(MONTH($AW22)=MONTH(BA$15),MONTH($AX22)&lt;&gt;MONTH(BA$15)),
NETWORKDAYS.INTL($AW22,$AW22+_xlpm.DD,1,_xlpm.VD),
AND(MONTH($AW22)&lt;&gt;MONTH(BA$15),MONTH($AX22)=MONTH(BA$15)),
NETWORKDAYS.INTL(($AX22)-_xlpm.DD,$AX22,1,_xlpm.VD),
AND(MONTH($AW22)&lt;MONTH(BA$15),MONTH($AX22)&gt;MONTH(BA$15)),
NETWORKDAYS.INTL((EOMONTH(BA$15-1,1))-_xlpm.DD,EOMONTH(BA$15-1,1),1,_xlpm.VD),
AND(MONTH($AW22)=MONTH(BA$15),MONTH($AX22)=MONTH(BA$15)),
NETWORKDAYS.INTL($AW22,$AX22,1,_xlpm.VD)))),0)),
$DH22="месяц",
$BP22*BA22,
$DH22="неделя",
$BP22*BA22/7*(ROUNDUP((DAY(EOMONTH(BA$15,0)))/4,0))),
0)</f>
        <v/>
      </c>
      <c r="BS22" s="125">
        <f t="array" ref="BS22">
IFERROR(
_xlfn.IFS(
$DH22="день_1",
$BP22*$BL22/($AX22-$AW22+1)*BB22*(DAY(EOMONTH(BB$15,0))),
$DH22="день_2",
$BP22/30*MAX(MIN($AX22,EOMONTH(BB$15,0))-MAX($AW22,BB$15)+1,),
$DH22="раб.день",
$BP22/30*(IFERROR(
_xlfn.LET(_xlpm.VD,
CHOOSE(
{1;2;3;4;5;6;7;8;9;10;11;12;13;14;15;16;17;18},
45658,45659,45660,45661,45662,45663,45664,45665,45711,45724,45778,45779,45785,45786,45820,45821,45965,46022),
_xlfn.LET(_xlpm.DD,
MAX(MIN($AX22,EOMONTH(BB$15,0))-MAX($AW22,BB$15),),
_xlfn.IFS(
AND(MONTH($AW22)=MONTH(BB$15),MONTH($AX22)&lt;&gt;MONTH(BB$15)),
NETWORKDAYS.INTL($AW22,$AW22+_xlpm.DD,1,_xlpm.VD),
AND(MONTH($AW22)&lt;&gt;MONTH(BB$15),MONTH($AX22)=MONTH(BB$15)),
NETWORKDAYS.INTL(($AX22)-_xlpm.DD,$AX22,1,_xlpm.VD),
AND(MONTH($AW22)&lt;MONTH(BB$15),MONTH($AX22)&gt;MONTH(BB$15)),
NETWORKDAYS.INTL((EOMONTH(BB$15-1,1))-_xlpm.DD,EOMONTH(BB$15-1,1),1,_xlpm.VD),
AND(MONTH($AW22)=MONTH(BB$15),MONTH($AX22)=MONTH(BB$15)),
NETWORKDAYS.INTL($AW22,$AX22,1,_xlpm.VD)))),0)),
$DH22="месяц",
$BP22*BB22,
$DH22="неделя",
$BP22*BB22/7*(ROUNDUP((DAY(EOMONTH(BB$15,0)))/4,0))),
0)</f>
        <v/>
      </c>
      <c r="BT22" s="125">
        <f t="array" ref="BT22">
IFERROR(
_xlfn.IFS(
$DH22="день_1",
$BP22*$BL22/($AX22-$AW22+1)*BC22*(DAY(EOMONTH(BC$15,0))),
$DH22="день_2",
$BP22/30*MAX(MIN($AX22,EOMONTH(BC$15,0))-MAX($AW22,BC$15)+1,),
$DH22="раб.день",
$BP22/30*(IFERROR(
_xlfn.LET(_xlpm.VD,
CHOOSE(
{1;2;3;4;5;6;7;8;9;10;11;12;13;14;15;16;17;18},
45658,45659,45660,45661,45662,45663,45664,45665,45711,45724,45778,45779,45785,45786,45820,45821,45965,46022),
_xlfn.LET(_xlpm.DD,
MAX(MIN($AX22,EOMONTH(BC$15,0))-MAX($AW22,BC$15),),
_xlfn.IFS(
AND(MONTH($AW22)=MONTH(BC$15),MONTH($AX22)&lt;&gt;MONTH(BC$15)),
NETWORKDAYS.INTL($AW22,$AW22+_xlpm.DD,1,_xlpm.VD),
AND(MONTH($AW22)&lt;&gt;MONTH(BC$15),MONTH($AX22)=MONTH(BC$15)),
NETWORKDAYS.INTL(($AX22)-_xlpm.DD,$AX22,1,_xlpm.VD),
AND(MONTH($AW22)&lt;MONTH(BC$15),MONTH($AX22)&gt;MONTH(BC$15)),
NETWORKDAYS.INTL((EOMONTH(BC$15-1,1))-_xlpm.DD,EOMONTH(BC$15-1,1),1,_xlpm.VD),
AND(MONTH($AW22)=MONTH(BC$15),MONTH($AX22)=MONTH(BC$15)),
NETWORKDAYS.INTL($AW22,$AX22,1,_xlpm.VD)))),0)),
$DH22="месяц",
$BP22*BC22,
$DH22="неделя",
$BP22*BC22/7*(ROUNDUP((DAY(EOMONTH(BC$15,0)))/4,0))),
0)</f>
        <v/>
      </c>
      <c r="BU22" s="125">
        <f t="array" ref="BU22">
IFERROR(
_xlfn.IFS(
$DH22="день_1",
$BP22*$BL22/($AX22-$AW22+1)*BD22*(DAY(EOMONTH(BD$15,0))),
$DH22="день_2",
$BP22/30*MAX(MIN($AX22,EOMONTH(BD$15,0))-MAX($AW22,BD$15)+1,),
$DH22="раб.день",
$BP22/30*(IFERROR(
_xlfn.LET(_xlpm.VD,
CHOOSE(
{1;2;3;4;5;6;7;8;9;10;11;12;13;14;15;16;17;18},
45658,45659,45660,45661,45662,45663,45664,45665,45711,45724,45778,45779,45785,45786,45820,45821,45965,46022),
_xlfn.LET(_xlpm.DD,
MAX(MIN($AX22,EOMONTH(BD$15,0))-MAX($AW22,BD$15),),
_xlfn.IFS(
AND(MONTH($AW22)=MONTH(BD$15),MONTH($AX22)&lt;&gt;MONTH(BD$15)),
NETWORKDAYS.INTL($AW22,$AW22+_xlpm.DD,1,_xlpm.VD),
AND(MONTH($AW22)&lt;&gt;MONTH(BD$15),MONTH($AX22)=MONTH(BD$15)),
NETWORKDAYS.INTL(($AX22)-_xlpm.DD,$AX22,1,_xlpm.VD),
AND(MONTH($AW22)&lt;MONTH(BD$15),MONTH($AX22)&gt;MONTH(BD$15)),
NETWORKDAYS.INTL((EOMONTH(BD$15-1,1))-_xlpm.DD,EOMONTH(BD$15-1,1),1,_xlpm.VD),
AND(MONTH($AW22)=MONTH(BD$15),MONTH($AX22)=MONTH(BD$15)),
NETWORKDAYS.INTL($AW22,$AX22,1,_xlpm.VD)))),0)),
$DH22="месяц",
$BP22*BD22,
$DH22="неделя",
$BP22*BD22/7*(ROUNDUP((DAY(EOMONTH(BD$15,0)))/4,0))),
0)</f>
        <v/>
      </c>
      <c r="BV22" s="125">
        <f t="array" ref="BV22">
IFERROR(
_xlfn.IFS(
$DH22="день_1",
$BP22*$BL22/($AX22-$AW22+1)*BE22*(DAY(EOMONTH(BE$15,0))),
$DH22="день_2",
$BP22/30*MAX(MIN($AX22,EOMONTH(BE$15,0))-MAX($AW22,BE$15)+1,),
$DH22="раб.день",
$BP22/30*(IFERROR(
_xlfn.LET(_xlpm.VD,
CHOOSE(
{1;2;3;4;5;6;7;8;9;10;11;12;13;14;15;16;17;18},
45658,45659,45660,45661,45662,45663,45664,45665,45711,45724,45778,45779,45785,45786,45820,45821,45965,46022),
_xlfn.LET(_xlpm.DD,
MAX(MIN($AX22,EOMONTH(BE$15,0))-MAX($AW22,BE$15),),
_xlfn.IFS(
AND(MONTH($AW22)=MONTH(BE$15),MONTH($AX22)&lt;&gt;MONTH(BE$15)),
NETWORKDAYS.INTL($AW22,$AW22+_xlpm.DD,1,_xlpm.VD),
AND(MONTH($AW22)&lt;&gt;MONTH(BE$15),MONTH($AX22)=MONTH(BE$15)),
NETWORKDAYS.INTL(($AX22)-_xlpm.DD,$AX22,1,_xlpm.VD),
AND(MONTH($AW22)&lt;MONTH(BE$15),MONTH($AX22)&gt;MONTH(BE$15)),
NETWORKDAYS.INTL((EOMONTH(BE$15-1,1))-_xlpm.DD,EOMONTH(BE$15-1,1),1,_xlpm.VD),
AND(MONTH($AW22)=MONTH(BE$15),MONTH($AX22)=MONTH(BE$15)),
NETWORKDAYS.INTL($AW22,$AX22,1,_xlpm.VD)))),0)),
$DH22="месяц",
$BP22*BE22,
$DH22="неделя",
$BP22*BE22/7*(ROUNDUP((DAY(EOMONTH(BE$15,0)))/4,0))),
0)</f>
        <v/>
      </c>
      <c r="BW22" s="125">
        <f t="array" ref="BW22">
IFERROR(
_xlfn.IFS(
$DH22="день_1",
$BP22*$BL22/($AX22-$AW22+1)*BF22*(DAY(EOMONTH(BF$15,0))),
$DH22="день_2",
$BP22/30*MAX(MIN($AX22,EOMONTH(BF$15,0))-MAX($AW22,BF$15)+1,),
$DH22="раб.день",
$BP22/30*(IFERROR(
_xlfn.LET(_xlpm.VD,
CHOOSE(
{1;2;3;4;5;6;7;8;9;10;11;12;13;14;15;16;17;18},
45658,45659,45660,45661,45662,45663,45664,45665,45711,45724,45778,45779,45785,45786,45820,45821,45965,46022),
_xlfn.LET(_xlpm.DD,
MAX(MIN($AX22,EOMONTH(BF$15,0))-MAX($AW22,BF$15),),
_xlfn.IFS(
AND(MONTH($AW22)=MONTH(BF$15),MONTH($AX22)&lt;&gt;MONTH(BF$15)),
NETWORKDAYS.INTL($AW22,$AW22+_xlpm.DD,1,_xlpm.VD),
AND(MONTH($AW22)&lt;&gt;MONTH(BF$15),MONTH($AX22)=MONTH(BF$15)),
NETWORKDAYS.INTL(($AX22)-_xlpm.DD,$AX22,1,_xlpm.VD),
AND(MONTH($AW22)&lt;MONTH(BF$15),MONTH($AX22)&gt;MONTH(BF$15)),
NETWORKDAYS.INTL((EOMONTH(BF$15-1,1))-_xlpm.DD,EOMONTH(BF$15-1,1),1,_xlpm.VD),
AND(MONTH($AW22)=MONTH(BF$15),MONTH($AX22)=MONTH(BF$15)),
NETWORKDAYS.INTL($AW22,$AX22,1,_xlpm.VD)))),0)),
$DH22="месяц",
$BP22*BF22,
$DH22="неделя",
$BP22*BF22/7*(ROUNDUP((DAY(EOMONTH(BF$15,0)))/4,0))),
0)</f>
        <v/>
      </c>
      <c r="BX22" s="125">
        <f t="array" ref="BX22">
IFERROR(
_xlfn.IFS(
$DH22="день_1",
$BP22*$BL22/($AX22-$AW22+1)*BG22*(DAY(EOMONTH(BG$15,0))),
$DH22="день_2",
$BP22/30*MAX(MIN($AX22,EOMONTH(BG$15,0))-MAX($AW22,BG$15)+1,),
$DH22="раб.день",
$BP22/30*(IFERROR(
_xlfn.LET(_xlpm.VD,
CHOOSE(
{1;2;3;4;5;6;7;8;9;10;11;12;13;14;15;16;17;18},
45658,45659,45660,45661,45662,45663,45664,45665,45711,45724,45778,45779,45785,45786,45820,45821,45965,46022),
_xlfn.LET(_xlpm.DD,
MAX(MIN($AX22,EOMONTH(BG$15,0))-MAX($AW22,BG$15),),
_xlfn.IFS(
AND(MONTH($AW22)=MONTH(BG$15),MONTH($AX22)&lt;&gt;MONTH(BG$15)),
NETWORKDAYS.INTL($AW22,$AW22+_xlpm.DD,1,_xlpm.VD),
AND(MONTH($AW22)&lt;&gt;MONTH(BG$15),MONTH($AX22)=MONTH(BG$15)),
NETWORKDAYS.INTL(($AX22)-_xlpm.DD,$AX22,1,_xlpm.VD),
AND(MONTH($AW22)&lt;MONTH(BG$15),MONTH($AX22)&gt;MONTH(BG$15)),
NETWORKDAYS.INTL((EOMONTH(BG$15-1,1))-_xlpm.DD,EOMONTH(BG$15-1,1),1,_xlpm.VD),
AND(MONTH($AW22)=MONTH(BG$15),MONTH($AX22)=MONTH(BG$15)),
NETWORKDAYS.INTL($AW22,$AX22,1,_xlpm.VD)))),0)),
$DH22="месяц",
$BP22*BG22,
$DH22="неделя",
$BP22*BG22/7*(ROUNDUP((DAY(EOMONTH(BG$15,0)))/4,0))),
0)</f>
        <v/>
      </c>
      <c r="BY22" s="125">
        <f t="array" ref="BY22">
IFERROR(
_xlfn.IFS(
$DH22="день_1",
$BP22*$BL22/($AX22-$AW22+1)*BH22*(DAY(EOMONTH(BH$15,0))),
$DH22="день_2",
$BP22/30*MAX(MIN($AX22,EOMONTH(BH$15,0))-MAX($AW22,BH$15)+1,),
$DH22="раб.день",
$BP22/30*(IFERROR(
_xlfn.LET(_xlpm.VD,
CHOOSE(
{1;2;3;4;5;6;7;8;9;10;11;12;13;14;15;16;17;18},
45658,45659,45660,45661,45662,45663,45664,45665,45711,45724,45778,45779,45785,45786,45820,45821,45965,46022),
_xlfn.LET(_xlpm.DD,
MAX(MIN($AX22,EOMONTH(BH$15,0))-MAX($AW22,BH$15),),
_xlfn.IFS(
AND(MONTH($AW22)=MONTH(BH$15),MONTH($AX22)&lt;&gt;MONTH(BH$15)),
NETWORKDAYS.INTL($AW22,$AW22+_xlpm.DD,1,_xlpm.VD),
AND(MONTH($AW22)&lt;&gt;MONTH(BH$15),MONTH($AX22)=MONTH(BH$15)),
NETWORKDAYS.INTL(($AX22)-_xlpm.DD,$AX22,1,_xlpm.VD),
AND(MONTH($AW22)&lt;MONTH(BH$15),MONTH($AX22)&gt;MONTH(BH$15)),
NETWORKDAYS.INTL((EOMONTH(BH$15-1,1))-_xlpm.DD,EOMONTH(BH$15-1,1),1,_xlpm.VD),
AND(MONTH($AW22)=MONTH(BH$15),MONTH($AX22)=MONTH(BH$15)),
NETWORKDAYS.INTL($AW22,$AX22,1,_xlpm.VD)))),0)),
$DH22="месяц",
$BP22*BH22,
$DH22="неделя",
$BP22*BH22/7*(ROUNDUP((DAY(EOMONTH(BH$15,0)))/4,0))),
0)</f>
        <v/>
      </c>
      <c r="BZ22" s="125">
        <f t="array" ref="BZ22">
IFERROR(
_xlfn.IFS(
$DH22="день_1",
$BP22*$BL22/($AX22-$AW22+1)*BI22*(DAY(EOMONTH(BI$15,0))),
$DH22="день_2",
$BP22/30*MAX(MIN($AX22,EOMONTH(BI$15,0))-MAX($AW22,BI$15)+1,),
$DH22="раб.день",
$BP22/30*(IFERROR(
_xlfn.LET(_xlpm.VD,
CHOOSE(
{1;2;3;4;5;6;7;8;9;10;11;12;13;14;15;16;17;18},
45658,45659,45660,45661,45662,45663,45664,45665,45711,45724,45778,45779,45785,45786,45820,45821,45965,46022),
_xlfn.LET(_xlpm.DD,
MAX(MIN($AX22,EOMONTH(BI$15,0))-MAX($AW22,BI$15),),
_xlfn.IFS(
AND(MONTH($AW22)=MONTH(BI$15),MONTH($AX22)&lt;&gt;MONTH(BI$15)),
NETWORKDAYS.INTL($AW22,$AW22+_xlpm.DD,1,_xlpm.VD),
AND(MONTH($AW22)&lt;&gt;MONTH(BI$15),MONTH($AX22)=MONTH(BI$15)),
NETWORKDAYS.INTL(($AX22)-_xlpm.DD,$AX22,1,_xlpm.VD),
AND(MONTH($AW22)&lt;MONTH(BI$15),MONTH($AX22)&gt;MONTH(BI$15)),
NETWORKDAYS.INTL((EOMONTH(BI$15-1,1))-_xlpm.DD,EOMONTH(BI$15-1,1),1,_xlpm.VD),
AND(MONTH($AW22)=MONTH(BI$15),MONTH($AX22)=MONTH(BI$15)),
NETWORKDAYS.INTL($AW22,$AX22,1,_xlpm.VD)))),0)),
$DH22="месяц",
$BP22*BI22,
$DH22="неделя",
$BP22*BI22/7*(ROUNDUP((DAY(EOMONTH(BI$15,0)))/4,0))),
0)</f>
        <v/>
      </c>
      <c r="CA22" s="125">
        <f t="array" ref="CA22">
IFERROR(
_xlfn.IFS(
$DH22="день_1",
$BP22*$BL22/($AX22-$AW22+1)*BJ22*(DAY(EOMONTH(BJ$15,0))),
$DH22="день_2",
$BP22/30*MAX(MIN($AX22,EOMONTH(BJ$15,0))-MAX($AW22,BJ$15)+1,),
$DH22="раб.день",
$BP22/30*(IFERROR(
_xlfn.LET(_xlpm.VD,
CHOOSE(
{1;2;3;4;5;6;7;8;9;10;11;12;13;14;15;16;17;18},
45658,45659,45660,45661,45662,45663,45664,45665,45711,45724,45778,45779,45785,45786,45820,45821,45965,46022),
_xlfn.LET(_xlpm.DD,
MAX(MIN($AX22,EOMONTH(BJ$15,0))-MAX($AW22,BJ$15),),
_xlfn.IFS(
AND(MONTH($AW22)=MONTH(BJ$15),MONTH($AX22)&lt;&gt;MONTH(BJ$15)),
NETWORKDAYS.INTL($AW22,$AW22+_xlpm.DD,1,_xlpm.VD),
AND(MONTH($AW22)&lt;&gt;MONTH(BJ$15),MONTH($AX22)=MONTH(BJ$15)),
NETWORKDAYS.INTL(($AX22)-_xlpm.DD,$AX22,1,_xlpm.VD),
AND(MONTH($AW22)&lt;MONTH(BJ$15),MONTH($AX22)&gt;MONTH(BJ$15)),
NETWORKDAYS.INTL((EOMONTH(BJ$15-1,1))-_xlpm.DD,EOMONTH(BJ$15-1,1),1,_xlpm.VD),
AND(MONTH($AW22)=MONTH(BJ$15),MONTH($AX22)=MONTH(BJ$15)),
NETWORKDAYS.INTL($AW22,$AX22,1,_xlpm.VD)))),0)),
$DH22="месяц",
$BP22*BJ22,
$DH22="неделя",
$BP22*BJ22/7*(ROUNDUP((DAY(EOMONTH(BJ$15,0)))/4,0))),
0)</f>
        <v/>
      </c>
      <c r="CB22" s="125">
        <f t="array" ref="CB22">
IFERROR(
_xlfn.IFS(
$DH22="день_1",
$BP22*$BL22/($AX22-$AW22+1)*BK22*(DAY(EOMONTH(BK$15,0))),
$DH22="день_2",
$BP22/30*MAX(MIN($AX22,EOMONTH(BK$15,0))-MAX($AW22,BK$15)+1,),
$DH22="раб.день",
$BP22/30*(IFERROR(
_xlfn.LET(_xlpm.VD,
CHOOSE(
{1;2;3;4;5;6;7;8;9;10;11;12;13;14;15;16;17;18},
45658,45659,45660,45661,45662,45663,45664,45665,45711,45724,45778,45779,45785,45786,45820,45821,45965,46022),
_xlfn.LET(_xlpm.DD,
MAX(MIN($AX22,EOMONTH(BK$15,0))-MAX($AW22,BK$15),),
_xlfn.IFS(
AND(MONTH($AW22)=MONTH(BK$15),MONTH($AX22)&lt;&gt;MONTH(BK$15)),
NETWORKDAYS.INTL($AW22,$AW22+_xlpm.DD,1,_xlpm.VD),
AND(MONTH($AW22)&lt;&gt;MONTH(BK$15),MONTH($AX22)=MONTH(BK$15)),
NETWORKDAYS.INTL(($AX22)-_xlpm.DD,$AX22,1,_xlpm.VD),
AND(MONTH($AW22)&lt;MONTH(BK$15),MONTH($AX22)&gt;MONTH(BK$15)),
NETWORKDAYS.INTL((EOMONTH(BK$15-1,1))-_xlpm.DD,EOMONTH(BK$15-1,1),1,_xlpm.VD),
AND(MONTH($AW22)=MONTH(BK$15),MONTH($AX22)=MONTH(BK$15)),
NETWORKDAYS.INTL($AW22,$AX22,1,_xlpm.VD)))),0)),
$DH22="месяц",
$BP22*BK22,
$DH22="неделя",
$BP22*BK22/7*(ROUNDUP((DAY(EOMONTH(BK$15,0)))/4,0))),
0)</f>
        <v/>
      </c>
      <c r="CC22" s="125">
        <f>SUM($BQ22:$CB22)</f>
        <v/>
      </c>
      <c r="CD22" s="126">
        <f>SUM($EH22:$EH22)</f>
        <v/>
      </c>
      <c r="CE22" s="126">
        <f>$CD22*$AB22</f>
        <v/>
      </c>
      <c r="CF22" s="126">
        <f>SUM($EK22:$EK22)</f>
        <v/>
      </c>
      <c r="CG22" s="126">
        <f>$CF22*$AB22</f>
        <v/>
      </c>
      <c r="CH22" s="126">
        <f>SUM($CC22,$CE22,$CG22)</f>
        <v/>
      </c>
      <c r="CI22" s="126">
        <f>$CH22*(1+$CM22)</f>
        <v/>
      </c>
      <c r="CJ22" s="127" t="n">
        <v>0</v>
      </c>
      <c r="CK22" s="126">
        <f>SUM($CH22:$CH22)*(1+$CJ22)</f>
        <v/>
      </c>
      <c r="CL22" s="126">
        <f>SUM($CH22:$CH22)*(1+$CM22)</f>
        <v/>
      </c>
      <c r="CM22" s="59" t="inlineStr">
        <is>
          <t>20%</t>
        </is>
      </c>
      <c r="CN22" s="59" t="n"/>
      <c r="CO22" s="72" t="n"/>
      <c r="CP22" s="59" t="n"/>
      <c r="CQ22" s="73" t="n"/>
      <c r="CR22" s="73" t="n"/>
      <c r="CS22" s="73" t="n"/>
      <c r="CT22" s="72" t="n"/>
      <c r="CU22" s="79" t="inlineStr">
        <is>
          <t> </t>
        </is>
      </c>
      <c r="CV22" s="60" t="n"/>
      <c r="CW22" s="60" t="n"/>
      <c r="CX22" s="60" t="n"/>
      <c r="CY22" s="127">
        <f>IFERROR(($CC22-$EE22)/($EE22/(1-$DQ22)),0)</f>
        <v/>
      </c>
      <c r="CZ22" s="127">
        <f>IFERROR(1-$EI22/($CE22),0)</f>
        <v/>
      </c>
      <c r="DA22" s="127">
        <f>IFERROR(1-$EL22/($CG22),0)</f>
        <v/>
      </c>
      <c r="DB22" s="126">
        <f>ROUND(IFERROR(($CI22/(1+$CM22)-$EN22),0),2)</f>
        <v/>
      </c>
      <c r="DC22" s="128" t="n"/>
      <c r="DD22" s="125" t="n"/>
      <c r="DE22" s="75" t="n">
        <v>0</v>
      </c>
      <c r="DF22" s="128" t="n"/>
      <c r="DG22" s="125">
        <f>IF($DC22=0,0,$DD22*($DC22*100%-$DE22*$DF22))*SUM($AB22:$AB22)</f>
        <v/>
      </c>
      <c r="DH22" s="129" t="inlineStr">
        <is>
          <t>месяц</t>
        </is>
      </c>
      <c r="DI22" s="130">
        <f t="array" ref="DI22">IFERROR(
IF($ES22="LisChannel",
(ROUND(((INDEX({174.625;153.888888888889;130.972222222222},MATCH($AI22,{2;3;4}),0))*$AG22*$AI22),2)),0),0)</f>
        <v/>
      </c>
      <c r="DJ22" s="130">
        <f>
_xlfn.LET(_xlpm.X,
IFERROR(
IF($ES22="НовиковТВ",
(_xlfn.LET(_xlpm.NTV,
_xlfn.LET(_xlpm.MIN,350000,
IF(SUMIFS($DI:$DI,$ES:$ES,"НовиковТВ")&lt;=_xlpm.MIN,
(SUMIFS($DI:$DI,$ES:$ES,"НовиковТВ")/(COUNTIFS($ES:$ES,"НовиковТВ")))*_xlpm.MIN/SUMIFS($DI:$DI,$ES:$ES,"НовиковТВ"),
DI22)),
_xlpm.NTV+$DG22/(1-(1-(_xlpm.NTV)*(1-$DL22)*(1-$DM22)*(1-$DN22)*(1-$DO22)*(1-$DP22)/_xlpm.NTV))))/(1+$EP22),
$DI22+$DG22/(1-(1-($DI22)*(1-$DL22)*(1-$DM22)*(1-$DN22)*(1-$DO22)*(1-$DP22)/$DI22))),
0),
_xlpm.X*(1+$CM22)*(1+$CW22)-_xlpm.X*(1+$CM22)+_xlpm.X)</f>
        <v/>
      </c>
      <c r="DK22" s="125" t="inlineStr">
        <is>
          <t>послед.</t>
        </is>
      </c>
      <c r="DL22" s="63" t="n">
        <v>0</v>
      </c>
      <c r="DM22" s="63" t="n">
        <v>0</v>
      </c>
      <c r="DN22" s="63" t="n">
        <v>0</v>
      </c>
      <c r="DO22" s="63" t="n">
        <v>0</v>
      </c>
      <c r="DP22" s="63" t="n">
        <v>0</v>
      </c>
      <c r="DQ22" s="63">
        <f t="array" ref="DQ22">IFERROR(_xlfn.IFS(
$DK22="послед.",1-(1-$DL22)*(1-$DM22)*(1-$DN22)*(1-$DO22)*(1-$DP22),
$DK22="сумм.",$DL22+$DM22+$DN22+$DO22+$DP22),
0)</f>
        <v/>
      </c>
      <c r="DR22" s="125">
        <f t="array" ref="DR22">
IFERROR(
_xlfn.IFS(
$BL22=0,
0,
$BL22&gt;0,
_xlfn.IFS($DK22="послед.",
$DJ22*(1-$DL22)*(1-$DM22)*(1-$DN22)*(1-$DO22)*(1-$DP22),
$DK22="сумм.",
$DJ22*(1-($DL22+$DM22+$DN22+$DO22+$DP22)))),0)</f>
        <v/>
      </c>
      <c r="DS22" s="125">
        <f t="array" ref="DS22">
IFERROR(_xlfn.IFS(
$DH22="день_1",
$DR22*$BL22/($AX22-$AW22+1)*AZ22*(DAY(EOMONTH(AZ$15,0))),
$DH22="день_2",
$DR22/30*MAX(MIN($AX22,EOMONTH(AZ$15,0))-MAX($AW22,AZ$15)+1,),
$DH22="раб.день",
$DR22/30*(IFERROR(
_xlfn.LET(_xlpm.VD,
CHOOSE(
{1;2;3;4;5;6;7;8;9;10;11;12;13;14;15;16;17;18},
45658,45659,45660,45661,45662,45663,45664,45665,45711,45724,45778,45779,45785,45786,45820,45821,45965,46022),
_xlfn.LET(_xlpm.DD,
MAX(MIN($AX22,EOMONTH(AZ$15,0))-MAX($AW22,AZ$15),),
_xlfn.IFS(
AND(MONTH($AW22)=MONTH(AZ$15),MONTH($AX22)&lt;&gt;MONTH(AZ$15)),
NETWORKDAYS.INTL($AW22,$AW22+_xlpm.DD,1,_xlpm.VD),
AND(MONTH($AW22)&lt;&gt;MONTH(AZ$15),MONTH($AX22)=MONTH(AZ$15)),
NETWORKDAYS.INTL(($AX22)-_xlpm.DD,$AX22,1,_xlpm.VD),
AND(MONTH($AW22)&lt;MONTH(AZ$15),MONTH($AX22)&gt;MONTH(AZ$15)),
NETWORKDAYS.INTL((EOMONTH(AZ$15-1,1))-_xlpm.DD,EOMONTH(AZ$15-1,1),1,_xlpm.VD),
AND(MONTH($AW22)=MONTH(AZ$15),MONTH($AX22)=MONTH(AZ$15)),
NETWORKDAYS.INTL($AW22,$AX22,1,_xlpm.VD)))),0)),
$DH22="месяц",
$DR22*AZ22,
$DH22="неделя",
$DR22*AZ22/7*(ROUNDUP((DAY(EOMONTH(AZ$15,0)))/4,0))),
0)</f>
        <v/>
      </c>
      <c r="DT22" s="125">
        <f t="array" ref="DT22">
IFERROR(_xlfn.IFS(
$DH22="день_1",
$DR22*$BL22/($AX22-$AW22+1)*BA22*(DAY(EOMONTH(BA$15,0))),
$DH22="день_2",
$DR22/30*MAX(MIN($AX22,EOMONTH(BA$15,0))-MAX($AW22,BA$15)+1,),
$DH22="раб.день",
$DR22/30*(IFERROR(
_xlfn.LET(_xlpm.VD,
CHOOSE(
{1;2;3;4;5;6;7;8;9;10;11;12;13;14;15;16;17;18},
45658,45659,45660,45661,45662,45663,45664,45665,45711,45724,45778,45779,45785,45786,45820,45821,45965,46022),
_xlfn.LET(_xlpm.DD,
MAX(MIN($AX22,EOMONTH(BA$15,0))-MAX($AW22,BA$15),),
_xlfn.IFS(
AND(MONTH($AW22)=MONTH(BA$15),MONTH($AX22)&lt;&gt;MONTH(BA$15)),
NETWORKDAYS.INTL($AW22,$AW22+_xlpm.DD,1,_xlpm.VD),
AND(MONTH($AW22)&lt;&gt;MONTH(BA$15),MONTH($AX22)=MONTH(BA$15)),
NETWORKDAYS.INTL(($AX22)-_xlpm.DD,$AX22,1,_xlpm.VD),
AND(MONTH($AW22)&lt;MONTH(BA$15),MONTH($AX22)&gt;MONTH(BA$15)),
NETWORKDAYS.INTL((EOMONTH(BA$15-1,1))-_xlpm.DD,EOMONTH(BA$15-1,1),1,_xlpm.VD),
AND(MONTH($AW22)=MONTH(BA$15),MONTH($AX22)=MONTH(BA$15)),
NETWORKDAYS.INTL($AW22,$AX22,1,_xlpm.VD)))),0)),
$DH22="месяц",
$DR22*BA22,
$DH22="неделя",
$DR22*BA22/7*(ROUNDUP((DAY(EOMONTH(BA$15,0)))/4,0))),
0)</f>
        <v/>
      </c>
      <c r="DU22" s="125">
        <f t="array" ref="DU22">
IFERROR(_xlfn.IFS(
$DH22="день_1",
$DR22*$BL22/($AX22-$AW22+1)*BB22*(DAY(EOMONTH(BB$15,0))),
$DH22="день_2",
$DR22/30*MAX(MIN($AX22,EOMONTH(BB$15,0))-MAX($AW22,BB$15)+1,),
$DH22="раб.день",
$DR22/30*(IFERROR(
_xlfn.LET(_xlpm.VD,
CHOOSE(
{1;2;3;4;5;6;7;8;9;10;11;12;13;14;15;16;17;18},
45658,45659,45660,45661,45662,45663,45664,45665,45711,45724,45778,45779,45785,45786,45820,45821,45965,46022),
_xlfn.LET(_xlpm.DD,
MAX(MIN($AX22,EOMONTH(BB$15,0))-MAX($AW22,BB$15),),
_xlfn.IFS(
AND(MONTH($AW22)=MONTH(BB$15),MONTH($AX22)&lt;&gt;MONTH(BB$15)),
NETWORKDAYS.INTL($AW22,$AW22+_xlpm.DD,1,_xlpm.VD),
AND(MONTH($AW22)&lt;&gt;MONTH(BB$15),MONTH($AX22)=MONTH(BB$15)),
NETWORKDAYS.INTL(($AX22)-_xlpm.DD,$AX22,1,_xlpm.VD),
AND(MONTH($AW22)&lt;MONTH(BB$15),MONTH($AX22)&gt;MONTH(BB$15)),
NETWORKDAYS.INTL((EOMONTH(BB$15-1,1))-_xlpm.DD,EOMONTH(BB$15-1,1),1,_xlpm.VD),
AND(MONTH($AW22)=MONTH(BB$15),MONTH($AX22)=MONTH(BB$15)),
NETWORKDAYS.INTL($AW22,$AX22,1,_xlpm.VD)))),0)),
$DH22="месяц",
$DR22*BB22,
$DH22="неделя",
$DR22*BB22/7*(ROUNDUP((DAY(EOMONTH(BB$15,0)))/4,0))),
0)</f>
        <v/>
      </c>
      <c r="DV22" s="125">
        <f t="array" ref="DV22">
IFERROR(_xlfn.IFS(
$DH22="день_1",
$DR22*$BL22/($AX22-$AW22+1)*BC22*(DAY(EOMONTH(BC$15,0))),
$DH22="день_2",
$DR22/30*MAX(MIN($AX22,EOMONTH(BC$15,0))-MAX($AW22,BC$15)+1,),
$DH22="раб.день",
$DR22/30*(IFERROR(
_xlfn.LET(_xlpm.VD,
CHOOSE(
{1;2;3;4;5;6;7;8;9;10;11;12;13;14;15;16;17;18},
45658,45659,45660,45661,45662,45663,45664,45665,45711,45724,45778,45779,45785,45786,45820,45821,45965,46022),
_xlfn.LET(_xlpm.DD,
MAX(MIN($AX22,EOMONTH(BC$15,0))-MAX($AW22,BC$15),),
_xlfn.IFS(
AND(MONTH($AW22)=MONTH(BC$15),MONTH($AX22)&lt;&gt;MONTH(BC$15)),
NETWORKDAYS.INTL($AW22,$AW22+_xlpm.DD,1,_xlpm.VD),
AND(MONTH($AW22)&lt;&gt;MONTH(BC$15),MONTH($AX22)=MONTH(BC$15)),
NETWORKDAYS.INTL(($AX22)-_xlpm.DD,$AX22,1,_xlpm.VD),
AND(MONTH($AW22)&lt;MONTH(BC$15),MONTH($AX22)&gt;MONTH(BC$15)),
NETWORKDAYS.INTL((EOMONTH(BC$15-1,1))-_xlpm.DD,EOMONTH(BC$15-1,1),1,_xlpm.VD),
AND(MONTH($AW22)=MONTH(BC$15),MONTH($AX22)=MONTH(BC$15)),
NETWORKDAYS.INTL($AW22,$AX22,1,_xlpm.VD)))),0)),
$DH22="месяц",
$DR22*BC22,
$DH22="неделя",
$DR22*BC22/7*(ROUNDUP((DAY(EOMONTH(BC$15,0)))/4,0))),
0)</f>
        <v/>
      </c>
      <c r="DW22" s="125">
        <f t="array" ref="DW22">
IFERROR(_xlfn.IFS(
$DH22="день_1",
$DR22*$BL22/($AX22-$AW22+1)*BD22*(DAY(EOMONTH(BD$15,0))),
$DH22="день_2",
$DR22/30*MAX(MIN($AX22,EOMONTH(BD$15,0))-MAX($AW22,BD$15)+1,),
$DH22="раб.день",
$DR22/30*(IFERROR(
_xlfn.LET(_xlpm.VD,
CHOOSE(
{1;2;3;4;5;6;7;8;9;10;11;12;13;14;15;16;17;18},
45658,45659,45660,45661,45662,45663,45664,45665,45711,45724,45778,45779,45785,45786,45820,45821,45965,46022),
_xlfn.LET(_xlpm.DD,
MAX(MIN($AX22,EOMONTH(BD$15,0))-MAX($AW22,BD$15),),
_xlfn.IFS(
AND(MONTH($AW22)=MONTH(BD$15),MONTH($AX22)&lt;&gt;MONTH(BD$15)),
NETWORKDAYS.INTL($AW22,$AW22+_xlpm.DD,1,_xlpm.VD),
AND(MONTH($AW22)&lt;&gt;MONTH(BD$15),MONTH($AX22)=MONTH(BD$15)),
NETWORKDAYS.INTL(($AX22)-_xlpm.DD,$AX22,1,_xlpm.VD),
AND(MONTH($AW22)&lt;MONTH(BD$15),MONTH($AX22)&gt;MONTH(BD$15)),
NETWORKDAYS.INTL((EOMONTH(BD$15-1,1))-_xlpm.DD,EOMONTH(BD$15-1,1),1,_xlpm.VD),
AND(MONTH($AW22)=MONTH(BD$15),MONTH($AX22)=MONTH(BD$15)),
NETWORKDAYS.INTL($AW22,$AX22,1,_xlpm.VD)))),0)),
$DH22="месяц",
$DR22*BD22,
$DH22="неделя",
$DR22*BD22/7*(ROUNDUP((DAY(EOMONTH(BD$15,0)))/4,0))),
0)</f>
        <v/>
      </c>
      <c r="DX22" s="125">
        <f t="array" ref="DX22">
IFERROR(_xlfn.IFS(
$DH22="день_1",
$DR22*$BL22/($AX22-$AW22+1)*BE22*(DAY(EOMONTH(BE$15,0))),
$DH22="день_2",
$DR22/30*MAX(MIN($AX22,EOMONTH(BE$15,0))-MAX($AW22,BE$15)+1,),
$DH22="раб.день",
$DR22/30*(IFERROR(
_xlfn.LET(_xlpm.VD,
CHOOSE(
{1;2;3;4;5;6;7;8;9;10;11;12;13;14;15;16;17;18},
45658,45659,45660,45661,45662,45663,45664,45665,45711,45724,45778,45779,45785,45786,45820,45821,45965,46022),
_xlfn.LET(_xlpm.DD,
MAX(MIN($AX22,EOMONTH(BE$15,0))-MAX($AW22,BE$15),),
_xlfn.IFS(
AND(MONTH($AW22)=MONTH(BE$15),MONTH($AX22)&lt;&gt;MONTH(BE$15)),
NETWORKDAYS.INTL($AW22,$AW22+_xlpm.DD,1,_xlpm.VD),
AND(MONTH($AW22)&lt;&gt;MONTH(BE$15),MONTH($AX22)=MONTH(BE$15)),
NETWORKDAYS.INTL(($AX22)-_xlpm.DD,$AX22,1,_xlpm.VD),
AND(MONTH($AW22)&lt;MONTH(BE$15),MONTH($AX22)&gt;MONTH(BE$15)),
NETWORKDAYS.INTL((EOMONTH(BE$15-1,1))-_xlpm.DD,EOMONTH(BE$15-1,1),1,_xlpm.VD),
AND(MONTH($AW22)=MONTH(BE$15),MONTH($AX22)=MONTH(BE$15)),
NETWORKDAYS.INTL($AW22,$AX22,1,_xlpm.VD)))),0)),
$DH22="месяц",
$DR22*BE22,
$DH22="неделя",
$DR22*BE22/7*(ROUNDUP((DAY(EOMONTH(BE$15,0)))/4,0))),
0)</f>
        <v/>
      </c>
      <c r="DY22" s="125">
        <f t="array" ref="DY22">
IFERROR(_xlfn.IFS(
$DH22="день_1",
$DR22*$BL22/($AX22-$AW22+1)*BF22*(DAY(EOMONTH(BF$15,0))),
$DH22="день_2",
$DR22/30*MAX(MIN($AX22,EOMONTH(BF$15,0))-MAX($AW22,BF$15)+1,),
$DH22="раб.день",
$DR22/30*(IFERROR(
_xlfn.LET(_xlpm.VD,
CHOOSE(
{1;2;3;4;5;6;7;8;9;10;11;12;13;14;15;16;17;18},
45658,45659,45660,45661,45662,45663,45664,45665,45711,45724,45778,45779,45785,45786,45820,45821,45965,46022),
_xlfn.LET(_xlpm.DD,
MAX(MIN($AX22,EOMONTH(BF$15,0))-MAX($AW22,BF$15),),
_xlfn.IFS(
AND(MONTH($AW22)=MONTH(BF$15),MONTH($AX22)&lt;&gt;MONTH(BF$15)),
NETWORKDAYS.INTL($AW22,$AW22+_xlpm.DD,1,_xlpm.VD),
AND(MONTH($AW22)&lt;&gt;MONTH(BF$15),MONTH($AX22)=MONTH(BF$15)),
NETWORKDAYS.INTL(($AX22)-_xlpm.DD,$AX22,1,_xlpm.VD),
AND(MONTH($AW22)&lt;MONTH(BF$15),MONTH($AX22)&gt;MONTH(BF$15)),
NETWORKDAYS.INTL((EOMONTH(BF$15-1,1))-_xlpm.DD,EOMONTH(BF$15-1,1),1,_xlpm.VD),
AND(MONTH($AW22)=MONTH(BF$15),MONTH($AX22)=MONTH(BF$15)),
NETWORKDAYS.INTL($AW22,$AX22,1,_xlpm.VD)))),0)),
$DH22="месяц",
$DR22*BF22,
$DH22="неделя",
$DR22*BF22/7*(ROUNDUP((DAY(EOMONTH(BF$15,0)))/4,0))),
0)</f>
        <v/>
      </c>
      <c r="DZ22" s="125">
        <f t="array" ref="DZ22">
IFERROR(_xlfn.IFS(
$DH22="день_1",
$DR22*$BL22/($AX22-$AW22+1)*BG22*(DAY(EOMONTH(BG$15,0))),
$DH22="день_2",
$DR22/30*MAX(MIN($AX22,EOMONTH(BG$15,0))-MAX($AW22,BG$15)+1,),
$DH22="раб.день",
$DR22/30*(IFERROR(
_xlfn.LET(_xlpm.VD,
CHOOSE(
{1;2;3;4;5;6;7;8;9;10;11;12;13;14;15;16;17;18},
45658,45659,45660,45661,45662,45663,45664,45665,45711,45724,45778,45779,45785,45786,45820,45821,45965,46022),
_xlfn.LET(_xlpm.DD,
MAX(MIN($AX22,EOMONTH(BG$15,0))-MAX($AW22,BG$15),),
_xlfn.IFS(
AND(MONTH($AW22)=MONTH(BG$15),MONTH($AX22)&lt;&gt;MONTH(BG$15)),
NETWORKDAYS.INTL($AW22,$AW22+_xlpm.DD,1,_xlpm.VD),
AND(MONTH($AW22)&lt;&gt;MONTH(BG$15),MONTH($AX22)=MONTH(BG$15)),
NETWORKDAYS.INTL(($AX22)-_xlpm.DD,$AX22,1,_xlpm.VD),
AND(MONTH($AW22)&lt;MONTH(BG$15),MONTH($AX22)&gt;MONTH(BG$15)),
NETWORKDAYS.INTL((EOMONTH(BG$15-1,1))-_xlpm.DD,EOMONTH(BG$15-1,1),1,_xlpm.VD),
AND(MONTH($AW22)=MONTH(BG$15),MONTH($AX22)=MONTH(BG$15)),
NETWORKDAYS.INTL($AW22,$AX22,1,_xlpm.VD)))),0)),
$DH22="месяц",
$DR22*BG22,
$DH22="неделя",
$DR22*BG22/7*(ROUNDUP((DAY(EOMONTH(BG$15,0)))/4,0))),
0)</f>
        <v/>
      </c>
      <c r="EA22" s="125">
        <f t="array" ref="EA22">
IFERROR(_xlfn.IFS(
$DH22="день_1",
$DR22*$BL22/($AX22-$AW22+1)*BH22*(DAY(EOMONTH(BH$15,0))),
$DH22="день_2",
$DR22/30*MAX(MIN($AX22,EOMONTH(BH$15,0))-MAX($AW22,BH$15)+1,),
$DH22="раб.день",
$DR22/30*(IFERROR(
_xlfn.LET(_xlpm.VD,
CHOOSE(
{1;2;3;4;5;6;7;8;9;10;11;12;13;14;15;16;17;18},
45658,45659,45660,45661,45662,45663,45664,45665,45711,45724,45778,45779,45785,45786,45820,45821,45965,46022),
_xlfn.LET(_xlpm.DD,
MAX(MIN($AX22,EOMONTH(BH$15,0))-MAX($AW22,BH$15),),
_xlfn.IFS(
AND(MONTH($AW22)=MONTH(BH$15),MONTH($AX22)&lt;&gt;MONTH(BH$15)),
NETWORKDAYS.INTL($AW22,$AW22+_xlpm.DD,1,_xlpm.VD),
AND(MONTH($AW22)&lt;&gt;MONTH(BH$15),MONTH($AX22)=MONTH(BH$15)),
NETWORKDAYS.INTL(($AX22)-_xlpm.DD,$AX22,1,_xlpm.VD),
AND(MONTH($AW22)&lt;MONTH(BH$15),MONTH($AX22)&gt;MONTH(BH$15)),
NETWORKDAYS.INTL((EOMONTH(BH$15-1,1))-_xlpm.DD,EOMONTH(BH$15-1,1),1,_xlpm.VD),
AND(MONTH($AW22)=MONTH(BH$15),MONTH($AX22)=MONTH(BH$15)),
NETWORKDAYS.INTL($AW22,$AX22,1,_xlpm.VD)))),0)),
$DH22="месяц",
$DR22*BH22,
$DH22="неделя",
$DR22*BH22/7*(ROUNDUP((DAY(EOMONTH(BH$15,0)))/4,0))),
0)</f>
        <v/>
      </c>
      <c r="EB22" s="125">
        <f t="array" ref="EB22">
IFERROR(_xlfn.IFS(
$DH22="день_1",
$DR22*$BL22/($AX22-$AW22+1)*BI22*(DAY(EOMONTH(BI$15,0))),
$DH22="день_2",
$DR22/30*MAX(MIN($AX22,EOMONTH(BI$15,0))-MAX($AW22,BI$15)+1,),
$DH22="раб.день",
$DR22/30*(IFERROR(
_xlfn.LET(_xlpm.VD,
CHOOSE(
{1;2;3;4;5;6;7;8;9;10;11;12;13;14;15;16;17;18},
45658,45659,45660,45661,45662,45663,45664,45665,45711,45724,45778,45779,45785,45786,45820,45821,45965,46022),
_xlfn.LET(_xlpm.DD,
MAX(MIN($AX22,EOMONTH(BI$15,0))-MAX($AW22,BI$15),),
_xlfn.IFS(
AND(MONTH($AW22)=MONTH(BI$15),MONTH($AX22)&lt;&gt;MONTH(BI$15)),
NETWORKDAYS.INTL($AW22,$AW22+_xlpm.DD,1,_xlpm.VD),
AND(MONTH($AW22)&lt;&gt;MONTH(BI$15),MONTH($AX22)=MONTH(BI$15)),
NETWORKDAYS.INTL(($AX22)-_xlpm.DD,$AX22,1,_xlpm.VD),
AND(MONTH($AW22)&lt;MONTH(BI$15),MONTH($AX22)&gt;MONTH(BI$15)),
NETWORKDAYS.INTL((EOMONTH(BI$15-1,1))-_xlpm.DD,EOMONTH(BI$15-1,1),1,_xlpm.VD),
AND(MONTH($AW22)=MONTH(BI$15),MONTH($AX22)=MONTH(BI$15)),
NETWORKDAYS.INTL($AW22,$AX22,1,_xlpm.VD)))),0)),
$DH22="месяц",
$DR22*BI22,
$DH22="неделя",
$DR22*BI22/7*(ROUNDUP((DAY(EOMONTH(BI$15,0)))/4,0))),
0)</f>
        <v/>
      </c>
      <c r="EC22" s="125">
        <f t="array" ref="EC22">
IFERROR(_xlfn.IFS(
$DH22="день_1",
$DR22*$BL22/($AX22-$AW22+1)*BJ22*(DAY(EOMONTH(BJ$15,0))),
$DH22="день_2",
$DR22/30*MAX(MIN($AX22,EOMONTH(BJ$15,0))-MAX($AW22,BJ$15)+1,),
$DH22="раб.день",
$DR22/30*(IFERROR(
_xlfn.LET(_xlpm.VD,
CHOOSE(
{1;2;3;4;5;6;7;8;9;10;11;12;13;14;15;16;17;18},
45658,45659,45660,45661,45662,45663,45664,45665,45711,45724,45778,45779,45785,45786,45820,45821,45965,46022),
_xlfn.LET(_xlpm.DD,
MAX(MIN($AX22,EOMONTH(BJ$15,0))-MAX($AW22,BJ$15),),
_xlfn.IFS(
AND(MONTH($AW22)=MONTH(BJ$15),MONTH($AX22)&lt;&gt;MONTH(BJ$15)),
NETWORKDAYS.INTL($AW22,$AW22+_xlpm.DD,1,_xlpm.VD),
AND(MONTH($AW22)&lt;&gt;MONTH(BJ$15),MONTH($AX22)=MONTH(BJ$15)),
NETWORKDAYS.INTL(($AX22)-_xlpm.DD,$AX22,1,_xlpm.VD),
AND(MONTH($AW22)&lt;MONTH(BJ$15),MONTH($AX22)&gt;MONTH(BJ$15)),
NETWORKDAYS.INTL((EOMONTH(BJ$15-1,1))-_xlpm.DD,EOMONTH(BJ$15-1,1),1,_xlpm.VD),
AND(MONTH($AW22)=MONTH(BJ$15),MONTH($AX22)=MONTH(BJ$15)),
NETWORKDAYS.INTL($AW22,$AX22,1,_xlpm.VD)))),0)),
$DH22="месяц",
$DR22*BJ22,
$DH22="неделя",
$DR22*BJ22/7*(ROUNDUP((DAY(EOMONTH(BJ$15,0)))/4,0))),
0)</f>
        <v/>
      </c>
      <c r="ED22" s="125">
        <f t="array" ref="ED22">
IFERROR(_xlfn.IFS(
$DH22="день_1",
$DR22*$BL22/($AX22-$AW22+1)*BK22*(DAY(EOMONTH(BK$15,0))),
$DH22="день_2",
$DR22/30*MAX(MIN($AX22,EOMONTH(BK$15,0))-MAX($AW22,BK$15)+1,),
$DH22="раб.день",
$DR22/30*(IFERROR(
_xlfn.LET(_xlpm.VD,
CHOOSE(
{1;2;3;4;5;6;7;8;9;10;11;12;13;14;15;16;17;18},
45658,45659,45660,45661,45662,45663,45664,45665,45711,45724,45778,45779,45785,45786,45820,45821,45965,46022),
_xlfn.LET(_xlpm.DD,
MAX(MIN($AX22,EOMONTH(BK$15,0))-MAX($AW22,BK$15),),
_xlfn.IFS(
AND(MONTH($AW22)=MONTH(BK$15),MONTH($AX22)&lt;&gt;MONTH(BK$15)),
NETWORKDAYS.INTL($AW22,$AW22+_xlpm.DD,1,_xlpm.VD),
AND(MONTH($AW22)&lt;&gt;MONTH(BK$15),MONTH($AX22)=MONTH(BK$15)),
NETWORKDAYS.INTL(($AX22)-_xlpm.DD,$AX22,1,_xlpm.VD),
AND(MONTH($AW22)&lt;MONTH(BK$15),MONTH($AX22)&gt;MONTH(BK$15)),
NETWORKDAYS.INTL((EOMONTH(BK$15-1,1))-_xlpm.DD,EOMONTH(BK$15-1,1),1,_xlpm.VD),
AND(MONTH($AW22)=MONTH(BK$15),MONTH($AX22)=MONTH(BK$15)),
NETWORKDAYS.INTL($AW22,$AX22,1,_xlpm.VD)))),0)),
$DH22="месяц",
$DR22*BK22,
$DH22="неделя",
$DR22*BK22/7*(ROUNDUP((DAY(EOMONTH(BK$15,0)))/4,0))),
0)</f>
        <v/>
      </c>
      <c r="EE22" s="125">
        <f>SUM($DS22,$DT22,$DU22,$DV22,$DW22,$DX22,$DY22,$DZ22,$EA22,$EB22,$EC22,$ED22)</f>
        <v/>
      </c>
      <c r="EF22" s="125">
        <f>IFERROR(ROUND($EE22*(1+$EP22),2),0)</f>
        <v/>
      </c>
      <c r="EG22" s="128" t="n">
        <v>1</v>
      </c>
      <c r="EH22" s="126" t="n">
        <v>0</v>
      </c>
      <c r="EI22" s="126">
        <f>ROUND(SUM($EH22:$EH22)*SUM($AB22:$AB22)*$EG22,2)</f>
        <v/>
      </c>
      <c r="EJ22" s="126">
        <f>ROUND($EI22*(1+$EP22),2)</f>
        <v/>
      </c>
      <c r="EK22" s="126" t="n">
        <v>0</v>
      </c>
      <c r="EL22" s="126">
        <f>ROUND(SUM($EK22:$EK22)*SUM($AB22:$AB22)*$EG22,2)</f>
        <v/>
      </c>
      <c r="EM22" s="126">
        <f>ROUND($EL22*(1+$EP22),2)</f>
        <v/>
      </c>
      <c r="EN22" s="126">
        <f>SUM($EE22,$EI22,$EL22)</f>
        <v/>
      </c>
      <c r="EO22" s="126">
        <f>SUM($EF22,$EJ22,$EM22)</f>
        <v/>
      </c>
      <c r="EP22" s="59" t="inlineStr">
        <is>
          <t>20%</t>
        </is>
      </c>
      <c r="EQ22" s="59" t="n"/>
      <c r="ER22" s="60">
        <f t="array" ref="ER22">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MATCH(ES22,
{"AMS";"RussOutdoor";"HD Outdoor";"Ingroup";"IQ";"Ledproduction";"LisChannel";"Logic";"Media-PPL";"NovikovTV | НовиковТВ";"SMA";"SOK";"КрокусТВ | CrocusTV | IndoorTV";"Сити";"ТЯК Москва"},
0)),"")</f>
        <v/>
      </c>
      <c r="ES22" s="60" t="n"/>
      <c r="ET22" s="60">
        <f t="array" ref="ET22">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MATCH(ES22,
{"AMS";"RussOutdoor";"HD Outdoor";"Ingroup";"IQ";"Ledproduction";"LisChannel";"Logic";"Media-PPL";"NovikovTV | НовиковТВ";"SMA";"SOK";"КрокусТВ | CrocusTV | IndoorTV";"Сити";"ТЯК Москва"},
0)),"")</f>
        <v/>
      </c>
      <c r="EU22" s="60" t="n"/>
      <c r="EV22" s="60" t="n"/>
      <c r="EX22" s="110">
        <f t="array" ref="EX22">
($AR22/30
+N("ТРАФИК ПЛОЩАДКИ"))*
(IFERROR(
_xlfn.LET(
_xlpm.GPR,
HLOOKUP($L22,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(MATCH($T22,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IF($Q22="цифровой",_xlpm.GPR/$AG22,_xlpm.GPR/60)),
0)
+N("DWELL TIME"))*
(IF($AB22=0,0,IF($AB22=1,0.3,IF($AB22=2,0.5,IF($AB22&gt;2,1))))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_xlfn.IFS($AC22="да",1.2,$AC22="нет",1)*
_xlfn.IFS($AD22="да",1.2,$AD22="нет",1)*
IF(R22="статический",1,1.2)*
$X22*
INDEX(
{1.2;1;1.2;1.2;1;1.2;1.2;1.2;1.2;1.2;1.2;1;1.2;1.2;1.2;1.2;1;1;1.2;1.2;1.2;1;1;1;1;1.2;1.2;1.2;1.2;1;1;1;1;1.2;1.2;1.2;1.2;1.2;1.2;1.2;1.2;1;1;1.2;1;1;1;1;1.5;1;1;1.5;1.5;1.2},
MATCH($Q22,_xlpm.MI,0)))&gt;{0.02;0.04;0.06;0.1;0.2;0.4;0.6;0.8;1;2;4;6})),
{0;1;2;3;4;5;6;7;8;9;10;11;12},
0)))
+N("КОЭФФИЦИЕНТ КОНТАКТА"))))*
(_xlfn.IFS($X22&lt;0.1,$X22/1000,$X22&gt;25,5.2,AND($X22&gt;=0.1,$X22&lt;=25),(($X22*2+0.1)/10)*($X22/10)))*
IFERROR((_xlfn.LET(
_xlpm.MA,
{0;0.8;0.85;0.9;0.95;1},
_xlpm.MAA,
{0;1;2;3;4;5},
INDEX(_xlpm.MA,MATCH(SUMPRODUCT(--((IF(ROUND(_xlpm.MAA,1)&gt;5,5,ROUND($AB22,1)))&gt;{0;1;2;3;4;5})),_xlpm.MAA,0)))
+N("КОЭФФИЦИЕНТ КОЛ-ВО КОНСТРУКЦИЙ")),1)*
$AB22,0))*
(IF($Q22="цифровой",$AG22/15*$AI22,1)
+N("ДЛЯ ЦИФРЫ"))</f>
        <v/>
      </c>
      <c r="EY22" s="110">
        <f>IFERROR(EX22*AY22,0)</f>
        <v/>
      </c>
      <c r="EZ22" s="131">
        <f>IFERROR(DP22/EY22*1000,0)</f>
        <v/>
      </c>
      <c r="FA22" s="112">
        <f>IFERROR(FC22/FB22,0)</f>
        <v/>
      </c>
      <c r="FB22" s="112">
        <f>IFERROR((FC22/(EY22/FF22*#REF!))*0.825,0)</f>
        <v/>
      </c>
      <c r="FC22" s="112">
        <f>IFERROR(((EX22*30/AR22)*100)/30,0)</f>
        <v/>
      </c>
      <c r="FD22" s="112">
        <f>IFERROR(EY22/G22*100%,0)</f>
        <v/>
      </c>
      <c r="FE22" s="112">
        <f>IFERROR(FD22/FC22*100%,0)</f>
        <v/>
      </c>
      <c r="FF22" s="110">
        <f>IFERROR(AR22/30*AY22,0)</f>
        <v/>
      </c>
    </row>
    <row r="23" ht="13" customHeight="1">
      <c r="A23" s="59" t="n"/>
      <c r="B23" s="60" t="n"/>
      <c r="C23" s="60" t="n"/>
      <c r="D23" s="60">
        <f t="array" ref="D23">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MATCH($E23,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3" s="60">
        <f t="array" ref="E23">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MATCH($F23,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3" s="60" t="inlineStr"/>
      <c r="G23" s="60" t="n"/>
      <c r="H23" s="60">
        <f t="array" ref="H23">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MATCH($I23,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3" s="60" t="n"/>
      <c r="J23" s="60" t="n"/>
      <c r="K23" s="60" t="n"/>
      <c r="L23" s="60" t="n"/>
      <c r="M23" s="60" t="n"/>
      <c r="N23" s="60" t="n"/>
      <c r="O23" s="60" t="n"/>
      <c r="P23" s="60">
        <f t="array" ref="P23">
_xlfn.IFS(
ISNUMBER(MATCH($Q23,{"шелфбаннер","разделитель","монетница","чековая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ISNUMBER(MATCH($Q23,{"LED/LCD","видеокулер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ISNUMBER(MATCH($Q23,{"автомобиль","машина","выставочное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ISNUMBER(MATCH($Q23,{"билборд","лифтовая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ISNUMBER(MATCH($Q23,{"навигация","подвесной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ISNUMBER(MATCH($Q23,{"движущаяся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ISNUMBER(MATCH($Q23,{"каталог","журнал"},)),
"Пресса",
$Q23="","")</f>
        <v/>
      </c>
      <c r="Q23" s="60" t="n"/>
      <c r="R23" s="60">
        <f t="array" ref="R23">
IFERROR(
_xlfn.IFS(
OR(ISNUMBER(MATCH($Q23,{"экспозиция","макет","стенд","автостенд","авто стенд","выставочное пространство","выставочные стенды","модульные выставочные стенды","3Д конструкция","3D конструкция"},)),P23="Экспонирование"),
"нестандартный",
ISNUMBER(MATCH($Q23,{"скроллер","призматрон"},)),
"динамический",
$P23="Видео",
"цифровой",
OR($P23="Пресса",$P23="Щит",$P23="POSm",$P23="Подвес",$P23="Брендирование/оклейка"),
"статический"),"")</f>
        <v/>
      </c>
      <c r="S23" s="59" t="n"/>
      <c r="T23" s="60" t="n"/>
      <c r="U23" s="60" t="n"/>
      <c r="V23" s="60">
        <f>
IF(P23="Видео",
"цифровой постер/ролик",
IF(ISNUMBER(MATCH(Q23,{"короб световой","короб световой | лайтбокс","короб световой | кристалайт","лайтбокс","лайт бокс","кристалайт","LB","lightbox"},)),
"бэклит",
IF(P23="Брендирование/оклейка",
"перфарированная пленка/самоклейка",
IF(P23="Экспонирование",
"под запрос",
IF(P23="Подвес",
"баннер/ткань",
"")))))</f>
        <v/>
      </c>
      <c r="W23" s="59" t="n"/>
      <c r="X23" s="59" t="n"/>
      <c r="Y23" s="59" t="n"/>
      <c r="Z23" s="61" t="n"/>
      <c r="AA23" s="61" t="n"/>
      <c r="AB23" s="61">
        <f>IF(BL23&gt;0,Z23,0)</f>
        <v/>
      </c>
      <c r="AC23" s="59" t="n"/>
      <c r="AD23" s="59" t="n"/>
      <c r="AE23" s="59" t="n"/>
      <c r="AF23" s="59" t="n"/>
      <c r="AG23" s="59" t="n"/>
      <c r="AH23" s="59" t="n"/>
      <c r="AI23" s="59" t="n"/>
      <c r="AJ23" s="59" t="n"/>
      <c r="AK23" s="59" t="n"/>
      <c r="AL23" s="62">
        <f>IFERROR(IF(OR(R23="статический",R23="динамический",R23="нестандартный",R23="",R23=""),"-",IF(AND(AH23="-",AI23="-"),"-",AK23*3600/AH23*AI23)),"-")</f>
        <v/>
      </c>
      <c r="AM23" s="62">
        <f>IFERROR(IF(OR(R23="статический",R23="динамический",R23="",R23="", R23="BTL",R23="нестандартный"),"-",AG23*AI23*AL23/60),"-")</f>
        <v/>
      </c>
      <c r="AN23" s="63">
        <f>IFERROR(IF(AH23="","-",AG23*AI23/AH23),"-")</f>
        <v/>
      </c>
      <c r="AO23" s="59">
        <f>IFERROR(IF(OR($R23="статический",$R23="динамический",$R23="",$R23="",$R23="BTL",$R23="нестандартный"),"-",$AL23*$AY23),"-")</f>
        <v/>
      </c>
      <c r="AP23" s="62">
        <f>IFERROR(IF(OR($R23="статический",$R23="динамический",$R23="",$R23="",$R23="BTL",$R23="нестандартный"),"-",$AM23*AY23),"-")</f>
        <v/>
      </c>
      <c r="AQ23" s="64" t="n"/>
      <c r="AR23" s="61" t="n"/>
      <c r="AS23" s="61" t="n"/>
      <c r="AT23" s="61" t="n"/>
      <c r="AU23" s="65" t="n"/>
      <c r="AV23" s="124">
        <f>IFERROR(DR23/AT23*1000,"n/a")</f>
        <v/>
      </c>
      <c r="AW23" s="67" t="n">
        <v>0</v>
      </c>
      <c r="AX23" s="67" t="n"/>
      <c r="AY23" s="43">
        <f>IFERROR(IF(OR($AW23="",$AX23=""),"",_xlfn.DAYS($AX23+1,$AW23)),"")</f>
        <v/>
      </c>
      <c r="AZ23" s="68">
        <f t="array" ref="AZ23">
_xlfn.LET(_xlpm.COEFF,
IF($AW23+$AX23=0,0,IF(MAX(MIN($AX23,EOMONTH(AZ$15,0))-MAX($AW23,AZ$15)+1,)&gt;0,1,0)),
_xlfn.IFS(
$ES23="LisChannel",
_xlpm.COEFF*
INDEX({1;1;1.2;1.2;1;1;1;1;1.2;1.2;1.2;1.2},
MATCH(MONTH(AZ$15),
{1,2,3,4,5,6,7,8,9,10,11,12})),
CONCATENATE($ES23," ",$L23)="RussOutdoor метро",
_xlpm.COEFF*
INDEX({0.8;0.9;1.1;1.1;1;1;1;1;1.1;1.1;1.1;1.1},
MATCH(MONTH(AZ$15),
{1,2,3,4,5,6,7,8,9,10,11,12})),
$ES23&lt;&gt;"LisChannel",
_xlpm.COEFF,
$ES23&lt;&gt;"RussOutdoor",
_xlpm.COEFF))</f>
        <v/>
      </c>
      <c r="BA23" s="68">
        <f t="array" ref="BA23">
_xlfn.LET(_xlpm.COEFF,
IF($AW23+$AX23=0,0,IF(MAX(MIN($AX23,EOMONTH(BA$15,0))-MAX($AW23,BA$15)+1,)&gt;0,1,0)),
_xlfn.IFS(
$ES23="LisChannel",
_xlpm.COEFF*
INDEX({1;1;1.2;1.2;1;1;1;1;1.2;1.2;1.2;1.2},
MATCH(MONTH(BA$15),
{1,2,3,4,5,6,7,8,9,10,11,12})),
CONCATENATE($ES23," ",$L23)="RussOutdoor метро",
_xlpm.COEFF*
INDEX({0.8;0.9;1.1;1.1;1;1;1;1;1.1;1.1;1.1;1.1},
MATCH(MONTH(BA$15),
{1,2,3,4,5,6,7,8,9,10,11,12})),
$ES23&lt;&gt;"LisChannel",
_xlpm.COEFF,
$ES23&lt;&gt;"RussOutdoor",
_xlpm.COEFF))</f>
        <v/>
      </c>
      <c r="BB23" s="68">
        <f t="array" ref="BB23">
_xlfn.LET(_xlpm.COEFF,
IF($AW23+$AX23=0,0,IF(MAX(MIN($AX23,EOMONTH(BB$15,0))-MAX($AW23,BB$15)+1,)&gt;0,1,0)),
_xlfn.IFS(
$ES23="LisChannel",
_xlpm.COEFF*
INDEX({1;1;1.2;1.2;1;1;1;1;1.2;1.2;1.2;1.2},
MATCH(MONTH(BB$15),
{1,2,3,4,5,6,7,8,9,10,11,12})),
CONCATENATE($ES23," ",$L23)="RussOutdoor метро",
_xlpm.COEFF*
INDEX({0.8;0.9;1.1;1.1;1;1;1;1;1.1;1.1;1.1;1.1},
MATCH(MONTH(BB$15),
{1,2,3,4,5,6,7,8,9,10,11,12})),
$ES23&lt;&gt;"LisChannel",
_xlpm.COEFF,
$ES23&lt;&gt;"RussOutdoor",
_xlpm.COEFF))</f>
        <v/>
      </c>
      <c r="BC23" s="68">
        <f t="array" ref="BC23">
_xlfn.LET(_xlpm.COEFF,
IF($AW23+$AX23=0,0,IF(MAX(MIN($AX23,EOMONTH(BC$15,0))-MAX($AW23,BC$15)+1,)&gt;0,1,0)),
_xlfn.IFS(
$ES23="LisChannel",
_xlpm.COEFF*
INDEX({1;1;1.2;1.2;1;1;1;1;1.2;1.2;1.2;1.2},
MATCH(MONTH(BC$15),
{1,2,3,4,5,6,7,8,9,10,11,12})),
CONCATENATE($ES23," ",$L23)="RussOutdoor метро",
_xlpm.COEFF*
INDEX({0.8;0.9;1.1;1.1;1;1;1;1;1.1;1.1;1.1;1.1},
MATCH(MONTH(BC$15),
{1,2,3,4,5,6,7,8,9,10,11,12})),
$ES23&lt;&gt;"LisChannel",
_xlpm.COEFF,
$ES23&lt;&gt;"RussOutdoor",
_xlpm.COEFF))</f>
        <v/>
      </c>
      <c r="BD23" s="68">
        <f t="array" ref="BD23">
_xlfn.LET(_xlpm.COEFF,
IF($AW23+$AX23=0,0,IF(MAX(MIN($AX23,EOMONTH(BD$15,0))-MAX($AW23,BD$15)+1,)&gt;0,1,0)),
_xlfn.IFS(
$ES23="LisChannel",
_xlpm.COEFF*
INDEX({1;1;1.2;1.2;1;1;1;1;1.2;1.2;1.2;1.2},
MATCH(MONTH(BD$15),
{1,2,3,4,5,6,7,8,9,10,11,12})),
CONCATENATE($ES23," ",$L23)="RussOutdoor метро",
_xlpm.COEFF*
INDEX({0.8;0.9;1.1;1.1;1;1;1;1;1.1;1.1;1.1;1.1},
MATCH(MONTH(BD$15),
{1,2,3,4,5,6,7,8,9,10,11,12})),
$ES23&lt;&gt;"LisChannel",
_xlpm.COEFF,
$ES23&lt;&gt;"RussOutdoor",
_xlpm.COEFF))</f>
        <v/>
      </c>
      <c r="BE23" s="68">
        <f t="array" ref="BE23">
_xlfn.LET(_xlpm.COEFF,
IF($AW23+$AX23=0,0,IF(MAX(MIN($AX23,EOMONTH(BE$15,0))-MAX($AW23,BE$15)+1,)&gt;0,1,0)),
_xlfn.IFS(
$ES23="LisChannel",
_xlpm.COEFF*
INDEX({1;1;1.2;1.2;1;1;1;1;1.2;1.2;1.2;1.2},
MATCH(MONTH(BE$15),
{1,2,3,4,5,6,7,8,9,10,11,12})),
CONCATENATE($ES23," ",$L23)="RussOutdoor метро",
_xlpm.COEFF*
INDEX({0.8;0.9;1.1;1.1;1;1;1;1;1.1;1.1;1.1;1.1},
MATCH(MONTH(BE$15),
{1,2,3,4,5,6,7,8,9,10,11,12})),
$ES23&lt;&gt;"LisChannel",
_xlpm.COEFF,
$ES23&lt;&gt;"RussOutdoor",
_xlpm.COEFF))</f>
        <v/>
      </c>
      <c r="BF23" s="68">
        <f t="array" ref="BF23">
_xlfn.LET(_xlpm.COEFF,
IF($AW23+$AX23=0,0,IF(MAX(MIN($AX23,EOMONTH(BF$15,0))-MAX($AW23,BF$15)+1,)&gt;0,1,0)),
_xlfn.IFS(
$ES23="LisChannel",
_xlpm.COEFF*
INDEX({1;1;1.2;1.2;1;1;1;1;1.2;1.2;1.2;1.2},
MATCH(MONTH(BF$15),
{1,2,3,4,5,6,7,8,9,10,11,12})),
CONCATENATE($ES23," ",$L23)="RussOutdoor метро",
_xlpm.COEFF*
INDEX({0.8;0.9;1.1;1.1;1;1;1;1;1.1;1.1;1.1;1.1},
MATCH(MONTH(BF$15),
{1,2,3,4,5,6,7,8,9,10,11,12})),
$ES23&lt;&gt;"LisChannel",
_xlpm.COEFF,
$ES23&lt;&gt;"RussOutdoor",
_xlpm.COEFF))</f>
        <v/>
      </c>
      <c r="BG23" s="68">
        <f t="array" ref="BG23">
_xlfn.LET(_xlpm.COEFF,
IF($AW23+$AX23=0,0,IF(MAX(MIN($AX23,EOMONTH(BG$15,0))-MAX($AW23,BG$15)+1,)&gt;0,1,0)),
_xlfn.IFS(
$ES23="LisChannel",
_xlpm.COEFF*
INDEX({1;1;1.2;1.2;1;1;1;1;1.2;1.2;1.2;1.2},
MATCH(MONTH(BG$15),
{1,2,3,4,5,6,7,8,9,10,11,12})),
CONCATENATE($ES23," ",$L23)="RussOutdoor метро",
_xlpm.COEFF*
INDEX({0.8;0.9;1.1;1.1;1;1;1;1;1.1;1.1;1.1;1.1},
MATCH(MONTH(BG$15),
{1,2,3,4,5,6,7,8,9,10,11,12})),
$ES23&lt;&gt;"LisChannel",
_xlpm.COEFF,
$ES23&lt;&gt;"RussOutdoor",
_xlpm.COEFF))</f>
        <v/>
      </c>
      <c r="BH23" s="68">
        <f t="array" ref="BH23">
_xlfn.LET(_xlpm.COEFF,
IF($AW23+$AX23=0,0,IF(MAX(MIN($AX23,EOMONTH(BH$15,0))-MAX($AW23,BH$15)+1,)&gt;0,1,0)),
_xlfn.IFS(
$ES23="LisChannel",
_xlpm.COEFF*
INDEX({1;1;1.2;1.2;1;1;1;1;1.2;1.2;1.2;1.2},
MATCH(MONTH(BH$15),
{1,2,3,4,5,6,7,8,9,10,11,12})),
CONCATENATE($ES23," ",$L23)="RussOutdoor метро",
_xlpm.COEFF*
INDEX({0.8;0.9;1.1;1.1;1;1;1;1;1.1;1.1;1.1;1.1},
MATCH(MONTH(BH$15),
{1,2,3,4,5,6,7,8,9,10,11,12})),
$ES23&lt;&gt;"LisChannel",
_xlpm.COEFF,
$ES23&lt;&gt;"RussOutdoor",
_xlpm.COEFF))</f>
        <v/>
      </c>
      <c r="BI23" s="68">
        <f t="array" ref="BI23">
_xlfn.LET(_xlpm.COEFF,
IF($AW23+$AX23=0,0,IF(MAX(MIN($AX23,EOMONTH(BI$15,0))-MAX($AW23,BI$15)+1,)&gt;0,1,0)),
_xlfn.IFS(
$ES23="LisChannel",
_xlpm.COEFF*
INDEX({1;1;1.2;1.2;1;1;1;1;1.2;1.2;1.2;1.2},
MATCH(MONTH(BI$15),
{1,2,3,4,5,6,7,8,9,10,11,12})),
CONCATENATE($ES23," ",$L23)="RussOutdoor метро",
_xlpm.COEFF*
INDEX({0.8;0.9;1.1;1.1;1;1;1;1;1.1;1.1;1.1;1.1},
MATCH(MONTH(BI$15),
{1,2,3,4,5,6,7,8,9,10,11,12})),
$ES23&lt;&gt;"LisChannel",
_xlpm.COEFF,
$ES23&lt;&gt;"RussOutdoor",
_xlpm.COEFF))</f>
        <v/>
      </c>
      <c r="BJ23" s="68">
        <f t="array" ref="BJ23">
_xlfn.LET(_xlpm.COEFF,
IF($AW23+$AX23=0,0,IF(MAX(MIN($AX23,EOMONTH(BJ$15,0))-MAX($AW23,BJ$15)+1,)&gt;0,1,0)),
_xlfn.IFS(
$ES23="LisChannel",
_xlpm.COEFF*
INDEX({1;1;1.2;1.2;1;1;1;1;1.2;1.2;1.2;1.2},
MATCH(MONTH(BJ$15),
{1,2,3,4,5,6,7,8,9,10,11,12})),
CONCATENATE($ES23," ",$L23)="RussOutdoor метро",
_xlpm.COEFF*
INDEX({0.8;0.9;1.1;1.1;1;1;1;1;1.1;1.1;1.1;1.1},
MATCH(MONTH(BJ$15),
{1,2,3,4,5,6,7,8,9,10,11,12})),
$ES23&lt;&gt;"LisChannel",
_xlpm.COEFF,
$ES23&lt;&gt;"RussOutdoor",
_xlpm.COEFF))</f>
        <v/>
      </c>
      <c r="BK23" s="68">
        <f t="array" ref="BK23">
_xlfn.LET(_xlpm.COEFF,
IF($AW23+$AX23=0,0,IF(MAX(MIN($AX23,EOMONTH(BK$15,0))-MAX($AW23,BK$15)+1,)&gt;0,1,0)),
_xlfn.IFS(
$ES23="LisChannel",
_xlpm.COEFF*
INDEX({1;1;1.2;1.2;1;1;1;1;1.2;1.2;1.2;1.2},
MATCH(MONTH(BK$15),
{1,2,3,4,5,6,7,8,9,10,11,12})),
CONCATENATE($ES23," ",$L23)="RussOutdoor метро",
_xlpm.COEFF*
INDEX({0.8;0.9;1.1;1.1;1;1;1;1;1.1;1.1;1.1;1.1},
MATCH(MONTH(BK$15),
{1,2,3,4,5,6,7,8,9,10,11,12})),
$ES23&lt;&gt;"LisChannel",
_xlpm.COEFF,
$ES23&lt;&gt;"RussOutdoor",
_xlpm.COEFF))</f>
        <v/>
      </c>
      <c r="BL23" s="62">
        <f>COUNTIFS($AZ23:$BK23,"&gt;0")</f>
        <v/>
      </c>
      <c r="BM23" s="65" t="n"/>
      <c r="BN23" s="125">
        <f>$DJ23</f>
        <v/>
      </c>
      <c r="BO23" s="63">
        <f>$DQ23</f>
        <v/>
      </c>
      <c r="BP23" s="125">
        <f>
IFERROR(
IF($BL23=0,0,
$BN23*(1-$BO23)),
0)</f>
        <v/>
      </c>
      <c r="BQ23" s="125">
        <f t="array" ref="BQ23">
IFERROR(
_xlfn.IFS(
$DH23="день_1",
$BP23*$BL23/($AX23-$AW23+1)*AZ23*(DAY(EOMONTH(AZ$15,0))),
$DH23="день_2",
$BP23/30*MAX(MIN($AX23,EOMONTH(AZ$15,0))-MAX($AW23,AZ$15)+1,),
$DH23="раб.день",
$BP23/30*(IFERROR(
_xlfn.LET(_xlpm.VD,
CHOOSE(
{1;2;3;4;5;6;7;8;9;10;11;12;13;14;15;16;17;18},
45658,45659,45660,45661,45662,45663,45664,45665,45711,45724,45778,45779,45785,45786,45820,45821,45965,46022),
_xlfn.LET(_xlpm.DD,
MAX(MIN($AX23,EOMONTH(AZ$15,0))-MAX($AW23,AZ$15),),
_xlfn.IFS(
AND(MONTH($AW23)=MONTH(AZ$15),MONTH($AX23)&lt;&gt;MONTH(AZ$15)),
NETWORKDAYS.INTL($AW23,$AW23+_xlpm.DD,1,_xlpm.VD),
AND(MONTH($AW23)&lt;&gt;MONTH(AZ$15),MONTH($AX23)=MONTH(AZ$15)),
NETWORKDAYS.INTL(($AX23)-_xlpm.DD,$AX23,1,_xlpm.VD),
AND(MONTH($AW23)&lt;MONTH(AZ$15),MONTH($AX23)&gt;MONTH(AZ$15)),
NETWORKDAYS.INTL((EOMONTH(AZ$15-1,1))-_xlpm.DD,EOMONTH(AZ$15-1,1),1,_xlpm.VD),
AND(MONTH($AW23)=MONTH(AZ$15),MONTH($AX23)=MONTH(AZ$15)),
NETWORKDAYS.INTL($AW23,$AX23,1,_xlpm.VD)))),0)),
$DH23="месяц",
$BP23*AZ23,
$DH23="неделя",
$BP23*AZ23/7*(ROUNDUP((DAY(EOMONTH(AZ$15,0)))/4,0))),
0)</f>
        <v/>
      </c>
      <c r="BR23" s="125">
        <f t="array" ref="BR23">
IFERROR(
_xlfn.IFS(
$DH23="день_1",
$BP23*$BL23/($AX23-$AW23+1)*BA23*(DAY(EOMONTH(BA$15,0))),
$DH23="день_2",
$BP23/30*MAX(MIN($AX23,EOMONTH(BA$15,0))-MAX($AW23,BA$15)+1,),
$DH23="раб.день",
$BP23/30*(IFERROR(
_xlfn.LET(_xlpm.VD,
CHOOSE(
{1;2;3;4;5;6;7;8;9;10;11;12;13;14;15;16;17;18},
45658,45659,45660,45661,45662,45663,45664,45665,45711,45724,45778,45779,45785,45786,45820,45821,45965,46022),
_xlfn.LET(_xlpm.DD,
MAX(MIN($AX23,EOMONTH(BA$15,0))-MAX($AW23,BA$15),),
_xlfn.IFS(
AND(MONTH($AW23)=MONTH(BA$15),MONTH($AX23)&lt;&gt;MONTH(BA$15)),
NETWORKDAYS.INTL($AW23,$AW23+_xlpm.DD,1,_xlpm.VD),
AND(MONTH($AW23)&lt;&gt;MONTH(BA$15),MONTH($AX23)=MONTH(BA$15)),
NETWORKDAYS.INTL(($AX23)-_xlpm.DD,$AX23,1,_xlpm.VD),
AND(MONTH($AW23)&lt;MONTH(BA$15),MONTH($AX23)&gt;MONTH(BA$15)),
NETWORKDAYS.INTL((EOMONTH(BA$15-1,1))-_xlpm.DD,EOMONTH(BA$15-1,1),1,_xlpm.VD),
AND(MONTH($AW23)=MONTH(BA$15),MONTH($AX23)=MONTH(BA$15)),
NETWORKDAYS.INTL($AW23,$AX23,1,_xlpm.VD)))),0)),
$DH23="месяц",
$BP23*BA23,
$DH23="неделя",
$BP23*BA23/7*(ROUNDUP((DAY(EOMONTH(BA$15,0)))/4,0))),
0)</f>
        <v/>
      </c>
      <c r="BS23" s="125">
        <f t="array" ref="BS23">
IFERROR(
_xlfn.IFS(
$DH23="день_1",
$BP23*$BL23/($AX23-$AW23+1)*BB23*(DAY(EOMONTH(BB$15,0))),
$DH23="день_2",
$BP23/30*MAX(MIN($AX23,EOMONTH(BB$15,0))-MAX($AW23,BB$15)+1,),
$DH23="раб.день",
$BP23/30*(IFERROR(
_xlfn.LET(_xlpm.VD,
CHOOSE(
{1;2;3;4;5;6;7;8;9;10;11;12;13;14;15;16;17;18},
45658,45659,45660,45661,45662,45663,45664,45665,45711,45724,45778,45779,45785,45786,45820,45821,45965,46022),
_xlfn.LET(_xlpm.DD,
MAX(MIN($AX23,EOMONTH(BB$15,0))-MAX($AW23,BB$15),),
_xlfn.IFS(
AND(MONTH($AW23)=MONTH(BB$15),MONTH($AX23)&lt;&gt;MONTH(BB$15)),
NETWORKDAYS.INTL($AW23,$AW23+_xlpm.DD,1,_xlpm.VD),
AND(MONTH($AW23)&lt;&gt;MONTH(BB$15),MONTH($AX23)=MONTH(BB$15)),
NETWORKDAYS.INTL(($AX23)-_xlpm.DD,$AX23,1,_xlpm.VD),
AND(MONTH($AW23)&lt;MONTH(BB$15),MONTH($AX23)&gt;MONTH(BB$15)),
NETWORKDAYS.INTL((EOMONTH(BB$15-1,1))-_xlpm.DD,EOMONTH(BB$15-1,1),1,_xlpm.VD),
AND(MONTH($AW23)=MONTH(BB$15),MONTH($AX23)=MONTH(BB$15)),
NETWORKDAYS.INTL($AW23,$AX23,1,_xlpm.VD)))),0)),
$DH23="месяц",
$BP23*BB23,
$DH23="неделя",
$BP23*BB23/7*(ROUNDUP((DAY(EOMONTH(BB$15,0)))/4,0))),
0)</f>
        <v/>
      </c>
      <c r="BT23" s="125">
        <f t="array" ref="BT23">
IFERROR(
_xlfn.IFS(
$DH23="день_1",
$BP23*$BL23/($AX23-$AW23+1)*BC23*(DAY(EOMONTH(BC$15,0))),
$DH23="день_2",
$BP23/30*MAX(MIN($AX23,EOMONTH(BC$15,0))-MAX($AW23,BC$15)+1,),
$DH23="раб.день",
$BP23/30*(IFERROR(
_xlfn.LET(_xlpm.VD,
CHOOSE(
{1;2;3;4;5;6;7;8;9;10;11;12;13;14;15;16;17;18},
45658,45659,45660,45661,45662,45663,45664,45665,45711,45724,45778,45779,45785,45786,45820,45821,45965,46022),
_xlfn.LET(_xlpm.DD,
MAX(MIN($AX23,EOMONTH(BC$15,0))-MAX($AW23,BC$15),),
_xlfn.IFS(
AND(MONTH($AW23)=MONTH(BC$15),MONTH($AX23)&lt;&gt;MONTH(BC$15)),
NETWORKDAYS.INTL($AW23,$AW23+_xlpm.DD,1,_xlpm.VD),
AND(MONTH($AW23)&lt;&gt;MONTH(BC$15),MONTH($AX23)=MONTH(BC$15)),
NETWORKDAYS.INTL(($AX23)-_xlpm.DD,$AX23,1,_xlpm.VD),
AND(MONTH($AW23)&lt;MONTH(BC$15),MONTH($AX23)&gt;MONTH(BC$15)),
NETWORKDAYS.INTL((EOMONTH(BC$15-1,1))-_xlpm.DD,EOMONTH(BC$15-1,1),1,_xlpm.VD),
AND(MONTH($AW23)=MONTH(BC$15),MONTH($AX23)=MONTH(BC$15)),
NETWORKDAYS.INTL($AW23,$AX23,1,_xlpm.VD)))),0)),
$DH23="месяц",
$BP23*BC23,
$DH23="неделя",
$BP23*BC23/7*(ROUNDUP((DAY(EOMONTH(BC$15,0)))/4,0))),
0)</f>
        <v/>
      </c>
      <c r="BU23" s="125">
        <f t="array" ref="BU23">
IFERROR(
_xlfn.IFS(
$DH23="день_1",
$BP23*$BL23/($AX23-$AW23+1)*BD23*(DAY(EOMONTH(BD$15,0))),
$DH23="день_2",
$BP23/30*MAX(MIN($AX23,EOMONTH(BD$15,0))-MAX($AW23,BD$15)+1,),
$DH23="раб.день",
$BP23/30*(IFERROR(
_xlfn.LET(_xlpm.VD,
CHOOSE(
{1;2;3;4;5;6;7;8;9;10;11;12;13;14;15;16;17;18},
45658,45659,45660,45661,45662,45663,45664,45665,45711,45724,45778,45779,45785,45786,45820,45821,45965,46022),
_xlfn.LET(_xlpm.DD,
MAX(MIN($AX23,EOMONTH(BD$15,0))-MAX($AW23,BD$15),),
_xlfn.IFS(
AND(MONTH($AW23)=MONTH(BD$15),MONTH($AX23)&lt;&gt;MONTH(BD$15)),
NETWORKDAYS.INTL($AW23,$AW23+_xlpm.DD,1,_xlpm.VD),
AND(MONTH($AW23)&lt;&gt;MONTH(BD$15),MONTH($AX23)=MONTH(BD$15)),
NETWORKDAYS.INTL(($AX23)-_xlpm.DD,$AX23,1,_xlpm.VD),
AND(MONTH($AW23)&lt;MONTH(BD$15),MONTH($AX23)&gt;MONTH(BD$15)),
NETWORKDAYS.INTL((EOMONTH(BD$15-1,1))-_xlpm.DD,EOMONTH(BD$15-1,1),1,_xlpm.VD),
AND(MONTH($AW23)=MONTH(BD$15),MONTH($AX23)=MONTH(BD$15)),
NETWORKDAYS.INTL($AW23,$AX23,1,_xlpm.VD)))),0)),
$DH23="месяц",
$BP23*BD23,
$DH23="неделя",
$BP23*BD23/7*(ROUNDUP((DAY(EOMONTH(BD$15,0)))/4,0))),
0)</f>
        <v/>
      </c>
      <c r="BV23" s="125">
        <f t="array" ref="BV23">
IFERROR(
_xlfn.IFS(
$DH23="день_1",
$BP23*$BL23/($AX23-$AW23+1)*BE23*(DAY(EOMONTH(BE$15,0))),
$DH23="день_2",
$BP23/30*MAX(MIN($AX23,EOMONTH(BE$15,0))-MAX($AW23,BE$15)+1,),
$DH23="раб.день",
$BP23/30*(IFERROR(
_xlfn.LET(_xlpm.VD,
CHOOSE(
{1;2;3;4;5;6;7;8;9;10;11;12;13;14;15;16;17;18},
45658,45659,45660,45661,45662,45663,45664,45665,45711,45724,45778,45779,45785,45786,45820,45821,45965,46022),
_xlfn.LET(_xlpm.DD,
MAX(MIN($AX23,EOMONTH(BE$15,0))-MAX($AW23,BE$15),),
_xlfn.IFS(
AND(MONTH($AW23)=MONTH(BE$15),MONTH($AX23)&lt;&gt;MONTH(BE$15)),
NETWORKDAYS.INTL($AW23,$AW23+_xlpm.DD,1,_xlpm.VD),
AND(MONTH($AW23)&lt;&gt;MONTH(BE$15),MONTH($AX23)=MONTH(BE$15)),
NETWORKDAYS.INTL(($AX23)-_xlpm.DD,$AX23,1,_xlpm.VD),
AND(MONTH($AW23)&lt;MONTH(BE$15),MONTH($AX23)&gt;MONTH(BE$15)),
NETWORKDAYS.INTL((EOMONTH(BE$15-1,1))-_xlpm.DD,EOMONTH(BE$15-1,1),1,_xlpm.VD),
AND(MONTH($AW23)=MONTH(BE$15),MONTH($AX23)=MONTH(BE$15)),
NETWORKDAYS.INTL($AW23,$AX23,1,_xlpm.VD)))),0)),
$DH23="месяц",
$BP23*BE23,
$DH23="неделя",
$BP23*BE23/7*(ROUNDUP((DAY(EOMONTH(BE$15,0)))/4,0))),
0)</f>
        <v/>
      </c>
      <c r="BW23" s="125">
        <f t="array" ref="BW23">
IFERROR(
_xlfn.IFS(
$DH23="день_1",
$BP23*$BL23/($AX23-$AW23+1)*BF23*(DAY(EOMONTH(BF$15,0))),
$DH23="день_2",
$BP23/30*MAX(MIN($AX23,EOMONTH(BF$15,0))-MAX($AW23,BF$15)+1,),
$DH23="раб.день",
$BP23/30*(IFERROR(
_xlfn.LET(_xlpm.VD,
CHOOSE(
{1;2;3;4;5;6;7;8;9;10;11;12;13;14;15;16;17;18},
45658,45659,45660,45661,45662,45663,45664,45665,45711,45724,45778,45779,45785,45786,45820,45821,45965,46022),
_xlfn.LET(_xlpm.DD,
MAX(MIN($AX23,EOMONTH(BF$15,0))-MAX($AW23,BF$15),),
_xlfn.IFS(
AND(MONTH($AW23)=MONTH(BF$15),MONTH($AX23)&lt;&gt;MONTH(BF$15)),
NETWORKDAYS.INTL($AW23,$AW23+_xlpm.DD,1,_xlpm.VD),
AND(MONTH($AW23)&lt;&gt;MONTH(BF$15),MONTH($AX23)=MONTH(BF$15)),
NETWORKDAYS.INTL(($AX23)-_xlpm.DD,$AX23,1,_xlpm.VD),
AND(MONTH($AW23)&lt;MONTH(BF$15),MONTH($AX23)&gt;MONTH(BF$15)),
NETWORKDAYS.INTL((EOMONTH(BF$15-1,1))-_xlpm.DD,EOMONTH(BF$15-1,1),1,_xlpm.VD),
AND(MONTH($AW23)=MONTH(BF$15),MONTH($AX23)=MONTH(BF$15)),
NETWORKDAYS.INTL($AW23,$AX23,1,_xlpm.VD)))),0)),
$DH23="месяц",
$BP23*BF23,
$DH23="неделя",
$BP23*BF23/7*(ROUNDUP((DAY(EOMONTH(BF$15,0)))/4,0))),
0)</f>
        <v/>
      </c>
      <c r="BX23" s="125">
        <f t="array" ref="BX23">
IFERROR(
_xlfn.IFS(
$DH23="день_1",
$BP23*$BL23/($AX23-$AW23+1)*BG23*(DAY(EOMONTH(BG$15,0))),
$DH23="день_2",
$BP23/30*MAX(MIN($AX23,EOMONTH(BG$15,0))-MAX($AW23,BG$15)+1,),
$DH23="раб.день",
$BP23/30*(IFERROR(
_xlfn.LET(_xlpm.VD,
CHOOSE(
{1;2;3;4;5;6;7;8;9;10;11;12;13;14;15;16;17;18},
45658,45659,45660,45661,45662,45663,45664,45665,45711,45724,45778,45779,45785,45786,45820,45821,45965,46022),
_xlfn.LET(_xlpm.DD,
MAX(MIN($AX23,EOMONTH(BG$15,0))-MAX($AW23,BG$15),),
_xlfn.IFS(
AND(MONTH($AW23)=MONTH(BG$15),MONTH($AX23)&lt;&gt;MONTH(BG$15)),
NETWORKDAYS.INTL($AW23,$AW23+_xlpm.DD,1,_xlpm.VD),
AND(MONTH($AW23)&lt;&gt;MONTH(BG$15),MONTH($AX23)=MONTH(BG$15)),
NETWORKDAYS.INTL(($AX23)-_xlpm.DD,$AX23,1,_xlpm.VD),
AND(MONTH($AW23)&lt;MONTH(BG$15),MONTH($AX23)&gt;MONTH(BG$15)),
NETWORKDAYS.INTL((EOMONTH(BG$15-1,1))-_xlpm.DD,EOMONTH(BG$15-1,1),1,_xlpm.VD),
AND(MONTH($AW23)=MONTH(BG$15),MONTH($AX23)=MONTH(BG$15)),
NETWORKDAYS.INTL($AW23,$AX23,1,_xlpm.VD)))),0)),
$DH23="месяц",
$BP23*BG23,
$DH23="неделя",
$BP23*BG23/7*(ROUNDUP((DAY(EOMONTH(BG$15,0)))/4,0))),
0)</f>
        <v/>
      </c>
      <c r="BY23" s="125">
        <f t="array" ref="BY23">
IFERROR(
_xlfn.IFS(
$DH23="день_1",
$BP23*$BL23/($AX23-$AW23+1)*BH23*(DAY(EOMONTH(BH$15,0))),
$DH23="день_2",
$BP23/30*MAX(MIN($AX23,EOMONTH(BH$15,0))-MAX($AW23,BH$15)+1,),
$DH23="раб.день",
$BP23/30*(IFERROR(
_xlfn.LET(_xlpm.VD,
CHOOSE(
{1;2;3;4;5;6;7;8;9;10;11;12;13;14;15;16;17;18},
45658,45659,45660,45661,45662,45663,45664,45665,45711,45724,45778,45779,45785,45786,45820,45821,45965,46022),
_xlfn.LET(_xlpm.DD,
MAX(MIN($AX23,EOMONTH(BH$15,0))-MAX($AW23,BH$15),),
_xlfn.IFS(
AND(MONTH($AW23)=MONTH(BH$15),MONTH($AX23)&lt;&gt;MONTH(BH$15)),
NETWORKDAYS.INTL($AW23,$AW23+_xlpm.DD,1,_xlpm.VD),
AND(MONTH($AW23)&lt;&gt;MONTH(BH$15),MONTH($AX23)=MONTH(BH$15)),
NETWORKDAYS.INTL(($AX23)-_xlpm.DD,$AX23,1,_xlpm.VD),
AND(MONTH($AW23)&lt;MONTH(BH$15),MONTH($AX23)&gt;MONTH(BH$15)),
NETWORKDAYS.INTL((EOMONTH(BH$15-1,1))-_xlpm.DD,EOMONTH(BH$15-1,1),1,_xlpm.VD),
AND(MONTH($AW23)=MONTH(BH$15),MONTH($AX23)=MONTH(BH$15)),
NETWORKDAYS.INTL($AW23,$AX23,1,_xlpm.VD)))),0)),
$DH23="месяц",
$BP23*BH23,
$DH23="неделя",
$BP23*BH23/7*(ROUNDUP((DAY(EOMONTH(BH$15,0)))/4,0))),
0)</f>
        <v/>
      </c>
      <c r="BZ23" s="125">
        <f t="array" ref="BZ23">
IFERROR(
_xlfn.IFS(
$DH23="день_1",
$BP23*$BL23/($AX23-$AW23+1)*BI23*(DAY(EOMONTH(BI$15,0))),
$DH23="день_2",
$BP23/30*MAX(MIN($AX23,EOMONTH(BI$15,0))-MAX($AW23,BI$15)+1,),
$DH23="раб.день",
$BP23/30*(IFERROR(
_xlfn.LET(_xlpm.VD,
CHOOSE(
{1;2;3;4;5;6;7;8;9;10;11;12;13;14;15;16;17;18},
45658,45659,45660,45661,45662,45663,45664,45665,45711,45724,45778,45779,45785,45786,45820,45821,45965,46022),
_xlfn.LET(_xlpm.DD,
MAX(MIN($AX23,EOMONTH(BI$15,0))-MAX($AW23,BI$15),),
_xlfn.IFS(
AND(MONTH($AW23)=MONTH(BI$15),MONTH($AX23)&lt;&gt;MONTH(BI$15)),
NETWORKDAYS.INTL($AW23,$AW23+_xlpm.DD,1,_xlpm.VD),
AND(MONTH($AW23)&lt;&gt;MONTH(BI$15),MONTH($AX23)=MONTH(BI$15)),
NETWORKDAYS.INTL(($AX23)-_xlpm.DD,$AX23,1,_xlpm.VD),
AND(MONTH($AW23)&lt;MONTH(BI$15),MONTH($AX23)&gt;MONTH(BI$15)),
NETWORKDAYS.INTL((EOMONTH(BI$15-1,1))-_xlpm.DD,EOMONTH(BI$15-1,1),1,_xlpm.VD),
AND(MONTH($AW23)=MONTH(BI$15),MONTH($AX23)=MONTH(BI$15)),
NETWORKDAYS.INTL($AW23,$AX23,1,_xlpm.VD)))),0)),
$DH23="месяц",
$BP23*BI23,
$DH23="неделя",
$BP23*BI23/7*(ROUNDUP((DAY(EOMONTH(BI$15,0)))/4,0))),
0)</f>
        <v/>
      </c>
      <c r="CA23" s="125">
        <f t="array" ref="CA23">
IFERROR(
_xlfn.IFS(
$DH23="день_1",
$BP23*$BL23/($AX23-$AW23+1)*BJ23*(DAY(EOMONTH(BJ$15,0))),
$DH23="день_2",
$BP23/30*MAX(MIN($AX23,EOMONTH(BJ$15,0))-MAX($AW23,BJ$15)+1,),
$DH23="раб.день",
$BP23/30*(IFERROR(
_xlfn.LET(_xlpm.VD,
CHOOSE(
{1;2;3;4;5;6;7;8;9;10;11;12;13;14;15;16;17;18},
45658,45659,45660,45661,45662,45663,45664,45665,45711,45724,45778,45779,45785,45786,45820,45821,45965,46022),
_xlfn.LET(_xlpm.DD,
MAX(MIN($AX23,EOMONTH(BJ$15,0))-MAX($AW23,BJ$15),),
_xlfn.IFS(
AND(MONTH($AW23)=MONTH(BJ$15),MONTH($AX23)&lt;&gt;MONTH(BJ$15)),
NETWORKDAYS.INTL($AW23,$AW23+_xlpm.DD,1,_xlpm.VD),
AND(MONTH($AW23)&lt;&gt;MONTH(BJ$15),MONTH($AX23)=MONTH(BJ$15)),
NETWORKDAYS.INTL(($AX23)-_xlpm.DD,$AX23,1,_xlpm.VD),
AND(MONTH($AW23)&lt;MONTH(BJ$15),MONTH($AX23)&gt;MONTH(BJ$15)),
NETWORKDAYS.INTL((EOMONTH(BJ$15-1,1))-_xlpm.DD,EOMONTH(BJ$15-1,1),1,_xlpm.VD),
AND(MONTH($AW23)=MONTH(BJ$15),MONTH($AX23)=MONTH(BJ$15)),
NETWORKDAYS.INTL($AW23,$AX23,1,_xlpm.VD)))),0)),
$DH23="месяц",
$BP23*BJ23,
$DH23="неделя",
$BP23*BJ23/7*(ROUNDUP((DAY(EOMONTH(BJ$15,0)))/4,0))),
0)</f>
        <v/>
      </c>
      <c r="CB23" s="125">
        <f t="array" ref="CB23">
IFERROR(
_xlfn.IFS(
$DH23="день_1",
$BP23*$BL23/($AX23-$AW23+1)*BK23*(DAY(EOMONTH(BK$15,0))),
$DH23="день_2",
$BP23/30*MAX(MIN($AX23,EOMONTH(BK$15,0))-MAX($AW23,BK$15)+1,),
$DH23="раб.день",
$BP23/30*(IFERROR(
_xlfn.LET(_xlpm.VD,
CHOOSE(
{1;2;3;4;5;6;7;8;9;10;11;12;13;14;15;16;17;18},
45658,45659,45660,45661,45662,45663,45664,45665,45711,45724,45778,45779,45785,45786,45820,45821,45965,46022),
_xlfn.LET(_xlpm.DD,
MAX(MIN($AX23,EOMONTH(BK$15,0))-MAX($AW23,BK$15),),
_xlfn.IFS(
AND(MONTH($AW23)=MONTH(BK$15),MONTH($AX23)&lt;&gt;MONTH(BK$15)),
NETWORKDAYS.INTL($AW23,$AW23+_xlpm.DD,1,_xlpm.VD),
AND(MONTH($AW23)&lt;&gt;MONTH(BK$15),MONTH($AX23)=MONTH(BK$15)),
NETWORKDAYS.INTL(($AX23)-_xlpm.DD,$AX23,1,_xlpm.VD),
AND(MONTH($AW23)&lt;MONTH(BK$15),MONTH($AX23)&gt;MONTH(BK$15)),
NETWORKDAYS.INTL((EOMONTH(BK$15-1,1))-_xlpm.DD,EOMONTH(BK$15-1,1),1,_xlpm.VD),
AND(MONTH($AW23)=MONTH(BK$15),MONTH($AX23)=MONTH(BK$15)),
NETWORKDAYS.INTL($AW23,$AX23,1,_xlpm.VD)))),0)),
$DH23="месяц",
$BP23*BK23,
$DH23="неделя",
$BP23*BK23/7*(ROUNDUP((DAY(EOMONTH(BK$15,0)))/4,0))),
0)</f>
        <v/>
      </c>
      <c r="CC23" s="125">
        <f>SUM($BQ23:$CB23)</f>
        <v/>
      </c>
      <c r="CD23" s="126">
        <f>SUM($EH23:$EH23)</f>
        <v/>
      </c>
      <c r="CE23" s="126">
        <f>$CD23*$AB23</f>
        <v/>
      </c>
      <c r="CF23" s="126">
        <f>SUM($EK23:$EK23)</f>
        <v/>
      </c>
      <c r="CG23" s="126">
        <f>$CF23*$AB23</f>
        <v/>
      </c>
      <c r="CH23" s="126">
        <f>SUM($CC23,$CE23,$CG23)</f>
        <v/>
      </c>
      <c r="CI23" s="126">
        <f>$CH23*(1+$CM23)</f>
        <v/>
      </c>
      <c r="CJ23" s="127" t="n">
        <v>0</v>
      </c>
      <c r="CK23" s="126">
        <f>SUM($CH23:$CH23)*(1+$CJ23)</f>
        <v/>
      </c>
      <c r="CL23" s="126">
        <f>SUM($CH23:$CH23)*(1+$CM23)</f>
        <v/>
      </c>
      <c r="CM23" s="59" t="inlineStr">
        <is>
          <t>20%</t>
        </is>
      </c>
      <c r="CN23" s="59" t="n"/>
      <c r="CO23" s="72" t="n"/>
      <c r="CP23" s="59" t="n"/>
      <c r="CQ23" s="73" t="n"/>
      <c r="CR23" s="73" t="n"/>
      <c r="CS23" s="73" t="n"/>
      <c r="CT23" s="72" t="n"/>
      <c r="CU23" s="79" t="inlineStr">
        <is>
          <t> </t>
        </is>
      </c>
      <c r="CV23" s="60" t="n"/>
      <c r="CW23" s="60" t="n"/>
      <c r="CX23" s="60" t="n"/>
      <c r="CY23" s="127">
        <f>IFERROR(($CC23-$EE23)/($EE23/(1-$DQ23)),0)</f>
        <v/>
      </c>
      <c r="CZ23" s="127">
        <f>IFERROR(1-$EI23/($CE23),0)</f>
        <v/>
      </c>
      <c r="DA23" s="127">
        <f>IFERROR(1-$EL23/($CG23),0)</f>
        <v/>
      </c>
      <c r="DB23" s="126">
        <f>ROUND(IFERROR(($CI23/(1+$CM23)-$EN23),0),2)</f>
        <v/>
      </c>
      <c r="DC23" s="128" t="n"/>
      <c r="DD23" s="125" t="n"/>
      <c r="DE23" s="75" t="n">
        <v>0</v>
      </c>
      <c r="DF23" s="128" t="n"/>
      <c r="DG23" s="125">
        <f>IF($DC23=0,0,$DD23*($DC23*100%-$DE23*$DF23))*SUM($AB23:$AB23)</f>
        <v/>
      </c>
      <c r="DH23" s="129" t="inlineStr">
        <is>
          <t>месяц</t>
        </is>
      </c>
      <c r="DI23" s="130">
        <f t="array" ref="DI23">IFERROR(
IF($ES23="LisChannel",
(ROUND(((INDEX({174.625;153.888888888889;130.972222222222},MATCH($AI23,{2;3;4}),0))*$AG23*$AI23),2)),0),0)</f>
        <v/>
      </c>
      <c r="DJ23" s="130">
        <f>
_xlfn.LET(_xlpm.X,
IFERROR(
IF($ES23="НовиковТВ",
(_xlfn.LET(_xlpm.NTV,
_xlfn.LET(_xlpm.MIN,350000,
IF(SUMIFS($DI:$DI,$ES:$ES,"НовиковТВ")&lt;=_xlpm.MIN,
(SUMIFS($DI:$DI,$ES:$ES,"НовиковТВ")/(COUNTIFS($ES:$ES,"НовиковТВ")))*_xlpm.MIN/SUMIFS($DI:$DI,$ES:$ES,"НовиковТВ"),
DI23)),
_xlpm.NTV+$DG23/(1-(1-(_xlpm.NTV)*(1-$DL23)*(1-$DM23)*(1-$DN23)*(1-$DO23)*(1-$DP23)/_xlpm.NTV))))/(1+$EP23),
$DI23+$DG23/(1-(1-($DI23)*(1-$DL23)*(1-$DM23)*(1-$DN23)*(1-$DO23)*(1-$DP23)/$DI23))),
0),
_xlpm.X*(1+$CM23)*(1+$CW23)-_xlpm.X*(1+$CM23)+_xlpm.X)</f>
        <v/>
      </c>
      <c r="DK23" s="125" t="inlineStr">
        <is>
          <t>послед.</t>
        </is>
      </c>
      <c r="DL23" s="63" t="n">
        <v>0</v>
      </c>
      <c r="DM23" s="63" t="n">
        <v>0</v>
      </c>
      <c r="DN23" s="63" t="n">
        <v>0</v>
      </c>
      <c r="DO23" s="63" t="n">
        <v>0</v>
      </c>
      <c r="DP23" s="63" t="n">
        <v>0</v>
      </c>
      <c r="DQ23" s="63">
        <f t="array" ref="DQ23">IFERROR(_xlfn.IFS(
$DK23="послед.",1-(1-$DL23)*(1-$DM23)*(1-$DN23)*(1-$DO23)*(1-$DP23),
$DK23="сумм.",$DL23+$DM23+$DN23+$DO23+$DP23),
0)</f>
        <v/>
      </c>
      <c r="DR23" s="125">
        <f t="array" ref="DR23">
IFERROR(
_xlfn.IFS(
$BL23=0,
0,
$BL23&gt;0,
_xlfn.IFS($DK23="послед.",
$DJ23*(1-$DL23)*(1-$DM23)*(1-$DN23)*(1-$DO23)*(1-$DP23),
$DK23="сумм.",
$DJ23*(1-($DL23+$DM23+$DN23+$DO23+$DP23)))),0)</f>
        <v/>
      </c>
      <c r="DS23" s="125">
        <f t="array" ref="DS23">
IFERROR(_xlfn.IFS(
$DH23="день_1",
$DR23*$BL23/($AX23-$AW23+1)*AZ23*(DAY(EOMONTH(AZ$15,0))),
$DH23="день_2",
$DR23/30*MAX(MIN($AX23,EOMONTH(AZ$15,0))-MAX($AW23,AZ$15)+1,),
$DH23="раб.день",
$DR23/30*(IFERROR(
_xlfn.LET(_xlpm.VD,
CHOOSE(
{1;2;3;4;5;6;7;8;9;10;11;12;13;14;15;16;17;18},
45658,45659,45660,45661,45662,45663,45664,45665,45711,45724,45778,45779,45785,45786,45820,45821,45965,46022),
_xlfn.LET(_xlpm.DD,
MAX(MIN($AX23,EOMONTH(AZ$15,0))-MAX($AW23,AZ$15),),
_xlfn.IFS(
AND(MONTH($AW23)=MONTH(AZ$15),MONTH($AX23)&lt;&gt;MONTH(AZ$15)),
NETWORKDAYS.INTL($AW23,$AW23+_xlpm.DD,1,_xlpm.VD),
AND(MONTH($AW23)&lt;&gt;MONTH(AZ$15),MONTH($AX23)=MONTH(AZ$15)),
NETWORKDAYS.INTL(($AX23)-_xlpm.DD,$AX23,1,_xlpm.VD),
AND(MONTH($AW23)&lt;MONTH(AZ$15),MONTH($AX23)&gt;MONTH(AZ$15)),
NETWORKDAYS.INTL((EOMONTH(AZ$15-1,1))-_xlpm.DD,EOMONTH(AZ$15-1,1),1,_xlpm.VD),
AND(MONTH($AW23)=MONTH(AZ$15),MONTH($AX23)=MONTH(AZ$15)),
NETWORKDAYS.INTL($AW23,$AX23,1,_xlpm.VD)))),0)),
$DH23="месяц",
$DR23*AZ23,
$DH23="неделя",
$DR23*AZ23/7*(ROUNDUP((DAY(EOMONTH(AZ$15,0)))/4,0))),
0)</f>
        <v/>
      </c>
      <c r="DT23" s="125">
        <f t="array" ref="DT23">
IFERROR(_xlfn.IFS(
$DH23="день_1",
$DR23*$BL23/($AX23-$AW23+1)*BA23*(DAY(EOMONTH(BA$15,0))),
$DH23="день_2",
$DR23/30*MAX(MIN($AX23,EOMONTH(BA$15,0))-MAX($AW23,BA$15)+1,),
$DH23="раб.день",
$DR23/30*(IFERROR(
_xlfn.LET(_xlpm.VD,
CHOOSE(
{1;2;3;4;5;6;7;8;9;10;11;12;13;14;15;16;17;18},
45658,45659,45660,45661,45662,45663,45664,45665,45711,45724,45778,45779,45785,45786,45820,45821,45965,46022),
_xlfn.LET(_xlpm.DD,
MAX(MIN($AX23,EOMONTH(BA$15,0))-MAX($AW23,BA$15),),
_xlfn.IFS(
AND(MONTH($AW23)=MONTH(BA$15),MONTH($AX23)&lt;&gt;MONTH(BA$15)),
NETWORKDAYS.INTL($AW23,$AW23+_xlpm.DD,1,_xlpm.VD),
AND(MONTH($AW23)&lt;&gt;MONTH(BA$15),MONTH($AX23)=MONTH(BA$15)),
NETWORKDAYS.INTL(($AX23)-_xlpm.DD,$AX23,1,_xlpm.VD),
AND(MONTH($AW23)&lt;MONTH(BA$15),MONTH($AX23)&gt;MONTH(BA$15)),
NETWORKDAYS.INTL((EOMONTH(BA$15-1,1))-_xlpm.DD,EOMONTH(BA$15-1,1),1,_xlpm.VD),
AND(MONTH($AW23)=MONTH(BA$15),MONTH($AX23)=MONTH(BA$15)),
NETWORKDAYS.INTL($AW23,$AX23,1,_xlpm.VD)))),0)),
$DH23="месяц",
$DR23*BA23,
$DH23="неделя",
$DR23*BA23/7*(ROUNDUP((DAY(EOMONTH(BA$15,0)))/4,0))),
0)</f>
        <v/>
      </c>
      <c r="DU23" s="125">
        <f t="array" ref="DU23">
IFERROR(_xlfn.IFS(
$DH23="день_1",
$DR23*$BL23/($AX23-$AW23+1)*BB23*(DAY(EOMONTH(BB$15,0))),
$DH23="день_2",
$DR23/30*MAX(MIN($AX23,EOMONTH(BB$15,0))-MAX($AW23,BB$15)+1,),
$DH23="раб.день",
$DR23/30*(IFERROR(
_xlfn.LET(_xlpm.VD,
CHOOSE(
{1;2;3;4;5;6;7;8;9;10;11;12;13;14;15;16;17;18},
45658,45659,45660,45661,45662,45663,45664,45665,45711,45724,45778,45779,45785,45786,45820,45821,45965,46022),
_xlfn.LET(_xlpm.DD,
MAX(MIN($AX23,EOMONTH(BB$15,0))-MAX($AW23,BB$15),),
_xlfn.IFS(
AND(MONTH($AW23)=MONTH(BB$15),MONTH($AX23)&lt;&gt;MONTH(BB$15)),
NETWORKDAYS.INTL($AW23,$AW23+_xlpm.DD,1,_xlpm.VD),
AND(MONTH($AW23)&lt;&gt;MONTH(BB$15),MONTH($AX23)=MONTH(BB$15)),
NETWORKDAYS.INTL(($AX23)-_xlpm.DD,$AX23,1,_xlpm.VD),
AND(MONTH($AW23)&lt;MONTH(BB$15),MONTH($AX23)&gt;MONTH(BB$15)),
NETWORKDAYS.INTL((EOMONTH(BB$15-1,1))-_xlpm.DD,EOMONTH(BB$15-1,1),1,_xlpm.VD),
AND(MONTH($AW23)=MONTH(BB$15),MONTH($AX23)=MONTH(BB$15)),
NETWORKDAYS.INTL($AW23,$AX23,1,_xlpm.VD)))),0)),
$DH23="месяц",
$DR23*BB23,
$DH23="неделя",
$DR23*BB23/7*(ROUNDUP((DAY(EOMONTH(BB$15,0)))/4,0))),
0)</f>
        <v/>
      </c>
      <c r="DV23" s="125">
        <f t="array" ref="DV23">
IFERROR(_xlfn.IFS(
$DH23="день_1",
$DR23*$BL23/($AX23-$AW23+1)*BC23*(DAY(EOMONTH(BC$15,0))),
$DH23="день_2",
$DR23/30*MAX(MIN($AX23,EOMONTH(BC$15,0))-MAX($AW23,BC$15)+1,),
$DH23="раб.день",
$DR23/30*(IFERROR(
_xlfn.LET(_xlpm.VD,
CHOOSE(
{1;2;3;4;5;6;7;8;9;10;11;12;13;14;15;16;17;18},
45658,45659,45660,45661,45662,45663,45664,45665,45711,45724,45778,45779,45785,45786,45820,45821,45965,46022),
_xlfn.LET(_xlpm.DD,
MAX(MIN($AX23,EOMONTH(BC$15,0))-MAX($AW23,BC$15),),
_xlfn.IFS(
AND(MONTH($AW23)=MONTH(BC$15),MONTH($AX23)&lt;&gt;MONTH(BC$15)),
NETWORKDAYS.INTL($AW23,$AW23+_xlpm.DD,1,_xlpm.VD),
AND(MONTH($AW23)&lt;&gt;MONTH(BC$15),MONTH($AX23)=MONTH(BC$15)),
NETWORKDAYS.INTL(($AX23)-_xlpm.DD,$AX23,1,_xlpm.VD),
AND(MONTH($AW23)&lt;MONTH(BC$15),MONTH($AX23)&gt;MONTH(BC$15)),
NETWORKDAYS.INTL((EOMONTH(BC$15-1,1))-_xlpm.DD,EOMONTH(BC$15-1,1),1,_xlpm.VD),
AND(MONTH($AW23)=MONTH(BC$15),MONTH($AX23)=MONTH(BC$15)),
NETWORKDAYS.INTL($AW23,$AX23,1,_xlpm.VD)))),0)),
$DH23="месяц",
$DR23*BC23,
$DH23="неделя",
$DR23*BC23/7*(ROUNDUP((DAY(EOMONTH(BC$15,0)))/4,0))),
0)</f>
        <v/>
      </c>
      <c r="DW23" s="125">
        <f t="array" ref="DW23">
IFERROR(_xlfn.IFS(
$DH23="день_1",
$DR23*$BL23/($AX23-$AW23+1)*BD23*(DAY(EOMONTH(BD$15,0))),
$DH23="день_2",
$DR23/30*MAX(MIN($AX23,EOMONTH(BD$15,0))-MAX($AW23,BD$15)+1,),
$DH23="раб.день",
$DR23/30*(IFERROR(
_xlfn.LET(_xlpm.VD,
CHOOSE(
{1;2;3;4;5;6;7;8;9;10;11;12;13;14;15;16;17;18},
45658,45659,45660,45661,45662,45663,45664,45665,45711,45724,45778,45779,45785,45786,45820,45821,45965,46022),
_xlfn.LET(_xlpm.DD,
MAX(MIN($AX23,EOMONTH(BD$15,0))-MAX($AW23,BD$15),),
_xlfn.IFS(
AND(MONTH($AW23)=MONTH(BD$15),MONTH($AX23)&lt;&gt;MONTH(BD$15)),
NETWORKDAYS.INTL($AW23,$AW23+_xlpm.DD,1,_xlpm.VD),
AND(MONTH($AW23)&lt;&gt;MONTH(BD$15),MONTH($AX23)=MONTH(BD$15)),
NETWORKDAYS.INTL(($AX23)-_xlpm.DD,$AX23,1,_xlpm.VD),
AND(MONTH($AW23)&lt;MONTH(BD$15),MONTH($AX23)&gt;MONTH(BD$15)),
NETWORKDAYS.INTL((EOMONTH(BD$15-1,1))-_xlpm.DD,EOMONTH(BD$15-1,1),1,_xlpm.VD),
AND(MONTH($AW23)=MONTH(BD$15),MONTH($AX23)=MONTH(BD$15)),
NETWORKDAYS.INTL($AW23,$AX23,1,_xlpm.VD)))),0)),
$DH23="месяц",
$DR23*BD23,
$DH23="неделя",
$DR23*BD23/7*(ROUNDUP((DAY(EOMONTH(BD$15,0)))/4,0))),
0)</f>
        <v/>
      </c>
      <c r="DX23" s="125">
        <f t="array" ref="DX23">
IFERROR(_xlfn.IFS(
$DH23="день_1",
$DR23*$BL23/($AX23-$AW23+1)*BE23*(DAY(EOMONTH(BE$15,0))),
$DH23="день_2",
$DR23/30*MAX(MIN($AX23,EOMONTH(BE$15,0))-MAX($AW23,BE$15)+1,),
$DH23="раб.день",
$DR23/30*(IFERROR(
_xlfn.LET(_xlpm.VD,
CHOOSE(
{1;2;3;4;5;6;7;8;9;10;11;12;13;14;15;16;17;18},
45658,45659,45660,45661,45662,45663,45664,45665,45711,45724,45778,45779,45785,45786,45820,45821,45965,46022),
_xlfn.LET(_xlpm.DD,
MAX(MIN($AX23,EOMONTH(BE$15,0))-MAX($AW23,BE$15),),
_xlfn.IFS(
AND(MONTH($AW23)=MONTH(BE$15),MONTH($AX23)&lt;&gt;MONTH(BE$15)),
NETWORKDAYS.INTL($AW23,$AW23+_xlpm.DD,1,_xlpm.VD),
AND(MONTH($AW23)&lt;&gt;MONTH(BE$15),MONTH($AX23)=MONTH(BE$15)),
NETWORKDAYS.INTL(($AX23)-_xlpm.DD,$AX23,1,_xlpm.VD),
AND(MONTH($AW23)&lt;MONTH(BE$15),MONTH($AX23)&gt;MONTH(BE$15)),
NETWORKDAYS.INTL((EOMONTH(BE$15-1,1))-_xlpm.DD,EOMONTH(BE$15-1,1),1,_xlpm.VD),
AND(MONTH($AW23)=MONTH(BE$15),MONTH($AX23)=MONTH(BE$15)),
NETWORKDAYS.INTL($AW23,$AX23,1,_xlpm.VD)))),0)),
$DH23="месяц",
$DR23*BE23,
$DH23="неделя",
$DR23*BE23/7*(ROUNDUP((DAY(EOMONTH(BE$15,0)))/4,0))),
0)</f>
        <v/>
      </c>
      <c r="DY23" s="125">
        <f t="array" ref="DY23">
IFERROR(_xlfn.IFS(
$DH23="день_1",
$DR23*$BL23/($AX23-$AW23+1)*BF23*(DAY(EOMONTH(BF$15,0))),
$DH23="день_2",
$DR23/30*MAX(MIN($AX23,EOMONTH(BF$15,0))-MAX($AW23,BF$15)+1,),
$DH23="раб.день",
$DR23/30*(IFERROR(
_xlfn.LET(_xlpm.VD,
CHOOSE(
{1;2;3;4;5;6;7;8;9;10;11;12;13;14;15;16;17;18},
45658,45659,45660,45661,45662,45663,45664,45665,45711,45724,45778,45779,45785,45786,45820,45821,45965,46022),
_xlfn.LET(_xlpm.DD,
MAX(MIN($AX23,EOMONTH(BF$15,0))-MAX($AW23,BF$15),),
_xlfn.IFS(
AND(MONTH($AW23)=MONTH(BF$15),MONTH($AX23)&lt;&gt;MONTH(BF$15)),
NETWORKDAYS.INTL($AW23,$AW23+_xlpm.DD,1,_xlpm.VD),
AND(MONTH($AW23)&lt;&gt;MONTH(BF$15),MONTH($AX23)=MONTH(BF$15)),
NETWORKDAYS.INTL(($AX23)-_xlpm.DD,$AX23,1,_xlpm.VD),
AND(MONTH($AW23)&lt;MONTH(BF$15),MONTH($AX23)&gt;MONTH(BF$15)),
NETWORKDAYS.INTL((EOMONTH(BF$15-1,1))-_xlpm.DD,EOMONTH(BF$15-1,1),1,_xlpm.VD),
AND(MONTH($AW23)=MONTH(BF$15),MONTH($AX23)=MONTH(BF$15)),
NETWORKDAYS.INTL($AW23,$AX23,1,_xlpm.VD)))),0)),
$DH23="месяц",
$DR23*BF23,
$DH23="неделя",
$DR23*BF23/7*(ROUNDUP((DAY(EOMONTH(BF$15,0)))/4,0))),
0)</f>
        <v/>
      </c>
      <c r="DZ23" s="125">
        <f t="array" ref="DZ23">
IFERROR(_xlfn.IFS(
$DH23="день_1",
$DR23*$BL23/($AX23-$AW23+1)*BG23*(DAY(EOMONTH(BG$15,0))),
$DH23="день_2",
$DR23/30*MAX(MIN($AX23,EOMONTH(BG$15,0))-MAX($AW23,BG$15)+1,),
$DH23="раб.день",
$DR23/30*(IFERROR(
_xlfn.LET(_xlpm.VD,
CHOOSE(
{1;2;3;4;5;6;7;8;9;10;11;12;13;14;15;16;17;18},
45658,45659,45660,45661,45662,45663,45664,45665,45711,45724,45778,45779,45785,45786,45820,45821,45965,46022),
_xlfn.LET(_xlpm.DD,
MAX(MIN($AX23,EOMONTH(BG$15,0))-MAX($AW23,BG$15),),
_xlfn.IFS(
AND(MONTH($AW23)=MONTH(BG$15),MONTH($AX23)&lt;&gt;MONTH(BG$15)),
NETWORKDAYS.INTL($AW23,$AW23+_xlpm.DD,1,_xlpm.VD),
AND(MONTH($AW23)&lt;&gt;MONTH(BG$15),MONTH($AX23)=MONTH(BG$15)),
NETWORKDAYS.INTL(($AX23)-_xlpm.DD,$AX23,1,_xlpm.VD),
AND(MONTH($AW23)&lt;MONTH(BG$15),MONTH($AX23)&gt;MONTH(BG$15)),
NETWORKDAYS.INTL((EOMONTH(BG$15-1,1))-_xlpm.DD,EOMONTH(BG$15-1,1),1,_xlpm.VD),
AND(MONTH($AW23)=MONTH(BG$15),MONTH($AX23)=MONTH(BG$15)),
NETWORKDAYS.INTL($AW23,$AX23,1,_xlpm.VD)))),0)),
$DH23="месяц",
$DR23*BG23,
$DH23="неделя",
$DR23*BG23/7*(ROUNDUP((DAY(EOMONTH(BG$15,0)))/4,0))),
0)</f>
        <v/>
      </c>
      <c r="EA23" s="125">
        <f t="array" ref="EA23">
IFERROR(_xlfn.IFS(
$DH23="день_1",
$DR23*$BL23/($AX23-$AW23+1)*BH23*(DAY(EOMONTH(BH$15,0))),
$DH23="день_2",
$DR23/30*MAX(MIN($AX23,EOMONTH(BH$15,0))-MAX($AW23,BH$15)+1,),
$DH23="раб.день",
$DR23/30*(IFERROR(
_xlfn.LET(_xlpm.VD,
CHOOSE(
{1;2;3;4;5;6;7;8;9;10;11;12;13;14;15;16;17;18},
45658,45659,45660,45661,45662,45663,45664,45665,45711,45724,45778,45779,45785,45786,45820,45821,45965,46022),
_xlfn.LET(_xlpm.DD,
MAX(MIN($AX23,EOMONTH(BH$15,0))-MAX($AW23,BH$15),),
_xlfn.IFS(
AND(MONTH($AW23)=MONTH(BH$15),MONTH($AX23)&lt;&gt;MONTH(BH$15)),
NETWORKDAYS.INTL($AW23,$AW23+_xlpm.DD,1,_xlpm.VD),
AND(MONTH($AW23)&lt;&gt;MONTH(BH$15),MONTH($AX23)=MONTH(BH$15)),
NETWORKDAYS.INTL(($AX23)-_xlpm.DD,$AX23,1,_xlpm.VD),
AND(MONTH($AW23)&lt;MONTH(BH$15),MONTH($AX23)&gt;MONTH(BH$15)),
NETWORKDAYS.INTL((EOMONTH(BH$15-1,1))-_xlpm.DD,EOMONTH(BH$15-1,1),1,_xlpm.VD),
AND(MONTH($AW23)=MONTH(BH$15),MONTH($AX23)=MONTH(BH$15)),
NETWORKDAYS.INTL($AW23,$AX23,1,_xlpm.VD)))),0)),
$DH23="месяц",
$DR23*BH23,
$DH23="неделя",
$DR23*BH23/7*(ROUNDUP((DAY(EOMONTH(BH$15,0)))/4,0))),
0)</f>
        <v/>
      </c>
      <c r="EB23" s="125">
        <f t="array" ref="EB23">
IFERROR(_xlfn.IFS(
$DH23="день_1",
$DR23*$BL23/($AX23-$AW23+1)*BI23*(DAY(EOMONTH(BI$15,0))),
$DH23="день_2",
$DR23/30*MAX(MIN($AX23,EOMONTH(BI$15,0))-MAX($AW23,BI$15)+1,),
$DH23="раб.день",
$DR23/30*(IFERROR(
_xlfn.LET(_xlpm.VD,
CHOOSE(
{1;2;3;4;5;6;7;8;9;10;11;12;13;14;15;16;17;18},
45658,45659,45660,45661,45662,45663,45664,45665,45711,45724,45778,45779,45785,45786,45820,45821,45965,46022),
_xlfn.LET(_xlpm.DD,
MAX(MIN($AX23,EOMONTH(BI$15,0))-MAX($AW23,BI$15),),
_xlfn.IFS(
AND(MONTH($AW23)=MONTH(BI$15),MONTH($AX23)&lt;&gt;MONTH(BI$15)),
NETWORKDAYS.INTL($AW23,$AW23+_xlpm.DD,1,_xlpm.VD),
AND(MONTH($AW23)&lt;&gt;MONTH(BI$15),MONTH($AX23)=MONTH(BI$15)),
NETWORKDAYS.INTL(($AX23)-_xlpm.DD,$AX23,1,_xlpm.VD),
AND(MONTH($AW23)&lt;MONTH(BI$15),MONTH($AX23)&gt;MONTH(BI$15)),
NETWORKDAYS.INTL((EOMONTH(BI$15-1,1))-_xlpm.DD,EOMONTH(BI$15-1,1),1,_xlpm.VD),
AND(MONTH($AW23)=MONTH(BI$15),MONTH($AX23)=MONTH(BI$15)),
NETWORKDAYS.INTL($AW23,$AX23,1,_xlpm.VD)))),0)),
$DH23="месяц",
$DR23*BI23,
$DH23="неделя",
$DR23*BI23/7*(ROUNDUP((DAY(EOMONTH(BI$15,0)))/4,0))),
0)</f>
        <v/>
      </c>
      <c r="EC23" s="125">
        <f t="array" ref="EC23">
IFERROR(_xlfn.IFS(
$DH23="день_1",
$DR23*$BL23/($AX23-$AW23+1)*BJ23*(DAY(EOMONTH(BJ$15,0))),
$DH23="день_2",
$DR23/30*MAX(MIN($AX23,EOMONTH(BJ$15,0))-MAX($AW23,BJ$15)+1,),
$DH23="раб.день",
$DR23/30*(IFERROR(
_xlfn.LET(_xlpm.VD,
CHOOSE(
{1;2;3;4;5;6;7;8;9;10;11;12;13;14;15;16;17;18},
45658,45659,45660,45661,45662,45663,45664,45665,45711,45724,45778,45779,45785,45786,45820,45821,45965,46022),
_xlfn.LET(_xlpm.DD,
MAX(MIN($AX23,EOMONTH(BJ$15,0))-MAX($AW23,BJ$15),),
_xlfn.IFS(
AND(MONTH($AW23)=MONTH(BJ$15),MONTH($AX23)&lt;&gt;MONTH(BJ$15)),
NETWORKDAYS.INTL($AW23,$AW23+_xlpm.DD,1,_xlpm.VD),
AND(MONTH($AW23)&lt;&gt;MONTH(BJ$15),MONTH($AX23)=MONTH(BJ$15)),
NETWORKDAYS.INTL(($AX23)-_xlpm.DD,$AX23,1,_xlpm.VD),
AND(MONTH($AW23)&lt;MONTH(BJ$15),MONTH($AX23)&gt;MONTH(BJ$15)),
NETWORKDAYS.INTL((EOMONTH(BJ$15-1,1))-_xlpm.DD,EOMONTH(BJ$15-1,1),1,_xlpm.VD),
AND(MONTH($AW23)=MONTH(BJ$15),MONTH($AX23)=MONTH(BJ$15)),
NETWORKDAYS.INTL($AW23,$AX23,1,_xlpm.VD)))),0)),
$DH23="месяц",
$DR23*BJ23,
$DH23="неделя",
$DR23*BJ23/7*(ROUNDUP((DAY(EOMONTH(BJ$15,0)))/4,0))),
0)</f>
        <v/>
      </c>
      <c r="ED23" s="125">
        <f t="array" ref="ED23">
IFERROR(_xlfn.IFS(
$DH23="день_1",
$DR23*$BL23/($AX23-$AW23+1)*BK23*(DAY(EOMONTH(BK$15,0))),
$DH23="день_2",
$DR23/30*MAX(MIN($AX23,EOMONTH(BK$15,0))-MAX($AW23,BK$15)+1,),
$DH23="раб.день",
$DR23/30*(IFERROR(
_xlfn.LET(_xlpm.VD,
CHOOSE(
{1;2;3;4;5;6;7;8;9;10;11;12;13;14;15;16;17;18},
45658,45659,45660,45661,45662,45663,45664,45665,45711,45724,45778,45779,45785,45786,45820,45821,45965,46022),
_xlfn.LET(_xlpm.DD,
MAX(MIN($AX23,EOMONTH(BK$15,0))-MAX($AW23,BK$15),),
_xlfn.IFS(
AND(MONTH($AW23)=MONTH(BK$15),MONTH($AX23)&lt;&gt;MONTH(BK$15)),
NETWORKDAYS.INTL($AW23,$AW23+_xlpm.DD,1,_xlpm.VD),
AND(MONTH($AW23)&lt;&gt;MONTH(BK$15),MONTH($AX23)=MONTH(BK$15)),
NETWORKDAYS.INTL(($AX23)-_xlpm.DD,$AX23,1,_xlpm.VD),
AND(MONTH($AW23)&lt;MONTH(BK$15),MONTH($AX23)&gt;MONTH(BK$15)),
NETWORKDAYS.INTL((EOMONTH(BK$15-1,1))-_xlpm.DD,EOMONTH(BK$15-1,1),1,_xlpm.VD),
AND(MONTH($AW23)=MONTH(BK$15),MONTH($AX23)=MONTH(BK$15)),
NETWORKDAYS.INTL($AW23,$AX23,1,_xlpm.VD)))),0)),
$DH23="месяц",
$DR23*BK23,
$DH23="неделя",
$DR23*BK23/7*(ROUNDUP((DAY(EOMONTH(BK$15,0)))/4,0))),
0)</f>
        <v/>
      </c>
      <c r="EE23" s="125">
        <f>SUM($DS23,$DT23,$DU23,$DV23,$DW23,$DX23,$DY23,$DZ23,$EA23,$EB23,$EC23,$ED23)</f>
        <v/>
      </c>
      <c r="EF23" s="125">
        <f>IFERROR(ROUND($EE23*(1+$EP23),2),0)</f>
        <v/>
      </c>
      <c r="EG23" s="128" t="n">
        <v>1</v>
      </c>
      <c r="EH23" s="126" t="n">
        <v>0</v>
      </c>
      <c r="EI23" s="126">
        <f>ROUND(SUM($EH23:$EH23)*SUM($AB23:$AB23)*$EG23,2)</f>
        <v/>
      </c>
      <c r="EJ23" s="126">
        <f>ROUND($EI23*(1+$EP23),2)</f>
        <v/>
      </c>
      <c r="EK23" s="126" t="n">
        <v>0</v>
      </c>
      <c r="EL23" s="126">
        <f>ROUND(SUM($EK23:$EK23)*SUM($AB23:$AB23)*$EG23,2)</f>
        <v/>
      </c>
      <c r="EM23" s="126">
        <f>ROUND($EL23*(1+$EP23),2)</f>
        <v/>
      </c>
      <c r="EN23" s="126">
        <f>SUM($EE23,$EI23,$EL23)</f>
        <v/>
      </c>
      <c r="EO23" s="126">
        <f>SUM($EF23,$EJ23,$EM23)</f>
        <v/>
      </c>
      <c r="EP23" s="59" t="inlineStr">
        <is>
          <t>20%</t>
        </is>
      </c>
      <c r="EQ23" s="59" t="n"/>
      <c r="ER23" s="60">
        <f t="array" ref="ER23">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MATCH(ES23,
{"AMS";"RussOutdoor";"HD Outdoor";"Ingroup";"IQ";"Ledproduction";"LisChannel";"Logic";"Media-PPL";"NovikovTV | НовиковТВ";"SMA";"SOK";"КрокусТВ | CrocusTV | IndoorTV";"Сити";"ТЯК Москва"},
0)),"")</f>
        <v/>
      </c>
      <c r="ES23" s="60" t="n"/>
      <c r="ET23" s="60">
        <f t="array" ref="ET23">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MATCH(ES23,
{"AMS";"RussOutdoor";"HD Outdoor";"Ingroup";"IQ";"Ledproduction";"LisChannel";"Logic";"Media-PPL";"NovikovTV | НовиковТВ";"SMA";"SOK";"КрокусТВ | CrocusTV | IndoorTV";"Сити";"ТЯК Москва"},
0)),"")</f>
        <v/>
      </c>
      <c r="EU23" s="60" t="n"/>
      <c r="EV23" s="60" t="n"/>
      <c r="EX23" s="110">
        <f t="array" ref="EX23">
($AR23/30
+N("ТРАФИК ПЛОЩАДКИ"))*
(IFERROR(
_xlfn.LET(
_xlpm.GPR,
HLOOKUP($L23,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(MATCH($T23,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IF($Q23="цифровой",_xlpm.GPR/$AG23,_xlpm.GPR/60)),
0)
+N("DWELL TIME"))*
(IF($AB23=0,0,IF($AB23=1,0.3,IF($AB23=2,0.5,IF($AB23&gt;2,1))))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_xlfn.IFS($AC23="да",1.2,$AC23="нет",1)*
_xlfn.IFS($AD23="да",1.2,$AD23="нет",1)*
IF(R23="статический",1,1.2)*
$X23*
INDEX(
{1.2;1;1.2;1.2;1;1.2;1.2;1.2;1.2;1.2;1.2;1;1.2;1.2;1.2;1.2;1;1;1.2;1.2;1.2;1;1;1;1;1.2;1.2;1.2;1.2;1;1;1;1;1.2;1.2;1.2;1.2;1.2;1.2;1.2;1.2;1;1;1.2;1;1;1;1;1.5;1;1;1.5;1.5;1.2},
MATCH($Q23,_xlpm.MI,0)))&gt;{0.02;0.04;0.06;0.1;0.2;0.4;0.6;0.8;1;2;4;6})),
{0;1;2;3;4;5;6;7;8;9;10;11;12},
0)))
+N("КОЭФФИЦИЕНТ КОНТАКТА"))))*
(_xlfn.IFS($X23&lt;0.1,$X23/1000,$X23&gt;25,5.2,AND($X23&gt;=0.1,$X23&lt;=25),(($X23*2+0.1)/10)*($X23/10)))*
IFERROR((_xlfn.LET(
_xlpm.MA,
{0;0.8;0.85;0.9;0.95;1},
_xlpm.MAA,
{0;1;2;3;4;5},
INDEX(_xlpm.MA,MATCH(SUMPRODUCT(--((IF(ROUND(_xlpm.MAA,1)&gt;5,5,ROUND($AB23,1)))&gt;{0;1;2;3;4;5})),_xlpm.MAA,0)))
+N("КОЭФФИЦИЕНТ КОЛ-ВО КОНСТРУКЦИЙ")),1)*
$AB23,0))*
(IF($Q23="цифровой",$AG23/15*$AI23,1)
+N("ДЛЯ ЦИФРЫ"))</f>
        <v/>
      </c>
      <c r="EY23" s="110">
        <f>IFERROR(EX23*AY23,0)</f>
        <v/>
      </c>
      <c r="EZ23" s="131">
        <f>IFERROR(DP23/EY23*1000,0)</f>
        <v/>
      </c>
      <c r="FA23" s="112">
        <f>IFERROR(FC23/FB23,0)</f>
        <v/>
      </c>
      <c r="FB23" s="112">
        <f>IFERROR((FC23/(EY23/FF23*#REF!))*0.825,0)</f>
        <v/>
      </c>
      <c r="FC23" s="112">
        <f>IFERROR(((EX23*30/AR23)*100)/30,0)</f>
        <v/>
      </c>
      <c r="FD23" s="112">
        <f>IFERROR(EY23/G23*100%,0)</f>
        <v/>
      </c>
      <c r="FE23" s="112">
        <f>IFERROR(FD23/FC23*100%,0)</f>
        <v/>
      </c>
      <c r="FF23" s="110">
        <f>IFERROR(AR23/30*AY23,0)</f>
        <v/>
      </c>
    </row>
    <row r="24" ht="13" customHeight="1">
      <c r="A24" s="59" t="n"/>
      <c r="B24" s="60" t="n"/>
      <c r="C24" s="60" t="n"/>
      <c r="D24" s="60">
        <f t="array" ref="D24">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MATCH($E24,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4" s="60">
        <f t="array" ref="E24">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MATCH($F24,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4" s="60" t="inlineStr"/>
      <c r="G24" s="60" t="n"/>
      <c r="H24" s="60">
        <f t="array" ref="H24">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MATCH($I24,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4" s="60" t="n"/>
      <c r="J24" s="60" t="n"/>
      <c r="K24" s="60" t="n"/>
      <c r="L24" s="60" t="n"/>
      <c r="M24" s="60" t="n"/>
      <c r="N24" s="60" t="n"/>
      <c r="O24" s="60" t="n"/>
      <c r="P24" s="60">
        <f t="array" ref="P24">
_xlfn.IFS(
ISNUMBER(MATCH($Q24,{"шелфбаннер","разделитель","монетница","чековая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ISNUMBER(MATCH($Q24,{"LED/LCD","видеокулер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ISNUMBER(MATCH($Q24,{"автомобиль","машина","выставочное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ISNUMBER(MATCH($Q24,{"билборд","лифтовая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ISNUMBER(MATCH($Q24,{"навигация","подвесной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ISNUMBER(MATCH($Q24,{"движущаяся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ISNUMBER(MATCH($Q24,{"каталог","журнал"},)),
"Пресса",
$Q24="","")</f>
        <v/>
      </c>
      <c r="Q24" s="60" t="n"/>
      <c r="R24" s="60">
        <f t="array" ref="R24">
IFERROR(
_xlfn.IFS(
OR(ISNUMBER(MATCH($Q24,{"экспозиция","макет","стенд","автостенд","авто стенд","выставочное пространство","выставочные стенды","модульные выставочные стенды","3Д конструкция","3D конструкция"},)),P24="Экспонирование"),
"нестандартный",
ISNUMBER(MATCH($Q24,{"скроллер","призматрон"},)),
"динамический",
$P24="Видео",
"цифровой",
OR($P24="Пресса",$P24="Щит",$P24="POSm",$P24="Подвес",$P24="Брендирование/оклейка"),
"статический"),"")</f>
        <v/>
      </c>
      <c r="S24" s="59" t="n"/>
      <c r="T24" s="60" t="n"/>
      <c r="U24" s="60" t="n"/>
      <c r="V24" s="60">
        <f>
IF(P24="Видео",
"цифровой постер/ролик",
IF(ISNUMBER(MATCH(Q24,{"короб световой","короб световой | лайтбокс","короб световой | кристалайт","лайтбокс","лайт бокс","кристалайт","LB","lightbox"},)),
"бэклит",
IF(P24="Брендирование/оклейка",
"перфарированная пленка/самоклейка",
IF(P24="Экспонирование",
"под запрос",
IF(P24="Подвес",
"баннер/ткань",
"")))))</f>
        <v/>
      </c>
      <c r="W24" s="59" t="n"/>
      <c r="X24" s="59" t="n"/>
      <c r="Y24" s="59" t="n"/>
      <c r="Z24" s="61" t="n"/>
      <c r="AA24" s="61" t="n"/>
      <c r="AB24" s="61">
        <f>IF(BL24&gt;0,Z24,0)</f>
        <v/>
      </c>
      <c r="AC24" s="59" t="n"/>
      <c r="AD24" s="59" t="n"/>
      <c r="AE24" s="59" t="n"/>
      <c r="AF24" s="59" t="n"/>
      <c r="AG24" s="59" t="n"/>
      <c r="AH24" s="59" t="n"/>
      <c r="AI24" s="59" t="n"/>
      <c r="AJ24" s="59" t="n"/>
      <c r="AK24" s="59" t="n"/>
      <c r="AL24" s="62">
        <f>IFERROR(IF(OR(R24="статический",R24="динамический",R24="нестандартный",R24="",R24=""),"-",IF(AND(AH24="-",AI24="-"),"-",AK24*3600/AH24*AI24)),"-")</f>
        <v/>
      </c>
      <c r="AM24" s="62">
        <f>IFERROR(IF(OR(R24="статический",R24="динамический",R24="",R24="", R24="BTL",R24="нестандартный"),"-",AG24*AI24*AL24/60),"-")</f>
        <v/>
      </c>
      <c r="AN24" s="63">
        <f>IFERROR(IF(AH24="","-",AG24*AI24/AH24),"-")</f>
        <v/>
      </c>
      <c r="AO24" s="59">
        <f>IFERROR(IF(OR($R24="статический",$R24="динамический",$R24="",$R24="",$R24="BTL",$R24="нестандартный"),"-",$AL24*$AY24),"-")</f>
        <v/>
      </c>
      <c r="AP24" s="62">
        <f>IFERROR(IF(OR($R24="статический",$R24="динамический",$R24="",$R24="",$R24="BTL",$R24="нестандартный"),"-",$AM24*AY24),"-")</f>
        <v/>
      </c>
      <c r="AQ24" s="64" t="n"/>
      <c r="AR24" s="61" t="n"/>
      <c r="AS24" s="61" t="n"/>
      <c r="AT24" s="61" t="n"/>
      <c r="AU24" s="65" t="n"/>
      <c r="AV24" s="124">
        <f>IFERROR(DR24/AT24*1000,"n/a")</f>
        <v/>
      </c>
      <c r="AW24" s="67" t="n">
        <v>0.1</v>
      </c>
      <c r="AX24" s="67" t="n"/>
      <c r="AY24" s="43">
        <f>IFERROR(IF(OR($AW24="",$AX24=""),"",_xlfn.DAYS($AX24+1,$AW24)),"")</f>
        <v/>
      </c>
      <c r="AZ24" s="68">
        <f t="array" ref="AZ24">
_xlfn.LET(_xlpm.COEFF,
IF($AW24+$AX24=0,0,IF(MAX(MIN($AX24,EOMONTH(AZ$15,0))-MAX($AW24,AZ$15)+1,)&gt;0,1,0)),
_xlfn.IFS(
$ES24="LisChannel",
_xlpm.COEFF*
INDEX({1;1;1.2;1.2;1;1;1;1;1.2;1.2;1.2;1.2},
MATCH(MONTH(AZ$15),
{1,2,3,4,5,6,7,8,9,10,11,12})),
CONCATENATE($ES24," ",$L24)="RussOutdoor метро",
_xlpm.COEFF*
INDEX({0.8;0.9;1.1;1.1;1;1;1;1;1.1;1.1;1.1;1.1},
MATCH(MONTH(AZ$15),
{1,2,3,4,5,6,7,8,9,10,11,12})),
$ES24&lt;&gt;"LisChannel",
_xlpm.COEFF,
$ES24&lt;&gt;"RussOutdoor",
_xlpm.COEFF))</f>
        <v/>
      </c>
      <c r="BA24" s="68">
        <f t="array" ref="BA24">
_xlfn.LET(_xlpm.COEFF,
IF($AW24+$AX24=0,0,IF(MAX(MIN($AX24,EOMONTH(BA$15,0))-MAX($AW24,BA$15)+1,)&gt;0,1,0)),
_xlfn.IFS(
$ES24="LisChannel",
_xlpm.COEFF*
INDEX({1;1;1.2;1.2;1;1;1;1;1.2;1.2;1.2;1.2},
MATCH(MONTH(BA$15),
{1,2,3,4,5,6,7,8,9,10,11,12})),
CONCATENATE($ES24," ",$L24)="RussOutdoor метро",
_xlpm.COEFF*
INDEX({0.8;0.9;1.1;1.1;1;1;1;1;1.1;1.1;1.1;1.1},
MATCH(MONTH(BA$15),
{1,2,3,4,5,6,7,8,9,10,11,12})),
$ES24&lt;&gt;"LisChannel",
_xlpm.COEFF,
$ES24&lt;&gt;"RussOutdoor",
_xlpm.COEFF))</f>
        <v/>
      </c>
      <c r="BB24" s="68">
        <f t="array" ref="BB24">
_xlfn.LET(_xlpm.COEFF,
IF($AW24+$AX24=0,0,IF(MAX(MIN($AX24,EOMONTH(BB$15,0))-MAX($AW24,BB$15)+1,)&gt;0,1,0)),
_xlfn.IFS(
$ES24="LisChannel",
_xlpm.COEFF*
INDEX({1;1;1.2;1.2;1;1;1;1;1.2;1.2;1.2;1.2},
MATCH(MONTH(BB$15),
{1,2,3,4,5,6,7,8,9,10,11,12})),
CONCATENATE($ES24," ",$L24)="RussOutdoor метро",
_xlpm.COEFF*
INDEX({0.8;0.9;1.1;1.1;1;1;1;1;1.1;1.1;1.1;1.1},
MATCH(MONTH(BB$15),
{1,2,3,4,5,6,7,8,9,10,11,12})),
$ES24&lt;&gt;"LisChannel",
_xlpm.COEFF,
$ES24&lt;&gt;"RussOutdoor",
_xlpm.COEFF))</f>
        <v/>
      </c>
      <c r="BC24" s="68">
        <f t="array" ref="BC24">
_xlfn.LET(_xlpm.COEFF,
IF($AW24+$AX24=0,0,IF(MAX(MIN($AX24,EOMONTH(BC$15,0))-MAX($AW24,BC$15)+1,)&gt;0,1,0)),
_xlfn.IFS(
$ES24="LisChannel",
_xlpm.COEFF*
INDEX({1;1;1.2;1.2;1;1;1;1;1.2;1.2;1.2;1.2},
MATCH(MONTH(BC$15),
{1,2,3,4,5,6,7,8,9,10,11,12})),
CONCATENATE($ES24," ",$L24)="RussOutdoor метро",
_xlpm.COEFF*
INDEX({0.8;0.9;1.1;1.1;1;1;1;1;1.1;1.1;1.1;1.1},
MATCH(MONTH(BC$15),
{1,2,3,4,5,6,7,8,9,10,11,12})),
$ES24&lt;&gt;"LisChannel",
_xlpm.COEFF,
$ES24&lt;&gt;"RussOutdoor",
_xlpm.COEFF))</f>
        <v/>
      </c>
      <c r="BD24" s="68">
        <f t="array" ref="BD24">
_xlfn.LET(_xlpm.COEFF,
IF($AW24+$AX24=0,0,IF(MAX(MIN($AX24,EOMONTH(BD$15,0))-MAX($AW24,BD$15)+1,)&gt;0,1,0)),
_xlfn.IFS(
$ES24="LisChannel",
_xlpm.COEFF*
INDEX({1;1;1.2;1.2;1;1;1;1;1.2;1.2;1.2;1.2},
MATCH(MONTH(BD$15),
{1,2,3,4,5,6,7,8,9,10,11,12})),
CONCATENATE($ES24," ",$L24)="RussOutdoor метро",
_xlpm.COEFF*
INDEX({0.8;0.9;1.1;1.1;1;1;1;1;1.1;1.1;1.1;1.1},
MATCH(MONTH(BD$15),
{1,2,3,4,5,6,7,8,9,10,11,12})),
$ES24&lt;&gt;"LisChannel",
_xlpm.COEFF,
$ES24&lt;&gt;"RussOutdoor",
_xlpm.COEFF))</f>
        <v/>
      </c>
      <c r="BE24" s="68">
        <f t="array" ref="BE24">
_xlfn.LET(_xlpm.COEFF,
IF($AW24+$AX24=0,0,IF(MAX(MIN($AX24,EOMONTH(BE$15,0))-MAX($AW24,BE$15)+1,)&gt;0,1,0)),
_xlfn.IFS(
$ES24="LisChannel",
_xlpm.COEFF*
INDEX({1;1;1.2;1.2;1;1;1;1;1.2;1.2;1.2;1.2},
MATCH(MONTH(BE$15),
{1,2,3,4,5,6,7,8,9,10,11,12})),
CONCATENATE($ES24," ",$L24)="RussOutdoor метро",
_xlpm.COEFF*
INDEX({0.8;0.9;1.1;1.1;1;1;1;1;1.1;1.1;1.1;1.1},
MATCH(MONTH(BE$15),
{1,2,3,4,5,6,7,8,9,10,11,12})),
$ES24&lt;&gt;"LisChannel",
_xlpm.COEFF,
$ES24&lt;&gt;"RussOutdoor",
_xlpm.COEFF))</f>
        <v/>
      </c>
      <c r="BF24" s="68">
        <f t="array" ref="BF24">
_xlfn.LET(_xlpm.COEFF,
IF($AW24+$AX24=0,0,IF(MAX(MIN($AX24,EOMONTH(BF$15,0))-MAX($AW24,BF$15)+1,)&gt;0,1,0)),
_xlfn.IFS(
$ES24="LisChannel",
_xlpm.COEFF*
INDEX({1;1;1.2;1.2;1;1;1;1;1.2;1.2;1.2;1.2},
MATCH(MONTH(BF$15),
{1,2,3,4,5,6,7,8,9,10,11,12})),
CONCATENATE($ES24," ",$L24)="RussOutdoor метро",
_xlpm.COEFF*
INDEX({0.8;0.9;1.1;1.1;1;1;1;1;1.1;1.1;1.1;1.1},
MATCH(MONTH(BF$15),
{1,2,3,4,5,6,7,8,9,10,11,12})),
$ES24&lt;&gt;"LisChannel",
_xlpm.COEFF,
$ES24&lt;&gt;"RussOutdoor",
_xlpm.COEFF))</f>
        <v/>
      </c>
      <c r="BG24" s="68">
        <f t="array" ref="BG24">
_xlfn.LET(_xlpm.COEFF,
IF($AW24+$AX24=0,0,IF(MAX(MIN($AX24,EOMONTH(BG$15,0))-MAX($AW24,BG$15)+1,)&gt;0,1,0)),
_xlfn.IFS(
$ES24="LisChannel",
_xlpm.COEFF*
INDEX({1;1;1.2;1.2;1;1;1;1;1.2;1.2;1.2;1.2},
MATCH(MONTH(BG$15),
{1,2,3,4,5,6,7,8,9,10,11,12})),
CONCATENATE($ES24," ",$L24)="RussOutdoor метро",
_xlpm.COEFF*
INDEX({0.8;0.9;1.1;1.1;1;1;1;1;1.1;1.1;1.1;1.1},
MATCH(MONTH(BG$15),
{1,2,3,4,5,6,7,8,9,10,11,12})),
$ES24&lt;&gt;"LisChannel",
_xlpm.COEFF,
$ES24&lt;&gt;"RussOutdoor",
_xlpm.COEFF))</f>
        <v/>
      </c>
      <c r="BH24" s="68">
        <f t="array" ref="BH24">
_xlfn.LET(_xlpm.COEFF,
IF($AW24+$AX24=0,0,IF(MAX(MIN($AX24,EOMONTH(BH$15,0))-MAX($AW24,BH$15)+1,)&gt;0,1,0)),
_xlfn.IFS(
$ES24="LisChannel",
_xlpm.COEFF*
INDEX({1;1;1.2;1.2;1;1;1;1;1.2;1.2;1.2;1.2},
MATCH(MONTH(BH$15),
{1,2,3,4,5,6,7,8,9,10,11,12})),
CONCATENATE($ES24," ",$L24)="RussOutdoor метро",
_xlpm.COEFF*
INDEX({0.8;0.9;1.1;1.1;1;1;1;1;1.1;1.1;1.1;1.1},
MATCH(MONTH(BH$15),
{1,2,3,4,5,6,7,8,9,10,11,12})),
$ES24&lt;&gt;"LisChannel",
_xlpm.COEFF,
$ES24&lt;&gt;"RussOutdoor",
_xlpm.COEFF))</f>
        <v/>
      </c>
      <c r="BI24" s="68">
        <f t="array" ref="BI24">
_xlfn.LET(_xlpm.COEFF,
IF($AW24+$AX24=0,0,IF(MAX(MIN($AX24,EOMONTH(BI$15,0))-MAX($AW24,BI$15)+1,)&gt;0,1,0)),
_xlfn.IFS(
$ES24="LisChannel",
_xlpm.COEFF*
INDEX({1;1;1.2;1.2;1;1;1;1;1.2;1.2;1.2;1.2},
MATCH(MONTH(BI$15),
{1,2,3,4,5,6,7,8,9,10,11,12})),
CONCATENATE($ES24," ",$L24)="RussOutdoor метро",
_xlpm.COEFF*
INDEX({0.8;0.9;1.1;1.1;1;1;1;1;1.1;1.1;1.1;1.1},
MATCH(MONTH(BI$15),
{1,2,3,4,5,6,7,8,9,10,11,12})),
$ES24&lt;&gt;"LisChannel",
_xlpm.COEFF,
$ES24&lt;&gt;"RussOutdoor",
_xlpm.COEFF))</f>
        <v/>
      </c>
      <c r="BJ24" s="68">
        <f t="array" ref="BJ24">
_xlfn.LET(_xlpm.COEFF,
IF($AW24+$AX24=0,0,IF(MAX(MIN($AX24,EOMONTH(BJ$15,0))-MAX($AW24,BJ$15)+1,)&gt;0,1,0)),
_xlfn.IFS(
$ES24="LisChannel",
_xlpm.COEFF*
INDEX({1;1;1.2;1.2;1;1;1;1;1.2;1.2;1.2;1.2},
MATCH(MONTH(BJ$15),
{1,2,3,4,5,6,7,8,9,10,11,12})),
CONCATENATE($ES24," ",$L24)="RussOutdoor метро",
_xlpm.COEFF*
INDEX({0.8;0.9;1.1;1.1;1;1;1;1;1.1;1.1;1.1;1.1},
MATCH(MONTH(BJ$15),
{1,2,3,4,5,6,7,8,9,10,11,12})),
$ES24&lt;&gt;"LisChannel",
_xlpm.COEFF,
$ES24&lt;&gt;"RussOutdoor",
_xlpm.COEFF))</f>
        <v/>
      </c>
      <c r="BK24" s="68">
        <f t="array" ref="BK24">
_xlfn.LET(_xlpm.COEFF,
IF($AW24+$AX24=0,0,IF(MAX(MIN($AX24,EOMONTH(BK$15,0))-MAX($AW24,BK$15)+1,)&gt;0,1,0)),
_xlfn.IFS(
$ES24="LisChannel",
_xlpm.COEFF*
INDEX({1;1;1.2;1.2;1;1;1;1;1.2;1.2;1.2;1.2},
MATCH(MONTH(BK$15),
{1,2,3,4,5,6,7,8,9,10,11,12})),
CONCATENATE($ES24," ",$L24)="RussOutdoor метро",
_xlpm.COEFF*
INDEX({0.8;0.9;1.1;1.1;1;1;1;1;1.1;1.1;1.1;1.1},
MATCH(MONTH(BK$15),
{1,2,3,4,5,6,7,8,9,10,11,12})),
$ES24&lt;&gt;"LisChannel",
_xlpm.COEFF,
$ES24&lt;&gt;"RussOutdoor",
_xlpm.COEFF))</f>
        <v/>
      </c>
      <c r="BL24" s="62">
        <f>COUNTIFS($AZ24:$BK24,"&gt;0")</f>
        <v/>
      </c>
      <c r="BM24" s="65" t="n"/>
      <c r="BN24" s="125">
        <f>$DJ24</f>
        <v/>
      </c>
      <c r="BO24" s="63">
        <f>$DQ24</f>
        <v/>
      </c>
      <c r="BP24" s="125">
        <f>
IFERROR(
IF($BL24=0,0,
$BN24*(1-$BO24)),
0)</f>
        <v/>
      </c>
      <c r="BQ24" s="125">
        <f t="array" ref="BQ24">
IFERROR(
_xlfn.IFS(
$DH24="день_1",
$BP24*$BL24/($AX24-$AW24+1)*AZ24*(DAY(EOMONTH(AZ$15,0))),
$DH24="день_2",
$BP24/30*MAX(MIN($AX24,EOMONTH(AZ$15,0))-MAX($AW24,AZ$15)+1,),
$DH24="раб.день",
$BP24/30*(IFERROR(
_xlfn.LET(_xlpm.VD,
CHOOSE(
{1;2;3;4;5;6;7;8;9;10;11;12;13;14;15;16;17;18},
45658,45659,45660,45661,45662,45663,45664,45665,45711,45724,45778,45779,45785,45786,45820,45821,45965,46022),
_xlfn.LET(_xlpm.DD,
MAX(MIN($AX24,EOMONTH(AZ$15,0))-MAX($AW24,AZ$15),),
_xlfn.IFS(
AND(MONTH($AW24)=MONTH(AZ$15),MONTH($AX24)&lt;&gt;MONTH(AZ$15)),
NETWORKDAYS.INTL($AW24,$AW24+_xlpm.DD,1,_xlpm.VD),
AND(MONTH($AW24)&lt;&gt;MONTH(AZ$15),MONTH($AX24)=MONTH(AZ$15)),
NETWORKDAYS.INTL(($AX24)-_xlpm.DD,$AX24,1,_xlpm.VD),
AND(MONTH($AW24)&lt;MONTH(AZ$15),MONTH($AX24)&gt;MONTH(AZ$15)),
NETWORKDAYS.INTL((EOMONTH(AZ$15-1,1))-_xlpm.DD,EOMONTH(AZ$15-1,1),1,_xlpm.VD),
AND(MONTH($AW24)=MONTH(AZ$15),MONTH($AX24)=MONTH(AZ$15)),
NETWORKDAYS.INTL($AW24,$AX24,1,_xlpm.VD)))),0)),
$DH24="месяц",
$BP24*AZ24,
$DH24="неделя",
$BP24*AZ24/7*(ROUNDUP((DAY(EOMONTH(AZ$15,0)))/4,0))),
0)</f>
        <v/>
      </c>
      <c r="BR24" s="125">
        <f t="array" ref="BR24">
IFERROR(
_xlfn.IFS(
$DH24="день_1",
$BP24*$BL24/($AX24-$AW24+1)*BA24*(DAY(EOMONTH(BA$15,0))),
$DH24="день_2",
$BP24/30*MAX(MIN($AX24,EOMONTH(BA$15,0))-MAX($AW24,BA$15)+1,),
$DH24="раб.день",
$BP24/30*(IFERROR(
_xlfn.LET(_xlpm.VD,
CHOOSE(
{1;2;3;4;5;6;7;8;9;10;11;12;13;14;15;16;17;18},
45658,45659,45660,45661,45662,45663,45664,45665,45711,45724,45778,45779,45785,45786,45820,45821,45965,46022),
_xlfn.LET(_xlpm.DD,
MAX(MIN($AX24,EOMONTH(BA$15,0))-MAX($AW24,BA$15),),
_xlfn.IFS(
AND(MONTH($AW24)=MONTH(BA$15),MONTH($AX24)&lt;&gt;MONTH(BA$15)),
NETWORKDAYS.INTL($AW24,$AW24+_xlpm.DD,1,_xlpm.VD),
AND(MONTH($AW24)&lt;&gt;MONTH(BA$15),MONTH($AX24)=MONTH(BA$15)),
NETWORKDAYS.INTL(($AX24)-_xlpm.DD,$AX24,1,_xlpm.VD),
AND(MONTH($AW24)&lt;MONTH(BA$15),MONTH($AX24)&gt;MONTH(BA$15)),
NETWORKDAYS.INTL((EOMONTH(BA$15-1,1))-_xlpm.DD,EOMONTH(BA$15-1,1),1,_xlpm.VD),
AND(MONTH($AW24)=MONTH(BA$15),MONTH($AX24)=MONTH(BA$15)),
NETWORKDAYS.INTL($AW24,$AX24,1,_xlpm.VD)))),0)),
$DH24="месяц",
$BP24*BA24,
$DH24="неделя",
$BP24*BA24/7*(ROUNDUP((DAY(EOMONTH(BA$15,0)))/4,0))),
0)</f>
        <v/>
      </c>
      <c r="BS24" s="125">
        <f t="array" ref="BS24">
IFERROR(
_xlfn.IFS(
$DH24="день_1",
$BP24*$BL24/($AX24-$AW24+1)*BB24*(DAY(EOMONTH(BB$15,0))),
$DH24="день_2",
$BP24/30*MAX(MIN($AX24,EOMONTH(BB$15,0))-MAX($AW24,BB$15)+1,),
$DH24="раб.день",
$BP24/30*(IFERROR(
_xlfn.LET(_xlpm.VD,
CHOOSE(
{1;2;3;4;5;6;7;8;9;10;11;12;13;14;15;16;17;18},
45658,45659,45660,45661,45662,45663,45664,45665,45711,45724,45778,45779,45785,45786,45820,45821,45965,46022),
_xlfn.LET(_xlpm.DD,
MAX(MIN($AX24,EOMONTH(BB$15,0))-MAX($AW24,BB$15),),
_xlfn.IFS(
AND(MONTH($AW24)=MONTH(BB$15),MONTH($AX24)&lt;&gt;MONTH(BB$15)),
NETWORKDAYS.INTL($AW24,$AW24+_xlpm.DD,1,_xlpm.VD),
AND(MONTH($AW24)&lt;&gt;MONTH(BB$15),MONTH($AX24)=MONTH(BB$15)),
NETWORKDAYS.INTL(($AX24)-_xlpm.DD,$AX24,1,_xlpm.VD),
AND(MONTH($AW24)&lt;MONTH(BB$15),MONTH($AX24)&gt;MONTH(BB$15)),
NETWORKDAYS.INTL((EOMONTH(BB$15-1,1))-_xlpm.DD,EOMONTH(BB$15-1,1),1,_xlpm.VD),
AND(MONTH($AW24)=MONTH(BB$15),MONTH($AX24)=MONTH(BB$15)),
NETWORKDAYS.INTL($AW24,$AX24,1,_xlpm.VD)))),0)),
$DH24="месяц",
$BP24*BB24,
$DH24="неделя",
$BP24*BB24/7*(ROUNDUP((DAY(EOMONTH(BB$15,0)))/4,0))),
0)</f>
        <v/>
      </c>
      <c r="BT24" s="125">
        <f t="array" ref="BT24">
IFERROR(
_xlfn.IFS(
$DH24="день_1",
$BP24*$BL24/($AX24-$AW24+1)*BC24*(DAY(EOMONTH(BC$15,0))),
$DH24="день_2",
$BP24/30*MAX(MIN($AX24,EOMONTH(BC$15,0))-MAX($AW24,BC$15)+1,),
$DH24="раб.день",
$BP24/30*(IFERROR(
_xlfn.LET(_xlpm.VD,
CHOOSE(
{1;2;3;4;5;6;7;8;9;10;11;12;13;14;15;16;17;18},
45658,45659,45660,45661,45662,45663,45664,45665,45711,45724,45778,45779,45785,45786,45820,45821,45965,46022),
_xlfn.LET(_xlpm.DD,
MAX(MIN($AX24,EOMONTH(BC$15,0))-MAX($AW24,BC$15),),
_xlfn.IFS(
AND(MONTH($AW24)=MONTH(BC$15),MONTH($AX24)&lt;&gt;MONTH(BC$15)),
NETWORKDAYS.INTL($AW24,$AW24+_xlpm.DD,1,_xlpm.VD),
AND(MONTH($AW24)&lt;&gt;MONTH(BC$15),MONTH($AX24)=MONTH(BC$15)),
NETWORKDAYS.INTL(($AX24)-_xlpm.DD,$AX24,1,_xlpm.VD),
AND(MONTH($AW24)&lt;MONTH(BC$15),MONTH($AX24)&gt;MONTH(BC$15)),
NETWORKDAYS.INTL((EOMONTH(BC$15-1,1))-_xlpm.DD,EOMONTH(BC$15-1,1),1,_xlpm.VD),
AND(MONTH($AW24)=MONTH(BC$15),MONTH($AX24)=MONTH(BC$15)),
NETWORKDAYS.INTL($AW24,$AX24,1,_xlpm.VD)))),0)),
$DH24="месяц",
$BP24*BC24,
$DH24="неделя",
$BP24*BC24/7*(ROUNDUP((DAY(EOMONTH(BC$15,0)))/4,0))),
0)</f>
        <v/>
      </c>
      <c r="BU24" s="125">
        <f t="array" ref="BU24">
IFERROR(
_xlfn.IFS(
$DH24="день_1",
$BP24*$BL24/($AX24-$AW24+1)*BD24*(DAY(EOMONTH(BD$15,0))),
$DH24="день_2",
$BP24/30*MAX(MIN($AX24,EOMONTH(BD$15,0))-MAX($AW24,BD$15)+1,),
$DH24="раб.день",
$BP24/30*(IFERROR(
_xlfn.LET(_xlpm.VD,
CHOOSE(
{1;2;3;4;5;6;7;8;9;10;11;12;13;14;15;16;17;18},
45658,45659,45660,45661,45662,45663,45664,45665,45711,45724,45778,45779,45785,45786,45820,45821,45965,46022),
_xlfn.LET(_xlpm.DD,
MAX(MIN($AX24,EOMONTH(BD$15,0))-MAX($AW24,BD$15),),
_xlfn.IFS(
AND(MONTH($AW24)=MONTH(BD$15),MONTH($AX24)&lt;&gt;MONTH(BD$15)),
NETWORKDAYS.INTL($AW24,$AW24+_xlpm.DD,1,_xlpm.VD),
AND(MONTH($AW24)&lt;&gt;MONTH(BD$15),MONTH($AX24)=MONTH(BD$15)),
NETWORKDAYS.INTL(($AX24)-_xlpm.DD,$AX24,1,_xlpm.VD),
AND(MONTH($AW24)&lt;MONTH(BD$15),MONTH($AX24)&gt;MONTH(BD$15)),
NETWORKDAYS.INTL((EOMONTH(BD$15-1,1))-_xlpm.DD,EOMONTH(BD$15-1,1),1,_xlpm.VD),
AND(MONTH($AW24)=MONTH(BD$15),MONTH($AX24)=MONTH(BD$15)),
NETWORKDAYS.INTL($AW24,$AX24,1,_xlpm.VD)))),0)),
$DH24="месяц",
$BP24*BD24,
$DH24="неделя",
$BP24*BD24/7*(ROUNDUP((DAY(EOMONTH(BD$15,0)))/4,0))),
0)</f>
        <v/>
      </c>
      <c r="BV24" s="125">
        <f t="array" ref="BV24">
IFERROR(
_xlfn.IFS(
$DH24="день_1",
$BP24*$BL24/($AX24-$AW24+1)*BE24*(DAY(EOMONTH(BE$15,0))),
$DH24="день_2",
$BP24/30*MAX(MIN($AX24,EOMONTH(BE$15,0))-MAX($AW24,BE$15)+1,),
$DH24="раб.день",
$BP24/30*(IFERROR(
_xlfn.LET(_xlpm.VD,
CHOOSE(
{1;2;3;4;5;6;7;8;9;10;11;12;13;14;15;16;17;18},
45658,45659,45660,45661,45662,45663,45664,45665,45711,45724,45778,45779,45785,45786,45820,45821,45965,46022),
_xlfn.LET(_xlpm.DD,
MAX(MIN($AX24,EOMONTH(BE$15,0))-MAX($AW24,BE$15),),
_xlfn.IFS(
AND(MONTH($AW24)=MONTH(BE$15),MONTH($AX24)&lt;&gt;MONTH(BE$15)),
NETWORKDAYS.INTL($AW24,$AW24+_xlpm.DD,1,_xlpm.VD),
AND(MONTH($AW24)&lt;&gt;MONTH(BE$15),MONTH($AX24)=MONTH(BE$15)),
NETWORKDAYS.INTL(($AX24)-_xlpm.DD,$AX24,1,_xlpm.VD),
AND(MONTH($AW24)&lt;MONTH(BE$15),MONTH($AX24)&gt;MONTH(BE$15)),
NETWORKDAYS.INTL((EOMONTH(BE$15-1,1))-_xlpm.DD,EOMONTH(BE$15-1,1),1,_xlpm.VD),
AND(MONTH($AW24)=MONTH(BE$15),MONTH($AX24)=MONTH(BE$15)),
NETWORKDAYS.INTL($AW24,$AX24,1,_xlpm.VD)))),0)),
$DH24="месяц",
$BP24*BE24,
$DH24="неделя",
$BP24*BE24/7*(ROUNDUP((DAY(EOMONTH(BE$15,0)))/4,0))),
0)</f>
        <v/>
      </c>
      <c r="BW24" s="125">
        <f t="array" ref="BW24">
IFERROR(
_xlfn.IFS(
$DH24="день_1",
$BP24*$BL24/($AX24-$AW24+1)*BF24*(DAY(EOMONTH(BF$15,0))),
$DH24="день_2",
$BP24/30*MAX(MIN($AX24,EOMONTH(BF$15,0))-MAX($AW24,BF$15)+1,),
$DH24="раб.день",
$BP24/30*(IFERROR(
_xlfn.LET(_xlpm.VD,
CHOOSE(
{1;2;3;4;5;6;7;8;9;10;11;12;13;14;15;16;17;18},
45658,45659,45660,45661,45662,45663,45664,45665,45711,45724,45778,45779,45785,45786,45820,45821,45965,46022),
_xlfn.LET(_xlpm.DD,
MAX(MIN($AX24,EOMONTH(BF$15,0))-MAX($AW24,BF$15),),
_xlfn.IFS(
AND(MONTH($AW24)=MONTH(BF$15),MONTH($AX24)&lt;&gt;MONTH(BF$15)),
NETWORKDAYS.INTL($AW24,$AW24+_xlpm.DD,1,_xlpm.VD),
AND(MONTH($AW24)&lt;&gt;MONTH(BF$15),MONTH($AX24)=MONTH(BF$15)),
NETWORKDAYS.INTL(($AX24)-_xlpm.DD,$AX24,1,_xlpm.VD),
AND(MONTH($AW24)&lt;MONTH(BF$15),MONTH($AX24)&gt;MONTH(BF$15)),
NETWORKDAYS.INTL((EOMONTH(BF$15-1,1))-_xlpm.DD,EOMONTH(BF$15-1,1),1,_xlpm.VD),
AND(MONTH($AW24)=MONTH(BF$15),MONTH($AX24)=MONTH(BF$15)),
NETWORKDAYS.INTL($AW24,$AX24,1,_xlpm.VD)))),0)),
$DH24="месяц",
$BP24*BF24,
$DH24="неделя",
$BP24*BF24/7*(ROUNDUP((DAY(EOMONTH(BF$15,0)))/4,0))),
0)</f>
        <v/>
      </c>
      <c r="BX24" s="125">
        <f t="array" ref="BX24">
IFERROR(
_xlfn.IFS(
$DH24="день_1",
$BP24*$BL24/($AX24-$AW24+1)*BG24*(DAY(EOMONTH(BG$15,0))),
$DH24="день_2",
$BP24/30*MAX(MIN($AX24,EOMONTH(BG$15,0))-MAX($AW24,BG$15)+1,),
$DH24="раб.день",
$BP24/30*(IFERROR(
_xlfn.LET(_xlpm.VD,
CHOOSE(
{1;2;3;4;5;6;7;8;9;10;11;12;13;14;15;16;17;18},
45658,45659,45660,45661,45662,45663,45664,45665,45711,45724,45778,45779,45785,45786,45820,45821,45965,46022),
_xlfn.LET(_xlpm.DD,
MAX(MIN($AX24,EOMONTH(BG$15,0))-MAX($AW24,BG$15),),
_xlfn.IFS(
AND(MONTH($AW24)=MONTH(BG$15),MONTH($AX24)&lt;&gt;MONTH(BG$15)),
NETWORKDAYS.INTL($AW24,$AW24+_xlpm.DD,1,_xlpm.VD),
AND(MONTH($AW24)&lt;&gt;MONTH(BG$15),MONTH($AX24)=MONTH(BG$15)),
NETWORKDAYS.INTL(($AX24)-_xlpm.DD,$AX24,1,_xlpm.VD),
AND(MONTH($AW24)&lt;MONTH(BG$15),MONTH($AX24)&gt;MONTH(BG$15)),
NETWORKDAYS.INTL((EOMONTH(BG$15-1,1))-_xlpm.DD,EOMONTH(BG$15-1,1),1,_xlpm.VD),
AND(MONTH($AW24)=MONTH(BG$15),MONTH($AX24)=MONTH(BG$15)),
NETWORKDAYS.INTL($AW24,$AX24,1,_xlpm.VD)))),0)),
$DH24="месяц",
$BP24*BG24,
$DH24="неделя",
$BP24*BG24/7*(ROUNDUP((DAY(EOMONTH(BG$15,0)))/4,0))),
0)</f>
        <v/>
      </c>
      <c r="BY24" s="125">
        <f t="array" ref="BY24">
IFERROR(
_xlfn.IFS(
$DH24="день_1",
$BP24*$BL24/($AX24-$AW24+1)*BH24*(DAY(EOMONTH(BH$15,0))),
$DH24="день_2",
$BP24/30*MAX(MIN($AX24,EOMONTH(BH$15,0))-MAX($AW24,BH$15)+1,),
$DH24="раб.день",
$BP24/30*(IFERROR(
_xlfn.LET(_xlpm.VD,
CHOOSE(
{1;2;3;4;5;6;7;8;9;10;11;12;13;14;15;16;17;18},
45658,45659,45660,45661,45662,45663,45664,45665,45711,45724,45778,45779,45785,45786,45820,45821,45965,46022),
_xlfn.LET(_xlpm.DD,
MAX(MIN($AX24,EOMONTH(BH$15,0))-MAX($AW24,BH$15),),
_xlfn.IFS(
AND(MONTH($AW24)=MONTH(BH$15),MONTH($AX24)&lt;&gt;MONTH(BH$15)),
NETWORKDAYS.INTL($AW24,$AW24+_xlpm.DD,1,_xlpm.VD),
AND(MONTH($AW24)&lt;&gt;MONTH(BH$15),MONTH($AX24)=MONTH(BH$15)),
NETWORKDAYS.INTL(($AX24)-_xlpm.DD,$AX24,1,_xlpm.VD),
AND(MONTH($AW24)&lt;MONTH(BH$15),MONTH($AX24)&gt;MONTH(BH$15)),
NETWORKDAYS.INTL((EOMONTH(BH$15-1,1))-_xlpm.DD,EOMONTH(BH$15-1,1),1,_xlpm.VD),
AND(MONTH($AW24)=MONTH(BH$15),MONTH($AX24)=MONTH(BH$15)),
NETWORKDAYS.INTL($AW24,$AX24,1,_xlpm.VD)))),0)),
$DH24="месяц",
$BP24*BH24,
$DH24="неделя",
$BP24*BH24/7*(ROUNDUP((DAY(EOMONTH(BH$15,0)))/4,0))),
0)</f>
        <v/>
      </c>
      <c r="BZ24" s="125">
        <f t="array" ref="BZ24">
IFERROR(
_xlfn.IFS(
$DH24="день_1",
$BP24*$BL24/($AX24-$AW24+1)*BI24*(DAY(EOMONTH(BI$15,0))),
$DH24="день_2",
$BP24/30*MAX(MIN($AX24,EOMONTH(BI$15,0))-MAX($AW24,BI$15)+1,),
$DH24="раб.день",
$BP24/30*(IFERROR(
_xlfn.LET(_xlpm.VD,
CHOOSE(
{1;2;3;4;5;6;7;8;9;10;11;12;13;14;15;16;17;18},
45658,45659,45660,45661,45662,45663,45664,45665,45711,45724,45778,45779,45785,45786,45820,45821,45965,46022),
_xlfn.LET(_xlpm.DD,
MAX(MIN($AX24,EOMONTH(BI$15,0))-MAX($AW24,BI$15),),
_xlfn.IFS(
AND(MONTH($AW24)=MONTH(BI$15),MONTH($AX24)&lt;&gt;MONTH(BI$15)),
NETWORKDAYS.INTL($AW24,$AW24+_xlpm.DD,1,_xlpm.VD),
AND(MONTH($AW24)&lt;&gt;MONTH(BI$15),MONTH($AX24)=MONTH(BI$15)),
NETWORKDAYS.INTL(($AX24)-_xlpm.DD,$AX24,1,_xlpm.VD),
AND(MONTH($AW24)&lt;MONTH(BI$15),MONTH($AX24)&gt;MONTH(BI$15)),
NETWORKDAYS.INTL((EOMONTH(BI$15-1,1))-_xlpm.DD,EOMONTH(BI$15-1,1),1,_xlpm.VD),
AND(MONTH($AW24)=MONTH(BI$15),MONTH($AX24)=MONTH(BI$15)),
NETWORKDAYS.INTL($AW24,$AX24,1,_xlpm.VD)))),0)),
$DH24="месяц",
$BP24*BI24,
$DH24="неделя",
$BP24*BI24/7*(ROUNDUP((DAY(EOMONTH(BI$15,0)))/4,0))),
0)</f>
        <v/>
      </c>
      <c r="CA24" s="125">
        <f t="array" ref="CA24">
IFERROR(
_xlfn.IFS(
$DH24="день_1",
$BP24*$BL24/($AX24-$AW24+1)*BJ24*(DAY(EOMONTH(BJ$15,0))),
$DH24="день_2",
$BP24/30*MAX(MIN($AX24,EOMONTH(BJ$15,0))-MAX($AW24,BJ$15)+1,),
$DH24="раб.день",
$BP24/30*(IFERROR(
_xlfn.LET(_xlpm.VD,
CHOOSE(
{1;2;3;4;5;6;7;8;9;10;11;12;13;14;15;16;17;18},
45658,45659,45660,45661,45662,45663,45664,45665,45711,45724,45778,45779,45785,45786,45820,45821,45965,46022),
_xlfn.LET(_xlpm.DD,
MAX(MIN($AX24,EOMONTH(BJ$15,0))-MAX($AW24,BJ$15),),
_xlfn.IFS(
AND(MONTH($AW24)=MONTH(BJ$15),MONTH($AX24)&lt;&gt;MONTH(BJ$15)),
NETWORKDAYS.INTL($AW24,$AW24+_xlpm.DD,1,_xlpm.VD),
AND(MONTH($AW24)&lt;&gt;MONTH(BJ$15),MONTH($AX24)=MONTH(BJ$15)),
NETWORKDAYS.INTL(($AX24)-_xlpm.DD,$AX24,1,_xlpm.VD),
AND(MONTH($AW24)&lt;MONTH(BJ$15),MONTH($AX24)&gt;MONTH(BJ$15)),
NETWORKDAYS.INTL((EOMONTH(BJ$15-1,1))-_xlpm.DD,EOMONTH(BJ$15-1,1),1,_xlpm.VD),
AND(MONTH($AW24)=MONTH(BJ$15),MONTH($AX24)=MONTH(BJ$15)),
NETWORKDAYS.INTL($AW24,$AX24,1,_xlpm.VD)))),0)),
$DH24="месяц",
$BP24*BJ24,
$DH24="неделя",
$BP24*BJ24/7*(ROUNDUP((DAY(EOMONTH(BJ$15,0)))/4,0))),
0)</f>
        <v/>
      </c>
      <c r="CB24" s="125">
        <f t="array" ref="CB24">
IFERROR(
_xlfn.IFS(
$DH24="день_1",
$BP24*$BL24/($AX24-$AW24+1)*BK24*(DAY(EOMONTH(BK$15,0))),
$DH24="день_2",
$BP24/30*MAX(MIN($AX24,EOMONTH(BK$15,0))-MAX($AW24,BK$15)+1,),
$DH24="раб.день",
$BP24/30*(IFERROR(
_xlfn.LET(_xlpm.VD,
CHOOSE(
{1;2;3;4;5;6;7;8;9;10;11;12;13;14;15;16;17;18},
45658,45659,45660,45661,45662,45663,45664,45665,45711,45724,45778,45779,45785,45786,45820,45821,45965,46022),
_xlfn.LET(_xlpm.DD,
MAX(MIN($AX24,EOMONTH(BK$15,0))-MAX($AW24,BK$15),),
_xlfn.IFS(
AND(MONTH($AW24)=MONTH(BK$15),MONTH($AX24)&lt;&gt;MONTH(BK$15)),
NETWORKDAYS.INTL($AW24,$AW24+_xlpm.DD,1,_xlpm.VD),
AND(MONTH($AW24)&lt;&gt;MONTH(BK$15),MONTH($AX24)=MONTH(BK$15)),
NETWORKDAYS.INTL(($AX24)-_xlpm.DD,$AX24,1,_xlpm.VD),
AND(MONTH($AW24)&lt;MONTH(BK$15),MONTH($AX24)&gt;MONTH(BK$15)),
NETWORKDAYS.INTL((EOMONTH(BK$15-1,1))-_xlpm.DD,EOMONTH(BK$15-1,1),1,_xlpm.VD),
AND(MONTH($AW24)=MONTH(BK$15),MONTH($AX24)=MONTH(BK$15)),
NETWORKDAYS.INTL($AW24,$AX24,1,_xlpm.VD)))),0)),
$DH24="месяц",
$BP24*BK24,
$DH24="неделя",
$BP24*BK24/7*(ROUNDUP((DAY(EOMONTH(BK$15,0)))/4,0))),
0)</f>
        <v/>
      </c>
      <c r="CC24" s="125">
        <f>SUM($BQ24:$CB24)</f>
        <v/>
      </c>
      <c r="CD24" s="126">
        <f>SUM($EH24:$EH24)</f>
        <v/>
      </c>
      <c r="CE24" s="126">
        <f>$CD24*$AB24</f>
        <v/>
      </c>
      <c r="CF24" s="126">
        <f>SUM($EK24:$EK24)</f>
        <v/>
      </c>
      <c r="CG24" s="126">
        <f>$CF24*$AB24</f>
        <v/>
      </c>
      <c r="CH24" s="126">
        <f>SUM($CC24,$CE24,$CG24)</f>
        <v/>
      </c>
      <c r="CI24" s="126">
        <f>$CH24*(1+$CM24)</f>
        <v/>
      </c>
      <c r="CJ24" s="127" t="n">
        <v>0</v>
      </c>
      <c r="CK24" s="126">
        <f>SUM($CH24:$CH24)*(1+$CJ24)</f>
        <v/>
      </c>
      <c r="CL24" s="126">
        <f>SUM($CH24:$CH24)*(1+$CM24)</f>
        <v/>
      </c>
      <c r="CM24" s="59" t="inlineStr">
        <is>
          <t>20%</t>
        </is>
      </c>
      <c r="CN24" s="59" t="n"/>
      <c r="CO24" s="72" t="n"/>
      <c r="CP24" s="59" t="n"/>
      <c r="CQ24" s="73" t="n"/>
      <c r="CR24" s="73" t="n"/>
      <c r="CS24" s="73" t="n"/>
      <c r="CT24" s="72" t="n"/>
      <c r="CU24" s="79" t="inlineStr">
        <is>
          <t> </t>
        </is>
      </c>
      <c r="CV24" s="60" t="n"/>
      <c r="CW24" s="60" t="n"/>
      <c r="CX24" s="60" t="n"/>
      <c r="CY24" s="127">
        <f>IFERROR(($CC24-$EE24)/($EE24/(1-$DQ24)),0)</f>
        <v/>
      </c>
      <c r="CZ24" s="127">
        <f>IFERROR(1-$EI24/($CE24),0)</f>
        <v/>
      </c>
      <c r="DA24" s="127">
        <f>IFERROR(1-$EL24/($CG24),0)</f>
        <v/>
      </c>
      <c r="DB24" s="126">
        <f>ROUND(IFERROR(($CI24/(1+$CM24)-$EN24),0),2)</f>
        <v/>
      </c>
      <c r="DC24" s="128" t="n"/>
      <c r="DD24" s="125" t="n"/>
      <c r="DE24" s="75" t="n">
        <v>0</v>
      </c>
      <c r="DF24" s="128" t="n"/>
      <c r="DG24" s="125">
        <f>IF($DC24=0,0,$DD24*($DC24*100%-$DE24*$DF24))*SUM($AB24:$AB24)</f>
        <v/>
      </c>
      <c r="DH24" s="129" t="inlineStr">
        <is>
          <t>месяц</t>
        </is>
      </c>
      <c r="DI24" s="130">
        <f t="array" ref="DI24">IFERROR(
IF($ES24="LisChannel",
(ROUND(((INDEX({174.625;153.888888888889;130.972222222222},MATCH($AI24,{2;3;4}),0))*$AG24*$AI24),2)),0),0)</f>
        <v/>
      </c>
      <c r="DJ24" s="130">
        <f>
_xlfn.LET(_xlpm.X,
IFERROR(
IF($ES24="НовиковТВ",
(_xlfn.LET(_xlpm.NTV,
_xlfn.LET(_xlpm.MIN,350000,
IF(SUMIFS($DI:$DI,$ES:$ES,"НовиковТВ")&lt;=_xlpm.MIN,
(SUMIFS($DI:$DI,$ES:$ES,"НовиковТВ")/(COUNTIFS($ES:$ES,"НовиковТВ")))*_xlpm.MIN/SUMIFS($DI:$DI,$ES:$ES,"НовиковТВ"),
DI24)),
_xlpm.NTV+$DG24/(1-(1-(_xlpm.NTV)*(1-$DL24)*(1-$DM24)*(1-$DN24)*(1-$DO24)*(1-$DP24)/_xlpm.NTV))))/(1+$EP24),
$DI24+$DG24/(1-(1-($DI24)*(1-$DL24)*(1-$DM24)*(1-$DN24)*(1-$DO24)*(1-$DP24)/$DI24))),
0),
_xlpm.X*(1+$CM24)*(1+$CW24)-_xlpm.X*(1+$CM24)+_xlpm.X)</f>
        <v/>
      </c>
      <c r="DK24" s="125" t="inlineStr">
        <is>
          <t>послед.</t>
        </is>
      </c>
      <c r="DL24" s="63" t="n">
        <v>0</v>
      </c>
      <c r="DM24" s="63" t="n">
        <v>0</v>
      </c>
      <c r="DN24" s="63" t="n">
        <v>0</v>
      </c>
      <c r="DO24" s="63" t="n">
        <v>0</v>
      </c>
      <c r="DP24" s="63" t="n">
        <v>0</v>
      </c>
      <c r="DQ24" s="63">
        <f t="array" ref="DQ24">IFERROR(_xlfn.IFS(
$DK24="послед.",1-(1-$DL24)*(1-$DM24)*(1-$DN24)*(1-$DO24)*(1-$DP24),
$DK24="сумм.",$DL24+$DM24+$DN24+$DO24+$DP24),
0)</f>
        <v/>
      </c>
      <c r="DR24" s="125">
        <f t="array" ref="DR24">
IFERROR(
_xlfn.IFS(
$BL24=0,
0,
$BL24&gt;0,
_xlfn.IFS($DK24="послед.",
$DJ24*(1-$DL24)*(1-$DM24)*(1-$DN24)*(1-$DO24)*(1-$DP24),
$DK24="сумм.",
$DJ24*(1-($DL24+$DM24+$DN24+$DO24+$DP24)))),0)</f>
        <v/>
      </c>
      <c r="DS24" s="125">
        <f t="array" ref="DS24">
IFERROR(_xlfn.IFS(
$DH24="день_1",
$DR24*$BL24/($AX24-$AW24+1)*AZ24*(DAY(EOMONTH(AZ$15,0))),
$DH24="день_2",
$DR24/30*MAX(MIN($AX24,EOMONTH(AZ$15,0))-MAX($AW24,AZ$15)+1,),
$DH24="раб.день",
$DR24/30*(IFERROR(
_xlfn.LET(_xlpm.VD,
CHOOSE(
{1;2;3;4;5;6;7;8;9;10;11;12;13;14;15;16;17;18},
45658,45659,45660,45661,45662,45663,45664,45665,45711,45724,45778,45779,45785,45786,45820,45821,45965,46022),
_xlfn.LET(_xlpm.DD,
MAX(MIN($AX24,EOMONTH(AZ$15,0))-MAX($AW24,AZ$15),),
_xlfn.IFS(
AND(MONTH($AW24)=MONTH(AZ$15),MONTH($AX24)&lt;&gt;MONTH(AZ$15)),
NETWORKDAYS.INTL($AW24,$AW24+_xlpm.DD,1,_xlpm.VD),
AND(MONTH($AW24)&lt;&gt;MONTH(AZ$15),MONTH($AX24)=MONTH(AZ$15)),
NETWORKDAYS.INTL(($AX24)-_xlpm.DD,$AX24,1,_xlpm.VD),
AND(MONTH($AW24)&lt;MONTH(AZ$15),MONTH($AX24)&gt;MONTH(AZ$15)),
NETWORKDAYS.INTL((EOMONTH(AZ$15-1,1))-_xlpm.DD,EOMONTH(AZ$15-1,1),1,_xlpm.VD),
AND(MONTH($AW24)=MONTH(AZ$15),MONTH($AX24)=MONTH(AZ$15)),
NETWORKDAYS.INTL($AW24,$AX24,1,_xlpm.VD)))),0)),
$DH24="месяц",
$DR24*AZ24,
$DH24="неделя",
$DR24*AZ24/7*(ROUNDUP((DAY(EOMONTH(AZ$15,0)))/4,0))),
0)</f>
        <v/>
      </c>
      <c r="DT24" s="125">
        <f t="array" ref="DT24">
IFERROR(_xlfn.IFS(
$DH24="день_1",
$DR24*$BL24/($AX24-$AW24+1)*BA24*(DAY(EOMONTH(BA$15,0))),
$DH24="день_2",
$DR24/30*MAX(MIN($AX24,EOMONTH(BA$15,0))-MAX($AW24,BA$15)+1,),
$DH24="раб.день",
$DR24/30*(IFERROR(
_xlfn.LET(_xlpm.VD,
CHOOSE(
{1;2;3;4;5;6;7;8;9;10;11;12;13;14;15;16;17;18},
45658,45659,45660,45661,45662,45663,45664,45665,45711,45724,45778,45779,45785,45786,45820,45821,45965,46022),
_xlfn.LET(_xlpm.DD,
MAX(MIN($AX24,EOMONTH(BA$15,0))-MAX($AW24,BA$15),),
_xlfn.IFS(
AND(MONTH($AW24)=MONTH(BA$15),MONTH($AX24)&lt;&gt;MONTH(BA$15)),
NETWORKDAYS.INTL($AW24,$AW24+_xlpm.DD,1,_xlpm.VD),
AND(MONTH($AW24)&lt;&gt;MONTH(BA$15),MONTH($AX24)=MONTH(BA$15)),
NETWORKDAYS.INTL(($AX24)-_xlpm.DD,$AX24,1,_xlpm.VD),
AND(MONTH($AW24)&lt;MONTH(BA$15),MONTH($AX24)&gt;MONTH(BA$15)),
NETWORKDAYS.INTL((EOMONTH(BA$15-1,1))-_xlpm.DD,EOMONTH(BA$15-1,1),1,_xlpm.VD),
AND(MONTH($AW24)=MONTH(BA$15),MONTH($AX24)=MONTH(BA$15)),
NETWORKDAYS.INTL($AW24,$AX24,1,_xlpm.VD)))),0)),
$DH24="месяц",
$DR24*BA24,
$DH24="неделя",
$DR24*BA24/7*(ROUNDUP((DAY(EOMONTH(BA$15,0)))/4,0))),
0)</f>
        <v/>
      </c>
      <c r="DU24" s="125">
        <f t="array" ref="DU24">
IFERROR(_xlfn.IFS(
$DH24="день_1",
$DR24*$BL24/($AX24-$AW24+1)*BB24*(DAY(EOMONTH(BB$15,0))),
$DH24="день_2",
$DR24/30*MAX(MIN($AX24,EOMONTH(BB$15,0))-MAX($AW24,BB$15)+1,),
$DH24="раб.день",
$DR24/30*(IFERROR(
_xlfn.LET(_xlpm.VD,
CHOOSE(
{1;2;3;4;5;6;7;8;9;10;11;12;13;14;15;16;17;18},
45658,45659,45660,45661,45662,45663,45664,45665,45711,45724,45778,45779,45785,45786,45820,45821,45965,46022),
_xlfn.LET(_xlpm.DD,
MAX(MIN($AX24,EOMONTH(BB$15,0))-MAX($AW24,BB$15),),
_xlfn.IFS(
AND(MONTH($AW24)=MONTH(BB$15),MONTH($AX24)&lt;&gt;MONTH(BB$15)),
NETWORKDAYS.INTL($AW24,$AW24+_xlpm.DD,1,_xlpm.VD),
AND(MONTH($AW24)&lt;&gt;MONTH(BB$15),MONTH($AX24)=MONTH(BB$15)),
NETWORKDAYS.INTL(($AX24)-_xlpm.DD,$AX24,1,_xlpm.VD),
AND(MONTH($AW24)&lt;MONTH(BB$15),MONTH($AX24)&gt;MONTH(BB$15)),
NETWORKDAYS.INTL((EOMONTH(BB$15-1,1))-_xlpm.DD,EOMONTH(BB$15-1,1),1,_xlpm.VD),
AND(MONTH($AW24)=MONTH(BB$15),MONTH($AX24)=MONTH(BB$15)),
NETWORKDAYS.INTL($AW24,$AX24,1,_xlpm.VD)))),0)),
$DH24="месяц",
$DR24*BB24,
$DH24="неделя",
$DR24*BB24/7*(ROUNDUP((DAY(EOMONTH(BB$15,0)))/4,0))),
0)</f>
        <v/>
      </c>
      <c r="DV24" s="125">
        <f t="array" ref="DV24">
IFERROR(_xlfn.IFS(
$DH24="день_1",
$DR24*$BL24/($AX24-$AW24+1)*BC24*(DAY(EOMONTH(BC$15,0))),
$DH24="день_2",
$DR24/30*MAX(MIN($AX24,EOMONTH(BC$15,0))-MAX($AW24,BC$15)+1,),
$DH24="раб.день",
$DR24/30*(IFERROR(
_xlfn.LET(_xlpm.VD,
CHOOSE(
{1;2;3;4;5;6;7;8;9;10;11;12;13;14;15;16;17;18},
45658,45659,45660,45661,45662,45663,45664,45665,45711,45724,45778,45779,45785,45786,45820,45821,45965,46022),
_xlfn.LET(_xlpm.DD,
MAX(MIN($AX24,EOMONTH(BC$15,0))-MAX($AW24,BC$15),),
_xlfn.IFS(
AND(MONTH($AW24)=MONTH(BC$15),MONTH($AX24)&lt;&gt;MONTH(BC$15)),
NETWORKDAYS.INTL($AW24,$AW24+_xlpm.DD,1,_xlpm.VD),
AND(MONTH($AW24)&lt;&gt;MONTH(BC$15),MONTH($AX24)=MONTH(BC$15)),
NETWORKDAYS.INTL(($AX24)-_xlpm.DD,$AX24,1,_xlpm.VD),
AND(MONTH($AW24)&lt;MONTH(BC$15),MONTH($AX24)&gt;MONTH(BC$15)),
NETWORKDAYS.INTL((EOMONTH(BC$15-1,1))-_xlpm.DD,EOMONTH(BC$15-1,1),1,_xlpm.VD),
AND(MONTH($AW24)=MONTH(BC$15),MONTH($AX24)=MONTH(BC$15)),
NETWORKDAYS.INTL($AW24,$AX24,1,_xlpm.VD)))),0)),
$DH24="месяц",
$DR24*BC24,
$DH24="неделя",
$DR24*BC24/7*(ROUNDUP((DAY(EOMONTH(BC$15,0)))/4,0))),
0)</f>
        <v/>
      </c>
      <c r="DW24" s="125">
        <f t="array" ref="DW24">
IFERROR(_xlfn.IFS(
$DH24="день_1",
$DR24*$BL24/($AX24-$AW24+1)*BD24*(DAY(EOMONTH(BD$15,0))),
$DH24="день_2",
$DR24/30*MAX(MIN($AX24,EOMONTH(BD$15,0))-MAX($AW24,BD$15)+1,),
$DH24="раб.день",
$DR24/30*(IFERROR(
_xlfn.LET(_xlpm.VD,
CHOOSE(
{1;2;3;4;5;6;7;8;9;10;11;12;13;14;15;16;17;18},
45658,45659,45660,45661,45662,45663,45664,45665,45711,45724,45778,45779,45785,45786,45820,45821,45965,46022),
_xlfn.LET(_xlpm.DD,
MAX(MIN($AX24,EOMONTH(BD$15,0))-MAX($AW24,BD$15),),
_xlfn.IFS(
AND(MONTH($AW24)=MONTH(BD$15),MONTH($AX24)&lt;&gt;MONTH(BD$15)),
NETWORKDAYS.INTL($AW24,$AW24+_xlpm.DD,1,_xlpm.VD),
AND(MONTH($AW24)&lt;&gt;MONTH(BD$15),MONTH($AX24)=MONTH(BD$15)),
NETWORKDAYS.INTL(($AX24)-_xlpm.DD,$AX24,1,_xlpm.VD),
AND(MONTH($AW24)&lt;MONTH(BD$15),MONTH($AX24)&gt;MONTH(BD$15)),
NETWORKDAYS.INTL((EOMONTH(BD$15-1,1))-_xlpm.DD,EOMONTH(BD$15-1,1),1,_xlpm.VD),
AND(MONTH($AW24)=MONTH(BD$15),MONTH($AX24)=MONTH(BD$15)),
NETWORKDAYS.INTL($AW24,$AX24,1,_xlpm.VD)))),0)),
$DH24="месяц",
$DR24*BD24,
$DH24="неделя",
$DR24*BD24/7*(ROUNDUP((DAY(EOMONTH(BD$15,0)))/4,0))),
0)</f>
        <v/>
      </c>
      <c r="DX24" s="125">
        <f t="array" ref="DX24">
IFERROR(_xlfn.IFS(
$DH24="день_1",
$DR24*$BL24/($AX24-$AW24+1)*BE24*(DAY(EOMONTH(BE$15,0))),
$DH24="день_2",
$DR24/30*MAX(MIN($AX24,EOMONTH(BE$15,0))-MAX($AW24,BE$15)+1,),
$DH24="раб.день",
$DR24/30*(IFERROR(
_xlfn.LET(_xlpm.VD,
CHOOSE(
{1;2;3;4;5;6;7;8;9;10;11;12;13;14;15;16;17;18},
45658,45659,45660,45661,45662,45663,45664,45665,45711,45724,45778,45779,45785,45786,45820,45821,45965,46022),
_xlfn.LET(_xlpm.DD,
MAX(MIN($AX24,EOMONTH(BE$15,0))-MAX($AW24,BE$15),),
_xlfn.IFS(
AND(MONTH($AW24)=MONTH(BE$15),MONTH($AX24)&lt;&gt;MONTH(BE$15)),
NETWORKDAYS.INTL($AW24,$AW24+_xlpm.DD,1,_xlpm.VD),
AND(MONTH($AW24)&lt;&gt;MONTH(BE$15),MONTH($AX24)=MONTH(BE$15)),
NETWORKDAYS.INTL(($AX24)-_xlpm.DD,$AX24,1,_xlpm.VD),
AND(MONTH($AW24)&lt;MONTH(BE$15),MONTH($AX24)&gt;MONTH(BE$15)),
NETWORKDAYS.INTL((EOMONTH(BE$15-1,1))-_xlpm.DD,EOMONTH(BE$15-1,1),1,_xlpm.VD),
AND(MONTH($AW24)=MONTH(BE$15),MONTH($AX24)=MONTH(BE$15)),
NETWORKDAYS.INTL($AW24,$AX24,1,_xlpm.VD)))),0)),
$DH24="месяц",
$DR24*BE24,
$DH24="неделя",
$DR24*BE24/7*(ROUNDUP((DAY(EOMONTH(BE$15,0)))/4,0))),
0)</f>
        <v/>
      </c>
      <c r="DY24" s="125">
        <f t="array" ref="DY24">
IFERROR(_xlfn.IFS(
$DH24="день_1",
$DR24*$BL24/($AX24-$AW24+1)*BF24*(DAY(EOMONTH(BF$15,0))),
$DH24="день_2",
$DR24/30*MAX(MIN($AX24,EOMONTH(BF$15,0))-MAX($AW24,BF$15)+1,),
$DH24="раб.день",
$DR24/30*(IFERROR(
_xlfn.LET(_xlpm.VD,
CHOOSE(
{1;2;3;4;5;6;7;8;9;10;11;12;13;14;15;16;17;18},
45658,45659,45660,45661,45662,45663,45664,45665,45711,45724,45778,45779,45785,45786,45820,45821,45965,46022),
_xlfn.LET(_xlpm.DD,
MAX(MIN($AX24,EOMONTH(BF$15,0))-MAX($AW24,BF$15),),
_xlfn.IFS(
AND(MONTH($AW24)=MONTH(BF$15),MONTH($AX24)&lt;&gt;MONTH(BF$15)),
NETWORKDAYS.INTL($AW24,$AW24+_xlpm.DD,1,_xlpm.VD),
AND(MONTH($AW24)&lt;&gt;MONTH(BF$15),MONTH($AX24)=MONTH(BF$15)),
NETWORKDAYS.INTL(($AX24)-_xlpm.DD,$AX24,1,_xlpm.VD),
AND(MONTH($AW24)&lt;MONTH(BF$15),MONTH($AX24)&gt;MONTH(BF$15)),
NETWORKDAYS.INTL((EOMONTH(BF$15-1,1))-_xlpm.DD,EOMONTH(BF$15-1,1),1,_xlpm.VD),
AND(MONTH($AW24)=MONTH(BF$15),MONTH($AX24)=MONTH(BF$15)),
NETWORKDAYS.INTL($AW24,$AX24,1,_xlpm.VD)))),0)),
$DH24="месяц",
$DR24*BF24,
$DH24="неделя",
$DR24*BF24/7*(ROUNDUP((DAY(EOMONTH(BF$15,0)))/4,0))),
0)</f>
        <v/>
      </c>
      <c r="DZ24" s="125">
        <f t="array" ref="DZ24">
IFERROR(_xlfn.IFS(
$DH24="день_1",
$DR24*$BL24/($AX24-$AW24+1)*BG24*(DAY(EOMONTH(BG$15,0))),
$DH24="день_2",
$DR24/30*MAX(MIN($AX24,EOMONTH(BG$15,0))-MAX($AW24,BG$15)+1,),
$DH24="раб.день",
$DR24/30*(IFERROR(
_xlfn.LET(_xlpm.VD,
CHOOSE(
{1;2;3;4;5;6;7;8;9;10;11;12;13;14;15;16;17;18},
45658,45659,45660,45661,45662,45663,45664,45665,45711,45724,45778,45779,45785,45786,45820,45821,45965,46022),
_xlfn.LET(_xlpm.DD,
MAX(MIN($AX24,EOMONTH(BG$15,0))-MAX($AW24,BG$15),),
_xlfn.IFS(
AND(MONTH($AW24)=MONTH(BG$15),MONTH($AX24)&lt;&gt;MONTH(BG$15)),
NETWORKDAYS.INTL($AW24,$AW24+_xlpm.DD,1,_xlpm.VD),
AND(MONTH($AW24)&lt;&gt;MONTH(BG$15),MONTH($AX24)=MONTH(BG$15)),
NETWORKDAYS.INTL(($AX24)-_xlpm.DD,$AX24,1,_xlpm.VD),
AND(MONTH($AW24)&lt;MONTH(BG$15),MONTH($AX24)&gt;MONTH(BG$15)),
NETWORKDAYS.INTL((EOMONTH(BG$15-1,1))-_xlpm.DD,EOMONTH(BG$15-1,1),1,_xlpm.VD),
AND(MONTH($AW24)=MONTH(BG$15),MONTH($AX24)=MONTH(BG$15)),
NETWORKDAYS.INTL($AW24,$AX24,1,_xlpm.VD)))),0)),
$DH24="месяц",
$DR24*BG24,
$DH24="неделя",
$DR24*BG24/7*(ROUNDUP((DAY(EOMONTH(BG$15,0)))/4,0))),
0)</f>
        <v/>
      </c>
      <c r="EA24" s="125">
        <f t="array" ref="EA24">
IFERROR(_xlfn.IFS(
$DH24="день_1",
$DR24*$BL24/($AX24-$AW24+1)*BH24*(DAY(EOMONTH(BH$15,0))),
$DH24="день_2",
$DR24/30*MAX(MIN($AX24,EOMONTH(BH$15,0))-MAX($AW24,BH$15)+1,),
$DH24="раб.день",
$DR24/30*(IFERROR(
_xlfn.LET(_xlpm.VD,
CHOOSE(
{1;2;3;4;5;6;7;8;9;10;11;12;13;14;15;16;17;18},
45658,45659,45660,45661,45662,45663,45664,45665,45711,45724,45778,45779,45785,45786,45820,45821,45965,46022),
_xlfn.LET(_xlpm.DD,
MAX(MIN($AX24,EOMONTH(BH$15,0))-MAX($AW24,BH$15),),
_xlfn.IFS(
AND(MONTH($AW24)=MONTH(BH$15),MONTH($AX24)&lt;&gt;MONTH(BH$15)),
NETWORKDAYS.INTL($AW24,$AW24+_xlpm.DD,1,_xlpm.VD),
AND(MONTH($AW24)&lt;&gt;MONTH(BH$15),MONTH($AX24)=MONTH(BH$15)),
NETWORKDAYS.INTL(($AX24)-_xlpm.DD,$AX24,1,_xlpm.VD),
AND(MONTH($AW24)&lt;MONTH(BH$15),MONTH($AX24)&gt;MONTH(BH$15)),
NETWORKDAYS.INTL((EOMONTH(BH$15-1,1))-_xlpm.DD,EOMONTH(BH$15-1,1),1,_xlpm.VD),
AND(MONTH($AW24)=MONTH(BH$15),MONTH($AX24)=MONTH(BH$15)),
NETWORKDAYS.INTL($AW24,$AX24,1,_xlpm.VD)))),0)),
$DH24="месяц",
$DR24*BH24,
$DH24="неделя",
$DR24*BH24/7*(ROUNDUP((DAY(EOMONTH(BH$15,0)))/4,0))),
0)</f>
        <v/>
      </c>
      <c r="EB24" s="125">
        <f t="array" ref="EB24">
IFERROR(_xlfn.IFS(
$DH24="день_1",
$DR24*$BL24/($AX24-$AW24+1)*BI24*(DAY(EOMONTH(BI$15,0))),
$DH24="день_2",
$DR24/30*MAX(MIN($AX24,EOMONTH(BI$15,0))-MAX($AW24,BI$15)+1,),
$DH24="раб.день",
$DR24/30*(IFERROR(
_xlfn.LET(_xlpm.VD,
CHOOSE(
{1;2;3;4;5;6;7;8;9;10;11;12;13;14;15;16;17;18},
45658,45659,45660,45661,45662,45663,45664,45665,45711,45724,45778,45779,45785,45786,45820,45821,45965,46022),
_xlfn.LET(_xlpm.DD,
MAX(MIN($AX24,EOMONTH(BI$15,0))-MAX($AW24,BI$15),),
_xlfn.IFS(
AND(MONTH($AW24)=MONTH(BI$15),MONTH($AX24)&lt;&gt;MONTH(BI$15)),
NETWORKDAYS.INTL($AW24,$AW24+_xlpm.DD,1,_xlpm.VD),
AND(MONTH($AW24)&lt;&gt;MONTH(BI$15),MONTH($AX24)=MONTH(BI$15)),
NETWORKDAYS.INTL(($AX24)-_xlpm.DD,$AX24,1,_xlpm.VD),
AND(MONTH($AW24)&lt;MONTH(BI$15),MONTH($AX24)&gt;MONTH(BI$15)),
NETWORKDAYS.INTL((EOMONTH(BI$15-1,1))-_xlpm.DD,EOMONTH(BI$15-1,1),1,_xlpm.VD),
AND(MONTH($AW24)=MONTH(BI$15),MONTH($AX24)=MONTH(BI$15)),
NETWORKDAYS.INTL($AW24,$AX24,1,_xlpm.VD)))),0)),
$DH24="месяц",
$DR24*BI24,
$DH24="неделя",
$DR24*BI24/7*(ROUNDUP((DAY(EOMONTH(BI$15,0)))/4,0))),
0)</f>
        <v/>
      </c>
      <c r="EC24" s="125">
        <f t="array" ref="EC24">
IFERROR(_xlfn.IFS(
$DH24="день_1",
$DR24*$BL24/($AX24-$AW24+1)*BJ24*(DAY(EOMONTH(BJ$15,0))),
$DH24="день_2",
$DR24/30*MAX(MIN($AX24,EOMONTH(BJ$15,0))-MAX($AW24,BJ$15)+1,),
$DH24="раб.день",
$DR24/30*(IFERROR(
_xlfn.LET(_xlpm.VD,
CHOOSE(
{1;2;3;4;5;6;7;8;9;10;11;12;13;14;15;16;17;18},
45658,45659,45660,45661,45662,45663,45664,45665,45711,45724,45778,45779,45785,45786,45820,45821,45965,46022),
_xlfn.LET(_xlpm.DD,
MAX(MIN($AX24,EOMONTH(BJ$15,0))-MAX($AW24,BJ$15),),
_xlfn.IFS(
AND(MONTH($AW24)=MONTH(BJ$15),MONTH($AX24)&lt;&gt;MONTH(BJ$15)),
NETWORKDAYS.INTL($AW24,$AW24+_xlpm.DD,1,_xlpm.VD),
AND(MONTH($AW24)&lt;&gt;MONTH(BJ$15),MONTH($AX24)=MONTH(BJ$15)),
NETWORKDAYS.INTL(($AX24)-_xlpm.DD,$AX24,1,_xlpm.VD),
AND(MONTH($AW24)&lt;MONTH(BJ$15),MONTH($AX24)&gt;MONTH(BJ$15)),
NETWORKDAYS.INTL((EOMONTH(BJ$15-1,1))-_xlpm.DD,EOMONTH(BJ$15-1,1),1,_xlpm.VD),
AND(MONTH($AW24)=MONTH(BJ$15),MONTH($AX24)=MONTH(BJ$15)),
NETWORKDAYS.INTL($AW24,$AX24,1,_xlpm.VD)))),0)),
$DH24="месяц",
$DR24*BJ24,
$DH24="неделя",
$DR24*BJ24/7*(ROUNDUP((DAY(EOMONTH(BJ$15,0)))/4,0))),
0)</f>
        <v/>
      </c>
      <c r="ED24" s="125">
        <f t="array" ref="ED24">
IFERROR(_xlfn.IFS(
$DH24="день_1",
$DR24*$BL24/($AX24-$AW24+1)*BK24*(DAY(EOMONTH(BK$15,0))),
$DH24="день_2",
$DR24/30*MAX(MIN($AX24,EOMONTH(BK$15,0))-MAX($AW24,BK$15)+1,),
$DH24="раб.день",
$DR24/30*(IFERROR(
_xlfn.LET(_xlpm.VD,
CHOOSE(
{1;2;3;4;5;6;7;8;9;10;11;12;13;14;15;16;17;18},
45658,45659,45660,45661,45662,45663,45664,45665,45711,45724,45778,45779,45785,45786,45820,45821,45965,46022),
_xlfn.LET(_xlpm.DD,
MAX(MIN($AX24,EOMONTH(BK$15,0))-MAX($AW24,BK$15),),
_xlfn.IFS(
AND(MONTH($AW24)=MONTH(BK$15),MONTH($AX24)&lt;&gt;MONTH(BK$15)),
NETWORKDAYS.INTL($AW24,$AW24+_xlpm.DD,1,_xlpm.VD),
AND(MONTH($AW24)&lt;&gt;MONTH(BK$15),MONTH($AX24)=MONTH(BK$15)),
NETWORKDAYS.INTL(($AX24)-_xlpm.DD,$AX24,1,_xlpm.VD),
AND(MONTH($AW24)&lt;MONTH(BK$15),MONTH($AX24)&gt;MONTH(BK$15)),
NETWORKDAYS.INTL((EOMONTH(BK$15-1,1))-_xlpm.DD,EOMONTH(BK$15-1,1),1,_xlpm.VD),
AND(MONTH($AW24)=MONTH(BK$15),MONTH($AX24)=MONTH(BK$15)),
NETWORKDAYS.INTL($AW24,$AX24,1,_xlpm.VD)))),0)),
$DH24="месяц",
$DR24*BK24,
$DH24="неделя",
$DR24*BK24/7*(ROUNDUP((DAY(EOMONTH(BK$15,0)))/4,0))),
0)</f>
        <v/>
      </c>
      <c r="EE24" s="125">
        <f>SUM($DS24,$DT24,$DU24,$DV24,$DW24,$DX24,$DY24,$DZ24,$EA24,$EB24,$EC24,$ED24)</f>
        <v/>
      </c>
      <c r="EF24" s="125">
        <f>IFERROR(ROUND($EE24*(1+$EP24),2),0)</f>
        <v/>
      </c>
      <c r="EG24" s="128" t="n">
        <v>1</v>
      </c>
      <c r="EH24" s="126" t="n">
        <v>0</v>
      </c>
      <c r="EI24" s="126">
        <f>ROUND(SUM($EH24:$EH24)*SUM($AB24:$AB24)*$EG24,2)</f>
        <v/>
      </c>
      <c r="EJ24" s="126">
        <f>ROUND($EI24*(1+$EP24),2)</f>
        <v/>
      </c>
      <c r="EK24" s="126" t="n">
        <v>0</v>
      </c>
      <c r="EL24" s="126">
        <f>ROUND(SUM($EK24:$EK24)*SUM($AB24:$AB24)*$EG24,2)</f>
        <v/>
      </c>
      <c r="EM24" s="126">
        <f>ROUND($EL24*(1+$EP24),2)</f>
        <v/>
      </c>
      <c r="EN24" s="126">
        <f>SUM($EE24,$EI24,$EL24)</f>
        <v/>
      </c>
      <c r="EO24" s="126">
        <f>SUM($EF24,$EJ24,$EM24)</f>
        <v/>
      </c>
      <c r="EP24" s="59" t="inlineStr">
        <is>
          <t>20%</t>
        </is>
      </c>
      <c r="EQ24" s="59" t="n"/>
      <c r="ER24" s="60">
        <f t="array" ref="ER24">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MATCH(ES24,
{"AMS";"RussOutdoor";"HD Outdoor";"Ingroup";"IQ";"Ledproduction";"LisChannel";"Logic";"Media-PPL";"NovikovTV | НовиковТВ";"SMA";"SOK";"КрокусТВ | CrocusTV | IndoorTV";"Сити";"ТЯК Москва"},
0)),"")</f>
        <v/>
      </c>
      <c r="ES24" s="60" t="n"/>
      <c r="ET24" s="60">
        <f t="array" ref="ET24">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MATCH(ES24,
{"AMS";"RussOutdoor";"HD Outdoor";"Ingroup";"IQ";"Ledproduction";"LisChannel";"Logic";"Media-PPL";"NovikovTV | НовиковТВ";"SMA";"SOK";"КрокусТВ | CrocusTV | IndoorTV";"Сити";"ТЯК Москва"},
0)),"")</f>
        <v/>
      </c>
      <c r="EU24" s="60" t="n"/>
      <c r="EV24" s="60" t="n"/>
      <c r="EX24" s="110">
        <f t="array" ref="EX24">
($AR24/30
+N("ТРАФИК ПЛОЩАДКИ"))*
(IFERROR(
_xlfn.LET(
_xlpm.GPR,
HLOOKUP($L24,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(MATCH($T24,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IF($Q24="цифровой",_xlpm.GPR/$AG24,_xlpm.GPR/60)),
0)
+N("DWELL TIME"))*
(IF($AB24=0,0,IF($AB24=1,0.3,IF($AB24=2,0.5,IF($AB24&gt;2,1))))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_xlfn.IFS($AC24="да",1.2,$AC24="нет",1)*
_xlfn.IFS($AD24="да",1.2,$AD24="нет",1)*
IF(R24="статический",1,1.2)*
$X24*
INDEX(
{1.2;1;1.2;1.2;1;1.2;1.2;1.2;1.2;1.2;1.2;1;1.2;1.2;1.2;1.2;1;1;1.2;1.2;1.2;1;1;1;1;1.2;1.2;1.2;1.2;1;1;1;1;1.2;1.2;1.2;1.2;1.2;1.2;1.2;1.2;1;1;1.2;1;1;1;1;1.5;1;1;1.5;1.5;1.2},
MATCH($Q24,_xlpm.MI,0)))&gt;{0.02;0.04;0.06;0.1;0.2;0.4;0.6;0.8;1;2;4;6})),
{0;1;2;3;4;5;6;7;8;9;10;11;12},
0)))
+N("КОЭФФИЦИЕНТ КОНТАКТА"))))*
(_xlfn.IFS($X24&lt;0.1,$X24/1000,$X24&gt;25,5.2,AND($X24&gt;=0.1,$X24&lt;=25),(($X24*2+0.1)/10)*($X24/10)))*
IFERROR((_xlfn.LET(
_xlpm.MA,
{0;0.8;0.85;0.9;0.95;1},
_xlpm.MAA,
{0;1;2;3;4;5},
INDEX(_xlpm.MA,MATCH(SUMPRODUCT(--((IF(ROUND(_xlpm.MAA,1)&gt;5,5,ROUND($AB24,1)))&gt;{0;1;2;3;4;5})),_xlpm.MAA,0)))
+N("КОЭФФИЦИЕНТ КОЛ-ВО КОНСТРУКЦИЙ")),1)*
$AB24,0))*
(IF($Q24="цифровой",$AG24/15*$AI24,1)
+N("ДЛЯ ЦИФРЫ"))</f>
        <v/>
      </c>
      <c r="EY24" s="110">
        <f>IFERROR(EX24*AY24,0)</f>
        <v/>
      </c>
      <c r="EZ24" s="131">
        <f>IFERROR(DP24/EY24*1000,0)</f>
        <v/>
      </c>
      <c r="FA24" s="112">
        <f>IFERROR(FC24/FB24,0)</f>
        <v/>
      </c>
      <c r="FB24" s="112">
        <f>IFERROR((FC24/(EY24/FF24*#REF!))*0.825,0)</f>
        <v/>
      </c>
      <c r="FC24" s="112">
        <f>IFERROR(((EX24*30/AR24)*100)/30,0)</f>
        <v/>
      </c>
      <c r="FD24" s="112">
        <f>IFERROR(EY24/G24*100%,0)</f>
        <v/>
      </c>
      <c r="FE24" s="112">
        <f>IFERROR(FD24/FC24*100%,0)</f>
        <v/>
      </c>
      <c r="FF24" s="110">
        <f>IFERROR(AR24/30*AY24,0)</f>
        <v/>
      </c>
    </row>
    <row r="25" ht="13" customHeight="1">
      <c r="A25" s="59" t="n"/>
      <c r="B25" s="60" t="n"/>
      <c r="C25" s="60" t="n"/>
      <c r="D25" s="60">
        <f t="array" ref="D25">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MATCH($E25,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5" s="60">
        <f t="array" ref="E25">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MATCH($F25,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5" s="60" t="inlineStr"/>
      <c r="G25" s="60" t="n"/>
      <c r="H25" s="60">
        <f t="array" ref="H25">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MATCH($I25,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5" s="60" t="n"/>
      <c r="J25" s="60" t="n"/>
      <c r="K25" s="60" t="n"/>
      <c r="L25" s="60" t="n"/>
      <c r="M25" s="60" t="n"/>
      <c r="N25" s="60" t="n"/>
      <c r="O25" s="60" t="n"/>
      <c r="P25" s="60">
        <f t="array" ref="P25">
_xlfn.IFS(
ISNUMBER(MATCH($Q25,{"шелфбаннер","разделитель","монетница","чековая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ISNUMBER(MATCH($Q25,{"LED/LCD","видеокулер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ISNUMBER(MATCH($Q25,{"автомобиль","машина","выставочное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ISNUMBER(MATCH($Q25,{"билборд","лифтовая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ISNUMBER(MATCH($Q25,{"навигация","подвесной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ISNUMBER(MATCH($Q25,{"движущаяся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ISNUMBER(MATCH($Q25,{"каталог","журнал"},)),
"Пресса",
$Q25="","")</f>
        <v/>
      </c>
      <c r="Q25" s="60" t="n"/>
      <c r="R25" s="60">
        <f t="array" ref="R25">
IFERROR(
_xlfn.IFS(
OR(ISNUMBER(MATCH($Q25,{"экспозиция","макет","стенд","автостенд","авто стенд","выставочное пространство","выставочные стенды","модульные выставочные стенды","3Д конструкция","3D конструкция"},)),P25="Экспонирование"),
"нестандартный",
ISNUMBER(MATCH($Q25,{"скроллер","призматрон"},)),
"динамический",
$P25="Видео",
"цифровой",
OR($P25="Пресса",$P25="Щит",$P25="POSm",$P25="Подвес",$P25="Брендирование/оклейка"),
"статический"),"")</f>
        <v/>
      </c>
      <c r="S25" s="59" t="n"/>
      <c r="T25" s="60" t="n"/>
      <c r="U25" s="60" t="n"/>
      <c r="V25" s="60">
        <f>
IF(P25="Видео",
"цифровой постер/ролик",
IF(ISNUMBER(MATCH(Q25,{"короб световой","короб световой | лайтбокс","короб световой | кристалайт","лайтбокс","лайт бокс","кристалайт","LB","lightbox"},)),
"бэклит",
IF(P25="Брендирование/оклейка",
"перфарированная пленка/самоклейка",
IF(P25="Экспонирование",
"под запрос",
IF(P25="Подвес",
"баннер/ткань",
"")))))</f>
        <v/>
      </c>
      <c r="W25" s="59" t="n"/>
      <c r="X25" s="59" t="n"/>
      <c r="Y25" s="59" t="n"/>
      <c r="Z25" s="61" t="n"/>
      <c r="AA25" s="61" t="n"/>
      <c r="AB25" s="61">
        <f>IF(BL25&gt;0,Z25,0)</f>
        <v/>
      </c>
      <c r="AC25" s="59" t="n"/>
      <c r="AD25" s="59" t="n"/>
      <c r="AE25" s="59" t="n"/>
      <c r="AF25" s="59" t="n"/>
      <c r="AG25" s="59" t="n"/>
      <c r="AH25" s="59" t="n"/>
      <c r="AI25" s="59" t="n"/>
      <c r="AJ25" s="59" t="n"/>
      <c r="AK25" s="59" t="n"/>
      <c r="AL25" s="62">
        <f>IFERROR(IF(OR(R25="статический",R25="динамический",R25="нестандартный",R25="",R25=""),"-",IF(AND(AH25="-",AI25="-"),"-",AK25*3600/AH25*AI25)),"-")</f>
        <v/>
      </c>
      <c r="AM25" s="62">
        <f>IFERROR(IF(OR(R25="статический",R25="динамический",R25="",R25="", R25="BTL",R25="нестандартный"),"-",AG25*AI25*AL25/60),"-")</f>
        <v/>
      </c>
      <c r="AN25" s="63">
        <f>IFERROR(IF(AH25="","-",AG25*AI25/AH25),"-")</f>
        <v/>
      </c>
      <c r="AO25" s="59">
        <f>IFERROR(IF(OR($R25="статический",$R25="динамический",$R25="",$R25="",$R25="BTL",$R25="нестандартный"),"-",$AL25*$AY25),"-")</f>
        <v/>
      </c>
      <c r="AP25" s="62">
        <f>IFERROR(IF(OR($R25="статический",$R25="динамический",$R25="",$R25="",$R25="BTL",$R25="нестандартный"),"-",$AM25*AY25),"-")</f>
        <v/>
      </c>
      <c r="AQ25" s="64" t="n"/>
      <c r="AR25" s="61" t="n"/>
      <c r="AS25" s="61" t="n"/>
      <c r="AT25" s="61" t="n"/>
      <c r="AU25" s="65" t="n"/>
      <c r="AV25" s="124">
        <f>IFERROR(DR25/AT25*1000,"n/a")</f>
        <v/>
      </c>
      <c r="AW25" s="67" t="n">
        <v>0.1</v>
      </c>
      <c r="AX25" s="67" t="n"/>
      <c r="AY25" s="43">
        <f>IFERROR(IF(OR($AW25="",$AX25=""),"",_xlfn.DAYS($AX25+1,$AW25)),"")</f>
        <v/>
      </c>
      <c r="AZ25" s="68">
        <f t="array" ref="AZ25">
_xlfn.LET(_xlpm.COEFF,
IF($AW25+$AX25=0,0,IF(MAX(MIN($AX25,EOMONTH(AZ$15,0))-MAX($AW25,AZ$15)+1,)&gt;0,1,0)),
_xlfn.IFS(
$ES25="LisChannel",
_xlpm.COEFF*
INDEX({1;1;1.2;1.2;1;1;1;1;1.2;1.2;1.2;1.2},
MATCH(MONTH(AZ$15),
{1,2,3,4,5,6,7,8,9,10,11,12})),
CONCATENATE($ES25," ",$L25)="RussOutdoor метро",
_xlpm.COEFF*
INDEX({0.8;0.9;1.1;1.1;1;1;1;1;1.1;1.1;1.1;1.1},
MATCH(MONTH(AZ$15),
{1,2,3,4,5,6,7,8,9,10,11,12})),
$ES25&lt;&gt;"LisChannel",
_xlpm.COEFF,
$ES25&lt;&gt;"RussOutdoor",
_xlpm.COEFF))</f>
        <v/>
      </c>
      <c r="BA25" s="68">
        <f t="array" ref="BA25">
_xlfn.LET(_xlpm.COEFF,
IF($AW25+$AX25=0,0,IF(MAX(MIN($AX25,EOMONTH(BA$15,0))-MAX($AW25,BA$15)+1,)&gt;0,1,0)),
_xlfn.IFS(
$ES25="LisChannel",
_xlpm.COEFF*
INDEX({1;1;1.2;1.2;1;1;1;1;1.2;1.2;1.2;1.2},
MATCH(MONTH(BA$15),
{1,2,3,4,5,6,7,8,9,10,11,12})),
CONCATENATE($ES25," ",$L25)="RussOutdoor метро",
_xlpm.COEFF*
INDEX({0.8;0.9;1.1;1.1;1;1;1;1;1.1;1.1;1.1;1.1},
MATCH(MONTH(BA$15),
{1,2,3,4,5,6,7,8,9,10,11,12})),
$ES25&lt;&gt;"LisChannel",
_xlpm.COEFF,
$ES25&lt;&gt;"RussOutdoor",
_xlpm.COEFF))</f>
        <v/>
      </c>
      <c r="BB25" s="68">
        <f t="array" ref="BB25">
_xlfn.LET(_xlpm.COEFF,
IF($AW25+$AX25=0,0,IF(MAX(MIN($AX25,EOMONTH(BB$15,0))-MAX($AW25,BB$15)+1,)&gt;0,1,0)),
_xlfn.IFS(
$ES25="LisChannel",
_xlpm.COEFF*
INDEX({1;1;1.2;1.2;1;1;1;1;1.2;1.2;1.2;1.2},
MATCH(MONTH(BB$15),
{1,2,3,4,5,6,7,8,9,10,11,12})),
CONCATENATE($ES25," ",$L25)="RussOutdoor метро",
_xlpm.COEFF*
INDEX({0.8;0.9;1.1;1.1;1;1;1;1;1.1;1.1;1.1;1.1},
MATCH(MONTH(BB$15),
{1,2,3,4,5,6,7,8,9,10,11,12})),
$ES25&lt;&gt;"LisChannel",
_xlpm.COEFF,
$ES25&lt;&gt;"RussOutdoor",
_xlpm.COEFF))</f>
        <v/>
      </c>
      <c r="BC25" s="68">
        <f t="array" ref="BC25">
_xlfn.LET(_xlpm.COEFF,
IF($AW25+$AX25=0,0,IF(MAX(MIN($AX25,EOMONTH(BC$15,0))-MAX($AW25,BC$15)+1,)&gt;0,1,0)),
_xlfn.IFS(
$ES25="LisChannel",
_xlpm.COEFF*
INDEX({1;1;1.2;1.2;1;1;1;1;1.2;1.2;1.2;1.2},
MATCH(MONTH(BC$15),
{1,2,3,4,5,6,7,8,9,10,11,12})),
CONCATENATE($ES25," ",$L25)="RussOutdoor метро",
_xlpm.COEFF*
INDEX({0.8;0.9;1.1;1.1;1;1;1;1;1.1;1.1;1.1;1.1},
MATCH(MONTH(BC$15),
{1,2,3,4,5,6,7,8,9,10,11,12})),
$ES25&lt;&gt;"LisChannel",
_xlpm.COEFF,
$ES25&lt;&gt;"RussOutdoor",
_xlpm.COEFF))</f>
        <v/>
      </c>
      <c r="BD25" s="68">
        <f t="array" ref="BD25">
_xlfn.LET(_xlpm.COEFF,
IF($AW25+$AX25=0,0,IF(MAX(MIN($AX25,EOMONTH(BD$15,0))-MAX($AW25,BD$15)+1,)&gt;0,1,0)),
_xlfn.IFS(
$ES25="LisChannel",
_xlpm.COEFF*
INDEX({1;1;1.2;1.2;1;1;1;1;1.2;1.2;1.2;1.2},
MATCH(MONTH(BD$15),
{1,2,3,4,5,6,7,8,9,10,11,12})),
CONCATENATE($ES25," ",$L25)="RussOutdoor метро",
_xlpm.COEFF*
INDEX({0.8;0.9;1.1;1.1;1;1;1;1;1.1;1.1;1.1;1.1},
MATCH(MONTH(BD$15),
{1,2,3,4,5,6,7,8,9,10,11,12})),
$ES25&lt;&gt;"LisChannel",
_xlpm.COEFF,
$ES25&lt;&gt;"RussOutdoor",
_xlpm.COEFF))</f>
        <v/>
      </c>
      <c r="BE25" s="68">
        <f t="array" ref="BE25">
_xlfn.LET(_xlpm.COEFF,
IF($AW25+$AX25=0,0,IF(MAX(MIN($AX25,EOMONTH(BE$15,0))-MAX($AW25,BE$15)+1,)&gt;0,1,0)),
_xlfn.IFS(
$ES25="LisChannel",
_xlpm.COEFF*
INDEX({1;1;1.2;1.2;1;1;1;1;1.2;1.2;1.2;1.2},
MATCH(MONTH(BE$15),
{1,2,3,4,5,6,7,8,9,10,11,12})),
CONCATENATE($ES25," ",$L25)="RussOutdoor метро",
_xlpm.COEFF*
INDEX({0.8;0.9;1.1;1.1;1;1;1;1;1.1;1.1;1.1;1.1},
MATCH(MONTH(BE$15),
{1,2,3,4,5,6,7,8,9,10,11,12})),
$ES25&lt;&gt;"LisChannel",
_xlpm.COEFF,
$ES25&lt;&gt;"RussOutdoor",
_xlpm.COEFF))</f>
        <v/>
      </c>
      <c r="BF25" s="68">
        <f t="array" ref="BF25">
_xlfn.LET(_xlpm.COEFF,
IF($AW25+$AX25=0,0,IF(MAX(MIN($AX25,EOMONTH(BF$15,0))-MAX($AW25,BF$15)+1,)&gt;0,1,0)),
_xlfn.IFS(
$ES25="LisChannel",
_xlpm.COEFF*
INDEX({1;1;1.2;1.2;1;1;1;1;1.2;1.2;1.2;1.2},
MATCH(MONTH(BF$15),
{1,2,3,4,5,6,7,8,9,10,11,12})),
CONCATENATE($ES25," ",$L25)="RussOutdoor метро",
_xlpm.COEFF*
INDEX({0.8;0.9;1.1;1.1;1;1;1;1;1.1;1.1;1.1;1.1},
MATCH(MONTH(BF$15),
{1,2,3,4,5,6,7,8,9,10,11,12})),
$ES25&lt;&gt;"LisChannel",
_xlpm.COEFF,
$ES25&lt;&gt;"RussOutdoor",
_xlpm.COEFF))</f>
        <v/>
      </c>
      <c r="BG25" s="68">
        <f t="array" ref="BG25">
_xlfn.LET(_xlpm.COEFF,
IF($AW25+$AX25=0,0,IF(MAX(MIN($AX25,EOMONTH(BG$15,0))-MAX($AW25,BG$15)+1,)&gt;0,1,0)),
_xlfn.IFS(
$ES25="LisChannel",
_xlpm.COEFF*
INDEX({1;1;1.2;1.2;1;1;1;1;1.2;1.2;1.2;1.2},
MATCH(MONTH(BG$15),
{1,2,3,4,5,6,7,8,9,10,11,12})),
CONCATENATE($ES25," ",$L25)="RussOutdoor метро",
_xlpm.COEFF*
INDEX({0.8;0.9;1.1;1.1;1;1;1;1;1.1;1.1;1.1;1.1},
MATCH(MONTH(BG$15),
{1,2,3,4,5,6,7,8,9,10,11,12})),
$ES25&lt;&gt;"LisChannel",
_xlpm.COEFF,
$ES25&lt;&gt;"RussOutdoor",
_xlpm.COEFF))</f>
        <v/>
      </c>
      <c r="BH25" s="68">
        <f t="array" ref="BH25">
_xlfn.LET(_xlpm.COEFF,
IF($AW25+$AX25=0,0,IF(MAX(MIN($AX25,EOMONTH(BH$15,0))-MAX($AW25,BH$15)+1,)&gt;0,1,0)),
_xlfn.IFS(
$ES25="LisChannel",
_xlpm.COEFF*
INDEX({1;1;1.2;1.2;1;1;1;1;1.2;1.2;1.2;1.2},
MATCH(MONTH(BH$15),
{1,2,3,4,5,6,7,8,9,10,11,12})),
CONCATENATE($ES25," ",$L25)="RussOutdoor метро",
_xlpm.COEFF*
INDEX({0.8;0.9;1.1;1.1;1;1;1;1;1.1;1.1;1.1;1.1},
MATCH(MONTH(BH$15),
{1,2,3,4,5,6,7,8,9,10,11,12})),
$ES25&lt;&gt;"LisChannel",
_xlpm.COEFF,
$ES25&lt;&gt;"RussOutdoor",
_xlpm.COEFF))</f>
        <v/>
      </c>
      <c r="BI25" s="68">
        <f t="array" ref="BI25">
_xlfn.LET(_xlpm.COEFF,
IF($AW25+$AX25=0,0,IF(MAX(MIN($AX25,EOMONTH(BI$15,0))-MAX($AW25,BI$15)+1,)&gt;0,1,0)),
_xlfn.IFS(
$ES25="LisChannel",
_xlpm.COEFF*
INDEX({1;1;1.2;1.2;1;1;1;1;1.2;1.2;1.2;1.2},
MATCH(MONTH(BI$15),
{1,2,3,4,5,6,7,8,9,10,11,12})),
CONCATENATE($ES25," ",$L25)="RussOutdoor метро",
_xlpm.COEFF*
INDEX({0.8;0.9;1.1;1.1;1;1;1;1;1.1;1.1;1.1;1.1},
MATCH(MONTH(BI$15),
{1,2,3,4,5,6,7,8,9,10,11,12})),
$ES25&lt;&gt;"LisChannel",
_xlpm.COEFF,
$ES25&lt;&gt;"RussOutdoor",
_xlpm.COEFF))</f>
        <v/>
      </c>
      <c r="BJ25" s="68">
        <f t="array" ref="BJ25">
_xlfn.LET(_xlpm.COEFF,
IF($AW25+$AX25=0,0,IF(MAX(MIN($AX25,EOMONTH(BJ$15,0))-MAX($AW25,BJ$15)+1,)&gt;0,1,0)),
_xlfn.IFS(
$ES25="LisChannel",
_xlpm.COEFF*
INDEX({1;1;1.2;1.2;1;1;1;1;1.2;1.2;1.2;1.2},
MATCH(MONTH(BJ$15),
{1,2,3,4,5,6,7,8,9,10,11,12})),
CONCATENATE($ES25," ",$L25)="RussOutdoor метро",
_xlpm.COEFF*
INDEX({0.8;0.9;1.1;1.1;1;1;1;1;1.1;1.1;1.1;1.1},
MATCH(MONTH(BJ$15),
{1,2,3,4,5,6,7,8,9,10,11,12})),
$ES25&lt;&gt;"LisChannel",
_xlpm.COEFF,
$ES25&lt;&gt;"RussOutdoor",
_xlpm.COEFF))</f>
        <v/>
      </c>
      <c r="BK25" s="68">
        <f t="array" ref="BK25">
_xlfn.LET(_xlpm.COEFF,
IF($AW25+$AX25=0,0,IF(MAX(MIN($AX25,EOMONTH(BK$15,0))-MAX($AW25,BK$15)+1,)&gt;0,1,0)),
_xlfn.IFS(
$ES25="LisChannel",
_xlpm.COEFF*
INDEX({1;1;1.2;1.2;1;1;1;1;1.2;1.2;1.2;1.2},
MATCH(MONTH(BK$15),
{1,2,3,4,5,6,7,8,9,10,11,12})),
CONCATENATE($ES25," ",$L25)="RussOutdoor метро",
_xlpm.COEFF*
INDEX({0.8;0.9;1.1;1.1;1;1;1;1;1.1;1.1;1.1;1.1},
MATCH(MONTH(BK$15),
{1,2,3,4,5,6,7,8,9,10,11,12})),
$ES25&lt;&gt;"LisChannel",
_xlpm.COEFF,
$ES25&lt;&gt;"RussOutdoor",
_xlpm.COEFF))</f>
        <v/>
      </c>
      <c r="BL25" s="62">
        <f>COUNTIFS($AZ25:$BK25,"&gt;0")</f>
        <v/>
      </c>
      <c r="BM25" s="65" t="n"/>
      <c r="BN25" s="125">
        <f>$DJ25</f>
        <v/>
      </c>
      <c r="BO25" s="63">
        <f>$DQ25</f>
        <v/>
      </c>
      <c r="BP25" s="125">
        <f>
IFERROR(
IF($BL25=0,0,
$BN25*(1-$BO25)),
0)</f>
        <v/>
      </c>
      <c r="BQ25" s="125">
        <f t="array" ref="BQ25">
IFERROR(
_xlfn.IFS(
$DH25="день_1",
$BP25*$BL25/($AX25-$AW25+1)*AZ25*(DAY(EOMONTH(AZ$15,0))),
$DH25="день_2",
$BP25/30*MAX(MIN($AX25,EOMONTH(AZ$15,0))-MAX($AW25,AZ$15)+1,),
$DH25="раб.день",
$BP25/30*(IFERROR(
_xlfn.LET(_xlpm.VD,
CHOOSE(
{1;2;3;4;5;6;7;8;9;10;11;12;13;14;15;16;17;18},
45658,45659,45660,45661,45662,45663,45664,45665,45711,45724,45778,45779,45785,45786,45820,45821,45965,46022),
_xlfn.LET(_xlpm.DD,
MAX(MIN($AX25,EOMONTH(AZ$15,0))-MAX($AW25,AZ$15),),
_xlfn.IFS(
AND(MONTH($AW25)=MONTH(AZ$15),MONTH($AX25)&lt;&gt;MONTH(AZ$15)),
NETWORKDAYS.INTL($AW25,$AW25+_xlpm.DD,1,_xlpm.VD),
AND(MONTH($AW25)&lt;&gt;MONTH(AZ$15),MONTH($AX25)=MONTH(AZ$15)),
NETWORKDAYS.INTL(($AX25)-_xlpm.DD,$AX25,1,_xlpm.VD),
AND(MONTH($AW25)&lt;MONTH(AZ$15),MONTH($AX25)&gt;MONTH(AZ$15)),
NETWORKDAYS.INTL((EOMONTH(AZ$15-1,1))-_xlpm.DD,EOMONTH(AZ$15-1,1),1,_xlpm.VD),
AND(MONTH($AW25)=MONTH(AZ$15),MONTH($AX25)=MONTH(AZ$15)),
NETWORKDAYS.INTL($AW25,$AX25,1,_xlpm.VD)))),0)),
$DH25="месяц",
$BP25*AZ25,
$DH25="неделя",
$BP25*AZ25/7*(ROUNDUP((DAY(EOMONTH(AZ$15,0)))/4,0))),
0)</f>
        <v/>
      </c>
      <c r="BR25" s="125">
        <f t="array" ref="BR25">
IFERROR(
_xlfn.IFS(
$DH25="день_1",
$BP25*$BL25/($AX25-$AW25+1)*BA25*(DAY(EOMONTH(BA$15,0))),
$DH25="день_2",
$BP25/30*MAX(MIN($AX25,EOMONTH(BA$15,0))-MAX($AW25,BA$15)+1,),
$DH25="раб.день",
$BP25/30*(IFERROR(
_xlfn.LET(_xlpm.VD,
CHOOSE(
{1;2;3;4;5;6;7;8;9;10;11;12;13;14;15;16;17;18},
45658,45659,45660,45661,45662,45663,45664,45665,45711,45724,45778,45779,45785,45786,45820,45821,45965,46022),
_xlfn.LET(_xlpm.DD,
MAX(MIN($AX25,EOMONTH(BA$15,0))-MAX($AW25,BA$15),),
_xlfn.IFS(
AND(MONTH($AW25)=MONTH(BA$15),MONTH($AX25)&lt;&gt;MONTH(BA$15)),
NETWORKDAYS.INTL($AW25,$AW25+_xlpm.DD,1,_xlpm.VD),
AND(MONTH($AW25)&lt;&gt;MONTH(BA$15),MONTH($AX25)=MONTH(BA$15)),
NETWORKDAYS.INTL(($AX25)-_xlpm.DD,$AX25,1,_xlpm.VD),
AND(MONTH($AW25)&lt;MONTH(BA$15),MONTH($AX25)&gt;MONTH(BA$15)),
NETWORKDAYS.INTL((EOMONTH(BA$15-1,1))-_xlpm.DD,EOMONTH(BA$15-1,1),1,_xlpm.VD),
AND(MONTH($AW25)=MONTH(BA$15),MONTH($AX25)=MONTH(BA$15)),
NETWORKDAYS.INTL($AW25,$AX25,1,_xlpm.VD)))),0)),
$DH25="месяц",
$BP25*BA25,
$DH25="неделя",
$BP25*BA25/7*(ROUNDUP((DAY(EOMONTH(BA$15,0)))/4,0))),
0)</f>
        <v/>
      </c>
      <c r="BS25" s="125">
        <f t="array" ref="BS25">
IFERROR(
_xlfn.IFS(
$DH25="день_1",
$BP25*$BL25/($AX25-$AW25+1)*BB25*(DAY(EOMONTH(BB$15,0))),
$DH25="день_2",
$BP25/30*MAX(MIN($AX25,EOMONTH(BB$15,0))-MAX($AW25,BB$15)+1,),
$DH25="раб.день",
$BP25/30*(IFERROR(
_xlfn.LET(_xlpm.VD,
CHOOSE(
{1;2;3;4;5;6;7;8;9;10;11;12;13;14;15;16;17;18},
45658,45659,45660,45661,45662,45663,45664,45665,45711,45724,45778,45779,45785,45786,45820,45821,45965,46022),
_xlfn.LET(_xlpm.DD,
MAX(MIN($AX25,EOMONTH(BB$15,0))-MAX($AW25,BB$15),),
_xlfn.IFS(
AND(MONTH($AW25)=MONTH(BB$15),MONTH($AX25)&lt;&gt;MONTH(BB$15)),
NETWORKDAYS.INTL($AW25,$AW25+_xlpm.DD,1,_xlpm.VD),
AND(MONTH($AW25)&lt;&gt;MONTH(BB$15),MONTH($AX25)=MONTH(BB$15)),
NETWORKDAYS.INTL(($AX25)-_xlpm.DD,$AX25,1,_xlpm.VD),
AND(MONTH($AW25)&lt;MONTH(BB$15),MONTH($AX25)&gt;MONTH(BB$15)),
NETWORKDAYS.INTL((EOMONTH(BB$15-1,1))-_xlpm.DD,EOMONTH(BB$15-1,1),1,_xlpm.VD),
AND(MONTH($AW25)=MONTH(BB$15),MONTH($AX25)=MONTH(BB$15)),
NETWORKDAYS.INTL($AW25,$AX25,1,_xlpm.VD)))),0)),
$DH25="месяц",
$BP25*BB25,
$DH25="неделя",
$BP25*BB25/7*(ROUNDUP((DAY(EOMONTH(BB$15,0)))/4,0))),
0)</f>
        <v/>
      </c>
      <c r="BT25" s="125">
        <f t="array" ref="BT25">
IFERROR(
_xlfn.IFS(
$DH25="день_1",
$BP25*$BL25/($AX25-$AW25+1)*BC25*(DAY(EOMONTH(BC$15,0))),
$DH25="день_2",
$BP25/30*MAX(MIN($AX25,EOMONTH(BC$15,0))-MAX($AW25,BC$15)+1,),
$DH25="раб.день",
$BP25/30*(IFERROR(
_xlfn.LET(_xlpm.VD,
CHOOSE(
{1;2;3;4;5;6;7;8;9;10;11;12;13;14;15;16;17;18},
45658,45659,45660,45661,45662,45663,45664,45665,45711,45724,45778,45779,45785,45786,45820,45821,45965,46022),
_xlfn.LET(_xlpm.DD,
MAX(MIN($AX25,EOMONTH(BC$15,0))-MAX($AW25,BC$15),),
_xlfn.IFS(
AND(MONTH($AW25)=MONTH(BC$15),MONTH($AX25)&lt;&gt;MONTH(BC$15)),
NETWORKDAYS.INTL($AW25,$AW25+_xlpm.DD,1,_xlpm.VD),
AND(MONTH($AW25)&lt;&gt;MONTH(BC$15),MONTH($AX25)=MONTH(BC$15)),
NETWORKDAYS.INTL(($AX25)-_xlpm.DD,$AX25,1,_xlpm.VD),
AND(MONTH($AW25)&lt;MONTH(BC$15),MONTH($AX25)&gt;MONTH(BC$15)),
NETWORKDAYS.INTL((EOMONTH(BC$15-1,1))-_xlpm.DD,EOMONTH(BC$15-1,1),1,_xlpm.VD),
AND(MONTH($AW25)=MONTH(BC$15),MONTH($AX25)=MONTH(BC$15)),
NETWORKDAYS.INTL($AW25,$AX25,1,_xlpm.VD)))),0)),
$DH25="месяц",
$BP25*BC25,
$DH25="неделя",
$BP25*BC25/7*(ROUNDUP((DAY(EOMONTH(BC$15,0)))/4,0))),
0)</f>
        <v/>
      </c>
      <c r="BU25" s="125">
        <f t="array" ref="BU25">
IFERROR(
_xlfn.IFS(
$DH25="день_1",
$BP25*$BL25/($AX25-$AW25+1)*BD25*(DAY(EOMONTH(BD$15,0))),
$DH25="день_2",
$BP25/30*MAX(MIN($AX25,EOMONTH(BD$15,0))-MAX($AW25,BD$15)+1,),
$DH25="раб.день",
$BP25/30*(IFERROR(
_xlfn.LET(_xlpm.VD,
CHOOSE(
{1;2;3;4;5;6;7;8;9;10;11;12;13;14;15;16;17;18},
45658,45659,45660,45661,45662,45663,45664,45665,45711,45724,45778,45779,45785,45786,45820,45821,45965,46022),
_xlfn.LET(_xlpm.DD,
MAX(MIN($AX25,EOMONTH(BD$15,0))-MAX($AW25,BD$15),),
_xlfn.IFS(
AND(MONTH($AW25)=MONTH(BD$15),MONTH($AX25)&lt;&gt;MONTH(BD$15)),
NETWORKDAYS.INTL($AW25,$AW25+_xlpm.DD,1,_xlpm.VD),
AND(MONTH($AW25)&lt;&gt;MONTH(BD$15),MONTH($AX25)=MONTH(BD$15)),
NETWORKDAYS.INTL(($AX25)-_xlpm.DD,$AX25,1,_xlpm.VD),
AND(MONTH($AW25)&lt;MONTH(BD$15),MONTH($AX25)&gt;MONTH(BD$15)),
NETWORKDAYS.INTL((EOMONTH(BD$15-1,1))-_xlpm.DD,EOMONTH(BD$15-1,1),1,_xlpm.VD),
AND(MONTH($AW25)=MONTH(BD$15),MONTH($AX25)=MONTH(BD$15)),
NETWORKDAYS.INTL($AW25,$AX25,1,_xlpm.VD)))),0)),
$DH25="месяц",
$BP25*BD25,
$DH25="неделя",
$BP25*BD25/7*(ROUNDUP((DAY(EOMONTH(BD$15,0)))/4,0))),
0)</f>
        <v/>
      </c>
      <c r="BV25" s="125">
        <f t="array" ref="BV25">
IFERROR(
_xlfn.IFS(
$DH25="день_1",
$BP25*$BL25/($AX25-$AW25+1)*BE25*(DAY(EOMONTH(BE$15,0))),
$DH25="день_2",
$BP25/30*MAX(MIN($AX25,EOMONTH(BE$15,0))-MAX($AW25,BE$15)+1,),
$DH25="раб.день",
$BP25/30*(IFERROR(
_xlfn.LET(_xlpm.VD,
CHOOSE(
{1;2;3;4;5;6;7;8;9;10;11;12;13;14;15;16;17;18},
45658,45659,45660,45661,45662,45663,45664,45665,45711,45724,45778,45779,45785,45786,45820,45821,45965,46022),
_xlfn.LET(_xlpm.DD,
MAX(MIN($AX25,EOMONTH(BE$15,0))-MAX($AW25,BE$15),),
_xlfn.IFS(
AND(MONTH($AW25)=MONTH(BE$15),MONTH($AX25)&lt;&gt;MONTH(BE$15)),
NETWORKDAYS.INTL($AW25,$AW25+_xlpm.DD,1,_xlpm.VD),
AND(MONTH($AW25)&lt;&gt;MONTH(BE$15),MONTH($AX25)=MONTH(BE$15)),
NETWORKDAYS.INTL(($AX25)-_xlpm.DD,$AX25,1,_xlpm.VD),
AND(MONTH($AW25)&lt;MONTH(BE$15),MONTH($AX25)&gt;MONTH(BE$15)),
NETWORKDAYS.INTL((EOMONTH(BE$15-1,1))-_xlpm.DD,EOMONTH(BE$15-1,1),1,_xlpm.VD),
AND(MONTH($AW25)=MONTH(BE$15),MONTH($AX25)=MONTH(BE$15)),
NETWORKDAYS.INTL($AW25,$AX25,1,_xlpm.VD)))),0)),
$DH25="месяц",
$BP25*BE25,
$DH25="неделя",
$BP25*BE25/7*(ROUNDUP((DAY(EOMONTH(BE$15,0)))/4,0))),
0)</f>
        <v/>
      </c>
      <c r="BW25" s="125">
        <f t="array" ref="BW25">
IFERROR(
_xlfn.IFS(
$DH25="день_1",
$BP25*$BL25/($AX25-$AW25+1)*BF25*(DAY(EOMONTH(BF$15,0))),
$DH25="день_2",
$BP25/30*MAX(MIN($AX25,EOMONTH(BF$15,0))-MAX($AW25,BF$15)+1,),
$DH25="раб.день",
$BP25/30*(IFERROR(
_xlfn.LET(_xlpm.VD,
CHOOSE(
{1;2;3;4;5;6;7;8;9;10;11;12;13;14;15;16;17;18},
45658,45659,45660,45661,45662,45663,45664,45665,45711,45724,45778,45779,45785,45786,45820,45821,45965,46022),
_xlfn.LET(_xlpm.DD,
MAX(MIN($AX25,EOMONTH(BF$15,0))-MAX($AW25,BF$15),),
_xlfn.IFS(
AND(MONTH($AW25)=MONTH(BF$15),MONTH($AX25)&lt;&gt;MONTH(BF$15)),
NETWORKDAYS.INTL($AW25,$AW25+_xlpm.DD,1,_xlpm.VD),
AND(MONTH($AW25)&lt;&gt;MONTH(BF$15),MONTH($AX25)=MONTH(BF$15)),
NETWORKDAYS.INTL(($AX25)-_xlpm.DD,$AX25,1,_xlpm.VD),
AND(MONTH($AW25)&lt;MONTH(BF$15),MONTH($AX25)&gt;MONTH(BF$15)),
NETWORKDAYS.INTL((EOMONTH(BF$15-1,1))-_xlpm.DD,EOMONTH(BF$15-1,1),1,_xlpm.VD),
AND(MONTH($AW25)=MONTH(BF$15),MONTH($AX25)=MONTH(BF$15)),
NETWORKDAYS.INTL($AW25,$AX25,1,_xlpm.VD)))),0)),
$DH25="месяц",
$BP25*BF25,
$DH25="неделя",
$BP25*BF25/7*(ROUNDUP((DAY(EOMONTH(BF$15,0)))/4,0))),
0)</f>
        <v/>
      </c>
      <c r="BX25" s="125">
        <f t="array" ref="BX25">
IFERROR(
_xlfn.IFS(
$DH25="день_1",
$BP25*$BL25/($AX25-$AW25+1)*BG25*(DAY(EOMONTH(BG$15,0))),
$DH25="день_2",
$BP25/30*MAX(MIN($AX25,EOMONTH(BG$15,0))-MAX($AW25,BG$15)+1,),
$DH25="раб.день",
$BP25/30*(IFERROR(
_xlfn.LET(_xlpm.VD,
CHOOSE(
{1;2;3;4;5;6;7;8;9;10;11;12;13;14;15;16;17;18},
45658,45659,45660,45661,45662,45663,45664,45665,45711,45724,45778,45779,45785,45786,45820,45821,45965,46022),
_xlfn.LET(_xlpm.DD,
MAX(MIN($AX25,EOMONTH(BG$15,0))-MAX($AW25,BG$15),),
_xlfn.IFS(
AND(MONTH($AW25)=MONTH(BG$15),MONTH($AX25)&lt;&gt;MONTH(BG$15)),
NETWORKDAYS.INTL($AW25,$AW25+_xlpm.DD,1,_xlpm.VD),
AND(MONTH($AW25)&lt;&gt;MONTH(BG$15),MONTH($AX25)=MONTH(BG$15)),
NETWORKDAYS.INTL(($AX25)-_xlpm.DD,$AX25,1,_xlpm.VD),
AND(MONTH($AW25)&lt;MONTH(BG$15),MONTH($AX25)&gt;MONTH(BG$15)),
NETWORKDAYS.INTL((EOMONTH(BG$15-1,1))-_xlpm.DD,EOMONTH(BG$15-1,1),1,_xlpm.VD),
AND(MONTH($AW25)=MONTH(BG$15),MONTH($AX25)=MONTH(BG$15)),
NETWORKDAYS.INTL($AW25,$AX25,1,_xlpm.VD)))),0)),
$DH25="месяц",
$BP25*BG25,
$DH25="неделя",
$BP25*BG25/7*(ROUNDUP((DAY(EOMONTH(BG$15,0)))/4,0))),
0)</f>
        <v/>
      </c>
      <c r="BY25" s="125">
        <f t="array" ref="BY25">
IFERROR(
_xlfn.IFS(
$DH25="день_1",
$BP25*$BL25/($AX25-$AW25+1)*BH25*(DAY(EOMONTH(BH$15,0))),
$DH25="день_2",
$BP25/30*MAX(MIN($AX25,EOMONTH(BH$15,0))-MAX($AW25,BH$15)+1,),
$DH25="раб.день",
$BP25/30*(IFERROR(
_xlfn.LET(_xlpm.VD,
CHOOSE(
{1;2;3;4;5;6;7;8;9;10;11;12;13;14;15;16;17;18},
45658,45659,45660,45661,45662,45663,45664,45665,45711,45724,45778,45779,45785,45786,45820,45821,45965,46022),
_xlfn.LET(_xlpm.DD,
MAX(MIN($AX25,EOMONTH(BH$15,0))-MAX($AW25,BH$15),),
_xlfn.IFS(
AND(MONTH($AW25)=MONTH(BH$15),MONTH($AX25)&lt;&gt;MONTH(BH$15)),
NETWORKDAYS.INTL($AW25,$AW25+_xlpm.DD,1,_xlpm.VD),
AND(MONTH($AW25)&lt;&gt;MONTH(BH$15),MONTH($AX25)=MONTH(BH$15)),
NETWORKDAYS.INTL(($AX25)-_xlpm.DD,$AX25,1,_xlpm.VD),
AND(MONTH($AW25)&lt;MONTH(BH$15),MONTH($AX25)&gt;MONTH(BH$15)),
NETWORKDAYS.INTL((EOMONTH(BH$15-1,1))-_xlpm.DD,EOMONTH(BH$15-1,1),1,_xlpm.VD),
AND(MONTH($AW25)=MONTH(BH$15),MONTH($AX25)=MONTH(BH$15)),
NETWORKDAYS.INTL($AW25,$AX25,1,_xlpm.VD)))),0)),
$DH25="месяц",
$BP25*BH25,
$DH25="неделя",
$BP25*BH25/7*(ROUNDUP((DAY(EOMONTH(BH$15,0)))/4,0))),
0)</f>
        <v/>
      </c>
      <c r="BZ25" s="125">
        <f t="array" ref="BZ25">
IFERROR(
_xlfn.IFS(
$DH25="день_1",
$BP25*$BL25/($AX25-$AW25+1)*BI25*(DAY(EOMONTH(BI$15,0))),
$DH25="день_2",
$BP25/30*MAX(MIN($AX25,EOMONTH(BI$15,0))-MAX($AW25,BI$15)+1,),
$DH25="раб.день",
$BP25/30*(IFERROR(
_xlfn.LET(_xlpm.VD,
CHOOSE(
{1;2;3;4;5;6;7;8;9;10;11;12;13;14;15;16;17;18},
45658,45659,45660,45661,45662,45663,45664,45665,45711,45724,45778,45779,45785,45786,45820,45821,45965,46022),
_xlfn.LET(_xlpm.DD,
MAX(MIN($AX25,EOMONTH(BI$15,0))-MAX($AW25,BI$15),),
_xlfn.IFS(
AND(MONTH($AW25)=MONTH(BI$15),MONTH($AX25)&lt;&gt;MONTH(BI$15)),
NETWORKDAYS.INTL($AW25,$AW25+_xlpm.DD,1,_xlpm.VD),
AND(MONTH($AW25)&lt;&gt;MONTH(BI$15),MONTH($AX25)=MONTH(BI$15)),
NETWORKDAYS.INTL(($AX25)-_xlpm.DD,$AX25,1,_xlpm.VD),
AND(MONTH($AW25)&lt;MONTH(BI$15),MONTH($AX25)&gt;MONTH(BI$15)),
NETWORKDAYS.INTL((EOMONTH(BI$15-1,1))-_xlpm.DD,EOMONTH(BI$15-1,1),1,_xlpm.VD),
AND(MONTH($AW25)=MONTH(BI$15),MONTH($AX25)=MONTH(BI$15)),
NETWORKDAYS.INTL($AW25,$AX25,1,_xlpm.VD)))),0)),
$DH25="месяц",
$BP25*BI25,
$DH25="неделя",
$BP25*BI25/7*(ROUNDUP((DAY(EOMONTH(BI$15,0)))/4,0))),
0)</f>
        <v/>
      </c>
      <c r="CA25" s="125">
        <f t="array" ref="CA25">
IFERROR(
_xlfn.IFS(
$DH25="день_1",
$BP25*$BL25/($AX25-$AW25+1)*BJ25*(DAY(EOMONTH(BJ$15,0))),
$DH25="день_2",
$BP25/30*MAX(MIN($AX25,EOMONTH(BJ$15,0))-MAX($AW25,BJ$15)+1,),
$DH25="раб.день",
$BP25/30*(IFERROR(
_xlfn.LET(_xlpm.VD,
CHOOSE(
{1;2;3;4;5;6;7;8;9;10;11;12;13;14;15;16;17;18},
45658,45659,45660,45661,45662,45663,45664,45665,45711,45724,45778,45779,45785,45786,45820,45821,45965,46022),
_xlfn.LET(_xlpm.DD,
MAX(MIN($AX25,EOMONTH(BJ$15,0))-MAX($AW25,BJ$15),),
_xlfn.IFS(
AND(MONTH($AW25)=MONTH(BJ$15),MONTH($AX25)&lt;&gt;MONTH(BJ$15)),
NETWORKDAYS.INTL($AW25,$AW25+_xlpm.DD,1,_xlpm.VD),
AND(MONTH($AW25)&lt;&gt;MONTH(BJ$15),MONTH($AX25)=MONTH(BJ$15)),
NETWORKDAYS.INTL(($AX25)-_xlpm.DD,$AX25,1,_xlpm.VD),
AND(MONTH($AW25)&lt;MONTH(BJ$15),MONTH($AX25)&gt;MONTH(BJ$15)),
NETWORKDAYS.INTL((EOMONTH(BJ$15-1,1))-_xlpm.DD,EOMONTH(BJ$15-1,1),1,_xlpm.VD),
AND(MONTH($AW25)=MONTH(BJ$15),MONTH($AX25)=MONTH(BJ$15)),
NETWORKDAYS.INTL($AW25,$AX25,1,_xlpm.VD)))),0)),
$DH25="месяц",
$BP25*BJ25,
$DH25="неделя",
$BP25*BJ25/7*(ROUNDUP((DAY(EOMONTH(BJ$15,0)))/4,0))),
0)</f>
        <v/>
      </c>
      <c r="CB25" s="125">
        <f t="array" ref="CB25">
IFERROR(
_xlfn.IFS(
$DH25="день_1",
$BP25*$BL25/($AX25-$AW25+1)*BK25*(DAY(EOMONTH(BK$15,0))),
$DH25="день_2",
$BP25/30*MAX(MIN($AX25,EOMONTH(BK$15,0))-MAX($AW25,BK$15)+1,),
$DH25="раб.день",
$BP25/30*(IFERROR(
_xlfn.LET(_xlpm.VD,
CHOOSE(
{1;2;3;4;5;6;7;8;9;10;11;12;13;14;15;16;17;18},
45658,45659,45660,45661,45662,45663,45664,45665,45711,45724,45778,45779,45785,45786,45820,45821,45965,46022),
_xlfn.LET(_xlpm.DD,
MAX(MIN($AX25,EOMONTH(BK$15,0))-MAX($AW25,BK$15),),
_xlfn.IFS(
AND(MONTH($AW25)=MONTH(BK$15),MONTH($AX25)&lt;&gt;MONTH(BK$15)),
NETWORKDAYS.INTL($AW25,$AW25+_xlpm.DD,1,_xlpm.VD),
AND(MONTH($AW25)&lt;&gt;MONTH(BK$15),MONTH($AX25)=MONTH(BK$15)),
NETWORKDAYS.INTL(($AX25)-_xlpm.DD,$AX25,1,_xlpm.VD),
AND(MONTH($AW25)&lt;MONTH(BK$15),MONTH($AX25)&gt;MONTH(BK$15)),
NETWORKDAYS.INTL((EOMONTH(BK$15-1,1))-_xlpm.DD,EOMONTH(BK$15-1,1),1,_xlpm.VD),
AND(MONTH($AW25)=MONTH(BK$15),MONTH($AX25)=MONTH(BK$15)),
NETWORKDAYS.INTL($AW25,$AX25,1,_xlpm.VD)))),0)),
$DH25="месяц",
$BP25*BK25,
$DH25="неделя",
$BP25*BK25/7*(ROUNDUP((DAY(EOMONTH(BK$15,0)))/4,0))),
0)</f>
        <v/>
      </c>
      <c r="CC25" s="125">
        <f>SUM($BQ25:$CB25)</f>
        <v/>
      </c>
      <c r="CD25" s="126">
        <f>SUM($EH25:$EH25)</f>
        <v/>
      </c>
      <c r="CE25" s="126">
        <f>$CD25*$AB25</f>
        <v/>
      </c>
      <c r="CF25" s="126">
        <f>SUM($EK25:$EK25)</f>
        <v/>
      </c>
      <c r="CG25" s="126">
        <f>$CF25*$AB25</f>
        <v/>
      </c>
      <c r="CH25" s="126">
        <f>SUM($CC25,$CE25,$CG25)</f>
        <v/>
      </c>
      <c r="CI25" s="126">
        <f>$CH25*(1+$CM25)</f>
        <v/>
      </c>
      <c r="CJ25" s="127" t="n">
        <v>0</v>
      </c>
      <c r="CK25" s="126">
        <f>SUM($CH25:$CH25)*(1+$CJ25)</f>
        <v/>
      </c>
      <c r="CL25" s="126">
        <f>SUM($CH25:$CH25)*(1+$CM25)</f>
        <v/>
      </c>
      <c r="CM25" s="59" t="inlineStr">
        <is>
          <t>20%</t>
        </is>
      </c>
      <c r="CN25" s="59" t="n"/>
      <c r="CO25" s="72" t="n"/>
      <c r="CP25" s="59" t="n"/>
      <c r="CQ25" s="73" t="n"/>
      <c r="CR25" s="73" t="n"/>
      <c r="CS25" s="73" t="n"/>
      <c r="CT25" s="72" t="n"/>
      <c r="CU25" s="79" t="inlineStr">
        <is>
          <t> </t>
        </is>
      </c>
      <c r="CV25" s="60" t="n"/>
      <c r="CW25" s="60" t="n"/>
      <c r="CX25" s="60" t="n"/>
      <c r="CY25" s="127">
        <f>IFERROR(($CC25-$EE25)/($EE25/(1-$DQ25)),0)</f>
        <v/>
      </c>
      <c r="CZ25" s="127">
        <f>IFERROR(1-$EI25/($CE25),0)</f>
        <v/>
      </c>
      <c r="DA25" s="127">
        <f>IFERROR(1-$EL25/($CG25),0)</f>
        <v/>
      </c>
      <c r="DB25" s="126">
        <f>ROUND(IFERROR(($CI25/(1+$CM25)-$EN25),0),2)</f>
        <v/>
      </c>
      <c r="DC25" s="128" t="n"/>
      <c r="DD25" s="125" t="n"/>
      <c r="DE25" s="75" t="n">
        <v>0</v>
      </c>
      <c r="DF25" s="128" t="n"/>
      <c r="DG25" s="125">
        <f>IF($DC25=0,0,$DD25*($DC25*100%-$DE25*$DF25))*SUM($AB25:$AB25)</f>
        <v/>
      </c>
      <c r="DH25" s="129" t="inlineStr">
        <is>
          <t>месяц</t>
        </is>
      </c>
      <c r="DI25" s="130">
        <f t="array" ref="DI25">IFERROR(
IF($ES25="LisChannel",
(ROUND(((INDEX({174.625;153.888888888889;130.972222222222},MATCH($AI25,{2;3;4}),0))*$AG25*$AI25),2)),0),0)</f>
        <v/>
      </c>
      <c r="DJ25" s="130">
        <f>
_xlfn.LET(_xlpm.X,
IFERROR(
IF($ES25="НовиковТВ",
(_xlfn.LET(_xlpm.NTV,
_xlfn.LET(_xlpm.MIN,350000,
IF(SUMIFS($DI:$DI,$ES:$ES,"НовиковТВ")&lt;=_xlpm.MIN,
(SUMIFS($DI:$DI,$ES:$ES,"НовиковТВ")/(COUNTIFS($ES:$ES,"НовиковТВ")))*_xlpm.MIN/SUMIFS($DI:$DI,$ES:$ES,"НовиковТВ"),
DI25)),
_xlpm.NTV+$DG25/(1-(1-(_xlpm.NTV)*(1-$DL25)*(1-$DM25)*(1-$DN25)*(1-$DO25)*(1-$DP25)/_xlpm.NTV))))/(1+$EP25),
$DI25+$DG25/(1-(1-($DI25)*(1-$DL25)*(1-$DM25)*(1-$DN25)*(1-$DO25)*(1-$DP25)/$DI25))),
0),
_xlpm.X*(1+$CM25)*(1+$CW25)-_xlpm.X*(1+$CM25)+_xlpm.X)</f>
        <v/>
      </c>
      <c r="DK25" s="125" t="inlineStr">
        <is>
          <t>послед.</t>
        </is>
      </c>
      <c r="DL25" s="63" t="n">
        <v>0</v>
      </c>
      <c r="DM25" s="63" t="n">
        <v>0</v>
      </c>
      <c r="DN25" s="63" t="n">
        <v>0</v>
      </c>
      <c r="DO25" s="63" t="n">
        <v>0</v>
      </c>
      <c r="DP25" s="63" t="n">
        <v>0</v>
      </c>
      <c r="DQ25" s="63">
        <f t="array" ref="DQ25">IFERROR(_xlfn.IFS(
$DK25="послед.",1-(1-$DL25)*(1-$DM25)*(1-$DN25)*(1-$DO25)*(1-$DP25),
$DK25="сумм.",$DL25+$DM25+$DN25+$DO25+$DP25),
0)</f>
        <v/>
      </c>
      <c r="DR25" s="125">
        <f t="array" ref="DR25">
IFERROR(
_xlfn.IFS(
$BL25=0,
0,
$BL25&gt;0,
_xlfn.IFS($DK25="послед.",
$DJ25*(1-$DL25)*(1-$DM25)*(1-$DN25)*(1-$DO25)*(1-$DP25),
$DK25="сумм.",
$DJ25*(1-($DL25+$DM25+$DN25+$DO25+$DP25)))),0)</f>
        <v/>
      </c>
      <c r="DS25" s="125">
        <f t="array" ref="DS25">
IFERROR(_xlfn.IFS(
$DH25="день_1",
$DR25*$BL25/($AX25-$AW25+1)*AZ25*(DAY(EOMONTH(AZ$15,0))),
$DH25="день_2",
$DR25/30*MAX(MIN($AX25,EOMONTH(AZ$15,0))-MAX($AW25,AZ$15)+1,),
$DH25="раб.день",
$DR25/30*(IFERROR(
_xlfn.LET(_xlpm.VD,
CHOOSE(
{1;2;3;4;5;6;7;8;9;10;11;12;13;14;15;16;17;18},
45658,45659,45660,45661,45662,45663,45664,45665,45711,45724,45778,45779,45785,45786,45820,45821,45965,46022),
_xlfn.LET(_xlpm.DD,
MAX(MIN($AX25,EOMONTH(AZ$15,0))-MAX($AW25,AZ$15),),
_xlfn.IFS(
AND(MONTH($AW25)=MONTH(AZ$15),MONTH($AX25)&lt;&gt;MONTH(AZ$15)),
NETWORKDAYS.INTL($AW25,$AW25+_xlpm.DD,1,_xlpm.VD),
AND(MONTH($AW25)&lt;&gt;MONTH(AZ$15),MONTH($AX25)=MONTH(AZ$15)),
NETWORKDAYS.INTL(($AX25)-_xlpm.DD,$AX25,1,_xlpm.VD),
AND(MONTH($AW25)&lt;MONTH(AZ$15),MONTH($AX25)&gt;MONTH(AZ$15)),
NETWORKDAYS.INTL((EOMONTH(AZ$15-1,1))-_xlpm.DD,EOMONTH(AZ$15-1,1),1,_xlpm.VD),
AND(MONTH($AW25)=MONTH(AZ$15),MONTH($AX25)=MONTH(AZ$15)),
NETWORKDAYS.INTL($AW25,$AX25,1,_xlpm.VD)))),0)),
$DH25="месяц",
$DR25*AZ25,
$DH25="неделя",
$DR25*AZ25/7*(ROUNDUP((DAY(EOMONTH(AZ$15,0)))/4,0))),
0)</f>
        <v/>
      </c>
      <c r="DT25" s="125">
        <f t="array" ref="DT25">
IFERROR(_xlfn.IFS(
$DH25="день_1",
$DR25*$BL25/($AX25-$AW25+1)*BA25*(DAY(EOMONTH(BA$15,0))),
$DH25="день_2",
$DR25/30*MAX(MIN($AX25,EOMONTH(BA$15,0))-MAX($AW25,BA$15)+1,),
$DH25="раб.день",
$DR25/30*(IFERROR(
_xlfn.LET(_xlpm.VD,
CHOOSE(
{1;2;3;4;5;6;7;8;9;10;11;12;13;14;15;16;17;18},
45658,45659,45660,45661,45662,45663,45664,45665,45711,45724,45778,45779,45785,45786,45820,45821,45965,46022),
_xlfn.LET(_xlpm.DD,
MAX(MIN($AX25,EOMONTH(BA$15,0))-MAX($AW25,BA$15),),
_xlfn.IFS(
AND(MONTH($AW25)=MONTH(BA$15),MONTH($AX25)&lt;&gt;MONTH(BA$15)),
NETWORKDAYS.INTL($AW25,$AW25+_xlpm.DD,1,_xlpm.VD),
AND(MONTH($AW25)&lt;&gt;MONTH(BA$15),MONTH($AX25)=MONTH(BA$15)),
NETWORKDAYS.INTL(($AX25)-_xlpm.DD,$AX25,1,_xlpm.VD),
AND(MONTH($AW25)&lt;MONTH(BA$15),MONTH($AX25)&gt;MONTH(BA$15)),
NETWORKDAYS.INTL((EOMONTH(BA$15-1,1))-_xlpm.DD,EOMONTH(BA$15-1,1),1,_xlpm.VD),
AND(MONTH($AW25)=MONTH(BA$15),MONTH($AX25)=MONTH(BA$15)),
NETWORKDAYS.INTL($AW25,$AX25,1,_xlpm.VD)))),0)),
$DH25="месяц",
$DR25*BA25,
$DH25="неделя",
$DR25*BA25/7*(ROUNDUP((DAY(EOMONTH(BA$15,0)))/4,0))),
0)</f>
        <v/>
      </c>
      <c r="DU25" s="125">
        <f t="array" ref="DU25">
IFERROR(_xlfn.IFS(
$DH25="день_1",
$DR25*$BL25/($AX25-$AW25+1)*BB25*(DAY(EOMONTH(BB$15,0))),
$DH25="день_2",
$DR25/30*MAX(MIN($AX25,EOMONTH(BB$15,0))-MAX($AW25,BB$15)+1,),
$DH25="раб.день",
$DR25/30*(IFERROR(
_xlfn.LET(_xlpm.VD,
CHOOSE(
{1;2;3;4;5;6;7;8;9;10;11;12;13;14;15;16;17;18},
45658,45659,45660,45661,45662,45663,45664,45665,45711,45724,45778,45779,45785,45786,45820,45821,45965,46022),
_xlfn.LET(_xlpm.DD,
MAX(MIN($AX25,EOMONTH(BB$15,0))-MAX($AW25,BB$15),),
_xlfn.IFS(
AND(MONTH($AW25)=MONTH(BB$15),MONTH($AX25)&lt;&gt;MONTH(BB$15)),
NETWORKDAYS.INTL($AW25,$AW25+_xlpm.DD,1,_xlpm.VD),
AND(MONTH($AW25)&lt;&gt;MONTH(BB$15),MONTH($AX25)=MONTH(BB$15)),
NETWORKDAYS.INTL(($AX25)-_xlpm.DD,$AX25,1,_xlpm.VD),
AND(MONTH($AW25)&lt;MONTH(BB$15),MONTH($AX25)&gt;MONTH(BB$15)),
NETWORKDAYS.INTL((EOMONTH(BB$15-1,1))-_xlpm.DD,EOMONTH(BB$15-1,1),1,_xlpm.VD),
AND(MONTH($AW25)=MONTH(BB$15),MONTH($AX25)=MONTH(BB$15)),
NETWORKDAYS.INTL($AW25,$AX25,1,_xlpm.VD)))),0)),
$DH25="месяц",
$DR25*BB25,
$DH25="неделя",
$DR25*BB25/7*(ROUNDUP((DAY(EOMONTH(BB$15,0)))/4,0))),
0)</f>
        <v/>
      </c>
      <c r="DV25" s="125">
        <f t="array" ref="DV25">
IFERROR(_xlfn.IFS(
$DH25="день_1",
$DR25*$BL25/($AX25-$AW25+1)*BC25*(DAY(EOMONTH(BC$15,0))),
$DH25="день_2",
$DR25/30*MAX(MIN($AX25,EOMONTH(BC$15,0))-MAX($AW25,BC$15)+1,),
$DH25="раб.день",
$DR25/30*(IFERROR(
_xlfn.LET(_xlpm.VD,
CHOOSE(
{1;2;3;4;5;6;7;8;9;10;11;12;13;14;15;16;17;18},
45658,45659,45660,45661,45662,45663,45664,45665,45711,45724,45778,45779,45785,45786,45820,45821,45965,46022),
_xlfn.LET(_xlpm.DD,
MAX(MIN($AX25,EOMONTH(BC$15,0))-MAX($AW25,BC$15),),
_xlfn.IFS(
AND(MONTH($AW25)=MONTH(BC$15),MONTH($AX25)&lt;&gt;MONTH(BC$15)),
NETWORKDAYS.INTL($AW25,$AW25+_xlpm.DD,1,_xlpm.VD),
AND(MONTH($AW25)&lt;&gt;MONTH(BC$15),MONTH($AX25)=MONTH(BC$15)),
NETWORKDAYS.INTL(($AX25)-_xlpm.DD,$AX25,1,_xlpm.VD),
AND(MONTH($AW25)&lt;MONTH(BC$15),MONTH($AX25)&gt;MONTH(BC$15)),
NETWORKDAYS.INTL((EOMONTH(BC$15-1,1))-_xlpm.DD,EOMONTH(BC$15-1,1),1,_xlpm.VD),
AND(MONTH($AW25)=MONTH(BC$15),MONTH($AX25)=MONTH(BC$15)),
NETWORKDAYS.INTL($AW25,$AX25,1,_xlpm.VD)))),0)),
$DH25="месяц",
$DR25*BC25,
$DH25="неделя",
$DR25*BC25/7*(ROUNDUP((DAY(EOMONTH(BC$15,0)))/4,0))),
0)</f>
        <v/>
      </c>
      <c r="DW25" s="125">
        <f t="array" ref="DW25">
IFERROR(_xlfn.IFS(
$DH25="день_1",
$DR25*$BL25/($AX25-$AW25+1)*BD25*(DAY(EOMONTH(BD$15,0))),
$DH25="день_2",
$DR25/30*MAX(MIN($AX25,EOMONTH(BD$15,0))-MAX($AW25,BD$15)+1,),
$DH25="раб.день",
$DR25/30*(IFERROR(
_xlfn.LET(_xlpm.VD,
CHOOSE(
{1;2;3;4;5;6;7;8;9;10;11;12;13;14;15;16;17;18},
45658,45659,45660,45661,45662,45663,45664,45665,45711,45724,45778,45779,45785,45786,45820,45821,45965,46022),
_xlfn.LET(_xlpm.DD,
MAX(MIN($AX25,EOMONTH(BD$15,0))-MAX($AW25,BD$15),),
_xlfn.IFS(
AND(MONTH($AW25)=MONTH(BD$15),MONTH($AX25)&lt;&gt;MONTH(BD$15)),
NETWORKDAYS.INTL($AW25,$AW25+_xlpm.DD,1,_xlpm.VD),
AND(MONTH($AW25)&lt;&gt;MONTH(BD$15),MONTH($AX25)=MONTH(BD$15)),
NETWORKDAYS.INTL(($AX25)-_xlpm.DD,$AX25,1,_xlpm.VD),
AND(MONTH($AW25)&lt;MONTH(BD$15),MONTH($AX25)&gt;MONTH(BD$15)),
NETWORKDAYS.INTL((EOMONTH(BD$15-1,1))-_xlpm.DD,EOMONTH(BD$15-1,1),1,_xlpm.VD),
AND(MONTH($AW25)=MONTH(BD$15),MONTH($AX25)=MONTH(BD$15)),
NETWORKDAYS.INTL($AW25,$AX25,1,_xlpm.VD)))),0)),
$DH25="месяц",
$DR25*BD25,
$DH25="неделя",
$DR25*BD25/7*(ROUNDUP((DAY(EOMONTH(BD$15,0)))/4,0))),
0)</f>
        <v/>
      </c>
      <c r="DX25" s="125">
        <f t="array" ref="DX25">
IFERROR(_xlfn.IFS(
$DH25="день_1",
$DR25*$BL25/($AX25-$AW25+1)*BE25*(DAY(EOMONTH(BE$15,0))),
$DH25="день_2",
$DR25/30*MAX(MIN($AX25,EOMONTH(BE$15,0))-MAX($AW25,BE$15)+1,),
$DH25="раб.день",
$DR25/30*(IFERROR(
_xlfn.LET(_xlpm.VD,
CHOOSE(
{1;2;3;4;5;6;7;8;9;10;11;12;13;14;15;16;17;18},
45658,45659,45660,45661,45662,45663,45664,45665,45711,45724,45778,45779,45785,45786,45820,45821,45965,46022),
_xlfn.LET(_xlpm.DD,
MAX(MIN($AX25,EOMONTH(BE$15,0))-MAX($AW25,BE$15),),
_xlfn.IFS(
AND(MONTH($AW25)=MONTH(BE$15),MONTH($AX25)&lt;&gt;MONTH(BE$15)),
NETWORKDAYS.INTL($AW25,$AW25+_xlpm.DD,1,_xlpm.VD),
AND(MONTH($AW25)&lt;&gt;MONTH(BE$15),MONTH($AX25)=MONTH(BE$15)),
NETWORKDAYS.INTL(($AX25)-_xlpm.DD,$AX25,1,_xlpm.VD),
AND(MONTH($AW25)&lt;MONTH(BE$15),MONTH($AX25)&gt;MONTH(BE$15)),
NETWORKDAYS.INTL((EOMONTH(BE$15-1,1))-_xlpm.DD,EOMONTH(BE$15-1,1),1,_xlpm.VD),
AND(MONTH($AW25)=MONTH(BE$15),MONTH($AX25)=MONTH(BE$15)),
NETWORKDAYS.INTL($AW25,$AX25,1,_xlpm.VD)))),0)),
$DH25="месяц",
$DR25*BE25,
$DH25="неделя",
$DR25*BE25/7*(ROUNDUP((DAY(EOMONTH(BE$15,0)))/4,0))),
0)</f>
        <v/>
      </c>
      <c r="DY25" s="125">
        <f t="array" ref="DY25">
IFERROR(_xlfn.IFS(
$DH25="день_1",
$DR25*$BL25/($AX25-$AW25+1)*BF25*(DAY(EOMONTH(BF$15,0))),
$DH25="день_2",
$DR25/30*MAX(MIN($AX25,EOMONTH(BF$15,0))-MAX($AW25,BF$15)+1,),
$DH25="раб.день",
$DR25/30*(IFERROR(
_xlfn.LET(_xlpm.VD,
CHOOSE(
{1;2;3;4;5;6;7;8;9;10;11;12;13;14;15;16;17;18},
45658,45659,45660,45661,45662,45663,45664,45665,45711,45724,45778,45779,45785,45786,45820,45821,45965,46022),
_xlfn.LET(_xlpm.DD,
MAX(MIN($AX25,EOMONTH(BF$15,0))-MAX($AW25,BF$15),),
_xlfn.IFS(
AND(MONTH($AW25)=MONTH(BF$15),MONTH($AX25)&lt;&gt;MONTH(BF$15)),
NETWORKDAYS.INTL($AW25,$AW25+_xlpm.DD,1,_xlpm.VD),
AND(MONTH($AW25)&lt;&gt;MONTH(BF$15),MONTH($AX25)=MONTH(BF$15)),
NETWORKDAYS.INTL(($AX25)-_xlpm.DD,$AX25,1,_xlpm.VD),
AND(MONTH($AW25)&lt;MONTH(BF$15),MONTH($AX25)&gt;MONTH(BF$15)),
NETWORKDAYS.INTL((EOMONTH(BF$15-1,1))-_xlpm.DD,EOMONTH(BF$15-1,1),1,_xlpm.VD),
AND(MONTH($AW25)=MONTH(BF$15),MONTH($AX25)=MONTH(BF$15)),
NETWORKDAYS.INTL($AW25,$AX25,1,_xlpm.VD)))),0)),
$DH25="месяц",
$DR25*BF25,
$DH25="неделя",
$DR25*BF25/7*(ROUNDUP((DAY(EOMONTH(BF$15,0)))/4,0))),
0)</f>
        <v/>
      </c>
      <c r="DZ25" s="125">
        <f t="array" ref="DZ25">
IFERROR(_xlfn.IFS(
$DH25="день_1",
$DR25*$BL25/($AX25-$AW25+1)*BG25*(DAY(EOMONTH(BG$15,0))),
$DH25="день_2",
$DR25/30*MAX(MIN($AX25,EOMONTH(BG$15,0))-MAX($AW25,BG$15)+1,),
$DH25="раб.день",
$DR25/30*(IFERROR(
_xlfn.LET(_xlpm.VD,
CHOOSE(
{1;2;3;4;5;6;7;8;9;10;11;12;13;14;15;16;17;18},
45658,45659,45660,45661,45662,45663,45664,45665,45711,45724,45778,45779,45785,45786,45820,45821,45965,46022),
_xlfn.LET(_xlpm.DD,
MAX(MIN($AX25,EOMONTH(BG$15,0))-MAX($AW25,BG$15),),
_xlfn.IFS(
AND(MONTH($AW25)=MONTH(BG$15),MONTH($AX25)&lt;&gt;MONTH(BG$15)),
NETWORKDAYS.INTL($AW25,$AW25+_xlpm.DD,1,_xlpm.VD),
AND(MONTH($AW25)&lt;&gt;MONTH(BG$15),MONTH($AX25)=MONTH(BG$15)),
NETWORKDAYS.INTL(($AX25)-_xlpm.DD,$AX25,1,_xlpm.VD),
AND(MONTH($AW25)&lt;MONTH(BG$15),MONTH($AX25)&gt;MONTH(BG$15)),
NETWORKDAYS.INTL((EOMONTH(BG$15-1,1))-_xlpm.DD,EOMONTH(BG$15-1,1),1,_xlpm.VD),
AND(MONTH($AW25)=MONTH(BG$15),MONTH($AX25)=MONTH(BG$15)),
NETWORKDAYS.INTL($AW25,$AX25,1,_xlpm.VD)))),0)),
$DH25="месяц",
$DR25*BG25,
$DH25="неделя",
$DR25*BG25/7*(ROUNDUP((DAY(EOMONTH(BG$15,0)))/4,0))),
0)</f>
        <v/>
      </c>
      <c r="EA25" s="125">
        <f t="array" ref="EA25">
IFERROR(_xlfn.IFS(
$DH25="день_1",
$DR25*$BL25/($AX25-$AW25+1)*BH25*(DAY(EOMONTH(BH$15,0))),
$DH25="день_2",
$DR25/30*MAX(MIN($AX25,EOMONTH(BH$15,0))-MAX($AW25,BH$15)+1,),
$DH25="раб.день",
$DR25/30*(IFERROR(
_xlfn.LET(_xlpm.VD,
CHOOSE(
{1;2;3;4;5;6;7;8;9;10;11;12;13;14;15;16;17;18},
45658,45659,45660,45661,45662,45663,45664,45665,45711,45724,45778,45779,45785,45786,45820,45821,45965,46022),
_xlfn.LET(_xlpm.DD,
MAX(MIN($AX25,EOMONTH(BH$15,0))-MAX($AW25,BH$15),),
_xlfn.IFS(
AND(MONTH($AW25)=MONTH(BH$15),MONTH($AX25)&lt;&gt;MONTH(BH$15)),
NETWORKDAYS.INTL($AW25,$AW25+_xlpm.DD,1,_xlpm.VD),
AND(MONTH($AW25)&lt;&gt;MONTH(BH$15),MONTH($AX25)=MONTH(BH$15)),
NETWORKDAYS.INTL(($AX25)-_xlpm.DD,$AX25,1,_xlpm.VD),
AND(MONTH($AW25)&lt;MONTH(BH$15),MONTH($AX25)&gt;MONTH(BH$15)),
NETWORKDAYS.INTL((EOMONTH(BH$15-1,1))-_xlpm.DD,EOMONTH(BH$15-1,1),1,_xlpm.VD),
AND(MONTH($AW25)=MONTH(BH$15),MONTH($AX25)=MONTH(BH$15)),
NETWORKDAYS.INTL($AW25,$AX25,1,_xlpm.VD)))),0)),
$DH25="месяц",
$DR25*BH25,
$DH25="неделя",
$DR25*BH25/7*(ROUNDUP((DAY(EOMONTH(BH$15,0)))/4,0))),
0)</f>
        <v/>
      </c>
      <c r="EB25" s="125">
        <f t="array" ref="EB25">
IFERROR(_xlfn.IFS(
$DH25="день_1",
$DR25*$BL25/($AX25-$AW25+1)*BI25*(DAY(EOMONTH(BI$15,0))),
$DH25="день_2",
$DR25/30*MAX(MIN($AX25,EOMONTH(BI$15,0))-MAX($AW25,BI$15)+1,),
$DH25="раб.день",
$DR25/30*(IFERROR(
_xlfn.LET(_xlpm.VD,
CHOOSE(
{1;2;3;4;5;6;7;8;9;10;11;12;13;14;15;16;17;18},
45658,45659,45660,45661,45662,45663,45664,45665,45711,45724,45778,45779,45785,45786,45820,45821,45965,46022),
_xlfn.LET(_xlpm.DD,
MAX(MIN($AX25,EOMONTH(BI$15,0))-MAX($AW25,BI$15),),
_xlfn.IFS(
AND(MONTH($AW25)=MONTH(BI$15),MONTH($AX25)&lt;&gt;MONTH(BI$15)),
NETWORKDAYS.INTL($AW25,$AW25+_xlpm.DD,1,_xlpm.VD),
AND(MONTH($AW25)&lt;&gt;MONTH(BI$15),MONTH($AX25)=MONTH(BI$15)),
NETWORKDAYS.INTL(($AX25)-_xlpm.DD,$AX25,1,_xlpm.VD),
AND(MONTH($AW25)&lt;MONTH(BI$15),MONTH($AX25)&gt;MONTH(BI$15)),
NETWORKDAYS.INTL((EOMONTH(BI$15-1,1))-_xlpm.DD,EOMONTH(BI$15-1,1),1,_xlpm.VD),
AND(MONTH($AW25)=MONTH(BI$15),MONTH($AX25)=MONTH(BI$15)),
NETWORKDAYS.INTL($AW25,$AX25,1,_xlpm.VD)))),0)),
$DH25="месяц",
$DR25*BI25,
$DH25="неделя",
$DR25*BI25/7*(ROUNDUP((DAY(EOMONTH(BI$15,0)))/4,0))),
0)</f>
        <v/>
      </c>
      <c r="EC25" s="125">
        <f t="array" ref="EC25">
IFERROR(_xlfn.IFS(
$DH25="день_1",
$DR25*$BL25/($AX25-$AW25+1)*BJ25*(DAY(EOMONTH(BJ$15,0))),
$DH25="день_2",
$DR25/30*MAX(MIN($AX25,EOMONTH(BJ$15,0))-MAX($AW25,BJ$15)+1,),
$DH25="раб.день",
$DR25/30*(IFERROR(
_xlfn.LET(_xlpm.VD,
CHOOSE(
{1;2;3;4;5;6;7;8;9;10;11;12;13;14;15;16;17;18},
45658,45659,45660,45661,45662,45663,45664,45665,45711,45724,45778,45779,45785,45786,45820,45821,45965,46022),
_xlfn.LET(_xlpm.DD,
MAX(MIN($AX25,EOMONTH(BJ$15,0))-MAX($AW25,BJ$15),),
_xlfn.IFS(
AND(MONTH($AW25)=MONTH(BJ$15),MONTH($AX25)&lt;&gt;MONTH(BJ$15)),
NETWORKDAYS.INTL($AW25,$AW25+_xlpm.DD,1,_xlpm.VD),
AND(MONTH($AW25)&lt;&gt;MONTH(BJ$15),MONTH($AX25)=MONTH(BJ$15)),
NETWORKDAYS.INTL(($AX25)-_xlpm.DD,$AX25,1,_xlpm.VD),
AND(MONTH($AW25)&lt;MONTH(BJ$15),MONTH($AX25)&gt;MONTH(BJ$15)),
NETWORKDAYS.INTL((EOMONTH(BJ$15-1,1))-_xlpm.DD,EOMONTH(BJ$15-1,1),1,_xlpm.VD),
AND(MONTH($AW25)=MONTH(BJ$15),MONTH($AX25)=MONTH(BJ$15)),
NETWORKDAYS.INTL($AW25,$AX25,1,_xlpm.VD)))),0)),
$DH25="месяц",
$DR25*BJ25,
$DH25="неделя",
$DR25*BJ25/7*(ROUNDUP((DAY(EOMONTH(BJ$15,0)))/4,0))),
0)</f>
        <v/>
      </c>
      <c r="ED25" s="125">
        <f t="array" ref="ED25">
IFERROR(_xlfn.IFS(
$DH25="день_1",
$DR25*$BL25/($AX25-$AW25+1)*BK25*(DAY(EOMONTH(BK$15,0))),
$DH25="день_2",
$DR25/30*MAX(MIN($AX25,EOMONTH(BK$15,0))-MAX($AW25,BK$15)+1,),
$DH25="раб.день",
$DR25/30*(IFERROR(
_xlfn.LET(_xlpm.VD,
CHOOSE(
{1;2;3;4;5;6;7;8;9;10;11;12;13;14;15;16;17;18},
45658,45659,45660,45661,45662,45663,45664,45665,45711,45724,45778,45779,45785,45786,45820,45821,45965,46022),
_xlfn.LET(_xlpm.DD,
MAX(MIN($AX25,EOMONTH(BK$15,0))-MAX($AW25,BK$15),),
_xlfn.IFS(
AND(MONTH($AW25)=MONTH(BK$15),MONTH($AX25)&lt;&gt;MONTH(BK$15)),
NETWORKDAYS.INTL($AW25,$AW25+_xlpm.DD,1,_xlpm.VD),
AND(MONTH($AW25)&lt;&gt;MONTH(BK$15),MONTH($AX25)=MONTH(BK$15)),
NETWORKDAYS.INTL(($AX25)-_xlpm.DD,$AX25,1,_xlpm.VD),
AND(MONTH($AW25)&lt;MONTH(BK$15),MONTH($AX25)&gt;MONTH(BK$15)),
NETWORKDAYS.INTL((EOMONTH(BK$15-1,1))-_xlpm.DD,EOMONTH(BK$15-1,1),1,_xlpm.VD),
AND(MONTH($AW25)=MONTH(BK$15),MONTH($AX25)=MONTH(BK$15)),
NETWORKDAYS.INTL($AW25,$AX25,1,_xlpm.VD)))),0)),
$DH25="месяц",
$DR25*BK25,
$DH25="неделя",
$DR25*BK25/7*(ROUNDUP((DAY(EOMONTH(BK$15,0)))/4,0))),
0)</f>
        <v/>
      </c>
      <c r="EE25" s="125">
        <f>SUM($DS25,$DT25,$DU25,$DV25,$DW25,$DX25,$DY25,$DZ25,$EA25,$EB25,$EC25,$ED25)</f>
        <v/>
      </c>
      <c r="EF25" s="125">
        <f>IFERROR(ROUND($EE25*(1+$EP25),2),0)</f>
        <v/>
      </c>
      <c r="EG25" s="128" t="n">
        <v>1</v>
      </c>
      <c r="EH25" s="126" t="n">
        <v>0</v>
      </c>
      <c r="EI25" s="126">
        <f>ROUND(SUM($EH25:$EH25)*SUM($AB25:$AB25)*$EG25,2)</f>
        <v/>
      </c>
      <c r="EJ25" s="126">
        <f>ROUND($EI25*(1+$EP25),2)</f>
        <v/>
      </c>
      <c r="EK25" s="126" t="n">
        <v>0</v>
      </c>
      <c r="EL25" s="126">
        <f>ROUND(SUM($EK25:$EK25)*SUM($AB25:$AB25)*$EG25,2)</f>
        <v/>
      </c>
      <c r="EM25" s="126">
        <f>ROUND($EL25*(1+$EP25),2)</f>
        <v/>
      </c>
      <c r="EN25" s="126">
        <f>SUM($EE25,$EI25,$EL25)</f>
        <v/>
      </c>
      <c r="EO25" s="126">
        <f>SUM($EF25,$EJ25,$EM25)</f>
        <v/>
      </c>
      <c r="EP25" s="59" t="inlineStr">
        <is>
          <t>20%</t>
        </is>
      </c>
      <c r="EQ25" s="59" t="n"/>
      <c r="ER25" s="60">
        <f t="array" ref="ER25">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MATCH(ES25,
{"AMS";"RussOutdoor";"HD Outdoor";"Ingroup";"IQ";"Ledproduction";"LisChannel";"Logic";"Media-PPL";"NovikovTV | НовиковТВ";"SMA";"SOK";"КрокусТВ | CrocusTV | IndoorTV";"Сити";"ТЯК Москва"},
0)),"")</f>
        <v/>
      </c>
      <c r="ES25" s="60" t="n"/>
      <c r="ET25" s="60">
        <f t="array" ref="ET25">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MATCH(ES25,
{"AMS";"RussOutdoor";"HD Outdoor";"Ingroup";"IQ";"Ledproduction";"LisChannel";"Logic";"Media-PPL";"NovikovTV | НовиковТВ";"SMA";"SOK";"КрокусТВ | CrocusTV | IndoorTV";"Сити";"ТЯК Москва"},
0)),"")</f>
        <v/>
      </c>
      <c r="EU25" s="60" t="n"/>
      <c r="EV25" s="60" t="n"/>
      <c r="EX25" s="110">
        <f t="array" ref="EX25">
($AR25/30
+N("ТРАФИК ПЛОЩАДКИ"))*
(IFERROR(
_xlfn.LET(
_xlpm.GPR,
HLOOKUP($L25,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(MATCH($T25,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IF($Q25="цифровой",_xlpm.GPR/$AG25,_xlpm.GPR/60)),
0)
+N("DWELL TIME"))*
(IF($AB25=0,0,IF($AB25=1,0.3,IF($AB25=2,0.5,IF($AB25&gt;2,1))))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_xlfn.IFS($AC25="да",1.2,$AC25="нет",1)*
_xlfn.IFS($AD25="да",1.2,$AD25="нет",1)*
IF(R25="статический",1,1.2)*
$X25*
INDEX(
{1.2;1;1.2;1.2;1;1.2;1.2;1.2;1.2;1.2;1.2;1;1.2;1.2;1.2;1.2;1;1;1.2;1.2;1.2;1;1;1;1;1.2;1.2;1.2;1.2;1;1;1;1;1.2;1.2;1.2;1.2;1.2;1.2;1.2;1.2;1;1;1.2;1;1;1;1;1.5;1;1;1.5;1.5;1.2},
MATCH($Q25,_xlpm.MI,0)))&gt;{0.02;0.04;0.06;0.1;0.2;0.4;0.6;0.8;1;2;4;6})),
{0;1;2;3;4;5;6;7;8;9;10;11;12},
0)))
+N("КОЭФФИЦИЕНТ КОНТАКТА"))))*
(_xlfn.IFS($X25&lt;0.1,$X25/1000,$X25&gt;25,5.2,AND($X25&gt;=0.1,$X25&lt;=25),(($X25*2+0.1)/10)*($X25/10)))*
IFERROR((_xlfn.LET(
_xlpm.MA,
{0;0.8;0.85;0.9;0.95;1},
_xlpm.MAA,
{0;1;2;3;4;5},
INDEX(_xlpm.MA,MATCH(SUMPRODUCT(--((IF(ROUND(_xlpm.MAA,1)&gt;5,5,ROUND($AB25,1)))&gt;{0;1;2;3;4;5})),_xlpm.MAA,0)))
+N("КОЭФФИЦИЕНТ КОЛ-ВО КОНСТРУКЦИЙ")),1)*
$AB25,0))*
(IF($Q25="цифровой",$AG25/15*$AI25,1)
+N("ДЛЯ ЦИФРЫ"))</f>
        <v/>
      </c>
      <c r="EY25" s="110">
        <f>IFERROR(EX25*AY25,0)</f>
        <v/>
      </c>
      <c r="EZ25" s="131">
        <f>IFERROR(DP25/EY25*1000,0)</f>
        <v/>
      </c>
      <c r="FA25" s="112">
        <f>IFERROR(FC25/FB25,0)</f>
        <v/>
      </c>
      <c r="FB25" s="112">
        <f>IFERROR((FC25/(EY25/FF25*#REF!))*0.825,0)</f>
        <v/>
      </c>
      <c r="FC25" s="112">
        <f>IFERROR(((EX25*30/AR25)*100)/30,0)</f>
        <v/>
      </c>
      <c r="FD25" s="112">
        <f>IFERROR(EY25/G25*100%,0)</f>
        <v/>
      </c>
      <c r="FE25" s="112">
        <f>IFERROR(FD25/FC25*100%,0)</f>
        <v/>
      </c>
      <c r="FF25" s="110">
        <f>IFERROR(AR25/30*AY25,0)</f>
        <v/>
      </c>
    </row>
    <row r="26" ht="13" customHeight="1">
      <c r="A26" s="59" t="n"/>
      <c r="B26" s="60" t="n"/>
      <c r="C26" s="60" t="n"/>
      <c r="D26" s="60">
        <f t="array" ref="D26">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6" s="60">
        <f t="array" ref="E26">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MATCH($F26,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6" s="60" t="inlineStr"/>
      <c r="G26" s="60" t="n"/>
      <c r="H26" s="60">
        <f t="array" ref="H26">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MATCH($I26,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6" s="60" t="n"/>
      <c r="J26" s="60" t="n"/>
      <c r="K26" s="60" t="n"/>
      <c r="L26" s="60" t="n"/>
      <c r="M26" s="60" t="n"/>
      <c r="N26" s="60" t="n"/>
      <c r="O26" s="60" t="n"/>
      <c r="P26" s="60">
        <f t="array" ref="P26">
_xlfn.IFS(
ISNUMBER(MATCH($Q26,{"шелфбаннер","разделитель","монетница","чековая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ISNUMBER(MATCH($Q26,{"LED/LCD","видеокулер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ISNUMBER(MATCH($Q26,{"автомобиль","машина","выставочное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ISNUMBER(MATCH($Q26,{"билборд","лифтовая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ISNUMBER(MATCH($Q26,{"навигация","подвесной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ISNUMBER(MATCH($Q26,{"движущаяся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ISNUMBER(MATCH($Q26,{"каталог","журнал"},)),
"Пресса",
$Q26="","")</f>
        <v/>
      </c>
      <c r="Q26" s="60" t="n"/>
      <c r="R26" s="60">
        <f t="array" ref="R26">
IFERROR(
_xlfn.IFS(
OR(ISNUMBER(MATCH($Q26,{"экспозиция","макет","стенд","автостенд","авто стенд","выставочное пространство","выставочные стенды","модульные выставочные стенды","3Д конструкция","3D конструкция"},)),P26="Экспонирование"),
"нестандартный",
ISNUMBER(MATCH($Q26,{"скроллер","призматрон"},)),
"динамический",
$P26="Видео",
"цифровой",
OR($P26="Пресса",$P26="Щит",$P26="POSm",$P26="Подвес",$P26="Брендирование/оклейка"),
"статический"),"")</f>
        <v/>
      </c>
      <c r="S26" s="59" t="n"/>
      <c r="T26" s="60" t="n"/>
      <c r="U26" s="60" t="n"/>
      <c r="V26" s="60">
        <f>
IF(P26="Видео",
"цифровой постер/ролик",
IF(ISNUMBER(MATCH(Q26,{"короб световой","короб световой | лайтбокс","короб световой | кристалайт","лайтбокс","лайт бокс","кристалайт","LB","lightbox"},)),
"бэклит",
IF(P26="Брендирование/оклейка",
"перфарированная пленка/самоклейка",
IF(P26="Экспонирование",
"под запрос",
IF(P26="Подвес",
"баннер/ткань",
"")))))</f>
        <v/>
      </c>
      <c r="W26" s="59" t="n"/>
      <c r="X26" s="59" t="n"/>
      <c r="Y26" s="59" t="n"/>
      <c r="Z26" s="61" t="n"/>
      <c r="AA26" s="61" t="n"/>
      <c r="AB26" s="61">
        <f>IF(BL26&gt;0,Z26,0)</f>
        <v/>
      </c>
      <c r="AC26" s="59" t="n"/>
      <c r="AD26" s="59" t="n"/>
      <c r="AE26" s="59" t="n"/>
      <c r="AF26" s="59" t="n"/>
      <c r="AG26" s="59" t="n"/>
      <c r="AH26" s="59" t="n"/>
      <c r="AI26" s="59" t="n"/>
      <c r="AJ26" s="59" t="n"/>
      <c r="AK26" s="59" t="n"/>
      <c r="AL26" s="62">
        <f>IFERROR(IF(OR(R26="статический",R26="динамический",R26="нестандартный",R26="",R26=""),"-",IF(AND(AH26="-",AI26="-"),"-",AK26*3600/AH26*AI26)),"-")</f>
        <v/>
      </c>
      <c r="AM26" s="62">
        <f>IFERROR(IF(OR(R26="статический",R26="динамический",R26="",R26="", R26="BTL",R26="нестандартный"),"-",AG26*AI26*AL26/60),"-")</f>
        <v/>
      </c>
      <c r="AN26" s="63">
        <f>IFERROR(IF(AH26="","-",AG26*AI26/AH26),"-")</f>
        <v/>
      </c>
      <c r="AO26" s="59">
        <f>IFERROR(IF(OR($R26="статический",$R26="динамический",$R26="",$R26="",$R26="BTL",$R26="нестандартный"),"-",$AL26*$AY26),"-")</f>
        <v/>
      </c>
      <c r="AP26" s="62">
        <f>IFERROR(IF(OR($R26="статический",$R26="динамический",$R26="",$R26="",$R26="BTL",$R26="нестандартный"),"-",$AM26*AY26),"-")</f>
        <v/>
      </c>
      <c r="AQ26" s="64" t="n"/>
      <c r="AR26" s="61" t="n"/>
      <c r="AS26" s="61" t="n"/>
      <c r="AT26" s="61" t="n"/>
      <c r="AU26" s="65" t="n"/>
      <c r="AV26" s="124">
        <f>IFERROR(DR26/AT26*1000,"n/a")</f>
        <v/>
      </c>
      <c r="AW26" s="67" t="inlineStr">
        <is>
          <t> </t>
        </is>
      </c>
      <c r="AX26" s="67" t="n"/>
      <c r="AY26" s="43">
        <f>IFERROR(IF(OR($AW26="",$AX26=""),"",_xlfn.DAYS($AX26+1,$AW26)),"")</f>
        <v/>
      </c>
      <c r="AZ26" s="68">
        <f t="array" ref="AZ26">
_xlfn.LET(_xlpm.COEFF,
IF($AW26+$AX26=0,0,IF(MAX(MIN($AX26,EOMONTH(AZ$15,0))-MAX($AW26,AZ$15)+1,)&gt;0,1,0)),
_xlfn.IFS(
$ES26="LisChannel",
_xlpm.COEFF*
INDEX({1;1;1.2;1.2;1;1;1;1;1.2;1.2;1.2;1.2},
MATCH(MONTH(AZ$15),
{1,2,3,4,5,6,7,8,9,10,11,12})),
CONCATENATE($ES26," ",$L26)="RussOutdoor метро",
_xlpm.COEFF*
INDEX({0.8;0.9;1.1;1.1;1;1;1;1;1.1;1.1;1.1;1.1},
MATCH(MONTH(AZ$15),
{1,2,3,4,5,6,7,8,9,10,11,12})),
$ES26&lt;&gt;"LisChannel",
_xlpm.COEFF,
$ES26&lt;&gt;"RussOutdoor",
_xlpm.COEFF))</f>
        <v/>
      </c>
      <c r="BA26" s="68">
        <f t="array" ref="BA26">
_xlfn.LET(_xlpm.COEFF,
IF($AW26+$AX26=0,0,IF(MAX(MIN($AX26,EOMONTH(BA$15,0))-MAX($AW26,BA$15)+1,)&gt;0,1,0)),
_xlfn.IFS(
$ES26="LisChannel",
_xlpm.COEFF*
INDEX({1;1;1.2;1.2;1;1;1;1;1.2;1.2;1.2;1.2},
MATCH(MONTH(BA$15),
{1,2,3,4,5,6,7,8,9,10,11,12})),
CONCATENATE($ES26," ",$L26)="RussOutdoor метро",
_xlpm.COEFF*
INDEX({0.8;0.9;1.1;1.1;1;1;1;1;1.1;1.1;1.1;1.1},
MATCH(MONTH(BA$15),
{1,2,3,4,5,6,7,8,9,10,11,12})),
$ES26&lt;&gt;"LisChannel",
_xlpm.COEFF,
$ES26&lt;&gt;"RussOutdoor",
_xlpm.COEFF))</f>
        <v/>
      </c>
      <c r="BB26" s="68">
        <f t="array" ref="BB26">
_xlfn.LET(_xlpm.COEFF,
IF($AW26+$AX26=0,0,IF(MAX(MIN($AX26,EOMONTH(BB$15,0))-MAX($AW26,BB$15)+1,)&gt;0,1,0)),
_xlfn.IFS(
$ES26="LisChannel",
_xlpm.COEFF*
INDEX({1;1;1.2;1.2;1;1;1;1;1.2;1.2;1.2;1.2},
MATCH(MONTH(BB$15),
{1,2,3,4,5,6,7,8,9,10,11,12})),
CONCATENATE($ES26," ",$L26)="RussOutdoor метро",
_xlpm.COEFF*
INDEX({0.8;0.9;1.1;1.1;1;1;1;1;1.1;1.1;1.1;1.1},
MATCH(MONTH(BB$15),
{1,2,3,4,5,6,7,8,9,10,11,12})),
$ES26&lt;&gt;"LisChannel",
_xlpm.COEFF,
$ES26&lt;&gt;"RussOutdoor",
_xlpm.COEFF))</f>
        <v/>
      </c>
      <c r="BC26" s="68">
        <f t="array" ref="BC26">
_xlfn.LET(_xlpm.COEFF,
IF($AW26+$AX26=0,0,IF(MAX(MIN($AX26,EOMONTH(BC$15,0))-MAX($AW26,BC$15)+1,)&gt;0,1,0)),
_xlfn.IFS(
$ES26="LisChannel",
_xlpm.COEFF*
INDEX({1;1;1.2;1.2;1;1;1;1;1.2;1.2;1.2;1.2},
MATCH(MONTH(BC$15),
{1,2,3,4,5,6,7,8,9,10,11,12})),
CONCATENATE($ES26," ",$L26)="RussOutdoor метро",
_xlpm.COEFF*
INDEX({0.8;0.9;1.1;1.1;1;1;1;1;1.1;1.1;1.1;1.1},
MATCH(MONTH(BC$15),
{1,2,3,4,5,6,7,8,9,10,11,12})),
$ES26&lt;&gt;"LisChannel",
_xlpm.COEFF,
$ES26&lt;&gt;"RussOutdoor",
_xlpm.COEFF))</f>
        <v/>
      </c>
      <c r="BD26" s="68">
        <f t="array" ref="BD26">
_xlfn.LET(_xlpm.COEFF,
IF($AW26+$AX26=0,0,IF(MAX(MIN($AX26,EOMONTH(BD$15,0))-MAX($AW26,BD$15)+1,)&gt;0,1,0)),
_xlfn.IFS(
$ES26="LisChannel",
_xlpm.COEFF*
INDEX({1;1;1.2;1.2;1;1;1;1;1.2;1.2;1.2;1.2},
MATCH(MONTH(BD$15),
{1,2,3,4,5,6,7,8,9,10,11,12})),
CONCATENATE($ES26," ",$L26)="RussOutdoor метро",
_xlpm.COEFF*
INDEX({0.8;0.9;1.1;1.1;1;1;1;1;1.1;1.1;1.1;1.1},
MATCH(MONTH(BD$15),
{1,2,3,4,5,6,7,8,9,10,11,12})),
$ES26&lt;&gt;"LisChannel",
_xlpm.COEFF,
$ES26&lt;&gt;"RussOutdoor",
_xlpm.COEFF))</f>
        <v/>
      </c>
      <c r="BE26" s="68">
        <f t="array" ref="BE26">
_xlfn.LET(_xlpm.COEFF,
IF($AW26+$AX26=0,0,IF(MAX(MIN($AX26,EOMONTH(BE$15,0))-MAX($AW26,BE$15)+1,)&gt;0,1,0)),
_xlfn.IFS(
$ES26="LisChannel",
_xlpm.COEFF*
INDEX({1;1;1.2;1.2;1;1;1;1;1.2;1.2;1.2;1.2},
MATCH(MONTH(BE$15),
{1,2,3,4,5,6,7,8,9,10,11,12})),
CONCATENATE($ES26," ",$L26)="RussOutdoor метро",
_xlpm.COEFF*
INDEX({0.8;0.9;1.1;1.1;1;1;1;1;1.1;1.1;1.1;1.1},
MATCH(MONTH(BE$15),
{1,2,3,4,5,6,7,8,9,10,11,12})),
$ES26&lt;&gt;"LisChannel",
_xlpm.COEFF,
$ES26&lt;&gt;"RussOutdoor",
_xlpm.COEFF))</f>
        <v/>
      </c>
      <c r="BF26" s="68">
        <f t="array" ref="BF26">
_xlfn.LET(_xlpm.COEFF,
IF($AW26+$AX26=0,0,IF(MAX(MIN($AX26,EOMONTH(BF$15,0))-MAX($AW26,BF$15)+1,)&gt;0,1,0)),
_xlfn.IFS(
$ES26="LisChannel",
_xlpm.COEFF*
INDEX({1;1;1.2;1.2;1;1;1;1;1.2;1.2;1.2;1.2},
MATCH(MONTH(BF$15),
{1,2,3,4,5,6,7,8,9,10,11,12})),
CONCATENATE($ES26," ",$L26)="RussOutdoor метро",
_xlpm.COEFF*
INDEX({0.8;0.9;1.1;1.1;1;1;1;1;1.1;1.1;1.1;1.1},
MATCH(MONTH(BF$15),
{1,2,3,4,5,6,7,8,9,10,11,12})),
$ES26&lt;&gt;"LisChannel",
_xlpm.COEFF,
$ES26&lt;&gt;"RussOutdoor",
_xlpm.COEFF))</f>
        <v/>
      </c>
      <c r="BG26" s="68">
        <f t="array" ref="BG26">
_xlfn.LET(_xlpm.COEFF,
IF($AW26+$AX26=0,0,IF(MAX(MIN($AX26,EOMONTH(BG$15,0))-MAX($AW26,BG$15)+1,)&gt;0,1,0)),
_xlfn.IFS(
$ES26="LisChannel",
_xlpm.COEFF*
INDEX({1;1;1.2;1.2;1;1;1;1;1.2;1.2;1.2;1.2},
MATCH(MONTH(BG$15),
{1,2,3,4,5,6,7,8,9,10,11,12})),
CONCATENATE($ES26," ",$L26)="RussOutdoor метро",
_xlpm.COEFF*
INDEX({0.8;0.9;1.1;1.1;1;1;1;1;1.1;1.1;1.1;1.1},
MATCH(MONTH(BG$15),
{1,2,3,4,5,6,7,8,9,10,11,12})),
$ES26&lt;&gt;"LisChannel",
_xlpm.COEFF,
$ES26&lt;&gt;"RussOutdoor",
_xlpm.COEFF))</f>
        <v/>
      </c>
      <c r="BH26" s="68">
        <f t="array" ref="BH26">
_xlfn.LET(_xlpm.COEFF,
IF($AW26+$AX26=0,0,IF(MAX(MIN($AX26,EOMONTH(BH$15,0))-MAX($AW26,BH$15)+1,)&gt;0,1,0)),
_xlfn.IFS(
$ES26="LisChannel",
_xlpm.COEFF*
INDEX({1;1;1.2;1.2;1;1;1;1;1.2;1.2;1.2;1.2},
MATCH(MONTH(BH$15),
{1,2,3,4,5,6,7,8,9,10,11,12})),
CONCATENATE($ES26," ",$L26)="RussOutdoor метро",
_xlpm.COEFF*
INDEX({0.8;0.9;1.1;1.1;1;1;1;1;1.1;1.1;1.1;1.1},
MATCH(MONTH(BH$15),
{1,2,3,4,5,6,7,8,9,10,11,12})),
$ES26&lt;&gt;"LisChannel",
_xlpm.COEFF,
$ES26&lt;&gt;"RussOutdoor",
_xlpm.COEFF))</f>
        <v/>
      </c>
      <c r="BI26" s="68">
        <f t="array" ref="BI26">
_xlfn.LET(_xlpm.COEFF,
IF($AW26+$AX26=0,0,IF(MAX(MIN($AX26,EOMONTH(BI$15,0))-MAX($AW26,BI$15)+1,)&gt;0,1,0)),
_xlfn.IFS(
$ES26="LisChannel",
_xlpm.COEFF*
INDEX({1;1;1.2;1.2;1;1;1;1;1.2;1.2;1.2;1.2},
MATCH(MONTH(BI$15),
{1,2,3,4,5,6,7,8,9,10,11,12})),
CONCATENATE($ES26," ",$L26)="RussOutdoor метро",
_xlpm.COEFF*
INDEX({0.8;0.9;1.1;1.1;1;1;1;1;1.1;1.1;1.1;1.1},
MATCH(MONTH(BI$15),
{1,2,3,4,5,6,7,8,9,10,11,12})),
$ES26&lt;&gt;"LisChannel",
_xlpm.COEFF,
$ES26&lt;&gt;"RussOutdoor",
_xlpm.COEFF))</f>
        <v/>
      </c>
      <c r="BJ26" s="68">
        <f t="array" ref="BJ26">
_xlfn.LET(_xlpm.COEFF,
IF($AW26+$AX26=0,0,IF(MAX(MIN($AX26,EOMONTH(BJ$15,0))-MAX($AW26,BJ$15)+1,)&gt;0,1,0)),
_xlfn.IFS(
$ES26="LisChannel",
_xlpm.COEFF*
INDEX({1;1;1.2;1.2;1;1;1;1;1.2;1.2;1.2;1.2},
MATCH(MONTH(BJ$15),
{1,2,3,4,5,6,7,8,9,10,11,12})),
CONCATENATE($ES26," ",$L26)="RussOutdoor метро",
_xlpm.COEFF*
INDEX({0.8;0.9;1.1;1.1;1;1;1;1;1.1;1.1;1.1;1.1},
MATCH(MONTH(BJ$15),
{1,2,3,4,5,6,7,8,9,10,11,12})),
$ES26&lt;&gt;"LisChannel",
_xlpm.COEFF,
$ES26&lt;&gt;"RussOutdoor",
_xlpm.COEFF))</f>
        <v/>
      </c>
      <c r="BK26" s="68">
        <f t="array" ref="BK26">
_xlfn.LET(_xlpm.COEFF,
IF($AW26+$AX26=0,0,IF(MAX(MIN($AX26,EOMONTH(BK$15,0))-MAX($AW26,BK$15)+1,)&gt;0,1,0)),
_xlfn.IFS(
$ES26="LisChannel",
_xlpm.COEFF*
INDEX({1;1;1.2;1.2;1;1;1;1;1.2;1.2;1.2;1.2},
MATCH(MONTH(BK$15),
{1,2,3,4,5,6,7,8,9,10,11,12})),
CONCATENATE($ES26," ",$L26)="RussOutdoor метро",
_xlpm.COEFF*
INDEX({0.8;0.9;1.1;1.1;1;1;1;1;1.1;1.1;1.1;1.1},
MATCH(MONTH(BK$15),
{1,2,3,4,5,6,7,8,9,10,11,12})),
$ES26&lt;&gt;"LisChannel",
_xlpm.COEFF,
$ES26&lt;&gt;"RussOutdoor",
_xlpm.COEFF))</f>
        <v/>
      </c>
      <c r="BL26" s="62">
        <f>COUNTIFS($AZ26:$BK26,"&gt;0")</f>
        <v/>
      </c>
      <c r="BM26" s="65" t="n"/>
      <c r="BN26" s="125">
        <f>$DJ26</f>
        <v/>
      </c>
      <c r="BO26" s="63">
        <f>$DQ26</f>
        <v/>
      </c>
      <c r="BP26" s="125">
        <f>
IFERROR(
IF($BL26=0,0,
$BN26*(1-$BO26)),
0)</f>
        <v/>
      </c>
      <c r="BQ26" s="125">
        <f t="array" ref="BQ26">
IFERROR(
_xlfn.IFS(
$DH26="день_1",
$BP26*$BL26/($AX26-$AW26+1)*AZ26*(DAY(EOMONTH(AZ$15,0))),
$DH26="день_2",
$BP26/30*MAX(MIN($AX26,EOMONTH(AZ$15,0))-MAX($AW26,AZ$15)+1,),
$DH26="раб.день",
$BP26/30*(IFERROR(
_xlfn.LET(_xlpm.VD,
CHOOSE(
{1;2;3;4;5;6;7;8;9;10;11;12;13;14;15;16;17;18},
45658,45659,45660,45661,45662,45663,45664,45665,45711,45724,45778,45779,45785,45786,45820,45821,45965,46022),
_xlfn.LET(_xlpm.DD,
MAX(MIN($AX26,EOMONTH(AZ$15,0))-MAX($AW26,AZ$15),),
_xlfn.IFS(
AND(MONTH($AW26)=MONTH(AZ$15),MONTH($AX26)&lt;&gt;MONTH(AZ$15)),
NETWORKDAYS.INTL($AW26,$AW26+_xlpm.DD,1,_xlpm.VD),
AND(MONTH($AW26)&lt;&gt;MONTH(AZ$15),MONTH($AX26)=MONTH(AZ$15)),
NETWORKDAYS.INTL(($AX26)-_xlpm.DD,$AX26,1,_xlpm.VD),
AND(MONTH($AW26)&lt;MONTH(AZ$15),MONTH($AX26)&gt;MONTH(AZ$15)),
NETWORKDAYS.INTL((EOMONTH(AZ$15-1,1))-_xlpm.DD,EOMONTH(AZ$15-1,1),1,_xlpm.VD),
AND(MONTH($AW26)=MONTH(AZ$15),MONTH($AX26)=MONTH(AZ$15)),
NETWORKDAYS.INTL($AW26,$AX26,1,_xlpm.VD)))),0)),
$DH26="месяц",
$BP26*AZ26,
$DH26="неделя",
$BP26*AZ26/7*(ROUNDUP((DAY(EOMONTH(AZ$15,0)))/4,0))),
0)</f>
        <v/>
      </c>
      <c r="BR26" s="125">
        <f t="array" ref="BR26">
IFERROR(
_xlfn.IFS(
$DH26="день_1",
$BP26*$BL26/($AX26-$AW26+1)*BA26*(DAY(EOMONTH(BA$15,0))),
$DH26="день_2",
$BP26/30*MAX(MIN($AX26,EOMONTH(BA$15,0))-MAX($AW26,BA$15)+1,),
$DH26="раб.день",
$BP26/30*(IFERROR(
_xlfn.LET(_xlpm.VD,
CHOOSE(
{1;2;3;4;5;6;7;8;9;10;11;12;13;14;15;16;17;18},
45658,45659,45660,45661,45662,45663,45664,45665,45711,45724,45778,45779,45785,45786,45820,45821,45965,46022),
_xlfn.LET(_xlpm.DD,
MAX(MIN($AX26,EOMONTH(BA$15,0))-MAX($AW26,BA$15),),
_xlfn.IFS(
AND(MONTH($AW26)=MONTH(BA$15),MONTH($AX26)&lt;&gt;MONTH(BA$15)),
NETWORKDAYS.INTL($AW26,$AW26+_xlpm.DD,1,_xlpm.VD),
AND(MONTH($AW26)&lt;&gt;MONTH(BA$15),MONTH($AX26)=MONTH(BA$15)),
NETWORKDAYS.INTL(($AX26)-_xlpm.DD,$AX26,1,_xlpm.VD),
AND(MONTH($AW26)&lt;MONTH(BA$15),MONTH($AX26)&gt;MONTH(BA$15)),
NETWORKDAYS.INTL((EOMONTH(BA$15-1,1))-_xlpm.DD,EOMONTH(BA$15-1,1),1,_xlpm.VD),
AND(MONTH($AW26)=MONTH(BA$15),MONTH($AX26)=MONTH(BA$15)),
NETWORKDAYS.INTL($AW26,$AX26,1,_xlpm.VD)))),0)),
$DH26="месяц",
$BP26*BA26,
$DH26="неделя",
$BP26*BA26/7*(ROUNDUP((DAY(EOMONTH(BA$15,0)))/4,0))),
0)</f>
        <v/>
      </c>
      <c r="BS26" s="125">
        <f t="array" ref="BS26">
IFERROR(
_xlfn.IFS(
$DH26="день_1",
$BP26*$BL26/($AX26-$AW26+1)*BB26*(DAY(EOMONTH(BB$15,0))),
$DH26="день_2",
$BP26/30*MAX(MIN($AX26,EOMONTH(BB$15,0))-MAX($AW26,BB$15)+1,),
$DH26="раб.день",
$BP26/30*(IFERROR(
_xlfn.LET(_xlpm.VD,
CHOOSE(
{1;2;3;4;5;6;7;8;9;10;11;12;13;14;15;16;17;18},
45658,45659,45660,45661,45662,45663,45664,45665,45711,45724,45778,45779,45785,45786,45820,45821,45965,46022),
_xlfn.LET(_xlpm.DD,
MAX(MIN($AX26,EOMONTH(BB$15,0))-MAX($AW26,BB$15),),
_xlfn.IFS(
AND(MONTH($AW26)=MONTH(BB$15),MONTH($AX26)&lt;&gt;MONTH(BB$15)),
NETWORKDAYS.INTL($AW26,$AW26+_xlpm.DD,1,_xlpm.VD),
AND(MONTH($AW26)&lt;&gt;MONTH(BB$15),MONTH($AX26)=MONTH(BB$15)),
NETWORKDAYS.INTL(($AX26)-_xlpm.DD,$AX26,1,_xlpm.VD),
AND(MONTH($AW26)&lt;MONTH(BB$15),MONTH($AX26)&gt;MONTH(BB$15)),
NETWORKDAYS.INTL((EOMONTH(BB$15-1,1))-_xlpm.DD,EOMONTH(BB$15-1,1),1,_xlpm.VD),
AND(MONTH($AW26)=MONTH(BB$15),MONTH($AX26)=MONTH(BB$15)),
NETWORKDAYS.INTL($AW26,$AX26,1,_xlpm.VD)))),0)),
$DH26="месяц",
$BP26*BB26,
$DH26="неделя",
$BP26*BB26/7*(ROUNDUP((DAY(EOMONTH(BB$15,0)))/4,0))),
0)</f>
        <v/>
      </c>
      <c r="BT26" s="125">
        <f t="array" ref="BT26">
IFERROR(
_xlfn.IFS(
$DH26="день_1",
$BP26*$BL26/($AX26-$AW26+1)*BC26*(DAY(EOMONTH(BC$15,0))),
$DH26="день_2",
$BP26/30*MAX(MIN($AX26,EOMONTH(BC$15,0))-MAX($AW26,BC$15)+1,),
$DH26="раб.день",
$BP26/30*(IFERROR(
_xlfn.LET(_xlpm.VD,
CHOOSE(
{1;2;3;4;5;6;7;8;9;10;11;12;13;14;15;16;17;18},
45658,45659,45660,45661,45662,45663,45664,45665,45711,45724,45778,45779,45785,45786,45820,45821,45965,46022),
_xlfn.LET(_xlpm.DD,
MAX(MIN($AX26,EOMONTH(BC$15,0))-MAX($AW26,BC$15),),
_xlfn.IFS(
AND(MONTH($AW26)=MONTH(BC$15),MONTH($AX26)&lt;&gt;MONTH(BC$15)),
NETWORKDAYS.INTL($AW26,$AW26+_xlpm.DD,1,_xlpm.VD),
AND(MONTH($AW26)&lt;&gt;MONTH(BC$15),MONTH($AX26)=MONTH(BC$15)),
NETWORKDAYS.INTL(($AX26)-_xlpm.DD,$AX26,1,_xlpm.VD),
AND(MONTH($AW26)&lt;MONTH(BC$15),MONTH($AX26)&gt;MONTH(BC$15)),
NETWORKDAYS.INTL((EOMONTH(BC$15-1,1))-_xlpm.DD,EOMONTH(BC$15-1,1),1,_xlpm.VD),
AND(MONTH($AW26)=MONTH(BC$15),MONTH($AX26)=MONTH(BC$15)),
NETWORKDAYS.INTL($AW26,$AX26,1,_xlpm.VD)))),0)),
$DH26="месяц",
$BP26*BC26,
$DH26="неделя",
$BP26*BC26/7*(ROUNDUP((DAY(EOMONTH(BC$15,0)))/4,0))),
0)</f>
        <v/>
      </c>
      <c r="BU26" s="125">
        <f t="array" ref="BU26">
IFERROR(
_xlfn.IFS(
$DH26="день_1",
$BP26*$BL26/($AX26-$AW26+1)*BD26*(DAY(EOMONTH(BD$15,0))),
$DH26="день_2",
$BP26/30*MAX(MIN($AX26,EOMONTH(BD$15,0))-MAX($AW26,BD$15)+1,),
$DH26="раб.день",
$BP26/30*(IFERROR(
_xlfn.LET(_xlpm.VD,
CHOOSE(
{1;2;3;4;5;6;7;8;9;10;11;12;13;14;15;16;17;18},
45658,45659,45660,45661,45662,45663,45664,45665,45711,45724,45778,45779,45785,45786,45820,45821,45965,46022),
_xlfn.LET(_xlpm.DD,
MAX(MIN($AX26,EOMONTH(BD$15,0))-MAX($AW26,BD$15),),
_xlfn.IFS(
AND(MONTH($AW26)=MONTH(BD$15),MONTH($AX26)&lt;&gt;MONTH(BD$15)),
NETWORKDAYS.INTL($AW26,$AW26+_xlpm.DD,1,_xlpm.VD),
AND(MONTH($AW26)&lt;&gt;MONTH(BD$15),MONTH($AX26)=MONTH(BD$15)),
NETWORKDAYS.INTL(($AX26)-_xlpm.DD,$AX26,1,_xlpm.VD),
AND(MONTH($AW26)&lt;MONTH(BD$15),MONTH($AX26)&gt;MONTH(BD$15)),
NETWORKDAYS.INTL((EOMONTH(BD$15-1,1))-_xlpm.DD,EOMONTH(BD$15-1,1),1,_xlpm.VD),
AND(MONTH($AW26)=MONTH(BD$15),MONTH($AX26)=MONTH(BD$15)),
NETWORKDAYS.INTL($AW26,$AX26,1,_xlpm.VD)))),0)),
$DH26="месяц",
$BP26*BD26,
$DH26="неделя",
$BP26*BD26/7*(ROUNDUP((DAY(EOMONTH(BD$15,0)))/4,0))),
0)</f>
        <v/>
      </c>
      <c r="BV26" s="125">
        <f t="array" ref="BV26">
IFERROR(
_xlfn.IFS(
$DH26="день_1",
$BP26*$BL26/($AX26-$AW26+1)*BE26*(DAY(EOMONTH(BE$15,0))),
$DH26="день_2",
$BP26/30*MAX(MIN($AX26,EOMONTH(BE$15,0))-MAX($AW26,BE$15)+1,),
$DH26="раб.день",
$BP26/30*(IFERROR(
_xlfn.LET(_xlpm.VD,
CHOOSE(
{1;2;3;4;5;6;7;8;9;10;11;12;13;14;15;16;17;18},
45658,45659,45660,45661,45662,45663,45664,45665,45711,45724,45778,45779,45785,45786,45820,45821,45965,46022),
_xlfn.LET(_xlpm.DD,
MAX(MIN($AX26,EOMONTH(BE$15,0))-MAX($AW26,BE$15),),
_xlfn.IFS(
AND(MONTH($AW26)=MONTH(BE$15),MONTH($AX26)&lt;&gt;MONTH(BE$15)),
NETWORKDAYS.INTL($AW26,$AW26+_xlpm.DD,1,_xlpm.VD),
AND(MONTH($AW26)&lt;&gt;MONTH(BE$15),MONTH($AX26)=MONTH(BE$15)),
NETWORKDAYS.INTL(($AX26)-_xlpm.DD,$AX26,1,_xlpm.VD),
AND(MONTH($AW26)&lt;MONTH(BE$15),MONTH($AX26)&gt;MONTH(BE$15)),
NETWORKDAYS.INTL((EOMONTH(BE$15-1,1))-_xlpm.DD,EOMONTH(BE$15-1,1),1,_xlpm.VD),
AND(MONTH($AW26)=MONTH(BE$15),MONTH($AX26)=MONTH(BE$15)),
NETWORKDAYS.INTL($AW26,$AX26,1,_xlpm.VD)))),0)),
$DH26="месяц",
$BP26*BE26,
$DH26="неделя",
$BP26*BE26/7*(ROUNDUP((DAY(EOMONTH(BE$15,0)))/4,0))),
0)</f>
        <v/>
      </c>
      <c r="BW26" s="125">
        <f t="array" ref="BW26">
IFERROR(
_xlfn.IFS(
$DH26="день_1",
$BP26*$BL26/($AX26-$AW26+1)*BF26*(DAY(EOMONTH(BF$15,0))),
$DH26="день_2",
$BP26/30*MAX(MIN($AX26,EOMONTH(BF$15,0))-MAX($AW26,BF$15)+1,),
$DH26="раб.день",
$BP26/30*(IFERROR(
_xlfn.LET(_xlpm.VD,
CHOOSE(
{1;2;3;4;5;6;7;8;9;10;11;12;13;14;15;16;17;18},
45658,45659,45660,45661,45662,45663,45664,45665,45711,45724,45778,45779,45785,45786,45820,45821,45965,46022),
_xlfn.LET(_xlpm.DD,
MAX(MIN($AX26,EOMONTH(BF$15,0))-MAX($AW26,BF$15),),
_xlfn.IFS(
AND(MONTH($AW26)=MONTH(BF$15),MONTH($AX26)&lt;&gt;MONTH(BF$15)),
NETWORKDAYS.INTL($AW26,$AW26+_xlpm.DD,1,_xlpm.VD),
AND(MONTH($AW26)&lt;&gt;MONTH(BF$15),MONTH($AX26)=MONTH(BF$15)),
NETWORKDAYS.INTL(($AX26)-_xlpm.DD,$AX26,1,_xlpm.VD),
AND(MONTH($AW26)&lt;MONTH(BF$15),MONTH($AX26)&gt;MONTH(BF$15)),
NETWORKDAYS.INTL((EOMONTH(BF$15-1,1))-_xlpm.DD,EOMONTH(BF$15-1,1),1,_xlpm.VD),
AND(MONTH($AW26)=MONTH(BF$15),MONTH($AX26)=MONTH(BF$15)),
NETWORKDAYS.INTL($AW26,$AX26,1,_xlpm.VD)))),0)),
$DH26="месяц",
$BP26*BF26,
$DH26="неделя",
$BP26*BF26/7*(ROUNDUP((DAY(EOMONTH(BF$15,0)))/4,0))),
0)</f>
        <v/>
      </c>
      <c r="BX26" s="125">
        <f t="array" ref="BX26">
IFERROR(
_xlfn.IFS(
$DH26="день_1",
$BP26*$BL26/($AX26-$AW26+1)*BG26*(DAY(EOMONTH(BG$15,0))),
$DH26="день_2",
$BP26/30*MAX(MIN($AX26,EOMONTH(BG$15,0))-MAX($AW26,BG$15)+1,),
$DH26="раб.день",
$BP26/30*(IFERROR(
_xlfn.LET(_xlpm.VD,
CHOOSE(
{1;2;3;4;5;6;7;8;9;10;11;12;13;14;15;16;17;18},
45658,45659,45660,45661,45662,45663,45664,45665,45711,45724,45778,45779,45785,45786,45820,45821,45965,46022),
_xlfn.LET(_xlpm.DD,
MAX(MIN($AX26,EOMONTH(BG$15,0))-MAX($AW26,BG$15),),
_xlfn.IFS(
AND(MONTH($AW26)=MONTH(BG$15),MONTH($AX26)&lt;&gt;MONTH(BG$15)),
NETWORKDAYS.INTL($AW26,$AW26+_xlpm.DD,1,_xlpm.VD),
AND(MONTH($AW26)&lt;&gt;MONTH(BG$15),MONTH($AX26)=MONTH(BG$15)),
NETWORKDAYS.INTL(($AX26)-_xlpm.DD,$AX26,1,_xlpm.VD),
AND(MONTH($AW26)&lt;MONTH(BG$15),MONTH($AX26)&gt;MONTH(BG$15)),
NETWORKDAYS.INTL((EOMONTH(BG$15-1,1))-_xlpm.DD,EOMONTH(BG$15-1,1),1,_xlpm.VD),
AND(MONTH($AW26)=MONTH(BG$15),MONTH($AX26)=MONTH(BG$15)),
NETWORKDAYS.INTL($AW26,$AX26,1,_xlpm.VD)))),0)),
$DH26="месяц",
$BP26*BG26,
$DH26="неделя",
$BP26*BG26/7*(ROUNDUP((DAY(EOMONTH(BG$15,0)))/4,0))),
0)</f>
        <v/>
      </c>
      <c r="BY26" s="125">
        <f t="array" ref="BY26">
IFERROR(
_xlfn.IFS(
$DH26="день_1",
$BP26*$BL26/($AX26-$AW26+1)*BH26*(DAY(EOMONTH(BH$15,0))),
$DH26="день_2",
$BP26/30*MAX(MIN($AX26,EOMONTH(BH$15,0))-MAX($AW26,BH$15)+1,),
$DH26="раб.день",
$BP26/30*(IFERROR(
_xlfn.LET(_xlpm.VD,
CHOOSE(
{1;2;3;4;5;6;7;8;9;10;11;12;13;14;15;16;17;18},
45658,45659,45660,45661,45662,45663,45664,45665,45711,45724,45778,45779,45785,45786,45820,45821,45965,46022),
_xlfn.LET(_xlpm.DD,
MAX(MIN($AX26,EOMONTH(BH$15,0))-MAX($AW26,BH$15),),
_xlfn.IFS(
AND(MONTH($AW26)=MONTH(BH$15),MONTH($AX26)&lt;&gt;MONTH(BH$15)),
NETWORKDAYS.INTL($AW26,$AW26+_xlpm.DD,1,_xlpm.VD),
AND(MONTH($AW26)&lt;&gt;MONTH(BH$15),MONTH($AX26)=MONTH(BH$15)),
NETWORKDAYS.INTL(($AX26)-_xlpm.DD,$AX26,1,_xlpm.VD),
AND(MONTH($AW26)&lt;MONTH(BH$15),MONTH($AX26)&gt;MONTH(BH$15)),
NETWORKDAYS.INTL((EOMONTH(BH$15-1,1))-_xlpm.DD,EOMONTH(BH$15-1,1),1,_xlpm.VD),
AND(MONTH($AW26)=MONTH(BH$15),MONTH($AX26)=MONTH(BH$15)),
NETWORKDAYS.INTL($AW26,$AX26,1,_xlpm.VD)))),0)),
$DH26="месяц",
$BP26*BH26,
$DH26="неделя",
$BP26*BH26/7*(ROUNDUP((DAY(EOMONTH(BH$15,0)))/4,0))),
0)</f>
        <v/>
      </c>
      <c r="BZ26" s="125">
        <f t="array" ref="BZ26">
IFERROR(
_xlfn.IFS(
$DH26="день_1",
$BP26*$BL26/($AX26-$AW26+1)*BI26*(DAY(EOMONTH(BI$15,0))),
$DH26="день_2",
$BP26/30*MAX(MIN($AX26,EOMONTH(BI$15,0))-MAX($AW26,BI$15)+1,),
$DH26="раб.день",
$BP26/30*(IFERROR(
_xlfn.LET(_xlpm.VD,
CHOOSE(
{1;2;3;4;5;6;7;8;9;10;11;12;13;14;15;16;17;18},
45658,45659,45660,45661,45662,45663,45664,45665,45711,45724,45778,45779,45785,45786,45820,45821,45965,46022),
_xlfn.LET(_xlpm.DD,
MAX(MIN($AX26,EOMONTH(BI$15,0))-MAX($AW26,BI$15),),
_xlfn.IFS(
AND(MONTH($AW26)=MONTH(BI$15),MONTH($AX26)&lt;&gt;MONTH(BI$15)),
NETWORKDAYS.INTL($AW26,$AW26+_xlpm.DD,1,_xlpm.VD),
AND(MONTH($AW26)&lt;&gt;MONTH(BI$15),MONTH($AX26)=MONTH(BI$15)),
NETWORKDAYS.INTL(($AX26)-_xlpm.DD,$AX26,1,_xlpm.VD),
AND(MONTH($AW26)&lt;MONTH(BI$15),MONTH($AX26)&gt;MONTH(BI$15)),
NETWORKDAYS.INTL((EOMONTH(BI$15-1,1))-_xlpm.DD,EOMONTH(BI$15-1,1),1,_xlpm.VD),
AND(MONTH($AW26)=MONTH(BI$15),MONTH($AX26)=MONTH(BI$15)),
NETWORKDAYS.INTL($AW26,$AX26,1,_xlpm.VD)))),0)),
$DH26="месяц",
$BP26*BI26,
$DH26="неделя",
$BP26*BI26/7*(ROUNDUP((DAY(EOMONTH(BI$15,0)))/4,0))),
0)</f>
        <v/>
      </c>
      <c r="CA26" s="125">
        <f t="array" ref="CA26">
IFERROR(
_xlfn.IFS(
$DH26="день_1",
$BP26*$BL26/($AX26-$AW26+1)*BJ26*(DAY(EOMONTH(BJ$15,0))),
$DH26="день_2",
$BP26/30*MAX(MIN($AX26,EOMONTH(BJ$15,0))-MAX($AW26,BJ$15)+1,),
$DH26="раб.день",
$BP26/30*(IFERROR(
_xlfn.LET(_xlpm.VD,
CHOOSE(
{1;2;3;4;5;6;7;8;9;10;11;12;13;14;15;16;17;18},
45658,45659,45660,45661,45662,45663,45664,45665,45711,45724,45778,45779,45785,45786,45820,45821,45965,46022),
_xlfn.LET(_xlpm.DD,
MAX(MIN($AX26,EOMONTH(BJ$15,0))-MAX($AW26,BJ$15),),
_xlfn.IFS(
AND(MONTH($AW26)=MONTH(BJ$15),MONTH($AX26)&lt;&gt;MONTH(BJ$15)),
NETWORKDAYS.INTL($AW26,$AW26+_xlpm.DD,1,_xlpm.VD),
AND(MONTH($AW26)&lt;&gt;MONTH(BJ$15),MONTH($AX26)=MONTH(BJ$15)),
NETWORKDAYS.INTL(($AX26)-_xlpm.DD,$AX26,1,_xlpm.VD),
AND(MONTH($AW26)&lt;MONTH(BJ$15),MONTH($AX26)&gt;MONTH(BJ$15)),
NETWORKDAYS.INTL((EOMONTH(BJ$15-1,1))-_xlpm.DD,EOMONTH(BJ$15-1,1),1,_xlpm.VD),
AND(MONTH($AW26)=MONTH(BJ$15),MONTH($AX26)=MONTH(BJ$15)),
NETWORKDAYS.INTL($AW26,$AX26,1,_xlpm.VD)))),0)),
$DH26="месяц",
$BP26*BJ26,
$DH26="неделя",
$BP26*BJ26/7*(ROUNDUP((DAY(EOMONTH(BJ$15,0)))/4,0))),
0)</f>
        <v/>
      </c>
      <c r="CB26" s="125">
        <f t="array" ref="CB26">
IFERROR(
_xlfn.IFS(
$DH26="день_1",
$BP26*$BL26/($AX26-$AW26+1)*BK26*(DAY(EOMONTH(BK$15,0))),
$DH26="день_2",
$BP26/30*MAX(MIN($AX26,EOMONTH(BK$15,0))-MAX($AW26,BK$15)+1,),
$DH26="раб.день",
$BP26/30*(IFERROR(
_xlfn.LET(_xlpm.VD,
CHOOSE(
{1;2;3;4;5;6;7;8;9;10;11;12;13;14;15;16;17;18},
45658,45659,45660,45661,45662,45663,45664,45665,45711,45724,45778,45779,45785,45786,45820,45821,45965,46022),
_xlfn.LET(_xlpm.DD,
MAX(MIN($AX26,EOMONTH(BK$15,0))-MAX($AW26,BK$15),),
_xlfn.IFS(
AND(MONTH($AW26)=MONTH(BK$15),MONTH($AX26)&lt;&gt;MONTH(BK$15)),
NETWORKDAYS.INTL($AW26,$AW26+_xlpm.DD,1,_xlpm.VD),
AND(MONTH($AW26)&lt;&gt;MONTH(BK$15),MONTH($AX26)=MONTH(BK$15)),
NETWORKDAYS.INTL(($AX26)-_xlpm.DD,$AX26,1,_xlpm.VD),
AND(MONTH($AW26)&lt;MONTH(BK$15),MONTH($AX26)&gt;MONTH(BK$15)),
NETWORKDAYS.INTL((EOMONTH(BK$15-1,1))-_xlpm.DD,EOMONTH(BK$15-1,1),1,_xlpm.VD),
AND(MONTH($AW26)=MONTH(BK$15),MONTH($AX26)=MONTH(BK$15)),
NETWORKDAYS.INTL($AW26,$AX26,1,_xlpm.VD)))),0)),
$DH26="месяц",
$BP26*BK26,
$DH26="неделя",
$BP26*BK26/7*(ROUNDUP((DAY(EOMONTH(BK$15,0)))/4,0))),
0)</f>
        <v/>
      </c>
      <c r="CC26" s="125">
        <f>SUM($BQ26:$CB26)</f>
        <v/>
      </c>
      <c r="CD26" s="126">
        <f>SUM($EH26:$EH26)</f>
        <v/>
      </c>
      <c r="CE26" s="126">
        <f>$CD26*$AB26</f>
        <v/>
      </c>
      <c r="CF26" s="126">
        <f>SUM($EK26:$EK26)</f>
        <v/>
      </c>
      <c r="CG26" s="126">
        <f>$CF26*$AB26</f>
        <v/>
      </c>
      <c r="CH26" s="126">
        <f>SUM($CC26,$CE26,$CG26)</f>
        <v/>
      </c>
      <c r="CI26" s="126">
        <f>$CH26*(1+$CM26)</f>
        <v/>
      </c>
      <c r="CJ26" s="127" t="n">
        <v>0</v>
      </c>
      <c r="CK26" s="126">
        <f>SUM($CH26:$CH26)*(1+$CJ26)</f>
        <v/>
      </c>
      <c r="CL26" s="126">
        <f>SUM($CH26:$CH26)*(1+$CM26)</f>
        <v/>
      </c>
      <c r="CM26" s="59" t="inlineStr">
        <is>
          <t>20%</t>
        </is>
      </c>
      <c r="CN26" s="59" t="n"/>
      <c r="CO26" s="72" t="n"/>
      <c r="CP26" s="59" t="n"/>
      <c r="CQ26" s="73" t="n"/>
      <c r="CR26" s="73" t="n"/>
      <c r="CS26" s="73" t="n"/>
      <c r="CT26" s="72" t="n"/>
      <c r="CU26" s="79" t="inlineStr">
        <is>
          <t> </t>
        </is>
      </c>
      <c r="CV26" s="60" t="n"/>
      <c r="CW26" s="60" t="n"/>
      <c r="CX26" s="60" t="n"/>
      <c r="CY26" s="127">
        <f>IFERROR(($CC26-$EE26)/($EE26/(1-$DQ26)),0)</f>
        <v/>
      </c>
      <c r="CZ26" s="127">
        <f>IFERROR(1-$EI26/($CE26),0)</f>
        <v/>
      </c>
      <c r="DA26" s="127">
        <f>IFERROR(1-$EL26/($CG26),0)</f>
        <v/>
      </c>
      <c r="DB26" s="126">
        <f>ROUND(IFERROR(($CI26/(1+$CM26)-$EN26),0),2)</f>
        <v/>
      </c>
      <c r="DC26" s="128" t="n"/>
      <c r="DD26" s="125" t="n"/>
      <c r="DE26" s="75" t="n">
        <v>0</v>
      </c>
      <c r="DF26" s="128" t="n"/>
      <c r="DG26" s="125">
        <f>IF($DC26=0,0,$DD26*($DC26*100%-$DE26*$DF26))*SUM($AB26:$AB26)</f>
        <v/>
      </c>
      <c r="DH26" s="129" t="inlineStr">
        <is>
          <t>месяц</t>
        </is>
      </c>
      <c r="DI26" s="130">
        <f t="array" ref="DI26">IFERROR(
IF($ES26="LisChannel",
(ROUND(((INDEX({174.625;153.888888888889;130.972222222222},MATCH($AI26,{2;3;4}),0))*$AG26*$AI26),2)),0),0)</f>
        <v/>
      </c>
      <c r="DJ26" s="130">
        <f>
_xlfn.LET(_xlpm.X,
IFERROR(
IF($ES26="НовиковТВ",
(_xlfn.LET(_xlpm.NTV,
_xlfn.LET(_xlpm.MIN,350000,
IF(SUMIFS($DI:$DI,$ES:$ES,"НовиковТВ")&lt;=_xlpm.MIN,
(SUMIFS($DI:$DI,$ES:$ES,"НовиковТВ")/(COUNTIFS($ES:$ES,"НовиковТВ")))*_xlpm.MIN/SUMIFS($DI:$DI,$ES:$ES,"НовиковТВ"),
DI26)),
_xlpm.NTV+$DG26/(1-(1-(_xlpm.NTV)*(1-$DL26)*(1-$DM26)*(1-$DN26)*(1-$DO26)*(1-$DP26)/_xlpm.NTV))))/(1+$EP26),
$DI26+$DG26/(1-(1-($DI26)*(1-$DL26)*(1-$DM26)*(1-$DN26)*(1-$DO26)*(1-$DP26)/$DI26))),
0),
_xlpm.X*(1+$CM26)*(1+$CW26)-_xlpm.X*(1+$CM26)+_xlpm.X)</f>
        <v/>
      </c>
      <c r="DK26" s="125" t="inlineStr">
        <is>
          <t>послед.</t>
        </is>
      </c>
      <c r="DL26" s="63" t="n">
        <v>0</v>
      </c>
      <c r="DM26" s="63" t="n">
        <v>0</v>
      </c>
      <c r="DN26" s="63" t="n">
        <v>0</v>
      </c>
      <c r="DO26" s="63" t="n">
        <v>0</v>
      </c>
      <c r="DP26" s="63" t="n">
        <v>0</v>
      </c>
      <c r="DQ26" s="63">
        <f t="array" ref="DQ26">IFERROR(_xlfn.IFS(
$DK26="послед.",1-(1-$DL26)*(1-$DM26)*(1-$DN26)*(1-$DO26)*(1-$DP26),
$DK26="сумм.",$DL26+$DM26+$DN26+$DO26+$DP26),
0)</f>
        <v/>
      </c>
      <c r="DR26" s="125">
        <f t="array" ref="DR26">
IFERROR(
_xlfn.IFS(
$BL26=0,
0,
$BL26&gt;0,
_xlfn.IFS($DK26="послед.",
$DJ26*(1-$DL26)*(1-$DM26)*(1-$DN26)*(1-$DO26)*(1-$DP26),
$DK26="сумм.",
$DJ26*(1-($DL26+$DM26+$DN26+$DO26+$DP26)))),0)</f>
        <v/>
      </c>
      <c r="DS26" s="125">
        <f t="array" ref="DS26">
IFERROR(_xlfn.IFS(
$DH26="день_1",
$DR26*$BL26/($AX26-$AW26+1)*AZ26*(DAY(EOMONTH(AZ$15,0))),
$DH26="день_2",
$DR26/30*MAX(MIN($AX26,EOMONTH(AZ$15,0))-MAX($AW26,AZ$15)+1,),
$DH26="раб.день",
$DR26/30*(IFERROR(
_xlfn.LET(_xlpm.VD,
CHOOSE(
{1;2;3;4;5;6;7;8;9;10;11;12;13;14;15;16;17;18},
45658,45659,45660,45661,45662,45663,45664,45665,45711,45724,45778,45779,45785,45786,45820,45821,45965,46022),
_xlfn.LET(_xlpm.DD,
MAX(MIN($AX26,EOMONTH(AZ$15,0))-MAX($AW26,AZ$15),),
_xlfn.IFS(
AND(MONTH($AW26)=MONTH(AZ$15),MONTH($AX26)&lt;&gt;MONTH(AZ$15)),
NETWORKDAYS.INTL($AW26,$AW26+_xlpm.DD,1,_xlpm.VD),
AND(MONTH($AW26)&lt;&gt;MONTH(AZ$15),MONTH($AX26)=MONTH(AZ$15)),
NETWORKDAYS.INTL(($AX26)-_xlpm.DD,$AX26,1,_xlpm.VD),
AND(MONTH($AW26)&lt;MONTH(AZ$15),MONTH($AX26)&gt;MONTH(AZ$15)),
NETWORKDAYS.INTL((EOMONTH(AZ$15-1,1))-_xlpm.DD,EOMONTH(AZ$15-1,1),1,_xlpm.VD),
AND(MONTH($AW26)=MONTH(AZ$15),MONTH($AX26)=MONTH(AZ$15)),
NETWORKDAYS.INTL($AW26,$AX26,1,_xlpm.VD)))),0)),
$DH26="месяц",
$DR26*AZ26,
$DH26="неделя",
$DR26*AZ26/7*(ROUNDUP((DAY(EOMONTH(AZ$15,0)))/4,0))),
0)</f>
        <v/>
      </c>
      <c r="DT26" s="125">
        <f t="array" ref="DT26">
IFERROR(_xlfn.IFS(
$DH26="день_1",
$DR26*$BL26/($AX26-$AW26+1)*BA26*(DAY(EOMONTH(BA$15,0))),
$DH26="день_2",
$DR26/30*MAX(MIN($AX26,EOMONTH(BA$15,0))-MAX($AW26,BA$15)+1,),
$DH26="раб.день",
$DR26/30*(IFERROR(
_xlfn.LET(_xlpm.VD,
CHOOSE(
{1;2;3;4;5;6;7;8;9;10;11;12;13;14;15;16;17;18},
45658,45659,45660,45661,45662,45663,45664,45665,45711,45724,45778,45779,45785,45786,45820,45821,45965,46022),
_xlfn.LET(_xlpm.DD,
MAX(MIN($AX26,EOMONTH(BA$15,0))-MAX($AW26,BA$15),),
_xlfn.IFS(
AND(MONTH($AW26)=MONTH(BA$15),MONTH($AX26)&lt;&gt;MONTH(BA$15)),
NETWORKDAYS.INTL($AW26,$AW26+_xlpm.DD,1,_xlpm.VD),
AND(MONTH($AW26)&lt;&gt;MONTH(BA$15),MONTH($AX26)=MONTH(BA$15)),
NETWORKDAYS.INTL(($AX26)-_xlpm.DD,$AX26,1,_xlpm.VD),
AND(MONTH($AW26)&lt;MONTH(BA$15),MONTH($AX26)&gt;MONTH(BA$15)),
NETWORKDAYS.INTL((EOMONTH(BA$15-1,1))-_xlpm.DD,EOMONTH(BA$15-1,1),1,_xlpm.VD),
AND(MONTH($AW26)=MONTH(BA$15),MONTH($AX26)=MONTH(BA$15)),
NETWORKDAYS.INTL($AW26,$AX26,1,_xlpm.VD)))),0)),
$DH26="месяц",
$DR26*BA26,
$DH26="неделя",
$DR26*BA26/7*(ROUNDUP((DAY(EOMONTH(BA$15,0)))/4,0))),
0)</f>
        <v/>
      </c>
      <c r="DU26" s="125">
        <f t="array" ref="DU26">
IFERROR(_xlfn.IFS(
$DH26="день_1",
$DR26*$BL26/($AX26-$AW26+1)*BB26*(DAY(EOMONTH(BB$15,0))),
$DH26="день_2",
$DR26/30*MAX(MIN($AX26,EOMONTH(BB$15,0))-MAX($AW26,BB$15)+1,),
$DH26="раб.день",
$DR26/30*(IFERROR(
_xlfn.LET(_xlpm.VD,
CHOOSE(
{1;2;3;4;5;6;7;8;9;10;11;12;13;14;15;16;17;18},
45658,45659,45660,45661,45662,45663,45664,45665,45711,45724,45778,45779,45785,45786,45820,45821,45965,46022),
_xlfn.LET(_xlpm.DD,
MAX(MIN($AX26,EOMONTH(BB$15,0))-MAX($AW26,BB$15),),
_xlfn.IFS(
AND(MONTH($AW26)=MONTH(BB$15),MONTH($AX26)&lt;&gt;MONTH(BB$15)),
NETWORKDAYS.INTL($AW26,$AW26+_xlpm.DD,1,_xlpm.VD),
AND(MONTH($AW26)&lt;&gt;MONTH(BB$15),MONTH($AX26)=MONTH(BB$15)),
NETWORKDAYS.INTL(($AX26)-_xlpm.DD,$AX26,1,_xlpm.VD),
AND(MONTH($AW26)&lt;MONTH(BB$15),MONTH($AX26)&gt;MONTH(BB$15)),
NETWORKDAYS.INTL((EOMONTH(BB$15-1,1))-_xlpm.DD,EOMONTH(BB$15-1,1),1,_xlpm.VD),
AND(MONTH($AW26)=MONTH(BB$15),MONTH($AX26)=MONTH(BB$15)),
NETWORKDAYS.INTL($AW26,$AX26,1,_xlpm.VD)))),0)),
$DH26="месяц",
$DR26*BB26,
$DH26="неделя",
$DR26*BB26/7*(ROUNDUP((DAY(EOMONTH(BB$15,0)))/4,0))),
0)</f>
        <v/>
      </c>
      <c r="DV26" s="125">
        <f t="array" ref="DV26">
IFERROR(_xlfn.IFS(
$DH26="день_1",
$DR26*$BL26/($AX26-$AW26+1)*BC26*(DAY(EOMONTH(BC$15,0))),
$DH26="день_2",
$DR26/30*MAX(MIN($AX26,EOMONTH(BC$15,0))-MAX($AW26,BC$15)+1,),
$DH26="раб.день",
$DR26/30*(IFERROR(
_xlfn.LET(_xlpm.VD,
CHOOSE(
{1;2;3;4;5;6;7;8;9;10;11;12;13;14;15;16;17;18},
45658,45659,45660,45661,45662,45663,45664,45665,45711,45724,45778,45779,45785,45786,45820,45821,45965,46022),
_xlfn.LET(_xlpm.DD,
MAX(MIN($AX26,EOMONTH(BC$15,0))-MAX($AW26,BC$15),),
_xlfn.IFS(
AND(MONTH($AW26)=MONTH(BC$15),MONTH($AX26)&lt;&gt;MONTH(BC$15)),
NETWORKDAYS.INTL($AW26,$AW26+_xlpm.DD,1,_xlpm.VD),
AND(MONTH($AW26)&lt;&gt;MONTH(BC$15),MONTH($AX26)=MONTH(BC$15)),
NETWORKDAYS.INTL(($AX26)-_xlpm.DD,$AX26,1,_xlpm.VD),
AND(MONTH($AW26)&lt;MONTH(BC$15),MONTH($AX26)&gt;MONTH(BC$15)),
NETWORKDAYS.INTL((EOMONTH(BC$15-1,1))-_xlpm.DD,EOMONTH(BC$15-1,1),1,_xlpm.VD),
AND(MONTH($AW26)=MONTH(BC$15),MONTH($AX26)=MONTH(BC$15)),
NETWORKDAYS.INTL($AW26,$AX26,1,_xlpm.VD)))),0)),
$DH26="месяц",
$DR26*BC26,
$DH26="неделя",
$DR26*BC26/7*(ROUNDUP((DAY(EOMONTH(BC$15,0)))/4,0))),
0)</f>
        <v/>
      </c>
      <c r="DW26" s="125">
        <f t="array" ref="DW26">
IFERROR(_xlfn.IFS(
$DH26="день_1",
$DR26*$BL26/($AX26-$AW26+1)*BD26*(DAY(EOMONTH(BD$15,0))),
$DH26="день_2",
$DR26/30*MAX(MIN($AX26,EOMONTH(BD$15,0))-MAX($AW26,BD$15)+1,),
$DH26="раб.день",
$DR26/30*(IFERROR(
_xlfn.LET(_xlpm.VD,
CHOOSE(
{1;2;3;4;5;6;7;8;9;10;11;12;13;14;15;16;17;18},
45658,45659,45660,45661,45662,45663,45664,45665,45711,45724,45778,45779,45785,45786,45820,45821,45965,46022),
_xlfn.LET(_xlpm.DD,
MAX(MIN($AX26,EOMONTH(BD$15,0))-MAX($AW26,BD$15),),
_xlfn.IFS(
AND(MONTH($AW26)=MONTH(BD$15),MONTH($AX26)&lt;&gt;MONTH(BD$15)),
NETWORKDAYS.INTL($AW26,$AW26+_xlpm.DD,1,_xlpm.VD),
AND(MONTH($AW26)&lt;&gt;MONTH(BD$15),MONTH($AX26)=MONTH(BD$15)),
NETWORKDAYS.INTL(($AX26)-_xlpm.DD,$AX26,1,_xlpm.VD),
AND(MONTH($AW26)&lt;MONTH(BD$15),MONTH($AX26)&gt;MONTH(BD$15)),
NETWORKDAYS.INTL((EOMONTH(BD$15-1,1))-_xlpm.DD,EOMONTH(BD$15-1,1),1,_xlpm.VD),
AND(MONTH($AW26)=MONTH(BD$15),MONTH($AX26)=MONTH(BD$15)),
NETWORKDAYS.INTL($AW26,$AX26,1,_xlpm.VD)))),0)),
$DH26="месяц",
$DR26*BD26,
$DH26="неделя",
$DR26*BD26/7*(ROUNDUP((DAY(EOMONTH(BD$15,0)))/4,0))),
0)</f>
        <v/>
      </c>
      <c r="DX26" s="125">
        <f t="array" ref="DX26">
IFERROR(_xlfn.IFS(
$DH26="день_1",
$DR26*$BL26/($AX26-$AW26+1)*BE26*(DAY(EOMONTH(BE$15,0))),
$DH26="день_2",
$DR26/30*MAX(MIN($AX26,EOMONTH(BE$15,0))-MAX($AW26,BE$15)+1,),
$DH26="раб.день",
$DR26/30*(IFERROR(
_xlfn.LET(_xlpm.VD,
CHOOSE(
{1;2;3;4;5;6;7;8;9;10;11;12;13;14;15;16;17;18},
45658,45659,45660,45661,45662,45663,45664,45665,45711,45724,45778,45779,45785,45786,45820,45821,45965,46022),
_xlfn.LET(_xlpm.DD,
MAX(MIN($AX26,EOMONTH(BE$15,0))-MAX($AW26,BE$15),),
_xlfn.IFS(
AND(MONTH($AW26)=MONTH(BE$15),MONTH($AX26)&lt;&gt;MONTH(BE$15)),
NETWORKDAYS.INTL($AW26,$AW26+_xlpm.DD,1,_xlpm.VD),
AND(MONTH($AW26)&lt;&gt;MONTH(BE$15),MONTH($AX26)=MONTH(BE$15)),
NETWORKDAYS.INTL(($AX26)-_xlpm.DD,$AX26,1,_xlpm.VD),
AND(MONTH($AW26)&lt;MONTH(BE$15),MONTH($AX26)&gt;MONTH(BE$15)),
NETWORKDAYS.INTL((EOMONTH(BE$15-1,1))-_xlpm.DD,EOMONTH(BE$15-1,1),1,_xlpm.VD),
AND(MONTH($AW26)=MONTH(BE$15),MONTH($AX26)=MONTH(BE$15)),
NETWORKDAYS.INTL($AW26,$AX26,1,_xlpm.VD)))),0)),
$DH26="месяц",
$DR26*BE26,
$DH26="неделя",
$DR26*BE26/7*(ROUNDUP((DAY(EOMONTH(BE$15,0)))/4,0))),
0)</f>
        <v/>
      </c>
      <c r="DY26" s="125">
        <f t="array" ref="DY26">
IFERROR(_xlfn.IFS(
$DH26="день_1",
$DR26*$BL26/($AX26-$AW26+1)*BF26*(DAY(EOMONTH(BF$15,0))),
$DH26="день_2",
$DR26/30*MAX(MIN($AX26,EOMONTH(BF$15,0))-MAX($AW26,BF$15)+1,),
$DH26="раб.день",
$DR26/30*(IFERROR(
_xlfn.LET(_xlpm.VD,
CHOOSE(
{1;2;3;4;5;6;7;8;9;10;11;12;13;14;15;16;17;18},
45658,45659,45660,45661,45662,45663,45664,45665,45711,45724,45778,45779,45785,45786,45820,45821,45965,46022),
_xlfn.LET(_xlpm.DD,
MAX(MIN($AX26,EOMONTH(BF$15,0))-MAX($AW26,BF$15),),
_xlfn.IFS(
AND(MONTH($AW26)=MONTH(BF$15),MONTH($AX26)&lt;&gt;MONTH(BF$15)),
NETWORKDAYS.INTL($AW26,$AW26+_xlpm.DD,1,_xlpm.VD),
AND(MONTH($AW26)&lt;&gt;MONTH(BF$15),MONTH($AX26)=MONTH(BF$15)),
NETWORKDAYS.INTL(($AX26)-_xlpm.DD,$AX26,1,_xlpm.VD),
AND(MONTH($AW26)&lt;MONTH(BF$15),MONTH($AX26)&gt;MONTH(BF$15)),
NETWORKDAYS.INTL((EOMONTH(BF$15-1,1))-_xlpm.DD,EOMONTH(BF$15-1,1),1,_xlpm.VD),
AND(MONTH($AW26)=MONTH(BF$15),MONTH($AX26)=MONTH(BF$15)),
NETWORKDAYS.INTL($AW26,$AX26,1,_xlpm.VD)))),0)),
$DH26="месяц",
$DR26*BF26,
$DH26="неделя",
$DR26*BF26/7*(ROUNDUP((DAY(EOMONTH(BF$15,0)))/4,0))),
0)</f>
        <v/>
      </c>
      <c r="DZ26" s="125">
        <f t="array" ref="DZ26">
IFERROR(_xlfn.IFS(
$DH26="день_1",
$DR26*$BL26/($AX26-$AW26+1)*BG26*(DAY(EOMONTH(BG$15,0))),
$DH26="день_2",
$DR26/30*MAX(MIN($AX26,EOMONTH(BG$15,0))-MAX($AW26,BG$15)+1,),
$DH26="раб.день",
$DR26/30*(IFERROR(
_xlfn.LET(_xlpm.VD,
CHOOSE(
{1;2;3;4;5;6;7;8;9;10;11;12;13;14;15;16;17;18},
45658,45659,45660,45661,45662,45663,45664,45665,45711,45724,45778,45779,45785,45786,45820,45821,45965,46022),
_xlfn.LET(_xlpm.DD,
MAX(MIN($AX26,EOMONTH(BG$15,0))-MAX($AW26,BG$15),),
_xlfn.IFS(
AND(MONTH($AW26)=MONTH(BG$15),MONTH($AX26)&lt;&gt;MONTH(BG$15)),
NETWORKDAYS.INTL($AW26,$AW26+_xlpm.DD,1,_xlpm.VD),
AND(MONTH($AW26)&lt;&gt;MONTH(BG$15),MONTH($AX26)=MONTH(BG$15)),
NETWORKDAYS.INTL(($AX26)-_xlpm.DD,$AX26,1,_xlpm.VD),
AND(MONTH($AW26)&lt;MONTH(BG$15),MONTH($AX26)&gt;MONTH(BG$15)),
NETWORKDAYS.INTL((EOMONTH(BG$15-1,1))-_xlpm.DD,EOMONTH(BG$15-1,1),1,_xlpm.VD),
AND(MONTH($AW26)=MONTH(BG$15),MONTH($AX26)=MONTH(BG$15)),
NETWORKDAYS.INTL($AW26,$AX26,1,_xlpm.VD)))),0)),
$DH26="месяц",
$DR26*BG26,
$DH26="неделя",
$DR26*BG26/7*(ROUNDUP((DAY(EOMONTH(BG$15,0)))/4,0))),
0)</f>
        <v/>
      </c>
      <c r="EA26" s="125">
        <f t="array" ref="EA26">
IFERROR(_xlfn.IFS(
$DH26="день_1",
$DR26*$BL26/($AX26-$AW26+1)*BH26*(DAY(EOMONTH(BH$15,0))),
$DH26="день_2",
$DR26/30*MAX(MIN($AX26,EOMONTH(BH$15,0))-MAX($AW26,BH$15)+1,),
$DH26="раб.день",
$DR26/30*(IFERROR(
_xlfn.LET(_xlpm.VD,
CHOOSE(
{1;2;3;4;5;6;7;8;9;10;11;12;13;14;15;16;17;18},
45658,45659,45660,45661,45662,45663,45664,45665,45711,45724,45778,45779,45785,45786,45820,45821,45965,46022),
_xlfn.LET(_xlpm.DD,
MAX(MIN($AX26,EOMONTH(BH$15,0))-MAX($AW26,BH$15),),
_xlfn.IFS(
AND(MONTH($AW26)=MONTH(BH$15),MONTH($AX26)&lt;&gt;MONTH(BH$15)),
NETWORKDAYS.INTL($AW26,$AW26+_xlpm.DD,1,_xlpm.VD),
AND(MONTH($AW26)&lt;&gt;MONTH(BH$15),MONTH($AX26)=MONTH(BH$15)),
NETWORKDAYS.INTL(($AX26)-_xlpm.DD,$AX26,1,_xlpm.VD),
AND(MONTH($AW26)&lt;MONTH(BH$15),MONTH($AX26)&gt;MONTH(BH$15)),
NETWORKDAYS.INTL((EOMONTH(BH$15-1,1))-_xlpm.DD,EOMONTH(BH$15-1,1),1,_xlpm.VD),
AND(MONTH($AW26)=MONTH(BH$15),MONTH($AX26)=MONTH(BH$15)),
NETWORKDAYS.INTL($AW26,$AX26,1,_xlpm.VD)))),0)),
$DH26="месяц",
$DR26*BH26,
$DH26="неделя",
$DR26*BH26/7*(ROUNDUP((DAY(EOMONTH(BH$15,0)))/4,0))),
0)</f>
        <v/>
      </c>
      <c r="EB26" s="125">
        <f t="array" ref="EB26">
IFERROR(_xlfn.IFS(
$DH26="день_1",
$DR26*$BL26/($AX26-$AW26+1)*BI26*(DAY(EOMONTH(BI$15,0))),
$DH26="день_2",
$DR26/30*MAX(MIN($AX26,EOMONTH(BI$15,0))-MAX($AW26,BI$15)+1,),
$DH26="раб.день",
$DR26/30*(IFERROR(
_xlfn.LET(_xlpm.VD,
CHOOSE(
{1;2;3;4;5;6;7;8;9;10;11;12;13;14;15;16;17;18},
45658,45659,45660,45661,45662,45663,45664,45665,45711,45724,45778,45779,45785,45786,45820,45821,45965,46022),
_xlfn.LET(_xlpm.DD,
MAX(MIN($AX26,EOMONTH(BI$15,0))-MAX($AW26,BI$15),),
_xlfn.IFS(
AND(MONTH($AW26)=MONTH(BI$15),MONTH($AX26)&lt;&gt;MONTH(BI$15)),
NETWORKDAYS.INTL($AW26,$AW26+_xlpm.DD,1,_xlpm.VD),
AND(MONTH($AW26)&lt;&gt;MONTH(BI$15),MONTH($AX26)=MONTH(BI$15)),
NETWORKDAYS.INTL(($AX26)-_xlpm.DD,$AX26,1,_xlpm.VD),
AND(MONTH($AW26)&lt;MONTH(BI$15),MONTH($AX26)&gt;MONTH(BI$15)),
NETWORKDAYS.INTL((EOMONTH(BI$15-1,1))-_xlpm.DD,EOMONTH(BI$15-1,1),1,_xlpm.VD),
AND(MONTH($AW26)=MONTH(BI$15),MONTH($AX26)=MONTH(BI$15)),
NETWORKDAYS.INTL($AW26,$AX26,1,_xlpm.VD)))),0)),
$DH26="месяц",
$DR26*BI26,
$DH26="неделя",
$DR26*BI26/7*(ROUNDUP((DAY(EOMONTH(BI$15,0)))/4,0))),
0)</f>
        <v/>
      </c>
      <c r="EC26" s="125">
        <f t="array" ref="EC26">
IFERROR(_xlfn.IFS(
$DH26="день_1",
$DR26*$BL26/($AX26-$AW26+1)*BJ26*(DAY(EOMONTH(BJ$15,0))),
$DH26="день_2",
$DR26/30*MAX(MIN($AX26,EOMONTH(BJ$15,0))-MAX($AW26,BJ$15)+1,),
$DH26="раб.день",
$DR26/30*(IFERROR(
_xlfn.LET(_xlpm.VD,
CHOOSE(
{1;2;3;4;5;6;7;8;9;10;11;12;13;14;15;16;17;18},
45658,45659,45660,45661,45662,45663,45664,45665,45711,45724,45778,45779,45785,45786,45820,45821,45965,46022),
_xlfn.LET(_xlpm.DD,
MAX(MIN($AX26,EOMONTH(BJ$15,0))-MAX($AW26,BJ$15),),
_xlfn.IFS(
AND(MONTH($AW26)=MONTH(BJ$15),MONTH($AX26)&lt;&gt;MONTH(BJ$15)),
NETWORKDAYS.INTL($AW26,$AW26+_xlpm.DD,1,_xlpm.VD),
AND(MONTH($AW26)&lt;&gt;MONTH(BJ$15),MONTH($AX26)=MONTH(BJ$15)),
NETWORKDAYS.INTL(($AX26)-_xlpm.DD,$AX26,1,_xlpm.VD),
AND(MONTH($AW26)&lt;MONTH(BJ$15),MONTH($AX26)&gt;MONTH(BJ$15)),
NETWORKDAYS.INTL((EOMONTH(BJ$15-1,1))-_xlpm.DD,EOMONTH(BJ$15-1,1),1,_xlpm.VD),
AND(MONTH($AW26)=MONTH(BJ$15),MONTH($AX26)=MONTH(BJ$15)),
NETWORKDAYS.INTL($AW26,$AX26,1,_xlpm.VD)))),0)),
$DH26="месяц",
$DR26*BJ26,
$DH26="неделя",
$DR26*BJ26/7*(ROUNDUP((DAY(EOMONTH(BJ$15,0)))/4,0))),
0)</f>
        <v/>
      </c>
      <c r="ED26" s="125">
        <f t="array" ref="ED26">
IFERROR(_xlfn.IFS(
$DH26="день_1",
$DR26*$BL26/($AX26-$AW26+1)*BK26*(DAY(EOMONTH(BK$15,0))),
$DH26="день_2",
$DR26/30*MAX(MIN($AX26,EOMONTH(BK$15,0))-MAX($AW26,BK$15)+1,),
$DH26="раб.день",
$DR26/30*(IFERROR(
_xlfn.LET(_xlpm.VD,
CHOOSE(
{1;2;3;4;5;6;7;8;9;10;11;12;13;14;15;16;17;18},
45658,45659,45660,45661,45662,45663,45664,45665,45711,45724,45778,45779,45785,45786,45820,45821,45965,46022),
_xlfn.LET(_xlpm.DD,
MAX(MIN($AX26,EOMONTH(BK$15,0))-MAX($AW26,BK$15),),
_xlfn.IFS(
AND(MONTH($AW26)=MONTH(BK$15),MONTH($AX26)&lt;&gt;MONTH(BK$15)),
NETWORKDAYS.INTL($AW26,$AW26+_xlpm.DD,1,_xlpm.VD),
AND(MONTH($AW26)&lt;&gt;MONTH(BK$15),MONTH($AX26)=MONTH(BK$15)),
NETWORKDAYS.INTL(($AX26)-_xlpm.DD,$AX26,1,_xlpm.VD),
AND(MONTH($AW26)&lt;MONTH(BK$15),MONTH($AX26)&gt;MONTH(BK$15)),
NETWORKDAYS.INTL((EOMONTH(BK$15-1,1))-_xlpm.DD,EOMONTH(BK$15-1,1),1,_xlpm.VD),
AND(MONTH($AW26)=MONTH(BK$15),MONTH($AX26)=MONTH(BK$15)),
NETWORKDAYS.INTL($AW26,$AX26,1,_xlpm.VD)))),0)),
$DH26="месяц",
$DR26*BK26,
$DH26="неделя",
$DR26*BK26/7*(ROUNDUP((DAY(EOMONTH(BK$15,0)))/4,0))),
0)</f>
        <v/>
      </c>
      <c r="EE26" s="125">
        <f>SUM($DS26,$DT26,$DU26,$DV26,$DW26,$DX26,$DY26,$DZ26,$EA26,$EB26,$EC26,$ED26)</f>
        <v/>
      </c>
      <c r="EF26" s="125">
        <f>IFERROR(ROUND($EE26*(1+$EP26),2),0)</f>
        <v/>
      </c>
      <c r="EG26" s="128" t="n">
        <v>1</v>
      </c>
      <c r="EH26" s="126" t="n">
        <v>0</v>
      </c>
      <c r="EI26" s="126">
        <f>ROUND(SUM($EH26:$EH26)*SUM($AB26:$AB26)*$EG26,2)</f>
        <v/>
      </c>
      <c r="EJ26" s="126">
        <f>ROUND($EI26*(1+$EP26),2)</f>
        <v/>
      </c>
      <c r="EK26" s="126" t="n">
        <v>0</v>
      </c>
      <c r="EL26" s="126">
        <f>ROUND(SUM($EK26:$EK26)*SUM($AB26:$AB26)*$EG26,2)</f>
        <v/>
      </c>
      <c r="EM26" s="126">
        <f>ROUND($EL26*(1+$EP26),2)</f>
        <v/>
      </c>
      <c r="EN26" s="126">
        <f>SUM($EE26,$EI26,$EL26)</f>
        <v/>
      </c>
      <c r="EO26" s="126">
        <f>SUM($EF26,$EJ26,$EM26)</f>
        <v/>
      </c>
      <c r="EP26" s="59" t="inlineStr">
        <is>
          <t>20%</t>
        </is>
      </c>
      <c r="EQ26" s="59" t="n"/>
      <c r="ER26" s="60">
        <f t="array" ref="ER26">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MATCH(ES26,
{"AMS";"RussOutdoor";"HD Outdoor";"Ingroup";"IQ";"Ledproduction";"LisChannel";"Logic";"Media-PPL";"NovikovTV | НовиковТВ";"SMA";"SOK";"КрокусТВ | CrocusTV | IndoorTV";"Сити";"ТЯК Москва"},
0)),"")</f>
        <v/>
      </c>
      <c r="ES26" s="60" t="n"/>
      <c r="ET26" s="60">
        <f t="array" ref="ET26">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MATCH(ES26,
{"AMS";"RussOutdoor";"HD Outdoor";"Ingroup";"IQ";"Ledproduction";"LisChannel";"Logic";"Media-PPL";"NovikovTV | НовиковТВ";"SMA";"SOK";"КрокусТВ | CrocusTV | IndoorTV";"Сити";"ТЯК Москва"},
0)),"")</f>
        <v/>
      </c>
      <c r="EU26" s="60" t="n"/>
      <c r="EV26" s="60" t="n"/>
      <c r="EX26" s="110">
        <f t="array" ref="EX26">
($AR26/30
+N("ТРАФИК ПЛОЩАДКИ"))*
(IFERROR(
_xlfn.LET(
_xlpm.GPR,
HLOOKUP($L26,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(MATCH($T26,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IF($Q26="цифровой",_xlpm.GPR/$AG26,_xlpm.GPR/60)),
0)
+N("DWELL TIME"))*
(IF($AB26=0,0,IF($AB26=1,0.3,IF($AB26=2,0.5,IF($AB26&gt;2,1))))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_xlfn.IFS($AC26="да",1.2,$AC26="нет",1)*
_xlfn.IFS($AD26="да",1.2,$AD26="нет",1)*
IF(R26="статический",1,1.2)*
$X26*
INDEX(
{1.2;1;1.2;1.2;1;1.2;1.2;1.2;1.2;1.2;1.2;1;1.2;1.2;1.2;1.2;1;1;1.2;1.2;1.2;1;1;1;1;1.2;1.2;1.2;1.2;1;1;1;1;1.2;1.2;1.2;1.2;1.2;1.2;1.2;1.2;1;1;1.2;1;1;1;1;1.5;1;1;1.5;1.5;1.2},
MATCH($Q26,_xlpm.MI,0)))&gt;{0.02;0.04;0.06;0.1;0.2;0.4;0.6;0.8;1;2;4;6})),
{0;1;2;3;4;5;6;7;8;9;10;11;12},
0)))
+N("КОЭФФИЦИЕНТ КОНТАКТА"))))*
(_xlfn.IFS($X26&lt;0.1,$X26/1000,$X26&gt;25,5.2,AND($X26&gt;=0.1,$X26&lt;=25),(($X26*2+0.1)/10)*($X26/10)))*
IFERROR((_xlfn.LET(
_xlpm.MA,
{0;0.8;0.85;0.9;0.95;1},
_xlpm.MAA,
{0;1;2;3;4;5},
INDEX(_xlpm.MA,MATCH(SUMPRODUCT(--((IF(ROUND(_xlpm.MAA,1)&gt;5,5,ROUND($AB26,1)))&gt;{0;1;2;3;4;5})),_xlpm.MAA,0)))
+N("КОЭФФИЦИЕНТ КОЛ-ВО КОНСТРУКЦИЙ")),1)*
$AB26,0))*
(IF($Q26="цифровой",$AG26/15*$AI26,1)
+N("ДЛЯ ЦИФРЫ"))</f>
        <v/>
      </c>
      <c r="EY26" s="110">
        <f>IFERROR(EX26*AY26,0)</f>
        <v/>
      </c>
      <c r="EZ26" s="131">
        <f>IFERROR(DP26/EY26*1000,0)</f>
        <v/>
      </c>
      <c r="FA26" s="112">
        <f>IFERROR(FC26/FB26,0)</f>
        <v/>
      </c>
      <c r="FB26" s="112">
        <f>IFERROR((FC26/(EY26/FF26*#REF!))*0.825,0)</f>
        <v/>
      </c>
      <c r="FC26" s="112">
        <f>IFERROR(((EX26*30/AR26)*100)/30,0)</f>
        <v/>
      </c>
      <c r="FD26" s="112">
        <f>IFERROR(EY26/G26*100%,0)</f>
        <v/>
      </c>
      <c r="FE26" s="112">
        <f>IFERROR(FD26/FC26*100%,0)</f>
        <v/>
      </c>
      <c r="FF26" s="110">
        <f>IFERROR(AR26/30*AY26,0)</f>
        <v/>
      </c>
    </row>
    <row r="27" ht="13" customHeight="1">
      <c r="A27" s="59" t="n"/>
      <c r="B27" s="60" t="n"/>
      <c r="C27" s="60" t="n"/>
      <c r="D27" s="60">
        <f t="array" ref="D27">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MATCH($E27,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7" s="60">
        <f t="array" ref="E27">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MATCH($F27,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7" s="60" t="inlineStr"/>
      <c r="G27" s="60" t="n"/>
      <c r="H27" s="60">
        <f t="array" ref="H27">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MATCH($I27,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7" s="60" t="n"/>
      <c r="J27" s="60" t="n"/>
      <c r="K27" s="60" t="n"/>
      <c r="L27" s="60" t="n"/>
      <c r="M27" s="60" t="n"/>
      <c r="N27" s="60" t="n"/>
      <c r="O27" s="60" t="n"/>
      <c r="P27" s="60">
        <f t="array" ref="P27">
_xlfn.IFS(
ISNUMBER(MATCH($Q27,{"шелфбаннер","разделитель","монетница","чековая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ISNUMBER(MATCH($Q27,{"LED/LCD","видеокулер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ISNUMBER(MATCH($Q27,{"автомобиль","машина","выставочное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ISNUMBER(MATCH($Q27,{"билборд","лифтовая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ISNUMBER(MATCH($Q27,{"навигация","подвесной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ISNUMBER(MATCH($Q27,{"движущаяся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ISNUMBER(MATCH($Q27,{"каталог","журнал"},)),
"Пресса",
$Q27="","")</f>
        <v/>
      </c>
      <c r="Q27" s="60" t="n"/>
      <c r="R27" s="60">
        <f t="array" ref="R27">
IFERROR(
_xlfn.IFS(
OR(ISNUMBER(MATCH($Q27,{"экспозиция","макет","стенд","автостенд","авто стенд","выставочное пространство","выставочные стенды","модульные выставочные стенды","3Д конструкция","3D конструкция"},)),P27="Экспонирование"),
"нестандартный",
ISNUMBER(MATCH($Q27,{"скроллер","призматрон"},)),
"динамический",
$P27="Видео",
"цифровой",
OR($P27="Пресса",$P27="Щит",$P27="POSm",$P27="Подвес",$P27="Брендирование/оклейка"),
"статический"),"")</f>
        <v/>
      </c>
      <c r="S27" s="59" t="n"/>
      <c r="T27" s="60" t="n"/>
      <c r="U27" s="60" t="n"/>
      <c r="V27" s="60">
        <f>
IF(P27="Видео",
"цифровой постер/ролик",
IF(ISNUMBER(MATCH(Q27,{"короб световой","короб световой | лайтбокс","короб световой | кристалайт","лайтбокс","лайт бокс","кристалайт","LB","lightbox"},)),
"бэклит",
IF(P27="Брендирование/оклейка",
"перфарированная пленка/самоклейка",
IF(P27="Экспонирование",
"под запрос",
IF(P27="Подвес",
"баннер/ткань",
"")))))</f>
        <v/>
      </c>
      <c r="W27" s="59" t="n"/>
      <c r="X27" s="59" t="n"/>
      <c r="Y27" s="59" t="n"/>
      <c r="Z27" s="61" t="n"/>
      <c r="AA27" s="61" t="n"/>
      <c r="AB27" s="61">
        <f>IF(BL27&gt;0,Z27,0)</f>
        <v/>
      </c>
      <c r="AC27" s="59" t="n"/>
      <c r="AD27" s="59" t="n"/>
      <c r="AE27" s="59" t="n"/>
      <c r="AF27" s="59" t="n"/>
      <c r="AG27" s="59" t="n"/>
      <c r="AH27" s="59" t="n"/>
      <c r="AI27" s="59" t="n"/>
      <c r="AJ27" s="59" t="n"/>
      <c r="AK27" s="59" t="n"/>
      <c r="AL27" s="62">
        <f>IFERROR(IF(OR(R27="статический",R27="динамический",R27="нестандартный",R27="",R27=""),"-",IF(AND(AH27="-",AI27="-"),"-",AK27*3600/AH27*AI27)),"-")</f>
        <v/>
      </c>
      <c r="AM27" s="62">
        <f>IFERROR(IF(OR(R27="статический",R27="динамический",R27="",R27="", R27="BTL",R27="нестандартный"),"-",AG27*AI27*AL27/60),"-")</f>
        <v/>
      </c>
      <c r="AN27" s="63">
        <f>IFERROR(IF(AH27="","-",AG27*AI27/AH27),"-")</f>
        <v/>
      </c>
      <c r="AO27" s="59">
        <f>IFERROR(IF(OR($R27="статический",$R27="динамический",$R27="",$R27="",$R27="BTL",$R27="нестандартный"),"-",$AL27*$AY27),"-")</f>
        <v/>
      </c>
      <c r="AP27" s="62">
        <f>IFERROR(IF(OR($R27="статический",$R27="динамический",$R27="",$R27="",$R27="BTL",$R27="нестандартный"),"-",$AM27*AY27),"-")</f>
        <v/>
      </c>
      <c r="AQ27" s="64" t="n"/>
      <c r="AR27" s="61" t="n"/>
      <c r="AS27" s="61" t="n"/>
      <c r="AT27" s="61" t="n"/>
      <c r="AU27" s="65" t="n"/>
      <c r="AV27" s="124">
        <f>IFERROR(DR27/AT27*1000,"n/a")</f>
        <v/>
      </c>
      <c r="AW27" s="67" t="n"/>
      <c r="AX27" s="67" t="n"/>
      <c r="AY27" s="43">
        <f>IFERROR(IF(OR($AW27="",$AX27=""),"",_xlfn.DAYS($AX27+1,$AW27)),"")</f>
        <v/>
      </c>
      <c r="AZ27" s="68">
        <f t="array" ref="AZ27">
_xlfn.LET(_xlpm.COEFF,
IF($AW27+$AX27=0,0,IF(MAX(MIN($AX27,EOMONTH(AZ$15,0))-MAX($AW27,AZ$15)+1,)&gt;0,1,0)),
_xlfn.IFS(
$ES27="LisChannel",
_xlpm.COEFF*
INDEX({1;1;1.2;1.2;1;1;1;1;1.2;1.2;1.2;1.2},
MATCH(MONTH(AZ$15),
{1,2,3,4,5,6,7,8,9,10,11,12})),
CONCATENATE($ES27," ",$L27)="RussOutdoor метро",
_xlpm.COEFF*
INDEX({0.8;0.9;1.1;1.1;1;1;1;1;1.1;1.1;1.1;1.1},
MATCH(MONTH(AZ$15),
{1,2,3,4,5,6,7,8,9,10,11,12})),
$ES27&lt;&gt;"LisChannel",
_xlpm.COEFF,
$ES27&lt;&gt;"RussOutdoor",
_xlpm.COEFF))</f>
        <v/>
      </c>
      <c r="BA27" s="68">
        <f t="array" ref="BA27">
_xlfn.LET(_xlpm.COEFF,
IF($AW27+$AX27=0,0,IF(MAX(MIN($AX27,EOMONTH(BA$15,0))-MAX($AW27,BA$15)+1,)&gt;0,1,0)),
_xlfn.IFS(
$ES27="LisChannel",
_xlpm.COEFF*
INDEX({1;1;1.2;1.2;1;1;1;1;1.2;1.2;1.2;1.2},
MATCH(MONTH(BA$15),
{1,2,3,4,5,6,7,8,9,10,11,12})),
CONCATENATE($ES27," ",$L27)="RussOutdoor метро",
_xlpm.COEFF*
INDEX({0.8;0.9;1.1;1.1;1;1;1;1;1.1;1.1;1.1;1.1},
MATCH(MONTH(BA$15),
{1,2,3,4,5,6,7,8,9,10,11,12})),
$ES27&lt;&gt;"LisChannel",
_xlpm.COEFF,
$ES27&lt;&gt;"RussOutdoor",
_xlpm.COEFF))</f>
        <v/>
      </c>
      <c r="BB27" s="68">
        <f t="array" ref="BB27">
_xlfn.LET(_xlpm.COEFF,
IF($AW27+$AX27=0,0,IF(MAX(MIN($AX27,EOMONTH(BB$15,0))-MAX($AW27,BB$15)+1,)&gt;0,1,0)),
_xlfn.IFS(
$ES27="LisChannel",
_xlpm.COEFF*
INDEX({1;1;1.2;1.2;1;1;1;1;1.2;1.2;1.2;1.2},
MATCH(MONTH(BB$15),
{1,2,3,4,5,6,7,8,9,10,11,12})),
CONCATENATE($ES27," ",$L27)="RussOutdoor метро",
_xlpm.COEFF*
INDEX({0.8;0.9;1.1;1.1;1;1;1;1;1.1;1.1;1.1;1.1},
MATCH(MONTH(BB$15),
{1,2,3,4,5,6,7,8,9,10,11,12})),
$ES27&lt;&gt;"LisChannel",
_xlpm.COEFF,
$ES27&lt;&gt;"RussOutdoor",
_xlpm.COEFF))</f>
        <v/>
      </c>
      <c r="BC27" s="68">
        <f t="array" ref="BC27">
_xlfn.LET(_xlpm.COEFF,
IF($AW27+$AX27=0,0,IF(MAX(MIN($AX27,EOMONTH(BC$15,0))-MAX($AW27,BC$15)+1,)&gt;0,1,0)),
_xlfn.IFS(
$ES27="LisChannel",
_xlpm.COEFF*
INDEX({1;1;1.2;1.2;1;1;1;1;1.2;1.2;1.2;1.2},
MATCH(MONTH(BC$15),
{1,2,3,4,5,6,7,8,9,10,11,12})),
CONCATENATE($ES27," ",$L27)="RussOutdoor метро",
_xlpm.COEFF*
INDEX({0.8;0.9;1.1;1.1;1;1;1;1;1.1;1.1;1.1;1.1},
MATCH(MONTH(BC$15),
{1,2,3,4,5,6,7,8,9,10,11,12})),
$ES27&lt;&gt;"LisChannel",
_xlpm.COEFF,
$ES27&lt;&gt;"RussOutdoor",
_xlpm.COEFF))</f>
        <v/>
      </c>
      <c r="BD27" s="68">
        <f t="array" ref="BD27">
_xlfn.LET(_xlpm.COEFF,
IF($AW27+$AX27=0,0,IF(MAX(MIN($AX27,EOMONTH(BD$15,0))-MAX($AW27,BD$15)+1,)&gt;0,1,0)),
_xlfn.IFS(
$ES27="LisChannel",
_xlpm.COEFF*
INDEX({1;1;1.2;1.2;1;1;1;1;1.2;1.2;1.2;1.2},
MATCH(MONTH(BD$15),
{1,2,3,4,5,6,7,8,9,10,11,12})),
CONCATENATE($ES27," ",$L27)="RussOutdoor метро",
_xlpm.COEFF*
INDEX({0.8;0.9;1.1;1.1;1;1;1;1;1.1;1.1;1.1;1.1},
MATCH(MONTH(BD$15),
{1,2,3,4,5,6,7,8,9,10,11,12})),
$ES27&lt;&gt;"LisChannel",
_xlpm.COEFF,
$ES27&lt;&gt;"RussOutdoor",
_xlpm.COEFF))</f>
        <v/>
      </c>
      <c r="BE27" s="68">
        <f t="array" ref="BE27">
_xlfn.LET(_xlpm.COEFF,
IF($AW27+$AX27=0,0,IF(MAX(MIN($AX27,EOMONTH(BE$15,0))-MAX($AW27,BE$15)+1,)&gt;0,1,0)),
_xlfn.IFS(
$ES27="LisChannel",
_xlpm.COEFF*
INDEX({1;1;1.2;1.2;1;1;1;1;1.2;1.2;1.2;1.2},
MATCH(MONTH(BE$15),
{1,2,3,4,5,6,7,8,9,10,11,12})),
CONCATENATE($ES27," ",$L27)="RussOutdoor метро",
_xlpm.COEFF*
INDEX({0.8;0.9;1.1;1.1;1;1;1;1;1.1;1.1;1.1;1.1},
MATCH(MONTH(BE$15),
{1,2,3,4,5,6,7,8,9,10,11,12})),
$ES27&lt;&gt;"LisChannel",
_xlpm.COEFF,
$ES27&lt;&gt;"RussOutdoor",
_xlpm.COEFF))</f>
        <v/>
      </c>
      <c r="BF27" s="68">
        <f t="array" ref="BF27">
_xlfn.LET(_xlpm.COEFF,
IF($AW27+$AX27=0,0,IF(MAX(MIN($AX27,EOMONTH(BF$15,0))-MAX($AW27,BF$15)+1,)&gt;0,1,0)),
_xlfn.IFS(
$ES27="LisChannel",
_xlpm.COEFF*
INDEX({1;1;1.2;1.2;1;1;1;1;1.2;1.2;1.2;1.2},
MATCH(MONTH(BF$15),
{1,2,3,4,5,6,7,8,9,10,11,12})),
CONCATENATE($ES27," ",$L27)="RussOutdoor метро",
_xlpm.COEFF*
INDEX({0.8;0.9;1.1;1.1;1;1;1;1;1.1;1.1;1.1;1.1},
MATCH(MONTH(BF$15),
{1,2,3,4,5,6,7,8,9,10,11,12})),
$ES27&lt;&gt;"LisChannel",
_xlpm.COEFF,
$ES27&lt;&gt;"RussOutdoor",
_xlpm.COEFF))</f>
        <v/>
      </c>
      <c r="BG27" s="68">
        <f t="array" ref="BG27">
_xlfn.LET(_xlpm.COEFF,
IF($AW27+$AX27=0,0,IF(MAX(MIN($AX27,EOMONTH(BG$15,0))-MAX($AW27,BG$15)+1,)&gt;0,1,0)),
_xlfn.IFS(
$ES27="LisChannel",
_xlpm.COEFF*
INDEX({1;1;1.2;1.2;1;1;1;1;1.2;1.2;1.2;1.2},
MATCH(MONTH(BG$15),
{1,2,3,4,5,6,7,8,9,10,11,12})),
CONCATENATE($ES27," ",$L27)="RussOutdoor метро",
_xlpm.COEFF*
INDEX({0.8;0.9;1.1;1.1;1;1;1;1;1.1;1.1;1.1;1.1},
MATCH(MONTH(BG$15),
{1,2,3,4,5,6,7,8,9,10,11,12})),
$ES27&lt;&gt;"LisChannel",
_xlpm.COEFF,
$ES27&lt;&gt;"RussOutdoor",
_xlpm.COEFF))</f>
        <v/>
      </c>
      <c r="BH27" s="68">
        <f t="array" ref="BH27">
_xlfn.LET(_xlpm.COEFF,
IF($AW27+$AX27=0,0,IF(MAX(MIN($AX27,EOMONTH(BH$15,0))-MAX($AW27,BH$15)+1,)&gt;0,1,0)),
_xlfn.IFS(
$ES27="LisChannel",
_xlpm.COEFF*
INDEX({1;1;1.2;1.2;1;1;1;1;1.2;1.2;1.2;1.2},
MATCH(MONTH(BH$15),
{1,2,3,4,5,6,7,8,9,10,11,12})),
CONCATENATE($ES27," ",$L27)="RussOutdoor метро",
_xlpm.COEFF*
INDEX({0.8;0.9;1.1;1.1;1;1;1;1;1.1;1.1;1.1;1.1},
MATCH(MONTH(BH$15),
{1,2,3,4,5,6,7,8,9,10,11,12})),
$ES27&lt;&gt;"LisChannel",
_xlpm.COEFF,
$ES27&lt;&gt;"RussOutdoor",
_xlpm.COEFF))</f>
        <v/>
      </c>
      <c r="BI27" s="68">
        <f t="array" ref="BI27">
_xlfn.LET(_xlpm.COEFF,
IF($AW27+$AX27=0,0,IF(MAX(MIN($AX27,EOMONTH(BI$15,0))-MAX($AW27,BI$15)+1,)&gt;0,1,0)),
_xlfn.IFS(
$ES27="LisChannel",
_xlpm.COEFF*
INDEX({1;1;1.2;1.2;1;1;1;1;1.2;1.2;1.2;1.2},
MATCH(MONTH(BI$15),
{1,2,3,4,5,6,7,8,9,10,11,12})),
CONCATENATE($ES27," ",$L27)="RussOutdoor метро",
_xlpm.COEFF*
INDEX({0.8;0.9;1.1;1.1;1;1;1;1;1.1;1.1;1.1;1.1},
MATCH(MONTH(BI$15),
{1,2,3,4,5,6,7,8,9,10,11,12})),
$ES27&lt;&gt;"LisChannel",
_xlpm.COEFF,
$ES27&lt;&gt;"RussOutdoor",
_xlpm.COEFF))</f>
        <v/>
      </c>
      <c r="BJ27" s="68">
        <f t="array" ref="BJ27">
_xlfn.LET(_xlpm.COEFF,
IF($AW27+$AX27=0,0,IF(MAX(MIN($AX27,EOMONTH(BJ$15,0))-MAX($AW27,BJ$15)+1,)&gt;0,1,0)),
_xlfn.IFS(
$ES27="LisChannel",
_xlpm.COEFF*
INDEX({1;1;1.2;1.2;1;1;1;1;1.2;1.2;1.2;1.2},
MATCH(MONTH(BJ$15),
{1,2,3,4,5,6,7,8,9,10,11,12})),
CONCATENATE($ES27," ",$L27)="RussOutdoor метро",
_xlpm.COEFF*
INDEX({0.8;0.9;1.1;1.1;1;1;1;1;1.1;1.1;1.1;1.1},
MATCH(MONTH(BJ$15),
{1,2,3,4,5,6,7,8,9,10,11,12})),
$ES27&lt;&gt;"LisChannel",
_xlpm.COEFF,
$ES27&lt;&gt;"RussOutdoor",
_xlpm.COEFF))</f>
        <v/>
      </c>
      <c r="BK27" s="68">
        <f t="array" ref="BK27">
_xlfn.LET(_xlpm.COEFF,
IF($AW27+$AX27=0,0,IF(MAX(MIN($AX27,EOMONTH(BK$15,0))-MAX($AW27,BK$15)+1,)&gt;0,1,0)),
_xlfn.IFS(
$ES27="LisChannel",
_xlpm.COEFF*
INDEX({1;1;1.2;1.2;1;1;1;1;1.2;1.2;1.2;1.2},
MATCH(MONTH(BK$15),
{1,2,3,4,5,6,7,8,9,10,11,12})),
CONCATENATE($ES27," ",$L27)="RussOutdoor метро",
_xlpm.COEFF*
INDEX({0.8;0.9;1.1;1.1;1;1;1;1;1.1;1.1;1.1;1.1},
MATCH(MONTH(BK$15),
{1,2,3,4,5,6,7,8,9,10,11,12})),
$ES27&lt;&gt;"LisChannel",
_xlpm.COEFF,
$ES27&lt;&gt;"RussOutdoor",
_xlpm.COEFF))</f>
        <v/>
      </c>
      <c r="BL27" s="62">
        <f>COUNTIFS($AZ27:$BK27,"&gt;0")</f>
        <v/>
      </c>
      <c r="BM27" s="65" t="n"/>
      <c r="BN27" s="125">
        <f>$DJ27</f>
        <v/>
      </c>
      <c r="BO27" s="63">
        <f>$DQ27</f>
        <v/>
      </c>
      <c r="BP27" s="125">
        <f>
IFERROR(
IF($BL27=0,0,
$BN27*(1-$BO27)),
0)</f>
        <v/>
      </c>
      <c r="BQ27" s="125">
        <f t="array" ref="BQ27">
IFERROR(
_xlfn.IFS(
$DH27="день_1",
$BP27*$BL27/($AX27-$AW27+1)*AZ27*(DAY(EOMONTH(AZ$15,0))),
$DH27="день_2",
$BP27/30*MAX(MIN($AX27,EOMONTH(AZ$15,0))-MAX($AW27,AZ$15)+1,),
$DH27="раб.день",
$BP27/30*(IFERROR(
_xlfn.LET(_xlpm.VD,
CHOOSE(
{1;2;3;4;5;6;7;8;9;10;11;12;13;14;15;16;17;18},
45658,45659,45660,45661,45662,45663,45664,45665,45711,45724,45778,45779,45785,45786,45820,45821,45965,46022),
_xlfn.LET(_xlpm.DD,
MAX(MIN($AX27,EOMONTH(AZ$15,0))-MAX($AW27,AZ$15),),
_xlfn.IFS(
AND(MONTH($AW27)=MONTH(AZ$15),MONTH($AX27)&lt;&gt;MONTH(AZ$15)),
NETWORKDAYS.INTL($AW27,$AW27+_xlpm.DD,1,_xlpm.VD),
AND(MONTH($AW27)&lt;&gt;MONTH(AZ$15),MONTH($AX27)=MONTH(AZ$15)),
NETWORKDAYS.INTL(($AX27)-_xlpm.DD,$AX27,1,_xlpm.VD),
AND(MONTH($AW27)&lt;MONTH(AZ$15),MONTH($AX27)&gt;MONTH(AZ$15)),
NETWORKDAYS.INTL((EOMONTH(AZ$15-1,1))-_xlpm.DD,EOMONTH(AZ$15-1,1),1,_xlpm.VD),
AND(MONTH($AW27)=MONTH(AZ$15),MONTH($AX27)=MONTH(AZ$15)),
NETWORKDAYS.INTL($AW27,$AX27,1,_xlpm.VD)))),0)),
$DH27="месяц",
$BP27*AZ27,
$DH27="неделя",
$BP27*AZ27/7*(ROUNDUP((DAY(EOMONTH(AZ$15,0)))/4,0))),
0)</f>
        <v/>
      </c>
      <c r="BR27" s="125">
        <f t="array" ref="BR27">
IFERROR(
_xlfn.IFS(
$DH27="день_1",
$BP27*$BL27/($AX27-$AW27+1)*BA27*(DAY(EOMONTH(BA$15,0))),
$DH27="день_2",
$BP27/30*MAX(MIN($AX27,EOMONTH(BA$15,0))-MAX($AW27,BA$15)+1,),
$DH27="раб.день",
$BP27/30*(IFERROR(
_xlfn.LET(_xlpm.VD,
CHOOSE(
{1;2;3;4;5;6;7;8;9;10;11;12;13;14;15;16;17;18},
45658,45659,45660,45661,45662,45663,45664,45665,45711,45724,45778,45779,45785,45786,45820,45821,45965,46022),
_xlfn.LET(_xlpm.DD,
MAX(MIN($AX27,EOMONTH(BA$15,0))-MAX($AW27,BA$15),),
_xlfn.IFS(
AND(MONTH($AW27)=MONTH(BA$15),MONTH($AX27)&lt;&gt;MONTH(BA$15)),
NETWORKDAYS.INTL($AW27,$AW27+_xlpm.DD,1,_xlpm.VD),
AND(MONTH($AW27)&lt;&gt;MONTH(BA$15),MONTH($AX27)=MONTH(BA$15)),
NETWORKDAYS.INTL(($AX27)-_xlpm.DD,$AX27,1,_xlpm.VD),
AND(MONTH($AW27)&lt;MONTH(BA$15),MONTH($AX27)&gt;MONTH(BA$15)),
NETWORKDAYS.INTL((EOMONTH(BA$15-1,1))-_xlpm.DD,EOMONTH(BA$15-1,1),1,_xlpm.VD),
AND(MONTH($AW27)=MONTH(BA$15),MONTH($AX27)=MONTH(BA$15)),
NETWORKDAYS.INTL($AW27,$AX27,1,_xlpm.VD)))),0)),
$DH27="месяц",
$BP27*BA27,
$DH27="неделя",
$BP27*BA27/7*(ROUNDUP((DAY(EOMONTH(BA$15,0)))/4,0))),
0)</f>
        <v/>
      </c>
      <c r="BS27" s="125">
        <f t="array" ref="BS27">
IFERROR(
_xlfn.IFS(
$DH27="день_1",
$BP27*$BL27/($AX27-$AW27+1)*BB27*(DAY(EOMONTH(BB$15,0))),
$DH27="день_2",
$BP27/30*MAX(MIN($AX27,EOMONTH(BB$15,0))-MAX($AW27,BB$15)+1,),
$DH27="раб.день",
$BP27/30*(IFERROR(
_xlfn.LET(_xlpm.VD,
CHOOSE(
{1;2;3;4;5;6;7;8;9;10;11;12;13;14;15;16;17;18},
45658,45659,45660,45661,45662,45663,45664,45665,45711,45724,45778,45779,45785,45786,45820,45821,45965,46022),
_xlfn.LET(_xlpm.DD,
MAX(MIN($AX27,EOMONTH(BB$15,0))-MAX($AW27,BB$15),),
_xlfn.IFS(
AND(MONTH($AW27)=MONTH(BB$15),MONTH($AX27)&lt;&gt;MONTH(BB$15)),
NETWORKDAYS.INTL($AW27,$AW27+_xlpm.DD,1,_xlpm.VD),
AND(MONTH($AW27)&lt;&gt;MONTH(BB$15),MONTH($AX27)=MONTH(BB$15)),
NETWORKDAYS.INTL(($AX27)-_xlpm.DD,$AX27,1,_xlpm.VD),
AND(MONTH($AW27)&lt;MONTH(BB$15),MONTH($AX27)&gt;MONTH(BB$15)),
NETWORKDAYS.INTL((EOMONTH(BB$15-1,1))-_xlpm.DD,EOMONTH(BB$15-1,1),1,_xlpm.VD),
AND(MONTH($AW27)=MONTH(BB$15),MONTH($AX27)=MONTH(BB$15)),
NETWORKDAYS.INTL($AW27,$AX27,1,_xlpm.VD)))),0)),
$DH27="месяц",
$BP27*BB27,
$DH27="неделя",
$BP27*BB27/7*(ROUNDUP((DAY(EOMONTH(BB$15,0)))/4,0))),
0)</f>
        <v/>
      </c>
      <c r="BT27" s="125">
        <f t="array" ref="BT27">
IFERROR(
_xlfn.IFS(
$DH27="день_1",
$BP27*$BL27/($AX27-$AW27+1)*BC27*(DAY(EOMONTH(BC$15,0))),
$DH27="день_2",
$BP27/30*MAX(MIN($AX27,EOMONTH(BC$15,0))-MAX($AW27,BC$15)+1,),
$DH27="раб.день",
$BP27/30*(IFERROR(
_xlfn.LET(_xlpm.VD,
CHOOSE(
{1;2;3;4;5;6;7;8;9;10;11;12;13;14;15;16;17;18},
45658,45659,45660,45661,45662,45663,45664,45665,45711,45724,45778,45779,45785,45786,45820,45821,45965,46022),
_xlfn.LET(_xlpm.DD,
MAX(MIN($AX27,EOMONTH(BC$15,0))-MAX($AW27,BC$15),),
_xlfn.IFS(
AND(MONTH($AW27)=MONTH(BC$15),MONTH($AX27)&lt;&gt;MONTH(BC$15)),
NETWORKDAYS.INTL($AW27,$AW27+_xlpm.DD,1,_xlpm.VD),
AND(MONTH($AW27)&lt;&gt;MONTH(BC$15),MONTH($AX27)=MONTH(BC$15)),
NETWORKDAYS.INTL(($AX27)-_xlpm.DD,$AX27,1,_xlpm.VD),
AND(MONTH($AW27)&lt;MONTH(BC$15),MONTH($AX27)&gt;MONTH(BC$15)),
NETWORKDAYS.INTL((EOMONTH(BC$15-1,1))-_xlpm.DD,EOMONTH(BC$15-1,1),1,_xlpm.VD),
AND(MONTH($AW27)=MONTH(BC$15),MONTH($AX27)=MONTH(BC$15)),
NETWORKDAYS.INTL($AW27,$AX27,1,_xlpm.VD)))),0)),
$DH27="месяц",
$BP27*BC27,
$DH27="неделя",
$BP27*BC27/7*(ROUNDUP((DAY(EOMONTH(BC$15,0)))/4,0))),
0)</f>
        <v/>
      </c>
      <c r="BU27" s="125">
        <f t="array" ref="BU27">
IFERROR(
_xlfn.IFS(
$DH27="день_1",
$BP27*$BL27/($AX27-$AW27+1)*BD27*(DAY(EOMONTH(BD$15,0))),
$DH27="день_2",
$BP27/30*MAX(MIN($AX27,EOMONTH(BD$15,0))-MAX($AW27,BD$15)+1,),
$DH27="раб.день",
$BP27/30*(IFERROR(
_xlfn.LET(_xlpm.VD,
CHOOSE(
{1;2;3;4;5;6;7;8;9;10;11;12;13;14;15;16;17;18},
45658,45659,45660,45661,45662,45663,45664,45665,45711,45724,45778,45779,45785,45786,45820,45821,45965,46022),
_xlfn.LET(_xlpm.DD,
MAX(MIN($AX27,EOMONTH(BD$15,0))-MAX($AW27,BD$15),),
_xlfn.IFS(
AND(MONTH($AW27)=MONTH(BD$15),MONTH($AX27)&lt;&gt;MONTH(BD$15)),
NETWORKDAYS.INTL($AW27,$AW27+_xlpm.DD,1,_xlpm.VD),
AND(MONTH($AW27)&lt;&gt;MONTH(BD$15),MONTH($AX27)=MONTH(BD$15)),
NETWORKDAYS.INTL(($AX27)-_xlpm.DD,$AX27,1,_xlpm.VD),
AND(MONTH($AW27)&lt;MONTH(BD$15),MONTH($AX27)&gt;MONTH(BD$15)),
NETWORKDAYS.INTL((EOMONTH(BD$15-1,1))-_xlpm.DD,EOMONTH(BD$15-1,1),1,_xlpm.VD),
AND(MONTH($AW27)=MONTH(BD$15),MONTH($AX27)=MONTH(BD$15)),
NETWORKDAYS.INTL($AW27,$AX27,1,_xlpm.VD)))),0)),
$DH27="месяц",
$BP27*BD27,
$DH27="неделя",
$BP27*BD27/7*(ROUNDUP((DAY(EOMONTH(BD$15,0)))/4,0))),
0)</f>
        <v/>
      </c>
      <c r="BV27" s="125">
        <f t="array" ref="BV27">
IFERROR(
_xlfn.IFS(
$DH27="день_1",
$BP27*$BL27/($AX27-$AW27+1)*BE27*(DAY(EOMONTH(BE$15,0))),
$DH27="день_2",
$BP27/30*MAX(MIN($AX27,EOMONTH(BE$15,0))-MAX($AW27,BE$15)+1,),
$DH27="раб.день",
$BP27/30*(IFERROR(
_xlfn.LET(_xlpm.VD,
CHOOSE(
{1;2;3;4;5;6;7;8;9;10;11;12;13;14;15;16;17;18},
45658,45659,45660,45661,45662,45663,45664,45665,45711,45724,45778,45779,45785,45786,45820,45821,45965,46022),
_xlfn.LET(_xlpm.DD,
MAX(MIN($AX27,EOMONTH(BE$15,0))-MAX($AW27,BE$15),),
_xlfn.IFS(
AND(MONTH($AW27)=MONTH(BE$15),MONTH($AX27)&lt;&gt;MONTH(BE$15)),
NETWORKDAYS.INTL($AW27,$AW27+_xlpm.DD,1,_xlpm.VD),
AND(MONTH($AW27)&lt;&gt;MONTH(BE$15),MONTH($AX27)=MONTH(BE$15)),
NETWORKDAYS.INTL(($AX27)-_xlpm.DD,$AX27,1,_xlpm.VD),
AND(MONTH($AW27)&lt;MONTH(BE$15),MONTH($AX27)&gt;MONTH(BE$15)),
NETWORKDAYS.INTL((EOMONTH(BE$15-1,1))-_xlpm.DD,EOMONTH(BE$15-1,1),1,_xlpm.VD),
AND(MONTH($AW27)=MONTH(BE$15),MONTH($AX27)=MONTH(BE$15)),
NETWORKDAYS.INTL($AW27,$AX27,1,_xlpm.VD)))),0)),
$DH27="месяц",
$BP27*BE27,
$DH27="неделя",
$BP27*BE27/7*(ROUNDUP((DAY(EOMONTH(BE$15,0)))/4,0))),
0)</f>
        <v/>
      </c>
      <c r="BW27" s="125">
        <f t="array" ref="BW27">
IFERROR(
_xlfn.IFS(
$DH27="день_1",
$BP27*$BL27/($AX27-$AW27+1)*BF27*(DAY(EOMONTH(BF$15,0))),
$DH27="день_2",
$BP27/30*MAX(MIN($AX27,EOMONTH(BF$15,0))-MAX($AW27,BF$15)+1,),
$DH27="раб.день",
$BP27/30*(IFERROR(
_xlfn.LET(_xlpm.VD,
CHOOSE(
{1;2;3;4;5;6;7;8;9;10;11;12;13;14;15;16;17;18},
45658,45659,45660,45661,45662,45663,45664,45665,45711,45724,45778,45779,45785,45786,45820,45821,45965,46022),
_xlfn.LET(_xlpm.DD,
MAX(MIN($AX27,EOMONTH(BF$15,0))-MAX($AW27,BF$15),),
_xlfn.IFS(
AND(MONTH($AW27)=MONTH(BF$15),MONTH($AX27)&lt;&gt;MONTH(BF$15)),
NETWORKDAYS.INTL($AW27,$AW27+_xlpm.DD,1,_xlpm.VD),
AND(MONTH($AW27)&lt;&gt;MONTH(BF$15),MONTH($AX27)=MONTH(BF$15)),
NETWORKDAYS.INTL(($AX27)-_xlpm.DD,$AX27,1,_xlpm.VD),
AND(MONTH($AW27)&lt;MONTH(BF$15),MONTH($AX27)&gt;MONTH(BF$15)),
NETWORKDAYS.INTL((EOMONTH(BF$15-1,1))-_xlpm.DD,EOMONTH(BF$15-1,1),1,_xlpm.VD),
AND(MONTH($AW27)=MONTH(BF$15),MONTH($AX27)=MONTH(BF$15)),
NETWORKDAYS.INTL($AW27,$AX27,1,_xlpm.VD)))),0)),
$DH27="месяц",
$BP27*BF27,
$DH27="неделя",
$BP27*BF27/7*(ROUNDUP((DAY(EOMONTH(BF$15,0)))/4,0))),
0)</f>
        <v/>
      </c>
      <c r="BX27" s="125">
        <f t="array" ref="BX27">
IFERROR(
_xlfn.IFS(
$DH27="день_1",
$BP27*$BL27/($AX27-$AW27+1)*BG27*(DAY(EOMONTH(BG$15,0))),
$DH27="день_2",
$BP27/30*MAX(MIN($AX27,EOMONTH(BG$15,0))-MAX($AW27,BG$15)+1,),
$DH27="раб.день",
$BP27/30*(IFERROR(
_xlfn.LET(_xlpm.VD,
CHOOSE(
{1;2;3;4;5;6;7;8;9;10;11;12;13;14;15;16;17;18},
45658,45659,45660,45661,45662,45663,45664,45665,45711,45724,45778,45779,45785,45786,45820,45821,45965,46022),
_xlfn.LET(_xlpm.DD,
MAX(MIN($AX27,EOMONTH(BG$15,0))-MAX($AW27,BG$15),),
_xlfn.IFS(
AND(MONTH($AW27)=MONTH(BG$15),MONTH($AX27)&lt;&gt;MONTH(BG$15)),
NETWORKDAYS.INTL($AW27,$AW27+_xlpm.DD,1,_xlpm.VD),
AND(MONTH($AW27)&lt;&gt;MONTH(BG$15),MONTH($AX27)=MONTH(BG$15)),
NETWORKDAYS.INTL(($AX27)-_xlpm.DD,$AX27,1,_xlpm.VD),
AND(MONTH($AW27)&lt;MONTH(BG$15),MONTH($AX27)&gt;MONTH(BG$15)),
NETWORKDAYS.INTL((EOMONTH(BG$15-1,1))-_xlpm.DD,EOMONTH(BG$15-1,1),1,_xlpm.VD),
AND(MONTH($AW27)=MONTH(BG$15),MONTH($AX27)=MONTH(BG$15)),
NETWORKDAYS.INTL($AW27,$AX27,1,_xlpm.VD)))),0)),
$DH27="месяц",
$BP27*BG27,
$DH27="неделя",
$BP27*BG27/7*(ROUNDUP((DAY(EOMONTH(BG$15,0)))/4,0))),
0)</f>
        <v/>
      </c>
      <c r="BY27" s="125">
        <f t="array" ref="BY27">
IFERROR(
_xlfn.IFS(
$DH27="день_1",
$BP27*$BL27/($AX27-$AW27+1)*BH27*(DAY(EOMONTH(BH$15,0))),
$DH27="день_2",
$BP27/30*MAX(MIN($AX27,EOMONTH(BH$15,0))-MAX($AW27,BH$15)+1,),
$DH27="раб.день",
$BP27/30*(IFERROR(
_xlfn.LET(_xlpm.VD,
CHOOSE(
{1;2;3;4;5;6;7;8;9;10;11;12;13;14;15;16;17;18},
45658,45659,45660,45661,45662,45663,45664,45665,45711,45724,45778,45779,45785,45786,45820,45821,45965,46022),
_xlfn.LET(_xlpm.DD,
MAX(MIN($AX27,EOMONTH(BH$15,0))-MAX($AW27,BH$15),),
_xlfn.IFS(
AND(MONTH($AW27)=MONTH(BH$15),MONTH($AX27)&lt;&gt;MONTH(BH$15)),
NETWORKDAYS.INTL($AW27,$AW27+_xlpm.DD,1,_xlpm.VD),
AND(MONTH($AW27)&lt;&gt;MONTH(BH$15),MONTH($AX27)=MONTH(BH$15)),
NETWORKDAYS.INTL(($AX27)-_xlpm.DD,$AX27,1,_xlpm.VD),
AND(MONTH($AW27)&lt;MONTH(BH$15),MONTH($AX27)&gt;MONTH(BH$15)),
NETWORKDAYS.INTL((EOMONTH(BH$15-1,1))-_xlpm.DD,EOMONTH(BH$15-1,1),1,_xlpm.VD),
AND(MONTH($AW27)=MONTH(BH$15),MONTH($AX27)=MONTH(BH$15)),
NETWORKDAYS.INTL($AW27,$AX27,1,_xlpm.VD)))),0)),
$DH27="месяц",
$BP27*BH27,
$DH27="неделя",
$BP27*BH27/7*(ROUNDUP((DAY(EOMONTH(BH$15,0)))/4,0))),
0)</f>
        <v/>
      </c>
      <c r="BZ27" s="125">
        <f t="array" ref="BZ27">
IFERROR(
_xlfn.IFS(
$DH27="день_1",
$BP27*$BL27/($AX27-$AW27+1)*BI27*(DAY(EOMONTH(BI$15,0))),
$DH27="день_2",
$BP27/30*MAX(MIN($AX27,EOMONTH(BI$15,0))-MAX($AW27,BI$15)+1,),
$DH27="раб.день",
$BP27/30*(IFERROR(
_xlfn.LET(_xlpm.VD,
CHOOSE(
{1;2;3;4;5;6;7;8;9;10;11;12;13;14;15;16;17;18},
45658,45659,45660,45661,45662,45663,45664,45665,45711,45724,45778,45779,45785,45786,45820,45821,45965,46022),
_xlfn.LET(_xlpm.DD,
MAX(MIN($AX27,EOMONTH(BI$15,0))-MAX($AW27,BI$15),),
_xlfn.IFS(
AND(MONTH($AW27)=MONTH(BI$15),MONTH($AX27)&lt;&gt;MONTH(BI$15)),
NETWORKDAYS.INTL($AW27,$AW27+_xlpm.DD,1,_xlpm.VD),
AND(MONTH($AW27)&lt;&gt;MONTH(BI$15),MONTH($AX27)=MONTH(BI$15)),
NETWORKDAYS.INTL(($AX27)-_xlpm.DD,$AX27,1,_xlpm.VD),
AND(MONTH($AW27)&lt;MONTH(BI$15),MONTH($AX27)&gt;MONTH(BI$15)),
NETWORKDAYS.INTL((EOMONTH(BI$15-1,1))-_xlpm.DD,EOMONTH(BI$15-1,1),1,_xlpm.VD),
AND(MONTH($AW27)=MONTH(BI$15),MONTH($AX27)=MONTH(BI$15)),
NETWORKDAYS.INTL($AW27,$AX27,1,_xlpm.VD)))),0)),
$DH27="месяц",
$BP27*BI27,
$DH27="неделя",
$BP27*BI27/7*(ROUNDUP((DAY(EOMONTH(BI$15,0)))/4,0))),
0)</f>
        <v/>
      </c>
      <c r="CA27" s="125">
        <f t="array" ref="CA27">
IFERROR(
_xlfn.IFS(
$DH27="день_1",
$BP27*$BL27/($AX27-$AW27+1)*BJ27*(DAY(EOMONTH(BJ$15,0))),
$DH27="день_2",
$BP27/30*MAX(MIN($AX27,EOMONTH(BJ$15,0))-MAX($AW27,BJ$15)+1,),
$DH27="раб.день",
$BP27/30*(IFERROR(
_xlfn.LET(_xlpm.VD,
CHOOSE(
{1;2;3;4;5;6;7;8;9;10;11;12;13;14;15;16;17;18},
45658,45659,45660,45661,45662,45663,45664,45665,45711,45724,45778,45779,45785,45786,45820,45821,45965,46022),
_xlfn.LET(_xlpm.DD,
MAX(MIN($AX27,EOMONTH(BJ$15,0))-MAX($AW27,BJ$15),),
_xlfn.IFS(
AND(MONTH($AW27)=MONTH(BJ$15),MONTH($AX27)&lt;&gt;MONTH(BJ$15)),
NETWORKDAYS.INTL($AW27,$AW27+_xlpm.DD,1,_xlpm.VD),
AND(MONTH($AW27)&lt;&gt;MONTH(BJ$15),MONTH($AX27)=MONTH(BJ$15)),
NETWORKDAYS.INTL(($AX27)-_xlpm.DD,$AX27,1,_xlpm.VD),
AND(MONTH($AW27)&lt;MONTH(BJ$15),MONTH($AX27)&gt;MONTH(BJ$15)),
NETWORKDAYS.INTL((EOMONTH(BJ$15-1,1))-_xlpm.DD,EOMONTH(BJ$15-1,1),1,_xlpm.VD),
AND(MONTH($AW27)=MONTH(BJ$15),MONTH($AX27)=MONTH(BJ$15)),
NETWORKDAYS.INTL($AW27,$AX27,1,_xlpm.VD)))),0)),
$DH27="месяц",
$BP27*BJ27,
$DH27="неделя",
$BP27*BJ27/7*(ROUNDUP((DAY(EOMONTH(BJ$15,0)))/4,0))),
0)</f>
        <v/>
      </c>
      <c r="CB27" s="125">
        <f t="array" ref="CB27">
IFERROR(
_xlfn.IFS(
$DH27="день_1",
$BP27*$BL27/($AX27-$AW27+1)*BK27*(DAY(EOMONTH(BK$15,0))),
$DH27="день_2",
$BP27/30*MAX(MIN($AX27,EOMONTH(BK$15,0))-MAX($AW27,BK$15)+1,),
$DH27="раб.день",
$BP27/30*(IFERROR(
_xlfn.LET(_xlpm.VD,
CHOOSE(
{1;2;3;4;5;6;7;8;9;10;11;12;13;14;15;16;17;18},
45658,45659,45660,45661,45662,45663,45664,45665,45711,45724,45778,45779,45785,45786,45820,45821,45965,46022),
_xlfn.LET(_xlpm.DD,
MAX(MIN($AX27,EOMONTH(BK$15,0))-MAX($AW27,BK$15),),
_xlfn.IFS(
AND(MONTH($AW27)=MONTH(BK$15),MONTH($AX27)&lt;&gt;MONTH(BK$15)),
NETWORKDAYS.INTL($AW27,$AW27+_xlpm.DD,1,_xlpm.VD),
AND(MONTH($AW27)&lt;&gt;MONTH(BK$15),MONTH($AX27)=MONTH(BK$15)),
NETWORKDAYS.INTL(($AX27)-_xlpm.DD,$AX27,1,_xlpm.VD),
AND(MONTH($AW27)&lt;MONTH(BK$15),MONTH($AX27)&gt;MONTH(BK$15)),
NETWORKDAYS.INTL((EOMONTH(BK$15-1,1))-_xlpm.DD,EOMONTH(BK$15-1,1),1,_xlpm.VD),
AND(MONTH($AW27)=MONTH(BK$15),MONTH($AX27)=MONTH(BK$15)),
NETWORKDAYS.INTL($AW27,$AX27,1,_xlpm.VD)))),0)),
$DH27="месяц",
$BP27*BK27,
$DH27="неделя",
$BP27*BK27/7*(ROUNDUP((DAY(EOMONTH(BK$15,0)))/4,0))),
0)</f>
        <v/>
      </c>
      <c r="CC27" s="125">
        <f>SUM($BQ27:$CB27)</f>
        <v/>
      </c>
      <c r="CD27" s="126">
        <f>SUM($EH27:$EH27)</f>
        <v/>
      </c>
      <c r="CE27" s="126">
        <f>$CD27*$AB27</f>
        <v/>
      </c>
      <c r="CF27" s="126">
        <f>SUM($EK27:$EK27)</f>
        <v/>
      </c>
      <c r="CG27" s="126">
        <f>$CF27*$AB27</f>
        <v/>
      </c>
      <c r="CH27" s="126">
        <f>SUM($CC27,$CE27,$CG27)</f>
        <v/>
      </c>
      <c r="CI27" s="126">
        <f>$CH27*(1+$CM27)</f>
        <v/>
      </c>
      <c r="CJ27" s="127" t="n">
        <v>0</v>
      </c>
      <c r="CK27" s="126">
        <f>SUM($CH27:$CH27)*(1+$CJ27)</f>
        <v/>
      </c>
      <c r="CL27" s="126">
        <f>SUM($CH27:$CH27)*(1+$CM27)</f>
        <v/>
      </c>
      <c r="CM27" s="59" t="inlineStr">
        <is>
          <t>20%</t>
        </is>
      </c>
      <c r="CN27" s="59" t="n"/>
      <c r="CO27" s="72" t="n"/>
      <c r="CP27" s="59" t="n"/>
      <c r="CQ27" s="73" t="n"/>
      <c r="CR27" s="73" t="n"/>
      <c r="CS27" s="73" t="n"/>
      <c r="CT27" s="72" t="n"/>
      <c r="CU27" s="79" t="inlineStr">
        <is>
          <t> </t>
        </is>
      </c>
      <c r="CV27" s="60" t="n"/>
      <c r="CW27" s="60" t="n"/>
      <c r="CX27" s="60" t="n"/>
      <c r="CY27" s="127">
        <f>IFERROR(($CC27-$EE27)/($EE27/(1-$DQ27)),0)</f>
        <v/>
      </c>
      <c r="CZ27" s="127">
        <f>IFERROR(1-$EI27/($CE27),0)</f>
        <v/>
      </c>
      <c r="DA27" s="127">
        <f>IFERROR(1-$EL27/($CG27),0)</f>
        <v/>
      </c>
      <c r="DB27" s="126">
        <f>ROUND(IFERROR(($CI27/(1+$CM27)-$EN27),0),2)</f>
        <v/>
      </c>
      <c r="DC27" s="128" t="n"/>
      <c r="DD27" s="125" t="n"/>
      <c r="DE27" s="75" t="n">
        <v>0</v>
      </c>
      <c r="DF27" s="128" t="n"/>
      <c r="DG27" s="125">
        <f>IF($DC27=0,0,$DD27*($DC27*100%-$DE27*$DF27))*SUM($AB27:$AB27)</f>
        <v/>
      </c>
      <c r="DH27" s="129" t="inlineStr">
        <is>
          <t>месяц</t>
        </is>
      </c>
      <c r="DI27" s="130">
        <f t="array" ref="DI27">IFERROR(
IF($ES27="LisChannel",
(ROUND(((INDEX({174.625;153.888888888889;130.972222222222},MATCH($AI27,{2;3;4}),0))*$AG27*$AI27),2)),0),0)</f>
        <v/>
      </c>
      <c r="DJ27" s="130">
        <f>
_xlfn.LET(_xlpm.X,
IFERROR(
IF($ES27="НовиковТВ",
(_xlfn.LET(_xlpm.NTV,
_xlfn.LET(_xlpm.MIN,350000,
IF(SUMIFS($DI:$DI,$ES:$ES,"НовиковТВ")&lt;=_xlpm.MIN,
(SUMIFS($DI:$DI,$ES:$ES,"НовиковТВ")/(COUNTIFS($ES:$ES,"НовиковТВ")))*_xlpm.MIN/SUMIFS($DI:$DI,$ES:$ES,"НовиковТВ"),
DI27)),
_xlpm.NTV+$DG27/(1-(1-(_xlpm.NTV)*(1-$DL27)*(1-$DM27)*(1-$DN27)*(1-$DO27)*(1-$DP27)/_xlpm.NTV))))/(1+$EP27),
$DI27+$DG27/(1-(1-($DI27)*(1-$DL27)*(1-$DM27)*(1-$DN27)*(1-$DO27)*(1-$DP27)/$DI27))),
0),
_xlpm.X*(1+$CM27)*(1+$CW27)-_xlpm.X*(1+$CM27)+_xlpm.X)</f>
        <v/>
      </c>
      <c r="DK27" s="125" t="inlineStr">
        <is>
          <t>послед.</t>
        </is>
      </c>
      <c r="DL27" s="63" t="n">
        <v>0</v>
      </c>
      <c r="DM27" s="63" t="n">
        <v>0</v>
      </c>
      <c r="DN27" s="63" t="n">
        <v>0</v>
      </c>
      <c r="DO27" s="63" t="n">
        <v>0</v>
      </c>
      <c r="DP27" s="63" t="n">
        <v>0</v>
      </c>
      <c r="DQ27" s="63">
        <f t="array" ref="DQ27">IFERROR(_xlfn.IFS(
$DK27="послед.",1-(1-$DL27)*(1-$DM27)*(1-$DN27)*(1-$DO27)*(1-$DP27),
$DK27="сумм.",$DL27+$DM27+$DN27+$DO27+$DP27),
0)</f>
        <v/>
      </c>
      <c r="DR27" s="125">
        <f t="array" ref="DR27">
IFERROR(
_xlfn.IFS(
$BL27=0,
0,
$BL27&gt;0,
_xlfn.IFS($DK27="послед.",
$DJ27*(1-$DL27)*(1-$DM27)*(1-$DN27)*(1-$DO27)*(1-$DP27),
$DK27="сумм.",
$DJ27*(1-($DL27+$DM27+$DN27+$DO27+$DP27)))),0)</f>
        <v/>
      </c>
      <c r="DS27" s="125">
        <f t="array" ref="DS27">
IFERROR(_xlfn.IFS(
$DH27="день_1",
$DR27*$BL27/($AX27-$AW27+1)*AZ27*(DAY(EOMONTH(AZ$15,0))),
$DH27="день_2",
$DR27/30*MAX(MIN($AX27,EOMONTH(AZ$15,0))-MAX($AW27,AZ$15)+1,),
$DH27="раб.день",
$DR27/30*(IFERROR(
_xlfn.LET(_xlpm.VD,
CHOOSE(
{1;2;3;4;5;6;7;8;9;10;11;12;13;14;15;16;17;18},
45658,45659,45660,45661,45662,45663,45664,45665,45711,45724,45778,45779,45785,45786,45820,45821,45965,46022),
_xlfn.LET(_xlpm.DD,
MAX(MIN($AX27,EOMONTH(AZ$15,0))-MAX($AW27,AZ$15),),
_xlfn.IFS(
AND(MONTH($AW27)=MONTH(AZ$15),MONTH($AX27)&lt;&gt;MONTH(AZ$15)),
NETWORKDAYS.INTL($AW27,$AW27+_xlpm.DD,1,_xlpm.VD),
AND(MONTH($AW27)&lt;&gt;MONTH(AZ$15),MONTH($AX27)=MONTH(AZ$15)),
NETWORKDAYS.INTL(($AX27)-_xlpm.DD,$AX27,1,_xlpm.VD),
AND(MONTH($AW27)&lt;MONTH(AZ$15),MONTH($AX27)&gt;MONTH(AZ$15)),
NETWORKDAYS.INTL((EOMONTH(AZ$15-1,1))-_xlpm.DD,EOMONTH(AZ$15-1,1),1,_xlpm.VD),
AND(MONTH($AW27)=MONTH(AZ$15),MONTH($AX27)=MONTH(AZ$15)),
NETWORKDAYS.INTL($AW27,$AX27,1,_xlpm.VD)))),0)),
$DH27="месяц",
$DR27*AZ27,
$DH27="неделя",
$DR27*AZ27/7*(ROUNDUP((DAY(EOMONTH(AZ$15,0)))/4,0))),
0)</f>
        <v/>
      </c>
      <c r="DT27" s="125">
        <f t="array" ref="DT27">
IFERROR(_xlfn.IFS(
$DH27="день_1",
$DR27*$BL27/($AX27-$AW27+1)*BA27*(DAY(EOMONTH(BA$15,0))),
$DH27="день_2",
$DR27/30*MAX(MIN($AX27,EOMONTH(BA$15,0))-MAX($AW27,BA$15)+1,),
$DH27="раб.день",
$DR27/30*(IFERROR(
_xlfn.LET(_xlpm.VD,
CHOOSE(
{1;2;3;4;5;6;7;8;9;10;11;12;13;14;15;16;17;18},
45658,45659,45660,45661,45662,45663,45664,45665,45711,45724,45778,45779,45785,45786,45820,45821,45965,46022),
_xlfn.LET(_xlpm.DD,
MAX(MIN($AX27,EOMONTH(BA$15,0))-MAX($AW27,BA$15),),
_xlfn.IFS(
AND(MONTH($AW27)=MONTH(BA$15),MONTH($AX27)&lt;&gt;MONTH(BA$15)),
NETWORKDAYS.INTL($AW27,$AW27+_xlpm.DD,1,_xlpm.VD),
AND(MONTH($AW27)&lt;&gt;MONTH(BA$15),MONTH($AX27)=MONTH(BA$15)),
NETWORKDAYS.INTL(($AX27)-_xlpm.DD,$AX27,1,_xlpm.VD),
AND(MONTH($AW27)&lt;MONTH(BA$15),MONTH($AX27)&gt;MONTH(BA$15)),
NETWORKDAYS.INTL((EOMONTH(BA$15-1,1))-_xlpm.DD,EOMONTH(BA$15-1,1),1,_xlpm.VD),
AND(MONTH($AW27)=MONTH(BA$15),MONTH($AX27)=MONTH(BA$15)),
NETWORKDAYS.INTL($AW27,$AX27,1,_xlpm.VD)))),0)),
$DH27="месяц",
$DR27*BA27,
$DH27="неделя",
$DR27*BA27/7*(ROUNDUP((DAY(EOMONTH(BA$15,0)))/4,0))),
0)</f>
        <v/>
      </c>
      <c r="DU27" s="125">
        <f t="array" ref="DU27">
IFERROR(_xlfn.IFS(
$DH27="день_1",
$DR27*$BL27/($AX27-$AW27+1)*BB27*(DAY(EOMONTH(BB$15,0))),
$DH27="день_2",
$DR27/30*MAX(MIN($AX27,EOMONTH(BB$15,0))-MAX($AW27,BB$15)+1,),
$DH27="раб.день",
$DR27/30*(IFERROR(
_xlfn.LET(_xlpm.VD,
CHOOSE(
{1;2;3;4;5;6;7;8;9;10;11;12;13;14;15;16;17;18},
45658,45659,45660,45661,45662,45663,45664,45665,45711,45724,45778,45779,45785,45786,45820,45821,45965,46022),
_xlfn.LET(_xlpm.DD,
MAX(MIN($AX27,EOMONTH(BB$15,0))-MAX($AW27,BB$15),),
_xlfn.IFS(
AND(MONTH($AW27)=MONTH(BB$15),MONTH($AX27)&lt;&gt;MONTH(BB$15)),
NETWORKDAYS.INTL($AW27,$AW27+_xlpm.DD,1,_xlpm.VD),
AND(MONTH($AW27)&lt;&gt;MONTH(BB$15),MONTH($AX27)=MONTH(BB$15)),
NETWORKDAYS.INTL(($AX27)-_xlpm.DD,$AX27,1,_xlpm.VD),
AND(MONTH($AW27)&lt;MONTH(BB$15),MONTH($AX27)&gt;MONTH(BB$15)),
NETWORKDAYS.INTL((EOMONTH(BB$15-1,1))-_xlpm.DD,EOMONTH(BB$15-1,1),1,_xlpm.VD),
AND(MONTH($AW27)=MONTH(BB$15),MONTH($AX27)=MONTH(BB$15)),
NETWORKDAYS.INTL($AW27,$AX27,1,_xlpm.VD)))),0)),
$DH27="месяц",
$DR27*BB27,
$DH27="неделя",
$DR27*BB27/7*(ROUNDUP((DAY(EOMONTH(BB$15,0)))/4,0))),
0)</f>
        <v/>
      </c>
      <c r="DV27" s="125">
        <f t="array" ref="DV27">
IFERROR(_xlfn.IFS(
$DH27="день_1",
$DR27*$BL27/($AX27-$AW27+1)*BC27*(DAY(EOMONTH(BC$15,0))),
$DH27="день_2",
$DR27/30*MAX(MIN($AX27,EOMONTH(BC$15,0))-MAX($AW27,BC$15)+1,),
$DH27="раб.день",
$DR27/30*(IFERROR(
_xlfn.LET(_xlpm.VD,
CHOOSE(
{1;2;3;4;5;6;7;8;9;10;11;12;13;14;15;16;17;18},
45658,45659,45660,45661,45662,45663,45664,45665,45711,45724,45778,45779,45785,45786,45820,45821,45965,46022),
_xlfn.LET(_xlpm.DD,
MAX(MIN($AX27,EOMONTH(BC$15,0))-MAX($AW27,BC$15),),
_xlfn.IFS(
AND(MONTH($AW27)=MONTH(BC$15),MONTH($AX27)&lt;&gt;MONTH(BC$15)),
NETWORKDAYS.INTL($AW27,$AW27+_xlpm.DD,1,_xlpm.VD),
AND(MONTH($AW27)&lt;&gt;MONTH(BC$15),MONTH($AX27)=MONTH(BC$15)),
NETWORKDAYS.INTL(($AX27)-_xlpm.DD,$AX27,1,_xlpm.VD),
AND(MONTH($AW27)&lt;MONTH(BC$15),MONTH($AX27)&gt;MONTH(BC$15)),
NETWORKDAYS.INTL((EOMONTH(BC$15-1,1))-_xlpm.DD,EOMONTH(BC$15-1,1),1,_xlpm.VD),
AND(MONTH($AW27)=MONTH(BC$15),MONTH($AX27)=MONTH(BC$15)),
NETWORKDAYS.INTL($AW27,$AX27,1,_xlpm.VD)))),0)),
$DH27="месяц",
$DR27*BC27,
$DH27="неделя",
$DR27*BC27/7*(ROUNDUP((DAY(EOMONTH(BC$15,0)))/4,0))),
0)</f>
        <v/>
      </c>
      <c r="DW27" s="125">
        <f t="array" ref="DW27">
IFERROR(_xlfn.IFS(
$DH27="день_1",
$DR27*$BL27/($AX27-$AW27+1)*BD27*(DAY(EOMONTH(BD$15,0))),
$DH27="день_2",
$DR27/30*MAX(MIN($AX27,EOMONTH(BD$15,0))-MAX($AW27,BD$15)+1,),
$DH27="раб.день",
$DR27/30*(IFERROR(
_xlfn.LET(_xlpm.VD,
CHOOSE(
{1;2;3;4;5;6;7;8;9;10;11;12;13;14;15;16;17;18},
45658,45659,45660,45661,45662,45663,45664,45665,45711,45724,45778,45779,45785,45786,45820,45821,45965,46022),
_xlfn.LET(_xlpm.DD,
MAX(MIN($AX27,EOMONTH(BD$15,0))-MAX($AW27,BD$15),),
_xlfn.IFS(
AND(MONTH($AW27)=MONTH(BD$15),MONTH($AX27)&lt;&gt;MONTH(BD$15)),
NETWORKDAYS.INTL($AW27,$AW27+_xlpm.DD,1,_xlpm.VD),
AND(MONTH($AW27)&lt;&gt;MONTH(BD$15),MONTH($AX27)=MONTH(BD$15)),
NETWORKDAYS.INTL(($AX27)-_xlpm.DD,$AX27,1,_xlpm.VD),
AND(MONTH($AW27)&lt;MONTH(BD$15),MONTH($AX27)&gt;MONTH(BD$15)),
NETWORKDAYS.INTL((EOMONTH(BD$15-1,1))-_xlpm.DD,EOMONTH(BD$15-1,1),1,_xlpm.VD),
AND(MONTH($AW27)=MONTH(BD$15),MONTH($AX27)=MONTH(BD$15)),
NETWORKDAYS.INTL($AW27,$AX27,1,_xlpm.VD)))),0)),
$DH27="месяц",
$DR27*BD27,
$DH27="неделя",
$DR27*BD27/7*(ROUNDUP((DAY(EOMONTH(BD$15,0)))/4,0))),
0)</f>
        <v/>
      </c>
      <c r="DX27" s="125">
        <f t="array" ref="DX27">
IFERROR(_xlfn.IFS(
$DH27="день_1",
$DR27*$BL27/($AX27-$AW27+1)*BE27*(DAY(EOMONTH(BE$15,0))),
$DH27="день_2",
$DR27/30*MAX(MIN($AX27,EOMONTH(BE$15,0))-MAX($AW27,BE$15)+1,),
$DH27="раб.день",
$DR27/30*(IFERROR(
_xlfn.LET(_xlpm.VD,
CHOOSE(
{1;2;3;4;5;6;7;8;9;10;11;12;13;14;15;16;17;18},
45658,45659,45660,45661,45662,45663,45664,45665,45711,45724,45778,45779,45785,45786,45820,45821,45965,46022),
_xlfn.LET(_xlpm.DD,
MAX(MIN($AX27,EOMONTH(BE$15,0))-MAX($AW27,BE$15),),
_xlfn.IFS(
AND(MONTH($AW27)=MONTH(BE$15),MONTH($AX27)&lt;&gt;MONTH(BE$15)),
NETWORKDAYS.INTL($AW27,$AW27+_xlpm.DD,1,_xlpm.VD),
AND(MONTH($AW27)&lt;&gt;MONTH(BE$15),MONTH($AX27)=MONTH(BE$15)),
NETWORKDAYS.INTL(($AX27)-_xlpm.DD,$AX27,1,_xlpm.VD),
AND(MONTH($AW27)&lt;MONTH(BE$15),MONTH($AX27)&gt;MONTH(BE$15)),
NETWORKDAYS.INTL((EOMONTH(BE$15-1,1))-_xlpm.DD,EOMONTH(BE$15-1,1),1,_xlpm.VD),
AND(MONTH($AW27)=MONTH(BE$15),MONTH($AX27)=MONTH(BE$15)),
NETWORKDAYS.INTL($AW27,$AX27,1,_xlpm.VD)))),0)),
$DH27="месяц",
$DR27*BE27,
$DH27="неделя",
$DR27*BE27/7*(ROUNDUP((DAY(EOMONTH(BE$15,0)))/4,0))),
0)</f>
        <v/>
      </c>
      <c r="DY27" s="125">
        <f t="array" ref="DY27">
IFERROR(_xlfn.IFS(
$DH27="день_1",
$DR27*$BL27/($AX27-$AW27+1)*BF27*(DAY(EOMONTH(BF$15,0))),
$DH27="день_2",
$DR27/30*MAX(MIN($AX27,EOMONTH(BF$15,0))-MAX($AW27,BF$15)+1,),
$DH27="раб.день",
$DR27/30*(IFERROR(
_xlfn.LET(_xlpm.VD,
CHOOSE(
{1;2;3;4;5;6;7;8;9;10;11;12;13;14;15;16;17;18},
45658,45659,45660,45661,45662,45663,45664,45665,45711,45724,45778,45779,45785,45786,45820,45821,45965,46022),
_xlfn.LET(_xlpm.DD,
MAX(MIN($AX27,EOMONTH(BF$15,0))-MAX($AW27,BF$15),),
_xlfn.IFS(
AND(MONTH($AW27)=MONTH(BF$15),MONTH($AX27)&lt;&gt;MONTH(BF$15)),
NETWORKDAYS.INTL($AW27,$AW27+_xlpm.DD,1,_xlpm.VD),
AND(MONTH($AW27)&lt;&gt;MONTH(BF$15),MONTH($AX27)=MONTH(BF$15)),
NETWORKDAYS.INTL(($AX27)-_xlpm.DD,$AX27,1,_xlpm.VD),
AND(MONTH($AW27)&lt;MONTH(BF$15),MONTH($AX27)&gt;MONTH(BF$15)),
NETWORKDAYS.INTL((EOMONTH(BF$15-1,1))-_xlpm.DD,EOMONTH(BF$15-1,1),1,_xlpm.VD),
AND(MONTH($AW27)=MONTH(BF$15),MONTH($AX27)=MONTH(BF$15)),
NETWORKDAYS.INTL($AW27,$AX27,1,_xlpm.VD)))),0)),
$DH27="месяц",
$DR27*BF27,
$DH27="неделя",
$DR27*BF27/7*(ROUNDUP((DAY(EOMONTH(BF$15,0)))/4,0))),
0)</f>
        <v/>
      </c>
      <c r="DZ27" s="125">
        <f t="array" ref="DZ27">
IFERROR(_xlfn.IFS(
$DH27="день_1",
$DR27*$BL27/($AX27-$AW27+1)*BG27*(DAY(EOMONTH(BG$15,0))),
$DH27="день_2",
$DR27/30*MAX(MIN($AX27,EOMONTH(BG$15,0))-MAX($AW27,BG$15)+1,),
$DH27="раб.день",
$DR27/30*(IFERROR(
_xlfn.LET(_xlpm.VD,
CHOOSE(
{1;2;3;4;5;6;7;8;9;10;11;12;13;14;15;16;17;18},
45658,45659,45660,45661,45662,45663,45664,45665,45711,45724,45778,45779,45785,45786,45820,45821,45965,46022),
_xlfn.LET(_xlpm.DD,
MAX(MIN($AX27,EOMONTH(BG$15,0))-MAX($AW27,BG$15),),
_xlfn.IFS(
AND(MONTH($AW27)=MONTH(BG$15),MONTH($AX27)&lt;&gt;MONTH(BG$15)),
NETWORKDAYS.INTL($AW27,$AW27+_xlpm.DD,1,_xlpm.VD),
AND(MONTH($AW27)&lt;&gt;MONTH(BG$15),MONTH($AX27)=MONTH(BG$15)),
NETWORKDAYS.INTL(($AX27)-_xlpm.DD,$AX27,1,_xlpm.VD),
AND(MONTH($AW27)&lt;MONTH(BG$15),MONTH($AX27)&gt;MONTH(BG$15)),
NETWORKDAYS.INTL((EOMONTH(BG$15-1,1))-_xlpm.DD,EOMONTH(BG$15-1,1),1,_xlpm.VD),
AND(MONTH($AW27)=MONTH(BG$15),MONTH($AX27)=MONTH(BG$15)),
NETWORKDAYS.INTL($AW27,$AX27,1,_xlpm.VD)))),0)),
$DH27="месяц",
$DR27*BG27,
$DH27="неделя",
$DR27*BG27/7*(ROUNDUP((DAY(EOMONTH(BG$15,0)))/4,0))),
0)</f>
        <v/>
      </c>
      <c r="EA27" s="125">
        <f t="array" ref="EA27">
IFERROR(_xlfn.IFS(
$DH27="день_1",
$DR27*$BL27/($AX27-$AW27+1)*BH27*(DAY(EOMONTH(BH$15,0))),
$DH27="день_2",
$DR27/30*MAX(MIN($AX27,EOMONTH(BH$15,0))-MAX($AW27,BH$15)+1,),
$DH27="раб.день",
$DR27/30*(IFERROR(
_xlfn.LET(_xlpm.VD,
CHOOSE(
{1;2;3;4;5;6;7;8;9;10;11;12;13;14;15;16;17;18},
45658,45659,45660,45661,45662,45663,45664,45665,45711,45724,45778,45779,45785,45786,45820,45821,45965,46022),
_xlfn.LET(_xlpm.DD,
MAX(MIN($AX27,EOMONTH(BH$15,0))-MAX($AW27,BH$15),),
_xlfn.IFS(
AND(MONTH($AW27)=MONTH(BH$15),MONTH($AX27)&lt;&gt;MONTH(BH$15)),
NETWORKDAYS.INTL($AW27,$AW27+_xlpm.DD,1,_xlpm.VD),
AND(MONTH($AW27)&lt;&gt;MONTH(BH$15),MONTH($AX27)=MONTH(BH$15)),
NETWORKDAYS.INTL(($AX27)-_xlpm.DD,$AX27,1,_xlpm.VD),
AND(MONTH($AW27)&lt;MONTH(BH$15),MONTH($AX27)&gt;MONTH(BH$15)),
NETWORKDAYS.INTL((EOMONTH(BH$15-1,1))-_xlpm.DD,EOMONTH(BH$15-1,1),1,_xlpm.VD),
AND(MONTH($AW27)=MONTH(BH$15),MONTH($AX27)=MONTH(BH$15)),
NETWORKDAYS.INTL($AW27,$AX27,1,_xlpm.VD)))),0)),
$DH27="месяц",
$DR27*BH27,
$DH27="неделя",
$DR27*BH27/7*(ROUNDUP((DAY(EOMONTH(BH$15,0)))/4,0))),
0)</f>
        <v/>
      </c>
      <c r="EB27" s="125">
        <f t="array" ref="EB27">
IFERROR(_xlfn.IFS(
$DH27="день_1",
$DR27*$BL27/($AX27-$AW27+1)*BI27*(DAY(EOMONTH(BI$15,0))),
$DH27="день_2",
$DR27/30*MAX(MIN($AX27,EOMONTH(BI$15,0))-MAX($AW27,BI$15)+1,),
$DH27="раб.день",
$DR27/30*(IFERROR(
_xlfn.LET(_xlpm.VD,
CHOOSE(
{1;2;3;4;5;6;7;8;9;10;11;12;13;14;15;16;17;18},
45658,45659,45660,45661,45662,45663,45664,45665,45711,45724,45778,45779,45785,45786,45820,45821,45965,46022),
_xlfn.LET(_xlpm.DD,
MAX(MIN($AX27,EOMONTH(BI$15,0))-MAX($AW27,BI$15),),
_xlfn.IFS(
AND(MONTH($AW27)=MONTH(BI$15),MONTH($AX27)&lt;&gt;MONTH(BI$15)),
NETWORKDAYS.INTL($AW27,$AW27+_xlpm.DD,1,_xlpm.VD),
AND(MONTH($AW27)&lt;&gt;MONTH(BI$15),MONTH($AX27)=MONTH(BI$15)),
NETWORKDAYS.INTL(($AX27)-_xlpm.DD,$AX27,1,_xlpm.VD),
AND(MONTH($AW27)&lt;MONTH(BI$15),MONTH($AX27)&gt;MONTH(BI$15)),
NETWORKDAYS.INTL((EOMONTH(BI$15-1,1))-_xlpm.DD,EOMONTH(BI$15-1,1),1,_xlpm.VD),
AND(MONTH($AW27)=MONTH(BI$15),MONTH($AX27)=MONTH(BI$15)),
NETWORKDAYS.INTL($AW27,$AX27,1,_xlpm.VD)))),0)),
$DH27="месяц",
$DR27*BI27,
$DH27="неделя",
$DR27*BI27/7*(ROUNDUP((DAY(EOMONTH(BI$15,0)))/4,0))),
0)</f>
        <v/>
      </c>
      <c r="EC27" s="125">
        <f t="array" ref="EC27">
IFERROR(_xlfn.IFS(
$DH27="день_1",
$DR27*$BL27/($AX27-$AW27+1)*BJ27*(DAY(EOMONTH(BJ$15,0))),
$DH27="день_2",
$DR27/30*MAX(MIN($AX27,EOMONTH(BJ$15,0))-MAX($AW27,BJ$15)+1,),
$DH27="раб.день",
$DR27/30*(IFERROR(
_xlfn.LET(_xlpm.VD,
CHOOSE(
{1;2;3;4;5;6;7;8;9;10;11;12;13;14;15;16;17;18},
45658,45659,45660,45661,45662,45663,45664,45665,45711,45724,45778,45779,45785,45786,45820,45821,45965,46022),
_xlfn.LET(_xlpm.DD,
MAX(MIN($AX27,EOMONTH(BJ$15,0))-MAX($AW27,BJ$15),),
_xlfn.IFS(
AND(MONTH($AW27)=MONTH(BJ$15),MONTH($AX27)&lt;&gt;MONTH(BJ$15)),
NETWORKDAYS.INTL($AW27,$AW27+_xlpm.DD,1,_xlpm.VD),
AND(MONTH($AW27)&lt;&gt;MONTH(BJ$15),MONTH($AX27)=MONTH(BJ$15)),
NETWORKDAYS.INTL(($AX27)-_xlpm.DD,$AX27,1,_xlpm.VD),
AND(MONTH($AW27)&lt;MONTH(BJ$15),MONTH($AX27)&gt;MONTH(BJ$15)),
NETWORKDAYS.INTL((EOMONTH(BJ$15-1,1))-_xlpm.DD,EOMONTH(BJ$15-1,1),1,_xlpm.VD),
AND(MONTH($AW27)=MONTH(BJ$15),MONTH($AX27)=MONTH(BJ$15)),
NETWORKDAYS.INTL($AW27,$AX27,1,_xlpm.VD)))),0)),
$DH27="месяц",
$DR27*BJ27,
$DH27="неделя",
$DR27*BJ27/7*(ROUNDUP((DAY(EOMONTH(BJ$15,0)))/4,0))),
0)</f>
        <v/>
      </c>
      <c r="ED27" s="125">
        <f t="array" ref="ED27">
IFERROR(_xlfn.IFS(
$DH27="день_1",
$DR27*$BL27/($AX27-$AW27+1)*BK27*(DAY(EOMONTH(BK$15,0))),
$DH27="день_2",
$DR27/30*MAX(MIN($AX27,EOMONTH(BK$15,0))-MAX($AW27,BK$15)+1,),
$DH27="раб.день",
$DR27/30*(IFERROR(
_xlfn.LET(_xlpm.VD,
CHOOSE(
{1;2;3;4;5;6;7;8;9;10;11;12;13;14;15;16;17;18},
45658,45659,45660,45661,45662,45663,45664,45665,45711,45724,45778,45779,45785,45786,45820,45821,45965,46022),
_xlfn.LET(_xlpm.DD,
MAX(MIN($AX27,EOMONTH(BK$15,0))-MAX($AW27,BK$15),),
_xlfn.IFS(
AND(MONTH($AW27)=MONTH(BK$15),MONTH($AX27)&lt;&gt;MONTH(BK$15)),
NETWORKDAYS.INTL($AW27,$AW27+_xlpm.DD,1,_xlpm.VD),
AND(MONTH($AW27)&lt;&gt;MONTH(BK$15),MONTH($AX27)=MONTH(BK$15)),
NETWORKDAYS.INTL(($AX27)-_xlpm.DD,$AX27,1,_xlpm.VD),
AND(MONTH($AW27)&lt;MONTH(BK$15),MONTH($AX27)&gt;MONTH(BK$15)),
NETWORKDAYS.INTL((EOMONTH(BK$15-1,1))-_xlpm.DD,EOMONTH(BK$15-1,1),1,_xlpm.VD),
AND(MONTH($AW27)=MONTH(BK$15),MONTH($AX27)=MONTH(BK$15)),
NETWORKDAYS.INTL($AW27,$AX27,1,_xlpm.VD)))),0)),
$DH27="месяц",
$DR27*BK27,
$DH27="неделя",
$DR27*BK27/7*(ROUNDUP((DAY(EOMONTH(BK$15,0)))/4,0))),
0)</f>
        <v/>
      </c>
      <c r="EE27" s="125">
        <f>SUM($DS27,$DT27,$DU27,$DV27,$DW27,$DX27,$DY27,$DZ27,$EA27,$EB27,$EC27,$ED27)</f>
        <v/>
      </c>
      <c r="EF27" s="125">
        <f>IFERROR(ROUND($EE27*(1+$EP27),2),0)</f>
        <v/>
      </c>
      <c r="EG27" s="128" t="n">
        <v>1</v>
      </c>
      <c r="EH27" s="126" t="n">
        <v>0</v>
      </c>
      <c r="EI27" s="126">
        <f>ROUND(SUM($EH27:$EH27)*SUM($AB27:$AB27)*$EG27,2)</f>
        <v/>
      </c>
      <c r="EJ27" s="126">
        <f>ROUND($EI27*(1+$EP27),2)</f>
        <v/>
      </c>
      <c r="EK27" s="126" t="n">
        <v>0</v>
      </c>
      <c r="EL27" s="126">
        <f>ROUND(SUM($EK27:$EK27)*SUM($AB27:$AB27)*$EG27,2)</f>
        <v/>
      </c>
      <c r="EM27" s="126">
        <f>ROUND($EL27*(1+$EP27),2)</f>
        <v/>
      </c>
      <c r="EN27" s="126">
        <f>SUM($EE27,$EI27,$EL27)</f>
        <v/>
      </c>
      <c r="EO27" s="126">
        <f>SUM($EF27,$EJ27,$EM27)</f>
        <v/>
      </c>
      <c r="EP27" s="59" t="inlineStr">
        <is>
          <t>20%</t>
        </is>
      </c>
      <c r="EQ27" s="59" t="n"/>
      <c r="ER27" s="60">
        <f t="array" ref="ER27">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MATCH(ES27,
{"AMS";"RussOutdoor";"HD Outdoor";"Ingroup";"IQ";"Ledproduction";"LisChannel";"Logic";"Media-PPL";"NovikovTV | НовиковТВ";"SMA";"SOK";"КрокусТВ | CrocusTV | IndoorTV";"Сити";"ТЯК Москва"},
0)),"")</f>
        <v/>
      </c>
      <c r="ES27" s="60" t="n"/>
      <c r="ET27" s="60">
        <f t="array" ref="ET27">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MATCH(ES27,
{"AMS";"RussOutdoor";"HD Outdoor";"Ingroup";"IQ";"Ledproduction";"LisChannel";"Logic";"Media-PPL";"NovikovTV | НовиковТВ";"SMA";"SOK";"КрокусТВ | CrocusTV | IndoorTV";"Сити";"ТЯК Москва"},
0)),"")</f>
        <v/>
      </c>
      <c r="EU27" s="60" t="n"/>
      <c r="EV27" s="60" t="n"/>
      <c r="EX27" s="110">
        <f t="array" ref="EX27">
($AR27/30
+N("ТРАФИК ПЛОЩАДКИ"))*
(IFERROR(
_xlfn.LET(
_xlpm.GPR,
HLOOKUP($L27,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(MATCH($T27,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IF($Q27="цифровой",_xlpm.GPR/$AG27,_xlpm.GPR/60)),
0)
+N("DWELL TIME"))*
(IF($AB27=0,0,IF($AB27=1,0.3,IF($AB27=2,0.5,IF($AB27&gt;2,1))))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_xlfn.IFS($AC27="да",1.2,$AC27="нет",1)*
_xlfn.IFS($AD27="да",1.2,$AD27="нет",1)*
IF(R27="статический",1,1.2)*
$X27*
INDEX(
{1.2;1;1.2;1.2;1;1.2;1.2;1.2;1.2;1.2;1.2;1;1.2;1.2;1.2;1.2;1;1;1.2;1.2;1.2;1;1;1;1;1.2;1.2;1.2;1.2;1;1;1;1;1.2;1.2;1.2;1.2;1.2;1.2;1.2;1.2;1;1;1.2;1;1;1;1;1.5;1;1;1.5;1.5;1.2},
MATCH($Q27,_xlpm.MI,0)))&gt;{0.02;0.04;0.06;0.1;0.2;0.4;0.6;0.8;1;2;4;6})),
{0;1;2;3;4;5;6;7;8;9;10;11;12},
0)))
+N("КОЭФФИЦИЕНТ КОНТАКТА"))))*
(_xlfn.IFS($X27&lt;0.1,$X27/1000,$X27&gt;25,5.2,AND($X27&gt;=0.1,$X27&lt;=25),(($X27*2+0.1)/10)*($X27/10)))*
IFERROR((_xlfn.LET(
_xlpm.MA,
{0;0.8;0.85;0.9;0.95;1},
_xlpm.MAA,
{0;1;2;3;4;5},
INDEX(_xlpm.MA,MATCH(SUMPRODUCT(--((IF(ROUND(_xlpm.MAA,1)&gt;5,5,ROUND($AB27,1)))&gt;{0;1;2;3;4;5})),_xlpm.MAA,0)))
+N("КОЭФФИЦИЕНТ КОЛ-ВО КОНСТРУКЦИЙ")),1)*
$AB27,0))*
(IF($Q27="цифровой",$AG27/15*$AI27,1)
+N("ДЛЯ ЦИФРЫ"))</f>
        <v/>
      </c>
      <c r="EY27" s="110">
        <f>IFERROR(EX27*AY27,0)</f>
        <v/>
      </c>
      <c r="EZ27" s="131">
        <f>IFERROR(DP27/EY27*1000,0)</f>
        <v/>
      </c>
      <c r="FA27" s="112">
        <f>IFERROR(FC27/FB27,0)</f>
        <v/>
      </c>
      <c r="FB27" s="112">
        <f>IFERROR((FC27/(EY27/FF27*#REF!))*0.825,0)</f>
        <v/>
      </c>
      <c r="FC27" s="112">
        <f>IFERROR(((EX27*30/AR27)*100)/30,0)</f>
        <v/>
      </c>
      <c r="FD27" s="112">
        <f>IFERROR(EY27/G27*100%,0)</f>
        <v/>
      </c>
      <c r="FE27" s="112">
        <f>IFERROR(FD27/FC27*100%,0)</f>
        <v/>
      </c>
      <c r="FF27" s="110">
        <f>IFERROR(AR27/30*AY27,0)</f>
        <v/>
      </c>
    </row>
    <row r="28" ht="13" customHeight="1">
      <c r="A28" s="59" t="n"/>
      <c r="B28" s="60" t="n"/>
      <c r="C28" s="60" t="n"/>
      <c r="D28" s="60">
        <f t="array" ref="D28">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MATCH($E28,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8" s="60">
        <f t="array" ref="E28">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MATCH($F28,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8" s="60" t="inlineStr"/>
      <c r="G28" s="60" t="n"/>
      <c r="H28" s="60">
        <f t="array" ref="H28">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MATCH($I28,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8" s="60" t="n"/>
      <c r="J28" s="60" t="n"/>
      <c r="K28" s="60" t="n"/>
      <c r="L28" s="60" t="n"/>
      <c r="M28" s="60" t="n"/>
      <c r="N28" s="60" t="n"/>
      <c r="O28" s="60" t="n"/>
      <c r="P28" s="60">
        <f t="array" ref="P28">
_xlfn.IFS(
ISNUMBER(MATCH($Q28,{"шелфбаннер","разделитель","монетница","чековая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ISNUMBER(MATCH($Q28,{"LED/LCD","видеокулер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ISNUMBER(MATCH($Q28,{"автомобиль","машина","выставочное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ISNUMBER(MATCH($Q28,{"билборд","лифтовая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ISNUMBER(MATCH($Q28,{"навигация","подвесной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ISNUMBER(MATCH($Q28,{"движущаяся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ISNUMBER(MATCH($Q28,{"каталог","журнал"},)),
"Пресса",
$Q28="","")</f>
        <v/>
      </c>
      <c r="Q28" s="60" t="n"/>
      <c r="R28" s="60">
        <f t="array" ref="R28">
IFERROR(
_xlfn.IFS(
OR(ISNUMBER(MATCH($Q28,{"экспозиция","макет","стенд","автостенд","авто стенд","выставочное пространство","выставочные стенды","модульные выставочные стенды","3Д конструкция","3D конструкция"},)),P28="Экспонирование"),
"нестандартный",
ISNUMBER(MATCH($Q28,{"скроллер","призматрон"},)),
"динамический",
$P28="Видео",
"цифровой",
OR($P28="Пресса",$P28="Щит",$P28="POSm",$P28="Подвес",$P28="Брендирование/оклейка"),
"статический"),"")</f>
        <v/>
      </c>
      <c r="S28" s="59" t="n"/>
      <c r="T28" s="60" t="n"/>
      <c r="U28" s="60" t="n"/>
      <c r="V28" s="60">
        <f>
IF(P28="Видео",
"цифровой постер/ролик",
IF(ISNUMBER(MATCH(Q28,{"короб световой","короб световой | лайтбокс","короб световой | кристалайт","лайтбокс","лайт бокс","кристалайт","LB","lightbox"},)),
"бэклит",
IF(P28="Брендирование/оклейка",
"перфарированная пленка/самоклейка",
IF(P28="Экспонирование",
"под запрос",
IF(P28="Подвес",
"баннер/ткань",
"")))))</f>
        <v/>
      </c>
      <c r="W28" s="59" t="n"/>
      <c r="X28" s="59" t="n"/>
      <c r="Y28" s="59" t="n"/>
      <c r="Z28" s="61" t="n"/>
      <c r="AA28" s="61" t="n"/>
      <c r="AB28" s="61">
        <f>IF(BL28&gt;0,Z28,0)</f>
        <v/>
      </c>
      <c r="AC28" s="59" t="n"/>
      <c r="AD28" s="59" t="n"/>
      <c r="AE28" s="59" t="n"/>
      <c r="AF28" s="59" t="n"/>
      <c r="AG28" s="59" t="n"/>
      <c r="AH28" s="59" t="n"/>
      <c r="AI28" s="59" t="n"/>
      <c r="AJ28" s="59" t="n"/>
      <c r="AK28" s="59" t="n"/>
      <c r="AL28" s="62">
        <f>IFERROR(IF(OR(R28="статический",R28="динамический",R28="нестандартный",R28="",R28=""),"-",IF(AND(AH28="-",AI28="-"),"-",AK28*3600/AH28*AI28)),"-")</f>
        <v/>
      </c>
      <c r="AM28" s="62">
        <f>IFERROR(IF(OR(R28="статический",R28="динамический",R28="",R28="", R28="BTL",R28="нестандартный"),"-",AG28*AI28*AL28/60),"-")</f>
        <v/>
      </c>
      <c r="AN28" s="63">
        <f>IFERROR(IF(AH28="","-",AG28*AI28/AH28),"-")</f>
        <v/>
      </c>
      <c r="AO28" s="59">
        <f>IFERROR(IF(OR($R28="статический",$R28="динамический",$R28="",$R28="",$R28="BTL",$R28="нестандартный"),"-",$AL28*$AY28),"-")</f>
        <v/>
      </c>
      <c r="AP28" s="62">
        <f>IFERROR(IF(OR($R28="статический",$R28="динамический",$R28="",$R28="",$R28="BTL",$R28="нестандартный"),"-",$AM28*AY28),"-")</f>
        <v/>
      </c>
      <c r="AQ28" s="64" t="n"/>
      <c r="AR28" s="61" t="n"/>
      <c r="AS28" s="61" t="n"/>
      <c r="AT28" s="61" t="n"/>
      <c r="AU28" s="65" t="n"/>
      <c r="AV28" s="124">
        <f>IFERROR(DR28/AT28*1000,"n/a")</f>
        <v/>
      </c>
      <c r="AW28" s="67" t="n">
        <v>695453.8500000001</v>
      </c>
      <c r="AX28" s="67" t="n"/>
      <c r="AY28" s="43">
        <f>IFERROR(IF(OR($AW28="",$AX28=""),"",_xlfn.DAYS($AX28+1,$AW28)),"")</f>
        <v/>
      </c>
      <c r="AZ28" s="68">
        <f t="array" ref="AZ28">
_xlfn.LET(_xlpm.COEFF,
IF($AW28+$AX28=0,0,IF(MAX(MIN($AX28,EOMONTH(AZ$15,0))-MAX($AW28,AZ$15)+1,)&gt;0,1,0)),
_xlfn.IFS(
$ES28="LisChannel",
_xlpm.COEFF*
INDEX({1;1;1.2;1.2;1;1;1;1;1.2;1.2;1.2;1.2},
MATCH(MONTH(AZ$15),
{1,2,3,4,5,6,7,8,9,10,11,12})),
CONCATENATE($ES28," ",$L28)="RussOutdoor метро",
_xlpm.COEFF*
INDEX({0.8;0.9;1.1;1.1;1;1;1;1;1.1;1.1;1.1;1.1},
MATCH(MONTH(AZ$15),
{1,2,3,4,5,6,7,8,9,10,11,12})),
$ES28&lt;&gt;"LisChannel",
_xlpm.COEFF,
$ES28&lt;&gt;"RussOutdoor",
_xlpm.COEFF))</f>
        <v/>
      </c>
      <c r="BA28" s="68">
        <f t="array" ref="BA28">
_xlfn.LET(_xlpm.COEFF,
IF($AW28+$AX28=0,0,IF(MAX(MIN($AX28,EOMONTH(BA$15,0))-MAX($AW28,BA$15)+1,)&gt;0,1,0)),
_xlfn.IFS(
$ES28="LisChannel",
_xlpm.COEFF*
INDEX({1;1;1.2;1.2;1;1;1;1;1.2;1.2;1.2;1.2},
MATCH(MONTH(BA$15),
{1,2,3,4,5,6,7,8,9,10,11,12})),
CONCATENATE($ES28," ",$L28)="RussOutdoor метро",
_xlpm.COEFF*
INDEX({0.8;0.9;1.1;1.1;1;1;1;1;1.1;1.1;1.1;1.1},
MATCH(MONTH(BA$15),
{1,2,3,4,5,6,7,8,9,10,11,12})),
$ES28&lt;&gt;"LisChannel",
_xlpm.COEFF,
$ES28&lt;&gt;"RussOutdoor",
_xlpm.COEFF))</f>
        <v/>
      </c>
      <c r="BB28" s="68">
        <f t="array" ref="BB28">
_xlfn.LET(_xlpm.COEFF,
IF($AW28+$AX28=0,0,IF(MAX(MIN($AX28,EOMONTH(BB$15,0))-MAX($AW28,BB$15)+1,)&gt;0,1,0)),
_xlfn.IFS(
$ES28="LisChannel",
_xlpm.COEFF*
INDEX({1;1;1.2;1.2;1;1;1;1;1.2;1.2;1.2;1.2},
MATCH(MONTH(BB$15),
{1,2,3,4,5,6,7,8,9,10,11,12})),
CONCATENATE($ES28," ",$L28)="RussOutdoor метро",
_xlpm.COEFF*
INDEX({0.8;0.9;1.1;1.1;1;1;1;1;1.1;1.1;1.1;1.1},
MATCH(MONTH(BB$15),
{1,2,3,4,5,6,7,8,9,10,11,12})),
$ES28&lt;&gt;"LisChannel",
_xlpm.COEFF,
$ES28&lt;&gt;"RussOutdoor",
_xlpm.COEFF))</f>
        <v/>
      </c>
      <c r="BC28" s="68">
        <f t="array" ref="BC28">
_xlfn.LET(_xlpm.COEFF,
IF($AW28+$AX28=0,0,IF(MAX(MIN($AX28,EOMONTH(BC$15,0))-MAX($AW28,BC$15)+1,)&gt;0,1,0)),
_xlfn.IFS(
$ES28="LisChannel",
_xlpm.COEFF*
INDEX({1;1;1.2;1.2;1;1;1;1;1.2;1.2;1.2;1.2},
MATCH(MONTH(BC$15),
{1,2,3,4,5,6,7,8,9,10,11,12})),
CONCATENATE($ES28," ",$L28)="RussOutdoor метро",
_xlpm.COEFF*
INDEX({0.8;0.9;1.1;1.1;1;1;1;1;1.1;1.1;1.1;1.1},
MATCH(MONTH(BC$15),
{1,2,3,4,5,6,7,8,9,10,11,12})),
$ES28&lt;&gt;"LisChannel",
_xlpm.COEFF,
$ES28&lt;&gt;"RussOutdoor",
_xlpm.COEFF))</f>
        <v/>
      </c>
      <c r="BD28" s="68">
        <f t="array" ref="BD28">
_xlfn.LET(_xlpm.COEFF,
IF($AW28+$AX28=0,0,IF(MAX(MIN($AX28,EOMONTH(BD$15,0))-MAX($AW28,BD$15)+1,)&gt;0,1,0)),
_xlfn.IFS(
$ES28="LisChannel",
_xlpm.COEFF*
INDEX({1;1;1.2;1.2;1;1;1;1;1.2;1.2;1.2;1.2},
MATCH(MONTH(BD$15),
{1,2,3,4,5,6,7,8,9,10,11,12})),
CONCATENATE($ES28," ",$L28)="RussOutdoor метро",
_xlpm.COEFF*
INDEX({0.8;0.9;1.1;1.1;1;1;1;1;1.1;1.1;1.1;1.1},
MATCH(MONTH(BD$15),
{1,2,3,4,5,6,7,8,9,10,11,12})),
$ES28&lt;&gt;"LisChannel",
_xlpm.COEFF,
$ES28&lt;&gt;"RussOutdoor",
_xlpm.COEFF))</f>
        <v/>
      </c>
      <c r="BE28" s="68">
        <f t="array" ref="BE28">
_xlfn.LET(_xlpm.COEFF,
IF($AW28+$AX28=0,0,IF(MAX(MIN($AX28,EOMONTH(BE$15,0))-MAX($AW28,BE$15)+1,)&gt;0,1,0)),
_xlfn.IFS(
$ES28="LisChannel",
_xlpm.COEFF*
INDEX({1;1;1.2;1.2;1;1;1;1;1.2;1.2;1.2;1.2},
MATCH(MONTH(BE$15),
{1,2,3,4,5,6,7,8,9,10,11,12})),
CONCATENATE($ES28," ",$L28)="RussOutdoor метро",
_xlpm.COEFF*
INDEX({0.8;0.9;1.1;1.1;1;1;1;1;1.1;1.1;1.1;1.1},
MATCH(MONTH(BE$15),
{1,2,3,4,5,6,7,8,9,10,11,12})),
$ES28&lt;&gt;"LisChannel",
_xlpm.COEFF,
$ES28&lt;&gt;"RussOutdoor",
_xlpm.COEFF))</f>
        <v/>
      </c>
      <c r="BF28" s="68">
        <f t="array" ref="BF28">
_xlfn.LET(_xlpm.COEFF,
IF($AW28+$AX28=0,0,IF(MAX(MIN($AX28,EOMONTH(BF$15,0))-MAX($AW28,BF$15)+1,)&gt;0,1,0)),
_xlfn.IFS(
$ES28="LisChannel",
_xlpm.COEFF*
INDEX({1;1;1.2;1.2;1;1;1;1;1.2;1.2;1.2;1.2},
MATCH(MONTH(BF$15),
{1,2,3,4,5,6,7,8,9,10,11,12})),
CONCATENATE($ES28," ",$L28)="RussOutdoor метро",
_xlpm.COEFF*
INDEX({0.8;0.9;1.1;1.1;1;1;1;1;1.1;1.1;1.1;1.1},
MATCH(MONTH(BF$15),
{1,2,3,4,5,6,7,8,9,10,11,12})),
$ES28&lt;&gt;"LisChannel",
_xlpm.COEFF,
$ES28&lt;&gt;"RussOutdoor",
_xlpm.COEFF))</f>
        <v/>
      </c>
      <c r="BG28" s="68">
        <f t="array" ref="BG28">
_xlfn.LET(_xlpm.COEFF,
IF($AW28+$AX28=0,0,IF(MAX(MIN($AX28,EOMONTH(BG$15,0))-MAX($AW28,BG$15)+1,)&gt;0,1,0)),
_xlfn.IFS(
$ES28="LisChannel",
_xlpm.COEFF*
INDEX({1;1;1.2;1.2;1;1;1;1;1.2;1.2;1.2;1.2},
MATCH(MONTH(BG$15),
{1,2,3,4,5,6,7,8,9,10,11,12})),
CONCATENATE($ES28," ",$L28)="RussOutdoor метро",
_xlpm.COEFF*
INDEX({0.8;0.9;1.1;1.1;1;1;1;1;1.1;1.1;1.1;1.1},
MATCH(MONTH(BG$15),
{1,2,3,4,5,6,7,8,9,10,11,12})),
$ES28&lt;&gt;"LisChannel",
_xlpm.COEFF,
$ES28&lt;&gt;"RussOutdoor",
_xlpm.COEFF))</f>
        <v/>
      </c>
      <c r="BH28" s="68">
        <f t="array" ref="BH28">
_xlfn.LET(_xlpm.COEFF,
IF($AW28+$AX28=0,0,IF(MAX(MIN($AX28,EOMONTH(BH$15,0))-MAX($AW28,BH$15)+1,)&gt;0,1,0)),
_xlfn.IFS(
$ES28="LisChannel",
_xlpm.COEFF*
INDEX({1;1;1.2;1.2;1;1;1;1;1.2;1.2;1.2;1.2},
MATCH(MONTH(BH$15),
{1,2,3,4,5,6,7,8,9,10,11,12})),
CONCATENATE($ES28," ",$L28)="RussOutdoor метро",
_xlpm.COEFF*
INDEX({0.8;0.9;1.1;1.1;1;1;1;1;1.1;1.1;1.1;1.1},
MATCH(MONTH(BH$15),
{1,2,3,4,5,6,7,8,9,10,11,12})),
$ES28&lt;&gt;"LisChannel",
_xlpm.COEFF,
$ES28&lt;&gt;"RussOutdoor",
_xlpm.COEFF))</f>
        <v/>
      </c>
      <c r="BI28" s="68">
        <f t="array" ref="BI28">
_xlfn.LET(_xlpm.COEFF,
IF($AW28+$AX28=0,0,IF(MAX(MIN($AX28,EOMONTH(BI$15,0))-MAX($AW28,BI$15)+1,)&gt;0,1,0)),
_xlfn.IFS(
$ES28="LisChannel",
_xlpm.COEFF*
INDEX({1;1;1.2;1.2;1;1;1;1;1.2;1.2;1.2;1.2},
MATCH(MONTH(BI$15),
{1,2,3,4,5,6,7,8,9,10,11,12})),
CONCATENATE($ES28," ",$L28)="RussOutdoor метро",
_xlpm.COEFF*
INDEX({0.8;0.9;1.1;1.1;1;1;1;1;1.1;1.1;1.1;1.1},
MATCH(MONTH(BI$15),
{1,2,3,4,5,6,7,8,9,10,11,12})),
$ES28&lt;&gt;"LisChannel",
_xlpm.COEFF,
$ES28&lt;&gt;"RussOutdoor",
_xlpm.COEFF))</f>
        <v/>
      </c>
      <c r="BJ28" s="68">
        <f t="array" ref="BJ28">
_xlfn.LET(_xlpm.COEFF,
IF($AW28+$AX28=0,0,IF(MAX(MIN($AX28,EOMONTH(BJ$15,0))-MAX($AW28,BJ$15)+1,)&gt;0,1,0)),
_xlfn.IFS(
$ES28="LisChannel",
_xlpm.COEFF*
INDEX({1;1;1.2;1.2;1;1;1;1;1.2;1.2;1.2;1.2},
MATCH(MONTH(BJ$15),
{1,2,3,4,5,6,7,8,9,10,11,12})),
CONCATENATE($ES28," ",$L28)="RussOutdoor метро",
_xlpm.COEFF*
INDEX({0.8;0.9;1.1;1.1;1;1;1;1;1.1;1.1;1.1;1.1},
MATCH(MONTH(BJ$15),
{1,2,3,4,5,6,7,8,9,10,11,12})),
$ES28&lt;&gt;"LisChannel",
_xlpm.COEFF,
$ES28&lt;&gt;"RussOutdoor",
_xlpm.COEFF))</f>
        <v/>
      </c>
      <c r="BK28" s="68">
        <f t="array" ref="BK28">
_xlfn.LET(_xlpm.COEFF,
IF($AW28+$AX28=0,0,IF(MAX(MIN($AX28,EOMONTH(BK$15,0))-MAX($AW28,BK$15)+1,)&gt;0,1,0)),
_xlfn.IFS(
$ES28="LisChannel",
_xlpm.COEFF*
INDEX({1;1;1.2;1.2;1;1;1;1;1.2;1.2;1.2;1.2},
MATCH(MONTH(BK$15),
{1,2,3,4,5,6,7,8,9,10,11,12})),
CONCATENATE($ES28," ",$L28)="RussOutdoor метро",
_xlpm.COEFF*
INDEX({0.8;0.9;1.1;1.1;1;1;1;1;1.1;1.1;1.1;1.1},
MATCH(MONTH(BK$15),
{1,2,3,4,5,6,7,8,9,10,11,12})),
$ES28&lt;&gt;"LisChannel",
_xlpm.COEFF,
$ES28&lt;&gt;"RussOutdoor",
_xlpm.COEFF))</f>
        <v/>
      </c>
      <c r="BL28" s="62">
        <f>COUNTIFS($AZ28:$BK28,"&gt;0")</f>
        <v/>
      </c>
      <c r="BM28" s="65" t="n"/>
      <c r="BN28" s="125">
        <f>$DJ28</f>
        <v/>
      </c>
      <c r="BO28" s="63">
        <f>$DQ28</f>
        <v/>
      </c>
      <c r="BP28" s="125">
        <f>
IFERROR(
IF($BL28=0,0,
$BN28*(1-$BO28)),
0)</f>
        <v/>
      </c>
      <c r="BQ28" s="125">
        <f t="array" ref="BQ28">
IFERROR(
_xlfn.IFS(
$DH28="день_1",
$BP28*$BL28/($AX28-$AW28+1)*AZ28*(DAY(EOMONTH(AZ$15,0))),
$DH28="день_2",
$BP28/30*MAX(MIN($AX28,EOMONTH(AZ$15,0))-MAX($AW28,AZ$15)+1,),
$DH28="раб.день",
$BP28/30*(IFERROR(
_xlfn.LET(_xlpm.VD,
CHOOSE(
{1;2;3;4;5;6;7;8;9;10;11;12;13;14;15;16;17;18},
45658,45659,45660,45661,45662,45663,45664,45665,45711,45724,45778,45779,45785,45786,45820,45821,45965,46022),
_xlfn.LET(_xlpm.DD,
MAX(MIN($AX28,EOMONTH(AZ$15,0))-MAX($AW28,AZ$15),),
_xlfn.IFS(
AND(MONTH($AW28)=MONTH(AZ$15),MONTH($AX28)&lt;&gt;MONTH(AZ$15)),
NETWORKDAYS.INTL($AW28,$AW28+_xlpm.DD,1,_xlpm.VD),
AND(MONTH($AW28)&lt;&gt;MONTH(AZ$15),MONTH($AX28)=MONTH(AZ$15)),
NETWORKDAYS.INTL(($AX28)-_xlpm.DD,$AX28,1,_xlpm.VD),
AND(MONTH($AW28)&lt;MONTH(AZ$15),MONTH($AX28)&gt;MONTH(AZ$15)),
NETWORKDAYS.INTL((EOMONTH(AZ$15-1,1))-_xlpm.DD,EOMONTH(AZ$15-1,1),1,_xlpm.VD),
AND(MONTH($AW28)=MONTH(AZ$15),MONTH($AX28)=MONTH(AZ$15)),
NETWORKDAYS.INTL($AW28,$AX28,1,_xlpm.VD)))),0)),
$DH28="месяц",
$BP28*AZ28,
$DH28="неделя",
$BP28*AZ28/7*(ROUNDUP((DAY(EOMONTH(AZ$15,0)))/4,0))),
0)</f>
        <v/>
      </c>
      <c r="BR28" s="125">
        <f t="array" ref="BR28">
IFERROR(
_xlfn.IFS(
$DH28="день_1",
$BP28*$BL28/($AX28-$AW28+1)*BA28*(DAY(EOMONTH(BA$15,0))),
$DH28="день_2",
$BP28/30*MAX(MIN($AX28,EOMONTH(BA$15,0))-MAX($AW28,BA$15)+1,),
$DH28="раб.день",
$BP28/30*(IFERROR(
_xlfn.LET(_xlpm.VD,
CHOOSE(
{1;2;3;4;5;6;7;8;9;10;11;12;13;14;15;16;17;18},
45658,45659,45660,45661,45662,45663,45664,45665,45711,45724,45778,45779,45785,45786,45820,45821,45965,46022),
_xlfn.LET(_xlpm.DD,
MAX(MIN($AX28,EOMONTH(BA$15,0))-MAX($AW28,BA$15),),
_xlfn.IFS(
AND(MONTH($AW28)=MONTH(BA$15),MONTH($AX28)&lt;&gt;MONTH(BA$15)),
NETWORKDAYS.INTL($AW28,$AW28+_xlpm.DD,1,_xlpm.VD),
AND(MONTH($AW28)&lt;&gt;MONTH(BA$15),MONTH($AX28)=MONTH(BA$15)),
NETWORKDAYS.INTL(($AX28)-_xlpm.DD,$AX28,1,_xlpm.VD),
AND(MONTH($AW28)&lt;MONTH(BA$15),MONTH($AX28)&gt;MONTH(BA$15)),
NETWORKDAYS.INTL((EOMONTH(BA$15-1,1))-_xlpm.DD,EOMONTH(BA$15-1,1),1,_xlpm.VD),
AND(MONTH($AW28)=MONTH(BA$15),MONTH($AX28)=MONTH(BA$15)),
NETWORKDAYS.INTL($AW28,$AX28,1,_xlpm.VD)))),0)),
$DH28="месяц",
$BP28*BA28,
$DH28="неделя",
$BP28*BA28/7*(ROUNDUP((DAY(EOMONTH(BA$15,0)))/4,0))),
0)</f>
        <v/>
      </c>
      <c r="BS28" s="125">
        <f t="array" ref="BS28">
IFERROR(
_xlfn.IFS(
$DH28="день_1",
$BP28*$BL28/($AX28-$AW28+1)*BB28*(DAY(EOMONTH(BB$15,0))),
$DH28="день_2",
$BP28/30*MAX(MIN($AX28,EOMONTH(BB$15,0))-MAX($AW28,BB$15)+1,),
$DH28="раб.день",
$BP28/30*(IFERROR(
_xlfn.LET(_xlpm.VD,
CHOOSE(
{1;2;3;4;5;6;7;8;9;10;11;12;13;14;15;16;17;18},
45658,45659,45660,45661,45662,45663,45664,45665,45711,45724,45778,45779,45785,45786,45820,45821,45965,46022),
_xlfn.LET(_xlpm.DD,
MAX(MIN($AX28,EOMONTH(BB$15,0))-MAX($AW28,BB$15),),
_xlfn.IFS(
AND(MONTH($AW28)=MONTH(BB$15),MONTH($AX28)&lt;&gt;MONTH(BB$15)),
NETWORKDAYS.INTL($AW28,$AW28+_xlpm.DD,1,_xlpm.VD),
AND(MONTH($AW28)&lt;&gt;MONTH(BB$15),MONTH($AX28)=MONTH(BB$15)),
NETWORKDAYS.INTL(($AX28)-_xlpm.DD,$AX28,1,_xlpm.VD),
AND(MONTH($AW28)&lt;MONTH(BB$15),MONTH($AX28)&gt;MONTH(BB$15)),
NETWORKDAYS.INTL((EOMONTH(BB$15-1,1))-_xlpm.DD,EOMONTH(BB$15-1,1),1,_xlpm.VD),
AND(MONTH($AW28)=MONTH(BB$15),MONTH($AX28)=MONTH(BB$15)),
NETWORKDAYS.INTL($AW28,$AX28,1,_xlpm.VD)))),0)),
$DH28="месяц",
$BP28*BB28,
$DH28="неделя",
$BP28*BB28/7*(ROUNDUP((DAY(EOMONTH(BB$15,0)))/4,0))),
0)</f>
        <v/>
      </c>
      <c r="BT28" s="125">
        <f t="array" ref="BT28">
IFERROR(
_xlfn.IFS(
$DH28="день_1",
$BP28*$BL28/($AX28-$AW28+1)*BC28*(DAY(EOMONTH(BC$15,0))),
$DH28="день_2",
$BP28/30*MAX(MIN($AX28,EOMONTH(BC$15,0))-MAX($AW28,BC$15)+1,),
$DH28="раб.день",
$BP28/30*(IFERROR(
_xlfn.LET(_xlpm.VD,
CHOOSE(
{1;2;3;4;5;6;7;8;9;10;11;12;13;14;15;16;17;18},
45658,45659,45660,45661,45662,45663,45664,45665,45711,45724,45778,45779,45785,45786,45820,45821,45965,46022),
_xlfn.LET(_xlpm.DD,
MAX(MIN($AX28,EOMONTH(BC$15,0))-MAX($AW28,BC$15),),
_xlfn.IFS(
AND(MONTH($AW28)=MONTH(BC$15),MONTH($AX28)&lt;&gt;MONTH(BC$15)),
NETWORKDAYS.INTL($AW28,$AW28+_xlpm.DD,1,_xlpm.VD),
AND(MONTH($AW28)&lt;&gt;MONTH(BC$15),MONTH($AX28)=MONTH(BC$15)),
NETWORKDAYS.INTL(($AX28)-_xlpm.DD,$AX28,1,_xlpm.VD),
AND(MONTH($AW28)&lt;MONTH(BC$15),MONTH($AX28)&gt;MONTH(BC$15)),
NETWORKDAYS.INTL((EOMONTH(BC$15-1,1))-_xlpm.DD,EOMONTH(BC$15-1,1),1,_xlpm.VD),
AND(MONTH($AW28)=MONTH(BC$15),MONTH($AX28)=MONTH(BC$15)),
NETWORKDAYS.INTL($AW28,$AX28,1,_xlpm.VD)))),0)),
$DH28="месяц",
$BP28*BC28,
$DH28="неделя",
$BP28*BC28/7*(ROUNDUP((DAY(EOMONTH(BC$15,0)))/4,0))),
0)</f>
        <v/>
      </c>
      <c r="BU28" s="125">
        <f t="array" ref="BU28">
IFERROR(
_xlfn.IFS(
$DH28="день_1",
$BP28*$BL28/($AX28-$AW28+1)*BD28*(DAY(EOMONTH(BD$15,0))),
$DH28="день_2",
$BP28/30*MAX(MIN($AX28,EOMONTH(BD$15,0))-MAX($AW28,BD$15)+1,),
$DH28="раб.день",
$BP28/30*(IFERROR(
_xlfn.LET(_xlpm.VD,
CHOOSE(
{1;2;3;4;5;6;7;8;9;10;11;12;13;14;15;16;17;18},
45658,45659,45660,45661,45662,45663,45664,45665,45711,45724,45778,45779,45785,45786,45820,45821,45965,46022),
_xlfn.LET(_xlpm.DD,
MAX(MIN($AX28,EOMONTH(BD$15,0))-MAX($AW28,BD$15),),
_xlfn.IFS(
AND(MONTH($AW28)=MONTH(BD$15),MONTH($AX28)&lt;&gt;MONTH(BD$15)),
NETWORKDAYS.INTL($AW28,$AW28+_xlpm.DD,1,_xlpm.VD),
AND(MONTH($AW28)&lt;&gt;MONTH(BD$15),MONTH($AX28)=MONTH(BD$15)),
NETWORKDAYS.INTL(($AX28)-_xlpm.DD,$AX28,1,_xlpm.VD),
AND(MONTH($AW28)&lt;MONTH(BD$15),MONTH($AX28)&gt;MONTH(BD$15)),
NETWORKDAYS.INTL((EOMONTH(BD$15-1,1))-_xlpm.DD,EOMONTH(BD$15-1,1),1,_xlpm.VD),
AND(MONTH($AW28)=MONTH(BD$15),MONTH($AX28)=MONTH(BD$15)),
NETWORKDAYS.INTL($AW28,$AX28,1,_xlpm.VD)))),0)),
$DH28="месяц",
$BP28*BD28,
$DH28="неделя",
$BP28*BD28/7*(ROUNDUP((DAY(EOMONTH(BD$15,0)))/4,0))),
0)</f>
        <v/>
      </c>
      <c r="BV28" s="125">
        <f t="array" ref="BV28">
IFERROR(
_xlfn.IFS(
$DH28="день_1",
$BP28*$BL28/($AX28-$AW28+1)*BE28*(DAY(EOMONTH(BE$15,0))),
$DH28="день_2",
$BP28/30*MAX(MIN($AX28,EOMONTH(BE$15,0))-MAX($AW28,BE$15)+1,),
$DH28="раб.день",
$BP28/30*(IFERROR(
_xlfn.LET(_xlpm.VD,
CHOOSE(
{1;2;3;4;5;6;7;8;9;10;11;12;13;14;15;16;17;18},
45658,45659,45660,45661,45662,45663,45664,45665,45711,45724,45778,45779,45785,45786,45820,45821,45965,46022),
_xlfn.LET(_xlpm.DD,
MAX(MIN($AX28,EOMONTH(BE$15,0))-MAX($AW28,BE$15),),
_xlfn.IFS(
AND(MONTH($AW28)=MONTH(BE$15),MONTH($AX28)&lt;&gt;MONTH(BE$15)),
NETWORKDAYS.INTL($AW28,$AW28+_xlpm.DD,1,_xlpm.VD),
AND(MONTH($AW28)&lt;&gt;MONTH(BE$15),MONTH($AX28)=MONTH(BE$15)),
NETWORKDAYS.INTL(($AX28)-_xlpm.DD,$AX28,1,_xlpm.VD),
AND(MONTH($AW28)&lt;MONTH(BE$15),MONTH($AX28)&gt;MONTH(BE$15)),
NETWORKDAYS.INTL((EOMONTH(BE$15-1,1))-_xlpm.DD,EOMONTH(BE$15-1,1),1,_xlpm.VD),
AND(MONTH($AW28)=MONTH(BE$15),MONTH($AX28)=MONTH(BE$15)),
NETWORKDAYS.INTL($AW28,$AX28,1,_xlpm.VD)))),0)),
$DH28="месяц",
$BP28*BE28,
$DH28="неделя",
$BP28*BE28/7*(ROUNDUP((DAY(EOMONTH(BE$15,0)))/4,0))),
0)</f>
        <v/>
      </c>
      <c r="BW28" s="125">
        <f t="array" ref="BW28">
IFERROR(
_xlfn.IFS(
$DH28="день_1",
$BP28*$BL28/($AX28-$AW28+1)*BF28*(DAY(EOMONTH(BF$15,0))),
$DH28="день_2",
$BP28/30*MAX(MIN($AX28,EOMONTH(BF$15,0))-MAX($AW28,BF$15)+1,),
$DH28="раб.день",
$BP28/30*(IFERROR(
_xlfn.LET(_xlpm.VD,
CHOOSE(
{1;2;3;4;5;6;7;8;9;10;11;12;13;14;15;16;17;18},
45658,45659,45660,45661,45662,45663,45664,45665,45711,45724,45778,45779,45785,45786,45820,45821,45965,46022),
_xlfn.LET(_xlpm.DD,
MAX(MIN($AX28,EOMONTH(BF$15,0))-MAX($AW28,BF$15),),
_xlfn.IFS(
AND(MONTH($AW28)=MONTH(BF$15),MONTH($AX28)&lt;&gt;MONTH(BF$15)),
NETWORKDAYS.INTL($AW28,$AW28+_xlpm.DD,1,_xlpm.VD),
AND(MONTH($AW28)&lt;&gt;MONTH(BF$15),MONTH($AX28)=MONTH(BF$15)),
NETWORKDAYS.INTL(($AX28)-_xlpm.DD,$AX28,1,_xlpm.VD),
AND(MONTH($AW28)&lt;MONTH(BF$15),MONTH($AX28)&gt;MONTH(BF$15)),
NETWORKDAYS.INTL((EOMONTH(BF$15-1,1))-_xlpm.DD,EOMONTH(BF$15-1,1),1,_xlpm.VD),
AND(MONTH($AW28)=MONTH(BF$15),MONTH($AX28)=MONTH(BF$15)),
NETWORKDAYS.INTL($AW28,$AX28,1,_xlpm.VD)))),0)),
$DH28="месяц",
$BP28*BF28,
$DH28="неделя",
$BP28*BF28/7*(ROUNDUP((DAY(EOMONTH(BF$15,0)))/4,0))),
0)</f>
        <v/>
      </c>
      <c r="BX28" s="125">
        <f t="array" ref="BX28">
IFERROR(
_xlfn.IFS(
$DH28="день_1",
$BP28*$BL28/($AX28-$AW28+1)*BG28*(DAY(EOMONTH(BG$15,0))),
$DH28="день_2",
$BP28/30*MAX(MIN($AX28,EOMONTH(BG$15,0))-MAX($AW28,BG$15)+1,),
$DH28="раб.день",
$BP28/30*(IFERROR(
_xlfn.LET(_xlpm.VD,
CHOOSE(
{1;2;3;4;5;6;7;8;9;10;11;12;13;14;15;16;17;18},
45658,45659,45660,45661,45662,45663,45664,45665,45711,45724,45778,45779,45785,45786,45820,45821,45965,46022),
_xlfn.LET(_xlpm.DD,
MAX(MIN($AX28,EOMONTH(BG$15,0))-MAX($AW28,BG$15),),
_xlfn.IFS(
AND(MONTH($AW28)=MONTH(BG$15),MONTH($AX28)&lt;&gt;MONTH(BG$15)),
NETWORKDAYS.INTL($AW28,$AW28+_xlpm.DD,1,_xlpm.VD),
AND(MONTH($AW28)&lt;&gt;MONTH(BG$15),MONTH($AX28)=MONTH(BG$15)),
NETWORKDAYS.INTL(($AX28)-_xlpm.DD,$AX28,1,_xlpm.VD),
AND(MONTH($AW28)&lt;MONTH(BG$15),MONTH($AX28)&gt;MONTH(BG$15)),
NETWORKDAYS.INTL((EOMONTH(BG$15-1,1))-_xlpm.DD,EOMONTH(BG$15-1,1),1,_xlpm.VD),
AND(MONTH($AW28)=MONTH(BG$15),MONTH($AX28)=MONTH(BG$15)),
NETWORKDAYS.INTL($AW28,$AX28,1,_xlpm.VD)))),0)),
$DH28="месяц",
$BP28*BG28,
$DH28="неделя",
$BP28*BG28/7*(ROUNDUP((DAY(EOMONTH(BG$15,0)))/4,0))),
0)</f>
        <v/>
      </c>
      <c r="BY28" s="125">
        <f t="array" ref="BY28">
IFERROR(
_xlfn.IFS(
$DH28="день_1",
$BP28*$BL28/($AX28-$AW28+1)*BH28*(DAY(EOMONTH(BH$15,0))),
$DH28="день_2",
$BP28/30*MAX(MIN($AX28,EOMONTH(BH$15,0))-MAX($AW28,BH$15)+1,),
$DH28="раб.день",
$BP28/30*(IFERROR(
_xlfn.LET(_xlpm.VD,
CHOOSE(
{1;2;3;4;5;6;7;8;9;10;11;12;13;14;15;16;17;18},
45658,45659,45660,45661,45662,45663,45664,45665,45711,45724,45778,45779,45785,45786,45820,45821,45965,46022),
_xlfn.LET(_xlpm.DD,
MAX(MIN($AX28,EOMONTH(BH$15,0))-MAX($AW28,BH$15),),
_xlfn.IFS(
AND(MONTH($AW28)=MONTH(BH$15),MONTH($AX28)&lt;&gt;MONTH(BH$15)),
NETWORKDAYS.INTL($AW28,$AW28+_xlpm.DD,1,_xlpm.VD),
AND(MONTH($AW28)&lt;&gt;MONTH(BH$15),MONTH($AX28)=MONTH(BH$15)),
NETWORKDAYS.INTL(($AX28)-_xlpm.DD,$AX28,1,_xlpm.VD),
AND(MONTH($AW28)&lt;MONTH(BH$15),MONTH($AX28)&gt;MONTH(BH$15)),
NETWORKDAYS.INTL((EOMONTH(BH$15-1,1))-_xlpm.DD,EOMONTH(BH$15-1,1),1,_xlpm.VD),
AND(MONTH($AW28)=MONTH(BH$15),MONTH($AX28)=MONTH(BH$15)),
NETWORKDAYS.INTL($AW28,$AX28,1,_xlpm.VD)))),0)),
$DH28="месяц",
$BP28*BH28,
$DH28="неделя",
$BP28*BH28/7*(ROUNDUP((DAY(EOMONTH(BH$15,0)))/4,0))),
0)</f>
        <v/>
      </c>
      <c r="BZ28" s="125">
        <f t="array" ref="BZ28">
IFERROR(
_xlfn.IFS(
$DH28="день_1",
$BP28*$BL28/($AX28-$AW28+1)*BI28*(DAY(EOMONTH(BI$15,0))),
$DH28="день_2",
$BP28/30*MAX(MIN($AX28,EOMONTH(BI$15,0))-MAX($AW28,BI$15)+1,),
$DH28="раб.день",
$BP28/30*(IFERROR(
_xlfn.LET(_xlpm.VD,
CHOOSE(
{1;2;3;4;5;6;7;8;9;10;11;12;13;14;15;16;17;18},
45658,45659,45660,45661,45662,45663,45664,45665,45711,45724,45778,45779,45785,45786,45820,45821,45965,46022),
_xlfn.LET(_xlpm.DD,
MAX(MIN($AX28,EOMONTH(BI$15,0))-MAX($AW28,BI$15),),
_xlfn.IFS(
AND(MONTH($AW28)=MONTH(BI$15),MONTH($AX28)&lt;&gt;MONTH(BI$15)),
NETWORKDAYS.INTL($AW28,$AW28+_xlpm.DD,1,_xlpm.VD),
AND(MONTH($AW28)&lt;&gt;MONTH(BI$15),MONTH($AX28)=MONTH(BI$15)),
NETWORKDAYS.INTL(($AX28)-_xlpm.DD,$AX28,1,_xlpm.VD),
AND(MONTH($AW28)&lt;MONTH(BI$15),MONTH($AX28)&gt;MONTH(BI$15)),
NETWORKDAYS.INTL((EOMONTH(BI$15-1,1))-_xlpm.DD,EOMONTH(BI$15-1,1),1,_xlpm.VD),
AND(MONTH($AW28)=MONTH(BI$15),MONTH($AX28)=MONTH(BI$15)),
NETWORKDAYS.INTL($AW28,$AX28,1,_xlpm.VD)))),0)),
$DH28="месяц",
$BP28*BI28,
$DH28="неделя",
$BP28*BI28/7*(ROUNDUP((DAY(EOMONTH(BI$15,0)))/4,0))),
0)</f>
        <v/>
      </c>
      <c r="CA28" s="125">
        <f t="array" ref="CA28">
IFERROR(
_xlfn.IFS(
$DH28="день_1",
$BP28*$BL28/($AX28-$AW28+1)*BJ28*(DAY(EOMONTH(BJ$15,0))),
$DH28="день_2",
$BP28/30*MAX(MIN($AX28,EOMONTH(BJ$15,0))-MAX($AW28,BJ$15)+1,),
$DH28="раб.день",
$BP28/30*(IFERROR(
_xlfn.LET(_xlpm.VD,
CHOOSE(
{1;2;3;4;5;6;7;8;9;10;11;12;13;14;15;16;17;18},
45658,45659,45660,45661,45662,45663,45664,45665,45711,45724,45778,45779,45785,45786,45820,45821,45965,46022),
_xlfn.LET(_xlpm.DD,
MAX(MIN($AX28,EOMONTH(BJ$15,0))-MAX($AW28,BJ$15),),
_xlfn.IFS(
AND(MONTH($AW28)=MONTH(BJ$15),MONTH($AX28)&lt;&gt;MONTH(BJ$15)),
NETWORKDAYS.INTL($AW28,$AW28+_xlpm.DD,1,_xlpm.VD),
AND(MONTH($AW28)&lt;&gt;MONTH(BJ$15),MONTH($AX28)=MONTH(BJ$15)),
NETWORKDAYS.INTL(($AX28)-_xlpm.DD,$AX28,1,_xlpm.VD),
AND(MONTH($AW28)&lt;MONTH(BJ$15),MONTH($AX28)&gt;MONTH(BJ$15)),
NETWORKDAYS.INTL((EOMONTH(BJ$15-1,1))-_xlpm.DD,EOMONTH(BJ$15-1,1),1,_xlpm.VD),
AND(MONTH($AW28)=MONTH(BJ$15),MONTH($AX28)=MONTH(BJ$15)),
NETWORKDAYS.INTL($AW28,$AX28,1,_xlpm.VD)))),0)),
$DH28="месяц",
$BP28*BJ28,
$DH28="неделя",
$BP28*BJ28/7*(ROUNDUP((DAY(EOMONTH(BJ$15,0)))/4,0))),
0)</f>
        <v/>
      </c>
      <c r="CB28" s="125">
        <f t="array" ref="CB28">
IFERROR(
_xlfn.IFS(
$DH28="день_1",
$BP28*$BL28/($AX28-$AW28+1)*BK28*(DAY(EOMONTH(BK$15,0))),
$DH28="день_2",
$BP28/30*MAX(MIN($AX28,EOMONTH(BK$15,0))-MAX($AW28,BK$15)+1,),
$DH28="раб.день",
$BP28/30*(IFERROR(
_xlfn.LET(_xlpm.VD,
CHOOSE(
{1;2;3;4;5;6;7;8;9;10;11;12;13;14;15;16;17;18},
45658,45659,45660,45661,45662,45663,45664,45665,45711,45724,45778,45779,45785,45786,45820,45821,45965,46022),
_xlfn.LET(_xlpm.DD,
MAX(MIN($AX28,EOMONTH(BK$15,0))-MAX($AW28,BK$15),),
_xlfn.IFS(
AND(MONTH($AW28)=MONTH(BK$15),MONTH($AX28)&lt;&gt;MONTH(BK$15)),
NETWORKDAYS.INTL($AW28,$AW28+_xlpm.DD,1,_xlpm.VD),
AND(MONTH($AW28)&lt;&gt;MONTH(BK$15),MONTH($AX28)=MONTH(BK$15)),
NETWORKDAYS.INTL(($AX28)-_xlpm.DD,$AX28,1,_xlpm.VD),
AND(MONTH($AW28)&lt;MONTH(BK$15),MONTH($AX28)&gt;MONTH(BK$15)),
NETWORKDAYS.INTL((EOMONTH(BK$15-1,1))-_xlpm.DD,EOMONTH(BK$15-1,1),1,_xlpm.VD),
AND(MONTH($AW28)=MONTH(BK$15),MONTH($AX28)=MONTH(BK$15)),
NETWORKDAYS.INTL($AW28,$AX28,1,_xlpm.VD)))),0)),
$DH28="месяц",
$BP28*BK28,
$DH28="неделя",
$BP28*BK28/7*(ROUNDUP((DAY(EOMONTH(BK$15,0)))/4,0))),
0)</f>
        <v/>
      </c>
      <c r="CC28" s="125">
        <f>SUM($BQ28:$CB28)</f>
        <v/>
      </c>
      <c r="CD28" s="126">
        <f>SUM($EH28:$EH28)</f>
        <v/>
      </c>
      <c r="CE28" s="126">
        <f>$CD28*$AB28</f>
        <v/>
      </c>
      <c r="CF28" s="126">
        <f>SUM($EK28:$EK28)</f>
        <v/>
      </c>
      <c r="CG28" s="126">
        <f>$CF28*$AB28</f>
        <v/>
      </c>
      <c r="CH28" s="126">
        <f>SUM($CC28,$CE28,$CG28)</f>
        <v/>
      </c>
      <c r="CI28" s="126">
        <f>$CH28*(1+$CM28)</f>
        <v/>
      </c>
      <c r="CJ28" s="127" t="n">
        <v>0</v>
      </c>
      <c r="CK28" s="126">
        <f>SUM($CH28:$CH28)*(1+$CJ28)</f>
        <v/>
      </c>
      <c r="CL28" s="126">
        <f>SUM($CH28:$CH28)*(1+$CM28)</f>
        <v/>
      </c>
      <c r="CM28" s="59" t="inlineStr">
        <is>
          <t>20%</t>
        </is>
      </c>
      <c r="CN28" s="59" t="n"/>
      <c r="CO28" s="72" t="n"/>
      <c r="CP28" s="59" t="n"/>
      <c r="CQ28" s="73" t="n"/>
      <c r="CR28" s="73" t="n"/>
      <c r="CS28" s="73" t="n"/>
      <c r="CT28" s="72" t="n"/>
      <c r="CU28" s="79" t="inlineStr">
        <is>
          <t> </t>
        </is>
      </c>
      <c r="CV28" s="60" t="n"/>
      <c r="CW28" s="60" t="n"/>
      <c r="CX28" s="60" t="n"/>
      <c r="CY28" s="127">
        <f>IFERROR(($CC28-$EE28)/($EE28/(1-$DQ28)),0)</f>
        <v/>
      </c>
      <c r="CZ28" s="127">
        <f>IFERROR(1-$EI28/($CE28),0)</f>
        <v/>
      </c>
      <c r="DA28" s="127">
        <f>IFERROR(1-$EL28/($CG28),0)</f>
        <v/>
      </c>
      <c r="DB28" s="126">
        <f>ROUND(IFERROR(($CI28/(1+$CM28)-$EN28),0),2)</f>
        <v/>
      </c>
      <c r="DC28" s="128" t="n"/>
      <c r="DD28" s="125" t="n"/>
      <c r="DE28" s="75" t="n">
        <v>0</v>
      </c>
      <c r="DF28" s="128" t="n"/>
      <c r="DG28" s="125">
        <f>IF($DC28=0,0,$DD28*($DC28*100%-$DE28*$DF28))*SUM($AB28:$AB28)</f>
        <v/>
      </c>
      <c r="DH28" s="129" t="inlineStr">
        <is>
          <t>месяц</t>
        </is>
      </c>
      <c r="DI28" s="130">
        <f t="array" ref="DI28">IFERROR(
IF($ES28="LisChannel",
(ROUND(((INDEX({174.625;153.888888888889;130.972222222222},MATCH($AI28,{2;3;4}),0))*$AG28*$AI28),2)),0),0)</f>
        <v/>
      </c>
      <c r="DJ28" s="130">
        <f>
_xlfn.LET(_xlpm.X,
IFERROR(
IF($ES28="НовиковТВ",
(_xlfn.LET(_xlpm.NTV,
_xlfn.LET(_xlpm.MIN,350000,
IF(SUMIFS($DI:$DI,$ES:$ES,"НовиковТВ")&lt;=_xlpm.MIN,
(SUMIFS($DI:$DI,$ES:$ES,"НовиковТВ")/(COUNTIFS($ES:$ES,"НовиковТВ")))*_xlpm.MIN/SUMIFS($DI:$DI,$ES:$ES,"НовиковТВ"),
DI28)),
_xlpm.NTV+$DG28/(1-(1-(_xlpm.NTV)*(1-$DL28)*(1-$DM28)*(1-$DN28)*(1-$DO28)*(1-$DP28)/_xlpm.NTV))))/(1+$EP28),
$DI28+$DG28/(1-(1-($DI28)*(1-$DL28)*(1-$DM28)*(1-$DN28)*(1-$DO28)*(1-$DP28)/$DI28))),
0),
_xlpm.X*(1+$CM28)*(1+$CW28)-_xlpm.X*(1+$CM28)+_xlpm.X)</f>
        <v/>
      </c>
      <c r="DK28" s="125" t="inlineStr">
        <is>
          <t>послед.</t>
        </is>
      </c>
      <c r="DL28" s="63" t="n">
        <v>0</v>
      </c>
      <c r="DM28" s="63" t="n">
        <v>0</v>
      </c>
      <c r="DN28" s="63" t="n">
        <v>0</v>
      </c>
      <c r="DO28" s="63" t="n">
        <v>0</v>
      </c>
      <c r="DP28" s="63" t="n">
        <v>0</v>
      </c>
      <c r="DQ28" s="63">
        <f t="array" ref="DQ28">IFERROR(_xlfn.IFS(
$DK28="послед.",1-(1-$DL28)*(1-$DM28)*(1-$DN28)*(1-$DO28)*(1-$DP28),
$DK28="сумм.",$DL28+$DM28+$DN28+$DO28+$DP28),
0)</f>
        <v/>
      </c>
      <c r="DR28" s="125">
        <f t="array" ref="DR28">
IFERROR(
_xlfn.IFS(
$BL28=0,
0,
$BL28&gt;0,
_xlfn.IFS($DK28="послед.",
$DJ28*(1-$DL28)*(1-$DM28)*(1-$DN28)*(1-$DO28)*(1-$DP28),
$DK28="сумм.",
$DJ28*(1-($DL28+$DM28+$DN28+$DO28+$DP28)))),0)</f>
        <v/>
      </c>
      <c r="DS28" s="125">
        <f t="array" ref="DS28">
IFERROR(_xlfn.IFS(
$DH28="день_1",
$DR28*$BL28/($AX28-$AW28+1)*AZ28*(DAY(EOMONTH(AZ$15,0))),
$DH28="день_2",
$DR28/30*MAX(MIN($AX28,EOMONTH(AZ$15,0))-MAX($AW28,AZ$15)+1,),
$DH28="раб.день",
$DR28/30*(IFERROR(
_xlfn.LET(_xlpm.VD,
CHOOSE(
{1;2;3;4;5;6;7;8;9;10;11;12;13;14;15;16;17;18},
45658,45659,45660,45661,45662,45663,45664,45665,45711,45724,45778,45779,45785,45786,45820,45821,45965,46022),
_xlfn.LET(_xlpm.DD,
MAX(MIN($AX28,EOMONTH(AZ$15,0))-MAX($AW28,AZ$15),),
_xlfn.IFS(
AND(MONTH($AW28)=MONTH(AZ$15),MONTH($AX28)&lt;&gt;MONTH(AZ$15)),
NETWORKDAYS.INTL($AW28,$AW28+_xlpm.DD,1,_xlpm.VD),
AND(MONTH($AW28)&lt;&gt;MONTH(AZ$15),MONTH($AX28)=MONTH(AZ$15)),
NETWORKDAYS.INTL(($AX28)-_xlpm.DD,$AX28,1,_xlpm.VD),
AND(MONTH($AW28)&lt;MONTH(AZ$15),MONTH($AX28)&gt;MONTH(AZ$15)),
NETWORKDAYS.INTL((EOMONTH(AZ$15-1,1))-_xlpm.DD,EOMONTH(AZ$15-1,1),1,_xlpm.VD),
AND(MONTH($AW28)=MONTH(AZ$15),MONTH($AX28)=MONTH(AZ$15)),
NETWORKDAYS.INTL($AW28,$AX28,1,_xlpm.VD)))),0)),
$DH28="месяц",
$DR28*AZ28,
$DH28="неделя",
$DR28*AZ28/7*(ROUNDUP((DAY(EOMONTH(AZ$15,0)))/4,0))),
0)</f>
        <v/>
      </c>
      <c r="DT28" s="125">
        <f t="array" ref="DT28">
IFERROR(_xlfn.IFS(
$DH28="день_1",
$DR28*$BL28/($AX28-$AW28+1)*BA28*(DAY(EOMONTH(BA$15,0))),
$DH28="день_2",
$DR28/30*MAX(MIN($AX28,EOMONTH(BA$15,0))-MAX($AW28,BA$15)+1,),
$DH28="раб.день",
$DR28/30*(IFERROR(
_xlfn.LET(_xlpm.VD,
CHOOSE(
{1;2;3;4;5;6;7;8;9;10;11;12;13;14;15;16;17;18},
45658,45659,45660,45661,45662,45663,45664,45665,45711,45724,45778,45779,45785,45786,45820,45821,45965,46022),
_xlfn.LET(_xlpm.DD,
MAX(MIN($AX28,EOMONTH(BA$15,0))-MAX($AW28,BA$15),),
_xlfn.IFS(
AND(MONTH($AW28)=MONTH(BA$15),MONTH($AX28)&lt;&gt;MONTH(BA$15)),
NETWORKDAYS.INTL($AW28,$AW28+_xlpm.DD,1,_xlpm.VD),
AND(MONTH($AW28)&lt;&gt;MONTH(BA$15),MONTH($AX28)=MONTH(BA$15)),
NETWORKDAYS.INTL(($AX28)-_xlpm.DD,$AX28,1,_xlpm.VD),
AND(MONTH($AW28)&lt;MONTH(BA$15),MONTH($AX28)&gt;MONTH(BA$15)),
NETWORKDAYS.INTL((EOMONTH(BA$15-1,1))-_xlpm.DD,EOMONTH(BA$15-1,1),1,_xlpm.VD),
AND(MONTH($AW28)=MONTH(BA$15),MONTH($AX28)=MONTH(BA$15)),
NETWORKDAYS.INTL($AW28,$AX28,1,_xlpm.VD)))),0)),
$DH28="месяц",
$DR28*BA28,
$DH28="неделя",
$DR28*BA28/7*(ROUNDUP((DAY(EOMONTH(BA$15,0)))/4,0))),
0)</f>
        <v/>
      </c>
      <c r="DU28" s="125">
        <f t="array" ref="DU28">
IFERROR(_xlfn.IFS(
$DH28="день_1",
$DR28*$BL28/($AX28-$AW28+1)*BB28*(DAY(EOMONTH(BB$15,0))),
$DH28="день_2",
$DR28/30*MAX(MIN($AX28,EOMONTH(BB$15,0))-MAX($AW28,BB$15)+1,),
$DH28="раб.день",
$DR28/30*(IFERROR(
_xlfn.LET(_xlpm.VD,
CHOOSE(
{1;2;3;4;5;6;7;8;9;10;11;12;13;14;15;16;17;18},
45658,45659,45660,45661,45662,45663,45664,45665,45711,45724,45778,45779,45785,45786,45820,45821,45965,46022),
_xlfn.LET(_xlpm.DD,
MAX(MIN($AX28,EOMONTH(BB$15,0))-MAX($AW28,BB$15),),
_xlfn.IFS(
AND(MONTH($AW28)=MONTH(BB$15),MONTH($AX28)&lt;&gt;MONTH(BB$15)),
NETWORKDAYS.INTL($AW28,$AW28+_xlpm.DD,1,_xlpm.VD),
AND(MONTH($AW28)&lt;&gt;MONTH(BB$15),MONTH($AX28)=MONTH(BB$15)),
NETWORKDAYS.INTL(($AX28)-_xlpm.DD,$AX28,1,_xlpm.VD),
AND(MONTH($AW28)&lt;MONTH(BB$15),MONTH($AX28)&gt;MONTH(BB$15)),
NETWORKDAYS.INTL((EOMONTH(BB$15-1,1))-_xlpm.DD,EOMONTH(BB$15-1,1),1,_xlpm.VD),
AND(MONTH($AW28)=MONTH(BB$15),MONTH($AX28)=MONTH(BB$15)),
NETWORKDAYS.INTL($AW28,$AX28,1,_xlpm.VD)))),0)),
$DH28="месяц",
$DR28*BB28,
$DH28="неделя",
$DR28*BB28/7*(ROUNDUP((DAY(EOMONTH(BB$15,0)))/4,0))),
0)</f>
        <v/>
      </c>
      <c r="DV28" s="125">
        <f t="array" ref="DV28">
IFERROR(_xlfn.IFS(
$DH28="день_1",
$DR28*$BL28/($AX28-$AW28+1)*BC28*(DAY(EOMONTH(BC$15,0))),
$DH28="день_2",
$DR28/30*MAX(MIN($AX28,EOMONTH(BC$15,0))-MAX($AW28,BC$15)+1,),
$DH28="раб.день",
$DR28/30*(IFERROR(
_xlfn.LET(_xlpm.VD,
CHOOSE(
{1;2;3;4;5;6;7;8;9;10;11;12;13;14;15;16;17;18},
45658,45659,45660,45661,45662,45663,45664,45665,45711,45724,45778,45779,45785,45786,45820,45821,45965,46022),
_xlfn.LET(_xlpm.DD,
MAX(MIN($AX28,EOMONTH(BC$15,0))-MAX($AW28,BC$15),),
_xlfn.IFS(
AND(MONTH($AW28)=MONTH(BC$15),MONTH($AX28)&lt;&gt;MONTH(BC$15)),
NETWORKDAYS.INTL($AW28,$AW28+_xlpm.DD,1,_xlpm.VD),
AND(MONTH($AW28)&lt;&gt;MONTH(BC$15),MONTH($AX28)=MONTH(BC$15)),
NETWORKDAYS.INTL(($AX28)-_xlpm.DD,$AX28,1,_xlpm.VD),
AND(MONTH($AW28)&lt;MONTH(BC$15),MONTH($AX28)&gt;MONTH(BC$15)),
NETWORKDAYS.INTL((EOMONTH(BC$15-1,1))-_xlpm.DD,EOMONTH(BC$15-1,1),1,_xlpm.VD),
AND(MONTH($AW28)=MONTH(BC$15),MONTH($AX28)=MONTH(BC$15)),
NETWORKDAYS.INTL($AW28,$AX28,1,_xlpm.VD)))),0)),
$DH28="месяц",
$DR28*BC28,
$DH28="неделя",
$DR28*BC28/7*(ROUNDUP((DAY(EOMONTH(BC$15,0)))/4,0))),
0)</f>
        <v/>
      </c>
      <c r="DW28" s="125">
        <f t="array" ref="DW28">
IFERROR(_xlfn.IFS(
$DH28="день_1",
$DR28*$BL28/($AX28-$AW28+1)*BD28*(DAY(EOMONTH(BD$15,0))),
$DH28="день_2",
$DR28/30*MAX(MIN($AX28,EOMONTH(BD$15,0))-MAX($AW28,BD$15)+1,),
$DH28="раб.день",
$DR28/30*(IFERROR(
_xlfn.LET(_xlpm.VD,
CHOOSE(
{1;2;3;4;5;6;7;8;9;10;11;12;13;14;15;16;17;18},
45658,45659,45660,45661,45662,45663,45664,45665,45711,45724,45778,45779,45785,45786,45820,45821,45965,46022),
_xlfn.LET(_xlpm.DD,
MAX(MIN($AX28,EOMONTH(BD$15,0))-MAX($AW28,BD$15),),
_xlfn.IFS(
AND(MONTH($AW28)=MONTH(BD$15),MONTH($AX28)&lt;&gt;MONTH(BD$15)),
NETWORKDAYS.INTL($AW28,$AW28+_xlpm.DD,1,_xlpm.VD),
AND(MONTH($AW28)&lt;&gt;MONTH(BD$15),MONTH($AX28)=MONTH(BD$15)),
NETWORKDAYS.INTL(($AX28)-_xlpm.DD,$AX28,1,_xlpm.VD),
AND(MONTH($AW28)&lt;MONTH(BD$15),MONTH($AX28)&gt;MONTH(BD$15)),
NETWORKDAYS.INTL((EOMONTH(BD$15-1,1))-_xlpm.DD,EOMONTH(BD$15-1,1),1,_xlpm.VD),
AND(MONTH($AW28)=MONTH(BD$15),MONTH($AX28)=MONTH(BD$15)),
NETWORKDAYS.INTL($AW28,$AX28,1,_xlpm.VD)))),0)),
$DH28="месяц",
$DR28*BD28,
$DH28="неделя",
$DR28*BD28/7*(ROUNDUP((DAY(EOMONTH(BD$15,0)))/4,0))),
0)</f>
        <v/>
      </c>
      <c r="DX28" s="125">
        <f t="array" ref="DX28">
IFERROR(_xlfn.IFS(
$DH28="день_1",
$DR28*$BL28/($AX28-$AW28+1)*BE28*(DAY(EOMONTH(BE$15,0))),
$DH28="день_2",
$DR28/30*MAX(MIN($AX28,EOMONTH(BE$15,0))-MAX($AW28,BE$15)+1,),
$DH28="раб.день",
$DR28/30*(IFERROR(
_xlfn.LET(_xlpm.VD,
CHOOSE(
{1;2;3;4;5;6;7;8;9;10;11;12;13;14;15;16;17;18},
45658,45659,45660,45661,45662,45663,45664,45665,45711,45724,45778,45779,45785,45786,45820,45821,45965,46022),
_xlfn.LET(_xlpm.DD,
MAX(MIN($AX28,EOMONTH(BE$15,0))-MAX($AW28,BE$15),),
_xlfn.IFS(
AND(MONTH($AW28)=MONTH(BE$15),MONTH($AX28)&lt;&gt;MONTH(BE$15)),
NETWORKDAYS.INTL($AW28,$AW28+_xlpm.DD,1,_xlpm.VD),
AND(MONTH($AW28)&lt;&gt;MONTH(BE$15),MONTH($AX28)=MONTH(BE$15)),
NETWORKDAYS.INTL(($AX28)-_xlpm.DD,$AX28,1,_xlpm.VD),
AND(MONTH($AW28)&lt;MONTH(BE$15),MONTH($AX28)&gt;MONTH(BE$15)),
NETWORKDAYS.INTL((EOMONTH(BE$15-1,1))-_xlpm.DD,EOMONTH(BE$15-1,1),1,_xlpm.VD),
AND(MONTH($AW28)=MONTH(BE$15),MONTH($AX28)=MONTH(BE$15)),
NETWORKDAYS.INTL($AW28,$AX28,1,_xlpm.VD)))),0)),
$DH28="месяц",
$DR28*BE28,
$DH28="неделя",
$DR28*BE28/7*(ROUNDUP((DAY(EOMONTH(BE$15,0)))/4,0))),
0)</f>
        <v/>
      </c>
      <c r="DY28" s="125">
        <f t="array" ref="DY28">
IFERROR(_xlfn.IFS(
$DH28="день_1",
$DR28*$BL28/($AX28-$AW28+1)*BF28*(DAY(EOMONTH(BF$15,0))),
$DH28="день_2",
$DR28/30*MAX(MIN($AX28,EOMONTH(BF$15,0))-MAX($AW28,BF$15)+1,),
$DH28="раб.день",
$DR28/30*(IFERROR(
_xlfn.LET(_xlpm.VD,
CHOOSE(
{1;2;3;4;5;6;7;8;9;10;11;12;13;14;15;16;17;18},
45658,45659,45660,45661,45662,45663,45664,45665,45711,45724,45778,45779,45785,45786,45820,45821,45965,46022),
_xlfn.LET(_xlpm.DD,
MAX(MIN($AX28,EOMONTH(BF$15,0))-MAX($AW28,BF$15),),
_xlfn.IFS(
AND(MONTH($AW28)=MONTH(BF$15),MONTH($AX28)&lt;&gt;MONTH(BF$15)),
NETWORKDAYS.INTL($AW28,$AW28+_xlpm.DD,1,_xlpm.VD),
AND(MONTH($AW28)&lt;&gt;MONTH(BF$15),MONTH($AX28)=MONTH(BF$15)),
NETWORKDAYS.INTL(($AX28)-_xlpm.DD,$AX28,1,_xlpm.VD),
AND(MONTH($AW28)&lt;MONTH(BF$15),MONTH($AX28)&gt;MONTH(BF$15)),
NETWORKDAYS.INTL((EOMONTH(BF$15-1,1))-_xlpm.DD,EOMONTH(BF$15-1,1),1,_xlpm.VD),
AND(MONTH($AW28)=MONTH(BF$15),MONTH($AX28)=MONTH(BF$15)),
NETWORKDAYS.INTL($AW28,$AX28,1,_xlpm.VD)))),0)),
$DH28="месяц",
$DR28*BF28,
$DH28="неделя",
$DR28*BF28/7*(ROUNDUP((DAY(EOMONTH(BF$15,0)))/4,0))),
0)</f>
        <v/>
      </c>
      <c r="DZ28" s="125">
        <f t="array" ref="DZ28">
IFERROR(_xlfn.IFS(
$DH28="день_1",
$DR28*$BL28/($AX28-$AW28+1)*BG28*(DAY(EOMONTH(BG$15,0))),
$DH28="день_2",
$DR28/30*MAX(MIN($AX28,EOMONTH(BG$15,0))-MAX($AW28,BG$15)+1,),
$DH28="раб.день",
$DR28/30*(IFERROR(
_xlfn.LET(_xlpm.VD,
CHOOSE(
{1;2;3;4;5;6;7;8;9;10;11;12;13;14;15;16;17;18},
45658,45659,45660,45661,45662,45663,45664,45665,45711,45724,45778,45779,45785,45786,45820,45821,45965,46022),
_xlfn.LET(_xlpm.DD,
MAX(MIN($AX28,EOMONTH(BG$15,0))-MAX($AW28,BG$15),),
_xlfn.IFS(
AND(MONTH($AW28)=MONTH(BG$15),MONTH($AX28)&lt;&gt;MONTH(BG$15)),
NETWORKDAYS.INTL($AW28,$AW28+_xlpm.DD,1,_xlpm.VD),
AND(MONTH($AW28)&lt;&gt;MONTH(BG$15),MONTH($AX28)=MONTH(BG$15)),
NETWORKDAYS.INTL(($AX28)-_xlpm.DD,$AX28,1,_xlpm.VD),
AND(MONTH($AW28)&lt;MONTH(BG$15),MONTH($AX28)&gt;MONTH(BG$15)),
NETWORKDAYS.INTL((EOMONTH(BG$15-1,1))-_xlpm.DD,EOMONTH(BG$15-1,1),1,_xlpm.VD),
AND(MONTH($AW28)=MONTH(BG$15),MONTH($AX28)=MONTH(BG$15)),
NETWORKDAYS.INTL($AW28,$AX28,1,_xlpm.VD)))),0)),
$DH28="месяц",
$DR28*BG28,
$DH28="неделя",
$DR28*BG28/7*(ROUNDUP((DAY(EOMONTH(BG$15,0)))/4,0))),
0)</f>
        <v/>
      </c>
      <c r="EA28" s="125">
        <f t="array" ref="EA28">
IFERROR(_xlfn.IFS(
$DH28="день_1",
$DR28*$BL28/($AX28-$AW28+1)*BH28*(DAY(EOMONTH(BH$15,0))),
$DH28="день_2",
$DR28/30*MAX(MIN($AX28,EOMONTH(BH$15,0))-MAX($AW28,BH$15)+1,),
$DH28="раб.день",
$DR28/30*(IFERROR(
_xlfn.LET(_xlpm.VD,
CHOOSE(
{1;2;3;4;5;6;7;8;9;10;11;12;13;14;15;16;17;18},
45658,45659,45660,45661,45662,45663,45664,45665,45711,45724,45778,45779,45785,45786,45820,45821,45965,46022),
_xlfn.LET(_xlpm.DD,
MAX(MIN($AX28,EOMONTH(BH$15,0))-MAX($AW28,BH$15),),
_xlfn.IFS(
AND(MONTH($AW28)=MONTH(BH$15),MONTH($AX28)&lt;&gt;MONTH(BH$15)),
NETWORKDAYS.INTL($AW28,$AW28+_xlpm.DD,1,_xlpm.VD),
AND(MONTH($AW28)&lt;&gt;MONTH(BH$15),MONTH($AX28)=MONTH(BH$15)),
NETWORKDAYS.INTL(($AX28)-_xlpm.DD,$AX28,1,_xlpm.VD),
AND(MONTH($AW28)&lt;MONTH(BH$15),MONTH($AX28)&gt;MONTH(BH$15)),
NETWORKDAYS.INTL((EOMONTH(BH$15-1,1))-_xlpm.DD,EOMONTH(BH$15-1,1),1,_xlpm.VD),
AND(MONTH($AW28)=MONTH(BH$15),MONTH($AX28)=MONTH(BH$15)),
NETWORKDAYS.INTL($AW28,$AX28,1,_xlpm.VD)))),0)),
$DH28="месяц",
$DR28*BH28,
$DH28="неделя",
$DR28*BH28/7*(ROUNDUP((DAY(EOMONTH(BH$15,0)))/4,0))),
0)</f>
        <v/>
      </c>
      <c r="EB28" s="125">
        <f t="array" ref="EB28">
IFERROR(_xlfn.IFS(
$DH28="день_1",
$DR28*$BL28/($AX28-$AW28+1)*BI28*(DAY(EOMONTH(BI$15,0))),
$DH28="день_2",
$DR28/30*MAX(MIN($AX28,EOMONTH(BI$15,0))-MAX($AW28,BI$15)+1,),
$DH28="раб.день",
$DR28/30*(IFERROR(
_xlfn.LET(_xlpm.VD,
CHOOSE(
{1;2;3;4;5;6;7;8;9;10;11;12;13;14;15;16;17;18},
45658,45659,45660,45661,45662,45663,45664,45665,45711,45724,45778,45779,45785,45786,45820,45821,45965,46022),
_xlfn.LET(_xlpm.DD,
MAX(MIN($AX28,EOMONTH(BI$15,0))-MAX($AW28,BI$15),),
_xlfn.IFS(
AND(MONTH($AW28)=MONTH(BI$15),MONTH($AX28)&lt;&gt;MONTH(BI$15)),
NETWORKDAYS.INTL($AW28,$AW28+_xlpm.DD,1,_xlpm.VD),
AND(MONTH($AW28)&lt;&gt;MONTH(BI$15),MONTH($AX28)=MONTH(BI$15)),
NETWORKDAYS.INTL(($AX28)-_xlpm.DD,$AX28,1,_xlpm.VD),
AND(MONTH($AW28)&lt;MONTH(BI$15),MONTH($AX28)&gt;MONTH(BI$15)),
NETWORKDAYS.INTL((EOMONTH(BI$15-1,1))-_xlpm.DD,EOMONTH(BI$15-1,1),1,_xlpm.VD),
AND(MONTH($AW28)=MONTH(BI$15),MONTH($AX28)=MONTH(BI$15)),
NETWORKDAYS.INTL($AW28,$AX28,1,_xlpm.VD)))),0)),
$DH28="месяц",
$DR28*BI28,
$DH28="неделя",
$DR28*BI28/7*(ROUNDUP((DAY(EOMONTH(BI$15,0)))/4,0))),
0)</f>
        <v/>
      </c>
      <c r="EC28" s="125">
        <f t="array" ref="EC28">
IFERROR(_xlfn.IFS(
$DH28="день_1",
$DR28*$BL28/($AX28-$AW28+1)*BJ28*(DAY(EOMONTH(BJ$15,0))),
$DH28="день_2",
$DR28/30*MAX(MIN($AX28,EOMONTH(BJ$15,0))-MAX($AW28,BJ$15)+1,),
$DH28="раб.день",
$DR28/30*(IFERROR(
_xlfn.LET(_xlpm.VD,
CHOOSE(
{1;2;3;4;5;6;7;8;9;10;11;12;13;14;15;16;17;18},
45658,45659,45660,45661,45662,45663,45664,45665,45711,45724,45778,45779,45785,45786,45820,45821,45965,46022),
_xlfn.LET(_xlpm.DD,
MAX(MIN($AX28,EOMONTH(BJ$15,0))-MAX($AW28,BJ$15),),
_xlfn.IFS(
AND(MONTH($AW28)=MONTH(BJ$15),MONTH($AX28)&lt;&gt;MONTH(BJ$15)),
NETWORKDAYS.INTL($AW28,$AW28+_xlpm.DD,1,_xlpm.VD),
AND(MONTH($AW28)&lt;&gt;MONTH(BJ$15),MONTH($AX28)=MONTH(BJ$15)),
NETWORKDAYS.INTL(($AX28)-_xlpm.DD,$AX28,1,_xlpm.VD),
AND(MONTH($AW28)&lt;MONTH(BJ$15),MONTH($AX28)&gt;MONTH(BJ$15)),
NETWORKDAYS.INTL((EOMONTH(BJ$15-1,1))-_xlpm.DD,EOMONTH(BJ$15-1,1),1,_xlpm.VD),
AND(MONTH($AW28)=MONTH(BJ$15),MONTH($AX28)=MONTH(BJ$15)),
NETWORKDAYS.INTL($AW28,$AX28,1,_xlpm.VD)))),0)),
$DH28="месяц",
$DR28*BJ28,
$DH28="неделя",
$DR28*BJ28/7*(ROUNDUP((DAY(EOMONTH(BJ$15,0)))/4,0))),
0)</f>
        <v/>
      </c>
      <c r="ED28" s="125">
        <f t="array" ref="ED28">
IFERROR(_xlfn.IFS(
$DH28="день_1",
$DR28*$BL28/($AX28-$AW28+1)*BK28*(DAY(EOMONTH(BK$15,0))),
$DH28="день_2",
$DR28/30*MAX(MIN($AX28,EOMONTH(BK$15,0))-MAX($AW28,BK$15)+1,),
$DH28="раб.день",
$DR28/30*(IFERROR(
_xlfn.LET(_xlpm.VD,
CHOOSE(
{1;2;3;4;5;6;7;8;9;10;11;12;13;14;15;16;17;18},
45658,45659,45660,45661,45662,45663,45664,45665,45711,45724,45778,45779,45785,45786,45820,45821,45965,46022),
_xlfn.LET(_xlpm.DD,
MAX(MIN($AX28,EOMONTH(BK$15,0))-MAX($AW28,BK$15),),
_xlfn.IFS(
AND(MONTH($AW28)=MONTH(BK$15),MONTH($AX28)&lt;&gt;MONTH(BK$15)),
NETWORKDAYS.INTL($AW28,$AW28+_xlpm.DD,1,_xlpm.VD),
AND(MONTH($AW28)&lt;&gt;MONTH(BK$15),MONTH($AX28)=MONTH(BK$15)),
NETWORKDAYS.INTL(($AX28)-_xlpm.DD,$AX28,1,_xlpm.VD),
AND(MONTH($AW28)&lt;MONTH(BK$15),MONTH($AX28)&gt;MONTH(BK$15)),
NETWORKDAYS.INTL((EOMONTH(BK$15-1,1))-_xlpm.DD,EOMONTH(BK$15-1,1),1,_xlpm.VD),
AND(MONTH($AW28)=MONTH(BK$15),MONTH($AX28)=MONTH(BK$15)),
NETWORKDAYS.INTL($AW28,$AX28,1,_xlpm.VD)))),0)),
$DH28="месяц",
$DR28*BK28,
$DH28="неделя",
$DR28*BK28/7*(ROUNDUP((DAY(EOMONTH(BK$15,0)))/4,0))),
0)</f>
        <v/>
      </c>
      <c r="EE28" s="125">
        <f>SUM($DS28,$DT28,$DU28,$DV28,$DW28,$DX28,$DY28,$DZ28,$EA28,$EB28,$EC28,$ED28)</f>
        <v/>
      </c>
      <c r="EF28" s="125">
        <f>IFERROR(ROUND($EE28*(1+$EP28),2),0)</f>
        <v/>
      </c>
      <c r="EG28" s="128" t="n">
        <v>1</v>
      </c>
      <c r="EH28" s="126" t="n">
        <v>0</v>
      </c>
      <c r="EI28" s="126">
        <f>ROUND(SUM($EH28:$EH28)*SUM($AB28:$AB28)*$EG28,2)</f>
        <v/>
      </c>
      <c r="EJ28" s="126">
        <f>ROUND($EI28*(1+$EP28),2)</f>
        <v/>
      </c>
      <c r="EK28" s="126" t="n">
        <v>0</v>
      </c>
      <c r="EL28" s="126">
        <f>ROUND(SUM($EK28:$EK28)*SUM($AB28:$AB28)*$EG28,2)</f>
        <v/>
      </c>
      <c r="EM28" s="126">
        <f>ROUND($EL28*(1+$EP28),2)</f>
        <v/>
      </c>
      <c r="EN28" s="126">
        <f>SUM($EE28,$EI28,$EL28)</f>
        <v/>
      </c>
      <c r="EO28" s="126">
        <f>SUM($EF28,$EJ28,$EM28)</f>
        <v/>
      </c>
      <c r="EP28" s="59" t="inlineStr">
        <is>
          <t>20%</t>
        </is>
      </c>
      <c r="EQ28" s="59" t="n"/>
      <c r="ER28" s="60">
        <f t="array" ref="ER28">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MATCH(ES28,
{"AMS";"RussOutdoor";"HD Outdoor";"Ingroup";"IQ";"Ledproduction";"LisChannel";"Logic";"Media-PPL";"NovikovTV | НовиковТВ";"SMA";"SOK";"КрокусТВ | CrocusTV | IndoorTV";"Сити";"ТЯК Москва"},
0)),"")</f>
        <v/>
      </c>
      <c r="ES28" s="60" t="n"/>
      <c r="ET28" s="60">
        <f t="array" ref="ET28">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MATCH(ES28,
{"AMS";"RussOutdoor";"HD Outdoor";"Ingroup";"IQ";"Ledproduction";"LisChannel";"Logic";"Media-PPL";"NovikovTV | НовиковТВ";"SMA";"SOK";"КрокусТВ | CrocusTV | IndoorTV";"Сити";"ТЯК Москва"},
0)),"")</f>
        <v/>
      </c>
      <c r="EU28" s="60" t="n"/>
      <c r="EV28" s="60" t="n"/>
      <c r="EX28" s="110">
        <f t="array" ref="EX28">
($AR28/30
+N("ТРАФИК ПЛОЩАДКИ"))*
(IFERROR(
_xlfn.LET(
_xlpm.GPR,
HLOOKUP($L28,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(MATCH($T28,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IF($Q28="цифровой",_xlpm.GPR/$AG28,_xlpm.GPR/60)),
0)
+N("DWELL TIME"))*
(IF($AB28=0,0,IF($AB28=1,0.3,IF($AB28=2,0.5,IF($AB28&gt;2,1))))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_xlfn.IFS($AC28="да",1.2,$AC28="нет",1)*
_xlfn.IFS($AD28="да",1.2,$AD28="нет",1)*
IF(R28="статический",1,1.2)*
$X28*
INDEX(
{1.2;1;1.2;1.2;1;1.2;1.2;1.2;1.2;1.2;1.2;1;1.2;1.2;1.2;1.2;1;1;1.2;1.2;1.2;1;1;1;1;1.2;1.2;1.2;1.2;1;1;1;1;1.2;1.2;1.2;1.2;1.2;1.2;1.2;1.2;1;1;1.2;1;1;1;1;1.5;1;1;1.5;1.5;1.2},
MATCH($Q28,_xlpm.MI,0)))&gt;{0.02;0.04;0.06;0.1;0.2;0.4;0.6;0.8;1;2;4;6})),
{0;1;2;3;4;5;6;7;8;9;10;11;12},
0)))
+N("КОЭФФИЦИЕНТ КОНТАКТА"))))*
(_xlfn.IFS($X28&lt;0.1,$X28/1000,$X28&gt;25,5.2,AND($X28&gt;=0.1,$X28&lt;=25),(($X28*2+0.1)/10)*($X28/10)))*
IFERROR((_xlfn.LET(
_xlpm.MA,
{0;0.8;0.85;0.9;0.95;1},
_xlpm.MAA,
{0;1;2;3;4;5},
INDEX(_xlpm.MA,MATCH(SUMPRODUCT(--((IF(ROUND(_xlpm.MAA,1)&gt;5,5,ROUND($AB28,1)))&gt;{0;1;2;3;4;5})),_xlpm.MAA,0)))
+N("КОЭФФИЦИЕНТ КОЛ-ВО КОНСТРУКЦИЙ")),1)*
$AB28,0))*
(IF($Q28="цифровой",$AG28/15*$AI28,1)
+N("ДЛЯ ЦИФРЫ"))</f>
        <v/>
      </c>
      <c r="EY28" s="110">
        <f>IFERROR(EX28*AY28,0)</f>
        <v/>
      </c>
      <c r="EZ28" s="131">
        <f>IFERROR(DP28/EY28*1000,0)</f>
        <v/>
      </c>
      <c r="FA28" s="112">
        <f>IFERROR(FC28/FB28,0)</f>
        <v/>
      </c>
      <c r="FB28" s="112">
        <f>IFERROR((FC28/(EY28/FF28*#REF!))*0.825,0)</f>
        <v/>
      </c>
      <c r="FC28" s="112">
        <f>IFERROR(((EX28*30/AR28)*100)/30,0)</f>
        <v/>
      </c>
      <c r="FD28" s="112">
        <f>IFERROR(EY28/G28*100%,0)</f>
        <v/>
      </c>
      <c r="FE28" s="112">
        <f>IFERROR(FD28/FC28*100%,0)</f>
        <v/>
      </c>
      <c r="FF28" s="110">
        <f>IFERROR(AR28/30*AY28,0)</f>
        <v/>
      </c>
    </row>
    <row r="29" ht="13" customHeight="1">
      <c r="A29" s="59" t="n"/>
      <c r="B29" s="60" t="n"/>
      <c r="C29" s="60" t="n"/>
      <c r="D29" s="60">
        <f t="array" ref="D29">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MATCH($E29,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9" s="60">
        <f t="array" ref="E29">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MATCH($F29,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9" s="60" t="inlineStr"/>
      <c r="G29" s="60" t="n"/>
      <c r="H29" s="60">
        <f t="array" ref="H29">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MATCH($I29,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9" s="60" t="n"/>
      <c r="J29" s="60" t="n"/>
      <c r="K29" s="60" t="n"/>
      <c r="L29" s="60" t="n"/>
      <c r="M29" s="60" t="n"/>
      <c r="N29" s="60" t="n"/>
      <c r="O29" s="60" t="n"/>
      <c r="P29" s="60">
        <f t="array" ref="P29">
_xlfn.IFS(
ISNUMBER(MATCH($Q29,{"шелфбаннер","разделитель","монетница","чековая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ISNUMBER(MATCH($Q29,{"LED/LCD","видеокулер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ISNUMBER(MATCH($Q29,{"автомобиль","машина","выставочное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ISNUMBER(MATCH($Q29,{"билборд","лифтовая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ISNUMBER(MATCH($Q29,{"навигация","подвесной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ISNUMBER(MATCH($Q29,{"движущаяся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ISNUMBER(MATCH($Q29,{"каталог","журнал"},)),
"Пресса",
$Q29="","")</f>
        <v/>
      </c>
      <c r="Q29" s="60" t="n"/>
      <c r="R29" s="60">
        <f t="array" ref="R29">
IFERROR(
_xlfn.IFS(
OR(ISNUMBER(MATCH($Q29,{"экспозиция","макет","стенд","автостенд","авто стенд","выставочное пространство","выставочные стенды","модульные выставочные стенды","3Д конструкция","3D конструкция"},)),P29="Экспонирование"),
"нестандартный",
ISNUMBER(MATCH($Q29,{"скроллер","призматрон"},)),
"динамический",
$P29="Видео",
"цифровой",
OR($P29="Пресса",$P29="Щит",$P29="POSm",$P29="Подвес",$P29="Брендирование/оклейка"),
"статический"),"")</f>
        <v/>
      </c>
      <c r="S29" s="59" t="n"/>
      <c r="T29" s="60" t="n"/>
      <c r="U29" s="60" t="n"/>
      <c r="V29" s="60">
        <f>
IF(P29="Видео",
"цифровой постер/ролик",
IF(ISNUMBER(MATCH(Q29,{"короб световой","короб световой | лайтбокс","короб световой | кристалайт","лайтбокс","лайт бокс","кристалайт","LB","lightbox"},)),
"бэклит",
IF(P29="Брендирование/оклейка",
"перфарированная пленка/самоклейка",
IF(P29="Экспонирование",
"под запрос",
IF(P29="Подвес",
"баннер/ткань",
"")))))</f>
        <v/>
      </c>
      <c r="W29" s="59" t="n"/>
      <c r="X29" s="59" t="n"/>
      <c r="Y29" s="59" t="n"/>
      <c r="Z29" s="61" t="n"/>
      <c r="AA29" s="61" t="n"/>
      <c r="AB29" s="61">
        <f>IF(BL29&gt;0,Z29,0)</f>
        <v/>
      </c>
      <c r="AC29" s="59" t="n"/>
      <c r="AD29" s="59" t="n"/>
      <c r="AE29" s="59" t="n"/>
      <c r="AF29" s="59" t="n"/>
      <c r="AG29" s="59" t="n"/>
      <c r="AH29" s="59" t="n"/>
      <c r="AI29" s="59" t="n"/>
      <c r="AJ29" s="59" t="n"/>
      <c r="AK29" s="59" t="n"/>
      <c r="AL29" s="62">
        <f>IFERROR(IF(OR(R29="статический",R29="динамический",R29="нестандартный",R29="",R29=""),"-",IF(AND(AH29="-",AI29="-"),"-",AK29*3600/AH29*AI29)),"-")</f>
        <v/>
      </c>
      <c r="AM29" s="62">
        <f>IFERROR(IF(OR(R29="статический",R29="динамический",R29="",R29="", R29="BTL",R29="нестандартный"),"-",AG29*AI29*AL29/60),"-")</f>
        <v/>
      </c>
      <c r="AN29" s="63">
        <f>IFERROR(IF(AH29="","-",AG29*AI29/AH29),"-")</f>
        <v/>
      </c>
      <c r="AO29" s="59">
        <f>IFERROR(IF(OR($R29="статический",$R29="динамический",$R29="",$R29="",$R29="BTL",$R29="нестандартный"),"-",$AL29*$AY29),"-")</f>
        <v/>
      </c>
      <c r="AP29" s="62">
        <f>IFERROR(IF(OR($R29="статический",$R29="динамический",$R29="",$R29="",$R29="BTL",$R29="нестандартный"),"-",$AM29*AY29),"-")</f>
        <v/>
      </c>
      <c r="AQ29" s="64" t="n"/>
      <c r="AR29" s="61" t="n"/>
      <c r="AS29" s="61" t="n"/>
      <c r="AT29" s="61" t="n"/>
      <c r="AU29" s="65" t="n"/>
      <c r="AV29" s="124">
        <f>IFERROR(DR29/AT29*1000,"n/a")</f>
        <v/>
      </c>
      <c r="AW29" s="67" t="n">
        <v>834544.62</v>
      </c>
      <c r="AX29" s="67" t="n"/>
      <c r="AY29" s="43">
        <f>IFERROR(IF(OR($AW29="",$AX29=""),"",_xlfn.DAYS($AX29+1,$AW29)),"")</f>
        <v/>
      </c>
      <c r="AZ29" s="68">
        <f t="array" ref="AZ29">
_xlfn.LET(_xlpm.COEFF,
IF($AW29+$AX29=0,0,IF(MAX(MIN($AX29,EOMONTH(AZ$15,0))-MAX($AW29,AZ$15)+1,)&gt;0,1,0)),
_xlfn.IFS(
$ES29="LisChannel",
_xlpm.COEFF*
INDEX({1;1;1.2;1.2;1;1;1;1;1.2;1.2;1.2;1.2},
MATCH(MONTH(AZ$15),
{1,2,3,4,5,6,7,8,9,10,11,12})),
CONCATENATE($ES29," ",$L29)="RussOutdoor метро",
_xlpm.COEFF*
INDEX({0.8;0.9;1.1;1.1;1;1;1;1;1.1;1.1;1.1;1.1},
MATCH(MONTH(AZ$15),
{1,2,3,4,5,6,7,8,9,10,11,12})),
$ES29&lt;&gt;"LisChannel",
_xlpm.COEFF,
$ES29&lt;&gt;"RussOutdoor",
_xlpm.COEFF))</f>
        <v/>
      </c>
      <c r="BA29" s="68">
        <f t="array" ref="BA29">
_xlfn.LET(_xlpm.COEFF,
IF($AW29+$AX29=0,0,IF(MAX(MIN($AX29,EOMONTH(BA$15,0))-MAX($AW29,BA$15)+1,)&gt;0,1,0)),
_xlfn.IFS(
$ES29="LisChannel",
_xlpm.COEFF*
INDEX({1;1;1.2;1.2;1;1;1;1;1.2;1.2;1.2;1.2},
MATCH(MONTH(BA$15),
{1,2,3,4,5,6,7,8,9,10,11,12})),
CONCATENATE($ES29," ",$L29)="RussOutdoor метро",
_xlpm.COEFF*
INDEX({0.8;0.9;1.1;1.1;1;1;1;1;1.1;1.1;1.1;1.1},
MATCH(MONTH(BA$15),
{1,2,3,4,5,6,7,8,9,10,11,12})),
$ES29&lt;&gt;"LisChannel",
_xlpm.COEFF,
$ES29&lt;&gt;"RussOutdoor",
_xlpm.COEFF))</f>
        <v/>
      </c>
      <c r="BB29" s="68">
        <f t="array" ref="BB29">
_xlfn.LET(_xlpm.COEFF,
IF($AW29+$AX29=0,0,IF(MAX(MIN($AX29,EOMONTH(BB$15,0))-MAX($AW29,BB$15)+1,)&gt;0,1,0)),
_xlfn.IFS(
$ES29="LisChannel",
_xlpm.COEFF*
INDEX({1;1;1.2;1.2;1;1;1;1;1.2;1.2;1.2;1.2},
MATCH(MONTH(BB$15),
{1,2,3,4,5,6,7,8,9,10,11,12})),
CONCATENATE($ES29," ",$L29)="RussOutdoor метро",
_xlpm.COEFF*
INDEX({0.8;0.9;1.1;1.1;1;1;1;1;1.1;1.1;1.1;1.1},
MATCH(MONTH(BB$15),
{1,2,3,4,5,6,7,8,9,10,11,12})),
$ES29&lt;&gt;"LisChannel",
_xlpm.COEFF,
$ES29&lt;&gt;"RussOutdoor",
_xlpm.COEFF))</f>
        <v/>
      </c>
      <c r="BC29" s="68">
        <f t="array" ref="BC29">
_xlfn.LET(_xlpm.COEFF,
IF($AW29+$AX29=0,0,IF(MAX(MIN($AX29,EOMONTH(BC$15,0))-MAX($AW29,BC$15)+1,)&gt;0,1,0)),
_xlfn.IFS(
$ES29="LisChannel",
_xlpm.COEFF*
INDEX({1;1;1.2;1.2;1;1;1;1;1.2;1.2;1.2;1.2},
MATCH(MONTH(BC$15),
{1,2,3,4,5,6,7,8,9,10,11,12})),
CONCATENATE($ES29," ",$L29)="RussOutdoor метро",
_xlpm.COEFF*
INDEX({0.8;0.9;1.1;1.1;1;1;1;1;1.1;1.1;1.1;1.1},
MATCH(MONTH(BC$15),
{1,2,3,4,5,6,7,8,9,10,11,12})),
$ES29&lt;&gt;"LisChannel",
_xlpm.COEFF,
$ES29&lt;&gt;"RussOutdoor",
_xlpm.COEFF))</f>
        <v/>
      </c>
      <c r="BD29" s="68">
        <f t="array" ref="BD29">
_xlfn.LET(_xlpm.COEFF,
IF($AW29+$AX29=0,0,IF(MAX(MIN($AX29,EOMONTH(BD$15,0))-MAX($AW29,BD$15)+1,)&gt;0,1,0)),
_xlfn.IFS(
$ES29="LisChannel",
_xlpm.COEFF*
INDEX({1;1;1.2;1.2;1;1;1;1;1.2;1.2;1.2;1.2},
MATCH(MONTH(BD$15),
{1,2,3,4,5,6,7,8,9,10,11,12})),
CONCATENATE($ES29," ",$L29)="RussOutdoor метро",
_xlpm.COEFF*
INDEX({0.8;0.9;1.1;1.1;1;1;1;1;1.1;1.1;1.1;1.1},
MATCH(MONTH(BD$15),
{1,2,3,4,5,6,7,8,9,10,11,12})),
$ES29&lt;&gt;"LisChannel",
_xlpm.COEFF,
$ES29&lt;&gt;"RussOutdoor",
_xlpm.COEFF))</f>
        <v/>
      </c>
      <c r="BE29" s="68">
        <f t="array" ref="BE29">
_xlfn.LET(_xlpm.COEFF,
IF($AW29+$AX29=0,0,IF(MAX(MIN($AX29,EOMONTH(BE$15,0))-MAX($AW29,BE$15)+1,)&gt;0,1,0)),
_xlfn.IFS(
$ES29="LisChannel",
_xlpm.COEFF*
INDEX({1;1;1.2;1.2;1;1;1;1;1.2;1.2;1.2;1.2},
MATCH(MONTH(BE$15),
{1,2,3,4,5,6,7,8,9,10,11,12})),
CONCATENATE($ES29," ",$L29)="RussOutdoor метро",
_xlpm.COEFF*
INDEX({0.8;0.9;1.1;1.1;1;1;1;1;1.1;1.1;1.1;1.1},
MATCH(MONTH(BE$15),
{1,2,3,4,5,6,7,8,9,10,11,12})),
$ES29&lt;&gt;"LisChannel",
_xlpm.COEFF,
$ES29&lt;&gt;"RussOutdoor",
_xlpm.COEFF))</f>
        <v/>
      </c>
      <c r="BF29" s="68">
        <f t="array" ref="BF29">
_xlfn.LET(_xlpm.COEFF,
IF($AW29+$AX29=0,0,IF(MAX(MIN($AX29,EOMONTH(BF$15,0))-MAX($AW29,BF$15)+1,)&gt;0,1,0)),
_xlfn.IFS(
$ES29="LisChannel",
_xlpm.COEFF*
INDEX({1;1;1.2;1.2;1;1;1;1;1.2;1.2;1.2;1.2},
MATCH(MONTH(BF$15),
{1,2,3,4,5,6,7,8,9,10,11,12})),
CONCATENATE($ES29," ",$L29)="RussOutdoor метро",
_xlpm.COEFF*
INDEX({0.8;0.9;1.1;1.1;1;1;1;1;1.1;1.1;1.1;1.1},
MATCH(MONTH(BF$15),
{1,2,3,4,5,6,7,8,9,10,11,12})),
$ES29&lt;&gt;"LisChannel",
_xlpm.COEFF,
$ES29&lt;&gt;"RussOutdoor",
_xlpm.COEFF))</f>
        <v/>
      </c>
      <c r="BG29" s="68">
        <f t="array" ref="BG29">
_xlfn.LET(_xlpm.COEFF,
IF($AW29+$AX29=0,0,IF(MAX(MIN($AX29,EOMONTH(BG$15,0))-MAX($AW29,BG$15)+1,)&gt;0,1,0)),
_xlfn.IFS(
$ES29="LisChannel",
_xlpm.COEFF*
INDEX({1;1;1.2;1.2;1;1;1;1;1.2;1.2;1.2;1.2},
MATCH(MONTH(BG$15),
{1,2,3,4,5,6,7,8,9,10,11,12})),
CONCATENATE($ES29," ",$L29)="RussOutdoor метро",
_xlpm.COEFF*
INDEX({0.8;0.9;1.1;1.1;1;1;1;1;1.1;1.1;1.1;1.1},
MATCH(MONTH(BG$15),
{1,2,3,4,5,6,7,8,9,10,11,12})),
$ES29&lt;&gt;"LisChannel",
_xlpm.COEFF,
$ES29&lt;&gt;"RussOutdoor",
_xlpm.COEFF))</f>
        <v/>
      </c>
      <c r="BH29" s="68">
        <f t="array" ref="BH29">
_xlfn.LET(_xlpm.COEFF,
IF($AW29+$AX29=0,0,IF(MAX(MIN($AX29,EOMONTH(BH$15,0))-MAX($AW29,BH$15)+1,)&gt;0,1,0)),
_xlfn.IFS(
$ES29="LisChannel",
_xlpm.COEFF*
INDEX({1;1;1.2;1.2;1;1;1;1;1.2;1.2;1.2;1.2},
MATCH(MONTH(BH$15),
{1,2,3,4,5,6,7,8,9,10,11,12})),
CONCATENATE($ES29," ",$L29)="RussOutdoor метро",
_xlpm.COEFF*
INDEX({0.8;0.9;1.1;1.1;1;1;1;1;1.1;1.1;1.1;1.1},
MATCH(MONTH(BH$15),
{1,2,3,4,5,6,7,8,9,10,11,12})),
$ES29&lt;&gt;"LisChannel",
_xlpm.COEFF,
$ES29&lt;&gt;"RussOutdoor",
_xlpm.COEFF))</f>
        <v/>
      </c>
      <c r="BI29" s="68">
        <f t="array" ref="BI29">
_xlfn.LET(_xlpm.COEFF,
IF($AW29+$AX29=0,0,IF(MAX(MIN($AX29,EOMONTH(BI$15,0))-MAX($AW29,BI$15)+1,)&gt;0,1,0)),
_xlfn.IFS(
$ES29="LisChannel",
_xlpm.COEFF*
INDEX({1;1;1.2;1.2;1;1;1;1;1.2;1.2;1.2;1.2},
MATCH(MONTH(BI$15),
{1,2,3,4,5,6,7,8,9,10,11,12})),
CONCATENATE($ES29," ",$L29)="RussOutdoor метро",
_xlpm.COEFF*
INDEX({0.8;0.9;1.1;1.1;1;1;1;1;1.1;1.1;1.1;1.1},
MATCH(MONTH(BI$15),
{1,2,3,4,5,6,7,8,9,10,11,12})),
$ES29&lt;&gt;"LisChannel",
_xlpm.COEFF,
$ES29&lt;&gt;"RussOutdoor",
_xlpm.COEFF))</f>
        <v/>
      </c>
      <c r="BJ29" s="68">
        <f t="array" ref="BJ29">
_xlfn.LET(_xlpm.COEFF,
IF($AW29+$AX29=0,0,IF(MAX(MIN($AX29,EOMONTH(BJ$15,0))-MAX($AW29,BJ$15)+1,)&gt;0,1,0)),
_xlfn.IFS(
$ES29="LisChannel",
_xlpm.COEFF*
INDEX({1;1;1.2;1.2;1;1;1;1;1.2;1.2;1.2;1.2},
MATCH(MONTH(BJ$15),
{1,2,3,4,5,6,7,8,9,10,11,12})),
CONCATENATE($ES29," ",$L29)="RussOutdoor метро",
_xlpm.COEFF*
INDEX({0.8;0.9;1.1;1.1;1;1;1;1;1.1;1.1;1.1;1.1},
MATCH(MONTH(BJ$15),
{1,2,3,4,5,6,7,8,9,10,11,12})),
$ES29&lt;&gt;"LisChannel",
_xlpm.COEFF,
$ES29&lt;&gt;"RussOutdoor",
_xlpm.COEFF))</f>
        <v/>
      </c>
      <c r="BK29" s="68">
        <f t="array" ref="BK29">
_xlfn.LET(_xlpm.COEFF,
IF($AW29+$AX29=0,0,IF(MAX(MIN($AX29,EOMONTH(BK$15,0))-MAX($AW29,BK$15)+1,)&gt;0,1,0)),
_xlfn.IFS(
$ES29="LisChannel",
_xlpm.COEFF*
INDEX({1;1;1.2;1.2;1;1;1;1;1.2;1.2;1.2;1.2},
MATCH(MONTH(BK$15),
{1,2,3,4,5,6,7,8,9,10,11,12})),
CONCATENATE($ES29," ",$L29)="RussOutdoor метро",
_xlpm.COEFF*
INDEX({0.8;0.9;1.1;1.1;1;1;1;1;1.1;1.1;1.1;1.1},
MATCH(MONTH(BK$15),
{1,2,3,4,5,6,7,8,9,10,11,12})),
$ES29&lt;&gt;"LisChannel",
_xlpm.COEFF,
$ES29&lt;&gt;"RussOutdoor",
_xlpm.COEFF))</f>
        <v/>
      </c>
      <c r="BL29" s="62">
        <f>COUNTIFS($AZ29:$BK29,"&gt;0")</f>
        <v/>
      </c>
      <c r="BM29" s="65" t="n"/>
      <c r="BN29" s="125">
        <f>$DJ29</f>
        <v/>
      </c>
      <c r="BO29" s="63">
        <f>$DQ29</f>
        <v/>
      </c>
      <c r="BP29" s="125">
        <f>
IFERROR(
IF($BL29=0,0,
$BN29*(1-$BO29)),
0)</f>
        <v/>
      </c>
      <c r="BQ29" s="125">
        <f t="array" ref="BQ29">
IFERROR(
_xlfn.IFS(
$DH29="день_1",
$BP29*$BL29/($AX29-$AW29+1)*AZ29*(DAY(EOMONTH(AZ$15,0))),
$DH29="день_2",
$BP29/30*MAX(MIN($AX29,EOMONTH(AZ$15,0))-MAX($AW29,AZ$15)+1,),
$DH29="раб.день",
$BP29/30*(IFERROR(
_xlfn.LET(_xlpm.VD,
CHOOSE(
{1;2;3;4;5;6;7;8;9;10;11;12;13;14;15;16;17;18},
45658,45659,45660,45661,45662,45663,45664,45665,45711,45724,45778,45779,45785,45786,45820,45821,45965,46022),
_xlfn.LET(_xlpm.DD,
MAX(MIN($AX29,EOMONTH(AZ$15,0))-MAX($AW29,AZ$15),),
_xlfn.IFS(
AND(MONTH($AW29)=MONTH(AZ$15),MONTH($AX29)&lt;&gt;MONTH(AZ$15)),
NETWORKDAYS.INTL($AW29,$AW29+_xlpm.DD,1,_xlpm.VD),
AND(MONTH($AW29)&lt;&gt;MONTH(AZ$15),MONTH($AX29)=MONTH(AZ$15)),
NETWORKDAYS.INTL(($AX29)-_xlpm.DD,$AX29,1,_xlpm.VD),
AND(MONTH($AW29)&lt;MONTH(AZ$15),MONTH($AX29)&gt;MONTH(AZ$15)),
NETWORKDAYS.INTL((EOMONTH(AZ$15-1,1))-_xlpm.DD,EOMONTH(AZ$15-1,1),1,_xlpm.VD),
AND(MONTH($AW29)=MONTH(AZ$15),MONTH($AX29)=MONTH(AZ$15)),
NETWORKDAYS.INTL($AW29,$AX29,1,_xlpm.VD)))),0)),
$DH29="месяц",
$BP29*AZ29,
$DH29="неделя",
$BP29*AZ29/7*(ROUNDUP((DAY(EOMONTH(AZ$15,0)))/4,0))),
0)</f>
        <v/>
      </c>
      <c r="BR29" s="125">
        <f t="array" ref="BR29">
IFERROR(
_xlfn.IFS(
$DH29="день_1",
$BP29*$BL29/($AX29-$AW29+1)*BA29*(DAY(EOMONTH(BA$15,0))),
$DH29="день_2",
$BP29/30*MAX(MIN($AX29,EOMONTH(BA$15,0))-MAX($AW29,BA$15)+1,),
$DH29="раб.день",
$BP29/30*(IFERROR(
_xlfn.LET(_xlpm.VD,
CHOOSE(
{1;2;3;4;5;6;7;8;9;10;11;12;13;14;15;16;17;18},
45658,45659,45660,45661,45662,45663,45664,45665,45711,45724,45778,45779,45785,45786,45820,45821,45965,46022),
_xlfn.LET(_xlpm.DD,
MAX(MIN($AX29,EOMONTH(BA$15,0))-MAX($AW29,BA$15),),
_xlfn.IFS(
AND(MONTH($AW29)=MONTH(BA$15),MONTH($AX29)&lt;&gt;MONTH(BA$15)),
NETWORKDAYS.INTL($AW29,$AW29+_xlpm.DD,1,_xlpm.VD),
AND(MONTH($AW29)&lt;&gt;MONTH(BA$15),MONTH($AX29)=MONTH(BA$15)),
NETWORKDAYS.INTL(($AX29)-_xlpm.DD,$AX29,1,_xlpm.VD),
AND(MONTH($AW29)&lt;MONTH(BA$15),MONTH($AX29)&gt;MONTH(BA$15)),
NETWORKDAYS.INTL((EOMONTH(BA$15-1,1))-_xlpm.DD,EOMONTH(BA$15-1,1),1,_xlpm.VD),
AND(MONTH($AW29)=MONTH(BA$15),MONTH($AX29)=MONTH(BA$15)),
NETWORKDAYS.INTL($AW29,$AX29,1,_xlpm.VD)))),0)),
$DH29="месяц",
$BP29*BA29,
$DH29="неделя",
$BP29*BA29/7*(ROUNDUP((DAY(EOMONTH(BA$15,0)))/4,0))),
0)</f>
        <v/>
      </c>
      <c r="BS29" s="125">
        <f t="array" ref="BS29">
IFERROR(
_xlfn.IFS(
$DH29="день_1",
$BP29*$BL29/($AX29-$AW29+1)*BB29*(DAY(EOMONTH(BB$15,0))),
$DH29="день_2",
$BP29/30*MAX(MIN($AX29,EOMONTH(BB$15,0))-MAX($AW29,BB$15)+1,),
$DH29="раб.день",
$BP29/30*(IFERROR(
_xlfn.LET(_xlpm.VD,
CHOOSE(
{1;2;3;4;5;6;7;8;9;10;11;12;13;14;15;16;17;18},
45658,45659,45660,45661,45662,45663,45664,45665,45711,45724,45778,45779,45785,45786,45820,45821,45965,46022),
_xlfn.LET(_xlpm.DD,
MAX(MIN($AX29,EOMONTH(BB$15,0))-MAX($AW29,BB$15),),
_xlfn.IFS(
AND(MONTH($AW29)=MONTH(BB$15),MONTH($AX29)&lt;&gt;MONTH(BB$15)),
NETWORKDAYS.INTL($AW29,$AW29+_xlpm.DD,1,_xlpm.VD),
AND(MONTH($AW29)&lt;&gt;MONTH(BB$15),MONTH($AX29)=MONTH(BB$15)),
NETWORKDAYS.INTL(($AX29)-_xlpm.DD,$AX29,1,_xlpm.VD),
AND(MONTH($AW29)&lt;MONTH(BB$15),MONTH($AX29)&gt;MONTH(BB$15)),
NETWORKDAYS.INTL((EOMONTH(BB$15-1,1))-_xlpm.DD,EOMONTH(BB$15-1,1),1,_xlpm.VD),
AND(MONTH($AW29)=MONTH(BB$15),MONTH($AX29)=MONTH(BB$15)),
NETWORKDAYS.INTL($AW29,$AX29,1,_xlpm.VD)))),0)),
$DH29="месяц",
$BP29*BB29,
$DH29="неделя",
$BP29*BB29/7*(ROUNDUP((DAY(EOMONTH(BB$15,0)))/4,0))),
0)</f>
        <v/>
      </c>
      <c r="BT29" s="125">
        <f t="array" ref="BT29">
IFERROR(
_xlfn.IFS(
$DH29="день_1",
$BP29*$BL29/($AX29-$AW29+1)*BC29*(DAY(EOMONTH(BC$15,0))),
$DH29="день_2",
$BP29/30*MAX(MIN($AX29,EOMONTH(BC$15,0))-MAX($AW29,BC$15)+1,),
$DH29="раб.день",
$BP29/30*(IFERROR(
_xlfn.LET(_xlpm.VD,
CHOOSE(
{1;2;3;4;5;6;7;8;9;10;11;12;13;14;15;16;17;18},
45658,45659,45660,45661,45662,45663,45664,45665,45711,45724,45778,45779,45785,45786,45820,45821,45965,46022),
_xlfn.LET(_xlpm.DD,
MAX(MIN($AX29,EOMONTH(BC$15,0))-MAX($AW29,BC$15),),
_xlfn.IFS(
AND(MONTH($AW29)=MONTH(BC$15),MONTH($AX29)&lt;&gt;MONTH(BC$15)),
NETWORKDAYS.INTL($AW29,$AW29+_xlpm.DD,1,_xlpm.VD),
AND(MONTH($AW29)&lt;&gt;MONTH(BC$15),MONTH($AX29)=MONTH(BC$15)),
NETWORKDAYS.INTL(($AX29)-_xlpm.DD,$AX29,1,_xlpm.VD),
AND(MONTH($AW29)&lt;MONTH(BC$15),MONTH($AX29)&gt;MONTH(BC$15)),
NETWORKDAYS.INTL((EOMONTH(BC$15-1,1))-_xlpm.DD,EOMONTH(BC$15-1,1),1,_xlpm.VD),
AND(MONTH($AW29)=MONTH(BC$15),MONTH($AX29)=MONTH(BC$15)),
NETWORKDAYS.INTL($AW29,$AX29,1,_xlpm.VD)))),0)),
$DH29="месяц",
$BP29*BC29,
$DH29="неделя",
$BP29*BC29/7*(ROUNDUP((DAY(EOMONTH(BC$15,0)))/4,0))),
0)</f>
        <v/>
      </c>
      <c r="BU29" s="125">
        <f t="array" ref="BU29">
IFERROR(
_xlfn.IFS(
$DH29="день_1",
$BP29*$BL29/($AX29-$AW29+1)*BD29*(DAY(EOMONTH(BD$15,0))),
$DH29="день_2",
$BP29/30*MAX(MIN($AX29,EOMONTH(BD$15,0))-MAX($AW29,BD$15)+1,),
$DH29="раб.день",
$BP29/30*(IFERROR(
_xlfn.LET(_xlpm.VD,
CHOOSE(
{1;2;3;4;5;6;7;8;9;10;11;12;13;14;15;16;17;18},
45658,45659,45660,45661,45662,45663,45664,45665,45711,45724,45778,45779,45785,45786,45820,45821,45965,46022),
_xlfn.LET(_xlpm.DD,
MAX(MIN($AX29,EOMONTH(BD$15,0))-MAX($AW29,BD$15),),
_xlfn.IFS(
AND(MONTH($AW29)=MONTH(BD$15),MONTH($AX29)&lt;&gt;MONTH(BD$15)),
NETWORKDAYS.INTL($AW29,$AW29+_xlpm.DD,1,_xlpm.VD),
AND(MONTH($AW29)&lt;&gt;MONTH(BD$15),MONTH($AX29)=MONTH(BD$15)),
NETWORKDAYS.INTL(($AX29)-_xlpm.DD,$AX29,1,_xlpm.VD),
AND(MONTH($AW29)&lt;MONTH(BD$15),MONTH($AX29)&gt;MONTH(BD$15)),
NETWORKDAYS.INTL((EOMONTH(BD$15-1,1))-_xlpm.DD,EOMONTH(BD$15-1,1),1,_xlpm.VD),
AND(MONTH($AW29)=MONTH(BD$15),MONTH($AX29)=MONTH(BD$15)),
NETWORKDAYS.INTL($AW29,$AX29,1,_xlpm.VD)))),0)),
$DH29="месяц",
$BP29*BD29,
$DH29="неделя",
$BP29*BD29/7*(ROUNDUP((DAY(EOMONTH(BD$15,0)))/4,0))),
0)</f>
        <v/>
      </c>
      <c r="BV29" s="125">
        <f t="array" ref="BV29">
IFERROR(
_xlfn.IFS(
$DH29="день_1",
$BP29*$BL29/($AX29-$AW29+1)*BE29*(DAY(EOMONTH(BE$15,0))),
$DH29="день_2",
$BP29/30*MAX(MIN($AX29,EOMONTH(BE$15,0))-MAX($AW29,BE$15)+1,),
$DH29="раб.день",
$BP29/30*(IFERROR(
_xlfn.LET(_xlpm.VD,
CHOOSE(
{1;2;3;4;5;6;7;8;9;10;11;12;13;14;15;16;17;18},
45658,45659,45660,45661,45662,45663,45664,45665,45711,45724,45778,45779,45785,45786,45820,45821,45965,46022),
_xlfn.LET(_xlpm.DD,
MAX(MIN($AX29,EOMONTH(BE$15,0))-MAX($AW29,BE$15),),
_xlfn.IFS(
AND(MONTH($AW29)=MONTH(BE$15),MONTH($AX29)&lt;&gt;MONTH(BE$15)),
NETWORKDAYS.INTL($AW29,$AW29+_xlpm.DD,1,_xlpm.VD),
AND(MONTH($AW29)&lt;&gt;MONTH(BE$15),MONTH($AX29)=MONTH(BE$15)),
NETWORKDAYS.INTL(($AX29)-_xlpm.DD,$AX29,1,_xlpm.VD),
AND(MONTH($AW29)&lt;MONTH(BE$15),MONTH($AX29)&gt;MONTH(BE$15)),
NETWORKDAYS.INTL((EOMONTH(BE$15-1,1))-_xlpm.DD,EOMONTH(BE$15-1,1),1,_xlpm.VD),
AND(MONTH($AW29)=MONTH(BE$15),MONTH($AX29)=MONTH(BE$15)),
NETWORKDAYS.INTL($AW29,$AX29,1,_xlpm.VD)))),0)),
$DH29="месяц",
$BP29*BE29,
$DH29="неделя",
$BP29*BE29/7*(ROUNDUP((DAY(EOMONTH(BE$15,0)))/4,0))),
0)</f>
        <v/>
      </c>
      <c r="BW29" s="125">
        <f t="array" ref="BW29">
IFERROR(
_xlfn.IFS(
$DH29="день_1",
$BP29*$BL29/($AX29-$AW29+1)*BF29*(DAY(EOMONTH(BF$15,0))),
$DH29="день_2",
$BP29/30*MAX(MIN($AX29,EOMONTH(BF$15,0))-MAX($AW29,BF$15)+1,),
$DH29="раб.день",
$BP29/30*(IFERROR(
_xlfn.LET(_xlpm.VD,
CHOOSE(
{1;2;3;4;5;6;7;8;9;10;11;12;13;14;15;16;17;18},
45658,45659,45660,45661,45662,45663,45664,45665,45711,45724,45778,45779,45785,45786,45820,45821,45965,46022),
_xlfn.LET(_xlpm.DD,
MAX(MIN($AX29,EOMONTH(BF$15,0))-MAX($AW29,BF$15),),
_xlfn.IFS(
AND(MONTH($AW29)=MONTH(BF$15),MONTH($AX29)&lt;&gt;MONTH(BF$15)),
NETWORKDAYS.INTL($AW29,$AW29+_xlpm.DD,1,_xlpm.VD),
AND(MONTH($AW29)&lt;&gt;MONTH(BF$15),MONTH($AX29)=MONTH(BF$15)),
NETWORKDAYS.INTL(($AX29)-_xlpm.DD,$AX29,1,_xlpm.VD),
AND(MONTH($AW29)&lt;MONTH(BF$15),MONTH($AX29)&gt;MONTH(BF$15)),
NETWORKDAYS.INTL((EOMONTH(BF$15-1,1))-_xlpm.DD,EOMONTH(BF$15-1,1),1,_xlpm.VD),
AND(MONTH($AW29)=MONTH(BF$15),MONTH($AX29)=MONTH(BF$15)),
NETWORKDAYS.INTL($AW29,$AX29,1,_xlpm.VD)))),0)),
$DH29="месяц",
$BP29*BF29,
$DH29="неделя",
$BP29*BF29/7*(ROUNDUP((DAY(EOMONTH(BF$15,0)))/4,0))),
0)</f>
        <v/>
      </c>
      <c r="BX29" s="125">
        <f t="array" ref="BX29">
IFERROR(
_xlfn.IFS(
$DH29="день_1",
$BP29*$BL29/($AX29-$AW29+1)*BG29*(DAY(EOMONTH(BG$15,0))),
$DH29="день_2",
$BP29/30*MAX(MIN($AX29,EOMONTH(BG$15,0))-MAX($AW29,BG$15)+1,),
$DH29="раб.день",
$BP29/30*(IFERROR(
_xlfn.LET(_xlpm.VD,
CHOOSE(
{1;2;3;4;5;6;7;8;9;10;11;12;13;14;15;16;17;18},
45658,45659,45660,45661,45662,45663,45664,45665,45711,45724,45778,45779,45785,45786,45820,45821,45965,46022),
_xlfn.LET(_xlpm.DD,
MAX(MIN($AX29,EOMONTH(BG$15,0))-MAX($AW29,BG$15),),
_xlfn.IFS(
AND(MONTH($AW29)=MONTH(BG$15),MONTH($AX29)&lt;&gt;MONTH(BG$15)),
NETWORKDAYS.INTL($AW29,$AW29+_xlpm.DD,1,_xlpm.VD),
AND(MONTH($AW29)&lt;&gt;MONTH(BG$15),MONTH($AX29)=MONTH(BG$15)),
NETWORKDAYS.INTL(($AX29)-_xlpm.DD,$AX29,1,_xlpm.VD),
AND(MONTH($AW29)&lt;MONTH(BG$15),MONTH($AX29)&gt;MONTH(BG$15)),
NETWORKDAYS.INTL((EOMONTH(BG$15-1,1))-_xlpm.DD,EOMONTH(BG$15-1,1),1,_xlpm.VD),
AND(MONTH($AW29)=MONTH(BG$15),MONTH($AX29)=MONTH(BG$15)),
NETWORKDAYS.INTL($AW29,$AX29,1,_xlpm.VD)))),0)),
$DH29="месяц",
$BP29*BG29,
$DH29="неделя",
$BP29*BG29/7*(ROUNDUP((DAY(EOMONTH(BG$15,0)))/4,0))),
0)</f>
        <v/>
      </c>
      <c r="BY29" s="125">
        <f t="array" ref="BY29">
IFERROR(
_xlfn.IFS(
$DH29="день_1",
$BP29*$BL29/($AX29-$AW29+1)*BH29*(DAY(EOMONTH(BH$15,0))),
$DH29="день_2",
$BP29/30*MAX(MIN($AX29,EOMONTH(BH$15,0))-MAX($AW29,BH$15)+1,),
$DH29="раб.день",
$BP29/30*(IFERROR(
_xlfn.LET(_xlpm.VD,
CHOOSE(
{1;2;3;4;5;6;7;8;9;10;11;12;13;14;15;16;17;18},
45658,45659,45660,45661,45662,45663,45664,45665,45711,45724,45778,45779,45785,45786,45820,45821,45965,46022),
_xlfn.LET(_xlpm.DD,
MAX(MIN($AX29,EOMONTH(BH$15,0))-MAX($AW29,BH$15),),
_xlfn.IFS(
AND(MONTH($AW29)=MONTH(BH$15),MONTH($AX29)&lt;&gt;MONTH(BH$15)),
NETWORKDAYS.INTL($AW29,$AW29+_xlpm.DD,1,_xlpm.VD),
AND(MONTH($AW29)&lt;&gt;MONTH(BH$15),MONTH($AX29)=MONTH(BH$15)),
NETWORKDAYS.INTL(($AX29)-_xlpm.DD,$AX29,1,_xlpm.VD),
AND(MONTH($AW29)&lt;MONTH(BH$15),MONTH($AX29)&gt;MONTH(BH$15)),
NETWORKDAYS.INTL((EOMONTH(BH$15-1,1))-_xlpm.DD,EOMONTH(BH$15-1,1),1,_xlpm.VD),
AND(MONTH($AW29)=MONTH(BH$15),MONTH($AX29)=MONTH(BH$15)),
NETWORKDAYS.INTL($AW29,$AX29,1,_xlpm.VD)))),0)),
$DH29="месяц",
$BP29*BH29,
$DH29="неделя",
$BP29*BH29/7*(ROUNDUP((DAY(EOMONTH(BH$15,0)))/4,0))),
0)</f>
        <v/>
      </c>
      <c r="BZ29" s="125">
        <f t="array" ref="BZ29">
IFERROR(
_xlfn.IFS(
$DH29="день_1",
$BP29*$BL29/($AX29-$AW29+1)*BI29*(DAY(EOMONTH(BI$15,0))),
$DH29="день_2",
$BP29/30*MAX(MIN($AX29,EOMONTH(BI$15,0))-MAX($AW29,BI$15)+1,),
$DH29="раб.день",
$BP29/30*(IFERROR(
_xlfn.LET(_xlpm.VD,
CHOOSE(
{1;2;3;4;5;6;7;8;9;10;11;12;13;14;15;16;17;18},
45658,45659,45660,45661,45662,45663,45664,45665,45711,45724,45778,45779,45785,45786,45820,45821,45965,46022),
_xlfn.LET(_xlpm.DD,
MAX(MIN($AX29,EOMONTH(BI$15,0))-MAX($AW29,BI$15),),
_xlfn.IFS(
AND(MONTH($AW29)=MONTH(BI$15),MONTH($AX29)&lt;&gt;MONTH(BI$15)),
NETWORKDAYS.INTL($AW29,$AW29+_xlpm.DD,1,_xlpm.VD),
AND(MONTH($AW29)&lt;&gt;MONTH(BI$15),MONTH($AX29)=MONTH(BI$15)),
NETWORKDAYS.INTL(($AX29)-_xlpm.DD,$AX29,1,_xlpm.VD),
AND(MONTH($AW29)&lt;MONTH(BI$15),MONTH($AX29)&gt;MONTH(BI$15)),
NETWORKDAYS.INTL((EOMONTH(BI$15-1,1))-_xlpm.DD,EOMONTH(BI$15-1,1),1,_xlpm.VD),
AND(MONTH($AW29)=MONTH(BI$15),MONTH($AX29)=MONTH(BI$15)),
NETWORKDAYS.INTL($AW29,$AX29,1,_xlpm.VD)))),0)),
$DH29="месяц",
$BP29*BI29,
$DH29="неделя",
$BP29*BI29/7*(ROUNDUP((DAY(EOMONTH(BI$15,0)))/4,0))),
0)</f>
        <v/>
      </c>
      <c r="CA29" s="125">
        <f t="array" ref="CA29">
IFERROR(
_xlfn.IFS(
$DH29="день_1",
$BP29*$BL29/($AX29-$AW29+1)*BJ29*(DAY(EOMONTH(BJ$15,0))),
$DH29="день_2",
$BP29/30*MAX(MIN($AX29,EOMONTH(BJ$15,0))-MAX($AW29,BJ$15)+1,),
$DH29="раб.день",
$BP29/30*(IFERROR(
_xlfn.LET(_xlpm.VD,
CHOOSE(
{1;2;3;4;5;6;7;8;9;10;11;12;13;14;15;16;17;18},
45658,45659,45660,45661,45662,45663,45664,45665,45711,45724,45778,45779,45785,45786,45820,45821,45965,46022),
_xlfn.LET(_xlpm.DD,
MAX(MIN($AX29,EOMONTH(BJ$15,0))-MAX($AW29,BJ$15),),
_xlfn.IFS(
AND(MONTH($AW29)=MONTH(BJ$15),MONTH($AX29)&lt;&gt;MONTH(BJ$15)),
NETWORKDAYS.INTL($AW29,$AW29+_xlpm.DD,1,_xlpm.VD),
AND(MONTH($AW29)&lt;&gt;MONTH(BJ$15),MONTH($AX29)=MONTH(BJ$15)),
NETWORKDAYS.INTL(($AX29)-_xlpm.DD,$AX29,1,_xlpm.VD),
AND(MONTH($AW29)&lt;MONTH(BJ$15),MONTH($AX29)&gt;MONTH(BJ$15)),
NETWORKDAYS.INTL((EOMONTH(BJ$15-1,1))-_xlpm.DD,EOMONTH(BJ$15-1,1),1,_xlpm.VD),
AND(MONTH($AW29)=MONTH(BJ$15),MONTH($AX29)=MONTH(BJ$15)),
NETWORKDAYS.INTL($AW29,$AX29,1,_xlpm.VD)))),0)),
$DH29="месяц",
$BP29*BJ29,
$DH29="неделя",
$BP29*BJ29/7*(ROUNDUP((DAY(EOMONTH(BJ$15,0)))/4,0))),
0)</f>
        <v/>
      </c>
      <c r="CB29" s="125">
        <f t="array" ref="CB29">
IFERROR(
_xlfn.IFS(
$DH29="день_1",
$BP29*$BL29/($AX29-$AW29+1)*BK29*(DAY(EOMONTH(BK$15,0))),
$DH29="день_2",
$BP29/30*MAX(MIN($AX29,EOMONTH(BK$15,0))-MAX($AW29,BK$15)+1,),
$DH29="раб.день",
$BP29/30*(IFERROR(
_xlfn.LET(_xlpm.VD,
CHOOSE(
{1;2;3;4;5;6;7;8;9;10;11;12;13;14;15;16;17;18},
45658,45659,45660,45661,45662,45663,45664,45665,45711,45724,45778,45779,45785,45786,45820,45821,45965,46022),
_xlfn.LET(_xlpm.DD,
MAX(MIN($AX29,EOMONTH(BK$15,0))-MAX($AW29,BK$15),),
_xlfn.IFS(
AND(MONTH($AW29)=MONTH(BK$15),MONTH($AX29)&lt;&gt;MONTH(BK$15)),
NETWORKDAYS.INTL($AW29,$AW29+_xlpm.DD,1,_xlpm.VD),
AND(MONTH($AW29)&lt;&gt;MONTH(BK$15),MONTH($AX29)=MONTH(BK$15)),
NETWORKDAYS.INTL(($AX29)-_xlpm.DD,$AX29,1,_xlpm.VD),
AND(MONTH($AW29)&lt;MONTH(BK$15),MONTH($AX29)&gt;MONTH(BK$15)),
NETWORKDAYS.INTL((EOMONTH(BK$15-1,1))-_xlpm.DD,EOMONTH(BK$15-1,1),1,_xlpm.VD),
AND(MONTH($AW29)=MONTH(BK$15),MONTH($AX29)=MONTH(BK$15)),
NETWORKDAYS.INTL($AW29,$AX29,1,_xlpm.VD)))),0)),
$DH29="месяц",
$BP29*BK29,
$DH29="неделя",
$BP29*BK29/7*(ROUNDUP((DAY(EOMONTH(BK$15,0)))/4,0))),
0)</f>
        <v/>
      </c>
      <c r="CC29" s="125">
        <f>SUM($BQ29:$CB29)</f>
        <v/>
      </c>
      <c r="CD29" s="126">
        <f>SUM($EH29:$EH29)</f>
        <v/>
      </c>
      <c r="CE29" s="126">
        <f>$CD29*$AB29</f>
        <v/>
      </c>
      <c r="CF29" s="126">
        <f>SUM($EK29:$EK29)</f>
        <v/>
      </c>
      <c r="CG29" s="126">
        <f>$CF29*$AB29</f>
        <v/>
      </c>
      <c r="CH29" s="126">
        <f>SUM($CC29,$CE29,$CG29)</f>
        <v/>
      </c>
      <c r="CI29" s="126">
        <f>$CH29*(1+$CM29)</f>
        <v/>
      </c>
      <c r="CJ29" s="127" t="n">
        <v>0</v>
      </c>
      <c r="CK29" s="126">
        <f>SUM($CH29:$CH29)*(1+$CJ29)</f>
        <v/>
      </c>
      <c r="CL29" s="126">
        <f>SUM($CH29:$CH29)*(1+$CM29)</f>
        <v/>
      </c>
      <c r="CM29" s="59" t="inlineStr">
        <is>
          <t>20%</t>
        </is>
      </c>
      <c r="CN29" s="59" t="n"/>
      <c r="CO29" s="72" t="n"/>
      <c r="CP29" s="59" t="n"/>
      <c r="CQ29" s="73" t="n"/>
      <c r="CR29" s="73" t="n"/>
      <c r="CS29" s="73" t="n"/>
      <c r="CT29" s="72" t="n"/>
      <c r="CU29" s="79" t="inlineStr">
        <is>
          <t> </t>
        </is>
      </c>
      <c r="CV29" s="60" t="n"/>
      <c r="CW29" s="60" t="n"/>
      <c r="CX29" s="60" t="n"/>
      <c r="CY29" s="127">
        <f>IFERROR(($CC29-$EE29)/($EE29/(1-$DQ29)),0)</f>
        <v/>
      </c>
      <c r="CZ29" s="127">
        <f>IFERROR(1-$EI29/($CE29),0)</f>
        <v/>
      </c>
      <c r="DA29" s="127">
        <f>IFERROR(1-$EL29/($CG29),0)</f>
        <v/>
      </c>
      <c r="DB29" s="126">
        <f>ROUND(IFERROR(($CI29/(1+$CM29)-$EN29),0),2)</f>
        <v/>
      </c>
      <c r="DC29" s="128" t="n"/>
      <c r="DD29" s="125" t="n"/>
      <c r="DE29" s="75" t="n">
        <v>0</v>
      </c>
      <c r="DF29" s="128" t="n"/>
      <c r="DG29" s="125">
        <f>IF($DC29=0,0,$DD29*($DC29*100%-$DE29*$DF29))*SUM($AB29:$AB29)</f>
        <v/>
      </c>
      <c r="DH29" s="129" t="inlineStr">
        <is>
          <t>месяц</t>
        </is>
      </c>
      <c r="DI29" s="130">
        <f t="array" ref="DI29">IFERROR(
IF($ES29="LisChannel",
(ROUND(((INDEX({174.625;153.888888888889;130.972222222222},MATCH($AI29,{2;3;4}),0))*$AG29*$AI29),2)),0),0)</f>
        <v/>
      </c>
      <c r="DJ29" s="130">
        <f>
_xlfn.LET(_xlpm.X,
IFERROR(
IF($ES29="НовиковТВ",
(_xlfn.LET(_xlpm.NTV,
_xlfn.LET(_xlpm.MIN,350000,
IF(SUMIFS($DI:$DI,$ES:$ES,"НовиковТВ")&lt;=_xlpm.MIN,
(SUMIFS($DI:$DI,$ES:$ES,"НовиковТВ")/(COUNTIFS($ES:$ES,"НовиковТВ")))*_xlpm.MIN/SUMIFS($DI:$DI,$ES:$ES,"НовиковТВ"),
DI29)),
_xlpm.NTV+$DG29/(1-(1-(_xlpm.NTV)*(1-$DL29)*(1-$DM29)*(1-$DN29)*(1-$DO29)*(1-$DP29)/_xlpm.NTV))))/(1+$EP29),
$DI29+$DG29/(1-(1-($DI29)*(1-$DL29)*(1-$DM29)*(1-$DN29)*(1-$DO29)*(1-$DP29)/$DI29))),
0),
_xlpm.X*(1+$CM29)*(1+$CW29)-_xlpm.X*(1+$CM29)+_xlpm.X)</f>
        <v/>
      </c>
      <c r="DK29" s="125" t="inlineStr">
        <is>
          <t>послед.</t>
        </is>
      </c>
      <c r="DL29" s="63" t="n">
        <v>0</v>
      </c>
      <c r="DM29" s="63" t="n">
        <v>0</v>
      </c>
      <c r="DN29" s="63" t="n">
        <v>0</v>
      </c>
      <c r="DO29" s="63" t="n">
        <v>0</v>
      </c>
      <c r="DP29" s="63" t="n">
        <v>0</v>
      </c>
      <c r="DQ29" s="63">
        <f t="array" ref="DQ29">IFERROR(_xlfn.IFS(
$DK29="послед.",1-(1-$DL29)*(1-$DM29)*(1-$DN29)*(1-$DO29)*(1-$DP29),
$DK29="сумм.",$DL29+$DM29+$DN29+$DO29+$DP29),
0)</f>
        <v/>
      </c>
      <c r="DR29" s="125">
        <f t="array" ref="DR29">
IFERROR(
_xlfn.IFS(
$BL29=0,
0,
$BL29&gt;0,
_xlfn.IFS($DK29="послед.",
$DJ29*(1-$DL29)*(1-$DM29)*(1-$DN29)*(1-$DO29)*(1-$DP29),
$DK29="сумм.",
$DJ29*(1-($DL29+$DM29+$DN29+$DO29+$DP29)))),0)</f>
        <v/>
      </c>
      <c r="DS29" s="125">
        <f t="array" ref="DS29">
IFERROR(_xlfn.IFS(
$DH29="день_1",
$DR29*$BL29/($AX29-$AW29+1)*AZ29*(DAY(EOMONTH(AZ$15,0))),
$DH29="день_2",
$DR29/30*MAX(MIN($AX29,EOMONTH(AZ$15,0))-MAX($AW29,AZ$15)+1,),
$DH29="раб.день",
$DR29/30*(IFERROR(
_xlfn.LET(_xlpm.VD,
CHOOSE(
{1;2;3;4;5;6;7;8;9;10;11;12;13;14;15;16;17;18},
45658,45659,45660,45661,45662,45663,45664,45665,45711,45724,45778,45779,45785,45786,45820,45821,45965,46022),
_xlfn.LET(_xlpm.DD,
MAX(MIN($AX29,EOMONTH(AZ$15,0))-MAX($AW29,AZ$15),),
_xlfn.IFS(
AND(MONTH($AW29)=MONTH(AZ$15),MONTH($AX29)&lt;&gt;MONTH(AZ$15)),
NETWORKDAYS.INTL($AW29,$AW29+_xlpm.DD,1,_xlpm.VD),
AND(MONTH($AW29)&lt;&gt;MONTH(AZ$15),MONTH($AX29)=MONTH(AZ$15)),
NETWORKDAYS.INTL(($AX29)-_xlpm.DD,$AX29,1,_xlpm.VD),
AND(MONTH($AW29)&lt;MONTH(AZ$15),MONTH($AX29)&gt;MONTH(AZ$15)),
NETWORKDAYS.INTL((EOMONTH(AZ$15-1,1))-_xlpm.DD,EOMONTH(AZ$15-1,1),1,_xlpm.VD),
AND(MONTH($AW29)=MONTH(AZ$15),MONTH($AX29)=MONTH(AZ$15)),
NETWORKDAYS.INTL($AW29,$AX29,1,_xlpm.VD)))),0)),
$DH29="месяц",
$DR29*AZ29,
$DH29="неделя",
$DR29*AZ29/7*(ROUNDUP((DAY(EOMONTH(AZ$15,0)))/4,0))),
0)</f>
        <v/>
      </c>
      <c r="DT29" s="125">
        <f t="array" ref="DT29">
IFERROR(_xlfn.IFS(
$DH29="день_1",
$DR29*$BL29/($AX29-$AW29+1)*BA29*(DAY(EOMONTH(BA$15,0))),
$DH29="день_2",
$DR29/30*MAX(MIN($AX29,EOMONTH(BA$15,0))-MAX($AW29,BA$15)+1,),
$DH29="раб.день",
$DR29/30*(IFERROR(
_xlfn.LET(_xlpm.VD,
CHOOSE(
{1;2;3;4;5;6;7;8;9;10;11;12;13;14;15;16;17;18},
45658,45659,45660,45661,45662,45663,45664,45665,45711,45724,45778,45779,45785,45786,45820,45821,45965,46022),
_xlfn.LET(_xlpm.DD,
MAX(MIN($AX29,EOMONTH(BA$15,0))-MAX($AW29,BA$15),),
_xlfn.IFS(
AND(MONTH($AW29)=MONTH(BA$15),MONTH($AX29)&lt;&gt;MONTH(BA$15)),
NETWORKDAYS.INTL($AW29,$AW29+_xlpm.DD,1,_xlpm.VD),
AND(MONTH($AW29)&lt;&gt;MONTH(BA$15),MONTH($AX29)=MONTH(BA$15)),
NETWORKDAYS.INTL(($AX29)-_xlpm.DD,$AX29,1,_xlpm.VD),
AND(MONTH($AW29)&lt;MONTH(BA$15),MONTH($AX29)&gt;MONTH(BA$15)),
NETWORKDAYS.INTL((EOMONTH(BA$15-1,1))-_xlpm.DD,EOMONTH(BA$15-1,1),1,_xlpm.VD),
AND(MONTH($AW29)=MONTH(BA$15),MONTH($AX29)=MONTH(BA$15)),
NETWORKDAYS.INTL($AW29,$AX29,1,_xlpm.VD)))),0)),
$DH29="месяц",
$DR29*BA29,
$DH29="неделя",
$DR29*BA29/7*(ROUNDUP((DAY(EOMONTH(BA$15,0)))/4,0))),
0)</f>
        <v/>
      </c>
      <c r="DU29" s="125">
        <f t="array" ref="DU29">
IFERROR(_xlfn.IFS(
$DH29="день_1",
$DR29*$BL29/($AX29-$AW29+1)*BB29*(DAY(EOMONTH(BB$15,0))),
$DH29="день_2",
$DR29/30*MAX(MIN($AX29,EOMONTH(BB$15,0))-MAX($AW29,BB$15)+1,),
$DH29="раб.день",
$DR29/30*(IFERROR(
_xlfn.LET(_xlpm.VD,
CHOOSE(
{1;2;3;4;5;6;7;8;9;10;11;12;13;14;15;16;17;18},
45658,45659,45660,45661,45662,45663,45664,45665,45711,45724,45778,45779,45785,45786,45820,45821,45965,46022),
_xlfn.LET(_xlpm.DD,
MAX(MIN($AX29,EOMONTH(BB$15,0))-MAX($AW29,BB$15),),
_xlfn.IFS(
AND(MONTH($AW29)=MONTH(BB$15),MONTH($AX29)&lt;&gt;MONTH(BB$15)),
NETWORKDAYS.INTL($AW29,$AW29+_xlpm.DD,1,_xlpm.VD),
AND(MONTH($AW29)&lt;&gt;MONTH(BB$15),MONTH($AX29)=MONTH(BB$15)),
NETWORKDAYS.INTL(($AX29)-_xlpm.DD,$AX29,1,_xlpm.VD),
AND(MONTH($AW29)&lt;MONTH(BB$15),MONTH($AX29)&gt;MONTH(BB$15)),
NETWORKDAYS.INTL((EOMONTH(BB$15-1,1))-_xlpm.DD,EOMONTH(BB$15-1,1),1,_xlpm.VD),
AND(MONTH($AW29)=MONTH(BB$15),MONTH($AX29)=MONTH(BB$15)),
NETWORKDAYS.INTL($AW29,$AX29,1,_xlpm.VD)))),0)),
$DH29="месяц",
$DR29*BB29,
$DH29="неделя",
$DR29*BB29/7*(ROUNDUP((DAY(EOMONTH(BB$15,0)))/4,0))),
0)</f>
        <v/>
      </c>
      <c r="DV29" s="125">
        <f t="array" ref="DV29">
IFERROR(_xlfn.IFS(
$DH29="день_1",
$DR29*$BL29/($AX29-$AW29+1)*BC29*(DAY(EOMONTH(BC$15,0))),
$DH29="день_2",
$DR29/30*MAX(MIN($AX29,EOMONTH(BC$15,0))-MAX($AW29,BC$15)+1,),
$DH29="раб.день",
$DR29/30*(IFERROR(
_xlfn.LET(_xlpm.VD,
CHOOSE(
{1;2;3;4;5;6;7;8;9;10;11;12;13;14;15;16;17;18},
45658,45659,45660,45661,45662,45663,45664,45665,45711,45724,45778,45779,45785,45786,45820,45821,45965,46022),
_xlfn.LET(_xlpm.DD,
MAX(MIN($AX29,EOMONTH(BC$15,0))-MAX($AW29,BC$15),),
_xlfn.IFS(
AND(MONTH($AW29)=MONTH(BC$15),MONTH($AX29)&lt;&gt;MONTH(BC$15)),
NETWORKDAYS.INTL($AW29,$AW29+_xlpm.DD,1,_xlpm.VD),
AND(MONTH($AW29)&lt;&gt;MONTH(BC$15),MONTH($AX29)=MONTH(BC$15)),
NETWORKDAYS.INTL(($AX29)-_xlpm.DD,$AX29,1,_xlpm.VD),
AND(MONTH($AW29)&lt;MONTH(BC$15),MONTH($AX29)&gt;MONTH(BC$15)),
NETWORKDAYS.INTL((EOMONTH(BC$15-1,1))-_xlpm.DD,EOMONTH(BC$15-1,1),1,_xlpm.VD),
AND(MONTH($AW29)=MONTH(BC$15),MONTH($AX29)=MONTH(BC$15)),
NETWORKDAYS.INTL($AW29,$AX29,1,_xlpm.VD)))),0)),
$DH29="месяц",
$DR29*BC29,
$DH29="неделя",
$DR29*BC29/7*(ROUNDUP((DAY(EOMONTH(BC$15,0)))/4,0))),
0)</f>
        <v/>
      </c>
      <c r="DW29" s="125">
        <f t="array" ref="DW29">
IFERROR(_xlfn.IFS(
$DH29="день_1",
$DR29*$BL29/($AX29-$AW29+1)*BD29*(DAY(EOMONTH(BD$15,0))),
$DH29="день_2",
$DR29/30*MAX(MIN($AX29,EOMONTH(BD$15,0))-MAX($AW29,BD$15)+1,),
$DH29="раб.день",
$DR29/30*(IFERROR(
_xlfn.LET(_xlpm.VD,
CHOOSE(
{1;2;3;4;5;6;7;8;9;10;11;12;13;14;15;16;17;18},
45658,45659,45660,45661,45662,45663,45664,45665,45711,45724,45778,45779,45785,45786,45820,45821,45965,46022),
_xlfn.LET(_xlpm.DD,
MAX(MIN($AX29,EOMONTH(BD$15,0))-MAX($AW29,BD$15),),
_xlfn.IFS(
AND(MONTH($AW29)=MONTH(BD$15),MONTH($AX29)&lt;&gt;MONTH(BD$15)),
NETWORKDAYS.INTL($AW29,$AW29+_xlpm.DD,1,_xlpm.VD),
AND(MONTH($AW29)&lt;&gt;MONTH(BD$15),MONTH($AX29)=MONTH(BD$15)),
NETWORKDAYS.INTL(($AX29)-_xlpm.DD,$AX29,1,_xlpm.VD),
AND(MONTH($AW29)&lt;MONTH(BD$15),MONTH($AX29)&gt;MONTH(BD$15)),
NETWORKDAYS.INTL((EOMONTH(BD$15-1,1))-_xlpm.DD,EOMONTH(BD$15-1,1),1,_xlpm.VD),
AND(MONTH($AW29)=MONTH(BD$15),MONTH($AX29)=MONTH(BD$15)),
NETWORKDAYS.INTL($AW29,$AX29,1,_xlpm.VD)))),0)),
$DH29="месяц",
$DR29*BD29,
$DH29="неделя",
$DR29*BD29/7*(ROUNDUP((DAY(EOMONTH(BD$15,0)))/4,0))),
0)</f>
        <v/>
      </c>
      <c r="DX29" s="125">
        <f t="array" ref="DX29">
IFERROR(_xlfn.IFS(
$DH29="день_1",
$DR29*$BL29/($AX29-$AW29+1)*BE29*(DAY(EOMONTH(BE$15,0))),
$DH29="день_2",
$DR29/30*MAX(MIN($AX29,EOMONTH(BE$15,0))-MAX($AW29,BE$15)+1,),
$DH29="раб.день",
$DR29/30*(IFERROR(
_xlfn.LET(_xlpm.VD,
CHOOSE(
{1;2;3;4;5;6;7;8;9;10;11;12;13;14;15;16;17;18},
45658,45659,45660,45661,45662,45663,45664,45665,45711,45724,45778,45779,45785,45786,45820,45821,45965,46022),
_xlfn.LET(_xlpm.DD,
MAX(MIN($AX29,EOMONTH(BE$15,0))-MAX($AW29,BE$15),),
_xlfn.IFS(
AND(MONTH($AW29)=MONTH(BE$15),MONTH($AX29)&lt;&gt;MONTH(BE$15)),
NETWORKDAYS.INTL($AW29,$AW29+_xlpm.DD,1,_xlpm.VD),
AND(MONTH($AW29)&lt;&gt;MONTH(BE$15),MONTH($AX29)=MONTH(BE$15)),
NETWORKDAYS.INTL(($AX29)-_xlpm.DD,$AX29,1,_xlpm.VD),
AND(MONTH($AW29)&lt;MONTH(BE$15),MONTH($AX29)&gt;MONTH(BE$15)),
NETWORKDAYS.INTL((EOMONTH(BE$15-1,1))-_xlpm.DD,EOMONTH(BE$15-1,1),1,_xlpm.VD),
AND(MONTH($AW29)=MONTH(BE$15),MONTH($AX29)=MONTH(BE$15)),
NETWORKDAYS.INTL($AW29,$AX29,1,_xlpm.VD)))),0)),
$DH29="месяц",
$DR29*BE29,
$DH29="неделя",
$DR29*BE29/7*(ROUNDUP((DAY(EOMONTH(BE$15,0)))/4,0))),
0)</f>
        <v/>
      </c>
      <c r="DY29" s="125">
        <f t="array" ref="DY29">
IFERROR(_xlfn.IFS(
$DH29="день_1",
$DR29*$BL29/($AX29-$AW29+1)*BF29*(DAY(EOMONTH(BF$15,0))),
$DH29="день_2",
$DR29/30*MAX(MIN($AX29,EOMONTH(BF$15,0))-MAX($AW29,BF$15)+1,),
$DH29="раб.день",
$DR29/30*(IFERROR(
_xlfn.LET(_xlpm.VD,
CHOOSE(
{1;2;3;4;5;6;7;8;9;10;11;12;13;14;15;16;17;18},
45658,45659,45660,45661,45662,45663,45664,45665,45711,45724,45778,45779,45785,45786,45820,45821,45965,46022),
_xlfn.LET(_xlpm.DD,
MAX(MIN($AX29,EOMONTH(BF$15,0))-MAX($AW29,BF$15),),
_xlfn.IFS(
AND(MONTH($AW29)=MONTH(BF$15),MONTH($AX29)&lt;&gt;MONTH(BF$15)),
NETWORKDAYS.INTL($AW29,$AW29+_xlpm.DD,1,_xlpm.VD),
AND(MONTH($AW29)&lt;&gt;MONTH(BF$15),MONTH($AX29)=MONTH(BF$15)),
NETWORKDAYS.INTL(($AX29)-_xlpm.DD,$AX29,1,_xlpm.VD),
AND(MONTH($AW29)&lt;MONTH(BF$15),MONTH($AX29)&gt;MONTH(BF$15)),
NETWORKDAYS.INTL((EOMONTH(BF$15-1,1))-_xlpm.DD,EOMONTH(BF$15-1,1),1,_xlpm.VD),
AND(MONTH($AW29)=MONTH(BF$15),MONTH($AX29)=MONTH(BF$15)),
NETWORKDAYS.INTL($AW29,$AX29,1,_xlpm.VD)))),0)),
$DH29="месяц",
$DR29*BF29,
$DH29="неделя",
$DR29*BF29/7*(ROUNDUP((DAY(EOMONTH(BF$15,0)))/4,0))),
0)</f>
        <v/>
      </c>
      <c r="DZ29" s="125">
        <f t="array" ref="DZ29">
IFERROR(_xlfn.IFS(
$DH29="день_1",
$DR29*$BL29/($AX29-$AW29+1)*BG29*(DAY(EOMONTH(BG$15,0))),
$DH29="день_2",
$DR29/30*MAX(MIN($AX29,EOMONTH(BG$15,0))-MAX($AW29,BG$15)+1,),
$DH29="раб.день",
$DR29/30*(IFERROR(
_xlfn.LET(_xlpm.VD,
CHOOSE(
{1;2;3;4;5;6;7;8;9;10;11;12;13;14;15;16;17;18},
45658,45659,45660,45661,45662,45663,45664,45665,45711,45724,45778,45779,45785,45786,45820,45821,45965,46022),
_xlfn.LET(_xlpm.DD,
MAX(MIN($AX29,EOMONTH(BG$15,0))-MAX($AW29,BG$15),),
_xlfn.IFS(
AND(MONTH($AW29)=MONTH(BG$15),MONTH($AX29)&lt;&gt;MONTH(BG$15)),
NETWORKDAYS.INTL($AW29,$AW29+_xlpm.DD,1,_xlpm.VD),
AND(MONTH($AW29)&lt;&gt;MONTH(BG$15),MONTH($AX29)=MONTH(BG$15)),
NETWORKDAYS.INTL(($AX29)-_xlpm.DD,$AX29,1,_xlpm.VD),
AND(MONTH($AW29)&lt;MONTH(BG$15),MONTH($AX29)&gt;MONTH(BG$15)),
NETWORKDAYS.INTL((EOMONTH(BG$15-1,1))-_xlpm.DD,EOMONTH(BG$15-1,1),1,_xlpm.VD),
AND(MONTH($AW29)=MONTH(BG$15),MONTH($AX29)=MONTH(BG$15)),
NETWORKDAYS.INTL($AW29,$AX29,1,_xlpm.VD)))),0)),
$DH29="месяц",
$DR29*BG29,
$DH29="неделя",
$DR29*BG29/7*(ROUNDUP((DAY(EOMONTH(BG$15,0)))/4,0))),
0)</f>
        <v/>
      </c>
      <c r="EA29" s="125">
        <f t="array" ref="EA29">
IFERROR(_xlfn.IFS(
$DH29="день_1",
$DR29*$BL29/($AX29-$AW29+1)*BH29*(DAY(EOMONTH(BH$15,0))),
$DH29="день_2",
$DR29/30*MAX(MIN($AX29,EOMONTH(BH$15,0))-MAX($AW29,BH$15)+1,),
$DH29="раб.день",
$DR29/30*(IFERROR(
_xlfn.LET(_xlpm.VD,
CHOOSE(
{1;2;3;4;5;6;7;8;9;10;11;12;13;14;15;16;17;18},
45658,45659,45660,45661,45662,45663,45664,45665,45711,45724,45778,45779,45785,45786,45820,45821,45965,46022),
_xlfn.LET(_xlpm.DD,
MAX(MIN($AX29,EOMONTH(BH$15,0))-MAX($AW29,BH$15),),
_xlfn.IFS(
AND(MONTH($AW29)=MONTH(BH$15),MONTH($AX29)&lt;&gt;MONTH(BH$15)),
NETWORKDAYS.INTL($AW29,$AW29+_xlpm.DD,1,_xlpm.VD),
AND(MONTH($AW29)&lt;&gt;MONTH(BH$15),MONTH($AX29)=MONTH(BH$15)),
NETWORKDAYS.INTL(($AX29)-_xlpm.DD,$AX29,1,_xlpm.VD),
AND(MONTH($AW29)&lt;MONTH(BH$15),MONTH($AX29)&gt;MONTH(BH$15)),
NETWORKDAYS.INTL((EOMONTH(BH$15-1,1))-_xlpm.DD,EOMONTH(BH$15-1,1),1,_xlpm.VD),
AND(MONTH($AW29)=MONTH(BH$15),MONTH($AX29)=MONTH(BH$15)),
NETWORKDAYS.INTL($AW29,$AX29,1,_xlpm.VD)))),0)),
$DH29="месяц",
$DR29*BH29,
$DH29="неделя",
$DR29*BH29/7*(ROUNDUP((DAY(EOMONTH(BH$15,0)))/4,0))),
0)</f>
        <v/>
      </c>
      <c r="EB29" s="125">
        <f t="array" ref="EB29">
IFERROR(_xlfn.IFS(
$DH29="день_1",
$DR29*$BL29/($AX29-$AW29+1)*BI29*(DAY(EOMONTH(BI$15,0))),
$DH29="день_2",
$DR29/30*MAX(MIN($AX29,EOMONTH(BI$15,0))-MAX($AW29,BI$15)+1,),
$DH29="раб.день",
$DR29/30*(IFERROR(
_xlfn.LET(_xlpm.VD,
CHOOSE(
{1;2;3;4;5;6;7;8;9;10;11;12;13;14;15;16;17;18},
45658,45659,45660,45661,45662,45663,45664,45665,45711,45724,45778,45779,45785,45786,45820,45821,45965,46022),
_xlfn.LET(_xlpm.DD,
MAX(MIN($AX29,EOMONTH(BI$15,0))-MAX($AW29,BI$15),),
_xlfn.IFS(
AND(MONTH($AW29)=MONTH(BI$15),MONTH($AX29)&lt;&gt;MONTH(BI$15)),
NETWORKDAYS.INTL($AW29,$AW29+_xlpm.DD,1,_xlpm.VD),
AND(MONTH($AW29)&lt;&gt;MONTH(BI$15),MONTH($AX29)=MONTH(BI$15)),
NETWORKDAYS.INTL(($AX29)-_xlpm.DD,$AX29,1,_xlpm.VD),
AND(MONTH($AW29)&lt;MONTH(BI$15),MONTH($AX29)&gt;MONTH(BI$15)),
NETWORKDAYS.INTL((EOMONTH(BI$15-1,1))-_xlpm.DD,EOMONTH(BI$15-1,1),1,_xlpm.VD),
AND(MONTH($AW29)=MONTH(BI$15),MONTH($AX29)=MONTH(BI$15)),
NETWORKDAYS.INTL($AW29,$AX29,1,_xlpm.VD)))),0)),
$DH29="месяц",
$DR29*BI29,
$DH29="неделя",
$DR29*BI29/7*(ROUNDUP((DAY(EOMONTH(BI$15,0)))/4,0))),
0)</f>
        <v/>
      </c>
      <c r="EC29" s="125">
        <f t="array" ref="EC29">
IFERROR(_xlfn.IFS(
$DH29="день_1",
$DR29*$BL29/($AX29-$AW29+1)*BJ29*(DAY(EOMONTH(BJ$15,0))),
$DH29="день_2",
$DR29/30*MAX(MIN($AX29,EOMONTH(BJ$15,0))-MAX($AW29,BJ$15)+1,),
$DH29="раб.день",
$DR29/30*(IFERROR(
_xlfn.LET(_xlpm.VD,
CHOOSE(
{1;2;3;4;5;6;7;8;9;10;11;12;13;14;15;16;17;18},
45658,45659,45660,45661,45662,45663,45664,45665,45711,45724,45778,45779,45785,45786,45820,45821,45965,46022),
_xlfn.LET(_xlpm.DD,
MAX(MIN($AX29,EOMONTH(BJ$15,0))-MAX($AW29,BJ$15),),
_xlfn.IFS(
AND(MONTH($AW29)=MONTH(BJ$15),MONTH($AX29)&lt;&gt;MONTH(BJ$15)),
NETWORKDAYS.INTL($AW29,$AW29+_xlpm.DD,1,_xlpm.VD),
AND(MONTH($AW29)&lt;&gt;MONTH(BJ$15),MONTH($AX29)=MONTH(BJ$15)),
NETWORKDAYS.INTL(($AX29)-_xlpm.DD,$AX29,1,_xlpm.VD),
AND(MONTH($AW29)&lt;MONTH(BJ$15),MONTH($AX29)&gt;MONTH(BJ$15)),
NETWORKDAYS.INTL((EOMONTH(BJ$15-1,1))-_xlpm.DD,EOMONTH(BJ$15-1,1),1,_xlpm.VD),
AND(MONTH($AW29)=MONTH(BJ$15),MONTH($AX29)=MONTH(BJ$15)),
NETWORKDAYS.INTL($AW29,$AX29,1,_xlpm.VD)))),0)),
$DH29="месяц",
$DR29*BJ29,
$DH29="неделя",
$DR29*BJ29/7*(ROUNDUP((DAY(EOMONTH(BJ$15,0)))/4,0))),
0)</f>
        <v/>
      </c>
      <c r="ED29" s="125">
        <f t="array" ref="ED29">
IFERROR(_xlfn.IFS(
$DH29="день_1",
$DR29*$BL29/($AX29-$AW29+1)*BK29*(DAY(EOMONTH(BK$15,0))),
$DH29="день_2",
$DR29/30*MAX(MIN($AX29,EOMONTH(BK$15,0))-MAX($AW29,BK$15)+1,),
$DH29="раб.день",
$DR29/30*(IFERROR(
_xlfn.LET(_xlpm.VD,
CHOOSE(
{1;2;3;4;5;6;7;8;9;10;11;12;13;14;15;16;17;18},
45658,45659,45660,45661,45662,45663,45664,45665,45711,45724,45778,45779,45785,45786,45820,45821,45965,46022),
_xlfn.LET(_xlpm.DD,
MAX(MIN($AX29,EOMONTH(BK$15,0))-MAX($AW29,BK$15),),
_xlfn.IFS(
AND(MONTH($AW29)=MONTH(BK$15),MONTH($AX29)&lt;&gt;MONTH(BK$15)),
NETWORKDAYS.INTL($AW29,$AW29+_xlpm.DD,1,_xlpm.VD),
AND(MONTH($AW29)&lt;&gt;MONTH(BK$15),MONTH($AX29)=MONTH(BK$15)),
NETWORKDAYS.INTL(($AX29)-_xlpm.DD,$AX29,1,_xlpm.VD),
AND(MONTH($AW29)&lt;MONTH(BK$15),MONTH($AX29)&gt;MONTH(BK$15)),
NETWORKDAYS.INTL((EOMONTH(BK$15-1,1))-_xlpm.DD,EOMONTH(BK$15-1,1),1,_xlpm.VD),
AND(MONTH($AW29)=MONTH(BK$15),MONTH($AX29)=MONTH(BK$15)),
NETWORKDAYS.INTL($AW29,$AX29,1,_xlpm.VD)))),0)),
$DH29="месяц",
$DR29*BK29,
$DH29="неделя",
$DR29*BK29/7*(ROUNDUP((DAY(EOMONTH(BK$15,0)))/4,0))),
0)</f>
        <v/>
      </c>
      <c r="EE29" s="125">
        <f>SUM($DS29,$DT29,$DU29,$DV29,$DW29,$DX29,$DY29,$DZ29,$EA29,$EB29,$EC29,$ED29)</f>
        <v/>
      </c>
      <c r="EF29" s="125">
        <f>IFERROR(ROUND($EE29*(1+$EP29),2),0)</f>
        <v/>
      </c>
      <c r="EG29" s="128" t="n">
        <v>1</v>
      </c>
      <c r="EH29" s="126" t="n">
        <v>0</v>
      </c>
      <c r="EI29" s="126">
        <f>ROUND(SUM($EH29:$EH29)*SUM($AB29:$AB29)*$EG29,2)</f>
        <v/>
      </c>
      <c r="EJ29" s="126">
        <f>ROUND($EI29*(1+$EP29),2)</f>
        <v/>
      </c>
      <c r="EK29" s="126" t="n">
        <v>0</v>
      </c>
      <c r="EL29" s="126">
        <f>ROUND(SUM($EK29:$EK29)*SUM($AB29:$AB29)*$EG29,2)</f>
        <v/>
      </c>
      <c r="EM29" s="126">
        <f>ROUND($EL29*(1+$EP29),2)</f>
        <v/>
      </c>
      <c r="EN29" s="126">
        <f>SUM($EE29,$EI29,$EL29)</f>
        <v/>
      </c>
      <c r="EO29" s="126">
        <f>SUM($EF29,$EJ29,$EM29)</f>
        <v/>
      </c>
      <c r="EP29" s="59" t="inlineStr">
        <is>
          <t>20%</t>
        </is>
      </c>
      <c r="EQ29" s="59" t="n"/>
      <c r="ER29" s="60">
        <f t="array" ref="ER29">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MATCH(ES29,
{"AMS";"RussOutdoor";"HD Outdoor";"Ingroup";"IQ";"Ledproduction";"LisChannel";"Logic";"Media-PPL";"NovikovTV | НовиковТВ";"SMA";"SOK";"КрокусТВ | CrocusTV | IndoorTV";"Сити";"ТЯК Москва"},
0)),"")</f>
        <v/>
      </c>
      <c r="ES29" s="60" t="n"/>
      <c r="ET29" s="60">
        <f t="array" ref="ET29">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MATCH(ES29,
{"AMS";"RussOutdoor";"HD Outdoor";"Ingroup";"IQ";"Ledproduction";"LisChannel";"Logic";"Media-PPL";"NovikovTV | НовиковТВ";"SMA";"SOK";"КрокусТВ | CrocusTV | IndoorTV";"Сити";"ТЯК Москва"},
0)),"")</f>
        <v/>
      </c>
      <c r="EU29" s="60" t="n"/>
      <c r="EV29" s="60" t="n"/>
      <c r="EX29" s="110">
        <f t="array" ref="EX29">
($AR29/30
+N("ТРАФИК ПЛОЩАДКИ"))*
(IFERROR(
_xlfn.LET(
_xlpm.GPR,
HLOOKUP($L29,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(MATCH($T29,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IF($Q29="цифровой",_xlpm.GPR/$AG29,_xlpm.GPR/60)),
0)
+N("DWELL TIME"))*
(IF($AB29=0,0,IF($AB29=1,0.3,IF($AB29=2,0.5,IF($AB29&gt;2,1))))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_xlfn.IFS($AC29="да",1.2,$AC29="нет",1)*
_xlfn.IFS($AD29="да",1.2,$AD29="нет",1)*
IF(R29="статический",1,1.2)*
$X29*
INDEX(
{1.2;1;1.2;1.2;1;1.2;1.2;1.2;1.2;1.2;1.2;1;1.2;1.2;1.2;1.2;1;1;1.2;1.2;1.2;1;1;1;1;1.2;1.2;1.2;1.2;1;1;1;1;1.2;1.2;1.2;1.2;1.2;1.2;1.2;1.2;1;1;1.2;1;1;1;1;1.5;1;1;1.5;1.5;1.2},
MATCH($Q29,_xlpm.MI,0)))&gt;{0.02;0.04;0.06;0.1;0.2;0.4;0.6;0.8;1;2;4;6})),
{0;1;2;3;4;5;6;7;8;9;10;11;12},
0)))
+N("КОЭФФИЦИЕНТ КОНТАКТА"))))*
(_xlfn.IFS($X29&lt;0.1,$X29/1000,$X29&gt;25,5.2,AND($X29&gt;=0.1,$X29&lt;=25),(($X29*2+0.1)/10)*($X29/10)))*
IFERROR((_xlfn.LET(
_xlpm.MA,
{0;0.8;0.85;0.9;0.95;1},
_xlpm.MAA,
{0;1;2;3;4;5},
INDEX(_xlpm.MA,MATCH(SUMPRODUCT(--((IF(ROUND(_xlpm.MAA,1)&gt;5,5,ROUND($AB29,1)))&gt;{0;1;2;3;4;5})),_xlpm.MAA,0)))
+N("КОЭФФИЦИЕНТ КОЛ-ВО КОНСТРУКЦИЙ")),1)*
$AB29,0))*
(IF($Q29="цифровой",$AG29/15*$AI29,1)
+N("ДЛЯ ЦИФРЫ"))</f>
        <v/>
      </c>
      <c r="EY29" s="110">
        <f>IFERROR(EX29*AY29,0)</f>
        <v/>
      </c>
      <c r="EZ29" s="131">
        <f>IFERROR(DP29/EY29*1000,0)</f>
        <v/>
      </c>
      <c r="FA29" s="112">
        <f>IFERROR(FC29/FB29,0)</f>
        <v/>
      </c>
      <c r="FB29" s="112">
        <f>IFERROR((FC29/(EY29/FF29*#REF!))*0.825,0)</f>
        <v/>
      </c>
      <c r="FC29" s="112">
        <f>IFERROR(((EX29*30/AR29)*100)/30,0)</f>
        <v/>
      </c>
      <c r="FD29" s="112">
        <f>IFERROR(EY29/G29*100%,0)</f>
        <v/>
      </c>
      <c r="FE29" s="112">
        <f>IFERROR(FD29/FC29*100%,0)</f>
        <v/>
      </c>
      <c r="FF29" s="110">
        <f>IFERROR(AR29/30*AY29,0)</f>
        <v/>
      </c>
    </row>
    <row r="30" ht="13" customHeight="1">
      <c r="A30" s="59" t="n"/>
      <c r="B30" s="60" t="n"/>
      <c r="C30" s="60" t="n"/>
      <c r="D30" s="60">
        <f t="array" ref="D30">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MATCH($E30,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0" s="60">
        <f t="array" ref="E30">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MATCH($F30,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0" s="60" t="inlineStr"/>
      <c r="G30" s="60" t="n"/>
      <c r="H30" s="60">
        <f t="array" ref="H30">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MATCH($I30,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0" s="60" t="n"/>
      <c r="J30" s="60" t="n"/>
      <c r="K30" s="60" t="n"/>
      <c r="L30" s="60" t="n"/>
      <c r="M30" s="60" t="n"/>
      <c r="N30" s="60" t="n"/>
      <c r="O30" s="60" t="n"/>
      <c r="P30" s="60">
        <f t="array" ref="P30">
_xlfn.IFS(
ISNUMBER(MATCH($Q30,{"шелфбаннер","разделитель","монетница","чековая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ISNUMBER(MATCH($Q30,{"LED/LCD","видеокулер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ISNUMBER(MATCH($Q30,{"автомобиль","машина","выставочное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ISNUMBER(MATCH($Q30,{"билборд","лифтовая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ISNUMBER(MATCH($Q30,{"навигация","подвесной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ISNUMBER(MATCH($Q30,{"движущаяся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ISNUMBER(MATCH($Q30,{"каталог","журнал"},)),
"Пресса",
$Q30="","")</f>
        <v/>
      </c>
      <c r="Q30" s="60" t="n"/>
      <c r="R30" s="60">
        <f t="array" ref="R30">
IFERROR(
_xlfn.IFS(
OR(ISNUMBER(MATCH($Q30,{"экспозиция","макет","стенд","автостенд","авто стенд","выставочное пространство","выставочные стенды","модульные выставочные стенды","3Д конструкция","3D конструкция"},)),P30="Экспонирование"),
"нестандартный",
ISNUMBER(MATCH($Q30,{"скроллер","призматрон"},)),
"динамический",
$P30="Видео",
"цифровой",
OR($P30="Пресса",$P30="Щит",$P30="POSm",$P30="Подвес",$P30="Брендирование/оклейка"),
"статический"),"")</f>
        <v/>
      </c>
      <c r="S30" s="59" t="n"/>
      <c r="T30" s="60" t="n"/>
      <c r="U30" s="60" t="n"/>
      <c r="V30" s="60">
        <f>
IF(P30="Видео",
"цифровой постер/ролик",
IF(ISNUMBER(MATCH(Q30,{"короб световой","короб световой | лайтбокс","короб световой | кристалайт","лайтбокс","лайт бокс","кристалайт","LB","lightbox"},)),
"бэклит",
IF(P30="Брендирование/оклейка",
"перфарированная пленка/самоклейка",
IF(P30="Экспонирование",
"под запрос",
IF(P30="Подвес",
"баннер/ткань",
"")))))</f>
        <v/>
      </c>
      <c r="W30" s="59" t="n"/>
      <c r="X30" s="59" t="n"/>
      <c r="Y30" s="59" t="n"/>
      <c r="Z30" s="61" t="n"/>
      <c r="AA30" s="61" t="n"/>
      <c r="AB30" s="61">
        <f>IF(BL30&gt;0,Z30,0)</f>
        <v/>
      </c>
      <c r="AC30" s="59" t="n"/>
      <c r="AD30" s="59" t="n"/>
      <c r="AE30" s="59" t="n"/>
      <c r="AF30" s="59" t="n"/>
      <c r="AG30" s="59" t="n"/>
      <c r="AH30" s="59" t="n"/>
      <c r="AI30" s="59" t="n"/>
      <c r="AJ30" s="59" t="n"/>
      <c r="AK30" s="59" t="n"/>
      <c r="AL30" s="62">
        <f>IFERROR(IF(OR(R30="статический",R30="динамический",R30="нестандартный",R30="",R30=""),"-",IF(AND(AH30="-",AI30="-"),"-",AK30*3600/AH30*AI30)),"-")</f>
        <v/>
      </c>
      <c r="AM30" s="62">
        <f>IFERROR(IF(OR(R30="статический",R30="динамический",R30="",R30="", R30="BTL",R30="нестандартный"),"-",AG30*AI30*AL30/60),"-")</f>
        <v/>
      </c>
      <c r="AN30" s="63">
        <f>IFERROR(IF(AH30="","-",AG30*AI30/AH30),"-")</f>
        <v/>
      </c>
      <c r="AO30" s="59">
        <f>IFERROR(IF(OR($R30="статический",$R30="динамический",$R30="",$R30="",$R30="BTL",$R30="нестандартный"),"-",$AL30*$AY30),"-")</f>
        <v/>
      </c>
      <c r="AP30" s="62">
        <f>IFERROR(IF(OR($R30="статический",$R30="динамический",$R30="",$R30="",$R30="BTL",$R30="нестандартный"),"-",$AM30*AY30),"-")</f>
        <v/>
      </c>
      <c r="AQ30" s="64" t="n"/>
      <c r="AR30" s="61" t="n"/>
      <c r="AS30" s="61" t="n"/>
      <c r="AT30" s="61" t="n"/>
      <c r="AU30" s="65" t="n"/>
      <c r="AV30" s="124">
        <f>IFERROR(DR30/AT30*1000,"n/a")</f>
        <v/>
      </c>
      <c r="AW30" s="67" t="n"/>
      <c r="AX30" s="67" t="n"/>
      <c r="AY30" s="43">
        <f>IFERROR(IF(OR($AW30="",$AX30=""),"",_xlfn.DAYS($AX30+1,$AW30)),"")</f>
        <v/>
      </c>
      <c r="AZ30" s="68">
        <f t="array" ref="AZ30">
_xlfn.LET(_xlpm.COEFF,
IF($AW30+$AX30=0,0,IF(MAX(MIN($AX30,EOMONTH(AZ$15,0))-MAX($AW30,AZ$15)+1,)&gt;0,1,0)),
_xlfn.IFS(
$ES30="LisChannel",
_xlpm.COEFF*
INDEX({1;1;1.2;1.2;1;1;1;1;1.2;1.2;1.2;1.2},
MATCH(MONTH(AZ$15),
{1,2,3,4,5,6,7,8,9,10,11,12})),
CONCATENATE($ES30," ",$L30)="RussOutdoor метро",
_xlpm.COEFF*
INDEX({0.8;0.9;1.1;1.1;1;1;1;1;1.1;1.1;1.1;1.1},
MATCH(MONTH(AZ$15),
{1,2,3,4,5,6,7,8,9,10,11,12})),
$ES30&lt;&gt;"LisChannel",
_xlpm.COEFF,
$ES30&lt;&gt;"RussOutdoor",
_xlpm.COEFF))</f>
        <v/>
      </c>
      <c r="BA30" s="68">
        <f t="array" ref="BA30">
_xlfn.LET(_xlpm.COEFF,
IF($AW30+$AX30=0,0,IF(MAX(MIN($AX30,EOMONTH(BA$15,0))-MAX($AW30,BA$15)+1,)&gt;0,1,0)),
_xlfn.IFS(
$ES30="LisChannel",
_xlpm.COEFF*
INDEX({1;1;1.2;1.2;1;1;1;1;1.2;1.2;1.2;1.2},
MATCH(MONTH(BA$15),
{1,2,3,4,5,6,7,8,9,10,11,12})),
CONCATENATE($ES30," ",$L30)="RussOutdoor метро",
_xlpm.COEFF*
INDEX({0.8;0.9;1.1;1.1;1;1;1;1;1.1;1.1;1.1;1.1},
MATCH(MONTH(BA$15),
{1,2,3,4,5,6,7,8,9,10,11,12})),
$ES30&lt;&gt;"LisChannel",
_xlpm.COEFF,
$ES30&lt;&gt;"RussOutdoor",
_xlpm.COEFF))</f>
        <v/>
      </c>
      <c r="BB30" s="68">
        <f t="array" ref="BB30">
_xlfn.LET(_xlpm.COEFF,
IF($AW30+$AX30=0,0,IF(MAX(MIN($AX30,EOMONTH(BB$15,0))-MAX($AW30,BB$15)+1,)&gt;0,1,0)),
_xlfn.IFS(
$ES30="LisChannel",
_xlpm.COEFF*
INDEX({1;1;1.2;1.2;1;1;1;1;1.2;1.2;1.2;1.2},
MATCH(MONTH(BB$15),
{1,2,3,4,5,6,7,8,9,10,11,12})),
CONCATENATE($ES30," ",$L30)="RussOutdoor метро",
_xlpm.COEFF*
INDEX({0.8;0.9;1.1;1.1;1;1;1;1;1.1;1.1;1.1;1.1},
MATCH(MONTH(BB$15),
{1,2,3,4,5,6,7,8,9,10,11,12})),
$ES30&lt;&gt;"LisChannel",
_xlpm.COEFF,
$ES30&lt;&gt;"RussOutdoor",
_xlpm.COEFF))</f>
        <v/>
      </c>
      <c r="BC30" s="68">
        <f t="array" ref="BC30">
_xlfn.LET(_xlpm.COEFF,
IF($AW30+$AX30=0,0,IF(MAX(MIN($AX30,EOMONTH(BC$15,0))-MAX($AW30,BC$15)+1,)&gt;0,1,0)),
_xlfn.IFS(
$ES30="LisChannel",
_xlpm.COEFF*
INDEX({1;1;1.2;1.2;1;1;1;1;1.2;1.2;1.2;1.2},
MATCH(MONTH(BC$15),
{1,2,3,4,5,6,7,8,9,10,11,12})),
CONCATENATE($ES30," ",$L30)="RussOutdoor метро",
_xlpm.COEFF*
INDEX({0.8;0.9;1.1;1.1;1;1;1;1;1.1;1.1;1.1;1.1},
MATCH(MONTH(BC$15),
{1,2,3,4,5,6,7,8,9,10,11,12})),
$ES30&lt;&gt;"LisChannel",
_xlpm.COEFF,
$ES30&lt;&gt;"RussOutdoor",
_xlpm.COEFF))</f>
        <v/>
      </c>
      <c r="BD30" s="68">
        <f t="array" ref="BD30">
_xlfn.LET(_xlpm.COEFF,
IF($AW30+$AX30=0,0,IF(MAX(MIN($AX30,EOMONTH(BD$15,0))-MAX($AW30,BD$15)+1,)&gt;0,1,0)),
_xlfn.IFS(
$ES30="LisChannel",
_xlpm.COEFF*
INDEX({1;1;1.2;1.2;1;1;1;1;1.2;1.2;1.2;1.2},
MATCH(MONTH(BD$15),
{1,2,3,4,5,6,7,8,9,10,11,12})),
CONCATENATE($ES30," ",$L30)="RussOutdoor метро",
_xlpm.COEFF*
INDEX({0.8;0.9;1.1;1.1;1;1;1;1;1.1;1.1;1.1;1.1},
MATCH(MONTH(BD$15),
{1,2,3,4,5,6,7,8,9,10,11,12})),
$ES30&lt;&gt;"LisChannel",
_xlpm.COEFF,
$ES30&lt;&gt;"RussOutdoor",
_xlpm.COEFF))</f>
        <v/>
      </c>
      <c r="BE30" s="68">
        <f t="array" ref="BE30">
_xlfn.LET(_xlpm.COEFF,
IF($AW30+$AX30=0,0,IF(MAX(MIN($AX30,EOMONTH(BE$15,0))-MAX($AW30,BE$15)+1,)&gt;0,1,0)),
_xlfn.IFS(
$ES30="LisChannel",
_xlpm.COEFF*
INDEX({1;1;1.2;1.2;1;1;1;1;1.2;1.2;1.2;1.2},
MATCH(MONTH(BE$15),
{1,2,3,4,5,6,7,8,9,10,11,12})),
CONCATENATE($ES30," ",$L30)="RussOutdoor метро",
_xlpm.COEFF*
INDEX({0.8;0.9;1.1;1.1;1;1;1;1;1.1;1.1;1.1;1.1},
MATCH(MONTH(BE$15),
{1,2,3,4,5,6,7,8,9,10,11,12})),
$ES30&lt;&gt;"LisChannel",
_xlpm.COEFF,
$ES30&lt;&gt;"RussOutdoor",
_xlpm.COEFF))</f>
        <v/>
      </c>
      <c r="BF30" s="68">
        <f t="array" ref="BF30">
_xlfn.LET(_xlpm.COEFF,
IF($AW30+$AX30=0,0,IF(MAX(MIN($AX30,EOMONTH(BF$15,0))-MAX($AW30,BF$15)+1,)&gt;0,1,0)),
_xlfn.IFS(
$ES30="LisChannel",
_xlpm.COEFF*
INDEX({1;1;1.2;1.2;1;1;1;1;1.2;1.2;1.2;1.2},
MATCH(MONTH(BF$15),
{1,2,3,4,5,6,7,8,9,10,11,12})),
CONCATENATE($ES30," ",$L30)="RussOutdoor метро",
_xlpm.COEFF*
INDEX({0.8;0.9;1.1;1.1;1;1;1;1;1.1;1.1;1.1;1.1},
MATCH(MONTH(BF$15),
{1,2,3,4,5,6,7,8,9,10,11,12})),
$ES30&lt;&gt;"LisChannel",
_xlpm.COEFF,
$ES30&lt;&gt;"RussOutdoor",
_xlpm.COEFF))</f>
        <v/>
      </c>
      <c r="BG30" s="68">
        <f t="array" ref="BG30">
_xlfn.LET(_xlpm.COEFF,
IF($AW30+$AX30=0,0,IF(MAX(MIN($AX30,EOMONTH(BG$15,0))-MAX($AW30,BG$15)+1,)&gt;0,1,0)),
_xlfn.IFS(
$ES30="LisChannel",
_xlpm.COEFF*
INDEX({1;1;1.2;1.2;1;1;1;1;1.2;1.2;1.2;1.2},
MATCH(MONTH(BG$15),
{1,2,3,4,5,6,7,8,9,10,11,12})),
CONCATENATE($ES30," ",$L30)="RussOutdoor метро",
_xlpm.COEFF*
INDEX({0.8;0.9;1.1;1.1;1;1;1;1;1.1;1.1;1.1;1.1},
MATCH(MONTH(BG$15),
{1,2,3,4,5,6,7,8,9,10,11,12})),
$ES30&lt;&gt;"LisChannel",
_xlpm.COEFF,
$ES30&lt;&gt;"RussOutdoor",
_xlpm.COEFF))</f>
        <v/>
      </c>
      <c r="BH30" s="68">
        <f t="array" ref="BH30">
_xlfn.LET(_xlpm.COEFF,
IF($AW30+$AX30=0,0,IF(MAX(MIN($AX30,EOMONTH(BH$15,0))-MAX($AW30,BH$15)+1,)&gt;0,1,0)),
_xlfn.IFS(
$ES30="LisChannel",
_xlpm.COEFF*
INDEX({1;1;1.2;1.2;1;1;1;1;1.2;1.2;1.2;1.2},
MATCH(MONTH(BH$15),
{1,2,3,4,5,6,7,8,9,10,11,12})),
CONCATENATE($ES30," ",$L30)="RussOutdoor метро",
_xlpm.COEFF*
INDEX({0.8;0.9;1.1;1.1;1;1;1;1;1.1;1.1;1.1;1.1},
MATCH(MONTH(BH$15),
{1,2,3,4,5,6,7,8,9,10,11,12})),
$ES30&lt;&gt;"LisChannel",
_xlpm.COEFF,
$ES30&lt;&gt;"RussOutdoor",
_xlpm.COEFF))</f>
        <v/>
      </c>
      <c r="BI30" s="68">
        <f t="array" ref="BI30">
_xlfn.LET(_xlpm.COEFF,
IF($AW30+$AX30=0,0,IF(MAX(MIN($AX30,EOMONTH(BI$15,0))-MAX($AW30,BI$15)+1,)&gt;0,1,0)),
_xlfn.IFS(
$ES30="LisChannel",
_xlpm.COEFF*
INDEX({1;1;1.2;1.2;1;1;1;1;1.2;1.2;1.2;1.2},
MATCH(MONTH(BI$15),
{1,2,3,4,5,6,7,8,9,10,11,12})),
CONCATENATE($ES30," ",$L30)="RussOutdoor метро",
_xlpm.COEFF*
INDEX({0.8;0.9;1.1;1.1;1;1;1;1;1.1;1.1;1.1;1.1},
MATCH(MONTH(BI$15),
{1,2,3,4,5,6,7,8,9,10,11,12})),
$ES30&lt;&gt;"LisChannel",
_xlpm.COEFF,
$ES30&lt;&gt;"RussOutdoor",
_xlpm.COEFF))</f>
        <v/>
      </c>
      <c r="BJ30" s="68">
        <f t="array" ref="BJ30">
_xlfn.LET(_xlpm.COEFF,
IF($AW30+$AX30=0,0,IF(MAX(MIN($AX30,EOMONTH(BJ$15,0))-MAX($AW30,BJ$15)+1,)&gt;0,1,0)),
_xlfn.IFS(
$ES30="LisChannel",
_xlpm.COEFF*
INDEX({1;1;1.2;1.2;1;1;1;1;1.2;1.2;1.2;1.2},
MATCH(MONTH(BJ$15),
{1,2,3,4,5,6,7,8,9,10,11,12})),
CONCATENATE($ES30," ",$L30)="RussOutdoor метро",
_xlpm.COEFF*
INDEX({0.8;0.9;1.1;1.1;1;1;1;1;1.1;1.1;1.1;1.1},
MATCH(MONTH(BJ$15),
{1,2,3,4,5,6,7,8,9,10,11,12})),
$ES30&lt;&gt;"LisChannel",
_xlpm.COEFF,
$ES30&lt;&gt;"RussOutdoor",
_xlpm.COEFF))</f>
        <v/>
      </c>
      <c r="BK30" s="68">
        <f t="array" ref="BK30">
_xlfn.LET(_xlpm.COEFF,
IF($AW30+$AX30=0,0,IF(MAX(MIN($AX30,EOMONTH(BK$15,0))-MAX($AW30,BK$15)+1,)&gt;0,1,0)),
_xlfn.IFS(
$ES30="LisChannel",
_xlpm.COEFF*
INDEX({1;1;1.2;1.2;1;1;1;1;1.2;1.2;1.2;1.2},
MATCH(MONTH(BK$15),
{1,2,3,4,5,6,7,8,9,10,11,12})),
CONCATENATE($ES30," ",$L30)="RussOutdoor метро",
_xlpm.COEFF*
INDEX({0.8;0.9;1.1;1.1;1;1;1;1;1.1;1.1;1.1;1.1},
MATCH(MONTH(BK$15),
{1,2,3,4,5,6,7,8,9,10,11,12})),
$ES30&lt;&gt;"LisChannel",
_xlpm.COEFF,
$ES30&lt;&gt;"RussOutdoor",
_xlpm.COEFF))</f>
        <v/>
      </c>
      <c r="BL30" s="62">
        <f>COUNTIFS($AZ30:$BK30,"&gt;0")</f>
        <v/>
      </c>
      <c r="BM30" s="65" t="n"/>
      <c r="BN30" s="125">
        <f>$DJ30</f>
        <v/>
      </c>
      <c r="BO30" s="63">
        <f>$DQ30</f>
        <v/>
      </c>
      <c r="BP30" s="125">
        <f>
IFERROR(
IF($BL30=0,0,
$BN30*(1-$BO30)),
0)</f>
        <v/>
      </c>
      <c r="BQ30" s="125">
        <f t="array" ref="BQ30">
IFERROR(
_xlfn.IFS(
$DH30="день_1",
$BP30*$BL30/($AX30-$AW30+1)*AZ30*(DAY(EOMONTH(AZ$15,0))),
$DH30="день_2",
$BP30/30*MAX(MIN($AX30,EOMONTH(AZ$15,0))-MAX($AW30,AZ$15)+1,),
$DH30="раб.день",
$BP30/30*(IFERROR(
_xlfn.LET(_xlpm.VD,
CHOOSE(
{1;2;3;4;5;6;7;8;9;10;11;12;13;14;15;16;17;18},
45658,45659,45660,45661,45662,45663,45664,45665,45711,45724,45778,45779,45785,45786,45820,45821,45965,46022),
_xlfn.LET(_xlpm.DD,
MAX(MIN($AX30,EOMONTH(AZ$15,0))-MAX($AW30,AZ$15),),
_xlfn.IFS(
AND(MONTH($AW30)=MONTH(AZ$15),MONTH($AX30)&lt;&gt;MONTH(AZ$15)),
NETWORKDAYS.INTL($AW30,$AW30+_xlpm.DD,1,_xlpm.VD),
AND(MONTH($AW30)&lt;&gt;MONTH(AZ$15),MONTH($AX30)=MONTH(AZ$15)),
NETWORKDAYS.INTL(($AX30)-_xlpm.DD,$AX30,1,_xlpm.VD),
AND(MONTH($AW30)&lt;MONTH(AZ$15),MONTH($AX30)&gt;MONTH(AZ$15)),
NETWORKDAYS.INTL((EOMONTH(AZ$15-1,1))-_xlpm.DD,EOMONTH(AZ$15-1,1),1,_xlpm.VD),
AND(MONTH($AW30)=MONTH(AZ$15),MONTH($AX30)=MONTH(AZ$15)),
NETWORKDAYS.INTL($AW30,$AX30,1,_xlpm.VD)))),0)),
$DH30="месяц",
$BP30*AZ30,
$DH30="неделя",
$BP30*AZ30/7*(ROUNDUP((DAY(EOMONTH(AZ$15,0)))/4,0))),
0)</f>
        <v/>
      </c>
      <c r="BR30" s="125">
        <f t="array" ref="BR30">
IFERROR(
_xlfn.IFS(
$DH30="день_1",
$BP30*$BL30/($AX30-$AW30+1)*BA30*(DAY(EOMONTH(BA$15,0))),
$DH30="день_2",
$BP30/30*MAX(MIN($AX30,EOMONTH(BA$15,0))-MAX($AW30,BA$15)+1,),
$DH30="раб.день",
$BP30/30*(IFERROR(
_xlfn.LET(_xlpm.VD,
CHOOSE(
{1;2;3;4;5;6;7;8;9;10;11;12;13;14;15;16;17;18},
45658,45659,45660,45661,45662,45663,45664,45665,45711,45724,45778,45779,45785,45786,45820,45821,45965,46022),
_xlfn.LET(_xlpm.DD,
MAX(MIN($AX30,EOMONTH(BA$15,0))-MAX($AW30,BA$15),),
_xlfn.IFS(
AND(MONTH($AW30)=MONTH(BA$15),MONTH($AX30)&lt;&gt;MONTH(BA$15)),
NETWORKDAYS.INTL($AW30,$AW30+_xlpm.DD,1,_xlpm.VD),
AND(MONTH($AW30)&lt;&gt;MONTH(BA$15),MONTH($AX30)=MONTH(BA$15)),
NETWORKDAYS.INTL(($AX30)-_xlpm.DD,$AX30,1,_xlpm.VD),
AND(MONTH($AW30)&lt;MONTH(BA$15),MONTH($AX30)&gt;MONTH(BA$15)),
NETWORKDAYS.INTL((EOMONTH(BA$15-1,1))-_xlpm.DD,EOMONTH(BA$15-1,1),1,_xlpm.VD),
AND(MONTH($AW30)=MONTH(BA$15),MONTH($AX30)=MONTH(BA$15)),
NETWORKDAYS.INTL($AW30,$AX30,1,_xlpm.VD)))),0)),
$DH30="месяц",
$BP30*BA30,
$DH30="неделя",
$BP30*BA30/7*(ROUNDUP((DAY(EOMONTH(BA$15,0)))/4,0))),
0)</f>
        <v/>
      </c>
      <c r="BS30" s="125">
        <f t="array" ref="BS30">
IFERROR(
_xlfn.IFS(
$DH30="день_1",
$BP30*$BL30/($AX30-$AW30+1)*BB30*(DAY(EOMONTH(BB$15,0))),
$DH30="день_2",
$BP30/30*MAX(MIN($AX30,EOMONTH(BB$15,0))-MAX($AW30,BB$15)+1,),
$DH30="раб.день",
$BP30/30*(IFERROR(
_xlfn.LET(_xlpm.VD,
CHOOSE(
{1;2;3;4;5;6;7;8;9;10;11;12;13;14;15;16;17;18},
45658,45659,45660,45661,45662,45663,45664,45665,45711,45724,45778,45779,45785,45786,45820,45821,45965,46022),
_xlfn.LET(_xlpm.DD,
MAX(MIN($AX30,EOMONTH(BB$15,0))-MAX($AW30,BB$15),),
_xlfn.IFS(
AND(MONTH($AW30)=MONTH(BB$15),MONTH($AX30)&lt;&gt;MONTH(BB$15)),
NETWORKDAYS.INTL($AW30,$AW30+_xlpm.DD,1,_xlpm.VD),
AND(MONTH($AW30)&lt;&gt;MONTH(BB$15),MONTH($AX30)=MONTH(BB$15)),
NETWORKDAYS.INTL(($AX30)-_xlpm.DD,$AX30,1,_xlpm.VD),
AND(MONTH($AW30)&lt;MONTH(BB$15),MONTH($AX30)&gt;MONTH(BB$15)),
NETWORKDAYS.INTL((EOMONTH(BB$15-1,1))-_xlpm.DD,EOMONTH(BB$15-1,1),1,_xlpm.VD),
AND(MONTH($AW30)=MONTH(BB$15),MONTH($AX30)=MONTH(BB$15)),
NETWORKDAYS.INTL($AW30,$AX30,1,_xlpm.VD)))),0)),
$DH30="месяц",
$BP30*BB30,
$DH30="неделя",
$BP30*BB30/7*(ROUNDUP((DAY(EOMONTH(BB$15,0)))/4,0))),
0)</f>
        <v/>
      </c>
      <c r="BT30" s="125">
        <f t="array" ref="BT30">
IFERROR(
_xlfn.IFS(
$DH30="день_1",
$BP30*$BL30/($AX30-$AW30+1)*BC30*(DAY(EOMONTH(BC$15,0))),
$DH30="день_2",
$BP30/30*MAX(MIN($AX30,EOMONTH(BC$15,0))-MAX($AW30,BC$15)+1,),
$DH30="раб.день",
$BP30/30*(IFERROR(
_xlfn.LET(_xlpm.VD,
CHOOSE(
{1;2;3;4;5;6;7;8;9;10;11;12;13;14;15;16;17;18},
45658,45659,45660,45661,45662,45663,45664,45665,45711,45724,45778,45779,45785,45786,45820,45821,45965,46022),
_xlfn.LET(_xlpm.DD,
MAX(MIN($AX30,EOMONTH(BC$15,0))-MAX($AW30,BC$15),),
_xlfn.IFS(
AND(MONTH($AW30)=MONTH(BC$15),MONTH($AX30)&lt;&gt;MONTH(BC$15)),
NETWORKDAYS.INTL($AW30,$AW30+_xlpm.DD,1,_xlpm.VD),
AND(MONTH($AW30)&lt;&gt;MONTH(BC$15),MONTH($AX30)=MONTH(BC$15)),
NETWORKDAYS.INTL(($AX30)-_xlpm.DD,$AX30,1,_xlpm.VD),
AND(MONTH($AW30)&lt;MONTH(BC$15),MONTH($AX30)&gt;MONTH(BC$15)),
NETWORKDAYS.INTL((EOMONTH(BC$15-1,1))-_xlpm.DD,EOMONTH(BC$15-1,1),1,_xlpm.VD),
AND(MONTH($AW30)=MONTH(BC$15),MONTH($AX30)=MONTH(BC$15)),
NETWORKDAYS.INTL($AW30,$AX30,1,_xlpm.VD)))),0)),
$DH30="месяц",
$BP30*BC30,
$DH30="неделя",
$BP30*BC30/7*(ROUNDUP((DAY(EOMONTH(BC$15,0)))/4,0))),
0)</f>
        <v/>
      </c>
      <c r="BU30" s="125">
        <f t="array" ref="BU30">
IFERROR(
_xlfn.IFS(
$DH30="день_1",
$BP30*$BL30/($AX30-$AW30+1)*BD30*(DAY(EOMONTH(BD$15,0))),
$DH30="день_2",
$BP30/30*MAX(MIN($AX30,EOMONTH(BD$15,0))-MAX($AW30,BD$15)+1,),
$DH30="раб.день",
$BP30/30*(IFERROR(
_xlfn.LET(_xlpm.VD,
CHOOSE(
{1;2;3;4;5;6;7;8;9;10;11;12;13;14;15;16;17;18},
45658,45659,45660,45661,45662,45663,45664,45665,45711,45724,45778,45779,45785,45786,45820,45821,45965,46022),
_xlfn.LET(_xlpm.DD,
MAX(MIN($AX30,EOMONTH(BD$15,0))-MAX($AW30,BD$15),),
_xlfn.IFS(
AND(MONTH($AW30)=MONTH(BD$15),MONTH($AX30)&lt;&gt;MONTH(BD$15)),
NETWORKDAYS.INTL($AW30,$AW30+_xlpm.DD,1,_xlpm.VD),
AND(MONTH($AW30)&lt;&gt;MONTH(BD$15),MONTH($AX30)=MONTH(BD$15)),
NETWORKDAYS.INTL(($AX30)-_xlpm.DD,$AX30,1,_xlpm.VD),
AND(MONTH($AW30)&lt;MONTH(BD$15),MONTH($AX30)&gt;MONTH(BD$15)),
NETWORKDAYS.INTL((EOMONTH(BD$15-1,1))-_xlpm.DD,EOMONTH(BD$15-1,1),1,_xlpm.VD),
AND(MONTH($AW30)=MONTH(BD$15),MONTH($AX30)=MONTH(BD$15)),
NETWORKDAYS.INTL($AW30,$AX30,1,_xlpm.VD)))),0)),
$DH30="месяц",
$BP30*BD30,
$DH30="неделя",
$BP30*BD30/7*(ROUNDUP((DAY(EOMONTH(BD$15,0)))/4,0))),
0)</f>
        <v/>
      </c>
      <c r="BV30" s="125">
        <f t="array" ref="BV30">
IFERROR(
_xlfn.IFS(
$DH30="день_1",
$BP30*$BL30/($AX30-$AW30+1)*BE30*(DAY(EOMONTH(BE$15,0))),
$DH30="день_2",
$BP30/30*MAX(MIN($AX30,EOMONTH(BE$15,0))-MAX($AW30,BE$15)+1,),
$DH30="раб.день",
$BP30/30*(IFERROR(
_xlfn.LET(_xlpm.VD,
CHOOSE(
{1;2;3;4;5;6;7;8;9;10;11;12;13;14;15;16;17;18},
45658,45659,45660,45661,45662,45663,45664,45665,45711,45724,45778,45779,45785,45786,45820,45821,45965,46022),
_xlfn.LET(_xlpm.DD,
MAX(MIN($AX30,EOMONTH(BE$15,0))-MAX($AW30,BE$15),),
_xlfn.IFS(
AND(MONTH($AW30)=MONTH(BE$15),MONTH($AX30)&lt;&gt;MONTH(BE$15)),
NETWORKDAYS.INTL($AW30,$AW30+_xlpm.DD,1,_xlpm.VD),
AND(MONTH($AW30)&lt;&gt;MONTH(BE$15),MONTH($AX30)=MONTH(BE$15)),
NETWORKDAYS.INTL(($AX30)-_xlpm.DD,$AX30,1,_xlpm.VD),
AND(MONTH($AW30)&lt;MONTH(BE$15),MONTH($AX30)&gt;MONTH(BE$15)),
NETWORKDAYS.INTL((EOMONTH(BE$15-1,1))-_xlpm.DD,EOMONTH(BE$15-1,1),1,_xlpm.VD),
AND(MONTH($AW30)=MONTH(BE$15),MONTH($AX30)=MONTH(BE$15)),
NETWORKDAYS.INTL($AW30,$AX30,1,_xlpm.VD)))),0)),
$DH30="месяц",
$BP30*BE30,
$DH30="неделя",
$BP30*BE30/7*(ROUNDUP((DAY(EOMONTH(BE$15,0)))/4,0))),
0)</f>
        <v/>
      </c>
      <c r="BW30" s="125">
        <f t="array" ref="BW30">
IFERROR(
_xlfn.IFS(
$DH30="день_1",
$BP30*$BL30/($AX30-$AW30+1)*BF30*(DAY(EOMONTH(BF$15,0))),
$DH30="день_2",
$BP30/30*MAX(MIN($AX30,EOMONTH(BF$15,0))-MAX($AW30,BF$15)+1,),
$DH30="раб.день",
$BP30/30*(IFERROR(
_xlfn.LET(_xlpm.VD,
CHOOSE(
{1;2;3;4;5;6;7;8;9;10;11;12;13;14;15;16;17;18},
45658,45659,45660,45661,45662,45663,45664,45665,45711,45724,45778,45779,45785,45786,45820,45821,45965,46022),
_xlfn.LET(_xlpm.DD,
MAX(MIN($AX30,EOMONTH(BF$15,0))-MAX($AW30,BF$15),),
_xlfn.IFS(
AND(MONTH($AW30)=MONTH(BF$15),MONTH($AX30)&lt;&gt;MONTH(BF$15)),
NETWORKDAYS.INTL($AW30,$AW30+_xlpm.DD,1,_xlpm.VD),
AND(MONTH($AW30)&lt;&gt;MONTH(BF$15),MONTH($AX30)=MONTH(BF$15)),
NETWORKDAYS.INTL(($AX30)-_xlpm.DD,$AX30,1,_xlpm.VD),
AND(MONTH($AW30)&lt;MONTH(BF$15),MONTH($AX30)&gt;MONTH(BF$15)),
NETWORKDAYS.INTL((EOMONTH(BF$15-1,1))-_xlpm.DD,EOMONTH(BF$15-1,1),1,_xlpm.VD),
AND(MONTH($AW30)=MONTH(BF$15),MONTH($AX30)=MONTH(BF$15)),
NETWORKDAYS.INTL($AW30,$AX30,1,_xlpm.VD)))),0)),
$DH30="месяц",
$BP30*BF30,
$DH30="неделя",
$BP30*BF30/7*(ROUNDUP((DAY(EOMONTH(BF$15,0)))/4,0))),
0)</f>
        <v/>
      </c>
      <c r="BX30" s="125">
        <f t="array" ref="BX30">
IFERROR(
_xlfn.IFS(
$DH30="день_1",
$BP30*$BL30/($AX30-$AW30+1)*BG30*(DAY(EOMONTH(BG$15,0))),
$DH30="день_2",
$BP30/30*MAX(MIN($AX30,EOMONTH(BG$15,0))-MAX($AW30,BG$15)+1,),
$DH30="раб.день",
$BP30/30*(IFERROR(
_xlfn.LET(_xlpm.VD,
CHOOSE(
{1;2;3;4;5;6;7;8;9;10;11;12;13;14;15;16;17;18},
45658,45659,45660,45661,45662,45663,45664,45665,45711,45724,45778,45779,45785,45786,45820,45821,45965,46022),
_xlfn.LET(_xlpm.DD,
MAX(MIN($AX30,EOMONTH(BG$15,0))-MAX($AW30,BG$15),),
_xlfn.IFS(
AND(MONTH($AW30)=MONTH(BG$15),MONTH($AX30)&lt;&gt;MONTH(BG$15)),
NETWORKDAYS.INTL($AW30,$AW30+_xlpm.DD,1,_xlpm.VD),
AND(MONTH($AW30)&lt;&gt;MONTH(BG$15),MONTH($AX30)=MONTH(BG$15)),
NETWORKDAYS.INTL(($AX30)-_xlpm.DD,$AX30,1,_xlpm.VD),
AND(MONTH($AW30)&lt;MONTH(BG$15),MONTH($AX30)&gt;MONTH(BG$15)),
NETWORKDAYS.INTL((EOMONTH(BG$15-1,1))-_xlpm.DD,EOMONTH(BG$15-1,1),1,_xlpm.VD),
AND(MONTH($AW30)=MONTH(BG$15),MONTH($AX30)=MONTH(BG$15)),
NETWORKDAYS.INTL($AW30,$AX30,1,_xlpm.VD)))),0)),
$DH30="месяц",
$BP30*BG30,
$DH30="неделя",
$BP30*BG30/7*(ROUNDUP((DAY(EOMONTH(BG$15,0)))/4,0))),
0)</f>
        <v/>
      </c>
      <c r="BY30" s="125">
        <f t="array" ref="BY30">
IFERROR(
_xlfn.IFS(
$DH30="день_1",
$BP30*$BL30/($AX30-$AW30+1)*BH30*(DAY(EOMONTH(BH$15,0))),
$DH30="день_2",
$BP30/30*MAX(MIN($AX30,EOMONTH(BH$15,0))-MAX($AW30,BH$15)+1,),
$DH30="раб.день",
$BP30/30*(IFERROR(
_xlfn.LET(_xlpm.VD,
CHOOSE(
{1;2;3;4;5;6;7;8;9;10;11;12;13;14;15;16;17;18},
45658,45659,45660,45661,45662,45663,45664,45665,45711,45724,45778,45779,45785,45786,45820,45821,45965,46022),
_xlfn.LET(_xlpm.DD,
MAX(MIN($AX30,EOMONTH(BH$15,0))-MAX($AW30,BH$15),),
_xlfn.IFS(
AND(MONTH($AW30)=MONTH(BH$15),MONTH($AX30)&lt;&gt;MONTH(BH$15)),
NETWORKDAYS.INTL($AW30,$AW30+_xlpm.DD,1,_xlpm.VD),
AND(MONTH($AW30)&lt;&gt;MONTH(BH$15),MONTH($AX30)=MONTH(BH$15)),
NETWORKDAYS.INTL(($AX30)-_xlpm.DD,$AX30,1,_xlpm.VD),
AND(MONTH($AW30)&lt;MONTH(BH$15),MONTH($AX30)&gt;MONTH(BH$15)),
NETWORKDAYS.INTL((EOMONTH(BH$15-1,1))-_xlpm.DD,EOMONTH(BH$15-1,1),1,_xlpm.VD),
AND(MONTH($AW30)=MONTH(BH$15),MONTH($AX30)=MONTH(BH$15)),
NETWORKDAYS.INTL($AW30,$AX30,1,_xlpm.VD)))),0)),
$DH30="месяц",
$BP30*BH30,
$DH30="неделя",
$BP30*BH30/7*(ROUNDUP((DAY(EOMONTH(BH$15,0)))/4,0))),
0)</f>
        <v/>
      </c>
      <c r="BZ30" s="125">
        <f t="array" ref="BZ30">
IFERROR(
_xlfn.IFS(
$DH30="день_1",
$BP30*$BL30/($AX30-$AW30+1)*BI30*(DAY(EOMONTH(BI$15,0))),
$DH30="день_2",
$BP30/30*MAX(MIN($AX30,EOMONTH(BI$15,0))-MAX($AW30,BI$15)+1,),
$DH30="раб.день",
$BP30/30*(IFERROR(
_xlfn.LET(_xlpm.VD,
CHOOSE(
{1;2;3;4;5;6;7;8;9;10;11;12;13;14;15;16;17;18},
45658,45659,45660,45661,45662,45663,45664,45665,45711,45724,45778,45779,45785,45786,45820,45821,45965,46022),
_xlfn.LET(_xlpm.DD,
MAX(MIN($AX30,EOMONTH(BI$15,0))-MAX($AW30,BI$15),),
_xlfn.IFS(
AND(MONTH($AW30)=MONTH(BI$15),MONTH($AX30)&lt;&gt;MONTH(BI$15)),
NETWORKDAYS.INTL($AW30,$AW30+_xlpm.DD,1,_xlpm.VD),
AND(MONTH($AW30)&lt;&gt;MONTH(BI$15),MONTH($AX30)=MONTH(BI$15)),
NETWORKDAYS.INTL(($AX30)-_xlpm.DD,$AX30,1,_xlpm.VD),
AND(MONTH($AW30)&lt;MONTH(BI$15),MONTH($AX30)&gt;MONTH(BI$15)),
NETWORKDAYS.INTL((EOMONTH(BI$15-1,1))-_xlpm.DD,EOMONTH(BI$15-1,1),1,_xlpm.VD),
AND(MONTH($AW30)=MONTH(BI$15),MONTH($AX30)=MONTH(BI$15)),
NETWORKDAYS.INTL($AW30,$AX30,1,_xlpm.VD)))),0)),
$DH30="месяц",
$BP30*BI30,
$DH30="неделя",
$BP30*BI30/7*(ROUNDUP((DAY(EOMONTH(BI$15,0)))/4,0))),
0)</f>
        <v/>
      </c>
      <c r="CA30" s="125">
        <f t="array" ref="CA30">
IFERROR(
_xlfn.IFS(
$DH30="день_1",
$BP30*$BL30/($AX30-$AW30+1)*BJ30*(DAY(EOMONTH(BJ$15,0))),
$DH30="день_2",
$BP30/30*MAX(MIN($AX30,EOMONTH(BJ$15,0))-MAX($AW30,BJ$15)+1,),
$DH30="раб.день",
$BP30/30*(IFERROR(
_xlfn.LET(_xlpm.VD,
CHOOSE(
{1;2;3;4;5;6;7;8;9;10;11;12;13;14;15;16;17;18},
45658,45659,45660,45661,45662,45663,45664,45665,45711,45724,45778,45779,45785,45786,45820,45821,45965,46022),
_xlfn.LET(_xlpm.DD,
MAX(MIN($AX30,EOMONTH(BJ$15,0))-MAX($AW30,BJ$15),),
_xlfn.IFS(
AND(MONTH($AW30)=MONTH(BJ$15),MONTH($AX30)&lt;&gt;MONTH(BJ$15)),
NETWORKDAYS.INTL($AW30,$AW30+_xlpm.DD,1,_xlpm.VD),
AND(MONTH($AW30)&lt;&gt;MONTH(BJ$15),MONTH($AX30)=MONTH(BJ$15)),
NETWORKDAYS.INTL(($AX30)-_xlpm.DD,$AX30,1,_xlpm.VD),
AND(MONTH($AW30)&lt;MONTH(BJ$15),MONTH($AX30)&gt;MONTH(BJ$15)),
NETWORKDAYS.INTL((EOMONTH(BJ$15-1,1))-_xlpm.DD,EOMONTH(BJ$15-1,1),1,_xlpm.VD),
AND(MONTH($AW30)=MONTH(BJ$15),MONTH($AX30)=MONTH(BJ$15)),
NETWORKDAYS.INTL($AW30,$AX30,1,_xlpm.VD)))),0)),
$DH30="месяц",
$BP30*BJ30,
$DH30="неделя",
$BP30*BJ30/7*(ROUNDUP((DAY(EOMONTH(BJ$15,0)))/4,0))),
0)</f>
        <v/>
      </c>
      <c r="CB30" s="125">
        <f t="array" ref="CB30">
IFERROR(
_xlfn.IFS(
$DH30="день_1",
$BP30*$BL30/($AX30-$AW30+1)*BK30*(DAY(EOMONTH(BK$15,0))),
$DH30="день_2",
$BP30/30*MAX(MIN($AX30,EOMONTH(BK$15,0))-MAX($AW30,BK$15)+1,),
$DH30="раб.день",
$BP30/30*(IFERROR(
_xlfn.LET(_xlpm.VD,
CHOOSE(
{1;2;3;4;5;6;7;8;9;10;11;12;13;14;15;16;17;18},
45658,45659,45660,45661,45662,45663,45664,45665,45711,45724,45778,45779,45785,45786,45820,45821,45965,46022),
_xlfn.LET(_xlpm.DD,
MAX(MIN($AX30,EOMONTH(BK$15,0))-MAX($AW30,BK$15),),
_xlfn.IFS(
AND(MONTH($AW30)=MONTH(BK$15),MONTH($AX30)&lt;&gt;MONTH(BK$15)),
NETWORKDAYS.INTL($AW30,$AW30+_xlpm.DD,1,_xlpm.VD),
AND(MONTH($AW30)&lt;&gt;MONTH(BK$15),MONTH($AX30)=MONTH(BK$15)),
NETWORKDAYS.INTL(($AX30)-_xlpm.DD,$AX30,1,_xlpm.VD),
AND(MONTH($AW30)&lt;MONTH(BK$15),MONTH($AX30)&gt;MONTH(BK$15)),
NETWORKDAYS.INTL((EOMONTH(BK$15-1,1))-_xlpm.DD,EOMONTH(BK$15-1,1),1,_xlpm.VD),
AND(MONTH($AW30)=MONTH(BK$15),MONTH($AX30)=MONTH(BK$15)),
NETWORKDAYS.INTL($AW30,$AX30,1,_xlpm.VD)))),0)),
$DH30="месяц",
$BP30*BK30,
$DH30="неделя",
$BP30*BK30/7*(ROUNDUP((DAY(EOMONTH(BK$15,0)))/4,0))),
0)</f>
        <v/>
      </c>
      <c r="CC30" s="125">
        <f>SUM($BQ30:$CB30)</f>
        <v/>
      </c>
      <c r="CD30" s="126">
        <f>SUM($EH30:$EH30)</f>
        <v/>
      </c>
      <c r="CE30" s="126">
        <f>$CD30*$AB30</f>
        <v/>
      </c>
      <c r="CF30" s="126">
        <f>SUM($EK30:$EK30)</f>
        <v/>
      </c>
      <c r="CG30" s="126">
        <f>$CF30*$AB30</f>
        <v/>
      </c>
      <c r="CH30" s="126">
        <f>SUM($CC30,$CE30,$CG30)</f>
        <v/>
      </c>
      <c r="CI30" s="126">
        <f>$CH30*(1+$CM30)</f>
        <v/>
      </c>
      <c r="CJ30" s="127" t="n">
        <v>0</v>
      </c>
      <c r="CK30" s="126">
        <f>SUM($CH30:$CH30)*(1+$CJ30)</f>
        <v/>
      </c>
      <c r="CL30" s="126">
        <f>SUM($CH30:$CH30)*(1+$CM30)</f>
        <v/>
      </c>
      <c r="CM30" s="59" t="inlineStr">
        <is>
          <t>20%</t>
        </is>
      </c>
      <c r="CN30" s="59" t="n"/>
      <c r="CO30" s="72" t="n"/>
      <c r="CP30" s="59" t="n"/>
      <c r="CQ30" s="73" t="n"/>
      <c r="CR30" s="73" t="n"/>
      <c r="CS30" s="73" t="n"/>
      <c r="CT30" s="72" t="n"/>
      <c r="CU30" s="79" t="inlineStr">
        <is>
          <t> </t>
        </is>
      </c>
      <c r="CV30" s="60" t="n"/>
      <c r="CW30" s="60" t="n"/>
      <c r="CX30" s="60" t="n"/>
      <c r="CY30" s="127">
        <f>IFERROR(($CC30-$EE30)/($EE30/(1-$DQ30)),0)</f>
        <v/>
      </c>
      <c r="CZ30" s="127">
        <f>IFERROR(1-$EI30/($CE30),0)</f>
        <v/>
      </c>
      <c r="DA30" s="127">
        <f>IFERROR(1-$EL30/($CG30),0)</f>
        <v/>
      </c>
      <c r="DB30" s="126">
        <f>ROUND(IFERROR(($CI30/(1+$CM30)-$EN30),0),2)</f>
        <v/>
      </c>
      <c r="DC30" s="128" t="n"/>
      <c r="DD30" s="125" t="n"/>
      <c r="DE30" s="75" t="n">
        <v>0</v>
      </c>
      <c r="DF30" s="128" t="n"/>
      <c r="DG30" s="125">
        <f>IF($DC30=0,0,$DD30*($DC30*100%-$DE30*$DF30))*SUM($AB30:$AB30)</f>
        <v/>
      </c>
      <c r="DH30" s="129" t="inlineStr">
        <is>
          <t>месяц</t>
        </is>
      </c>
      <c r="DI30" s="130">
        <f t="array" ref="DI30">IFERROR(
IF($ES30="LisChannel",
(ROUND(((INDEX({174.625;153.888888888889;130.972222222222},MATCH($AI30,{2;3;4}),0))*$AG30*$AI30),2)),0),0)</f>
        <v/>
      </c>
      <c r="DJ30" s="130">
        <f>
_xlfn.LET(_xlpm.X,
IFERROR(
IF($ES30="НовиковТВ",
(_xlfn.LET(_xlpm.NTV,
_xlfn.LET(_xlpm.MIN,350000,
IF(SUMIFS($DI:$DI,$ES:$ES,"НовиковТВ")&lt;=_xlpm.MIN,
(SUMIFS($DI:$DI,$ES:$ES,"НовиковТВ")/(COUNTIFS($ES:$ES,"НовиковТВ")))*_xlpm.MIN/SUMIFS($DI:$DI,$ES:$ES,"НовиковТВ"),
DI30)),
_xlpm.NTV+$DG30/(1-(1-(_xlpm.NTV)*(1-$DL30)*(1-$DM30)*(1-$DN30)*(1-$DO30)*(1-$DP30)/_xlpm.NTV))))/(1+$EP30),
$DI30+$DG30/(1-(1-($DI30)*(1-$DL30)*(1-$DM30)*(1-$DN30)*(1-$DO30)*(1-$DP30)/$DI30))),
0),
_xlpm.X*(1+$CM30)*(1+$CW30)-_xlpm.X*(1+$CM30)+_xlpm.X)</f>
        <v/>
      </c>
      <c r="DK30" s="125" t="inlineStr">
        <is>
          <t>послед.</t>
        </is>
      </c>
      <c r="DL30" s="63" t="n">
        <v>0</v>
      </c>
      <c r="DM30" s="63" t="n">
        <v>0</v>
      </c>
      <c r="DN30" s="63" t="n">
        <v>0</v>
      </c>
      <c r="DO30" s="63" t="n">
        <v>0</v>
      </c>
      <c r="DP30" s="63" t="n">
        <v>0</v>
      </c>
      <c r="DQ30" s="63">
        <f t="array" ref="DQ30">IFERROR(_xlfn.IFS(
$DK30="послед.",1-(1-$DL30)*(1-$DM30)*(1-$DN30)*(1-$DO30)*(1-$DP30),
$DK30="сумм.",$DL30+$DM30+$DN30+$DO30+$DP30),
0)</f>
        <v/>
      </c>
      <c r="DR30" s="125">
        <f t="array" ref="DR30">
IFERROR(
_xlfn.IFS(
$BL30=0,
0,
$BL30&gt;0,
_xlfn.IFS($DK30="послед.",
$DJ30*(1-$DL30)*(1-$DM30)*(1-$DN30)*(1-$DO30)*(1-$DP30),
$DK30="сумм.",
$DJ30*(1-($DL30+$DM30+$DN30+$DO30+$DP30)))),0)</f>
        <v/>
      </c>
      <c r="DS30" s="125">
        <f t="array" ref="DS30">
IFERROR(_xlfn.IFS(
$DH30="день_1",
$DR30*$BL30/($AX30-$AW30+1)*AZ30*(DAY(EOMONTH(AZ$15,0))),
$DH30="день_2",
$DR30/30*MAX(MIN($AX30,EOMONTH(AZ$15,0))-MAX($AW30,AZ$15)+1,),
$DH30="раб.день",
$DR30/30*(IFERROR(
_xlfn.LET(_xlpm.VD,
CHOOSE(
{1;2;3;4;5;6;7;8;9;10;11;12;13;14;15;16;17;18},
45658,45659,45660,45661,45662,45663,45664,45665,45711,45724,45778,45779,45785,45786,45820,45821,45965,46022),
_xlfn.LET(_xlpm.DD,
MAX(MIN($AX30,EOMONTH(AZ$15,0))-MAX($AW30,AZ$15),),
_xlfn.IFS(
AND(MONTH($AW30)=MONTH(AZ$15),MONTH($AX30)&lt;&gt;MONTH(AZ$15)),
NETWORKDAYS.INTL($AW30,$AW30+_xlpm.DD,1,_xlpm.VD),
AND(MONTH($AW30)&lt;&gt;MONTH(AZ$15),MONTH($AX30)=MONTH(AZ$15)),
NETWORKDAYS.INTL(($AX30)-_xlpm.DD,$AX30,1,_xlpm.VD),
AND(MONTH($AW30)&lt;MONTH(AZ$15),MONTH($AX30)&gt;MONTH(AZ$15)),
NETWORKDAYS.INTL((EOMONTH(AZ$15-1,1))-_xlpm.DD,EOMONTH(AZ$15-1,1),1,_xlpm.VD),
AND(MONTH($AW30)=MONTH(AZ$15),MONTH($AX30)=MONTH(AZ$15)),
NETWORKDAYS.INTL($AW30,$AX30,1,_xlpm.VD)))),0)),
$DH30="месяц",
$DR30*AZ30,
$DH30="неделя",
$DR30*AZ30/7*(ROUNDUP((DAY(EOMONTH(AZ$15,0)))/4,0))),
0)</f>
        <v/>
      </c>
      <c r="DT30" s="125">
        <f t="array" ref="DT30">
IFERROR(_xlfn.IFS(
$DH30="день_1",
$DR30*$BL30/($AX30-$AW30+1)*BA30*(DAY(EOMONTH(BA$15,0))),
$DH30="день_2",
$DR30/30*MAX(MIN($AX30,EOMONTH(BA$15,0))-MAX($AW30,BA$15)+1,),
$DH30="раб.день",
$DR30/30*(IFERROR(
_xlfn.LET(_xlpm.VD,
CHOOSE(
{1;2;3;4;5;6;7;8;9;10;11;12;13;14;15;16;17;18},
45658,45659,45660,45661,45662,45663,45664,45665,45711,45724,45778,45779,45785,45786,45820,45821,45965,46022),
_xlfn.LET(_xlpm.DD,
MAX(MIN($AX30,EOMONTH(BA$15,0))-MAX($AW30,BA$15),),
_xlfn.IFS(
AND(MONTH($AW30)=MONTH(BA$15),MONTH($AX30)&lt;&gt;MONTH(BA$15)),
NETWORKDAYS.INTL($AW30,$AW30+_xlpm.DD,1,_xlpm.VD),
AND(MONTH($AW30)&lt;&gt;MONTH(BA$15),MONTH($AX30)=MONTH(BA$15)),
NETWORKDAYS.INTL(($AX30)-_xlpm.DD,$AX30,1,_xlpm.VD),
AND(MONTH($AW30)&lt;MONTH(BA$15),MONTH($AX30)&gt;MONTH(BA$15)),
NETWORKDAYS.INTL((EOMONTH(BA$15-1,1))-_xlpm.DD,EOMONTH(BA$15-1,1),1,_xlpm.VD),
AND(MONTH($AW30)=MONTH(BA$15),MONTH($AX30)=MONTH(BA$15)),
NETWORKDAYS.INTL($AW30,$AX30,1,_xlpm.VD)))),0)),
$DH30="месяц",
$DR30*BA30,
$DH30="неделя",
$DR30*BA30/7*(ROUNDUP((DAY(EOMONTH(BA$15,0)))/4,0))),
0)</f>
        <v/>
      </c>
      <c r="DU30" s="125">
        <f t="array" ref="DU30">
IFERROR(_xlfn.IFS(
$DH30="день_1",
$DR30*$BL30/($AX30-$AW30+1)*BB30*(DAY(EOMONTH(BB$15,0))),
$DH30="день_2",
$DR30/30*MAX(MIN($AX30,EOMONTH(BB$15,0))-MAX($AW30,BB$15)+1,),
$DH30="раб.день",
$DR30/30*(IFERROR(
_xlfn.LET(_xlpm.VD,
CHOOSE(
{1;2;3;4;5;6;7;8;9;10;11;12;13;14;15;16;17;18},
45658,45659,45660,45661,45662,45663,45664,45665,45711,45724,45778,45779,45785,45786,45820,45821,45965,46022),
_xlfn.LET(_xlpm.DD,
MAX(MIN($AX30,EOMONTH(BB$15,0))-MAX($AW30,BB$15),),
_xlfn.IFS(
AND(MONTH($AW30)=MONTH(BB$15),MONTH($AX30)&lt;&gt;MONTH(BB$15)),
NETWORKDAYS.INTL($AW30,$AW30+_xlpm.DD,1,_xlpm.VD),
AND(MONTH($AW30)&lt;&gt;MONTH(BB$15),MONTH($AX30)=MONTH(BB$15)),
NETWORKDAYS.INTL(($AX30)-_xlpm.DD,$AX30,1,_xlpm.VD),
AND(MONTH($AW30)&lt;MONTH(BB$15),MONTH($AX30)&gt;MONTH(BB$15)),
NETWORKDAYS.INTL((EOMONTH(BB$15-1,1))-_xlpm.DD,EOMONTH(BB$15-1,1),1,_xlpm.VD),
AND(MONTH($AW30)=MONTH(BB$15),MONTH($AX30)=MONTH(BB$15)),
NETWORKDAYS.INTL($AW30,$AX30,1,_xlpm.VD)))),0)),
$DH30="месяц",
$DR30*BB30,
$DH30="неделя",
$DR30*BB30/7*(ROUNDUP((DAY(EOMONTH(BB$15,0)))/4,0))),
0)</f>
        <v/>
      </c>
      <c r="DV30" s="125">
        <f t="array" ref="DV30">
IFERROR(_xlfn.IFS(
$DH30="день_1",
$DR30*$BL30/($AX30-$AW30+1)*BC30*(DAY(EOMONTH(BC$15,0))),
$DH30="день_2",
$DR30/30*MAX(MIN($AX30,EOMONTH(BC$15,0))-MAX($AW30,BC$15)+1,),
$DH30="раб.день",
$DR30/30*(IFERROR(
_xlfn.LET(_xlpm.VD,
CHOOSE(
{1;2;3;4;5;6;7;8;9;10;11;12;13;14;15;16;17;18},
45658,45659,45660,45661,45662,45663,45664,45665,45711,45724,45778,45779,45785,45786,45820,45821,45965,46022),
_xlfn.LET(_xlpm.DD,
MAX(MIN($AX30,EOMONTH(BC$15,0))-MAX($AW30,BC$15),),
_xlfn.IFS(
AND(MONTH($AW30)=MONTH(BC$15),MONTH($AX30)&lt;&gt;MONTH(BC$15)),
NETWORKDAYS.INTL($AW30,$AW30+_xlpm.DD,1,_xlpm.VD),
AND(MONTH($AW30)&lt;&gt;MONTH(BC$15),MONTH($AX30)=MONTH(BC$15)),
NETWORKDAYS.INTL(($AX30)-_xlpm.DD,$AX30,1,_xlpm.VD),
AND(MONTH($AW30)&lt;MONTH(BC$15),MONTH($AX30)&gt;MONTH(BC$15)),
NETWORKDAYS.INTL((EOMONTH(BC$15-1,1))-_xlpm.DD,EOMONTH(BC$15-1,1),1,_xlpm.VD),
AND(MONTH($AW30)=MONTH(BC$15),MONTH($AX30)=MONTH(BC$15)),
NETWORKDAYS.INTL($AW30,$AX30,1,_xlpm.VD)))),0)),
$DH30="месяц",
$DR30*BC30,
$DH30="неделя",
$DR30*BC30/7*(ROUNDUP((DAY(EOMONTH(BC$15,0)))/4,0))),
0)</f>
        <v/>
      </c>
      <c r="DW30" s="125">
        <f t="array" ref="DW30">
IFERROR(_xlfn.IFS(
$DH30="день_1",
$DR30*$BL30/($AX30-$AW30+1)*BD30*(DAY(EOMONTH(BD$15,0))),
$DH30="день_2",
$DR30/30*MAX(MIN($AX30,EOMONTH(BD$15,0))-MAX($AW30,BD$15)+1,),
$DH30="раб.день",
$DR30/30*(IFERROR(
_xlfn.LET(_xlpm.VD,
CHOOSE(
{1;2;3;4;5;6;7;8;9;10;11;12;13;14;15;16;17;18},
45658,45659,45660,45661,45662,45663,45664,45665,45711,45724,45778,45779,45785,45786,45820,45821,45965,46022),
_xlfn.LET(_xlpm.DD,
MAX(MIN($AX30,EOMONTH(BD$15,0))-MAX($AW30,BD$15),),
_xlfn.IFS(
AND(MONTH($AW30)=MONTH(BD$15),MONTH($AX30)&lt;&gt;MONTH(BD$15)),
NETWORKDAYS.INTL($AW30,$AW30+_xlpm.DD,1,_xlpm.VD),
AND(MONTH($AW30)&lt;&gt;MONTH(BD$15),MONTH($AX30)=MONTH(BD$15)),
NETWORKDAYS.INTL(($AX30)-_xlpm.DD,$AX30,1,_xlpm.VD),
AND(MONTH($AW30)&lt;MONTH(BD$15),MONTH($AX30)&gt;MONTH(BD$15)),
NETWORKDAYS.INTL((EOMONTH(BD$15-1,1))-_xlpm.DD,EOMONTH(BD$15-1,1),1,_xlpm.VD),
AND(MONTH($AW30)=MONTH(BD$15),MONTH($AX30)=MONTH(BD$15)),
NETWORKDAYS.INTL($AW30,$AX30,1,_xlpm.VD)))),0)),
$DH30="месяц",
$DR30*BD30,
$DH30="неделя",
$DR30*BD30/7*(ROUNDUP((DAY(EOMONTH(BD$15,0)))/4,0))),
0)</f>
        <v/>
      </c>
      <c r="DX30" s="125">
        <f t="array" ref="DX30">
IFERROR(_xlfn.IFS(
$DH30="день_1",
$DR30*$BL30/($AX30-$AW30+1)*BE30*(DAY(EOMONTH(BE$15,0))),
$DH30="день_2",
$DR30/30*MAX(MIN($AX30,EOMONTH(BE$15,0))-MAX($AW30,BE$15)+1,),
$DH30="раб.день",
$DR30/30*(IFERROR(
_xlfn.LET(_xlpm.VD,
CHOOSE(
{1;2;3;4;5;6;7;8;9;10;11;12;13;14;15;16;17;18},
45658,45659,45660,45661,45662,45663,45664,45665,45711,45724,45778,45779,45785,45786,45820,45821,45965,46022),
_xlfn.LET(_xlpm.DD,
MAX(MIN($AX30,EOMONTH(BE$15,0))-MAX($AW30,BE$15),),
_xlfn.IFS(
AND(MONTH($AW30)=MONTH(BE$15),MONTH($AX30)&lt;&gt;MONTH(BE$15)),
NETWORKDAYS.INTL($AW30,$AW30+_xlpm.DD,1,_xlpm.VD),
AND(MONTH($AW30)&lt;&gt;MONTH(BE$15),MONTH($AX30)=MONTH(BE$15)),
NETWORKDAYS.INTL(($AX30)-_xlpm.DD,$AX30,1,_xlpm.VD),
AND(MONTH($AW30)&lt;MONTH(BE$15),MONTH($AX30)&gt;MONTH(BE$15)),
NETWORKDAYS.INTL((EOMONTH(BE$15-1,1))-_xlpm.DD,EOMONTH(BE$15-1,1),1,_xlpm.VD),
AND(MONTH($AW30)=MONTH(BE$15),MONTH($AX30)=MONTH(BE$15)),
NETWORKDAYS.INTL($AW30,$AX30,1,_xlpm.VD)))),0)),
$DH30="месяц",
$DR30*BE30,
$DH30="неделя",
$DR30*BE30/7*(ROUNDUP((DAY(EOMONTH(BE$15,0)))/4,0))),
0)</f>
        <v/>
      </c>
      <c r="DY30" s="125">
        <f t="array" ref="DY30">
IFERROR(_xlfn.IFS(
$DH30="день_1",
$DR30*$BL30/($AX30-$AW30+1)*BF30*(DAY(EOMONTH(BF$15,0))),
$DH30="день_2",
$DR30/30*MAX(MIN($AX30,EOMONTH(BF$15,0))-MAX($AW30,BF$15)+1,),
$DH30="раб.день",
$DR30/30*(IFERROR(
_xlfn.LET(_xlpm.VD,
CHOOSE(
{1;2;3;4;5;6;7;8;9;10;11;12;13;14;15;16;17;18},
45658,45659,45660,45661,45662,45663,45664,45665,45711,45724,45778,45779,45785,45786,45820,45821,45965,46022),
_xlfn.LET(_xlpm.DD,
MAX(MIN($AX30,EOMONTH(BF$15,0))-MAX($AW30,BF$15),),
_xlfn.IFS(
AND(MONTH($AW30)=MONTH(BF$15),MONTH($AX30)&lt;&gt;MONTH(BF$15)),
NETWORKDAYS.INTL($AW30,$AW30+_xlpm.DD,1,_xlpm.VD),
AND(MONTH($AW30)&lt;&gt;MONTH(BF$15),MONTH($AX30)=MONTH(BF$15)),
NETWORKDAYS.INTL(($AX30)-_xlpm.DD,$AX30,1,_xlpm.VD),
AND(MONTH($AW30)&lt;MONTH(BF$15),MONTH($AX30)&gt;MONTH(BF$15)),
NETWORKDAYS.INTL((EOMONTH(BF$15-1,1))-_xlpm.DD,EOMONTH(BF$15-1,1),1,_xlpm.VD),
AND(MONTH($AW30)=MONTH(BF$15),MONTH($AX30)=MONTH(BF$15)),
NETWORKDAYS.INTL($AW30,$AX30,1,_xlpm.VD)))),0)),
$DH30="месяц",
$DR30*BF30,
$DH30="неделя",
$DR30*BF30/7*(ROUNDUP((DAY(EOMONTH(BF$15,0)))/4,0))),
0)</f>
        <v/>
      </c>
      <c r="DZ30" s="125">
        <f t="array" ref="DZ30">
IFERROR(_xlfn.IFS(
$DH30="день_1",
$DR30*$BL30/($AX30-$AW30+1)*BG30*(DAY(EOMONTH(BG$15,0))),
$DH30="день_2",
$DR30/30*MAX(MIN($AX30,EOMONTH(BG$15,0))-MAX($AW30,BG$15)+1,),
$DH30="раб.день",
$DR30/30*(IFERROR(
_xlfn.LET(_xlpm.VD,
CHOOSE(
{1;2;3;4;5;6;7;8;9;10;11;12;13;14;15;16;17;18},
45658,45659,45660,45661,45662,45663,45664,45665,45711,45724,45778,45779,45785,45786,45820,45821,45965,46022),
_xlfn.LET(_xlpm.DD,
MAX(MIN($AX30,EOMONTH(BG$15,0))-MAX($AW30,BG$15),),
_xlfn.IFS(
AND(MONTH($AW30)=MONTH(BG$15),MONTH($AX30)&lt;&gt;MONTH(BG$15)),
NETWORKDAYS.INTL($AW30,$AW30+_xlpm.DD,1,_xlpm.VD),
AND(MONTH($AW30)&lt;&gt;MONTH(BG$15),MONTH($AX30)=MONTH(BG$15)),
NETWORKDAYS.INTL(($AX30)-_xlpm.DD,$AX30,1,_xlpm.VD),
AND(MONTH($AW30)&lt;MONTH(BG$15),MONTH($AX30)&gt;MONTH(BG$15)),
NETWORKDAYS.INTL((EOMONTH(BG$15-1,1))-_xlpm.DD,EOMONTH(BG$15-1,1),1,_xlpm.VD),
AND(MONTH($AW30)=MONTH(BG$15),MONTH($AX30)=MONTH(BG$15)),
NETWORKDAYS.INTL($AW30,$AX30,1,_xlpm.VD)))),0)),
$DH30="месяц",
$DR30*BG30,
$DH30="неделя",
$DR30*BG30/7*(ROUNDUP((DAY(EOMONTH(BG$15,0)))/4,0))),
0)</f>
        <v/>
      </c>
      <c r="EA30" s="125">
        <f t="array" ref="EA30">
IFERROR(_xlfn.IFS(
$DH30="день_1",
$DR30*$BL30/($AX30-$AW30+1)*BH30*(DAY(EOMONTH(BH$15,0))),
$DH30="день_2",
$DR30/30*MAX(MIN($AX30,EOMONTH(BH$15,0))-MAX($AW30,BH$15)+1,),
$DH30="раб.день",
$DR30/30*(IFERROR(
_xlfn.LET(_xlpm.VD,
CHOOSE(
{1;2;3;4;5;6;7;8;9;10;11;12;13;14;15;16;17;18},
45658,45659,45660,45661,45662,45663,45664,45665,45711,45724,45778,45779,45785,45786,45820,45821,45965,46022),
_xlfn.LET(_xlpm.DD,
MAX(MIN($AX30,EOMONTH(BH$15,0))-MAX($AW30,BH$15),),
_xlfn.IFS(
AND(MONTH($AW30)=MONTH(BH$15),MONTH($AX30)&lt;&gt;MONTH(BH$15)),
NETWORKDAYS.INTL($AW30,$AW30+_xlpm.DD,1,_xlpm.VD),
AND(MONTH($AW30)&lt;&gt;MONTH(BH$15),MONTH($AX30)=MONTH(BH$15)),
NETWORKDAYS.INTL(($AX30)-_xlpm.DD,$AX30,1,_xlpm.VD),
AND(MONTH($AW30)&lt;MONTH(BH$15),MONTH($AX30)&gt;MONTH(BH$15)),
NETWORKDAYS.INTL((EOMONTH(BH$15-1,1))-_xlpm.DD,EOMONTH(BH$15-1,1),1,_xlpm.VD),
AND(MONTH($AW30)=MONTH(BH$15),MONTH($AX30)=MONTH(BH$15)),
NETWORKDAYS.INTL($AW30,$AX30,1,_xlpm.VD)))),0)),
$DH30="месяц",
$DR30*BH30,
$DH30="неделя",
$DR30*BH30/7*(ROUNDUP((DAY(EOMONTH(BH$15,0)))/4,0))),
0)</f>
        <v/>
      </c>
      <c r="EB30" s="125">
        <f t="array" ref="EB30">
IFERROR(_xlfn.IFS(
$DH30="день_1",
$DR30*$BL30/($AX30-$AW30+1)*BI30*(DAY(EOMONTH(BI$15,0))),
$DH30="день_2",
$DR30/30*MAX(MIN($AX30,EOMONTH(BI$15,0))-MAX($AW30,BI$15)+1,),
$DH30="раб.день",
$DR30/30*(IFERROR(
_xlfn.LET(_xlpm.VD,
CHOOSE(
{1;2;3;4;5;6;7;8;9;10;11;12;13;14;15;16;17;18},
45658,45659,45660,45661,45662,45663,45664,45665,45711,45724,45778,45779,45785,45786,45820,45821,45965,46022),
_xlfn.LET(_xlpm.DD,
MAX(MIN($AX30,EOMONTH(BI$15,0))-MAX($AW30,BI$15),),
_xlfn.IFS(
AND(MONTH($AW30)=MONTH(BI$15),MONTH($AX30)&lt;&gt;MONTH(BI$15)),
NETWORKDAYS.INTL($AW30,$AW30+_xlpm.DD,1,_xlpm.VD),
AND(MONTH($AW30)&lt;&gt;MONTH(BI$15),MONTH($AX30)=MONTH(BI$15)),
NETWORKDAYS.INTL(($AX30)-_xlpm.DD,$AX30,1,_xlpm.VD),
AND(MONTH($AW30)&lt;MONTH(BI$15),MONTH($AX30)&gt;MONTH(BI$15)),
NETWORKDAYS.INTL((EOMONTH(BI$15-1,1))-_xlpm.DD,EOMONTH(BI$15-1,1),1,_xlpm.VD),
AND(MONTH($AW30)=MONTH(BI$15),MONTH($AX30)=MONTH(BI$15)),
NETWORKDAYS.INTL($AW30,$AX30,1,_xlpm.VD)))),0)),
$DH30="месяц",
$DR30*BI30,
$DH30="неделя",
$DR30*BI30/7*(ROUNDUP((DAY(EOMONTH(BI$15,0)))/4,0))),
0)</f>
        <v/>
      </c>
      <c r="EC30" s="125">
        <f t="array" ref="EC30">
IFERROR(_xlfn.IFS(
$DH30="день_1",
$DR30*$BL30/($AX30-$AW30+1)*BJ30*(DAY(EOMONTH(BJ$15,0))),
$DH30="день_2",
$DR30/30*MAX(MIN($AX30,EOMONTH(BJ$15,0))-MAX($AW30,BJ$15)+1,),
$DH30="раб.день",
$DR30/30*(IFERROR(
_xlfn.LET(_xlpm.VD,
CHOOSE(
{1;2;3;4;5;6;7;8;9;10;11;12;13;14;15;16;17;18},
45658,45659,45660,45661,45662,45663,45664,45665,45711,45724,45778,45779,45785,45786,45820,45821,45965,46022),
_xlfn.LET(_xlpm.DD,
MAX(MIN($AX30,EOMONTH(BJ$15,0))-MAX($AW30,BJ$15),),
_xlfn.IFS(
AND(MONTH($AW30)=MONTH(BJ$15),MONTH($AX30)&lt;&gt;MONTH(BJ$15)),
NETWORKDAYS.INTL($AW30,$AW30+_xlpm.DD,1,_xlpm.VD),
AND(MONTH($AW30)&lt;&gt;MONTH(BJ$15),MONTH($AX30)=MONTH(BJ$15)),
NETWORKDAYS.INTL(($AX30)-_xlpm.DD,$AX30,1,_xlpm.VD),
AND(MONTH($AW30)&lt;MONTH(BJ$15),MONTH($AX30)&gt;MONTH(BJ$15)),
NETWORKDAYS.INTL((EOMONTH(BJ$15-1,1))-_xlpm.DD,EOMONTH(BJ$15-1,1),1,_xlpm.VD),
AND(MONTH($AW30)=MONTH(BJ$15),MONTH($AX30)=MONTH(BJ$15)),
NETWORKDAYS.INTL($AW30,$AX30,1,_xlpm.VD)))),0)),
$DH30="месяц",
$DR30*BJ30,
$DH30="неделя",
$DR30*BJ30/7*(ROUNDUP((DAY(EOMONTH(BJ$15,0)))/4,0))),
0)</f>
        <v/>
      </c>
      <c r="ED30" s="125">
        <f t="array" ref="ED30">
IFERROR(_xlfn.IFS(
$DH30="день_1",
$DR30*$BL30/($AX30-$AW30+1)*BK30*(DAY(EOMONTH(BK$15,0))),
$DH30="день_2",
$DR30/30*MAX(MIN($AX30,EOMONTH(BK$15,0))-MAX($AW30,BK$15)+1,),
$DH30="раб.день",
$DR30/30*(IFERROR(
_xlfn.LET(_xlpm.VD,
CHOOSE(
{1;2;3;4;5;6;7;8;9;10;11;12;13;14;15;16;17;18},
45658,45659,45660,45661,45662,45663,45664,45665,45711,45724,45778,45779,45785,45786,45820,45821,45965,46022),
_xlfn.LET(_xlpm.DD,
MAX(MIN($AX30,EOMONTH(BK$15,0))-MAX($AW30,BK$15),),
_xlfn.IFS(
AND(MONTH($AW30)=MONTH(BK$15),MONTH($AX30)&lt;&gt;MONTH(BK$15)),
NETWORKDAYS.INTL($AW30,$AW30+_xlpm.DD,1,_xlpm.VD),
AND(MONTH($AW30)&lt;&gt;MONTH(BK$15),MONTH($AX30)=MONTH(BK$15)),
NETWORKDAYS.INTL(($AX30)-_xlpm.DD,$AX30,1,_xlpm.VD),
AND(MONTH($AW30)&lt;MONTH(BK$15),MONTH($AX30)&gt;MONTH(BK$15)),
NETWORKDAYS.INTL((EOMONTH(BK$15-1,1))-_xlpm.DD,EOMONTH(BK$15-1,1),1,_xlpm.VD),
AND(MONTH($AW30)=MONTH(BK$15),MONTH($AX30)=MONTH(BK$15)),
NETWORKDAYS.INTL($AW30,$AX30,1,_xlpm.VD)))),0)),
$DH30="месяц",
$DR30*BK30,
$DH30="неделя",
$DR30*BK30/7*(ROUNDUP((DAY(EOMONTH(BK$15,0)))/4,0))),
0)</f>
        <v/>
      </c>
      <c r="EE30" s="125">
        <f>SUM($DS30,$DT30,$DU30,$DV30,$DW30,$DX30,$DY30,$DZ30,$EA30,$EB30,$EC30,$ED30)</f>
        <v/>
      </c>
      <c r="EF30" s="125">
        <f>IFERROR(ROUND($EE30*(1+$EP30),2),0)</f>
        <v/>
      </c>
      <c r="EG30" s="128" t="n">
        <v>1</v>
      </c>
      <c r="EH30" s="126" t="n">
        <v>0</v>
      </c>
      <c r="EI30" s="126">
        <f>ROUND(SUM($EH30:$EH30)*SUM($AB30:$AB30)*$EG30,2)</f>
        <v/>
      </c>
      <c r="EJ30" s="126">
        <f>ROUND($EI30*(1+$EP30),2)</f>
        <v/>
      </c>
      <c r="EK30" s="126" t="n">
        <v>0</v>
      </c>
      <c r="EL30" s="126">
        <f>ROUND(SUM($EK30:$EK30)*SUM($AB30:$AB30)*$EG30,2)</f>
        <v/>
      </c>
      <c r="EM30" s="126">
        <f>ROUND($EL30*(1+$EP30),2)</f>
        <v/>
      </c>
      <c r="EN30" s="126">
        <f>SUM($EE30,$EI30,$EL30)</f>
        <v/>
      </c>
      <c r="EO30" s="126">
        <f>SUM($EF30,$EJ30,$EM30)</f>
        <v/>
      </c>
      <c r="EP30" s="59" t="inlineStr">
        <is>
          <t>20%</t>
        </is>
      </c>
      <c r="EQ30" s="59" t="n"/>
      <c r="ER30" s="60">
        <f t="array" ref="ER30">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MATCH(ES30,
{"AMS";"RussOutdoor";"HD Outdoor";"Ingroup";"IQ";"Ledproduction";"LisChannel";"Logic";"Media-PPL";"NovikovTV | НовиковТВ";"SMA";"SOK";"КрокусТВ | CrocusTV | IndoorTV";"Сити";"ТЯК Москва"},
0)),"")</f>
        <v/>
      </c>
      <c r="ES30" s="60" t="n"/>
      <c r="ET30" s="60">
        <f t="array" ref="ET30">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MATCH(ES30,
{"AMS";"RussOutdoor";"HD Outdoor";"Ingroup";"IQ";"Ledproduction";"LisChannel";"Logic";"Media-PPL";"NovikovTV | НовиковТВ";"SMA";"SOK";"КрокусТВ | CrocusTV | IndoorTV";"Сити";"ТЯК Москва"},
0)),"")</f>
        <v/>
      </c>
      <c r="EU30" s="60" t="n"/>
      <c r="EV30" s="60" t="n"/>
      <c r="EX30" s="110">
        <f t="array" ref="EX30">
($AR30/30
+N("ТРАФИК ПЛОЩАДКИ"))*
(IFERROR(
_xlfn.LET(
_xlpm.GPR,
HLOOKUP($L30,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(MATCH($T30,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IF($Q30="цифровой",_xlpm.GPR/$AG30,_xlpm.GPR/60)),
0)
+N("DWELL TIME"))*
(IF($AB30=0,0,IF($AB30=1,0.3,IF($AB30=2,0.5,IF($AB30&gt;2,1))))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_xlfn.IFS($AC30="да",1.2,$AC30="нет",1)*
_xlfn.IFS($AD30="да",1.2,$AD30="нет",1)*
IF(R30="статический",1,1.2)*
$X30*
INDEX(
{1.2;1;1.2;1.2;1;1.2;1.2;1.2;1.2;1.2;1.2;1;1.2;1.2;1.2;1.2;1;1;1.2;1.2;1.2;1;1;1;1;1.2;1.2;1.2;1.2;1;1;1;1;1.2;1.2;1.2;1.2;1.2;1.2;1.2;1.2;1;1;1.2;1;1;1;1;1.5;1;1;1.5;1.5;1.2},
MATCH($Q30,_xlpm.MI,0)))&gt;{0.02;0.04;0.06;0.1;0.2;0.4;0.6;0.8;1;2;4;6})),
{0;1;2;3;4;5;6;7;8;9;10;11;12},
0)))
+N("КОЭФФИЦИЕНТ КОНТАКТА"))))*
(_xlfn.IFS($X30&lt;0.1,$X30/1000,$X30&gt;25,5.2,AND($X30&gt;=0.1,$X30&lt;=25),(($X30*2+0.1)/10)*($X30/10)))*
IFERROR((_xlfn.LET(
_xlpm.MA,
{0;0.8;0.85;0.9;0.95;1},
_xlpm.MAA,
{0;1;2;3;4;5},
INDEX(_xlpm.MA,MATCH(SUMPRODUCT(--((IF(ROUND(_xlpm.MAA,1)&gt;5,5,ROUND($AB30,1)))&gt;{0;1;2;3;4;5})),_xlpm.MAA,0)))
+N("КОЭФФИЦИЕНТ КОЛ-ВО КОНСТРУКЦИЙ")),1)*
$AB30,0))*
(IF($Q30="цифровой",$AG30/15*$AI30,1)
+N("ДЛЯ ЦИФРЫ"))</f>
        <v/>
      </c>
      <c r="EY30" s="110">
        <f>IFERROR(EX30*AY30,0)</f>
        <v/>
      </c>
      <c r="EZ30" s="131">
        <f>IFERROR(DP30/EY30*1000,0)</f>
        <v/>
      </c>
      <c r="FA30" s="112">
        <f>IFERROR(FC30/FB30,0)</f>
        <v/>
      </c>
      <c r="FB30" s="112">
        <f>IFERROR((FC30/(EY30/FF30*#REF!))*0.825,0)</f>
        <v/>
      </c>
      <c r="FC30" s="112">
        <f>IFERROR(((EX30*30/AR30)*100)/30,0)</f>
        <v/>
      </c>
      <c r="FD30" s="112">
        <f>IFERROR(EY30/G30*100%,0)</f>
        <v/>
      </c>
      <c r="FE30" s="112">
        <f>IFERROR(FD30/FC30*100%,0)</f>
        <v/>
      </c>
      <c r="FF30" s="110">
        <f>IFERROR(AR30/30*AY30,0)</f>
        <v/>
      </c>
    </row>
    <row r="31" ht="13" customHeight="1">
      <c r="A31" s="59" t="n"/>
      <c r="B31" s="60" t="n"/>
      <c r="C31" s="60" t="n"/>
      <c r="D31" s="60">
        <f t="array" ref="D31">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MATCH($E31,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1" s="60">
        <f t="array" ref="E31">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MATCH($F31,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1" s="60" t="inlineStr"/>
      <c r="G31" s="60" t="n"/>
      <c r="H31" s="60">
        <f t="array" ref="H31">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MATCH($I31,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1" s="60" t="n"/>
      <c r="J31" s="60" t="n"/>
      <c r="K31" s="60" t="n"/>
      <c r="L31" s="60" t="n"/>
      <c r="M31" s="60" t="n"/>
      <c r="N31" s="60" t="n"/>
      <c r="O31" s="60" t="n"/>
      <c r="P31" s="60">
        <f t="array" ref="P31">
_xlfn.IFS(
ISNUMBER(MATCH($Q31,{"шелфбаннер","разделитель","монетница","чековая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ISNUMBER(MATCH($Q31,{"LED/LCD","видеокулер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ISNUMBER(MATCH($Q31,{"автомобиль","машина","выставочное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ISNUMBER(MATCH($Q31,{"билборд","лифтовая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ISNUMBER(MATCH($Q31,{"навигация","подвесной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ISNUMBER(MATCH($Q31,{"движущаяся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ISNUMBER(MATCH($Q31,{"каталог","журнал"},)),
"Пресса",
$Q31="","")</f>
        <v/>
      </c>
      <c r="Q31" s="60" t="n"/>
      <c r="R31" s="60">
        <f t="array" ref="R31">
IFERROR(
_xlfn.IFS(
OR(ISNUMBER(MATCH($Q31,{"экспозиция","макет","стенд","автостенд","авто стенд","выставочное пространство","выставочные стенды","модульные выставочные стенды","3Д конструкция","3D конструкция"},)),P31="Экспонирование"),
"нестандартный",
ISNUMBER(MATCH($Q31,{"скроллер","призматрон"},)),
"динамический",
$P31="Видео",
"цифровой",
OR($P31="Пресса",$P31="Щит",$P31="POSm",$P31="Подвес",$P31="Брендирование/оклейка"),
"статический"),"")</f>
        <v/>
      </c>
      <c r="S31" s="59" t="n"/>
      <c r="T31" s="60" t="n"/>
      <c r="U31" s="60" t="n"/>
      <c r="V31" s="60">
        <f>
IF(P31="Видео",
"цифровой постер/ролик",
IF(ISNUMBER(MATCH(Q31,{"короб световой","короб световой | лайтбокс","короб световой | кристалайт","лайтбокс","лайт бокс","кристалайт","LB","lightbox"},)),
"бэклит",
IF(P31="Брендирование/оклейка",
"перфарированная пленка/самоклейка",
IF(P31="Экспонирование",
"под запрос",
IF(P31="Подвес",
"баннер/ткань",
"")))))</f>
        <v/>
      </c>
      <c r="W31" s="59" t="n"/>
      <c r="X31" s="59" t="n"/>
      <c r="Y31" s="59" t="n"/>
      <c r="Z31" s="61" t="n"/>
      <c r="AA31" s="61" t="n"/>
      <c r="AB31" s="61">
        <f>IF(BL31&gt;0,Z31,0)</f>
        <v/>
      </c>
      <c r="AC31" s="59" t="n"/>
      <c r="AD31" s="59" t="n"/>
      <c r="AE31" s="59" t="n"/>
      <c r="AF31" s="59" t="n"/>
      <c r="AG31" s="59" t="n"/>
      <c r="AH31" s="59" t="n"/>
      <c r="AI31" s="59" t="n"/>
      <c r="AJ31" s="59" t="n"/>
      <c r="AK31" s="59" t="n"/>
      <c r="AL31" s="62">
        <f>IFERROR(IF(OR(R31="статический",R31="динамический",R31="нестандартный",R31="",R31=""),"-",IF(AND(AH31="-",AI31="-"),"-",AK31*3600/AH31*AI31)),"-")</f>
        <v/>
      </c>
      <c r="AM31" s="62">
        <f>IFERROR(IF(OR(R31="статический",R31="динамический",R31="",R31="", R31="BTL",R31="нестандартный"),"-",AG31*AI31*AL31/60),"-")</f>
        <v/>
      </c>
      <c r="AN31" s="63">
        <f>IFERROR(IF(AH31="","-",AG31*AI31/AH31),"-")</f>
        <v/>
      </c>
      <c r="AO31" s="59">
        <f>IFERROR(IF(OR($R31="статический",$R31="динамический",$R31="",$R31="",$R31="BTL",$R31="нестандартный"),"-",$AL31*$AY31),"-")</f>
        <v/>
      </c>
      <c r="AP31" s="62">
        <f>IFERROR(IF(OR($R31="статический",$R31="динамический",$R31="",$R31="",$R31="BTL",$R31="нестандартный"),"-",$AM31*AY31),"-")</f>
        <v/>
      </c>
      <c r="AQ31" s="64" t="n"/>
      <c r="AR31" s="61" t="n"/>
      <c r="AS31" s="61" t="n"/>
      <c r="AT31" s="61" t="n"/>
      <c r="AU31" s="65" t="n"/>
      <c r="AV31" s="124">
        <f>IFERROR(DR31/AT31*1000,"n/a")</f>
        <v/>
      </c>
      <c r="AW31" s="67" t="n"/>
      <c r="AX31" s="67" t="n"/>
      <c r="AY31" s="43">
        <f>IFERROR(IF(OR($AW31="",$AX31=""),"",_xlfn.DAYS($AX31+1,$AW31)),"")</f>
        <v/>
      </c>
      <c r="AZ31" s="68">
        <f t="array" ref="AZ31">
_xlfn.LET(_xlpm.COEFF,
IF($AW31+$AX31=0,0,IF(MAX(MIN($AX31,EOMONTH(AZ$15,0))-MAX($AW31,AZ$15)+1,)&gt;0,1,0)),
_xlfn.IFS(
$ES31="LisChannel",
_xlpm.COEFF*
INDEX({1;1;1.2;1.2;1;1;1;1;1.2;1.2;1.2;1.2},
MATCH(MONTH(AZ$15),
{1,2,3,4,5,6,7,8,9,10,11,12})),
CONCATENATE($ES31," ",$L31)="RussOutdoor метро",
_xlpm.COEFF*
INDEX({0.8;0.9;1.1;1.1;1;1;1;1;1.1;1.1;1.1;1.1},
MATCH(MONTH(AZ$15),
{1,2,3,4,5,6,7,8,9,10,11,12})),
$ES31&lt;&gt;"LisChannel",
_xlpm.COEFF,
$ES31&lt;&gt;"RussOutdoor",
_xlpm.COEFF))</f>
        <v/>
      </c>
      <c r="BA31" s="68">
        <f t="array" ref="BA31">
_xlfn.LET(_xlpm.COEFF,
IF($AW31+$AX31=0,0,IF(MAX(MIN($AX31,EOMONTH(BA$15,0))-MAX($AW31,BA$15)+1,)&gt;0,1,0)),
_xlfn.IFS(
$ES31="LisChannel",
_xlpm.COEFF*
INDEX({1;1;1.2;1.2;1;1;1;1;1.2;1.2;1.2;1.2},
MATCH(MONTH(BA$15),
{1,2,3,4,5,6,7,8,9,10,11,12})),
CONCATENATE($ES31," ",$L31)="RussOutdoor метро",
_xlpm.COEFF*
INDEX({0.8;0.9;1.1;1.1;1;1;1;1;1.1;1.1;1.1;1.1},
MATCH(MONTH(BA$15),
{1,2,3,4,5,6,7,8,9,10,11,12})),
$ES31&lt;&gt;"LisChannel",
_xlpm.COEFF,
$ES31&lt;&gt;"RussOutdoor",
_xlpm.COEFF))</f>
        <v/>
      </c>
      <c r="BB31" s="68">
        <f t="array" ref="BB31">
_xlfn.LET(_xlpm.COEFF,
IF($AW31+$AX31=0,0,IF(MAX(MIN($AX31,EOMONTH(BB$15,0))-MAX($AW31,BB$15)+1,)&gt;0,1,0)),
_xlfn.IFS(
$ES31="LisChannel",
_xlpm.COEFF*
INDEX({1;1;1.2;1.2;1;1;1;1;1.2;1.2;1.2;1.2},
MATCH(MONTH(BB$15),
{1,2,3,4,5,6,7,8,9,10,11,12})),
CONCATENATE($ES31," ",$L31)="RussOutdoor метро",
_xlpm.COEFF*
INDEX({0.8;0.9;1.1;1.1;1;1;1;1;1.1;1.1;1.1;1.1},
MATCH(MONTH(BB$15),
{1,2,3,4,5,6,7,8,9,10,11,12})),
$ES31&lt;&gt;"LisChannel",
_xlpm.COEFF,
$ES31&lt;&gt;"RussOutdoor",
_xlpm.COEFF))</f>
        <v/>
      </c>
      <c r="BC31" s="68">
        <f t="array" ref="BC31">
_xlfn.LET(_xlpm.COEFF,
IF($AW31+$AX31=0,0,IF(MAX(MIN($AX31,EOMONTH(BC$15,0))-MAX($AW31,BC$15)+1,)&gt;0,1,0)),
_xlfn.IFS(
$ES31="LisChannel",
_xlpm.COEFF*
INDEX({1;1;1.2;1.2;1;1;1;1;1.2;1.2;1.2;1.2},
MATCH(MONTH(BC$15),
{1,2,3,4,5,6,7,8,9,10,11,12})),
CONCATENATE($ES31," ",$L31)="RussOutdoor метро",
_xlpm.COEFF*
INDEX({0.8;0.9;1.1;1.1;1;1;1;1;1.1;1.1;1.1;1.1},
MATCH(MONTH(BC$15),
{1,2,3,4,5,6,7,8,9,10,11,12})),
$ES31&lt;&gt;"LisChannel",
_xlpm.COEFF,
$ES31&lt;&gt;"RussOutdoor",
_xlpm.COEFF))</f>
        <v/>
      </c>
      <c r="BD31" s="68">
        <f t="array" ref="BD31">
_xlfn.LET(_xlpm.COEFF,
IF($AW31+$AX31=0,0,IF(MAX(MIN($AX31,EOMONTH(BD$15,0))-MAX($AW31,BD$15)+1,)&gt;0,1,0)),
_xlfn.IFS(
$ES31="LisChannel",
_xlpm.COEFF*
INDEX({1;1;1.2;1.2;1;1;1;1;1.2;1.2;1.2;1.2},
MATCH(MONTH(BD$15),
{1,2,3,4,5,6,7,8,9,10,11,12})),
CONCATENATE($ES31," ",$L31)="RussOutdoor метро",
_xlpm.COEFF*
INDEX({0.8;0.9;1.1;1.1;1;1;1;1;1.1;1.1;1.1;1.1},
MATCH(MONTH(BD$15),
{1,2,3,4,5,6,7,8,9,10,11,12})),
$ES31&lt;&gt;"LisChannel",
_xlpm.COEFF,
$ES31&lt;&gt;"RussOutdoor",
_xlpm.COEFF))</f>
        <v/>
      </c>
      <c r="BE31" s="68">
        <f t="array" ref="BE31">
_xlfn.LET(_xlpm.COEFF,
IF($AW31+$AX31=0,0,IF(MAX(MIN($AX31,EOMONTH(BE$15,0))-MAX($AW31,BE$15)+1,)&gt;0,1,0)),
_xlfn.IFS(
$ES31="LisChannel",
_xlpm.COEFF*
INDEX({1;1;1.2;1.2;1;1;1;1;1.2;1.2;1.2;1.2},
MATCH(MONTH(BE$15),
{1,2,3,4,5,6,7,8,9,10,11,12})),
CONCATENATE($ES31," ",$L31)="RussOutdoor метро",
_xlpm.COEFF*
INDEX({0.8;0.9;1.1;1.1;1;1;1;1;1.1;1.1;1.1;1.1},
MATCH(MONTH(BE$15),
{1,2,3,4,5,6,7,8,9,10,11,12})),
$ES31&lt;&gt;"LisChannel",
_xlpm.COEFF,
$ES31&lt;&gt;"RussOutdoor",
_xlpm.COEFF))</f>
        <v/>
      </c>
      <c r="BF31" s="68">
        <f t="array" ref="BF31">
_xlfn.LET(_xlpm.COEFF,
IF($AW31+$AX31=0,0,IF(MAX(MIN($AX31,EOMONTH(BF$15,0))-MAX($AW31,BF$15)+1,)&gt;0,1,0)),
_xlfn.IFS(
$ES31="LisChannel",
_xlpm.COEFF*
INDEX({1;1;1.2;1.2;1;1;1;1;1.2;1.2;1.2;1.2},
MATCH(MONTH(BF$15),
{1,2,3,4,5,6,7,8,9,10,11,12})),
CONCATENATE($ES31," ",$L31)="RussOutdoor метро",
_xlpm.COEFF*
INDEX({0.8;0.9;1.1;1.1;1;1;1;1;1.1;1.1;1.1;1.1},
MATCH(MONTH(BF$15),
{1,2,3,4,5,6,7,8,9,10,11,12})),
$ES31&lt;&gt;"LisChannel",
_xlpm.COEFF,
$ES31&lt;&gt;"RussOutdoor",
_xlpm.COEFF))</f>
        <v/>
      </c>
      <c r="BG31" s="68">
        <f t="array" ref="BG31">
_xlfn.LET(_xlpm.COEFF,
IF($AW31+$AX31=0,0,IF(MAX(MIN($AX31,EOMONTH(BG$15,0))-MAX($AW31,BG$15)+1,)&gt;0,1,0)),
_xlfn.IFS(
$ES31="LisChannel",
_xlpm.COEFF*
INDEX({1;1;1.2;1.2;1;1;1;1;1.2;1.2;1.2;1.2},
MATCH(MONTH(BG$15),
{1,2,3,4,5,6,7,8,9,10,11,12})),
CONCATENATE($ES31," ",$L31)="RussOutdoor метро",
_xlpm.COEFF*
INDEX({0.8;0.9;1.1;1.1;1;1;1;1;1.1;1.1;1.1;1.1},
MATCH(MONTH(BG$15),
{1,2,3,4,5,6,7,8,9,10,11,12})),
$ES31&lt;&gt;"LisChannel",
_xlpm.COEFF,
$ES31&lt;&gt;"RussOutdoor",
_xlpm.COEFF))</f>
        <v/>
      </c>
      <c r="BH31" s="68">
        <f t="array" ref="BH31">
_xlfn.LET(_xlpm.COEFF,
IF($AW31+$AX31=0,0,IF(MAX(MIN($AX31,EOMONTH(BH$15,0))-MAX($AW31,BH$15)+1,)&gt;0,1,0)),
_xlfn.IFS(
$ES31="LisChannel",
_xlpm.COEFF*
INDEX({1;1;1.2;1.2;1;1;1;1;1.2;1.2;1.2;1.2},
MATCH(MONTH(BH$15),
{1,2,3,4,5,6,7,8,9,10,11,12})),
CONCATENATE($ES31," ",$L31)="RussOutdoor метро",
_xlpm.COEFF*
INDEX({0.8;0.9;1.1;1.1;1;1;1;1;1.1;1.1;1.1;1.1},
MATCH(MONTH(BH$15),
{1,2,3,4,5,6,7,8,9,10,11,12})),
$ES31&lt;&gt;"LisChannel",
_xlpm.COEFF,
$ES31&lt;&gt;"RussOutdoor",
_xlpm.COEFF))</f>
        <v/>
      </c>
      <c r="BI31" s="68">
        <f t="array" ref="BI31">
_xlfn.LET(_xlpm.COEFF,
IF($AW31+$AX31=0,0,IF(MAX(MIN($AX31,EOMONTH(BI$15,0))-MAX($AW31,BI$15)+1,)&gt;0,1,0)),
_xlfn.IFS(
$ES31="LisChannel",
_xlpm.COEFF*
INDEX({1;1;1.2;1.2;1;1;1;1;1.2;1.2;1.2;1.2},
MATCH(MONTH(BI$15),
{1,2,3,4,5,6,7,8,9,10,11,12})),
CONCATENATE($ES31," ",$L31)="RussOutdoor метро",
_xlpm.COEFF*
INDEX({0.8;0.9;1.1;1.1;1;1;1;1;1.1;1.1;1.1;1.1},
MATCH(MONTH(BI$15),
{1,2,3,4,5,6,7,8,9,10,11,12})),
$ES31&lt;&gt;"LisChannel",
_xlpm.COEFF,
$ES31&lt;&gt;"RussOutdoor",
_xlpm.COEFF))</f>
        <v/>
      </c>
      <c r="BJ31" s="68">
        <f t="array" ref="BJ31">
_xlfn.LET(_xlpm.COEFF,
IF($AW31+$AX31=0,0,IF(MAX(MIN($AX31,EOMONTH(BJ$15,0))-MAX($AW31,BJ$15)+1,)&gt;0,1,0)),
_xlfn.IFS(
$ES31="LisChannel",
_xlpm.COEFF*
INDEX({1;1;1.2;1.2;1;1;1;1;1.2;1.2;1.2;1.2},
MATCH(MONTH(BJ$15),
{1,2,3,4,5,6,7,8,9,10,11,12})),
CONCATENATE($ES31," ",$L31)="RussOutdoor метро",
_xlpm.COEFF*
INDEX({0.8;0.9;1.1;1.1;1;1;1;1;1.1;1.1;1.1;1.1},
MATCH(MONTH(BJ$15),
{1,2,3,4,5,6,7,8,9,10,11,12})),
$ES31&lt;&gt;"LisChannel",
_xlpm.COEFF,
$ES31&lt;&gt;"RussOutdoor",
_xlpm.COEFF))</f>
        <v/>
      </c>
      <c r="BK31" s="68">
        <f t="array" ref="BK31">
_xlfn.LET(_xlpm.COEFF,
IF($AW31+$AX31=0,0,IF(MAX(MIN($AX31,EOMONTH(BK$15,0))-MAX($AW31,BK$15)+1,)&gt;0,1,0)),
_xlfn.IFS(
$ES31="LisChannel",
_xlpm.COEFF*
INDEX({1;1;1.2;1.2;1;1;1;1;1.2;1.2;1.2;1.2},
MATCH(MONTH(BK$15),
{1,2,3,4,5,6,7,8,9,10,11,12})),
CONCATENATE($ES31," ",$L31)="RussOutdoor метро",
_xlpm.COEFF*
INDEX({0.8;0.9;1.1;1.1;1;1;1;1;1.1;1.1;1.1;1.1},
MATCH(MONTH(BK$15),
{1,2,3,4,5,6,7,8,9,10,11,12})),
$ES31&lt;&gt;"LisChannel",
_xlpm.COEFF,
$ES31&lt;&gt;"RussOutdoor",
_xlpm.COEFF))</f>
        <v/>
      </c>
      <c r="BL31" s="62">
        <f>COUNTIFS($AZ31:$BK31,"&gt;0")</f>
        <v/>
      </c>
      <c r="BM31" s="65" t="n"/>
      <c r="BN31" s="125">
        <f>$DJ31</f>
        <v/>
      </c>
      <c r="BO31" s="63">
        <f>$DQ31</f>
        <v/>
      </c>
      <c r="BP31" s="125">
        <f>
IFERROR(
IF($BL31=0,0,
$BN31*(1-$BO31)),
0)</f>
        <v/>
      </c>
      <c r="BQ31" s="125">
        <f t="array" ref="BQ31">
IFERROR(
_xlfn.IFS(
$DH31="день_1",
$BP31*$BL31/($AX31-$AW31+1)*AZ31*(DAY(EOMONTH(AZ$15,0))),
$DH31="день_2",
$BP31/30*MAX(MIN($AX31,EOMONTH(AZ$15,0))-MAX($AW31,AZ$15)+1,),
$DH31="раб.день",
$BP31/30*(IFERROR(
_xlfn.LET(_xlpm.VD,
CHOOSE(
{1;2;3;4;5;6;7;8;9;10;11;12;13;14;15;16;17;18},
45658,45659,45660,45661,45662,45663,45664,45665,45711,45724,45778,45779,45785,45786,45820,45821,45965,46022),
_xlfn.LET(_xlpm.DD,
MAX(MIN($AX31,EOMONTH(AZ$15,0))-MAX($AW31,AZ$15),),
_xlfn.IFS(
AND(MONTH($AW31)=MONTH(AZ$15),MONTH($AX31)&lt;&gt;MONTH(AZ$15)),
NETWORKDAYS.INTL($AW31,$AW31+_xlpm.DD,1,_xlpm.VD),
AND(MONTH($AW31)&lt;&gt;MONTH(AZ$15),MONTH($AX31)=MONTH(AZ$15)),
NETWORKDAYS.INTL(($AX31)-_xlpm.DD,$AX31,1,_xlpm.VD),
AND(MONTH($AW31)&lt;MONTH(AZ$15),MONTH($AX31)&gt;MONTH(AZ$15)),
NETWORKDAYS.INTL((EOMONTH(AZ$15-1,1))-_xlpm.DD,EOMONTH(AZ$15-1,1),1,_xlpm.VD),
AND(MONTH($AW31)=MONTH(AZ$15),MONTH($AX31)=MONTH(AZ$15)),
NETWORKDAYS.INTL($AW31,$AX31,1,_xlpm.VD)))),0)),
$DH31="месяц",
$BP31*AZ31,
$DH31="неделя",
$BP31*AZ31/7*(ROUNDUP((DAY(EOMONTH(AZ$15,0)))/4,0))),
0)</f>
        <v/>
      </c>
      <c r="BR31" s="125">
        <f t="array" ref="BR31">
IFERROR(
_xlfn.IFS(
$DH31="день_1",
$BP31*$BL31/($AX31-$AW31+1)*BA31*(DAY(EOMONTH(BA$15,0))),
$DH31="день_2",
$BP31/30*MAX(MIN($AX31,EOMONTH(BA$15,0))-MAX($AW31,BA$15)+1,),
$DH31="раб.день",
$BP31/30*(IFERROR(
_xlfn.LET(_xlpm.VD,
CHOOSE(
{1;2;3;4;5;6;7;8;9;10;11;12;13;14;15;16;17;18},
45658,45659,45660,45661,45662,45663,45664,45665,45711,45724,45778,45779,45785,45786,45820,45821,45965,46022),
_xlfn.LET(_xlpm.DD,
MAX(MIN($AX31,EOMONTH(BA$15,0))-MAX($AW31,BA$15),),
_xlfn.IFS(
AND(MONTH($AW31)=MONTH(BA$15),MONTH($AX31)&lt;&gt;MONTH(BA$15)),
NETWORKDAYS.INTL($AW31,$AW31+_xlpm.DD,1,_xlpm.VD),
AND(MONTH($AW31)&lt;&gt;MONTH(BA$15),MONTH($AX31)=MONTH(BA$15)),
NETWORKDAYS.INTL(($AX31)-_xlpm.DD,$AX31,1,_xlpm.VD),
AND(MONTH($AW31)&lt;MONTH(BA$15),MONTH($AX31)&gt;MONTH(BA$15)),
NETWORKDAYS.INTL((EOMONTH(BA$15-1,1))-_xlpm.DD,EOMONTH(BA$15-1,1),1,_xlpm.VD),
AND(MONTH($AW31)=MONTH(BA$15),MONTH($AX31)=MONTH(BA$15)),
NETWORKDAYS.INTL($AW31,$AX31,1,_xlpm.VD)))),0)),
$DH31="месяц",
$BP31*BA31,
$DH31="неделя",
$BP31*BA31/7*(ROUNDUP((DAY(EOMONTH(BA$15,0)))/4,0))),
0)</f>
        <v/>
      </c>
      <c r="BS31" s="125">
        <f t="array" ref="BS31">
IFERROR(
_xlfn.IFS(
$DH31="день_1",
$BP31*$BL31/($AX31-$AW31+1)*BB31*(DAY(EOMONTH(BB$15,0))),
$DH31="день_2",
$BP31/30*MAX(MIN($AX31,EOMONTH(BB$15,0))-MAX($AW31,BB$15)+1,),
$DH31="раб.день",
$BP31/30*(IFERROR(
_xlfn.LET(_xlpm.VD,
CHOOSE(
{1;2;3;4;5;6;7;8;9;10;11;12;13;14;15;16;17;18},
45658,45659,45660,45661,45662,45663,45664,45665,45711,45724,45778,45779,45785,45786,45820,45821,45965,46022),
_xlfn.LET(_xlpm.DD,
MAX(MIN($AX31,EOMONTH(BB$15,0))-MAX($AW31,BB$15),),
_xlfn.IFS(
AND(MONTH($AW31)=MONTH(BB$15),MONTH($AX31)&lt;&gt;MONTH(BB$15)),
NETWORKDAYS.INTL($AW31,$AW31+_xlpm.DD,1,_xlpm.VD),
AND(MONTH($AW31)&lt;&gt;MONTH(BB$15),MONTH($AX31)=MONTH(BB$15)),
NETWORKDAYS.INTL(($AX31)-_xlpm.DD,$AX31,1,_xlpm.VD),
AND(MONTH($AW31)&lt;MONTH(BB$15),MONTH($AX31)&gt;MONTH(BB$15)),
NETWORKDAYS.INTL((EOMONTH(BB$15-1,1))-_xlpm.DD,EOMONTH(BB$15-1,1),1,_xlpm.VD),
AND(MONTH($AW31)=MONTH(BB$15),MONTH($AX31)=MONTH(BB$15)),
NETWORKDAYS.INTL($AW31,$AX31,1,_xlpm.VD)))),0)),
$DH31="месяц",
$BP31*BB31,
$DH31="неделя",
$BP31*BB31/7*(ROUNDUP((DAY(EOMONTH(BB$15,0)))/4,0))),
0)</f>
        <v/>
      </c>
      <c r="BT31" s="125">
        <f t="array" ref="BT31">
IFERROR(
_xlfn.IFS(
$DH31="день_1",
$BP31*$BL31/($AX31-$AW31+1)*BC31*(DAY(EOMONTH(BC$15,0))),
$DH31="день_2",
$BP31/30*MAX(MIN($AX31,EOMONTH(BC$15,0))-MAX($AW31,BC$15)+1,),
$DH31="раб.день",
$BP31/30*(IFERROR(
_xlfn.LET(_xlpm.VD,
CHOOSE(
{1;2;3;4;5;6;7;8;9;10;11;12;13;14;15;16;17;18},
45658,45659,45660,45661,45662,45663,45664,45665,45711,45724,45778,45779,45785,45786,45820,45821,45965,46022),
_xlfn.LET(_xlpm.DD,
MAX(MIN($AX31,EOMONTH(BC$15,0))-MAX($AW31,BC$15),),
_xlfn.IFS(
AND(MONTH($AW31)=MONTH(BC$15),MONTH($AX31)&lt;&gt;MONTH(BC$15)),
NETWORKDAYS.INTL($AW31,$AW31+_xlpm.DD,1,_xlpm.VD),
AND(MONTH($AW31)&lt;&gt;MONTH(BC$15),MONTH($AX31)=MONTH(BC$15)),
NETWORKDAYS.INTL(($AX31)-_xlpm.DD,$AX31,1,_xlpm.VD),
AND(MONTH($AW31)&lt;MONTH(BC$15),MONTH($AX31)&gt;MONTH(BC$15)),
NETWORKDAYS.INTL((EOMONTH(BC$15-1,1))-_xlpm.DD,EOMONTH(BC$15-1,1),1,_xlpm.VD),
AND(MONTH($AW31)=MONTH(BC$15),MONTH($AX31)=MONTH(BC$15)),
NETWORKDAYS.INTL($AW31,$AX31,1,_xlpm.VD)))),0)),
$DH31="месяц",
$BP31*BC31,
$DH31="неделя",
$BP31*BC31/7*(ROUNDUP((DAY(EOMONTH(BC$15,0)))/4,0))),
0)</f>
        <v/>
      </c>
      <c r="BU31" s="125">
        <f t="array" ref="BU31">
IFERROR(
_xlfn.IFS(
$DH31="день_1",
$BP31*$BL31/($AX31-$AW31+1)*BD31*(DAY(EOMONTH(BD$15,0))),
$DH31="день_2",
$BP31/30*MAX(MIN($AX31,EOMONTH(BD$15,0))-MAX($AW31,BD$15)+1,),
$DH31="раб.день",
$BP31/30*(IFERROR(
_xlfn.LET(_xlpm.VD,
CHOOSE(
{1;2;3;4;5;6;7;8;9;10;11;12;13;14;15;16;17;18},
45658,45659,45660,45661,45662,45663,45664,45665,45711,45724,45778,45779,45785,45786,45820,45821,45965,46022),
_xlfn.LET(_xlpm.DD,
MAX(MIN($AX31,EOMONTH(BD$15,0))-MAX($AW31,BD$15),),
_xlfn.IFS(
AND(MONTH($AW31)=MONTH(BD$15),MONTH($AX31)&lt;&gt;MONTH(BD$15)),
NETWORKDAYS.INTL($AW31,$AW31+_xlpm.DD,1,_xlpm.VD),
AND(MONTH($AW31)&lt;&gt;MONTH(BD$15),MONTH($AX31)=MONTH(BD$15)),
NETWORKDAYS.INTL(($AX31)-_xlpm.DD,$AX31,1,_xlpm.VD),
AND(MONTH($AW31)&lt;MONTH(BD$15),MONTH($AX31)&gt;MONTH(BD$15)),
NETWORKDAYS.INTL((EOMONTH(BD$15-1,1))-_xlpm.DD,EOMONTH(BD$15-1,1),1,_xlpm.VD),
AND(MONTH($AW31)=MONTH(BD$15),MONTH($AX31)=MONTH(BD$15)),
NETWORKDAYS.INTL($AW31,$AX31,1,_xlpm.VD)))),0)),
$DH31="месяц",
$BP31*BD31,
$DH31="неделя",
$BP31*BD31/7*(ROUNDUP((DAY(EOMONTH(BD$15,0)))/4,0))),
0)</f>
        <v/>
      </c>
      <c r="BV31" s="125">
        <f t="array" ref="BV31">
IFERROR(
_xlfn.IFS(
$DH31="день_1",
$BP31*$BL31/($AX31-$AW31+1)*BE31*(DAY(EOMONTH(BE$15,0))),
$DH31="день_2",
$BP31/30*MAX(MIN($AX31,EOMONTH(BE$15,0))-MAX($AW31,BE$15)+1,),
$DH31="раб.день",
$BP31/30*(IFERROR(
_xlfn.LET(_xlpm.VD,
CHOOSE(
{1;2;3;4;5;6;7;8;9;10;11;12;13;14;15;16;17;18},
45658,45659,45660,45661,45662,45663,45664,45665,45711,45724,45778,45779,45785,45786,45820,45821,45965,46022),
_xlfn.LET(_xlpm.DD,
MAX(MIN($AX31,EOMONTH(BE$15,0))-MAX($AW31,BE$15),),
_xlfn.IFS(
AND(MONTH($AW31)=MONTH(BE$15),MONTH($AX31)&lt;&gt;MONTH(BE$15)),
NETWORKDAYS.INTL($AW31,$AW31+_xlpm.DD,1,_xlpm.VD),
AND(MONTH($AW31)&lt;&gt;MONTH(BE$15),MONTH($AX31)=MONTH(BE$15)),
NETWORKDAYS.INTL(($AX31)-_xlpm.DD,$AX31,1,_xlpm.VD),
AND(MONTH($AW31)&lt;MONTH(BE$15),MONTH($AX31)&gt;MONTH(BE$15)),
NETWORKDAYS.INTL((EOMONTH(BE$15-1,1))-_xlpm.DD,EOMONTH(BE$15-1,1),1,_xlpm.VD),
AND(MONTH($AW31)=MONTH(BE$15),MONTH($AX31)=MONTH(BE$15)),
NETWORKDAYS.INTL($AW31,$AX31,1,_xlpm.VD)))),0)),
$DH31="месяц",
$BP31*BE31,
$DH31="неделя",
$BP31*BE31/7*(ROUNDUP((DAY(EOMONTH(BE$15,0)))/4,0))),
0)</f>
        <v/>
      </c>
      <c r="BW31" s="125">
        <f t="array" ref="BW31">
IFERROR(
_xlfn.IFS(
$DH31="день_1",
$BP31*$BL31/($AX31-$AW31+1)*BF31*(DAY(EOMONTH(BF$15,0))),
$DH31="день_2",
$BP31/30*MAX(MIN($AX31,EOMONTH(BF$15,0))-MAX($AW31,BF$15)+1,),
$DH31="раб.день",
$BP31/30*(IFERROR(
_xlfn.LET(_xlpm.VD,
CHOOSE(
{1;2;3;4;5;6;7;8;9;10;11;12;13;14;15;16;17;18},
45658,45659,45660,45661,45662,45663,45664,45665,45711,45724,45778,45779,45785,45786,45820,45821,45965,46022),
_xlfn.LET(_xlpm.DD,
MAX(MIN($AX31,EOMONTH(BF$15,0))-MAX($AW31,BF$15),),
_xlfn.IFS(
AND(MONTH($AW31)=MONTH(BF$15),MONTH($AX31)&lt;&gt;MONTH(BF$15)),
NETWORKDAYS.INTL($AW31,$AW31+_xlpm.DD,1,_xlpm.VD),
AND(MONTH($AW31)&lt;&gt;MONTH(BF$15),MONTH($AX31)=MONTH(BF$15)),
NETWORKDAYS.INTL(($AX31)-_xlpm.DD,$AX31,1,_xlpm.VD),
AND(MONTH($AW31)&lt;MONTH(BF$15),MONTH($AX31)&gt;MONTH(BF$15)),
NETWORKDAYS.INTL((EOMONTH(BF$15-1,1))-_xlpm.DD,EOMONTH(BF$15-1,1),1,_xlpm.VD),
AND(MONTH($AW31)=MONTH(BF$15),MONTH($AX31)=MONTH(BF$15)),
NETWORKDAYS.INTL($AW31,$AX31,1,_xlpm.VD)))),0)),
$DH31="месяц",
$BP31*BF31,
$DH31="неделя",
$BP31*BF31/7*(ROUNDUP((DAY(EOMONTH(BF$15,0)))/4,0))),
0)</f>
        <v/>
      </c>
      <c r="BX31" s="125">
        <f t="array" ref="BX31">
IFERROR(
_xlfn.IFS(
$DH31="день_1",
$BP31*$BL31/($AX31-$AW31+1)*BG31*(DAY(EOMONTH(BG$15,0))),
$DH31="день_2",
$BP31/30*MAX(MIN($AX31,EOMONTH(BG$15,0))-MAX($AW31,BG$15)+1,),
$DH31="раб.день",
$BP31/30*(IFERROR(
_xlfn.LET(_xlpm.VD,
CHOOSE(
{1;2;3;4;5;6;7;8;9;10;11;12;13;14;15;16;17;18},
45658,45659,45660,45661,45662,45663,45664,45665,45711,45724,45778,45779,45785,45786,45820,45821,45965,46022),
_xlfn.LET(_xlpm.DD,
MAX(MIN($AX31,EOMONTH(BG$15,0))-MAX($AW31,BG$15),),
_xlfn.IFS(
AND(MONTH($AW31)=MONTH(BG$15),MONTH($AX31)&lt;&gt;MONTH(BG$15)),
NETWORKDAYS.INTL($AW31,$AW31+_xlpm.DD,1,_xlpm.VD),
AND(MONTH($AW31)&lt;&gt;MONTH(BG$15),MONTH($AX31)=MONTH(BG$15)),
NETWORKDAYS.INTL(($AX31)-_xlpm.DD,$AX31,1,_xlpm.VD),
AND(MONTH($AW31)&lt;MONTH(BG$15),MONTH($AX31)&gt;MONTH(BG$15)),
NETWORKDAYS.INTL((EOMONTH(BG$15-1,1))-_xlpm.DD,EOMONTH(BG$15-1,1),1,_xlpm.VD),
AND(MONTH($AW31)=MONTH(BG$15),MONTH($AX31)=MONTH(BG$15)),
NETWORKDAYS.INTL($AW31,$AX31,1,_xlpm.VD)))),0)),
$DH31="месяц",
$BP31*BG31,
$DH31="неделя",
$BP31*BG31/7*(ROUNDUP((DAY(EOMONTH(BG$15,0)))/4,0))),
0)</f>
        <v/>
      </c>
      <c r="BY31" s="125">
        <f t="array" ref="BY31">
IFERROR(
_xlfn.IFS(
$DH31="день_1",
$BP31*$BL31/($AX31-$AW31+1)*BH31*(DAY(EOMONTH(BH$15,0))),
$DH31="день_2",
$BP31/30*MAX(MIN($AX31,EOMONTH(BH$15,0))-MAX($AW31,BH$15)+1,),
$DH31="раб.день",
$BP31/30*(IFERROR(
_xlfn.LET(_xlpm.VD,
CHOOSE(
{1;2;3;4;5;6;7;8;9;10;11;12;13;14;15;16;17;18},
45658,45659,45660,45661,45662,45663,45664,45665,45711,45724,45778,45779,45785,45786,45820,45821,45965,46022),
_xlfn.LET(_xlpm.DD,
MAX(MIN($AX31,EOMONTH(BH$15,0))-MAX($AW31,BH$15),),
_xlfn.IFS(
AND(MONTH($AW31)=MONTH(BH$15),MONTH($AX31)&lt;&gt;MONTH(BH$15)),
NETWORKDAYS.INTL($AW31,$AW31+_xlpm.DD,1,_xlpm.VD),
AND(MONTH($AW31)&lt;&gt;MONTH(BH$15),MONTH($AX31)=MONTH(BH$15)),
NETWORKDAYS.INTL(($AX31)-_xlpm.DD,$AX31,1,_xlpm.VD),
AND(MONTH($AW31)&lt;MONTH(BH$15),MONTH($AX31)&gt;MONTH(BH$15)),
NETWORKDAYS.INTL((EOMONTH(BH$15-1,1))-_xlpm.DD,EOMONTH(BH$15-1,1),1,_xlpm.VD),
AND(MONTH($AW31)=MONTH(BH$15),MONTH($AX31)=MONTH(BH$15)),
NETWORKDAYS.INTL($AW31,$AX31,1,_xlpm.VD)))),0)),
$DH31="месяц",
$BP31*BH31,
$DH31="неделя",
$BP31*BH31/7*(ROUNDUP((DAY(EOMONTH(BH$15,0)))/4,0))),
0)</f>
        <v/>
      </c>
      <c r="BZ31" s="125">
        <f t="array" ref="BZ31">
IFERROR(
_xlfn.IFS(
$DH31="день_1",
$BP31*$BL31/($AX31-$AW31+1)*BI31*(DAY(EOMONTH(BI$15,0))),
$DH31="день_2",
$BP31/30*MAX(MIN($AX31,EOMONTH(BI$15,0))-MAX($AW31,BI$15)+1,),
$DH31="раб.день",
$BP31/30*(IFERROR(
_xlfn.LET(_xlpm.VD,
CHOOSE(
{1;2;3;4;5;6;7;8;9;10;11;12;13;14;15;16;17;18},
45658,45659,45660,45661,45662,45663,45664,45665,45711,45724,45778,45779,45785,45786,45820,45821,45965,46022),
_xlfn.LET(_xlpm.DD,
MAX(MIN($AX31,EOMONTH(BI$15,0))-MAX($AW31,BI$15),),
_xlfn.IFS(
AND(MONTH($AW31)=MONTH(BI$15),MONTH($AX31)&lt;&gt;MONTH(BI$15)),
NETWORKDAYS.INTL($AW31,$AW31+_xlpm.DD,1,_xlpm.VD),
AND(MONTH($AW31)&lt;&gt;MONTH(BI$15),MONTH($AX31)=MONTH(BI$15)),
NETWORKDAYS.INTL(($AX31)-_xlpm.DD,$AX31,1,_xlpm.VD),
AND(MONTH($AW31)&lt;MONTH(BI$15),MONTH($AX31)&gt;MONTH(BI$15)),
NETWORKDAYS.INTL((EOMONTH(BI$15-1,1))-_xlpm.DD,EOMONTH(BI$15-1,1),1,_xlpm.VD),
AND(MONTH($AW31)=MONTH(BI$15),MONTH($AX31)=MONTH(BI$15)),
NETWORKDAYS.INTL($AW31,$AX31,1,_xlpm.VD)))),0)),
$DH31="месяц",
$BP31*BI31,
$DH31="неделя",
$BP31*BI31/7*(ROUNDUP((DAY(EOMONTH(BI$15,0)))/4,0))),
0)</f>
        <v/>
      </c>
      <c r="CA31" s="125">
        <f t="array" ref="CA31">
IFERROR(
_xlfn.IFS(
$DH31="день_1",
$BP31*$BL31/($AX31-$AW31+1)*BJ31*(DAY(EOMONTH(BJ$15,0))),
$DH31="день_2",
$BP31/30*MAX(MIN($AX31,EOMONTH(BJ$15,0))-MAX($AW31,BJ$15)+1,),
$DH31="раб.день",
$BP31/30*(IFERROR(
_xlfn.LET(_xlpm.VD,
CHOOSE(
{1;2;3;4;5;6;7;8;9;10;11;12;13;14;15;16;17;18},
45658,45659,45660,45661,45662,45663,45664,45665,45711,45724,45778,45779,45785,45786,45820,45821,45965,46022),
_xlfn.LET(_xlpm.DD,
MAX(MIN($AX31,EOMONTH(BJ$15,0))-MAX($AW31,BJ$15),),
_xlfn.IFS(
AND(MONTH($AW31)=MONTH(BJ$15),MONTH($AX31)&lt;&gt;MONTH(BJ$15)),
NETWORKDAYS.INTL($AW31,$AW31+_xlpm.DD,1,_xlpm.VD),
AND(MONTH($AW31)&lt;&gt;MONTH(BJ$15),MONTH($AX31)=MONTH(BJ$15)),
NETWORKDAYS.INTL(($AX31)-_xlpm.DD,$AX31,1,_xlpm.VD),
AND(MONTH($AW31)&lt;MONTH(BJ$15),MONTH($AX31)&gt;MONTH(BJ$15)),
NETWORKDAYS.INTL((EOMONTH(BJ$15-1,1))-_xlpm.DD,EOMONTH(BJ$15-1,1),1,_xlpm.VD),
AND(MONTH($AW31)=MONTH(BJ$15),MONTH($AX31)=MONTH(BJ$15)),
NETWORKDAYS.INTL($AW31,$AX31,1,_xlpm.VD)))),0)),
$DH31="месяц",
$BP31*BJ31,
$DH31="неделя",
$BP31*BJ31/7*(ROUNDUP((DAY(EOMONTH(BJ$15,0)))/4,0))),
0)</f>
        <v/>
      </c>
      <c r="CB31" s="125">
        <f t="array" ref="CB31">
IFERROR(
_xlfn.IFS(
$DH31="день_1",
$BP31*$BL31/($AX31-$AW31+1)*BK31*(DAY(EOMONTH(BK$15,0))),
$DH31="день_2",
$BP31/30*MAX(MIN($AX31,EOMONTH(BK$15,0))-MAX($AW31,BK$15)+1,),
$DH31="раб.день",
$BP31/30*(IFERROR(
_xlfn.LET(_xlpm.VD,
CHOOSE(
{1;2;3;4;5;6;7;8;9;10;11;12;13;14;15;16;17;18},
45658,45659,45660,45661,45662,45663,45664,45665,45711,45724,45778,45779,45785,45786,45820,45821,45965,46022),
_xlfn.LET(_xlpm.DD,
MAX(MIN($AX31,EOMONTH(BK$15,0))-MAX($AW31,BK$15),),
_xlfn.IFS(
AND(MONTH($AW31)=MONTH(BK$15),MONTH($AX31)&lt;&gt;MONTH(BK$15)),
NETWORKDAYS.INTL($AW31,$AW31+_xlpm.DD,1,_xlpm.VD),
AND(MONTH($AW31)&lt;&gt;MONTH(BK$15),MONTH($AX31)=MONTH(BK$15)),
NETWORKDAYS.INTL(($AX31)-_xlpm.DD,$AX31,1,_xlpm.VD),
AND(MONTH($AW31)&lt;MONTH(BK$15),MONTH($AX31)&gt;MONTH(BK$15)),
NETWORKDAYS.INTL((EOMONTH(BK$15-1,1))-_xlpm.DD,EOMONTH(BK$15-1,1),1,_xlpm.VD),
AND(MONTH($AW31)=MONTH(BK$15),MONTH($AX31)=MONTH(BK$15)),
NETWORKDAYS.INTL($AW31,$AX31,1,_xlpm.VD)))),0)),
$DH31="месяц",
$BP31*BK31,
$DH31="неделя",
$BP31*BK31/7*(ROUNDUP((DAY(EOMONTH(BK$15,0)))/4,0))),
0)</f>
        <v/>
      </c>
      <c r="CC31" s="125">
        <f>SUM($BQ31:$CB31)</f>
        <v/>
      </c>
      <c r="CD31" s="126">
        <f>SUM($EH31:$EH31)</f>
        <v/>
      </c>
      <c r="CE31" s="126">
        <f>$CD31*$AB31</f>
        <v/>
      </c>
      <c r="CF31" s="126">
        <f>SUM($EK31:$EK31)</f>
        <v/>
      </c>
      <c r="CG31" s="126">
        <f>$CF31*$AB31</f>
        <v/>
      </c>
      <c r="CH31" s="126">
        <f>SUM($CC31,$CE31,$CG31)</f>
        <v/>
      </c>
      <c r="CI31" s="126">
        <f>$CH31*(1+$CM31)</f>
        <v/>
      </c>
      <c r="CJ31" s="127" t="n">
        <v>0</v>
      </c>
      <c r="CK31" s="126">
        <f>SUM($CH31:$CH31)*(1+$CJ31)</f>
        <v/>
      </c>
      <c r="CL31" s="126">
        <f>SUM($CH31:$CH31)*(1+$CM31)</f>
        <v/>
      </c>
      <c r="CM31" s="59" t="inlineStr">
        <is>
          <t>20%</t>
        </is>
      </c>
      <c r="CN31" s="59" t="n"/>
      <c r="CO31" s="72" t="n"/>
      <c r="CP31" s="59" t="n"/>
      <c r="CQ31" s="73" t="n"/>
      <c r="CR31" s="73" t="n"/>
      <c r="CS31" s="73" t="n"/>
      <c r="CT31" s="72" t="n"/>
      <c r="CU31" s="79" t="inlineStr">
        <is>
          <t> </t>
        </is>
      </c>
      <c r="CV31" s="60" t="n"/>
      <c r="CW31" s="60" t="n"/>
      <c r="CX31" s="60" t="n"/>
      <c r="CY31" s="127">
        <f>IFERROR(($CC31-$EE31)/($EE31/(1-$DQ31)),0)</f>
        <v/>
      </c>
      <c r="CZ31" s="127">
        <f>IFERROR(1-$EI31/($CE31),0)</f>
        <v/>
      </c>
      <c r="DA31" s="127">
        <f>IFERROR(1-$EL31/($CG31),0)</f>
        <v/>
      </c>
      <c r="DB31" s="126">
        <f>ROUND(IFERROR(($CI31/(1+$CM31)-$EN31),0),2)</f>
        <v/>
      </c>
      <c r="DC31" s="128" t="n"/>
      <c r="DD31" s="125" t="n"/>
      <c r="DE31" s="75" t="n">
        <v>0</v>
      </c>
      <c r="DF31" s="128" t="n"/>
      <c r="DG31" s="125">
        <f>IF($DC31=0,0,$DD31*($DC31*100%-$DE31*$DF31))*SUM($AB31:$AB31)</f>
        <v/>
      </c>
      <c r="DH31" s="129" t="inlineStr">
        <is>
          <t>месяц</t>
        </is>
      </c>
      <c r="DI31" s="130">
        <f t="array" ref="DI31">IFERROR(
IF($ES31="LisChannel",
(ROUND(((INDEX({174.625;153.888888888889;130.972222222222},MATCH($AI31,{2;3;4}),0))*$AG31*$AI31),2)),0),0)</f>
        <v/>
      </c>
      <c r="DJ31" s="130">
        <f>
_xlfn.LET(_xlpm.X,
IFERROR(
IF($ES31="НовиковТВ",
(_xlfn.LET(_xlpm.NTV,
_xlfn.LET(_xlpm.MIN,350000,
IF(SUMIFS($DI:$DI,$ES:$ES,"НовиковТВ")&lt;=_xlpm.MIN,
(SUMIFS($DI:$DI,$ES:$ES,"НовиковТВ")/(COUNTIFS($ES:$ES,"НовиковТВ")))*_xlpm.MIN/SUMIFS($DI:$DI,$ES:$ES,"НовиковТВ"),
DI31)),
_xlpm.NTV+$DG31/(1-(1-(_xlpm.NTV)*(1-$DL31)*(1-$DM31)*(1-$DN31)*(1-$DO31)*(1-$DP31)/_xlpm.NTV))))/(1+$EP31),
$DI31+$DG31/(1-(1-($DI31)*(1-$DL31)*(1-$DM31)*(1-$DN31)*(1-$DO31)*(1-$DP31)/$DI31))),
0),
_xlpm.X*(1+$CM31)*(1+$CW31)-_xlpm.X*(1+$CM31)+_xlpm.X)</f>
        <v/>
      </c>
      <c r="DK31" s="125" t="inlineStr">
        <is>
          <t>послед.</t>
        </is>
      </c>
      <c r="DL31" s="63" t="n">
        <v>0</v>
      </c>
      <c r="DM31" s="63" t="n">
        <v>0</v>
      </c>
      <c r="DN31" s="63" t="n">
        <v>0</v>
      </c>
      <c r="DO31" s="63" t="n">
        <v>0</v>
      </c>
      <c r="DP31" s="63" t="n">
        <v>0</v>
      </c>
      <c r="DQ31" s="63">
        <f t="array" ref="DQ31">IFERROR(_xlfn.IFS(
$DK31="послед.",1-(1-$DL31)*(1-$DM31)*(1-$DN31)*(1-$DO31)*(1-$DP31),
$DK31="сумм.",$DL31+$DM31+$DN31+$DO31+$DP31),
0)</f>
        <v/>
      </c>
      <c r="DR31" s="125">
        <f t="array" ref="DR31">
IFERROR(
_xlfn.IFS(
$BL31=0,
0,
$BL31&gt;0,
_xlfn.IFS($DK31="послед.",
$DJ31*(1-$DL31)*(1-$DM31)*(1-$DN31)*(1-$DO31)*(1-$DP31),
$DK31="сумм.",
$DJ31*(1-($DL31+$DM31+$DN31+$DO31+$DP31)))),0)</f>
        <v/>
      </c>
      <c r="DS31" s="125">
        <f t="array" ref="DS31">
IFERROR(_xlfn.IFS(
$DH31="день_1",
$DR31*$BL31/($AX31-$AW31+1)*AZ31*(DAY(EOMONTH(AZ$15,0))),
$DH31="день_2",
$DR31/30*MAX(MIN($AX31,EOMONTH(AZ$15,0))-MAX($AW31,AZ$15)+1,),
$DH31="раб.день",
$DR31/30*(IFERROR(
_xlfn.LET(_xlpm.VD,
CHOOSE(
{1;2;3;4;5;6;7;8;9;10;11;12;13;14;15;16;17;18},
45658,45659,45660,45661,45662,45663,45664,45665,45711,45724,45778,45779,45785,45786,45820,45821,45965,46022),
_xlfn.LET(_xlpm.DD,
MAX(MIN($AX31,EOMONTH(AZ$15,0))-MAX($AW31,AZ$15),),
_xlfn.IFS(
AND(MONTH($AW31)=MONTH(AZ$15),MONTH($AX31)&lt;&gt;MONTH(AZ$15)),
NETWORKDAYS.INTL($AW31,$AW31+_xlpm.DD,1,_xlpm.VD),
AND(MONTH($AW31)&lt;&gt;MONTH(AZ$15),MONTH($AX31)=MONTH(AZ$15)),
NETWORKDAYS.INTL(($AX31)-_xlpm.DD,$AX31,1,_xlpm.VD),
AND(MONTH($AW31)&lt;MONTH(AZ$15),MONTH($AX31)&gt;MONTH(AZ$15)),
NETWORKDAYS.INTL((EOMONTH(AZ$15-1,1))-_xlpm.DD,EOMONTH(AZ$15-1,1),1,_xlpm.VD),
AND(MONTH($AW31)=MONTH(AZ$15),MONTH($AX31)=MONTH(AZ$15)),
NETWORKDAYS.INTL($AW31,$AX31,1,_xlpm.VD)))),0)),
$DH31="месяц",
$DR31*AZ31,
$DH31="неделя",
$DR31*AZ31/7*(ROUNDUP((DAY(EOMONTH(AZ$15,0)))/4,0))),
0)</f>
        <v/>
      </c>
      <c r="DT31" s="125">
        <f t="array" ref="DT31">
IFERROR(_xlfn.IFS(
$DH31="день_1",
$DR31*$BL31/($AX31-$AW31+1)*BA31*(DAY(EOMONTH(BA$15,0))),
$DH31="день_2",
$DR31/30*MAX(MIN($AX31,EOMONTH(BA$15,0))-MAX($AW31,BA$15)+1,),
$DH31="раб.день",
$DR31/30*(IFERROR(
_xlfn.LET(_xlpm.VD,
CHOOSE(
{1;2;3;4;5;6;7;8;9;10;11;12;13;14;15;16;17;18},
45658,45659,45660,45661,45662,45663,45664,45665,45711,45724,45778,45779,45785,45786,45820,45821,45965,46022),
_xlfn.LET(_xlpm.DD,
MAX(MIN($AX31,EOMONTH(BA$15,0))-MAX($AW31,BA$15),),
_xlfn.IFS(
AND(MONTH($AW31)=MONTH(BA$15),MONTH($AX31)&lt;&gt;MONTH(BA$15)),
NETWORKDAYS.INTL($AW31,$AW31+_xlpm.DD,1,_xlpm.VD),
AND(MONTH($AW31)&lt;&gt;MONTH(BA$15),MONTH($AX31)=MONTH(BA$15)),
NETWORKDAYS.INTL(($AX31)-_xlpm.DD,$AX31,1,_xlpm.VD),
AND(MONTH($AW31)&lt;MONTH(BA$15),MONTH($AX31)&gt;MONTH(BA$15)),
NETWORKDAYS.INTL((EOMONTH(BA$15-1,1))-_xlpm.DD,EOMONTH(BA$15-1,1),1,_xlpm.VD),
AND(MONTH($AW31)=MONTH(BA$15),MONTH($AX31)=MONTH(BA$15)),
NETWORKDAYS.INTL($AW31,$AX31,1,_xlpm.VD)))),0)),
$DH31="месяц",
$DR31*BA31,
$DH31="неделя",
$DR31*BA31/7*(ROUNDUP((DAY(EOMONTH(BA$15,0)))/4,0))),
0)</f>
        <v/>
      </c>
      <c r="DU31" s="125">
        <f t="array" ref="DU31">
IFERROR(_xlfn.IFS(
$DH31="день_1",
$DR31*$BL31/($AX31-$AW31+1)*BB31*(DAY(EOMONTH(BB$15,0))),
$DH31="день_2",
$DR31/30*MAX(MIN($AX31,EOMONTH(BB$15,0))-MAX($AW31,BB$15)+1,),
$DH31="раб.день",
$DR31/30*(IFERROR(
_xlfn.LET(_xlpm.VD,
CHOOSE(
{1;2;3;4;5;6;7;8;9;10;11;12;13;14;15;16;17;18},
45658,45659,45660,45661,45662,45663,45664,45665,45711,45724,45778,45779,45785,45786,45820,45821,45965,46022),
_xlfn.LET(_xlpm.DD,
MAX(MIN($AX31,EOMONTH(BB$15,0))-MAX($AW31,BB$15),),
_xlfn.IFS(
AND(MONTH($AW31)=MONTH(BB$15),MONTH($AX31)&lt;&gt;MONTH(BB$15)),
NETWORKDAYS.INTL($AW31,$AW31+_xlpm.DD,1,_xlpm.VD),
AND(MONTH($AW31)&lt;&gt;MONTH(BB$15),MONTH($AX31)=MONTH(BB$15)),
NETWORKDAYS.INTL(($AX31)-_xlpm.DD,$AX31,1,_xlpm.VD),
AND(MONTH($AW31)&lt;MONTH(BB$15),MONTH($AX31)&gt;MONTH(BB$15)),
NETWORKDAYS.INTL((EOMONTH(BB$15-1,1))-_xlpm.DD,EOMONTH(BB$15-1,1),1,_xlpm.VD),
AND(MONTH($AW31)=MONTH(BB$15),MONTH($AX31)=MONTH(BB$15)),
NETWORKDAYS.INTL($AW31,$AX31,1,_xlpm.VD)))),0)),
$DH31="месяц",
$DR31*BB31,
$DH31="неделя",
$DR31*BB31/7*(ROUNDUP((DAY(EOMONTH(BB$15,0)))/4,0))),
0)</f>
        <v/>
      </c>
      <c r="DV31" s="125">
        <f t="array" ref="DV31">
IFERROR(_xlfn.IFS(
$DH31="день_1",
$DR31*$BL31/($AX31-$AW31+1)*BC31*(DAY(EOMONTH(BC$15,0))),
$DH31="день_2",
$DR31/30*MAX(MIN($AX31,EOMONTH(BC$15,0))-MAX($AW31,BC$15)+1,),
$DH31="раб.день",
$DR31/30*(IFERROR(
_xlfn.LET(_xlpm.VD,
CHOOSE(
{1;2;3;4;5;6;7;8;9;10;11;12;13;14;15;16;17;18},
45658,45659,45660,45661,45662,45663,45664,45665,45711,45724,45778,45779,45785,45786,45820,45821,45965,46022),
_xlfn.LET(_xlpm.DD,
MAX(MIN($AX31,EOMONTH(BC$15,0))-MAX($AW31,BC$15),),
_xlfn.IFS(
AND(MONTH($AW31)=MONTH(BC$15),MONTH($AX31)&lt;&gt;MONTH(BC$15)),
NETWORKDAYS.INTL($AW31,$AW31+_xlpm.DD,1,_xlpm.VD),
AND(MONTH($AW31)&lt;&gt;MONTH(BC$15),MONTH($AX31)=MONTH(BC$15)),
NETWORKDAYS.INTL(($AX31)-_xlpm.DD,$AX31,1,_xlpm.VD),
AND(MONTH($AW31)&lt;MONTH(BC$15),MONTH($AX31)&gt;MONTH(BC$15)),
NETWORKDAYS.INTL((EOMONTH(BC$15-1,1))-_xlpm.DD,EOMONTH(BC$15-1,1),1,_xlpm.VD),
AND(MONTH($AW31)=MONTH(BC$15),MONTH($AX31)=MONTH(BC$15)),
NETWORKDAYS.INTL($AW31,$AX31,1,_xlpm.VD)))),0)),
$DH31="месяц",
$DR31*BC31,
$DH31="неделя",
$DR31*BC31/7*(ROUNDUP((DAY(EOMONTH(BC$15,0)))/4,0))),
0)</f>
        <v/>
      </c>
      <c r="DW31" s="125">
        <f t="array" ref="DW31">
IFERROR(_xlfn.IFS(
$DH31="день_1",
$DR31*$BL31/($AX31-$AW31+1)*BD31*(DAY(EOMONTH(BD$15,0))),
$DH31="день_2",
$DR31/30*MAX(MIN($AX31,EOMONTH(BD$15,0))-MAX($AW31,BD$15)+1,),
$DH31="раб.день",
$DR31/30*(IFERROR(
_xlfn.LET(_xlpm.VD,
CHOOSE(
{1;2;3;4;5;6;7;8;9;10;11;12;13;14;15;16;17;18},
45658,45659,45660,45661,45662,45663,45664,45665,45711,45724,45778,45779,45785,45786,45820,45821,45965,46022),
_xlfn.LET(_xlpm.DD,
MAX(MIN($AX31,EOMONTH(BD$15,0))-MAX($AW31,BD$15),),
_xlfn.IFS(
AND(MONTH($AW31)=MONTH(BD$15),MONTH($AX31)&lt;&gt;MONTH(BD$15)),
NETWORKDAYS.INTL($AW31,$AW31+_xlpm.DD,1,_xlpm.VD),
AND(MONTH($AW31)&lt;&gt;MONTH(BD$15),MONTH($AX31)=MONTH(BD$15)),
NETWORKDAYS.INTL(($AX31)-_xlpm.DD,$AX31,1,_xlpm.VD),
AND(MONTH($AW31)&lt;MONTH(BD$15),MONTH($AX31)&gt;MONTH(BD$15)),
NETWORKDAYS.INTL((EOMONTH(BD$15-1,1))-_xlpm.DD,EOMONTH(BD$15-1,1),1,_xlpm.VD),
AND(MONTH($AW31)=MONTH(BD$15),MONTH($AX31)=MONTH(BD$15)),
NETWORKDAYS.INTL($AW31,$AX31,1,_xlpm.VD)))),0)),
$DH31="месяц",
$DR31*BD31,
$DH31="неделя",
$DR31*BD31/7*(ROUNDUP((DAY(EOMONTH(BD$15,0)))/4,0))),
0)</f>
        <v/>
      </c>
      <c r="DX31" s="125">
        <f t="array" ref="DX31">
IFERROR(_xlfn.IFS(
$DH31="день_1",
$DR31*$BL31/($AX31-$AW31+1)*BE31*(DAY(EOMONTH(BE$15,0))),
$DH31="день_2",
$DR31/30*MAX(MIN($AX31,EOMONTH(BE$15,0))-MAX($AW31,BE$15)+1,),
$DH31="раб.день",
$DR31/30*(IFERROR(
_xlfn.LET(_xlpm.VD,
CHOOSE(
{1;2;3;4;5;6;7;8;9;10;11;12;13;14;15;16;17;18},
45658,45659,45660,45661,45662,45663,45664,45665,45711,45724,45778,45779,45785,45786,45820,45821,45965,46022),
_xlfn.LET(_xlpm.DD,
MAX(MIN($AX31,EOMONTH(BE$15,0))-MAX($AW31,BE$15),),
_xlfn.IFS(
AND(MONTH($AW31)=MONTH(BE$15),MONTH($AX31)&lt;&gt;MONTH(BE$15)),
NETWORKDAYS.INTL($AW31,$AW31+_xlpm.DD,1,_xlpm.VD),
AND(MONTH($AW31)&lt;&gt;MONTH(BE$15),MONTH($AX31)=MONTH(BE$15)),
NETWORKDAYS.INTL(($AX31)-_xlpm.DD,$AX31,1,_xlpm.VD),
AND(MONTH($AW31)&lt;MONTH(BE$15),MONTH($AX31)&gt;MONTH(BE$15)),
NETWORKDAYS.INTL((EOMONTH(BE$15-1,1))-_xlpm.DD,EOMONTH(BE$15-1,1),1,_xlpm.VD),
AND(MONTH($AW31)=MONTH(BE$15),MONTH($AX31)=MONTH(BE$15)),
NETWORKDAYS.INTL($AW31,$AX31,1,_xlpm.VD)))),0)),
$DH31="месяц",
$DR31*BE31,
$DH31="неделя",
$DR31*BE31/7*(ROUNDUP((DAY(EOMONTH(BE$15,0)))/4,0))),
0)</f>
        <v/>
      </c>
      <c r="DY31" s="125">
        <f t="array" ref="DY31">
IFERROR(_xlfn.IFS(
$DH31="день_1",
$DR31*$BL31/($AX31-$AW31+1)*BF31*(DAY(EOMONTH(BF$15,0))),
$DH31="день_2",
$DR31/30*MAX(MIN($AX31,EOMONTH(BF$15,0))-MAX($AW31,BF$15)+1,),
$DH31="раб.день",
$DR31/30*(IFERROR(
_xlfn.LET(_xlpm.VD,
CHOOSE(
{1;2;3;4;5;6;7;8;9;10;11;12;13;14;15;16;17;18},
45658,45659,45660,45661,45662,45663,45664,45665,45711,45724,45778,45779,45785,45786,45820,45821,45965,46022),
_xlfn.LET(_xlpm.DD,
MAX(MIN($AX31,EOMONTH(BF$15,0))-MAX($AW31,BF$15),),
_xlfn.IFS(
AND(MONTH($AW31)=MONTH(BF$15),MONTH($AX31)&lt;&gt;MONTH(BF$15)),
NETWORKDAYS.INTL($AW31,$AW31+_xlpm.DD,1,_xlpm.VD),
AND(MONTH($AW31)&lt;&gt;MONTH(BF$15),MONTH($AX31)=MONTH(BF$15)),
NETWORKDAYS.INTL(($AX31)-_xlpm.DD,$AX31,1,_xlpm.VD),
AND(MONTH($AW31)&lt;MONTH(BF$15),MONTH($AX31)&gt;MONTH(BF$15)),
NETWORKDAYS.INTL((EOMONTH(BF$15-1,1))-_xlpm.DD,EOMONTH(BF$15-1,1),1,_xlpm.VD),
AND(MONTH($AW31)=MONTH(BF$15),MONTH($AX31)=MONTH(BF$15)),
NETWORKDAYS.INTL($AW31,$AX31,1,_xlpm.VD)))),0)),
$DH31="месяц",
$DR31*BF31,
$DH31="неделя",
$DR31*BF31/7*(ROUNDUP((DAY(EOMONTH(BF$15,0)))/4,0))),
0)</f>
        <v/>
      </c>
      <c r="DZ31" s="125">
        <f t="array" ref="DZ31">
IFERROR(_xlfn.IFS(
$DH31="день_1",
$DR31*$BL31/($AX31-$AW31+1)*BG31*(DAY(EOMONTH(BG$15,0))),
$DH31="день_2",
$DR31/30*MAX(MIN($AX31,EOMONTH(BG$15,0))-MAX($AW31,BG$15)+1,),
$DH31="раб.день",
$DR31/30*(IFERROR(
_xlfn.LET(_xlpm.VD,
CHOOSE(
{1;2;3;4;5;6;7;8;9;10;11;12;13;14;15;16;17;18},
45658,45659,45660,45661,45662,45663,45664,45665,45711,45724,45778,45779,45785,45786,45820,45821,45965,46022),
_xlfn.LET(_xlpm.DD,
MAX(MIN($AX31,EOMONTH(BG$15,0))-MAX($AW31,BG$15),),
_xlfn.IFS(
AND(MONTH($AW31)=MONTH(BG$15),MONTH($AX31)&lt;&gt;MONTH(BG$15)),
NETWORKDAYS.INTL($AW31,$AW31+_xlpm.DD,1,_xlpm.VD),
AND(MONTH($AW31)&lt;&gt;MONTH(BG$15),MONTH($AX31)=MONTH(BG$15)),
NETWORKDAYS.INTL(($AX31)-_xlpm.DD,$AX31,1,_xlpm.VD),
AND(MONTH($AW31)&lt;MONTH(BG$15),MONTH($AX31)&gt;MONTH(BG$15)),
NETWORKDAYS.INTL((EOMONTH(BG$15-1,1))-_xlpm.DD,EOMONTH(BG$15-1,1),1,_xlpm.VD),
AND(MONTH($AW31)=MONTH(BG$15),MONTH($AX31)=MONTH(BG$15)),
NETWORKDAYS.INTL($AW31,$AX31,1,_xlpm.VD)))),0)),
$DH31="месяц",
$DR31*BG31,
$DH31="неделя",
$DR31*BG31/7*(ROUNDUP((DAY(EOMONTH(BG$15,0)))/4,0))),
0)</f>
        <v/>
      </c>
      <c r="EA31" s="125">
        <f t="array" ref="EA31">
IFERROR(_xlfn.IFS(
$DH31="день_1",
$DR31*$BL31/($AX31-$AW31+1)*BH31*(DAY(EOMONTH(BH$15,0))),
$DH31="день_2",
$DR31/30*MAX(MIN($AX31,EOMONTH(BH$15,0))-MAX($AW31,BH$15)+1,),
$DH31="раб.день",
$DR31/30*(IFERROR(
_xlfn.LET(_xlpm.VD,
CHOOSE(
{1;2;3;4;5;6;7;8;9;10;11;12;13;14;15;16;17;18},
45658,45659,45660,45661,45662,45663,45664,45665,45711,45724,45778,45779,45785,45786,45820,45821,45965,46022),
_xlfn.LET(_xlpm.DD,
MAX(MIN($AX31,EOMONTH(BH$15,0))-MAX($AW31,BH$15),),
_xlfn.IFS(
AND(MONTH($AW31)=MONTH(BH$15),MONTH($AX31)&lt;&gt;MONTH(BH$15)),
NETWORKDAYS.INTL($AW31,$AW31+_xlpm.DD,1,_xlpm.VD),
AND(MONTH($AW31)&lt;&gt;MONTH(BH$15),MONTH($AX31)=MONTH(BH$15)),
NETWORKDAYS.INTL(($AX31)-_xlpm.DD,$AX31,1,_xlpm.VD),
AND(MONTH($AW31)&lt;MONTH(BH$15),MONTH($AX31)&gt;MONTH(BH$15)),
NETWORKDAYS.INTL((EOMONTH(BH$15-1,1))-_xlpm.DD,EOMONTH(BH$15-1,1),1,_xlpm.VD),
AND(MONTH($AW31)=MONTH(BH$15),MONTH($AX31)=MONTH(BH$15)),
NETWORKDAYS.INTL($AW31,$AX31,1,_xlpm.VD)))),0)),
$DH31="месяц",
$DR31*BH31,
$DH31="неделя",
$DR31*BH31/7*(ROUNDUP((DAY(EOMONTH(BH$15,0)))/4,0))),
0)</f>
        <v/>
      </c>
      <c r="EB31" s="125">
        <f t="array" ref="EB31">
IFERROR(_xlfn.IFS(
$DH31="день_1",
$DR31*$BL31/($AX31-$AW31+1)*BI31*(DAY(EOMONTH(BI$15,0))),
$DH31="день_2",
$DR31/30*MAX(MIN($AX31,EOMONTH(BI$15,0))-MAX($AW31,BI$15)+1,),
$DH31="раб.день",
$DR31/30*(IFERROR(
_xlfn.LET(_xlpm.VD,
CHOOSE(
{1;2;3;4;5;6;7;8;9;10;11;12;13;14;15;16;17;18},
45658,45659,45660,45661,45662,45663,45664,45665,45711,45724,45778,45779,45785,45786,45820,45821,45965,46022),
_xlfn.LET(_xlpm.DD,
MAX(MIN($AX31,EOMONTH(BI$15,0))-MAX($AW31,BI$15),),
_xlfn.IFS(
AND(MONTH($AW31)=MONTH(BI$15),MONTH($AX31)&lt;&gt;MONTH(BI$15)),
NETWORKDAYS.INTL($AW31,$AW31+_xlpm.DD,1,_xlpm.VD),
AND(MONTH($AW31)&lt;&gt;MONTH(BI$15),MONTH($AX31)=MONTH(BI$15)),
NETWORKDAYS.INTL(($AX31)-_xlpm.DD,$AX31,1,_xlpm.VD),
AND(MONTH($AW31)&lt;MONTH(BI$15),MONTH($AX31)&gt;MONTH(BI$15)),
NETWORKDAYS.INTL((EOMONTH(BI$15-1,1))-_xlpm.DD,EOMONTH(BI$15-1,1),1,_xlpm.VD),
AND(MONTH($AW31)=MONTH(BI$15),MONTH($AX31)=MONTH(BI$15)),
NETWORKDAYS.INTL($AW31,$AX31,1,_xlpm.VD)))),0)),
$DH31="месяц",
$DR31*BI31,
$DH31="неделя",
$DR31*BI31/7*(ROUNDUP((DAY(EOMONTH(BI$15,0)))/4,0))),
0)</f>
        <v/>
      </c>
      <c r="EC31" s="125">
        <f t="array" ref="EC31">
IFERROR(_xlfn.IFS(
$DH31="день_1",
$DR31*$BL31/($AX31-$AW31+1)*BJ31*(DAY(EOMONTH(BJ$15,0))),
$DH31="день_2",
$DR31/30*MAX(MIN($AX31,EOMONTH(BJ$15,0))-MAX($AW31,BJ$15)+1,),
$DH31="раб.день",
$DR31/30*(IFERROR(
_xlfn.LET(_xlpm.VD,
CHOOSE(
{1;2;3;4;5;6;7;8;9;10;11;12;13;14;15;16;17;18},
45658,45659,45660,45661,45662,45663,45664,45665,45711,45724,45778,45779,45785,45786,45820,45821,45965,46022),
_xlfn.LET(_xlpm.DD,
MAX(MIN($AX31,EOMONTH(BJ$15,0))-MAX($AW31,BJ$15),),
_xlfn.IFS(
AND(MONTH($AW31)=MONTH(BJ$15),MONTH($AX31)&lt;&gt;MONTH(BJ$15)),
NETWORKDAYS.INTL($AW31,$AW31+_xlpm.DD,1,_xlpm.VD),
AND(MONTH($AW31)&lt;&gt;MONTH(BJ$15),MONTH($AX31)=MONTH(BJ$15)),
NETWORKDAYS.INTL(($AX31)-_xlpm.DD,$AX31,1,_xlpm.VD),
AND(MONTH($AW31)&lt;MONTH(BJ$15),MONTH($AX31)&gt;MONTH(BJ$15)),
NETWORKDAYS.INTL((EOMONTH(BJ$15-1,1))-_xlpm.DD,EOMONTH(BJ$15-1,1),1,_xlpm.VD),
AND(MONTH($AW31)=MONTH(BJ$15),MONTH($AX31)=MONTH(BJ$15)),
NETWORKDAYS.INTL($AW31,$AX31,1,_xlpm.VD)))),0)),
$DH31="месяц",
$DR31*BJ31,
$DH31="неделя",
$DR31*BJ31/7*(ROUNDUP((DAY(EOMONTH(BJ$15,0)))/4,0))),
0)</f>
        <v/>
      </c>
      <c r="ED31" s="125">
        <f t="array" ref="ED31">
IFERROR(_xlfn.IFS(
$DH31="день_1",
$DR31*$BL31/($AX31-$AW31+1)*BK31*(DAY(EOMONTH(BK$15,0))),
$DH31="день_2",
$DR31/30*MAX(MIN($AX31,EOMONTH(BK$15,0))-MAX($AW31,BK$15)+1,),
$DH31="раб.день",
$DR31/30*(IFERROR(
_xlfn.LET(_xlpm.VD,
CHOOSE(
{1;2;3;4;5;6;7;8;9;10;11;12;13;14;15;16;17;18},
45658,45659,45660,45661,45662,45663,45664,45665,45711,45724,45778,45779,45785,45786,45820,45821,45965,46022),
_xlfn.LET(_xlpm.DD,
MAX(MIN($AX31,EOMONTH(BK$15,0))-MAX($AW31,BK$15),),
_xlfn.IFS(
AND(MONTH($AW31)=MONTH(BK$15),MONTH($AX31)&lt;&gt;MONTH(BK$15)),
NETWORKDAYS.INTL($AW31,$AW31+_xlpm.DD,1,_xlpm.VD),
AND(MONTH($AW31)&lt;&gt;MONTH(BK$15),MONTH($AX31)=MONTH(BK$15)),
NETWORKDAYS.INTL(($AX31)-_xlpm.DD,$AX31,1,_xlpm.VD),
AND(MONTH($AW31)&lt;MONTH(BK$15),MONTH($AX31)&gt;MONTH(BK$15)),
NETWORKDAYS.INTL((EOMONTH(BK$15-1,1))-_xlpm.DD,EOMONTH(BK$15-1,1),1,_xlpm.VD),
AND(MONTH($AW31)=MONTH(BK$15),MONTH($AX31)=MONTH(BK$15)),
NETWORKDAYS.INTL($AW31,$AX31,1,_xlpm.VD)))),0)),
$DH31="месяц",
$DR31*BK31,
$DH31="неделя",
$DR31*BK31/7*(ROUNDUP((DAY(EOMONTH(BK$15,0)))/4,0))),
0)</f>
        <v/>
      </c>
      <c r="EE31" s="125">
        <f>SUM($DS31,$DT31,$DU31,$DV31,$DW31,$DX31,$DY31,$DZ31,$EA31,$EB31,$EC31,$ED31)</f>
        <v/>
      </c>
      <c r="EF31" s="125">
        <f>IFERROR(ROUND($EE31*(1+$EP31),2),0)</f>
        <v/>
      </c>
      <c r="EG31" s="128" t="n">
        <v>1</v>
      </c>
      <c r="EH31" s="126" t="n">
        <v>0</v>
      </c>
      <c r="EI31" s="126">
        <f>ROUND(SUM($EH31:$EH31)*SUM($AB31:$AB31)*$EG31,2)</f>
        <v/>
      </c>
      <c r="EJ31" s="126">
        <f>ROUND($EI31*(1+$EP31),2)</f>
        <v/>
      </c>
      <c r="EK31" s="126" t="n">
        <v>0</v>
      </c>
      <c r="EL31" s="126">
        <f>ROUND(SUM($EK31:$EK31)*SUM($AB31:$AB31)*$EG31,2)</f>
        <v/>
      </c>
      <c r="EM31" s="126">
        <f>ROUND($EL31*(1+$EP31),2)</f>
        <v/>
      </c>
      <c r="EN31" s="126">
        <f>SUM($EE31,$EI31,$EL31)</f>
        <v/>
      </c>
      <c r="EO31" s="126">
        <f>SUM($EF31,$EJ31,$EM31)</f>
        <v/>
      </c>
      <c r="EP31" s="59" t="inlineStr">
        <is>
          <t>20%</t>
        </is>
      </c>
      <c r="EQ31" s="59" t="n"/>
      <c r="ER31" s="60">
        <f t="array" ref="ER31">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MATCH(ES31,
{"AMS";"RussOutdoor";"HD Outdoor";"Ingroup";"IQ";"Ledproduction";"LisChannel";"Logic";"Media-PPL";"NovikovTV | НовиковТВ";"SMA";"SOK";"КрокусТВ | CrocusTV | IndoorTV";"Сити";"ТЯК Москва"},
0)),"")</f>
        <v/>
      </c>
      <c r="ES31" s="60" t="n"/>
      <c r="ET31" s="60">
        <f t="array" ref="ET31">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MATCH(ES31,
{"AMS";"RussOutdoor";"HD Outdoor";"Ingroup";"IQ";"Ledproduction";"LisChannel";"Logic";"Media-PPL";"NovikovTV | НовиковТВ";"SMA";"SOK";"КрокусТВ | CrocusTV | IndoorTV";"Сити";"ТЯК Москва"},
0)),"")</f>
        <v/>
      </c>
      <c r="EU31" s="60" t="n"/>
      <c r="EV31" s="60" t="n"/>
      <c r="EX31" s="110">
        <f t="array" ref="EX31">
($AR31/30
+N("ТРАФИК ПЛОЩАДКИ"))*
(IFERROR(
_xlfn.LET(
_xlpm.GPR,
HLOOKUP($L31,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(MATCH($T31,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IF($Q31="цифровой",_xlpm.GPR/$AG31,_xlpm.GPR/60)),
0)
+N("DWELL TIME"))*
(IF($AB31=0,0,IF($AB31=1,0.3,IF($AB31=2,0.5,IF($AB31&gt;2,1))))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_xlfn.IFS($AC31="да",1.2,$AC31="нет",1)*
_xlfn.IFS($AD31="да",1.2,$AD31="нет",1)*
IF(R31="статический",1,1.2)*
$X31*
INDEX(
{1.2;1;1.2;1.2;1;1.2;1.2;1.2;1.2;1.2;1.2;1;1.2;1.2;1.2;1.2;1;1;1.2;1.2;1.2;1;1;1;1;1.2;1.2;1.2;1.2;1;1;1;1;1.2;1.2;1.2;1.2;1.2;1.2;1.2;1.2;1;1;1.2;1;1;1;1;1.5;1;1;1.5;1.5;1.2},
MATCH($Q31,_xlpm.MI,0)))&gt;{0.02;0.04;0.06;0.1;0.2;0.4;0.6;0.8;1;2;4;6})),
{0;1;2;3;4;5;6;7;8;9;10;11;12},
0)))
+N("КОЭФФИЦИЕНТ КОНТАКТА"))))*
(_xlfn.IFS($X31&lt;0.1,$X31/1000,$X31&gt;25,5.2,AND($X31&gt;=0.1,$X31&lt;=25),(($X31*2+0.1)/10)*($X31/10)))*
IFERROR((_xlfn.LET(
_xlpm.MA,
{0;0.8;0.85;0.9;0.95;1},
_xlpm.MAA,
{0;1;2;3;4;5},
INDEX(_xlpm.MA,MATCH(SUMPRODUCT(--((IF(ROUND(_xlpm.MAA,1)&gt;5,5,ROUND($AB31,1)))&gt;{0;1;2;3;4;5})),_xlpm.MAA,0)))
+N("КОЭФФИЦИЕНТ КОЛ-ВО КОНСТРУКЦИЙ")),1)*
$AB31,0))*
(IF($Q31="цифровой",$AG31/15*$AI31,1)
+N("ДЛЯ ЦИФРЫ"))</f>
        <v/>
      </c>
      <c r="EY31" s="110">
        <f>IFERROR(EX31*AY31,0)</f>
        <v/>
      </c>
      <c r="EZ31" s="131">
        <f>IFERROR(DP31/EY31*1000,0)</f>
        <v/>
      </c>
      <c r="FA31" s="112">
        <f>IFERROR(FC31/FB31,0)</f>
        <v/>
      </c>
      <c r="FB31" s="112">
        <f>IFERROR((FC31/(EY31/FF31*#REF!))*0.825,0)</f>
        <v/>
      </c>
      <c r="FC31" s="112">
        <f>IFERROR(((EX31*30/AR31)*100)/30,0)</f>
        <v/>
      </c>
      <c r="FD31" s="112">
        <f>IFERROR(EY31/G31*100%,0)</f>
        <v/>
      </c>
      <c r="FE31" s="112">
        <f>IFERROR(FD31/FC31*100%,0)</f>
        <v/>
      </c>
      <c r="FF31" s="110">
        <f>IFERROR(AR31/30*AY31,0)</f>
        <v/>
      </c>
    </row>
    <row r="32" ht="13" customHeight="1">
      <c r="A32" s="59" t="n"/>
      <c r="B32" s="60" t="n"/>
      <c r="C32" s="60" t="n"/>
      <c r="D32" s="60">
        <f t="array" ref="D32">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MATCH($E32,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2" s="60">
        <f t="array" ref="E32">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MATCH($F32,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2" s="60" t="inlineStr"/>
      <c r="G32" s="60" t="n"/>
      <c r="H32" s="60">
        <f t="array" ref="H32">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MATCH($I32,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2" s="60" t="n"/>
      <c r="J32" s="60" t="n"/>
      <c r="K32" s="60" t="n"/>
      <c r="L32" s="60" t="n"/>
      <c r="M32" s="60" t="n"/>
      <c r="N32" s="60" t="n"/>
      <c r="O32" s="60" t="n"/>
      <c r="P32" s="60">
        <f t="array" ref="P32">
_xlfn.IFS(
ISNUMBER(MATCH($Q32,{"шелфбаннер","разделитель","монетница","чековая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ISNUMBER(MATCH($Q32,{"LED/LCD","видеокулер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ISNUMBER(MATCH($Q32,{"автомобиль","машина","выставочное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ISNUMBER(MATCH($Q32,{"билборд","лифтовая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ISNUMBER(MATCH($Q32,{"навигация","подвесной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ISNUMBER(MATCH($Q32,{"движущаяся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ISNUMBER(MATCH($Q32,{"каталог","журнал"},)),
"Пресса",
$Q32="","")</f>
        <v/>
      </c>
      <c r="Q32" s="60" t="n"/>
      <c r="R32" s="60">
        <f t="array" ref="R32">
IFERROR(
_xlfn.IFS(
OR(ISNUMBER(MATCH($Q32,{"экспозиция","макет","стенд","автостенд","авто стенд","выставочное пространство","выставочные стенды","модульные выставочные стенды","3Д конструкция","3D конструкция"},)),P32="Экспонирование"),
"нестандартный",
ISNUMBER(MATCH($Q32,{"скроллер","призматрон"},)),
"динамический",
$P32="Видео",
"цифровой",
OR($P32="Пресса",$P32="Щит",$P32="POSm",$P32="Подвес",$P32="Брендирование/оклейка"),
"статический"),"")</f>
        <v/>
      </c>
      <c r="S32" s="59" t="n"/>
      <c r="T32" s="60" t="n"/>
      <c r="U32" s="60" t="n"/>
      <c r="V32" s="60">
        <f>
IF(P32="Видео",
"цифровой постер/ролик",
IF(ISNUMBER(MATCH(Q32,{"короб световой","короб световой | лайтбокс","короб световой | кристалайт","лайтбокс","лайт бокс","кристалайт","LB","lightbox"},)),
"бэклит",
IF(P32="Брендирование/оклейка",
"перфарированная пленка/самоклейка",
IF(P32="Экспонирование",
"под запрос",
IF(P32="Подвес",
"баннер/ткань",
"")))))</f>
        <v/>
      </c>
      <c r="W32" s="59" t="n"/>
      <c r="X32" s="59" t="n"/>
      <c r="Y32" s="59" t="n"/>
      <c r="Z32" s="61" t="n"/>
      <c r="AA32" s="61" t="n"/>
      <c r="AB32" s="61">
        <f>IF(BL32&gt;0,Z32,0)</f>
        <v/>
      </c>
      <c r="AC32" s="59" t="n"/>
      <c r="AD32" s="59" t="n"/>
      <c r="AE32" s="59" t="n"/>
      <c r="AF32" s="59" t="n"/>
      <c r="AG32" s="59" t="n"/>
      <c r="AH32" s="59" t="n"/>
      <c r="AI32" s="59" t="n"/>
      <c r="AJ32" s="59" t="n"/>
      <c r="AK32" s="59" t="n"/>
      <c r="AL32" s="62">
        <f>IFERROR(IF(OR(R32="статический",R32="динамический",R32="нестандартный",R32="",R32=""),"-",IF(AND(AH32="-",AI32="-"),"-",AK32*3600/AH32*AI32)),"-")</f>
        <v/>
      </c>
      <c r="AM32" s="62">
        <f>IFERROR(IF(OR(R32="статический",R32="динамический",R32="",R32="", R32="BTL",R32="нестандартный"),"-",AG32*AI32*AL32/60),"-")</f>
        <v/>
      </c>
      <c r="AN32" s="63">
        <f>IFERROR(IF(AH32="","-",AG32*AI32/AH32),"-")</f>
        <v/>
      </c>
      <c r="AO32" s="59">
        <f>IFERROR(IF(OR($R32="статический",$R32="динамический",$R32="",$R32="",$R32="BTL",$R32="нестандартный"),"-",$AL32*$AY32),"-")</f>
        <v/>
      </c>
      <c r="AP32" s="62">
        <f>IFERROR(IF(OR($R32="статический",$R32="динамический",$R32="",$R32="",$R32="BTL",$R32="нестандартный"),"-",$AM32*AY32),"-")</f>
        <v/>
      </c>
      <c r="AQ32" s="64" t="n"/>
      <c r="AR32" s="61" t="n"/>
      <c r="AS32" s="61" t="n"/>
      <c r="AT32" s="61" t="n"/>
      <c r="AU32" s="65" t="n"/>
      <c r="AV32" s="124">
        <f>IFERROR(DR32/AT32*1000,"n/a")</f>
        <v/>
      </c>
      <c r="AW32" s="67" t="inlineStr">
        <is>
          <t>Количество экранов</t>
        </is>
      </c>
      <c r="AX32" s="67" t="n"/>
      <c r="AY32" s="43">
        <f>IFERROR(IF(OR($AW32="",$AX32=""),"",_xlfn.DAYS($AX32+1,$AW32)),"")</f>
        <v/>
      </c>
      <c r="AZ32" s="68">
        <f t="array" ref="AZ32">
_xlfn.LET(_xlpm.COEFF,
IF($AW32+$AX32=0,0,IF(MAX(MIN($AX32,EOMONTH(AZ$15,0))-MAX($AW32,AZ$15)+1,)&gt;0,1,0)),
_xlfn.IFS(
$ES32="LisChannel",
_xlpm.COEFF*
INDEX({1;1;1.2;1.2;1;1;1;1;1.2;1.2;1.2;1.2},
MATCH(MONTH(AZ$15),
{1,2,3,4,5,6,7,8,9,10,11,12})),
CONCATENATE($ES32," ",$L32)="RussOutdoor метро",
_xlpm.COEFF*
INDEX({0.8;0.9;1.1;1.1;1;1;1;1;1.1;1.1;1.1;1.1},
MATCH(MONTH(AZ$15),
{1,2,3,4,5,6,7,8,9,10,11,12})),
$ES32&lt;&gt;"LisChannel",
_xlpm.COEFF,
$ES32&lt;&gt;"RussOutdoor",
_xlpm.COEFF))</f>
        <v/>
      </c>
      <c r="BA32" s="68">
        <f t="array" ref="BA32">
_xlfn.LET(_xlpm.COEFF,
IF($AW32+$AX32=0,0,IF(MAX(MIN($AX32,EOMONTH(BA$15,0))-MAX($AW32,BA$15)+1,)&gt;0,1,0)),
_xlfn.IFS(
$ES32="LisChannel",
_xlpm.COEFF*
INDEX({1;1;1.2;1.2;1;1;1;1;1.2;1.2;1.2;1.2},
MATCH(MONTH(BA$15),
{1,2,3,4,5,6,7,8,9,10,11,12})),
CONCATENATE($ES32," ",$L32)="RussOutdoor метро",
_xlpm.COEFF*
INDEX({0.8;0.9;1.1;1.1;1;1;1;1;1.1;1.1;1.1;1.1},
MATCH(MONTH(BA$15),
{1,2,3,4,5,6,7,8,9,10,11,12})),
$ES32&lt;&gt;"LisChannel",
_xlpm.COEFF,
$ES32&lt;&gt;"RussOutdoor",
_xlpm.COEFF))</f>
        <v/>
      </c>
      <c r="BB32" s="68">
        <f t="array" ref="BB32">
_xlfn.LET(_xlpm.COEFF,
IF($AW32+$AX32=0,0,IF(MAX(MIN($AX32,EOMONTH(BB$15,0))-MAX($AW32,BB$15)+1,)&gt;0,1,0)),
_xlfn.IFS(
$ES32="LisChannel",
_xlpm.COEFF*
INDEX({1;1;1.2;1.2;1;1;1;1;1.2;1.2;1.2;1.2},
MATCH(MONTH(BB$15),
{1,2,3,4,5,6,7,8,9,10,11,12})),
CONCATENATE($ES32," ",$L32)="RussOutdoor метро",
_xlpm.COEFF*
INDEX({0.8;0.9;1.1;1.1;1;1;1;1;1.1;1.1;1.1;1.1},
MATCH(MONTH(BB$15),
{1,2,3,4,5,6,7,8,9,10,11,12})),
$ES32&lt;&gt;"LisChannel",
_xlpm.COEFF,
$ES32&lt;&gt;"RussOutdoor",
_xlpm.COEFF))</f>
        <v/>
      </c>
      <c r="BC32" s="68">
        <f t="array" ref="BC32">
_xlfn.LET(_xlpm.COEFF,
IF($AW32+$AX32=0,0,IF(MAX(MIN($AX32,EOMONTH(BC$15,0))-MAX($AW32,BC$15)+1,)&gt;0,1,0)),
_xlfn.IFS(
$ES32="LisChannel",
_xlpm.COEFF*
INDEX({1;1;1.2;1.2;1;1;1;1;1.2;1.2;1.2;1.2},
MATCH(MONTH(BC$15),
{1,2,3,4,5,6,7,8,9,10,11,12})),
CONCATENATE($ES32," ",$L32)="RussOutdoor метро",
_xlpm.COEFF*
INDEX({0.8;0.9;1.1;1.1;1;1;1;1;1.1;1.1;1.1;1.1},
MATCH(MONTH(BC$15),
{1,2,3,4,5,6,7,8,9,10,11,12})),
$ES32&lt;&gt;"LisChannel",
_xlpm.COEFF,
$ES32&lt;&gt;"RussOutdoor",
_xlpm.COEFF))</f>
        <v/>
      </c>
      <c r="BD32" s="68">
        <f t="array" ref="BD32">
_xlfn.LET(_xlpm.COEFF,
IF($AW32+$AX32=0,0,IF(MAX(MIN($AX32,EOMONTH(BD$15,0))-MAX($AW32,BD$15)+1,)&gt;0,1,0)),
_xlfn.IFS(
$ES32="LisChannel",
_xlpm.COEFF*
INDEX({1;1;1.2;1.2;1;1;1;1;1.2;1.2;1.2;1.2},
MATCH(MONTH(BD$15),
{1,2,3,4,5,6,7,8,9,10,11,12})),
CONCATENATE($ES32," ",$L32)="RussOutdoor метро",
_xlpm.COEFF*
INDEX({0.8;0.9;1.1;1.1;1;1;1;1;1.1;1.1;1.1;1.1},
MATCH(MONTH(BD$15),
{1,2,3,4,5,6,7,8,9,10,11,12})),
$ES32&lt;&gt;"LisChannel",
_xlpm.COEFF,
$ES32&lt;&gt;"RussOutdoor",
_xlpm.COEFF))</f>
        <v/>
      </c>
      <c r="BE32" s="68">
        <f t="array" ref="BE32">
_xlfn.LET(_xlpm.COEFF,
IF($AW32+$AX32=0,0,IF(MAX(MIN($AX32,EOMONTH(BE$15,0))-MAX($AW32,BE$15)+1,)&gt;0,1,0)),
_xlfn.IFS(
$ES32="LisChannel",
_xlpm.COEFF*
INDEX({1;1;1.2;1.2;1;1;1;1;1.2;1.2;1.2;1.2},
MATCH(MONTH(BE$15),
{1,2,3,4,5,6,7,8,9,10,11,12})),
CONCATENATE($ES32," ",$L32)="RussOutdoor метро",
_xlpm.COEFF*
INDEX({0.8;0.9;1.1;1.1;1;1;1;1;1.1;1.1;1.1;1.1},
MATCH(MONTH(BE$15),
{1,2,3,4,5,6,7,8,9,10,11,12})),
$ES32&lt;&gt;"LisChannel",
_xlpm.COEFF,
$ES32&lt;&gt;"RussOutdoor",
_xlpm.COEFF))</f>
        <v/>
      </c>
      <c r="BF32" s="68">
        <f t="array" ref="BF32">
_xlfn.LET(_xlpm.COEFF,
IF($AW32+$AX32=0,0,IF(MAX(MIN($AX32,EOMONTH(BF$15,0))-MAX($AW32,BF$15)+1,)&gt;0,1,0)),
_xlfn.IFS(
$ES32="LisChannel",
_xlpm.COEFF*
INDEX({1;1;1.2;1.2;1;1;1;1;1.2;1.2;1.2;1.2},
MATCH(MONTH(BF$15),
{1,2,3,4,5,6,7,8,9,10,11,12})),
CONCATENATE($ES32," ",$L32)="RussOutdoor метро",
_xlpm.COEFF*
INDEX({0.8;0.9;1.1;1.1;1;1;1;1;1.1;1.1;1.1;1.1},
MATCH(MONTH(BF$15),
{1,2,3,4,5,6,7,8,9,10,11,12})),
$ES32&lt;&gt;"LisChannel",
_xlpm.COEFF,
$ES32&lt;&gt;"RussOutdoor",
_xlpm.COEFF))</f>
        <v/>
      </c>
      <c r="BG32" s="68">
        <f t="array" ref="BG32">
_xlfn.LET(_xlpm.COEFF,
IF($AW32+$AX32=0,0,IF(MAX(MIN($AX32,EOMONTH(BG$15,0))-MAX($AW32,BG$15)+1,)&gt;0,1,0)),
_xlfn.IFS(
$ES32="LisChannel",
_xlpm.COEFF*
INDEX({1;1;1.2;1.2;1;1;1;1;1.2;1.2;1.2;1.2},
MATCH(MONTH(BG$15),
{1,2,3,4,5,6,7,8,9,10,11,12})),
CONCATENATE($ES32," ",$L32)="RussOutdoor метро",
_xlpm.COEFF*
INDEX({0.8;0.9;1.1;1.1;1;1;1;1;1.1;1.1;1.1;1.1},
MATCH(MONTH(BG$15),
{1,2,3,4,5,6,7,8,9,10,11,12})),
$ES32&lt;&gt;"LisChannel",
_xlpm.COEFF,
$ES32&lt;&gt;"RussOutdoor",
_xlpm.COEFF))</f>
        <v/>
      </c>
      <c r="BH32" s="68">
        <f t="array" ref="BH32">
_xlfn.LET(_xlpm.COEFF,
IF($AW32+$AX32=0,0,IF(MAX(MIN($AX32,EOMONTH(BH$15,0))-MAX($AW32,BH$15)+1,)&gt;0,1,0)),
_xlfn.IFS(
$ES32="LisChannel",
_xlpm.COEFF*
INDEX({1;1;1.2;1.2;1;1;1;1;1.2;1.2;1.2;1.2},
MATCH(MONTH(BH$15),
{1,2,3,4,5,6,7,8,9,10,11,12})),
CONCATENATE($ES32," ",$L32)="RussOutdoor метро",
_xlpm.COEFF*
INDEX({0.8;0.9;1.1;1.1;1;1;1;1;1.1;1.1;1.1;1.1},
MATCH(MONTH(BH$15),
{1,2,3,4,5,6,7,8,9,10,11,12})),
$ES32&lt;&gt;"LisChannel",
_xlpm.COEFF,
$ES32&lt;&gt;"RussOutdoor",
_xlpm.COEFF))</f>
        <v/>
      </c>
      <c r="BI32" s="68">
        <f t="array" ref="BI32">
_xlfn.LET(_xlpm.COEFF,
IF($AW32+$AX32=0,0,IF(MAX(MIN($AX32,EOMONTH(BI$15,0))-MAX($AW32,BI$15)+1,)&gt;0,1,0)),
_xlfn.IFS(
$ES32="LisChannel",
_xlpm.COEFF*
INDEX({1;1;1.2;1.2;1;1;1;1;1.2;1.2;1.2;1.2},
MATCH(MONTH(BI$15),
{1,2,3,4,5,6,7,8,9,10,11,12})),
CONCATENATE($ES32," ",$L32)="RussOutdoor метро",
_xlpm.COEFF*
INDEX({0.8;0.9;1.1;1.1;1;1;1;1;1.1;1.1;1.1;1.1},
MATCH(MONTH(BI$15),
{1,2,3,4,5,6,7,8,9,10,11,12})),
$ES32&lt;&gt;"LisChannel",
_xlpm.COEFF,
$ES32&lt;&gt;"RussOutdoor",
_xlpm.COEFF))</f>
        <v/>
      </c>
      <c r="BJ32" s="68">
        <f t="array" ref="BJ32">
_xlfn.LET(_xlpm.COEFF,
IF($AW32+$AX32=0,0,IF(MAX(MIN($AX32,EOMONTH(BJ$15,0))-MAX($AW32,BJ$15)+1,)&gt;0,1,0)),
_xlfn.IFS(
$ES32="LisChannel",
_xlpm.COEFF*
INDEX({1;1;1.2;1.2;1;1;1;1;1.2;1.2;1.2;1.2},
MATCH(MONTH(BJ$15),
{1,2,3,4,5,6,7,8,9,10,11,12})),
CONCATENATE($ES32," ",$L32)="RussOutdoor метро",
_xlpm.COEFF*
INDEX({0.8;0.9;1.1;1.1;1;1;1;1;1.1;1.1;1.1;1.1},
MATCH(MONTH(BJ$15),
{1,2,3,4,5,6,7,8,9,10,11,12})),
$ES32&lt;&gt;"LisChannel",
_xlpm.COEFF,
$ES32&lt;&gt;"RussOutdoor",
_xlpm.COEFF))</f>
        <v/>
      </c>
      <c r="BK32" s="68">
        <f t="array" ref="BK32">
_xlfn.LET(_xlpm.COEFF,
IF($AW32+$AX32=0,0,IF(MAX(MIN($AX32,EOMONTH(BK$15,0))-MAX($AW32,BK$15)+1,)&gt;0,1,0)),
_xlfn.IFS(
$ES32="LisChannel",
_xlpm.COEFF*
INDEX({1;1;1.2;1.2;1;1;1;1;1.2;1.2;1.2;1.2},
MATCH(MONTH(BK$15),
{1,2,3,4,5,6,7,8,9,10,11,12})),
CONCATENATE($ES32," ",$L32)="RussOutdoor метро",
_xlpm.COEFF*
INDEX({0.8;0.9;1.1;1.1;1;1;1;1;1.1;1.1;1.1;1.1},
MATCH(MONTH(BK$15),
{1,2,3,4,5,6,7,8,9,10,11,12})),
$ES32&lt;&gt;"LisChannel",
_xlpm.COEFF,
$ES32&lt;&gt;"RussOutdoor",
_xlpm.COEFF))</f>
        <v/>
      </c>
      <c r="BL32" s="62">
        <f>COUNTIFS($AZ32:$BK32,"&gt;0")</f>
        <v/>
      </c>
      <c r="BM32" s="65" t="n"/>
      <c r="BN32" s="125">
        <f>$DJ32</f>
        <v/>
      </c>
      <c r="BO32" s="63">
        <f>$DQ32</f>
        <v/>
      </c>
      <c r="BP32" s="125">
        <f>
IFERROR(
IF($BL32=0,0,
$BN32*(1-$BO32)),
0)</f>
        <v/>
      </c>
      <c r="BQ32" s="125">
        <f t="array" ref="BQ32">
IFERROR(
_xlfn.IFS(
$DH32="день_1",
$BP32*$BL32/($AX32-$AW32+1)*AZ32*(DAY(EOMONTH(AZ$15,0))),
$DH32="день_2",
$BP32/30*MAX(MIN($AX32,EOMONTH(AZ$15,0))-MAX($AW32,AZ$15)+1,),
$DH32="раб.день",
$BP32/30*(IFERROR(
_xlfn.LET(_xlpm.VD,
CHOOSE(
{1;2;3;4;5;6;7;8;9;10;11;12;13;14;15;16;17;18},
45658,45659,45660,45661,45662,45663,45664,45665,45711,45724,45778,45779,45785,45786,45820,45821,45965,46022),
_xlfn.LET(_xlpm.DD,
MAX(MIN($AX32,EOMONTH(AZ$15,0))-MAX($AW32,AZ$15),),
_xlfn.IFS(
AND(MONTH($AW32)=MONTH(AZ$15),MONTH($AX32)&lt;&gt;MONTH(AZ$15)),
NETWORKDAYS.INTL($AW32,$AW32+_xlpm.DD,1,_xlpm.VD),
AND(MONTH($AW32)&lt;&gt;MONTH(AZ$15),MONTH($AX32)=MONTH(AZ$15)),
NETWORKDAYS.INTL(($AX32)-_xlpm.DD,$AX32,1,_xlpm.VD),
AND(MONTH($AW32)&lt;MONTH(AZ$15),MONTH($AX32)&gt;MONTH(AZ$15)),
NETWORKDAYS.INTL((EOMONTH(AZ$15-1,1))-_xlpm.DD,EOMONTH(AZ$15-1,1),1,_xlpm.VD),
AND(MONTH($AW32)=MONTH(AZ$15),MONTH($AX32)=MONTH(AZ$15)),
NETWORKDAYS.INTL($AW32,$AX32,1,_xlpm.VD)))),0)),
$DH32="месяц",
$BP32*AZ32,
$DH32="неделя",
$BP32*AZ32/7*(ROUNDUP((DAY(EOMONTH(AZ$15,0)))/4,0))),
0)</f>
        <v/>
      </c>
      <c r="BR32" s="125">
        <f t="array" ref="BR32">
IFERROR(
_xlfn.IFS(
$DH32="день_1",
$BP32*$BL32/($AX32-$AW32+1)*BA32*(DAY(EOMONTH(BA$15,0))),
$DH32="день_2",
$BP32/30*MAX(MIN($AX32,EOMONTH(BA$15,0))-MAX($AW32,BA$15)+1,),
$DH32="раб.день",
$BP32/30*(IFERROR(
_xlfn.LET(_xlpm.VD,
CHOOSE(
{1;2;3;4;5;6;7;8;9;10;11;12;13;14;15;16;17;18},
45658,45659,45660,45661,45662,45663,45664,45665,45711,45724,45778,45779,45785,45786,45820,45821,45965,46022),
_xlfn.LET(_xlpm.DD,
MAX(MIN($AX32,EOMONTH(BA$15,0))-MAX($AW32,BA$15),),
_xlfn.IFS(
AND(MONTH($AW32)=MONTH(BA$15),MONTH($AX32)&lt;&gt;MONTH(BA$15)),
NETWORKDAYS.INTL($AW32,$AW32+_xlpm.DD,1,_xlpm.VD),
AND(MONTH($AW32)&lt;&gt;MONTH(BA$15),MONTH($AX32)=MONTH(BA$15)),
NETWORKDAYS.INTL(($AX32)-_xlpm.DD,$AX32,1,_xlpm.VD),
AND(MONTH($AW32)&lt;MONTH(BA$15),MONTH($AX32)&gt;MONTH(BA$15)),
NETWORKDAYS.INTL((EOMONTH(BA$15-1,1))-_xlpm.DD,EOMONTH(BA$15-1,1),1,_xlpm.VD),
AND(MONTH($AW32)=MONTH(BA$15),MONTH($AX32)=MONTH(BA$15)),
NETWORKDAYS.INTL($AW32,$AX32,1,_xlpm.VD)))),0)),
$DH32="месяц",
$BP32*BA32,
$DH32="неделя",
$BP32*BA32/7*(ROUNDUP((DAY(EOMONTH(BA$15,0)))/4,0))),
0)</f>
        <v/>
      </c>
      <c r="BS32" s="125">
        <f t="array" ref="BS32">
IFERROR(
_xlfn.IFS(
$DH32="день_1",
$BP32*$BL32/($AX32-$AW32+1)*BB32*(DAY(EOMONTH(BB$15,0))),
$DH32="день_2",
$BP32/30*MAX(MIN($AX32,EOMONTH(BB$15,0))-MAX($AW32,BB$15)+1,),
$DH32="раб.день",
$BP32/30*(IFERROR(
_xlfn.LET(_xlpm.VD,
CHOOSE(
{1;2;3;4;5;6;7;8;9;10;11;12;13;14;15;16;17;18},
45658,45659,45660,45661,45662,45663,45664,45665,45711,45724,45778,45779,45785,45786,45820,45821,45965,46022),
_xlfn.LET(_xlpm.DD,
MAX(MIN($AX32,EOMONTH(BB$15,0))-MAX($AW32,BB$15),),
_xlfn.IFS(
AND(MONTH($AW32)=MONTH(BB$15),MONTH($AX32)&lt;&gt;MONTH(BB$15)),
NETWORKDAYS.INTL($AW32,$AW32+_xlpm.DD,1,_xlpm.VD),
AND(MONTH($AW32)&lt;&gt;MONTH(BB$15),MONTH($AX32)=MONTH(BB$15)),
NETWORKDAYS.INTL(($AX32)-_xlpm.DD,$AX32,1,_xlpm.VD),
AND(MONTH($AW32)&lt;MONTH(BB$15),MONTH($AX32)&gt;MONTH(BB$15)),
NETWORKDAYS.INTL((EOMONTH(BB$15-1,1))-_xlpm.DD,EOMONTH(BB$15-1,1),1,_xlpm.VD),
AND(MONTH($AW32)=MONTH(BB$15),MONTH($AX32)=MONTH(BB$15)),
NETWORKDAYS.INTL($AW32,$AX32,1,_xlpm.VD)))),0)),
$DH32="месяц",
$BP32*BB32,
$DH32="неделя",
$BP32*BB32/7*(ROUNDUP((DAY(EOMONTH(BB$15,0)))/4,0))),
0)</f>
        <v/>
      </c>
      <c r="BT32" s="125">
        <f t="array" ref="BT32">
IFERROR(
_xlfn.IFS(
$DH32="день_1",
$BP32*$BL32/($AX32-$AW32+1)*BC32*(DAY(EOMONTH(BC$15,0))),
$DH32="день_2",
$BP32/30*MAX(MIN($AX32,EOMONTH(BC$15,0))-MAX($AW32,BC$15)+1,),
$DH32="раб.день",
$BP32/30*(IFERROR(
_xlfn.LET(_xlpm.VD,
CHOOSE(
{1;2;3;4;5;6;7;8;9;10;11;12;13;14;15;16;17;18},
45658,45659,45660,45661,45662,45663,45664,45665,45711,45724,45778,45779,45785,45786,45820,45821,45965,46022),
_xlfn.LET(_xlpm.DD,
MAX(MIN($AX32,EOMONTH(BC$15,0))-MAX($AW32,BC$15),),
_xlfn.IFS(
AND(MONTH($AW32)=MONTH(BC$15),MONTH($AX32)&lt;&gt;MONTH(BC$15)),
NETWORKDAYS.INTL($AW32,$AW32+_xlpm.DD,1,_xlpm.VD),
AND(MONTH($AW32)&lt;&gt;MONTH(BC$15),MONTH($AX32)=MONTH(BC$15)),
NETWORKDAYS.INTL(($AX32)-_xlpm.DD,$AX32,1,_xlpm.VD),
AND(MONTH($AW32)&lt;MONTH(BC$15),MONTH($AX32)&gt;MONTH(BC$15)),
NETWORKDAYS.INTL((EOMONTH(BC$15-1,1))-_xlpm.DD,EOMONTH(BC$15-1,1),1,_xlpm.VD),
AND(MONTH($AW32)=MONTH(BC$15),MONTH($AX32)=MONTH(BC$15)),
NETWORKDAYS.INTL($AW32,$AX32,1,_xlpm.VD)))),0)),
$DH32="месяц",
$BP32*BC32,
$DH32="неделя",
$BP32*BC32/7*(ROUNDUP((DAY(EOMONTH(BC$15,0)))/4,0))),
0)</f>
        <v/>
      </c>
      <c r="BU32" s="125">
        <f t="array" ref="BU32">
IFERROR(
_xlfn.IFS(
$DH32="день_1",
$BP32*$BL32/($AX32-$AW32+1)*BD32*(DAY(EOMONTH(BD$15,0))),
$DH32="день_2",
$BP32/30*MAX(MIN($AX32,EOMONTH(BD$15,0))-MAX($AW32,BD$15)+1,),
$DH32="раб.день",
$BP32/30*(IFERROR(
_xlfn.LET(_xlpm.VD,
CHOOSE(
{1;2;3;4;5;6;7;8;9;10;11;12;13;14;15;16;17;18},
45658,45659,45660,45661,45662,45663,45664,45665,45711,45724,45778,45779,45785,45786,45820,45821,45965,46022),
_xlfn.LET(_xlpm.DD,
MAX(MIN($AX32,EOMONTH(BD$15,0))-MAX($AW32,BD$15),),
_xlfn.IFS(
AND(MONTH($AW32)=MONTH(BD$15),MONTH($AX32)&lt;&gt;MONTH(BD$15)),
NETWORKDAYS.INTL($AW32,$AW32+_xlpm.DD,1,_xlpm.VD),
AND(MONTH($AW32)&lt;&gt;MONTH(BD$15),MONTH($AX32)=MONTH(BD$15)),
NETWORKDAYS.INTL(($AX32)-_xlpm.DD,$AX32,1,_xlpm.VD),
AND(MONTH($AW32)&lt;MONTH(BD$15),MONTH($AX32)&gt;MONTH(BD$15)),
NETWORKDAYS.INTL((EOMONTH(BD$15-1,1))-_xlpm.DD,EOMONTH(BD$15-1,1),1,_xlpm.VD),
AND(MONTH($AW32)=MONTH(BD$15),MONTH($AX32)=MONTH(BD$15)),
NETWORKDAYS.INTL($AW32,$AX32,1,_xlpm.VD)))),0)),
$DH32="месяц",
$BP32*BD32,
$DH32="неделя",
$BP32*BD32/7*(ROUNDUP((DAY(EOMONTH(BD$15,0)))/4,0))),
0)</f>
        <v/>
      </c>
      <c r="BV32" s="125">
        <f t="array" ref="BV32">
IFERROR(
_xlfn.IFS(
$DH32="день_1",
$BP32*$BL32/($AX32-$AW32+1)*BE32*(DAY(EOMONTH(BE$15,0))),
$DH32="день_2",
$BP32/30*MAX(MIN($AX32,EOMONTH(BE$15,0))-MAX($AW32,BE$15)+1,),
$DH32="раб.день",
$BP32/30*(IFERROR(
_xlfn.LET(_xlpm.VD,
CHOOSE(
{1;2;3;4;5;6;7;8;9;10;11;12;13;14;15;16;17;18},
45658,45659,45660,45661,45662,45663,45664,45665,45711,45724,45778,45779,45785,45786,45820,45821,45965,46022),
_xlfn.LET(_xlpm.DD,
MAX(MIN($AX32,EOMONTH(BE$15,0))-MAX($AW32,BE$15),),
_xlfn.IFS(
AND(MONTH($AW32)=MONTH(BE$15),MONTH($AX32)&lt;&gt;MONTH(BE$15)),
NETWORKDAYS.INTL($AW32,$AW32+_xlpm.DD,1,_xlpm.VD),
AND(MONTH($AW32)&lt;&gt;MONTH(BE$15),MONTH($AX32)=MONTH(BE$15)),
NETWORKDAYS.INTL(($AX32)-_xlpm.DD,$AX32,1,_xlpm.VD),
AND(MONTH($AW32)&lt;MONTH(BE$15),MONTH($AX32)&gt;MONTH(BE$15)),
NETWORKDAYS.INTL((EOMONTH(BE$15-1,1))-_xlpm.DD,EOMONTH(BE$15-1,1),1,_xlpm.VD),
AND(MONTH($AW32)=MONTH(BE$15),MONTH($AX32)=MONTH(BE$15)),
NETWORKDAYS.INTL($AW32,$AX32,1,_xlpm.VD)))),0)),
$DH32="месяц",
$BP32*BE32,
$DH32="неделя",
$BP32*BE32/7*(ROUNDUP((DAY(EOMONTH(BE$15,0)))/4,0))),
0)</f>
        <v/>
      </c>
      <c r="BW32" s="125">
        <f t="array" ref="BW32">
IFERROR(
_xlfn.IFS(
$DH32="день_1",
$BP32*$BL32/($AX32-$AW32+1)*BF32*(DAY(EOMONTH(BF$15,0))),
$DH32="день_2",
$BP32/30*MAX(MIN($AX32,EOMONTH(BF$15,0))-MAX($AW32,BF$15)+1,),
$DH32="раб.день",
$BP32/30*(IFERROR(
_xlfn.LET(_xlpm.VD,
CHOOSE(
{1;2;3;4;5;6;7;8;9;10;11;12;13;14;15;16;17;18},
45658,45659,45660,45661,45662,45663,45664,45665,45711,45724,45778,45779,45785,45786,45820,45821,45965,46022),
_xlfn.LET(_xlpm.DD,
MAX(MIN($AX32,EOMONTH(BF$15,0))-MAX($AW32,BF$15),),
_xlfn.IFS(
AND(MONTH($AW32)=MONTH(BF$15),MONTH($AX32)&lt;&gt;MONTH(BF$15)),
NETWORKDAYS.INTL($AW32,$AW32+_xlpm.DD,1,_xlpm.VD),
AND(MONTH($AW32)&lt;&gt;MONTH(BF$15),MONTH($AX32)=MONTH(BF$15)),
NETWORKDAYS.INTL(($AX32)-_xlpm.DD,$AX32,1,_xlpm.VD),
AND(MONTH($AW32)&lt;MONTH(BF$15),MONTH($AX32)&gt;MONTH(BF$15)),
NETWORKDAYS.INTL((EOMONTH(BF$15-1,1))-_xlpm.DD,EOMONTH(BF$15-1,1),1,_xlpm.VD),
AND(MONTH($AW32)=MONTH(BF$15),MONTH($AX32)=MONTH(BF$15)),
NETWORKDAYS.INTL($AW32,$AX32,1,_xlpm.VD)))),0)),
$DH32="месяц",
$BP32*BF32,
$DH32="неделя",
$BP32*BF32/7*(ROUNDUP((DAY(EOMONTH(BF$15,0)))/4,0))),
0)</f>
        <v/>
      </c>
      <c r="BX32" s="125">
        <f t="array" ref="BX32">
IFERROR(
_xlfn.IFS(
$DH32="день_1",
$BP32*$BL32/($AX32-$AW32+1)*BG32*(DAY(EOMONTH(BG$15,0))),
$DH32="день_2",
$BP32/30*MAX(MIN($AX32,EOMONTH(BG$15,0))-MAX($AW32,BG$15)+1,),
$DH32="раб.день",
$BP32/30*(IFERROR(
_xlfn.LET(_xlpm.VD,
CHOOSE(
{1;2;3;4;5;6;7;8;9;10;11;12;13;14;15;16;17;18},
45658,45659,45660,45661,45662,45663,45664,45665,45711,45724,45778,45779,45785,45786,45820,45821,45965,46022),
_xlfn.LET(_xlpm.DD,
MAX(MIN($AX32,EOMONTH(BG$15,0))-MAX($AW32,BG$15),),
_xlfn.IFS(
AND(MONTH($AW32)=MONTH(BG$15),MONTH($AX32)&lt;&gt;MONTH(BG$15)),
NETWORKDAYS.INTL($AW32,$AW32+_xlpm.DD,1,_xlpm.VD),
AND(MONTH($AW32)&lt;&gt;MONTH(BG$15),MONTH($AX32)=MONTH(BG$15)),
NETWORKDAYS.INTL(($AX32)-_xlpm.DD,$AX32,1,_xlpm.VD),
AND(MONTH($AW32)&lt;MONTH(BG$15),MONTH($AX32)&gt;MONTH(BG$15)),
NETWORKDAYS.INTL((EOMONTH(BG$15-1,1))-_xlpm.DD,EOMONTH(BG$15-1,1),1,_xlpm.VD),
AND(MONTH($AW32)=MONTH(BG$15),MONTH($AX32)=MONTH(BG$15)),
NETWORKDAYS.INTL($AW32,$AX32,1,_xlpm.VD)))),0)),
$DH32="месяц",
$BP32*BG32,
$DH32="неделя",
$BP32*BG32/7*(ROUNDUP((DAY(EOMONTH(BG$15,0)))/4,0))),
0)</f>
        <v/>
      </c>
      <c r="BY32" s="125">
        <f t="array" ref="BY32">
IFERROR(
_xlfn.IFS(
$DH32="день_1",
$BP32*$BL32/($AX32-$AW32+1)*BH32*(DAY(EOMONTH(BH$15,0))),
$DH32="день_2",
$BP32/30*MAX(MIN($AX32,EOMONTH(BH$15,0))-MAX($AW32,BH$15)+1,),
$DH32="раб.день",
$BP32/30*(IFERROR(
_xlfn.LET(_xlpm.VD,
CHOOSE(
{1;2;3;4;5;6;7;8;9;10;11;12;13;14;15;16;17;18},
45658,45659,45660,45661,45662,45663,45664,45665,45711,45724,45778,45779,45785,45786,45820,45821,45965,46022),
_xlfn.LET(_xlpm.DD,
MAX(MIN($AX32,EOMONTH(BH$15,0))-MAX($AW32,BH$15),),
_xlfn.IFS(
AND(MONTH($AW32)=MONTH(BH$15),MONTH($AX32)&lt;&gt;MONTH(BH$15)),
NETWORKDAYS.INTL($AW32,$AW32+_xlpm.DD,1,_xlpm.VD),
AND(MONTH($AW32)&lt;&gt;MONTH(BH$15),MONTH($AX32)=MONTH(BH$15)),
NETWORKDAYS.INTL(($AX32)-_xlpm.DD,$AX32,1,_xlpm.VD),
AND(MONTH($AW32)&lt;MONTH(BH$15),MONTH($AX32)&gt;MONTH(BH$15)),
NETWORKDAYS.INTL((EOMONTH(BH$15-1,1))-_xlpm.DD,EOMONTH(BH$15-1,1),1,_xlpm.VD),
AND(MONTH($AW32)=MONTH(BH$15),MONTH($AX32)=MONTH(BH$15)),
NETWORKDAYS.INTL($AW32,$AX32,1,_xlpm.VD)))),0)),
$DH32="месяц",
$BP32*BH32,
$DH32="неделя",
$BP32*BH32/7*(ROUNDUP((DAY(EOMONTH(BH$15,0)))/4,0))),
0)</f>
        <v/>
      </c>
      <c r="BZ32" s="125">
        <f t="array" ref="BZ32">
IFERROR(
_xlfn.IFS(
$DH32="день_1",
$BP32*$BL32/($AX32-$AW32+1)*BI32*(DAY(EOMONTH(BI$15,0))),
$DH32="день_2",
$BP32/30*MAX(MIN($AX32,EOMONTH(BI$15,0))-MAX($AW32,BI$15)+1,),
$DH32="раб.день",
$BP32/30*(IFERROR(
_xlfn.LET(_xlpm.VD,
CHOOSE(
{1;2;3;4;5;6;7;8;9;10;11;12;13;14;15;16;17;18},
45658,45659,45660,45661,45662,45663,45664,45665,45711,45724,45778,45779,45785,45786,45820,45821,45965,46022),
_xlfn.LET(_xlpm.DD,
MAX(MIN($AX32,EOMONTH(BI$15,0))-MAX($AW32,BI$15),),
_xlfn.IFS(
AND(MONTH($AW32)=MONTH(BI$15),MONTH($AX32)&lt;&gt;MONTH(BI$15)),
NETWORKDAYS.INTL($AW32,$AW32+_xlpm.DD,1,_xlpm.VD),
AND(MONTH($AW32)&lt;&gt;MONTH(BI$15),MONTH($AX32)=MONTH(BI$15)),
NETWORKDAYS.INTL(($AX32)-_xlpm.DD,$AX32,1,_xlpm.VD),
AND(MONTH($AW32)&lt;MONTH(BI$15),MONTH($AX32)&gt;MONTH(BI$15)),
NETWORKDAYS.INTL((EOMONTH(BI$15-1,1))-_xlpm.DD,EOMONTH(BI$15-1,1),1,_xlpm.VD),
AND(MONTH($AW32)=MONTH(BI$15),MONTH($AX32)=MONTH(BI$15)),
NETWORKDAYS.INTL($AW32,$AX32,1,_xlpm.VD)))),0)),
$DH32="месяц",
$BP32*BI32,
$DH32="неделя",
$BP32*BI32/7*(ROUNDUP((DAY(EOMONTH(BI$15,0)))/4,0))),
0)</f>
        <v/>
      </c>
      <c r="CA32" s="125">
        <f t="array" ref="CA32">
IFERROR(
_xlfn.IFS(
$DH32="день_1",
$BP32*$BL32/($AX32-$AW32+1)*BJ32*(DAY(EOMONTH(BJ$15,0))),
$DH32="день_2",
$BP32/30*MAX(MIN($AX32,EOMONTH(BJ$15,0))-MAX($AW32,BJ$15)+1,),
$DH32="раб.день",
$BP32/30*(IFERROR(
_xlfn.LET(_xlpm.VD,
CHOOSE(
{1;2;3;4;5;6;7;8;9;10;11;12;13;14;15;16;17;18},
45658,45659,45660,45661,45662,45663,45664,45665,45711,45724,45778,45779,45785,45786,45820,45821,45965,46022),
_xlfn.LET(_xlpm.DD,
MAX(MIN($AX32,EOMONTH(BJ$15,0))-MAX($AW32,BJ$15),),
_xlfn.IFS(
AND(MONTH($AW32)=MONTH(BJ$15),MONTH($AX32)&lt;&gt;MONTH(BJ$15)),
NETWORKDAYS.INTL($AW32,$AW32+_xlpm.DD,1,_xlpm.VD),
AND(MONTH($AW32)&lt;&gt;MONTH(BJ$15),MONTH($AX32)=MONTH(BJ$15)),
NETWORKDAYS.INTL(($AX32)-_xlpm.DD,$AX32,1,_xlpm.VD),
AND(MONTH($AW32)&lt;MONTH(BJ$15),MONTH($AX32)&gt;MONTH(BJ$15)),
NETWORKDAYS.INTL((EOMONTH(BJ$15-1,1))-_xlpm.DD,EOMONTH(BJ$15-1,1),1,_xlpm.VD),
AND(MONTH($AW32)=MONTH(BJ$15),MONTH($AX32)=MONTH(BJ$15)),
NETWORKDAYS.INTL($AW32,$AX32,1,_xlpm.VD)))),0)),
$DH32="месяц",
$BP32*BJ32,
$DH32="неделя",
$BP32*BJ32/7*(ROUNDUP((DAY(EOMONTH(BJ$15,0)))/4,0))),
0)</f>
        <v/>
      </c>
      <c r="CB32" s="125">
        <f t="array" ref="CB32">
IFERROR(
_xlfn.IFS(
$DH32="день_1",
$BP32*$BL32/($AX32-$AW32+1)*BK32*(DAY(EOMONTH(BK$15,0))),
$DH32="день_2",
$BP32/30*MAX(MIN($AX32,EOMONTH(BK$15,0))-MAX($AW32,BK$15)+1,),
$DH32="раб.день",
$BP32/30*(IFERROR(
_xlfn.LET(_xlpm.VD,
CHOOSE(
{1;2;3;4;5;6;7;8;9;10;11;12;13;14;15;16;17;18},
45658,45659,45660,45661,45662,45663,45664,45665,45711,45724,45778,45779,45785,45786,45820,45821,45965,46022),
_xlfn.LET(_xlpm.DD,
MAX(MIN($AX32,EOMONTH(BK$15,0))-MAX($AW32,BK$15),),
_xlfn.IFS(
AND(MONTH($AW32)=MONTH(BK$15),MONTH($AX32)&lt;&gt;MONTH(BK$15)),
NETWORKDAYS.INTL($AW32,$AW32+_xlpm.DD,1,_xlpm.VD),
AND(MONTH($AW32)&lt;&gt;MONTH(BK$15),MONTH($AX32)=MONTH(BK$15)),
NETWORKDAYS.INTL(($AX32)-_xlpm.DD,$AX32,1,_xlpm.VD),
AND(MONTH($AW32)&lt;MONTH(BK$15),MONTH($AX32)&gt;MONTH(BK$15)),
NETWORKDAYS.INTL((EOMONTH(BK$15-1,1))-_xlpm.DD,EOMONTH(BK$15-1,1),1,_xlpm.VD),
AND(MONTH($AW32)=MONTH(BK$15),MONTH($AX32)=MONTH(BK$15)),
NETWORKDAYS.INTL($AW32,$AX32,1,_xlpm.VD)))),0)),
$DH32="месяц",
$BP32*BK32,
$DH32="неделя",
$BP32*BK32/7*(ROUNDUP((DAY(EOMONTH(BK$15,0)))/4,0))),
0)</f>
        <v/>
      </c>
      <c r="CC32" s="125">
        <f>SUM($BQ32:$CB32)</f>
        <v/>
      </c>
      <c r="CD32" s="126">
        <f>SUM($EH32:$EH32)</f>
        <v/>
      </c>
      <c r="CE32" s="126">
        <f>$CD32*$AB32</f>
        <v/>
      </c>
      <c r="CF32" s="126">
        <f>SUM($EK32:$EK32)</f>
        <v/>
      </c>
      <c r="CG32" s="126">
        <f>$CF32*$AB32</f>
        <v/>
      </c>
      <c r="CH32" s="126">
        <f>SUM($CC32,$CE32,$CG32)</f>
        <v/>
      </c>
      <c r="CI32" s="126">
        <f>$CH32*(1+$CM32)</f>
        <v/>
      </c>
      <c r="CJ32" s="127" t="n">
        <v>0</v>
      </c>
      <c r="CK32" s="126">
        <f>SUM($CH32:$CH32)*(1+$CJ32)</f>
        <v/>
      </c>
      <c r="CL32" s="126">
        <f>SUM($CH32:$CH32)*(1+$CM32)</f>
        <v/>
      </c>
      <c r="CM32" s="59" t="inlineStr">
        <is>
          <t>20%</t>
        </is>
      </c>
      <c r="CN32" s="59" t="n"/>
      <c r="CO32" s="72" t="n"/>
      <c r="CP32" s="59" t="n"/>
      <c r="CQ32" s="73" t="n"/>
      <c r="CR32" s="73" t="n"/>
      <c r="CS32" s="73" t="n"/>
      <c r="CT32" s="72" t="n"/>
      <c r="CU32" s="79" t="inlineStr">
        <is>
          <t> </t>
        </is>
      </c>
      <c r="CV32" s="60" t="n"/>
      <c r="CW32" s="60" t="n"/>
      <c r="CX32" s="60" t="n"/>
      <c r="CY32" s="127">
        <f>IFERROR(($CC32-$EE32)/($EE32/(1-$DQ32)),0)</f>
        <v/>
      </c>
      <c r="CZ32" s="127">
        <f>IFERROR(1-$EI32/($CE32),0)</f>
        <v/>
      </c>
      <c r="DA32" s="127">
        <f>IFERROR(1-$EL32/($CG32),0)</f>
        <v/>
      </c>
      <c r="DB32" s="126">
        <f>ROUND(IFERROR(($CI32/(1+$CM32)-$EN32),0),2)</f>
        <v/>
      </c>
      <c r="DC32" s="128" t="n"/>
      <c r="DD32" s="125" t="n"/>
      <c r="DE32" s="75" t="n">
        <v>0</v>
      </c>
      <c r="DF32" s="128" t="n"/>
      <c r="DG32" s="125">
        <f>IF($DC32=0,0,$DD32*($DC32*100%-$DE32*$DF32))*SUM($AB32:$AB32)</f>
        <v/>
      </c>
      <c r="DH32" s="129" t="inlineStr">
        <is>
          <t>месяц</t>
        </is>
      </c>
      <c r="DI32" s="130">
        <f t="array" ref="DI32">IFERROR(
IF($ES32="LisChannel",
(ROUND(((INDEX({174.625;153.888888888889;130.972222222222},MATCH($AI32,{2;3;4}),0))*$AG32*$AI32),2)),0),0)</f>
        <v/>
      </c>
      <c r="DJ32" s="130">
        <f>
_xlfn.LET(_xlpm.X,
IFERROR(
IF($ES32="НовиковТВ",
(_xlfn.LET(_xlpm.NTV,
_xlfn.LET(_xlpm.MIN,350000,
IF(SUMIFS($DI:$DI,$ES:$ES,"НовиковТВ")&lt;=_xlpm.MIN,
(SUMIFS($DI:$DI,$ES:$ES,"НовиковТВ")/(COUNTIFS($ES:$ES,"НовиковТВ")))*_xlpm.MIN/SUMIFS($DI:$DI,$ES:$ES,"НовиковТВ"),
DI32)),
_xlpm.NTV+$DG32/(1-(1-(_xlpm.NTV)*(1-$DL32)*(1-$DM32)*(1-$DN32)*(1-$DO32)*(1-$DP32)/_xlpm.NTV))))/(1+$EP32),
$DI32+$DG32/(1-(1-($DI32)*(1-$DL32)*(1-$DM32)*(1-$DN32)*(1-$DO32)*(1-$DP32)/$DI32))),
0),
_xlpm.X*(1+$CM32)*(1+$CW32)-_xlpm.X*(1+$CM32)+_xlpm.X)</f>
        <v/>
      </c>
      <c r="DK32" s="125" t="inlineStr">
        <is>
          <t>послед.</t>
        </is>
      </c>
      <c r="DL32" s="63" t="n">
        <v>0</v>
      </c>
      <c r="DM32" s="63" t="n">
        <v>0</v>
      </c>
      <c r="DN32" s="63" t="n">
        <v>0</v>
      </c>
      <c r="DO32" s="63" t="n">
        <v>0</v>
      </c>
      <c r="DP32" s="63" t="n">
        <v>0</v>
      </c>
      <c r="DQ32" s="63">
        <f t="array" ref="DQ32">IFERROR(_xlfn.IFS(
$DK32="послед.",1-(1-$DL32)*(1-$DM32)*(1-$DN32)*(1-$DO32)*(1-$DP32),
$DK32="сумм.",$DL32+$DM32+$DN32+$DO32+$DP32),
0)</f>
        <v/>
      </c>
      <c r="DR32" s="125">
        <f t="array" ref="DR32">
IFERROR(
_xlfn.IFS(
$BL32=0,
0,
$BL32&gt;0,
_xlfn.IFS($DK32="послед.",
$DJ32*(1-$DL32)*(1-$DM32)*(1-$DN32)*(1-$DO32)*(1-$DP32),
$DK32="сумм.",
$DJ32*(1-($DL32+$DM32+$DN32+$DO32+$DP32)))),0)</f>
        <v/>
      </c>
      <c r="DS32" s="125">
        <f t="array" ref="DS32">
IFERROR(_xlfn.IFS(
$DH32="день_1",
$DR32*$BL32/($AX32-$AW32+1)*AZ32*(DAY(EOMONTH(AZ$15,0))),
$DH32="день_2",
$DR32/30*MAX(MIN($AX32,EOMONTH(AZ$15,0))-MAX($AW32,AZ$15)+1,),
$DH32="раб.день",
$DR32/30*(IFERROR(
_xlfn.LET(_xlpm.VD,
CHOOSE(
{1;2;3;4;5;6;7;8;9;10;11;12;13;14;15;16;17;18},
45658,45659,45660,45661,45662,45663,45664,45665,45711,45724,45778,45779,45785,45786,45820,45821,45965,46022),
_xlfn.LET(_xlpm.DD,
MAX(MIN($AX32,EOMONTH(AZ$15,0))-MAX($AW32,AZ$15),),
_xlfn.IFS(
AND(MONTH($AW32)=MONTH(AZ$15),MONTH($AX32)&lt;&gt;MONTH(AZ$15)),
NETWORKDAYS.INTL($AW32,$AW32+_xlpm.DD,1,_xlpm.VD),
AND(MONTH($AW32)&lt;&gt;MONTH(AZ$15),MONTH($AX32)=MONTH(AZ$15)),
NETWORKDAYS.INTL(($AX32)-_xlpm.DD,$AX32,1,_xlpm.VD),
AND(MONTH($AW32)&lt;MONTH(AZ$15),MONTH($AX32)&gt;MONTH(AZ$15)),
NETWORKDAYS.INTL((EOMONTH(AZ$15-1,1))-_xlpm.DD,EOMONTH(AZ$15-1,1),1,_xlpm.VD),
AND(MONTH($AW32)=MONTH(AZ$15),MONTH($AX32)=MONTH(AZ$15)),
NETWORKDAYS.INTL($AW32,$AX32,1,_xlpm.VD)))),0)),
$DH32="месяц",
$DR32*AZ32,
$DH32="неделя",
$DR32*AZ32/7*(ROUNDUP((DAY(EOMONTH(AZ$15,0)))/4,0))),
0)</f>
        <v/>
      </c>
      <c r="DT32" s="125">
        <f t="array" ref="DT32">
IFERROR(_xlfn.IFS(
$DH32="день_1",
$DR32*$BL32/($AX32-$AW32+1)*BA32*(DAY(EOMONTH(BA$15,0))),
$DH32="день_2",
$DR32/30*MAX(MIN($AX32,EOMONTH(BA$15,0))-MAX($AW32,BA$15)+1,),
$DH32="раб.день",
$DR32/30*(IFERROR(
_xlfn.LET(_xlpm.VD,
CHOOSE(
{1;2;3;4;5;6;7;8;9;10;11;12;13;14;15;16;17;18},
45658,45659,45660,45661,45662,45663,45664,45665,45711,45724,45778,45779,45785,45786,45820,45821,45965,46022),
_xlfn.LET(_xlpm.DD,
MAX(MIN($AX32,EOMONTH(BA$15,0))-MAX($AW32,BA$15),),
_xlfn.IFS(
AND(MONTH($AW32)=MONTH(BA$15),MONTH($AX32)&lt;&gt;MONTH(BA$15)),
NETWORKDAYS.INTL($AW32,$AW32+_xlpm.DD,1,_xlpm.VD),
AND(MONTH($AW32)&lt;&gt;MONTH(BA$15),MONTH($AX32)=MONTH(BA$15)),
NETWORKDAYS.INTL(($AX32)-_xlpm.DD,$AX32,1,_xlpm.VD),
AND(MONTH($AW32)&lt;MONTH(BA$15),MONTH($AX32)&gt;MONTH(BA$15)),
NETWORKDAYS.INTL((EOMONTH(BA$15-1,1))-_xlpm.DD,EOMONTH(BA$15-1,1),1,_xlpm.VD),
AND(MONTH($AW32)=MONTH(BA$15),MONTH($AX32)=MONTH(BA$15)),
NETWORKDAYS.INTL($AW32,$AX32,1,_xlpm.VD)))),0)),
$DH32="месяц",
$DR32*BA32,
$DH32="неделя",
$DR32*BA32/7*(ROUNDUP((DAY(EOMONTH(BA$15,0)))/4,0))),
0)</f>
        <v/>
      </c>
      <c r="DU32" s="125">
        <f t="array" ref="DU32">
IFERROR(_xlfn.IFS(
$DH32="день_1",
$DR32*$BL32/($AX32-$AW32+1)*BB32*(DAY(EOMONTH(BB$15,0))),
$DH32="день_2",
$DR32/30*MAX(MIN($AX32,EOMONTH(BB$15,0))-MAX($AW32,BB$15)+1,),
$DH32="раб.день",
$DR32/30*(IFERROR(
_xlfn.LET(_xlpm.VD,
CHOOSE(
{1;2;3;4;5;6;7;8;9;10;11;12;13;14;15;16;17;18},
45658,45659,45660,45661,45662,45663,45664,45665,45711,45724,45778,45779,45785,45786,45820,45821,45965,46022),
_xlfn.LET(_xlpm.DD,
MAX(MIN($AX32,EOMONTH(BB$15,0))-MAX($AW32,BB$15),),
_xlfn.IFS(
AND(MONTH($AW32)=MONTH(BB$15),MONTH($AX32)&lt;&gt;MONTH(BB$15)),
NETWORKDAYS.INTL($AW32,$AW32+_xlpm.DD,1,_xlpm.VD),
AND(MONTH($AW32)&lt;&gt;MONTH(BB$15),MONTH($AX32)=MONTH(BB$15)),
NETWORKDAYS.INTL(($AX32)-_xlpm.DD,$AX32,1,_xlpm.VD),
AND(MONTH($AW32)&lt;MONTH(BB$15),MONTH($AX32)&gt;MONTH(BB$15)),
NETWORKDAYS.INTL((EOMONTH(BB$15-1,1))-_xlpm.DD,EOMONTH(BB$15-1,1),1,_xlpm.VD),
AND(MONTH($AW32)=MONTH(BB$15),MONTH($AX32)=MONTH(BB$15)),
NETWORKDAYS.INTL($AW32,$AX32,1,_xlpm.VD)))),0)),
$DH32="месяц",
$DR32*BB32,
$DH32="неделя",
$DR32*BB32/7*(ROUNDUP((DAY(EOMONTH(BB$15,0)))/4,0))),
0)</f>
        <v/>
      </c>
      <c r="DV32" s="125">
        <f t="array" ref="DV32">
IFERROR(_xlfn.IFS(
$DH32="день_1",
$DR32*$BL32/($AX32-$AW32+1)*BC32*(DAY(EOMONTH(BC$15,0))),
$DH32="день_2",
$DR32/30*MAX(MIN($AX32,EOMONTH(BC$15,0))-MAX($AW32,BC$15)+1,),
$DH32="раб.день",
$DR32/30*(IFERROR(
_xlfn.LET(_xlpm.VD,
CHOOSE(
{1;2;3;4;5;6;7;8;9;10;11;12;13;14;15;16;17;18},
45658,45659,45660,45661,45662,45663,45664,45665,45711,45724,45778,45779,45785,45786,45820,45821,45965,46022),
_xlfn.LET(_xlpm.DD,
MAX(MIN($AX32,EOMONTH(BC$15,0))-MAX($AW32,BC$15),),
_xlfn.IFS(
AND(MONTH($AW32)=MONTH(BC$15),MONTH($AX32)&lt;&gt;MONTH(BC$15)),
NETWORKDAYS.INTL($AW32,$AW32+_xlpm.DD,1,_xlpm.VD),
AND(MONTH($AW32)&lt;&gt;MONTH(BC$15),MONTH($AX32)=MONTH(BC$15)),
NETWORKDAYS.INTL(($AX32)-_xlpm.DD,$AX32,1,_xlpm.VD),
AND(MONTH($AW32)&lt;MONTH(BC$15),MONTH($AX32)&gt;MONTH(BC$15)),
NETWORKDAYS.INTL((EOMONTH(BC$15-1,1))-_xlpm.DD,EOMONTH(BC$15-1,1),1,_xlpm.VD),
AND(MONTH($AW32)=MONTH(BC$15),MONTH($AX32)=MONTH(BC$15)),
NETWORKDAYS.INTL($AW32,$AX32,1,_xlpm.VD)))),0)),
$DH32="месяц",
$DR32*BC32,
$DH32="неделя",
$DR32*BC32/7*(ROUNDUP((DAY(EOMONTH(BC$15,0)))/4,0))),
0)</f>
        <v/>
      </c>
      <c r="DW32" s="125">
        <f t="array" ref="DW32">
IFERROR(_xlfn.IFS(
$DH32="день_1",
$DR32*$BL32/($AX32-$AW32+1)*BD32*(DAY(EOMONTH(BD$15,0))),
$DH32="день_2",
$DR32/30*MAX(MIN($AX32,EOMONTH(BD$15,0))-MAX($AW32,BD$15)+1,),
$DH32="раб.день",
$DR32/30*(IFERROR(
_xlfn.LET(_xlpm.VD,
CHOOSE(
{1;2;3;4;5;6;7;8;9;10;11;12;13;14;15;16;17;18},
45658,45659,45660,45661,45662,45663,45664,45665,45711,45724,45778,45779,45785,45786,45820,45821,45965,46022),
_xlfn.LET(_xlpm.DD,
MAX(MIN($AX32,EOMONTH(BD$15,0))-MAX($AW32,BD$15),),
_xlfn.IFS(
AND(MONTH($AW32)=MONTH(BD$15),MONTH($AX32)&lt;&gt;MONTH(BD$15)),
NETWORKDAYS.INTL($AW32,$AW32+_xlpm.DD,1,_xlpm.VD),
AND(MONTH($AW32)&lt;&gt;MONTH(BD$15),MONTH($AX32)=MONTH(BD$15)),
NETWORKDAYS.INTL(($AX32)-_xlpm.DD,$AX32,1,_xlpm.VD),
AND(MONTH($AW32)&lt;MONTH(BD$15),MONTH($AX32)&gt;MONTH(BD$15)),
NETWORKDAYS.INTL((EOMONTH(BD$15-1,1))-_xlpm.DD,EOMONTH(BD$15-1,1),1,_xlpm.VD),
AND(MONTH($AW32)=MONTH(BD$15),MONTH($AX32)=MONTH(BD$15)),
NETWORKDAYS.INTL($AW32,$AX32,1,_xlpm.VD)))),0)),
$DH32="месяц",
$DR32*BD32,
$DH32="неделя",
$DR32*BD32/7*(ROUNDUP((DAY(EOMONTH(BD$15,0)))/4,0))),
0)</f>
        <v/>
      </c>
      <c r="DX32" s="125">
        <f t="array" ref="DX32">
IFERROR(_xlfn.IFS(
$DH32="день_1",
$DR32*$BL32/($AX32-$AW32+1)*BE32*(DAY(EOMONTH(BE$15,0))),
$DH32="день_2",
$DR32/30*MAX(MIN($AX32,EOMONTH(BE$15,0))-MAX($AW32,BE$15)+1,),
$DH32="раб.день",
$DR32/30*(IFERROR(
_xlfn.LET(_xlpm.VD,
CHOOSE(
{1;2;3;4;5;6;7;8;9;10;11;12;13;14;15;16;17;18},
45658,45659,45660,45661,45662,45663,45664,45665,45711,45724,45778,45779,45785,45786,45820,45821,45965,46022),
_xlfn.LET(_xlpm.DD,
MAX(MIN($AX32,EOMONTH(BE$15,0))-MAX($AW32,BE$15),),
_xlfn.IFS(
AND(MONTH($AW32)=MONTH(BE$15),MONTH($AX32)&lt;&gt;MONTH(BE$15)),
NETWORKDAYS.INTL($AW32,$AW32+_xlpm.DD,1,_xlpm.VD),
AND(MONTH($AW32)&lt;&gt;MONTH(BE$15),MONTH($AX32)=MONTH(BE$15)),
NETWORKDAYS.INTL(($AX32)-_xlpm.DD,$AX32,1,_xlpm.VD),
AND(MONTH($AW32)&lt;MONTH(BE$15),MONTH($AX32)&gt;MONTH(BE$15)),
NETWORKDAYS.INTL((EOMONTH(BE$15-1,1))-_xlpm.DD,EOMONTH(BE$15-1,1),1,_xlpm.VD),
AND(MONTH($AW32)=MONTH(BE$15),MONTH($AX32)=MONTH(BE$15)),
NETWORKDAYS.INTL($AW32,$AX32,1,_xlpm.VD)))),0)),
$DH32="месяц",
$DR32*BE32,
$DH32="неделя",
$DR32*BE32/7*(ROUNDUP((DAY(EOMONTH(BE$15,0)))/4,0))),
0)</f>
        <v/>
      </c>
      <c r="DY32" s="125">
        <f t="array" ref="DY32">
IFERROR(_xlfn.IFS(
$DH32="день_1",
$DR32*$BL32/($AX32-$AW32+1)*BF32*(DAY(EOMONTH(BF$15,0))),
$DH32="день_2",
$DR32/30*MAX(MIN($AX32,EOMONTH(BF$15,0))-MAX($AW32,BF$15)+1,),
$DH32="раб.день",
$DR32/30*(IFERROR(
_xlfn.LET(_xlpm.VD,
CHOOSE(
{1;2;3;4;5;6;7;8;9;10;11;12;13;14;15;16;17;18},
45658,45659,45660,45661,45662,45663,45664,45665,45711,45724,45778,45779,45785,45786,45820,45821,45965,46022),
_xlfn.LET(_xlpm.DD,
MAX(MIN($AX32,EOMONTH(BF$15,0))-MAX($AW32,BF$15),),
_xlfn.IFS(
AND(MONTH($AW32)=MONTH(BF$15),MONTH($AX32)&lt;&gt;MONTH(BF$15)),
NETWORKDAYS.INTL($AW32,$AW32+_xlpm.DD,1,_xlpm.VD),
AND(MONTH($AW32)&lt;&gt;MONTH(BF$15),MONTH($AX32)=MONTH(BF$15)),
NETWORKDAYS.INTL(($AX32)-_xlpm.DD,$AX32,1,_xlpm.VD),
AND(MONTH($AW32)&lt;MONTH(BF$15),MONTH($AX32)&gt;MONTH(BF$15)),
NETWORKDAYS.INTL((EOMONTH(BF$15-1,1))-_xlpm.DD,EOMONTH(BF$15-1,1),1,_xlpm.VD),
AND(MONTH($AW32)=MONTH(BF$15),MONTH($AX32)=MONTH(BF$15)),
NETWORKDAYS.INTL($AW32,$AX32,1,_xlpm.VD)))),0)),
$DH32="месяц",
$DR32*BF32,
$DH32="неделя",
$DR32*BF32/7*(ROUNDUP((DAY(EOMONTH(BF$15,0)))/4,0))),
0)</f>
        <v/>
      </c>
      <c r="DZ32" s="125">
        <f t="array" ref="DZ32">
IFERROR(_xlfn.IFS(
$DH32="день_1",
$DR32*$BL32/($AX32-$AW32+1)*BG32*(DAY(EOMONTH(BG$15,0))),
$DH32="день_2",
$DR32/30*MAX(MIN($AX32,EOMONTH(BG$15,0))-MAX($AW32,BG$15)+1,),
$DH32="раб.день",
$DR32/30*(IFERROR(
_xlfn.LET(_xlpm.VD,
CHOOSE(
{1;2;3;4;5;6;7;8;9;10;11;12;13;14;15;16;17;18},
45658,45659,45660,45661,45662,45663,45664,45665,45711,45724,45778,45779,45785,45786,45820,45821,45965,46022),
_xlfn.LET(_xlpm.DD,
MAX(MIN($AX32,EOMONTH(BG$15,0))-MAX($AW32,BG$15),),
_xlfn.IFS(
AND(MONTH($AW32)=MONTH(BG$15),MONTH($AX32)&lt;&gt;MONTH(BG$15)),
NETWORKDAYS.INTL($AW32,$AW32+_xlpm.DD,1,_xlpm.VD),
AND(MONTH($AW32)&lt;&gt;MONTH(BG$15),MONTH($AX32)=MONTH(BG$15)),
NETWORKDAYS.INTL(($AX32)-_xlpm.DD,$AX32,1,_xlpm.VD),
AND(MONTH($AW32)&lt;MONTH(BG$15),MONTH($AX32)&gt;MONTH(BG$15)),
NETWORKDAYS.INTL((EOMONTH(BG$15-1,1))-_xlpm.DD,EOMONTH(BG$15-1,1),1,_xlpm.VD),
AND(MONTH($AW32)=MONTH(BG$15),MONTH($AX32)=MONTH(BG$15)),
NETWORKDAYS.INTL($AW32,$AX32,1,_xlpm.VD)))),0)),
$DH32="месяц",
$DR32*BG32,
$DH32="неделя",
$DR32*BG32/7*(ROUNDUP((DAY(EOMONTH(BG$15,0)))/4,0))),
0)</f>
        <v/>
      </c>
      <c r="EA32" s="125">
        <f t="array" ref="EA32">
IFERROR(_xlfn.IFS(
$DH32="день_1",
$DR32*$BL32/($AX32-$AW32+1)*BH32*(DAY(EOMONTH(BH$15,0))),
$DH32="день_2",
$DR32/30*MAX(MIN($AX32,EOMONTH(BH$15,0))-MAX($AW32,BH$15)+1,),
$DH32="раб.день",
$DR32/30*(IFERROR(
_xlfn.LET(_xlpm.VD,
CHOOSE(
{1;2;3;4;5;6;7;8;9;10;11;12;13;14;15;16;17;18},
45658,45659,45660,45661,45662,45663,45664,45665,45711,45724,45778,45779,45785,45786,45820,45821,45965,46022),
_xlfn.LET(_xlpm.DD,
MAX(MIN($AX32,EOMONTH(BH$15,0))-MAX($AW32,BH$15),),
_xlfn.IFS(
AND(MONTH($AW32)=MONTH(BH$15),MONTH($AX32)&lt;&gt;MONTH(BH$15)),
NETWORKDAYS.INTL($AW32,$AW32+_xlpm.DD,1,_xlpm.VD),
AND(MONTH($AW32)&lt;&gt;MONTH(BH$15),MONTH($AX32)=MONTH(BH$15)),
NETWORKDAYS.INTL(($AX32)-_xlpm.DD,$AX32,1,_xlpm.VD),
AND(MONTH($AW32)&lt;MONTH(BH$15),MONTH($AX32)&gt;MONTH(BH$15)),
NETWORKDAYS.INTL((EOMONTH(BH$15-1,1))-_xlpm.DD,EOMONTH(BH$15-1,1),1,_xlpm.VD),
AND(MONTH($AW32)=MONTH(BH$15),MONTH($AX32)=MONTH(BH$15)),
NETWORKDAYS.INTL($AW32,$AX32,1,_xlpm.VD)))),0)),
$DH32="месяц",
$DR32*BH32,
$DH32="неделя",
$DR32*BH32/7*(ROUNDUP((DAY(EOMONTH(BH$15,0)))/4,0))),
0)</f>
        <v/>
      </c>
      <c r="EB32" s="125">
        <f t="array" ref="EB32">
IFERROR(_xlfn.IFS(
$DH32="день_1",
$DR32*$BL32/($AX32-$AW32+1)*BI32*(DAY(EOMONTH(BI$15,0))),
$DH32="день_2",
$DR32/30*MAX(MIN($AX32,EOMONTH(BI$15,0))-MAX($AW32,BI$15)+1,),
$DH32="раб.день",
$DR32/30*(IFERROR(
_xlfn.LET(_xlpm.VD,
CHOOSE(
{1;2;3;4;5;6;7;8;9;10;11;12;13;14;15;16;17;18},
45658,45659,45660,45661,45662,45663,45664,45665,45711,45724,45778,45779,45785,45786,45820,45821,45965,46022),
_xlfn.LET(_xlpm.DD,
MAX(MIN($AX32,EOMONTH(BI$15,0))-MAX($AW32,BI$15),),
_xlfn.IFS(
AND(MONTH($AW32)=MONTH(BI$15),MONTH($AX32)&lt;&gt;MONTH(BI$15)),
NETWORKDAYS.INTL($AW32,$AW32+_xlpm.DD,1,_xlpm.VD),
AND(MONTH($AW32)&lt;&gt;MONTH(BI$15),MONTH($AX32)=MONTH(BI$15)),
NETWORKDAYS.INTL(($AX32)-_xlpm.DD,$AX32,1,_xlpm.VD),
AND(MONTH($AW32)&lt;MONTH(BI$15),MONTH($AX32)&gt;MONTH(BI$15)),
NETWORKDAYS.INTL((EOMONTH(BI$15-1,1))-_xlpm.DD,EOMONTH(BI$15-1,1),1,_xlpm.VD),
AND(MONTH($AW32)=MONTH(BI$15),MONTH($AX32)=MONTH(BI$15)),
NETWORKDAYS.INTL($AW32,$AX32,1,_xlpm.VD)))),0)),
$DH32="месяц",
$DR32*BI32,
$DH32="неделя",
$DR32*BI32/7*(ROUNDUP((DAY(EOMONTH(BI$15,0)))/4,0))),
0)</f>
        <v/>
      </c>
      <c r="EC32" s="125">
        <f t="array" ref="EC32">
IFERROR(_xlfn.IFS(
$DH32="день_1",
$DR32*$BL32/($AX32-$AW32+1)*BJ32*(DAY(EOMONTH(BJ$15,0))),
$DH32="день_2",
$DR32/30*MAX(MIN($AX32,EOMONTH(BJ$15,0))-MAX($AW32,BJ$15)+1,),
$DH32="раб.день",
$DR32/30*(IFERROR(
_xlfn.LET(_xlpm.VD,
CHOOSE(
{1;2;3;4;5;6;7;8;9;10;11;12;13;14;15;16;17;18},
45658,45659,45660,45661,45662,45663,45664,45665,45711,45724,45778,45779,45785,45786,45820,45821,45965,46022),
_xlfn.LET(_xlpm.DD,
MAX(MIN($AX32,EOMONTH(BJ$15,0))-MAX($AW32,BJ$15),),
_xlfn.IFS(
AND(MONTH($AW32)=MONTH(BJ$15),MONTH($AX32)&lt;&gt;MONTH(BJ$15)),
NETWORKDAYS.INTL($AW32,$AW32+_xlpm.DD,1,_xlpm.VD),
AND(MONTH($AW32)&lt;&gt;MONTH(BJ$15),MONTH($AX32)=MONTH(BJ$15)),
NETWORKDAYS.INTL(($AX32)-_xlpm.DD,$AX32,1,_xlpm.VD),
AND(MONTH($AW32)&lt;MONTH(BJ$15),MONTH($AX32)&gt;MONTH(BJ$15)),
NETWORKDAYS.INTL((EOMONTH(BJ$15-1,1))-_xlpm.DD,EOMONTH(BJ$15-1,1),1,_xlpm.VD),
AND(MONTH($AW32)=MONTH(BJ$15),MONTH($AX32)=MONTH(BJ$15)),
NETWORKDAYS.INTL($AW32,$AX32,1,_xlpm.VD)))),0)),
$DH32="месяц",
$DR32*BJ32,
$DH32="неделя",
$DR32*BJ32/7*(ROUNDUP((DAY(EOMONTH(BJ$15,0)))/4,0))),
0)</f>
        <v/>
      </c>
      <c r="ED32" s="125">
        <f t="array" ref="ED32">
IFERROR(_xlfn.IFS(
$DH32="день_1",
$DR32*$BL32/($AX32-$AW32+1)*BK32*(DAY(EOMONTH(BK$15,0))),
$DH32="день_2",
$DR32/30*MAX(MIN($AX32,EOMONTH(BK$15,0))-MAX($AW32,BK$15)+1,),
$DH32="раб.день",
$DR32/30*(IFERROR(
_xlfn.LET(_xlpm.VD,
CHOOSE(
{1;2;3;4;5;6;7;8;9;10;11;12;13;14;15;16;17;18},
45658,45659,45660,45661,45662,45663,45664,45665,45711,45724,45778,45779,45785,45786,45820,45821,45965,46022),
_xlfn.LET(_xlpm.DD,
MAX(MIN($AX32,EOMONTH(BK$15,0))-MAX($AW32,BK$15),),
_xlfn.IFS(
AND(MONTH($AW32)=MONTH(BK$15),MONTH($AX32)&lt;&gt;MONTH(BK$15)),
NETWORKDAYS.INTL($AW32,$AW32+_xlpm.DD,1,_xlpm.VD),
AND(MONTH($AW32)&lt;&gt;MONTH(BK$15),MONTH($AX32)=MONTH(BK$15)),
NETWORKDAYS.INTL(($AX32)-_xlpm.DD,$AX32,1,_xlpm.VD),
AND(MONTH($AW32)&lt;MONTH(BK$15),MONTH($AX32)&gt;MONTH(BK$15)),
NETWORKDAYS.INTL((EOMONTH(BK$15-1,1))-_xlpm.DD,EOMONTH(BK$15-1,1),1,_xlpm.VD),
AND(MONTH($AW32)=MONTH(BK$15),MONTH($AX32)=MONTH(BK$15)),
NETWORKDAYS.INTL($AW32,$AX32,1,_xlpm.VD)))),0)),
$DH32="месяц",
$DR32*BK32,
$DH32="неделя",
$DR32*BK32/7*(ROUNDUP((DAY(EOMONTH(BK$15,0)))/4,0))),
0)</f>
        <v/>
      </c>
      <c r="EE32" s="125">
        <f>SUM($DS32,$DT32,$DU32,$DV32,$DW32,$DX32,$DY32,$DZ32,$EA32,$EB32,$EC32,$ED32)</f>
        <v/>
      </c>
      <c r="EF32" s="125">
        <f>IFERROR(ROUND($EE32*(1+$EP32),2),0)</f>
        <v/>
      </c>
      <c r="EG32" s="128" t="n">
        <v>1</v>
      </c>
      <c r="EH32" s="126" t="n">
        <v>0</v>
      </c>
      <c r="EI32" s="126">
        <f>ROUND(SUM($EH32:$EH32)*SUM($AB32:$AB32)*$EG32,2)</f>
        <v/>
      </c>
      <c r="EJ32" s="126">
        <f>ROUND($EI32*(1+$EP32),2)</f>
        <v/>
      </c>
      <c r="EK32" s="126" t="n">
        <v>0</v>
      </c>
      <c r="EL32" s="126">
        <f>ROUND(SUM($EK32:$EK32)*SUM($AB32:$AB32)*$EG32,2)</f>
        <v/>
      </c>
      <c r="EM32" s="126">
        <f>ROUND($EL32*(1+$EP32),2)</f>
        <v/>
      </c>
      <c r="EN32" s="126">
        <f>SUM($EE32,$EI32,$EL32)</f>
        <v/>
      </c>
      <c r="EO32" s="126">
        <f>SUM($EF32,$EJ32,$EM32)</f>
        <v/>
      </c>
      <c r="EP32" s="59" t="inlineStr">
        <is>
          <t>20%</t>
        </is>
      </c>
      <c r="EQ32" s="59" t="n"/>
      <c r="ER32" s="60">
        <f t="array" ref="ER32">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MATCH(ES32,
{"AMS";"RussOutdoor";"HD Outdoor";"Ingroup";"IQ";"Ledproduction";"LisChannel";"Logic";"Media-PPL";"NovikovTV | НовиковТВ";"SMA";"SOK";"КрокусТВ | CrocusTV | IndoorTV";"Сити";"ТЯК Москва"},
0)),"")</f>
        <v/>
      </c>
      <c r="ES32" s="60" t="n"/>
      <c r="ET32" s="60">
        <f t="array" ref="ET32">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MATCH(ES32,
{"AMS";"RussOutdoor";"HD Outdoor";"Ingroup";"IQ";"Ledproduction";"LisChannel";"Logic";"Media-PPL";"NovikovTV | НовиковТВ";"SMA";"SOK";"КрокусТВ | CrocusTV | IndoorTV";"Сити";"ТЯК Москва"},
0)),"")</f>
        <v/>
      </c>
      <c r="EU32" s="60" t="n"/>
      <c r="EV32" s="60" t="n"/>
      <c r="EX32" s="110">
        <f t="array" ref="EX32">
($AR32/30
+N("ТРАФИК ПЛОЩАДКИ"))*
(IFERROR(
_xlfn.LET(
_xlpm.GPR,
HLOOKUP($L32,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(MATCH($T32,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IF($Q32="цифровой",_xlpm.GPR/$AG32,_xlpm.GPR/60)),
0)
+N("DWELL TIME"))*
(IF($AB32=0,0,IF($AB32=1,0.3,IF($AB32=2,0.5,IF($AB32&gt;2,1))))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_xlfn.IFS($AC32="да",1.2,$AC32="нет",1)*
_xlfn.IFS($AD32="да",1.2,$AD32="нет",1)*
IF(R32="статический",1,1.2)*
$X32*
INDEX(
{1.2;1;1.2;1.2;1;1.2;1.2;1.2;1.2;1.2;1.2;1;1.2;1.2;1.2;1.2;1;1;1.2;1.2;1.2;1;1;1;1;1.2;1.2;1.2;1.2;1;1;1;1;1.2;1.2;1.2;1.2;1.2;1.2;1.2;1.2;1;1;1.2;1;1;1;1;1.5;1;1;1.5;1.5;1.2},
MATCH($Q32,_xlpm.MI,0)))&gt;{0.02;0.04;0.06;0.1;0.2;0.4;0.6;0.8;1;2;4;6})),
{0;1;2;3;4;5;6;7;8;9;10;11;12},
0)))
+N("КОЭФФИЦИЕНТ КОНТАКТА"))))*
(_xlfn.IFS($X32&lt;0.1,$X32/1000,$X32&gt;25,5.2,AND($X32&gt;=0.1,$X32&lt;=25),(($X32*2+0.1)/10)*($X32/10)))*
IFERROR((_xlfn.LET(
_xlpm.MA,
{0;0.8;0.85;0.9;0.95;1},
_xlpm.MAA,
{0;1;2;3;4;5},
INDEX(_xlpm.MA,MATCH(SUMPRODUCT(--((IF(ROUND(_xlpm.MAA,1)&gt;5,5,ROUND($AB32,1)))&gt;{0;1;2;3;4;5})),_xlpm.MAA,0)))
+N("КОЭФФИЦИЕНТ КОЛ-ВО КОНСТРУКЦИЙ")),1)*
$AB32,0))*
(IF($Q32="цифровой",$AG32/15*$AI32,1)
+N("ДЛЯ ЦИФРЫ"))</f>
        <v/>
      </c>
      <c r="EY32" s="110">
        <f>IFERROR(EX32*AY32,0)</f>
        <v/>
      </c>
      <c r="EZ32" s="131">
        <f>IFERROR(DP32/EY32*1000,0)</f>
        <v/>
      </c>
      <c r="FA32" s="112">
        <f>IFERROR(FC32/FB32,0)</f>
        <v/>
      </c>
      <c r="FB32" s="112">
        <f>IFERROR((FC32/(EY32/FF32*#REF!))*0.825,0)</f>
        <v/>
      </c>
      <c r="FC32" s="112">
        <f>IFERROR(((EX32*30/AR32)*100)/30,0)</f>
        <v/>
      </c>
      <c r="FD32" s="112">
        <f>IFERROR(EY32/G32*100%,0)</f>
        <v/>
      </c>
      <c r="FE32" s="112">
        <f>IFERROR(FD32/FC32*100%,0)</f>
        <v/>
      </c>
      <c r="FF32" s="110">
        <f>IFERROR(AR32/30*AY32,0)</f>
        <v/>
      </c>
    </row>
    <row r="33" ht="13" customHeight="1">
      <c r="A33" s="59" t="n"/>
      <c r="B33" s="60" t="n"/>
      <c r="C33" s="60" t="n"/>
      <c r="D33" s="60">
        <f t="array" ref="D33">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MATCH($E33,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3" s="60">
        <f t="array" ref="E33">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MATCH($F33,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3" s="60" t="inlineStr"/>
      <c r="G33" s="60" t="n"/>
      <c r="H33" s="60">
        <f t="array" ref="H33">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MATCH($I33,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3" s="60" t="n"/>
      <c r="J33" s="60" t="n"/>
      <c r="K33" s="60" t="n"/>
      <c r="L33" s="60" t="n"/>
      <c r="M33" s="60" t="n"/>
      <c r="N33" s="60" t="n"/>
      <c r="O33" s="60" t="n"/>
      <c r="P33" s="60">
        <f t="array" ref="P33">
_xlfn.IFS(
ISNUMBER(MATCH($Q33,{"шелфбаннер","разделитель","монетница","чековая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ISNUMBER(MATCH($Q33,{"LED/LCD","видеокулер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ISNUMBER(MATCH($Q33,{"автомобиль","машина","выставочное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ISNUMBER(MATCH($Q33,{"билборд","лифтовая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ISNUMBER(MATCH($Q33,{"навигация","подвесной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ISNUMBER(MATCH($Q33,{"движущаяся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ISNUMBER(MATCH($Q33,{"каталог","журнал"},)),
"Пресса",
$Q33="","")</f>
        <v/>
      </c>
      <c r="Q33" s="60" t="n"/>
      <c r="R33" s="60">
        <f t="array" ref="R33">
IFERROR(
_xlfn.IFS(
OR(ISNUMBER(MATCH($Q33,{"экспозиция","макет","стенд","автостенд","авто стенд","выставочное пространство","выставочные стенды","модульные выставочные стенды","3Д конструкция","3D конструкция"},)),P33="Экспонирование"),
"нестандартный",
ISNUMBER(MATCH($Q33,{"скроллер","призматрон"},)),
"динамический",
$P33="Видео",
"цифровой",
OR($P33="Пресса",$P33="Щит",$P33="POSm",$P33="Подвес",$P33="Брендирование/оклейка"),
"статический"),"")</f>
        <v/>
      </c>
      <c r="S33" s="59" t="n"/>
      <c r="T33" s="60" t="n"/>
      <c r="U33" s="60" t="n"/>
      <c r="V33" s="60">
        <f>
IF(P33="Видео",
"цифровой постер/ролик",
IF(ISNUMBER(MATCH(Q33,{"короб световой","короб световой | лайтбокс","короб световой | кристалайт","лайтбокс","лайт бокс","кристалайт","LB","lightbox"},)),
"бэклит",
IF(P33="Брендирование/оклейка",
"перфарированная пленка/самоклейка",
IF(P33="Экспонирование",
"под запрос",
IF(P33="Подвес",
"баннер/ткань",
"")))))</f>
        <v/>
      </c>
      <c r="W33" s="59" t="n"/>
      <c r="X33" s="59" t="n"/>
      <c r="Y33" s="59" t="n"/>
      <c r="Z33" s="61" t="n"/>
      <c r="AA33" s="61" t="n"/>
      <c r="AB33" s="61">
        <f>IF(BL33&gt;0,Z33,0)</f>
        <v/>
      </c>
      <c r="AC33" s="59" t="n"/>
      <c r="AD33" s="59" t="n"/>
      <c r="AE33" s="59" t="n"/>
      <c r="AF33" s="59" t="n"/>
      <c r="AG33" s="59" t="n"/>
      <c r="AH33" s="59" t="n"/>
      <c r="AI33" s="59" t="n"/>
      <c r="AJ33" s="59" t="n"/>
      <c r="AK33" s="59" t="n"/>
      <c r="AL33" s="62">
        <f>IFERROR(IF(OR(R33="статический",R33="динамический",R33="нестандартный",R33="",R33=""),"-",IF(AND(AH33="-",AI33="-"),"-",AK33*3600/AH33*AI33)),"-")</f>
        <v/>
      </c>
      <c r="AM33" s="62">
        <f>IFERROR(IF(OR(R33="статический",R33="динамический",R33="",R33="", R33="BTL",R33="нестандартный"),"-",AG33*AI33*AL33/60),"-")</f>
        <v/>
      </c>
      <c r="AN33" s="63">
        <f>IFERROR(IF(AH33="","-",AG33*AI33/AH33),"-")</f>
        <v/>
      </c>
      <c r="AO33" s="59">
        <f>IFERROR(IF(OR($R33="статический",$R33="динамический",$R33="",$R33="",$R33="BTL",$R33="нестандартный"),"-",$AL33*$AY33),"-")</f>
        <v/>
      </c>
      <c r="AP33" s="62">
        <f>IFERROR(IF(OR($R33="статический",$R33="динамический",$R33="",$R33="",$R33="BTL",$R33="нестандартный"),"-",$AM33*AY33),"-")</f>
        <v/>
      </c>
      <c r="AQ33" s="64" t="n"/>
      <c r="AR33" s="61" t="n"/>
      <c r="AS33" s="61" t="n"/>
      <c r="AT33" s="61" t="n"/>
      <c r="AU33" s="65" t="n"/>
      <c r="AV33" s="124">
        <f>IFERROR(DR33/AT33*1000,"n/a")</f>
        <v/>
      </c>
      <c r="AW33" s="67" t="n"/>
      <c r="AX33" s="67" t="n"/>
      <c r="AY33" s="43">
        <f>IFERROR(IF(OR($AW33="",$AX33=""),"",_xlfn.DAYS($AX33+1,$AW33)),"")</f>
        <v/>
      </c>
      <c r="AZ33" s="68">
        <f t="array" ref="AZ33">
_xlfn.LET(_xlpm.COEFF,
IF($AW33+$AX33=0,0,IF(MAX(MIN($AX33,EOMONTH(AZ$15,0))-MAX($AW33,AZ$15)+1,)&gt;0,1,0)),
_xlfn.IFS(
$ES33="LisChannel",
_xlpm.COEFF*
INDEX({1;1;1.2;1.2;1;1;1;1;1.2;1.2;1.2;1.2},
MATCH(MONTH(AZ$15),
{1,2,3,4,5,6,7,8,9,10,11,12})),
CONCATENATE($ES33," ",$L33)="RussOutdoor метро",
_xlpm.COEFF*
INDEX({0.8;0.9;1.1;1.1;1;1;1;1;1.1;1.1;1.1;1.1},
MATCH(MONTH(AZ$15),
{1,2,3,4,5,6,7,8,9,10,11,12})),
$ES33&lt;&gt;"LisChannel",
_xlpm.COEFF,
$ES33&lt;&gt;"RussOutdoor",
_xlpm.COEFF))</f>
        <v/>
      </c>
      <c r="BA33" s="68">
        <f t="array" ref="BA33">
_xlfn.LET(_xlpm.COEFF,
IF($AW33+$AX33=0,0,IF(MAX(MIN($AX33,EOMONTH(BA$15,0))-MAX($AW33,BA$15)+1,)&gt;0,1,0)),
_xlfn.IFS(
$ES33="LisChannel",
_xlpm.COEFF*
INDEX({1;1;1.2;1.2;1;1;1;1;1.2;1.2;1.2;1.2},
MATCH(MONTH(BA$15),
{1,2,3,4,5,6,7,8,9,10,11,12})),
CONCATENATE($ES33," ",$L33)="RussOutdoor метро",
_xlpm.COEFF*
INDEX({0.8;0.9;1.1;1.1;1;1;1;1;1.1;1.1;1.1;1.1},
MATCH(MONTH(BA$15),
{1,2,3,4,5,6,7,8,9,10,11,12})),
$ES33&lt;&gt;"LisChannel",
_xlpm.COEFF,
$ES33&lt;&gt;"RussOutdoor",
_xlpm.COEFF))</f>
        <v/>
      </c>
      <c r="BB33" s="68">
        <f t="array" ref="BB33">
_xlfn.LET(_xlpm.COEFF,
IF($AW33+$AX33=0,0,IF(MAX(MIN($AX33,EOMONTH(BB$15,0))-MAX($AW33,BB$15)+1,)&gt;0,1,0)),
_xlfn.IFS(
$ES33="LisChannel",
_xlpm.COEFF*
INDEX({1;1;1.2;1.2;1;1;1;1;1.2;1.2;1.2;1.2},
MATCH(MONTH(BB$15),
{1,2,3,4,5,6,7,8,9,10,11,12})),
CONCATENATE($ES33," ",$L33)="RussOutdoor метро",
_xlpm.COEFF*
INDEX({0.8;0.9;1.1;1.1;1;1;1;1;1.1;1.1;1.1;1.1},
MATCH(MONTH(BB$15),
{1,2,3,4,5,6,7,8,9,10,11,12})),
$ES33&lt;&gt;"LisChannel",
_xlpm.COEFF,
$ES33&lt;&gt;"RussOutdoor",
_xlpm.COEFF))</f>
        <v/>
      </c>
      <c r="BC33" s="68">
        <f t="array" ref="BC33">
_xlfn.LET(_xlpm.COEFF,
IF($AW33+$AX33=0,0,IF(MAX(MIN($AX33,EOMONTH(BC$15,0))-MAX($AW33,BC$15)+1,)&gt;0,1,0)),
_xlfn.IFS(
$ES33="LisChannel",
_xlpm.COEFF*
INDEX({1;1;1.2;1.2;1;1;1;1;1.2;1.2;1.2;1.2},
MATCH(MONTH(BC$15),
{1,2,3,4,5,6,7,8,9,10,11,12})),
CONCATENATE($ES33," ",$L33)="RussOutdoor метро",
_xlpm.COEFF*
INDEX({0.8;0.9;1.1;1.1;1;1;1;1;1.1;1.1;1.1;1.1},
MATCH(MONTH(BC$15),
{1,2,3,4,5,6,7,8,9,10,11,12})),
$ES33&lt;&gt;"LisChannel",
_xlpm.COEFF,
$ES33&lt;&gt;"RussOutdoor",
_xlpm.COEFF))</f>
        <v/>
      </c>
      <c r="BD33" s="68">
        <f t="array" ref="BD33">
_xlfn.LET(_xlpm.COEFF,
IF($AW33+$AX33=0,0,IF(MAX(MIN($AX33,EOMONTH(BD$15,0))-MAX($AW33,BD$15)+1,)&gt;0,1,0)),
_xlfn.IFS(
$ES33="LisChannel",
_xlpm.COEFF*
INDEX({1;1;1.2;1.2;1;1;1;1;1.2;1.2;1.2;1.2},
MATCH(MONTH(BD$15),
{1,2,3,4,5,6,7,8,9,10,11,12})),
CONCATENATE($ES33," ",$L33)="RussOutdoor метро",
_xlpm.COEFF*
INDEX({0.8;0.9;1.1;1.1;1;1;1;1;1.1;1.1;1.1;1.1},
MATCH(MONTH(BD$15),
{1,2,3,4,5,6,7,8,9,10,11,12})),
$ES33&lt;&gt;"LisChannel",
_xlpm.COEFF,
$ES33&lt;&gt;"RussOutdoor",
_xlpm.COEFF))</f>
        <v/>
      </c>
      <c r="BE33" s="68">
        <f t="array" ref="BE33">
_xlfn.LET(_xlpm.COEFF,
IF($AW33+$AX33=0,0,IF(MAX(MIN($AX33,EOMONTH(BE$15,0))-MAX($AW33,BE$15)+1,)&gt;0,1,0)),
_xlfn.IFS(
$ES33="LisChannel",
_xlpm.COEFF*
INDEX({1;1;1.2;1.2;1;1;1;1;1.2;1.2;1.2;1.2},
MATCH(MONTH(BE$15),
{1,2,3,4,5,6,7,8,9,10,11,12})),
CONCATENATE($ES33," ",$L33)="RussOutdoor метро",
_xlpm.COEFF*
INDEX({0.8;0.9;1.1;1.1;1;1;1;1;1.1;1.1;1.1;1.1},
MATCH(MONTH(BE$15),
{1,2,3,4,5,6,7,8,9,10,11,12})),
$ES33&lt;&gt;"LisChannel",
_xlpm.COEFF,
$ES33&lt;&gt;"RussOutdoor",
_xlpm.COEFF))</f>
        <v/>
      </c>
      <c r="BF33" s="68">
        <f t="array" ref="BF33">
_xlfn.LET(_xlpm.COEFF,
IF($AW33+$AX33=0,0,IF(MAX(MIN($AX33,EOMONTH(BF$15,0))-MAX($AW33,BF$15)+1,)&gt;0,1,0)),
_xlfn.IFS(
$ES33="LisChannel",
_xlpm.COEFF*
INDEX({1;1;1.2;1.2;1;1;1;1;1.2;1.2;1.2;1.2},
MATCH(MONTH(BF$15),
{1,2,3,4,5,6,7,8,9,10,11,12})),
CONCATENATE($ES33," ",$L33)="RussOutdoor метро",
_xlpm.COEFF*
INDEX({0.8;0.9;1.1;1.1;1;1;1;1;1.1;1.1;1.1;1.1},
MATCH(MONTH(BF$15),
{1,2,3,4,5,6,7,8,9,10,11,12})),
$ES33&lt;&gt;"LisChannel",
_xlpm.COEFF,
$ES33&lt;&gt;"RussOutdoor",
_xlpm.COEFF))</f>
        <v/>
      </c>
      <c r="BG33" s="68">
        <f t="array" ref="BG33">
_xlfn.LET(_xlpm.COEFF,
IF($AW33+$AX33=0,0,IF(MAX(MIN($AX33,EOMONTH(BG$15,0))-MAX($AW33,BG$15)+1,)&gt;0,1,0)),
_xlfn.IFS(
$ES33="LisChannel",
_xlpm.COEFF*
INDEX({1;1;1.2;1.2;1;1;1;1;1.2;1.2;1.2;1.2},
MATCH(MONTH(BG$15),
{1,2,3,4,5,6,7,8,9,10,11,12})),
CONCATENATE($ES33," ",$L33)="RussOutdoor метро",
_xlpm.COEFF*
INDEX({0.8;0.9;1.1;1.1;1;1;1;1;1.1;1.1;1.1;1.1},
MATCH(MONTH(BG$15),
{1,2,3,4,5,6,7,8,9,10,11,12})),
$ES33&lt;&gt;"LisChannel",
_xlpm.COEFF,
$ES33&lt;&gt;"RussOutdoor",
_xlpm.COEFF))</f>
        <v/>
      </c>
      <c r="BH33" s="68">
        <f t="array" ref="BH33">
_xlfn.LET(_xlpm.COEFF,
IF($AW33+$AX33=0,0,IF(MAX(MIN($AX33,EOMONTH(BH$15,0))-MAX($AW33,BH$15)+1,)&gt;0,1,0)),
_xlfn.IFS(
$ES33="LisChannel",
_xlpm.COEFF*
INDEX({1;1;1.2;1.2;1;1;1;1;1.2;1.2;1.2;1.2},
MATCH(MONTH(BH$15),
{1,2,3,4,5,6,7,8,9,10,11,12})),
CONCATENATE($ES33," ",$L33)="RussOutdoor метро",
_xlpm.COEFF*
INDEX({0.8;0.9;1.1;1.1;1;1;1;1;1.1;1.1;1.1;1.1},
MATCH(MONTH(BH$15),
{1,2,3,4,5,6,7,8,9,10,11,12})),
$ES33&lt;&gt;"LisChannel",
_xlpm.COEFF,
$ES33&lt;&gt;"RussOutdoor",
_xlpm.COEFF))</f>
        <v/>
      </c>
      <c r="BI33" s="68">
        <f t="array" ref="BI33">
_xlfn.LET(_xlpm.COEFF,
IF($AW33+$AX33=0,0,IF(MAX(MIN($AX33,EOMONTH(BI$15,0))-MAX($AW33,BI$15)+1,)&gt;0,1,0)),
_xlfn.IFS(
$ES33="LisChannel",
_xlpm.COEFF*
INDEX({1;1;1.2;1.2;1;1;1;1;1.2;1.2;1.2;1.2},
MATCH(MONTH(BI$15),
{1,2,3,4,5,6,7,8,9,10,11,12})),
CONCATENATE($ES33," ",$L33)="RussOutdoor метро",
_xlpm.COEFF*
INDEX({0.8;0.9;1.1;1.1;1;1;1;1;1.1;1.1;1.1;1.1},
MATCH(MONTH(BI$15),
{1,2,3,4,5,6,7,8,9,10,11,12})),
$ES33&lt;&gt;"LisChannel",
_xlpm.COEFF,
$ES33&lt;&gt;"RussOutdoor",
_xlpm.COEFF))</f>
        <v/>
      </c>
      <c r="BJ33" s="68">
        <f t="array" ref="BJ33">
_xlfn.LET(_xlpm.COEFF,
IF($AW33+$AX33=0,0,IF(MAX(MIN($AX33,EOMONTH(BJ$15,0))-MAX($AW33,BJ$15)+1,)&gt;0,1,0)),
_xlfn.IFS(
$ES33="LisChannel",
_xlpm.COEFF*
INDEX({1;1;1.2;1.2;1;1;1;1;1.2;1.2;1.2;1.2},
MATCH(MONTH(BJ$15),
{1,2,3,4,5,6,7,8,9,10,11,12})),
CONCATENATE($ES33," ",$L33)="RussOutdoor метро",
_xlpm.COEFF*
INDEX({0.8;0.9;1.1;1.1;1;1;1;1;1.1;1.1;1.1;1.1},
MATCH(MONTH(BJ$15),
{1,2,3,4,5,6,7,8,9,10,11,12})),
$ES33&lt;&gt;"LisChannel",
_xlpm.COEFF,
$ES33&lt;&gt;"RussOutdoor",
_xlpm.COEFF))</f>
        <v/>
      </c>
      <c r="BK33" s="68">
        <f t="array" ref="BK33">
_xlfn.LET(_xlpm.COEFF,
IF($AW33+$AX33=0,0,IF(MAX(MIN($AX33,EOMONTH(BK$15,0))-MAX($AW33,BK$15)+1,)&gt;0,1,0)),
_xlfn.IFS(
$ES33="LisChannel",
_xlpm.COEFF*
INDEX({1;1;1.2;1.2;1;1;1;1;1.2;1.2;1.2;1.2},
MATCH(MONTH(BK$15),
{1,2,3,4,5,6,7,8,9,10,11,12})),
CONCATENATE($ES33," ",$L33)="RussOutdoor метро",
_xlpm.COEFF*
INDEX({0.8;0.9;1.1;1.1;1;1;1;1;1.1;1.1;1.1;1.1},
MATCH(MONTH(BK$15),
{1,2,3,4,5,6,7,8,9,10,11,12})),
$ES33&lt;&gt;"LisChannel",
_xlpm.COEFF,
$ES33&lt;&gt;"RussOutdoor",
_xlpm.COEFF))</f>
        <v/>
      </c>
      <c r="BL33" s="62">
        <f>COUNTIFS($AZ33:$BK33,"&gt;0")</f>
        <v/>
      </c>
      <c r="BM33" s="65" t="n"/>
      <c r="BN33" s="125">
        <f>$DJ33</f>
        <v/>
      </c>
      <c r="BO33" s="63">
        <f>$DQ33</f>
        <v/>
      </c>
      <c r="BP33" s="125">
        <f>
IFERROR(
IF($BL33=0,0,
$BN33*(1-$BO33)),
0)</f>
        <v/>
      </c>
      <c r="BQ33" s="125">
        <f t="array" ref="BQ33">
IFERROR(
_xlfn.IFS(
$DH33="день_1",
$BP33*$BL33/($AX33-$AW33+1)*AZ33*(DAY(EOMONTH(AZ$15,0))),
$DH33="день_2",
$BP33/30*MAX(MIN($AX33,EOMONTH(AZ$15,0))-MAX($AW33,AZ$15)+1,),
$DH33="раб.день",
$BP33/30*(IFERROR(
_xlfn.LET(_xlpm.VD,
CHOOSE(
{1;2;3;4;5;6;7;8;9;10;11;12;13;14;15;16;17;18},
45658,45659,45660,45661,45662,45663,45664,45665,45711,45724,45778,45779,45785,45786,45820,45821,45965,46022),
_xlfn.LET(_xlpm.DD,
MAX(MIN($AX33,EOMONTH(AZ$15,0))-MAX($AW33,AZ$15),),
_xlfn.IFS(
AND(MONTH($AW33)=MONTH(AZ$15),MONTH($AX33)&lt;&gt;MONTH(AZ$15)),
NETWORKDAYS.INTL($AW33,$AW33+_xlpm.DD,1,_xlpm.VD),
AND(MONTH($AW33)&lt;&gt;MONTH(AZ$15),MONTH($AX33)=MONTH(AZ$15)),
NETWORKDAYS.INTL(($AX33)-_xlpm.DD,$AX33,1,_xlpm.VD),
AND(MONTH($AW33)&lt;MONTH(AZ$15),MONTH($AX33)&gt;MONTH(AZ$15)),
NETWORKDAYS.INTL((EOMONTH(AZ$15-1,1))-_xlpm.DD,EOMONTH(AZ$15-1,1),1,_xlpm.VD),
AND(MONTH($AW33)=MONTH(AZ$15),MONTH($AX33)=MONTH(AZ$15)),
NETWORKDAYS.INTL($AW33,$AX33,1,_xlpm.VD)))),0)),
$DH33="месяц",
$BP33*AZ33,
$DH33="неделя",
$BP33*AZ33/7*(ROUNDUP((DAY(EOMONTH(AZ$15,0)))/4,0))),
0)</f>
        <v/>
      </c>
      <c r="BR33" s="125">
        <f t="array" ref="BR33">
IFERROR(
_xlfn.IFS(
$DH33="день_1",
$BP33*$BL33/($AX33-$AW33+1)*BA33*(DAY(EOMONTH(BA$15,0))),
$DH33="день_2",
$BP33/30*MAX(MIN($AX33,EOMONTH(BA$15,0))-MAX($AW33,BA$15)+1,),
$DH33="раб.день",
$BP33/30*(IFERROR(
_xlfn.LET(_xlpm.VD,
CHOOSE(
{1;2;3;4;5;6;7;8;9;10;11;12;13;14;15;16;17;18},
45658,45659,45660,45661,45662,45663,45664,45665,45711,45724,45778,45779,45785,45786,45820,45821,45965,46022),
_xlfn.LET(_xlpm.DD,
MAX(MIN($AX33,EOMONTH(BA$15,0))-MAX($AW33,BA$15),),
_xlfn.IFS(
AND(MONTH($AW33)=MONTH(BA$15),MONTH($AX33)&lt;&gt;MONTH(BA$15)),
NETWORKDAYS.INTL($AW33,$AW33+_xlpm.DD,1,_xlpm.VD),
AND(MONTH($AW33)&lt;&gt;MONTH(BA$15),MONTH($AX33)=MONTH(BA$15)),
NETWORKDAYS.INTL(($AX33)-_xlpm.DD,$AX33,1,_xlpm.VD),
AND(MONTH($AW33)&lt;MONTH(BA$15),MONTH($AX33)&gt;MONTH(BA$15)),
NETWORKDAYS.INTL((EOMONTH(BA$15-1,1))-_xlpm.DD,EOMONTH(BA$15-1,1),1,_xlpm.VD),
AND(MONTH($AW33)=MONTH(BA$15),MONTH($AX33)=MONTH(BA$15)),
NETWORKDAYS.INTL($AW33,$AX33,1,_xlpm.VD)))),0)),
$DH33="месяц",
$BP33*BA33,
$DH33="неделя",
$BP33*BA33/7*(ROUNDUP((DAY(EOMONTH(BA$15,0)))/4,0))),
0)</f>
        <v/>
      </c>
      <c r="BS33" s="125">
        <f t="array" ref="BS33">
IFERROR(
_xlfn.IFS(
$DH33="день_1",
$BP33*$BL33/($AX33-$AW33+1)*BB33*(DAY(EOMONTH(BB$15,0))),
$DH33="день_2",
$BP33/30*MAX(MIN($AX33,EOMONTH(BB$15,0))-MAX($AW33,BB$15)+1,),
$DH33="раб.день",
$BP33/30*(IFERROR(
_xlfn.LET(_xlpm.VD,
CHOOSE(
{1;2;3;4;5;6;7;8;9;10;11;12;13;14;15;16;17;18},
45658,45659,45660,45661,45662,45663,45664,45665,45711,45724,45778,45779,45785,45786,45820,45821,45965,46022),
_xlfn.LET(_xlpm.DD,
MAX(MIN($AX33,EOMONTH(BB$15,0))-MAX($AW33,BB$15),),
_xlfn.IFS(
AND(MONTH($AW33)=MONTH(BB$15),MONTH($AX33)&lt;&gt;MONTH(BB$15)),
NETWORKDAYS.INTL($AW33,$AW33+_xlpm.DD,1,_xlpm.VD),
AND(MONTH($AW33)&lt;&gt;MONTH(BB$15),MONTH($AX33)=MONTH(BB$15)),
NETWORKDAYS.INTL(($AX33)-_xlpm.DD,$AX33,1,_xlpm.VD),
AND(MONTH($AW33)&lt;MONTH(BB$15),MONTH($AX33)&gt;MONTH(BB$15)),
NETWORKDAYS.INTL((EOMONTH(BB$15-1,1))-_xlpm.DD,EOMONTH(BB$15-1,1),1,_xlpm.VD),
AND(MONTH($AW33)=MONTH(BB$15),MONTH($AX33)=MONTH(BB$15)),
NETWORKDAYS.INTL($AW33,$AX33,1,_xlpm.VD)))),0)),
$DH33="месяц",
$BP33*BB33,
$DH33="неделя",
$BP33*BB33/7*(ROUNDUP((DAY(EOMONTH(BB$15,0)))/4,0))),
0)</f>
        <v/>
      </c>
      <c r="BT33" s="125">
        <f t="array" ref="BT33">
IFERROR(
_xlfn.IFS(
$DH33="день_1",
$BP33*$BL33/($AX33-$AW33+1)*BC33*(DAY(EOMONTH(BC$15,0))),
$DH33="день_2",
$BP33/30*MAX(MIN($AX33,EOMONTH(BC$15,0))-MAX($AW33,BC$15)+1,),
$DH33="раб.день",
$BP33/30*(IFERROR(
_xlfn.LET(_xlpm.VD,
CHOOSE(
{1;2;3;4;5;6;7;8;9;10;11;12;13;14;15;16;17;18},
45658,45659,45660,45661,45662,45663,45664,45665,45711,45724,45778,45779,45785,45786,45820,45821,45965,46022),
_xlfn.LET(_xlpm.DD,
MAX(MIN($AX33,EOMONTH(BC$15,0))-MAX($AW33,BC$15),),
_xlfn.IFS(
AND(MONTH($AW33)=MONTH(BC$15),MONTH($AX33)&lt;&gt;MONTH(BC$15)),
NETWORKDAYS.INTL($AW33,$AW33+_xlpm.DD,1,_xlpm.VD),
AND(MONTH($AW33)&lt;&gt;MONTH(BC$15),MONTH($AX33)=MONTH(BC$15)),
NETWORKDAYS.INTL(($AX33)-_xlpm.DD,$AX33,1,_xlpm.VD),
AND(MONTH($AW33)&lt;MONTH(BC$15),MONTH($AX33)&gt;MONTH(BC$15)),
NETWORKDAYS.INTL((EOMONTH(BC$15-1,1))-_xlpm.DD,EOMONTH(BC$15-1,1),1,_xlpm.VD),
AND(MONTH($AW33)=MONTH(BC$15),MONTH($AX33)=MONTH(BC$15)),
NETWORKDAYS.INTL($AW33,$AX33,1,_xlpm.VD)))),0)),
$DH33="месяц",
$BP33*BC33,
$DH33="неделя",
$BP33*BC33/7*(ROUNDUP((DAY(EOMONTH(BC$15,0)))/4,0))),
0)</f>
        <v/>
      </c>
      <c r="BU33" s="125">
        <f t="array" ref="BU33">
IFERROR(
_xlfn.IFS(
$DH33="день_1",
$BP33*$BL33/($AX33-$AW33+1)*BD33*(DAY(EOMONTH(BD$15,0))),
$DH33="день_2",
$BP33/30*MAX(MIN($AX33,EOMONTH(BD$15,0))-MAX($AW33,BD$15)+1,),
$DH33="раб.день",
$BP33/30*(IFERROR(
_xlfn.LET(_xlpm.VD,
CHOOSE(
{1;2;3;4;5;6;7;8;9;10;11;12;13;14;15;16;17;18},
45658,45659,45660,45661,45662,45663,45664,45665,45711,45724,45778,45779,45785,45786,45820,45821,45965,46022),
_xlfn.LET(_xlpm.DD,
MAX(MIN($AX33,EOMONTH(BD$15,0))-MAX($AW33,BD$15),),
_xlfn.IFS(
AND(MONTH($AW33)=MONTH(BD$15),MONTH($AX33)&lt;&gt;MONTH(BD$15)),
NETWORKDAYS.INTL($AW33,$AW33+_xlpm.DD,1,_xlpm.VD),
AND(MONTH($AW33)&lt;&gt;MONTH(BD$15),MONTH($AX33)=MONTH(BD$15)),
NETWORKDAYS.INTL(($AX33)-_xlpm.DD,$AX33,1,_xlpm.VD),
AND(MONTH($AW33)&lt;MONTH(BD$15),MONTH($AX33)&gt;MONTH(BD$15)),
NETWORKDAYS.INTL((EOMONTH(BD$15-1,1))-_xlpm.DD,EOMONTH(BD$15-1,1),1,_xlpm.VD),
AND(MONTH($AW33)=MONTH(BD$15),MONTH($AX33)=MONTH(BD$15)),
NETWORKDAYS.INTL($AW33,$AX33,1,_xlpm.VD)))),0)),
$DH33="месяц",
$BP33*BD33,
$DH33="неделя",
$BP33*BD33/7*(ROUNDUP((DAY(EOMONTH(BD$15,0)))/4,0))),
0)</f>
        <v/>
      </c>
      <c r="BV33" s="125">
        <f t="array" ref="BV33">
IFERROR(
_xlfn.IFS(
$DH33="день_1",
$BP33*$BL33/($AX33-$AW33+1)*BE33*(DAY(EOMONTH(BE$15,0))),
$DH33="день_2",
$BP33/30*MAX(MIN($AX33,EOMONTH(BE$15,0))-MAX($AW33,BE$15)+1,),
$DH33="раб.день",
$BP33/30*(IFERROR(
_xlfn.LET(_xlpm.VD,
CHOOSE(
{1;2;3;4;5;6;7;8;9;10;11;12;13;14;15;16;17;18},
45658,45659,45660,45661,45662,45663,45664,45665,45711,45724,45778,45779,45785,45786,45820,45821,45965,46022),
_xlfn.LET(_xlpm.DD,
MAX(MIN($AX33,EOMONTH(BE$15,0))-MAX($AW33,BE$15),),
_xlfn.IFS(
AND(MONTH($AW33)=MONTH(BE$15),MONTH($AX33)&lt;&gt;MONTH(BE$15)),
NETWORKDAYS.INTL($AW33,$AW33+_xlpm.DD,1,_xlpm.VD),
AND(MONTH($AW33)&lt;&gt;MONTH(BE$15),MONTH($AX33)=MONTH(BE$15)),
NETWORKDAYS.INTL(($AX33)-_xlpm.DD,$AX33,1,_xlpm.VD),
AND(MONTH($AW33)&lt;MONTH(BE$15),MONTH($AX33)&gt;MONTH(BE$15)),
NETWORKDAYS.INTL((EOMONTH(BE$15-1,1))-_xlpm.DD,EOMONTH(BE$15-1,1),1,_xlpm.VD),
AND(MONTH($AW33)=MONTH(BE$15),MONTH($AX33)=MONTH(BE$15)),
NETWORKDAYS.INTL($AW33,$AX33,1,_xlpm.VD)))),0)),
$DH33="месяц",
$BP33*BE33,
$DH33="неделя",
$BP33*BE33/7*(ROUNDUP((DAY(EOMONTH(BE$15,0)))/4,0))),
0)</f>
        <v/>
      </c>
      <c r="BW33" s="125">
        <f t="array" ref="BW33">
IFERROR(
_xlfn.IFS(
$DH33="день_1",
$BP33*$BL33/($AX33-$AW33+1)*BF33*(DAY(EOMONTH(BF$15,0))),
$DH33="день_2",
$BP33/30*MAX(MIN($AX33,EOMONTH(BF$15,0))-MAX($AW33,BF$15)+1,),
$DH33="раб.день",
$BP33/30*(IFERROR(
_xlfn.LET(_xlpm.VD,
CHOOSE(
{1;2;3;4;5;6;7;8;9;10;11;12;13;14;15;16;17;18},
45658,45659,45660,45661,45662,45663,45664,45665,45711,45724,45778,45779,45785,45786,45820,45821,45965,46022),
_xlfn.LET(_xlpm.DD,
MAX(MIN($AX33,EOMONTH(BF$15,0))-MAX($AW33,BF$15),),
_xlfn.IFS(
AND(MONTH($AW33)=MONTH(BF$15),MONTH($AX33)&lt;&gt;MONTH(BF$15)),
NETWORKDAYS.INTL($AW33,$AW33+_xlpm.DD,1,_xlpm.VD),
AND(MONTH($AW33)&lt;&gt;MONTH(BF$15),MONTH($AX33)=MONTH(BF$15)),
NETWORKDAYS.INTL(($AX33)-_xlpm.DD,$AX33,1,_xlpm.VD),
AND(MONTH($AW33)&lt;MONTH(BF$15),MONTH($AX33)&gt;MONTH(BF$15)),
NETWORKDAYS.INTL((EOMONTH(BF$15-1,1))-_xlpm.DD,EOMONTH(BF$15-1,1),1,_xlpm.VD),
AND(MONTH($AW33)=MONTH(BF$15),MONTH($AX33)=MONTH(BF$15)),
NETWORKDAYS.INTL($AW33,$AX33,1,_xlpm.VD)))),0)),
$DH33="месяц",
$BP33*BF33,
$DH33="неделя",
$BP33*BF33/7*(ROUNDUP((DAY(EOMONTH(BF$15,0)))/4,0))),
0)</f>
        <v/>
      </c>
      <c r="BX33" s="125">
        <f t="array" ref="BX33">
IFERROR(
_xlfn.IFS(
$DH33="день_1",
$BP33*$BL33/($AX33-$AW33+1)*BG33*(DAY(EOMONTH(BG$15,0))),
$DH33="день_2",
$BP33/30*MAX(MIN($AX33,EOMONTH(BG$15,0))-MAX($AW33,BG$15)+1,),
$DH33="раб.день",
$BP33/30*(IFERROR(
_xlfn.LET(_xlpm.VD,
CHOOSE(
{1;2;3;4;5;6;7;8;9;10;11;12;13;14;15;16;17;18},
45658,45659,45660,45661,45662,45663,45664,45665,45711,45724,45778,45779,45785,45786,45820,45821,45965,46022),
_xlfn.LET(_xlpm.DD,
MAX(MIN($AX33,EOMONTH(BG$15,0))-MAX($AW33,BG$15),),
_xlfn.IFS(
AND(MONTH($AW33)=MONTH(BG$15),MONTH($AX33)&lt;&gt;MONTH(BG$15)),
NETWORKDAYS.INTL($AW33,$AW33+_xlpm.DD,1,_xlpm.VD),
AND(MONTH($AW33)&lt;&gt;MONTH(BG$15),MONTH($AX33)=MONTH(BG$15)),
NETWORKDAYS.INTL(($AX33)-_xlpm.DD,$AX33,1,_xlpm.VD),
AND(MONTH($AW33)&lt;MONTH(BG$15),MONTH($AX33)&gt;MONTH(BG$15)),
NETWORKDAYS.INTL((EOMONTH(BG$15-1,1))-_xlpm.DD,EOMONTH(BG$15-1,1),1,_xlpm.VD),
AND(MONTH($AW33)=MONTH(BG$15),MONTH($AX33)=MONTH(BG$15)),
NETWORKDAYS.INTL($AW33,$AX33,1,_xlpm.VD)))),0)),
$DH33="месяц",
$BP33*BG33,
$DH33="неделя",
$BP33*BG33/7*(ROUNDUP((DAY(EOMONTH(BG$15,0)))/4,0))),
0)</f>
        <v/>
      </c>
      <c r="BY33" s="125">
        <f t="array" ref="BY33">
IFERROR(
_xlfn.IFS(
$DH33="день_1",
$BP33*$BL33/($AX33-$AW33+1)*BH33*(DAY(EOMONTH(BH$15,0))),
$DH33="день_2",
$BP33/30*MAX(MIN($AX33,EOMONTH(BH$15,0))-MAX($AW33,BH$15)+1,),
$DH33="раб.день",
$BP33/30*(IFERROR(
_xlfn.LET(_xlpm.VD,
CHOOSE(
{1;2;3;4;5;6;7;8;9;10;11;12;13;14;15;16;17;18},
45658,45659,45660,45661,45662,45663,45664,45665,45711,45724,45778,45779,45785,45786,45820,45821,45965,46022),
_xlfn.LET(_xlpm.DD,
MAX(MIN($AX33,EOMONTH(BH$15,0))-MAX($AW33,BH$15),),
_xlfn.IFS(
AND(MONTH($AW33)=MONTH(BH$15),MONTH($AX33)&lt;&gt;MONTH(BH$15)),
NETWORKDAYS.INTL($AW33,$AW33+_xlpm.DD,1,_xlpm.VD),
AND(MONTH($AW33)&lt;&gt;MONTH(BH$15),MONTH($AX33)=MONTH(BH$15)),
NETWORKDAYS.INTL(($AX33)-_xlpm.DD,$AX33,1,_xlpm.VD),
AND(MONTH($AW33)&lt;MONTH(BH$15),MONTH($AX33)&gt;MONTH(BH$15)),
NETWORKDAYS.INTL((EOMONTH(BH$15-1,1))-_xlpm.DD,EOMONTH(BH$15-1,1),1,_xlpm.VD),
AND(MONTH($AW33)=MONTH(BH$15),MONTH($AX33)=MONTH(BH$15)),
NETWORKDAYS.INTL($AW33,$AX33,1,_xlpm.VD)))),0)),
$DH33="месяц",
$BP33*BH33,
$DH33="неделя",
$BP33*BH33/7*(ROUNDUP((DAY(EOMONTH(BH$15,0)))/4,0))),
0)</f>
        <v/>
      </c>
      <c r="BZ33" s="125">
        <f t="array" ref="BZ33">
IFERROR(
_xlfn.IFS(
$DH33="день_1",
$BP33*$BL33/($AX33-$AW33+1)*BI33*(DAY(EOMONTH(BI$15,0))),
$DH33="день_2",
$BP33/30*MAX(MIN($AX33,EOMONTH(BI$15,0))-MAX($AW33,BI$15)+1,),
$DH33="раб.день",
$BP33/30*(IFERROR(
_xlfn.LET(_xlpm.VD,
CHOOSE(
{1;2;3;4;5;6;7;8;9;10;11;12;13;14;15;16;17;18},
45658,45659,45660,45661,45662,45663,45664,45665,45711,45724,45778,45779,45785,45786,45820,45821,45965,46022),
_xlfn.LET(_xlpm.DD,
MAX(MIN($AX33,EOMONTH(BI$15,0))-MAX($AW33,BI$15),),
_xlfn.IFS(
AND(MONTH($AW33)=MONTH(BI$15),MONTH($AX33)&lt;&gt;MONTH(BI$15)),
NETWORKDAYS.INTL($AW33,$AW33+_xlpm.DD,1,_xlpm.VD),
AND(MONTH($AW33)&lt;&gt;MONTH(BI$15),MONTH($AX33)=MONTH(BI$15)),
NETWORKDAYS.INTL(($AX33)-_xlpm.DD,$AX33,1,_xlpm.VD),
AND(MONTH($AW33)&lt;MONTH(BI$15),MONTH($AX33)&gt;MONTH(BI$15)),
NETWORKDAYS.INTL((EOMONTH(BI$15-1,1))-_xlpm.DD,EOMONTH(BI$15-1,1),1,_xlpm.VD),
AND(MONTH($AW33)=MONTH(BI$15),MONTH($AX33)=MONTH(BI$15)),
NETWORKDAYS.INTL($AW33,$AX33,1,_xlpm.VD)))),0)),
$DH33="месяц",
$BP33*BI33,
$DH33="неделя",
$BP33*BI33/7*(ROUNDUP((DAY(EOMONTH(BI$15,0)))/4,0))),
0)</f>
        <v/>
      </c>
      <c r="CA33" s="125">
        <f t="array" ref="CA33">
IFERROR(
_xlfn.IFS(
$DH33="день_1",
$BP33*$BL33/($AX33-$AW33+1)*BJ33*(DAY(EOMONTH(BJ$15,0))),
$DH33="день_2",
$BP33/30*MAX(MIN($AX33,EOMONTH(BJ$15,0))-MAX($AW33,BJ$15)+1,),
$DH33="раб.день",
$BP33/30*(IFERROR(
_xlfn.LET(_xlpm.VD,
CHOOSE(
{1;2;3;4;5;6;7;8;9;10;11;12;13;14;15;16;17;18},
45658,45659,45660,45661,45662,45663,45664,45665,45711,45724,45778,45779,45785,45786,45820,45821,45965,46022),
_xlfn.LET(_xlpm.DD,
MAX(MIN($AX33,EOMONTH(BJ$15,0))-MAX($AW33,BJ$15),),
_xlfn.IFS(
AND(MONTH($AW33)=MONTH(BJ$15),MONTH($AX33)&lt;&gt;MONTH(BJ$15)),
NETWORKDAYS.INTL($AW33,$AW33+_xlpm.DD,1,_xlpm.VD),
AND(MONTH($AW33)&lt;&gt;MONTH(BJ$15),MONTH($AX33)=MONTH(BJ$15)),
NETWORKDAYS.INTL(($AX33)-_xlpm.DD,$AX33,1,_xlpm.VD),
AND(MONTH($AW33)&lt;MONTH(BJ$15),MONTH($AX33)&gt;MONTH(BJ$15)),
NETWORKDAYS.INTL((EOMONTH(BJ$15-1,1))-_xlpm.DD,EOMONTH(BJ$15-1,1),1,_xlpm.VD),
AND(MONTH($AW33)=MONTH(BJ$15),MONTH($AX33)=MONTH(BJ$15)),
NETWORKDAYS.INTL($AW33,$AX33,1,_xlpm.VD)))),0)),
$DH33="месяц",
$BP33*BJ33,
$DH33="неделя",
$BP33*BJ33/7*(ROUNDUP((DAY(EOMONTH(BJ$15,0)))/4,0))),
0)</f>
        <v/>
      </c>
      <c r="CB33" s="125">
        <f t="array" ref="CB33">
IFERROR(
_xlfn.IFS(
$DH33="день_1",
$BP33*$BL33/($AX33-$AW33+1)*BK33*(DAY(EOMONTH(BK$15,0))),
$DH33="день_2",
$BP33/30*MAX(MIN($AX33,EOMONTH(BK$15,0))-MAX($AW33,BK$15)+1,),
$DH33="раб.день",
$BP33/30*(IFERROR(
_xlfn.LET(_xlpm.VD,
CHOOSE(
{1;2;3;4;5;6;7;8;9;10;11;12;13;14;15;16;17;18},
45658,45659,45660,45661,45662,45663,45664,45665,45711,45724,45778,45779,45785,45786,45820,45821,45965,46022),
_xlfn.LET(_xlpm.DD,
MAX(MIN($AX33,EOMONTH(BK$15,0))-MAX($AW33,BK$15),),
_xlfn.IFS(
AND(MONTH($AW33)=MONTH(BK$15),MONTH($AX33)&lt;&gt;MONTH(BK$15)),
NETWORKDAYS.INTL($AW33,$AW33+_xlpm.DD,1,_xlpm.VD),
AND(MONTH($AW33)&lt;&gt;MONTH(BK$15),MONTH($AX33)=MONTH(BK$15)),
NETWORKDAYS.INTL(($AX33)-_xlpm.DD,$AX33,1,_xlpm.VD),
AND(MONTH($AW33)&lt;MONTH(BK$15),MONTH($AX33)&gt;MONTH(BK$15)),
NETWORKDAYS.INTL((EOMONTH(BK$15-1,1))-_xlpm.DD,EOMONTH(BK$15-1,1),1,_xlpm.VD),
AND(MONTH($AW33)=MONTH(BK$15),MONTH($AX33)=MONTH(BK$15)),
NETWORKDAYS.INTL($AW33,$AX33,1,_xlpm.VD)))),0)),
$DH33="месяц",
$BP33*BK33,
$DH33="неделя",
$BP33*BK33/7*(ROUNDUP((DAY(EOMONTH(BK$15,0)))/4,0))),
0)</f>
        <v/>
      </c>
      <c r="CC33" s="125">
        <f>SUM($BQ33:$CB33)</f>
        <v/>
      </c>
      <c r="CD33" s="126">
        <f>SUM($EH33:$EH33)</f>
        <v/>
      </c>
      <c r="CE33" s="126">
        <f>$CD33*$AB33</f>
        <v/>
      </c>
      <c r="CF33" s="126">
        <f>SUM($EK33:$EK33)</f>
        <v/>
      </c>
      <c r="CG33" s="126">
        <f>$CF33*$AB33</f>
        <v/>
      </c>
      <c r="CH33" s="126">
        <f>SUM($CC33,$CE33,$CG33)</f>
        <v/>
      </c>
      <c r="CI33" s="126">
        <f>$CH33*(1+$CM33)</f>
        <v/>
      </c>
      <c r="CJ33" s="127" t="n">
        <v>0</v>
      </c>
      <c r="CK33" s="126">
        <f>SUM($CH33:$CH33)*(1+$CJ33)</f>
        <v/>
      </c>
      <c r="CL33" s="126">
        <f>SUM($CH33:$CH33)*(1+$CM33)</f>
        <v/>
      </c>
      <c r="CM33" s="59" t="inlineStr">
        <is>
          <t>20%</t>
        </is>
      </c>
      <c r="CN33" s="59" t="n"/>
      <c r="CO33" s="72" t="n"/>
      <c r="CP33" s="59" t="n"/>
      <c r="CQ33" s="73" t="n"/>
      <c r="CR33" s="73" t="n"/>
      <c r="CS33" s="73" t="n"/>
      <c r="CT33" s="72" t="n"/>
      <c r="CU33" s="79" t="inlineStr">
        <is>
          <t> </t>
        </is>
      </c>
      <c r="CV33" s="60" t="n"/>
      <c r="CW33" s="60" t="n"/>
      <c r="CX33" s="60" t="n"/>
      <c r="CY33" s="127">
        <f>IFERROR(($CC33-$EE33)/($EE33/(1-$DQ33)),0)</f>
        <v/>
      </c>
      <c r="CZ33" s="127">
        <f>IFERROR(1-$EI33/($CE33),0)</f>
        <v/>
      </c>
      <c r="DA33" s="127">
        <f>IFERROR(1-$EL33/($CG33),0)</f>
        <v/>
      </c>
      <c r="DB33" s="126">
        <f>ROUND(IFERROR(($CI33/(1+$CM33)-$EN33),0),2)</f>
        <v/>
      </c>
      <c r="DC33" s="128" t="n"/>
      <c r="DD33" s="125" t="n"/>
      <c r="DE33" s="75" t="n">
        <v>0</v>
      </c>
      <c r="DF33" s="128" t="n"/>
      <c r="DG33" s="125">
        <f>IF($DC33=0,0,$DD33*($DC33*100%-$DE33*$DF33))*SUM($AB33:$AB33)</f>
        <v/>
      </c>
      <c r="DH33" s="129" t="inlineStr">
        <is>
          <t>месяц</t>
        </is>
      </c>
      <c r="DI33" s="130">
        <f t="array" ref="DI33">IFERROR(
IF($ES33="LisChannel",
(ROUND(((INDEX({174.625;153.888888888889;130.972222222222},MATCH($AI33,{2;3;4}),0))*$AG33*$AI33),2)),0),0)</f>
        <v/>
      </c>
      <c r="DJ33" s="130">
        <f>
_xlfn.LET(_xlpm.X,
IFERROR(
IF($ES33="НовиковТВ",
(_xlfn.LET(_xlpm.NTV,
_xlfn.LET(_xlpm.MIN,350000,
IF(SUMIFS($DI:$DI,$ES:$ES,"НовиковТВ")&lt;=_xlpm.MIN,
(SUMIFS($DI:$DI,$ES:$ES,"НовиковТВ")/(COUNTIFS($ES:$ES,"НовиковТВ")))*_xlpm.MIN/SUMIFS($DI:$DI,$ES:$ES,"НовиковТВ"),
DI33)),
_xlpm.NTV+$DG33/(1-(1-(_xlpm.NTV)*(1-$DL33)*(1-$DM33)*(1-$DN33)*(1-$DO33)*(1-$DP33)/_xlpm.NTV))))/(1+$EP33),
$DI33+$DG33/(1-(1-($DI33)*(1-$DL33)*(1-$DM33)*(1-$DN33)*(1-$DO33)*(1-$DP33)/$DI33))),
0),
_xlpm.X*(1+$CM33)*(1+$CW33)-_xlpm.X*(1+$CM33)+_xlpm.X)</f>
        <v/>
      </c>
      <c r="DK33" s="125" t="inlineStr">
        <is>
          <t>послед.</t>
        </is>
      </c>
      <c r="DL33" s="63" t="n">
        <v>0</v>
      </c>
      <c r="DM33" s="63" t="n">
        <v>0</v>
      </c>
      <c r="DN33" s="63" t="n">
        <v>0</v>
      </c>
      <c r="DO33" s="63" t="n">
        <v>0</v>
      </c>
      <c r="DP33" s="63" t="n">
        <v>0</v>
      </c>
      <c r="DQ33" s="63">
        <f t="array" ref="DQ33">IFERROR(_xlfn.IFS(
$DK33="послед.",1-(1-$DL33)*(1-$DM33)*(1-$DN33)*(1-$DO33)*(1-$DP33),
$DK33="сумм.",$DL33+$DM33+$DN33+$DO33+$DP33),
0)</f>
        <v/>
      </c>
      <c r="DR33" s="125">
        <f t="array" ref="DR33">
IFERROR(
_xlfn.IFS(
$BL33=0,
0,
$BL33&gt;0,
_xlfn.IFS($DK33="послед.",
$DJ33*(1-$DL33)*(1-$DM33)*(1-$DN33)*(1-$DO33)*(1-$DP33),
$DK33="сумм.",
$DJ33*(1-($DL33+$DM33+$DN33+$DO33+$DP33)))),0)</f>
        <v/>
      </c>
      <c r="DS33" s="125">
        <f t="array" ref="DS33">
IFERROR(_xlfn.IFS(
$DH33="день_1",
$DR33*$BL33/($AX33-$AW33+1)*AZ33*(DAY(EOMONTH(AZ$15,0))),
$DH33="день_2",
$DR33/30*MAX(MIN($AX33,EOMONTH(AZ$15,0))-MAX($AW33,AZ$15)+1,),
$DH33="раб.день",
$DR33/30*(IFERROR(
_xlfn.LET(_xlpm.VD,
CHOOSE(
{1;2;3;4;5;6;7;8;9;10;11;12;13;14;15;16;17;18},
45658,45659,45660,45661,45662,45663,45664,45665,45711,45724,45778,45779,45785,45786,45820,45821,45965,46022),
_xlfn.LET(_xlpm.DD,
MAX(MIN($AX33,EOMONTH(AZ$15,0))-MAX($AW33,AZ$15),),
_xlfn.IFS(
AND(MONTH($AW33)=MONTH(AZ$15),MONTH($AX33)&lt;&gt;MONTH(AZ$15)),
NETWORKDAYS.INTL($AW33,$AW33+_xlpm.DD,1,_xlpm.VD),
AND(MONTH($AW33)&lt;&gt;MONTH(AZ$15),MONTH($AX33)=MONTH(AZ$15)),
NETWORKDAYS.INTL(($AX33)-_xlpm.DD,$AX33,1,_xlpm.VD),
AND(MONTH($AW33)&lt;MONTH(AZ$15),MONTH($AX33)&gt;MONTH(AZ$15)),
NETWORKDAYS.INTL((EOMONTH(AZ$15-1,1))-_xlpm.DD,EOMONTH(AZ$15-1,1),1,_xlpm.VD),
AND(MONTH($AW33)=MONTH(AZ$15),MONTH($AX33)=MONTH(AZ$15)),
NETWORKDAYS.INTL($AW33,$AX33,1,_xlpm.VD)))),0)),
$DH33="месяц",
$DR33*AZ33,
$DH33="неделя",
$DR33*AZ33/7*(ROUNDUP((DAY(EOMONTH(AZ$15,0)))/4,0))),
0)</f>
        <v/>
      </c>
      <c r="DT33" s="125">
        <f t="array" ref="DT33">
IFERROR(_xlfn.IFS(
$DH33="день_1",
$DR33*$BL33/($AX33-$AW33+1)*BA33*(DAY(EOMONTH(BA$15,0))),
$DH33="день_2",
$DR33/30*MAX(MIN($AX33,EOMONTH(BA$15,0))-MAX($AW33,BA$15)+1,),
$DH33="раб.день",
$DR33/30*(IFERROR(
_xlfn.LET(_xlpm.VD,
CHOOSE(
{1;2;3;4;5;6;7;8;9;10;11;12;13;14;15;16;17;18},
45658,45659,45660,45661,45662,45663,45664,45665,45711,45724,45778,45779,45785,45786,45820,45821,45965,46022),
_xlfn.LET(_xlpm.DD,
MAX(MIN($AX33,EOMONTH(BA$15,0))-MAX($AW33,BA$15),),
_xlfn.IFS(
AND(MONTH($AW33)=MONTH(BA$15),MONTH($AX33)&lt;&gt;MONTH(BA$15)),
NETWORKDAYS.INTL($AW33,$AW33+_xlpm.DD,1,_xlpm.VD),
AND(MONTH($AW33)&lt;&gt;MONTH(BA$15),MONTH($AX33)=MONTH(BA$15)),
NETWORKDAYS.INTL(($AX33)-_xlpm.DD,$AX33,1,_xlpm.VD),
AND(MONTH($AW33)&lt;MONTH(BA$15),MONTH($AX33)&gt;MONTH(BA$15)),
NETWORKDAYS.INTL((EOMONTH(BA$15-1,1))-_xlpm.DD,EOMONTH(BA$15-1,1),1,_xlpm.VD),
AND(MONTH($AW33)=MONTH(BA$15),MONTH($AX33)=MONTH(BA$15)),
NETWORKDAYS.INTL($AW33,$AX33,1,_xlpm.VD)))),0)),
$DH33="месяц",
$DR33*BA33,
$DH33="неделя",
$DR33*BA33/7*(ROUNDUP((DAY(EOMONTH(BA$15,0)))/4,0))),
0)</f>
        <v/>
      </c>
      <c r="DU33" s="125">
        <f t="array" ref="DU33">
IFERROR(_xlfn.IFS(
$DH33="день_1",
$DR33*$BL33/($AX33-$AW33+1)*BB33*(DAY(EOMONTH(BB$15,0))),
$DH33="день_2",
$DR33/30*MAX(MIN($AX33,EOMONTH(BB$15,0))-MAX($AW33,BB$15)+1,),
$DH33="раб.день",
$DR33/30*(IFERROR(
_xlfn.LET(_xlpm.VD,
CHOOSE(
{1;2;3;4;5;6;7;8;9;10;11;12;13;14;15;16;17;18},
45658,45659,45660,45661,45662,45663,45664,45665,45711,45724,45778,45779,45785,45786,45820,45821,45965,46022),
_xlfn.LET(_xlpm.DD,
MAX(MIN($AX33,EOMONTH(BB$15,0))-MAX($AW33,BB$15),),
_xlfn.IFS(
AND(MONTH($AW33)=MONTH(BB$15),MONTH($AX33)&lt;&gt;MONTH(BB$15)),
NETWORKDAYS.INTL($AW33,$AW33+_xlpm.DD,1,_xlpm.VD),
AND(MONTH($AW33)&lt;&gt;MONTH(BB$15),MONTH($AX33)=MONTH(BB$15)),
NETWORKDAYS.INTL(($AX33)-_xlpm.DD,$AX33,1,_xlpm.VD),
AND(MONTH($AW33)&lt;MONTH(BB$15),MONTH($AX33)&gt;MONTH(BB$15)),
NETWORKDAYS.INTL((EOMONTH(BB$15-1,1))-_xlpm.DD,EOMONTH(BB$15-1,1),1,_xlpm.VD),
AND(MONTH($AW33)=MONTH(BB$15),MONTH($AX33)=MONTH(BB$15)),
NETWORKDAYS.INTL($AW33,$AX33,1,_xlpm.VD)))),0)),
$DH33="месяц",
$DR33*BB33,
$DH33="неделя",
$DR33*BB33/7*(ROUNDUP((DAY(EOMONTH(BB$15,0)))/4,0))),
0)</f>
        <v/>
      </c>
      <c r="DV33" s="125">
        <f t="array" ref="DV33">
IFERROR(_xlfn.IFS(
$DH33="день_1",
$DR33*$BL33/($AX33-$AW33+1)*BC33*(DAY(EOMONTH(BC$15,0))),
$DH33="день_2",
$DR33/30*MAX(MIN($AX33,EOMONTH(BC$15,0))-MAX($AW33,BC$15)+1,),
$DH33="раб.день",
$DR33/30*(IFERROR(
_xlfn.LET(_xlpm.VD,
CHOOSE(
{1;2;3;4;5;6;7;8;9;10;11;12;13;14;15;16;17;18},
45658,45659,45660,45661,45662,45663,45664,45665,45711,45724,45778,45779,45785,45786,45820,45821,45965,46022),
_xlfn.LET(_xlpm.DD,
MAX(MIN($AX33,EOMONTH(BC$15,0))-MAX($AW33,BC$15),),
_xlfn.IFS(
AND(MONTH($AW33)=MONTH(BC$15),MONTH($AX33)&lt;&gt;MONTH(BC$15)),
NETWORKDAYS.INTL($AW33,$AW33+_xlpm.DD,1,_xlpm.VD),
AND(MONTH($AW33)&lt;&gt;MONTH(BC$15),MONTH($AX33)=MONTH(BC$15)),
NETWORKDAYS.INTL(($AX33)-_xlpm.DD,$AX33,1,_xlpm.VD),
AND(MONTH($AW33)&lt;MONTH(BC$15),MONTH($AX33)&gt;MONTH(BC$15)),
NETWORKDAYS.INTL((EOMONTH(BC$15-1,1))-_xlpm.DD,EOMONTH(BC$15-1,1),1,_xlpm.VD),
AND(MONTH($AW33)=MONTH(BC$15),MONTH($AX33)=MONTH(BC$15)),
NETWORKDAYS.INTL($AW33,$AX33,1,_xlpm.VD)))),0)),
$DH33="месяц",
$DR33*BC33,
$DH33="неделя",
$DR33*BC33/7*(ROUNDUP((DAY(EOMONTH(BC$15,0)))/4,0))),
0)</f>
        <v/>
      </c>
      <c r="DW33" s="125">
        <f t="array" ref="DW33">
IFERROR(_xlfn.IFS(
$DH33="день_1",
$DR33*$BL33/($AX33-$AW33+1)*BD33*(DAY(EOMONTH(BD$15,0))),
$DH33="день_2",
$DR33/30*MAX(MIN($AX33,EOMONTH(BD$15,0))-MAX($AW33,BD$15)+1,),
$DH33="раб.день",
$DR33/30*(IFERROR(
_xlfn.LET(_xlpm.VD,
CHOOSE(
{1;2;3;4;5;6;7;8;9;10;11;12;13;14;15;16;17;18},
45658,45659,45660,45661,45662,45663,45664,45665,45711,45724,45778,45779,45785,45786,45820,45821,45965,46022),
_xlfn.LET(_xlpm.DD,
MAX(MIN($AX33,EOMONTH(BD$15,0))-MAX($AW33,BD$15),),
_xlfn.IFS(
AND(MONTH($AW33)=MONTH(BD$15),MONTH($AX33)&lt;&gt;MONTH(BD$15)),
NETWORKDAYS.INTL($AW33,$AW33+_xlpm.DD,1,_xlpm.VD),
AND(MONTH($AW33)&lt;&gt;MONTH(BD$15),MONTH($AX33)=MONTH(BD$15)),
NETWORKDAYS.INTL(($AX33)-_xlpm.DD,$AX33,1,_xlpm.VD),
AND(MONTH($AW33)&lt;MONTH(BD$15),MONTH($AX33)&gt;MONTH(BD$15)),
NETWORKDAYS.INTL((EOMONTH(BD$15-1,1))-_xlpm.DD,EOMONTH(BD$15-1,1),1,_xlpm.VD),
AND(MONTH($AW33)=MONTH(BD$15),MONTH($AX33)=MONTH(BD$15)),
NETWORKDAYS.INTL($AW33,$AX33,1,_xlpm.VD)))),0)),
$DH33="месяц",
$DR33*BD33,
$DH33="неделя",
$DR33*BD33/7*(ROUNDUP((DAY(EOMONTH(BD$15,0)))/4,0))),
0)</f>
        <v/>
      </c>
      <c r="DX33" s="125">
        <f t="array" ref="DX33">
IFERROR(_xlfn.IFS(
$DH33="день_1",
$DR33*$BL33/($AX33-$AW33+1)*BE33*(DAY(EOMONTH(BE$15,0))),
$DH33="день_2",
$DR33/30*MAX(MIN($AX33,EOMONTH(BE$15,0))-MAX($AW33,BE$15)+1,),
$DH33="раб.день",
$DR33/30*(IFERROR(
_xlfn.LET(_xlpm.VD,
CHOOSE(
{1;2;3;4;5;6;7;8;9;10;11;12;13;14;15;16;17;18},
45658,45659,45660,45661,45662,45663,45664,45665,45711,45724,45778,45779,45785,45786,45820,45821,45965,46022),
_xlfn.LET(_xlpm.DD,
MAX(MIN($AX33,EOMONTH(BE$15,0))-MAX($AW33,BE$15),),
_xlfn.IFS(
AND(MONTH($AW33)=MONTH(BE$15),MONTH($AX33)&lt;&gt;MONTH(BE$15)),
NETWORKDAYS.INTL($AW33,$AW33+_xlpm.DD,1,_xlpm.VD),
AND(MONTH($AW33)&lt;&gt;MONTH(BE$15),MONTH($AX33)=MONTH(BE$15)),
NETWORKDAYS.INTL(($AX33)-_xlpm.DD,$AX33,1,_xlpm.VD),
AND(MONTH($AW33)&lt;MONTH(BE$15),MONTH($AX33)&gt;MONTH(BE$15)),
NETWORKDAYS.INTL((EOMONTH(BE$15-1,1))-_xlpm.DD,EOMONTH(BE$15-1,1),1,_xlpm.VD),
AND(MONTH($AW33)=MONTH(BE$15),MONTH($AX33)=MONTH(BE$15)),
NETWORKDAYS.INTL($AW33,$AX33,1,_xlpm.VD)))),0)),
$DH33="месяц",
$DR33*BE33,
$DH33="неделя",
$DR33*BE33/7*(ROUNDUP((DAY(EOMONTH(BE$15,0)))/4,0))),
0)</f>
        <v/>
      </c>
      <c r="DY33" s="125">
        <f t="array" ref="DY33">
IFERROR(_xlfn.IFS(
$DH33="день_1",
$DR33*$BL33/($AX33-$AW33+1)*BF33*(DAY(EOMONTH(BF$15,0))),
$DH33="день_2",
$DR33/30*MAX(MIN($AX33,EOMONTH(BF$15,0))-MAX($AW33,BF$15)+1,),
$DH33="раб.день",
$DR33/30*(IFERROR(
_xlfn.LET(_xlpm.VD,
CHOOSE(
{1;2;3;4;5;6;7;8;9;10;11;12;13;14;15;16;17;18},
45658,45659,45660,45661,45662,45663,45664,45665,45711,45724,45778,45779,45785,45786,45820,45821,45965,46022),
_xlfn.LET(_xlpm.DD,
MAX(MIN($AX33,EOMONTH(BF$15,0))-MAX($AW33,BF$15),),
_xlfn.IFS(
AND(MONTH($AW33)=MONTH(BF$15),MONTH($AX33)&lt;&gt;MONTH(BF$15)),
NETWORKDAYS.INTL($AW33,$AW33+_xlpm.DD,1,_xlpm.VD),
AND(MONTH($AW33)&lt;&gt;MONTH(BF$15),MONTH($AX33)=MONTH(BF$15)),
NETWORKDAYS.INTL(($AX33)-_xlpm.DD,$AX33,1,_xlpm.VD),
AND(MONTH($AW33)&lt;MONTH(BF$15),MONTH($AX33)&gt;MONTH(BF$15)),
NETWORKDAYS.INTL((EOMONTH(BF$15-1,1))-_xlpm.DD,EOMONTH(BF$15-1,1),1,_xlpm.VD),
AND(MONTH($AW33)=MONTH(BF$15),MONTH($AX33)=MONTH(BF$15)),
NETWORKDAYS.INTL($AW33,$AX33,1,_xlpm.VD)))),0)),
$DH33="месяц",
$DR33*BF33,
$DH33="неделя",
$DR33*BF33/7*(ROUNDUP((DAY(EOMONTH(BF$15,0)))/4,0))),
0)</f>
        <v/>
      </c>
      <c r="DZ33" s="125">
        <f t="array" ref="DZ33">
IFERROR(_xlfn.IFS(
$DH33="день_1",
$DR33*$BL33/($AX33-$AW33+1)*BG33*(DAY(EOMONTH(BG$15,0))),
$DH33="день_2",
$DR33/30*MAX(MIN($AX33,EOMONTH(BG$15,0))-MAX($AW33,BG$15)+1,),
$DH33="раб.день",
$DR33/30*(IFERROR(
_xlfn.LET(_xlpm.VD,
CHOOSE(
{1;2;3;4;5;6;7;8;9;10;11;12;13;14;15;16;17;18},
45658,45659,45660,45661,45662,45663,45664,45665,45711,45724,45778,45779,45785,45786,45820,45821,45965,46022),
_xlfn.LET(_xlpm.DD,
MAX(MIN($AX33,EOMONTH(BG$15,0))-MAX($AW33,BG$15),),
_xlfn.IFS(
AND(MONTH($AW33)=MONTH(BG$15),MONTH($AX33)&lt;&gt;MONTH(BG$15)),
NETWORKDAYS.INTL($AW33,$AW33+_xlpm.DD,1,_xlpm.VD),
AND(MONTH($AW33)&lt;&gt;MONTH(BG$15),MONTH($AX33)=MONTH(BG$15)),
NETWORKDAYS.INTL(($AX33)-_xlpm.DD,$AX33,1,_xlpm.VD),
AND(MONTH($AW33)&lt;MONTH(BG$15),MONTH($AX33)&gt;MONTH(BG$15)),
NETWORKDAYS.INTL((EOMONTH(BG$15-1,1))-_xlpm.DD,EOMONTH(BG$15-1,1),1,_xlpm.VD),
AND(MONTH($AW33)=MONTH(BG$15),MONTH($AX33)=MONTH(BG$15)),
NETWORKDAYS.INTL($AW33,$AX33,1,_xlpm.VD)))),0)),
$DH33="месяц",
$DR33*BG33,
$DH33="неделя",
$DR33*BG33/7*(ROUNDUP((DAY(EOMONTH(BG$15,0)))/4,0))),
0)</f>
        <v/>
      </c>
      <c r="EA33" s="125">
        <f t="array" ref="EA33">
IFERROR(_xlfn.IFS(
$DH33="день_1",
$DR33*$BL33/($AX33-$AW33+1)*BH33*(DAY(EOMONTH(BH$15,0))),
$DH33="день_2",
$DR33/30*MAX(MIN($AX33,EOMONTH(BH$15,0))-MAX($AW33,BH$15)+1,),
$DH33="раб.день",
$DR33/30*(IFERROR(
_xlfn.LET(_xlpm.VD,
CHOOSE(
{1;2;3;4;5;6;7;8;9;10;11;12;13;14;15;16;17;18},
45658,45659,45660,45661,45662,45663,45664,45665,45711,45724,45778,45779,45785,45786,45820,45821,45965,46022),
_xlfn.LET(_xlpm.DD,
MAX(MIN($AX33,EOMONTH(BH$15,0))-MAX($AW33,BH$15),),
_xlfn.IFS(
AND(MONTH($AW33)=MONTH(BH$15),MONTH($AX33)&lt;&gt;MONTH(BH$15)),
NETWORKDAYS.INTL($AW33,$AW33+_xlpm.DD,1,_xlpm.VD),
AND(MONTH($AW33)&lt;&gt;MONTH(BH$15),MONTH($AX33)=MONTH(BH$15)),
NETWORKDAYS.INTL(($AX33)-_xlpm.DD,$AX33,1,_xlpm.VD),
AND(MONTH($AW33)&lt;MONTH(BH$15),MONTH($AX33)&gt;MONTH(BH$15)),
NETWORKDAYS.INTL((EOMONTH(BH$15-1,1))-_xlpm.DD,EOMONTH(BH$15-1,1),1,_xlpm.VD),
AND(MONTH($AW33)=MONTH(BH$15),MONTH($AX33)=MONTH(BH$15)),
NETWORKDAYS.INTL($AW33,$AX33,1,_xlpm.VD)))),0)),
$DH33="месяц",
$DR33*BH33,
$DH33="неделя",
$DR33*BH33/7*(ROUNDUP((DAY(EOMONTH(BH$15,0)))/4,0))),
0)</f>
        <v/>
      </c>
      <c r="EB33" s="125">
        <f t="array" ref="EB33">
IFERROR(_xlfn.IFS(
$DH33="день_1",
$DR33*$BL33/($AX33-$AW33+1)*BI33*(DAY(EOMONTH(BI$15,0))),
$DH33="день_2",
$DR33/30*MAX(MIN($AX33,EOMONTH(BI$15,0))-MAX($AW33,BI$15)+1,),
$DH33="раб.день",
$DR33/30*(IFERROR(
_xlfn.LET(_xlpm.VD,
CHOOSE(
{1;2;3;4;5;6;7;8;9;10;11;12;13;14;15;16;17;18},
45658,45659,45660,45661,45662,45663,45664,45665,45711,45724,45778,45779,45785,45786,45820,45821,45965,46022),
_xlfn.LET(_xlpm.DD,
MAX(MIN($AX33,EOMONTH(BI$15,0))-MAX($AW33,BI$15),),
_xlfn.IFS(
AND(MONTH($AW33)=MONTH(BI$15),MONTH($AX33)&lt;&gt;MONTH(BI$15)),
NETWORKDAYS.INTL($AW33,$AW33+_xlpm.DD,1,_xlpm.VD),
AND(MONTH($AW33)&lt;&gt;MONTH(BI$15),MONTH($AX33)=MONTH(BI$15)),
NETWORKDAYS.INTL(($AX33)-_xlpm.DD,$AX33,1,_xlpm.VD),
AND(MONTH($AW33)&lt;MONTH(BI$15),MONTH($AX33)&gt;MONTH(BI$15)),
NETWORKDAYS.INTL((EOMONTH(BI$15-1,1))-_xlpm.DD,EOMONTH(BI$15-1,1),1,_xlpm.VD),
AND(MONTH($AW33)=MONTH(BI$15),MONTH($AX33)=MONTH(BI$15)),
NETWORKDAYS.INTL($AW33,$AX33,1,_xlpm.VD)))),0)),
$DH33="месяц",
$DR33*BI33,
$DH33="неделя",
$DR33*BI33/7*(ROUNDUP((DAY(EOMONTH(BI$15,0)))/4,0))),
0)</f>
        <v/>
      </c>
      <c r="EC33" s="125">
        <f t="array" ref="EC33">
IFERROR(_xlfn.IFS(
$DH33="день_1",
$DR33*$BL33/($AX33-$AW33+1)*BJ33*(DAY(EOMONTH(BJ$15,0))),
$DH33="день_2",
$DR33/30*MAX(MIN($AX33,EOMONTH(BJ$15,0))-MAX($AW33,BJ$15)+1,),
$DH33="раб.день",
$DR33/30*(IFERROR(
_xlfn.LET(_xlpm.VD,
CHOOSE(
{1;2;3;4;5;6;7;8;9;10;11;12;13;14;15;16;17;18},
45658,45659,45660,45661,45662,45663,45664,45665,45711,45724,45778,45779,45785,45786,45820,45821,45965,46022),
_xlfn.LET(_xlpm.DD,
MAX(MIN($AX33,EOMONTH(BJ$15,0))-MAX($AW33,BJ$15),),
_xlfn.IFS(
AND(MONTH($AW33)=MONTH(BJ$15),MONTH($AX33)&lt;&gt;MONTH(BJ$15)),
NETWORKDAYS.INTL($AW33,$AW33+_xlpm.DD,1,_xlpm.VD),
AND(MONTH($AW33)&lt;&gt;MONTH(BJ$15),MONTH($AX33)=MONTH(BJ$15)),
NETWORKDAYS.INTL(($AX33)-_xlpm.DD,$AX33,1,_xlpm.VD),
AND(MONTH($AW33)&lt;MONTH(BJ$15),MONTH($AX33)&gt;MONTH(BJ$15)),
NETWORKDAYS.INTL((EOMONTH(BJ$15-1,1))-_xlpm.DD,EOMONTH(BJ$15-1,1),1,_xlpm.VD),
AND(MONTH($AW33)=MONTH(BJ$15),MONTH($AX33)=MONTH(BJ$15)),
NETWORKDAYS.INTL($AW33,$AX33,1,_xlpm.VD)))),0)),
$DH33="месяц",
$DR33*BJ33,
$DH33="неделя",
$DR33*BJ33/7*(ROUNDUP((DAY(EOMONTH(BJ$15,0)))/4,0))),
0)</f>
        <v/>
      </c>
      <c r="ED33" s="125">
        <f t="array" ref="ED33">
IFERROR(_xlfn.IFS(
$DH33="день_1",
$DR33*$BL33/($AX33-$AW33+1)*BK33*(DAY(EOMONTH(BK$15,0))),
$DH33="день_2",
$DR33/30*MAX(MIN($AX33,EOMONTH(BK$15,0))-MAX($AW33,BK$15)+1,),
$DH33="раб.день",
$DR33/30*(IFERROR(
_xlfn.LET(_xlpm.VD,
CHOOSE(
{1;2;3;4;5;6;7;8;9;10;11;12;13;14;15;16;17;18},
45658,45659,45660,45661,45662,45663,45664,45665,45711,45724,45778,45779,45785,45786,45820,45821,45965,46022),
_xlfn.LET(_xlpm.DD,
MAX(MIN($AX33,EOMONTH(BK$15,0))-MAX($AW33,BK$15),),
_xlfn.IFS(
AND(MONTH($AW33)=MONTH(BK$15),MONTH($AX33)&lt;&gt;MONTH(BK$15)),
NETWORKDAYS.INTL($AW33,$AW33+_xlpm.DD,1,_xlpm.VD),
AND(MONTH($AW33)&lt;&gt;MONTH(BK$15),MONTH($AX33)=MONTH(BK$15)),
NETWORKDAYS.INTL(($AX33)-_xlpm.DD,$AX33,1,_xlpm.VD),
AND(MONTH($AW33)&lt;MONTH(BK$15),MONTH($AX33)&gt;MONTH(BK$15)),
NETWORKDAYS.INTL((EOMONTH(BK$15-1,1))-_xlpm.DD,EOMONTH(BK$15-1,1),1,_xlpm.VD),
AND(MONTH($AW33)=MONTH(BK$15),MONTH($AX33)=MONTH(BK$15)),
NETWORKDAYS.INTL($AW33,$AX33,1,_xlpm.VD)))),0)),
$DH33="месяц",
$DR33*BK33,
$DH33="неделя",
$DR33*BK33/7*(ROUNDUP((DAY(EOMONTH(BK$15,0)))/4,0))),
0)</f>
        <v/>
      </c>
      <c r="EE33" s="125">
        <f>SUM($DS33,$DT33,$DU33,$DV33,$DW33,$DX33,$DY33,$DZ33,$EA33,$EB33,$EC33,$ED33)</f>
        <v/>
      </c>
      <c r="EF33" s="125">
        <f>IFERROR(ROUND($EE33*(1+$EP33),2),0)</f>
        <v/>
      </c>
      <c r="EG33" s="128" t="n">
        <v>1</v>
      </c>
      <c r="EH33" s="126" t="n">
        <v>0</v>
      </c>
      <c r="EI33" s="126">
        <f>ROUND(SUM($EH33:$EH33)*SUM($AB33:$AB33)*$EG33,2)</f>
        <v/>
      </c>
      <c r="EJ33" s="126">
        <f>ROUND($EI33*(1+$EP33),2)</f>
        <v/>
      </c>
      <c r="EK33" s="126" t="n">
        <v>0</v>
      </c>
      <c r="EL33" s="126">
        <f>ROUND(SUM($EK33:$EK33)*SUM($AB33:$AB33)*$EG33,2)</f>
        <v/>
      </c>
      <c r="EM33" s="126">
        <f>ROUND($EL33*(1+$EP33),2)</f>
        <v/>
      </c>
      <c r="EN33" s="126">
        <f>SUM($EE33,$EI33,$EL33)</f>
        <v/>
      </c>
      <c r="EO33" s="126">
        <f>SUM($EF33,$EJ33,$EM33)</f>
        <v/>
      </c>
      <c r="EP33" s="59" t="inlineStr">
        <is>
          <t>20%</t>
        </is>
      </c>
      <c r="EQ33" s="59" t="n"/>
      <c r="ER33" s="60">
        <f t="array" ref="ER33">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MATCH(ES33,
{"AMS";"RussOutdoor";"HD Outdoor";"Ingroup";"IQ";"Ledproduction";"LisChannel";"Logic";"Media-PPL";"NovikovTV | НовиковТВ";"SMA";"SOK";"КрокусТВ | CrocusTV | IndoorTV";"Сити";"ТЯК Москва"},
0)),"")</f>
        <v/>
      </c>
      <c r="ES33" s="60" t="n"/>
      <c r="ET33" s="60">
        <f t="array" ref="ET33">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MATCH(ES33,
{"AMS";"RussOutdoor";"HD Outdoor";"Ingroup";"IQ";"Ledproduction";"LisChannel";"Logic";"Media-PPL";"NovikovTV | НовиковТВ";"SMA";"SOK";"КрокусТВ | CrocusTV | IndoorTV";"Сити";"ТЯК Москва"},
0)),"")</f>
        <v/>
      </c>
      <c r="EU33" s="60" t="n"/>
      <c r="EV33" s="60" t="n"/>
      <c r="EX33" s="110">
        <f t="array" ref="EX33">
($AR33/30
+N("ТРАФИК ПЛОЩАДКИ"))*
(IFERROR(
_xlfn.LET(
_xlpm.GPR,
HLOOKUP($L33,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(MATCH($T33,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IF($Q33="цифровой",_xlpm.GPR/$AG33,_xlpm.GPR/60)),
0)
+N("DWELL TIME"))*
(IF($AB33=0,0,IF($AB33=1,0.3,IF($AB33=2,0.5,IF($AB33&gt;2,1))))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_xlfn.IFS($AC33="да",1.2,$AC33="нет",1)*
_xlfn.IFS($AD33="да",1.2,$AD33="нет",1)*
IF(R33="статический",1,1.2)*
$X33*
INDEX(
{1.2;1;1.2;1.2;1;1.2;1.2;1.2;1.2;1.2;1.2;1;1.2;1.2;1.2;1.2;1;1;1.2;1.2;1.2;1;1;1;1;1.2;1.2;1.2;1.2;1;1;1;1;1.2;1.2;1.2;1.2;1.2;1.2;1.2;1.2;1;1;1.2;1;1;1;1;1.5;1;1;1.5;1.5;1.2},
MATCH($Q33,_xlpm.MI,0)))&gt;{0.02;0.04;0.06;0.1;0.2;0.4;0.6;0.8;1;2;4;6})),
{0;1;2;3;4;5;6;7;8;9;10;11;12},
0)))
+N("КОЭФФИЦИЕНТ КОНТАКТА"))))*
(_xlfn.IFS($X33&lt;0.1,$X33/1000,$X33&gt;25,5.2,AND($X33&gt;=0.1,$X33&lt;=25),(($X33*2+0.1)/10)*($X33/10)))*
IFERROR((_xlfn.LET(
_xlpm.MA,
{0;0.8;0.85;0.9;0.95;1},
_xlpm.MAA,
{0;1;2;3;4;5},
INDEX(_xlpm.MA,MATCH(SUMPRODUCT(--((IF(ROUND(_xlpm.MAA,1)&gt;5,5,ROUND($AB33,1)))&gt;{0;1;2;3;4;5})),_xlpm.MAA,0)))
+N("КОЭФФИЦИЕНТ КОЛ-ВО КОНСТРУКЦИЙ")),1)*
$AB33,0))*
(IF($Q33="цифровой",$AG33/15*$AI33,1)
+N("ДЛЯ ЦИФРЫ"))</f>
        <v/>
      </c>
      <c r="EY33" s="110">
        <f>IFERROR(EX33*AY33,0)</f>
        <v/>
      </c>
      <c r="EZ33" s="131">
        <f>IFERROR(DP33/EY33*1000,0)</f>
        <v/>
      </c>
      <c r="FA33" s="112">
        <f>IFERROR(FC33/FB33,0)</f>
        <v/>
      </c>
      <c r="FB33" s="112">
        <f>IFERROR((FC33/(EY33/FF33*#REF!))*0.825,0)</f>
        <v/>
      </c>
      <c r="FC33" s="112">
        <f>IFERROR(((EX33*30/AR33)*100)/30,0)</f>
        <v/>
      </c>
      <c r="FD33" s="112">
        <f>IFERROR(EY33/G33*100%,0)</f>
        <v/>
      </c>
      <c r="FE33" s="112">
        <f>IFERROR(FD33/FC33*100%,0)</f>
        <v/>
      </c>
      <c r="FF33" s="110">
        <f>IFERROR(AR33/30*AY33,0)</f>
        <v/>
      </c>
    </row>
    <row r="34" ht="13" customHeight="1">
      <c r="A34" s="59" t="n"/>
      <c r="B34" s="60" t="n"/>
      <c r="C34" s="60" t="n"/>
      <c r="D34" s="60">
        <f t="array" ref="D34">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MATCH($E34,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4" s="60">
        <f t="array" ref="E34">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MATCH($F34,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4" s="60" t="inlineStr"/>
      <c r="G34" s="60" t="n"/>
      <c r="H34" s="60">
        <f t="array" ref="H34">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MATCH($I34,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4" s="60" t="n"/>
      <c r="J34" s="60" t="n"/>
      <c r="K34" s="60" t="n"/>
      <c r="L34" s="60" t="n"/>
      <c r="M34" s="60" t="n"/>
      <c r="N34" s="60" t="n"/>
      <c r="O34" s="60" t="n"/>
      <c r="P34" s="60">
        <f t="array" ref="P34">
_xlfn.IFS(
ISNUMBER(MATCH($Q34,{"шелфбаннер","разделитель","монетница","чековая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ISNUMBER(MATCH($Q34,{"LED/LCD","видеокулер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ISNUMBER(MATCH($Q34,{"автомобиль","машина","выставочное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ISNUMBER(MATCH($Q34,{"билборд","лифтовая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ISNUMBER(MATCH($Q34,{"навигация","подвесной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ISNUMBER(MATCH($Q34,{"движущаяся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ISNUMBER(MATCH($Q34,{"каталог","журнал"},)),
"Пресса",
$Q34="","")</f>
        <v/>
      </c>
      <c r="Q34" s="60" t="n"/>
      <c r="R34" s="60">
        <f t="array" ref="R34">
IFERROR(
_xlfn.IFS(
OR(ISNUMBER(MATCH($Q34,{"экспозиция","макет","стенд","автостенд","авто стенд","выставочное пространство","выставочные стенды","модульные выставочные стенды","3Д конструкция","3D конструкция"},)),P34="Экспонирование"),
"нестандартный",
ISNUMBER(MATCH($Q34,{"скроллер","призматрон"},)),
"динамический",
$P34="Видео",
"цифровой",
OR($P34="Пресса",$P34="Щит",$P34="POSm",$P34="Подвес",$P34="Брендирование/оклейка"),
"статический"),"")</f>
        <v/>
      </c>
      <c r="S34" s="59" t="n"/>
      <c r="T34" s="60" t="n"/>
      <c r="U34" s="60" t="n"/>
      <c r="V34" s="60">
        <f>
IF(P34="Видео",
"цифровой постер/ролик",
IF(ISNUMBER(MATCH(Q34,{"короб световой","короб световой | лайтбокс","короб световой | кристалайт","лайтбокс","лайт бокс","кристалайт","LB","lightbox"},)),
"бэклит",
IF(P34="Брендирование/оклейка",
"перфарированная пленка/самоклейка",
IF(P34="Экспонирование",
"под запрос",
IF(P34="Подвес",
"баннер/ткань",
"")))))</f>
        <v/>
      </c>
      <c r="W34" s="59" t="n"/>
      <c r="X34" s="59" t="n"/>
      <c r="Y34" s="59" t="n"/>
      <c r="Z34" s="61" t="n"/>
      <c r="AA34" s="61" t="n"/>
      <c r="AB34" s="61">
        <f>IF(BL34&gt;0,Z34,0)</f>
        <v/>
      </c>
      <c r="AC34" s="59" t="n"/>
      <c r="AD34" s="59" t="n"/>
      <c r="AE34" s="59" t="n"/>
      <c r="AF34" s="59" t="n"/>
      <c r="AG34" s="59" t="n"/>
      <c r="AH34" s="59" t="n"/>
      <c r="AI34" s="59" t="n"/>
      <c r="AJ34" s="59" t="n"/>
      <c r="AK34" s="59" t="n"/>
      <c r="AL34" s="62">
        <f>IFERROR(IF(OR(R34="статический",R34="динамический",R34="нестандартный",R34="",R34=""),"-",IF(AND(AH34="-",AI34="-"),"-",AK34*3600/AH34*AI34)),"-")</f>
        <v/>
      </c>
      <c r="AM34" s="62">
        <f>IFERROR(IF(OR(R34="статический",R34="динамический",R34="",R34="", R34="BTL",R34="нестандартный"),"-",AG34*AI34*AL34/60),"-")</f>
        <v/>
      </c>
      <c r="AN34" s="63">
        <f>IFERROR(IF(AH34="","-",AG34*AI34/AH34),"-")</f>
        <v/>
      </c>
      <c r="AO34" s="59">
        <f>IFERROR(IF(OR($R34="статический",$R34="динамический",$R34="",$R34="",$R34="BTL",$R34="нестандартный"),"-",$AL34*$AY34),"-")</f>
        <v/>
      </c>
      <c r="AP34" s="62">
        <f>IFERROR(IF(OR($R34="статический",$R34="динамический",$R34="",$R34="",$R34="BTL",$R34="нестандартный"),"-",$AM34*AY34),"-")</f>
        <v/>
      </c>
      <c r="AQ34" s="64" t="n"/>
      <c r="AR34" s="61" t="n"/>
      <c r="AS34" s="61" t="n"/>
      <c r="AT34" s="61" t="n"/>
      <c r="AU34" s="65" t="n"/>
      <c r="AV34" s="124">
        <f>IFERROR(DR34/AT34*1000,"n/a")</f>
        <v/>
      </c>
      <c r="AW34" s="67" t="n">
        <v>16</v>
      </c>
      <c r="AX34" s="67" t="n"/>
      <c r="AY34" s="43">
        <f>IFERROR(IF(OR($AW34="",$AX34=""),"",_xlfn.DAYS($AX34+1,$AW34)),"")</f>
        <v/>
      </c>
      <c r="AZ34" s="68">
        <f t="array" ref="AZ34">
_xlfn.LET(_xlpm.COEFF,
IF($AW34+$AX34=0,0,IF(MAX(MIN($AX34,EOMONTH(AZ$15,0))-MAX($AW34,AZ$15)+1,)&gt;0,1,0)),
_xlfn.IFS(
$ES34="LisChannel",
_xlpm.COEFF*
INDEX({1;1;1.2;1.2;1;1;1;1;1.2;1.2;1.2;1.2},
MATCH(MONTH(AZ$15),
{1,2,3,4,5,6,7,8,9,10,11,12})),
CONCATENATE($ES34," ",$L34)="RussOutdoor метро",
_xlpm.COEFF*
INDEX({0.8;0.9;1.1;1.1;1;1;1;1;1.1;1.1;1.1;1.1},
MATCH(MONTH(AZ$15),
{1,2,3,4,5,6,7,8,9,10,11,12})),
$ES34&lt;&gt;"LisChannel",
_xlpm.COEFF,
$ES34&lt;&gt;"RussOutdoor",
_xlpm.COEFF))</f>
        <v/>
      </c>
      <c r="BA34" s="68">
        <f t="array" ref="BA34">
_xlfn.LET(_xlpm.COEFF,
IF($AW34+$AX34=0,0,IF(MAX(MIN($AX34,EOMONTH(BA$15,0))-MAX($AW34,BA$15)+1,)&gt;0,1,0)),
_xlfn.IFS(
$ES34="LisChannel",
_xlpm.COEFF*
INDEX({1;1;1.2;1.2;1;1;1;1;1.2;1.2;1.2;1.2},
MATCH(MONTH(BA$15),
{1,2,3,4,5,6,7,8,9,10,11,12})),
CONCATENATE($ES34," ",$L34)="RussOutdoor метро",
_xlpm.COEFF*
INDEX({0.8;0.9;1.1;1.1;1;1;1;1;1.1;1.1;1.1;1.1},
MATCH(MONTH(BA$15),
{1,2,3,4,5,6,7,8,9,10,11,12})),
$ES34&lt;&gt;"LisChannel",
_xlpm.COEFF,
$ES34&lt;&gt;"RussOutdoor",
_xlpm.COEFF))</f>
        <v/>
      </c>
      <c r="BB34" s="68">
        <f t="array" ref="BB34">
_xlfn.LET(_xlpm.COEFF,
IF($AW34+$AX34=0,0,IF(MAX(MIN($AX34,EOMONTH(BB$15,0))-MAX($AW34,BB$15)+1,)&gt;0,1,0)),
_xlfn.IFS(
$ES34="LisChannel",
_xlpm.COEFF*
INDEX({1;1;1.2;1.2;1;1;1;1;1.2;1.2;1.2;1.2},
MATCH(MONTH(BB$15),
{1,2,3,4,5,6,7,8,9,10,11,12})),
CONCATENATE($ES34," ",$L34)="RussOutdoor метро",
_xlpm.COEFF*
INDEX({0.8;0.9;1.1;1.1;1;1;1;1;1.1;1.1;1.1;1.1},
MATCH(MONTH(BB$15),
{1,2,3,4,5,6,7,8,9,10,11,12})),
$ES34&lt;&gt;"LisChannel",
_xlpm.COEFF,
$ES34&lt;&gt;"RussOutdoor",
_xlpm.COEFF))</f>
        <v/>
      </c>
      <c r="BC34" s="68">
        <f t="array" ref="BC34">
_xlfn.LET(_xlpm.COEFF,
IF($AW34+$AX34=0,0,IF(MAX(MIN($AX34,EOMONTH(BC$15,0))-MAX($AW34,BC$15)+1,)&gt;0,1,0)),
_xlfn.IFS(
$ES34="LisChannel",
_xlpm.COEFF*
INDEX({1;1;1.2;1.2;1;1;1;1;1.2;1.2;1.2;1.2},
MATCH(MONTH(BC$15),
{1,2,3,4,5,6,7,8,9,10,11,12})),
CONCATENATE($ES34," ",$L34)="RussOutdoor метро",
_xlpm.COEFF*
INDEX({0.8;0.9;1.1;1.1;1;1;1;1;1.1;1.1;1.1;1.1},
MATCH(MONTH(BC$15),
{1,2,3,4,5,6,7,8,9,10,11,12})),
$ES34&lt;&gt;"LisChannel",
_xlpm.COEFF,
$ES34&lt;&gt;"RussOutdoor",
_xlpm.COEFF))</f>
        <v/>
      </c>
      <c r="BD34" s="68">
        <f t="array" ref="BD34">
_xlfn.LET(_xlpm.COEFF,
IF($AW34+$AX34=0,0,IF(MAX(MIN($AX34,EOMONTH(BD$15,0))-MAX($AW34,BD$15)+1,)&gt;0,1,0)),
_xlfn.IFS(
$ES34="LisChannel",
_xlpm.COEFF*
INDEX({1;1;1.2;1.2;1;1;1;1;1.2;1.2;1.2;1.2},
MATCH(MONTH(BD$15),
{1,2,3,4,5,6,7,8,9,10,11,12})),
CONCATENATE($ES34," ",$L34)="RussOutdoor метро",
_xlpm.COEFF*
INDEX({0.8;0.9;1.1;1.1;1;1;1;1;1.1;1.1;1.1;1.1},
MATCH(MONTH(BD$15),
{1,2,3,4,5,6,7,8,9,10,11,12})),
$ES34&lt;&gt;"LisChannel",
_xlpm.COEFF,
$ES34&lt;&gt;"RussOutdoor",
_xlpm.COEFF))</f>
        <v/>
      </c>
      <c r="BE34" s="68">
        <f t="array" ref="BE34">
_xlfn.LET(_xlpm.COEFF,
IF($AW34+$AX34=0,0,IF(MAX(MIN($AX34,EOMONTH(BE$15,0))-MAX($AW34,BE$15)+1,)&gt;0,1,0)),
_xlfn.IFS(
$ES34="LisChannel",
_xlpm.COEFF*
INDEX({1;1;1.2;1.2;1;1;1;1;1.2;1.2;1.2;1.2},
MATCH(MONTH(BE$15),
{1,2,3,4,5,6,7,8,9,10,11,12})),
CONCATENATE($ES34," ",$L34)="RussOutdoor метро",
_xlpm.COEFF*
INDEX({0.8;0.9;1.1;1.1;1;1;1;1;1.1;1.1;1.1;1.1},
MATCH(MONTH(BE$15),
{1,2,3,4,5,6,7,8,9,10,11,12})),
$ES34&lt;&gt;"LisChannel",
_xlpm.COEFF,
$ES34&lt;&gt;"RussOutdoor",
_xlpm.COEFF))</f>
        <v/>
      </c>
      <c r="BF34" s="68">
        <f t="array" ref="BF34">
_xlfn.LET(_xlpm.COEFF,
IF($AW34+$AX34=0,0,IF(MAX(MIN($AX34,EOMONTH(BF$15,0))-MAX($AW34,BF$15)+1,)&gt;0,1,0)),
_xlfn.IFS(
$ES34="LisChannel",
_xlpm.COEFF*
INDEX({1;1;1.2;1.2;1;1;1;1;1.2;1.2;1.2;1.2},
MATCH(MONTH(BF$15),
{1,2,3,4,5,6,7,8,9,10,11,12})),
CONCATENATE($ES34," ",$L34)="RussOutdoor метро",
_xlpm.COEFF*
INDEX({0.8;0.9;1.1;1.1;1;1;1;1;1.1;1.1;1.1;1.1},
MATCH(MONTH(BF$15),
{1,2,3,4,5,6,7,8,9,10,11,12})),
$ES34&lt;&gt;"LisChannel",
_xlpm.COEFF,
$ES34&lt;&gt;"RussOutdoor",
_xlpm.COEFF))</f>
        <v/>
      </c>
      <c r="BG34" s="68">
        <f t="array" ref="BG34">
_xlfn.LET(_xlpm.COEFF,
IF($AW34+$AX34=0,0,IF(MAX(MIN($AX34,EOMONTH(BG$15,0))-MAX($AW34,BG$15)+1,)&gt;0,1,0)),
_xlfn.IFS(
$ES34="LisChannel",
_xlpm.COEFF*
INDEX({1;1;1.2;1.2;1;1;1;1;1.2;1.2;1.2;1.2},
MATCH(MONTH(BG$15),
{1,2,3,4,5,6,7,8,9,10,11,12})),
CONCATENATE($ES34," ",$L34)="RussOutdoor метро",
_xlpm.COEFF*
INDEX({0.8;0.9;1.1;1.1;1;1;1;1;1.1;1.1;1.1;1.1},
MATCH(MONTH(BG$15),
{1,2,3,4,5,6,7,8,9,10,11,12})),
$ES34&lt;&gt;"LisChannel",
_xlpm.COEFF,
$ES34&lt;&gt;"RussOutdoor",
_xlpm.COEFF))</f>
        <v/>
      </c>
      <c r="BH34" s="68">
        <f t="array" ref="BH34">
_xlfn.LET(_xlpm.COEFF,
IF($AW34+$AX34=0,0,IF(MAX(MIN($AX34,EOMONTH(BH$15,0))-MAX($AW34,BH$15)+1,)&gt;0,1,0)),
_xlfn.IFS(
$ES34="LisChannel",
_xlpm.COEFF*
INDEX({1;1;1.2;1.2;1;1;1;1;1.2;1.2;1.2;1.2},
MATCH(MONTH(BH$15),
{1,2,3,4,5,6,7,8,9,10,11,12})),
CONCATENATE($ES34," ",$L34)="RussOutdoor метро",
_xlpm.COEFF*
INDEX({0.8;0.9;1.1;1.1;1;1;1;1;1.1;1.1;1.1;1.1},
MATCH(MONTH(BH$15),
{1,2,3,4,5,6,7,8,9,10,11,12})),
$ES34&lt;&gt;"LisChannel",
_xlpm.COEFF,
$ES34&lt;&gt;"RussOutdoor",
_xlpm.COEFF))</f>
        <v/>
      </c>
      <c r="BI34" s="68">
        <f t="array" ref="BI34">
_xlfn.LET(_xlpm.COEFF,
IF($AW34+$AX34=0,0,IF(MAX(MIN($AX34,EOMONTH(BI$15,0))-MAX($AW34,BI$15)+1,)&gt;0,1,0)),
_xlfn.IFS(
$ES34="LisChannel",
_xlpm.COEFF*
INDEX({1;1;1.2;1.2;1;1;1;1;1.2;1.2;1.2;1.2},
MATCH(MONTH(BI$15),
{1,2,3,4,5,6,7,8,9,10,11,12})),
CONCATENATE($ES34," ",$L34)="RussOutdoor метро",
_xlpm.COEFF*
INDEX({0.8;0.9;1.1;1.1;1;1;1;1;1.1;1.1;1.1;1.1},
MATCH(MONTH(BI$15),
{1,2,3,4,5,6,7,8,9,10,11,12})),
$ES34&lt;&gt;"LisChannel",
_xlpm.COEFF,
$ES34&lt;&gt;"RussOutdoor",
_xlpm.COEFF))</f>
        <v/>
      </c>
      <c r="BJ34" s="68">
        <f t="array" ref="BJ34">
_xlfn.LET(_xlpm.COEFF,
IF($AW34+$AX34=0,0,IF(MAX(MIN($AX34,EOMONTH(BJ$15,0))-MAX($AW34,BJ$15)+1,)&gt;0,1,0)),
_xlfn.IFS(
$ES34="LisChannel",
_xlpm.COEFF*
INDEX({1;1;1.2;1.2;1;1;1;1;1.2;1.2;1.2;1.2},
MATCH(MONTH(BJ$15),
{1,2,3,4,5,6,7,8,9,10,11,12})),
CONCATENATE($ES34," ",$L34)="RussOutdoor метро",
_xlpm.COEFF*
INDEX({0.8;0.9;1.1;1.1;1;1;1;1;1.1;1.1;1.1;1.1},
MATCH(MONTH(BJ$15),
{1,2,3,4,5,6,7,8,9,10,11,12})),
$ES34&lt;&gt;"LisChannel",
_xlpm.COEFF,
$ES34&lt;&gt;"RussOutdoor",
_xlpm.COEFF))</f>
        <v/>
      </c>
      <c r="BK34" s="68">
        <f t="array" ref="BK34">
_xlfn.LET(_xlpm.COEFF,
IF($AW34+$AX34=0,0,IF(MAX(MIN($AX34,EOMONTH(BK$15,0))-MAX($AW34,BK$15)+1,)&gt;0,1,0)),
_xlfn.IFS(
$ES34="LisChannel",
_xlpm.COEFF*
INDEX({1;1;1.2;1.2;1;1;1;1;1.2;1.2;1.2;1.2},
MATCH(MONTH(BK$15),
{1,2,3,4,5,6,7,8,9,10,11,12})),
CONCATENATE($ES34," ",$L34)="RussOutdoor метро",
_xlpm.COEFF*
INDEX({0.8;0.9;1.1;1.1;1;1;1;1;1.1;1.1;1.1;1.1},
MATCH(MONTH(BK$15),
{1,2,3,4,5,6,7,8,9,10,11,12})),
$ES34&lt;&gt;"LisChannel",
_xlpm.COEFF,
$ES34&lt;&gt;"RussOutdoor",
_xlpm.COEFF))</f>
        <v/>
      </c>
      <c r="BL34" s="62">
        <f>COUNTIFS($AZ34:$BK34,"&gt;0")</f>
        <v/>
      </c>
      <c r="BM34" s="65" t="n"/>
      <c r="BN34" s="125">
        <f>$DJ34</f>
        <v/>
      </c>
      <c r="BO34" s="63">
        <f>$DQ34</f>
        <v/>
      </c>
      <c r="BP34" s="125">
        <f>
IFERROR(
IF($BL34=0,0,
$BN34*(1-$BO34)),
0)</f>
        <v/>
      </c>
      <c r="BQ34" s="125">
        <f t="array" ref="BQ34">
IFERROR(
_xlfn.IFS(
$DH34="день_1",
$BP34*$BL34/($AX34-$AW34+1)*AZ34*(DAY(EOMONTH(AZ$15,0))),
$DH34="день_2",
$BP34/30*MAX(MIN($AX34,EOMONTH(AZ$15,0))-MAX($AW34,AZ$15)+1,),
$DH34="раб.день",
$BP34/30*(IFERROR(
_xlfn.LET(_xlpm.VD,
CHOOSE(
{1;2;3;4;5;6;7;8;9;10;11;12;13;14;15;16;17;18},
45658,45659,45660,45661,45662,45663,45664,45665,45711,45724,45778,45779,45785,45786,45820,45821,45965,46022),
_xlfn.LET(_xlpm.DD,
MAX(MIN($AX34,EOMONTH(AZ$15,0))-MAX($AW34,AZ$15),),
_xlfn.IFS(
AND(MONTH($AW34)=MONTH(AZ$15),MONTH($AX34)&lt;&gt;MONTH(AZ$15)),
NETWORKDAYS.INTL($AW34,$AW34+_xlpm.DD,1,_xlpm.VD),
AND(MONTH($AW34)&lt;&gt;MONTH(AZ$15),MONTH($AX34)=MONTH(AZ$15)),
NETWORKDAYS.INTL(($AX34)-_xlpm.DD,$AX34,1,_xlpm.VD),
AND(MONTH($AW34)&lt;MONTH(AZ$15),MONTH($AX34)&gt;MONTH(AZ$15)),
NETWORKDAYS.INTL((EOMONTH(AZ$15-1,1))-_xlpm.DD,EOMONTH(AZ$15-1,1),1,_xlpm.VD),
AND(MONTH($AW34)=MONTH(AZ$15),MONTH($AX34)=MONTH(AZ$15)),
NETWORKDAYS.INTL($AW34,$AX34,1,_xlpm.VD)))),0)),
$DH34="месяц",
$BP34*AZ34,
$DH34="неделя",
$BP34*AZ34/7*(ROUNDUP((DAY(EOMONTH(AZ$15,0)))/4,0))),
0)</f>
        <v/>
      </c>
      <c r="BR34" s="125">
        <f t="array" ref="BR34">
IFERROR(
_xlfn.IFS(
$DH34="день_1",
$BP34*$BL34/($AX34-$AW34+1)*BA34*(DAY(EOMONTH(BA$15,0))),
$DH34="день_2",
$BP34/30*MAX(MIN($AX34,EOMONTH(BA$15,0))-MAX($AW34,BA$15)+1,),
$DH34="раб.день",
$BP34/30*(IFERROR(
_xlfn.LET(_xlpm.VD,
CHOOSE(
{1;2;3;4;5;6;7;8;9;10;11;12;13;14;15;16;17;18},
45658,45659,45660,45661,45662,45663,45664,45665,45711,45724,45778,45779,45785,45786,45820,45821,45965,46022),
_xlfn.LET(_xlpm.DD,
MAX(MIN($AX34,EOMONTH(BA$15,0))-MAX($AW34,BA$15),),
_xlfn.IFS(
AND(MONTH($AW34)=MONTH(BA$15),MONTH($AX34)&lt;&gt;MONTH(BA$15)),
NETWORKDAYS.INTL($AW34,$AW34+_xlpm.DD,1,_xlpm.VD),
AND(MONTH($AW34)&lt;&gt;MONTH(BA$15),MONTH($AX34)=MONTH(BA$15)),
NETWORKDAYS.INTL(($AX34)-_xlpm.DD,$AX34,1,_xlpm.VD),
AND(MONTH($AW34)&lt;MONTH(BA$15),MONTH($AX34)&gt;MONTH(BA$15)),
NETWORKDAYS.INTL((EOMONTH(BA$15-1,1))-_xlpm.DD,EOMONTH(BA$15-1,1),1,_xlpm.VD),
AND(MONTH($AW34)=MONTH(BA$15),MONTH($AX34)=MONTH(BA$15)),
NETWORKDAYS.INTL($AW34,$AX34,1,_xlpm.VD)))),0)),
$DH34="месяц",
$BP34*BA34,
$DH34="неделя",
$BP34*BA34/7*(ROUNDUP((DAY(EOMONTH(BA$15,0)))/4,0))),
0)</f>
        <v/>
      </c>
      <c r="BS34" s="125">
        <f t="array" ref="BS34">
IFERROR(
_xlfn.IFS(
$DH34="день_1",
$BP34*$BL34/($AX34-$AW34+1)*BB34*(DAY(EOMONTH(BB$15,0))),
$DH34="день_2",
$BP34/30*MAX(MIN($AX34,EOMONTH(BB$15,0))-MAX($AW34,BB$15)+1,),
$DH34="раб.день",
$BP34/30*(IFERROR(
_xlfn.LET(_xlpm.VD,
CHOOSE(
{1;2;3;4;5;6;7;8;9;10;11;12;13;14;15;16;17;18},
45658,45659,45660,45661,45662,45663,45664,45665,45711,45724,45778,45779,45785,45786,45820,45821,45965,46022),
_xlfn.LET(_xlpm.DD,
MAX(MIN($AX34,EOMONTH(BB$15,0))-MAX($AW34,BB$15),),
_xlfn.IFS(
AND(MONTH($AW34)=MONTH(BB$15),MONTH($AX34)&lt;&gt;MONTH(BB$15)),
NETWORKDAYS.INTL($AW34,$AW34+_xlpm.DD,1,_xlpm.VD),
AND(MONTH($AW34)&lt;&gt;MONTH(BB$15),MONTH($AX34)=MONTH(BB$15)),
NETWORKDAYS.INTL(($AX34)-_xlpm.DD,$AX34,1,_xlpm.VD),
AND(MONTH($AW34)&lt;MONTH(BB$15),MONTH($AX34)&gt;MONTH(BB$15)),
NETWORKDAYS.INTL((EOMONTH(BB$15-1,1))-_xlpm.DD,EOMONTH(BB$15-1,1),1,_xlpm.VD),
AND(MONTH($AW34)=MONTH(BB$15),MONTH($AX34)=MONTH(BB$15)),
NETWORKDAYS.INTL($AW34,$AX34,1,_xlpm.VD)))),0)),
$DH34="месяц",
$BP34*BB34,
$DH34="неделя",
$BP34*BB34/7*(ROUNDUP((DAY(EOMONTH(BB$15,0)))/4,0))),
0)</f>
        <v/>
      </c>
      <c r="BT34" s="125">
        <f t="array" ref="BT34">
IFERROR(
_xlfn.IFS(
$DH34="день_1",
$BP34*$BL34/($AX34-$AW34+1)*BC34*(DAY(EOMONTH(BC$15,0))),
$DH34="день_2",
$BP34/30*MAX(MIN($AX34,EOMONTH(BC$15,0))-MAX($AW34,BC$15)+1,),
$DH34="раб.день",
$BP34/30*(IFERROR(
_xlfn.LET(_xlpm.VD,
CHOOSE(
{1;2;3;4;5;6;7;8;9;10;11;12;13;14;15;16;17;18},
45658,45659,45660,45661,45662,45663,45664,45665,45711,45724,45778,45779,45785,45786,45820,45821,45965,46022),
_xlfn.LET(_xlpm.DD,
MAX(MIN($AX34,EOMONTH(BC$15,0))-MAX($AW34,BC$15),),
_xlfn.IFS(
AND(MONTH($AW34)=MONTH(BC$15),MONTH($AX34)&lt;&gt;MONTH(BC$15)),
NETWORKDAYS.INTL($AW34,$AW34+_xlpm.DD,1,_xlpm.VD),
AND(MONTH($AW34)&lt;&gt;MONTH(BC$15),MONTH($AX34)=MONTH(BC$15)),
NETWORKDAYS.INTL(($AX34)-_xlpm.DD,$AX34,1,_xlpm.VD),
AND(MONTH($AW34)&lt;MONTH(BC$15),MONTH($AX34)&gt;MONTH(BC$15)),
NETWORKDAYS.INTL((EOMONTH(BC$15-1,1))-_xlpm.DD,EOMONTH(BC$15-1,1),1,_xlpm.VD),
AND(MONTH($AW34)=MONTH(BC$15),MONTH($AX34)=MONTH(BC$15)),
NETWORKDAYS.INTL($AW34,$AX34,1,_xlpm.VD)))),0)),
$DH34="месяц",
$BP34*BC34,
$DH34="неделя",
$BP34*BC34/7*(ROUNDUP((DAY(EOMONTH(BC$15,0)))/4,0))),
0)</f>
        <v/>
      </c>
      <c r="BU34" s="125">
        <f t="array" ref="BU34">
IFERROR(
_xlfn.IFS(
$DH34="день_1",
$BP34*$BL34/($AX34-$AW34+1)*BD34*(DAY(EOMONTH(BD$15,0))),
$DH34="день_2",
$BP34/30*MAX(MIN($AX34,EOMONTH(BD$15,0))-MAX($AW34,BD$15)+1,),
$DH34="раб.день",
$BP34/30*(IFERROR(
_xlfn.LET(_xlpm.VD,
CHOOSE(
{1;2;3;4;5;6;7;8;9;10;11;12;13;14;15;16;17;18},
45658,45659,45660,45661,45662,45663,45664,45665,45711,45724,45778,45779,45785,45786,45820,45821,45965,46022),
_xlfn.LET(_xlpm.DD,
MAX(MIN($AX34,EOMONTH(BD$15,0))-MAX($AW34,BD$15),),
_xlfn.IFS(
AND(MONTH($AW34)=MONTH(BD$15),MONTH($AX34)&lt;&gt;MONTH(BD$15)),
NETWORKDAYS.INTL($AW34,$AW34+_xlpm.DD,1,_xlpm.VD),
AND(MONTH($AW34)&lt;&gt;MONTH(BD$15),MONTH($AX34)=MONTH(BD$15)),
NETWORKDAYS.INTL(($AX34)-_xlpm.DD,$AX34,1,_xlpm.VD),
AND(MONTH($AW34)&lt;MONTH(BD$15),MONTH($AX34)&gt;MONTH(BD$15)),
NETWORKDAYS.INTL((EOMONTH(BD$15-1,1))-_xlpm.DD,EOMONTH(BD$15-1,1),1,_xlpm.VD),
AND(MONTH($AW34)=MONTH(BD$15),MONTH($AX34)=MONTH(BD$15)),
NETWORKDAYS.INTL($AW34,$AX34,1,_xlpm.VD)))),0)),
$DH34="месяц",
$BP34*BD34,
$DH34="неделя",
$BP34*BD34/7*(ROUNDUP((DAY(EOMONTH(BD$15,0)))/4,0))),
0)</f>
        <v/>
      </c>
      <c r="BV34" s="125">
        <f t="array" ref="BV34">
IFERROR(
_xlfn.IFS(
$DH34="день_1",
$BP34*$BL34/($AX34-$AW34+1)*BE34*(DAY(EOMONTH(BE$15,0))),
$DH34="день_2",
$BP34/30*MAX(MIN($AX34,EOMONTH(BE$15,0))-MAX($AW34,BE$15)+1,),
$DH34="раб.день",
$BP34/30*(IFERROR(
_xlfn.LET(_xlpm.VD,
CHOOSE(
{1;2;3;4;5;6;7;8;9;10;11;12;13;14;15;16;17;18},
45658,45659,45660,45661,45662,45663,45664,45665,45711,45724,45778,45779,45785,45786,45820,45821,45965,46022),
_xlfn.LET(_xlpm.DD,
MAX(MIN($AX34,EOMONTH(BE$15,0))-MAX($AW34,BE$15),),
_xlfn.IFS(
AND(MONTH($AW34)=MONTH(BE$15),MONTH($AX34)&lt;&gt;MONTH(BE$15)),
NETWORKDAYS.INTL($AW34,$AW34+_xlpm.DD,1,_xlpm.VD),
AND(MONTH($AW34)&lt;&gt;MONTH(BE$15),MONTH($AX34)=MONTH(BE$15)),
NETWORKDAYS.INTL(($AX34)-_xlpm.DD,$AX34,1,_xlpm.VD),
AND(MONTH($AW34)&lt;MONTH(BE$15),MONTH($AX34)&gt;MONTH(BE$15)),
NETWORKDAYS.INTL((EOMONTH(BE$15-1,1))-_xlpm.DD,EOMONTH(BE$15-1,1),1,_xlpm.VD),
AND(MONTH($AW34)=MONTH(BE$15),MONTH($AX34)=MONTH(BE$15)),
NETWORKDAYS.INTL($AW34,$AX34,1,_xlpm.VD)))),0)),
$DH34="месяц",
$BP34*BE34,
$DH34="неделя",
$BP34*BE34/7*(ROUNDUP((DAY(EOMONTH(BE$15,0)))/4,0))),
0)</f>
        <v/>
      </c>
      <c r="BW34" s="125">
        <f t="array" ref="BW34">
IFERROR(
_xlfn.IFS(
$DH34="день_1",
$BP34*$BL34/($AX34-$AW34+1)*BF34*(DAY(EOMONTH(BF$15,0))),
$DH34="день_2",
$BP34/30*MAX(MIN($AX34,EOMONTH(BF$15,0))-MAX($AW34,BF$15)+1,),
$DH34="раб.день",
$BP34/30*(IFERROR(
_xlfn.LET(_xlpm.VD,
CHOOSE(
{1;2;3;4;5;6;7;8;9;10;11;12;13;14;15;16;17;18},
45658,45659,45660,45661,45662,45663,45664,45665,45711,45724,45778,45779,45785,45786,45820,45821,45965,46022),
_xlfn.LET(_xlpm.DD,
MAX(MIN($AX34,EOMONTH(BF$15,0))-MAX($AW34,BF$15),),
_xlfn.IFS(
AND(MONTH($AW34)=MONTH(BF$15),MONTH($AX34)&lt;&gt;MONTH(BF$15)),
NETWORKDAYS.INTL($AW34,$AW34+_xlpm.DD,1,_xlpm.VD),
AND(MONTH($AW34)&lt;&gt;MONTH(BF$15),MONTH($AX34)=MONTH(BF$15)),
NETWORKDAYS.INTL(($AX34)-_xlpm.DD,$AX34,1,_xlpm.VD),
AND(MONTH($AW34)&lt;MONTH(BF$15),MONTH($AX34)&gt;MONTH(BF$15)),
NETWORKDAYS.INTL((EOMONTH(BF$15-1,1))-_xlpm.DD,EOMONTH(BF$15-1,1),1,_xlpm.VD),
AND(MONTH($AW34)=MONTH(BF$15),MONTH($AX34)=MONTH(BF$15)),
NETWORKDAYS.INTL($AW34,$AX34,1,_xlpm.VD)))),0)),
$DH34="месяц",
$BP34*BF34,
$DH34="неделя",
$BP34*BF34/7*(ROUNDUP((DAY(EOMONTH(BF$15,0)))/4,0))),
0)</f>
        <v/>
      </c>
      <c r="BX34" s="125">
        <f t="array" ref="BX34">
IFERROR(
_xlfn.IFS(
$DH34="день_1",
$BP34*$BL34/($AX34-$AW34+1)*BG34*(DAY(EOMONTH(BG$15,0))),
$DH34="день_2",
$BP34/30*MAX(MIN($AX34,EOMONTH(BG$15,0))-MAX($AW34,BG$15)+1,),
$DH34="раб.день",
$BP34/30*(IFERROR(
_xlfn.LET(_xlpm.VD,
CHOOSE(
{1;2;3;4;5;6;7;8;9;10;11;12;13;14;15;16;17;18},
45658,45659,45660,45661,45662,45663,45664,45665,45711,45724,45778,45779,45785,45786,45820,45821,45965,46022),
_xlfn.LET(_xlpm.DD,
MAX(MIN($AX34,EOMONTH(BG$15,0))-MAX($AW34,BG$15),),
_xlfn.IFS(
AND(MONTH($AW34)=MONTH(BG$15),MONTH($AX34)&lt;&gt;MONTH(BG$15)),
NETWORKDAYS.INTL($AW34,$AW34+_xlpm.DD,1,_xlpm.VD),
AND(MONTH($AW34)&lt;&gt;MONTH(BG$15),MONTH($AX34)=MONTH(BG$15)),
NETWORKDAYS.INTL(($AX34)-_xlpm.DD,$AX34,1,_xlpm.VD),
AND(MONTH($AW34)&lt;MONTH(BG$15),MONTH($AX34)&gt;MONTH(BG$15)),
NETWORKDAYS.INTL((EOMONTH(BG$15-1,1))-_xlpm.DD,EOMONTH(BG$15-1,1),1,_xlpm.VD),
AND(MONTH($AW34)=MONTH(BG$15),MONTH($AX34)=MONTH(BG$15)),
NETWORKDAYS.INTL($AW34,$AX34,1,_xlpm.VD)))),0)),
$DH34="месяц",
$BP34*BG34,
$DH34="неделя",
$BP34*BG34/7*(ROUNDUP((DAY(EOMONTH(BG$15,0)))/4,0))),
0)</f>
        <v/>
      </c>
      <c r="BY34" s="125">
        <f t="array" ref="BY34">
IFERROR(
_xlfn.IFS(
$DH34="день_1",
$BP34*$BL34/($AX34-$AW34+1)*BH34*(DAY(EOMONTH(BH$15,0))),
$DH34="день_2",
$BP34/30*MAX(MIN($AX34,EOMONTH(BH$15,0))-MAX($AW34,BH$15)+1,),
$DH34="раб.день",
$BP34/30*(IFERROR(
_xlfn.LET(_xlpm.VD,
CHOOSE(
{1;2;3;4;5;6;7;8;9;10;11;12;13;14;15;16;17;18},
45658,45659,45660,45661,45662,45663,45664,45665,45711,45724,45778,45779,45785,45786,45820,45821,45965,46022),
_xlfn.LET(_xlpm.DD,
MAX(MIN($AX34,EOMONTH(BH$15,0))-MAX($AW34,BH$15),),
_xlfn.IFS(
AND(MONTH($AW34)=MONTH(BH$15),MONTH($AX34)&lt;&gt;MONTH(BH$15)),
NETWORKDAYS.INTL($AW34,$AW34+_xlpm.DD,1,_xlpm.VD),
AND(MONTH($AW34)&lt;&gt;MONTH(BH$15),MONTH($AX34)=MONTH(BH$15)),
NETWORKDAYS.INTL(($AX34)-_xlpm.DD,$AX34,1,_xlpm.VD),
AND(MONTH($AW34)&lt;MONTH(BH$15),MONTH($AX34)&gt;MONTH(BH$15)),
NETWORKDAYS.INTL((EOMONTH(BH$15-1,1))-_xlpm.DD,EOMONTH(BH$15-1,1),1,_xlpm.VD),
AND(MONTH($AW34)=MONTH(BH$15),MONTH($AX34)=MONTH(BH$15)),
NETWORKDAYS.INTL($AW34,$AX34,1,_xlpm.VD)))),0)),
$DH34="месяц",
$BP34*BH34,
$DH34="неделя",
$BP34*BH34/7*(ROUNDUP((DAY(EOMONTH(BH$15,0)))/4,0))),
0)</f>
        <v/>
      </c>
      <c r="BZ34" s="125">
        <f t="array" ref="BZ34">
IFERROR(
_xlfn.IFS(
$DH34="день_1",
$BP34*$BL34/($AX34-$AW34+1)*BI34*(DAY(EOMONTH(BI$15,0))),
$DH34="день_2",
$BP34/30*MAX(MIN($AX34,EOMONTH(BI$15,0))-MAX($AW34,BI$15)+1,),
$DH34="раб.день",
$BP34/30*(IFERROR(
_xlfn.LET(_xlpm.VD,
CHOOSE(
{1;2;3;4;5;6;7;8;9;10;11;12;13;14;15;16;17;18},
45658,45659,45660,45661,45662,45663,45664,45665,45711,45724,45778,45779,45785,45786,45820,45821,45965,46022),
_xlfn.LET(_xlpm.DD,
MAX(MIN($AX34,EOMONTH(BI$15,0))-MAX($AW34,BI$15),),
_xlfn.IFS(
AND(MONTH($AW34)=MONTH(BI$15),MONTH($AX34)&lt;&gt;MONTH(BI$15)),
NETWORKDAYS.INTL($AW34,$AW34+_xlpm.DD,1,_xlpm.VD),
AND(MONTH($AW34)&lt;&gt;MONTH(BI$15),MONTH($AX34)=MONTH(BI$15)),
NETWORKDAYS.INTL(($AX34)-_xlpm.DD,$AX34,1,_xlpm.VD),
AND(MONTH($AW34)&lt;MONTH(BI$15),MONTH($AX34)&gt;MONTH(BI$15)),
NETWORKDAYS.INTL((EOMONTH(BI$15-1,1))-_xlpm.DD,EOMONTH(BI$15-1,1),1,_xlpm.VD),
AND(MONTH($AW34)=MONTH(BI$15),MONTH($AX34)=MONTH(BI$15)),
NETWORKDAYS.INTL($AW34,$AX34,1,_xlpm.VD)))),0)),
$DH34="месяц",
$BP34*BI34,
$DH34="неделя",
$BP34*BI34/7*(ROUNDUP((DAY(EOMONTH(BI$15,0)))/4,0))),
0)</f>
        <v/>
      </c>
      <c r="CA34" s="125">
        <f t="array" ref="CA34">
IFERROR(
_xlfn.IFS(
$DH34="день_1",
$BP34*$BL34/($AX34-$AW34+1)*BJ34*(DAY(EOMONTH(BJ$15,0))),
$DH34="день_2",
$BP34/30*MAX(MIN($AX34,EOMONTH(BJ$15,0))-MAX($AW34,BJ$15)+1,),
$DH34="раб.день",
$BP34/30*(IFERROR(
_xlfn.LET(_xlpm.VD,
CHOOSE(
{1;2;3;4;5;6;7;8;9;10;11;12;13;14;15;16;17;18},
45658,45659,45660,45661,45662,45663,45664,45665,45711,45724,45778,45779,45785,45786,45820,45821,45965,46022),
_xlfn.LET(_xlpm.DD,
MAX(MIN($AX34,EOMONTH(BJ$15,0))-MAX($AW34,BJ$15),),
_xlfn.IFS(
AND(MONTH($AW34)=MONTH(BJ$15),MONTH($AX34)&lt;&gt;MONTH(BJ$15)),
NETWORKDAYS.INTL($AW34,$AW34+_xlpm.DD,1,_xlpm.VD),
AND(MONTH($AW34)&lt;&gt;MONTH(BJ$15),MONTH($AX34)=MONTH(BJ$15)),
NETWORKDAYS.INTL(($AX34)-_xlpm.DD,$AX34,1,_xlpm.VD),
AND(MONTH($AW34)&lt;MONTH(BJ$15),MONTH($AX34)&gt;MONTH(BJ$15)),
NETWORKDAYS.INTL((EOMONTH(BJ$15-1,1))-_xlpm.DD,EOMONTH(BJ$15-1,1),1,_xlpm.VD),
AND(MONTH($AW34)=MONTH(BJ$15),MONTH($AX34)=MONTH(BJ$15)),
NETWORKDAYS.INTL($AW34,$AX34,1,_xlpm.VD)))),0)),
$DH34="месяц",
$BP34*BJ34,
$DH34="неделя",
$BP34*BJ34/7*(ROUNDUP((DAY(EOMONTH(BJ$15,0)))/4,0))),
0)</f>
        <v/>
      </c>
      <c r="CB34" s="125">
        <f t="array" ref="CB34">
IFERROR(
_xlfn.IFS(
$DH34="день_1",
$BP34*$BL34/($AX34-$AW34+1)*BK34*(DAY(EOMONTH(BK$15,0))),
$DH34="день_2",
$BP34/30*MAX(MIN($AX34,EOMONTH(BK$15,0))-MAX($AW34,BK$15)+1,),
$DH34="раб.день",
$BP34/30*(IFERROR(
_xlfn.LET(_xlpm.VD,
CHOOSE(
{1;2;3;4;5;6;7;8;9;10;11;12;13;14;15;16;17;18},
45658,45659,45660,45661,45662,45663,45664,45665,45711,45724,45778,45779,45785,45786,45820,45821,45965,46022),
_xlfn.LET(_xlpm.DD,
MAX(MIN($AX34,EOMONTH(BK$15,0))-MAX($AW34,BK$15),),
_xlfn.IFS(
AND(MONTH($AW34)=MONTH(BK$15),MONTH($AX34)&lt;&gt;MONTH(BK$15)),
NETWORKDAYS.INTL($AW34,$AW34+_xlpm.DD,1,_xlpm.VD),
AND(MONTH($AW34)&lt;&gt;MONTH(BK$15),MONTH($AX34)=MONTH(BK$15)),
NETWORKDAYS.INTL(($AX34)-_xlpm.DD,$AX34,1,_xlpm.VD),
AND(MONTH($AW34)&lt;MONTH(BK$15),MONTH($AX34)&gt;MONTH(BK$15)),
NETWORKDAYS.INTL((EOMONTH(BK$15-1,1))-_xlpm.DD,EOMONTH(BK$15-1,1),1,_xlpm.VD),
AND(MONTH($AW34)=MONTH(BK$15),MONTH($AX34)=MONTH(BK$15)),
NETWORKDAYS.INTL($AW34,$AX34,1,_xlpm.VD)))),0)),
$DH34="месяц",
$BP34*BK34,
$DH34="неделя",
$BP34*BK34/7*(ROUNDUP((DAY(EOMONTH(BK$15,0)))/4,0))),
0)</f>
        <v/>
      </c>
      <c r="CC34" s="125">
        <f>SUM($BQ34:$CB34)</f>
        <v/>
      </c>
      <c r="CD34" s="126">
        <f>SUM($EH34:$EH34)</f>
        <v/>
      </c>
      <c r="CE34" s="126">
        <f>$CD34*$AB34</f>
        <v/>
      </c>
      <c r="CF34" s="126">
        <f>SUM($EK34:$EK34)</f>
        <v/>
      </c>
      <c r="CG34" s="126">
        <f>$CF34*$AB34</f>
        <v/>
      </c>
      <c r="CH34" s="126">
        <f>SUM($CC34,$CE34,$CG34)</f>
        <v/>
      </c>
      <c r="CI34" s="126">
        <f>$CH34*(1+$CM34)</f>
        <v/>
      </c>
      <c r="CJ34" s="127" t="n">
        <v>0</v>
      </c>
      <c r="CK34" s="126">
        <f>SUM($CH34:$CH34)*(1+$CJ34)</f>
        <v/>
      </c>
      <c r="CL34" s="126">
        <f>SUM($CH34:$CH34)*(1+$CM34)</f>
        <v/>
      </c>
      <c r="CM34" s="59" t="inlineStr">
        <is>
          <t>20%</t>
        </is>
      </c>
      <c r="CN34" s="59" t="n"/>
      <c r="CO34" s="72" t="n"/>
      <c r="CP34" s="59" t="n"/>
      <c r="CQ34" s="73" t="n"/>
      <c r="CR34" s="73" t="n"/>
      <c r="CS34" s="73" t="n"/>
      <c r="CT34" s="72" t="n"/>
      <c r="CU34" s="79" t="inlineStr">
        <is>
          <t> </t>
        </is>
      </c>
      <c r="CV34" s="60" t="n"/>
      <c r="CW34" s="60" t="n"/>
      <c r="CX34" s="60" t="n"/>
      <c r="CY34" s="127">
        <f>IFERROR(($CC34-$EE34)/($EE34/(1-$DQ34)),0)</f>
        <v/>
      </c>
      <c r="CZ34" s="127">
        <f>IFERROR(1-$EI34/($CE34),0)</f>
        <v/>
      </c>
      <c r="DA34" s="127">
        <f>IFERROR(1-$EL34/($CG34),0)</f>
        <v/>
      </c>
      <c r="DB34" s="126">
        <f>ROUND(IFERROR(($CI34/(1+$CM34)-$EN34),0),2)</f>
        <v/>
      </c>
      <c r="DC34" s="128" t="n"/>
      <c r="DD34" s="125" t="n"/>
      <c r="DE34" s="75" t="n">
        <v>0</v>
      </c>
      <c r="DF34" s="128" t="n"/>
      <c r="DG34" s="125">
        <f>IF($DC34=0,0,$DD34*($DC34*100%-$DE34*$DF34))*SUM($AB34:$AB34)</f>
        <v/>
      </c>
      <c r="DH34" s="129" t="inlineStr">
        <is>
          <t>месяц</t>
        </is>
      </c>
      <c r="DI34" s="130">
        <f t="array" ref="DI34">IFERROR(
IF($ES34="LisChannel",
(ROUND(((INDEX({174.625;153.888888888889;130.972222222222},MATCH($AI34,{2;3;4}),0))*$AG34*$AI34),2)),0),0)</f>
        <v/>
      </c>
      <c r="DJ34" s="130">
        <f>
_xlfn.LET(_xlpm.X,
IFERROR(
IF($ES34="НовиковТВ",
(_xlfn.LET(_xlpm.NTV,
_xlfn.LET(_xlpm.MIN,350000,
IF(SUMIFS($DI:$DI,$ES:$ES,"НовиковТВ")&lt;=_xlpm.MIN,
(SUMIFS($DI:$DI,$ES:$ES,"НовиковТВ")/(COUNTIFS($ES:$ES,"НовиковТВ")))*_xlpm.MIN/SUMIFS($DI:$DI,$ES:$ES,"НовиковТВ"),
DI34)),
_xlpm.NTV+$DG34/(1-(1-(_xlpm.NTV)*(1-$DL34)*(1-$DM34)*(1-$DN34)*(1-$DO34)*(1-$DP34)/_xlpm.NTV))))/(1+$EP34),
$DI34+$DG34/(1-(1-($DI34)*(1-$DL34)*(1-$DM34)*(1-$DN34)*(1-$DO34)*(1-$DP34)/$DI34))),
0),
_xlpm.X*(1+$CM34)*(1+$CW34)-_xlpm.X*(1+$CM34)+_xlpm.X)</f>
        <v/>
      </c>
      <c r="DK34" s="125" t="inlineStr">
        <is>
          <t>послед.</t>
        </is>
      </c>
      <c r="DL34" s="63" t="n">
        <v>0</v>
      </c>
      <c r="DM34" s="63" t="n">
        <v>0</v>
      </c>
      <c r="DN34" s="63" t="n">
        <v>0</v>
      </c>
      <c r="DO34" s="63" t="n">
        <v>0</v>
      </c>
      <c r="DP34" s="63" t="n">
        <v>0</v>
      </c>
      <c r="DQ34" s="63">
        <f t="array" ref="DQ34">IFERROR(_xlfn.IFS(
$DK34="послед.",1-(1-$DL34)*(1-$DM34)*(1-$DN34)*(1-$DO34)*(1-$DP34),
$DK34="сумм.",$DL34+$DM34+$DN34+$DO34+$DP34),
0)</f>
        <v/>
      </c>
      <c r="DR34" s="125">
        <f t="array" ref="DR34">
IFERROR(
_xlfn.IFS(
$BL34=0,
0,
$BL34&gt;0,
_xlfn.IFS($DK34="послед.",
$DJ34*(1-$DL34)*(1-$DM34)*(1-$DN34)*(1-$DO34)*(1-$DP34),
$DK34="сумм.",
$DJ34*(1-($DL34+$DM34+$DN34+$DO34+$DP34)))),0)</f>
        <v/>
      </c>
      <c r="DS34" s="125">
        <f t="array" ref="DS34">
IFERROR(_xlfn.IFS(
$DH34="день_1",
$DR34*$BL34/($AX34-$AW34+1)*AZ34*(DAY(EOMONTH(AZ$15,0))),
$DH34="день_2",
$DR34/30*MAX(MIN($AX34,EOMONTH(AZ$15,0))-MAX($AW34,AZ$15)+1,),
$DH34="раб.день",
$DR34/30*(IFERROR(
_xlfn.LET(_xlpm.VD,
CHOOSE(
{1;2;3;4;5;6;7;8;9;10;11;12;13;14;15;16;17;18},
45658,45659,45660,45661,45662,45663,45664,45665,45711,45724,45778,45779,45785,45786,45820,45821,45965,46022),
_xlfn.LET(_xlpm.DD,
MAX(MIN($AX34,EOMONTH(AZ$15,0))-MAX($AW34,AZ$15),),
_xlfn.IFS(
AND(MONTH($AW34)=MONTH(AZ$15),MONTH($AX34)&lt;&gt;MONTH(AZ$15)),
NETWORKDAYS.INTL($AW34,$AW34+_xlpm.DD,1,_xlpm.VD),
AND(MONTH($AW34)&lt;&gt;MONTH(AZ$15),MONTH($AX34)=MONTH(AZ$15)),
NETWORKDAYS.INTL(($AX34)-_xlpm.DD,$AX34,1,_xlpm.VD),
AND(MONTH($AW34)&lt;MONTH(AZ$15),MONTH($AX34)&gt;MONTH(AZ$15)),
NETWORKDAYS.INTL((EOMONTH(AZ$15-1,1))-_xlpm.DD,EOMONTH(AZ$15-1,1),1,_xlpm.VD),
AND(MONTH($AW34)=MONTH(AZ$15),MONTH($AX34)=MONTH(AZ$15)),
NETWORKDAYS.INTL($AW34,$AX34,1,_xlpm.VD)))),0)),
$DH34="месяц",
$DR34*AZ34,
$DH34="неделя",
$DR34*AZ34/7*(ROUNDUP((DAY(EOMONTH(AZ$15,0)))/4,0))),
0)</f>
        <v/>
      </c>
      <c r="DT34" s="125">
        <f t="array" ref="DT34">
IFERROR(_xlfn.IFS(
$DH34="день_1",
$DR34*$BL34/($AX34-$AW34+1)*BA34*(DAY(EOMONTH(BA$15,0))),
$DH34="день_2",
$DR34/30*MAX(MIN($AX34,EOMONTH(BA$15,0))-MAX($AW34,BA$15)+1,),
$DH34="раб.день",
$DR34/30*(IFERROR(
_xlfn.LET(_xlpm.VD,
CHOOSE(
{1;2;3;4;5;6;7;8;9;10;11;12;13;14;15;16;17;18},
45658,45659,45660,45661,45662,45663,45664,45665,45711,45724,45778,45779,45785,45786,45820,45821,45965,46022),
_xlfn.LET(_xlpm.DD,
MAX(MIN($AX34,EOMONTH(BA$15,0))-MAX($AW34,BA$15),),
_xlfn.IFS(
AND(MONTH($AW34)=MONTH(BA$15),MONTH($AX34)&lt;&gt;MONTH(BA$15)),
NETWORKDAYS.INTL($AW34,$AW34+_xlpm.DD,1,_xlpm.VD),
AND(MONTH($AW34)&lt;&gt;MONTH(BA$15),MONTH($AX34)=MONTH(BA$15)),
NETWORKDAYS.INTL(($AX34)-_xlpm.DD,$AX34,1,_xlpm.VD),
AND(MONTH($AW34)&lt;MONTH(BA$15),MONTH($AX34)&gt;MONTH(BA$15)),
NETWORKDAYS.INTL((EOMONTH(BA$15-1,1))-_xlpm.DD,EOMONTH(BA$15-1,1),1,_xlpm.VD),
AND(MONTH($AW34)=MONTH(BA$15),MONTH($AX34)=MONTH(BA$15)),
NETWORKDAYS.INTL($AW34,$AX34,1,_xlpm.VD)))),0)),
$DH34="месяц",
$DR34*BA34,
$DH34="неделя",
$DR34*BA34/7*(ROUNDUP((DAY(EOMONTH(BA$15,0)))/4,0))),
0)</f>
        <v/>
      </c>
      <c r="DU34" s="125">
        <f t="array" ref="DU34">
IFERROR(_xlfn.IFS(
$DH34="день_1",
$DR34*$BL34/($AX34-$AW34+1)*BB34*(DAY(EOMONTH(BB$15,0))),
$DH34="день_2",
$DR34/30*MAX(MIN($AX34,EOMONTH(BB$15,0))-MAX($AW34,BB$15)+1,),
$DH34="раб.день",
$DR34/30*(IFERROR(
_xlfn.LET(_xlpm.VD,
CHOOSE(
{1;2;3;4;5;6;7;8;9;10;11;12;13;14;15;16;17;18},
45658,45659,45660,45661,45662,45663,45664,45665,45711,45724,45778,45779,45785,45786,45820,45821,45965,46022),
_xlfn.LET(_xlpm.DD,
MAX(MIN($AX34,EOMONTH(BB$15,0))-MAX($AW34,BB$15),),
_xlfn.IFS(
AND(MONTH($AW34)=MONTH(BB$15),MONTH($AX34)&lt;&gt;MONTH(BB$15)),
NETWORKDAYS.INTL($AW34,$AW34+_xlpm.DD,1,_xlpm.VD),
AND(MONTH($AW34)&lt;&gt;MONTH(BB$15),MONTH($AX34)=MONTH(BB$15)),
NETWORKDAYS.INTL(($AX34)-_xlpm.DD,$AX34,1,_xlpm.VD),
AND(MONTH($AW34)&lt;MONTH(BB$15),MONTH($AX34)&gt;MONTH(BB$15)),
NETWORKDAYS.INTL((EOMONTH(BB$15-1,1))-_xlpm.DD,EOMONTH(BB$15-1,1),1,_xlpm.VD),
AND(MONTH($AW34)=MONTH(BB$15),MONTH($AX34)=MONTH(BB$15)),
NETWORKDAYS.INTL($AW34,$AX34,1,_xlpm.VD)))),0)),
$DH34="месяц",
$DR34*BB34,
$DH34="неделя",
$DR34*BB34/7*(ROUNDUP((DAY(EOMONTH(BB$15,0)))/4,0))),
0)</f>
        <v/>
      </c>
      <c r="DV34" s="125">
        <f t="array" ref="DV34">
IFERROR(_xlfn.IFS(
$DH34="день_1",
$DR34*$BL34/($AX34-$AW34+1)*BC34*(DAY(EOMONTH(BC$15,0))),
$DH34="день_2",
$DR34/30*MAX(MIN($AX34,EOMONTH(BC$15,0))-MAX($AW34,BC$15)+1,),
$DH34="раб.день",
$DR34/30*(IFERROR(
_xlfn.LET(_xlpm.VD,
CHOOSE(
{1;2;3;4;5;6;7;8;9;10;11;12;13;14;15;16;17;18},
45658,45659,45660,45661,45662,45663,45664,45665,45711,45724,45778,45779,45785,45786,45820,45821,45965,46022),
_xlfn.LET(_xlpm.DD,
MAX(MIN($AX34,EOMONTH(BC$15,0))-MAX($AW34,BC$15),),
_xlfn.IFS(
AND(MONTH($AW34)=MONTH(BC$15),MONTH($AX34)&lt;&gt;MONTH(BC$15)),
NETWORKDAYS.INTL($AW34,$AW34+_xlpm.DD,1,_xlpm.VD),
AND(MONTH($AW34)&lt;&gt;MONTH(BC$15),MONTH($AX34)=MONTH(BC$15)),
NETWORKDAYS.INTL(($AX34)-_xlpm.DD,$AX34,1,_xlpm.VD),
AND(MONTH($AW34)&lt;MONTH(BC$15),MONTH($AX34)&gt;MONTH(BC$15)),
NETWORKDAYS.INTL((EOMONTH(BC$15-1,1))-_xlpm.DD,EOMONTH(BC$15-1,1),1,_xlpm.VD),
AND(MONTH($AW34)=MONTH(BC$15),MONTH($AX34)=MONTH(BC$15)),
NETWORKDAYS.INTL($AW34,$AX34,1,_xlpm.VD)))),0)),
$DH34="месяц",
$DR34*BC34,
$DH34="неделя",
$DR34*BC34/7*(ROUNDUP((DAY(EOMONTH(BC$15,0)))/4,0))),
0)</f>
        <v/>
      </c>
      <c r="DW34" s="125">
        <f t="array" ref="DW34">
IFERROR(_xlfn.IFS(
$DH34="день_1",
$DR34*$BL34/($AX34-$AW34+1)*BD34*(DAY(EOMONTH(BD$15,0))),
$DH34="день_2",
$DR34/30*MAX(MIN($AX34,EOMONTH(BD$15,0))-MAX($AW34,BD$15)+1,),
$DH34="раб.день",
$DR34/30*(IFERROR(
_xlfn.LET(_xlpm.VD,
CHOOSE(
{1;2;3;4;5;6;7;8;9;10;11;12;13;14;15;16;17;18},
45658,45659,45660,45661,45662,45663,45664,45665,45711,45724,45778,45779,45785,45786,45820,45821,45965,46022),
_xlfn.LET(_xlpm.DD,
MAX(MIN($AX34,EOMONTH(BD$15,0))-MAX($AW34,BD$15),),
_xlfn.IFS(
AND(MONTH($AW34)=MONTH(BD$15),MONTH($AX34)&lt;&gt;MONTH(BD$15)),
NETWORKDAYS.INTL($AW34,$AW34+_xlpm.DD,1,_xlpm.VD),
AND(MONTH($AW34)&lt;&gt;MONTH(BD$15),MONTH($AX34)=MONTH(BD$15)),
NETWORKDAYS.INTL(($AX34)-_xlpm.DD,$AX34,1,_xlpm.VD),
AND(MONTH($AW34)&lt;MONTH(BD$15),MONTH($AX34)&gt;MONTH(BD$15)),
NETWORKDAYS.INTL((EOMONTH(BD$15-1,1))-_xlpm.DD,EOMONTH(BD$15-1,1),1,_xlpm.VD),
AND(MONTH($AW34)=MONTH(BD$15),MONTH($AX34)=MONTH(BD$15)),
NETWORKDAYS.INTL($AW34,$AX34,1,_xlpm.VD)))),0)),
$DH34="месяц",
$DR34*BD34,
$DH34="неделя",
$DR34*BD34/7*(ROUNDUP((DAY(EOMONTH(BD$15,0)))/4,0))),
0)</f>
        <v/>
      </c>
      <c r="DX34" s="125">
        <f t="array" ref="DX34">
IFERROR(_xlfn.IFS(
$DH34="день_1",
$DR34*$BL34/($AX34-$AW34+1)*BE34*(DAY(EOMONTH(BE$15,0))),
$DH34="день_2",
$DR34/30*MAX(MIN($AX34,EOMONTH(BE$15,0))-MAX($AW34,BE$15)+1,),
$DH34="раб.день",
$DR34/30*(IFERROR(
_xlfn.LET(_xlpm.VD,
CHOOSE(
{1;2;3;4;5;6;7;8;9;10;11;12;13;14;15;16;17;18},
45658,45659,45660,45661,45662,45663,45664,45665,45711,45724,45778,45779,45785,45786,45820,45821,45965,46022),
_xlfn.LET(_xlpm.DD,
MAX(MIN($AX34,EOMONTH(BE$15,0))-MAX($AW34,BE$15),),
_xlfn.IFS(
AND(MONTH($AW34)=MONTH(BE$15),MONTH($AX34)&lt;&gt;MONTH(BE$15)),
NETWORKDAYS.INTL($AW34,$AW34+_xlpm.DD,1,_xlpm.VD),
AND(MONTH($AW34)&lt;&gt;MONTH(BE$15),MONTH($AX34)=MONTH(BE$15)),
NETWORKDAYS.INTL(($AX34)-_xlpm.DD,$AX34,1,_xlpm.VD),
AND(MONTH($AW34)&lt;MONTH(BE$15),MONTH($AX34)&gt;MONTH(BE$15)),
NETWORKDAYS.INTL((EOMONTH(BE$15-1,1))-_xlpm.DD,EOMONTH(BE$15-1,1),1,_xlpm.VD),
AND(MONTH($AW34)=MONTH(BE$15),MONTH($AX34)=MONTH(BE$15)),
NETWORKDAYS.INTL($AW34,$AX34,1,_xlpm.VD)))),0)),
$DH34="месяц",
$DR34*BE34,
$DH34="неделя",
$DR34*BE34/7*(ROUNDUP((DAY(EOMONTH(BE$15,0)))/4,0))),
0)</f>
        <v/>
      </c>
      <c r="DY34" s="125">
        <f t="array" ref="DY34">
IFERROR(_xlfn.IFS(
$DH34="день_1",
$DR34*$BL34/($AX34-$AW34+1)*BF34*(DAY(EOMONTH(BF$15,0))),
$DH34="день_2",
$DR34/30*MAX(MIN($AX34,EOMONTH(BF$15,0))-MAX($AW34,BF$15)+1,),
$DH34="раб.день",
$DR34/30*(IFERROR(
_xlfn.LET(_xlpm.VD,
CHOOSE(
{1;2;3;4;5;6;7;8;9;10;11;12;13;14;15;16;17;18},
45658,45659,45660,45661,45662,45663,45664,45665,45711,45724,45778,45779,45785,45786,45820,45821,45965,46022),
_xlfn.LET(_xlpm.DD,
MAX(MIN($AX34,EOMONTH(BF$15,0))-MAX($AW34,BF$15),),
_xlfn.IFS(
AND(MONTH($AW34)=MONTH(BF$15),MONTH($AX34)&lt;&gt;MONTH(BF$15)),
NETWORKDAYS.INTL($AW34,$AW34+_xlpm.DD,1,_xlpm.VD),
AND(MONTH($AW34)&lt;&gt;MONTH(BF$15),MONTH($AX34)=MONTH(BF$15)),
NETWORKDAYS.INTL(($AX34)-_xlpm.DD,$AX34,1,_xlpm.VD),
AND(MONTH($AW34)&lt;MONTH(BF$15),MONTH($AX34)&gt;MONTH(BF$15)),
NETWORKDAYS.INTL((EOMONTH(BF$15-1,1))-_xlpm.DD,EOMONTH(BF$15-1,1),1,_xlpm.VD),
AND(MONTH($AW34)=MONTH(BF$15),MONTH($AX34)=MONTH(BF$15)),
NETWORKDAYS.INTL($AW34,$AX34,1,_xlpm.VD)))),0)),
$DH34="месяц",
$DR34*BF34,
$DH34="неделя",
$DR34*BF34/7*(ROUNDUP((DAY(EOMONTH(BF$15,0)))/4,0))),
0)</f>
        <v/>
      </c>
      <c r="DZ34" s="125">
        <f t="array" ref="DZ34">
IFERROR(_xlfn.IFS(
$DH34="день_1",
$DR34*$BL34/($AX34-$AW34+1)*BG34*(DAY(EOMONTH(BG$15,0))),
$DH34="день_2",
$DR34/30*MAX(MIN($AX34,EOMONTH(BG$15,0))-MAX($AW34,BG$15)+1,),
$DH34="раб.день",
$DR34/30*(IFERROR(
_xlfn.LET(_xlpm.VD,
CHOOSE(
{1;2;3;4;5;6;7;8;9;10;11;12;13;14;15;16;17;18},
45658,45659,45660,45661,45662,45663,45664,45665,45711,45724,45778,45779,45785,45786,45820,45821,45965,46022),
_xlfn.LET(_xlpm.DD,
MAX(MIN($AX34,EOMONTH(BG$15,0))-MAX($AW34,BG$15),),
_xlfn.IFS(
AND(MONTH($AW34)=MONTH(BG$15),MONTH($AX34)&lt;&gt;MONTH(BG$15)),
NETWORKDAYS.INTL($AW34,$AW34+_xlpm.DD,1,_xlpm.VD),
AND(MONTH($AW34)&lt;&gt;MONTH(BG$15),MONTH($AX34)=MONTH(BG$15)),
NETWORKDAYS.INTL(($AX34)-_xlpm.DD,$AX34,1,_xlpm.VD),
AND(MONTH($AW34)&lt;MONTH(BG$15),MONTH($AX34)&gt;MONTH(BG$15)),
NETWORKDAYS.INTL((EOMONTH(BG$15-1,1))-_xlpm.DD,EOMONTH(BG$15-1,1),1,_xlpm.VD),
AND(MONTH($AW34)=MONTH(BG$15),MONTH($AX34)=MONTH(BG$15)),
NETWORKDAYS.INTL($AW34,$AX34,1,_xlpm.VD)))),0)),
$DH34="месяц",
$DR34*BG34,
$DH34="неделя",
$DR34*BG34/7*(ROUNDUP((DAY(EOMONTH(BG$15,0)))/4,0))),
0)</f>
        <v/>
      </c>
      <c r="EA34" s="125">
        <f t="array" ref="EA34">
IFERROR(_xlfn.IFS(
$DH34="день_1",
$DR34*$BL34/($AX34-$AW34+1)*BH34*(DAY(EOMONTH(BH$15,0))),
$DH34="день_2",
$DR34/30*MAX(MIN($AX34,EOMONTH(BH$15,0))-MAX($AW34,BH$15)+1,),
$DH34="раб.день",
$DR34/30*(IFERROR(
_xlfn.LET(_xlpm.VD,
CHOOSE(
{1;2;3;4;5;6;7;8;9;10;11;12;13;14;15;16;17;18},
45658,45659,45660,45661,45662,45663,45664,45665,45711,45724,45778,45779,45785,45786,45820,45821,45965,46022),
_xlfn.LET(_xlpm.DD,
MAX(MIN($AX34,EOMONTH(BH$15,0))-MAX($AW34,BH$15),),
_xlfn.IFS(
AND(MONTH($AW34)=MONTH(BH$15),MONTH($AX34)&lt;&gt;MONTH(BH$15)),
NETWORKDAYS.INTL($AW34,$AW34+_xlpm.DD,1,_xlpm.VD),
AND(MONTH($AW34)&lt;&gt;MONTH(BH$15),MONTH($AX34)=MONTH(BH$15)),
NETWORKDAYS.INTL(($AX34)-_xlpm.DD,$AX34,1,_xlpm.VD),
AND(MONTH($AW34)&lt;MONTH(BH$15),MONTH($AX34)&gt;MONTH(BH$15)),
NETWORKDAYS.INTL((EOMONTH(BH$15-1,1))-_xlpm.DD,EOMONTH(BH$15-1,1),1,_xlpm.VD),
AND(MONTH($AW34)=MONTH(BH$15),MONTH($AX34)=MONTH(BH$15)),
NETWORKDAYS.INTL($AW34,$AX34,1,_xlpm.VD)))),0)),
$DH34="месяц",
$DR34*BH34,
$DH34="неделя",
$DR34*BH34/7*(ROUNDUP((DAY(EOMONTH(BH$15,0)))/4,0))),
0)</f>
        <v/>
      </c>
      <c r="EB34" s="125">
        <f t="array" ref="EB34">
IFERROR(_xlfn.IFS(
$DH34="день_1",
$DR34*$BL34/($AX34-$AW34+1)*BI34*(DAY(EOMONTH(BI$15,0))),
$DH34="день_2",
$DR34/30*MAX(MIN($AX34,EOMONTH(BI$15,0))-MAX($AW34,BI$15)+1,),
$DH34="раб.день",
$DR34/30*(IFERROR(
_xlfn.LET(_xlpm.VD,
CHOOSE(
{1;2;3;4;5;6;7;8;9;10;11;12;13;14;15;16;17;18},
45658,45659,45660,45661,45662,45663,45664,45665,45711,45724,45778,45779,45785,45786,45820,45821,45965,46022),
_xlfn.LET(_xlpm.DD,
MAX(MIN($AX34,EOMONTH(BI$15,0))-MAX($AW34,BI$15),),
_xlfn.IFS(
AND(MONTH($AW34)=MONTH(BI$15),MONTH($AX34)&lt;&gt;MONTH(BI$15)),
NETWORKDAYS.INTL($AW34,$AW34+_xlpm.DD,1,_xlpm.VD),
AND(MONTH($AW34)&lt;&gt;MONTH(BI$15),MONTH($AX34)=MONTH(BI$15)),
NETWORKDAYS.INTL(($AX34)-_xlpm.DD,$AX34,1,_xlpm.VD),
AND(MONTH($AW34)&lt;MONTH(BI$15),MONTH($AX34)&gt;MONTH(BI$15)),
NETWORKDAYS.INTL((EOMONTH(BI$15-1,1))-_xlpm.DD,EOMONTH(BI$15-1,1),1,_xlpm.VD),
AND(MONTH($AW34)=MONTH(BI$15),MONTH($AX34)=MONTH(BI$15)),
NETWORKDAYS.INTL($AW34,$AX34,1,_xlpm.VD)))),0)),
$DH34="месяц",
$DR34*BI34,
$DH34="неделя",
$DR34*BI34/7*(ROUNDUP((DAY(EOMONTH(BI$15,0)))/4,0))),
0)</f>
        <v/>
      </c>
      <c r="EC34" s="125">
        <f t="array" ref="EC34">
IFERROR(_xlfn.IFS(
$DH34="день_1",
$DR34*$BL34/($AX34-$AW34+1)*BJ34*(DAY(EOMONTH(BJ$15,0))),
$DH34="день_2",
$DR34/30*MAX(MIN($AX34,EOMONTH(BJ$15,0))-MAX($AW34,BJ$15)+1,),
$DH34="раб.день",
$DR34/30*(IFERROR(
_xlfn.LET(_xlpm.VD,
CHOOSE(
{1;2;3;4;5;6;7;8;9;10;11;12;13;14;15;16;17;18},
45658,45659,45660,45661,45662,45663,45664,45665,45711,45724,45778,45779,45785,45786,45820,45821,45965,46022),
_xlfn.LET(_xlpm.DD,
MAX(MIN($AX34,EOMONTH(BJ$15,0))-MAX($AW34,BJ$15),),
_xlfn.IFS(
AND(MONTH($AW34)=MONTH(BJ$15),MONTH($AX34)&lt;&gt;MONTH(BJ$15)),
NETWORKDAYS.INTL($AW34,$AW34+_xlpm.DD,1,_xlpm.VD),
AND(MONTH($AW34)&lt;&gt;MONTH(BJ$15),MONTH($AX34)=MONTH(BJ$15)),
NETWORKDAYS.INTL(($AX34)-_xlpm.DD,$AX34,1,_xlpm.VD),
AND(MONTH($AW34)&lt;MONTH(BJ$15),MONTH($AX34)&gt;MONTH(BJ$15)),
NETWORKDAYS.INTL((EOMONTH(BJ$15-1,1))-_xlpm.DD,EOMONTH(BJ$15-1,1),1,_xlpm.VD),
AND(MONTH($AW34)=MONTH(BJ$15),MONTH($AX34)=MONTH(BJ$15)),
NETWORKDAYS.INTL($AW34,$AX34,1,_xlpm.VD)))),0)),
$DH34="месяц",
$DR34*BJ34,
$DH34="неделя",
$DR34*BJ34/7*(ROUNDUP((DAY(EOMONTH(BJ$15,0)))/4,0))),
0)</f>
        <v/>
      </c>
      <c r="ED34" s="125">
        <f t="array" ref="ED34">
IFERROR(_xlfn.IFS(
$DH34="день_1",
$DR34*$BL34/($AX34-$AW34+1)*BK34*(DAY(EOMONTH(BK$15,0))),
$DH34="день_2",
$DR34/30*MAX(MIN($AX34,EOMONTH(BK$15,0))-MAX($AW34,BK$15)+1,),
$DH34="раб.день",
$DR34/30*(IFERROR(
_xlfn.LET(_xlpm.VD,
CHOOSE(
{1;2;3;4;5;6;7;8;9;10;11;12;13;14;15;16;17;18},
45658,45659,45660,45661,45662,45663,45664,45665,45711,45724,45778,45779,45785,45786,45820,45821,45965,46022),
_xlfn.LET(_xlpm.DD,
MAX(MIN($AX34,EOMONTH(BK$15,0))-MAX($AW34,BK$15),),
_xlfn.IFS(
AND(MONTH($AW34)=MONTH(BK$15),MONTH($AX34)&lt;&gt;MONTH(BK$15)),
NETWORKDAYS.INTL($AW34,$AW34+_xlpm.DD,1,_xlpm.VD),
AND(MONTH($AW34)&lt;&gt;MONTH(BK$15),MONTH($AX34)=MONTH(BK$15)),
NETWORKDAYS.INTL(($AX34)-_xlpm.DD,$AX34,1,_xlpm.VD),
AND(MONTH($AW34)&lt;MONTH(BK$15),MONTH($AX34)&gt;MONTH(BK$15)),
NETWORKDAYS.INTL((EOMONTH(BK$15-1,1))-_xlpm.DD,EOMONTH(BK$15-1,1),1,_xlpm.VD),
AND(MONTH($AW34)=MONTH(BK$15),MONTH($AX34)=MONTH(BK$15)),
NETWORKDAYS.INTL($AW34,$AX34,1,_xlpm.VD)))),0)),
$DH34="месяц",
$DR34*BK34,
$DH34="неделя",
$DR34*BK34/7*(ROUNDUP((DAY(EOMONTH(BK$15,0)))/4,0))),
0)</f>
        <v/>
      </c>
      <c r="EE34" s="125">
        <f>SUM($DS34,$DT34,$DU34,$DV34,$DW34,$DX34,$DY34,$DZ34,$EA34,$EB34,$EC34,$ED34)</f>
        <v/>
      </c>
      <c r="EF34" s="125">
        <f>IFERROR(ROUND($EE34*(1+$EP34),2),0)</f>
        <v/>
      </c>
      <c r="EG34" s="128" t="n">
        <v>1</v>
      </c>
      <c r="EH34" s="126" t="n">
        <v>0</v>
      </c>
      <c r="EI34" s="126">
        <f>ROUND(SUM($EH34:$EH34)*SUM($AB34:$AB34)*$EG34,2)</f>
        <v/>
      </c>
      <c r="EJ34" s="126">
        <f>ROUND($EI34*(1+$EP34),2)</f>
        <v/>
      </c>
      <c r="EK34" s="126" t="n">
        <v>0</v>
      </c>
      <c r="EL34" s="126">
        <f>ROUND(SUM($EK34:$EK34)*SUM($AB34:$AB34)*$EG34,2)</f>
        <v/>
      </c>
      <c r="EM34" s="126">
        <f>ROUND($EL34*(1+$EP34),2)</f>
        <v/>
      </c>
      <c r="EN34" s="126">
        <f>SUM($EE34,$EI34,$EL34)</f>
        <v/>
      </c>
      <c r="EO34" s="126">
        <f>SUM($EF34,$EJ34,$EM34)</f>
        <v/>
      </c>
      <c r="EP34" s="59" t="inlineStr">
        <is>
          <t>20%</t>
        </is>
      </c>
      <c r="EQ34" s="59" t="n"/>
      <c r="ER34" s="60">
        <f t="array" ref="ER34">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MATCH(ES34,
{"AMS";"RussOutdoor";"HD Outdoor";"Ingroup";"IQ";"Ledproduction";"LisChannel";"Logic";"Media-PPL";"NovikovTV | НовиковТВ";"SMA";"SOK";"КрокусТВ | CrocusTV | IndoorTV";"Сити";"ТЯК Москва"},
0)),"")</f>
        <v/>
      </c>
      <c r="ES34" s="60" t="n"/>
      <c r="ET34" s="60">
        <f t="array" ref="ET34">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MATCH(ES34,
{"AMS";"RussOutdoor";"HD Outdoor";"Ingroup";"IQ";"Ledproduction";"LisChannel";"Logic";"Media-PPL";"NovikovTV | НовиковТВ";"SMA";"SOK";"КрокусТВ | CrocusTV | IndoorTV";"Сити";"ТЯК Москва"},
0)),"")</f>
        <v/>
      </c>
      <c r="EU34" s="60" t="n"/>
      <c r="EV34" s="60" t="n"/>
      <c r="EX34" s="110">
        <f t="array" ref="EX34">
($AR34/30
+N("ТРАФИК ПЛОЩАДКИ"))*
(IFERROR(
_xlfn.LET(
_xlpm.GPR,
HLOOKUP($L34,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(MATCH($T34,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IF($Q34="цифровой",_xlpm.GPR/$AG34,_xlpm.GPR/60)),
0)
+N("DWELL TIME"))*
(IF($AB34=0,0,IF($AB34=1,0.3,IF($AB34=2,0.5,IF($AB34&gt;2,1))))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_xlfn.IFS($AC34="да",1.2,$AC34="нет",1)*
_xlfn.IFS($AD34="да",1.2,$AD34="нет",1)*
IF(R34="статический",1,1.2)*
$X34*
INDEX(
{1.2;1;1.2;1.2;1;1.2;1.2;1.2;1.2;1.2;1.2;1;1.2;1.2;1.2;1.2;1;1;1.2;1.2;1.2;1;1;1;1;1.2;1.2;1.2;1.2;1;1;1;1;1.2;1.2;1.2;1.2;1.2;1.2;1.2;1.2;1;1;1.2;1;1;1;1;1.5;1;1;1.5;1.5;1.2},
MATCH($Q34,_xlpm.MI,0)))&gt;{0.02;0.04;0.06;0.1;0.2;0.4;0.6;0.8;1;2;4;6})),
{0;1;2;3;4;5;6;7;8;9;10;11;12},
0)))
+N("КОЭФФИЦИЕНТ КОНТАКТА"))))*
(_xlfn.IFS($X34&lt;0.1,$X34/1000,$X34&gt;25,5.2,AND($X34&gt;=0.1,$X34&lt;=25),(($X34*2+0.1)/10)*($X34/10)))*
IFERROR((_xlfn.LET(
_xlpm.MA,
{0;0.8;0.85;0.9;0.95;1},
_xlpm.MAA,
{0;1;2;3;4;5},
INDEX(_xlpm.MA,MATCH(SUMPRODUCT(--((IF(ROUND(_xlpm.MAA,1)&gt;5,5,ROUND($AB34,1)))&gt;{0;1;2;3;4;5})),_xlpm.MAA,0)))
+N("КОЭФФИЦИЕНТ КОЛ-ВО КОНСТРУКЦИЙ")),1)*
$AB34,0))*
(IF($Q34="цифровой",$AG34/15*$AI34,1)
+N("ДЛЯ ЦИФРЫ"))</f>
        <v/>
      </c>
      <c r="EY34" s="110">
        <f>IFERROR(EX34*AY34,0)</f>
        <v/>
      </c>
      <c r="EZ34" s="131">
        <f>IFERROR(DP34/EY34*1000,0)</f>
        <v/>
      </c>
      <c r="FA34" s="112">
        <f>IFERROR(FC34/FB34,0)</f>
        <v/>
      </c>
      <c r="FB34" s="112">
        <f>IFERROR((FC34/(EY34/FF34*#REF!))*0.825,0)</f>
        <v/>
      </c>
      <c r="FC34" s="112">
        <f>IFERROR(((EX34*30/AR34)*100)/30,0)</f>
        <v/>
      </c>
      <c r="FD34" s="112">
        <f>IFERROR(EY34/G34*100%,0)</f>
        <v/>
      </c>
      <c r="FE34" s="112">
        <f>IFERROR(FD34/FC34*100%,0)</f>
        <v/>
      </c>
      <c r="FF34" s="110">
        <f>IFERROR(AR34/30*AY34,0)</f>
        <v/>
      </c>
    </row>
    <row r="35" ht="13" customHeight="1">
      <c r="A35" s="59" t="n"/>
      <c r="B35" s="60" t="n"/>
      <c r="C35" s="60" t="n"/>
      <c r="D35" s="60">
        <f t="array" ref="D35">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MATCH($E35,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5" s="60">
        <f t="array" ref="E35">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MATCH($F35,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5" s="60" t="inlineStr"/>
      <c r="G35" s="60" t="n"/>
      <c r="H35" s="60">
        <f t="array" ref="H35">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MATCH($I35,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5" s="60" t="n"/>
      <c r="J35" s="60" t="n"/>
      <c r="K35" s="60" t="n"/>
      <c r="L35" s="60" t="n"/>
      <c r="M35" s="60" t="n"/>
      <c r="N35" s="60" t="n"/>
      <c r="O35" s="60" t="n"/>
      <c r="P35" s="60">
        <f t="array" ref="P35">
_xlfn.IFS(
ISNUMBER(MATCH($Q35,{"шелфбаннер","разделитель","монетница","чековая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ISNUMBER(MATCH($Q35,{"LED/LCD","видеокулер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ISNUMBER(MATCH($Q35,{"автомобиль","машина","выставочное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ISNUMBER(MATCH($Q35,{"билборд","лифтовая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ISNUMBER(MATCH($Q35,{"навигация","подвесной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ISNUMBER(MATCH($Q35,{"движущаяся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ISNUMBER(MATCH($Q35,{"каталог","журнал"},)),
"Пресса",
$Q35="","")</f>
        <v/>
      </c>
      <c r="Q35" s="60" t="n"/>
      <c r="R35" s="60">
        <f t="array" ref="R35">
IFERROR(
_xlfn.IFS(
OR(ISNUMBER(MATCH($Q35,{"экспозиция","макет","стенд","автостенд","авто стенд","выставочное пространство","выставочные стенды","модульные выставочные стенды","3Д конструкция","3D конструкция"},)),P35="Экспонирование"),
"нестандартный",
ISNUMBER(MATCH($Q35,{"скроллер","призматрон"},)),
"динамический",
$P35="Видео",
"цифровой",
OR($P35="Пресса",$P35="Щит",$P35="POSm",$P35="Подвес",$P35="Брендирование/оклейка"),
"статический"),"")</f>
        <v/>
      </c>
      <c r="S35" s="59" t="n"/>
      <c r="T35" s="60" t="n"/>
      <c r="U35" s="60" t="n"/>
      <c r="V35" s="60">
        <f>
IF(P35="Видео",
"цифровой постер/ролик",
IF(ISNUMBER(MATCH(Q35,{"короб световой","короб световой | лайтбокс","короб световой | кристалайт","лайтбокс","лайт бокс","кристалайт","LB","lightbox"},)),
"бэклит",
IF(P35="Брендирование/оклейка",
"перфарированная пленка/самоклейка",
IF(P35="Экспонирование",
"под запрос",
IF(P35="Подвес",
"баннер/ткань",
"")))))</f>
        <v/>
      </c>
      <c r="W35" s="59" t="n"/>
      <c r="X35" s="59" t="n"/>
      <c r="Y35" s="59" t="n"/>
      <c r="Z35" s="61" t="n"/>
      <c r="AA35" s="61" t="n"/>
      <c r="AB35" s="61">
        <f>IF(BL35&gt;0,Z35,0)</f>
        <v/>
      </c>
      <c r="AC35" s="59" t="n"/>
      <c r="AD35" s="59" t="n"/>
      <c r="AE35" s="59" t="n"/>
      <c r="AF35" s="59" t="n"/>
      <c r="AG35" s="59" t="n"/>
      <c r="AH35" s="59" t="n"/>
      <c r="AI35" s="59" t="n"/>
      <c r="AJ35" s="59" t="n"/>
      <c r="AK35" s="59" t="n"/>
      <c r="AL35" s="62">
        <f>IFERROR(IF(OR(R35="статический",R35="динамический",R35="нестандартный",R35="",R35=""),"-",IF(AND(AH35="-",AI35="-"),"-",AK35*3600/AH35*AI35)),"-")</f>
        <v/>
      </c>
      <c r="AM35" s="62">
        <f>IFERROR(IF(OR(R35="статический",R35="динамический",R35="",R35="", R35="BTL",R35="нестандартный"),"-",AG35*AI35*AL35/60),"-")</f>
        <v/>
      </c>
      <c r="AN35" s="63">
        <f>IFERROR(IF(AH35="","-",AG35*AI35/AH35),"-")</f>
        <v/>
      </c>
      <c r="AO35" s="59">
        <f>IFERROR(IF(OR($R35="статический",$R35="динамический",$R35="",$R35="",$R35="BTL",$R35="нестандартный"),"-",$AL35*$AY35),"-")</f>
        <v/>
      </c>
      <c r="AP35" s="62">
        <f>IFERROR(IF(OR($R35="статический",$R35="динамический",$R35="",$R35="",$R35="BTL",$R35="нестандартный"),"-",$AM35*AY35),"-")</f>
        <v/>
      </c>
      <c r="AQ35" s="64" t="n"/>
      <c r="AR35" s="61" t="n"/>
      <c r="AS35" s="61" t="n"/>
      <c r="AT35" s="61" t="n"/>
      <c r="AU35" s="65" t="n"/>
      <c r="AV35" s="124">
        <f>IFERROR(DR35/AT35*1000,"n/a")</f>
        <v/>
      </c>
      <c r="AW35" s="67" t="n">
        <v>1</v>
      </c>
      <c r="AX35" s="67" t="n"/>
      <c r="AY35" s="43">
        <f>IFERROR(IF(OR($AW35="",$AX35=""),"",_xlfn.DAYS($AX35+1,$AW35)),"")</f>
        <v/>
      </c>
      <c r="AZ35" s="68">
        <f t="array" ref="AZ35">
_xlfn.LET(_xlpm.COEFF,
IF($AW35+$AX35=0,0,IF(MAX(MIN($AX35,EOMONTH(AZ$15,0))-MAX($AW35,AZ$15)+1,)&gt;0,1,0)),
_xlfn.IFS(
$ES35="LisChannel",
_xlpm.COEFF*
INDEX({1;1;1.2;1.2;1;1;1;1;1.2;1.2;1.2;1.2},
MATCH(MONTH(AZ$15),
{1,2,3,4,5,6,7,8,9,10,11,12})),
CONCATENATE($ES35," ",$L35)="RussOutdoor метро",
_xlpm.COEFF*
INDEX({0.8;0.9;1.1;1.1;1;1;1;1;1.1;1.1;1.1;1.1},
MATCH(MONTH(AZ$15),
{1,2,3,4,5,6,7,8,9,10,11,12})),
$ES35&lt;&gt;"LisChannel",
_xlpm.COEFF,
$ES35&lt;&gt;"RussOutdoor",
_xlpm.COEFF))</f>
        <v/>
      </c>
      <c r="BA35" s="68">
        <f t="array" ref="BA35">
_xlfn.LET(_xlpm.COEFF,
IF($AW35+$AX35=0,0,IF(MAX(MIN($AX35,EOMONTH(BA$15,0))-MAX($AW35,BA$15)+1,)&gt;0,1,0)),
_xlfn.IFS(
$ES35="LisChannel",
_xlpm.COEFF*
INDEX({1;1;1.2;1.2;1;1;1;1;1.2;1.2;1.2;1.2},
MATCH(MONTH(BA$15),
{1,2,3,4,5,6,7,8,9,10,11,12})),
CONCATENATE($ES35," ",$L35)="RussOutdoor метро",
_xlpm.COEFF*
INDEX({0.8;0.9;1.1;1.1;1;1;1;1;1.1;1.1;1.1;1.1},
MATCH(MONTH(BA$15),
{1,2,3,4,5,6,7,8,9,10,11,12})),
$ES35&lt;&gt;"LisChannel",
_xlpm.COEFF,
$ES35&lt;&gt;"RussOutdoor",
_xlpm.COEFF))</f>
        <v/>
      </c>
      <c r="BB35" s="68">
        <f t="array" ref="BB35">
_xlfn.LET(_xlpm.COEFF,
IF($AW35+$AX35=0,0,IF(MAX(MIN($AX35,EOMONTH(BB$15,0))-MAX($AW35,BB$15)+1,)&gt;0,1,0)),
_xlfn.IFS(
$ES35="LisChannel",
_xlpm.COEFF*
INDEX({1;1;1.2;1.2;1;1;1;1;1.2;1.2;1.2;1.2},
MATCH(MONTH(BB$15),
{1,2,3,4,5,6,7,8,9,10,11,12})),
CONCATENATE($ES35," ",$L35)="RussOutdoor метро",
_xlpm.COEFF*
INDEX({0.8;0.9;1.1;1.1;1;1;1;1;1.1;1.1;1.1;1.1},
MATCH(MONTH(BB$15),
{1,2,3,4,5,6,7,8,9,10,11,12})),
$ES35&lt;&gt;"LisChannel",
_xlpm.COEFF,
$ES35&lt;&gt;"RussOutdoor",
_xlpm.COEFF))</f>
        <v/>
      </c>
      <c r="BC35" s="68">
        <f t="array" ref="BC35">
_xlfn.LET(_xlpm.COEFF,
IF($AW35+$AX35=0,0,IF(MAX(MIN($AX35,EOMONTH(BC$15,0))-MAX($AW35,BC$15)+1,)&gt;0,1,0)),
_xlfn.IFS(
$ES35="LisChannel",
_xlpm.COEFF*
INDEX({1;1;1.2;1.2;1;1;1;1;1.2;1.2;1.2;1.2},
MATCH(MONTH(BC$15),
{1,2,3,4,5,6,7,8,9,10,11,12})),
CONCATENATE($ES35," ",$L35)="RussOutdoor метро",
_xlpm.COEFF*
INDEX({0.8;0.9;1.1;1.1;1;1;1;1;1.1;1.1;1.1;1.1},
MATCH(MONTH(BC$15),
{1,2,3,4,5,6,7,8,9,10,11,12})),
$ES35&lt;&gt;"LisChannel",
_xlpm.COEFF,
$ES35&lt;&gt;"RussOutdoor",
_xlpm.COEFF))</f>
        <v/>
      </c>
      <c r="BD35" s="68">
        <f t="array" ref="BD35">
_xlfn.LET(_xlpm.COEFF,
IF($AW35+$AX35=0,0,IF(MAX(MIN($AX35,EOMONTH(BD$15,0))-MAX($AW35,BD$15)+1,)&gt;0,1,0)),
_xlfn.IFS(
$ES35="LisChannel",
_xlpm.COEFF*
INDEX({1;1;1.2;1.2;1;1;1;1;1.2;1.2;1.2;1.2},
MATCH(MONTH(BD$15),
{1,2,3,4,5,6,7,8,9,10,11,12})),
CONCATENATE($ES35," ",$L35)="RussOutdoor метро",
_xlpm.COEFF*
INDEX({0.8;0.9;1.1;1.1;1;1;1;1;1.1;1.1;1.1;1.1},
MATCH(MONTH(BD$15),
{1,2,3,4,5,6,7,8,9,10,11,12})),
$ES35&lt;&gt;"LisChannel",
_xlpm.COEFF,
$ES35&lt;&gt;"RussOutdoor",
_xlpm.COEFF))</f>
        <v/>
      </c>
      <c r="BE35" s="68">
        <f t="array" ref="BE35">
_xlfn.LET(_xlpm.COEFF,
IF($AW35+$AX35=0,0,IF(MAX(MIN($AX35,EOMONTH(BE$15,0))-MAX($AW35,BE$15)+1,)&gt;0,1,0)),
_xlfn.IFS(
$ES35="LisChannel",
_xlpm.COEFF*
INDEX({1;1;1.2;1.2;1;1;1;1;1.2;1.2;1.2;1.2},
MATCH(MONTH(BE$15),
{1,2,3,4,5,6,7,8,9,10,11,12})),
CONCATENATE($ES35," ",$L35)="RussOutdoor метро",
_xlpm.COEFF*
INDEX({0.8;0.9;1.1;1.1;1;1;1;1;1.1;1.1;1.1;1.1},
MATCH(MONTH(BE$15),
{1,2,3,4,5,6,7,8,9,10,11,12})),
$ES35&lt;&gt;"LisChannel",
_xlpm.COEFF,
$ES35&lt;&gt;"RussOutdoor",
_xlpm.COEFF))</f>
        <v/>
      </c>
      <c r="BF35" s="68">
        <f t="array" ref="BF35">
_xlfn.LET(_xlpm.COEFF,
IF($AW35+$AX35=0,0,IF(MAX(MIN($AX35,EOMONTH(BF$15,0))-MAX($AW35,BF$15)+1,)&gt;0,1,0)),
_xlfn.IFS(
$ES35="LisChannel",
_xlpm.COEFF*
INDEX({1;1;1.2;1.2;1;1;1;1;1.2;1.2;1.2;1.2},
MATCH(MONTH(BF$15),
{1,2,3,4,5,6,7,8,9,10,11,12})),
CONCATENATE($ES35," ",$L35)="RussOutdoor метро",
_xlpm.COEFF*
INDEX({0.8;0.9;1.1;1.1;1;1;1;1;1.1;1.1;1.1;1.1},
MATCH(MONTH(BF$15),
{1,2,3,4,5,6,7,8,9,10,11,12})),
$ES35&lt;&gt;"LisChannel",
_xlpm.COEFF,
$ES35&lt;&gt;"RussOutdoor",
_xlpm.COEFF))</f>
        <v/>
      </c>
      <c r="BG35" s="68">
        <f t="array" ref="BG35">
_xlfn.LET(_xlpm.COEFF,
IF($AW35+$AX35=0,0,IF(MAX(MIN($AX35,EOMONTH(BG$15,0))-MAX($AW35,BG$15)+1,)&gt;0,1,0)),
_xlfn.IFS(
$ES35="LisChannel",
_xlpm.COEFF*
INDEX({1;1;1.2;1.2;1;1;1;1;1.2;1.2;1.2;1.2},
MATCH(MONTH(BG$15),
{1,2,3,4,5,6,7,8,9,10,11,12})),
CONCATENATE($ES35," ",$L35)="RussOutdoor метро",
_xlpm.COEFF*
INDEX({0.8;0.9;1.1;1.1;1;1;1;1;1.1;1.1;1.1;1.1},
MATCH(MONTH(BG$15),
{1,2,3,4,5,6,7,8,9,10,11,12})),
$ES35&lt;&gt;"LisChannel",
_xlpm.COEFF,
$ES35&lt;&gt;"RussOutdoor",
_xlpm.COEFF))</f>
        <v/>
      </c>
      <c r="BH35" s="68">
        <f t="array" ref="BH35">
_xlfn.LET(_xlpm.COEFF,
IF($AW35+$AX35=0,0,IF(MAX(MIN($AX35,EOMONTH(BH$15,0))-MAX($AW35,BH$15)+1,)&gt;0,1,0)),
_xlfn.IFS(
$ES35="LisChannel",
_xlpm.COEFF*
INDEX({1;1;1.2;1.2;1;1;1;1;1.2;1.2;1.2;1.2},
MATCH(MONTH(BH$15),
{1,2,3,4,5,6,7,8,9,10,11,12})),
CONCATENATE($ES35," ",$L35)="RussOutdoor метро",
_xlpm.COEFF*
INDEX({0.8;0.9;1.1;1.1;1;1;1;1;1.1;1.1;1.1;1.1},
MATCH(MONTH(BH$15),
{1,2,3,4,5,6,7,8,9,10,11,12})),
$ES35&lt;&gt;"LisChannel",
_xlpm.COEFF,
$ES35&lt;&gt;"RussOutdoor",
_xlpm.COEFF))</f>
        <v/>
      </c>
      <c r="BI35" s="68">
        <f t="array" ref="BI35">
_xlfn.LET(_xlpm.COEFF,
IF($AW35+$AX35=0,0,IF(MAX(MIN($AX35,EOMONTH(BI$15,0))-MAX($AW35,BI$15)+1,)&gt;0,1,0)),
_xlfn.IFS(
$ES35="LisChannel",
_xlpm.COEFF*
INDEX({1;1;1.2;1.2;1;1;1;1;1.2;1.2;1.2;1.2},
MATCH(MONTH(BI$15),
{1,2,3,4,5,6,7,8,9,10,11,12})),
CONCATENATE($ES35," ",$L35)="RussOutdoor метро",
_xlpm.COEFF*
INDEX({0.8;0.9;1.1;1.1;1;1;1;1;1.1;1.1;1.1;1.1},
MATCH(MONTH(BI$15),
{1,2,3,4,5,6,7,8,9,10,11,12})),
$ES35&lt;&gt;"LisChannel",
_xlpm.COEFF,
$ES35&lt;&gt;"RussOutdoor",
_xlpm.COEFF))</f>
        <v/>
      </c>
      <c r="BJ35" s="68">
        <f t="array" ref="BJ35">
_xlfn.LET(_xlpm.COEFF,
IF($AW35+$AX35=0,0,IF(MAX(MIN($AX35,EOMONTH(BJ$15,0))-MAX($AW35,BJ$15)+1,)&gt;0,1,0)),
_xlfn.IFS(
$ES35="LisChannel",
_xlpm.COEFF*
INDEX({1;1;1.2;1.2;1;1;1;1;1.2;1.2;1.2;1.2},
MATCH(MONTH(BJ$15),
{1,2,3,4,5,6,7,8,9,10,11,12})),
CONCATENATE($ES35," ",$L35)="RussOutdoor метро",
_xlpm.COEFF*
INDEX({0.8;0.9;1.1;1.1;1;1;1;1;1.1;1.1;1.1;1.1},
MATCH(MONTH(BJ$15),
{1,2,3,4,5,6,7,8,9,10,11,12})),
$ES35&lt;&gt;"LisChannel",
_xlpm.COEFF,
$ES35&lt;&gt;"RussOutdoor",
_xlpm.COEFF))</f>
        <v/>
      </c>
      <c r="BK35" s="68">
        <f t="array" ref="BK35">
_xlfn.LET(_xlpm.COEFF,
IF($AW35+$AX35=0,0,IF(MAX(MIN($AX35,EOMONTH(BK$15,0))-MAX($AW35,BK$15)+1,)&gt;0,1,0)),
_xlfn.IFS(
$ES35="LisChannel",
_xlpm.COEFF*
INDEX({1;1;1.2;1.2;1;1;1;1;1.2;1.2;1.2;1.2},
MATCH(MONTH(BK$15),
{1,2,3,4,5,6,7,8,9,10,11,12})),
CONCATENATE($ES35," ",$L35)="RussOutdoor метро",
_xlpm.COEFF*
INDEX({0.8;0.9;1.1;1.1;1;1;1;1;1.1;1.1;1.1;1.1},
MATCH(MONTH(BK$15),
{1,2,3,4,5,6,7,8,9,10,11,12})),
$ES35&lt;&gt;"LisChannel",
_xlpm.COEFF,
$ES35&lt;&gt;"RussOutdoor",
_xlpm.COEFF))</f>
        <v/>
      </c>
      <c r="BL35" s="62">
        <f>COUNTIFS($AZ35:$BK35,"&gt;0")</f>
        <v/>
      </c>
      <c r="BM35" s="65" t="n"/>
      <c r="BN35" s="125">
        <f>$DJ35</f>
        <v/>
      </c>
      <c r="BO35" s="63">
        <f>$DQ35</f>
        <v/>
      </c>
      <c r="BP35" s="125">
        <f>
IFERROR(
IF($BL35=0,0,
$BN35*(1-$BO35)),
0)</f>
        <v/>
      </c>
      <c r="BQ35" s="125">
        <f t="array" ref="BQ35">
IFERROR(
_xlfn.IFS(
$DH35="день_1",
$BP35*$BL35/($AX35-$AW35+1)*AZ35*(DAY(EOMONTH(AZ$15,0))),
$DH35="день_2",
$BP35/30*MAX(MIN($AX35,EOMONTH(AZ$15,0))-MAX($AW35,AZ$15)+1,),
$DH35="раб.день",
$BP35/30*(IFERROR(
_xlfn.LET(_xlpm.VD,
CHOOSE(
{1;2;3;4;5;6;7;8;9;10;11;12;13;14;15;16;17;18},
45658,45659,45660,45661,45662,45663,45664,45665,45711,45724,45778,45779,45785,45786,45820,45821,45965,46022),
_xlfn.LET(_xlpm.DD,
MAX(MIN($AX35,EOMONTH(AZ$15,0))-MAX($AW35,AZ$15),),
_xlfn.IFS(
AND(MONTH($AW35)=MONTH(AZ$15),MONTH($AX35)&lt;&gt;MONTH(AZ$15)),
NETWORKDAYS.INTL($AW35,$AW35+_xlpm.DD,1,_xlpm.VD),
AND(MONTH($AW35)&lt;&gt;MONTH(AZ$15),MONTH($AX35)=MONTH(AZ$15)),
NETWORKDAYS.INTL(($AX35)-_xlpm.DD,$AX35,1,_xlpm.VD),
AND(MONTH($AW35)&lt;MONTH(AZ$15),MONTH($AX35)&gt;MONTH(AZ$15)),
NETWORKDAYS.INTL((EOMONTH(AZ$15-1,1))-_xlpm.DD,EOMONTH(AZ$15-1,1),1,_xlpm.VD),
AND(MONTH($AW35)=MONTH(AZ$15),MONTH($AX35)=MONTH(AZ$15)),
NETWORKDAYS.INTL($AW35,$AX35,1,_xlpm.VD)))),0)),
$DH35="месяц",
$BP35*AZ35,
$DH35="неделя",
$BP35*AZ35/7*(ROUNDUP((DAY(EOMONTH(AZ$15,0)))/4,0))),
0)</f>
        <v/>
      </c>
      <c r="BR35" s="125">
        <f t="array" ref="BR35">
IFERROR(
_xlfn.IFS(
$DH35="день_1",
$BP35*$BL35/($AX35-$AW35+1)*BA35*(DAY(EOMONTH(BA$15,0))),
$DH35="день_2",
$BP35/30*MAX(MIN($AX35,EOMONTH(BA$15,0))-MAX($AW35,BA$15)+1,),
$DH35="раб.день",
$BP35/30*(IFERROR(
_xlfn.LET(_xlpm.VD,
CHOOSE(
{1;2;3;4;5;6;7;8;9;10;11;12;13;14;15;16;17;18},
45658,45659,45660,45661,45662,45663,45664,45665,45711,45724,45778,45779,45785,45786,45820,45821,45965,46022),
_xlfn.LET(_xlpm.DD,
MAX(MIN($AX35,EOMONTH(BA$15,0))-MAX($AW35,BA$15),),
_xlfn.IFS(
AND(MONTH($AW35)=MONTH(BA$15),MONTH($AX35)&lt;&gt;MONTH(BA$15)),
NETWORKDAYS.INTL($AW35,$AW35+_xlpm.DD,1,_xlpm.VD),
AND(MONTH($AW35)&lt;&gt;MONTH(BA$15),MONTH($AX35)=MONTH(BA$15)),
NETWORKDAYS.INTL(($AX35)-_xlpm.DD,$AX35,1,_xlpm.VD),
AND(MONTH($AW35)&lt;MONTH(BA$15),MONTH($AX35)&gt;MONTH(BA$15)),
NETWORKDAYS.INTL((EOMONTH(BA$15-1,1))-_xlpm.DD,EOMONTH(BA$15-1,1),1,_xlpm.VD),
AND(MONTH($AW35)=MONTH(BA$15),MONTH($AX35)=MONTH(BA$15)),
NETWORKDAYS.INTL($AW35,$AX35,1,_xlpm.VD)))),0)),
$DH35="месяц",
$BP35*BA35,
$DH35="неделя",
$BP35*BA35/7*(ROUNDUP((DAY(EOMONTH(BA$15,0)))/4,0))),
0)</f>
        <v/>
      </c>
      <c r="BS35" s="125">
        <f t="array" ref="BS35">
IFERROR(
_xlfn.IFS(
$DH35="день_1",
$BP35*$BL35/($AX35-$AW35+1)*BB35*(DAY(EOMONTH(BB$15,0))),
$DH35="день_2",
$BP35/30*MAX(MIN($AX35,EOMONTH(BB$15,0))-MAX($AW35,BB$15)+1,),
$DH35="раб.день",
$BP35/30*(IFERROR(
_xlfn.LET(_xlpm.VD,
CHOOSE(
{1;2;3;4;5;6;7;8;9;10;11;12;13;14;15;16;17;18},
45658,45659,45660,45661,45662,45663,45664,45665,45711,45724,45778,45779,45785,45786,45820,45821,45965,46022),
_xlfn.LET(_xlpm.DD,
MAX(MIN($AX35,EOMONTH(BB$15,0))-MAX($AW35,BB$15),),
_xlfn.IFS(
AND(MONTH($AW35)=MONTH(BB$15),MONTH($AX35)&lt;&gt;MONTH(BB$15)),
NETWORKDAYS.INTL($AW35,$AW35+_xlpm.DD,1,_xlpm.VD),
AND(MONTH($AW35)&lt;&gt;MONTH(BB$15),MONTH($AX35)=MONTH(BB$15)),
NETWORKDAYS.INTL(($AX35)-_xlpm.DD,$AX35,1,_xlpm.VD),
AND(MONTH($AW35)&lt;MONTH(BB$15),MONTH($AX35)&gt;MONTH(BB$15)),
NETWORKDAYS.INTL((EOMONTH(BB$15-1,1))-_xlpm.DD,EOMONTH(BB$15-1,1),1,_xlpm.VD),
AND(MONTH($AW35)=MONTH(BB$15),MONTH($AX35)=MONTH(BB$15)),
NETWORKDAYS.INTL($AW35,$AX35,1,_xlpm.VD)))),0)),
$DH35="месяц",
$BP35*BB35,
$DH35="неделя",
$BP35*BB35/7*(ROUNDUP((DAY(EOMONTH(BB$15,0)))/4,0))),
0)</f>
        <v/>
      </c>
      <c r="BT35" s="125">
        <f t="array" ref="BT35">
IFERROR(
_xlfn.IFS(
$DH35="день_1",
$BP35*$BL35/($AX35-$AW35+1)*BC35*(DAY(EOMONTH(BC$15,0))),
$DH35="день_2",
$BP35/30*MAX(MIN($AX35,EOMONTH(BC$15,0))-MAX($AW35,BC$15)+1,),
$DH35="раб.день",
$BP35/30*(IFERROR(
_xlfn.LET(_xlpm.VD,
CHOOSE(
{1;2;3;4;5;6;7;8;9;10;11;12;13;14;15;16;17;18},
45658,45659,45660,45661,45662,45663,45664,45665,45711,45724,45778,45779,45785,45786,45820,45821,45965,46022),
_xlfn.LET(_xlpm.DD,
MAX(MIN($AX35,EOMONTH(BC$15,0))-MAX($AW35,BC$15),),
_xlfn.IFS(
AND(MONTH($AW35)=MONTH(BC$15),MONTH($AX35)&lt;&gt;MONTH(BC$15)),
NETWORKDAYS.INTL($AW35,$AW35+_xlpm.DD,1,_xlpm.VD),
AND(MONTH($AW35)&lt;&gt;MONTH(BC$15),MONTH($AX35)=MONTH(BC$15)),
NETWORKDAYS.INTL(($AX35)-_xlpm.DD,$AX35,1,_xlpm.VD),
AND(MONTH($AW35)&lt;MONTH(BC$15),MONTH($AX35)&gt;MONTH(BC$15)),
NETWORKDAYS.INTL((EOMONTH(BC$15-1,1))-_xlpm.DD,EOMONTH(BC$15-1,1),1,_xlpm.VD),
AND(MONTH($AW35)=MONTH(BC$15),MONTH($AX35)=MONTH(BC$15)),
NETWORKDAYS.INTL($AW35,$AX35,1,_xlpm.VD)))),0)),
$DH35="месяц",
$BP35*BC35,
$DH35="неделя",
$BP35*BC35/7*(ROUNDUP((DAY(EOMONTH(BC$15,0)))/4,0))),
0)</f>
        <v/>
      </c>
      <c r="BU35" s="125">
        <f t="array" ref="BU35">
IFERROR(
_xlfn.IFS(
$DH35="день_1",
$BP35*$BL35/($AX35-$AW35+1)*BD35*(DAY(EOMONTH(BD$15,0))),
$DH35="день_2",
$BP35/30*MAX(MIN($AX35,EOMONTH(BD$15,0))-MAX($AW35,BD$15)+1,),
$DH35="раб.день",
$BP35/30*(IFERROR(
_xlfn.LET(_xlpm.VD,
CHOOSE(
{1;2;3;4;5;6;7;8;9;10;11;12;13;14;15;16;17;18},
45658,45659,45660,45661,45662,45663,45664,45665,45711,45724,45778,45779,45785,45786,45820,45821,45965,46022),
_xlfn.LET(_xlpm.DD,
MAX(MIN($AX35,EOMONTH(BD$15,0))-MAX($AW35,BD$15),),
_xlfn.IFS(
AND(MONTH($AW35)=MONTH(BD$15),MONTH($AX35)&lt;&gt;MONTH(BD$15)),
NETWORKDAYS.INTL($AW35,$AW35+_xlpm.DD,1,_xlpm.VD),
AND(MONTH($AW35)&lt;&gt;MONTH(BD$15),MONTH($AX35)=MONTH(BD$15)),
NETWORKDAYS.INTL(($AX35)-_xlpm.DD,$AX35,1,_xlpm.VD),
AND(MONTH($AW35)&lt;MONTH(BD$15),MONTH($AX35)&gt;MONTH(BD$15)),
NETWORKDAYS.INTL((EOMONTH(BD$15-1,1))-_xlpm.DD,EOMONTH(BD$15-1,1),1,_xlpm.VD),
AND(MONTH($AW35)=MONTH(BD$15),MONTH($AX35)=MONTH(BD$15)),
NETWORKDAYS.INTL($AW35,$AX35,1,_xlpm.VD)))),0)),
$DH35="месяц",
$BP35*BD35,
$DH35="неделя",
$BP35*BD35/7*(ROUNDUP((DAY(EOMONTH(BD$15,0)))/4,0))),
0)</f>
        <v/>
      </c>
      <c r="BV35" s="125">
        <f t="array" ref="BV35">
IFERROR(
_xlfn.IFS(
$DH35="день_1",
$BP35*$BL35/($AX35-$AW35+1)*BE35*(DAY(EOMONTH(BE$15,0))),
$DH35="день_2",
$BP35/30*MAX(MIN($AX35,EOMONTH(BE$15,0))-MAX($AW35,BE$15)+1,),
$DH35="раб.день",
$BP35/30*(IFERROR(
_xlfn.LET(_xlpm.VD,
CHOOSE(
{1;2;3;4;5;6;7;8;9;10;11;12;13;14;15;16;17;18},
45658,45659,45660,45661,45662,45663,45664,45665,45711,45724,45778,45779,45785,45786,45820,45821,45965,46022),
_xlfn.LET(_xlpm.DD,
MAX(MIN($AX35,EOMONTH(BE$15,0))-MAX($AW35,BE$15),),
_xlfn.IFS(
AND(MONTH($AW35)=MONTH(BE$15),MONTH($AX35)&lt;&gt;MONTH(BE$15)),
NETWORKDAYS.INTL($AW35,$AW35+_xlpm.DD,1,_xlpm.VD),
AND(MONTH($AW35)&lt;&gt;MONTH(BE$15),MONTH($AX35)=MONTH(BE$15)),
NETWORKDAYS.INTL(($AX35)-_xlpm.DD,$AX35,1,_xlpm.VD),
AND(MONTH($AW35)&lt;MONTH(BE$15),MONTH($AX35)&gt;MONTH(BE$15)),
NETWORKDAYS.INTL((EOMONTH(BE$15-1,1))-_xlpm.DD,EOMONTH(BE$15-1,1),1,_xlpm.VD),
AND(MONTH($AW35)=MONTH(BE$15),MONTH($AX35)=MONTH(BE$15)),
NETWORKDAYS.INTL($AW35,$AX35,1,_xlpm.VD)))),0)),
$DH35="месяц",
$BP35*BE35,
$DH35="неделя",
$BP35*BE35/7*(ROUNDUP((DAY(EOMONTH(BE$15,0)))/4,0))),
0)</f>
        <v/>
      </c>
      <c r="BW35" s="125">
        <f t="array" ref="BW35">
IFERROR(
_xlfn.IFS(
$DH35="день_1",
$BP35*$BL35/($AX35-$AW35+1)*BF35*(DAY(EOMONTH(BF$15,0))),
$DH35="день_2",
$BP35/30*MAX(MIN($AX35,EOMONTH(BF$15,0))-MAX($AW35,BF$15)+1,),
$DH35="раб.день",
$BP35/30*(IFERROR(
_xlfn.LET(_xlpm.VD,
CHOOSE(
{1;2;3;4;5;6;7;8;9;10;11;12;13;14;15;16;17;18},
45658,45659,45660,45661,45662,45663,45664,45665,45711,45724,45778,45779,45785,45786,45820,45821,45965,46022),
_xlfn.LET(_xlpm.DD,
MAX(MIN($AX35,EOMONTH(BF$15,0))-MAX($AW35,BF$15),),
_xlfn.IFS(
AND(MONTH($AW35)=MONTH(BF$15),MONTH($AX35)&lt;&gt;MONTH(BF$15)),
NETWORKDAYS.INTL($AW35,$AW35+_xlpm.DD,1,_xlpm.VD),
AND(MONTH($AW35)&lt;&gt;MONTH(BF$15),MONTH($AX35)=MONTH(BF$15)),
NETWORKDAYS.INTL(($AX35)-_xlpm.DD,$AX35,1,_xlpm.VD),
AND(MONTH($AW35)&lt;MONTH(BF$15),MONTH($AX35)&gt;MONTH(BF$15)),
NETWORKDAYS.INTL((EOMONTH(BF$15-1,1))-_xlpm.DD,EOMONTH(BF$15-1,1),1,_xlpm.VD),
AND(MONTH($AW35)=MONTH(BF$15),MONTH($AX35)=MONTH(BF$15)),
NETWORKDAYS.INTL($AW35,$AX35,1,_xlpm.VD)))),0)),
$DH35="месяц",
$BP35*BF35,
$DH35="неделя",
$BP35*BF35/7*(ROUNDUP((DAY(EOMONTH(BF$15,0)))/4,0))),
0)</f>
        <v/>
      </c>
      <c r="BX35" s="125">
        <f t="array" ref="BX35">
IFERROR(
_xlfn.IFS(
$DH35="день_1",
$BP35*$BL35/($AX35-$AW35+1)*BG35*(DAY(EOMONTH(BG$15,0))),
$DH35="день_2",
$BP35/30*MAX(MIN($AX35,EOMONTH(BG$15,0))-MAX($AW35,BG$15)+1,),
$DH35="раб.день",
$BP35/30*(IFERROR(
_xlfn.LET(_xlpm.VD,
CHOOSE(
{1;2;3;4;5;6;7;8;9;10;11;12;13;14;15;16;17;18},
45658,45659,45660,45661,45662,45663,45664,45665,45711,45724,45778,45779,45785,45786,45820,45821,45965,46022),
_xlfn.LET(_xlpm.DD,
MAX(MIN($AX35,EOMONTH(BG$15,0))-MAX($AW35,BG$15),),
_xlfn.IFS(
AND(MONTH($AW35)=MONTH(BG$15),MONTH($AX35)&lt;&gt;MONTH(BG$15)),
NETWORKDAYS.INTL($AW35,$AW35+_xlpm.DD,1,_xlpm.VD),
AND(MONTH($AW35)&lt;&gt;MONTH(BG$15),MONTH($AX35)=MONTH(BG$15)),
NETWORKDAYS.INTL(($AX35)-_xlpm.DD,$AX35,1,_xlpm.VD),
AND(MONTH($AW35)&lt;MONTH(BG$15),MONTH($AX35)&gt;MONTH(BG$15)),
NETWORKDAYS.INTL((EOMONTH(BG$15-1,1))-_xlpm.DD,EOMONTH(BG$15-1,1),1,_xlpm.VD),
AND(MONTH($AW35)=MONTH(BG$15),MONTH($AX35)=MONTH(BG$15)),
NETWORKDAYS.INTL($AW35,$AX35,1,_xlpm.VD)))),0)),
$DH35="месяц",
$BP35*BG35,
$DH35="неделя",
$BP35*BG35/7*(ROUNDUP((DAY(EOMONTH(BG$15,0)))/4,0))),
0)</f>
        <v/>
      </c>
      <c r="BY35" s="125">
        <f t="array" ref="BY35">
IFERROR(
_xlfn.IFS(
$DH35="день_1",
$BP35*$BL35/($AX35-$AW35+1)*BH35*(DAY(EOMONTH(BH$15,0))),
$DH35="день_2",
$BP35/30*MAX(MIN($AX35,EOMONTH(BH$15,0))-MAX($AW35,BH$15)+1,),
$DH35="раб.день",
$BP35/30*(IFERROR(
_xlfn.LET(_xlpm.VD,
CHOOSE(
{1;2;3;4;5;6;7;8;9;10;11;12;13;14;15;16;17;18},
45658,45659,45660,45661,45662,45663,45664,45665,45711,45724,45778,45779,45785,45786,45820,45821,45965,46022),
_xlfn.LET(_xlpm.DD,
MAX(MIN($AX35,EOMONTH(BH$15,0))-MAX($AW35,BH$15),),
_xlfn.IFS(
AND(MONTH($AW35)=MONTH(BH$15),MONTH($AX35)&lt;&gt;MONTH(BH$15)),
NETWORKDAYS.INTL($AW35,$AW35+_xlpm.DD,1,_xlpm.VD),
AND(MONTH($AW35)&lt;&gt;MONTH(BH$15),MONTH($AX35)=MONTH(BH$15)),
NETWORKDAYS.INTL(($AX35)-_xlpm.DD,$AX35,1,_xlpm.VD),
AND(MONTH($AW35)&lt;MONTH(BH$15),MONTH($AX35)&gt;MONTH(BH$15)),
NETWORKDAYS.INTL((EOMONTH(BH$15-1,1))-_xlpm.DD,EOMONTH(BH$15-1,1),1,_xlpm.VD),
AND(MONTH($AW35)=MONTH(BH$15),MONTH($AX35)=MONTH(BH$15)),
NETWORKDAYS.INTL($AW35,$AX35,1,_xlpm.VD)))),0)),
$DH35="месяц",
$BP35*BH35,
$DH35="неделя",
$BP35*BH35/7*(ROUNDUP((DAY(EOMONTH(BH$15,0)))/4,0))),
0)</f>
        <v/>
      </c>
      <c r="BZ35" s="125">
        <f t="array" ref="BZ35">
IFERROR(
_xlfn.IFS(
$DH35="день_1",
$BP35*$BL35/($AX35-$AW35+1)*BI35*(DAY(EOMONTH(BI$15,0))),
$DH35="день_2",
$BP35/30*MAX(MIN($AX35,EOMONTH(BI$15,0))-MAX($AW35,BI$15)+1,),
$DH35="раб.день",
$BP35/30*(IFERROR(
_xlfn.LET(_xlpm.VD,
CHOOSE(
{1;2;3;4;5;6;7;8;9;10;11;12;13;14;15;16;17;18},
45658,45659,45660,45661,45662,45663,45664,45665,45711,45724,45778,45779,45785,45786,45820,45821,45965,46022),
_xlfn.LET(_xlpm.DD,
MAX(MIN($AX35,EOMONTH(BI$15,0))-MAX($AW35,BI$15),),
_xlfn.IFS(
AND(MONTH($AW35)=MONTH(BI$15),MONTH($AX35)&lt;&gt;MONTH(BI$15)),
NETWORKDAYS.INTL($AW35,$AW35+_xlpm.DD,1,_xlpm.VD),
AND(MONTH($AW35)&lt;&gt;MONTH(BI$15),MONTH($AX35)=MONTH(BI$15)),
NETWORKDAYS.INTL(($AX35)-_xlpm.DD,$AX35,1,_xlpm.VD),
AND(MONTH($AW35)&lt;MONTH(BI$15),MONTH($AX35)&gt;MONTH(BI$15)),
NETWORKDAYS.INTL((EOMONTH(BI$15-1,1))-_xlpm.DD,EOMONTH(BI$15-1,1),1,_xlpm.VD),
AND(MONTH($AW35)=MONTH(BI$15),MONTH($AX35)=MONTH(BI$15)),
NETWORKDAYS.INTL($AW35,$AX35,1,_xlpm.VD)))),0)),
$DH35="месяц",
$BP35*BI35,
$DH35="неделя",
$BP35*BI35/7*(ROUNDUP((DAY(EOMONTH(BI$15,0)))/4,0))),
0)</f>
        <v/>
      </c>
      <c r="CA35" s="125">
        <f t="array" ref="CA35">
IFERROR(
_xlfn.IFS(
$DH35="день_1",
$BP35*$BL35/($AX35-$AW35+1)*BJ35*(DAY(EOMONTH(BJ$15,0))),
$DH35="день_2",
$BP35/30*MAX(MIN($AX35,EOMONTH(BJ$15,0))-MAX($AW35,BJ$15)+1,),
$DH35="раб.день",
$BP35/30*(IFERROR(
_xlfn.LET(_xlpm.VD,
CHOOSE(
{1;2;3;4;5;6;7;8;9;10;11;12;13;14;15;16;17;18},
45658,45659,45660,45661,45662,45663,45664,45665,45711,45724,45778,45779,45785,45786,45820,45821,45965,46022),
_xlfn.LET(_xlpm.DD,
MAX(MIN($AX35,EOMONTH(BJ$15,0))-MAX($AW35,BJ$15),),
_xlfn.IFS(
AND(MONTH($AW35)=MONTH(BJ$15),MONTH($AX35)&lt;&gt;MONTH(BJ$15)),
NETWORKDAYS.INTL($AW35,$AW35+_xlpm.DD,1,_xlpm.VD),
AND(MONTH($AW35)&lt;&gt;MONTH(BJ$15),MONTH($AX35)=MONTH(BJ$15)),
NETWORKDAYS.INTL(($AX35)-_xlpm.DD,$AX35,1,_xlpm.VD),
AND(MONTH($AW35)&lt;MONTH(BJ$15),MONTH($AX35)&gt;MONTH(BJ$15)),
NETWORKDAYS.INTL((EOMONTH(BJ$15-1,1))-_xlpm.DD,EOMONTH(BJ$15-1,1),1,_xlpm.VD),
AND(MONTH($AW35)=MONTH(BJ$15),MONTH($AX35)=MONTH(BJ$15)),
NETWORKDAYS.INTL($AW35,$AX35,1,_xlpm.VD)))),0)),
$DH35="месяц",
$BP35*BJ35,
$DH35="неделя",
$BP35*BJ35/7*(ROUNDUP((DAY(EOMONTH(BJ$15,0)))/4,0))),
0)</f>
        <v/>
      </c>
      <c r="CB35" s="125">
        <f t="array" ref="CB35">
IFERROR(
_xlfn.IFS(
$DH35="день_1",
$BP35*$BL35/($AX35-$AW35+1)*BK35*(DAY(EOMONTH(BK$15,0))),
$DH35="день_2",
$BP35/30*MAX(MIN($AX35,EOMONTH(BK$15,0))-MAX($AW35,BK$15)+1,),
$DH35="раб.день",
$BP35/30*(IFERROR(
_xlfn.LET(_xlpm.VD,
CHOOSE(
{1;2;3;4;5;6;7;8;9;10;11;12;13;14;15;16;17;18},
45658,45659,45660,45661,45662,45663,45664,45665,45711,45724,45778,45779,45785,45786,45820,45821,45965,46022),
_xlfn.LET(_xlpm.DD,
MAX(MIN($AX35,EOMONTH(BK$15,0))-MAX($AW35,BK$15),),
_xlfn.IFS(
AND(MONTH($AW35)=MONTH(BK$15),MONTH($AX35)&lt;&gt;MONTH(BK$15)),
NETWORKDAYS.INTL($AW35,$AW35+_xlpm.DD,1,_xlpm.VD),
AND(MONTH($AW35)&lt;&gt;MONTH(BK$15),MONTH($AX35)=MONTH(BK$15)),
NETWORKDAYS.INTL(($AX35)-_xlpm.DD,$AX35,1,_xlpm.VD),
AND(MONTH($AW35)&lt;MONTH(BK$15),MONTH($AX35)&gt;MONTH(BK$15)),
NETWORKDAYS.INTL((EOMONTH(BK$15-1,1))-_xlpm.DD,EOMONTH(BK$15-1,1),1,_xlpm.VD),
AND(MONTH($AW35)=MONTH(BK$15),MONTH($AX35)=MONTH(BK$15)),
NETWORKDAYS.INTL($AW35,$AX35,1,_xlpm.VD)))),0)),
$DH35="месяц",
$BP35*BK35,
$DH35="неделя",
$BP35*BK35/7*(ROUNDUP((DAY(EOMONTH(BK$15,0)))/4,0))),
0)</f>
        <v/>
      </c>
      <c r="CC35" s="125">
        <f>SUM($BQ35:$CB35)</f>
        <v/>
      </c>
      <c r="CD35" s="126">
        <f>SUM($EH35:$EH35)</f>
        <v/>
      </c>
      <c r="CE35" s="126">
        <f>$CD35*$AB35</f>
        <v/>
      </c>
      <c r="CF35" s="126">
        <f>SUM($EK35:$EK35)</f>
        <v/>
      </c>
      <c r="CG35" s="126">
        <f>$CF35*$AB35</f>
        <v/>
      </c>
      <c r="CH35" s="126">
        <f>SUM($CC35,$CE35,$CG35)</f>
        <v/>
      </c>
      <c r="CI35" s="126">
        <f>$CH35*(1+$CM35)</f>
        <v/>
      </c>
      <c r="CJ35" s="127" t="n">
        <v>0</v>
      </c>
      <c r="CK35" s="126">
        <f>SUM($CH35:$CH35)*(1+$CJ35)</f>
        <v/>
      </c>
      <c r="CL35" s="126">
        <f>SUM($CH35:$CH35)*(1+$CM35)</f>
        <v/>
      </c>
      <c r="CM35" s="59" t="inlineStr">
        <is>
          <t>20%</t>
        </is>
      </c>
      <c r="CN35" s="59" t="n"/>
      <c r="CO35" s="72" t="n"/>
      <c r="CP35" s="59" t="n"/>
      <c r="CQ35" s="73" t="n"/>
      <c r="CR35" s="73" t="n"/>
      <c r="CS35" s="73" t="n"/>
      <c r="CT35" s="72" t="n"/>
      <c r="CU35" s="79" t="inlineStr">
        <is>
          <t> </t>
        </is>
      </c>
      <c r="CV35" s="60" t="n"/>
      <c r="CW35" s="60" t="n"/>
      <c r="CX35" s="60" t="n"/>
      <c r="CY35" s="127">
        <f>IFERROR(($CC35-$EE35)/($EE35/(1-$DQ35)),0)</f>
        <v/>
      </c>
      <c r="CZ35" s="127">
        <f>IFERROR(1-$EI35/($CE35),0)</f>
        <v/>
      </c>
      <c r="DA35" s="127">
        <f>IFERROR(1-$EL35/($CG35),0)</f>
        <v/>
      </c>
      <c r="DB35" s="126">
        <f>ROUND(IFERROR(($CI35/(1+$CM35)-$EN35),0),2)</f>
        <v/>
      </c>
      <c r="DC35" s="128" t="n"/>
      <c r="DD35" s="125" t="n"/>
      <c r="DE35" s="75" t="n">
        <v>0</v>
      </c>
      <c r="DF35" s="128" t="n"/>
      <c r="DG35" s="125">
        <f>IF($DC35=0,0,$DD35*($DC35*100%-$DE35*$DF35))*SUM($AB35:$AB35)</f>
        <v/>
      </c>
      <c r="DH35" s="129" t="inlineStr">
        <is>
          <t>месяц</t>
        </is>
      </c>
      <c r="DI35" s="130">
        <f t="array" ref="DI35">IFERROR(
IF($ES35="LisChannel",
(ROUND(((INDEX({174.625;153.888888888889;130.972222222222},MATCH($AI35,{2;3;4}),0))*$AG35*$AI35),2)),0),0)</f>
        <v/>
      </c>
      <c r="DJ35" s="130">
        <f>
_xlfn.LET(_xlpm.X,
IFERROR(
IF($ES35="НовиковТВ",
(_xlfn.LET(_xlpm.NTV,
_xlfn.LET(_xlpm.MIN,350000,
IF(SUMIFS($DI:$DI,$ES:$ES,"НовиковТВ")&lt;=_xlpm.MIN,
(SUMIFS($DI:$DI,$ES:$ES,"НовиковТВ")/(COUNTIFS($ES:$ES,"НовиковТВ")))*_xlpm.MIN/SUMIFS($DI:$DI,$ES:$ES,"НовиковТВ"),
DI35)),
_xlpm.NTV+$DG35/(1-(1-(_xlpm.NTV)*(1-$DL35)*(1-$DM35)*(1-$DN35)*(1-$DO35)*(1-$DP35)/_xlpm.NTV))))/(1+$EP35),
$DI35+$DG35/(1-(1-($DI35)*(1-$DL35)*(1-$DM35)*(1-$DN35)*(1-$DO35)*(1-$DP35)/$DI35))),
0),
_xlpm.X*(1+$CM35)*(1+$CW35)-_xlpm.X*(1+$CM35)+_xlpm.X)</f>
        <v/>
      </c>
      <c r="DK35" s="125" t="inlineStr">
        <is>
          <t>послед.</t>
        </is>
      </c>
      <c r="DL35" s="63" t="n">
        <v>0</v>
      </c>
      <c r="DM35" s="63" t="n">
        <v>0</v>
      </c>
      <c r="DN35" s="63" t="n">
        <v>0</v>
      </c>
      <c r="DO35" s="63" t="n">
        <v>0</v>
      </c>
      <c r="DP35" s="63" t="n">
        <v>0</v>
      </c>
      <c r="DQ35" s="63">
        <f t="array" ref="DQ35">IFERROR(_xlfn.IFS(
$DK35="послед.",1-(1-$DL35)*(1-$DM35)*(1-$DN35)*(1-$DO35)*(1-$DP35),
$DK35="сумм.",$DL35+$DM35+$DN35+$DO35+$DP35),
0)</f>
        <v/>
      </c>
      <c r="DR35" s="125">
        <f t="array" ref="DR35">
IFERROR(
_xlfn.IFS(
$BL35=0,
0,
$BL35&gt;0,
_xlfn.IFS($DK35="послед.",
$DJ35*(1-$DL35)*(1-$DM35)*(1-$DN35)*(1-$DO35)*(1-$DP35),
$DK35="сумм.",
$DJ35*(1-($DL35+$DM35+$DN35+$DO35+$DP35)))),0)</f>
        <v/>
      </c>
      <c r="DS35" s="125">
        <f t="array" ref="DS35">
IFERROR(_xlfn.IFS(
$DH35="день_1",
$DR35*$BL35/($AX35-$AW35+1)*AZ35*(DAY(EOMONTH(AZ$15,0))),
$DH35="день_2",
$DR35/30*MAX(MIN($AX35,EOMONTH(AZ$15,0))-MAX($AW35,AZ$15)+1,),
$DH35="раб.день",
$DR35/30*(IFERROR(
_xlfn.LET(_xlpm.VD,
CHOOSE(
{1;2;3;4;5;6;7;8;9;10;11;12;13;14;15;16;17;18},
45658,45659,45660,45661,45662,45663,45664,45665,45711,45724,45778,45779,45785,45786,45820,45821,45965,46022),
_xlfn.LET(_xlpm.DD,
MAX(MIN($AX35,EOMONTH(AZ$15,0))-MAX($AW35,AZ$15),),
_xlfn.IFS(
AND(MONTH($AW35)=MONTH(AZ$15),MONTH($AX35)&lt;&gt;MONTH(AZ$15)),
NETWORKDAYS.INTL($AW35,$AW35+_xlpm.DD,1,_xlpm.VD),
AND(MONTH($AW35)&lt;&gt;MONTH(AZ$15),MONTH($AX35)=MONTH(AZ$15)),
NETWORKDAYS.INTL(($AX35)-_xlpm.DD,$AX35,1,_xlpm.VD),
AND(MONTH($AW35)&lt;MONTH(AZ$15),MONTH($AX35)&gt;MONTH(AZ$15)),
NETWORKDAYS.INTL((EOMONTH(AZ$15-1,1))-_xlpm.DD,EOMONTH(AZ$15-1,1),1,_xlpm.VD),
AND(MONTH($AW35)=MONTH(AZ$15),MONTH($AX35)=MONTH(AZ$15)),
NETWORKDAYS.INTL($AW35,$AX35,1,_xlpm.VD)))),0)),
$DH35="месяц",
$DR35*AZ35,
$DH35="неделя",
$DR35*AZ35/7*(ROUNDUP((DAY(EOMONTH(AZ$15,0)))/4,0))),
0)</f>
        <v/>
      </c>
      <c r="DT35" s="125">
        <f t="array" ref="DT35">
IFERROR(_xlfn.IFS(
$DH35="день_1",
$DR35*$BL35/($AX35-$AW35+1)*BA35*(DAY(EOMONTH(BA$15,0))),
$DH35="день_2",
$DR35/30*MAX(MIN($AX35,EOMONTH(BA$15,0))-MAX($AW35,BA$15)+1,),
$DH35="раб.день",
$DR35/30*(IFERROR(
_xlfn.LET(_xlpm.VD,
CHOOSE(
{1;2;3;4;5;6;7;8;9;10;11;12;13;14;15;16;17;18},
45658,45659,45660,45661,45662,45663,45664,45665,45711,45724,45778,45779,45785,45786,45820,45821,45965,46022),
_xlfn.LET(_xlpm.DD,
MAX(MIN($AX35,EOMONTH(BA$15,0))-MAX($AW35,BA$15),),
_xlfn.IFS(
AND(MONTH($AW35)=MONTH(BA$15),MONTH($AX35)&lt;&gt;MONTH(BA$15)),
NETWORKDAYS.INTL($AW35,$AW35+_xlpm.DD,1,_xlpm.VD),
AND(MONTH($AW35)&lt;&gt;MONTH(BA$15),MONTH($AX35)=MONTH(BA$15)),
NETWORKDAYS.INTL(($AX35)-_xlpm.DD,$AX35,1,_xlpm.VD),
AND(MONTH($AW35)&lt;MONTH(BA$15),MONTH($AX35)&gt;MONTH(BA$15)),
NETWORKDAYS.INTL((EOMONTH(BA$15-1,1))-_xlpm.DD,EOMONTH(BA$15-1,1),1,_xlpm.VD),
AND(MONTH($AW35)=MONTH(BA$15),MONTH($AX35)=MONTH(BA$15)),
NETWORKDAYS.INTL($AW35,$AX35,1,_xlpm.VD)))),0)),
$DH35="месяц",
$DR35*BA35,
$DH35="неделя",
$DR35*BA35/7*(ROUNDUP((DAY(EOMONTH(BA$15,0)))/4,0))),
0)</f>
        <v/>
      </c>
      <c r="DU35" s="125">
        <f t="array" ref="DU35">
IFERROR(_xlfn.IFS(
$DH35="день_1",
$DR35*$BL35/($AX35-$AW35+1)*BB35*(DAY(EOMONTH(BB$15,0))),
$DH35="день_2",
$DR35/30*MAX(MIN($AX35,EOMONTH(BB$15,0))-MAX($AW35,BB$15)+1,),
$DH35="раб.день",
$DR35/30*(IFERROR(
_xlfn.LET(_xlpm.VD,
CHOOSE(
{1;2;3;4;5;6;7;8;9;10;11;12;13;14;15;16;17;18},
45658,45659,45660,45661,45662,45663,45664,45665,45711,45724,45778,45779,45785,45786,45820,45821,45965,46022),
_xlfn.LET(_xlpm.DD,
MAX(MIN($AX35,EOMONTH(BB$15,0))-MAX($AW35,BB$15),),
_xlfn.IFS(
AND(MONTH($AW35)=MONTH(BB$15),MONTH($AX35)&lt;&gt;MONTH(BB$15)),
NETWORKDAYS.INTL($AW35,$AW35+_xlpm.DD,1,_xlpm.VD),
AND(MONTH($AW35)&lt;&gt;MONTH(BB$15),MONTH($AX35)=MONTH(BB$15)),
NETWORKDAYS.INTL(($AX35)-_xlpm.DD,$AX35,1,_xlpm.VD),
AND(MONTH($AW35)&lt;MONTH(BB$15),MONTH($AX35)&gt;MONTH(BB$15)),
NETWORKDAYS.INTL((EOMONTH(BB$15-1,1))-_xlpm.DD,EOMONTH(BB$15-1,1),1,_xlpm.VD),
AND(MONTH($AW35)=MONTH(BB$15),MONTH($AX35)=MONTH(BB$15)),
NETWORKDAYS.INTL($AW35,$AX35,1,_xlpm.VD)))),0)),
$DH35="месяц",
$DR35*BB35,
$DH35="неделя",
$DR35*BB35/7*(ROUNDUP((DAY(EOMONTH(BB$15,0)))/4,0))),
0)</f>
        <v/>
      </c>
      <c r="DV35" s="125">
        <f t="array" ref="DV35">
IFERROR(_xlfn.IFS(
$DH35="день_1",
$DR35*$BL35/($AX35-$AW35+1)*BC35*(DAY(EOMONTH(BC$15,0))),
$DH35="день_2",
$DR35/30*MAX(MIN($AX35,EOMONTH(BC$15,0))-MAX($AW35,BC$15)+1,),
$DH35="раб.день",
$DR35/30*(IFERROR(
_xlfn.LET(_xlpm.VD,
CHOOSE(
{1;2;3;4;5;6;7;8;9;10;11;12;13;14;15;16;17;18},
45658,45659,45660,45661,45662,45663,45664,45665,45711,45724,45778,45779,45785,45786,45820,45821,45965,46022),
_xlfn.LET(_xlpm.DD,
MAX(MIN($AX35,EOMONTH(BC$15,0))-MAX($AW35,BC$15),),
_xlfn.IFS(
AND(MONTH($AW35)=MONTH(BC$15),MONTH($AX35)&lt;&gt;MONTH(BC$15)),
NETWORKDAYS.INTL($AW35,$AW35+_xlpm.DD,1,_xlpm.VD),
AND(MONTH($AW35)&lt;&gt;MONTH(BC$15),MONTH($AX35)=MONTH(BC$15)),
NETWORKDAYS.INTL(($AX35)-_xlpm.DD,$AX35,1,_xlpm.VD),
AND(MONTH($AW35)&lt;MONTH(BC$15),MONTH($AX35)&gt;MONTH(BC$15)),
NETWORKDAYS.INTL((EOMONTH(BC$15-1,1))-_xlpm.DD,EOMONTH(BC$15-1,1),1,_xlpm.VD),
AND(MONTH($AW35)=MONTH(BC$15),MONTH($AX35)=MONTH(BC$15)),
NETWORKDAYS.INTL($AW35,$AX35,1,_xlpm.VD)))),0)),
$DH35="месяц",
$DR35*BC35,
$DH35="неделя",
$DR35*BC35/7*(ROUNDUP((DAY(EOMONTH(BC$15,0)))/4,0))),
0)</f>
        <v/>
      </c>
      <c r="DW35" s="125">
        <f t="array" ref="DW35">
IFERROR(_xlfn.IFS(
$DH35="день_1",
$DR35*$BL35/($AX35-$AW35+1)*BD35*(DAY(EOMONTH(BD$15,0))),
$DH35="день_2",
$DR35/30*MAX(MIN($AX35,EOMONTH(BD$15,0))-MAX($AW35,BD$15)+1,),
$DH35="раб.день",
$DR35/30*(IFERROR(
_xlfn.LET(_xlpm.VD,
CHOOSE(
{1;2;3;4;5;6;7;8;9;10;11;12;13;14;15;16;17;18},
45658,45659,45660,45661,45662,45663,45664,45665,45711,45724,45778,45779,45785,45786,45820,45821,45965,46022),
_xlfn.LET(_xlpm.DD,
MAX(MIN($AX35,EOMONTH(BD$15,0))-MAX($AW35,BD$15),),
_xlfn.IFS(
AND(MONTH($AW35)=MONTH(BD$15),MONTH($AX35)&lt;&gt;MONTH(BD$15)),
NETWORKDAYS.INTL($AW35,$AW35+_xlpm.DD,1,_xlpm.VD),
AND(MONTH($AW35)&lt;&gt;MONTH(BD$15),MONTH($AX35)=MONTH(BD$15)),
NETWORKDAYS.INTL(($AX35)-_xlpm.DD,$AX35,1,_xlpm.VD),
AND(MONTH($AW35)&lt;MONTH(BD$15),MONTH($AX35)&gt;MONTH(BD$15)),
NETWORKDAYS.INTL((EOMONTH(BD$15-1,1))-_xlpm.DD,EOMONTH(BD$15-1,1),1,_xlpm.VD),
AND(MONTH($AW35)=MONTH(BD$15),MONTH($AX35)=MONTH(BD$15)),
NETWORKDAYS.INTL($AW35,$AX35,1,_xlpm.VD)))),0)),
$DH35="месяц",
$DR35*BD35,
$DH35="неделя",
$DR35*BD35/7*(ROUNDUP((DAY(EOMONTH(BD$15,0)))/4,0))),
0)</f>
        <v/>
      </c>
      <c r="DX35" s="125">
        <f t="array" ref="DX35">
IFERROR(_xlfn.IFS(
$DH35="день_1",
$DR35*$BL35/($AX35-$AW35+1)*BE35*(DAY(EOMONTH(BE$15,0))),
$DH35="день_2",
$DR35/30*MAX(MIN($AX35,EOMONTH(BE$15,0))-MAX($AW35,BE$15)+1,),
$DH35="раб.день",
$DR35/30*(IFERROR(
_xlfn.LET(_xlpm.VD,
CHOOSE(
{1;2;3;4;5;6;7;8;9;10;11;12;13;14;15;16;17;18},
45658,45659,45660,45661,45662,45663,45664,45665,45711,45724,45778,45779,45785,45786,45820,45821,45965,46022),
_xlfn.LET(_xlpm.DD,
MAX(MIN($AX35,EOMONTH(BE$15,0))-MAX($AW35,BE$15),),
_xlfn.IFS(
AND(MONTH($AW35)=MONTH(BE$15),MONTH($AX35)&lt;&gt;MONTH(BE$15)),
NETWORKDAYS.INTL($AW35,$AW35+_xlpm.DD,1,_xlpm.VD),
AND(MONTH($AW35)&lt;&gt;MONTH(BE$15),MONTH($AX35)=MONTH(BE$15)),
NETWORKDAYS.INTL(($AX35)-_xlpm.DD,$AX35,1,_xlpm.VD),
AND(MONTH($AW35)&lt;MONTH(BE$15),MONTH($AX35)&gt;MONTH(BE$15)),
NETWORKDAYS.INTL((EOMONTH(BE$15-1,1))-_xlpm.DD,EOMONTH(BE$15-1,1),1,_xlpm.VD),
AND(MONTH($AW35)=MONTH(BE$15),MONTH($AX35)=MONTH(BE$15)),
NETWORKDAYS.INTL($AW35,$AX35,1,_xlpm.VD)))),0)),
$DH35="месяц",
$DR35*BE35,
$DH35="неделя",
$DR35*BE35/7*(ROUNDUP((DAY(EOMONTH(BE$15,0)))/4,0))),
0)</f>
        <v/>
      </c>
      <c r="DY35" s="125">
        <f t="array" ref="DY35">
IFERROR(_xlfn.IFS(
$DH35="день_1",
$DR35*$BL35/($AX35-$AW35+1)*BF35*(DAY(EOMONTH(BF$15,0))),
$DH35="день_2",
$DR35/30*MAX(MIN($AX35,EOMONTH(BF$15,0))-MAX($AW35,BF$15)+1,),
$DH35="раб.день",
$DR35/30*(IFERROR(
_xlfn.LET(_xlpm.VD,
CHOOSE(
{1;2;3;4;5;6;7;8;9;10;11;12;13;14;15;16;17;18},
45658,45659,45660,45661,45662,45663,45664,45665,45711,45724,45778,45779,45785,45786,45820,45821,45965,46022),
_xlfn.LET(_xlpm.DD,
MAX(MIN($AX35,EOMONTH(BF$15,0))-MAX($AW35,BF$15),),
_xlfn.IFS(
AND(MONTH($AW35)=MONTH(BF$15),MONTH($AX35)&lt;&gt;MONTH(BF$15)),
NETWORKDAYS.INTL($AW35,$AW35+_xlpm.DD,1,_xlpm.VD),
AND(MONTH($AW35)&lt;&gt;MONTH(BF$15),MONTH($AX35)=MONTH(BF$15)),
NETWORKDAYS.INTL(($AX35)-_xlpm.DD,$AX35,1,_xlpm.VD),
AND(MONTH($AW35)&lt;MONTH(BF$15),MONTH($AX35)&gt;MONTH(BF$15)),
NETWORKDAYS.INTL((EOMONTH(BF$15-1,1))-_xlpm.DD,EOMONTH(BF$15-1,1),1,_xlpm.VD),
AND(MONTH($AW35)=MONTH(BF$15),MONTH($AX35)=MONTH(BF$15)),
NETWORKDAYS.INTL($AW35,$AX35,1,_xlpm.VD)))),0)),
$DH35="месяц",
$DR35*BF35,
$DH35="неделя",
$DR35*BF35/7*(ROUNDUP((DAY(EOMONTH(BF$15,0)))/4,0))),
0)</f>
        <v/>
      </c>
      <c r="DZ35" s="125">
        <f t="array" ref="DZ35">
IFERROR(_xlfn.IFS(
$DH35="день_1",
$DR35*$BL35/($AX35-$AW35+1)*BG35*(DAY(EOMONTH(BG$15,0))),
$DH35="день_2",
$DR35/30*MAX(MIN($AX35,EOMONTH(BG$15,0))-MAX($AW35,BG$15)+1,),
$DH35="раб.день",
$DR35/30*(IFERROR(
_xlfn.LET(_xlpm.VD,
CHOOSE(
{1;2;3;4;5;6;7;8;9;10;11;12;13;14;15;16;17;18},
45658,45659,45660,45661,45662,45663,45664,45665,45711,45724,45778,45779,45785,45786,45820,45821,45965,46022),
_xlfn.LET(_xlpm.DD,
MAX(MIN($AX35,EOMONTH(BG$15,0))-MAX($AW35,BG$15),),
_xlfn.IFS(
AND(MONTH($AW35)=MONTH(BG$15),MONTH($AX35)&lt;&gt;MONTH(BG$15)),
NETWORKDAYS.INTL($AW35,$AW35+_xlpm.DD,1,_xlpm.VD),
AND(MONTH($AW35)&lt;&gt;MONTH(BG$15),MONTH($AX35)=MONTH(BG$15)),
NETWORKDAYS.INTL(($AX35)-_xlpm.DD,$AX35,1,_xlpm.VD),
AND(MONTH($AW35)&lt;MONTH(BG$15),MONTH($AX35)&gt;MONTH(BG$15)),
NETWORKDAYS.INTL((EOMONTH(BG$15-1,1))-_xlpm.DD,EOMONTH(BG$15-1,1),1,_xlpm.VD),
AND(MONTH($AW35)=MONTH(BG$15),MONTH($AX35)=MONTH(BG$15)),
NETWORKDAYS.INTL($AW35,$AX35,1,_xlpm.VD)))),0)),
$DH35="месяц",
$DR35*BG35,
$DH35="неделя",
$DR35*BG35/7*(ROUNDUP((DAY(EOMONTH(BG$15,0)))/4,0))),
0)</f>
        <v/>
      </c>
      <c r="EA35" s="125">
        <f t="array" ref="EA35">
IFERROR(_xlfn.IFS(
$DH35="день_1",
$DR35*$BL35/($AX35-$AW35+1)*BH35*(DAY(EOMONTH(BH$15,0))),
$DH35="день_2",
$DR35/30*MAX(MIN($AX35,EOMONTH(BH$15,0))-MAX($AW35,BH$15)+1,),
$DH35="раб.день",
$DR35/30*(IFERROR(
_xlfn.LET(_xlpm.VD,
CHOOSE(
{1;2;3;4;5;6;7;8;9;10;11;12;13;14;15;16;17;18},
45658,45659,45660,45661,45662,45663,45664,45665,45711,45724,45778,45779,45785,45786,45820,45821,45965,46022),
_xlfn.LET(_xlpm.DD,
MAX(MIN($AX35,EOMONTH(BH$15,0))-MAX($AW35,BH$15),),
_xlfn.IFS(
AND(MONTH($AW35)=MONTH(BH$15),MONTH($AX35)&lt;&gt;MONTH(BH$15)),
NETWORKDAYS.INTL($AW35,$AW35+_xlpm.DD,1,_xlpm.VD),
AND(MONTH($AW35)&lt;&gt;MONTH(BH$15),MONTH($AX35)=MONTH(BH$15)),
NETWORKDAYS.INTL(($AX35)-_xlpm.DD,$AX35,1,_xlpm.VD),
AND(MONTH($AW35)&lt;MONTH(BH$15),MONTH($AX35)&gt;MONTH(BH$15)),
NETWORKDAYS.INTL((EOMONTH(BH$15-1,1))-_xlpm.DD,EOMONTH(BH$15-1,1),1,_xlpm.VD),
AND(MONTH($AW35)=MONTH(BH$15),MONTH($AX35)=MONTH(BH$15)),
NETWORKDAYS.INTL($AW35,$AX35,1,_xlpm.VD)))),0)),
$DH35="месяц",
$DR35*BH35,
$DH35="неделя",
$DR35*BH35/7*(ROUNDUP((DAY(EOMONTH(BH$15,0)))/4,0))),
0)</f>
        <v/>
      </c>
      <c r="EB35" s="125">
        <f t="array" ref="EB35">
IFERROR(_xlfn.IFS(
$DH35="день_1",
$DR35*$BL35/($AX35-$AW35+1)*BI35*(DAY(EOMONTH(BI$15,0))),
$DH35="день_2",
$DR35/30*MAX(MIN($AX35,EOMONTH(BI$15,0))-MAX($AW35,BI$15)+1,),
$DH35="раб.день",
$DR35/30*(IFERROR(
_xlfn.LET(_xlpm.VD,
CHOOSE(
{1;2;3;4;5;6;7;8;9;10;11;12;13;14;15;16;17;18},
45658,45659,45660,45661,45662,45663,45664,45665,45711,45724,45778,45779,45785,45786,45820,45821,45965,46022),
_xlfn.LET(_xlpm.DD,
MAX(MIN($AX35,EOMONTH(BI$15,0))-MAX($AW35,BI$15),),
_xlfn.IFS(
AND(MONTH($AW35)=MONTH(BI$15),MONTH($AX35)&lt;&gt;MONTH(BI$15)),
NETWORKDAYS.INTL($AW35,$AW35+_xlpm.DD,1,_xlpm.VD),
AND(MONTH($AW35)&lt;&gt;MONTH(BI$15),MONTH($AX35)=MONTH(BI$15)),
NETWORKDAYS.INTL(($AX35)-_xlpm.DD,$AX35,1,_xlpm.VD),
AND(MONTH($AW35)&lt;MONTH(BI$15),MONTH($AX35)&gt;MONTH(BI$15)),
NETWORKDAYS.INTL((EOMONTH(BI$15-1,1))-_xlpm.DD,EOMONTH(BI$15-1,1),1,_xlpm.VD),
AND(MONTH($AW35)=MONTH(BI$15),MONTH($AX35)=MONTH(BI$15)),
NETWORKDAYS.INTL($AW35,$AX35,1,_xlpm.VD)))),0)),
$DH35="месяц",
$DR35*BI35,
$DH35="неделя",
$DR35*BI35/7*(ROUNDUP((DAY(EOMONTH(BI$15,0)))/4,0))),
0)</f>
        <v/>
      </c>
      <c r="EC35" s="125">
        <f t="array" ref="EC35">
IFERROR(_xlfn.IFS(
$DH35="день_1",
$DR35*$BL35/($AX35-$AW35+1)*BJ35*(DAY(EOMONTH(BJ$15,0))),
$DH35="день_2",
$DR35/30*MAX(MIN($AX35,EOMONTH(BJ$15,0))-MAX($AW35,BJ$15)+1,),
$DH35="раб.день",
$DR35/30*(IFERROR(
_xlfn.LET(_xlpm.VD,
CHOOSE(
{1;2;3;4;5;6;7;8;9;10;11;12;13;14;15;16;17;18},
45658,45659,45660,45661,45662,45663,45664,45665,45711,45724,45778,45779,45785,45786,45820,45821,45965,46022),
_xlfn.LET(_xlpm.DD,
MAX(MIN($AX35,EOMONTH(BJ$15,0))-MAX($AW35,BJ$15),),
_xlfn.IFS(
AND(MONTH($AW35)=MONTH(BJ$15),MONTH($AX35)&lt;&gt;MONTH(BJ$15)),
NETWORKDAYS.INTL($AW35,$AW35+_xlpm.DD,1,_xlpm.VD),
AND(MONTH($AW35)&lt;&gt;MONTH(BJ$15),MONTH($AX35)=MONTH(BJ$15)),
NETWORKDAYS.INTL(($AX35)-_xlpm.DD,$AX35,1,_xlpm.VD),
AND(MONTH($AW35)&lt;MONTH(BJ$15),MONTH($AX35)&gt;MONTH(BJ$15)),
NETWORKDAYS.INTL((EOMONTH(BJ$15-1,1))-_xlpm.DD,EOMONTH(BJ$15-1,1),1,_xlpm.VD),
AND(MONTH($AW35)=MONTH(BJ$15),MONTH($AX35)=MONTH(BJ$15)),
NETWORKDAYS.INTL($AW35,$AX35,1,_xlpm.VD)))),0)),
$DH35="месяц",
$DR35*BJ35,
$DH35="неделя",
$DR35*BJ35/7*(ROUNDUP((DAY(EOMONTH(BJ$15,0)))/4,0))),
0)</f>
        <v/>
      </c>
      <c r="ED35" s="125">
        <f t="array" ref="ED35">
IFERROR(_xlfn.IFS(
$DH35="день_1",
$DR35*$BL35/($AX35-$AW35+1)*BK35*(DAY(EOMONTH(BK$15,0))),
$DH35="день_2",
$DR35/30*MAX(MIN($AX35,EOMONTH(BK$15,0))-MAX($AW35,BK$15)+1,),
$DH35="раб.день",
$DR35/30*(IFERROR(
_xlfn.LET(_xlpm.VD,
CHOOSE(
{1;2;3;4;5;6;7;8;9;10;11;12;13;14;15;16;17;18},
45658,45659,45660,45661,45662,45663,45664,45665,45711,45724,45778,45779,45785,45786,45820,45821,45965,46022),
_xlfn.LET(_xlpm.DD,
MAX(MIN($AX35,EOMONTH(BK$15,0))-MAX($AW35,BK$15),),
_xlfn.IFS(
AND(MONTH($AW35)=MONTH(BK$15),MONTH($AX35)&lt;&gt;MONTH(BK$15)),
NETWORKDAYS.INTL($AW35,$AW35+_xlpm.DD,1,_xlpm.VD),
AND(MONTH($AW35)&lt;&gt;MONTH(BK$15),MONTH($AX35)=MONTH(BK$15)),
NETWORKDAYS.INTL(($AX35)-_xlpm.DD,$AX35,1,_xlpm.VD),
AND(MONTH($AW35)&lt;MONTH(BK$15),MONTH($AX35)&gt;MONTH(BK$15)),
NETWORKDAYS.INTL((EOMONTH(BK$15-1,1))-_xlpm.DD,EOMONTH(BK$15-1,1),1,_xlpm.VD),
AND(MONTH($AW35)=MONTH(BK$15),MONTH($AX35)=MONTH(BK$15)),
NETWORKDAYS.INTL($AW35,$AX35,1,_xlpm.VD)))),0)),
$DH35="месяц",
$DR35*BK35,
$DH35="неделя",
$DR35*BK35/7*(ROUNDUP((DAY(EOMONTH(BK$15,0)))/4,0))),
0)</f>
        <v/>
      </c>
      <c r="EE35" s="125">
        <f>SUM($DS35,$DT35,$DU35,$DV35,$DW35,$DX35,$DY35,$DZ35,$EA35,$EB35,$EC35,$ED35)</f>
        <v/>
      </c>
      <c r="EF35" s="125">
        <f>IFERROR(ROUND($EE35*(1+$EP35),2),0)</f>
        <v/>
      </c>
      <c r="EG35" s="128" t="n">
        <v>1</v>
      </c>
      <c r="EH35" s="126" t="n">
        <v>0</v>
      </c>
      <c r="EI35" s="126">
        <f>ROUND(SUM($EH35:$EH35)*SUM($AB35:$AB35)*$EG35,2)</f>
        <v/>
      </c>
      <c r="EJ35" s="126">
        <f>ROUND($EI35*(1+$EP35),2)</f>
        <v/>
      </c>
      <c r="EK35" s="126" t="n">
        <v>0</v>
      </c>
      <c r="EL35" s="126">
        <f>ROUND(SUM($EK35:$EK35)*SUM($AB35:$AB35)*$EG35,2)</f>
        <v/>
      </c>
      <c r="EM35" s="126">
        <f>ROUND($EL35*(1+$EP35),2)</f>
        <v/>
      </c>
      <c r="EN35" s="126">
        <f>SUM($EE35,$EI35,$EL35)</f>
        <v/>
      </c>
      <c r="EO35" s="126">
        <f>SUM($EF35,$EJ35,$EM35)</f>
        <v/>
      </c>
      <c r="EP35" s="59" t="inlineStr">
        <is>
          <t>20%</t>
        </is>
      </c>
      <c r="EQ35" s="59" t="n"/>
      <c r="ER35" s="60">
        <f t="array" ref="ER35">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MATCH(ES35,
{"AMS";"RussOutdoor";"HD Outdoor";"Ingroup";"IQ";"Ledproduction";"LisChannel";"Logic";"Media-PPL";"NovikovTV | НовиковТВ";"SMA";"SOK";"КрокусТВ | CrocusTV | IndoorTV";"Сити";"ТЯК Москва"},
0)),"")</f>
        <v/>
      </c>
      <c r="ES35" s="60" t="n"/>
      <c r="ET35" s="60">
        <f t="array" ref="ET35">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MATCH(ES35,
{"AMS";"RussOutdoor";"HD Outdoor";"Ingroup";"IQ";"Ledproduction";"LisChannel";"Logic";"Media-PPL";"NovikovTV | НовиковТВ";"SMA";"SOK";"КрокусТВ | CrocusTV | IndoorTV";"Сити";"ТЯК Москва"},
0)),"")</f>
        <v/>
      </c>
      <c r="EU35" s="60" t="n"/>
      <c r="EV35" s="60" t="n"/>
      <c r="EX35" s="110">
        <f t="array" ref="EX35">
($AR35/30
+N("ТРАФИК ПЛОЩАДКИ"))*
(IFERROR(
_xlfn.LET(
_xlpm.GPR,
HLOOKUP($L35,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(MATCH($T35,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IF($Q35="цифровой",_xlpm.GPR/$AG35,_xlpm.GPR/60)),
0)
+N("DWELL TIME"))*
(IF($AB35=0,0,IF($AB35=1,0.3,IF($AB35=2,0.5,IF($AB35&gt;2,1))))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_xlfn.IFS($AC35="да",1.2,$AC35="нет",1)*
_xlfn.IFS($AD35="да",1.2,$AD35="нет",1)*
IF(R35="статический",1,1.2)*
$X35*
INDEX(
{1.2;1;1.2;1.2;1;1.2;1.2;1.2;1.2;1.2;1.2;1;1.2;1.2;1.2;1.2;1;1;1.2;1.2;1.2;1;1;1;1;1.2;1.2;1.2;1.2;1;1;1;1;1.2;1.2;1.2;1.2;1.2;1.2;1.2;1.2;1;1;1.2;1;1;1;1;1.5;1;1;1.5;1.5;1.2},
MATCH($Q35,_xlpm.MI,0)))&gt;{0.02;0.04;0.06;0.1;0.2;0.4;0.6;0.8;1;2;4;6})),
{0;1;2;3;4;5;6;7;8;9;10;11;12},
0)))
+N("КОЭФФИЦИЕНТ КОНТАКТА"))))*
(_xlfn.IFS($X35&lt;0.1,$X35/1000,$X35&gt;25,5.2,AND($X35&gt;=0.1,$X35&lt;=25),(($X35*2+0.1)/10)*($X35/10)))*
IFERROR((_xlfn.LET(
_xlpm.MA,
{0;0.8;0.85;0.9;0.95;1},
_xlpm.MAA,
{0;1;2;3;4;5},
INDEX(_xlpm.MA,MATCH(SUMPRODUCT(--((IF(ROUND(_xlpm.MAA,1)&gt;5,5,ROUND($AB35,1)))&gt;{0;1;2;3;4;5})),_xlpm.MAA,0)))
+N("КОЭФФИЦИЕНТ КОЛ-ВО КОНСТРУКЦИЙ")),1)*
$AB35,0))*
(IF($Q35="цифровой",$AG35/15*$AI35,1)
+N("ДЛЯ ЦИФРЫ"))</f>
        <v/>
      </c>
      <c r="EY35" s="110">
        <f>IFERROR(EX35*AY35,0)</f>
        <v/>
      </c>
      <c r="EZ35" s="131">
        <f>IFERROR(DP35/EY35*1000,0)</f>
        <v/>
      </c>
      <c r="FA35" s="112">
        <f>IFERROR(FC35/FB35,0)</f>
        <v/>
      </c>
      <c r="FB35" s="112">
        <f>IFERROR((FC35/(EY35/FF35*#REF!))*0.825,0)</f>
        <v/>
      </c>
      <c r="FC35" s="112">
        <f>IFERROR(((EX35*30/AR35)*100)/30,0)</f>
        <v/>
      </c>
      <c r="FD35" s="112">
        <f>IFERROR(EY35/G35*100%,0)</f>
        <v/>
      </c>
      <c r="FE35" s="112">
        <f>IFERROR(FD35/FC35*100%,0)</f>
        <v/>
      </c>
      <c r="FF35" s="110">
        <f>IFERROR(AR35/30*AY35,0)</f>
        <v/>
      </c>
    </row>
    <row r="36" ht="13" customHeight="1">
      <c r="A36" s="59" t="n"/>
      <c r="B36" s="60" t="n"/>
      <c r="C36" s="60" t="n"/>
      <c r="D36" s="60">
        <f t="array" ref="D36">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6" s="60">
        <f t="array" ref="E36">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MATCH($F36,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6" s="60" t="inlineStr"/>
      <c r="G36" s="60" t="n"/>
      <c r="H36" s="60">
        <f t="array" ref="H36">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MATCH($I36,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6" s="60" t="n"/>
      <c r="J36" s="60" t="n"/>
      <c r="K36" s="60" t="n"/>
      <c r="L36" s="60" t="n"/>
      <c r="M36" s="60" t="n"/>
      <c r="N36" s="60" t="n"/>
      <c r="O36" s="60" t="n"/>
      <c r="P36" s="60">
        <f t="array" ref="P36">
_xlfn.IFS(
ISNUMBER(MATCH($Q36,{"шелфбаннер","разделитель","монетница","чековая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ISNUMBER(MATCH($Q36,{"LED/LCD","видеокулер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ISNUMBER(MATCH($Q36,{"автомобиль","машина","выставочное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ISNUMBER(MATCH($Q36,{"билборд","лифтовая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ISNUMBER(MATCH($Q36,{"навигация","подвесной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ISNUMBER(MATCH($Q36,{"движущаяся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ISNUMBER(MATCH($Q36,{"каталог","журнал"},)),
"Пресса",
$Q36="","")</f>
        <v/>
      </c>
      <c r="Q36" s="60" t="n"/>
      <c r="R36" s="60">
        <f t="array" ref="R36">
IFERROR(
_xlfn.IFS(
OR(ISNUMBER(MATCH($Q36,{"экспозиция","макет","стенд","автостенд","авто стенд","выставочное пространство","выставочные стенды","модульные выставочные стенды","3Д конструкция","3D конструкция"},)),P36="Экспонирование"),
"нестандартный",
ISNUMBER(MATCH($Q36,{"скроллер","призматрон"},)),
"динамический",
$P36="Видео",
"цифровой",
OR($P36="Пресса",$P36="Щит",$P36="POSm",$P36="Подвес",$P36="Брендирование/оклейка"),
"статический"),"")</f>
        <v/>
      </c>
      <c r="S36" s="59" t="n"/>
      <c r="T36" s="60" t="n"/>
      <c r="U36" s="60" t="n"/>
      <c r="V36" s="60">
        <f>
IF(P36="Видео",
"цифровой постер/ролик",
IF(ISNUMBER(MATCH(Q36,{"короб световой","короб световой | лайтбокс","короб световой | кристалайт","лайтбокс","лайт бокс","кристалайт","LB","lightbox"},)),
"бэклит",
IF(P36="Брендирование/оклейка",
"перфарированная пленка/самоклейка",
IF(P36="Экспонирование",
"под запрос",
IF(P36="Подвес",
"баннер/ткань",
"")))))</f>
        <v/>
      </c>
      <c r="W36" s="59" t="n"/>
      <c r="X36" s="59" t="n"/>
      <c r="Y36" s="59" t="n"/>
      <c r="Z36" s="61" t="n"/>
      <c r="AA36" s="61" t="n"/>
      <c r="AB36" s="61">
        <f>IF(BL36&gt;0,Z36,0)</f>
        <v/>
      </c>
      <c r="AC36" s="59" t="n"/>
      <c r="AD36" s="59" t="n"/>
      <c r="AE36" s="59" t="n"/>
      <c r="AF36" s="59" t="n"/>
      <c r="AG36" s="59" t="n"/>
      <c r="AH36" s="59" t="n"/>
      <c r="AI36" s="59" t="n"/>
      <c r="AJ36" s="59" t="n"/>
      <c r="AK36" s="59" t="n"/>
      <c r="AL36" s="62">
        <f>IFERROR(IF(OR(R36="статический",R36="динамический",R36="нестандартный",R36="",R36=""),"-",IF(AND(AH36="-",AI36="-"),"-",AK36*3600/AH36*AI36)),"-")</f>
        <v/>
      </c>
      <c r="AM36" s="62">
        <f>IFERROR(IF(OR(R36="статический",R36="динамический",R36="",R36="", R36="BTL",R36="нестандартный"),"-",AG36*AI36*AL36/60),"-")</f>
        <v/>
      </c>
      <c r="AN36" s="63">
        <f>IFERROR(IF(AH36="","-",AG36*AI36/AH36),"-")</f>
        <v/>
      </c>
      <c r="AO36" s="59">
        <f>IFERROR(IF(OR($R36="статический",$R36="динамический",$R36="",$R36="",$R36="BTL",$R36="нестандартный"),"-",$AL36*$AY36),"-")</f>
        <v/>
      </c>
      <c r="AP36" s="62">
        <f>IFERROR(IF(OR($R36="статический",$R36="динамический",$R36="",$R36="",$R36="BTL",$R36="нестандартный"),"-",$AM36*AY36),"-")</f>
        <v/>
      </c>
      <c r="AQ36" s="64" t="n"/>
      <c r="AR36" s="61" t="n"/>
      <c r="AS36" s="61" t="n"/>
      <c r="AT36" s="61" t="n"/>
      <c r="AU36" s="65" t="n"/>
      <c r="AV36" s="124">
        <f>IFERROR(DR36/AT36*1000,"n/a")</f>
        <v/>
      </c>
      <c r="AW36" s="67" t="n">
        <v>0</v>
      </c>
      <c r="AX36" s="67" t="n"/>
      <c r="AY36" s="43">
        <f>IFERROR(IF(OR($AW36="",$AX36=""),"",_xlfn.DAYS($AX36+1,$AW36)),"")</f>
        <v/>
      </c>
      <c r="AZ36" s="68">
        <f t="array" ref="AZ36">
_xlfn.LET(_xlpm.COEFF,
IF($AW36+$AX36=0,0,IF(MAX(MIN($AX36,EOMONTH(AZ$15,0))-MAX($AW36,AZ$15)+1,)&gt;0,1,0)),
_xlfn.IFS(
$ES36="LisChannel",
_xlpm.COEFF*
INDEX({1;1;1.2;1.2;1;1;1;1;1.2;1.2;1.2;1.2},
MATCH(MONTH(AZ$15),
{1,2,3,4,5,6,7,8,9,10,11,12})),
CONCATENATE($ES36," ",$L36)="RussOutdoor метро",
_xlpm.COEFF*
INDEX({0.8;0.9;1.1;1.1;1;1;1;1;1.1;1.1;1.1;1.1},
MATCH(MONTH(AZ$15),
{1,2,3,4,5,6,7,8,9,10,11,12})),
$ES36&lt;&gt;"LisChannel",
_xlpm.COEFF,
$ES36&lt;&gt;"RussOutdoor",
_xlpm.COEFF))</f>
        <v/>
      </c>
      <c r="BA36" s="68">
        <f t="array" ref="BA36">
_xlfn.LET(_xlpm.COEFF,
IF($AW36+$AX36=0,0,IF(MAX(MIN($AX36,EOMONTH(BA$15,0))-MAX($AW36,BA$15)+1,)&gt;0,1,0)),
_xlfn.IFS(
$ES36="LisChannel",
_xlpm.COEFF*
INDEX({1;1;1.2;1.2;1;1;1;1;1.2;1.2;1.2;1.2},
MATCH(MONTH(BA$15),
{1,2,3,4,5,6,7,8,9,10,11,12})),
CONCATENATE($ES36," ",$L36)="RussOutdoor метро",
_xlpm.COEFF*
INDEX({0.8;0.9;1.1;1.1;1;1;1;1;1.1;1.1;1.1;1.1},
MATCH(MONTH(BA$15),
{1,2,3,4,5,6,7,8,9,10,11,12})),
$ES36&lt;&gt;"LisChannel",
_xlpm.COEFF,
$ES36&lt;&gt;"RussOutdoor",
_xlpm.COEFF))</f>
        <v/>
      </c>
      <c r="BB36" s="68">
        <f t="array" ref="BB36">
_xlfn.LET(_xlpm.COEFF,
IF($AW36+$AX36=0,0,IF(MAX(MIN($AX36,EOMONTH(BB$15,0))-MAX($AW36,BB$15)+1,)&gt;0,1,0)),
_xlfn.IFS(
$ES36="LisChannel",
_xlpm.COEFF*
INDEX({1;1;1.2;1.2;1;1;1;1;1.2;1.2;1.2;1.2},
MATCH(MONTH(BB$15),
{1,2,3,4,5,6,7,8,9,10,11,12})),
CONCATENATE($ES36," ",$L36)="RussOutdoor метро",
_xlpm.COEFF*
INDEX({0.8;0.9;1.1;1.1;1;1;1;1;1.1;1.1;1.1;1.1},
MATCH(MONTH(BB$15),
{1,2,3,4,5,6,7,8,9,10,11,12})),
$ES36&lt;&gt;"LisChannel",
_xlpm.COEFF,
$ES36&lt;&gt;"RussOutdoor",
_xlpm.COEFF))</f>
        <v/>
      </c>
      <c r="BC36" s="68">
        <f t="array" ref="BC36">
_xlfn.LET(_xlpm.COEFF,
IF($AW36+$AX36=0,0,IF(MAX(MIN($AX36,EOMONTH(BC$15,0))-MAX($AW36,BC$15)+1,)&gt;0,1,0)),
_xlfn.IFS(
$ES36="LisChannel",
_xlpm.COEFF*
INDEX({1;1;1.2;1.2;1;1;1;1;1.2;1.2;1.2;1.2},
MATCH(MONTH(BC$15),
{1,2,3,4,5,6,7,8,9,10,11,12})),
CONCATENATE($ES36," ",$L36)="RussOutdoor метро",
_xlpm.COEFF*
INDEX({0.8;0.9;1.1;1.1;1;1;1;1;1.1;1.1;1.1;1.1},
MATCH(MONTH(BC$15),
{1,2,3,4,5,6,7,8,9,10,11,12})),
$ES36&lt;&gt;"LisChannel",
_xlpm.COEFF,
$ES36&lt;&gt;"RussOutdoor",
_xlpm.COEFF))</f>
        <v/>
      </c>
      <c r="BD36" s="68">
        <f t="array" ref="BD36">
_xlfn.LET(_xlpm.COEFF,
IF($AW36+$AX36=0,0,IF(MAX(MIN($AX36,EOMONTH(BD$15,0))-MAX($AW36,BD$15)+1,)&gt;0,1,0)),
_xlfn.IFS(
$ES36="LisChannel",
_xlpm.COEFF*
INDEX({1;1;1.2;1.2;1;1;1;1;1.2;1.2;1.2;1.2},
MATCH(MONTH(BD$15),
{1,2,3,4,5,6,7,8,9,10,11,12})),
CONCATENATE($ES36," ",$L36)="RussOutdoor метро",
_xlpm.COEFF*
INDEX({0.8;0.9;1.1;1.1;1;1;1;1;1.1;1.1;1.1;1.1},
MATCH(MONTH(BD$15),
{1,2,3,4,5,6,7,8,9,10,11,12})),
$ES36&lt;&gt;"LisChannel",
_xlpm.COEFF,
$ES36&lt;&gt;"RussOutdoor",
_xlpm.COEFF))</f>
        <v/>
      </c>
      <c r="BE36" s="68">
        <f t="array" ref="BE36">
_xlfn.LET(_xlpm.COEFF,
IF($AW36+$AX36=0,0,IF(MAX(MIN($AX36,EOMONTH(BE$15,0))-MAX($AW36,BE$15)+1,)&gt;0,1,0)),
_xlfn.IFS(
$ES36="LisChannel",
_xlpm.COEFF*
INDEX({1;1;1.2;1.2;1;1;1;1;1.2;1.2;1.2;1.2},
MATCH(MONTH(BE$15),
{1,2,3,4,5,6,7,8,9,10,11,12})),
CONCATENATE($ES36," ",$L36)="RussOutdoor метро",
_xlpm.COEFF*
INDEX({0.8;0.9;1.1;1.1;1;1;1;1;1.1;1.1;1.1;1.1},
MATCH(MONTH(BE$15),
{1,2,3,4,5,6,7,8,9,10,11,12})),
$ES36&lt;&gt;"LisChannel",
_xlpm.COEFF,
$ES36&lt;&gt;"RussOutdoor",
_xlpm.COEFF))</f>
        <v/>
      </c>
      <c r="BF36" s="68">
        <f t="array" ref="BF36">
_xlfn.LET(_xlpm.COEFF,
IF($AW36+$AX36=0,0,IF(MAX(MIN($AX36,EOMONTH(BF$15,0))-MAX($AW36,BF$15)+1,)&gt;0,1,0)),
_xlfn.IFS(
$ES36="LisChannel",
_xlpm.COEFF*
INDEX({1;1;1.2;1.2;1;1;1;1;1.2;1.2;1.2;1.2},
MATCH(MONTH(BF$15),
{1,2,3,4,5,6,7,8,9,10,11,12})),
CONCATENATE($ES36," ",$L36)="RussOutdoor метро",
_xlpm.COEFF*
INDEX({0.8;0.9;1.1;1.1;1;1;1;1;1.1;1.1;1.1;1.1},
MATCH(MONTH(BF$15),
{1,2,3,4,5,6,7,8,9,10,11,12})),
$ES36&lt;&gt;"LisChannel",
_xlpm.COEFF,
$ES36&lt;&gt;"RussOutdoor",
_xlpm.COEFF))</f>
        <v/>
      </c>
      <c r="BG36" s="68">
        <f t="array" ref="BG36">
_xlfn.LET(_xlpm.COEFF,
IF($AW36+$AX36=0,0,IF(MAX(MIN($AX36,EOMONTH(BG$15,0))-MAX($AW36,BG$15)+1,)&gt;0,1,0)),
_xlfn.IFS(
$ES36="LisChannel",
_xlpm.COEFF*
INDEX({1;1;1.2;1.2;1;1;1;1;1.2;1.2;1.2;1.2},
MATCH(MONTH(BG$15),
{1,2,3,4,5,6,7,8,9,10,11,12})),
CONCATENATE($ES36," ",$L36)="RussOutdoor метро",
_xlpm.COEFF*
INDEX({0.8;0.9;1.1;1.1;1;1;1;1;1.1;1.1;1.1;1.1},
MATCH(MONTH(BG$15),
{1,2,3,4,5,6,7,8,9,10,11,12})),
$ES36&lt;&gt;"LisChannel",
_xlpm.COEFF,
$ES36&lt;&gt;"RussOutdoor",
_xlpm.COEFF))</f>
        <v/>
      </c>
      <c r="BH36" s="68">
        <f t="array" ref="BH36">
_xlfn.LET(_xlpm.COEFF,
IF($AW36+$AX36=0,0,IF(MAX(MIN($AX36,EOMONTH(BH$15,0))-MAX($AW36,BH$15)+1,)&gt;0,1,0)),
_xlfn.IFS(
$ES36="LisChannel",
_xlpm.COEFF*
INDEX({1;1;1.2;1.2;1;1;1;1;1.2;1.2;1.2;1.2},
MATCH(MONTH(BH$15),
{1,2,3,4,5,6,7,8,9,10,11,12})),
CONCATENATE($ES36," ",$L36)="RussOutdoor метро",
_xlpm.COEFF*
INDEX({0.8;0.9;1.1;1.1;1;1;1;1;1.1;1.1;1.1;1.1},
MATCH(MONTH(BH$15),
{1,2,3,4,5,6,7,8,9,10,11,12})),
$ES36&lt;&gt;"LisChannel",
_xlpm.COEFF,
$ES36&lt;&gt;"RussOutdoor",
_xlpm.COEFF))</f>
        <v/>
      </c>
      <c r="BI36" s="68">
        <f t="array" ref="BI36">
_xlfn.LET(_xlpm.COEFF,
IF($AW36+$AX36=0,0,IF(MAX(MIN($AX36,EOMONTH(BI$15,0))-MAX($AW36,BI$15)+1,)&gt;0,1,0)),
_xlfn.IFS(
$ES36="LisChannel",
_xlpm.COEFF*
INDEX({1;1;1.2;1.2;1;1;1;1;1.2;1.2;1.2;1.2},
MATCH(MONTH(BI$15),
{1,2,3,4,5,6,7,8,9,10,11,12})),
CONCATENATE($ES36," ",$L36)="RussOutdoor метро",
_xlpm.COEFF*
INDEX({0.8;0.9;1.1;1.1;1;1;1;1;1.1;1.1;1.1;1.1},
MATCH(MONTH(BI$15),
{1,2,3,4,5,6,7,8,9,10,11,12})),
$ES36&lt;&gt;"LisChannel",
_xlpm.COEFF,
$ES36&lt;&gt;"RussOutdoor",
_xlpm.COEFF))</f>
        <v/>
      </c>
      <c r="BJ36" s="68">
        <f t="array" ref="BJ36">
_xlfn.LET(_xlpm.COEFF,
IF($AW36+$AX36=0,0,IF(MAX(MIN($AX36,EOMONTH(BJ$15,0))-MAX($AW36,BJ$15)+1,)&gt;0,1,0)),
_xlfn.IFS(
$ES36="LisChannel",
_xlpm.COEFF*
INDEX({1;1;1.2;1.2;1;1;1;1;1.2;1.2;1.2;1.2},
MATCH(MONTH(BJ$15),
{1,2,3,4,5,6,7,8,9,10,11,12})),
CONCATENATE($ES36," ",$L36)="RussOutdoor метро",
_xlpm.COEFF*
INDEX({0.8;0.9;1.1;1.1;1;1;1;1;1.1;1.1;1.1;1.1},
MATCH(MONTH(BJ$15),
{1,2,3,4,5,6,7,8,9,10,11,12})),
$ES36&lt;&gt;"LisChannel",
_xlpm.COEFF,
$ES36&lt;&gt;"RussOutdoor",
_xlpm.COEFF))</f>
        <v/>
      </c>
      <c r="BK36" s="68">
        <f t="array" ref="BK36">
_xlfn.LET(_xlpm.COEFF,
IF($AW36+$AX36=0,0,IF(MAX(MIN($AX36,EOMONTH(BK$15,0))-MAX($AW36,BK$15)+1,)&gt;0,1,0)),
_xlfn.IFS(
$ES36="LisChannel",
_xlpm.COEFF*
INDEX({1;1;1.2;1.2;1;1;1;1;1.2;1.2;1.2;1.2},
MATCH(MONTH(BK$15),
{1,2,3,4,5,6,7,8,9,10,11,12})),
CONCATENATE($ES36," ",$L36)="RussOutdoor метро",
_xlpm.COEFF*
INDEX({0.8;0.9;1.1;1.1;1;1;1;1;1.1;1.1;1.1;1.1},
MATCH(MONTH(BK$15),
{1,2,3,4,5,6,7,8,9,10,11,12})),
$ES36&lt;&gt;"LisChannel",
_xlpm.COEFF,
$ES36&lt;&gt;"RussOutdoor",
_xlpm.COEFF))</f>
        <v/>
      </c>
      <c r="BL36" s="62">
        <f>COUNTIFS($AZ36:$BK36,"&gt;0")</f>
        <v/>
      </c>
      <c r="BM36" s="65" t="n"/>
      <c r="BN36" s="125">
        <f>$DJ36</f>
        <v/>
      </c>
      <c r="BO36" s="63">
        <f>$DQ36</f>
        <v/>
      </c>
      <c r="BP36" s="125">
        <f>
IFERROR(
IF($BL36=0,0,
$BN36*(1-$BO36)),
0)</f>
        <v/>
      </c>
      <c r="BQ36" s="125">
        <f t="array" ref="BQ36">
IFERROR(
_xlfn.IFS(
$DH36="день_1",
$BP36*$BL36/($AX36-$AW36+1)*AZ36*(DAY(EOMONTH(AZ$15,0))),
$DH36="день_2",
$BP36/30*MAX(MIN($AX36,EOMONTH(AZ$15,0))-MAX($AW36,AZ$15)+1,),
$DH36="раб.день",
$BP36/30*(IFERROR(
_xlfn.LET(_xlpm.VD,
CHOOSE(
{1;2;3;4;5;6;7;8;9;10;11;12;13;14;15;16;17;18},
45658,45659,45660,45661,45662,45663,45664,45665,45711,45724,45778,45779,45785,45786,45820,45821,45965,46022),
_xlfn.LET(_xlpm.DD,
MAX(MIN($AX36,EOMONTH(AZ$15,0))-MAX($AW36,AZ$15),),
_xlfn.IFS(
AND(MONTH($AW36)=MONTH(AZ$15),MONTH($AX36)&lt;&gt;MONTH(AZ$15)),
NETWORKDAYS.INTL($AW36,$AW36+_xlpm.DD,1,_xlpm.VD),
AND(MONTH($AW36)&lt;&gt;MONTH(AZ$15),MONTH($AX36)=MONTH(AZ$15)),
NETWORKDAYS.INTL(($AX36)-_xlpm.DD,$AX36,1,_xlpm.VD),
AND(MONTH($AW36)&lt;MONTH(AZ$15),MONTH($AX36)&gt;MONTH(AZ$15)),
NETWORKDAYS.INTL((EOMONTH(AZ$15-1,1))-_xlpm.DD,EOMONTH(AZ$15-1,1),1,_xlpm.VD),
AND(MONTH($AW36)=MONTH(AZ$15),MONTH($AX36)=MONTH(AZ$15)),
NETWORKDAYS.INTL($AW36,$AX36,1,_xlpm.VD)))),0)),
$DH36="месяц",
$BP36*AZ36,
$DH36="неделя",
$BP36*AZ36/7*(ROUNDUP((DAY(EOMONTH(AZ$15,0)))/4,0))),
0)</f>
        <v/>
      </c>
      <c r="BR36" s="125">
        <f t="array" ref="BR36">
IFERROR(
_xlfn.IFS(
$DH36="день_1",
$BP36*$BL36/($AX36-$AW36+1)*BA36*(DAY(EOMONTH(BA$15,0))),
$DH36="день_2",
$BP36/30*MAX(MIN($AX36,EOMONTH(BA$15,0))-MAX($AW36,BA$15)+1,),
$DH36="раб.день",
$BP36/30*(IFERROR(
_xlfn.LET(_xlpm.VD,
CHOOSE(
{1;2;3;4;5;6;7;8;9;10;11;12;13;14;15;16;17;18},
45658,45659,45660,45661,45662,45663,45664,45665,45711,45724,45778,45779,45785,45786,45820,45821,45965,46022),
_xlfn.LET(_xlpm.DD,
MAX(MIN($AX36,EOMONTH(BA$15,0))-MAX($AW36,BA$15),),
_xlfn.IFS(
AND(MONTH($AW36)=MONTH(BA$15),MONTH($AX36)&lt;&gt;MONTH(BA$15)),
NETWORKDAYS.INTL($AW36,$AW36+_xlpm.DD,1,_xlpm.VD),
AND(MONTH($AW36)&lt;&gt;MONTH(BA$15),MONTH($AX36)=MONTH(BA$15)),
NETWORKDAYS.INTL(($AX36)-_xlpm.DD,$AX36,1,_xlpm.VD),
AND(MONTH($AW36)&lt;MONTH(BA$15),MONTH($AX36)&gt;MONTH(BA$15)),
NETWORKDAYS.INTL((EOMONTH(BA$15-1,1))-_xlpm.DD,EOMONTH(BA$15-1,1),1,_xlpm.VD),
AND(MONTH($AW36)=MONTH(BA$15),MONTH($AX36)=MONTH(BA$15)),
NETWORKDAYS.INTL($AW36,$AX36,1,_xlpm.VD)))),0)),
$DH36="месяц",
$BP36*BA36,
$DH36="неделя",
$BP36*BA36/7*(ROUNDUP((DAY(EOMONTH(BA$15,0)))/4,0))),
0)</f>
        <v/>
      </c>
      <c r="BS36" s="125">
        <f t="array" ref="BS36">
IFERROR(
_xlfn.IFS(
$DH36="день_1",
$BP36*$BL36/($AX36-$AW36+1)*BB36*(DAY(EOMONTH(BB$15,0))),
$DH36="день_2",
$BP36/30*MAX(MIN($AX36,EOMONTH(BB$15,0))-MAX($AW36,BB$15)+1,),
$DH36="раб.день",
$BP36/30*(IFERROR(
_xlfn.LET(_xlpm.VD,
CHOOSE(
{1;2;3;4;5;6;7;8;9;10;11;12;13;14;15;16;17;18},
45658,45659,45660,45661,45662,45663,45664,45665,45711,45724,45778,45779,45785,45786,45820,45821,45965,46022),
_xlfn.LET(_xlpm.DD,
MAX(MIN($AX36,EOMONTH(BB$15,0))-MAX($AW36,BB$15),),
_xlfn.IFS(
AND(MONTH($AW36)=MONTH(BB$15),MONTH($AX36)&lt;&gt;MONTH(BB$15)),
NETWORKDAYS.INTL($AW36,$AW36+_xlpm.DD,1,_xlpm.VD),
AND(MONTH($AW36)&lt;&gt;MONTH(BB$15),MONTH($AX36)=MONTH(BB$15)),
NETWORKDAYS.INTL(($AX36)-_xlpm.DD,$AX36,1,_xlpm.VD),
AND(MONTH($AW36)&lt;MONTH(BB$15),MONTH($AX36)&gt;MONTH(BB$15)),
NETWORKDAYS.INTL((EOMONTH(BB$15-1,1))-_xlpm.DD,EOMONTH(BB$15-1,1),1,_xlpm.VD),
AND(MONTH($AW36)=MONTH(BB$15),MONTH($AX36)=MONTH(BB$15)),
NETWORKDAYS.INTL($AW36,$AX36,1,_xlpm.VD)))),0)),
$DH36="месяц",
$BP36*BB36,
$DH36="неделя",
$BP36*BB36/7*(ROUNDUP((DAY(EOMONTH(BB$15,0)))/4,0))),
0)</f>
        <v/>
      </c>
      <c r="BT36" s="125">
        <f t="array" ref="BT36">
IFERROR(
_xlfn.IFS(
$DH36="день_1",
$BP36*$BL36/($AX36-$AW36+1)*BC36*(DAY(EOMONTH(BC$15,0))),
$DH36="день_2",
$BP36/30*MAX(MIN($AX36,EOMONTH(BC$15,0))-MAX($AW36,BC$15)+1,),
$DH36="раб.день",
$BP36/30*(IFERROR(
_xlfn.LET(_xlpm.VD,
CHOOSE(
{1;2;3;4;5;6;7;8;9;10;11;12;13;14;15;16;17;18},
45658,45659,45660,45661,45662,45663,45664,45665,45711,45724,45778,45779,45785,45786,45820,45821,45965,46022),
_xlfn.LET(_xlpm.DD,
MAX(MIN($AX36,EOMONTH(BC$15,0))-MAX($AW36,BC$15),),
_xlfn.IFS(
AND(MONTH($AW36)=MONTH(BC$15),MONTH($AX36)&lt;&gt;MONTH(BC$15)),
NETWORKDAYS.INTL($AW36,$AW36+_xlpm.DD,1,_xlpm.VD),
AND(MONTH($AW36)&lt;&gt;MONTH(BC$15),MONTH($AX36)=MONTH(BC$15)),
NETWORKDAYS.INTL(($AX36)-_xlpm.DD,$AX36,1,_xlpm.VD),
AND(MONTH($AW36)&lt;MONTH(BC$15),MONTH($AX36)&gt;MONTH(BC$15)),
NETWORKDAYS.INTL((EOMONTH(BC$15-1,1))-_xlpm.DD,EOMONTH(BC$15-1,1),1,_xlpm.VD),
AND(MONTH($AW36)=MONTH(BC$15),MONTH($AX36)=MONTH(BC$15)),
NETWORKDAYS.INTL($AW36,$AX36,1,_xlpm.VD)))),0)),
$DH36="месяц",
$BP36*BC36,
$DH36="неделя",
$BP36*BC36/7*(ROUNDUP((DAY(EOMONTH(BC$15,0)))/4,0))),
0)</f>
        <v/>
      </c>
      <c r="BU36" s="125">
        <f t="array" ref="BU36">
IFERROR(
_xlfn.IFS(
$DH36="день_1",
$BP36*$BL36/($AX36-$AW36+1)*BD36*(DAY(EOMONTH(BD$15,0))),
$DH36="день_2",
$BP36/30*MAX(MIN($AX36,EOMONTH(BD$15,0))-MAX($AW36,BD$15)+1,),
$DH36="раб.день",
$BP36/30*(IFERROR(
_xlfn.LET(_xlpm.VD,
CHOOSE(
{1;2;3;4;5;6;7;8;9;10;11;12;13;14;15;16;17;18},
45658,45659,45660,45661,45662,45663,45664,45665,45711,45724,45778,45779,45785,45786,45820,45821,45965,46022),
_xlfn.LET(_xlpm.DD,
MAX(MIN($AX36,EOMONTH(BD$15,0))-MAX($AW36,BD$15),),
_xlfn.IFS(
AND(MONTH($AW36)=MONTH(BD$15),MONTH($AX36)&lt;&gt;MONTH(BD$15)),
NETWORKDAYS.INTL($AW36,$AW36+_xlpm.DD,1,_xlpm.VD),
AND(MONTH($AW36)&lt;&gt;MONTH(BD$15),MONTH($AX36)=MONTH(BD$15)),
NETWORKDAYS.INTL(($AX36)-_xlpm.DD,$AX36,1,_xlpm.VD),
AND(MONTH($AW36)&lt;MONTH(BD$15),MONTH($AX36)&gt;MONTH(BD$15)),
NETWORKDAYS.INTL((EOMONTH(BD$15-1,1))-_xlpm.DD,EOMONTH(BD$15-1,1),1,_xlpm.VD),
AND(MONTH($AW36)=MONTH(BD$15),MONTH($AX36)=MONTH(BD$15)),
NETWORKDAYS.INTL($AW36,$AX36,1,_xlpm.VD)))),0)),
$DH36="месяц",
$BP36*BD36,
$DH36="неделя",
$BP36*BD36/7*(ROUNDUP((DAY(EOMONTH(BD$15,0)))/4,0))),
0)</f>
        <v/>
      </c>
      <c r="BV36" s="125">
        <f t="array" ref="BV36">
IFERROR(
_xlfn.IFS(
$DH36="день_1",
$BP36*$BL36/($AX36-$AW36+1)*BE36*(DAY(EOMONTH(BE$15,0))),
$DH36="день_2",
$BP36/30*MAX(MIN($AX36,EOMONTH(BE$15,0))-MAX($AW36,BE$15)+1,),
$DH36="раб.день",
$BP36/30*(IFERROR(
_xlfn.LET(_xlpm.VD,
CHOOSE(
{1;2;3;4;5;6;7;8;9;10;11;12;13;14;15;16;17;18},
45658,45659,45660,45661,45662,45663,45664,45665,45711,45724,45778,45779,45785,45786,45820,45821,45965,46022),
_xlfn.LET(_xlpm.DD,
MAX(MIN($AX36,EOMONTH(BE$15,0))-MAX($AW36,BE$15),),
_xlfn.IFS(
AND(MONTH($AW36)=MONTH(BE$15),MONTH($AX36)&lt;&gt;MONTH(BE$15)),
NETWORKDAYS.INTL($AW36,$AW36+_xlpm.DD,1,_xlpm.VD),
AND(MONTH($AW36)&lt;&gt;MONTH(BE$15),MONTH($AX36)=MONTH(BE$15)),
NETWORKDAYS.INTL(($AX36)-_xlpm.DD,$AX36,1,_xlpm.VD),
AND(MONTH($AW36)&lt;MONTH(BE$15),MONTH($AX36)&gt;MONTH(BE$15)),
NETWORKDAYS.INTL((EOMONTH(BE$15-1,1))-_xlpm.DD,EOMONTH(BE$15-1,1),1,_xlpm.VD),
AND(MONTH($AW36)=MONTH(BE$15),MONTH($AX36)=MONTH(BE$15)),
NETWORKDAYS.INTL($AW36,$AX36,1,_xlpm.VD)))),0)),
$DH36="месяц",
$BP36*BE36,
$DH36="неделя",
$BP36*BE36/7*(ROUNDUP((DAY(EOMONTH(BE$15,0)))/4,0))),
0)</f>
        <v/>
      </c>
      <c r="BW36" s="125">
        <f t="array" ref="BW36">
IFERROR(
_xlfn.IFS(
$DH36="день_1",
$BP36*$BL36/($AX36-$AW36+1)*BF36*(DAY(EOMONTH(BF$15,0))),
$DH36="день_2",
$BP36/30*MAX(MIN($AX36,EOMONTH(BF$15,0))-MAX($AW36,BF$15)+1,),
$DH36="раб.день",
$BP36/30*(IFERROR(
_xlfn.LET(_xlpm.VD,
CHOOSE(
{1;2;3;4;5;6;7;8;9;10;11;12;13;14;15;16;17;18},
45658,45659,45660,45661,45662,45663,45664,45665,45711,45724,45778,45779,45785,45786,45820,45821,45965,46022),
_xlfn.LET(_xlpm.DD,
MAX(MIN($AX36,EOMONTH(BF$15,0))-MAX($AW36,BF$15),),
_xlfn.IFS(
AND(MONTH($AW36)=MONTH(BF$15),MONTH($AX36)&lt;&gt;MONTH(BF$15)),
NETWORKDAYS.INTL($AW36,$AW36+_xlpm.DD,1,_xlpm.VD),
AND(MONTH($AW36)&lt;&gt;MONTH(BF$15),MONTH($AX36)=MONTH(BF$15)),
NETWORKDAYS.INTL(($AX36)-_xlpm.DD,$AX36,1,_xlpm.VD),
AND(MONTH($AW36)&lt;MONTH(BF$15),MONTH($AX36)&gt;MONTH(BF$15)),
NETWORKDAYS.INTL((EOMONTH(BF$15-1,1))-_xlpm.DD,EOMONTH(BF$15-1,1),1,_xlpm.VD),
AND(MONTH($AW36)=MONTH(BF$15),MONTH($AX36)=MONTH(BF$15)),
NETWORKDAYS.INTL($AW36,$AX36,1,_xlpm.VD)))),0)),
$DH36="месяц",
$BP36*BF36,
$DH36="неделя",
$BP36*BF36/7*(ROUNDUP((DAY(EOMONTH(BF$15,0)))/4,0))),
0)</f>
        <v/>
      </c>
      <c r="BX36" s="125">
        <f t="array" ref="BX36">
IFERROR(
_xlfn.IFS(
$DH36="день_1",
$BP36*$BL36/($AX36-$AW36+1)*BG36*(DAY(EOMONTH(BG$15,0))),
$DH36="день_2",
$BP36/30*MAX(MIN($AX36,EOMONTH(BG$15,0))-MAX($AW36,BG$15)+1,),
$DH36="раб.день",
$BP36/30*(IFERROR(
_xlfn.LET(_xlpm.VD,
CHOOSE(
{1;2;3;4;5;6;7;8;9;10;11;12;13;14;15;16;17;18},
45658,45659,45660,45661,45662,45663,45664,45665,45711,45724,45778,45779,45785,45786,45820,45821,45965,46022),
_xlfn.LET(_xlpm.DD,
MAX(MIN($AX36,EOMONTH(BG$15,0))-MAX($AW36,BG$15),),
_xlfn.IFS(
AND(MONTH($AW36)=MONTH(BG$15),MONTH($AX36)&lt;&gt;MONTH(BG$15)),
NETWORKDAYS.INTL($AW36,$AW36+_xlpm.DD,1,_xlpm.VD),
AND(MONTH($AW36)&lt;&gt;MONTH(BG$15),MONTH($AX36)=MONTH(BG$15)),
NETWORKDAYS.INTL(($AX36)-_xlpm.DD,$AX36,1,_xlpm.VD),
AND(MONTH($AW36)&lt;MONTH(BG$15),MONTH($AX36)&gt;MONTH(BG$15)),
NETWORKDAYS.INTL((EOMONTH(BG$15-1,1))-_xlpm.DD,EOMONTH(BG$15-1,1),1,_xlpm.VD),
AND(MONTH($AW36)=MONTH(BG$15),MONTH($AX36)=MONTH(BG$15)),
NETWORKDAYS.INTL($AW36,$AX36,1,_xlpm.VD)))),0)),
$DH36="месяц",
$BP36*BG36,
$DH36="неделя",
$BP36*BG36/7*(ROUNDUP((DAY(EOMONTH(BG$15,0)))/4,0))),
0)</f>
        <v/>
      </c>
      <c r="BY36" s="125">
        <f t="array" ref="BY36">
IFERROR(
_xlfn.IFS(
$DH36="день_1",
$BP36*$BL36/($AX36-$AW36+1)*BH36*(DAY(EOMONTH(BH$15,0))),
$DH36="день_2",
$BP36/30*MAX(MIN($AX36,EOMONTH(BH$15,0))-MAX($AW36,BH$15)+1,),
$DH36="раб.день",
$BP36/30*(IFERROR(
_xlfn.LET(_xlpm.VD,
CHOOSE(
{1;2;3;4;5;6;7;8;9;10;11;12;13;14;15;16;17;18},
45658,45659,45660,45661,45662,45663,45664,45665,45711,45724,45778,45779,45785,45786,45820,45821,45965,46022),
_xlfn.LET(_xlpm.DD,
MAX(MIN($AX36,EOMONTH(BH$15,0))-MAX($AW36,BH$15),),
_xlfn.IFS(
AND(MONTH($AW36)=MONTH(BH$15),MONTH($AX36)&lt;&gt;MONTH(BH$15)),
NETWORKDAYS.INTL($AW36,$AW36+_xlpm.DD,1,_xlpm.VD),
AND(MONTH($AW36)&lt;&gt;MONTH(BH$15),MONTH($AX36)=MONTH(BH$15)),
NETWORKDAYS.INTL(($AX36)-_xlpm.DD,$AX36,1,_xlpm.VD),
AND(MONTH($AW36)&lt;MONTH(BH$15),MONTH($AX36)&gt;MONTH(BH$15)),
NETWORKDAYS.INTL((EOMONTH(BH$15-1,1))-_xlpm.DD,EOMONTH(BH$15-1,1),1,_xlpm.VD),
AND(MONTH($AW36)=MONTH(BH$15),MONTH($AX36)=MONTH(BH$15)),
NETWORKDAYS.INTL($AW36,$AX36,1,_xlpm.VD)))),0)),
$DH36="месяц",
$BP36*BH36,
$DH36="неделя",
$BP36*BH36/7*(ROUNDUP((DAY(EOMONTH(BH$15,0)))/4,0))),
0)</f>
        <v/>
      </c>
      <c r="BZ36" s="125">
        <f t="array" ref="BZ36">
IFERROR(
_xlfn.IFS(
$DH36="день_1",
$BP36*$BL36/($AX36-$AW36+1)*BI36*(DAY(EOMONTH(BI$15,0))),
$DH36="день_2",
$BP36/30*MAX(MIN($AX36,EOMONTH(BI$15,0))-MAX($AW36,BI$15)+1,),
$DH36="раб.день",
$BP36/30*(IFERROR(
_xlfn.LET(_xlpm.VD,
CHOOSE(
{1;2;3;4;5;6;7;8;9;10;11;12;13;14;15;16;17;18},
45658,45659,45660,45661,45662,45663,45664,45665,45711,45724,45778,45779,45785,45786,45820,45821,45965,46022),
_xlfn.LET(_xlpm.DD,
MAX(MIN($AX36,EOMONTH(BI$15,0))-MAX($AW36,BI$15),),
_xlfn.IFS(
AND(MONTH($AW36)=MONTH(BI$15),MONTH($AX36)&lt;&gt;MONTH(BI$15)),
NETWORKDAYS.INTL($AW36,$AW36+_xlpm.DD,1,_xlpm.VD),
AND(MONTH($AW36)&lt;&gt;MONTH(BI$15),MONTH($AX36)=MONTH(BI$15)),
NETWORKDAYS.INTL(($AX36)-_xlpm.DD,$AX36,1,_xlpm.VD),
AND(MONTH($AW36)&lt;MONTH(BI$15),MONTH($AX36)&gt;MONTH(BI$15)),
NETWORKDAYS.INTL((EOMONTH(BI$15-1,1))-_xlpm.DD,EOMONTH(BI$15-1,1),1,_xlpm.VD),
AND(MONTH($AW36)=MONTH(BI$15),MONTH($AX36)=MONTH(BI$15)),
NETWORKDAYS.INTL($AW36,$AX36,1,_xlpm.VD)))),0)),
$DH36="месяц",
$BP36*BI36,
$DH36="неделя",
$BP36*BI36/7*(ROUNDUP((DAY(EOMONTH(BI$15,0)))/4,0))),
0)</f>
        <v/>
      </c>
      <c r="CA36" s="125">
        <f t="array" ref="CA36">
IFERROR(
_xlfn.IFS(
$DH36="день_1",
$BP36*$BL36/($AX36-$AW36+1)*BJ36*(DAY(EOMONTH(BJ$15,0))),
$DH36="день_2",
$BP36/30*MAX(MIN($AX36,EOMONTH(BJ$15,0))-MAX($AW36,BJ$15)+1,),
$DH36="раб.день",
$BP36/30*(IFERROR(
_xlfn.LET(_xlpm.VD,
CHOOSE(
{1;2;3;4;5;6;7;8;9;10;11;12;13;14;15;16;17;18},
45658,45659,45660,45661,45662,45663,45664,45665,45711,45724,45778,45779,45785,45786,45820,45821,45965,46022),
_xlfn.LET(_xlpm.DD,
MAX(MIN($AX36,EOMONTH(BJ$15,0))-MAX($AW36,BJ$15),),
_xlfn.IFS(
AND(MONTH($AW36)=MONTH(BJ$15),MONTH($AX36)&lt;&gt;MONTH(BJ$15)),
NETWORKDAYS.INTL($AW36,$AW36+_xlpm.DD,1,_xlpm.VD),
AND(MONTH($AW36)&lt;&gt;MONTH(BJ$15),MONTH($AX36)=MONTH(BJ$15)),
NETWORKDAYS.INTL(($AX36)-_xlpm.DD,$AX36,1,_xlpm.VD),
AND(MONTH($AW36)&lt;MONTH(BJ$15),MONTH($AX36)&gt;MONTH(BJ$15)),
NETWORKDAYS.INTL((EOMONTH(BJ$15-1,1))-_xlpm.DD,EOMONTH(BJ$15-1,1),1,_xlpm.VD),
AND(MONTH($AW36)=MONTH(BJ$15),MONTH($AX36)=MONTH(BJ$15)),
NETWORKDAYS.INTL($AW36,$AX36,1,_xlpm.VD)))),0)),
$DH36="месяц",
$BP36*BJ36,
$DH36="неделя",
$BP36*BJ36/7*(ROUNDUP((DAY(EOMONTH(BJ$15,0)))/4,0))),
0)</f>
        <v/>
      </c>
      <c r="CB36" s="125">
        <f t="array" ref="CB36">
IFERROR(
_xlfn.IFS(
$DH36="день_1",
$BP36*$BL36/($AX36-$AW36+1)*BK36*(DAY(EOMONTH(BK$15,0))),
$DH36="день_2",
$BP36/30*MAX(MIN($AX36,EOMONTH(BK$15,0))-MAX($AW36,BK$15)+1,),
$DH36="раб.день",
$BP36/30*(IFERROR(
_xlfn.LET(_xlpm.VD,
CHOOSE(
{1;2;3;4;5;6;7;8;9;10;11;12;13;14;15;16;17;18},
45658,45659,45660,45661,45662,45663,45664,45665,45711,45724,45778,45779,45785,45786,45820,45821,45965,46022),
_xlfn.LET(_xlpm.DD,
MAX(MIN($AX36,EOMONTH(BK$15,0))-MAX($AW36,BK$15),),
_xlfn.IFS(
AND(MONTH($AW36)=MONTH(BK$15),MONTH($AX36)&lt;&gt;MONTH(BK$15)),
NETWORKDAYS.INTL($AW36,$AW36+_xlpm.DD,1,_xlpm.VD),
AND(MONTH($AW36)&lt;&gt;MONTH(BK$15),MONTH($AX36)=MONTH(BK$15)),
NETWORKDAYS.INTL(($AX36)-_xlpm.DD,$AX36,1,_xlpm.VD),
AND(MONTH($AW36)&lt;MONTH(BK$15),MONTH($AX36)&gt;MONTH(BK$15)),
NETWORKDAYS.INTL((EOMONTH(BK$15-1,1))-_xlpm.DD,EOMONTH(BK$15-1,1),1,_xlpm.VD),
AND(MONTH($AW36)=MONTH(BK$15),MONTH($AX36)=MONTH(BK$15)),
NETWORKDAYS.INTL($AW36,$AX36,1,_xlpm.VD)))),0)),
$DH36="месяц",
$BP36*BK36,
$DH36="неделя",
$BP36*BK36/7*(ROUNDUP((DAY(EOMONTH(BK$15,0)))/4,0))),
0)</f>
        <v/>
      </c>
      <c r="CC36" s="125">
        <f>SUM($BQ36:$CB36)</f>
        <v/>
      </c>
      <c r="CD36" s="126">
        <f>SUM($EH36:$EH36)</f>
        <v/>
      </c>
      <c r="CE36" s="126">
        <f>$CD36*$AB36</f>
        <v/>
      </c>
      <c r="CF36" s="126">
        <f>SUM($EK36:$EK36)</f>
        <v/>
      </c>
      <c r="CG36" s="126">
        <f>$CF36*$AB36</f>
        <v/>
      </c>
      <c r="CH36" s="126">
        <f>SUM($CC36,$CE36,$CG36)</f>
        <v/>
      </c>
      <c r="CI36" s="126">
        <f>$CH36*(1+$CM36)</f>
        <v/>
      </c>
      <c r="CJ36" s="127" t="n">
        <v>0</v>
      </c>
      <c r="CK36" s="126">
        <f>SUM($CH36:$CH36)*(1+$CJ36)</f>
        <v/>
      </c>
      <c r="CL36" s="126">
        <f>SUM($CH36:$CH36)*(1+$CM36)</f>
        <v/>
      </c>
      <c r="CM36" s="59" t="inlineStr">
        <is>
          <t>20%</t>
        </is>
      </c>
      <c r="CN36" s="59" t="n"/>
      <c r="CO36" s="72" t="n"/>
      <c r="CP36" s="59" t="n"/>
      <c r="CQ36" s="73" t="n"/>
      <c r="CR36" s="73" t="n"/>
      <c r="CS36" s="73" t="n"/>
      <c r="CT36" s="72" t="n"/>
      <c r="CU36" s="79" t="inlineStr">
        <is>
          <t> </t>
        </is>
      </c>
      <c r="CV36" s="60" t="n"/>
      <c r="CW36" s="60" t="n"/>
      <c r="CX36" s="60" t="n"/>
      <c r="CY36" s="127">
        <f>IFERROR(($CC36-$EE36)/($EE36/(1-$DQ36)),0)</f>
        <v/>
      </c>
      <c r="CZ36" s="127">
        <f>IFERROR(1-$EI36/($CE36),0)</f>
        <v/>
      </c>
      <c r="DA36" s="127">
        <f>IFERROR(1-$EL36/($CG36),0)</f>
        <v/>
      </c>
      <c r="DB36" s="126">
        <f>ROUND(IFERROR(($CI36/(1+$CM36)-$EN36),0),2)</f>
        <v/>
      </c>
      <c r="DC36" s="128" t="n"/>
      <c r="DD36" s="125" t="n"/>
      <c r="DE36" s="75" t="n">
        <v>0</v>
      </c>
      <c r="DF36" s="128" t="n"/>
      <c r="DG36" s="125">
        <f>IF($DC36=0,0,$DD36*($DC36*100%-$DE36*$DF36))*SUM($AB36:$AB36)</f>
        <v/>
      </c>
      <c r="DH36" s="129" t="inlineStr">
        <is>
          <t>месяц</t>
        </is>
      </c>
      <c r="DI36" s="130">
        <f t="array" ref="DI36">IFERROR(
IF($ES36="LisChannel",
(ROUND(((INDEX({174.625;153.888888888889;130.972222222222},MATCH($AI36,{2;3;4}),0))*$AG36*$AI36),2)),0),0)</f>
        <v/>
      </c>
      <c r="DJ36" s="130">
        <f>
_xlfn.LET(_xlpm.X,
IFERROR(
IF($ES36="НовиковТВ",
(_xlfn.LET(_xlpm.NTV,
_xlfn.LET(_xlpm.MIN,350000,
IF(SUMIFS($DI:$DI,$ES:$ES,"НовиковТВ")&lt;=_xlpm.MIN,
(SUMIFS($DI:$DI,$ES:$ES,"НовиковТВ")/(COUNTIFS($ES:$ES,"НовиковТВ")))*_xlpm.MIN/SUMIFS($DI:$DI,$ES:$ES,"НовиковТВ"),
DI36)),
_xlpm.NTV+$DG36/(1-(1-(_xlpm.NTV)*(1-$DL36)*(1-$DM36)*(1-$DN36)*(1-$DO36)*(1-$DP36)/_xlpm.NTV))))/(1+$EP36),
$DI36+$DG36/(1-(1-($DI36)*(1-$DL36)*(1-$DM36)*(1-$DN36)*(1-$DO36)*(1-$DP36)/$DI36))),
0),
_xlpm.X*(1+$CM36)*(1+$CW36)-_xlpm.X*(1+$CM36)+_xlpm.X)</f>
        <v/>
      </c>
      <c r="DK36" s="125" t="inlineStr">
        <is>
          <t>послед.</t>
        </is>
      </c>
      <c r="DL36" s="63" t="n">
        <v>0</v>
      </c>
      <c r="DM36" s="63" t="n">
        <v>0</v>
      </c>
      <c r="DN36" s="63" t="n">
        <v>0</v>
      </c>
      <c r="DO36" s="63" t="n">
        <v>0</v>
      </c>
      <c r="DP36" s="63" t="n">
        <v>0</v>
      </c>
      <c r="DQ36" s="63">
        <f t="array" ref="DQ36">IFERROR(_xlfn.IFS(
$DK36="послед.",1-(1-$DL36)*(1-$DM36)*(1-$DN36)*(1-$DO36)*(1-$DP36),
$DK36="сумм.",$DL36+$DM36+$DN36+$DO36+$DP36),
0)</f>
        <v/>
      </c>
      <c r="DR36" s="125">
        <f t="array" ref="DR36">
IFERROR(
_xlfn.IFS(
$BL36=0,
0,
$BL36&gt;0,
_xlfn.IFS($DK36="послед.",
$DJ36*(1-$DL36)*(1-$DM36)*(1-$DN36)*(1-$DO36)*(1-$DP36),
$DK36="сумм.",
$DJ36*(1-($DL36+$DM36+$DN36+$DO36+$DP36)))),0)</f>
        <v/>
      </c>
      <c r="DS36" s="125">
        <f t="array" ref="DS36">
IFERROR(_xlfn.IFS(
$DH36="день_1",
$DR36*$BL36/($AX36-$AW36+1)*AZ36*(DAY(EOMONTH(AZ$15,0))),
$DH36="день_2",
$DR36/30*MAX(MIN($AX36,EOMONTH(AZ$15,0))-MAX($AW36,AZ$15)+1,),
$DH36="раб.день",
$DR36/30*(IFERROR(
_xlfn.LET(_xlpm.VD,
CHOOSE(
{1;2;3;4;5;6;7;8;9;10;11;12;13;14;15;16;17;18},
45658,45659,45660,45661,45662,45663,45664,45665,45711,45724,45778,45779,45785,45786,45820,45821,45965,46022),
_xlfn.LET(_xlpm.DD,
MAX(MIN($AX36,EOMONTH(AZ$15,0))-MAX($AW36,AZ$15),),
_xlfn.IFS(
AND(MONTH($AW36)=MONTH(AZ$15),MONTH($AX36)&lt;&gt;MONTH(AZ$15)),
NETWORKDAYS.INTL($AW36,$AW36+_xlpm.DD,1,_xlpm.VD),
AND(MONTH($AW36)&lt;&gt;MONTH(AZ$15),MONTH($AX36)=MONTH(AZ$15)),
NETWORKDAYS.INTL(($AX36)-_xlpm.DD,$AX36,1,_xlpm.VD),
AND(MONTH($AW36)&lt;MONTH(AZ$15),MONTH($AX36)&gt;MONTH(AZ$15)),
NETWORKDAYS.INTL((EOMONTH(AZ$15-1,1))-_xlpm.DD,EOMONTH(AZ$15-1,1),1,_xlpm.VD),
AND(MONTH($AW36)=MONTH(AZ$15),MONTH($AX36)=MONTH(AZ$15)),
NETWORKDAYS.INTL($AW36,$AX36,1,_xlpm.VD)))),0)),
$DH36="месяц",
$DR36*AZ36,
$DH36="неделя",
$DR36*AZ36/7*(ROUNDUP((DAY(EOMONTH(AZ$15,0)))/4,0))),
0)</f>
        <v/>
      </c>
      <c r="DT36" s="125">
        <f t="array" ref="DT36">
IFERROR(_xlfn.IFS(
$DH36="день_1",
$DR36*$BL36/($AX36-$AW36+1)*BA36*(DAY(EOMONTH(BA$15,0))),
$DH36="день_2",
$DR36/30*MAX(MIN($AX36,EOMONTH(BA$15,0))-MAX($AW36,BA$15)+1,),
$DH36="раб.день",
$DR36/30*(IFERROR(
_xlfn.LET(_xlpm.VD,
CHOOSE(
{1;2;3;4;5;6;7;8;9;10;11;12;13;14;15;16;17;18},
45658,45659,45660,45661,45662,45663,45664,45665,45711,45724,45778,45779,45785,45786,45820,45821,45965,46022),
_xlfn.LET(_xlpm.DD,
MAX(MIN($AX36,EOMONTH(BA$15,0))-MAX($AW36,BA$15),),
_xlfn.IFS(
AND(MONTH($AW36)=MONTH(BA$15),MONTH($AX36)&lt;&gt;MONTH(BA$15)),
NETWORKDAYS.INTL($AW36,$AW36+_xlpm.DD,1,_xlpm.VD),
AND(MONTH($AW36)&lt;&gt;MONTH(BA$15),MONTH($AX36)=MONTH(BA$15)),
NETWORKDAYS.INTL(($AX36)-_xlpm.DD,$AX36,1,_xlpm.VD),
AND(MONTH($AW36)&lt;MONTH(BA$15),MONTH($AX36)&gt;MONTH(BA$15)),
NETWORKDAYS.INTL((EOMONTH(BA$15-1,1))-_xlpm.DD,EOMONTH(BA$15-1,1),1,_xlpm.VD),
AND(MONTH($AW36)=MONTH(BA$15),MONTH($AX36)=MONTH(BA$15)),
NETWORKDAYS.INTL($AW36,$AX36,1,_xlpm.VD)))),0)),
$DH36="месяц",
$DR36*BA36,
$DH36="неделя",
$DR36*BA36/7*(ROUNDUP((DAY(EOMONTH(BA$15,0)))/4,0))),
0)</f>
        <v/>
      </c>
      <c r="DU36" s="125">
        <f t="array" ref="DU36">
IFERROR(_xlfn.IFS(
$DH36="день_1",
$DR36*$BL36/($AX36-$AW36+1)*BB36*(DAY(EOMONTH(BB$15,0))),
$DH36="день_2",
$DR36/30*MAX(MIN($AX36,EOMONTH(BB$15,0))-MAX($AW36,BB$15)+1,),
$DH36="раб.день",
$DR36/30*(IFERROR(
_xlfn.LET(_xlpm.VD,
CHOOSE(
{1;2;3;4;5;6;7;8;9;10;11;12;13;14;15;16;17;18},
45658,45659,45660,45661,45662,45663,45664,45665,45711,45724,45778,45779,45785,45786,45820,45821,45965,46022),
_xlfn.LET(_xlpm.DD,
MAX(MIN($AX36,EOMONTH(BB$15,0))-MAX($AW36,BB$15),),
_xlfn.IFS(
AND(MONTH($AW36)=MONTH(BB$15),MONTH($AX36)&lt;&gt;MONTH(BB$15)),
NETWORKDAYS.INTL($AW36,$AW36+_xlpm.DD,1,_xlpm.VD),
AND(MONTH($AW36)&lt;&gt;MONTH(BB$15),MONTH($AX36)=MONTH(BB$15)),
NETWORKDAYS.INTL(($AX36)-_xlpm.DD,$AX36,1,_xlpm.VD),
AND(MONTH($AW36)&lt;MONTH(BB$15),MONTH($AX36)&gt;MONTH(BB$15)),
NETWORKDAYS.INTL((EOMONTH(BB$15-1,1))-_xlpm.DD,EOMONTH(BB$15-1,1),1,_xlpm.VD),
AND(MONTH($AW36)=MONTH(BB$15),MONTH($AX36)=MONTH(BB$15)),
NETWORKDAYS.INTL($AW36,$AX36,1,_xlpm.VD)))),0)),
$DH36="месяц",
$DR36*BB36,
$DH36="неделя",
$DR36*BB36/7*(ROUNDUP((DAY(EOMONTH(BB$15,0)))/4,0))),
0)</f>
        <v/>
      </c>
      <c r="DV36" s="125">
        <f t="array" ref="DV36">
IFERROR(_xlfn.IFS(
$DH36="день_1",
$DR36*$BL36/($AX36-$AW36+1)*BC36*(DAY(EOMONTH(BC$15,0))),
$DH36="день_2",
$DR36/30*MAX(MIN($AX36,EOMONTH(BC$15,0))-MAX($AW36,BC$15)+1,),
$DH36="раб.день",
$DR36/30*(IFERROR(
_xlfn.LET(_xlpm.VD,
CHOOSE(
{1;2;3;4;5;6;7;8;9;10;11;12;13;14;15;16;17;18},
45658,45659,45660,45661,45662,45663,45664,45665,45711,45724,45778,45779,45785,45786,45820,45821,45965,46022),
_xlfn.LET(_xlpm.DD,
MAX(MIN($AX36,EOMONTH(BC$15,0))-MAX($AW36,BC$15),),
_xlfn.IFS(
AND(MONTH($AW36)=MONTH(BC$15),MONTH($AX36)&lt;&gt;MONTH(BC$15)),
NETWORKDAYS.INTL($AW36,$AW36+_xlpm.DD,1,_xlpm.VD),
AND(MONTH($AW36)&lt;&gt;MONTH(BC$15),MONTH($AX36)=MONTH(BC$15)),
NETWORKDAYS.INTL(($AX36)-_xlpm.DD,$AX36,1,_xlpm.VD),
AND(MONTH($AW36)&lt;MONTH(BC$15),MONTH($AX36)&gt;MONTH(BC$15)),
NETWORKDAYS.INTL((EOMONTH(BC$15-1,1))-_xlpm.DD,EOMONTH(BC$15-1,1),1,_xlpm.VD),
AND(MONTH($AW36)=MONTH(BC$15),MONTH($AX36)=MONTH(BC$15)),
NETWORKDAYS.INTL($AW36,$AX36,1,_xlpm.VD)))),0)),
$DH36="месяц",
$DR36*BC36,
$DH36="неделя",
$DR36*BC36/7*(ROUNDUP((DAY(EOMONTH(BC$15,0)))/4,0))),
0)</f>
        <v/>
      </c>
      <c r="DW36" s="125">
        <f t="array" ref="DW36">
IFERROR(_xlfn.IFS(
$DH36="день_1",
$DR36*$BL36/($AX36-$AW36+1)*BD36*(DAY(EOMONTH(BD$15,0))),
$DH36="день_2",
$DR36/30*MAX(MIN($AX36,EOMONTH(BD$15,0))-MAX($AW36,BD$15)+1,),
$DH36="раб.день",
$DR36/30*(IFERROR(
_xlfn.LET(_xlpm.VD,
CHOOSE(
{1;2;3;4;5;6;7;8;9;10;11;12;13;14;15;16;17;18},
45658,45659,45660,45661,45662,45663,45664,45665,45711,45724,45778,45779,45785,45786,45820,45821,45965,46022),
_xlfn.LET(_xlpm.DD,
MAX(MIN($AX36,EOMONTH(BD$15,0))-MAX($AW36,BD$15),),
_xlfn.IFS(
AND(MONTH($AW36)=MONTH(BD$15),MONTH($AX36)&lt;&gt;MONTH(BD$15)),
NETWORKDAYS.INTL($AW36,$AW36+_xlpm.DD,1,_xlpm.VD),
AND(MONTH($AW36)&lt;&gt;MONTH(BD$15),MONTH($AX36)=MONTH(BD$15)),
NETWORKDAYS.INTL(($AX36)-_xlpm.DD,$AX36,1,_xlpm.VD),
AND(MONTH($AW36)&lt;MONTH(BD$15),MONTH($AX36)&gt;MONTH(BD$15)),
NETWORKDAYS.INTL((EOMONTH(BD$15-1,1))-_xlpm.DD,EOMONTH(BD$15-1,1),1,_xlpm.VD),
AND(MONTH($AW36)=MONTH(BD$15),MONTH($AX36)=MONTH(BD$15)),
NETWORKDAYS.INTL($AW36,$AX36,1,_xlpm.VD)))),0)),
$DH36="месяц",
$DR36*BD36,
$DH36="неделя",
$DR36*BD36/7*(ROUNDUP((DAY(EOMONTH(BD$15,0)))/4,0))),
0)</f>
        <v/>
      </c>
      <c r="DX36" s="125">
        <f t="array" ref="DX36">
IFERROR(_xlfn.IFS(
$DH36="день_1",
$DR36*$BL36/($AX36-$AW36+1)*BE36*(DAY(EOMONTH(BE$15,0))),
$DH36="день_2",
$DR36/30*MAX(MIN($AX36,EOMONTH(BE$15,0))-MAX($AW36,BE$15)+1,),
$DH36="раб.день",
$DR36/30*(IFERROR(
_xlfn.LET(_xlpm.VD,
CHOOSE(
{1;2;3;4;5;6;7;8;9;10;11;12;13;14;15;16;17;18},
45658,45659,45660,45661,45662,45663,45664,45665,45711,45724,45778,45779,45785,45786,45820,45821,45965,46022),
_xlfn.LET(_xlpm.DD,
MAX(MIN($AX36,EOMONTH(BE$15,0))-MAX($AW36,BE$15),),
_xlfn.IFS(
AND(MONTH($AW36)=MONTH(BE$15),MONTH($AX36)&lt;&gt;MONTH(BE$15)),
NETWORKDAYS.INTL($AW36,$AW36+_xlpm.DD,1,_xlpm.VD),
AND(MONTH($AW36)&lt;&gt;MONTH(BE$15),MONTH($AX36)=MONTH(BE$15)),
NETWORKDAYS.INTL(($AX36)-_xlpm.DD,$AX36,1,_xlpm.VD),
AND(MONTH($AW36)&lt;MONTH(BE$15),MONTH($AX36)&gt;MONTH(BE$15)),
NETWORKDAYS.INTL((EOMONTH(BE$15-1,1))-_xlpm.DD,EOMONTH(BE$15-1,1),1,_xlpm.VD),
AND(MONTH($AW36)=MONTH(BE$15),MONTH($AX36)=MONTH(BE$15)),
NETWORKDAYS.INTL($AW36,$AX36,1,_xlpm.VD)))),0)),
$DH36="месяц",
$DR36*BE36,
$DH36="неделя",
$DR36*BE36/7*(ROUNDUP((DAY(EOMONTH(BE$15,0)))/4,0))),
0)</f>
        <v/>
      </c>
      <c r="DY36" s="125">
        <f t="array" ref="DY36">
IFERROR(_xlfn.IFS(
$DH36="день_1",
$DR36*$BL36/($AX36-$AW36+1)*BF36*(DAY(EOMONTH(BF$15,0))),
$DH36="день_2",
$DR36/30*MAX(MIN($AX36,EOMONTH(BF$15,0))-MAX($AW36,BF$15)+1,),
$DH36="раб.день",
$DR36/30*(IFERROR(
_xlfn.LET(_xlpm.VD,
CHOOSE(
{1;2;3;4;5;6;7;8;9;10;11;12;13;14;15;16;17;18},
45658,45659,45660,45661,45662,45663,45664,45665,45711,45724,45778,45779,45785,45786,45820,45821,45965,46022),
_xlfn.LET(_xlpm.DD,
MAX(MIN($AX36,EOMONTH(BF$15,0))-MAX($AW36,BF$15),),
_xlfn.IFS(
AND(MONTH($AW36)=MONTH(BF$15),MONTH($AX36)&lt;&gt;MONTH(BF$15)),
NETWORKDAYS.INTL($AW36,$AW36+_xlpm.DD,1,_xlpm.VD),
AND(MONTH($AW36)&lt;&gt;MONTH(BF$15),MONTH($AX36)=MONTH(BF$15)),
NETWORKDAYS.INTL(($AX36)-_xlpm.DD,$AX36,1,_xlpm.VD),
AND(MONTH($AW36)&lt;MONTH(BF$15),MONTH($AX36)&gt;MONTH(BF$15)),
NETWORKDAYS.INTL((EOMONTH(BF$15-1,1))-_xlpm.DD,EOMONTH(BF$15-1,1),1,_xlpm.VD),
AND(MONTH($AW36)=MONTH(BF$15),MONTH($AX36)=MONTH(BF$15)),
NETWORKDAYS.INTL($AW36,$AX36,1,_xlpm.VD)))),0)),
$DH36="месяц",
$DR36*BF36,
$DH36="неделя",
$DR36*BF36/7*(ROUNDUP((DAY(EOMONTH(BF$15,0)))/4,0))),
0)</f>
        <v/>
      </c>
      <c r="DZ36" s="125">
        <f t="array" ref="DZ36">
IFERROR(_xlfn.IFS(
$DH36="день_1",
$DR36*$BL36/($AX36-$AW36+1)*BG36*(DAY(EOMONTH(BG$15,0))),
$DH36="день_2",
$DR36/30*MAX(MIN($AX36,EOMONTH(BG$15,0))-MAX($AW36,BG$15)+1,),
$DH36="раб.день",
$DR36/30*(IFERROR(
_xlfn.LET(_xlpm.VD,
CHOOSE(
{1;2;3;4;5;6;7;8;9;10;11;12;13;14;15;16;17;18},
45658,45659,45660,45661,45662,45663,45664,45665,45711,45724,45778,45779,45785,45786,45820,45821,45965,46022),
_xlfn.LET(_xlpm.DD,
MAX(MIN($AX36,EOMONTH(BG$15,0))-MAX($AW36,BG$15),),
_xlfn.IFS(
AND(MONTH($AW36)=MONTH(BG$15),MONTH($AX36)&lt;&gt;MONTH(BG$15)),
NETWORKDAYS.INTL($AW36,$AW36+_xlpm.DD,1,_xlpm.VD),
AND(MONTH($AW36)&lt;&gt;MONTH(BG$15),MONTH($AX36)=MONTH(BG$15)),
NETWORKDAYS.INTL(($AX36)-_xlpm.DD,$AX36,1,_xlpm.VD),
AND(MONTH($AW36)&lt;MONTH(BG$15),MONTH($AX36)&gt;MONTH(BG$15)),
NETWORKDAYS.INTL((EOMONTH(BG$15-1,1))-_xlpm.DD,EOMONTH(BG$15-1,1),1,_xlpm.VD),
AND(MONTH($AW36)=MONTH(BG$15),MONTH($AX36)=MONTH(BG$15)),
NETWORKDAYS.INTL($AW36,$AX36,1,_xlpm.VD)))),0)),
$DH36="месяц",
$DR36*BG36,
$DH36="неделя",
$DR36*BG36/7*(ROUNDUP((DAY(EOMONTH(BG$15,0)))/4,0))),
0)</f>
        <v/>
      </c>
      <c r="EA36" s="125">
        <f t="array" ref="EA36">
IFERROR(_xlfn.IFS(
$DH36="день_1",
$DR36*$BL36/($AX36-$AW36+1)*BH36*(DAY(EOMONTH(BH$15,0))),
$DH36="день_2",
$DR36/30*MAX(MIN($AX36,EOMONTH(BH$15,0))-MAX($AW36,BH$15)+1,),
$DH36="раб.день",
$DR36/30*(IFERROR(
_xlfn.LET(_xlpm.VD,
CHOOSE(
{1;2;3;4;5;6;7;8;9;10;11;12;13;14;15;16;17;18},
45658,45659,45660,45661,45662,45663,45664,45665,45711,45724,45778,45779,45785,45786,45820,45821,45965,46022),
_xlfn.LET(_xlpm.DD,
MAX(MIN($AX36,EOMONTH(BH$15,0))-MAX($AW36,BH$15),),
_xlfn.IFS(
AND(MONTH($AW36)=MONTH(BH$15),MONTH($AX36)&lt;&gt;MONTH(BH$15)),
NETWORKDAYS.INTL($AW36,$AW36+_xlpm.DD,1,_xlpm.VD),
AND(MONTH($AW36)&lt;&gt;MONTH(BH$15),MONTH($AX36)=MONTH(BH$15)),
NETWORKDAYS.INTL(($AX36)-_xlpm.DD,$AX36,1,_xlpm.VD),
AND(MONTH($AW36)&lt;MONTH(BH$15),MONTH($AX36)&gt;MONTH(BH$15)),
NETWORKDAYS.INTL((EOMONTH(BH$15-1,1))-_xlpm.DD,EOMONTH(BH$15-1,1),1,_xlpm.VD),
AND(MONTH($AW36)=MONTH(BH$15),MONTH($AX36)=MONTH(BH$15)),
NETWORKDAYS.INTL($AW36,$AX36,1,_xlpm.VD)))),0)),
$DH36="месяц",
$DR36*BH36,
$DH36="неделя",
$DR36*BH36/7*(ROUNDUP((DAY(EOMONTH(BH$15,0)))/4,0))),
0)</f>
        <v/>
      </c>
      <c r="EB36" s="125">
        <f t="array" ref="EB36">
IFERROR(_xlfn.IFS(
$DH36="день_1",
$DR36*$BL36/($AX36-$AW36+1)*BI36*(DAY(EOMONTH(BI$15,0))),
$DH36="день_2",
$DR36/30*MAX(MIN($AX36,EOMONTH(BI$15,0))-MAX($AW36,BI$15)+1,),
$DH36="раб.день",
$DR36/30*(IFERROR(
_xlfn.LET(_xlpm.VD,
CHOOSE(
{1;2;3;4;5;6;7;8;9;10;11;12;13;14;15;16;17;18},
45658,45659,45660,45661,45662,45663,45664,45665,45711,45724,45778,45779,45785,45786,45820,45821,45965,46022),
_xlfn.LET(_xlpm.DD,
MAX(MIN($AX36,EOMONTH(BI$15,0))-MAX($AW36,BI$15),),
_xlfn.IFS(
AND(MONTH($AW36)=MONTH(BI$15),MONTH($AX36)&lt;&gt;MONTH(BI$15)),
NETWORKDAYS.INTL($AW36,$AW36+_xlpm.DD,1,_xlpm.VD),
AND(MONTH($AW36)&lt;&gt;MONTH(BI$15),MONTH($AX36)=MONTH(BI$15)),
NETWORKDAYS.INTL(($AX36)-_xlpm.DD,$AX36,1,_xlpm.VD),
AND(MONTH($AW36)&lt;MONTH(BI$15),MONTH($AX36)&gt;MONTH(BI$15)),
NETWORKDAYS.INTL((EOMONTH(BI$15-1,1))-_xlpm.DD,EOMONTH(BI$15-1,1),1,_xlpm.VD),
AND(MONTH($AW36)=MONTH(BI$15),MONTH($AX36)=MONTH(BI$15)),
NETWORKDAYS.INTL($AW36,$AX36,1,_xlpm.VD)))),0)),
$DH36="месяц",
$DR36*BI36,
$DH36="неделя",
$DR36*BI36/7*(ROUNDUP((DAY(EOMONTH(BI$15,0)))/4,0))),
0)</f>
        <v/>
      </c>
      <c r="EC36" s="125">
        <f t="array" ref="EC36">
IFERROR(_xlfn.IFS(
$DH36="день_1",
$DR36*$BL36/($AX36-$AW36+1)*BJ36*(DAY(EOMONTH(BJ$15,0))),
$DH36="день_2",
$DR36/30*MAX(MIN($AX36,EOMONTH(BJ$15,0))-MAX($AW36,BJ$15)+1,),
$DH36="раб.день",
$DR36/30*(IFERROR(
_xlfn.LET(_xlpm.VD,
CHOOSE(
{1;2;3;4;5;6;7;8;9;10;11;12;13;14;15;16;17;18},
45658,45659,45660,45661,45662,45663,45664,45665,45711,45724,45778,45779,45785,45786,45820,45821,45965,46022),
_xlfn.LET(_xlpm.DD,
MAX(MIN($AX36,EOMONTH(BJ$15,0))-MAX($AW36,BJ$15),),
_xlfn.IFS(
AND(MONTH($AW36)=MONTH(BJ$15),MONTH($AX36)&lt;&gt;MONTH(BJ$15)),
NETWORKDAYS.INTL($AW36,$AW36+_xlpm.DD,1,_xlpm.VD),
AND(MONTH($AW36)&lt;&gt;MONTH(BJ$15),MONTH($AX36)=MONTH(BJ$15)),
NETWORKDAYS.INTL(($AX36)-_xlpm.DD,$AX36,1,_xlpm.VD),
AND(MONTH($AW36)&lt;MONTH(BJ$15),MONTH($AX36)&gt;MONTH(BJ$15)),
NETWORKDAYS.INTL((EOMONTH(BJ$15-1,1))-_xlpm.DD,EOMONTH(BJ$15-1,1),1,_xlpm.VD),
AND(MONTH($AW36)=MONTH(BJ$15),MONTH($AX36)=MONTH(BJ$15)),
NETWORKDAYS.INTL($AW36,$AX36,1,_xlpm.VD)))),0)),
$DH36="месяц",
$DR36*BJ36,
$DH36="неделя",
$DR36*BJ36/7*(ROUNDUP((DAY(EOMONTH(BJ$15,0)))/4,0))),
0)</f>
        <v/>
      </c>
      <c r="ED36" s="125">
        <f t="array" ref="ED36">
IFERROR(_xlfn.IFS(
$DH36="день_1",
$DR36*$BL36/($AX36-$AW36+1)*BK36*(DAY(EOMONTH(BK$15,0))),
$DH36="день_2",
$DR36/30*MAX(MIN($AX36,EOMONTH(BK$15,0))-MAX($AW36,BK$15)+1,),
$DH36="раб.день",
$DR36/30*(IFERROR(
_xlfn.LET(_xlpm.VD,
CHOOSE(
{1;2;3;4;5;6;7;8;9;10;11;12;13;14;15;16;17;18},
45658,45659,45660,45661,45662,45663,45664,45665,45711,45724,45778,45779,45785,45786,45820,45821,45965,46022),
_xlfn.LET(_xlpm.DD,
MAX(MIN($AX36,EOMONTH(BK$15,0))-MAX($AW36,BK$15),),
_xlfn.IFS(
AND(MONTH($AW36)=MONTH(BK$15),MONTH($AX36)&lt;&gt;MONTH(BK$15)),
NETWORKDAYS.INTL($AW36,$AW36+_xlpm.DD,1,_xlpm.VD),
AND(MONTH($AW36)&lt;&gt;MONTH(BK$15),MONTH($AX36)=MONTH(BK$15)),
NETWORKDAYS.INTL(($AX36)-_xlpm.DD,$AX36,1,_xlpm.VD),
AND(MONTH($AW36)&lt;MONTH(BK$15),MONTH($AX36)&gt;MONTH(BK$15)),
NETWORKDAYS.INTL((EOMONTH(BK$15-1,1))-_xlpm.DD,EOMONTH(BK$15-1,1),1,_xlpm.VD),
AND(MONTH($AW36)=MONTH(BK$15),MONTH($AX36)=MONTH(BK$15)),
NETWORKDAYS.INTL($AW36,$AX36,1,_xlpm.VD)))),0)),
$DH36="месяц",
$DR36*BK36,
$DH36="неделя",
$DR36*BK36/7*(ROUNDUP((DAY(EOMONTH(BK$15,0)))/4,0))),
0)</f>
        <v/>
      </c>
      <c r="EE36" s="125">
        <f>SUM($DS36,$DT36,$DU36,$DV36,$DW36,$DX36,$DY36,$DZ36,$EA36,$EB36,$EC36,$ED36)</f>
        <v/>
      </c>
      <c r="EF36" s="125">
        <f>IFERROR(ROUND($EE36*(1+$EP36),2),0)</f>
        <v/>
      </c>
      <c r="EG36" s="128" t="n">
        <v>1</v>
      </c>
      <c r="EH36" s="126" t="n">
        <v>0</v>
      </c>
      <c r="EI36" s="126">
        <f>ROUND(SUM($EH36:$EH36)*SUM($AB36:$AB36)*$EG36,2)</f>
        <v/>
      </c>
      <c r="EJ36" s="126">
        <f>ROUND($EI36*(1+$EP36),2)</f>
        <v/>
      </c>
      <c r="EK36" s="126" t="n">
        <v>0</v>
      </c>
      <c r="EL36" s="126">
        <f>ROUND(SUM($EK36:$EK36)*SUM($AB36:$AB36)*$EG36,2)</f>
        <v/>
      </c>
      <c r="EM36" s="126">
        <f>ROUND($EL36*(1+$EP36),2)</f>
        <v/>
      </c>
      <c r="EN36" s="126">
        <f>SUM($EE36,$EI36,$EL36)</f>
        <v/>
      </c>
      <c r="EO36" s="126">
        <f>SUM($EF36,$EJ36,$EM36)</f>
        <v/>
      </c>
      <c r="EP36" s="59" t="inlineStr">
        <is>
          <t>20%</t>
        </is>
      </c>
      <c r="EQ36" s="59" t="n"/>
      <c r="ER36" s="60">
        <f t="array" ref="ER36">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MATCH(ES36,
{"AMS";"RussOutdoor";"HD Outdoor";"Ingroup";"IQ";"Ledproduction";"LisChannel";"Logic";"Media-PPL";"NovikovTV | НовиковТВ";"SMA";"SOK";"КрокусТВ | CrocusTV | IndoorTV";"Сити";"ТЯК Москва"},
0)),"")</f>
        <v/>
      </c>
      <c r="ES36" s="60" t="n"/>
      <c r="ET36" s="60">
        <f t="array" ref="ET36">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MATCH(ES36,
{"AMS";"RussOutdoor";"HD Outdoor";"Ingroup";"IQ";"Ledproduction";"LisChannel";"Logic";"Media-PPL";"NovikovTV | НовиковТВ";"SMA";"SOK";"КрокусТВ | CrocusTV | IndoorTV";"Сити";"ТЯК Москва"},
0)),"")</f>
        <v/>
      </c>
      <c r="EU36" s="60" t="n"/>
      <c r="EV36" s="60" t="n"/>
      <c r="EX36" s="110">
        <f t="array" ref="EX36">
($AR36/30
+N("ТРАФИК ПЛОЩАДКИ"))*
(IFERROR(
_xlfn.LET(
_xlpm.GPR,
HLOOKUP($L36,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(MATCH($T36,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IF($Q36="цифровой",_xlpm.GPR/$AG36,_xlpm.GPR/60)),
0)
+N("DWELL TIME"))*
(IF($AB36=0,0,IF($AB36=1,0.3,IF($AB36=2,0.5,IF($AB36&gt;2,1))))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_xlfn.IFS($AC36="да",1.2,$AC36="нет",1)*
_xlfn.IFS($AD36="да",1.2,$AD36="нет",1)*
IF(R36="статический",1,1.2)*
$X36*
INDEX(
{1.2;1;1.2;1.2;1;1.2;1.2;1.2;1.2;1.2;1.2;1;1.2;1.2;1.2;1.2;1;1;1.2;1.2;1.2;1;1;1;1;1.2;1.2;1.2;1.2;1;1;1;1;1.2;1.2;1.2;1.2;1.2;1.2;1.2;1.2;1;1;1.2;1;1;1;1;1.5;1;1;1.5;1.5;1.2},
MATCH($Q36,_xlpm.MI,0)))&gt;{0.02;0.04;0.06;0.1;0.2;0.4;0.6;0.8;1;2;4;6})),
{0;1;2;3;4;5;6;7;8;9;10;11;12},
0)))
+N("КОЭФФИЦИЕНТ КОНТАКТА"))))*
(_xlfn.IFS($X36&lt;0.1,$X36/1000,$X36&gt;25,5.2,AND($X36&gt;=0.1,$X36&lt;=25),(($X36*2+0.1)/10)*($X36/10)))*
IFERROR((_xlfn.LET(
_xlpm.MA,
{0;0.8;0.85;0.9;0.95;1},
_xlpm.MAA,
{0;1;2;3;4;5},
INDEX(_xlpm.MA,MATCH(SUMPRODUCT(--((IF(ROUND(_xlpm.MAA,1)&gt;5,5,ROUND($AB36,1)))&gt;{0;1;2;3;4;5})),_xlpm.MAA,0)))
+N("КОЭФФИЦИЕНТ КОЛ-ВО КОНСТРУКЦИЙ")),1)*
$AB36,0))*
(IF($Q36="цифровой",$AG36/15*$AI36,1)
+N("ДЛЯ ЦИФРЫ"))</f>
        <v/>
      </c>
      <c r="EY36" s="110">
        <f>IFERROR(EX36*AY36,0)</f>
        <v/>
      </c>
      <c r="EZ36" s="131">
        <f>IFERROR(DP36/EY36*1000,0)</f>
        <v/>
      </c>
      <c r="FA36" s="112">
        <f>IFERROR(FC36/FB36,0)</f>
        <v/>
      </c>
      <c r="FB36" s="112">
        <f>IFERROR((FC36/(EY36/FF36*#REF!))*0.825,0)</f>
        <v/>
      </c>
      <c r="FC36" s="112">
        <f>IFERROR(((EX36*30/AR36)*100)/30,0)</f>
        <v/>
      </c>
      <c r="FD36" s="112">
        <f>IFERROR(EY36/G36*100%,0)</f>
        <v/>
      </c>
      <c r="FE36" s="112">
        <f>IFERROR(FD36/FC36*100%,0)</f>
        <v/>
      </c>
      <c r="FF36" s="110">
        <f>IFERROR(AR36/30*AY36,0)</f>
        <v/>
      </c>
    </row>
    <row r="37" ht="13" customHeight="1">
      <c r="A37" s="59" t="n"/>
      <c r="B37" s="60" t="n"/>
      <c r="C37" s="60" t="n"/>
      <c r="D37" s="60">
        <f t="array" ref="D37">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MATCH($E37,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7" s="60">
        <f t="array" ref="E37">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MATCH($F37,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7" s="60" t="inlineStr"/>
      <c r="G37" s="60" t="n"/>
      <c r="H37" s="60">
        <f t="array" ref="H37">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MATCH($I37,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7" s="60" t="n"/>
      <c r="J37" s="60" t="n"/>
      <c r="K37" s="60" t="n"/>
      <c r="L37" s="60" t="n"/>
      <c r="M37" s="60" t="n"/>
      <c r="N37" s="60" t="n"/>
      <c r="O37" s="60" t="n"/>
      <c r="P37" s="60">
        <f t="array" ref="P37">
_xlfn.IFS(
ISNUMBER(MATCH($Q37,{"шелфбаннер","разделитель","монетница","чековая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ISNUMBER(MATCH($Q37,{"LED/LCD","видеокулер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ISNUMBER(MATCH($Q37,{"автомобиль","машина","выставочное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ISNUMBER(MATCH($Q37,{"билборд","лифтовая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ISNUMBER(MATCH($Q37,{"навигация","подвесной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ISNUMBER(MATCH($Q37,{"движущаяся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ISNUMBER(MATCH($Q37,{"каталог","журнал"},)),
"Пресса",
$Q37="","")</f>
        <v/>
      </c>
      <c r="Q37" s="60" t="n"/>
      <c r="R37" s="60">
        <f t="array" ref="R37">
IFERROR(
_xlfn.IFS(
OR(ISNUMBER(MATCH($Q37,{"экспозиция","макет","стенд","автостенд","авто стенд","выставочное пространство","выставочные стенды","модульные выставочные стенды","3Д конструкция","3D конструкция"},)),P37="Экспонирование"),
"нестандартный",
ISNUMBER(MATCH($Q37,{"скроллер","призматрон"},)),
"динамический",
$P37="Видео",
"цифровой",
OR($P37="Пресса",$P37="Щит",$P37="POSm",$P37="Подвес",$P37="Брендирование/оклейка"),
"статический"),"")</f>
        <v/>
      </c>
      <c r="S37" s="59" t="n"/>
      <c r="T37" s="60" t="n"/>
      <c r="U37" s="60" t="n"/>
      <c r="V37" s="60">
        <f>
IF(P37="Видео",
"цифровой постер/ролик",
IF(ISNUMBER(MATCH(Q37,{"короб световой","короб световой | лайтбокс","короб световой | кристалайт","лайтбокс","лайт бокс","кристалайт","LB","lightbox"},)),
"бэклит",
IF(P37="Брендирование/оклейка",
"перфарированная пленка/самоклейка",
IF(P37="Экспонирование",
"под запрос",
IF(P37="Подвес",
"баннер/ткань",
"")))))</f>
        <v/>
      </c>
      <c r="W37" s="59" t="n"/>
      <c r="X37" s="59" t="n"/>
      <c r="Y37" s="59" t="n"/>
      <c r="Z37" s="61" t="n"/>
      <c r="AA37" s="61" t="n"/>
      <c r="AB37" s="61">
        <f>IF(BL37&gt;0,Z37,0)</f>
        <v/>
      </c>
      <c r="AC37" s="59" t="n"/>
      <c r="AD37" s="59" t="n"/>
      <c r="AE37" s="59" t="n"/>
      <c r="AF37" s="59" t="n"/>
      <c r="AG37" s="59" t="n"/>
      <c r="AH37" s="59" t="n"/>
      <c r="AI37" s="59" t="n"/>
      <c r="AJ37" s="59" t="n"/>
      <c r="AK37" s="59" t="n"/>
      <c r="AL37" s="62">
        <f>IFERROR(IF(OR(R37="статический",R37="динамический",R37="нестандартный",R37="",R37=""),"-",IF(AND(AH37="-",AI37="-"),"-",AK37*3600/AH37*AI37)),"-")</f>
        <v/>
      </c>
      <c r="AM37" s="62">
        <f>IFERROR(IF(OR(R37="статический",R37="динамический",R37="",R37="", R37="BTL",R37="нестандартный"),"-",AG37*AI37*AL37/60),"-")</f>
        <v/>
      </c>
      <c r="AN37" s="63">
        <f>IFERROR(IF(AH37="","-",AG37*AI37/AH37),"-")</f>
        <v/>
      </c>
      <c r="AO37" s="59">
        <f>IFERROR(IF(OR($R37="статический",$R37="динамический",$R37="",$R37="",$R37="BTL",$R37="нестандартный"),"-",$AL37*$AY37),"-")</f>
        <v/>
      </c>
      <c r="AP37" s="62">
        <f>IFERROR(IF(OR($R37="статический",$R37="динамический",$R37="",$R37="",$R37="BTL",$R37="нестандартный"),"-",$AM37*AY37),"-")</f>
        <v/>
      </c>
      <c r="AQ37" s="64" t="n"/>
      <c r="AR37" s="61" t="n"/>
      <c r="AS37" s="61" t="n"/>
      <c r="AT37" s="61" t="n"/>
      <c r="AU37" s="65" t="n"/>
      <c r="AV37" s="124">
        <f>IFERROR(DR37/AT37*1000,"n/a")</f>
        <v/>
      </c>
      <c r="AW37" s="67" t="n">
        <v>0</v>
      </c>
      <c r="AX37" s="67" t="n"/>
      <c r="AY37" s="43">
        <f>IFERROR(IF(OR($AW37="",$AX37=""),"",_xlfn.DAYS($AX37+1,$AW37)),"")</f>
        <v/>
      </c>
      <c r="AZ37" s="68">
        <f t="array" ref="AZ37">
_xlfn.LET(_xlpm.COEFF,
IF($AW37+$AX37=0,0,IF(MAX(MIN($AX37,EOMONTH(AZ$15,0))-MAX($AW37,AZ$15)+1,)&gt;0,1,0)),
_xlfn.IFS(
$ES37="LisChannel",
_xlpm.COEFF*
INDEX({1;1;1.2;1.2;1;1;1;1;1.2;1.2;1.2;1.2},
MATCH(MONTH(AZ$15),
{1,2,3,4,5,6,7,8,9,10,11,12})),
CONCATENATE($ES37," ",$L37)="RussOutdoor метро",
_xlpm.COEFF*
INDEX({0.8;0.9;1.1;1.1;1;1;1;1;1.1;1.1;1.1;1.1},
MATCH(MONTH(AZ$15),
{1,2,3,4,5,6,7,8,9,10,11,12})),
$ES37&lt;&gt;"LisChannel",
_xlpm.COEFF,
$ES37&lt;&gt;"RussOutdoor",
_xlpm.COEFF))</f>
        <v/>
      </c>
      <c r="BA37" s="68">
        <f t="array" ref="BA37">
_xlfn.LET(_xlpm.COEFF,
IF($AW37+$AX37=0,0,IF(MAX(MIN($AX37,EOMONTH(BA$15,0))-MAX($AW37,BA$15)+1,)&gt;0,1,0)),
_xlfn.IFS(
$ES37="LisChannel",
_xlpm.COEFF*
INDEX({1;1;1.2;1.2;1;1;1;1;1.2;1.2;1.2;1.2},
MATCH(MONTH(BA$15),
{1,2,3,4,5,6,7,8,9,10,11,12})),
CONCATENATE($ES37," ",$L37)="RussOutdoor метро",
_xlpm.COEFF*
INDEX({0.8;0.9;1.1;1.1;1;1;1;1;1.1;1.1;1.1;1.1},
MATCH(MONTH(BA$15),
{1,2,3,4,5,6,7,8,9,10,11,12})),
$ES37&lt;&gt;"LisChannel",
_xlpm.COEFF,
$ES37&lt;&gt;"RussOutdoor",
_xlpm.COEFF))</f>
        <v/>
      </c>
      <c r="BB37" s="68">
        <f t="array" ref="BB37">
_xlfn.LET(_xlpm.COEFF,
IF($AW37+$AX37=0,0,IF(MAX(MIN($AX37,EOMONTH(BB$15,0))-MAX($AW37,BB$15)+1,)&gt;0,1,0)),
_xlfn.IFS(
$ES37="LisChannel",
_xlpm.COEFF*
INDEX({1;1;1.2;1.2;1;1;1;1;1.2;1.2;1.2;1.2},
MATCH(MONTH(BB$15),
{1,2,3,4,5,6,7,8,9,10,11,12})),
CONCATENATE($ES37," ",$L37)="RussOutdoor метро",
_xlpm.COEFF*
INDEX({0.8;0.9;1.1;1.1;1;1;1;1;1.1;1.1;1.1;1.1},
MATCH(MONTH(BB$15),
{1,2,3,4,5,6,7,8,9,10,11,12})),
$ES37&lt;&gt;"LisChannel",
_xlpm.COEFF,
$ES37&lt;&gt;"RussOutdoor",
_xlpm.COEFF))</f>
        <v/>
      </c>
      <c r="BC37" s="68">
        <f t="array" ref="BC37">
_xlfn.LET(_xlpm.COEFF,
IF($AW37+$AX37=0,0,IF(MAX(MIN($AX37,EOMONTH(BC$15,0))-MAX($AW37,BC$15)+1,)&gt;0,1,0)),
_xlfn.IFS(
$ES37="LisChannel",
_xlpm.COEFF*
INDEX({1;1;1.2;1.2;1;1;1;1;1.2;1.2;1.2;1.2},
MATCH(MONTH(BC$15),
{1,2,3,4,5,6,7,8,9,10,11,12})),
CONCATENATE($ES37," ",$L37)="RussOutdoor метро",
_xlpm.COEFF*
INDEX({0.8;0.9;1.1;1.1;1;1;1;1;1.1;1.1;1.1;1.1},
MATCH(MONTH(BC$15),
{1,2,3,4,5,6,7,8,9,10,11,12})),
$ES37&lt;&gt;"LisChannel",
_xlpm.COEFF,
$ES37&lt;&gt;"RussOutdoor",
_xlpm.COEFF))</f>
        <v/>
      </c>
      <c r="BD37" s="68">
        <f t="array" ref="BD37">
_xlfn.LET(_xlpm.COEFF,
IF($AW37+$AX37=0,0,IF(MAX(MIN($AX37,EOMONTH(BD$15,0))-MAX($AW37,BD$15)+1,)&gt;0,1,0)),
_xlfn.IFS(
$ES37="LisChannel",
_xlpm.COEFF*
INDEX({1;1;1.2;1.2;1;1;1;1;1.2;1.2;1.2;1.2},
MATCH(MONTH(BD$15),
{1,2,3,4,5,6,7,8,9,10,11,12})),
CONCATENATE($ES37," ",$L37)="RussOutdoor метро",
_xlpm.COEFF*
INDEX({0.8;0.9;1.1;1.1;1;1;1;1;1.1;1.1;1.1;1.1},
MATCH(MONTH(BD$15),
{1,2,3,4,5,6,7,8,9,10,11,12})),
$ES37&lt;&gt;"LisChannel",
_xlpm.COEFF,
$ES37&lt;&gt;"RussOutdoor",
_xlpm.COEFF))</f>
        <v/>
      </c>
      <c r="BE37" s="68">
        <f t="array" ref="BE37">
_xlfn.LET(_xlpm.COEFF,
IF($AW37+$AX37=0,0,IF(MAX(MIN($AX37,EOMONTH(BE$15,0))-MAX($AW37,BE$15)+1,)&gt;0,1,0)),
_xlfn.IFS(
$ES37="LisChannel",
_xlpm.COEFF*
INDEX({1;1;1.2;1.2;1;1;1;1;1.2;1.2;1.2;1.2},
MATCH(MONTH(BE$15),
{1,2,3,4,5,6,7,8,9,10,11,12})),
CONCATENATE($ES37," ",$L37)="RussOutdoor метро",
_xlpm.COEFF*
INDEX({0.8;0.9;1.1;1.1;1;1;1;1;1.1;1.1;1.1;1.1},
MATCH(MONTH(BE$15),
{1,2,3,4,5,6,7,8,9,10,11,12})),
$ES37&lt;&gt;"LisChannel",
_xlpm.COEFF,
$ES37&lt;&gt;"RussOutdoor",
_xlpm.COEFF))</f>
        <v/>
      </c>
      <c r="BF37" s="68">
        <f t="array" ref="BF37">
_xlfn.LET(_xlpm.COEFF,
IF($AW37+$AX37=0,0,IF(MAX(MIN($AX37,EOMONTH(BF$15,0))-MAX($AW37,BF$15)+1,)&gt;0,1,0)),
_xlfn.IFS(
$ES37="LisChannel",
_xlpm.COEFF*
INDEX({1;1;1.2;1.2;1;1;1;1;1.2;1.2;1.2;1.2},
MATCH(MONTH(BF$15),
{1,2,3,4,5,6,7,8,9,10,11,12})),
CONCATENATE($ES37," ",$L37)="RussOutdoor метро",
_xlpm.COEFF*
INDEX({0.8;0.9;1.1;1.1;1;1;1;1;1.1;1.1;1.1;1.1},
MATCH(MONTH(BF$15),
{1,2,3,4,5,6,7,8,9,10,11,12})),
$ES37&lt;&gt;"LisChannel",
_xlpm.COEFF,
$ES37&lt;&gt;"RussOutdoor",
_xlpm.COEFF))</f>
        <v/>
      </c>
      <c r="BG37" s="68">
        <f t="array" ref="BG37">
_xlfn.LET(_xlpm.COEFF,
IF($AW37+$AX37=0,0,IF(MAX(MIN($AX37,EOMONTH(BG$15,0))-MAX($AW37,BG$15)+1,)&gt;0,1,0)),
_xlfn.IFS(
$ES37="LisChannel",
_xlpm.COEFF*
INDEX({1;1;1.2;1.2;1;1;1;1;1.2;1.2;1.2;1.2},
MATCH(MONTH(BG$15),
{1,2,3,4,5,6,7,8,9,10,11,12})),
CONCATENATE($ES37," ",$L37)="RussOutdoor метро",
_xlpm.COEFF*
INDEX({0.8;0.9;1.1;1.1;1;1;1;1;1.1;1.1;1.1;1.1},
MATCH(MONTH(BG$15),
{1,2,3,4,5,6,7,8,9,10,11,12})),
$ES37&lt;&gt;"LisChannel",
_xlpm.COEFF,
$ES37&lt;&gt;"RussOutdoor",
_xlpm.COEFF))</f>
        <v/>
      </c>
      <c r="BH37" s="68">
        <f t="array" ref="BH37">
_xlfn.LET(_xlpm.COEFF,
IF($AW37+$AX37=0,0,IF(MAX(MIN($AX37,EOMONTH(BH$15,0))-MAX($AW37,BH$15)+1,)&gt;0,1,0)),
_xlfn.IFS(
$ES37="LisChannel",
_xlpm.COEFF*
INDEX({1;1;1.2;1.2;1;1;1;1;1.2;1.2;1.2;1.2},
MATCH(MONTH(BH$15),
{1,2,3,4,5,6,7,8,9,10,11,12})),
CONCATENATE($ES37," ",$L37)="RussOutdoor метро",
_xlpm.COEFF*
INDEX({0.8;0.9;1.1;1.1;1;1;1;1;1.1;1.1;1.1;1.1},
MATCH(MONTH(BH$15),
{1,2,3,4,5,6,7,8,9,10,11,12})),
$ES37&lt;&gt;"LisChannel",
_xlpm.COEFF,
$ES37&lt;&gt;"RussOutdoor",
_xlpm.COEFF))</f>
        <v/>
      </c>
      <c r="BI37" s="68">
        <f t="array" ref="BI37">
_xlfn.LET(_xlpm.COEFF,
IF($AW37+$AX37=0,0,IF(MAX(MIN($AX37,EOMONTH(BI$15,0))-MAX($AW37,BI$15)+1,)&gt;0,1,0)),
_xlfn.IFS(
$ES37="LisChannel",
_xlpm.COEFF*
INDEX({1;1;1.2;1.2;1;1;1;1;1.2;1.2;1.2;1.2},
MATCH(MONTH(BI$15),
{1,2,3,4,5,6,7,8,9,10,11,12})),
CONCATENATE($ES37," ",$L37)="RussOutdoor метро",
_xlpm.COEFF*
INDEX({0.8;0.9;1.1;1.1;1;1;1;1;1.1;1.1;1.1;1.1},
MATCH(MONTH(BI$15),
{1,2,3,4,5,6,7,8,9,10,11,12})),
$ES37&lt;&gt;"LisChannel",
_xlpm.COEFF,
$ES37&lt;&gt;"RussOutdoor",
_xlpm.COEFF))</f>
        <v/>
      </c>
      <c r="BJ37" s="68">
        <f t="array" ref="BJ37">
_xlfn.LET(_xlpm.COEFF,
IF($AW37+$AX37=0,0,IF(MAX(MIN($AX37,EOMONTH(BJ$15,0))-MAX($AW37,BJ$15)+1,)&gt;0,1,0)),
_xlfn.IFS(
$ES37="LisChannel",
_xlpm.COEFF*
INDEX({1;1;1.2;1.2;1;1;1;1;1.2;1.2;1.2;1.2},
MATCH(MONTH(BJ$15),
{1,2,3,4,5,6,7,8,9,10,11,12})),
CONCATENATE($ES37," ",$L37)="RussOutdoor метро",
_xlpm.COEFF*
INDEX({0.8;0.9;1.1;1.1;1;1;1;1;1.1;1.1;1.1;1.1},
MATCH(MONTH(BJ$15),
{1,2,3,4,5,6,7,8,9,10,11,12})),
$ES37&lt;&gt;"LisChannel",
_xlpm.COEFF,
$ES37&lt;&gt;"RussOutdoor",
_xlpm.COEFF))</f>
        <v/>
      </c>
      <c r="BK37" s="68">
        <f t="array" ref="BK37">
_xlfn.LET(_xlpm.COEFF,
IF($AW37+$AX37=0,0,IF(MAX(MIN($AX37,EOMONTH(BK$15,0))-MAX($AW37,BK$15)+1,)&gt;0,1,0)),
_xlfn.IFS(
$ES37="LisChannel",
_xlpm.COEFF*
INDEX({1;1;1.2;1.2;1;1;1;1;1.2;1.2;1.2;1.2},
MATCH(MONTH(BK$15),
{1,2,3,4,5,6,7,8,9,10,11,12})),
CONCATENATE($ES37," ",$L37)="RussOutdoor метро",
_xlpm.COEFF*
INDEX({0.8;0.9;1.1;1.1;1;1;1;1;1.1;1.1;1.1;1.1},
MATCH(MONTH(BK$15),
{1,2,3,4,5,6,7,8,9,10,11,12})),
$ES37&lt;&gt;"LisChannel",
_xlpm.COEFF,
$ES37&lt;&gt;"RussOutdoor",
_xlpm.COEFF))</f>
        <v/>
      </c>
      <c r="BL37" s="62">
        <f>COUNTIFS($AZ37:$BK37,"&gt;0")</f>
        <v/>
      </c>
      <c r="BM37" s="65" t="n"/>
      <c r="BN37" s="125">
        <f>$DJ37</f>
        <v/>
      </c>
      <c r="BO37" s="63">
        <f>$DQ37</f>
        <v/>
      </c>
      <c r="BP37" s="125">
        <f>
IFERROR(
IF($BL37=0,0,
$BN37*(1-$BO37)),
0)</f>
        <v/>
      </c>
      <c r="BQ37" s="125">
        <f t="array" ref="BQ37">
IFERROR(
_xlfn.IFS(
$DH37="день_1",
$BP37*$BL37/($AX37-$AW37+1)*AZ37*(DAY(EOMONTH(AZ$15,0))),
$DH37="день_2",
$BP37/30*MAX(MIN($AX37,EOMONTH(AZ$15,0))-MAX($AW37,AZ$15)+1,),
$DH37="раб.день",
$BP37/30*(IFERROR(
_xlfn.LET(_xlpm.VD,
CHOOSE(
{1;2;3;4;5;6;7;8;9;10;11;12;13;14;15;16;17;18},
45658,45659,45660,45661,45662,45663,45664,45665,45711,45724,45778,45779,45785,45786,45820,45821,45965,46022),
_xlfn.LET(_xlpm.DD,
MAX(MIN($AX37,EOMONTH(AZ$15,0))-MAX($AW37,AZ$15),),
_xlfn.IFS(
AND(MONTH($AW37)=MONTH(AZ$15),MONTH($AX37)&lt;&gt;MONTH(AZ$15)),
NETWORKDAYS.INTL($AW37,$AW37+_xlpm.DD,1,_xlpm.VD),
AND(MONTH($AW37)&lt;&gt;MONTH(AZ$15),MONTH($AX37)=MONTH(AZ$15)),
NETWORKDAYS.INTL(($AX37)-_xlpm.DD,$AX37,1,_xlpm.VD),
AND(MONTH($AW37)&lt;MONTH(AZ$15),MONTH($AX37)&gt;MONTH(AZ$15)),
NETWORKDAYS.INTL((EOMONTH(AZ$15-1,1))-_xlpm.DD,EOMONTH(AZ$15-1,1),1,_xlpm.VD),
AND(MONTH($AW37)=MONTH(AZ$15),MONTH($AX37)=MONTH(AZ$15)),
NETWORKDAYS.INTL($AW37,$AX37,1,_xlpm.VD)))),0)),
$DH37="месяц",
$BP37*AZ37,
$DH37="неделя",
$BP37*AZ37/7*(ROUNDUP((DAY(EOMONTH(AZ$15,0)))/4,0))),
0)</f>
        <v/>
      </c>
      <c r="BR37" s="125">
        <f t="array" ref="BR37">
IFERROR(
_xlfn.IFS(
$DH37="день_1",
$BP37*$BL37/($AX37-$AW37+1)*BA37*(DAY(EOMONTH(BA$15,0))),
$DH37="день_2",
$BP37/30*MAX(MIN($AX37,EOMONTH(BA$15,0))-MAX($AW37,BA$15)+1,),
$DH37="раб.день",
$BP37/30*(IFERROR(
_xlfn.LET(_xlpm.VD,
CHOOSE(
{1;2;3;4;5;6;7;8;9;10;11;12;13;14;15;16;17;18},
45658,45659,45660,45661,45662,45663,45664,45665,45711,45724,45778,45779,45785,45786,45820,45821,45965,46022),
_xlfn.LET(_xlpm.DD,
MAX(MIN($AX37,EOMONTH(BA$15,0))-MAX($AW37,BA$15),),
_xlfn.IFS(
AND(MONTH($AW37)=MONTH(BA$15),MONTH($AX37)&lt;&gt;MONTH(BA$15)),
NETWORKDAYS.INTL($AW37,$AW37+_xlpm.DD,1,_xlpm.VD),
AND(MONTH($AW37)&lt;&gt;MONTH(BA$15),MONTH($AX37)=MONTH(BA$15)),
NETWORKDAYS.INTL(($AX37)-_xlpm.DD,$AX37,1,_xlpm.VD),
AND(MONTH($AW37)&lt;MONTH(BA$15),MONTH($AX37)&gt;MONTH(BA$15)),
NETWORKDAYS.INTL((EOMONTH(BA$15-1,1))-_xlpm.DD,EOMONTH(BA$15-1,1),1,_xlpm.VD),
AND(MONTH($AW37)=MONTH(BA$15),MONTH($AX37)=MONTH(BA$15)),
NETWORKDAYS.INTL($AW37,$AX37,1,_xlpm.VD)))),0)),
$DH37="месяц",
$BP37*BA37,
$DH37="неделя",
$BP37*BA37/7*(ROUNDUP((DAY(EOMONTH(BA$15,0)))/4,0))),
0)</f>
        <v/>
      </c>
      <c r="BS37" s="125">
        <f t="array" ref="BS37">
IFERROR(
_xlfn.IFS(
$DH37="день_1",
$BP37*$BL37/($AX37-$AW37+1)*BB37*(DAY(EOMONTH(BB$15,0))),
$DH37="день_2",
$BP37/30*MAX(MIN($AX37,EOMONTH(BB$15,0))-MAX($AW37,BB$15)+1,),
$DH37="раб.день",
$BP37/30*(IFERROR(
_xlfn.LET(_xlpm.VD,
CHOOSE(
{1;2;3;4;5;6;7;8;9;10;11;12;13;14;15;16;17;18},
45658,45659,45660,45661,45662,45663,45664,45665,45711,45724,45778,45779,45785,45786,45820,45821,45965,46022),
_xlfn.LET(_xlpm.DD,
MAX(MIN($AX37,EOMONTH(BB$15,0))-MAX($AW37,BB$15),),
_xlfn.IFS(
AND(MONTH($AW37)=MONTH(BB$15),MONTH($AX37)&lt;&gt;MONTH(BB$15)),
NETWORKDAYS.INTL($AW37,$AW37+_xlpm.DD,1,_xlpm.VD),
AND(MONTH($AW37)&lt;&gt;MONTH(BB$15),MONTH($AX37)=MONTH(BB$15)),
NETWORKDAYS.INTL(($AX37)-_xlpm.DD,$AX37,1,_xlpm.VD),
AND(MONTH($AW37)&lt;MONTH(BB$15),MONTH($AX37)&gt;MONTH(BB$15)),
NETWORKDAYS.INTL((EOMONTH(BB$15-1,1))-_xlpm.DD,EOMONTH(BB$15-1,1),1,_xlpm.VD),
AND(MONTH($AW37)=MONTH(BB$15),MONTH($AX37)=MONTH(BB$15)),
NETWORKDAYS.INTL($AW37,$AX37,1,_xlpm.VD)))),0)),
$DH37="месяц",
$BP37*BB37,
$DH37="неделя",
$BP37*BB37/7*(ROUNDUP((DAY(EOMONTH(BB$15,0)))/4,0))),
0)</f>
        <v/>
      </c>
      <c r="BT37" s="125">
        <f t="array" ref="BT37">
IFERROR(
_xlfn.IFS(
$DH37="день_1",
$BP37*$BL37/($AX37-$AW37+1)*BC37*(DAY(EOMONTH(BC$15,0))),
$DH37="день_2",
$BP37/30*MAX(MIN($AX37,EOMONTH(BC$15,0))-MAX($AW37,BC$15)+1,),
$DH37="раб.день",
$BP37/30*(IFERROR(
_xlfn.LET(_xlpm.VD,
CHOOSE(
{1;2;3;4;5;6;7;8;9;10;11;12;13;14;15;16;17;18},
45658,45659,45660,45661,45662,45663,45664,45665,45711,45724,45778,45779,45785,45786,45820,45821,45965,46022),
_xlfn.LET(_xlpm.DD,
MAX(MIN($AX37,EOMONTH(BC$15,0))-MAX($AW37,BC$15),),
_xlfn.IFS(
AND(MONTH($AW37)=MONTH(BC$15),MONTH($AX37)&lt;&gt;MONTH(BC$15)),
NETWORKDAYS.INTL($AW37,$AW37+_xlpm.DD,1,_xlpm.VD),
AND(MONTH($AW37)&lt;&gt;MONTH(BC$15),MONTH($AX37)=MONTH(BC$15)),
NETWORKDAYS.INTL(($AX37)-_xlpm.DD,$AX37,1,_xlpm.VD),
AND(MONTH($AW37)&lt;MONTH(BC$15),MONTH($AX37)&gt;MONTH(BC$15)),
NETWORKDAYS.INTL((EOMONTH(BC$15-1,1))-_xlpm.DD,EOMONTH(BC$15-1,1),1,_xlpm.VD),
AND(MONTH($AW37)=MONTH(BC$15),MONTH($AX37)=MONTH(BC$15)),
NETWORKDAYS.INTL($AW37,$AX37,1,_xlpm.VD)))),0)),
$DH37="месяц",
$BP37*BC37,
$DH37="неделя",
$BP37*BC37/7*(ROUNDUP((DAY(EOMONTH(BC$15,0)))/4,0))),
0)</f>
        <v/>
      </c>
      <c r="BU37" s="125">
        <f t="array" ref="BU37">
IFERROR(
_xlfn.IFS(
$DH37="день_1",
$BP37*$BL37/($AX37-$AW37+1)*BD37*(DAY(EOMONTH(BD$15,0))),
$DH37="день_2",
$BP37/30*MAX(MIN($AX37,EOMONTH(BD$15,0))-MAX($AW37,BD$15)+1,),
$DH37="раб.день",
$BP37/30*(IFERROR(
_xlfn.LET(_xlpm.VD,
CHOOSE(
{1;2;3;4;5;6;7;8;9;10;11;12;13;14;15;16;17;18},
45658,45659,45660,45661,45662,45663,45664,45665,45711,45724,45778,45779,45785,45786,45820,45821,45965,46022),
_xlfn.LET(_xlpm.DD,
MAX(MIN($AX37,EOMONTH(BD$15,0))-MAX($AW37,BD$15),),
_xlfn.IFS(
AND(MONTH($AW37)=MONTH(BD$15),MONTH($AX37)&lt;&gt;MONTH(BD$15)),
NETWORKDAYS.INTL($AW37,$AW37+_xlpm.DD,1,_xlpm.VD),
AND(MONTH($AW37)&lt;&gt;MONTH(BD$15),MONTH($AX37)=MONTH(BD$15)),
NETWORKDAYS.INTL(($AX37)-_xlpm.DD,$AX37,1,_xlpm.VD),
AND(MONTH($AW37)&lt;MONTH(BD$15),MONTH($AX37)&gt;MONTH(BD$15)),
NETWORKDAYS.INTL((EOMONTH(BD$15-1,1))-_xlpm.DD,EOMONTH(BD$15-1,1),1,_xlpm.VD),
AND(MONTH($AW37)=MONTH(BD$15),MONTH($AX37)=MONTH(BD$15)),
NETWORKDAYS.INTL($AW37,$AX37,1,_xlpm.VD)))),0)),
$DH37="месяц",
$BP37*BD37,
$DH37="неделя",
$BP37*BD37/7*(ROUNDUP((DAY(EOMONTH(BD$15,0)))/4,0))),
0)</f>
        <v/>
      </c>
      <c r="BV37" s="125">
        <f t="array" ref="BV37">
IFERROR(
_xlfn.IFS(
$DH37="день_1",
$BP37*$BL37/($AX37-$AW37+1)*BE37*(DAY(EOMONTH(BE$15,0))),
$DH37="день_2",
$BP37/30*MAX(MIN($AX37,EOMONTH(BE$15,0))-MAX($AW37,BE$15)+1,),
$DH37="раб.день",
$BP37/30*(IFERROR(
_xlfn.LET(_xlpm.VD,
CHOOSE(
{1;2;3;4;5;6;7;8;9;10;11;12;13;14;15;16;17;18},
45658,45659,45660,45661,45662,45663,45664,45665,45711,45724,45778,45779,45785,45786,45820,45821,45965,46022),
_xlfn.LET(_xlpm.DD,
MAX(MIN($AX37,EOMONTH(BE$15,0))-MAX($AW37,BE$15),),
_xlfn.IFS(
AND(MONTH($AW37)=MONTH(BE$15),MONTH($AX37)&lt;&gt;MONTH(BE$15)),
NETWORKDAYS.INTL($AW37,$AW37+_xlpm.DD,1,_xlpm.VD),
AND(MONTH($AW37)&lt;&gt;MONTH(BE$15),MONTH($AX37)=MONTH(BE$15)),
NETWORKDAYS.INTL(($AX37)-_xlpm.DD,$AX37,1,_xlpm.VD),
AND(MONTH($AW37)&lt;MONTH(BE$15),MONTH($AX37)&gt;MONTH(BE$15)),
NETWORKDAYS.INTL((EOMONTH(BE$15-1,1))-_xlpm.DD,EOMONTH(BE$15-1,1),1,_xlpm.VD),
AND(MONTH($AW37)=MONTH(BE$15),MONTH($AX37)=MONTH(BE$15)),
NETWORKDAYS.INTL($AW37,$AX37,1,_xlpm.VD)))),0)),
$DH37="месяц",
$BP37*BE37,
$DH37="неделя",
$BP37*BE37/7*(ROUNDUP((DAY(EOMONTH(BE$15,0)))/4,0))),
0)</f>
        <v/>
      </c>
      <c r="BW37" s="125">
        <f t="array" ref="BW37">
IFERROR(
_xlfn.IFS(
$DH37="день_1",
$BP37*$BL37/($AX37-$AW37+1)*BF37*(DAY(EOMONTH(BF$15,0))),
$DH37="день_2",
$BP37/30*MAX(MIN($AX37,EOMONTH(BF$15,0))-MAX($AW37,BF$15)+1,),
$DH37="раб.день",
$BP37/30*(IFERROR(
_xlfn.LET(_xlpm.VD,
CHOOSE(
{1;2;3;4;5;6;7;8;9;10;11;12;13;14;15;16;17;18},
45658,45659,45660,45661,45662,45663,45664,45665,45711,45724,45778,45779,45785,45786,45820,45821,45965,46022),
_xlfn.LET(_xlpm.DD,
MAX(MIN($AX37,EOMONTH(BF$15,0))-MAX($AW37,BF$15),),
_xlfn.IFS(
AND(MONTH($AW37)=MONTH(BF$15),MONTH($AX37)&lt;&gt;MONTH(BF$15)),
NETWORKDAYS.INTL($AW37,$AW37+_xlpm.DD,1,_xlpm.VD),
AND(MONTH($AW37)&lt;&gt;MONTH(BF$15),MONTH($AX37)=MONTH(BF$15)),
NETWORKDAYS.INTL(($AX37)-_xlpm.DD,$AX37,1,_xlpm.VD),
AND(MONTH($AW37)&lt;MONTH(BF$15),MONTH($AX37)&gt;MONTH(BF$15)),
NETWORKDAYS.INTL((EOMONTH(BF$15-1,1))-_xlpm.DD,EOMONTH(BF$15-1,1),1,_xlpm.VD),
AND(MONTH($AW37)=MONTH(BF$15),MONTH($AX37)=MONTH(BF$15)),
NETWORKDAYS.INTL($AW37,$AX37,1,_xlpm.VD)))),0)),
$DH37="месяц",
$BP37*BF37,
$DH37="неделя",
$BP37*BF37/7*(ROUNDUP((DAY(EOMONTH(BF$15,0)))/4,0))),
0)</f>
        <v/>
      </c>
      <c r="BX37" s="125">
        <f t="array" ref="BX37">
IFERROR(
_xlfn.IFS(
$DH37="день_1",
$BP37*$BL37/($AX37-$AW37+1)*BG37*(DAY(EOMONTH(BG$15,0))),
$DH37="день_2",
$BP37/30*MAX(MIN($AX37,EOMONTH(BG$15,0))-MAX($AW37,BG$15)+1,),
$DH37="раб.день",
$BP37/30*(IFERROR(
_xlfn.LET(_xlpm.VD,
CHOOSE(
{1;2;3;4;5;6;7;8;9;10;11;12;13;14;15;16;17;18},
45658,45659,45660,45661,45662,45663,45664,45665,45711,45724,45778,45779,45785,45786,45820,45821,45965,46022),
_xlfn.LET(_xlpm.DD,
MAX(MIN($AX37,EOMONTH(BG$15,0))-MAX($AW37,BG$15),),
_xlfn.IFS(
AND(MONTH($AW37)=MONTH(BG$15),MONTH($AX37)&lt;&gt;MONTH(BG$15)),
NETWORKDAYS.INTL($AW37,$AW37+_xlpm.DD,1,_xlpm.VD),
AND(MONTH($AW37)&lt;&gt;MONTH(BG$15),MONTH($AX37)=MONTH(BG$15)),
NETWORKDAYS.INTL(($AX37)-_xlpm.DD,$AX37,1,_xlpm.VD),
AND(MONTH($AW37)&lt;MONTH(BG$15),MONTH($AX37)&gt;MONTH(BG$15)),
NETWORKDAYS.INTL((EOMONTH(BG$15-1,1))-_xlpm.DD,EOMONTH(BG$15-1,1),1,_xlpm.VD),
AND(MONTH($AW37)=MONTH(BG$15),MONTH($AX37)=MONTH(BG$15)),
NETWORKDAYS.INTL($AW37,$AX37,1,_xlpm.VD)))),0)),
$DH37="месяц",
$BP37*BG37,
$DH37="неделя",
$BP37*BG37/7*(ROUNDUP((DAY(EOMONTH(BG$15,0)))/4,0))),
0)</f>
        <v/>
      </c>
      <c r="BY37" s="125">
        <f t="array" ref="BY37">
IFERROR(
_xlfn.IFS(
$DH37="день_1",
$BP37*$BL37/($AX37-$AW37+1)*BH37*(DAY(EOMONTH(BH$15,0))),
$DH37="день_2",
$BP37/30*MAX(MIN($AX37,EOMONTH(BH$15,0))-MAX($AW37,BH$15)+1,),
$DH37="раб.день",
$BP37/30*(IFERROR(
_xlfn.LET(_xlpm.VD,
CHOOSE(
{1;2;3;4;5;6;7;8;9;10;11;12;13;14;15;16;17;18},
45658,45659,45660,45661,45662,45663,45664,45665,45711,45724,45778,45779,45785,45786,45820,45821,45965,46022),
_xlfn.LET(_xlpm.DD,
MAX(MIN($AX37,EOMONTH(BH$15,0))-MAX($AW37,BH$15),),
_xlfn.IFS(
AND(MONTH($AW37)=MONTH(BH$15),MONTH($AX37)&lt;&gt;MONTH(BH$15)),
NETWORKDAYS.INTL($AW37,$AW37+_xlpm.DD,1,_xlpm.VD),
AND(MONTH($AW37)&lt;&gt;MONTH(BH$15),MONTH($AX37)=MONTH(BH$15)),
NETWORKDAYS.INTL(($AX37)-_xlpm.DD,$AX37,1,_xlpm.VD),
AND(MONTH($AW37)&lt;MONTH(BH$15),MONTH($AX37)&gt;MONTH(BH$15)),
NETWORKDAYS.INTL((EOMONTH(BH$15-1,1))-_xlpm.DD,EOMONTH(BH$15-1,1),1,_xlpm.VD),
AND(MONTH($AW37)=MONTH(BH$15),MONTH($AX37)=MONTH(BH$15)),
NETWORKDAYS.INTL($AW37,$AX37,1,_xlpm.VD)))),0)),
$DH37="месяц",
$BP37*BH37,
$DH37="неделя",
$BP37*BH37/7*(ROUNDUP((DAY(EOMONTH(BH$15,0)))/4,0))),
0)</f>
        <v/>
      </c>
      <c r="BZ37" s="125">
        <f t="array" ref="BZ37">
IFERROR(
_xlfn.IFS(
$DH37="день_1",
$BP37*$BL37/($AX37-$AW37+1)*BI37*(DAY(EOMONTH(BI$15,0))),
$DH37="день_2",
$BP37/30*MAX(MIN($AX37,EOMONTH(BI$15,0))-MAX($AW37,BI$15)+1,),
$DH37="раб.день",
$BP37/30*(IFERROR(
_xlfn.LET(_xlpm.VD,
CHOOSE(
{1;2;3;4;5;6;7;8;9;10;11;12;13;14;15;16;17;18},
45658,45659,45660,45661,45662,45663,45664,45665,45711,45724,45778,45779,45785,45786,45820,45821,45965,46022),
_xlfn.LET(_xlpm.DD,
MAX(MIN($AX37,EOMONTH(BI$15,0))-MAX($AW37,BI$15),),
_xlfn.IFS(
AND(MONTH($AW37)=MONTH(BI$15),MONTH($AX37)&lt;&gt;MONTH(BI$15)),
NETWORKDAYS.INTL($AW37,$AW37+_xlpm.DD,1,_xlpm.VD),
AND(MONTH($AW37)&lt;&gt;MONTH(BI$15),MONTH($AX37)=MONTH(BI$15)),
NETWORKDAYS.INTL(($AX37)-_xlpm.DD,$AX37,1,_xlpm.VD),
AND(MONTH($AW37)&lt;MONTH(BI$15),MONTH($AX37)&gt;MONTH(BI$15)),
NETWORKDAYS.INTL((EOMONTH(BI$15-1,1))-_xlpm.DD,EOMONTH(BI$15-1,1),1,_xlpm.VD),
AND(MONTH($AW37)=MONTH(BI$15),MONTH($AX37)=MONTH(BI$15)),
NETWORKDAYS.INTL($AW37,$AX37,1,_xlpm.VD)))),0)),
$DH37="месяц",
$BP37*BI37,
$DH37="неделя",
$BP37*BI37/7*(ROUNDUP((DAY(EOMONTH(BI$15,0)))/4,0))),
0)</f>
        <v/>
      </c>
      <c r="CA37" s="125">
        <f t="array" ref="CA37">
IFERROR(
_xlfn.IFS(
$DH37="день_1",
$BP37*$BL37/($AX37-$AW37+1)*BJ37*(DAY(EOMONTH(BJ$15,0))),
$DH37="день_2",
$BP37/30*MAX(MIN($AX37,EOMONTH(BJ$15,0))-MAX($AW37,BJ$15)+1,),
$DH37="раб.день",
$BP37/30*(IFERROR(
_xlfn.LET(_xlpm.VD,
CHOOSE(
{1;2;3;4;5;6;7;8;9;10;11;12;13;14;15;16;17;18},
45658,45659,45660,45661,45662,45663,45664,45665,45711,45724,45778,45779,45785,45786,45820,45821,45965,46022),
_xlfn.LET(_xlpm.DD,
MAX(MIN($AX37,EOMONTH(BJ$15,0))-MAX($AW37,BJ$15),),
_xlfn.IFS(
AND(MONTH($AW37)=MONTH(BJ$15),MONTH($AX37)&lt;&gt;MONTH(BJ$15)),
NETWORKDAYS.INTL($AW37,$AW37+_xlpm.DD,1,_xlpm.VD),
AND(MONTH($AW37)&lt;&gt;MONTH(BJ$15),MONTH($AX37)=MONTH(BJ$15)),
NETWORKDAYS.INTL(($AX37)-_xlpm.DD,$AX37,1,_xlpm.VD),
AND(MONTH($AW37)&lt;MONTH(BJ$15),MONTH($AX37)&gt;MONTH(BJ$15)),
NETWORKDAYS.INTL((EOMONTH(BJ$15-1,1))-_xlpm.DD,EOMONTH(BJ$15-1,1),1,_xlpm.VD),
AND(MONTH($AW37)=MONTH(BJ$15),MONTH($AX37)=MONTH(BJ$15)),
NETWORKDAYS.INTL($AW37,$AX37,1,_xlpm.VD)))),0)),
$DH37="месяц",
$BP37*BJ37,
$DH37="неделя",
$BP37*BJ37/7*(ROUNDUP((DAY(EOMONTH(BJ$15,0)))/4,0))),
0)</f>
        <v/>
      </c>
      <c r="CB37" s="125">
        <f t="array" ref="CB37">
IFERROR(
_xlfn.IFS(
$DH37="день_1",
$BP37*$BL37/($AX37-$AW37+1)*BK37*(DAY(EOMONTH(BK$15,0))),
$DH37="день_2",
$BP37/30*MAX(MIN($AX37,EOMONTH(BK$15,0))-MAX($AW37,BK$15)+1,),
$DH37="раб.день",
$BP37/30*(IFERROR(
_xlfn.LET(_xlpm.VD,
CHOOSE(
{1;2;3;4;5;6;7;8;9;10;11;12;13;14;15;16;17;18},
45658,45659,45660,45661,45662,45663,45664,45665,45711,45724,45778,45779,45785,45786,45820,45821,45965,46022),
_xlfn.LET(_xlpm.DD,
MAX(MIN($AX37,EOMONTH(BK$15,0))-MAX($AW37,BK$15),),
_xlfn.IFS(
AND(MONTH($AW37)=MONTH(BK$15),MONTH($AX37)&lt;&gt;MONTH(BK$15)),
NETWORKDAYS.INTL($AW37,$AW37+_xlpm.DD,1,_xlpm.VD),
AND(MONTH($AW37)&lt;&gt;MONTH(BK$15),MONTH($AX37)=MONTH(BK$15)),
NETWORKDAYS.INTL(($AX37)-_xlpm.DD,$AX37,1,_xlpm.VD),
AND(MONTH($AW37)&lt;MONTH(BK$15),MONTH($AX37)&gt;MONTH(BK$15)),
NETWORKDAYS.INTL((EOMONTH(BK$15-1,1))-_xlpm.DD,EOMONTH(BK$15-1,1),1,_xlpm.VD),
AND(MONTH($AW37)=MONTH(BK$15),MONTH($AX37)=MONTH(BK$15)),
NETWORKDAYS.INTL($AW37,$AX37,1,_xlpm.VD)))),0)),
$DH37="месяц",
$BP37*BK37,
$DH37="неделя",
$BP37*BK37/7*(ROUNDUP((DAY(EOMONTH(BK$15,0)))/4,0))),
0)</f>
        <v/>
      </c>
      <c r="CC37" s="125">
        <f>SUM($BQ37:$CB37)</f>
        <v/>
      </c>
      <c r="CD37" s="126">
        <f>SUM($EH37:$EH37)</f>
        <v/>
      </c>
      <c r="CE37" s="126">
        <f>$CD37*$AB37</f>
        <v/>
      </c>
      <c r="CF37" s="126">
        <f>SUM($EK37:$EK37)</f>
        <v/>
      </c>
      <c r="CG37" s="126">
        <f>$CF37*$AB37</f>
        <v/>
      </c>
      <c r="CH37" s="126">
        <f>SUM($CC37,$CE37,$CG37)</f>
        <v/>
      </c>
      <c r="CI37" s="126">
        <f>$CH37*(1+$CM37)</f>
        <v/>
      </c>
      <c r="CJ37" s="127" t="n">
        <v>0</v>
      </c>
      <c r="CK37" s="126">
        <f>SUM($CH37:$CH37)*(1+$CJ37)</f>
        <v/>
      </c>
      <c r="CL37" s="126">
        <f>SUM($CH37:$CH37)*(1+$CM37)</f>
        <v/>
      </c>
      <c r="CM37" s="59" t="inlineStr">
        <is>
          <t>20%</t>
        </is>
      </c>
      <c r="CN37" s="59" t="n"/>
      <c r="CO37" s="72" t="n"/>
      <c r="CP37" s="59" t="n"/>
      <c r="CQ37" s="73" t="n"/>
      <c r="CR37" s="73" t="n"/>
      <c r="CS37" s="73" t="n"/>
      <c r="CT37" s="72" t="n"/>
      <c r="CU37" s="79" t="inlineStr">
        <is>
          <t> </t>
        </is>
      </c>
      <c r="CV37" s="60" t="n"/>
      <c r="CW37" s="60" t="n"/>
      <c r="CX37" s="60" t="n"/>
      <c r="CY37" s="127">
        <f>IFERROR(($CC37-$EE37)/($EE37/(1-$DQ37)),0)</f>
        <v/>
      </c>
      <c r="CZ37" s="127">
        <f>IFERROR(1-$EI37/($CE37),0)</f>
        <v/>
      </c>
      <c r="DA37" s="127">
        <f>IFERROR(1-$EL37/($CG37),0)</f>
        <v/>
      </c>
      <c r="DB37" s="126">
        <f>ROUND(IFERROR(($CI37/(1+$CM37)-$EN37),0),2)</f>
        <v/>
      </c>
      <c r="DC37" s="128" t="n"/>
      <c r="DD37" s="125" t="n"/>
      <c r="DE37" s="75" t="n">
        <v>0</v>
      </c>
      <c r="DF37" s="128" t="n"/>
      <c r="DG37" s="125">
        <f>IF($DC37=0,0,$DD37*($DC37*100%-$DE37*$DF37))*SUM($AB37:$AB37)</f>
        <v/>
      </c>
      <c r="DH37" s="129" t="inlineStr">
        <is>
          <t>месяц</t>
        </is>
      </c>
      <c r="DI37" s="130">
        <f t="array" ref="DI37">IFERROR(
IF($ES37="LisChannel",
(ROUND(((INDEX({174.625;153.888888888889;130.972222222222},MATCH($AI37,{2;3;4}),0))*$AG37*$AI37),2)),0),0)</f>
        <v/>
      </c>
      <c r="DJ37" s="130">
        <f>
_xlfn.LET(_xlpm.X,
IFERROR(
IF($ES37="НовиковТВ",
(_xlfn.LET(_xlpm.NTV,
_xlfn.LET(_xlpm.MIN,350000,
IF(SUMIFS($DI:$DI,$ES:$ES,"НовиковТВ")&lt;=_xlpm.MIN,
(SUMIFS($DI:$DI,$ES:$ES,"НовиковТВ")/(COUNTIFS($ES:$ES,"НовиковТВ")))*_xlpm.MIN/SUMIFS($DI:$DI,$ES:$ES,"НовиковТВ"),
DI37)),
_xlpm.NTV+$DG37/(1-(1-(_xlpm.NTV)*(1-$DL37)*(1-$DM37)*(1-$DN37)*(1-$DO37)*(1-$DP37)/_xlpm.NTV))))/(1+$EP37),
$DI37+$DG37/(1-(1-($DI37)*(1-$DL37)*(1-$DM37)*(1-$DN37)*(1-$DO37)*(1-$DP37)/$DI37))),
0),
_xlpm.X*(1+$CM37)*(1+$CW37)-_xlpm.X*(1+$CM37)+_xlpm.X)</f>
        <v/>
      </c>
      <c r="DK37" s="125" t="inlineStr">
        <is>
          <t>послед.</t>
        </is>
      </c>
      <c r="DL37" s="63" t="n">
        <v>0</v>
      </c>
      <c r="DM37" s="63" t="n">
        <v>0</v>
      </c>
      <c r="DN37" s="63" t="n">
        <v>0</v>
      </c>
      <c r="DO37" s="63" t="n">
        <v>0</v>
      </c>
      <c r="DP37" s="63" t="n">
        <v>0</v>
      </c>
      <c r="DQ37" s="63">
        <f t="array" ref="DQ37">IFERROR(_xlfn.IFS(
$DK37="послед.",1-(1-$DL37)*(1-$DM37)*(1-$DN37)*(1-$DO37)*(1-$DP37),
$DK37="сумм.",$DL37+$DM37+$DN37+$DO37+$DP37),
0)</f>
        <v/>
      </c>
      <c r="DR37" s="125">
        <f t="array" ref="DR37">
IFERROR(
_xlfn.IFS(
$BL37=0,
0,
$BL37&gt;0,
_xlfn.IFS($DK37="послед.",
$DJ37*(1-$DL37)*(1-$DM37)*(1-$DN37)*(1-$DO37)*(1-$DP37),
$DK37="сумм.",
$DJ37*(1-($DL37+$DM37+$DN37+$DO37+$DP37)))),0)</f>
        <v/>
      </c>
      <c r="DS37" s="125">
        <f t="array" ref="DS37">
IFERROR(_xlfn.IFS(
$DH37="день_1",
$DR37*$BL37/($AX37-$AW37+1)*AZ37*(DAY(EOMONTH(AZ$15,0))),
$DH37="день_2",
$DR37/30*MAX(MIN($AX37,EOMONTH(AZ$15,0))-MAX($AW37,AZ$15)+1,),
$DH37="раб.день",
$DR37/30*(IFERROR(
_xlfn.LET(_xlpm.VD,
CHOOSE(
{1;2;3;4;5;6;7;8;9;10;11;12;13;14;15;16;17;18},
45658,45659,45660,45661,45662,45663,45664,45665,45711,45724,45778,45779,45785,45786,45820,45821,45965,46022),
_xlfn.LET(_xlpm.DD,
MAX(MIN($AX37,EOMONTH(AZ$15,0))-MAX($AW37,AZ$15),),
_xlfn.IFS(
AND(MONTH($AW37)=MONTH(AZ$15),MONTH($AX37)&lt;&gt;MONTH(AZ$15)),
NETWORKDAYS.INTL($AW37,$AW37+_xlpm.DD,1,_xlpm.VD),
AND(MONTH($AW37)&lt;&gt;MONTH(AZ$15),MONTH($AX37)=MONTH(AZ$15)),
NETWORKDAYS.INTL(($AX37)-_xlpm.DD,$AX37,1,_xlpm.VD),
AND(MONTH($AW37)&lt;MONTH(AZ$15),MONTH($AX37)&gt;MONTH(AZ$15)),
NETWORKDAYS.INTL((EOMONTH(AZ$15-1,1))-_xlpm.DD,EOMONTH(AZ$15-1,1),1,_xlpm.VD),
AND(MONTH($AW37)=MONTH(AZ$15),MONTH($AX37)=MONTH(AZ$15)),
NETWORKDAYS.INTL($AW37,$AX37,1,_xlpm.VD)))),0)),
$DH37="месяц",
$DR37*AZ37,
$DH37="неделя",
$DR37*AZ37/7*(ROUNDUP((DAY(EOMONTH(AZ$15,0)))/4,0))),
0)</f>
        <v/>
      </c>
      <c r="DT37" s="125">
        <f t="array" ref="DT37">
IFERROR(_xlfn.IFS(
$DH37="день_1",
$DR37*$BL37/($AX37-$AW37+1)*BA37*(DAY(EOMONTH(BA$15,0))),
$DH37="день_2",
$DR37/30*MAX(MIN($AX37,EOMONTH(BA$15,0))-MAX($AW37,BA$15)+1,),
$DH37="раб.день",
$DR37/30*(IFERROR(
_xlfn.LET(_xlpm.VD,
CHOOSE(
{1;2;3;4;5;6;7;8;9;10;11;12;13;14;15;16;17;18},
45658,45659,45660,45661,45662,45663,45664,45665,45711,45724,45778,45779,45785,45786,45820,45821,45965,46022),
_xlfn.LET(_xlpm.DD,
MAX(MIN($AX37,EOMONTH(BA$15,0))-MAX($AW37,BA$15),),
_xlfn.IFS(
AND(MONTH($AW37)=MONTH(BA$15),MONTH($AX37)&lt;&gt;MONTH(BA$15)),
NETWORKDAYS.INTL($AW37,$AW37+_xlpm.DD,1,_xlpm.VD),
AND(MONTH($AW37)&lt;&gt;MONTH(BA$15),MONTH($AX37)=MONTH(BA$15)),
NETWORKDAYS.INTL(($AX37)-_xlpm.DD,$AX37,1,_xlpm.VD),
AND(MONTH($AW37)&lt;MONTH(BA$15),MONTH($AX37)&gt;MONTH(BA$15)),
NETWORKDAYS.INTL((EOMONTH(BA$15-1,1))-_xlpm.DD,EOMONTH(BA$15-1,1),1,_xlpm.VD),
AND(MONTH($AW37)=MONTH(BA$15),MONTH($AX37)=MONTH(BA$15)),
NETWORKDAYS.INTL($AW37,$AX37,1,_xlpm.VD)))),0)),
$DH37="месяц",
$DR37*BA37,
$DH37="неделя",
$DR37*BA37/7*(ROUNDUP((DAY(EOMONTH(BA$15,0)))/4,0))),
0)</f>
        <v/>
      </c>
      <c r="DU37" s="125">
        <f t="array" ref="DU37">
IFERROR(_xlfn.IFS(
$DH37="день_1",
$DR37*$BL37/($AX37-$AW37+1)*BB37*(DAY(EOMONTH(BB$15,0))),
$DH37="день_2",
$DR37/30*MAX(MIN($AX37,EOMONTH(BB$15,0))-MAX($AW37,BB$15)+1,),
$DH37="раб.день",
$DR37/30*(IFERROR(
_xlfn.LET(_xlpm.VD,
CHOOSE(
{1;2;3;4;5;6;7;8;9;10;11;12;13;14;15;16;17;18},
45658,45659,45660,45661,45662,45663,45664,45665,45711,45724,45778,45779,45785,45786,45820,45821,45965,46022),
_xlfn.LET(_xlpm.DD,
MAX(MIN($AX37,EOMONTH(BB$15,0))-MAX($AW37,BB$15),),
_xlfn.IFS(
AND(MONTH($AW37)=MONTH(BB$15),MONTH($AX37)&lt;&gt;MONTH(BB$15)),
NETWORKDAYS.INTL($AW37,$AW37+_xlpm.DD,1,_xlpm.VD),
AND(MONTH($AW37)&lt;&gt;MONTH(BB$15),MONTH($AX37)=MONTH(BB$15)),
NETWORKDAYS.INTL(($AX37)-_xlpm.DD,$AX37,1,_xlpm.VD),
AND(MONTH($AW37)&lt;MONTH(BB$15),MONTH($AX37)&gt;MONTH(BB$15)),
NETWORKDAYS.INTL((EOMONTH(BB$15-1,1))-_xlpm.DD,EOMONTH(BB$15-1,1),1,_xlpm.VD),
AND(MONTH($AW37)=MONTH(BB$15),MONTH($AX37)=MONTH(BB$15)),
NETWORKDAYS.INTL($AW37,$AX37,1,_xlpm.VD)))),0)),
$DH37="месяц",
$DR37*BB37,
$DH37="неделя",
$DR37*BB37/7*(ROUNDUP((DAY(EOMONTH(BB$15,0)))/4,0))),
0)</f>
        <v/>
      </c>
      <c r="DV37" s="125">
        <f t="array" ref="DV37">
IFERROR(_xlfn.IFS(
$DH37="день_1",
$DR37*$BL37/($AX37-$AW37+1)*BC37*(DAY(EOMONTH(BC$15,0))),
$DH37="день_2",
$DR37/30*MAX(MIN($AX37,EOMONTH(BC$15,0))-MAX($AW37,BC$15)+1,),
$DH37="раб.день",
$DR37/30*(IFERROR(
_xlfn.LET(_xlpm.VD,
CHOOSE(
{1;2;3;4;5;6;7;8;9;10;11;12;13;14;15;16;17;18},
45658,45659,45660,45661,45662,45663,45664,45665,45711,45724,45778,45779,45785,45786,45820,45821,45965,46022),
_xlfn.LET(_xlpm.DD,
MAX(MIN($AX37,EOMONTH(BC$15,0))-MAX($AW37,BC$15),),
_xlfn.IFS(
AND(MONTH($AW37)=MONTH(BC$15),MONTH($AX37)&lt;&gt;MONTH(BC$15)),
NETWORKDAYS.INTL($AW37,$AW37+_xlpm.DD,1,_xlpm.VD),
AND(MONTH($AW37)&lt;&gt;MONTH(BC$15),MONTH($AX37)=MONTH(BC$15)),
NETWORKDAYS.INTL(($AX37)-_xlpm.DD,$AX37,1,_xlpm.VD),
AND(MONTH($AW37)&lt;MONTH(BC$15),MONTH($AX37)&gt;MONTH(BC$15)),
NETWORKDAYS.INTL((EOMONTH(BC$15-1,1))-_xlpm.DD,EOMONTH(BC$15-1,1),1,_xlpm.VD),
AND(MONTH($AW37)=MONTH(BC$15),MONTH($AX37)=MONTH(BC$15)),
NETWORKDAYS.INTL($AW37,$AX37,1,_xlpm.VD)))),0)),
$DH37="месяц",
$DR37*BC37,
$DH37="неделя",
$DR37*BC37/7*(ROUNDUP((DAY(EOMONTH(BC$15,0)))/4,0))),
0)</f>
        <v/>
      </c>
      <c r="DW37" s="125">
        <f t="array" ref="DW37">
IFERROR(_xlfn.IFS(
$DH37="день_1",
$DR37*$BL37/($AX37-$AW37+1)*BD37*(DAY(EOMONTH(BD$15,0))),
$DH37="день_2",
$DR37/30*MAX(MIN($AX37,EOMONTH(BD$15,0))-MAX($AW37,BD$15)+1,),
$DH37="раб.день",
$DR37/30*(IFERROR(
_xlfn.LET(_xlpm.VD,
CHOOSE(
{1;2;3;4;5;6;7;8;9;10;11;12;13;14;15;16;17;18},
45658,45659,45660,45661,45662,45663,45664,45665,45711,45724,45778,45779,45785,45786,45820,45821,45965,46022),
_xlfn.LET(_xlpm.DD,
MAX(MIN($AX37,EOMONTH(BD$15,0))-MAX($AW37,BD$15),),
_xlfn.IFS(
AND(MONTH($AW37)=MONTH(BD$15),MONTH($AX37)&lt;&gt;MONTH(BD$15)),
NETWORKDAYS.INTL($AW37,$AW37+_xlpm.DD,1,_xlpm.VD),
AND(MONTH($AW37)&lt;&gt;MONTH(BD$15),MONTH($AX37)=MONTH(BD$15)),
NETWORKDAYS.INTL(($AX37)-_xlpm.DD,$AX37,1,_xlpm.VD),
AND(MONTH($AW37)&lt;MONTH(BD$15),MONTH($AX37)&gt;MONTH(BD$15)),
NETWORKDAYS.INTL((EOMONTH(BD$15-1,1))-_xlpm.DD,EOMONTH(BD$15-1,1),1,_xlpm.VD),
AND(MONTH($AW37)=MONTH(BD$15),MONTH($AX37)=MONTH(BD$15)),
NETWORKDAYS.INTL($AW37,$AX37,1,_xlpm.VD)))),0)),
$DH37="месяц",
$DR37*BD37,
$DH37="неделя",
$DR37*BD37/7*(ROUNDUP((DAY(EOMONTH(BD$15,0)))/4,0))),
0)</f>
        <v/>
      </c>
      <c r="DX37" s="125">
        <f t="array" ref="DX37">
IFERROR(_xlfn.IFS(
$DH37="день_1",
$DR37*$BL37/($AX37-$AW37+1)*BE37*(DAY(EOMONTH(BE$15,0))),
$DH37="день_2",
$DR37/30*MAX(MIN($AX37,EOMONTH(BE$15,0))-MAX($AW37,BE$15)+1,),
$DH37="раб.день",
$DR37/30*(IFERROR(
_xlfn.LET(_xlpm.VD,
CHOOSE(
{1;2;3;4;5;6;7;8;9;10;11;12;13;14;15;16;17;18},
45658,45659,45660,45661,45662,45663,45664,45665,45711,45724,45778,45779,45785,45786,45820,45821,45965,46022),
_xlfn.LET(_xlpm.DD,
MAX(MIN($AX37,EOMONTH(BE$15,0))-MAX($AW37,BE$15),),
_xlfn.IFS(
AND(MONTH($AW37)=MONTH(BE$15),MONTH($AX37)&lt;&gt;MONTH(BE$15)),
NETWORKDAYS.INTL($AW37,$AW37+_xlpm.DD,1,_xlpm.VD),
AND(MONTH($AW37)&lt;&gt;MONTH(BE$15),MONTH($AX37)=MONTH(BE$15)),
NETWORKDAYS.INTL(($AX37)-_xlpm.DD,$AX37,1,_xlpm.VD),
AND(MONTH($AW37)&lt;MONTH(BE$15),MONTH($AX37)&gt;MONTH(BE$15)),
NETWORKDAYS.INTL((EOMONTH(BE$15-1,1))-_xlpm.DD,EOMONTH(BE$15-1,1),1,_xlpm.VD),
AND(MONTH($AW37)=MONTH(BE$15),MONTH($AX37)=MONTH(BE$15)),
NETWORKDAYS.INTL($AW37,$AX37,1,_xlpm.VD)))),0)),
$DH37="месяц",
$DR37*BE37,
$DH37="неделя",
$DR37*BE37/7*(ROUNDUP((DAY(EOMONTH(BE$15,0)))/4,0))),
0)</f>
        <v/>
      </c>
      <c r="DY37" s="125">
        <f t="array" ref="DY37">
IFERROR(_xlfn.IFS(
$DH37="день_1",
$DR37*$BL37/($AX37-$AW37+1)*BF37*(DAY(EOMONTH(BF$15,0))),
$DH37="день_2",
$DR37/30*MAX(MIN($AX37,EOMONTH(BF$15,0))-MAX($AW37,BF$15)+1,),
$DH37="раб.день",
$DR37/30*(IFERROR(
_xlfn.LET(_xlpm.VD,
CHOOSE(
{1;2;3;4;5;6;7;8;9;10;11;12;13;14;15;16;17;18},
45658,45659,45660,45661,45662,45663,45664,45665,45711,45724,45778,45779,45785,45786,45820,45821,45965,46022),
_xlfn.LET(_xlpm.DD,
MAX(MIN($AX37,EOMONTH(BF$15,0))-MAX($AW37,BF$15),),
_xlfn.IFS(
AND(MONTH($AW37)=MONTH(BF$15),MONTH($AX37)&lt;&gt;MONTH(BF$15)),
NETWORKDAYS.INTL($AW37,$AW37+_xlpm.DD,1,_xlpm.VD),
AND(MONTH($AW37)&lt;&gt;MONTH(BF$15),MONTH($AX37)=MONTH(BF$15)),
NETWORKDAYS.INTL(($AX37)-_xlpm.DD,$AX37,1,_xlpm.VD),
AND(MONTH($AW37)&lt;MONTH(BF$15),MONTH($AX37)&gt;MONTH(BF$15)),
NETWORKDAYS.INTL((EOMONTH(BF$15-1,1))-_xlpm.DD,EOMONTH(BF$15-1,1),1,_xlpm.VD),
AND(MONTH($AW37)=MONTH(BF$15),MONTH($AX37)=MONTH(BF$15)),
NETWORKDAYS.INTL($AW37,$AX37,1,_xlpm.VD)))),0)),
$DH37="месяц",
$DR37*BF37,
$DH37="неделя",
$DR37*BF37/7*(ROUNDUP((DAY(EOMONTH(BF$15,0)))/4,0))),
0)</f>
        <v/>
      </c>
      <c r="DZ37" s="125">
        <f t="array" ref="DZ37">
IFERROR(_xlfn.IFS(
$DH37="день_1",
$DR37*$BL37/($AX37-$AW37+1)*BG37*(DAY(EOMONTH(BG$15,0))),
$DH37="день_2",
$DR37/30*MAX(MIN($AX37,EOMONTH(BG$15,0))-MAX($AW37,BG$15)+1,),
$DH37="раб.день",
$DR37/30*(IFERROR(
_xlfn.LET(_xlpm.VD,
CHOOSE(
{1;2;3;4;5;6;7;8;9;10;11;12;13;14;15;16;17;18},
45658,45659,45660,45661,45662,45663,45664,45665,45711,45724,45778,45779,45785,45786,45820,45821,45965,46022),
_xlfn.LET(_xlpm.DD,
MAX(MIN($AX37,EOMONTH(BG$15,0))-MAX($AW37,BG$15),),
_xlfn.IFS(
AND(MONTH($AW37)=MONTH(BG$15),MONTH($AX37)&lt;&gt;MONTH(BG$15)),
NETWORKDAYS.INTL($AW37,$AW37+_xlpm.DD,1,_xlpm.VD),
AND(MONTH($AW37)&lt;&gt;MONTH(BG$15),MONTH($AX37)=MONTH(BG$15)),
NETWORKDAYS.INTL(($AX37)-_xlpm.DD,$AX37,1,_xlpm.VD),
AND(MONTH($AW37)&lt;MONTH(BG$15),MONTH($AX37)&gt;MONTH(BG$15)),
NETWORKDAYS.INTL((EOMONTH(BG$15-1,1))-_xlpm.DD,EOMONTH(BG$15-1,1),1,_xlpm.VD),
AND(MONTH($AW37)=MONTH(BG$15),MONTH($AX37)=MONTH(BG$15)),
NETWORKDAYS.INTL($AW37,$AX37,1,_xlpm.VD)))),0)),
$DH37="месяц",
$DR37*BG37,
$DH37="неделя",
$DR37*BG37/7*(ROUNDUP((DAY(EOMONTH(BG$15,0)))/4,0))),
0)</f>
        <v/>
      </c>
      <c r="EA37" s="125">
        <f t="array" ref="EA37">
IFERROR(_xlfn.IFS(
$DH37="день_1",
$DR37*$BL37/($AX37-$AW37+1)*BH37*(DAY(EOMONTH(BH$15,0))),
$DH37="день_2",
$DR37/30*MAX(MIN($AX37,EOMONTH(BH$15,0))-MAX($AW37,BH$15)+1,),
$DH37="раб.день",
$DR37/30*(IFERROR(
_xlfn.LET(_xlpm.VD,
CHOOSE(
{1;2;3;4;5;6;7;8;9;10;11;12;13;14;15;16;17;18},
45658,45659,45660,45661,45662,45663,45664,45665,45711,45724,45778,45779,45785,45786,45820,45821,45965,46022),
_xlfn.LET(_xlpm.DD,
MAX(MIN($AX37,EOMONTH(BH$15,0))-MAX($AW37,BH$15),),
_xlfn.IFS(
AND(MONTH($AW37)=MONTH(BH$15),MONTH($AX37)&lt;&gt;MONTH(BH$15)),
NETWORKDAYS.INTL($AW37,$AW37+_xlpm.DD,1,_xlpm.VD),
AND(MONTH($AW37)&lt;&gt;MONTH(BH$15),MONTH($AX37)=MONTH(BH$15)),
NETWORKDAYS.INTL(($AX37)-_xlpm.DD,$AX37,1,_xlpm.VD),
AND(MONTH($AW37)&lt;MONTH(BH$15),MONTH($AX37)&gt;MONTH(BH$15)),
NETWORKDAYS.INTL((EOMONTH(BH$15-1,1))-_xlpm.DD,EOMONTH(BH$15-1,1),1,_xlpm.VD),
AND(MONTH($AW37)=MONTH(BH$15),MONTH($AX37)=MONTH(BH$15)),
NETWORKDAYS.INTL($AW37,$AX37,1,_xlpm.VD)))),0)),
$DH37="месяц",
$DR37*BH37,
$DH37="неделя",
$DR37*BH37/7*(ROUNDUP((DAY(EOMONTH(BH$15,0)))/4,0))),
0)</f>
        <v/>
      </c>
      <c r="EB37" s="125">
        <f t="array" ref="EB37">
IFERROR(_xlfn.IFS(
$DH37="день_1",
$DR37*$BL37/($AX37-$AW37+1)*BI37*(DAY(EOMONTH(BI$15,0))),
$DH37="день_2",
$DR37/30*MAX(MIN($AX37,EOMONTH(BI$15,0))-MAX($AW37,BI$15)+1,),
$DH37="раб.день",
$DR37/30*(IFERROR(
_xlfn.LET(_xlpm.VD,
CHOOSE(
{1;2;3;4;5;6;7;8;9;10;11;12;13;14;15;16;17;18},
45658,45659,45660,45661,45662,45663,45664,45665,45711,45724,45778,45779,45785,45786,45820,45821,45965,46022),
_xlfn.LET(_xlpm.DD,
MAX(MIN($AX37,EOMONTH(BI$15,0))-MAX($AW37,BI$15),),
_xlfn.IFS(
AND(MONTH($AW37)=MONTH(BI$15),MONTH($AX37)&lt;&gt;MONTH(BI$15)),
NETWORKDAYS.INTL($AW37,$AW37+_xlpm.DD,1,_xlpm.VD),
AND(MONTH($AW37)&lt;&gt;MONTH(BI$15),MONTH($AX37)=MONTH(BI$15)),
NETWORKDAYS.INTL(($AX37)-_xlpm.DD,$AX37,1,_xlpm.VD),
AND(MONTH($AW37)&lt;MONTH(BI$15),MONTH($AX37)&gt;MONTH(BI$15)),
NETWORKDAYS.INTL((EOMONTH(BI$15-1,1))-_xlpm.DD,EOMONTH(BI$15-1,1),1,_xlpm.VD),
AND(MONTH($AW37)=MONTH(BI$15),MONTH($AX37)=MONTH(BI$15)),
NETWORKDAYS.INTL($AW37,$AX37,1,_xlpm.VD)))),0)),
$DH37="месяц",
$DR37*BI37,
$DH37="неделя",
$DR37*BI37/7*(ROUNDUP((DAY(EOMONTH(BI$15,0)))/4,0))),
0)</f>
        <v/>
      </c>
      <c r="EC37" s="125">
        <f t="array" ref="EC37">
IFERROR(_xlfn.IFS(
$DH37="день_1",
$DR37*$BL37/($AX37-$AW37+1)*BJ37*(DAY(EOMONTH(BJ$15,0))),
$DH37="день_2",
$DR37/30*MAX(MIN($AX37,EOMONTH(BJ$15,0))-MAX($AW37,BJ$15)+1,),
$DH37="раб.день",
$DR37/30*(IFERROR(
_xlfn.LET(_xlpm.VD,
CHOOSE(
{1;2;3;4;5;6;7;8;9;10;11;12;13;14;15;16;17;18},
45658,45659,45660,45661,45662,45663,45664,45665,45711,45724,45778,45779,45785,45786,45820,45821,45965,46022),
_xlfn.LET(_xlpm.DD,
MAX(MIN($AX37,EOMONTH(BJ$15,0))-MAX($AW37,BJ$15),),
_xlfn.IFS(
AND(MONTH($AW37)=MONTH(BJ$15),MONTH($AX37)&lt;&gt;MONTH(BJ$15)),
NETWORKDAYS.INTL($AW37,$AW37+_xlpm.DD,1,_xlpm.VD),
AND(MONTH($AW37)&lt;&gt;MONTH(BJ$15),MONTH($AX37)=MONTH(BJ$15)),
NETWORKDAYS.INTL(($AX37)-_xlpm.DD,$AX37,1,_xlpm.VD),
AND(MONTH($AW37)&lt;MONTH(BJ$15),MONTH($AX37)&gt;MONTH(BJ$15)),
NETWORKDAYS.INTL((EOMONTH(BJ$15-1,1))-_xlpm.DD,EOMONTH(BJ$15-1,1),1,_xlpm.VD),
AND(MONTH($AW37)=MONTH(BJ$15),MONTH($AX37)=MONTH(BJ$15)),
NETWORKDAYS.INTL($AW37,$AX37,1,_xlpm.VD)))),0)),
$DH37="месяц",
$DR37*BJ37,
$DH37="неделя",
$DR37*BJ37/7*(ROUNDUP((DAY(EOMONTH(BJ$15,0)))/4,0))),
0)</f>
        <v/>
      </c>
      <c r="ED37" s="125">
        <f t="array" ref="ED37">
IFERROR(_xlfn.IFS(
$DH37="день_1",
$DR37*$BL37/($AX37-$AW37+1)*BK37*(DAY(EOMONTH(BK$15,0))),
$DH37="день_2",
$DR37/30*MAX(MIN($AX37,EOMONTH(BK$15,0))-MAX($AW37,BK$15)+1,),
$DH37="раб.день",
$DR37/30*(IFERROR(
_xlfn.LET(_xlpm.VD,
CHOOSE(
{1;2;3;4;5;6;7;8;9;10;11;12;13;14;15;16;17;18},
45658,45659,45660,45661,45662,45663,45664,45665,45711,45724,45778,45779,45785,45786,45820,45821,45965,46022),
_xlfn.LET(_xlpm.DD,
MAX(MIN($AX37,EOMONTH(BK$15,0))-MAX($AW37,BK$15),),
_xlfn.IFS(
AND(MONTH($AW37)=MONTH(BK$15),MONTH($AX37)&lt;&gt;MONTH(BK$15)),
NETWORKDAYS.INTL($AW37,$AW37+_xlpm.DD,1,_xlpm.VD),
AND(MONTH($AW37)&lt;&gt;MONTH(BK$15),MONTH($AX37)=MONTH(BK$15)),
NETWORKDAYS.INTL(($AX37)-_xlpm.DD,$AX37,1,_xlpm.VD),
AND(MONTH($AW37)&lt;MONTH(BK$15),MONTH($AX37)&gt;MONTH(BK$15)),
NETWORKDAYS.INTL((EOMONTH(BK$15-1,1))-_xlpm.DD,EOMONTH(BK$15-1,1),1,_xlpm.VD),
AND(MONTH($AW37)=MONTH(BK$15),MONTH($AX37)=MONTH(BK$15)),
NETWORKDAYS.INTL($AW37,$AX37,1,_xlpm.VD)))),0)),
$DH37="месяц",
$DR37*BK37,
$DH37="неделя",
$DR37*BK37/7*(ROUNDUP((DAY(EOMONTH(BK$15,0)))/4,0))),
0)</f>
        <v/>
      </c>
      <c r="EE37" s="125">
        <f>SUM($DS37,$DT37,$DU37,$DV37,$DW37,$DX37,$DY37,$DZ37,$EA37,$EB37,$EC37,$ED37)</f>
        <v/>
      </c>
      <c r="EF37" s="125">
        <f>IFERROR(ROUND($EE37*(1+$EP37),2),0)</f>
        <v/>
      </c>
      <c r="EG37" s="128" t="n">
        <v>1</v>
      </c>
      <c r="EH37" s="126" t="n">
        <v>0</v>
      </c>
      <c r="EI37" s="126">
        <f>ROUND(SUM($EH37:$EH37)*SUM($AB37:$AB37)*$EG37,2)</f>
        <v/>
      </c>
      <c r="EJ37" s="126">
        <f>ROUND($EI37*(1+$EP37),2)</f>
        <v/>
      </c>
      <c r="EK37" s="126" t="n">
        <v>0</v>
      </c>
      <c r="EL37" s="126">
        <f>ROUND(SUM($EK37:$EK37)*SUM($AB37:$AB37)*$EG37,2)</f>
        <v/>
      </c>
      <c r="EM37" s="126">
        <f>ROUND($EL37*(1+$EP37),2)</f>
        <v/>
      </c>
      <c r="EN37" s="126">
        <f>SUM($EE37,$EI37,$EL37)</f>
        <v/>
      </c>
      <c r="EO37" s="126">
        <f>SUM($EF37,$EJ37,$EM37)</f>
        <v/>
      </c>
      <c r="EP37" s="59" t="inlineStr">
        <is>
          <t>20%</t>
        </is>
      </c>
      <c r="EQ37" s="59" t="n"/>
      <c r="ER37" s="60">
        <f t="array" ref="ER37">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MATCH(ES37,
{"AMS";"RussOutdoor";"HD Outdoor";"Ingroup";"IQ";"Ledproduction";"LisChannel";"Logic";"Media-PPL";"NovikovTV | НовиковТВ";"SMA";"SOK";"КрокусТВ | CrocusTV | IndoorTV";"Сити";"ТЯК Москва"},
0)),"")</f>
        <v/>
      </c>
      <c r="ES37" s="60" t="n"/>
      <c r="ET37" s="60">
        <f t="array" ref="ET37">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MATCH(ES37,
{"AMS";"RussOutdoor";"HD Outdoor";"Ingroup";"IQ";"Ledproduction";"LisChannel";"Logic";"Media-PPL";"NovikovTV | НовиковТВ";"SMA";"SOK";"КрокусТВ | CrocusTV | IndoorTV";"Сити";"ТЯК Москва"},
0)),"")</f>
        <v/>
      </c>
      <c r="EU37" s="60" t="n"/>
      <c r="EV37" s="60" t="n"/>
      <c r="EX37" s="110">
        <f t="array" ref="EX37">
($AR37/30
+N("ТРАФИК ПЛОЩАДКИ"))*
(IFERROR(
_xlfn.LET(
_xlpm.GPR,
HLOOKUP($L37,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(MATCH($T37,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IF($Q37="цифровой",_xlpm.GPR/$AG37,_xlpm.GPR/60)),
0)
+N("DWELL TIME"))*
(IF($AB37=0,0,IF($AB37=1,0.3,IF($AB37=2,0.5,IF($AB37&gt;2,1))))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_xlfn.IFS($AC37="да",1.2,$AC37="нет",1)*
_xlfn.IFS($AD37="да",1.2,$AD37="нет",1)*
IF(R37="статический",1,1.2)*
$X37*
INDEX(
{1.2;1;1.2;1.2;1;1.2;1.2;1.2;1.2;1.2;1.2;1;1.2;1.2;1.2;1.2;1;1;1.2;1.2;1.2;1;1;1;1;1.2;1.2;1.2;1.2;1;1;1;1;1.2;1.2;1.2;1.2;1.2;1.2;1.2;1.2;1;1;1.2;1;1;1;1;1.5;1;1;1.5;1.5;1.2},
MATCH($Q37,_xlpm.MI,0)))&gt;{0.02;0.04;0.06;0.1;0.2;0.4;0.6;0.8;1;2;4;6})),
{0;1;2;3;4;5;6;7;8;9;10;11;12},
0)))
+N("КОЭФФИЦИЕНТ КОНТАКТА"))))*
(_xlfn.IFS($X37&lt;0.1,$X37/1000,$X37&gt;25,5.2,AND($X37&gt;=0.1,$X37&lt;=25),(($X37*2+0.1)/10)*($X37/10)))*
IFERROR((_xlfn.LET(
_xlpm.MA,
{0;0.8;0.85;0.9;0.95;1},
_xlpm.MAA,
{0;1;2;3;4;5},
INDEX(_xlpm.MA,MATCH(SUMPRODUCT(--((IF(ROUND(_xlpm.MAA,1)&gt;5,5,ROUND($AB37,1)))&gt;{0;1;2;3;4;5})),_xlpm.MAA,0)))
+N("КОЭФФИЦИЕНТ КОЛ-ВО КОНСТРУКЦИЙ")),1)*
$AB37,0))*
(IF($Q37="цифровой",$AG37/15*$AI37,1)
+N("ДЛЯ ЦИФРЫ"))</f>
        <v/>
      </c>
      <c r="EY37" s="110">
        <f>IFERROR(EX37*AY37,0)</f>
        <v/>
      </c>
      <c r="EZ37" s="131">
        <f>IFERROR(DP37/EY37*1000,0)</f>
        <v/>
      </c>
      <c r="FA37" s="112">
        <f>IFERROR(FC37/FB37,0)</f>
        <v/>
      </c>
      <c r="FB37" s="112">
        <f>IFERROR((FC37/(EY37/FF37*#REF!))*0.825,0)</f>
        <v/>
      </c>
      <c r="FC37" s="112">
        <f>IFERROR(((EX37*30/AR37)*100)/30,0)</f>
        <v/>
      </c>
      <c r="FD37" s="112">
        <f>IFERROR(EY37/G37*100%,0)</f>
        <v/>
      </c>
      <c r="FE37" s="112">
        <f>IFERROR(FD37/FC37*100%,0)</f>
        <v/>
      </c>
      <c r="FF37" s="110">
        <f>IFERROR(AR37/30*AY37,0)</f>
        <v/>
      </c>
    </row>
    <row r="38" ht="13" customHeight="1">
      <c r="A38" s="59" t="n"/>
      <c r="B38" s="60" t="n"/>
      <c r="C38" s="60" t="n"/>
      <c r="D38" s="60">
        <f t="array" ref="D38">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MATCH($E38,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8" s="60">
        <f t="array" ref="E38">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MATCH($F38,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8" s="60" t="inlineStr"/>
      <c r="G38" s="60" t="n"/>
      <c r="H38" s="60">
        <f t="array" ref="H38">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MATCH($I38,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8" s="60" t="n"/>
      <c r="J38" s="60" t="n"/>
      <c r="K38" s="60" t="n"/>
      <c r="L38" s="60" t="n"/>
      <c r="M38" s="60" t="n"/>
      <c r="N38" s="60" t="n"/>
      <c r="O38" s="60" t="n"/>
      <c r="P38" s="60">
        <f t="array" ref="P38">
_xlfn.IFS(
ISNUMBER(MATCH($Q38,{"шелфбаннер","разделитель","монетница","чековая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ISNUMBER(MATCH($Q38,{"LED/LCD","видеокулер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ISNUMBER(MATCH($Q38,{"автомобиль","машина","выставочное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ISNUMBER(MATCH($Q38,{"билборд","лифтовая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ISNUMBER(MATCH($Q38,{"навигация","подвесной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ISNUMBER(MATCH($Q38,{"движущаяся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ISNUMBER(MATCH($Q38,{"каталог","журнал"},)),
"Пресса",
$Q38="","")</f>
        <v/>
      </c>
      <c r="Q38" s="60" t="n"/>
      <c r="R38" s="60">
        <f t="array" ref="R38">
IFERROR(
_xlfn.IFS(
OR(ISNUMBER(MATCH($Q38,{"экспозиция","макет","стенд","автостенд","авто стенд","выставочное пространство","выставочные стенды","модульные выставочные стенды","3Д конструкция","3D конструкция"},)),P38="Экспонирование"),
"нестандартный",
ISNUMBER(MATCH($Q38,{"скроллер","призматрон"},)),
"динамический",
$P38="Видео",
"цифровой",
OR($P38="Пресса",$P38="Щит",$P38="POSm",$P38="Подвес",$P38="Брендирование/оклейка"),
"статический"),"")</f>
        <v/>
      </c>
      <c r="S38" s="59" t="n"/>
      <c r="T38" s="60" t="n"/>
      <c r="U38" s="60" t="n"/>
      <c r="V38" s="60">
        <f>
IF(P38="Видео",
"цифровой постер/ролик",
IF(ISNUMBER(MATCH(Q38,{"короб световой","короб световой | лайтбокс","короб световой | кристалайт","лайтбокс","лайт бокс","кристалайт","LB","lightbox"},)),
"бэклит",
IF(P38="Брендирование/оклейка",
"перфарированная пленка/самоклейка",
IF(P38="Экспонирование",
"под запрос",
IF(P38="Подвес",
"баннер/ткань",
"")))))</f>
        <v/>
      </c>
      <c r="W38" s="59" t="n"/>
      <c r="X38" s="59" t="n"/>
      <c r="Y38" s="59" t="n"/>
      <c r="Z38" s="61" t="n"/>
      <c r="AA38" s="61" t="n"/>
      <c r="AB38" s="61">
        <f>IF(BL38&gt;0,Z38,0)</f>
        <v/>
      </c>
      <c r="AC38" s="59" t="n"/>
      <c r="AD38" s="59" t="n"/>
      <c r="AE38" s="59" t="n"/>
      <c r="AF38" s="59" t="n"/>
      <c r="AG38" s="59" t="n"/>
      <c r="AH38" s="59" t="n"/>
      <c r="AI38" s="59" t="n"/>
      <c r="AJ38" s="59" t="n"/>
      <c r="AK38" s="59" t="n"/>
      <c r="AL38" s="62">
        <f>IFERROR(IF(OR(R38="статический",R38="динамический",R38="нестандартный",R38="",R38=""),"-",IF(AND(AH38="-",AI38="-"),"-",AK38*3600/AH38*AI38)),"-")</f>
        <v/>
      </c>
      <c r="AM38" s="62">
        <f>IFERROR(IF(OR(R38="статический",R38="динамический",R38="",R38="", R38="BTL",R38="нестандартный"),"-",AG38*AI38*AL38/60),"-")</f>
        <v/>
      </c>
      <c r="AN38" s="63">
        <f>IFERROR(IF(AH38="","-",AG38*AI38/AH38),"-")</f>
        <v/>
      </c>
      <c r="AO38" s="59">
        <f>IFERROR(IF(OR($R38="статический",$R38="динамический",$R38="",$R38="",$R38="BTL",$R38="нестандартный"),"-",$AL38*$AY38),"-")</f>
        <v/>
      </c>
      <c r="AP38" s="62">
        <f>IFERROR(IF(OR($R38="статический",$R38="динамический",$R38="",$R38="",$R38="BTL",$R38="нестандартный"),"-",$AM38*AY38),"-")</f>
        <v/>
      </c>
      <c r="AQ38" s="64" t="n"/>
      <c r="AR38" s="61" t="n"/>
      <c r="AS38" s="61" t="n"/>
      <c r="AT38" s="61" t="n"/>
      <c r="AU38" s="65" t="n"/>
      <c r="AV38" s="124">
        <f>IFERROR(DR38/AT38*1000,"n/a")</f>
        <v/>
      </c>
      <c r="AW38" s="67" t="n">
        <v>17</v>
      </c>
      <c r="AX38" s="67" t="n"/>
      <c r="AY38" s="43">
        <f>IFERROR(IF(OR($AW38="",$AX38=""),"",_xlfn.DAYS($AX38+1,$AW38)),"")</f>
        <v/>
      </c>
      <c r="AZ38" s="68">
        <f t="array" ref="AZ38">
_xlfn.LET(_xlpm.COEFF,
IF($AW38+$AX38=0,0,IF(MAX(MIN($AX38,EOMONTH(AZ$15,0))-MAX($AW38,AZ$15)+1,)&gt;0,1,0)),
_xlfn.IFS(
$ES38="LisChannel",
_xlpm.COEFF*
INDEX({1;1;1.2;1.2;1;1;1;1;1.2;1.2;1.2;1.2},
MATCH(MONTH(AZ$15),
{1,2,3,4,5,6,7,8,9,10,11,12})),
CONCATENATE($ES38," ",$L38)="RussOutdoor метро",
_xlpm.COEFF*
INDEX({0.8;0.9;1.1;1.1;1;1;1;1;1.1;1.1;1.1;1.1},
MATCH(MONTH(AZ$15),
{1,2,3,4,5,6,7,8,9,10,11,12})),
$ES38&lt;&gt;"LisChannel",
_xlpm.COEFF,
$ES38&lt;&gt;"RussOutdoor",
_xlpm.COEFF))</f>
        <v/>
      </c>
      <c r="BA38" s="68">
        <f t="array" ref="BA38">
_xlfn.LET(_xlpm.COEFF,
IF($AW38+$AX38=0,0,IF(MAX(MIN($AX38,EOMONTH(BA$15,0))-MAX($AW38,BA$15)+1,)&gt;0,1,0)),
_xlfn.IFS(
$ES38="LisChannel",
_xlpm.COEFF*
INDEX({1;1;1.2;1.2;1;1;1;1;1.2;1.2;1.2;1.2},
MATCH(MONTH(BA$15),
{1,2,3,4,5,6,7,8,9,10,11,12})),
CONCATENATE($ES38," ",$L38)="RussOutdoor метро",
_xlpm.COEFF*
INDEX({0.8;0.9;1.1;1.1;1;1;1;1;1.1;1.1;1.1;1.1},
MATCH(MONTH(BA$15),
{1,2,3,4,5,6,7,8,9,10,11,12})),
$ES38&lt;&gt;"LisChannel",
_xlpm.COEFF,
$ES38&lt;&gt;"RussOutdoor",
_xlpm.COEFF))</f>
        <v/>
      </c>
      <c r="BB38" s="68">
        <f t="array" ref="BB38">
_xlfn.LET(_xlpm.COEFF,
IF($AW38+$AX38=0,0,IF(MAX(MIN($AX38,EOMONTH(BB$15,0))-MAX($AW38,BB$15)+1,)&gt;0,1,0)),
_xlfn.IFS(
$ES38="LisChannel",
_xlpm.COEFF*
INDEX({1;1;1.2;1.2;1;1;1;1;1.2;1.2;1.2;1.2},
MATCH(MONTH(BB$15),
{1,2,3,4,5,6,7,8,9,10,11,12})),
CONCATENATE($ES38," ",$L38)="RussOutdoor метро",
_xlpm.COEFF*
INDEX({0.8;0.9;1.1;1.1;1;1;1;1;1.1;1.1;1.1;1.1},
MATCH(MONTH(BB$15),
{1,2,3,4,5,6,7,8,9,10,11,12})),
$ES38&lt;&gt;"LisChannel",
_xlpm.COEFF,
$ES38&lt;&gt;"RussOutdoor",
_xlpm.COEFF))</f>
        <v/>
      </c>
      <c r="BC38" s="68">
        <f t="array" ref="BC38">
_xlfn.LET(_xlpm.COEFF,
IF($AW38+$AX38=0,0,IF(MAX(MIN($AX38,EOMONTH(BC$15,0))-MAX($AW38,BC$15)+1,)&gt;0,1,0)),
_xlfn.IFS(
$ES38="LisChannel",
_xlpm.COEFF*
INDEX({1;1;1.2;1.2;1;1;1;1;1.2;1.2;1.2;1.2},
MATCH(MONTH(BC$15),
{1,2,3,4,5,6,7,8,9,10,11,12})),
CONCATENATE($ES38," ",$L38)="RussOutdoor метро",
_xlpm.COEFF*
INDEX({0.8;0.9;1.1;1.1;1;1;1;1;1.1;1.1;1.1;1.1},
MATCH(MONTH(BC$15),
{1,2,3,4,5,6,7,8,9,10,11,12})),
$ES38&lt;&gt;"LisChannel",
_xlpm.COEFF,
$ES38&lt;&gt;"RussOutdoor",
_xlpm.COEFF))</f>
        <v/>
      </c>
      <c r="BD38" s="68">
        <f t="array" ref="BD38">
_xlfn.LET(_xlpm.COEFF,
IF($AW38+$AX38=0,0,IF(MAX(MIN($AX38,EOMONTH(BD$15,0))-MAX($AW38,BD$15)+1,)&gt;0,1,0)),
_xlfn.IFS(
$ES38="LisChannel",
_xlpm.COEFF*
INDEX({1;1;1.2;1.2;1;1;1;1;1.2;1.2;1.2;1.2},
MATCH(MONTH(BD$15),
{1,2,3,4,5,6,7,8,9,10,11,12})),
CONCATENATE($ES38," ",$L38)="RussOutdoor метро",
_xlpm.COEFF*
INDEX({0.8;0.9;1.1;1.1;1;1;1;1;1.1;1.1;1.1;1.1},
MATCH(MONTH(BD$15),
{1,2,3,4,5,6,7,8,9,10,11,12})),
$ES38&lt;&gt;"LisChannel",
_xlpm.COEFF,
$ES38&lt;&gt;"RussOutdoor",
_xlpm.COEFF))</f>
        <v/>
      </c>
      <c r="BE38" s="68">
        <f t="array" ref="BE38">
_xlfn.LET(_xlpm.COEFF,
IF($AW38+$AX38=0,0,IF(MAX(MIN($AX38,EOMONTH(BE$15,0))-MAX($AW38,BE$15)+1,)&gt;0,1,0)),
_xlfn.IFS(
$ES38="LisChannel",
_xlpm.COEFF*
INDEX({1;1;1.2;1.2;1;1;1;1;1.2;1.2;1.2;1.2},
MATCH(MONTH(BE$15),
{1,2,3,4,5,6,7,8,9,10,11,12})),
CONCATENATE($ES38," ",$L38)="RussOutdoor метро",
_xlpm.COEFF*
INDEX({0.8;0.9;1.1;1.1;1;1;1;1;1.1;1.1;1.1;1.1},
MATCH(MONTH(BE$15),
{1,2,3,4,5,6,7,8,9,10,11,12})),
$ES38&lt;&gt;"LisChannel",
_xlpm.COEFF,
$ES38&lt;&gt;"RussOutdoor",
_xlpm.COEFF))</f>
        <v/>
      </c>
      <c r="BF38" s="68">
        <f t="array" ref="BF38">
_xlfn.LET(_xlpm.COEFF,
IF($AW38+$AX38=0,0,IF(MAX(MIN($AX38,EOMONTH(BF$15,0))-MAX($AW38,BF$15)+1,)&gt;0,1,0)),
_xlfn.IFS(
$ES38="LisChannel",
_xlpm.COEFF*
INDEX({1;1;1.2;1.2;1;1;1;1;1.2;1.2;1.2;1.2},
MATCH(MONTH(BF$15),
{1,2,3,4,5,6,7,8,9,10,11,12})),
CONCATENATE($ES38," ",$L38)="RussOutdoor метро",
_xlpm.COEFF*
INDEX({0.8;0.9;1.1;1.1;1;1;1;1;1.1;1.1;1.1;1.1},
MATCH(MONTH(BF$15),
{1,2,3,4,5,6,7,8,9,10,11,12})),
$ES38&lt;&gt;"LisChannel",
_xlpm.COEFF,
$ES38&lt;&gt;"RussOutdoor",
_xlpm.COEFF))</f>
        <v/>
      </c>
      <c r="BG38" s="68">
        <f t="array" ref="BG38">
_xlfn.LET(_xlpm.COEFF,
IF($AW38+$AX38=0,0,IF(MAX(MIN($AX38,EOMONTH(BG$15,0))-MAX($AW38,BG$15)+1,)&gt;0,1,0)),
_xlfn.IFS(
$ES38="LisChannel",
_xlpm.COEFF*
INDEX({1;1;1.2;1.2;1;1;1;1;1.2;1.2;1.2;1.2},
MATCH(MONTH(BG$15),
{1,2,3,4,5,6,7,8,9,10,11,12})),
CONCATENATE($ES38," ",$L38)="RussOutdoor метро",
_xlpm.COEFF*
INDEX({0.8;0.9;1.1;1.1;1;1;1;1;1.1;1.1;1.1;1.1},
MATCH(MONTH(BG$15),
{1,2,3,4,5,6,7,8,9,10,11,12})),
$ES38&lt;&gt;"LisChannel",
_xlpm.COEFF,
$ES38&lt;&gt;"RussOutdoor",
_xlpm.COEFF))</f>
        <v/>
      </c>
      <c r="BH38" s="68">
        <f t="array" ref="BH38">
_xlfn.LET(_xlpm.COEFF,
IF($AW38+$AX38=0,0,IF(MAX(MIN($AX38,EOMONTH(BH$15,0))-MAX($AW38,BH$15)+1,)&gt;0,1,0)),
_xlfn.IFS(
$ES38="LisChannel",
_xlpm.COEFF*
INDEX({1;1;1.2;1.2;1;1;1;1;1.2;1.2;1.2;1.2},
MATCH(MONTH(BH$15),
{1,2,3,4,5,6,7,8,9,10,11,12})),
CONCATENATE($ES38," ",$L38)="RussOutdoor метро",
_xlpm.COEFF*
INDEX({0.8;0.9;1.1;1.1;1;1;1;1;1.1;1.1;1.1;1.1},
MATCH(MONTH(BH$15),
{1,2,3,4,5,6,7,8,9,10,11,12})),
$ES38&lt;&gt;"LisChannel",
_xlpm.COEFF,
$ES38&lt;&gt;"RussOutdoor",
_xlpm.COEFF))</f>
        <v/>
      </c>
      <c r="BI38" s="68">
        <f t="array" ref="BI38">
_xlfn.LET(_xlpm.COEFF,
IF($AW38+$AX38=0,0,IF(MAX(MIN($AX38,EOMONTH(BI$15,0))-MAX($AW38,BI$15)+1,)&gt;0,1,0)),
_xlfn.IFS(
$ES38="LisChannel",
_xlpm.COEFF*
INDEX({1;1;1.2;1.2;1;1;1;1;1.2;1.2;1.2;1.2},
MATCH(MONTH(BI$15),
{1,2,3,4,5,6,7,8,9,10,11,12})),
CONCATENATE($ES38," ",$L38)="RussOutdoor метро",
_xlpm.COEFF*
INDEX({0.8;0.9;1.1;1.1;1;1;1;1;1.1;1.1;1.1;1.1},
MATCH(MONTH(BI$15),
{1,2,3,4,5,6,7,8,9,10,11,12})),
$ES38&lt;&gt;"LisChannel",
_xlpm.COEFF,
$ES38&lt;&gt;"RussOutdoor",
_xlpm.COEFF))</f>
        <v/>
      </c>
      <c r="BJ38" s="68">
        <f t="array" ref="BJ38">
_xlfn.LET(_xlpm.COEFF,
IF($AW38+$AX38=0,0,IF(MAX(MIN($AX38,EOMONTH(BJ$15,0))-MAX($AW38,BJ$15)+1,)&gt;0,1,0)),
_xlfn.IFS(
$ES38="LisChannel",
_xlpm.COEFF*
INDEX({1;1;1.2;1.2;1;1;1;1;1.2;1.2;1.2;1.2},
MATCH(MONTH(BJ$15),
{1,2,3,4,5,6,7,8,9,10,11,12})),
CONCATENATE($ES38," ",$L38)="RussOutdoor метро",
_xlpm.COEFF*
INDEX({0.8;0.9;1.1;1.1;1;1;1;1;1.1;1.1;1.1;1.1},
MATCH(MONTH(BJ$15),
{1,2,3,4,5,6,7,8,9,10,11,12})),
$ES38&lt;&gt;"LisChannel",
_xlpm.COEFF,
$ES38&lt;&gt;"RussOutdoor",
_xlpm.COEFF))</f>
        <v/>
      </c>
      <c r="BK38" s="68">
        <f t="array" ref="BK38">
_xlfn.LET(_xlpm.COEFF,
IF($AW38+$AX38=0,0,IF(MAX(MIN($AX38,EOMONTH(BK$15,0))-MAX($AW38,BK$15)+1,)&gt;0,1,0)),
_xlfn.IFS(
$ES38="LisChannel",
_xlpm.COEFF*
INDEX({1;1;1.2;1.2;1;1;1;1;1.2;1.2;1.2;1.2},
MATCH(MONTH(BK$15),
{1,2,3,4,5,6,7,8,9,10,11,12})),
CONCATENATE($ES38," ",$L38)="RussOutdoor метро",
_xlpm.COEFF*
INDEX({0.8;0.9;1.1;1.1;1;1;1;1;1.1;1.1;1.1;1.1},
MATCH(MONTH(BK$15),
{1,2,3,4,5,6,7,8,9,10,11,12})),
$ES38&lt;&gt;"LisChannel",
_xlpm.COEFF,
$ES38&lt;&gt;"RussOutdoor",
_xlpm.COEFF))</f>
        <v/>
      </c>
      <c r="BL38" s="62">
        <f>COUNTIFS($AZ38:$BK38,"&gt;0")</f>
        <v/>
      </c>
      <c r="BM38" s="65" t="n"/>
      <c r="BN38" s="125">
        <f>$DJ38</f>
        <v/>
      </c>
      <c r="BO38" s="63">
        <f>$DQ38</f>
        <v/>
      </c>
      <c r="BP38" s="125">
        <f>
IFERROR(
IF($BL38=0,0,
$BN38*(1-$BO38)),
0)</f>
        <v/>
      </c>
      <c r="BQ38" s="125">
        <f t="array" ref="BQ38">
IFERROR(
_xlfn.IFS(
$DH38="день_1",
$BP38*$BL38/($AX38-$AW38+1)*AZ38*(DAY(EOMONTH(AZ$15,0))),
$DH38="день_2",
$BP38/30*MAX(MIN($AX38,EOMONTH(AZ$15,0))-MAX($AW38,AZ$15)+1,),
$DH38="раб.день",
$BP38/30*(IFERROR(
_xlfn.LET(_xlpm.VD,
CHOOSE(
{1;2;3;4;5;6;7;8;9;10;11;12;13;14;15;16;17;18},
45658,45659,45660,45661,45662,45663,45664,45665,45711,45724,45778,45779,45785,45786,45820,45821,45965,46022),
_xlfn.LET(_xlpm.DD,
MAX(MIN($AX38,EOMONTH(AZ$15,0))-MAX($AW38,AZ$15),),
_xlfn.IFS(
AND(MONTH($AW38)=MONTH(AZ$15),MONTH($AX38)&lt;&gt;MONTH(AZ$15)),
NETWORKDAYS.INTL($AW38,$AW38+_xlpm.DD,1,_xlpm.VD),
AND(MONTH($AW38)&lt;&gt;MONTH(AZ$15),MONTH($AX38)=MONTH(AZ$15)),
NETWORKDAYS.INTL(($AX38)-_xlpm.DD,$AX38,1,_xlpm.VD),
AND(MONTH($AW38)&lt;MONTH(AZ$15),MONTH($AX38)&gt;MONTH(AZ$15)),
NETWORKDAYS.INTL((EOMONTH(AZ$15-1,1))-_xlpm.DD,EOMONTH(AZ$15-1,1),1,_xlpm.VD),
AND(MONTH($AW38)=MONTH(AZ$15),MONTH($AX38)=MONTH(AZ$15)),
NETWORKDAYS.INTL($AW38,$AX38,1,_xlpm.VD)))),0)),
$DH38="месяц",
$BP38*AZ38,
$DH38="неделя",
$BP38*AZ38/7*(ROUNDUP((DAY(EOMONTH(AZ$15,0)))/4,0))),
0)</f>
        <v/>
      </c>
      <c r="BR38" s="125">
        <f t="array" ref="BR38">
IFERROR(
_xlfn.IFS(
$DH38="день_1",
$BP38*$BL38/($AX38-$AW38+1)*BA38*(DAY(EOMONTH(BA$15,0))),
$DH38="день_2",
$BP38/30*MAX(MIN($AX38,EOMONTH(BA$15,0))-MAX($AW38,BA$15)+1,),
$DH38="раб.день",
$BP38/30*(IFERROR(
_xlfn.LET(_xlpm.VD,
CHOOSE(
{1;2;3;4;5;6;7;8;9;10;11;12;13;14;15;16;17;18},
45658,45659,45660,45661,45662,45663,45664,45665,45711,45724,45778,45779,45785,45786,45820,45821,45965,46022),
_xlfn.LET(_xlpm.DD,
MAX(MIN($AX38,EOMONTH(BA$15,0))-MAX($AW38,BA$15),),
_xlfn.IFS(
AND(MONTH($AW38)=MONTH(BA$15),MONTH($AX38)&lt;&gt;MONTH(BA$15)),
NETWORKDAYS.INTL($AW38,$AW38+_xlpm.DD,1,_xlpm.VD),
AND(MONTH($AW38)&lt;&gt;MONTH(BA$15),MONTH($AX38)=MONTH(BA$15)),
NETWORKDAYS.INTL(($AX38)-_xlpm.DD,$AX38,1,_xlpm.VD),
AND(MONTH($AW38)&lt;MONTH(BA$15),MONTH($AX38)&gt;MONTH(BA$15)),
NETWORKDAYS.INTL((EOMONTH(BA$15-1,1))-_xlpm.DD,EOMONTH(BA$15-1,1),1,_xlpm.VD),
AND(MONTH($AW38)=MONTH(BA$15),MONTH($AX38)=MONTH(BA$15)),
NETWORKDAYS.INTL($AW38,$AX38,1,_xlpm.VD)))),0)),
$DH38="месяц",
$BP38*BA38,
$DH38="неделя",
$BP38*BA38/7*(ROUNDUP((DAY(EOMONTH(BA$15,0)))/4,0))),
0)</f>
        <v/>
      </c>
      <c r="BS38" s="125">
        <f t="array" ref="BS38">
IFERROR(
_xlfn.IFS(
$DH38="день_1",
$BP38*$BL38/($AX38-$AW38+1)*BB38*(DAY(EOMONTH(BB$15,0))),
$DH38="день_2",
$BP38/30*MAX(MIN($AX38,EOMONTH(BB$15,0))-MAX($AW38,BB$15)+1,),
$DH38="раб.день",
$BP38/30*(IFERROR(
_xlfn.LET(_xlpm.VD,
CHOOSE(
{1;2;3;4;5;6;7;8;9;10;11;12;13;14;15;16;17;18},
45658,45659,45660,45661,45662,45663,45664,45665,45711,45724,45778,45779,45785,45786,45820,45821,45965,46022),
_xlfn.LET(_xlpm.DD,
MAX(MIN($AX38,EOMONTH(BB$15,0))-MAX($AW38,BB$15),),
_xlfn.IFS(
AND(MONTH($AW38)=MONTH(BB$15),MONTH($AX38)&lt;&gt;MONTH(BB$15)),
NETWORKDAYS.INTL($AW38,$AW38+_xlpm.DD,1,_xlpm.VD),
AND(MONTH($AW38)&lt;&gt;MONTH(BB$15),MONTH($AX38)=MONTH(BB$15)),
NETWORKDAYS.INTL(($AX38)-_xlpm.DD,$AX38,1,_xlpm.VD),
AND(MONTH($AW38)&lt;MONTH(BB$15),MONTH($AX38)&gt;MONTH(BB$15)),
NETWORKDAYS.INTL((EOMONTH(BB$15-1,1))-_xlpm.DD,EOMONTH(BB$15-1,1),1,_xlpm.VD),
AND(MONTH($AW38)=MONTH(BB$15),MONTH($AX38)=MONTH(BB$15)),
NETWORKDAYS.INTL($AW38,$AX38,1,_xlpm.VD)))),0)),
$DH38="месяц",
$BP38*BB38,
$DH38="неделя",
$BP38*BB38/7*(ROUNDUP((DAY(EOMONTH(BB$15,0)))/4,0))),
0)</f>
        <v/>
      </c>
      <c r="BT38" s="125">
        <f t="array" ref="BT38">
IFERROR(
_xlfn.IFS(
$DH38="день_1",
$BP38*$BL38/($AX38-$AW38+1)*BC38*(DAY(EOMONTH(BC$15,0))),
$DH38="день_2",
$BP38/30*MAX(MIN($AX38,EOMONTH(BC$15,0))-MAX($AW38,BC$15)+1,),
$DH38="раб.день",
$BP38/30*(IFERROR(
_xlfn.LET(_xlpm.VD,
CHOOSE(
{1;2;3;4;5;6;7;8;9;10;11;12;13;14;15;16;17;18},
45658,45659,45660,45661,45662,45663,45664,45665,45711,45724,45778,45779,45785,45786,45820,45821,45965,46022),
_xlfn.LET(_xlpm.DD,
MAX(MIN($AX38,EOMONTH(BC$15,0))-MAX($AW38,BC$15),),
_xlfn.IFS(
AND(MONTH($AW38)=MONTH(BC$15),MONTH($AX38)&lt;&gt;MONTH(BC$15)),
NETWORKDAYS.INTL($AW38,$AW38+_xlpm.DD,1,_xlpm.VD),
AND(MONTH($AW38)&lt;&gt;MONTH(BC$15),MONTH($AX38)=MONTH(BC$15)),
NETWORKDAYS.INTL(($AX38)-_xlpm.DD,$AX38,1,_xlpm.VD),
AND(MONTH($AW38)&lt;MONTH(BC$15),MONTH($AX38)&gt;MONTH(BC$15)),
NETWORKDAYS.INTL((EOMONTH(BC$15-1,1))-_xlpm.DD,EOMONTH(BC$15-1,1),1,_xlpm.VD),
AND(MONTH($AW38)=MONTH(BC$15),MONTH($AX38)=MONTH(BC$15)),
NETWORKDAYS.INTL($AW38,$AX38,1,_xlpm.VD)))),0)),
$DH38="месяц",
$BP38*BC38,
$DH38="неделя",
$BP38*BC38/7*(ROUNDUP((DAY(EOMONTH(BC$15,0)))/4,0))),
0)</f>
        <v/>
      </c>
      <c r="BU38" s="125">
        <f t="array" ref="BU38">
IFERROR(
_xlfn.IFS(
$DH38="день_1",
$BP38*$BL38/($AX38-$AW38+1)*BD38*(DAY(EOMONTH(BD$15,0))),
$DH38="день_2",
$BP38/30*MAX(MIN($AX38,EOMONTH(BD$15,0))-MAX($AW38,BD$15)+1,),
$DH38="раб.день",
$BP38/30*(IFERROR(
_xlfn.LET(_xlpm.VD,
CHOOSE(
{1;2;3;4;5;6;7;8;9;10;11;12;13;14;15;16;17;18},
45658,45659,45660,45661,45662,45663,45664,45665,45711,45724,45778,45779,45785,45786,45820,45821,45965,46022),
_xlfn.LET(_xlpm.DD,
MAX(MIN($AX38,EOMONTH(BD$15,0))-MAX($AW38,BD$15),),
_xlfn.IFS(
AND(MONTH($AW38)=MONTH(BD$15),MONTH($AX38)&lt;&gt;MONTH(BD$15)),
NETWORKDAYS.INTL($AW38,$AW38+_xlpm.DD,1,_xlpm.VD),
AND(MONTH($AW38)&lt;&gt;MONTH(BD$15),MONTH($AX38)=MONTH(BD$15)),
NETWORKDAYS.INTL(($AX38)-_xlpm.DD,$AX38,1,_xlpm.VD),
AND(MONTH($AW38)&lt;MONTH(BD$15),MONTH($AX38)&gt;MONTH(BD$15)),
NETWORKDAYS.INTL((EOMONTH(BD$15-1,1))-_xlpm.DD,EOMONTH(BD$15-1,1),1,_xlpm.VD),
AND(MONTH($AW38)=MONTH(BD$15),MONTH($AX38)=MONTH(BD$15)),
NETWORKDAYS.INTL($AW38,$AX38,1,_xlpm.VD)))),0)),
$DH38="месяц",
$BP38*BD38,
$DH38="неделя",
$BP38*BD38/7*(ROUNDUP((DAY(EOMONTH(BD$15,0)))/4,0))),
0)</f>
        <v/>
      </c>
      <c r="BV38" s="125">
        <f t="array" ref="BV38">
IFERROR(
_xlfn.IFS(
$DH38="день_1",
$BP38*$BL38/($AX38-$AW38+1)*BE38*(DAY(EOMONTH(BE$15,0))),
$DH38="день_2",
$BP38/30*MAX(MIN($AX38,EOMONTH(BE$15,0))-MAX($AW38,BE$15)+1,),
$DH38="раб.день",
$BP38/30*(IFERROR(
_xlfn.LET(_xlpm.VD,
CHOOSE(
{1;2;3;4;5;6;7;8;9;10;11;12;13;14;15;16;17;18},
45658,45659,45660,45661,45662,45663,45664,45665,45711,45724,45778,45779,45785,45786,45820,45821,45965,46022),
_xlfn.LET(_xlpm.DD,
MAX(MIN($AX38,EOMONTH(BE$15,0))-MAX($AW38,BE$15),),
_xlfn.IFS(
AND(MONTH($AW38)=MONTH(BE$15),MONTH($AX38)&lt;&gt;MONTH(BE$15)),
NETWORKDAYS.INTL($AW38,$AW38+_xlpm.DD,1,_xlpm.VD),
AND(MONTH($AW38)&lt;&gt;MONTH(BE$15),MONTH($AX38)=MONTH(BE$15)),
NETWORKDAYS.INTL(($AX38)-_xlpm.DD,$AX38,1,_xlpm.VD),
AND(MONTH($AW38)&lt;MONTH(BE$15),MONTH($AX38)&gt;MONTH(BE$15)),
NETWORKDAYS.INTL((EOMONTH(BE$15-1,1))-_xlpm.DD,EOMONTH(BE$15-1,1),1,_xlpm.VD),
AND(MONTH($AW38)=MONTH(BE$15),MONTH($AX38)=MONTH(BE$15)),
NETWORKDAYS.INTL($AW38,$AX38,1,_xlpm.VD)))),0)),
$DH38="месяц",
$BP38*BE38,
$DH38="неделя",
$BP38*BE38/7*(ROUNDUP((DAY(EOMONTH(BE$15,0)))/4,0))),
0)</f>
        <v/>
      </c>
      <c r="BW38" s="125">
        <f t="array" ref="BW38">
IFERROR(
_xlfn.IFS(
$DH38="день_1",
$BP38*$BL38/($AX38-$AW38+1)*BF38*(DAY(EOMONTH(BF$15,0))),
$DH38="день_2",
$BP38/30*MAX(MIN($AX38,EOMONTH(BF$15,0))-MAX($AW38,BF$15)+1,),
$DH38="раб.день",
$BP38/30*(IFERROR(
_xlfn.LET(_xlpm.VD,
CHOOSE(
{1;2;3;4;5;6;7;8;9;10;11;12;13;14;15;16;17;18},
45658,45659,45660,45661,45662,45663,45664,45665,45711,45724,45778,45779,45785,45786,45820,45821,45965,46022),
_xlfn.LET(_xlpm.DD,
MAX(MIN($AX38,EOMONTH(BF$15,0))-MAX($AW38,BF$15),),
_xlfn.IFS(
AND(MONTH($AW38)=MONTH(BF$15),MONTH($AX38)&lt;&gt;MONTH(BF$15)),
NETWORKDAYS.INTL($AW38,$AW38+_xlpm.DD,1,_xlpm.VD),
AND(MONTH($AW38)&lt;&gt;MONTH(BF$15),MONTH($AX38)=MONTH(BF$15)),
NETWORKDAYS.INTL(($AX38)-_xlpm.DD,$AX38,1,_xlpm.VD),
AND(MONTH($AW38)&lt;MONTH(BF$15),MONTH($AX38)&gt;MONTH(BF$15)),
NETWORKDAYS.INTL((EOMONTH(BF$15-1,1))-_xlpm.DD,EOMONTH(BF$15-1,1),1,_xlpm.VD),
AND(MONTH($AW38)=MONTH(BF$15),MONTH($AX38)=MONTH(BF$15)),
NETWORKDAYS.INTL($AW38,$AX38,1,_xlpm.VD)))),0)),
$DH38="месяц",
$BP38*BF38,
$DH38="неделя",
$BP38*BF38/7*(ROUNDUP((DAY(EOMONTH(BF$15,0)))/4,0))),
0)</f>
        <v/>
      </c>
      <c r="BX38" s="125">
        <f t="array" ref="BX38">
IFERROR(
_xlfn.IFS(
$DH38="день_1",
$BP38*$BL38/($AX38-$AW38+1)*BG38*(DAY(EOMONTH(BG$15,0))),
$DH38="день_2",
$BP38/30*MAX(MIN($AX38,EOMONTH(BG$15,0))-MAX($AW38,BG$15)+1,),
$DH38="раб.день",
$BP38/30*(IFERROR(
_xlfn.LET(_xlpm.VD,
CHOOSE(
{1;2;3;4;5;6;7;8;9;10;11;12;13;14;15;16;17;18},
45658,45659,45660,45661,45662,45663,45664,45665,45711,45724,45778,45779,45785,45786,45820,45821,45965,46022),
_xlfn.LET(_xlpm.DD,
MAX(MIN($AX38,EOMONTH(BG$15,0))-MAX($AW38,BG$15),),
_xlfn.IFS(
AND(MONTH($AW38)=MONTH(BG$15),MONTH($AX38)&lt;&gt;MONTH(BG$15)),
NETWORKDAYS.INTL($AW38,$AW38+_xlpm.DD,1,_xlpm.VD),
AND(MONTH($AW38)&lt;&gt;MONTH(BG$15),MONTH($AX38)=MONTH(BG$15)),
NETWORKDAYS.INTL(($AX38)-_xlpm.DD,$AX38,1,_xlpm.VD),
AND(MONTH($AW38)&lt;MONTH(BG$15),MONTH($AX38)&gt;MONTH(BG$15)),
NETWORKDAYS.INTL((EOMONTH(BG$15-1,1))-_xlpm.DD,EOMONTH(BG$15-1,1),1,_xlpm.VD),
AND(MONTH($AW38)=MONTH(BG$15),MONTH($AX38)=MONTH(BG$15)),
NETWORKDAYS.INTL($AW38,$AX38,1,_xlpm.VD)))),0)),
$DH38="месяц",
$BP38*BG38,
$DH38="неделя",
$BP38*BG38/7*(ROUNDUP((DAY(EOMONTH(BG$15,0)))/4,0))),
0)</f>
        <v/>
      </c>
      <c r="BY38" s="125">
        <f t="array" ref="BY38">
IFERROR(
_xlfn.IFS(
$DH38="день_1",
$BP38*$BL38/($AX38-$AW38+1)*BH38*(DAY(EOMONTH(BH$15,0))),
$DH38="день_2",
$BP38/30*MAX(MIN($AX38,EOMONTH(BH$15,0))-MAX($AW38,BH$15)+1,),
$DH38="раб.день",
$BP38/30*(IFERROR(
_xlfn.LET(_xlpm.VD,
CHOOSE(
{1;2;3;4;5;6;7;8;9;10;11;12;13;14;15;16;17;18},
45658,45659,45660,45661,45662,45663,45664,45665,45711,45724,45778,45779,45785,45786,45820,45821,45965,46022),
_xlfn.LET(_xlpm.DD,
MAX(MIN($AX38,EOMONTH(BH$15,0))-MAX($AW38,BH$15),),
_xlfn.IFS(
AND(MONTH($AW38)=MONTH(BH$15),MONTH($AX38)&lt;&gt;MONTH(BH$15)),
NETWORKDAYS.INTL($AW38,$AW38+_xlpm.DD,1,_xlpm.VD),
AND(MONTH($AW38)&lt;&gt;MONTH(BH$15),MONTH($AX38)=MONTH(BH$15)),
NETWORKDAYS.INTL(($AX38)-_xlpm.DD,$AX38,1,_xlpm.VD),
AND(MONTH($AW38)&lt;MONTH(BH$15),MONTH($AX38)&gt;MONTH(BH$15)),
NETWORKDAYS.INTL((EOMONTH(BH$15-1,1))-_xlpm.DD,EOMONTH(BH$15-1,1),1,_xlpm.VD),
AND(MONTH($AW38)=MONTH(BH$15),MONTH($AX38)=MONTH(BH$15)),
NETWORKDAYS.INTL($AW38,$AX38,1,_xlpm.VD)))),0)),
$DH38="месяц",
$BP38*BH38,
$DH38="неделя",
$BP38*BH38/7*(ROUNDUP((DAY(EOMONTH(BH$15,0)))/4,0))),
0)</f>
        <v/>
      </c>
      <c r="BZ38" s="125">
        <f t="array" ref="BZ38">
IFERROR(
_xlfn.IFS(
$DH38="день_1",
$BP38*$BL38/($AX38-$AW38+1)*BI38*(DAY(EOMONTH(BI$15,0))),
$DH38="день_2",
$BP38/30*MAX(MIN($AX38,EOMONTH(BI$15,0))-MAX($AW38,BI$15)+1,),
$DH38="раб.день",
$BP38/30*(IFERROR(
_xlfn.LET(_xlpm.VD,
CHOOSE(
{1;2;3;4;5;6;7;8;9;10;11;12;13;14;15;16;17;18},
45658,45659,45660,45661,45662,45663,45664,45665,45711,45724,45778,45779,45785,45786,45820,45821,45965,46022),
_xlfn.LET(_xlpm.DD,
MAX(MIN($AX38,EOMONTH(BI$15,0))-MAX($AW38,BI$15),),
_xlfn.IFS(
AND(MONTH($AW38)=MONTH(BI$15),MONTH($AX38)&lt;&gt;MONTH(BI$15)),
NETWORKDAYS.INTL($AW38,$AW38+_xlpm.DD,1,_xlpm.VD),
AND(MONTH($AW38)&lt;&gt;MONTH(BI$15),MONTH($AX38)=MONTH(BI$15)),
NETWORKDAYS.INTL(($AX38)-_xlpm.DD,$AX38,1,_xlpm.VD),
AND(MONTH($AW38)&lt;MONTH(BI$15),MONTH($AX38)&gt;MONTH(BI$15)),
NETWORKDAYS.INTL((EOMONTH(BI$15-1,1))-_xlpm.DD,EOMONTH(BI$15-1,1),1,_xlpm.VD),
AND(MONTH($AW38)=MONTH(BI$15),MONTH($AX38)=MONTH(BI$15)),
NETWORKDAYS.INTL($AW38,$AX38,1,_xlpm.VD)))),0)),
$DH38="месяц",
$BP38*BI38,
$DH38="неделя",
$BP38*BI38/7*(ROUNDUP((DAY(EOMONTH(BI$15,0)))/4,0))),
0)</f>
        <v/>
      </c>
      <c r="CA38" s="125">
        <f t="array" ref="CA38">
IFERROR(
_xlfn.IFS(
$DH38="день_1",
$BP38*$BL38/($AX38-$AW38+1)*BJ38*(DAY(EOMONTH(BJ$15,0))),
$DH38="день_2",
$BP38/30*MAX(MIN($AX38,EOMONTH(BJ$15,0))-MAX($AW38,BJ$15)+1,),
$DH38="раб.день",
$BP38/30*(IFERROR(
_xlfn.LET(_xlpm.VD,
CHOOSE(
{1;2;3;4;5;6;7;8;9;10;11;12;13;14;15;16;17;18},
45658,45659,45660,45661,45662,45663,45664,45665,45711,45724,45778,45779,45785,45786,45820,45821,45965,46022),
_xlfn.LET(_xlpm.DD,
MAX(MIN($AX38,EOMONTH(BJ$15,0))-MAX($AW38,BJ$15),),
_xlfn.IFS(
AND(MONTH($AW38)=MONTH(BJ$15),MONTH($AX38)&lt;&gt;MONTH(BJ$15)),
NETWORKDAYS.INTL($AW38,$AW38+_xlpm.DD,1,_xlpm.VD),
AND(MONTH($AW38)&lt;&gt;MONTH(BJ$15),MONTH($AX38)=MONTH(BJ$15)),
NETWORKDAYS.INTL(($AX38)-_xlpm.DD,$AX38,1,_xlpm.VD),
AND(MONTH($AW38)&lt;MONTH(BJ$15),MONTH($AX38)&gt;MONTH(BJ$15)),
NETWORKDAYS.INTL((EOMONTH(BJ$15-1,1))-_xlpm.DD,EOMONTH(BJ$15-1,1),1,_xlpm.VD),
AND(MONTH($AW38)=MONTH(BJ$15),MONTH($AX38)=MONTH(BJ$15)),
NETWORKDAYS.INTL($AW38,$AX38,1,_xlpm.VD)))),0)),
$DH38="месяц",
$BP38*BJ38,
$DH38="неделя",
$BP38*BJ38/7*(ROUNDUP((DAY(EOMONTH(BJ$15,0)))/4,0))),
0)</f>
        <v/>
      </c>
      <c r="CB38" s="125">
        <f t="array" ref="CB38">
IFERROR(
_xlfn.IFS(
$DH38="день_1",
$BP38*$BL38/($AX38-$AW38+1)*BK38*(DAY(EOMONTH(BK$15,0))),
$DH38="день_2",
$BP38/30*MAX(MIN($AX38,EOMONTH(BK$15,0))-MAX($AW38,BK$15)+1,),
$DH38="раб.день",
$BP38/30*(IFERROR(
_xlfn.LET(_xlpm.VD,
CHOOSE(
{1;2;3;4;5;6;7;8;9;10;11;12;13;14;15;16;17;18},
45658,45659,45660,45661,45662,45663,45664,45665,45711,45724,45778,45779,45785,45786,45820,45821,45965,46022),
_xlfn.LET(_xlpm.DD,
MAX(MIN($AX38,EOMONTH(BK$15,0))-MAX($AW38,BK$15),),
_xlfn.IFS(
AND(MONTH($AW38)=MONTH(BK$15),MONTH($AX38)&lt;&gt;MONTH(BK$15)),
NETWORKDAYS.INTL($AW38,$AW38+_xlpm.DD,1,_xlpm.VD),
AND(MONTH($AW38)&lt;&gt;MONTH(BK$15),MONTH($AX38)=MONTH(BK$15)),
NETWORKDAYS.INTL(($AX38)-_xlpm.DD,$AX38,1,_xlpm.VD),
AND(MONTH($AW38)&lt;MONTH(BK$15),MONTH($AX38)&gt;MONTH(BK$15)),
NETWORKDAYS.INTL((EOMONTH(BK$15-1,1))-_xlpm.DD,EOMONTH(BK$15-1,1),1,_xlpm.VD),
AND(MONTH($AW38)=MONTH(BK$15),MONTH($AX38)=MONTH(BK$15)),
NETWORKDAYS.INTL($AW38,$AX38,1,_xlpm.VD)))),0)),
$DH38="месяц",
$BP38*BK38,
$DH38="неделя",
$BP38*BK38/7*(ROUNDUP((DAY(EOMONTH(BK$15,0)))/4,0))),
0)</f>
        <v/>
      </c>
      <c r="CC38" s="125">
        <f>SUM($BQ38:$CB38)</f>
        <v/>
      </c>
      <c r="CD38" s="126">
        <f>SUM($EH38:$EH38)</f>
        <v/>
      </c>
      <c r="CE38" s="126">
        <f>$CD38*$AB38</f>
        <v/>
      </c>
      <c r="CF38" s="126">
        <f>SUM($EK38:$EK38)</f>
        <v/>
      </c>
      <c r="CG38" s="126">
        <f>$CF38*$AB38</f>
        <v/>
      </c>
      <c r="CH38" s="126">
        <f>SUM($CC38,$CE38,$CG38)</f>
        <v/>
      </c>
      <c r="CI38" s="126">
        <f>$CH38*(1+$CM38)</f>
        <v/>
      </c>
      <c r="CJ38" s="127" t="n">
        <v>0</v>
      </c>
      <c r="CK38" s="126">
        <f>SUM($CH38:$CH38)*(1+$CJ38)</f>
        <v/>
      </c>
      <c r="CL38" s="126">
        <f>SUM($CH38:$CH38)*(1+$CM38)</f>
        <v/>
      </c>
      <c r="CM38" s="59" t="inlineStr">
        <is>
          <t>20%</t>
        </is>
      </c>
      <c r="CN38" s="59" t="n"/>
      <c r="CO38" s="72" t="n"/>
      <c r="CP38" s="59" t="n"/>
      <c r="CQ38" s="73" t="n"/>
      <c r="CR38" s="73" t="n"/>
      <c r="CS38" s="73" t="n"/>
      <c r="CT38" s="72" t="n"/>
      <c r="CU38" s="79" t="inlineStr">
        <is>
          <t> </t>
        </is>
      </c>
      <c r="CV38" s="60" t="n"/>
      <c r="CW38" s="60" t="n"/>
      <c r="CX38" s="60" t="n"/>
      <c r="CY38" s="127">
        <f>IFERROR(($CC38-$EE38)/($EE38/(1-$DQ38)),0)</f>
        <v/>
      </c>
      <c r="CZ38" s="127">
        <f>IFERROR(1-$EI38/($CE38),0)</f>
        <v/>
      </c>
      <c r="DA38" s="127">
        <f>IFERROR(1-$EL38/($CG38),0)</f>
        <v/>
      </c>
      <c r="DB38" s="126">
        <f>ROUND(IFERROR(($CI38/(1+$CM38)-$EN38),0),2)</f>
        <v/>
      </c>
      <c r="DC38" s="128" t="n"/>
      <c r="DD38" s="125" t="n"/>
      <c r="DE38" s="75" t="n">
        <v>0</v>
      </c>
      <c r="DF38" s="128" t="n"/>
      <c r="DG38" s="125">
        <f>IF($DC38=0,0,$DD38*($DC38*100%-$DE38*$DF38))*SUM($AB38:$AB38)</f>
        <v/>
      </c>
      <c r="DH38" s="129" t="inlineStr">
        <is>
          <t>месяц</t>
        </is>
      </c>
      <c r="DI38" s="130">
        <f t="array" ref="DI38">IFERROR(
IF($ES38="LisChannel",
(ROUND(((INDEX({174.625;153.888888888889;130.972222222222},MATCH($AI38,{2;3;4}),0))*$AG38*$AI38),2)),0),0)</f>
        <v/>
      </c>
      <c r="DJ38" s="130">
        <f>
_xlfn.LET(_xlpm.X,
IFERROR(
IF($ES38="НовиковТВ",
(_xlfn.LET(_xlpm.NTV,
_xlfn.LET(_xlpm.MIN,350000,
IF(SUMIFS($DI:$DI,$ES:$ES,"НовиковТВ")&lt;=_xlpm.MIN,
(SUMIFS($DI:$DI,$ES:$ES,"НовиковТВ")/(COUNTIFS($ES:$ES,"НовиковТВ")))*_xlpm.MIN/SUMIFS($DI:$DI,$ES:$ES,"НовиковТВ"),
DI38)),
_xlpm.NTV+$DG38/(1-(1-(_xlpm.NTV)*(1-$DL38)*(1-$DM38)*(1-$DN38)*(1-$DO38)*(1-$DP38)/_xlpm.NTV))))/(1+$EP38),
$DI38+$DG38/(1-(1-($DI38)*(1-$DL38)*(1-$DM38)*(1-$DN38)*(1-$DO38)*(1-$DP38)/$DI38))),
0),
_xlpm.X*(1+$CM38)*(1+$CW38)-_xlpm.X*(1+$CM38)+_xlpm.X)</f>
        <v/>
      </c>
      <c r="DK38" s="125" t="inlineStr">
        <is>
          <t>послед.</t>
        </is>
      </c>
      <c r="DL38" s="63" t="n">
        <v>0</v>
      </c>
      <c r="DM38" s="63" t="n">
        <v>0</v>
      </c>
      <c r="DN38" s="63" t="n">
        <v>0</v>
      </c>
      <c r="DO38" s="63" t="n">
        <v>0</v>
      </c>
      <c r="DP38" s="63" t="n">
        <v>0</v>
      </c>
      <c r="DQ38" s="63">
        <f t="array" ref="DQ38">IFERROR(_xlfn.IFS(
$DK38="послед.",1-(1-$DL38)*(1-$DM38)*(1-$DN38)*(1-$DO38)*(1-$DP38),
$DK38="сумм.",$DL38+$DM38+$DN38+$DO38+$DP38),
0)</f>
        <v/>
      </c>
      <c r="DR38" s="125">
        <f t="array" ref="DR38">
IFERROR(
_xlfn.IFS(
$BL38=0,
0,
$BL38&gt;0,
_xlfn.IFS($DK38="послед.",
$DJ38*(1-$DL38)*(1-$DM38)*(1-$DN38)*(1-$DO38)*(1-$DP38),
$DK38="сумм.",
$DJ38*(1-($DL38+$DM38+$DN38+$DO38+$DP38)))),0)</f>
        <v/>
      </c>
      <c r="DS38" s="125">
        <f t="array" ref="DS38">
IFERROR(_xlfn.IFS(
$DH38="день_1",
$DR38*$BL38/($AX38-$AW38+1)*AZ38*(DAY(EOMONTH(AZ$15,0))),
$DH38="день_2",
$DR38/30*MAX(MIN($AX38,EOMONTH(AZ$15,0))-MAX($AW38,AZ$15)+1,),
$DH38="раб.день",
$DR38/30*(IFERROR(
_xlfn.LET(_xlpm.VD,
CHOOSE(
{1;2;3;4;5;6;7;8;9;10;11;12;13;14;15;16;17;18},
45658,45659,45660,45661,45662,45663,45664,45665,45711,45724,45778,45779,45785,45786,45820,45821,45965,46022),
_xlfn.LET(_xlpm.DD,
MAX(MIN($AX38,EOMONTH(AZ$15,0))-MAX($AW38,AZ$15),),
_xlfn.IFS(
AND(MONTH($AW38)=MONTH(AZ$15),MONTH($AX38)&lt;&gt;MONTH(AZ$15)),
NETWORKDAYS.INTL($AW38,$AW38+_xlpm.DD,1,_xlpm.VD),
AND(MONTH($AW38)&lt;&gt;MONTH(AZ$15),MONTH($AX38)=MONTH(AZ$15)),
NETWORKDAYS.INTL(($AX38)-_xlpm.DD,$AX38,1,_xlpm.VD),
AND(MONTH($AW38)&lt;MONTH(AZ$15),MONTH($AX38)&gt;MONTH(AZ$15)),
NETWORKDAYS.INTL((EOMONTH(AZ$15-1,1))-_xlpm.DD,EOMONTH(AZ$15-1,1),1,_xlpm.VD),
AND(MONTH($AW38)=MONTH(AZ$15),MONTH($AX38)=MONTH(AZ$15)),
NETWORKDAYS.INTL($AW38,$AX38,1,_xlpm.VD)))),0)),
$DH38="месяц",
$DR38*AZ38,
$DH38="неделя",
$DR38*AZ38/7*(ROUNDUP((DAY(EOMONTH(AZ$15,0)))/4,0))),
0)</f>
        <v/>
      </c>
      <c r="DT38" s="125">
        <f t="array" ref="DT38">
IFERROR(_xlfn.IFS(
$DH38="день_1",
$DR38*$BL38/($AX38-$AW38+1)*BA38*(DAY(EOMONTH(BA$15,0))),
$DH38="день_2",
$DR38/30*MAX(MIN($AX38,EOMONTH(BA$15,0))-MAX($AW38,BA$15)+1,),
$DH38="раб.день",
$DR38/30*(IFERROR(
_xlfn.LET(_xlpm.VD,
CHOOSE(
{1;2;3;4;5;6;7;8;9;10;11;12;13;14;15;16;17;18},
45658,45659,45660,45661,45662,45663,45664,45665,45711,45724,45778,45779,45785,45786,45820,45821,45965,46022),
_xlfn.LET(_xlpm.DD,
MAX(MIN($AX38,EOMONTH(BA$15,0))-MAX($AW38,BA$15),),
_xlfn.IFS(
AND(MONTH($AW38)=MONTH(BA$15),MONTH($AX38)&lt;&gt;MONTH(BA$15)),
NETWORKDAYS.INTL($AW38,$AW38+_xlpm.DD,1,_xlpm.VD),
AND(MONTH($AW38)&lt;&gt;MONTH(BA$15),MONTH($AX38)=MONTH(BA$15)),
NETWORKDAYS.INTL(($AX38)-_xlpm.DD,$AX38,1,_xlpm.VD),
AND(MONTH($AW38)&lt;MONTH(BA$15),MONTH($AX38)&gt;MONTH(BA$15)),
NETWORKDAYS.INTL((EOMONTH(BA$15-1,1))-_xlpm.DD,EOMONTH(BA$15-1,1),1,_xlpm.VD),
AND(MONTH($AW38)=MONTH(BA$15),MONTH($AX38)=MONTH(BA$15)),
NETWORKDAYS.INTL($AW38,$AX38,1,_xlpm.VD)))),0)),
$DH38="месяц",
$DR38*BA38,
$DH38="неделя",
$DR38*BA38/7*(ROUNDUP((DAY(EOMONTH(BA$15,0)))/4,0))),
0)</f>
        <v/>
      </c>
      <c r="DU38" s="125">
        <f t="array" ref="DU38">
IFERROR(_xlfn.IFS(
$DH38="день_1",
$DR38*$BL38/($AX38-$AW38+1)*BB38*(DAY(EOMONTH(BB$15,0))),
$DH38="день_2",
$DR38/30*MAX(MIN($AX38,EOMONTH(BB$15,0))-MAX($AW38,BB$15)+1,),
$DH38="раб.день",
$DR38/30*(IFERROR(
_xlfn.LET(_xlpm.VD,
CHOOSE(
{1;2;3;4;5;6;7;8;9;10;11;12;13;14;15;16;17;18},
45658,45659,45660,45661,45662,45663,45664,45665,45711,45724,45778,45779,45785,45786,45820,45821,45965,46022),
_xlfn.LET(_xlpm.DD,
MAX(MIN($AX38,EOMONTH(BB$15,0))-MAX($AW38,BB$15),),
_xlfn.IFS(
AND(MONTH($AW38)=MONTH(BB$15),MONTH($AX38)&lt;&gt;MONTH(BB$15)),
NETWORKDAYS.INTL($AW38,$AW38+_xlpm.DD,1,_xlpm.VD),
AND(MONTH($AW38)&lt;&gt;MONTH(BB$15),MONTH($AX38)=MONTH(BB$15)),
NETWORKDAYS.INTL(($AX38)-_xlpm.DD,$AX38,1,_xlpm.VD),
AND(MONTH($AW38)&lt;MONTH(BB$15),MONTH($AX38)&gt;MONTH(BB$15)),
NETWORKDAYS.INTL((EOMONTH(BB$15-1,1))-_xlpm.DD,EOMONTH(BB$15-1,1),1,_xlpm.VD),
AND(MONTH($AW38)=MONTH(BB$15),MONTH($AX38)=MONTH(BB$15)),
NETWORKDAYS.INTL($AW38,$AX38,1,_xlpm.VD)))),0)),
$DH38="месяц",
$DR38*BB38,
$DH38="неделя",
$DR38*BB38/7*(ROUNDUP((DAY(EOMONTH(BB$15,0)))/4,0))),
0)</f>
        <v/>
      </c>
      <c r="DV38" s="125">
        <f t="array" ref="DV38">
IFERROR(_xlfn.IFS(
$DH38="день_1",
$DR38*$BL38/($AX38-$AW38+1)*BC38*(DAY(EOMONTH(BC$15,0))),
$DH38="день_2",
$DR38/30*MAX(MIN($AX38,EOMONTH(BC$15,0))-MAX($AW38,BC$15)+1,),
$DH38="раб.день",
$DR38/30*(IFERROR(
_xlfn.LET(_xlpm.VD,
CHOOSE(
{1;2;3;4;5;6;7;8;9;10;11;12;13;14;15;16;17;18},
45658,45659,45660,45661,45662,45663,45664,45665,45711,45724,45778,45779,45785,45786,45820,45821,45965,46022),
_xlfn.LET(_xlpm.DD,
MAX(MIN($AX38,EOMONTH(BC$15,0))-MAX($AW38,BC$15),),
_xlfn.IFS(
AND(MONTH($AW38)=MONTH(BC$15),MONTH($AX38)&lt;&gt;MONTH(BC$15)),
NETWORKDAYS.INTL($AW38,$AW38+_xlpm.DD,1,_xlpm.VD),
AND(MONTH($AW38)&lt;&gt;MONTH(BC$15),MONTH($AX38)=MONTH(BC$15)),
NETWORKDAYS.INTL(($AX38)-_xlpm.DD,$AX38,1,_xlpm.VD),
AND(MONTH($AW38)&lt;MONTH(BC$15),MONTH($AX38)&gt;MONTH(BC$15)),
NETWORKDAYS.INTL((EOMONTH(BC$15-1,1))-_xlpm.DD,EOMONTH(BC$15-1,1),1,_xlpm.VD),
AND(MONTH($AW38)=MONTH(BC$15),MONTH($AX38)=MONTH(BC$15)),
NETWORKDAYS.INTL($AW38,$AX38,1,_xlpm.VD)))),0)),
$DH38="месяц",
$DR38*BC38,
$DH38="неделя",
$DR38*BC38/7*(ROUNDUP((DAY(EOMONTH(BC$15,0)))/4,0))),
0)</f>
        <v/>
      </c>
      <c r="DW38" s="125">
        <f t="array" ref="DW38">
IFERROR(_xlfn.IFS(
$DH38="день_1",
$DR38*$BL38/($AX38-$AW38+1)*BD38*(DAY(EOMONTH(BD$15,0))),
$DH38="день_2",
$DR38/30*MAX(MIN($AX38,EOMONTH(BD$15,0))-MAX($AW38,BD$15)+1,),
$DH38="раб.день",
$DR38/30*(IFERROR(
_xlfn.LET(_xlpm.VD,
CHOOSE(
{1;2;3;4;5;6;7;8;9;10;11;12;13;14;15;16;17;18},
45658,45659,45660,45661,45662,45663,45664,45665,45711,45724,45778,45779,45785,45786,45820,45821,45965,46022),
_xlfn.LET(_xlpm.DD,
MAX(MIN($AX38,EOMONTH(BD$15,0))-MAX($AW38,BD$15),),
_xlfn.IFS(
AND(MONTH($AW38)=MONTH(BD$15),MONTH($AX38)&lt;&gt;MONTH(BD$15)),
NETWORKDAYS.INTL($AW38,$AW38+_xlpm.DD,1,_xlpm.VD),
AND(MONTH($AW38)&lt;&gt;MONTH(BD$15),MONTH($AX38)=MONTH(BD$15)),
NETWORKDAYS.INTL(($AX38)-_xlpm.DD,$AX38,1,_xlpm.VD),
AND(MONTH($AW38)&lt;MONTH(BD$15),MONTH($AX38)&gt;MONTH(BD$15)),
NETWORKDAYS.INTL((EOMONTH(BD$15-1,1))-_xlpm.DD,EOMONTH(BD$15-1,1),1,_xlpm.VD),
AND(MONTH($AW38)=MONTH(BD$15),MONTH($AX38)=MONTH(BD$15)),
NETWORKDAYS.INTL($AW38,$AX38,1,_xlpm.VD)))),0)),
$DH38="месяц",
$DR38*BD38,
$DH38="неделя",
$DR38*BD38/7*(ROUNDUP((DAY(EOMONTH(BD$15,0)))/4,0))),
0)</f>
        <v/>
      </c>
      <c r="DX38" s="125">
        <f t="array" ref="DX38">
IFERROR(_xlfn.IFS(
$DH38="день_1",
$DR38*$BL38/($AX38-$AW38+1)*BE38*(DAY(EOMONTH(BE$15,0))),
$DH38="день_2",
$DR38/30*MAX(MIN($AX38,EOMONTH(BE$15,0))-MAX($AW38,BE$15)+1,),
$DH38="раб.день",
$DR38/30*(IFERROR(
_xlfn.LET(_xlpm.VD,
CHOOSE(
{1;2;3;4;5;6;7;8;9;10;11;12;13;14;15;16;17;18},
45658,45659,45660,45661,45662,45663,45664,45665,45711,45724,45778,45779,45785,45786,45820,45821,45965,46022),
_xlfn.LET(_xlpm.DD,
MAX(MIN($AX38,EOMONTH(BE$15,0))-MAX($AW38,BE$15),),
_xlfn.IFS(
AND(MONTH($AW38)=MONTH(BE$15),MONTH($AX38)&lt;&gt;MONTH(BE$15)),
NETWORKDAYS.INTL($AW38,$AW38+_xlpm.DD,1,_xlpm.VD),
AND(MONTH($AW38)&lt;&gt;MONTH(BE$15),MONTH($AX38)=MONTH(BE$15)),
NETWORKDAYS.INTL(($AX38)-_xlpm.DD,$AX38,1,_xlpm.VD),
AND(MONTH($AW38)&lt;MONTH(BE$15),MONTH($AX38)&gt;MONTH(BE$15)),
NETWORKDAYS.INTL((EOMONTH(BE$15-1,1))-_xlpm.DD,EOMONTH(BE$15-1,1),1,_xlpm.VD),
AND(MONTH($AW38)=MONTH(BE$15),MONTH($AX38)=MONTH(BE$15)),
NETWORKDAYS.INTL($AW38,$AX38,1,_xlpm.VD)))),0)),
$DH38="месяц",
$DR38*BE38,
$DH38="неделя",
$DR38*BE38/7*(ROUNDUP((DAY(EOMONTH(BE$15,0)))/4,0))),
0)</f>
        <v/>
      </c>
      <c r="DY38" s="125">
        <f t="array" ref="DY38">
IFERROR(_xlfn.IFS(
$DH38="день_1",
$DR38*$BL38/($AX38-$AW38+1)*BF38*(DAY(EOMONTH(BF$15,0))),
$DH38="день_2",
$DR38/30*MAX(MIN($AX38,EOMONTH(BF$15,0))-MAX($AW38,BF$15)+1,),
$DH38="раб.день",
$DR38/30*(IFERROR(
_xlfn.LET(_xlpm.VD,
CHOOSE(
{1;2;3;4;5;6;7;8;9;10;11;12;13;14;15;16;17;18},
45658,45659,45660,45661,45662,45663,45664,45665,45711,45724,45778,45779,45785,45786,45820,45821,45965,46022),
_xlfn.LET(_xlpm.DD,
MAX(MIN($AX38,EOMONTH(BF$15,0))-MAX($AW38,BF$15),),
_xlfn.IFS(
AND(MONTH($AW38)=MONTH(BF$15),MONTH($AX38)&lt;&gt;MONTH(BF$15)),
NETWORKDAYS.INTL($AW38,$AW38+_xlpm.DD,1,_xlpm.VD),
AND(MONTH($AW38)&lt;&gt;MONTH(BF$15),MONTH($AX38)=MONTH(BF$15)),
NETWORKDAYS.INTL(($AX38)-_xlpm.DD,$AX38,1,_xlpm.VD),
AND(MONTH($AW38)&lt;MONTH(BF$15),MONTH($AX38)&gt;MONTH(BF$15)),
NETWORKDAYS.INTL((EOMONTH(BF$15-1,1))-_xlpm.DD,EOMONTH(BF$15-1,1),1,_xlpm.VD),
AND(MONTH($AW38)=MONTH(BF$15),MONTH($AX38)=MONTH(BF$15)),
NETWORKDAYS.INTL($AW38,$AX38,1,_xlpm.VD)))),0)),
$DH38="месяц",
$DR38*BF38,
$DH38="неделя",
$DR38*BF38/7*(ROUNDUP((DAY(EOMONTH(BF$15,0)))/4,0))),
0)</f>
        <v/>
      </c>
      <c r="DZ38" s="125">
        <f t="array" ref="DZ38">
IFERROR(_xlfn.IFS(
$DH38="день_1",
$DR38*$BL38/($AX38-$AW38+1)*BG38*(DAY(EOMONTH(BG$15,0))),
$DH38="день_2",
$DR38/30*MAX(MIN($AX38,EOMONTH(BG$15,0))-MAX($AW38,BG$15)+1,),
$DH38="раб.день",
$DR38/30*(IFERROR(
_xlfn.LET(_xlpm.VD,
CHOOSE(
{1;2;3;4;5;6;7;8;9;10;11;12;13;14;15;16;17;18},
45658,45659,45660,45661,45662,45663,45664,45665,45711,45724,45778,45779,45785,45786,45820,45821,45965,46022),
_xlfn.LET(_xlpm.DD,
MAX(MIN($AX38,EOMONTH(BG$15,0))-MAX($AW38,BG$15),),
_xlfn.IFS(
AND(MONTH($AW38)=MONTH(BG$15),MONTH($AX38)&lt;&gt;MONTH(BG$15)),
NETWORKDAYS.INTL($AW38,$AW38+_xlpm.DD,1,_xlpm.VD),
AND(MONTH($AW38)&lt;&gt;MONTH(BG$15),MONTH($AX38)=MONTH(BG$15)),
NETWORKDAYS.INTL(($AX38)-_xlpm.DD,$AX38,1,_xlpm.VD),
AND(MONTH($AW38)&lt;MONTH(BG$15),MONTH($AX38)&gt;MONTH(BG$15)),
NETWORKDAYS.INTL((EOMONTH(BG$15-1,1))-_xlpm.DD,EOMONTH(BG$15-1,1),1,_xlpm.VD),
AND(MONTH($AW38)=MONTH(BG$15),MONTH($AX38)=MONTH(BG$15)),
NETWORKDAYS.INTL($AW38,$AX38,1,_xlpm.VD)))),0)),
$DH38="месяц",
$DR38*BG38,
$DH38="неделя",
$DR38*BG38/7*(ROUNDUP((DAY(EOMONTH(BG$15,0)))/4,0))),
0)</f>
        <v/>
      </c>
      <c r="EA38" s="125">
        <f t="array" ref="EA38">
IFERROR(_xlfn.IFS(
$DH38="день_1",
$DR38*$BL38/($AX38-$AW38+1)*BH38*(DAY(EOMONTH(BH$15,0))),
$DH38="день_2",
$DR38/30*MAX(MIN($AX38,EOMONTH(BH$15,0))-MAX($AW38,BH$15)+1,),
$DH38="раб.день",
$DR38/30*(IFERROR(
_xlfn.LET(_xlpm.VD,
CHOOSE(
{1;2;3;4;5;6;7;8;9;10;11;12;13;14;15;16;17;18},
45658,45659,45660,45661,45662,45663,45664,45665,45711,45724,45778,45779,45785,45786,45820,45821,45965,46022),
_xlfn.LET(_xlpm.DD,
MAX(MIN($AX38,EOMONTH(BH$15,0))-MAX($AW38,BH$15),),
_xlfn.IFS(
AND(MONTH($AW38)=MONTH(BH$15),MONTH($AX38)&lt;&gt;MONTH(BH$15)),
NETWORKDAYS.INTL($AW38,$AW38+_xlpm.DD,1,_xlpm.VD),
AND(MONTH($AW38)&lt;&gt;MONTH(BH$15),MONTH($AX38)=MONTH(BH$15)),
NETWORKDAYS.INTL(($AX38)-_xlpm.DD,$AX38,1,_xlpm.VD),
AND(MONTH($AW38)&lt;MONTH(BH$15),MONTH($AX38)&gt;MONTH(BH$15)),
NETWORKDAYS.INTL((EOMONTH(BH$15-1,1))-_xlpm.DD,EOMONTH(BH$15-1,1),1,_xlpm.VD),
AND(MONTH($AW38)=MONTH(BH$15),MONTH($AX38)=MONTH(BH$15)),
NETWORKDAYS.INTL($AW38,$AX38,1,_xlpm.VD)))),0)),
$DH38="месяц",
$DR38*BH38,
$DH38="неделя",
$DR38*BH38/7*(ROUNDUP((DAY(EOMONTH(BH$15,0)))/4,0))),
0)</f>
        <v/>
      </c>
      <c r="EB38" s="125">
        <f t="array" ref="EB38">
IFERROR(_xlfn.IFS(
$DH38="день_1",
$DR38*$BL38/($AX38-$AW38+1)*BI38*(DAY(EOMONTH(BI$15,0))),
$DH38="день_2",
$DR38/30*MAX(MIN($AX38,EOMONTH(BI$15,0))-MAX($AW38,BI$15)+1,),
$DH38="раб.день",
$DR38/30*(IFERROR(
_xlfn.LET(_xlpm.VD,
CHOOSE(
{1;2;3;4;5;6;7;8;9;10;11;12;13;14;15;16;17;18},
45658,45659,45660,45661,45662,45663,45664,45665,45711,45724,45778,45779,45785,45786,45820,45821,45965,46022),
_xlfn.LET(_xlpm.DD,
MAX(MIN($AX38,EOMONTH(BI$15,0))-MAX($AW38,BI$15),),
_xlfn.IFS(
AND(MONTH($AW38)=MONTH(BI$15),MONTH($AX38)&lt;&gt;MONTH(BI$15)),
NETWORKDAYS.INTL($AW38,$AW38+_xlpm.DD,1,_xlpm.VD),
AND(MONTH($AW38)&lt;&gt;MONTH(BI$15),MONTH($AX38)=MONTH(BI$15)),
NETWORKDAYS.INTL(($AX38)-_xlpm.DD,$AX38,1,_xlpm.VD),
AND(MONTH($AW38)&lt;MONTH(BI$15),MONTH($AX38)&gt;MONTH(BI$15)),
NETWORKDAYS.INTL((EOMONTH(BI$15-1,1))-_xlpm.DD,EOMONTH(BI$15-1,1),1,_xlpm.VD),
AND(MONTH($AW38)=MONTH(BI$15),MONTH($AX38)=MONTH(BI$15)),
NETWORKDAYS.INTL($AW38,$AX38,1,_xlpm.VD)))),0)),
$DH38="месяц",
$DR38*BI38,
$DH38="неделя",
$DR38*BI38/7*(ROUNDUP((DAY(EOMONTH(BI$15,0)))/4,0))),
0)</f>
        <v/>
      </c>
      <c r="EC38" s="125">
        <f t="array" ref="EC38">
IFERROR(_xlfn.IFS(
$DH38="день_1",
$DR38*$BL38/($AX38-$AW38+1)*BJ38*(DAY(EOMONTH(BJ$15,0))),
$DH38="день_2",
$DR38/30*MAX(MIN($AX38,EOMONTH(BJ$15,0))-MAX($AW38,BJ$15)+1,),
$DH38="раб.день",
$DR38/30*(IFERROR(
_xlfn.LET(_xlpm.VD,
CHOOSE(
{1;2;3;4;5;6;7;8;9;10;11;12;13;14;15;16;17;18},
45658,45659,45660,45661,45662,45663,45664,45665,45711,45724,45778,45779,45785,45786,45820,45821,45965,46022),
_xlfn.LET(_xlpm.DD,
MAX(MIN($AX38,EOMONTH(BJ$15,0))-MAX($AW38,BJ$15),),
_xlfn.IFS(
AND(MONTH($AW38)=MONTH(BJ$15),MONTH($AX38)&lt;&gt;MONTH(BJ$15)),
NETWORKDAYS.INTL($AW38,$AW38+_xlpm.DD,1,_xlpm.VD),
AND(MONTH($AW38)&lt;&gt;MONTH(BJ$15),MONTH($AX38)=MONTH(BJ$15)),
NETWORKDAYS.INTL(($AX38)-_xlpm.DD,$AX38,1,_xlpm.VD),
AND(MONTH($AW38)&lt;MONTH(BJ$15),MONTH($AX38)&gt;MONTH(BJ$15)),
NETWORKDAYS.INTL((EOMONTH(BJ$15-1,1))-_xlpm.DD,EOMONTH(BJ$15-1,1),1,_xlpm.VD),
AND(MONTH($AW38)=MONTH(BJ$15),MONTH($AX38)=MONTH(BJ$15)),
NETWORKDAYS.INTL($AW38,$AX38,1,_xlpm.VD)))),0)),
$DH38="месяц",
$DR38*BJ38,
$DH38="неделя",
$DR38*BJ38/7*(ROUNDUP((DAY(EOMONTH(BJ$15,0)))/4,0))),
0)</f>
        <v/>
      </c>
      <c r="ED38" s="125">
        <f t="array" ref="ED38">
IFERROR(_xlfn.IFS(
$DH38="день_1",
$DR38*$BL38/($AX38-$AW38+1)*BK38*(DAY(EOMONTH(BK$15,0))),
$DH38="день_2",
$DR38/30*MAX(MIN($AX38,EOMONTH(BK$15,0))-MAX($AW38,BK$15)+1,),
$DH38="раб.день",
$DR38/30*(IFERROR(
_xlfn.LET(_xlpm.VD,
CHOOSE(
{1;2;3;4;5;6;7;8;9;10;11;12;13;14;15;16;17;18},
45658,45659,45660,45661,45662,45663,45664,45665,45711,45724,45778,45779,45785,45786,45820,45821,45965,46022),
_xlfn.LET(_xlpm.DD,
MAX(MIN($AX38,EOMONTH(BK$15,0))-MAX($AW38,BK$15),),
_xlfn.IFS(
AND(MONTH($AW38)=MONTH(BK$15),MONTH($AX38)&lt;&gt;MONTH(BK$15)),
NETWORKDAYS.INTL($AW38,$AW38+_xlpm.DD,1,_xlpm.VD),
AND(MONTH($AW38)&lt;&gt;MONTH(BK$15),MONTH($AX38)=MONTH(BK$15)),
NETWORKDAYS.INTL(($AX38)-_xlpm.DD,$AX38,1,_xlpm.VD),
AND(MONTH($AW38)&lt;MONTH(BK$15),MONTH($AX38)&gt;MONTH(BK$15)),
NETWORKDAYS.INTL((EOMONTH(BK$15-1,1))-_xlpm.DD,EOMONTH(BK$15-1,1),1,_xlpm.VD),
AND(MONTH($AW38)=MONTH(BK$15),MONTH($AX38)=MONTH(BK$15)),
NETWORKDAYS.INTL($AW38,$AX38,1,_xlpm.VD)))),0)),
$DH38="месяц",
$DR38*BK38,
$DH38="неделя",
$DR38*BK38/7*(ROUNDUP((DAY(EOMONTH(BK$15,0)))/4,0))),
0)</f>
        <v/>
      </c>
      <c r="EE38" s="125">
        <f>SUM($DS38,$DT38,$DU38,$DV38,$DW38,$DX38,$DY38,$DZ38,$EA38,$EB38,$EC38,$ED38)</f>
        <v/>
      </c>
      <c r="EF38" s="125">
        <f>IFERROR(ROUND($EE38*(1+$EP38),2),0)</f>
        <v/>
      </c>
      <c r="EG38" s="128" t="n">
        <v>1</v>
      </c>
      <c r="EH38" s="126" t="n">
        <v>0</v>
      </c>
      <c r="EI38" s="126">
        <f>ROUND(SUM($EH38:$EH38)*SUM($AB38:$AB38)*$EG38,2)</f>
        <v/>
      </c>
      <c r="EJ38" s="126">
        <f>ROUND($EI38*(1+$EP38),2)</f>
        <v/>
      </c>
      <c r="EK38" s="126" t="n">
        <v>0</v>
      </c>
      <c r="EL38" s="126">
        <f>ROUND(SUM($EK38:$EK38)*SUM($AB38:$AB38)*$EG38,2)</f>
        <v/>
      </c>
      <c r="EM38" s="126">
        <f>ROUND($EL38*(1+$EP38),2)</f>
        <v/>
      </c>
      <c r="EN38" s="126">
        <f>SUM($EE38,$EI38,$EL38)</f>
        <v/>
      </c>
      <c r="EO38" s="126">
        <f>SUM($EF38,$EJ38,$EM38)</f>
        <v/>
      </c>
      <c r="EP38" s="59" t="inlineStr">
        <is>
          <t>20%</t>
        </is>
      </c>
      <c r="EQ38" s="59" t="n"/>
      <c r="ER38" s="60">
        <f t="array" ref="ER38">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MATCH(ES38,
{"AMS";"RussOutdoor";"HD Outdoor";"Ingroup";"IQ";"Ledproduction";"LisChannel";"Logic";"Media-PPL";"NovikovTV | НовиковТВ";"SMA";"SOK";"КрокусТВ | CrocusTV | IndoorTV";"Сити";"ТЯК Москва"},
0)),"")</f>
        <v/>
      </c>
      <c r="ES38" s="60" t="n"/>
      <c r="ET38" s="60">
        <f t="array" ref="ET38">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MATCH(ES38,
{"AMS";"RussOutdoor";"HD Outdoor";"Ingroup";"IQ";"Ledproduction";"LisChannel";"Logic";"Media-PPL";"NovikovTV | НовиковТВ";"SMA";"SOK";"КрокусТВ | CrocusTV | IndoorTV";"Сити";"ТЯК Москва"},
0)),"")</f>
        <v/>
      </c>
      <c r="EU38" s="60" t="n"/>
      <c r="EV38" s="60" t="n"/>
      <c r="EX38" s="110">
        <f t="array" ref="EX38">
($AR38/30
+N("ТРАФИК ПЛОЩАДКИ"))*
(IFERROR(
_xlfn.LET(
_xlpm.GPR,
HLOOKUP($L38,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(MATCH($T38,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IF($Q38="цифровой",_xlpm.GPR/$AG38,_xlpm.GPR/60)),
0)
+N("DWELL TIME"))*
(IF($AB38=0,0,IF($AB38=1,0.3,IF($AB38=2,0.5,IF($AB38&gt;2,1))))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_xlfn.IFS($AC38="да",1.2,$AC38="нет",1)*
_xlfn.IFS($AD38="да",1.2,$AD38="нет",1)*
IF(R38="статический",1,1.2)*
$X38*
INDEX(
{1.2;1;1.2;1.2;1;1.2;1.2;1.2;1.2;1.2;1.2;1;1.2;1.2;1.2;1.2;1;1;1.2;1.2;1.2;1;1;1;1;1.2;1.2;1.2;1.2;1;1;1;1;1.2;1.2;1.2;1.2;1.2;1.2;1.2;1.2;1;1;1.2;1;1;1;1;1.5;1;1;1.5;1.5;1.2},
MATCH($Q38,_xlpm.MI,0)))&gt;{0.02;0.04;0.06;0.1;0.2;0.4;0.6;0.8;1;2;4;6})),
{0;1;2;3;4;5;6;7;8;9;10;11;12},
0)))
+N("КОЭФФИЦИЕНТ КОНТАКТА"))))*
(_xlfn.IFS($X38&lt;0.1,$X38/1000,$X38&gt;25,5.2,AND($X38&gt;=0.1,$X38&lt;=25),(($X38*2+0.1)/10)*($X38/10)))*
IFERROR((_xlfn.LET(
_xlpm.MA,
{0;0.8;0.85;0.9;0.95;1},
_xlpm.MAA,
{0;1;2;3;4;5},
INDEX(_xlpm.MA,MATCH(SUMPRODUCT(--((IF(ROUND(_xlpm.MAA,1)&gt;5,5,ROUND($AB38,1)))&gt;{0;1;2;3;4;5})),_xlpm.MAA,0)))
+N("КОЭФФИЦИЕНТ КОЛ-ВО КОНСТРУКЦИЙ")),1)*
$AB38,0))*
(IF($Q38="цифровой",$AG38/15*$AI38,1)
+N("ДЛЯ ЦИФРЫ"))</f>
        <v/>
      </c>
      <c r="EY38" s="110">
        <f>IFERROR(EX38*AY38,0)</f>
        <v/>
      </c>
      <c r="EZ38" s="131">
        <f>IFERROR(DP38/EY38*1000,0)</f>
        <v/>
      </c>
      <c r="FA38" s="112">
        <f>IFERROR(FC38/FB38,0)</f>
        <v/>
      </c>
      <c r="FB38" s="112">
        <f>IFERROR((FC38/(EY38/FF38*#REF!))*0.825,0)</f>
        <v/>
      </c>
      <c r="FC38" s="112">
        <f>IFERROR(((EX38*30/AR38)*100)/30,0)</f>
        <v/>
      </c>
      <c r="FD38" s="112">
        <f>IFERROR(EY38/G38*100%,0)</f>
        <v/>
      </c>
      <c r="FE38" s="112">
        <f>IFERROR(FD38/FC38*100%,0)</f>
        <v/>
      </c>
      <c r="FF38" s="110">
        <f>IFERROR(AR38/30*AY38,0)</f>
        <v/>
      </c>
    </row>
    <row r="39" ht="13" customHeight="1">
      <c r="A39" s="59" t="n"/>
      <c r="B39" s="60" t="n"/>
      <c r="C39" s="60" t="n"/>
      <c r="D39" s="60">
        <f t="array" ref="D39">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MATCH($E39,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9" s="60">
        <f t="array" ref="E39">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MATCH($F39,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9" s="60" t="inlineStr"/>
      <c r="G39" s="60" t="n"/>
      <c r="H39" s="60">
        <f t="array" ref="H39">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MATCH($I39,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9" s="60" t="n"/>
      <c r="J39" s="60" t="n"/>
      <c r="K39" s="60" t="n"/>
      <c r="L39" s="60" t="n"/>
      <c r="M39" s="60" t="n"/>
      <c r="N39" s="60" t="n"/>
      <c r="O39" s="60" t="n"/>
      <c r="P39" s="60">
        <f t="array" ref="P39">
_xlfn.IFS(
ISNUMBER(MATCH($Q39,{"шелфбаннер","разделитель","монетница","чековая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ISNUMBER(MATCH($Q39,{"LED/LCD","видеокулер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ISNUMBER(MATCH($Q39,{"автомобиль","машина","выставочное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ISNUMBER(MATCH($Q39,{"билборд","лифтовая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ISNUMBER(MATCH($Q39,{"навигация","подвесной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ISNUMBER(MATCH($Q39,{"движущаяся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ISNUMBER(MATCH($Q39,{"каталог","журнал"},)),
"Пресса",
$Q39="","")</f>
        <v/>
      </c>
      <c r="Q39" s="60" t="n"/>
      <c r="R39" s="60">
        <f t="array" ref="R39">
IFERROR(
_xlfn.IFS(
OR(ISNUMBER(MATCH($Q39,{"экспозиция","макет","стенд","автостенд","авто стенд","выставочное пространство","выставочные стенды","модульные выставочные стенды","3Д конструкция","3D конструкция"},)),P39="Экспонирование"),
"нестандартный",
ISNUMBER(MATCH($Q39,{"скроллер","призматрон"},)),
"динамический",
$P39="Видео",
"цифровой",
OR($P39="Пресса",$P39="Щит",$P39="POSm",$P39="Подвес",$P39="Брендирование/оклейка"),
"статический"),"")</f>
        <v/>
      </c>
      <c r="S39" s="59" t="n"/>
      <c r="T39" s="60" t="n"/>
      <c r="U39" s="60" t="n"/>
      <c r="V39" s="60">
        <f>
IF(P39="Видео",
"цифровой постер/ролик",
IF(ISNUMBER(MATCH(Q39,{"короб световой","короб световой | лайтбокс","короб световой | кристалайт","лайтбокс","лайт бокс","кристалайт","LB","lightbox"},)),
"бэклит",
IF(P39="Брендирование/оклейка",
"перфарированная пленка/самоклейка",
IF(P39="Экспонирование",
"под запрос",
IF(P39="Подвес",
"баннер/ткань",
"")))))</f>
        <v/>
      </c>
      <c r="W39" s="59" t="n"/>
      <c r="X39" s="59" t="n"/>
      <c r="Y39" s="59" t="n"/>
      <c r="Z39" s="61" t="n"/>
      <c r="AA39" s="61" t="n"/>
      <c r="AB39" s="61">
        <f>IF(BL39&gt;0,Z39,0)</f>
        <v/>
      </c>
      <c r="AC39" s="59" t="n"/>
      <c r="AD39" s="59" t="n"/>
      <c r="AE39" s="59" t="n"/>
      <c r="AF39" s="59" t="n"/>
      <c r="AG39" s="59" t="n"/>
      <c r="AH39" s="59" t="n"/>
      <c r="AI39" s="59" t="n"/>
      <c r="AJ39" s="59" t="n"/>
      <c r="AK39" s="59" t="n"/>
      <c r="AL39" s="62">
        <f>IFERROR(IF(OR(R39="статический",R39="динамический",R39="нестандартный",R39="",R39=""),"-",IF(AND(AH39="-",AI39="-"),"-",AK39*3600/AH39*AI39)),"-")</f>
        <v/>
      </c>
      <c r="AM39" s="62">
        <f>IFERROR(IF(OR(R39="статический",R39="динамический",R39="",R39="", R39="BTL",R39="нестандартный"),"-",AG39*AI39*AL39/60),"-")</f>
        <v/>
      </c>
      <c r="AN39" s="63">
        <f>IFERROR(IF(AH39="","-",AG39*AI39/AH39),"-")</f>
        <v/>
      </c>
      <c r="AO39" s="59">
        <f>IFERROR(IF(OR($R39="статический",$R39="динамический",$R39="",$R39="",$R39="BTL",$R39="нестандартный"),"-",$AL39*$AY39),"-")</f>
        <v/>
      </c>
      <c r="AP39" s="62">
        <f>IFERROR(IF(OR($R39="статический",$R39="динамический",$R39="",$R39="",$R39="BTL",$R39="нестандартный"),"-",$AM39*AY39),"-")</f>
        <v/>
      </c>
      <c r="AQ39" s="64" t="n"/>
      <c r="AR39" s="61" t="n"/>
      <c r="AS39" s="61" t="n"/>
      <c r="AT39" s="61" t="n"/>
      <c r="AU39" s="65" t="n"/>
      <c r="AV39" s="124">
        <f>IFERROR(DR39/AT39*1000,"n/a")</f>
        <v/>
      </c>
      <c r="AW39" s="67" t="n"/>
      <c r="AX39" s="67" t="n"/>
      <c r="AY39" s="43">
        <f>IFERROR(IF(OR($AW39="",$AX39=""),"",_xlfn.DAYS($AX39+1,$AW39)),"")</f>
        <v/>
      </c>
      <c r="AZ39" s="68">
        <f t="array" ref="AZ39">
_xlfn.LET(_xlpm.COEFF,
IF($AW39+$AX39=0,0,IF(MAX(MIN($AX39,EOMONTH(AZ$15,0))-MAX($AW39,AZ$15)+1,)&gt;0,1,0)),
_xlfn.IFS(
$ES39="LisChannel",
_xlpm.COEFF*
INDEX({1;1;1.2;1.2;1;1;1;1;1.2;1.2;1.2;1.2},
MATCH(MONTH(AZ$15),
{1,2,3,4,5,6,7,8,9,10,11,12})),
CONCATENATE($ES39," ",$L39)="RussOutdoor метро",
_xlpm.COEFF*
INDEX({0.8;0.9;1.1;1.1;1;1;1;1;1.1;1.1;1.1;1.1},
MATCH(MONTH(AZ$15),
{1,2,3,4,5,6,7,8,9,10,11,12})),
$ES39&lt;&gt;"LisChannel",
_xlpm.COEFF,
$ES39&lt;&gt;"RussOutdoor",
_xlpm.COEFF))</f>
        <v/>
      </c>
      <c r="BA39" s="68">
        <f t="array" ref="BA39">
_xlfn.LET(_xlpm.COEFF,
IF($AW39+$AX39=0,0,IF(MAX(MIN($AX39,EOMONTH(BA$15,0))-MAX($AW39,BA$15)+1,)&gt;0,1,0)),
_xlfn.IFS(
$ES39="LisChannel",
_xlpm.COEFF*
INDEX({1;1;1.2;1.2;1;1;1;1;1.2;1.2;1.2;1.2},
MATCH(MONTH(BA$15),
{1,2,3,4,5,6,7,8,9,10,11,12})),
CONCATENATE($ES39," ",$L39)="RussOutdoor метро",
_xlpm.COEFF*
INDEX({0.8;0.9;1.1;1.1;1;1;1;1;1.1;1.1;1.1;1.1},
MATCH(MONTH(BA$15),
{1,2,3,4,5,6,7,8,9,10,11,12})),
$ES39&lt;&gt;"LisChannel",
_xlpm.COEFF,
$ES39&lt;&gt;"RussOutdoor",
_xlpm.COEFF))</f>
        <v/>
      </c>
      <c r="BB39" s="68">
        <f t="array" ref="BB39">
_xlfn.LET(_xlpm.COEFF,
IF($AW39+$AX39=0,0,IF(MAX(MIN($AX39,EOMONTH(BB$15,0))-MAX($AW39,BB$15)+1,)&gt;0,1,0)),
_xlfn.IFS(
$ES39="LisChannel",
_xlpm.COEFF*
INDEX({1;1;1.2;1.2;1;1;1;1;1.2;1.2;1.2;1.2},
MATCH(MONTH(BB$15),
{1,2,3,4,5,6,7,8,9,10,11,12})),
CONCATENATE($ES39," ",$L39)="RussOutdoor метро",
_xlpm.COEFF*
INDEX({0.8;0.9;1.1;1.1;1;1;1;1;1.1;1.1;1.1;1.1},
MATCH(MONTH(BB$15),
{1,2,3,4,5,6,7,8,9,10,11,12})),
$ES39&lt;&gt;"LisChannel",
_xlpm.COEFF,
$ES39&lt;&gt;"RussOutdoor",
_xlpm.COEFF))</f>
        <v/>
      </c>
      <c r="BC39" s="68">
        <f t="array" ref="BC39">
_xlfn.LET(_xlpm.COEFF,
IF($AW39+$AX39=0,0,IF(MAX(MIN($AX39,EOMONTH(BC$15,0))-MAX($AW39,BC$15)+1,)&gt;0,1,0)),
_xlfn.IFS(
$ES39="LisChannel",
_xlpm.COEFF*
INDEX({1;1;1.2;1.2;1;1;1;1;1.2;1.2;1.2;1.2},
MATCH(MONTH(BC$15),
{1,2,3,4,5,6,7,8,9,10,11,12})),
CONCATENATE($ES39," ",$L39)="RussOutdoor метро",
_xlpm.COEFF*
INDEX({0.8;0.9;1.1;1.1;1;1;1;1;1.1;1.1;1.1;1.1},
MATCH(MONTH(BC$15),
{1,2,3,4,5,6,7,8,9,10,11,12})),
$ES39&lt;&gt;"LisChannel",
_xlpm.COEFF,
$ES39&lt;&gt;"RussOutdoor",
_xlpm.COEFF))</f>
        <v/>
      </c>
      <c r="BD39" s="68">
        <f t="array" ref="BD39">
_xlfn.LET(_xlpm.COEFF,
IF($AW39+$AX39=0,0,IF(MAX(MIN($AX39,EOMONTH(BD$15,0))-MAX($AW39,BD$15)+1,)&gt;0,1,0)),
_xlfn.IFS(
$ES39="LisChannel",
_xlpm.COEFF*
INDEX({1;1;1.2;1.2;1;1;1;1;1.2;1.2;1.2;1.2},
MATCH(MONTH(BD$15),
{1,2,3,4,5,6,7,8,9,10,11,12})),
CONCATENATE($ES39," ",$L39)="RussOutdoor метро",
_xlpm.COEFF*
INDEX({0.8;0.9;1.1;1.1;1;1;1;1;1.1;1.1;1.1;1.1},
MATCH(MONTH(BD$15),
{1,2,3,4,5,6,7,8,9,10,11,12})),
$ES39&lt;&gt;"LisChannel",
_xlpm.COEFF,
$ES39&lt;&gt;"RussOutdoor",
_xlpm.COEFF))</f>
        <v/>
      </c>
      <c r="BE39" s="68">
        <f t="array" ref="BE39">
_xlfn.LET(_xlpm.COEFF,
IF($AW39+$AX39=0,0,IF(MAX(MIN($AX39,EOMONTH(BE$15,0))-MAX($AW39,BE$15)+1,)&gt;0,1,0)),
_xlfn.IFS(
$ES39="LisChannel",
_xlpm.COEFF*
INDEX({1;1;1.2;1.2;1;1;1;1;1.2;1.2;1.2;1.2},
MATCH(MONTH(BE$15),
{1,2,3,4,5,6,7,8,9,10,11,12})),
CONCATENATE($ES39," ",$L39)="RussOutdoor метро",
_xlpm.COEFF*
INDEX({0.8;0.9;1.1;1.1;1;1;1;1;1.1;1.1;1.1;1.1},
MATCH(MONTH(BE$15),
{1,2,3,4,5,6,7,8,9,10,11,12})),
$ES39&lt;&gt;"LisChannel",
_xlpm.COEFF,
$ES39&lt;&gt;"RussOutdoor",
_xlpm.COEFF))</f>
        <v/>
      </c>
      <c r="BF39" s="68">
        <f t="array" ref="BF39">
_xlfn.LET(_xlpm.COEFF,
IF($AW39+$AX39=0,0,IF(MAX(MIN($AX39,EOMONTH(BF$15,0))-MAX($AW39,BF$15)+1,)&gt;0,1,0)),
_xlfn.IFS(
$ES39="LisChannel",
_xlpm.COEFF*
INDEX({1;1;1.2;1.2;1;1;1;1;1.2;1.2;1.2;1.2},
MATCH(MONTH(BF$15),
{1,2,3,4,5,6,7,8,9,10,11,12})),
CONCATENATE($ES39," ",$L39)="RussOutdoor метро",
_xlpm.COEFF*
INDEX({0.8;0.9;1.1;1.1;1;1;1;1;1.1;1.1;1.1;1.1},
MATCH(MONTH(BF$15),
{1,2,3,4,5,6,7,8,9,10,11,12})),
$ES39&lt;&gt;"LisChannel",
_xlpm.COEFF,
$ES39&lt;&gt;"RussOutdoor",
_xlpm.COEFF))</f>
        <v/>
      </c>
      <c r="BG39" s="68">
        <f t="array" ref="BG39">
_xlfn.LET(_xlpm.COEFF,
IF($AW39+$AX39=0,0,IF(MAX(MIN($AX39,EOMONTH(BG$15,0))-MAX($AW39,BG$15)+1,)&gt;0,1,0)),
_xlfn.IFS(
$ES39="LisChannel",
_xlpm.COEFF*
INDEX({1;1;1.2;1.2;1;1;1;1;1.2;1.2;1.2;1.2},
MATCH(MONTH(BG$15),
{1,2,3,4,5,6,7,8,9,10,11,12})),
CONCATENATE($ES39," ",$L39)="RussOutdoor метро",
_xlpm.COEFF*
INDEX({0.8;0.9;1.1;1.1;1;1;1;1;1.1;1.1;1.1;1.1},
MATCH(MONTH(BG$15),
{1,2,3,4,5,6,7,8,9,10,11,12})),
$ES39&lt;&gt;"LisChannel",
_xlpm.COEFF,
$ES39&lt;&gt;"RussOutdoor",
_xlpm.COEFF))</f>
        <v/>
      </c>
      <c r="BH39" s="68">
        <f t="array" ref="BH39">
_xlfn.LET(_xlpm.COEFF,
IF($AW39+$AX39=0,0,IF(MAX(MIN($AX39,EOMONTH(BH$15,0))-MAX($AW39,BH$15)+1,)&gt;0,1,0)),
_xlfn.IFS(
$ES39="LisChannel",
_xlpm.COEFF*
INDEX({1;1;1.2;1.2;1;1;1;1;1.2;1.2;1.2;1.2},
MATCH(MONTH(BH$15),
{1,2,3,4,5,6,7,8,9,10,11,12})),
CONCATENATE($ES39," ",$L39)="RussOutdoor метро",
_xlpm.COEFF*
INDEX({0.8;0.9;1.1;1.1;1;1;1;1;1.1;1.1;1.1;1.1},
MATCH(MONTH(BH$15),
{1,2,3,4,5,6,7,8,9,10,11,12})),
$ES39&lt;&gt;"LisChannel",
_xlpm.COEFF,
$ES39&lt;&gt;"RussOutdoor",
_xlpm.COEFF))</f>
        <v/>
      </c>
      <c r="BI39" s="68">
        <f t="array" ref="BI39">
_xlfn.LET(_xlpm.COEFF,
IF($AW39+$AX39=0,0,IF(MAX(MIN($AX39,EOMONTH(BI$15,0))-MAX($AW39,BI$15)+1,)&gt;0,1,0)),
_xlfn.IFS(
$ES39="LisChannel",
_xlpm.COEFF*
INDEX({1;1;1.2;1.2;1;1;1;1;1.2;1.2;1.2;1.2},
MATCH(MONTH(BI$15),
{1,2,3,4,5,6,7,8,9,10,11,12})),
CONCATENATE($ES39," ",$L39)="RussOutdoor метро",
_xlpm.COEFF*
INDEX({0.8;0.9;1.1;1.1;1;1;1;1;1.1;1.1;1.1;1.1},
MATCH(MONTH(BI$15),
{1,2,3,4,5,6,7,8,9,10,11,12})),
$ES39&lt;&gt;"LisChannel",
_xlpm.COEFF,
$ES39&lt;&gt;"RussOutdoor",
_xlpm.COEFF))</f>
        <v/>
      </c>
      <c r="BJ39" s="68">
        <f t="array" ref="BJ39">
_xlfn.LET(_xlpm.COEFF,
IF($AW39+$AX39=0,0,IF(MAX(MIN($AX39,EOMONTH(BJ$15,0))-MAX($AW39,BJ$15)+1,)&gt;0,1,0)),
_xlfn.IFS(
$ES39="LisChannel",
_xlpm.COEFF*
INDEX({1;1;1.2;1.2;1;1;1;1;1.2;1.2;1.2;1.2},
MATCH(MONTH(BJ$15),
{1,2,3,4,5,6,7,8,9,10,11,12})),
CONCATENATE($ES39," ",$L39)="RussOutdoor метро",
_xlpm.COEFF*
INDEX({0.8;0.9;1.1;1.1;1;1;1;1;1.1;1.1;1.1;1.1},
MATCH(MONTH(BJ$15),
{1,2,3,4,5,6,7,8,9,10,11,12})),
$ES39&lt;&gt;"LisChannel",
_xlpm.COEFF,
$ES39&lt;&gt;"RussOutdoor",
_xlpm.COEFF))</f>
        <v/>
      </c>
      <c r="BK39" s="68">
        <f t="array" ref="BK39">
_xlfn.LET(_xlpm.COEFF,
IF($AW39+$AX39=0,0,IF(MAX(MIN($AX39,EOMONTH(BK$15,0))-MAX($AW39,BK$15)+1,)&gt;0,1,0)),
_xlfn.IFS(
$ES39="LisChannel",
_xlpm.COEFF*
INDEX({1;1;1.2;1.2;1;1;1;1;1.2;1.2;1.2;1.2},
MATCH(MONTH(BK$15),
{1,2,3,4,5,6,7,8,9,10,11,12})),
CONCATENATE($ES39," ",$L39)="RussOutdoor метро",
_xlpm.COEFF*
INDEX({0.8;0.9;1.1;1.1;1;1;1;1;1.1;1.1;1.1;1.1},
MATCH(MONTH(BK$15),
{1,2,3,4,5,6,7,8,9,10,11,12})),
$ES39&lt;&gt;"LisChannel",
_xlpm.COEFF,
$ES39&lt;&gt;"RussOutdoor",
_xlpm.COEFF))</f>
        <v/>
      </c>
      <c r="BL39" s="62">
        <f>COUNTIFS($AZ39:$BK39,"&gt;0")</f>
        <v/>
      </c>
      <c r="BM39" s="65" t="n"/>
      <c r="BN39" s="125">
        <f>$DJ39</f>
        <v/>
      </c>
      <c r="BO39" s="63">
        <f>$DQ39</f>
        <v/>
      </c>
      <c r="BP39" s="125">
        <f>
IFERROR(
IF($BL39=0,0,
$BN39*(1-$BO39)),
0)</f>
        <v/>
      </c>
      <c r="BQ39" s="125">
        <f t="array" ref="BQ39">
IFERROR(
_xlfn.IFS(
$DH39="день_1",
$BP39*$BL39/($AX39-$AW39+1)*AZ39*(DAY(EOMONTH(AZ$15,0))),
$DH39="день_2",
$BP39/30*MAX(MIN($AX39,EOMONTH(AZ$15,0))-MAX($AW39,AZ$15)+1,),
$DH39="раб.день",
$BP39/30*(IFERROR(
_xlfn.LET(_xlpm.VD,
CHOOSE(
{1;2;3;4;5;6;7;8;9;10;11;12;13;14;15;16;17;18},
45658,45659,45660,45661,45662,45663,45664,45665,45711,45724,45778,45779,45785,45786,45820,45821,45965,46022),
_xlfn.LET(_xlpm.DD,
MAX(MIN($AX39,EOMONTH(AZ$15,0))-MAX($AW39,AZ$15),),
_xlfn.IFS(
AND(MONTH($AW39)=MONTH(AZ$15),MONTH($AX39)&lt;&gt;MONTH(AZ$15)),
NETWORKDAYS.INTL($AW39,$AW39+_xlpm.DD,1,_xlpm.VD),
AND(MONTH($AW39)&lt;&gt;MONTH(AZ$15),MONTH($AX39)=MONTH(AZ$15)),
NETWORKDAYS.INTL(($AX39)-_xlpm.DD,$AX39,1,_xlpm.VD),
AND(MONTH($AW39)&lt;MONTH(AZ$15),MONTH($AX39)&gt;MONTH(AZ$15)),
NETWORKDAYS.INTL((EOMONTH(AZ$15-1,1))-_xlpm.DD,EOMONTH(AZ$15-1,1),1,_xlpm.VD),
AND(MONTH($AW39)=MONTH(AZ$15),MONTH($AX39)=MONTH(AZ$15)),
NETWORKDAYS.INTL($AW39,$AX39,1,_xlpm.VD)))),0)),
$DH39="месяц",
$BP39*AZ39,
$DH39="неделя",
$BP39*AZ39/7*(ROUNDUP((DAY(EOMONTH(AZ$15,0)))/4,0))),
0)</f>
        <v/>
      </c>
      <c r="BR39" s="125">
        <f t="array" ref="BR39">
IFERROR(
_xlfn.IFS(
$DH39="день_1",
$BP39*$BL39/($AX39-$AW39+1)*BA39*(DAY(EOMONTH(BA$15,0))),
$DH39="день_2",
$BP39/30*MAX(MIN($AX39,EOMONTH(BA$15,0))-MAX($AW39,BA$15)+1,),
$DH39="раб.день",
$BP39/30*(IFERROR(
_xlfn.LET(_xlpm.VD,
CHOOSE(
{1;2;3;4;5;6;7;8;9;10;11;12;13;14;15;16;17;18},
45658,45659,45660,45661,45662,45663,45664,45665,45711,45724,45778,45779,45785,45786,45820,45821,45965,46022),
_xlfn.LET(_xlpm.DD,
MAX(MIN($AX39,EOMONTH(BA$15,0))-MAX($AW39,BA$15),),
_xlfn.IFS(
AND(MONTH($AW39)=MONTH(BA$15),MONTH($AX39)&lt;&gt;MONTH(BA$15)),
NETWORKDAYS.INTL($AW39,$AW39+_xlpm.DD,1,_xlpm.VD),
AND(MONTH($AW39)&lt;&gt;MONTH(BA$15),MONTH($AX39)=MONTH(BA$15)),
NETWORKDAYS.INTL(($AX39)-_xlpm.DD,$AX39,1,_xlpm.VD),
AND(MONTH($AW39)&lt;MONTH(BA$15),MONTH($AX39)&gt;MONTH(BA$15)),
NETWORKDAYS.INTL((EOMONTH(BA$15-1,1))-_xlpm.DD,EOMONTH(BA$15-1,1),1,_xlpm.VD),
AND(MONTH($AW39)=MONTH(BA$15),MONTH($AX39)=MONTH(BA$15)),
NETWORKDAYS.INTL($AW39,$AX39,1,_xlpm.VD)))),0)),
$DH39="месяц",
$BP39*BA39,
$DH39="неделя",
$BP39*BA39/7*(ROUNDUP((DAY(EOMONTH(BA$15,0)))/4,0))),
0)</f>
        <v/>
      </c>
      <c r="BS39" s="125">
        <f t="array" ref="BS39">
IFERROR(
_xlfn.IFS(
$DH39="день_1",
$BP39*$BL39/($AX39-$AW39+1)*BB39*(DAY(EOMONTH(BB$15,0))),
$DH39="день_2",
$BP39/30*MAX(MIN($AX39,EOMONTH(BB$15,0))-MAX($AW39,BB$15)+1,),
$DH39="раб.день",
$BP39/30*(IFERROR(
_xlfn.LET(_xlpm.VD,
CHOOSE(
{1;2;3;4;5;6;7;8;9;10;11;12;13;14;15;16;17;18},
45658,45659,45660,45661,45662,45663,45664,45665,45711,45724,45778,45779,45785,45786,45820,45821,45965,46022),
_xlfn.LET(_xlpm.DD,
MAX(MIN($AX39,EOMONTH(BB$15,0))-MAX($AW39,BB$15),),
_xlfn.IFS(
AND(MONTH($AW39)=MONTH(BB$15),MONTH($AX39)&lt;&gt;MONTH(BB$15)),
NETWORKDAYS.INTL($AW39,$AW39+_xlpm.DD,1,_xlpm.VD),
AND(MONTH($AW39)&lt;&gt;MONTH(BB$15),MONTH($AX39)=MONTH(BB$15)),
NETWORKDAYS.INTL(($AX39)-_xlpm.DD,$AX39,1,_xlpm.VD),
AND(MONTH($AW39)&lt;MONTH(BB$15),MONTH($AX39)&gt;MONTH(BB$15)),
NETWORKDAYS.INTL((EOMONTH(BB$15-1,1))-_xlpm.DD,EOMONTH(BB$15-1,1),1,_xlpm.VD),
AND(MONTH($AW39)=MONTH(BB$15),MONTH($AX39)=MONTH(BB$15)),
NETWORKDAYS.INTL($AW39,$AX39,1,_xlpm.VD)))),0)),
$DH39="месяц",
$BP39*BB39,
$DH39="неделя",
$BP39*BB39/7*(ROUNDUP((DAY(EOMONTH(BB$15,0)))/4,0))),
0)</f>
        <v/>
      </c>
      <c r="BT39" s="125">
        <f t="array" ref="BT39">
IFERROR(
_xlfn.IFS(
$DH39="день_1",
$BP39*$BL39/($AX39-$AW39+1)*BC39*(DAY(EOMONTH(BC$15,0))),
$DH39="день_2",
$BP39/30*MAX(MIN($AX39,EOMONTH(BC$15,0))-MAX($AW39,BC$15)+1,),
$DH39="раб.день",
$BP39/30*(IFERROR(
_xlfn.LET(_xlpm.VD,
CHOOSE(
{1;2;3;4;5;6;7;8;9;10;11;12;13;14;15;16;17;18},
45658,45659,45660,45661,45662,45663,45664,45665,45711,45724,45778,45779,45785,45786,45820,45821,45965,46022),
_xlfn.LET(_xlpm.DD,
MAX(MIN($AX39,EOMONTH(BC$15,0))-MAX($AW39,BC$15),),
_xlfn.IFS(
AND(MONTH($AW39)=MONTH(BC$15),MONTH($AX39)&lt;&gt;MONTH(BC$15)),
NETWORKDAYS.INTL($AW39,$AW39+_xlpm.DD,1,_xlpm.VD),
AND(MONTH($AW39)&lt;&gt;MONTH(BC$15),MONTH($AX39)=MONTH(BC$15)),
NETWORKDAYS.INTL(($AX39)-_xlpm.DD,$AX39,1,_xlpm.VD),
AND(MONTH($AW39)&lt;MONTH(BC$15),MONTH($AX39)&gt;MONTH(BC$15)),
NETWORKDAYS.INTL((EOMONTH(BC$15-1,1))-_xlpm.DD,EOMONTH(BC$15-1,1),1,_xlpm.VD),
AND(MONTH($AW39)=MONTH(BC$15),MONTH($AX39)=MONTH(BC$15)),
NETWORKDAYS.INTL($AW39,$AX39,1,_xlpm.VD)))),0)),
$DH39="месяц",
$BP39*BC39,
$DH39="неделя",
$BP39*BC39/7*(ROUNDUP((DAY(EOMONTH(BC$15,0)))/4,0))),
0)</f>
        <v/>
      </c>
      <c r="BU39" s="125">
        <f t="array" ref="BU39">
IFERROR(
_xlfn.IFS(
$DH39="день_1",
$BP39*$BL39/($AX39-$AW39+1)*BD39*(DAY(EOMONTH(BD$15,0))),
$DH39="день_2",
$BP39/30*MAX(MIN($AX39,EOMONTH(BD$15,0))-MAX($AW39,BD$15)+1,),
$DH39="раб.день",
$BP39/30*(IFERROR(
_xlfn.LET(_xlpm.VD,
CHOOSE(
{1;2;3;4;5;6;7;8;9;10;11;12;13;14;15;16;17;18},
45658,45659,45660,45661,45662,45663,45664,45665,45711,45724,45778,45779,45785,45786,45820,45821,45965,46022),
_xlfn.LET(_xlpm.DD,
MAX(MIN($AX39,EOMONTH(BD$15,0))-MAX($AW39,BD$15),),
_xlfn.IFS(
AND(MONTH($AW39)=MONTH(BD$15),MONTH($AX39)&lt;&gt;MONTH(BD$15)),
NETWORKDAYS.INTL($AW39,$AW39+_xlpm.DD,1,_xlpm.VD),
AND(MONTH($AW39)&lt;&gt;MONTH(BD$15),MONTH($AX39)=MONTH(BD$15)),
NETWORKDAYS.INTL(($AX39)-_xlpm.DD,$AX39,1,_xlpm.VD),
AND(MONTH($AW39)&lt;MONTH(BD$15),MONTH($AX39)&gt;MONTH(BD$15)),
NETWORKDAYS.INTL((EOMONTH(BD$15-1,1))-_xlpm.DD,EOMONTH(BD$15-1,1),1,_xlpm.VD),
AND(MONTH($AW39)=MONTH(BD$15),MONTH($AX39)=MONTH(BD$15)),
NETWORKDAYS.INTL($AW39,$AX39,1,_xlpm.VD)))),0)),
$DH39="месяц",
$BP39*BD39,
$DH39="неделя",
$BP39*BD39/7*(ROUNDUP((DAY(EOMONTH(BD$15,0)))/4,0))),
0)</f>
        <v/>
      </c>
      <c r="BV39" s="125">
        <f t="array" ref="BV39">
IFERROR(
_xlfn.IFS(
$DH39="день_1",
$BP39*$BL39/($AX39-$AW39+1)*BE39*(DAY(EOMONTH(BE$15,0))),
$DH39="день_2",
$BP39/30*MAX(MIN($AX39,EOMONTH(BE$15,0))-MAX($AW39,BE$15)+1,),
$DH39="раб.день",
$BP39/30*(IFERROR(
_xlfn.LET(_xlpm.VD,
CHOOSE(
{1;2;3;4;5;6;7;8;9;10;11;12;13;14;15;16;17;18},
45658,45659,45660,45661,45662,45663,45664,45665,45711,45724,45778,45779,45785,45786,45820,45821,45965,46022),
_xlfn.LET(_xlpm.DD,
MAX(MIN($AX39,EOMONTH(BE$15,0))-MAX($AW39,BE$15),),
_xlfn.IFS(
AND(MONTH($AW39)=MONTH(BE$15),MONTH($AX39)&lt;&gt;MONTH(BE$15)),
NETWORKDAYS.INTL($AW39,$AW39+_xlpm.DD,1,_xlpm.VD),
AND(MONTH($AW39)&lt;&gt;MONTH(BE$15),MONTH($AX39)=MONTH(BE$15)),
NETWORKDAYS.INTL(($AX39)-_xlpm.DD,$AX39,1,_xlpm.VD),
AND(MONTH($AW39)&lt;MONTH(BE$15),MONTH($AX39)&gt;MONTH(BE$15)),
NETWORKDAYS.INTL((EOMONTH(BE$15-1,1))-_xlpm.DD,EOMONTH(BE$15-1,1),1,_xlpm.VD),
AND(MONTH($AW39)=MONTH(BE$15),MONTH($AX39)=MONTH(BE$15)),
NETWORKDAYS.INTL($AW39,$AX39,1,_xlpm.VD)))),0)),
$DH39="месяц",
$BP39*BE39,
$DH39="неделя",
$BP39*BE39/7*(ROUNDUP((DAY(EOMONTH(BE$15,0)))/4,0))),
0)</f>
        <v/>
      </c>
      <c r="BW39" s="125">
        <f t="array" ref="BW39">
IFERROR(
_xlfn.IFS(
$DH39="день_1",
$BP39*$BL39/($AX39-$AW39+1)*BF39*(DAY(EOMONTH(BF$15,0))),
$DH39="день_2",
$BP39/30*MAX(MIN($AX39,EOMONTH(BF$15,0))-MAX($AW39,BF$15)+1,),
$DH39="раб.день",
$BP39/30*(IFERROR(
_xlfn.LET(_xlpm.VD,
CHOOSE(
{1;2;3;4;5;6;7;8;9;10;11;12;13;14;15;16;17;18},
45658,45659,45660,45661,45662,45663,45664,45665,45711,45724,45778,45779,45785,45786,45820,45821,45965,46022),
_xlfn.LET(_xlpm.DD,
MAX(MIN($AX39,EOMONTH(BF$15,0))-MAX($AW39,BF$15),),
_xlfn.IFS(
AND(MONTH($AW39)=MONTH(BF$15),MONTH($AX39)&lt;&gt;MONTH(BF$15)),
NETWORKDAYS.INTL($AW39,$AW39+_xlpm.DD,1,_xlpm.VD),
AND(MONTH($AW39)&lt;&gt;MONTH(BF$15),MONTH($AX39)=MONTH(BF$15)),
NETWORKDAYS.INTL(($AX39)-_xlpm.DD,$AX39,1,_xlpm.VD),
AND(MONTH($AW39)&lt;MONTH(BF$15),MONTH($AX39)&gt;MONTH(BF$15)),
NETWORKDAYS.INTL((EOMONTH(BF$15-1,1))-_xlpm.DD,EOMONTH(BF$15-1,1),1,_xlpm.VD),
AND(MONTH($AW39)=MONTH(BF$15),MONTH($AX39)=MONTH(BF$15)),
NETWORKDAYS.INTL($AW39,$AX39,1,_xlpm.VD)))),0)),
$DH39="месяц",
$BP39*BF39,
$DH39="неделя",
$BP39*BF39/7*(ROUNDUP((DAY(EOMONTH(BF$15,0)))/4,0))),
0)</f>
        <v/>
      </c>
      <c r="BX39" s="125">
        <f t="array" ref="BX39">
IFERROR(
_xlfn.IFS(
$DH39="день_1",
$BP39*$BL39/($AX39-$AW39+1)*BG39*(DAY(EOMONTH(BG$15,0))),
$DH39="день_2",
$BP39/30*MAX(MIN($AX39,EOMONTH(BG$15,0))-MAX($AW39,BG$15)+1,),
$DH39="раб.день",
$BP39/30*(IFERROR(
_xlfn.LET(_xlpm.VD,
CHOOSE(
{1;2;3;4;5;6;7;8;9;10;11;12;13;14;15;16;17;18},
45658,45659,45660,45661,45662,45663,45664,45665,45711,45724,45778,45779,45785,45786,45820,45821,45965,46022),
_xlfn.LET(_xlpm.DD,
MAX(MIN($AX39,EOMONTH(BG$15,0))-MAX($AW39,BG$15),),
_xlfn.IFS(
AND(MONTH($AW39)=MONTH(BG$15),MONTH($AX39)&lt;&gt;MONTH(BG$15)),
NETWORKDAYS.INTL($AW39,$AW39+_xlpm.DD,1,_xlpm.VD),
AND(MONTH($AW39)&lt;&gt;MONTH(BG$15),MONTH($AX39)=MONTH(BG$15)),
NETWORKDAYS.INTL(($AX39)-_xlpm.DD,$AX39,1,_xlpm.VD),
AND(MONTH($AW39)&lt;MONTH(BG$15),MONTH($AX39)&gt;MONTH(BG$15)),
NETWORKDAYS.INTL((EOMONTH(BG$15-1,1))-_xlpm.DD,EOMONTH(BG$15-1,1),1,_xlpm.VD),
AND(MONTH($AW39)=MONTH(BG$15),MONTH($AX39)=MONTH(BG$15)),
NETWORKDAYS.INTL($AW39,$AX39,1,_xlpm.VD)))),0)),
$DH39="месяц",
$BP39*BG39,
$DH39="неделя",
$BP39*BG39/7*(ROUNDUP((DAY(EOMONTH(BG$15,0)))/4,0))),
0)</f>
        <v/>
      </c>
      <c r="BY39" s="125">
        <f t="array" ref="BY39">
IFERROR(
_xlfn.IFS(
$DH39="день_1",
$BP39*$BL39/($AX39-$AW39+1)*BH39*(DAY(EOMONTH(BH$15,0))),
$DH39="день_2",
$BP39/30*MAX(MIN($AX39,EOMONTH(BH$15,0))-MAX($AW39,BH$15)+1,),
$DH39="раб.день",
$BP39/30*(IFERROR(
_xlfn.LET(_xlpm.VD,
CHOOSE(
{1;2;3;4;5;6;7;8;9;10;11;12;13;14;15;16;17;18},
45658,45659,45660,45661,45662,45663,45664,45665,45711,45724,45778,45779,45785,45786,45820,45821,45965,46022),
_xlfn.LET(_xlpm.DD,
MAX(MIN($AX39,EOMONTH(BH$15,0))-MAX($AW39,BH$15),),
_xlfn.IFS(
AND(MONTH($AW39)=MONTH(BH$15),MONTH($AX39)&lt;&gt;MONTH(BH$15)),
NETWORKDAYS.INTL($AW39,$AW39+_xlpm.DD,1,_xlpm.VD),
AND(MONTH($AW39)&lt;&gt;MONTH(BH$15),MONTH($AX39)=MONTH(BH$15)),
NETWORKDAYS.INTL(($AX39)-_xlpm.DD,$AX39,1,_xlpm.VD),
AND(MONTH($AW39)&lt;MONTH(BH$15),MONTH($AX39)&gt;MONTH(BH$15)),
NETWORKDAYS.INTL((EOMONTH(BH$15-1,1))-_xlpm.DD,EOMONTH(BH$15-1,1),1,_xlpm.VD),
AND(MONTH($AW39)=MONTH(BH$15),MONTH($AX39)=MONTH(BH$15)),
NETWORKDAYS.INTL($AW39,$AX39,1,_xlpm.VD)))),0)),
$DH39="месяц",
$BP39*BH39,
$DH39="неделя",
$BP39*BH39/7*(ROUNDUP((DAY(EOMONTH(BH$15,0)))/4,0))),
0)</f>
        <v/>
      </c>
      <c r="BZ39" s="125">
        <f t="array" ref="BZ39">
IFERROR(
_xlfn.IFS(
$DH39="день_1",
$BP39*$BL39/($AX39-$AW39+1)*BI39*(DAY(EOMONTH(BI$15,0))),
$DH39="день_2",
$BP39/30*MAX(MIN($AX39,EOMONTH(BI$15,0))-MAX($AW39,BI$15)+1,),
$DH39="раб.день",
$BP39/30*(IFERROR(
_xlfn.LET(_xlpm.VD,
CHOOSE(
{1;2;3;4;5;6;7;8;9;10;11;12;13;14;15;16;17;18},
45658,45659,45660,45661,45662,45663,45664,45665,45711,45724,45778,45779,45785,45786,45820,45821,45965,46022),
_xlfn.LET(_xlpm.DD,
MAX(MIN($AX39,EOMONTH(BI$15,0))-MAX($AW39,BI$15),),
_xlfn.IFS(
AND(MONTH($AW39)=MONTH(BI$15),MONTH($AX39)&lt;&gt;MONTH(BI$15)),
NETWORKDAYS.INTL($AW39,$AW39+_xlpm.DD,1,_xlpm.VD),
AND(MONTH($AW39)&lt;&gt;MONTH(BI$15),MONTH($AX39)=MONTH(BI$15)),
NETWORKDAYS.INTL(($AX39)-_xlpm.DD,$AX39,1,_xlpm.VD),
AND(MONTH($AW39)&lt;MONTH(BI$15),MONTH($AX39)&gt;MONTH(BI$15)),
NETWORKDAYS.INTL((EOMONTH(BI$15-1,1))-_xlpm.DD,EOMONTH(BI$15-1,1),1,_xlpm.VD),
AND(MONTH($AW39)=MONTH(BI$15),MONTH($AX39)=MONTH(BI$15)),
NETWORKDAYS.INTL($AW39,$AX39,1,_xlpm.VD)))),0)),
$DH39="месяц",
$BP39*BI39,
$DH39="неделя",
$BP39*BI39/7*(ROUNDUP((DAY(EOMONTH(BI$15,0)))/4,0))),
0)</f>
        <v/>
      </c>
      <c r="CA39" s="125">
        <f t="array" ref="CA39">
IFERROR(
_xlfn.IFS(
$DH39="день_1",
$BP39*$BL39/($AX39-$AW39+1)*BJ39*(DAY(EOMONTH(BJ$15,0))),
$DH39="день_2",
$BP39/30*MAX(MIN($AX39,EOMONTH(BJ$15,0))-MAX($AW39,BJ$15)+1,),
$DH39="раб.день",
$BP39/30*(IFERROR(
_xlfn.LET(_xlpm.VD,
CHOOSE(
{1;2;3;4;5;6;7;8;9;10;11;12;13;14;15;16;17;18},
45658,45659,45660,45661,45662,45663,45664,45665,45711,45724,45778,45779,45785,45786,45820,45821,45965,46022),
_xlfn.LET(_xlpm.DD,
MAX(MIN($AX39,EOMONTH(BJ$15,0))-MAX($AW39,BJ$15),),
_xlfn.IFS(
AND(MONTH($AW39)=MONTH(BJ$15),MONTH($AX39)&lt;&gt;MONTH(BJ$15)),
NETWORKDAYS.INTL($AW39,$AW39+_xlpm.DD,1,_xlpm.VD),
AND(MONTH($AW39)&lt;&gt;MONTH(BJ$15),MONTH($AX39)=MONTH(BJ$15)),
NETWORKDAYS.INTL(($AX39)-_xlpm.DD,$AX39,1,_xlpm.VD),
AND(MONTH($AW39)&lt;MONTH(BJ$15),MONTH($AX39)&gt;MONTH(BJ$15)),
NETWORKDAYS.INTL((EOMONTH(BJ$15-1,1))-_xlpm.DD,EOMONTH(BJ$15-1,1),1,_xlpm.VD),
AND(MONTH($AW39)=MONTH(BJ$15),MONTH($AX39)=MONTH(BJ$15)),
NETWORKDAYS.INTL($AW39,$AX39,1,_xlpm.VD)))),0)),
$DH39="месяц",
$BP39*BJ39,
$DH39="неделя",
$BP39*BJ39/7*(ROUNDUP((DAY(EOMONTH(BJ$15,0)))/4,0))),
0)</f>
        <v/>
      </c>
      <c r="CB39" s="125">
        <f t="array" ref="CB39">
IFERROR(
_xlfn.IFS(
$DH39="день_1",
$BP39*$BL39/($AX39-$AW39+1)*BK39*(DAY(EOMONTH(BK$15,0))),
$DH39="день_2",
$BP39/30*MAX(MIN($AX39,EOMONTH(BK$15,0))-MAX($AW39,BK$15)+1,),
$DH39="раб.день",
$BP39/30*(IFERROR(
_xlfn.LET(_xlpm.VD,
CHOOSE(
{1;2;3;4;5;6;7;8;9;10;11;12;13;14;15;16;17;18},
45658,45659,45660,45661,45662,45663,45664,45665,45711,45724,45778,45779,45785,45786,45820,45821,45965,46022),
_xlfn.LET(_xlpm.DD,
MAX(MIN($AX39,EOMONTH(BK$15,0))-MAX($AW39,BK$15),),
_xlfn.IFS(
AND(MONTH($AW39)=MONTH(BK$15),MONTH($AX39)&lt;&gt;MONTH(BK$15)),
NETWORKDAYS.INTL($AW39,$AW39+_xlpm.DD,1,_xlpm.VD),
AND(MONTH($AW39)&lt;&gt;MONTH(BK$15),MONTH($AX39)=MONTH(BK$15)),
NETWORKDAYS.INTL(($AX39)-_xlpm.DD,$AX39,1,_xlpm.VD),
AND(MONTH($AW39)&lt;MONTH(BK$15),MONTH($AX39)&gt;MONTH(BK$15)),
NETWORKDAYS.INTL((EOMONTH(BK$15-1,1))-_xlpm.DD,EOMONTH(BK$15-1,1),1,_xlpm.VD),
AND(MONTH($AW39)=MONTH(BK$15),MONTH($AX39)=MONTH(BK$15)),
NETWORKDAYS.INTL($AW39,$AX39,1,_xlpm.VD)))),0)),
$DH39="месяц",
$BP39*BK39,
$DH39="неделя",
$BP39*BK39/7*(ROUNDUP((DAY(EOMONTH(BK$15,0)))/4,0))),
0)</f>
        <v/>
      </c>
      <c r="CC39" s="125">
        <f>SUM($BQ39:$CB39)</f>
        <v/>
      </c>
      <c r="CD39" s="126">
        <f>SUM($EH39:$EH39)</f>
        <v/>
      </c>
      <c r="CE39" s="126">
        <f>$CD39*$AB39</f>
        <v/>
      </c>
      <c r="CF39" s="126">
        <f>SUM($EK39:$EK39)</f>
        <v/>
      </c>
      <c r="CG39" s="126">
        <f>$CF39*$AB39</f>
        <v/>
      </c>
      <c r="CH39" s="126">
        <f>SUM($CC39,$CE39,$CG39)</f>
        <v/>
      </c>
      <c r="CI39" s="126">
        <f>$CH39*(1+$CM39)</f>
        <v/>
      </c>
      <c r="CJ39" s="127" t="n">
        <v>0</v>
      </c>
      <c r="CK39" s="126">
        <f>SUM($CH39:$CH39)*(1+$CJ39)</f>
        <v/>
      </c>
      <c r="CL39" s="126">
        <f>SUM($CH39:$CH39)*(1+$CM39)</f>
        <v/>
      </c>
      <c r="CM39" s="59" t="inlineStr">
        <is>
          <t>20%</t>
        </is>
      </c>
      <c r="CN39" s="59" t="n"/>
      <c r="CO39" s="72" t="n"/>
      <c r="CP39" s="59" t="n"/>
      <c r="CQ39" s="73" t="n"/>
      <c r="CR39" s="73" t="n"/>
      <c r="CS39" s="73" t="n"/>
      <c r="CT39" s="72" t="n"/>
      <c r="CU39" s="79" t="inlineStr">
        <is>
          <t> </t>
        </is>
      </c>
      <c r="CV39" s="60" t="n"/>
      <c r="CW39" s="60" t="n"/>
      <c r="CX39" s="60" t="n"/>
      <c r="CY39" s="127">
        <f>IFERROR(($CC39-$EE39)/($EE39/(1-$DQ39)),0)</f>
        <v/>
      </c>
      <c r="CZ39" s="127">
        <f>IFERROR(1-$EI39/($CE39),0)</f>
        <v/>
      </c>
      <c r="DA39" s="127">
        <f>IFERROR(1-$EL39/($CG39),0)</f>
        <v/>
      </c>
      <c r="DB39" s="126">
        <f>ROUND(IFERROR(($CI39/(1+$CM39)-$EN39),0),2)</f>
        <v/>
      </c>
      <c r="DC39" s="128" t="n"/>
      <c r="DD39" s="125" t="n"/>
      <c r="DE39" s="75" t="n">
        <v>0</v>
      </c>
      <c r="DF39" s="128" t="n"/>
      <c r="DG39" s="125">
        <f>IF($DC39=0,0,$DD39*($DC39*100%-$DE39*$DF39))*SUM($AB39:$AB39)</f>
        <v/>
      </c>
      <c r="DH39" s="129" t="inlineStr">
        <is>
          <t>месяц</t>
        </is>
      </c>
      <c r="DI39" s="130">
        <f t="array" ref="DI39">IFERROR(
IF($ES39="LisChannel",
(ROUND(((INDEX({174.625;153.888888888889;130.972222222222},MATCH($AI39,{2;3;4}),0))*$AG39*$AI39),2)),0),0)</f>
        <v/>
      </c>
      <c r="DJ39" s="130">
        <f>
_xlfn.LET(_xlpm.X,
IFERROR(
IF($ES39="НовиковТВ",
(_xlfn.LET(_xlpm.NTV,
_xlfn.LET(_xlpm.MIN,350000,
IF(SUMIFS($DI:$DI,$ES:$ES,"НовиковТВ")&lt;=_xlpm.MIN,
(SUMIFS($DI:$DI,$ES:$ES,"НовиковТВ")/(COUNTIFS($ES:$ES,"НовиковТВ")))*_xlpm.MIN/SUMIFS($DI:$DI,$ES:$ES,"НовиковТВ"),
DI39)),
_xlpm.NTV+$DG39/(1-(1-(_xlpm.NTV)*(1-$DL39)*(1-$DM39)*(1-$DN39)*(1-$DO39)*(1-$DP39)/_xlpm.NTV))))/(1+$EP39),
$DI39+$DG39/(1-(1-($DI39)*(1-$DL39)*(1-$DM39)*(1-$DN39)*(1-$DO39)*(1-$DP39)/$DI39))),
0),
_xlpm.X*(1+$CM39)*(1+$CW39)-_xlpm.X*(1+$CM39)+_xlpm.X)</f>
        <v/>
      </c>
      <c r="DK39" s="125" t="inlineStr">
        <is>
          <t>послед.</t>
        </is>
      </c>
      <c r="DL39" s="63" t="n">
        <v>0</v>
      </c>
      <c r="DM39" s="63" t="n">
        <v>0</v>
      </c>
      <c r="DN39" s="63" t="n">
        <v>0</v>
      </c>
      <c r="DO39" s="63" t="n">
        <v>0</v>
      </c>
      <c r="DP39" s="63" t="n">
        <v>0</v>
      </c>
      <c r="DQ39" s="63">
        <f t="array" ref="DQ39">IFERROR(_xlfn.IFS(
$DK39="послед.",1-(1-$DL39)*(1-$DM39)*(1-$DN39)*(1-$DO39)*(1-$DP39),
$DK39="сумм.",$DL39+$DM39+$DN39+$DO39+$DP39),
0)</f>
        <v/>
      </c>
      <c r="DR39" s="125">
        <f t="array" ref="DR39">
IFERROR(
_xlfn.IFS(
$BL39=0,
0,
$BL39&gt;0,
_xlfn.IFS($DK39="послед.",
$DJ39*(1-$DL39)*(1-$DM39)*(1-$DN39)*(1-$DO39)*(1-$DP39),
$DK39="сумм.",
$DJ39*(1-($DL39+$DM39+$DN39+$DO39+$DP39)))),0)</f>
        <v/>
      </c>
      <c r="DS39" s="125">
        <f t="array" ref="DS39">
IFERROR(_xlfn.IFS(
$DH39="день_1",
$DR39*$BL39/($AX39-$AW39+1)*AZ39*(DAY(EOMONTH(AZ$15,0))),
$DH39="день_2",
$DR39/30*MAX(MIN($AX39,EOMONTH(AZ$15,0))-MAX($AW39,AZ$15)+1,),
$DH39="раб.день",
$DR39/30*(IFERROR(
_xlfn.LET(_xlpm.VD,
CHOOSE(
{1;2;3;4;5;6;7;8;9;10;11;12;13;14;15;16;17;18},
45658,45659,45660,45661,45662,45663,45664,45665,45711,45724,45778,45779,45785,45786,45820,45821,45965,46022),
_xlfn.LET(_xlpm.DD,
MAX(MIN($AX39,EOMONTH(AZ$15,0))-MAX($AW39,AZ$15),),
_xlfn.IFS(
AND(MONTH($AW39)=MONTH(AZ$15),MONTH($AX39)&lt;&gt;MONTH(AZ$15)),
NETWORKDAYS.INTL($AW39,$AW39+_xlpm.DD,1,_xlpm.VD),
AND(MONTH($AW39)&lt;&gt;MONTH(AZ$15),MONTH($AX39)=MONTH(AZ$15)),
NETWORKDAYS.INTL(($AX39)-_xlpm.DD,$AX39,1,_xlpm.VD),
AND(MONTH($AW39)&lt;MONTH(AZ$15),MONTH($AX39)&gt;MONTH(AZ$15)),
NETWORKDAYS.INTL((EOMONTH(AZ$15-1,1))-_xlpm.DD,EOMONTH(AZ$15-1,1),1,_xlpm.VD),
AND(MONTH($AW39)=MONTH(AZ$15),MONTH($AX39)=MONTH(AZ$15)),
NETWORKDAYS.INTL($AW39,$AX39,1,_xlpm.VD)))),0)),
$DH39="месяц",
$DR39*AZ39,
$DH39="неделя",
$DR39*AZ39/7*(ROUNDUP((DAY(EOMONTH(AZ$15,0)))/4,0))),
0)</f>
        <v/>
      </c>
      <c r="DT39" s="125">
        <f t="array" ref="DT39">
IFERROR(_xlfn.IFS(
$DH39="день_1",
$DR39*$BL39/($AX39-$AW39+1)*BA39*(DAY(EOMONTH(BA$15,0))),
$DH39="день_2",
$DR39/30*MAX(MIN($AX39,EOMONTH(BA$15,0))-MAX($AW39,BA$15)+1,),
$DH39="раб.день",
$DR39/30*(IFERROR(
_xlfn.LET(_xlpm.VD,
CHOOSE(
{1;2;3;4;5;6;7;8;9;10;11;12;13;14;15;16;17;18},
45658,45659,45660,45661,45662,45663,45664,45665,45711,45724,45778,45779,45785,45786,45820,45821,45965,46022),
_xlfn.LET(_xlpm.DD,
MAX(MIN($AX39,EOMONTH(BA$15,0))-MAX($AW39,BA$15),),
_xlfn.IFS(
AND(MONTH($AW39)=MONTH(BA$15),MONTH($AX39)&lt;&gt;MONTH(BA$15)),
NETWORKDAYS.INTL($AW39,$AW39+_xlpm.DD,1,_xlpm.VD),
AND(MONTH($AW39)&lt;&gt;MONTH(BA$15),MONTH($AX39)=MONTH(BA$15)),
NETWORKDAYS.INTL(($AX39)-_xlpm.DD,$AX39,1,_xlpm.VD),
AND(MONTH($AW39)&lt;MONTH(BA$15),MONTH($AX39)&gt;MONTH(BA$15)),
NETWORKDAYS.INTL((EOMONTH(BA$15-1,1))-_xlpm.DD,EOMONTH(BA$15-1,1),1,_xlpm.VD),
AND(MONTH($AW39)=MONTH(BA$15),MONTH($AX39)=MONTH(BA$15)),
NETWORKDAYS.INTL($AW39,$AX39,1,_xlpm.VD)))),0)),
$DH39="месяц",
$DR39*BA39,
$DH39="неделя",
$DR39*BA39/7*(ROUNDUP((DAY(EOMONTH(BA$15,0)))/4,0))),
0)</f>
        <v/>
      </c>
      <c r="DU39" s="125">
        <f t="array" ref="DU39">
IFERROR(_xlfn.IFS(
$DH39="день_1",
$DR39*$BL39/($AX39-$AW39+1)*BB39*(DAY(EOMONTH(BB$15,0))),
$DH39="день_2",
$DR39/30*MAX(MIN($AX39,EOMONTH(BB$15,0))-MAX($AW39,BB$15)+1,),
$DH39="раб.день",
$DR39/30*(IFERROR(
_xlfn.LET(_xlpm.VD,
CHOOSE(
{1;2;3;4;5;6;7;8;9;10;11;12;13;14;15;16;17;18},
45658,45659,45660,45661,45662,45663,45664,45665,45711,45724,45778,45779,45785,45786,45820,45821,45965,46022),
_xlfn.LET(_xlpm.DD,
MAX(MIN($AX39,EOMONTH(BB$15,0))-MAX($AW39,BB$15),),
_xlfn.IFS(
AND(MONTH($AW39)=MONTH(BB$15),MONTH($AX39)&lt;&gt;MONTH(BB$15)),
NETWORKDAYS.INTL($AW39,$AW39+_xlpm.DD,1,_xlpm.VD),
AND(MONTH($AW39)&lt;&gt;MONTH(BB$15),MONTH($AX39)=MONTH(BB$15)),
NETWORKDAYS.INTL(($AX39)-_xlpm.DD,$AX39,1,_xlpm.VD),
AND(MONTH($AW39)&lt;MONTH(BB$15),MONTH($AX39)&gt;MONTH(BB$15)),
NETWORKDAYS.INTL((EOMONTH(BB$15-1,1))-_xlpm.DD,EOMONTH(BB$15-1,1),1,_xlpm.VD),
AND(MONTH($AW39)=MONTH(BB$15),MONTH($AX39)=MONTH(BB$15)),
NETWORKDAYS.INTL($AW39,$AX39,1,_xlpm.VD)))),0)),
$DH39="месяц",
$DR39*BB39,
$DH39="неделя",
$DR39*BB39/7*(ROUNDUP((DAY(EOMONTH(BB$15,0)))/4,0))),
0)</f>
        <v/>
      </c>
      <c r="DV39" s="125">
        <f t="array" ref="DV39">
IFERROR(_xlfn.IFS(
$DH39="день_1",
$DR39*$BL39/($AX39-$AW39+1)*BC39*(DAY(EOMONTH(BC$15,0))),
$DH39="день_2",
$DR39/30*MAX(MIN($AX39,EOMONTH(BC$15,0))-MAX($AW39,BC$15)+1,),
$DH39="раб.день",
$DR39/30*(IFERROR(
_xlfn.LET(_xlpm.VD,
CHOOSE(
{1;2;3;4;5;6;7;8;9;10;11;12;13;14;15;16;17;18},
45658,45659,45660,45661,45662,45663,45664,45665,45711,45724,45778,45779,45785,45786,45820,45821,45965,46022),
_xlfn.LET(_xlpm.DD,
MAX(MIN($AX39,EOMONTH(BC$15,0))-MAX($AW39,BC$15),),
_xlfn.IFS(
AND(MONTH($AW39)=MONTH(BC$15),MONTH($AX39)&lt;&gt;MONTH(BC$15)),
NETWORKDAYS.INTL($AW39,$AW39+_xlpm.DD,1,_xlpm.VD),
AND(MONTH($AW39)&lt;&gt;MONTH(BC$15),MONTH($AX39)=MONTH(BC$15)),
NETWORKDAYS.INTL(($AX39)-_xlpm.DD,$AX39,1,_xlpm.VD),
AND(MONTH($AW39)&lt;MONTH(BC$15),MONTH($AX39)&gt;MONTH(BC$15)),
NETWORKDAYS.INTL((EOMONTH(BC$15-1,1))-_xlpm.DD,EOMONTH(BC$15-1,1),1,_xlpm.VD),
AND(MONTH($AW39)=MONTH(BC$15),MONTH($AX39)=MONTH(BC$15)),
NETWORKDAYS.INTL($AW39,$AX39,1,_xlpm.VD)))),0)),
$DH39="месяц",
$DR39*BC39,
$DH39="неделя",
$DR39*BC39/7*(ROUNDUP((DAY(EOMONTH(BC$15,0)))/4,0))),
0)</f>
        <v/>
      </c>
      <c r="DW39" s="125">
        <f t="array" ref="DW39">
IFERROR(_xlfn.IFS(
$DH39="день_1",
$DR39*$BL39/($AX39-$AW39+1)*BD39*(DAY(EOMONTH(BD$15,0))),
$DH39="день_2",
$DR39/30*MAX(MIN($AX39,EOMONTH(BD$15,0))-MAX($AW39,BD$15)+1,),
$DH39="раб.день",
$DR39/30*(IFERROR(
_xlfn.LET(_xlpm.VD,
CHOOSE(
{1;2;3;4;5;6;7;8;9;10;11;12;13;14;15;16;17;18},
45658,45659,45660,45661,45662,45663,45664,45665,45711,45724,45778,45779,45785,45786,45820,45821,45965,46022),
_xlfn.LET(_xlpm.DD,
MAX(MIN($AX39,EOMONTH(BD$15,0))-MAX($AW39,BD$15),),
_xlfn.IFS(
AND(MONTH($AW39)=MONTH(BD$15),MONTH($AX39)&lt;&gt;MONTH(BD$15)),
NETWORKDAYS.INTL($AW39,$AW39+_xlpm.DD,1,_xlpm.VD),
AND(MONTH($AW39)&lt;&gt;MONTH(BD$15),MONTH($AX39)=MONTH(BD$15)),
NETWORKDAYS.INTL(($AX39)-_xlpm.DD,$AX39,1,_xlpm.VD),
AND(MONTH($AW39)&lt;MONTH(BD$15),MONTH($AX39)&gt;MONTH(BD$15)),
NETWORKDAYS.INTL((EOMONTH(BD$15-1,1))-_xlpm.DD,EOMONTH(BD$15-1,1),1,_xlpm.VD),
AND(MONTH($AW39)=MONTH(BD$15),MONTH($AX39)=MONTH(BD$15)),
NETWORKDAYS.INTL($AW39,$AX39,1,_xlpm.VD)))),0)),
$DH39="месяц",
$DR39*BD39,
$DH39="неделя",
$DR39*BD39/7*(ROUNDUP((DAY(EOMONTH(BD$15,0)))/4,0))),
0)</f>
        <v/>
      </c>
      <c r="DX39" s="125">
        <f t="array" ref="DX39">
IFERROR(_xlfn.IFS(
$DH39="день_1",
$DR39*$BL39/($AX39-$AW39+1)*BE39*(DAY(EOMONTH(BE$15,0))),
$DH39="день_2",
$DR39/30*MAX(MIN($AX39,EOMONTH(BE$15,0))-MAX($AW39,BE$15)+1,),
$DH39="раб.день",
$DR39/30*(IFERROR(
_xlfn.LET(_xlpm.VD,
CHOOSE(
{1;2;3;4;5;6;7;8;9;10;11;12;13;14;15;16;17;18},
45658,45659,45660,45661,45662,45663,45664,45665,45711,45724,45778,45779,45785,45786,45820,45821,45965,46022),
_xlfn.LET(_xlpm.DD,
MAX(MIN($AX39,EOMONTH(BE$15,0))-MAX($AW39,BE$15),),
_xlfn.IFS(
AND(MONTH($AW39)=MONTH(BE$15),MONTH($AX39)&lt;&gt;MONTH(BE$15)),
NETWORKDAYS.INTL($AW39,$AW39+_xlpm.DD,1,_xlpm.VD),
AND(MONTH($AW39)&lt;&gt;MONTH(BE$15),MONTH($AX39)=MONTH(BE$15)),
NETWORKDAYS.INTL(($AX39)-_xlpm.DD,$AX39,1,_xlpm.VD),
AND(MONTH($AW39)&lt;MONTH(BE$15),MONTH($AX39)&gt;MONTH(BE$15)),
NETWORKDAYS.INTL((EOMONTH(BE$15-1,1))-_xlpm.DD,EOMONTH(BE$15-1,1),1,_xlpm.VD),
AND(MONTH($AW39)=MONTH(BE$15),MONTH($AX39)=MONTH(BE$15)),
NETWORKDAYS.INTL($AW39,$AX39,1,_xlpm.VD)))),0)),
$DH39="месяц",
$DR39*BE39,
$DH39="неделя",
$DR39*BE39/7*(ROUNDUP((DAY(EOMONTH(BE$15,0)))/4,0))),
0)</f>
        <v/>
      </c>
      <c r="DY39" s="125">
        <f t="array" ref="DY39">
IFERROR(_xlfn.IFS(
$DH39="день_1",
$DR39*$BL39/($AX39-$AW39+1)*BF39*(DAY(EOMONTH(BF$15,0))),
$DH39="день_2",
$DR39/30*MAX(MIN($AX39,EOMONTH(BF$15,0))-MAX($AW39,BF$15)+1,),
$DH39="раб.день",
$DR39/30*(IFERROR(
_xlfn.LET(_xlpm.VD,
CHOOSE(
{1;2;3;4;5;6;7;8;9;10;11;12;13;14;15;16;17;18},
45658,45659,45660,45661,45662,45663,45664,45665,45711,45724,45778,45779,45785,45786,45820,45821,45965,46022),
_xlfn.LET(_xlpm.DD,
MAX(MIN($AX39,EOMONTH(BF$15,0))-MAX($AW39,BF$15),),
_xlfn.IFS(
AND(MONTH($AW39)=MONTH(BF$15),MONTH($AX39)&lt;&gt;MONTH(BF$15)),
NETWORKDAYS.INTL($AW39,$AW39+_xlpm.DD,1,_xlpm.VD),
AND(MONTH($AW39)&lt;&gt;MONTH(BF$15),MONTH($AX39)=MONTH(BF$15)),
NETWORKDAYS.INTL(($AX39)-_xlpm.DD,$AX39,1,_xlpm.VD),
AND(MONTH($AW39)&lt;MONTH(BF$15),MONTH($AX39)&gt;MONTH(BF$15)),
NETWORKDAYS.INTL((EOMONTH(BF$15-1,1))-_xlpm.DD,EOMONTH(BF$15-1,1),1,_xlpm.VD),
AND(MONTH($AW39)=MONTH(BF$15),MONTH($AX39)=MONTH(BF$15)),
NETWORKDAYS.INTL($AW39,$AX39,1,_xlpm.VD)))),0)),
$DH39="месяц",
$DR39*BF39,
$DH39="неделя",
$DR39*BF39/7*(ROUNDUP((DAY(EOMONTH(BF$15,0)))/4,0))),
0)</f>
        <v/>
      </c>
      <c r="DZ39" s="125">
        <f t="array" ref="DZ39">
IFERROR(_xlfn.IFS(
$DH39="день_1",
$DR39*$BL39/($AX39-$AW39+1)*BG39*(DAY(EOMONTH(BG$15,0))),
$DH39="день_2",
$DR39/30*MAX(MIN($AX39,EOMONTH(BG$15,0))-MAX($AW39,BG$15)+1,),
$DH39="раб.день",
$DR39/30*(IFERROR(
_xlfn.LET(_xlpm.VD,
CHOOSE(
{1;2;3;4;5;6;7;8;9;10;11;12;13;14;15;16;17;18},
45658,45659,45660,45661,45662,45663,45664,45665,45711,45724,45778,45779,45785,45786,45820,45821,45965,46022),
_xlfn.LET(_xlpm.DD,
MAX(MIN($AX39,EOMONTH(BG$15,0))-MAX($AW39,BG$15),),
_xlfn.IFS(
AND(MONTH($AW39)=MONTH(BG$15),MONTH($AX39)&lt;&gt;MONTH(BG$15)),
NETWORKDAYS.INTL($AW39,$AW39+_xlpm.DD,1,_xlpm.VD),
AND(MONTH($AW39)&lt;&gt;MONTH(BG$15),MONTH($AX39)=MONTH(BG$15)),
NETWORKDAYS.INTL(($AX39)-_xlpm.DD,$AX39,1,_xlpm.VD),
AND(MONTH($AW39)&lt;MONTH(BG$15),MONTH($AX39)&gt;MONTH(BG$15)),
NETWORKDAYS.INTL((EOMONTH(BG$15-1,1))-_xlpm.DD,EOMONTH(BG$15-1,1),1,_xlpm.VD),
AND(MONTH($AW39)=MONTH(BG$15),MONTH($AX39)=MONTH(BG$15)),
NETWORKDAYS.INTL($AW39,$AX39,1,_xlpm.VD)))),0)),
$DH39="месяц",
$DR39*BG39,
$DH39="неделя",
$DR39*BG39/7*(ROUNDUP((DAY(EOMONTH(BG$15,0)))/4,0))),
0)</f>
        <v/>
      </c>
      <c r="EA39" s="125">
        <f t="array" ref="EA39">
IFERROR(_xlfn.IFS(
$DH39="день_1",
$DR39*$BL39/($AX39-$AW39+1)*BH39*(DAY(EOMONTH(BH$15,0))),
$DH39="день_2",
$DR39/30*MAX(MIN($AX39,EOMONTH(BH$15,0))-MAX($AW39,BH$15)+1,),
$DH39="раб.день",
$DR39/30*(IFERROR(
_xlfn.LET(_xlpm.VD,
CHOOSE(
{1;2;3;4;5;6;7;8;9;10;11;12;13;14;15;16;17;18},
45658,45659,45660,45661,45662,45663,45664,45665,45711,45724,45778,45779,45785,45786,45820,45821,45965,46022),
_xlfn.LET(_xlpm.DD,
MAX(MIN($AX39,EOMONTH(BH$15,0))-MAX($AW39,BH$15),),
_xlfn.IFS(
AND(MONTH($AW39)=MONTH(BH$15),MONTH($AX39)&lt;&gt;MONTH(BH$15)),
NETWORKDAYS.INTL($AW39,$AW39+_xlpm.DD,1,_xlpm.VD),
AND(MONTH($AW39)&lt;&gt;MONTH(BH$15),MONTH($AX39)=MONTH(BH$15)),
NETWORKDAYS.INTL(($AX39)-_xlpm.DD,$AX39,1,_xlpm.VD),
AND(MONTH($AW39)&lt;MONTH(BH$15),MONTH($AX39)&gt;MONTH(BH$15)),
NETWORKDAYS.INTL((EOMONTH(BH$15-1,1))-_xlpm.DD,EOMONTH(BH$15-1,1),1,_xlpm.VD),
AND(MONTH($AW39)=MONTH(BH$15),MONTH($AX39)=MONTH(BH$15)),
NETWORKDAYS.INTL($AW39,$AX39,1,_xlpm.VD)))),0)),
$DH39="месяц",
$DR39*BH39,
$DH39="неделя",
$DR39*BH39/7*(ROUNDUP((DAY(EOMONTH(BH$15,0)))/4,0))),
0)</f>
        <v/>
      </c>
      <c r="EB39" s="125">
        <f t="array" ref="EB39">
IFERROR(_xlfn.IFS(
$DH39="день_1",
$DR39*$BL39/($AX39-$AW39+1)*BI39*(DAY(EOMONTH(BI$15,0))),
$DH39="день_2",
$DR39/30*MAX(MIN($AX39,EOMONTH(BI$15,0))-MAX($AW39,BI$15)+1,),
$DH39="раб.день",
$DR39/30*(IFERROR(
_xlfn.LET(_xlpm.VD,
CHOOSE(
{1;2;3;4;5;6;7;8;9;10;11;12;13;14;15;16;17;18},
45658,45659,45660,45661,45662,45663,45664,45665,45711,45724,45778,45779,45785,45786,45820,45821,45965,46022),
_xlfn.LET(_xlpm.DD,
MAX(MIN($AX39,EOMONTH(BI$15,0))-MAX($AW39,BI$15),),
_xlfn.IFS(
AND(MONTH($AW39)=MONTH(BI$15),MONTH($AX39)&lt;&gt;MONTH(BI$15)),
NETWORKDAYS.INTL($AW39,$AW39+_xlpm.DD,1,_xlpm.VD),
AND(MONTH($AW39)&lt;&gt;MONTH(BI$15),MONTH($AX39)=MONTH(BI$15)),
NETWORKDAYS.INTL(($AX39)-_xlpm.DD,$AX39,1,_xlpm.VD),
AND(MONTH($AW39)&lt;MONTH(BI$15),MONTH($AX39)&gt;MONTH(BI$15)),
NETWORKDAYS.INTL((EOMONTH(BI$15-1,1))-_xlpm.DD,EOMONTH(BI$15-1,1),1,_xlpm.VD),
AND(MONTH($AW39)=MONTH(BI$15),MONTH($AX39)=MONTH(BI$15)),
NETWORKDAYS.INTL($AW39,$AX39,1,_xlpm.VD)))),0)),
$DH39="месяц",
$DR39*BI39,
$DH39="неделя",
$DR39*BI39/7*(ROUNDUP((DAY(EOMONTH(BI$15,0)))/4,0))),
0)</f>
        <v/>
      </c>
      <c r="EC39" s="125">
        <f t="array" ref="EC39">
IFERROR(_xlfn.IFS(
$DH39="день_1",
$DR39*$BL39/($AX39-$AW39+1)*BJ39*(DAY(EOMONTH(BJ$15,0))),
$DH39="день_2",
$DR39/30*MAX(MIN($AX39,EOMONTH(BJ$15,0))-MAX($AW39,BJ$15)+1,),
$DH39="раб.день",
$DR39/30*(IFERROR(
_xlfn.LET(_xlpm.VD,
CHOOSE(
{1;2;3;4;5;6;7;8;9;10;11;12;13;14;15;16;17;18},
45658,45659,45660,45661,45662,45663,45664,45665,45711,45724,45778,45779,45785,45786,45820,45821,45965,46022),
_xlfn.LET(_xlpm.DD,
MAX(MIN($AX39,EOMONTH(BJ$15,0))-MAX($AW39,BJ$15),),
_xlfn.IFS(
AND(MONTH($AW39)=MONTH(BJ$15),MONTH($AX39)&lt;&gt;MONTH(BJ$15)),
NETWORKDAYS.INTL($AW39,$AW39+_xlpm.DD,1,_xlpm.VD),
AND(MONTH($AW39)&lt;&gt;MONTH(BJ$15),MONTH($AX39)=MONTH(BJ$15)),
NETWORKDAYS.INTL(($AX39)-_xlpm.DD,$AX39,1,_xlpm.VD),
AND(MONTH($AW39)&lt;MONTH(BJ$15),MONTH($AX39)&gt;MONTH(BJ$15)),
NETWORKDAYS.INTL((EOMONTH(BJ$15-1,1))-_xlpm.DD,EOMONTH(BJ$15-1,1),1,_xlpm.VD),
AND(MONTH($AW39)=MONTH(BJ$15),MONTH($AX39)=MONTH(BJ$15)),
NETWORKDAYS.INTL($AW39,$AX39,1,_xlpm.VD)))),0)),
$DH39="месяц",
$DR39*BJ39,
$DH39="неделя",
$DR39*BJ39/7*(ROUNDUP((DAY(EOMONTH(BJ$15,0)))/4,0))),
0)</f>
        <v/>
      </c>
      <c r="ED39" s="125">
        <f t="array" ref="ED39">
IFERROR(_xlfn.IFS(
$DH39="день_1",
$DR39*$BL39/($AX39-$AW39+1)*BK39*(DAY(EOMONTH(BK$15,0))),
$DH39="день_2",
$DR39/30*MAX(MIN($AX39,EOMONTH(BK$15,0))-MAX($AW39,BK$15)+1,),
$DH39="раб.день",
$DR39/30*(IFERROR(
_xlfn.LET(_xlpm.VD,
CHOOSE(
{1;2;3;4;5;6;7;8;9;10;11;12;13;14;15;16;17;18},
45658,45659,45660,45661,45662,45663,45664,45665,45711,45724,45778,45779,45785,45786,45820,45821,45965,46022),
_xlfn.LET(_xlpm.DD,
MAX(MIN($AX39,EOMONTH(BK$15,0))-MAX($AW39,BK$15),),
_xlfn.IFS(
AND(MONTH($AW39)=MONTH(BK$15),MONTH($AX39)&lt;&gt;MONTH(BK$15)),
NETWORKDAYS.INTL($AW39,$AW39+_xlpm.DD,1,_xlpm.VD),
AND(MONTH($AW39)&lt;&gt;MONTH(BK$15),MONTH($AX39)=MONTH(BK$15)),
NETWORKDAYS.INTL(($AX39)-_xlpm.DD,$AX39,1,_xlpm.VD),
AND(MONTH($AW39)&lt;MONTH(BK$15),MONTH($AX39)&gt;MONTH(BK$15)),
NETWORKDAYS.INTL((EOMONTH(BK$15-1,1))-_xlpm.DD,EOMONTH(BK$15-1,1),1,_xlpm.VD),
AND(MONTH($AW39)=MONTH(BK$15),MONTH($AX39)=MONTH(BK$15)),
NETWORKDAYS.INTL($AW39,$AX39,1,_xlpm.VD)))),0)),
$DH39="месяц",
$DR39*BK39,
$DH39="неделя",
$DR39*BK39/7*(ROUNDUP((DAY(EOMONTH(BK$15,0)))/4,0))),
0)</f>
        <v/>
      </c>
      <c r="EE39" s="125">
        <f>SUM($DS39,$DT39,$DU39,$DV39,$DW39,$DX39,$DY39,$DZ39,$EA39,$EB39,$EC39,$ED39)</f>
        <v/>
      </c>
      <c r="EF39" s="125">
        <f>IFERROR(ROUND($EE39*(1+$EP39),2),0)</f>
        <v/>
      </c>
      <c r="EG39" s="128" t="n">
        <v>1</v>
      </c>
      <c r="EH39" s="126" t="n">
        <v>0</v>
      </c>
      <c r="EI39" s="126">
        <f>ROUND(SUM($EH39:$EH39)*SUM($AB39:$AB39)*$EG39,2)</f>
        <v/>
      </c>
      <c r="EJ39" s="126">
        <f>ROUND($EI39*(1+$EP39),2)</f>
        <v/>
      </c>
      <c r="EK39" s="126" t="n">
        <v>0</v>
      </c>
      <c r="EL39" s="126">
        <f>ROUND(SUM($EK39:$EK39)*SUM($AB39:$AB39)*$EG39,2)</f>
        <v/>
      </c>
      <c r="EM39" s="126">
        <f>ROUND($EL39*(1+$EP39),2)</f>
        <v/>
      </c>
      <c r="EN39" s="126">
        <f>SUM($EE39,$EI39,$EL39)</f>
        <v/>
      </c>
      <c r="EO39" s="126">
        <f>SUM($EF39,$EJ39,$EM39)</f>
        <v/>
      </c>
      <c r="EP39" s="59" t="inlineStr">
        <is>
          <t>20%</t>
        </is>
      </c>
      <c r="EQ39" s="59" t="n"/>
      <c r="ER39" s="60">
        <f t="array" ref="ER39">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MATCH(ES39,
{"AMS";"RussOutdoor";"HD Outdoor";"Ingroup";"IQ";"Ledproduction";"LisChannel";"Logic";"Media-PPL";"NovikovTV | НовиковТВ";"SMA";"SOK";"КрокусТВ | CrocusTV | IndoorTV";"Сити";"ТЯК Москва"},
0)),"")</f>
        <v/>
      </c>
      <c r="ES39" s="60" t="n"/>
      <c r="ET39" s="60">
        <f t="array" ref="ET39">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MATCH(ES39,
{"AMS";"RussOutdoor";"HD Outdoor";"Ingroup";"IQ";"Ledproduction";"LisChannel";"Logic";"Media-PPL";"NovikovTV | НовиковТВ";"SMA";"SOK";"КрокусТВ | CrocusTV | IndoorTV";"Сити";"ТЯК Москва"},
0)),"")</f>
        <v/>
      </c>
      <c r="EU39" s="60" t="n"/>
      <c r="EV39" s="60" t="n"/>
      <c r="EX39" s="110">
        <f t="array" ref="EX39">
($AR39/30
+N("ТРАФИК ПЛОЩАДКИ"))*
(IFERROR(
_xlfn.LET(
_xlpm.GPR,
HLOOKUP($L39,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(MATCH($T39,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IF($Q39="цифровой",_xlpm.GPR/$AG39,_xlpm.GPR/60)),
0)
+N("DWELL TIME"))*
(IF($AB39=0,0,IF($AB39=1,0.3,IF($AB39=2,0.5,IF($AB39&gt;2,1))))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_xlfn.IFS($AC39="да",1.2,$AC39="нет",1)*
_xlfn.IFS($AD39="да",1.2,$AD39="нет",1)*
IF(R39="статический",1,1.2)*
$X39*
INDEX(
{1.2;1;1.2;1.2;1;1.2;1.2;1.2;1.2;1.2;1.2;1;1.2;1.2;1.2;1.2;1;1;1.2;1.2;1.2;1;1;1;1;1.2;1.2;1.2;1.2;1;1;1;1;1.2;1.2;1.2;1.2;1.2;1.2;1.2;1.2;1;1;1.2;1;1;1;1;1.5;1;1;1.5;1.5;1.2},
MATCH($Q39,_xlpm.MI,0)))&gt;{0.02;0.04;0.06;0.1;0.2;0.4;0.6;0.8;1;2;4;6})),
{0;1;2;3;4;5;6;7;8;9;10;11;12},
0)))
+N("КОЭФФИЦИЕНТ КОНТАКТА"))))*
(_xlfn.IFS($X39&lt;0.1,$X39/1000,$X39&gt;25,5.2,AND($X39&gt;=0.1,$X39&lt;=25),(($X39*2+0.1)/10)*($X39/10)))*
IFERROR((_xlfn.LET(
_xlpm.MA,
{0;0.8;0.85;0.9;0.95;1},
_xlpm.MAA,
{0;1;2;3;4;5},
INDEX(_xlpm.MA,MATCH(SUMPRODUCT(--((IF(ROUND(_xlpm.MAA,1)&gt;5,5,ROUND($AB39,1)))&gt;{0;1;2;3;4;5})),_xlpm.MAA,0)))
+N("КОЭФФИЦИЕНТ КОЛ-ВО КОНСТРУКЦИЙ")),1)*
$AB39,0))*
(IF($Q39="цифровой",$AG39/15*$AI39,1)
+N("ДЛЯ ЦИФРЫ"))</f>
        <v/>
      </c>
      <c r="EY39" s="110">
        <f>IFERROR(EX39*AY39,0)</f>
        <v/>
      </c>
      <c r="EZ39" s="131">
        <f>IFERROR(DP39/EY39*1000,0)</f>
        <v/>
      </c>
      <c r="FA39" s="112">
        <f>IFERROR(FC39/FB39,0)</f>
        <v/>
      </c>
      <c r="FB39" s="112">
        <f>IFERROR((FC39/(EY39/FF39*#REF!))*0.825,0)</f>
        <v/>
      </c>
      <c r="FC39" s="112">
        <f>IFERROR(((EX39*30/AR39)*100)/30,0)</f>
        <v/>
      </c>
      <c r="FD39" s="112">
        <f>IFERROR(EY39/G39*100%,0)</f>
        <v/>
      </c>
      <c r="FE39" s="112">
        <f>IFERROR(FD39/FC39*100%,0)</f>
        <v/>
      </c>
      <c r="FF39" s="110">
        <f>IFERROR(AR39/30*AY39,0)</f>
        <v/>
      </c>
    </row>
    <row r="40" ht="13" customHeight="1">
      <c r="A40" s="59" t="n"/>
      <c r="B40" s="60" t="n"/>
      <c r="C40" s="60" t="n"/>
      <c r="D40" s="60">
        <f t="array" ref="D40">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MATCH($E40,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0" s="60">
        <f t="array" ref="E40">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MATCH($F40,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0" s="60" t="inlineStr"/>
      <c r="G40" s="60" t="n"/>
      <c r="H40" s="60">
        <f t="array" ref="H40">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MATCH($I40,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0" s="60" t="n"/>
      <c r="J40" s="60" t="n"/>
      <c r="K40" s="60" t="n"/>
      <c r="L40" s="60" t="n"/>
      <c r="M40" s="60" t="n"/>
      <c r="N40" s="60" t="n"/>
      <c r="O40" s="60" t="n"/>
      <c r="P40" s="60">
        <f t="array" ref="P40">
_xlfn.IFS(
ISNUMBER(MATCH($Q40,{"шелфбаннер","разделитель","монетница","чековая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ISNUMBER(MATCH($Q40,{"LED/LCD","видеокулер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ISNUMBER(MATCH($Q40,{"автомобиль","машина","выставочное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ISNUMBER(MATCH($Q40,{"билборд","лифтовая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ISNUMBER(MATCH($Q40,{"навигация","подвесной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ISNUMBER(MATCH($Q40,{"движущаяся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ISNUMBER(MATCH($Q40,{"каталог","журнал"},)),
"Пресса",
$Q40="","")</f>
        <v/>
      </c>
      <c r="Q40" s="60" t="n"/>
      <c r="R40" s="60">
        <f t="array" ref="R40">
IFERROR(
_xlfn.IFS(
OR(ISNUMBER(MATCH($Q40,{"экспозиция","макет","стенд","автостенд","авто стенд","выставочное пространство","выставочные стенды","модульные выставочные стенды","3Д конструкция","3D конструкция"},)),P40="Экспонирование"),
"нестандартный",
ISNUMBER(MATCH($Q40,{"скроллер","призматрон"},)),
"динамический",
$P40="Видео",
"цифровой",
OR($P40="Пресса",$P40="Щит",$P40="POSm",$P40="Подвес",$P40="Брендирование/оклейка"),
"статический"),"")</f>
        <v/>
      </c>
      <c r="S40" s="59" t="n"/>
      <c r="T40" s="60" t="n"/>
      <c r="U40" s="60" t="n"/>
      <c r="V40" s="60">
        <f>
IF(P40="Видео",
"цифровой постер/ролик",
IF(ISNUMBER(MATCH(Q40,{"короб световой","короб световой | лайтбокс","короб световой | кристалайт","лайтбокс","лайт бокс","кристалайт","LB","lightbox"},)),
"бэклит",
IF(P40="Брендирование/оклейка",
"перфарированная пленка/самоклейка",
IF(P40="Экспонирование",
"под запрос",
IF(P40="Подвес",
"баннер/ткань",
"")))))</f>
        <v/>
      </c>
      <c r="W40" s="59" t="n"/>
      <c r="X40" s="59" t="n"/>
      <c r="Y40" s="59" t="n"/>
      <c r="Z40" s="61" t="n"/>
      <c r="AA40" s="61" t="n"/>
      <c r="AB40" s="61">
        <f>IF(BL40&gt;0,Z40,0)</f>
        <v/>
      </c>
      <c r="AC40" s="59" t="n"/>
      <c r="AD40" s="59" t="n"/>
      <c r="AE40" s="59" t="n"/>
      <c r="AF40" s="59" t="n"/>
      <c r="AG40" s="59" t="n"/>
      <c r="AH40" s="59" t="n"/>
      <c r="AI40" s="59" t="n"/>
      <c r="AJ40" s="59" t="n"/>
      <c r="AK40" s="59" t="n"/>
      <c r="AL40" s="62">
        <f>IFERROR(IF(OR(R40="статический",R40="динамический",R40="нестандартный",R40="",R40=""),"-",IF(AND(AH40="-",AI40="-"),"-",AK40*3600/AH40*AI40)),"-")</f>
        <v/>
      </c>
      <c r="AM40" s="62">
        <f>IFERROR(IF(OR(R40="статический",R40="динамический",R40="",R40="", R40="BTL",R40="нестандартный"),"-",AG40*AI40*AL40/60),"-")</f>
        <v/>
      </c>
      <c r="AN40" s="63">
        <f>IFERROR(IF(AH40="","-",AG40*AI40/AH40),"-")</f>
        <v/>
      </c>
      <c r="AO40" s="59">
        <f>IFERROR(IF(OR($R40="статический",$R40="динамический",$R40="",$R40="",$R40="BTL",$R40="нестандартный"),"-",$AL40*$AY40),"-")</f>
        <v/>
      </c>
      <c r="AP40" s="62">
        <f>IFERROR(IF(OR($R40="статический",$R40="динамический",$R40="",$R40="",$R40="BTL",$R40="нестандартный"),"-",$AM40*AY40),"-")</f>
        <v/>
      </c>
      <c r="AQ40" s="64" t="n"/>
      <c r="AR40" s="61" t="n"/>
      <c r="AS40" s="61" t="n"/>
      <c r="AT40" s="61" t="n"/>
      <c r="AU40" s="65" t="n"/>
      <c r="AV40" s="124">
        <f>IFERROR(DR40/AT40*1000,"n/a")</f>
        <v/>
      </c>
      <c r="AW40" s="67" t="n"/>
      <c r="AX40" s="67" t="n"/>
      <c r="AY40" s="43">
        <f>IFERROR(IF(OR($AW40="",$AX40=""),"",_xlfn.DAYS($AX40+1,$AW40)),"")</f>
        <v/>
      </c>
      <c r="AZ40" s="68">
        <f t="array" ref="AZ40">
_xlfn.LET(_xlpm.COEFF,
IF($AW40+$AX40=0,0,IF(MAX(MIN($AX40,EOMONTH(AZ$15,0))-MAX($AW40,AZ$15)+1,)&gt;0,1,0)),
_xlfn.IFS(
$ES40="LisChannel",
_xlpm.COEFF*
INDEX({1;1;1.2;1.2;1;1;1;1;1.2;1.2;1.2;1.2},
MATCH(MONTH(AZ$15),
{1,2,3,4,5,6,7,8,9,10,11,12})),
CONCATENATE($ES40," ",$L40)="RussOutdoor метро",
_xlpm.COEFF*
INDEX({0.8;0.9;1.1;1.1;1;1;1;1;1.1;1.1;1.1;1.1},
MATCH(MONTH(AZ$15),
{1,2,3,4,5,6,7,8,9,10,11,12})),
$ES40&lt;&gt;"LisChannel",
_xlpm.COEFF,
$ES40&lt;&gt;"RussOutdoor",
_xlpm.COEFF))</f>
        <v/>
      </c>
      <c r="BA40" s="68">
        <f t="array" ref="BA40">
_xlfn.LET(_xlpm.COEFF,
IF($AW40+$AX40=0,0,IF(MAX(MIN($AX40,EOMONTH(BA$15,0))-MAX($AW40,BA$15)+1,)&gt;0,1,0)),
_xlfn.IFS(
$ES40="LisChannel",
_xlpm.COEFF*
INDEX({1;1;1.2;1.2;1;1;1;1;1.2;1.2;1.2;1.2},
MATCH(MONTH(BA$15),
{1,2,3,4,5,6,7,8,9,10,11,12})),
CONCATENATE($ES40," ",$L40)="RussOutdoor метро",
_xlpm.COEFF*
INDEX({0.8;0.9;1.1;1.1;1;1;1;1;1.1;1.1;1.1;1.1},
MATCH(MONTH(BA$15),
{1,2,3,4,5,6,7,8,9,10,11,12})),
$ES40&lt;&gt;"LisChannel",
_xlpm.COEFF,
$ES40&lt;&gt;"RussOutdoor",
_xlpm.COEFF))</f>
        <v/>
      </c>
      <c r="BB40" s="68">
        <f t="array" ref="BB40">
_xlfn.LET(_xlpm.COEFF,
IF($AW40+$AX40=0,0,IF(MAX(MIN($AX40,EOMONTH(BB$15,0))-MAX($AW40,BB$15)+1,)&gt;0,1,0)),
_xlfn.IFS(
$ES40="LisChannel",
_xlpm.COEFF*
INDEX({1;1;1.2;1.2;1;1;1;1;1.2;1.2;1.2;1.2},
MATCH(MONTH(BB$15),
{1,2,3,4,5,6,7,8,9,10,11,12})),
CONCATENATE($ES40," ",$L40)="RussOutdoor метро",
_xlpm.COEFF*
INDEX({0.8;0.9;1.1;1.1;1;1;1;1;1.1;1.1;1.1;1.1},
MATCH(MONTH(BB$15),
{1,2,3,4,5,6,7,8,9,10,11,12})),
$ES40&lt;&gt;"LisChannel",
_xlpm.COEFF,
$ES40&lt;&gt;"RussOutdoor",
_xlpm.COEFF))</f>
        <v/>
      </c>
      <c r="BC40" s="68">
        <f t="array" ref="BC40">
_xlfn.LET(_xlpm.COEFF,
IF($AW40+$AX40=0,0,IF(MAX(MIN($AX40,EOMONTH(BC$15,0))-MAX($AW40,BC$15)+1,)&gt;0,1,0)),
_xlfn.IFS(
$ES40="LisChannel",
_xlpm.COEFF*
INDEX({1;1;1.2;1.2;1;1;1;1;1.2;1.2;1.2;1.2},
MATCH(MONTH(BC$15),
{1,2,3,4,5,6,7,8,9,10,11,12})),
CONCATENATE($ES40," ",$L40)="RussOutdoor метро",
_xlpm.COEFF*
INDEX({0.8;0.9;1.1;1.1;1;1;1;1;1.1;1.1;1.1;1.1},
MATCH(MONTH(BC$15),
{1,2,3,4,5,6,7,8,9,10,11,12})),
$ES40&lt;&gt;"LisChannel",
_xlpm.COEFF,
$ES40&lt;&gt;"RussOutdoor",
_xlpm.COEFF))</f>
        <v/>
      </c>
      <c r="BD40" s="68">
        <f t="array" ref="BD40">
_xlfn.LET(_xlpm.COEFF,
IF($AW40+$AX40=0,0,IF(MAX(MIN($AX40,EOMONTH(BD$15,0))-MAX($AW40,BD$15)+1,)&gt;0,1,0)),
_xlfn.IFS(
$ES40="LisChannel",
_xlpm.COEFF*
INDEX({1;1;1.2;1.2;1;1;1;1;1.2;1.2;1.2;1.2},
MATCH(MONTH(BD$15),
{1,2,3,4,5,6,7,8,9,10,11,12})),
CONCATENATE($ES40," ",$L40)="RussOutdoor метро",
_xlpm.COEFF*
INDEX({0.8;0.9;1.1;1.1;1;1;1;1;1.1;1.1;1.1;1.1},
MATCH(MONTH(BD$15),
{1,2,3,4,5,6,7,8,9,10,11,12})),
$ES40&lt;&gt;"LisChannel",
_xlpm.COEFF,
$ES40&lt;&gt;"RussOutdoor",
_xlpm.COEFF))</f>
        <v/>
      </c>
      <c r="BE40" s="68">
        <f t="array" ref="BE40">
_xlfn.LET(_xlpm.COEFF,
IF($AW40+$AX40=0,0,IF(MAX(MIN($AX40,EOMONTH(BE$15,0))-MAX($AW40,BE$15)+1,)&gt;0,1,0)),
_xlfn.IFS(
$ES40="LisChannel",
_xlpm.COEFF*
INDEX({1;1;1.2;1.2;1;1;1;1;1.2;1.2;1.2;1.2},
MATCH(MONTH(BE$15),
{1,2,3,4,5,6,7,8,9,10,11,12})),
CONCATENATE($ES40," ",$L40)="RussOutdoor метро",
_xlpm.COEFF*
INDEX({0.8;0.9;1.1;1.1;1;1;1;1;1.1;1.1;1.1;1.1},
MATCH(MONTH(BE$15),
{1,2,3,4,5,6,7,8,9,10,11,12})),
$ES40&lt;&gt;"LisChannel",
_xlpm.COEFF,
$ES40&lt;&gt;"RussOutdoor",
_xlpm.COEFF))</f>
        <v/>
      </c>
      <c r="BF40" s="68">
        <f t="array" ref="BF40">
_xlfn.LET(_xlpm.COEFF,
IF($AW40+$AX40=0,0,IF(MAX(MIN($AX40,EOMONTH(BF$15,0))-MAX($AW40,BF$15)+1,)&gt;0,1,0)),
_xlfn.IFS(
$ES40="LisChannel",
_xlpm.COEFF*
INDEX({1;1;1.2;1.2;1;1;1;1;1.2;1.2;1.2;1.2},
MATCH(MONTH(BF$15),
{1,2,3,4,5,6,7,8,9,10,11,12})),
CONCATENATE($ES40," ",$L40)="RussOutdoor метро",
_xlpm.COEFF*
INDEX({0.8;0.9;1.1;1.1;1;1;1;1;1.1;1.1;1.1;1.1},
MATCH(MONTH(BF$15),
{1,2,3,4,5,6,7,8,9,10,11,12})),
$ES40&lt;&gt;"LisChannel",
_xlpm.COEFF,
$ES40&lt;&gt;"RussOutdoor",
_xlpm.COEFF))</f>
        <v/>
      </c>
      <c r="BG40" s="68">
        <f t="array" ref="BG40">
_xlfn.LET(_xlpm.COEFF,
IF($AW40+$AX40=0,0,IF(MAX(MIN($AX40,EOMONTH(BG$15,0))-MAX($AW40,BG$15)+1,)&gt;0,1,0)),
_xlfn.IFS(
$ES40="LisChannel",
_xlpm.COEFF*
INDEX({1;1;1.2;1.2;1;1;1;1;1.2;1.2;1.2;1.2},
MATCH(MONTH(BG$15),
{1,2,3,4,5,6,7,8,9,10,11,12})),
CONCATENATE($ES40," ",$L40)="RussOutdoor метро",
_xlpm.COEFF*
INDEX({0.8;0.9;1.1;1.1;1;1;1;1;1.1;1.1;1.1;1.1},
MATCH(MONTH(BG$15),
{1,2,3,4,5,6,7,8,9,10,11,12})),
$ES40&lt;&gt;"LisChannel",
_xlpm.COEFF,
$ES40&lt;&gt;"RussOutdoor",
_xlpm.COEFF))</f>
        <v/>
      </c>
      <c r="BH40" s="68">
        <f t="array" ref="BH40">
_xlfn.LET(_xlpm.COEFF,
IF($AW40+$AX40=0,0,IF(MAX(MIN($AX40,EOMONTH(BH$15,0))-MAX($AW40,BH$15)+1,)&gt;0,1,0)),
_xlfn.IFS(
$ES40="LisChannel",
_xlpm.COEFF*
INDEX({1;1;1.2;1.2;1;1;1;1;1.2;1.2;1.2;1.2},
MATCH(MONTH(BH$15),
{1,2,3,4,5,6,7,8,9,10,11,12})),
CONCATENATE($ES40," ",$L40)="RussOutdoor метро",
_xlpm.COEFF*
INDEX({0.8;0.9;1.1;1.1;1;1;1;1;1.1;1.1;1.1;1.1},
MATCH(MONTH(BH$15),
{1,2,3,4,5,6,7,8,9,10,11,12})),
$ES40&lt;&gt;"LisChannel",
_xlpm.COEFF,
$ES40&lt;&gt;"RussOutdoor",
_xlpm.COEFF))</f>
        <v/>
      </c>
      <c r="BI40" s="68">
        <f t="array" ref="BI40">
_xlfn.LET(_xlpm.COEFF,
IF($AW40+$AX40=0,0,IF(MAX(MIN($AX40,EOMONTH(BI$15,0))-MAX($AW40,BI$15)+1,)&gt;0,1,0)),
_xlfn.IFS(
$ES40="LisChannel",
_xlpm.COEFF*
INDEX({1;1;1.2;1.2;1;1;1;1;1.2;1.2;1.2;1.2},
MATCH(MONTH(BI$15),
{1,2,3,4,5,6,7,8,9,10,11,12})),
CONCATENATE($ES40," ",$L40)="RussOutdoor метро",
_xlpm.COEFF*
INDEX({0.8;0.9;1.1;1.1;1;1;1;1;1.1;1.1;1.1;1.1},
MATCH(MONTH(BI$15),
{1,2,3,4,5,6,7,8,9,10,11,12})),
$ES40&lt;&gt;"LisChannel",
_xlpm.COEFF,
$ES40&lt;&gt;"RussOutdoor",
_xlpm.COEFF))</f>
        <v/>
      </c>
      <c r="BJ40" s="68">
        <f t="array" ref="BJ40">
_xlfn.LET(_xlpm.COEFF,
IF($AW40+$AX40=0,0,IF(MAX(MIN($AX40,EOMONTH(BJ$15,0))-MAX($AW40,BJ$15)+1,)&gt;0,1,0)),
_xlfn.IFS(
$ES40="LisChannel",
_xlpm.COEFF*
INDEX({1;1;1.2;1.2;1;1;1;1;1.2;1.2;1.2;1.2},
MATCH(MONTH(BJ$15),
{1,2,3,4,5,6,7,8,9,10,11,12})),
CONCATENATE($ES40," ",$L40)="RussOutdoor метро",
_xlpm.COEFF*
INDEX({0.8;0.9;1.1;1.1;1;1;1;1;1.1;1.1;1.1;1.1},
MATCH(MONTH(BJ$15),
{1,2,3,4,5,6,7,8,9,10,11,12})),
$ES40&lt;&gt;"LisChannel",
_xlpm.COEFF,
$ES40&lt;&gt;"RussOutdoor",
_xlpm.COEFF))</f>
        <v/>
      </c>
      <c r="BK40" s="68">
        <f t="array" ref="BK40">
_xlfn.LET(_xlpm.COEFF,
IF($AW40+$AX40=0,0,IF(MAX(MIN($AX40,EOMONTH(BK$15,0))-MAX($AW40,BK$15)+1,)&gt;0,1,0)),
_xlfn.IFS(
$ES40="LisChannel",
_xlpm.COEFF*
INDEX({1;1;1.2;1.2;1;1;1;1;1.2;1.2;1.2;1.2},
MATCH(MONTH(BK$15),
{1,2,3,4,5,6,7,8,9,10,11,12})),
CONCATENATE($ES40," ",$L40)="RussOutdoor метро",
_xlpm.COEFF*
INDEX({0.8;0.9;1.1;1.1;1;1;1;1;1.1;1.1;1.1;1.1},
MATCH(MONTH(BK$15),
{1,2,3,4,5,6,7,8,9,10,11,12})),
$ES40&lt;&gt;"LisChannel",
_xlpm.COEFF,
$ES40&lt;&gt;"RussOutdoor",
_xlpm.COEFF))</f>
        <v/>
      </c>
      <c r="BL40" s="62">
        <f>COUNTIFS($AZ40:$BK40,"&gt;0")</f>
        <v/>
      </c>
      <c r="BM40" s="65" t="n"/>
      <c r="BN40" s="125">
        <f>$DJ40</f>
        <v/>
      </c>
      <c r="BO40" s="63">
        <f>$DQ40</f>
        <v/>
      </c>
      <c r="BP40" s="125">
        <f>
IFERROR(
IF($BL40=0,0,
$BN40*(1-$BO40)),
0)</f>
        <v/>
      </c>
      <c r="BQ40" s="125">
        <f t="array" ref="BQ40">
IFERROR(
_xlfn.IFS(
$DH40="день_1",
$BP40*$BL40/($AX40-$AW40+1)*AZ40*(DAY(EOMONTH(AZ$15,0))),
$DH40="день_2",
$BP40/30*MAX(MIN($AX40,EOMONTH(AZ$15,0))-MAX($AW40,AZ$15)+1,),
$DH40="раб.день",
$BP40/30*(IFERROR(
_xlfn.LET(_xlpm.VD,
CHOOSE(
{1;2;3;4;5;6;7;8;9;10;11;12;13;14;15;16;17;18},
45658,45659,45660,45661,45662,45663,45664,45665,45711,45724,45778,45779,45785,45786,45820,45821,45965,46022),
_xlfn.LET(_xlpm.DD,
MAX(MIN($AX40,EOMONTH(AZ$15,0))-MAX($AW40,AZ$15),),
_xlfn.IFS(
AND(MONTH($AW40)=MONTH(AZ$15),MONTH($AX40)&lt;&gt;MONTH(AZ$15)),
NETWORKDAYS.INTL($AW40,$AW40+_xlpm.DD,1,_xlpm.VD),
AND(MONTH($AW40)&lt;&gt;MONTH(AZ$15),MONTH($AX40)=MONTH(AZ$15)),
NETWORKDAYS.INTL(($AX40)-_xlpm.DD,$AX40,1,_xlpm.VD),
AND(MONTH($AW40)&lt;MONTH(AZ$15),MONTH($AX40)&gt;MONTH(AZ$15)),
NETWORKDAYS.INTL((EOMONTH(AZ$15-1,1))-_xlpm.DD,EOMONTH(AZ$15-1,1),1,_xlpm.VD),
AND(MONTH($AW40)=MONTH(AZ$15),MONTH($AX40)=MONTH(AZ$15)),
NETWORKDAYS.INTL($AW40,$AX40,1,_xlpm.VD)))),0)),
$DH40="месяц",
$BP40*AZ40,
$DH40="неделя",
$BP40*AZ40/7*(ROUNDUP((DAY(EOMONTH(AZ$15,0)))/4,0))),
0)</f>
        <v/>
      </c>
      <c r="BR40" s="125">
        <f t="array" ref="BR40">
IFERROR(
_xlfn.IFS(
$DH40="день_1",
$BP40*$BL40/($AX40-$AW40+1)*BA40*(DAY(EOMONTH(BA$15,0))),
$DH40="день_2",
$BP40/30*MAX(MIN($AX40,EOMONTH(BA$15,0))-MAX($AW40,BA$15)+1,),
$DH40="раб.день",
$BP40/30*(IFERROR(
_xlfn.LET(_xlpm.VD,
CHOOSE(
{1;2;3;4;5;6;7;8;9;10;11;12;13;14;15;16;17;18},
45658,45659,45660,45661,45662,45663,45664,45665,45711,45724,45778,45779,45785,45786,45820,45821,45965,46022),
_xlfn.LET(_xlpm.DD,
MAX(MIN($AX40,EOMONTH(BA$15,0))-MAX($AW40,BA$15),),
_xlfn.IFS(
AND(MONTH($AW40)=MONTH(BA$15),MONTH($AX40)&lt;&gt;MONTH(BA$15)),
NETWORKDAYS.INTL($AW40,$AW40+_xlpm.DD,1,_xlpm.VD),
AND(MONTH($AW40)&lt;&gt;MONTH(BA$15),MONTH($AX40)=MONTH(BA$15)),
NETWORKDAYS.INTL(($AX40)-_xlpm.DD,$AX40,1,_xlpm.VD),
AND(MONTH($AW40)&lt;MONTH(BA$15),MONTH($AX40)&gt;MONTH(BA$15)),
NETWORKDAYS.INTL((EOMONTH(BA$15-1,1))-_xlpm.DD,EOMONTH(BA$15-1,1),1,_xlpm.VD),
AND(MONTH($AW40)=MONTH(BA$15),MONTH($AX40)=MONTH(BA$15)),
NETWORKDAYS.INTL($AW40,$AX40,1,_xlpm.VD)))),0)),
$DH40="месяц",
$BP40*BA40,
$DH40="неделя",
$BP40*BA40/7*(ROUNDUP((DAY(EOMONTH(BA$15,0)))/4,0))),
0)</f>
        <v/>
      </c>
      <c r="BS40" s="125">
        <f t="array" ref="BS40">
IFERROR(
_xlfn.IFS(
$DH40="день_1",
$BP40*$BL40/($AX40-$AW40+1)*BB40*(DAY(EOMONTH(BB$15,0))),
$DH40="день_2",
$BP40/30*MAX(MIN($AX40,EOMONTH(BB$15,0))-MAX($AW40,BB$15)+1,),
$DH40="раб.день",
$BP40/30*(IFERROR(
_xlfn.LET(_xlpm.VD,
CHOOSE(
{1;2;3;4;5;6;7;8;9;10;11;12;13;14;15;16;17;18},
45658,45659,45660,45661,45662,45663,45664,45665,45711,45724,45778,45779,45785,45786,45820,45821,45965,46022),
_xlfn.LET(_xlpm.DD,
MAX(MIN($AX40,EOMONTH(BB$15,0))-MAX($AW40,BB$15),),
_xlfn.IFS(
AND(MONTH($AW40)=MONTH(BB$15),MONTH($AX40)&lt;&gt;MONTH(BB$15)),
NETWORKDAYS.INTL($AW40,$AW40+_xlpm.DD,1,_xlpm.VD),
AND(MONTH($AW40)&lt;&gt;MONTH(BB$15),MONTH($AX40)=MONTH(BB$15)),
NETWORKDAYS.INTL(($AX40)-_xlpm.DD,$AX40,1,_xlpm.VD),
AND(MONTH($AW40)&lt;MONTH(BB$15),MONTH($AX40)&gt;MONTH(BB$15)),
NETWORKDAYS.INTL((EOMONTH(BB$15-1,1))-_xlpm.DD,EOMONTH(BB$15-1,1),1,_xlpm.VD),
AND(MONTH($AW40)=MONTH(BB$15),MONTH($AX40)=MONTH(BB$15)),
NETWORKDAYS.INTL($AW40,$AX40,1,_xlpm.VD)))),0)),
$DH40="месяц",
$BP40*BB40,
$DH40="неделя",
$BP40*BB40/7*(ROUNDUP((DAY(EOMONTH(BB$15,0)))/4,0))),
0)</f>
        <v/>
      </c>
      <c r="BT40" s="125">
        <f t="array" ref="BT40">
IFERROR(
_xlfn.IFS(
$DH40="день_1",
$BP40*$BL40/($AX40-$AW40+1)*BC40*(DAY(EOMONTH(BC$15,0))),
$DH40="день_2",
$BP40/30*MAX(MIN($AX40,EOMONTH(BC$15,0))-MAX($AW40,BC$15)+1,),
$DH40="раб.день",
$BP40/30*(IFERROR(
_xlfn.LET(_xlpm.VD,
CHOOSE(
{1;2;3;4;5;6;7;8;9;10;11;12;13;14;15;16;17;18},
45658,45659,45660,45661,45662,45663,45664,45665,45711,45724,45778,45779,45785,45786,45820,45821,45965,46022),
_xlfn.LET(_xlpm.DD,
MAX(MIN($AX40,EOMONTH(BC$15,0))-MAX($AW40,BC$15),),
_xlfn.IFS(
AND(MONTH($AW40)=MONTH(BC$15),MONTH($AX40)&lt;&gt;MONTH(BC$15)),
NETWORKDAYS.INTL($AW40,$AW40+_xlpm.DD,1,_xlpm.VD),
AND(MONTH($AW40)&lt;&gt;MONTH(BC$15),MONTH($AX40)=MONTH(BC$15)),
NETWORKDAYS.INTL(($AX40)-_xlpm.DD,$AX40,1,_xlpm.VD),
AND(MONTH($AW40)&lt;MONTH(BC$15),MONTH($AX40)&gt;MONTH(BC$15)),
NETWORKDAYS.INTL((EOMONTH(BC$15-1,1))-_xlpm.DD,EOMONTH(BC$15-1,1),1,_xlpm.VD),
AND(MONTH($AW40)=MONTH(BC$15),MONTH($AX40)=MONTH(BC$15)),
NETWORKDAYS.INTL($AW40,$AX40,1,_xlpm.VD)))),0)),
$DH40="месяц",
$BP40*BC40,
$DH40="неделя",
$BP40*BC40/7*(ROUNDUP((DAY(EOMONTH(BC$15,0)))/4,0))),
0)</f>
        <v/>
      </c>
      <c r="BU40" s="125">
        <f t="array" ref="BU40">
IFERROR(
_xlfn.IFS(
$DH40="день_1",
$BP40*$BL40/($AX40-$AW40+1)*BD40*(DAY(EOMONTH(BD$15,0))),
$DH40="день_2",
$BP40/30*MAX(MIN($AX40,EOMONTH(BD$15,0))-MAX($AW40,BD$15)+1,),
$DH40="раб.день",
$BP40/30*(IFERROR(
_xlfn.LET(_xlpm.VD,
CHOOSE(
{1;2;3;4;5;6;7;8;9;10;11;12;13;14;15;16;17;18},
45658,45659,45660,45661,45662,45663,45664,45665,45711,45724,45778,45779,45785,45786,45820,45821,45965,46022),
_xlfn.LET(_xlpm.DD,
MAX(MIN($AX40,EOMONTH(BD$15,0))-MAX($AW40,BD$15),),
_xlfn.IFS(
AND(MONTH($AW40)=MONTH(BD$15),MONTH($AX40)&lt;&gt;MONTH(BD$15)),
NETWORKDAYS.INTL($AW40,$AW40+_xlpm.DD,1,_xlpm.VD),
AND(MONTH($AW40)&lt;&gt;MONTH(BD$15),MONTH($AX40)=MONTH(BD$15)),
NETWORKDAYS.INTL(($AX40)-_xlpm.DD,$AX40,1,_xlpm.VD),
AND(MONTH($AW40)&lt;MONTH(BD$15),MONTH($AX40)&gt;MONTH(BD$15)),
NETWORKDAYS.INTL((EOMONTH(BD$15-1,1))-_xlpm.DD,EOMONTH(BD$15-1,1),1,_xlpm.VD),
AND(MONTH($AW40)=MONTH(BD$15),MONTH($AX40)=MONTH(BD$15)),
NETWORKDAYS.INTL($AW40,$AX40,1,_xlpm.VD)))),0)),
$DH40="месяц",
$BP40*BD40,
$DH40="неделя",
$BP40*BD40/7*(ROUNDUP((DAY(EOMONTH(BD$15,0)))/4,0))),
0)</f>
        <v/>
      </c>
      <c r="BV40" s="125">
        <f t="array" ref="BV40">
IFERROR(
_xlfn.IFS(
$DH40="день_1",
$BP40*$BL40/($AX40-$AW40+1)*BE40*(DAY(EOMONTH(BE$15,0))),
$DH40="день_2",
$BP40/30*MAX(MIN($AX40,EOMONTH(BE$15,0))-MAX($AW40,BE$15)+1,),
$DH40="раб.день",
$BP40/30*(IFERROR(
_xlfn.LET(_xlpm.VD,
CHOOSE(
{1;2;3;4;5;6;7;8;9;10;11;12;13;14;15;16;17;18},
45658,45659,45660,45661,45662,45663,45664,45665,45711,45724,45778,45779,45785,45786,45820,45821,45965,46022),
_xlfn.LET(_xlpm.DD,
MAX(MIN($AX40,EOMONTH(BE$15,0))-MAX($AW40,BE$15),),
_xlfn.IFS(
AND(MONTH($AW40)=MONTH(BE$15),MONTH($AX40)&lt;&gt;MONTH(BE$15)),
NETWORKDAYS.INTL($AW40,$AW40+_xlpm.DD,1,_xlpm.VD),
AND(MONTH($AW40)&lt;&gt;MONTH(BE$15),MONTH($AX40)=MONTH(BE$15)),
NETWORKDAYS.INTL(($AX40)-_xlpm.DD,$AX40,1,_xlpm.VD),
AND(MONTH($AW40)&lt;MONTH(BE$15),MONTH($AX40)&gt;MONTH(BE$15)),
NETWORKDAYS.INTL((EOMONTH(BE$15-1,1))-_xlpm.DD,EOMONTH(BE$15-1,1),1,_xlpm.VD),
AND(MONTH($AW40)=MONTH(BE$15),MONTH($AX40)=MONTH(BE$15)),
NETWORKDAYS.INTL($AW40,$AX40,1,_xlpm.VD)))),0)),
$DH40="месяц",
$BP40*BE40,
$DH40="неделя",
$BP40*BE40/7*(ROUNDUP((DAY(EOMONTH(BE$15,0)))/4,0))),
0)</f>
        <v/>
      </c>
      <c r="BW40" s="125">
        <f t="array" ref="BW40">
IFERROR(
_xlfn.IFS(
$DH40="день_1",
$BP40*$BL40/($AX40-$AW40+1)*BF40*(DAY(EOMONTH(BF$15,0))),
$DH40="день_2",
$BP40/30*MAX(MIN($AX40,EOMONTH(BF$15,0))-MAX($AW40,BF$15)+1,),
$DH40="раб.день",
$BP40/30*(IFERROR(
_xlfn.LET(_xlpm.VD,
CHOOSE(
{1;2;3;4;5;6;7;8;9;10;11;12;13;14;15;16;17;18},
45658,45659,45660,45661,45662,45663,45664,45665,45711,45724,45778,45779,45785,45786,45820,45821,45965,46022),
_xlfn.LET(_xlpm.DD,
MAX(MIN($AX40,EOMONTH(BF$15,0))-MAX($AW40,BF$15),),
_xlfn.IFS(
AND(MONTH($AW40)=MONTH(BF$15),MONTH($AX40)&lt;&gt;MONTH(BF$15)),
NETWORKDAYS.INTL($AW40,$AW40+_xlpm.DD,1,_xlpm.VD),
AND(MONTH($AW40)&lt;&gt;MONTH(BF$15),MONTH($AX40)=MONTH(BF$15)),
NETWORKDAYS.INTL(($AX40)-_xlpm.DD,$AX40,1,_xlpm.VD),
AND(MONTH($AW40)&lt;MONTH(BF$15),MONTH($AX40)&gt;MONTH(BF$15)),
NETWORKDAYS.INTL((EOMONTH(BF$15-1,1))-_xlpm.DD,EOMONTH(BF$15-1,1),1,_xlpm.VD),
AND(MONTH($AW40)=MONTH(BF$15),MONTH($AX40)=MONTH(BF$15)),
NETWORKDAYS.INTL($AW40,$AX40,1,_xlpm.VD)))),0)),
$DH40="месяц",
$BP40*BF40,
$DH40="неделя",
$BP40*BF40/7*(ROUNDUP((DAY(EOMONTH(BF$15,0)))/4,0))),
0)</f>
        <v/>
      </c>
      <c r="BX40" s="125">
        <f t="array" ref="BX40">
IFERROR(
_xlfn.IFS(
$DH40="день_1",
$BP40*$BL40/($AX40-$AW40+1)*BG40*(DAY(EOMONTH(BG$15,0))),
$DH40="день_2",
$BP40/30*MAX(MIN($AX40,EOMONTH(BG$15,0))-MAX($AW40,BG$15)+1,),
$DH40="раб.день",
$BP40/30*(IFERROR(
_xlfn.LET(_xlpm.VD,
CHOOSE(
{1;2;3;4;5;6;7;8;9;10;11;12;13;14;15;16;17;18},
45658,45659,45660,45661,45662,45663,45664,45665,45711,45724,45778,45779,45785,45786,45820,45821,45965,46022),
_xlfn.LET(_xlpm.DD,
MAX(MIN($AX40,EOMONTH(BG$15,0))-MAX($AW40,BG$15),),
_xlfn.IFS(
AND(MONTH($AW40)=MONTH(BG$15),MONTH($AX40)&lt;&gt;MONTH(BG$15)),
NETWORKDAYS.INTL($AW40,$AW40+_xlpm.DD,1,_xlpm.VD),
AND(MONTH($AW40)&lt;&gt;MONTH(BG$15),MONTH($AX40)=MONTH(BG$15)),
NETWORKDAYS.INTL(($AX40)-_xlpm.DD,$AX40,1,_xlpm.VD),
AND(MONTH($AW40)&lt;MONTH(BG$15),MONTH($AX40)&gt;MONTH(BG$15)),
NETWORKDAYS.INTL((EOMONTH(BG$15-1,1))-_xlpm.DD,EOMONTH(BG$15-1,1),1,_xlpm.VD),
AND(MONTH($AW40)=MONTH(BG$15),MONTH($AX40)=MONTH(BG$15)),
NETWORKDAYS.INTL($AW40,$AX40,1,_xlpm.VD)))),0)),
$DH40="месяц",
$BP40*BG40,
$DH40="неделя",
$BP40*BG40/7*(ROUNDUP((DAY(EOMONTH(BG$15,0)))/4,0))),
0)</f>
        <v/>
      </c>
      <c r="BY40" s="125">
        <f t="array" ref="BY40">
IFERROR(
_xlfn.IFS(
$DH40="день_1",
$BP40*$BL40/($AX40-$AW40+1)*BH40*(DAY(EOMONTH(BH$15,0))),
$DH40="день_2",
$BP40/30*MAX(MIN($AX40,EOMONTH(BH$15,0))-MAX($AW40,BH$15)+1,),
$DH40="раб.день",
$BP40/30*(IFERROR(
_xlfn.LET(_xlpm.VD,
CHOOSE(
{1;2;3;4;5;6;7;8;9;10;11;12;13;14;15;16;17;18},
45658,45659,45660,45661,45662,45663,45664,45665,45711,45724,45778,45779,45785,45786,45820,45821,45965,46022),
_xlfn.LET(_xlpm.DD,
MAX(MIN($AX40,EOMONTH(BH$15,0))-MAX($AW40,BH$15),),
_xlfn.IFS(
AND(MONTH($AW40)=MONTH(BH$15),MONTH($AX40)&lt;&gt;MONTH(BH$15)),
NETWORKDAYS.INTL($AW40,$AW40+_xlpm.DD,1,_xlpm.VD),
AND(MONTH($AW40)&lt;&gt;MONTH(BH$15),MONTH($AX40)=MONTH(BH$15)),
NETWORKDAYS.INTL(($AX40)-_xlpm.DD,$AX40,1,_xlpm.VD),
AND(MONTH($AW40)&lt;MONTH(BH$15),MONTH($AX40)&gt;MONTH(BH$15)),
NETWORKDAYS.INTL((EOMONTH(BH$15-1,1))-_xlpm.DD,EOMONTH(BH$15-1,1),1,_xlpm.VD),
AND(MONTH($AW40)=MONTH(BH$15),MONTH($AX40)=MONTH(BH$15)),
NETWORKDAYS.INTL($AW40,$AX40,1,_xlpm.VD)))),0)),
$DH40="месяц",
$BP40*BH40,
$DH40="неделя",
$BP40*BH40/7*(ROUNDUP((DAY(EOMONTH(BH$15,0)))/4,0))),
0)</f>
        <v/>
      </c>
      <c r="BZ40" s="125">
        <f t="array" ref="BZ40">
IFERROR(
_xlfn.IFS(
$DH40="день_1",
$BP40*$BL40/($AX40-$AW40+1)*BI40*(DAY(EOMONTH(BI$15,0))),
$DH40="день_2",
$BP40/30*MAX(MIN($AX40,EOMONTH(BI$15,0))-MAX($AW40,BI$15)+1,),
$DH40="раб.день",
$BP40/30*(IFERROR(
_xlfn.LET(_xlpm.VD,
CHOOSE(
{1;2;3;4;5;6;7;8;9;10;11;12;13;14;15;16;17;18},
45658,45659,45660,45661,45662,45663,45664,45665,45711,45724,45778,45779,45785,45786,45820,45821,45965,46022),
_xlfn.LET(_xlpm.DD,
MAX(MIN($AX40,EOMONTH(BI$15,0))-MAX($AW40,BI$15),),
_xlfn.IFS(
AND(MONTH($AW40)=MONTH(BI$15),MONTH($AX40)&lt;&gt;MONTH(BI$15)),
NETWORKDAYS.INTL($AW40,$AW40+_xlpm.DD,1,_xlpm.VD),
AND(MONTH($AW40)&lt;&gt;MONTH(BI$15),MONTH($AX40)=MONTH(BI$15)),
NETWORKDAYS.INTL(($AX40)-_xlpm.DD,$AX40,1,_xlpm.VD),
AND(MONTH($AW40)&lt;MONTH(BI$15),MONTH($AX40)&gt;MONTH(BI$15)),
NETWORKDAYS.INTL((EOMONTH(BI$15-1,1))-_xlpm.DD,EOMONTH(BI$15-1,1),1,_xlpm.VD),
AND(MONTH($AW40)=MONTH(BI$15),MONTH($AX40)=MONTH(BI$15)),
NETWORKDAYS.INTL($AW40,$AX40,1,_xlpm.VD)))),0)),
$DH40="месяц",
$BP40*BI40,
$DH40="неделя",
$BP40*BI40/7*(ROUNDUP((DAY(EOMONTH(BI$15,0)))/4,0))),
0)</f>
        <v/>
      </c>
      <c r="CA40" s="125">
        <f t="array" ref="CA40">
IFERROR(
_xlfn.IFS(
$DH40="день_1",
$BP40*$BL40/($AX40-$AW40+1)*BJ40*(DAY(EOMONTH(BJ$15,0))),
$DH40="день_2",
$BP40/30*MAX(MIN($AX40,EOMONTH(BJ$15,0))-MAX($AW40,BJ$15)+1,),
$DH40="раб.день",
$BP40/30*(IFERROR(
_xlfn.LET(_xlpm.VD,
CHOOSE(
{1;2;3;4;5;6;7;8;9;10;11;12;13;14;15;16;17;18},
45658,45659,45660,45661,45662,45663,45664,45665,45711,45724,45778,45779,45785,45786,45820,45821,45965,46022),
_xlfn.LET(_xlpm.DD,
MAX(MIN($AX40,EOMONTH(BJ$15,0))-MAX($AW40,BJ$15),),
_xlfn.IFS(
AND(MONTH($AW40)=MONTH(BJ$15),MONTH($AX40)&lt;&gt;MONTH(BJ$15)),
NETWORKDAYS.INTL($AW40,$AW40+_xlpm.DD,1,_xlpm.VD),
AND(MONTH($AW40)&lt;&gt;MONTH(BJ$15),MONTH($AX40)=MONTH(BJ$15)),
NETWORKDAYS.INTL(($AX40)-_xlpm.DD,$AX40,1,_xlpm.VD),
AND(MONTH($AW40)&lt;MONTH(BJ$15),MONTH($AX40)&gt;MONTH(BJ$15)),
NETWORKDAYS.INTL((EOMONTH(BJ$15-1,1))-_xlpm.DD,EOMONTH(BJ$15-1,1),1,_xlpm.VD),
AND(MONTH($AW40)=MONTH(BJ$15),MONTH($AX40)=MONTH(BJ$15)),
NETWORKDAYS.INTL($AW40,$AX40,1,_xlpm.VD)))),0)),
$DH40="месяц",
$BP40*BJ40,
$DH40="неделя",
$BP40*BJ40/7*(ROUNDUP((DAY(EOMONTH(BJ$15,0)))/4,0))),
0)</f>
        <v/>
      </c>
      <c r="CB40" s="125">
        <f t="array" ref="CB40">
IFERROR(
_xlfn.IFS(
$DH40="день_1",
$BP40*$BL40/($AX40-$AW40+1)*BK40*(DAY(EOMONTH(BK$15,0))),
$DH40="день_2",
$BP40/30*MAX(MIN($AX40,EOMONTH(BK$15,0))-MAX($AW40,BK$15)+1,),
$DH40="раб.день",
$BP40/30*(IFERROR(
_xlfn.LET(_xlpm.VD,
CHOOSE(
{1;2;3;4;5;6;7;8;9;10;11;12;13;14;15;16;17;18},
45658,45659,45660,45661,45662,45663,45664,45665,45711,45724,45778,45779,45785,45786,45820,45821,45965,46022),
_xlfn.LET(_xlpm.DD,
MAX(MIN($AX40,EOMONTH(BK$15,0))-MAX($AW40,BK$15),),
_xlfn.IFS(
AND(MONTH($AW40)=MONTH(BK$15),MONTH($AX40)&lt;&gt;MONTH(BK$15)),
NETWORKDAYS.INTL($AW40,$AW40+_xlpm.DD,1,_xlpm.VD),
AND(MONTH($AW40)&lt;&gt;MONTH(BK$15),MONTH($AX40)=MONTH(BK$15)),
NETWORKDAYS.INTL(($AX40)-_xlpm.DD,$AX40,1,_xlpm.VD),
AND(MONTH($AW40)&lt;MONTH(BK$15),MONTH($AX40)&gt;MONTH(BK$15)),
NETWORKDAYS.INTL((EOMONTH(BK$15-1,1))-_xlpm.DD,EOMONTH(BK$15-1,1),1,_xlpm.VD),
AND(MONTH($AW40)=MONTH(BK$15),MONTH($AX40)=MONTH(BK$15)),
NETWORKDAYS.INTL($AW40,$AX40,1,_xlpm.VD)))),0)),
$DH40="месяц",
$BP40*BK40,
$DH40="неделя",
$BP40*BK40/7*(ROUNDUP((DAY(EOMONTH(BK$15,0)))/4,0))),
0)</f>
        <v/>
      </c>
      <c r="CC40" s="125">
        <f>SUM($BQ40:$CB40)</f>
        <v/>
      </c>
      <c r="CD40" s="126">
        <f>SUM($EH40:$EH40)</f>
        <v/>
      </c>
      <c r="CE40" s="126">
        <f>$CD40*$AB40</f>
        <v/>
      </c>
      <c r="CF40" s="126">
        <f>SUM($EK40:$EK40)</f>
        <v/>
      </c>
      <c r="CG40" s="126">
        <f>$CF40*$AB40</f>
        <v/>
      </c>
      <c r="CH40" s="126">
        <f>SUM($CC40,$CE40,$CG40)</f>
        <v/>
      </c>
      <c r="CI40" s="126">
        <f>$CH40*(1+$CM40)</f>
        <v/>
      </c>
      <c r="CJ40" s="127" t="n">
        <v>0</v>
      </c>
      <c r="CK40" s="126">
        <f>SUM($CH40:$CH40)*(1+$CJ40)</f>
        <v/>
      </c>
      <c r="CL40" s="126">
        <f>SUM($CH40:$CH40)*(1+$CM40)</f>
        <v/>
      </c>
      <c r="CM40" s="59" t="inlineStr">
        <is>
          <t>20%</t>
        </is>
      </c>
      <c r="CN40" s="59" t="n"/>
      <c r="CO40" s="72" t="n"/>
      <c r="CP40" s="59" t="n"/>
      <c r="CQ40" s="73" t="n"/>
      <c r="CR40" s="73" t="n"/>
      <c r="CS40" s="73" t="n"/>
      <c r="CT40" s="72" t="n"/>
      <c r="CU40" s="79" t="inlineStr">
        <is>
          <t> </t>
        </is>
      </c>
      <c r="CV40" s="60" t="n"/>
      <c r="CW40" s="60" t="n"/>
      <c r="CX40" s="60" t="n"/>
      <c r="CY40" s="127">
        <f>IFERROR(($CC40-$EE40)/($EE40/(1-$DQ40)),0)</f>
        <v/>
      </c>
      <c r="CZ40" s="127">
        <f>IFERROR(1-$EI40/($CE40),0)</f>
        <v/>
      </c>
      <c r="DA40" s="127">
        <f>IFERROR(1-$EL40/($CG40),0)</f>
        <v/>
      </c>
      <c r="DB40" s="126">
        <f>ROUND(IFERROR(($CI40/(1+$CM40)-$EN40),0),2)</f>
        <v/>
      </c>
      <c r="DC40" s="128" t="n"/>
      <c r="DD40" s="125" t="n"/>
      <c r="DE40" s="75" t="n">
        <v>0</v>
      </c>
      <c r="DF40" s="128" t="n"/>
      <c r="DG40" s="125">
        <f>IF($DC40=0,0,$DD40*($DC40*100%-$DE40*$DF40))*SUM($AB40:$AB40)</f>
        <v/>
      </c>
      <c r="DH40" s="129" t="inlineStr">
        <is>
          <t>месяц</t>
        </is>
      </c>
      <c r="DI40" s="130">
        <f t="array" ref="DI40">IFERROR(
IF($ES40="LisChannel",
(ROUND(((INDEX({174.625;153.888888888889;130.972222222222},MATCH($AI40,{2;3;4}),0))*$AG40*$AI40),2)),0),0)</f>
        <v/>
      </c>
      <c r="DJ40" s="130">
        <f>
_xlfn.LET(_xlpm.X,
IFERROR(
IF($ES40="НовиковТВ",
(_xlfn.LET(_xlpm.NTV,
_xlfn.LET(_xlpm.MIN,350000,
IF(SUMIFS($DI:$DI,$ES:$ES,"НовиковТВ")&lt;=_xlpm.MIN,
(SUMIFS($DI:$DI,$ES:$ES,"НовиковТВ")/(COUNTIFS($ES:$ES,"НовиковТВ")))*_xlpm.MIN/SUMIFS($DI:$DI,$ES:$ES,"НовиковТВ"),
DI40)),
_xlpm.NTV+$DG40/(1-(1-(_xlpm.NTV)*(1-$DL40)*(1-$DM40)*(1-$DN40)*(1-$DO40)*(1-$DP40)/_xlpm.NTV))))/(1+$EP40),
$DI40+$DG40/(1-(1-($DI40)*(1-$DL40)*(1-$DM40)*(1-$DN40)*(1-$DO40)*(1-$DP40)/$DI40))),
0),
_xlpm.X*(1+$CM40)*(1+$CW40)-_xlpm.X*(1+$CM40)+_xlpm.X)</f>
        <v/>
      </c>
      <c r="DK40" s="125" t="inlineStr">
        <is>
          <t>послед.</t>
        </is>
      </c>
      <c r="DL40" s="63" t="n">
        <v>0</v>
      </c>
      <c r="DM40" s="63" t="n">
        <v>0</v>
      </c>
      <c r="DN40" s="63" t="n">
        <v>0</v>
      </c>
      <c r="DO40" s="63" t="n">
        <v>0</v>
      </c>
      <c r="DP40" s="63" t="n">
        <v>0</v>
      </c>
      <c r="DQ40" s="63">
        <f t="array" ref="DQ40">IFERROR(_xlfn.IFS(
$DK40="послед.",1-(1-$DL40)*(1-$DM40)*(1-$DN40)*(1-$DO40)*(1-$DP40),
$DK40="сумм.",$DL40+$DM40+$DN40+$DO40+$DP40),
0)</f>
        <v/>
      </c>
      <c r="DR40" s="125">
        <f t="array" ref="DR40">
IFERROR(
_xlfn.IFS(
$BL40=0,
0,
$BL40&gt;0,
_xlfn.IFS($DK40="послед.",
$DJ40*(1-$DL40)*(1-$DM40)*(1-$DN40)*(1-$DO40)*(1-$DP40),
$DK40="сумм.",
$DJ40*(1-($DL40+$DM40+$DN40+$DO40+$DP40)))),0)</f>
        <v/>
      </c>
      <c r="DS40" s="125">
        <f t="array" ref="DS40">
IFERROR(_xlfn.IFS(
$DH40="день_1",
$DR40*$BL40/($AX40-$AW40+1)*AZ40*(DAY(EOMONTH(AZ$15,0))),
$DH40="день_2",
$DR40/30*MAX(MIN($AX40,EOMONTH(AZ$15,0))-MAX($AW40,AZ$15)+1,),
$DH40="раб.день",
$DR40/30*(IFERROR(
_xlfn.LET(_xlpm.VD,
CHOOSE(
{1;2;3;4;5;6;7;8;9;10;11;12;13;14;15;16;17;18},
45658,45659,45660,45661,45662,45663,45664,45665,45711,45724,45778,45779,45785,45786,45820,45821,45965,46022),
_xlfn.LET(_xlpm.DD,
MAX(MIN($AX40,EOMONTH(AZ$15,0))-MAX($AW40,AZ$15),),
_xlfn.IFS(
AND(MONTH($AW40)=MONTH(AZ$15),MONTH($AX40)&lt;&gt;MONTH(AZ$15)),
NETWORKDAYS.INTL($AW40,$AW40+_xlpm.DD,1,_xlpm.VD),
AND(MONTH($AW40)&lt;&gt;MONTH(AZ$15),MONTH($AX40)=MONTH(AZ$15)),
NETWORKDAYS.INTL(($AX40)-_xlpm.DD,$AX40,1,_xlpm.VD),
AND(MONTH($AW40)&lt;MONTH(AZ$15),MONTH($AX40)&gt;MONTH(AZ$15)),
NETWORKDAYS.INTL((EOMONTH(AZ$15-1,1))-_xlpm.DD,EOMONTH(AZ$15-1,1),1,_xlpm.VD),
AND(MONTH($AW40)=MONTH(AZ$15),MONTH($AX40)=MONTH(AZ$15)),
NETWORKDAYS.INTL($AW40,$AX40,1,_xlpm.VD)))),0)),
$DH40="месяц",
$DR40*AZ40,
$DH40="неделя",
$DR40*AZ40/7*(ROUNDUP((DAY(EOMONTH(AZ$15,0)))/4,0))),
0)</f>
        <v/>
      </c>
      <c r="DT40" s="125">
        <f t="array" ref="DT40">
IFERROR(_xlfn.IFS(
$DH40="день_1",
$DR40*$BL40/($AX40-$AW40+1)*BA40*(DAY(EOMONTH(BA$15,0))),
$DH40="день_2",
$DR40/30*MAX(MIN($AX40,EOMONTH(BA$15,0))-MAX($AW40,BA$15)+1,),
$DH40="раб.день",
$DR40/30*(IFERROR(
_xlfn.LET(_xlpm.VD,
CHOOSE(
{1;2;3;4;5;6;7;8;9;10;11;12;13;14;15;16;17;18},
45658,45659,45660,45661,45662,45663,45664,45665,45711,45724,45778,45779,45785,45786,45820,45821,45965,46022),
_xlfn.LET(_xlpm.DD,
MAX(MIN($AX40,EOMONTH(BA$15,0))-MAX($AW40,BA$15),),
_xlfn.IFS(
AND(MONTH($AW40)=MONTH(BA$15),MONTH($AX40)&lt;&gt;MONTH(BA$15)),
NETWORKDAYS.INTL($AW40,$AW40+_xlpm.DD,1,_xlpm.VD),
AND(MONTH($AW40)&lt;&gt;MONTH(BA$15),MONTH($AX40)=MONTH(BA$15)),
NETWORKDAYS.INTL(($AX40)-_xlpm.DD,$AX40,1,_xlpm.VD),
AND(MONTH($AW40)&lt;MONTH(BA$15),MONTH($AX40)&gt;MONTH(BA$15)),
NETWORKDAYS.INTL((EOMONTH(BA$15-1,1))-_xlpm.DD,EOMONTH(BA$15-1,1),1,_xlpm.VD),
AND(MONTH($AW40)=MONTH(BA$15),MONTH($AX40)=MONTH(BA$15)),
NETWORKDAYS.INTL($AW40,$AX40,1,_xlpm.VD)))),0)),
$DH40="месяц",
$DR40*BA40,
$DH40="неделя",
$DR40*BA40/7*(ROUNDUP((DAY(EOMONTH(BA$15,0)))/4,0))),
0)</f>
        <v/>
      </c>
      <c r="DU40" s="125">
        <f t="array" ref="DU40">
IFERROR(_xlfn.IFS(
$DH40="день_1",
$DR40*$BL40/($AX40-$AW40+1)*BB40*(DAY(EOMONTH(BB$15,0))),
$DH40="день_2",
$DR40/30*MAX(MIN($AX40,EOMONTH(BB$15,0))-MAX($AW40,BB$15)+1,),
$DH40="раб.день",
$DR40/30*(IFERROR(
_xlfn.LET(_xlpm.VD,
CHOOSE(
{1;2;3;4;5;6;7;8;9;10;11;12;13;14;15;16;17;18},
45658,45659,45660,45661,45662,45663,45664,45665,45711,45724,45778,45779,45785,45786,45820,45821,45965,46022),
_xlfn.LET(_xlpm.DD,
MAX(MIN($AX40,EOMONTH(BB$15,0))-MAX($AW40,BB$15),),
_xlfn.IFS(
AND(MONTH($AW40)=MONTH(BB$15),MONTH($AX40)&lt;&gt;MONTH(BB$15)),
NETWORKDAYS.INTL($AW40,$AW40+_xlpm.DD,1,_xlpm.VD),
AND(MONTH($AW40)&lt;&gt;MONTH(BB$15),MONTH($AX40)=MONTH(BB$15)),
NETWORKDAYS.INTL(($AX40)-_xlpm.DD,$AX40,1,_xlpm.VD),
AND(MONTH($AW40)&lt;MONTH(BB$15),MONTH($AX40)&gt;MONTH(BB$15)),
NETWORKDAYS.INTL((EOMONTH(BB$15-1,1))-_xlpm.DD,EOMONTH(BB$15-1,1),1,_xlpm.VD),
AND(MONTH($AW40)=MONTH(BB$15),MONTH($AX40)=MONTH(BB$15)),
NETWORKDAYS.INTL($AW40,$AX40,1,_xlpm.VD)))),0)),
$DH40="месяц",
$DR40*BB40,
$DH40="неделя",
$DR40*BB40/7*(ROUNDUP((DAY(EOMONTH(BB$15,0)))/4,0))),
0)</f>
        <v/>
      </c>
      <c r="DV40" s="125">
        <f t="array" ref="DV40">
IFERROR(_xlfn.IFS(
$DH40="день_1",
$DR40*$BL40/($AX40-$AW40+1)*BC40*(DAY(EOMONTH(BC$15,0))),
$DH40="день_2",
$DR40/30*MAX(MIN($AX40,EOMONTH(BC$15,0))-MAX($AW40,BC$15)+1,),
$DH40="раб.день",
$DR40/30*(IFERROR(
_xlfn.LET(_xlpm.VD,
CHOOSE(
{1;2;3;4;5;6;7;8;9;10;11;12;13;14;15;16;17;18},
45658,45659,45660,45661,45662,45663,45664,45665,45711,45724,45778,45779,45785,45786,45820,45821,45965,46022),
_xlfn.LET(_xlpm.DD,
MAX(MIN($AX40,EOMONTH(BC$15,0))-MAX($AW40,BC$15),),
_xlfn.IFS(
AND(MONTH($AW40)=MONTH(BC$15),MONTH($AX40)&lt;&gt;MONTH(BC$15)),
NETWORKDAYS.INTL($AW40,$AW40+_xlpm.DD,1,_xlpm.VD),
AND(MONTH($AW40)&lt;&gt;MONTH(BC$15),MONTH($AX40)=MONTH(BC$15)),
NETWORKDAYS.INTL(($AX40)-_xlpm.DD,$AX40,1,_xlpm.VD),
AND(MONTH($AW40)&lt;MONTH(BC$15),MONTH($AX40)&gt;MONTH(BC$15)),
NETWORKDAYS.INTL((EOMONTH(BC$15-1,1))-_xlpm.DD,EOMONTH(BC$15-1,1),1,_xlpm.VD),
AND(MONTH($AW40)=MONTH(BC$15),MONTH($AX40)=MONTH(BC$15)),
NETWORKDAYS.INTL($AW40,$AX40,1,_xlpm.VD)))),0)),
$DH40="месяц",
$DR40*BC40,
$DH40="неделя",
$DR40*BC40/7*(ROUNDUP((DAY(EOMONTH(BC$15,0)))/4,0))),
0)</f>
        <v/>
      </c>
      <c r="DW40" s="125">
        <f t="array" ref="DW40">
IFERROR(_xlfn.IFS(
$DH40="день_1",
$DR40*$BL40/($AX40-$AW40+1)*BD40*(DAY(EOMONTH(BD$15,0))),
$DH40="день_2",
$DR40/30*MAX(MIN($AX40,EOMONTH(BD$15,0))-MAX($AW40,BD$15)+1,),
$DH40="раб.день",
$DR40/30*(IFERROR(
_xlfn.LET(_xlpm.VD,
CHOOSE(
{1;2;3;4;5;6;7;8;9;10;11;12;13;14;15;16;17;18},
45658,45659,45660,45661,45662,45663,45664,45665,45711,45724,45778,45779,45785,45786,45820,45821,45965,46022),
_xlfn.LET(_xlpm.DD,
MAX(MIN($AX40,EOMONTH(BD$15,0))-MAX($AW40,BD$15),),
_xlfn.IFS(
AND(MONTH($AW40)=MONTH(BD$15),MONTH($AX40)&lt;&gt;MONTH(BD$15)),
NETWORKDAYS.INTL($AW40,$AW40+_xlpm.DD,1,_xlpm.VD),
AND(MONTH($AW40)&lt;&gt;MONTH(BD$15),MONTH($AX40)=MONTH(BD$15)),
NETWORKDAYS.INTL(($AX40)-_xlpm.DD,$AX40,1,_xlpm.VD),
AND(MONTH($AW40)&lt;MONTH(BD$15),MONTH($AX40)&gt;MONTH(BD$15)),
NETWORKDAYS.INTL((EOMONTH(BD$15-1,1))-_xlpm.DD,EOMONTH(BD$15-1,1),1,_xlpm.VD),
AND(MONTH($AW40)=MONTH(BD$15),MONTH($AX40)=MONTH(BD$15)),
NETWORKDAYS.INTL($AW40,$AX40,1,_xlpm.VD)))),0)),
$DH40="месяц",
$DR40*BD40,
$DH40="неделя",
$DR40*BD40/7*(ROUNDUP((DAY(EOMONTH(BD$15,0)))/4,0))),
0)</f>
        <v/>
      </c>
      <c r="DX40" s="125">
        <f t="array" ref="DX40">
IFERROR(_xlfn.IFS(
$DH40="день_1",
$DR40*$BL40/($AX40-$AW40+1)*BE40*(DAY(EOMONTH(BE$15,0))),
$DH40="день_2",
$DR40/30*MAX(MIN($AX40,EOMONTH(BE$15,0))-MAX($AW40,BE$15)+1,),
$DH40="раб.день",
$DR40/30*(IFERROR(
_xlfn.LET(_xlpm.VD,
CHOOSE(
{1;2;3;4;5;6;7;8;9;10;11;12;13;14;15;16;17;18},
45658,45659,45660,45661,45662,45663,45664,45665,45711,45724,45778,45779,45785,45786,45820,45821,45965,46022),
_xlfn.LET(_xlpm.DD,
MAX(MIN($AX40,EOMONTH(BE$15,0))-MAX($AW40,BE$15),),
_xlfn.IFS(
AND(MONTH($AW40)=MONTH(BE$15),MONTH($AX40)&lt;&gt;MONTH(BE$15)),
NETWORKDAYS.INTL($AW40,$AW40+_xlpm.DD,1,_xlpm.VD),
AND(MONTH($AW40)&lt;&gt;MONTH(BE$15),MONTH($AX40)=MONTH(BE$15)),
NETWORKDAYS.INTL(($AX40)-_xlpm.DD,$AX40,1,_xlpm.VD),
AND(MONTH($AW40)&lt;MONTH(BE$15),MONTH($AX40)&gt;MONTH(BE$15)),
NETWORKDAYS.INTL((EOMONTH(BE$15-1,1))-_xlpm.DD,EOMONTH(BE$15-1,1),1,_xlpm.VD),
AND(MONTH($AW40)=MONTH(BE$15),MONTH($AX40)=MONTH(BE$15)),
NETWORKDAYS.INTL($AW40,$AX40,1,_xlpm.VD)))),0)),
$DH40="месяц",
$DR40*BE40,
$DH40="неделя",
$DR40*BE40/7*(ROUNDUP((DAY(EOMONTH(BE$15,0)))/4,0))),
0)</f>
        <v/>
      </c>
      <c r="DY40" s="125">
        <f t="array" ref="DY40">
IFERROR(_xlfn.IFS(
$DH40="день_1",
$DR40*$BL40/($AX40-$AW40+1)*BF40*(DAY(EOMONTH(BF$15,0))),
$DH40="день_2",
$DR40/30*MAX(MIN($AX40,EOMONTH(BF$15,0))-MAX($AW40,BF$15)+1,),
$DH40="раб.день",
$DR40/30*(IFERROR(
_xlfn.LET(_xlpm.VD,
CHOOSE(
{1;2;3;4;5;6;7;8;9;10;11;12;13;14;15;16;17;18},
45658,45659,45660,45661,45662,45663,45664,45665,45711,45724,45778,45779,45785,45786,45820,45821,45965,46022),
_xlfn.LET(_xlpm.DD,
MAX(MIN($AX40,EOMONTH(BF$15,0))-MAX($AW40,BF$15),),
_xlfn.IFS(
AND(MONTH($AW40)=MONTH(BF$15),MONTH($AX40)&lt;&gt;MONTH(BF$15)),
NETWORKDAYS.INTL($AW40,$AW40+_xlpm.DD,1,_xlpm.VD),
AND(MONTH($AW40)&lt;&gt;MONTH(BF$15),MONTH($AX40)=MONTH(BF$15)),
NETWORKDAYS.INTL(($AX40)-_xlpm.DD,$AX40,1,_xlpm.VD),
AND(MONTH($AW40)&lt;MONTH(BF$15),MONTH($AX40)&gt;MONTH(BF$15)),
NETWORKDAYS.INTL((EOMONTH(BF$15-1,1))-_xlpm.DD,EOMONTH(BF$15-1,1),1,_xlpm.VD),
AND(MONTH($AW40)=MONTH(BF$15),MONTH($AX40)=MONTH(BF$15)),
NETWORKDAYS.INTL($AW40,$AX40,1,_xlpm.VD)))),0)),
$DH40="месяц",
$DR40*BF40,
$DH40="неделя",
$DR40*BF40/7*(ROUNDUP((DAY(EOMONTH(BF$15,0)))/4,0))),
0)</f>
        <v/>
      </c>
      <c r="DZ40" s="125">
        <f t="array" ref="DZ40">
IFERROR(_xlfn.IFS(
$DH40="день_1",
$DR40*$BL40/($AX40-$AW40+1)*BG40*(DAY(EOMONTH(BG$15,0))),
$DH40="день_2",
$DR40/30*MAX(MIN($AX40,EOMONTH(BG$15,0))-MAX($AW40,BG$15)+1,),
$DH40="раб.день",
$DR40/30*(IFERROR(
_xlfn.LET(_xlpm.VD,
CHOOSE(
{1;2;3;4;5;6;7;8;9;10;11;12;13;14;15;16;17;18},
45658,45659,45660,45661,45662,45663,45664,45665,45711,45724,45778,45779,45785,45786,45820,45821,45965,46022),
_xlfn.LET(_xlpm.DD,
MAX(MIN($AX40,EOMONTH(BG$15,0))-MAX($AW40,BG$15),),
_xlfn.IFS(
AND(MONTH($AW40)=MONTH(BG$15),MONTH($AX40)&lt;&gt;MONTH(BG$15)),
NETWORKDAYS.INTL($AW40,$AW40+_xlpm.DD,1,_xlpm.VD),
AND(MONTH($AW40)&lt;&gt;MONTH(BG$15),MONTH($AX40)=MONTH(BG$15)),
NETWORKDAYS.INTL(($AX40)-_xlpm.DD,$AX40,1,_xlpm.VD),
AND(MONTH($AW40)&lt;MONTH(BG$15),MONTH($AX40)&gt;MONTH(BG$15)),
NETWORKDAYS.INTL((EOMONTH(BG$15-1,1))-_xlpm.DD,EOMONTH(BG$15-1,1),1,_xlpm.VD),
AND(MONTH($AW40)=MONTH(BG$15),MONTH($AX40)=MONTH(BG$15)),
NETWORKDAYS.INTL($AW40,$AX40,1,_xlpm.VD)))),0)),
$DH40="месяц",
$DR40*BG40,
$DH40="неделя",
$DR40*BG40/7*(ROUNDUP((DAY(EOMONTH(BG$15,0)))/4,0))),
0)</f>
        <v/>
      </c>
      <c r="EA40" s="125">
        <f t="array" ref="EA40">
IFERROR(_xlfn.IFS(
$DH40="день_1",
$DR40*$BL40/($AX40-$AW40+1)*BH40*(DAY(EOMONTH(BH$15,0))),
$DH40="день_2",
$DR40/30*MAX(MIN($AX40,EOMONTH(BH$15,0))-MAX($AW40,BH$15)+1,),
$DH40="раб.день",
$DR40/30*(IFERROR(
_xlfn.LET(_xlpm.VD,
CHOOSE(
{1;2;3;4;5;6;7;8;9;10;11;12;13;14;15;16;17;18},
45658,45659,45660,45661,45662,45663,45664,45665,45711,45724,45778,45779,45785,45786,45820,45821,45965,46022),
_xlfn.LET(_xlpm.DD,
MAX(MIN($AX40,EOMONTH(BH$15,0))-MAX($AW40,BH$15),),
_xlfn.IFS(
AND(MONTH($AW40)=MONTH(BH$15),MONTH($AX40)&lt;&gt;MONTH(BH$15)),
NETWORKDAYS.INTL($AW40,$AW40+_xlpm.DD,1,_xlpm.VD),
AND(MONTH($AW40)&lt;&gt;MONTH(BH$15),MONTH($AX40)=MONTH(BH$15)),
NETWORKDAYS.INTL(($AX40)-_xlpm.DD,$AX40,1,_xlpm.VD),
AND(MONTH($AW40)&lt;MONTH(BH$15),MONTH($AX40)&gt;MONTH(BH$15)),
NETWORKDAYS.INTL((EOMONTH(BH$15-1,1))-_xlpm.DD,EOMONTH(BH$15-1,1),1,_xlpm.VD),
AND(MONTH($AW40)=MONTH(BH$15),MONTH($AX40)=MONTH(BH$15)),
NETWORKDAYS.INTL($AW40,$AX40,1,_xlpm.VD)))),0)),
$DH40="месяц",
$DR40*BH40,
$DH40="неделя",
$DR40*BH40/7*(ROUNDUP((DAY(EOMONTH(BH$15,0)))/4,0))),
0)</f>
        <v/>
      </c>
      <c r="EB40" s="125">
        <f t="array" ref="EB40">
IFERROR(_xlfn.IFS(
$DH40="день_1",
$DR40*$BL40/($AX40-$AW40+1)*BI40*(DAY(EOMONTH(BI$15,0))),
$DH40="день_2",
$DR40/30*MAX(MIN($AX40,EOMONTH(BI$15,0))-MAX($AW40,BI$15)+1,),
$DH40="раб.день",
$DR40/30*(IFERROR(
_xlfn.LET(_xlpm.VD,
CHOOSE(
{1;2;3;4;5;6;7;8;9;10;11;12;13;14;15;16;17;18},
45658,45659,45660,45661,45662,45663,45664,45665,45711,45724,45778,45779,45785,45786,45820,45821,45965,46022),
_xlfn.LET(_xlpm.DD,
MAX(MIN($AX40,EOMONTH(BI$15,0))-MAX($AW40,BI$15),),
_xlfn.IFS(
AND(MONTH($AW40)=MONTH(BI$15),MONTH($AX40)&lt;&gt;MONTH(BI$15)),
NETWORKDAYS.INTL($AW40,$AW40+_xlpm.DD,1,_xlpm.VD),
AND(MONTH($AW40)&lt;&gt;MONTH(BI$15),MONTH($AX40)=MONTH(BI$15)),
NETWORKDAYS.INTL(($AX40)-_xlpm.DD,$AX40,1,_xlpm.VD),
AND(MONTH($AW40)&lt;MONTH(BI$15),MONTH($AX40)&gt;MONTH(BI$15)),
NETWORKDAYS.INTL((EOMONTH(BI$15-1,1))-_xlpm.DD,EOMONTH(BI$15-1,1),1,_xlpm.VD),
AND(MONTH($AW40)=MONTH(BI$15),MONTH($AX40)=MONTH(BI$15)),
NETWORKDAYS.INTL($AW40,$AX40,1,_xlpm.VD)))),0)),
$DH40="месяц",
$DR40*BI40,
$DH40="неделя",
$DR40*BI40/7*(ROUNDUP((DAY(EOMONTH(BI$15,0)))/4,0))),
0)</f>
        <v/>
      </c>
      <c r="EC40" s="125">
        <f t="array" ref="EC40">
IFERROR(_xlfn.IFS(
$DH40="день_1",
$DR40*$BL40/($AX40-$AW40+1)*BJ40*(DAY(EOMONTH(BJ$15,0))),
$DH40="день_2",
$DR40/30*MAX(MIN($AX40,EOMONTH(BJ$15,0))-MAX($AW40,BJ$15)+1,),
$DH40="раб.день",
$DR40/30*(IFERROR(
_xlfn.LET(_xlpm.VD,
CHOOSE(
{1;2;3;4;5;6;7;8;9;10;11;12;13;14;15;16;17;18},
45658,45659,45660,45661,45662,45663,45664,45665,45711,45724,45778,45779,45785,45786,45820,45821,45965,46022),
_xlfn.LET(_xlpm.DD,
MAX(MIN($AX40,EOMONTH(BJ$15,0))-MAX($AW40,BJ$15),),
_xlfn.IFS(
AND(MONTH($AW40)=MONTH(BJ$15),MONTH($AX40)&lt;&gt;MONTH(BJ$15)),
NETWORKDAYS.INTL($AW40,$AW40+_xlpm.DD,1,_xlpm.VD),
AND(MONTH($AW40)&lt;&gt;MONTH(BJ$15),MONTH($AX40)=MONTH(BJ$15)),
NETWORKDAYS.INTL(($AX40)-_xlpm.DD,$AX40,1,_xlpm.VD),
AND(MONTH($AW40)&lt;MONTH(BJ$15),MONTH($AX40)&gt;MONTH(BJ$15)),
NETWORKDAYS.INTL((EOMONTH(BJ$15-1,1))-_xlpm.DD,EOMONTH(BJ$15-1,1),1,_xlpm.VD),
AND(MONTH($AW40)=MONTH(BJ$15),MONTH($AX40)=MONTH(BJ$15)),
NETWORKDAYS.INTL($AW40,$AX40,1,_xlpm.VD)))),0)),
$DH40="месяц",
$DR40*BJ40,
$DH40="неделя",
$DR40*BJ40/7*(ROUNDUP((DAY(EOMONTH(BJ$15,0)))/4,0))),
0)</f>
        <v/>
      </c>
      <c r="ED40" s="125">
        <f t="array" ref="ED40">
IFERROR(_xlfn.IFS(
$DH40="день_1",
$DR40*$BL40/($AX40-$AW40+1)*BK40*(DAY(EOMONTH(BK$15,0))),
$DH40="день_2",
$DR40/30*MAX(MIN($AX40,EOMONTH(BK$15,0))-MAX($AW40,BK$15)+1,),
$DH40="раб.день",
$DR40/30*(IFERROR(
_xlfn.LET(_xlpm.VD,
CHOOSE(
{1;2;3;4;5;6;7;8;9;10;11;12;13;14;15;16;17;18},
45658,45659,45660,45661,45662,45663,45664,45665,45711,45724,45778,45779,45785,45786,45820,45821,45965,46022),
_xlfn.LET(_xlpm.DD,
MAX(MIN($AX40,EOMONTH(BK$15,0))-MAX($AW40,BK$15),),
_xlfn.IFS(
AND(MONTH($AW40)=MONTH(BK$15),MONTH($AX40)&lt;&gt;MONTH(BK$15)),
NETWORKDAYS.INTL($AW40,$AW40+_xlpm.DD,1,_xlpm.VD),
AND(MONTH($AW40)&lt;&gt;MONTH(BK$15),MONTH($AX40)=MONTH(BK$15)),
NETWORKDAYS.INTL(($AX40)-_xlpm.DD,$AX40,1,_xlpm.VD),
AND(MONTH($AW40)&lt;MONTH(BK$15),MONTH($AX40)&gt;MONTH(BK$15)),
NETWORKDAYS.INTL((EOMONTH(BK$15-1,1))-_xlpm.DD,EOMONTH(BK$15-1,1),1,_xlpm.VD),
AND(MONTH($AW40)=MONTH(BK$15),MONTH($AX40)=MONTH(BK$15)),
NETWORKDAYS.INTL($AW40,$AX40,1,_xlpm.VD)))),0)),
$DH40="месяц",
$DR40*BK40,
$DH40="неделя",
$DR40*BK40/7*(ROUNDUP((DAY(EOMONTH(BK$15,0)))/4,0))),
0)</f>
        <v/>
      </c>
      <c r="EE40" s="125">
        <f>SUM($DS40,$DT40,$DU40,$DV40,$DW40,$DX40,$DY40,$DZ40,$EA40,$EB40,$EC40,$ED40)</f>
        <v/>
      </c>
      <c r="EF40" s="125">
        <f>IFERROR(ROUND($EE40*(1+$EP40),2),0)</f>
        <v/>
      </c>
      <c r="EG40" s="128" t="n">
        <v>1</v>
      </c>
      <c r="EH40" s="126" t="n">
        <v>0</v>
      </c>
      <c r="EI40" s="126">
        <f>ROUND(SUM($EH40:$EH40)*SUM($AB40:$AB40)*$EG40,2)</f>
        <v/>
      </c>
      <c r="EJ40" s="126">
        <f>ROUND($EI40*(1+$EP40),2)</f>
        <v/>
      </c>
      <c r="EK40" s="126" t="n">
        <v>0</v>
      </c>
      <c r="EL40" s="126">
        <f>ROUND(SUM($EK40:$EK40)*SUM($AB40:$AB40)*$EG40,2)</f>
        <v/>
      </c>
      <c r="EM40" s="126">
        <f>ROUND($EL40*(1+$EP40),2)</f>
        <v/>
      </c>
      <c r="EN40" s="126">
        <f>SUM($EE40,$EI40,$EL40)</f>
        <v/>
      </c>
      <c r="EO40" s="126">
        <f>SUM($EF40,$EJ40,$EM40)</f>
        <v/>
      </c>
      <c r="EP40" s="59" t="inlineStr">
        <is>
          <t>20%</t>
        </is>
      </c>
      <c r="EQ40" s="59" t="n"/>
      <c r="ER40" s="60">
        <f t="array" ref="ER40">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MATCH(ES40,
{"AMS";"RussOutdoor";"HD Outdoor";"Ingroup";"IQ";"Ledproduction";"LisChannel";"Logic";"Media-PPL";"NovikovTV | НовиковТВ";"SMA";"SOK";"КрокусТВ | CrocusTV | IndoorTV";"Сити";"ТЯК Москва"},
0)),"")</f>
        <v/>
      </c>
      <c r="ES40" s="60" t="n"/>
      <c r="ET40" s="60">
        <f t="array" ref="ET40">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MATCH(ES40,
{"AMS";"RussOutdoor";"HD Outdoor";"Ingroup";"IQ";"Ledproduction";"LisChannel";"Logic";"Media-PPL";"NovikovTV | НовиковТВ";"SMA";"SOK";"КрокусТВ | CrocusTV | IndoorTV";"Сити";"ТЯК Москва"},
0)),"")</f>
        <v/>
      </c>
      <c r="EU40" s="60" t="n"/>
      <c r="EV40" s="60" t="n"/>
      <c r="EX40" s="110">
        <f t="array" ref="EX40">
($AR40/30
+N("ТРАФИК ПЛОЩАДКИ"))*
(IFERROR(
_xlfn.LET(
_xlpm.GPR,
HLOOKUP($L40,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(MATCH($T40,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IF($Q40="цифровой",_xlpm.GPR/$AG40,_xlpm.GPR/60)),
0)
+N("DWELL TIME"))*
(IF($AB40=0,0,IF($AB40=1,0.3,IF($AB40=2,0.5,IF($AB40&gt;2,1))))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_xlfn.IFS($AC40="да",1.2,$AC40="нет",1)*
_xlfn.IFS($AD40="да",1.2,$AD40="нет",1)*
IF(R40="статический",1,1.2)*
$X40*
INDEX(
{1.2;1;1.2;1.2;1;1.2;1.2;1.2;1.2;1.2;1.2;1;1.2;1.2;1.2;1.2;1;1;1.2;1.2;1.2;1;1;1;1;1.2;1.2;1.2;1.2;1;1;1;1;1.2;1.2;1.2;1.2;1.2;1.2;1.2;1.2;1;1;1.2;1;1;1;1;1.5;1;1;1.5;1.5;1.2},
MATCH($Q40,_xlpm.MI,0)))&gt;{0.02;0.04;0.06;0.1;0.2;0.4;0.6;0.8;1;2;4;6})),
{0;1;2;3;4;5;6;7;8;9;10;11;12},
0)))
+N("КОЭФФИЦИЕНТ КОНТАКТА"))))*
(_xlfn.IFS($X40&lt;0.1,$X40/1000,$X40&gt;25,5.2,AND($X40&gt;=0.1,$X40&lt;=25),(($X40*2+0.1)/10)*($X40/10)))*
IFERROR((_xlfn.LET(
_xlpm.MA,
{0;0.8;0.85;0.9;0.95;1},
_xlpm.MAA,
{0;1;2;3;4;5},
INDEX(_xlpm.MA,MATCH(SUMPRODUCT(--((IF(ROUND(_xlpm.MAA,1)&gt;5,5,ROUND($AB40,1)))&gt;{0;1;2;3;4;5})),_xlpm.MAA,0)))
+N("КОЭФФИЦИЕНТ КОЛ-ВО КОНСТРУКЦИЙ")),1)*
$AB40,0))*
(IF($Q40="цифровой",$AG40/15*$AI40,1)
+N("ДЛЯ ЦИФРЫ"))</f>
        <v/>
      </c>
      <c r="EY40" s="110">
        <f>IFERROR(EX40*AY40,0)</f>
        <v/>
      </c>
      <c r="EZ40" s="131">
        <f>IFERROR(DP40/EY40*1000,0)</f>
        <v/>
      </c>
      <c r="FA40" s="112">
        <f>IFERROR(FC40/FB40,0)</f>
        <v/>
      </c>
      <c r="FB40" s="112">
        <f>IFERROR((FC40/(EY40/FF40*#REF!))*0.825,0)</f>
        <v/>
      </c>
      <c r="FC40" s="112">
        <f>IFERROR(((EX40*30/AR40)*100)/30,0)</f>
        <v/>
      </c>
      <c r="FD40" s="112">
        <f>IFERROR(EY40/G40*100%,0)</f>
        <v/>
      </c>
      <c r="FE40" s="112">
        <f>IFERROR(FD40/FC40*100%,0)</f>
        <v/>
      </c>
      <c r="FF40" s="110">
        <f>IFERROR(AR40/30*AY40,0)</f>
        <v/>
      </c>
    </row>
    <row r="41" ht="13" customHeight="1">
      <c r="A41" s="59" t="n"/>
      <c r="B41" s="60" t="n"/>
      <c r="C41" s="60" t="n"/>
      <c r="D41" s="60">
        <f t="array" ref="D41">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MATCH($E41,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1" s="60">
        <f t="array" ref="E41">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MATCH($F41,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1" s="60" t="inlineStr"/>
      <c r="G41" s="60" t="n"/>
      <c r="H41" s="60">
        <f t="array" ref="H41">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MATCH($I41,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1" s="60" t="n"/>
      <c r="J41" s="60" t="n"/>
      <c r="K41" s="60" t="n"/>
      <c r="L41" s="60" t="n"/>
      <c r="M41" s="60" t="n"/>
      <c r="N41" s="60" t="n"/>
      <c r="O41" s="60" t="n"/>
      <c r="P41" s="60">
        <f t="array" ref="P41">
_xlfn.IFS(
ISNUMBER(MATCH($Q41,{"шелфбаннер","разделитель","монетница","чековая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ISNUMBER(MATCH($Q41,{"LED/LCD","видеокулер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ISNUMBER(MATCH($Q41,{"автомобиль","машина","выставочное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ISNUMBER(MATCH($Q41,{"билборд","лифтовая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ISNUMBER(MATCH($Q41,{"навигация","подвесной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ISNUMBER(MATCH($Q41,{"движущаяся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ISNUMBER(MATCH($Q41,{"каталог","журнал"},)),
"Пресса",
$Q41="","")</f>
        <v/>
      </c>
      <c r="Q41" s="60" t="n"/>
      <c r="R41" s="60">
        <f t="array" ref="R41">
IFERROR(
_xlfn.IFS(
OR(ISNUMBER(MATCH($Q41,{"экспозиция","макет","стенд","автостенд","авто стенд","выставочное пространство","выставочные стенды","модульные выставочные стенды","3Д конструкция","3D конструкция"},)),P41="Экспонирование"),
"нестандартный",
ISNUMBER(MATCH($Q41,{"скроллер","призматрон"},)),
"динамический",
$P41="Видео",
"цифровой",
OR($P41="Пресса",$P41="Щит",$P41="POSm",$P41="Подвес",$P41="Брендирование/оклейка"),
"статический"),"")</f>
        <v/>
      </c>
      <c r="S41" s="59" t="n"/>
      <c r="T41" s="60" t="n"/>
      <c r="U41" s="60" t="n"/>
      <c r="V41" s="60">
        <f>
IF(P41="Видео",
"цифровой постер/ролик",
IF(ISNUMBER(MATCH(Q41,{"короб световой","короб световой | лайтбокс","короб световой | кристалайт","лайтбокс","лайт бокс","кристалайт","LB","lightbox"},)),
"бэклит",
IF(P41="Брендирование/оклейка",
"перфарированная пленка/самоклейка",
IF(P41="Экспонирование",
"под запрос",
IF(P41="Подвес",
"баннер/ткань",
"")))))</f>
        <v/>
      </c>
      <c r="W41" s="59" t="n"/>
      <c r="X41" s="59" t="n"/>
      <c r="Y41" s="59" t="n"/>
      <c r="Z41" s="61" t="n"/>
      <c r="AA41" s="61" t="n"/>
      <c r="AB41" s="61">
        <f>IF(BL41&gt;0,Z41,0)</f>
        <v/>
      </c>
      <c r="AC41" s="59" t="n"/>
      <c r="AD41" s="59" t="n"/>
      <c r="AE41" s="59" t="n"/>
      <c r="AF41" s="59" t="n"/>
      <c r="AG41" s="59" t="n"/>
      <c r="AH41" s="59" t="n"/>
      <c r="AI41" s="59" t="n"/>
      <c r="AJ41" s="59" t="n"/>
      <c r="AK41" s="59" t="n"/>
      <c r="AL41" s="62">
        <f>IFERROR(IF(OR(R41="статический",R41="динамический",R41="нестандартный",R41="",R41=""),"-",IF(AND(AH41="-",AI41="-"),"-",AK41*3600/AH41*AI41)),"-")</f>
        <v/>
      </c>
      <c r="AM41" s="62">
        <f>IFERROR(IF(OR(R41="статический",R41="динамический",R41="",R41="", R41="BTL",R41="нестандартный"),"-",AG41*AI41*AL41/60),"-")</f>
        <v/>
      </c>
      <c r="AN41" s="63">
        <f>IFERROR(IF(AH41="","-",AG41*AI41/AH41),"-")</f>
        <v/>
      </c>
      <c r="AO41" s="59">
        <f>IFERROR(IF(OR($R41="статический",$R41="динамический",$R41="",$R41="",$R41="BTL",$R41="нестандартный"),"-",$AL41*$AY41),"-")</f>
        <v/>
      </c>
      <c r="AP41" s="62">
        <f>IFERROR(IF(OR($R41="статический",$R41="динамический",$R41="",$R41="",$R41="BTL",$R41="нестандартный"),"-",$AM41*AY41),"-")</f>
        <v/>
      </c>
      <c r="AQ41" s="64" t="n"/>
      <c r="AR41" s="61" t="n"/>
      <c r="AS41" s="61" t="n"/>
      <c r="AT41" s="61" t="n"/>
      <c r="AU41" s="65" t="n"/>
      <c r="AV41" s="124">
        <f>IFERROR(DR41/AT41*1000,"n/a")</f>
        <v/>
      </c>
      <c r="AW41" s="67" t="n"/>
      <c r="AX41" s="67" t="n"/>
      <c r="AY41" s="43">
        <f>IFERROR(IF(OR($AW41="",$AX41=""),"",_xlfn.DAYS($AX41+1,$AW41)),"")</f>
        <v/>
      </c>
      <c r="AZ41" s="68">
        <f t="array" ref="AZ41">
_xlfn.LET(_xlpm.COEFF,
IF($AW41+$AX41=0,0,IF(MAX(MIN($AX41,EOMONTH(AZ$15,0))-MAX($AW41,AZ$15)+1,)&gt;0,1,0)),
_xlfn.IFS(
$ES41="LisChannel",
_xlpm.COEFF*
INDEX({1;1;1.2;1.2;1;1;1;1;1.2;1.2;1.2;1.2},
MATCH(MONTH(AZ$15),
{1,2,3,4,5,6,7,8,9,10,11,12})),
CONCATENATE($ES41," ",$L41)="RussOutdoor метро",
_xlpm.COEFF*
INDEX({0.8;0.9;1.1;1.1;1;1;1;1;1.1;1.1;1.1;1.1},
MATCH(MONTH(AZ$15),
{1,2,3,4,5,6,7,8,9,10,11,12})),
$ES41&lt;&gt;"LisChannel",
_xlpm.COEFF,
$ES41&lt;&gt;"RussOutdoor",
_xlpm.COEFF))</f>
        <v/>
      </c>
      <c r="BA41" s="68">
        <f t="array" ref="BA41">
_xlfn.LET(_xlpm.COEFF,
IF($AW41+$AX41=0,0,IF(MAX(MIN($AX41,EOMONTH(BA$15,0))-MAX($AW41,BA$15)+1,)&gt;0,1,0)),
_xlfn.IFS(
$ES41="LisChannel",
_xlpm.COEFF*
INDEX({1;1;1.2;1.2;1;1;1;1;1.2;1.2;1.2;1.2},
MATCH(MONTH(BA$15),
{1,2,3,4,5,6,7,8,9,10,11,12})),
CONCATENATE($ES41," ",$L41)="RussOutdoor метро",
_xlpm.COEFF*
INDEX({0.8;0.9;1.1;1.1;1;1;1;1;1.1;1.1;1.1;1.1},
MATCH(MONTH(BA$15),
{1,2,3,4,5,6,7,8,9,10,11,12})),
$ES41&lt;&gt;"LisChannel",
_xlpm.COEFF,
$ES41&lt;&gt;"RussOutdoor",
_xlpm.COEFF))</f>
        <v/>
      </c>
      <c r="BB41" s="68">
        <f t="array" ref="BB41">
_xlfn.LET(_xlpm.COEFF,
IF($AW41+$AX41=0,0,IF(MAX(MIN($AX41,EOMONTH(BB$15,0))-MAX($AW41,BB$15)+1,)&gt;0,1,0)),
_xlfn.IFS(
$ES41="LisChannel",
_xlpm.COEFF*
INDEX({1;1;1.2;1.2;1;1;1;1;1.2;1.2;1.2;1.2},
MATCH(MONTH(BB$15),
{1,2,3,4,5,6,7,8,9,10,11,12})),
CONCATENATE($ES41," ",$L41)="RussOutdoor метро",
_xlpm.COEFF*
INDEX({0.8;0.9;1.1;1.1;1;1;1;1;1.1;1.1;1.1;1.1},
MATCH(MONTH(BB$15),
{1,2,3,4,5,6,7,8,9,10,11,12})),
$ES41&lt;&gt;"LisChannel",
_xlpm.COEFF,
$ES41&lt;&gt;"RussOutdoor",
_xlpm.COEFF))</f>
        <v/>
      </c>
      <c r="BC41" s="68">
        <f t="array" ref="BC41">
_xlfn.LET(_xlpm.COEFF,
IF($AW41+$AX41=0,0,IF(MAX(MIN($AX41,EOMONTH(BC$15,0))-MAX($AW41,BC$15)+1,)&gt;0,1,0)),
_xlfn.IFS(
$ES41="LisChannel",
_xlpm.COEFF*
INDEX({1;1;1.2;1.2;1;1;1;1;1.2;1.2;1.2;1.2},
MATCH(MONTH(BC$15),
{1,2,3,4,5,6,7,8,9,10,11,12})),
CONCATENATE($ES41," ",$L41)="RussOutdoor метро",
_xlpm.COEFF*
INDEX({0.8;0.9;1.1;1.1;1;1;1;1;1.1;1.1;1.1;1.1},
MATCH(MONTH(BC$15),
{1,2,3,4,5,6,7,8,9,10,11,12})),
$ES41&lt;&gt;"LisChannel",
_xlpm.COEFF,
$ES41&lt;&gt;"RussOutdoor",
_xlpm.COEFF))</f>
        <v/>
      </c>
      <c r="BD41" s="68">
        <f t="array" ref="BD41">
_xlfn.LET(_xlpm.COEFF,
IF($AW41+$AX41=0,0,IF(MAX(MIN($AX41,EOMONTH(BD$15,0))-MAX($AW41,BD$15)+1,)&gt;0,1,0)),
_xlfn.IFS(
$ES41="LisChannel",
_xlpm.COEFF*
INDEX({1;1;1.2;1.2;1;1;1;1;1.2;1.2;1.2;1.2},
MATCH(MONTH(BD$15),
{1,2,3,4,5,6,7,8,9,10,11,12})),
CONCATENATE($ES41," ",$L41)="RussOutdoor метро",
_xlpm.COEFF*
INDEX({0.8;0.9;1.1;1.1;1;1;1;1;1.1;1.1;1.1;1.1},
MATCH(MONTH(BD$15),
{1,2,3,4,5,6,7,8,9,10,11,12})),
$ES41&lt;&gt;"LisChannel",
_xlpm.COEFF,
$ES41&lt;&gt;"RussOutdoor",
_xlpm.COEFF))</f>
        <v/>
      </c>
      <c r="BE41" s="68">
        <f t="array" ref="BE41">
_xlfn.LET(_xlpm.COEFF,
IF($AW41+$AX41=0,0,IF(MAX(MIN($AX41,EOMONTH(BE$15,0))-MAX($AW41,BE$15)+1,)&gt;0,1,0)),
_xlfn.IFS(
$ES41="LisChannel",
_xlpm.COEFF*
INDEX({1;1;1.2;1.2;1;1;1;1;1.2;1.2;1.2;1.2},
MATCH(MONTH(BE$15),
{1,2,3,4,5,6,7,8,9,10,11,12})),
CONCATENATE($ES41," ",$L41)="RussOutdoor метро",
_xlpm.COEFF*
INDEX({0.8;0.9;1.1;1.1;1;1;1;1;1.1;1.1;1.1;1.1},
MATCH(MONTH(BE$15),
{1,2,3,4,5,6,7,8,9,10,11,12})),
$ES41&lt;&gt;"LisChannel",
_xlpm.COEFF,
$ES41&lt;&gt;"RussOutdoor",
_xlpm.COEFF))</f>
        <v/>
      </c>
      <c r="BF41" s="68">
        <f t="array" ref="BF41">
_xlfn.LET(_xlpm.COEFF,
IF($AW41+$AX41=0,0,IF(MAX(MIN($AX41,EOMONTH(BF$15,0))-MAX($AW41,BF$15)+1,)&gt;0,1,0)),
_xlfn.IFS(
$ES41="LisChannel",
_xlpm.COEFF*
INDEX({1;1;1.2;1.2;1;1;1;1;1.2;1.2;1.2;1.2},
MATCH(MONTH(BF$15),
{1,2,3,4,5,6,7,8,9,10,11,12})),
CONCATENATE($ES41," ",$L41)="RussOutdoor метро",
_xlpm.COEFF*
INDEX({0.8;0.9;1.1;1.1;1;1;1;1;1.1;1.1;1.1;1.1},
MATCH(MONTH(BF$15),
{1,2,3,4,5,6,7,8,9,10,11,12})),
$ES41&lt;&gt;"LisChannel",
_xlpm.COEFF,
$ES41&lt;&gt;"RussOutdoor",
_xlpm.COEFF))</f>
        <v/>
      </c>
      <c r="BG41" s="68">
        <f t="array" ref="BG41">
_xlfn.LET(_xlpm.COEFF,
IF($AW41+$AX41=0,0,IF(MAX(MIN($AX41,EOMONTH(BG$15,0))-MAX($AW41,BG$15)+1,)&gt;0,1,0)),
_xlfn.IFS(
$ES41="LisChannel",
_xlpm.COEFF*
INDEX({1;1;1.2;1.2;1;1;1;1;1.2;1.2;1.2;1.2},
MATCH(MONTH(BG$15),
{1,2,3,4,5,6,7,8,9,10,11,12})),
CONCATENATE($ES41," ",$L41)="RussOutdoor метро",
_xlpm.COEFF*
INDEX({0.8;0.9;1.1;1.1;1;1;1;1;1.1;1.1;1.1;1.1},
MATCH(MONTH(BG$15),
{1,2,3,4,5,6,7,8,9,10,11,12})),
$ES41&lt;&gt;"LisChannel",
_xlpm.COEFF,
$ES41&lt;&gt;"RussOutdoor",
_xlpm.COEFF))</f>
        <v/>
      </c>
      <c r="BH41" s="68">
        <f t="array" ref="BH41">
_xlfn.LET(_xlpm.COEFF,
IF($AW41+$AX41=0,0,IF(MAX(MIN($AX41,EOMONTH(BH$15,0))-MAX($AW41,BH$15)+1,)&gt;0,1,0)),
_xlfn.IFS(
$ES41="LisChannel",
_xlpm.COEFF*
INDEX({1;1;1.2;1.2;1;1;1;1;1.2;1.2;1.2;1.2},
MATCH(MONTH(BH$15),
{1,2,3,4,5,6,7,8,9,10,11,12})),
CONCATENATE($ES41," ",$L41)="RussOutdoor метро",
_xlpm.COEFF*
INDEX({0.8;0.9;1.1;1.1;1;1;1;1;1.1;1.1;1.1;1.1},
MATCH(MONTH(BH$15),
{1,2,3,4,5,6,7,8,9,10,11,12})),
$ES41&lt;&gt;"LisChannel",
_xlpm.COEFF,
$ES41&lt;&gt;"RussOutdoor",
_xlpm.COEFF))</f>
        <v/>
      </c>
      <c r="BI41" s="68">
        <f t="array" ref="BI41">
_xlfn.LET(_xlpm.COEFF,
IF($AW41+$AX41=0,0,IF(MAX(MIN($AX41,EOMONTH(BI$15,0))-MAX($AW41,BI$15)+1,)&gt;0,1,0)),
_xlfn.IFS(
$ES41="LisChannel",
_xlpm.COEFF*
INDEX({1;1;1.2;1.2;1;1;1;1;1.2;1.2;1.2;1.2},
MATCH(MONTH(BI$15),
{1,2,3,4,5,6,7,8,9,10,11,12})),
CONCATENATE($ES41," ",$L41)="RussOutdoor метро",
_xlpm.COEFF*
INDEX({0.8;0.9;1.1;1.1;1;1;1;1;1.1;1.1;1.1;1.1},
MATCH(MONTH(BI$15),
{1,2,3,4,5,6,7,8,9,10,11,12})),
$ES41&lt;&gt;"LisChannel",
_xlpm.COEFF,
$ES41&lt;&gt;"RussOutdoor",
_xlpm.COEFF))</f>
        <v/>
      </c>
      <c r="BJ41" s="68">
        <f t="array" ref="BJ41">
_xlfn.LET(_xlpm.COEFF,
IF($AW41+$AX41=0,0,IF(MAX(MIN($AX41,EOMONTH(BJ$15,0))-MAX($AW41,BJ$15)+1,)&gt;0,1,0)),
_xlfn.IFS(
$ES41="LisChannel",
_xlpm.COEFF*
INDEX({1;1;1.2;1.2;1;1;1;1;1.2;1.2;1.2;1.2},
MATCH(MONTH(BJ$15),
{1,2,3,4,5,6,7,8,9,10,11,12})),
CONCATENATE($ES41," ",$L41)="RussOutdoor метро",
_xlpm.COEFF*
INDEX({0.8;0.9;1.1;1.1;1;1;1;1;1.1;1.1;1.1;1.1},
MATCH(MONTH(BJ$15),
{1,2,3,4,5,6,7,8,9,10,11,12})),
$ES41&lt;&gt;"LisChannel",
_xlpm.COEFF,
$ES41&lt;&gt;"RussOutdoor",
_xlpm.COEFF))</f>
        <v/>
      </c>
      <c r="BK41" s="68">
        <f t="array" ref="BK41">
_xlfn.LET(_xlpm.COEFF,
IF($AW41+$AX41=0,0,IF(MAX(MIN($AX41,EOMONTH(BK$15,0))-MAX($AW41,BK$15)+1,)&gt;0,1,0)),
_xlfn.IFS(
$ES41="LisChannel",
_xlpm.COEFF*
INDEX({1;1;1.2;1.2;1;1;1;1;1.2;1.2;1.2;1.2},
MATCH(MONTH(BK$15),
{1,2,3,4,5,6,7,8,9,10,11,12})),
CONCATENATE($ES41," ",$L41)="RussOutdoor метро",
_xlpm.COEFF*
INDEX({0.8;0.9;1.1;1.1;1;1;1;1;1.1;1.1;1.1;1.1},
MATCH(MONTH(BK$15),
{1,2,3,4,5,6,7,8,9,10,11,12})),
$ES41&lt;&gt;"LisChannel",
_xlpm.COEFF,
$ES41&lt;&gt;"RussOutdoor",
_xlpm.COEFF))</f>
        <v/>
      </c>
      <c r="BL41" s="62">
        <f>COUNTIFS($AZ41:$BK41,"&gt;0")</f>
        <v/>
      </c>
      <c r="BM41" s="65" t="n"/>
      <c r="BN41" s="125">
        <f>$DJ41</f>
        <v/>
      </c>
      <c r="BO41" s="63">
        <f>$DQ41</f>
        <v/>
      </c>
      <c r="BP41" s="125">
        <f>
IFERROR(
IF($BL41=0,0,
$BN41*(1-$BO41)),
0)</f>
        <v/>
      </c>
      <c r="BQ41" s="125">
        <f t="array" ref="BQ41">
IFERROR(
_xlfn.IFS(
$DH41="день_1",
$BP41*$BL41/($AX41-$AW41+1)*AZ41*(DAY(EOMONTH(AZ$15,0))),
$DH41="день_2",
$BP41/30*MAX(MIN($AX41,EOMONTH(AZ$15,0))-MAX($AW41,AZ$15)+1,),
$DH41="раб.день",
$BP41/30*(IFERROR(
_xlfn.LET(_xlpm.VD,
CHOOSE(
{1;2;3;4;5;6;7;8;9;10;11;12;13;14;15;16;17;18},
45658,45659,45660,45661,45662,45663,45664,45665,45711,45724,45778,45779,45785,45786,45820,45821,45965,46022),
_xlfn.LET(_xlpm.DD,
MAX(MIN($AX41,EOMONTH(AZ$15,0))-MAX($AW41,AZ$15),),
_xlfn.IFS(
AND(MONTH($AW41)=MONTH(AZ$15),MONTH($AX41)&lt;&gt;MONTH(AZ$15)),
NETWORKDAYS.INTL($AW41,$AW41+_xlpm.DD,1,_xlpm.VD),
AND(MONTH($AW41)&lt;&gt;MONTH(AZ$15),MONTH($AX41)=MONTH(AZ$15)),
NETWORKDAYS.INTL(($AX41)-_xlpm.DD,$AX41,1,_xlpm.VD),
AND(MONTH($AW41)&lt;MONTH(AZ$15),MONTH($AX41)&gt;MONTH(AZ$15)),
NETWORKDAYS.INTL((EOMONTH(AZ$15-1,1))-_xlpm.DD,EOMONTH(AZ$15-1,1),1,_xlpm.VD),
AND(MONTH($AW41)=MONTH(AZ$15),MONTH($AX41)=MONTH(AZ$15)),
NETWORKDAYS.INTL($AW41,$AX41,1,_xlpm.VD)))),0)),
$DH41="месяц",
$BP41*AZ41,
$DH41="неделя",
$BP41*AZ41/7*(ROUNDUP((DAY(EOMONTH(AZ$15,0)))/4,0))),
0)</f>
        <v/>
      </c>
      <c r="BR41" s="125">
        <f t="array" ref="BR41">
IFERROR(
_xlfn.IFS(
$DH41="день_1",
$BP41*$BL41/($AX41-$AW41+1)*BA41*(DAY(EOMONTH(BA$15,0))),
$DH41="день_2",
$BP41/30*MAX(MIN($AX41,EOMONTH(BA$15,0))-MAX($AW41,BA$15)+1,),
$DH41="раб.день",
$BP41/30*(IFERROR(
_xlfn.LET(_xlpm.VD,
CHOOSE(
{1;2;3;4;5;6;7;8;9;10;11;12;13;14;15;16;17;18},
45658,45659,45660,45661,45662,45663,45664,45665,45711,45724,45778,45779,45785,45786,45820,45821,45965,46022),
_xlfn.LET(_xlpm.DD,
MAX(MIN($AX41,EOMONTH(BA$15,0))-MAX($AW41,BA$15),),
_xlfn.IFS(
AND(MONTH($AW41)=MONTH(BA$15),MONTH($AX41)&lt;&gt;MONTH(BA$15)),
NETWORKDAYS.INTL($AW41,$AW41+_xlpm.DD,1,_xlpm.VD),
AND(MONTH($AW41)&lt;&gt;MONTH(BA$15),MONTH($AX41)=MONTH(BA$15)),
NETWORKDAYS.INTL(($AX41)-_xlpm.DD,$AX41,1,_xlpm.VD),
AND(MONTH($AW41)&lt;MONTH(BA$15),MONTH($AX41)&gt;MONTH(BA$15)),
NETWORKDAYS.INTL((EOMONTH(BA$15-1,1))-_xlpm.DD,EOMONTH(BA$15-1,1),1,_xlpm.VD),
AND(MONTH($AW41)=MONTH(BA$15),MONTH($AX41)=MONTH(BA$15)),
NETWORKDAYS.INTL($AW41,$AX41,1,_xlpm.VD)))),0)),
$DH41="месяц",
$BP41*BA41,
$DH41="неделя",
$BP41*BA41/7*(ROUNDUP((DAY(EOMONTH(BA$15,0)))/4,0))),
0)</f>
        <v/>
      </c>
      <c r="BS41" s="125">
        <f t="array" ref="BS41">
IFERROR(
_xlfn.IFS(
$DH41="день_1",
$BP41*$BL41/($AX41-$AW41+1)*BB41*(DAY(EOMONTH(BB$15,0))),
$DH41="день_2",
$BP41/30*MAX(MIN($AX41,EOMONTH(BB$15,0))-MAX($AW41,BB$15)+1,),
$DH41="раб.день",
$BP41/30*(IFERROR(
_xlfn.LET(_xlpm.VD,
CHOOSE(
{1;2;3;4;5;6;7;8;9;10;11;12;13;14;15;16;17;18},
45658,45659,45660,45661,45662,45663,45664,45665,45711,45724,45778,45779,45785,45786,45820,45821,45965,46022),
_xlfn.LET(_xlpm.DD,
MAX(MIN($AX41,EOMONTH(BB$15,0))-MAX($AW41,BB$15),),
_xlfn.IFS(
AND(MONTH($AW41)=MONTH(BB$15),MONTH($AX41)&lt;&gt;MONTH(BB$15)),
NETWORKDAYS.INTL($AW41,$AW41+_xlpm.DD,1,_xlpm.VD),
AND(MONTH($AW41)&lt;&gt;MONTH(BB$15),MONTH($AX41)=MONTH(BB$15)),
NETWORKDAYS.INTL(($AX41)-_xlpm.DD,$AX41,1,_xlpm.VD),
AND(MONTH($AW41)&lt;MONTH(BB$15),MONTH($AX41)&gt;MONTH(BB$15)),
NETWORKDAYS.INTL((EOMONTH(BB$15-1,1))-_xlpm.DD,EOMONTH(BB$15-1,1),1,_xlpm.VD),
AND(MONTH($AW41)=MONTH(BB$15),MONTH($AX41)=MONTH(BB$15)),
NETWORKDAYS.INTL($AW41,$AX41,1,_xlpm.VD)))),0)),
$DH41="месяц",
$BP41*BB41,
$DH41="неделя",
$BP41*BB41/7*(ROUNDUP((DAY(EOMONTH(BB$15,0)))/4,0))),
0)</f>
        <v/>
      </c>
      <c r="BT41" s="125">
        <f t="array" ref="BT41">
IFERROR(
_xlfn.IFS(
$DH41="день_1",
$BP41*$BL41/($AX41-$AW41+1)*BC41*(DAY(EOMONTH(BC$15,0))),
$DH41="день_2",
$BP41/30*MAX(MIN($AX41,EOMONTH(BC$15,0))-MAX($AW41,BC$15)+1,),
$DH41="раб.день",
$BP41/30*(IFERROR(
_xlfn.LET(_xlpm.VD,
CHOOSE(
{1;2;3;4;5;6;7;8;9;10;11;12;13;14;15;16;17;18},
45658,45659,45660,45661,45662,45663,45664,45665,45711,45724,45778,45779,45785,45786,45820,45821,45965,46022),
_xlfn.LET(_xlpm.DD,
MAX(MIN($AX41,EOMONTH(BC$15,0))-MAX($AW41,BC$15),),
_xlfn.IFS(
AND(MONTH($AW41)=MONTH(BC$15),MONTH($AX41)&lt;&gt;MONTH(BC$15)),
NETWORKDAYS.INTL($AW41,$AW41+_xlpm.DD,1,_xlpm.VD),
AND(MONTH($AW41)&lt;&gt;MONTH(BC$15),MONTH($AX41)=MONTH(BC$15)),
NETWORKDAYS.INTL(($AX41)-_xlpm.DD,$AX41,1,_xlpm.VD),
AND(MONTH($AW41)&lt;MONTH(BC$15),MONTH($AX41)&gt;MONTH(BC$15)),
NETWORKDAYS.INTL((EOMONTH(BC$15-1,1))-_xlpm.DD,EOMONTH(BC$15-1,1),1,_xlpm.VD),
AND(MONTH($AW41)=MONTH(BC$15),MONTH($AX41)=MONTH(BC$15)),
NETWORKDAYS.INTL($AW41,$AX41,1,_xlpm.VD)))),0)),
$DH41="месяц",
$BP41*BC41,
$DH41="неделя",
$BP41*BC41/7*(ROUNDUP((DAY(EOMONTH(BC$15,0)))/4,0))),
0)</f>
        <v/>
      </c>
      <c r="BU41" s="125">
        <f t="array" ref="BU41">
IFERROR(
_xlfn.IFS(
$DH41="день_1",
$BP41*$BL41/($AX41-$AW41+1)*BD41*(DAY(EOMONTH(BD$15,0))),
$DH41="день_2",
$BP41/30*MAX(MIN($AX41,EOMONTH(BD$15,0))-MAX($AW41,BD$15)+1,),
$DH41="раб.день",
$BP41/30*(IFERROR(
_xlfn.LET(_xlpm.VD,
CHOOSE(
{1;2;3;4;5;6;7;8;9;10;11;12;13;14;15;16;17;18},
45658,45659,45660,45661,45662,45663,45664,45665,45711,45724,45778,45779,45785,45786,45820,45821,45965,46022),
_xlfn.LET(_xlpm.DD,
MAX(MIN($AX41,EOMONTH(BD$15,0))-MAX($AW41,BD$15),),
_xlfn.IFS(
AND(MONTH($AW41)=MONTH(BD$15),MONTH($AX41)&lt;&gt;MONTH(BD$15)),
NETWORKDAYS.INTL($AW41,$AW41+_xlpm.DD,1,_xlpm.VD),
AND(MONTH($AW41)&lt;&gt;MONTH(BD$15),MONTH($AX41)=MONTH(BD$15)),
NETWORKDAYS.INTL(($AX41)-_xlpm.DD,$AX41,1,_xlpm.VD),
AND(MONTH($AW41)&lt;MONTH(BD$15),MONTH($AX41)&gt;MONTH(BD$15)),
NETWORKDAYS.INTL((EOMONTH(BD$15-1,1))-_xlpm.DD,EOMONTH(BD$15-1,1),1,_xlpm.VD),
AND(MONTH($AW41)=MONTH(BD$15),MONTH($AX41)=MONTH(BD$15)),
NETWORKDAYS.INTL($AW41,$AX41,1,_xlpm.VD)))),0)),
$DH41="месяц",
$BP41*BD41,
$DH41="неделя",
$BP41*BD41/7*(ROUNDUP((DAY(EOMONTH(BD$15,0)))/4,0))),
0)</f>
        <v/>
      </c>
      <c r="BV41" s="125">
        <f t="array" ref="BV41">
IFERROR(
_xlfn.IFS(
$DH41="день_1",
$BP41*$BL41/($AX41-$AW41+1)*BE41*(DAY(EOMONTH(BE$15,0))),
$DH41="день_2",
$BP41/30*MAX(MIN($AX41,EOMONTH(BE$15,0))-MAX($AW41,BE$15)+1,),
$DH41="раб.день",
$BP41/30*(IFERROR(
_xlfn.LET(_xlpm.VD,
CHOOSE(
{1;2;3;4;5;6;7;8;9;10;11;12;13;14;15;16;17;18},
45658,45659,45660,45661,45662,45663,45664,45665,45711,45724,45778,45779,45785,45786,45820,45821,45965,46022),
_xlfn.LET(_xlpm.DD,
MAX(MIN($AX41,EOMONTH(BE$15,0))-MAX($AW41,BE$15),),
_xlfn.IFS(
AND(MONTH($AW41)=MONTH(BE$15),MONTH($AX41)&lt;&gt;MONTH(BE$15)),
NETWORKDAYS.INTL($AW41,$AW41+_xlpm.DD,1,_xlpm.VD),
AND(MONTH($AW41)&lt;&gt;MONTH(BE$15),MONTH($AX41)=MONTH(BE$15)),
NETWORKDAYS.INTL(($AX41)-_xlpm.DD,$AX41,1,_xlpm.VD),
AND(MONTH($AW41)&lt;MONTH(BE$15),MONTH($AX41)&gt;MONTH(BE$15)),
NETWORKDAYS.INTL((EOMONTH(BE$15-1,1))-_xlpm.DD,EOMONTH(BE$15-1,1),1,_xlpm.VD),
AND(MONTH($AW41)=MONTH(BE$15),MONTH($AX41)=MONTH(BE$15)),
NETWORKDAYS.INTL($AW41,$AX41,1,_xlpm.VD)))),0)),
$DH41="месяц",
$BP41*BE41,
$DH41="неделя",
$BP41*BE41/7*(ROUNDUP((DAY(EOMONTH(BE$15,0)))/4,0))),
0)</f>
        <v/>
      </c>
      <c r="BW41" s="125">
        <f t="array" ref="BW41">
IFERROR(
_xlfn.IFS(
$DH41="день_1",
$BP41*$BL41/($AX41-$AW41+1)*BF41*(DAY(EOMONTH(BF$15,0))),
$DH41="день_2",
$BP41/30*MAX(MIN($AX41,EOMONTH(BF$15,0))-MAX($AW41,BF$15)+1,),
$DH41="раб.день",
$BP41/30*(IFERROR(
_xlfn.LET(_xlpm.VD,
CHOOSE(
{1;2;3;4;5;6;7;8;9;10;11;12;13;14;15;16;17;18},
45658,45659,45660,45661,45662,45663,45664,45665,45711,45724,45778,45779,45785,45786,45820,45821,45965,46022),
_xlfn.LET(_xlpm.DD,
MAX(MIN($AX41,EOMONTH(BF$15,0))-MAX($AW41,BF$15),),
_xlfn.IFS(
AND(MONTH($AW41)=MONTH(BF$15),MONTH($AX41)&lt;&gt;MONTH(BF$15)),
NETWORKDAYS.INTL($AW41,$AW41+_xlpm.DD,1,_xlpm.VD),
AND(MONTH($AW41)&lt;&gt;MONTH(BF$15),MONTH($AX41)=MONTH(BF$15)),
NETWORKDAYS.INTL(($AX41)-_xlpm.DD,$AX41,1,_xlpm.VD),
AND(MONTH($AW41)&lt;MONTH(BF$15),MONTH($AX41)&gt;MONTH(BF$15)),
NETWORKDAYS.INTL((EOMONTH(BF$15-1,1))-_xlpm.DD,EOMONTH(BF$15-1,1),1,_xlpm.VD),
AND(MONTH($AW41)=MONTH(BF$15),MONTH($AX41)=MONTH(BF$15)),
NETWORKDAYS.INTL($AW41,$AX41,1,_xlpm.VD)))),0)),
$DH41="месяц",
$BP41*BF41,
$DH41="неделя",
$BP41*BF41/7*(ROUNDUP((DAY(EOMONTH(BF$15,0)))/4,0))),
0)</f>
        <v/>
      </c>
      <c r="BX41" s="125">
        <f t="array" ref="BX41">
IFERROR(
_xlfn.IFS(
$DH41="день_1",
$BP41*$BL41/($AX41-$AW41+1)*BG41*(DAY(EOMONTH(BG$15,0))),
$DH41="день_2",
$BP41/30*MAX(MIN($AX41,EOMONTH(BG$15,0))-MAX($AW41,BG$15)+1,),
$DH41="раб.день",
$BP41/30*(IFERROR(
_xlfn.LET(_xlpm.VD,
CHOOSE(
{1;2;3;4;5;6;7;8;9;10;11;12;13;14;15;16;17;18},
45658,45659,45660,45661,45662,45663,45664,45665,45711,45724,45778,45779,45785,45786,45820,45821,45965,46022),
_xlfn.LET(_xlpm.DD,
MAX(MIN($AX41,EOMONTH(BG$15,0))-MAX($AW41,BG$15),),
_xlfn.IFS(
AND(MONTH($AW41)=MONTH(BG$15),MONTH($AX41)&lt;&gt;MONTH(BG$15)),
NETWORKDAYS.INTL($AW41,$AW41+_xlpm.DD,1,_xlpm.VD),
AND(MONTH($AW41)&lt;&gt;MONTH(BG$15),MONTH($AX41)=MONTH(BG$15)),
NETWORKDAYS.INTL(($AX41)-_xlpm.DD,$AX41,1,_xlpm.VD),
AND(MONTH($AW41)&lt;MONTH(BG$15),MONTH($AX41)&gt;MONTH(BG$15)),
NETWORKDAYS.INTL((EOMONTH(BG$15-1,1))-_xlpm.DD,EOMONTH(BG$15-1,1),1,_xlpm.VD),
AND(MONTH($AW41)=MONTH(BG$15),MONTH($AX41)=MONTH(BG$15)),
NETWORKDAYS.INTL($AW41,$AX41,1,_xlpm.VD)))),0)),
$DH41="месяц",
$BP41*BG41,
$DH41="неделя",
$BP41*BG41/7*(ROUNDUP((DAY(EOMONTH(BG$15,0)))/4,0))),
0)</f>
        <v/>
      </c>
      <c r="BY41" s="125">
        <f t="array" ref="BY41">
IFERROR(
_xlfn.IFS(
$DH41="день_1",
$BP41*$BL41/($AX41-$AW41+1)*BH41*(DAY(EOMONTH(BH$15,0))),
$DH41="день_2",
$BP41/30*MAX(MIN($AX41,EOMONTH(BH$15,0))-MAX($AW41,BH$15)+1,),
$DH41="раб.день",
$BP41/30*(IFERROR(
_xlfn.LET(_xlpm.VD,
CHOOSE(
{1;2;3;4;5;6;7;8;9;10;11;12;13;14;15;16;17;18},
45658,45659,45660,45661,45662,45663,45664,45665,45711,45724,45778,45779,45785,45786,45820,45821,45965,46022),
_xlfn.LET(_xlpm.DD,
MAX(MIN($AX41,EOMONTH(BH$15,0))-MAX($AW41,BH$15),),
_xlfn.IFS(
AND(MONTH($AW41)=MONTH(BH$15),MONTH($AX41)&lt;&gt;MONTH(BH$15)),
NETWORKDAYS.INTL($AW41,$AW41+_xlpm.DD,1,_xlpm.VD),
AND(MONTH($AW41)&lt;&gt;MONTH(BH$15),MONTH($AX41)=MONTH(BH$15)),
NETWORKDAYS.INTL(($AX41)-_xlpm.DD,$AX41,1,_xlpm.VD),
AND(MONTH($AW41)&lt;MONTH(BH$15),MONTH($AX41)&gt;MONTH(BH$15)),
NETWORKDAYS.INTL((EOMONTH(BH$15-1,1))-_xlpm.DD,EOMONTH(BH$15-1,1),1,_xlpm.VD),
AND(MONTH($AW41)=MONTH(BH$15),MONTH($AX41)=MONTH(BH$15)),
NETWORKDAYS.INTL($AW41,$AX41,1,_xlpm.VD)))),0)),
$DH41="месяц",
$BP41*BH41,
$DH41="неделя",
$BP41*BH41/7*(ROUNDUP((DAY(EOMONTH(BH$15,0)))/4,0))),
0)</f>
        <v/>
      </c>
      <c r="BZ41" s="125">
        <f t="array" ref="BZ41">
IFERROR(
_xlfn.IFS(
$DH41="день_1",
$BP41*$BL41/($AX41-$AW41+1)*BI41*(DAY(EOMONTH(BI$15,0))),
$DH41="день_2",
$BP41/30*MAX(MIN($AX41,EOMONTH(BI$15,0))-MAX($AW41,BI$15)+1,),
$DH41="раб.день",
$BP41/30*(IFERROR(
_xlfn.LET(_xlpm.VD,
CHOOSE(
{1;2;3;4;5;6;7;8;9;10;11;12;13;14;15;16;17;18},
45658,45659,45660,45661,45662,45663,45664,45665,45711,45724,45778,45779,45785,45786,45820,45821,45965,46022),
_xlfn.LET(_xlpm.DD,
MAX(MIN($AX41,EOMONTH(BI$15,0))-MAX($AW41,BI$15),),
_xlfn.IFS(
AND(MONTH($AW41)=MONTH(BI$15),MONTH($AX41)&lt;&gt;MONTH(BI$15)),
NETWORKDAYS.INTL($AW41,$AW41+_xlpm.DD,1,_xlpm.VD),
AND(MONTH($AW41)&lt;&gt;MONTH(BI$15),MONTH($AX41)=MONTH(BI$15)),
NETWORKDAYS.INTL(($AX41)-_xlpm.DD,$AX41,1,_xlpm.VD),
AND(MONTH($AW41)&lt;MONTH(BI$15),MONTH($AX41)&gt;MONTH(BI$15)),
NETWORKDAYS.INTL((EOMONTH(BI$15-1,1))-_xlpm.DD,EOMONTH(BI$15-1,1),1,_xlpm.VD),
AND(MONTH($AW41)=MONTH(BI$15),MONTH($AX41)=MONTH(BI$15)),
NETWORKDAYS.INTL($AW41,$AX41,1,_xlpm.VD)))),0)),
$DH41="месяц",
$BP41*BI41,
$DH41="неделя",
$BP41*BI41/7*(ROUNDUP((DAY(EOMONTH(BI$15,0)))/4,0))),
0)</f>
        <v/>
      </c>
      <c r="CA41" s="125">
        <f t="array" ref="CA41">
IFERROR(
_xlfn.IFS(
$DH41="день_1",
$BP41*$BL41/($AX41-$AW41+1)*BJ41*(DAY(EOMONTH(BJ$15,0))),
$DH41="день_2",
$BP41/30*MAX(MIN($AX41,EOMONTH(BJ$15,0))-MAX($AW41,BJ$15)+1,),
$DH41="раб.день",
$BP41/30*(IFERROR(
_xlfn.LET(_xlpm.VD,
CHOOSE(
{1;2;3;4;5;6;7;8;9;10;11;12;13;14;15;16;17;18},
45658,45659,45660,45661,45662,45663,45664,45665,45711,45724,45778,45779,45785,45786,45820,45821,45965,46022),
_xlfn.LET(_xlpm.DD,
MAX(MIN($AX41,EOMONTH(BJ$15,0))-MAX($AW41,BJ$15),),
_xlfn.IFS(
AND(MONTH($AW41)=MONTH(BJ$15),MONTH($AX41)&lt;&gt;MONTH(BJ$15)),
NETWORKDAYS.INTL($AW41,$AW41+_xlpm.DD,1,_xlpm.VD),
AND(MONTH($AW41)&lt;&gt;MONTH(BJ$15),MONTH($AX41)=MONTH(BJ$15)),
NETWORKDAYS.INTL(($AX41)-_xlpm.DD,$AX41,1,_xlpm.VD),
AND(MONTH($AW41)&lt;MONTH(BJ$15),MONTH($AX41)&gt;MONTH(BJ$15)),
NETWORKDAYS.INTL((EOMONTH(BJ$15-1,1))-_xlpm.DD,EOMONTH(BJ$15-1,1),1,_xlpm.VD),
AND(MONTH($AW41)=MONTH(BJ$15),MONTH($AX41)=MONTH(BJ$15)),
NETWORKDAYS.INTL($AW41,$AX41,1,_xlpm.VD)))),0)),
$DH41="месяц",
$BP41*BJ41,
$DH41="неделя",
$BP41*BJ41/7*(ROUNDUP((DAY(EOMONTH(BJ$15,0)))/4,0))),
0)</f>
        <v/>
      </c>
      <c r="CB41" s="125">
        <f t="array" ref="CB41">
IFERROR(
_xlfn.IFS(
$DH41="день_1",
$BP41*$BL41/($AX41-$AW41+1)*BK41*(DAY(EOMONTH(BK$15,0))),
$DH41="день_2",
$BP41/30*MAX(MIN($AX41,EOMONTH(BK$15,0))-MAX($AW41,BK$15)+1,),
$DH41="раб.день",
$BP41/30*(IFERROR(
_xlfn.LET(_xlpm.VD,
CHOOSE(
{1;2;3;4;5;6;7;8;9;10;11;12;13;14;15;16;17;18},
45658,45659,45660,45661,45662,45663,45664,45665,45711,45724,45778,45779,45785,45786,45820,45821,45965,46022),
_xlfn.LET(_xlpm.DD,
MAX(MIN($AX41,EOMONTH(BK$15,0))-MAX($AW41,BK$15),),
_xlfn.IFS(
AND(MONTH($AW41)=MONTH(BK$15),MONTH($AX41)&lt;&gt;MONTH(BK$15)),
NETWORKDAYS.INTL($AW41,$AW41+_xlpm.DD,1,_xlpm.VD),
AND(MONTH($AW41)&lt;&gt;MONTH(BK$15),MONTH($AX41)=MONTH(BK$15)),
NETWORKDAYS.INTL(($AX41)-_xlpm.DD,$AX41,1,_xlpm.VD),
AND(MONTH($AW41)&lt;MONTH(BK$15),MONTH($AX41)&gt;MONTH(BK$15)),
NETWORKDAYS.INTL((EOMONTH(BK$15-1,1))-_xlpm.DD,EOMONTH(BK$15-1,1),1,_xlpm.VD),
AND(MONTH($AW41)=MONTH(BK$15),MONTH($AX41)=MONTH(BK$15)),
NETWORKDAYS.INTL($AW41,$AX41,1,_xlpm.VD)))),0)),
$DH41="месяц",
$BP41*BK41,
$DH41="неделя",
$BP41*BK41/7*(ROUNDUP((DAY(EOMONTH(BK$15,0)))/4,0))),
0)</f>
        <v/>
      </c>
      <c r="CC41" s="125">
        <f>SUM($BQ41:$CB41)</f>
        <v/>
      </c>
      <c r="CD41" s="126">
        <f>SUM($EH41:$EH41)</f>
        <v/>
      </c>
      <c r="CE41" s="126">
        <f>$CD41*$AB41</f>
        <v/>
      </c>
      <c r="CF41" s="126">
        <f>SUM($EK41:$EK41)</f>
        <v/>
      </c>
      <c r="CG41" s="126">
        <f>$CF41*$AB41</f>
        <v/>
      </c>
      <c r="CH41" s="126">
        <f>SUM($CC41,$CE41,$CG41)</f>
        <v/>
      </c>
      <c r="CI41" s="126">
        <f>$CH41*(1+$CM41)</f>
        <v/>
      </c>
      <c r="CJ41" s="127" t="n">
        <v>0</v>
      </c>
      <c r="CK41" s="126">
        <f>SUM($CH41:$CH41)*(1+$CJ41)</f>
        <v/>
      </c>
      <c r="CL41" s="126">
        <f>SUM($CH41:$CH41)*(1+$CM41)</f>
        <v/>
      </c>
      <c r="CM41" s="59" t="inlineStr">
        <is>
          <t>20%</t>
        </is>
      </c>
      <c r="CN41" s="59" t="n"/>
      <c r="CO41" s="72" t="n"/>
      <c r="CP41" s="59" t="n"/>
      <c r="CQ41" s="73" t="n"/>
      <c r="CR41" s="73" t="n"/>
      <c r="CS41" s="73" t="n"/>
      <c r="CT41" s="72" t="n"/>
      <c r="CU41" s="79" t="inlineStr">
        <is>
          <t> </t>
        </is>
      </c>
      <c r="CV41" s="60" t="n"/>
      <c r="CW41" s="60" t="n"/>
      <c r="CX41" s="60" t="n"/>
      <c r="CY41" s="127">
        <f>IFERROR(($CC41-$EE41)/($EE41/(1-$DQ41)),0)</f>
        <v/>
      </c>
      <c r="CZ41" s="127">
        <f>IFERROR(1-$EI41/($CE41),0)</f>
        <v/>
      </c>
      <c r="DA41" s="127">
        <f>IFERROR(1-$EL41/($CG41),0)</f>
        <v/>
      </c>
      <c r="DB41" s="126">
        <f>ROUND(IFERROR(($CI41/(1+$CM41)-$EN41),0),2)</f>
        <v/>
      </c>
      <c r="DC41" s="128" t="n"/>
      <c r="DD41" s="125" t="n"/>
      <c r="DE41" s="75" t="n">
        <v>0</v>
      </c>
      <c r="DF41" s="128" t="n"/>
      <c r="DG41" s="125">
        <f>IF($DC41=0,0,$DD41*($DC41*100%-$DE41*$DF41))*SUM($AB41:$AB41)</f>
        <v/>
      </c>
      <c r="DH41" s="129" t="inlineStr">
        <is>
          <t>месяц</t>
        </is>
      </c>
      <c r="DI41" s="130">
        <f t="array" ref="DI41">IFERROR(
IF($ES41="LisChannel",
(ROUND(((INDEX({174.625;153.888888888889;130.972222222222},MATCH($AI41,{2;3;4}),0))*$AG41*$AI41),2)),0),0)</f>
        <v/>
      </c>
      <c r="DJ41" s="130">
        <f>
_xlfn.LET(_xlpm.X,
IFERROR(
IF($ES41="НовиковТВ",
(_xlfn.LET(_xlpm.NTV,
_xlfn.LET(_xlpm.MIN,350000,
IF(SUMIFS($DI:$DI,$ES:$ES,"НовиковТВ")&lt;=_xlpm.MIN,
(SUMIFS($DI:$DI,$ES:$ES,"НовиковТВ")/(COUNTIFS($ES:$ES,"НовиковТВ")))*_xlpm.MIN/SUMIFS($DI:$DI,$ES:$ES,"НовиковТВ"),
DI41)),
_xlpm.NTV+$DG41/(1-(1-(_xlpm.NTV)*(1-$DL41)*(1-$DM41)*(1-$DN41)*(1-$DO41)*(1-$DP41)/_xlpm.NTV))))/(1+$EP41),
$DI41+$DG41/(1-(1-($DI41)*(1-$DL41)*(1-$DM41)*(1-$DN41)*(1-$DO41)*(1-$DP41)/$DI41))),
0),
_xlpm.X*(1+$CM41)*(1+$CW41)-_xlpm.X*(1+$CM41)+_xlpm.X)</f>
        <v/>
      </c>
      <c r="DK41" s="125" t="inlineStr">
        <is>
          <t>послед.</t>
        </is>
      </c>
      <c r="DL41" s="63" t="n">
        <v>0</v>
      </c>
      <c r="DM41" s="63" t="n">
        <v>0</v>
      </c>
      <c r="DN41" s="63" t="n">
        <v>0</v>
      </c>
      <c r="DO41" s="63" t="n">
        <v>0</v>
      </c>
      <c r="DP41" s="63" t="n">
        <v>0</v>
      </c>
      <c r="DQ41" s="63">
        <f t="array" ref="DQ41">IFERROR(_xlfn.IFS(
$DK41="послед.",1-(1-$DL41)*(1-$DM41)*(1-$DN41)*(1-$DO41)*(1-$DP41),
$DK41="сумм.",$DL41+$DM41+$DN41+$DO41+$DP41),
0)</f>
        <v/>
      </c>
      <c r="DR41" s="125">
        <f t="array" ref="DR41">
IFERROR(
_xlfn.IFS(
$BL41=0,
0,
$BL41&gt;0,
_xlfn.IFS($DK41="послед.",
$DJ41*(1-$DL41)*(1-$DM41)*(1-$DN41)*(1-$DO41)*(1-$DP41),
$DK41="сумм.",
$DJ41*(1-($DL41+$DM41+$DN41+$DO41+$DP41)))),0)</f>
        <v/>
      </c>
      <c r="DS41" s="125">
        <f t="array" ref="DS41">
IFERROR(_xlfn.IFS(
$DH41="день_1",
$DR41*$BL41/($AX41-$AW41+1)*AZ41*(DAY(EOMONTH(AZ$15,0))),
$DH41="день_2",
$DR41/30*MAX(MIN($AX41,EOMONTH(AZ$15,0))-MAX($AW41,AZ$15)+1,),
$DH41="раб.день",
$DR41/30*(IFERROR(
_xlfn.LET(_xlpm.VD,
CHOOSE(
{1;2;3;4;5;6;7;8;9;10;11;12;13;14;15;16;17;18},
45658,45659,45660,45661,45662,45663,45664,45665,45711,45724,45778,45779,45785,45786,45820,45821,45965,46022),
_xlfn.LET(_xlpm.DD,
MAX(MIN($AX41,EOMONTH(AZ$15,0))-MAX($AW41,AZ$15),),
_xlfn.IFS(
AND(MONTH($AW41)=MONTH(AZ$15),MONTH($AX41)&lt;&gt;MONTH(AZ$15)),
NETWORKDAYS.INTL($AW41,$AW41+_xlpm.DD,1,_xlpm.VD),
AND(MONTH($AW41)&lt;&gt;MONTH(AZ$15),MONTH($AX41)=MONTH(AZ$15)),
NETWORKDAYS.INTL(($AX41)-_xlpm.DD,$AX41,1,_xlpm.VD),
AND(MONTH($AW41)&lt;MONTH(AZ$15),MONTH($AX41)&gt;MONTH(AZ$15)),
NETWORKDAYS.INTL((EOMONTH(AZ$15-1,1))-_xlpm.DD,EOMONTH(AZ$15-1,1),1,_xlpm.VD),
AND(MONTH($AW41)=MONTH(AZ$15),MONTH($AX41)=MONTH(AZ$15)),
NETWORKDAYS.INTL($AW41,$AX41,1,_xlpm.VD)))),0)),
$DH41="месяц",
$DR41*AZ41,
$DH41="неделя",
$DR41*AZ41/7*(ROUNDUP((DAY(EOMONTH(AZ$15,0)))/4,0))),
0)</f>
        <v/>
      </c>
      <c r="DT41" s="125">
        <f t="array" ref="DT41">
IFERROR(_xlfn.IFS(
$DH41="день_1",
$DR41*$BL41/($AX41-$AW41+1)*BA41*(DAY(EOMONTH(BA$15,0))),
$DH41="день_2",
$DR41/30*MAX(MIN($AX41,EOMONTH(BA$15,0))-MAX($AW41,BA$15)+1,),
$DH41="раб.день",
$DR41/30*(IFERROR(
_xlfn.LET(_xlpm.VD,
CHOOSE(
{1;2;3;4;5;6;7;8;9;10;11;12;13;14;15;16;17;18},
45658,45659,45660,45661,45662,45663,45664,45665,45711,45724,45778,45779,45785,45786,45820,45821,45965,46022),
_xlfn.LET(_xlpm.DD,
MAX(MIN($AX41,EOMONTH(BA$15,0))-MAX($AW41,BA$15),),
_xlfn.IFS(
AND(MONTH($AW41)=MONTH(BA$15),MONTH($AX41)&lt;&gt;MONTH(BA$15)),
NETWORKDAYS.INTL($AW41,$AW41+_xlpm.DD,1,_xlpm.VD),
AND(MONTH($AW41)&lt;&gt;MONTH(BA$15),MONTH($AX41)=MONTH(BA$15)),
NETWORKDAYS.INTL(($AX41)-_xlpm.DD,$AX41,1,_xlpm.VD),
AND(MONTH($AW41)&lt;MONTH(BA$15),MONTH($AX41)&gt;MONTH(BA$15)),
NETWORKDAYS.INTL((EOMONTH(BA$15-1,1))-_xlpm.DD,EOMONTH(BA$15-1,1),1,_xlpm.VD),
AND(MONTH($AW41)=MONTH(BA$15),MONTH($AX41)=MONTH(BA$15)),
NETWORKDAYS.INTL($AW41,$AX41,1,_xlpm.VD)))),0)),
$DH41="месяц",
$DR41*BA41,
$DH41="неделя",
$DR41*BA41/7*(ROUNDUP((DAY(EOMONTH(BA$15,0)))/4,0))),
0)</f>
        <v/>
      </c>
      <c r="DU41" s="125">
        <f t="array" ref="DU41">
IFERROR(_xlfn.IFS(
$DH41="день_1",
$DR41*$BL41/($AX41-$AW41+1)*BB41*(DAY(EOMONTH(BB$15,0))),
$DH41="день_2",
$DR41/30*MAX(MIN($AX41,EOMONTH(BB$15,0))-MAX($AW41,BB$15)+1,),
$DH41="раб.день",
$DR41/30*(IFERROR(
_xlfn.LET(_xlpm.VD,
CHOOSE(
{1;2;3;4;5;6;7;8;9;10;11;12;13;14;15;16;17;18},
45658,45659,45660,45661,45662,45663,45664,45665,45711,45724,45778,45779,45785,45786,45820,45821,45965,46022),
_xlfn.LET(_xlpm.DD,
MAX(MIN($AX41,EOMONTH(BB$15,0))-MAX($AW41,BB$15),),
_xlfn.IFS(
AND(MONTH($AW41)=MONTH(BB$15),MONTH($AX41)&lt;&gt;MONTH(BB$15)),
NETWORKDAYS.INTL($AW41,$AW41+_xlpm.DD,1,_xlpm.VD),
AND(MONTH($AW41)&lt;&gt;MONTH(BB$15),MONTH($AX41)=MONTH(BB$15)),
NETWORKDAYS.INTL(($AX41)-_xlpm.DD,$AX41,1,_xlpm.VD),
AND(MONTH($AW41)&lt;MONTH(BB$15),MONTH($AX41)&gt;MONTH(BB$15)),
NETWORKDAYS.INTL((EOMONTH(BB$15-1,1))-_xlpm.DD,EOMONTH(BB$15-1,1),1,_xlpm.VD),
AND(MONTH($AW41)=MONTH(BB$15),MONTH($AX41)=MONTH(BB$15)),
NETWORKDAYS.INTL($AW41,$AX41,1,_xlpm.VD)))),0)),
$DH41="месяц",
$DR41*BB41,
$DH41="неделя",
$DR41*BB41/7*(ROUNDUP((DAY(EOMONTH(BB$15,0)))/4,0))),
0)</f>
        <v/>
      </c>
      <c r="DV41" s="125">
        <f t="array" ref="DV41">
IFERROR(_xlfn.IFS(
$DH41="день_1",
$DR41*$BL41/($AX41-$AW41+1)*BC41*(DAY(EOMONTH(BC$15,0))),
$DH41="день_2",
$DR41/30*MAX(MIN($AX41,EOMONTH(BC$15,0))-MAX($AW41,BC$15)+1,),
$DH41="раб.день",
$DR41/30*(IFERROR(
_xlfn.LET(_xlpm.VD,
CHOOSE(
{1;2;3;4;5;6;7;8;9;10;11;12;13;14;15;16;17;18},
45658,45659,45660,45661,45662,45663,45664,45665,45711,45724,45778,45779,45785,45786,45820,45821,45965,46022),
_xlfn.LET(_xlpm.DD,
MAX(MIN($AX41,EOMONTH(BC$15,0))-MAX($AW41,BC$15),),
_xlfn.IFS(
AND(MONTH($AW41)=MONTH(BC$15),MONTH($AX41)&lt;&gt;MONTH(BC$15)),
NETWORKDAYS.INTL($AW41,$AW41+_xlpm.DD,1,_xlpm.VD),
AND(MONTH($AW41)&lt;&gt;MONTH(BC$15),MONTH($AX41)=MONTH(BC$15)),
NETWORKDAYS.INTL(($AX41)-_xlpm.DD,$AX41,1,_xlpm.VD),
AND(MONTH($AW41)&lt;MONTH(BC$15),MONTH($AX41)&gt;MONTH(BC$15)),
NETWORKDAYS.INTL((EOMONTH(BC$15-1,1))-_xlpm.DD,EOMONTH(BC$15-1,1),1,_xlpm.VD),
AND(MONTH($AW41)=MONTH(BC$15),MONTH($AX41)=MONTH(BC$15)),
NETWORKDAYS.INTL($AW41,$AX41,1,_xlpm.VD)))),0)),
$DH41="месяц",
$DR41*BC41,
$DH41="неделя",
$DR41*BC41/7*(ROUNDUP((DAY(EOMONTH(BC$15,0)))/4,0))),
0)</f>
        <v/>
      </c>
      <c r="DW41" s="125">
        <f t="array" ref="DW41">
IFERROR(_xlfn.IFS(
$DH41="день_1",
$DR41*$BL41/($AX41-$AW41+1)*BD41*(DAY(EOMONTH(BD$15,0))),
$DH41="день_2",
$DR41/30*MAX(MIN($AX41,EOMONTH(BD$15,0))-MAX($AW41,BD$15)+1,),
$DH41="раб.день",
$DR41/30*(IFERROR(
_xlfn.LET(_xlpm.VD,
CHOOSE(
{1;2;3;4;5;6;7;8;9;10;11;12;13;14;15;16;17;18},
45658,45659,45660,45661,45662,45663,45664,45665,45711,45724,45778,45779,45785,45786,45820,45821,45965,46022),
_xlfn.LET(_xlpm.DD,
MAX(MIN($AX41,EOMONTH(BD$15,0))-MAX($AW41,BD$15),),
_xlfn.IFS(
AND(MONTH($AW41)=MONTH(BD$15),MONTH($AX41)&lt;&gt;MONTH(BD$15)),
NETWORKDAYS.INTL($AW41,$AW41+_xlpm.DD,1,_xlpm.VD),
AND(MONTH($AW41)&lt;&gt;MONTH(BD$15),MONTH($AX41)=MONTH(BD$15)),
NETWORKDAYS.INTL(($AX41)-_xlpm.DD,$AX41,1,_xlpm.VD),
AND(MONTH($AW41)&lt;MONTH(BD$15),MONTH($AX41)&gt;MONTH(BD$15)),
NETWORKDAYS.INTL((EOMONTH(BD$15-1,1))-_xlpm.DD,EOMONTH(BD$15-1,1),1,_xlpm.VD),
AND(MONTH($AW41)=MONTH(BD$15),MONTH($AX41)=MONTH(BD$15)),
NETWORKDAYS.INTL($AW41,$AX41,1,_xlpm.VD)))),0)),
$DH41="месяц",
$DR41*BD41,
$DH41="неделя",
$DR41*BD41/7*(ROUNDUP((DAY(EOMONTH(BD$15,0)))/4,0))),
0)</f>
        <v/>
      </c>
      <c r="DX41" s="125">
        <f t="array" ref="DX41">
IFERROR(_xlfn.IFS(
$DH41="день_1",
$DR41*$BL41/($AX41-$AW41+1)*BE41*(DAY(EOMONTH(BE$15,0))),
$DH41="день_2",
$DR41/30*MAX(MIN($AX41,EOMONTH(BE$15,0))-MAX($AW41,BE$15)+1,),
$DH41="раб.день",
$DR41/30*(IFERROR(
_xlfn.LET(_xlpm.VD,
CHOOSE(
{1;2;3;4;5;6;7;8;9;10;11;12;13;14;15;16;17;18},
45658,45659,45660,45661,45662,45663,45664,45665,45711,45724,45778,45779,45785,45786,45820,45821,45965,46022),
_xlfn.LET(_xlpm.DD,
MAX(MIN($AX41,EOMONTH(BE$15,0))-MAX($AW41,BE$15),),
_xlfn.IFS(
AND(MONTH($AW41)=MONTH(BE$15),MONTH($AX41)&lt;&gt;MONTH(BE$15)),
NETWORKDAYS.INTL($AW41,$AW41+_xlpm.DD,1,_xlpm.VD),
AND(MONTH($AW41)&lt;&gt;MONTH(BE$15),MONTH($AX41)=MONTH(BE$15)),
NETWORKDAYS.INTL(($AX41)-_xlpm.DD,$AX41,1,_xlpm.VD),
AND(MONTH($AW41)&lt;MONTH(BE$15),MONTH($AX41)&gt;MONTH(BE$15)),
NETWORKDAYS.INTL((EOMONTH(BE$15-1,1))-_xlpm.DD,EOMONTH(BE$15-1,1),1,_xlpm.VD),
AND(MONTH($AW41)=MONTH(BE$15),MONTH($AX41)=MONTH(BE$15)),
NETWORKDAYS.INTL($AW41,$AX41,1,_xlpm.VD)))),0)),
$DH41="месяц",
$DR41*BE41,
$DH41="неделя",
$DR41*BE41/7*(ROUNDUP((DAY(EOMONTH(BE$15,0)))/4,0))),
0)</f>
        <v/>
      </c>
      <c r="DY41" s="125">
        <f t="array" ref="DY41">
IFERROR(_xlfn.IFS(
$DH41="день_1",
$DR41*$BL41/($AX41-$AW41+1)*BF41*(DAY(EOMONTH(BF$15,0))),
$DH41="день_2",
$DR41/30*MAX(MIN($AX41,EOMONTH(BF$15,0))-MAX($AW41,BF$15)+1,),
$DH41="раб.день",
$DR41/30*(IFERROR(
_xlfn.LET(_xlpm.VD,
CHOOSE(
{1;2;3;4;5;6;7;8;9;10;11;12;13;14;15;16;17;18},
45658,45659,45660,45661,45662,45663,45664,45665,45711,45724,45778,45779,45785,45786,45820,45821,45965,46022),
_xlfn.LET(_xlpm.DD,
MAX(MIN($AX41,EOMONTH(BF$15,0))-MAX($AW41,BF$15),),
_xlfn.IFS(
AND(MONTH($AW41)=MONTH(BF$15),MONTH($AX41)&lt;&gt;MONTH(BF$15)),
NETWORKDAYS.INTL($AW41,$AW41+_xlpm.DD,1,_xlpm.VD),
AND(MONTH($AW41)&lt;&gt;MONTH(BF$15),MONTH($AX41)=MONTH(BF$15)),
NETWORKDAYS.INTL(($AX41)-_xlpm.DD,$AX41,1,_xlpm.VD),
AND(MONTH($AW41)&lt;MONTH(BF$15),MONTH($AX41)&gt;MONTH(BF$15)),
NETWORKDAYS.INTL((EOMONTH(BF$15-1,1))-_xlpm.DD,EOMONTH(BF$15-1,1),1,_xlpm.VD),
AND(MONTH($AW41)=MONTH(BF$15),MONTH($AX41)=MONTH(BF$15)),
NETWORKDAYS.INTL($AW41,$AX41,1,_xlpm.VD)))),0)),
$DH41="месяц",
$DR41*BF41,
$DH41="неделя",
$DR41*BF41/7*(ROUNDUP((DAY(EOMONTH(BF$15,0)))/4,0))),
0)</f>
        <v/>
      </c>
      <c r="DZ41" s="125">
        <f t="array" ref="DZ41">
IFERROR(_xlfn.IFS(
$DH41="день_1",
$DR41*$BL41/($AX41-$AW41+1)*BG41*(DAY(EOMONTH(BG$15,0))),
$DH41="день_2",
$DR41/30*MAX(MIN($AX41,EOMONTH(BG$15,0))-MAX($AW41,BG$15)+1,),
$DH41="раб.день",
$DR41/30*(IFERROR(
_xlfn.LET(_xlpm.VD,
CHOOSE(
{1;2;3;4;5;6;7;8;9;10;11;12;13;14;15;16;17;18},
45658,45659,45660,45661,45662,45663,45664,45665,45711,45724,45778,45779,45785,45786,45820,45821,45965,46022),
_xlfn.LET(_xlpm.DD,
MAX(MIN($AX41,EOMONTH(BG$15,0))-MAX($AW41,BG$15),),
_xlfn.IFS(
AND(MONTH($AW41)=MONTH(BG$15),MONTH($AX41)&lt;&gt;MONTH(BG$15)),
NETWORKDAYS.INTL($AW41,$AW41+_xlpm.DD,1,_xlpm.VD),
AND(MONTH($AW41)&lt;&gt;MONTH(BG$15),MONTH($AX41)=MONTH(BG$15)),
NETWORKDAYS.INTL(($AX41)-_xlpm.DD,$AX41,1,_xlpm.VD),
AND(MONTH($AW41)&lt;MONTH(BG$15),MONTH($AX41)&gt;MONTH(BG$15)),
NETWORKDAYS.INTL((EOMONTH(BG$15-1,1))-_xlpm.DD,EOMONTH(BG$15-1,1),1,_xlpm.VD),
AND(MONTH($AW41)=MONTH(BG$15),MONTH($AX41)=MONTH(BG$15)),
NETWORKDAYS.INTL($AW41,$AX41,1,_xlpm.VD)))),0)),
$DH41="месяц",
$DR41*BG41,
$DH41="неделя",
$DR41*BG41/7*(ROUNDUP((DAY(EOMONTH(BG$15,0)))/4,0))),
0)</f>
        <v/>
      </c>
      <c r="EA41" s="125">
        <f t="array" ref="EA41">
IFERROR(_xlfn.IFS(
$DH41="день_1",
$DR41*$BL41/($AX41-$AW41+1)*BH41*(DAY(EOMONTH(BH$15,0))),
$DH41="день_2",
$DR41/30*MAX(MIN($AX41,EOMONTH(BH$15,0))-MAX($AW41,BH$15)+1,),
$DH41="раб.день",
$DR41/30*(IFERROR(
_xlfn.LET(_xlpm.VD,
CHOOSE(
{1;2;3;4;5;6;7;8;9;10;11;12;13;14;15;16;17;18},
45658,45659,45660,45661,45662,45663,45664,45665,45711,45724,45778,45779,45785,45786,45820,45821,45965,46022),
_xlfn.LET(_xlpm.DD,
MAX(MIN($AX41,EOMONTH(BH$15,0))-MAX($AW41,BH$15),),
_xlfn.IFS(
AND(MONTH($AW41)=MONTH(BH$15),MONTH($AX41)&lt;&gt;MONTH(BH$15)),
NETWORKDAYS.INTL($AW41,$AW41+_xlpm.DD,1,_xlpm.VD),
AND(MONTH($AW41)&lt;&gt;MONTH(BH$15),MONTH($AX41)=MONTH(BH$15)),
NETWORKDAYS.INTL(($AX41)-_xlpm.DD,$AX41,1,_xlpm.VD),
AND(MONTH($AW41)&lt;MONTH(BH$15),MONTH($AX41)&gt;MONTH(BH$15)),
NETWORKDAYS.INTL((EOMONTH(BH$15-1,1))-_xlpm.DD,EOMONTH(BH$15-1,1),1,_xlpm.VD),
AND(MONTH($AW41)=MONTH(BH$15),MONTH($AX41)=MONTH(BH$15)),
NETWORKDAYS.INTL($AW41,$AX41,1,_xlpm.VD)))),0)),
$DH41="месяц",
$DR41*BH41,
$DH41="неделя",
$DR41*BH41/7*(ROUNDUP((DAY(EOMONTH(BH$15,0)))/4,0))),
0)</f>
        <v/>
      </c>
      <c r="EB41" s="125">
        <f t="array" ref="EB41">
IFERROR(_xlfn.IFS(
$DH41="день_1",
$DR41*$BL41/($AX41-$AW41+1)*BI41*(DAY(EOMONTH(BI$15,0))),
$DH41="день_2",
$DR41/30*MAX(MIN($AX41,EOMONTH(BI$15,0))-MAX($AW41,BI$15)+1,),
$DH41="раб.день",
$DR41/30*(IFERROR(
_xlfn.LET(_xlpm.VD,
CHOOSE(
{1;2;3;4;5;6;7;8;9;10;11;12;13;14;15;16;17;18},
45658,45659,45660,45661,45662,45663,45664,45665,45711,45724,45778,45779,45785,45786,45820,45821,45965,46022),
_xlfn.LET(_xlpm.DD,
MAX(MIN($AX41,EOMONTH(BI$15,0))-MAX($AW41,BI$15),),
_xlfn.IFS(
AND(MONTH($AW41)=MONTH(BI$15),MONTH($AX41)&lt;&gt;MONTH(BI$15)),
NETWORKDAYS.INTL($AW41,$AW41+_xlpm.DD,1,_xlpm.VD),
AND(MONTH($AW41)&lt;&gt;MONTH(BI$15),MONTH($AX41)=MONTH(BI$15)),
NETWORKDAYS.INTL(($AX41)-_xlpm.DD,$AX41,1,_xlpm.VD),
AND(MONTH($AW41)&lt;MONTH(BI$15),MONTH($AX41)&gt;MONTH(BI$15)),
NETWORKDAYS.INTL((EOMONTH(BI$15-1,1))-_xlpm.DD,EOMONTH(BI$15-1,1),1,_xlpm.VD),
AND(MONTH($AW41)=MONTH(BI$15),MONTH($AX41)=MONTH(BI$15)),
NETWORKDAYS.INTL($AW41,$AX41,1,_xlpm.VD)))),0)),
$DH41="месяц",
$DR41*BI41,
$DH41="неделя",
$DR41*BI41/7*(ROUNDUP((DAY(EOMONTH(BI$15,0)))/4,0))),
0)</f>
        <v/>
      </c>
      <c r="EC41" s="125">
        <f t="array" ref="EC41">
IFERROR(_xlfn.IFS(
$DH41="день_1",
$DR41*$BL41/($AX41-$AW41+1)*BJ41*(DAY(EOMONTH(BJ$15,0))),
$DH41="день_2",
$DR41/30*MAX(MIN($AX41,EOMONTH(BJ$15,0))-MAX($AW41,BJ$15)+1,),
$DH41="раб.день",
$DR41/30*(IFERROR(
_xlfn.LET(_xlpm.VD,
CHOOSE(
{1;2;3;4;5;6;7;8;9;10;11;12;13;14;15;16;17;18},
45658,45659,45660,45661,45662,45663,45664,45665,45711,45724,45778,45779,45785,45786,45820,45821,45965,46022),
_xlfn.LET(_xlpm.DD,
MAX(MIN($AX41,EOMONTH(BJ$15,0))-MAX($AW41,BJ$15),),
_xlfn.IFS(
AND(MONTH($AW41)=MONTH(BJ$15),MONTH($AX41)&lt;&gt;MONTH(BJ$15)),
NETWORKDAYS.INTL($AW41,$AW41+_xlpm.DD,1,_xlpm.VD),
AND(MONTH($AW41)&lt;&gt;MONTH(BJ$15),MONTH($AX41)=MONTH(BJ$15)),
NETWORKDAYS.INTL(($AX41)-_xlpm.DD,$AX41,1,_xlpm.VD),
AND(MONTH($AW41)&lt;MONTH(BJ$15),MONTH($AX41)&gt;MONTH(BJ$15)),
NETWORKDAYS.INTL((EOMONTH(BJ$15-1,1))-_xlpm.DD,EOMONTH(BJ$15-1,1),1,_xlpm.VD),
AND(MONTH($AW41)=MONTH(BJ$15),MONTH($AX41)=MONTH(BJ$15)),
NETWORKDAYS.INTL($AW41,$AX41,1,_xlpm.VD)))),0)),
$DH41="месяц",
$DR41*BJ41,
$DH41="неделя",
$DR41*BJ41/7*(ROUNDUP((DAY(EOMONTH(BJ$15,0)))/4,0))),
0)</f>
        <v/>
      </c>
      <c r="ED41" s="125">
        <f t="array" ref="ED41">
IFERROR(_xlfn.IFS(
$DH41="день_1",
$DR41*$BL41/($AX41-$AW41+1)*BK41*(DAY(EOMONTH(BK$15,0))),
$DH41="день_2",
$DR41/30*MAX(MIN($AX41,EOMONTH(BK$15,0))-MAX($AW41,BK$15)+1,),
$DH41="раб.день",
$DR41/30*(IFERROR(
_xlfn.LET(_xlpm.VD,
CHOOSE(
{1;2;3;4;5;6;7;8;9;10;11;12;13;14;15;16;17;18},
45658,45659,45660,45661,45662,45663,45664,45665,45711,45724,45778,45779,45785,45786,45820,45821,45965,46022),
_xlfn.LET(_xlpm.DD,
MAX(MIN($AX41,EOMONTH(BK$15,0))-MAX($AW41,BK$15),),
_xlfn.IFS(
AND(MONTH($AW41)=MONTH(BK$15),MONTH($AX41)&lt;&gt;MONTH(BK$15)),
NETWORKDAYS.INTL($AW41,$AW41+_xlpm.DD,1,_xlpm.VD),
AND(MONTH($AW41)&lt;&gt;MONTH(BK$15),MONTH($AX41)=MONTH(BK$15)),
NETWORKDAYS.INTL(($AX41)-_xlpm.DD,$AX41,1,_xlpm.VD),
AND(MONTH($AW41)&lt;MONTH(BK$15),MONTH($AX41)&gt;MONTH(BK$15)),
NETWORKDAYS.INTL((EOMONTH(BK$15-1,1))-_xlpm.DD,EOMONTH(BK$15-1,1),1,_xlpm.VD),
AND(MONTH($AW41)=MONTH(BK$15),MONTH($AX41)=MONTH(BK$15)),
NETWORKDAYS.INTL($AW41,$AX41,1,_xlpm.VD)))),0)),
$DH41="месяц",
$DR41*BK41,
$DH41="неделя",
$DR41*BK41/7*(ROUNDUP((DAY(EOMONTH(BK$15,0)))/4,0))),
0)</f>
        <v/>
      </c>
      <c r="EE41" s="125">
        <f>SUM($DS41,$DT41,$DU41,$DV41,$DW41,$DX41,$DY41,$DZ41,$EA41,$EB41,$EC41,$ED41)</f>
        <v/>
      </c>
      <c r="EF41" s="125">
        <f>IFERROR(ROUND($EE41*(1+$EP41),2),0)</f>
        <v/>
      </c>
      <c r="EG41" s="128" t="n">
        <v>1</v>
      </c>
      <c r="EH41" s="126" t="n">
        <v>0</v>
      </c>
      <c r="EI41" s="126">
        <f>ROUND(SUM($EH41:$EH41)*SUM($AB41:$AB41)*$EG41,2)</f>
        <v/>
      </c>
      <c r="EJ41" s="126">
        <f>ROUND($EI41*(1+$EP41),2)</f>
        <v/>
      </c>
      <c r="EK41" s="126" t="n">
        <v>0</v>
      </c>
      <c r="EL41" s="126">
        <f>ROUND(SUM($EK41:$EK41)*SUM($AB41:$AB41)*$EG41,2)</f>
        <v/>
      </c>
      <c r="EM41" s="126">
        <f>ROUND($EL41*(1+$EP41),2)</f>
        <v/>
      </c>
      <c r="EN41" s="126">
        <f>SUM($EE41,$EI41,$EL41)</f>
        <v/>
      </c>
      <c r="EO41" s="126">
        <f>SUM($EF41,$EJ41,$EM41)</f>
        <v/>
      </c>
      <c r="EP41" s="59" t="inlineStr">
        <is>
          <t>20%</t>
        </is>
      </c>
      <c r="EQ41" s="59" t="n"/>
      <c r="ER41" s="60">
        <f t="array" ref="ER41">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MATCH(ES41,
{"AMS";"RussOutdoor";"HD Outdoor";"Ingroup";"IQ";"Ledproduction";"LisChannel";"Logic";"Media-PPL";"NovikovTV | НовиковТВ";"SMA";"SOK";"КрокусТВ | CrocusTV | IndoorTV";"Сити";"ТЯК Москва"},
0)),"")</f>
        <v/>
      </c>
      <c r="ES41" s="60" t="n"/>
      <c r="ET41" s="60">
        <f t="array" ref="ET41">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MATCH(ES41,
{"AMS";"RussOutdoor";"HD Outdoor";"Ingroup";"IQ";"Ledproduction";"LisChannel";"Logic";"Media-PPL";"NovikovTV | НовиковТВ";"SMA";"SOK";"КрокусТВ | CrocusTV | IndoorTV";"Сити";"ТЯК Москва"},
0)),"")</f>
        <v/>
      </c>
      <c r="EU41" s="60" t="n"/>
      <c r="EV41" s="60" t="n"/>
      <c r="EX41" s="110">
        <f t="array" ref="EX41">
($AR41/30
+N("ТРАФИК ПЛОЩАДКИ"))*
(IFERROR(
_xlfn.LET(
_xlpm.GPR,
HLOOKUP($L41,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(MATCH($T41,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IF($Q41="цифровой",_xlpm.GPR/$AG41,_xlpm.GPR/60)),
0)
+N("DWELL TIME"))*
(IF($AB41=0,0,IF($AB41=1,0.3,IF($AB41=2,0.5,IF($AB41&gt;2,1))))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_xlfn.IFS($AC41="да",1.2,$AC41="нет",1)*
_xlfn.IFS($AD41="да",1.2,$AD41="нет",1)*
IF(R41="статический",1,1.2)*
$X41*
INDEX(
{1.2;1;1.2;1.2;1;1.2;1.2;1.2;1.2;1.2;1.2;1;1.2;1.2;1.2;1.2;1;1;1.2;1.2;1.2;1;1;1;1;1.2;1.2;1.2;1.2;1;1;1;1;1.2;1.2;1.2;1.2;1.2;1.2;1.2;1.2;1;1;1.2;1;1;1;1;1.5;1;1;1.5;1.5;1.2},
MATCH($Q41,_xlpm.MI,0)))&gt;{0.02;0.04;0.06;0.1;0.2;0.4;0.6;0.8;1;2;4;6})),
{0;1;2;3;4;5;6;7;8;9;10;11;12},
0)))
+N("КОЭФФИЦИЕНТ КОНТАКТА"))))*
(_xlfn.IFS($X41&lt;0.1,$X41/1000,$X41&gt;25,5.2,AND($X41&gt;=0.1,$X41&lt;=25),(($X41*2+0.1)/10)*($X41/10)))*
IFERROR((_xlfn.LET(
_xlpm.MA,
{0;0.8;0.85;0.9;0.95;1},
_xlpm.MAA,
{0;1;2;3;4;5},
INDEX(_xlpm.MA,MATCH(SUMPRODUCT(--((IF(ROUND(_xlpm.MAA,1)&gt;5,5,ROUND($AB41,1)))&gt;{0;1;2;3;4;5})),_xlpm.MAA,0)))
+N("КОЭФФИЦИЕНТ КОЛ-ВО КОНСТРУКЦИЙ")),1)*
$AB41,0))*
(IF($Q41="цифровой",$AG41/15*$AI41,1)
+N("ДЛЯ ЦИФРЫ"))</f>
        <v/>
      </c>
      <c r="EY41" s="110">
        <f>IFERROR(EX41*AY41,0)</f>
        <v/>
      </c>
      <c r="EZ41" s="131">
        <f>IFERROR(DP41/EY41*1000,0)</f>
        <v/>
      </c>
      <c r="FA41" s="112">
        <f>IFERROR(FC41/FB41,0)</f>
        <v/>
      </c>
      <c r="FB41" s="112">
        <f>IFERROR((FC41/(EY41/FF41*#REF!))*0.825,0)</f>
        <v/>
      </c>
      <c r="FC41" s="112">
        <f>IFERROR(((EX41*30/AR41)*100)/30,0)</f>
        <v/>
      </c>
      <c r="FD41" s="112">
        <f>IFERROR(EY41/G41*100%,0)</f>
        <v/>
      </c>
      <c r="FE41" s="112">
        <f>IFERROR(FD41/FC41*100%,0)</f>
        <v/>
      </c>
      <c r="FF41" s="110">
        <f>IFERROR(AR41/30*AY41,0)</f>
        <v/>
      </c>
    </row>
    <row r="42" ht="13" customHeight="1">
      <c r="A42" s="59" t="n"/>
      <c r="B42" s="60" t="n"/>
      <c r="C42" s="60" t="n"/>
      <c r="D42" s="60">
        <f t="array" ref="D42">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MATCH($E42,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2" s="60">
        <f t="array" ref="E42">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MATCH($F42,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2" s="60" t="inlineStr"/>
      <c r="G42" s="60" t="n"/>
      <c r="H42" s="60">
        <f t="array" ref="H42">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MATCH($I42,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2" s="60" t="n"/>
      <c r="J42" s="60" t="n"/>
      <c r="K42" s="60" t="n"/>
      <c r="L42" s="60" t="n"/>
      <c r="M42" s="60" t="n"/>
      <c r="N42" s="60" t="n"/>
      <c r="O42" s="60" t="n"/>
      <c r="P42" s="60">
        <f t="array" ref="P42">
_xlfn.IFS(
ISNUMBER(MATCH($Q42,{"шелфбаннер","разделитель","монетница","чековая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ISNUMBER(MATCH($Q42,{"LED/LCD","видеокулер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ISNUMBER(MATCH($Q42,{"автомобиль","машина","выставочное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ISNUMBER(MATCH($Q42,{"билборд","лифтовая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ISNUMBER(MATCH($Q42,{"навигация","подвесной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ISNUMBER(MATCH($Q42,{"движущаяся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ISNUMBER(MATCH($Q42,{"каталог","журнал"},)),
"Пресса",
$Q42="","")</f>
        <v/>
      </c>
      <c r="Q42" s="60" t="n"/>
      <c r="R42" s="60">
        <f t="array" ref="R42">
IFERROR(
_xlfn.IFS(
OR(ISNUMBER(MATCH($Q42,{"экспозиция","макет","стенд","автостенд","авто стенд","выставочное пространство","выставочные стенды","модульные выставочные стенды","3Д конструкция","3D конструкция"},)),P42="Экспонирование"),
"нестандартный",
ISNUMBER(MATCH($Q42,{"скроллер","призматрон"},)),
"динамический",
$P42="Видео",
"цифровой",
OR($P42="Пресса",$P42="Щит",$P42="POSm",$P42="Подвес",$P42="Брендирование/оклейка"),
"статический"),"")</f>
        <v/>
      </c>
      <c r="S42" s="59" t="n"/>
      <c r="T42" s="60" t="n"/>
      <c r="U42" s="60" t="n"/>
      <c r="V42" s="60">
        <f>
IF(P42="Видео",
"цифровой постер/ролик",
IF(ISNUMBER(MATCH(Q42,{"короб световой","короб световой | лайтбокс","короб световой | кристалайт","лайтбокс","лайт бокс","кристалайт","LB","lightbox"},)),
"бэклит",
IF(P42="Брендирование/оклейка",
"перфарированная пленка/самоклейка",
IF(P42="Экспонирование",
"под запрос",
IF(P42="Подвес",
"баннер/ткань",
"")))))</f>
        <v/>
      </c>
      <c r="W42" s="59" t="n"/>
      <c r="X42" s="59" t="n"/>
      <c r="Y42" s="59" t="n"/>
      <c r="Z42" s="61" t="n"/>
      <c r="AA42" s="61" t="n"/>
      <c r="AB42" s="61">
        <f>IF(BL42&gt;0,Z42,0)</f>
        <v/>
      </c>
      <c r="AC42" s="59" t="n"/>
      <c r="AD42" s="59" t="n"/>
      <c r="AE42" s="59" t="n"/>
      <c r="AF42" s="59" t="n"/>
      <c r="AG42" s="59" t="n"/>
      <c r="AH42" s="59" t="n"/>
      <c r="AI42" s="59" t="n"/>
      <c r="AJ42" s="59" t="n"/>
      <c r="AK42" s="59" t="n"/>
      <c r="AL42" s="62">
        <f>IFERROR(IF(OR(R42="статический",R42="динамический",R42="нестандартный",R42="",R42=""),"-",IF(AND(AH42="-",AI42="-"),"-",AK42*3600/AH42*AI42)),"-")</f>
        <v/>
      </c>
      <c r="AM42" s="62">
        <f>IFERROR(IF(OR(R42="статический",R42="динамический",R42="",R42="", R42="BTL",R42="нестандартный"),"-",AG42*AI42*AL42/60),"-")</f>
        <v/>
      </c>
      <c r="AN42" s="63">
        <f>IFERROR(IF(AH42="","-",AG42*AI42/AH42),"-")</f>
        <v/>
      </c>
      <c r="AO42" s="59">
        <f>IFERROR(IF(OR($R42="статический",$R42="динамический",$R42="",$R42="",$R42="BTL",$R42="нестандартный"),"-",$AL42*$AY42),"-")</f>
        <v/>
      </c>
      <c r="AP42" s="62">
        <f>IFERROR(IF(OR($R42="статический",$R42="динамический",$R42="",$R42="",$R42="BTL",$R42="нестандартный"),"-",$AM42*AY42),"-")</f>
        <v/>
      </c>
      <c r="AQ42" s="64" t="n"/>
      <c r="AR42" s="61" t="n"/>
      <c r="AS42" s="61" t="n"/>
      <c r="AT42" s="61" t="n"/>
      <c r="AU42" s="65" t="n"/>
      <c r="AV42" s="124">
        <f>IFERROR(DR42/AT42*1000,"n/a")</f>
        <v/>
      </c>
      <c r="AW42" s="67" t="n"/>
      <c r="AX42" s="67" t="n"/>
      <c r="AY42" s="43">
        <f>IFERROR(IF(OR($AW42="",$AX42=""),"",_xlfn.DAYS($AX42+1,$AW42)),"")</f>
        <v/>
      </c>
      <c r="AZ42" s="68">
        <f t="array" ref="AZ42">
_xlfn.LET(_xlpm.COEFF,
IF($AW42+$AX42=0,0,IF(MAX(MIN($AX42,EOMONTH(AZ$15,0))-MAX($AW42,AZ$15)+1,)&gt;0,1,0)),
_xlfn.IFS(
$ES42="LisChannel",
_xlpm.COEFF*
INDEX({1;1;1.2;1.2;1;1;1;1;1.2;1.2;1.2;1.2},
MATCH(MONTH(AZ$15),
{1,2,3,4,5,6,7,8,9,10,11,12})),
CONCATENATE($ES42," ",$L42)="RussOutdoor метро",
_xlpm.COEFF*
INDEX({0.8;0.9;1.1;1.1;1;1;1;1;1.1;1.1;1.1;1.1},
MATCH(MONTH(AZ$15),
{1,2,3,4,5,6,7,8,9,10,11,12})),
$ES42&lt;&gt;"LisChannel",
_xlpm.COEFF,
$ES42&lt;&gt;"RussOutdoor",
_xlpm.COEFF))</f>
        <v/>
      </c>
      <c r="BA42" s="68">
        <f t="array" ref="BA42">
_xlfn.LET(_xlpm.COEFF,
IF($AW42+$AX42=0,0,IF(MAX(MIN($AX42,EOMONTH(BA$15,0))-MAX($AW42,BA$15)+1,)&gt;0,1,0)),
_xlfn.IFS(
$ES42="LisChannel",
_xlpm.COEFF*
INDEX({1;1;1.2;1.2;1;1;1;1;1.2;1.2;1.2;1.2},
MATCH(MONTH(BA$15),
{1,2,3,4,5,6,7,8,9,10,11,12})),
CONCATENATE($ES42," ",$L42)="RussOutdoor метро",
_xlpm.COEFF*
INDEX({0.8;0.9;1.1;1.1;1;1;1;1;1.1;1.1;1.1;1.1},
MATCH(MONTH(BA$15),
{1,2,3,4,5,6,7,8,9,10,11,12})),
$ES42&lt;&gt;"LisChannel",
_xlpm.COEFF,
$ES42&lt;&gt;"RussOutdoor",
_xlpm.COEFF))</f>
        <v/>
      </c>
      <c r="BB42" s="68">
        <f t="array" ref="BB42">
_xlfn.LET(_xlpm.COEFF,
IF($AW42+$AX42=0,0,IF(MAX(MIN($AX42,EOMONTH(BB$15,0))-MAX($AW42,BB$15)+1,)&gt;0,1,0)),
_xlfn.IFS(
$ES42="LisChannel",
_xlpm.COEFF*
INDEX({1;1;1.2;1.2;1;1;1;1;1.2;1.2;1.2;1.2},
MATCH(MONTH(BB$15),
{1,2,3,4,5,6,7,8,9,10,11,12})),
CONCATENATE($ES42," ",$L42)="RussOutdoor метро",
_xlpm.COEFF*
INDEX({0.8;0.9;1.1;1.1;1;1;1;1;1.1;1.1;1.1;1.1},
MATCH(MONTH(BB$15),
{1,2,3,4,5,6,7,8,9,10,11,12})),
$ES42&lt;&gt;"LisChannel",
_xlpm.COEFF,
$ES42&lt;&gt;"RussOutdoor",
_xlpm.COEFF))</f>
        <v/>
      </c>
      <c r="BC42" s="68">
        <f t="array" ref="BC42">
_xlfn.LET(_xlpm.COEFF,
IF($AW42+$AX42=0,0,IF(MAX(MIN($AX42,EOMONTH(BC$15,0))-MAX($AW42,BC$15)+1,)&gt;0,1,0)),
_xlfn.IFS(
$ES42="LisChannel",
_xlpm.COEFF*
INDEX({1;1;1.2;1.2;1;1;1;1;1.2;1.2;1.2;1.2},
MATCH(MONTH(BC$15),
{1,2,3,4,5,6,7,8,9,10,11,12})),
CONCATENATE($ES42," ",$L42)="RussOutdoor метро",
_xlpm.COEFF*
INDEX({0.8;0.9;1.1;1.1;1;1;1;1;1.1;1.1;1.1;1.1},
MATCH(MONTH(BC$15),
{1,2,3,4,5,6,7,8,9,10,11,12})),
$ES42&lt;&gt;"LisChannel",
_xlpm.COEFF,
$ES42&lt;&gt;"RussOutdoor",
_xlpm.COEFF))</f>
        <v/>
      </c>
      <c r="BD42" s="68">
        <f t="array" ref="BD42">
_xlfn.LET(_xlpm.COEFF,
IF($AW42+$AX42=0,0,IF(MAX(MIN($AX42,EOMONTH(BD$15,0))-MAX($AW42,BD$15)+1,)&gt;0,1,0)),
_xlfn.IFS(
$ES42="LisChannel",
_xlpm.COEFF*
INDEX({1;1;1.2;1.2;1;1;1;1;1.2;1.2;1.2;1.2},
MATCH(MONTH(BD$15),
{1,2,3,4,5,6,7,8,9,10,11,12})),
CONCATENATE($ES42," ",$L42)="RussOutdoor метро",
_xlpm.COEFF*
INDEX({0.8;0.9;1.1;1.1;1;1;1;1;1.1;1.1;1.1;1.1},
MATCH(MONTH(BD$15),
{1,2,3,4,5,6,7,8,9,10,11,12})),
$ES42&lt;&gt;"LisChannel",
_xlpm.COEFF,
$ES42&lt;&gt;"RussOutdoor",
_xlpm.COEFF))</f>
        <v/>
      </c>
      <c r="BE42" s="68">
        <f t="array" ref="BE42">
_xlfn.LET(_xlpm.COEFF,
IF($AW42+$AX42=0,0,IF(MAX(MIN($AX42,EOMONTH(BE$15,0))-MAX($AW42,BE$15)+1,)&gt;0,1,0)),
_xlfn.IFS(
$ES42="LisChannel",
_xlpm.COEFF*
INDEX({1;1;1.2;1.2;1;1;1;1;1.2;1.2;1.2;1.2},
MATCH(MONTH(BE$15),
{1,2,3,4,5,6,7,8,9,10,11,12})),
CONCATENATE($ES42," ",$L42)="RussOutdoor метро",
_xlpm.COEFF*
INDEX({0.8;0.9;1.1;1.1;1;1;1;1;1.1;1.1;1.1;1.1},
MATCH(MONTH(BE$15),
{1,2,3,4,5,6,7,8,9,10,11,12})),
$ES42&lt;&gt;"LisChannel",
_xlpm.COEFF,
$ES42&lt;&gt;"RussOutdoor",
_xlpm.COEFF))</f>
        <v/>
      </c>
      <c r="BF42" s="68">
        <f t="array" ref="BF42">
_xlfn.LET(_xlpm.COEFF,
IF($AW42+$AX42=0,0,IF(MAX(MIN($AX42,EOMONTH(BF$15,0))-MAX($AW42,BF$15)+1,)&gt;0,1,0)),
_xlfn.IFS(
$ES42="LisChannel",
_xlpm.COEFF*
INDEX({1;1;1.2;1.2;1;1;1;1;1.2;1.2;1.2;1.2},
MATCH(MONTH(BF$15),
{1,2,3,4,5,6,7,8,9,10,11,12})),
CONCATENATE($ES42," ",$L42)="RussOutdoor метро",
_xlpm.COEFF*
INDEX({0.8;0.9;1.1;1.1;1;1;1;1;1.1;1.1;1.1;1.1},
MATCH(MONTH(BF$15),
{1,2,3,4,5,6,7,8,9,10,11,12})),
$ES42&lt;&gt;"LisChannel",
_xlpm.COEFF,
$ES42&lt;&gt;"RussOutdoor",
_xlpm.COEFF))</f>
        <v/>
      </c>
      <c r="BG42" s="68">
        <f t="array" ref="BG42">
_xlfn.LET(_xlpm.COEFF,
IF($AW42+$AX42=0,0,IF(MAX(MIN($AX42,EOMONTH(BG$15,0))-MAX($AW42,BG$15)+1,)&gt;0,1,0)),
_xlfn.IFS(
$ES42="LisChannel",
_xlpm.COEFF*
INDEX({1;1;1.2;1.2;1;1;1;1;1.2;1.2;1.2;1.2},
MATCH(MONTH(BG$15),
{1,2,3,4,5,6,7,8,9,10,11,12})),
CONCATENATE($ES42," ",$L42)="RussOutdoor метро",
_xlpm.COEFF*
INDEX({0.8;0.9;1.1;1.1;1;1;1;1;1.1;1.1;1.1;1.1},
MATCH(MONTH(BG$15),
{1,2,3,4,5,6,7,8,9,10,11,12})),
$ES42&lt;&gt;"LisChannel",
_xlpm.COEFF,
$ES42&lt;&gt;"RussOutdoor",
_xlpm.COEFF))</f>
        <v/>
      </c>
      <c r="BH42" s="68">
        <f t="array" ref="BH42">
_xlfn.LET(_xlpm.COEFF,
IF($AW42+$AX42=0,0,IF(MAX(MIN($AX42,EOMONTH(BH$15,0))-MAX($AW42,BH$15)+1,)&gt;0,1,0)),
_xlfn.IFS(
$ES42="LisChannel",
_xlpm.COEFF*
INDEX({1;1;1.2;1.2;1;1;1;1;1.2;1.2;1.2;1.2},
MATCH(MONTH(BH$15),
{1,2,3,4,5,6,7,8,9,10,11,12})),
CONCATENATE($ES42," ",$L42)="RussOutdoor метро",
_xlpm.COEFF*
INDEX({0.8;0.9;1.1;1.1;1;1;1;1;1.1;1.1;1.1;1.1},
MATCH(MONTH(BH$15),
{1,2,3,4,5,6,7,8,9,10,11,12})),
$ES42&lt;&gt;"LisChannel",
_xlpm.COEFF,
$ES42&lt;&gt;"RussOutdoor",
_xlpm.COEFF))</f>
        <v/>
      </c>
      <c r="BI42" s="68">
        <f t="array" ref="BI42">
_xlfn.LET(_xlpm.COEFF,
IF($AW42+$AX42=0,0,IF(MAX(MIN($AX42,EOMONTH(BI$15,0))-MAX($AW42,BI$15)+1,)&gt;0,1,0)),
_xlfn.IFS(
$ES42="LisChannel",
_xlpm.COEFF*
INDEX({1;1;1.2;1.2;1;1;1;1;1.2;1.2;1.2;1.2},
MATCH(MONTH(BI$15),
{1,2,3,4,5,6,7,8,9,10,11,12})),
CONCATENATE($ES42," ",$L42)="RussOutdoor метро",
_xlpm.COEFF*
INDEX({0.8;0.9;1.1;1.1;1;1;1;1;1.1;1.1;1.1;1.1},
MATCH(MONTH(BI$15),
{1,2,3,4,5,6,7,8,9,10,11,12})),
$ES42&lt;&gt;"LisChannel",
_xlpm.COEFF,
$ES42&lt;&gt;"RussOutdoor",
_xlpm.COEFF))</f>
        <v/>
      </c>
      <c r="BJ42" s="68">
        <f t="array" ref="BJ42">
_xlfn.LET(_xlpm.COEFF,
IF($AW42+$AX42=0,0,IF(MAX(MIN($AX42,EOMONTH(BJ$15,0))-MAX($AW42,BJ$15)+1,)&gt;0,1,0)),
_xlfn.IFS(
$ES42="LisChannel",
_xlpm.COEFF*
INDEX({1;1;1.2;1.2;1;1;1;1;1.2;1.2;1.2;1.2},
MATCH(MONTH(BJ$15),
{1,2,3,4,5,6,7,8,9,10,11,12})),
CONCATENATE($ES42," ",$L42)="RussOutdoor метро",
_xlpm.COEFF*
INDEX({0.8;0.9;1.1;1.1;1;1;1;1;1.1;1.1;1.1;1.1},
MATCH(MONTH(BJ$15),
{1,2,3,4,5,6,7,8,9,10,11,12})),
$ES42&lt;&gt;"LisChannel",
_xlpm.COEFF,
$ES42&lt;&gt;"RussOutdoor",
_xlpm.COEFF))</f>
        <v/>
      </c>
      <c r="BK42" s="68">
        <f t="array" ref="BK42">
_xlfn.LET(_xlpm.COEFF,
IF($AW42+$AX42=0,0,IF(MAX(MIN($AX42,EOMONTH(BK$15,0))-MAX($AW42,BK$15)+1,)&gt;0,1,0)),
_xlfn.IFS(
$ES42="LisChannel",
_xlpm.COEFF*
INDEX({1;1;1.2;1.2;1;1;1;1;1.2;1.2;1.2;1.2},
MATCH(MONTH(BK$15),
{1,2,3,4,5,6,7,8,9,10,11,12})),
CONCATENATE($ES42," ",$L42)="RussOutdoor метро",
_xlpm.COEFF*
INDEX({0.8;0.9;1.1;1.1;1;1;1;1;1.1;1.1;1.1;1.1},
MATCH(MONTH(BK$15),
{1,2,3,4,5,6,7,8,9,10,11,12})),
$ES42&lt;&gt;"LisChannel",
_xlpm.COEFF,
$ES42&lt;&gt;"RussOutdoor",
_xlpm.COEFF))</f>
        <v/>
      </c>
      <c r="BL42" s="62">
        <f>COUNTIFS($AZ42:$BK42,"&gt;0")</f>
        <v/>
      </c>
      <c r="BM42" s="65" t="n"/>
      <c r="BN42" s="125">
        <f>$DJ42</f>
        <v/>
      </c>
      <c r="BO42" s="63">
        <f>$DQ42</f>
        <v/>
      </c>
      <c r="BP42" s="125">
        <f>
IFERROR(
IF($BL42=0,0,
$BN42*(1-$BO42)),
0)</f>
        <v/>
      </c>
      <c r="BQ42" s="125">
        <f t="array" ref="BQ42">
IFERROR(
_xlfn.IFS(
$DH42="день_1",
$BP42*$BL42/($AX42-$AW42+1)*AZ42*(DAY(EOMONTH(AZ$15,0))),
$DH42="день_2",
$BP42/30*MAX(MIN($AX42,EOMONTH(AZ$15,0))-MAX($AW42,AZ$15)+1,),
$DH42="раб.день",
$BP42/30*(IFERROR(
_xlfn.LET(_xlpm.VD,
CHOOSE(
{1;2;3;4;5;6;7;8;9;10;11;12;13;14;15;16;17;18},
45658,45659,45660,45661,45662,45663,45664,45665,45711,45724,45778,45779,45785,45786,45820,45821,45965,46022),
_xlfn.LET(_xlpm.DD,
MAX(MIN($AX42,EOMONTH(AZ$15,0))-MAX($AW42,AZ$15),),
_xlfn.IFS(
AND(MONTH($AW42)=MONTH(AZ$15),MONTH($AX42)&lt;&gt;MONTH(AZ$15)),
NETWORKDAYS.INTL($AW42,$AW42+_xlpm.DD,1,_xlpm.VD),
AND(MONTH($AW42)&lt;&gt;MONTH(AZ$15),MONTH($AX42)=MONTH(AZ$15)),
NETWORKDAYS.INTL(($AX42)-_xlpm.DD,$AX42,1,_xlpm.VD),
AND(MONTH($AW42)&lt;MONTH(AZ$15),MONTH($AX42)&gt;MONTH(AZ$15)),
NETWORKDAYS.INTL((EOMONTH(AZ$15-1,1))-_xlpm.DD,EOMONTH(AZ$15-1,1),1,_xlpm.VD),
AND(MONTH($AW42)=MONTH(AZ$15),MONTH($AX42)=MONTH(AZ$15)),
NETWORKDAYS.INTL($AW42,$AX42,1,_xlpm.VD)))),0)),
$DH42="месяц",
$BP42*AZ42,
$DH42="неделя",
$BP42*AZ42/7*(ROUNDUP((DAY(EOMONTH(AZ$15,0)))/4,0))),
0)</f>
        <v/>
      </c>
      <c r="BR42" s="125">
        <f t="array" ref="BR42">
IFERROR(
_xlfn.IFS(
$DH42="день_1",
$BP42*$BL42/($AX42-$AW42+1)*BA42*(DAY(EOMONTH(BA$15,0))),
$DH42="день_2",
$BP42/30*MAX(MIN($AX42,EOMONTH(BA$15,0))-MAX($AW42,BA$15)+1,),
$DH42="раб.день",
$BP42/30*(IFERROR(
_xlfn.LET(_xlpm.VD,
CHOOSE(
{1;2;3;4;5;6;7;8;9;10;11;12;13;14;15;16;17;18},
45658,45659,45660,45661,45662,45663,45664,45665,45711,45724,45778,45779,45785,45786,45820,45821,45965,46022),
_xlfn.LET(_xlpm.DD,
MAX(MIN($AX42,EOMONTH(BA$15,0))-MAX($AW42,BA$15),),
_xlfn.IFS(
AND(MONTH($AW42)=MONTH(BA$15),MONTH($AX42)&lt;&gt;MONTH(BA$15)),
NETWORKDAYS.INTL($AW42,$AW42+_xlpm.DD,1,_xlpm.VD),
AND(MONTH($AW42)&lt;&gt;MONTH(BA$15),MONTH($AX42)=MONTH(BA$15)),
NETWORKDAYS.INTL(($AX42)-_xlpm.DD,$AX42,1,_xlpm.VD),
AND(MONTH($AW42)&lt;MONTH(BA$15),MONTH($AX42)&gt;MONTH(BA$15)),
NETWORKDAYS.INTL((EOMONTH(BA$15-1,1))-_xlpm.DD,EOMONTH(BA$15-1,1),1,_xlpm.VD),
AND(MONTH($AW42)=MONTH(BA$15),MONTH($AX42)=MONTH(BA$15)),
NETWORKDAYS.INTL($AW42,$AX42,1,_xlpm.VD)))),0)),
$DH42="месяц",
$BP42*BA42,
$DH42="неделя",
$BP42*BA42/7*(ROUNDUP((DAY(EOMONTH(BA$15,0)))/4,0))),
0)</f>
        <v/>
      </c>
      <c r="BS42" s="125">
        <f t="array" ref="BS42">
IFERROR(
_xlfn.IFS(
$DH42="день_1",
$BP42*$BL42/($AX42-$AW42+1)*BB42*(DAY(EOMONTH(BB$15,0))),
$DH42="день_2",
$BP42/30*MAX(MIN($AX42,EOMONTH(BB$15,0))-MAX($AW42,BB$15)+1,),
$DH42="раб.день",
$BP42/30*(IFERROR(
_xlfn.LET(_xlpm.VD,
CHOOSE(
{1;2;3;4;5;6;7;8;9;10;11;12;13;14;15;16;17;18},
45658,45659,45660,45661,45662,45663,45664,45665,45711,45724,45778,45779,45785,45786,45820,45821,45965,46022),
_xlfn.LET(_xlpm.DD,
MAX(MIN($AX42,EOMONTH(BB$15,0))-MAX($AW42,BB$15),),
_xlfn.IFS(
AND(MONTH($AW42)=MONTH(BB$15),MONTH($AX42)&lt;&gt;MONTH(BB$15)),
NETWORKDAYS.INTL($AW42,$AW42+_xlpm.DD,1,_xlpm.VD),
AND(MONTH($AW42)&lt;&gt;MONTH(BB$15),MONTH($AX42)=MONTH(BB$15)),
NETWORKDAYS.INTL(($AX42)-_xlpm.DD,$AX42,1,_xlpm.VD),
AND(MONTH($AW42)&lt;MONTH(BB$15),MONTH($AX42)&gt;MONTH(BB$15)),
NETWORKDAYS.INTL((EOMONTH(BB$15-1,1))-_xlpm.DD,EOMONTH(BB$15-1,1),1,_xlpm.VD),
AND(MONTH($AW42)=MONTH(BB$15),MONTH($AX42)=MONTH(BB$15)),
NETWORKDAYS.INTL($AW42,$AX42,1,_xlpm.VD)))),0)),
$DH42="месяц",
$BP42*BB42,
$DH42="неделя",
$BP42*BB42/7*(ROUNDUP((DAY(EOMONTH(BB$15,0)))/4,0))),
0)</f>
        <v/>
      </c>
      <c r="BT42" s="125">
        <f t="array" ref="BT42">
IFERROR(
_xlfn.IFS(
$DH42="день_1",
$BP42*$BL42/($AX42-$AW42+1)*BC42*(DAY(EOMONTH(BC$15,0))),
$DH42="день_2",
$BP42/30*MAX(MIN($AX42,EOMONTH(BC$15,0))-MAX($AW42,BC$15)+1,),
$DH42="раб.день",
$BP42/30*(IFERROR(
_xlfn.LET(_xlpm.VD,
CHOOSE(
{1;2;3;4;5;6;7;8;9;10;11;12;13;14;15;16;17;18},
45658,45659,45660,45661,45662,45663,45664,45665,45711,45724,45778,45779,45785,45786,45820,45821,45965,46022),
_xlfn.LET(_xlpm.DD,
MAX(MIN($AX42,EOMONTH(BC$15,0))-MAX($AW42,BC$15),),
_xlfn.IFS(
AND(MONTH($AW42)=MONTH(BC$15),MONTH($AX42)&lt;&gt;MONTH(BC$15)),
NETWORKDAYS.INTL($AW42,$AW42+_xlpm.DD,1,_xlpm.VD),
AND(MONTH($AW42)&lt;&gt;MONTH(BC$15),MONTH($AX42)=MONTH(BC$15)),
NETWORKDAYS.INTL(($AX42)-_xlpm.DD,$AX42,1,_xlpm.VD),
AND(MONTH($AW42)&lt;MONTH(BC$15),MONTH($AX42)&gt;MONTH(BC$15)),
NETWORKDAYS.INTL((EOMONTH(BC$15-1,1))-_xlpm.DD,EOMONTH(BC$15-1,1),1,_xlpm.VD),
AND(MONTH($AW42)=MONTH(BC$15),MONTH($AX42)=MONTH(BC$15)),
NETWORKDAYS.INTL($AW42,$AX42,1,_xlpm.VD)))),0)),
$DH42="месяц",
$BP42*BC42,
$DH42="неделя",
$BP42*BC42/7*(ROUNDUP((DAY(EOMONTH(BC$15,0)))/4,0))),
0)</f>
        <v/>
      </c>
      <c r="BU42" s="125">
        <f t="array" ref="BU42">
IFERROR(
_xlfn.IFS(
$DH42="день_1",
$BP42*$BL42/($AX42-$AW42+1)*BD42*(DAY(EOMONTH(BD$15,0))),
$DH42="день_2",
$BP42/30*MAX(MIN($AX42,EOMONTH(BD$15,0))-MAX($AW42,BD$15)+1,),
$DH42="раб.день",
$BP42/30*(IFERROR(
_xlfn.LET(_xlpm.VD,
CHOOSE(
{1;2;3;4;5;6;7;8;9;10;11;12;13;14;15;16;17;18},
45658,45659,45660,45661,45662,45663,45664,45665,45711,45724,45778,45779,45785,45786,45820,45821,45965,46022),
_xlfn.LET(_xlpm.DD,
MAX(MIN($AX42,EOMONTH(BD$15,0))-MAX($AW42,BD$15),),
_xlfn.IFS(
AND(MONTH($AW42)=MONTH(BD$15),MONTH($AX42)&lt;&gt;MONTH(BD$15)),
NETWORKDAYS.INTL($AW42,$AW42+_xlpm.DD,1,_xlpm.VD),
AND(MONTH($AW42)&lt;&gt;MONTH(BD$15),MONTH($AX42)=MONTH(BD$15)),
NETWORKDAYS.INTL(($AX42)-_xlpm.DD,$AX42,1,_xlpm.VD),
AND(MONTH($AW42)&lt;MONTH(BD$15),MONTH($AX42)&gt;MONTH(BD$15)),
NETWORKDAYS.INTL((EOMONTH(BD$15-1,1))-_xlpm.DD,EOMONTH(BD$15-1,1),1,_xlpm.VD),
AND(MONTH($AW42)=MONTH(BD$15),MONTH($AX42)=MONTH(BD$15)),
NETWORKDAYS.INTL($AW42,$AX42,1,_xlpm.VD)))),0)),
$DH42="месяц",
$BP42*BD42,
$DH42="неделя",
$BP42*BD42/7*(ROUNDUP((DAY(EOMONTH(BD$15,0)))/4,0))),
0)</f>
        <v/>
      </c>
      <c r="BV42" s="125">
        <f t="array" ref="BV42">
IFERROR(
_xlfn.IFS(
$DH42="день_1",
$BP42*$BL42/($AX42-$AW42+1)*BE42*(DAY(EOMONTH(BE$15,0))),
$DH42="день_2",
$BP42/30*MAX(MIN($AX42,EOMONTH(BE$15,0))-MAX($AW42,BE$15)+1,),
$DH42="раб.день",
$BP42/30*(IFERROR(
_xlfn.LET(_xlpm.VD,
CHOOSE(
{1;2;3;4;5;6;7;8;9;10;11;12;13;14;15;16;17;18},
45658,45659,45660,45661,45662,45663,45664,45665,45711,45724,45778,45779,45785,45786,45820,45821,45965,46022),
_xlfn.LET(_xlpm.DD,
MAX(MIN($AX42,EOMONTH(BE$15,0))-MAX($AW42,BE$15),),
_xlfn.IFS(
AND(MONTH($AW42)=MONTH(BE$15),MONTH($AX42)&lt;&gt;MONTH(BE$15)),
NETWORKDAYS.INTL($AW42,$AW42+_xlpm.DD,1,_xlpm.VD),
AND(MONTH($AW42)&lt;&gt;MONTH(BE$15),MONTH($AX42)=MONTH(BE$15)),
NETWORKDAYS.INTL(($AX42)-_xlpm.DD,$AX42,1,_xlpm.VD),
AND(MONTH($AW42)&lt;MONTH(BE$15),MONTH($AX42)&gt;MONTH(BE$15)),
NETWORKDAYS.INTL((EOMONTH(BE$15-1,1))-_xlpm.DD,EOMONTH(BE$15-1,1),1,_xlpm.VD),
AND(MONTH($AW42)=MONTH(BE$15),MONTH($AX42)=MONTH(BE$15)),
NETWORKDAYS.INTL($AW42,$AX42,1,_xlpm.VD)))),0)),
$DH42="месяц",
$BP42*BE42,
$DH42="неделя",
$BP42*BE42/7*(ROUNDUP((DAY(EOMONTH(BE$15,0)))/4,0))),
0)</f>
        <v/>
      </c>
      <c r="BW42" s="125">
        <f t="array" ref="BW42">
IFERROR(
_xlfn.IFS(
$DH42="день_1",
$BP42*$BL42/($AX42-$AW42+1)*BF42*(DAY(EOMONTH(BF$15,0))),
$DH42="день_2",
$BP42/30*MAX(MIN($AX42,EOMONTH(BF$15,0))-MAX($AW42,BF$15)+1,),
$DH42="раб.день",
$BP42/30*(IFERROR(
_xlfn.LET(_xlpm.VD,
CHOOSE(
{1;2;3;4;5;6;7;8;9;10;11;12;13;14;15;16;17;18},
45658,45659,45660,45661,45662,45663,45664,45665,45711,45724,45778,45779,45785,45786,45820,45821,45965,46022),
_xlfn.LET(_xlpm.DD,
MAX(MIN($AX42,EOMONTH(BF$15,0))-MAX($AW42,BF$15),),
_xlfn.IFS(
AND(MONTH($AW42)=MONTH(BF$15),MONTH($AX42)&lt;&gt;MONTH(BF$15)),
NETWORKDAYS.INTL($AW42,$AW42+_xlpm.DD,1,_xlpm.VD),
AND(MONTH($AW42)&lt;&gt;MONTH(BF$15),MONTH($AX42)=MONTH(BF$15)),
NETWORKDAYS.INTL(($AX42)-_xlpm.DD,$AX42,1,_xlpm.VD),
AND(MONTH($AW42)&lt;MONTH(BF$15),MONTH($AX42)&gt;MONTH(BF$15)),
NETWORKDAYS.INTL((EOMONTH(BF$15-1,1))-_xlpm.DD,EOMONTH(BF$15-1,1),1,_xlpm.VD),
AND(MONTH($AW42)=MONTH(BF$15),MONTH($AX42)=MONTH(BF$15)),
NETWORKDAYS.INTL($AW42,$AX42,1,_xlpm.VD)))),0)),
$DH42="месяц",
$BP42*BF42,
$DH42="неделя",
$BP42*BF42/7*(ROUNDUP((DAY(EOMONTH(BF$15,0)))/4,0))),
0)</f>
        <v/>
      </c>
      <c r="BX42" s="125">
        <f t="array" ref="BX42">
IFERROR(
_xlfn.IFS(
$DH42="день_1",
$BP42*$BL42/($AX42-$AW42+1)*BG42*(DAY(EOMONTH(BG$15,0))),
$DH42="день_2",
$BP42/30*MAX(MIN($AX42,EOMONTH(BG$15,0))-MAX($AW42,BG$15)+1,),
$DH42="раб.день",
$BP42/30*(IFERROR(
_xlfn.LET(_xlpm.VD,
CHOOSE(
{1;2;3;4;5;6;7;8;9;10;11;12;13;14;15;16;17;18},
45658,45659,45660,45661,45662,45663,45664,45665,45711,45724,45778,45779,45785,45786,45820,45821,45965,46022),
_xlfn.LET(_xlpm.DD,
MAX(MIN($AX42,EOMONTH(BG$15,0))-MAX($AW42,BG$15),),
_xlfn.IFS(
AND(MONTH($AW42)=MONTH(BG$15),MONTH($AX42)&lt;&gt;MONTH(BG$15)),
NETWORKDAYS.INTL($AW42,$AW42+_xlpm.DD,1,_xlpm.VD),
AND(MONTH($AW42)&lt;&gt;MONTH(BG$15),MONTH($AX42)=MONTH(BG$15)),
NETWORKDAYS.INTL(($AX42)-_xlpm.DD,$AX42,1,_xlpm.VD),
AND(MONTH($AW42)&lt;MONTH(BG$15),MONTH($AX42)&gt;MONTH(BG$15)),
NETWORKDAYS.INTL((EOMONTH(BG$15-1,1))-_xlpm.DD,EOMONTH(BG$15-1,1),1,_xlpm.VD),
AND(MONTH($AW42)=MONTH(BG$15),MONTH($AX42)=MONTH(BG$15)),
NETWORKDAYS.INTL($AW42,$AX42,1,_xlpm.VD)))),0)),
$DH42="месяц",
$BP42*BG42,
$DH42="неделя",
$BP42*BG42/7*(ROUNDUP((DAY(EOMONTH(BG$15,0)))/4,0))),
0)</f>
        <v/>
      </c>
      <c r="BY42" s="125">
        <f t="array" ref="BY42">
IFERROR(
_xlfn.IFS(
$DH42="день_1",
$BP42*$BL42/($AX42-$AW42+1)*BH42*(DAY(EOMONTH(BH$15,0))),
$DH42="день_2",
$BP42/30*MAX(MIN($AX42,EOMONTH(BH$15,0))-MAX($AW42,BH$15)+1,),
$DH42="раб.день",
$BP42/30*(IFERROR(
_xlfn.LET(_xlpm.VD,
CHOOSE(
{1;2;3;4;5;6;7;8;9;10;11;12;13;14;15;16;17;18},
45658,45659,45660,45661,45662,45663,45664,45665,45711,45724,45778,45779,45785,45786,45820,45821,45965,46022),
_xlfn.LET(_xlpm.DD,
MAX(MIN($AX42,EOMONTH(BH$15,0))-MAX($AW42,BH$15),),
_xlfn.IFS(
AND(MONTH($AW42)=MONTH(BH$15),MONTH($AX42)&lt;&gt;MONTH(BH$15)),
NETWORKDAYS.INTL($AW42,$AW42+_xlpm.DD,1,_xlpm.VD),
AND(MONTH($AW42)&lt;&gt;MONTH(BH$15),MONTH($AX42)=MONTH(BH$15)),
NETWORKDAYS.INTL(($AX42)-_xlpm.DD,$AX42,1,_xlpm.VD),
AND(MONTH($AW42)&lt;MONTH(BH$15),MONTH($AX42)&gt;MONTH(BH$15)),
NETWORKDAYS.INTL((EOMONTH(BH$15-1,1))-_xlpm.DD,EOMONTH(BH$15-1,1),1,_xlpm.VD),
AND(MONTH($AW42)=MONTH(BH$15),MONTH($AX42)=MONTH(BH$15)),
NETWORKDAYS.INTL($AW42,$AX42,1,_xlpm.VD)))),0)),
$DH42="месяц",
$BP42*BH42,
$DH42="неделя",
$BP42*BH42/7*(ROUNDUP((DAY(EOMONTH(BH$15,0)))/4,0))),
0)</f>
        <v/>
      </c>
      <c r="BZ42" s="125">
        <f t="array" ref="BZ42">
IFERROR(
_xlfn.IFS(
$DH42="день_1",
$BP42*$BL42/($AX42-$AW42+1)*BI42*(DAY(EOMONTH(BI$15,0))),
$DH42="день_2",
$BP42/30*MAX(MIN($AX42,EOMONTH(BI$15,0))-MAX($AW42,BI$15)+1,),
$DH42="раб.день",
$BP42/30*(IFERROR(
_xlfn.LET(_xlpm.VD,
CHOOSE(
{1;2;3;4;5;6;7;8;9;10;11;12;13;14;15;16;17;18},
45658,45659,45660,45661,45662,45663,45664,45665,45711,45724,45778,45779,45785,45786,45820,45821,45965,46022),
_xlfn.LET(_xlpm.DD,
MAX(MIN($AX42,EOMONTH(BI$15,0))-MAX($AW42,BI$15),),
_xlfn.IFS(
AND(MONTH($AW42)=MONTH(BI$15),MONTH($AX42)&lt;&gt;MONTH(BI$15)),
NETWORKDAYS.INTL($AW42,$AW42+_xlpm.DD,1,_xlpm.VD),
AND(MONTH($AW42)&lt;&gt;MONTH(BI$15),MONTH($AX42)=MONTH(BI$15)),
NETWORKDAYS.INTL(($AX42)-_xlpm.DD,$AX42,1,_xlpm.VD),
AND(MONTH($AW42)&lt;MONTH(BI$15),MONTH($AX42)&gt;MONTH(BI$15)),
NETWORKDAYS.INTL((EOMONTH(BI$15-1,1))-_xlpm.DD,EOMONTH(BI$15-1,1),1,_xlpm.VD),
AND(MONTH($AW42)=MONTH(BI$15),MONTH($AX42)=MONTH(BI$15)),
NETWORKDAYS.INTL($AW42,$AX42,1,_xlpm.VD)))),0)),
$DH42="месяц",
$BP42*BI42,
$DH42="неделя",
$BP42*BI42/7*(ROUNDUP((DAY(EOMONTH(BI$15,0)))/4,0))),
0)</f>
        <v/>
      </c>
      <c r="CA42" s="125">
        <f t="array" ref="CA42">
IFERROR(
_xlfn.IFS(
$DH42="день_1",
$BP42*$BL42/($AX42-$AW42+1)*BJ42*(DAY(EOMONTH(BJ$15,0))),
$DH42="день_2",
$BP42/30*MAX(MIN($AX42,EOMONTH(BJ$15,0))-MAX($AW42,BJ$15)+1,),
$DH42="раб.день",
$BP42/30*(IFERROR(
_xlfn.LET(_xlpm.VD,
CHOOSE(
{1;2;3;4;5;6;7;8;9;10;11;12;13;14;15;16;17;18},
45658,45659,45660,45661,45662,45663,45664,45665,45711,45724,45778,45779,45785,45786,45820,45821,45965,46022),
_xlfn.LET(_xlpm.DD,
MAX(MIN($AX42,EOMONTH(BJ$15,0))-MAX($AW42,BJ$15),),
_xlfn.IFS(
AND(MONTH($AW42)=MONTH(BJ$15),MONTH($AX42)&lt;&gt;MONTH(BJ$15)),
NETWORKDAYS.INTL($AW42,$AW42+_xlpm.DD,1,_xlpm.VD),
AND(MONTH($AW42)&lt;&gt;MONTH(BJ$15),MONTH($AX42)=MONTH(BJ$15)),
NETWORKDAYS.INTL(($AX42)-_xlpm.DD,$AX42,1,_xlpm.VD),
AND(MONTH($AW42)&lt;MONTH(BJ$15),MONTH($AX42)&gt;MONTH(BJ$15)),
NETWORKDAYS.INTL((EOMONTH(BJ$15-1,1))-_xlpm.DD,EOMONTH(BJ$15-1,1),1,_xlpm.VD),
AND(MONTH($AW42)=MONTH(BJ$15),MONTH($AX42)=MONTH(BJ$15)),
NETWORKDAYS.INTL($AW42,$AX42,1,_xlpm.VD)))),0)),
$DH42="месяц",
$BP42*BJ42,
$DH42="неделя",
$BP42*BJ42/7*(ROUNDUP((DAY(EOMONTH(BJ$15,0)))/4,0))),
0)</f>
        <v/>
      </c>
      <c r="CB42" s="125">
        <f t="array" ref="CB42">
IFERROR(
_xlfn.IFS(
$DH42="день_1",
$BP42*$BL42/($AX42-$AW42+1)*BK42*(DAY(EOMONTH(BK$15,0))),
$DH42="день_2",
$BP42/30*MAX(MIN($AX42,EOMONTH(BK$15,0))-MAX($AW42,BK$15)+1,),
$DH42="раб.день",
$BP42/30*(IFERROR(
_xlfn.LET(_xlpm.VD,
CHOOSE(
{1;2;3;4;5;6;7;8;9;10;11;12;13;14;15;16;17;18},
45658,45659,45660,45661,45662,45663,45664,45665,45711,45724,45778,45779,45785,45786,45820,45821,45965,46022),
_xlfn.LET(_xlpm.DD,
MAX(MIN($AX42,EOMONTH(BK$15,0))-MAX($AW42,BK$15),),
_xlfn.IFS(
AND(MONTH($AW42)=MONTH(BK$15),MONTH($AX42)&lt;&gt;MONTH(BK$15)),
NETWORKDAYS.INTL($AW42,$AW42+_xlpm.DD,1,_xlpm.VD),
AND(MONTH($AW42)&lt;&gt;MONTH(BK$15),MONTH($AX42)=MONTH(BK$15)),
NETWORKDAYS.INTL(($AX42)-_xlpm.DD,$AX42,1,_xlpm.VD),
AND(MONTH($AW42)&lt;MONTH(BK$15),MONTH($AX42)&gt;MONTH(BK$15)),
NETWORKDAYS.INTL((EOMONTH(BK$15-1,1))-_xlpm.DD,EOMONTH(BK$15-1,1),1,_xlpm.VD),
AND(MONTH($AW42)=MONTH(BK$15),MONTH($AX42)=MONTH(BK$15)),
NETWORKDAYS.INTL($AW42,$AX42,1,_xlpm.VD)))),0)),
$DH42="месяц",
$BP42*BK42,
$DH42="неделя",
$BP42*BK42/7*(ROUNDUP((DAY(EOMONTH(BK$15,0)))/4,0))),
0)</f>
        <v/>
      </c>
      <c r="CC42" s="125">
        <f>SUM($BQ42:$CB42)</f>
        <v/>
      </c>
      <c r="CD42" s="126">
        <f>SUM($EH42:$EH42)</f>
        <v/>
      </c>
      <c r="CE42" s="126">
        <f>$CD42*$AB42</f>
        <v/>
      </c>
      <c r="CF42" s="126">
        <f>SUM($EK42:$EK42)</f>
        <v/>
      </c>
      <c r="CG42" s="126">
        <f>$CF42*$AB42</f>
        <v/>
      </c>
      <c r="CH42" s="126">
        <f>SUM($CC42,$CE42,$CG42)</f>
        <v/>
      </c>
      <c r="CI42" s="126">
        <f>$CH42*(1+$CM42)</f>
        <v/>
      </c>
      <c r="CJ42" s="127" t="n">
        <v>0</v>
      </c>
      <c r="CK42" s="126">
        <f>SUM($CH42:$CH42)*(1+$CJ42)</f>
        <v/>
      </c>
      <c r="CL42" s="126">
        <f>SUM($CH42:$CH42)*(1+$CM42)</f>
        <v/>
      </c>
      <c r="CM42" s="59" t="inlineStr">
        <is>
          <t>20%</t>
        </is>
      </c>
      <c r="CN42" s="59" t="n"/>
      <c r="CO42" s="72" t="n"/>
      <c r="CP42" s="59" t="n"/>
      <c r="CQ42" s="73" t="n"/>
      <c r="CR42" s="73" t="n"/>
      <c r="CS42" s="73" t="n"/>
      <c r="CT42" s="72" t="n"/>
      <c r="CU42" s="79" t="inlineStr">
        <is>
          <t> </t>
        </is>
      </c>
      <c r="CV42" s="60" t="n"/>
      <c r="CW42" s="60" t="n"/>
      <c r="CX42" s="60" t="n"/>
      <c r="CY42" s="127">
        <f>IFERROR(($CC42-$EE42)/($EE42/(1-$DQ42)),0)</f>
        <v/>
      </c>
      <c r="CZ42" s="127">
        <f>IFERROR(1-$EI42/($CE42),0)</f>
        <v/>
      </c>
      <c r="DA42" s="127">
        <f>IFERROR(1-$EL42/($CG42),0)</f>
        <v/>
      </c>
      <c r="DB42" s="126">
        <f>ROUND(IFERROR(($CI42/(1+$CM42)-$EN42),0),2)</f>
        <v/>
      </c>
      <c r="DC42" s="128" t="n"/>
      <c r="DD42" s="125" t="n"/>
      <c r="DE42" s="75" t="n">
        <v>0</v>
      </c>
      <c r="DF42" s="128" t="n"/>
      <c r="DG42" s="125">
        <f>IF($DC42=0,0,$DD42*($DC42*100%-$DE42*$DF42))*SUM($AB42:$AB42)</f>
        <v/>
      </c>
      <c r="DH42" s="129" t="inlineStr">
        <is>
          <t>месяц</t>
        </is>
      </c>
      <c r="DI42" s="130">
        <f t="array" ref="DI42">IFERROR(
IF($ES42="LisChannel",
(ROUND(((INDEX({174.625;153.888888888889;130.972222222222},MATCH($AI42,{2;3;4}),0))*$AG42*$AI42),2)),0),0)</f>
        <v/>
      </c>
      <c r="DJ42" s="130">
        <f>
_xlfn.LET(_xlpm.X,
IFERROR(
IF($ES42="НовиковТВ",
(_xlfn.LET(_xlpm.NTV,
_xlfn.LET(_xlpm.MIN,350000,
IF(SUMIFS($DI:$DI,$ES:$ES,"НовиковТВ")&lt;=_xlpm.MIN,
(SUMIFS($DI:$DI,$ES:$ES,"НовиковТВ")/(COUNTIFS($ES:$ES,"НовиковТВ")))*_xlpm.MIN/SUMIFS($DI:$DI,$ES:$ES,"НовиковТВ"),
DI42)),
_xlpm.NTV+$DG42/(1-(1-(_xlpm.NTV)*(1-$DL42)*(1-$DM42)*(1-$DN42)*(1-$DO42)*(1-$DP42)/_xlpm.NTV))))/(1+$EP42),
$DI42+$DG42/(1-(1-($DI42)*(1-$DL42)*(1-$DM42)*(1-$DN42)*(1-$DO42)*(1-$DP42)/$DI42))),
0),
_xlpm.X*(1+$CM42)*(1+$CW42)-_xlpm.X*(1+$CM42)+_xlpm.X)</f>
        <v/>
      </c>
      <c r="DK42" s="125" t="inlineStr">
        <is>
          <t>послед.</t>
        </is>
      </c>
      <c r="DL42" s="63" t="n">
        <v>0</v>
      </c>
      <c r="DM42" s="63" t="n">
        <v>0</v>
      </c>
      <c r="DN42" s="63" t="n">
        <v>0</v>
      </c>
      <c r="DO42" s="63" t="n">
        <v>0</v>
      </c>
      <c r="DP42" s="63" t="n">
        <v>0</v>
      </c>
      <c r="DQ42" s="63">
        <f t="array" ref="DQ42">IFERROR(_xlfn.IFS(
$DK42="послед.",1-(1-$DL42)*(1-$DM42)*(1-$DN42)*(1-$DO42)*(1-$DP42),
$DK42="сумм.",$DL42+$DM42+$DN42+$DO42+$DP42),
0)</f>
        <v/>
      </c>
      <c r="DR42" s="125">
        <f t="array" ref="DR42">
IFERROR(
_xlfn.IFS(
$BL42=0,
0,
$BL42&gt;0,
_xlfn.IFS($DK42="послед.",
$DJ42*(1-$DL42)*(1-$DM42)*(1-$DN42)*(1-$DO42)*(1-$DP42),
$DK42="сумм.",
$DJ42*(1-($DL42+$DM42+$DN42+$DO42+$DP42)))),0)</f>
        <v/>
      </c>
      <c r="DS42" s="125">
        <f t="array" ref="DS42">
IFERROR(_xlfn.IFS(
$DH42="день_1",
$DR42*$BL42/($AX42-$AW42+1)*AZ42*(DAY(EOMONTH(AZ$15,0))),
$DH42="день_2",
$DR42/30*MAX(MIN($AX42,EOMONTH(AZ$15,0))-MAX($AW42,AZ$15)+1,),
$DH42="раб.день",
$DR42/30*(IFERROR(
_xlfn.LET(_xlpm.VD,
CHOOSE(
{1;2;3;4;5;6;7;8;9;10;11;12;13;14;15;16;17;18},
45658,45659,45660,45661,45662,45663,45664,45665,45711,45724,45778,45779,45785,45786,45820,45821,45965,46022),
_xlfn.LET(_xlpm.DD,
MAX(MIN($AX42,EOMONTH(AZ$15,0))-MAX($AW42,AZ$15),),
_xlfn.IFS(
AND(MONTH($AW42)=MONTH(AZ$15),MONTH($AX42)&lt;&gt;MONTH(AZ$15)),
NETWORKDAYS.INTL($AW42,$AW42+_xlpm.DD,1,_xlpm.VD),
AND(MONTH($AW42)&lt;&gt;MONTH(AZ$15),MONTH($AX42)=MONTH(AZ$15)),
NETWORKDAYS.INTL(($AX42)-_xlpm.DD,$AX42,1,_xlpm.VD),
AND(MONTH($AW42)&lt;MONTH(AZ$15),MONTH($AX42)&gt;MONTH(AZ$15)),
NETWORKDAYS.INTL((EOMONTH(AZ$15-1,1))-_xlpm.DD,EOMONTH(AZ$15-1,1),1,_xlpm.VD),
AND(MONTH($AW42)=MONTH(AZ$15),MONTH($AX42)=MONTH(AZ$15)),
NETWORKDAYS.INTL($AW42,$AX42,1,_xlpm.VD)))),0)),
$DH42="месяц",
$DR42*AZ42,
$DH42="неделя",
$DR42*AZ42/7*(ROUNDUP((DAY(EOMONTH(AZ$15,0)))/4,0))),
0)</f>
        <v/>
      </c>
      <c r="DT42" s="125">
        <f t="array" ref="DT42">
IFERROR(_xlfn.IFS(
$DH42="день_1",
$DR42*$BL42/($AX42-$AW42+1)*BA42*(DAY(EOMONTH(BA$15,0))),
$DH42="день_2",
$DR42/30*MAX(MIN($AX42,EOMONTH(BA$15,0))-MAX($AW42,BA$15)+1,),
$DH42="раб.день",
$DR42/30*(IFERROR(
_xlfn.LET(_xlpm.VD,
CHOOSE(
{1;2;3;4;5;6;7;8;9;10;11;12;13;14;15;16;17;18},
45658,45659,45660,45661,45662,45663,45664,45665,45711,45724,45778,45779,45785,45786,45820,45821,45965,46022),
_xlfn.LET(_xlpm.DD,
MAX(MIN($AX42,EOMONTH(BA$15,0))-MAX($AW42,BA$15),),
_xlfn.IFS(
AND(MONTH($AW42)=MONTH(BA$15),MONTH($AX42)&lt;&gt;MONTH(BA$15)),
NETWORKDAYS.INTL($AW42,$AW42+_xlpm.DD,1,_xlpm.VD),
AND(MONTH($AW42)&lt;&gt;MONTH(BA$15),MONTH($AX42)=MONTH(BA$15)),
NETWORKDAYS.INTL(($AX42)-_xlpm.DD,$AX42,1,_xlpm.VD),
AND(MONTH($AW42)&lt;MONTH(BA$15),MONTH($AX42)&gt;MONTH(BA$15)),
NETWORKDAYS.INTL((EOMONTH(BA$15-1,1))-_xlpm.DD,EOMONTH(BA$15-1,1),1,_xlpm.VD),
AND(MONTH($AW42)=MONTH(BA$15),MONTH($AX42)=MONTH(BA$15)),
NETWORKDAYS.INTL($AW42,$AX42,1,_xlpm.VD)))),0)),
$DH42="месяц",
$DR42*BA42,
$DH42="неделя",
$DR42*BA42/7*(ROUNDUP((DAY(EOMONTH(BA$15,0)))/4,0))),
0)</f>
        <v/>
      </c>
      <c r="DU42" s="125">
        <f t="array" ref="DU42">
IFERROR(_xlfn.IFS(
$DH42="день_1",
$DR42*$BL42/($AX42-$AW42+1)*BB42*(DAY(EOMONTH(BB$15,0))),
$DH42="день_2",
$DR42/30*MAX(MIN($AX42,EOMONTH(BB$15,0))-MAX($AW42,BB$15)+1,),
$DH42="раб.день",
$DR42/30*(IFERROR(
_xlfn.LET(_xlpm.VD,
CHOOSE(
{1;2;3;4;5;6;7;8;9;10;11;12;13;14;15;16;17;18},
45658,45659,45660,45661,45662,45663,45664,45665,45711,45724,45778,45779,45785,45786,45820,45821,45965,46022),
_xlfn.LET(_xlpm.DD,
MAX(MIN($AX42,EOMONTH(BB$15,0))-MAX($AW42,BB$15),),
_xlfn.IFS(
AND(MONTH($AW42)=MONTH(BB$15),MONTH($AX42)&lt;&gt;MONTH(BB$15)),
NETWORKDAYS.INTL($AW42,$AW42+_xlpm.DD,1,_xlpm.VD),
AND(MONTH($AW42)&lt;&gt;MONTH(BB$15),MONTH($AX42)=MONTH(BB$15)),
NETWORKDAYS.INTL(($AX42)-_xlpm.DD,$AX42,1,_xlpm.VD),
AND(MONTH($AW42)&lt;MONTH(BB$15),MONTH($AX42)&gt;MONTH(BB$15)),
NETWORKDAYS.INTL((EOMONTH(BB$15-1,1))-_xlpm.DD,EOMONTH(BB$15-1,1),1,_xlpm.VD),
AND(MONTH($AW42)=MONTH(BB$15),MONTH($AX42)=MONTH(BB$15)),
NETWORKDAYS.INTL($AW42,$AX42,1,_xlpm.VD)))),0)),
$DH42="месяц",
$DR42*BB42,
$DH42="неделя",
$DR42*BB42/7*(ROUNDUP((DAY(EOMONTH(BB$15,0)))/4,0))),
0)</f>
        <v/>
      </c>
      <c r="DV42" s="125">
        <f t="array" ref="DV42">
IFERROR(_xlfn.IFS(
$DH42="день_1",
$DR42*$BL42/($AX42-$AW42+1)*BC42*(DAY(EOMONTH(BC$15,0))),
$DH42="день_2",
$DR42/30*MAX(MIN($AX42,EOMONTH(BC$15,0))-MAX($AW42,BC$15)+1,),
$DH42="раб.день",
$DR42/30*(IFERROR(
_xlfn.LET(_xlpm.VD,
CHOOSE(
{1;2;3;4;5;6;7;8;9;10;11;12;13;14;15;16;17;18},
45658,45659,45660,45661,45662,45663,45664,45665,45711,45724,45778,45779,45785,45786,45820,45821,45965,46022),
_xlfn.LET(_xlpm.DD,
MAX(MIN($AX42,EOMONTH(BC$15,0))-MAX($AW42,BC$15),),
_xlfn.IFS(
AND(MONTH($AW42)=MONTH(BC$15),MONTH($AX42)&lt;&gt;MONTH(BC$15)),
NETWORKDAYS.INTL($AW42,$AW42+_xlpm.DD,1,_xlpm.VD),
AND(MONTH($AW42)&lt;&gt;MONTH(BC$15),MONTH($AX42)=MONTH(BC$15)),
NETWORKDAYS.INTL(($AX42)-_xlpm.DD,$AX42,1,_xlpm.VD),
AND(MONTH($AW42)&lt;MONTH(BC$15),MONTH($AX42)&gt;MONTH(BC$15)),
NETWORKDAYS.INTL((EOMONTH(BC$15-1,1))-_xlpm.DD,EOMONTH(BC$15-1,1),1,_xlpm.VD),
AND(MONTH($AW42)=MONTH(BC$15),MONTH($AX42)=MONTH(BC$15)),
NETWORKDAYS.INTL($AW42,$AX42,1,_xlpm.VD)))),0)),
$DH42="месяц",
$DR42*BC42,
$DH42="неделя",
$DR42*BC42/7*(ROUNDUP((DAY(EOMONTH(BC$15,0)))/4,0))),
0)</f>
        <v/>
      </c>
      <c r="DW42" s="125">
        <f t="array" ref="DW42">
IFERROR(_xlfn.IFS(
$DH42="день_1",
$DR42*$BL42/($AX42-$AW42+1)*BD42*(DAY(EOMONTH(BD$15,0))),
$DH42="день_2",
$DR42/30*MAX(MIN($AX42,EOMONTH(BD$15,0))-MAX($AW42,BD$15)+1,),
$DH42="раб.день",
$DR42/30*(IFERROR(
_xlfn.LET(_xlpm.VD,
CHOOSE(
{1;2;3;4;5;6;7;8;9;10;11;12;13;14;15;16;17;18},
45658,45659,45660,45661,45662,45663,45664,45665,45711,45724,45778,45779,45785,45786,45820,45821,45965,46022),
_xlfn.LET(_xlpm.DD,
MAX(MIN($AX42,EOMONTH(BD$15,0))-MAX($AW42,BD$15),),
_xlfn.IFS(
AND(MONTH($AW42)=MONTH(BD$15),MONTH($AX42)&lt;&gt;MONTH(BD$15)),
NETWORKDAYS.INTL($AW42,$AW42+_xlpm.DD,1,_xlpm.VD),
AND(MONTH($AW42)&lt;&gt;MONTH(BD$15),MONTH($AX42)=MONTH(BD$15)),
NETWORKDAYS.INTL(($AX42)-_xlpm.DD,$AX42,1,_xlpm.VD),
AND(MONTH($AW42)&lt;MONTH(BD$15),MONTH($AX42)&gt;MONTH(BD$15)),
NETWORKDAYS.INTL((EOMONTH(BD$15-1,1))-_xlpm.DD,EOMONTH(BD$15-1,1),1,_xlpm.VD),
AND(MONTH($AW42)=MONTH(BD$15),MONTH($AX42)=MONTH(BD$15)),
NETWORKDAYS.INTL($AW42,$AX42,1,_xlpm.VD)))),0)),
$DH42="месяц",
$DR42*BD42,
$DH42="неделя",
$DR42*BD42/7*(ROUNDUP((DAY(EOMONTH(BD$15,0)))/4,0))),
0)</f>
        <v/>
      </c>
      <c r="DX42" s="125">
        <f t="array" ref="DX42">
IFERROR(_xlfn.IFS(
$DH42="день_1",
$DR42*$BL42/($AX42-$AW42+1)*BE42*(DAY(EOMONTH(BE$15,0))),
$DH42="день_2",
$DR42/30*MAX(MIN($AX42,EOMONTH(BE$15,0))-MAX($AW42,BE$15)+1,),
$DH42="раб.день",
$DR42/30*(IFERROR(
_xlfn.LET(_xlpm.VD,
CHOOSE(
{1;2;3;4;5;6;7;8;9;10;11;12;13;14;15;16;17;18},
45658,45659,45660,45661,45662,45663,45664,45665,45711,45724,45778,45779,45785,45786,45820,45821,45965,46022),
_xlfn.LET(_xlpm.DD,
MAX(MIN($AX42,EOMONTH(BE$15,0))-MAX($AW42,BE$15),),
_xlfn.IFS(
AND(MONTH($AW42)=MONTH(BE$15),MONTH($AX42)&lt;&gt;MONTH(BE$15)),
NETWORKDAYS.INTL($AW42,$AW42+_xlpm.DD,1,_xlpm.VD),
AND(MONTH($AW42)&lt;&gt;MONTH(BE$15),MONTH($AX42)=MONTH(BE$15)),
NETWORKDAYS.INTL(($AX42)-_xlpm.DD,$AX42,1,_xlpm.VD),
AND(MONTH($AW42)&lt;MONTH(BE$15),MONTH($AX42)&gt;MONTH(BE$15)),
NETWORKDAYS.INTL((EOMONTH(BE$15-1,1))-_xlpm.DD,EOMONTH(BE$15-1,1),1,_xlpm.VD),
AND(MONTH($AW42)=MONTH(BE$15),MONTH($AX42)=MONTH(BE$15)),
NETWORKDAYS.INTL($AW42,$AX42,1,_xlpm.VD)))),0)),
$DH42="месяц",
$DR42*BE42,
$DH42="неделя",
$DR42*BE42/7*(ROUNDUP((DAY(EOMONTH(BE$15,0)))/4,0))),
0)</f>
        <v/>
      </c>
      <c r="DY42" s="125">
        <f t="array" ref="DY42">
IFERROR(_xlfn.IFS(
$DH42="день_1",
$DR42*$BL42/($AX42-$AW42+1)*BF42*(DAY(EOMONTH(BF$15,0))),
$DH42="день_2",
$DR42/30*MAX(MIN($AX42,EOMONTH(BF$15,0))-MAX($AW42,BF$15)+1,),
$DH42="раб.день",
$DR42/30*(IFERROR(
_xlfn.LET(_xlpm.VD,
CHOOSE(
{1;2;3;4;5;6;7;8;9;10;11;12;13;14;15;16;17;18},
45658,45659,45660,45661,45662,45663,45664,45665,45711,45724,45778,45779,45785,45786,45820,45821,45965,46022),
_xlfn.LET(_xlpm.DD,
MAX(MIN($AX42,EOMONTH(BF$15,0))-MAX($AW42,BF$15),),
_xlfn.IFS(
AND(MONTH($AW42)=MONTH(BF$15),MONTH($AX42)&lt;&gt;MONTH(BF$15)),
NETWORKDAYS.INTL($AW42,$AW42+_xlpm.DD,1,_xlpm.VD),
AND(MONTH($AW42)&lt;&gt;MONTH(BF$15),MONTH($AX42)=MONTH(BF$15)),
NETWORKDAYS.INTL(($AX42)-_xlpm.DD,$AX42,1,_xlpm.VD),
AND(MONTH($AW42)&lt;MONTH(BF$15),MONTH($AX42)&gt;MONTH(BF$15)),
NETWORKDAYS.INTL((EOMONTH(BF$15-1,1))-_xlpm.DD,EOMONTH(BF$15-1,1),1,_xlpm.VD),
AND(MONTH($AW42)=MONTH(BF$15),MONTH($AX42)=MONTH(BF$15)),
NETWORKDAYS.INTL($AW42,$AX42,1,_xlpm.VD)))),0)),
$DH42="месяц",
$DR42*BF42,
$DH42="неделя",
$DR42*BF42/7*(ROUNDUP((DAY(EOMONTH(BF$15,0)))/4,0))),
0)</f>
        <v/>
      </c>
      <c r="DZ42" s="125">
        <f t="array" ref="DZ42">
IFERROR(_xlfn.IFS(
$DH42="день_1",
$DR42*$BL42/($AX42-$AW42+1)*BG42*(DAY(EOMONTH(BG$15,0))),
$DH42="день_2",
$DR42/30*MAX(MIN($AX42,EOMONTH(BG$15,0))-MAX($AW42,BG$15)+1,),
$DH42="раб.день",
$DR42/30*(IFERROR(
_xlfn.LET(_xlpm.VD,
CHOOSE(
{1;2;3;4;5;6;7;8;9;10;11;12;13;14;15;16;17;18},
45658,45659,45660,45661,45662,45663,45664,45665,45711,45724,45778,45779,45785,45786,45820,45821,45965,46022),
_xlfn.LET(_xlpm.DD,
MAX(MIN($AX42,EOMONTH(BG$15,0))-MAX($AW42,BG$15),),
_xlfn.IFS(
AND(MONTH($AW42)=MONTH(BG$15),MONTH($AX42)&lt;&gt;MONTH(BG$15)),
NETWORKDAYS.INTL($AW42,$AW42+_xlpm.DD,1,_xlpm.VD),
AND(MONTH($AW42)&lt;&gt;MONTH(BG$15),MONTH($AX42)=MONTH(BG$15)),
NETWORKDAYS.INTL(($AX42)-_xlpm.DD,$AX42,1,_xlpm.VD),
AND(MONTH($AW42)&lt;MONTH(BG$15),MONTH($AX42)&gt;MONTH(BG$15)),
NETWORKDAYS.INTL((EOMONTH(BG$15-1,1))-_xlpm.DD,EOMONTH(BG$15-1,1),1,_xlpm.VD),
AND(MONTH($AW42)=MONTH(BG$15),MONTH($AX42)=MONTH(BG$15)),
NETWORKDAYS.INTL($AW42,$AX42,1,_xlpm.VD)))),0)),
$DH42="месяц",
$DR42*BG42,
$DH42="неделя",
$DR42*BG42/7*(ROUNDUP((DAY(EOMONTH(BG$15,0)))/4,0))),
0)</f>
        <v/>
      </c>
      <c r="EA42" s="125">
        <f t="array" ref="EA42">
IFERROR(_xlfn.IFS(
$DH42="день_1",
$DR42*$BL42/($AX42-$AW42+1)*BH42*(DAY(EOMONTH(BH$15,0))),
$DH42="день_2",
$DR42/30*MAX(MIN($AX42,EOMONTH(BH$15,0))-MAX($AW42,BH$15)+1,),
$DH42="раб.день",
$DR42/30*(IFERROR(
_xlfn.LET(_xlpm.VD,
CHOOSE(
{1;2;3;4;5;6;7;8;9;10;11;12;13;14;15;16;17;18},
45658,45659,45660,45661,45662,45663,45664,45665,45711,45724,45778,45779,45785,45786,45820,45821,45965,46022),
_xlfn.LET(_xlpm.DD,
MAX(MIN($AX42,EOMONTH(BH$15,0))-MAX($AW42,BH$15),),
_xlfn.IFS(
AND(MONTH($AW42)=MONTH(BH$15),MONTH($AX42)&lt;&gt;MONTH(BH$15)),
NETWORKDAYS.INTL($AW42,$AW42+_xlpm.DD,1,_xlpm.VD),
AND(MONTH($AW42)&lt;&gt;MONTH(BH$15),MONTH($AX42)=MONTH(BH$15)),
NETWORKDAYS.INTL(($AX42)-_xlpm.DD,$AX42,1,_xlpm.VD),
AND(MONTH($AW42)&lt;MONTH(BH$15),MONTH($AX42)&gt;MONTH(BH$15)),
NETWORKDAYS.INTL((EOMONTH(BH$15-1,1))-_xlpm.DD,EOMONTH(BH$15-1,1),1,_xlpm.VD),
AND(MONTH($AW42)=MONTH(BH$15),MONTH($AX42)=MONTH(BH$15)),
NETWORKDAYS.INTL($AW42,$AX42,1,_xlpm.VD)))),0)),
$DH42="месяц",
$DR42*BH42,
$DH42="неделя",
$DR42*BH42/7*(ROUNDUP((DAY(EOMONTH(BH$15,0)))/4,0))),
0)</f>
        <v/>
      </c>
      <c r="EB42" s="125">
        <f t="array" ref="EB42">
IFERROR(_xlfn.IFS(
$DH42="день_1",
$DR42*$BL42/($AX42-$AW42+1)*BI42*(DAY(EOMONTH(BI$15,0))),
$DH42="день_2",
$DR42/30*MAX(MIN($AX42,EOMONTH(BI$15,0))-MAX($AW42,BI$15)+1,),
$DH42="раб.день",
$DR42/30*(IFERROR(
_xlfn.LET(_xlpm.VD,
CHOOSE(
{1;2;3;4;5;6;7;8;9;10;11;12;13;14;15;16;17;18},
45658,45659,45660,45661,45662,45663,45664,45665,45711,45724,45778,45779,45785,45786,45820,45821,45965,46022),
_xlfn.LET(_xlpm.DD,
MAX(MIN($AX42,EOMONTH(BI$15,0))-MAX($AW42,BI$15),),
_xlfn.IFS(
AND(MONTH($AW42)=MONTH(BI$15),MONTH($AX42)&lt;&gt;MONTH(BI$15)),
NETWORKDAYS.INTL($AW42,$AW42+_xlpm.DD,1,_xlpm.VD),
AND(MONTH($AW42)&lt;&gt;MONTH(BI$15),MONTH($AX42)=MONTH(BI$15)),
NETWORKDAYS.INTL(($AX42)-_xlpm.DD,$AX42,1,_xlpm.VD),
AND(MONTH($AW42)&lt;MONTH(BI$15),MONTH($AX42)&gt;MONTH(BI$15)),
NETWORKDAYS.INTL((EOMONTH(BI$15-1,1))-_xlpm.DD,EOMONTH(BI$15-1,1),1,_xlpm.VD),
AND(MONTH($AW42)=MONTH(BI$15),MONTH($AX42)=MONTH(BI$15)),
NETWORKDAYS.INTL($AW42,$AX42,1,_xlpm.VD)))),0)),
$DH42="месяц",
$DR42*BI42,
$DH42="неделя",
$DR42*BI42/7*(ROUNDUP((DAY(EOMONTH(BI$15,0)))/4,0))),
0)</f>
        <v/>
      </c>
      <c r="EC42" s="125">
        <f t="array" ref="EC42">
IFERROR(_xlfn.IFS(
$DH42="день_1",
$DR42*$BL42/($AX42-$AW42+1)*BJ42*(DAY(EOMONTH(BJ$15,0))),
$DH42="день_2",
$DR42/30*MAX(MIN($AX42,EOMONTH(BJ$15,0))-MAX($AW42,BJ$15)+1,),
$DH42="раб.день",
$DR42/30*(IFERROR(
_xlfn.LET(_xlpm.VD,
CHOOSE(
{1;2;3;4;5;6;7;8;9;10;11;12;13;14;15;16;17;18},
45658,45659,45660,45661,45662,45663,45664,45665,45711,45724,45778,45779,45785,45786,45820,45821,45965,46022),
_xlfn.LET(_xlpm.DD,
MAX(MIN($AX42,EOMONTH(BJ$15,0))-MAX($AW42,BJ$15),),
_xlfn.IFS(
AND(MONTH($AW42)=MONTH(BJ$15),MONTH($AX42)&lt;&gt;MONTH(BJ$15)),
NETWORKDAYS.INTL($AW42,$AW42+_xlpm.DD,1,_xlpm.VD),
AND(MONTH($AW42)&lt;&gt;MONTH(BJ$15),MONTH($AX42)=MONTH(BJ$15)),
NETWORKDAYS.INTL(($AX42)-_xlpm.DD,$AX42,1,_xlpm.VD),
AND(MONTH($AW42)&lt;MONTH(BJ$15),MONTH($AX42)&gt;MONTH(BJ$15)),
NETWORKDAYS.INTL((EOMONTH(BJ$15-1,1))-_xlpm.DD,EOMONTH(BJ$15-1,1),1,_xlpm.VD),
AND(MONTH($AW42)=MONTH(BJ$15),MONTH($AX42)=MONTH(BJ$15)),
NETWORKDAYS.INTL($AW42,$AX42,1,_xlpm.VD)))),0)),
$DH42="месяц",
$DR42*BJ42,
$DH42="неделя",
$DR42*BJ42/7*(ROUNDUP((DAY(EOMONTH(BJ$15,0)))/4,0))),
0)</f>
        <v/>
      </c>
      <c r="ED42" s="125">
        <f t="array" ref="ED42">
IFERROR(_xlfn.IFS(
$DH42="день_1",
$DR42*$BL42/($AX42-$AW42+1)*BK42*(DAY(EOMONTH(BK$15,0))),
$DH42="день_2",
$DR42/30*MAX(MIN($AX42,EOMONTH(BK$15,0))-MAX($AW42,BK$15)+1,),
$DH42="раб.день",
$DR42/30*(IFERROR(
_xlfn.LET(_xlpm.VD,
CHOOSE(
{1;2;3;4;5;6;7;8;9;10;11;12;13;14;15;16;17;18},
45658,45659,45660,45661,45662,45663,45664,45665,45711,45724,45778,45779,45785,45786,45820,45821,45965,46022),
_xlfn.LET(_xlpm.DD,
MAX(MIN($AX42,EOMONTH(BK$15,0))-MAX($AW42,BK$15),),
_xlfn.IFS(
AND(MONTH($AW42)=MONTH(BK$15),MONTH($AX42)&lt;&gt;MONTH(BK$15)),
NETWORKDAYS.INTL($AW42,$AW42+_xlpm.DD,1,_xlpm.VD),
AND(MONTH($AW42)&lt;&gt;MONTH(BK$15),MONTH($AX42)=MONTH(BK$15)),
NETWORKDAYS.INTL(($AX42)-_xlpm.DD,$AX42,1,_xlpm.VD),
AND(MONTH($AW42)&lt;MONTH(BK$15),MONTH($AX42)&gt;MONTH(BK$15)),
NETWORKDAYS.INTL((EOMONTH(BK$15-1,1))-_xlpm.DD,EOMONTH(BK$15-1,1),1,_xlpm.VD),
AND(MONTH($AW42)=MONTH(BK$15),MONTH($AX42)=MONTH(BK$15)),
NETWORKDAYS.INTL($AW42,$AX42,1,_xlpm.VD)))),0)),
$DH42="месяц",
$DR42*BK42,
$DH42="неделя",
$DR42*BK42/7*(ROUNDUP((DAY(EOMONTH(BK$15,0)))/4,0))),
0)</f>
        <v/>
      </c>
      <c r="EE42" s="125">
        <f>SUM($DS42,$DT42,$DU42,$DV42,$DW42,$DX42,$DY42,$DZ42,$EA42,$EB42,$EC42,$ED42)</f>
        <v/>
      </c>
      <c r="EF42" s="125">
        <f>IFERROR(ROUND($EE42*(1+$EP42),2),0)</f>
        <v/>
      </c>
      <c r="EG42" s="128" t="n">
        <v>1</v>
      </c>
      <c r="EH42" s="126" t="n">
        <v>0</v>
      </c>
      <c r="EI42" s="126">
        <f>ROUND(SUM($EH42:$EH42)*SUM($AB42:$AB42)*$EG42,2)</f>
        <v/>
      </c>
      <c r="EJ42" s="126">
        <f>ROUND($EI42*(1+$EP42),2)</f>
        <v/>
      </c>
      <c r="EK42" s="126" t="n">
        <v>0</v>
      </c>
      <c r="EL42" s="126">
        <f>ROUND(SUM($EK42:$EK42)*SUM($AB42:$AB42)*$EG42,2)</f>
        <v/>
      </c>
      <c r="EM42" s="126">
        <f>ROUND($EL42*(1+$EP42),2)</f>
        <v/>
      </c>
      <c r="EN42" s="126">
        <f>SUM($EE42,$EI42,$EL42)</f>
        <v/>
      </c>
      <c r="EO42" s="126">
        <f>SUM($EF42,$EJ42,$EM42)</f>
        <v/>
      </c>
      <c r="EP42" s="59" t="inlineStr">
        <is>
          <t>20%</t>
        </is>
      </c>
      <c r="EQ42" s="59" t="n"/>
      <c r="ER42" s="60">
        <f t="array" ref="ER42">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MATCH(ES42,
{"AMS";"RussOutdoor";"HD Outdoor";"Ingroup";"IQ";"Ledproduction";"LisChannel";"Logic";"Media-PPL";"NovikovTV | НовиковТВ";"SMA";"SOK";"КрокусТВ | CrocusTV | IndoorTV";"Сити";"ТЯК Москва"},
0)),"")</f>
        <v/>
      </c>
      <c r="ES42" s="60" t="n"/>
      <c r="ET42" s="60">
        <f t="array" ref="ET42">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MATCH(ES42,
{"AMS";"RussOutdoor";"HD Outdoor";"Ingroup";"IQ";"Ledproduction";"LisChannel";"Logic";"Media-PPL";"NovikovTV | НовиковТВ";"SMA";"SOK";"КрокусТВ | CrocusTV | IndoorTV";"Сити";"ТЯК Москва"},
0)),"")</f>
        <v/>
      </c>
      <c r="EU42" s="60" t="n"/>
      <c r="EV42" s="60" t="n"/>
      <c r="EX42" s="110">
        <f t="array" ref="EX42">
($AR42/30
+N("ТРАФИК ПЛОЩАДКИ"))*
(IFERROR(
_xlfn.LET(
_xlpm.GPR,
HLOOKUP($L42,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(MATCH($T42,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IF($Q42="цифровой",_xlpm.GPR/$AG42,_xlpm.GPR/60)),
0)
+N("DWELL TIME"))*
(IF($AB42=0,0,IF($AB42=1,0.3,IF($AB42=2,0.5,IF($AB42&gt;2,1))))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_xlfn.IFS($AC42="да",1.2,$AC42="нет",1)*
_xlfn.IFS($AD42="да",1.2,$AD42="нет",1)*
IF(R42="статический",1,1.2)*
$X42*
INDEX(
{1.2;1;1.2;1.2;1;1.2;1.2;1.2;1.2;1.2;1.2;1;1.2;1.2;1.2;1.2;1;1;1.2;1.2;1.2;1;1;1;1;1.2;1.2;1.2;1.2;1;1;1;1;1.2;1.2;1.2;1.2;1.2;1.2;1.2;1.2;1;1;1.2;1;1;1;1;1.5;1;1;1.5;1.5;1.2},
MATCH($Q42,_xlpm.MI,0)))&gt;{0.02;0.04;0.06;0.1;0.2;0.4;0.6;0.8;1;2;4;6})),
{0;1;2;3;4;5;6;7;8;9;10;11;12},
0)))
+N("КОЭФФИЦИЕНТ КОНТАКТА"))))*
(_xlfn.IFS($X42&lt;0.1,$X42/1000,$X42&gt;25,5.2,AND($X42&gt;=0.1,$X42&lt;=25),(($X42*2+0.1)/10)*($X42/10)))*
IFERROR((_xlfn.LET(
_xlpm.MA,
{0;0.8;0.85;0.9;0.95;1},
_xlpm.MAA,
{0;1;2;3;4;5},
INDEX(_xlpm.MA,MATCH(SUMPRODUCT(--((IF(ROUND(_xlpm.MAA,1)&gt;5,5,ROUND($AB42,1)))&gt;{0;1;2;3;4;5})),_xlpm.MAA,0)))
+N("КОЭФФИЦИЕНТ КОЛ-ВО КОНСТРУКЦИЙ")),1)*
$AB42,0))*
(IF($Q42="цифровой",$AG42/15*$AI42,1)
+N("ДЛЯ ЦИФРЫ"))</f>
        <v/>
      </c>
      <c r="EY42" s="110">
        <f>IFERROR(EX42*AY42,0)</f>
        <v/>
      </c>
      <c r="EZ42" s="131">
        <f>IFERROR(DP42/EY42*1000,0)</f>
        <v/>
      </c>
      <c r="FA42" s="112">
        <f>IFERROR(FC42/FB42,0)</f>
        <v/>
      </c>
      <c r="FB42" s="112">
        <f>IFERROR((FC42/(EY42/FF42*#REF!))*0.825,0)</f>
        <v/>
      </c>
      <c r="FC42" s="112">
        <f>IFERROR(((EX42*30/AR42)*100)/30,0)</f>
        <v/>
      </c>
      <c r="FD42" s="112">
        <f>IFERROR(EY42/G42*100%,0)</f>
        <v/>
      </c>
      <c r="FE42" s="112">
        <f>IFERROR(FD42/FC42*100%,0)</f>
        <v/>
      </c>
      <c r="FF42" s="110">
        <f>IFERROR(AR42/30*AY42,0)</f>
        <v/>
      </c>
    </row>
    <row r="43" ht="13" customHeight="1">
      <c r="A43" s="59" t="n"/>
      <c r="B43" s="60" t="n"/>
      <c r="C43" s="60" t="n"/>
      <c r="D43" s="60">
        <f t="array" ref="D43">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MATCH($E43,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3" s="60">
        <f t="array" ref="E43">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MATCH($F43,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3" s="60" t="inlineStr"/>
      <c r="G43" s="60" t="n"/>
      <c r="H43" s="60">
        <f t="array" ref="H43">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MATCH($I43,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3" s="60" t="n"/>
      <c r="J43" s="60" t="n"/>
      <c r="K43" s="60" t="n"/>
      <c r="L43" s="60" t="n"/>
      <c r="M43" s="60" t="n"/>
      <c r="N43" s="60" t="n"/>
      <c r="O43" s="60" t="n"/>
      <c r="P43" s="60">
        <f t="array" ref="P43">
_xlfn.IFS(
ISNUMBER(MATCH($Q43,{"шелфбаннер","разделитель","монетница","чековая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ISNUMBER(MATCH($Q43,{"LED/LCD","видеокулер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ISNUMBER(MATCH($Q43,{"автомобиль","машина","выставочное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ISNUMBER(MATCH($Q43,{"билборд","лифтовая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ISNUMBER(MATCH($Q43,{"навигация","подвесной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ISNUMBER(MATCH($Q43,{"движущаяся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ISNUMBER(MATCH($Q43,{"каталог","журнал"},)),
"Пресса",
$Q43="","")</f>
        <v/>
      </c>
      <c r="Q43" s="60" t="n"/>
      <c r="R43" s="60">
        <f t="array" ref="R43">
IFERROR(
_xlfn.IFS(
OR(ISNUMBER(MATCH($Q43,{"экспозиция","макет","стенд","автостенд","авто стенд","выставочное пространство","выставочные стенды","модульные выставочные стенды","3Д конструкция","3D конструкция"},)),P43="Экспонирование"),
"нестандартный",
ISNUMBER(MATCH($Q43,{"скроллер","призматрон"},)),
"динамический",
$P43="Видео",
"цифровой",
OR($P43="Пресса",$P43="Щит",$P43="POSm",$P43="Подвес",$P43="Брендирование/оклейка"),
"статический"),"")</f>
        <v/>
      </c>
      <c r="S43" s="59" t="n"/>
      <c r="T43" s="60" t="n"/>
      <c r="U43" s="60" t="n"/>
      <c r="V43" s="60">
        <f>
IF(P43="Видео",
"цифровой постер/ролик",
IF(ISNUMBER(MATCH(Q43,{"короб световой","короб световой | лайтбокс","короб световой | кристалайт","лайтбокс","лайт бокс","кристалайт","LB","lightbox"},)),
"бэклит",
IF(P43="Брендирование/оклейка",
"перфарированная пленка/самоклейка",
IF(P43="Экспонирование",
"под запрос",
IF(P43="Подвес",
"баннер/ткань",
"")))))</f>
        <v/>
      </c>
      <c r="W43" s="59" t="n"/>
      <c r="X43" s="59" t="n"/>
      <c r="Y43" s="59" t="n"/>
      <c r="Z43" s="61" t="n"/>
      <c r="AA43" s="61" t="n"/>
      <c r="AB43" s="61">
        <f>IF(BL43&gt;0,Z43,0)</f>
        <v/>
      </c>
      <c r="AC43" s="59" t="n"/>
      <c r="AD43" s="59" t="n"/>
      <c r="AE43" s="59" t="n"/>
      <c r="AF43" s="59" t="n"/>
      <c r="AG43" s="59" t="n"/>
      <c r="AH43" s="59" t="n"/>
      <c r="AI43" s="59" t="n"/>
      <c r="AJ43" s="59" t="n"/>
      <c r="AK43" s="59" t="n"/>
      <c r="AL43" s="62">
        <f>IFERROR(IF(OR(R43="статический",R43="динамический",R43="нестандартный",R43="",R43=""),"-",IF(AND(AH43="-",AI43="-"),"-",AK43*3600/AH43*AI43)),"-")</f>
        <v/>
      </c>
      <c r="AM43" s="62">
        <f>IFERROR(IF(OR(R43="статический",R43="динамический",R43="",R43="", R43="BTL",R43="нестандартный"),"-",AG43*AI43*AL43/60),"-")</f>
        <v/>
      </c>
      <c r="AN43" s="63">
        <f>IFERROR(IF(AH43="","-",AG43*AI43/AH43),"-")</f>
        <v/>
      </c>
      <c r="AO43" s="59">
        <f>IFERROR(IF(OR($R43="статический",$R43="динамический",$R43="",$R43="",$R43="BTL",$R43="нестандартный"),"-",$AL43*$AY43),"-")</f>
        <v/>
      </c>
      <c r="AP43" s="62">
        <f>IFERROR(IF(OR($R43="статический",$R43="динамический",$R43="",$R43="",$R43="BTL",$R43="нестандартный"),"-",$AM43*AY43),"-")</f>
        <v/>
      </c>
      <c r="AQ43" s="64" t="n"/>
      <c r="AR43" s="61" t="n"/>
      <c r="AS43" s="61" t="n"/>
      <c r="AT43" s="61" t="n"/>
      <c r="AU43" s="65" t="n"/>
      <c r="AV43" s="124">
        <f>IFERROR(DR43/AT43*1000,"n/a")</f>
        <v/>
      </c>
      <c r="AW43" s="67" t="n"/>
      <c r="AX43" s="67" t="n"/>
      <c r="AY43" s="43">
        <f>IFERROR(IF(OR($AW43="",$AX43=""),"",_xlfn.DAYS($AX43+1,$AW43)),"")</f>
        <v/>
      </c>
      <c r="AZ43" s="68">
        <f t="array" ref="AZ43">
_xlfn.LET(_xlpm.COEFF,
IF($AW43+$AX43=0,0,IF(MAX(MIN($AX43,EOMONTH(AZ$15,0))-MAX($AW43,AZ$15)+1,)&gt;0,1,0)),
_xlfn.IFS(
$ES43="LisChannel",
_xlpm.COEFF*
INDEX({1;1;1.2;1.2;1;1;1;1;1.2;1.2;1.2;1.2},
MATCH(MONTH(AZ$15),
{1,2,3,4,5,6,7,8,9,10,11,12})),
CONCATENATE($ES43," ",$L43)="RussOutdoor метро",
_xlpm.COEFF*
INDEX({0.8;0.9;1.1;1.1;1;1;1;1;1.1;1.1;1.1;1.1},
MATCH(MONTH(AZ$15),
{1,2,3,4,5,6,7,8,9,10,11,12})),
$ES43&lt;&gt;"LisChannel",
_xlpm.COEFF,
$ES43&lt;&gt;"RussOutdoor",
_xlpm.COEFF))</f>
        <v/>
      </c>
      <c r="BA43" s="68">
        <f t="array" ref="BA43">
_xlfn.LET(_xlpm.COEFF,
IF($AW43+$AX43=0,0,IF(MAX(MIN($AX43,EOMONTH(BA$15,0))-MAX($AW43,BA$15)+1,)&gt;0,1,0)),
_xlfn.IFS(
$ES43="LisChannel",
_xlpm.COEFF*
INDEX({1;1;1.2;1.2;1;1;1;1;1.2;1.2;1.2;1.2},
MATCH(MONTH(BA$15),
{1,2,3,4,5,6,7,8,9,10,11,12})),
CONCATENATE($ES43," ",$L43)="RussOutdoor метро",
_xlpm.COEFF*
INDEX({0.8;0.9;1.1;1.1;1;1;1;1;1.1;1.1;1.1;1.1},
MATCH(MONTH(BA$15),
{1,2,3,4,5,6,7,8,9,10,11,12})),
$ES43&lt;&gt;"LisChannel",
_xlpm.COEFF,
$ES43&lt;&gt;"RussOutdoor",
_xlpm.COEFF))</f>
        <v/>
      </c>
      <c r="BB43" s="68">
        <f t="array" ref="BB43">
_xlfn.LET(_xlpm.COEFF,
IF($AW43+$AX43=0,0,IF(MAX(MIN($AX43,EOMONTH(BB$15,0))-MAX($AW43,BB$15)+1,)&gt;0,1,0)),
_xlfn.IFS(
$ES43="LisChannel",
_xlpm.COEFF*
INDEX({1;1;1.2;1.2;1;1;1;1;1.2;1.2;1.2;1.2},
MATCH(MONTH(BB$15),
{1,2,3,4,5,6,7,8,9,10,11,12})),
CONCATENATE($ES43," ",$L43)="RussOutdoor метро",
_xlpm.COEFF*
INDEX({0.8;0.9;1.1;1.1;1;1;1;1;1.1;1.1;1.1;1.1},
MATCH(MONTH(BB$15),
{1,2,3,4,5,6,7,8,9,10,11,12})),
$ES43&lt;&gt;"LisChannel",
_xlpm.COEFF,
$ES43&lt;&gt;"RussOutdoor",
_xlpm.COEFF))</f>
        <v/>
      </c>
      <c r="BC43" s="68">
        <f t="array" ref="BC43">
_xlfn.LET(_xlpm.COEFF,
IF($AW43+$AX43=0,0,IF(MAX(MIN($AX43,EOMONTH(BC$15,0))-MAX($AW43,BC$15)+1,)&gt;0,1,0)),
_xlfn.IFS(
$ES43="LisChannel",
_xlpm.COEFF*
INDEX({1;1;1.2;1.2;1;1;1;1;1.2;1.2;1.2;1.2},
MATCH(MONTH(BC$15),
{1,2,3,4,5,6,7,8,9,10,11,12})),
CONCATENATE($ES43," ",$L43)="RussOutdoor метро",
_xlpm.COEFF*
INDEX({0.8;0.9;1.1;1.1;1;1;1;1;1.1;1.1;1.1;1.1},
MATCH(MONTH(BC$15),
{1,2,3,4,5,6,7,8,9,10,11,12})),
$ES43&lt;&gt;"LisChannel",
_xlpm.COEFF,
$ES43&lt;&gt;"RussOutdoor",
_xlpm.COEFF))</f>
        <v/>
      </c>
      <c r="BD43" s="68">
        <f t="array" ref="BD43">
_xlfn.LET(_xlpm.COEFF,
IF($AW43+$AX43=0,0,IF(MAX(MIN($AX43,EOMONTH(BD$15,0))-MAX($AW43,BD$15)+1,)&gt;0,1,0)),
_xlfn.IFS(
$ES43="LisChannel",
_xlpm.COEFF*
INDEX({1;1;1.2;1.2;1;1;1;1;1.2;1.2;1.2;1.2},
MATCH(MONTH(BD$15),
{1,2,3,4,5,6,7,8,9,10,11,12})),
CONCATENATE($ES43," ",$L43)="RussOutdoor метро",
_xlpm.COEFF*
INDEX({0.8;0.9;1.1;1.1;1;1;1;1;1.1;1.1;1.1;1.1},
MATCH(MONTH(BD$15),
{1,2,3,4,5,6,7,8,9,10,11,12})),
$ES43&lt;&gt;"LisChannel",
_xlpm.COEFF,
$ES43&lt;&gt;"RussOutdoor",
_xlpm.COEFF))</f>
        <v/>
      </c>
      <c r="BE43" s="68">
        <f t="array" ref="BE43">
_xlfn.LET(_xlpm.COEFF,
IF($AW43+$AX43=0,0,IF(MAX(MIN($AX43,EOMONTH(BE$15,0))-MAX($AW43,BE$15)+1,)&gt;0,1,0)),
_xlfn.IFS(
$ES43="LisChannel",
_xlpm.COEFF*
INDEX({1;1;1.2;1.2;1;1;1;1;1.2;1.2;1.2;1.2},
MATCH(MONTH(BE$15),
{1,2,3,4,5,6,7,8,9,10,11,12})),
CONCATENATE($ES43," ",$L43)="RussOutdoor метро",
_xlpm.COEFF*
INDEX({0.8;0.9;1.1;1.1;1;1;1;1;1.1;1.1;1.1;1.1},
MATCH(MONTH(BE$15),
{1,2,3,4,5,6,7,8,9,10,11,12})),
$ES43&lt;&gt;"LisChannel",
_xlpm.COEFF,
$ES43&lt;&gt;"RussOutdoor",
_xlpm.COEFF))</f>
        <v/>
      </c>
      <c r="BF43" s="68">
        <f t="array" ref="BF43">
_xlfn.LET(_xlpm.COEFF,
IF($AW43+$AX43=0,0,IF(MAX(MIN($AX43,EOMONTH(BF$15,0))-MAX($AW43,BF$15)+1,)&gt;0,1,0)),
_xlfn.IFS(
$ES43="LisChannel",
_xlpm.COEFF*
INDEX({1;1;1.2;1.2;1;1;1;1;1.2;1.2;1.2;1.2},
MATCH(MONTH(BF$15),
{1,2,3,4,5,6,7,8,9,10,11,12})),
CONCATENATE($ES43," ",$L43)="RussOutdoor метро",
_xlpm.COEFF*
INDEX({0.8;0.9;1.1;1.1;1;1;1;1;1.1;1.1;1.1;1.1},
MATCH(MONTH(BF$15),
{1,2,3,4,5,6,7,8,9,10,11,12})),
$ES43&lt;&gt;"LisChannel",
_xlpm.COEFF,
$ES43&lt;&gt;"RussOutdoor",
_xlpm.COEFF))</f>
        <v/>
      </c>
      <c r="BG43" s="68">
        <f t="array" ref="BG43">
_xlfn.LET(_xlpm.COEFF,
IF($AW43+$AX43=0,0,IF(MAX(MIN($AX43,EOMONTH(BG$15,0))-MAX($AW43,BG$15)+1,)&gt;0,1,0)),
_xlfn.IFS(
$ES43="LisChannel",
_xlpm.COEFF*
INDEX({1;1;1.2;1.2;1;1;1;1;1.2;1.2;1.2;1.2},
MATCH(MONTH(BG$15),
{1,2,3,4,5,6,7,8,9,10,11,12})),
CONCATENATE($ES43," ",$L43)="RussOutdoor метро",
_xlpm.COEFF*
INDEX({0.8;0.9;1.1;1.1;1;1;1;1;1.1;1.1;1.1;1.1},
MATCH(MONTH(BG$15),
{1,2,3,4,5,6,7,8,9,10,11,12})),
$ES43&lt;&gt;"LisChannel",
_xlpm.COEFF,
$ES43&lt;&gt;"RussOutdoor",
_xlpm.COEFF))</f>
        <v/>
      </c>
      <c r="BH43" s="68">
        <f t="array" ref="BH43">
_xlfn.LET(_xlpm.COEFF,
IF($AW43+$AX43=0,0,IF(MAX(MIN($AX43,EOMONTH(BH$15,0))-MAX($AW43,BH$15)+1,)&gt;0,1,0)),
_xlfn.IFS(
$ES43="LisChannel",
_xlpm.COEFF*
INDEX({1;1;1.2;1.2;1;1;1;1;1.2;1.2;1.2;1.2},
MATCH(MONTH(BH$15),
{1,2,3,4,5,6,7,8,9,10,11,12})),
CONCATENATE($ES43," ",$L43)="RussOutdoor метро",
_xlpm.COEFF*
INDEX({0.8;0.9;1.1;1.1;1;1;1;1;1.1;1.1;1.1;1.1},
MATCH(MONTH(BH$15),
{1,2,3,4,5,6,7,8,9,10,11,12})),
$ES43&lt;&gt;"LisChannel",
_xlpm.COEFF,
$ES43&lt;&gt;"RussOutdoor",
_xlpm.COEFF))</f>
        <v/>
      </c>
      <c r="BI43" s="68">
        <f t="array" ref="BI43">
_xlfn.LET(_xlpm.COEFF,
IF($AW43+$AX43=0,0,IF(MAX(MIN($AX43,EOMONTH(BI$15,0))-MAX($AW43,BI$15)+1,)&gt;0,1,0)),
_xlfn.IFS(
$ES43="LisChannel",
_xlpm.COEFF*
INDEX({1;1;1.2;1.2;1;1;1;1;1.2;1.2;1.2;1.2},
MATCH(MONTH(BI$15),
{1,2,3,4,5,6,7,8,9,10,11,12})),
CONCATENATE($ES43," ",$L43)="RussOutdoor метро",
_xlpm.COEFF*
INDEX({0.8;0.9;1.1;1.1;1;1;1;1;1.1;1.1;1.1;1.1},
MATCH(MONTH(BI$15),
{1,2,3,4,5,6,7,8,9,10,11,12})),
$ES43&lt;&gt;"LisChannel",
_xlpm.COEFF,
$ES43&lt;&gt;"RussOutdoor",
_xlpm.COEFF))</f>
        <v/>
      </c>
      <c r="BJ43" s="68">
        <f t="array" ref="BJ43">
_xlfn.LET(_xlpm.COEFF,
IF($AW43+$AX43=0,0,IF(MAX(MIN($AX43,EOMONTH(BJ$15,0))-MAX($AW43,BJ$15)+1,)&gt;0,1,0)),
_xlfn.IFS(
$ES43="LisChannel",
_xlpm.COEFF*
INDEX({1;1;1.2;1.2;1;1;1;1;1.2;1.2;1.2;1.2},
MATCH(MONTH(BJ$15),
{1,2,3,4,5,6,7,8,9,10,11,12})),
CONCATENATE($ES43," ",$L43)="RussOutdoor метро",
_xlpm.COEFF*
INDEX({0.8;0.9;1.1;1.1;1;1;1;1;1.1;1.1;1.1;1.1},
MATCH(MONTH(BJ$15),
{1,2,3,4,5,6,7,8,9,10,11,12})),
$ES43&lt;&gt;"LisChannel",
_xlpm.COEFF,
$ES43&lt;&gt;"RussOutdoor",
_xlpm.COEFF))</f>
        <v/>
      </c>
      <c r="BK43" s="68">
        <f t="array" ref="BK43">
_xlfn.LET(_xlpm.COEFF,
IF($AW43+$AX43=0,0,IF(MAX(MIN($AX43,EOMONTH(BK$15,0))-MAX($AW43,BK$15)+1,)&gt;0,1,0)),
_xlfn.IFS(
$ES43="LisChannel",
_xlpm.COEFF*
INDEX({1;1;1.2;1.2;1;1;1;1;1.2;1.2;1.2;1.2},
MATCH(MONTH(BK$15),
{1,2,3,4,5,6,7,8,9,10,11,12})),
CONCATENATE($ES43," ",$L43)="RussOutdoor метро",
_xlpm.COEFF*
INDEX({0.8;0.9;1.1;1.1;1;1;1;1;1.1;1.1;1.1;1.1},
MATCH(MONTH(BK$15),
{1,2,3,4,5,6,7,8,9,10,11,12})),
$ES43&lt;&gt;"LisChannel",
_xlpm.COEFF,
$ES43&lt;&gt;"RussOutdoor",
_xlpm.COEFF))</f>
        <v/>
      </c>
      <c r="BL43" s="62">
        <f>COUNTIFS($AZ43:$BK43,"&gt;0")</f>
        <v/>
      </c>
      <c r="BM43" s="65" t="n"/>
      <c r="BN43" s="125">
        <f>$DJ43</f>
        <v/>
      </c>
      <c r="BO43" s="63">
        <f>$DQ43</f>
        <v/>
      </c>
      <c r="BP43" s="125">
        <f>
IFERROR(
IF($BL43=0,0,
$BN43*(1-$BO43)),
0)</f>
        <v/>
      </c>
      <c r="BQ43" s="125">
        <f t="array" ref="BQ43">
IFERROR(
_xlfn.IFS(
$DH43="день_1",
$BP43*$BL43/($AX43-$AW43+1)*AZ43*(DAY(EOMONTH(AZ$15,0))),
$DH43="день_2",
$BP43/30*MAX(MIN($AX43,EOMONTH(AZ$15,0))-MAX($AW43,AZ$15)+1,),
$DH43="раб.день",
$BP43/30*(IFERROR(
_xlfn.LET(_xlpm.VD,
CHOOSE(
{1;2;3;4;5;6;7;8;9;10;11;12;13;14;15;16;17;18},
45658,45659,45660,45661,45662,45663,45664,45665,45711,45724,45778,45779,45785,45786,45820,45821,45965,46022),
_xlfn.LET(_xlpm.DD,
MAX(MIN($AX43,EOMONTH(AZ$15,0))-MAX($AW43,AZ$15),),
_xlfn.IFS(
AND(MONTH($AW43)=MONTH(AZ$15),MONTH($AX43)&lt;&gt;MONTH(AZ$15)),
NETWORKDAYS.INTL($AW43,$AW43+_xlpm.DD,1,_xlpm.VD),
AND(MONTH($AW43)&lt;&gt;MONTH(AZ$15),MONTH($AX43)=MONTH(AZ$15)),
NETWORKDAYS.INTL(($AX43)-_xlpm.DD,$AX43,1,_xlpm.VD),
AND(MONTH($AW43)&lt;MONTH(AZ$15),MONTH($AX43)&gt;MONTH(AZ$15)),
NETWORKDAYS.INTL((EOMONTH(AZ$15-1,1))-_xlpm.DD,EOMONTH(AZ$15-1,1),1,_xlpm.VD),
AND(MONTH($AW43)=MONTH(AZ$15),MONTH($AX43)=MONTH(AZ$15)),
NETWORKDAYS.INTL($AW43,$AX43,1,_xlpm.VD)))),0)),
$DH43="месяц",
$BP43*AZ43,
$DH43="неделя",
$BP43*AZ43/7*(ROUNDUP((DAY(EOMONTH(AZ$15,0)))/4,0))),
0)</f>
        <v/>
      </c>
      <c r="BR43" s="125">
        <f t="array" ref="BR43">
IFERROR(
_xlfn.IFS(
$DH43="день_1",
$BP43*$BL43/($AX43-$AW43+1)*BA43*(DAY(EOMONTH(BA$15,0))),
$DH43="день_2",
$BP43/30*MAX(MIN($AX43,EOMONTH(BA$15,0))-MAX($AW43,BA$15)+1,),
$DH43="раб.день",
$BP43/30*(IFERROR(
_xlfn.LET(_xlpm.VD,
CHOOSE(
{1;2;3;4;5;6;7;8;9;10;11;12;13;14;15;16;17;18},
45658,45659,45660,45661,45662,45663,45664,45665,45711,45724,45778,45779,45785,45786,45820,45821,45965,46022),
_xlfn.LET(_xlpm.DD,
MAX(MIN($AX43,EOMONTH(BA$15,0))-MAX($AW43,BA$15),),
_xlfn.IFS(
AND(MONTH($AW43)=MONTH(BA$15),MONTH($AX43)&lt;&gt;MONTH(BA$15)),
NETWORKDAYS.INTL($AW43,$AW43+_xlpm.DD,1,_xlpm.VD),
AND(MONTH($AW43)&lt;&gt;MONTH(BA$15),MONTH($AX43)=MONTH(BA$15)),
NETWORKDAYS.INTL(($AX43)-_xlpm.DD,$AX43,1,_xlpm.VD),
AND(MONTH($AW43)&lt;MONTH(BA$15),MONTH($AX43)&gt;MONTH(BA$15)),
NETWORKDAYS.INTL((EOMONTH(BA$15-1,1))-_xlpm.DD,EOMONTH(BA$15-1,1),1,_xlpm.VD),
AND(MONTH($AW43)=MONTH(BA$15),MONTH($AX43)=MONTH(BA$15)),
NETWORKDAYS.INTL($AW43,$AX43,1,_xlpm.VD)))),0)),
$DH43="месяц",
$BP43*BA43,
$DH43="неделя",
$BP43*BA43/7*(ROUNDUP((DAY(EOMONTH(BA$15,0)))/4,0))),
0)</f>
        <v/>
      </c>
      <c r="BS43" s="125">
        <f t="array" ref="BS43">
IFERROR(
_xlfn.IFS(
$DH43="день_1",
$BP43*$BL43/($AX43-$AW43+1)*BB43*(DAY(EOMONTH(BB$15,0))),
$DH43="день_2",
$BP43/30*MAX(MIN($AX43,EOMONTH(BB$15,0))-MAX($AW43,BB$15)+1,),
$DH43="раб.день",
$BP43/30*(IFERROR(
_xlfn.LET(_xlpm.VD,
CHOOSE(
{1;2;3;4;5;6;7;8;9;10;11;12;13;14;15;16;17;18},
45658,45659,45660,45661,45662,45663,45664,45665,45711,45724,45778,45779,45785,45786,45820,45821,45965,46022),
_xlfn.LET(_xlpm.DD,
MAX(MIN($AX43,EOMONTH(BB$15,0))-MAX($AW43,BB$15),),
_xlfn.IFS(
AND(MONTH($AW43)=MONTH(BB$15),MONTH($AX43)&lt;&gt;MONTH(BB$15)),
NETWORKDAYS.INTL($AW43,$AW43+_xlpm.DD,1,_xlpm.VD),
AND(MONTH($AW43)&lt;&gt;MONTH(BB$15),MONTH($AX43)=MONTH(BB$15)),
NETWORKDAYS.INTL(($AX43)-_xlpm.DD,$AX43,1,_xlpm.VD),
AND(MONTH($AW43)&lt;MONTH(BB$15),MONTH($AX43)&gt;MONTH(BB$15)),
NETWORKDAYS.INTL((EOMONTH(BB$15-1,1))-_xlpm.DD,EOMONTH(BB$15-1,1),1,_xlpm.VD),
AND(MONTH($AW43)=MONTH(BB$15),MONTH($AX43)=MONTH(BB$15)),
NETWORKDAYS.INTL($AW43,$AX43,1,_xlpm.VD)))),0)),
$DH43="месяц",
$BP43*BB43,
$DH43="неделя",
$BP43*BB43/7*(ROUNDUP((DAY(EOMONTH(BB$15,0)))/4,0))),
0)</f>
        <v/>
      </c>
      <c r="BT43" s="125">
        <f t="array" ref="BT43">
IFERROR(
_xlfn.IFS(
$DH43="день_1",
$BP43*$BL43/($AX43-$AW43+1)*BC43*(DAY(EOMONTH(BC$15,0))),
$DH43="день_2",
$BP43/30*MAX(MIN($AX43,EOMONTH(BC$15,0))-MAX($AW43,BC$15)+1,),
$DH43="раб.день",
$BP43/30*(IFERROR(
_xlfn.LET(_xlpm.VD,
CHOOSE(
{1;2;3;4;5;6;7;8;9;10;11;12;13;14;15;16;17;18},
45658,45659,45660,45661,45662,45663,45664,45665,45711,45724,45778,45779,45785,45786,45820,45821,45965,46022),
_xlfn.LET(_xlpm.DD,
MAX(MIN($AX43,EOMONTH(BC$15,0))-MAX($AW43,BC$15),),
_xlfn.IFS(
AND(MONTH($AW43)=MONTH(BC$15),MONTH($AX43)&lt;&gt;MONTH(BC$15)),
NETWORKDAYS.INTL($AW43,$AW43+_xlpm.DD,1,_xlpm.VD),
AND(MONTH($AW43)&lt;&gt;MONTH(BC$15),MONTH($AX43)=MONTH(BC$15)),
NETWORKDAYS.INTL(($AX43)-_xlpm.DD,$AX43,1,_xlpm.VD),
AND(MONTH($AW43)&lt;MONTH(BC$15),MONTH($AX43)&gt;MONTH(BC$15)),
NETWORKDAYS.INTL((EOMONTH(BC$15-1,1))-_xlpm.DD,EOMONTH(BC$15-1,1),1,_xlpm.VD),
AND(MONTH($AW43)=MONTH(BC$15),MONTH($AX43)=MONTH(BC$15)),
NETWORKDAYS.INTL($AW43,$AX43,1,_xlpm.VD)))),0)),
$DH43="месяц",
$BP43*BC43,
$DH43="неделя",
$BP43*BC43/7*(ROUNDUP((DAY(EOMONTH(BC$15,0)))/4,0))),
0)</f>
        <v/>
      </c>
      <c r="BU43" s="125">
        <f t="array" ref="BU43">
IFERROR(
_xlfn.IFS(
$DH43="день_1",
$BP43*$BL43/($AX43-$AW43+1)*BD43*(DAY(EOMONTH(BD$15,0))),
$DH43="день_2",
$BP43/30*MAX(MIN($AX43,EOMONTH(BD$15,0))-MAX($AW43,BD$15)+1,),
$DH43="раб.день",
$BP43/30*(IFERROR(
_xlfn.LET(_xlpm.VD,
CHOOSE(
{1;2;3;4;5;6;7;8;9;10;11;12;13;14;15;16;17;18},
45658,45659,45660,45661,45662,45663,45664,45665,45711,45724,45778,45779,45785,45786,45820,45821,45965,46022),
_xlfn.LET(_xlpm.DD,
MAX(MIN($AX43,EOMONTH(BD$15,0))-MAX($AW43,BD$15),),
_xlfn.IFS(
AND(MONTH($AW43)=MONTH(BD$15),MONTH($AX43)&lt;&gt;MONTH(BD$15)),
NETWORKDAYS.INTL($AW43,$AW43+_xlpm.DD,1,_xlpm.VD),
AND(MONTH($AW43)&lt;&gt;MONTH(BD$15),MONTH($AX43)=MONTH(BD$15)),
NETWORKDAYS.INTL(($AX43)-_xlpm.DD,$AX43,1,_xlpm.VD),
AND(MONTH($AW43)&lt;MONTH(BD$15),MONTH($AX43)&gt;MONTH(BD$15)),
NETWORKDAYS.INTL((EOMONTH(BD$15-1,1))-_xlpm.DD,EOMONTH(BD$15-1,1),1,_xlpm.VD),
AND(MONTH($AW43)=MONTH(BD$15),MONTH($AX43)=MONTH(BD$15)),
NETWORKDAYS.INTL($AW43,$AX43,1,_xlpm.VD)))),0)),
$DH43="месяц",
$BP43*BD43,
$DH43="неделя",
$BP43*BD43/7*(ROUNDUP((DAY(EOMONTH(BD$15,0)))/4,0))),
0)</f>
        <v/>
      </c>
      <c r="BV43" s="125">
        <f t="array" ref="BV43">
IFERROR(
_xlfn.IFS(
$DH43="день_1",
$BP43*$BL43/($AX43-$AW43+1)*BE43*(DAY(EOMONTH(BE$15,0))),
$DH43="день_2",
$BP43/30*MAX(MIN($AX43,EOMONTH(BE$15,0))-MAX($AW43,BE$15)+1,),
$DH43="раб.день",
$BP43/30*(IFERROR(
_xlfn.LET(_xlpm.VD,
CHOOSE(
{1;2;3;4;5;6;7;8;9;10;11;12;13;14;15;16;17;18},
45658,45659,45660,45661,45662,45663,45664,45665,45711,45724,45778,45779,45785,45786,45820,45821,45965,46022),
_xlfn.LET(_xlpm.DD,
MAX(MIN($AX43,EOMONTH(BE$15,0))-MAX($AW43,BE$15),),
_xlfn.IFS(
AND(MONTH($AW43)=MONTH(BE$15),MONTH($AX43)&lt;&gt;MONTH(BE$15)),
NETWORKDAYS.INTL($AW43,$AW43+_xlpm.DD,1,_xlpm.VD),
AND(MONTH($AW43)&lt;&gt;MONTH(BE$15),MONTH($AX43)=MONTH(BE$15)),
NETWORKDAYS.INTL(($AX43)-_xlpm.DD,$AX43,1,_xlpm.VD),
AND(MONTH($AW43)&lt;MONTH(BE$15),MONTH($AX43)&gt;MONTH(BE$15)),
NETWORKDAYS.INTL((EOMONTH(BE$15-1,1))-_xlpm.DD,EOMONTH(BE$15-1,1),1,_xlpm.VD),
AND(MONTH($AW43)=MONTH(BE$15),MONTH($AX43)=MONTH(BE$15)),
NETWORKDAYS.INTL($AW43,$AX43,1,_xlpm.VD)))),0)),
$DH43="месяц",
$BP43*BE43,
$DH43="неделя",
$BP43*BE43/7*(ROUNDUP((DAY(EOMONTH(BE$15,0)))/4,0))),
0)</f>
        <v/>
      </c>
      <c r="BW43" s="125">
        <f t="array" ref="BW43">
IFERROR(
_xlfn.IFS(
$DH43="день_1",
$BP43*$BL43/($AX43-$AW43+1)*BF43*(DAY(EOMONTH(BF$15,0))),
$DH43="день_2",
$BP43/30*MAX(MIN($AX43,EOMONTH(BF$15,0))-MAX($AW43,BF$15)+1,),
$DH43="раб.день",
$BP43/30*(IFERROR(
_xlfn.LET(_xlpm.VD,
CHOOSE(
{1;2;3;4;5;6;7;8;9;10;11;12;13;14;15;16;17;18},
45658,45659,45660,45661,45662,45663,45664,45665,45711,45724,45778,45779,45785,45786,45820,45821,45965,46022),
_xlfn.LET(_xlpm.DD,
MAX(MIN($AX43,EOMONTH(BF$15,0))-MAX($AW43,BF$15),),
_xlfn.IFS(
AND(MONTH($AW43)=MONTH(BF$15),MONTH($AX43)&lt;&gt;MONTH(BF$15)),
NETWORKDAYS.INTL($AW43,$AW43+_xlpm.DD,1,_xlpm.VD),
AND(MONTH($AW43)&lt;&gt;MONTH(BF$15),MONTH($AX43)=MONTH(BF$15)),
NETWORKDAYS.INTL(($AX43)-_xlpm.DD,$AX43,1,_xlpm.VD),
AND(MONTH($AW43)&lt;MONTH(BF$15),MONTH($AX43)&gt;MONTH(BF$15)),
NETWORKDAYS.INTL((EOMONTH(BF$15-1,1))-_xlpm.DD,EOMONTH(BF$15-1,1),1,_xlpm.VD),
AND(MONTH($AW43)=MONTH(BF$15),MONTH($AX43)=MONTH(BF$15)),
NETWORKDAYS.INTL($AW43,$AX43,1,_xlpm.VD)))),0)),
$DH43="месяц",
$BP43*BF43,
$DH43="неделя",
$BP43*BF43/7*(ROUNDUP((DAY(EOMONTH(BF$15,0)))/4,0))),
0)</f>
        <v/>
      </c>
      <c r="BX43" s="125">
        <f t="array" ref="BX43">
IFERROR(
_xlfn.IFS(
$DH43="день_1",
$BP43*$BL43/($AX43-$AW43+1)*BG43*(DAY(EOMONTH(BG$15,0))),
$DH43="день_2",
$BP43/30*MAX(MIN($AX43,EOMONTH(BG$15,0))-MAX($AW43,BG$15)+1,),
$DH43="раб.день",
$BP43/30*(IFERROR(
_xlfn.LET(_xlpm.VD,
CHOOSE(
{1;2;3;4;5;6;7;8;9;10;11;12;13;14;15;16;17;18},
45658,45659,45660,45661,45662,45663,45664,45665,45711,45724,45778,45779,45785,45786,45820,45821,45965,46022),
_xlfn.LET(_xlpm.DD,
MAX(MIN($AX43,EOMONTH(BG$15,0))-MAX($AW43,BG$15),),
_xlfn.IFS(
AND(MONTH($AW43)=MONTH(BG$15),MONTH($AX43)&lt;&gt;MONTH(BG$15)),
NETWORKDAYS.INTL($AW43,$AW43+_xlpm.DD,1,_xlpm.VD),
AND(MONTH($AW43)&lt;&gt;MONTH(BG$15),MONTH($AX43)=MONTH(BG$15)),
NETWORKDAYS.INTL(($AX43)-_xlpm.DD,$AX43,1,_xlpm.VD),
AND(MONTH($AW43)&lt;MONTH(BG$15),MONTH($AX43)&gt;MONTH(BG$15)),
NETWORKDAYS.INTL((EOMONTH(BG$15-1,1))-_xlpm.DD,EOMONTH(BG$15-1,1),1,_xlpm.VD),
AND(MONTH($AW43)=MONTH(BG$15),MONTH($AX43)=MONTH(BG$15)),
NETWORKDAYS.INTL($AW43,$AX43,1,_xlpm.VD)))),0)),
$DH43="месяц",
$BP43*BG43,
$DH43="неделя",
$BP43*BG43/7*(ROUNDUP((DAY(EOMONTH(BG$15,0)))/4,0))),
0)</f>
        <v/>
      </c>
      <c r="BY43" s="125">
        <f t="array" ref="BY43">
IFERROR(
_xlfn.IFS(
$DH43="день_1",
$BP43*$BL43/($AX43-$AW43+1)*BH43*(DAY(EOMONTH(BH$15,0))),
$DH43="день_2",
$BP43/30*MAX(MIN($AX43,EOMONTH(BH$15,0))-MAX($AW43,BH$15)+1,),
$DH43="раб.день",
$BP43/30*(IFERROR(
_xlfn.LET(_xlpm.VD,
CHOOSE(
{1;2;3;4;5;6;7;8;9;10;11;12;13;14;15;16;17;18},
45658,45659,45660,45661,45662,45663,45664,45665,45711,45724,45778,45779,45785,45786,45820,45821,45965,46022),
_xlfn.LET(_xlpm.DD,
MAX(MIN($AX43,EOMONTH(BH$15,0))-MAX($AW43,BH$15),),
_xlfn.IFS(
AND(MONTH($AW43)=MONTH(BH$15),MONTH($AX43)&lt;&gt;MONTH(BH$15)),
NETWORKDAYS.INTL($AW43,$AW43+_xlpm.DD,1,_xlpm.VD),
AND(MONTH($AW43)&lt;&gt;MONTH(BH$15),MONTH($AX43)=MONTH(BH$15)),
NETWORKDAYS.INTL(($AX43)-_xlpm.DD,$AX43,1,_xlpm.VD),
AND(MONTH($AW43)&lt;MONTH(BH$15),MONTH($AX43)&gt;MONTH(BH$15)),
NETWORKDAYS.INTL((EOMONTH(BH$15-1,1))-_xlpm.DD,EOMONTH(BH$15-1,1),1,_xlpm.VD),
AND(MONTH($AW43)=MONTH(BH$15),MONTH($AX43)=MONTH(BH$15)),
NETWORKDAYS.INTL($AW43,$AX43,1,_xlpm.VD)))),0)),
$DH43="месяц",
$BP43*BH43,
$DH43="неделя",
$BP43*BH43/7*(ROUNDUP((DAY(EOMONTH(BH$15,0)))/4,0))),
0)</f>
        <v/>
      </c>
      <c r="BZ43" s="125">
        <f t="array" ref="BZ43">
IFERROR(
_xlfn.IFS(
$DH43="день_1",
$BP43*$BL43/($AX43-$AW43+1)*BI43*(DAY(EOMONTH(BI$15,0))),
$DH43="день_2",
$BP43/30*MAX(MIN($AX43,EOMONTH(BI$15,0))-MAX($AW43,BI$15)+1,),
$DH43="раб.день",
$BP43/30*(IFERROR(
_xlfn.LET(_xlpm.VD,
CHOOSE(
{1;2;3;4;5;6;7;8;9;10;11;12;13;14;15;16;17;18},
45658,45659,45660,45661,45662,45663,45664,45665,45711,45724,45778,45779,45785,45786,45820,45821,45965,46022),
_xlfn.LET(_xlpm.DD,
MAX(MIN($AX43,EOMONTH(BI$15,0))-MAX($AW43,BI$15),),
_xlfn.IFS(
AND(MONTH($AW43)=MONTH(BI$15),MONTH($AX43)&lt;&gt;MONTH(BI$15)),
NETWORKDAYS.INTL($AW43,$AW43+_xlpm.DD,1,_xlpm.VD),
AND(MONTH($AW43)&lt;&gt;MONTH(BI$15),MONTH($AX43)=MONTH(BI$15)),
NETWORKDAYS.INTL(($AX43)-_xlpm.DD,$AX43,1,_xlpm.VD),
AND(MONTH($AW43)&lt;MONTH(BI$15),MONTH($AX43)&gt;MONTH(BI$15)),
NETWORKDAYS.INTL((EOMONTH(BI$15-1,1))-_xlpm.DD,EOMONTH(BI$15-1,1),1,_xlpm.VD),
AND(MONTH($AW43)=MONTH(BI$15),MONTH($AX43)=MONTH(BI$15)),
NETWORKDAYS.INTL($AW43,$AX43,1,_xlpm.VD)))),0)),
$DH43="месяц",
$BP43*BI43,
$DH43="неделя",
$BP43*BI43/7*(ROUNDUP((DAY(EOMONTH(BI$15,0)))/4,0))),
0)</f>
        <v/>
      </c>
      <c r="CA43" s="125">
        <f t="array" ref="CA43">
IFERROR(
_xlfn.IFS(
$DH43="день_1",
$BP43*$BL43/($AX43-$AW43+1)*BJ43*(DAY(EOMONTH(BJ$15,0))),
$DH43="день_2",
$BP43/30*MAX(MIN($AX43,EOMONTH(BJ$15,0))-MAX($AW43,BJ$15)+1,),
$DH43="раб.день",
$BP43/30*(IFERROR(
_xlfn.LET(_xlpm.VD,
CHOOSE(
{1;2;3;4;5;6;7;8;9;10;11;12;13;14;15;16;17;18},
45658,45659,45660,45661,45662,45663,45664,45665,45711,45724,45778,45779,45785,45786,45820,45821,45965,46022),
_xlfn.LET(_xlpm.DD,
MAX(MIN($AX43,EOMONTH(BJ$15,0))-MAX($AW43,BJ$15),),
_xlfn.IFS(
AND(MONTH($AW43)=MONTH(BJ$15),MONTH($AX43)&lt;&gt;MONTH(BJ$15)),
NETWORKDAYS.INTL($AW43,$AW43+_xlpm.DD,1,_xlpm.VD),
AND(MONTH($AW43)&lt;&gt;MONTH(BJ$15),MONTH($AX43)=MONTH(BJ$15)),
NETWORKDAYS.INTL(($AX43)-_xlpm.DD,$AX43,1,_xlpm.VD),
AND(MONTH($AW43)&lt;MONTH(BJ$15),MONTH($AX43)&gt;MONTH(BJ$15)),
NETWORKDAYS.INTL((EOMONTH(BJ$15-1,1))-_xlpm.DD,EOMONTH(BJ$15-1,1),1,_xlpm.VD),
AND(MONTH($AW43)=MONTH(BJ$15),MONTH($AX43)=MONTH(BJ$15)),
NETWORKDAYS.INTL($AW43,$AX43,1,_xlpm.VD)))),0)),
$DH43="месяц",
$BP43*BJ43,
$DH43="неделя",
$BP43*BJ43/7*(ROUNDUP((DAY(EOMONTH(BJ$15,0)))/4,0))),
0)</f>
        <v/>
      </c>
      <c r="CB43" s="125">
        <f t="array" ref="CB43">
IFERROR(
_xlfn.IFS(
$DH43="день_1",
$BP43*$BL43/($AX43-$AW43+1)*BK43*(DAY(EOMONTH(BK$15,0))),
$DH43="день_2",
$BP43/30*MAX(MIN($AX43,EOMONTH(BK$15,0))-MAX($AW43,BK$15)+1,),
$DH43="раб.день",
$BP43/30*(IFERROR(
_xlfn.LET(_xlpm.VD,
CHOOSE(
{1;2;3;4;5;6;7;8;9;10;11;12;13;14;15;16;17;18},
45658,45659,45660,45661,45662,45663,45664,45665,45711,45724,45778,45779,45785,45786,45820,45821,45965,46022),
_xlfn.LET(_xlpm.DD,
MAX(MIN($AX43,EOMONTH(BK$15,0))-MAX($AW43,BK$15),),
_xlfn.IFS(
AND(MONTH($AW43)=MONTH(BK$15),MONTH($AX43)&lt;&gt;MONTH(BK$15)),
NETWORKDAYS.INTL($AW43,$AW43+_xlpm.DD,1,_xlpm.VD),
AND(MONTH($AW43)&lt;&gt;MONTH(BK$15),MONTH($AX43)=MONTH(BK$15)),
NETWORKDAYS.INTL(($AX43)-_xlpm.DD,$AX43,1,_xlpm.VD),
AND(MONTH($AW43)&lt;MONTH(BK$15),MONTH($AX43)&gt;MONTH(BK$15)),
NETWORKDAYS.INTL((EOMONTH(BK$15-1,1))-_xlpm.DD,EOMONTH(BK$15-1,1),1,_xlpm.VD),
AND(MONTH($AW43)=MONTH(BK$15),MONTH($AX43)=MONTH(BK$15)),
NETWORKDAYS.INTL($AW43,$AX43,1,_xlpm.VD)))),0)),
$DH43="месяц",
$BP43*BK43,
$DH43="неделя",
$BP43*BK43/7*(ROUNDUP((DAY(EOMONTH(BK$15,0)))/4,0))),
0)</f>
        <v/>
      </c>
      <c r="CC43" s="125">
        <f>SUM($BQ43:$CB43)</f>
        <v/>
      </c>
      <c r="CD43" s="126">
        <f>SUM($EH43:$EH43)</f>
        <v/>
      </c>
      <c r="CE43" s="126">
        <f>$CD43*$AB43</f>
        <v/>
      </c>
      <c r="CF43" s="126">
        <f>SUM($EK43:$EK43)</f>
        <v/>
      </c>
      <c r="CG43" s="126">
        <f>$CF43*$AB43</f>
        <v/>
      </c>
      <c r="CH43" s="126">
        <f>SUM($CC43,$CE43,$CG43)</f>
        <v/>
      </c>
      <c r="CI43" s="126">
        <f>$CH43*(1+$CM43)</f>
        <v/>
      </c>
      <c r="CJ43" s="127" t="n">
        <v>0</v>
      </c>
      <c r="CK43" s="126">
        <f>SUM($CH43:$CH43)*(1+$CJ43)</f>
        <v/>
      </c>
      <c r="CL43" s="126">
        <f>SUM($CH43:$CH43)*(1+$CM43)</f>
        <v/>
      </c>
      <c r="CM43" s="59" t="inlineStr">
        <is>
          <t>20%</t>
        </is>
      </c>
      <c r="CN43" s="59" t="n"/>
      <c r="CO43" s="72" t="n"/>
      <c r="CP43" s="59" t="n"/>
      <c r="CQ43" s="73" t="n"/>
      <c r="CR43" s="73" t="n"/>
      <c r="CS43" s="73" t="n"/>
      <c r="CT43" s="72" t="n"/>
      <c r="CU43" s="79" t="inlineStr">
        <is>
          <t> </t>
        </is>
      </c>
      <c r="CV43" s="60" t="n"/>
      <c r="CW43" s="60" t="n"/>
      <c r="CX43" s="60" t="n"/>
      <c r="CY43" s="127">
        <f>IFERROR(($CC43-$EE43)/($EE43/(1-$DQ43)),0)</f>
        <v/>
      </c>
      <c r="CZ43" s="127">
        <f>IFERROR(1-$EI43/($CE43),0)</f>
        <v/>
      </c>
      <c r="DA43" s="127">
        <f>IFERROR(1-$EL43/($CG43),0)</f>
        <v/>
      </c>
      <c r="DB43" s="126">
        <f>ROUND(IFERROR(($CI43/(1+$CM43)-$EN43),0),2)</f>
        <v/>
      </c>
      <c r="DC43" s="128" t="n"/>
      <c r="DD43" s="125" t="n"/>
      <c r="DE43" s="75" t="n">
        <v>0</v>
      </c>
      <c r="DF43" s="128" t="n"/>
      <c r="DG43" s="125">
        <f>IF($DC43=0,0,$DD43*($DC43*100%-$DE43*$DF43))*SUM($AB43:$AB43)</f>
        <v/>
      </c>
      <c r="DH43" s="129" t="inlineStr">
        <is>
          <t>месяц</t>
        </is>
      </c>
      <c r="DI43" s="130">
        <f t="array" ref="DI43">IFERROR(
IF($ES43="LisChannel",
(ROUND(((INDEX({174.625;153.888888888889;130.972222222222},MATCH($AI43,{2;3;4}),0))*$AG43*$AI43),2)),0),0)</f>
        <v/>
      </c>
      <c r="DJ43" s="130">
        <f>
_xlfn.LET(_xlpm.X,
IFERROR(
IF($ES43="НовиковТВ",
(_xlfn.LET(_xlpm.NTV,
_xlfn.LET(_xlpm.MIN,350000,
IF(SUMIFS($DI:$DI,$ES:$ES,"НовиковТВ")&lt;=_xlpm.MIN,
(SUMIFS($DI:$DI,$ES:$ES,"НовиковТВ")/(COUNTIFS($ES:$ES,"НовиковТВ")))*_xlpm.MIN/SUMIFS($DI:$DI,$ES:$ES,"НовиковТВ"),
DI43)),
_xlpm.NTV+$DG43/(1-(1-(_xlpm.NTV)*(1-$DL43)*(1-$DM43)*(1-$DN43)*(1-$DO43)*(1-$DP43)/_xlpm.NTV))))/(1+$EP43),
$DI43+$DG43/(1-(1-($DI43)*(1-$DL43)*(1-$DM43)*(1-$DN43)*(1-$DO43)*(1-$DP43)/$DI43))),
0),
_xlpm.X*(1+$CM43)*(1+$CW43)-_xlpm.X*(1+$CM43)+_xlpm.X)</f>
        <v/>
      </c>
      <c r="DK43" s="125" t="inlineStr">
        <is>
          <t>послед.</t>
        </is>
      </c>
      <c r="DL43" s="63" t="n">
        <v>0</v>
      </c>
      <c r="DM43" s="63" t="n">
        <v>0</v>
      </c>
      <c r="DN43" s="63" t="n">
        <v>0</v>
      </c>
      <c r="DO43" s="63" t="n">
        <v>0</v>
      </c>
      <c r="DP43" s="63" t="n">
        <v>0</v>
      </c>
      <c r="DQ43" s="63">
        <f t="array" ref="DQ43">IFERROR(_xlfn.IFS(
$DK43="послед.",1-(1-$DL43)*(1-$DM43)*(1-$DN43)*(1-$DO43)*(1-$DP43),
$DK43="сумм.",$DL43+$DM43+$DN43+$DO43+$DP43),
0)</f>
        <v/>
      </c>
      <c r="DR43" s="125">
        <f t="array" ref="DR43">
IFERROR(
_xlfn.IFS(
$BL43=0,
0,
$BL43&gt;0,
_xlfn.IFS($DK43="послед.",
$DJ43*(1-$DL43)*(1-$DM43)*(1-$DN43)*(1-$DO43)*(1-$DP43),
$DK43="сумм.",
$DJ43*(1-($DL43+$DM43+$DN43+$DO43+$DP43)))),0)</f>
        <v/>
      </c>
      <c r="DS43" s="125">
        <f t="array" ref="DS43">
IFERROR(_xlfn.IFS(
$DH43="день_1",
$DR43*$BL43/($AX43-$AW43+1)*AZ43*(DAY(EOMONTH(AZ$15,0))),
$DH43="день_2",
$DR43/30*MAX(MIN($AX43,EOMONTH(AZ$15,0))-MAX($AW43,AZ$15)+1,),
$DH43="раб.день",
$DR43/30*(IFERROR(
_xlfn.LET(_xlpm.VD,
CHOOSE(
{1;2;3;4;5;6;7;8;9;10;11;12;13;14;15;16;17;18},
45658,45659,45660,45661,45662,45663,45664,45665,45711,45724,45778,45779,45785,45786,45820,45821,45965,46022),
_xlfn.LET(_xlpm.DD,
MAX(MIN($AX43,EOMONTH(AZ$15,0))-MAX($AW43,AZ$15),),
_xlfn.IFS(
AND(MONTH($AW43)=MONTH(AZ$15),MONTH($AX43)&lt;&gt;MONTH(AZ$15)),
NETWORKDAYS.INTL($AW43,$AW43+_xlpm.DD,1,_xlpm.VD),
AND(MONTH($AW43)&lt;&gt;MONTH(AZ$15),MONTH($AX43)=MONTH(AZ$15)),
NETWORKDAYS.INTL(($AX43)-_xlpm.DD,$AX43,1,_xlpm.VD),
AND(MONTH($AW43)&lt;MONTH(AZ$15),MONTH($AX43)&gt;MONTH(AZ$15)),
NETWORKDAYS.INTL((EOMONTH(AZ$15-1,1))-_xlpm.DD,EOMONTH(AZ$15-1,1),1,_xlpm.VD),
AND(MONTH($AW43)=MONTH(AZ$15),MONTH($AX43)=MONTH(AZ$15)),
NETWORKDAYS.INTL($AW43,$AX43,1,_xlpm.VD)))),0)),
$DH43="месяц",
$DR43*AZ43,
$DH43="неделя",
$DR43*AZ43/7*(ROUNDUP((DAY(EOMONTH(AZ$15,0)))/4,0))),
0)</f>
        <v/>
      </c>
      <c r="DT43" s="125">
        <f t="array" ref="DT43">
IFERROR(_xlfn.IFS(
$DH43="день_1",
$DR43*$BL43/($AX43-$AW43+1)*BA43*(DAY(EOMONTH(BA$15,0))),
$DH43="день_2",
$DR43/30*MAX(MIN($AX43,EOMONTH(BA$15,0))-MAX($AW43,BA$15)+1,),
$DH43="раб.день",
$DR43/30*(IFERROR(
_xlfn.LET(_xlpm.VD,
CHOOSE(
{1;2;3;4;5;6;7;8;9;10;11;12;13;14;15;16;17;18},
45658,45659,45660,45661,45662,45663,45664,45665,45711,45724,45778,45779,45785,45786,45820,45821,45965,46022),
_xlfn.LET(_xlpm.DD,
MAX(MIN($AX43,EOMONTH(BA$15,0))-MAX($AW43,BA$15),),
_xlfn.IFS(
AND(MONTH($AW43)=MONTH(BA$15),MONTH($AX43)&lt;&gt;MONTH(BA$15)),
NETWORKDAYS.INTL($AW43,$AW43+_xlpm.DD,1,_xlpm.VD),
AND(MONTH($AW43)&lt;&gt;MONTH(BA$15),MONTH($AX43)=MONTH(BA$15)),
NETWORKDAYS.INTL(($AX43)-_xlpm.DD,$AX43,1,_xlpm.VD),
AND(MONTH($AW43)&lt;MONTH(BA$15),MONTH($AX43)&gt;MONTH(BA$15)),
NETWORKDAYS.INTL((EOMONTH(BA$15-1,1))-_xlpm.DD,EOMONTH(BA$15-1,1),1,_xlpm.VD),
AND(MONTH($AW43)=MONTH(BA$15),MONTH($AX43)=MONTH(BA$15)),
NETWORKDAYS.INTL($AW43,$AX43,1,_xlpm.VD)))),0)),
$DH43="месяц",
$DR43*BA43,
$DH43="неделя",
$DR43*BA43/7*(ROUNDUP((DAY(EOMONTH(BA$15,0)))/4,0))),
0)</f>
        <v/>
      </c>
      <c r="DU43" s="125">
        <f t="array" ref="DU43">
IFERROR(_xlfn.IFS(
$DH43="день_1",
$DR43*$BL43/($AX43-$AW43+1)*BB43*(DAY(EOMONTH(BB$15,0))),
$DH43="день_2",
$DR43/30*MAX(MIN($AX43,EOMONTH(BB$15,0))-MAX($AW43,BB$15)+1,),
$DH43="раб.день",
$DR43/30*(IFERROR(
_xlfn.LET(_xlpm.VD,
CHOOSE(
{1;2;3;4;5;6;7;8;9;10;11;12;13;14;15;16;17;18},
45658,45659,45660,45661,45662,45663,45664,45665,45711,45724,45778,45779,45785,45786,45820,45821,45965,46022),
_xlfn.LET(_xlpm.DD,
MAX(MIN($AX43,EOMONTH(BB$15,0))-MAX($AW43,BB$15),),
_xlfn.IFS(
AND(MONTH($AW43)=MONTH(BB$15),MONTH($AX43)&lt;&gt;MONTH(BB$15)),
NETWORKDAYS.INTL($AW43,$AW43+_xlpm.DD,1,_xlpm.VD),
AND(MONTH($AW43)&lt;&gt;MONTH(BB$15),MONTH($AX43)=MONTH(BB$15)),
NETWORKDAYS.INTL(($AX43)-_xlpm.DD,$AX43,1,_xlpm.VD),
AND(MONTH($AW43)&lt;MONTH(BB$15),MONTH($AX43)&gt;MONTH(BB$15)),
NETWORKDAYS.INTL((EOMONTH(BB$15-1,1))-_xlpm.DD,EOMONTH(BB$15-1,1),1,_xlpm.VD),
AND(MONTH($AW43)=MONTH(BB$15),MONTH($AX43)=MONTH(BB$15)),
NETWORKDAYS.INTL($AW43,$AX43,1,_xlpm.VD)))),0)),
$DH43="месяц",
$DR43*BB43,
$DH43="неделя",
$DR43*BB43/7*(ROUNDUP((DAY(EOMONTH(BB$15,0)))/4,0))),
0)</f>
        <v/>
      </c>
      <c r="DV43" s="125">
        <f t="array" ref="DV43">
IFERROR(_xlfn.IFS(
$DH43="день_1",
$DR43*$BL43/($AX43-$AW43+1)*BC43*(DAY(EOMONTH(BC$15,0))),
$DH43="день_2",
$DR43/30*MAX(MIN($AX43,EOMONTH(BC$15,0))-MAX($AW43,BC$15)+1,),
$DH43="раб.день",
$DR43/30*(IFERROR(
_xlfn.LET(_xlpm.VD,
CHOOSE(
{1;2;3;4;5;6;7;8;9;10;11;12;13;14;15;16;17;18},
45658,45659,45660,45661,45662,45663,45664,45665,45711,45724,45778,45779,45785,45786,45820,45821,45965,46022),
_xlfn.LET(_xlpm.DD,
MAX(MIN($AX43,EOMONTH(BC$15,0))-MAX($AW43,BC$15),),
_xlfn.IFS(
AND(MONTH($AW43)=MONTH(BC$15),MONTH($AX43)&lt;&gt;MONTH(BC$15)),
NETWORKDAYS.INTL($AW43,$AW43+_xlpm.DD,1,_xlpm.VD),
AND(MONTH($AW43)&lt;&gt;MONTH(BC$15),MONTH($AX43)=MONTH(BC$15)),
NETWORKDAYS.INTL(($AX43)-_xlpm.DD,$AX43,1,_xlpm.VD),
AND(MONTH($AW43)&lt;MONTH(BC$15),MONTH($AX43)&gt;MONTH(BC$15)),
NETWORKDAYS.INTL((EOMONTH(BC$15-1,1))-_xlpm.DD,EOMONTH(BC$15-1,1),1,_xlpm.VD),
AND(MONTH($AW43)=MONTH(BC$15),MONTH($AX43)=MONTH(BC$15)),
NETWORKDAYS.INTL($AW43,$AX43,1,_xlpm.VD)))),0)),
$DH43="месяц",
$DR43*BC43,
$DH43="неделя",
$DR43*BC43/7*(ROUNDUP((DAY(EOMONTH(BC$15,0)))/4,0))),
0)</f>
        <v/>
      </c>
      <c r="DW43" s="125">
        <f t="array" ref="DW43">
IFERROR(_xlfn.IFS(
$DH43="день_1",
$DR43*$BL43/($AX43-$AW43+1)*BD43*(DAY(EOMONTH(BD$15,0))),
$DH43="день_2",
$DR43/30*MAX(MIN($AX43,EOMONTH(BD$15,0))-MAX($AW43,BD$15)+1,),
$DH43="раб.день",
$DR43/30*(IFERROR(
_xlfn.LET(_xlpm.VD,
CHOOSE(
{1;2;3;4;5;6;7;8;9;10;11;12;13;14;15;16;17;18},
45658,45659,45660,45661,45662,45663,45664,45665,45711,45724,45778,45779,45785,45786,45820,45821,45965,46022),
_xlfn.LET(_xlpm.DD,
MAX(MIN($AX43,EOMONTH(BD$15,0))-MAX($AW43,BD$15),),
_xlfn.IFS(
AND(MONTH($AW43)=MONTH(BD$15),MONTH($AX43)&lt;&gt;MONTH(BD$15)),
NETWORKDAYS.INTL($AW43,$AW43+_xlpm.DD,1,_xlpm.VD),
AND(MONTH($AW43)&lt;&gt;MONTH(BD$15),MONTH($AX43)=MONTH(BD$15)),
NETWORKDAYS.INTL(($AX43)-_xlpm.DD,$AX43,1,_xlpm.VD),
AND(MONTH($AW43)&lt;MONTH(BD$15),MONTH($AX43)&gt;MONTH(BD$15)),
NETWORKDAYS.INTL((EOMONTH(BD$15-1,1))-_xlpm.DD,EOMONTH(BD$15-1,1),1,_xlpm.VD),
AND(MONTH($AW43)=MONTH(BD$15),MONTH($AX43)=MONTH(BD$15)),
NETWORKDAYS.INTL($AW43,$AX43,1,_xlpm.VD)))),0)),
$DH43="месяц",
$DR43*BD43,
$DH43="неделя",
$DR43*BD43/7*(ROUNDUP((DAY(EOMONTH(BD$15,0)))/4,0))),
0)</f>
        <v/>
      </c>
      <c r="DX43" s="125">
        <f t="array" ref="DX43">
IFERROR(_xlfn.IFS(
$DH43="день_1",
$DR43*$BL43/($AX43-$AW43+1)*BE43*(DAY(EOMONTH(BE$15,0))),
$DH43="день_2",
$DR43/30*MAX(MIN($AX43,EOMONTH(BE$15,0))-MAX($AW43,BE$15)+1,),
$DH43="раб.день",
$DR43/30*(IFERROR(
_xlfn.LET(_xlpm.VD,
CHOOSE(
{1;2;3;4;5;6;7;8;9;10;11;12;13;14;15;16;17;18},
45658,45659,45660,45661,45662,45663,45664,45665,45711,45724,45778,45779,45785,45786,45820,45821,45965,46022),
_xlfn.LET(_xlpm.DD,
MAX(MIN($AX43,EOMONTH(BE$15,0))-MAX($AW43,BE$15),),
_xlfn.IFS(
AND(MONTH($AW43)=MONTH(BE$15),MONTH($AX43)&lt;&gt;MONTH(BE$15)),
NETWORKDAYS.INTL($AW43,$AW43+_xlpm.DD,1,_xlpm.VD),
AND(MONTH($AW43)&lt;&gt;MONTH(BE$15),MONTH($AX43)=MONTH(BE$15)),
NETWORKDAYS.INTL(($AX43)-_xlpm.DD,$AX43,1,_xlpm.VD),
AND(MONTH($AW43)&lt;MONTH(BE$15),MONTH($AX43)&gt;MONTH(BE$15)),
NETWORKDAYS.INTL((EOMONTH(BE$15-1,1))-_xlpm.DD,EOMONTH(BE$15-1,1),1,_xlpm.VD),
AND(MONTH($AW43)=MONTH(BE$15),MONTH($AX43)=MONTH(BE$15)),
NETWORKDAYS.INTL($AW43,$AX43,1,_xlpm.VD)))),0)),
$DH43="месяц",
$DR43*BE43,
$DH43="неделя",
$DR43*BE43/7*(ROUNDUP((DAY(EOMONTH(BE$15,0)))/4,0))),
0)</f>
        <v/>
      </c>
      <c r="DY43" s="125">
        <f t="array" ref="DY43">
IFERROR(_xlfn.IFS(
$DH43="день_1",
$DR43*$BL43/($AX43-$AW43+1)*BF43*(DAY(EOMONTH(BF$15,0))),
$DH43="день_2",
$DR43/30*MAX(MIN($AX43,EOMONTH(BF$15,0))-MAX($AW43,BF$15)+1,),
$DH43="раб.день",
$DR43/30*(IFERROR(
_xlfn.LET(_xlpm.VD,
CHOOSE(
{1;2;3;4;5;6;7;8;9;10;11;12;13;14;15;16;17;18},
45658,45659,45660,45661,45662,45663,45664,45665,45711,45724,45778,45779,45785,45786,45820,45821,45965,46022),
_xlfn.LET(_xlpm.DD,
MAX(MIN($AX43,EOMONTH(BF$15,0))-MAX($AW43,BF$15),),
_xlfn.IFS(
AND(MONTH($AW43)=MONTH(BF$15),MONTH($AX43)&lt;&gt;MONTH(BF$15)),
NETWORKDAYS.INTL($AW43,$AW43+_xlpm.DD,1,_xlpm.VD),
AND(MONTH($AW43)&lt;&gt;MONTH(BF$15),MONTH($AX43)=MONTH(BF$15)),
NETWORKDAYS.INTL(($AX43)-_xlpm.DD,$AX43,1,_xlpm.VD),
AND(MONTH($AW43)&lt;MONTH(BF$15),MONTH($AX43)&gt;MONTH(BF$15)),
NETWORKDAYS.INTL((EOMONTH(BF$15-1,1))-_xlpm.DD,EOMONTH(BF$15-1,1),1,_xlpm.VD),
AND(MONTH($AW43)=MONTH(BF$15),MONTH($AX43)=MONTH(BF$15)),
NETWORKDAYS.INTL($AW43,$AX43,1,_xlpm.VD)))),0)),
$DH43="месяц",
$DR43*BF43,
$DH43="неделя",
$DR43*BF43/7*(ROUNDUP((DAY(EOMONTH(BF$15,0)))/4,0))),
0)</f>
        <v/>
      </c>
      <c r="DZ43" s="125">
        <f t="array" ref="DZ43">
IFERROR(_xlfn.IFS(
$DH43="день_1",
$DR43*$BL43/($AX43-$AW43+1)*BG43*(DAY(EOMONTH(BG$15,0))),
$DH43="день_2",
$DR43/30*MAX(MIN($AX43,EOMONTH(BG$15,0))-MAX($AW43,BG$15)+1,),
$DH43="раб.день",
$DR43/30*(IFERROR(
_xlfn.LET(_xlpm.VD,
CHOOSE(
{1;2;3;4;5;6;7;8;9;10;11;12;13;14;15;16;17;18},
45658,45659,45660,45661,45662,45663,45664,45665,45711,45724,45778,45779,45785,45786,45820,45821,45965,46022),
_xlfn.LET(_xlpm.DD,
MAX(MIN($AX43,EOMONTH(BG$15,0))-MAX($AW43,BG$15),),
_xlfn.IFS(
AND(MONTH($AW43)=MONTH(BG$15),MONTH($AX43)&lt;&gt;MONTH(BG$15)),
NETWORKDAYS.INTL($AW43,$AW43+_xlpm.DD,1,_xlpm.VD),
AND(MONTH($AW43)&lt;&gt;MONTH(BG$15),MONTH($AX43)=MONTH(BG$15)),
NETWORKDAYS.INTL(($AX43)-_xlpm.DD,$AX43,1,_xlpm.VD),
AND(MONTH($AW43)&lt;MONTH(BG$15),MONTH($AX43)&gt;MONTH(BG$15)),
NETWORKDAYS.INTL((EOMONTH(BG$15-1,1))-_xlpm.DD,EOMONTH(BG$15-1,1),1,_xlpm.VD),
AND(MONTH($AW43)=MONTH(BG$15),MONTH($AX43)=MONTH(BG$15)),
NETWORKDAYS.INTL($AW43,$AX43,1,_xlpm.VD)))),0)),
$DH43="месяц",
$DR43*BG43,
$DH43="неделя",
$DR43*BG43/7*(ROUNDUP((DAY(EOMONTH(BG$15,0)))/4,0))),
0)</f>
        <v/>
      </c>
      <c r="EA43" s="125">
        <f t="array" ref="EA43">
IFERROR(_xlfn.IFS(
$DH43="день_1",
$DR43*$BL43/($AX43-$AW43+1)*BH43*(DAY(EOMONTH(BH$15,0))),
$DH43="день_2",
$DR43/30*MAX(MIN($AX43,EOMONTH(BH$15,0))-MAX($AW43,BH$15)+1,),
$DH43="раб.день",
$DR43/30*(IFERROR(
_xlfn.LET(_xlpm.VD,
CHOOSE(
{1;2;3;4;5;6;7;8;9;10;11;12;13;14;15;16;17;18},
45658,45659,45660,45661,45662,45663,45664,45665,45711,45724,45778,45779,45785,45786,45820,45821,45965,46022),
_xlfn.LET(_xlpm.DD,
MAX(MIN($AX43,EOMONTH(BH$15,0))-MAX($AW43,BH$15),),
_xlfn.IFS(
AND(MONTH($AW43)=MONTH(BH$15),MONTH($AX43)&lt;&gt;MONTH(BH$15)),
NETWORKDAYS.INTL($AW43,$AW43+_xlpm.DD,1,_xlpm.VD),
AND(MONTH($AW43)&lt;&gt;MONTH(BH$15),MONTH($AX43)=MONTH(BH$15)),
NETWORKDAYS.INTL(($AX43)-_xlpm.DD,$AX43,1,_xlpm.VD),
AND(MONTH($AW43)&lt;MONTH(BH$15),MONTH($AX43)&gt;MONTH(BH$15)),
NETWORKDAYS.INTL((EOMONTH(BH$15-1,1))-_xlpm.DD,EOMONTH(BH$15-1,1),1,_xlpm.VD),
AND(MONTH($AW43)=MONTH(BH$15),MONTH($AX43)=MONTH(BH$15)),
NETWORKDAYS.INTL($AW43,$AX43,1,_xlpm.VD)))),0)),
$DH43="месяц",
$DR43*BH43,
$DH43="неделя",
$DR43*BH43/7*(ROUNDUP((DAY(EOMONTH(BH$15,0)))/4,0))),
0)</f>
        <v/>
      </c>
      <c r="EB43" s="125">
        <f t="array" ref="EB43">
IFERROR(_xlfn.IFS(
$DH43="день_1",
$DR43*$BL43/($AX43-$AW43+1)*BI43*(DAY(EOMONTH(BI$15,0))),
$DH43="день_2",
$DR43/30*MAX(MIN($AX43,EOMONTH(BI$15,0))-MAX($AW43,BI$15)+1,),
$DH43="раб.день",
$DR43/30*(IFERROR(
_xlfn.LET(_xlpm.VD,
CHOOSE(
{1;2;3;4;5;6;7;8;9;10;11;12;13;14;15;16;17;18},
45658,45659,45660,45661,45662,45663,45664,45665,45711,45724,45778,45779,45785,45786,45820,45821,45965,46022),
_xlfn.LET(_xlpm.DD,
MAX(MIN($AX43,EOMONTH(BI$15,0))-MAX($AW43,BI$15),),
_xlfn.IFS(
AND(MONTH($AW43)=MONTH(BI$15),MONTH($AX43)&lt;&gt;MONTH(BI$15)),
NETWORKDAYS.INTL($AW43,$AW43+_xlpm.DD,1,_xlpm.VD),
AND(MONTH($AW43)&lt;&gt;MONTH(BI$15),MONTH($AX43)=MONTH(BI$15)),
NETWORKDAYS.INTL(($AX43)-_xlpm.DD,$AX43,1,_xlpm.VD),
AND(MONTH($AW43)&lt;MONTH(BI$15),MONTH($AX43)&gt;MONTH(BI$15)),
NETWORKDAYS.INTL((EOMONTH(BI$15-1,1))-_xlpm.DD,EOMONTH(BI$15-1,1),1,_xlpm.VD),
AND(MONTH($AW43)=MONTH(BI$15),MONTH($AX43)=MONTH(BI$15)),
NETWORKDAYS.INTL($AW43,$AX43,1,_xlpm.VD)))),0)),
$DH43="месяц",
$DR43*BI43,
$DH43="неделя",
$DR43*BI43/7*(ROUNDUP((DAY(EOMONTH(BI$15,0)))/4,0))),
0)</f>
        <v/>
      </c>
      <c r="EC43" s="125">
        <f t="array" ref="EC43">
IFERROR(_xlfn.IFS(
$DH43="день_1",
$DR43*$BL43/($AX43-$AW43+1)*BJ43*(DAY(EOMONTH(BJ$15,0))),
$DH43="день_2",
$DR43/30*MAX(MIN($AX43,EOMONTH(BJ$15,0))-MAX($AW43,BJ$15)+1,),
$DH43="раб.день",
$DR43/30*(IFERROR(
_xlfn.LET(_xlpm.VD,
CHOOSE(
{1;2;3;4;5;6;7;8;9;10;11;12;13;14;15;16;17;18},
45658,45659,45660,45661,45662,45663,45664,45665,45711,45724,45778,45779,45785,45786,45820,45821,45965,46022),
_xlfn.LET(_xlpm.DD,
MAX(MIN($AX43,EOMONTH(BJ$15,0))-MAX($AW43,BJ$15),),
_xlfn.IFS(
AND(MONTH($AW43)=MONTH(BJ$15),MONTH($AX43)&lt;&gt;MONTH(BJ$15)),
NETWORKDAYS.INTL($AW43,$AW43+_xlpm.DD,1,_xlpm.VD),
AND(MONTH($AW43)&lt;&gt;MONTH(BJ$15),MONTH($AX43)=MONTH(BJ$15)),
NETWORKDAYS.INTL(($AX43)-_xlpm.DD,$AX43,1,_xlpm.VD),
AND(MONTH($AW43)&lt;MONTH(BJ$15),MONTH($AX43)&gt;MONTH(BJ$15)),
NETWORKDAYS.INTL((EOMONTH(BJ$15-1,1))-_xlpm.DD,EOMONTH(BJ$15-1,1),1,_xlpm.VD),
AND(MONTH($AW43)=MONTH(BJ$15),MONTH($AX43)=MONTH(BJ$15)),
NETWORKDAYS.INTL($AW43,$AX43,1,_xlpm.VD)))),0)),
$DH43="месяц",
$DR43*BJ43,
$DH43="неделя",
$DR43*BJ43/7*(ROUNDUP((DAY(EOMONTH(BJ$15,0)))/4,0))),
0)</f>
        <v/>
      </c>
      <c r="ED43" s="125">
        <f t="array" ref="ED43">
IFERROR(_xlfn.IFS(
$DH43="день_1",
$DR43*$BL43/($AX43-$AW43+1)*BK43*(DAY(EOMONTH(BK$15,0))),
$DH43="день_2",
$DR43/30*MAX(MIN($AX43,EOMONTH(BK$15,0))-MAX($AW43,BK$15)+1,),
$DH43="раб.день",
$DR43/30*(IFERROR(
_xlfn.LET(_xlpm.VD,
CHOOSE(
{1;2;3;4;5;6;7;8;9;10;11;12;13;14;15;16;17;18},
45658,45659,45660,45661,45662,45663,45664,45665,45711,45724,45778,45779,45785,45786,45820,45821,45965,46022),
_xlfn.LET(_xlpm.DD,
MAX(MIN($AX43,EOMONTH(BK$15,0))-MAX($AW43,BK$15),),
_xlfn.IFS(
AND(MONTH($AW43)=MONTH(BK$15),MONTH($AX43)&lt;&gt;MONTH(BK$15)),
NETWORKDAYS.INTL($AW43,$AW43+_xlpm.DD,1,_xlpm.VD),
AND(MONTH($AW43)&lt;&gt;MONTH(BK$15),MONTH($AX43)=MONTH(BK$15)),
NETWORKDAYS.INTL(($AX43)-_xlpm.DD,$AX43,1,_xlpm.VD),
AND(MONTH($AW43)&lt;MONTH(BK$15),MONTH($AX43)&gt;MONTH(BK$15)),
NETWORKDAYS.INTL((EOMONTH(BK$15-1,1))-_xlpm.DD,EOMONTH(BK$15-1,1),1,_xlpm.VD),
AND(MONTH($AW43)=MONTH(BK$15),MONTH($AX43)=MONTH(BK$15)),
NETWORKDAYS.INTL($AW43,$AX43,1,_xlpm.VD)))),0)),
$DH43="месяц",
$DR43*BK43,
$DH43="неделя",
$DR43*BK43/7*(ROUNDUP((DAY(EOMONTH(BK$15,0)))/4,0))),
0)</f>
        <v/>
      </c>
      <c r="EE43" s="125">
        <f>SUM($DS43,$DT43,$DU43,$DV43,$DW43,$DX43,$DY43,$DZ43,$EA43,$EB43,$EC43,$ED43)</f>
        <v/>
      </c>
      <c r="EF43" s="125">
        <f>IFERROR(ROUND($EE43*(1+$EP43),2),0)</f>
        <v/>
      </c>
      <c r="EG43" s="128" t="n">
        <v>1</v>
      </c>
      <c r="EH43" s="126" t="n">
        <v>0</v>
      </c>
      <c r="EI43" s="126">
        <f>ROUND(SUM($EH43:$EH43)*SUM($AB43:$AB43)*$EG43,2)</f>
        <v/>
      </c>
      <c r="EJ43" s="126">
        <f>ROUND($EI43*(1+$EP43),2)</f>
        <v/>
      </c>
      <c r="EK43" s="126" t="n">
        <v>0</v>
      </c>
      <c r="EL43" s="126">
        <f>ROUND(SUM($EK43:$EK43)*SUM($AB43:$AB43)*$EG43,2)</f>
        <v/>
      </c>
      <c r="EM43" s="126">
        <f>ROUND($EL43*(1+$EP43),2)</f>
        <v/>
      </c>
      <c r="EN43" s="126">
        <f>SUM($EE43,$EI43,$EL43)</f>
        <v/>
      </c>
      <c r="EO43" s="126">
        <f>SUM($EF43,$EJ43,$EM43)</f>
        <v/>
      </c>
      <c r="EP43" s="59" t="inlineStr">
        <is>
          <t>20%</t>
        </is>
      </c>
      <c r="EQ43" s="59" t="n"/>
      <c r="ER43" s="60">
        <f t="array" ref="ER43">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MATCH(ES43,
{"AMS";"RussOutdoor";"HD Outdoor";"Ingroup";"IQ";"Ledproduction";"LisChannel";"Logic";"Media-PPL";"NovikovTV | НовиковТВ";"SMA";"SOK";"КрокусТВ | CrocusTV | IndoorTV";"Сити";"ТЯК Москва"},
0)),"")</f>
        <v/>
      </c>
      <c r="ES43" s="60" t="n"/>
      <c r="ET43" s="60">
        <f t="array" ref="ET43">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MATCH(ES43,
{"AMS";"RussOutdoor";"HD Outdoor";"Ingroup";"IQ";"Ledproduction";"LisChannel";"Logic";"Media-PPL";"NovikovTV | НовиковТВ";"SMA";"SOK";"КрокусТВ | CrocusTV | IndoorTV";"Сити";"ТЯК Москва"},
0)),"")</f>
        <v/>
      </c>
      <c r="EU43" s="60" t="n"/>
      <c r="EV43" s="60" t="n"/>
      <c r="EX43" s="110">
        <f t="array" ref="EX43">
($AR43/30
+N("ТРАФИК ПЛОЩАДКИ"))*
(IFERROR(
_xlfn.LET(
_xlpm.GPR,
HLOOKUP($L43,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(MATCH($T43,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IF($Q43="цифровой",_xlpm.GPR/$AG43,_xlpm.GPR/60)),
0)
+N("DWELL TIME"))*
(IF($AB43=0,0,IF($AB43=1,0.3,IF($AB43=2,0.5,IF($AB43&gt;2,1))))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_xlfn.IFS($AC43="да",1.2,$AC43="нет",1)*
_xlfn.IFS($AD43="да",1.2,$AD43="нет",1)*
IF(R43="статический",1,1.2)*
$X43*
INDEX(
{1.2;1;1.2;1.2;1;1.2;1.2;1.2;1.2;1.2;1.2;1;1.2;1.2;1.2;1.2;1;1;1.2;1.2;1.2;1;1;1;1;1.2;1.2;1.2;1.2;1;1;1;1;1.2;1.2;1.2;1.2;1.2;1.2;1.2;1.2;1;1;1.2;1;1;1;1;1.5;1;1;1.5;1.5;1.2},
MATCH($Q43,_xlpm.MI,0)))&gt;{0.02;0.04;0.06;0.1;0.2;0.4;0.6;0.8;1;2;4;6})),
{0;1;2;3;4;5;6;7;8;9;10;11;12},
0)))
+N("КОЭФФИЦИЕНТ КОНТАКТА"))))*
(_xlfn.IFS($X43&lt;0.1,$X43/1000,$X43&gt;25,5.2,AND($X43&gt;=0.1,$X43&lt;=25),(($X43*2+0.1)/10)*($X43/10)))*
IFERROR((_xlfn.LET(
_xlpm.MA,
{0;0.8;0.85;0.9;0.95;1},
_xlpm.MAA,
{0;1;2;3;4;5},
INDEX(_xlpm.MA,MATCH(SUMPRODUCT(--((IF(ROUND(_xlpm.MAA,1)&gt;5,5,ROUND($AB43,1)))&gt;{0;1;2;3;4;5})),_xlpm.MAA,0)))
+N("КОЭФФИЦИЕНТ КОЛ-ВО КОНСТРУКЦИЙ")),1)*
$AB43,0))*
(IF($Q43="цифровой",$AG43/15*$AI43,1)
+N("ДЛЯ ЦИФРЫ"))</f>
        <v/>
      </c>
      <c r="EY43" s="110">
        <f>IFERROR(EX43*AY43,0)</f>
        <v/>
      </c>
      <c r="EZ43" s="131">
        <f>IFERROR(DP43/EY43*1000,0)</f>
        <v/>
      </c>
      <c r="FA43" s="112">
        <f>IFERROR(FC43/FB43,0)</f>
        <v/>
      </c>
      <c r="FB43" s="112">
        <f>IFERROR((FC43/(EY43/FF43*#REF!))*0.825,0)</f>
        <v/>
      </c>
      <c r="FC43" s="112">
        <f>IFERROR(((EX43*30/AR43)*100)/30,0)</f>
        <v/>
      </c>
      <c r="FD43" s="112">
        <f>IFERROR(EY43/G43*100%,0)</f>
        <v/>
      </c>
      <c r="FE43" s="112">
        <f>IFERROR(FD43/FC43*100%,0)</f>
        <v/>
      </c>
      <c r="FF43" s="110">
        <f>IFERROR(AR43/30*AY43,0)</f>
        <v/>
      </c>
    </row>
    <row r="44" ht="13" customHeight="1">
      <c r="A44" s="59" t="n"/>
      <c r="B44" s="60" t="n"/>
      <c r="C44" s="60" t="n"/>
      <c r="D44" s="60">
        <f t="array" ref="D44">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MATCH($E44,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4" s="60">
        <f t="array" ref="E44">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MATCH($F44,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4" s="60" t="inlineStr"/>
      <c r="G44" s="60" t="n"/>
      <c r="H44" s="60">
        <f t="array" ref="H44">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MATCH($I44,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4" s="60" t="n"/>
      <c r="J44" s="60" t="n"/>
      <c r="K44" s="60" t="n"/>
      <c r="L44" s="60" t="n"/>
      <c r="M44" s="60" t="n"/>
      <c r="N44" s="60" t="n"/>
      <c r="O44" s="60" t="n"/>
      <c r="P44" s="60">
        <f t="array" ref="P44">
_xlfn.IFS(
ISNUMBER(MATCH($Q44,{"шелфбаннер","разделитель","монетница","чековая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ISNUMBER(MATCH($Q44,{"LED/LCD","видеокулер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ISNUMBER(MATCH($Q44,{"автомобиль","машина","выставочное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ISNUMBER(MATCH($Q44,{"билборд","лифтовая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ISNUMBER(MATCH($Q44,{"навигация","подвесной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ISNUMBER(MATCH($Q44,{"движущаяся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ISNUMBER(MATCH($Q44,{"каталог","журнал"},)),
"Пресса",
$Q44="","")</f>
        <v/>
      </c>
      <c r="Q44" s="60" t="n"/>
      <c r="R44" s="60">
        <f t="array" ref="R44">
IFERROR(
_xlfn.IFS(
OR(ISNUMBER(MATCH($Q44,{"экспозиция","макет","стенд","автостенд","авто стенд","выставочное пространство","выставочные стенды","модульные выставочные стенды","3Д конструкция","3D конструкция"},)),P44="Экспонирование"),
"нестандартный",
ISNUMBER(MATCH($Q44,{"скроллер","призматрон"},)),
"динамический",
$P44="Видео",
"цифровой",
OR($P44="Пресса",$P44="Щит",$P44="POSm",$P44="Подвес",$P44="Брендирование/оклейка"),
"статический"),"")</f>
        <v/>
      </c>
      <c r="S44" s="59" t="n"/>
      <c r="T44" s="60" t="n"/>
      <c r="U44" s="60" t="n"/>
      <c r="V44" s="60">
        <f>
IF(P44="Видео",
"цифровой постер/ролик",
IF(ISNUMBER(MATCH(Q44,{"короб световой","короб световой | лайтбокс","короб световой | кристалайт","лайтбокс","лайт бокс","кристалайт","LB","lightbox"},)),
"бэклит",
IF(P44="Брендирование/оклейка",
"перфарированная пленка/самоклейка",
IF(P44="Экспонирование",
"под запрос",
IF(P44="Подвес",
"баннер/ткань",
"")))))</f>
        <v/>
      </c>
      <c r="W44" s="59" t="n"/>
      <c r="X44" s="59" t="n"/>
      <c r="Y44" s="59" t="n"/>
      <c r="Z44" s="61" t="n"/>
      <c r="AA44" s="61" t="n"/>
      <c r="AB44" s="61">
        <f>IF(BL44&gt;0,Z44,0)</f>
        <v/>
      </c>
      <c r="AC44" s="59" t="n"/>
      <c r="AD44" s="59" t="n"/>
      <c r="AE44" s="59" t="n"/>
      <c r="AF44" s="59" t="n"/>
      <c r="AG44" s="59" t="n"/>
      <c r="AH44" s="59" t="n"/>
      <c r="AI44" s="59" t="n"/>
      <c r="AJ44" s="59" t="n"/>
      <c r="AK44" s="59" t="n"/>
      <c r="AL44" s="62">
        <f>IFERROR(IF(OR(R44="статический",R44="динамический",R44="нестандартный",R44="",R44=""),"-",IF(AND(AH44="-",AI44="-"),"-",AK44*3600/AH44*AI44)),"-")</f>
        <v/>
      </c>
      <c r="AM44" s="62">
        <f>IFERROR(IF(OR(R44="статический",R44="динамический",R44="",R44="", R44="BTL",R44="нестандартный"),"-",AG44*AI44*AL44/60),"-")</f>
        <v/>
      </c>
      <c r="AN44" s="63">
        <f>IFERROR(IF(AH44="","-",AG44*AI44/AH44),"-")</f>
        <v/>
      </c>
      <c r="AO44" s="59">
        <f>IFERROR(IF(OR($R44="статический",$R44="динамический",$R44="",$R44="",$R44="BTL",$R44="нестандартный"),"-",$AL44*$AY44),"-")</f>
        <v/>
      </c>
      <c r="AP44" s="62">
        <f>IFERROR(IF(OR($R44="статический",$R44="динамический",$R44="",$R44="",$R44="BTL",$R44="нестандартный"),"-",$AM44*AY44),"-")</f>
        <v/>
      </c>
      <c r="AQ44" s="64" t="n"/>
      <c r="AR44" s="61" t="n"/>
      <c r="AS44" s="61" t="n"/>
      <c r="AT44" s="61" t="n"/>
      <c r="AU44" s="65" t="n"/>
      <c r="AV44" s="124">
        <f>IFERROR(DR44/AT44*1000,"n/a")</f>
        <v/>
      </c>
      <c r="AW44" s="67" t="n"/>
      <c r="AX44" s="67" t="n"/>
      <c r="AY44" s="43">
        <f>IFERROR(IF(OR($AW44="",$AX44=""),"",_xlfn.DAYS($AX44+1,$AW44)),"")</f>
        <v/>
      </c>
      <c r="AZ44" s="68">
        <f t="array" ref="AZ44">
_xlfn.LET(_xlpm.COEFF,
IF($AW44+$AX44=0,0,IF(MAX(MIN($AX44,EOMONTH(AZ$15,0))-MAX($AW44,AZ$15)+1,)&gt;0,1,0)),
_xlfn.IFS(
$ES44="LisChannel",
_xlpm.COEFF*
INDEX({1;1;1.2;1.2;1;1;1;1;1.2;1.2;1.2;1.2},
MATCH(MONTH(AZ$15),
{1,2,3,4,5,6,7,8,9,10,11,12})),
CONCATENATE($ES44," ",$L44)="RussOutdoor метро",
_xlpm.COEFF*
INDEX({0.8;0.9;1.1;1.1;1;1;1;1;1.1;1.1;1.1;1.1},
MATCH(MONTH(AZ$15),
{1,2,3,4,5,6,7,8,9,10,11,12})),
$ES44&lt;&gt;"LisChannel",
_xlpm.COEFF,
$ES44&lt;&gt;"RussOutdoor",
_xlpm.COEFF))</f>
        <v/>
      </c>
      <c r="BA44" s="68">
        <f t="array" ref="BA44">
_xlfn.LET(_xlpm.COEFF,
IF($AW44+$AX44=0,0,IF(MAX(MIN($AX44,EOMONTH(BA$15,0))-MAX($AW44,BA$15)+1,)&gt;0,1,0)),
_xlfn.IFS(
$ES44="LisChannel",
_xlpm.COEFF*
INDEX({1;1;1.2;1.2;1;1;1;1;1.2;1.2;1.2;1.2},
MATCH(MONTH(BA$15),
{1,2,3,4,5,6,7,8,9,10,11,12})),
CONCATENATE($ES44," ",$L44)="RussOutdoor метро",
_xlpm.COEFF*
INDEX({0.8;0.9;1.1;1.1;1;1;1;1;1.1;1.1;1.1;1.1},
MATCH(MONTH(BA$15),
{1,2,3,4,5,6,7,8,9,10,11,12})),
$ES44&lt;&gt;"LisChannel",
_xlpm.COEFF,
$ES44&lt;&gt;"RussOutdoor",
_xlpm.COEFF))</f>
        <v/>
      </c>
      <c r="BB44" s="68">
        <f t="array" ref="BB44">
_xlfn.LET(_xlpm.COEFF,
IF($AW44+$AX44=0,0,IF(MAX(MIN($AX44,EOMONTH(BB$15,0))-MAX($AW44,BB$15)+1,)&gt;0,1,0)),
_xlfn.IFS(
$ES44="LisChannel",
_xlpm.COEFF*
INDEX({1;1;1.2;1.2;1;1;1;1;1.2;1.2;1.2;1.2},
MATCH(MONTH(BB$15),
{1,2,3,4,5,6,7,8,9,10,11,12})),
CONCATENATE($ES44," ",$L44)="RussOutdoor метро",
_xlpm.COEFF*
INDEX({0.8;0.9;1.1;1.1;1;1;1;1;1.1;1.1;1.1;1.1},
MATCH(MONTH(BB$15),
{1,2,3,4,5,6,7,8,9,10,11,12})),
$ES44&lt;&gt;"LisChannel",
_xlpm.COEFF,
$ES44&lt;&gt;"RussOutdoor",
_xlpm.COEFF))</f>
        <v/>
      </c>
      <c r="BC44" s="68">
        <f t="array" ref="BC44">
_xlfn.LET(_xlpm.COEFF,
IF($AW44+$AX44=0,0,IF(MAX(MIN($AX44,EOMONTH(BC$15,0))-MAX($AW44,BC$15)+1,)&gt;0,1,0)),
_xlfn.IFS(
$ES44="LisChannel",
_xlpm.COEFF*
INDEX({1;1;1.2;1.2;1;1;1;1;1.2;1.2;1.2;1.2},
MATCH(MONTH(BC$15),
{1,2,3,4,5,6,7,8,9,10,11,12})),
CONCATENATE($ES44," ",$L44)="RussOutdoor метро",
_xlpm.COEFF*
INDEX({0.8;0.9;1.1;1.1;1;1;1;1;1.1;1.1;1.1;1.1},
MATCH(MONTH(BC$15),
{1,2,3,4,5,6,7,8,9,10,11,12})),
$ES44&lt;&gt;"LisChannel",
_xlpm.COEFF,
$ES44&lt;&gt;"RussOutdoor",
_xlpm.COEFF))</f>
        <v/>
      </c>
      <c r="BD44" s="68">
        <f t="array" ref="BD44">
_xlfn.LET(_xlpm.COEFF,
IF($AW44+$AX44=0,0,IF(MAX(MIN($AX44,EOMONTH(BD$15,0))-MAX($AW44,BD$15)+1,)&gt;0,1,0)),
_xlfn.IFS(
$ES44="LisChannel",
_xlpm.COEFF*
INDEX({1;1;1.2;1.2;1;1;1;1;1.2;1.2;1.2;1.2},
MATCH(MONTH(BD$15),
{1,2,3,4,5,6,7,8,9,10,11,12})),
CONCATENATE($ES44," ",$L44)="RussOutdoor метро",
_xlpm.COEFF*
INDEX({0.8;0.9;1.1;1.1;1;1;1;1;1.1;1.1;1.1;1.1},
MATCH(MONTH(BD$15),
{1,2,3,4,5,6,7,8,9,10,11,12})),
$ES44&lt;&gt;"LisChannel",
_xlpm.COEFF,
$ES44&lt;&gt;"RussOutdoor",
_xlpm.COEFF))</f>
        <v/>
      </c>
      <c r="BE44" s="68">
        <f t="array" ref="BE44">
_xlfn.LET(_xlpm.COEFF,
IF($AW44+$AX44=0,0,IF(MAX(MIN($AX44,EOMONTH(BE$15,0))-MAX($AW44,BE$15)+1,)&gt;0,1,0)),
_xlfn.IFS(
$ES44="LisChannel",
_xlpm.COEFF*
INDEX({1;1;1.2;1.2;1;1;1;1;1.2;1.2;1.2;1.2},
MATCH(MONTH(BE$15),
{1,2,3,4,5,6,7,8,9,10,11,12})),
CONCATENATE($ES44," ",$L44)="RussOutdoor метро",
_xlpm.COEFF*
INDEX({0.8;0.9;1.1;1.1;1;1;1;1;1.1;1.1;1.1;1.1},
MATCH(MONTH(BE$15),
{1,2,3,4,5,6,7,8,9,10,11,12})),
$ES44&lt;&gt;"LisChannel",
_xlpm.COEFF,
$ES44&lt;&gt;"RussOutdoor",
_xlpm.COEFF))</f>
        <v/>
      </c>
      <c r="BF44" s="68">
        <f t="array" ref="BF44">
_xlfn.LET(_xlpm.COEFF,
IF($AW44+$AX44=0,0,IF(MAX(MIN($AX44,EOMONTH(BF$15,0))-MAX($AW44,BF$15)+1,)&gt;0,1,0)),
_xlfn.IFS(
$ES44="LisChannel",
_xlpm.COEFF*
INDEX({1;1;1.2;1.2;1;1;1;1;1.2;1.2;1.2;1.2},
MATCH(MONTH(BF$15),
{1,2,3,4,5,6,7,8,9,10,11,12})),
CONCATENATE($ES44," ",$L44)="RussOutdoor метро",
_xlpm.COEFF*
INDEX({0.8;0.9;1.1;1.1;1;1;1;1;1.1;1.1;1.1;1.1},
MATCH(MONTH(BF$15),
{1,2,3,4,5,6,7,8,9,10,11,12})),
$ES44&lt;&gt;"LisChannel",
_xlpm.COEFF,
$ES44&lt;&gt;"RussOutdoor",
_xlpm.COEFF))</f>
        <v/>
      </c>
      <c r="BG44" s="68">
        <f t="array" ref="BG44">
_xlfn.LET(_xlpm.COEFF,
IF($AW44+$AX44=0,0,IF(MAX(MIN($AX44,EOMONTH(BG$15,0))-MAX($AW44,BG$15)+1,)&gt;0,1,0)),
_xlfn.IFS(
$ES44="LisChannel",
_xlpm.COEFF*
INDEX({1;1;1.2;1.2;1;1;1;1;1.2;1.2;1.2;1.2},
MATCH(MONTH(BG$15),
{1,2,3,4,5,6,7,8,9,10,11,12})),
CONCATENATE($ES44," ",$L44)="RussOutdoor метро",
_xlpm.COEFF*
INDEX({0.8;0.9;1.1;1.1;1;1;1;1;1.1;1.1;1.1;1.1},
MATCH(MONTH(BG$15),
{1,2,3,4,5,6,7,8,9,10,11,12})),
$ES44&lt;&gt;"LisChannel",
_xlpm.COEFF,
$ES44&lt;&gt;"RussOutdoor",
_xlpm.COEFF))</f>
        <v/>
      </c>
      <c r="BH44" s="68">
        <f t="array" ref="BH44">
_xlfn.LET(_xlpm.COEFF,
IF($AW44+$AX44=0,0,IF(MAX(MIN($AX44,EOMONTH(BH$15,0))-MAX($AW44,BH$15)+1,)&gt;0,1,0)),
_xlfn.IFS(
$ES44="LisChannel",
_xlpm.COEFF*
INDEX({1;1;1.2;1.2;1;1;1;1;1.2;1.2;1.2;1.2},
MATCH(MONTH(BH$15),
{1,2,3,4,5,6,7,8,9,10,11,12})),
CONCATENATE($ES44," ",$L44)="RussOutdoor метро",
_xlpm.COEFF*
INDEX({0.8;0.9;1.1;1.1;1;1;1;1;1.1;1.1;1.1;1.1},
MATCH(MONTH(BH$15),
{1,2,3,4,5,6,7,8,9,10,11,12})),
$ES44&lt;&gt;"LisChannel",
_xlpm.COEFF,
$ES44&lt;&gt;"RussOutdoor",
_xlpm.COEFF))</f>
        <v/>
      </c>
      <c r="BI44" s="68">
        <f t="array" ref="BI44">
_xlfn.LET(_xlpm.COEFF,
IF($AW44+$AX44=0,0,IF(MAX(MIN($AX44,EOMONTH(BI$15,0))-MAX($AW44,BI$15)+1,)&gt;0,1,0)),
_xlfn.IFS(
$ES44="LisChannel",
_xlpm.COEFF*
INDEX({1;1;1.2;1.2;1;1;1;1;1.2;1.2;1.2;1.2},
MATCH(MONTH(BI$15),
{1,2,3,4,5,6,7,8,9,10,11,12})),
CONCATENATE($ES44," ",$L44)="RussOutdoor метро",
_xlpm.COEFF*
INDEX({0.8;0.9;1.1;1.1;1;1;1;1;1.1;1.1;1.1;1.1},
MATCH(MONTH(BI$15),
{1,2,3,4,5,6,7,8,9,10,11,12})),
$ES44&lt;&gt;"LisChannel",
_xlpm.COEFF,
$ES44&lt;&gt;"RussOutdoor",
_xlpm.COEFF))</f>
        <v/>
      </c>
      <c r="BJ44" s="68">
        <f t="array" ref="BJ44">
_xlfn.LET(_xlpm.COEFF,
IF($AW44+$AX44=0,0,IF(MAX(MIN($AX44,EOMONTH(BJ$15,0))-MAX($AW44,BJ$15)+1,)&gt;0,1,0)),
_xlfn.IFS(
$ES44="LisChannel",
_xlpm.COEFF*
INDEX({1;1;1.2;1.2;1;1;1;1;1.2;1.2;1.2;1.2},
MATCH(MONTH(BJ$15),
{1,2,3,4,5,6,7,8,9,10,11,12})),
CONCATENATE($ES44," ",$L44)="RussOutdoor метро",
_xlpm.COEFF*
INDEX({0.8;0.9;1.1;1.1;1;1;1;1;1.1;1.1;1.1;1.1},
MATCH(MONTH(BJ$15),
{1,2,3,4,5,6,7,8,9,10,11,12})),
$ES44&lt;&gt;"LisChannel",
_xlpm.COEFF,
$ES44&lt;&gt;"RussOutdoor",
_xlpm.COEFF))</f>
        <v/>
      </c>
      <c r="BK44" s="68">
        <f t="array" ref="BK44">
_xlfn.LET(_xlpm.COEFF,
IF($AW44+$AX44=0,0,IF(MAX(MIN($AX44,EOMONTH(BK$15,0))-MAX($AW44,BK$15)+1,)&gt;0,1,0)),
_xlfn.IFS(
$ES44="LisChannel",
_xlpm.COEFF*
INDEX({1;1;1.2;1.2;1;1;1;1;1.2;1.2;1.2;1.2},
MATCH(MONTH(BK$15),
{1,2,3,4,5,6,7,8,9,10,11,12})),
CONCATENATE($ES44," ",$L44)="RussOutdoor метро",
_xlpm.COEFF*
INDEX({0.8;0.9;1.1;1.1;1;1;1;1;1.1;1.1;1.1;1.1},
MATCH(MONTH(BK$15),
{1,2,3,4,5,6,7,8,9,10,11,12})),
$ES44&lt;&gt;"LisChannel",
_xlpm.COEFF,
$ES44&lt;&gt;"RussOutdoor",
_xlpm.COEFF))</f>
        <v/>
      </c>
      <c r="BL44" s="62">
        <f>COUNTIFS($AZ44:$BK44,"&gt;0")</f>
        <v/>
      </c>
      <c r="BM44" s="65" t="n"/>
      <c r="BN44" s="125">
        <f>$DJ44</f>
        <v/>
      </c>
      <c r="BO44" s="63">
        <f>$DQ44</f>
        <v/>
      </c>
      <c r="BP44" s="125">
        <f>
IFERROR(
IF($BL44=0,0,
$BN44*(1-$BO44)),
0)</f>
        <v/>
      </c>
      <c r="BQ44" s="125">
        <f t="array" ref="BQ44">
IFERROR(
_xlfn.IFS(
$DH44="день_1",
$BP44*$BL44/($AX44-$AW44+1)*AZ44*(DAY(EOMONTH(AZ$15,0))),
$DH44="день_2",
$BP44/30*MAX(MIN($AX44,EOMONTH(AZ$15,0))-MAX($AW44,AZ$15)+1,),
$DH44="раб.день",
$BP44/30*(IFERROR(
_xlfn.LET(_xlpm.VD,
CHOOSE(
{1;2;3;4;5;6;7;8;9;10;11;12;13;14;15;16;17;18},
45658,45659,45660,45661,45662,45663,45664,45665,45711,45724,45778,45779,45785,45786,45820,45821,45965,46022),
_xlfn.LET(_xlpm.DD,
MAX(MIN($AX44,EOMONTH(AZ$15,0))-MAX($AW44,AZ$15),),
_xlfn.IFS(
AND(MONTH($AW44)=MONTH(AZ$15),MONTH($AX44)&lt;&gt;MONTH(AZ$15)),
NETWORKDAYS.INTL($AW44,$AW44+_xlpm.DD,1,_xlpm.VD),
AND(MONTH($AW44)&lt;&gt;MONTH(AZ$15),MONTH($AX44)=MONTH(AZ$15)),
NETWORKDAYS.INTL(($AX44)-_xlpm.DD,$AX44,1,_xlpm.VD),
AND(MONTH($AW44)&lt;MONTH(AZ$15),MONTH($AX44)&gt;MONTH(AZ$15)),
NETWORKDAYS.INTL((EOMONTH(AZ$15-1,1))-_xlpm.DD,EOMONTH(AZ$15-1,1),1,_xlpm.VD),
AND(MONTH($AW44)=MONTH(AZ$15),MONTH($AX44)=MONTH(AZ$15)),
NETWORKDAYS.INTL($AW44,$AX44,1,_xlpm.VD)))),0)),
$DH44="месяц",
$BP44*AZ44,
$DH44="неделя",
$BP44*AZ44/7*(ROUNDUP((DAY(EOMONTH(AZ$15,0)))/4,0))),
0)</f>
        <v/>
      </c>
      <c r="BR44" s="125">
        <f t="array" ref="BR44">
IFERROR(
_xlfn.IFS(
$DH44="день_1",
$BP44*$BL44/($AX44-$AW44+1)*BA44*(DAY(EOMONTH(BA$15,0))),
$DH44="день_2",
$BP44/30*MAX(MIN($AX44,EOMONTH(BA$15,0))-MAX($AW44,BA$15)+1,),
$DH44="раб.день",
$BP44/30*(IFERROR(
_xlfn.LET(_xlpm.VD,
CHOOSE(
{1;2;3;4;5;6;7;8;9;10;11;12;13;14;15;16;17;18},
45658,45659,45660,45661,45662,45663,45664,45665,45711,45724,45778,45779,45785,45786,45820,45821,45965,46022),
_xlfn.LET(_xlpm.DD,
MAX(MIN($AX44,EOMONTH(BA$15,0))-MAX($AW44,BA$15),),
_xlfn.IFS(
AND(MONTH($AW44)=MONTH(BA$15),MONTH($AX44)&lt;&gt;MONTH(BA$15)),
NETWORKDAYS.INTL($AW44,$AW44+_xlpm.DD,1,_xlpm.VD),
AND(MONTH($AW44)&lt;&gt;MONTH(BA$15),MONTH($AX44)=MONTH(BA$15)),
NETWORKDAYS.INTL(($AX44)-_xlpm.DD,$AX44,1,_xlpm.VD),
AND(MONTH($AW44)&lt;MONTH(BA$15),MONTH($AX44)&gt;MONTH(BA$15)),
NETWORKDAYS.INTL((EOMONTH(BA$15-1,1))-_xlpm.DD,EOMONTH(BA$15-1,1),1,_xlpm.VD),
AND(MONTH($AW44)=MONTH(BA$15),MONTH($AX44)=MONTH(BA$15)),
NETWORKDAYS.INTL($AW44,$AX44,1,_xlpm.VD)))),0)),
$DH44="месяц",
$BP44*BA44,
$DH44="неделя",
$BP44*BA44/7*(ROUNDUP((DAY(EOMONTH(BA$15,0)))/4,0))),
0)</f>
        <v/>
      </c>
      <c r="BS44" s="125">
        <f t="array" ref="BS44">
IFERROR(
_xlfn.IFS(
$DH44="день_1",
$BP44*$BL44/($AX44-$AW44+1)*BB44*(DAY(EOMONTH(BB$15,0))),
$DH44="день_2",
$BP44/30*MAX(MIN($AX44,EOMONTH(BB$15,0))-MAX($AW44,BB$15)+1,),
$DH44="раб.день",
$BP44/30*(IFERROR(
_xlfn.LET(_xlpm.VD,
CHOOSE(
{1;2;3;4;5;6;7;8;9;10;11;12;13;14;15;16;17;18},
45658,45659,45660,45661,45662,45663,45664,45665,45711,45724,45778,45779,45785,45786,45820,45821,45965,46022),
_xlfn.LET(_xlpm.DD,
MAX(MIN($AX44,EOMONTH(BB$15,0))-MAX($AW44,BB$15),),
_xlfn.IFS(
AND(MONTH($AW44)=MONTH(BB$15),MONTH($AX44)&lt;&gt;MONTH(BB$15)),
NETWORKDAYS.INTL($AW44,$AW44+_xlpm.DD,1,_xlpm.VD),
AND(MONTH($AW44)&lt;&gt;MONTH(BB$15),MONTH($AX44)=MONTH(BB$15)),
NETWORKDAYS.INTL(($AX44)-_xlpm.DD,$AX44,1,_xlpm.VD),
AND(MONTH($AW44)&lt;MONTH(BB$15),MONTH($AX44)&gt;MONTH(BB$15)),
NETWORKDAYS.INTL((EOMONTH(BB$15-1,1))-_xlpm.DD,EOMONTH(BB$15-1,1),1,_xlpm.VD),
AND(MONTH($AW44)=MONTH(BB$15),MONTH($AX44)=MONTH(BB$15)),
NETWORKDAYS.INTL($AW44,$AX44,1,_xlpm.VD)))),0)),
$DH44="месяц",
$BP44*BB44,
$DH44="неделя",
$BP44*BB44/7*(ROUNDUP((DAY(EOMONTH(BB$15,0)))/4,0))),
0)</f>
        <v/>
      </c>
      <c r="BT44" s="125">
        <f t="array" ref="BT44">
IFERROR(
_xlfn.IFS(
$DH44="день_1",
$BP44*$BL44/($AX44-$AW44+1)*BC44*(DAY(EOMONTH(BC$15,0))),
$DH44="день_2",
$BP44/30*MAX(MIN($AX44,EOMONTH(BC$15,0))-MAX($AW44,BC$15)+1,),
$DH44="раб.день",
$BP44/30*(IFERROR(
_xlfn.LET(_xlpm.VD,
CHOOSE(
{1;2;3;4;5;6;7;8;9;10;11;12;13;14;15;16;17;18},
45658,45659,45660,45661,45662,45663,45664,45665,45711,45724,45778,45779,45785,45786,45820,45821,45965,46022),
_xlfn.LET(_xlpm.DD,
MAX(MIN($AX44,EOMONTH(BC$15,0))-MAX($AW44,BC$15),),
_xlfn.IFS(
AND(MONTH($AW44)=MONTH(BC$15),MONTH($AX44)&lt;&gt;MONTH(BC$15)),
NETWORKDAYS.INTL($AW44,$AW44+_xlpm.DD,1,_xlpm.VD),
AND(MONTH($AW44)&lt;&gt;MONTH(BC$15),MONTH($AX44)=MONTH(BC$15)),
NETWORKDAYS.INTL(($AX44)-_xlpm.DD,$AX44,1,_xlpm.VD),
AND(MONTH($AW44)&lt;MONTH(BC$15),MONTH($AX44)&gt;MONTH(BC$15)),
NETWORKDAYS.INTL((EOMONTH(BC$15-1,1))-_xlpm.DD,EOMONTH(BC$15-1,1),1,_xlpm.VD),
AND(MONTH($AW44)=MONTH(BC$15),MONTH($AX44)=MONTH(BC$15)),
NETWORKDAYS.INTL($AW44,$AX44,1,_xlpm.VD)))),0)),
$DH44="месяц",
$BP44*BC44,
$DH44="неделя",
$BP44*BC44/7*(ROUNDUP((DAY(EOMONTH(BC$15,0)))/4,0))),
0)</f>
        <v/>
      </c>
      <c r="BU44" s="125">
        <f t="array" ref="BU44">
IFERROR(
_xlfn.IFS(
$DH44="день_1",
$BP44*$BL44/($AX44-$AW44+1)*BD44*(DAY(EOMONTH(BD$15,0))),
$DH44="день_2",
$BP44/30*MAX(MIN($AX44,EOMONTH(BD$15,0))-MAX($AW44,BD$15)+1,),
$DH44="раб.день",
$BP44/30*(IFERROR(
_xlfn.LET(_xlpm.VD,
CHOOSE(
{1;2;3;4;5;6;7;8;9;10;11;12;13;14;15;16;17;18},
45658,45659,45660,45661,45662,45663,45664,45665,45711,45724,45778,45779,45785,45786,45820,45821,45965,46022),
_xlfn.LET(_xlpm.DD,
MAX(MIN($AX44,EOMONTH(BD$15,0))-MAX($AW44,BD$15),),
_xlfn.IFS(
AND(MONTH($AW44)=MONTH(BD$15),MONTH($AX44)&lt;&gt;MONTH(BD$15)),
NETWORKDAYS.INTL($AW44,$AW44+_xlpm.DD,1,_xlpm.VD),
AND(MONTH($AW44)&lt;&gt;MONTH(BD$15),MONTH($AX44)=MONTH(BD$15)),
NETWORKDAYS.INTL(($AX44)-_xlpm.DD,$AX44,1,_xlpm.VD),
AND(MONTH($AW44)&lt;MONTH(BD$15),MONTH($AX44)&gt;MONTH(BD$15)),
NETWORKDAYS.INTL((EOMONTH(BD$15-1,1))-_xlpm.DD,EOMONTH(BD$15-1,1),1,_xlpm.VD),
AND(MONTH($AW44)=MONTH(BD$15),MONTH($AX44)=MONTH(BD$15)),
NETWORKDAYS.INTL($AW44,$AX44,1,_xlpm.VD)))),0)),
$DH44="месяц",
$BP44*BD44,
$DH44="неделя",
$BP44*BD44/7*(ROUNDUP((DAY(EOMONTH(BD$15,0)))/4,0))),
0)</f>
        <v/>
      </c>
      <c r="BV44" s="125">
        <f t="array" ref="BV44">
IFERROR(
_xlfn.IFS(
$DH44="день_1",
$BP44*$BL44/($AX44-$AW44+1)*BE44*(DAY(EOMONTH(BE$15,0))),
$DH44="день_2",
$BP44/30*MAX(MIN($AX44,EOMONTH(BE$15,0))-MAX($AW44,BE$15)+1,),
$DH44="раб.день",
$BP44/30*(IFERROR(
_xlfn.LET(_xlpm.VD,
CHOOSE(
{1;2;3;4;5;6;7;8;9;10;11;12;13;14;15;16;17;18},
45658,45659,45660,45661,45662,45663,45664,45665,45711,45724,45778,45779,45785,45786,45820,45821,45965,46022),
_xlfn.LET(_xlpm.DD,
MAX(MIN($AX44,EOMONTH(BE$15,0))-MAX($AW44,BE$15),),
_xlfn.IFS(
AND(MONTH($AW44)=MONTH(BE$15),MONTH($AX44)&lt;&gt;MONTH(BE$15)),
NETWORKDAYS.INTL($AW44,$AW44+_xlpm.DD,1,_xlpm.VD),
AND(MONTH($AW44)&lt;&gt;MONTH(BE$15),MONTH($AX44)=MONTH(BE$15)),
NETWORKDAYS.INTL(($AX44)-_xlpm.DD,$AX44,1,_xlpm.VD),
AND(MONTH($AW44)&lt;MONTH(BE$15),MONTH($AX44)&gt;MONTH(BE$15)),
NETWORKDAYS.INTL((EOMONTH(BE$15-1,1))-_xlpm.DD,EOMONTH(BE$15-1,1),1,_xlpm.VD),
AND(MONTH($AW44)=MONTH(BE$15),MONTH($AX44)=MONTH(BE$15)),
NETWORKDAYS.INTL($AW44,$AX44,1,_xlpm.VD)))),0)),
$DH44="месяц",
$BP44*BE44,
$DH44="неделя",
$BP44*BE44/7*(ROUNDUP((DAY(EOMONTH(BE$15,0)))/4,0))),
0)</f>
        <v/>
      </c>
      <c r="BW44" s="125">
        <f t="array" ref="BW44">
IFERROR(
_xlfn.IFS(
$DH44="день_1",
$BP44*$BL44/($AX44-$AW44+1)*BF44*(DAY(EOMONTH(BF$15,0))),
$DH44="день_2",
$BP44/30*MAX(MIN($AX44,EOMONTH(BF$15,0))-MAX($AW44,BF$15)+1,),
$DH44="раб.день",
$BP44/30*(IFERROR(
_xlfn.LET(_xlpm.VD,
CHOOSE(
{1;2;3;4;5;6;7;8;9;10;11;12;13;14;15;16;17;18},
45658,45659,45660,45661,45662,45663,45664,45665,45711,45724,45778,45779,45785,45786,45820,45821,45965,46022),
_xlfn.LET(_xlpm.DD,
MAX(MIN($AX44,EOMONTH(BF$15,0))-MAX($AW44,BF$15),),
_xlfn.IFS(
AND(MONTH($AW44)=MONTH(BF$15),MONTH($AX44)&lt;&gt;MONTH(BF$15)),
NETWORKDAYS.INTL($AW44,$AW44+_xlpm.DD,1,_xlpm.VD),
AND(MONTH($AW44)&lt;&gt;MONTH(BF$15),MONTH($AX44)=MONTH(BF$15)),
NETWORKDAYS.INTL(($AX44)-_xlpm.DD,$AX44,1,_xlpm.VD),
AND(MONTH($AW44)&lt;MONTH(BF$15),MONTH($AX44)&gt;MONTH(BF$15)),
NETWORKDAYS.INTL((EOMONTH(BF$15-1,1))-_xlpm.DD,EOMONTH(BF$15-1,1),1,_xlpm.VD),
AND(MONTH($AW44)=MONTH(BF$15),MONTH($AX44)=MONTH(BF$15)),
NETWORKDAYS.INTL($AW44,$AX44,1,_xlpm.VD)))),0)),
$DH44="месяц",
$BP44*BF44,
$DH44="неделя",
$BP44*BF44/7*(ROUNDUP((DAY(EOMONTH(BF$15,0)))/4,0))),
0)</f>
        <v/>
      </c>
      <c r="BX44" s="125">
        <f t="array" ref="BX44">
IFERROR(
_xlfn.IFS(
$DH44="день_1",
$BP44*$BL44/($AX44-$AW44+1)*BG44*(DAY(EOMONTH(BG$15,0))),
$DH44="день_2",
$BP44/30*MAX(MIN($AX44,EOMONTH(BG$15,0))-MAX($AW44,BG$15)+1,),
$DH44="раб.день",
$BP44/30*(IFERROR(
_xlfn.LET(_xlpm.VD,
CHOOSE(
{1;2;3;4;5;6;7;8;9;10;11;12;13;14;15;16;17;18},
45658,45659,45660,45661,45662,45663,45664,45665,45711,45724,45778,45779,45785,45786,45820,45821,45965,46022),
_xlfn.LET(_xlpm.DD,
MAX(MIN($AX44,EOMONTH(BG$15,0))-MAX($AW44,BG$15),),
_xlfn.IFS(
AND(MONTH($AW44)=MONTH(BG$15),MONTH($AX44)&lt;&gt;MONTH(BG$15)),
NETWORKDAYS.INTL($AW44,$AW44+_xlpm.DD,1,_xlpm.VD),
AND(MONTH($AW44)&lt;&gt;MONTH(BG$15),MONTH($AX44)=MONTH(BG$15)),
NETWORKDAYS.INTL(($AX44)-_xlpm.DD,$AX44,1,_xlpm.VD),
AND(MONTH($AW44)&lt;MONTH(BG$15),MONTH($AX44)&gt;MONTH(BG$15)),
NETWORKDAYS.INTL((EOMONTH(BG$15-1,1))-_xlpm.DD,EOMONTH(BG$15-1,1),1,_xlpm.VD),
AND(MONTH($AW44)=MONTH(BG$15),MONTH($AX44)=MONTH(BG$15)),
NETWORKDAYS.INTL($AW44,$AX44,1,_xlpm.VD)))),0)),
$DH44="месяц",
$BP44*BG44,
$DH44="неделя",
$BP44*BG44/7*(ROUNDUP((DAY(EOMONTH(BG$15,0)))/4,0))),
0)</f>
        <v/>
      </c>
      <c r="BY44" s="125">
        <f t="array" ref="BY44">
IFERROR(
_xlfn.IFS(
$DH44="день_1",
$BP44*$BL44/($AX44-$AW44+1)*BH44*(DAY(EOMONTH(BH$15,0))),
$DH44="день_2",
$BP44/30*MAX(MIN($AX44,EOMONTH(BH$15,0))-MAX($AW44,BH$15)+1,),
$DH44="раб.день",
$BP44/30*(IFERROR(
_xlfn.LET(_xlpm.VD,
CHOOSE(
{1;2;3;4;5;6;7;8;9;10;11;12;13;14;15;16;17;18},
45658,45659,45660,45661,45662,45663,45664,45665,45711,45724,45778,45779,45785,45786,45820,45821,45965,46022),
_xlfn.LET(_xlpm.DD,
MAX(MIN($AX44,EOMONTH(BH$15,0))-MAX($AW44,BH$15),),
_xlfn.IFS(
AND(MONTH($AW44)=MONTH(BH$15),MONTH($AX44)&lt;&gt;MONTH(BH$15)),
NETWORKDAYS.INTL($AW44,$AW44+_xlpm.DD,1,_xlpm.VD),
AND(MONTH($AW44)&lt;&gt;MONTH(BH$15),MONTH($AX44)=MONTH(BH$15)),
NETWORKDAYS.INTL(($AX44)-_xlpm.DD,$AX44,1,_xlpm.VD),
AND(MONTH($AW44)&lt;MONTH(BH$15),MONTH($AX44)&gt;MONTH(BH$15)),
NETWORKDAYS.INTL((EOMONTH(BH$15-1,1))-_xlpm.DD,EOMONTH(BH$15-1,1),1,_xlpm.VD),
AND(MONTH($AW44)=MONTH(BH$15),MONTH($AX44)=MONTH(BH$15)),
NETWORKDAYS.INTL($AW44,$AX44,1,_xlpm.VD)))),0)),
$DH44="месяц",
$BP44*BH44,
$DH44="неделя",
$BP44*BH44/7*(ROUNDUP((DAY(EOMONTH(BH$15,0)))/4,0))),
0)</f>
        <v/>
      </c>
      <c r="BZ44" s="125">
        <f t="array" ref="BZ44">
IFERROR(
_xlfn.IFS(
$DH44="день_1",
$BP44*$BL44/($AX44-$AW44+1)*BI44*(DAY(EOMONTH(BI$15,0))),
$DH44="день_2",
$BP44/30*MAX(MIN($AX44,EOMONTH(BI$15,0))-MAX($AW44,BI$15)+1,),
$DH44="раб.день",
$BP44/30*(IFERROR(
_xlfn.LET(_xlpm.VD,
CHOOSE(
{1;2;3;4;5;6;7;8;9;10;11;12;13;14;15;16;17;18},
45658,45659,45660,45661,45662,45663,45664,45665,45711,45724,45778,45779,45785,45786,45820,45821,45965,46022),
_xlfn.LET(_xlpm.DD,
MAX(MIN($AX44,EOMONTH(BI$15,0))-MAX($AW44,BI$15),),
_xlfn.IFS(
AND(MONTH($AW44)=MONTH(BI$15),MONTH($AX44)&lt;&gt;MONTH(BI$15)),
NETWORKDAYS.INTL($AW44,$AW44+_xlpm.DD,1,_xlpm.VD),
AND(MONTH($AW44)&lt;&gt;MONTH(BI$15),MONTH($AX44)=MONTH(BI$15)),
NETWORKDAYS.INTL(($AX44)-_xlpm.DD,$AX44,1,_xlpm.VD),
AND(MONTH($AW44)&lt;MONTH(BI$15),MONTH($AX44)&gt;MONTH(BI$15)),
NETWORKDAYS.INTL((EOMONTH(BI$15-1,1))-_xlpm.DD,EOMONTH(BI$15-1,1),1,_xlpm.VD),
AND(MONTH($AW44)=MONTH(BI$15),MONTH($AX44)=MONTH(BI$15)),
NETWORKDAYS.INTL($AW44,$AX44,1,_xlpm.VD)))),0)),
$DH44="месяц",
$BP44*BI44,
$DH44="неделя",
$BP44*BI44/7*(ROUNDUP((DAY(EOMONTH(BI$15,0)))/4,0))),
0)</f>
        <v/>
      </c>
      <c r="CA44" s="125">
        <f t="array" ref="CA44">
IFERROR(
_xlfn.IFS(
$DH44="день_1",
$BP44*$BL44/($AX44-$AW44+1)*BJ44*(DAY(EOMONTH(BJ$15,0))),
$DH44="день_2",
$BP44/30*MAX(MIN($AX44,EOMONTH(BJ$15,0))-MAX($AW44,BJ$15)+1,),
$DH44="раб.день",
$BP44/30*(IFERROR(
_xlfn.LET(_xlpm.VD,
CHOOSE(
{1;2;3;4;5;6;7;8;9;10;11;12;13;14;15;16;17;18},
45658,45659,45660,45661,45662,45663,45664,45665,45711,45724,45778,45779,45785,45786,45820,45821,45965,46022),
_xlfn.LET(_xlpm.DD,
MAX(MIN($AX44,EOMONTH(BJ$15,0))-MAX($AW44,BJ$15),),
_xlfn.IFS(
AND(MONTH($AW44)=MONTH(BJ$15),MONTH($AX44)&lt;&gt;MONTH(BJ$15)),
NETWORKDAYS.INTL($AW44,$AW44+_xlpm.DD,1,_xlpm.VD),
AND(MONTH($AW44)&lt;&gt;MONTH(BJ$15),MONTH($AX44)=MONTH(BJ$15)),
NETWORKDAYS.INTL(($AX44)-_xlpm.DD,$AX44,1,_xlpm.VD),
AND(MONTH($AW44)&lt;MONTH(BJ$15),MONTH($AX44)&gt;MONTH(BJ$15)),
NETWORKDAYS.INTL((EOMONTH(BJ$15-1,1))-_xlpm.DD,EOMONTH(BJ$15-1,1),1,_xlpm.VD),
AND(MONTH($AW44)=MONTH(BJ$15),MONTH($AX44)=MONTH(BJ$15)),
NETWORKDAYS.INTL($AW44,$AX44,1,_xlpm.VD)))),0)),
$DH44="месяц",
$BP44*BJ44,
$DH44="неделя",
$BP44*BJ44/7*(ROUNDUP((DAY(EOMONTH(BJ$15,0)))/4,0))),
0)</f>
        <v/>
      </c>
      <c r="CB44" s="125">
        <f t="array" ref="CB44">
IFERROR(
_xlfn.IFS(
$DH44="день_1",
$BP44*$BL44/($AX44-$AW44+1)*BK44*(DAY(EOMONTH(BK$15,0))),
$DH44="день_2",
$BP44/30*MAX(MIN($AX44,EOMONTH(BK$15,0))-MAX($AW44,BK$15)+1,),
$DH44="раб.день",
$BP44/30*(IFERROR(
_xlfn.LET(_xlpm.VD,
CHOOSE(
{1;2;3;4;5;6;7;8;9;10;11;12;13;14;15;16;17;18},
45658,45659,45660,45661,45662,45663,45664,45665,45711,45724,45778,45779,45785,45786,45820,45821,45965,46022),
_xlfn.LET(_xlpm.DD,
MAX(MIN($AX44,EOMONTH(BK$15,0))-MAX($AW44,BK$15),),
_xlfn.IFS(
AND(MONTH($AW44)=MONTH(BK$15),MONTH($AX44)&lt;&gt;MONTH(BK$15)),
NETWORKDAYS.INTL($AW44,$AW44+_xlpm.DD,1,_xlpm.VD),
AND(MONTH($AW44)&lt;&gt;MONTH(BK$15),MONTH($AX44)=MONTH(BK$15)),
NETWORKDAYS.INTL(($AX44)-_xlpm.DD,$AX44,1,_xlpm.VD),
AND(MONTH($AW44)&lt;MONTH(BK$15),MONTH($AX44)&gt;MONTH(BK$15)),
NETWORKDAYS.INTL((EOMONTH(BK$15-1,1))-_xlpm.DD,EOMONTH(BK$15-1,1),1,_xlpm.VD),
AND(MONTH($AW44)=MONTH(BK$15),MONTH($AX44)=MONTH(BK$15)),
NETWORKDAYS.INTL($AW44,$AX44,1,_xlpm.VD)))),0)),
$DH44="месяц",
$BP44*BK44,
$DH44="неделя",
$BP44*BK44/7*(ROUNDUP((DAY(EOMONTH(BK$15,0)))/4,0))),
0)</f>
        <v/>
      </c>
      <c r="CC44" s="125">
        <f>SUM($BQ44:$CB44)</f>
        <v/>
      </c>
      <c r="CD44" s="126">
        <f>SUM($EH44:$EH44)</f>
        <v/>
      </c>
      <c r="CE44" s="126">
        <f>$CD44*$AB44</f>
        <v/>
      </c>
      <c r="CF44" s="126">
        <f>SUM($EK44:$EK44)</f>
        <v/>
      </c>
      <c r="CG44" s="126">
        <f>$CF44*$AB44</f>
        <v/>
      </c>
      <c r="CH44" s="126">
        <f>SUM($CC44,$CE44,$CG44)</f>
        <v/>
      </c>
      <c r="CI44" s="126">
        <f>$CH44*(1+$CM44)</f>
        <v/>
      </c>
      <c r="CJ44" s="127" t="n">
        <v>0</v>
      </c>
      <c r="CK44" s="126">
        <f>SUM($CH44:$CH44)*(1+$CJ44)</f>
        <v/>
      </c>
      <c r="CL44" s="126">
        <f>SUM($CH44:$CH44)*(1+$CM44)</f>
        <v/>
      </c>
      <c r="CM44" s="59" t="inlineStr">
        <is>
          <t>20%</t>
        </is>
      </c>
      <c r="CN44" s="59" t="n"/>
      <c r="CO44" s="72" t="n"/>
      <c r="CP44" s="59" t="n"/>
      <c r="CQ44" s="73" t="n"/>
      <c r="CR44" s="73" t="n"/>
      <c r="CS44" s="73" t="n"/>
      <c r="CT44" s="72" t="n"/>
      <c r="CU44" s="79" t="inlineStr">
        <is>
          <t> </t>
        </is>
      </c>
      <c r="CV44" s="60" t="n"/>
      <c r="CW44" s="60" t="n"/>
      <c r="CX44" s="60" t="n"/>
      <c r="CY44" s="127">
        <f>IFERROR(($CC44-$EE44)/($EE44/(1-$DQ44)),0)</f>
        <v/>
      </c>
      <c r="CZ44" s="127">
        <f>IFERROR(1-$EI44/($CE44),0)</f>
        <v/>
      </c>
      <c r="DA44" s="127">
        <f>IFERROR(1-$EL44/($CG44),0)</f>
        <v/>
      </c>
      <c r="DB44" s="126">
        <f>ROUND(IFERROR(($CI44/(1+$CM44)-$EN44),0),2)</f>
        <v/>
      </c>
      <c r="DC44" s="128" t="n"/>
      <c r="DD44" s="125" t="n"/>
      <c r="DE44" s="75" t="n">
        <v>0</v>
      </c>
      <c r="DF44" s="128" t="n"/>
      <c r="DG44" s="125">
        <f>IF($DC44=0,0,$DD44*($DC44*100%-$DE44*$DF44))*SUM($AB44:$AB44)</f>
        <v/>
      </c>
      <c r="DH44" s="129" t="inlineStr">
        <is>
          <t>месяц</t>
        </is>
      </c>
      <c r="DI44" s="130">
        <f t="array" ref="DI44">IFERROR(
IF($ES44="LisChannel",
(ROUND(((INDEX({174.625;153.888888888889;130.972222222222},MATCH($AI44,{2;3;4}),0))*$AG44*$AI44),2)),0),0)</f>
        <v/>
      </c>
      <c r="DJ44" s="130">
        <f>
_xlfn.LET(_xlpm.X,
IFERROR(
IF($ES44="НовиковТВ",
(_xlfn.LET(_xlpm.NTV,
_xlfn.LET(_xlpm.MIN,350000,
IF(SUMIFS($DI:$DI,$ES:$ES,"НовиковТВ")&lt;=_xlpm.MIN,
(SUMIFS($DI:$DI,$ES:$ES,"НовиковТВ")/(COUNTIFS($ES:$ES,"НовиковТВ")))*_xlpm.MIN/SUMIFS($DI:$DI,$ES:$ES,"НовиковТВ"),
DI44)),
_xlpm.NTV+$DG44/(1-(1-(_xlpm.NTV)*(1-$DL44)*(1-$DM44)*(1-$DN44)*(1-$DO44)*(1-$DP44)/_xlpm.NTV))))/(1+$EP44),
$DI44+$DG44/(1-(1-($DI44)*(1-$DL44)*(1-$DM44)*(1-$DN44)*(1-$DO44)*(1-$DP44)/$DI44))),
0),
_xlpm.X*(1+$CM44)*(1+$CW44)-_xlpm.X*(1+$CM44)+_xlpm.X)</f>
        <v/>
      </c>
      <c r="DK44" s="125" t="inlineStr">
        <is>
          <t>послед.</t>
        </is>
      </c>
      <c r="DL44" s="63" t="n">
        <v>0</v>
      </c>
      <c r="DM44" s="63" t="n">
        <v>0</v>
      </c>
      <c r="DN44" s="63" t="n">
        <v>0</v>
      </c>
      <c r="DO44" s="63" t="n">
        <v>0</v>
      </c>
      <c r="DP44" s="63" t="n">
        <v>0</v>
      </c>
      <c r="DQ44" s="63">
        <f t="array" ref="DQ44">IFERROR(_xlfn.IFS(
$DK44="послед.",1-(1-$DL44)*(1-$DM44)*(1-$DN44)*(1-$DO44)*(1-$DP44),
$DK44="сумм.",$DL44+$DM44+$DN44+$DO44+$DP44),
0)</f>
        <v/>
      </c>
      <c r="DR44" s="125">
        <f t="array" ref="DR44">
IFERROR(
_xlfn.IFS(
$BL44=0,
0,
$BL44&gt;0,
_xlfn.IFS($DK44="послед.",
$DJ44*(1-$DL44)*(1-$DM44)*(1-$DN44)*(1-$DO44)*(1-$DP44),
$DK44="сумм.",
$DJ44*(1-($DL44+$DM44+$DN44+$DO44+$DP44)))),0)</f>
        <v/>
      </c>
      <c r="DS44" s="125">
        <f t="array" ref="DS44">
IFERROR(_xlfn.IFS(
$DH44="день_1",
$DR44*$BL44/($AX44-$AW44+1)*AZ44*(DAY(EOMONTH(AZ$15,0))),
$DH44="день_2",
$DR44/30*MAX(MIN($AX44,EOMONTH(AZ$15,0))-MAX($AW44,AZ$15)+1,),
$DH44="раб.день",
$DR44/30*(IFERROR(
_xlfn.LET(_xlpm.VD,
CHOOSE(
{1;2;3;4;5;6;7;8;9;10;11;12;13;14;15;16;17;18},
45658,45659,45660,45661,45662,45663,45664,45665,45711,45724,45778,45779,45785,45786,45820,45821,45965,46022),
_xlfn.LET(_xlpm.DD,
MAX(MIN($AX44,EOMONTH(AZ$15,0))-MAX($AW44,AZ$15),),
_xlfn.IFS(
AND(MONTH($AW44)=MONTH(AZ$15),MONTH($AX44)&lt;&gt;MONTH(AZ$15)),
NETWORKDAYS.INTL($AW44,$AW44+_xlpm.DD,1,_xlpm.VD),
AND(MONTH($AW44)&lt;&gt;MONTH(AZ$15),MONTH($AX44)=MONTH(AZ$15)),
NETWORKDAYS.INTL(($AX44)-_xlpm.DD,$AX44,1,_xlpm.VD),
AND(MONTH($AW44)&lt;MONTH(AZ$15),MONTH($AX44)&gt;MONTH(AZ$15)),
NETWORKDAYS.INTL((EOMONTH(AZ$15-1,1))-_xlpm.DD,EOMONTH(AZ$15-1,1),1,_xlpm.VD),
AND(MONTH($AW44)=MONTH(AZ$15),MONTH($AX44)=MONTH(AZ$15)),
NETWORKDAYS.INTL($AW44,$AX44,1,_xlpm.VD)))),0)),
$DH44="месяц",
$DR44*AZ44,
$DH44="неделя",
$DR44*AZ44/7*(ROUNDUP((DAY(EOMONTH(AZ$15,0)))/4,0))),
0)</f>
        <v/>
      </c>
      <c r="DT44" s="125">
        <f t="array" ref="DT44">
IFERROR(_xlfn.IFS(
$DH44="день_1",
$DR44*$BL44/($AX44-$AW44+1)*BA44*(DAY(EOMONTH(BA$15,0))),
$DH44="день_2",
$DR44/30*MAX(MIN($AX44,EOMONTH(BA$15,0))-MAX($AW44,BA$15)+1,),
$DH44="раб.день",
$DR44/30*(IFERROR(
_xlfn.LET(_xlpm.VD,
CHOOSE(
{1;2;3;4;5;6;7;8;9;10;11;12;13;14;15;16;17;18},
45658,45659,45660,45661,45662,45663,45664,45665,45711,45724,45778,45779,45785,45786,45820,45821,45965,46022),
_xlfn.LET(_xlpm.DD,
MAX(MIN($AX44,EOMONTH(BA$15,0))-MAX($AW44,BA$15),),
_xlfn.IFS(
AND(MONTH($AW44)=MONTH(BA$15),MONTH($AX44)&lt;&gt;MONTH(BA$15)),
NETWORKDAYS.INTL($AW44,$AW44+_xlpm.DD,1,_xlpm.VD),
AND(MONTH($AW44)&lt;&gt;MONTH(BA$15),MONTH($AX44)=MONTH(BA$15)),
NETWORKDAYS.INTL(($AX44)-_xlpm.DD,$AX44,1,_xlpm.VD),
AND(MONTH($AW44)&lt;MONTH(BA$15),MONTH($AX44)&gt;MONTH(BA$15)),
NETWORKDAYS.INTL((EOMONTH(BA$15-1,1))-_xlpm.DD,EOMONTH(BA$15-1,1),1,_xlpm.VD),
AND(MONTH($AW44)=MONTH(BA$15),MONTH($AX44)=MONTH(BA$15)),
NETWORKDAYS.INTL($AW44,$AX44,1,_xlpm.VD)))),0)),
$DH44="месяц",
$DR44*BA44,
$DH44="неделя",
$DR44*BA44/7*(ROUNDUP((DAY(EOMONTH(BA$15,0)))/4,0))),
0)</f>
        <v/>
      </c>
      <c r="DU44" s="125">
        <f t="array" ref="DU44">
IFERROR(_xlfn.IFS(
$DH44="день_1",
$DR44*$BL44/($AX44-$AW44+1)*BB44*(DAY(EOMONTH(BB$15,0))),
$DH44="день_2",
$DR44/30*MAX(MIN($AX44,EOMONTH(BB$15,0))-MAX($AW44,BB$15)+1,),
$DH44="раб.день",
$DR44/30*(IFERROR(
_xlfn.LET(_xlpm.VD,
CHOOSE(
{1;2;3;4;5;6;7;8;9;10;11;12;13;14;15;16;17;18},
45658,45659,45660,45661,45662,45663,45664,45665,45711,45724,45778,45779,45785,45786,45820,45821,45965,46022),
_xlfn.LET(_xlpm.DD,
MAX(MIN($AX44,EOMONTH(BB$15,0))-MAX($AW44,BB$15),),
_xlfn.IFS(
AND(MONTH($AW44)=MONTH(BB$15),MONTH($AX44)&lt;&gt;MONTH(BB$15)),
NETWORKDAYS.INTL($AW44,$AW44+_xlpm.DD,1,_xlpm.VD),
AND(MONTH($AW44)&lt;&gt;MONTH(BB$15),MONTH($AX44)=MONTH(BB$15)),
NETWORKDAYS.INTL(($AX44)-_xlpm.DD,$AX44,1,_xlpm.VD),
AND(MONTH($AW44)&lt;MONTH(BB$15),MONTH($AX44)&gt;MONTH(BB$15)),
NETWORKDAYS.INTL((EOMONTH(BB$15-1,1))-_xlpm.DD,EOMONTH(BB$15-1,1),1,_xlpm.VD),
AND(MONTH($AW44)=MONTH(BB$15),MONTH($AX44)=MONTH(BB$15)),
NETWORKDAYS.INTL($AW44,$AX44,1,_xlpm.VD)))),0)),
$DH44="месяц",
$DR44*BB44,
$DH44="неделя",
$DR44*BB44/7*(ROUNDUP((DAY(EOMONTH(BB$15,0)))/4,0))),
0)</f>
        <v/>
      </c>
      <c r="DV44" s="125">
        <f t="array" ref="DV44">
IFERROR(_xlfn.IFS(
$DH44="день_1",
$DR44*$BL44/($AX44-$AW44+1)*BC44*(DAY(EOMONTH(BC$15,0))),
$DH44="день_2",
$DR44/30*MAX(MIN($AX44,EOMONTH(BC$15,0))-MAX($AW44,BC$15)+1,),
$DH44="раб.день",
$DR44/30*(IFERROR(
_xlfn.LET(_xlpm.VD,
CHOOSE(
{1;2;3;4;5;6;7;8;9;10;11;12;13;14;15;16;17;18},
45658,45659,45660,45661,45662,45663,45664,45665,45711,45724,45778,45779,45785,45786,45820,45821,45965,46022),
_xlfn.LET(_xlpm.DD,
MAX(MIN($AX44,EOMONTH(BC$15,0))-MAX($AW44,BC$15),),
_xlfn.IFS(
AND(MONTH($AW44)=MONTH(BC$15),MONTH($AX44)&lt;&gt;MONTH(BC$15)),
NETWORKDAYS.INTL($AW44,$AW44+_xlpm.DD,1,_xlpm.VD),
AND(MONTH($AW44)&lt;&gt;MONTH(BC$15),MONTH($AX44)=MONTH(BC$15)),
NETWORKDAYS.INTL(($AX44)-_xlpm.DD,$AX44,1,_xlpm.VD),
AND(MONTH($AW44)&lt;MONTH(BC$15),MONTH($AX44)&gt;MONTH(BC$15)),
NETWORKDAYS.INTL((EOMONTH(BC$15-1,1))-_xlpm.DD,EOMONTH(BC$15-1,1),1,_xlpm.VD),
AND(MONTH($AW44)=MONTH(BC$15),MONTH($AX44)=MONTH(BC$15)),
NETWORKDAYS.INTL($AW44,$AX44,1,_xlpm.VD)))),0)),
$DH44="месяц",
$DR44*BC44,
$DH44="неделя",
$DR44*BC44/7*(ROUNDUP((DAY(EOMONTH(BC$15,0)))/4,0))),
0)</f>
        <v/>
      </c>
      <c r="DW44" s="125">
        <f t="array" ref="DW44">
IFERROR(_xlfn.IFS(
$DH44="день_1",
$DR44*$BL44/($AX44-$AW44+1)*BD44*(DAY(EOMONTH(BD$15,0))),
$DH44="день_2",
$DR44/30*MAX(MIN($AX44,EOMONTH(BD$15,0))-MAX($AW44,BD$15)+1,),
$DH44="раб.день",
$DR44/30*(IFERROR(
_xlfn.LET(_xlpm.VD,
CHOOSE(
{1;2;3;4;5;6;7;8;9;10;11;12;13;14;15;16;17;18},
45658,45659,45660,45661,45662,45663,45664,45665,45711,45724,45778,45779,45785,45786,45820,45821,45965,46022),
_xlfn.LET(_xlpm.DD,
MAX(MIN($AX44,EOMONTH(BD$15,0))-MAX($AW44,BD$15),),
_xlfn.IFS(
AND(MONTH($AW44)=MONTH(BD$15),MONTH($AX44)&lt;&gt;MONTH(BD$15)),
NETWORKDAYS.INTL($AW44,$AW44+_xlpm.DD,1,_xlpm.VD),
AND(MONTH($AW44)&lt;&gt;MONTH(BD$15),MONTH($AX44)=MONTH(BD$15)),
NETWORKDAYS.INTL(($AX44)-_xlpm.DD,$AX44,1,_xlpm.VD),
AND(MONTH($AW44)&lt;MONTH(BD$15),MONTH($AX44)&gt;MONTH(BD$15)),
NETWORKDAYS.INTL((EOMONTH(BD$15-1,1))-_xlpm.DD,EOMONTH(BD$15-1,1),1,_xlpm.VD),
AND(MONTH($AW44)=MONTH(BD$15),MONTH($AX44)=MONTH(BD$15)),
NETWORKDAYS.INTL($AW44,$AX44,1,_xlpm.VD)))),0)),
$DH44="месяц",
$DR44*BD44,
$DH44="неделя",
$DR44*BD44/7*(ROUNDUP((DAY(EOMONTH(BD$15,0)))/4,0))),
0)</f>
        <v/>
      </c>
      <c r="DX44" s="125">
        <f t="array" ref="DX44">
IFERROR(_xlfn.IFS(
$DH44="день_1",
$DR44*$BL44/($AX44-$AW44+1)*BE44*(DAY(EOMONTH(BE$15,0))),
$DH44="день_2",
$DR44/30*MAX(MIN($AX44,EOMONTH(BE$15,0))-MAX($AW44,BE$15)+1,),
$DH44="раб.день",
$DR44/30*(IFERROR(
_xlfn.LET(_xlpm.VD,
CHOOSE(
{1;2;3;4;5;6;7;8;9;10;11;12;13;14;15;16;17;18},
45658,45659,45660,45661,45662,45663,45664,45665,45711,45724,45778,45779,45785,45786,45820,45821,45965,46022),
_xlfn.LET(_xlpm.DD,
MAX(MIN($AX44,EOMONTH(BE$15,0))-MAX($AW44,BE$15),),
_xlfn.IFS(
AND(MONTH($AW44)=MONTH(BE$15),MONTH($AX44)&lt;&gt;MONTH(BE$15)),
NETWORKDAYS.INTL($AW44,$AW44+_xlpm.DD,1,_xlpm.VD),
AND(MONTH($AW44)&lt;&gt;MONTH(BE$15),MONTH($AX44)=MONTH(BE$15)),
NETWORKDAYS.INTL(($AX44)-_xlpm.DD,$AX44,1,_xlpm.VD),
AND(MONTH($AW44)&lt;MONTH(BE$15),MONTH($AX44)&gt;MONTH(BE$15)),
NETWORKDAYS.INTL((EOMONTH(BE$15-1,1))-_xlpm.DD,EOMONTH(BE$15-1,1),1,_xlpm.VD),
AND(MONTH($AW44)=MONTH(BE$15),MONTH($AX44)=MONTH(BE$15)),
NETWORKDAYS.INTL($AW44,$AX44,1,_xlpm.VD)))),0)),
$DH44="месяц",
$DR44*BE44,
$DH44="неделя",
$DR44*BE44/7*(ROUNDUP((DAY(EOMONTH(BE$15,0)))/4,0))),
0)</f>
        <v/>
      </c>
      <c r="DY44" s="125">
        <f t="array" ref="DY44">
IFERROR(_xlfn.IFS(
$DH44="день_1",
$DR44*$BL44/($AX44-$AW44+1)*BF44*(DAY(EOMONTH(BF$15,0))),
$DH44="день_2",
$DR44/30*MAX(MIN($AX44,EOMONTH(BF$15,0))-MAX($AW44,BF$15)+1,),
$DH44="раб.день",
$DR44/30*(IFERROR(
_xlfn.LET(_xlpm.VD,
CHOOSE(
{1;2;3;4;5;6;7;8;9;10;11;12;13;14;15;16;17;18},
45658,45659,45660,45661,45662,45663,45664,45665,45711,45724,45778,45779,45785,45786,45820,45821,45965,46022),
_xlfn.LET(_xlpm.DD,
MAX(MIN($AX44,EOMONTH(BF$15,0))-MAX($AW44,BF$15),),
_xlfn.IFS(
AND(MONTH($AW44)=MONTH(BF$15),MONTH($AX44)&lt;&gt;MONTH(BF$15)),
NETWORKDAYS.INTL($AW44,$AW44+_xlpm.DD,1,_xlpm.VD),
AND(MONTH($AW44)&lt;&gt;MONTH(BF$15),MONTH($AX44)=MONTH(BF$15)),
NETWORKDAYS.INTL(($AX44)-_xlpm.DD,$AX44,1,_xlpm.VD),
AND(MONTH($AW44)&lt;MONTH(BF$15),MONTH($AX44)&gt;MONTH(BF$15)),
NETWORKDAYS.INTL((EOMONTH(BF$15-1,1))-_xlpm.DD,EOMONTH(BF$15-1,1),1,_xlpm.VD),
AND(MONTH($AW44)=MONTH(BF$15),MONTH($AX44)=MONTH(BF$15)),
NETWORKDAYS.INTL($AW44,$AX44,1,_xlpm.VD)))),0)),
$DH44="месяц",
$DR44*BF44,
$DH44="неделя",
$DR44*BF44/7*(ROUNDUP((DAY(EOMONTH(BF$15,0)))/4,0))),
0)</f>
        <v/>
      </c>
      <c r="DZ44" s="125">
        <f t="array" ref="DZ44">
IFERROR(_xlfn.IFS(
$DH44="день_1",
$DR44*$BL44/($AX44-$AW44+1)*BG44*(DAY(EOMONTH(BG$15,0))),
$DH44="день_2",
$DR44/30*MAX(MIN($AX44,EOMONTH(BG$15,0))-MAX($AW44,BG$15)+1,),
$DH44="раб.день",
$DR44/30*(IFERROR(
_xlfn.LET(_xlpm.VD,
CHOOSE(
{1;2;3;4;5;6;7;8;9;10;11;12;13;14;15;16;17;18},
45658,45659,45660,45661,45662,45663,45664,45665,45711,45724,45778,45779,45785,45786,45820,45821,45965,46022),
_xlfn.LET(_xlpm.DD,
MAX(MIN($AX44,EOMONTH(BG$15,0))-MAX($AW44,BG$15),),
_xlfn.IFS(
AND(MONTH($AW44)=MONTH(BG$15),MONTH($AX44)&lt;&gt;MONTH(BG$15)),
NETWORKDAYS.INTL($AW44,$AW44+_xlpm.DD,1,_xlpm.VD),
AND(MONTH($AW44)&lt;&gt;MONTH(BG$15),MONTH($AX44)=MONTH(BG$15)),
NETWORKDAYS.INTL(($AX44)-_xlpm.DD,$AX44,1,_xlpm.VD),
AND(MONTH($AW44)&lt;MONTH(BG$15),MONTH($AX44)&gt;MONTH(BG$15)),
NETWORKDAYS.INTL((EOMONTH(BG$15-1,1))-_xlpm.DD,EOMONTH(BG$15-1,1),1,_xlpm.VD),
AND(MONTH($AW44)=MONTH(BG$15),MONTH($AX44)=MONTH(BG$15)),
NETWORKDAYS.INTL($AW44,$AX44,1,_xlpm.VD)))),0)),
$DH44="месяц",
$DR44*BG44,
$DH44="неделя",
$DR44*BG44/7*(ROUNDUP((DAY(EOMONTH(BG$15,0)))/4,0))),
0)</f>
        <v/>
      </c>
      <c r="EA44" s="125">
        <f t="array" ref="EA44">
IFERROR(_xlfn.IFS(
$DH44="день_1",
$DR44*$BL44/($AX44-$AW44+1)*BH44*(DAY(EOMONTH(BH$15,0))),
$DH44="день_2",
$DR44/30*MAX(MIN($AX44,EOMONTH(BH$15,0))-MAX($AW44,BH$15)+1,),
$DH44="раб.день",
$DR44/30*(IFERROR(
_xlfn.LET(_xlpm.VD,
CHOOSE(
{1;2;3;4;5;6;7;8;9;10;11;12;13;14;15;16;17;18},
45658,45659,45660,45661,45662,45663,45664,45665,45711,45724,45778,45779,45785,45786,45820,45821,45965,46022),
_xlfn.LET(_xlpm.DD,
MAX(MIN($AX44,EOMONTH(BH$15,0))-MAX($AW44,BH$15),),
_xlfn.IFS(
AND(MONTH($AW44)=MONTH(BH$15),MONTH($AX44)&lt;&gt;MONTH(BH$15)),
NETWORKDAYS.INTL($AW44,$AW44+_xlpm.DD,1,_xlpm.VD),
AND(MONTH($AW44)&lt;&gt;MONTH(BH$15),MONTH($AX44)=MONTH(BH$15)),
NETWORKDAYS.INTL(($AX44)-_xlpm.DD,$AX44,1,_xlpm.VD),
AND(MONTH($AW44)&lt;MONTH(BH$15),MONTH($AX44)&gt;MONTH(BH$15)),
NETWORKDAYS.INTL((EOMONTH(BH$15-1,1))-_xlpm.DD,EOMONTH(BH$15-1,1),1,_xlpm.VD),
AND(MONTH($AW44)=MONTH(BH$15),MONTH($AX44)=MONTH(BH$15)),
NETWORKDAYS.INTL($AW44,$AX44,1,_xlpm.VD)))),0)),
$DH44="месяц",
$DR44*BH44,
$DH44="неделя",
$DR44*BH44/7*(ROUNDUP((DAY(EOMONTH(BH$15,0)))/4,0))),
0)</f>
        <v/>
      </c>
      <c r="EB44" s="125">
        <f t="array" ref="EB44">
IFERROR(_xlfn.IFS(
$DH44="день_1",
$DR44*$BL44/($AX44-$AW44+1)*BI44*(DAY(EOMONTH(BI$15,0))),
$DH44="день_2",
$DR44/30*MAX(MIN($AX44,EOMONTH(BI$15,0))-MAX($AW44,BI$15)+1,),
$DH44="раб.день",
$DR44/30*(IFERROR(
_xlfn.LET(_xlpm.VD,
CHOOSE(
{1;2;3;4;5;6;7;8;9;10;11;12;13;14;15;16;17;18},
45658,45659,45660,45661,45662,45663,45664,45665,45711,45724,45778,45779,45785,45786,45820,45821,45965,46022),
_xlfn.LET(_xlpm.DD,
MAX(MIN($AX44,EOMONTH(BI$15,0))-MAX($AW44,BI$15),),
_xlfn.IFS(
AND(MONTH($AW44)=MONTH(BI$15),MONTH($AX44)&lt;&gt;MONTH(BI$15)),
NETWORKDAYS.INTL($AW44,$AW44+_xlpm.DD,1,_xlpm.VD),
AND(MONTH($AW44)&lt;&gt;MONTH(BI$15),MONTH($AX44)=MONTH(BI$15)),
NETWORKDAYS.INTL(($AX44)-_xlpm.DD,$AX44,1,_xlpm.VD),
AND(MONTH($AW44)&lt;MONTH(BI$15),MONTH($AX44)&gt;MONTH(BI$15)),
NETWORKDAYS.INTL((EOMONTH(BI$15-1,1))-_xlpm.DD,EOMONTH(BI$15-1,1),1,_xlpm.VD),
AND(MONTH($AW44)=MONTH(BI$15),MONTH($AX44)=MONTH(BI$15)),
NETWORKDAYS.INTL($AW44,$AX44,1,_xlpm.VD)))),0)),
$DH44="месяц",
$DR44*BI44,
$DH44="неделя",
$DR44*BI44/7*(ROUNDUP((DAY(EOMONTH(BI$15,0)))/4,0))),
0)</f>
        <v/>
      </c>
      <c r="EC44" s="125">
        <f t="array" ref="EC44">
IFERROR(_xlfn.IFS(
$DH44="день_1",
$DR44*$BL44/($AX44-$AW44+1)*BJ44*(DAY(EOMONTH(BJ$15,0))),
$DH44="день_2",
$DR44/30*MAX(MIN($AX44,EOMONTH(BJ$15,0))-MAX($AW44,BJ$15)+1,),
$DH44="раб.день",
$DR44/30*(IFERROR(
_xlfn.LET(_xlpm.VD,
CHOOSE(
{1;2;3;4;5;6;7;8;9;10;11;12;13;14;15;16;17;18},
45658,45659,45660,45661,45662,45663,45664,45665,45711,45724,45778,45779,45785,45786,45820,45821,45965,46022),
_xlfn.LET(_xlpm.DD,
MAX(MIN($AX44,EOMONTH(BJ$15,0))-MAX($AW44,BJ$15),),
_xlfn.IFS(
AND(MONTH($AW44)=MONTH(BJ$15),MONTH($AX44)&lt;&gt;MONTH(BJ$15)),
NETWORKDAYS.INTL($AW44,$AW44+_xlpm.DD,1,_xlpm.VD),
AND(MONTH($AW44)&lt;&gt;MONTH(BJ$15),MONTH($AX44)=MONTH(BJ$15)),
NETWORKDAYS.INTL(($AX44)-_xlpm.DD,$AX44,1,_xlpm.VD),
AND(MONTH($AW44)&lt;MONTH(BJ$15),MONTH($AX44)&gt;MONTH(BJ$15)),
NETWORKDAYS.INTL((EOMONTH(BJ$15-1,1))-_xlpm.DD,EOMONTH(BJ$15-1,1),1,_xlpm.VD),
AND(MONTH($AW44)=MONTH(BJ$15),MONTH($AX44)=MONTH(BJ$15)),
NETWORKDAYS.INTL($AW44,$AX44,1,_xlpm.VD)))),0)),
$DH44="месяц",
$DR44*BJ44,
$DH44="неделя",
$DR44*BJ44/7*(ROUNDUP((DAY(EOMONTH(BJ$15,0)))/4,0))),
0)</f>
        <v/>
      </c>
      <c r="ED44" s="125">
        <f t="array" ref="ED44">
IFERROR(_xlfn.IFS(
$DH44="день_1",
$DR44*$BL44/($AX44-$AW44+1)*BK44*(DAY(EOMONTH(BK$15,0))),
$DH44="день_2",
$DR44/30*MAX(MIN($AX44,EOMONTH(BK$15,0))-MAX($AW44,BK$15)+1,),
$DH44="раб.день",
$DR44/30*(IFERROR(
_xlfn.LET(_xlpm.VD,
CHOOSE(
{1;2;3;4;5;6;7;8;9;10;11;12;13;14;15;16;17;18},
45658,45659,45660,45661,45662,45663,45664,45665,45711,45724,45778,45779,45785,45786,45820,45821,45965,46022),
_xlfn.LET(_xlpm.DD,
MAX(MIN($AX44,EOMONTH(BK$15,0))-MAX($AW44,BK$15),),
_xlfn.IFS(
AND(MONTH($AW44)=MONTH(BK$15),MONTH($AX44)&lt;&gt;MONTH(BK$15)),
NETWORKDAYS.INTL($AW44,$AW44+_xlpm.DD,1,_xlpm.VD),
AND(MONTH($AW44)&lt;&gt;MONTH(BK$15),MONTH($AX44)=MONTH(BK$15)),
NETWORKDAYS.INTL(($AX44)-_xlpm.DD,$AX44,1,_xlpm.VD),
AND(MONTH($AW44)&lt;MONTH(BK$15),MONTH($AX44)&gt;MONTH(BK$15)),
NETWORKDAYS.INTL((EOMONTH(BK$15-1,1))-_xlpm.DD,EOMONTH(BK$15-1,1),1,_xlpm.VD),
AND(MONTH($AW44)=MONTH(BK$15),MONTH($AX44)=MONTH(BK$15)),
NETWORKDAYS.INTL($AW44,$AX44,1,_xlpm.VD)))),0)),
$DH44="месяц",
$DR44*BK44,
$DH44="неделя",
$DR44*BK44/7*(ROUNDUP((DAY(EOMONTH(BK$15,0)))/4,0))),
0)</f>
        <v/>
      </c>
      <c r="EE44" s="125">
        <f>SUM($DS44,$DT44,$DU44,$DV44,$DW44,$DX44,$DY44,$DZ44,$EA44,$EB44,$EC44,$ED44)</f>
        <v/>
      </c>
      <c r="EF44" s="125">
        <f>IFERROR(ROUND($EE44*(1+$EP44),2),0)</f>
        <v/>
      </c>
      <c r="EG44" s="128" t="n">
        <v>1</v>
      </c>
      <c r="EH44" s="126" t="n">
        <v>0</v>
      </c>
      <c r="EI44" s="126">
        <f>ROUND(SUM($EH44:$EH44)*SUM($AB44:$AB44)*$EG44,2)</f>
        <v/>
      </c>
      <c r="EJ44" s="126">
        <f>ROUND($EI44*(1+$EP44),2)</f>
        <v/>
      </c>
      <c r="EK44" s="126" t="n">
        <v>0</v>
      </c>
      <c r="EL44" s="126">
        <f>ROUND(SUM($EK44:$EK44)*SUM($AB44:$AB44)*$EG44,2)</f>
        <v/>
      </c>
      <c r="EM44" s="126">
        <f>ROUND($EL44*(1+$EP44),2)</f>
        <v/>
      </c>
      <c r="EN44" s="126">
        <f>SUM($EE44,$EI44,$EL44)</f>
        <v/>
      </c>
      <c r="EO44" s="126">
        <f>SUM($EF44,$EJ44,$EM44)</f>
        <v/>
      </c>
      <c r="EP44" s="59" t="inlineStr">
        <is>
          <t>20%</t>
        </is>
      </c>
      <c r="EQ44" s="59" t="n"/>
      <c r="ER44" s="60">
        <f t="array" ref="ER44">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MATCH(ES44,
{"AMS";"RussOutdoor";"HD Outdoor";"Ingroup";"IQ";"Ledproduction";"LisChannel";"Logic";"Media-PPL";"NovikovTV | НовиковТВ";"SMA";"SOK";"КрокусТВ | CrocusTV | IndoorTV";"Сити";"ТЯК Москва"},
0)),"")</f>
        <v/>
      </c>
      <c r="ES44" s="60" t="n"/>
      <c r="ET44" s="60">
        <f t="array" ref="ET44">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MATCH(ES44,
{"AMS";"RussOutdoor";"HD Outdoor";"Ingroup";"IQ";"Ledproduction";"LisChannel";"Logic";"Media-PPL";"NovikovTV | НовиковТВ";"SMA";"SOK";"КрокусТВ | CrocusTV | IndoorTV";"Сити";"ТЯК Москва"},
0)),"")</f>
        <v/>
      </c>
      <c r="EU44" s="60" t="n"/>
      <c r="EV44" s="60" t="n"/>
      <c r="EX44" s="110">
        <f t="array" ref="EX44">
($AR44/30
+N("ТРАФИК ПЛОЩАДКИ"))*
(IFERROR(
_xlfn.LET(
_xlpm.GPR,
HLOOKUP($L44,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(MATCH($T44,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IF($Q44="цифровой",_xlpm.GPR/$AG44,_xlpm.GPR/60)),
0)
+N("DWELL TIME"))*
(IF($AB44=0,0,IF($AB44=1,0.3,IF($AB44=2,0.5,IF($AB44&gt;2,1))))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_xlfn.IFS($AC44="да",1.2,$AC44="нет",1)*
_xlfn.IFS($AD44="да",1.2,$AD44="нет",1)*
IF(R44="статический",1,1.2)*
$X44*
INDEX(
{1.2;1;1.2;1.2;1;1.2;1.2;1.2;1.2;1.2;1.2;1;1.2;1.2;1.2;1.2;1;1;1.2;1.2;1.2;1;1;1;1;1.2;1.2;1.2;1.2;1;1;1;1;1.2;1.2;1.2;1.2;1.2;1.2;1.2;1.2;1;1;1.2;1;1;1;1;1.5;1;1;1.5;1.5;1.2},
MATCH($Q44,_xlpm.MI,0)))&gt;{0.02;0.04;0.06;0.1;0.2;0.4;0.6;0.8;1;2;4;6})),
{0;1;2;3;4;5;6;7;8;9;10;11;12},
0)))
+N("КОЭФФИЦИЕНТ КОНТАКТА"))))*
(_xlfn.IFS($X44&lt;0.1,$X44/1000,$X44&gt;25,5.2,AND($X44&gt;=0.1,$X44&lt;=25),(($X44*2+0.1)/10)*($X44/10)))*
IFERROR((_xlfn.LET(
_xlpm.MA,
{0;0.8;0.85;0.9;0.95;1},
_xlpm.MAA,
{0;1;2;3;4;5},
INDEX(_xlpm.MA,MATCH(SUMPRODUCT(--((IF(ROUND(_xlpm.MAA,1)&gt;5,5,ROUND($AB44,1)))&gt;{0;1;2;3;4;5})),_xlpm.MAA,0)))
+N("КОЭФФИЦИЕНТ КОЛ-ВО КОНСТРУКЦИЙ")),1)*
$AB44,0))*
(IF($Q44="цифровой",$AG44/15*$AI44,1)
+N("ДЛЯ ЦИФРЫ"))</f>
        <v/>
      </c>
      <c r="EY44" s="110">
        <f>IFERROR(EX44*AY44,0)</f>
        <v/>
      </c>
      <c r="EZ44" s="131">
        <f>IFERROR(DP44/EY44*1000,0)</f>
        <v/>
      </c>
      <c r="FA44" s="112">
        <f>IFERROR(FC44/FB44,0)</f>
        <v/>
      </c>
      <c r="FB44" s="112">
        <f>IFERROR((FC44/(EY44/FF44*#REF!))*0.825,0)</f>
        <v/>
      </c>
      <c r="FC44" s="112">
        <f>IFERROR(((EX44*30/AR44)*100)/30,0)</f>
        <v/>
      </c>
      <c r="FD44" s="112">
        <f>IFERROR(EY44/G44*100%,0)</f>
        <v/>
      </c>
      <c r="FE44" s="112">
        <f>IFERROR(FD44/FC44*100%,0)</f>
        <v/>
      </c>
      <c r="FF44" s="110">
        <f>IFERROR(AR44/30*AY44,0)</f>
        <v/>
      </c>
    </row>
    <row r="45" ht="13" customHeight="1">
      <c r="A45" s="59" t="n"/>
      <c r="B45" s="60" t="n"/>
      <c r="C45" s="60" t="n"/>
      <c r="D45" s="60">
        <f t="array" ref="D45">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MATCH($E45,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5" s="60">
        <f t="array" ref="E45">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MATCH($F45,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5" s="60" t="inlineStr"/>
      <c r="G45" s="60" t="n"/>
      <c r="H45" s="60">
        <f t="array" ref="H45">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MATCH($I45,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5" s="60" t="n"/>
      <c r="J45" s="60" t="n"/>
      <c r="K45" s="60" t="n"/>
      <c r="L45" s="60" t="n"/>
      <c r="M45" s="60" t="n"/>
      <c r="N45" s="60" t="n"/>
      <c r="O45" s="60" t="n"/>
      <c r="P45" s="60">
        <f t="array" ref="P45">
_xlfn.IFS(
ISNUMBER(MATCH($Q45,{"шелфбаннер","разделитель","монетница","чековая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ISNUMBER(MATCH($Q45,{"LED/LCD","видеокулер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ISNUMBER(MATCH($Q45,{"автомобиль","машина","выставочное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ISNUMBER(MATCH($Q45,{"билборд","лифтовая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ISNUMBER(MATCH($Q45,{"навигация","подвесной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ISNUMBER(MATCH($Q45,{"движущаяся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ISNUMBER(MATCH($Q45,{"каталог","журнал"},)),
"Пресса",
$Q45="","")</f>
        <v/>
      </c>
      <c r="Q45" s="60" t="n"/>
      <c r="R45" s="60">
        <f t="array" ref="R45">
IFERROR(
_xlfn.IFS(
OR(ISNUMBER(MATCH($Q45,{"экспозиция","макет","стенд","автостенд","авто стенд","выставочное пространство","выставочные стенды","модульные выставочные стенды","3Д конструкция","3D конструкция"},)),P45="Экспонирование"),
"нестандартный",
ISNUMBER(MATCH($Q45,{"скроллер","призматрон"},)),
"динамический",
$P45="Видео",
"цифровой",
OR($P45="Пресса",$P45="Щит",$P45="POSm",$P45="Подвес",$P45="Брендирование/оклейка"),
"статический"),"")</f>
        <v/>
      </c>
      <c r="S45" s="59" t="n"/>
      <c r="T45" s="60" t="n"/>
      <c r="U45" s="60" t="n"/>
      <c r="V45" s="60">
        <f>
IF(P45="Видео",
"цифровой постер/ролик",
IF(ISNUMBER(MATCH(Q45,{"короб световой","короб световой | лайтбокс","короб световой | кристалайт","лайтбокс","лайт бокс","кристалайт","LB","lightbox"},)),
"бэклит",
IF(P45="Брендирование/оклейка",
"перфарированная пленка/самоклейка",
IF(P45="Экспонирование",
"под запрос",
IF(P45="Подвес",
"баннер/ткань",
"")))))</f>
        <v/>
      </c>
      <c r="W45" s="59" t="n"/>
      <c r="X45" s="59" t="n"/>
      <c r="Y45" s="59" t="n"/>
      <c r="Z45" s="61" t="n"/>
      <c r="AA45" s="61" t="n"/>
      <c r="AB45" s="61">
        <f>IF(BL45&gt;0,Z45,0)</f>
        <v/>
      </c>
      <c r="AC45" s="59" t="n"/>
      <c r="AD45" s="59" t="n"/>
      <c r="AE45" s="59" t="n"/>
      <c r="AF45" s="59" t="n"/>
      <c r="AG45" s="59" t="n"/>
      <c r="AH45" s="59" t="n"/>
      <c r="AI45" s="59" t="n"/>
      <c r="AJ45" s="59" t="n"/>
      <c r="AK45" s="59" t="n"/>
      <c r="AL45" s="62">
        <f>IFERROR(IF(OR(R45="статический",R45="динамический",R45="нестандартный",R45="",R45=""),"-",IF(AND(AH45="-",AI45="-"),"-",AK45*3600/AH45*AI45)),"-")</f>
        <v/>
      </c>
      <c r="AM45" s="62">
        <f>IFERROR(IF(OR(R45="статический",R45="динамический",R45="",R45="", R45="BTL",R45="нестандартный"),"-",AG45*AI45*AL45/60),"-")</f>
        <v/>
      </c>
      <c r="AN45" s="63">
        <f>IFERROR(IF(AH45="","-",AG45*AI45/AH45),"-")</f>
        <v/>
      </c>
      <c r="AO45" s="59">
        <f>IFERROR(IF(OR($R45="статический",$R45="динамический",$R45="",$R45="",$R45="BTL",$R45="нестандартный"),"-",$AL45*$AY45),"-")</f>
        <v/>
      </c>
      <c r="AP45" s="62">
        <f>IFERROR(IF(OR($R45="статический",$R45="динамический",$R45="",$R45="",$R45="BTL",$R45="нестандартный"),"-",$AM45*AY45),"-")</f>
        <v/>
      </c>
      <c r="AQ45" s="64" t="n"/>
      <c r="AR45" s="61" t="n"/>
      <c r="AS45" s="61" t="n"/>
      <c r="AT45" s="61" t="n"/>
      <c r="AU45" s="65" t="n"/>
      <c r="AV45" s="124">
        <f>IFERROR(DR45/AT45*1000,"n/a")</f>
        <v/>
      </c>
      <c r="AW45" s="67" t="n"/>
      <c r="AX45" s="67" t="n"/>
      <c r="AY45" s="43">
        <f>IFERROR(IF(OR($AW45="",$AX45=""),"",_xlfn.DAYS($AX45+1,$AW45)),"")</f>
        <v/>
      </c>
      <c r="AZ45" s="68">
        <f t="array" ref="AZ45">
_xlfn.LET(_xlpm.COEFF,
IF($AW45+$AX45=0,0,IF(MAX(MIN($AX45,EOMONTH(AZ$15,0))-MAX($AW45,AZ$15)+1,)&gt;0,1,0)),
_xlfn.IFS(
$ES45="LisChannel",
_xlpm.COEFF*
INDEX({1;1;1.2;1.2;1;1;1;1;1.2;1.2;1.2;1.2},
MATCH(MONTH(AZ$15),
{1,2,3,4,5,6,7,8,9,10,11,12})),
CONCATENATE($ES45," ",$L45)="RussOutdoor метро",
_xlpm.COEFF*
INDEX({0.8;0.9;1.1;1.1;1;1;1;1;1.1;1.1;1.1;1.1},
MATCH(MONTH(AZ$15),
{1,2,3,4,5,6,7,8,9,10,11,12})),
$ES45&lt;&gt;"LisChannel",
_xlpm.COEFF,
$ES45&lt;&gt;"RussOutdoor",
_xlpm.COEFF))</f>
        <v/>
      </c>
      <c r="BA45" s="68">
        <f t="array" ref="BA45">
_xlfn.LET(_xlpm.COEFF,
IF($AW45+$AX45=0,0,IF(MAX(MIN($AX45,EOMONTH(BA$15,0))-MAX($AW45,BA$15)+1,)&gt;0,1,0)),
_xlfn.IFS(
$ES45="LisChannel",
_xlpm.COEFF*
INDEX({1;1;1.2;1.2;1;1;1;1;1.2;1.2;1.2;1.2},
MATCH(MONTH(BA$15),
{1,2,3,4,5,6,7,8,9,10,11,12})),
CONCATENATE($ES45," ",$L45)="RussOutdoor метро",
_xlpm.COEFF*
INDEX({0.8;0.9;1.1;1.1;1;1;1;1;1.1;1.1;1.1;1.1},
MATCH(MONTH(BA$15),
{1,2,3,4,5,6,7,8,9,10,11,12})),
$ES45&lt;&gt;"LisChannel",
_xlpm.COEFF,
$ES45&lt;&gt;"RussOutdoor",
_xlpm.COEFF))</f>
        <v/>
      </c>
      <c r="BB45" s="68">
        <f t="array" ref="BB45">
_xlfn.LET(_xlpm.COEFF,
IF($AW45+$AX45=0,0,IF(MAX(MIN($AX45,EOMONTH(BB$15,0))-MAX($AW45,BB$15)+1,)&gt;0,1,0)),
_xlfn.IFS(
$ES45="LisChannel",
_xlpm.COEFF*
INDEX({1;1;1.2;1.2;1;1;1;1;1.2;1.2;1.2;1.2},
MATCH(MONTH(BB$15),
{1,2,3,4,5,6,7,8,9,10,11,12})),
CONCATENATE($ES45," ",$L45)="RussOutdoor метро",
_xlpm.COEFF*
INDEX({0.8;0.9;1.1;1.1;1;1;1;1;1.1;1.1;1.1;1.1},
MATCH(MONTH(BB$15),
{1,2,3,4,5,6,7,8,9,10,11,12})),
$ES45&lt;&gt;"LisChannel",
_xlpm.COEFF,
$ES45&lt;&gt;"RussOutdoor",
_xlpm.COEFF))</f>
        <v/>
      </c>
      <c r="BC45" s="68">
        <f t="array" ref="BC45">
_xlfn.LET(_xlpm.COEFF,
IF($AW45+$AX45=0,0,IF(MAX(MIN($AX45,EOMONTH(BC$15,0))-MAX($AW45,BC$15)+1,)&gt;0,1,0)),
_xlfn.IFS(
$ES45="LisChannel",
_xlpm.COEFF*
INDEX({1;1;1.2;1.2;1;1;1;1;1.2;1.2;1.2;1.2},
MATCH(MONTH(BC$15),
{1,2,3,4,5,6,7,8,9,10,11,12})),
CONCATENATE($ES45," ",$L45)="RussOutdoor метро",
_xlpm.COEFF*
INDEX({0.8;0.9;1.1;1.1;1;1;1;1;1.1;1.1;1.1;1.1},
MATCH(MONTH(BC$15),
{1,2,3,4,5,6,7,8,9,10,11,12})),
$ES45&lt;&gt;"LisChannel",
_xlpm.COEFF,
$ES45&lt;&gt;"RussOutdoor",
_xlpm.COEFF))</f>
        <v/>
      </c>
      <c r="BD45" s="68">
        <f t="array" ref="BD45">
_xlfn.LET(_xlpm.COEFF,
IF($AW45+$AX45=0,0,IF(MAX(MIN($AX45,EOMONTH(BD$15,0))-MAX($AW45,BD$15)+1,)&gt;0,1,0)),
_xlfn.IFS(
$ES45="LisChannel",
_xlpm.COEFF*
INDEX({1;1;1.2;1.2;1;1;1;1;1.2;1.2;1.2;1.2},
MATCH(MONTH(BD$15),
{1,2,3,4,5,6,7,8,9,10,11,12})),
CONCATENATE($ES45," ",$L45)="RussOutdoor метро",
_xlpm.COEFF*
INDEX({0.8;0.9;1.1;1.1;1;1;1;1;1.1;1.1;1.1;1.1},
MATCH(MONTH(BD$15),
{1,2,3,4,5,6,7,8,9,10,11,12})),
$ES45&lt;&gt;"LisChannel",
_xlpm.COEFF,
$ES45&lt;&gt;"RussOutdoor",
_xlpm.COEFF))</f>
        <v/>
      </c>
      <c r="BE45" s="68">
        <f t="array" ref="BE45">
_xlfn.LET(_xlpm.COEFF,
IF($AW45+$AX45=0,0,IF(MAX(MIN($AX45,EOMONTH(BE$15,0))-MAX($AW45,BE$15)+1,)&gt;0,1,0)),
_xlfn.IFS(
$ES45="LisChannel",
_xlpm.COEFF*
INDEX({1;1;1.2;1.2;1;1;1;1;1.2;1.2;1.2;1.2},
MATCH(MONTH(BE$15),
{1,2,3,4,5,6,7,8,9,10,11,12})),
CONCATENATE($ES45," ",$L45)="RussOutdoor метро",
_xlpm.COEFF*
INDEX({0.8;0.9;1.1;1.1;1;1;1;1;1.1;1.1;1.1;1.1},
MATCH(MONTH(BE$15),
{1,2,3,4,5,6,7,8,9,10,11,12})),
$ES45&lt;&gt;"LisChannel",
_xlpm.COEFF,
$ES45&lt;&gt;"RussOutdoor",
_xlpm.COEFF))</f>
        <v/>
      </c>
      <c r="BF45" s="68">
        <f t="array" ref="BF45">
_xlfn.LET(_xlpm.COEFF,
IF($AW45+$AX45=0,0,IF(MAX(MIN($AX45,EOMONTH(BF$15,0))-MAX($AW45,BF$15)+1,)&gt;0,1,0)),
_xlfn.IFS(
$ES45="LisChannel",
_xlpm.COEFF*
INDEX({1;1;1.2;1.2;1;1;1;1;1.2;1.2;1.2;1.2},
MATCH(MONTH(BF$15),
{1,2,3,4,5,6,7,8,9,10,11,12})),
CONCATENATE($ES45," ",$L45)="RussOutdoor метро",
_xlpm.COEFF*
INDEX({0.8;0.9;1.1;1.1;1;1;1;1;1.1;1.1;1.1;1.1},
MATCH(MONTH(BF$15),
{1,2,3,4,5,6,7,8,9,10,11,12})),
$ES45&lt;&gt;"LisChannel",
_xlpm.COEFF,
$ES45&lt;&gt;"RussOutdoor",
_xlpm.COEFF))</f>
        <v/>
      </c>
      <c r="BG45" s="68">
        <f t="array" ref="BG45">
_xlfn.LET(_xlpm.COEFF,
IF($AW45+$AX45=0,0,IF(MAX(MIN($AX45,EOMONTH(BG$15,0))-MAX($AW45,BG$15)+1,)&gt;0,1,0)),
_xlfn.IFS(
$ES45="LisChannel",
_xlpm.COEFF*
INDEX({1;1;1.2;1.2;1;1;1;1;1.2;1.2;1.2;1.2},
MATCH(MONTH(BG$15),
{1,2,3,4,5,6,7,8,9,10,11,12})),
CONCATENATE($ES45," ",$L45)="RussOutdoor метро",
_xlpm.COEFF*
INDEX({0.8;0.9;1.1;1.1;1;1;1;1;1.1;1.1;1.1;1.1},
MATCH(MONTH(BG$15),
{1,2,3,4,5,6,7,8,9,10,11,12})),
$ES45&lt;&gt;"LisChannel",
_xlpm.COEFF,
$ES45&lt;&gt;"RussOutdoor",
_xlpm.COEFF))</f>
        <v/>
      </c>
      <c r="BH45" s="68">
        <f t="array" ref="BH45">
_xlfn.LET(_xlpm.COEFF,
IF($AW45+$AX45=0,0,IF(MAX(MIN($AX45,EOMONTH(BH$15,0))-MAX($AW45,BH$15)+1,)&gt;0,1,0)),
_xlfn.IFS(
$ES45="LisChannel",
_xlpm.COEFF*
INDEX({1;1;1.2;1.2;1;1;1;1;1.2;1.2;1.2;1.2},
MATCH(MONTH(BH$15),
{1,2,3,4,5,6,7,8,9,10,11,12})),
CONCATENATE($ES45," ",$L45)="RussOutdoor метро",
_xlpm.COEFF*
INDEX({0.8;0.9;1.1;1.1;1;1;1;1;1.1;1.1;1.1;1.1},
MATCH(MONTH(BH$15),
{1,2,3,4,5,6,7,8,9,10,11,12})),
$ES45&lt;&gt;"LisChannel",
_xlpm.COEFF,
$ES45&lt;&gt;"RussOutdoor",
_xlpm.COEFF))</f>
        <v/>
      </c>
      <c r="BI45" s="68">
        <f t="array" ref="BI45">
_xlfn.LET(_xlpm.COEFF,
IF($AW45+$AX45=0,0,IF(MAX(MIN($AX45,EOMONTH(BI$15,0))-MAX($AW45,BI$15)+1,)&gt;0,1,0)),
_xlfn.IFS(
$ES45="LisChannel",
_xlpm.COEFF*
INDEX({1;1;1.2;1.2;1;1;1;1;1.2;1.2;1.2;1.2},
MATCH(MONTH(BI$15),
{1,2,3,4,5,6,7,8,9,10,11,12})),
CONCATENATE($ES45," ",$L45)="RussOutdoor метро",
_xlpm.COEFF*
INDEX({0.8;0.9;1.1;1.1;1;1;1;1;1.1;1.1;1.1;1.1},
MATCH(MONTH(BI$15),
{1,2,3,4,5,6,7,8,9,10,11,12})),
$ES45&lt;&gt;"LisChannel",
_xlpm.COEFF,
$ES45&lt;&gt;"RussOutdoor",
_xlpm.COEFF))</f>
        <v/>
      </c>
      <c r="BJ45" s="68">
        <f t="array" ref="BJ45">
_xlfn.LET(_xlpm.COEFF,
IF($AW45+$AX45=0,0,IF(MAX(MIN($AX45,EOMONTH(BJ$15,0))-MAX($AW45,BJ$15)+1,)&gt;0,1,0)),
_xlfn.IFS(
$ES45="LisChannel",
_xlpm.COEFF*
INDEX({1;1;1.2;1.2;1;1;1;1;1.2;1.2;1.2;1.2},
MATCH(MONTH(BJ$15),
{1,2,3,4,5,6,7,8,9,10,11,12})),
CONCATENATE($ES45," ",$L45)="RussOutdoor метро",
_xlpm.COEFF*
INDEX({0.8;0.9;1.1;1.1;1;1;1;1;1.1;1.1;1.1;1.1},
MATCH(MONTH(BJ$15),
{1,2,3,4,5,6,7,8,9,10,11,12})),
$ES45&lt;&gt;"LisChannel",
_xlpm.COEFF,
$ES45&lt;&gt;"RussOutdoor",
_xlpm.COEFF))</f>
        <v/>
      </c>
      <c r="BK45" s="68">
        <f t="array" ref="BK45">
_xlfn.LET(_xlpm.COEFF,
IF($AW45+$AX45=0,0,IF(MAX(MIN($AX45,EOMONTH(BK$15,0))-MAX($AW45,BK$15)+1,)&gt;0,1,0)),
_xlfn.IFS(
$ES45="LisChannel",
_xlpm.COEFF*
INDEX({1;1;1.2;1.2;1;1;1;1;1.2;1.2;1.2;1.2},
MATCH(MONTH(BK$15),
{1,2,3,4,5,6,7,8,9,10,11,12})),
CONCATENATE($ES45," ",$L45)="RussOutdoor метро",
_xlpm.COEFF*
INDEX({0.8;0.9;1.1;1.1;1;1;1;1;1.1;1.1;1.1;1.1},
MATCH(MONTH(BK$15),
{1,2,3,4,5,6,7,8,9,10,11,12})),
$ES45&lt;&gt;"LisChannel",
_xlpm.COEFF,
$ES45&lt;&gt;"RussOutdoor",
_xlpm.COEFF))</f>
        <v/>
      </c>
      <c r="BL45" s="62">
        <f>COUNTIFS($AZ45:$BK45,"&gt;0")</f>
        <v/>
      </c>
      <c r="BM45" s="65" t="n"/>
      <c r="BN45" s="125">
        <f>$DJ45</f>
        <v/>
      </c>
      <c r="BO45" s="63">
        <f>$DQ45</f>
        <v/>
      </c>
      <c r="BP45" s="125">
        <f>
IFERROR(
IF($BL45=0,0,
$BN45*(1-$BO45)),
0)</f>
        <v/>
      </c>
      <c r="BQ45" s="125">
        <f t="array" ref="BQ45">
IFERROR(
_xlfn.IFS(
$DH45="день_1",
$BP45*$BL45/($AX45-$AW45+1)*AZ45*(DAY(EOMONTH(AZ$15,0))),
$DH45="день_2",
$BP45/30*MAX(MIN($AX45,EOMONTH(AZ$15,0))-MAX($AW45,AZ$15)+1,),
$DH45="раб.день",
$BP45/30*(IFERROR(
_xlfn.LET(_xlpm.VD,
CHOOSE(
{1;2;3;4;5;6;7;8;9;10;11;12;13;14;15;16;17;18},
45658,45659,45660,45661,45662,45663,45664,45665,45711,45724,45778,45779,45785,45786,45820,45821,45965,46022),
_xlfn.LET(_xlpm.DD,
MAX(MIN($AX45,EOMONTH(AZ$15,0))-MAX($AW45,AZ$15),),
_xlfn.IFS(
AND(MONTH($AW45)=MONTH(AZ$15),MONTH($AX45)&lt;&gt;MONTH(AZ$15)),
NETWORKDAYS.INTL($AW45,$AW45+_xlpm.DD,1,_xlpm.VD),
AND(MONTH($AW45)&lt;&gt;MONTH(AZ$15),MONTH($AX45)=MONTH(AZ$15)),
NETWORKDAYS.INTL(($AX45)-_xlpm.DD,$AX45,1,_xlpm.VD),
AND(MONTH($AW45)&lt;MONTH(AZ$15),MONTH($AX45)&gt;MONTH(AZ$15)),
NETWORKDAYS.INTL((EOMONTH(AZ$15-1,1))-_xlpm.DD,EOMONTH(AZ$15-1,1),1,_xlpm.VD),
AND(MONTH($AW45)=MONTH(AZ$15),MONTH($AX45)=MONTH(AZ$15)),
NETWORKDAYS.INTL($AW45,$AX45,1,_xlpm.VD)))),0)),
$DH45="месяц",
$BP45*AZ45,
$DH45="неделя",
$BP45*AZ45/7*(ROUNDUP((DAY(EOMONTH(AZ$15,0)))/4,0))),
0)</f>
        <v/>
      </c>
      <c r="BR45" s="125">
        <f t="array" ref="BR45">
IFERROR(
_xlfn.IFS(
$DH45="день_1",
$BP45*$BL45/($AX45-$AW45+1)*BA45*(DAY(EOMONTH(BA$15,0))),
$DH45="день_2",
$BP45/30*MAX(MIN($AX45,EOMONTH(BA$15,0))-MAX($AW45,BA$15)+1,),
$DH45="раб.день",
$BP45/30*(IFERROR(
_xlfn.LET(_xlpm.VD,
CHOOSE(
{1;2;3;4;5;6;7;8;9;10;11;12;13;14;15;16;17;18},
45658,45659,45660,45661,45662,45663,45664,45665,45711,45724,45778,45779,45785,45786,45820,45821,45965,46022),
_xlfn.LET(_xlpm.DD,
MAX(MIN($AX45,EOMONTH(BA$15,0))-MAX($AW45,BA$15),),
_xlfn.IFS(
AND(MONTH($AW45)=MONTH(BA$15),MONTH($AX45)&lt;&gt;MONTH(BA$15)),
NETWORKDAYS.INTL($AW45,$AW45+_xlpm.DD,1,_xlpm.VD),
AND(MONTH($AW45)&lt;&gt;MONTH(BA$15),MONTH($AX45)=MONTH(BA$15)),
NETWORKDAYS.INTL(($AX45)-_xlpm.DD,$AX45,1,_xlpm.VD),
AND(MONTH($AW45)&lt;MONTH(BA$15),MONTH($AX45)&gt;MONTH(BA$15)),
NETWORKDAYS.INTL((EOMONTH(BA$15-1,1))-_xlpm.DD,EOMONTH(BA$15-1,1),1,_xlpm.VD),
AND(MONTH($AW45)=MONTH(BA$15),MONTH($AX45)=MONTH(BA$15)),
NETWORKDAYS.INTL($AW45,$AX45,1,_xlpm.VD)))),0)),
$DH45="месяц",
$BP45*BA45,
$DH45="неделя",
$BP45*BA45/7*(ROUNDUP((DAY(EOMONTH(BA$15,0)))/4,0))),
0)</f>
        <v/>
      </c>
      <c r="BS45" s="125">
        <f t="array" ref="BS45">
IFERROR(
_xlfn.IFS(
$DH45="день_1",
$BP45*$BL45/($AX45-$AW45+1)*BB45*(DAY(EOMONTH(BB$15,0))),
$DH45="день_2",
$BP45/30*MAX(MIN($AX45,EOMONTH(BB$15,0))-MAX($AW45,BB$15)+1,),
$DH45="раб.день",
$BP45/30*(IFERROR(
_xlfn.LET(_xlpm.VD,
CHOOSE(
{1;2;3;4;5;6;7;8;9;10;11;12;13;14;15;16;17;18},
45658,45659,45660,45661,45662,45663,45664,45665,45711,45724,45778,45779,45785,45786,45820,45821,45965,46022),
_xlfn.LET(_xlpm.DD,
MAX(MIN($AX45,EOMONTH(BB$15,0))-MAX($AW45,BB$15),),
_xlfn.IFS(
AND(MONTH($AW45)=MONTH(BB$15),MONTH($AX45)&lt;&gt;MONTH(BB$15)),
NETWORKDAYS.INTL($AW45,$AW45+_xlpm.DD,1,_xlpm.VD),
AND(MONTH($AW45)&lt;&gt;MONTH(BB$15),MONTH($AX45)=MONTH(BB$15)),
NETWORKDAYS.INTL(($AX45)-_xlpm.DD,$AX45,1,_xlpm.VD),
AND(MONTH($AW45)&lt;MONTH(BB$15),MONTH($AX45)&gt;MONTH(BB$15)),
NETWORKDAYS.INTL((EOMONTH(BB$15-1,1))-_xlpm.DD,EOMONTH(BB$15-1,1),1,_xlpm.VD),
AND(MONTH($AW45)=MONTH(BB$15),MONTH($AX45)=MONTH(BB$15)),
NETWORKDAYS.INTL($AW45,$AX45,1,_xlpm.VD)))),0)),
$DH45="месяц",
$BP45*BB45,
$DH45="неделя",
$BP45*BB45/7*(ROUNDUP((DAY(EOMONTH(BB$15,0)))/4,0))),
0)</f>
        <v/>
      </c>
      <c r="BT45" s="125">
        <f t="array" ref="BT45">
IFERROR(
_xlfn.IFS(
$DH45="день_1",
$BP45*$BL45/($AX45-$AW45+1)*BC45*(DAY(EOMONTH(BC$15,0))),
$DH45="день_2",
$BP45/30*MAX(MIN($AX45,EOMONTH(BC$15,0))-MAX($AW45,BC$15)+1,),
$DH45="раб.день",
$BP45/30*(IFERROR(
_xlfn.LET(_xlpm.VD,
CHOOSE(
{1;2;3;4;5;6;7;8;9;10;11;12;13;14;15;16;17;18},
45658,45659,45660,45661,45662,45663,45664,45665,45711,45724,45778,45779,45785,45786,45820,45821,45965,46022),
_xlfn.LET(_xlpm.DD,
MAX(MIN($AX45,EOMONTH(BC$15,0))-MAX($AW45,BC$15),),
_xlfn.IFS(
AND(MONTH($AW45)=MONTH(BC$15),MONTH($AX45)&lt;&gt;MONTH(BC$15)),
NETWORKDAYS.INTL($AW45,$AW45+_xlpm.DD,1,_xlpm.VD),
AND(MONTH($AW45)&lt;&gt;MONTH(BC$15),MONTH($AX45)=MONTH(BC$15)),
NETWORKDAYS.INTL(($AX45)-_xlpm.DD,$AX45,1,_xlpm.VD),
AND(MONTH($AW45)&lt;MONTH(BC$15),MONTH($AX45)&gt;MONTH(BC$15)),
NETWORKDAYS.INTL((EOMONTH(BC$15-1,1))-_xlpm.DD,EOMONTH(BC$15-1,1),1,_xlpm.VD),
AND(MONTH($AW45)=MONTH(BC$15),MONTH($AX45)=MONTH(BC$15)),
NETWORKDAYS.INTL($AW45,$AX45,1,_xlpm.VD)))),0)),
$DH45="месяц",
$BP45*BC45,
$DH45="неделя",
$BP45*BC45/7*(ROUNDUP((DAY(EOMONTH(BC$15,0)))/4,0))),
0)</f>
        <v/>
      </c>
      <c r="BU45" s="125">
        <f t="array" ref="BU45">
IFERROR(
_xlfn.IFS(
$DH45="день_1",
$BP45*$BL45/($AX45-$AW45+1)*BD45*(DAY(EOMONTH(BD$15,0))),
$DH45="день_2",
$BP45/30*MAX(MIN($AX45,EOMONTH(BD$15,0))-MAX($AW45,BD$15)+1,),
$DH45="раб.день",
$BP45/30*(IFERROR(
_xlfn.LET(_xlpm.VD,
CHOOSE(
{1;2;3;4;5;6;7;8;9;10;11;12;13;14;15;16;17;18},
45658,45659,45660,45661,45662,45663,45664,45665,45711,45724,45778,45779,45785,45786,45820,45821,45965,46022),
_xlfn.LET(_xlpm.DD,
MAX(MIN($AX45,EOMONTH(BD$15,0))-MAX($AW45,BD$15),),
_xlfn.IFS(
AND(MONTH($AW45)=MONTH(BD$15),MONTH($AX45)&lt;&gt;MONTH(BD$15)),
NETWORKDAYS.INTL($AW45,$AW45+_xlpm.DD,1,_xlpm.VD),
AND(MONTH($AW45)&lt;&gt;MONTH(BD$15),MONTH($AX45)=MONTH(BD$15)),
NETWORKDAYS.INTL(($AX45)-_xlpm.DD,$AX45,1,_xlpm.VD),
AND(MONTH($AW45)&lt;MONTH(BD$15),MONTH($AX45)&gt;MONTH(BD$15)),
NETWORKDAYS.INTL((EOMONTH(BD$15-1,1))-_xlpm.DD,EOMONTH(BD$15-1,1),1,_xlpm.VD),
AND(MONTH($AW45)=MONTH(BD$15),MONTH($AX45)=MONTH(BD$15)),
NETWORKDAYS.INTL($AW45,$AX45,1,_xlpm.VD)))),0)),
$DH45="месяц",
$BP45*BD45,
$DH45="неделя",
$BP45*BD45/7*(ROUNDUP((DAY(EOMONTH(BD$15,0)))/4,0))),
0)</f>
        <v/>
      </c>
      <c r="BV45" s="125">
        <f t="array" ref="BV45">
IFERROR(
_xlfn.IFS(
$DH45="день_1",
$BP45*$BL45/($AX45-$AW45+1)*BE45*(DAY(EOMONTH(BE$15,0))),
$DH45="день_2",
$BP45/30*MAX(MIN($AX45,EOMONTH(BE$15,0))-MAX($AW45,BE$15)+1,),
$DH45="раб.день",
$BP45/30*(IFERROR(
_xlfn.LET(_xlpm.VD,
CHOOSE(
{1;2;3;4;5;6;7;8;9;10;11;12;13;14;15;16;17;18},
45658,45659,45660,45661,45662,45663,45664,45665,45711,45724,45778,45779,45785,45786,45820,45821,45965,46022),
_xlfn.LET(_xlpm.DD,
MAX(MIN($AX45,EOMONTH(BE$15,0))-MAX($AW45,BE$15),),
_xlfn.IFS(
AND(MONTH($AW45)=MONTH(BE$15),MONTH($AX45)&lt;&gt;MONTH(BE$15)),
NETWORKDAYS.INTL($AW45,$AW45+_xlpm.DD,1,_xlpm.VD),
AND(MONTH($AW45)&lt;&gt;MONTH(BE$15),MONTH($AX45)=MONTH(BE$15)),
NETWORKDAYS.INTL(($AX45)-_xlpm.DD,$AX45,1,_xlpm.VD),
AND(MONTH($AW45)&lt;MONTH(BE$15),MONTH($AX45)&gt;MONTH(BE$15)),
NETWORKDAYS.INTL((EOMONTH(BE$15-1,1))-_xlpm.DD,EOMONTH(BE$15-1,1),1,_xlpm.VD),
AND(MONTH($AW45)=MONTH(BE$15),MONTH($AX45)=MONTH(BE$15)),
NETWORKDAYS.INTL($AW45,$AX45,1,_xlpm.VD)))),0)),
$DH45="месяц",
$BP45*BE45,
$DH45="неделя",
$BP45*BE45/7*(ROUNDUP((DAY(EOMONTH(BE$15,0)))/4,0))),
0)</f>
        <v/>
      </c>
      <c r="BW45" s="125">
        <f t="array" ref="BW45">
IFERROR(
_xlfn.IFS(
$DH45="день_1",
$BP45*$BL45/($AX45-$AW45+1)*BF45*(DAY(EOMONTH(BF$15,0))),
$DH45="день_2",
$BP45/30*MAX(MIN($AX45,EOMONTH(BF$15,0))-MAX($AW45,BF$15)+1,),
$DH45="раб.день",
$BP45/30*(IFERROR(
_xlfn.LET(_xlpm.VD,
CHOOSE(
{1;2;3;4;5;6;7;8;9;10;11;12;13;14;15;16;17;18},
45658,45659,45660,45661,45662,45663,45664,45665,45711,45724,45778,45779,45785,45786,45820,45821,45965,46022),
_xlfn.LET(_xlpm.DD,
MAX(MIN($AX45,EOMONTH(BF$15,0))-MAX($AW45,BF$15),),
_xlfn.IFS(
AND(MONTH($AW45)=MONTH(BF$15),MONTH($AX45)&lt;&gt;MONTH(BF$15)),
NETWORKDAYS.INTL($AW45,$AW45+_xlpm.DD,1,_xlpm.VD),
AND(MONTH($AW45)&lt;&gt;MONTH(BF$15),MONTH($AX45)=MONTH(BF$15)),
NETWORKDAYS.INTL(($AX45)-_xlpm.DD,$AX45,1,_xlpm.VD),
AND(MONTH($AW45)&lt;MONTH(BF$15),MONTH($AX45)&gt;MONTH(BF$15)),
NETWORKDAYS.INTL((EOMONTH(BF$15-1,1))-_xlpm.DD,EOMONTH(BF$15-1,1),1,_xlpm.VD),
AND(MONTH($AW45)=MONTH(BF$15),MONTH($AX45)=MONTH(BF$15)),
NETWORKDAYS.INTL($AW45,$AX45,1,_xlpm.VD)))),0)),
$DH45="месяц",
$BP45*BF45,
$DH45="неделя",
$BP45*BF45/7*(ROUNDUP((DAY(EOMONTH(BF$15,0)))/4,0))),
0)</f>
        <v/>
      </c>
      <c r="BX45" s="125">
        <f t="array" ref="BX45">
IFERROR(
_xlfn.IFS(
$DH45="день_1",
$BP45*$BL45/($AX45-$AW45+1)*BG45*(DAY(EOMONTH(BG$15,0))),
$DH45="день_2",
$BP45/30*MAX(MIN($AX45,EOMONTH(BG$15,0))-MAX($AW45,BG$15)+1,),
$DH45="раб.день",
$BP45/30*(IFERROR(
_xlfn.LET(_xlpm.VD,
CHOOSE(
{1;2;3;4;5;6;7;8;9;10;11;12;13;14;15;16;17;18},
45658,45659,45660,45661,45662,45663,45664,45665,45711,45724,45778,45779,45785,45786,45820,45821,45965,46022),
_xlfn.LET(_xlpm.DD,
MAX(MIN($AX45,EOMONTH(BG$15,0))-MAX($AW45,BG$15),),
_xlfn.IFS(
AND(MONTH($AW45)=MONTH(BG$15),MONTH($AX45)&lt;&gt;MONTH(BG$15)),
NETWORKDAYS.INTL($AW45,$AW45+_xlpm.DD,1,_xlpm.VD),
AND(MONTH($AW45)&lt;&gt;MONTH(BG$15),MONTH($AX45)=MONTH(BG$15)),
NETWORKDAYS.INTL(($AX45)-_xlpm.DD,$AX45,1,_xlpm.VD),
AND(MONTH($AW45)&lt;MONTH(BG$15),MONTH($AX45)&gt;MONTH(BG$15)),
NETWORKDAYS.INTL((EOMONTH(BG$15-1,1))-_xlpm.DD,EOMONTH(BG$15-1,1),1,_xlpm.VD),
AND(MONTH($AW45)=MONTH(BG$15),MONTH($AX45)=MONTH(BG$15)),
NETWORKDAYS.INTL($AW45,$AX45,1,_xlpm.VD)))),0)),
$DH45="месяц",
$BP45*BG45,
$DH45="неделя",
$BP45*BG45/7*(ROUNDUP((DAY(EOMONTH(BG$15,0)))/4,0))),
0)</f>
        <v/>
      </c>
      <c r="BY45" s="125">
        <f t="array" ref="BY45">
IFERROR(
_xlfn.IFS(
$DH45="день_1",
$BP45*$BL45/($AX45-$AW45+1)*BH45*(DAY(EOMONTH(BH$15,0))),
$DH45="день_2",
$BP45/30*MAX(MIN($AX45,EOMONTH(BH$15,0))-MAX($AW45,BH$15)+1,),
$DH45="раб.день",
$BP45/30*(IFERROR(
_xlfn.LET(_xlpm.VD,
CHOOSE(
{1;2;3;4;5;6;7;8;9;10;11;12;13;14;15;16;17;18},
45658,45659,45660,45661,45662,45663,45664,45665,45711,45724,45778,45779,45785,45786,45820,45821,45965,46022),
_xlfn.LET(_xlpm.DD,
MAX(MIN($AX45,EOMONTH(BH$15,0))-MAX($AW45,BH$15),),
_xlfn.IFS(
AND(MONTH($AW45)=MONTH(BH$15),MONTH($AX45)&lt;&gt;MONTH(BH$15)),
NETWORKDAYS.INTL($AW45,$AW45+_xlpm.DD,1,_xlpm.VD),
AND(MONTH($AW45)&lt;&gt;MONTH(BH$15),MONTH($AX45)=MONTH(BH$15)),
NETWORKDAYS.INTL(($AX45)-_xlpm.DD,$AX45,1,_xlpm.VD),
AND(MONTH($AW45)&lt;MONTH(BH$15),MONTH($AX45)&gt;MONTH(BH$15)),
NETWORKDAYS.INTL((EOMONTH(BH$15-1,1))-_xlpm.DD,EOMONTH(BH$15-1,1),1,_xlpm.VD),
AND(MONTH($AW45)=MONTH(BH$15),MONTH($AX45)=MONTH(BH$15)),
NETWORKDAYS.INTL($AW45,$AX45,1,_xlpm.VD)))),0)),
$DH45="месяц",
$BP45*BH45,
$DH45="неделя",
$BP45*BH45/7*(ROUNDUP((DAY(EOMONTH(BH$15,0)))/4,0))),
0)</f>
        <v/>
      </c>
      <c r="BZ45" s="125">
        <f t="array" ref="BZ45">
IFERROR(
_xlfn.IFS(
$DH45="день_1",
$BP45*$BL45/($AX45-$AW45+1)*BI45*(DAY(EOMONTH(BI$15,0))),
$DH45="день_2",
$BP45/30*MAX(MIN($AX45,EOMONTH(BI$15,0))-MAX($AW45,BI$15)+1,),
$DH45="раб.день",
$BP45/30*(IFERROR(
_xlfn.LET(_xlpm.VD,
CHOOSE(
{1;2;3;4;5;6;7;8;9;10;11;12;13;14;15;16;17;18},
45658,45659,45660,45661,45662,45663,45664,45665,45711,45724,45778,45779,45785,45786,45820,45821,45965,46022),
_xlfn.LET(_xlpm.DD,
MAX(MIN($AX45,EOMONTH(BI$15,0))-MAX($AW45,BI$15),),
_xlfn.IFS(
AND(MONTH($AW45)=MONTH(BI$15),MONTH($AX45)&lt;&gt;MONTH(BI$15)),
NETWORKDAYS.INTL($AW45,$AW45+_xlpm.DD,1,_xlpm.VD),
AND(MONTH($AW45)&lt;&gt;MONTH(BI$15),MONTH($AX45)=MONTH(BI$15)),
NETWORKDAYS.INTL(($AX45)-_xlpm.DD,$AX45,1,_xlpm.VD),
AND(MONTH($AW45)&lt;MONTH(BI$15),MONTH($AX45)&gt;MONTH(BI$15)),
NETWORKDAYS.INTL((EOMONTH(BI$15-1,1))-_xlpm.DD,EOMONTH(BI$15-1,1),1,_xlpm.VD),
AND(MONTH($AW45)=MONTH(BI$15),MONTH($AX45)=MONTH(BI$15)),
NETWORKDAYS.INTL($AW45,$AX45,1,_xlpm.VD)))),0)),
$DH45="месяц",
$BP45*BI45,
$DH45="неделя",
$BP45*BI45/7*(ROUNDUP((DAY(EOMONTH(BI$15,0)))/4,0))),
0)</f>
        <v/>
      </c>
      <c r="CA45" s="125">
        <f t="array" ref="CA45">
IFERROR(
_xlfn.IFS(
$DH45="день_1",
$BP45*$BL45/($AX45-$AW45+1)*BJ45*(DAY(EOMONTH(BJ$15,0))),
$DH45="день_2",
$BP45/30*MAX(MIN($AX45,EOMONTH(BJ$15,0))-MAX($AW45,BJ$15)+1,),
$DH45="раб.день",
$BP45/30*(IFERROR(
_xlfn.LET(_xlpm.VD,
CHOOSE(
{1;2;3;4;5;6;7;8;9;10;11;12;13;14;15;16;17;18},
45658,45659,45660,45661,45662,45663,45664,45665,45711,45724,45778,45779,45785,45786,45820,45821,45965,46022),
_xlfn.LET(_xlpm.DD,
MAX(MIN($AX45,EOMONTH(BJ$15,0))-MAX($AW45,BJ$15),),
_xlfn.IFS(
AND(MONTH($AW45)=MONTH(BJ$15),MONTH($AX45)&lt;&gt;MONTH(BJ$15)),
NETWORKDAYS.INTL($AW45,$AW45+_xlpm.DD,1,_xlpm.VD),
AND(MONTH($AW45)&lt;&gt;MONTH(BJ$15),MONTH($AX45)=MONTH(BJ$15)),
NETWORKDAYS.INTL(($AX45)-_xlpm.DD,$AX45,1,_xlpm.VD),
AND(MONTH($AW45)&lt;MONTH(BJ$15),MONTH($AX45)&gt;MONTH(BJ$15)),
NETWORKDAYS.INTL((EOMONTH(BJ$15-1,1))-_xlpm.DD,EOMONTH(BJ$15-1,1),1,_xlpm.VD),
AND(MONTH($AW45)=MONTH(BJ$15),MONTH($AX45)=MONTH(BJ$15)),
NETWORKDAYS.INTL($AW45,$AX45,1,_xlpm.VD)))),0)),
$DH45="месяц",
$BP45*BJ45,
$DH45="неделя",
$BP45*BJ45/7*(ROUNDUP((DAY(EOMONTH(BJ$15,0)))/4,0))),
0)</f>
        <v/>
      </c>
      <c r="CB45" s="125">
        <f t="array" ref="CB45">
IFERROR(
_xlfn.IFS(
$DH45="день_1",
$BP45*$BL45/($AX45-$AW45+1)*BK45*(DAY(EOMONTH(BK$15,0))),
$DH45="день_2",
$BP45/30*MAX(MIN($AX45,EOMONTH(BK$15,0))-MAX($AW45,BK$15)+1,),
$DH45="раб.день",
$BP45/30*(IFERROR(
_xlfn.LET(_xlpm.VD,
CHOOSE(
{1;2;3;4;5;6;7;8;9;10;11;12;13;14;15;16;17;18},
45658,45659,45660,45661,45662,45663,45664,45665,45711,45724,45778,45779,45785,45786,45820,45821,45965,46022),
_xlfn.LET(_xlpm.DD,
MAX(MIN($AX45,EOMONTH(BK$15,0))-MAX($AW45,BK$15),),
_xlfn.IFS(
AND(MONTH($AW45)=MONTH(BK$15),MONTH($AX45)&lt;&gt;MONTH(BK$15)),
NETWORKDAYS.INTL($AW45,$AW45+_xlpm.DD,1,_xlpm.VD),
AND(MONTH($AW45)&lt;&gt;MONTH(BK$15),MONTH($AX45)=MONTH(BK$15)),
NETWORKDAYS.INTL(($AX45)-_xlpm.DD,$AX45,1,_xlpm.VD),
AND(MONTH($AW45)&lt;MONTH(BK$15),MONTH($AX45)&gt;MONTH(BK$15)),
NETWORKDAYS.INTL((EOMONTH(BK$15-1,1))-_xlpm.DD,EOMONTH(BK$15-1,1),1,_xlpm.VD),
AND(MONTH($AW45)=MONTH(BK$15),MONTH($AX45)=MONTH(BK$15)),
NETWORKDAYS.INTL($AW45,$AX45,1,_xlpm.VD)))),0)),
$DH45="месяц",
$BP45*BK45,
$DH45="неделя",
$BP45*BK45/7*(ROUNDUP((DAY(EOMONTH(BK$15,0)))/4,0))),
0)</f>
        <v/>
      </c>
      <c r="CC45" s="125">
        <f>SUM($BQ45:$CB45)</f>
        <v/>
      </c>
      <c r="CD45" s="126">
        <f>SUM($EH45:$EH45)</f>
        <v/>
      </c>
      <c r="CE45" s="126">
        <f>$CD45*$AB45</f>
        <v/>
      </c>
      <c r="CF45" s="126">
        <f>SUM($EK45:$EK45)</f>
        <v/>
      </c>
      <c r="CG45" s="126">
        <f>$CF45*$AB45</f>
        <v/>
      </c>
      <c r="CH45" s="126">
        <f>SUM($CC45,$CE45,$CG45)</f>
        <v/>
      </c>
      <c r="CI45" s="126">
        <f>$CH45*(1+$CM45)</f>
        <v/>
      </c>
      <c r="CJ45" s="127" t="n">
        <v>0</v>
      </c>
      <c r="CK45" s="126">
        <f>SUM($CH45:$CH45)*(1+$CJ45)</f>
        <v/>
      </c>
      <c r="CL45" s="126">
        <f>SUM($CH45:$CH45)*(1+$CM45)</f>
        <v/>
      </c>
      <c r="CM45" s="59" t="inlineStr">
        <is>
          <t>20%</t>
        </is>
      </c>
      <c r="CN45" s="59" t="n"/>
      <c r="CO45" s="72" t="n"/>
      <c r="CP45" s="59" t="n"/>
      <c r="CQ45" s="73" t="n"/>
      <c r="CR45" s="73" t="n"/>
      <c r="CS45" s="73" t="n"/>
      <c r="CT45" s="72" t="n"/>
      <c r="CU45" s="79" t="inlineStr">
        <is>
          <t> </t>
        </is>
      </c>
      <c r="CV45" s="60" t="n"/>
      <c r="CW45" s="60" t="n"/>
      <c r="CX45" s="60" t="n"/>
      <c r="CY45" s="127">
        <f>IFERROR(($CC45-$EE45)/($EE45/(1-$DQ45)),0)</f>
        <v/>
      </c>
      <c r="CZ45" s="127">
        <f>IFERROR(1-$EI45/($CE45),0)</f>
        <v/>
      </c>
      <c r="DA45" s="127">
        <f>IFERROR(1-$EL45/($CG45),0)</f>
        <v/>
      </c>
      <c r="DB45" s="126">
        <f>ROUND(IFERROR(($CI45/(1+$CM45)-$EN45),0),2)</f>
        <v/>
      </c>
      <c r="DC45" s="128" t="n"/>
      <c r="DD45" s="125" t="n"/>
      <c r="DE45" s="75" t="n">
        <v>0</v>
      </c>
      <c r="DF45" s="128" t="n"/>
      <c r="DG45" s="125">
        <f>IF($DC45=0,0,$DD45*($DC45*100%-$DE45*$DF45))*SUM($AB45:$AB45)</f>
        <v/>
      </c>
      <c r="DH45" s="129" t="inlineStr">
        <is>
          <t>месяц</t>
        </is>
      </c>
      <c r="DI45" s="130">
        <f t="array" ref="DI45">IFERROR(
IF($ES45="LisChannel",
(ROUND(((INDEX({174.625;153.888888888889;130.972222222222},MATCH($AI45,{2;3;4}),0))*$AG45*$AI45),2)),0),0)</f>
        <v/>
      </c>
      <c r="DJ45" s="130">
        <f>
_xlfn.LET(_xlpm.X,
IFERROR(
IF($ES45="НовиковТВ",
(_xlfn.LET(_xlpm.NTV,
_xlfn.LET(_xlpm.MIN,350000,
IF(SUMIFS($DI:$DI,$ES:$ES,"НовиковТВ")&lt;=_xlpm.MIN,
(SUMIFS($DI:$DI,$ES:$ES,"НовиковТВ")/(COUNTIFS($ES:$ES,"НовиковТВ")))*_xlpm.MIN/SUMIFS($DI:$DI,$ES:$ES,"НовиковТВ"),
DI45)),
_xlpm.NTV+$DG45/(1-(1-(_xlpm.NTV)*(1-$DL45)*(1-$DM45)*(1-$DN45)*(1-$DO45)*(1-$DP45)/_xlpm.NTV))))/(1+$EP45),
$DI45+$DG45/(1-(1-($DI45)*(1-$DL45)*(1-$DM45)*(1-$DN45)*(1-$DO45)*(1-$DP45)/$DI45))),
0),
_xlpm.X*(1+$CM45)*(1+$CW45)-_xlpm.X*(1+$CM45)+_xlpm.X)</f>
        <v/>
      </c>
      <c r="DK45" s="125" t="inlineStr">
        <is>
          <t>послед.</t>
        </is>
      </c>
      <c r="DL45" s="63" t="n">
        <v>0</v>
      </c>
      <c r="DM45" s="63" t="n">
        <v>0</v>
      </c>
      <c r="DN45" s="63" t="n">
        <v>0</v>
      </c>
      <c r="DO45" s="63" t="n">
        <v>0</v>
      </c>
      <c r="DP45" s="63" t="n">
        <v>0</v>
      </c>
      <c r="DQ45" s="63">
        <f t="array" ref="DQ45">IFERROR(_xlfn.IFS(
$DK45="послед.",1-(1-$DL45)*(1-$DM45)*(1-$DN45)*(1-$DO45)*(1-$DP45),
$DK45="сумм.",$DL45+$DM45+$DN45+$DO45+$DP45),
0)</f>
        <v/>
      </c>
      <c r="DR45" s="125">
        <f t="array" ref="DR45">
IFERROR(
_xlfn.IFS(
$BL45=0,
0,
$BL45&gt;0,
_xlfn.IFS($DK45="послед.",
$DJ45*(1-$DL45)*(1-$DM45)*(1-$DN45)*(1-$DO45)*(1-$DP45),
$DK45="сумм.",
$DJ45*(1-($DL45+$DM45+$DN45+$DO45+$DP45)))),0)</f>
        <v/>
      </c>
      <c r="DS45" s="125">
        <f t="array" ref="DS45">
IFERROR(_xlfn.IFS(
$DH45="день_1",
$DR45*$BL45/($AX45-$AW45+1)*AZ45*(DAY(EOMONTH(AZ$15,0))),
$DH45="день_2",
$DR45/30*MAX(MIN($AX45,EOMONTH(AZ$15,0))-MAX($AW45,AZ$15)+1,),
$DH45="раб.день",
$DR45/30*(IFERROR(
_xlfn.LET(_xlpm.VD,
CHOOSE(
{1;2;3;4;5;6;7;8;9;10;11;12;13;14;15;16;17;18},
45658,45659,45660,45661,45662,45663,45664,45665,45711,45724,45778,45779,45785,45786,45820,45821,45965,46022),
_xlfn.LET(_xlpm.DD,
MAX(MIN($AX45,EOMONTH(AZ$15,0))-MAX($AW45,AZ$15),),
_xlfn.IFS(
AND(MONTH($AW45)=MONTH(AZ$15),MONTH($AX45)&lt;&gt;MONTH(AZ$15)),
NETWORKDAYS.INTL($AW45,$AW45+_xlpm.DD,1,_xlpm.VD),
AND(MONTH($AW45)&lt;&gt;MONTH(AZ$15),MONTH($AX45)=MONTH(AZ$15)),
NETWORKDAYS.INTL(($AX45)-_xlpm.DD,$AX45,1,_xlpm.VD),
AND(MONTH($AW45)&lt;MONTH(AZ$15),MONTH($AX45)&gt;MONTH(AZ$15)),
NETWORKDAYS.INTL((EOMONTH(AZ$15-1,1))-_xlpm.DD,EOMONTH(AZ$15-1,1),1,_xlpm.VD),
AND(MONTH($AW45)=MONTH(AZ$15),MONTH($AX45)=MONTH(AZ$15)),
NETWORKDAYS.INTL($AW45,$AX45,1,_xlpm.VD)))),0)),
$DH45="месяц",
$DR45*AZ45,
$DH45="неделя",
$DR45*AZ45/7*(ROUNDUP((DAY(EOMONTH(AZ$15,0)))/4,0))),
0)</f>
        <v/>
      </c>
      <c r="DT45" s="125">
        <f t="array" ref="DT45">
IFERROR(_xlfn.IFS(
$DH45="день_1",
$DR45*$BL45/($AX45-$AW45+1)*BA45*(DAY(EOMONTH(BA$15,0))),
$DH45="день_2",
$DR45/30*MAX(MIN($AX45,EOMONTH(BA$15,0))-MAX($AW45,BA$15)+1,),
$DH45="раб.день",
$DR45/30*(IFERROR(
_xlfn.LET(_xlpm.VD,
CHOOSE(
{1;2;3;4;5;6;7;8;9;10;11;12;13;14;15;16;17;18},
45658,45659,45660,45661,45662,45663,45664,45665,45711,45724,45778,45779,45785,45786,45820,45821,45965,46022),
_xlfn.LET(_xlpm.DD,
MAX(MIN($AX45,EOMONTH(BA$15,0))-MAX($AW45,BA$15),),
_xlfn.IFS(
AND(MONTH($AW45)=MONTH(BA$15),MONTH($AX45)&lt;&gt;MONTH(BA$15)),
NETWORKDAYS.INTL($AW45,$AW45+_xlpm.DD,1,_xlpm.VD),
AND(MONTH($AW45)&lt;&gt;MONTH(BA$15),MONTH($AX45)=MONTH(BA$15)),
NETWORKDAYS.INTL(($AX45)-_xlpm.DD,$AX45,1,_xlpm.VD),
AND(MONTH($AW45)&lt;MONTH(BA$15),MONTH($AX45)&gt;MONTH(BA$15)),
NETWORKDAYS.INTL((EOMONTH(BA$15-1,1))-_xlpm.DD,EOMONTH(BA$15-1,1),1,_xlpm.VD),
AND(MONTH($AW45)=MONTH(BA$15),MONTH($AX45)=MONTH(BA$15)),
NETWORKDAYS.INTL($AW45,$AX45,1,_xlpm.VD)))),0)),
$DH45="месяц",
$DR45*BA45,
$DH45="неделя",
$DR45*BA45/7*(ROUNDUP((DAY(EOMONTH(BA$15,0)))/4,0))),
0)</f>
        <v/>
      </c>
      <c r="DU45" s="125">
        <f t="array" ref="DU45">
IFERROR(_xlfn.IFS(
$DH45="день_1",
$DR45*$BL45/($AX45-$AW45+1)*BB45*(DAY(EOMONTH(BB$15,0))),
$DH45="день_2",
$DR45/30*MAX(MIN($AX45,EOMONTH(BB$15,0))-MAX($AW45,BB$15)+1,),
$DH45="раб.день",
$DR45/30*(IFERROR(
_xlfn.LET(_xlpm.VD,
CHOOSE(
{1;2;3;4;5;6;7;8;9;10;11;12;13;14;15;16;17;18},
45658,45659,45660,45661,45662,45663,45664,45665,45711,45724,45778,45779,45785,45786,45820,45821,45965,46022),
_xlfn.LET(_xlpm.DD,
MAX(MIN($AX45,EOMONTH(BB$15,0))-MAX($AW45,BB$15),),
_xlfn.IFS(
AND(MONTH($AW45)=MONTH(BB$15),MONTH($AX45)&lt;&gt;MONTH(BB$15)),
NETWORKDAYS.INTL($AW45,$AW45+_xlpm.DD,1,_xlpm.VD),
AND(MONTH($AW45)&lt;&gt;MONTH(BB$15),MONTH($AX45)=MONTH(BB$15)),
NETWORKDAYS.INTL(($AX45)-_xlpm.DD,$AX45,1,_xlpm.VD),
AND(MONTH($AW45)&lt;MONTH(BB$15),MONTH($AX45)&gt;MONTH(BB$15)),
NETWORKDAYS.INTL((EOMONTH(BB$15-1,1))-_xlpm.DD,EOMONTH(BB$15-1,1),1,_xlpm.VD),
AND(MONTH($AW45)=MONTH(BB$15),MONTH($AX45)=MONTH(BB$15)),
NETWORKDAYS.INTL($AW45,$AX45,1,_xlpm.VD)))),0)),
$DH45="месяц",
$DR45*BB45,
$DH45="неделя",
$DR45*BB45/7*(ROUNDUP((DAY(EOMONTH(BB$15,0)))/4,0))),
0)</f>
        <v/>
      </c>
      <c r="DV45" s="125">
        <f t="array" ref="DV45">
IFERROR(_xlfn.IFS(
$DH45="день_1",
$DR45*$BL45/($AX45-$AW45+1)*BC45*(DAY(EOMONTH(BC$15,0))),
$DH45="день_2",
$DR45/30*MAX(MIN($AX45,EOMONTH(BC$15,0))-MAX($AW45,BC$15)+1,),
$DH45="раб.день",
$DR45/30*(IFERROR(
_xlfn.LET(_xlpm.VD,
CHOOSE(
{1;2;3;4;5;6;7;8;9;10;11;12;13;14;15;16;17;18},
45658,45659,45660,45661,45662,45663,45664,45665,45711,45724,45778,45779,45785,45786,45820,45821,45965,46022),
_xlfn.LET(_xlpm.DD,
MAX(MIN($AX45,EOMONTH(BC$15,0))-MAX($AW45,BC$15),),
_xlfn.IFS(
AND(MONTH($AW45)=MONTH(BC$15),MONTH($AX45)&lt;&gt;MONTH(BC$15)),
NETWORKDAYS.INTL($AW45,$AW45+_xlpm.DD,1,_xlpm.VD),
AND(MONTH($AW45)&lt;&gt;MONTH(BC$15),MONTH($AX45)=MONTH(BC$15)),
NETWORKDAYS.INTL(($AX45)-_xlpm.DD,$AX45,1,_xlpm.VD),
AND(MONTH($AW45)&lt;MONTH(BC$15),MONTH($AX45)&gt;MONTH(BC$15)),
NETWORKDAYS.INTL((EOMONTH(BC$15-1,1))-_xlpm.DD,EOMONTH(BC$15-1,1),1,_xlpm.VD),
AND(MONTH($AW45)=MONTH(BC$15),MONTH($AX45)=MONTH(BC$15)),
NETWORKDAYS.INTL($AW45,$AX45,1,_xlpm.VD)))),0)),
$DH45="месяц",
$DR45*BC45,
$DH45="неделя",
$DR45*BC45/7*(ROUNDUP((DAY(EOMONTH(BC$15,0)))/4,0))),
0)</f>
        <v/>
      </c>
      <c r="DW45" s="125">
        <f t="array" ref="DW45">
IFERROR(_xlfn.IFS(
$DH45="день_1",
$DR45*$BL45/($AX45-$AW45+1)*BD45*(DAY(EOMONTH(BD$15,0))),
$DH45="день_2",
$DR45/30*MAX(MIN($AX45,EOMONTH(BD$15,0))-MAX($AW45,BD$15)+1,),
$DH45="раб.день",
$DR45/30*(IFERROR(
_xlfn.LET(_xlpm.VD,
CHOOSE(
{1;2;3;4;5;6;7;8;9;10;11;12;13;14;15;16;17;18},
45658,45659,45660,45661,45662,45663,45664,45665,45711,45724,45778,45779,45785,45786,45820,45821,45965,46022),
_xlfn.LET(_xlpm.DD,
MAX(MIN($AX45,EOMONTH(BD$15,0))-MAX($AW45,BD$15),),
_xlfn.IFS(
AND(MONTH($AW45)=MONTH(BD$15),MONTH($AX45)&lt;&gt;MONTH(BD$15)),
NETWORKDAYS.INTL($AW45,$AW45+_xlpm.DD,1,_xlpm.VD),
AND(MONTH($AW45)&lt;&gt;MONTH(BD$15),MONTH($AX45)=MONTH(BD$15)),
NETWORKDAYS.INTL(($AX45)-_xlpm.DD,$AX45,1,_xlpm.VD),
AND(MONTH($AW45)&lt;MONTH(BD$15),MONTH($AX45)&gt;MONTH(BD$15)),
NETWORKDAYS.INTL((EOMONTH(BD$15-1,1))-_xlpm.DD,EOMONTH(BD$15-1,1),1,_xlpm.VD),
AND(MONTH($AW45)=MONTH(BD$15),MONTH($AX45)=MONTH(BD$15)),
NETWORKDAYS.INTL($AW45,$AX45,1,_xlpm.VD)))),0)),
$DH45="месяц",
$DR45*BD45,
$DH45="неделя",
$DR45*BD45/7*(ROUNDUP((DAY(EOMONTH(BD$15,0)))/4,0))),
0)</f>
        <v/>
      </c>
      <c r="DX45" s="125">
        <f t="array" ref="DX45">
IFERROR(_xlfn.IFS(
$DH45="день_1",
$DR45*$BL45/($AX45-$AW45+1)*BE45*(DAY(EOMONTH(BE$15,0))),
$DH45="день_2",
$DR45/30*MAX(MIN($AX45,EOMONTH(BE$15,0))-MAX($AW45,BE$15)+1,),
$DH45="раб.день",
$DR45/30*(IFERROR(
_xlfn.LET(_xlpm.VD,
CHOOSE(
{1;2;3;4;5;6;7;8;9;10;11;12;13;14;15;16;17;18},
45658,45659,45660,45661,45662,45663,45664,45665,45711,45724,45778,45779,45785,45786,45820,45821,45965,46022),
_xlfn.LET(_xlpm.DD,
MAX(MIN($AX45,EOMONTH(BE$15,0))-MAX($AW45,BE$15),),
_xlfn.IFS(
AND(MONTH($AW45)=MONTH(BE$15),MONTH($AX45)&lt;&gt;MONTH(BE$15)),
NETWORKDAYS.INTL($AW45,$AW45+_xlpm.DD,1,_xlpm.VD),
AND(MONTH($AW45)&lt;&gt;MONTH(BE$15),MONTH($AX45)=MONTH(BE$15)),
NETWORKDAYS.INTL(($AX45)-_xlpm.DD,$AX45,1,_xlpm.VD),
AND(MONTH($AW45)&lt;MONTH(BE$15),MONTH($AX45)&gt;MONTH(BE$15)),
NETWORKDAYS.INTL((EOMONTH(BE$15-1,1))-_xlpm.DD,EOMONTH(BE$15-1,1),1,_xlpm.VD),
AND(MONTH($AW45)=MONTH(BE$15),MONTH($AX45)=MONTH(BE$15)),
NETWORKDAYS.INTL($AW45,$AX45,1,_xlpm.VD)))),0)),
$DH45="месяц",
$DR45*BE45,
$DH45="неделя",
$DR45*BE45/7*(ROUNDUP((DAY(EOMONTH(BE$15,0)))/4,0))),
0)</f>
        <v/>
      </c>
      <c r="DY45" s="125">
        <f t="array" ref="DY45">
IFERROR(_xlfn.IFS(
$DH45="день_1",
$DR45*$BL45/($AX45-$AW45+1)*BF45*(DAY(EOMONTH(BF$15,0))),
$DH45="день_2",
$DR45/30*MAX(MIN($AX45,EOMONTH(BF$15,0))-MAX($AW45,BF$15)+1,),
$DH45="раб.день",
$DR45/30*(IFERROR(
_xlfn.LET(_xlpm.VD,
CHOOSE(
{1;2;3;4;5;6;7;8;9;10;11;12;13;14;15;16;17;18},
45658,45659,45660,45661,45662,45663,45664,45665,45711,45724,45778,45779,45785,45786,45820,45821,45965,46022),
_xlfn.LET(_xlpm.DD,
MAX(MIN($AX45,EOMONTH(BF$15,0))-MAX($AW45,BF$15),),
_xlfn.IFS(
AND(MONTH($AW45)=MONTH(BF$15),MONTH($AX45)&lt;&gt;MONTH(BF$15)),
NETWORKDAYS.INTL($AW45,$AW45+_xlpm.DD,1,_xlpm.VD),
AND(MONTH($AW45)&lt;&gt;MONTH(BF$15),MONTH($AX45)=MONTH(BF$15)),
NETWORKDAYS.INTL(($AX45)-_xlpm.DD,$AX45,1,_xlpm.VD),
AND(MONTH($AW45)&lt;MONTH(BF$15),MONTH($AX45)&gt;MONTH(BF$15)),
NETWORKDAYS.INTL((EOMONTH(BF$15-1,1))-_xlpm.DD,EOMONTH(BF$15-1,1),1,_xlpm.VD),
AND(MONTH($AW45)=MONTH(BF$15),MONTH($AX45)=MONTH(BF$15)),
NETWORKDAYS.INTL($AW45,$AX45,1,_xlpm.VD)))),0)),
$DH45="месяц",
$DR45*BF45,
$DH45="неделя",
$DR45*BF45/7*(ROUNDUP((DAY(EOMONTH(BF$15,0)))/4,0))),
0)</f>
        <v/>
      </c>
      <c r="DZ45" s="125">
        <f t="array" ref="DZ45">
IFERROR(_xlfn.IFS(
$DH45="день_1",
$DR45*$BL45/($AX45-$AW45+1)*BG45*(DAY(EOMONTH(BG$15,0))),
$DH45="день_2",
$DR45/30*MAX(MIN($AX45,EOMONTH(BG$15,0))-MAX($AW45,BG$15)+1,),
$DH45="раб.день",
$DR45/30*(IFERROR(
_xlfn.LET(_xlpm.VD,
CHOOSE(
{1;2;3;4;5;6;7;8;9;10;11;12;13;14;15;16;17;18},
45658,45659,45660,45661,45662,45663,45664,45665,45711,45724,45778,45779,45785,45786,45820,45821,45965,46022),
_xlfn.LET(_xlpm.DD,
MAX(MIN($AX45,EOMONTH(BG$15,0))-MAX($AW45,BG$15),),
_xlfn.IFS(
AND(MONTH($AW45)=MONTH(BG$15),MONTH($AX45)&lt;&gt;MONTH(BG$15)),
NETWORKDAYS.INTL($AW45,$AW45+_xlpm.DD,1,_xlpm.VD),
AND(MONTH($AW45)&lt;&gt;MONTH(BG$15),MONTH($AX45)=MONTH(BG$15)),
NETWORKDAYS.INTL(($AX45)-_xlpm.DD,$AX45,1,_xlpm.VD),
AND(MONTH($AW45)&lt;MONTH(BG$15),MONTH($AX45)&gt;MONTH(BG$15)),
NETWORKDAYS.INTL((EOMONTH(BG$15-1,1))-_xlpm.DD,EOMONTH(BG$15-1,1),1,_xlpm.VD),
AND(MONTH($AW45)=MONTH(BG$15),MONTH($AX45)=MONTH(BG$15)),
NETWORKDAYS.INTL($AW45,$AX45,1,_xlpm.VD)))),0)),
$DH45="месяц",
$DR45*BG45,
$DH45="неделя",
$DR45*BG45/7*(ROUNDUP((DAY(EOMONTH(BG$15,0)))/4,0))),
0)</f>
        <v/>
      </c>
      <c r="EA45" s="125">
        <f t="array" ref="EA45">
IFERROR(_xlfn.IFS(
$DH45="день_1",
$DR45*$BL45/($AX45-$AW45+1)*BH45*(DAY(EOMONTH(BH$15,0))),
$DH45="день_2",
$DR45/30*MAX(MIN($AX45,EOMONTH(BH$15,0))-MAX($AW45,BH$15)+1,),
$DH45="раб.день",
$DR45/30*(IFERROR(
_xlfn.LET(_xlpm.VD,
CHOOSE(
{1;2;3;4;5;6;7;8;9;10;11;12;13;14;15;16;17;18},
45658,45659,45660,45661,45662,45663,45664,45665,45711,45724,45778,45779,45785,45786,45820,45821,45965,46022),
_xlfn.LET(_xlpm.DD,
MAX(MIN($AX45,EOMONTH(BH$15,0))-MAX($AW45,BH$15),),
_xlfn.IFS(
AND(MONTH($AW45)=MONTH(BH$15),MONTH($AX45)&lt;&gt;MONTH(BH$15)),
NETWORKDAYS.INTL($AW45,$AW45+_xlpm.DD,1,_xlpm.VD),
AND(MONTH($AW45)&lt;&gt;MONTH(BH$15),MONTH($AX45)=MONTH(BH$15)),
NETWORKDAYS.INTL(($AX45)-_xlpm.DD,$AX45,1,_xlpm.VD),
AND(MONTH($AW45)&lt;MONTH(BH$15),MONTH($AX45)&gt;MONTH(BH$15)),
NETWORKDAYS.INTL((EOMONTH(BH$15-1,1))-_xlpm.DD,EOMONTH(BH$15-1,1),1,_xlpm.VD),
AND(MONTH($AW45)=MONTH(BH$15),MONTH($AX45)=MONTH(BH$15)),
NETWORKDAYS.INTL($AW45,$AX45,1,_xlpm.VD)))),0)),
$DH45="месяц",
$DR45*BH45,
$DH45="неделя",
$DR45*BH45/7*(ROUNDUP((DAY(EOMONTH(BH$15,0)))/4,0))),
0)</f>
        <v/>
      </c>
      <c r="EB45" s="125">
        <f t="array" ref="EB45">
IFERROR(_xlfn.IFS(
$DH45="день_1",
$DR45*$BL45/($AX45-$AW45+1)*BI45*(DAY(EOMONTH(BI$15,0))),
$DH45="день_2",
$DR45/30*MAX(MIN($AX45,EOMONTH(BI$15,0))-MAX($AW45,BI$15)+1,),
$DH45="раб.день",
$DR45/30*(IFERROR(
_xlfn.LET(_xlpm.VD,
CHOOSE(
{1;2;3;4;5;6;7;8;9;10;11;12;13;14;15;16;17;18},
45658,45659,45660,45661,45662,45663,45664,45665,45711,45724,45778,45779,45785,45786,45820,45821,45965,46022),
_xlfn.LET(_xlpm.DD,
MAX(MIN($AX45,EOMONTH(BI$15,0))-MAX($AW45,BI$15),),
_xlfn.IFS(
AND(MONTH($AW45)=MONTH(BI$15),MONTH($AX45)&lt;&gt;MONTH(BI$15)),
NETWORKDAYS.INTL($AW45,$AW45+_xlpm.DD,1,_xlpm.VD),
AND(MONTH($AW45)&lt;&gt;MONTH(BI$15),MONTH($AX45)=MONTH(BI$15)),
NETWORKDAYS.INTL(($AX45)-_xlpm.DD,$AX45,1,_xlpm.VD),
AND(MONTH($AW45)&lt;MONTH(BI$15),MONTH($AX45)&gt;MONTH(BI$15)),
NETWORKDAYS.INTL((EOMONTH(BI$15-1,1))-_xlpm.DD,EOMONTH(BI$15-1,1),1,_xlpm.VD),
AND(MONTH($AW45)=MONTH(BI$15),MONTH($AX45)=MONTH(BI$15)),
NETWORKDAYS.INTL($AW45,$AX45,1,_xlpm.VD)))),0)),
$DH45="месяц",
$DR45*BI45,
$DH45="неделя",
$DR45*BI45/7*(ROUNDUP((DAY(EOMONTH(BI$15,0)))/4,0))),
0)</f>
        <v/>
      </c>
      <c r="EC45" s="125">
        <f t="array" ref="EC45">
IFERROR(_xlfn.IFS(
$DH45="день_1",
$DR45*$BL45/($AX45-$AW45+1)*BJ45*(DAY(EOMONTH(BJ$15,0))),
$DH45="день_2",
$DR45/30*MAX(MIN($AX45,EOMONTH(BJ$15,0))-MAX($AW45,BJ$15)+1,),
$DH45="раб.день",
$DR45/30*(IFERROR(
_xlfn.LET(_xlpm.VD,
CHOOSE(
{1;2;3;4;5;6;7;8;9;10;11;12;13;14;15;16;17;18},
45658,45659,45660,45661,45662,45663,45664,45665,45711,45724,45778,45779,45785,45786,45820,45821,45965,46022),
_xlfn.LET(_xlpm.DD,
MAX(MIN($AX45,EOMONTH(BJ$15,0))-MAX($AW45,BJ$15),),
_xlfn.IFS(
AND(MONTH($AW45)=MONTH(BJ$15),MONTH($AX45)&lt;&gt;MONTH(BJ$15)),
NETWORKDAYS.INTL($AW45,$AW45+_xlpm.DD,1,_xlpm.VD),
AND(MONTH($AW45)&lt;&gt;MONTH(BJ$15),MONTH($AX45)=MONTH(BJ$15)),
NETWORKDAYS.INTL(($AX45)-_xlpm.DD,$AX45,1,_xlpm.VD),
AND(MONTH($AW45)&lt;MONTH(BJ$15),MONTH($AX45)&gt;MONTH(BJ$15)),
NETWORKDAYS.INTL((EOMONTH(BJ$15-1,1))-_xlpm.DD,EOMONTH(BJ$15-1,1),1,_xlpm.VD),
AND(MONTH($AW45)=MONTH(BJ$15),MONTH($AX45)=MONTH(BJ$15)),
NETWORKDAYS.INTL($AW45,$AX45,1,_xlpm.VD)))),0)),
$DH45="месяц",
$DR45*BJ45,
$DH45="неделя",
$DR45*BJ45/7*(ROUNDUP((DAY(EOMONTH(BJ$15,0)))/4,0))),
0)</f>
        <v/>
      </c>
      <c r="ED45" s="125">
        <f t="array" ref="ED45">
IFERROR(_xlfn.IFS(
$DH45="день_1",
$DR45*$BL45/($AX45-$AW45+1)*BK45*(DAY(EOMONTH(BK$15,0))),
$DH45="день_2",
$DR45/30*MAX(MIN($AX45,EOMONTH(BK$15,0))-MAX($AW45,BK$15)+1,),
$DH45="раб.день",
$DR45/30*(IFERROR(
_xlfn.LET(_xlpm.VD,
CHOOSE(
{1;2;3;4;5;6;7;8;9;10;11;12;13;14;15;16;17;18},
45658,45659,45660,45661,45662,45663,45664,45665,45711,45724,45778,45779,45785,45786,45820,45821,45965,46022),
_xlfn.LET(_xlpm.DD,
MAX(MIN($AX45,EOMONTH(BK$15,0))-MAX($AW45,BK$15),),
_xlfn.IFS(
AND(MONTH($AW45)=MONTH(BK$15),MONTH($AX45)&lt;&gt;MONTH(BK$15)),
NETWORKDAYS.INTL($AW45,$AW45+_xlpm.DD,1,_xlpm.VD),
AND(MONTH($AW45)&lt;&gt;MONTH(BK$15),MONTH($AX45)=MONTH(BK$15)),
NETWORKDAYS.INTL(($AX45)-_xlpm.DD,$AX45,1,_xlpm.VD),
AND(MONTH($AW45)&lt;MONTH(BK$15),MONTH($AX45)&gt;MONTH(BK$15)),
NETWORKDAYS.INTL((EOMONTH(BK$15-1,1))-_xlpm.DD,EOMONTH(BK$15-1,1),1,_xlpm.VD),
AND(MONTH($AW45)=MONTH(BK$15),MONTH($AX45)=MONTH(BK$15)),
NETWORKDAYS.INTL($AW45,$AX45,1,_xlpm.VD)))),0)),
$DH45="месяц",
$DR45*BK45,
$DH45="неделя",
$DR45*BK45/7*(ROUNDUP((DAY(EOMONTH(BK$15,0)))/4,0))),
0)</f>
        <v/>
      </c>
      <c r="EE45" s="125">
        <f>SUM($DS45,$DT45,$DU45,$DV45,$DW45,$DX45,$DY45,$DZ45,$EA45,$EB45,$EC45,$ED45)</f>
        <v/>
      </c>
      <c r="EF45" s="125">
        <f>IFERROR(ROUND($EE45*(1+$EP45),2),0)</f>
        <v/>
      </c>
      <c r="EG45" s="128" t="n">
        <v>1</v>
      </c>
      <c r="EH45" s="126" t="n">
        <v>0</v>
      </c>
      <c r="EI45" s="126">
        <f>ROUND(SUM($EH45:$EH45)*SUM($AB45:$AB45)*$EG45,2)</f>
        <v/>
      </c>
      <c r="EJ45" s="126">
        <f>ROUND($EI45*(1+$EP45),2)</f>
        <v/>
      </c>
      <c r="EK45" s="126" t="n">
        <v>0</v>
      </c>
      <c r="EL45" s="126">
        <f>ROUND(SUM($EK45:$EK45)*SUM($AB45:$AB45)*$EG45,2)</f>
        <v/>
      </c>
      <c r="EM45" s="126">
        <f>ROUND($EL45*(1+$EP45),2)</f>
        <v/>
      </c>
      <c r="EN45" s="126">
        <f>SUM($EE45,$EI45,$EL45)</f>
        <v/>
      </c>
      <c r="EO45" s="126">
        <f>SUM($EF45,$EJ45,$EM45)</f>
        <v/>
      </c>
      <c r="EP45" s="59" t="inlineStr">
        <is>
          <t>20%</t>
        </is>
      </c>
      <c r="EQ45" s="59" t="n"/>
      <c r="ER45" s="60">
        <f t="array" ref="ER45">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MATCH(ES45,
{"AMS";"RussOutdoor";"HD Outdoor";"Ingroup";"IQ";"Ledproduction";"LisChannel";"Logic";"Media-PPL";"NovikovTV | НовиковТВ";"SMA";"SOK";"КрокусТВ | CrocusTV | IndoorTV";"Сити";"ТЯК Москва"},
0)),"")</f>
        <v/>
      </c>
      <c r="ES45" s="60" t="n"/>
      <c r="ET45" s="60">
        <f t="array" ref="ET45">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MATCH(ES45,
{"AMS";"RussOutdoor";"HD Outdoor";"Ingroup";"IQ";"Ledproduction";"LisChannel";"Logic";"Media-PPL";"NovikovTV | НовиковТВ";"SMA";"SOK";"КрокусТВ | CrocusTV | IndoorTV";"Сити";"ТЯК Москва"},
0)),"")</f>
        <v/>
      </c>
      <c r="EU45" s="60" t="n"/>
      <c r="EV45" s="60" t="n"/>
      <c r="EX45" s="110">
        <f t="array" ref="EX45">
($AR45/30
+N("ТРАФИК ПЛОЩАДКИ"))*
(IFERROR(
_xlfn.LET(
_xlpm.GPR,
HLOOKUP($L45,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(MATCH($T45,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IF($Q45="цифровой",_xlpm.GPR/$AG45,_xlpm.GPR/60)),
0)
+N("DWELL TIME"))*
(IF($AB45=0,0,IF($AB45=1,0.3,IF($AB45=2,0.5,IF($AB45&gt;2,1))))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_xlfn.IFS($AC45="да",1.2,$AC45="нет",1)*
_xlfn.IFS($AD45="да",1.2,$AD45="нет",1)*
IF(R45="статический",1,1.2)*
$X45*
INDEX(
{1.2;1;1.2;1.2;1;1.2;1.2;1.2;1.2;1.2;1.2;1;1.2;1.2;1.2;1.2;1;1;1.2;1.2;1.2;1;1;1;1;1.2;1.2;1.2;1.2;1;1;1;1;1.2;1.2;1.2;1.2;1.2;1.2;1.2;1.2;1;1;1.2;1;1;1;1;1.5;1;1;1.5;1.5;1.2},
MATCH($Q45,_xlpm.MI,0)))&gt;{0.02;0.04;0.06;0.1;0.2;0.4;0.6;0.8;1;2;4;6})),
{0;1;2;3;4;5;6;7;8;9;10;11;12},
0)))
+N("КОЭФФИЦИЕНТ КОНТАКТА"))))*
(_xlfn.IFS($X45&lt;0.1,$X45/1000,$X45&gt;25,5.2,AND($X45&gt;=0.1,$X45&lt;=25),(($X45*2+0.1)/10)*($X45/10)))*
IFERROR((_xlfn.LET(
_xlpm.MA,
{0;0.8;0.85;0.9;0.95;1},
_xlpm.MAA,
{0;1;2;3;4;5},
INDEX(_xlpm.MA,MATCH(SUMPRODUCT(--((IF(ROUND(_xlpm.MAA,1)&gt;5,5,ROUND($AB45,1)))&gt;{0;1;2;3;4;5})),_xlpm.MAA,0)))
+N("КОЭФФИЦИЕНТ КОЛ-ВО КОНСТРУКЦИЙ")),1)*
$AB45,0))*
(IF($Q45="цифровой",$AG45/15*$AI45,1)
+N("ДЛЯ ЦИФРЫ"))</f>
        <v/>
      </c>
      <c r="EY45" s="110">
        <f>IFERROR(EX45*AY45,0)</f>
        <v/>
      </c>
      <c r="EZ45" s="131">
        <f>IFERROR(DP45/EY45*1000,0)</f>
        <v/>
      </c>
      <c r="FA45" s="112">
        <f>IFERROR(FC45/FB45,0)</f>
        <v/>
      </c>
      <c r="FB45" s="112">
        <f>IFERROR((FC45/(EY45/FF45*#REF!))*0.825,0)</f>
        <v/>
      </c>
      <c r="FC45" s="112">
        <f>IFERROR(((EX45*30/AR45)*100)/30,0)</f>
        <v/>
      </c>
      <c r="FD45" s="112">
        <f>IFERROR(EY45/G45*100%,0)</f>
        <v/>
      </c>
      <c r="FE45" s="112">
        <f>IFERROR(FD45/FC45*100%,0)</f>
        <v/>
      </c>
      <c r="FF45" s="110">
        <f>IFERROR(AR45/30*AY45,0)</f>
        <v/>
      </c>
    </row>
    <row r="46" ht="13" customHeight="1">
      <c r="A46" s="59" t="n"/>
      <c r="B46" s="60" t="n"/>
      <c r="C46" s="60" t="n"/>
      <c r="D46" s="60">
        <f t="array" ref="D46">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6" s="60">
        <f t="array" ref="E46">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MATCH($F46,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6" s="60" t="inlineStr"/>
      <c r="G46" s="60" t="n"/>
      <c r="H46" s="60">
        <f t="array" ref="H46">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MATCH($I46,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6" s="60" t="n"/>
      <c r="J46" s="60" t="n"/>
      <c r="K46" s="60" t="n"/>
      <c r="L46" s="60" t="n"/>
      <c r="M46" s="60" t="n"/>
      <c r="N46" s="60" t="n"/>
      <c r="O46" s="60" t="n"/>
      <c r="P46" s="60">
        <f t="array" ref="P46">
_xlfn.IFS(
ISNUMBER(MATCH($Q46,{"шелфбаннер","разделитель","монетница","чековая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ISNUMBER(MATCH($Q46,{"LED/LCD","видеокулер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ISNUMBER(MATCH($Q46,{"автомобиль","машина","выставочное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ISNUMBER(MATCH($Q46,{"билборд","лифтовая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ISNUMBER(MATCH($Q46,{"навигация","подвесной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ISNUMBER(MATCH($Q46,{"движущаяся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ISNUMBER(MATCH($Q46,{"каталог","журнал"},)),
"Пресса",
$Q46="","")</f>
        <v/>
      </c>
      <c r="Q46" s="60" t="n"/>
      <c r="R46" s="60">
        <f t="array" ref="R46">
IFERROR(
_xlfn.IFS(
OR(ISNUMBER(MATCH($Q46,{"экспозиция","макет","стенд","автостенд","авто стенд","выставочное пространство","выставочные стенды","модульные выставочные стенды","3Д конструкция","3D конструкция"},)),P46="Экспонирование"),
"нестандартный",
ISNUMBER(MATCH($Q46,{"скроллер","призматрон"},)),
"динамический",
$P46="Видео",
"цифровой",
OR($P46="Пресса",$P46="Щит",$P46="POSm",$P46="Подвес",$P46="Брендирование/оклейка"),
"статический"),"")</f>
        <v/>
      </c>
      <c r="S46" s="59" t="n"/>
      <c r="T46" s="60" t="n"/>
      <c r="U46" s="60" t="n"/>
      <c r="V46" s="60">
        <f>
IF(P46="Видео",
"цифровой постер/ролик",
IF(ISNUMBER(MATCH(Q46,{"короб световой","короб световой | лайтбокс","короб световой | кристалайт","лайтбокс","лайт бокс","кристалайт","LB","lightbox"},)),
"бэклит",
IF(P46="Брендирование/оклейка",
"перфарированная пленка/самоклейка",
IF(P46="Экспонирование",
"под запрос",
IF(P46="Подвес",
"баннер/ткань",
"")))))</f>
        <v/>
      </c>
      <c r="W46" s="59" t="n"/>
      <c r="X46" s="59" t="n"/>
      <c r="Y46" s="59" t="n"/>
      <c r="Z46" s="61" t="n"/>
      <c r="AA46" s="61" t="n"/>
      <c r="AB46" s="61">
        <f>IF(BL46&gt;0,Z46,0)</f>
        <v/>
      </c>
      <c r="AC46" s="59" t="n"/>
      <c r="AD46" s="59" t="n"/>
      <c r="AE46" s="59" t="n"/>
      <c r="AF46" s="59" t="n"/>
      <c r="AG46" s="59" t="n"/>
      <c r="AH46" s="59" t="n"/>
      <c r="AI46" s="59" t="n"/>
      <c r="AJ46" s="59" t="n"/>
      <c r="AK46" s="59" t="n"/>
      <c r="AL46" s="62">
        <f>IFERROR(IF(OR(R46="статический",R46="динамический",R46="нестандартный",R46="",R46=""),"-",IF(AND(AH46="-",AI46="-"),"-",AK46*3600/AH46*AI46)),"-")</f>
        <v/>
      </c>
      <c r="AM46" s="62">
        <f>IFERROR(IF(OR(R46="статический",R46="динамический",R46="",R46="", R46="BTL",R46="нестандартный"),"-",AG46*AI46*AL46/60),"-")</f>
        <v/>
      </c>
      <c r="AN46" s="63">
        <f>IFERROR(IF(AH46="","-",AG46*AI46/AH46),"-")</f>
        <v/>
      </c>
      <c r="AO46" s="59">
        <f>IFERROR(IF(OR($R46="статический",$R46="динамический",$R46="",$R46="",$R46="BTL",$R46="нестандартный"),"-",$AL46*$AY46),"-")</f>
        <v/>
      </c>
      <c r="AP46" s="62">
        <f>IFERROR(IF(OR($R46="статический",$R46="динамический",$R46="",$R46="",$R46="BTL",$R46="нестандартный"),"-",$AM46*AY46),"-")</f>
        <v/>
      </c>
      <c r="AQ46" s="64" t="n"/>
      <c r="AR46" s="61" t="n"/>
      <c r="AS46" s="61" t="n"/>
      <c r="AT46" s="61" t="n"/>
      <c r="AU46" s="65" t="n"/>
      <c r="AV46" s="124">
        <f>IFERROR(DR46/AT46*1000,"n/a")</f>
        <v/>
      </c>
      <c r="AW46" s="67" t="n"/>
      <c r="AX46" s="67" t="n"/>
      <c r="AY46" s="43">
        <f>IFERROR(IF(OR($AW46="",$AX46=""),"",_xlfn.DAYS($AX46+1,$AW46)),"")</f>
        <v/>
      </c>
      <c r="AZ46" s="68">
        <f t="array" ref="AZ46">
_xlfn.LET(_xlpm.COEFF,
IF($AW46+$AX46=0,0,IF(MAX(MIN($AX46,EOMONTH(AZ$15,0))-MAX($AW46,AZ$15)+1,)&gt;0,1,0)),
_xlfn.IFS(
$ES46="LisChannel",
_xlpm.COEFF*
INDEX({1;1;1.2;1.2;1;1;1;1;1.2;1.2;1.2;1.2},
MATCH(MONTH(AZ$15),
{1,2,3,4,5,6,7,8,9,10,11,12})),
CONCATENATE($ES46," ",$L46)="RussOutdoor метро",
_xlpm.COEFF*
INDEX({0.8;0.9;1.1;1.1;1;1;1;1;1.1;1.1;1.1;1.1},
MATCH(MONTH(AZ$15),
{1,2,3,4,5,6,7,8,9,10,11,12})),
$ES46&lt;&gt;"LisChannel",
_xlpm.COEFF,
$ES46&lt;&gt;"RussOutdoor",
_xlpm.COEFF))</f>
        <v/>
      </c>
      <c r="BA46" s="68">
        <f t="array" ref="BA46">
_xlfn.LET(_xlpm.COEFF,
IF($AW46+$AX46=0,0,IF(MAX(MIN($AX46,EOMONTH(BA$15,0))-MAX($AW46,BA$15)+1,)&gt;0,1,0)),
_xlfn.IFS(
$ES46="LisChannel",
_xlpm.COEFF*
INDEX({1;1;1.2;1.2;1;1;1;1;1.2;1.2;1.2;1.2},
MATCH(MONTH(BA$15),
{1,2,3,4,5,6,7,8,9,10,11,12})),
CONCATENATE($ES46," ",$L46)="RussOutdoor метро",
_xlpm.COEFF*
INDEX({0.8;0.9;1.1;1.1;1;1;1;1;1.1;1.1;1.1;1.1},
MATCH(MONTH(BA$15),
{1,2,3,4,5,6,7,8,9,10,11,12})),
$ES46&lt;&gt;"LisChannel",
_xlpm.COEFF,
$ES46&lt;&gt;"RussOutdoor",
_xlpm.COEFF))</f>
        <v/>
      </c>
      <c r="BB46" s="68">
        <f t="array" ref="BB46">
_xlfn.LET(_xlpm.COEFF,
IF($AW46+$AX46=0,0,IF(MAX(MIN($AX46,EOMONTH(BB$15,0))-MAX($AW46,BB$15)+1,)&gt;0,1,0)),
_xlfn.IFS(
$ES46="LisChannel",
_xlpm.COEFF*
INDEX({1;1;1.2;1.2;1;1;1;1;1.2;1.2;1.2;1.2},
MATCH(MONTH(BB$15),
{1,2,3,4,5,6,7,8,9,10,11,12})),
CONCATENATE($ES46," ",$L46)="RussOutdoor метро",
_xlpm.COEFF*
INDEX({0.8;0.9;1.1;1.1;1;1;1;1;1.1;1.1;1.1;1.1},
MATCH(MONTH(BB$15),
{1,2,3,4,5,6,7,8,9,10,11,12})),
$ES46&lt;&gt;"LisChannel",
_xlpm.COEFF,
$ES46&lt;&gt;"RussOutdoor",
_xlpm.COEFF))</f>
        <v/>
      </c>
      <c r="BC46" s="68">
        <f t="array" ref="BC46">
_xlfn.LET(_xlpm.COEFF,
IF($AW46+$AX46=0,0,IF(MAX(MIN($AX46,EOMONTH(BC$15,0))-MAX($AW46,BC$15)+1,)&gt;0,1,0)),
_xlfn.IFS(
$ES46="LisChannel",
_xlpm.COEFF*
INDEX({1;1;1.2;1.2;1;1;1;1;1.2;1.2;1.2;1.2},
MATCH(MONTH(BC$15),
{1,2,3,4,5,6,7,8,9,10,11,12})),
CONCATENATE($ES46," ",$L46)="RussOutdoor метро",
_xlpm.COEFF*
INDEX({0.8;0.9;1.1;1.1;1;1;1;1;1.1;1.1;1.1;1.1},
MATCH(MONTH(BC$15),
{1,2,3,4,5,6,7,8,9,10,11,12})),
$ES46&lt;&gt;"LisChannel",
_xlpm.COEFF,
$ES46&lt;&gt;"RussOutdoor",
_xlpm.COEFF))</f>
        <v/>
      </c>
      <c r="BD46" s="68">
        <f t="array" ref="BD46">
_xlfn.LET(_xlpm.COEFF,
IF($AW46+$AX46=0,0,IF(MAX(MIN($AX46,EOMONTH(BD$15,0))-MAX($AW46,BD$15)+1,)&gt;0,1,0)),
_xlfn.IFS(
$ES46="LisChannel",
_xlpm.COEFF*
INDEX({1;1;1.2;1.2;1;1;1;1;1.2;1.2;1.2;1.2},
MATCH(MONTH(BD$15),
{1,2,3,4,5,6,7,8,9,10,11,12})),
CONCATENATE($ES46," ",$L46)="RussOutdoor метро",
_xlpm.COEFF*
INDEX({0.8;0.9;1.1;1.1;1;1;1;1;1.1;1.1;1.1;1.1},
MATCH(MONTH(BD$15),
{1,2,3,4,5,6,7,8,9,10,11,12})),
$ES46&lt;&gt;"LisChannel",
_xlpm.COEFF,
$ES46&lt;&gt;"RussOutdoor",
_xlpm.COEFF))</f>
        <v/>
      </c>
      <c r="BE46" s="68">
        <f t="array" ref="BE46">
_xlfn.LET(_xlpm.COEFF,
IF($AW46+$AX46=0,0,IF(MAX(MIN($AX46,EOMONTH(BE$15,0))-MAX($AW46,BE$15)+1,)&gt;0,1,0)),
_xlfn.IFS(
$ES46="LisChannel",
_xlpm.COEFF*
INDEX({1;1;1.2;1.2;1;1;1;1;1.2;1.2;1.2;1.2},
MATCH(MONTH(BE$15),
{1,2,3,4,5,6,7,8,9,10,11,12})),
CONCATENATE($ES46," ",$L46)="RussOutdoor метро",
_xlpm.COEFF*
INDEX({0.8;0.9;1.1;1.1;1;1;1;1;1.1;1.1;1.1;1.1},
MATCH(MONTH(BE$15),
{1,2,3,4,5,6,7,8,9,10,11,12})),
$ES46&lt;&gt;"LisChannel",
_xlpm.COEFF,
$ES46&lt;&gt;"RussOutdoor",
_xlpm.COEFF))</f>
        <v/>
      </c>
      <c r="BF46" s="68">
        <f t="array" ref="BF46">
_xlfn.LET(_xlpm.COEFF,
IF($AW46+$AX46=0,0,IF(MAX(MIN($AX46,EOMONTH(BF$15,0))-MAX($AW46,BF$15)+1,)&gt;0,1,0)),
_xlfn.IFS(
$ES46="LisChannel",
_xlpm.COEFF*
INDEX({1;1;1.2;1.2;1;1;1;1;1.2;1.2;1.2;1.2},
MATCH(MONTH(BF$15),
{1,2,3,4,5,6,7,8,9,10,11,12})),
CONCATENATE($ES46," ",$L46)="RussOutdoor метро",
_xlpm.COEFF*
INDEX({0.8;0.9;1.1;1.1;1;1;1;1;1.1;1.1;1.1;1.1},
MATCH(MONTH(BF$15),
{1,2,3,4,5,6,7,8,9,10,11,12})),
$ES46&lt;&gt;"LisChannel",
_xlpm.COEFF,
$ES46&lt;&gt;"RussOutdoor",
_xlpm.COEFF))</f>
        <v/>
      </c>
      <c r="BG46" s="68">
        <f t="array" ref="BG46">
_xlfn.LET(_xlpm.COEFF,
IF($AW46+$AX46=0,0,IF(MAX(MIN($AX46,EOMONTH(BG$15,0))-MAX($AW46,BG$15)+1,)&gt;0,1,0)),
_xlfn.IFS(
$ES46="LisChannel",
_xlpm.COEFF*
INDEX({1;1;1.2;1.2;1;1;1;1;1.2;1.2;1.2;1.2},
MATCH(MONTH(BG$15),
{1,2,3,4,5,6,7,8,9,10,11,12})),
CONCATENATE($ES46," ",$L46)="RussOutdoor метро",
_xlpm.COEFF*
INDEX({0.8;0.9;1.1;1.1;1;1;1;1;1.1;1.1;1.1;1.1},
MATCH(MONTH(BG$15),
{1,2,3,4,5,6,7,8,9,10,11,12})),
$ES46&lt;&gt;"LisChannel",
_xlpm.COEFF,
$ES46&lt;&gt;"RussOutdoor",
_xlpm.COEFF))</f>
        <v/>
      </c>
      <c r="BH46" s="68">
        <f t="array" ref="BH46">
_xlfn.LET(_xlpm.COEFF,
IF($AW46+$AX46=0,0,IF(MAX(MIN($AX46,EOMONTH(BH$15,0))-MAX($AW46,BH$15)+1,)&gt;0,1,0)),
_xlfn.IFS(
$ES46="LisChannel",
_xlpm.COEFF*
INDEX({1;1;1.2;1.2;1;1;1;1;1.2;1.2;1.2;1.2},
MATCH(MONTH(BH$15),
{1,2,3,4,5,6,7,8,9,10,11,12})),
CONCATENATE($ES46," ",$L46)="RussOutdoor метро",
_xlpm.COEFF*
INDEX({0.8;0.9;1.1;1.1;1;1;1;1;1.1;1.1;1.1;1.1},
MATCH(MONTH(BH$15),
{1,2,3,4,5,6,7,8,9,10,11,12})),
$ES46&lt;&gt;"LisChannel",
_xlpm.COEFF,
$ES46&lt;&gt;"RussOutdoor",
_xlpm.COEFF))</f>
        <v/>
      </c>
      <c r="BI46" s="68">
        <f t="array" ref="BI46">
_xlfn.LET(_xlpm.COEFF,
IF($AW46+$AX46=0,0,IF(MAX(MIN($AX46,EOMONTH(BI$15,0))-MAX($AW46,BI$15)+1,)&gt;0,1,0)),
_xlfn.IFS(
$ES46="LisChannel",
_xlpm.COEFF*
INDEX({1;1;1.2;1.2;1;1;1;1;1.2;1.2;1.2;1.2},
MATCH(MONTH(BI$15),
{1,2,3,4,5,6,7,8,9,10,11,12})),
CONCATENATE($ES46," ",$L46)="RussOutdoor метро",
_xlpm.COEFF*
INDEX({0.8;0.9;1.1;1.1;1;1;1;1;1.1;1.1;1.1;1.1},
MATCH(MONTH(BI$15),
{1,2,3,4,5,6,7,8,9,10,11,12})),
$ES46&lt;&gt;"LisChannel",
_xlpm.COEFF,
$ES46&lt;&gt;"RussOutdoor",
_xlpm.COEFF))</f>
        <v/>
      </c>
      <c r="BJ46" s="68">
        <f t="array" ref="BJ46">
_xlfn.LET(_xlpm.COEFF,
IF($AW46+$AX46=0,0,IF(MAX(MIN($AX46,EOMONTH(BJ$15,0))-MAX($AW46,BJ$15)+1,)&gt;0,1,0)),
_xlfn.IFS(
$ES46="LisChannel",
_xlpm.COEFF*
INDEX({1;1;1.2;1.2;1;1;1;1;1.2;1.2;1.2;1.2},
MATCH(MONTH(BJ$15),
{1,2,3,4,5,6,7,8,9,10,11,12})),
CONCATENATE($ES46," ",$L46)="RussOutdoor метро",
_xlpm.COEFF*
INDEX({0.8;0.9;1.1;1.1;1;1;1;1;1.1;1.1;1.1;1.1},
MATCH(MONTH(BJ$15),
{1,2,3,4,5,6,7,8,9,10,11,12})),
$ES46&lt;&gt;"LisChannel",
_xlpm.COEFF,
$ES46&lt;&gt;"RussOutdoor",
_xlpm.COEFF))</f>
        <v/>
      </c>
      <c r="BK46" s="68">
        <f t="array" ref="BK46">
_xlfn.LET(_xlpm.COEFF,
IF($AW46+$AX46=0,0,IF(MAX(MIN($AX46,EOMONTH(BK$15,0))-MAX($AW46,BK$15)+1,)&gt;0,1,0)),
_xlfn.IFS(
$ES46="LisChannel",
_xlpm.COEFF*
INDEX({1;1;1.2;1.2;1;1;1;1;1.2;1.2;1.2;1.2},
MATCH(MONTH(BK$15),
{1,2,3,4,5,6,7,8,9,10,11,12})),
CONCATENATE($ES46," ",$L46)="RussOutdoor метро",
_xlpm.COEFF*
INDEX({0.8;0.9;1.1;1.1;1;1;1;1;1.1;1.1;1.1;1.1},
MATCH(MONTH(BK$15),
{1,2,3,4,5,6,7,8,9,10,11,12})),
$ES46&lt;&gt;"LisChannel",
_xlpm.COEFF,
$ES46&lt;&gt;"RussOutdoor",
_xlpm.COEFF))</f>
        <v/>
      </c>
      <c r="BL46" s="62">
        <f>COUNTIFS($AZ46:$BK46,"&gt;0")</f>
        <v/>
      </c>
      <c r="BM46" s="65" t="n"/>
      <c r="BN46" s="125">
        <f>$DJ46</f>
        <v/>
      </c>
      <c r="BO46" s="63">
        <f>$DQ46</f>
        <v/>
      </c>
      <c r="BP46" s="125">
        <f>
IFERROR(
IF($BL46=0,0,
$BN46*(1-$BO46)),
0)</f>
        <v/>
      </c>
      <c r="BQ46" s="125">
        <f t="array" ref="BQ46">
IFERROR(
_xlfn.IFS(
$DH46="день_1",
$BP46*$BL46/($AX46-$AW46+1)*AZ46*(DAY(EOMONTH(AZ$15,0))),
$DH46="день_2",
$BP46/30*MAX(MIN($AX46,EOMONTH(AZ$15,0))-MAX($AW46,AZ$15)+1,),
$DH46="раб.день",
$BP46/30*(IFERROR(
_xlfn.LET(_xlpm.VD,
CHOOSE(
{1;2;3;4;5;6;7;8;9;10;11;12;13;14;15;16;17;18},
45658,45659,45660,45661,45662,45663,45664,45665,45711,45724,45778,45779,45785,45786,45820,45821,45965,46022),
_xlfn.LET(_xlpm.DD,
MAX(MIN($AX46,EOMONTH(AZ$15,0))-MAX($AW46,AZ$15),),
_xlfn.IFS(
AND(MONTH($AW46)=MONTH(AZ$15),MONTH($AX46)&lt;&gt;MONTH(AZ$15)),
NETWORKDAYS.INTL($AW46,$AW46+_xlpm.DD,1,_xlpm.VD),
AND(MONTH($AW46)&lt;&gt;MONTH(AZ$15),MONTH($AX46)=MONTH(AZ$15)),
NETWORKDAYS.INTL(($AX46)-_xlpm.DD,$AX46,1,_xlpm.VD),
AND(MONTH($AW46)&lt;MONTH(AZ$15),MONTH($AX46)&gt;MONTH(AZ$15)),
NETWORKDAYS.INTL((EOMONTH(AZ$15-1,1))-_xlpm.DD,EOMONTH(AZ$15-1,1),1,_xlpm.VD),
AND(MONTH($AW46)=MONTH(AZ$15),MONTH($AX46)=MONTH(AZ$15)),
NETWORKDAYS.INTL($AW46,$AX46,1,_xlpm.VD)))),0)),
$DH46="месяц",
$BP46*AZ46,
$DH46="неделя",
$BP46*AZ46/7*(ROUNDUP((DAY(EOMONTH(AZ$15,0)))/4,0))),
0)</f>
        <v/>
      </c>
      <c r="BR46" s="125">
        <f t="array" ref="BR46">
IFERROR(
_xlfn.IFS(
$DH46="день_1",
$BP46*$BL46/($AX46-$AW46+1)*BA46*(DAY(EOMONTH(BA$15,0))),
$DH46="день_2",
$BP46/30*MAX(MIN($AX46,EOMONTH(BA$15,0))-MAX($AW46,BA$15)+1,),
$DH46="раб.день",
$BP46/30*(IFERROR(
_xlfn.LET(_xlpm.VD,
CHOOSE(
{1;2;3;4;5;6;7;8;9;10;11;12;13;14;15;16;17;18},
45658,45659,45660,45661,45662,45663,45664,45665,45711,45724,45778,45779,45785,45786,45820,45821,45965,46022),
_xlfn.LET(_xlpm.DD,
MAX(MIN($AX46,EOMONTH(BA$15,0))-MAX($AW46,BA$15),),
_xlfn.IFS(
AND(MONTH($AW46)=MONTH(BA$15),MONTH($AX46)&lt;&gt;MONTH(BA$15)),
NETWORKDAYS.INTL($AW46,$AW46+_xlpm.DD,1,_xlpm.VD),
AND(MONTH($AW46)&lt;&gt;MONTH(BA$15),MONTH($AX46)=MONTH(BA$15)),
NETWORKDAYS.INTL(($AX46)-_xlpm.DD,$AX46,1,_xlpm.VD),
AND(MONTH($AW46)&lt;MONTH(BA$15),MONTH($AX46)&gt;MONTH(BA$15)),
NETWORKDAYS.INTL((EOMONTH(BA$15-1,1))-_xlpm.DD,EOMONTH(BA$15-1,1),1,_xlpm.VD),
AND(MONTH($AW46)=MONTH(BA$15),MONTH($AX46)=MONTH(BA$15)),
NETWORKDAYS.INTL($AW46,$AX46,1,_xlpm.VD)))),0)),
$DH46="месяц",
$BP46*BA46,
$DH46="неделя",
$BP46*BA46/7*(ROUNDUP((DAY(EOMONTH(BA$15,0)))/4,0))),
0)</f>
        <v/>
      </c>
      <c r="BS46" s="125">
        <f t="array" ref="BS46">
IFERROR(
_xlfn.IFS(
$DH46="день_1",
$BP46*$BL46/($AX46-$AW46+1)*BB46*(DAY(EOMONTH(BB$15,0))),
$DH46="день_2",
$BP46/30*MAX(MIN($AX46,EOMONTH(BB$15,0))-MAX($AW46,BB$15)+1,),
$DH46="раб.день",
$BP46/30*(IFERROR(
_xlfn.LET(_xlpm.VD,
CHOOSE(
{1;2;3;4;5;6;7;8;9;10;11;12;13;14;15;16;17;18},
45658,45659,45660,45661,45662,45663,45664,45665,45711,45724,45778,45779,45785,45786,45820,45821,45965,46022),
_xlfn.LET(_xlpm.DD,
MAX(MIN($AX46,EOMONTH(BB$15,0))-MAX($AW46,BB$15),),
_xlfn.IFS(
AND(MONTH($AW46)=MONTH(BB$15),MONTH($AX46)&lt;&gt;MONTH(BB$15)),
NETWORKDAYS.INTL($AW46,$AW46+_xlpm.DD,1,_xlpm.VD),
AND(MONTH($AW46)&lt;&gt;MONTH(BB$15),MONTH($AX46)=MONTH(BB$15)),
NETWORKDAYS.INTL(($AX46)-_xlpm.DD,$AX46,1,_xlpm.VD),
AND(MONTH($AW46)&lt;MONTH(BB$15),MONTH($AX46)&gt;MONTH(BB$15)),
NETWORKDAYS.INTL((EOMONTH(BB$15-1,1))-_xlpm.DD,EOMONTH(BB$15-1,1),1,_xlpm.VD),
AND(MONTH($AW46)=MONTH(BB$15),MONTH($AX46)=MONTH(BB$15)),
NETWORKDAYS.INTL($AW46,$AX46,1,_xlpm.VD)))),0)),
$DH46="месяц",
$BP46*BB46,
$DH46="неделя",
$BP46*BB46/7*(ROUNDUP((DAY(EOMONTH(BB$15,0)))/4,0))),
0)</f>
        <v/>
      </c>
      <c r="BT46" s="125">
        <f t="array" ref="BT46">
IFERROR(
_xlfn.IFS(
$DH46="день_1",
$BP46*$BL46/($AX46-$AW46+1)*BC46*(DAY(EOMONTH(BC$15,0))),
$DH46="день_2",
$BP46/30*MAX(MIN($AX46,EOMONTH(BC$15,0))-MAX($AW46,BC$15)+1,),
$DH46="раб.день",
$BP46/30*(IFERROR(
_xlfn.LET(_xlpm.VD,
CHOOSE(
{1;2;3;4;5;6;7;8;9;10;11;12;13;14;15;16;17;18},
45658,45659,45660,45661,45662,45663,45664,45665,45711,45724,45778,45779,45785,45786,45820,45821,45965,46022),
_xlfn.LET(_xlpm.DD,
MAX(MIN($AX46,EOMONTH(BC$15,0))-MAX($AW46,BC$15),),
_xlfn.IFS(
AND(MONTH($AW46)=MONTH(BC$15),MONTH($AX46)&lt;&gt;MONTH(BC$15)),
NETWORKDAYS.INTL($AW46,$AW46+_xlpm.DD,1,_xlpm.VD),
AND(MONTH($AW46)&lt;&gt;MONTH(BC$15),MONTH($AX46)=MONTH(BC$15)),
NETWORKDAYS.INTL(($AX46)-_xlpm.DD,$AX46,1,_xlpm.VD),
AND(MONTH($AW46)&lt;MONTH(BC$15),MONTH($AX46)&gt;MONTH(BC$15)),
NETWORKDAYS.INTL((EOMONTH(BC$15-1,1))-_xlpm.DD,EOMONTH(BC$15-1,1),1,_xlpm.VD),
AND(MONTH($AW46)=MONTH(BC$15),MONTH($AX46)=MONTH(BC$15)),
NETWORKDAYS.INTL($AW46,$AX46,1,_xlpm.VD)))),0)),
$DH46="месяц",
$BP46*BC46,
$DH46="неделя",
$BP46*BC46/7*(ROUNDUP((DAY(EOMONTH(BC$15,0)))/4,0))),
0)</f>
        <v/>
      </c>
      <c r="BU46" s="125">
        <f t="array" ref="BU46">
IFERROR(
_xlfn.IFS(
$DH46="день_1",
$BP46*$BL46/($AX46-$AW46+1)*BD46*(DAY(EOMONTH(BD$15,0))),
$DH46="день_2",
$BP46/30*MAX(MIN($AX46,EOMONTH(BD$15,0))-MAX($AW46,BD$15)+1,),
$DH46="раб.день",
$BP46/30*(IFERROR(
_xlfn.LET(_xlpm.VD,
CHOOSE(
{1;2;3;4;5;6;7;8;9;10;11;12;13;14;15;16;17;18},
45658,45659,45660,45661,45662,45663,45664,45665,45711,45724,45778,45779,45785,45786,45820,45821,45965,46022),
_xlfn.LET(_xlpm.DD,
MAX(MIN($AX46,EOMONTH(BD$15,0))-MAX($AW46,BD$15),),
_xlfn.IFS(
AND(MONTH($AW46)=MONTH(BD$15),MONTH($AX46)&lt;&gt;MONTH(BD$15)),
NETWORKDAYS.INTL($AW46,$AW46+_xlpm.DD,1,_xlpm.VD),
AND(MONTH($AW46)&lt;&gt;MONTH(BD$15),MONTH($AX46)=MONTH(BD$15)),
NETWORKDAYS.INTL(($AX46)-_xlpm.DD,$AX46,1,_xlpm.VD),
AND(MONTH($AW46)&lt;MONTH(BD$15),MONTH($AX46)&gt;MONTH(BD$15)),
NETWORKDAYS.INTL((EOMONTH(BD$15-1,1))-_xlpm.DD,EOMONTH(BD$15-1,1),1,_xlpm.VD),
AND(MONTH($AW46)=MONTH(BD$15),MONTH($AX46)=MONTH(BD$15)),
NETWORKDAYS.INTL($AW46,$AX46,1,_xlpm.VD)))),0)),
$DH46="месяц",
$BP46*BD46,
$DH46="неделя",
$BP46*BD46/7*(ROUNDUP((DAY(EOMONTH(BD$15,0)))/4,0))),
0)</f>
        <v/>
      </c>
      <c r="BV46" s="125">
        <f t="array" ref="BV46">
IFERROR(
_xlfn.IFS(
$DH46="день_1",
$BP46*$BL46/($AX46-$AW46+1)*BE46*(DAY(EOMONTH(BE$15,0))),
$DH46="день_2",
$BP46/30*MAX(MIN($AX46,EOMONTH(BE$15,0))-MAX($AW46,BE$15)+1,),
$DH46="раб.день",
$BP46/30*(IFERROR(
_xlfn.LET(_xlpm.VD,
CHOOSE(
{1;2;3;4;5;6;7;8;9;10;11;12;13;14;15;16;17;18},
45658,45659,45660,45661,45662,45663,45664,45665,45711,45724,45778,45779,45785,45786,45820,45821,45965,46022),
_xlfn.LET(_xlpm.DD,
MAX(MIN($AX46,EOMONTH(BE$15,0))-MAX($AW46,BE$15),),
_xlfn.IFS(
AND(MONTH($AW46)=MONTH(BE$15),MONTH($AX46)&lt;&gt;MONTH(BE$15)),
NETWORKDAYS.INTL($AW46,$AW46+_xlpm.DD,1,_xlpm.VD),
AND(MONTH($AW46)&lt;&gt;MONTH(BE$15),MONTH($AX46)=MONTH(BE$15)),
NETWORKDAYS.INTL(($AX46)-_xlpm.DD,$AX46,1,_xlpm.VD),
AND(MONTH($AW46)&lt;MONTH(BE$15),MONTH($AX46)&gt;MONTH(BE$15)),
NETWORKDAYS.INTL((EOMONTH(BE$15-1,1))-_xlpm.DD,EOMONTH(BE$15-1,1),1,_xlpm.VD),
AND(MONTH($AW46)=MONTH(BE$15),MONTH($AX46)=MONTH(BE$15)),
NETWORKDAYS.INTL($AW46,$AX46,1,_xlpm.VD)))),0)),
$DH46="месяц",
$BP46*BE46,
$DH46="неделя",
$BP46*BE46/7*(ROUNDUP((DAY(EOMONTH(BE$15,0)))/4,0))),
0)</f>
        <v/>
      </c>
      <c r="BW46" s="125">
        <f t="array" ref="BW46">
IFERROR(
_xlfn.IFS(
$DH46="день_1",
$BP46*$BL46/($AX46-$AW46+1)*BF46*(DAY(EOMONTH(BF$15,0))),
$DH46="день_2",
$BP46/30*MAX(MIN($AX46,EOMONTH(BF$15,0))-MAX($AW46,BF$15)+1,),
$DH46="раб.день",
$BP46/30*(IFERROR(
_xlfn.LET(_xlpm.VD,
CHOOSE(
{1;2;3;4;5;6;7;8;9;10;11;12;13;14;15;16;17;18},
45658,45659,45660,45661,45662,45663,45664,45665,45711,45724,45778,45779,45785,45786,45820,45821,45965,46022),
_xlfn.LET(_xlpm.DD,
MAX(MIN($AX46,EOMONTH(BF$15,0))-MAX($AW46,BF$15),),
_xlfn.IFS(
AND(MONTH($AW46)=MONTH(BF$15),MONTH($AX46)&lt;&gt;MONTH(BF$15)),
NETWORKDAYS.INTL($AW46,$AW46+_xlpm.DD,1,_xlpm.VD),
AND(MONTH($AW46)&lt;&gt;MONTH(BF$15),MONTH($AX46)=MONTH(BF$15)),
NETWORKDAYS.INTL(($AX46)-_xlpm.DD,$AX46,1,_xlpm.VD),
AND(MONTH($AW46)&lt;MONTH(BF$15),MONTH($AX46)&gt;MONTH(BF$15)),
NETWORKDAYS.INTL((EOMONTH(BF$15-1,1))-_xlpm.DD,EOMONTH(BF$15-1,1),1,_xlpm.VD),
AND(MONTH($AW46)=MONTH(BF$15),MONTH($AX46)=MONTH(BF$15)),
NETWORKDAYS.INTL($AW46,$AX46,1,_xlpm.VD)))),0)),
$DH46="месяц",
$BP46*BF46,
$DH46="неделя",
$BP46*BF46/7*(ROUNDUP((DAY(EOMONTH(BF$15,0)))/4,0))),
0)</f>
        <v/>
      </c>
      <c r="BX46" s="125">
        <f t="array" ref="BX46">
IFERROR(
_xlfn.IFS(
$DH46="день_1",
$BP46*$BL46/($AX46-$AW46+1)*BG46*(DAY(EOMONTH(BG$15,0))),
$DH46="день_2",
$BP46/30*MAX(MIN($AX46,EOMONTH(BG$15,0))-MAX($AW46,BG$15)+1,),
$DH46="раб.день",
$BP46/30*(IFERROR(
_xlfn.LET(_xlpm.VD,
CHOOSE(
{1;2;3;4;5;6;7;8;9;10;11;12;13;14;15;16;17;18},
45658,45659,45660,45661,45662,45663,45664,45665,45711,45724,45778,45779,45785,45786,45820,45821,45965,46022),
_xlfn.LET(_xlpm.DD,
MAX(MIN($AX46,EOMONTH(BG$15,0))-MAX($AW46,BG$15),),
_xlfn.IFS(
AND(MONTH($AW46)=MONTH(BG$15),MONTH($AX46)&lt;&gt;MONTH(BG$15)),
NETWORKDAYS.INTL($AW46,$AW46+_xlpm.DD,1,_xlpm.VD),
AND(MONTH($AW46)&lt;&gt;MONTH(BG$15),MONTH($AX46)=MONTH(BG$15)),
NETWORKDAYS.INTL(($AX46)-_xlpm.DD,$AX46,1,_xlpm.VD),
AND(MONTH($AW46)&lt;MONTH(BG$15),MONTH($AX46)&gt;MONTH(BG$15)),
NETWORKDAYS.INTL((EOMONTH(BG$15-1,1))-_xlpm.DD,EOMONTH(BG$15-1,1),1,_xlpm.VD),
AND(MONTH($AW46)=MONTH(BG$15),MONTH($AX46)=MONTH(BG$15)),
NETWORKDAYS.INTL($AW46,$AX46,1,_xlpm.VD)))),0)),
$DH46="месяц",
$BP46*BG46,
$DH46="неделя",
$BP46*BG46/7*(ROUNDUP((DAY(EOMONTH(BG$15,0)))/4,0))),
0)</f>
        <v/>
      </c>
      <c r="BY46" s="125">
        <f t="array" ref="BY46">
IFERROR(
_xlfn.IFS(
$DH46="день_1",
$BP46*$BL46/($AX46-$AW46+1)*BH46*(DAY(EOMONTH(BH$15,0))),
$DH46="день_2",
$BP46/30*MAX(MIN($AX46,EOMONTH(BH$15,0))-MAX($AW46,BH$15)+1,),
$DH46="раб.день",
$BP46/30*(IFERROR(
_xlfn.LET(_xlpm.VD,
CHOOSE(
{1;2;3;4;5;6;7;8;9;10;11;12;13;14;15;16;17;18},
45658,45659,45660,45661,45662,45663,45664,45665,45711,45724,45778,45779,45785,45786,45820,45821,45965,46022),
_xlfn.LET(_xlpm.DD,
MAX(MIN($AX46,EOMONTH(BH$15,0))-MAX($AW46,BH$15),),
_xlfn.IFS(
AND(MONTH($AW46)=MONTH(BH$15),MONTH($AX46)&lt;&gt;MONTH(BH$15)),
NETWORKDAYS.INTL($AW46,$AW46+_xlpm.DD,1,_xlpm.VD),
AND(MONTH($AW46)&lt;&gt;MONTH(BH$15),MONTH($AX46)=MONTH(BH$15)),
NETWORKDAYS.INTL(($AX46)-_xlpm.DD,$AX46,1,_xlpm.VD),
AND(MONTH($AW46)&lt;MONTH(BH$15),MONTH($AX46)&gt;MONTH(BH$15)),
NETWORKDAYS.INTL((EOMONTH(BH$15-1,1))-_xlpm.DD,EOMONTH(BH$15-1,1),1,_xlpm.VD),
AND(MONTH($AW46)=MONTH(BH$15),MONTH($AX46)=MONTH(BH$15)),
NETWORKDAYS.INTL($AW46,$AX46,1,_xlpm.VD)))),0)),
$DH46="месяц",
$BP46*BH46,
$DH46="неделя",
$BP46*BH46/7*(ROUNDUP((DAY(EOMONTH(BH$15,0)))/4,0))),
0)</f>
        <v/>
      </c>
      <c r="BZ46" s="125">
        <f t="array" ref="BZ46">
IFERROR(
_xlfn.IFS(
$DH46="день_1",
$BP46*$BL46/($AX46-$AW46+1)*BI46*(DAY(EOMONTH(BI$15,0))),
$DH46="день_2",
$BP46/30*MAX(MIN($AX46,EOMONTH(BI$15,0))-MAX($AW46,BI$15)+1,),
$DH46="раб.день",
$BP46/30*(IFERROR(
_xlfn.LET(_xlpm.VD,
CHOOSE(
{1;2;3;4;5;6;7;8;9;10;11;12;13;14;15;16;17;18},
45658,45659,45660,45661,45662,45663,45664,45665,45711,45724,45778,45779,45785,45786,45820,45821,45965,46022),
_xlfn.LET(_xlpm.DD,
MAX(MIN($AX46,EOMONTH(BI$15,0))-MAX($AW46,BI$15),),
_xlfn.IFS(
AND(MONTH($AW46)=MONTH(BI$15),MONTH($AX46)&lt;&gt;MONTH(BI$15)),
NETWORKDAYS.INTL($AW46,$AW46+_xlpm.DD,1,_xlpm.VD),
AND(MONTH($AW46)&lt;&gt;MONTH(BI$15),MONTH($AX46)=MONTH(BI$15)),
NETWORKDAYS.INTL(($AX46)-_xlpm.DD,$AX46,1,_xlpm.VD),
AND(MONTH($AW46)&lt;MONTH(BI$15),MONTH($AX46)&gt;MONTH(BI$15)),
NETWORKDAYS.INTL((EOMONTH(BI$15-1,1))-_xlpm.DD,EOMONTH(BI$15-1,1),1,_xlpm.VD),
AND(MONTH($AW46)=MONTH(BI$15),MONTH($AX46)=MONTH(BI$15)),
NETWORKDAYS.INTL($AW46,$AX46,1,_xlpm.VD)))),0)),
$DH46="месяц",
$BP46*BI46,
$DH46="неделя",
$BP46*BI46/7*(ROUNDUP((DAY(EOMONTH(BI$15,0)))/4,0))),
0)</f>
        <v/>
      </c>
      <c r="CA46" s="125">
        <f t="array" ref="CA46">
IFERROR(
_xlfn.IFS(
$DH46="день_1",
$BP46*$BL46/($AX46-$AW46+1)*BJ46*(DAY(EOMONTH(BJ$15,0))),
$DH46="день_2",
$BP46/30*MAX(MIN($AX46,EOMONTH(BJ$15,0))-MAX($AW46,BJ$15)+1,),
$DH46="раб.день",
$BP46/30*(IFERROR(
_xlfn.LET(_xlpm.VD,
CHOOSE(
{1;2;3;4;5;6;7;8;9;10;11;12;13;14;15;16;17;18},
45658,45659,45660,45661,45662,45663,45664,45665,45711,45724,45778,45779,45785,45786,45820,45821,45965,46022),
_xlfn.LET(_xlpm.DD,
MAX(MIN($AX46,EOMONTH(BJ$15,0))-MAX($AW46,BJ$15),),
_xlfn.IFS(
AND(MONTH($AW46)=MONTH(BJ$15),MONTH($AX46)&lt;&gt;MONTH(BJ$15)),
NETWORKDAYS.INTL($AW46,$AW46+_xlpm.DD,1,_xlpm.VD),
AND(MONTH($AW46)&lt;&gt;MONTH(BJ$15),MONTH($AX46)=MONTH(BJ$15)),
NETWORKDAYS.INTL(($AX46)-_xlpm.DD,$AX46,1,_xlpm.VD),
AND(MONTH($AW46)&lt;MONTH(BJ$15),MONTH($AX46)&gt;MONTH(BJ$15)),
NETWORKDAYS.INTL((EOMONTH(BJ$15-1,1))-_xlpm.DD,EOMONTH(BJ$15-1,1),1,_xlpm.VD),
AND(MONTH($AW46)=MONTH(BJ$15),MONTH($AX46)=MONTH(BJ$15)),
NETWORKDAYS.INTL($AW46,$AX46,1,_xlpm.VD)))),0)),
$DH46="месяц",
$BP46*BJ46,
$DH46="неделя",
$BP46*BJ46/7*(ROUNDUP((DAY(EOMONTH(BJ$15,0)))/4,0))),
0)</f>
        <v/>
      </c>
      <c r="CB46" s="125">
        <f t="array" ref="CB46">
IFERROR(
_xlfn.IFS(
$DH46="день_1",
$BP46*$BL46/($AX46-$AW46+1)*BK46*(DAY(EOMONTH(BK$15,0))),
$DH46="день_2",
$BP46/30*MAX(MIN($AX46,EOMONTH(BK$15,0))-MAX($AW46,BK$15)+1,),
$DH46="раб.день",
$BP46/30*(IFERROR(
_xlfn.LET(_xlpm.VD,
CHOOSE(
{1;2;3;4;5;6;7;8;9;10;11;12;13;14;15;16;17;18},
45658,45659,45660,45661,45662,45663,45664,45665,45711,45724,45778,45779,45785,45786,45820,45821,45965,46022),
_xlfn.LET(_xlpm.DD,
MAX(MIN($AX46,EOMONTH(BK$15,0))-MAX($AW46,BK$15),),
_xlfn.IFS(
AND(MONTH($AW46)=MONTH(BK$15),MONTH($AX46)&lt;&gt;MONTH(BK$15)),
NETWORKDAYS.INTL($AW46,$AW46+_xlpm.DD,1,_xlpm.VD),
AND(MONTH($AW46)&lt;&gt;MONTH(BK$15),MONTH($AX46)=MONTH(BK$15)),
NETWORKDAYS.INTL(($AX46)-_xlpm.DD,$AX46,1,_xlpm.VD),
AND(MONTH($AW46)&lt;MONTH(BK$15),MONTH($AX46)&gt;MONTH(BK$15)),
NETWORKDAYS.INTL((EOMONTH(BK$15-1,1))-_xlpm.DD,EOMONTH(BK$15-1,1),1,_xlpm.VD),
AND(MONTH($AW46)=MONTH(BK$15),MONTH($AX46)=MONTH(BK$15)),
NETWORKDAYS.INTL($AW46,$AX46,1,_xlpm.VD)))),0)),
$DH46="месяц",
$BP46*BK46,
$DH46="неделя",
$BP46*BK46/7*(ROUNDUP((DAY(EOMONTH(BK$15,0)))/4,0))),
0)</f>
        <v/>
      </c>
      <c r="CC46" s="125">
        <f>SUM($BQ46:$CB46)</f>
        <v/>
      </c>
      <c r="CD46" s="126">
        <f>SUM($EH46:$EH46)</f>
        <v/>
      </c>
      <c r="CE46" s="126">
        <f>$CD46*$AB46</f>
        <v/>
      </c>
      <c r="CF46" s="126">
        <f>SUM($EK46:$EK46)</f>
        <v/>
      </c>
      <c r="CG46" s="126">
        <f>$CF46*$AB46</f>
        <v/>
      </c>
      <c r="CH46" s="126">
        <f>SUM($CC46,$CE46,$CG46)</f>
        <v/>
      </c>
      <c r="CI46" s="126">
        <f>$CH46*(1+$CM46)</f>
        <v/>
      </c>
      <c r="CJ46" s="127" t="n">
        <v>0</v>
      </c>
      <c r="CK46" s="126">
        <f>SUM($CH46:$CH46)*(1+$CJ46)</f>
        <v/>
      </c>
      <c r="CL46" s="126">
        <f>SUM($CH46:$CH46)*(1+$CM46)</f>
        <v/>
      </c>
      <c r="CM46" s="59" t="inlineStr">
        <is>
          <t>20%</t>
        </is>
      </c>
      <c r="CN46" s="59" t="n"/>
      <c r="CO46" s="72" t="n"/>
      <c r="CP46" s="59" t="n"/>
      <c r="CQ46" s="73" t="n"/>
      <c r="CR46" s="73" t="n"/>
      <c r="CS46" s="73" t="n"/>
      <c r="CT46" s="72" t="n"/>
      <c r="CU46" s="79" t="inlineStr">
        <is>
          <t> </t>
        </is>
      </c>
      <c r="CV46" s="60" t="n"/>
      <c r="CW46" s="60" t="n"/>
      <c r="CX46" s="60" t="n"/>
      <c r="CY46" s="127">
        <f>IFERROR(($CC46-$EE46)/($EE46/(1-$DQ46)),0)</f>
        <v/>
      </c>
      <c r="CZ46" s="127">
        <f>IFERROR(1-$EI46/($CE46),0)</f>
        <v/>
      </c>
      <c r="DA46" s="127">
        <f>IFERROR(1-$EL46/($CG46),0)</f>
        <v/>
      </c>
      <c r="DB46" s="126">
        <f>ROUND(IFERROR(($CI46/(1+$CM46)-$EN46),0),2)</f>
        <v/>
      </c>
      <c r="DC46" s="128" t="n"/>
      <c r="DD46" s="125" t="n"/>
      <c r="DE46" s="75" t="n">
        <v>0</v>
      </c>
      <c r="DF46" s="128" t="n"/>
      <c r="DG46" s="125">
        <f>IF($DC46=0,0,$DD46*($DC46*100%-$DE46*$DF46))*SUM($AB46:$AB46)</f>
        <v/>
      </c>
      <c r="DH46" s="129" t="inlineStr">
        <is>
          <t>месяц</t>
        </is>
      </c>
      <c r="DI46" s="130">
        <f t="array" ref="DI46">IFERROR(
IF($ES46="LisChannel",
(ROUND(((INDEX({174.625;153.888888888889;130.972222222222},MATCH($AI46,{2;3;4}),0))*$AG46*$AI46),2)),0),0)</f>
        <v/>
      </c>
      <c r="DJ46" s="130">
        <f>
_xlfn.LET(_xlpm.X,
IFERROR(
IF($ES46="НовиковТВ",
(_xlfn.LET(_xlpm.NTV,
_xlfn.LET(_xlpm.MIN,350000,
IF(SUMIFS($DI:$DI,$ES:$ES,"НовиковТВ")&lt;=_xlpm.MIN,
(SUMIFS($DI:$DI,$ES:$ES,"НовиковТВ")/(COUNTIFS($ES:$ES,"НовиковТВ")))*_xlpm.MIN/SUMIFS($DI:$DI,$ES:$ES,"НовиковТВ"),
DI46)),
_xlpm.NTV+$DG46/(1-(1-(_xlpm.NTV)*(1-$DL46)*(1-$DM46)*(1-$DN46)*(1-$DO46)*(1-$DP46)/_xlpm.NTV))))/(1+$EP46),
$DI46+$DG46/(1-(1-($DI46)*(1-$DL46)*(1-$DM46)*(1-$DN46)*(1-$DO46)*(1-$DP46)/$DI46))),
0),
_xlpm.X*(1+$CM46)*(1+$CW46)-_xlpm.X*(1+$CM46)+_xlpm.X)</f>
        <v/>
      </c>
      <c r="DK46" s="125" t="inlineStr">
        <is>
          <t>послед.</t>
        </is>
      </c>
      <c r="DL46" s="63" t="n">
        <v>0</v>
      </c>
      <c r="DM46" s="63" t="n">
        <v>0</v>
      </c>
      <c r="DN46" s="63" t="n">
        <v>0</v>
      </c>
      <c r="DO46" s="63" t="n">
        <v>0</v>
      </c>
      <c r="DP46" s="63" t="n">
        <v>0</v>
      </c>
      <c r="DQ46" s="63">
        <f t="array" ref="DQ46">IFERROR(_xlfn.IFS(
$DK46="послед.",1-(1-$DL46)*(1-$DM46)*(1-$DN46)*(1-$DO46)*(1-$DP46),
$DK46="сумм.",$DL46+$DM46+$DN46+$DO46+$DP46),
0)</f>
        <v/>
      </c>
      <c r="DR46" s="125">
        <f t="array" ref="DR46">
IFERROR(
_xlfn.IFS(
$BL46=0,
0,
$BL46&gt;0,
_xlfn.IFS($DK46="послед.",
$DJ46*(1-$DL46)*(1-$DM46)*(1-$DN46)*(1-$DO46)*(1-$DP46),
$DK46="сумм.",
$DJ46*(1-($DL46+$DM46+$DN46+$DO46+$DP46)))),0)</f>
        <v/>
      </c>
      <c r="DS46" s="125">
        <f t="array" ref="DS46">
IFERROR(_xlfn.IFS(
$DH46="день_1",
$DR46*$BL46/($AX46-$AW46+1)*AZ46*(DAY(EOMONTH(AZ$15,0))),
$DH46="день_2",
$DR46/30*MAX(MIN($AX46,EOMONTH(AZ$15,0))-MAX($AW46,AZ$15)+1,),
$DH46="раб.день",
$DR46/30*(IFERROR(
_xlfn.LET(_xlpm.VD,
CHOOSE(
{1;2;3;4;5;6;7;8;9;10;11;12;13;14;15;16;17;18},
45658,45659,45660,45661,45662,45663,45664,45665,45711,45724,45778,45779,45785,45786,45820,45821,45965,46022),
_xlfn.LET(_xlpm.DD,
MAX(MIN($AX46,EOMONTH(AZ$15,0))-MAX($AW46,AZ$15),),
_xlfn.IFS(
AND(MONTH($AW46)=MONTH(AZ$15),MONTH($AX46)&lt;&gt;MONTH(AZ$15)),
NETWORKDAYS.INTL($AW46,$AW46+_xlpm.DD,1,_xlpm.VD),
AND(MONTH($AW46)&lt;&gt;MONTH(AZ$15),MONTH($AX46)=MONTH(AZ$15)),
NETWORKDAYS.INTL(($AX46)-_xlpm.DD,$AX46,1,_xlpm.VD),
AND(MONTH($AW46)&lt;MONTH(AZ$15),MONTH($AX46)&gt;MONTH(AZ$15)),
NETWORKDAYS.INTL((EOMONTH(AZ$15-1,1))-_xlpm.DD,EOMONTH(AZ$15-1,1),1,_xlpm.VD),
AND(MONTH($AW46)=MONTH(AZ$15),MONTH($AX46)=MONTH(AZ$15)),
NETWORKDAYS.INTL($AW46,$AX46,1,_xlpm.VD)))),0)),
$DH46="месяц",
$DR46*AZ46,
$DH46="неделя",
$DR46*AZ46/7*(ROUNDUP((DAY(EOMONTH(AZ$15,0)))/4,0))),
0)</f>
        <v/>
      </c>
      <c r="DT46" s="125">
        <f t="array" ref="DT46">
IFERROR(_xlfn.IFS(
$DH46="день_1",
$DR46*$BL46/($AX46-$AW46+1)*BA46*(DAY(EOMONTH(BA$15,0))),
$DH46="день_2",
$DR46/30*MAX(MIN($AX46,EOMONTH(BA$15,0))-MAX($AW46,BA$15)+1,),
$DH46="раб.день",
$DR46/30*(IFERROR(
_xlfn.LET(_xlpm.VD,
CHOOSE(
{1;2;3;4;5;6;7;8;9;10;11;12;13;14;15;16;17;18},
45658,45659,45660,45661,45662,45663,45664,45665,45711,45724,45778,45779,45785,45786,45820,45821,45965,46022),
_xlfn.LET(_xlpm.DD,
MAX(MIN($AX46,EOMONTH(BA$15,0))-MAX($AW46,BA$15),),
_xlfn.IFS(
AND(MONTH($AW46)=MONTH(BA$15),MONTH($AX46)&lt;&gt;MONTH(BA$15)),
NETWORKDAYS.INTL($AW46,$AW46+_xlpm.DD,1,_xlpm.VD),
AND(MONTH($AW46)&lt;&gt;MONTH(BA$15),MONTH($AX46)=MONTH(BA$15)),
NETWORKDAYS.INTL(($AX46)-_xlpm.DD,$AX46,1,_xlpm.VD),
AND(MONTH($AW46)&lt;MONTH(BA$15),MONTH($AX46)&gt;MONTH(BA$15)),
NETWORKDAYS.INTL((EOMONTH(BA$15-1,1))-_xlpm.DD,EOMONTH(BA$15-1,1),1,_xlpm.VD),
AND(MONTH($AW46)=MONTH(BA$15),MONTH($AX46)=MONTH(BA$15)),
NETWORKDAYS.INTL($AW46,$AX46,1,_xlpm.VD)))),0)),
$DH46="месяц",
$DR46*BA46,
$DH46="неделя",
$DR46*BA46/7*(ROUNDUP((DAY(EOMONTH(BA$15,0)))/4,0))),
0)</f>
        <v/>
      </c>
      <c r="DU46" s="125">
        <f t="array" ref="DU46">
IFERROR(_xlfn.IFS(
$DH46="день_1",
$DR46*$BL46/($AX46-$AW46+1)*BB46*(DAY(EOMONTH(BB$15,0))),
$DH46="день_2",
$DR46/30*MAX(MIN($AX46,EOMONTH(BB$15,0))-MAX($AW46,BB$15)+1,),
$DH46="раб.день",
$DR46/30*(IFERROR(
_xlfn.LET(_xlpm.VD,
CHOOSE(
{1;2;3;4;5;6;7;8;9;10;11;12;13;14;15;16;17;18},
45658,45659,45660,45661,45662,45663,45664,45665,45711,45724,45778,45779,45785,45786,45820,45821,45965,46022),
_xlfn.LET(_xlpm.DD,
MAX(MIN($AX46,EOMONTH(BB$15,0))-MAX($AW46,BB$15),),
_xlfn.IFS(
AND(MONTH($AW46)=MONTH(BB$15),MONTH($AX46)&lt;&gt;MONTH(BB$15)),
NETWORKDAYS.INTL($AW46,$AW46+_xlpm.DD,1,_xlpm.VD),
AND(MONTH($AW46)&lt;&gt;MONTH(BB$15),MONTH($AX46)=MONTH(BB$15)),
NETWORKDAYS.INTL(($AX46)-_xlpm.DD,$AX46,1,_xlpm.VD),
AND(MONTH($AW46)&lt;MONTH(BB$15),MONTH($AX46)&gt;MONTH(BB$15)),
NETWORKDAYS.INTL((EOMONTH(BB$15-1,1))-_xlpm.DD,EOMONTH(BB$15-1,1),1,_xlpm.VD),
AND(MONTH($AW46)=MONTH(BB$15),MONTH($AX46)=MONTH(BB$15)),
NETWORKDAYS.INTL($AW46,$AX46,1,_xlpm.VD)))),0)),
$DH46="месяц",
$DR46*BB46,
$DH46="неделя",
$DR46*BB46/7*(ROUNDUP((DAY(EOMONTH(BB$15,0)))/4,0))),
0)</f>
        <v/>
      </c>
      <c r="DV46" s="125">
        <f t="array" ref="DV46">
IFERROR(_xlfn.IFS(
$DH46="день_1",
$DR46*$BL46/($AX46-$AW46+1)*BC46*(DAY(EOMONTH(BC$15,0))),
$DH46="день_2",
$DR46/30*MAX(MIN($AX46,EOMONTH(BC$15,0))-MAX($AW46,BC$15)+1,),
$DH46="раб.день",
$DR46/30*(IFERROR(
_xlfn.LET(_xlpm.VD,
CHOOSE(
{1;2;3;4;5;6;7;8;9;10;11;12;13;14;15;16;17;18},
45658,45659,45660,45661,45662,45663,45664,45665,45711,45724,45778,45779,45785,45786,45820,45821,45965,46022),
_xlfn.LET(_xlpm.DD,
MAX(MIN($AX46,EOMONTH(BC$15,0))-MAX($AW46,BC$15),),
_xlfn.IFS(
AND(MONTH($AW46)=MONTH(BC$15),MONTH($AX46)&lt;&gt;MONTH(BC$15)),
NETWORKDAYS.INTL($AW46,$AW46+_xlpm.DD,1,_xlpm.VD),
AND(MONTH($AW46)&lt;&gt;MONTH(BC$15),MONTH($AX46)=MONTH(BC$15)),
NETWORKDAYS.INTL(($AX46)-_xlpm.DD,$AX46,1,_xlpm.VD),
AND(MONTH($AW46)&lt;MONTH(BC$15),MONTH($AX46)&gt;MONTH(BC$15)),
NETWORKDAYS.INTL((EOMONTH(BC$15-1,1))-_xlpm.DD,EOMONTH(BC$15-1,1),1,_xlpm.VD),
AND(MONTH($AW46)=MONTH(BC$15),MONTH($AX46)=MONTH(BC$15)),
NETWORKDAYS.INTL($AW46,$AX46,1,_xlpm.VD)))),0)),
$DH46="месяц",
$DR46*BC46,
$DH46="неделя",
$DR46*BC46/7*(ROUNDUP((DAY(EOMONTH(BC$15,0)))/4,0))),
0)</f>
        <v/>
      </c>
      <c r="DW46" s="125">
        <f t="array" ref="DW46">
IFERROR(_xlfn.IFS(
$DH46="день_1",
$DR46*$BL46/($AX46-$AW46+1)*BD46*(DAY(EOMONTH(BD$15,0))),
$DH46="день_2",
$DR46/30*MAX(MIN($AX46,EOMONTH(BD$15,0))-MAX($AW46,BD$15)+1,),
$DH46="раб.день",
$DR46/30*(IFERROR(
_xlfn.LET(_xlpm.VD,
CHOOSE(
{1;2;3;4;5;6;7;8;9;10;11;12;13;14;15;16;17;18},
45658,45659,45660,45661,45662,45663,45664,45665,45711,45724,45778,45779,45785,45786,45820,45821,45965,46022),
_xlfn.LET(_xlpm.DD,
MAX(MIN($AX46,EOMONTH(BD$15,0))-MAX($AW46,BD$15),),
_xlfn.IFS(
AND(MONTH($AW46)=MONTH(BD$15),MONTH($AX46)&lt;&gt;MONTH(BD$15)),
NETWORKDAYS.INTL($AW46,$AW46+_xlpm.DD,1,_xlpm.VD),
AND(MONTH($AW46)&lt;&gt;MONTH(BD$15),MONTH($AX46)=MONTH(BD$15)),
NETWORKDAYS.INTL(($AX46)-_xlpm.DD,$AX46,1,_xlpm.VD),
AND(MONTH($AW46)&lt;MONTH(BD$15),MONTH($AX46)&gt;MONTH(BD$15)),
NETWORKDAYS.INTL((EOMONTH(BD$15-1,1))-_xlpm.DD,EOMONTH(BD$15-1,1),1,_xlpm.VD),
AND(MONTH($AW46)=MONTH(BD$15),MONTH($AX46)=MONTH(BD$15)),
NETWORKDAYS.INTL($AW46,$AX46,1,_xlpm.VD)))),0)),
$DH46="месяц",
$DR46*BD46,
$DH46="неделя",
$DR46*BD46/7*(ROUNDUP((DAY(EOMONTH(BD$15,0)))/4,0))),
0)</f>
        <v/>
      </c>
      <c r="DX46" s="125">
        <f t="array" ref="DX46">
IFERROR(_xlfn.IFS(
$DH46="день_1",
$DR46*$BL46/($AX46-$AW46+1)*BE46*(DAY(EOMONTH(BE$15,0))),
$DH46="день_2",
$DR46/30*MAX(MIN($AX46,EOMONTH(BE$15,0))-MAX($AW46,BE$15)+1,),
$DH46="раб.день",
$DR46/30*(IFERROR(
_xlfn.LET(_xlpm.VD,
CHOOSE(
{1;2;3;4;5;6;7;8;9;10;11;12;13;14;15;16;17;18},
45658,45659,45660,45661,45662,45663,45664,45665,45711,45724,45778,45779,45785,45786,45820,45821,45965,46022),
_xlfn.LET(_xlpm.DD,
MAX(MIN($AX46,EOMONTH(BE$15,0))-MAX($AW46,BE$15),),
_xlfn.IFS(
AND(MONTH($AW46)=MONTH(BE$15),MONTH($AX46)&lt;&gt;MONTH(BE$15)),
NETWORKDAYS.INTL($AW46,$AW46+_xlpm.DD,1,_xlpm.VD),
AND(MONTH($AW46)&lt;&gt;MONTH(BE$15),MONTH($AX46)=MONTH(BE$15)),
NETWORKDAYS.INTL(($AX46)-_xlpm.DD,$AX46,1,_xlpm.VD),
AND(MONTH($AW46)&lt;MONTH(BE$15),MONTH($AX46)&gt;MONTH(BE$15)),
NETWORKDAYS.INTL((EOMONTH(BE$15-1,1))-_xlpm.DD,EOMONTH(BE$15-1,1),1,_xlpm.VD),
AND(MONTH($AW46)=MONTH(BE$15),MONTH($AX46)=MONTH(BE$15)),
NETWORKDAYS.INTL($AW46,$AX46,1,_xlpm.VD)))),0)),
$DH46="месяц",
$DR46*BE46,
$DH46="неделя",
$DR46*BE46/7*(ROUNDUP((DAY(EOMONTH(BE$15,0)))/4,0))),
0)</f>
        <v/>
      </c>
      <c r="DY46" s="125">
        <f t="array" ref="DY46">
IFERROR(_xlfn.IFS(
$DH46="день_1",
$DR46*$BL46/($AX46-$AW46+1)*BF46*(DAY(EOMONTH(BF$15,0))),
$DH46="день_2",
$DR46/30*MAX(MIN($AX46,EOMONTH(BF$15,0))-MAX($AW46,BF$15)+1,),
$DH46="раб.день",
$DR46/30*(IFERROR(
_xlfn.LET(_xlpm.VD,
CHOOSE(
{1;2;3;4;5;6;7;8;9;10;11;12;13;14;15;16;17;18},
45658,45659,45660,45661,45662,45663,45664,45665,45711,45724,45778,45779,45785,45786,45820,45821,45965,46022),
_xlfn.LET(_xlpm.DD,
MAX(MIN($AX46,EOMONTH(BF$15,0))-MAX($AW46,BF$15),),
_xlfn.IFS(
AND(MONTH($AW46)=MONTH(BF$15),MONTH($AX46)&lt;&gt;MONTH(BF$15)),
NETWORKDAYS.INTL($AW46,$AW46+_xlpm.DD,1,_xlpm.VD),
AND(MONTH($AW46)&lt;&gt;MONTH(BF$15),MONTH($AX46)=MONTH(BF$15)),
NETWORKDAYS.INTL(($AX46)-_xlpm.DD,$AX46,1,_xlpm.VD),
AND(MONTH($AW46)&lt;MONTH(BF$15),MONTH($AX46)&gt;MONTH(BF$15)),
NETWORKDAYS.INTL((EOMONTH(BF$15-1,1))-_xlpm.DD,EOMONTH(BF$15-1,1),1,_xlpm.VD),
AND(MONTH($AW46)=MONTH(BF$15),MONTH($AX46)=MONTH(BF$15)),
NETWORKDAYS.INTL($AW46,$AX46,1,_xlpm.VD)))),0)),
$DH46="месяц",
$DR46*BF46,
$DH46="неделя",
$DR46*BF46/7*(ROUNDUP((DAY(EOMONTH(BF$15,0)))/4,0))),
0)</f>
        <v/>
      </c>
      <c r="DZ46" s="125">
        <f t="array" ref="DZ46">
IFERROR(_xlfn.IFS(
$DH46="день_1",
$DR46*$BL46/($AX46-$AW46+1)*BG46*(DAY(EOMONTH(BG$15,0))),
$DH46="день_2",
$DR46/30*MAX(MIN($AX46,EOMONTH(BG$15,0))-MAX($AW46,BG$15)+1,),
$DH46="раб.день",
$DR46/30*(IFERROR(
_xlfn.LET(_xlpm.VD,
CHOOSE(
{1;2;3;4;5;6;7;8;9;10;11;12;13;14;15;16;17;18},
45658,45659,45660,45661,45662,45663,45664,45665,45711,45724,45778,45779,45785,45786,45820,45821,45965,46022),
_xlfn.LET(_xlpm.DD,
MAX(MIN($AX46,EOMONTH(BG$15,0))-MAX($AW46,BG$15),),
_xlfn.IFS(
AND(MONTH($AW46)=MONTH(BG$15),MONTH($AX46)&lt;&gt;MONTH(BG$15)),
NETWORKDAYS.INTL($AW46,$AW46+_xlpm.DD,1,_xlpm.VD),
AND(MONTH($AW46)&lt;&gt;MONTH(BG$15),MONTH($AX46)=MONTH(BG$15)),
NETWORKDAYS.INTL(($AX46)-_xlpm.DD,$AX46,1,_xlpm.VD),
AND(MONTH($AW46)&lt;MONTH(BG$15),MONTH($AX46)&gt;MONTH(BG$15)),
NETWORKDAYS.INTL((EOMONTH(BG$15-1,1))-_xlpm.DD,EOMONTH(BG$15-1,1),1,_xlpm.VD),
AND(MONTH($AW46)=MONTH(BG$15),MONTH($AX46)=MONTH(BG$15)),
NETWORKDAYS.INTL($AW46,$AX46,1,_xlpm.VD)))),0)),
$DH46="месяц",
$DR46*BG46,
$DH46="неделя",
$DR46*BG46/7*(ROUNDUP((DAY(EOMONTH(BG$15,0)))/4,0))),
0)</f>
        <v/>
      </c>
      <c r="EA46" s="125">
        <f t="array" ref="EA46">
IFERROR(_xlfn.IFS(
$DH46="день_1",
$DR46*$BL46/($AX46-$AW46+1)*BH46*(DAY(EOMONTH(BH$15,0))),
$DH46="день_2",
$DR46/30*MAX(MIN($AX46,EOMONTH(BH$15,0))-MAX($AW46,BH$15)+1,),
$DH46="раб.день",
$DR46/30*(IFERROR(
_xlfn.LET(_xlpm.VD,
CHOOSE(
{1;2;3;4;5;6;7;8;9;10;11;12;13;14;15;16;17;18},
45658,45659,45660,45661,45662,45663,45664,45665,45711,45724,45778,45779,45785,45786,45820,45821,45965,46022),
_xlfn.LET(_xlpm.DD,
MAX(MIN($AX46,EOMONTH(BH$15,0))-MAX($AW46,BH$15),),
_xlfn.IFS(
AND(MONTH($AW46)=MONTH(BH$15),MONTH($AX46)&lt;&gt;MONTH(BH$15)),
NETWORKDAYS.INTL($AW46,$AW46+_xlpm.DD,1,_xlpm.VD),
AND(MONTH($AW46)&lt;&gt;MONTH(BH$15),MONTH($AX46)=MONTH(BH$15)),
NETWORKDAYS.INTL(($AX46)-_xlpm.DD,$AX46,1,_xlpm.VD),
AND(MONTH($AW46)&lt;MONTH(BH$15),MONTH($AX46)&gt;MONTH(BH$15)),
NETWORKDAYS.INTL((EOMONTH(BH$15-1,1))-_xlpm.DD,EOMONTH(BH$15-1,1),1,_xlpm.VD),
AND(MONTH($AW46)=MONTH(BH$15),MONTH($AX46)=MONTH(BH$15)),
NETWORKDAYS.INTL($AW46,$AX46,1,_xlpm.VD)))),0)),
$DH46="месяц",
$DR46*BH46,
$DH46="неделя",
$DR46*BH46/7*(ROUNDUP((DAY(EOMONTH(BH$15,0)))/4,0))),
0)</f>
        <v/>
      </c>
      <c r="EB46" s="125">
        <f t="array" ref="EB46">
IFERROR(_xlfn.IFS(
$DH46="день_1",
$DR46*$BL46/($AX46-$AW46+1)*BI46*(DAY(EOMONTH(BI$15,0))),
$DH46="день_2",
$DR46/30*MAX(MIN($AX46,EOMONTH(BI$15,0))-MAX($AW46,BI$15)+1,),
$DH46="раб.день",
$DR46/30*(IFERROR(
_xlfn.LET(_xlpm.VD,
CHOOSE(
{1;2;3;4;5;6;7;8;9;10;11;12;13;14;15;16;17;18},
45658,45659,45660,45661,45662,45663,45664,45665,45711,45724,45778,45779,45785,45786,45820,45821,45965,46022),
_xlfn.LET(_xlpm.DD,
MAX(MIN($AX46,EOMONTH(BI$15,0))-MAX($AW46,BI$15),),
_xlfn.IFS(
AND(MONTH($AW46)=MONTH(BI$15),MONTH($AX46)&lt;&gt;MONTH(BI$15)),
NETWORKDAYS.INTL($AW46,$AW46+_xlpm.DD,1,_xlpm.VD),
AND(MONTH($AW46)&lt;&gt;MONTH(BI$15),MONTH($AX46)=MONTH(BI$15)),
NETWORKDAYS.INTL(($AX46)-_xlpm.DD,$AX46,1,_xlpm.VD),
AND(MONTH($AW46)&lt;MONTH(BI$15),MONTH($AX46)&gt;MONTH(BI$15)),
NETWORKDAYS.INTL((EOMONTH(BI$15-1,1))-_xlpm.DD,EOMONTH(BI$15-1,1),1,_xlpm.VD),
AND(MONTH($AW46)=MONTH(BI$15),MONTH($AX46)=MONTH(BI$15)),
NETWORKDAYS.INTL($AW46,$AX46,1,_xlpm.VD)))),0)),
$DH46="месяц",
$DR46*BI46,
$DH46="неделя",
$DR46*BI46/7*(ROUNDUP((DAY(EOMONTH(BI$15,0)))/4,0))),
0)</f>
        <v/>
      </c>
      <c r="EC46" s="125">
        <f t="array" ref="EC46">
IFERROR(_xlfn.IFS(
$DH46="день_1",
$DR46*$BL46/($AX46-$AW46+1)*BJ46*(DAY(EOMONTH(BJ$15,0))),
$DH46="день_2",
$DR46/30*MAX(MIN($AX46,EOMONTH(BJ$15,0))-MAX($AW46,BJ$15)+1,),
$DH46="раб.день",
$DR46/30*(IFERROR(
_xlfn.LET(_xlpm.VD,
CHOOSE(
{1;2;3;4;5;6;7;8;9;10;11;12;13;14;15;16;17;18},
45658,45659,45660,45661,45662,45663,45664,45665,45711,45724,45778,45779,45785,45786,45820,45821,45965,46022),
_xlfn.LET(_xlpm.DD,
MAX(MIN($AX46,EOMONTH(BJ$15,0))-MAX($AW46,BJ$15),),
_xlfn.IFS(
AND(MONTH($AW46)=MONTH(BJ$15),MONTH($AX46)&lt;&gt;MONTH(BJ$15)),
NETWORKDAYS.INTL($AW46,$AW46+_xlpm.DD,1,_xlpm.VD),
AND(MONTH($AW46)&lt;&gt;MONTH(BJ$15),MONTH($AX46)=MONTH(BJ$15)),
NETWORKDAYS.INTL(($AX46)-_xlpm.DD,$AX46,1,_xlpm.VD),
AND(MONTH($AW46)&lt;MONTH(BJ$15),MONTH($AX46)&gt;MONTH(BJ$15)),
NETWORKDAYS.INTL((EOMONTH(BJ$15-1,1))-_xlpm.DD,EOMONTH(BJ$15-1,1),1,_xlpm.VD),
AND(MONTH($AW46)=MONTH(BJ$15),MONTH($AX46)=MONTH(BJ$15)),
NETWORKDAYS.INTL($AW46,$AX46,1,_xlpm.VD)))),0)),
$DH46="месяц",
$DR46*BJ46,
$DH46="неделя",
$DR46*BJ46/7*(ROUNDUP((DAY(EOMONTH(BJ$15,0)))/4,0))),
0)</f>
        <v/>
      </c>
      <c r="ED46" s="125">
        <f t="array" ref="ED46">
IFERROR(_xlfn.IFS(
$DH46="день_1",
$DR46*$BL46/($AX46-$AW46+1)*BK46*(DAY(EOMONTH(BK$15,0))),
$DH46="день_2",
$DR46/30*MAX(MIN($AX46,EOMONTH(BK$15,0))-MAX($AW46,BK$15)+1,),
$DH46="раб.день",
$DR46/30*(IFERROR(
_xlfn.LET(_xlpm.VD,
CHOOSE(
{1;2;3;4;5;6;7;8;9;10;11;12;13;14;15;16;17;18},
45658,45659,45660,45661,45662,45663,45664,45665,45711,45724,45778,45779,45785,45786,45820,45821,45965,46022),
_xlfn.LET(_xlpm.DD,
MAX(MIN($AX46,EOMONTH(BK$15,0))-MAX($AW46,BK$15),),
_xlfn.IFS(
AND(MONTH($AW46)=MONTH(BK$15),MONTH($AX46)&lt;&gt;MONTH(BK$15)),
NETWORKDAYS.INTL($AW46,$AW46+_xlpm.DD,1,_xlpm.VD),
AND(MONTH($AW46)&lt;&gt;MONTH(BK$15),MONTH($AX46)=MONTH(BK$15)),
NETWORKDAYS.INTL(($AX46)-_xlpm.DD,$AX46,1,_xlpm.VD),
AND(MONTH($AW46)&lt;MONTH(BK$15),MONTH($AX46)&gt;MONTH(BK$15)),
NETWORKDAYS.INTL((EOMONTH(BK$15-1,1))-_xlpm.DD,EOMONTH(BK$15-1,1),1,_xlpm.VD),
AND(MONTH($AW46)=MONTH(BK$15),MONTH($AX46)=MONTH(BK$15)),
NETWORKDAYS.INTL($AW46,$AX46,1,_xlpm.VD)))),0)),
$DH46="месяц",
$DR46*BK46,
$DH46="неделя",
$DR46*BK46/7*(ROUNDUP((DAY(EOMONTH(BK$15,0)))/4,0))),
0)</f>
        <v/>
      </c>
      <c r="EE46" s="125">
        <f>SUM($DS46,$DT46,$DU46,$DV46,$DW46,$DX46,$DY46,$DZ46,$EA46,$EB46,$EC46,$ED46)</f>
        <v/>
      </c>
      <c r="EF46" s="125">
        <f>IFERROR(ROUND($EE46*(1+$EP46),2),0)</f>
        <v/>
      </c>
      <c r="EG46" s="128" t="n">
        <v>1</v>
      </c>
      <c r="EH46" s="126" t="n">
        <v>0</v>
      </c>
      <c r="EI46" s="126">
        <f>ROUND(SUM($EH46:$EH46)*SUM($AB46:$AB46)*$EG46,2)</f>
        <v/>
      </c>
      <c r="EJ46" s="126">
        <f>ROUND($EI46*(1+$EP46),2)</f>
        <v/>
      </c>
      <c r="EK46" s="126" t="n">
        <v>0</v>
      </c>
      <c r="EL46" s="126">
        <f>ROUND(SUM($EK46:$EK46)*SUM($AB46:$AB46)*$EG46,2)</f>
        <v/>
      </c>
      <c r="EM46" s="126">
        <f>ROUND($EL46*(1+$EP46),2)</f>
        <v/>
      </c>
      <c r="EN46" s="126">
        <f>SUM($EE46,$EI46,$EL46)</f>
        <v/>
      </c>
      <c r="EO46" s="126">
        <f>SUM($EF46,$EJ46,$EM46)</f>
        <v/>
      </c>
      <c r="EP46" s="59" t="inlineStr">
        <is>
          <t>20%</t>
        </is>
      </c>
      <c r="EQ46" s="59" t="n"/>
      <c r="ER46" s="60">
        <f t="array" ref="ER46">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MATCH(ES46,
{"AMS";"RussOutdoor";"HD Outdoor";"Ingroup";"IQ";"Ledproduction";"LisChannel";"Logic";"Media-PPL";"NovikovTV | НовиковТВ";"SMA";"SOK";"КрокусТВ | CrocusTV | IndoorTV";"Сити";"ТЯК Москва"},
0)),"")</f>
        <v/>
      </c>
      <c r="ES46" s="60" t="n"/>
      <c r="ET46" s="60">
        <f t="array" ref="ET46">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MATCH(ES46,
{"AMS";"RussOutdoor";"HD Outdoor";"Ingroup";"IQ";"Ledproduction";"LisChannel";"Logic";"Media-PPL";"NovikovTV | НовиковТВ";"SMA";"SOK";"КрокусТВ | CrocusTV | IndoorTV";"Сити";"ТЯК Москва"},
0)),"")</f>
        <v/>
      </c>
      <c r="EU46" s="60" t="n"/>
      <c r="EV46" s="60" t="n"/>
      <c r="EX46" s="110">
        <f t="array" ref="EX46">
($AR46/30
+N("ТРАФИК ПЛОЩАДКИ"))*
(IFERROR(
_xlfn.LET(
_xlpm.GPR,
HLOOKUP($L46,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(MATCH($T46,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IF($Q46="цифровой",_xlpm.GPR/$AG46,_xlpm.GPR/60)),
0)
+N("DWELL TIME"))*
(IF($AB46=0,0,IF($AB46=1,0.3,IF($AB46=2,0.5,IF($AB46&gt;2,1))))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_xlfn.IFS($AC46="да",1.2,$AC46="нет",1)*
_xlfn.IFS($AD46="да",1.2,$AD46="нет",1)*
IF(R46="статический",1,1.2)*
$X46*
INDEX(
{1.2;1;1.2;1.2;1;1.2;1.2;1.2;1.2;1.2;1.2;1;1.2;1.2;1.2;1.2;1;1;1.2;1.2;1.2;1;1;1;1;1.2;1.2;1.2;1.2;1;1;1;1;1.2;1.2;1.2;1.2;1.2;1.2;1.2;1.2;1;1;1.2;1;1;1;1;1.5;1;1;1.5;1.5;1.2},
MATCH($Q46,_xlpm.MI,0)))&gt;{0.02;0.04;0.06;0.1;0.2;0.4;0.6;0.8;1;2;4;6})),
{0;1;2;3;4;5;6;7;8;9;10;11;12},
0)))
+N("КОЭФФИЦИЕНТ КОНТАКТА"))))*
(_xlfn.IFS($X46&lt;0.1,$X46/1000,$X46&gt;25,5.2,AND($X46&gt;=0.1,$X46&lt;=25),(($X46*2+0.1)/10)*($X46/10)))*
IFERROR((_xlfn.LET(
_xlpm.MA,
{0;0.8;0.85;0.9;0.95;1},
_xlpm.MAA,
{0;1;2;3;4;5},
INDEX(_xlpm.MA,MATCH(SUMPRODUCT(--((IF(ROUND(_xlpm.MAA,1)&gt;5,5,ROUND($AB46,1)))&gt;{0;1;2;3;4;5})),_xlpm.MAA,0)))
+N("КОЭФФИЦИЕНТ КОЛ-ВО КОНСТРУКЦИЙ")),1)*
$AB46,0))*
(IF($Q46="цифровой",$AG46/15*$AI46,1)
+N("ДЛЯ ЦИФРЫ"))</f>
        <v/>
      </c>
      <c r="EY46" s="110">
        <f>IFERROR(EX46*AY46,0)</f>
        <v/>
      </c>
      <c r="EZ46" s="131">
        <f>IFERROR(DP46/EY46*1000,0)</f>
        <v/>
      </c>
      <c r="FA46" s="112">
        <f>IFERROR(FC46/FB46,0)</f>
        <v/>
      </c>
      <c r="FB46" s="112">
        <f>IFERROR((FC46/(EY46/FF46*#REF!))*0.825,0)</f>
        <v/>
      </c>
      <c r="FC46" s="112">
        <f>IFERROR(((EX46*30/AR46)*100)/30,0)</f>
        <v/>
      </c>
      <c r="FD46" s="112">
        <f>IFERROR(EY46/G46*100%,0)</f>
        <v/>
      </c>
      <c r="FE46" s="112">
        <f>IFERROR(FD46/FC46*100%,0)</f>
        <v/>
      </c>
      <c r="FF46" s="110">
        <f>IFERROR(AR46/30*AY46,0)</f>
        <v/>
      </c>
    </row>
    <row r="47" ht="13" customHeight="1">
      <c r="A47" s="59" t="n"/>
      <c r="B47" s="60" t="n"/>
      <c r="C47" s="60" t="n"/>
      <c r="D47" s="60">
        <f t="array" ref="D47">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MATCH($E47,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7" s="60">
        <f t="array" ref="E47">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MATCH($F47,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7" s="60" t="inlineStr"/>
      <c r="G47" s="60" t="n"/>
      <c r="H47" s="60">
        <f t="array" ref="H47">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MATCH($I47,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7" s="60" t="n"/>
      <c r="J47" s="60" t="n"/>
      <c r="K47" s="60" t="n"/>
      <c r="L47" s="60" t="n"/>
      <c r="M47" s="60" t="n"/>
      <c r="N47" s="60" t="n"/>
      <c r="O47" s="60" t="n"/>
      <c r="P47" s="60">
        <f t="array" ref="P47">
_xlfn.IFS(
ISNUMBER(MATCH($Q47,{"шелфбаннер","разделитель","монетница","чековая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ISNUMBER(MATCH($Q47,{"LED/LCD","видеокулер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ISNUMBER(MATCH($Q47,{"автомобиль","машина","выставочное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ISNUMBER(MATCH($Q47,{"билборд","лифтовая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ISNUMBER(MATCH($Q47,{"навигация","подвесной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ISNUMBER(MATCH($Q47,{"движущаяся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ISNUMBER(MATCH($Q47,{"каталог","журнал"},)),
"Пресса",
$Q47="","")</f>
        <v/>
      </c>
      <c r="Q47" s="60" t="n"/>
      <c r="R47" s="60">
        <f t="array" ref="R47">
IFERROR(
_xlfn.IFS(
OR(ISNUMBER(MATCH($Q47,{"экспозиция","макет","стенд","автостенд","авто стенд","выставочное пространство","выставочные стенды","модульные выставочные стенды","3Д конструкция","3D конструкция"},)),P47="Экспонирование"),
"нестандартный",
ISNUMBER(MATCH($Q47,{"скроллер","призматрон"},)),
"динамический",
$P47="Видео",
"цифровой",
OR($P47="Пресса",$P47="Щит",$P47="POSm",$P47="Подвес",$P47="Брендирование/оклейка"),
"статический"),"")</f>
        <v/>
      </c>
      <c r="S47" s="59" t="n"/>
      <c r="T47" s="60" t="n"/>
      <c r="U47" s="60" t="n"/>
      <c r="V47" s="60">
        <f>
IF(P47="Видео",
"цифровой постер/ролик",
IF(ISNUMBER(MATCH(Q47,{"короб световой","короб световой | лайтбокс","короб световой | кристалайт","лайтбокс","лайт бокс","кристалайт","LB","lightbox"},)),
"бэклит",
IF(P47="Брендирование/оклейка",
"перфарированная пленка/самоклейка",
IF(P47="Экспонирование",
"под запрос",
IF(P47="Подвес",
"баннер/ткань",
"")))))</f>
        <v/>
      </c>
      <c r="W47" s="59" t="n"/>
      <c r="X47" s="59" t="n"/>
      <c r="Y47" s="59" t="n"/>
      <c r="Z47" s="61" t="n"/>
      <c r="AA47" s="61" t="n"/>
      <c r="AB47" s="61">
        <f>IF(BL47&gt;0,Z47,0)</f>
        <v/>
      </c>
      <c r="AC47" s="59" t="n"/>
      <c r="AD47" s="59" t="n"/>
      <c r="AE47" s="59" t="n"/>
      <c r="AF47" s="59" t="n"/>
      <c r="AG47" s="59" t="n"/>
      <c r="AH47" s="59" t="n"/>
      <c r="AI47" s="59" t="n"/>
      <c r="AJ47" s="59" t="n"/>
      <c r="AK47" s="59" t="n"/>
      <c r="AL47" s="62">
        <f>IFERROR(IF(OR(R47="статический",R47="динамический",R47="нестандартный",R47="",R47=""),"-",IF(AND(AH47="-",AI47="-"),"-",AK47*3600/AH47*AI47)),"-")</f>
        <v/>
      </c>
      <c r="AM47" s="62">
        <f>IFERROR(IF(OR(R47="статический",R47="динамический",R47="",R47="", R47="BTL",R47="нестандартный"),"-",AG47*AI47*AL47/60),"-")</f>
        <v/>
      </c>
      <c r="AN47" s="63">
        <f>IFERROR(IF(AH47="","-",AG47*AI47/AH47),"-")</f>
        <v/>
      </c>
      <c r="AO47" s="59">
        <f>IFERROR(IF(OR($R47="статический",$R47="динамический",$R47="",$R47="",$R47="BTL",$R47="нестандартный"),"-",$AL47*$AY47),"-")</f>
        <v/>
      </c>
      <c r="AP47" s="62">
        <f>IFERROR(IF(OR($R47="статический",$R47="динамический",$R47="",$R47="",$R47="BTL",$R47="нестандартный"),"-",$AM47*AY47),"-")</f>
        <v/>
      </c>
      <c r="AQ47" s="64" t="n"/>
      <c r="AR47" s="61" t="n"/>
      <c r="AS47" s="61" t="n"/>
      <c r="AT47" s="61" t="n"/>
      <c r="AU47" s="65" t="n"/>
      <c r="AV47" s="124">
        <f>IFERROR(DR47/AT47*1000,"n/a")</f>
        <v/>
      </c>
      <c r="AW47" s="67" t="n"/>
      <c r="AX47" s="67" t="n"/>
      <c r="AY47" s="43">
        <f>IFERROR(IF(OR($AW47="",$AX47=""),"",_xlfn.DAYS($AX47+1,$AW47)),"")</f>
        <v/>
      </c>
      <c r="AZ47" s="68">
        <f t="array" ref="AZ47">
_xlfn.LET(_xlpm.COEFF,
IF($AW47+$AX47=0,0,IF(MAX(MIN($AX47,EOMONTH(AZ$15,0))-MAX($AW47,AZ$15)+1,)&gt;0,1,0)),
_xlfn.IFS(
$ES47="LisChannel",
_xlpm.COEFF*
INDEX({1;1;1.2;1.2;1;1;1;1;1.2;1.2;1.2;1.2},
MATCH(MONTH(AZ$15),
{1,2,3,4,5,6,7,8,9,10,11,12})),
CONCATENATE($ES47," ",$L47)="RussOutdoor метро",
_xlpm.COEFF*
INDEX({0.8;0.9;1.1;1.1;1;1;1;1;1.1;1.1;1.1;1.1},
MATCH(MONTH(AZ$15),
{1,2,3,4,5,6,7,8,9,10,11,12})),
$ES47&lt;&gt;"LisChannel",
_xlpm.COEFF,
$ES47&lt;&gt;"RussOutdoor",
_xlpm.COEFF))</f>
        <v/>
      </c>
      <c r="BA47" s="68">
        <f t="array" ref="BA47">
_xlfn.LET(_xlpm.COEFF,
IF($AW47+$AX47=0,0,IF(MAX(MIN($AX47,EOMONTH(BA$15,0))-MAX($AW47,BA$15)+1,)&gt;0,1,0)),
_xlfn.IFS(
$ES47="LisChannel",
_xlpm.COEFF*
INDEX({1;1;1.2;1.2;1;1;1;1;1.2;1.2;1.2;1.2},
MATCH(MONTH(BA$15),
{1,2,3,4,5,6,7,8,9,10,11,12})),
CONCATENATE($ES47," ",$L47)="RussOutdoor метро",
_xlpm.COEFF*
INDEX({0.8;0.9;1.1;1.1;1;1;1;1;1.1;1.1;1.1;1.1},
MATCH(MONTH(BA$15),
{1,2,3,4,5,6,7,8,9,10,11,12})),
$ES47&lt;&gt;"LisChannel",
_xlpm.COEFF,
$ES47&lt;&gt;"RussOutdoor",
_xlpm.COEFF))</f>
        <v/>
      </c>
      <c r="BB47" s="68">
        <f t="array" ref="BB47">
_xlfn.LET(_xlpm.COEFF,
IF($AW47+$AX47=0,0,IF(MAX(MIN($AX47,EOMONTH(BB$15,0))-MAX($AW47,BB$15)+1,)&gt;0,1,0)),
_xlfn.IFS(
$ES47="LisChannel",
_xlpm.COEFF*
INDEX({1;1;1.2;1.2;1;1;1;1;1.2;1.2;1.2;1.2},
MATCH(MONTH(BB$15),
{1,2,3,4,5,6,7,8,9,10,11,12})),
CONCATENATE($ES47," ",$L47)="RussOutdoor метро",
_xlpm.COEFF*
INDEX({0.8;0.9;1.1;1.1;1;1;1;1;1.1;1.1;1.1;1.1},
MATCH(MONTH(BB$15),
{1,2,3,4,5,6,7,8,9,10,11,12})),
$ES47&lt;&gt;"LisChannel",
_xlpm.COEFF,
$ES47&lt;&gt;"RussOutdoor",
_xlpm.COEFF))</f>
        <v/>
      </c>
      <c r="BC47" s="68">
        <f t="array" ref="BC47">
_xlfn.LET(_xlpm.COEFF,
IF($AW47+$AX47=0,0,IF(MAX(MIN($AX47,EOMONTH(BC$15,0))-MAX($AW47,BC$15)+1,)&gt;0,1,0)),
_xlfn.IFS(
$ES47="LisChannel",
_xlpm.COEFF*
INDEX({1;1;1.2;1.2;1;1;1;1;1.2;1.2;1.2;1.2},
MATCH(MONTH(BC$15),
{1,2,3,4,5,6,7,8,9,10,11,12})),
CONCATENATE($ES47," ",$L47)="RussOutdoor метро",
_xlpm.COEFF*
INDEX({0.8;0.9;1.1;1.1;1;1;1;1;1.1;1.1;1.1;1.1},
MATCH(MONTH(BC$15),
{1,2,3,4,5,6,7,8,9,10,11,12})),
$ES47&lt;&gt;"LisChannel",
_xlpm.COEFF,
$ES47&lt;&gt;"RussOutdoor",
_xlpm.COEFF))</f>
        <v/>
      </c>
      <c r="BD47" s="68">
        <f t="array" ref="BD47">
_xlfn.LET(_xlpm.COEFF,
IF($AW47+$AX47=0,0,IF(MAX(MIN($AX47,EOMONTH(BD$15,0))-MAX($AW47,BD$15)+1,)&gt;0,1,0)),
_xlfn.IFS(
$ES47="LisChannel",
_xlpm.COEFF*
INDEX({1;1;1.2;1.2;1;1;1;1;1.2;1.2;1.2;1.2},
MATCH(MONTH(BD$15),
{1,2,3,4,5,6,7,8,9,10,11,12})),
CONCATENATE($ES47," ",$L47)="RussOutdoor метро",
_xlpm.COEFF*
INDEX({0.8;0.9;1.1;1.1;1;1;1;1;1.1;1.1;1.1;1.1},
MATCH(MONTH(BD$15),
{1,2,3,4,5,6,7,8,9,10,11,12})),
$ES47&lt;&gt;"LisChannel",
_xlpm.COEFF,
$ES47&lt;&gt;"RussOutdoor",
_xlpm.COEFF))</f>
        <v/>
      </c>
      <c r="BE47" s="68">
        <f t="array" ref="BE47">
_xlfn.LET(_xlpm.COEFF,
IF($AW47+$AX47=0,0,IF(MAX(MIN($AX47,EOMONTH(BE$15,0))-MAX($AW47,BE$15)+1,)&gt;0,1,0)),
_xlfn.IFS(
$ES47="LisChannel",
_xlpm.COEFF*
INDEX({1;1;1.2;1.2;1;1;1;1;1.2;1.2;1.2;1.2},
MATCH(MONTH(BE$15),
{1,2,3,4,5,6,7,8,9,10,11,12})),
CONCATENATE($ES47," ",$L47)="RussOutdoor метро",
_xlpm.COEFF*
INDEX({0.8;0.9;1.1;1.1;1;1;1;1;1.1;1.1;1.1;1.1},
MATCH(MONTH(BE$15),
{1,2,3,4,5,6,7,8,9,10,11,12})),
$ES47&lt;&gt;"LisChannel",
_xlpm.COEFF,
$ES47&lt;&gt;"RussOutdoor",
_xlpm.COEFF))</f>
        <v/>
      </c>
      <c r="BF47" s="68">
        <f t="array" ref="BF47">
_xlfn.LET(_xlpm.COEFF,
IF($AW47+$AX47=0,0,IF(MAX(MIN($AX47,EOMONTH(BF$15,0))-MAX($AW47,BF$15)+1,)&gt;0,1,0)),
_xlfn.IFS(
$ES47="LisChannel",
_xlpm.COEFF*
INDEX({1;1;1.2;1.2;1;1;1;1;1.2;1.2;1.2;1.2},
MATCH(MONTH(BF$15),
{1,2,3,4,5,6,7,8,9,10,11,12})),
CONCATENATE($ES47," ",$L47)="RussOutdoor метро",
_xlpm.COEFF*
INDEX({0.8;0.9;1.1;1.1;1;1;1;1;1.1;1.1;1.1;1.1},
MATCH(MONTH(BF$15),
{1,2,3,4,5,6,7,8,9,10,11,12})),
$ES47&lt;&gt;"LisChannel",
_xlpm.COEFF,
$ES47&lt;&gt;"RussOutdoor",
_xlpm.COEFF))</f>
        <v/>
      </c>
      <c r="BG47" s="68">
        <f t="array" ref="BG47">
_xlfn.LET(_xlpm.COEFF,
IF($AW47+$AX47=0,0,IF(MAX(MIN($AX47,EOMONTH(BG$15,0))-MAX($AW47,BG$15)+1,)&gt;0,1,0)),
_xlfn.IFS(
$ES47="LisChannel",
_xlpm.COEFF*
INDEX({1;1;1.2;1.2;1;1;1;1;1.2;1.2;1.2;1.2},
MATCH(MONTH(BG$15),
{1,2,3,4,5,6,7,8,9,10,11,12})),
CONCATENATE($ES47," ",$L47)="RussOutdoor метро",
_xlpm.COEFF*
INDEX({0.8;0.9;1.1;1.1;1;1;1;1;1.1;1.1;1.1;1.1},
MATCH(MONTH(BG$15),
{1,2,3,4,5,6,7,8,9,10,11,12})),
$ES47&lt;&gt;"LisChannel",
_xlpm.COEFF,
$ES47&lt;&gt;"RussOutdoor",
_xlpm.COEFF))</f>
        <v/>
      </c>
      <c r="BH47" s="68">
        <f t="array" ref="BH47">
_xlfn.LET(_xlpm.COEFF,
IF($AW47+$AX47=0,0,IF(MAX(MIN($AX47,EOMONTH(BH$15,0))-MAX($AW47,BH$15)+1,)&gt;0,1,0)),
_xlfn.IFS(
$ES47="LisChannel",
_xlpm.COEFF*
INDEX({1;1;1.2;1.2;1;1;1;1;1.2;1.2;1.2;1.2},
MATCH(MONTH(BH$15),
{1,2,3,4,5,6,7,8,9,10,11,12})),
CONCATENATE($ES47," ",$L47)="RussOutdoor метро",
_xlpm.COEFF*
INDEX({0.8;0.9;1.1;1.1;1;1;1;1;1.1;1.1;1.1;1.1},
MATCH(MONTH(BH$15),
{1,2,3,4,5,6,7,8,9,10,11,12})),
$ES47&lt;&gt;"LisChannel",
_xlpm.COEFF,
$ES47&lt;&gt;"RussOutdoor",
_xlpm.COEFF))</f>
        <v/>
      </c>
      <c r="BI47" s="68">
        <f t="array" ref="BI47">
_xlfn.LET(_xlpm.COEFF,
IF($AW47+$AX47=0,0,IF(MAX(MIN($AX47,EOMONTH(BI$15,0))-MAX($AW47,BI$15)+1,)&gt;0,1,0)),
_xlfn.IFS(
$ES47="LisChannel",
_xlpm.COEFF*
INDEX({1;1;1.2;1.2;1;1;1;1;1.2;1.2;1.2;1.2},
MATCH(MONTH(BI$15),
{1,2,3,4,5,6,7,8,9,10,11,12})),
CONCATENATE($ES47," ",$L47)="RussOutdoor метро",
_xlpm.COEFF*
INDEX({0.8;0.9;1.1;1.1;1;1;1;1;1.1;1.1;1.1;1.1},
MATCH(MONTH(BI$15),
{1,2,3,4,5,6,7,8,9,10,11,12})),
$ES47&lt;&gt;"LisChannel",
_xlpm.COEFF,
$ES47&lt;&gt;"RussOutdoor",
_xlpm.COEFF))</f>
        <v/>
      </c>
      <c r="BJ47" s="68">
        <f t="array" ref="BJ47">
_xlfn.LET(_xlpm.COEFF,
IF($AW47+$AX47=0,0,IF(MAX(MIN($AX47,EOMONTH(BJ$15,0))-MAX($AW47,BJ$15)+1,)&gt;0,1,0)),
_xlfn.IFS(
$ES47="LisChannel",
_xlpm.COEFF*
INDEX({1;1;1.2;1.2;1;1;1;1;1.2;1.2;1.2;1.2},
MATCH(MONTH(BJ$15),
{1,2,3,4,5,6,7,8,9,10,11,12})),
CONCATENATE($ES47," ",$L47)="RussOutdoor метро",
_xlpm.COEFF*
INDEX({0.8;0.9;1.1;1.1;1;1;1;1;1.1;1.1;1.1;1.1},
MATCH(MONTH(BJ$15),
{1,2,3,4,5,6,7,8,9,10,11,12})),
$ES47&lt;&gt;"LisChannel",
_xlpm.COEFF,
$ES47&lt;&gt;"RussOutdoor",
_xlpm.COEFF))</f>
        <v/>
      </c>
      <c r="BK47" s="68">
        <f t="array" ref="BK47">
_xlfn.LET(_xlpm.COEFF,
IF($AW47+$AX47=0,0,IF(MAX(MIN($AX47,EOMONTH(BK$15,0))-MAX($AW47,BK$15)+1,)&gt;0,1,0)),
_xlfn.IFS(
$ES47="LisChannel",
_xlpm.COEFF*
INDEX({1;1;1.2;1.2;1;1;1;1;1.2;1.2;1.2;1.2},
MATCH(MONTH(BK$15),
{1,2,3,4,5,6,7,8,9,10,11,12})),
CONCATENATE($ES47," ",$L47)="RussOutdoor метро",
_xlpm.COEFF*
INDEX({0.8;0.9;1.1;1.1;1;1;1;1;1.1;1.1;1.1;1.1},
MATCH(MONTH(BK$15),
{1,2,3,4,5,6,7,8,9,10,11,12})),
$ES47&lt;&gt;"LisChannel",
_xlpm.COEFF,
$ES47&lt;&gt;"RussOutdoor",
_xlpm.COEFF))</f>
        <v/>
      </c>
      <c r="BL47" s="62">
        <f>COUNTIFS($AZ47:$BK47,"&gt;0")</f>
        <v/>
      </c>
      <c r="BM47" s="65" t="n"/>
      <c r="BN47" s="125">
        <f>$DJ47</f>
        <v/>
      </c>
      <c r="BO47" s="63">
        <f>$DQ47</f>
        <v/>
      </c>
      <c r="BP47" s="125">
        <f>
IFERROR(
IF($BL47=0,0,
$BN47*(1-$BO47)),
0)</f>
        <v/>
      </c>
      <c r="BQ47" s="125">
        <f t="array" ref="BQ47">
IFERROR(
_xlfn.IFS(
$DH47="день_1",
$BP47*$BL47/($AX47-$AW47+1)*AZ47*(DAY(EOMONTH(AZ$15,0))),
$DH47="день_2",
$BP47/30*MAX(MIN($AX47,EOMONTH(AZ$15,0))-MAX($AW47,AZ$15)+1,),
$DH47="раб.день",
$BP47/30*(IFERROR(
_xlfn.LET(_xlpm.VD,
CHOOSE(
{1;2;3;4;5;6;7;8;9;10;11;12;13;14;15;16;17;18},
45658,45659,45660,45661,45662,45663,45664,45665,45711,45724,45778,45779,45785,45786,45820,45821,45965,46022),
_xlfn.LET(_xlpm.DD,
MAX(MIN($AX47,EOMONTH(AZ$15,0))-MAX($AW47,AZ$15),),
_xlfn.IFS(
AND(MONTH($AW47)=MONTH(AZ$15),MONTH($AX47)&lt;&gt;MONTH(AZ$15)),
NETWORKDAYS.INTL($AW47,$AW47+_xlpm.DD,1,_xlpm.VD),
AND(MONTH($AW47)&lt;&gt;MONTH(AZ$15),MONTH($AX47)=MONTH(AZ$15)),
NETWORKDAYS.INTL(($AX47)-_xlpm.DD,$AX47,1,_xlpm.VD),
AND(MONTH($AW47)&lt;MONTH(AZ$15),MONTH($AX47)&gt;MONTH(AZ$15)),
NETWORKDAYS.INTL((EOMONTH(AZ$15-1,1))-_xlpm.DD,EOMONTH(AZ$15-1,1),1,_xlpm.VD),
AND(MONTH($AW47)=MONTH(AZ$15),MONTH($AX47)=MONTH(AZ$15)),
NETWORKDAYS.INTL($AW47,$AX47,1,_xlpm.VD)))),0)),
$DH47="месяц",
$BP47*AZ47,
$DH47="неделя",
$BP47*AZ47/7*(ROUNDUP((DAY(EOMONTH(AZ$15,0)))/4,0))),
0)</f>
        <v/>
      </c>
      <c r="BR47" s="125">
        <f t="array" ref="BR47">
IFERROR(
_xlfn.IFS(
$DH47="день_1",
$BP47*$BL47/($AX47-$AW47+1)*BA47*(DAY(EOMONTH(BA$15,0))),
$DH47="день_2",
$BP47/30*MAX(MIN($AX47,EOMONTH(BA$15,0))-MAX($AW47,BA$15)+1,),
$DH47="раб.день",
$BP47/30*(IFERROR(
_xlfn.LET(_xlpm.VD,
CHOOSE(
{1;2;3;4;5;6;7;8;9;10;11;12;13;14;15;16;17;18},
45658,45659,45660,45661,45662,45663,45664,45665,45711,45724,45778,45779,45785,45786,45820,45821,45965,46022),
_xlfn.LET(_xlpm.DD,
MAX(MIN($AX47,EOMONTH(BA$15,0))-MAX($AW47,BA$15),),
_xlfn.IFS(
AND(MONTH($AW47)=MONTH(BA$15),MONTH($AX47)&lt;&gt;MONTH(BA$15)),
NETWORKDAYS.INTL($AW47,$AW47+_xlpm.DD,1,_xlpm.VD),
AND(MONTH($AW47)&lt;&gt;MONTH(BA$15),MONTH($AX47)=MONTH(BA$15)),
NETWORKDAYS.INTL(($AX47)-_xlpm.DD,$AX47,1,_xlpm.VD),
AND(MONTH($AW47)&lt;MONTH(BA$15),MONTH($AX47)&gt;MONTH(BA$15)),
NETWORKDAYS.INTL((EOMONTH(BA$15-1,1))-_xlpm.DD,EOMONTH(BA$15-1,1),1,_xlpm.VD),
AND(MONTH($AW47)=MONTH(BA$15),MONTH($AX47)=MONTH(BA$15)),
NETWORKDAYS.INTL($AW47,$AX47,1,_xlpm.VD)))),0)),
$DH47="месяц",
$BP47*BA47,
$DH47="неделя",
$BP47*BA47/7*(ROUNDUP((DAY(EOMONTH(BA$15,0)))/4,0))),
0)</f>
        <v/>
      </c>
      <c r="BS47" s="125">
        <f t="array" ref="BS47">
IFERROR(
_xlfn.IFS(
$DH47="день_1",
$BP47*$BL47/($AX47-$AW47+1)*BB47*(DAY(EOMONTH(BB$15,0))),
$DH47="день_2",
$BP47/30*MAX(MIN($AX47,EOMONTH(BB$15,0))-MAX($AW47,BB$15)+1,),
$DH47="раб.день",
$BP47/30*(IFERROR(
_xlfn.LET(_xlpm.VD,
CHOOSE(
{1;2;3;4;5;6;7;8;9;10;11;12;13;14;15;16;17;18},
45658,45659,45660,45661,45662,45663,45664,45665,45711,45724,45778,45779,45785,45786,45820,45821,45965,46022),
_xlfn.LET(_xlpm.DD,
MAX(MIN($AX47,EOMONTH(BB$15,0))-MAX($AW47,BB$15),),
_xlfn.IFS(
AND(MONTH($AW47)=MONTH(BB$15),MONTH($AX47)&lt;&gt;MONTH(BB$15)),
NETWORKDAYS.INTL($AW47,$AW47+_xlpm.DD,1,_xlpm.VD),
AND(MONTH($AW47)&lt;&gt;MONTH(BB$15),MONTH($AX47)=MONTH(BB$15)),
NETWORKDAYS.INTL(($AX47)-_xlpm.DD,$AX47,1,_xlpm.VD),
AND(MONTH($AW47)&lt;MONTH(BB$15),MONTH($AX47)&gt;MONTH(BB$15)),
NETWORKDAYS.INTL((EOMONTH(BB$15-1,1))-_xlpm.DD,EOMONTH(BB$15-1,1),1,_xlpm.VD),
AND(MONTH($AW47)=MONTH(BB$15),MONTH($AX47)=MONTH(BB$15)),
NETWORKDAYS.INTL($AW47,$AX47,1,_xlpm.VD)))),0)),
$DH47="месяц",
$BP47*BB47,
$DH47="неделя",
$BP47*BB47/7*(ROUNDUP((DAY(EOMONTH(BB$15,0)))/4,0))),
0)</f>
        <v/>
      </c>
      <c r="BT47" s="125">
        <f t="array" ref="BT47">
IFERROR(
_xlfn.IFS(
$DH47="день_1",
$BP47*$BL47/($AX47-$AW47+1)*BC47*(DAY(EOMONTH(BC$15,0))),
$DH47="день_2",
$BP47/30*MAX(MIN($AX47,EOMONTH(BC$15,0))-MAX($AW47,BC$15)+1,),
$DH47="раб.день",
$BP47/30*(IFERROR(
_xlfn.LET(_xlpm.VD,
CHOOSE(
{1;2;3;4;5;6;7;8;9;10;11;12;13;14;15;16;17;18},
45658,45659,45660,45661,45662,45663,45664,45665,45711,45724,45778,45779,45785,45786,45820,45821,45965,46022),
_xlfn.LET(_xlpm.DD,
MAX(MIN($AX47,EOMONTH(BC$15,0))-MAX($AW47,BC$15),),
_xlfn.IFS(
AND(MONTH($AW47)=MONTH(BC$15),MONTH($AX47)&lt;&gt;MONTH(BC$15)),
NETWORKDAYS.INTL($AW47,$AW47+_xlpm.DD,1,_xlpm.VD),
AND(MONTH($AW47)&lt;&gt;MONTH(BC$15),MONTH($AX47)=MONTH(BC$15)),
NETWORKDAYS.INTL(($AX47)-_xlpm.DD,$AX47,1,_xlpm.VD),
AND(MONTH($AW47)&lt;MONTH(BC$15),MONTH($AX47)&gt;MONTH(BC$15)),
NETWORKDAYS.INTL((EOMONTH(BC$15-1,1))-_xlpm.DD,EOMONTH(BC$15-1,1),1,_xlpm.VD),
AND(MONTH($AW47)=MONTH(BC$15),MONTH($AX47)=MONTH(BC$15)),
NETWORKDAYS.INTL($AW47,$AX47,1,_xlpm.VD)))),0)),
$DH47="месяц",
$BP47*BC47,
$DH47="неделя",
$BP47*BC47/7*(ROUNDUP((DAY(EOMONTH(BC$15,0)))/4,0))),
0)</f>
        <v/>
      </c>
      <c r="BU47" s="125">
        <f t="array" ref="BU47">
IFERROR(
_xlfn.IFS(
$DH47="день_1",
$BP47*$BL47/($AX47-$AW47+1)*BD47*(DAY(EOMONTH(BD$15,0))),
$DH47="день_2",
$BP47/30*MAX(MIN($AX47,EOMONTH(BD$15,0))-MAX($AW47,BD$15)+1,),
$DH47="раб.день",
$BP47/30*(IFERROR(
_xlfn.LET(_xlpm.VD,
CHOOSE(
{1;2;3;4;5;6;7;8;9;10;11;12;13;14;15;16;17;18},
45658,45659,45660,45661,45662,45663,45664,45665,45711,45724,45778,45779,45785,45786,45820,45821,45965,46022),
_xlfn.LET(_xlpm.DD,
MAX(MIN($AX47,EOMONTH(BD$15,0))-MAX($AW47,BD$15),),
_xlfn.IFS(
AND(MONTH($AW47)=MONTH(BD$15),MONTH($AX47)&lt;&gt;MONTH(BD$15)),
NETWORKDAYS.INTL($AW47,$AW47+_xlpm.DD,1,_xlpm.VD),
AND(MONTH($AW47)&lt;&gt;MONTH(BD$15),MONTH($AX47)=MONTH(BD$15)),
NETWORKDAYS.INTL(($AX47)-_xlpm.DD,$AX47,1,_xlpm.VD),
AND(MONTH($AW47)&lt;MONTH(BD$15),MONTH($AX47)&gt;MONTH(BD$15)),
NETWORKDAYS.INTL((EOMONTH(BD$15-1,1))-_xlpm.DD,EOMONTH(BD$15-1,1),1,_xlpm.VD),
AND(MONTH($AW47)=MONTH(BD$15),MONTH($AX47)=MONTH(BD$15)),
NETWORKDAYS.INTL($AW47,$AX47,1,_xlpm.VD)))),0)),
$DH47="месяц",
$BP47*BD47,
$DH47="неделя",
$BP47*BD47/7*(ROUNDUP((DAY(EOMONTH(BD$15,0)))/4,0))),
0)</f>
        <v/>
      </c>
      <c r="BV47" s="125">
        <f t="array" ref="BV47">
IFERROR(
_xlfn.IFS(
$DH47="день_1",
$BP47*$BL47/($AX47-$AW47+1)*BE47*(DAY(EOMONTH(BE$15,0))),
$DH47="день_2",
$BP47/30*MAX(MIN($AX47,EOMONTH(BE$15,0))-MAX($AW47,BE$15)+1,),
$DH47="раб.день",
$BP47/30*(IFERROR(
_xlfn.LET(_xlpm.VD,
CHOOSE(
{1;2;3;4;5;6;7;8;9;10;11;12;13;14;15;16;17;18},
45658,45659,45660,45661,45662,45663,45664,45665,45711,45724,45778,45779,45785,45786,45820,45821,45965,46022),
_xlfn.LET(_xlpm.DD,
MAX(MIN($AX47,EOMONTH(BE$15,0))-MAX($AW47,BE$15),),
_xlfn.IFS(
AND(MONTH($AW47)=MONTH(BE$15),MONTH($AX47)&lt;&gt;MONTH(BE$15)),
NETWORKDAYS.INTL($AW47,$AW47+_xlpm.DD,1,_xlpm.VD),
AND(MONTH($AW47)&lt;&gt;MONTH(BE$15),MONTH($AX47)=MONTH(BE$15)),
NETWORKDAYS.INTL(($AX47)-_xlpm.DD,$AX47,1,_xlpm.VD),
AND(MONTH($AW47)&lt;MONTH(BE$15),MONTH($AX47)&gt;MONTH(BE$15)),
NETWORKDAYS.INTL((EOMONTH(BE$15-1,1))-_xlpm.DD,EOMONTH(BE$15-1,1),1,_xlpm.VD),
AND(MONTH($AW47)=MONTH(BE$15),MONTH($AX47)=MONTH(BE$15)),
NETWORKDAYS.INTL($AW47,$AX47,1,_xlpm.VD)))),0)),
$DH47="месяц",
$BP47*BE47,
$DH47="неделя",
$BP47*BE47/7*(ROUNDUP((DAY(EOMONTH(BE$15,0)))/4,0))),
0)</f>
        <v/>
      </c>
      <c r="BW47" s="125">
        <f t="array" ref="BW47">
IFERROR(
_xlfn.IFS(
$DH47="день_1",
$BP47*$BL47/($AX47-$AW47+1)*BF47*(DAY(EOMONTH(BF$15,0))),
$DH47="день_2",
$BP47/30*MAX(MIN($AX47,EOMONTH(BF$15,0))-MAX($AW47,BF$15)+1,),
$DH47="раб.день",
$BP47/30*(IFERROR(
_xlfn.LET(_xlpm.VD,
CHOOSE(
{1;2;3;4;5;6;7;8;9;10;11;12;13;14;15;16;17;18},
45658,45659,45660,45661,45662,45663,45664,45665,45711,45724,45778,45779,45785,45786,45820,45821,45965,46022),
_xlfn.LET(_xlpm.DD,
MAX(MIN($AX47,EOMONTH(BF$15,0))-MAX($AW47,BF$15),),
_xlfn.IFS(
AND(MONTH($AW47)=MONTH(BF$15),MONTH($AX47)&lt;&gt;MONTH(BF$15)),
NETWORKDAYS.INTL($AW47,$AW47+_xlpm.DD,1,_xlpm.VD),
AND(MONTH($AW47)&lt;&gt;MONTH(BF$15),MONTH($AX47)=MONTH(BF$15)),
NETWORKDAYS.INTL(($AX47)-_xlpm.DD,$AX47,1,_xlpm.VD),
AND(MONTH($AW47)&lt;MONTH(BF$15),MONTH($AX47)&gt;MONTH(BF$15)),
NETWORKDAYS.INTL((EOMONTH(BF$15-1,1))-_xlpm.DD,EOMONTH(BF$15-1,1),1,_xlpm.VD),
AND(MONTH($AW47)=MONTH(BF$15),MONTH($AX47)=MONTH(BF$15)),
NETWORKDAYS.INTL($AW47,$AX47,1,_xlpm.VD)))),0)),
$DH47="месяц",
$BP47*BF47,
$DH47="неделя",
$BP47*BF47/7*(ROUNDUP((DAY(EOMONTH(BF$15,0)))/4,0))),
0)</f>
        <v/>
      </c>
      <c r="BX47" s="125">
        <f t="array" ref="BX47">
IFERROR(
_xlfn.IFS(
$DH47="день_1",
$BP47*$BL47/($AX47-$AW47+1)*BG47*(DAY(EOMONTH(BG$15,0))),
$DH47="день_2",
$BP47/30*MAX(MIN($AX47,EOMONTH(BG$15,0))-MAX($AW47,BG$15)+1,),
$DH47="раб.день",
$BP47/30*(IFERROR(
_xlfn.LET(_xlpm.VD,
CHOOSE(
{1;2;3;4;5;6;7;8;9;10;11;12;13;14;15;16;17;18},
45658,45659,45660,45661,45662,45663,45664,45665,45711,45724,45778,45779,45785,45786,45820,45821,45965,46022),
_xlfn.LET(_xlpm.DD,
MAX(MIN($AX47,EOMONTH(BG$15,0))-MAX($AW47,BG$15),),
_xlfn.IFS(
AND(MONTH($AW47)=MONTH(BG$15),MONTH($AX47)&lt;&gt;MONTH(BG$15)),
NETWORKDAYS.INTL($AW47,$AW47+_xlpm.DD,1,_xlpm.VD),
AND(MONTH($AW47)&lt;&gt;MONTH(BG$15),MONTH($AX47)=MONTH(BG$15)),
NETWORKDAYS.INTL(($AX47)-_xlpm.DD,$AX47,1,_xlpm.VD),
AND(MONTH($AW47)&lt;MONTH(BG$15),MONTH($AX47)&gt;MONTH(BG$15)),
NETWORKDAYS.INTL((EOMONTH(BG$15-1,1))-_xlpm.DD,EOMONTH(BG$15-1,1),1,_xlpm.VD),
AND(MONTH($AW47)=MONTH(BG$15),MONTH($AX47)=MONTH(BG$15)),
NETWORKDAYS.INTL($AW47,$AX47,1,_xlpm.VD)))),0)),
$DH47="месяц",
$BP47*BG47,
$DH47="неделя",
$BP47*BG47/7*(ROUNDUP((DAY(EOMONTH(BG$15,0)))/4,0))),
0)</f>
        <v/>
      </c>
      <c r="BY47" s="125">
        <f t="array" ref="BY47">
IFERROR(
_xlfn.IFS(
$DH47="день_1",
$BP47*$BL47/($AX47-$AW47+1)*BH47*(DAY(EOMONTH(BH$15,0))),
$DH47="день_2",
$BP47/30*MAX(MIN($AX47,EOMONTH(BH$15,0))-MAX($AW47,BH$15)+1,),
$DH47="раб.день",
$BP47/30*(IFERROR(
_xlfn.LET(_xlpm.VD,
CHOOSE(
{1;2;3;4;5;6;7;8;9;10;11;12;13;14;15;16;17;18},
45658,45659,45660,45661,45662,45663,45664,45665,45711,45724,45778,45779,45785,45786,45820,45821,45965,46022),
_xlfn.LET(_xlpm.DD,
MAX(MIN($AX47,EOMONTH(BH$15,0))-MAX($AW47,BH$15),),
_xlfn.IFS(
AND(MONTH($AW47)=MONTH(BH$15),MONTH($AX47)&lt;&gt;MONTH(BH$15)),
NETWORKDAYS.INTL($AW47,$AW47+_xlpm.DD,1,_xlpm.VD),
AND(MONTH($AW47)&lt;&gt;MONTH(BH$15),MONTH($AX47)=MONTH(BH$15)),
NETWORKDAYS.INTL(($AX47)-_xlpm.DD,$AX47,1,_xlpm.VD),
AND(MONTH($AW47)&lt;MONTH(BH$15),MONTH($AX47)&gt;MONTH(BH$15)),
NETWORKDAYS.INTL((EOMONTH(BH$15-1,1))-_xlpm.DD,EOMONTH(BH$15-1,1),1,_xlpm.VD),
AND(MONTH($AW47)=MONTH(BH$15),MONTH($AX47)=MONTH(BH$15)),
NETWORKDAYS.INTL($AW47,$AX47,1,_xlpm.VD)))),0)),
$DH47="месяц",
$BP47*BH47,
$DH47="неделя",
$BP47*BH47/7*(ROUNDUP((DAY(EOMONTH(BH$15,0)))/4,0))),
0)</f>
        <v/>
      </c>
      <c r="BZ47" s="125">
        <f t="array" ref="BZ47">
IFERROR(
_xlfn.IFS(
$DH47="день_1",
$BP47*$BL47/($AX47-$AW47+1)*BI47*(DAY(EOMONTH(BI$15,0))),
$DH47="день_2",
$BP47/30*MAX(MIN($AX47,EOMONTH(BI$15,0))-MAX($AW47,BI$15)+1,),
$DH47="раб.день",
$BP47/30*(IFERROR(
_xlfn.LET(_xlpm.VD,
CHOOSE(
{1;2;3;4;5;6;7;8;9;10;11;12;13;14;15;16;17;18},
45658,45659,45660,45661,45662,45663,45664,45665,45711,45724,45778,45779,45785,45786,45820,45821,45965,46022),
_xlfn.LET(_xlpm.DD,
MAX(MIN($AX47,EOMONTH(BI$15,0))-MAX($AW47,BI$15),),
_xlfn.IFS(
AND(MONTH($AW47)=MONTH(BI$15),MONTH($AX47)&lt;&gt;MONTH(BI$15)),
NETWORKDAYS.INTL($AW47,$AW47+_xlpm.DD,1,_xlpm.VD),
AND(MONTH($AW47)&lt;&gt;MONTH(BI$15),MONTH($AX47)=MONTH(BI$15)),
NETWORKDAYS.INTL(($AX47)-_xlpm.DD,$AX47,1,_xlpm.VD),
AND(MONTH($AW47)&lt;MONTH(BI$15),MONTH($AX47)&gt;MONTH(BI$15)),
NETWORKDAYS.INTL((EOMONTH(BI$15-1,1))-_xlpm.DD,EOMONTH(BI$15-1,1),1,_xlpm.VD),
AND(MONTH($AW47)=MONTH(BI$15),MONTH($AX47)=MONTH(BI$15)),
NETWORKDAYS.INTL($AW47,$AX47,1,_xlpm.VD)))),0)),
$DH47="месяц",
$BP47*BI47,
$DH47="неделя",
$BP47*BI47/7*(ROUNDUP((DAY(EOMONTH(BI$15,0)))/4,0))),
0)</f>
        <v/>
      </c>
      <c r="CA47" s="125">
        <f t="array" ref="CA47">
IFERROR(
_xlfn.IFS(
$DH47="день_1",
$BP47*$BL47/($AX47-$AW47+1)*BJ47*(DAY(EOMONTH(BJ$15,0))),
$DH47="день_2",
$BP47/30*MAX(MIN($AX47,EOMONTH(BJ$15,0))-MAX($AW47,BJ$15)+1,),
$DH47="раб.день",
$BP47/30*(IFERROR(
_xlfn.LET(_xlpm.VD,
CHOOSE(
{1;2;3;4;5;6;7;8;9;10;11;12;13;14;15;16;17;18},
45658,45659,45660,45661,45662,45663,45664,45665,45711,45724,45778,45779,45785,45786,45820,45821,45965,46022),
_xlfn.LET(_xlpm.DD,
MAX(MIN($AX47,EOMONTH(BJ$15,0))-MAX($AW47,BJ$15),),
_xlfn.IFS(
AND(MONTH($AW47)=MONTH(BJ$15),MONTH($AX47)&lt;&gt;MONTH(BJ$15)),
NETWORKDAYS.INTL($AW47,$AW47+_xlpm.DD,1,_xlpm.VD),
AND(MONTH($AW47)&lt;&gt;MONTH(BJ$15),MONTH($AX47)=MONTH(BJ$15)),
NETWORKDAYS.INTL(($AX47)-_xlpm.DD,$AX47,1,_xlpm.VD),
AND(MONTH($AW47)&lt;MONTH(BJ$15),MONTH($AX47)&gt;MONTH(BJ$15)),
NETWORKDAYS.INTL((EOMONTH(BJ$15-1,1))-_xlpm.DD,EOMONTH(BJ$15-1,1),1,_xlpm.VD),
AND(MONTH($AW47)=MONTH(BJ$15),MONTH($AX47)=MONTH(BJ$15)),
NETWORKDAYS.INTL($AW47,$AX47,1,_xlpm.VD)))),0)),
$DH47="месяц",
$BP47*BJ47,
$DH47="неделя",
$BP47*BJ47/7*(ROUNDUP((DAY(EOMONTH(BJ$15,0)))/4,0))),
0)</f>
        <v/>
      </c>
      <c r="CB47" s="125">
        <f t="array" ref="CB47">
IFERROR(
_xlfn.IFS(
$DH47="день_1",
$BP47*$BL47/($AX47-$AW47+1)*BK47*(DAY(EOMONTH(BK$15,0))),
$DH47="день_2",
$BP47/30*MAX(MIN($AX47,EOMONTH(BK$15,0))-MAX($AW47,BK$15)+1,),
$DH47="раб.день",
$BP47/30*(IFERROR(
_xlfn.LET(_xlpm.VD,
CHOOSE(
{1;2;3;4;5;6;7;8;9;10;11;12;13;14;15;16;17;18},
45658,45659,45660,45661,45662,45663,45664,45665,45711,45724,45778,45779,45785,45786,45820,45821,45965,46022),
_xlfn.LET(_xlpm.DD,
MAX(MIN($AX47,EOMONTH(BK$15,0))-MAX($AW47,BK$15),),
_xlfn.IFS(
AND(MONTH($AW47)=MONTH(BK$15),MONTH($AX47)&lt;&gt;MONTH(BK$15)),
NETWORKDAYS.INTL($AW47,$AW47+_xlpm.DD,1,_xlpm.VD),
AND(MONTH($AW47)&lt;&gt;MONTH(BK$15),MONTH($AX47)=MONTH(BK$15)),
NETWORKDAYS.INTL(($AX47)-_xlpm.DD,$AX47,1,_xlpm.VD),
AND(MONTH($AW47)&lt;MONTH(BK$15),MONTH($AX47)&gt;MONTH(BK$15)),
NETWORKDAYS.INTL((EOMONTH(BK$15-1,1))-_xlpm.DD,EOMONTH(BK$15-1,1),1,_xlpm.VD),
AND(MONTH($AW47)=MONTH(BK$15),MONTH($AX47)=MONTH(BK$15)),
NETWORKDAYS.INTL($AW47,$AX47,1,_xlpm.VD)))),0)),
$DH47="месяц",
$BP47*BK47,
$DH47="неделя",
$BP47*BK47/7*(ROUNDUP((DAY(EOMONTH(BK$15,0)))/4,0))),
0)</f>
        <v/>
      </c>
      <c r="CC47" s="125">
        <f>SUM($BQ47:$CB47)</f>
        <v/>
      </c>
      <c r="CD47" s="126">
        <f>SUM($EH47:$EH47)</f>
        <v/>
      </c>
      <c r="CE47" s="126">
        <f>$CD47*$AB47</f>
        <v/>
      </c>
      <c r="CF47" s="126">
        <f>SUM($EK47:$EK47)</f>
        <v/>
      </c>
      <c r="CG47" s="126">
        <f>$CF47*$AB47</f>
        <v/>
      </c>
      <c r="CH47" s="126">
        <f>SUM($CC47,$CE47,$CG47)</f>
        <v/>
      </c>
      <c r="CI47" s="126">
        <f>$CH47*(1+$CM47)</f>
        <v/>
      </c>
      <c r="CJ47" s="127" t="n">
        <v>0</v>
      </c>
      <c r="CK47" s="126">
        <f>SUM($CH47:$CH47)*(1+$CJ47)</f>
        <v/>
      </c>
      <c r="CL47" s="126">
        <f>SUM($CH47:$CH47)*(1+$CM47)</f>
        <v/>
      </c>
      <c r="CM47" s="59" t="inlineStr">
        <is>
          <t>20%</t>
        </is>
      </c>
      <c r="CN47" s="59" t="n"/>
      <c r="CO47" s="72" t="n"/>
      <c r="CP47" s="59" t="n"/>
      <c r="CQ47" s="73" t="n"/>
      <c r="CR47" s="73" t="n"/>
      <c r="CS47" s="73" t="n"/>
      <c r="CT47" s="72" t="n"/>
      <c r="CU47" s="79" t="inlineStr">
        <is>
          <t> </t>
        </is>
      </c>
      <c r="CV47" s="60" t="n"/>
      <c r="CW47" s="60" t="n"/>
      <c r="CX47" s="60" t="n"/>
      <c r="CY47" s="127">
        <f>IFERROR(($CC47-$EE47)/($EE47/(1-$DQ47)),0)</f>
        <v/>
      </c>
      <c r="CZ47" s="127">
        <f>IFERROR(1-$EI47/($CE47),0)</f>
        <v/>
      </c>
      <c r="DA47" s="127">
        <f>IFERROR(1-$EL47/($CG47),0)</f>
        <v/>
      </c>
      <c r="DB47" s="126">
        <f>ROUND(IFERROR(($CI47/(1+$CM47)-$EN47),0),2)</f>
        <v/>
      </c>
      <c r="DC47" s="128" t="n"/>
      <c r="DD47" s="125" t="n"/>
      <c r="DE47" s="75" t="n">
        <v>0</v>
      </c>
      <c r="DF47" s="128" t="n"/>
      <c r="DG47" s="125">
        <f>IF($DC47=0,0,$DD47*($DC47*100%-$DE47*$DF47))*SUM($AB47:$AB47)</f>
        <v/>
      </c>
      <c r="DH47" s="129" t="inlineStr">
        <is>
          <t>месяц</t>
        </is>
      </c>
      <c r="DI47" s="130">
        <f t="array" ref="DI47">IFERROR(
IF($ES47="LisChannel",
(ROUND(((INDEX({174.625;153.888888888889;130.972222222222},MATCH($AI47,{2;3;4}),0))*$AG47*$AI47),2)),0),0)</f>
        <v/>
      </c>
      <c r="DJ47" s="130">
        <f>
_xlfn.LET(_xlpm.X,
IFERROR(
IF($ES47="НовиковТВ",
(_xlfn.LET(_xlpm.NTV,
_xlfn.LET(_xlpm.MIN,350000,
IF(SUMIFS($DI:$DI,$ES:$ES,"НовиковТВ")&lt;=_xlpm.MIN,
(SUMIFS($DI:$DI,$ES:$ES,"НовиковТВ")/(COUNTIFS($ES:$ES,"НовиковТВ")))*_xlpm.MIN/SUMIFS($DI:$DI,$ES:$ES,"НовиковТВ"),
DI47)),
_xlpm.NTV+$DG47/(1-(1-(_xlpm.NTV)*(1-$DL47)*(1-$DM47)*(1-$DN47)*(1-$DO47)*(1-$DP47)/_xlpm.NTV))))/(1+$EP47),
$DI47+$DG47/(1-(1-($DI47)*(1-$DL47)*(1-$DM47)*(1-$DN47)*(1-$DO47)*(1-$DP47)/$DI47))),
0),
_xlpm.X*(1+$CM47)*(1+$CW47)-_xlpm.X*(1+$CM47)+_xlpm.X)</f>
        <v/>
      </c>
      <c r="DK47" s="125" t="inlineStr">
        <is>
          <t>послед.</t>
        </is>
      </c>
      <c r="DL47" s="63" t="n">
        <v>0</v>
      </c>
      <c r="DM47" s="63" t="n">
        <v>0</v>
      </c>
      <c r="DN47" s="63" t="n">
        <v>0</v>
      </c>
      <c r="DO47" s="63" t="n">
        <v>0</v>
      </c>
      <c r="DP47" s="63" t="n">
        <v>0</v>
      </c>
      <c r="DQ47" s="63">
        <f t="array" ref="DQ47">IFERROR(_xlfn.IFS(
$DK47="послед.",1-(1-$DL47)*(1-$DM47)*(1-$DN47)*(1-$DO47)*(1-$DP47),
$DK47="сумм.",$DL47+$DM47+$DN47+$DO47+$DP47),
0)</f>
        <v/>
      </c>
      <c r="DR47" s="125">
        <f t="array" ref="DR47">
IFERROR(
_xlfn.IFS(
$BL47=0,
0,
$BL47&gt;0,
_xlfn.IFS($DK47="послед.",
$DJ47*(1-$DL47)*(1-$DM47)*(1-$DN47)*(1-$DO47)*(1-$DP47),
$DK47="сумм.",
$DJ47*(1-($DL47+$DM47+$DN47+$DO47+$DP47)))),0)</f>
        <v/>
      </c>
      <c r="DS47" s="125">
        <f t="array" ref="DS47">
IFERROR(_xlfn.IFS(
$DH47="день_1",
$DR47*$BL47/($AX47-$AW47+1)*AZ47*(DAY(EOMONTH(AZ$15,0))),
$DH47="день_2",
$DR47/30*MAX(MIN($AX47,EOMONTH(AZ$15,0))-MAX($AW47,AZ$15)+1,),
$DH47="раб.день",
$DR47/30*(IFERROR(
_xlfn.LET(_xlpm.VD,
CHOOSE(
{1;2;3;4;5;6;7;8;9;10;11;12;13;14;15;16;17;18},
45658,45659,45660,45661,45662,45663,45664,45665,45711,45724,45778,45779,45785,45786,45820,45821,45965,46022),
_xlfn.LET(_xlpm.DD,
MAX(MIN($AX47,EOMONTH(AZ$15,0))-MAX($AW47,AZ$15),),
_xlfn.IFS(
AND(MONTH($AW47)=MONTH(AZ$15),MONTH($AX47)&lt;&gt;MONTH(AZ$15)),
NETWORKDAYS.INTL($AW47,$AW47+_xlpm.DD,1,_xlpm.VD),
AND(MONTH($AW47)&lt;&gt;MONTH(AZ$15),MONTH($AX47)=MONTH(AZ$15)),
NETWORKDAYS.INTL(($AX47)-_xlpm.DD,$AX47,1,_xlpm.VD),
AND(MONTH($AW47)&lt;MONTH(AZ$15),MONTH($AX47)&gt;MONTH(AZ$15)),
NETWORKDAYS.INTL((EOMONTH(AZ$15-1,1))-_xlpm.DD,EOMONTH(AZ$15-1,1),1,_xlpm.VD),
AND(MONTH($AW47)=MONTH(AZ$15),MONTH($AX47)=MONTH(AZ$15)),
NETWORKDAYS.INTL($AW47,$AX47,1,_xlpm.VD)))),0)),
$DH47="месяц",
$DR47*AZ47,
$DH47="неделя",
$DR47*AZ47/7*(ROUNDUP((DAY(EOMONTH(AZ$15,0)))/4,0))),
0)</f>
        <v/>
      </c>
      <c r="DT47" s="125">
        <f t="array" ref="DT47">
IFERROR(_xlfn.IFS(
$DH47="день_1",
$DR47*$BL47/($AX47-$AW47+1)*BA47*(DAY(EOMONTH(BA$15,0))),
$DH47="день_2",
$DR47/30*MAX(MIN($AX47,EOMONTH(BA$15,0))-MAX($AW47,BA$15)+1,),
$DH47="раб.день",
$DR47/30*(IFERROR(
_xlfn.LET(_xlpm.VD,
CHOOSE(
{1;2;3;4;5;6;7;8;9;10;11;12;13;14;15;16;17;18},
45658,45659,45660,45661,45662,45663,45664,45665,45711,45724,45778,45779,45785,45786,45820,45821,45965,46022),
_xlfn.LET(_xlpm.DD,
MAX(MIN($AX47,EOMONTH(BA$15,0))-MAX($AW47,BA$15),),
_xlfn.IFS(
AND(MONTH($AW47)=MONTH(BA$15),MONTH($AX47)&lt;&gt;MONTH(BA$15)),
NETWORKDAYS.INTL($AW47,$AW47+_xlpm.DD,1,_xlpm.VD),
AND(MONTH($AW47)&lt;&gt;MONTH(BA$15),MONTH($AX47)=MONTH(BA$15)),
NETWORKDAYS.INTL(($AX47)-_xlpm.DD,$AX47,1,_xlpm.VD),
AND(MONTH($AW47)&lt;MONTH(BA$15),MONTH($AX47)&gt;MONTH(BA$15)),
NETWORKDAYS.INTL((EOMONTH(BA$15-1,1))-_xlpm.DD,EOMONTH(BA$15-1,1),1,_xlpm.VD),
AND(MONTH($AW47)=MONTH(BA$15),MONTH($AX47)=MONTH(BA$15)),
NETWORKDAYS.INTL($AW47,$AX47,1,_xlpm.VD)))),0)),
$DH47="месяц",
$DR47*BA47,
$DH47="неделя",
$DR47*BA47/7*(ROUNDUP((DAY(EOMONTH(BA$15,0)))/4,0))),
0)</f>
        <v/>
      </c>
      <c r="DU47" s="125">
        <f t="array" ref="DU47">
IFERROR(_xlfn.IFS(
$DH47="день_1",
$DR47*$BL47/($AX47-$AW47+1)*BB47*(DAY(EOMONTH(BB$15,0))),
$DH47="день_2",
$DR47/30*MAX(MIN($AX47,EOMONTH(BB$15,0))-MAX($AW47,BB$15)+1,),
$DH47="раб.день",
$DR47/30*(IFERROR(
_xlfn.LET(_xlpm.VD,
CHOOSE(
{1;2;3;4;5;6;7;8;9;10;11;12;13;14;15;16;17;18},
45658,45659,45660,45661,45662,45663,45664,45665,45711,45724,45778,45779,45785,45786,45820,45821,45965,46022),
_xlfn.LET(_xlpm.DD,
MAX(MIN($AX47,EOMONTH(BB$15,0))-MAX($AW47,BB$15),),
_xlfn.IFS(
AND(MONTH($AW47)=MONTH(BB$15),MONTH($AX47)&lt;&gt;MONTH(BB$15)),
NETWORKDAYS.INTL($AW47,$AW47+_xlpm.DD,1,_xlpm.VD),
AND(MONTH($AW47)&lt;&gt;MONTH(BB$15),MONTH($AX47)=MONTH(BB$15)),
NETWORKDAYS.INTL(($AX47)-_xlpm.DD,$AX47,1,_xlpm.VD),
AND(MONTH($AW47)&lt;MONTH(BB$15),MONTH($AX47)&gt;MONTH(BB$15)),
NETWORKDAYS.INTL((EOMONTH(BB$15-1,1))-_xlpm.DD,EOMONTH(BB$15-1,1),1,_xlpm.VD),
AND(MONTH($AW47)=MONTH(BB$15),MONTH($AX47)=MONTH(BB$15)),
NETWORKDAYS.INTL($AW47,$AX47,1,_xlpm.VD)))),0)),
$DH47="месяц",
$DR47*BB47,
$DH47="неделя",
$DR47*BB47/7*(ROUNDUP((DAY(EOMONTH(BB$15,0)))/4,0))),
0)</f>
        <v/>
      </c>
      <c r="DV47" s="125">
        <f t="array" ref="DV47">
IFERROR(_xlfn.IFS(
$DH47="день_1",
$DR47*$BL47/($AX47-$AW47+1)*BC47*(DAY(EOMONTH(BC$15,0))),
$DH47="день_2",
$DR47/30*MAX(MIN($AX47,EOMONTH(BC$15,0))-MAX($AW47,BC$15)+1,),
$DH47="раб.день",
$DR47/30*(IFERROR(
_xlfn.LET(_xlpm.VD,
CHOOSE(
{1;2;3;4;5;6;7;8;9;10;11;12;13;14;15;16;17;18},
45658,45659,45660,45661,45662,45663,45664,45665,45711,45724,45778,45779,45785,45786,45820,45821,45965,46022),
_xlfn.LET(_xlpm.DD,
MAX(MIN($AX47,EOMONTH(BC$15,0))-MAX($AW47,BC$15),),
_xlfn.IFS(
AND(MONTH($AW47)=MONTH(BC$15),MONTH($AX47)&lt;&gt;MONTH(BC$15)),
NETWORKDAYS.INTL($AW47,$AW47+_xlpm.DD,1,_xlpm.VD),
AND(MONTH($AW47)&lt;&gt;MONTH(BC$15),MONTH($AX47)=MONTH(BC$15)),
NETWORKDAYS.INTL(($AX47)-_xlpm.DD,$AX47,1,_xlpm.VD),
AND(MONTH($AW47)&lt;MONTH(BC$15),MONTH($AX47)&gt;MONTH(BC$15)),
NETWORKDAYS.INTL((EOMONTH(BC$15-1,1))-_xlpm.DD,EOMONTH(BC$15-1,1),1,_xlpm.VD),
AND(MONTH($AW47)=MONTH(BC$15),MONTH($AX47)=MONTH(BC$15)),
NETWORKDAYS.INTL($AW47,$AX47,1,_xlpm.VD)))),0)),
$DH47="месяц",
$DR47*BC47,
$DH47="неделя",
$DR47*BC47/7*(ROUNDUP((DAY(EOMONTH(BC$15,0)))/4,0))),
0)</f>
        <v/>
      </c>
      <c r="DW47" s="125">
        <f t="array" ref="DW47">
IFERROR(_xlfn.IFS(
$DH47="день_1",
$DR47*$BL47/($AX47-$AW47+1)*BD47*(DAY(EOMONTH(BD$15,0))),
$DH47="день_2",
$DR47/30*MAX(MIN($AX47,EOMONTH(BD$15,0))-MAX($AW47,BD$15)+1,),
$DH47="раб.день",
$DR47/30*(IFERROR(
_xlfn.LET(_xlpm.VD,
CHOOSE(
{1;2;3;4;5;6;7;8;9;10;11;12;13;14;15;16;17;18},
45658,45659,45660,45661,45662,45663,45664,45665,45711,45724,45778,45779,45785,45786,45820,45821,45965,46022),
_xlfn.LET(_xlpm.DD,
MAX(MIN($AX47,EOMONTH(BD$15,0))-MAX($AW47,BD$15),),
_xlfn.IFS(
AND(MONTH($AW47)=MONTH(BD$15),MONTH($AX47)&lt;&gt;MONTH(BD$15)),
NETWORKDAYS.INTL($AW47,$AW47+_xlpm.DD,1,_xlpm.VD),
AND(MONTH($AW47)&lt;&gt;MONTH(BD$15),MONTH($AX47)=MONTH(BD$15)),
NETWORKDAYS.INTL(($AX47)-_xlpm.DD,$AX47,1,_xlpm.VD),
AND(MONTH($AW47)&lt;MONTH(BD$15),MONTH($AX47)&gt;MONTH(BD$15)),
NETWORKDAYS.INTL((EOMONTH(BD$15-1,1))-_xlpm.DD,EOMONTH(BD$15-1,1),1,_xlpm.VD),
AND(MONTH($AW47)=MONTH(BD$15),MONTH($AX47)=MONTH(BD$15)),
NETWORKDAYS.INTL($AW47,$AX47,1,_xlpm.VD)))),0)),
$DH47="месяц",
$DR47*BD47,
$DH47="неделя",
$DR47*BD47/7*(ROUNDUP((DAY(EOMONTH(BD$15,0)))/4,0))),
0)</f>
        <v/>
      </c>
      <c r="DX47" s="125">
        <f t="array" ref="DX47">
IFERROR(_xlfn.IFS(
$DH47="день_1",
$DR47*$BL47/($AX47-$AW47+1)*BE47*(DAY(EOMONTH(BE$15,0))),
$DH47="день_2",
$DR47/30*MAX(MIN($AX47,EOMONTH(BE$15,0))-MAX($AW47,BE$15)+1,),
$DH47="раб.день",
$DR47/30*(IFERROR(
_xlfn.LET(_xlpm.VD,
CHOOSE(
{1;2;3;4;5;6;7;8;9;10;11;12;13;14;15;16;17;18},
45658,45659,45660,45661,45662,45663,45664,45665,45711,45724,45778,45779,45785,45786,45820,45821,45965,46022),
_xlfn.LET(_xlpm.DD,
MAX(MIN($AX47,EOMONTH(BE$15,0))-MAX($AW47,BE$15),),
_xlfn.IFS(
AND(MONTH($AW47)=MONTH(BE$15),MONTH($AX47)&lt;&gt;MONTH(BE$15)),
NETWORKDAYS.INTL($AW47,$AW47+_xlpm.DD,1,_xlpm.VD),
AND(MONTH($AW47)&lt;&gt;MONTH(BE$15),MONTH($AX47)=MONTH(BE$15)),
NETWORKDAYS.INTL(($AX47)-_xlpm.DD,$AX47,1,_xlpm.VD),
AND(MONTH($AW47)&lt;MONTH(BE$15),MONTH($AX47)&gt;MONTH(BE$15)),
NETWORKDAYS.INTL((EOMONTH(BE$15-1,1))-_xlpm.DD,EOMONTH(BE$15-1,1),1,_xlpm.VD),
AND(MONTH($AW47)=MONTH(BE$15),MONTH($AX47)=MONTH(BE$15)),
NETWORKDAYS.INTL($AW47,$AX47,1,_xlpm.VD)))),0)),
$DH47="месяц",
$DR47*BE47,
$DH47="неделя",
$DR47*BE47/7*(ROUNDUP((DAY(EOMONTH(BE$15,0)))/4,0))),
0)</f>
        <v/>
      </c>
      <c r="DY47" s="125">
        <f t="array" ref="DY47">
IFERROR(_xlfn.IFS(
$DH47="день_1",
$DR47*$BL47/($AX47-$AW47+1)*BF47*(DAY(EOMONTH(BF$15,0))),
$DH47="день_2",
$DR47/30*MAX(MIN($AX47,EOMONTH(BF$15,0))-MAX($AW47,BF$15)+1,),
$DH47="раб.день",
$DR47/30*(IFERROR(
_xlfn.LET(_xlpm.VD,
CHOOSE(
{1;2;3;4;5;6;7;8;9;10;11;12;13;14;15;16;17;18},
45658,45659,45660,45661,45662,45663,45664,45665,45711,45724,45778,45779,45785,45786,45820,45821,45965,46022),
_xlfn.LET(_xlpm.DD,
MAX(MIN($AX47,EOMONTH(BF$15,0))-MAX($AW47,BF$15),),
_xlfn.IFS(
AND(MONTH($AW47)=MONTH(BF$15),MONTH($AX47)&lt;&gt;MONTH(BF$15)),
NETWORKDAYS.INTL($AW47,$AW47+_xlpm.DD,1,_xlpm.VD),
AND(MONTH($AW47)&lt;&gt;MONTH(BF$15),MONTH($AX47)=MONTH(BF$15)),
NETWORKDAYS.INTL(($AX47)-_xlpm.DD,$AX47,1,_xlpm.VD),
AND(MONTH($AW47)&lt;MONTH(BF$15),MONTH($AX47)&gt;MONTH(BF$15)),
NETWORKDAYS.INTL((EOMONTH(BF$15-1,1))-_xlpm.DD,EOMONTH(BF$15-1,1),1,_xlpm.VD),
AND(MONTH($AW47)=MONTH(BF$15),MONTH($AX47)=MONTH(BF$15)),
NETWORKDAYS.INTL($AW47,$AX47,1,_xlpm.VD)))),0)),
$DH47="месяц",
$DR47*BF47,
$DH47="неделя",
$DR47*BF47/7*(ROUNDUP((DAY(EOMONTH(BF$15,0)))/4,0))),
0)</f>
        <v/>
      </c>
      <c r="DZ47" s="125">
        <f t="array" ref="DZ47">
IFERROR(_xlfn.IFS(
$DH47="день_1",
$DR47*$BL47/($AX47-$AW47+1)*BG47*(DAY(EOMONTH(BG$15,0))),
$DH47="день_2",
$DR47/30*MAX(MIN($AX47,EOMONTH(BG$15,0))-MAX($AW47,BG$15)+1,),
$DH47="раб.день",
$DR47/30*(IFERROR(
_xlfn.LET(_xlpm.VD,
CHOOSE(
{1;2;3;4;5;6;7;8;9;10;11;12;13;14;15;16;17;18},
45658,45659,45660,45661,45662,45663,45664,45665,45711,45724,45778,45779,45785,45786,45820,45821,45965,46022),
_xlfn.LET(_xlpm.DD,
MAX(MIN($AX47,EOMONTH(BG$15,0))-MAX($AW47,BG$15),),
_xlfn.IFS(
AND(MONTH($AW47)=MONTH(BG$15),MONTH($AX47)&lt;&gt;MONTH(BG$15)),
NETWORKDAYS.INTL($AW47,$AW47+_xlpm.DD,1,_xlpm.VD),
AND(MONTH($AW47)&lt;&gt;MONTH(BG$15),MONTH($AX47)=MONTH(BG$15)),
NETWORKDAYS.INTL(($AX47)-_xlpm.DD,$AX47,1,_xlpm.VD),
AND(MONTH($AW47)&lt;MONTH(BG$15),MONTH($AX47)&gt;MONTH(BG$15)),
NETWORKDAYS.INTL((EOMONTH(BG$15-1,1))-_xlpm.DD,EOMONTH(BG$15-1,1),1,_xlpm.VD),
AND(MONTH($AW47)=MONTH(BG$15),MONTH($AX47)=MONTH(BG$15)),
NETWORKDAYS.INTL($AW47,$AX47,1,_xlpm.VD)))),0)),
$DH47="месяц",
$DR47*BG47,
$DH47="неделя",
$DR47*BG47/7*(ROUNDUP((DAY(EOMONTH(BG$15,0)))/4,0))),
0)</f>
        <v/>
      </c>
      <c r="EA47" s="125">
        <f t="array" ref="EA47">
IFERROR(_xlfn.IFS(
$DH47="день_1",
$DR47*$BL47/($AX47-$AW47+1)*BH47*(DAY(EOMONTH(BH$15,0))),
$DH47="день_2",
$DR47/30*MAX(MIN($AX47,EOMONTH(BH$15,0))-MAX($AW47,BH$15)+1,),
$DH47="раб.день",
$DR47/30*(IFERROR(
_xlfn.LET(_xlpm.VD,
CHOOSE(
{1;2;3;4;5;6;7;8;9;10;11;12;13;14;15;16;17;18},
45658,45659,45660,45661,45662,45663,45664,45665,45711,45724,45778,45779,45785,45786,45820,45821,45965,46022),
_xlfn.LET(_xlpm.DD,
MAX(MIN($AX47,EOMONTH(BH$15,0))-MAX($AW47,BH$15),),
_xlfn.IFS(
AND(MONTH($AW47)=MONTH(BH$15),MONTH($AX47)&lt;&gt;MONTH(BH$15)),
NETWORKDAYS.INTL($AW47,$AW47+_xlpm.DD,1,_xlpm.VD),
AND(MONTH($AW47)&lt;&gt;MONTH(BH$15),MONTH($AX47)=MONTH(BH$15)),
NETWORKDAYS.INTL(($AX47)-_xlpm.DD,$AX47,1,_xlpm.VD),
AND(MONTH($AW47)&lt;MONTH(BH$15),MONTH($AX47)&gt;MONTH(BH$15)),
NETWORKDAYS.INTL((EOMONTH(BH$15-1,1))-_xlpm.DD,EOMONTH(BH$15-1,1),1,_xlpm.VD),
AND(MONTH($AW47)=MONTH(BH$15),MONTH($AX47)=MONTH(BH$15)),
NETWORKDAYS.INTL($AW47,$AX47,1,_xlpm.VD)))),0)),
$DH47="месяц",
$DR47*BH47,
$DH47="неделя",
$DR47*BH47/7*(ROUNDUP((DAY(EOMONTH(BH$15,0)))/4,0))),
0)</f>
        <v/>
      </c>
      <c r="EB47" s="125">
        <f t="array" ref="EB47">
IFERROR(_xlfn.IFS(
$DH47="день_1",
$DR47*$BL47/($AX47-$AW47+1)*BI47*(DAY(EOMONTH(BI$15,0))),
$DH47="день_2",
$DR47/30*MAX(MIN($AX47,EOMONTH(BI$15,0))-MAX($AW47,BI$15)+1,),
$DH47="раб.день",
$DR47/30*(IFERROR(
_xlfn.LET(_xlpm.VD,
CHOOSE(
{1;2;3;4;5;6;7;8;9;10;11;12;13;14;15;16;17;18},
45658,45659,45660,45661,45662,45663,45664,45665,45711,45724,45778,45779,45785,45786,45820,45821,45965,46022),
_xlfn.LET(_xlpm.DD,
MAX(MIN($AX47,EOMONTH(BI$15,0))-MAX($AW47,BI$15),),
_xlfn.IFS(
AND(MONTH($AW47)=MONTH(BI$15),MONTH($AX47)&lt;&gt;MONTH(BI$15)),
NETWORKDAYS.INTL($AW47,$AW47+_xlpm.DD,1,_xlpm.VD),
AND(MONTH($AW47)&lt;&gt;MONTH(BI$15),MONTH($AX47)=MONTH(BI$15)),
NETWORKDAYS.INTL(($AX47)-_xlpm.DD,$AX47,1,_xlpm.VD),
AND(MONTH($AW47)&lt;MONTH(BI$15),MONTH($AX47)&gt;MONTH(BI$15)),
NETWORKDAYS.INTL((EOMONTH(BI$15-1,1))-_xlpm.DD,EOMONTH(BI$15-1,1),1,_xlpm.VD),
AND(MONTH($AW47)=MONTH(BI$15),MONTH($AX47)=MONTH(BI$15)),
NETWORKDAYS.INTL($AW47,$AX47,1,_xlpm.VD)))),0)),
$DH47="месяц",
$DR47*BI47,
$DH47="неделя",
$DR47*BI47/7*(ROUNDUP((DAY(EOMONTH(BI$15,0)))/4,0))),
0)</f>
        <v/>
      </c>
      <c r="EC47" s="125">
        <f t="array" ref="EC47">
IFERROR(_xlfn.IFS(
$DH47="день_1",
$DR47*$BL47/($AX47-$AW47+1)*BJ47*(DAY(EOMONTH(BJ$15,0))),
$DH47="день_2",
$DR47/30*MAX(MIN($AX47,EOMONTH(BJ$15,0))-MAX($AW47,BJ$15)+1,),
$DH47="раб.день",
$DR47/30*(IFERROR(
_xlfn.LET(_xlpm.VD,
CHOOSE(
{1;2;3;4;5;6;7;8;9;10;11;12;13;14;15;16;17;18},
45658,45659,45660,45661,45662,45663,45664,45665,45711,45724,45778,45779,45785,45786,45820,45821,45965,46022),
_xlfn.LET(_xlpm.DD,
MAX(MIN($AX47,EOMONTH(BJ$15,0))-MAX($AW47,BJ$15),),
_xlfn.IFS(
AND(MONTH($AW47)=MONTH(BJ$15),MONTH($AX47)&lt;&gt;MONTH(BJ$15)),
NETWORKDAYS.INTL($AW47,$AW47+_xlpm.DD,1,_xlpm.VD),
AND(MONTH($AW47)&lt;&gt;MONTH(BJ$15),MONTH($AX47)=MONTH(BJ$15)),
NETWORKDAYS.INTL(($AX47)-_xlpm.DD,$AX47,1,_xlpm.VD),
AND(MONTH($AW47)&lt;MONTH(BJ$15),MONTH($AX47)&gt;MONTH(BJ$15)),
NETWORKDAYS.INTL((EOMONTH(BJ$15-1,1))-_xlpm.DD,EOMONTH(BJ$15-1,1),1,_xlpm.VD),
AND(MONTH($AW47)=MONTH(BJ$15),MONTH($AX47)=MONTH(BJ$15)),
NETWORKDAYS.INTL($AW47,$AX47,1,_xlpm.VD)))),0)),
$DH47="месяц",
$DR47*BJ47,
$DH47="неделя",
$DR47*BJ47/7*(ROUNDUP((DAY(EOMONTH(BJ$15,0)))/4,0))),
0)</f>
        <v/>
      </c>
      <c r="ED47" s="125">
        <f t="array" ref="ED47">
IFERROR(_xlfn.IFS(
$DH47="день_1",
$DR47*$BL47/($AX47-$AW47+1)*BK47*(DAY(EOMONTH(BK$15,0))),
$DH47="день_2",
$DR47/30*MAX(MIN($AX47,EOMONTH(BK$15,0))-MAX($AW47,BK$15)+1,),
$DH47="раб.день",
$DR47/30*(IFERROR(
_xlfn.LET(_xlpm.VD,
CHOOSE(
{1;2;3;4;5;6;7;8;9;10;11;12;13;14;15;16;17;18},
45658,45659,45660,45661,45662,45663,45664,45665,45711,45724,45778,45779,45785,45786,45820,45821,45965,46022),
_xlfn.LET(_xlpm.DD,
MAX(MIN($AX47,EOMONTH(BK$15,0))-MAX($AW47,BK$15),),
_xlfn.IFS(
AND(MONTH($AW47)=MONTH(BK$15),MONTH($AX47)&lt;&gt;MONTH(BK$15)),
NETWORKDAYS.INTL($AW47,$AW47+_xlpm.DD,1,_xlpm.VD),
AND(MONTH($AW47)&lt;&gt;MONTH(BK$15),MONTH($AX47)=MONTH(BK$15)),
NETWORKDAYS.INTL(($AX47)-_xlpm.DD,$AX47,1,_xlpm.VD),
AND(MONTH($AW47)&lt;MONTH(BK$15),MONTH($AX47)&gt;MONTH(BK$15)),
NETWORKDAYS.INTL((EOMONTH(BK$15-1,1))-_xlpm.DD,EOMONTH(BK$15-1,1),1,_xlpm.VD),
AND(MONTH($AW47)=MONTH(BK$15),MONTH($AX47)=MONTH(BK$15)),
NETWORKDAYS.INTL($AW47,$AX47,1,_xlpm.VD)))),0)),
$DH47="месяц",
$DR47*BK47,
$DH47="неделя",
$DR47*BK47/7*(ROUNDUP((DAY(EOMONTH(BK$15,0)))/4,0))),
0)</f>
        <v/>
      </c>
      <c r="EE47" s="125">
        <f>SUM($DS47,$DT47,$DU47,$DV47,$DW47,$DX47,$DY47,$DZ47,$EA47,$EB47,$EC47,$ED47)</f>
        <v/>
      </c>
      <c r="EF47" s="125">
        <f>IFERROR(ROUND($EE47*(1+$EP47),2),0)</f>
        <v/>
      </c>
      <c r="EG47" s="128" t="n">
        <v>1</v>
      </c>
      <c r="EH47" s="126" t="n">
        <v>0</v>
      </c>
      <c r="EI47" s="126">
        <f>ROUND(SUM($EH47:$EH47)*SUM($AB47:$AB47)*$EG47,2)</f>
        <v/>
      </c>
      <c r="EJ47" s="126">
        <f>ROUND($EI47*(1+$EP47),2)</f>
        <v/>
      </c>
      <c r="EK47" s="126" t="n">
        <v>0</v>
      </c>
      <c r="EL47" s="126">
        <f>ROUND(SUM($EK47:$EK47)*SUM($AB47:$AB47)*$EG47,2)</f>
        <v/>
      </c>
      <c r="EM47" s="126">
        <f>ROUND($EL47*(1+$EP47),2)</f>
        <v/>
      </c>
      <c r="EN47" s="126">
        <f>SUM($EE47,$EI47,$EL47)</f>
        <v/>
      </c>
      <c r="EO47" s="126">
        <f>SUM($EF47,$EJ47,$EM47)</f>
        <v/>
      </c>
      <c r="EP47" s="59" t="inlineStr">
        <is>
          <t>20%</t>
        </is>
      </c>
      <c r="EQ47" s="59" t="n"/>
      <c r="ER47" s="60">
        <f t="array" ref="ER47">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MATCH(ES47,
{"AMS";"RussOutdoor";"HD Outdoor";"Ingroup";"IQ";"Ledproduction";"LisChannel";"Logic";"Media-PPL";"NovikovTV | НовиковТВ";"SMA";"SOK";"КрокусТВ | CrocusTV | IndoorTV";"Сити";"ТЯК Москва"},
0)),"")</f>
        <v/>
      </c>
      <c r="ES47" s="60" t="n"/>
      <c r="ET47" s="60">
        <f t="array" ref="ET47">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MATCH(ES47,
{"AMS";"RussOutdoor";"HD Outdoor";"Ingroup";"IQ";"Ledproduction";"LisChannel";"Logic";"Media-PPL";"NovikovTV | НовиковТВ";"SMA";"SOK";"КрокусТВ | CrocusTV | IndoorTV";"Сити";"ТЯК Москва"},
0)),"")</f>
        <v/>
      </c>
      <c r="EU47" s="60" t="n"/>
      <c r="EV47" s="60" t="n"/>
      <c r="EX47" s="110">
        <f t="array" ref="EX47">
($AR47/30
+N("ТРАФИК ПЛОЩАДКИ"))*
(IFERROR(
_xlfn.LET(
_xlpm.GPR,
HLOOKUP($L47,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(MATCH($T47,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IF($Q47="цифровой",_xlpm.GPR/$AG47,_xlpm.GPR/60)),
0)
+N("DWELL TIME"))*
(IF($AB47=0,0,IF($AB47=1,0.3,IF($AB47=2,0.5,IF($AB47&gt;2,1))))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_xlfn.IFS($AC47="да",1.2,$AC47="нет",1)*
_xlfn.IFS($AD47="да",1.2,$AD47="нет",1)*
IF(R47="статический",1,1.2)*
$X47*
INDEX(
{1.2;1;1.2;1.2;1;1.2;1.2;1.2;1.2;1.2;1.2;1;1.2;1.2;1.2;1.2;1;1;1.2;1.2;1.2;1;1;1;1;1.2;1.2;1.2;1.2;1;1;1;1;1.2;1.2;1.2;1.2;1.2;1.2;1.2;1.2;1;1;1.2;1;1;1;1;1.5;1;1;1.5;1.5;1.2},
MATCH($Q47,_xlpm.MI,0)))&gt;{0.02;0.04;0.06;0.1;0.2;0.4;0.6;0.8;1;2;4;6})),
{0;1;2;3;4;5;6;7;8;9;10;11;12},
0)))
+N("КОЭФФИЦИЕНТ КОНТАКТА"))))*
(_xlfn.IFS($X47&lt;0.1,$X47/1000,$X47&gt;25,5.2,AND($X47&gt;=0.1,$X47&lt;=25),(($X47*2+0.1)/10)*($X47/10)))*
IFERROR((_xlfn.LET(
_xlpm.MA,
{0;0.8;0.85;0.9;0.95;1},
_xlpm.MAA,
{0;1;2;3;4;5},
INDEX(_xlpm.MA,MATCH(SUMPRODUCT(--((IF(ROUND(_xlpm.MAA,1)&gt;5,5,ROUND($AB47,1)))&gt;{0;1;2;3;4;5})),_xlpm.MAA,0)))
+N("КОЭФФИЦИЕНТ КОЛ-ВО КОНСТРУКЦИЙ")),1)*
$AB47,0))*
(IF($Q47="цифровой",$AG47/15*$AI47,1)
+N("ДЛЯ ЦИФРЫ"))</f>
        <v/>
      </c>
      <c r="EY47" s="110">
        <f>IFERROR(EX47*AY47,0)</f>
        <v/>
      </c>
      <c r="EZ47" s="131">
        <f>IFERROR(DP47/EY47*1000,0)</f>
        <v/>
      </c>
      <c r="FA47" s="112">
        <f>IFERROR(FC47/FB47,0)</f>
        <v/>
      </c>
      <c r="FB47" s="112">
        <f>IFERROR((FC47/(EY47/FF47*#REF!))*0.825,0)</f>
        <v/>
      </c>
      <c r="FC47" s="112">
        <f>IFERROR(((EX47*30/AR47)*100)/30,0)</f>
        <v/>
      </c>
      <c r="FD47" s="112">
        <f>IFERROR(EY47/G47*100%,0)</f>
        <v/>
      </c>
      <c r="FE47" s="112">
        <f>IFERROR(FD47/FC47*100%,0)</f>
        <v/>
      </c>
      <c r="FF47" s="110">
        <f>IFERROR(AR47/30*AY47,0)</f>
        <v/>
      </c>
    </row>
    <row r="48" ht="13" customHeight="1">
      <c r="A48" s="59" t="n"/>
      <c r="B48" s="60" t="n"/>
      <c r="C48" s="60" t="n"/>
      <c r="D48" s="60">
        <f t="array" ref="D48">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MATCH($E48,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8" s="60">
        <f t="array" ref="E48">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MATCH($F48,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8" s="60" t="inlineStr"/>
      <c r="G48" s="60" t="n"/>
      <c r="H48" s="60">
        <f t="array" ref="H48">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MATCH($I48,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8" s="60" t="n"/>
      <c r="J48" s="60" t="n"/>
      <c r="K48" s="60" t="n"/>
      <c r="L48" s="60" t="n"/>
      <c r="M48" s="60" t="n"/>
      <c r="N48" s="60" t="n"/>
      <c r="O48" s="60" t="n"/>
      <c r="P48" s="60">
        <f t="array" ref="P48">
_xlfn.IFS(
ISNUMBER(MATCH($Q48,{"шелфбаннер","разделитель","монетница","чековая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ISNUMBER(MATCH($Q48,{"LED/LCD","видеокулер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ISNUMBER(MATCH($Q48,{"автомобиль","машина","выставочное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ISNUMBER(MATCH($Q48,{"билборд","лифтовая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ISNUMBER(MATCH($Q48,{"навигация","подвесной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ISNUMBER(MATCH($Q48,{"движущаяся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ISNUMBER(MATCH($Q48,{"каталог","журнал"},)),
"Пресса",
$Q48="","")</f>
        <v/>
      </c>
      <c r="Q48" s="60" t="n"/>
      <c r="R48" s="60">
        <f t="array" ref="R48">
IFERROR(
_xlfn.IFS(
OR(ISNUMBER(MATCH($Q48,{"экспозиция","макет","стенд","автостенд","авто стенд","выставочное пространство","выставочные стенды","модульные выставочные стенды","3Д конструкция","3D конструкция"},)),P48="Экспонирование"),
"нестандартный",
ISNUMBER(MATCH($Q48,{"скроллер","призматрон"},)),
"динамический",
$P48="Видео",
"цифровой",
OR($P48="Пресса",$P48="Щит",$P48="POSm",$P48="Подвес",$P48="Брендирование/оклейка"),
"статический"),"")</f>
        <v/>
      </c>
      <c r="S48" s="59" t="n"/>
      <c r="T48" s="60" t="n"/>
      <c r="U48" s="60" t="n"/>
      <c r="V48" s="60">
        <f>
IF(P48="Видео",
"цифровой постер/ролик",
IF(ISNUMBER(MATCH(Q48,{"короб световой","короб световой | лайтбокс","короб световой | кристалайт","лайтбокс","лайт бокс","кристалайт","LB","lightbox"},)),
"бэклит",
IF(P48="Брендирование/оклейка",
"перфарированная пленка/самоклейка",
IF(P48="Экспонирование",
"под запрос",
IF(P48="Подвес",
"баннер/ткань",
"")))))</f>
        <v/>
      </c>
      <c r="W48" s="59" t="n"/>
      <c r="X48" s="59" t="n"/>
      <c r="Y48" s="59" t="n"/>
      <c r="Z48" s="61" t="n"/>
      <c r="AA48" s="61" t="n"/>
      <c r="AB48" s="61">
        <f>IF(BL48&gt;0,Z48,0)</f>
        <v/>
      </c>
      <c r="AC48" s="59" t="n"/>
      <c r="AD48" s="59" t="n"/>
      <c r="AE48" s="59" t="n"/>
      <c r="AF48" s="59" t="n"/>
      <c r="AG48" s="59" t="n"/>
      <c r="AH48" s="59" t="n"/>
      <c r="AI48" s="59" t="n"/>
      <c r="AJ48" s="59" t="n"/>
      <c r="AK48" s="59" t="n"/>
      <c r="AL48" s="62">
        <f>IFERROR(IF(OR(R48="статический",R48="динамический",R48="нестандартный",R48="",R48=""),"-",IF(AND(AH48="-",AI48="-"),"-",AK48*3600/AH48*AI48)),"-")</f>
        <v/>
      </c>
      <c r="AM48" s="62">
        <f>IFERROR(IF(OR(R48="статический",R48="динамический",R48="",R48="", R48="BTL",R48="нестандартный"),"-",AG48*AI48*AL48/60),"-")</f>
        <v/>
      </c>
      <c r="AN48" s="63">
        <f>IFERROR(IF(AH48="","-",AG48*AI48/AH48),"-")</f>
        <v/>
      </c>
      <c r="AO48" s="59">
        <f>IFERROR(IF(OR($R48="статический",$R48="динамический",$R48="",$R48="",$R48="BTL",$R48="нестандартный"),"-",$AL48*$AY48),"-")</f>
        <v/>
      </c>
      <c r="AP48" s="62">
        <f>IFERROR(IF(OR($R48="статический",$R48="динамический",$R48="",$R48="",$R48="BTL",$R48="нестандартный"),"-",$AM48*AY48),"-")</f>
        <v/>
      </c>
      <c r="AQ48" s="64" t="n"/>
      <c r="AR48" s="61" t="n"/>
      <c r="AS48" s="61" t="n"/>
      <c r="AT48" s="61" t="n"/>
      <c r="AU48" s="65" t="n"/>
      <c r="AV48" s="124">
        <f>IFERROR(DR48/AT48*1000,"n/a")</f>
        <v/>
      </c>
      <c r="AW48" s="67" t="n"/>
      <c r="AX48" s="67" t="n"/>
      <c r="AY48" s="43">
        <f>IFERROR(IF(OR($AW48="",$AX48=""),"",_xlfn.DAYS($AX48+1,$AW48)),"")</f>
        <v/>
      </c>
      <c r="AZ48" s="68">
        <f t="array" ref="AZ48">
_xlfn.LET(_xlpm.COEFF,
IF($AW48+$AX48=0,0,IF(MAX(MIN($AX48,EOMONTH(AZ$15,0))-MAX($AW48,AZ$15)+1,)&gt;0,1,0)),
_xlfn.IFS(
$ES48="LisChannel",
_xlpm.COEFF*
INDEX({1;1;1.2;1.2;1;1;1;1;1.2;1.2;1.2;1.2},
MATCH(MONTH(AZ$15),
{1,2,3,4,5,6,7,8,9,10,11,12})),
CONCATENATE($ES48," ",$L48)="RussOutdoor метро",
_xlpm.COEFF*
INDEX({0.8;0.9;1.1;1.1;1;1;1;1;1.1;1.1;1.1;1.1},
MATCH(MONTH(AZ$15),
{1,2,3,4,5,6,7,8,9,10,11,12})),
$ES48&lt;&gt;"LisChannel",
_xlpm.COEFF,
$ES48&lt;&gt;"RussOutdoor",
_xlpm.COEFF))</f>
        <v/>
      </c>
      <c r="BA48" s="68">
        <f t="array" ref="BA48">
_xlfn.LET(_xlpm.COEFF,
IF($AW48+$AX48=0,0,IF(MAX(MIN($AX48,EOMONTH(BA$15,0))-MAX($AW48,BA$15)+1,)&gt;0,1,0)),
_xlfn.IFS(
$ES48="LisChannel",
_xlpm.COEFF*
INDEX({1;1;1.2;1.2;1;1;1;1;1.2;1.2;1.2;1.2},
MATCH(MONTH(BA$15),
{1,2,3,4,5,6,7,8,9,10,11,12})),
CONCATENATE($ES48," ",$L48)="RussOutdoor метро",
_xlpm.COEFF*
INDEX({0.8;0.9;1.1;1.1;1;1;1;1;1.1;1.1;1.1;1.1},
MATCH(MONTH(BA$15),
{1,2,3,4,5,6,7,8,9,10,11,12})),
$ES48&lt;&gt;"LisChannel",
_xlpm.COEFF,
$ES48&lt;&gt;"RussOutdoor",
_xlpm.COEFF))</f>
        <v/>
      </c>
      <c r="BB48" s="68">
        <f t="array" ref="BB48">
_xlfn.LET(_xlpm.COEFF,
IF($AW48+$AX48=0,0,IF(MAX(MIN($AX48,EOMONTH(BB$15,0))-MAX($AW48,BB$15)+1,)&gt;0,1,0)),
_xlfn.IFS(
$ES48="LisChannel",
_xlpm.COEFF*
INDEX({1;1;1.2;1.2;1;1;1;1;1.2;1.2;1.2;1.2},
MATCH(MONTH(BB$15),
{1,2,3,4,5,6,7,8,9,10,11,12})),
CONCATENATE($ES48," ",$L48)="RussOutdoor метро",
_xlpm.COEFF*
INDEX({0.8;0.9;1.1;1.1;1;1;1;1;1.1;1.1;1.1;1.1},
MATCH(MONTH(BB$15),
{1,2,3,4,5,6,7,8,9,10,11,12})),
$ES48&lt;&gt;"LisChannel",
_xlpm.COEFF,
$ES48&lt;&gt;"RussOutdoor",
_xlpm.COEFF))</f>
        <v/>
      </c>
      <c r="BC48" s="68">
        <f t="array" ref="BC48">
_xlfn.LET(_xlpm.COEFF,
IF($AW48+$AX48=0,0,IF(MAX(MIN($AX48,EOMONTH(BC$15,0))-MAX($AW48,BC$15)+1,)&gt;0,1,0)),
_xlfn.IFS(
$ES48="LisChannel",
_xlpm.COEFF*
INDEX({1;1;1.2;1.2;1;1;1;1;1.2;1.2;1.2;1.2},
MATCH(MONTH(BC$15),
{1,2,3,4,5,6,7,8,9,10,11,12})),
CONCATENATE($ES48," ",$L48)="RussOutdoor метро",
_xlpm.COEFF*
INDEX({0.8;0.9;1.1;1.1;1;1;1;1;1.1;1.1;1.1;1.1},
MATCH(MONTH(BC$15),
{1,2,3,4,5,6,7,8,9,10,11,12})),
$ES48&lt;&gt;"LisChannel",
_xlpm.COEFF,
$ES48&lt;&gt;"RussOutdoor",
_xlpm.COEFF))</f>
        <v/>
      </c>
      <c r="BD48" s="68">
        <f t="array" ref="BD48">
_xlfn.LET(_xlpm.COEFF,
IF($AW48+$AX48=0,0,IF(MAX(MIN($AX48,EOMONTH(BD$15,0))-MAX($AW48,BD$15)+1,)&gt;0,1,0)),
_xlfn.IFS(
$ES48="LisChannel",
_xlpm.COEFF*
INDEX({1;1;1.2;1.2;1;1;1;1;1.2;1.2;1.2;1.2},
MATCH(MONTH(BD$15),
{1,2,3,4,5,6,7,8,9,10,11,12})),
CONCATENATE($ES48," ",$L48)="RussOutdoor метро",
_xlpm.COEFF*
INDEX({0.8;0.9;1.1;1.1;1;1;1;1;1.1;1.1;1.1;1.1},
MATCH(MONTH(BD$15),
{1,2,3,4,5,6,7,8,9,10,11,12})),
$ES48&lt;&gt;"LisChannel",
_xlpm.COEFF,
$ES48&lt;&gt;"RussOutdoor",
_xlpm.COEFF))</f>
        <v/>
      </c>
      <c r="BE48" s="68">
        <f t="array" ref="BE48">
_xlfn.LET(_xlpm.COEFF,
IF($AW48+$AX48=0,0,IF(MAX(MIN($AX48,EOMONTH(BE$15,0))-MAX($AW48,BE$15)+1,)&gt;0,1,0)),
_xlfn.IFS(
$ES48="LisChannel",
_xlpm.COEFF*
INDEX({1;1;1.2;1.2;1;1;1;1;1.2;1.2;1.2;1.2},
MATCH(MONTH(BE$15),
{1,2,3,4,5,6,7,8,9,10,11,12})),
CONCATENATE($ES48," ",$L48)="RussOutdoor метро",
_xlpm.COEFF*
INDEX({0.8;0.9;1.1;1.1;1;1;1;1;1.1;1.1;1.1;1.1},
MATCH(MONTH(BE$15),
{1,2,3,4,5,6,7,8,9,10,11,12})),
$ES48&lt;&gt;"LisChannel",
_xlpm.COEFF,
$ES48&lt;&gt;"RussOutdoor",
_xlpm.COEFF))</f>
        <v/>
      </c>
      <c r="BF48" s="68">
        <f t="array" ref="BF48">
_xlfn.LET(_xlpm.COEFF,
IF($AW48+$AX48=0,0,IF(MAX(MIN($AX48,EOMONTH(BF$15,0))-MAX($AW48,BF$15)+1,)&gt;0,1,0)),
_xlfn.IFS(
$ES48="LisChannel",
_xlpm.COEFF*
INDEX({1;1;1.2;1.2;1;1;1;1;1.2;1.2;1.2;1.2},
MATCH(MONTH(BF$15),
{1,2,3,4,5,6,7,8,9,10,11,12})),
CONCATENATE($ES48," ",$L48)="RussOutdoor метро",
_xlpm.COEFF*
INDEX({0.8;0.9;1.1;1.1;1;1;1;1;1.1;1.1;1.1;1.1},
MATCH(MONTH(BF$15),
{1,2,3,4,5,6,7,8,9,10,11,12})),
$ES48&lt;&gt;"LisChannel",
_xlpm.COEFF,
$ES48&lt;&gt;"RussOutdoor",
_xlpm.COEFF))</f>
        <v/>
      </c>
      <c r="BG48" s="68">
        <f t="array" ref="BG48">
_xlfn.LET(_xlpm.COEFF,
IF($AW48+$AX48=0,0,IF(MAX(MIN($AX48,EOMONTH(BG$15,0))-MAX($AW48,BG$15)+1,)&gt;0,1,0)),
_xlfn.IFS(
$ES48="LisChannel",
_xlpm.COEFF*
INDEX({1;1;1.2;1.2;1;1;1;1;1.2;1.2;1.2;1.2},
MATCH(MONTH(BG$15),
{1,2,3,4,5,6,7,8,9,10,11,12})),
CONCATENATE($ES48," ",$L48)="RussOutdoor метро",
_xlpm.COEFF*
INDEX({0.8;0.9;1.1;1.1;1;1;1;1;1.1;1.1;1.1;1.1},
MATCH(MONTH(BG$15),
{1,2,3,4,5,6,7,8,9,10,11,12})),
$ES48&lt;&gt;"LisChannel",
_xlpm.COEFF,
$ES48&lt;&gt;"RussOutdoor",
_xlpm.COEFF))</f>
        <v/>
      </c>
      <c r="BH48" s="68">
        <f t="array" ref="BH48">
_xlfn.LET(_xlpm.COEFF,
IF($AW48+$AX48=0,0,IF(MAX(MIN($AX48,EOMONTH(BH$15,0))-MAX($AW48,BH$15)+1,)&gt;0,1,0)),
_xlfn.IFS(
$ES48="LisChannel",
_xlpm.COEFF*
INDEX({1;1;1.2;1.2;1;1;1;1;1.2;1.2;1.2;1.2},
MATCH(MONTH(BH$15),
{1,2,3,4,5,6,7,8,9,10,11,12})),
CONCATENATE($ES48," ",$L48)="RussOutdoor метро",
_xlpm.COEFF*
INDEX({0.8;0.9;1.1;1.1;1;1;1;1;1.1;1.1;1.1;1.1},
MATCH(MONTH(BH$15),
{1,2,3,4,5,6,7,8,9,10,11,12})),
$ES48&lt;&gt;"LisChannel",
_xlpm.COEFF,
$ES48&lt;&gt;"RussOutdoor",
_xlpm.COEFF))</f>
        <v/>
      </c>
      <c r="BI48" s="68">
        <f t="array" ref="BI48">
_xlfn.LET(_xlpm.COEFF,
IF($AW48+$AX48=0,0,IF(MAX(MIN($AX48,EOMONTH(BI$15,0))-MAX($AW48,BI$15)+1,)&gt;0,1,0)),
_xlfn.IFS(
$ES48="LisChannel",
_xlpm.COEFF*
INDEX({1;1;1.2;1.2;1;1;1;1;1.2;1.2;1.2;1.2},
MATCH(MONTH(BI$15),
{1,2,3,4,5,6,7,8,9,10,11,12})),
CONCATENATE($ES48," ",$L48)="RussOutdoor метро",
_xlpm.COEFF*
INDEX({0.8;0.9;1.1;1.1;1;1;1;1;1.1;1.1;1.1;1.1},
MATCH(MONTH(BI$15),
{1,2,3,4,5,6,7,8,9,10,11,12})),
$ES48&lt;&gt;"LisChannel",
_xlpm.COEFF,
$ES48&lt;&gt;"RussOutdoor",
_xlpm.COEFF))</f>
        <v/>
      </c>
      <c r="BJ48" s="68">
        <f t="array" ref="BJ48">
_xlfn.LET(_xlpm.COEFF,
IF($AW48+$AX48=0,0,IF(MAX(MIN($AX48,EOMONTH(BJ$15,0))-MAX($AW48,BJ$15)+1,)&gt;0,1,0)),
_xlfn.IFS(
$ES48="LisChannel",
_xlpm.COEFF*
INDEX({1;1;1.2;1.2;1;1;1;1;1.2;1.2;1.2;1.2},
MATCH(MONTH(BJ$15),
{1,2,3,4,5,6,7,8,9,10,11,12})),
CONCATENATE($ES48," ",$L48)="RussOutdoor метро",
_xlpm.COEFF*
INDEX({0.8;0.9;1.1;1.1;1;1;1;1;1.1;1.1;1.1;1.1},
MATCH(MONTH(BJ$15),
{1,2,3,4,5,6,7,8,9,10,11,12})),
$ES48&lt;&gt;"LisChannel",
_xlpm.COEFF,
$ES48&lt;&gt;"RussOutdoor",
_xlpm.COEFF))</f>
        <v/>
      </c>
      <c r="BK48" s="68">
        <f t="array" ref="BK48">
_xlfn.LET(_xlpm.COEFF,
IF($AW48+$AX48=0,0,IF(MAX(MIN($AX48,EOMONTH(BK$15,0))-MAX($AW48,BK$15)+1,)&gt;0,1,0)),
_xlfn.IFS(
$ES48="LisChannel",
_xlpm.COEFF*
INDEX({1;1;1.2;1.2;1;1;1;1;1.2;1.2;1.2;1.2},
MATCH(MONTH(BK$15),
{1,2,3,4,5,6,7,8,9,10,11,12})),
CONCATENATE($ES48," ",$L48)="RussOutdoor метро",
_xlpm.COEFF*
INDEX({0.8;0.9;1.1;1.1;1;1;1;1;1.1;1.1;1.1;1.1},
MATCH(MONTH(BK$15),
{1,2,3,4,5,6,7,8,9,10,11,12})),
$ES48&lt;&gt;"LisChannel",
_xlpm.COEFF,
$ES48&lt;&gt;"RussOutdoor",
_xlpm.COEFF))</f>
        <v/>
      </c>
      <c r="BL48" s="62">
        <f>COUNTIFS($AZ48:$BK48,"&gt;0")</f>
        <v/>
      </c>
      <c r="BM48" s="65" t="n"/>
      <c r="BN48" s="125">
        <f>$DJ48</f>
        <v/>
      </c>
      <c r="BO48" s="63">
        <f>$DQ48</f>
        <v/>
      </c>
      <c r="BP48" s="125">
        <f>
IFERROR(
IF($BL48=0,0,
$BN48*(1-$BO48)),
0)</f>
        <v/>
      </c>
      <c r="BQ48" s="125">
        <f t="array" ref="BQ48">
IFERROR(
_xlfn.IFS(
$DH48="день_1",
$BP48*$BL48/($AX48-$AW48+1)*AZ48*(DAY(EOMONTH(AZ$15,0))),
$DH48="день_2",
$BP48/30*MAX(MIN($AX48,EOMONTH(AZ$15,0))-MAX($AW48,AZ$15)+1,),
$DH48="раб.день",
$BP48/30*(IFERROR(
_xlfn.LET(_xlpm.VD,
CHOOSE(
{1;2;3;4;5;6;7;8;9;10;11;12;13;14;15;16;17;18},
45658,45659,45660,45661,45662,45663,45664,45665,45711,45724,45778,45779,45785,45786,45820,45821,45965,46022),
_xlfn.LET(_xlpm.DD,
MAX(MIN($AX48,EOMONTH(AZ$15,0))-MAX($AW48,AZ$15),),
_xlfn.IFS(
AND(MONTH($AW48)=MONTH(AZ$15),MONTH($AX48)&lt;&gt;MONTH(AZ$15)),
NETWORKDAYS.INTL($AW48,$AW48+_xlpm.DD,1,_xlpm.VD),
AND(MONTH($AW48)&lt;&gt;MONTH(AZ$15),MONTH($AX48)=MONTH(AZ$15)),
NETWORKDAYS.INTL(($AX48)-_xlpm.DD,$AX48,1,_xlpm.VD),
AND(MONTH($AW48)&lt;MONTH(AZ$15),MONTH($AX48)&gt;MONTH(AZ$15)),
NETWORKDAYS.INTL((EOMONTH(AZ$15-1,1))-_xlpm.DD,EOMONTH(AZ$15-1,1),1,_xlpm.VD),
AND(MONTH($AW48)=MONTH(AZ$15),MONTH($AX48)=MONTH(AZ$15)),
NETWORKDAYS.INTL($AW48,$AX48,1,_xlpm.VD)))),0)),
$DH48="месяц",
$BP48*AZ48,
$DH48="неделя",
$BP48*AZ48/7*(ROUNDUP((DAY(EOMONTH(AZ$15,0)))/4,0))),
0)</f>
        <v/>
      </c>
      <c r="BR48" s="125">
        <f t="array" ref="BR48">
IFERROR(
_xlfn.IFS(
$DH48="день_1",
$BP48*$BL48/($AX48-$AW48+1)*BA48*(DAY(EOMONTH(BA$15,0))),
$DH48="день_2",
$BP48/30*MAX(MIN($AX48,EOMONTH(BA$15,0))-MAX($AW48,BA$15)+1,),
$DH48="раб.день",
$BP48/30*(IFERROR(
_xlfn.LET(_xlpm.VD,
CHOOSE(
{1;2;3;4;5;6;7;8;9;10;11;12;13;14;15;16;17;18},
45658,45659,45660,45661,45662,45663,45664,45665,45711,45724,45778,45779,45785,45786,45820,45821,45965,46022),
_xlfn.LET(_xlpm.DD,
MAX(MIN($AX48,EOMONTH(BA$15,0))-MAX($AW48,BA$15),),
_xlfn.IFS(
AND(MONTH($AW48)=MONTH(BA$15),MONTH($AX48)&lt;&gt;MONTH(BA$15)),
NETWORKDAYS.INTL($AW48,$AW48+_xlpm.DD,1,_xlpm.VD),
AND(MONTH($AW48)&lt;&gt;MONTH(BA$15),MONTH($AX48)=MONTH(BA$15)),
NETWORKDAYS.INTL(($AX48)-_xlpm.DD,$AX48,1,_xlpm.VD),
AND(MONTH($AW48)&lt;MONTH(BA$15),MONTH($AX48)&gt;MONTH(BA$15)),
NETWORKDAYS.INTL((EOMONTH(BA$15-1,1))-_xlpm.DD,EOMONTH(BA$15-1,1),1,_xlpm.VD),
AND(MONTH($AW48)=MONTH(BA$15),MONTH($AX48)=MONTH(BA$15)),
NETWORKDAYS.INTL($AW48,$AX48,1,_xlpm.VD)))),0)),
$DH48="месяц",
$BP48*BA48,
$DH48="неделя",
$BP48*BA48/7*(ROUNDUP((DAY(EOMONTH(BA$15,0)))/4,0))),
0)</f>
        <v/>
      </c>
      <c r="BS48" s="125">
        <f t="array" ref="BS48">
IFERROR(
_xlfn.IFS(
$DH48="день_1",
$BP48*$BL48/($AX48-$AW48+1)*BB48*(DAY(EOMONTH(BB$15,0))),
$DH48="день_2",
$BP48/30*MAX(MIN($AX48,EOMONTH(BB$15,0))-MAX($AW48,BB$15)+1,),
$DH48="раб.день",
$BP48/30*(IFERROR(
_xlfn.LET(_xlpm.VD,
CHOOSE(
{1;2;3;4;5;6;7;8;9;10;11;12;13;14;15;16;17;18},
45658,45659,45660,45661,45662,45663,45664,45665,45711,45724,45778,45779,45785,45786,45820,45821,45965,46022),
_xlfn.LET(_xlpm.DD,
MAX(MIN($AX48,EOMONTH(BB$15,0))-MAX($AW48,BB$15),),
_xlfn.IFS(
AND(MONTH($AW48)=MONTH(BB$15),MONTH($AX48)&lt;&gt;MONTH(BB$15)),
NETWORKDAYS.INTL($AW48,$AW48+_xlpm.DD,1,_xlpm.VD),
AND(MONTH($AW48)&lt;&gt;MONTH(BB$15),MONTH($AX48)=MONTH(BB$15)),
NETWORKDAYS.INTL(($AX48)-_xlpm.DD,$AX48,1,_xlpm.VD),
AND(MONTH($AW48)&lt;MONTH(BB$15),MONTH($AX48)&gt;MONTH(BB$15)),
NETWORKDAYS.INTL((EOMONTH(BB$15-1,1))-_xlpm.DD,EOMONTH(BB$15-1,1),1,_xlpm.VD),
AND(MONTH($AW48)=MONTH(BB$15),MONTH($AX48)=MONTH(BB$15)),
NETWORKDAYS.INTL($AW48,$AX48,1,_xlpm.VD)))),0)),
$DH48="месяц",
$BP48*BB48,
$DH48="неделя",
$BP48*BB48/7*(ROUNDUP((DAY(EOMONTH(BB$15,0)))/4,0))),
0)</f>
        <v/>
      </c>
      <c r="BT48" s="125">
        <f t="array" ref="BT48">
IFERROR(
_xlfn.IFS(
$DH48="день_1",
$BP48*$BL48/($AX48-$AW48+1)*BC48*(DAY(EOMONTH(BC$15,0))),
$DH48="день_2",
$BP48/30*MAX(MIN($AX48,EOMONTH(BC$15,0))-MAX($AW48,BC$15)+1,),
$DH48="раб.день",
$BP48/30*(IFERROR(
_xlfn.LET(_xlpm.VD,
CHOOSE(
{1;2;3;4;5;6;7;8;9;10;11;12;13;14;15;16;17;18},
45658,45659,45660,45661,45662,45663,45664,45665,45711,45724,45778,45779,45785,45786,45820,45821,45965,46022),
_xlfn.LET(_xlpm.DD,
MAX(MIN($AX48,EOMONTH(BC$15,0))-MAX($AW48,BC$15),),
_xlfn.IFS(
AND(MONTH($AW48)=MONTH(BC$15),MONTH($AX48)&lt;&gt;MONTH(BC$15)),
NETWORKDAYS.INTL($AW48,$AW48+_xlpm.DD,1,_xlpm.VD),
AND(MONTH($AW48)&lt;&gt;MONTH(BC$15),MONTH($AX48)=MONTH(BC$15)),
NETWORKDAYS.INTL(($AX48)-_xlpm.DD,$AX48,1,_xlpm.VD),
AND(MONTH($AW48)&lt;MONTH(BC$15),MONTH($AX48)&gt;MONTH(BC$15)),
NETWORKDAYS.INTL((EOMONTH(BC$15-1,1))-_xlpm.DD,EOMONTH(BC$15-1,1),1,_xlpm.VD),
AND(MONTH($AW48)=MONTH(BC$15),MONTH($AX48)=MONTH(BC$15)),
NETWORKDAYS.INTL($AW48,$AX48,1,_xlpm.VD)))),0)),
$DH48="месяц",
$BP48*BC48,
$DH48="неделя",
$BP48*BC48/7*(ROUNDUP((DAY(EOMONTH(BC$15,0)))/4,0))),
0)</f>
        <v/>
      </c>
      <c r="BU48" s="125">
        <f t="array" ref="BU48">
IFERROR(
_xlfn.IFS(
$DH48="день_1",
$BP48*$BL48/($AX48-$AW48+1)*BD48*(DAY(EOMONTH(BD$15,0))),
$DH48="день_2",
$BP48/30*MAX(MIN($AX48,EOMONTH(BD$15,0))-MAX($AW48,BD$15)+1,),
$DH48="раб.день",
$BP48/30*(IFERROR(
_xlfn.LET(_xlpm.VD,
CHOOSE(
{1;2;3;4;5;6;7;8;9;10;11;12;13;14;15;16;17;18},
45658,45659,45660,45661,45662,45663,45664,45665,45711,45724,45778,45779,45785,45786,45820,45821,45965,46022),
_xlfn.LET(_xlpm.DD,
MAX(MIN($AX48,EOMONTH(BD$15,0))-MAX($AW48,BD$15),),
_xlfn.IFS(
AND(MONTH($AW48)=MONTH(BD$15),MONTH($AX48)&lt;&gt;MONTH(BD$15)),
NETWORKDAYS.INTL($AW48,$AW48+_xlpm.DD,1,_xlpm.VD),
AND(MONTH($AW48)&lt;&gt;MONTH(BD$15),MONTH($AX48)=MONTH(BD$15)),
NETWORKDAYS.INTL(($AX48)-_xlpm.DD,$AX48,1,_xlpm.VD),
AND(MONTH($AW48)&lt;MONTH(BD$15),MONTH($AX48)&gt;MONTH(BD$15)),
NETWORKDAYS.INTL((EOMONTH(BD$15-1,1))-_xlpm.DD,EOMONTH(BD$15-1,1),1,_xlpm.VD),
AND(MONTH($AW48)=MONTH(BD$15),MONTH($AX48)=MONTH(BD$15)),
NETWORKDAYS.INTL($AW48,$AX48,1,_xlpm.VD)))),0)),
$DH48="месяц",
$BP48*BD48,
$DH48="неделя",
$BP48*BD48/7*(ROUNDUP((DAY(EOMONTH(BD$15,0)))/4,0))),
0)</f>
        <v/>
      </c>
      <c r="BV48" s="125">
        <f t="array" ref="BV48">
IFERROR(
_xlfn.IFS(
$DH48="день_1",
$BP48*$BL48/($AX48-$AW48+1)*BE48*(DAY(EOMONTH(BE$15,0))),
$DH48="день_2",
$BP48/30*MAX(MIN($AX48,EOMONTH(BE$15,0))-MAX($AW48,BE$15)+1,),
$DH48="раб.день",
$BP48/30*(IFERROR(
_xlfn.LET(_xlpm.VD,
CHOOSE(
{1;2;3;4;5;6;7;8;9;10;11;12;13;14;15;16;17;18},
45658,45659,45660,45661,45662,45663,45664,45665,45711,45724,45778,45779,45785,45786,45820,45821,45965,46022),
_xlfn.LET(_xlpm.DD,
MAX(MIN($AX48,EOMONTH(BE$15,0))-MAX($AW48,BE$15),),
_xlfn.IFS(
AND(MONTH($AW48)=MONTH(BE$15),MONTH($AX48)&lt;&gt;MONTH(BE$15)),
NETWORKDAYS.INTL($AW48,$AW48+_xlpm.DD,1,_xlpm.VD),
AND(MONTH($AW48)&lt;&gt;MONTH(BE$15),MONTH($AX48)=MONTH(BE$15)),
NETWORKDAYS.INTL(($AX48)-_xlpm.DD,$AX48,1,_xlpm.VD),
AND(MONTH($AW48)&lt;MONTH(BE$15),MONTH($AX48)&gt;MONTH(BE$15)),
NETWORKDAYS.INTL((EOMONTH(BE$15-1,1))-_xlpm.DD,EOMONTH(BE$15-1,1),1,_xlpm.VD),
AND(MONTH($AW48)=MONTH(BE$15),MONTH($AX48)=MONTH(BE$15)),
NETWORKDAYS.INTL($AW48,$AX48,1,_xlpm.VD)))),0)),
$DH48="месяц",
$BP48*BE48,
$DH48="неделя",
$BP48*BE48/7*(ROUNDUP((DAY(EOMONTH(BE$15,0)))/4,0))),
0)</f>
        <v/>
      </c>
      <c r="BW48" s="125">
        <f t="array" ref="BW48">
IFERROR(
_xlfn.IFS(
$DH48="день_1",
$BP48*$BL48/($AX48-$AW48+1)*BF48*(DAY(EOMONTH(BF$15,0))),
$DH48="день_2",
$BP48/30*MAX(MIN($AX48,EOMONTH(BF$15,0))-MAX($AW48,BF$15)+1,),
$DH48="раб.день",
$BP48/30*(IFERROR(
_xlfn.LET(_xlpm.VD,
CHOOSE(
{1;2;3;4;5;6;7;8;9;10;11;12;13;14;15;16;17;18},
45658,45659,45660,45661,45662,45663,45664,45665,45711,45724,45778,45779,45785,45786,45820,45821,45965,46022),
_xlfn.LET(_xlpm.DD,
MAX(MIN($AX48,EOMONTH(BF$15,0))-MAX($AW48,BF$15),),
_xlfn.IFS(
AND(MONTH($AW48)=MONTH(BF$15),MONTH($AX48)&lt;&gt;MONTH(BF$15)),
NETWORKDAYS.INTL($AW48,$AW48+_xlpm.DD,1,_xlpm.VD),
AND(MONTH($AW48)&lt;&gt;MONTH(BF$15),MONTH($AX48)=MONTH(BF$15)),
NETWORKDAYS.INTL(($AX48)-_xlpm.DD,$AX48,1,_xlpm.VD),
AND(MONTH($AW48)&lt;MONTH(BF$15),MONTH($AX48)&gt;MONTH(BF$15)),
NETWORKDAYS.INTL((EOMONTH(BF$15-1,1))-_xlpm.DD,EOMONTH(BF$15-1,1),1,_xlpm.VD),
AND(MONTH($AW48)=MONTH(BF$15),MONTH($AX48)=MONTH(BF$15)),
NETWORKDAYS.INTL($AW48,$AX48,1,_xlpm.VD)))),0)),
$DH48="месяц",
$BP48*BF48,
$DH48="неделя",
$BP48*BF48/7*(ROUNDUP((DAY(EOMONTH(BF$15,0)))/4,0))),
0)</f>
        <v/>
      </c>
      <c r="BX48" s="125">
        <f t="array" ref="BX48">
IFERROR(
_xlfn.IFS(
$DH48="день_1",
$BP48*$BL48/($AX48-$AW48+1)*BG48*(DAY(EOMONTH(BG$15,0))),
$DH48="день_2",
$BP48/30*MAX(MIN($AX48,EOMONTH(BG$15,0))-MAX($AW48,BG$15)+1,),
$DH48="раб.день",
$BP48/30*(IFERROR(
_xlfn.LET(_xlpm.VD,
CHOOSE(
{1;2;3;4;5;6;7;8;9;10;11;12;13;14;15;16;17;18},
45658,45659,45660,45661,45662,45663,45664,45665,45711,45724,45778,45779,45785,45786,45820,45821,45965,46022),
_xlfn.LET(_xlpm.DD,
MAX(MIN($AX48,EOMONTH(BG$15,0))-MAX($AW48,BG$15),),
_xlfn.IFS(
AND(MONTH($AW48)=MONTH(BG$15),MONTH($AX48)&lt;&gt;MONTH(BG$15)),
NETWORKDAYS.INTL($AW48,$AW48+_xlpm.DD,1,_xlpm.VD),
AND(MONTH($AW48)&lt;&gt;MONTH(BG$15),MONTH($AX48)=MONTH(BG$15)),
NETWORKDAYS.INTL(($AX48)-_xlpm.DD,$AX48,1,_xlpm.VD),
AND(MONTH($AW48)&lt;MONTH(BG$15),MONTH($AX48)&gt;MONTH(BG$15)),
NETWORKDAYS.INTL((EOMONTH(BG$15-1,1))-_xlpm.DD,EOMONTH(BG$15-1,1),1,_xlpm.VD),
AND(MONTH($AW48)=MONTH(BG$15),MONTH($AX48)=MONTH(BG$15)),
NETWORKDAYS.INTL($AW48,$AX48,1,_xlpm.VD)))),0)),
$DH48="месяц",
$BP48*BG48,
$DH48="неделя",
$BP48*BG48/7*(ROUNDUP((DAY(EOMONTH(BG$15,0)))/4,0))),
0)</f>
        <v/>
      </c>
      <c r="BY48" s="125">
        <f t="array" ref="BY48">
IFERROR(
_xlfn.IFS(
$DH48="день_1",
$BP48*$BL48/($AX48-$AW48+1)*BH48*(DAY(EOMONTH(BH$15,0))),
$DH48="день_2",
$BP48/30*MAX(MIN($AX48,EOMONTH(BH$15,0))-MAX($AW48,BH$15)+1,),
$DH48="раб.день",
$BP48/30*(IFERROR(
_xlfn.LET(_xlpm.VD,
CHOOSE(
{1;2;3;4;5;6;7;8;9;10;11;12;13;14;15;16;17;18},
45658,45659,45660,45661,45662,45663,45664,45665,45711,45724,45778,45779,45785,45786,45820,45821,45965,46022),
_xlfn.LET(_xlpm.DD,
MAX(MIN($AX48,EOMONTH(BH$15,0))-MAX($AW48,BH$15),),
_xlfn.IFS(
AND(MONTH($AW48)=MONTH(BH$15),MONTH($AX48)&lt;&gt;MONTH(BH$15)),
NETWORKDAYS.INTL($AW48,$AW48+_xlpm.DD,1,_xlpm.VD),
AND(MONTH($AW48)&lt;&gt;MONTH(BH$15),MONTH($AX48)=MONTH(BH$15)),
NETWORKDAYS.INTL(($AX48)-_xlpm.DD,$AX48,1,_xlpm.VD),
AND(MONTH($AW48)&lt;MONTH(BH$15),MONTH($AX48)&gt;MONTH(BH$15)),
NETWORKDAYS.INTL((EOMONTH(BH$15-1,1))-_xlpm.DD,EOMONTH(BH$15-1,1),1,_xlpm.VD),
AND(MONTH($AW48)=MONTH(BH$15),MONTH($AX48)=MONTH(BH$15)),
NETWORKDAYS.INTL($AW48,$AX48,1,_xlpm.VD)))),0)),
$DH48="месяц",
$BP48*BH48,
$DH48="неделя",
$BP48*BH48/7*(ROUNDUP((DAY(EOMONTH(BH$15,0)))/4,0))),
0)</f>
        <v/>
      </c>
      <c r="BZ48" s="125">
        <f t="array" ref="BZ48">
IFERROR(
_xlfn.IFS(
$DH48="день_1",
$BP48*$BL48/($AX48-$AW48+1)*BI48*(DAY(EOMONTH(BI$15,0))),
$DH48="день_2",
$BP48/30*MAX(MIN($AX48,EOMONTH(BI$15,0))-MAX($AW48,BI$15)+1,),
$DH48="раб.день",
$BP48/30*(IFERROR(
_xlfn.LET(_xlpm.VD,
CHOOSE(
{1;2;3;4;5;6;7;8;9;10;11;12;13;14;15;16;17;18},
45658,45659,45660,45661,45662,45663,45664,45665,45711,45724,45778,45779,45785,45786,45820,45821,45965,46022),
_xlfn.LET(_xlpm.DD,
MAX(MIN($AX48,EOMONTH(BI$15,0))-MAX($AW48,BI$15),),
_xlfn.IFS(
AND(MONTH($AW48)=MONTH(BI$15),MONTH($AX48)&lt;&gt;MONTH(BI$15)),
NETWORKDAYS.INTL($AW48,$AW48+_xlpm.DD,1,_xlpm.VD),
AND(MONTH($AW48)&lt;&gt;MONTH(BI$15),MONTH($AX48)=MONTH(BI$15)),
NETWORKDAYS.INTL(($AX48)-_xlpm.DD,$AX48,1,_xlpm.VD),
AND(MONTH($AW48)&lt;MONTH(BI$15),MONTH($AX48)&gt;MONTH(BI$15)),
NETWORKDAYS.INTL((EOMONTH(BI$15-1,1))-_xlpm.DD,EOMONTH(BI$15-1,1),1,_xlpm.VD),
AND(MONTH($AW48)=MONTH(BI$15),MONTH($AX48)=MONTH(BI$15)),
NETWORKDAYS.INTL($AW48,$AX48,1,_xlpm.VD)))),0)),
$DH48="месяц",
$BP48*BI48,
$DH48="неделя",
$BP48*BI48/7*(ROUNDUP((DAY(EOMONTH(BI$15,0)))/4,0))),
0)</f>
        <v/>
      </c>
      <c r="CA48" s="125">
        <f t="array" ref="CA48">
IFERROR(
_xlfn.IFS(
$DH48="день_1",
$BP48*$BL48/($AX48-$AW48+1)*BJ48*(DAY(EOMONTH(BJ$15,0))),
$DH48="день_2",
$BP48/30*MAX(MIN($AX48,EOMONTH(BJ$15,0))-MAX($AW48,BJ$15)+1,),
$DH48="раб.день",
$BP48/30*(IFERROR(
_xlfn.LET(_xlpm.VD,
CHOOSE(
{1;2;3;4;5;6;7;8;9;10;11;12;13;14;15;16;17;18},
45658,45659,45660,45661,45662,45663,45664,45665,45711,45724,45778,45779,45785,45786,45820,45821,45965,46022),
_xlfn.LET(_xlpm.DD,
MAX(MIN($AX48,EOMONTH(BJ$15,0))-MAX($AW48,BJ$15),),
_xlfn.IFS(
AND(MONTH($AW48)=MONTH(BJ$15),MONTH($AX48)&lt;&gt;MONTH(BJ$15)),
NETWORKDAYS.INTL($AW48,$AW48+_xlpm.DD,1,_xlpm.VD),
AND(MONTH($AW48)&lt;&gt;MONTH(BJ$15),MONTH($AX48)=MONTH(BJ$15)),
NETWORKDAYS.INTL(($AX48)-_xlpm.DD,$AX48,1,_xlpm.VD),
AND(MONTH($AW48)&lt;MONTH(BJ$15),MONTH($AX48)&gt;MONTH(BJ$15)),
NETWORKDAYS.INTL((EOMONTH(BJ$15-1,1))-_xlpm.DD,EOMONTH(BJ$15-1,1),1,_xlpm.VD),
AND(MONTH($AW48)=MONTH(BJ$15),MONTH($AX48)=MONTH(BJ$15)),
NETWORKDAYS.INTL($AW48,$AX48,1,_xlpm.VD)))),0)),
$DH48="месяц",
$BP48*BJ48,
$DH48="неделя",
$BP48*BJ48/7*(ROUNDUP((DAY(EOMONTH(BJ$15,0)))/4,0))),
0)</f>
        <v/>
      </c>
      <c r="CB48" s="125">
        <f t="array" ref="CB48">
IFERROR(
_xlfn.IFS(
$DH48="день_1",
$BP48*$BL48/($AX48-$AW48+1)*BK48*(DAY(EOMONTH(BK$15,0))),
$DH48="день_2",
$BP48/30*MAX(MIN($AX48,EOMONTH(BK$15,0))-MAX($AW48,BK$15)+1,),
$DH48="раб.день",
$BP48/30*(IFERROR(
_xlfn.LET(_xlpm.VD,
CHOOSE(
{1;2;3;4;5;6;7;8;9;10;11;12;13;14;15;16;17;18},
45658,45659,45660,45661,45662,45663,45664,45665,45711,45724,45778,45779,45785,45786,45820,45821,45965,46022),
_xlfn.LET(_xlpm.DD,
MAX(MIN($AX48,EOMONTH(BK$15,0))-MAX($AW48,BK$15),),
_xlfn.IFS(
AND(MONTH($AW48)=MONTH(BK$15),MONTH($AX48)&lt;&gt;MONTH(BK$15)),
NETWORKDAYS.INTL($AW48,$AW48+_xlpm.DD,1,_xlpm.VD),
AND(MONTH($AW48)&lt;&gt;MONTH(BK$15),MONTH($AX48)=MONTH(BK$15)),
NETWORKDAYS.INTL(($AX48)-_xlpm.DD,$AX48,1,_xlpm.VD),
AND(MONTH($AW48)&lt;MONTH(BK$15),MONTH($AX48)&gt;MONTH(BK$15)),
NETWORKDAYS.INTL((EOMONTH(BK$15-1,1))-_xlpm.DD,EOMONTH(BK$15-1,1),1,_xlpm.VD),
AND(MONTH($AW48)=MONTH(BK$15),MONTH($AX48)=MONTH(BK$15)),
NETWORKDAYS.INTL($AW48,$AX48,1,_xlpm.VD)))),0)),
$DH48="месяц",
$BP48*BK48,
$DH48="неделя",
$BP48*BK48/7*(ROUNDUP((DAY(EOMONTH(BK$15,0)))/4,0))),
0)</f>
        <v/>
      </c>
      <c r="CC48" s="125">
        <f>SUM($BQ48:$CB48)</f>
        <v/>
      </c>
      <c r="CD48" s="126">
        <f>SUM($EH48:$EH48)</f>
        <v/>
      </c>
      <c r="CE48" s="126">
        <f>$CD48*$AB48</f>
        <v/>
      </c>
      <c r="CF48" s="126">
        <f>SUM($EK48:$EK48)</f>
        <v/>
      </c>
      <c r="CG48" s="126">
        <f>$CF48*$AB48</f>
        <v/>
      </c>
      <c r="CH48" s="126">
        <f>SUM($CC48,$CE48,$CG48)</f>
        <v/>
      </c>
      <c r="CI48" s="126">
        <f>$CH48*(1+$CM48)</f>
        <v/>
      </c>
      <c r="CJ48" s="127" t="n">
        <v>0</v>
      </c>
      <c r="CK48" s="126">
        <f>SUM($CH48:$CH48)*(1+$CJ48)</f>
        <v/>
      </c>
      <c r="CL48" s="126">
        <f>SUM($CH48:$CH48)*(1+$CM48)</f>
        <v/>
      </c>
      <c r="CM48" s="59" t="inlineStr">
        <is>
          <t>20%</t>
        </is>
      </c>
      <c r="CN48" s="59" t="n"/>
      <c r="CO48" s="72" t="n"/>
      <c r="CP48" s="59" t="n"/>
      <c r="CQ48" s="73" t="n"/>
      <c r="CR48" s="73" t="n"/>
      <c r="CS48" s="73" t="n"/>
      <c r="CT48" s="72" t="n"/>
      <c r="CU48" s="79" t="inlineStr">
        <is>
          <t> </t>
        </is>
      </c>
      <c r="CV48" s="60" t="n"/>
      <c r="CW48" s="60" t="n"/>
      <c r="CX48" s="60" t="n"/>
      <c r="CY48" s="127">
        <f>IFERROR(($CC48-$EE48)/($EE48/(1-$DQ48)),0)</f>
        <v/>
      </c>
      <c r="CZ48" s="127">
        <f>IFERROR(1-$EI48/($CE48),0)</f>
        <v/>
      </c>
      <c r="DA48" s="127">
        <f>IFERROR(1-$EL48/($CG48),0)</f>
        <v/>
      </c>
      <c r="DB48" s="126">
        <f>ROUND(IFERROR(($CI48/(1+$CM48)-$EN48),0),2)</f>
        <v/>
      </c>
      <c r="DC48" s="128" t="n"/>
      <c r="DD48" s="125" t="n"/>
      <c r="DE48" s="75" t="n">
        <v>0</v>
      </c>
      <c r="DF48" s="128" t="n"/>
      <c r="DG48" s="125">
        <f>IF($DC48=0,0,$DD48*($DC48*100%-$DE48*$DF48))*SUM($AB48:$AB48)</f>
        <v/>
      </c>
      <c r="DH48" s="129" t="inlineStr">
        <is>
          <t>месяц</t>
        </is>
      </c>
      <c r="DI48" s="130">
        <f t="array" ref="DI48">IFERROR(
IF($ES48="LisChannel",
(ROUND(((INDEX({174.625;153.888888888889;130.972222222222},MATCH($AI48,{2;3;4}),0))*$AG48*$AI48),2)),0),0)</f>
        <v/>
      </c>
      <c r="DJ48" s="130">
        <f>
_xlfn.LET(_xlpm.X,
IFERROR(
IF($ES48="НовиковТВ",
(_xlfn.LET(_xlpm.NTV,
_xlfn.LET(_xlpm.MIN,350000,
IF(SUMIFS($DI:$DI,$ES:$ES,"НовиковТВ")&lt;=_xlpm.MIN,
(SUMIFS($DI:$DI,$ES:$ES,"НовиковТВ")/(COUNTIFS($ES:$ES,"НовиковТВ")))*_xlpm.MIN/SUMIFS($DI:$DI,$ES:$ES,"НовиковТВ"),
DI48)),
_xlpm.NTV+$DG48/(1-(1-(_xlpm.NTV)*(1-$DL48)*(1-$DM48)*(1-$DN48)*(1-$DO48)*(1-$DP48)/_xlpm.NTV))))/(1+$EP48),
$DI48+$DG48/(1-(1-($DI48)*(1-$DL48)*(1-$DM48)*(1-$DN48)*(1-$DO48)*(1-$DP48)/$DI48))),
0),
_xlpm.X*(1+$CM48)*(1+$CW48)-_xlpm.X*(1+$CM48)+_xlpm.X)</f>
        <v/>
      </c>
      <c r="DK48" s="125" t="inlineStr">
        <is>
          <t>послед.</t>
        </is>
      </c>
      <c r="DL48" s="63" t="n">
        <v>0</v>
      </c>
      <c r="DM48" s="63" t="n">
        <v>0</v>
      </c>
      <c r="DN48" s="63" t="n">
        <v>0</v>
      </c>
      <c r="DO48" s="63" t="n">
        <v>0</v>
      </c>
      <c r="DP48" s="63" t="n">
        <v>0</v>
      </c>
      <c r="DQ48" s="63">
        <f t="array" ref="DQ48">IFERROR(_xlfn.IFS(
$DK48="послед.",1-(1-$DL48)*(1-$DM48)*(1-$DN48)*(1-$DO48)*(1-$DP48),
$DK48="сумм.",$DL48+$DM48+$DN48+$DO48+$DP48),
0)</f>
        <v/>
      </c>
      <c r="DR48" s="125">
        <f t="array" ref="DR48">
IFERROR(
_xlfn.IFS(
$BL48=0,
0,
$BL48&gt;0,
_xlfn.IFS($DK48="послед.",
$DJ48*(1-$DL48)*(1-$DM48)*(1-$DN48)*(1-$DO48)*(1-$DP48),
$DK48="сумм.",
$DJ48*(1-($DL48+$DM48+$DN48+$DO48+$DP48)))),0)</f>
        <v/>
      </c>
      <c r="DS48" s="125">
        <f t="array" ref="DS48">
IFERROR(_xlfn.IFS(
$DH48="день_1",
$DR48*$BL48/($AX48-$AW48+1)*AZ48*(DAY(EOMONTH(AZ$15,0))),
$DH48="день_2",
$DR48/30*MAX(MIN($AX48,EOMONTH(AZ$15,0))-MAX($AW48,AZ$15)+1,),
$DH48="раб.день",
$DR48/30*(IFERROR(
_xlfn.LET(_xlpm.VD,
CHOOSE(
{1;2;3;4;5;6;7;8;9;10;11;12;13;14;15;16;17;18},
45658,45659,45660,45661,45662,45663,45664,45665,45711,45724,45778,45779,45785,45786,45820,45821,45965,46022),
_xlfn.LET(_xlpm.DD,
MAX(MIN($AX48,EOMONTH(AZ$15,0))-MAX($AW48,AZ$15),),
_xlfn.IFS(
AND(MONTH($AW48)=MONTH(AZ$15),MONTH($AX48)&lt;&gt;MONTH(AZ$15)),
NETWORKDAYS.INTL($AW48,$AW48+_xlpm.DD,1,_xlpm.VD),
AND(MONTH($AW48)&lt;&gt;MONTH(AZ$15),MONTH($AX48)=MONTH(AZ$15)),
NETWORKDAYS.INTL(($AX48)-_xlpm.DD,$AX48,1,_xlpm.VD),
AND(MONTH($AW48)&lt;MONTH(AZ$15),MONTH($AX48)&gt;MONTH(AZ$15)),
NETWORKDAYS.INTL((EOMONTH(AZ$15-1,1))-_xlpm.DD,EOMONTH(AZ$15-1,1),1,_xlpm.VD),
AND(MONTH($AW48)=MONTH(AZ$15),MONTH($AX48)=MONTH(AZ$15)),
NETWORKDAYS.INTL($AW48,$AX48,1,_xlpm.VD)))),0)),
$DH48="месяц",
$DR48*AZ48,
$DH48="неделя",
$DR48*AZ48/7*(ROUNDUP((DAY(EOMONTH(AZ$15,0)))/4,0))),
0)</f>
        <v/>
      </c>
      <c r="DT48" s="125">
        <f t="array" ref="DT48">
IFERROR(_xlfn.IFS(
$DH48="день_1",
$DR48*$BL48/($AX48-$AW48+1)*BA48*(DAY(EOMONTH(BA$15,0))),
$DH48="день_2",
$DR48/30*MAX(MIN($AX48,EOMONTH(BA$15,0))-MAX($AW48,BA$15)+1,),
$DH48="раб.день",
$DR48/30*(IFERROR(
_xlfn.LET(_xlpm.VD,
CHOOSE(
{1;2;3;4;5;6;7;8;9;10;11;12;13;14;15;16;17;18},
45658,45659,45660,45661,45662,45663,45664,45665,45711,45724,45778,45779,45785,45786,45820,45821,45965,46022),
_xlfn.LET(_xlpm.DD,
MAX(MIN($AX48,EOMONTH(BA$15,0))-MAX($AW48,BA$15),),
_xlfn.IFS(
AND(MONTH($AW48)=MONTH(BA$15),MONTH($AX48)&lt;&gt;MONTH(BA$15)),
NETWORKDAYS.INTL($AW48,$AW48+_xlpm.DD,1,_xlpm.VD),
AND(MONTH($AW48)&lt;&gt;MONTH(BA$15),MONTH($AX48)=MONTH(BA$15)),
NETWORKDAYS.INTL(($AX48)-_xlpm.DD,$AX48,1,_xlpm.VD),
AND(MONTH($AW48)&lt;MONTH(BA$15),MONTH($AX48)&gt;MONTH(BA$15)),
NETWORKDAYS.INTL((EOMONTH(BA$15-1,1))-_xlpm.DD,EOMONTH(BA$15-1,1),1,_xlpm.VD),
AND(MONTH($AW48)=MONTH(BA$15),MONTH($AX48)=MONTH(BA$15)),
NETWORKDAYS.INTL($AW48,$AX48,1,_xlpm.VD)))),0)),
$DH48="месяц",
$DR48*BA48,
$DH48="неделя",
$DR48*BA48/7*(ROUNDUP((DAY(EOMONTH(BA$15,0)))/4,0))),
0)</f>
        <v/>
      </c>
      <c r="DU48" s="125">
        <f t="array" ref="DU48">
IFERROR(_xlfn.IFS(
$DH48="день_1",
$DR48*$BL48/($AX48-$AW48+1)*BB48*(DAY(EOMONTH(BB$15,0))),
$DH48="день_2",
$DR48/30*MAX(MIN($AX48,EOMONTH(BB$15,0))-MAX($AW48,BB$15)+1,),
$DH48="раб.день",
$DR48/30*(IFERROR(
_xlfn.LET(_xlpm.VD,
CHOOSE(
{1;2;3;4;5;6;7;8;9;10;11;12;13;14;15;16;17;18},
45658,45659,45660,45661,45662,45663,45664,45665,45711,45724,45778,45779,45785,45786,45820,45821,45965,46022),
_xlfn.LET(_xlpm.DD,
MAX(MIN($AX48,EOMONTH(BB$15,0))-MAX($AW48,BB$15),),
_xlfn.IFS(
AND(MONTH($AW48)=MONTH(BB$15),MONTH($AX48)&lt;&gt;MONTH(BB$15)),
NETWORKDAYS.INTL($AW48,$AW48+_xlpm.DD,1,_xlpm.VD),
AND(MONTH($AW48)&lt;&gt;MONTH(BB$15),MONTH($AX48)=MONTH(BB$15)),
NETWORKDAYS.INTL(($AX48)-_xlpm.DD,$AX48,1,_xlpm.VD),
AND(MONTH($AW48)&lt;MONTH(BB$15),MONTH($AX48)&gt;MONTH(BB$15)),
NETWORKDAYS.INTL((EOMONTH(BB$15-1,1))-_xlpm.DD,EOMONTH(BB$15-1,1),1,_xlpm.VD),
AND(MONTH($AW48)=MONTH(BB$15),MONTH($AX48)=MONTH(BB$15)),
NETWORKDAYS.INTL($AW48,$AX48,1,_xlpm.VD)))),0)),
$DH48="месяц",
$DR48*BB48,
$DH48="неделя",
$DR48*BB48/7*(ROUNDUP((DAY(EOMONTH(BB$15,0)))/4,0))),
0)</f>
        <v/>
      </c>
      <c r="DV48" s="125">
        <f t="array" ref="DV48">
IFERROR(_xlfn.IFS(
$DH48="день_1",
$DR48*$BL48/($AX48-$AW48+1)*BC48*(DAY(EOMONTH(BC$15,0))),
$DH48="день_2",
$DR48/30*MAX(MIN($AX48,EOMONTH(BC$15,0))-MAX($AW48,BC$15)+1,),
$DH48="раб.день",
$DR48/30*(IFERROR(
_xlfn.LET(_xlpm.VD,
CHOOSE(
{1;2;3;4;5;6;7;8;9;10;11;12;13;14;15;16;17;18},
45658,45659,45660,45661,45662,45663,45664,45665,45711,45724,45778,45779,45785,45786,45820,45821,45965,46022),
_xlfn.LET(_xlpm.DD,
MAX(MIN($AX48,EOMONTH(BC$15,0))-MAX($AW48,BC$15),),
_xlfn.IFS(
AND(MONTH($AW48)=MONTH(BC$15),MONTH($AX48)&lt;&gt;MONTH(BC$15)),
NETWORKDAYS.INTL($AW48,$AW48+_xlpm.DD,1,_xlpm.VD),
AND(MONTH($AW48)&lt;&gt;MONTH(BC$15),MONTH($AX48)=MONTH(BC$15)),
NETWORKDAYS.INTL(($AX48)-_xlpm.DD,$AX48,1,_xlpm.VD),
AND(MONTH($AW48)&lt;MONTH(BC$15),MONTH($AX48)&gt;MONTH(BC$15)),
NETWORKDAYS.INTL((EOMONTH(BC$15-1,1))-_xlpm.DD,EOMONTH(BC$15-1,1),1,_xlpm.VD),
AND(MONTH($AW48)=MONTH(BC$15),MONTH($AX48)=MONTH(BC$15)),
NETWORKDAYS.INTL($AW48,$AX48,1,_xlpm.VD)))),0)),
$DH48="месяц",
$DR48*BC48,
$DH48="неделя",
$DR48*BC48/7*(ROUNDUP((DAY(EOMONTH(BC$15,0)))/4,0))),
0)</f>
        <v/>
      </c>
      <c r="DW48" s="125">
        <f t="array" ref="DW48">
IFERROR(_xlfn.IFS(
$DH48="день_1",
$DR48*$BL48/($AX48-$AW48+1)*BD48*(DAY(EOMONTH(BD$15,0))),
$DH48="день_2",
$DR48/30*MAX(MIN($AX48,EOMONTH(BD$15,0))-MAX($AW48,BD$15)+1,),
$DH48="раб.день",
$DR48/30*(IFERROR(
_xlfn.LET(_xlpm.VD,
CHOOSE(
{1;2;3;4;5;6;7;8;9;10;11;12;13;14;15;16;17;18},
45658,45659,45660,45661,45662,45663,45664,45665,45711,45724,45778,45779,45785,45786,45820,45821,45965,46022),
_xlfn.LET(_xlpm.DD,
MAX(MIN($AX48,EOMONTH(BD$15,0))-MAX($AW48,BD$15),),
_xlfn.IFS(
AND(MONTH($AW48)=MONTH(BD$15),MONTH($AX48)&lt;&gt;MONTH(BD$15)),
NETWORKDAYS.INTL($AW48,$AW48+_xlpm.DD,1,_xlpm.VD),
AND(MONTH($AW48)&lt;&gt;MONTH(BD$15),MONTH($AX48)=MONTH(BD$15)),
NETWORKDAYS.INTL(($AX48)-_xlpm.DD,$AX48,1,_xlpm.VD),
AND(MONTH($AW48)&lt;MONTH(BD$15),MONTH($AX48)&gt;MONTH(BD$15)),
NETWORKDAYS.INTL((EOMONTH(BD$15-1,1))-_xlpm.DD,EOMONTH(BD$15-1,1),1,_xlpm.VD),
AND(MONTH($AW48)=MONTH(BD$15),MONTH($AX48)=MONTH(BD$15)),
NETWORKDAYS.INTL($AW48,$AX48,1,_xlpm.VD)))),0)),
$DH48="месяц",
$DR48*BD48,
$DH48="неделя",
$DR48*BD48/7*(ROUNDUP((DAY(EOMONTH(BD$15,0)))/4,0))),
0)</f>
        <v/>
      </c>
      <c r="DX48" s="125">
        <f t="array" ref="DX48">
IFERROR(_xlfn.IFS(
$DH48="день_1",
$DR48*$BL48/($AX48-$AW48+1)*BE48*(DAY(EOMONTH(BE$15,0))),
$DH48="день_2",
$DR48/30*MAX(MIN($AX48,EOMONTH(BE$15,0))-MAX($AW48,BE$15)+1,),
$DH48="раб.день",
$DR48/30*(IFERROR(
_xlfn.LET(_xlpm.VD,
CHOOSE(
{1;2;3;4;5;6;7;8;9;10;11;12;13;14;15;16;17;18},
45658,45659,45660,45661,45662,45663,45664,45665,45711,45724,45778,45779,45785,45786,45820,45821,45965,46022),
_xlfn.LET(_xlpm.DD,
MAX(MIN($AX48,EOMONTH(BE$15,0))-MAX($AW48,BE$15),),
_xlfn.IFS(
AND(MONTH($AW48)=MONTH(BE$15),MONTH($AX48)&lt;&gt;MONTH(BE$15)),
NETWORKDAYS.INTL($AW48,$AW48+_xlpm.DD,1,_xlpm.VD),
AND(MONTH($AW48)&lt;&gt;MONTH(BE$15),MONTH($AX48)=MONTH(BE$15)),
NETWORKDAYS.INTL(($AX48)-_xlpm.DD,$AX48,1,_xlpm.VD),
AND(MONTH($AW48)&lt;MONTH(BE$15),MONTH($AX48)&gt;MONTH(BE$15)),
NETWORKDAYS.INTL((EOMONTH(BE$15-1,1))-_xlpm.DD,EOMONTH(BE$15-1,1),1,_xlpm.VD),
AND(MONTH($AW48)=MONTH(BE$15),MONTH($AX48)=MONTH(BE$15)),
NETWORKDAYS.INTL($AW48,$AX48,1,_xlpm.VD)))),0)),
$DH48="месяц",
$DR48*BE48,
$DH48="неделя",
$DR48*BE48/7*(ROUNDUP((DAY(EOMONTH(BE$15,0)))/4,0))),
0)</f>
        <v/>
      </c>
      <c r="DY48" s="125">
        <f t="array" ref="DY48">
IFERROR(_xlfn.IFS(
$DH48="день_1",
$DR48*$BL48/($AX48-$AW48+1)*BF48*(DAY(EOMONTH(BF$15,0))),
$DH48="день_2",
$DR48/30*MAX(MIN($AX48,EOMONTH(BF$15,0))-MAX($AW48,BF$15)+1,),
$DH48="раб.день",
$DR48/30*(IFERROR(
_xlfn.LET(_xlpm.VD,
CHOOSE(
{1;2;3;4;5;6;7;8;9;10;11;12;13;14;15;16;17;18},
45658,45659,45660,45661,45662,45663,45664,45665,45711,45724,45778,45779,45785,45786,45820,45821,45965,46022),
_xlfn.LET(_xlpm.DD,
MAX(MIN($AX48,EOMONTH(BF$15,0))-MAX($AW48,BF$15),),
_xlfn.IFS(
AND(MONTH($AW48)=MONTH(BF$15),MONTH($AX48)&lt;&gt;MONTH(BF$15)),
NETWORKDAYS.INTL($AW48,$AW48+_xlpm.DD,1,_xlpm.VD),
AND(MONTH($AW48)&lt;&gt;MONTH(BF$15),MONTH($AX48)=MONTH(BF$15)),
NETWORKDAYS.INTL(($AX48)-_xlpm.DD,$AX48,1,_xlpm.VD),
AND(MONTH($AW48)&lt;MONTH(BF$15),MONTH($AX48)&gt;MONTH(BF$15)),
NETWORKDAYS.INTL((EOMONTH(BF$15-1,1))-_xlpm.DD,EOMONTH(BF$15-1,1),1,_xlpm.VD),
AND(MONTH($AW48)=MONTH(BF$15),MONTH($AX48)=MONTH(BF$15)),
NETWORKDAYS.INTL($AW48,$AX48,1,_xlpm.VD)))),0)),
$DH48="месяц",
$DR48*BF48,
$DH48="неделя",
$DR48*BF48/7*(ROUNDUP((DAY(EOMONTH(BF$15,0)))/4,0))),
0)</f>
        <v/>
      </c>
      <c r="DZ48" s="125">
        <f t="array" ref="DZ48">
IFERROR(_xlfn.IFS(
$DH48="день_1",
$DR48*$BL48/($AX48-$AW48+1)*BG48*(DAY(EOMONTH(BG$15,0))),
$DH48="день_2",
$DR48/30*MAX(MIN($AX48,EOMONTH(BG$15,0))-MAX($AW48,BG$15)+1,),
$DH48="раб.день",
$DR48/30*(IFERROR(
_xlfn.LET(_xlpm.VD,
CHOOSE(
{1;2;3;4;5;6;7;8;9;10;11;12;13;14;15;16;17;18},
45658,45659,45660,45661,45662,45663,45664,45665,45711,45724,45778,45779,45785,45786,45820,45821,45965,46022),
_xlfn.LET(_xlpm.DD,
MAX(MIN($AX48,EOMONTH(BG$15,0))-MAX($AW48,BG$15),),
_xlfn.IFS(
AND(MONTH($AW48)=MONTH(BG$15),MONTH($AX48)&lt;&gt;MONTH(BG$15)),
NETWORKDAYS.INTL($AW48,$AW48+_xlpm.DD,1,_xlpm.VD),
AND(MONTH($AW48)&lt;&gt;MONTH(BG$15),MONTH($AX48)=MONTH(BG$15)),
NETWORKDAYS.INTL(($AX48)-_xlpm.DD,$AX48,1,_xlpm.VD),
AND(MONTH($AW48)&lt;MONTH(BG$15),MONTH($AX48)&gt;MONTH(BG$15)),
NETWORKDAYS.INTL((EOMONTH(BG$15-1,1))-_xlpm.DD,EOMONTH(BG$15-1,1),1,_xlpm.VD),
AND(MONTH($AW48)=MONTH(BG$15),MONTH($AX48)=MONTH(BG$15)),
NETWORKDAYS.INTL($AW48,$AX48,1,_xlpm.VD)))),0)),
$DH48="месяц",
$DR48*BG48,
$DH48="неделя",
$DR48*BG48/7*(ROUNDUP((DAY(EOMONTH(BG$15,0)))/4,0))),
0)</f>
        <v/>
      </c>
      <c r="EA48" s="125">
        <f t="array" ref="EA48">
IFERROR(_xlfn.IFS(
$DH48="день_1",
$DR48*$BL48/($AX48-$AW48+1)*BH48*(DAY(EOMONTH(BH$15,0))),
$DH48="день_2",
$DR48/30*MAX(MIN($AX48,EOMONTH(BH$15,0))-MAX($AW48,BH$15)+1,),
$DH48="раб.день",
$DR48/30*(IFERROR(
_xlfn.LET(_xlpm.VD,
CHOOSE(
{1;2;3;4;5;6;7;8;9;10;11;12;13;14;15;16;17;18},
45658,45659,45660,45661,45662,45663,45664,45665,45711,45724,45778,45779,45785,45786,45820,45821,45965,46022),
_xlfn.LET(_xlpm.DD,
MAX(MIN($AX48,EOMONTH(BH$15,0))-MAX($AW48,BH$15),),
_xlfn.IFS(
AND(MONTH($AW48)=MONTH(BH$15),MONTH($AX48)&lt;&gt;MONTH(BH$15)),
NETWORKDAYS.INTL($AW48,$AW48+_xlpm.DD,1,_xlpm.VD),
AND(MONTH($AW48)&lt;&gt;MONTH(BH$15),MONTH($AX48)=MONTH(BH$15)),
NETWORKDAYS.INTL(($AX48)-_xlpm.DD,$AX48,1,_xlpm.VD),
AND(MONTH($AW48)&lt;MONTH(BH$15),MONTH($AX48)&gt;MONTH(BH$15)),
NETWORKDAYS.INTL((EOMONTH(BH$15-1,1))-_xlpm.DD,EOMONTH(BH$15-1,1),1,_xlpm.VD),
AND(MONTH($AW48)=MONTH(BH$15),MONTH($AX48)=MONTH(BH$15)),
NETWORKDAYS.INTL($AW48,$AX48,1,_xlpm.VD)))),0)),
$DH48="месяц",
$DR48*BH48,
$DH48="неделя",
$DR48*BH48/7*(ROUNDUP((DAY(EOMONTH(BH$15,0)))/4,0))),
0)</f>
        <v/>
      </c>
      <c r="EB48" s="125">
        <f t="array" ref="EB48">
IFERROR(_xlfn.IFS(
$DH48="день_1",
$DR48*$BL48/($AX48-$AW48+1)*BI48*(DAY(EOMONTH(BI$15,0))),
$DH48="день_2",
$DR48/30*MAX(MIN($AX48,EOMONTH(BI$15,0))-MAX($AW48,BI$15)+1,),
$DH48="раб.день",
$DR48/30*(IFERROR(
_xlfn.LET(_xlpm.VD,
CHOOSE(
{1;2;3;4;5;6;7;8;9;10;11;12;13;14;15;16;17;18},
45658,45659,45660,45661,45662,45663,45664,45665,45711,45724,45778,45779,45785,45786,45820,45821,45965,46022),
_xlfn.LET(_xlpm.DD,
MAX(MIN($AX48,EOMONTH(BI$15,0))-MAX($AW48,BI$15),),
_xlfn.IFS(
AND(MONTH($AW48)=MONTH(BI$15),MONTH($AX48)&lt;&gt;MONTH(BI$15)),
NETWORKDAYS.INTL($AW48,$AW48+_xlpm.DD,1,_xlpm.VD),
AND(MONTH($AW48)&lt;&gt;MONTH(BI$15),MONTH($AX48)=MONTH(BI$15)),
NETWORKDAYS.INTL(($AX48)-_xlpm.DD,$AX48,1,_xlpm.VD),
AND(MONTH($AW48)&lt;MONTH(BI$15),MONTH($AX48)&gt;MONTH(BI$15)),
NETWORKDAYS.INTL((EOMONTH(BI$15-1,1))-_xlpm.DD,EOMONTH(BI$15-1,1),1,_xlpm.VD),
AND(MONTH($AW48)=MONTH(BI$15),MONTH($AX48)=MONTH(BI$15)),
NETWORKDAYS.INTL($AW48,$AX48,1,_xlpm.VD)))),0)),
$DH48="месяц",
$DR48*BI48,
$DH48="неделя",
$DR48*BI48/7*(ROUNDUP((DAY(EOMONTH(BI$15,0)))/4,0))),
0)</f>
        <v/>
      </c>
      <c r="EC48" s="125">
        <f t="array" ref="EC48">
IFERROR(_xlfn.IFS(
$DH48="день_1",
$DR48*$BL48/($AX48-$AW48+1)*BJ48*(DAY(EOMONTH(BJ$15,0))),
$DH48="день_2",
$DR48/30*MAX(MIN($AX48,EOMONTH(BJ$15,0))-MAX($AW48,BJ$15)+1,),
$DH48="раб.день",
$DR48/30*(IFERROR(
_xlfn.LET(_xlpm.VD,
CHOOSE(
{1;2;3;4;5;6;7;8;9;10;11;12;13;14;15;16;17;18},
45658,45659,45660,45661,45662,45663,45664,45665,45711,45724,45778,45779,45785,45786,45820,45821,45965,46022),
_xlfn.LET(_xlpm.DD,
MAX(MIN($AX48,EOMONTH(BJ$15,0))-MAX($AW48,BJ$15),),
_xlfn.IFS(
AND(MONTH($AW48)=MONTH(BJ$15),MONTH($AX48)&lt;&gt;MONTH(BJ$15)),
NETWORKDAYS.INTL($AW48,$AW48+_xlpm.DD,1,_xlpm.VD),
AND(MONTH($AW48)&lt;&gt;MONTH(BJ$15),MONTH($AX48)=MONTH(BJ$15)),
NETWORKDAYS.INTL(($AX48)-_xlpm.DD,$AX48,1,_xlpm.VD),
AND(MONTH($AW48)&lt;MONTH(BJ$15),MONTH($AX48)&gt;MONTH(BJ$15)),
NETWORKDAYS.INTL((EOMONTH(BJ$15-1,1))-_xlpm.DD,EOMONTH(BJ$15-1,1),1,_xlpm.VD),
AND(MONTH($AW48)=MONTH(BJ$15),MONTH($AX48)=MONTH(BJ$15)),
NETWORKDAYS.INTL($AW48,$AX48,1,_xlpm.VD)))),0)),
$DH48="месяц",
$DR48*BJ48,
$DH48="неделя",
$DR48*BJ48/7*(ROUNDUP((DAY(EOMONTH(BJ$15,0)))/4,0))),
0)</f>
        <v/>
      </c>
      <c r="ED48" s="125">
        <f t="array" ref="ED48">
IFERROR(_xlfn.IFS(
$DH48="день_1",
$DR48*$BL48/($AX48-$AW48+1)*BK48*(DAY(EOMONTH(BK$15,0))),
$DH48="день_2",
$DR48/30*MAX(MIN($AX48,EOMONTH(BK$15,0))-MAX($AW48,BK$15)+1,),
$DH48="раб.день",
$DR48/30*(IFERROR(
_xlfn.LET(_xlpm.VD,
CHOOSE(
{1;2;3;4;5;6;7;8;9;10;11;12;13;14;15;16;17;18},
45658,45659,45660,45661,45662,45663,45664,45665,45711,45724,45778,45779,45785,45786,45820,45821,45965,46022),
_xlfn.LET(_xlpm.DD,
MAX(MIN($AX48,EOMONTH(BK$15,0))-MAX($AW48,BK$15),),
_xlfn.IFS(
AND(MONTH($AW48)=MONTH(BK$15),MONTH($AX48)&lt;&gt;MONTH(BK$15)),
NETWORKDAYS.INTL($AW48,$AW48+_xlpm.DD,1,_xlpm.VD),
AND(MONTH($AW48)&lt;&gt;MONTH(BK$15),MONTH($AX48)=MONTH(BK$15)),
NETWORKDAYS.INTL(($AX48)-_xlpm.DD,$AX48,1,_xlpm.VD),
AND(MONTH($AW48)&lt;MONTH(BK$15),MONTH($AX48)&gt;MONTH(BK$15)),
NETWORKDAYS.INTL((EOMONTH(BK$15-1,1))-_xlpm.DD,EOMONTH(BK$15-1,1),1,_xlpm.VD),
AND(MONTH($AW48)=MONTH(BK$15),MONTH($AX48)=MONTH(BK$15)),
NETWORKDAYS.INTL($AW48,$AX48,1,_xlpm.VD)))),0)),
$DH48="месяц",
$DR48*BK48,
$DH48="неделя",
$DR48*BK48/7*(ROUNDUP((DAY(EOMONTH(BK$15,0)))/4,0))),
0)</f>
        <v/>
      </c>
      <c r="EE48" s="125">
        <f>SUM($DS48,$DT48,$DU48,$DV48,$DW48,$DX48,$DY48,$DZ48,$EA48,$EB48,$EC48,$ED48)</f>
        <v/>
      </c>
      <c r="EF48" s="125">
        <f>IFERROR(ROUND($EE48*(1+$EP48),2),0)</f>
        <v/>
      </c>
      <c r="EG48" s="128" t="n">
        <v>1</v>
      </c>
      <c r="EH48" s="126" t="n">
        <v>0</v>
      </c>
      <c r="EI48" s="126">
        <f>ROUND(SUM($EH48:$EH48)*SUM($AB48:$AB48)*$EG48,2)</f>
        <v/>
      </c>
      <c r="EJ48" s="126">
        <f>ROUND($EI48*(1+$EP48),2)</f>
        <v/>
      </c>
      <c r="EK48" s="126" t="n">
        <v>0</v>
      </c>
      <c r="EL48" s="126">
        <f>ROUND(SUM($EK48:$EK48)*SUM($AB48:$AB48)*$EG48,2)</f>
        <v/>
      </c>
      <c r="EM48" s="126">
        <f>ROUND($EL48*(1+$EP48),2)</f>
        <v/>
      </c>
      <c r="EN48" s="126">
        <f>SUM($EE48,$EI48,$EL48)</f>
        <v/>
      </c>
      <c r="EO48" s="126">
        <f>SUM($EF48,$EJ48,$EM48)</f>
        <v/>
      </c>
      <c r="EP48" s="59" t="inlineStr">
        <is>
          <t>20%</t>
        </is>
      </c>
      <c r="EQ48" s="59" t="n"/>
      <c r="ER48" s="60">
        <f t="array" ref="ER48">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MATCH(ES48,
{"AMS";"RussOutdoor";"HD Outdoor";"Ingroup";"IQ";"Ledproduction";"LisChannel";"Logic";"Media-PPL";"NovikovTV | НовиковТВ";"SMA";"SOK";"КрокусТВ | CrocusTV | IndoorTV";"Сити";"ТЯК Москва"},
0)),"")</f>
        <v/>
      </c>
      <c r="ES48" s="60" t="n"/>
      <c r="ET48" s="60">
        <f t="array" ref="ET48">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MATCH(ES48,
{"AMS";"RussOutdoor";"HD Outdoor";"Ingroup";"IQ";"Ledproduction";"LisChannel";"Logic";"Media-PPL";"NovikovTV | НовиковТВ";"SMA";"SOK";"КрокусТВ | CrocusTV | IndoorTV";"Сити";"ТЯК Москва"},
0)),"")</f>
        <v/>
      </c>
      <c r="EU48" s="60" t="n"/>
      <c r="EV48" s="60" t="n"/>
      <c r="EX48" s="110">
        <f t="array" ref="EX48">
($AR48/30
+N("ТРАФИК ПЛОЩАДКИ"))*
(IFERROR(
_xlfn.LET(
_xlpm.GPR,
HLOOKUP($L48,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(MATCH($T48,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IF($Q48="цифровой",_xlpm.GPR/$AG48,_xlpm.GPR/60)),
0)
+N("DWELL TIME"))*
(IF($AB48=0,0,IF($AB48=1,0.3,IF($AB48=2,0.5,IF($AB48&gt;2,1))))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_xlfn.IFS($AC48="да",1.2,$AC48="нет",1)*
_xlfn.IFS($AD48="да",1.2,$AD48="нет",1)*
IF(R48="статический",1,1.2)*
$X48*
INDEX(
{1.2;1;1.2;1.2;1;1.2;1.2;1.2;1.2;1.2;1.2;1;1.2;1.2;1.2;1.2;1;1;1.2;1.2;1.2;1;1;1;1;1.2;1.2;1.2;1.2;1;1;1;1;1.2;1.2;1.2;1.2;1.2;1.2;1.2;1.2;1;1;1.2;1;1;1;1;1.5;1;1;1.5;1.5;1.2},
MATCH($Q48,_xlpm.MI,0)))&gt;{0.02;0.04;0.06;0.1;0.2;0.4;0.6;0.8;1;2;4;6})),
{0;1;2;3;4;5;6;7;8;9;10;11;12},
0)))
+N("КОЭФФИЦИЕНТ КОНТАКТА"))))*
(_xlfn.IFS($X48&lt;0.1,$X48/1000,$X48&gt;25,5.2,AND($X48&gt;=0.1,$X48&lt;=25),(($X48*2+0.1)/10)*($X48/10)))*
IFERROR((_xlfn.LET(
_xlpm.MA,
{0;0.8;0.85;0.9;0.95;1},
_xlpm.MAA,
{0;1;2;3;4;5},
INDEX(_xlpm.MA,MATCH(SUMPRODUCT(--((IF(ROUND(_xlpm.MAA,1)&gt;5,5,ROUND($AB48,1)))&gt;{0;1;2;3;4;5})),_xlpm.MAA,0)))
+N("КОЭФФИЦИЕНТ КОЛ-ВО КОНСТРУКЦИЙ")),1)*
$AB48,0))*
(IF($Q48="цифровой",$AG48/15*$AI48,1)
+N("ДЛЯ ЦИФРЫ"))</f>
        <v/>
      </c>
      <c r="EY48" s="110">
        <f>IFERROR(EX48*AY48,0)</f>
        <v/>
      </c>
      <c r="EZ48" s="131">
        <f>IFERROR(DP48/EY48*1000,0)</f>
        <v/>
      </c>
      <c r="FA48" s="112">
        <f>IFERROR(FC48/FB48,0)</f>
        <v/>
      </c>
      <c r="FB48" s="112">
        <f>IFERROR((FC48/(EY48/FF48*#REF!))*0.825,0)</f>
        <v/>
      </c>
      <c r="FC48" s="112">
        <f>IFERROR(((EX48*30/AR48)*100)/30,0)</f>
        <v/>
      </c>
      <c r="FD48" s="112">
        <f>IFERROR(EY48/G48*100%,0)</f>
        <v/>
      </c>
      <c r="FE48" s="112">
        <f>IFERROR(FD48/FC48*100%,0)</f>
        <v/>
      </c>
      <c r="FF48" s="110">
        <f>IFERROR(AR48/30*AY48,0)</f>
        <v/>
      </c>
    </row>
    <row r="49" ht="13" customHeight="1">
      <c r="A49" s="59" t="n"/>
      <c r="B49" s="60" t="n"/>
      <c r="C49" s="60" t="n"/>
      <c r="D49" s="60">
        <f t="array" ref="D49">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MATCH($E49,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9" s="60">
        <f t="array" ref="E49">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MATCH($F49,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9" s="60" t="inlineStr"/>
      <c r="G49" s="60" t="n"/>
      <c r="H49" s="60">
        <f t="array" ref="H49">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MATCH($I49,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9" s="60" t="n"/>
      <c r="J49" s="60" t="n"/>
      <c r="K49" s="60" t="n"/>
      <c r="L49" s="60" t="n"/>
      <c r="M49" s="60" t="n"/>
      <c r="N49" s="60" t="n"/>
      <c r="O49" s="60" t="n"/>
      <c r="P49" s="60">
        <f t="array" ref="P49">
_xlfn.IFS(
ISNUMBER(MATCH($Q49,{"шелфбаннер","разделитель","монетница","чековая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ISNUMBER(MATCH($Q49,{"LED/LCD","видеокулер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ISNUMBER(MATCH($Q49,{"автомобиль","машина","выставочное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ISNUMBER(MATCH($Q49,{"билборд","лифтовая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ISNUMBER(MATCH($Q49,{"навигация","подвесной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ISNUMBER(MATCH($Q49,{"движущаяся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ISNUMBER(MATCH($Q49,{"каталог","журнал"},)),
"Пресса",
$Q49="","")</f>
        <v/>
      </c>
      <c r="Q49" s="60" t="n"/>
      <c r="R49" s="60">
        <f t="array" ref="R49">
IFERROR(
_xlfn.IFS(
OR(ISNUMBER(MATCH($Q49,{"экспозиция","макет","стенд","автостенд","авто стенд","выставочное пространство","выставочные стенды","модульные выставочные стенды","3Д конструкция","3D конструкция"},)),P49="Экспонирование"),
"нестандартный",
ISNUMBER(MATCH($Q49,{"скроллер","призматрон"},)),
"динамический",
$P49="Видео",
"цифровой",
OR($P49="Пресса",$P49="Щит",$P49="POSm",$P49="Подвес",$P49="Брендирование/оклейка"),
"статический"),"")</f>
        <v/>
      </c>
      <c r="S49" s="59" t="n"/>
      <c r="T49" s="60" t="n"/>
      <c r="U49" s="60" t="n"/>
      <c r="V49" s="60">
        <f>
IF(P49="Видео",
"цифровой постер/ролик",
IF(ISNUMBER(MATCH(Q49,{"короб световой","короб световой | лайтбокс","короб световой | кристалайт","лайтбокс","лайт бокс","кристалайт","LB","lightbox"},)),
"бэклит",
IF(P49="Брендирование/оклейка",
"перфарированная пленка/самоклейка",
IF(P49="Экспонирование",
"под запрос",
IF(P49="Подвес",
"баннер/ткань",
"")))))</f>
        <v/>
      </c>
      <c r="W49" s="59" t="n"/>
      <c r="X49" s="59" t="n"/>
      <c r="Y49" s="59" t="n"/>
      <c r="Z49" s="61" t="n"/>
      <c r="AA49" s="61" t="n"/>
      <c r="AB49" s="61">
        <f>IF(BL49&gt;0,Z49,0)</f>
        <v/>
      </c>
      <c r="AC49" s="59" t="n"/>
      <c r="AD49" s="59" t="n"/>
      <c r="AE49" s="59" t="n"/>
      <c r="AF49" s="59" t="n"/>
      <c r="AG49" s="59" t="n"/>
      <c r="AH49" s="59" t="n"/>
      <c r="AI49" s="59" t="n"/>
      <c r="AJ49" s="59" t="n"/>
      <c r="AK49" s="59" t="n"/>
      <c r="AL49" s="62">
        <f>IFERROR(IF(OR(R49="статический",R49="динамический",R49="нестандартный",R49="",R49=""),"-",IF(AND(AH49="-",AI49="-"),"-",AK49*3600/AH49*AI49)),"-")</f>
        <v/>
      </c>
      <c r="AM49" s="62">
        <f>IFERROR(IF(OR(R49="статический",R49="динамический",R49="",R49="", R49="BTL",R49="нестандартный"),"-",AG49*AI49*AL49/60),"-")</f>
        <v/>
      </c>
      <c r="AN49" s="63">
        <f>IFERROR(IF(AH49="","-",AG49*AI49/AH49),"-")</f>
        <v/>
      </c>
      <c r="AO49" s="59">
        <f>IFERROR(IF(OR($R49="статический",$R49="динамический",$R49="",$R49="",$R49="BTL",$R49="нестандартный"),"-",$AL49*$AY49),"-")</f>
        <v/>
      </c>
      <c r="AP49" s="62">
        <f>IFERROR(IF(OR($R49="статический",$R49="динамический",$R49="",$R49="",$R49="BTL",$R49="нестандартный"),"-",$AM49*AY49),"-")</f>
        <v/>
      </c>
      <c r="AQ49" s="64" t="n"/>
      <c r="AR49" s="61" t="n"/>
      <c r="AS49" s="61" t="n"/>
      <c r="AT49" s="61" t="n"/>
      <c r="AU49" s="65" t="n"/>
      <c r="AV49" s="124">
        <f>IFERROR(DR49/AT49*1000,"n/a")</f>
        <v/>
      </c>
      <c r="AW49" s="67" t="n"/>
      <c r="AX49" s="67" t="n"/>
      <c r="AY49" s="43">
        <f>IFERROR(IF(OR($AW49="",$AX49=""),"",_xlfn.DAYS($AX49+1,$AW49)),"")</f>
        <v/>
      </c>
      <c r="AZ49" s="68">
        <f t="array" ref="AZ49">
_xlfn.LET(_xlpm.COEFF,
IF($AW49+$AX49=0,0,IF(MAX(MIN($AX49,EOMONTH(AZ$15,0))-MAX($AW49,AZ$15)+1,)&gt;0,1,0)),
_xlfn.IFS(
$ES49="LisChannel",
_xlpm.COEFF*
INDEX({1;1;1.2;1.2;1;1;1;1;1.2;1.2;1.2;1.2},
MATCH(MONTH(AZ$15),
{1,2,3,4,5,6,7,8,9,10,11,12})),
CONCATENATE($ES49," ",$L49)="RussOutdoor метро",
_xlpm.COEFF*
INDEX({0.8;0.9;1.1;1.1;1;1;1;1;1.1;1.1;1.1;1.1},
MATCH(MONTH(AZ$15),
{1,2,3,4,5,6,7,8,9,10,11,12})),
$ES49&lt;&gt;"LisChannel",
_xlpm.COEFF,
$ES49&lt;&gt;"RussOutdoor",
_xlpm.COEFF))</f>
        <v/>
      </c>
      <c r="BA49" s="68">
        <f t="array" ref="BA49">
_xlfn.LET(_xlpm.COEFF,
IF($AW49+$AX49=0,0,IF(MAX(MIN($AX49,EOMONTH(BA$15,0))-MAX($AW49,BA$15)+1,)&gt;0,1,0)),
_xlfn.IFS(
$ES49="LisChannel",
_xlpm.COEFF*
INDEX({1;1;1.2;1.2;1;1;1;1;1.2;1.2;1.2;1.2},
MATCH(MONTH(BA$15),
{1,2,3,4,5,6,7,8,9,10,11,12})),
CONCATENATE($ES49," ",$L49)="RussOutdoor метро",
_xlpm.COEFF*
INDEX({0.8;0.9;1.1;1.1;1;1;1;1;1.1;1.1;1.1;1.1},
MATCH(MONTH(BA$15),
{1,2,3,4,5,6,7,8,9,10,11,12})),
$ES49&lt;&gt;"LisChannel",
_xlpm.COEFF,
$ES49&lt;&gt;"RussOutdoor",
_xlpm.COEFF))</f>
        <v/>
      </c>
      <c r="BB49" s="68">
        <f t="array" ref="BB49">
_xlfn.LET(_xlpm.COEFF,
IF($AW49+$AX49=0,0,IF(MAX(MIN($AX49,EOMONTH(BB$15,0))-MAX($AW49,BB$15)+1,)&gt;0,1,0)),
_xlfn.IFS(
$ES49="LisChannel",
_xlpm.COEFF*
INDEX({1;1;1.2;1.2;1;1;1;1;1.2;1.2;1.2;1.2},
MATCH(MONTH(BB$15),
{1,2,3,4,5,6,7,8,9,10,11,12})),
CONCATENATE($ES49," ",$L49)="RussOutdoor метро",
_xlpm.COEFF*
INDEX({0.8;0.9;1.1;1.1;1;1;1;1;1.1;1.1;1.1;1.1},
MATCH(MONTH(BB$15),
{1,2,3,4,5,6,7,8,9,10,11,12})),
$ES49&lt;&gt;"LisChannel",
_xlpm.COEFF,
$ES49&lt;&gt;"RussOutdoor",
_xlpm.COEFF))</f>
        <v/>
      </c>
      <c r="BC49" s="68">
        <f t="array" ref="BC49">
_xlfn.LET(_xlpm.COEFF,
IF($AW49+$AX49=0,0,IF(MAX(MIN($AX49,EOMONTH(BC$15,0))-MAX($AW49,BC$15)+1,)&gt;0,1,0)),
_xlfn.IFS(
$ES49="LisChannel",
_xlpm.COEFF*
INDEX({1;1;1.2;1.2;1;1;1;1;1.2;1.2;1.2;1.2},
MATCH(MONTH(BC$15),
{1,2,3,4,5,6,7,8,9,10,11,12})),
CONCATENATE($ES49," ",$L49)="RussOutdoor метро",
_xlpm.COEFF*
INDEX({0.8;0.9;1.1;1.1;1;1;1;1;1.1;1.1;1.1;1.1},
MATCH(MONTH(BC$15),
{1,2,3,4,5,6,7,8,9,10,11,12})),
$ES49&lt;&gt;"LisChannel",
_xlpm.COEFF,
$ES49&lt;&gt;"RussOutdoor",
_xlpm.COEFF))</f>
        <v/>
      </c>
      <c r="BD49" s="68">
        <f t="array" ref="BD49">
_xlfn.LET(_xlpm.COEFF,
IF($AW49+$AX49=0,0,IF(MAX(MIN($AX49,EOMONTH(BD$15,0))-MAX($AW49,BD$15)+1,)&gt;0,1,0)),
_xlfn.IFS(
$ES49="LisChannel",
_xlpm.COEFF*
INDEX({1;1;1.2;1.2;1;1;1;1;1.2;1.2;1.2;1.2},
MATCH(MONTH(BD$15),
{1,2,3,4,5,6,7,8,9,10,11,12})),
CONCATENATE($ES49," ",$L49)="RussOutdoor метро",
_xlpm.COEFF*
INDEX({0.8;0.9;1.1;1.1;1;1;1;1;1.1;1.1;1.1;1.1},
MATCH(MONTH(BD$15),
{1,2,3,4,5,6,7,8,9,10,11,12})),
$ES49&lt;&gt;"LisChannel",
_xlpm.COEFF,
$ES49&lt;&gt;"RussOutdoor",
_xlpm.COEFF))</f>
        <v/>
      </c>
      <c r="BE49" s="68">
        <f t="array" ref="BE49">
_xlfn.LET(_xlpm.COEFF,
IF($AW49+$AX49=0,0,IF(MAX(MIN($AX49,EOMONTH(BE$15,0))-MAX($AW49,BE$15)+1,)&gt;0,1,0)),
_xlfn.IFS(
$ES49="LisChannel",
_xlpm.COEFF*
INDEX({1;1;1.2;1.2;1;1;1;1;1.2;1.2;1.2;1.2},
MATCH(MONTH(BE$15),
{1,2,3,4,5,6,7,8,9,10,11,12})),
CONCATENATE($ES49," ",$L49)="RussOutdoor метро",
_xlpm.COEFF*
INDEX({0.8;0.9;1.1;1.1;1;1;1;1;1.1;1.1;1.1;1.1},
MATCH(MONTH(BE$15),
{1,2,3,4,5,6,7,8,9,10,11,12})),
$ES49&lt;&gt;"LisChannel",
_xlpm.COEFF,
$ES49&lt;&gt;"RussOutdoor",
_xlpm.COEFF))</f>
        <v/>
      </c>
      <c r="BF49" s="68">
        <f t="array" ref="BF49">
_xlfn.LET(_xlpm.COEFF,
IF($AW49+$AX49=0,0,IF(MAX(MIN($AX49,EOMONTH(BF$15,0))-MAX($AW49,BF$15)+1,)&gt;0,1,0)),
_xlfn.IFS(
$ES49="LisChannel",
_xlpm.COEFF*
INDEX({1;1;1.2;1.2;1;1;1;1;1.2;1.2;1.2;1.2},
MATCH(MONTH(BF$15),
{1,2,3,4,5,6,7,8,9,10,11,12})),
CONCATENATE($ES49," ",$L49)="RussOutdoor метро",
_xlpm.COEFF*
INDEX({0.8;0.9;1.1;1.1;1;1;1;1;1.1;1.1;1.1;1.1},
MATCH(MONTH(BF$15),
{1,2,3,4,5,6,7,8,9,10,11,12})),
$ES49&lt;&gt;"LisChannel",
_xlpm.COEFF,
$ES49&lt;&gt;"RussOutdoor",
_xlpm.COEFF))</f>
        <v/>
      </c>
      <c r="BG49" s="68">
        <f t="array" ref="BG49">
_xlfn.LET(_xlpm.COEFF,
IF($AW49+$AX49=0,0,IF(MAX(MIN($AX49,EOMONTH(BG$15,0))-MAX($AW49,BG$15)+1,)&gt;0,1,0)),
_xlfn.IFS(
$ES49="LisChannel",
_xlpm.COEFF*
INDEX({1;1;1.2;1.2;1;1;1;1;1.2;1.2;1.2;1.2},
MATCH(MONTH(BG$15),
{1,2,3,4,5,6,7,8,9,10,11,12})),
CONCATENATE($ES49," ",$L49)="RussOutdoor метро",
_xlpm.COEFF*
INDEX({0.8;0.9;1.1;1.1;1;1;1;1;1.1;1.1;1.1;1.1},
MATCH(MONTH(BG$15),
{1,2,3,4,5,6,7,8,9,10,11,12})),
$ES49&lt;&gt;"LisChannel",
_xlpm.COEFF,
$ES49&lt;&gt;"RussOutdoor",
_xlpm.COEFF))</f>
        <v/>
      </c>
      <c r="BH49" s="68">
        <f t="array" ref="BH49">
_xlfn.LET(_xlpm.COEFF,
IF($AW49+$AX49=0,0,IF(MAX(MIN($AX49,EOMONTH(BH$15,0))-MAX($AW49,BH$15)+1,)&gt;0,1,0)),
_xlfn.IFS(
$ES49="LisChannel",
_xlpm.COEFF*
INDEX({1;1;1.2;1.2;1;1;1;1;1.2;1.2;1.2;1.2},
MATCH(MONTH(BH$15),
{1,2,3,4,5,6,7,8,9,10,11,12})),
CONCATENATE($ES49," ",$L49)="RussOutdoor метро",
_xlpm.COEFF*
INDEX({0.8;0.9;1.1;1.1;1;1;1;1;1.1;1.1;1.1;1.1},
MATCH(MONTH(BH$15),
{1,2,3,4,5,6,7,8,9,10,11,12})),
$ES49&lt;&gt;"LisChannel",
_xlpm.COEFF,
$ES49&lt;&gt;"RussOutdoor",
_xlpm.COEFF))</f>
        <v/>
      </c>
      <c r="BI49" s="68">
        <f t="array" ref="BI49">
_xlfn.LET(_xlpm.COEFF,
IF($AW49+$AX49=0,0,IF(MAX(MIN($AX49,EOMONTH(BI$15,0))-MAX($AW49,BI$15)+1,)&gt;0,1,0)),
_xlfn.IFS(
$ES49="LisChannel",
_xlpm.COEFF*
INDEX({1;1;1.2;1.2;1;1;1;1;1.2;1.2;1.2;1.2},
MATCH(MONTH(BI$15),
{1,2,3,4,5,6,7,8,9,10,11,12})),
CONCATENATE($ES49," ",$L49)="RussOutdoor метро",
_xlpm.COEFF*
INDEX({0.8;0.9;1.1;1.1;1;1;1;1;1.1;1.1;1.1;1.1},
MATCH(MONTH(BI$15),
{1,2,3,4,5,6,7,8,9,10,11,12})),
$ES49&lt;&gt;"LisChannel",
_xlpm.COEFF,
$ES49&lt;&gt;"RussOutdoor",
_xlpm.COEFF))</f>
        <v/>
      </c>
      <c r="BJ49" s="68">
        <f t="array" ref="BJ49">
_xlfn.LET(_xlpm.COEFF,
IF($AW49+$AX49=0,0,IF(MAX(MIN($AX49,EOMONTH(BJ$15,0))-MAX($AW49,BJ$15)+1,)&gt;0,1,0)),
_xlfn.IFS(
$ES49="LisChannel",
_xlpm.COEFF*
INDEX({1;1;1.2;1.2;1;1;1;1;1.2;1.2;1.2;1.2},
MATCH(MONTH(BJ$15),
{1,2,3,4,5,6,7,8,9,10,11,12})),
CONCATENATE($ES49," ",$L49)="RussOutdoor метро",
_xlpm.COEFF*
INDEX({0.8;0.9;1.1;1.1;1;1;1;1;1.1;1.1;1.1;1.1},
MATCH(MONTH(BJ$15),
{1,2,3,4,5,6,7,8,9,10,11,12})),
$ES49&lt;&gt;"LisChannel",
_xlpm.COEFF,
$ES49&lt;&gt;"RussOutdoor",
_xlpm.COEFF))</f>
        <v/>
      </c>
      <c r="BK49" s="68">
        <f t="array" ref="BK49">
_xlfn.LET(_xlpm.COEFF,
IF($AW49+$AX49=0,0,IF(MAX(MIN($AX49,EOMONTH(BK$15,0))-MAX($AW49,BK$15)+1,)&gt;0,1,0)),
_xlfn.IFS(
$ES49="LisChannel",
_xlpm.COEFF*
INDEX({1;1;1.2;1.2;1;1;1;1;1.2;1.2;1.2;1.2},
MATCH(MONTH(BK$15),
{1,2,3,4,5,6,7,8,9,10,11,12})),
CONCATENATE($ES49," ",$L49)="RussOutdoor метро",
_xlpm.COEFF*
INDEX({0.8;0.9;1.1;1.1;1;1;1;1;1.1;1.1;1.1;1.1},
MATCH(MONTH(BK$15),
{1,2,3,4,5,6,7,8,9,10,11,12})),
$ES49&lt;&gt;"LisChannel",
_xlpm.COEFF,
$ES49&lt;&gt;"RussOutdoor",
_xlpm.COEFF))</f>
        <v/>
      </c>
      <c r="BL49" s="62">
        <f>COUNTIFS($AZ49:$BK49,"&gt;0")</f>
        <v/>
      </c>
      <c r="BM49" s="65" t="n"/>
      <c r="BN49" s="125">
        <f>$DJ49</f>
        <v/>
      </c>
      <c r="BO49" s="63">
        <f>$DQ49</f>
        <v/>
      </c>
      <c r="BP49" s="125">
        <f>
IFERROR(
IF($BL49=0,0,
$BN49*(1-$BO49)),
0)</f>
        <v/>
      </c>
      <c r="BQ49" s="125">
        <f t="array" ref="BQ49">
IFERROR(
_xlfn.IFS(
$DH49="день_1",
$BP49*$BL49/($AX49-$AW49+1)*AZ49*(DAY(EOMONTH(AZ$15,0))),
$DH49="день_2",
$BP49/30*MAX(MIN($AX49,EOMONTH(AZ$15,0))-MAX($AW49,AZ$15)+1,),
$DH49="раб.день",
$BP49/30*(IFERROR(
_xlfn.LET(_xlpm.VD,
CHOOSE(
{1;2;3;4;5;6;7;8;9;10;11;12;13;14;15;16;17;18},
45658,45659,45660,45661,45662,45663,45664,45665,45711,45724,45778,45779,45785,45786,45820,45821,45965,46022),
_xlfn.LET(_xlpm.DD,
MAX(MIN($AX49,EOMONTH(AZ$15,0))-MAX($AW49,AZ$15),),
_xlfn.IFS(
AND(MONTH($AW49)=MONTH(AZ$15),MONTH($AX49)&lt;&gt;MONTH(AZ$15)),
NETWORKDAYS.INTL($AW49,$AW49+_xlpm.DD,1,_xlpm.VD),
AND(MONTH($AW49)&lt;&gt;MONTH(AZ$15),MONTH($AX49)=MONTH(AZ$15)),
NETWORKDAYS.INTL(($AX49)-_xlpm.DD,$AX49,1,_xlpm.VD),
AND(MONTH($AW49)&lt;MONTH(AZ$15),MONTH($AX49)&gt;MONTH(AZ$15)),
NETWORKDAYS.INTL((EOMONTH(AZ$15-1,1))-_xlpm.DD,EOMONTH(AZ$15-1,1),1,_xlpm.VD),
AND(MONTH($AW49)=MONTH(AZ$15),MONTH($AX49)=MONTH(AZ$15)),
NETWORKDAYS.INTL($AW49,$AX49,1,_xlpm.VD)))),0)),
$DH49="месяц",
$BP49*AZ49,
$DH49="неделя",
$BP49*AZ49/7*(ROUNDUP((DAY(EOMONTH(AZ$15,0)))/4,0))),
0)</f>
        <v/>
      </c>
      <c r="BR49" s="125">
        <f t="array" ref="BR49">
IFERROR(
_xlfn.IFS(
$DH49="день_1",
$BP49*$BL49/($AX49-$AW49+1)*BA49*(DAY(EOMONTH(BA$15,0))),
$DH49="день_2",
$BP49/30*MAX(MIN($AX49,EOMONTH(BA$15,0))-MAX($AW49,BA$15)+1,),
$DH49="раб.день",
$BP49/30*(IFERROR(
_xlfn.LET(_xlpm.VD,
CHOOSE(
{1;2;3;4;5;6;7;8;9;10;11;12;13;14;15;16;17;18},
45658,45659,45660,45661,45662,45663,45664,45665,45711,45724,45778,45779,45785,45786,45820,45821,45965,46022),
_xlfn.LET(_xlpm.DD,
MAX(MIN($AX49,EOMONTH(BA$15,0))-MAX($AW49,BA$15),),
_xlfn.IFS(
AND(MONTH($AW49)=MONTH(BA$15),MONTH($AX49)&lt;&gt;MONTH(BA$15)),
NETWORKDAYS.INTL($AW49,$AW49+_xlpm.DD,1,_xlpm.VD),
AND(MONTH($AW49)&lt;&gt;MONTH(BA$15),MONTH($AX49)=MONTH(BA$15)),
NETWORKDAYS.INTL(($AX49)-_xlpm.DD,$AX49,1,_xlpm.VD),
AND(MONTH($AW49)&lt;MONTH(BA$15),MONTH($AX49)&gt;MONTH(BA$15)),
NETWORKDAYS.INTL((EOMONTH(BA$15-1,1))-_xlpm.DD,EOMONTH(BA$15-1,1),1,_xlpm.VD),
AND(MONTH($AW49)=MONTH(BA$15),MONTH($AX49)=MONTH(BA$15)),
NETWORKDAYS.INTL($AW49,$AX49,1,_xlpm.VD)))),0)),
$DH49="месяц",
$BP49*BA49,
$DH49="неделя",
$BP49*BA49/7*(ROUNDUP((DAY(EOMONTH(BA$15,0)))/4,0))),
0)</f>
        <v/>
      </c>
      <c r="BS49" s="125">
        <f t="array" ref="BS49">
IFERROR(
_xlfn.IFS(
$DH49="день_1",
$BP49*$BL49/($AX49-$AW49+1)*BB49*(DAY(EOMONTH(BB$15,0))),
$DH49="день_2",
$BP49/30*MAX(MIN($AX49,EOMONTH(BB$15,0))-MAX($AW49,BB$15)+1,),
$DH49="раб.день",
$BP49/30*(IFERROR(
_xlfn.LET(_xlpm.VD,
CHOOSE(
{1;2;3;4;5;6;7;8;9;10;11;12;13;14;15;16;17;18},
45658,45659,45660,45661,45662,45663,45664,45665,45711,45724,45778,45779,45785,45786,45820,45821,45965,46022),
_xlfn.LET(_xlpm.DD,
MAX(MIN($AX49,EOMONTH(BB$15,0))-MAX($AW49,BB$15),),
_xlfn.IFS(
AND(MONTH($AW49)=MONTH(BB$15),MONTH($AX49)&lt;&gt;MONTH(BB$15)),
NETWORKDAYS.INTL($AW49,$AW49+_xlpm.DD,1,_xlpm.VD),
AND(MONTH($AW49)&lt;&gt;MONTH(BB$15),MONTH($AX49)=MONTH(BB$15)),
NETWORKDAYS.INTL(($AX49)-_xlpm.DD,$AX49,1,_xlpm.VD),
AND(MONTH($AW49)&lt;MONTH(BB$15),MONTH($AX49)&gt;MONTH(BB$15)),
NETWORKDAYS.INTL((EOMONTH(BB$15-1,1))-_xlpm.DD,EOMONTH(BB$15-1,1),1,_xlpm.VD),
AND(MONTH($AW49)=MONTH(BB$15),MONTH($AX49)=MONTH(BB$15)),
NETWORKDAYS.INTL($AW49,$AX49,1,_xlpm.VD)))),0)),
$DH49="месяц",
$BP49*BB49,
$DH49="неделя",
$BP49*BB49/7*(ROUNDUP((DAY(EOMONTH(BB$15,0)))/4,0))),
0)</f>
        <v/>
      </c>
      <c r="BT49" s="125">
        <f t="array" ref="BT49">
IFERROR(
_xlfn.IFS(
$DH49="день_1",
$BP49*$BL49/($AX49-$AW49+1)*BC49*(DAY(EOMONTH(BC$15,0))),
$DH49="день_2",
$BP49/30*MAX(MIN($AX49,EOMONTH(BC$15,0))-MAX($AW49,BC$15)+1,),
$DH49="раб.день",
$BP49/30*(IFERROR(
_xlfn.LET(_xlpm.VD,
CHOOSE(
{1;2;3;4;5;6;7;8;9;10;11;12;13;14;15;16;17;18},
45658,45659,45660,45661,45662,45663,45664,45665,45711,45724,45778,45779,45785,45786,45820,45821,45965,46022),
_xlfn.LET(_xlpm.DD,
MAX(MIN($AX49,EOMONTH(BC$15,0))-MAX($AW49,BC$15),),
_xlfn.IFS(
AND(MONTH($AW49)=MONTH(BC$15),MONTH($AX49)&lt;&gt;MONTH(BC$15)),
NETWORKDAYS.INTL($AW49,$AW49+_xlpm.DD,1,_xlpm.VD),
AND(MONTH($AW49)&lt;&gt;MONTH(BC$15),MONTH($AX49)=MONTH(BC$15)),
NETWORKDAYS.INTL(($AX49)-_xlpm.DD,$AX49,1,_xlpm.VD),
AND(MONTH($AW49)&lt;MONTH(BC$15),MONTH($AX49)&gt;MONTH(BC$15)),
NETWORKDAYS.INTL((EOMONTH(BC$15-1,1))-_xlpm.DD,EOMONTH(BC$15-1,1),1,_xlpm.VD),
AND(MONTH($AW49)=MONTH(BC$15),MONTH($AX49)=MONTH(BC$15)),
NETWORKDAYS.INTL($AW49,$AX49,1,_xlpm.VD)))),0)),
$DH49="месяц",
$BP49*BC49,
$DH49="неделя",
$BP49*BC49/7*(ROUNDUP((DAY(EOMONTH(BC$15,0)))/4,0))),
0)</f>
        <v/>
      </c>
      <c r="BU49" s="125">
        <f t="array" ref="BU49">
IFERROR(
_xlfn.IFS(
$DH49="день_1",
$BP49*$BL49/($AX49-$AW49+1)*BD49*(DAY(EOMONTH(BD$15,0))),
$DH49="день_2",
$BP49/30*MAX(MIN($AX49,EOMONTH(BD$15,0))-MAX($AW49,BD$15)+1,),
$DH49="раб.день",
$BP49/30*(IFERROR(
_xlfn.LET(_xlpm.VD,
CHOOSE(
{1;2;3;4;5;6;7;8;9;10;11;12;13;14;15;16;17;18},
45658,45659,45660,45661,45662,45663,45664,45665,45711,45724,45778,45779,45785,45786,45820,45821,45965,46022),
_xlfn.LET(_xlpm.DD,
MAX(MIN($AX49,EOMONTH(BD$15,0))-MAX($AW49,BD$15),),
_xlfn.IFS(
AND(MONTH($AW49)=MONTH(BD$15),MONTH($AX49)&lt;&gt;MONTH(BD$15)),
NETWORKDAYS.INTL($AW49,$AW49+_xlpm.DD,1,_xlpm.VD),
AND(MONTH($AW49)&lt;&gt;MONTH(BD$15),MONTH($AX49)=MONTH(BD$15)),
NETWORKDAYS.INTL(($AX49)-_xlpm.DD,$AX49,1,_xlpm.VD),
AND(MONTH($AW49)&lt;MONTH(BD$15),MONTH($AX49)&gt;MONTH(BD$15)),
NETWORKDAYS.INTL((EOMONTH(BD$15-1,1))-_xlpm.DD,EOMONTH(BD$15-1,1),1,_xlpm.VD),
AND(MONTH($AW49)=MONTH(BD$15),MONTH($AX49)=MONTH(BD$15)),
NETWORKDAYS.INTL($AW49,$AX49,1,_xlpm.VD)))),0)),
$DH49="месяц",
$BP49*BD49,
$DH49="неделя",
$BP49*BD49/7*(ROUNDUP((DAY(EOMONTH(BD$15,0)))/4,0))),
0)</f>
        <v/>
      </c>
      <c r="BV49" s="125">
        <f t="array" ref="BV49">
IFERROR(
_xlfn.IFS(
$DH49="день_1",
$BP49*$BL49/($AX49-$AW49+1)*BE49*(DAY(EOMONTH(BE$15,0))),
$DH49="день_2",
$BP49/30*MAX(MIN($AX49,EOMONTH(BE$15,0))-MAX($AW49,BE$15)+1,),
$DH49="раб.день",
$BP49/30*(IFERROR(
_xlfn.LET(_xlpm.VD,
CHOOSE(
{1;2;3;4;5;6;7;8;9;10;11;12;13;14;15;16;17;18},
45658,45659,45660,45661,45662,45663,45664,45665,45711,45724,45778,45779,45785,45786,45820,45821,45965,46022),
_xlfn.LET(_xlpm.DD,
MAX(MIN($AX49,EOMONTH(BE$15,0))-MAX($AW49,BE$15),),
_xlfn.IFS(
AND(MONTH($AW49)=MONTH(BE$15),MONTH($AX49)&lt;&gt;MONTH(BE$15)),
NETWORKDAYS.INTL($AW49,$AW49+_xlpm.DD,1,_xlpm.VD),
AND(MONTH($AW49)&lt;&gt;MONTH(BE$15),MONTH($AX49)=MONTH(BE$15)),
NETWORKDAYS.INTL(($AX49)-_xlpm.DD,$AX49,1,_xlpm.VD),
AND(MONTH($AW49)&lt;MONTH(BE$15),MONTH($AX49)&gt;MONTH(BE$15)),
NETWORKDAYS.INTL((EOMONTH(BE$15-1,1))-_xlpm.DD,EOMONTH(BE$15-1,1),1,_xlpm.VD),
AND(MONTH($AW49)=MONTH(BE$15),MONTH($AX49)=MONTH(BE$15)),
NETWORKDAYS.INTL($AW49,$AX49,1,_xlpm.VD)))),0)),
$DH49="месяц",
$BP49*BE49,
$DH49="неделя",
$BP49*BE49/7*(ROUNDUP((DAY(EOMONTH(BE$15,0)))/4,0))),
0)</f>
        <v/>
      </c>
      <c r="BW49" s="125">
        <f t="array" ref="BW49">
IFERROR(
_xlfn.IFS(
$DH49="день_1",
$BP49*$BL49/($AX49-$AW49+1)*BF49*(DAY(EOMONTH(BF$15,0))),
$DH49="день_2",
$BP49/30*MAX(MIN($AX49,EOMONTH(BF$15,0))-MAX($AW49,BF$15)+1,),
$DH49="раб.день",
$BP49/30*(IFERROR(
_xlfn.LET(_xlpm.VD,
CHOOSE(
{1;2;3;4;5;6;7;8;9;10;11;12;13;14;15;16;17;18},
45658,45659,45660,45661,45662,45663,45664,45665,45711,45724,45778,45779,45785,45786,45820,45821,45965,46022),
_xlfn.LET(_xlpm.DD,
MAX(MIN($AX49,EOMONTH(BF$15,0))-MAX($AW49,BF$15),),
_xlfn.IFS(
AND(MONTH($AW49)=MONTH(BF$15),MONTH($AX49)&lt;&gt;MONTH(BF$15)),
NETWORKDAYS.INTL($AW49,$AW49+_xlpm.DD,1,_xlpm.VD),
AND(MONTH($AW49)&lt;&gt;MONTH(BF$15),MONTH($AX49)=MONTH(BF$15)),
NETWORKDAYS.INTL(($AX49)-_xlpm.DD,$AX49,1,_xlpm.VD),
AND(MONTH($AW49)&lt;MONTH(BF$15),MONTH($AX49)&gt;MONTH(BF$15)),
NETWORKDAYS.INTL((EOMONTH(BF$15-1,1))-_xlpm.DD,EOMONTH(BF$15-1,1),1,_xlpm.VD),
AND(MONTH($AW49)=MONTH(BF$15),MONTH($AX49)=MONTH(BF$15)),
NETWORKDAYS.INTL($AW49,$AX49,1,_xlpm.VD)))),0)),
$DH49="месяц",
$BP49*BF49,
$DH49="неделя",
$BP49*BF49/7*(ROUNDUP((DAY(EOMONTH(BF$15,0)))/4,0))),
0)</f>
        <v/>
      </c>
      <c r="BX49" s="125">
        <f t="array" ref="BX49">
IFERROR(
_xlfn.IFS(
$DH49="день_1",
$BP49*$BL49/($AX49-$AW49+1)*BG49*(DAY(EOMONTH(BG$15,0))),
$DH49="день_2",
$BP49/30*MAX(MIN($AX49,EOMONTH(BG$15,0))-MAX($AW49,BG$15)+1,),
$DH49="раб.день",
$BP49/30*(IFERROR(
_xlfn.LET(_xlpm.VD,
CHOOSE(
{1;2;3;4;5;6;7;8;9;10;11;12;13;14;15;16;17;18},
45658,45659,45660,45661,45662,45663,45664,45665,45711,45724,45778,45779,45785,45786,45820,45821,45965,46022),
_xlfn.LET(_xlpm.DD,
MAX(MIN($AX49,EOMONTH(BG$15,0))-MAX($AW49,BG$15),),
_xlfn.IFS(
AND(MONTH($AW49)=MONTH(BG$15),MONTH($AX49)&lt;&gt;MONTH(BG$15)),
NETWORKDAYS.INTL($AW49,$AW49+_xlpm.DD,1,_xlpm.VD),
AND(MONTH($AW49)&lt;&gt;MONTH(BG$15),MONTH($AX49)=MONTH(BG$15)),
NETWORKDAYS.INTL(($AX49)-_xlpm.DD,$AX49,1,_xlpm.VD),
AND(MONTH($AW49)&lt;MONTH(BG$15),MONTH($AX49)&gt;MONTH(BG$15)),
NETWORKDAYS.INTL((EOMONTH(BG$15-1,1))-_xlpm.DD,EOMONTH(BG$15-1,1),1,_xlpm.VD),
AND(MONTH($AW49)=MONTH(BG$15),MONTH($AX49)=MONTH(BG$15)),
NETWORKDAYS.INTL($AW49,$AX49,1,_xlpm.VD)))),0)),
$DH49="месяц",
$BP49*BG49,
$DH49="неделя",
$BP49*BG49/7*(ROUNDUP((DAY(EOMONTH(BG$15,0)))/4,0))),
0)</f>
        <v/>
      </c>
      <c r="BY49" s="125">
        <f t="array" ref="BY49">
IFERROR(
_xlfn.IFS(
$DH49="день_1",
$BP49*$BL49/($AX49-$AW49+1)*BH49*(DAY(EOMONTH(BH$15,0))),
$DH49="день_2",
$BP49/30*MAX(MIN($AX49,EOMONTH(BH$15,0))-MAX($AW49,BH$15)+1,),
$DH49="раб.день",
$BP49/30*(IFERROR(
_xlfn.LET(_xlpm.VD,
CHOOSE(
{1;2;3;4;5;6;7;8;9;10;11;12;13;14;15;16;17;18},
45658,45659,45660,45661,45662,45663,45664,45665,45711,45724,45778,45779,45785,45786,45820,45821,45965,46022),
_xlfn.LET(_xlpm.DD,
MAX(MIN($AX49,EOMONTH(BH$15,0))-MAX($AW49,BH$15),),
_xlfn.IFS(
AND(MONTH($AW49)=MONTH(BH$15),MONTH($AX49)&lt;&gt;MONTH(BH$15)),
NETWORKDAYS.INTL($AW49,$AW49+_xlpm.DD,1,_xlpm.VD),
AND(MONTH($AW49)&lt;&gt;MONTH(BH$15),MONTH($AX49)=MONTH(BH$15)),
NETWORKDAYS.INTL(($AX49)-_xlpm.DD,$AX49,1,_xlpm.VD),
AND(MONTH($AW49)&lt;MONTH(BH$15),MONTH($AX49)&gt;MONTH(BH$15)),
NETWORKDAYS.INTL((EOMONTH(BH$15-1,1))-_xlpm.DD,EOMONTH(BH$15-1,1),1,_xlpm.VD),
AND(MONTH($AW49)=MONTH(BH$15),MONTH($AX49)=MONTH(BH$15)),
NETWORKDAYS.INTL($AW49,$AX49,1,_xlpm.VD)))),0)),
$DH49="месяц",
$BP49*BH49,
$DH49="неделя",
$BP49*BH49/7*(ROUNDUP((DAY(EOMONTH(BH$15,0)))/4,0))),
0)</f>
        <v/>
      </c>
      <c r="BZ49" s="125">
        <f t="array" ref="BZ49">
IFERROR(
_xlfn.IFS(
$DH49="день_1",
$BP49*$BL49/($AX49-$AW49+1)*BI49*(DAY(EOMONTH(BI$15,0))),
$DH49="день_2",
$BP49/30*MAX(MIN($AX49,EOMONTH(BI$15,0))-MAX($AW49,BI$15)+1,),
$DH49="раб.день",
$BP49/30*(IFERROR(
_xlfn.LET(_xlpm.VD,
CHOOSE(
{1;2;3;4;5;6;7;8;9;10;11;12;13;14;15;16;17;18},
45658,45659,45660,45661,45662,45663,45664,45665,45711,45724,45778,45779,45785,45786,45820,45821,45965,46022),
_xlfn.LET(_xlpm.DD,
MAX(MIN($AX49,EOMONTH(BI$15,0))-MAX($AW49,BI$15),),
_xlfn.IFS(
AND(MONTH($AW49)=MONTH(BI$15),MONTH($AX49)&lt;&gt;MONTH(BI$15)),
NETWORKDAYS.INTL($AW49,$AW49+_xlpm.DD,1,_xlpm.VD),
AND(MONTH($AW49)&lt;&gt;MONTH(BI$15),MONTH($AX49)=MONTH(BI$15)),
NETWORKDAYS.INTL(($AX49)-_xlpm.DD,$AX49,1,_xlpm.VD),
AND(MONTH($AW49)&lt;MONTH(BI$15),MONTH($AX49)&gt;MONTH(BI$15)),
NETWORKDAYS.INTL((EOMONTH(BI$15-1,1))-_xlpm.DD,EOMONTH(BI$15-1,1),1,_xlpm.VD),
AND(MONTH($AW49)=MONTH(BI$15),MONTH($AX49)=MONTH(BI$15)),
NETWORKDAYS.INTL($AW49,$AX49,1,_xlpm.VD)))),0)),
$DH49="месяц",
$BP49*BI49,
$DH49="неделя",
$BP49*BI49/7*(ROUNDUP((DAY(EOMONTH(BI$15,0)))/4,0))),
0)</f>
        <v/>
      </c>
      <c r="CA49" s="125">
        <f t="array" ref="CA49">
IFERROR(
_xlfn.IFS(
$DH49="день_1",
$BP49*$BL49/($AX49-$AW49+1)*BJ49*(DAY(EOMONTH(BJ$15,0))),
$DH49="день_2",
$BP49/30*MAX(MIN($AX49,EOMONTH(BJ$15,0))-MAX($AW49,BJ$15)+1,),
$DH49="раб.день",
$BP49/30*(IFERROR(
_xlfn.LET(_xlpm.VD,
CHOOSE(
{1;2;3;4;5;6;7;8;9;10;11;12;13;14;15;16;17;18},
45658,45659,45660,45661,45662,45663,45664,45665,45711,45724,45778,45779,45785,45786,45820,45821,45965,46022),
_xlfn.LET(_xlpm.DD,
MAX(MIN($AX49,EOMONTH(BJ$15,0))-MAX($AW49,BJ$15),),
_xlfn.IFS(
AND(MONTH($AW49)=MONTH(BJ$15),MONTH($AX49)&lt;&gt;MONTH(BJ$15)),
NETWORKDAYS.INTL($AW49,$AW49+_xlpm.DD,1,_xlpm.VD),
AND(MONTH($AW49)&lt;&gt;MONTH(BJ$15),MONTH($AX49)=MONTH(BJ$15)),
NETWORKDAYS.INTL(($AX49)-_xlpm.DD,$AX49,1,_xlpm.VD),
AND(MONTH($AW49)&lt;MONTH(BJ$15),MONTH($AX49)&gt;MONTH(BJ$15)),
NETWORKDAYS.INTL((EOMONTH(BJ$15-1,1))-_xlpm.DD,EOMONTH(BJ$15-1,1),1,_xlpm.VD),
AND(MONTH($AW49)=MONTH(BJ$15),MONTH($AX49)=MONTH(BJ$15)),
NETWORKDAYS.INTL($AW49,$AX49,1,_xlpm.VD)))),0)),
$DH49="месяц",
$BP49*BJ49,
$DH49="неделя",
$BP49*BJ49/7*(ROUNDUP((DAY(EOMONTH(BJ$15,0)))/4,0))),
0)</f>
        <v/>
      </c>
      <c r="CB49" s="125">
        <f t="array" ref="CB49">
IFERROR(
_xlfn.IFS(
$DH49="день_1",
$BP49*$BL49/($AX49-$AW49+1)*BK49*(DAY(EOMONTH(BK$15,0))),
$DH49="день_2",
$BP49/30*MAX(MIN($AX49,EOMONTH(BK$15,0))-MAX($AW49,BK$15)+1,),
$DH49="раб.день",
$BP49/30*(IFERROR(
_xlfn.LET(_xlpm.VD,
CHOOSE(
{1;2;3;4;5;6;7;8;9;10;11;12;13;14;15;16;17;18},
45658,45659,45660,45661,45662,45663,45664,45665,45711,45724,45778,45779,45785,45786,45820,45821,45965,46022),
_xlfn.LET(_xlpm.DD,
MAX(MIN($AX49,EOMONTH(BK$15,0))-MAX($AW49,BK$15),),
_xlfn.IFS(
AND(MONTH($AW49)=MONTH(BK$15),MONTH($AX49)&lt;&gt;MONTH(BK$15)),
NETWORKDAYS.INTL($AW49,$AW49+_xlpm.DD,1,_xlpm.VD),
AND(MONTH($AW49)&lt;&gt;MONTH(BK$15),MONTH($AX49)=MONTH(BK$15)),
NETWORKDAYS.INTL(($AX49)-_xlpm.DD,$AX49,1,_xlpm.VD),
AND(MONTH($AW49)&lt;MONTH(BK$15),MONTH($AX49)&gt;MONTH(BK$15)),
NETWORKDAYS.INTL((EOMONTH(BK$15-1,1))-_xlpm.DD,EOMONTH(BK$15-1,1),1,_xlpm.VD),
AND(MONTH($AW49)=MONTH(BK$15),MONTH($AX49)=MONTH(BK$15)),
NETWORKDAYS.INTL($AW49,$AX49,1,_xlpm.VD)))),0)),
$DH49="месяц",
$BP49*BK49,
$DH49="неделя",
$BP49*BK49/7*(ROUNDUP((DAY(EOMONTH(BK$15,0)))/4,0))),
0)</f>
        <v/>
      </c>
      <c r="CC49" s="125">
        <f>SUM($BQ49:$CB49)</f>
        <v/>
      </c>
      <c r="CD49" s="126">
        <f>SUM($EH49:$EH49)</f>
        <v/>
      </c>
      <c r="CE49" s="126">
        <f>$CD49*$AB49</f>
        <v/>
      </c>
      <c r="CF49" s="126">
        <f>SUM($EK49:$EK49)</f>
        <v/>
      </c>
      <c r="CG49" s="126">
        <f>$CF49*$AB49</f>
        <v/>
      </c>
      <c r="CH49" s="126">
        <f>SUM($CC49,$CE49,$CG49)</f>
        <v/>
      </c>
      <c r="CI49" s="126">
        <f>$CH49*(1+$CM49)</f>
        <v/>
      </c>
      <c r="CJ49" s="127" t="n">
        <v>0</v>
      </c>
      <c r="CK49" s="126">
        <f>SUM($CH49:$CH49)*(1+$CJ49)</f>
        <v/>
      </c>
      <c r="CL49" s="126">
        <f>SUM($CH49:$CH49)*(1+$CM49)</f>
        <v/>
      </c>
      <c r="CM49" s="59" t="inlineStr">
        <is>
          <t>20%</t>
        </is>
      </c>
      <c r="CN49" s="59" t="n"/>
      <c r="CO49" s="72" t="n"/>
      <c r="CP49" s="59" t="n"/>
      <c r="CQ49" s="73" t="n"/>
      <c r="CR49" s="73" t="n"/>
      <c r="CS49" s="73" t="n"/>
      <c r="CT49" s="72" t="n"/>
      <c r="CU49" s="79" t="inlineStr">
        <is>
          <t> </t>
        </is>
      </c>
      <c r="CV49" s="60" t="n"/>
      <c r="CW49" s="60" t="n"/>
      <c r="CX49" s="60" t="n"/>
      <c r="CY49" s="127">
        <f>IFERROR(($CC49-$EE49)/($EE49/(1-$DQ49)),0)</f>
        <v/>
      </c>
      <c r="CZ49" s="127">
        <f>IFERROR(1-$EI49/($CE49),0)</f>
        <v/>
      </c>
      <c r="DA49" s="127">
        <f>IFERROR(1-$EL49/($CG49),0)</f>
        <v/>
      </c>
      <c r="DB49" s="126">
        <f>ROUND(IFERROR(($CI49/(1+$CM49)-$EN49),0),2)</f>
        <v/>
      </c>
      <c r="DC49" s="128" t="n"/>
      <c r="DD49" s="125" t="n"/>
      <c r="DE49" s="75" t="n">
        <v>0</v>
      </c>
      <c r="DF49" s="128" t="n"/>
      <c r="DG49" s="125">
        <f>IF($DC49=0,0,$DD49*($DC49*100%-$DE49*$DF49))*SUM($AB49:$AB49)</f>
        <v/>
      </c>
      <c r="DH49" s="129" t="inlineStr">
        <is>
          <t>месяц</t>
        </is>
      </c>
      <c r="DI49" s="130">
        <f t="array" ref="DI49">IFERROR(
IF($ES49="LisChannel",
(ROUND(((INDEX({174.625;153.888888888889;130.972222222222},MATCH($AI49,{2;3;4}),0))*$AG49*$AI49),2)),0),0)</f>
        <v/>
      </c>
      <c r="DJ49" s="130">
        <f>
_xlfn.LET(_xlpm.X,
IFERROR(
IF($ES49="НовиковТВ",
(_xlfn.LET(_xlpm.NTV,
_xlfn.LET(_xlpm.MIN,350000,
IF(SUMIFS($DI:$DI,$ES:$ES,"НовиковТВ")&lt;=_xlpm.MIN,
(SUMIFS($DI:$DI,$ES:$ES,"НовиковТВ")/(COUNTIFS($ES:$ES,"НовиковТВ")))*_xlpm.MIN/SUMIFS($DI:$DI,$ES:$ES,"НовиковТВ"),
DI49)),
_xlpm.NTV+$DG49/(1-(1-(_xlpm.NTV)*(1-$DL49)*(1-$DM49)*(1-$DN49)*(1-$DO49)*(1-$DP49)/_xlpm.NTV))))/(1+$EP49),
$DI49+$DG49/(1-(1-($DI49)*(1-$DL49)*(1-$DM49)*(1-$DN49)*(1-$DO49)*(1-$DP49)/$DI49))),
0),
_xlpm.X*(1+$CM49)*(1+$CW49)-_xlpm.X*(1+$CM49)+_xlpm.X)</f>
        <v/>
      </c>
      <c r="DK49" s="125" t="inlineStr">
        <is>
          <t>послед.</t>
        </is>
      </c>
      <c r="DL49" s="63" t="n">
        <v>0</v>
      </c>
      <c r="DM49" s="63" t="n">
        <v>0</v>
      </c>
      <c r="DN49" s="63" t="n">
        <v>0</v>
      </c>
      <c r="DO49" s="63" t="n">
        <v>0</v>
      </c>
      <c r="DP49" s="63" t="n">
        <v>0</v>
      </c>
      <c r="DQ49" s="63">
        <f t="array" ref="DQ49">IFERROR(_xlfn.IFS(
$DK49="послед.",1-(1-$DL49)*(1-$DM49)*(1-$DN49)*(1-$DO49)*(1-$DP49),
$DK49="сумм.",$DL49+$DM49+$DN49+$DO49+$DP49),
0)</f>
        <v/>
      </c>
      <c r="DR49" s="125">
        <f t="array" ref="DR49">
IFERROR(
_xlfn.IFS(
$BL49=0,
0,
$BL49&gt;0,
_xlfn.IFS($DK49="послед.",
$DJ49*(1-$DL49)*(1-$DM49)*(1-$DN49)*(1-$DO49)*(1-$DP49),
$DK49="сумм.",
$DJ49*(1-($DL49+$DM49+$DN49+$DO49+$DP49)))),0)</f>
        <v/>
      </c>
      <c r="DS49" s="125">
        <f t="array" ref="DS49">
IFERROR(_xlfn.IFS(
$DH49="день_1",
$DR49*$BL49/($AX49-$AW49+1)*AZ49*(DAY(EOMONTH(AZ$15,0))),
$DH49="день_2",
$DR49/30*MAX(MIN($AX49,EOMONTH(AZ$15,0))-MAX($AW49,AZ$15)+1,),
$DH49="раб.день",
$DR49/30*(IFERROR(
_xlfn.LET(_xlpm.VD,
CHOOSE(
{1;2;3;4;5;6;7;8;9;10;11;12;13;14;15;16;17;18},
45658,45659,45660,45661,45662,45663,45664,45665,45711,45724,45778,45779,45785,45786,45820,45821,45965,46022),
_xlfn.LET(_xlpm.DD,
MAX(MIN($AX49,EOMONTH(AZ$15,0))-MAX($AW49,AZ$15),),
_xlfn.IFS(
AND(MONTH($AW49)=MONTH(AZ$15),MONTH($AX49)&lt;&gt;MONTH(AZ$15)),
NETWORKDAYS.INTL($AW49,$AW49+_xlpm.DD,1,_xlpm.VD),
AND(MONTH($AW49)&lt;&gt;MONTH(AZ$15),MONTH($AX49)=MONTH(AZ$15)),
NETWORKDAYS.INTL(($AX49)-_xlpm.DD,$AX49,1,_xlpm.VD),
AND(MONTH($AW49)&lt;MONTH(AZ$15),MONTH($AX49)&gt;MONTH(AZ$15)),
NETWORKDAYS.INTL((EOMONTH(AZ$15-1,1))-_xlpm.DD,EOMONTH(AZ$15-1,1),1,_xlpm.VD),
AND(MONTH($AW49)=MONTH(AZ$15),MONTH($AX49)=MONTH(AZ$15)),
NETWORKDAYS.INTL($AW49,$AX49,1,_xlpm.VD)))),0)),
$DH49="месяц",
$DR49*AZ49,
$DH49="неделя",
$DR49*AZ49/7*(ROUNDUP((DAY(EOMONTH(AZ$15,0)))/4,0))),
0)</f>
        <v/>
      </c>
      <c r="DT49" s="125">
        <f t="array" ref="DT49">
IFERROR(_xlfn.IFS(
$DH49="день_1",
$DR49*$BL49/($AX49-$AW49+1)*BA49*(DAY(EOMONTH(BA$15,0))),
$DH49="день_2",
$DR49/30*MAX(MIN($AX49,EOMONTH(BA$15,0))-MAX($AW49,BA$15)+1,),
$DH49="раб.день",
$DR49/30*(IFERROR(
_xlfn.LET(_xlpm.VD,
CHOOSE(
{1;2;3;4;5;6;7;8;9;10;11;12;13;14;15;16;17;18},
45658,45659,45660,45661,45662,45663,45664,45665,45711,45724,45778,45779,45785,45786,45820,45821,45965,46022),
_xlfn.LET(_xlpm.DD,
MAX(MIN($AX49,EOMONTH(BA$15,0))-MAX($AW49,BA$15),),
_xlfn.IFS(
AND(MONTH($AW49)=MONTH(BA$15),MONTH($AX49)&lt;&gt;MONTH(BA$15)),
NETWORKDAYS.INTL($AW49,$AW49+_xlpm.DD,1,_xlpm.VD),
AND(MONTH($AW49)&lt;&gt;MONTH(BA$15),MONTH($AX49)=MONTH(BA$15)),
NETWORKDAYS.INTL(($AX49)-_xlpm.DD,$AX49,1,_xlpm.VD),
AND(MONTH($AW49)&lt;MONTH(BA$15),MONTH($AX49)&gt;MONTH(BA$15)),
NETWORKDAYS.INTL((EOMONTH(BA$15-1,1))-_xlpm.DD,EOMONTH(BA$15-1,1),1,_xlpm.VD),
AND(MONTH($AW49)=MONTH(BA$15),MONTH($AX49)=MONTH(BA$15)),
NETWORKDAYS.INTL($AW49,$AX49,1,_xlpm.VD)))),0)),
$DH49="месяц",
$DR49*BA49,
$DH49="неделя",
$DR49*BA49/7*(ROUNDUP((DAY(EOMONTH(BA$15,0)))/4,0))),
0)</f>
        <v/>
      </c>
      <c r="DU49" s="125">
        <f t="array" ref="DU49">
IFERROR(_xlfn.IFS(
$DH49="день_1",
$DR49*$BL49/($AX49-$AW49+1)*BB49*(DAY(EOMONTH(BB$15,0))),
$DH49="день_2",
$DR49/30*MAX(MIN($AX49,EOMONTH(BB$15,0))-MAX($AW49,BB$15)+1,),
$DH49="раб.день",
$DR49/30*(IFERROR(
_xlfn.LET(_xlpm.VD,
CHOOSE(
{1;2;3;4;5;6;7;8;9;10;11;12;13;14;15;16;17;18},
45658,45659,45660,45661,45662,45663,45664,45665,45711,45724,45778,45779,45785,45786,45820,45821,45965,46022),
_xlfn.LET(_xlpm.DD,
MAX(MIN($AX49,EOMONTH(BB$15,0))-MAX($AW49,BB$15),),
_xlfn.IFS(
AND(MONTH($AW49)=MONTH(BB$15),MONTH($AX49)&lt;&gt;MONTH(BB$15)),
NETWORKDAYS.INTL($AW49,$AW49+_xlpm.DD,1,_xlpm.VD),
AND(MONTH($AW49)&lt;&gt;MONTH(BB$15),MONTH($AX49)=MONTH(BB$15)),
NETWORKDAYS.INTL(($AX49)-_xlpm.DD,$AX49,1,_xlpm.VD),
AND(MONTH($AW49)&lt;MONTH(BB$15),MONTH($AX49)&gt;MONTH(BB$15)),
NETWORKDAYS.INTL((EOMONTH(BB$15-1,1))-_xlpm.DD,EOMONTH(BB$15-1,1),1,_xlpm.VD),
AND(MONTH($AW49)=MONTH(BB$15),MONTH($AX49)=MONTH(BB$15)),
NETWORKDAYS.INTL($AW49,$AX49,1,_xlpm.VD)))),0)),
$DH49="месяц",
$DR49*BB49,
$DH49="неделя",
$DR49*BB49/7*(ROUNDUP((DAY(EOMONTH(BB$15,0)))/4,0))),
0)</f>
        <v/>
      </c>
      <c r="DV49" s="125">
        <f t="array" ref="DV49">
IFERROR(_xlfn.IFS(
$DH49="день_1",
$DR49*$BL49/($AX49-$AW49+1)*BC49*(DAY(EOMONTH(BC$15,0))),
$DH49="день_2",
$DR49/30*MAX(MIN($AX49,EOMONTH(BC$15,0))-MAX($AW49,BC$15)+1,),
$DH49="раб.день",
$DR49/30*(IFERROR(
_xlfn.LET(_xlpm.VD,
CHOOSE(
{1;2;3;4;5;6;7;8;9;10;11;12;13;14;15;16;17;18},
45658,45659,45660,45661,45662,45663,45664,45665,45711,45724,45778,45779,45785,45786,45820,45821,45965,46022),
_xlfn.LET(_xlpm.DD,
MAX(MIN($AX49,EOMONTH(BC$15,0))-MAX($AW49,BC$15),),
_xlfn.IFS(
AND(MONTH($AW49)=MONTH(BC$15),MONTH($AX49)&lt;&gt;MONTH(BC$15)),
NETWORKDAYS.INTL($AW49,$AW49+_xlpm.DD,1,_xlpm.VD),
AND(MONTH($AW49)&lt;&gt;MONTH(BC$15),MONTH($AX49)=MONTH(BC$15)),
NETWORKDAYS.INTL(($AX49)-_xlpm.DD,$AX49,1,_xlpm.VD),
AND(MONTH($AW49)&lt;MONTH(BC$15),MONTH($AX49)&gt;MONTH(BC$15)),
NETWORKDAYS.INTL((EOMONTH(BC$15-1,1))-_xlpm.DD,EOMONTH(BC$15-1,1),1,_xlpm.VD),
AND(MONTH($AW49)=MONTH(BC$15),MONTH($AX49)=MONTH(BC$15)),
NETWORKDAYS.INTL($AW49,$AX49,1,_xlpm.VD)))),0)),
$DH49="месяц",
$DR49*BC49,
$DH49="неделя",
$DR49*BC49/7*(ROUNDUP((DAY(EOMONTH(BC$15,0)))/4,0))),
0)</f>
        <v/>
      </c>
      <c r="DW49" s="125">
        <f t="array" ref="DW49">
IFERROR(_xlfn.IFS(
$DH49="день_1",
$DR49*$BL49/($AX49-$AW49+1)*BD49*(DAY(EOMONTH(BD$15,0))),
$DH49="день_2",
$DR49/30*MAX(MIN($AX49,EOMONTH(BD$15,0))-MAX($AW49,BD$15)+1,),
$DH49="раб.день",
$DR49/30*(IFERROR(
_xlfn.LET(_xlpm.VD,
CHOOSE(
{1;2;3;4;5;6;7;8;9;10;11;12;13;14;15;16;17;18},
45658,45659,45660,45661,45662,45663,45664,45665,45711,45724,45778,45779,45785,45786,45820,45821,45965,46022),
_xlfn.LET(_xlpm.DD,
MAX(MIN($AX49,EOMONTH(BD$15,0))-MAX($AW49,BD$15),),
_xlfn.IFS(
AND(MONTH($AW49)=MONTH(BD$15),MONTH($AX49)&lt;&gt;MONTH(BD$15)),
NETWORKDAYS.INTL($AW49,$AW49+_xlpm.DD,1,_xlpm.VD),
AND(MONTH($AW49)&lt;&gt;MONTH(BD$15),MONTH($AX49)=MONTH(BD$15)),
NETWORKDAYS.INTL(($AX49)-_xlpm.DD,$AX49,1,_xlpm.VD),
AND(MONTH($AW49)&lt;MONTH(BD$15),MONTH($AX49)&gt;MONTH(BD$15)),
NETWORKDAYS.INTL((EOMONTH(BD$15-1,1))-_xlpm.DD,EOMONTH(BD$15-1,1),1,_xlpm.VD),
AND(MONTH($AW49)=MONTH(BD$15),MONTH($AX49)=MONTH(BD$15)),
NETWORKDAYS.INTL($AW49,$AX49,1,_xlpm.VD)))),0)),
$DH49="месяц",
$DR49*BD49,
$DH49="неделя",
$DR49*BD49/7*(ROUNDUP((DAY(EOMONTH(BD$15,0)))/4,0))),
0)</f>
        <v/>
      </c>
      <c r="DX49" s="125">
        <f t="array" ref="DX49">
IFERROR(_xlfn.IFS(
$DH49="день_1",
$DR49*$BL49/($AX49-$AW49+1)*BE49*(DAY(EOMONTH(BE$15,0))),
$DH49="день_2",
$DR49/30*MAX(MIN($AX49,EOMONTH(BE$15,0))-MAX($AW49,BE$15)+1,),
$DH49="раб.день",
$DR49/30*(IFERROR(
_xlfn.LET(_xlpm.VD,
CHOOSE(
{1;2;3;4;5;6;7;8;9;10;11;12;13;14;15;16;17;18},
45658,45659,45660,45661,45662,45663,45664,45665,45711,45724,45778,45779,45785,45786,45820,45821,45965,46022),
_xlfn.LET(_xlpm.DD,
MAX(MIN($AX49,EOMONTH(BE$15,0))-MAX($AW49,BE$15),),
_xlfn.IFS(
AND(MONTH($AW49)=MONTH(BE$15),MONTH($AX49)&lt;&gt;MONTH(BE$15)),
NETWORKDAYS.INTL($AW49,$AW49+_xlpm.DD,1,_xlpm.VD),
AND(MONTH($AW49)&lt;&gt;MONTH(BE$15),MONTH($AX49)=MONTH(BE$15)),
NETWORKDAYS.INTL(($AX49)-_xlpm.DD,$AX49,1,_xlpm.VD),
AND(MONTH($AW49)&lt;MONTH(BE$15),MONTH($AX49)&gt;MONTH(BE$15)),
NETWORKDAYS.INTL((EOMONTH(BE$15-1,1))-_xlpm.DD,EOMONTH(BE$15-1,1),1,_xlpm.VD),
AND(MONTH($AW49)=MONTH(BE$15),MONTH($AX49)=MONTH(BE$15)),
NETWORKDAYS.INTL($AW49,$AX49,1,_xlpm.VD)))),0)),
$DH49="месяц",
$DR49*BE49,
$DH49="неделя",
$DR49*BE49/7*(ROUNDUP((DAY(EOMONTH(BE$15,0)))/4,0))),
0)</f>
        <v/>
      </c>
      <c r="DY49" s="125">
        <f t="array" ref="DY49">
IFERROR(_xlfn.IFS(
$DH49="день_1",
$DR49*$BL49/($AX49-$AW49+1)*BF49*(DAY(EOMONTH(BF$15,0))),
$DH49="день_2",
$DR49/30*MAX(MIN($AX49,EOMONTH(BF$15,0))-MAX($AW49,BF$15)+1,),
$DH49="раб.день",
$DR49/30*(IFERROR(
_xlfn.LET(_xlpm.VD,
CHOOSE(
{1;2;3;4;5;6;7;8;9;10;11;12;13;14;15;16;17;18},
45658,45659,45660,45661,45662,45663,45664,45665,45711,45724,45778,45779,45785,45786,45820,45821,45965,46022),
_xlfn.LET(_xlpm.DD,
MAX(MIN($AX49,EOMONTH(BF$15,0))-MAX($AW49,BF$15),),
_xlfn.IFS(
AND(MONTH($AW49)=MONTH(BF$15),MONTH($AX49)&lt;&gt;MONTH(BF$15)),
NETWORKDAYS.INTL($AW49,$AW49+_xlpm.DD,1,_xlpm.VD),
AND(MONTH($AW49)&lt;&gt;MONTH(BF$15),MONTH($AX49)=MONTH(BF$15)),
NETWORKDAYS.INTL(($AX49)-_xlpm.DD,$AX49,1,_xlpm.VD),
AND(MONTH($AW49)&lt;MONTH(BF$15),MONTH($AX49)&gt;MONTH(BF$15)),
NETWORKDAYS.INTL((EOMONTH(BF$15-1,1))-_xlpm.DD,EOMONTH(BF$15-1,1),1,_xlpm.VD),
AND(MONTH($AW49)=MONTH(BF$15),MONTH($AX49)=MONTH(BF$15)),
NETWORKDAYS.INTL($AW49,$AX49,1,_xlpm.VD)))),0)),
$DH49="месяц",
$DR49*BF49,
$DH49="неделя",
$DR49*BF49/7*(ROUNDUP((DAY(EOMONTH(BF$15,0)))/4,0))),
0)</f>
        <v/>
      </c>
      <c r="DZ49" s="125">
        <f t="array" ref="DZ49">
IFERROR(_xlfn.IFS(
$DH49="день_1",
$DR49*$BL49/($AX49-$AW49+1)*BG49*(DAY(EOMONTH(BG$15,0))),
$DH49="день_2",
$DR49/30*MAX(MIN($AX49,EOMONTH(BG$15,0))-MAX($AW49,BG$15)+1,),
$DH49="раб.день",
$DR49/30*(IFERROR(
_xlfn.LET(_xlpm.VD,
CHOOSE(
{1;2;3;4;5;6;7;8;9;10;11;12;13;14;15;16;17;18},
45658,45659,45660,45661,45662,45663,45664,45665,45711,45724,45778,45779,45785,45786,45820,45821,45965,46022),
_xlfn.LET(_xlpm.DD,
MAX(MIN($AX49,EOMONTH(BG$15,0))-MAX($AW49,BG$15),),
_xlfn.IFS(
AND(MONTH($AW49)=MONTH(BG$15),MONTH($AX49)&lt;&gt;MONTH(BG$15)),
NETWORKDAYS.INTL($AW49,$AW49+_xlpm.DD,1,_xlpm.VD),
AND(MONTH($AW49)&lt;&gt;MONTH(BG$15),MONTH($AX49)=MONTH(BG$15)),
NETWORKDAYS.INTL(($AX49)-_xlpm.DD,$AX49,1,_xlpm.VD),
AND(MONTH($AW49)&lt;MONTH(BG$15),MONTH($AX49)&gt;MONTH(BG$15)),
NETWORKDAYS.INTL((EOMONTH(BG$15-1,1))-_xlpm.DD,EOMONTH(BG$15-1,1),1,_xlpm.VD),
AND(MONTH($AW49)=MONTH(BG$15),MONTH($AX49)=MONTH(BG$15)),
NETWORKDAYS.INTL($AW49,$AX49,1,_xlpm.VD)))),0)),
$DH49="месяц",
$DR49*BG49,
$DH49="неделя",
$DR49*BG49/7*(ROUNDUP((DAY(EOMONTH(BG$15,0)))/4,0))),
0)</f>
        <v/>
      </c>
      <c r="EA49" s="125">
        <f t="array" ref="EA49">
IFERROR(_xlfn.IFS(
$DH49="день_1",
$DR49*$BL49/($AX49-$AW49+1)*BH49*(DAY(EOMONTH(BH$15,0))),
$DH49="день_2",
$DR49/30*MAX(MIN($AX49,EOMONTH(BH$15,0))-MAX($AW49,BH$15)+1,),
$DH49="раб.день",
$DR49/30*(IFERROR(
_xlfn.LET(_xlpm.VD,
CHOOSE(
{1;2;3;4;5;6;7;8;9;10;11;12;13;14;15;16;17;18},
45658,45659,45660,45661,45662,45663,45664,45665,45711,45724,45778,45779,45785,45786,45820,45821,45965,46022),
_xlfn.LET(_xlpm.DD,
MAX(MIN($AX49,EOMONTH(BH$15,0))-MAX($AW49,BH$15),),
_xlfn.IFS(
AND(MONTH($AW49)=MONTH(BH$15),MONTH($AX49)&lt;&gt;MONTH(BH$15)),
NETWORKDAYS.INTL($AW49,$AW49+_xlpm.DD,1,_xlpm.VD),
AND(MONTH($AW49)&lt;&gt;MONTH(BH$15),MONTH($AX49)=MONTH(BH$15)),
NETWORKDAYS.INTL(($AX49)-_xlpm.DD,$AX49,1,_xlpm.VD),
AND(MONTH($AW49)&lt;MONTH(BH$15),MONTH($AX49)&gt;MONTH(BH$15)),
NETWORKDAYS.INTL((EOMONTH(BH$15-1,1))-_xlpm.DD,EOMONTH(BH$15-1,1),1,_xlpm.VD),
AND(MONTH($AW49)=MONTH(BH$15),MONTH($AX49)=MONTH(BH$15)),
NETWORKDAYS.INTL($AW49,$AX49,1,_xlpm.VD)))),0)),
$DH49="месяц",
$DR49*BH49,
$DH49="неделя",
$DR49*BH49/7*(ROUNDUP((DAY(EOMONTH(BH$15,0)))/4,0))),
0)</f>
        <v/>
      </c>
      <c r="EB49" s="125">
        <f t="array" ref="EB49">
IFERROR(_xlfn.IFS(
$DH49="день_1",
$DR49*$BL49/($AX49-$AW49+1)*BI49*(DAY(EOMONTH(BI$15,0))),
$DH49="день_2",
$DR49/30*MAX(MIN($AX49,EOMONTH(BI$15,0))-MAX($AW49,BI$15)+1,),
$DH49="раб.день",
$DR49/30*(IFERROR(
_xlfn.LET(_xlpm.VD,
CHOOSE(
{1;2;3;4;5;6;7;8;9;10;11;12;13;14;15;16;17;18},
45658,45659,45660,45661,45662,45663,45664,45665,45711,45724,45778,45779,45785,45786,45820,45821,45965,46022),
_xlfn.LET(_xlpm.DD,
MAX(MIN($AX49,EOMONTH(BI$15,0))-MAX($AW49,BI$15),),
_xlfn.IFS(
AND(MONTH($AW49)=MONTH(BI$15),MONTH($AX49)&lt;&gt;MONTH(BI$15)),
NETWORKDAYS.INTL($AW49,$AW49+_xlpm.DD,1,_xlpm.VD),
AND(MONTH($AW49)&lt;&gt;MONTH(BI$15),MONTH($AX49)=MONTH(BI$15)),
NETWORKDAYS.INTL(($AX49)-_xlpm.DD,$AX49,1,_xlpm.VD),
AND(MONTH($AW49)&lt;MONTH(BI$15),MONTH($AX49)&gt;MONTH(BI$15)),
NETWORKDAYS.INTL((EOMONTH(BI$15-1,1))-_xlpm.DD,EOMONTH(BI$15-1,1),1,_xlpm.VD),
AND(MONTH($AW49)=MONTH(BI$15),MONTH($AX49)=MONTH(BI$15)),
NETWORKDAYS.INTL($AW49,$AX49,1,_xlpm.VD)))),0)),
$DH49="месяц",
$DR49*BI49,
$DH49="неделя",
$DR49*BI49/7*(ROUNDUP((DAY(EOMONTH(BI$15,0)))/4,0))),
0)</f>
        <v/>
      </c>
      <c r="EC49" s="125">
        <f t="array" ref="EC49">
IFERROR(_xlfn.IFS(
$DH49="день_1",
$DR49*$BL49/($AX49-$AW49+1)*BJ49*(DAY(EOMONTH(BJ$15,0))),
$DH49="день_2",
$DR49/30*MAX(MIN($AX49,EOMONTH(BJ$15,0))-MAX($AW49,BJ$15)+1,),
$DH49="раб.день",
$DR49/30*(IFERROR(
_xlfn.LET(_xlpm.VD,
CHOOSE(
{1;2;3;4;5;6;7;8;9;10;11;12;13;14;15;16;17;18},
45658,45659,45660,45661,45662,45663,45664,45665,45711,45724,45778,45779,45785,45786,45820,45821,45965,46022),
_xlfn.LET(_xlpm.DD,
MAX(MIN($AX49,EOMONTH(BJ$15,0))-MAX($AW49,BJ$15),),
_xlfn.IFS(
AND(MONTH($AW49)=MONTH(BJ$15),MONTH($AX49)&lt;&gt;MONTH(BJ$15)),
NETWORKDAYS.INTL($AW49,$AW49+_xlpm.DD,1,_xlpm.VD),
AND(MONTH($AW49)&lt;&gt;MONTH(BJ$15),MONTH($AX49)=MONTH(BJ$15)),
NETWORKDAYS.INTL(($AX49)-_xlpm.DD,$AX49,1,_xlpm.VD),
AND(MONTH($AW49)&lt;MONTH(BJ$15),MONTH($AX49)&gt;MONTH(BJ$15)),
NETWORKDAYS.INTL((EOMONTH(BJ$15-1,1))-_xlpm.DD,EOMONTH(BJ$15-1,1),1,_xlpm.VD),
AND(MONTH($AW49)=MONTH(BJ$15),MONTH($AX49)=MONTH(BJ$15)),
NETWORKDAYS.INTL($AW49,$AX49,1,_xlpm.VD)))),0)),
$DH49="месяц",
$DR49*BJ49,
$DH49="неделя",
$DR49*BJ49/7*(ROUNDUP((DAY(EOMONTH(BJ$15,0)))/4,0))),
0)</f>
        <v/>
      </c>
      <c r="ED49" s="125">
        <f t="array" ref="ED49">
IFERROR(_xlfn.IFS(
$DH49="день_1",
$DR49*$BL49/($AX49-$AW49+1)*BK49*(DAY(EOMONTH(BK$15,0))),
$DH49="день_2",
$DR49/30*MAX(MIN($AX49,EOMONTH(BK$15,0))-MAX($AW49,BK$15)+1,),
$DH49="раб.день",
$DR49/30*(IFERROR(
_xlfn.LET(_xlpm.VD,
CHOOSE(
{1;2;3;4;5;6;7;8;9;10;11;12;13;14;15;16;17;18},
45658,45659,45660,45661,45662,45663,45664,45665,45711,45724,45778,45779,45785,45786,45820,45821,45965,46022),
_xlfn.LET(_xlpm.DD,
MAX(MIN($AX49,EOMONTH(BK$15,0))-MAX($AW49,BK$15),),
_xlfn.IFS(
AND(MONTH($AW49)=MONTH(BK$15),MONTH($AX49)&lt;&gt;MONTH(BK$15)),
NETWORKDAYS.INTL($AW49,$AW49+_xlpm.DD,1,_xlpm.VD),
AND(MONTH($AW49)&lt;&gt;MONTH(BK$15),MONTH($AX49)=MONTH(BK$15)),
NETWORKDAYS.INTL(($AX49)-_xlpm.DD,$AX49,1,_xlpm.VD),
AND(MONTH($AW49)&lt;MONTH(BK$15),MONTH($AX49)&gt;MONTH(BK$15)),
NETWORKDAYS.INTL((EOMONTH(BK$15-1,1))-_xlpm.DD,EOMONTH(BK$15-1,1),1,_xlpm.VD),
AND(MONTH($AW49)=MONTH(BK$15),MONTH($AX49)=MONTH(BK$15)),
NETWORKDAYS.INTL($AW49,$AX49,1,_xlpm.VD)))),0)),
$DH49="месяц",
$DR49*BK49,
$DH49="неделя",
$DR49*BK49/7*(ROUNDUP((DAY(EOMONTH(BK$15,0)))/4,0))),
0)</f>
        <v/>
      </c>
      <c r="EE49" s="125">
        <f>SUM($DS49,$DT49,$DU49,$DV49,$DW49,$DX49,$DY49,$DZ49,$EA49,$EB49,$EC49,$ED49)</f>
        <v/>
      </c>
      <c r="EF49" s="125">
        <f>IFERROR(ROUND($EE49*(1+$EP49),2),0)</f>
        <v/>
      </c>
      <c r="EG49" s="128" t="n">
        <v>1</v>
      </c>
      <c r="EH49" s="126" t="n">
        <v>0</v>
      </c>
      <c r="EI49" s="126">
        <f>ROUND(SUM($EH49:$EH49)*SUM($AB49:$AB49)*$EG49,2)</f>
        <v/>
      </c>
      <c r="EJ49" s="126">
        <f>ROUND($EI49*(1+$EP49),2)</f>
        <v/>
      </c>
      <c r="EK49" s="126" t="n">
        <v>0</v>
      </c>
      <c r="EL49" s="126">
        <f>ROUND(SUM($EK49:$EK49)*SUM($AB49:$AB49)*$EG49,2)</f>
        <v/>
      </c>
      <c r="EM49" s="126">
        <f>ROUND($EL49*(1+$EP49),2)</f>
        <v/>
      </c>
      <c r="EN49" s="126">
        <f>SUM($EE49,$EI49,$EL49)</f>
        <v/>
      </c>
      <c r="EO49" s="126">
        <f>SUM($EF49,$EJ49,$EM49)</f>
        <v/>
      </c>
      <c r="EP49" s="59" t="inlineStr">
        <is>
          <t>20%</t>
        </is>
      </c>
      <c r="EQ49" s="59" t="n"/>
      <c r="ER49" s="60">
        <f t="array" ref="ER49">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MATCH(ES49,
{"AMS";"RussOutdoor";"HD Outdoor";"Ingroup";"IQ";"Ledproduction";"LisChannel";"Logic";"Media-PPL";"NovikovTV | НовиковТВ";"SMA";"SOK";"КрокусТВ | CrocusTV | IndoorTV";"Сити";"ТЯК Москва"},
0)),"")</f>
        <v/>
      </c>
      <c r="ES49" s="60" t="n"/>
      <c r="ET49" s="60">
        <f t="array" ref="ET49">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MATCH(ES49,
{"AMS";"RussOutdoor";"HD Outdoor";"Ingroup";"IQ";"Ledproduction";"LisChannel";"Logic";"Media-PPL";"NovikovTV | НовиковТВ";"SMA";"SOK";"КрокусТВ | CrocusTV | IndoorTV";"Сити";"ТЯК Москва"},
0)),"")</f>
        <v/>
      </c>
      <c r="EU49" s="60" t="n"/>
      <c r="EV49" s="60" t="n"/>
      <c r="EX49" s="110">
        <f t="array" ref="EX49">
($AR49/30
+N("ТРАФИК ПЛОЩАДКИ"))*
(IFERROR(
_xlfn.LET(
_xlpm.GPR,
HLOOKUP($L49,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(MATCH($T49,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IF($Q49="цифровой",_xlpm.GPR/$AG49,_xlpm.GPR/60)),
0)
+N("DWELL TIME"))*
(IF($AB49=0,0,IF($AB49=1,0.3,IF($AB49=2,0.5,IF($AB49&gt;2,1))))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_xlfn.IFS($AC49="да",1.2,$AC49="нет",1)*
_xlfn.IFS($AD49="да",1.2,$AD49="нет",1)*
IF(R49="статический",1,1.2)*
$X49*
INDEX(
{1.2;1;1.2;1.2;1;1.2;1.2;1.2;1.2;1.2;1.2;1;1.2;1.2;1.2;1.2;1;1;1.2;1.2;1.2;1;1;1;1;1.2;1.2;1.2;1.2;1;1;1;1;1.2;1.2;1.2;1.2;1.2;1.2;1.2;1.2;1;1;1.2;1;1;1;1;1.5;1;1;1.5;1.5;1.2},
MATCH($Q49,_xlpm.MI,0)))&gt;{0.02;0.04;0.06;0.1;0.2;0.4;0.6;0.8;1;2;4;6})),
{0;1;2;3;4;5;6;7;8;9;10;11;12},
0)))
+N("КОЭФФИЦИЕНТ КОНТАКТА"))))*
(_xlfn.IFS($X49&lt;0.1,$X49/1000,$X49&gt;25,5.2,AND($X49&gt;=0.1,$X49&lt;=25),(($X49*2+0.1)/10)*($X49/10)))*
IFERROR((_xlfn.LET(
_xlpm.MA,
{0;0.8;0.85;0.9;0.95;1},
_xlpm.MAA,
{0;1;2;3;4;5},
INDEX(_xlpm.MA,MATCH(SUMPRODUCT(--((IF(ROUND(_xlpm.MAA,1)&gt;5,5,ROUND($AB49,1)))&gt;{0;1;2;3;4;5})),_xlpm.MAA,0)))
+N("КОЭФФИЦИЕНТ КОЛ-ВО КОНСТРУКЦИЙ")),1)*
$AB49,0))*
(IF($Q49="цифровой",$AG49/15*$AI49,1)
+N("ДЛЯ ЦИФРЫ"))</f>
        <v/>
      </c>
      <c r="EY49" s="110">
        <f>IFERROR(EX49*AY49,0)</f>
        <v/>
      </c>
      <c r="EZ49" s="131">
        <f>IFERROR(DP49/EY49*1000,0)</f>
        <v/>
      </c>
      <c r="FA49" s="112">
        <f>IFERROR(FC49/FB49,0)</f>
        <v/>
      </c>
      <c r="FB49" s="112">
        <f>IFERROR((FC49/(EY49/FF49*#REF!))*0.825,0)</f>
        <v/>
      </c>
      <c r="FC49" s="112">
        <f>IFERROR(((EX49*30/AR49)*100)/30,0)</f>
        <v/>
      </c>
      <c r="FD49" s="112">
        <f>IFERROR(EY49/G49*100%,0)</f>
        <v/>
      </c>
      <c r="FE49" s="112">
        <f>IFERROR(FD49/FC49*100%,0)</f>
        <v/>
      </c>
      <c r="FF49" s="110">
        <f>IFERROR(AR49/30*AY49,0)</f>
        <v/>
      </c>
    </row>
    <row r="50" ht="13" customHeight="1">
      <c r="A50" s="59" t="n"/>
      <c r="B50" s="60" t="n"/>
      <c r="C50" s="60" t="n"/>
      <c r="D50" s="60">
        <f t="array" ref="D50">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MATCH($E50,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50" s="60">
        <f t="array" ref="E50">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MATCH($F50,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50" s="60" t="inlineStr"/>
      <c r="G50" s="60" t="n"/>
      <c r="H50" s="60">
        <f t="array" ref="H50">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MATCH($I50,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50" s="60" t="n"/>
      <c r="J50" s="60" t="n"/>
      <c r="K50" s="60" t="n"/>
      <c r="L50" s="60" t="n"/>
      <c r="M50" s="60" t="n"/>
      <c r="N50" s="60" t="n"/>
      <c r="O50" s="60" t="n"/>
      <c r="P50" s="60">
        <f t="array" ref="P50">
_xlfn.IFS(
ISNUMBER(MATCH($Q50,{"шелфбаннер","разделитель","монетница","чековая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ISNUMBER(MATCH($Q50,{"LED/LCD","видеокулер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ISNUMBER(MATCH($Q50,{"автомобиль","машина","выставочное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ISNUMBER(MATCH($Q50,{"билборд","лифтовая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ISNUMBER(MATCH($Q50,{"навигация","подвесной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ISNUMBER(MATCH($Q50,{"движущаяся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ISNUMBER(MATCH($Q50,{"каталог","журнал"},)),
"Пресса",
$Q50="","")</f>
        <v/>
      </c>
      <c r="Q50" s="60" t="n"/>
      <c r="R50" s="60">
        <f t="array" ref="R50">
IFERROR(
_xlfn.IFS(
OR(ISNUMBER(MATCH($Q50,{"экспозиция","макет","стенд","автостенд","авто стенд","выставочное пространство","выставочные стенды","модульные выставочные стенды","3Д конструкция","3D конструкция"},)),P50="Экспонирование"),
"нестандартный",
ISNUMBER(MATCH($Q50,{"скроллер","призматрон"},)),
"динамический",
$P50="Видео",
"цифровой",
OR($P50="Пресса",$P50="Щит",$P50="POSm",$P50="Подвес",$P50="Брендирование/оклейка"),
"статический"),"")</f>
        <v/>
      </c>
      <c r="S50" s="59" t="n"/>
      <c r="T50" s="60" t="n"/>
      <c r="U50" s="60" t="n"/>
      <c r="V50" s="60">
        <f>
IF(P50="Видео",
"цифровой постер/ролик",
IF(ISNUMBER(MATCH(Q50,{"короб световой","короб световой | лайтбокс","короб световой | кристалайт","лайтбокс","лайт бокс","кристалайт","LB","lightbox"},)),
"бэклит",
IF(P50="Брендирование/оклейка",
"перфарированная пленка/самоклейка",
IF(P50="Экспонирование",
"под запрос",
IF(P50="Подвес",
"баннер/ткань",
"")))))</f>
        <v/>
      </c>
      <c r="W50" s="59" t="n"/>
      <c r="X50" s="59" t="n"/>
      <c r="Y50" s="59" t="n"/>
      <c r="Z50" s="61" t="n"/>
      <c r="AA50" s="61" t="n"/>
      <c r="AB50" s="61">
        <f>IF(BL50&gt;0,Z50,0)</f>
        <v/>
      </c>
      <c r="AC50" s="59" t="n"/>
      <c r="AD50" s="59" t="n"/>
      <c r="AE50" s="59" t="n"/>
      <c r="AF50" s="59" t="n"/>
      <c r="AG50" s="59" t="n"/>
      <c r="AH50" s="59" t="n"/>
      <c r="AI50" s="59" t="n"/>
      <c r="AJ50" s="59" t="n"/>
      <c r="AK50" s="59" t="n"/>
      <c r="AL50" s="62">
        <f>IFERROR(IF(OR(R50="статический",R50="динамический",R50="нестандартный",R50="",R50=""),"-",IF(AND(AH50="-",AI50="-"),"-",AK50*3600/AH50*AI50)),"-")</f>
        <v/>
      </c>
      <c r="AM50" s="62">
        <f>IFERROR(IF(OR(R50="статический",R50="динамический",R50="",R50="", R50="BTL",R50="нестандартный"),"-",AG50*AI50*AL50/60),"-")</f>
        <v/>
      </c>
      <c r="AN50" s="63">
        <f>IFERROR(IF(AH50="","-",AG50*AI50/AH50),"-")</f>
        <v/>
      </c>
      <c r="AO50" s="59">
        <f>IFERROR(IF(OR($R50="статический",$R50="динамический",$R50="",$R50="",$R50="BTL",$R50="нестандартный"),"-",$AL50*$AY50),"-")</f>
        <v/>
      </c>
      <c r="AP50" s="62">
        <f>IFERROR(IF(OR($R50="статический",$R50="динамический",$R50="",$R50="",$R50="BTL",$R50="нестандартный"),"-",$AM50*AY50),"-")</f>
        <v/>
      </c>
      <c r="AQ50" s="64" t="n"/>
      <c r="AR50" s="61" t="n"/>
      <c r="AS50" s="61" t="n"/>
      <c r="AT50" s="61" t="n"/>
      <c r="AU50" s="65" t="n"/>
      <c r="AV50" s="124">
        <f>IFERROR(DR50/AT50*1000,"n/a")</f>
        <v/>
      </c>
      <c r="AW50" s="67" t="n"/>
      <c r="AX50" s="67" t="n"/>
      <c r="AY50" s="43">
        <f>IFERROR(IF(OR($AW50="",$AX50=""),"",_xlfn.DAYS($AX50+1,$AW50)),"")</f>
        <v/>
      </c>
      <c r="AZ50" s="68">
        <f t="array" ref="AZ50">
_xlfn.LET(_xlpm.COEFF,
IF($AW50+$AX50=0,0,IF(MAX(MIN($AX50,EOMONTH(AZ$15,0))-MAX($AW50,AZ$15)+1,)&gt;0,1,0)),
_xlfn.IFS(
$ES50="LisChannel",
_xlpm.COEFF*
INDEX({1;1;1.2;1.2;1;1;1;1;1.2;1.2;1.2;1.2},
MATCH(MONTH(AZ$15),
{1,2,3,4,5,6,7,8,9,10,11,12})),
CONCATENATE($ES50," ",$L50)="RussOutdoor метро",
_xlpm.COEFF*
INDEX({0.8;0.9;1.1;1.1;1;1;1;1;1.1;1.1;1.1;1.1},
MATCH(MONTH(AZ$15),
{1,2,3,4,5,6,7,8,9,10,11,12})),
$ES50&lt;&gt;"LisChannel",
_xlpm.COEFF,
$ES50&lt;&gt;"RussOutdoor",
_xlpm.COEFF))</f>
        <v/>
      </c>
      <c r="BA50" s="68">
        <f t="array" ref="BA50">
_xlfn.LET(_xlpm.COEFF,
IF($AW50+$AX50=0,0,IF(MAX(MIN($AX50,EOMONTH(BA$15,0))-MAX($AW50,BA$15)+1,)&gt;0,1,0)),
_xlfn.IFS(
$ES50="LisChannel",
_xlpm.COEFF*
INDEX({1;1;1.2;1.2;1;1;1;1;1.2;1.2;1.2;1.2},
MATCH(MONTH(BA$15),
{1,2,3,4,5,6,7,8,9,10,11,12})),
CONCATENATE($ES50," ",$L50)="RussOutdoor метро",
_xlpm.COEFF*
INDEX({0.8;0.9;1.1;1.1;1;1;1;1;1.1;1.1;1.1;1.1},
MATCH(MONTH(BA$15),
{1,2,3,4,5,6,7,8,9,10,11,12})),
$ES50&lt;&gt;"LisChannel",
_xlpm.COEFF,
$ES50&lt;&gt;"RussOutdoor",
_xlpm.COEFF))</f>
        <v/>
      </c>
      <c r="BB50" s="68">
        <f t="array" ref="BB50">
_xlfn.LET(_xlpm.COEFF,
IF($AW50+$AX50=0,0,IF(MAX(MIN($AX50,EOMONTH(BB$15,0))-MAX($AW50,BB$15)+1,)&gt;0,1,0)),
_xlfn.IFS(
$ES50="LisChannel",
_xlpm.COEFF*
INDEX({1;1;1.2;1.2;1;1;1;1;1.2;1.2;1.2;1.2},
MATCH(MONTH(BB$15),
{1,2,3,4,5,6,7,8,9,10,11,12})),
CONCATENATE($ES50," ",$L50)="RussOutdoor метро",
_xlpm.COEFF*
INDEX({0.8;0.9;1.1;1.1;1;1;1;1;1.1;1.1;1.1;1.1},
MATCH(MONTH(BB$15),
{1,2,3,4,5,6,7,8,9,10,11,12})),
$ES50&lt;&gt;"LisChannel",
_xlpm.COEFF,
$ES50&lt;&gt;"RussOutdoor",
_xlpm.COEFF))</f>
        <v/>
      </c>
      <c r="BC50" s="68">
        <f t="array" ref="BC50">
_xlfn.LET(_xlpm.COEFF,
IF($AW50+$AX50=0,0,IF(MAX(MIN($AX50,EOMONTH(BC$15,0))-MAX($AW50,BC$15)+1,)&gt;0,1,0)),
_xlfn.IFS(
$ES50="LisChannel",
_xlpm.COEFF*
INDEX({1;1;1.2;1.2;1;1;1;1;1.2;1.2;1.2;1.2},
MATCH(MONTH(BC$15),
{1,2,3,4,5,6,7,8,9,10,11,12})),
CONCATENATE($ES50," ",$L50)="RussOutdoor метро",
_xlpm.COEFF*
INDEX({0.8;0.9;1.1;1.1;1;1;1;1;1.1;1.1;1.1;1.1},
MATCH(MONTH(BC$15),
{1,2,3,4,5,6,7,8,9,10,11,12})),
$ES50&lt;&gt;"LisChannel",
_xlpm.COEFF,
$ES50&lt;&gt;"RussOutdoor",
_xlpm.COEFF))</f>
        <v/>
      </c>
      <c r="BD50" s="68">
        <f t="array" ref="BD50">
_xlfn.LET(_xlpm.COEFF,
IF($AW50+$AX50=0,0,IF(MAX(MIN($AX50,EOMONTH(BD$15,0))-MAX($AW50,BD$15)+1,)&gt;0,1,0)),
_xlfn.IFS(
$ES50="LisChannel",
_xlpm.COEFF*
INDEX({1;1;1.2;1.2;1;1;1;1;1.2;1.2;1.2;1.2},
MATCH(MONTH(BD$15),
{1,2,3,4,5,6,7,8,9,10,11,12})),
CONCATENATE($ES50," ",$L50)="RussOutdoor метро",
_xlpm.COEFF*
INDEX({0.8;0.9;1.1;1.1;1;1;1;1;1.1;1.1;1.1;1.1},
MATCH(MONTH(BD$15),
{1,2,3,4,5,6,7,8,9,10,11,12})),
$ES50&lt;&gt;"LisChannel",
_xlpm.COEFF,
$ES50&lt;&gt;"RussOutdoor",
_xlpm.COEFF))</f>
        <v/>
      </c>
      <c r="BE50" s="68">
        <f t="array" ref="BE50">
_xlfn.LET(_xlpm.COEFF,
IF($AW50+$AX50=0,0,IF(MAX(MIN($AX50,EOMONTH(BE$15,0))-MAX($AW50,BE$15)+1,)&gt;0,1,0)),
_xlfn.IFS(
$ES50="LisChannel",
_xlpm.COEFF*
INDEX({1;1;1.2;1.2;1;1;1;1;1.2;1.2;1.2;1.2},
MATCH(MONTH(BE$15),
{1,2,3,4,5,6,7,8,9,10,11,12})),
CONCATENATE($ES50," ",$L50)="RussOutdoor метро",
_xlpm.COEFF*
INDEX({0.8;0.9;1.1;1.1;1;1;1;1;1.1;1.1;1.1;1.1},
MATCH(MONTH(BE$15),
{1,2,3,4,5,6,7,8,9,10,11,12})),
$ES50&lt;&gt;"LisChannel",
_xlpm.COEFF,
$ES50&lt;&gt;"RussOutdoor",
_xlpm.COEFF))</f>
        <v/>
      </c>
      <c r="BF50" s="68">
        <f t="array" ref="BF50">
_xlfn.LET(_xlpm.COEFF,
IF($AW50+$AX50=0,0,IF(MAX(MIN($AX50,EOMONTH(BF$15,0))-MAX($AW50,BF$15)+1,)&gt;0,1,0)),
_xlfn.IFS(
$ES50="LisChannel",
_xlpm.COEFF*
INDEX({1;1;1.2;1.2;1;1;1;1;1.2;1.2;1.2;1.2},
MATCH(MONTH(BF$15),
{1,2,3,4,5,6,7,8,9,10,11,12})),
CONCATENATE($ES50," ",$L50)="RussOutdoor метро",
_xlpm.COEFF*
INDEX({0.8;0.9;1.1;1.1;1;1;1;1;1.1;1.1;1.1;1.1},
MATCH(MONTH(BF$15),
{1,2,3,4,5,6,7,8,9,10,11,12})),
$ES50&lt;&gt;"LisChannel",
_xlpm.COEFF,
$ES50&lt;&gt;"RussOutdoor",
_xlpm.COEFF))</f>
        <v/>
      </c>
      <c r="BG50" s="68">
        <f t="array" ref="BG50">
_xlfn.LET(_xlpm.COEFF,
IF($AW50+$AX50=0,0,IF(MAX(MIN($AX50,EOMONTH(BG$15,0))-MAX($AW50,BG$15)+1,)&gt;0,1,0)),
_xlfn.IFS(
$ES50="LisChannel",
_xlpm.COEFF*
INDEX({1;1;1.2;1.2;1;1;1;1;1.2;1.2;1.2;1.2},
MATCH(MONTH(BG$15),
{1,2,3,4,5,6,7,8,9,10,11,12})),
CONCATENATE($ES50," ",$L50)="RussOutdoor метро",
_xlpm.COEFF*
INDEX({0.8;0.9;1.1;1.1;1;1;1;1;1.1;1.1;1.1;1.1},
MATCH(MONTH(BG$15),
{1,2,3,4,5,6,7,8,9,10,11,12})),
$ES50&lt;&gt;"LisChannel",
_xlpm.COEFF,
$ES50&lt;&gt;"RussOutdoor",
_xlpm.COEFF))</f>
        <v/>
      </c>
      <c r="BH50" s="68">
        <f t="array" ref="BH50">
_xlfn.LET(_xlpm.COEFF,
IF($AW50+$AX50=0,0,IF(MAX(MIN($AX50,EOMONTH(BH$15,0))-MAX($AW50,BH$15)+1,)&gt;0,1,0)),
_xlfn.IFS(
$ES50="LisChannel",
_xlpm.COEFF*
INDEX({1;1;1.2;1.2;1;1;1;1;1.2;1.2;1.2;1.2},
MATCH(MONTH(BH$15),
{1,2,3,4,5,6,7,8,9,10,11,12})),
CONCATENATE($ES50," ",$L50)="RussOutdoor метро",
_xlpm.COEFF*
INDEX({0.8;0.9;1.1;1.1;1;1;1;1;1.1;1.1;1.1;1.1},
MATCH(MONTH(BH$15),
{1,2,3,4,5,6,7,8,9,10,11,12})),
$ES50&lt;&gt;"LisChannel",
_xlpm.COEFF,
$ES50&lt;&gt;"RussOutdoor",
_xlpm.COEFF))</f>
        <v/>
      </c>
      <c r="BI50" s="68">
        <f t="array" ref="BI50">
_xlfn.LET(_xlpm.COEFF,
IF($AW50+$AX50=0,0,IF(MAX(MIN($AX50,EOMONTH(BI$15,0))-MAX($AW50,BI$15)+1,)&gt;0,1,0)),
_xlfn.IFS(
$ES50="LisChannel",
_xlpm.COEFF*
INDEX({1;1;1.2;1.2;1;1;1;1;1.2;1.2;1.2;1.2},
MATCH(MONTH(BI$15),
{1,2,3,4,5,6,7,8,9,10,11,12})),
CONCATENATE($ES50," ",$L50)="RussOutdoor метро",
_xlpm.COEFF*
INDEX({0.8;0.9;1.1;1.1;1;1;1;1;1.1;1.1;1.1;1.1},
MATCH(MONTH(BI$15),
{1,2,3,4,5,6,7,8,9,10,11,12})),
$ES50&lt;&gt;"LisChannel",
_xlpm.COEFF,
$ES50&lt;&gt;"RussOutdoor",
_xlpm.COEFF))</f>
        <v/>
      </c>
      <c r="BJ50" s="68">
        <f t="array" ref="BJ50">
_xlfn.LET(_xlpm.COEFF,
IF($AW50+$AX50=0,0,IF(MAX(MIN($AX50,EOMONTH(BJ$15,0))-MAX($AW50,BJ$15)+1,)&gt;0,1,0)),
_xlfn.IFS(
$ES50="LisChannel",
_xlpm.COEFF*
INDEX({1;1;1.2;1.2;1;1;1;1;1.2;1.2;1.2;1.2},
MATCH(MONTH(BJ$15),
{1,2,3,4,5,6,7,8,9,10,11,12})),
CONCATENATE($ES50," ",$L50)="RussOutdoor метро",
_xlpm.COEFF*
INDEX({0.8;0.9;1.1;1.1;1;1;1;1;1.1;1.1;1.1;1.1},
MATCH(MONTH(BJ$15),
{1,2,3,4,5,6,7,8,9,10,11,12})),
$ES50&lt;&gt;"LisChannel",
_xlpm.COEFF,
$ES50&lt;&gt;"RussOutdoor",
_xlpm.COEFF))</f>
        <v/>
      </c>
      <c r="BK50" s="68">
        <f t="array" ref="BK50">
_xlfn.LET(_xlpm.COEFF,
IF($AW50+$AX50=0,0,IF(MAX(MIN($AX50,EOMONTH(BK$15,0))-MAX($AW50,BK$15)+1,)&gt;0,1,0)),
_xlfn.IFS(
$ES50="LisChannel",
_xlpm.COEFF*
INDEX({1;1;1.2;1.2;1;1;1;1;1.2;1.2;1.2;1.2},
MATCH(MONTH(BK$15),
{1,2,3,4,5,6,7,8,9,10,11,12})),
CONCATENATE($ES50," ",$L50)="RussOutdoor метро",
_xlpm.COEFF*
INDEX({0.8;0.9;1.1;1.1;1;1;1;1;1.1;1.1;1.1;1.1},
MATCH(MONTH(BK$15),
{1,2,3,4,5,6,7,8,9,10,11,12})),
$ES50&lt;&gt;"LisChannel",
_xlpm.COEFF,
$ES50&lt;&gt;"RussOutdoor",
_xlpm.COEFF))</f>
        <v/>
      </c>
      <c r="BL50" s="62">
        <f>COUNTIFS($AZ50:$BK50,"&gt;0")</f>
        <v/>
      </c>
      <c r="BM50" s="65" t="n"/>
      <c r="BN50" s="125">
        <f>$DJ50</f>
        <v/>
      </c>
      <c r="BO50" s="63">
        <f>$DQ50</f>
        <v/>
      </c>
      <c r="BP50" s="125">
        <f>
IFERROR(
IF($BL50=0,0,
$BN50*(1-$BO50)),
0)</f>
        <v/>
      </c>
      <c r="BQ50" s="125">
        <f t="array" ref="BQ50">
IFERROR(
_xlfn.IFS(
$DH50="день_1",
$BP50*$BL50/($AX50-$AW50+1)*AZ50*(DAY(EOMONTH(AZ$15,0))),
$DH50="день_2",
$BP50/30*MAX(MIN($AX50,EOMONTH(AZ$15,0))-MAX($AW50,AZ$15)+1,),
$DH50="раб.день",
$BP50/30*(IFERROR(
_xlfn.LET(_xlpm.VD,
CHOOSE(
{1;2;3;4;5;6;7;8;9;10;11;12;13;14;15;16;17;18},
45658,45659,45660,45661,45662,45663,45664,45665,45711,45724,45778,45779,45785,45786,45820,45821,45965,46022),
_xlfn.LET(_xlpm.DD,
MAX(MIN($AX50,EOMONTH(AZ$15,0))-MAX($AW50,AZ$15),),
_xlfn.IFS(
AND(MONTH($AW50)=MONTH(AZ$15),MONTH($AX50)&lt;&gt;MONTH(AZ$15)),
NETWORKDAYS.INTL($AW50,$AW50+_xlpm.DD,1,_xlpm.VD),
AND(MONTH($AW50)&lt;&gt;MONTH(AZ$15),MONTH($AX50)=MONTH(AZ$15)),
NETWORKDAYS.INTL(($AX50)-_xlpm.DD,$AX50,1,_xlpm.VD),
AND(MONTH($AW50)&lt;MONTH(AZ$15),MONTH($AX50)&gt;MONTH(AZ$15)),
NETWORKDAYS.INTL((EOMONTH(AZ$15-1,1))-_xlpm.DD,EOMONTH(AZ$15-1,1),1,_xlpm.VD),
AND(MONTH($AW50)=MONTH(AZ$15),MONTH($AX50)=MONTH(AZ$15)),
NETWORKDAYS.INTL($AW50,$AX50,1,_xlpm.VD)))),0)),
$DH50="месяц",
$BP50*AZ50,
$DH50="неделя",
$BP50*AZ50/7*(ROUNDUP((DAY(EOMONTH(AZ$15,0)))/4,0))),
0)</f>
        <v/>
      </c>
      <c r="BR50" s="125">
        <f t="array" ref="BR50">
IFERROR(
_xlfn.IFS(
$DH50="день_1",
$BP50*$BL50/($AX50-$AW50+1)*BA50*(DAY(EOMONTH(BA$15,0))),
$DH50="день_2",
$BP50/30*MAX(MIN($AX50,EOMONTH(BA$15,0))-MAX($AW50,BA$15)+1,),
$DH50="раб.день",
$BP50/30*(IFERROR(
_xlfn.LET(_xlpm.VD,
CHOOSE(
{1;2;3;4;5;6;7;8;9;10;11;12;13;14;15;16;17;18},
45658,45659,45660,45661,45662,45663,45664,45665,45711,45724,45778,45779,45785,45786,45820,45821,45965,46022),
_xlfn.LET(_xlpm.DD,
MAX(MIN($AX50,EOMONTH(BA$15,0))-MAX($AW50,BA$15),),
_xlfn.IFS(
AND(MONTH($AW50)=MONTH(BA$15),MONTH($AX50)&lt;&gt;MONTH(BA$15)),
NETWORKDAYS.INTL($AW50,$AW50+_xlpm.DD,1,_xlpm.VD),
AND(MONTH($AW50)&lt;&gt;MONTH(BA$15),MONTH($AX50)=MONTH(BA$15)),
NETWORKDAYS.INTL(($AX50)-_xlpm.DD,$AX50,1,_xlpm.VD),
AND(MONTH($AW50)&lt;MONTH(BA$15),MONTH($AX50)&gt;MONTH(BA$15)),
NETWORKDAYS.INTL((EOMONTH(BA$15-1,1))-_xlpm.DD,EOMONTH(BA$15-1,1),1,_xlpm.VD),
AND(MONTH($AW50)=MONTH(BA$15),MONTH($AX50)=MONTH(BA$15)),
NETWORKDAYS.INTL($AW50,$AX50,1,_xlpm.VD)))),0)),
$DH50="месяц",
$BP50*BA50,
$DH50="неделя",
$BP50*BA50/7*(ROUNDUP((DAY(EOMONTH(BA$15,0)))/4,0))),
0)</f>
        <v/>
      </c>
      <c r="BS50" s="125">
        <f t="array" ref="BS50">
IFERROR(
_xlfn.IFS(
$DH50="день_1",
$BP50*$BL50/($AX50-$AW50+1)*BB50*(DAY(EOMONTH(BB$15,0))),
$DH50="день_2",
$BP50/30*MAX(MIN($AX50,EOMONTH(BB$15,0))-MAX($AW50,BB$15)+1,),
$DH50="раб.день",
$BP50/30*(IFERROR(
_xlfn.LET(_xlpm.VD,
CHOOSE(
{1;2;3;4;5;6;7;8;9;10;11;12;13;14;15;16;17;18},
45658,45659,45660,45661,45662,45663,45664,45665,45711,45724,45778,45779,45785,45786,45820,45821,45965,46022),
_xlfn.LET(_xlpm.DD,
MAX(MIN($AX50,EOMONTH(BB$15,0))-MAX($AW50,BB$15),),
_xlfn.IFS(
AND(MONTH($AW50)=MONTH(BB$15),MONTH($AX50)&lt;&gt;MONTH(BB$15)),
NETWORKDAYS.INTL($AW50,$AW50+_xlpm.DD,1,_xlpm.VD),
AND(MONTH($AW50)&lt;&gt;MONTH(BB$15),MONTH($AX50)=MONTH(BB$15)),
NETWORKDAYS.INTL(($AX50)-_xlpm.DD,$AX50,1,_xlpm.VD),
AND(MONTH($AW50)&lt;MONTH(BB$15),MONTH($AX50)&gt;MONTH(BB$15)),
NETWORKDAYS.INTL((EOMONTH(BB$15-1,1))-_xlpm.DD,EOMONTH(BB$15-1,1),1,_xlpm.VD),
AND(MONTH($AW50)=MONTH(BB$15),MONTH($AX50)=MONTH(BB$15)),
NETWORKDAYS.INTL($AW50,$AX50,1,_xlpm.VD)))),0)),
$DH50="месяц",
$BP50*BB50,
$DH50="неделя",
$BP50*BB50/7*(ROUNDUP((DAY(EOMONTH(BB$15,0)))/4,0))),
0)</f>
        <v/>
      </c>
      <c r="BT50" s="125">
        <f t="array" ref="BT50">
IFERROR(
_xlfn.IFS(
$DH50="день_1",
$BP50*$BL50/($AX50-$AW50+1)*BC50*(DAY(EOMONTH(BC$15,0))),
$DH50="день_2",
$BP50/30*MAX(MIN($AX50,EOMONTH(BC$15,0))-MAX($AW50,BC$15)+1,),
$DH50="раб.день",
$BP50/30*(IFERROR(
_xlfn.LET(_xlpm.VD,
CHOOSE(
{1;2;3;4;5;6;7;8;9;10;11;12;13;14;15;16;17;18},
45658,45659,45660,45661,45662,45663,45664,45665,45711,45724,45778,45779,45785,45786,45820,45821,45965,46022),
_xlfn.LET(_xlpm.DD,
MAX(MIN($AX50,EOMONTH(BC$15,0))-MAX($AW50,BC$15),),
_xlfn.IFS(
AND(MONTH($AW50)=MONTH(BC$15),MONTH($AX50)&lt;&gt;MONTH(BC$15)),
NETWORKDAYS.INTL($AW50,$AW50+_xlpm.DD,1,_xlpm.VD),
AND(MONTH($AW50)&lt;&gt;MONTH(BC$15),MONTH($AX50)=MONTH(BC$15)),
NETWORKDAYS.INTL(($AX50)-_xlpm.DD,$AX50,1,_xlpm.VD),
AND(MONTH($AW50)&lt;MONTH(BC$15),MONTH($AX50)&gt;MONTH(BC$15)),
NETWORKDAYS.INTL((EOMONTH(BC$15-1,1))-_xlpm.DD,EOMONTH(BC$15-1,1),1,_xlpm.VD),
AND(MONTH($AW50)=MONTH(BC$15),MONTH($AX50)=MONTH(BC$15)),
NETWORKDAYS.INTL($AW50,$AX50,1,_xlpm.VD)))),0)),
$DH50="месяц",
$BP50*BC50,
$DH50="неделя",
$BP50*BC50/7*(ROUNDUP((DAY(EOMONTH(BC$15,0)))/4,0))),
0)</f>
        <v/>
      </c>
      <c r="BU50" s="125">
        <f t="array" ref="BU50">
IFERROR(
_xlfn.IFS(
$DH50="день_1",
$BP50*$BL50/($AX50-$AW50+1)*BD50*(DAY(EOMONTH(BD$15,0))),
$DH50="день_2",
$BP50/30*MAX(MIN($AX50,EOMONTH(BD$15,0))-MAX($AW50,BD$15)+1,),
$DH50="раб.день",
$BP50/30*(IFERROR(
_xlfn.LET(_xlpm.VD,
CHOOSE(
{1;2;3;4;5;6;7;8;9;10;11;12;13;14;15;16;17;18},
45658,45659,45660,45661,45662,45663,45664,45665,45711,45724,45778,45779,45785,45786,45820,45821,45965,46022),
_xlfn.LET(_xlpm.DD,
MAX(MIN($AX50,EOMONTH(BD$15,0))-MAX($AW50,BD$15),),
_xlfn.IFS(
AND(MONTH($AW50)=MONTH(BD$15),MONTH($AX50)&lt;&gt;MONTH(BD$15)),
NETWORKDAYS.INTL($AW50,$AW50+_xlpm.DD,1,_xlpm.VD),
AND(MONTH($AW50)&lt;&gt;MONTH(BD$15),MONTH($AX50)=MONTH(BD$15)),
NETWORKDAYS.INTL(($AX50)-_xlpm.DD,$AX50,1,_xlpm.VD),
AND(MONTH($AW50)&lt;MONTH(BD$15),MONTH($AX50)&gt;MONTH(BD$15)),
NETWORKDAYS.INTL((EOMONTH(BD$15-1,1))-_xlpm.DD,EOMONTH(BD$15-1,1),1,_xlpm.VD),
AND(MONTH($AW50)=MONTH(BD$15),MONTH($AX50)=MONTH(BD$15)),
NETWORKDAYS.INTL($AW50,$AX50,1,_xlpm.VD)))),0)),
$DH50="месяц",
$BP50*BD50,
$DH50="неделя",
$BP50*BD50/7*(ROUNDUP((DAY(EOMONTH(BD$15,0)))/4,0))),
0)</f>
        <v/>
      </c>
      <c r="BV50" s="125">
        <f t="array" ref="BV50">
IFERROR(
_xlfn.IFS(
$DH50="день_1",
$BP50*$BL50/($AX50-$AW50+1)*BE50*(DAY(EOMONTH(BE$15,0))),
$DH50="день_2",
$BP50/30*MAX(MIN($AX50,EOMONTH(BE$15,0))-MAX($AW50,BE$15)+1,),
$DH50="раб.день",
$BP50/30*(IFERROR(
_xlfn.LET(_xlpm.VD,
CHOOSE(
{1;2;3;4;5;6;7;8;9;10;11;12;13;14;15;16;17;18},
45658,45659,45660,45661,45662,45663,45664,45665,45711,45724,45778,45779,45785,45786,45820,45821,45965,46022),
_xlfn.LET(_xlpm.DD,
MAX(MIN($AX50,EOMONTH(BE$15,0))-MAX($AW50,BE$15),),
_xlfn.IFS(
AND(MONTH($AW50)=MONTH(BE$15),MONTH($AX50)&lt;&gt;MONTH(BE$15)),
NETWORKDAYS.INTL($AW50,$AW50+_xlpm.DD,1,_xlpm.VD),
AND(MONTH($AW50)&lt;&gt;MONTH(BE$15),MONTH($AX50)=MONTH(BE$15)),
NETWORKDAYS.INTL(($AX50)-_xlpm.DD,$AX50,1,_xlpm.VD),
AND(MONTH($AW50)&lt;MONTH(BE$15),MONTH($AX50)&gt;MONTH(BE$15)),
NETWORKDAYS.INTL((EOMONTH(BE$15-1,1))-_xlpm.DD,EOMONTH(BE$15-1,1),1,_xlpm.VD),
AND(MONTH($AW50)=MONTH(BE$15),MONTH($AX50)=MONTH(BE$15)),
NETWORKDAYS.INTL($AW50,$AX50,1,_xlpm.VD)))),0)),
$DH50="месяц",
$BP50*BE50,
$DH50="неделя",
$BP50*BE50/7*(ROUNDUP((DAY(EOMONTH(BE$15,0)))/4,0))),
0)</f>
        <v/>
      </c>
      <c r="BW50" s="125">
        <f t="array" ref="BW50">
IFERROR(
_xlfn.IFS(
$DH50="день_1",
$BP50*$BL50/($AX50-$AW50+1)*BF50*(DAY(EOMONTH(BF$15,0))),
$DH50="день_2",
$BP50/30*MAX(MIN($AX50,EOMONTH(BF$15,0))-MAX($AW50,BF$15)+1,),
$DH50="раб.день",
$BP50/30*(IFERROR(
_xlfn.LET(_xlpm.VD,
CHOOSE(
{1;2;3;4;5;6;7;8;9;10;11;12;13;14;15;16;17;18},
45658,45659,45660,45661,45662,45663,45664,45665,45711,45724,45778,45779,45785,45786,45820,45821,45965,46022),
_xlfn.LET(_xlpm.DD,
MAX(MIN($AX50,EOMONTH(BF$15,0))-MAX($AW50,BF$15),),
_xlfn.IFS(
AND(MONTH($AW50)=MONTH(BF$15),MONTH($AX50)&lt;&gt;MONTH(BF$15)),
NETWORKDAYS.INTL($AW50,$AW50+_xlpm.DD,1,_xlpm.VD),
AND(MONTH($AW50)&lt;&gt;MONTH(BF$15),MONTH($AX50)=MONTH(BF$15)),
NETWORKDAYS.INTL(($AX50)-_xlpm.DD,$AX50,1,_xlpm.VD),
AND(MONTH($AW50)&lt;MONTH(BF$15),MONTH($AX50)&gt;MONTH(BF$15)),
NETWORKDAYS.INTL((EOMONTH(BF$15-1,1))-_xlpm.DD,EOMONTH(BF$15-1,1),1,_xlpm.VD),
AND(MONTH($AW50)=MONTH(BF$15),MONTH($AX50)=MONTH(BF$15)),
NETWORKDAYS.INTL($AW50,$AX50,1,_xlpm.VD)))),0)),
$DH50="месяц",
$BP50*BF50,
$DH50="неделя",
$BP50*BF50/7*(ROUNDUP((DAY(EOMONTH(BF$15,0)))/4,0))),
0)</f>
        <v/>
      </c>
      <c r="BX50" s="125">
        <f t="array" ref="BX50">
IFERROR(
_xlfn.IFS(
$DH50="день_1",
$BP50*$BL50/($AX50-$AW50+1)*BG50*(DAY(EOMONTH(BG$15,0))),
$DH50="день_2",
$BP50/30*MAX(MIN($AX50,EOMONTH(BG$15,0))-MAX($AW50,BG$15)+1,),
$DH50="раб.день",
$BP50/30*(IFERROR(
_xlfn.LET(_xlpm.VD,
CHOOSE(
{1;2;3;4;5;6;7;8;9;10;11;12;13;14;15;16;17;18},
45658,45659,45660,45661,45662,45663,45664,45665,45711,45724,45778,45779,45785,45786,45820,45821,45965,46022),
_xlfn.LET(_xlpm.DD,
MAX(MIN($AX50,EOMONTH(BG$15,0))-MAX($AW50,BG$15),),
_xlfn.IFS(
AND(MONTH($AW50)=MONTH(BG$15),MONTH($AX50)&lt;&gt;MONTH(BG$15)),
NETWORKDAYS.INTL($AW50,$AW50+_xlpm.DD,1,_xlpm.VD),
AND(MONTH($AW50)&lt;&gt;MONTH(BG$15),MONTH($AX50)=MONTH(BG$15)),
NETWORKDAYS.INTL(($AX50)-_xlpm.DD,$AX50,1,_xlpm.VD),
AND(MONTH($AW50)&lt;MONTH(BG$15),MONTH($AX50)&gt;MONTH(BG$15)),
NETWORKDAYS.INTL((EOMONTH(BG$15-1,1))-_xlpm.DD,EOMONTH(BG$15-1,1),1,_xlpm.VD),
AND(MONTH($AW50)=MONTH(BG$15),MONTH($AX50)=MONTH(BG$15)),
NETWORKDAYS.INTL($AW50,$AX50,1,_xlpm.VD)))),0)),
$DH50="месяц",
$BP50*BG50,
$DH50="неделя",
$BP50*BG50/7*(ROUNDUP((DAY(EOMONTH(BG$15,0)))/4,0))),
0)</f>
        <v/>
      </c>
      <c r="BY50" s="125">
        <f t="array" ref="BY50">
IFERROR(
_xlfn.IFS(
$DH50="день_1",
$BP50*$BL50/($AX50-$AW50+1)*BH50*(DAY(EOMONTH(BH$15,0))),
$DH50="день_2",
$BP50/30*MAX(MIN($AX50,EOMONTH(BH$15,0))-MAX($AW50,BH$15)+1,),
$DH50="раб.день",
$BP50/30*(IFERROR(
_xlfn.LET(_xlpm.VD,
CHOOSE(
{1;2;3;4;5;6;7;8;9;10;11;12;13;14;15;16;17;18},
45658,45659,45660,45661,45662,45663,45664,45665,45711,45724,45778,45779,45785,45786,45820,45821,45965,46022),
_xlfn.LET(_xlpm.DD,
MAX(MIN($AX50,EOMONTH(BH$15,0))-MAX($AW50,BH$15),),
_xlfn.IFS(
AND(MONTH($AW50)=MONTH(BH$15),MONTH($AX50)&lt;&gt;MONTH(BH$15)),
NETWORKDAYS.INTL($AW50,$AW50+_xlpm.DD,1,_xlpm.VD),
AND(MONTH($AW50)&lt;&gt;MONTH(BH$15),MONTH($AX50)=MONTH(BH$15)),
NETWORKDAYS.INTL(($AX50)-_xlpm.DD,$AX50,1,_xlpm.VD),
AND(MONTH($AW50)&lt;MONTH(BH$15),MONTH($AX50)&gt;MONTH(BH$15)),
NETWORKDAYS.INTL((EOMONTH(BH$15-1,1))-_xlpm.DD,EOMONTH(BH$15-1,1),1,_xlpm.VD),
AND(MONTH($AW50)=MONTH(BH$15),MONTH($AX50)=MONTH(BH$15)),
NETWORKDAYS.INTL($AW50,$AX50,1,_xlpm.VD)))),0)),
$DH50="месяц",
$BP50*BH50,
$DH50="неделя",
$BP50*BH50/7*(ROUNDUP((DAY(EOMONTH(BH$15,0)))/4,0))),
0)</f>
        <v/>
      </c>
      <c r="BZ50" s="125">
        <f t="array" ref="BZ50">
IFERROR(
_xlfn.IFS(
$DH50="день_1",
$BP50*$BL50/($AX50-$AW50+1)*BI50*(DAY(EOMONTH(BI$15,0))),
$DH50="день_2",
$BP50/30*MAX(MIN($AX50,EOMONTH(BI$15,0))-MAX($AW50,BI$15)+1,),
$DH50="раб.день",
$BP50/30*(IFERROR(
_xlfn.LET(_xlpm.VD,
CHOOSE(
{1;2;3;4;5;6;7;8;9;10;11;12;13;14;15;16;17;18},
45658,45659,45660,45661,45662,45663,45664,45665,45711,45724,45778,45779,45785,45786,45820,45821,45965,46022),
_xlfn.LET(_xlpm.DD,
MAX(MIN($AX50,EOMONTH(BI$15,0))-MAX($AW50,BI$15),),
_xlfn.IFS(
AND(MONTH($AW50)=MONTH(BI$15),MONTH($AX50)&lt;&gt;MONTH(BI$15)),
NETWORKDAYS.INTL($AW50,$AW50+_xlpm.DD,1,_xlpm.VD),
AND(MONTH($AW50)&lt;&gt;MONTH(BI$15),MONTH($AX50)=MONTH(BI$15)),
NETWORKDAYS.INTL(($AX50)-_xlpm.DD,$AX50,1,_xlpm.VD),
AND(MONTH($AW50)&lt;MONTH(BI$15),MONTH($AX50)&gt;MONTH(BI$15)),
NETWORKDAYS.INTL((EOMONTH(BI$15-1,1))-_xlpm.DD,EOMONTH(BI$15-1,1),1,_xlpm.VD),
AND(MONTH($AW50)=MONTH(BI$15),MONTH($AX50)=MONTH(BI$15)),
NETWORKDAYS.INTL($AW50,$AX50,1,_xlpm.VD)))),0)),
$DH50="месяц",
$BP50*BI50,
$DH50="неделя",
$BP50*BI50/7*(ROUNDUP((DAY(EOMONTH(BI$15,0)))/4,0))),
0)</f>
        <v/>
      </c>
      <c r="CA50" s="125">
        <f t="array" ref="CA50">
IFERROR(
_xlfn.IFS(
$DH50="день_1",
$BP50*$BL50/($AX50-$AW50+1)*BJ50*(DAY(EOMONTH(BJ$15,0))),
$DH50="день_2",
$BP50/30*MAX(MIN($AX50,EOMONTH(BJ$15,0))-MAX($AW50,BJ$15)+1,),
$DH50="раб.день",
$BP50/30*(IFERROR(
_xlfn.LET(_xlpm.VD,
CHOOSE(
{1;2;3;4;5;6;7;8;9;10;11;12;13;14;15;16;17;18},
45658,45659,45660,45661,45662,45663,45664,45665,45711,45724,45778,45779,45785,45786,45820,45821,45965,46022),
_xlfn.LET(_xlpm.DD,
MAX(MIN($AX50,EOMONTH(BJ$15,0))-MAX($AW50,BJ$15),),
_xlfn.IFS(
AND(MONTH($AW50)=MONTH(BJ$15),MONTH($AX50)&lt;&gt;MONTH(BJ$15)),
NETWORKDAYS.INTL($AW50,$AW50+_xlpm.DD,1,_xlpm.VD),
AND(MONTH($AW50)&lt;&gt;MONTH(BJ$15),MONTH($AX50)=MONTH(BJ$15)),
NETWORKDAYS.INTL(($AX50)-_xlpm.DD,$AX50,1,_xlpm.VD),
AND(MONTH($AW50)&lt;MONTH(BJ$15),MONTH($AX50)&gt;MONTH(BJ$15)),
NETWORKDAYS.INTL((EOMONTH(BJ$15-1,1))-_xlpm.DD,EOMONTH(BJ$15-1,1),1,_xlpm.VD),
AND(MONTH($AW50)=MONTH(BJ$15),MONTH($AX50)=MONTH(BJ$15)),
NETWORKDAYS.INTL($AW50,$AX50,1,_xlpm.VD)))),0)),
$DH50="месяц",
$BP50*BJ50,
$DH50="неделя",
$BP50*BJ50/7*(ROUNDUP((DAY(EOMONTH(BJ$15,0)))/4,0))),
0)</f>
        <v/>
      </c>
      <c r="CB50" s="125">
        <f t="array" ref="CB50">
IFERROR(
_xlfn.IFS(
$DH50="день_1",
$BP50*$BL50/($AX50-$AW50+1)*BK50*(DAY(EOMONTH(BK$15,0))),
$DH50="день_2",
$BP50/30*MAX(MIN($AX50,EOMONTH(BK$15,0))-MAX($AW50,BK$15)+1,),
$DH50="раб.день",
$BP50/30*(IFERROR(
_xlfn.LET(_xlpm.VD,
CHOOSE(
{1;2;3;4;5;6;7;8;9;10;11;12;13;14;15;16;17;18},
45658,45659,45660,45661,45662,45663,45664,45665,45711,45724,45778,45779,45785,45786,45820,45821,45965,46022),
_xlfn.LET(_xlpm.DD,
MAX(MIN($AX50,EOMONTH(BK$15,0))-MAX($AW50,BK$15),),
_xlfn.IFS(
AND(MONTH($AW50)=MONTH(BK$15),MONTH($AX50)&lt;&gt;MONTH(BK$15)),
NETWORKDAYS.INTL($AW50,$AW50+_xlpm.DD,1,_xlpm.VD),
AND(MONTH($AW50)&lt;&gt;MONTH(BK$15),MONTH($AX50)=MONTH(BK$15)),
NETWORKDAYS.INTL(($AX50)-_xlpm.DD,$AX50,1,_xlpm.VD),
AND(MONTH($AW50)&lt;MONTH(BK$15),MONTH($AX50)&gt;MONTH(BK$15)),
NETWORKDAYS.INTL((EOMONTH(BK$15-1,1))-_xlpm.DD,EOMONTH(BK$15-1,1),1,_xlpm.VD),
AND(MONTH($AW50)=MONTH(BK$15),MONTH($AX50)=MONTH(BK$15)),
NETWORKDAYS.INTL($AW50,$AX50,1,_xlpm.VD)))),0)),
$DH50="месяц",
$BP50*BK50,
$DH50="неделя",
$BP50*BK50/7*(ROUNDUP((DAY(EOMONTH(BK$15,0)))/4,0))),
0)</f>
        <v/>
      </c>
      <c r="CC50" s="125">
        <f>SUM($BQ50:$CB50)</f>
        <v/>
      </c>
      <c r="CD50" s="126">
        <f>SUM($EH50:$EH50)</f>
        <v/>
      </c>
      <c r="CE50" s="126">
        <f>$CD50*$AB50</f>
        <v/>
      </c>
      <c r="CF50" s="126">
        <f>SUM($EK50:$EK50)</f>
        <v/>
      </c>
      <c r="CG50" s="126">
        <f>$CF50*$AB50</f>
        <v/>
      </c>
      <c r="CH50" s="126">
        <f>SUM($CC50,$CE50,$CG50)</f>
        <v/>
      </c>
      <c r="CI50" s="126">
        <f>$CH50*(1+$CM50)</f>
        <v/>
      </c>
      <c r="CJ50" s="127" t="n">
        <v>0</v>
      </c>
      <c r="CK50" s="126">
        <f>SUM($CH50:$CH50)*(1+$CJ50)</f>
        <v/>
      </c>
      <c r="CL50" s="126">
        <f>SUM($CH50:$CH50)*(1+$CM50)</f>
        <v/>
      </c>
      <c r="CM50" s="59" t="inlineStr">
        <is>
          <t>20%</t>
        </is>
      </c>
      <c r="CN50" s="59" t="n"/>
      <c r="CO50" s="72" t="n"/>
      <c r="CP50" s="59" t="n"/>
      <c r="CQ50" s="73" t="n"/>
      <c r="CR50" s="73" t="n"/>
      <c r="CS50" s="73" t="n"/>
      <c r="CT50" s="72" t="n"/>
      <c r="CU50" s="79" t="inlineStr">
        <is>
          <t> </t>
        </is>
      </c>
      <c r="CV50" s="60" t="n"/>
      <c r="CW50" s="60" t="n"/>
      <c r="CX50" s="60" t="n"/>
      <c r="CY50" s="127">
        <f>IFERROR(($CC50-$EE50)/($EE50/(1-$DQ50)),0)</f>
        <v/>
      </c>
      <c r="CZ50" s="127">
        <f>IFERROR(1-$EI50/($CE50),0)</f>
        <v/>
      </c>
      <c r="DA50" s="127">
        <f>IFERROR(1-$EL50/($CG50),0)</f>
        <v/>
      </c>
      <c r="DB50" s="126">
        <f>ROUND(IFERROR(($CI50/(1+$CM50)-$EN50),0),2)</f>
        <v/>
      </c>
      <c r="DC50" s="128" t="n"/>
      <c r="DD50" s="125" t="n"/>
      <c r="DE50" s="75" t="n">
        <v>0</v>
      </c>
      <c r="DF50" s="128" t="n"/>
      <c r="DG50" s="125">
        <f>IF($DC50=0,0,$DD50*($DC50*100%-$DE50*$DF50))*SUM($AB50:$AB50)</f>
        <v/>
      </c>
      <c r="DH50" s="129" t="inlineStr">
        <is>
          <t>месяц</t>
        </is>
      </c>
      <c r="DI50" s="130">
        <f t="array" ref="DI50">IFERROR(
IF($ES50="LisChannel",
(ROUND(((INDEX({174.625;153.888888888889;130.972222222222},MATCH($AI50,{2;3;4}),0))*$AG50*$AI50),2)),0),0)</f>
        <v/>
      </c>
      <c r="DJ50" s="130">
        <f>
_xlfn.LET(_xlpm.X,
IFERROR(
IF($ES50="НовиковТВ",
(_xlfn.LET(_xlpm.NTV,
_xlfn.LET(_xlpm.MIN,350000,
IF(SUMIFS($DI:$DI,$ES:$ES,"НовиковТВ")&lt;=_xlpm.MIN,
(SUMIFS($DI:$DI,$ES:$ES,"НовиковТВ")/(COUNTIFS($ES:$ES,"НовиковТВ")))*_xlpm.MIN/SUMIFS($DI:$DI,$ES:$ES,"НовиковТВ"),
DI50)),
_xlpm.NTV+$DG50/(1-(1-(_xlpm.NTV)*(1-$DL50)*(1-$DM50)*(1-$DN50)*(1-$DO50)*(1-$DP50)/_xlpm.NTV))))/(1+$EP50),
$DI50+$DG50/(1-(1-($DI50)*(1-$DL50)*(1-$DM50)*(1-$DN50)*(1-$DO50)*(1-$DP50)/$DI50))),
0),
_xlpm.X*(1+$CM50)*(1+$CW50)-_xlpm.X*(1+$CM50)+_xlpm.X)</f>
        <v/>
      </c>
      <c r="DK50" s="125" t="inlineStr">
        <is>
          <t>послед.</t>
        </is>
      </c>
      <c r="DL50" s="63" t="n">
        <v>0</v>
      </c>
      <c r="DM50" s="63" t="n">
        <v>0</v>
      </c>
      <c r="DN50" s="63" t="n">
        <v>0</v>
      </c>
      <c r="DO50" s="63" t="n">
        <v>0</v>
      </c>
      <c r="DP50" s="63" t="n">
        <v>0</v>
      </c>
      <c r="DQ50" s="63">
        <f t="array" ref="DQ50">IFERROR(_xlfn.IFS(
$DK50="послед.",1-(1-$DL50)*(1-$DM50)*(1-$DN50)*(1-$DO50)*(1-$DP50),
$DK50="сумм.",$DL50+$DM50+$DN50+$DO50+$DP50),
0)</f>
        <v/>
      </c>
      <c r="DR50" s="125">
        <f t="array" ref="DR50">
IFERROR(
_xlfn.IFS(
$BL50=0,
0,
$BL50&gt;0,
_xlfn.IFS($DK50="послед.",
$DJ50*(1-$DL50)*(1-$DM50)*(1-$DN50)*(1-$DO50)*(1-$DP50),
$DK50="сумм.",
$DJ50*(1-($DL50+$DM50+$DN50+$DO50+$DP50)))),0)</f>
        <v/>
      </c>
      <c r="DS50" s="125">
        <f t="array" ref="DS50">
IFERROR(_xlfn.IFS(
$DH50="день_1",
$DR50*$BL50/($AX50-$AW50+1)*AZ50*(DAY(EOMONTH(AZ$15,0))),
$DH50="день_2",
$DR50/30*MAX(MIN($AX50,EOMONTH(AZ$15,0))-MAX($AW50,AZ$15)+1,),
$DH50="раб.день",
$DR50/30*(IFERROR(
_xlfn.LET(_xlpm.VD,
CHOOSE(
{1;2;3;4;5;6;7;8;9;10;11;12;13;14;15;16;17;18},
45658,45659,45660,45661,45662,45663,45664,45665,45711,45724,45778,45779,45785,45786,45820,45821,45965,46022),
_xlfn.LET(_xlpm.DD,
MAX(MIN($AX50,EOMONTH(AZ$15,0))-MAX($AW50,AZ$15),),
_xlfn.IFS(
AND(MONTH($AW50)=MONTH(AZ$15),MONTH($AX50)&lt;&gt;MONTH(AZ$15)),
NETWORKDAYS.INTL($AW50,$AW50+_xlpm.DD,1,_xlpm.VD),
AND(MONTH($AW50)&lt;&gt;MONTH(AZ$15),MONTH($AX50)=MONTH(AZ$15)),
NETWORKDAYS.INTL(($AX50)-_xlpm.DD,$AX50,1,_xlpm.VD),
AND(MONTH($AW50)&lt;MONTH(AZ$15),MONTH($AX50)&gt;MONTH(AZ$15)),
NETWORKDAYS.INTL((EOMONTH(AZ$15-1,1))-_xlpm.DD,EOMONTH(AZ$15-1,1),1,_xlpm.VD),
AND(MONTH($AW50)=MONTH(AZ$15),MONTH($AX50)=MONTH(AZ$15)),
NETWORKDAYS.INTL($AW50,$AX50,1,_xlpm.VD)))),0)),
$DH50="месяц",
$DR50*AZ50,
$DH50="неделя",
$DR50*AZ50/7*(ROUNDUP((DAY(EOMONTH(AZ$15,0)))/4,0))),
0)</f>
        <v/>
      </c>
      <c r="DT50" s="125">
        <f t="array" ref="DT50">
IFERROR(_xlfn.IFS(
$DH50="день_1",
$DR50*$BL50/($AX50-$AW50+1)*BA50*(DAY(EOMONTH(BA$15,0))),
$DH50="день_2",
$DR50/30*MAX(MIN($AX50,EOMONTH(BA$15,0))-MAX($AW50,BA$15)+1,),
$DH50="раб.день",
$DR50/30*(IFERROR(
_xlfn.LET(_xlpm.VD,
CHOOSE(
{1;2;3;4;5;6;7;8;9;10;11;12;13;14;15;16;17;18},
45658,45659,45660,45661,45662,45663,45664,45665,45711,45724,45778,45779,45785,45786,45820,45821,45965,46022),
_xlfn.LET(_xlpm.DD,
MAX(MIN($AX50,EOMONTH(BA$15,0))-MAX($AW50,BA$15),),
_xlfn.IFS(
AND(MONTH($AW50)=MONTH(BA$15),MONTH($AX50)&lt;&gt;MONTH(BA$15)),
NETWORKDAYS.INTL($AW50,$AW50+_xlpm.DD,1,_xlpm.VD),
AND(MONTH($AW50)&lt;&gt;MONTH(BA$15),MONTH($AX50)=MONTH(BA$15)),
NETWORKDAYS.INTL(($AX50)-_xlpm.DD,$AX50,1,_xlpm.VD),
AND(MONTH($AW50)&lt;MONTH(BA$15),MONTH($AX50)&gt;MONTH(BA$15)),
NETWORKDAYS.INTL((EOMONTH(BA$15-1,1))-_xlpm.DD,EOMONTH(BA$15-1,1),1,_xlpm.VD),
AND(MONTH($AW50)=MONTH(BA$15),MONTH($AX50)=MONTH(BA$15)),
NETWORKDAYS.INTL($AW50,$AX50,1,_xlpm.VD)))),0)),
$DH50="месяц",
$DR50*BA50,
$DH50="неделя",
$DR50*BA50/7*(ROUNDUP((DAY(EOMONTH(BA$15,0)))/4,0))),
0)</f>
        <v/>
      </c>
      <c r="DU50" s="125">
        <f t="array" ref="DU50">
IFERROR(_xlfn.IFS(
$DH50="день_1",
$DR50*$BL50/($AX50-$AW50+1)*BB50*(DAY(EOMONTH(BB$15,0))),
$DH50="день_2",
$DR50/30*MAX(MIN($AX50,EOMONTH(BB$15,0))-MAX($AW50,BB$15)+1,),
$DH50="раб.день",
$DR50/30*(IFERROR(
_xlfn.LET(_xlpm.VD,
CHOOSE(
{1;2;3;4;5;6;7;8;9;10;11;12;13;14;15;16;17;18},
45658,45659,45660,45661,45662,45663,45664,45665,45711,45724,45778,45779,45785,45786,45820,45821,45965,46022),
_xlfn.LET(_xlpm.DD,
MAX(MIN($AX50,EOMONTH(BB$15,0))-MAX($AW50,BB$15),),
_xlfn.IFS(
AND(MONTH($AW50)=MONTH(BB$15),MONTH($AX50)&lt;&gt;MONTH(BB$15)),
NETWORKDAYS.INTL($AW50,$AW50+_xlpm.DD,1,_xlpm.VD),
AND(MONTH($AW50)&lt;&gt;MONTH(BB$15),MONTH($AX50)=MONTH(BB$15)),
NETWORKDAYS.INTL(($AX50)-_xlpm.DD,$AX50,1,_xlpm.VD),
AND(MONTH($AW50)&lt;MONTH(BB$15),MONTH($AX50)&gt;MONTH(BB$15)),
NETWORKDAYS.INTL((EOMONTH(BB$15-1,1))-_xlpm.DD,EOMONTH(BB$15-1,1),1,_xlpm.VD),
AND(MONTH($AW50)=MONTH(BB$15),MONTH($AX50)=MONTH(BB$15)),
NETWORKDAYS.INTL($AW50,$AX50,1,_xlpm.VD)))),0)),
$DH50="месяц",
$DR50*BB50,
$DH50="неделя",
$DR50*BB50/7*(ROUNDUP((DAY(EOMONTH(BB$15,0)))/4,0))),
0)</f>
        <v/>
      </c>
      <c r="DV50" s="125">
        <f t="array" ref="DV50">
IFERROR(_xlfn.IFS(
$DH50="день_1",
$DR50*$BL50/($AX50-$AW50+1)*BC50*(DAY(EOMONTH(BC$15,0))),
$DH50="день_2",
$DR50/30*MAX(MIN($AX50,EOMONTH(BC$15,0))-MAX($AW50,BC$15)+1,),
$DH50="раб.день",
$DR50/30*(IFERROR(
_xlfn.LET(_xlpm.VD,
CHOOSE(
{1;2;3;4;5;6;7;8;9;10;11;12;13;14;15;16;17;18},
45658,45659,45660,45661,45662,45663,45664,45665,45711,45724,45778,45779,45785,45786,45820,45821,45965,46022),
_xlfn.LET(_xlpm.DD,
MAX(MIN($AX50,EOMONTH(BC$15,0))-MAX($AW50,BC$15),),
_xlfn.IFS(
AND(MONTH($AW50)=MONTH(BC$15),MONTH($AX50)&lt;&gt;MONTH(BC$15)),
NETWORKDAYS.INTL($AW50,$AW50+_xlpm.DD,1,_xlpm.VD),
AND(MONTH($AW50)&lt;&gt;MONTH(BC$15),MONTH($AX50)=MONTH(BC$15)),
NETWORKDAYS.INTL(($AX50)-_xlpm.DD,$AX50,1,_xlpm.VD),
AND(MONTH($AW50)&lt;MONTH(BC$15),MONTH($AX50)&gt;MONTH(BC$15)),
NETWORKDAYS.INTL((EOMONTH(BC$15-1,1))-_xlpm.DD,EOMONTH(BC$15-1,1),1,_xlpm.VD),
AND(MONTH($AW50)=MONTH(BC$15),MONTH($AX50)=MONTH(BC$15)),
NETWORKDAYS.INTL($AW50,$AX50,1,_xlpm.VD)))),0)),
$DH50="месяц",
$DR50*BC50,
$DH50="неделя",
$DR50*BC50/7*(ROUNDUP((DAY(EOMONTH(BC$15,0)))/4,0))),
0)</f>
        <v/>
      </c>
      <c r="DW50" s="125">
        <f t="array" ref="DW50">
IFERROR(_xlfn.IFS(
$DH50="день_1",
$DR50*$BL50/($AX50-$AW50+1)*BD50*(DAY(EOMONTH(BD$15,0))),
$DH50="день_2",
$DR50/30*MAX(MIN($AX50,EOMONTH(BD$15,0))-MAX($AW50,BD$15)+1,),
$DH50="раб.день",
$DR50/30*(IFERROR(
_xlfn.LET(_xlpm.VD,
CHOOSE(
{1;2;3;4;5;6;7;8;9;10;11;12;13;14;15;16;17;18},
45658,45659,45660,45661,45662,45663,45664,45665,45711,45724,45778,45779,45785,45786,45820,45821,45965,46022),
_xlfn.LET(_xlpm.DD,
MAX(MIN($AX50,EOMONTH(BD$15,0))-MAX($AW50,BD$15),),
_xlfn.IFS(
AND(MONTH($AW50)=MONTH(BD$15),MONTH($AX50)&lt;&gt;MONTH(BD$15)),
NETWORKDAYS.INTL($AW50,$AW50+_xlpm.DD,1,_xlpm.VD),
AND(MONTH($AW50)&lt;&gt;MONTH(BD$15),MONTH($AX50)=MONTH(BD$15)),
NETWORKDAYS.INTL(($AX50)-_xlpm.DD,$AX50,1,_xlpm.VD),
AND(MONTH($AW50)&lt;MONTH(BD$15),MONTH($AX50)&gt;MONTH(BD$15)),
NETWORKDAYS.INTL((EOMONTH(BD$15-1,1))-_xlpm.DD,EOMONTH(BD$15-1,1),1,_xlpm.VD),
AND(MONTH($AW50)=MONTH(BD$15),MONTH($AX50)=MONTH(BD$15)),
NETWORKDAYS.INTL($AW50,$AX50,1,_xlpm.VD)))),0)),
$DH50="месяц",
$DR50*BD50,
$DH50="неделя",
$DR50*BD50/7*(ROUNDUP((DAY(EOMONTH(BD$15,0)))/4,0))),
0)</f>
        <v/>
      </c>
      <c r="DX50" s="125">
        <f t="array" ref="DX50">
IFERROR(_xlfn.IFS(
$DH50="день_1",
$DR50*$BL50/($AX50-$AW50+1)*BE50*(DAY(EOMONTH(BE$15,0))),
$DH50="день_2",
$DR50/30*MAX(MIN($AX50,EOMONTH(BE$15,0))-MAX($AW50,BE$15)+1,),
$DH50="раб.день",
$DR50/30*(IFERROR(
_xlfn.LET(_xlpm.VD,
CHOOSE(
{1;2;3;4;5;6;7;8;9;10;11;12;13;14;15;16;17;18},
45658,45659,45660,45661,45662,45663,45664,45665,45711,45724,45778,45779,45785,45786,45820,45821,45965,46022),
_xlfn.LET(_xlpm.DD,
MAX(MIN($AX50,EOMONTH(BE$15,0))-MAX($AW50,BE$15),),
_xlfn.IFS(
AND(MONTH($AW50)=MONTH(BE$15),MONTH($AX50)&lt;&gt;MONTH(BE$15)),
NETWORKDAYS.INTL($AW50,$AW50+_xlpm.DD,1,_xlpm.VD),
AND(MONTH($AW50)&lt;&gt;MONTH(BE$15),MONTH($AX50)=MONTH(BE$15)),
NETWORKDAYS.INTL(($AX50)-_xlpm.DD,$AX50,1,_xlpm.VD),
AND(MONTH($AW50)&lt;MONTH(BE$15),MONTH($AX50)&gt;MONTH(BE$15)),
NETWORKDAYS.INTL((EOMONTH(BE$15-1,1))-_xlpm.DD,EOMONTH(BE$15-1,1),1,_xlpm.VD),
AND(MONTH($AW50)=MONTH(BE$15),MONTH($AX50)=MONTH(BE$15)),
NETWORKDAYS.INTL($AW50,$AX50,1,_xlpm.VD)))),0)),
$DH50="месяц",
$DR50*BE50,
$DH50="неделя",
$DR50*BE50/7*(ROUNDUP((DAY(EOMONTH(BE$15,0)))/4,0))),
0)</f>
        <v/>
      </c>
      <c r="DY50" s="125">
        <f t="array" ref="DY50">
IFERROR(_xlfn.IFS(
$DH50="день_1",
$DR50*$BL50/($AX50-$AW50+1)*BF50*(DAY(EOMONTH(BF$15,0))),
$DH50="день_2",
$DR50/30*MAX(MIN($AX50,EOMONTH(BF$15,0))-MAX($AW50,BF$15)+1,),
$DH50="раб.день",
$DR50/30*(IFERROR(
_xlfn.LET(_xlpm.VD,
CHOOSE(
{1;2;3;4;5;6;7;8;9;10;11;12;13;14;15;16;17;18},
45658,45659,45660,45661,45662,45663,45664,45665,45711,45724,45778,45779,45785,45786,45820,45821,45965,46022),
_xlfn.LET(_xlpm.DD,
MAX(MIN($AX50,EOMONTH(BF$15,0))-MAX($AW50,BF$15),),
_xlfn.IFS(
AND(MONTH($AW50)=MONTH(BF$15),MONTH($AX50)&lt;&gt;MONTH(BF$15)),
NETWORKDAYS.INTL($AW50,$AW50+_xlpm.DD,1,_xlpm.VD),
AND(MONTH($AW50)&lt;&gt;MONTH(BF$15),MONTH($AX50)=MONTH(BF$15)),
NETWORKDAYS.INTL(($AX50)-_xlpm.DD,$AX50,1,_xlpm.VD),
AND(MONTH($AW50)&lt;MONTH(BF$15),MONTH($AX50)&gt;MONTH(BF$15)),
NETWORKDAYS.INTL((EOMONTH(BF$15-1,1))-_xlpm.DD,EOMONTH(BF$15-1,1),1,_xlpm.VD),
AND(MONTH($AW50)=MONTH(BF$15),MONTH($AX50)=MONTH(BF$15)),
NETWORKDAYS.INTL($AW50,$AX50,1,_xlpm.VD)))),0)),
$DH50="месяц",
$DR50*BF50,
$DH50="неделя",
$DR50*BF50/7*(ROUNDUP((DAY(EOMONTH(BF$15,0)))/4,0))),
0)</f>
        <v/>
      </c>
      <c r="DZ50" s="125">
        <f t="array" ref="DZ50">
IFERROR(_xlfn.IFS(
$DH50="день_1",
$DR50*$BL50/($AX50-$AW50+1)*BG50*(DAY(EOMONTH(BG$15,0))),
$DH50="день_2",
$DR50/30*MAX(MIN($AX50,EOMONTH(BG$15,0))-MAX($AW50,BG$15)+1,),
$DH50="раб.день",
$DR50/30*(IFERROR(
_xlfn.LET(_xlpm.VD,
CHOOSE(
{1;2;3;4;5;6;7;8;9;10;11;12;13;14;15;16;17;18},
45658,45659,45660,45661,45662,45663,45664,45665,45711,45724,45778,45779,45785,45786,45820,45821,45965,46022),
_xlfn.LET(_xlpm.DD,
MAX(MIN($AX50,EOMONTH(BG$15,0))-MAX($AW50,BG$15),),
_xlfn.IFS(
AND(MONTH($AW50)=MONTH(BG$15),MONTH($AX50)&lt;&gt;MONTH(BG$15)),
NETWORKDAYS.INTL($AW50,$AW50+_xlpm.DD,1,_xlpm.VD),
AND(MONTH($AW50)&lt;&gt;MONTH(BG$15),MONTH($AX50)=MONTH(BG$15)),
NETWORKDAYS.INTL(($AX50)-_xlpm.DD,$AX50,1,_xlpm.VD),
AND(MONTH($AW50)&lt;MONTH(BG$15),MONTH($AX50)&gt;MONTH(BG$15)),
NETWORKDAYS.INTL((EOMONTH(BG$15-1,1))-_xlpm.DD,EOMONTH(BG$15-1,1),1,_xlpm.VD),
AND(MONTH($AW50)=MONTH(BG$15),MONTH($AX50)=MONTH(BG$15)),
NETWORKDAYS.INTL($AW50,$AX50,1,_xlpm.VD)))),0)),
$DH50="месяц",
$DR50*BG50,
$DH50="неделя",
$DR50*BG50/7*(ROUNDUP((DAY(EOMONTH(BG$15,0)))/4,0))),
0)</f>
        <v/>
      </c>
      <c r="EA50" s="125">
        <f t="array" ref="EA50">
IFERROR(_xlfn.IFS(
$DH50="день_1",
$DR50*$BL50/($AX50-$AW50+1)*BH50*(DAY(EOMONTH(BH$15,0))),
$DH50="день_2",
$DR50/30*MAX(MIN($AX50,EOMONTH(BH$15,0))-MAX($AW50,BH$15)+1,),
$DH50="раб.день",
$DR50/30*(IFERROR(
_xlfn.LET(_xlpm.VD,
CHOOSE(
{1;2;3;4;5;6;7;8;9;10;11;12;13;14;15;16;17;18},
45658,45659,45660,45661,45662,45663,45664,45665,45711,45724,45778,45779,45785,45786,45820,45821,45965,46022),
_xlfn.LET(_xlpm.DD,
MAX(MIN($AX50,EOMONTH(BH$15,0))-MAX($AW50,BH$15),),
_xlfn.IFS(
AND(MONTH($AW50)=MONTH(BH$15),MONTH($AX50)&lt;&gt;MONTH(BH$15)),
NETWORKDAYS.INTL($AW50,$AW50+_xlpm.DD,1,_xlpm.VD),
AND(MONTH($AW50)&lt;&gt;MONTH(BH$15),MONTH($AX50)=MONTH(BH$15)),
NETWORKDAYS.INTL(($AX50)-_xlpm.DD,$AX50,1,_xlpm.VD),
AND(MONTH($AW50)&lt;MONTH(BH$15),MONTH($AX50)&gt;MONTH(BH$15)),
NETWORKDAYS.INTL((EOMONTH(BH$15-1,1))-_xlpm.DD,EOMONTH(BH$15-1,1),1,_xlpm.VD),
AND(MONTH($AW50)=MONTH(BH$15),MONTH($AX50)=MONTH(BH$15)),
NETWORKDAYS.INTL($AW50,$AX50,1,_xlpm.VD)))),0)),
$DH50="месяц",
$DR50*BH50,
$DH50="неделя",
$DR50*BH50/7*(ROUNDUP((DAY(EOMONTH(BH$15,0)))/4,0))),
0)</f>
        <v/>
      </c>
      <c r="EB50" s="125">
        <f t="array" ref="EB50">
IFERROR(_xlfn.IFS(
$DH50="день_1",
$DR50*$BL50/($AX50-$AW50+1)*BI50*(DAY(EOMONTH(BI$15,0))),
$DH50="день_2",
$DR50/30*MAX(MIN($AX50,EOMONTH(BI$15,0))-MAX($AW50,BI$15)+1,),
$DH50="раб.день",
$DR50/30*(IFERROR(
_xlfn.LET(_xlpm.VD,
CHOOSE(
{1;2;3;4;5;6;7;8;9;10;11;12;13;14;15;16;17;18},
45658,45659,45660,45661,45662,45663,45664,45665,45711,45724,45778,45779,45785,45786,45820,45821,45965,46022),
_xlfn.LET(_xlpm.DD,
MAX(MIN($AX50,EOMONTH(BI$15,0))-MAX($AW50,BI$15),),
_xlfn.IFS(
AND(MONTH($AW50)=MONTH(BI$15),MONTH($AX50)&lt;&gt;MONTH(BI$15)),
NETWORKDAYS.INTL($AW50,$AW50+_xlpm.DD,1,_xlpm.VD),
AND(MONTH($AW50)&lt;&gt;MONTH(BI$15),MONTH($AX50)=MONTH(BI$15)),
NETWORKDAYS.INTL(($AX50)-_xlpm.DD,$AX50,1,_xlpm.VD),
AND(MONTH($AW50)&lt;MONTH(BI$15),MONTH($AX50)&gt;MONTH(BI$15)),
NETWORKDAYS.INTL((EOMONTH(BI$15-1,1))-_xlpm.DD,EOMONTH(BI$15-1,1),1,_xlpm.VD),
AND(MONTH($AW50)=MONTH(BI$15),MONTH($AX50)=MONTH(BI$15)),
NETWORKDAYS.INTL($AW50,$AX50,1,_xlpm.VD)))),0)),
$DH50="месяц",
$DR50*BI50,
$DH50="неделя",
$DR50*BI50/7*(ROUNDUP((DAY(EOMONTH(BI$15,0)))/4,0))),
0)</f>
        <v/>
      </c>
      <c r="EC50" s="125">
        <f t="array" ref="EC50">
IFERROR(_xlfn.IFS(
$DH50="день_1",
$DR50*$BL50/($AX50-$AW50+1)*BJ50*(DAY(EOMONTH(BJ$15,0))),
$DH50="день_2",
$DR50/30*MAX(MIN($AX50,EOMONTH(BJ$15,0))-MAX($AW50,BJ$15)+1,),
$DH50="раб.день",
$DR50/30*(IFERROR(
_xlfn.LET(_xlpm.VD,
CHOOSE(
{1;2;3;4;5;6;7;8;9;10;11;12;13;14;15;16;17;18},
45658,45659,45660,45661,45662,45663,45664,45665,45711,45724,45778,45779,45785,45786,45820,45821,45965,46022),
_xlfn.LET(_xlpm.DD,
MAX(MIN($AX50,EOMONTH(BJ$15,0))-MAX($AW50,BJ$15),),
_xlfn.IFS(
AND(MONTH($AW50)=MONTH(BJ$15),MONTH($AX50)&lt;&gt;MONTH(BJ$15)),
NETWORKDAYS.INTL($AW50,$AW50+_xlpm.DD,1,_xlpm.VD),
AND(MONTH($AW50)&lt;&gt;MONTH(BJ$15),MONTH($AX50)=MONTH(BJ$15)),
NETWORKDAYS.INTL(($AX50)-_xlpm.DD,$AX50,1,_xlpm.VD),
AND(MONTH($AW50)&lt;MONTH(BJ$15),MONTH($AX50)&gt;MONTH(BJ$15)),
NETWORKDAYS.INTL((EOMONTH(BJ$15-1,1))-_xlpm.DD,EOMONTH(BJ$15-1,1),1,_xlpm.VD),
AND(MONTH($AW50)=MONTH(BJ$15),MONTH($AX50)=MONTH(BJ$15)),
NETWORKDAYS.INTL($AW50,$AX50,1,_xlpm.VD)))),0)),
$DH50="месяц",
$DR50*BJ50,
$DH50="неделя",
$DR50*BJ50/7*(ROUNDUP((DAY(EOMONTH(BJ$15,0)))/4,0))),
0)</f>
        <v/>
      </c>
      <c r="ED50" s="125">
        <f t="array" ref="ED50">
IFERROR(_xlfn.IFS(
$DH50="день_1",
$DR50*$BL50/($AX50-$AW50+1)*BK50*(DAY(EOMONTH(BK$15,0))),
$DH50="день_2",
$DR50/30*MAX(MIN($AX50,EOMONTH(BK$15,0))-MAX($AW50,BK$15)+1,),
$DH50="раб.день",
$DR50/30*(IFERROR(
_xlfn.LET(_xlpm.VD,
CHOOSE(
{1;2;3;4;5;6;7;8;9;10;11;12;13;14;15;16;17;18},
45658,45659,45660,45661,45662,45663,45664,45665,45711,45724,45778,45779,45785,45786,45820,45821,45965,46022),
_xlfn.LET(_xlpm.DD,
MAX(MIN($AX50,EOMONTH(BK$15,0))-MAX($AW50,BK$15),),
_xlfn.IFS(
AND(MONTH($AW50)=MONTH(BK$15),MONTH($AX50)&lt;&gt;MONTH(BK$15)),
NETWORKDAYS.INTL($AW50,$AW50+_xlpm.DD,1,_xlpm.VD),
AND(MONTH($AW50)&lt;&gt;MONTH(BK$15),MONTH($AX50)=MONTH(BK$15)),
NETWORKDAYS.INTL(($AX50)-_xlpm.DD,$AX50,1,_xlpm.VD),
AND(MONTH($AW50)&lt;MONTH(BK$15),MONTH($AX50)&gt;MONTH(BK$15)),
NETWORKDAYS.INTL((EOMONTH(BK$15-1,1))-_xlpm.DD,EOMONTH(BK$15-1,1),1,_xlpm.VD),
AND(MONTH($AW50)=MONTH(BK$15),MONTH($AX50)=MONTH(BK$15)),
NETWORKDAYS.INTL($AW50,$AX50,1,_xlpm.VD)))),0)),
$DH50="месяц",
$DR50*BK50,
$DH50="неделя",
$DR50*BK50/7*(ROUNDUP((DAY(EOMONTH(BK$15,0)))/4,0))),
0)</f>
        <v/>
      </c>
      <c r="EE50" s="125">
        <f>SUM($DS50,$DT50,$DU50,$DV50,$DW50,$DX50,$DY50,$DZ50,$EA50,$EB50,$EC50,$ED50)</f>
        <v/>
      </c>
      <c r="EF50" s="125">
        <f>IFERROR(ROUND($EE50*(1+$EP50),2),0)</f>
        <v/>
      </c>
      <c r="EG50" s="128" t="n">
        <v>1</v>
      </c>
      <c r="EH50" s="126" t="n">
        <v>0</v>
      </c>
      <c r="EI50" s="126">
        <f>ROUND(SUM($EH50:$EH50)*SUM($AB50:$AB50)*$EG50,2)</f>
        <v/>
      </c>
      <c r="EJ50" s="126">
        <f>ROUND($EI50*(1+$EP50),2)</f>
        <v/>
      </c>
      <c r="EK50" s="126" t="n">
        <v>0</v>
      </c>
      <c r="EL50" s="126">
        <f>ROUND(SUM($EK50:$EK50)*SUM($AB50:$AB50)*$EG50,2)</f>
        <v/>
      </c>
      <c r="EM50" s="126">
        <f>ROUND($EL50*(1+$EP50),2)</f>
        <v/>
      </c>
      <c r="EN50" s="126">
        <f>SUM($EE50,$EI50,$EL50)</f>
        <v/>
      </c>
      <c r="EO50" s="126">
        <f>SUM($EF50,$EJ50,$EM50)</f>
        <v/>
      </c>
      <c r="EP50" s="59" t="inlineStr">
        <is>
          <t>20%</t>
        </is>
      </c>
      <c r="EQ50" s="59" t="n"/>
      <c r="ER50" s="60">
        <f t="array" ref="ER50">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MATCH(ES50,
{"AMS";"RussOutdoor";"HD Outdoor";"Ingroup";"IQ";"Ledproduction";"LisChannel";"Logic";"Media-PPL";"NovikovTV | НовиковТВ";"SMA";"SOK";"КрокусТВ | CrocusTV | IndoorTV";"Сити";"ТЯК Москва"},
0)),"")</f>
        <v/>
      </c>
      <c r="ES50" s="60" t="n"/>
      <c r="ET50" s="60">
        <f t="array" ref="ET50">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MATCH(ES50,
{"AMS";"RussOutdoor";"HD Outdoor";"Ingroup";"IQ";"Ledproduction";"LisChannel";"Logic";"Media-PPL";"NovikovTV | НовиковТВ";"SMA";"SOK";"КрокусТВ | CrocusTV | IndoorTV";"Сити";"ТЯК Москва"},
0)),"")</f>
        <v/>
      </c>
      <c r="EU50" s="60" t="n"/>
      <c r="EV50" s="60" t="n"/>
      <c r="EX50" s="110">
        <f t="array" ref="EX50">
($AR50/30
+N("ТРАФИК ПЛОЩАДКИ"))*
(IFERROR(
_xlfn.LET(
_xlpm.GPR,
HLOOKUP($L50,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(MATCH($T50,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IF($Q50="цифровой",_xlpm.GPR/$AG50,_xlpm.GPR/60)),
0)
+N("DWELL TIME"))*
(IF($AB50=0,0,IF($AB50=1,0.3,IF($AB50=2,0.5,IF($AB50&gt;2,1))))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_xlfn.IFS($AC50="да",1.2,$AC50="нет",1)*
_xlfn.IFS($AD50="да",1.2,$AD50="нет",1)*
IF(R50="статический",1,1.2)*
$X50*
INDEX(
{1.2;1;1.2;1.2;1;1.2;1.2;1.2;1.2;1.2;1.2;1;1.2;1.2;1.2;1.2;1;1;1.2;1.2;1.2;1;1;1;1;1.2;1.2;1.2;1.2;1;1;1;1;1.2;1.2;1.2;1.2;1.2;1.2;1.2;1.2;1;1;1.2;1;1;1;1;1.5;1;1;1.5;1.5;1.2},
MATCH($Q50,_xlpm.MI,0)))&gt;{0.02;0.04;0.06;0.1;0.2;0.4;0.6;0.8;1;2;4;6})),
{0;1;2;3;4;5;6;7;8;9;10;11;12},
0)))
+N("КОЭФФИЦИЕНТ КОНТАКТА"))))*
(_xlfn.IFS($X50&lt;0.1,$X50/1000,$X50&gt;25,5.2,AND($X50&gt;=0.1,$X50&lt;=25),(($X50*2+0.1)/10)*($X50/10)))*
IFERROR((_xlfn.LET(
_xlpm.MA,
{0;0.8;0.85;0.9;0.95;1},
_xlpm.MAA,
{0;1;2;3;4;5},
INDEX(_xlpm.MA,MATCH(SUMPRODUCT(--((IF(ROUND(_xlpm.MAA,1)&gt;5,5,ROUND($AB50,1)))&gt;{0;1;2;3;4;5})),_xlpm.MAA,0)))
+N("КОЭФФИЦИЕНТ КОЛ-ВО КОНСТРУКЦИЙ")),1)*
$AB50,0))*
(IF($Q50="цифровой",$AG50/15*$AI50,1)
+N("ДЛЯ ЦИФРЫ"))</f>
        <v/>
      </c>
      <c r="EY50" s="110">
        <f>IFERROR(EX50*AY50,0)</f>
        <v/>
      </c>
      <c r="EZ50" s="131">
        <f>IFERROR(DP50/EY50*1000,0)</f>
        <v/>
      </c>
      <c r="FA50" s="112">
        <f>IFERROR(FC50/FB50,0)</f>
        <v/>
      </c>
      <c r="FB50" s="112">
        <f>IFERROR((FC50/(EY50/FF50*#REF!))*0.825,0)</f>
        <v/>
      </c>
      <c r="FC50" s="112">
        <f>IFERROR(((EX50*30/AR50)*100)/30,0)</f>
        <v/>
      </c>
      <c r="FD50" s="112">
        <f>IFERROR(EY50/G50*100%,0)</f>
        <v/>
      </c>
      <c r="FE50" s="112">
        <f>IFERROR(FD50/FC50*100%,0)</f>
        <v/>
      </c>
      <c r="FF50" s="110">
        <f>IFERROR(AR50/30*AY50,0)</f>
        <v/>
      </c>
    </row>
    <row r="51" ht="13" customHeight="1">
      <c r="A51" s="59" t="n"/>
      <c r="B51" s="60" t="n"/>
      <c r="C51" s="60" t="n"/>
      <c r="D51" s="60">
        <f t="array" ref="D51">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MATCH($E51,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51" s="60">
        <f t="array" ref="E51">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MATCH($F51,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51" s="60" t="inlineStr"/>
      <c r="G51" s="60" t="n"/>
      <c r="H51" s="60">
        <f t="array" ref="H51">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MATCH($I51,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51" s="60" t="n"/>
      <c r="J51" s="60" t="n"/>
      <c r="K51" s="60" t="n"/>
      <c r="L51" s="60" t="n"/>
      <c r="M51" s="60" t="n"/>
      <c r="N51" s="60" t="n"/>
      <c r="O51" s="60" t="n"/>
      <c r="P51" s="60">
        <f t="array" ref="P51">
_xlfn.IFS(
ISNUMBER(MATCH($Q51,{"шелфбаннер","разделитель","монетница","чековая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ISNUMBER(MATCH($Q51,{"LED/LCD","видеокулер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ISNUMBER(MATCH($Q51,{"автомобиль","машина","выставочное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ISNUMBER(MATCH($Q51,{"билборд","лифтовая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ISNUMBER(MATCH($Q51,{"навигация","подвесной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ISNUMBER(MATCH($Q51,{"движущаяся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ISNUMBER(MATCH($Q51,{"каталог","журнал"},)),
"Пресса",
$Q51="","")</f>
        <v/>
      </c>
      <c r="Q51" s="60" t="n"/>
      <c r="R51" s="60">
        <f t="array" ref="R51">
IFERROR(
_xlfn.IFS(
OR(ISNUMBER(MATCH($Q51,{"экспозиция","макет","стенд","автостенд","авто стенд","выставочное пространство","выставочные стенды","модульные выставочные стенды","3Д конструкция","3D конструкция"},)),P51="Экспонирование"),
"нестандартный",
ISNUMBER(MATCH($Q51,{"скроллер","призматрон"},)),
"динамический",
$P51="Видео",
"цифровой",
OR($P51="Пресса",$P51="Щит",$P51="POSm",$P51="Подвес",$P51="Брендирование/оклейка"),
"статический"),"")</f>
        <v/>
      </c>
      <c r="S51" s="59" t="n"/>
      <c r="T51" s="60" t="n"/>
      <c r="U51" s="60" t="n"/>
      <c r="V51" s="60">
        <f>
IF(P51="Видео",
"цифровой постер/ролик",
IF(ISNUMBER(MATCH(Q51,{"короб световой","короб световой | лайтбокс","короб световой | кристалайт","лайтбокс","лайт бокс","кристалайт","LB","lightbox"},)),
"бэклит",
IF(P51="Брендирование/оклейка",
"перфарированная пленка/самоклейка",
IF(P51="Экспонирование",
"под запрос",
IF(P51="Подвес",
"баннер/ткань",
"")))))</f>
        <v/>
      </c>
      <c r="W51" s="59" t="n"/>
      <c r="X51" s="59" t="n"/>
      <c r="Y51" s="59" t="n"/>
      <c r="Z51" s="61" t="n"/>
      <c r="AA51" s="61" t="n"/>
      <c r="AB51" s="61">
        <f>IF(BL51&gt;0,Z51,0)</f>
        <v/>
      </c>
      <c r="AC51" s="59" t="n"/>
      <c r="AD51" s="59" t="n"/>
      <c r="AE51" s="59" t="n"/>
      <c r="AF51" s="59" t="n"/>
      <c r="AG51" s="59" t="n"/>
      <c r="AH51" s="59" t="n"/>
      <c r="AI51" s="59" t="n"/>
      <c r="AJ51" s="59" t="n"/>
      <c r="AK51" s="59" t="n"/>
      <c r="AL51" s="62">
        <f>IFERROR(IF(OR(R51="статический",R51="динамический",R51="нестандартный",R51="",R51=""),"-",IF(AND(AH51="-",AI51="-"),"-",AK51*3600/AH51*AI51)),"-")</f>
        <v/>
      </c>
      <c r="AM51" s="62">
        <f>IFERROR(IF(OR(R51="статический",R51="динамический",R51="",R51="", R51="BTL",R51="нестандартный"),"-",AG51*AI51*AL51/60),"-")</f>
        <v/>
      </c>
      <c r="AN51" s="63">
        <f>IFERROR(IF(AH51="","-",AG51*AI51/AH51),"-")</f>
        <v/>
      </c>
      <c r="AO51" s="59">
        <f>IFERROR(IF(OR($R51="статический",$R51="динамический",$R51="",$R51="",$R51="BTL",$R51="нестандартный"),"-",$AL51*$AY51),"-")</f>
        <v/>
      </c>
      <c r="AP51" s="62">
        <f>IFERROR(IF(OR($R51="статический",$R51="динамический",$R51="",$R51="",$R51="BTL",$R51="нестандартный"),"-",$AM51*AY51),"-")</f>
        <v/>
      </c>
      <c r="AQ51" s="64" t="n"/>
      <c r="AR51" s="61" t="n"/>
      <c r="AS51" s="61" t="n"/>
      <c r="AT51" s="61" t="n"/>
      <c r="AU51" s="65" t="n"/>
      <c r="AV51" s="124">
        <f>IFERROR(DR51/AT51*1000,"n/a")</f>
        <v/>
      </c>
      <c r="AW51" s="67" t="n"/>
      <c r="AX51" s="67" t="n"/>
      <c r="AY51" s="43">
        <f>IFERROR(IF(OR($AW51="",$AX51=""),"",_xlfn.DAYS($AX51+1,$AW51)),"")</f>
        <v/>
      </c>
      <c r="AZ51" s="68">
        <f t="array" ref="AZ51">
_xlfn.LET(_xlpm.COEFF,
IF($AW51+$AX51=0,0,IF(MAX(MIN($AX51,EOMONTH(AZ$15,0))-MAX($AW51,AZ$15)+1,)&gt;0,1,0)),
_xlfn.IFS(
$ES51="LisChannel",
_xlpm.COEFF*
INDEX({1;1;1.2;1.2;1;1;1;1;1.2;1.2;1.2;1.2},
MATCH(MONTH(AZ$15),
{1,2,3,4,5,6,7,8,9,10,11,12})),
CONCATENATE($ES51," ",$L51)="RussOutdoor метро",
_xlpm.COEFF*
INDEX({0.8;0.9;1.1;1.1;1;1;1;1;1.1;1.1;1.1;1.1},
MATCH(MONTH(AZ$15),
{1,2,3,4,5,6,7,8,9,10,11,12})),
$ES51&lt;&gt;"LisChannel",
_xlpm.COEFF,
$ES51&lt;&gt;"RussOutdoor",
_xlpm.COEFF))</f>
        <v/>
      </c>
      <c r="BA51" s="68">
        <f t="array" ref="BA51">
_xlfn.LET(_xlpm.COEFF,
IF($AW51+$AX51=0,0,IF(MAX(MIN($AX51,EOMONTH(BA$15,0))-MAX($AW51,BA$15)+1,)&gt;0,1,0)),
_xlfn.IFS(
$ES51="LisChannel",
_xlpm.COEFF*
INDEX({1;1;1.2;1.2;1;1;1;1;1.2;1.2;1.2;1.2},
MATCH(MONTH(BA$15),
{1,2,3,4,5,6,7,8,9,10,11,12})),
CONCATENATE($ES51," ",$L51)="RussOutdoor метро",
_xlpm.COEFF*
INDEX({0.8;0.9;1.1;1.1;1;1;1;1;1.1;1.1;1.1;1.1},
MATCH(MONTH(BA$15),
{1,2,3,4,5,6,7,8,9,10,11,12})),
$ES51&lt;&gt;"LisChannel",
_xlpm.COEFF,
$ES51&lt;&gt;"RussOutdoor",
_xlpm.COEFF))</f>
        <v/>
      </c>
      <c r="BB51" s="68">
        <f t="array" ref="BB51">
_xlfn.LET(_xlpm.COEFF,
IF($AW51+$AX51=0,0,IF(MAX(MIN($AX51,EOMONTH(BB$15,0))-MAX($AW51,BB$15)+1,)&gt;0,1,0)),
_xlfn.IFS(
$ES51="LisChannel",
_xlpm.COEFF*
INDEX({1;1;1.2;1.2;1;1;1;1;1.2;1.2;1.2;1.2},
MATCH(MONTH(BB$15),
{1,2,3,4,5,6,7,8,9,10,11,12})),
CONCATENATE($ES51," ",$L51)="RussOutdoor метро",
_xlpm.COEFF*
INDEX({0.8;0.9;1.1;1.1;1;1;1;1;1.1;1.1;1.1;1.1},
MATCH(MONTH(BB$15),
{1,2,3,4,5,6,7,8,9,10,11,12})),
$ES51&lt;&gt;"LisChannel",
_xlpm.COEFF,
$ES51&lt;&gt;"RussOutdoor",
_xlpm.COEFF))</f>
        <v/>
      </c>
      <c r="BC51" s="68">
        <f t="array" ref="BC51">
_xlfn.LET(_xlpm.COEFF,
IF($AW51+$AX51=0,0,IF(MAX(MIN($AX51,EOMONTH(BC$15,0))-MAX($AW51,BC$15)+1,)&gt;0,1,0)),
_xlfn.IFS(
$ES51="LisChannel",
_xlpm.COEFF*
INDEX({1;1;1.2;1.2;1;1;1;1;1.2;1.2;1.2;1.2},
MATCH(MONTH(BC$15),
{1,2,3,4,5,6,7,8,9,10,11,12})),
CONCATENATE($ES51," ",$L51)="RussOutdoor метро",
_xlpm.COEFF*
INDEX({0.8;0.9;1.1;1.1;1;1;1;1;1.1;1.1;1.1;1.1},
MATCH(MONTH(BC$15),
{1,2,3,4,5,6,7,8,9,10,11,12})),
$ES51&lt;&gt;"LisChannel",
_xlpm.COEFF,
$ES51&lt;&gt;"RussOutdoor",
_xlpm.COEFF))</f>
        <v/>
      </c>
      <c r="BD51" s="68">
        <f t="array" ref="BD51">
_xlfn.LET(_xlpm.COEFF,
IF($AW51+$AX51=0,0,IF(MAX(MIN($AX51,EOMONTH(BD$15,0))-MAX($AW51,BD$15)+1,)&gt;0,1,0)),
_xlfn.IFS(
$ES51="LisChannel",
_xlpm.COEFF*
INDEX({1;1;1.2;1.2;1;1;1;1;1.2;1.2;1.2;1.2},
MATCH(MONTH(BD$15),
{1,2,3,4,5,6,7,8,9,10,11,12})),
CONCATENATE($ES51," ",$L51)="RussOutdoor метро",
_xlpm.COEFF*
INDEX({0.8;0.9;1.1;1.1;1;1;1;1;1.1;1.1;1.1;1.1},
MATCH(MONTH(BD$15),
{1,2,3,4,5,6,7,8,9,10,11,12})),
$ES51&lt;&gt;"LisChannel",
_xlpm.COEFF,
$ES51&lt;&gt;"RussOutdoor",
_xlpm.COEFF))</f>
        <v/>
      </c>
      <c r="BE51" s="68">
        <f t="array" ref="BE51">
_xlfn.LET(_xlpm.COEFF,
IF($AW51+$AX51=0,0,IF(MAX(MIN($AX51,EOMONTH(BE$15,0))-MAX($AW51,BE$15)+1,)&gt;0,1,0)),
_xlfn.IFS(
$ES51="LisChannel",
_xlpm.COEFF*
INDEX({1;1;1.2;1.2;1;1;1;1;1.2;1.2;1.2;1.2},
MATCH(MONTH(BE$15),
{1,2,3,4,5,6,7,8,9,10,11,12})),
CONCATENATE($ES51," ",$L51)="RussOutdoor метро",
_xlpm.COEFF*
INDEX({0.8;0.9;1.1;1.1;1;1;1;1;1.1;1.1;1.1;1.1},
MATCH(MONTH(BE$15),
{1,2,3,4,5,6,7,8,9,10,11,12})),
$ES51&lt;&gt;"LisChannel",
_xlpm.COEFF,
$ES51&lt;&gt;"RussOutdoor",
_xlpm.COEFF))</f>
        <v/>
      </c>
      <c r="BF51" s="68">
        <f t="array" ref="BF51">
_xlfn.LET(_xlpm.COEFF,
IF($AW51+$AX51=0,0,IF(MAX(MIN($AX51,EOMONTH(BF$15,0))-MAX($AW51,BF$15)+1,)&gt;0,1,0)),
_xlfn.IFS(
$ES51="LisChannel",
_xlpm.COEFF*
INDEX({1;1;1.2;1.2;1;1;1;1;1.2;1.2;1.2;1.2},
MATCH(MONTH(BF$15),
{1,2,3,4,5,6,7,8,9,10,11,12})),
CONCATENATE($ES51," ",$L51)="RussOutdoor метро",
_xlpm.COEFF*
INDEX({0.8;0.9;1.1;1.1;1;1;1;1;1.1;1.1;1.1;1.1},
MATCH(MONTH(BF$15),
{1,2,3,4,5,6,7,8,9,10,11,12})),
$ES51&lt;&gt;"LisChannel",
_xlpm.COEFF,
$ES51&lt;&gt;"RussOutdoor",
_xlpm.COEFF))</f>
        <v/>
      </c>
      <c r="BG51" s="68">
        <f t="array" ref="BG51">
_xlfn.LET(_xlpm.COEFF,
IF($AW51+$AX51=0,0,IF(MAX(MIN($AX51,EOMONTH(BG$15,0))-MAX($AW51,BG$15)+1,)&gt;0,1,0)),
_xlfn.IFS(
$ES51="LisChannel",
_xlpm.COEFF*
INDEX({1;1;1.2;1.2;1;1;1;1;1.2;1.2;1.2;1.2},
MATCH(MONTH(BG$15),
{1,2,3,4,5,6,7,8,9,10,11,12})),
CONCATENATE($ES51," ",$L51)="RussOutdoor метро",
_xlpm.COEFF*
INDEX({0.8;0.9;1.1;1.1;1;1;1;1;1.1;1.1;1.1;1.1},
MATCH(MONTH(BG$15),
{1,2,3,4,5,6,7,8,9,10,11,12})),
$ES51&lt;&gt;"LisChannel",
_xlpm.COEFF,
$ES51&lt;&gt;"RussOutdoor",
_xlpm.COEFF))</f>
        <v/>
      </c>
      <c r="BH51" s="68">
        <f t="array" ref="BH51">
_xlfn.LET(_xlpm.COEFF,
IF($AW51+$AX51=0,0,IF(MAX(MIN($AX51,EOMONTH(BH$15,0))-MAX($AW51,BH$15)+1,)&gt;0,1,0)),
_xlfn.IFS(
$ES51="LisChannel",
_xlpm.COEFF*
INDEX({1;1;1.2;1.2;1;1;1;1;1.2;1.2;1.2;1.2},
MATCH(MONTH(BH$15),
{1,2,3,4,5,6,7,8,9,10,11,12})),
CONCATENATE($ES51," ",$L51)="RussOutdoor метро",
_xlpm.COEFF*
INDEX({0.8;0.9;1.1;1.1;1;1;1;1;1.1;1.1;1.1;1.1},
MATCH(MONTH(BH$15),
{1,2,3,4,5,6,7,8,9,10,11,12})),
$ES51&lt;&gt;"LisChannel",
_xlpm.COEFF,
$ES51&lt;&gt;"RussOutdoor",
_xlpm.COEFF))</f>
        <v/>
      </c>
      <c r="BI51" s="68">
        <f t="array" ref="BI51">
_xlfn.LET(_xlpm.COEFF,
IF($AW51+$AX51=0,0,IF(MAX(MIN($AX51,EOMONTH(BI$15,0))-MAX($AW51,BI$15)+1,)&gt;0,1,0)),
_xlfn.IFS(
$ES51="LisChannel",
_xlpm.COEFF*
INDEX({1;1;1.2;1.2;1;1;1;1;1.2;1.2;1.2;1.2},
MATCH(MONTH(BI$15),
{1,2,3,4,5,6,7,8,9,10,11,12})),
CONCATENATE($ES51," ",$L51)="RussOutdoor метро",
_xlpm.COEFF*
INDEX({0.8;0.9;1.1;1.1;1;1;1;1;1.1;1.1;1.1;1.1},
MATCH(MONTH(BI$15),
{1,2,3,4,5,6,7,8,9,10,11,12})),
$ES51&lt;&gt;"LisChannel",
_xlpm.COEFF,
$ES51&lt;&gt;"RussOutdoor",
_xlpm.COEFF))</f>
        <v/>
      </c>
      <c r="BJ51" s="68">
        <f t="array" ref="BJ51">
_xlfn.LET(_xlpm.COEFF,
IF($AW51+$AX51=0,0,IF(MAX(MIN($AX51,EOMONTH(BJ$15,0))-MAX($AW51,BJ$15)+1,)&gt;0,1,0)),
_xlfn.IFS(
$ES51="LisChannel",
_xlpm.COEFF*
INDEX({1;1;1.2;1.2;1;1;1;1;1.2;1.2;1.2;1.2},
MATCH(MONTH(BJ$15),
{1,2,3,4,5,6,7,8,9,10,11,12})),
CONCATENATE($ES51," ",$L51)="RussOutdoor метро",
_xlpm.COEFF*
INDEX({0.8;0.9;1.1;1.1;1;1;1;1;1.1;1.1;1.1;1.1},
MATCH(MONTH(BJ$15),
{1,2,3,4,5,6,7,8,9,10,11,12})),
$ES51&lt;&gt;"LisChannel",
_xlpm.COEFF,
$ES51&lt;&gt;"RussOutdoor",
_xlpm.COEFF))</f>
        <v/>
      </c>
      <c r="BK51" s="68">
        <f t="array" ref="BK51">
_xlfn.LET(_xlpm.COEFF,
IF($AW51+$AX51=0,0,IF(MAX(MIN($AX51,EOMONTH(BK$15,0))-MAX($AW51,BK$15)+1,)&gt;0,1,0)),
_xlfn.IFS(
$ES51="LisChannel",
_xlpm.COEFF*
INDEX({1;1;1.2;1.2;1;1;1;1;1.2;1.2;1.2;1.2},
MATCH(MONTH(BK$15),
{1,2,3,4,5,6,7,8,9,10,11,12})),
CONCATENATE($ES51," ",$L51)="RussOutdoor метро",
_xlpm.COEFF*
INDEX({0.8;0.9;1.1;1.1;1;1;1;1;1.1;1.1;1.1;1.1},
MATCH(MONTH(BK$15),
{1,2,3,4,5,6,7,8,9,10,11,12})),
$ES51&lt;&gt;"LisChannel",
_xlpm.COEFF,
$ES51&lt;&gt;"RussOutdoor",
_xlpm.COEFF))</f>
        <v/>
      </c>
      <c r="BL51" s="62">
        <f>COUNTIFS($AZ51:$BK51,"&gt;0")</f>
        <v/>
      </c>
      <c r="BM51" s="65" t="n"/>
      <c r="BN51" s="125">
        <f>$DJ51</f>
        <v/>
      </c>
      <c r="BO51" s="63">
        <f>$DQ51</f>
        <v/>
      </c>
      <c r="BP51" s="125">
        <f>
IFERROR(
IF($BL51=0,0,
$BN51*(1-$BO51)),
0)</f>
        <v/>
      </c>
      <c r="BQ51" s="125">
        <f t="array" ref="BQ51">
IFERROR(
_xlfn.IFS(
$DH51="день_1",
$BP51*$BL51/($AX51-$AW51+1)*AZ51*(DAY(EOMONTH(AZ$15,0))),
$DH51="день_2",
$BP51/30*MAX(MIN($AX51,EOMONTH(AZ$15,0))-MAX($AW51,AZ$15)+1,),
$DH51="раб.день",
$BP51/30*(IFERROR(
_xlfn.LET(_xlpm.VD,
CHOOSE(
{1;2;3;4;5;6;7;8;9;10;11;12;13;14;15;16;17;18},
45658,45659,45660,45661,45662,45663,45664,45665,45711,45724,45778,45779,45785,45786,45820,45821,45965,46022),
_xlfn.LET(_xlpm.DD,
MAX(MIN($AX51,EOMONTH(AZ$15,0))-MAX($AW51,AZ$15),),
_xlfn.IFS(
AND(MONTH($AW51)=MONTH(AZ$15),MONTH($AX51)&lt;&gt;MONTH(AZ$15)),
NETWORKDAYS.INTL($AW51,$AW51+_xlpm.DD,1,_xlpm.VD),
AND(MONTH($AW51)&lt;&gt;MONTH(AZ$15),MONTH($AX51)=MONTH(AZ$15)),
NETWORKDAYS.INTL(($AX51)-_xlpm.DD,$AX51,1,_xlpm.VD),
AND(MONTH($AW51)&lt;MONTH(AZ$15),MONTH($AX51)&gt;MONTH(AZ$15)),
NETWORKDAYS.INTL((EOMONTH(AZ$15-1,1))-_xlpm.DD,EOMONTH(AZ$15-1,1),1,_xlpm.VD),
AND(MONTH($AW51)=MONTH(AZ$15),MONTH($AX51)=MONTH(AZ$15)),
NETWORKDAYS.INTL($AW51,$AX51,1,_xlpm.VD)))),0)),
$DH51="месяц",
$BP51*AZ51,
$DH51="неделя",
$BP51*AZ51/7*(ROUNDUP((DAY(EOMONTH(AZ$15,0)))/4,0))),
0)</f>
        <v/>
      </c>
      <c r="BR51" s="125">
        <f t="array" ref="BR51">
IFERROR(
_xlfn.IFS(
$DH51="день_1",
$BP51*$BL51/($AX51-$AW51+1)*BA51*(DAY(EOMONTH(BA$15,0))),
$DH51="день_2",
$BP51/30*MAX(MIN($AX51,EOMONTH(BA$15,0))-MAX($AW51,BA$15)+1,),
$DH51="раб.день",
$BP51/30*(IFERROR(
_xlfn.LET(_xlpm.VD,
CHOOSE(
{1;2;3;4;5;6;7;8;9;10;11;12;13;14;15;16;17;18},
45658,45659,45660,45661,45662,45663,45664,45665,45711,45724,45778,45779,45785,45786,45820,45821,45965,46022),
_xlfn.LET(_xlpm.DD,
MAX(MIN($AX51,EOMONTH(BA$15,0))-MAX($AW51,BA$15),),
_xlfn.IFS(
AND(MONTH($AW51)=MONTH(BA$15),MONTH($AX51)&lt;&gt;MONTH(BA$15)),
NETWORKDAYS.INTL($AW51,$AW51+_xlpm.DD,1,_xlpm.VD),
AND(MONTH($AW51)&lt;&gt;MONTH(BA$15),MONTH($AX51)=MONTH(BA$15)),
NETWORKDAYS.INTL(($AX51)-_xlpm.DD,$AX51,1,_xlpm.VD),
AND(MONTH($AW51)&lt;MONTH(BA$15),MONTH($AX51)&gt;MONTH(BA$15)),
NETWORKDAYS.INTL((EOMONTH(BA$15-1,1))-_xlpm.DD,EOMONTH(BA$15-1,1),1,_xlpm.VD),
AND(MONTH($AW51)=MONTH(BA$15),MONTH($AX51)=MONTH(BA$15)),
NETWORKDAYS.INTL($AW51,$AX51,1,_xlpm.VD)))),0)),
$DH51="месяц",
$BP51*BA51,
$DH51="неделя",
$BP51*BA51/7*(ROUNDUP((DAY(EOMONTH(BA$15,0)))/4,0))),
0)</f>
        <v/>
      </c>
      <c r="BS51" s="125">
        <f t="array" ref="BS51">
IFERROR(
_xlfn.IFS(
$DH51="день_1",
$BP51*$BL51/($AX51-$AW51+1)*BB51*(DAY(EOMONTH(BB$15,0))),
$DH51="день_2",
$BP51/30*MAX(MIN($AX51,EOMONTH(BB$15,0))-MAX($AW51,BB$15)+1,),
$DH51="раб.день",
$BP51/30*(IFERROR(
_xlfn.LET(_xlpm.VD,
CHOOSE(
{1;2;3;4;5;6;7;8;9;10;11;12;13;14;15;16;17;18},
45658,45659,45660,45661,45662,45663,45664,45665,45711,45724,45778,45779,45785,45786,45820,45821,45965,46022),
_xlfn.LET(_xlpm.DD,
MAX(MIN($AX51,EOMONTH(BB$15,0))-MAX($AW51,BB$15),),
_xlfn.IFS(
AND(MONTH($AW51)=MONTH(BB$15),MONTH($AX51)&lt;&gt;MONTH(BB$15)),
NETWORKDAYS.INTL($AW51,$AW51+_xlpm.DD,1,_xlpm.VD),
AND(MONTH($AW51)&lt;&gt;MONTH(BB$15),MONTH($AX51)=MONTH(BB$15)),
NETWORKDAYS.INTL(($AX51)-_xlpm.DD,$AX51,1,_xlpm.VD),
AND(MONTH($AW51)&lt;MONTH(BB$15),MONTH($AX51)&gt;MONTH(BB$15)),
NETWORKDAYS.INTL((EOMONTH(BB$15-1,1))-_xlpm.DD,EOMONTH(BB$15-1,1),1,_xlpm.VD),
AND(MONTH($AW51)=MONTH(BB$15),MONTH($AX51)=MONTH(BB$15)),
NETWORKDAYS.INTL($AW51,$AX51,1,_xlpm.VD)))),0)),
$DH51="месяц",
$BP51*BB51,
$DH51="неделя",
$BP51*BB51/7*(ROUNDUP((DAY(EOMONTH(BB$15,0)))/4,0))),
0)</f>
        <v/>
      </c>
      <c r="BT51" s="125">
        <f t="array" ref="BT51">
IFERROR(
_xlfn.IFS(
$DH51="день_1",
$BP51*$BL51/($AX51-$AW51+1)*BC51*(DAY(EOMONTH(BC$15,0))),
$DH51="день_2",
$BP51/30*MAX(MIN($AX51,EOMONTH(BC$15,0))-MAX($AW51,BC$15)+1,),
$DH51="раб.день",
$BP51/30*(IFERROR(
_xlfn.LET(_xlpm.VD,
CHOOSE(
{1;2;3;4;5;6;7;8;9;10;11;12;13;14;15;16;17;18},
45658,45659,45660,45661,45662,45663,45664,45665,45711,45724,45778,45779,45785,45786,45820,45821,45965,46022),
_xlfn.LET(_xlpm.DD,
MAX(MIN($AX51,EOMONTH(BC$15,0))-MAX($AW51,BC$15),),
_xlfn.IFS(
AND(MONTH($AW51)=MONTH(BC$15),MONTH($AX51)&lt;&gt;MONTH(BC$15)),
NETWORKDAYS.INTL($AW51,$AW51+_xlpm.DD,1,_xlpm.VD),
AND(MONTH($AW51)&lt;&gt;MONTH(BC$15),MONTH($AX51)=MONTH(BC$15)),
NETWORKDAYS.INTL(($AX51)-_xlpm.DD,$AX51,1,_xlpm.VD),
AND(MONTH($AW51)&lt;MONTH(BC$15),MONTH($AX51)&gt;MONTH(BC$15)),
NETWORKDAYS.INTL((EOMONTH(BC$15-1,1))-_xlpm.DD,EOMONTH(BC$15-1,1),1,_xlpm.VD),
AND(MONTH($AW51)=MONTH(BC$15),MONTH($AX51)=MONTH(BC$15)),
NETWORKDAYS.INTL($AW51,$AX51,1,_xlpm.VD)))),0)),
$DH51="месяц",
$BP51*BC51,
$DH51="неделя",
$BP51*BC51/7*(ROUNDUP((DAY(EOMONTH(BC$15,0)))/4,0))),
0)</f>
        <v/>
      </c>
      <c r="BU51" s="125">
        <f t="array" ref="BU51">
IFERROR(
_xlfn.IFS(
$DH51="день_1",
$BP51*$BL51/($AX51-$AW51+1)*BD51*(DAY(EOMONTH(BD$15,0))),
$DH51="день_2",
$BP51/30*MAX(MIN($AX51,EOMONTH(BD$15,0))-MAX($AW51,BD$15)+1,),
$DH51="раб.день",
$BP51/30*(IFERROR(
_xlfn.LET(_xlpm.VD,
CHOOSE(
{1;2;3;4;5;6;7;8;9;10;11;12;13;14;15;16;17;18},
45658,45659,45660,45661,45662,45663,45664,45665,45711,45724,45778,45779,45785,45786,45820,45821,45965,46022),
_xlfn.LET(_xlpm.DD,
MAX(MIN($AX51,EOMONTH(BD$15,0))-MAX($AW51,BD$15),),
_xlfn.IFS(
AND(MONTH($AW51)=MONTH(BD$15),MONTH($AX51)&lt;&gt;MONTH(BD$15)),
NETWORKDAYS.INTL($AW51,$AW51+_xlpm.DD,1,_xlpm.VD),
AND(MONTH($AW51)&lt;&gt;MONTH(BD$15),MONTH($AX51)=MONTH(BD$15)),
NETWORKDAYS.INTL(($AX51)-_xlpm.DD,$AX51,1,_xlpm.VD),
AND(MONTH($AW51)&lt;MONTH(BD$15),MONTH($AX51)&gt;MONTH(BD$15)),
NETWORKDAYS.INTL((EOMONTH(BD$15-1,1))-_xlpm.DD,EOMONTH(BD$15-1,1),1,_xlpm.VD),
AND(MONTH($AW51)=MONTH(BD$15),MONTH($AX51)=MONTH(BD$15)),
NETWORKDAYS.INTL($AW51,$AX51,1,_xlpm.VD)))),0)),
$DH51="месяц",
$BP51*BD51,
$DH51="неделя",
$BP51*BD51/7*(ROUNDUP((DAY(EOMONTH(BD$15,0)))/4,0))),
0)</f>
        <v/>
      </c>
      <c r="BV51" s="125">
        <f t="array" ref="BV51">
IFERROR(
_xlfn.IFS(
$DH51="день_1",
$BP51*$BL51/($AX51-$AW51+1)*BE51*(DAY(EOMONTH(BE$15,0))),
$DH51="день_2",
$BP51/30*MAX(MIN($AX51,EOMONTH(BE$15,0))-MAX($AW51,BE$15)+1,),
$DH51="раб.день",
$BP51/30*(IFERROR(
_xlfn.LET(_xlpm.VD,
CHOOSE(
{1;2;3;4;5;6;7;8;9;10;11;12;13;14;15;16;17;18},
45658,45659,45660,45661,45662,45663,45664,45665,45711,45724,45778,45779,45785,45786,45820,45821,45965,46022),
_xlfn.LET(_xlpm.DD,
MAX(MIN($AX51,EOMONTH(BE$15,0))-MAX($AW51,BE$15),),
_xlfn.IFS(
AND(MONTH($AW51)=MONTH(BE$15),MONTH($AX51)&lt;&gt;MONTH(BE$15)),
NETWORKDAYS.INTL($AW51,$AW51+_xlpm.DD,1,_xlpm.VD),
AND(MONTH($AW51)&lt;&gt;MONTH(BE$15),MONTH($AX51)=MONTH(BE$15)),
NETWORKDAYS.INTL(($AX51)-_xlpm.DD,$AX51,1,_xlpm.VD),
AND(MONTH($AW51)&lt;MONTH(BE$15),MONTH($AX51)&gt;MONTH(BE$15)),
NETWORKDAYS.INTL((EOMONTH(BE$15-1,1))-_xlpm.DD,EOMONTH(BE$15-1,1),1,_xlpm.VD),
AND(MONTH($AW51)=MONTH(BE$15),MONTH($AX51)=MONTH(BE$15)),
NETWORKDAYS.INTL($AW51,$AX51,1,_xlpm.VD)))),0)),
$DH51="месяц",
$BP51*BE51,
$DH51="неделя",
$BP51*BE51/7*(ROUNDUP((DAY(EOMONTH(BE$15,0)))/4,0))),
0)</f>
        <v/>
      </c>
      <c r="BW51" s="125">
        <f t="array" ref="BW51">
IFERROR(
_xlfn.IFS(
$DH51="день_1",
$BP51*$BL51/($AX51-$AW51+1)*BF51*(DAY(EOMONTH(BF$15,0))),
$DH51="день_2",
$BP51/30*MAX(MIN($AX51,EOMONTH(BF$15,0))-MAX($AW51,BF$15)+1,),
$DH51="раб.день",
$BP51/30*(IFERROR(
_xlfn.LET(_xlpm.VD,
CHOOSE(
{1;2;3;4;5;6;7;8;9;10;11;12;13;14;15;16;17;18},
45658,45659,45660,45661,45662,45663,45664,45665,45711,45724,45778,45779,45785,45786,45820,45821,45965,46022),
_xlfn.LET(_xlpm.DD,
MAX(MIN($AX51,EOMONTH(BF$15,0))-MAX($AW51,BF$15),),
_xlfn.IFS(
AND(MONTH($AW51)=MONTH(BF$15),MONTH($AX51)&lt;&gt;MONTH(BF$15)),
NETWORKDAYS.INTL($AW51,$AW51+_xlpm.DD,1,_xlpm.VD),
AND(MONTH($AW51)&lt;&gt;MONTH(BF$15),MONTH($AX51)=MONTH(BF$15)),
NETWORKDAYS.INTL(($AX51)-_xlpm.DD,$AX51,1,_xlpm.VD),
AND(MONTH($AW51)&lt;MONTH(BF$15),MONTH($AX51)&gt;MONTH(BF$15)),
NETWORKDAYS.INTL((EOMONTH(BF$15-1,1))-_xlpm.DD,EOMONTH(BF$15-1,1),1,_xlpm.VD),
AND(MONTH($AW51)=MONTH(BF$15),MONTH($AX51)=MONTH(BF$15)),
NETWORKDAYS.INTL($AW51,$AX51,1,_xlpm.VD)))),0)),
$DH51="месяц",
$BP51*BF51,
$DH51="неделя",
$BP51*BF51/7*(ROUNDUP((DAY(EOMONTH(BF$15,0)))/4,0))),
0)</f>
        <v/>
      </c>
      <c r="BX51" s="125">
        <f t="array" ref="BX51">
IFERROR(
_xlfn.IFS(
$DH51="день_1",
$BP51*$BL51/($AX51-$AW51+1)*BG51*(DAY(EOMONTH(BG$15,0))),
$DH51="день_2",
$BP51/30*MAX(MIN($AX51,EOMONTH(BG$15,0))-MAX($AW51,BG$15)+1,),
$DH51="раб.день",
$BP51/30*(IFERROR(
_xlfn.LET(_xlpm.VD,
CHOOSE(
{1;2;3;4;5;6;7;8;9;10;11;12;13;14;15;16;17;18},
45658,45659,45660,45661,45662,45663,45664,45665,45711,45724,45778,45779,45785,45786,45820,45821,45965,46022),
_xlfn.LET(_xlpm.DD,
MAX(MIN($AX51,EOMONTH(BG$15,0))-MAX($AW51,BG$15),),
_xlfn.IFS(
AND(MONTH($AW51)=MONTH(BG$15),MONTH($AX51)&lt;&gt;MONTH(BG$15)),
NETWORKDAYS.INTL($AW51,$AW51+_xlpm.DD,1,_xlpm.VD),
AND(MONTH($AW51)&lt;&gt;MONTH(BG$15),MONTH($AX51)=MONTH(BG$15)),
NETWORKDAYS.INTL(($AX51)-_xlpm.DD,$AX51,1,_xlpm.VD),
AND(MONTH($AW51)&lt;MONTH(BG$15),MONTH($AX51)&gt;MONTH(BG$15)),
NETWORKDAYS.INTL((EOMONTH(BG$15-1,1))-_xlpm.DD,EOMONTH(BG$15-1,1),1,_xlpm.VD),
AND(MONTH($AW51)=MONTH(BG$15),MONTH($AX51)=MONTH(BG$15)),
NETWORKDAYS.INTL($AW51,$AX51,1,_xlpm.VD)))),0)),
$DH51="месяц",
$BP51*BG51,
$DH51="неделя",
$BP51*BG51/7*(ROUNDUP((DAY(EOMONTH(BG$15,0)))/4,0))),
0)</f>
        <v/>
      </c>
      <c r="BY51" s="125">
        <f t="array" ref="BY51">
IFERROR(
_xlfn.IFS(
$DH51="день_1",
$BP51*$BL51/($AX51-$AW51+1)*BH51*(DAY(EOMONTH(BH$15,0))),
$DH51="день_2",
$BP51/30*MAX(MIN($AX51,EOMONTH(BH$15,0))-MAX($AW51,BH$15)+1,),
$DH51="раб.день",
$BP51/30*(IFERROR(
_xlfn.LET(_xlpm.VD,
CHOOSE(
{1;2;3;4;5;6;7;8;9;10;11;12;13;14;15;16;17;18},
45658,45659,45660,45661,45662,45663,45664,45665,45711,45724,45778,45779,45785,45786,45820,45821,45965,46022),
_xlfn.LET(_xlpm.DD,
MAX(MIN($AX51,EOMONTH(BH$15,0))-MAX($AW51,BH$15),),
_xlfn.IFS(
AND(MONTH($AW51)=MONTH(BH$15),MONTH($AX51)&lt;&gt;MONTH(BH$15)),
NETWORKDAYS.INTL($AW51,$AW51+_xlpm.DD,1,_xlpm.VD),
AND(MONTH($AW51)&lt;&gt;MONTH(BH$15),MONTH($AX51)=MONTH(BH$15)),
NETWORKDAYS.INTL(($AX51)-_xlpm.DD,$AX51,1,_xlpm.VD),
AND(MONTH($AW51)&lt;MONTH(BH$15),MONTH($AX51)&gt;MONTH(BH$15)),
NETWORKDAYS.INTL((EOMONTH(BH$15-1,1))-_xlpm.DD,EOMONTH(BH$15-1,1),1,_xlpm.VD),
AND(MONTH($AW51)=MONTH(BH$15),MONTH($AX51)=MONTH(BH$15)),
NETWORKDAYS.INTL($AW51,$AX51,1,_xlpm.VD)))),0)),
$DH51="месяц",
$BP51*BH51,
$DH51="неделя",
$BP51*BH51/7*(ROUNDUP((DAY(EOMONTH(BH$15,0)))/4,0))),
0)</f>
        <v/>
      </c>
      <c r="BZ51" s="125">
        <f t="array" ref="BZ51">
IFERROR(
_xlfn.IFS(
$DH51="день_1",
$BP51*$BL51/($AX51-$AW51+1)*BI51*(DAY(EOMONTH(BI$15,0))),
$DH51="день_2",
$BP51/30*MAX(MIN($AX51,EOMONTH(BI$15,0))-MAX($AW51,BI$15)+1,),
$DH51="раб.день",
$BP51/30*(IFERROR(
_xlfn.LET(_xlpm.VD,
CHOOSE(
{1;2;3;4;5;6;7;8;9;10;11;12;13;14;15;16;17;18},
45658,45659,45660,45661,45662,45663,45664,45665,45711,45724,45778,45779,45785,45786,45820,45821,45965,46022),
_xlfn.LET(_xlpm.DD,
MAX(MIN($AX51,EOMONTH(BI$15,0))-MAX($AW51,BI$15),),
_xlfn.IFS(
AND(MONTH($AW51)=MONTH(BI$15),MONTH($AX51)&lt;&gt;MONTH(BI$15)),
NETWORKDAYS.INTL($AW51,$AW51+_xlpm.DD,1,_xlpm.VD),
AND(MONTH($AW51)&lt;&gt;MONTH(BI$15),MONTH($AX51)=MONTH(BI$15)),
NETWORKDAYS.INTL(($AX51)-_xlpm.DD,$AX51,1,_xlpm.VD),
AND(MONTH($AW51)&lt;MONTH(BI$15),MONTH($AX51)&gt;MONTH(BI$15)),
NETWORKDAYS.INTL((EOMONTH(BI$15-1,1))-_xlpm.DD,EOMONTH(BI$15-1,1),1,_xlpm.VD),
AND(MONTH($AW51)=MONTH(BI$15),MONTH($AX51)=MONTH(BI$15)),
NETWORKDAYS.INTL($AW51,$AX51,1,_xlpm.VD)))),0)),
$DH51="месяц",
$BP51*BI51,
$DH51="неделя",
$BP51*BI51/7*(ROUNDUP((DAY(EOMONTH(BI$15,0)))/4,0))),
0)</f>
        <v/>
      </c>
      <c r="CA51" s="125">
        <f t="array" ref="CA51">
IFERROR(
_xlfn.IFS(
$DH51="день_1",
$BP51*$BL51/($AX51-$AW51+1)*BJ51*(DAY(EOMONTH(BJ$15,0))),
$DH51="день_2",
$BP51/30*MAX(MIN($AX51,EOMONTH(BJ$15,0))-MAX($AW51,BJ$15)+1,),
$DH51="раб.день",
$BP51/30*(IFERROR(
_xlfn.LET(_xlpm.VD,
CHOOSE(
{1;2;3;4;5;6;7;8;9;10;11;12;13;14;15;16;17;18},
45658,45659,45660,45661,45662,45663,45664,45665,45711,45724,45778,45779,45785,45786,45820,45821,45965,46022),
_xlfn.LET(_xlpm.DD,
MAX(MIN($AX51,EOMONTH(BJ$15,0))-MAX($AW51,BJ$15),),
_xlfn.IFS(
AND(MONTH($AW51)=MONTH(BJ$15),MONTH($AX51)&lt;&gt;MONTH(BJ$15)),
NETWORKDAYS.INTL($AW51,$AW51+_xlpm.DD,1,_xlpm.VD),
AND(MONTH($AW51)&lt;&gt;MONTH(BJ$15),MONTH($AX51)=MONTH(BJ$15)),
NETWORKDAYS.INTL(($AX51)-_xlpm.DD,$AX51,1,_xlpm.VD),
AND(MONTH($AW51)&lt;MONTH(BJ$15),MONTH($AX51)&gt;MONTH(BJ$15)),
NETWORKDAYS.INTL((EOMONTH(BJ$15-1,1))-_xlpm.DD,EOMONTH(BJ$15-1,1),1,_xlpm.VD),
AND(MONTH($AW51)=MONTH(BJ$15),MONTH($AX51)=MONTH(BJ$15)),
NETWORKDAYS.INTL($AW51,$AX51,1,_xlpm.VD)))),0)),
$DH51="месяц",
$BP51*BJ51,
$DH51="неделя",
$BP51*BJ51/7*(ROUNDUP((DAY(EOMONTH(BJ$15,0)))/4,0))),
0)</f>
        <v/>
      </c>
      <c r="CB51" s="125">
        <f t="array" ref="CB51">
IFERROR(
_xlfn.IFS(
$DH51="день_1",
$BP51*$BL51/($AX51-$AW51+1)*BK51*(DAY(EOMONTH(BK$15,0))),
$DH51="день_2",
$BP51/30*MAX(MIN($AX51,EOMONTH(BK$15,0))-MAX($AW51,BK$15)+1,),
$DH51="раб.день",
$BP51/30*(IFERROR(
_xlfn.LET(_xlpm.VD,
CHOOSE(
{1;2;3;4;5;6;7;8;9;10;11;12;13;14;15;16;17;18},
45658,45659,45660,45661,45662,45663,45664,45665,45711,45724,45778,45779,45785,45786,45820,45821,45965,46022),
_xlfn.LET(_xlpm.DD,
MAX(MIN($AX51,EOMONTH(BK$15,0))-MAX($AW51,BK$15),),
_xlfn.IFS(
AND(MONTH($AW51)=MONTH(BK$15),MONTH($AX51)&lt;&gt;MONTH(BK$15)),
NETWORKDAYS.INTL($AW51,$AW51+_xlpm.DD,1,_xlpm.VD),
AND(MONTH($AW51)&lt;&gt;MONTH(BK$15),MONTH($AX51)=MONTH(BK$15)),
NETWORKDAYS.INTL(($AX51)-_xlpm.DD,$AX51,1,_xlpm.VD),
AND(MONTH($AW51)&lt;MONTH(BK$15),MONTH($AX51)&gt;MONTH(BK$15)),
NETWORKDAYS.INTL((EOMONTH(BK$15-1,1))-_xlpm.DD,EOMONTH(BK$15-1,1),1,_xlpm.VD),
AND(MONTH($AW51)=MONTH(BK$15),MONTH($AX51)=MONTH(BK$15)),
NETWORKDAYS.INTL($AW51,$AX51,1,_xlpm.VD)))),0)),
$DH51="месяц",
$BP51*BK51,
$DH51="неделя",
$BP51*BK51/7*(ROUNDUP((DAY(EOMONTH(BK$15,0)))/4,0))),
0)</f>
        <v/>
      </c>
      <c r="CC51" s="125">
        <f>SUM($BQ51:$CB51)</f>
        <v/>
      </c>
      <c r="CD51" s="126">
        <f>SUM($EH51:$EH51)</f>
        <v/>
      </c>
      <c r="CE51" s="126">
        <f>$CD51*$AB51</f>
        <v/>
      </c>
      <c r="CF51" s="126">
        <f>SUM($EK51:$EK51)</f>
        <v/>
      </c>
      <c r="CG51" s="126">
        <f>$CF51*$AB51</f>
        <v/>
      </c>
      <c r="CH51" s="126">
        <f>SUM($CC51,$CE51,$CG51)</f>
        <v/>
      </c>
      <c r="CI51" s="126">
        <f>$CH51*(1+$CM51)</f>
        <v/>
      </c>
      <c r="CJ51" s="127" t="n">
        <v>0</v>
      </c>
      <c r="CK51" s="126">
        <f>SUM($CH51:$CH51)*(1+$CJ51)</f>
        <v/>
      </c>
      <c r="CL51" s="126">
        <f>SUM($CH51:$CH51)*(1+$CM51)</f>
        <v/>
      </c>
      <c r="CM51" s="59" t="inlineStr">
        <is>
          <t>20%</t>
        </is>
      </c>
      <c r="CN51" s="59" t="n"/>
      <c r="CO51" s="72" t="n"/>
      <c r="CP51" s="59" t="n"/>
      <c r="CQ51" s="73" t="n"/>
      <c r="CR51" s="73" t="n"/>
      <c r="CS51" s="73" t="n"/>
      <c r="CT51" s="72" t="n"/>
      <c r="CU51" s="79" t="inlineStr">
        <is>
          <t> </t>
        </is>
      </c>
      <c r="CV51" s="60" t="n"/>
      <c r="CW51" s="60" t="n"/>
      <c r="CX51" s="60" t="n"/>
      <c r="CY51" s="127">
        <f>IFERROR(($CC51-$EE51)/($EE51/(1-$DQ51)),0)</f>
        <v/>
      </c>
      <c r="CZ51" s="127">
        <f>IFERROR(1-$EI51/($CE51),0)</f>
        <v/>
      </c>
      <c r="DA51" s="127">
        <f>IFERROR(1-$EL51/($CG51),0)</f>
        <v/>
      </c>
      <c r="DB51" s="126">
        <f>ROUND(IFERROR(($CI51/(1+$CM51)-$EN51),0),2)</f>
        <v/>
      </c>
      <c r="DC51" s="128" t="n"/>
      <c r="DD51" s="125" t="n"/>
      <c r="DE51" s="75" t="n">
        <v>0</v>
      </c>
      <c r="DF51" s="128" t="n"/>
      <c r="DG51" s="125">
        <f>IF($DC51=0,0,$DD51*($DC51*100%-$DE51*$DF51))*SUM($AB51:$AB51)</f>
        <v/>
      </c>
      <c r="DH51" s="129" t="inlineStr">
        <is>
          <t>месяц</t>
        </is>
      </c>
      <c r="DI51" s="130">
        <f t="array" ref="DI51">IFERROR(
IF($ES51="LisChannel",
(ROUND(((INDEX({174.625;153.888888888889;130.972222222222},MATCH($AI51,{2;3;4}),0))*$AG51*$AI51),2)),0),0)</f>
        <v/>
      </c>
      <c r="DJ51" s="130">
        <f>
_xlfn.LET(_xlpm.X,
IFERROR(
IF($ES51="НовиковТВ",
(_xlfn.LET(_xlpm.NTV,
_xlfn.LET(_xlpm.MIN,350000,
IF(SUMIFS($DI:$DI,$ES:$ES,"НовиковТВ")&lt;=_xlpm.MIN,
(SUMIFS($DI:$DI,$ES:$ES,"НовиковТВ")/(COUNTIFS($ES:$ES,"НовиковТВ")))*_xlpm.MIN/SUMIFS($DI:$DI,$ES:$ES,"НовиковТВ"),
DI51)),
_xlpm.NTV+$DG51/(1-(1-(_xlpm.NTV)*(1-$DL51)*(1-$DM51)*(1-$DN51)*(1-$DO51)*(1-$DP51)/_xlpm.NTV))))/(1+$EP51),
$DI51+$DG51/(1-(1-($DI51)*(1-$DL51)*(1-$DM51)*(1-$DN51)*(1-$DO51)*(1-$DP51)/$DI51))),
0),
_xlpm.X*(1+$CM51)*(1+$CW51)-_xlpm.X*(1+$CM51)+_xlpm.X)</f>
        <v/>
      </c>
      <c r="DK51" s="125" t="inlineStr">
        <is>
          <t>послед.</t>
        </is>
      </c>
      <c r="DL51" s="63" t="n">
        <v>0</v>
      </c>
      <c r="DM51" s="63" t="n">
        <v>0</v>
      </c>
      <c r="DN51" s="63" t="n">
        <v>0</v>
      </c>
      <c r="DO51" s="63" t="n">
        <v>0</v>
      </c>
      <c r="DP51" s="63" t="n">
        <v>0</v>
      </c>
      <c r="DQ51" s="63">
        <f t="array" ref="DQ51">IFERROR(_xlfn.IFS(
$DK51="послед.",1-(1-$DL51)*(1-$DM51)*(1-$DN51)*(1-$DO51)*(1-$DP51),
$DK51="сумм.",$DL51+$DM51+$DN51+$DO51+$DP51),
0)</f>
        <v/>
      </c>
      <c r="DR51" s="125">
        <f t="array" ref="DR51">
IFERROR(
_xlfn.IFS(
$BL51=0,
0,
$BL51&gt;0,
_xlfn.IFS($DK51="послед.",
$DJ51*(1-$DL51)*(1-$DM51)*(1-$DN51)*(1-$DO51)*(1-$DP51),
$DK51="сумм.",
$DJ51*(1-($DL51+$DM51+$DN51+$DO51+$DP51)))),0)</f>
        <v/>
      </c>
      <c r="DS51" s="125">
        <f t="array" ref="DS51">
IFERROR(_xlfn.IFS(
$DH51="день_1",
$DR51*$BL51/($AX51-$AW51+1)*AZ51*(DAY(EOMONTH(AZ$15,0))),
$DH51="день_2",
$DR51/30*MAX(MIN($AX51,EOMONTH(AZ$15,0))-MAX($AW51,AZ$15)+1,),
$DH51="раб.день",
$DR51/30*(IFERROR(
_xlfn.LET(_xlpm.VD,
CHOOSE(
{1;2;3;4;5;6;7;8;9;10;11;12;13;14;15;16;17;18},
45658,45659,45660,45661,45662,45663,45664,45665,45711,45724,45778,45779,45785,45786,45820,45821,45965,46022),
_xlfn.LET(_xlpm.DD,
MAX(MIN($AX51,EOMONTH(AZ$15,0))-MAX($AW51,AZ$15),),
_xlfn.IFS(
AND(MONTH($AW51)=MONTH(AZ$15),MONTH($AX51)&lt;&gt;MONTH(AZ$15)),
NETWORKDAYS.INTL($AW51,$AW51+_xlpm.DD,1,_xlpm.VD),
AND(MONTH($AW51)&lt;&gt;MONTH(AZ$15),MONTH($AX51)=MONTH(AZ$15)),
NETWORKDAYS.INTL(($AX51)-_xlpm.DD,$AX51,1,_xlpm.VD),
AND(MONTH($AW51)&lt;MONTH(AZ$15),MONTH($AX51)&gt;MONTH(AZ$15)),
NETWORKDAYS.INTL((EOMONTH(AZ$15-1,1))-_xlpm.DD,EOMONTH(AZ$15-1,1),1,_xlpm.VD),
AND(MONTH($AW51)=MONTH(AZ$15),MONTH($AX51)=MONTH(AZ$15)),
NETWORKDAYS.INTL($AW51,$AX51,1,_xlpm.VD)))),0)),
$DH51="месяц",
$DR51*AZ51,
$DH51="неделя",
$DR51*AZ51/7*(ROUNDUP((DAY(EOMONTH(AZ$15,0)))/4,0))),
0)</f>
        <v/>
      </c>
      <c r="DT51" s="125">
        <f t="array" ref="DT51">
IFERROR(_xlfn.IFS(
$DH51="день_1",
$DR51*$BL51/($AX51-$AW51+1)*BA51*(DAY(EOMONTH(BA$15,0))),
$DH51="день_2",
$DR51/30*MAX(MIN($AX51,EOMONTH(BA$15,0))-MAX($AW51,BA$15)+1,),
$DH51="раб.день",
$DR51/30*(IFERROR(
_xlfn.LET(_xlpm.VD,
CHOOSE(
{1;2;3;4;5;6;7;8;9;10;11;12;13;14;15;16;17;18},
45658,45659,45660,45661,45662,45663,45664,45665,45711,45724,45778,45779,45785,45786,45820,45821,45965,46022),
_xlfn.LET(_xlpm.DD,
MAX(MIN($AX51,EOMONTH(BA$15,0))-MAX($AW51,BA$15),),
_xlfn.IFS(
AND(MONTH($AW51)=MONTH(BA$15),MONTH($AX51)&lt;&gt;MONTH(BA$15)),
NETWORKDAYS.INTL($AW51,$AW51+_xlpm.DD,1,_xlpm.VD),
AND(MONTH($AW51)&lt;&gt;MONTH(BA$15),MONTH($AX51)=MONTH(BA$15)),
NETWORKDAYS.INTL(($AX51)-_xlpm.DD,$AX51,1,_xlpm.VD),
AND(MONTH($AW51)&lt;MONTH(BA$15),MONTH($AX51)&gt;MONTH(BA$15)),
NETWORKDAYS.INTL((EOMONTH(BA$15-1,1))-_xlpm.DD,EOMONTH(BA$15-1,1),1,_xlpm.VD),
AND(MONTH($AW51)=MONTH(BA$15),MONTH($AX51)=MONTH(BA$15)),
NETWORKDAYS.INTL($AW51,$AX51,1,_xlpm.VD)))),0)),
$DH51="месяц",
$DR51*BA51,
$DH51="неделя",
$DR51*BA51/7*(ROUNDUP((DAY(EOMONTH(BA$15,0)))/4,0))),
0)</f>
        <v/>
      </c>
      <c r="DU51" s="125">
        <f t="array" ref="DU51">
IFERROR(_xlfn.IFS(
$DH51="день_1",
$DR51*$BL51/($AX51-$AW51+1)*BB51*(DAY(EOMONTH(BB$15,0))),
$DH51="день_2",
$DR51/30*MAX(MIN($AX51,EOMONTH(BB$15,0))-MAX($AW51,BB$15)+1,),
$DH51="раб.день",
$DR51/30*(IFERROR(
_xlfn.LET(_xlpm.VD,
CHOOSE(
{1;2;3;4;5;6;7;8;9;10;11;12;13;14;15;16;17;18},
45658,45659,45660,45661,45662,45663,45664,45665,45711,45724,45778,45779,45785,45786,45820,45821,45965,46022),
_xlfn.LET(_xlpm.DD,
MAX(MIN($AX51,EOMONTH(BB$15,0))-MAX($AW51,BB$15),),
_xlfn.IFS(
AND(MONTH($AW51)=MONTH(BB$15),MONTH($AX51)&lt;&gt;MONTH(BB$15)),
NETWORKDAYS.INTL($AW51,$AW51+_xlpm.DD,1,_xlpm.VD),
AND(MONTH($AW51)&lt;&gt;MONTH(BB$15),MONTH($AX51)=MONTH(BB$15)),
NETWORKDAYS.INTL(($AX51)-_xlpm.DD,$AX51,1,_xlpm.VD),
AND(MONTH($AW51)&lt;MONTH(BB$15),MONTH($AX51)&gt;MONTH(BB$15)),
NETWORKDAYS.INTL((EOMONTH(BB$15-1,1))-_xlpm.DD,EOMONTH(BB$15-1,1),1,_xlpm.VD),
AND(MONTH($AW51)=MONTH(BB$15),MONTH($AX51)=MONTH(BB$15)),
NETWORKDAYS.INTL($AW51,$AX51,1,_xlpm.VD)))),0)),
$DH51="месяц",
$DR51*BB51,
$DH51="неделя",
$DR51*BB51/7*(ROUNDUP((DAY(EOMONTH(BB$15,0)))/4,0))),
0)</f>
        <v/>
      </c>
      <c r="DV51" s="125">
        <f t="array" ref="DV51">
IFERROR(_xlfn.IFS(
$DH51="день_1",
$DR51*$BL51/($AX51-$AW51+1)*BC51*(DAY(EOMONTH(BC$15,0))),
$DH51="день_2",
$DR51/30*MAX(MIN($AX51,EOMONTH(BC$15,0))-MAX($AW51,BC$15)+1,),
$DH51="раб.день",
$DR51/30*(IFERROR(
_xlfn.LET(_xlpm.VD,
CHOOSE(
{1;2;3;4;5;6;7;8;9;10;11;12;13;14;15;16;17;18},
45658,45659,45660,45661,45662,45663,45664,45665,45711,45724,45778,45779,45785,45786,45820,45821,45965,46022),
_xlfn.LET(_xlpm.DD,
MAX(MIN($AX51,EOMONTH(BC$15,0))-MAX($AW51,BC$15),),
_xlfn.IFS(
AND(MONTH($AW51)=MONTH(BC$15),MONTH($AX51)&lt;&gt;MONTH(BC$15)),
NETWORKDAYS.INTL($AW51,$AW51+_xlpm.DD,1,_xlpm.VD),
AND(MONTH($AW51)&lt;&gt;MONTH(BC$15),MONTH($AX51)=MONTH(BC$15)),
NETWORKDAYS.INTL(($AX51)-_xlpm.DD,$AX51,1,_xlpm.VD),
AND(MONTH($AW51)&lt;MONTH(BC$15),MONTH($AX51)&gt;MONTH(BC$15)),
NETWORKDAYS.INTL((EOMONTH(BC$15-1,1))-_xlpm.DD,EOMONTH(BC$15-1,1),1,_xlpm.VD),
AND(MONTH($AW51)=MONTH(BC$15),MONTH($AX51)=MONTH(BC$15)),
NETWORKDAYS.INTL($AW51,$AX51,1,_xlpm.VD)))),0)),
$DH51="месяц",
$DR51*BC51,
$DH51="неделя",
$DR51*BC51/7*(ROUNDUP((DAY(EOMONTH(BC$15,0)))/4,0))),
0)</f>
        <v/>
      </c>
      <c r="DW51" s="125">
        <f t="array" ref="DW51">
IFERROR(_xlfn.IFS(
$DH51="день_1",
$DR51*$BL51/($AX51-$AW51+1)*BD51*(DAY(EOMONTH(BD$15,0))),
$DH51="день_2",
$DR51/30*MAX(MIN($AX51,EOMONTH(BD$15,0))-MAX($AW51,BD$15)+1,),
$DH51="раб.день",
$DR51/30*(IFERROR(
_xlfn.LET(_xlpm.VD,
CHOOSE(
{1;2;3;4;5;6;7;8;9;10;11;12;13;14;15;16;17;18},
45658,45659,45660,45661,45662,45663,45664,45665,45711,45724,45778,45779,45785,45786,45820,45821,45965,46022),
_xlfn.LET(_xlpm.DD,
MAX(MIN($AX51,EOMONTH(BD$15,0))-MAX($AW51,BD$15),),
_xlfn.IFS(
AND(MONTH($AW51)=MONTH(BD$15),MONTH($AX51)&lt;&gt;MONTH(BD$15)),
NETWORKDAYS.INTL($AW51,$AW51+_xlpm.DD,1,_xlpm.VD),
AND(MONTH($AW51)&lt;&gt;MONTH(BD$15),MONTH($AX51)=MONTH(BD$15)),
NETWORKDAYS.INTL(($AX51)-_xlpm.DD,$AX51,1,_xlpm.VD),
AND(MONTH($AW51)&lt;MONTH(BD$15),MONTH($AX51)&gt;MONTH(BD$15)),
NETWORKDAYS.INTL((EOMONTH(BD$15-1,1))-_xlpm.DD,EOMONTH(BD$15-1,1),1,_xlpm.VD),
AND(MONTH($AW51)=MONTH(BD$15),MONTH($AX51)=MONTH(BD$15)),
NETWORKDAYS.INTL($AW51,$AX51,1,_xlpm.VD)))),0)),
$DH51="месяц",
$DR51*BD51,
$DH51="неделя",
$DR51*BD51/7*(ROUNDUP((DAY(EOMONTH(BD$15,0)))/4,0))),
0)</f>
        <v/>
      </c>
      <c r="DX51" s="125">
        <f t="array" ref="DX51">
IFERROR(_xlfn.IFS(
$DH51="день_1",
$DR51*$BL51/($AX51-$AW51+1)*BE51*(DAY(EOMONTH(BE$15,0))),
$DH51="день_2",
$DR51/30*MAX(MIN($AX51,EOMONTH(BE$15,0))-MAX($AW51,BE$15)+1,),
$DH51="раб.день",
$DR51/30*(IFERROR(
_xlfn.LET(_xlpm.VD,
CHOOSE(
{1;2;3;4;5;6;7;8;9;10;11;12;13;14;15;16;17;18},
45658,45659,45660,45661,45662,45663,45664,45665,45711,45724,45778,45779,45785,45786,45820,45821,45965,46022),
_xlfn.LET(_xlpm.DD,
MAX(MIN($AX51,EOMONTH(BE$15,0))-MAX($AW51,BE$15),),
_xlfn.IFS(
AND(MONTH($AW51)=MONTH(BE$15),MONTH($AX51)&lt;&gt;MONTH(BE$15)),
NETWORKDAYS.INTL($AW51,$AW51+_xlpm.DD,1,_xlpm.VD),
AND(MONTH($AW51)&lt;&gt;MONTH(BE$15),MONTH($AX51)=MONTH(BE$15)),
NETWORKDAYS.INTL(($AX51)-_xlpm.DD,$AX51,1,_xlpm.VD),
AND(MONTH($AW51)&lt;MONTH(BE$15),MONTH($AX51)&gt;MONTH(BE$15)),
NETWORKDAYS.INTL((EOMONTH(BE$15-1,1))-_xlpm.DD,EOMONTH(BE$15-1,1),1,_xlpm.VD),
AND(MONTH($AW51)=MONTH(BE$15),MONTH($AX51)=MONTH(BE$15)),
NETWORKDAYS.INTL($AW51,$AX51,1,_xlpm.VD)))),0)),
$DH51="месяц",
$DR51*BE51,
$DH51="неделя",
$DR51*BE51/7*(ROUNDUP((DAY(EOMONTH(BE$15,0)))/4,0))),
0)</f>
        <v/>
      </c>
      <c r="DY51" s="125">
        <f t="array" ref="DY51">
IFERROR(_xlfn.IFS(
$DH51="день_1",
$DR51*$BL51/($AX51-$AW51+1)*BF51*(DAY(EOMONTH(BF$15,0))),
$DH51="день_2",
$DR51/30*MAX(MIN($AX51,EOMONTH(BF$15,0))-MAX($AW51,BF$15)+1,),
$DH51="раб.день",
$DR51/30*(IFERROR(
_xlfn.LET(_xlpm.VD,
CHOOSE(
{1;2;3;4;5;6;7;8;9;10;11;12;13;14;15;16;17;18},
45658,45659,45660,45661,45662,45663,45664,45665,45711,45724,45778,45779,45785,45786,45820,45821,45965,46022),
_xlfn.LET(_xlpm.DD,
MAX(MIN($AX51,EOMONTH(BF$15,0))-MAX($AW51,BF$15),),
_xlfn.IFS(
AND(MONTH($AW51)=MONTH(BF$15),MONTH($AX51)&lt;&gt;MONTH(BF$15)),
NETWORKDAYS.INTL($AW51,$AW51+_xlpm.DD,1,_xlpm.VD),
AND(MONTH($AW51)&lt;&gt;MONTH(BF$15),MONTH($AX51)=MONTH(BF$15)),
NETWORKDAYS.INTL(($AX51)-_xlpm.DD,$AX51,1,_xlpm.VD),
AND(MONTH($AW51)&lt;MONTH(BF$15),MONTH($AX51)&gt;MONTH(BF$15)),
NETWORKDAYS.INTL((EOMONTH(BF$15-1,1))-_xlpm.DD,EOMONTH(BF$15-1,1),1,_xlpm.VD),
AND(MONTH($AW51)=MONTH(BF$15),MONTH($AX51)=MONTH(BF$15)),
NETWORKDAYS.INTL($AW51,$AX51,1,_xlpm.VD)))),0)),
$DH51="месяц",
$DR51*BF51,
$DH51="неделя",
$DR51*BF51/7*(ROUNDUP((DAY(EOMONTH(BF$15,0)))/4,0))),
0)</f>
        <v/>
      </c>
      <c r="DZ51" s="125">
        <f t="array" ref="DZ51">
IFERROR(_xlfn.IFS(
$DH51="день_1",
$DR51*$BL51/($AX51-$AW51+1)*BG51*(DAY(EOMONTH(BG$15,0))),
$DH51="день_2",
$DR51/30*MAX(MIN($AX51,EOMONTH(BG$15,0))-MAX($AW51,BG$15)+1,),
$DH51="раб.день",
$DR51/30*(IFERROR(
_xlfn.LET(_xlpm.VD,
CHOOSE(
{1;2;3;4;5;6;7;8;9;10;11;12;13;14;15;16;17;18},
45658,45659,45660,45661,45662,45663,45664,45665,45711,45724,45778,45779,45785,45786,45820,45821,45965,46022),
_xlfn.LET(_xlpm.DD,
MAX(MIN($AX51,EOMONTH(BG$15,0))-MAX($AW51,BG$15),),
_xlfn.IFS(
AND(MONTH($AW51)=MONTH(BG$15),MONTH($AX51)&lt;&gt;MONTH(BG$15)),
NETWORKDAYS.INTL($AW51,$AW51+_xlpm.DD,1,_xlpm.VD),
AND(MONTH($AW51)&lt;&gt;MONTH(BG$15),MONTH($AX51)=MONTH(BG$15)),
NETWORKDAYS.INTL(($AX51)-_xlpm.DD,$AX51,1,_xlpm.VD),
AND(MONTH($AW51)&lt;MONTH(BG$15),MONTH($AX51)&gt;MONTH(BG$15)),
NETWORKDAYS.INTL((EOMONTH(BG$15-1,1))-_xlpm.DD,EOMONTH(BG$15-1,1),1,_xlpm.VD),
AND(MONTH($AW51)=MONTH(BG$15),MONTH($AX51)=MONTH(BG$15)),
NETWORKDAYS.INTL($AW51,$AX51,1,_xlpm.VD)))),0)),
$DH51="месяц",
$DR51*BG51,
$DH51="неделя",
$DR51*BG51/7*(ROUNDUP((DAY(EOMONTH(BG$15,0)))/4,0))),
0)</f>
        <v/>
      </c>
      <c r="EA51" s="125">
        <f t="array" ref="EA51">
IFERROR(_xlfn.IFS(
$DH51="день_1",
$DR51*$BL51/($AX51-$AW51+1)*BH51*(DAY(EOMONTH(BH$15,0))),
$DH51="день_2",
$DR51/30*MAX(MIN($AX51,EOMONTH(BH$15,0))-MAX($AW51,BH$15)+1,),
$DH51="раб.день",
$DR51/30*(IFERROR(
_xlfn.LET(_xlpm.VD,
CHOOSE(
{1;2;3;4;5;6;7;8;9;10;11;12;13;14;15;16;17;18},
45658,45659,45660,45661,45662,45663,45664,45665,45711,45724,45778,45779,45785,45786,45820,45821,45965,46022),
_xlfn.LET(_xlpm.DD,
MAX(MIN($AX51,EOMONTH(BH$15,0))-MAX($AW51,BH$15),),
_xlfn.IFS(
AND(MONTH($AW51)=MONTH(BH$15),MONTH($AX51)&lt;&gt;MONTH(BH$15)),
NETWORKDAYS.INTL($AW51,$AW51+_xlpm.DD,1,_xlpm.VD),
AND(MONTH($AW51)&lt;&gt;MONTH(BH$15),MONTH($AX51)=MONTH(BH$15)),
NETWORKDAYS.INTL(($AX51)-_xlpm.DD,$AX51,1,_xlpm.VD),
AND(MONTH($AW51)&lt;MONTH(BH$15),MONTH($AX51)&gt;MONTH(BH$15)),
NETWORKDAYS.INTL((EOMONTH(BH$15-1,1))-_xlpm.DD,EOMONTH(BH$15-1,1),1,_xlpm.VD),
AND(MONTH($AW51)=MONTH(BH$15),MONTH($AX51)=MONTH(BH$15)),
NETWORKDAYS.INTL($AW51,$AX51,1,_xlpm.VD)))),0)),
$DH51="месяц",
$DR51*BH51,
$DH51="неделя",
$DR51*BH51/7*(ROUNDUP((DAY(EOMONTH(BH$15,0)))/4,0))),
0)</f>
        <v/>
      </c>
      <c r="EB51" s="125">
        <f t="array" ref="EB51">
IFERROR(_xlfn.IFS(
$DH51="день_1",
$DR51*$BL51/($AX51-$AW51+1)*BI51*(DAY(EOMONTH(BI$15,0))),
$DH51="день_2",
$DR51/30*MAX(MIN($AX51,EOMONTH(BI$15,0))-MAX($AW51,BI$15)+1,),
$DH51="раб.день",
$DR51/30*(IFERROR(
_xlfn.LET(_xlpm.VD,
CHOOSE(
{1;2;3;4;5;6;7;8;9;10;11;12;13;14;15;16;17;18},
45658,45659,45660,45661,45662,45663,45664,45665,45711,45724,45778,45779,45785,45786,45820,45821,45965,46022),
_xlfn.LET(_xlpm.DD,
MAX(MIN($AX51,EOMONTH(BI$15,0))-MAX($AW51,BI$15),),
_xlfn.IFS(
AND(MONTH($AW51)=MONTH(BI$15),MONTH($AX51)&lt;&gt;MONTH(BI$15)),
NETWORKDAYS.INTL($AW51,$AW51+_xlpm.DD,1,_xlpm.VD),
AND(MONTH($AW51)&lt;&gt;MONTH(BI$15),MONTH($AX51)=MONTH(BI$15)),
NETWORKDAYS.INTL(($AX51)-_xlpm.DD,$AX51,1,_xlpm.VD),
AND(MONTH($AW51)&lt;MONTH(BI$15),MONTH($AX51)&gt;MONTH(BI$15)),
NETWORKDAYS.INTL((EOMONTH(BI$15-1,1))-_xlpm.DD,EOMONTH(BI$15-1,1),1,_xlpm.VD),
AND(MONTH($AW51)=MONTH(BI$15),MONTH($AX51)=MONTH(BI$15)),
NETWORKDAYS.INTL($AW51,$AX51,1,_xlpm.VD)))),0)),
$DH51="месяц",
$DR51*BI51,
$DH51="неделя",
$DR51*BI51/7*(ROUNDUP((DAY(EOMONTH(BI$15,0)))/4,0))),
0)</f>
        <v/>
      </c>
      <c r="EC51" s="125">
        <f t="array" ref="EC51">
IFERROR(_xlfn.IFS(
$DH51="день_1",
$DR51*$BL51/($AX51-$AW51+1)*BJ51*(DAY(EOMONTH(BJ$15,0))),
$DH51="день_2",
$DR51/30*MAX(MIN($AX51,EOMONTH(BJ$15,0))-MAX($AW51,BJ$15)+1,),
$DH51="раб.день",
$DR51/30*(IFERROR(
_xlfn.LET(_xlpm.VD,
CHOOSE(
{1;2;3;4;5;6;7;8;9;10;11;12;13;14;15;16;17;18},
45658,45659,45660,45661,45662,45663,45664,45665,45711,45724,45778,45779,45785,45786,45820,45821,45965,46022),
_xlfn.LET(_xlpm.DD,
MAX(MIN($AX51,EOMONTH(BJ$15,0))-MAX($AW51,BJ$15),),
_xlfn.IFS(
AND(MONTH($AW51)=MONTH(BJ$15),MONTH($AX51)&lt;&gt;MONTH(BJ$15)),
NETWORKDAYS.INTL($AW51,$AW51+_xlpm.DD,1,_xlpm.VD),
AND(MONTH($AW51)&lt;&gt;MONTH(BJ$15),MONTH($AX51)=MONTH(BJ$15)),
NETWORKDAYS.INTL(($AX51)-_xlpm.DD,$AX51,1,_xlpm.VD),
AND(MONTH($AW51)&lt;MONTH(BJ$15),MONTH($AX51)&gt;MONTH(BJ$15)),
NETWORKDAYS.INTL((EOMONTH(BJ$15-1,1))-_xlpm.DD,EOMONTH(BJ$15-1,1),1,_xlpm.VD),
AND(MONTH($AW51)=MONTH(BJ$15),MONTH($AX51)=MONTH(BJ$15)),
NETWORKDAYS.INTL($AW51,$AX51,1,_xlpm.VD)))),0)),
$DH51="месяц",
$DR51*BJ51,
$DH51="неделя",
$DR51*BJ51/7*(ROUNDUP((DAY(EOMONTH(BJ$15,0)))/4,0))),
0)</f>
        <v/>
      </c>
      <c r="ED51" s="125">
        <f t="array" ref="ED51">
IFERROR(_xlfn.IFS(
$DH51="день_1",
$DR51*$BL51/($AX51-$AW51+1)*BK51*(DAY(EOMONTH(BK$15,0))),
$DH51="день_2",
$DR51/30*MAX(MIN($AX51,EOMONTH(BK$15,0))-MAX($AW51,BK$15)+1,),
$DH51="раб.день",
$DR51/30*(IFERROR(
_xlfn.LET(_xlpm.VD,
CHOOSE(
{1;2;3;4;5;6;7;8;9;10;11;12;13;14;15;16;17;18},
45658,45659,45660,45661,45662,45663,45664,45665,45711,45724,45778,45779,45785,45786,45820,45821,45965,46022),
_xlfn.LET(_xlpm.DD,
MAX(MIN($AX51,EOMONTH(BK$15,0))-MAX($AW51,BK$15),),
_xlfn.IFS(
AND(MONTH($AW51)=MONTH(BK$15),MONTH($AX51)&lt;&gt;MONTH(BK$15)),
NETWORKDAYS.INTL($AW51,$AW51+_xlpm.DD,1,_xlpm.VD),
AND(MONTH($AW51)&lt;&gt;MONTH(BK$15),MONTH($AX51)=MONTH(BK$15)),
NETWORKDAYS.INTL(($AX51)-_xlpm.DD,$AX51,1,_xlpm.VD),
AND(MONTH($AW51)&lt;MONTH(BK$15),MONTH($AX51)&gt;MONTH(BK$15)),
NETWORKDAYS.INTL((EOMONTH(BK$15-1,1))-_xlpm.DD,EOMONTH(BK$15-1,1),1,_xlpm.VD),
AND(MONTH($AW51)=MONTH(BK$15),MONTH($AX51)=MONTH(BK$15)),
NETWORKDAYS.INTL($AW51,$AX51,1,_xlpm.VD)))),0)),
$DH51="месяц",
$DR51*BK51,
$DH51="неделя",
$DR51*BK51/7*(ROUNDUP((DAY(EOMONTH(BK$15,0)))/4,0))),
0)</f>
        <v/>
      </c>
      <c r="EE51" s="125">
        <f>SUM($DS51,$DT51,$DU51,$DV51,$DW51,$DX51,$DY51,$DZ51,$EA51,$EB51,$EC51,$ED51)</f>
        <v/>
      </c>
      <c r="EF51" s="125">
        <f>IFERROR(ROUND($EE51*(1+$EP51),2),0)</f>
        <v/>
      </c>
      <c r="EG51" s="128" t="n">
        <v>1</v>
      </c>
      <c r="EH51" s="126" t="n">
        <v>0</v>
      </c>
      <c r="EI51" s="126">
        <f>ROUND(SUM($EH51:$EH51)*SUM($AB51:$AB51)*$EG51,2)</f>
        <v/>
      </c>
      <c r="EJ51" s="126">
        <f>ROUND($EI51*(1+$EP51),2)</f>
        <v/>
      </c>
      <c r="EK51" s="126" t="n">
        <v>0</v>
      </c>
      <c r="EL51" s="126">
        <f>ROUND(SUM($EK51:$EK51)*SUM($AB51:$AB51)*$EG51,2)</f>
        <v/>
      </c>
      <c r="EM51" s="126">
        <f>ROUND($EL51*(1+$EP51),2)</f>
        <v/>
      </c>
      <c r="EN51" s="126">
        <f>SUM($EE51,$EI51,$EL51)</f>
        <v/>
      </c>
      <c r="EO51" s="126">
        <f>SUM($EF51,$EJ51,$EM51)</f>
        <v/>
      </c>
      <c r="EP51" s="59" t="inlineStr">
        <is>
          <t>20%</t>
        </is>
      </c>
      <c r="EQ51" s="59" t="n"/>
      <c r="ER51" s="60">
        <f t="array" ref="ER51">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MATCH(ES51,
{"AMS";"RussOutdoor";"HD Outdoor";"Ingroup";"IQ";"Ledproduction";"LisChannel";"Logic";"Media-PPL";"NovikovTV | НовиковТВ";"SMA";"SOK";"КрокусТВ | CrocusTV | IndoorTV";"Сити";"ТЯК Москва"},
0)),"")</f>
        <v/>
      </c>
      <c r="ES51" s="60" t="n"/>
      <c r="ET51" s="60">
        <f t="array" ref="ET51">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MATCH(ES51,
{"AMS";"RussOutdoor";"HD Outdoor";"Ingroup";"IQ";"Ledproduction";"LisChannel";"Logic";"Media-PPL";"NovikovTV | НовиковТВ";"SMA";"SOK";"КрокусТВ | CrocusTV | IndoorTV";"Сити";"ТЯК Москва"},
0)),"")</f>
        <v/>
      </c>
      <c r="EU51" s="60" t="n"/>
      <c r="EV51" s="60" t="n"/>
      <c r="EX51" s="110">
        <f t="array" ref="EX51">
($AR51/30
+N("ТРАФИК ПЛОЩАДКИ"))*
(IFERROR(
_xlfn.LET(
_xlpm.GPR,
HLOOKUP($L51,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(MATCH($T51,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IF($Q51="цифровой",_xlpm.GPR/$AG51,_xlpm.GPR/60)),
0)
+N("DWELL TIME"))*
(IF($AB51=0,0,IF($AB51=1,0.3,IF($AB51=2,0.5,IF($AB51&gt;2,1))))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_xlfn.IFS($AC51="да",1.2,$AC51="нет",1)*
_xlfn.IFS($AD51="да",1.2,$AD51="нет",1)*
IF(R51="статический",1,1.2)*
$X51*
INDEX(
{1.2;1;1.2;1.2;1;1.2;1.2;1.2;1.2;1.2;1.2;1;1.2;1.2;1.2;1.2;1;1;1.2;1.2;1.2;1;1;1;1;1.2;1.2;1.2;1.2;1;1;1;1;1.2;1.2;1.2;1.2;1.2;1.2;1.2;1.2;1;1;1.2;1;1;1;1;1.5;1;1;1.5;1.5;1.2},
MATCH($Q51,_xlpm.MI,0)))&gt;{0.02;0.04;0.06;0.1;0.2;0.4;0.6;0.8;1;2;4;6})),
{0;1;2;3;4;5;6;7;8;9;10;11;12},
0)))
+N("КОЭФФИЦИЕНТ КОНТАКТА"))))*
(_xlfn.IFS($X51&lt;0.1,$X51/1000,$X51&gt;25,5.2,AND($X51&gt;=0.1,$X51&lt;=25),(($X51*2+0.1)/10)*($X51/10)))*
IFERROR((_xlfn.LET(
_xlpm.MA,
{0;0.8;0.85;0.9;0.95;1},
_xlpm.MAA,
{0;1;2;3;4;5},
INDEX(_xlpm.MA,MATCH(SUMPRODUCT(--((IF(ROUND(_xlpm.MAA,1)&gt;5,5,ROUND($AB51,1)))&gt;{0;1;2;3;4;5})),_xlpm.MAA,0)))
+N("КОЭФФИЦИЕНТ КОЛ-ВО КОНСТРУКЦИЙ")),1)*
$AB51,0))*
(IF($Q51="цифровой",$AG51/15*$AI51,1)
+N("ДЛЯ ЦИФРЫ"))</f>
        <v/>
      </c>
      <c r="EY51" s="110">
        <f>IFERROR(EX51*AY51,0)</f>
        <v/>
      </c>
      <c r="EZ51" s="131">
        <f>IFERROR(DP51/EY51*1000,0)</f>
        <v/>
      </c>
      <c r="FA51" s="112">
        <f>IFERROR(FC51/FB51,0)</f>
        <v/>
      </c>
      <c r="FB51" s="112">
        <f>IFERROR((FC51/(EY51/FF51*#REF!))*0.825,0)</f>
        <v/>
      </c>
      <c r="FC51" s="112">
        <f>IFERROR(((EX51*30/AR51)*100)/30,0)</f>
        <v/>
      </c>
      <c r="FD51" s="112">
        <f>IFERROR(EY51/G51*100%,0)</f>
        <v/>
      </c>
      <c r="FE51" s="112">
        <f>IFERROR(FD51/FC51*100%,0)</f>
        <v/>
      </c>
      <c r="FF51" s="110">
        <f>IFERROR(AR51/30*AY51,0)</f>
        <v/>
      </c>
    </row>
    <row r="52" ht="13" customHeight="1">
      <c r="A52" s="59" t="n"/>
      <c r="B52" s="60" t="n"/>
      <c r="C52" s="60" t="n"/>
      <c r="D52" s="60">
        <f t="array" ref="D52">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MATCH($E52,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52" s="60">
        <f t="array" ref="E52">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MATCH($F52,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52" s="60" t="inlineStr"/>
      <c r="G52" s="60" t="n"/>
      <c r="H52" s="60">
        <f t="array" ref="H52">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MATCH($I52,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52" s="60" t="n"/>
      <c r="J52" s="60" t="n"/>
      <c r="K52" s="60" t="n"/>
      <c r="L52" s="60" t="n"/>
      <c r="M52" s="60" t="n"/>
      <c r="N52" s="60" t="n"/>
      <c r="O52" s="60" t="n"/>
      <c r="P52" s="60">
        <f t="array" ref="P52">
_xlfn.IFS(
ISNUMBER(MATCH($Q52,{"шелфбаннер","разделитель","монетница","чековая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ISNUMBER(MATCH($Q52,{"LED/LCD","видеокулер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ISNUMBER(MATCH($Q52,{"автомобиль","машина","выставочное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ISNUMBER(MATCH($Q52,{"билборд","лифтовая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ISNUMBER(MATCH($Q52,{"навигация","подвесной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ISNUMBER(MATCH($Q52,{"движущаяся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ISNUMBER(MATCH($Q52,{"каталог","журнал"},)),
"Пресса",
$Q52="","")</f>
        <v/>
      </c>
      <c r="Q52" s="60" t="n"/>
      <c r="R52" s="60">
        <f t="array" ref="R52">
IFERROR(
_xlfn.IFS(
OR(ISNUMBER(MATCH($Q52,{"экспозиция","макет","стенд","автостенд","авто стенд","выставочное пространство","выставочные стенды","модульные выставочные стенды","3Д конструкция","3D конструкция"},)),P52="Экспонирование"),
"нестандартный",
ISNUMBER(MATCH($Q52,{"скроллер","призматрон"},)),
"динамический",
$P52="Видео",
"цифровой",
OR($P52="Пресса",$P52="Щит",$P52="POSm",$P52="Подвес",$P52="Брендирование/оклейка"),
"статический"),"")</f>
        <v/>
      </c>
      <c r="S52" s="59" t="n"/>
      <c r="T52" s="60" t="n"/>
      <c r="U52" s="60" t="n"/>
      <c r="V52" s="60">
        <f>
IF(P52="Видео",
"цифровой постер/ролик",
IF(ISNUMBER(MATCH(Q52,{"короб световой","короб световой | лайтбокс","короб световой | кристалайт","лайтбокс","лайт бокс","кристалайт","LB","lightbox"},)),
"бэклит",
IF(P52="Брендирование/оклейка",
"перфарированная пленка/самоклейка",
IF(P52="Экспонирование",
"под запрос",
IF(P52="Подвес",
"баннер/ткань",
"")))))</f>
        <v/>
      </c>
      <c r="W52" s="59" t="n"/>
      <c r="X52" s="59" t="n"/>
      <c r="Y52" s="59" t="n"/>
      <c r="Z52" s="61" t="n"/>
      <c r="AA52" s="61" t="n"/>
      <c r="AB52" s="61">
        <f>IF(BL52&gt;0,Z52,0)</f>
        <v/>
      </c>
      <c r="AC52" s="59" t="n"/>
      <c r="AD52" s="59" t="n"/>
      <c r="AE52" s="59" t="n"/>
      <c r="AF52" s="59" t="n"/>
      <c r="AG52" s="59" t="n"/>
      <c r="AH52" s="59" t="n"/>
      <c r="AI52" s="59" t="n"/>
      <c r="AJ52" s="59" t="n"/>
      <c r="AK52" s="59" t="n"/>
      <c r="AL52" s="62">
        <f>IFERROR(IF(OR(R52="статический",R52="динамический",R52="нестандартный",R52="",R52=""),"-",IF(AND(AH52="-",AI52="-"),"-",AK52*3600/AH52*AI52)),"-")</f>
        <v/>
      </c>
      <c r="AM52" s="62">
        <f>IFERROR(IF(OR(R52="статический",R52="динамический",R52="",R52="", R52="BTL",R52="нестандартный"),"-",AG52*AI52*AL52/60),"-")</f>
        <v/>
      </c>
      <c r="AN52" s="63">
        <f>IFERROR(IF(AH52="","-",AG52*AI52/AH52),"-")</f>
        <v/>
      </c>
      <c r="AO52" s="59">
        <f>IFERROR(IF(OR($R52="статический",$R52="динамический",$R52="",$R52="",$R52="BTL",$R52="нестандартный"),"-",$AL52*$AY52),"-")</f>
        <v/>
      </c>
      <c r="AP52" s="62">
        <f>IFERROR(IF(OR($R52="статический",$R52="динамический",$R52="",$R52="",$R52="BTL",$R52="нестандартный"),"-",$AM52*AY52),"-")</f>
        <v/>
      </c>
      <c r="AQ52" s="64" t="n"/>
      <c r="AR52" s="61" t="n"/>
      <c r="AS52" s="61" t="n"/>
      <c r="AT52" s="61" t="n"/>
      <c r="AU52" s="65" t="n"/>
      <c r="AV52" s="124">
        <f>IFERROR(DR52/AT52*1000,"n/a")</f>
        <v/>
      </c>
      <c r="AW52" s="67" t="n"/>
      <c r="AX52" s="67" t="n"/>
      <c r="AY52" s="43">
        <f>IFERROR(IF(OR($AW52="",$AX52=""),"",_xlfn.DAYS($AX52+1,$AW52)),"")</f>
        <v/>
      </c>
      <c r="AZ52" s="68">
        <f t="array" ref="AZ52">
_xlfn.LET(_xlpm.COEFF,
IF($AW52+$AX52=0,0,IF(MAX(MIN($AX52,EOMONTH(AZ$15,0))-MAX($AW52,AZ$15)+1,)&gt;0,1,0)),
_xlfn.IFS(
$ES52="LisChannel",
_xlpm.COEFF*
INDEX({1;1;1.2;1.2;1;1;1;1;1.2;1.2;1.2;1.2},
MATCH(MONTH(AZ$15),
{1,2,3,4,5,6,7,8,9,10,11,12})),
CONCATENATE($ES52," ",$L52)="RussOutdoor метро",
_xlpm.COEFF*
INDEX({0.8;0.9;1.1;1.1;1;1;1;1;1.1;1.1;1.1;1.1},
MATCH(MONTH(AZ$15),
{1,2,3,4,5,6,7,8,9,10,11,12})),
$ES52&lt;&gt;"LisChannel",
_xlpm.COEFF,
$ES52&lt;&gt;"RussOutdoor",
_xlpm.COEFF))</f>
        <v/>
      </c>
      <c r="BA52" s="68">
        <f t="array" ref="BA52">
_xlfn.LET(_xlpm.COEFF,
IF($AW52+$AX52=0,0,IF(MAX(MIN($AX52,EOMONTH(BA$15,0))-MAX($AW52,BA$15)+1,)&gt;0,1,0)),
_xlfn.IFS(
$ES52="LisChannel",
_xlpm.COEFF*
INDEX({1;1;1.2;1.2;1;1;1;1;1.2;1.2;1.2;1.2},
MATCH(MONTH(BA$15),
{1,2,3,4,5,6,7,8,9,10,11,12})),
CONCATENATE($ES52," ",$L52)="RussOutdoor метро",
_xlpm.COEFF*
INDEX({0.8;0.9;1.1;1.1;1;1;1;1;1.1;1.1;1.1;1.1},
MATCH(MONTH(BA$15),
{1,2,3,4,5,6,7,8,9,10,11,12})),
$ES52&lt;&gt;"LisChannel",
_xlpm.COEFF,
$ES52&lt;&gt;"RussOutdoor",
_xlpm.COEFF))</f>
        <v/>
      </c>
      <c r="BB52" s="68">
        <f t="array" ref="BB52">
_xlfn.LET(_xlpm.COEFF,
IF($AW52+$AX52=0,0,IF(MAX(MIN($AX52,EOMONTH(BB$15,0))-MAX($AW52,BB$15)+1,)&gt;0,1,0)),
_xlfn.IFS(
$ES52="LisChannel",
_xlpm.COEFF*
INDEX({1;1;1.2;1.2;1;1;1;1;1.2;1.2;1.2;1.2},
MATCH(MONTH(BB$15),
{1,2,3,4,5,6,7,8,9,10,11,12})),
CONCATENATE($ES52," ",$L52)="RussOutdoor метро",
_xlpm.COEFF*
INDEX({0.8;0.9;1.1;1.1;1;1;1;1;1.1;1.1;1.1;1.1},
MATCH(MONTH(BB$15),
{1,2,3,4,5,6,7,8,9,10,11,12})),
$ES52&lt;&gt;"LisChannel",
_xlpm.COEFF,
$ES52&lt;&gt;"RussOutdoor",
_xlpm.COEFF))</f>
        <v/>
      </c>
      <c r="BC52" s="68">
        <f t="array" ref="BC52">
_xlfn.LET(_xlpm.COEFF,
IF($AW52+$AX52=0,0,IF(MAX(MIN($AX52,EOMONTH(BC$15,0))-MAX($AW52,BC$15)+1,)&gt;0,1,0)),
_xlfn.IFS(
$ES52="LisChannel",
_xlpm.COEFF*
INDEX({1;1;1.2;1.2;1;1;1;1;1.2;1.2;1.2;1.2},
MATCH(MONTH(BC$15),
{1,2,3,4,5,6,7,8,9,10,11,12})),
CONCATENATE($ES52," ",$L52)="RussOutdoor метро",
_xlpm.COEFF*
INDEX({0.8;0.9;1.1;1.1;1;1;1;1;1.1;1.1;1.1;1.1},
MATCH(MONTH(BC$15),
{1,2,3,4,5,6,7,8,9,10,11,12})),
$ES52&lt;&gt;"LisChannel",
_xlpm.COEFF,
$ES52&lt;&gt;"RussOutdoor",
_xlpm.COEFF))</f>
        <v/>
      </c>
      <c r="BD52" s="68">
        <f t="array" ref="BD52">
_xlfn.LET(_xlpm.COEFF,
IF($AW52+$AX52=0,0,IF(MAX(MIN($AX52,EOMONTH(BD$15,0))-MAX($AW52,BD$15)+1,)&gt;0,1,0)),
_xlfn.IFS(
$ES52="LisChannel",
_xlpm.COEFF*
INDEX({1;1;1.2;1.2;1;1;1;1;1.2;1.2;1.2;1.2},
MATCH(MONTH(BD$15),
{1,2,3,4,5,6,7,8,9,10,11,12})),
CONCATENATE($ES52," ",$L52)="RussOutdoor метро",
_xlpm.COEFF*
INDEX({0.8;0.9;1.1;1.1;1;1;1;1;1.1;1.1;1.1;1.1},
MATCH(MONTH(BD$15),
{1,2,3,4,5,6,7,8,9,10,11,12})),
$ES52&lt;&gt;"LisChannel",
_xlpm.COEFF,
$ES52&lt;&gt;"RussOutdoor",
_xlpm.COEFF))</f>
        <v/>
      </c>
      <c r="BE52" s="68">
        <f t="array" ref="BE52">
_xlfn.LET(_xlpm.COEFF,
IF($AW52+$AX52=0,0,IF(MAX(MIN($AX52,EOMONTH(BE$15,0))-MAX($AW52,BE$15)+1,)&gt;0,1,0)),
_xlfn.IFS(
$ES52="LisChannel",
_xlpm.COEFF*
INDEX({1;1;1.2;1.2;1;1;1;1;1.2;1.2;1.2;1.2},
MATCH(MONTH(BE$15),
{1,2,3,4,5,6,7,8,9,10,11,12})),
CONCATENATE($ES52," ",$L52)="RussOutdoor метро",
_xlpm.COEFF*
INDEX({0.8;0.9;1.1;1.1;1;1;1;1;1.1;1.1;1.1;1.1},
MATCH(MONTH(BE$15),
{1,2,3,4,5,6,7,8,9,10,11,12})),
$ES52&lt;&gt;"LisChannel",
_xlpm.COEFF,
$ES52&lt;&gt;"RussOutdoor",
_xlpm.COEFF))</f>
        <v/>
      </c>
      <c r="BF52" s="68">
        <f t="array" ref="BF52">
_xlfn.LET(_xlpm.COEFF,
IF($AW52+$AX52=0,0,IF(MAX(MIN($AX52,EOMONTH(BF$15,0))-MAX($AW52,BF$15)+1,)&gt;0,1,0)),
_xlfn.IFS(
$ES52="LisChannel",
_xlpm.COEFF*
INDEX({1;1;1.2;1.2;1;1;1;1;1.2;1.2;1.2;1.2},
MATCH(MONTH(BF$15),
{1,2,3,4,5,6,7,8,9,10,11,12})),
CONCATENATE($ES52," ",$L52)="RussOutdoor метро",
_xlpm.COEFF*
INDEX({0.8;0.9;1.1;1.1;1;1;1;1;1.1;1.1;1.1;1.1},
MATCH(MONTH(BF$15),
{1,2,3,4,5,6,7,8,9,10,11,12})),
$ES52&lt;&gt;"LisChannel",
_xlpm.COEFF,
$ES52&lt;&gt;"RussOutdoor",
_xlpm.COEFF))</f>
        <v/>
      </c>
      <c r="BG52" s="68">
        <f t="array" ref="BG52">
_xlfn.LET(_xlpm.COEFF,
IF($AW52+$AX52=0,0,IF(MAX(MIN($AX52,EOMONTH(BG$15,0))-MAX($AW52,BG$15)+1,)&gt;0,1,0)),
_xlfn.IFS(
$ES52="LisChannel",
_xlpm.COEFF*
INDEX({1;1;1.2;1.2;1;1;1;1;1.2;1.2;1.2;1.2},
MATCH(MONTH(BG$15),
{1,2,3,4,5,6,7,8,9,10,11,12})),
CONCATENATE($ES52," ",$L52)="RussOutdoor метро",
_xlpm.COEFF*
INDEX({0.8;0.9;1.1;1.1;1;1;1;1;1.1;1.1;1.1;1.1},
MATCH(MONTH(BG$15),
{1,2,3,4,5,6,7,8,9,10,11,12})),
$ES52&lt;&gt;"LisChannel",
_xlpm.COEFF,
$ES52&lt;&gt;"RussOutdoor",
_xlpm.COEFF))</f>
        <v/>
      </c>
      <c r="BH52" s="68">
        <f t="array" ref="BH52">
_xlfn.LET(_xlpm.COEFF,
IF($AW52+$AX52=0,0,IF(MAX(MIN($AX52,EOMONTH(BH$15,0))-MAX($AW52,BH$15)+1,)&gt;0,1,0)),
_xlfn.IFS(
$ES52="LisChannel",
_xlpm.COEFF*
INDEX({1;1;1.2;1.2;1;1;1;1;1.2;1.2;1.2;1.2},
MATCH(MONTH(BH$15),
{1,2,3,4,5,6,7,8,9,10,11,12})),
CONCATENATE($ES52," ",$L52)="RussOutdoor метро",
_xlpm.COEFF*
INDEX({0.8;0.9;1.1;1.1;1;1;1;1;1.1;1.1;1.1;1.1},
MATCH(MONTH(BH$15),
{1,2,3,4,5,6,7,8,9,10,11,12})),
$ES52&lt;&gt;"LisChannel",
_xlpm.COEFF,
$ES52&lt;&gt;"RussOutdoor",
_xlpm.COEFF))</f>
        <v/>
      </c>
      <c r="BI52" s="68">
        <f t="array" ref="BI52">
_xlfn.LET(_xlpm.COEFF,
IF($AW52+$AX52=0,0,IF(MAX(MIN($AX52,EOMONTH(BI$15,0))-MAX($AW52,BI$15)+1,)&gt;0,1,0)),
_xlfn.IFS(
$ES52="LisChannel",
_xlpm.COEFF*
INDEX({1;1;1.2;1.2;1;1;1;1;1.2;1.2;1.2;1.2},
MATCH(MONTH(BI$15),
{1,2,3,4,5,6,7,8,9,10,11,12})),
CONCATENATE($ES52," ",$L52)="RussOutdoor метро",
_xlpm.COEFF*
INDEX({0.8;0.9;1.1;1.1;1;1;1;1;1.1;1.1;1.1;1.1},
MATCH(MONTH(BI$15),
{1,2,3,4,5,6,7,8,9,10,11,12})),
$ES52&lt;&gt;"LisChannel",
_xlpm.COEFF,
$ES52&lt;&gt;"RussOutdoor",
_xlpm.COEFF))</f>
        <v/>
      </c>
      <c r="BJ52" s="68">
        <f t="array" ref="BJ52">
_xlfn.LET(_xlpm.COEFF,
IF($AW52+$AX52=0,0,IF(MAX(MIN($AX52,EOMONTH(BJ$15,0))-MAX($AW52,BJ$15)+1,)&gt;0,1,0)),
_xlfn.IFS(
$ES52="LisChannel",
_xlpm.COEFF*
INDEX({1;1;1.2;1.2;1;1;1;1;1.2;1.2;1.2;1.2},
MATCH(MONTH(BJ$15),
{1,2,3,4,5,6,7,8,9,10,11,12})),
CONCATENATE($ES52," ",$L52)="RussOutdoor метро",
_xlpm.COEFF*
INDEX({0.8;0.9;1.1;1.1;1;1;1;1;1.1;1.1;1.1;1.1},
MATCH(MONTH(BJ$15),
{1,2,3,4,5,6,7,8,9,10,11,12})),
$ES52&lt;&gt;"LisChannel",
_xlpm.COEFF,
$ES52&lt;&gt;"RussOutdoor",
_xlpm.COEFF))</f>
        <v/>
      </c>
      <c r="BK52" s="68">
        <f t="array" ref="BK52">
_xlfn.LET(_xlpm.COEFF,
IF($AW52+$AX52=0,0,IF(MAX(MIN($AX52,EOMONTH(BK$15,0))-MAX($AW52,BK$15)+1,)&gt;0,1,0)),
_xlfn.IFS(
$ES52="LisChannel",
_xlpm.COEFF*
INDEX({1;1;1.2;1.2;1;1;1;1;1.2;1.2;1.2;1.2},
MATCH(MONTH(BK$15),
{1,2,3,4,5,6,7,8,9,10,11,12})),
CONCATENATE($ES52," ",$L52)="RussOutdoor метро",
_xlpm.COEFF*
INDEX({0.8;0.9;1.1;1.1;1;1;1;1;1.1;1.1;1.1;1.1},
MATCH(MONTH(BK$15),
{1,2,3,4,5,6,7,8,9,10,11,12})),
$ES52&lt;&gt;"LisChannel",
_xlpm.COEFF,
$ES52&lt;&gt;"RussOutdoor",
_xlpm.COEFF))</f>
        <v/>
      </c>
      <c r="BL52" s="62">
        <f>COUNTIFS($AZ52:$BK52,"&gt;0")</f>
        <v/>
      </c>
      <c r="BM52" s="65" t="n"/>
      <c r="BN52" s="125">
        <f>$DJ52</f>
        <v/>
      </c>
      <c r="BO52" s="63">
        <f>$DQ52</f>
        <v/>
      </c>
      <c r="BP52" s="125">
        <f>
IFERROR(
IF($BL52=0,0,
$BN52*(1-$BO52)),
0)</f>
        <v/>
      </c>
      <c r="BQ52" s="125">
        <f t="array" ref="BQ52">
IFERROR(
_xlfn.IFS(
$DH52="день_1",
$BP52*$BL52/($AX52-$AW52+1)*AZ52*(DAY(EOMONTH(AZ$15,0))),
$DH52="день_2",
$BP52/30*MAX(MIN($AX52,EOMONTH(AZ$15,0))-MAX($AW52,AZ$15)+1,),
$DH52="раб.день",
$BP52/30*(IFERROR(
_xlfn.LET(_xlpm.VD,
CHOOSE(
{1;2;3;4;5;6;7;8;9;10;11;12;13;14;15;16;17;18},
45658,45659,45660,45661,45662,45663,45664,45665,45711,45724,45778,45779,45785,45786,45820,45821,45965,46022),
_xlfn.LET(_xlpm.DD,
MAX(MIN($AX52,EOMONTH(AZ$15,0))-MAX($AW52,AZ$15),),
_xlfn.IFS(
AND(MONTH($AW52)=MONTH(AZ$15),MONTH($AX52)&lt;&gt;MONTH(AZ$15)),
NETWORKDAYS.INTL($AW52,$AW52+_xlpm.DD,1,_xlpm.VD),
AND(MONTH($AW52)&lt;&gt;MONTH(AZ$15),MONTH($AX52)=MONTH(AZ$15)),
NETWORKDAYS.INTL(($AX52)-_xlpm.DD,$AX52,1,_xlpm.VD),
AND(MONTH($AW52)&lt;MONTH(AZ$15),MONTH($AX52)&gt;MONTH(AZ$15)),
NETWORKDAYS.INTL((EOMONTH(AZ$15-1,1))-_xlpm.DD,EOMONTH(AZ$15-1,1),1,_xlpm.VD),
AND(MONTH($AW52)=MONTH(AZ$15),MONTH($AX52)=MONTH(AZ$15)),
NETWORKDAYS.INTL($AW52,$AX52,1,_xlpm.VD)))),0)),
$DH52="месяц",
$BP52*AZ52,
$DH52="неделя",
$BP52*AZ52/7*(ROUNDUP((DAY(EOMONTH(AZ$15,0)))/4,0))),
0)</f>
        <v/>
      </c>
      <c r="BR52" s="125">
        <f t="array" ref="BR52">
IFERROR(
_xlfn.IFS(
$DH52="день_1",
$BP52*$BL52/($AX52-$AW52+1)*BA52*(DAY(EOMONTH(BA$15,0))),
$DH52="день_2",
$BP52/30*MAX(MIN($AX52,EOMONTH(BA$15,0))-MAX($AW52,BA$15)+1,),
$DH52="раб.день",
$BP52/30*(IFERROR(
_xlfn.LET(_xlpm.VD,
CHOOSE(
{1;2;3;4;5;6;7;8;9;10;11;12;13;14;15;16;17;18},
45658,45659,45660,45661,45662,45663,45664,45665,45711,45724,45778,45779,45785,45786,45820,45821,45965,46022),
_xlfn.LET(_xlpm.DD,
MAX(MIN($AX52,EOMONTH(BA$15,0))-MAX($AW52,BA$15),),
_xlfn.IFS(
AND(MONTH($AW52)=MONTH(BA$15),MONTH($AX52)&lt;&gt;MONTH(BA$15)),
NETWORKDAYS.INTL($AW52,$AW52+_xlpm.DD,1,_xlpm.VD),
AND(MONTH($AW52)&lt;&gt;MONTH(BA$15),MONTH($AX52)=MONTH(BA$15)),
NETWORKDAYS.INTL(($AX52)-_xlpm.DD,$AX52,1,_xlpm.VD),
AND(MONTH($AW52)&lt;MONTH(BA$15),MONTH($AX52)&gt;MONTH(BA$15)),
NETWORKDAYS.INTL((EOMONTH(BA$15-1,1))-_xlpm.DD,EOMONTH(BA$15-1,1),1,_xlpm.VD),
AND(MONTH($AW52)=MONTH(BA$15),MONTH($AX52)=MONTH(BA$15)),
NETWORKDAYS.INTL($AW52,$AX52,1,_xlpm.VD)))),0)),
$DH52="месяц",
$BP52*BA52,
$DH52="неделя",
$BP52*BA52/7*(ROUNDUP((DAY(EOMONTH(BA$15,0)))/4,0))),
0)</f>
        <v/>
      </c>
      <c r="BS52" s="125">
        <f t="array" ref="BS52">
IFERROR(
_xlfn.IFS(
$DH52="день_1",
$BP52*$BL52/($AX52-$AW52+1)*BB52*(DAY(EOMONTH(BB$15,0))),
$DH52="день_2",
$BP52/30*MAX(MIN($AX52,EOMONTH(BB$15,0))-MAX($AW52,BB$15)+1,),
$DH52="раб.день",
$BP52/30*(IFERROR(
_xlfn.LET(_xlpm.VD,
CHOOSE(
{1;2;3;4;5;6;7;8;9;10;11;12;13;14;15;16;17;18},
45658,45659,45660,45661,45662,45663,45664,45665,45711,45724,45778,45779,45785,45786,45820,45821,45965,46022),
_xlfn.LET(_xlpm.DD,
MAX(MIN($AX52,EOMONTH(BB$15,0))-MAX($AW52,BB$15),),
_xlfn.IFS(
AND(MONTH($AW52)=MONTH(BB$15),MONTH($AX52)&lt;&gt;MONTH(BB$15)),
NETWORKDAYS.INTL($AW52,$AW52+_xlpm.DD,1,_xlpm.VD),
AND(MONTH($AW52)&lt;&gt;MONTH(BB$15),MONTH($AX52)=MONTH(BB$15)),
NETWORKDAYS.INTL(($AX52)-_xlpm.DD,$AX52,1,_xlpm.VD),
AND(MONTH($AW52)&lt;MONTH(BB$15),MONTH($AX52)&gt;MONTH(BB$15)),
NETWORKDAYS.INTL((EOMONTH(BB$15-1,1))-_xlpm.DD,EOMONTH(BB$15-1,1),1,_xlpm.VD),
AND(MONTH($AW52)=MONTH(BB$15),MONTH($AX52)=MONTH(BB$15)),
NETWORKDAYS.INTL($AW52,$AX52,1,_xlpm.VD)))),0)),
$DH52="месяц",
$BP52*BB52,
$DH52="неделя",
$BP52*BB52/7*(ROUNDUP((DAY(EOMONTH(BB$15,0)))/4,0))),
0)</f>
        <v/>
      </c>
      <c r="BT52" s="125">
        <f t="array" ref="BT52">
IFERROR(
_xlfn.IFS(
$DH52="день_1",
$BP52*$BL52/($AX52-$AW52+1)*BC52*(DAY(EOMONTH(BC$15,0))),
$DH52="день_2",
$BP52/30*MAX(MIN($AX52,EOMONTH(BC$15,0))-MAX($AW52,BC$15)+1,),
$DH52="раб.день",
$BP52/30*(IFERROR(
_xlfn.LET(_xlpm.VD,
CHOOSE(
{1;2;3;4;5;6;7;8;9;10;11;12;13;14;15;16;17;18},
45658,45659,45660,45661,45662,45663,45664,45665,45711,45724,45778,45779,45785,45786,45820,45821,45965,46022),
_xlfn.LET(_xlpm.DD,
MAX(MIN($AX52,EOMONTH(BC$15,0))-MAX($AW52,BC$15),),
_xlfn.IFS(
AND(MONTH($AW52)=MONTH(BC$15),MONTH($AX52)&lt;&gt;MONTH(BC$15)),
NETWORKDAYS.INTL($AW52,$AW52+_xlpm.DD,1,_xlpm.VD),
AND(MONTH($AW52)&lt;&gt;MONTH(BC$15),MONTH($AX52)=MONTH(BC$15)),
NETWORKDAYS.INTL(($AX52)-_xlpm.DD,$AX52,1,_xlpm.VD),
AND(MONTH($AW52)&lt;MONTH(BC$15),MONTH($AX52)&gt;MONTH(BC$15)),
NETWORKDAYS.INTL((EOMONTH(BC$15-1,1))-_xlpm.DD,EOMONTH(BC$15-1,1),1,_xlpm.VD),
AND(MONTH($AW52)=MONTH(BC$15),MONTH($AX52)=MONTH(BC$15)),
NETWORKDAYS.INTL($AW52,$AX52,1,_xlpm.VD)))),0)),
$DH52="месяц",
$BP52*BC52,
$DH52="неделя",
$BP52*BC52/7*(ROUNDUP((DAY(EOMONTH(BC$15,0)))/4,0))),
0)</f>
        <v/>
      </c>
      <c r="BU52" s="125">
        <f t="array" ref="BU52">
IFERROR(
_xlfn.IFS(
$DH52="день_1",
$BP52*$BL52/($AX52-$AW52+1)*BD52*(DAY(EOMONTH(BD$15,0))),
$DH52="день_2",
$BP52/30*MAX(MIN($AX52,EOMONTH(BD$15,0))-MAX($AW52,BD$15)+1,),
$DH52="раб.день",
$BP52/30*(IFERROR(
_xlfn.LET(_xlpm.VD,
CHOOSE(
{1;2;3;4;5;6;7;8;9;10;11;12;13;14;15;16;17;18},
45658,45659,45660,45661,45662,45663,45664,45665,45711,45724,45778,45779,45785,45786,45820,45821,45965,46022),
_xlfn.LET(_xlpm.DD,
MAX(MIN($AX52,EOMONTH(BD$15,0))-MAX($AW52,BD$15),),
_xlfn.IFS(
AND(MONTH($AW52)=MONTH(BD$15),MONTH($AX52)&lt;&gt;MONTH(BD$15)),
NETWORKDAYS.INTL($AW52,$AW52+_xlpm.DD,1,_xlpm.VD),
AND(MONTH($AW52)&lt;&gt;MONTH(BD$15),MONTH($AX52)=MONTH(BD$15)),
NETWORKDAYS.INTL(($AX52)-_xlpm.DD,$AX52,1,_xlpm.VD),
AND(MONTH($AW52)&lt;MONTH(BD$15),MONTH($AX52)&gt;MONTH(BD$15)),
NETWORKDAYS.INTL((EOMONTH(BD$15-1,1))-_xlpm.DD,EOMONTH(BD$15-1,1),1,_xlpm.VD),
AND(MONTH($AW52)=MONTH(BD$15),MONTH($AX52)=MONTH(BD$15)),
NETWORKDAYS.INTL($AW52,$AX52,1,_xlpm.VD)))),0)),
$DH52="месяц",
$BP52*BD52,
$DH52="неделя",
$BP52*BD52/7*(ROUNDUP((DAY(EOMONTH(BD$15,0)))/4,0))),
0)</f>
        <v/>
      </c>
      <c r="BV52" s="125">
        <f t="array" ref="BV52">
IFERROR(
_xlfn.IFS(
$DH52="день_1",
$BP52*$BL52/($AX52-$AW52+1)*BE52*(DAY(EOMONTH(BE$15,0))),
$DH52="день_2",
$BP52/30*MAX(MIN($AX52,EOMONTH(BE$15,0))-MAX($AW52,BE$15)+1,),
$DH52="раб.день",
$BP52/30*(IFERROR(
_xlfn.LET(_xlpm.VD,
CHOOSE(
{1;2;3;4;5;6;7;8;9;10;11;12;13;14;15;16;17;18},
45658,45659,45660,45661,45662,45663,45664,45665,45711,45724,45778,45779,45785,45786,45820,45821,45965,46022),
_xlfn.LET(_xlpm.DD,
MAX(MIN($AX52,EOMONTH(BE$15,0))-MAX($AW52,BE$15),),
_xlfn.IFS(
AND(MONTH($AW52)=MONTH(BE$15),MONTH($AX52)&lt;&gt;MONTH(BE$15)),
NETWORKDAYS.INTL($AW52,$AW52+_xlpm.DD,1,_xlpm.VD),
AND(MONTH($AW52)&lt;&gt;MONTH(BE$15),MONTH($AX52)=MONTH(BE$15)),
NETWORKDAYS.INTL(($AX52)-_xlpm.DD,$AX52,1,_xlpm.VD),
AND(MONTH($AW52)&lt;MONTH(BE$15),MONTH($AX52)&gt;MONTH(BE$15)),
NETWORKDAYS.INTL((EOMONTH(BE$15-1,1))-_xlpm.DD,EOMONTH(BE$15-1,1),1,_xlpm.VD),
AND(MONTH($AW52)=MONTH(BE$15),MONTH($AX52)=MONTH(BE$15)),
NETWORKDAYS.INTL($AW52,$AX52,1,_xlpm.VD)))),0)),
$DH52="месяц",
$BP52*BE52,
$DH52="неделя",
$BP52*BE52/7*(ROUNDUP((DAY(EOMONTH(BE$15,0)))/4,0))),
0)</f>
        <v/>
      </c>
      <c r="BW52" s="125">
        <f t="array" ref="BW52">
IFERROR(
_xlfn.IFS(
$DH52="день_1",
$BP52*$BL52/($AX52-$AW52+1)*BF52*(DAY(EOMONTH(BF$15,0))),
$DH52="день_2",
$BP52/30*MAX(MIN($AX52,EOMONTH(BF$15,0))-MAX($AW52,BF$15)+1,),
$DH52="раб.день",
$BP52/30*(IFERROR(
_xlfn.LET(_xlpm.VD,
CHOOSE(
{1;2;3;4;5;6;7;8;9;10;11;12;13;14;15;16;17;18},
45658,45659,45660,45661,45662,45663,45664,45665,45711,45724,45778,45779,45785,45786,45820,45821,45965,46022),
_xlfn.LET(_xlpm.DD,
MAX(MIN($AX52,EOMONTH(BF$15,0))-MAX($AW52,BF$15),),
_xlfn.IFS(
AND(MONTH($AW52)=MONTH(BF$15),MONTH($AX52)&lt;&gt;MONTH(BF$15)),
NETWORKDAYS.INTL($AW52,$AW52+_xlpm.DD,1,_xlpm.VD),
AND(MONTH($AW52)&lt;&gt;MONTH(BF$15),MONTH($AX52)=MONTH(BF$15)),
NETWORKDAYS.INTL(($AX52)-_xlpm.DD,$AX52,1,_xlpm.VD),
AND(MONTH($AW52)&lt;MONTH(BF$15),MONTH($AX52)&gt;MONTH(BF$15)),
NETWORKDAYS.INTL((EOMONTH(BF$15-1,1))-_xlpm.DD,EOMONTH(BF$15-1,1),1,_xlpm.VD),
AND(MONTH($AW52)=MONTH(BF$15),MONTH($AX52)=MONTH(BF$15)),
NETWORKDAYS.INTL($AW52,$AX52,1,_xlpm.VD)))),0)),
$DH52="месяц",
$BP52*BF52,
$DH52="неделя",
$BP52*BF52/7*(ROUNDUP((DAY(EOMONTH(BF$15,0)))/4,0))),
0)</f>
        <v/>
      </c>
      <c r="BX52" s="125">
        <f t="array" ref="BX52">
IFERROR(
_xlfn.IFS(
$DH52="день_1",
$BP52*$BL52/($AX52-$AW52+1)*BG52*(DAY(EOMONTH(BG$15,0))),
$DH52="день_2",
$BP52/30*MAX(MIN($AX52,EOMONTH(BG$15,0))-MAX($AW52,BG$15)+1,),
$DH52="раб.день",
$BP52/30*(IFERROR(
_xlfn.LET(_xlpm.VD,
CHOOSE(
{1;2;3;4;5;6;7;8;9;10;11;12;13;14;15;16;17;18},
45658,45659,45660,45661,45662,45663,45664,45665,45711,45724,45778,45779,45785,45786,45820,45821,45965,46022),
_xlfn.LET(_xlpm.DD,
MAX(MIN($AX52,EOMONTH(BG$15,0))-MAX($AW52,BG$15),),
_xlfn.IFS(
AND(MONTH($AW52)=MONTH(BG$15),MONTH($AX52)&lt;&gt;MONTH(BG$15)),
NETWORKDAYS.INTL($AW52,$AW52+_xlpm.DD,1,_xlpm.VD),
AND(MONTH($AW52)&lt;&gt;MONTH(BG$15),MONTH($AX52)=MONTH(BG$15)),
NETWORKDAYS.INTL(($AX52)-_xlpm.DD,$AX52,1,_xlpm.VD),
AND(MONTH($AW52)&lt;MONTH(BG$15),MONTH($AX52)&gt;MONTH(BG$15)),
NETWORKDAYS.INTL((EOMONTH(BG$15-1,1))-_xlpm.DD,EOMONTH(BG$15-1,1),1,_xlpm.VD),
AND(MONTH($AW52)=MONTH(BG$15),MONTH($AX52)=MONTH(BG$15)),
NETWORKDAYS.INTL($AW52,$AX52,1,_xlpm.VD)))),0)),
$DH52="месяц",
$BP52*BG52,
$DH52="неделя",
$BP52*BG52/7*(ROUNDUP((DAY(EOMONTH(BG$15,0)))/4,0))),
0)</f>
        <v/>
      </c>
      <c r="BY52" s="125">
        <f t="array" ref="BY52">
IFERROR(
_xlfn.IFS(
$DH52="день_1",
$BP52*$BL52/($AX52-$AW52+1)*BH52*(DAY(EOMONTH(BH$15,0))),
$DH52="день_2",
$BP52/30*MAX(MIN($AX52,EOMONTH(BH$15,0))-MAX($AW52,BH$15)+1,),
$DH52="раб.день",
$BP52/30*(IFERROR(
_xlfn.LET(_xlpm.VD,
CHOOSE(
{1;2;3;4;5;6;7;8;9;10;11;12;13;14;15;16;17;18},
45658,45659,45660,45661,45662,45663,45664,45665,45711,45724,45778,45779,45785,45786,45820,45821,45965,46022),
_xlfn.LET(_xlpm.DD,
MAX(MIN($AX52,EOMONTH(BH$15,0))-MAX($AW52,BH$15),),
_xlfn.IFS(
AND(MONTH($AW52)=MONTH(BH$15),MONTH($AX52)&lt;&gt;MONTH(BH$15)),
NETWORKDAYS.INTL($AW52,$AW52+_xlpm.DD,1,_xlpm.VD),
AND(MONTH($AW52)&lt;&gt;MONTH(BH$15),MONTH($AX52)=MONTH(BH$15)),
NETWORKDAYS.INTL(($AX52)-_xlpm.DD,$AX52,1,_xlpm.VD),
AND(MONTH($AW52)&lt;MONTH(BH$15),MONTH($AX52)&gt;MONTH(BH$15)),
NETWORKDAYS.INTL((EOMONTH(BH$15-1,1))-_xlpm.DD,EOMONTH(BH$15-1,1),1,_xlpm.VD),
AND(MONTH($AW52)=MONTH(BH$15),MONTH($AX52)=MONTH(BH$15)),
NETWORKDAYS.INTL($AW52,$AX52,1,_xlpm.VD)))),0)),
$DH52="месяц",
$BP52*BH52,
$DH52="неделя",
$BP52*BH52/7*(ROUNDUP((DAY(EOMONTH(BH$15,0)))/4,0))),
0)</f>
        <v/>
      </c>
      <c r="BZ52" s="125">
        <f t="array" ref="BZ52">
IFERROR(
_xlfn.IFS(
$DH52="день_1",
$BP52*$BL52/($AX52-$AW52+1)*BI52*(DAY(EOMONTH(BI$15,0))),
$DH52="день_2",
$BP52/30*MAX(MIN($AX52,EOMONTH(BI$15,0))-MAX($AW52,BI$15)+1,),
$DH52="раб.день",
$BP52/30*(IFERROR(
_xlfn.LET(_xlpm.VD,
CHOOSE(
{1;2;3;4;5;6;7;8;9;10;11;12;13;14;15;16;17;18},
45658,45659,45660,45661,45662,45663,45664,45665,45711,45724,45778,45779,45785,45786,45820,45821,45965,46022),
_xlfn.LET(_xlpm.DD,
MAX(MIN($AX52,EOMONTH(BI$15,0))-MAX($AW52,BI$15),),
_xlfn.IFS(
AND(MONTH($AW52)=MONTH(BI$15),MONTH($AX52)&lt;&gt;MONTH(BI$15)),
NETWORKDAYS.INTL($AW52,$AW52+_xlpm.DD,1,_xlpm.VD),
AND(MONTH($AW52)&lt;&gt;MONTH(BI$15),MONTH($AX52)=MONTH(BI$15)),
NETWORKDAYS.INTL(($AX52)-_xlpm.DD,$AX52,1,_xlpm.VD),
AND(MONTH($AW52)&lt;MONTH(BI$15),MONTH($AX52)&gt;MONTH(BI$15)),
NETWORKDAYS.INTL((EOMONTH(BI$15-1,1))-_xlpm.DD,EOMONTH(BI$15-1,1),1,_xlpm.VD),
AND(MONTH($AW52)=MONTH(BI$15),MONTH($AX52)=MONTH(BI$15)),
NETWORKDAYS.INTL($AW52,$AX52,1,_xlpm.VD)))),0)),
$DH52="месяц",
$BP52*BI52,
$DH52="неделя",
$BP52*BI52/7*(ROUNDUP((DAY(EOMONTH(BI$15,0)))/4,0))),
0)</f>
        <v/>
      </c>
      <c r="CA52" s="125">
        <f t="array" ref="CA52">
IFERROR(
_xlfn.IFS(
$DH52="день_1",
$BP52*$BL52/($AX52-$AW52+1)*BJ52*(DAY(EOMONTH(BJ$15,0))),
$DH52="день_2",
$BP52/30*MAX(MIN($AX52,EOMONTH(BJ$15,0))-MAX($AW52,BJ$15)+1,),
$DH52="раб.день",
$BP52/30*(IFERROR(
_xlfn.LET(_xlpm.VD,
CHOOSE(
{1;2;3;4;5;6;7;8;9;10;11;12;13;14;15;16;17;18},
45658,45659,45660,45661,45662,45663,45664,45665,45711,45724,45778,45779,45785,45786,45820,45821,45965,46022),
_xlfn.LET(_xlpm.DD,
MAX(MIN($AX52,EOMONTH(BJ$15,0))-MAX($AW52,BJ$15),),
_xlfn.IFS(
AND(MONTH($AW52)=MONTH(BJ$15),MONTH($AX52)&lt;&gt;MONTH(BJ$15)),
NETWORKDAYS.INTL($AW52,$AW52+_xlpm.DD,1,_xlpm.VD),
AND(MONTH($AW52)&lt;&gt;MONTH(BJ$15),MONTH($AX52)=MONTH(BJ$15)),
NETWORKDAYS.INTL(($AX52)-_xlpm.DD,$AX52,1,_xlpm.VD),
AND(MONTH($AW52)&lt;MONTH(BJ$15),MONTH($AX52)&gt;MONTH(BJ$15)),
NETWORKDAYS.INTL((EOMONTH(BJ$15-1,1))-_xlpm.DD,EOMONTH(BJ$15-1,1),1,_xlpm.VD),
AND(MONTH($AW52)=MONTH(BJ$15),MONTH($AX52)=MONTH(BJ$15)),
NETWORKDAYS.INTL($AW52,$AX52,1,_xlpm.VD)))),0)),
$DH52="месяц",
$BP52*BJ52,
$DH52="неделя",
$BP52*BJ52/7*(ROUNDUP((DAY(EOMONTH(BJ$15,0)))/4,0))),
0)</f>
        <v/>
      </c>
      <c r="CB52" s="125">
        <f t="array" ref="CB52">
IFERROR(
_xlfn.IFS(
$DH52="день_1",
$BP52*$BL52/($AX52-$AW52+1)*BK52*(DAY(EOMONTH(BK$15,0))),
$DH52="день_2",
$BP52/30*MAX(MIN($AX52,EOMONTH(BK$15,0))-MAX($AW52,BK$15)+1,),
$DH52="раб.день",
$BP52/30*(IFERROR(
_xlfn.LET(_xlpm.VD,
CHOOSE(
{1;2;3;4;5;6;7;8;9;10;11;12;13;14;15;16;17;18},
45658,45659,45660,45661,45662,45663,45664,45665,45711,45724,45778,45779,45785,45786,45820,45821,45965,46022),
_xlfn.LET(_xlpm.DD,
MAX(MIN($AX52,EOMONTH(BK$15,0))-MAX($AW52,BK$15),),
_xlfn.IFS(
AND(MONTH($AW52)=MONTH(BK$15),MONTH($AX52)&lt;&gt;MONTH(BK$15)),
NETWORKDAYS.INTL($AW52,$AW52+_xlpm.DD,1,_xlpm.VD),
AND(MONTH($AW52)&lt;&gt;MONTH(BK$15),MONTH($AX52)=MONTH(BK$15)),
NETWORKDAYS.INTL(($AX52)-_xlpm.DD,$AX52,1,_xlpm.VD),
AND(MONTH($AW52)&lt;MONTH(BK$15),MONTH($AX52)&gt;MONTH(BK$15)),
NETWORKDAYS.INTL((EOMONTH(BK$15-1,1))-_xlpm.DD,EOMONTH(BK$15-1,1),1,_xlpm.VD),
AND(MONTH($AW52)=MONTH(BK$15),MONTH($AX52)=MONTH(BK$15)),
NETWORKDAYS.INTL($AW52,$AX52,1,_xlpm.VD)))),0)),
$DH52="месяц",
$BP52*BK52,
$DH52="неделя",
$BP52*BK52/7*(ROUNDUP((DAY(EOMONTH(BK$15,0)))/4,0))),
0)</f>
        <v/>
      </c>
      <c r="CC52" s="125">
        <f>SUM($BQ52:$CB52)</f>
        <v/>
      </c>
      <c r="CD52" s="126">
        <f>SUM($EH52:$EH52)</f>
        <v/>
      </c>
      <c r="CE52" s="126">
        <f>$CD52*$AB52</f>
        <v/>
      </c>
      <c r="CF52" s="126">
        <f>SUM($EK52:$EK52)</f>
        <v/>
      </c>
      <c r="CG52" s="126">
        <f>$CF52*$AB52</f>
        <v/>
      </c>
      <c r="CH52" s="126">
        <f>SUM($CC52,$CE52,$CG52)</f>
        <v/>
      </c>
      <c r="CI52" s="126">
        <f>$CH52*(1+$CM52)</f>
        <v/>
      </c>
      <c r="CJ52" s="127" t="n">
        <v>0</v>
      </c>
      <c r="CK52" s="126">
        <f>SUM($CH52:$CH52)*(1+$CJ52)</f>
        <v/>
      </c>
      <c r="CL52" s="126">
        <f>SUM($CH52:$CH52)*(1+$CM52)</f>
        <v/>
      </c>
      <c r="CM52" s="59" t="inlineStr">
        <is>
          <t>20%</t>
        </is>
      </c>
      <c r="CN52" s="59" t="n"/>
      <c r="CO52" s="72" t="n"/>
      <c r="CP52" s="59" t="n"/>
      <c r="CQ52" s="73" t="n"/>
      <c r="CR52" s="73" t="n"/>
      <c r="CS52" s="73" t="n"/>
      <c r="CT52" s="72" t="n"/>
      <c r="CU52" s="79" t="inlineStr">
        <is>
          <t> </t>
        </is>
      </c>
      <c r="CV52" s="60" t="n"/>
      <c r="CW52" s="60" t="n"/>
      <c r="CX52" s="60" t="n"/>
      <c r="CY52" s="127">
        <f>IFERROR(($CC52-$EE52)/($EE52/(1-$DQ52)),0)</f>
        <v/>
      </c>
      <c r="CZ52" s="127">
        <f>IFERROR(1-$EI52/($CE52),0)</f>
        <v/>
      </c>
      <c r="DA52" s="127">
        <f>IFERROR(1-$EL52/($CG52),0)</f>
        <v/>
      </c>
      <c r="DB52" s="126">
        <f>ROUND(IFERROR(($CI52/(1+$CM52)-$EN52),0),2)</f>
        <v/>
      </c>
      <c r="DC52" s="128" t="n"/>
      <c r="DD52" s="125" t="n"/>
      <c r="DE52" s="75" t="n">
        <v>0</v>
      </c>
      <c r="DF52" s="128" t="n"/>
      <c r="DG52" s="125">
        <f>IF($DC52=0,0,$DD52*($DC52*100%-$DE52*$DF52))*SUM($AB52:$AB52)</f>
        <v/>
      </c>
      <c r="DH52" s="129" t="inlineStr">
        <is>
          <t>месяц</t>
        </is>
      </c>
      <c r="DI52" s="130">
        <f t="array" ref="DI52">IFERROR(
IF($ES52="LisChannel",
(ROUND(((INDEX({174.625;153.888888888889;130.972222222222},MATCH($AI52,{2;3;4}),0))*$AG52*$AI52),2)),0),0)</f>
        <v/>
      </c>
      <c r="DJ52" s="130">
        <f>
_xlfn.LET(_xlpm.X,
IFERROR(
IF($ES52="НовиковТВ",
(_xlfn.LET(_xlpm.NTV,
_xlfn.LET(_xlpm.MIN,350000,
IF(SUMIFS($DI:$DI,$ES:$ES,"НовиковТВ")&lt;=_xlpm.MIN,
(SUMIFS($DI:$DI,$ES:$ES,"НовиковТВ")/(COUNTIFS($ES:$ES,"НовиковТВ")))*_xlpm.MIN/SUMIFS($DI:$DI,$ES:$ES,"НовиковТВ"),
DI52)),
_xlpm.NTV+$DG52/(1-(1-(_xlpm.NTV)*(1-$DL52)*(1-$DM52)*(1-$DN52)*(1-$DO52)*(1-$DP52)/_xlpm.NTV))))/(1+$EP52),
$DI52+$DG52/(1-(1-($DI52)*(1-$DL52)*(1-$DM52)*(1-$DN52)*(1-$DO52)*(1-$DP52)/$DI52))),
0),
_xlpm.X*(1+$CM52)*(1+$CW52)-_xlpm.X*(1+$CM52)+_xlpm.X)</f>
        <v/>
      </c>
      <c r="DK52" s="125" t="inlineStr">
        <is>
          <t>послед.</t>
        </is>
      </c>
      <c r="DL52" s="63" t="n">
        <v>0</v>
      </c>
      <c r="DM52" s="63" t="n">
        <v>0</v>
      </c>
      <c r="DN52" s="63" t="n">
        <v>0</v>
      </c>
      <c r="DO52" s="63" t="n">
        <v>0</v>
      </c>
      <c r="DP52" s="63" t="n">
        <v>0</v>
      </c>
      <c r="DQ52" s="63">
        <f t="array" ref="DQ52">IFERROR(_xlfn.IFS(
$DK52="послед.",1-(1-$DL52)*(1-$DM52)*(1-$DN52)*(1-$DO52)*(1-$DP52),
$DK52="сумм.",$DL52+$DM52+$DN52+$DO52+$DP52),
0)</f>
        <v/>
      </c>
      <c r="DR52" s="125">
        <f t="array" ref="DR52">
IFERROR(
_xlfn.IFS(
$BL52=0,
0,
$BL52&gt;0,
_xlfn.IFS($DK52="послед.",
$DJ52*(1-$DL52)*(1-$DM52)*(1-$DN52)*(1-$DO52)*(1-$DP52),
$DK52="сумм.",
$DJ52*(1-($DL52+$DM52+$DN52+$DO52+$DP52)))),0)</f>
        <v/>
      </c>
      <c r="DS52" s="125">
        <f t="array" ref="DS52">
IFERROR(_xlfn.IFS(
$DH52="день_1",
$DR52*$BL52/($AX52-$AW52+1)*AZ52*(DAY(EOMONTH(AZ$15,0))),
$DH52="день_2",
$DR52/30*MAX(MIN($AX52,EOMONTH(AZ$15,0))-MAX($AW52,AZ$15)+1,),
$DH52="раб.день",
$DR52/30*(IFERROR(
_xlfn.LET(_xlpm.VD,
CHOOSE(
{1;2;3;4;5;6;7;8;9;10;11;12;13;14;15;16;17;18},
45658,45659,45660,45661,45662,45663,45664,45665,45711,45724,45778,45779,45785,45786,45820,45821,45965,46022),
_xlfn.LET(_xlpm.DD,
MAX(MIN($AX52,EOMONTH(AZ$15,0))-MAX($AW52,AZ$15),),
_xlfn.IFS(
AND(MONTH($AW52)=MONTH(AZ$15),MONTH($AX52)&lt;&gt;MONTH(AZ$15)),
NETWORKDAYS.INTL($AW52,$AW52+_xlpm.DD,1,_xlpm.VD),
AND(MONTH($AW52)&lt;&gt;MONTH(AZ$15),MONTH($AX52)=MONTH(AZ$15)),
NETWORKDAYS.INTL(($AX52)-_xlpm.DD,$AX52,1,_xlpm.VD),
AND(MONTH($AW52)&lt;MONTH(AZ$15),MONTH($AX52)&gt;MONTH(AZ$15)),
NETWORKDAYS.INTL((EOMONTH(AZ$15-1,1))-_xlpm.DD,EOMONTH(AZ$15-1,1),1,_xlpm.VD),
AND(MONTH($AW52)=MONTH(AZ$15),MONTH($AX52)=MONTH(AZ$15)),
NETWORKDAYS.INTL($AW52,$AX52,1,_xlpm.VD)))),0)),
$DH52="месяц",
$DR52*AZ52,
$DH52="неделя",
$DR52*AZ52/7*(ROUNDUP((DAY(EOMONTH(AZ$15,0)))/4,0))),
0)</f>
        <v/>
      </c>
      <c r="DT52" s="125">
        <f t="array" ref="DT52">
IFERROR(_xlfn.IFS(
$DH52="день_1",
$DR52*$BL52/($AX52-$AW52+1)*BA52*(DAY(EOMONTH(BA$15,0))),
$DH52="день_2",
$DR52/30*MAX(MIN($AX52,EOMONTH(BA$15,0))-MAX($AW52,BA$15)+1,),
$DH52="раб.день",
$DR52/30*(IFERROR(
_xlfn.LET(_xlpm.VD,
CHOOSE(
{1;2;3;4;5;6;7;8;9;10;11;12;13;14;15;16;17;18},
45658,45659,45660,45661,45662,45663,45664,45665,45711,45724,45778,45779,45785,45786,45820,45821,45965,46022),
_xlfn.LET(_xlpm.DD,
MAX(MIN($AX52,EOMONTH(BA$15,0))-MAX($AW52,BA$15),),
_xlfn.IFS(
AND(MONTH($AW52)=MONTH(BA$15),MONTH($AX52)&lt;&gt;MONTH(BA$15)),
NETWORKDAYS.INTL($AW52,$AW52+_xlpm.DD,1,_xlpm.VD),
AND(MONTH($AW52)&lt;&gt;MONTH(BA$15),MONTH($AX52)=MONTH(BA$15)),
NETWORKDAYS.INTL(($AX52)-_xlpm.DD,$AX52,1,_xlpm.VD),
AND(MONTH($AW52)&lt;MONTH(BA$15),MONTH($AX52)&gt;MONTH(BA$15)),
NETWORKDAYS.INTL((EOMONTH(BA$15-1,1))-_xlpm.DD,EOMONTH(BA$15-1,1),1,_xlpm.VD),
AND(MONTH($AW52)=MONTH(BA$15),MONTH($AX52)=MONTH(BA$15)),
NETWORKDAYS.INTL($AW52,$AX52,1,_xlpm.VD)))),0)),
$DH52="месяц",
$DR52*BA52,
$DH52="неделя",
$DR52*BA52/7*(ROUNDUP((DAY(EOMONTH(BA$15,0)))/4,0))),
0)</f>
        <v/>
      </c>
      <c r="DU52" s="125">
        <f t="array" ref="DU52">
IFERROR(_xlfn.IFS(
$DH52="день_1",
$DR52*$BL52/($AX52-$AW52+1)*BB52*(DAY(EOMONTH(BB$15,0))),
$DH52="день_2",
$DR52/30*MAX(MIN($AX52,EOMONTH(BB$15,0))-MAX($AW52,BB$15)+1,),
$DH52="раб.день",
$DR52/30*(IFERROR(
_xlfn.LET(_xlpm.VD,
CHOOSE(
{1;2;3;4;5;6;7;8;9;10;11;12;13;14;15;16;17;18},
45658,45659,45660,45661,45662,45663,45664,45665,45711,45724,45778,45779,45785,45786,45820,45821,45965,46022),
_xlfn.LET(_xlpm.DD,
MAX(MIN($AX52,EOMONTH(BB$15,0))-MAX($AW52,BB$15),),
_xlfn.IFS(
AND(MONTH($AW52)=MONTH(BB$15),MONTH($AX52)&lt;&gt;MONTH(BB$15)),
NETWORKDAYS.INTL($AW52,$AW52+_xlpm.DD,1,_xlpm.VD),
AND(MONTH($AW52)&lt;&gt;MONTH(BB$15),MONTH($AX52)=MONTH(BB$15)),
NETWORKDAYS.INTL(($AX52)-_xlpm.DD,$AX52,1,_xlpm.VD),
AND(MONTH($AW52)&lt;MONTH(BB$15),MONTH($AX52)&gt;MONTH(BB$15)),
NETWORKDAYS.INTL((EOMONTH(BB$15-1,1))-_xlpm.DD,EOMONTH(BB$15-1,1),1,_xlpm.VD),
AND(MONTH($AW52)=MONTH(BB$15),MONTH($AX52)=MONTH(BB$15)),
NETWORKDAYS.INTL($AW52,$AX52,1,_xlpm.VD)))),0)),
$DH52="месяц",
$DR52*BB52,
$DH52="неделя",
$DR52*BB52/7*(ROUNDUP((DAY(EOMONTH(BB$15,0)))/4,0))),
0)</f>
        <v/>
      </c>
      <c r="DV52" s="125">
        <f t="array" ref="DV52">
IFERROR(_xlfn.IFS(
$DH52="день_1",
$DR52*$BL52/($AX52-$AW52+1)*BC52*(DAY(EOMONTH(BC$15,0))),
$DH52="день_2",
$DR52/30*MAX(MIN($AX52,EOMONTH(BC$15,0))-MAX($AW52,BC$15)+1,),
$DH52="раб.день",
$DR52/30*(IFERROR(
_xlfn.LET(_xlpm.VD,
CHOOSE(
{1;2;3;4;5;6;7;8;9;10;11;12;13;14;15;16;17;18},
45658,45659,45660,45661,45662,45663,45664,45665,45711,45724,45778,45779,45785,45786,45820,45821,45965,46022),
_xlfn.LET(_xlpm.DD,
MAX(MIN($AX52,EOMONTH(BC$15,0))-MAX($AW52,BC$15),),
_xlfn.IFS(
AND(MONTH($AW52)=MONTH(BC$15),MONTH($AX52)&lt;&gt;MONTH(BC$15)),
NETWORKDAYS.INTL($AW52,$AW52+_xlpm.DD,1,_xlpm.VD),
AND(MONTH($AW52)&lt;&gt;MONTH(BC$15),MONTH($AX52)=MONTH(BC$15)),
NETWORKDAYS.INTL(($AX52)-_xlpm.DD,$AX52,1,_xlpm.VD),
AND(MONTH($AW52)&lt;MONTH(BC$15),MONTH($AX52)&gt;MONTH(BC$15)),
NETWORKDAYS.INTL((EOMONTH(BC$15-1,1))-_xlpm.DD,EOMONTH(BC$15-1,1),1,_xlpm.VD),
AND(MONTH($AW52)=MONTH(BC$15),MONTH($AX52)=MONTH(BC$15)),
NETWORKDAYS.INTL($AW52,$AX52,1,_xlpm.VD)))),0)),
$DH52="месяц",
$DR52*BC52,
$DH52="неделя",
$DR52*BC52/7*(ROUNDUP((DAY(EOMONTH(BC$15,0)))/4,0))),
0)</f>
        <v/>
      </c>
      <c r="DW52" s="125">
        <f t="array" ref="DW52">
IFERROR(_xlfn.IFS(
$DH52="день_1",
$DR52*$BL52/($AX52-$AW52+1)*BD52*(DAY(EOMONTH(BD$15,0))),
$DH52="день_2",
$DR52/30*MAX(MIN($AX52,EOMONTH(BD$15,0))-MAX($AW52,BD$15)+1,),
$DH52="раб.день",
$DR52/30*(IFERROR(
_xlfn.LET(_xlpm.VD,
CHOOSE(
{1;2;3;4;5;6;7;8;9;10;11;12;13;14;15;16;17;18},
45658,45659,45660,45661,45662,45663,45664,45665,45711,45724,45778,45779,45785,45786,45820,45821,45965,46022),
_xlfn.LET(_xlpm.DD,
MAX(MIN($AX52,EOMONTH(BD$15,0))-MAX($AW52,BD$15),),
_xlfn.IFS(
AND(MONTH($AW52)=MONTH(BD$15),MONTH($AX52)&lt;&gt;MONTH(BD$15)),
NETWORKDAYS.INTL($AW52,$AW52+_xlpm.DD,1,_xlpm.VD),
AND(MONTH($AW52)&lt;&gt;MONTH(BD$15),MONTH($AX52)=MONTH(BD$15)),
NETWORKDAYS.INTL(($AX52)-_xlpm.DD,$AX52,1,_xlpm.VD),
AND(MONTH($AW52)&lt;MONTH(BD$15),MONTH($AX52)&gt;MONTH(BD$15)),
NETWORKDAYS.INTL((EOMONTH(BD$15-1,1))-_xlpm.DD,EOMONTH(BD$15-1,1),1,_xlpm.VD),
AND(MONTH($AW52)=MONTH(BD$15),MONTH($AX52)=MONTH(BD$15)),
NETWORKDAYS.INTL($AW52,$AX52,1,_xlpm.VD)))),0)),
$DH52="месяц",
$DR52*BD52,
$DH52="неделя",
$DR52*BD52/7*(ROUNDUP((DAY(EOMONTH(BD$15,0)))/4,0))),
0)</f>
        <v/>
      </c>
      <c r="DX52" s="125">
        <f t="array" ref="DX52">
IFERROR(_xlfn.IFS(
$DH52="день_1",
$DR52*$BL52/($AX52-$AW52+1)*BE52*(DAY(EOMONTH(BE$15,0))),
$DH52="день_2",
$DR52/30*MAX(MIN($AX52,EOMONTH(BE$15,0))-MAX($AW52,BE$15)+1,),
$DH52="раб.день",
$DR52/30*(IFERROR(
_xlfn.LET(_xlpm.VD,
CHOOSE(
{1;2;3;4;5;6;7;8;9;10;11;12;13;14;15;16;17;18},
45658,45659,45660,45661,45662,45663,45664,45665,45711,45724,45778,45779,45785,45786,45820,45821,45965,46022),
_xlfn.LET(_xlpm.DD,
MAX(MIN($AX52,EOMONTH(BE$15,0))-MAX($AW52,BE$15),),
_xlfn.IFS(
AND(MONTH($AW52)=MONTH(BE$15),MONTH($AX52)&lt;&gt;MONTH(BE$15)),
NETWORKDAYS.INTL($AW52,$AW52+_xlpm.DD,1,_xlpm.VD),
AND(MONTH($AW52)&lt;&gt;MONTH(BE$15),MONTH($AX52)=MONTH(BE$15)),
NETWORKDAYS.INTL(($AX52)-_xlpm.DD,$AX52,1,_xlpm.VD),
AND(MONTH($AW52)&lt;MONTH(BE$15),MONTH($AX52)&gt;MONTH(BE$15)),
NETWORKDAYS.INTL((EOMONTH(BE$15-1,1))-_xlpm.DD,EOMONTH(BE$15-1,1),1,_xlpm.VD),
AND(MONTH($AW52)=MONTH(BE$15),MONTH($AX52)=MONTH(BE$15)),
NETWORKDAYS.INTL($AW52,$AX52,1,_xlpm.VD)))),0)),
$DH52="месяц",
$DR52*BE52,
$DH52="неделя",
$DR52*BE52/7*(ROUNDUP((DAY(EOMONTH(BE$15,0)))/4,0))),
0)</f>
        <v/>
      </c>
      <c r="DY52" s="125">
        <f t="array" ref="DY52">
IFERROR(_xlfn.IFS(
$DH52="день_1",
$DR52*$BL52/($AX52-$AW52+1)*BF52*(DAY(EOMONTH(BF$15,0))),
$DH52="день_2",
$DR52/30*MAX(MIN($AX52,EOMONTH(BF$15,0))-MAX($AW52,BF$15)+1,),
$DH52="раб.день",
$DR52/30*(IFERROR(
_xlfn.LET(_xlpm.VD,
CHOOSE(
{1;2;3;4;5;6;7;8;9;10;11;12;13;14;15;16;17;18},
45658,45659,45660,45661,45662,45663,45664,45665,45711,45724,45778,45779,45785,45786,45820,45821,45965,46022),
_xlfn.LET(_xlpm.DD,
MAX(MIN($AX52,EOMONTH(BF$15,0))-MAX($AW52,BF$15),),
_xlfn.IFS(
AND(MONTH($AW52)=MONTH(BF$15),MONTH($AX52)&lt;&gt;MONTH(BF$15)),
NETWORKDAYS.INTL($AW52,$AW52+_xlpm.DD,1,_xlpm.VD),
AND(MONTH($AW52)&lt;&gt;MONTH(BF$15),MONTH($AX52)=MONTH(BF$15)),
NETWORKDAYS.INTL(($AX52)-_xlpm.DD,$AX52,1,_xlpm.VD),
AND(MONTH($AW52)&lt;MONTH(BF$15),MONTH($AX52)&gt;MONTH(BF$15)),
NETWORKDAYS.INTL((EOMONTH(BF$15-1,1))-_xlpm.DD,EOMONTH(BF$15-1,1),1,_xlpm.VD),
AND(MONTH($AW52)=MONTH(BF$15),MONTH($AX52)=MONTH(BF$15)),
NETWORKDAYS.INTL($AW52,$AX52,1,_xlpm.VD)))),0)),
$DH52="месяц",
$DR52*BF52,
$DH52="неделя",
$DR52*BF52/7*(ROUNDUP((DAY(EOMONTH(BF$15,0)))/4,0))),
0)</f>
        <v/>
      </c>
      <c r="DZ52" s="125">
        <f t="array" ref="DZ52">
IFERROR(_xlfn.IFS(
$DH52="день_1",
$DR52*$BL52/($AX52-$AW52+1)*BG52*(DAY(EOMONTH(BG$15,0))),
$DH52="день_2",
$DR52/30*MAX(MIN($AX52,EOMONTH(BG$15,0))-MAX($AW52,BG$15)+1,),
$DH52="раб.день",
$DR52/30*(IFERROR(
_xlfn.LET(_xlpm.VD,
CHOOSE(
{1;2;3;4;5;6;7;8;9;10;11;12;13;14;15;16;17;18},
45658,45659,45660,45661,45662,45663,45664,45665,45711,45724,45778,45779,45785,45786,45820,45821,45965,46022),
_xlfn.LET(_xlpm.DD,
MAX(MIN($AX52,EOMONTH(BG$15,0))-MAX($AW52,BG$15),),
_xlfn.IFS(
AND(MONTH($AW52)=MONTH(BG$15),MONTH($AX52)&lt;&gt;MONTH(BG$15)),
NETWORKDAYS.INTL($AW52,$AW52+_xlpm.DD,1,_xlpm.VD),
AND(MONTH($AW52)&lt;&gt;MONTH(BG$15),MONTH($AX52)=MONTH(BG$15)),
NETWORKDAYS.INTL(($AX52)-_xlpm.DD,$AX52,1,_xlpm.VD),
AND(MONTH($AW52)&lt;MONTH(BG$15),MONTH($AX52)&gt;MONTH(BG$15)),
NETWORKDAYS.INTL((EOMONTH(BG$15-1,1))-_xlpm.DD,EOMONTH(BG$15-1,1),1,_xlpm.VD),
AND(MONTH($AW52)=MONTH(BG$15),MONTH($AX52)=MONTH(BG$15)),
NETWORKDAYS.INTL($AW52,$AX52,1,_xlpm.VD)))),0)),
$DH52="месяц",
$DR52*BG52,
$DH52="неделя",
$DR52*BG52/7*(ROUNDUP((DAY(EOMONTH(BG$15,0)))/4,0))),
0)</f>
        <v/>
      </c>
      <c r="EA52" s="125">
        <f t="array" ref="EA52">
IFERROR(_xlfn.IFS(
$DH52="день_1",
$DR52*$BL52/($AX52-$AW52+1)*BH52*(DAY(EOMONTH(BH$15,0))),
$DH52="день_2",
$DR52/30*MAX(MIN($AX52,EOMONTH(BH$15,0))-MAX($AW52,BH$15)+1,),
$DH52="раб.день",
$DR52/30*(IFERROR(
_xlfn.LET(_xlpm.VD,
CHOOSE(
{1;2;3;4;5;6;7;8;9;10;11;12;13;14;15;16;17;18},
45658,45659,45660,45661,45662,45663,45664,45665,45711,45724,45778,45779,45785,45786,45820,45821,45965,46022),
_xlfn.LET(_xlpm.DD,
MAX(MIN($AX52,EOMONTH(BH$15,0))-MAX($AW52,BH$15),),
_xlfn.IFS(
AND(MONTH($AW52)=MONTH(BH$15),MONTH($AX52)&lt;&gt;MONTH(BH$15)),
NETWORKDAYS.INTL($AW52,$AW52+_xlpm.DD,1,_xlpm.VD),
AND(MONTH($AW52)&lt;&gt;MONTH(BH$15),MONTH($AX52)=MONTH(BH$15)),
NETWORKDAYS.INTL(($AX52)-_xlpm.DD,$AX52,1,_xlpm.VD),
AND(MONTH($AW52)&lt;MONTH(BH$15),MONTH($AX52)&gt;MONTH(BH$15)),
NETWORKDAYS.INTL((EOMONTH(BH$15-1,1))-_xlpm.DD,EOMONTH(BH$15-1,1),1,_xlpm.VD),
AND(MONTH($AW52)=MONTH(BH$15),MONTH($AX52)=MONTH(BH$15)),
NETWORKDAYS.INTL($AW52,$AX52,1,_xlpm.VD)))),0)),
$DH52="месяц",
$DR52*BH52,
$DH52="неделя",
$DR52*BH52/7*(ROUNDUP((DAY(EOMONTH(BH$15,0)))/4,0))),
0)</f>
        <v/>
      </c>
      <c r="EB52" s="125">
        <f t="array" ref="EB52">
IFERROR(_xlfn.IFS(
$DH52="день_1",
$DR52*$BL52/($AX52-$AW52+1)*BI52*(DAY(EOMONTH(BI$15,0))),
$DH52="день_2",
$DR52/30*MAX(MIN($AX52,EOMONTH(BI$15,0))-MAX($AW52,BI$15)+1,),
$DH52="раб.день",
$DR52/30*(IFERROR(
_xlfn.LET(_xlpm.VD,
CHOOSE(
{1;2;3;4;5;6;7;8;9;10;11;12;13;14;15;16;17;18},
45658,45659,45660,45661,45662,45663,45664,45665,45711,45724,45778,45779,45785,45786,45820,45821,45965,46022),
_xlfn.LET(_xlpm.DD,
MAX(MIN($AX52,EOMONTH(BI$15,0))-MAX($AW52,BI$15),),
_xlfn.IFS(
AND(MONTH($AW52)=MONTH(BI$15),MONTH($AX52)&lt;&gt;MONTH(BI$15)),
NETWORKDAYS.INTL($AW52,$AW52+_xlpm.DD,1,_xlpm.VD),
AND(MONTH($AW52)&lt;&gt;MONTH(BI$15),MONTH($AX52)=MONTH(BI$15)),
NETWORKDAYS.INTL(($AX52)-_xlpm.DD,$AX52,1,_xlpm.VD),
AND(MONTH($AW52)&lt;MONTH(BI$15),MONTH($AX52)&gt;MONTH(BI$15)),
NETWORKDAYS.INTL((EOMONTH(BI$15-1,1))-_xlpm.DD,EOMONTH(BI$15-1,1),1,_xlpm.VD),
AND(MONTH($AW52)=MONTH(BI$15),MONTH($AX52)=MONTH(BI$15)),
NETWORKDAYS.INTL($AW52,$AX52,1,_xlpm.VD)))),0)),
$DH52="месяц",
$DR52*BI52,
$DH52="неделя",
$DR52*BI52/7*(ROUNDUP((DAY(EOMONTH(BI$15,0)))/4,0))),
0)</f>
        <v/>
      </c>
      <c r="EC52" s="125">
        <f t="array" ref="EC52">
IFERROR(_xlfn.IFS(
$DH52="день_1",
$DR52*$BL52/($AX52-$AW52+1)*BJ52*(DAY(EOMONTH(BJ$15,0))),
$DH52="день_2",
$DR52/30*MAX(MIN($AX52,EOMONTH(BJ$15,0))-MAX($AW52,BJ$15)+1,),
$DH52="раб.день",
$DR52/30*(IFERROR(
_xlfn.LET(_xlpm.VD,
CHOOSE(
{1;2;3;4;5;6;7;8;9;10;11;12;13;14;15;16;17;18},
45658,45659,45660,45661,45662,45663,45664,45665,45711,45724,45778,45779,45785,45786,45820,45821,45965,46022),
_xlfn.LET(_xlpm.DD,
MAX(MIN($AX52,EOMONTH(BJ$15,0))-MAX($AW52,BJ$15),),
_xlfn.IFS(
AND(MONTH($AW52)=MONTH(BJ$15),MONTH($AX52)&lt;&gt;MONTH(BJ$15)),
NETWORKDAYS.INTL($AW52,$AW52+_xlpm.DD,1,_xlpm.VD),
AND(MONTH($AW52)&lt;&gt;MONTH(BJ$15),MONTH($AX52)=MONTH(BJ$15)),
NETWORKDAYS.INTL(($AX52)-_xlpm.DD,$AX52,1,_xlpm.VD),
AND(MONTH($AW52)&lt;MONTH(BJ$15),MONTH($AX52)&gt;MONTH(BJ$15)),
NETWORKDAYS.INTL((EOMONTH(BJ$15-1,1))-_xlpm.DD,EOMONTH(BJ$15-1,1),1,_xlpm.VD),
AND(MONTH($AW52)=MONTH(BJ$15),MONTH($AX52)=MONTH(BJ$15)),
NETWORKDAYS.INTL($AW52,$AX52,1,_xlpm.VD)))),0)),
$DH52="месяц",
$DR52*BJ52,
$DH52="неделя",
$DR52*BJ52/7*(ROUNDUP((DAY(EOMONTH(BJ$15,0)))/4,0))),
0)</f>
        <v/>
      </c>
      <c r="ED52" s="125">
        <f t="array" ref="ED52">
IFERROR(_xlfn.IFS(
$DH52="день_1",
$DR52*$BL52/($AX52-$AW52+1)*BK52*(DAY(EOMONTH(BK$15,0))),
$DH52="день_2",
$DR52/30*MAX(MIN($AX52,EOMONTH(BK$15,0))-MAX($AW52,BK$15)+1,),
$DH52="раб.день",
$DR52/30*(IFERROR(
_xlfn.LET(_xlpm.VD,
CHOOSE(
{1;2;3;4;5;6;7;8;9;10;11;12;13;14;15;16;17;18},
45658,45659,45660,45661,45662,45663,45664,45665,45711,45724,45778,45779,45785,45786,45820,45821,45965,46022),
_xlfn.LET(_xlpm.DD,
MAX(MIN($AX52,EOMONTH(BK$15,0))-MAX($AW52,BK$15),),
_xlfn.IFS(
AND(MONTH($AW52)=MONTH(BK$15),MONTH($AX52)&lt;&gt;MONTH(BK$15)),
NETWORKDAYS.INTL($AW52,$AW52+_xlpm.DD,1,_xlpm.VD),
AND(MONTH($AW52)&lt;&gt;MONTH(BK$15),MONTH($AX52)=MONTH(BK$15)),
NETWORKDAYS.INTL(($AX52)-_xlpm.DD,$AX52,1,_xlpm.VD),
AND(MONTH($AW52)&lt;MONTH(BK$15),MONTH($AX52)&gt;MONTH(BK$15)),
NETWORKDAYS.INTL((EOMONTH(BK$15-1,1))-_xlpm.DD,EOMONTH(BK$15-1,1),1,_xlpm.VD),
AND(MONTH($AW52)=MONTH(BK$15),MONTH($AX52)=MONTH(BK$15)),
NETWORKDAYS.INTL($AW52,$AX52,1,_xlpm.VD)))),0)),
$DH52="месяц",
$DR52*BK52,
$DH52="неделя",
$DR52*BK52/7*(ROUNDUP((DAY(EOMONTH(BK$15,0)))/4,0))),
0)</f>
        <v/>
      </c>
      <c r="EE52" s="125">
        <f>SUM($DS52,$DT52,$DU52,$DV52,$DW52,$DX52,$DY52,$DZ52,$EA52,$EB52,$EC52,$ED52)</f>
        <v/>
      </c>
      <c r="EF52" s="125">
        <f>IFERROR(ROUND($EE52*(1+$EP52),2),0)</f>
        <v/>
      </c>
      <c r="EG52" s="128" t="n">
        <v>1</v>
      </c>
      <c r="EH52" s="126" t="n">
        <v>0</v>
      </c>
      <c r="EI52" s="126">
        <f>ROUND(SUM($EH52:$EH52)*SUM($AB52:$AB52)*$EG52,2)</f>
        <v/>
      </c>
      <c r="EJ52" s="126">
        <f>ROUND($EI52*(1+$EP52),2)</f>
        <v/>
      </c>
      <c r="EK52" s="126" t="n">
        <v>0</v>
      </c>
      <c r="EL52" s="126">
        <f>ROUND(SUM($EK52:$EK52)*SUM($AB52:$AB52)*$EG52,2)</f>
        <v/>
      </c>
      <c r="EM52" s="126">
        <f>ROUND($EL52*(1+$EP52),2)</f>
        <v/>
      </c>
      <c r="EN52" s="126">
        <f>SUM($EE52,$EI52,$EL52)</f>
        <v/>
      </c>
      <c r="EO52" s="126">
        <f>SUM($EF52,$EJ52,$EM52)</f>
        <v/>
      </c>
      <c r="EP52" s="59" t="inlineStr">
        <is>
          <t>20%</t>
        </is>
      </c>
      <c r="EQ52" s="59" t="n"/>
      <c r="ER52" s="60">
        <f t="array" ref="ER52">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MATCH(ES52,
{"AMS";"RussOutdoor";"HD Outdoor";"Ingroup";"IQ";"Ledproduction";"LisChannel";"Logic";"Media-PPL";"NovikovTV | НовиковТВ";"SMA";"SOK";"КрокусТВ | CrocusTV | IndoorTV";"Сити";"ТЯК Москва"},
0)),"")</f>
        <v/>
      </c>
      <c r="ES52" s="60" t="n"/>
      <c r="ET52" s="60">
        <f t="array" ref="ET52">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MATCH(ES52,
{"AMS";"RussOutdoor";"HD Outdoor";"Ingroup";"IQ";"Ledproduction";"LisChannel";"Logic";"Media-PPL";"NovikovTV | НовиковТВ";"SMA";"SOK";"КрокусТВ | CrocusTV | IndoorTV";"Сити";"ТЯК Москва"},
0)),"")</f>
        <v/>
      </c>
      <c r="EU52" s="60" t="n"/>
      <c r="EV52" s="60" t="n"/>
      <c r="EX52" s="110">
        <f t="array" ref="EX52">
($AR52/30
+N("ТРАФИК ПЛОЩАДКИ"))*
(IFERROR(
_xlfn.LET(
_xlpm.GPR,
HLOOKUP($L52,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(MATCH($T52,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IF($Q52="цифровой",_xlpm.GPR/$AG52,_xlpm.GPR/60)),
0)
+N("DWELL TIME"))*
(IF($AB52=0,0,IF($AB52=1,0.3,IF($AB52=2,0.5,IF($AB52&gt;2,1))))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_xlfn.IFS($AC52="да",1.2,$AC52="нет",1)*
_xlfn.IFS($AD52="да",1.2,$AD52="нет",1)*
IF(R52="статический",1,1.2)*
$X52*
INDEX(
{1.2;1;1.2;1.2;1;1.2;1.2;1.2;1.2;1.2;1.2;1;1.2;1.2;1.2;1.2;1;1;1.2;1.2;1.2;1;1;1;1;1.2;1.2;1.2;1.2;1;1;1;1;1.2;1.2;1.2;1.2;1.2;1.2;1.2;1.2;1;1;1.2;1;1;1;1;1.5;1;1;1.5;1.5;1.2},
MATCH($Q52,_xlpm.MI,0)))&gt;{0.02;0.04;0.06;0.1;0.2;0.4;0.6;0.8;1;2;4;6})),
{0;1;2;3;4;5;6;7;8;9;10;11;12},
0)))
+N("КОЭФФИЦИЕНТ КОНТАКТА"))))*
(_xlfn.IFS($X52&lt;0.1,$X52/1000,$X52&gt;25,5.2,AND($X52&gt;=0.1,$X52&lt;=25),(($X52*2+0.1)/10)*($X52/10)))*
IFERROR((_xlfn.LET(
_xlpm.MA,
{0;0.8;0.85;0.9;0.95;1},
_xlpm.MAA,
{0;1;2;3;4;5},
INDEX(_xlpm.MA,MATCH(SUMPRODUCT(--((IF(ROUND(_xlpm.MAA,1)&gt;5,5,ROUND($AB52,1)))&gt;{0;1;2;3;4;5})),_xlpm.MAA,0)))
+N("КОЭФФИЦИЕНТ КОЛ-ВО КОНСТРУКЦИЙ")),1)*
$AB52,0))*
(IF($Q52="цифровой",$AG52/15*$AI52,1)
+N("ДЛЯ ЦИФРЫ"))</f>
        <v/>
      </c>
      <c r="EY52" s="110">
        <f>IFERROR(EX52*AY52,0)</f>
        <v/>
      </c>
      <c r="EZ52" s="131">
        <f>IFERROR(DP52/EY52*1000,0)</f>
        <v/>
      </c>
      <c r="FA52" s="112">
        <f>IFERROR(FC52/FB52,0)</f>
        <v/>
      </c>
      <c r="FB52" s="112">
        <f>IFERROR((FC52/(EY52/FF52*#REF!))*0.825,0)</f>
        <v/>
      </c>
      <c r="FC52" s="112">
        <f>IFERROR(((EX52*30/AR52)*100)/30,0)</f>
        <v/>
      </c>
      <c r="FD52" s="112">
        <f>IFERROR(EY52/G52*100%,0)</f>
        <v/>
      </c>
      <c r="FE52" s="112">
        <f>IFERROR(FD52/FC52*100%,0)</f>
        <v/>
      </c>
      <c r="FF52" s="110">
        <f>IFERROR(AR52/30*AY52,0)</f>
        <v/>
      </c>
    </row>
    <row r="53" ht="13" customHeight="1">
      <c r="A53" s="59" t="n"/>
      <c r="B53" s="60" t="n"/>
      <c r="C53" s="60" t="n"/>
      <c r="D53" s="60">
        <f t="array" ref="D53">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MATCH($E53,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53" s="60">
        <f t="array" ref="E53">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MATCH($F53,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53" s="60" t="inlineStr"/>
      <c r="G53" s="60" t="n"/>
      <c r="H53" s="60">
        <f t="array" ref="H53">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MATCH($I53,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53" s="60" t="n"/>
      <c r="J53" s="60" t="n"/>
      <c r="K53" s="60" t="n"/>
      <c r="L53" s="60" t="n"/>
      <c r="M53" s="60" t="n"/>
      <c r="N53" s="60" t="n"/>
      <c r="O53" s="60" t="n"/>
      <c r="P53" s="60">
        <f t="array" ref="P53">
_xlfn.IFS(
ISNUMBER(MATCH($Q53,{"шелфбаннер","разделитель","монетница","чековая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ISNUMBER(MATCH($Q53,{"LED/LCD","видеокулер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ISNUMBER(MATCH($Q53,{"автомобиль","машина","выставочное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ISNUMBER(MATCH($Q53,{"билборд","лифтовая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ISNUMBER(MATCH($Q53,{"навигация","подвесной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ISNUMBER(MATCH($Q53,{"движущаяся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ISNUMBER(MATCH($Q53,{"каталог","журнал"},)),
"Пресса",
$Q53="","")</f>
        <v/>
      </c>
      <c r="Q53" s="60" t="n"/>
      <c r="R53" s="60">
        <f t="array" ref="R53">
IFERROR(
_xlfn.IFS(
OR(ISNUMBER(MATCH($Q53,{"экспозиция","макет","стенд","автостенд","авто стенд","выставочное пространство","выставочные стенды","модульные выставочные стенды","3Д конструкция","3D конструкция"},)),P53="Экспонирование"),
"нестандартный",
ISNUMBER(MATCH($Q53,{"скроллер","призматрон"},)),
"динамический",
$P53="Видео",
"цифровой",
OR($P53="Пресса",$P53="Щит",$P53="POSm",$P53="Подвес",$P53="Брендирование/оклейка"),
"статический"),"")</f>
        <v/>
      </c>
      <c r="S53" s="59" t="n"/>
      <c r="T53" s="60" t="n"/>
      <c r="U53" s="60" t="n"/>
      <c r="V53" s="60">
        <f>
IF(P53="Видео",
"цифровой постер/ролик",
IF(ISNUMBER(MATCH(Q53,{"короб световой","короб световой | лайтбокс","короб световой | кристалайт","лайтбокс","лайт бокс","кристалайт","LB","lightbox"},)),
"бэклит",
IF(P53="Брендирование/оклейка",
"перфарированная пленка/самоклейка",
IF(P53="Экспонирование",
"под запрос",
IF(P53="Подвес",
"баннер/ткань",
"")))))</f>
        <v/>
      </c>
      <c r="W53" s="59" t="n"/>
      <c r="X53" s="59" t="n"/>
      <c r="Y53" s="59" t="n"/>
      <c r="Z53" s="61" t="n"/>
      <c r="AA53" s="61" t="n"/>
      <c r="AB53" s="61">
        <f>IF(BL53&gt;0,Z53,0)</f>
        <v/>
      </c>
      <c r="AC53" s="59" t="n"/>
      <c r="AD53" s="59" t="n"/>
      <c r="AE53" s="59" t="n"/>
      <c r="AF53" s="59" t="n"/>
      <c r="AG53" s="59" t="n"/>
      <c r="AH53" s="59" t="n"/>
      <c r="AI53" s="59" t="n"/>
      <c r="AJ53" s="59" t="n"/>
      <c r="AK53" s="59" t="n"/>
      <c r="AL53" s="62">
        <f>IFERROR(IF(OR(R53="статический",R53="динамический",R53="нестандартный",R53="",R53=""),"-",IF(AND(AH53="-",AI53="-"),"-",AK53*3600/AH53*AI53)),"-")</f>
        <v/>
      </c>
      <c r="AM53" s="62">
        <f>IFERROR(IF(OR(R53="статический",R53="динамический",R53="",R53="", R53="BTL",R53="нестандартный"),"-",AG53*AI53*AL53/60),"-")</f>
        <v/>
      </c>
      <c r="AN53" s="63">
        <f>IFERROR(IF(AH53="","-",AG53*AI53/AH53),"-")</f>
        <v/>
      </c>
      <c r="AO53" s="59">
        <f>IFERROR(IF(OR($R53="статический",$R53="динамический",$R53="",$R53="",$R53="BTL",$R53="нестандартный"),"-",$AL53*$AY53),"-")</f>
        <v/>
      </c>
      <c r="AP53" s="62">
        <f>IFERROR(IF(OR($R53="статический",$R53="динамический",$R53="",$R53="",$R53="BTL",$R53="нестандартный"),"-",$AM53*AY53),"-")</f>
        <v/>
      </c>
      <c r="AQ53" s="64" t="n"/>
      <c r="AR53" s="61" t="n"/>
      <c r="AS53" s="61" t="n"/>
      <c r="AT53" s="61" t="n"/>
      <c r="AU53" s="65" t="n"/>
      <c r="AV53" s="124">
        <f>IFERROR(DR53/AT53*1000,"n/a")</f>
        <v/>
      </c>
      <c r="AW53" s="67" t="n"/>
      <c r="AX53" s="67" t="n"/>
      <c r="AY53" s="43">
        <f>IFERROR(IF(OR($AW53="",$AX53=""),"",_xlfn.DAYS($AX53+1,$AW53)),"")</f>
        <v/>
      </c>
      <c r="AZ53" s="68">
        <f t="array" ref="AZ53">
_xlfn.LET(_xlpm.COEFF,
IF($AW53+$AX53=0,0,IF(MAX(MIN($AX53,EOMONTH(AZ$15,0))-MAX($AW53,AZ$15)+1,)&gt;0,1,0)),
_xlfn.IFS(
$ES53="LisChannel",
_xlpm.COEFF*
INDEX({1;1;1.2;1.2;1;1;1;1;1.2;1.2;1.2;1.2},
MATCH(MONTH(AZ$15),
{1,2,3,4,5,6,7,8,9,10,11,12})),
CONCATENATE($ES53," ",$L53)="RussOutdoor метро",
_xlpm.COEFF*
INDEX({0.8;0.9;1.1;1.1;1;1;1;1;1.1;1.1;1.1;1.1},
MATCH(MONTH(AZ$15),
{1,2,3,4,5,6,7,8,9,10,11,12})),
$ES53&lt;&gt;"LisChannel",
_xlpm.COEFF,
$ES53&lt;&gt;"RussOutdoor",
_xlpm.COEFF))</f>
        <v/>
      </c>
      <c r="BA53" s="68">
        <f t="array" ref="BA53">
_xlfn.LET(_xlpm.COEFF,
IF($AW53+$AX53=0,0,IF(MAX(MIN($AX53,EOMONTH(BA$15,0))-MAX($AW53,BA$15)+1,)&gt;0,1,0)),
_xlfn.IFS(
$ES53="LisChannel",
_xlpm.COEFF*
INDEX({1;1;1.2;1.2;1;1;1;1;1.2;1.2;1.2;1.2},
MATCH(MONTH(BA$15),
{1,2,3,4,5,6,7,8,9,10,11,12})),
CONCATENATE($ES53," ",$L53)="RussOutdoor метро",
_xlpm.COEFF*
INDEX({0.8;0.9;1.1;1.1;1;1;1;1;1.1;1.1;1.1;1.1},
MATCH(MONTH(BA$15),
{1,2,3,4,5,6,7,8,9,10,11,12})),
$ES53&lt;&gt;"LisChannel",
_xlpm.COEFF,
$ES53&lt;&gt;"RussOutdoor",
_xlpm.COEFF))</f>
        <v/>
      </c>
      <c r="BB53" s="68">
        <f t="array" ref="BB53">
_xlfn.LET(_xlpm.COEFF,
IF($AW53+$AX53=0,0,IF(MAX(MIN($AX53,EOMONTH(BB$15,0))-MAX($AW53,BB$15)+1,)&gt;0,1,0)),
_xlfn.IFS(
$ES53="LisChannel",
_xlpm.COEFF*
INDEX({1;1;1.2;1.2;1;1;1;1;1.2;1.2;1.2;1.2},
MATCH(MONTH(BB$15),
{1,2,3,4,5,6,7,8,9,10,11,12})),
CONCATENATE($ES53," ",$L53)="RussOutdoor метро",
_xlpm.COEFF*
INDEX({0.8;0.9;1.1;1.1;1;1;1;1;1.1;1.1;1.1;1.1},
MATCH(MONTH(BB$15),
{1,2,3,4,5,6,7,8,9,10,11,12})),
$ES53&lt;&gt;"LisChannel",
_xlpm.COEFF,
$ES53&lt;&gt;"RussOutdoor",
_xlpm.COEFF))</f>
        <v/>
      </c>
      <c r="BC53" s="68">
        <f t="array" ref="BC53">
_xlfn.LET(_xlpm.COEFF,
IF($AW53+$AX53=0,0,IF(MAX(MIN($AX53,EOMONTH(BC$15,0))-MAX($AW53,BC$15)+1,)&gt;0,1,0)),
_xlfn.IFS(
$ES53="LisChannel",
_xlpm.COEFF*
INDEX({1;1;1.2;1.2;1;1;1;1;1.2;1.2;1.2;1.2},
MATCH(MONTH(BC$15),
{1,2,3,4,5,6,7,8,9,10,11,12})),
CONCATENATE($ES53," ",$L53)="RussOutdoor метро",
_xlpm.COEFF*
INDEX({0.8;0.9;1.1;1.1;1;1;1;1;1.1;1.1;1.1;1.1},
MATCH(MONTH(BC$15),
{1,2,3,4,5,6,7,8,9,10,11,12})),
$ES53&lt;&gt;"LisChannel",
_xlpm.COEFF,
$ES53&lt;&gt;"RussOutdoor",
_xlpm.COEFF))</f>
        <v/>
      </c>
      <c r="BD53" s="68">
        <f t="array" ref="BD53">
_xlfn.LET(_xlpm.COEFF,
IF($AW53+$AX53=0,0,IF(MAX(MIN($AX53,EOMONTH(BD$15,0))-MAX($AW53,BD$15)+1,)&gt;0,1,0)),
_xlfn.IFS(
$ES53="LisChannel",
_xlpm.COEFF*
INDEX({1;1;1.2;1.2;1;1;1;1;1.2;1.2;1.2;1.2},
MATCH(MONTH(BD$15),
{1,2,3,4,5,6,7,8,9,10,11,12})),
CONCATENATE($ES53," ",$L53)="RussOutdoor метро",
_xlpm.COEFF*
INDEX({0.8;0.9;1.1;1.1;1;1;1;1;1.1;1.1;1.1;1.1},
MATCH(MONTH(BD$15),
{1,2,3,4,5,6,7,8,9,10,11,12})),
$ES53&lt;&gt;"LisChannel",
_xlpm.COEFF,
$ES53&lt;&gt;"RussOutdoor",
_xlpm.COEFF))</f>
        <v/>
      </c>
      <c r="BE53" s="68">
        <f t="array" ref="BE53">
_xlfn.LET(_xlpm.COEFF,
IF($AW53+$AX53=0,0,IF(MAX(MIN($AX53,EOMONTH(BE$15,0))-MAX($AW53,BE$15)+1,)&gt;0,1,0)),
_xlfn.IFS(
$ES53="LisChannel",
_xlpm.COEFF*
INDEX({1;1;1.2;1.2;1;1;1;1;1.2;1.2;1.2;1.2},
MATCH(MONTH(BE$15),
{1,2,3,4,5,6,7,8,9,10,11,12})),
CONCATENATE($ES53," ",$L53)="RussOutdoor метро",
_xlpm.COEFF*
INDEX({0.8;0.9;1.1;1.1;1;1;1;1;1.1;1.1;1.1;1.1},
MATCH(MONTH(BE$15),
{1,2,3,4,5,6,7,8,9,10,11,12})),
$ES53&lt;&gt;"LisChannel",
_xlpm.COEFF,
$ES53&lt;&gt;"RussOutdoor",
_xlpm.COEFF))</f>
        <v/>
      </c>
      <c r="BF53" s="68">
        <f t="array" ref="BF53">
_xlfn.LET(_xlpm.COEFF,
IF($AW53+$AX53=0,0,IF(MAX(MIN($AX53,EOMONTH(BF$15,0))-MAX($AW53,BF$15)+1,)&gt;0,1,0)),
_xlfn.IFS(
$ES53="LisChannel",
_xlpm.COEFF*
INDEX({1;1;1.2;1.2;1;1;1;1;1.2;1.2;1.2;1.2},
MATCH(MONTH(BF$15),
{1,2,3,4,5,6,7,8,9,10,11,12})),
CONCATENATE($ES53," ",$L53)="RussOutdoor метро",
_xlpm.COEFF*
INDEX({0.8;0.9;1.1;1.1;1;1;1;1;1.1;1.1;1.1;1.1},
MATCH(MONTH(BF$15),
{1,2,3,4,5,6,7,8,9,10,11,12})),
$ES53&lt;&gt;"LisChannel",
_xlpm.COEFF,
$ES53&lt;&gt;"RussOutdoor",
_xlpm.COEFF))</f>
        <v/>
      </c>
      <c r="BG53" s="68">
        <f t="array" ref="BG53">
_xlfn.LET(_xlpm.COEFF,
IF($AW53+$AX53=0,0,IF(MAX(MIN($AX53,EOMONTH(BG$15,0))-MAX($AW53,BG$15)+1,)&gt;0,1,0)),
_xlfn.IFS(
$ES53="LisChannel",
_xlpm.COEFF*
INDEX({1;1;1.2;1.2;1;1;1;1;1.2;1.2;1.2;1.2},
MATCH(MONTH(BG$15),
{1,2,3,4,5,6,7,8,9,10,11,12})),
CONCATENATE($ES53," ",$L53)="RussOutdoor метро",
_xlpm.COEFF*
INDEX({0.8;0.9;1.1;1.1;1;1;1;1;1.1;1.1;1.1;1.1},
MATCH(MONTH(BG$15),
{1,2,3,4,5,6,7,8,9,10,11,12})),
$ES53&lt;&gt;"LisChannel",
_xlpm.COEFF,
$ES53&lt;&gt;"RussOutdoor",
_xlpm.COEFF))</f>
        <v/>
      </c>
      <c r="BH53" s="68">
        <f t="array" ref="BH53">
_xlfn.LET(_xlpm.COEFF,
IF($AW53+$AX53=0,0,IF(MAX(MIN($AX53,EOMONTH(BH$15,0))-MAX($AW53,BH$15)+1,)&gt;0,1,0)),
_xlfn.IFS(
$ES53="LisChannel",
_xlpm.COEFF*
INDEX({1;1;1.2;1.2;1;1;1;1;1.2;1.2;1.2;1.2},
MATCH(MONTH(BH$15),
{1,2,3,4,5,6,7,8,9,10,11,12})),
CONCATENATE($ES53," ",$L53)="RussOutdoor метро",
_xlpm.COEFF*
INDEX({0.8;0.9;1.1;1.1;1;1;1;1;1.1;1.1;1.1;1.1},
MATCH(MONTH(BH$15),
{1,2,3,4,5,6,7,8,9,10,11,12})),
$ES53&lt;&gt;"LisChannel",
_xlpm.COEFF,
$ES53&lt;&gt;"RussOutdoor",
_xlpm.COEFF))</f>
        <v/>
      </c>
      <c r="BI53" s="68">
        <f t="array" ref="BI53">
_xlfn.LET(_xlpm.COEFF,
IF($AW53+$AX53=0,0,IF(MAX(MIN($AX53,EOMONTH(BI$15,0))-MAX($AW53,BI$15)+1,)&gt;0,1,0)),
_xlfn.IFS(
$ES53="LisChannel",
_xlpm.COEFF*
INDEX({1;1;1.2;1.2;1;1;1;1;1.2;1.2;1.2;1.2},
MATCH(MONTH(BI$15),
{1,2,3,4,5,6,7,8,9,10,11,12})),
CONCATENATE($ES53," ",$L53)="RussOutdoor метро",
_xlpm.COEFF*
INDEX({0.8;0.9;1.1;1.1;1;1;1;1;1.1;1.1;1.1;1.1},
MATCH(MONTH(BI$15),
{1,2,3,4,5,6,7,8,9,10,11,12})),
$ES53&lt;&gt;"LisChannel",
_xlpm.COEFF,
$ES53&lt;&gt;"RussOutdoor",
_xlpm.COEFF))</f>
        <v/>
      </c>
      <c r="BJ53" s="68">
        <f t="array" ref="BJ53">
_xlfn.LET(_xlpm.COEFF,
IF($AW53+$AX53=0,0,IF(MAX(MIN($AX53,EOMONTH(BJ$15,0))-MAX($AW53,BJ$15)+1,)&gt;0,1,0)),
_xlfn.IFS(
$ES53="LisChannel",
_xlpm.COEFF*
INDEX({1;1;1.2;1.2;1;1;1;1;1.2;1.2;1.2;1.2},
MATCH(MONTH(BJ$15),
{1,2,3,4,5,6,7,8,9,10,11,12})),
CONCATENATE($ES53," ",$L53)="RussOutdoor метро",
_xlpm.COEFF*
INDEX({0.8;0.9;1.1;1.1;1;1;1;1;1.1;1.1;1.1;1.1},
MATCH(MONTH(BJ$15),
{1,2,3,4,5,6,7,8,9,10,11,12})),
$ES53&lt;&gt;"LisChannel",
_xlpm.COEFF,
$ES53&lt;&gt;"RussOutdoor",
_xlpm.COEFF))</f>
        <v/>
      </c>
      <c r="BK53" s="68">
        <f t="array" ref="BK53">
_xlfn.LET(_xlpm.COEFF,
IF($AW53+$AX53=0,0,IF(MAX(MIN($AX53,EOMONTH(BK$15,0))-MAX($AW53,BK$15)+1,)&gt;0,1,0)),
_xlfn.IFS(
$ES53="LisChannel",
_xlpm.COEFF*
INDEX({1;1;1.2;1.2;1;1;1;1;1.2;1.2;1.2;1.2},
MATCH(MONTH(BK$15),
{1,2,3,4,5,6,7,8,9,10,11,12})),
CONCATENATE($ES53," ",$L53)="RussOutdoor метро",
_xlpm.COEFF*
INDEX({0.8;0.9;1.1;1.1;1;1;1;1;1.1;1.1;1.1;1.1},
MATCH(MONTH(BK$15),
{1,2,3,4,5,6,7,8,9,10,11,12})),
$ES53&lt;&gt;"LisChannel",
_xlpm.COEFF,
$ES53&lt;&gt;"RussOutdoor",
_xlpm.COEFF))</f>
        <v/>
      </c>
      <c r="BL53" s="62">
        <f>COUNTIFS($AZ53:$BK53,"&gt;0")</f>
        <v/>
      </c>
      <c r="BM53" s="65" t="n"/>
      <c r="BN53" s="125">
        <f>$DJ53</f>
        <v/>
      </c>
      <c r="BO53" s="63">
        <f>$DQ53</f>
        <v/>
      </c>
      <c r="BP53" s="125">
        <f>
IFERROR(
IF($BL53=0,0,
$BN53*(1-$BO53)),
0)</f>
        <v/>
      </c>
      <c r="BQ53" s="125">
        <f t="array" ref="BQ53">
IFERROR(
_xlfn.IFS(
$DH53="день_1",
$BP53*$BL53/($AX53-$AW53+1)*AZ53*(DAY(EOMONTH(AZ$15,0))),
$DH53="день_2",
$BP53/30*MAX(MIN($AX53,EOMONTH(AZ$15,0))-MAX($AW53,AZ$15)+1,),
$DH53="раб.день",
$BP53/30*(IFERROR(
_xlfn.LET(_xlpm.VD,
CHOOSE(
{1;2;3;4;5;6;7;8;9;10;11;12;13;14;15;16;17;18},
45658,45659,45660,45661,45662,45663,45664,45665,45711,45724,45778,45779,45785,45786,45820,45821,45965,46022),
_xlfn.LET(_xlpm.DD,
MAX(MIN($AX53,EOMONTH(AZ$15,0))-MAX($AW53,AZ$15),),
_xlfn.IFS(
AND(MONTH($AW53)=MONTH(AZ$15),MONTH($AX53)&lt;&gt;MONTH(AZ$15)),
NETWORKDAYS.INTL($AW53,$AW53+_xlpm.DD,1,_xlpm.VD),
AND(MONTH($AW53)&lt;&gt;MONTH(AZ$15),MONTH($AX53)=MONTH(AZ$15)),
NETWORKDAYS.INTL(($AX53)-_xlpm.DD,$AX53,1,_xlpm.VD),
AND(MONTH($AW53)&lt;MONTH(AZ$15),MONTH($AX53)&gt;MONTH(AZ$15)),
NETWORKDAYS.INTL((EOMONTH(AZ$15-1,1))-_xlpm.DD,EOMONTH(AZ$15-1,1),1,_xlpm.VD),
AND(MONTH($AW53)=MONTH(AZ$15),MONTH($AX53)=MONTH(AZ$15)),
NETWORKDAYS.INTL($AW53,$AX53,1,_xlpm.VD)))),0)),
$DH53="месяц",
$BP53*AZ53,
$DH53="неделя",
$BP53*AZ53/7*(ROUNDUP((DAY(EOMONTH(AZ$15,0)))/4,0))),
0)</f>
        <v/>
      </c>
      <c r="BR53" s="125">
        <f t="array" ref="BR53">
IFERROR(
_xlfn.IFS(
$DH53="день_1",
$BP53*$BL53/($AX53-$AW53+1)*BA53*(DAY(EOMONTH(BA$15,0))),
$DH53="день_2",
$BP53/30*MAX(MIN($AX53,EOMONTH(BA$15,0))-MAX($AW53,BA$15)+1,),
$DH53="раб.день",
$BP53/30*(IFERROR(
_xlfn.LET(_xlpm.VD,
CHOOSE(
{1;2;3;4;5;6;7;8;9;10;11;12;13;14;15;16;17;18},
45658,45659,45660,45661,45662,45663,45664,45665,45711,45724,45778,45779,45785,45786,45820,45821,45965,46022),
_xlfn.LET(_xlpm.DD,
MAX(MIN($AX53,EOMONTH(BA$15,0))-MAX($AW53,BA$15),),
_xlfn.IFS(
AND(MONTH($AW53)=MONTH(BA$15),MONTH($AX53)&lt;&gt;MONTH(BA$15)),
NETWORKDAYS.INTL($AW53,$AW53+_xlpm.DD,1,_xlpm.VD),
AND(MONTH($AW53)&lt;&gt;MONTH(BA$15),MONTH($AX53)=MONTH(BA$15)),
NETWORKDAYS.INTL(($AX53)-_xlpm.DD,$AX53,1,_xlpm.VD),
AND(MONTH($AW53)&lt;MONTH(BA$15),MONTH($AX53)&gt;MONTH(BA$15)),
NETWORKDAYS.INTL((EOMONTH(BA$15-1,1))-_xlpm.DD,EOMONTH(BA$15-1,1),1,_xlpm.VD),
AND(MONTH($AW53)=MONTH(BA$15),MONTH($AX53)=MONTH(BA$15)),
NETWORKDAYS.INTL($AW53,$AX53,1,_xlpm.VD)))),0)),
$DH53="месяц",
$BP53*BA53,
$DH53="неделя",
$BP53*BA53/7*(ROUNDUP((DAY(EOMONTH(BA$15,0)))/4,0))),
0)</f>
        <v/>
      </c>
      <c r="BS53" s="125">
        <f t="array" ref="BS53">
IFERROR(
_xlfn.IFS(
$DH53="день_1",
$BP53*$BL53/($AX53-$AW53+1)*BB53*(DAY(EOMONTH(BB$15,0))),
$DH53="день_2",
$BP53/30*MAX(MIN($AX53,EOMONTH(BB$15,0))-MAX($AW53,BB$15)+1,),
$DH53="раб.день",
$BP53/30*(IFERROR(
_xlfn.LET(_xlpm.VD,
CHOOSE(
{1;2;3;4;5;6;7;8;9;10;11;12;13;14;15;16;17;18},
45658,45659,45660,45661,45662,45663,45664,45665,45711,45724,45778,45779,45785,45786,45820,45821,45965,46022),
_xlfn.LET(_xlpm.DD,
MAX(MIN($AX53,EOMONTH(BB$15,0))-MAX($AW53,BB$15),),
_xlfn.IFS(
AND(MONTH($AW53)=MONTH(BB$15),MONTH($AX53)&lt;&gt;MONTH(BB$15)),
NETWORKDAYS.INTL($AW53,$AW53+_xlpm.DD,1,_xlpm.VD),
AND(MONTH($AW53)&lt;&gt;MONTH(BB$15),MONTH($AX53)=MONTH(BB$15)),
NETWORKDAYS.INTL(($AX53)-_xlpm.DD,$AX53,1,_xlpm.VD),
AND(MONTH($AW53)&lt;MONTH(BB$15),MONTH($AX53)&gt;MONTH(BB$15)),
NETWORKDAYS.INTL((EOMONTH(BB$15-1,1))-_xlpm.DD,EOMONTH(BB$15-1,1),1,_xlpm.VD),
AND(MONTH($AW53)=MONTH(BB$15),MONTH($AX53)=MONTH(BB$15)),
NETWORKDAYS.INTL($AW53,$AX53,1,_xlpm.VD)))),0)),
$DH53="месяц",
$BP53*BB53,
$DH53="неделя",
$BP53*BB53/7*(ROUNDUP((DAY(EOMONTH(BB$15,0)))/4,0))),
0)</f>
        <v/>
      </c>
      <c r="BT53" s="125">
        <f t="array" ref="BT53">
IFERROR(
_xlfn.IFS(
$DH53="день_1",
$BP53*$BL53/($AX53-$AW53+1)*BC53*(DAY(EOMONTH(BC$15,0))),
$DH53="день_2",
$BP53/30*MAX(MIN($AX53,EOMONTH(BC$15,0))-MAX($AW53,BC$15)+1,),
$DH53="раб.день",
$BP53/30*(IFERROR(
_xlfn.LET(_xlpm.VD,
CHOOSE(
{1;2;3;4;5;6;7;8;9;10;11;12;13;14;15;16;17;18},
45658,45659,45660,45661,45662,45663,45664,45665,45711,45724,45778,45779,45785,45786,45820,45821,45965,46022),
_xlfn.LET(_xlpm.DD,
MAX(MIN($AX53,EOMONTH(BC$15,0))-MAX($AW53,BC$15),),
_xlfn.IFS(
AND(MONTH($AW53)=MONTH(BC$15),MONTH($AX53)&lt;&gt;MONTH(BC$15)),
NETWORKDAYS.INTL($AW53,$AW53+_xlpm.DD,1,_xlpm.VD),
AND(MONTH($AW53)&lt;&gt;MONTH(BC$15),MONTH($AX53)=MONTH(BC$15)),
NETWORKDAYS.INTL(($AX53)-_xlpm.DD,$AX53,1,_xlpm.VD),
AND(MONTH($AW53)&lt;MONTH(BC$15),MONTH($AX53)&gt;MONTH(BC$15)),
NETWORKDAYS.INTL((EOMONTH(BC$15-1,1))-_xlpm.DD,EOMONTH(BC$15-1,1),1,_xlpm.VD),
AND(MONTH($AW53)=MONTH(BC$15),MONTH($AX53)=MONTH(BC$15)),
NETWORKDAYS.INTL($AW53,$AX53,1,_xlpm.VD)))),0)),
$DH53="месяц",
$BP53*BC53,
$DH53="неделя",
$BP53*BC53/7*(ROUNDUP((DAY(EOMONTH(BC$15,0)))/4,0))),
0)</f>
        <v/>
      </c>
      <c r="BU53" s="125">
        <f t="array" ref="BU53">
IFERROR(
_xlfn.IFS(
$DH53="день_1",
$BP53*$BL53/($AX53-$AW53+1)*BD53*(DAY(EOMONTH(BD$15,0))),
$DH53="день_2",
$BP53/30*MAX(MIN($AX53,EOMONTH(BD$15,0))-MAX($AW53,BD$15)+1,),
$DH53="раб.день",
$BP53/30*(IFERROR(
_xlfn.LET(_xlpm.VD,
CHOOSE(
{1;2;3;4;5;6;7;8;9;10;11;12;13;14;15;16;17;18},
45658,45659,45660,45661,45662,45663,45664,45665,45711,45724,45778,45779,45785,45786,45820,45821,45965,46022),
_xlfn.LET(_xlpm.DD,
MAX(MIN($AX53,EOMONTH(BD$15,0))-MAX($AW53,BD$15),),
_xlfn.IFS(
AND(MONTH($AW53)=MONTH(BD$15),MONTH($AX53)&lt;&gt;MONTH(BD$15)),
NETWORKDAYS.INTL($AW53,$AW53+_xlpm.DD,1,_xlpm.VD),
AND(MONTH($AW53)&lt;&gt;MONTH(BD$15),MONTH($AX53)=MONTH(BD$15)),
NETWORKDAYS.INTL(($AX53)-_xlpm.DD,$AX53,1,_xlpm.VD),
AND(MONTH($AW53)&lt;MONTH(BD$15),MONTH($AX53)&gt;MONTH(BD$15)),
NETWORKDAYS.INTL((EOMONTH(BD$15-1,1))-_xlpm.DD,EOMONTH(BD$15-1,1),1,_xlpm.VD),
AND(MONTH($AW53)=MONTH(BD$15),MONTH($AX53)=MONTH(BD$15)),
NETWORKDAYS.INTL($AW53,$AX53,1,_xlpm.VD)))),0)),
$DH53="месяц",
$BP53*BD53,
$DH53="неделя",
$BP53*BD53/7*(ROUNDUP((DAY(EOMONTH(BD$15,0)))/4,0))),
0)</f>
        <v/>
      </c>
      <c r="BV53" s="125">
        <f t="array" ref="BV53">
IFERROR(
_xlfn.IFS(
$DH53="день_1",
$BP53*$BL53/($AX53-$AW53+1)*BE53*(DAY(EOMONTH(BE$15,0))),
$DH53="день_2",
$BP53/30*MAX(MIN($AX53,EOMONTH(BE$15,0))-MAX($AW53,BE$15)+1,),
$DH53="раб.день",
$BP53/30*(IFERROR(
_xlfn.LET(_xlpm.VD,
CHOOSE(
{1;2;3;4;5;6;7;8;9;10;11;12;13;14;15;16;17;18},
45658,45659,45660,45661,45662,45663,45664,45665,45711,45724,45778,45779,45785,45786,45820,45821,45965,46022),
_xlfn.LET(_xlpm.DD,
MAX(MIN($AX53,EOMONTH(BE$15,0))-MAX($AW53,BE$15),),
_xlfn.IFS(
AND(MONTH($AW53)=MONTH(BE$15),MONTH($AX53)&lt;&gt;MONTH(BE$15)),
NETWORKDAYS.INTL($AW53,$AW53+_xlpm.DD,1,_xlpm.VD),
AND(MONTH($AW53)&lt;&gt;MONTH(BE$15),MONTH($AX53)=MONTH(BE$15)),
NETWORKDAYS.INTL(($AX53)-_xlpm.DD,$AX53,1,_xlpm.VD),
AND(MONTH($AW53)&lt;MONTH(BE$15),MONTH($AX53)&gt;MONTH(BE$15)),
NETWORKDAYS.INTL((EOMONTH(BE$15-1,1))-_xlpm.DD,EOMONTH(BE$15-1,1),1,_xlpm.VD),
AND(MONTH($AW53)=MONTH(BE$15),MONTH($AX53)=MONTH(BE$15)),
NETWORKDAYS.INTL($AW53,$AX53,1,_xlpm.VD)))),0)),
$DH53="месяц",
$BP53*BE53,
$DH53="неделя",
$BP53*BE53/7*(ROUNDUP((DAY(EOMONTH(BE$15,0)))/4,0))),
0)</f>
        <v/>
      </c>
      <c r="BW53" s="125">
        <f t="array" ref="BW53">
IFERROR(
_xlfn.IFS(
$DH53="день_1",
$BP53*$BL53/($AX53-$AW53+1)*BF53*(DAY(EOMONTH(BF$15,0))),
$DH53="день_2",
$BP53/30*MAX(MIN($AX53,EOMONTH(BF$15,0))-MAX($AW53,BF$15)+1,),
$DH53="раб.день",
$BP53/30*(IFERROR(
_xlfn.LET(_xlpm.VD,
CHOOSE(
{1;2;3;4;5;6;7;8;9;10;11;12;13;14;15;16;17;18},
45658,45659,45660,45661,45662,45663,45664,45665,45711,45724,45778,45779,45785,45786,45820,45821,45965,46022),
_xlfn.LET(_xlpm.DD,
MAX(MIN($AX53,EOMONTH(BF$15,0))-MAX($AW53,BF$15),),
_xlfn.IFS(
AND(MONTH($AW53)=MONTH(BF$15),MONTH($AX53)&lt;&gt;MONTH(BF$15)),
NETWORKDAYS.INTL($AW53,$AW53+_xlpm.DD,1,_xlpm.VD),
AND(MONTH($AW53)&lt;&gt;MONTH(BF$15),MONTH($AX53)=MONTH(BF$15)),
NETWORKDAYS.INTL(($AX53)-_xlpm.DD,$AX53,1,_xlpm.VD),
AND(MONTH($AW53)&lt;MONTH(BF$15),MONTH($AX53)&gt;MONTH(BF$15)),
NETWORKDAYS.INTL((EOMONTH(BF$15-1,1))-_xlpm.DD,EOMONTH(BF$15-1,1),1,_xlpm.VD),
AND(MONTH($AW53)=MONTH(BF$15),MONTH($AX53)=MONTH(BF$15)),
NETWORKDAYS.INTL($AW53,$AX53,1,_xlpm.VD)))),0)),
$DH53="месяц",
$BP53*BF53,
$DH53="неделя",
$BP53*BF53/7*(ROUNDUP((DAY(EOMONTH(BF$15,0)))/4,0))),
0)</f>
        <v/>
      </c>
      <c r="BX53" s="125">
        <f t="array" ref="BX53">
IFERROR(
_xlfn.IFS(
$DH53="день_1",
$BP53*$BL53/($AX53-$AW53+1)*BG53*(DAY(EOMONTH(BG$15,0))),
$DH53="день_2",
$BP53/30*MAX(MIN($AX53,EOMONTH(BG$15,0))-MAX($AW53,BG$15)+1,),
$DH53="раб.день",
$BP53/30*(IFERROR(
_xlfn.LET(_xlpm.VD,
CHOOSE(
{1;2;3;4;5;6;7;8;9;10;11;12;13;14;15;16;17;18},
45658,45659,45660,45661,45662,45663,45664,45665,45711,45724,45778,45779,45785,45786,45820,45821,45965,46022),
_xlfn.LET(_xlpm.DD,
MAX(MIN($AX53,EOMONTH(BG$15,0))-MAX($AW53,BG$15),),
_xlfn.IFS(
AND(MONTH($AW53)=MONTH(BG$15),MONTH($AX53)&lt;&gt;MONTH(BG$15)),
NETWORKDAYS.INTL($AW53,$AW53+_xlpm.DD,1,_xlpm.VD),
AND(MONTH($AW53)&lt;&gt;MONTH(BG$15),MONTH($AX53)=MONTH(BG$15)),
NETWORKDAYS.INTL(($AX53)-_xlpm.DD,$AX53,1,_xlpm.VD),
AND(MONTH($AW53)&lt;MONTH(BG$15),MONTH($AX53)&gt;MONTH(BG$15)),
NETWORKDAYS.INTL((EOMONTH(BG$15-1,1))-_xlpm.DD,EOMONTH(BG$15-1,1),1,_xlpm.VD),
AND(MONTH($AW53)=MONTH(BG$15),MONTH($AX53)=MONTH(BG$15)),
NETWORKDAYS.INTL($AW53,$AX53,1,_xlpm.VD)))),0)),
$DH53="месяц",
$BP53*BG53,
$DH53="неделя",
$BP53*BG53/7*(ROUNDUP((DAY(EOMONTH(BG$15,0)))/4,0))),
0)</f>
        <v/>
      </c>
      <c r="BY53" s="125">
        <f t="array" ref="BY53">
IFERROR(
_xlfn.IFS(
$DH53="день_1",
$BP53*$BL53/($AX53-$AW53+1)*BH53*(DAY(EOMONTH(BH$15,0))),
$DH53="день_2",
$BP53/30*MAX(MIN($AX53,EOMONTH(BH$15,0))-MAX($AW53,BH$15)+1,),
$DH53="раб.день",
$BP53/30*(IFERROR(
_xlfn.LET(_xlpm.VD,
CHOOSE(
{1;2;3;4;5;6;7;8;9;10;11;12;13;14;15;16;17;18},
45658,45659,45660,45661,45662,45663,45664,45665,45711,45724,45778,45779,45785,45786,45820,45821,45965,46022),
_xlfn.LET(_xlpm.DD,
MAX(MIN($AX53,EOMONTH(BH$15,0))-MAX($AW53,BH$15),),
_xlfn.IFS(
AND(MONTH($AW53)=MONTH(BH$15),MONTH($AX53)&lt;&gt;MONTH(BH$15)),
NETWORKDAYS.INTL($AW53,$AW53+_xlpm.DD,1,_xlpm.VD),
AND(MONTH($AW53)&lt;&gt;MONTH(BH$15),MONTH($AX53)=MONTH(BH$15)),
NETWORKDAYS.INTL(($AX53)-_xlpm.DD,$AX53,1,_xlpm.VD),
AND(MONTH($AW53)&lt;MONTH(BH$15),MONTH($AX53)&gt;MONTH(BH$15)),
NETWORKDAYS.INTL((EOMONTH(BH$15-1,1))-_xlpm.DD,EOMONTH(BH$15-1,1),1,_xlpm.VD),
AND(MONTH($AW53)=MONTH(BH$15),MONTH($AX53)=MONTH(BH$15)),
NETWORKDAYS.INTL($AW53,$AX53,1,_xlpm.VD)))),0)),
$DH53="месяц",
$BP53*BH53,
$DH53="неделя",
$BP53*BH53/7*(ROUNDUP((DAY(EOMONTH(BH$15,0)))/4,0))),
0)</f>
        <v/>
      </c>
      <c r="BZ53" s="125">
        <f t="array" ref="BZ53">
IFERROR(
_xlfn.IFS(
$DH53="день_1",
$BP53*$BL53/($AX53-$AW53+1)*BI53*(DAY(EOMONTH(BI$15,0))),
$DH53="день_2",
$BP53/30*MAX(MIN($AX53,EOMONTH(BI$15,0))-MAX($AW53,BI$15)+1,),
$DH53="раб.день",
$BP53/30*(IFERROR(
_xlfn.LET(_xlpm.VD,
CHOOSE(
{1;2;3;4;5;6;7;8;9;10;11;12;13;14;15;16;17;18},
45658,45659,45660,45661,45662,45663,45664,45665,45711,45724,45778,45779,45785,45786,45820,45821,45965,46022),
_xlfn.LET(_xlpm.DD,
MAX(MIN($AX53,EOMONTH(BI$15,0))-MAX($AW53,BI$15),),
_xlfn.IFS(
AND(MONTH($AW53)=MONTH(BI$15),MONTH($AX53)&lt;&gt;MONTH(BI$15)),
NETWORKDAYS.INTL($AW53,$AW53+_xlpm.DD,1,_xlpm.VD),
AND(MONTH($AW53)&lt;&gt;MONTH(BI$15),MONTH($AX53)=MONTH(BI$15)),
NETWORKDAYS.INTL(($AX53)-_xlpm.DD,$AX53,1,_xlpm.VD),
AND(MONTH($AW53)&lt;MONTH(BI$15),MONTH($AX53)&gt;MONTH(BI$15)),
NETWORKDAYS.INTL((EOMONTH(BI$15-1,1))-_xlpm.DD,EOMONTH(BI$15-1,1),1,_xlpm.VD),
AND(MONTH($AW53)=MONTH(BI$15),MONTH($AX53)=MONTH(BI$15)),
NETWORKDAYS.INTL($AW53,$AX53,1,_xlpm.VD)))),0)),
$DH53="месяц",
$BP53*BI53,
$DH53="неделя",
$BP53*BI53/7*(ROUNDUP((DAY(EOMONTH(BI$15,0)))/4,0))),
0)</f>
        <v/>
      </c>
      <c r="CA53" s="125">
        <f t="array" ref="CA53">
IFERROR(
_xlfn.IFS(
$DH53="день_1",
$BP53*$BL53/($AX53-$AW53+1)*BJ53*(DAY(EOMONTH(BJ$15,0))),
$DH53="день_2",
$BP53/30*MAX(MIN($AX53,EOMONTH(BJ$15,0))-MAX($AW53,BJ$15)+1,),
$DH53="раб.день",
$BP53/30*(IFERROR(
_xlfn.LET(_xlpm.VD,
CHOOSE(
{1;2;3;4;5;6;7;8;9;10;11;12;13;14;15;16;17;18},
45658,45659,45660,45661,45662,45663,45664,45665,45711,45724,45778,45779,45785,45786,45820,45821,45965,46022),
_xlfn.LET(_xlpm.DD,
MAX(MIN($AX53,EOMONTH(BJ$15,0))-MAX($AW53,BJ$15),),
_xlfn.IFS(
AND(MONTH($AW53)=MONTH(BJ$15),MONTH($AX53)&lt;&gt;MONTH(BJ$15)),
NETWORKDAYS.INTL($AW53,$AW53+_xlpm.DD,1,_xlpm.VD),
AND(MONTH($AW53)&lt;&gt;MONTH(BJ$15),MONTH($AX53)=MONTH(BJ$15)),
NETWORKDAYS.INTL(($AX53)-_xlpm.DD,$AX53,1,_xlpm.VD),
AND(MONTH($AW53)&lt;MONTH(BJ$15),MONTH($AX53)&gt;MONTH(BJ$15)),
NETWORKDAYS.INTL((EOMONTH(BJ$15-1,1))-_xlpm.DD,EOMONTH(BJ$15-1,1),1,_xlpm.VD),
AND(MONTH($AW53)=MONTH(BJ$15),MONTH($AX53)=MONTH(BJ$15)),
NETWORKDAYS.INTL($AW53,$AX53,1,_xlpm.VD)))),0)),
$DH53="месяц",
$BP53*BJ53,
$DH53="неделя",
$BP53*BJ53/7*(ROUNDUP((DAY(EOMONTH(BJ$15,0)))/4,0))),
0)</f>
        <v/>
      </c>
      <c r="CB53" s="125">
        <f t="array" ref="CB53">
IFERROR(
_xlfn.IFS(
$DH53="день_1",
$BP53*$BL53/($AX53-$AW53+1)*BK53*(DAY(EOMONTH(BK$15,0))),
$DH53="день_2",
$BP53/30*MAX(MIN($AX53,EOMONTH(BK$15,0))-MAX($AW53,BK$15)+1,),
$DH53="раб.день",
$BP53/30*(IFERROR(
_xlfn.LET(_xlpm.VD,
CHOOSE(
{1;2;3;4;5;6;7;8;9;10;11;12;13;14;15;16;17;18},
45658,45659,45660,45661,45662,45663,45664,45665,45711,45724,45778,45779,45785,45786,45820,45821,45965,46022),
_xlfn.LET(_xlpm.DD,
MAX(MIN($AX53,EOMONTH(BK$15,0))-MAX($AW53,BK$15),),
_xlfn.IFS(
AND(MONTH($AW53)=MONTH(BK$15),MONTH($AX53)&lt;&gt;MONTH(BK$15)),
NETWORKDAYS.INTL($AW53,$AW53+_xlpm.DD,1,_xlpm.VD),
AND(MONTH($AW53)&lt;&gt;MONTH(BK$15),MONTH($AX53)=MONTH(BK$15)),
NETWORKDAYS.INTL(($AX53)-_xlpm.DD,$AX53,1,_xlpm.VD),
AND(MONTH($AW53)&lt;MONTH(BK$15),MONTH($AX53)&gt;MONTH(BK$15)),
NETWORKDAYS.INTL((EOMONTH(BK$15-1,1))-_xlpm.DD,EOMONTH(BK$15-1,1),1,_xlpm.VD),
AND(MONTH($AW53)=MONTH(BK$15),MONTH($AX53)=MONTH(BK$15)),
NETWORKDAYS.INTL($AW53,$AX53,1,_xlpm.VD)))),0)),
$DH53="месяц",
$BP53*BK53,
$DH53="неделя",
$BP53*BK53/7*(ROUNDUP((DAY(EOMONTH(BK$15,0)))/4,0))),
0)</f>
        <v/>
      </c>
      <c r="CC53" s="125">
        <f>SUM($BQ53:$CB53)</f>
        <v/>
      </c>
      <c r="CD53" s="126">
        <f>SUM($EH53:$EH53)</f>
        <v/>
      </c>
      <c r="CE53" s="126">
        <f>$CD53*$AB53</f>
        <v/>
      </c>
      <c r="CF53" s="126">
        <f>SUM($EK53:$EK53)</f>
        <v/>
      </c>
      <c r="CG53" s="126">
        <f>$CF53*$AB53</f>
        <v/>
      </c>
      <c r="CH53" s="126">
        <f>SUM($CC53,$CE53,$CG53)</f>
        <v/>
      </c>
      <c r="CI53" s="126">
        <f>$CH53*(1+$CM53)</f>
        <v/>
      </c>
      <c r="CJ53" s="127" t="n">
        <v>0</v>
      </c>
      <c r="CK53" s="126">
        <f>SUM($CH53:$CH53)*(1+$CJ53)</f>
        <v/>
      </c>
      <c r="CL53" s="126">
        <f>SUM($CH53:$CH53)*(1+$CM53)</f>
        <v/>
      </c>
      <c r="CM53" s="59" t="inlineStr">
        <is>
          <t>20%</t>
        </is>
      </c>
      <c r="CN53" s="59" t="n"/>
      <c r="CO53" s="72" t="n"/>
      <c r="CP53" s="59" t="n"/>
      <c r="CQ53" s="73" t="n"/>
      <c r="CR53" s="73" t="n"/>
      <c r="CS53" s="73" t="n"/>
      <c r="CT53" s="72" t="n"/>
      <c r="CU53" s="79" t="inlineStr">
        <is>
          <t> </t>
        </is>
      </c>
      <c r="CV53" s="60" t="n"/>
      <c r="CW53" s="60" t="n"/>
      <c r="CX53" s="60" t="n"/>
      <c r="CY53" s="127">
        <f>IFERROR(($CC53-$EE53)/($EE53/(1-$DQ53)),0)</f>
        <v/>
      </c>
      <c r="CZ53" s="127">
        <f>IFERROR(1-$EI53/($CE53),0)</f>
        <v/>
      </c>
      <c r="DA53" s="127">
        <f>IFERROR(1-$EL53/($CG53),0)</f>
        <v/>
      </c>
      <c r="DB53" s="126">
        <f>ROUND(IFERROR(($CI53/(1+$CM53)-$EN53),0),2)</f>
        <v/>
      </c>
      <c r="DC53" s="128" t="n"/>
      <c r="DD53" s="125" t="n"/>
      <c r="DE53" s="75" t="n">
        <v>0</v>
      </c>
      <c r="DF53" s="128" t="n"/>
      <c r="DG53" s="125">
        <f>IF($DC53=0,0,$DD53*($DC53*100%-$DE53*$DF53))*SUM($AB53:$AB53)</f>
        <v/>
      </c>
      <c r="DH53" s="129" t="inlineStr">
        <is>
          <t>месяц</t>
        </is>
      </c>
      <c r="DI53" s="130">
        <f t="array" ref="DI53">IFERROR(
IF($ES53="LisChannel",
(ROUND(((INDEX({174.625;153.888888888889;130.972222222222},MATCH($AI53,{2;3;4}),0))*$AG53*$AI53),2)),0),0)</f>
        <v/>
      </c>
      <c r="DJ53" s="130">
        <f>
_xlfn.LET(_xlpm.X,
IFERROR(
IF($ES53="НовиковТВ",
(_xlfn.LET(_xlpm.NTV,
_xlfn.LET(_xlpm.MIN,350000,
IF(SUMIFS($DI:$DI,$ES:$ES,"НовиковТВ")&lt;=_xlpm.MIN,
(SUMIFS($DI:$DI,$ES:$ES,"НовиковТВ")/(COUNTIFS($ES:$ES,"НовиковТВ")))*_xlpm.MIN/SUMIFS($DI:$DI,$ES:$ES,"НовиковТВ"),
DI53)),
_xlpm.NTV+$DG53/(1-(1-(_xlpm.NTV)*(1-$DL53)*(1-$DM53)*(1-$DN53)*(1-$DO53)*(1-$DP53)/_xlpm.NTV))))/(1+$EP53),
$DI53+$DG53/(1-(1-($DI53)*(1-$DL53)*(1-$DM53)*(1-$DN53)*(1-$DO53)*(1-$DP53)/$DI53))),
0),
_xlpm.X*(1+$CM53)*(1+$CW53)-_xlpm.X*(1+$CM53)+_xlpm.X)</f>
        <v/>
      </c>
      <c r="DK53" s="125" t="inlineStr">
        <is>
          <t>послед.</t>
        </is>
      </c>
      <c r="DL53" s="63" t="n">
        <v>0</v>
      </c>
      <c r="DM53" s="63" t="n">
        <v>0</v>
      </c>
      <c r="DN53" s="63" t="n">
        <v>0</v>
      </c>
      <c r="DO53" s="63" t="n">
        <v>0</v>
      </c>
      <c r="DP53" s="63" t="n">
        <v>0</v>
      </c>
      <c r="DQ53" s="63">
        <f t="array" ref="DQ53">IFERROR(_xlfn.IFS(
$DK53="послед.",1-(1-$DL53)*(1-$DM53)*(1-$DN53)*(1-$DO53)*(1-$DP53),
$DK53="сумм.",$DL53+$DM53+$DN53+$DO53+$DP53),
0)</f>
        <v/>
      </c>
      <c r="DR53" s="125">
        <f t="array" ref="DR53">
IFERROR(
_xlfn.IFS(
$BL53=0,
0,
$BL53&gt;0,
_xlfn.IFS($DK53="послед.",
$DJ53*(1-$DL53)*(1-$DM53)*(1-$DN53)*(1-$DO53)*(1-$DP53),
$DK53="сумм.",
$DJ53*(1-($DL53+$DM53+$DN53+$DO53+$DP53)))),0)</f>
        <v/>
      </c>
      <c r="DS53" s="125">
        <f t="array" ref="DS53">
IFERROR(_xlfn.IFS(
$DH53="день_1",
$DR53*$BL53/($AX53-$AW53+1)*AZ53*(DAY(EOMONTH(AZ$15,0))),
$DH53="день_2",
$DR53/30*MAX(MIN($AX53,EOMONTH(AZ$15,0))-MAX($AW53,AZ$15)+1,),
$DH53="раб.день",
$DR53/30*(IFERROR(
_xlfn.LET(_xlpm.VD,
CHOOSE(
{1;2;3;4;5;6;7;8;9;10;11;12;13;14;15;16;17;18},
45658,45659,45660,45661,45662,45663,45664,45665,45711,45724,45778,45779,45785,45786,45820,45821,45965,46022),
_xlfn.LET(_xlpm.DD,
MAX(MIN($AX53,EOMONTH(AZ$15,0))-MAX($AW53,AZ$15),),
_xlfn.IFS(
AND(MONTH($AW53)=MONTH(AZ$15),MONTH($AX53)&lt;&gt;MONTH(AZ$15)),
NETWORKDAYS.INTL($AW53,$AW53+_xlpm.DD,1,_xlpm.VD),
AND(MONTH($AW53)&lt;&gt;MONTH(AZ$15),MONTH($AX53)=MONTH(AZ$15)),
NETWORKDAYS.INTL(($AX53)-_xlpm.DD,$AX53,1,_xlpm.VD),
AND(MONTH($AW53)&lt;MONTH(AZ$15),MONTH($AX53)&gt;MONTH(AZ$15)),
NETWORKDAYS.INTL((EOMONTH(AZ$15-1,1))-_xlpm.DD,EOMONTH(AZ$15-1,1),1,_xlpm.VD),
AND(MONTH($AW53)=MONTH(AZ$15),MONTH($AX53)=MONTH(AZ$15)),
NETWORKDAYS.INTL($AW53,$AX53,1,_xlpm.VD)))),0)),
$DH53="месяц",
$DR53*AZ53,
$DH53="неделя",
$DR53*AZ53/7*(ROUNDUP((DAY(EOMONTH(AZ$15,0)))/4,0))),
0)</f>
        <v/>
      </c>
      <c r="DT53" s="125">
        <f t="array" ref="DT53">
IFERROR(_xlfn.IFS(
$DH53="день_1",
$DR53*$BL53/($AX53-$AW53+1)*BA53*(DAY(EOMONTH(BA$15,0))),
$DH53="день_2",
$DR53/30*MAX(MIN($AX53,EOMONTH(BA$15,0))-MAX($AW53,BA$15)+1,),
$DH53="раб.день",
$DR53/30*(IFERROR(
_xlfn.LET(_xlpm.VD,
CHOOSE(
{1;2;3;4;5;6;7;8;9;10;11;12;13;14;15;16;17;18},
45658,45659,45660,45661,45662,45663,45664,45665,45711,45724,45778,45779,45785,45786,45820,45821,45965,46022),
_xlfn.LET(_xlpm.DD,
MAX(MIN($AX53,EOMONTH(BA$15,0))-MAX($AW53,BA$15),),
_xlfn.IFS(
AND(MONTH($AW53)=MONTH(BA$15),MONTH($AX53)&lt;&gt;MONTH(BA$15)),
NETWORKDAYS.INTL($AW53,$AW53+_xlpm.DD,1,_xlpm.VD),
AND(MONTH($AW53)&lt;&gt;MONTH(BA$15),MONTH($AX53)=MONTH(BA$15)),
NETWORKDAYS.INTL(($AX53)-_xlpm.DD,$AX53,1,_xlpm.VD),
AND(MONTH($AW53)&lt;MONTH(BA$15),MONTH($AX53)&gt;MONTH(BA$15)),
NETWORKDAYS.INTL((EOMONTH(BA$15-1,1))-_xlpm.DD,EOMONTH(BA$15-1,1),1,_xlpm.VD),
AND(MONTH($AW53)=MONTH(BA$15),MONTH($AX53)=MONTH(BA$15)),
NETWORKDAYS.INTL($AW53,$AX53,1,_xlpm.VD)))),0)),
$DH53="месяц",
$DR53*BA53,
$DH53="неделя",
$DR53*BA53/7*(ROUNDUP((DAY(EOMONTH(BA$15,0)))/4,0))),
0)</f>
        <v/>
      </c>
      <c r="DU53" s="125">
        <f t="array" ref="DU53">
IFERROR(_xlfn.IFS(
$DH53="день_1",
$DR53*$BL53/($AX53-$AW53+1)*BB53*(DAY(EOMONTH(BB$15,0))),
$DH53="день_2",
$DR53/30*MAX(MIN($AX53,EOMONTH(BB$15,0))-MAX($AW53,BB$15)+1,),
$DH53="раб.день",
$DR53/30*(IFERROR(
_xlfn.LET(_xlpm.VD,
CHOOSE(
{1;2;3;4;5;6;7;8;9;10;11;12;13;14;15;16;17;18},
45658,45659,45660,45661,45662,45663,45664,45665,45711,45724,45778,45779,45785,45786,45820,45821,45965,46022),
_xlfn.LET(_xlpm.DD,
MAX(MIN($AX53,EOMONTH(BB$15,0))-MAX($AW53,BB$15),),
_xlfn.IFS(
AND(MONTH($AW53)=MONTH(BB$15),MONTH($AX53)&lt;&gt;MONTH(BB$15)),
NETWORKDAYS.INTL($AW53,$AW53+_xlpm.DD,1,_xlpm.VD),
AND(MONTH($AW53)&lt;&gt;MONTH(BB$15),MONTH($AX53)=MONTH(BB$15)),
NETWORKDAYS.INTL(($AX53)-_xlpm.DD,$AX53,1,_xlpm.VD),
AND(MONTH($AW53)&lt;MONTH(BB$15),MONTH($AX53)&gt;MONTH(BB$15)),
NETWORKDAYS.INTL((EOMONTH(BB$15-1,1))-_xlpm.DD,EOMONTH(BB$15-1,1),1,_xlpm.VD),
AND(MONTH($AW53)=MONTH(BB$15),MONTH($AX53)=MONTH(BB$15)),
NETWORKDAYS.INTL($AW53,$AX53,1,_xlpm.VD)))),0)),
$DH53="месяц",
$DR53*BB53,
$DH53="неделя",
$DR53*BB53/7*(ROUNDUP((DAY(EOMONTH(BB$15,0)))/4,0))),
0)</f>
        <v/>
      </c>
      <c r="DV53" s="125">
        <f t="array" ref="DV53">
IFERROR(_xlfn.IFS(
$DH53="день_1",
$DR53*$BL53/($AX53-$AW53+1)*BC53*(DAY(EOMONTH(BC$15,0))),
$DH53="день_2",
$DR53/30*MAX(MIN($AX53,EOMONTH(BC$15,0))-MAX($AW53,BC$15)+1,),
$DH53="раб.день",
$DR53/30*(IFERROR(
_xlfn.LET(_xlpm.VD,
CHOOSE(
{1;2;3;4;5;6;7;8;9;10;11;12;13;14;15;16;17;18},
45658,45659,45660,45661,45662,45663,45664,45665,45711,45724,45778,45779,45785,45786,45820,45821,45965,46022),
_xlfn.LET(_xlpm.DD,
MAX(MIN($AX53,EOMONTH(BC$15,0))-MAX($AW53,BC$15),),
_xlfn.IFS(
AND(MONTH($AW53)=MONTH(BC$15),MONTH($AX53)&lt;&gt;MONTH(BC$15)),
NETWORKDAYS.INTL($AW53,$AW53+_xlpm.DD,1,_xlpm.VD),
AND(MONTH($AW53)&lt;&gt;MONTH(BC$15),MONTH($AX53)=MONTH(BC$15)),
NETWORKDAYS.INTL(($AX53)-_xlpm.DD,$AX53,1,_xlpm.VD),
AND(MONTH($AW53)&lt;MONTH(BC$15),MONTH($AX53)&gt;MONTH(BC$15)),
NETWORKDAYS.INTL((EOMONTH(BC$15-1,1))-_xlpm.DD,EOMONTH(BC$15-1,1),1,_xlpm.VD),
AND(MONTH($AW53)=MONTH(BC$15),MONTH($AX53)=MONTH(BC$15)),
NETWORKDAYS.INTL($AW53,$AX53,1,_xlpm.VD)))),0)),
$DH53="месяц",
$DR53*BC53,
$DH53="неделя",
$DR53*BC53/7*(ROUNDUP((DAY(EOMONTH(BC$15,0)))/4,0))),
0)</f>
        <v/>
      </c>
      <c r="DW53" s="125">
        <f t="array" ref="DW53">
IFERROR(_xlfn.IFS(
$DH53="день_1",
$DR53*$BL53/($AX53-$AW53+1)*BD53*(DAY(EOMONTH(BD$15,0))),
$DH53="день_2",
$DR53/30*MAX(MIN($AX53,EOMONTH(BD$15,0))-MAX($AW53,BD$15)+1,),
$DH53="раб.день",
$DR53/30*(IFERROR(
_xlfn.LET(_xlpm.VD,
CHOOSE(
{1;2;3;4;5;6;7;8;9;10;11;12;13;14;15;16;17;18},
45658,45659,45660,45661,45662,45663,45664,45665,45711,45724,45778,45779,45785,45786,45820,45821,45965,46022),
_xlfn.LET(_xlpm.DD,
MAX(MIN($AX53,EOMONTH(BD$15,0))-MAX($AW53,BD$15),),
_xlfn.IFS(
AND(MONTH($AW53)=MONTH(BD$15),MONTH($AX53)&lt;&gt;MONTH(BD$15)),
NETWORKDAYS.INTL($AW53,$AW53+_xlpm.DD,1,_xlpm.VD),
AND(MONTH($AW53)&lt;&gt;MONTH(BD$15),MONTH($AX53)=MONTH(BD$15)),
NETWORKDAYS.INTL(($AX53)-_xlpm.DD,$AX53,1,_xlpm.VD),
AND(MONTH($AW53)&lt;MONTH(BD$15),MONTH($AX53)&gt;MONTH(BD$15)),
NETWORKDAYS.INTL((EOMONTH(BD$15-1,1))-_xlpm.DD,EOMONTH(BD$15-1,1),1,_xlpm.VD),
AND(MONTH($AW53)=MONTH(BD$15),MONTH($AX53)=MONTH(BD$15)),
NETWORKDAYS.INTL($AW53,$AX53,1,_xlpm.VD)))),0)),
$DH53="месяц",
$DR53*BD53,
$DH53="неделя",
$DR53*BD53/7*(ROUNDUP((DAY(EOMONTH(BD$15,0)))/4,0))),
0)</f>
        <v/>
      </c>
      <c r="DX53" s="125">
        <f t="array" ref="DX53">
IFERROR(_xlfn.IFS(
$DH53="день_1",
$DR53*$BL53/($AX53-$AW53+1)*BE53*(DAY(EOMONTH(BE$15,0))),
$DH53="день_2",
$DR53/30*MAX(MIN($AX53,EOMONTH(BE$15,0))-MAX($AW53,BE$15)+1,),
$DH53="раб.день",
$DR53/30*(IFERROR(
_xlfn.LET(_xlpm.VD,
CHOOSE(
{1;2;3;4;5;6;7;8;9;10;11;12;13;14;15;16;17;18},
45658,45659,45660,45661,45662,45663,45664,45665,45711,45724,45778,45779,45785,45786,45820,45821,45965,46022),
_xlfn.LET(_xlpm.DD,
MAX(MIN($AX53,EOMONTH(BE$15,0))-MAX($AW53,BE$15),),
_xlfn.IFS(
AND(MONTH($AW53)=MONTH(BE$15),MONTH($AX53)&lt;&gt;MONTH(BE$15)),
NETWORKDAYS.INTL($AW53,$AW53+_xlpm.DD,1,_xlpm.VD),
AND(MONTH($AW53)&lt;&gt;MONTH(BE$15),MONTH($AX53)=MONTH(BE$15)),
NETWORKDAYS.INTL(($AX53)-_xlpm.DD,$AX53,1,_xlpm.VD),
AND(MONTH($AW53)&lt;MONTH(BE$15),MONTH($AX53)&gt;MONTH(BE$15)),
NETWORKDAYS.INTL((EOMONTH(BE$15-1,1))-_xlpm.DD,EOMONTH(BE$15-1,1),1,_xlpm.VD),
AND(MONTH($AW53)=MONTH(BE$15),MONTH($AX53)=MONTH(BE$15)),
NETWORKDAYS.INTL($AW53,$AX53,1,_xlpm.VD)))),0)),
$DH53="месяц",
$DR53*BE53,
$DH53="неделя",
$DR53*BE53/7*(ROUNDUP((DAY(EOMONTH(BE$15,0)))/4,0))),
0)</f>
        <v/>
      </c>
      <c r="DY53" s="125">
        <f t="array" ref="DY53">
IFERROR(_xlfn.IFS(
$DH53="день_1",
$DR53*$BL53/($AX53-$AW53+1)*BF53*(DAY(EOMONTH(BF$15,0))),
$DH53="день_2",
$DR53/30*MAX(MIN($AX53,EOMONTH(BF$15,0))-MAX($AW53,BF$15)+1,),
$DH53="раб.день",
$DR53/30*(IFERROR(
_xlfn.LET(_xlpm.VD,
CHOOSE(
{1;2;3;4;5;6;7;8;9;10;11;12;13;14;15;16;17;18},
45658,45659,45660,45661,45662,45663,45664,45665,45711,45724,45778,45779,45785,45786,45820,45821,45965,46022),
_xlfn.LET(_xlpm.DD,
MAX(MIN($AX53,EOMONTH(BF$15,0))-MAX($AW53,BF$15),),
_xlfn.IFS(
AND(MONTH($AW53)=MONTH(BF$15),MONTH($AX53)&lt;&gt;MONTH(BF$15)),
NETWORKDAYS.INTL($AW53,$AW53+_xlpm.DD,1,_xlpm.VD),
AND(MONTH($AW53)&lt;&gt;MONTH(BF$15),MONTH($AX53)=MONTH(BF$15)),
NETWORKDAYS.INTL(($AX53)-_xlpm.DD,$AX53,1,_xlpm.VD),
AND(MONTH($AW53)&lt;MONTH(BF$15),MONTH($AX53)&gt;MONTH(BF$15)),
NETWORKDAYS.INTL((EOMONTH(BF$15-1,1))-_xlpm.DD,EOMONTH(BF$15-1,1),1,_xlpm.VD),
AND(MONTH($AW53)=MONTH(BF$15),MONTH($AX53)=MONTH(BF$15)),
NETWORKDAYS.INTL($AW53,$AX53,1,_xlpm.VD)))),0)),
$DH53="месяц",
$DR53*BF53,
$DH53="неделя",
$DR53*BF53/7*(ROUNDUP((DAY(EOMONTH(BF$15,0)))/4,0))),
0)</f>
        <v/>
      </c>
      <c r="DZ53" s="125">
        <f t="array" ref="DZ53">
IFERROR(_xlfn.IFS(
$DH53="день_1",
$DR53*$BL53/($AX53-$AW53+1)*BG53*(DAY(EOMONTH(BG$15,0))),
$DH53="день_2",
$DR53/30*MAX(MIN($AX53,EOMONTH(BG$15,0))-MAX($AW53,BG$15)+1,),
$DH53="раб.день",
$DR53/30*(IFERROR(
_xlfn.LET(_xlpm.VD,
CHOOSE(
{1;2;3;4;5;6;7;8;9;10;11;12;13;14;15;16;17;18},
45658,45659,45660,45661,45662,45663,45664,45665,45711,45724,45778,45779,45785,45786,45820,45821,45965,46022),
_xlfn.LET(_xlpm.DD,
MAX(MIN($AX53,EOMONTH(BG$15,0))-MAX($AW53,BG$15),),
_xlfn.IFS(
AND(MONTH($AW53)=MONTH(BG$15),MONTH($AX53)&lt;&gt;MONTH(BG$15)),
NETWORKDAYS.INTL($AW53,$AW53+_xlpm.DD,1,_xlpm.VD),
AND(MONTH($AW53)&lt;&gt;MONTH(BG$15),MONTH($AX53)=MONTH(BG$15)),
NETWORKDAYS.INTL(($AX53)-_xlpm.DD,$AX53,1,_xlpm.VD),
AND(MONTH($AW53)&lt;MONTH(BG$15),MONTH($AX53)&gt;MONTH(BG$15)),
NETWORKDAYS.INTL((EOMONTH(BG$15-1,1))-_xlpm.DD,EOMONTH(BG$15-1,1),1,_xlpm.VD),
AND(MONTH($AW53)=MONTH(BG$15),MONTH($AX53)=MONTH(BG$15)),
NETWORKDAYS.INTL($AW53,$AX53,1,_xlpm.VD)))),0)),
$DH53="месяц",
$DR53*BG53,
$DH53="неделя",
$DR53*BG53/7*(ROUNDUP((DAY(EOMONTH(BG$15,0)))/4,0))),
0)</f>
        <v/>
      </c>
      <c r="EA53" s="125">
        <f t="array" ref="EA53">
IFERROR(_xlfn.IFS(
$DH53="день_1",
$DR53*$BL53/($AX53-$AW53+1)*BH53*(DAY(EOMONTH(BH$15,0))),
$DH53="день_2",
$DR53/30*MAX(MIN($AX53,EOMONTH(BH$15,0))-MAX($AW53,BH$15)+1,),
$DH53="раб.день",
$DR53/30*(IFERROR(
_xlfn.LET(_xlpm.VD,
CHOOSE(
{1;2;3;4;5;6;7;8;9;10;11;12;13;14;15;16;17;18},
45658,45659,45660,45661,45662,45663,45664,45665,45711,45724,45778,45779,45785,45786,45820,45821,45965,46022),
_xlfn.LET(_xlpm.DD,
MAX(MIN($AX53,EOMONTH(BH$15,0))-MAX($AW53,BH$15),),
_xlfn.IFS(
AND(MONTH($AW53)=MONTH(BH$15),MONTH($AX53)&lt;&gt;MONTH(BH$15)),
NETWORKDAYS.INTL($AW53,$AW53+_xlpm.DD,1,_xlpm.VD),
AND(MONTH($AW53)&lt;&gt;MONTH(BH$15),MONTH($AX53)=MONTH(BH$15)),
NETWORKDAYS.INTL(($AX53)-_xlpm.DD,$AX53,1,_xlpm.VD),
AND(MONTH($AW53)&lt;MONTH(BH$15),MONTH($AX53)&gt;MONTH(BH$15)),
NETWORKDAYS.INTL((EOMONTH(BH$15-1,1))-_xlpm.DD,EOMONTH(BH$15-1,1),1,_xlpm.VD),
AND(MONTH($AW53)=MONTH(BH$15),MONTH($AX53)=MONTH(BH$15)),
NETWORKDAYS.INTL($AW53,$AX53,1,_xlpm.VD)))),0)),
$DH53="месяц",
$DR53*BH53,
$DH53="неделя",
$DR53*BH53/7*(ROUNDUP((DAY(EOMONTH(BH$15,0)))/4,0))),
0)</f>
        <v/>
      </c>
      <c r="EB53" s="125">
        <f t="array" ref="EB53">
IFERROR(_xlfn.IFS(
$DH53="день_1",
$DR53*$BL53/($AX53-$AW53+1)*BI53*(DAY(EOMONTH(BI$15,0))),
$DH53="день_2",
$DR53/30*MAX(MIN($AX53,EOMONTH(BI$15,0))-MAX($AW53,BI$15)+1,),
$DH53="раб.день",
$DR53/30*(IFERROR(
_xlfn.LET(_xlpm.VD,
CHOOSE(
{1;2;3;4;5;6;7;8;9;10;11;12;13;14;15;16;17;18},
45658,45659,45660,45661,45662,45663,45664,45665,45711,45724,45778,45779,45785,45786,45820,45821,45965,46022),
_xlfn.LET(_xlpm.DD,
MAX(MIN($AX53,EOMONTH(BI$15,0))-MAX($AW53,BI$15),),
_xlfn.IFS(
AND(MONTH($AW53)=MONTH(BI$15),MONTH($AX53)&lt;&gt;MONTH(BI$15)),
NETWORKDAYS.INTL($AW53,$AW53+_xlpm.DD,1,_xlpm.VD),
AND(MONTH($AW53)&lt;&gt;MONTH(BI$15),MONTH($AX53)=MONTH(BI$15)),
NETWORKDAYS.INTL(($AX53)-_xlpm.DD,$AX53,1,_xlpm.VD),
AND(MONTH($AW53)&lt;MONTH(BI$15),MONTH($AX53)&gt;MONTH(BI$15)),
NETWORKDAYS.INTL((EOMONTH(BI$15-1,1))-_xlpm.DD,EOMONTH(BI$15-1,1),1,_xlpm.VD),
AND(MONTH($AW53)=MONTH(BI$15),MONTH($AX53)=MONTH(BI$15)),
NETWORKDAYS.INTL($AW53,$AX53,1,_xlpm.VD)))),0)),
$DH53="месяц",
$DR53*BI53,
$DH53="неделя",
$DR53*BI53/7*(ROUNDUP((DAY(EOMONTH(BI$15,0)))/4,0))),
0)</f>
        <v/>
      </c>
      <c r="EC53" s="125">
        <f t="array" ref="EC53">
IFERROR(_xlfn.IFS(
$DH53="день_1",
$DR53*$BL53/($AX53-$AW53+1)*BJ53*(DAY(EOMONTH(BJ$15,0))),
$DH53="день_2",
$DR53/30*MAX(MIN($AX53,EOMONTH(BJ$15,0))-MAX($AW53,BJ$15)+1,),
$DH53="раб.день",
$DR53/30*(IFERROR(
_xlfn.LET(_xlpm.VD,
CHOOSE(
{1;2;3;4;5;6;7;8;9;10;11;12;13;14;15;16;17;18},
45658,45659,45660,45661,45662,45663,45664,45665,45711,45724,45778,45779,45785,45786,45820,45821,45965,46022),
_xlfn.LET(_xlpm.DD,
MAX(MIN($AX53,EOMONTH(BJ$15,0))-MAX($AW53,BJ$15),),
_xlfn.IFS(
AND(MONTH($AW53)=MONTH(BJ$15),MONTH($AX53)&lt;&gt;MONTH(BJ$15)),
NETWORKDAYS.INTL($AW53,$AW53+_xlpm.DD,1,_xlpm.VD),
AND(MONTH($AW53)&lt;&gt;MONTH(BJ$15),MONTH($AX53)=MONTH(BJ$15)),
NETWORKDAYS.INTL(($AX53)-_xlpm.DD,$AX53,1,_xlpm.VD),
AND(MONTH($AW53)&lt;MONTH(BJ$15),MONTH($AX53)&gt;MONTH(BJ$15)),
NETWORKDAYS.INTL((EOMONTH(BJ$15-1,1))-_xlpm.DD,EOMONTH(BJ$15-1,1),1,_xlpm.VD),
AND(MONTH($AW53)=MONTH(BJ$15),MONTH($AX53)=MONTH(BJ$15)),
NETWORKDAYS.INTL($AW53,$AX53,1,_xlpm.VD)))),0)),
$DH53="месяц",
$DR53*BJ53,
$DH53="неделя",
$DR53*BJ53/7*(ROUNDUP((DAY(EOMONTH(BJ$15,0)))/4,0))),
0)</f>
        <v/>
      </c>
      <c r="ED53" s="125">
        <f t="array" ref="ED53">
IFERROR(_xlfn.IFS(
$DH53="день_1",
$DR53*$BL53/($AX53-$AW53+1)*BK53*(DAY(EOMONTH(BK$15,0))),
$DH53="день_2",
$DR53/30*MAX(MIN($AX53,EOMONTH(BK$15,0))-MAX($AW53,BK$15)+1,),
$DH53="раб.день",
$DR53/30*(IFERROR(
_xlfn.LET(_xlpm.VD,
CHOOSE(
{1;2;3;4;5;6;7;8;9;10;11;12;13;14;15;16;17;18},
45658,45659,45660,45661,45662,45663,45664,45665,45711,45724,45778,45779,45785,45786,45820,45821,45965,46022),
_xlfn.LET(_xlpm.DD,
MAX(MIN($AX53,EOMONTH(BK$15,0))-MAX($AW53,BK$15),),
_xlfn.IFS(
AND(MONTH($AW53)=MONTH(BK$15),MONTH($AX53)&lt;&gt;MONTH(BK$15)),
NETWORKDAYS.INTL($AW53,$AW53+_xlpm.DD,1,_xlpm.VD),
AND(MONTH($AW53)&lt;&gt;MONTH(BK$15),MONTH($AX53)=MONTH(BK$15)),
NETWORKDAYS.INTL(($AX53)-_xlpm.DD,$AX53,1,_xlpm.VD),
AND(MONTH($AW53)&lt;MONTH(BK$15),MONTH($AX53)&gt;MONTH(BK$15)),
NETWORKDAYS.INTL((EOMONTH(BK$15-1,1))-_xlpm.DD,EOMONTH(BK$15-1,1),1,_xlpm.VD),
AND(MONTH($AW53)=MONTH(BK$15),MONTH($AX53)=MONTH(BK$15)),
NETWORKDAYS.INTL($AW53,$AX53,1,_xlpm.VD)))),0)),
$DH53="месяц",
$DR53*BK53,
$DH53="неделя",
$DR53*BK53/7*(ROUNDUP((DAY(EOMONTH(BK$15,0)))/4,0))),
0)</f>
        <v/>
      </c>
      <c r="EE53" s="125">
        <f>SUM($DS53,$DT53,$DU53,$DV53,$DW53,$DX53,$DY53,$DZ53,$EA53,$EB53,$EC53,$ED53)</f>
        <v/>
      </c>
      <c r="EF53" s="125">
        <f>IFERROR(ROUND($EE53*(1+$EP53),2),0)</f>
        <v/>
      </c>
      <c r="EG53" s="128" t="n">
        <v>1</v>
      </c>
      <c r="EH53" s="126" t="n">
        <v>0</v>
      </c>
      <c r="EI53" s="126">
        <f>ROUND(SUM($EH53:$EH53)*SUM($AB53:$AB53)*$EG53,2)</f>
        <v/>
      </c>
      <c r="EJ53" s="126">
        <f>ROUND($EI53*(1+$EP53),2)</f>
        <v/>
      </c>
      <c r="EK53" s="126" t="n">
        <v>0</v>
      </c>
      <c r="EL53" s="126">
        <f>ROUND(SUM($EK53:$EK53)*SUM($AB53:$AB53)*$EG53,2)</f>
        <v/>
      </c>
      <c r="EM53" s="126">
        <f>ROUND($EL53*(1+$EP53),2)</f>
        <v/>
      </c>
      <c r="EN53" s="126">
        <f>SUM($EE53,$EI53,$EL53)</f>
        <v/>
      </c>
      <c r="EO53" s="126">
        <f>SUM($EF53,$EJ53,$EM53)</f>
        <v/>
      </c>
      <c r="EP53" s="59" t="inlineStr">
        <is>
          <t>20%</t>
        </is>
      </c>
      <c r="EQ53" s="59" t="n"/>
      <c r="ER53" s="60">
        <f t="array" ref="ER53">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MATCH(ES53,
{"AMS";"RussOutdoor";"HD Outdoor";"Ingroup";"IQ";"Ledproduction";"LisChannel";"Logic";"Media-PPL";"NovikovTV | НовиковТВ";"SMA";"SOK";"КрокусТВ | CrocusTV | IndoorTV";"Сити";"ТЯК Москва"},
0)),"")</f>
        <v/>
      </c>
      <c r="ES53" s="60" t="n"/>
      <c r="ET53" s="60">
        <f t="array" ref="ET53">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MATCH(ES53,
{"AMS";"RussOutdoor";"HD Outdoor";"Ingroup";"IQ";"Ledproduction";"LisChannel";"Logic";"Media-PPL";"NovikovTV | НовиковТВ";"SMA";"SOK";"КрокусТВ | CrocusTV | IndoorTV";"Сити";"ТЯК Москва"},
0)),"")</f>
        <v/>
      </c>
      <c r="EU53" s="60" t="n"/>
      <c r="EV53" s="60" t="n"/>
      <c r="EX53" s="110">
        <f t="array" ref="EX53">
($AR53/30
+N("ТРАФИК ПЛОЩАДКИ"))*
(IFERROR(
_xlfn.LET(
_xlpm.GPR,
HLOOKUP($L53,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(MATCH($T53,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IF($Q53="цифровой",_xlpm.GPR/$AG53,_xlpm.GPR/60)),
0)
+N("DWELL TIME"))*
(IF($AB53=0,0,IF($AB53=1,0.3,IF($AB53=2,0.5,IF($AB53&gt;2,1))))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_xlfn.IFS($AC53="да",1.2,$AC53="нет",1)*
_xlfn.IFS($AD53="да",1.2,$AD53="нет",1)*
IF(R53="статический",1,1.2)*
$X53*
INDEX(
{1.2;1;1.2;1.2;1;1.2;1.2;1.2;1.2;1.2;1.2;1;1.2;1.2;1.2;1.2;1;1;1.2;1.2;1.2;1;1;1;1;1.2;1.2;1.2;1.2;1;1;1;1;1.2;1.2;1.2;1.2;1.2;1.2;1.2;1.2;1;1;1.2;1;1;1;1;1.5;1;1;1.5;1.5;1.2},
MATCH($Q53,_xlpm.MI,0)))&gt;{0.02;0.04;0.06;0.1;0.2;0.4;0.6;0.8;1;2;4;6})),
{0;1;2;3;4;5;6;7;8;9;10;11;12},
0)))
+N("КОЭФФИЦИЕНТ КОНТАКТА"))))*
(_xlfn.IFS($X53&lt;0.1,$X53/1000,$X53&gt;25,5.2,AND($X53&gt;=0.1,$X53&lt;=25),(($X53*2+0.1)/10)*($X53/10)))*
IFERROR((_xlfn.LET(
_xlpm.MA,
{0;0.8;0.85;0.9;0.95;1},
_xlpm.MAA,
{0;1;2;3;4;5},
INDEX(_xlpm.MA,MATCH(SUMPRODUCT(--((IF(ROUND(_xlpm.MAA,1)&gt;5,5,ROUND($AB53,1)))&gt;{0;1;2;3;4;5})),_xlpm.MAA,0)))
+N("КОЭФФИЦИЕНТ КОЛ-ВО КОНСТРУКЦИЙ")),1)*
$AB53,0))*
(IF($Q53="цифровой",$AG53/15*$AI53,1)
+N("ДЛЯ ЦИФРЫ"))</f>
        <v/>
      </c>
      <c r="EY53" s="110">
        <f>IFERROR(EX53*AY53,0)</f>
        <v/>
      </c>
      <c r="EZ53" s="131">
        <f>IFERROR(DP53/EY53*1000,0)</f>
        <v/>
      </c>
      <c r="FA53" s="112">
        <f>IFERROR(FC53/FB53,0)</f>
        <v/>
      </c>
      <c r="FB53" s="112">
        <f>IFERROR((FC53/(EY53/FF53*#REF!))*0.825,0)</f>
        <v/>
      </c>
      <c r="FC53" s="112">
        <f>IFERROR(((EX53*30/AR53)*100)/30,0)</f>
        <v/>
      </c>
      <c r="FD53" s="112">
        <f>IFERROR(EY53/G53*100%,0)</f>
        <v/>
      </c>
      <c r="FE53" s="112">
        <f>IFERROR(FD53/FC53*100%,0)</f>
        <v/>
      </c>
      <c r="FF53" s="110">
        <f>IFERROR(AR53/30*AY53,0)</f>
        <v/>
      </c>
    </row>
    <row r="54" ht="13" customHeight="1">
      <c r="A54" s="59" t="n"/>
      <c r="B54" s="60" t="n"/>
      <c r="C54" s="60" t="n"/>
      <c r="D54" s="60">
        <f t="array" ref="D54">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MATCH($E54,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54" s="60">
        <f t="array" ref="E54">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MATCH($F54,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54" s="60" t="inlineStr"/>
      <c r="G54" s="60" t="n"/>
      <c r="H54" s="60">
        <f t="array" ref="H54">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MATCH($I54,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54" s="60" t="n"/>
      <c r="J54" s="60" t="n"/>
      <c r="K54" s="60" t="n"/>
      <c r="L54" s="60" t="n"/>
      <c r="M54" s="60" t="n"/>
      <c r="N54" s="60" t="n"/>
      <c r="O54" s="60" t="n"/>
      <c r="P54" s="60">
        <f t="array" ref="P54">
_xlfn.IFS(
ISNUMBER(MATCH($Q54,{"шелфбаннер","разделитель","монетница","чековая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ISNUMBER(MATCH($Q54,{"LED/LCD","видеокулер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ISNUMBER(MATCH($Q54,{"автомобиль","машина","выставочное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ISNUMBER(MATCH($Q54,{"билборд","лифтовая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ISNUMBER(MATCH($Q54,{"навигация","подвесной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ISNUMBER(MATCH($Q54,{"движущаяся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ISNUMBER(MATCH($Q54,{"каталог","журнал"},)),
"Пресса",
$Q54="","")</f>
        <v/>
      </c>
      <c r="Q54" s="60" t="n"/>
      <c r="R54" s="60">
        <f t="array" ref="R54">
IFERROR(
_xlfn.IFS(
OR(ISNUMBER(MATCH($Q54,{"экспозиция","макет","стенд","автостенд","авто стенд","выставочное пространство","выставочные стенды","модульные выставочные стенды","3Д конструкция","3D конструкция"},)),P54="Экспонирование"),
"нестандартный",
ISNUMBER(MATCH($Q54,{"скроллер","призматрон"},)),
"динамический",
$P54="Видео",
"цифровой",
OR($P54="Пресса",$P54="Щит",$P54="POSm",$P54="Подвес",$P54="Брендирование/оклейка"),
"статический"),"")</f>
        <v/>
      </c>
      <c r="S54" s="59" t="n"/>
      <c r="T54" s="60" t="n"/>
      <c r="U54" s="60" t="n"/>
      <c r="V54" s="60">
        <f>
IF(P54="Видео",
"цифровой постер/ролик",
IF(ISNUMBER(MATCH(Q54,{"короб световой","короб световой | лайтбокс","короб световой | кристалайт","лайтбокс","лайт бокс","кристалайт","LB","lightbox"},)),
"бэклит",
IF(P54="Брендирование/оклейка",
"перфарированная пленка/самоклейка",
IF(P54="Экспонирование",
"под запрос",
IF(P54="Подвес",
"баннер/ткань",
"")))))</f>
        <v/>
      </c>
      <c r="W54" s="59" t="n"/>
      <c r="X54" s="59" t="n"/>
      <c r="Y54" s="59" t="n"/>
      <c r="Z54" s="61" t="n"/>
      <c r="AA54" s="61" t="n"/>
      <c r="AB54" s="61">
        <f>IF(BL54&gt;0,Z54,0)</f>
        <v/>
      </c>
      <c r="AC54" s="59" t="n"/>
      <c r="AD54" s="59" t="n"/>
      <c r="AE54" s="59" t="n"/>
      <c r="AF54" s="59" t="n"/>
      <c r="AG54" s="59" t="n"/>
      <c r="AH54" s="59" t="n"/>
      <c r="AI54" s="59" t="n"/>
      <c r="AJ54" s="59" t="n"/>
      <c r="AK54" s="59" t="n"/>
      <c r="AL54" s="62">
        <f>IFERROR(IF(OR(R54="статический",R54="динамический",R54="нестандартный",R54="",R54=""),"-",IF(AND(AH54="-",AI54="-"),"-",AK54*3600/AH54*AI54)),"-")</f>
        <v/>
      </c>
      <c r="AM54" s="62">
        <f>IFERROR(IF(OR(R54="статический",R54="динамический",R54="",R54="", R54="BTL",R54="нестандартный"),"-",AG54*AI54*AL54/60),"-")</f>
        <v/>
      </c>
      <c r="AN54" s="63">
        <f>IFERROR(IF(AH54="","-",AG54*AI54/AH54),"-")</f>
        <v/>
      </c>
      <c r="AO54" s="59">
        <f>IFERROR(IF(OR($R54="статический",$R54="динамический",$R54="",$R54="",$R54="BTL",$R54="нестандартный"),"-",$AL54*$AY54),"-")</f>
        <v/>
      </c>
      <c r="AP54" s="62">
        <f>IFERROR(IF(OR($R54="статический",$R54="динамический",$R54="",$R54="",$R54="BTL",$R54="нестандартный"),"-",$AM54*AY54),"-")</f>
        <v/>
      </c>
      <c r="AQ54" s="64" t="n"/>
      <c r="AR54" s="61" t="n"/>
      <c r="AS54" s="61" t="n"/>
      <c r="AT54" s="61" t="n"/>
      <c r="AU54" s="65" t="n"/>
      <c r="AV54" s="124">
        <f>IFERROR(DR54/AT54*1000,"n/a")</f>
        <v/>
      </c>
      <c r="AW54" s="67" t="n"/>
      <c r="AX54" s="67" t="n"/>
      <c r="AY54" s="43">
        <f>IFERROR(IF(OR($AW54="",$AX54=""),"",_xlfn.DAYS($AX54+1,$AW54)),"")</f>
        <v/>
      </c>
      <c r="AZ54" s="68">
        <f t="array" ref="AZ54">
_xlfn.LET(_xlpm.COEFF,
IF($AW54+$AX54=0,0,IF(MAX(MIN($AX54,EOMONTH(AZ$15,0))-MAX($AW54,AZ$15)+1,)&gt;0,1,0)),
_xlfn.IFS(
$ES54="LisChannel",
_xlpm.COEFF*
INDEX({1;1;1.2;1.2;1;1;1;1;1.2;1.2;1.2;1.2},
MATCH(MONTH(AZ$15),
{1,2,3,4,5,6,7,8,9,10,11,12})),
CONCATENATE($ES54," ",$L54)="RussOutdoor метро",
_xlpm.COEFF*
INDEX({0.8;0.9;1.1;1.1;1;1;1;1;1.1;1.1;1.1;1.1},
MATCH(MONTH(AZ$15),
{1,2,3,4,5,6,7,8,9,10,11,12})),
$ES54&lt;&gt;"LisChannel",
_xlpm.COEFF,
$ES54&lt;&gt;"RussOutdoor",
_xlpm.COEFF))</f>
        <v/>
      </c>
      <c r="BA54" s="68">
        <f t="array" ref="BA54">
_xlfn.LET(_xlpm.COEFF,
IF($AW54+$AX54=0,0,IF(MAX(MIN($AX54,EOMONTH(BA$15,0))-MAX($AW54,BA$15)+1,)&gt;0,1,0)),
_xlfn.IFS(
$ES54="LisChannel",
_xlpm.COEFF*
INDEX({1;1;1.2;1.2;1;1;1;1;1.2;1.2;1.2;1.2},
MATCH(MONTH(BA$15),
{1,2,3,4,5,6,7,8,9,10,11,12})),
CONCATENATE($ES54," ",$L54)="RussOutdoor метро",
_xlpm.COEFF*
INDEX({0.8;0.9;1.1;1.1;1;1;1;1;1.1;1.1;1.1;1.1},
MATCH(MONTH(BA$15),
{1,2,3,4,5,6,7,8,9,10,11,12})),
$ES54&lt;&gt;"LisChannel",
_xlpm.COEFF,
$ES54&lt;&gt;"RussOutdoor",
_xlpm.COEFF))</f>
        <v/>
      </c>
      <c r="BB54" s="68">
        <f t="array" ref="BB54">
_xlfn.LET(_xlpm.COEFF,
IF($AW54+$AX54=0,0,IF(MAX(MIN($AX54,EOMONTH(BB$15,0))-MAX($AW54,BB$15)+1,)&gt;0,1,0)),
_xlfn.IFS(
$ES54="LisChannel",
_xlpm.COEFF*
INDEX({1;1;1.2;1.2;1;1;1;1;1.2;1.2;1.2;1.2},
MATCH(MONTH(BB$15),
{1,2,3,4,5,6,7,8,9,10,11,12})),
CONCATENATE($ES54," ",$L54)="RussOutdoor метро",
_xlpm.COEFF*
INDEX({0.8;0.9;1.1;1.1;1;1;1;1;1.1;1.1;1.1;1.1},
MATCH(MONTH(BB$15),
{1,2,3,4,5,6,7,8,9,10,11,12})),
$ES54&lt;&gt;"LisChannel",
_xlpm.COEFF,
$ES54&lt;&gt;"RussOutdoor",
_xlpm.COEFF))</f>
        <v/>
      </c>
      <c r="BC54" s="68">
        <f t="array" ref="BC54">
_xlfn.LET(_xlpm.COEFF,
IF($AW54+$AX54=0,0,IF(MAX(MIN($AX54,EOMONTH(BC$15,0))-MAX($AW54,BC$15)+1,)&gt;0,1,0)),
_xlfn.IFS(
$ES54="LisChannel",
_xlpm.COEFF*
INDEX({1;1;1.2;1.2;1;1;1;1;1.2;1.2;1.2;1.2},
MATCH(MONTH(BC$15),
{1,2,3,4,5,6,7,8,9,10,11,12})),
CONCATENATE($ES54," ",$L54)="RussOutdoor метро",
_xlpm.COEFF*
INDEX({0.8;0.9;1.1;1.1;1;1;1;1;1.1;1.1;1.1;1.1},
MATCH(MONTH(BC$15),
{1,2,3,4,5,6,7,8,9,10,11,12})),
$ES54&lt;&gt;"LisChannel",
_xlpm.COEFF,
$ES54&lt;&gt;"RussOutdoor",
_xlpm.COEFF))</f>
        <v/>
      </c>
      <c r="BD54" s="68">
        <f t="array" ref="BD54">
_xlfn.LET(_xlpm.COEFF,
IF($AW54+$AX54=0,0,IF(MAX(MIN($AX54,EOMONTH(BD$15,0))-MAX($AW54,BD$15)+1,)&gt;0,1,0)),
_xlfn.IFS(
$ES54="LisChannel",
_xlpm.COEFF*
INDEX({1;1;1.2;1.2;1;1;1;1;1.2;1.2;1.2;1.2},
MATCH(MONTH(BD$15),
{1,2,3,4,5,6,7,8,9,10,11,12})),
CONCATENATE($ES54," ",$L54)="RussOutdoor метро",
_xlpm.COEFF*
INDEX({0.8;0.9;1.1;1.1;1;1;1;1;1.1;1.1;1.1;1.1},
MATCH(MONTH(BD$15),
{1,2,3,4,5,6,7,8,9,10,11,12})),
$ES54&lt;&gt;"LisChannel",
_xlpm.COEFF,
$ES54&lt;&gt;"RussOutdoor",
_xlpm.COEFF))</f>
        <v/>
      </c>
      <c r="BE54" s="68">
        <f t="array" ref="BE54">
_xlfn.LET(_xlpm.COEFF,
IF($AW54+$AX54=0,0,IF(MAX(MIN($AX54,EOMONTH(BE$15,0))-MAX($AW54,BE$15)+1,)&gt;0,1,0)),
_xlfn.IFS(
$ES54="LisChannel",
_xlpm.COEFF*
INDEX({1;1;1.2;1.2;1;1;1;1;1.2;1.2;1.2;1.2},
MATCH(MONTH(BE$15),
{1,2,3,4,5,6,7,8,9,10,11,12})),
CONCATENATE($ES54," ",$L54)="RussOutdoor метро",
_xlpm.COEFF*
INDEX({0.8;0.9;1.1;1.1;1;1;1;1;1.1;1.1;1.1;1.1},
MATCH(MONTH(BE$15),
{1,2,3,4,5,6,7,8,9,10,11,12})),
$ES54&lt;&gt;"LisChannel",
_xlpm.COEFF,
$ES54&lt;&gt;"RussOutdoor",
_xlpm.COEFF))</f>
        <v/>
      </c>
      <c r="BF54" s="68">
        <f t="array" ref="BF54">
_xlfn.LET(_xlpm.COEFF,
IF($AW54+$AX54=0,0,IF(MAX(MIN($AX54,EOMONTH(BF$15,0))-MAX($AW54,BF$15)+1,)&gt;0,1,0)),
_xlfn.IFS(
$ES54="LisChannel",
_xlpm.COEFF*
INDEX({1;1;1.2;1.2;1;1;1;1;1.2;1.2;1.2;1.2},
MATCH(MONTH(BF$15),
{1,2,3,4,5,6,7,8,9,10,11,12})),
CONCATENATE($ES54," ",$L54)="RussOutdoor метро",
_xlpm.COEFF*
INDEX({0.8;0.9;1.1;1.1;1;1;1;1;1.1;1.1;1.1;1.1},
MATCH(MONTH(BF$15),
{1,2,3,4,5,6,7,8,9,10,11,12})),
$ES54&lt;&gt;"LisChannel",
_xlpm.COEFF,
$ES54&lt;&gt;"RussOutdoor",
_xlpm.COEFF))</f>
        <v/>
      </c>
      <c r="BG54" s="68">
        <f t="array" ref="BG54">
_xlfn.LET(_xlpm.COEFF,
IF($AW54+$AX54=0,0,IF(MAX(MIN($AX54,EOMONTH(BG$15,0))-MAX($AW54,BG$15)+1,)&gt;0,1,0)),
_xlfn.IFS(
$ES54="LisChannel",
_xlpm.COEFF*
INDEX({1;1;1.2;1.2;1;1;1;1;1.2;1.2;1.2;1.2},
MATCH(MONTH(BG$15),
{1,2,3,4,5,6,7,8,9,10,11,12})),
CONCATENATE($ES54," ",$L54)="RussOutdoor метро",
_xlpm.COEFF*
INDEX({0.8;0.9;1.1;1.1;1;1;1;1;1.1;1.1;1.1;1.1},
MATCH(MONTH(BG$15),
{1,2,3,4,5,6,7,8,9,10,11,12})),
$ES54&lt;&gt;"LisChannel",
_xlpm.COEFF,
$ES54&lt;&gt;"RussOutdoor",
_xlpm.COEFF))</f>
        <v/>
      </c>
      <c r="BH54" s="68">
        <f t="array" ref="BH54">
_xlfn.LET(_xlpm.COEFF,
IF($AW54+$AX54=0,0,IF(MAX(MIN($AX54,EOMONTH(BH$15,0))-MAX($AW54,BH$15)+1,)&gt;0,1,0)),
_xlfn.IFS(
$ES54="LisChannel",
_xlpm.COEFF*
INDEX({1;1;1.2;1.2;1;1;1;1;1.2;1.2;1.2;1.2},
MATCH(MONTH(BH$15),
{1,2,3,4,5,6,7,8,9,10,11,12})),
CONCATENATE($ES54," ",$L54)="RussOutdoor метро",
_xlpm.COEFF*
INDEX({0.8;0.9;1.1;1.1;1;1;1;1;1.1;1.1;1.1;1.1},
MATCH(MONTH(BH$15),
{1,2,3,4,5,6,7,8,9,10,11,12})),
$ES54&lt;&gt;"LisChannel",
_xlpm.COEFF,
$ES54&lt;&gt;"RussOutdoor",
_xlpm.COEFF))</f>
        <v/>
      </c>
      <c r="BI54" s="68">
        <f t="array" ref="BI54">
_xlfn.LET(_xlpm.COEFF,
IF($AW54+$AX54=0,0,IF(MAX(MIN($AX54,EOMONTH(BI$15,0))-MAX($AW54,BI$15)+1,)&gt;0,1,0)),
_xlfn.IFS(
$ES54="LisChannel",
_xlpm.COEFF*
INDEX({1;1;1.2;1.2;1;1;1;1;1.2;1.2;1.2;1.2},
MATCH(MONTH(BI$15),
{1,2,3,4,5,6,7,8,9,10,11,12})),
CONCATENATE($ES54," ",$L54)="RussOutdoor метро",
_xlpm.COEFF*
INDEX({0.8;0.9;1.1;1.1;1;1;1;1;1.1;1.1;1.1;1.1},
MATCH(MONTH(BI$15),
{1,2,3,4,5,6,7,8,9,10,11,12})),
$ES54&lt;&gt;"LisChannel",
_xlpm.COEFF,
$ES54&lt;&gt;"RussOutdoor",
_xlpm.COEFF))</f>
        <v/>
      </c>
      <c r="BJ54" s="68">
        <f t="array" ref="BJ54">
_xlfn.LET(_xlpm.COEFF,
IF($AW54+$AX54=0,0,IF(MAX(MIN($AX54,EOMONTH(BJ$15,0))-MAX($AW54,BJ$15)+1,)&gt;0,1,0)),
_xlfn.IFS(
$ES54="LisChannel",
_xlpm.COEFF*
INDEX({1;1;1.2;1.2;1;1;1;1;1.2;1.2;1.2;1.2},
MATCH(MONTH(BJ$15),
{1,2,3,4,5,6,7,8,9,10,11,12})),
CONCATENATE($ES54," ",$L54)="RussOutdoor метро",
_xlpm.COEFF*
INDEX({0.8;0.9;1.1;1.1;1;1;1;1;1.1;1.1;1.1;1.1},
MATCH(MONTH(BJ$15),
{1,2,3,4,5,6,7,8,9,10,11,12})),
$ES54&lt;&gt;"LisChannel",
_xlpm.COEFF,
$ES54&lt;&gt;"RussOutdoor",
_xlpm.COEFF))</f>
        <v/>
      </c>
      <c r="BK54" s="68">
        <f t="array" ref="BK54">
_xlfn.LET(_xlpm.COEFF,
IF($AW54+$AX54=0,0,IF(MAX(MIN($AX54,EOMONTH(BK$15,0))-MAX($AW54,BK$15)+1,)&gt;0,1,0)),
_xlfn.IFS(
$ES54="LisChannel",
_xlpm.COEFF*
INDEX({1;1;1.2;1.2;1;1;1;1;1.2;1.2;1.2;1.2},
MATCH(MONTH(BK$15),
{1,2,3,4,5,6,7,8,9,10,11,12})),
CONCATENATE($ES54," ",$L54)="RussOutdoor метро",
_xlpm.COEFF*
INDEX({0.8;0.9;1.1;1.1;1;1;1;1;1.1;1.1;1.1;1.1},
MATCH(MONTH(BK$15),
{1,2,3,4,5,6,7,8,9,10,11,12})),
$ES54&lt;&gt;"LisChannel",
_xlpm.COEFF,
$ES54&lt;&gt;"RussOutdoor",
_xlpm.COEFF))</f>
        <v/>
      </c>
      <c r="BL54" s="62">
        <f>COUNTIFS($AZ54:$BK54,"&gt;0")</f>
        <v/>
      </c>
      <c r="BM54" s="65" t="n"/>
      <c r="BN54" s="125">
        <f>$DJ54</f>
        <v/>
      </c>
      <c r="BO54" s="63">
        <f>$DQ54</f>
        <v/>
      </c>
      <c r="BP54" s="125">
        <f>
IFERROR(
IF($BL54=0,0,
$BN54*(1-$BO54)),
0)</f>
        <v/>
      </c>
      <c r="BQ54" s="125">
        <f t="array" ref="BQ54">
IFERROR(
_xlfn.IFS(
$DH54="день_1",
$BP54*$BL54/($AX54-$AW54+1)*AZ54*(DAY(EOMONTH(AZ$15,0))),
$DH54="день_2",
$BP54/30*MAX(MIN($AX54,EOMONTH(AZ$15,0))-MAX($AW54,AZ$15)+1,),
$DH54="раб.день",
$BP54/30*(IFERROR(
_xlfn.LET(_xlpm.VD,
CHOOSE(
{1;2;3;4;5;6;7;8;9;10;11;12;13;14;15;16;17;18},
45658,45659,45660,45661,45662,45663,45664,45665,45711,45724,45778,45779,45785,45786,45820,45821,45965,46022),
_xlfn.LET(_xlpm.DD,
MAX(MIN($AX54,EOMONTH(AZ$15,0))-MAX($AW54,AZ$15),),
_xlfn.IFS(
AND(MONTH($AW54)=MONTH(AZ$15),MONTH($AX54)&lt;&gt;MONTH(AZ$15)),
NETWORKDAYS.INTL($AW54,$AW54+_xlpm.DD,1,_xlpm.VD),
AND(MONTH($AW54)&lt;&gt;MONTH(AZ$15),MONTH($AX54)=MONTH(AZ$15)),
NETWORKDAYS.INTL(($AX54)-_xlpm.DD,$AX54,1,_xlpm.VD),
AND(MONTH($AW54)&lt;MONTH(AZ$15),MONTH($AX54)&gt;MONTH(AZ$15)),
NETWORKDAYS.INTL((EOMONTH(AZ$15-1,1))-_xlpm.DD,EOMONTH(AZ$15-1,1),1,_xlpm.VD),
AND(MONTH($AW54)=MONTH(AZ$15),MONTH($AX54)=MONTH(AZ$15)),
NETWORKDAYS.INTL($AW54,$AX54,1,_xlpm.VD)))),0)),
$DH54="месяц",
$BP54*AZ54,
$DH54="неделя",
$BP54*AZ54/7*(ROUNDUP((DAY(EOMONTH(AZ$15,0)))/4,0))),
0)</f>
        <v/>
      </c>
      <c r="BR54" s="125">
        <f t="array" ref="BR54">
IFERROR(
_xlfn.IFS(
$DH54="день_1",
$BP54*$BL54/($AX54-$AW54+1)*BA54*(DAY(EOMONTH(BA$15,0))),
$DH54="день_2",
$BP54/30*MAX(MIN($AX54,EOMONTH(BA$15,0))-MAX($AW54,BA$15)+1,),
$DH54="раб.день",
$BP54/30*(IFERROR(
_xlfn.LET(_xlpm.VD,
CHOOSE(
{1;2;3;4;5;6;7;8;9;10;11;12;13;14;15;16;17;18},
45658,45659,45660,45661,45662,45663,45664,45665,45711,45724,45778,45779,45785,45786,45820,45821,45965,46022),
_xlfn.LET(_xlpm.DD,
MAX(MIN($AX54,EOMONTH(BA$15,0))-MAX($AW54,BA$15),),
_xlfn.IFS(
AND(MONTH($AW54)=MONTH(BA$15),MONTH($AX54)&lt;&gt;MONTH(BA$15)),
NETWORKDAYS.INTL($AW54,$AW54+_xlpm.DD,1,_xlpm.VD),
AND(MONTH($AW54)&lt;&gt;MONTH(BA$15),MONTH($AX54)=MONTH(BA$15)),
NETWORKDAYS.INTL(($AX54)-_xlpm.DD,$AX54,1,_xlpm.VD),
AND(MONTH($AW54)&lt;MONTH(BA$15),MONTH($AX54)&gt;MONTH(BA$15)),
NETWORKDAYS.INTL((EOMONTH(BA$15-1,1))-_xlpm.DD,EOMONTH(BA$15-1,1),1,_xlpm.VD),
AND(MONTH($AW54)=MONTH(BA$15),MONTH($AX54)=MONTH(BA$15)),
NETWORKDAYS.INTL($AW54,$AX54,1,_xlpm.VD)))),0)),
$DH54="месяц",
$BP54*BA54,
$DH54="неделя",
$BP54*BA54/7*(ROUNDUP((DAY(EOMONTH(BA$15,0)))/4,0))),
0)</f>
        <v/>
      </c>
      <c r="BS54" s="125">
        <f t="array" ref="BS54">
IFERROR(
_xlfn.IFS(
$DH54="день_1",
$BP54*$BL54/($AX54-$AW54+1)*BB54*(DAY(EOMONTH(BB$15,0))),
$DH54="день_2",
$BP54/30*MAX(MIN($AX54,EOMONTH(BB$15,0))-MAX($AW54,BB$15)+1,),
$DH54="раб.день",
$BP54/30*(IFERROR(
_xlfn.LET(_xlpm.VD,
CHOOSE(
{1;2;3;4;5;6;7;8;9;10;11;12;13;14;15;16;17;18},
45658,45659,45660,45661,45662,45663,45664,45665,45711,45724,45778,45779,45785,45786,45820,45821,45965,46022),
_xlfn.LET(_xlpm.DD,
MAX(MIN($AX54,EOMONTH(BB$15,0))-MAX($AW54,BB$15),),
_xlfn.IFS(
AND(MONTH($AW54)=MONTH(BB$15),MONTH($AX54)&lt;&gt;MONTH(BB$15)),
NETWORKDAYS.INTL($AW54,$AW54+_xlpm.DD,1,_xlpm.VD),
AND(MONTH($AW54)&lt;&gt;MONTH(BB$15),MONTH($AX54)=MONTH(BB$15)),
NETWORKDAYS.INTL(($AX54)-_xlpm.DD,$AX54,1,_xlpm.VD),
AND(MONTH($AW54)&lt;MONTH(BB$15),MONTH($AX54)&gt;MONTH(BB$15)),
NETWORKDAYS.INTL((EOMONTH(BB$15-1,1))-_xlpm.DD,EOMONTH(BB$15-1,1),1,_xlpm.VD),
AND(MONTH($AW54)=MONTH(BB$15),MONTH($AX54)=MONTH(BB$15)),
NETWORKDAYS.INTL($AW54,$AX54,1,_xlpm.VD)))),0)),
$DH54="месяц",
$BP54*BB54,
$DH54="неделя",
$BP54*BB54/7*(ROUNDUP((DAY(EOMONTH(BB$15,0)))/4,0))),
0)</f>
        <v/>
      </c>
      <c r="BT54" s="125">
        <f t="array" ref="BT54">
IFERROR(
_xlfn.IFS(
$DH54="день_1",
$BP54*$BL54/($AX54-$AW54+1)*BC54*(DAY(EOMONTH(BC$15,0))),
$DH54="день_2",
$BP54/30*MAX(MIN($AX54,EOMONTH(BC$15,0))-MAX($AW54,BC$15)+1,),
$DH54="раб.день",
$BP54/30*(IFERROR(
_xlfn.LET(_xlpm.VD,
CHOOSE(
{1;2;3;4;5;6;7;8;9;10;11;12;13;14;15;16;17;18},
45658,45659,45660,45661,45662,45663,45664,45665,45711,45724,45778,45779,45785,45786,45820,45821,45965,46022),
_xlfn.LET(_xlpm.DD,
MAX(MIN($AX54,EOMONTH(BC$15,0))-MAX($AW54,BC$15),),
_xlfn.IFS(
AND(MONTH($AW54)=MONTH(BC$15),MONTH($AX54)&lt;&gt;MONTH(BC$15)),
NETWORKDAYS.INTL($AW54,$AW54+_xlpm.DD,1,_xlpm.VD),
AND(MONTH($AW54)&lt;&gt;MONTH(BC$15),MONTH($AX54)=MONTH(BC$15)),
NETWORKDAYS.INTL(($AX54)-_xlpm.DD,$AX54,1,_xlpm.VD),
AND(MONTH($AW54)&lt;MONTH(BC$15),MONTH($AX54)&gt;MONTH(BC$15)),
NETWORKDAYS.INTL((EOMONTH(BC$15-1,1))-_xlpm.DD,EOMONTH(BC$15-1,1),1,_xlpm.VD),
AND(MONTH($AW54)=MONTH(BC$15),MONTH($AX54)=MONTH(BC$15)),
NETWORKDAYS.INTL($AW54,$AX54,1,_xlpm.VD)))),0)),
$DH54="месяц",
$BP54*BC54,
$DH54="неделя",
$BP54*BC54/7*(ROUNDUP((DAY(EOMONTH(BC$15,0)))/4,0))),
0)</f>
        <v/>
      </c>
      <c r="BU54" s="125">
        <f t="array" ref="BU54">
IFERROR(
_xlfn.IFS(
$DH54="день_1",
$BP54*$BL54/($AX54-$AW54+1)*BD54*(DAY(EOMONTH(BD$15,0))),
$DH54="день_2",
$BP54/30*MAX(MIN($AX54,EOMONTH(BD$15,0))-MAX($AW54,BD$15)+1,),
$DH54="раб.день",
$BP54/30*(IFERROR(
_xlfn.LET(_xlpm.VD,
CHOOSE(
{1;2;3;4;5;6;7;8;9;10;11;12;13;14;15;16;17;18},
45658,45659,45660,45661,45662,45663,45664,45665,45711,45724,45778,45779,45785,45786,45820,45821,45965,46022),
_xlfn.LET(_xlpm.DD,
MAX(MIN($AX54,EOMONTH(BD$15,0))-MAX($AW54,BD$15),),
_xlfn.IFS(
AND(MONTH($AW54)=MONTH(BD$15),MONTH($AX54)&lt;&gt;MONTH(BD$15)),
NETWORKDAYS.INTL($AW54,$AW54+_xlpm.DD,1,_xlpm.VD),
AND(MONTH($AW54)&lt;&gt;MONTH(BD$15),MONTH($AX54)=MONTH(BD$15)),
NETWORKDAYS.INTL(($AX54)-_xlpm.DD,$AX54,1,_xlpm.VD),
AND(MONTH($AW54)&lt;MONTH(BD$15),MONTH($AX54)&gt;MONTH(BD$15)),
NETWORKDAYS.INTL((EOMONTH(BD$15-1,1))-_xlpm.DD,EOMONTH(BD$15-1,1),1,_xlpm.VD),
AND(MONTH($AW54)=MONTH(BD$15),MONTH($AX54)=MONTH(BD$15)),
NETWORKDAYS.INTL($AW54,$AX54,1,_xlpm.VD)))),0)),
$DH54="месяц",
$BP54*BD54,
$DH54="неделя",
$BP54*BD54/7*(ROUNDUP((DAY(EOMONTH(BD$15,0)))/4,0))),
0)</f>
        <v/>
      </c>
      <c r="BV54" s="125">
        <f t="array" ref="BV54">
IFERROR(
_xlfn.IFS(
$DH54="день_1",
$BP54*$BL54/($AX54-$AW54+1)*BE54*(DAY(EOMONTH(BE$15,0))),
$DH54="день_2",
$BP54/30*MAX(MIN($AX54,EOMONTH(BE$15,0))-MAX($AW54,BE$15)+1,),
$DH54="раб.день",
$BP54/30*(IFERROR(
_xlfn.LET(_xlpm.VD,
CHOOSE(
{1;2;3;4;5;6;7;8;9;10;11;12;13;14;15;16;17;18},
45658,45659,45660,45661,45662,45663,45664,45665,45711,45724,45778,45779,45785,45786,45820,45821,45965,46022),
_xlfn.LET(_xlpm.DD,
MAX(MIN($AX54,EOMONTH(BE$15,0))-MAX($AW54,BE$15),),
_xlfn.IFS(
AND(MONTH($AW54)=MONTH(BE$15),MONTH($AX54)&lt;&gt;MONTH(BE$15)),
NETWORKDAYS.INTL($AW54,$AW54+_xlpm.DD,1,_xlpm.VD),
AND(MONTH($AW54)&lt;&gt;MONTH(BE$15),MONTH($AX54)=MONTH(BE$15)),
NETWORKDAYS.INTL(($AX54)-_xlpm.DD,$AX54,1,_xlpm.VD),
AND(MONTH($AW54)&lt;MONTH(BE$15),MONTH($AX54)&gt;MONTH(BE$15)),
NETWORKDAYS.INTL((EOMONTH(BE$15-1,1))-_xlpm.DD,EOMONTH(BE$15-1,1),1,_xlpm.VD),
AND(MONTH($AW54)=MONTH(BE$15),MONTH($AX54)=MONTH(BE$15)),
NETWORKDAYS.INTL($AW54,$AX54,1,_xlpm.VD)))),0)),
$DH54="месяц",
$BP54*BE54,
$DH54="неделя",
$BP54*BE54/7*(ROUNDUP((DAY(EOMONTH(BE$15,0)))/4,0))),
0)</f>
        <v/>
      </c>
      <c r="BW54" s="125">
        <f t="array" ref="BW54">
IFERROR(
_xlfn.IFS(
$DH54="день_1",
$BP54*$BL54/($AX54-$AW54+1)*BF54*(DAY(EOMONTH(BF$15,0))),
$DH54="день_2",
$BP54/30*MAX(MIN($AX54,EOMONTH(BF$15,0))-MAX($AW54,BF$15)+1,),
$DH54="раб.день",
$BP54/30*(IFERROR(
_xlfn.LET(_xlpm.VD,
CHOOSE(
{1;2;3;4;5;6;7;8;9;10;11;12;13;14;15;16;17;18},
45658,45659,45660,45661,45662,45663,45664,45665,45711,45724,45778,45779,45785,45786,45820,45821,45965,46022),
_xlfn.LET(_xlpm.DD,
MAX(MIN($AX54,EOMONTH(BF$15,0))-MAX($AW54,BF$15),),
_xlfn.IFS(
AND(MONTH($AW54)=MONTH(BF$15),MONTH($AX54)&lt;&gt;MONTH(BF$15)),
NETWORKDAYS.INTL($AW54,$AW54+_xlpm.DD,1,_xlpm.VD),
AND(MONTH($AW54)&lt;&gt;MONTH(BF$15),MONTH($AX54)=MONTH(BF$15)),
NETWORKDAYS.INTL(($AX54)-_xlpm.DD,$AX54,1,_xlpm.VD),
AND(MONTH($AW54)&lt;MONTH(BF$15),MONTH($AX54)&gt;MONTH(BF$15)),
NETWORKDAYS.INTL((EOMONTH(BF$15-1,1))-_xlpm.DD,EOMONTH(BF$15-1,1),1,_xlpm.VD),
AND(MONTH($AW54)=MONTH(BF$15),MONTH($AX54)=MONTH(BF$15)),
NETWORKDAYS.INTL($AW54,$AX54,1,_xlpm.VD)))),0)),
$DH54="месяц",
$BP54*BF54,
$DH54="неделя",
$BP54*BF54/7*(ROUNDUP((DAY(EOMONTH(BF$15,0)))/4,0))),
0)</f>
        <v/>
      </c>
      <c r="BX54" s="125">
        <f t="array" ref="BX54">
IFERROR(
_xlfn.IFS(
$DH54="день_1",
$BP54*$BL54/($AX54-$AW54+1)*BG54*(DAY(EOMONTH(BG$15,0))),
$DH54="день_2",
$BP54/30*MAX(MIN($AX54,EOMONTH(BG$15,0))-MAX($AW54,BG$15)+1,),
$DH54="раб.день",
$BP54/30*(IFERROR(
_xlfn.LET(_xlpm.VD,
CHOOSE(
{1;2;3;4;5;6;7;8;9;10;11;12;13;14;15;16;17;18},
45658,45659,45660,45661,45662,45663,45664,45665,45711,45724,45778,45779,45785,45786,45820,45821,45965,46022),
_xlfn.LET(_xlpm.DD,
MAX(MIN($AX54,EOMONTH(BG$15,0))-MAX($AW54,BG$15),),
_xlfn.IFS(
AND(MONTH($AW54)=MONTH(BG$15),MONTH($AX54)&lt;&gt;MONTH(BG$15)),
NETWORKDAYS.INTL($AW54,$AW54+_xlpm.DD,1,_xlpm.VD),
AND(MONTH($AW54)&lt;&gt;MONTH(BG$15),MONTH($AX54)=MONTH(BG$15)),
NETWORKDAYS.INTL(($AX54)-_xlpm.DD,$AX54,1,_xlpm.VD),
AND(MONTH($AW54)&lt;MONTH(BG$15),MONTH($AX54)&gt;MONTH(BG$15)),
NETWORKDAYS.INTL((EOMONTH(BG$15-1,1))-_xlpm.DD,EOMONTH(BG$15-1,1),1,_xlpm.VD),
AND(MONTH($AW54)=MONTH(BG$15),MONTH($AX54)=MONTH(BG$15)),
NETWORKDAYS.INTL($AW54,$AX54,1,_xlpm.VD)))),0)),
$DH54="месяц",
$BP54*BG54,
$DH54="неделя",
$BP54*BG54/7*(ROUNDUP((DAY(EOMONTH(BG$15,0)))/4,0))),
0)</f>
        <v/>
      </c>
      <c r="BY54" s="125">
        <f t="array" ref="BY54">
IFERROR(
_xlfn.IFS(
$DH54="день_1",
$BP54*$BL54/($AX54-$AW54+1)*BH54*(DAY(EOMONTH(BH$15,0))),
$DH54="день_2",
$BP54/30*MAX(MIN($AX54,EOMONTH(BH$15,0))-MAX($AW54,BH$15)+1,),
$DH54="раб.день",
$BP54/30*(IFERROR(
_xlfn.LET(_xlpm.VD,
CHOOSE(
{1;2;3;4;5;6;7;8;9;10;11;12;13;14;15;16;17;18},
45658,45659,45660,45661,45662,45663,45664,45665,45711,45724,45778,45779,45785,45786,45820,45821,45965,46022),
_xlfn.LET(_xlpm.DD,
MAX(MIN($AX54,EOMONTH(BH$15,0))-MAX($AW54,BH$15),),
_xlfn.IFS(
AND(MONTH($AW54)=MONTH(BH$15),MONTH($AX54)&lt;&gt;MONTH(BH$15)),
NETWORKDAYS.INTL($AW54,$AW54+_xlpm.DD,1,_xlpm.VD),
AND(MONTH($AW54)&lt;&gt;MONTH(BH$15),MONTH($AX54)=MONTH(BH$15)),
NETWORKDAYS.INTL(($AX54)-_xlpm.DD,$AX54,1,_xlpm.VD),
AND(MONTH($AW54)&lt;MONTH(BH$15),MONTH($AX54)&gt;MONTH(BH$15)),
NETWORKDAYS.INTL((EOMONTH(BH$15-1,1))-_xlpm.DD,EOMONTH(BH$15-1,1),1,_xlpm.VD),
AND(MONTH($AW54)=MONTH(BH$15),MONTH($AX54)=MONTH(BH$15)),
NETWORKDAYS.INTL($AW54,$AX54,1,_xlpm.VD)))),0)),
$DH54="месяц",
$BP54*BH54,
$DH54="неделя",
$BP54*BH54/7*(ROUNDUP((DAY(EOMONTH(BH$15,0)))/4,0))),
0)</f>
        <v/>
      </c>
      <c r="BZ54" s="125">
        <f t="array" ref="BZ54">
IFERROR(
_xlfn.IFS(
$DH54="день_1",
$BP54*$BL54/($AX54-$AW54+1)*BI54*(DAY(EOMONTH(BI$15,0))),
$DH54="день_2",
$BP54/30*MAX(MIN($AX54,EOMONTH(BI$15,0))-MAX($AW54,BI$15)+1,),
$DH54="раб.день",
$BP54/30*(IFERROR(
_xlfn.LET(_xlpm.VD,
CHOOSE(
{1;2;3;4;5;6;7;8;9;10;11;12;13;14;15;16;17;18},
45658,45659,45660,45661,45662,45663,45664,45665,45711,45724,45778,45779,45785,45786,45820,45821,45965,46022),
_xlfn.LET(_xlpm.DD,
MAX(MIN($AX54,EOMONTH(BI$15,0))-MAX($AW54,BI$15),),
_xlfn.IFS(
AND(MONTH($AW54)=MONTH(BI$15),MONTH($AX54)&lt;&gt;MONTH(BI$15)),
NETWORKDAYS.INTL($AW54,$AW54+_xlpm.DD,1,_xlpm.VD),
AND(MONTH($AW54)&lt;&gt;MONTH(BI$15),MONTH($AX54)=MONTH(BI$15)),
NETWORKDAYS.INTL(($AX54)-_xlpm.DD,$AX54,1,_xlpm.VD),
AND(MONTH($AW54)&lt;MONTH(BI$15),MONTH($AX54)&gt;MONTH(BI$15)),
NETWORKDAYS.INTL((EOMONTH(BI$15-1,1))-_xlpm.DD,EOMONTH(BI$15-1,1),1,_xlpm.VD),
AND(MONTH($AW54)=MONTH(BI$15),MONTH($AX54)=MONTH(BI$15)),
NETWORKDAYS.INTL($AW54,$AX54,1,_xlpm.VD)))),0)),
$DH54="месяц",
$BP54*BI54,
$DH54="неделя",
$BP54*BI54/7*(ROUNDUP((DAY(EOMONTH(BI$15,0)))/4,0))),
0)</f>
        <v/>
      </c>
      <c r="CA54" s="125">
        <f t="array" ref="CA54">
IFERROR(
_xlfn.IFS(
$DH54="день_1",
$BP54*$BL54/($AX54-$AW54+1)*BJ54*(DAY(EOMONTH(BJ$15,0))),
$DH54="день_2",
$BP54/30*MAX(MIN($AX54,EOMONTH(BJ$15,0))-MAX($AW54,BJ$15)+1,),
$DH54="раб.день",
$BP54/30*(IFERROR(
_xlfn.LET(_xlpm.VD,
CHOOSE(
{1;2;3;4;5;6;7;8;9;10;11;12;13;14;15;16;17;18},
45658,45659,45660,45661,45662,45663,45664,45665,45711,45724,45778,45779,45785,45786,45820,45821,45965,46022),
_xlfn.LET(_xlpm.DD,
MAX(MIN($AX54,EOMONTH(BJ$15,0))-MAX($AW54,BJ$15),),
_xlfn.IFS(
AND(MONTH($AW54)=MONTH(BJ$15),MONTH($AX54)&lt;&gt;MONTH(BJ$15)),
NETWORKDAYS.INTL($AW54,$AW54+_xlpm.DD,1,_xlpm.VD),
AND(MONTH($AW54)&lt;&gt;MONTH(BJ$15),MONTH($AX54)=MONTH(BJ$15)),
NETWORKDAYS.INTL(($AX54)-_xlpm.DD,$AX54,1,_xlpm.VD),
AND(MONTH($AW54)&lt;MONTH(BJ$15),MONTH($AX54)&gt;MONTH(BJ$15)),
NETWORKDAYS.INTL((EOMONTH(BJ$15-1,1))-_xlpm.DD,EOMONTH(BJ$15-1,1),1,_xlpm.VD),
AND(MONTH($AW54)=MONTH(BJ$15),MONTH($AX54)=MONTH(BJ$15)),
NETWORKDAYS.INTL($AW54,$AX54,1,_xlpm.VD)))),0)),
$DH54="месяц",
$BP54*BJ54,
$DH54="неделя",
$BP54*BJ54/7*(ROUNDUP((DAY(EOMONTH(BJ$15,0)))/4,0))),
0)</f>
        <v/>
      </c>
      <c r="CB54" s="125">
        <f t="array" ref="CB54">
IFERROR(
_xlfn.IFS(
$DH54="день_1",
$BP54*$BL54/($AX54-$AW54+1)*BK54*(DAY(EOMONTH(BK$15,0))),
$DH54="день_2",
$BP54/30*MAX(MIN($AX54,EOMONTH(BK$15,0))-MAX($AW54,BK$15)+1,),
$DH54="раб.день",
$BP54/30*(IFERROR(
_xlfn.LET(_xlpm.VD,
CHOOSE(
{1;2;3;4;5;6;7;8;9;10;11;12;13;14;15;16;17;18},
45658,45659,45660,45661,45662,45663,45664,45665,45711,45724,45778,45779,45785,45786,45820,45821,45965,46022),
_xlfn.LET(_xlpm.DD,
MAX(MIN($AX54,EOMONTH(BK$15,0))-MAX($AW54,BK$15),),
_xlfn.IFS(
AND(MONTH($AW54)=MONTH(BK$15),MONTH($AX54)&lt;&gt;MONTH(BK$15)),
NETWORKDAYS.INTL($AW54,$AW54+_xlpm.DD,1,_xlpm.VD),
AND(MONTH($AW54)&lt;&gt;MONTH(BK$15),MONTH($AX54)=MONTH(BK$15)),
NETWORKDAYS.INTL(($AX54)-_xlpm.DD,$AX54,1,_xlpm.VD),
AND(MONTH($AW54)&lt;MONTH(BK$15),MONTH($AX54)&gt;MONTH(BK$15)),
NETWORKDAYS.INTL((EOMONTH(BK$15-1,1))-_xlpm.DD,EOMONTH(BK$15-1,1),1,_xlpm.VD),
AND(MONTH($AW54)=MONTH(BK$15),MONTH($AX54)=MONTH(BK$15)),
NETWORKDAYS.INTL($AW54,$AX54,1,_xlpm.VD)))),0)),
$DH54="месяц",
$BP54*BK54,
$DH54="неделя",
$BP54*BK54/7*(ROUNDUP((DAY(EOMONTH(BK$15,0)))/4,0))),
0)</f>
        <v/>
      </c>
      <c r="CC54" s="125">
        <f>SUM($BQ54:$CB54)</f>
        <v/>
      </c>
      <c r="CD54" s="126">
        <f>SUM($EH54:$EH54)</f>
        <v/>
      </c>
      <c r="CE54" s="126">
        <f>$CD54*$AB54</f>
        <v/>
      </c>
      <c r="CF54" s="126">
        <f>SUM($EK54:$EK54)</f>
        <v/>
      </c>
      <c r="CG54" s="126">
        <f>$CF54*$AB54</f>
        <v/>
      </c>
      <c r="CH54" s="126">
        <f>SUM($CC54,$CE54,$CG54)</f>
        <v/>
      </c>
      <c r="CI54" s="126">
        <f>$CH54*(1+$CM54)</f>
        <v/>
      </c>
      <c r="CJ54" s="127" t="n">
        <v>0</v>
      </c>
      <c r="CK54" s="126">
        <f>SUM($CH54:$CH54)*(1+$CJ54)</f>
        <v/>
      </c>
      <c r="CL54" s="126">
        <f>SUM($CH54:$CH54)*(1+$CM54)</f>
        <v/>
      </c>
      <c r="CM54" s="59" t="inlineStr">
        <is>
          <t>20%</t>
        </is>
      </c>
      <c r="CN54" s="59" t="n"/>
      <c r="CO54" s="72" t="n"/>
      <c r="CP54" s="59" t="n"/>
      <c r="CQ54" s="73" t="n"/>
      <c r="CR54" s="73" t="n"/>
      <c r="CS54" s="73" t="n"/>
      <c r="CT54" s="72" t="n"/>
      <c r="CU54" s="79" t="inlineStr">
        <is>
          <t> </t>
        </is>
      </c>
      <c r="CV54" s="60" t="n"/>
      <c r="CW54" s="60" t="n"/>
      <c r="CX54" s="60" t="n"/>
      <c r="CY54" s="127">
        <f>IFERROR(($CC54-$EE54)/($EE54/(1-$DQ54)),0)</f>
        <v/>
      </c>
      <c r="CZ54" s="127">
        <f>IFERROR(1-$EI54/($CE54),0)</f>
        <v/>
      </c>
      <c r="DA54" s="127">
        <f>IFERROR(1-$EL54/($CG54),0)</f>
        <v/>
      </c>
      <c r="DB54" s="126">
        <f>ROUND(IFERROR(($CI54/(1+$CM54)-$EN54),0),2)</f>
        <v/>
      </c>
      <c r="DC54" s="128" t="n"/>
      <c r="DD54" s="125" t="n"/>
      <c r="DE54" s="75" t="n">
        <v>0</v>
      </c>
      <c r="DF54" s="128" t="n"/>
      <c r="DG54" s="125">
        <f>IF($DC54=0,0,$DD54*($DC54*100%-$DE54*$DF54))*SUM($AB54:$AB54)</f>
        <v/>
      </c>
      <c r="DH54" s="129" t="inlineStr">
        <is>
          <t>месяц</t>
        </is>
      </c>
      <c r="DI54" s="130">
        <f t="array" ref="DI54">IFERROR(
IF($ES54="LisChannel",
(ROUND(((INDEX({174.625;153.888888888889;130.972222222222},MATCH($AI54,{2;3;4}),0))*$AG54*$AI54),2)),0),0)</f>
        <v/>
      </c>
      <c r="DJ54" s="130">
        <f>
_xlfn.LET(_xlpm.X,
IFERROR(
IF($ES54="НовиковТВ",
(_xlfn.LET(_xlpm.NTV,
_xlfn.LET(_xlpm.MIN,350000,
IF(SUMIFS($DI:$DI,$ES:$ES,"НовиковТВ")&lt;=_xlpm.MIN,
(SUMIFS($DI:$DI,$ES:$ES,"НовиковТВ")/(COUNTIFS($ES:$ES,"НовиковТВ")))*_xlpm.MIN/SUMIFS($DI:$DI,$ES:$ES,"НовиковТВ"),
DI54)),
_xlpm.NTV+$DG54/(1-(1-(_xlpm.NTV)*(1-$DL54)*(1-$DM54)*(1-$DN54)*(1-$DO54)*(1-$DP54)/_xlpm.NTV))))/(1+$EP54),
$DI54+$DG54/(1-(1-($DI54)*(1-$DL54)*(1-$DM54)*(1-$DN54)*(1-$DO54)*(1-$DP54)/$DI54))),
0),
_xlpm.X*(1+$CM54)*(1+$CW54)-_xlpm.X*(1+$CM54)+_xlpm.X)</f>
        <v/>
      </c>
      <c r="DK54" s="125" t="inlineStr">
        <is>
          <t>послед.</t>
        </is>
      </c>
      <c r="DL54" s="63" t="n">
        <v>0</v>
      </c>
      <c r="DM54" s="63" t="n">
        <v>0</v>
      </c>
      <c r="DN54" s="63" t="n">
        <v>0</v>
      </c>
      <c r="DO54" s="63" t="n">
        <v>0</v>
      </c>
      <c r="DP54" s="63" t="n">
        <v>0</v>
      </c>
      <c r="DQ54" s="63">
        <f t="array" ref="DQ54">IFERROR(_xlfn.IFS(
$DK54="послед.",1-(1-$DL54)*(1-$DM54)*(1-$DN54)*(1-$DO54)*(1-$DP54),
$DK54="сумм.",$DL54+$DM54+$DN54+$DO54+$DP54),
0)</f>
        <v/>
      </c>
      <c r="DR54" s="125">
        <f t="array" ref="DR54">
IFERROR(
_xlfn.IFS(
$BL54=0,
0,
$BL54&gt;0,
_xlfn.IFS($DK54="послед.",
$DJ54*(1-$DL54)*(1-$DM54)*(1-$DN54)*(1-$DO54)*(1-$DP54),
$DK54="сумм.",
$DJ54*(1-($DL54+$DM54+$DN54+$DO54+$DP54)))),0)</f>
        <v/>
      </c>
      <c r="DS54" s="125">
        <f t="array" ref="DS54">
IFERROR(_xlfn.IFS(
$DH54="день_1",
$DR54*$BL54/($AX54-$AW54+1)*AZ54*(DAY(EOMONTH(AZ$15,0))),
$DH54="день_2",
$DR54/30*MAX(MIN($AX54,EOMONTH(AZ$15,0))-MAX($AW54,AZ$15)+1,),
$DH54="раб.день",
$DR54/30*(IFERROR(
_xlfn.LET(_xlpm.VD,
CHOOSE(
{1;2;3;4;5;6;7;8;9;10;11;12;13;14;15;16;17;18},
45658,45659,45660,45661,45662,45663,45664,45665,45711,45724,45778,45779,45785,45786,45820,45821,45965,46022),
_xlfn.LET(_xlpm.DD,
MAX(MIN($AX54,EOMONTH(AZ$15,0))-MAX($AW54,AZ$15),),
_xlfn.IFS(
AND(MONTH($AW54)=MONTH(AZ$15),MONTH($AX54)&lt;&gt;MONTH(AZ$15)),
NETWORKDAYS.INTL($AW54,$AW54+_xlpm.DD,1,_xlpm.VD),
AND(MONTH($AW54)&lt;&gt;MONTH(AZ$15),MONTH($AX54)=MONTH(AZ$15)),
NETWORKDAYS.INTL(($AX54)-_xlpm.DD,$AX54,1,_xlpm.VD),
AND(MONTH($AW54)&lt;MONTH(AZ$15),MONTH($AX54)&gt;MONTH(AZ$15)),
NETWORKDAYS.INTL((EOMONTH(AZ$15-1,1))-_xlpm.DD,EOMONTH(AZ$15-1,1),1,_xlpm.VD),
AND(MONTH($AW54)=MONTH(AZ$15),MONTH($AX54)=MONTH(AZ$15)),
NETWORKDAYS.INTL($AW54,$AX54,1,_xlpm.VD)))),0)),
$DH54="месяц",
$DR54*AZ54,
$DH54="неделя",
$DR54*AZ54/7*(ROUNDUP((DAY(EOMONTH(AZ$15,0)))/4,0))),
0)</f>
        <v/>
      </c>
      <c r="DT54" s="125">
        <f t="array" ref="DT54">
IFERROR(_xlfn.IFS(
$DH54="день_1",
$DR54*$BL54/($AX54-$AW54+1)*BA54*(DAY(EOMONTH(BA$15,0))),
$DH54="день_2",
$DR54/30*MAX(MIN($AX54,EOMONTH(BA$15,0))-MAX($AW54,BA$15)+1,),
$DH54="раб.день",
$DR54/30*(IFERROR(
_xlfn.LET(_xlpm.VD,
CHOOSE(
{1;2;3;4;5;6;7;8;9;10;11;12;13;14;15;16;17;18},
45658,45659,45660,45661,45662,45663,45664,45665,45711,45724,45778,45779,45785,45786,45820,45821,45965,46022),
_xlfn.LET(_xlpm.DD,
MAX(MIN($AX54,EOMONTH(BA$15,0))-MAX($AW54,BA$15),),
_xlfn.IFS(
AND(MONTH($AW54)=MONTH(BA$15),MONTH($AX54)&lt;&gt;MONTH(BA$15)),
NETWORKDAYS.INTL($AW54,$AW54+_xlpm.DD,1,_xlpm.VD),
AND(MONTH($AW54)&lt;&gt;MONTH(BA$15),MONTH($AX54)=MONTH(BA$15)),
NETWORKDAYS.INTL(($AX54)-_xlpm.DD,$AX54,1,_xlpm.VD),
AND(MONTH($AW54)&lt;MONTH(BA$15),MONTH($AX54)&gt;MONTH(BA$15)),
NETWORKDAYS.INTL((EOMONTH(BA$15-1,1))-_xlpm.DD,EOMONTH(BA$15-1,1),1,_xlpm.VD),
AND(MONTH($AW54)=MONTH(BA$15),MONTH($AX54)=MONTH(BA$15)),
NETWORKDAYS.INTL($AW54,$AX54,1,_xlpm.VD)))),0)),
$DH54="месяц",
$DR54*BA54,
$DH54="неделя",
$DR54*BA54/7*(ROUNDUP((DAY(EOMONTH(BA$15,0)))/4,0))),
0)</f>
        <v/>
      </c>
      <c r="DU54" s="125">
        <f t="array" ref="DU54">
IFERROR(_xlfn.IFS(
$DH54="день_1",
$DR54*$BL54/($AX54-$AW54+1)*BB54*(DAY(EOMONTH(BB$15,0))),
$DH54="день_2",
$DR54/30*MAX(MIN($AX54,EOMONTH(BB$15,0))-MAX($AW54,BB$15)+1,),
$DH54="раб.день",
$DR54/30*(IFERROR(
_xlfn.LET(_xlpm.VD,
CHOOSE(
{1;2;3;4;5;6;7;8;9;10;11;12;13;14;15;16;17;18},
45658,45659,45660,45661,45662,45663,45664,45665,45711,45724,45778,45779,45785,45786,45820,45821,45965,46022),
_xlfn.LET(_xlpm.DD,
MAX(MIN($AX54,EOMONTH(BB$15,0))-MAX($AW54,BB$15),),
_xlfn.IFS(
AND(MONTH($AW54)=MONTH(BB$15),MONTH($AX54)&lt;&gt;MONTH(BB$15)),
NETWORKDAYS.INTL($AW54,$AW54+_xlpm.DD,1,_xlpm.VD),
AND(MONTH($AW54)&lt;&gt;MONTH(BB$15),MONTH($AX54)=MONTH(BB$15)),
NETWORKDAYS.INTL(($AX54)-_xlpm.DD,$AX54,1,_xlpm.VD),
AND(MONTH($AW54)&lt;MONTH(BB$15),MONTH($AX54)&gt;MONTH(BB$15)),
NETWORKDAYS.INTL((EOMONTH(BB$15-1,1))-_xlpm.DD,EOMONTH(BB$15-1,1),1,_xlpm.VD),
AND(MONTH($AW54)=MONTH(BB$15),MONTH($AX54)=MONTH(BB$15)),
NETWORKDAYS.INTL($AW54,$AX54,1,_xlpm.VD)))),0)),
$DH54="месяц",
$DR54*BB54,
$DH54="неделя",
$DR54*BB54/7*(ROUNDUP((DAY(EOMONTH(BB$15,0)))/4,0))),
0)</f>
        <v/>
      </c>
      <c r="DV54" s="125">
        <f t="array" ref="DV54">
IFERROR(_xlfn.IFS(
$DH54="день_1",
$DR54*$BL54/($AX54-$AW54+1)*BC54*(DAY(EOMONTH(BC$15,0))),
$DH54="день_2",
$DR54/30*MAX(MIN($AX54,EOMONTH(BC$15,0))-MAX($AW54,BC$15)+1,),
$DH54="раб.день",
$DR54/30*(IFERROR(
_xlfn.LET(_xlpm.VD,
CHOOSE(
{1;2;3;4;5;6;7;8;9;10;11;12;13;14;15;16;17;18},
45658,45659,45660,45661,45662,45663,45664,45665,45711,45724,45778,45779,45785,45786,45820,45821,45965,46022),
_xlfn.LET(_xlpm.DD,
MAX(MIN($AX54,EOMONTH(BC$15,0))-MAX($AW54,BC$15),),
_xlfn.IFS(
AND(MONTH($AW54)=MONTH(BC$15),MONTH($AX54)&lt;&gt;MONTH(BC$15)),
NETWORKDAYS.INTL($AW54,$AW54+_xlpm.DD,1,_xlpm.VD),
AND(MONTH($AW54)&lt;&gt;MONTH(BC$15),MONTH($AX54)=MONTH(BC$15)),
NETWORKDAYS.INTL(($AX54)-_xlpm.DD,$AX54,1,_xlpm.VD),
AND(MONTH($AW54)&lt;MONTH(BC$15),MONTH($AX54)&gt;MONTH(BC$15)),
NETWORKDAYS.INTL((EOMONTH(BC$15-1,1))-_xlpm.DD,EOMONTH(BC$15-1,1),1,_xlpm.VD),
AND(MONTH($AW54)=MONTH(BC$15),MONTH($AX54)=MONTH(BC$15)),
NETWORKDAYS.INTL($AW54,$AX54,1,_xlpm.VD)))),0)),
$DH54="месяц",
$DR54*BC54,
$DH54="неделя",
$DR54*BC54/7*(ROUNDUP((DAY(EOMONTH(BC$15,0)))/4,0))),
0)</f>
        <v/>
      </c>
      <c r="DW54" s="125">
        <f t="array" ref="DW54">
IFERROR(_xlfn.IFS(
$DH54="день_1",
$DR54*$BL54/($AX54-$AW54+1)*BD54*(DAY(EOMONTH(BD$15,0))),
$DH54="день_2",
$DR54/30*MAX(MIN($AX54,EOMONTH(BD$15,0))-MAX($AW54,BD$15)+1,),
$DH54="раб.день",
$DR54/30*(IFERROR(
_xlfn.LET(_xlpm.VD,
CHOOSE(
{1;2;3;4;5;6;7;8;9;10;11;12;13;14;15;16;17;18},
45658,45659,45660,45661,45662,45663,45664,45665,45711,45724,45778,45779,45785,45786,45820,45821,45965,46022),
_xlfn.LET(_xlpm.DD,
MAX(MIN($AX54,EOMONTH(BD$15,0))-MAX($AW54,BD$15),),
_xlfn.IFS(
AND(MONTH($AW54)=MONTH(BD$15),MONTH($AX54)&lt;&gt;MONTH(BD$15)),
NETWORKDAYS.INTL($AW54,$AW54+_xlpm.DD,1,_xlpm.VD),
AND(MONTH($AW54)&lt;&gt;MONTH(BD$15),MONTH($AX54)=MONTH(BD$15)),
NETWORKDAYS.INTL(($AX54)-_xlpm.DD,$AX54,1,_xlpm.VD),
AND(MONTH($AW54)&lt;MONTH(BD$15),MONTH($AX54)&gt;MONTH(BD$15)),
NETWORKDAYS.INTL((EOMONTH(BD$15-1,1))-_xlpm.DD,EOMONTH(BD$15-1,1),1,_xlpm.VD),
AND(MONTH($AW54)=MONTH(BD$15),MONTH($AX54)=MONTH(BD$15)),
NETWORKDAYS.INTL($AW54,$AX54,1,_xlpm.VD)))),0)),
$DH54="месяц",
$DR54*BD54,
$DH54="неделя",
$DR54*BD54/7*(ROUNDUP((DAY(EOMONTH(BD$15,0)))/4,0))),
0)</f>
        <v/>
      </c>
      <c r="DX54" s="125">
        <f t="array" ref="DX54">
IFERROR(_xlfn.IFS(
$DH54="день_1",
$DR54*$BL54/($AX54-$AW54+1)*BE54*(DAY(EOMONTH(BE$15,0))),
$DH54="день_2",
$DR54/30*MAX(MIN($AX54,EOMONTH(BE$15,0))-MAX($AW54,BE$15)+1,),
$DH54="раб.день",
$DR54/30*(IFERROR(
_xlfn.LET(_xlpm.VD,
CHOOSE(
{1;2;3;4;5;6;7;8;9;10;11;12;13;14;15;16;17;18},
45658,45659,45660,45661,45662,45663,45664,45665,45711,45724,45778,45779,45785,45786,45820,45821,45965,46022),
_xlfn.LET(_xlpm.DD,
MAX(MIN($AX54,EOMONTH(BE$15,0))-MAX($AW54,BE$15),),
_xlfn.IFS(
AND(MONTH($AW54)=MONTH(BE$15),MONTH($AX54)&lt;&gt;MONTH(BE$15)),
NETWORKDAYS.INTL($AW54,$AW54+_xlpm.DD,1,_xlpm.VD),
AND(MONTH($AW54)&lt;&gt;MONTH(BE$15),MONTH($AX54)=MONTH(BE$15)),
NETWORKDAYS.INTL(($AX54)-_xlpm.DD,$AX54,1,_xlpm.VD),
AND(MONTH($AW54)&lt;MONTH(BE$15),MONTH($AX54)&gt;MONTH(BE$15)),
NETWORKDAYS.INTL((EOMONTH(BE$15-1,1))-_xlpm.DD,EOMONTH(BE$15-1,1),1,_xlpm.VD),
AND(MONTH($AW54)=MONTH(BE$15),MONTH($AX54)=MONTH(BE$15)),
NETWORKDAYS.INTL($AW54,$AX54,1,_xlpm.VD)))),0)),
$DH54="месяц",
$DR54*BE54,
$DH54="неделя",
$DR54*BE54/7*(ROUNDUP((DAY(EOMONTH(BE$15,0)))/4,0))),
0)</f>
        <v/>
      </c>
      <c r="DY54" s="125">
        <f t="array" ref="DY54">
IFERROR(_xlfn.IFS(
$DH54="день_1",
$DR54*$BL54/($AX54-$AW54+1)*BF54*(DAY(EOMONTH(BF$15,0))),
$DH54="день_2",
$DR54/30*MAX(MIN($AX54,EOMONTH(BF$15,0))-MAX($AW54,BF$15)+1,),
$DH54="раб.день",
$DR54/30*(IFERROR(
_xlfn.LET(_xlpm.VD,
CHOOSE(
{1;2;3;4;5;6;7;8;9;10;11;12;13;14;15;16;17;18},
45658,45659,45660,45661,45662,45663,45664,45665,45711,45724,45778,45779,45785,45786,45820,45821,45965,46022),
_xlfn.LET(_xlpm.DD,
MAX(MIN($AX54,EOMONTH(BF$15,0))-MAX($AW54,BF$15),),
_xlfn.IFS(
AND(MONTH($AW54)=MONTH(BF$15),MONTH($AX54)&lt;&gt;MONTH(BF$15)),
NETWORKDAYS.INTL($AW54,$AW54+_xlpm.DD,1,_xlpm.VD),
AND(MONTH($AW54)&lt;&gt;MONTH(BF$15),MONTH($AX54)=MONTH(BF$15)),
NETWORKDAYS.INTL(($AX54)-_xlpm.DD,$AX54,1,_xlpm.VD),
AND(MONTH($AW54)&lt;MONTH(BF$15),MONTH($AX54)&gt;MONTH(BF$15)),
NETWORKDAYS.INTL((EOMONTH(BF$15-1,1))-_xlpm.DD,EOMONTH(BF$15-1,1),1,_xlpm.VD),
AND(MONTH($AW54)=MONTH(BF$15),MONTH($AX54)=MONTH(BF$15)),
NETWORKDAYS.INTL($AW54,$AX54,1,_xlpm.VD)))),0)),
$DH54="месяц",
$DR54*BF54,
$DH54="неделя",
$DR54*BF54/7*(ROUNDUP((DAY(EOMONTH(BF$15,0)))/4,0))),
0)</f>
        <v/>
      </c>
      <c r="DZ54" s="125">
        <f t="array" ref="DZ54">
IFERROR(_xlfn.IFS(
$DH54="день_1",
$DR54*$BL54/($AX54-$AW54+1)*BG54*(DAY(EOMONTH(BG$15,0))),
$DH54="день_2",
$DR54/30*MAX(MIN($AX54,EOMONTH(BG$15,0))-MAX($AW54,BG$15)+1,),
$DH54="раб.день",
$DR54/30*(IFERROR(
_xlfn.LET(_xlpm.VD,
CHOOSE(
{1;2;3;4;5;6;7;8;9;10;11;12;13;14;15;16;17;18},
45658,45659,45660,45661,45662,45663,45664,45665,45711,45724,45778,45779,45785,45786,45820,45821,45965,46022),
_xlfn.LET(_xlpm.DD,
MAX(MIN($AX54,EOMONTH(BG$15,0))-MAX($AW54,BG$15),),
_xlfn.IFS(
AND(MONTH($AW54)=MONTH(BG$15),MONTH($AX54)&lt;&gt;MONTH(BG$15)),
NETWORKDAYS.INTL($AW54,$AW54+_xlpm.DD,1,_xlpm.VD),
AND(MONTH($AW54)&lt;&gt;MONTH(BG$15),MONTH($AX54)=MONTH(BG$15)),
NETWORKDAYS.INTL(($AX54)-_xlpm.DD,$AX54,1,_xlpm.VD),
AND(MONTH($AW54)&lt;MONTH(BG$15),MONTH($AX54)&gt;MONTH(BG$15)),
NETWORKDAYS.INTL((EOMONTH(BG$15-1,1))-_xlpm.DD,EOMONTH(BG$15-1,1),1,_xlpm.VD),
AND(MONTH($AW54)=MONTH(BG$15),MONTH($AX54)=MONTH(BG$15)),
NETWORKDAYS.INTL($AW54,$AX54,1,_xlpm.VD)))),0)),
$DH54="месяц",
$DR54*BG54,
$DH54="неделя",
$DR54*BG54/7*(ROUNDUP((DAY(EOMONTH(BG$15,0)))/4,0))),
0)</f>
        <v/>
      </c>
      <c r="EA54" s="125">
        <f t="array" ref="EA54">
IFERROR(_xlfn.IFS(
$DH54="день_1",
$DR54*$BL54/($AX54-$AW54+1)*BH54*(DAY(EOMONTH(BH$15,0))),
$DH54="день_2",
$DR54/30*MAX(MIN($AX54,EOMONTH(BH$15,0))-MAX($AW54,BH$15)+1,),
$DH54="раб.день",
$DR54/30*(IFERROR(
_xlfn.LET(_xlpm.VD,
CHOOSE(
{1;2;3;4;5;6;7;8;9;10;11;12;13;14;15;16;17;18},
45658,45659,45660,45661,45662,45663,45664,45665,45711,45724,45778,45779,45785,45786,45820,45821,45965,46022),
_xlfn.LET(_xlpm.DD,
MAX(MIN($AX54,EOMONTH(BH$15,0))-MAX($AW54,BH$15),),
_xlfn.IFS(
AND(MONTH($AW54)=MONTH(BH$15),MONTH($AX54)&lt;&gt;MONTH(BH$15)),
NETWORKDAYS.INTL($AW54,$AW54+_xlpm.DD,1,_xlpm.VD),
AND(MONTH($AW54)&lt;&gt;MONTH(BH$15),MONTH($AX54)=MONTH(BH$15)),
NETWORKDAYS.INTL(($AX54)-_xlpm.DD,$AX54,1,_xlpm.VD),
AND(MONTH($AW54)&lt;MONTH(BH$15),MONTH($AX54)&gt;MONTH(BH$15)),
NETWORKDAYS.INTL((EOMONTH(BH$15-1,1))-_xlpm.DD,EOMONTH(BH$15-1,1),1,_xlpm.VD),
AND(MONTH($AW54)=MONTH(BH$15),MONTH($AX54)=MONTH(BH$15)),
NETWORKDAYS.INTL($AW54,$AX54,1,_xlpm.VD)))),0)),
$DH54="месяц",
$DR54*BH54,
$DH54="неделя",
$DR54*BH54/7*(ROUNDUP((DAY(EOMONTH(BH$15,0)))/4,0))),
0)</f>
        <v/>
      </c>
      <c r="EB54" s="125">
        <f t="array" ref="EB54">
IFERROR(_xlfn.IFS(
$DH54="день_1",
$DR54*$BL54/($AX54-$AW54+1)*BI54*(DAY(EOMONTH(BI$15,0))),
$DH54="день_2",
$DR54/30*MAX(MIN($AX54,EOMONTH(BI$15,0))-MAX($AW54,BI$15)+1,),
$DH54="раб.день",
$DR54/30*(IFERROR(
_xlfn.LET(_xlpm.VD,
CHOOSE(
{1;2;3;4;5;6;7;8;9;10;11;12;13;14;15;16;17;18},
45658,45659,45660,45661,45662,45663,45664,45665,45711,45724,45778,45779,45785,45786,45820,45821,45965,46022),
_xlfn.LET(_xlpm.DD,
MAX(MIN($AX54,EOMONTH(BI$15,0))-MAX($AW54,BI$15),),
_xlfn.IFS(
AND(MONTH($AW54)=MONTH(BI$15),MONTH($AX54)&lt;&gt;MONTH(BI$15)),
NETWORKDAYS.INTL($AW54,$AW54+_xlpm.DD,1,_xlpm.VD),
AND(MONTH($AW54)&lt;&gt;MONTH(BI$15),MONTH($AX54)=MONTH(BI$15)),
NETWORKDAYS.INTL(($AX54)-_xlpm.DD,$AX54,1,_xlpm.VD),
AND(MONTH($AW54)&lt;MONTH(BI$15),MONTH($AX54)&gt;MONTH(BI$15)),
NETWORKDAYS.INTL((EOMONTH(BI$15-1,1))-_xlpm.DD,EOMONTH(BI$15-1,1),1,_xlpm.VD),
AND(MONTH($AW54)=MONTH(BI$15),MONTH($AX54)=MONTH(BI$15)),
NETWORKDAYS.INTL($AW54,$AX54,1,_xlpm.VD)))),0)),
$DH54="месяц",
$DR54*BI54,
$DH54="неделя",
$DR54*BI54/7*(ROUNDUP((DAY(EOMONTH(BI$15,0)))/4,0))),
0)</f>
        <v/>
      </c>
      <c r="EC54" s="125">
        <f t="array" ref="EC54">
IFERROR(_xlfn.IFS(
$DH54="день_1",
$DR54*$BL54/($AX54-$AW54+1)*BJ54*(DAY(EOMONTH(BJ$15,0))),
$DH54="день_2",
$DR54/30*MAX(MIN($AX54,EOMONTH(BJ$15,0))-MAX($AW54,BJ$15)+1,),
$DH54="раб.день",
$DR54/30*(IFERROR(
_xlfn.LET(_xlpm.VD,
CHOOSE(
{1;2;3;4;5;6;7;8;9;10;11;12;13;14;15;16;17;18},
45658,45659,45660,45661,45662,45663,45664,45665,45711,45724,45778,45779,45785,45786,45820,45821,45965,46022),
_xlfn.LET(_xlpm.DD,
MAX(MIN($AX54,EOMONTH(BJ$15,0))-MAX($AW54,BJ$15),),
_xlfn.IFS(
AND(MONTH($AW54)=MONTH(BJ$15),MONTH($AX54)&lt;&gt;MONTH(BJ$15)),
NETWORKDAYS.INTL($AW54,$AW54+_xlpm.DD,1,_xlpm.VD),
AND(MONTH($AW54)&lt;&gt;MONTH(BJ$15),MONTH($AX54)=MONTH(BJ$15)),
NETWORKDAYS.INTL(($AX54)-_xlpm.DD,$AX54,1,_xlpm.VD),
AND(MONTH($AW54)&lt;MONTH(BJ$15),MONTH($AX54)&gt;MONTH(BJ$15)),
NETWORKDAYS.INTL((EOMONTH(BJ$15-1,1))-_xlpm.DD,EOMONTH(BJ$15-1,1),1,_xlpm.VD),
AND(MONTH($AW54)=MONTH(BJ$15),MONTH($AX54)=MONTH(BJ$15)),
NETWORKDAYS.INTL($AW54,$AX54,1,_xlpm.VD)))),0)),
$DH54="месяц",
$DR54*BJ54,
$DH54="неделя",
$DR54*BJ54/7*(ROUNDUP((DAY(EOMONTH(BJ$15,0)))/4,0))),
0)</f>
        <v/>
      </c>
      <c r="ED54" s="125">
        <f t="array" ref="ED54">
IFERROR(_xlfn.IFS(
$DH54="день_1",
$DR54*$BL54/($AX54-$AW54+1)*BK54*(DAY(EOMONTH(BK$15,0))),
$DH54="день_2",
$DR54/30*MAX(MIN($AX54,EOMONTH(BK$15,0))-MAX($AW54,BK$15)+1,),
$DH54="раб.день",
$DR54/30*(IFERROR(
_xlfn.LET(_xlpm.VD,
CHOOSE(
{1;2;3;4;5;6;7;8;9;10;11;12;13;14;15;16;17;18},
45658,45659,45660,45661,45662,45663,45664,45665,45711,45724,45778,45779,45785,45786,45820,45821,45965,46022),
_xlfn.LET(_xlpm.DD,
MAX(MIN($AX54,EOMONTH(BK$15,0))-MAX($AW54,BK$15),),
_xlfn.IFS(
AND(MONTH($AW54)=MONTH(BK$15),MONTH($AX54)&lt;&gt;MONTH(BK$15)),
NETWORKDAYS.INTL($AW54,$AW54+_xlpm.DD,1,_xlpm.VD),
AND(MONTH($AW54)&lt;&gt;MONTH(BK$15),MONTH($AX54)=MONTH(BK$15)),
NETWORKDAYS.INTL(($AX54)-_xlpm.DD,$AX54,1,_xlpm.VD),
AND(MONTH($AW54)&lt;MONTH(BK$15),MONTH($AX54)&gt;MONTH(BK$15)),
NETWORKDAYS.INTL((EOMONTH(BK$15-1,1))-_xlpm.DD,EOMONTH(BK$15-1,1),1,_xlpm.VD),
AND(MONTH($AW54)=MONTH(BK$15),MONTH($AX54)=MONTH(BK$15)),
NETWORKDAYS.INTL($AW54,$AX54,1,_xlpm.VD)))),0)),
$DH54="месяц",
$DR54*BK54,
$DH54="неделя",
$DR54*BK54/7*(ROUNDUP((DAY(EOMONTH(BK$15,0)))/4,0))),
0)</f>
        <v/>
      </c>
      <c r="EE54" s="125">
        <f>SUM($DS54,$DT54,$DU54,$DV54,$DW54,$DX54,$DY54,$DZ54,$EA54,$EB54,$EC54,$ED54)</f>
        <v/>
      </c>
      <c r="EF54" s="125">
        <f>IFERROR(ROUND($EE54*(1+$EP54),2),0)</f>
        <v/>
      </c>
      <c r="EG54" s="128" t="n">
        <v>1</v>
      </c>
      <c r="EH54" s="126" t="n">
        <v>0</v>
      </c>
      <c r="EI54" s="126">
        <f>ROUND(SUM($EH54:$EH54)*SUM($AB54:$AB54)*$EG54,2)</f>
        <v/>
      </c>
      <c r="EJ54" s="126">
        <f>ROUND($EI54*(1+$EP54),2)</f>
        <v/>
      </c>
      <c r="EK54" s="126" t="n">
        <v>0</v>
      </c>
      <c r="EL54" s="126">
        <f>ROUND(SUM($EK54:$EK54)*SUM($AB54:$AB54)*$EG54,2)</f>
        <v/>
      </c>
      <c r="EM54" s="126">
        <f>ROUND($EL54*(1+$EP54),2)</f>
        <v/>
      </c>
      <c r="EN54" s="126">
        <f>SUM($EE54,$EI54,$EL54)</f>
        <v/>
      </c>
      <c r="EO54" s="126">
        <f>SUM($EF54,$EJ54,$EM54)</f>
        <v/>
      </c>
      <c r="EP54" s="59" t="inlineStr">
        <is>
          <t>20%</t>
        </is>
      </c>
      <c r="EQ54" s="59" t="n"/>
      <c r="ER54" s="60">
        <f t="array" ref="ER54">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MATCH(ES54,
{"AMS";"RussOutdoor";"HD Outdoor";"Ingroup";"IQ";"Ledproduction";"LisChannel";"Logic";"Media-PPL";"NovikovTV | НовиковТВ";"SMA";"SOK";"КрокусТВ | CrocusTV | IndoorTV";"Сити";"ТЯК Москва"},
0)),"")</f>
        <v/>
      </c>
      <c r="ES54" s="60" t="n"/>
      <c r="ET54" s="60">
        <f t="array" ref="ET54">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MATCH(ES54,
{"AMS";"RussOutdoor";"HD Outdoor";"Ingroup";"IQ";"Ledproduction";"LisChannel";"Logic";"Media-PPL";"NovikovTV | НовиковТВ";"SMA";"SOK";"КрокусТВ | CrocusTV | IndoorTV";"Сити";"ТЯК Москва"},
0)),"")</f>
        <v/>
      </c>
      <c r="EU54" s="60" t="n"/>
      <c r="EV54" s="60" t="n"/>
      <c r="EX54" s="110">
        <f t="array" ref="EX54">
($AR54/30
+N("ТРАФИК ПЛОЩАДКИ"))*
(IFERROR(
_xlfn.LET(
_xlpm.GPR,
HLOOKUP($L54,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(MATCH($T54,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IF($Q54="цифровой",_xlpm.GPR/$AG54,_xlpm.GPR/60)),
0)
+N("DWELL TIME"))*
(IF($AB54=0,0,IF($AB54=1,0.3,IF($AB54=2,0.5,IF($AB54&gt;2,1))))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_xlfn.IFS($AC54="да",1.2,$AC54="нет",1)*
_xlfn.IFS($AD54="да",1.2,$AD54="нет",1)*
IF(R54="статический",1,1.2)*
$X54*
INDEX(
{1.2;1;1.2;1.2;1;1.2;1.2;1.2;1.2;1.2;1.2;1;1.2;1.2;1.2;1.2;1;1;1.2;1.2;1.2;1;1;1;1;1.2;1.2;1.2;1.2;1;1;1;1;1.2;1.2;1.2;1.2;1.2;1.2;1.2;1.2;1;1;1.2;1;1;1;1;1.5;1;1;1.5;1.5;1.2},
MATCH($Q54,_xlpm.MI,0)))&gt;{0.02;0.04;0.06;0.1;0.2;0.4;0.6;0.8;1;2;4;6})),
{0;1;2;3;4;5;6;7;8;9;10;11;12},
0)))
+N("КОЭФФИЦИЕНТ КОНТАКТА"))))*
(_xlfn.IFS($X54&lt;0.1,$X54/1000,$X54&gt;25,5.2,AND($X54&gt;=0.1,$X54&lt;=25),(($X54*2+0.1)/10)*($X54/10)))*
IFERROR((_xlfn.LET(
_xlpm.MA,
{0;0.8;0.85;0.9;0.95;1},
_xlpm.MAA,
{0;1;2;3;4;5},
INDEX(_xlpm.MA,MATCH(SUMPRODUCT(--((IF(ROUND(_xlpm.MAA,1)&gt;5,5,ROUND($AB54,1)))&gt;{0;1;2;3;4;5})),_xlpm.MAA,0)))
+N("КОЭФФИЦИЕНТ КОЛ-ВО КОНСТРУКЦИЙ")),1)*
$AB54,0))*
(IF($Q54="цифровой",$AG54/15*$AI54,1)
+N("ДЛЯ ЦИФРЫ"))</f>
        <v/>
      </c>
      <c r="EY54" s="110">
        <f>IFERROR(EX54*AY54,0)</f>
        <v/>
      </c>
      <c r="EZ54" s="131">
        <f>IFERROR(DP54/EY54*1000,0)</f>
        <v/>
      </c>
      <c r="FA54" s="112">
        <f>IFERROR(FC54/FB54,0)</f>
        <v/>
      </c>
      <c r="FB54" s="112">
        <f>IFERROR((FC54/(EY54/FF54*#REF!))*0.825,0)</f>
        <v/>
      </c>
      <c r="FC54" s="112">
        <f>IFERROR(((EX54*30/AR54)*100)/30,0)</f>
        <v/>
      </c>
      <c r="FD54" s="112">
        <f>IFERROR(EY54/G54*100%,0)</f>
        <v/>
      </c>
      <c r="FE54" s="112">
        <f>IFERROR(FD54/FC54*100%,0)</f>
        <v/>
      </c>
      <c r="FF54" s="110">
        <f>IFERROR(AR54/30*AY54,0)</f>
        <v/>
      </c>
    </row>
    <row r="55" ht="13" customHeight="1">
      <c r="A55" s="59" t="n"/>
      <c r="B55" s="60" t="n"/>
      <c r="C55" s="60" t="n"/>
      <c r="D55" s="60">
        <f t="array" ref="D55">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MATCH($E55,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55" s="60">
        <f t="array" ref="E55">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MATCH($F55,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55" s="60" t="inlineStr"/>
      <c r="G55" s="60" t="n"/>
      <c r="H55" s="60">
        <f t="array" ref="H55">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MATCH($I55,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55" s="60" t="n"/>
      <c r="J55" s="60" t="n"/>
      <c r="K55" s="60" t="n"/>
      <c r="L55" s="60" t="n"/>
      <c r="M55" s="60" t="n"/>
      <c r="N55" s="60" t="n"/>
      <c r="O55" s="60" t="n"/>
      <c r="P55" s="60">
        <f t="array" ref="P55">
_xlfn.IFS(
ISNUMBER(MATCH($Q55,{"шелфбаннер","разделитель","монетница","чековая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ISNUMBER(MATCH($Q55,{"LED/LCD","видеокулер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ISNUMBER(MATCH($Q55,{"автомобиль","машина","выставочное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ISNUMBER(MATCH($Q55,{"билборд","лифтовая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ISNUMBER(MATCH($Q55,{"навигация","подвесной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ISNUMBER(MATCH($Q55,{"движущаяся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ISNUMBER(MATCH($Q55,{"каталог","журнал"},)),
"Пресса",
$Q55="","")</f>
        <v/>
      </c>
      <c r="Q55" s="60" t="n"/>
      <c r="R55" s="60">
        <f t="array" ref="R55">
IFERROR(
_xlfn.IFS(
OR(ISNUMBER(MATCH($Q55,{"экспозиция","макет","стенд","автостенд","авто стенд","выставочное пространство","выставочные стенды","модульные выставочные стенды","3Д конструкция","3D конструкция"},)),P55="Экспонирование"),
"нестандартный",
ISNUMBER(MATCH($Q55,{"скроллер","призматрон"},)),
"динамический",
$P55="Видео",
"цифровой",
OR($P55="Пресса",$P55="Щит",$P55="POSm",$P55="Подвес",$P55="Брендирование/оклейка"),
"статический"),"")</f>
        <v/>
      </c>
      <c r="S55" s="59" t="n"/>
      <c r="T55" s="60" t="n"/>
      <c r="U55" s="60" t="n"/>
      <c r="V55" s="60">
        <f>
IF(P55="Видео",
"цифровой постер/ролик",
IF(ISNUMBER(MATCH(Q55,{"короб световой","короб световой | лайтбокс","короб световой | кристалайт","лайтбокс","лайт бокс","кристалайт","LB","lightbox"},)),
"бэклит",
IF(P55="Брендирование/оклейка",
"перфарированная пленка/самоклейка",
IF(P55="Экспонирование",
"под запрос",
IF(P55="Подвес",
"баннер/ткань",
"")))))</f>
        <v/>
      </c>
      <c r="W55" s="59" t="n"/>
      <c r="X55" s="59" t="n"/>
      <c r="Y55" s="59" t="n"/>
      <c r="Z55" s="61" t="n"/>
      <c r="AA55" s="61" t="n"/>
      <c r="AB55" s="61">
        <f>IF(BL55&gt;0,Z55,0)</f>
        <v/>
      </c>
      <c r="AC55" s="59" t="n"/>
      <c r="AD55" s="59" t="n"/>
      <c r="AE55" s="59" t="n"/>
      <c r="AF55" s="59" t="n"/>
      <c r="AG55" s="59" t="n"/>
      <c r="AH55" s="59" t="n"/>
      <c r="AI55" s="59" t="n"/>
      <c r="AJ55" s="59" t="n"/>
      <c r="AK55" s="59" t="n"/>
      <c r="AL55" s="62">
        <f>IFERROR(IF(OR(R55="статический",R55="динамический",R55="нестандартный",R55="",R55=""),"-",IF(AND(AH55="-",AI55="-"),"-",AK55*3600/AH55*AI55)),"-")</f>
        <v/>
      </c>
      <c r="AM55" s="62">
        <f>IFERROR(IF(OR(R55="статический",R55="динамический",R55="",R55="", R55="BTL",R55="нестандартный"),"-",AG55*AI55*AL55/60),"-")</f>
        <v/>
      </c>
      <c r="AN55" s="63">
        <f>IFERROR(IF(AH55="","-",AG55*AI55/AH55),"-")</f>
        <v/>
      </c>
      <c r="AO55" s="59">
        <f>IFERROR(IF(OR($R55="статический",$R55="динамический",$R55="",$R55="",$R55="BTL",$R55="нестандартный"),"-",$AL55*$AY55),"-")</f>
        <v/>
      </c>
      <c r="AP55" s="62">
        <f>IFERROR(IF(OR($R55="статический",$R55="динамический",$R55="",$R55="",$R55="BTL",$R55="нестандартный"),"-",$AM55*AY55),"-")</f>
        <v/>
      </c>
      <c r="AQ55" s="64" t="n"/>
      <c r="AR55" s="61" t="n"/>
      <c r="AS55" s="61" t="n"/>
      <c r="AT55" s="61" t="n"/>
      <c r="AU55" s="65" t="n"/>
      <c r="AV55" s="124">
        <f>IFERROR(DR55/AT55*1000,"n/a")</f>
        <v/>
      </c>
      <c r="AW55" s="67" t="n"/>
      <c r="AX55" s="67" t="n"/>
      <c r="AY55" s="43">
        <f>IFERROR(IF(OR($AW55="",$AX55=""),"",_xlfn.DAYS($AX55+1,$AW55)),"")</f>
        <v/>
      </c>
      <c r="AZ55" s="68">
        <f t="array" ref="AZ55">
_xlfn.LET(_xlpm.COEFF,
IF($AW55+$AX55=0,0,IF(MAX(MIN($AX55,EOMONTH(AZ$15,0))-MAX($AW55,AZ$15)+1,)&gt;0,1,0)),
_xlfn.IFS(
$ES55="LisChannel",
_xlpm.COEFF*
INDEX({1;1;1.2;1.2;1;1;1;1;1.2;1.2;1.2;1.2},
MATCH(MONTH(AZ$15),
{1,2,3,4,5,6,7,8,9,10,11,12})),
CONCATENATE($ES55," ",$L55)="RussOutdoor метро",
_xlpm.COEFF*
INDEX({0.8;0.9;1.1;1.1;1;1;1;1;1.1;1.1;1.1;1.1},
MATCH(MONTH(AZ$15),
{1,2,3,4,5,6,7,8,9,10,11,12})),
$ES55&lt;&gt;"LisChannel",
_xlpm.COEFF,
$ES55&lt;&gt;"RussOutdoor",
_xlpm.COEFF))</f>
        <v/>
      </c>
      <c r="BA55" s="68">
        <f t="array" ref="BA55">
_xlfn.LET(_xlpm.COEFF,
IF($AW55+$AX55=0,0,IF(MAX(MIN($AX55,EOMONTH(BA$15,0))-MAX($AW55,BA$15)+1,)&gt;0,1,0)),
_xlfn.IFS(
$ES55="LisChannel",
_xlpm.COEFF*
INDEX({1;1;1.2;1.2;1;1;1;1;1.2;1.2;1.2;1.2},
MATCH(MONTH(BA$15),
{1,2,3,4,5,6,7,8,9,10,11,12})),
CONCATENATE($ES55," ",$L55)="RussOutdoor метро",
_xlpm.COEFF*
INDEX({0.8;0.9;1.1;1.1;1;1;1;1;1.1;1.1;1.1;1.1},
MATCH(MONTH(BA$15),
{1,2,3,4,5,6,7,8,9,10,11,12})),
$ES55&lt;&gt;"LisChannel",
_xlpm.COEFF,
$ES55&lt;&gt;"RussOutdoor",
_xlpm.COEFF))</f>
        <v/>
      </c>
      <c r="BB55" s="68">
        <f t="array" ref="BB55">
_xlfn.LET(_xlpm.COEFF,
IF($AW55+$AX55=0,0,IF(MAX(MIN($AX55,EOMONTH(BB$15,0))-MAX($AW55,BB$15)+1,)&gt;0,1,0)),
_xlfn.IFS(
$ES55="LisChannel",
_xlpm.COEFF*
INDEX({1;1;1.2;1.2;1;1;1;1;1.2;1.2;1.2;1.2},
MATCH(MONTH(BB$15),
{1,2,3,4,5,6,7,8,9,10,11,12})),
CONCATENATE($ES55," ",$L55)="RussOutdoor метро",
_xlpm.COEFF*
INDEX({0.8;0.9;1.1;1.1;1;1;1;1;1.1;1.1;1.1;1.1},
MATCH(MONTH(BB$15),
{1,2,3,4,5,6,7,8,9,10,11,12})),
$ES55&lt;&gt;"LisChannel",
_xlpm.COEFF,
$ES55&lt;&gt;"RussOutdoor",
_xlpm.COEFF))</f>
        <v/>
      </c>
      <c r="BC55" s="68">
        <f t="array" ref="BC55">
_xlfn.LET(_xlpm.COEFF,
IF($AW55+$AX55=0,0,IF(MAX(MIN($AX55,EOMONTH(BC$15,0))-MAX($AW55,BC$15)+1,)&gt;0,1,0)),
_xlfn.IFS(
$ES55="LisChannel",
_xlpm.COEFF*
INDEX({1;1;1.2;1.2;1;1;1;1;1.2;1.2;1.2;1.2},
MATCH(MONTH(BC$15),
{1,2,3,4,5,6,7,8,9,10,11,12})),
CONCATENATE($ES55," ",$L55)="RussOutdoor метро",
_xlpm.COEFF*
INDEX({0.8;0.9;1.1;1.1;1;1;1;1;1.1;1.1;1.1;1.1},
MATCH(MONTH(BC$15),
{1,2,3,4,5,6,7,8,9,10,11,12})),
$ES55&lt;&gt;"LisChannel",
_xlpm.COEFF,
$ES55&lt;&gt;"RussOutdoor",
_xlpm.COEFF))</f>
        <v/>
      </c>
      <c r="BD55" s="68">
        <f t="array" ref="BD55">
_xlfn.LET(_xlpm.COEFF,
IF($AW55+$AX55=0,0,IF(MAX(MIN($AX55,EOMONTH(BD$15,0))-MAX($AW55,BD$15)+1,)&gt;0,1,0)),
_xlfn.IFS(
$ES55="LisChannel",
_xlpm.COEFF*
INDEX({1;1;1.2;1.2;1;1;1;1;1.2;1.2;1.2;1.2},
MATCH(MONTH(BD$15),
{1,2,3,4,5,6,7,8,9,10,11,12})),
CONCATENATE($ES55," ",$L55)="RussOutdoor метро",
_xlpm.COEFF*
INDEX({0.8;0.9;1.1;1.1;1;1;1;1;1.1;1.1;1.1;1.1},
MATCH(MONTH(BD$15),
{1,2,3,4,5,6,7,8,9,10,11,12})),
$ES55&lt;&gt;"LisChannel",
_xlpm.COEFF,
$ES55&lt;&gt;"RussOutdoor",
_xlpm.COEFF))</f>
        <v/>
      </c>
      <c r="BE55" s="68">
        <f t="array" ref="BE55">
_xlfn.LET(_xlpm.COEFF,
IF($AW55+$AX55=0,0,IF(MAX(MIN($AX55,EOMONTH(BE$15,0))-MAX($AW55,BE$15)+1,)&gt;0,1,0)),
_xlfn.IFS(
$ES55="LisChannel",
_xlpm.COEFF*
INDEX({1;1;1.2;1.2;1;1;1;1;1.2;1.2;1.2;1.2},
MATCH(MONTH(BE$15),
{1,2,3,4,5,6,7,8,9,10,11,12})),
CONCATENATE($ES55," ",$L55)="RussOutdoor метро",
_xlpm.COEFF*
INDEX({0.8;0.9;1.1;1.1;1;1;1;1;1.1;1.1;1.1;1.1},
MATCH(MONTH(BE$15),
{1,2,3,4,5,6,7,8,9,10,11,12})),
$ES55&lt;&gt;"LisChannel",
_xlpm.COEFF,
$ES55&lt;&gt;"RussOutdoor",
_xlpm.COEFF))</f>
        <v/>
      </c>
      <c r="BF55" s="68">
        <f t="array" ref="BF55">
_xlfn.LET(_xlpm.COEFF,
IF($AW55+$AX55=0,0,IF(MAX(MIN($AX55,EOMONTH(BF$15,0))-MAX($AW55,BF$15)+1,)&gt;0,1,0)),
_xlfn.IFS(
$ES55="LisChannel",
_xlpm.COEFF*
INDEX({1;1;1.2;1.2;1;1;1;1;1.2;1.2;1.2;1.2},
MATCH(MONTH(BF$15),
{1,2,3,4,5,6,7,8,9,10,11,12})),
CONCATENATE($ES55," ",$L55)="RussOutdoor метро",
_xlpm.COEFF*
INDEX({0.8;0.9;1.1;1.1;1;1;1;1;1.1;1.1;1.1;1.1},
MATCH(MONTH(BF$15),
{1,2,3,4,5,6,7,8,9,10,11,12})),
$ES55&lt;&gt;"LisChannel",
_xlpm.COEFF,
$ES55&lt;&gt;"RussOutdoor",
_xlpm.COEFF))</f>
        <v/>
      </c>
      <c r="BG55" s="68">
        <f t="array" ref="BG55">
_xlfn.LET(_xlpm.COEFF,
IF($AW55+$AX55=0,0,IF(MAX(MIN($AX55,EOMONTH(BG$15,0))-MAX($AW55,BG$15)+1,)&gt;0,1,0)),
_xlfn.IFS(
$ES55="LisChannel",
_xlpm.COEFF*
INDEX({1;1;1.2;1.2;1;1;1;1;1.2;1.2;1.2;1.2},
MATCH(MONTH(BG$15),
{1,2,3,4,5,6,7,8,9,10,11,12})),
CONCATENATE($ES55," ",$L55)="RussOutdoor метро",
_xlpm.COEFF*
INDEX({0.8;0.9;1.1;1.1;1;1;1;1;1.1;1.1;1.1;1.1},
MATCH(MONTH(BG$15),
{1,2,3,4,5,6,7,8,9,10,11,12})),
$ES55&lt;&gt;"LisChannel",
_xlpm.COEFF,
$ES55&lt;&gt;"RussOutdoor",
_xlpm.COEFF))</f>
        <v/>
      </c>
      <c r="BH55" s="68">
        <f t="array" ref="BH55">
_xlfn.LET(_xlpm.COEFF,
IF($AW55+$AX55=0,0,IF(MAX(MIN($AX55,EOMONTH(BH$15,0))-MAX($AW55,BH$15)+1,)&gt;0,1,0)),
_xlfn.IFS(
$ES55="LisChannel",
_xlpm.COEFF*
INDEX({1;1;1.2;1.2;1;1;1;1;1.2;1.2;1.2;1.2},
MATCH(MONTH(BH$15),
{1,2,3,4,5,6,7,8,9,10,11,12})),
CONCATENATE($ES55," ",$L55)="RussOutdoor метро",
_xlpm.COEFF*
INDEX({0.8;0.9;1.1;1.1;1;1;1;1;1.1;1.1;1.1;1.1},
MATCH(MONTH(BH$15),
{1,2,3,4,5,6,7,8,9,10,11,12})),
$ES55&lt;&gt;"LisChannel",
_xlpm.COEFF,
$ES55&lt;&gt;"RussOutdoor",
_xlpm.COEFF))</f>
        <v/>
      </c>
      <c r="BI55" s="68">
        <f t="array" ref="BI55">
_xlfn.LET(_xlpm.COEFF,
IF($AW55+$AX55=0,0,IF(MAX(MIN($AX55,EOMONTH(BI$15,0))-MAX($AW55,BI$15)+1,)&gt;0,1,0)),
_xlfn.IFS(
$ES55="LisChannel",
_xlpm.COEFF*
INDEX({1;1;1.2;1.2;1;1;1;1;1.2;1.2;1.2;1.2},
MATCH(MONTH(BI$15),
{1,2,3,4,5,6,7,8,9,10,11,12})),
CONCATENATE($ES55," ",$L55)="RussOutdoor метро",
_xlpm.COEFF*
INDEX({0.8;0.9;1.1;1.1;1;1;1;1;1.1;1.1;1.1;1.1},
MATCH(MONTH(BI$15),
{1,2,3,4,5,6,7,8,9,10,11,12})),
$ES55&lt;&gt;"LisChannel",
_xlpm.COEFF,
$ES55&lt;&gt;"RussOutdoor",
_xlpm.COEFF))</f>
        <v/>
      </c>
      <c r="BJ55" s="68">
        <f t="array" ref="BJ55">
_xlfn.LET(_xlpm.COEFF,
IF($AW55+$AX55=0,0,IF(MAX(MIN($AX55,EOMONTH(BJ$15,0))-MAX($AW55,BJ$15)+1,)&gt;0,1,0)),
_xlfn.IFS(
$ES55="LisChannel",
_xlpm.COEFF*
INDEX({1;1;1.2;1.2;1;1;1;1;1.2;1.2;1.2;1.2},
MATCH(MONTH(BJ$15),
{1,2,3,4,5,6,7,8,9,10,11,12})),
CONCATENATE($ES55," ",$L55)="RussOutdoor метро",
_xlpm.COEFF*
INDEX({0.8;0.9;1.1;1.1;1;1;1;1;1.1;1.1;1.1;1.1},
MATCH(MONTH(BJ$15),
{1,2,3,4,5,6,7,8,9,10,11,12})),
$ES55&lt;&gt;"LisChannel",
_xlpm.COEFF,
$ES55&lt;&gt;"RussOutdoor",
_xlpm.COEFF))</f>
        <v/>
      </c>
      <c r="BK55" s="68">
        <f t="array" ref="BK55">
_xlfn.LET(_xlpm.COEFF,
IF($AW55+$AX55=0,0,IF(MAX(MIN($AX55,EOMONTH(BK$15,0))-MAX($AW55,BK$15)+1,)&gt;0,1,0)),
_xlfn.IFS(
$ES55="LisChannel",
_xlpm.COEFF*
INDEX({1;1;1.2;1.2;1;1;1;1;1.2;1.2;1.2;1.2},
MATCH(MONTH(BK$15),
{1,2,3,4,5,6,7,8,9,10,11,12})),
CONCATENATE($ES55," ",$L55)="RussOutdoor метро",
_xlpm.COEFF*
INDEX({0.8;0.9;1.1;1.1;1;1;1;1;1.1;1.1;1.1;1.1},
MATCH(MONTH(BK$15),
{1,2,3,4,5,6,7,8,9,10,11,12})),
$ES55&lt;&gt;"LisChannel",
_xlpm.COEFF,
$ES55&lt;&gt;"RussOutdoor",
_xlpm.COEFF))</f>
        <v/>
      </c>
      <c r="BL55" s="62">
        <f>COUNTIFS($AZ55:$BK55,"&gt;0")</f>
        <v/>
      </c>
      <c r="BM55" s="65" t="n"/>
      <c r="BN55" s="125">
        <f>$DJ55</f>
        <v/>
      </c>
      <c r="BO55" s="63">
        <f>$DQ55</f>
        <v/>
      </c>
      <c r="BP55" s="125">
        <f>
IFERROR(
IF($BL55=0,0,
$BN55*(1-$BO55)),
0)</f>
        <v/>
      </c>
      <c r="BQ55" s="125">
        <f t="array" ref="BQ55">
IFERROR(
_xlfn.IFS(
$DH55="день_1",
$BP55*$BL55/($AX55-$AW55+1)*AZ55*(DAY(EOMONTH(AZ$15,0))),
$DH55="день_2",
$BP55/30*MAX(MIN($AX55,EOMONTH(AZ$15,0))-MAX($AW55,AZ$15)+1,),
$DH55="раб.день",
$BP55/30*(IFERROR(
_xlfn.LET(_xlpm.VD,
CHOOSE(
{1;2;3;4;5;6;7;8;9;10;11;12;13;14;15;16;17;18},
45658,45659,45660,45661,45662,45663,45664,45665,45711,45724,45778,45779,45785,45786,45820,45821,45965,46022),
_xlfn.LET(_xlpm.DD,
MAX(MIN($AX55,EOMONTH(AZ$15,0))-MAX($AW55,AZ$15),),
_xlfn.IFS(
AND(MONTH($AW55)=MONTH(AZ$15),MONTH($AX55)&lt;&gt;MONTH(AZ$15)),
NETWORKDAYS.INTL($AW55,$AW55+_xlpm.DD,1,_xlpm.VD),
AND(MONTH($AW55)&lt;&gt;MONTH(AZ$15),MONTH($AX55)=MONTH(AZ$15)),
NETWORKDAYS.INTL(($AX55)-_xlpm.DD,$AX55,1,_xlpm.VD),
AND(MONTH($AW55)&lt;MONTH(AZ$15),MONTH($AX55)&gt;MONTH(AZ$15)),
NETWORKDAYS.INTL((EOMONTH(AZ$15-1,1))-_xlpm.DD,EOMONTH(AZ$15-1,1),1,_xlpm.VD),
AND(MONTH($AW55)=MONTH(AZ$15),MONTH($AX55)=MONTH(AZ$15)),
NETWORKDAYS.INTL($AW55,$AX55,1,_xlpm.VD)))),0)),
$DH55="месяц",
$BP55*AZ55,
$DH55="неделя",
$BP55*AZ55/7*(ROUNDUP((DAY(EOMONTH(AZ$15,0)))/4,0))),
0)</f>
        <v/>
      </c>
      <c r="BR55" s="125">
        <f t="array" ref="BR55">
IFERROR(
_xlfn.IFS(
$DH55="день_1",
$BP55*$BL55/($AX55-$AW55+1)*BA55*(DAY(EOMONTH(BA$15,0))),
$DH55="день_2",
$BP55/30*MAX(MIN($AX55,EOMONTH(BA$15,0))-MAX($AW55,BA$15)+1,),
$DH55="раб.день",
$BP55/30*(IFERROR(
_xlfn.LET(_xlpm.VD,
CHOOSE(
{1;2;3;4;5;6;7;8;9;10;11;12;13;14;15;16;17;18},
45658,45659,45660,45661,45662,45663,45664,45665,45711,45724,45778,45779,45785,45786,45820,45821,45965,46022),
_xlfn.LET(_xlpm.DD,
MAX(MIN($AX55,EOMONTH(BA$15,0))-MAX($AW55,BA$15),),
_xlfn.IFS(
AND(MONTH($AW55)=MONTH(BA$15),MONTH($AX55)&lt;&gt;MONTH(BA$15)),
NETWORKDAYS.INTL($AW55,$AW55+_xlpm.DD,1,_xlpm.VD),
AND(MONTH($AW55)&lt;&gt;MONTH(BA$15),MONTH($AX55)=MONTH(BA$15)),
NETWORKDAYS.INTL(($AX55)-_xlpm.DD,$AX55,1,_xlpm.VD),
AND(MONTH($AW55)&lt;MONTH(BA$15),MONTH($AX55)&gt;MONTH(BA$15)),
NETWORKDAYS.INTL((EOMONTH(BA$15-1,1))-_xlpm.DD,EOMONTH(BA$15-1,1),1,_xlpm.VD),
AND(MONTH($AW55)=MONTH(BA$15),MONTH($AX55)=MONTH(BA$15)),
NETWORKDAYS.INTL($AW55,$AX55,1,_xlpm.VD)))),0)),
$DH55="месяц",
$BP55*BA55,
$DH55="неделя",
$BP55*BA55/7*(ROUNDUP((DAY(EOMONTH(BA$15,0)))/4,0))),
0)</f>
        <v/>
      </c>
      <c r="BS55" s="125">
        <f t="array" ref="BS55">
IFERROR(
_xlfn.IFS(
$DH55="день_1",
$BP55*$BL55/($AX55-$AW55+1)*BB55*(DAY(EOMONTH(BB$15,0))),
$DH55="день_2",
$BP55/30*MAX(MIN($AX55,EOMONTH(BB$15,0))-MAX($AW55,BB$15)+1,),
$DH55="раб.день",
$BP55/30*(IFERROR(
_xlfn.LET(_xlpm.VD,
CHOOSE(
{1;2;3;4;5;6;7;8;9;10;11;12;13;14;15;16;17;18},
45658,45659,45660,45661,45662,45663,45664,45665,45711,45724,45778,45779,45785,45786,45820,45821,45965,46022),
_xlfn.LET(_xlpm.DD,
MAX(MIN($AX55,EOMONTH(BB$15,0))-MAX($AW55,BB$15),),
_xlfn.IFS(
AND(MONTH($AW55)=MONTH(BB$15),MONTH($AX55)&lt;&gt;MONTH(BB$15)),
NETWORKDAYS.INTL($AW55,$AW55+_xlpm.DD,1,_xlpm.VD),
AND(MONTH($AW55)&lt;&gt;MONTH(BB$15),MONTH($AX55)=MONTH(BB$15)),
NETWORKDAYS.INTL(($AX55)-_xlpm.DD,$AX55,1,_xlpm.VD),
AND(MONTH($AW55)&lt;MONTH(BB$15),MONTH($AX55)&gt;MONTH(BB$15)),
NETWORKDAYS.INTL((EOMONTH(BB$15-1,1))-_xlpm.DD,EOMONTH(BB$15-1,1),1,_xlpm.VD),
AND(MONTH($AW55)=MONTH(BB$15),MONTH($AX55)=MONTH(BB$15)),
NETWORKDAYS.INTL($AW55,$AX55,1,_xlpm.VD)))),0)),
$DH55="месяц",
$BP55*BB55,
$DH55="неделя",
$BP55*BB55/7*(ROUNDUP((DAY(EOMONTH(BB$15,0)))/4,0))),
0)</f>
        <v/>
      </c>
      <c r="BT55" s="125">
        <f t="array" ref="BT55">
IFERROR(
_xlfn.IFS(
$DH55="день_1",
$BP55*$BL55/($AX55-$AW55+1)*BC55*(DAY(EOMONTH(BC$15,0))),
$DH55="день_2",
$BP55/30*MAX(MIN($AX55,EOMONTH(BC$15,0))-MAX($AW55,BC$15)+1,),
$DH55="раб.день",
$BP55/30*(IFERROR(
_xlfn.LET(_xlpm.VD,
CHOOSE(
{1;2;3;4;5;6;7;8;9;10;11;12;13;14;15;16;17;18},
45658,45659,45660,45661,45662,45663,45664,45665,45711,45724,45778,45779,45785,45786,45820,45821,45965,46022),
_xlfn.LET(_xlpm.DD,
MAX(MIN($AX55,EOMONTH(BC$15,0))-MAX($AW55,BC$15),),
_xlfn.IFS(
AND(MONTH($AW55)=MONTH(BC$15),MONTH($AX55)&lt;&gt;MONTH(BC$15)),
NETWORKDAYS.INTL($AW55,$AW55+_xlpm.DD,1,_xlpm.VD),
AND(MONTH($AW55)&lt;&gt;MONTH(BC$15),MONTH($AX55)=MONTH(BC$15)),
NETWORKDAYS.INTL(($AX55)-_xlpm.DD,$AX55,1,_xlpm.VD),
AND(MONTH($AW55)&lt;MONTH(BC$15),MONTH($AX55)&gt;MONTH(BC$15)),
NETWORKDAYS.INTL((EOMONTH(BC$15-1,1))-_xlpm.DD,EOMONTH(BC$15-1,1),1,_xlpm.VD),
AND(MONTH($AW55)=MONTH(BC$15),MONTH($AX55)=MONTH(BC$15)),
NETWORKDAYS.INTL($AW55,$AX55,1,_xlpm.VD)))),0)),
$DH55="месяц",
$BP55*BC55,
$DH55="неделя",
$BP55*BC55/7*(ROUNDUP((DAY(EOMONTH(BC$15,0)))/4,0))),
0)</f>
        <v/>
      </c>
      <c r="BU55" s="125">
        <f t="array" ref="BU55">
IFERROR(
_xlfn.IFS(
$DH55="день_1",
$BP55*$BL55/($AX55-$AW55+1)*BD55*(DAY(EOMONTH(BD$15,0))),
$DH55="день_2",
$BP55/30*MAX(MIN($AX55,EOMONTH(BD$15,0))-MAX($AW55,BD$15)+1,),
$DH55="раб.день",
$BP55/30*(IFERROR(
_xlfn.LET(_xlpm.VD,
CHOOSE(
{1;2;3;4;5;6;7;8;9;10;11;12;13;14;15;16;17;18},
45658,45659,45660,45661,45662,45663,45664,45665,45711,45724,45778,45779,45785,45786,45820,45821,45965,46022),
_xlfn.LET(_xlpm.DD,
MAX(MIN($AX55,EOMONTH(BD$15,0))-MAX($AW55,BD$15),),
_xlfn.IFS(
AND(MONTH($AW55)=MONTH(BD$15),MONTH($AX55)&lt;&gt;MONTH(BD$15)),
NETWORKDAYS.INTL($AW55,$AW55+_xlpm.DD,1,_xlpm.VD),
AND(MONTH($AW55)&lt;&gt;MONTH(BD$15),MONTH($AX55)=MONTH(BD$15)),
NETWORKDAYS.INTL(($AX55)-_xlpm.DD,$AX55,1,_xlpm.VD),
AND(MONTH($AW55)&lt;MONTH(BD$15),MONTH($AX55)&gt;MONTH(BD$15)),
NETWORKDAYS.INTL((EOMONTH(BD$15-1,1))-_xlpm.DD,EOMONTH(BD$15-1,1),1,_xlpm.VD),
AND(MONTH($AW55)=MONTH(BD$15),MONTH($AX55)=MONTH(BD$15)),
NETWORKDAYS.INTL($AW55,$AX55,1,_xlpm.VD)))),0)),
$DH55="месяц",
$BP55*BD55,
$DH55="неделя",
$BP55*BD55/7*(ROUNDUP((DAY(EOMONTH(BD$15,0)))/4,0))),
0)</f>
        <v/>
      </c>
      <c r="BV55" s="125">
        <f t="array" ref="BV55">
IFERROR(
_xlfn.IFS(
$DH55="день_1",
$BP55*$BL55/($AX55-$AW55+1)*BE55*(DAY(EOMONTH(BE$15,0))),
$DH55="день_2",
$BP55/30*MAX(MIN($AX55,EOMONTH(BE$15,0))-MAX($AW55,BE$15)+1,),
$DH55="раб.день",
$BP55/30*(IFERROR(
_xlfn.LET(_xlpm.VD,
CHOOSE(
{1;2;3;4;5;6;7;8;9;10;11;12;13;14;15;16;17;18},
45658,45659,45660,45661,45662,45663,45664,45665,45711,45724,45778,45779,45785,45786,45820,45821,45965,46022),
_xlfn.LET(_xlpm.DD,
MAX(MIN($AX55,EOMONTH(BE$15,0))-MAX($AW55,BE$15),),
_xlfn.IFS(
AND(MONTH($AW55)=MONTH(BE$15),MONTH($AX55)&lt;&gt;MONTH(BE$15)),
NETWORKDAYS.INTL($AW55,$AW55+_xlpm.DD,1,_xlpm.VD),
AND(MONTH($AW55)&lt;&gt;MONTH(BE$15),MONTH($AX55)=MONTH(BE$15)),
NETWORKDAYS.INTL(($AX55)-_xlpm.DD,$AX55,1,_xlpm.VD),
AND(MONTH($AW55)&lt;MONTH(BE$15),MONTH($AX55)&gt;MONTH(BE$15)),
NETWORKDAYS.INTL((EOMONTH(BE$15-1,1))-_xlpm.DD,EOMONTH(BE$15-1,1),1,_xlpm.VD),
AND(MONTH($AW55)=MONTH(BE$15),MONTH($AX55)=MONTH(BE$15)),
NETWORKDAYS.INTL($AW55,$AX55,1,_xlpm.VD)))),0)),
$DH55="месяц",
$BP55*BE55,
$DH55="неделя",
$BP55*BE55/7*(ROUNDUP((DAY(EOMONTH(BE$15,0)))/4,0))),
0)</f>
        <v/>
      </c>
      <c r="BW55" s="125">
        <f t="array" ref="BW55">
IFERROR(
_xlfn.IFS(
$DH55="день_1",
$BP55*$BL55/($AX55-$AW55+1)*BF55*(DAY(EOMONTH(BF$15,0))),
$DH55="день_2",
$BP55/30*MAX(MIN($AX55,EOMONTH(BF$15,0))-MAX($AW55,BF$15)+1,),
$DH55="раб.день",
$BP55/30*(IFERROR(
_xlfn.LET(_xlpm.VD,
CHOOSE(
{1;2;3;4;5;6;7;8;9;10;11;12;13;14;15;16;17;18},
45658,45659,45660,45661,45662,45663,45664,45665,45711,45724,45778,45779,45785,45786,45820,45821,45965,46022),
_xlfn.LET(_xlpm.DD,
MAX(MIN($AX55,EOMONTH(BF$15,0))-MAX($AW55,BF$15),),
_xlfn.IFS(
AND(MONTH($AW55)=MONTH(BF$15),MONTH($AX55)&lt;&gt;MONTH(BF$15)),
NETWORKDAYS.INTL($AW55,$AW55+_xlpm.DD,1,_xlpm.VD),
AND(MONTH($AW55)&lt;&gt;MONTH(BF$15),MONTH($AX55)=MONTH(BF$15)),
NETWORKDAYS.INTL(($AX55)-_xlpm.DD,$AX55,1,_xlpm.VD),
AND(MONTH($AW55)&lt;MONTH(BF$15),MONTH($AX55)&gt;MONTH(BF$15)),
NETWORKDAYS.INTL((EOMONTH(BF$15-1,1))-_xlpm.DD,EOMONTH(BF$15-1,1),1,_xlpm.VD),
AND(MONTH($AW55)=MONTH(BF$15),MONTH($AX55)=MONTH(BF$15)),
NETWORKDAYS.INTL($AW55,$AX55,1,_xlpm.VD)))),0)),
$DH55="месяц",
$BP55*BF55,
$DH55="неделя",
$BP55*BF55/7*(ROUNDUP((DAY(EOMONTH(BF$15,0)))/4,0))),
0)</f>
        <v/>
      </c>
      <c r="BX55" s="125">
        <f t="array" ref="BX55">
IFERROR(
_xlfn.IFS(
$DH55="день_1",
$BP55*$BL55/($AX55-$AW55+1)*BG55*(DAY(EOMONTH(BG$15,0))),
$DH55="день_2",
$BP55/30*MAX(MIN($AX55,EOMONTH(BG$15,0))-MAX($AW55,BG$15)+1,),
$DH55="раб.день",
$BP55/30*(IFERROR(
_xlfn.LET(_xlpm.VD,
CHOOSE(
{1;2;3;4;5;6;7;8;9;10;11;12;13;14;15;16;17;18},
45658,45659,45660,45661,45662,45663,45664,45665,45711,45724,45778,45779,45785,45786,45820,45821,45965,46022),
_xlfn.LET(_xlpm.DD,
MAX(MIN($AX55,EOMONTH(BG$15,0))-MAX($AW55,BG$15),),
_xlfn.IFS(
AND(MONTH($AW55)=MONTH(BG$15),MONTH($AX55)&lt;&gt;MONTH(BG$15)),
NETWORKDAYS.INTL($AW55,$AW55+_xlpm.DD,1,_xlpm.VD),
AND(MONTH($AW55)&lt;&gt;MONTH(BG$15),MONTH($AX55)=MONTH(BG$15)),
NETWORKDAYS.INTL(($AX55)-_xlpm.DD,$AX55,1,_xlpm.VD),
AND(MONTH($AW55)&lt;MONTH(BG$15),MONTH($AX55)&gt;MONTH(BG$15)),
NETWORKDAYS.INTL((EOMONTH(BG$15-1,1))-_xlpm.DD,EOMONTH(BG$15-1,1),1,_xlpm.VD),
AND(MONTH($AW55)=MONTH(BG$15),MONTH($AX55)=MONTH(BG$15)),
NETWORKDAYS.INTL($AW55,$AX55,1,_xlpm.VD)))),0)),
$DH55="месяц",
$BP55*BG55,
$DH55="неделя",
$BP55*BG55/7*(ROUNDUP((DAY(EOMONTH(BG$15,0)))/4,0))),
0)</f>
        <v/>
      </c>
      <c r="BY55" s="125">
        <f t="array" ref="BY55">
IFERROR(
_xlfn.IFS(
$DH55="день_1",
$BP55*$BL55/($AX55-$AW55+1)*BH55*(DAY(EOMONTH(BH$15,0))),
$DH55="день_2",
$BP55/30*MAX(MIN($AX55,EOMONTH(BH$15,0))-MAX($AW55,BH$15)+1,),
$DH55="раб.день",
$BP55/30*(IFERROR(
_xlfn.LET(_xlpm.VD,
CHOOSE(
{1;2;3;4;5;6;7;8;9;10;11;12;13;14;15;16;17;18},
45658,45659,45660,45661,45662,45663,45664,45665,45711,45724,45778,45779,45785,45786,45820,45821,45965,46022),
_xlfn.LET(_xlpm.DD,
MAX(MIN($AX55,EOMONTH(BH$15,0))-MAX($AW55,BH$15),),
_xlfn.IFS(
AND(MONTH($AW55)=MONTH(BH$15),MONTH($AX55)&lt;&gt;MONTH(BH$15)),
NETWORKDAYS.INTL($AW55,$AW55+_xlpm.DD,1,_xlpm.VD),
AND(MONTH($AW55)&lt;&gt;MONTH(BH$15),MONTH($AX55)=MONTH(BH$15)),
NETWORKDAYS.INTL(($AX55)-_xlpm.DD,$AX55,1,_xlpm.VD),
AND(MONTH($AW55)&lt;MONTH(BH$15),MONTH($AX55)&gt;MONTH(BH$15)),
NETWORKDAYS.INTL((EOMONTH(BH$15-1,1))-_xlpm.DD,EOMONTH(BH$15-1,1),1,_xlpm.VD),
AND(MONTH($AW55)=MONTH(BH$15),MONTH($AX55)=MONTH(BH$15)),
NETWORKDAYS.INTL($AW55,$AX55,1,_xlpm.VD)))),0)),
$DH55="месяц",
$BP55*BH55,
$DH55="неделя",
$BP55*BH55/7*(ROUNDUP((DAY(EOMONTH(BH$15,0)))/4,0))),
0)</f>
        <v/>
      </c>
      <c r="BZ55" s="125">
        <f t="array" ref="BZ55">
IFERROR(
_xlfn.IFS(
$DH55="день_1",
$BP55*$BL55/($AX55-$AW55+1)*BI55*(DAY(EOMONTH(BI$15,0))),
$DH55="день_2",
$BP55/30*MAX(MIN($AX55,EOMONTH(BI$15,0))-MAX($AW55,BI$15)+1,),
$DH55="раб.день",
$BP55/30*(IFERROR(
_xlfn.LET(_xlpm.VD,
CHOOSE(
{1;2;3;4;5;6;7;8;9;10;11;12;13;14;15;16;17;18},
45658,45659,45660,45661,45662,45663,45664,45665,45711,45724,45778,45779,45785,45786,45820,45821,45965,46022),
_xlfn.LET(_xlpm.DD,
MAX(MIN($AX55,EOMONTH(BI$15,0))-MAX($AW55,BI$15),),
_xlfn.IFS(
AND(MONTH($AW55)=MONTH(BI$15),MONTH($AX55)&lt;&gt;MONTH(BI$15)),
NETWORKDAYS.INTL($AW55,$AW55+_xlpm.DD,1,_xlpm.VD),
AND(MONTH($AW55)&lt;&gt;MONTH(BI$15),MONTH($AX55)=MONTH(BI$15)),
NETWORKDAYS.INTL(($AX55)-_xlpm.DD,$AX55,1,_xlpm.VD),
AND(MONTH($AW55)&lt;MONTH(BI$15),MONTH($AX55)&gt;MONTH(BI$15)),
NETWORKDAYS.INTL((EOMONTH(BI$15-1,1))-_xlpm.DD,EOMONTH(BI$15-1,1),1,_xlpm.VD),
AND(MONTH($AW55)=MONTH(BI$15),MONTH($AX55)=MONTH(BI$15)),
NETWORKDAYS.INTL($AW55,$AX55,1,_xlpm.VD)))),0)),
$DH55="месяц",
$BP55*BI55,
$DH55="неделя",
$BP55*BI55/7*(ROUNDUP((DAY(EOMONTH(BI$15,0)))/4,0))),
0)</f>
        <v/>
      </c>
      <c r="CA55" s="125">
        <f t="array" ref="CA55">
IFERROR(
_xlfn.IFS(
$DH55="день_1",
$BP55*$BL55/($AX55-$AW55+1)*BJ55*(DAY(EOMONTH(BJ$15,0))),
$DH55="день_2",
$BP55/30*MAX(MIN($AX55,EOMONTH(BJ$15,0))-MAX($AW55,BJ$15)+1,),
$DH55="раб.день",
$BP55/30*(IFERROR(
_xlfn.LET(_xlpm.VD,
CHOOSE(
{1;2;3;4;5;6;7;8;9;10;11;12;13;14;15;16;17;18},
45658,45659,45660,45661,45662,45663,45664,45665,45711,45724,45778,45779,45785,45786,45820,45821,45965,46022),
_xlfn.LET(_xlpm.DD,
MAX(MIN($AX55,EOMONTH(BJ$15,0))-MAX($AW55,BJ$15),),
_xlfn.IFS(
AND(MONTH($AW55)=MONTH(BJ$15),MONTH($AX55)&lt;&gt;MONTH(BJ$15)),
NETWORKDAYS.INTL($AW55,$AW55+_xlpm.DD,1,_xlpm.VD),
AND(MONTH($AW55)&lt;&gt;MONTH(BJ$15),MONTH($AX55)=MONTH(BJ$15)),
NETWORKDAYS.INTL(($AX55)-_xlpm.DD,$AX55,1,_xlpm.VD),
AND(MONTH($AW55)&lt;MONTH(BJ$15),MONTH($AX55)&gt;MONTH(BJ$15)),
NETWORKDAYS.INTL((EOMONTH(BJ$15-1,1))-_xlpm.DD,EOMONTH(BJ$15-1,1),1,_xlpm.VD),
AND(MONTH($AW55)=MONTH(BJ$15),MONTH($AX55)=MONTH(BJ$15)),
NETWORKDAYS.INTL($AW55,$AX55,1,_xlpm.VD)))),0)),
$DH55="месяц",
$BP55*BJ55,
$DH55="неделя",
$BP55*BJ55/7*(ROUNDUP((DAY(EOMONTH(BJ$15,0)))/4,0))),
0)</f>
        <v/>
      </c>
      <c r="CB55" s="125">
        <f t="array" ref="CB55">
IFERROR(
_xlfn.IFS(
$DH55="день_1",
$BP55*$BL55/($AX55-$AW55+1)*BK55*(DAY(EOMONTH(BK$15,0))),
$DH55="день_2",
$BP55/30*MAX(MIN($AX55,EOMONTH(BK$15,0))-MAX($AW55,BK$15)+1,),
$DH55="раб.день",
$BP55/30*(IFERROR(
_xlfn.LET(_xlpm.VD,
CHOOSE(
{1;2;3;4;5;6;7;8;9;10;11;12;13;14;15;16;17;18},
45658,45659,45660,45661,45662,45663,45664,45665,45711,45724,45778,45779,45785,45786,45820,45821,45965,46022),
_xlfn.LET(_xlpm.DD,
MAX(MIN($AX55,EOMONTH(BK$15,0))-MAX($AW55,BK$15),),
_xlfn.IFS(
AND(MONTH($AW55)=MONTH(BK$15),MONTH($AX55)&lt;&gt;MONTH(BK$15)),
NETWORKDAYS.INTL($AW55,$AW55+_xlpm.DD,1,_xlpm.VD),
AND(MONTH($AW55)&lt;&gt;MONTH(BK$15),MONTH($AX55)=MONTH(BK$15)),
NETWORKDAYS.INTL(($AX55)-_xlpm.DD,$AX55,1,_xlpm.VD),
AND(MONTH($AW55)&lt;MONTH(BK$15),MONTH($AX55)&gt;MONTH(BK$15)),
NETWORKDAYS.INTL((EOMONTH(BK$15-1,1))-_xlpm.DD,EOMONTH(BK$15-1,1),1,_xlpm.VD),
AND(MONTH($AW55)=MONTH(BK$15),MONTH($AX55)=MONTH(BK$15)),
NETWORKDAYS.INTL($AW55,$AX55,1,_xlpm.VD)))),0)),
$DH55="месяц",
$BP55*BK55,
$DH55="неделя",
$BP55*BK55/7*(ROUNDUP((DAY(EOMONTH(BK$15,0)))/4,0))),
0)</f>
        <v/>
      </c>
      <c r="CC55" s="125">
        <f>SUM($BQ55:$CB55)</f>
        <v/>
      </c>
      <c r="CD55" s="126">
        <f>SUM($EH55:$EH55)</f>
        <v/>
      </c>
      <c r="CE55" s="126">
        <f>$CD55*$AB55</f>
        <v/>
      </c>
      <c r="CF55" s="126">
        <f>SUM($EK55:$EK55)</f>
        <v/>
      </c>
      <c r="CG55" s="126">
        <f>$CF55*$AB55</f>
        <v/>
      </c>
      <c r="CH55" s="126">
        <f>SUM($CC55,$CE55,$CG55)</f>
        <v/>
      </c>
      <c r="CI55" s="126">
        <f>$CH55*(1+$CM55)</f>
        <v/>
      </c>
      <c r="CJ55" s="127" t="n">
        <v>0</v>
      </c>
      <c r="CK55" s="126">
        <f>SUM($CH55:$CH55)*(1+$CJ55)</f>
        <v/>
      </c>
      <c r="CL55" s="126">
        <f>SUM($CH55:$CH55)*(1+$CM55)</f>
        <v/>
      </c>
      <c r="CM55" s="59" t="inlineStr">
        <is>
          <t>20%</t>
        </is>
      </c>
      <c r="CN55" s="59" t="n"/>
      <c r="CO55" s="72" t="n"/>
      <c r="CP55" s="59" t="n"/>
      <c r="CQ55" s="73" t="n"/>
      <c r="CR55" s="73" t="n"/>
      <c r="CS55" s="73" t="n"/>
      <c r="CT55" s="72" t="n"/>
      <c r="CU55" s="79" t="inlineStr">
        <is>
          <t> </t>
        </is>
      </c>
      <c r="CV55" s="60" t="n"/>
      <c r="CW55" s="60" t="n"/>
      <c r="CX55" s="60" t="n"/>
      <c r="CY55" s="127">
        <f>IFERROR(($CC55-$EE55)/($EE55/(1-$DQ55)),0)</f>
        <v/>
      </c>
      <c r="CZ55" s="127">
        <f>IFERROR(1-$EI55/($CE55),0)</f>
        <v/>
      </c>
      <c r="DA55" s="127">
        <f>IFERROR(1-$EL55/($CG55),0)</f>
        <v/>
      </c>
      <c r="DB55" s="126">
        <f>ROUND(IFERROR(($CI55/(1+$CM55)-$EN55),0),2)</f>
        <v/>
      </c>
      <c r="DC55" s="128" t="n"/>
      <c r="DD55" s="125" t="n"/>
      <c r="DE55" s="75" t="n">
        <v>0</v>
      </c>
      <c r="DF55" s="128" t="n"/>
      <c r="DG55" s="125">
        <f>IF($DC55=0,0,$DD55*($DC55*100%-$DE55*$DF55))*SUM($AB55:$AB55)</f>
        <v/>
      </c>
      <c r="DH55" s="129" t="inlineStr">
        <is>
          <t>месяц</t>
        </is>
      </c>
      <c r="DI55" s="130">
        <f t="array" ref="DI55">IFERROR(
IF($ES55="LisChannel",
(ROUND(((INDEX({174.625;153.888888888889;130.972222222222},MATCH($AI55,{2;3;4}),0))*$AG55*$AI55),2)),0),0)</f>
        <v/>
      </c>
      <c r="DJ55" s="130">
        <f>
_xlfn.LET(_xlpm.X,
IFERROR(
IF($ES55="НовиковТВ",
(_xlfn.LET(_xlpm.NTV,
_xlfn.LET(_xlpm.MIN,350000,
IF(SUMIFS($DI:$DI,$ES:$ES,"НовиковТВ")&lt;=_xlpm.MIN,
(SUMIFS($DI:$DI,$ES:$ES,"НовиковТВ")/(COUNTIFS($ES:$ES,"НовиковТВ")))*_xlpm.MIN/SUMIFS($DI:$DI,$ES:$ES,"НовиковТВ"),
DI55)),
_xlpm.NTV+$DG55/(1-(1-(_xlpm.NTV)*(1-$DL55)*(1-$DM55)*(1-$DN55)*(1-$DO55)*(1-$DP55)/_xlpm.NTV))))/(1+$EP55),
$DI55+$DG55/(1-(1-($DI55)*(1-$DL55)*(1-$DM55)*(1-$DN55)*(1-$DO55)*(1-$DP55)/$DI55))),
0),
_xlpm.X*(1+$CM55)*(1+$CW55)-_xlpm.X*(1+$CM55)+_xlpm.X)</f>
        <v/>
      </c>
      <c r="DK55" s="125" t="inlineStr">
        <is>
          <t>послед.</t>
        </is>
      </c>
      <c r="DL55" s="63" t="n">
        <v>0</v>
      </c>
      <c r="DM55" s="63" t="n">
        <v>0</v>
      </c>
      <c r="DN55" s="63" t="n">
        <v>0</v>
      </c>
      <c r="DO55" s="63" t="n">
        <v>0</v>
      </c>
      <c r="DP55" s="63" t="n">
        <v>0</v>
      </c>
      <c r="DQ55" s="63">
        <f t="array" ref="DQ55">IFERROR(_xlfn.IFS(
$DK55="послед.",1-(1-$DL55)*(1-$DM55)*(1-$DN55)*(1-$DO55)*(1-$DP55),
$DK55="сумм.",$DL55+$DM55+$DN55+$DO55+$DP55),
0)</f>
        <v/>
      </c>
      <c r="DR55" s="125">
        <f t="array" ref="DR55">
IFERROR(
_xlfn.IFS(
$BL55=0,
0,
$BL55&gt;0,
_xlfn.IFS($DK55="послед.",
$DJ55*(1-$DL55)*(1-$DM55)*(1-$DN55)*(1-$DO55)*(1-$DP55),
$DK55="сумм.",
$DJ55*(1-($DL55+$DM55+$DN55+$DO55+$DP55)))),0)</f>
        <v/>
      </c>
      <c r="DS55" s="125">
        <f t="array" ref="DS55">
IFERROR(_xlfn.IFS(
$DH55="день_1",
$DR55*$BL55/($AX55-$AW55+1)*AZ55*(DAY(EOMONTH(AZ$15,0))),
$DH55="день_2",
$DR55/30*MAX(MIN($AX55,EOMONTH(AZ$15,0))-MAX($AW55,AZ$15)+1,),
$DH55="раб.день",
$DR55/30*(IFERROR(
_xlfn.LET(_xlpm.VD,
CHOOSE(
{1;2;3;4;5;6;7;8;9;10;11;12;13;14;15;16;17;18},
45658,45659,45660,45661,45662,45663,45664,45665,45711,45724,45778,45779,45785,45786,45820,45821,45965,46022),
_xlfn.LET(_xlpm.DD,
MAX(MIN($AX55,EOMONTH(AZ$15,0))-MAX($AW55,AZ$15),),
_xlfn.IFS(
AND(MONTH($AW55)=MONTH(AZ$15),MONTH($AX55)&lt;&gt;MONTH(AZ$15)),
NETWORKDAYS.INTL($AW55,$AW55+_xlpm.DD,1,_xlpm.VD),
AND(MONTH($AW55)&lt;&gt;MONTH(AZ$15),MONTH($AX55)=MONTH(AZ$15)),
NETWORKDAYS.INTL(($AX55)-_xlpm.DD,$AX55,1,_xlpm.VD),
AND(MONTH($AW55)&lt;MONTH(AZ$15),MONTH($AX55)&gt;MONTH(AZ$15)),
NETWORKDAYS.INTL((EOMONTH(AZ$15-1,1))-_xlpm.DD,EOMONTH(AZ$15-1,1),1,_xlpm.VD),
AND(MONTH($AW55)=MONTH(AZ$15),MONTH($AX55)=MONTH(AZ$15)),
NETWORKDAYS.INTL($AW55,$AX55,1,_xlpm.VD)))),0)),
$DH55="месяц",
$DR55*AZ55,
$DH55="неделя",
$DR55*AZ55/7*(ROUNDUP((DAY(EOMONTH(AZ$15,0)))/4,0))),
0)</f>
        <v/>
      </c>
      <c r="DT55" s="125">
        <f t="array" ref="DT55">
IFERROR(_xlfn.IFS(
$DH55="день_1",
$DR55*$BL55/($AX55-$AW55+1)*BA55*(DAY(EOMONTH(BA$15,0))),
$DH55="день_2",
$DR55/30*MAX(MIN($AX55,EOMONTH(BA$15,0))-MAX($AW55,BA$15)+1,),
$DH55="раб.день",
$DR55/30*(IFERROR(
_xlfn.LET(_xlpm.VD,
CHOOSE(
{1;2;3;4;5;6;7;8;9;10;11;12;13;14;15;16;17;18},
45658,45659,45660,45661,45662,45663,45664,45665,45711,45724,45778,45779,45785,45786,45820,45821,45965,46022),
_xlfn.LET(_xlpm.DD,
MAX(MIN($AX55,EOMONTH(BA$15,0))-MAX($AW55,BA$15),),
_xlfn.IFS(
AND(MONTH($AW55)=MONTH(BA$15),MONTH($AX55)&lt;&gt;MONTH(BA$15)),
NETWORKDAYS.INTL($AW55,$AW55+_xlpm.DD,1,_xlpm.VD),
AND(MONTH($AW55)&lt;&gt;MONTH(BA$15),MONTH($AX55)=MONTH(BA$15)),
NETWORKDAYS.INTL(($AX55)-_xlpm.DD,$AX55,1,_xlpm.VD),
AND(MONTH($AW55)&lt;MONTH(BA$15),MONTH($AX55)&gt;MONTH(BA$15)),
NETWORKDAYS.INTL((EOMONTH(BA$15-1,1))-_xlpm.DD,EOMONTH(BA$15-1,1),1,_xlpm.VD),
AND(MONTH($AW55)=MONTH(BA$15),MONTH($AX55)=MONTH(BA$15)),
NETWORKDAYS.INTL($AW55,$AX55,1,_xlpm.VD)))),0)),
$DH55="месяц",
$DR55*BA55,
$DH55="неделя",
$DR55*BA55/7*(ROUNDUP((DAY(EOMONTH(BA$15,0)))/4,0))),
0)</f>
        <v/>
      </c>
      <c r="DU55" s="125">
        <f t="array" ref="DU55">
IFERROR(_xlfn.IFS(
$DH55="день_1",
$DR55*$BL55/($AX55-$AW55+1)*BB55*(DAY(EOMONTH(BB$15,0))),
$DH55="день_2",
$DR55/30*MAX(MIN($AX55,EOMONTH(BB$15,0))-MAX($AW55,BB$15)+1,),
$DH55="раб.день",
$DR55/30*(IFERROR(
_xlfn.LET(_xlpm.VD,
CHOOSE(
{1;2;3;4;5;6;7;8;9;10;11;12;13;14;15;16;17;18},
45658,45659,45660,45661,45662,45663,45664,45665,45711,45724,45778,45779,45785,45786,45820,45821,45965,46022),
_xlfn.LET(_xlpm.DD,
MAX(MIN($AX55,EOMONTH(BB$15,0))-MAX($AW55,BB$15),),
_xlfn.IFS(
AND(MONTH($AW55)=MONTH(BB$15),MONTH($AX55)&lt;&gt;MONTH(BB$15)),
NETWORKDAYS.INTL($AW55,$AW55+_xlpm.DD,1,_xlpm.VD),
AND(MONTH($AW55)&lt;&gt;MONTH(BB$15),MONTH($AX55)=MONTH(BB$15)),
NETWORKDAYS.INTL(($AX55)-_xlpm.DD,$AX55,1,_xlpm.VD),
AND(MONTH($AW55)&lt;MONTH(BB$15),MONTH($AX55)&gt;MONTH(BB$15)),
NETWORKDAYS.INTL((EOMONTH(BB$15-1,1))-_xlpm.DD,EOMONTH(BB$15-1,1),1,_xlpm.VD),
AND(MONTH($AW55)=MONTH(BB$15),MONTH($AX55)=MONTH(BB$15)),
NETWORKDAYS.INTL($AW55,$AX55,1,_xlpm.VD)))),0)),
$DH55="месяц",
$DR55*BB55,
$DH55="неделя",
$DR55*BB55/7*(ROUNDUP((DAY(EOMONTH(BB$15,0)))/4,0))),
0)</f>
        <v/>
      </c>
      <c r="DV55" s="125">
        <f t="array" ref="DV55">
IFERROR(_xlfn.IFS(
$DH55="день_1",
$DR55*$BL55/($AX55-$AW55+1)*BC55*(DAY(EOMONTH(BC$15,0))),
$DH55="день_2",
$DR55/30*MAX(MIN($AX55,EOMONTH(BC$15,0))-MAX($AW55,BC$15)+1,),
$DH55="раб.день",
$DR55/30*(IFERROR(
_xlfn.LET(_xlpm.VD,
CHOOSE(
{1;2;3;4;5;6;7;8;9;10;11;12;13;14;15;16;17;18},
45658,45659,45660,45661,45662,45663,45664,45665,45711,45724,45778,45779,45785,45786,45820,45821,45965,46022),
_xlfn.LET(_xlpm.DD,
MAX(MIN($AX55,EOMONTH(BC$15,0))-MAX($AW55,BC$15),),
_xlfn.IFS(
AND(MONTH($AW55)=MONTH(BC$15),MONTH($AX55)&lt;&gt;MONTH(BC$15)),
NETWORKDAYS.INTL($AW55,$AW55+_xlpm.DD,1,_xlpm.VD),
AND(MONTH($AW55)&lt;&gt;MONTH(BC$15),MONTH($AX55)=MONTH(BC$15)),
NETWORKDAYS.INTL(($AX55)-_xlpm.DD,$AX55,1,_xlpm.VD),
AND(MONTH($AW55)&lt;MONTH(BC$15),MONTH($AX55)&gt;MONTH(BC$15)),
NETWORKDAYS.INTL((EOMONTH(BC$15-1,1))-_xlpm.DD,EOMONTH(BC$15-1,1),1,_xlpm.VD),
AND(MONTH($AW55)=MONTH(BC$15),MONTH($AX55)=MONTH(BC$15)),
NETWORKDAYS.INTL($AW55,$AX55,1,_xlpm.VD)))),0)),
$DH55="месяц",
$DR55*BC55,
$DH55="неделя",
$DR55*BC55/7*(ROUNDUP((DAY(EOMONTH(BC$15,0)))/4,0))),
0)</f>
        <v/>
      </c>
      <c r="DW55" s="125">
        <f t="array" ref="DW55">
IFERROR(_xlfn.IFS(
$DH55="день_1",
$DR55*$BL55/($AX55-$AW55+1)*BD55*(DAY(EOMONTH(BD$15,0))),
$DH55="день_2",
$DR55/30*MAX(MIN($AX55,EOMONTH(BD$15,0))-MAX($AW55,BD$15)+1,),
$DH55="раб.день",
$DR55/30*(IFERROR(
_xlfn.LET(_xlpm.VD,
CHOOSE(
{1;2;3;4;5;6;7;8;9;10;11;12;13;14;15;16;17;18},
45658,45659,45660,45661,45662,45663,45664,45665,45711,45724,45778,45779,45785,45786,45820,45821,45965,46022),
_xlfn.LET(_xlpm.DD,
MAX(MIN($AX55,EOMONTH(BD$15,0))-MAX($AW55,BD$15),),
_xlfn.IFS(
AND(MONTH($AW55)=MONTH(BD$15),MONTH($AX55)&lt;&gt;MONTH(BD$15)),
NETWORKDAYS.INTL($AW55,$AW55+_xlpm.DD,1,_xlpm.VD),
AND(MONTH($AW55)&lt;&gt;MONTH(BD$15),MONTH($AX55)=MONTH(BD$15)),
NETWORKDAYS.INTL(($AX55)-_xlpm.DD,$AX55,1,_xlpm.VD),
AND(MONTH($AW55)&lt;MONTH(BD$15),MONTH($AX55)&gt;MONTH(BD$15)),
NETWORKDAYS.INTL((EOMONTH(BD$15-1,1))-_xlpm.DD,EOMONTH(BD$15-1,1),1,_xlpm.VD),
AND(MONTH($AW55)=MONTH(BD$15),MONTH($AX55)=MONTH(BD$15)),
NETWORKDAYS.INTL($AW55,$AX55,1,_xlpm.VD)))),0)),
$DH55="месяц",
$DR55*BD55,
$DH55="неделя",
$DR55*BD55/7*(ROUNDUP((DAY(EOMONTH(BD$15,0)))/4,0))),
0)</f>
        <v/>
      </c>
      <c r="DX55" s="125">
        <f t="array" ref="DX55">
IFERROR(_xlfn.IFS(
$DH55="день_1",
$DR55*$BL55/($AX55-$AW55+1)*BE55*(DAY(EOMONTH(BE$15,0))),
$DH55="день_2",
$DR55/30*MAX(MIN($AX55,EOMONTH(BE$15,0))-MAX($AW55,BE$15)+1,),
$DH55="раб.день",
$DR55/30*(IFERROR(
_xlfn.LET(_xlpm.VD,
CHOOSE(
{1;2;3;4;5;6;7;8;9;10;11;12;13;14;15;16;17;18},
45658,45659,45660,45661,45662,45663,45664,45665,45711,45724,45778,45779,45785,45786,45820,45821,45965,46022),
_xlfn.LET(_xlpm.DD,
MAX(MIN($AX55,EOMONTH(BE$15,0))-MAX($AW55,BE$15),),
_xlfn.IFS(
AND(MONTH($AW55)=MONTH(BE$15),MONTH($AX55)&lt;&gt;MONTH(BE$15)),
NETWORKDAYS.INTL($AW55,$AW55+_xlpm.DD,1,_xlpm.VD),
AND(MONTH($AW55)&lt;&gt;MONTH(BE$15),MONTH($AX55)=MONTH(BE$15)),
NETWORKDAYS.INTL(($AX55)-_xlpm.DD,$AX55,1,_xlpm.VD),
AND(MONTH($AW55)&lt;MONTH(BE$15),MONTH($AX55)&gt;MONTH(BE$15)),
NETWORKDAYS.INTL((EOMONTH(BE$15-1,1))-_xlpm.DD,EOMONTH(BE$15-1,1),1,_xlpm.VD),
AND(MONTH($AW55)=MONTH(BE$15),MONTH($AX55)=MONTH(BE$15)),
NETWORKDAYS.INTL($AW55,$AX55,1,_xlpm.VD)))),0)),
$DH55="месяц",
$DR55*BE55,
$DH55="неделя",
$DR55*BE55/7*(ROUNDUP((DAY(EOMONTH(BE$15,0)))/4,0))),
0)</f>
        <v/>
      </c>
      <c r="DY55" s="125">
        <f t="array" ref="DY55">
IFERROR(_xlfn.IFS(
$DH55="день_1",
$DR55*$BL55/($AX55-$AW55+1)*BF55*(DAY(EOMONTH(BF$15,0))),
$DH55="день_2",
$DR55/30*MAX(MIN($AX55,EOMONTH(BF$15,0))-MAX($AW55,BF$15)+1,),
$DH55="раб.день",
$DR55/30*(IFERROR(
_xlfn.LET(_xlpm.VD,
CHOOSE(
{1;2;3;4;5;6;7;8;9;10;11;12;13;14;15;16;17;18},
45658,45659,45660,45661,45662,45663,45664,45665,45711,45724,45778,45779,45785,45786,45820,45821,45965,46022),
_xlfn.LET(_xlpm.DD,
MAX(MIN($AX55,EOMONTH(BF$15,0))-MAX($AW55,BF$15),),
_xlfn.IFS(
AND(MONTH($AW55)=MONTH(BF$15),MONTH($AX55)&lt;&gt;MONTH(BF$15)),
NETWORKDAYS.INTL($AW55,$AW55+_xlpm.DD,1,_xlpm.VD),
AND(MONTH($AW55)&lt;&gt;MONTH(BF$15),MONTH($AX55)=MONTH(BF$15)),
NETWORKDAYS.INTL(($AX55)-_xlpm.DD,$AX55,1,_xlpm.VD),
AND(MONTH($AW55)&lt;MONTH(BF$15),MONTH($AX55)&gt;MONTH(BF$15)),
NETWORKDAYS.INTL((EOMONTH(BF$15-1,1))-_xlpm.DD,EOMONTH(BF$15-1,1),1,_xlpm.VD),
AND(MONTH($AW55)=MONTH(BF$15),MONTH($AX55)=MONTH(BF$15)),
NETWORKDAYS.INTL($AW55,$AX55,1,_xlpm.VD)))),0)),
$DH55="месяц",
$DR55*BF55,
$DH55="неделя",
$DR55*BF55/7*(ROUNDUP((DAY(EOMONTH(BF$15,0)))/4,0))),
0)</f>
        <v/>
      </c>
      <c r="DZ55" s="125">
        <f t="array" ref="DZ55">
IFERROR(_xlfn.IFS(
$DH55="день_1",
$DR55*$BL55/($AX55-$AW55+1)*BG55*(DAY(EOMONTH(BG$15,0))),
$DH55="день_2",
$DR55/30*MAX(MIN($AX55,EOMONTH(BG$15,0))-MAX($AW55,BG$15)+1,),
$DH55="раб.день",
$DR55/30*(IFERROR(
_xlfn.LET(_xlpm.VD,
CHOOSE(
{1;2;3;4;5;6;7;8;9;10;11;12;13;14;15;16;17;18},
45658,45659,45660,45661,45662,45663,45664,45665,45711,45724,45778,45779,45785,45786,45820,45821,45965,46022),
_xlfn.LET(_xlpm.DD,
MAX(MIN($AX55,EOMONTH(BG$15,0))-MAX($AW55,BG$15),),
_xlfn.IFS(
AND(MONTH($AW55)=MONTH(BG$15),MONTH($AX55)&lt;&gt;MONTH(BG$15)),
NETWORKDAYS.INTL($AW55,$AW55+_xlpm.DD,1,_xlpm.VD),
AND(MONTH($AW55)&lt;&gt;MONTH(BG$15),MONTH($AX55)=MONTH(BG$15)),
NETWORKDAYS.INTL(($AX55)-_xlpm.DD,$AX55,1,_xlpm.VD),
AND(MONTH($AW55)&lt;MONTH(BG$15),MONTH($AX55)&gt;MONTH(BG$15)),
NETWORKDAYS.INTL((EOMONTH(BG$15-1,1))-_xlpm.DD,EOMONTH(BG$15-1,1),1,_xlpm.VD),
AND(MONTH($AW55)=MONTH(BG$15),MONTH($AX55)=MONTH(BG$15)),
NETWORKDAYS.INTL($AW55,$AX55,1,_xlpm.VD)))),0)),
$DH55="месяц",
$DR55*BG55,
$DH55="неделя",
$DR55*BG55/7*(ROUNDUP((DAY(EOMONTH(BG$15,0)))/4,0))),
0)</f>
        <v/>
      </c>
      <c r="EA55" s="125">
        <f t="array" ref="EA55">
IFERROR(_xlfn.IFS(
$DH55="день_1",
$DR55*$BL55/($AX55-$AW55+1)*BH55*(DAY(EOMONTH(BH$15,0))),
$DH55="день_2",
$DR55/30*MAX(MIN($AX55,EOMONTH(BH$15,0))-MAX($AW55,BH$15)+1,),
$DH55="раб.день",
$DR55/30*(IFERROR(
_xlfn.LET(_xlpm.VD,
CHOOSE(
{1;2;3;4;5;6;7;8;9;10;11;12;13;14;15;16;17;18},
45658,45659,45660,45661,45662,45663,45664,45665,45711,45724,45778,45779,45785,45786,45820,45821,45965,46022),
_xlfn.LET(_xlpm.DD,
MAX(MIN($AX55,EOMONTH(BH$15,0))-MAX($AW55,BH$15),),
_xlfn.IFS(
AND(MONTH($AW55)=MONTH(BH$15),MONTH($AX55)&lt;&gt;MONTH(BH$15)),
NETWORKDAYS.INTL($AW55,$AW55+_xlpm.DD,1,_xlpm.VD),
AND(MONTH($AW55)&lt;&gt;MONTH(BH$15),MONTH($AX55)=MONTH(BH$15)),
NETWORKDAYS.INTL(($AX55)-_xlpm.DD,$AX55,1,_xlpm.VD),
AND(MONTH($AW55)&lt;MONTH(BH$15),MONTH($AX55)&gt;MONTH(BH$15)),
NETWORKDAYS.INTL((EOMONTH(BH$15-1,1))-_xlpm.DD,EOMONTH(BH$15-1,1),1,_xlpm.VD),
AND(MONTH($AW55)=MONTH(BH$15),MONTH($AX55)=MONTH(BH$15)),
NETWORKDAYS.INTL($AW55,$AX55,1,_xlpm.VD)))),0)),
$DH55="месяц",
$DR55*BH55,
$DH55="неделя",
$DR55*BH55/7*(ROUNDUP((DAY(EOMONTH(BH$15,0)))/4,0))),
0)</f>
        <v/>
      </c>
      <c r="EB55" s="125">
        <f t="array" ref="EB55">
IFERROR(_xlfn.IFS(
$DH55="день_1",
$DR55*$BL55/($AX55-$AW55+1)*BI55*(DAY(EOMONTH(BI$15,0))),
$DH55="день_2",
$DR55/30*MAX(MIN($AX55,EOMONTH(BI$15,0))-MAX($AW55,BI$15)+1,),
$DH55="раб.день",
$DR55/30*(IFERROR(
_xlfn.LET(_xlpm.VD,
CHOOSE(
{1;2;3;4;5;6;7;8;9;10;11;12;13;14;15;16;17;18},
45658,45659,45660,45661,45662,45663,45664,45665,45711,45724,45778,45779,45785,45786,45820,45821,45965,46022),
_xlfn.LET(_xlpm.DD,
MAX(MIN($AX55,EOMONTH(BI$15,0))-MAX($AW55,BI$15),),
_xlfn.IFS(
AND(MONTH($AW55)=MONTH(BI$15),MONTH($AX55)&lt;&gt;MONTH(BI$15)),
NETWORKDAYS.INTL($AW55,$AW55+_xlpm.DD,1,_xlpm.VD),
AND(MONTH($AW55)&lt;&gt;MONTH(BI$15),MONTH($AX55)=MONTH(BI$15)),
NETWORKDAYS.INTL(($AX55)-_xlpm.DD,$AX55,1,_xlpm.VD),
AND(MONTH($AW55)&lt;MONTH(BI$15),MONTH($AX55)&gt;MONTH(BI$15)),
NETWORKDAYS.INTL((EOMONTH(BI$15-1,1))-_xlpm.DD,EOMONTH(BI$15-1,1),1,_xlpm.VD),
AND(MONTH($AW55)=MONTH(BI$15),MONTH($AX55)=MONTH(BI$15)),
NETWORKDAYS.INTL($AW55,$AX55,1,_xlpm.VD)))),0)),
$DH55="месяц",
$DR55*BI55,
$DH55="неделя",
$DR55*BI55/7*(ROUNDUP((DAY(EOMONTH(BI$15,0)))/4,0))),
0)</f>
        <v/>
      </c>
      <c r="EC55" s="125">
        <f t="array" ref="EC55">
IFERROR(_xlfn.IFS(
$DH55="день_1",
$DR55*$BL55/($AX55-$AW55+1)*BJ55*(DAY(EOMONTH(BJ$15,0))),
$DH55="день_2",
$DR55/30*MAX(MIN($AX55,EOMONTH(BJ$15,0))-MAX($AW55,BJ$15)+1,),
$DH55="раб.день",
$DR55/30*(IFERROR(
_xlfn.LET(_xlpm.VD,
CHOOSE(
{1;2;3;4;5;6;7;8;9;10;11;12;13;14;15;16;17;18},
45658,45659,45660,45661,45662,45663,45664,45665,45711,45724,45778,45779,45785,45786,45820,45821,45965,46022),
_xlfn.LET(_xlpm.DD,
MAX(MIN($AX55,EOMONTH(BJ$15,0))-MAX($AW55,BJ$15),),
_xlfn.IFS(
AND(MONTH($AW55)=MONTH(BJ$15),MONTH($AX55)&lt;&gt;MONTH(BJ$15)),
NETWORKDAYS.INTL($AW55,$AW55+_xlpm.DD,1,_xlpm.VD),
AND(MONTH($AW55)&lt;&gt;MONTH(BJ$15),MONTH($AX55)=MONTH(BJ$15)),
NETWORKDAYS.INTL(($AX55)-_xlpm.DD,$AX55,1,_xlpm.VD),
AND(MONTH($AW55)&lt;MONTH(BJ$15),MONTH($AX55)&gt;MONTH(BJ$15)),
NETWORKDAYS.INTL((EOMONTH(BJ$15-1,1))-_xlpm.DD,EOMONTH(BJ$15-1,1),1,_xlpm.VD),
AND(MONTH($AW55)=MONTH(BJ$15),MONTH($AX55)=MONTH(BJ$15)),
NETWORKDAYS.INTL($AW55,$AX55,1,_xlpm.VD)))),0)),
$DH55="месяц",
$DR55*BJ55,
$DH55="неделя",
$DR55*BJ55/7*(ROUNDUP((DAY(EOMONTH(BJ$15,0)))/4,0))),
0)</f>
        <v/>
      </c>
      <c r="ED55" s="125">
        <f t="array" ref="ED55">
IFERROR(_xlfn.IFS(
$DH55="день_1",
$DR55*$BL55/($AX55-$AW55+1)*BK55*(DAY(EOMONTH(BK$15,0))),
$DH55="день_2",
$DR55/30*MAX(MIN($AX55,EOMONTH(BK$15,0))-MAX($AW55,BK$15)+1,),
$DH55="раб.день",
$DR55/30*(IFERROR(
_xlfn.LET(_xlpm.VD,
CHOOSE(
{1;2;3;4;5;6;7;8;9;10;11;12;13;14;15;16;17;18},
45658,45659,45660,45661,45662,45663,45664,45665,45711,45724,45778,45779,45785,45786,45820,45821,45965,46022),
_xlfn.LET(_xlpm.DD,
MAX(MIN($AX55,EOMONTH(BK$15,0))-MAX($AW55,BK$15),),
_xlfn.IFS(
AND(MONTH($AW55)=MONTH(BK$15),MONTH($AX55)&lt;&gt;MONTH(BK$15)),
NETWORKDAYS.INTL($AW55,$AW55+_xlpm.DD,1,_xlpm.VD),
AND(MONTH($AW55)&lt;&gt;MONTH(BK$15),MONTH($AX55)=MONTH(BK$15)),
NETWORKDAYS.INTL(($AX55)-_xlpm.DD,$AX55,1,_xlpm.VD),
AND(MONTH($AW55)&lt;MONTH(BK$15),MONTH($AX55)&gt;MONTH(BK$15)),
NETWORKDAYS.INTL((EOMONTH(BK$15-1,1))-_xlpm.DD,EOMONTH(BK$15-1,1),1,_xlpm.VD),
AND(MONTH($AW55)=MONTH(BK$15),MONTH($AX55)=MONTH(BK$15)),
NETWORKDAYS.INTL($AW55,$AX55,1,_xlpm.VD)))),0)),
$DH55="месяц",
$DR55*BK55,
$DH55="неделя",
$DR55*BK55/7*(ROUNDUP((DAY(EOMONTH(BK$15,0)))/4,0))),
0)</f>
        <v/>
      </c>
      <c r="EE55" s="125">
        <f>SUM($DS55,$DT55,$DU55,$DV55,$DW55,$DX55,$DY55,$DZ55,$EA55,$EB55,$EC55,$ED55)</f>
        <v/>
      </c>
      <c r="EF55" s="125">
        <f>IFERROR(ROUND($EE55*(1+$EP55),2),0)</f>
        <v/>
      </c>
      <c r="EG55" s="128" t="n">
        <v>1</v>
      </c>
      <c r="EH55" s="126" t="n">
        <v>0</v>
      </c>
      <c r="EI55" s="126">
        <f>ROUND(SUM($EH55:$EH55)*SUM($AB55:$AB55)*$EG55,2)</f>
        <v/>
      </c>
      <c r="EJ55" s="126">
        <f>ROUND($EI55*(1+$EP55),2)</f>
        <v/>
      </c>
      <c r="EK55" s="126" t="n">
        <v>0</v>
      </c>
      <c r="EL55" s="126">
        <f>ROUND(SUM($EK55:$EK55)*SUM($AB55:$AB55)*$EG55,2)</f>
        <v/>
      </c>
      <c r="EM55" s="126">
        <f>ROUND($EL55*(1+$EP55),2)</f>
        <v/>
      </c>
      <c r="EN55" s="126">
        <f>SUM($EE55,$EI55,$EL55)</f>
        <v/>
      </c>
      <c r="EO55" s="126">
        <f>SUM($EF55,$EJ55,$EM55)</f>
        <v/>
      </c>
      <c r="EP55" s="59" t="inlineStr">
        <is>
          <t>20%</t>
        </is>
      </c>
      <c r="EQ55" s="59" t="n"/>
      <c r="ER55" s="60">
        <f t="array" ref="ER55">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MATCH(ES55,
{"AMS";"RussOutdoor";"HD Outdoor";"Ingroup";"IQ";"Ledproduction";"LisChannel";"Logic";"Media-PPL";"NovikovTV | НовиковТВ";"SMA";"SOK";"КрокусТВ | CrocusTV | IndoorTV";"Сити";"ТЯК Москва"},
0)),"")</f>
        <v/>
      </c>
      <c r="ES55" s="60" t="n"/>
      <c r="ET55" s="60">
        <f t="array" ref="ET55">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MATCH(ES55,
{"AMS";"RussOutdoor";"HD Outdoor";"Ingroup";"IQ";"Ledproduction";"LisChannel";"Logic";"Media-PPL";"NovikovTV | НовиковТВ";"SMA";"SOK";"КрокусТВ | CrocusTV | IndoorTV";"Сити";"ТЯК Москва"},
0)),"")</f>
        <v/>
      </c>
      <c r="EU55" s="60" t="n"/>
      <c r="EV55" s="60" t="n"/>
      <c r="EX55" s="110">
        <f t="array" ref="EX55">
($AR55/30
+N("ТРАФИК ПЛОЩАДКИ"))*
(IFERROR(
_xlfn.LET(
_xlpm.GPR,
HLOOKUP($L55,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(MATCH($T55,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IF($Q55="цифровой",_xlpm.GPR/$AG55,_xlpm.GPR/60)),
0)
+N("DWELL TIME"))*
(IF($AB55=0,0,IF($AB55=1,0.3,IF($AB55=2,0.5,IF($AB55&gt;2,1))))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_xlfn.IFS($AC55="да",1.2,$AC55="нет",1)*
_xlfn.IFS($AD55="да",1.2,$AD55="нет",1)*
IF(R55="статический",1,1.2)*
$X55*
INDEX(
{1.2;1;1.2;1.2;1;1.2;1.2;1.2;1.2;1.2;1.2;1;1.2;1.2;1.2;1.2;1;1;1.2;1.2;1.2;1;1;1;1;1.2;1.2;1.2;1.2;1;1;1;1;1.2;1.2;1.2;1.2;1.2;1.2;1.2;1.2;1;1;1.2;1;1;1;1;1.5;1;1;1.5;1.5;1.2},
MATCH($Q55,_xlpm.MI,0)))&gt;{0.02;0.04;0.06;0.1;0.2;0.4;0.6;0.8;1;2;4;6})),
{0;1;2;3;4;5;6;7;8;9;10;11;12},
0)))
+N("КОЭФФИЦИЕНТ КОНТАКТА"))))*
(_xlfn.IFS($X55&lt;0.1,$X55/1000,$X55&gt;25,5.2,AND($X55&gt;=0.1,$X55&lt;=25),(($X55*2+0.1)/10)*($X55/10)))*
IFERROR((_xlfn.LET(
_xlpm.MA,
{0;0.8;0.85;0.9;0.95;1},
_xlpm.MAA,
{0;1;2;3;4;5},
INDEX(_xlpm.MA,MATCH(SUMPRODUCT(--((IF(ROUND(_xlpm.MAA,1)&gt;5,5,ROUND($AB55,1)))&gt;{0;1;2;3;4;5})),_xlpm.MAA,0)))
+N("КОЭФФИЦИЕНТ КОЛ-ВО КОНСТРУКЦИЙ")),1)*
$AB55,0))*
(IF($Q55="цифровой",$AG55/15*$AI55,1)
+N("ДЛЯ ЦИФРЫ"))</f>
        <v/>
      </c>
      <c r="EY55" s="110">
        <f>IFERROR(EX55*AY55,0)</f>
        <v/>
      </c>
      <c r="EZ55" s="131">
        <f>IFERROR(DP55/EY55*1000,0)</f>
        <v/>
      </c>
      <c r="FA55" s="112">
        <f>IFERROR(FC55/FB55,0)</f>
        <v/>
      </c>
      <c r="FB55" s="112">
        <f>IFERROR((FC55/(EY55/FF55*#REF!))*0.825,0)</f>
        <v/>
      </c>
      <c r="FC55" s="112">
        <f>IFERROR(((EX55*30/AR55)*100)/30,0)</f>
        <v/>
      </c>
      <c r="FD55" s="112">
        <f>IFERROR(EY55/G55*100%,0)</f>
        <v/>
      </c>
      <c r="FE55" s="112">
        <f>IFERROR(FD55/FC55*100%,0)</f>
        <v/>
      </c>
      <c r="FF55" s="110">
        <f>IFERROR(AR55/30*AY55,0)</f>
        <v/>
      </c>
    </row>
    <row r="56" ht="13" customHeight="1">
      <c r="A56" s="59" t="n"/>
      <c r="B56" s="60" t="n"/>
      <c r="C56" s="60" t="n"/>
      <c r="D56" s="60">
        <f t="array" ref="D56">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MATCH($E56,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56" s="60">
        <f t="array" ref="E56">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MATCH($F56,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56" s="60" t="inlineStr"/>
      <c r="G56" s="60" t="n"/>
      <c r="H56" s="60">
        <f t="array" ref="H56">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MATCH($I56,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56" s="60" t="n"/>
      <c r="J56" s="60" t="n"/>
      <c r="K56" s="60" t="n"/>
      <c r="L56" s="60" t="n"/>
      <c r="M56" s="60" t="n"/>
      <c r="N56" s="60" t="n"/>
      <c r="O56" s="60" t="n"/>
      <c r="P56" s="60">
        <f t="array" ref="P56">
_xlfn.IFS(
ISNUMBER(MATCH($Q56,{"шелфбаннер","разделитель","монетница","чековая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ISNUMBER(MATCH($Q56,{"LED/LCD","видеокулер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ISNUMBER(MATCH($Q56,{"автомобиль","машина","выставочное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ISNUMBER(MATCH($Q56,{"билборд","лифтовая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ISNUMBER(MATCH($Q56,{"навигация","подвесной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ISNUMBER(MATCH($Q56,{"движущаяся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ISNUMBER(MATCH($Q56,{"каталог","журнал"},)),
"Пресса",
$Q56="","")</f>
        <v/>
      </c>
      <c r="Q56" s="60" t="n"/>
      <c r="R56" s="60">
        <f t="array" ref="R56">
IFERROR(
_xlfn.IFS(
OR(ISNUMBER(MATCH($Q56,{"экспозиция","макет","стенд","автостенд","авто стенд","выставочное пространство","выставочные стенды","модульные выставочные стенды","3Д конструкция","3D конструкция"},)),P56="Экспонирование"),
"нестандартный",
ISNUMBER(MATCH($Q56,{"скроллер","призматрон"},)),
"динамический",
$P56="Видео",
"цифровой",
OR($P56="Пресса",$P56="Щит",$P56="POSm",$P56="Подвес",$P56="Брендирование/оклейка"),
"статический"),"")</f>
        <v/>
      </c>
      <c r="S56" s="59" t="n"/>
      <c r="T56" s="60" t="n"/>
      <c r="U56" s="60" t="n"/>
      <c r="V56" s="60">
        <f>
IF(P56="Видео",
"цифровой постер/ролик",
IF(ISNUMBER(MATCH(Q56,{"короб световой","короб световой | лайтбокс","короб световой | кристалайт","лайтбокс","лайт бокс","кристалайт","LB","lightbox"},)),
"бэклит",
IF(P56="Брендирование/оклейка",
"перфарированная пленка/самоклейка",
IF(P56="Экспонирование",
"под запрос",
IF(P56="Подвес",
"баннер/ткань",
"")))))</f>
        <v/>
      </c>
      <c r="W56" s="59" t="n"/>
      <c r="X56" s="59" t="n"/>
      <c r="Y56" s="59" t="n"/>
      <c r="Z56" s="61" t="n"/>
      <c r="AA56" s="61" t="n"/>
      <c r="AB56" s="61">
        <f>IF(BL56&gt;0,Z56,0)</f>
        <v/>
      </c>
      <c r="AC56" s="59" t="n"/>
      <c r="AD56" s="59" t="n"/>
      <c r="AE56" s="59" t="n"/>
      <c r="AF56" s="59" t="n"/>
      <c r="AG56" s="59" t="n"/>
      <c r="AH56" s="59" t="n"/>
      <c r="AI56" s="59" t="n"/>
      <c r="AJ56" s="59" t="n"/>
      <c r="AK56" s="59" t="n"/>
      <c r="AL56" s="62">
        <f>IFERROR(IF(OR(R56="статический",R56="динамический",R56="нестандартный",R56="",R56=""),"-",IF(AND(AH56="-",AI56="-"),"-",AK56*3600/AH56*AI56)),"-")</f>
        <v/>
      </c>
      <c r="AM56" s="62">
        <f>IFERROR(IF(OR(R56="статический",R56="динамический",R56="",R56="", R56="BTL",R56="нестандартный"),"-",AG56*AI56*AL56/60),"-")</f>
        <v/>
      </c>
      <c r="AN56" s="63">
        <f>IFERROR(IF(AH56="","-",AG56*AI56/AH56),"-")</f>
        <v/>
      </c>
      <c r="AO56" s="59">
        <f>IFERROR(IF(OR($R56="статический",$R56="динамический",$R56="",$R56="",$R56="BTL",$R56="нестандартный"),"-",$AL56*$AY56),"-")</f>
        <v/>
      </c>
      <c r="AP56" s="62">
        <f>IFERROR(IF(OR($R56="статический",$R56="динамический",$R56="",$R56="",$R56="BTL",$R56="нестандартный"),"-",$AM56*AY56),"-")</f>
        <v/>
      </c>
      <c r="AQ56" s="64" t="n"/>
      <c r="AR56" s="61" t="n"/>
      <c r="AS56" s="61" t="n"/>
      <c r="AT56" s="61" t="n"/>
      <c r="AU56" s="65" t="n"/>
      <c r="AV56" s="124">
        <f>IFERROR(DR56/AT56*1000,"n/a")</f>
        <v/>
      </c>
      <c r="AW56" s="67" t="n"/>
      <c r="AX56" s="67" t="n"/>
      <c r="AY56" s="43">
        <f>IFERROR(IF(OR($AW56="",$AX56=""),"",_xlfn.DAYS($AX56+1,$AW56)),"")</f>
        <v/>
      </c>
      <c r="AZ56" s="68">
        <f t="array" ref="AZ56">
_xlfn.LET(_xlpm.COEFF,
IF($AW56+$AX56=0,0,IF(MAX(MIN($AX56,EOMONTH(AZ$15,0))-MAX($AW56,AZ$15)+1,)&gt;0,1,0)),
_xlfn.IFS(
$ES56="LisChannel",
_xlpm.COEFF*
INDEX({1;1;1.2;1.2;1;1;1;1;1.2;1.2;1.2;1.2},
MATCH(MONTH(AZ$15),
{1,2,3,4,5,6,7,8,9,10,11,12})),
CONCATENATE($ES56," ",$L56)="RussOutdoor метро",
_xlpm.COEFF*
INDEX({0.8;0.9;1.1;1.1;1;1;1;1;1.1;1.1;1.1;1.1},
MATCH(MONTH(AZ$15),
{1,2,3,4,5,6,7,8,9,10,11,12})),
$ES56&lt;&gt;"LisChannel",
_xlpm.COEFF,
$ES56&lt;&gt;"RussOutdoor",
_xlpm.COEFF))</f>
        <v/>
      </c>
      <c r="BA56" s="68">
        <f t="array" ref="BA56">
_xlfn.LET(_xlpm.COEFF,
IF($AW56+$AX56=0,0,IF(MAX(MIN($AX56,EOMONTH(BA$15,0))-MAX($AW56,BA$15)+1,)&gt;0,1,0)),
_xlfn.IFS(
$ES56="LisChannel",
_xlpm.COEFF*
INDEX({1;1;1.2;1.2;1;1;1;1;1.2;1.2;1.2;1.2},
MATCH(MONTH(BA$15),
{1,2,3,4,5,6,7,8,9,10,11,12})),
CONCATENATE($ES56," ",$L56)="RussOutdoor метро",
_xlpm.COEFF*
INDEX({0.8;0.9;1.1;1.1;1;1;1;1;1.1;1.1;1.1;1.1},
MATCH(MONTH(BA$15),
{1,2,3,4,5,6,7,8,9,10,11,12})),
$ES56&lt;&gt;"LisChannel",
_xlpm.COEFF,
$ES56&lt;&gt;"RussOutdoor",
_xlpm.COEFF))</f>
        <v/>
      </c>
      <c r="BB56" s="68">
        <f t="array" ref="BB56">
_xlfn.LET(_xlpm.COEFF,
IF($AW56+$AX56=0,0,IF(MAX(MIN($AX56,EOMONTH(BB$15,0))-MAX($AW56,BB$15)+1,)&gt;0,1,0)),
_xlfn.IFS(
$ES56="LisChannel",
_xlpm.COEFF*
INDEX({1;1;1.2;1.2;1;1;1;1;1.2;1.2;1.2;1.2},
MATCH(MONTH(BB$15),
{1,2,3,4,5,6,7,8,9,10,11,12})),
CONCATENATE($ES56," ",$L56)="RussOutdoor метро",
_xlpm.COEFF*
INDEX({0.8;0.9;1.1;1.1;1;1;1;1;1.1;1.1;1.1;1.1},
MATCH(MONTH(BB$15),
{1,2,3,4,5,6,7,8,9,10,11,12})),
$ES56&lt;&gt;"LisChannel",
_xlpm.COEFF,
$ES56&lt;&gt;"RussOutdoor",
_xlpm.COEFF))</f>
        <v/>
      </c>
      <c r="BC56" s="68">
        <f t="array" ref="BC56">
_xlfn.LET(_xlpm.COEFF,
IF($AW56+$AX56=0,0,IF(MAX(MIN($AX56,EOMONTH(BC$15,0))-MAX($AW56,BC$15)+1,)&gt;0,1,0)),
_xlfn.IFS(
$ES56="LisChannel",
_xlpm.COEFF*
INDEX({1;1;1.2;1.2;1;1;1;1;1.2;1.2;1.2;1.2},
MATCH(MONTH(BC$15),
{1,2,3,4,5,6,7,8,9,10,11,12})),
CONCATENATE($ES56," ",$L56)="RussOutdoor метро",
_xlpm.COEFF*
INDEX({0.8;0.9;1.1;1.1;1;1;1;1;1.1;1.1;1.1;1.1},
MATCH(MONTH(BC$15),
{1,2,3,4,5,6,7,8,9,10,11,12})),
$ES56&lt;&gt;"LisChannel",
_xlpm.COEFF,
$ES56&lt;&gt;"RussOutdoor",
_xlpm.COEFF))</f>
        <v/>
      </c>
      <c r="BD56" s="68">
        <f t="array" ref="BD56">
_xlfn.LET(_xlpm.COEFF,
IF($AW56+$AX56=0,0,IF(MAX(MIN($AX56,EOMONTH(BD$15,0))-MAX($AW56,BD$15)+1,)&gt;0,1,0)),
_xlfn.IFS(
$ES56="LisChannel",
_xlpm.COEFF*
INDEX({1;1;1.2;1.2;1;1;1;1;1.2;1.2;1.2;1.2},
MATCH(MONTH(BD$15),
{1,2,3,4,5,6,7,8,9,10,11,12})),
CONCATENATE($ES56," ",$L56)="RussOutdoor метро",
_xlpm.COEFF*
INDEX({0.8;0.9;1.1;1.1;1;1;1;1;1.1;1.1;1.1;1.1},
MATCH(MONTH(BD$15),
{1,2,3,4,5,6,7,8,9,10,11,12})),
$ES56&lt;&gt;"LisChannel",
_xlpm.COEFF,
$ES56&lt;&gt;"RussOutdoor",
_xlpm.COEFF))</f>
        <v/>
      </c>
      <c r="BE56" s="68">
        <f t="array" ref="BE56">
_xlfn.LET(_xlpm.COEFF,
IF($AW56+$AX56=0,0,IF(MAX(MIN($AX56,EOMONTH(BE$15,0))-MAX($AW56,BE$15)+1,)&gt;0,1,0)),
_xlfn.IFS(
$ES56="LisChannel",
_xlpm.COEFF*
INDEX({1;1;1.2;1.2;1;1;1;1;1.2;1.2;1.2;1.2},
MATCH(MONTH(BE$15),
{1,2,3,4,5,6,7,8,9,10,11,12})),
CONCATENATE($ES56," ",$L56)="RussOutdoor метро",
_xlpm.COEFF*
INDEX({0.8;0.9;1.1;1.1;1;1;1;1;1.1;1.1;1.1;1.1},
MATCH(MONTH(BE$15),
{1,2,3,4,5,6,7,8,9,10,11,12})),
$ES56&lt;&gt;"LisChannel",
_xlpm.COEFF,
$ES56&lt;&gt;"RussOutdoor",
_xlpm.COEFF))</f>
        <v/>
      </c>
      <c r="BF56" s="68">
        <f t="array" ref="BF56">
_xlfn.LET(_xlpm.COEFF,
IF($AW56+$AX56=0,0,IF(MAX(MIN($AX56,EOMONTH(BF$15,0))-MAX($AW56,BF$15)+1,)&gt;0,1,0)),
_xlfn.IFS(
$ES56="LisChannel",
_xlpm.COEFF*
INDEX({1;1;1.2;1.2;1;1;1;1;1.2;1.2;1.2;1.2},
MATCH(MONTH(BF$15),
{1,2,3,4,5,6,7,8,9,10,11,12})),
CONCATENATE($ES56," ",$L56)="RussOutdoor метро",
_xlpm.COEFF*
INDEX({0.8;0.9;1.1;1.1;1;1;1;1;1.1;1.1;1.1;1.1},
MATCH(MONTH(BF$15),
{1,2,3,4,5,6,7,8,9,10,11,12})),
$ES56&lt;&gt;"LisChannel",
_xlpm.COEFF,
$ES56&lt;&gt;"RussOutdoor",
_xlpm.COEFF))</f>
        <v/>
      </c>
      <c r="BG56" s="68">
        <f t="array" ref="BG56">
_xlfn.LET(_xlpm.COEFF,
IF($AW56+$AX56=0,0,IF(MAX(MIN($AX56,EOMONTH(BG$15,0))-MAX($AW56,BG$15)+1,)&gt;0,1,0)),
_xlfn.IFS(
$ES56="LisChannel",
_xlpm.COEFF*
INDEX({1;1;1.2;1.2;1;1;1;1;1.2;1.2;1.2;1.2},
MATCH(MONTH(BG$15),
{1,2,3,4,5,6,7,8,9,10,11,12})),
CONCATENATE($ES56," ",$L56)="RussOutdoor метро",
_xlpm.COEFF*
INDEX({0.8;0.9;1.1;1.1;1;1;1;1;1.1;1.1;1.1;1.1},
MATCH(MONTH(BG$15),
{1,2,3,4,5,6,7,8,9,10,11,12})),
$ES56&lt;&gt;"LisChannel",
_xlpm.COEFF,
$ES56&lt;&gt;"RussOutdoor",
_xlpm.COEFF))</f>
        <v/>
      </c>
      <c r="BH56" s="68">
        <f t="array" ref="BH56">
_xlfn.LET(_xlpm.COEFF,
IF($AW56+$AX56=0,0,IF(MAX(MIN($AX56,EOMONTH(BH$15,0))-MAX($AW56,BH$15)+1,)&gt;0,1,0)),
_xlfn.IFS(
$ES56="LisChannel",
_xlpm.COEFF*
INDEX({1;1;1.2;1.2;1;1;1;1;1.2;1.2;1.2;1.2},
MATCH(MONTH(BH$15),
{1,2,3,4,5,6,7,8,9,10,11,12})),
CONCATENATE($ES56," ",$L56)="RussOutdoor метро",
_xlpm.COEFF*
INDEX({0.8;0.9;1.1;1.1;1;1;1;1;1.1;1.1;1.1;1.1},
MATCH(MONTH(BH$15),
{1,2,3,4,5,6,7,8,9,10,11,12})),
$ES56&lt;&gt;"LisChannel",
_xlpm.COEFF,
$ES56&lt;&gt;"RussOutdoor",
_xlpm.COEFF))</f>
        <v/>
      </c>
      <c r="BI56" s="68">
        <f t="array" ref="BI56">
_xlfn.LET(_xlpm.COEFF,
IF($AW56+$AX56=0,0,IF(MAX(MIN($AX56,EOMONTH(BI$15,0))-MAX($AW56,BI$15)+1,)&gt;0,1,0)),
_xlfn.IFS(
$ES56="LisChannel",
_xlpm.COEFF*
INDEX({1;1;1.2;1.2;1;1;1;1;1.2;1.2;1.2;1.2},
MATCH(MONTH(BI$15),
{1,2,3,4,5,6,7,8,9,10,11,12})),
CONCATENATE($ES56," ",$L56)="RussOutdoor метро",
_xlpm.COEFF*
INDEX({0.8;0.9;1.1;1.1;1;1;1;1;1.1;1.1;1.1;1.1},
MATCH(MONTH(BI$15),
{1,2,3,4,5,6,7,8,9,10,11,12})),
$ES56&lt;&gt;"LisChannel",
_xlpm.COEFF,
$ES56&lt;&gt;"RussOutdoor",
_xlpm.COEFF))</f>
        <v/>
      </c>
      <c r="BJ56" s="68">
        <f t="array" ref="BJ56">
_xlfn.LET(_xlpm.COEFF,
IF($AW56+$AX56=0,0,IF(MAX(MIN($AX56,EOMONTH(BJ$15,0))-MAX($AW56,BJ$15)+1,)&gt;0,1,0)),
_xlfn.IFS(
$ES56="LisChannel",
_xlpm.COEFF*
INDEX({1;1;1.2;1.2;1;1;1;1;1.2;1.2;1.2;1.2},
MATCH(MONTH(BJ$15),
{1,2,3,4,5,6,7,8,9,10,11,12})),
CONCATENATE($ES56," ",$L56)="RussOutdoor метро",
_xlpm.COEFF*
INDEX({0.8;0.9;1.1;1.1;1;1;1;1;1.1;1.1;1.1;1.1},
MATCH(MONTH(BJ$15),
{1,2,3,4,5,6,7,8,9,10,11,12})),
$ES56&lt;&gt;"LisChannel",
_xlpm.COEFF,
$ES56&lt;&gt;"RussOutdoor",
_xlpm.COEFF))</f>
        <v/>
      </c>
      <c r="BK56" s="68">
        <f t="array" ref="BK56">
_xlfn.LET(_xlpm.COEFF,
IF($AW56+$AX56=0,0,IF(MAX(MIN($AX56,EOMONTH(BK$15,0))-MAX($AW56,BK$15)+1,)&gt;0,1,0)),
_xlfn.IFS(
$ES56="LisChannel",
_xlpm.COEFF*
INDEX({1;1;1.2;1.2;1;1;1;1;1.2;1.2;1.2;1.2},
MATCH(MONTH(BK$15),
{1,2,3,4,5,6,7,8,9,10,11,12})),
CONCATENATE($ES56," ",$L56)="RussOutdoor метро",
_xlpm.COEFF*
INDEX({0.8;0.9;1.1;1.1;1;1;1;1;1.1;1.1;1.1;1.1},
MATCH(MONTH(BK$15),
{1,2,3,4,5,6,7,8,9,10,11,12})),
$ES56&lt;&gt;"LisChannel",
_xlpm.COEFF,
$ES56&lt;&gt;"RussOutdoor",
_xlpm.COEFF))</f>
        <v/>
      </c>
      <c r="BL56" s="62">
        <f>COUNTIFS($AZ56:$BK56,"&gt;0")</f>
        <v/>
      </c>
      <c r="BM56" s="65" t="n"/>
      <c r="BN56" s="125">
        <f>$DJ56</f>
        <v/>
      </c>
      <c r="BO56" s="63">
        <f>$DQ56</f>
        <v/>
      </c>
      <c r="BP56" s="125">
        <f>
IFERROR(
IF($BL56=0,0,
$BN56*(1-$BO56)),
0)</f>
        <v/>
      </c>
      <c r="BQ56" s="125">
        <f t="array" ref="BQ56">
IFERROR(
_xlfn.IFS(
$DH56="день_1",
$BP56*$BL56/($AX56-$AW56+1)*AZ56*(DAY(EOMONTH(AZ$15,0))),
$DH56="день_2",
$BP56/30*MAX(MIN($AX56,EOMONTH(AZ$15,0))-MAX($AW56,AZ$15)+1,),
$DH56="раб.день",
$BP56/30*(IFERROR(
_xlfn.LET(_xlpm.VD,
CHOOSE(
{1;2;3;4;5;6;7;8;9;10;11;12;13;14;15;16;17;18},
45658,45659,45660,45661,45662,45663,45664,45665,45711,45724,45778,45779,45785,45786,45820,45821,45965,46022),
_xlfn.LET(_xlpm.DD,
MAX(MIN($AX56,EOMONTH(AZ$15,0))-MAX($AW56,AZ$15),),
_xlfn.IFS(
AND(MONTH($AW56)=MONTH(AZ$15),MONTH($AX56)&lt;&gt;MONTH(AZ$15)),
NETWORKDAYS.INTL($AW56,$AW56+_xlpm.DD,1,_xlpm.VD),
AND(MONTH($AW56)&lt;&gt;MONTH(AZ$15),MONTH($AX56)=MONTH(AZ$15)),
NETWORKDAYS.INTL(($AX56)-_xlpm.DD,$AX56,1,_xlpm.VD),
AND(MONTH($AW56)&lt;MONTH(AZ$15),MONTH($AX56)&gt;MONTH(AZ$15)),
NETWORKDAYS.INTL((EOMONTH(AZ$15-1,1))-_xlpm.DD,EOMONTH(AZ$15-1,1),1,_xlpm.VD),
AND(MONTH($AW56)=MONTH(AZ$15),MONTH($AX56)=MONTH(AZ$15)),
NETWORKDAYS.INTL($AW56,$AX56,1,_xlpm.VD)))),0)),
$DH56="месяц",
$BP56*AZ56,
$DH56="неделя",
$BP56*AZ56/7*(ROUNDUP((DAY(EOMONTH(AZ$15,0)))/4,0))),
0)</f>
        <v/>
      </c>
      <c r="BR56" s="125">
        <f t="array" ref="BR56">
IFERROR(
_xlfn.IFS(
$DH56="день_1",
$BP56*$BL56/($AX56-$AW56+1)*BA56*(DAY(EOMONTH(BA$15,0))),
$DH56="день_2",
$BP56/30*MAX(MIN($AX56,EOMONTH(BA$15,0))-MAX($AW56,BA$15)+1,),
$DH56="раб.день",
$BP56/30*(IFERROR(
_xlfn.LET(_xlpm.VD,
CHOOSE(
{1;2;3;4;5;6;7;8;9;10;11;12;13;14;15;16;17;18},
45658,45659,45660,45661,45662,45663,45664,45665,45711,45724,45778,45779,45785,45786,45820,45821,45965,46022),
_xlfn.LET(_xlpm.DD,
MAX(MIN($AX56,EOMONTH(BA$15,0))-MAX($AW56,BA$15),),
_xlfn.IFS(
AND(MONTH($AW56)=MONTH(BA$15),MONTH($AX56)&lt;&gt;MONTH(BA$15)),
NETWORKDAYS.INTL($AW56,$AW56+_xlpm.DD,1,_xlpm.VD),
AND(MONTH($AW56)&lt;&gt;MONTH(BA$15),MONTH($AX56)=MONTH(BA$15)),
NETWORKDAYS.INTL(($AX56)-_xlpm.DD,$AX56,1,_xlpm.VD),
AND(MONTH($AW56)&lt;MONTH(BA$15),MONTH($AX56)&gt;MONTH(BA$15)),
NETWORKDAYS.INTL((EOMONTH(BA$15-1,1))-_xlpm.DD,EOMONTH(BA$15-1,1),1,_xlpm.VD),
AND(MONTH($AW56)=MONTH(BA$15),MONTH($AX56)=MONTH(BA$15)),
NETWORKDAYS.INTL($AW56,$AX56,1,_xlpm.VD)))),0)),
$DH56="месяц",
$BP56*BA56,
$DH56="неделя",
$BP56*BA56/7*(ROUNDUP((DAY(EOMONTH(BA$15,0)))/4,0))),
0)</f>
        <v/>
      </c>
      <c r="BS56" s="125">
        <f t="array" ref="BS56">
IFERROR(
_xlfn.IFS(
$DH56="день_1",
$BP56*$BL56/($AX56-$AW56+1)*BB56*(DAY(EOMONTH(BB$15,0))),
$DH56="день_2",
$BP56/30*MAX(MIN($AX56,EOMONTH(BB$15,0))-MAX($AW56,BB$15)+1,),
$DH56="раб.день",
$BP56/30*(IFERROR(
_xlfn.LET(_xlpm.VD,
CHOOSE(
{1;2;3;4;5;6;7;8;9;10;11;12;13;14;15;16;17;18},
45658,45659,45660,45661,45662,45663,45664,45665,45711,45724,45778,45779,45785,45786,45820,45821,45965,46022),
_xlfn.LET(_xlpm.DD,
MAX(MIN($AX56,EOMONTH(BB$15,0))-MAX($AW56,BB$15),),
_xlfn.IFS(
AND(MONTH($AW56)=MONTH(BB$15),MONTH($AX56)&lt;&gt;MONTH(BB$15)),
NETWORKDAYS.INTL($AW56,$AW56+_xlpm.DD,1,_xlpm.VD),
AND(MONTH($AW56)&lt;&gt;MONTH(BB$15),MONTH($AX56)=MONTH(BB$15)),
NETWORKDAYS.INTL(($AX56)-_xlpm.DD,$AX56,1,_xlpm.VD),
AND(MONTH($AW56)&lt;MONTH(BB$15),MONTH($AX56)&gt;MONTH(BB$15)),
NETWORKDAYS.INTL((EOMONTH(BB$15-1,1))-_xlpm.DD,EOMONTH(BB$15-1,1),1,_xlpm.VD),
AND(MONTH($AW56)=MONTH(BB$15),MONTH($AX56)=MONTH(BB$15)),
NETWORKDAYS.INTL($AW56,$AX56,1,_xlpm.VD)))),0)),
$DH56="месяц",
$BP56*BB56,
$DH56="неделя",
$BP56*BB56/7*(ROUNDUP((DAY(EOMONTH(BB$15,0)))/4,0))),
0)</f>
        <v/>
      </c>
      <c r="BT56" s="125">
        <f t="array" ref="BT56">
IFERROR(
_xlfn.IFS(
$DH56="день_1",
$BP56*$BL56/($AX56-$AW56+1)*BC56*(DAY(EOMONTH(BC$15,0))),
$DH56="день_2",
$BP56/30*MAX(MIN($AX56,EOMONTH(BC$15,0))-MAX($AW56,BC$15)+1,),
$DH56="раб.день",
$BP56/30*(IFERROR(
_xlfn.LET(_xlpm.VD,
CHOOSE(
{1;2;3;4;5;6;7;8;9;10;11;12;13;14;15;16;17;18},
45658,45659,45660,45661,45662,45663,45664,45665,45711,45724,45778,45779,45785,45786,45820,45821,45965,46022),
_xlfn.LET(_xlpm.DD,
MAX(MIN($AX56,EOMONTH(BC$15,0))-MAX($AW56,BC$15),),
_xlfn.IFS(
AND(MONTH($AW56)=MONTH(BC$15),MONTH($AX56)&lt;&gt;MONTH(BC$15)),
NETWORKDAYS.INTL($AW56,$AW56+_xlpm.DD,1,_xlpm.VD),
AND(MONTH($AW56)&lt;&gt;MONTH(BC$15),MONTH($AX56)=MONTH(BC$15)),
NETWORKDAYS.INTL(($AX56)-_xlpm.DD,$AX56,1,_xlpm.VD),
AND(MONTH($AW56)&lt;MONTH(BC$15),MONTH($AX56)&gt;MONTH(BC$15)),
NETWORKDAYS.INTL((EOMONTH(BC$15-1,1))-_xlpm.DD,EOMONTH(BC$15-1,1),1,_xlpm.VD),
AND(MONTH($AW56)=MONTH(BC$15),MONTH($AX56)=MONTH(BC$15)),
NETWORKDAYS.INTL($AW56,$AX56,1,_xlpm.VD)))),0)),
$DH56="месяц",
$BP56*BC56,
$DH56="неделя",
$BP56*BC56/7*(ROUNDUP((DAY(EOMONTH(BC$15,0)))/4,0))),
0)</f>
        <v/>
      </c>
      <c r="BU56" s="125">
        <f t="array" ref="BU56">
IFERROR(
_xlfn.IFS(
$DH56="день_1",
$BP56*$BL56/($AX56-$AW56+1)*BD56*(DAY(EOMONTH(BD$15,0))),
$DH56="день_2",
$BP56/30*MAX(MIN($AX56,EOMONTH(BD$15,0))-MAX($AW56,BD$15)+1,),
$DH56="раб.день",
$BP56/30*(IFERROR(
_xlfn.LET(_xlpm.VD,
CHOOSE(
{1;2;3;4;5;6;7;8;9;10;11;12;13;14;15;16;17;18},
45658,45659,45660,45661,45662,45663,45664,45665,45711,45724,45778,45779,45785,45786,45820,45821,45965,46022),
_xlfn.LET(_xlpm.DD,
MAX(MIN($AX56,EOMONTH(BD$15,0))-MAX($AW56,BD$15),),
_xlfn.IFS(
AND(MONTH($AW56)=MONTH(BD$15),MONTH($AX56)&lt;&gt;MONTH(BD$15)),
NETWORKDAYS.INTL($AW56,$AW56+_xlpm.DD,1,_xlpm.VD),
AND(MONTH($AW56)&lt;&gt;MONTH(BD$15),MONTH($AX56)=MONTH(BD$15)),
NETWORKDAYS.INTL(($AX56)-_xlpm.DD,$AX56,1,_xlpm.VD),
AND(MONTH($AW56)&lt;MONTH(BD$15),MONTH($AX56)&gt;MONTH(BD$15)),
NETWORKDAYS.INTL((EOMONTH(BD$15-1,1))-_xlpm.DD,EOMONTH(BD$15-1,1),1,_xlpm.VD),
AND(MONTH($AW56)=MONTH(BD$15),MONTH($AX56)=MONTH(BD$15)),
NETWORKDAYS.INTL($AW56,$AX56,1,_xlpm.VD)))),0)),
$DH56="месяц",
$BP56*BD56,
$DH56="неделя",
$BP56*BD56/7*(ROUNDUP((DAY(EOMONTH(BD$15,0)))/4,0))),
0)</f>
        <v/>
      </c>
      <c r="BV56" s="125">
        <f t="array" ref="BV56">
IFERROR(
_xlfn.IFS(
$DH56="день_1",
$BP56*$BL56/($AX56-$AW56+1)*BE56*(DAY(EOMONTH(BE$15,0))),
$DH56="день_2",
$BP56/30*MAX(MIN($AX56,EOMONTH(BE$15,0))-MAX($AW56,BE$15)+1,),
$DH56="раб.день",
$BP56/30*(IFERROR(
_xlfn.LET(_xlpm.VD,
CHOOSE(
{1;2;3;4;5;6;7;8;9;10;11;12;13;14;15;16;17;18},
45658,45659,45660,45661,45662,45663,45664,45665,45711,45724,45778,45779,45785,45786,45820,45821,45965,46022),
_xlfn.LET(_xlpm.DD,
MAX(MIN($AX56,EOMONTH(BE$15,0))-MAX($AW56,BE$15),),
_xlfn.IFS(
AND(MONTH($AW56)=MONTH(BE$15),MONTH($AX56)&lt;&gt;MONTH(BE$15)),
NETWORKDAYS.INTL($AW56,$AW56+_xlpm.DD,1,_xlpm.VD),
AND(MONTH($AW56)&lt;&gt;MONTH(BE$15),MONTH($AX56)=MONTH(BE$15)),
NETWORKDAYS.INTL(($AX56)-_xlpm.DD,$AX56,1,_xlpm.VD),
AND(MONTH($AW56)&lt;MONTH(BE$15),MONTH($AX56)&gt;MONTH(BE$15)),
NETWORKDAYS.INTL((EOMONTH(BE$15-1,1))-_xlpm.DD,EOMONTH(BE$15-1,1),1,_xlpm.VD),
AND(MONTH($AW56)=MONTH(BE$15),MONTH($AX56)=MONTH(BE$15)),
NETWORKDAYS.INTL($AW56,$AX56,1,_xlpm.VD)))),0)),
$DH56="месяц",
$BP56*BE56,
$DH56="неделя",
$BP56*BE56/7*(ROUNDUP((DAY(EOMONTH(BE$15,0)))/4,0))),
0)</f>
        <v/>
      </c>
      <c r="BW56" s="125">
        <f t="array" ref="BW56">
IFERROR(
_xlfn.IFS(
$DH56="день_1",
$BP56*$BL56/($AX56-$AW56+1)*BF56*(DAY(EOMONTH(BF$15,0))),
$DH56="день_2",
$BP56/30*MAX(MIN($AX56,EOMONTH(BF$15,0))-MAX($AW56,BF$15)+1,),
$DH56="раб.день",
$BP56/30*(IFERROR(
_xlfn.LET(_xlpm.VD,
CHOOSE(
{1;2;3;4;5;6;7;8;9;10;11;12;13;14;15;16;17;18},
45658,45659,45660,45661,45662,45663,45664,45665,45711,45724,45778,45779,45785,45786,45820,45821,45965,46022),
_xlfn.LET(_xlpm.DD,
MAX(MIN($AX56,EOMONTH(BF$15,0))-MAX($AW56,BF$15),),
_xlfn.IFS(
AND(MONTH($AW56)=MONTH(BF$15),MONTH($AX56)&lt;&gt;MONTH(BF$15)),
NETWORKDAYS.INTL($AW56,$AW56+_xlpm.DD,1,_xlpm.VD),
AND(MONTH($AW56)&lt;&gt;MONTH(BF$15),MONTH($AX56)=MONTH(BF$15)),
NETWORKDAYS.INTL(($AX56)-_xlpm.DD,$AX56,1,_xlpm.VD),
AND(MONTH($AW56)&lt;MONTH(BF$15),MONTH($AX56)&gt;MONTH(BF$15)),
NETWORKDAYS.INTL((EOMONTH(BF$15-1,1))-_xlpm.DD,EOMONTH(BF$15-1,1),1,_xlpm.VD),
AND(MONTH($AW56)=MONTH(BF$15),MONTH($AX56)=MONTH(BF$15)),
NETWORKDAYS.INTL($AW56,$AX56,1,_xlpm.VD)))),0)),
$DH56="месяц",
$BP56*BF56,
$DH56="неделя",
$BP56*BF56/7*(ROUNDUP((DAY(EOMONTH(BF$15,0)))/4,0))),
0)</f>
        <v/>
      </c>
      <c r="BX56" s="125">
        <f t="array" ref="BX56">
IFERROR(
_xlfn.IFS(
$DH56="день_1",
$BP56*$BL56/($AX56-$AW56+1)*BG56*(DAY(EOMONTH(BG$15,0))),
$DH56="день_2",
$BP56/30*MAX(MIN($AX56,EOMONTH(BG$15,0))-MAX($AW56,BG$15)+1,),
$DH56="раб.день",
$BP56/30*(IFERROR(
_xlfn.LET(_xlpm.VD,
CHOOSE(
{1;2;3;4;5;6;7;8;9;10;11;12;13;14;15;16;17;18},
45658,45659,45660,45661,45662,45663,45664,45665,45711,45724,45778,45779,45785,45786,45820,45821,45965,46022),
_xlfn.LET(_xlpm.DD,
MAX(MIN($AX56,EOMONTH(BG$15,0))-MAX($AW56,BG$15),),
_xlfn.IFS(
AND(MONTH($AW56)=MONTH(BG$15),MONTH($AX56)&lt;&gt;MONTH(BG$15)),
NETWORKDAYS.INTL($AW56,$AW56+_xlpm.DD,1,_xlpm.VD),
AND(MONTH($AW56)&lt;&gt;MONTH(BG$15),MONTH($AX56)=MONTH(BG$15)),
NETWORKDAYS.INTL(($AX56)-_xlpm.DD,$AX56,1,_xlpm.VD),
AND(MONTH($AW56)&lt;MONTH(BG$15),MONTH($AX56)&gt;MONTH(BG$15)),
NETWORKDAYS.INTL((EOMONTH(BG$15-1,1))-_xlpm.DD,EOMONTH(BG$15-1,1),1,_xlpm.VD),
AND(MONTH($AW56)=MONTH(BG$15),MONTH($AX56)=MONTH(BG$15)),
NETWORKDAYS.INTL($AW56,$AX56,1,_xlpm.VD)))),0)),
$DH56="месяц",
$BP56*BG56,
$DH56="неделя",
$BP56*BG56/7*(ROUNDUP((DAY(EOMONTH(BG$15,0)))/4,0))),
0)</f>
        <v/>
      </c>
      <c r="BY56" s="125">
        <f t="array" ref="BY56">
IFERROR(
_xlfn.IFS(
$DH56="день_1",
$BP56*$BL56/($AX56-$AW56+1)*BH56*(DAY(EOMONTH(BH$15,0))),
$DH56="день_2",
$BP56/30*MAX(MIN($AX56,EOMONTH(BH$15,0))-MAX($AW56,BH$15)+1,),
$DH56="раб.день",
$BP56/30*(IFERROR(
_xlfn.LET(_xlpm.VD,
CHOOSE(
{1;2;3;4;5;6;7;8;9;10;11;12;13;14;15;16;17;18},
45658,45659,45660,45661,45662,45663,45664,45665,45711,45724,45778,45779,45785,45786,45820,45821,45965,46022),
_xlfn.LET(_xlpm.DD,
MAX(MIN($AX56,EOMONTH(BH$15,0))-MAX($AW56,BH$15),),
_xlfn.IFS(
AND(MONTH($AW56)=MONTH(BH$15),MONTH($AX56)&lt;&gt;MONTH(BH$15)),
NETWORKDAYS.INTL($AW56,$AW56+_xlpm.DD,1,_xlpm.VD),
AND(MONTH($AW56)&lt;&gt;MONTH(BH$15),MONTH($AX56)=MONTH(BH$15)),
NETWORKDAYS.INTL(($AX56)-_xlpm.DD,$AX56,1,_xlpm.VD),
AND(MONTH($AW56)&lt;MONTH(BH$15),MONTH($AX56)&gt;MONTH(BH$15)),
NETWORKDAYS.INTL((EOMONTH(BH$15-1,1))-_xlpm.DD,EOMONTH(BH$15-1,1),1,_xlpm.VD),
AND(MONTH($AW56)=MONTH(BH$15),MONTH($AX56)=MONTH(BH$15)),
NETWORKDAYS.INTL($AW56,$AX56,1,_xlpm.VD)))),0)),
$DH56="месяц",
$BP56*BH56,
$DH56="неделя",
$BP56*BH56/7*(ROUNDUP((DAY(EOMONTH(BH$15,0)))/4,0))),
0)</f>
        <v/>
      </c>
      <c r="BZ56" s="125">
        <f t="array" ref="BZ56">
IFERROR(
_xlfn.IFS(
$DH56="день_1",
$BP56*$BL56/($AX56-$AW56+1)*BI56*(DAY(EOMONTH(BI$15,0))),
$DH56="день_2",
$BP56/30*MAX(MIN($AX56,EOMONTH(BI$15,0))-MAX($AW56,BI$15)+1,),
$DH56="раб.день",
$BP56/30*(IFERROR(
_xlfn.LET(_xlpm.VD,
CHOOSE(
{1;2;3;4;5;6;7;8;9;10;11;12;13;14;15;16;17;18},
45658,45659,45660,45661,45662,45663,45664,45665,45711,45724,45778,45779,45785,45786,45820,45821,45965,46022),
_xlfn.LET(_xlpm.DD,
MAX(MIN($AX56,EOMONTH(BI$15,0))-MAX($AW56,BI$15),),
_xlfn.IFS(
AND(MONTH($AW56)=MONTH(BI$15),MONTH($AX56)&lt;&gt;MONTH(BI$15)),
NETWORKDAYS.INTL($AW56,$AW56+_xlpm.DD,1,_xlpm.VD),
AND(MONTH($AW56)&lt;&gt;MONTH(BI$15),MONTH($AX56)=MONTH(BI$15)),
NETWORKDAYS.INTL(($AX56)-_xlpm.DD,$AX56,1,_xlpm.VD),
AND(MONTH($AW56)&lt;MONTH(BI$15),MONTH($AX56)&gt;MONTH(BI$15)),
NETWORKDAYS.INTL((EOMONTH(BI$15-1,1))-_xlpm.DD,EOMONTH(BI$15-1,1),1,_xlpm.VD),
AND(MONTH($AW56)=MONTH(BI$15),MONTH($AX56)=MONTH(BI$15)),
NETWORKDAYS.INTL($AW56,$AX56,1,_xlpm.VD)))),0)),
$DH56="месяц",
$BP56*BI56,
$DH56="неделя",
$BP56*BI56/7*(ROUNDUP((DAY(EOMONTH(BI$15,0)))/4,0))),
0)</f>
        <v/>
      </c>
      <c r="CA56" s="125">
        <f t="array" ref="CA56">
IFERROR(
_xlfn.IFS(
$DH56="день_1",
$BP56*$BL56/($AX56-$AW56+1)*BJ56*(DAY(EOMONTH(BJ$15,0))),
$DH56="день_2",
$BP56/30*MAX(MIN($AX56,EOMONTH(BJ$15,0))-MAX($AW56,BJ$15)+1,),
$DH56="раб.день",
$BP56/30*(IFERROR(
_xlfn.LET(_xlpm.VD,
CHOOSE(
{1;2;3;4;5;6;7;8;9;10;11;12;13;14;15;16;17;18},
45658,45659,45660,45661,45662,45663,45664,45665,45711,45724,45778,45779,45785,45786,45820,45821,45965,46022),
_xlfn.LET(_xlpm.DD,
MAX(MIN($AX56,EOMONTH(BJ$15,0))-MAX($AW56,BJ$15),),
_xlfn.IFS(
AND(MONTH($AW56)=MONTH(BJ$15),MONTH($AX56)&lt;&gt;MONTH(BJ$15)),
NETWORKDAYS.INTL($AW56,$AW56+_xlpm.DD,1,_xlpm.VD),
AND(MONTH($AW56)&lt;&gt;MONTH(BJ$15),MONTH($AX56)=MONTH(BJ$15)),
NETWORKDAYS.INTL(($AX56)-_xlpm.DD,$AX56,1,_xlpm.VD),
AND(MONTH($AW56)&lt;MONTH(BJ$15),MONTH($AX56)&gt;MONTH(BJ$15)),
NETWORKDAYS.INTL((EOMONTH(BJ$15-1,1))-_xlpm.DD,EOMONTH(BJ$15-1,1),1,_xlpm.VD),
AND(MONTH($AW56)=MONTH(BJ$15),MONTH($AX56)=MONTH(BJ$15)),
NETWORKDAYS.INTL($AW56,$AX56,1,_xlpm.VD)))),0)),
$DH56="месяц",
$BP56*BJ56,
$DH56="неделя",
$BP56*BJ56/7*(ROUNDUP((DAY(EOMONTH(BJ$15,0)))/4,0))),
0)</f>
        <v/>
      </c>
      <c r="CB56" s="125">
        <f t="array" ref="CB56">
IFERROR(
_xlfn.IFS(
$DH56="день_1",
$BP56*$BL56/($AX56-$AW56+1)*BK56*(DAY(EOMONTH(BK$15,0))),
$DH56="день_2",
$BP56/30*MAX(MIN($AX56,EOMONTH(BK$15,0))-MAX($AW56,BK$15)+1,),
$DH56="раб.день",
$BP56/30*(IFERROR(
_xlfn.LET(_xlpm.VD,
CHOOSE(
{1;2;3;4;5;6;7;8;9;10;11;12;13;14;15;16;17;18},
45658,45659,45660,45661,45662,45663,45664,45665,45711,45724,45778,45779,45785,45786,45820,45821,45965,46022),
_xlfn.LET(_xlpm.DD,
MAX(MIN($AX56,EOMONTH(BK$15,0))-MAX($AW56,BK$15),),
_xlfn.IFS(
AND(MONTH($AW56)=MONTH(BK$15),MONTH($AX56)&lt;&gt;MONTH(BK$15)),
NETWORKDAYS.INTL($AW56,$AW56+_xlpm.DD,1,_xlpm.VD),
AND(MONTH($AW56)&lt;&gt;MONTH(BK$15),MONTH($AX56)=MONTH(BK$15)),
NETWORKDAYS.INTL(($AX56)-_xlpm.DD,$AX56,1,_xlpm.VD),
AND(MONTH($AW56)&lt;MONTH(BK$15),MONTH($AX56)&gt;MONTH(BK$15)),
NETWORKDAYS.INTL((EOMONTH(BK$15-1,1))-_xlpm.DD,EOMONTH(BK$15-1,1),1,_xlpm.VD),
AND(MONTH($AW56)=MONTH(BK$15),MONTH($AX56)=MONTH(BK$15)),
NETWORKDAYS.INTL($AW56,$AX56,1,_xlpm.VD)))),0)),
$DH56="месяц",
$BP56*BK56,
$DH56="неделя",
$BP56*BK56/7*(ROUNDUP((DAY(EOMONTH(BK$15,0)))/4,0))),
0)</f>
        <v/>
      </c>
      <c r="CC56" s="125">
        <f>SUM($BQ56:$CB56)</f>
        <v/>
      </c>
      <c r="CD56" s="126">
        <f>SUM($EH56:$EH56)</f>
        <v/>
      </c>
      <c r="CE56" s="126">
        <f>$CD56*$AB56</f>
        <v/>
      </c>
      <c r="CF56" s="126">
        <f>SUM($EK56:$EK56)</f>
        <v/>
      </c>
      <c r="CG56" s="126">
        <f>$CF56*$AB56</f>
        <v/>
      </c>
      <c r="CH56" s="126">
        <f>SUM($CC56,$CE56,$CG56)</f>
        <v/>
      </c>
      <c r="CI56" s="126">
        <f>$CH56*(1+$CM56)</f>
        <v/>
      </c>
      <c r="CJ56" s="127" t="n">
        <v>0</v>
      </c>
      <c r="CK56" s="126">
        <f>SUM($CH56:$CH56)*(1+$CJ56)</f>
        <v/>
      </c>
      <c r="CL56" s="126">
        <f>SUM($CH56:$CH56)*(1+$CM56)</f>
        <v/>
      </c>
      <c r="CM56" s="59" t="inlineStr">
        <is>
          <t>20%</t>
        </is>
      </c>
      <c r="CN56" s="59" t="n"/>
      <c r="CO56" s="72" t="n"/>
      <c r="CP56" s="59" t="n"/>
      <c r="CQ56" s="73" t="n"/>
      <c r="CR56" s="73" t="n"/>
      <c r="CS56" s="73" t="n"/>
      <c r="CT56" s="72" t="n"/>
      <c r="CU56" s="79" t="inlineStr">
        <is>
          <t> </t>
        </is>
      </c>
      <c r="CV56" s="60" t="n"/>
      <c r="CW56" s="60" t="n"/>
      <c r="CX56" s="60" t="n"/>
      <c r="CY56" s="127">
        <f>IFERROR(($CC56-$EE56)/($EE56/(1-$DQ56)),0)</f>
        <v/>
      </c>
      <c r="CZ56" s="127">
        <f>IFERROR(1-$EI56/($CE56),0)</f>
        <v/>
      </c>
      <c r="DA56" s="127">
        <f>IFERROR(1-$EL56/($CG56),0)</f>
        <v/>
      </c>
      <c r="DB56" s="126">
        <f>ROUND(IFERROR(($CI56/(1+$CM56)-$EN56),0),2)</f>
        <v/>
      </c>
      <c r="DC56" s="128" t="n"/>
      <c r="DD56" s="125" t="n"/>
      <c r="DE56" s="75" t="n">
        <v>0</v>
      </c>
      <c r="DF56" s="128" t="n"/>
      <c r="DG56" s="125">
        <f>IF($DC56=0,0,$DD56*($DC56*100%-$DE56*$DF56))*SUM($AB56:$AB56)</f>
        <v/>
      </c>
      <c r="DH56" s="129" t="inlineStr">
        <is>
          <t>месяц</t>
        </is>
      </c>
      <c r="DI56" s="130">
        <f t="array" ref="DI56">IFERROR(
IF($ES56="LisChannel",
(ROUND(((INDEX({174.625;153.888888888889;130.972222222222},MATCH($AI56,{2;3;4}),0))*$AG56*$AI56),2)),0),0)</f>
        <v/>
      </c>
      <c r="DJ56" s="130">
        <f>
_xlfn.LET(_xlpm.X,
IFERROR(
IF($ES56="НовиковТВ",
(_xlfn.LET(_xlpm.NTV,
_xlfn.LET(_xlpm.MIN,350000,
IF(SUMIFS($DI:$DI,$ES:$ES,"НовиковТВ")&lt;=_xlpm.MIN,
(SUMIFS($DI:$DI,$ES:$ES,"НовиковТВ")/(COUNTIFS($ES:$ES,"НовиковТВ")))*_xlpm.MIN/SUMIFS($DI:$DI,$ES:$ES,"НовиковТВ"),
DI56)),
_xlpm.NTV+$DG56/(1-(1-(_xlpm.NTV)*(1-$DL56)*(1-$DM56)*(1-$DN56)*(1-$DO56)*(1-$DP56)/_xlpm.NTV))))/(1+$EP56),
$DI56+$DG56/(1-(1-($DI56)*(1-$DL56)*(1-$DM56)*(1-$DN56)*(1-$DO56)*(1-$DP56)/$DI56))),
0),
_xlpm.X*(1+$CM56)*(1+$CW56)-_xlpm.X*(1+$CM56)+_xlpm.X)</f>
        <v/>
      </c>
      <c r="DK56" s="125" t="inlineStr">
        <is>
          <t>послед.</t>
        </is>
      </c>
      <c r="DL56" s="63" t="n">
        <v>0</v>
      </c>
      <c r="DM56" s="63" t="n">
        <v>0</v>
      </c>
      <c r="DN56" s="63" t="n">
        <v>0</v>
      </c>
      <c r="DO56" s="63" t="n">
        <v>0</v>
      </c>
      <c r="DP56" s="63" t="n">
        <v>0</v>
      </c>
      <c r="DQ56" s="63">
        <f t="array" ref="DQ56">IFERROR(_xlfn.IFS(
$DK56="послед.",1-(1-$DL56)*(1-$DM56)*(1-$DN56)*(1-$DO56)*(1-$DP56),
$DK56="сумм.",$DL56+$DM56+$DN56+$DO56+$DP56),
0)</f>
        <v/>
      </c>
      <c r="DR56" s="125">
        <f t="array" ref="DR56">
IFERROR(
_xlfn.IFS(
$BL56=0,
0,
$BL56&gt;0,
_xlfn.IFS($DK56="послед.",
$DJ56*(1-$DL56)*(1-$DM56)*(1-$DN56)*(1-$DO56)*(1-$DP56),
$DK56="сумм.",
$DJ56*(1-($DL56+$DM56+$DN56+$DO56+$DP56)))),0)</f>
        <v/>
      </c>
      <c r="DS56" s="125">
        <f t="array" ref="DS56">
IFERROR(_xlfn.IFS(
$DH56="день_1",
$DR56*$BL56/($AX56-$AW56+1)*AZ56*(DAY(EOMONTH(AZ$15,0))),
$DH56="день_2",
$DR56/30*MAX(MIN($AX56,EOMONTH(AZ$15,0))-MAX($AW56,AZ$15)+1,),
$DH56="раб.день",
$DR56/30*(IFERROR(
_xlfn.LET(_xlpm.VD,
CHOOSE(
{1;2;3;4;5;6;7;8;9;10;11;12;13;14;15;16;17;18},
45658,45659,45660,45661,45662,45663,45664,45665,45711,45724,45778,45779,45785,45786,45820,45821,45965,46022),
_xlfn.LET(_xlpm.DD,
MAX(MIN($AX56,EOMONTH(AZ$15,0))-MAX($AW56,AZ$15),),
_xlfn.IFS(
AND(MONTH($AW56)=MONTH(AZ$15),MONTH($AX56)&lt;&gt;MONTH(AZ$15)),
NETWORKDAYS.INTL($AW56,$AW56+_xlpm.DD,1,_xlpm.VD),
AND(MONTH($AW56)&lt;&gt;MONTH(AZ$15),MONTH($AX56)=MONTH(AZ$15)),
NETWORKDAYS.INTL(($AX56)-_xlpm.DD,$AX56,1,_xlpm.VD),
AND(MONTH($AW56)&lt;MONTH(AZ$15),MONTH($AX56)&gt;MONTH(AZ$15)),
NETWORKDAYS.INTL((EOMONTH(AZ$15-1,1))-_xlpm.DD,EOMONTH(AZ$15-1,1),1,_xlpm.VD),
AND(MONTH($AW56)=MONTH(AZ$15),MONTH($AX56)=MONTH(AZ$15)),
NETWORKDAYS.INTL($AW56,$AX56,1,_xlpm.VD)))),0)),
$DH56="месяц",
$DR56*AZ56,
$DH56="неделя",
$DR56*AZ56/7*(ROUNDUP((DAY(EOMONTH(AZ$15,0)))/4,0))),
0)</f>
        <v/>
      </c>
      <c r="DT56" s="125">
        <f t="array" ref="DT56">
IFERROR(_xlfn.IFS(
$DH56="день_1",
$DR56*$BL56/($AX56-$AW56+1)*BA56*(DAY(EOMONTH(BA$15,0))),
$DH56="день_2",
$DR56/30*MAX(MIN($AX56,EOMONTH(BA$15,0))-MAX($AW56,BA$15)+1,),
$DH56="раб.день",
$DR56/30*(IFERROR(
_xlfn.LET(_xlpm.VD,
CHOOSE(
{1;2;3;4;5;6;7;8;9;10;11;12;13;14;15;16;17;18},
45658,45659,45660,45661,45662,45663,45664,45665,45711,45724,45778,45779,45785,45786,45820,45821,45965,46022),
_xlfn.LET(_xlpm.DD,
MAX(MIN($AX56,EOMONTH(BA$15,0))-MAX($AW56,BA$15),),
_xlfn.IFS(
AND(MONTH($AW56)=MONTH(BA$15),MONTH($AX56)&lt;&gt;MONTH(BA$15)),
NETWORKDAYS.INTL($AW56,$AW56+_xlpm.DD,1,_xlpm.VD),
AND(MONTH($AW56)&lt;&gt;MONTH(BA$15),MONTH($AX56)=MONTH(BA$15)),
NETWORKDAYS.INTL(($AX56)-_xlpm.DD,$AX56,1,_xlpm.VD),
AND(MONTH($AW56)&lt;MONTH(BA$15),MONTH($AX56)&gt;MONTH(BA$15)),
NETWORKDAYS.INTL((EOMONTH(BA$15-1,1))-_xlpm.DD,EOMONTH(BA$15-1,1),1,_xlpm.VD),
AND(MONTH($AW56)=MONTH(BA$15),MONTH($AX56)=MONTH(BA$15)),
NETWORKDAYS.INTL($AW56,$AX56,1,_xlpm.VD)))),0)),
$DH56="месяц",
$DR56*BA56,
$DH56="неделя",
$DR56*BA56/7*(ROUNDUP((DAY(EOMONTH(BA$15,0)))/4,0))),
0)</f>
        <v/>
      </c>
      <c r="DU56" s="125">
        <f t="array" ref="DU56">
IFERROR(_xlfn.IFS(
$DH56="день_1",
$DR56*$BL56/($AX56-$AW56+1)*BB56*(DAY(EOMONTH(BB$15,0))),
$DH56="день_2",
$DR56/30*MAX(MIN($AX56,EOMONTH(BB$15,0))-MAX($AW56,BB$15)+1,),
$DH56="раб.день",
$DR56/30*(IFERROR(
_xlfn.LET(_xlpm.VD,
CHOOSE(
{1;2;3;4;5;6;7;8;9;10;11;12;13;14;15;16;17;18},
45658,45659,45660,45661,45662,45663,45664,45665,45711,45724,45778,45779,45785,45786,45820,45821,45965,46022),
_xlfn.LET(_xlpm.DD,
MAX(MIN($AX56,EOMONTH(BB$15,0))-MAX($AW56,BB$15),),
_xlfn.IFS(
AND(MONTH($AW56)=MONTH(BB$15),MONTH($AX56)&lt;&gt;MONTH(BB$15)),
NETWORKDAYS.INTL($AW56,$AW56+_xlpm.DD,1,_xlpm.VD),
AND(MONTH($AW56)&lt;&gt;MONTH(BB$15),MONTH($AX56)=MONTH(BB$15)),
NETWORKDAYS.INTL(($AX56)-_xlpm.DD,$AX56,1,_xlpm.VD),
AND(MONTH($AW56)&lt;MONTH(BB$15),MONTH($AX56)&gt;MONTH(BB$15)),
NETWORKDAYS.INTL((EOMONTH(BB$15-1,1))-_xlpm.DD,EOMONTH(BB$15-1,1),1,_xlpm.VD),
AND(MONTH($AW56)=MONTH(BB$15),MONTH($AX56)=MONTH(BB$15)),
NETWORKDAYS.INTL($AW56,$AX56,1,_xlpm.VD)))),0)),
$DH56="месяц",
$DR56*BB56,
$DH56="неделя",
$DR56*BB56/7*(ROUNDUP((DAY(EOMONTH(BB$15,0)))/4,0))),
0)</f>
        <v/>
      </c>
      <c r="DV56" s="125">
        <f t="array" ref="DV56">
IFERROR(_xlfn.IFS(
$DH56="день_1",
$DR56*$BL56/($AX56-$AW56+1)*BC56*(DAY(EOMONTH(BC$15,0))),
$DH56="день_2",
$DR56/30*MAX(MIN($AX56,EOMONTH(BC$15,0))-MAX($AW56,BC$15)+1,),
$DH56="раб.день",
$DR56/30*(IFERROR(
_xlfn.LET(_xlpm.VD,
CHOOSE(
{1;2;3;4;5;6;7;8;9;10;11;12;13;14;15;16;17;18},
45658,45659,45660,45661,45662,45663,45664,45665,45711,45724,45778,45779,45785,45786,45820,45821,45965,46022),
_xlfn.LET(_xlpm.DD,
MAX(MIN($AX56,EOMONTH(BC$15,0))-MAX($AW56,BC$15),),
_xlfn.IFS(
AND(MONTH($AW56)=MONTH(BC$15),MONTH($AX56)&lt;&gt;MONTH(BC$15)),
NETWORKDAYS.INTL($AW56,$AW56+_xlpm.DD,1,_xlpm.VD),
AND(MONTH($AW56)&lt;&gt;MONTH(BC$15),MONTH($AX56)=MONTH(BC$15)),
NETWORKDAYS.INTL(($AX56)-_xlpm.DD,$AX56,1,_xlpm.VD),
AND(MONTH($AW56)&lt;MONTH(BC$15),MONTH($AX56)&gt;MONTH(BC$15)),
NETWORKDAYS.INTL((EOMONTH(BC$15-1,1))-_xlpm.DD,EOMONTH(BC$15-1,1),1,_xlpm.VD),
AND(MONTH($AW56)=MONTH(BC$15),MONTH($AX56)=MONTH(BC$15)),
NETWORKDAYS.INTL($AW56,$AX56,1,_xlpm.VD)))),0)),
$DH56="месяц",
$DR56*BC56,
$DH56="неделя",
$DR56*BC56/7*(ROUNDUP((DAY(EOMONTH(BC$15,0)))/4,0))),
0)</f>
        <v/>
      </c>
      <c r="DW56" s="125">
        <f t="array" ref="DW56">
IFERROR(_xlfn.IFS(
$DH56="день_1",
$DR56*$BL56/($AX56-$AW56+1)*BD56*(DAY(EOMONTH(BD$15,0))),
$DH56="день_2",
$DR56/30*MAX(MIN($AX56,EOMONTH(BD$15,0))-MAX($AW56,BD$15)+1,),
$DH56="раб.день",
$DR56/30*(IFERROR(
_xlfn.LET(_xlpm.VD,
CHOOSE(
{1;2;3;4;5;6;7;8;9;10;11;12;13;14;15;16;17;18},
45658,45659,45660,45661,45662,45663,45664,45665,45711,45724,45778,45779,45785,45786,45820,45821,45965,46022),
_xlfn.LET(_xlpm.DD,
MAX(MIN($AX56,EOMONTH(BD$15,0))-MAX($AW56,BD$15),),
_xlfn.IFS(
AND(MONTH($AW56)=MONTH(BD$15),MONTH($AX56)&lt;&gt;MONTH(BD$15)),
NETWORKDAYS.INTL($AW56,$AW56+_xlpm.DD,1,_xlpm.VD),
AND(MONTH($AW56)&lt;&gt;MONTH(BD$15),MONTH($AX56)=MONTH(BD$15)),
NETWORKDAYS.INTL(($AX56)-_xlpm.DD,$AX56,1,_xlpm.VD),
AND(MONTH($AW56)&lt;MONTH(BD$15),MONTH($AX56)&gt;MONTH(BD$15)),
NETWORKDAYS.INTL((EOMONTH(BD$15-1,1))-_xlpm.DD,EOMONTH(BD$15-1,1),1,_xlpm.VD),
AND(MONTH($AW56)=MONTH(BD$15),MONTH($AX56)=MONTH(BD$15)),
NETWORKDAYS.INTL($AW56,$AX56,1,_xlpm.VD)))),0)),
$DH56="месяц",
$DR56*BD56,
$DH56="неделя",
$DR56*BD56/7*(ROUNDUP((DAY(EOMONTH(BD$15,0)))/4,0))),
0)</f>
        <v/>
      </c>
      <c r="DX56" s="125">
        <f t="array" ref="DX56">
IFERROR(_xlfn.IFS(
$DH56="день_1",
$DR56*$BL56/($AX56-$AW56+1)*BE56*(DAY(EOMONTH(BE$15,0))),
$DH56="день_2",
$DR56/30*MAX(MIN($AX56,EOMONTH(BE$15,0))-MAX($AW56,BE$15)+1,),
$DH56="раб.день",
$DR56/30*(IFERROR(
_xlfn.LET(_xlpm.VD,
CHOOSE(
{1;2;3;4;5;6;7;8;9;10;11;12;13;14;15;16;17;18},
45658,45659,45660,45661,45662,45663,45664,45665,45711,45724,45778,45779,45785,45786,45820,45821,45965,46022),
_xlfn.LET(_xlpm.DD,
MAX(MIN($AX56,EOMONTH(BE$15,0))-MAX($AW56,BE$15),),
_xlfn.IFS(
AND(MONTH($AW56)=MONTH(BE$15),MONTH($AX56)&lt;&gt;MONTH(BE$15)),
NETWORKDAYS.INTL($AW56,$AW56+_xlpm.DD,1,_xlpm.VD),
AND(MONTH($AW56)&lt;&gt;MONTH(BE$15),MONTH($AX56)=MONTH(BE$15)),
NETWORKDAYS.INTL(($AX56)-_xlpm.DD,$AX56,1,_xlpm.VD),
AND(MONTH($AW56)&lt;MONTH(BE$15),MONTH($AX56)&gt;MONTH(BE$15)),
NETWORKDAYS.INTL((EOMONTH(BE$15-1,1))-_xlpm.DD,EOMONTH(BE$15-1,1),1,_xlpm.VD),
AND(MONTH($AW56)=MONTH(BE$15),MONTH($AX56)=MONTH(BE$15)),
NETWORKDAYS.INTL($AW56,$AX56,1,_xlpm.VD)))),0)),
$DH56="месяц",
$DR56*BE56,
$DH56="неделя",
$DR56*BE56/7*(ROUNDUP((DAY(EOMONTH(BE$15,0)))/4,0))),
0)</f>
        <v/>
      </c>
      <c r="DY56" s="125">
        <f t="array" ref="DY56">
IFERROR(_xlfn.IFS(
$DH56="день_1",
$DR56*$BL56/($AX56-$AW56+1)*BF56*(DAY(EOMONTH(BF$15,0))),
$DH56="день_2",
$DR56/30*MAX(MIN($AX56,EOMONTH(BF$15,0))-MAX($AW56,BF$15)+1,),
$DH56="раб.день",
$DR56/30*(IFERROR(
_xlfn.LET(_xlpm.VD,
CHOOSE(
{1;2;3;4;5;6;7;8;9;10;11;12;13;14;15;16;17;18},
45658,45659,45660,45661,45662,45663,45664,45665,45711,45724,45778,45779,45785,45786,45820,45821,45965,46022),
_xlfn.LET(_xlpm.DD,
MAX(MIN($AX56,EOMONTH(BF$15,0))-MAX($AW56,BF$15),),
_xlfn.IFS(
AND(MONTH($AW56)=MONTH(BF$15),MONTH($AX56)&lt;&gt;MONTH(BF$15)),
NETWORKDAYS.INTL($AW56,$AW56+_xlpm.DD,1,_xlpm.VD),
AND(MONTH($AW56)&lt;&gt;MONTH(BF$15),MONTH($AX56)=MONTH(BF$15)),
NETWORKDAYS.INTL(($AX56)-_xlpm.DD,$AX56,1,_xlpm.VD),
AND(MONTH($AW56)&lt;MONTH(BF$15),MONTH($AX56)&gt;MONTH(BF$15)),
NETWORKDAYS.INTL((EOMONTH(BF$15-1,1))-_xlpm.DD,EOMONTH(BF$15-1,1),1,_xlpm.VD),
AND(MONTH($AW56)=MONTH(BF$15),MONTH($AX56)=MONTH(BF$15)),
NETWORKDAYS.INTL($AW56,$AX56,1,_xlpm.VD)))),0)),
$DH56="месяц",
$DR56*BF56,
$DH56="неделя",
$DR56*BF56/7*(ROUNDUP((DAY(EOMONTH(BF$15,0)))/4,0))),
0)</f>
        <v/>
      </c>
      <c r="DZ56" s="125">
        <f t="array" ref="DZ56">
IFERROR(_xlfn.IFS(
$DH56="день_1",
$DR56*$BL56/($AX56-$AW56+1)*BG56*(DAY(EOMONTH(BG$15,0))),
$DH56="день_2",
$DR56/30*MAX(MIN($AX56,EOMONTH(BG$15,0))-MAX($AW56,BG$15)+1,),
$DH56="раб.день",
$DR56/30*(IFERROR(
_xlfn.LET(_xlpm.VD,
CHOOSE(
{1;2;3;4;5;6;7;8;9;10;11;12;13;14;15;16;17;18},
45658,45659,45660,45661,45662,45663,45664,45665,45711,45724,45778,45779,45785,45786,45820,45821,45965,46022),
_xlfn.LET(_xlpm.DD,
MAX(MIN($AX56,EOMONTH(BG$15,0))-MAX($AW56,BG$15),),
_xlfn.IFS(
AND(MONTH($AW56)=MONTH(BG$15),MONTH($AX56)&lt;&gt;MONTH(BG$15)),
NETWORKDAYS.INTL($AW56,$AW56+_xlpm.DD,1,_xlpm.VD),
AND(MONTH($AW56)&lt;&gt;MONTH(BG$15),MONTH($AX56)=MONTH(BG$15)),
NETWORKDAYS.INTL(($AX56)-_xlpm.DD,$AX56,1,_xlpm.VD),
AND(MONTH($AW56)&lt;MONTH(BG$15),MONTH($AX56)&gt;MONTH(BG$15)),
NETWORKDAYS.INTL((EOMONTH(BG$15-1,1))-_xlpm.DD,EOMONTH(BG$15-1,1),1,_xlpm.VD),
AND(MONTH($AW56)=MONTH(BG$15),MONTH($AX56)=MONTH(BG$15)),
NETWORKDAYS.INTL($AW56,$AX56,1,_xlpm.VD)))),0)),
$DH56="месяц",
$DR56*BG56,
$DH56="неделя",
$DR56*BG56/7*(ROUNDUP((DAY(EOMONTH(BG$15,0)))/4,0))),
0)</f>
        <v/>
      </c>
      <c r="EA56" s="125">
        <f t="array" ref="EA56">
IFERROR(_xlfn.IFS(
$DH56="день_1",
$DR56*$BL56/($AX56-$AW56+1)*BH56*(DAY(EOMONTH(BH$15,0))),
$DH56="день_2",
$DR56/30*MAX(MIN($AX56,EOMONTH(BH$15,0))-MAX($AW56,BH$15)+1,),
$DH56="раб.день",
$DR56/30*(IFERROR(
_xlfn.LET(_xlpm.VD,
CHOOSE(
{1;2;3;4;5;6;7;8;9;10;11;12;13;14;15;16;17;18},
45658,45659,45660,45661,45662,45663,45664,45665,45711,45724,45778,45779,45785,45786,45820,45821,45965,46022),
_xlfn.LET(_xlpm.DD,
MAX(MIN($AX56,EOMONTH(BH$15,0))-MAX($AW56,BH$15),),
_xlfn.IFS(
AND(MONTH($AW56)=MONTH(BH$15),MONTH($AX56)&lt;&gt;MONTH(BH$15)),
NETWORKDAYS.INTL($AW56,$AW56+_xlpm.DD,1,_xlpm.VD),
AND(MONTH($AW56)&lt;&gt;MONTH(BH$15),MONTH($AX56)=MONTH(BH$15)),
NETWORKDAYS.INTL(($AX56)-_xlpm.DD,$AX56,1,_xlpm.VD),
AND(MONTH($AW56)&lt;MONTH(BH$15),MONTH($AX56)&gt;MONTH(BH$15)),
NETWORKDAYS.INTL((EOMONTH(BH$15-1,1))-_xlpm.DD,EOMONTH(BH$15-1,1),1,_xlpm.VD),
AND(MONTH($AW56)=MONTH(BH$15),MONTH($AX56)=MONTH(BH$15)),
NETWORKDAYS.INTL($AW56,$AX56,1,_xlpm.VD)))),0)),
$DH56="месяц",
$DR56*BH56,
$DH56="неделя",
$DR56*BH56/7*(ROUNDUP((DAY(EOMONTH(BH$15,0)))/4,0))),
0)</f>
        <v/>
      </c>
      <c r="EB56" s="125">
        <f t="array" ref="EB56">
IFERROR(_xlfn.IFS(
$DH56="день_1",
$DR56*$BL56/($AX56-$AW56+1)*BI56*(DAY(EOMONTH(BI$15,0))),
$DH56="день_2",
$DR56/30*MAX(MIN($AX56,EOMONTH(BI$15,0))-MAX($AW56,BI$15)+1,),
$DH56="раб.день",
$DR56/30*(IFERROR(
_xlfn.LET(_xlpm.VD,
CHOOSE(
{1;2;3;4;5;6;7;8;9;10;11;12;13;14;15;16;17;18},
45658,45659,45660,45661,45662,45663,45664,45665,45711,45724,45778,45779,45785,45786,45820,45821,45965,46022),
_xlfn.LET(_xlpm.DD,
MAX(MIN($AX56,EOMONTH(BI$15,0))-MAX($AW56,BI$15),),
_xlfn.IFS(
AND(MONTH($AW56)=MONTH(BI$15),MONTH($AX56)&lt;&gt;MONTH(BI$15)),
NETWORKDAYS.INTL($AW56,$AW56+_xlpm.DD,1,_xlpm.VD),
AND(MONTH($AW56)&lt;&gt;MONTH(BI$15),MONTH($AX56)=MONTH(BI$15)),
NETWORKDAYS.INTL(($AX56)-_xlpm.DD,$AX56,1,_xlpm.VD),
AND(MONTH($AW56)&lt;MONTH(BI$15),MONTH($AX56)&gt;MONTH(BI$15)),
NETWORKDAYS.INTL((EOMONTH(BI$15-1,1))-_xlpm.DD,EOMONTH(BI$15-1,1),1,_xlpm.VD),
AND(MONTH($AW56)=MONTH(BI$15),MONTH($AX56)=MONTH(BI$15)),
NETWORKDAYS.INTL($AW56,$AX56,1,_xlpm.VD)))),0)),
$DH56="месяц",
$DR56*BI56,
$DH56="неделя",
$DR56*BI56/7*(ROUNDUP((DAY(EOMONTH(BI$15,0)))/4,0))),
0)</f>
        <v/>
      </c>
      <c r="EC56" s="125">
        <f t="array" ref="EC56">
IFERROR(_xlfn.IFS(
$DH56="день_1",
$DR56*$BL56/($AX56-$AW56+1)*BJ56*(DAY(EOMONTH(BJ$15,0))),
$DH56="день_2",
$DR56/30*MAX(MIN($AX56,EOMONTH(BJ$15,0))-MAX($AW56,BJ$15)+1,),
$DH56="раб.день",
$DR56/30*(IFERROR(
_xlfn.LET(_xlpm.VD,
CHOOSE(
{1;2;3;4;5;6;7;8;9;10;11;12;13;14;15;16;17;18},
45658,45659,45660,45661,45662,45663,45664,45665,45711,45724,45778,45779,45785,45786,45820,45821,45965,46022),
_xlfn.LET(_xlpm.DD,
MAX(MIN($AX56,EOMONTH(BJ$15,0))-MAX($AW56,BJ$15),),
_xlfn.IFS(
AND(MONTH($AW56)=MONTH(BJ$15),MONTH($AX56)&lt;&gt;MONTH(BJ$15)),
NETWORKDAYS.INTL($AW56,$AW56+_xlpm.DD,1,_xlpm.VD),
AND(MONTH($AW56)&lt;&gt;MONTH(BJ$15),MONTH($AX56)=MONTH(BJ$15)),
NETWORKDAYS.INTL(($AX56)-_xlpm.DD,$AX56,1,_xlpm.VD),
AND(MONTH($AW56)&lt;MONTH(BJ$15),MONTH($AX56)&gt;MONTH(BJ$15)),
NETWORKDAYS.INTL((EOMONTH(BJ$15-1,1))-_xlpm.DD,EOMONTH(BJ$15-1,1),1,_xlpm.VD),
AND(MONTH($AW56)=MONTH(BJ$15),MONTH($AX56)=MONTH(BJ$15)),
NETWORKDAYS.INTL($AW56,$AX56,1,_xlpm.VD)))),0)),
$DH56="месяц",
$DR56*BJ56,
$DH56="неделя",
$DR56*BJ56/7*(ROUNDUP((DAY(EOMONTH(BJ$15,0)))/4,0))),
0)</f>
        <v/>
      </c>
      <c r="ED56" s="125">
        <f t="array" ref="ED56">
IFERROR(_xlfn.IFS(
$DH56="день_1",
$DR56*$BL56/($AX56-$AW56+1)*BK56*(DAY(EOMONTH(BK$15,0))),
$DH56="день_2",
$DR56/30*MAX(MIN($AX56,EOMONTH(BK$15,0))-MAX($AW56,BK$15)+1,),
$DH56="раб.день",
$DR56/30*(IFERROR(
_xlfn.LET(_xlpm.VD,
CHOOSE(
{1;2;3;4;5;6;7;8;9;10;11;12;13;14;15;16;17;18},
45658,45659,45660,45661,45662,45663,45664,45665,45711,45724,45778,45779,45785,45786,45820,45821,45965,46022),
_xlfn.LET(_xlpm.DD,
MAX(MIN($AX56,EOMONTH(BK$15,0))-MAX($AW56,BK$15),),
_xlfn.IFS(
AND(MONTH($AW56)=MONTH(BK$15),MONTH($AX56)&lt;&gt;MONTH(BK$15)),
NETWORKDAYS.INTL($AW56,$AW56+_xlpm.DD,1,_xlpm.VD),
AND(MONTH($AW56)&lt;&gt;MONTH(BK$15),MONTH($AX56)=MONTH(BK$15)),
NETWORKDAYS.INTL(($AX56)-_xlpm.DD,$AX56,1,_xlpm.VD),
AND(MONTH($AW56)&lt;MONTH(BK$15),MONTH($AX56)&gt;MONTH(BK$15)),
NETWORKDAYS.INTL((EOMONTH(BK$15-1,1))-_xlpm.DD,EOMONTH(BK$15-1,1),1,_xlpm.VD),
AND(MONTH($AW56)=MONTH(BK$15),MONTH($AX56)=MONTH(BK$15)),
NETWORKDAYS.INTL($AW56,$AX56,1,_xlpm.VD)))),0)),
$DH56="месяц",
$DR56*BK56,
$DH56="неделя",
$DR56*BK56/7*(ROUNDUP((DAY(EOMONTH(BK$15,0)))/4,0))),
0)</f>
        <v/>
      </c>
      <c r="EE56" s="125">
        <f>SUM($DS56,$DT56,$DU56,$DV56,$DW56,$DX56,$DY56,$DZ56,$EA56,$EB56,$EC56,$ED56)</f>
        <v/>
      </c>
      <c r="EF56" s="125">
        <f>IFERROR(ROUND($EE56*(1+$EP56),2),0)</f>
        <v/>
      </c>
      <c r="EG56" s="128" t="n">
        <v>1</v>
      </c>
      <c r="EH56" s="126" t="n">
        <v>0</v>
      </c>
      <c r="EI56" s="126">
        <f>ROUND(SUM($EH56:$EH56)*SUM($AB56:$AB56)*$EG56,2)</f>
        <v/>
      </c>
      <c r="EJ56" s="126">
        <f>ROUND($EI56*(1+$EP56),2)</f>
        <v/>
      </c>
      <c r="EK56" s="126" t="n">
        <v>0</v>
      </c>
      <c r="EL56" s="126">
        <f>ROUND(SUM($EK56:$EK56)*SUM($AB56:$AB56)*$EG56,2)</f>
        <v/>
      </c>
      <c r="EM56" s="126">
        <f>ROUND($EL56*(1+$EP56),2)</f>
        <v/>
      </c>
      <c r="EN56" s="126">
        <f>SUM($EE56,$EI56,$EL56)</f>
        <v/>
      </c>
      <c r="EO56" s="126">
        <f>SUM($EF56,$EJ56,$EM56)</f>
        <v/>
      </c>
      <c r="EP56" s="59" t="inlineStr">
        <is>
          <t>20%</t>
        </is>
      </c>
      <c r="EQ56" s="59" t="n"/>
      <c r="ER56" s="60">
        <f t="array" ref="ER56">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MATCH(ES56,
{"AMS";"RussOutdoor";"HD Outdoor";"Ingroup";"IQ";"Ledproduction";"LisChannel";"Logic";"Media-PPL";"NovikovTV | НовиковТВ";"SMA";"SOK";"КрокусТВ | CrocusTV | IndoorTV";"Сити";"ТЯК Москва"},
0)),"")</f>
        <v/>
      </c>
      <c r="ES56" s="60" t="n"/>
      <c r="ET56" s="60">
        <f t="array" ref="ET56">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MATCH(ES56,
{"AMS";"RussOutdoor";"HD Outdoor";"Ingroup";"IQ";"Ledproduction";"LisChannel";"Logic";"Media-PPL";"NovikovTV | НовиковТВ";"SMA";"SOK";"КрокусТВ | CrocusTV | IndoorTV";"Сити";"ТЯК Москва"},
0)),"")</f>
        <v/>
      </c>
      <c r="EU56" s="60" t="n"/>
      <c r="EV56" s="60" t="n"/>
      <c r="EX56" s="110">
        <f t="array" ref="EX56">
($AR56/30
+N("ТРАФИК ПЛОЩАДКИ"))*
(IFERROR(
_xlfn.LET(
_xlpm.GPR,
HLOOKUP($L56,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(MATCH($T56,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IF($Q56="цифровой",_xlpm.GPR/$AG56,_xlpm.GPR/60)),
0)
+N("DWELL TIME"))*
(IF($AB56=0,0,IF($AB56=1,0.3,IF($AB56=2,0.5,IF($AB56&gt;2,1))))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_xlfn.IFS($AC56="да",1.2,$AC56="нет",1)*
_xlfn.IFS($AD56="да",1.2,$AD56="нет",1)*
IF(R56="статический",1,1.2)*
$X56*
INDEX(
{1.2;1;1.2;1.2;1;1.2;1.2;1.2;1.2;1.2;1.2;1;1.2;1.2;1.2;1.2;1;1;1.2;1.2;1.2;1;1;1;1;1.2;1.2;1.2;1.2;1;1;1;1;1.2;1.2;1.2;1.2;1.2;1.2;1.2;1.2;1;1;1.2;1;1;1;1;1.5;1;1;1.5;1.5;1.2},
MATCH($Q56,_xlpm.MI,0)))&gt;{0.02;0.04;0.06;0.1;0.2;0.4;0.6;0.8;1;2;4;6})),
{0;1;2;3;4;5;6;7;8;9;10;11;12},
0)))
+N("КОЭФФИЦИЕНТ КОНТАКТА"))))*
(_xlfn.IFS($X56&lt;0.1,$X56/1000,$X56&gt;25,5.2,AND($X56&gt;=0.1,$X56&lt;=25),(($X56*2+0.1)/10)*($X56/10)))*
IFERROR((_xlfn.LET(
_xlpm.MA,
{0;0.8;0.85;0.9;0.95;1},
_xlpm.MAA,
{0;1;2;3;4;5},
INDEX(_xlpm.MA,MATCH(SUMPRODUCT(--((IF(ROUND(_xlpm.MAA,1)&gt;5,5,ROUND($AB56,1)))&gt;{0;1;2;3;4;5})),_xlpm.MAA,0)))
+N("КОЭФФИЦИЕНТ КОЛ-ВО КОНСТРУКЦИЙ")),1)*
$AB56,0))*
(IF($Q56="цифровой",$AG56/15*$AI56,1)
+N("ДЛЯ ЦИФРЫ"))</f>
        <v/>
      </c>
      <c r="EY56" s="110">
        <f>IFERROR(EX56*AY56,0)</f>
        <v/>
      </c>
      <c r="EZ56" s="131">
        <f>IFERROR(DP56/EY56*1000,0)</f>
        <v/>
      </c>
      <c r="FA56" s="112">
        <f>IFERROR(FC56/FB56,0)</f>
        <v/>
      </c>
      <c r="FB56" s="112">
        <f>IFERROR((FC56/(EY56/FF56*#REF!))*0.825,0)</f>
        <v/>
      </c>
      <c r="FC56" s="112">
        <f>IFERROR(((EX56*30/AR56)*100)/30,0)</f>
        <v/>
      </c>
      <c r="FD56" s="112">
        <f>IFERROR(EY56/G56*100%,0)</f>
        <v/>
      </c>
      <c r="FE56" s="112">
        <f>IFERROR(FD56/FC56*100%,0)</f>
        <v/>
      </c>
      <c r="FF56" s="110">
        <f>IFERROR(AR56/30*AY56,0)</f>
        <v/>
      </c>
    </row>
    <row r="57" ht="13" customHeight="1">
      <c r="A57" s="59" t="n"/>
      <c r="B57" s="60" t="n"/>
      <c r="C57" s="60" t="n"/>
      <c r="D57" s="60">
        <f t="array" ref="D57">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MATCH($E57,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57" s="60">
        <f t="array" ref="E57">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MATCH($F57,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57" s="60" t="inlineStr"/>
      <c r="G57" s="60" t="n"/>
      <c r="H57" s="60">
        <f t="array" ref="H57">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MATCH($I57,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57" s="60" t="n"/>
      <c r="J57" s="60" t="n"/>
      <c r="K57" s="60" t="n"/>
      <c r="L57" s="60" t="n"/>
      <c r="M57" s="60" t="n"/>
      <c r="N57" s="60" t="n"/>
      <c r="O57" s="60" t="n"/>
      <c r="P57" s="60">
        <f t="array" ref="P57">
_xlfn.IFS(
ISNUMBER(MATCH($Q57,{"шелфбаннер","разделитель","монетница","чековая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ISNUMBER(MATCH($Q57,{"LED/LCD","видеокулер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ISNUMBER(MATCH($Q57,{"автомобиль","машина","выставочное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ISNUMBER(MATCH($Q57,{"билборд","лифтовая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ISNUMBER(MATCH($Q57,{"навигация","подвесной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ISNUMBER(MATCH($Q57,{"движущаяся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ISNUMBER(MATCH($Q57,{"каталог","журнал"},)),
"Пресса",
$Q57="","")</f>
        <v/>
      </c>
      <c r="Q57" s="60" t="n"/>
      <c r="R57" s="60">
        <f t="array" ref="R57">
IFERROR(
_xlfn.IFS(
OR(ISNUMBER(MATCH($Q57,{"экспозиция","макет","стенд","автостенд","авто стенд","выставочное пространство","выставочные стенды","модульные выставочные стенды","3Д конструкция","3D конструкция"},)),P57="Экспонирование"),
"нестандартный",
ISNUMBER(MATCH($Q57,{"скроллер","призматрон"},)),
"динамический",
$P57="Видео",
"цифровой",
OR($P57="Пресса",$P57="Щит",$P57="POSm",$P57="Подвес",$P57="Брендирование/оклейка"),
"статический"),"")</f>
        <v/>
      </c>
      <c r="S57" s="59" t="n"/>
      <c r="T57" s="60" t="n"/>
      <c r="U57" s="60" t="n"/>
      <c r="V57" s="60">
        <f>
IF(P57="Видео",
"цифровой постер/ролик",
IF(ISNUMBER(MATCH(Q57,{"короб световой","короб световой | лайтбокс","короб световой | кристалайт","лайтбокс","лайт бокс","кристалайт","LB","lightbox"},)),
"бэклит",
IF(P57="Брендирование/оклейка",
"перфарированная пленка/самоклейка",
IF(P57="Экспонирование",
"под запрос",
IF(P57="Подвес",
"баннер/ткань",
"")))))</f>
        <v/>
      </c>
      <c r="W57" s="59" t="n"/>
      <c r="X57" s="59" t="n"/>
      <c r="Y57" s="59" t="n"/>
      <c r="Z57" s="61" t="n"/>
      <c r="AA57" s="61" t="n"/>
      <c r="AB57" s="61">
        <f>IF(BL57&gt;0,Z57,0)</f>
        <v/>
      </c>
      <c r="AC57" s="59" t="n"/>
      <c r="AD57" s="59" t="n"/>
      <c r="AE57" s="59" t="n"/>
      <c r="AF57" s="59" t="n"/>
      <c r="AG57" s="59" t="n"/>
      <c r="AH57" s="59" t="n"/>
      <c r="AI57" s="59" t="n"/>
      <c r="AJ57" s="59" t="n"/>
      <c r="AK57" s="59" t="n"/>
      <c r="AL57" s="62">
        <f>IFERROR(IF(OR(R57="статический",R57="динамический",R57="нестандартный",R57="",R57=""),"-",IF(AND(AH57="-",AI57="-"),"-",AK57*3600/AH57*AI57)),"-")</f>
        <v/>
      </c>
      <c r="AM57" s="62">
        <f>IFERROR(IF(OR(R57="статический",R57="динамический",R57="",R57="", R57="BTL",R57="нестандартный"),"-",AG57*AI57*AL57/60),"-")</f>
        <v/>
      </c>
      <c r="AN57" s="63">
        <f>IFERROR(IF(AH57="","-",AG57*AI57/AH57),"-")</f>
        <v/>
      </c>
      <c r="AO57" s="59">
        <f>IFERROR(IF(OR($R57="статический",$R57="динамический",$R57="",$R57="",$R57="BTL",$R57="нестандартный"),"-",$AL57*$AY57),"-")</f>
        <v/>
      </c>
      <c r="AP57" s="62">
        <f>IFERROR(IF(OR($R57="статический",$R57="динамический",$R57="",$R57="",$R57="BTL",$R57="нестандартный"),"-",$AM57*AY57),"-")</f>
        <v/>
      </c>
      <c r="AQ57" s="64" t="n"/>
      <c r="AR57" s="61" t="n"/>
      <c r="AS57" s="61" t="n"/>
      <c r="AT57" s="61" t="n"/>
      <c r="AU57" s="65" t="n"/>
      <c r="AV57" s="124">
        <f>IFERROR(DR57/AT57*1000,"n/a")</f>
        <v/>
      </c>
      <c r="AW57" s="67" t="n"/>
      <c r="AX57" s="67" t="n"/>
      <c r="AY57" s="43">
        <f>IFERROR(IF(OR($AW57="",$AX57=""),"",_xlfn.DAYS($AX57+1,$AW57)),"")</f>
        <v/>
      </c>
      <c r="AZ57" s="68">
        <f t="array" ref="AZ57">
_xlfn.LET(_xlpm.COEFF,
IF($AW57+$AX57=0,0,IF(MAX(MIN($AX57,EOMONTH(AZ$15,0))-MAX($AW57,AZ$15)+1,)&gt;0,1,0)),
_xlfn.IFS(
$ES57="LisChannel",
_xlpm.COEFF*
INDEX({1;1;1.2;1.2;1;1;1;1;1.2;1.2;1.2;1.2},
MATCH(MONTH(AZ$15),
{1,2,3,4,5,6,7,8,9,10,11,12})),
CONCATENATE($ES57," ",$L57)="RussOutdoor метро",
_xlpm.COEFF*
INDEX({0.8;0.9;1.1;1.1;1;1;1;1;1.1;1.1;1.1;1.1},
MATCH(MONTH(AZ$15),
{1,2,3,4,5,6,7,8,9,10,11,12})),
$ES57&lt;&gt;"LisChannel",
_xlpm.COEFF,
$ES57&lt;&gt;"RussOutdoor",
_xlpm.COEFF))</f>
        <v/>
      </c>
      <c r="BA57" s="68">
        <f t="array" ref="BA57">
_xlfn.LET(_xlpm.COEFF,
IF($AW57+$AX57=0,0,IF(MAX(MIN($AX57,EOMONTH(BA$15,0))-MAX($AW57,BA$15)+1,)&gt;0,1,0)),
_xlfn.IFS(
$ES57="LisChannel",
_xlpm.COEFF*
INDEX({1;1;1.2;1.2;1;1;1;1;1.2;1.2;1.2;1.2},
MATCH(MONTH(BA$15),
{1,2,3,4,5,6,7,8,9,10,11,12})),
CONCATENATE($ES57," ",$L57)="RussOutdoor метро",
_xlpm.COEFF*
INDEX({0.8;0.9;1.1;1.1;1;1;1;1;1.1;1.1;1.1;1.1},
MATCH(MONTH(BA$15),
{1,2,3,4,5,6,7,8,9,10,11,12})),
$ES57&lt;&gt;"LisChannel",
_xlpm.COEFF,
$ES57&lt;&gt;"RussOutdoor",
_xlpm.COEFF))</f>
        <v/>
      </c>
      <c r="BB57" s="68">
        <f t="array" ref="BB57">
_xlfn.LET(_xlpm.COEFF,
IF($AW57+$AX57=0,0,IF(MAX(MIN($AX57,EOMONTH(BB$15,0))-MAX($AW57,BB$15)+1,)&gt;0,1,0)),
_xlfn.IFS(
$ES57="LisChannel",
_xlpm.COEFF*
INDEX({1;1;1.2;1.2;1;1;1;1;1.2;1.2;1.2;1.2},
MATCH(MONTH(BB$15),
{1,2,3,4,5,6,7,8,9,10,11,12})),
CONCATENATE($ES57," ",$L57)="RussOutdoor метро",
_xlpm.COEFF*
INDEX({0.8;0.9;1.1;1.1;1;1;1;1;1.1;1.1;1.1;1.1},
MATCH(MONTH(BB$15),
{1,2,3,4,5,6,7,8,9,10,11,12})),
$ES57&lt;&gt;"LisChannel",
_xlpm.COEFF,
$ES57&lt;&gt;"RussOutdoor",
_xlpm.COEFF))</f>
        <v/>
      </c>
      <c r="BC57" s="68">
        <f t="array" ref="BC57">
_xlfn.LET(_xlpm.COEFF,
IF($AW57+$AX57=0,0,IF(MAX(MIN($AX57,EOMONTH(BC$15,0))-MAX($AW57,BC$15)+1,)&gt;0,1,0)),
_xlfn.IFS(
$ES57="LisChannel",
_xlpm.COEFF*
INDEX({1;1;1.2;1.2;1;1;1;1;1.2;1.2;1.2;1.2},
MATCH(MONTH(BC$15),
{1,2,3,4,5,6,7,8,9,10,11,12})),
CONCATENATE($ES57," ",$L57)="RussOutdoor метро",
_xlpm.COEFF*
INDEX({0.8;0.9;1.1;1.1;1;1;1;1;1.1;1.1;1.1;1.1},
MATCH(MONTH(BC$15),
{1,2,3,4,5,6,7,8,9,10,11,12})),
$ES57&lt;&gt;"LisChannel",
_xlpm.COEFF,
$ES57&lt;&gt;"RussOutdoor",
_xlpm.COEFF))</f>
        <v/>
      </c>
      <c r="BD57" s="68">
        <f t="array" ref="BD57">
_xlfn.LET(_xlpm.COEFF,
IF($AW57+$AX57=0,0,IF(MAX(MIN($AX57,EOMONTH(BD$15,0))-MAX($AW57,BD$15)+1,)&gt;0,1,0)),
_xlfn.IFS(
$ES57="LisChannel",
_xlpm.COEFF*
INDEX({1;1;1.2;1.2;1;1;1;1;1.2;1.2;1.2;1.2},
MATCH(MONTH(BD$15),
{1,2,3,4,5,6,7,8,9,10,11,12})),
CONCATENATE($ES57," ",$L57)="RussOutdoor метро",
_xlpm.COEFF*
INDEX({0.8;0.9;1.1;1.1;1;1;1;1;1.1;1.1;1.1;1.1},
MATCH(MONTH(BD$15),
{1,2,3,4,5,6,7,8,9,10,11,12})),
$ES57&lt;&gt;"LisChannel",
_xlpm.COEFF,
$ES57&lt;&gt;"RussOutdoor",
_xlpm.COEFF))</f>
        <v/>
      </c>
      <c r="BE57" s="68">
        <f t="array" ref="BE57">
_xlfn.LET(_xlpm.COEFF,
IF($AW57+$AX57=0,0,IF(MAX(MIN($AX57,EOMONTH(BE$15,0))-MAX($AW57,BE$15)+1,)&gt;0,1,0)),
_xlfn.IFS(
$ES57="LisChannel",
_xlpm.COEFF*
INDEX({1;1;1.2;1.2;1;1;1;1;1.2;1.2;1.2;1.2},
MATCH(MONTH(BE$15),
{1,2,3,4,5,6,7,8,9,10,11,12})),
CONCATENATE($ES57," ",$L57)="RussOutdoor метро",
_xlpm.COEFF*
INDEX({0.8;0.9;1.1;1.1;1;1;1;1;1.1;1.1;1.1;1.1},
MATCH(MONTH(BE$15),
{1,2,3,4,5,6,7,8,9,10,11,12})),
$ES57&lt;&gt;"LisChannel",
_xlpm.COEFF,
$ES57&lt;&gt;"RussOutdoor",
_xlpm.COEFF))</f>
        <v/>
      </c>
      <c r="BF57" s="68">
        <f t="array" ref="BF57">
_xlfn.LET(_xlpm.COEFF,
IF($AW57+$AX57=0,0,IF(MAX(MIN($AX57,EOMONTH(BF$15,0))-MAX($AW57,BF$15)+1,)&gt;0,1,0)),
_xlfn.IFS(
$ES57="LisChannel",
_xlpm.COEFF*
INDEX({1;1;1.2;1.2;1;1;1;1;1.2;1.2;1.2;1.2},
MATCH(MONTH(BF$15),
{1,2,3,4,5,6,7,8,9,10,11,12})),
CONCATENATE($ES57," ",$L57)="RussOutdoor метро",
_xlpm.COEFF*
INDEX({0.8;0.9;1.1;1.1;1;1;1;1;1.1;1.1;1.1;1.1},
MATCH(MONTH(BF$15),
{1,2,3,4,5,6,7,8,9,10,11,12})),
$ES57&lt;&gt;"LisChannel",
_xlpm.COEFF,
$ES57&lt;&gt;"RussOutdoor",
_xlpm.COEFF))</f>
        <v/>
      </c>
      <c r="BG57" s="68">
        <f t="array" ref="BG57">
_xlfn.LET(_xlpm.COEFF,
IF($AW57+$AX57=0,0,IF(MAX(MIN($AX57,EOMONTH(BG$15,0))-MAX($AW57,BG$15)+1,)&gt;0,1,0)),
_xlfn.IFS(
$ES57="LisChannel",
_xlpm.COEFF*
INDEX({1;1;1.2;1.2;1;1;1;1;1.2;1.2;1.2;1.2},
MATCH(MONTH(BG$15),
{1,2,3,4,5,6,7,8,9,10,11,12})),
CONCATENATE($ES57," ",$L57)="RussOutdoor метро",
_xlpm.COEFF*
INDEX({0.8;0.9;1.1;1.1;1;1;1;1;1.1;1.1;1.1;1.1},
MATCH(MONTH(BG$15),
{1,2,3,4,5,6,7,8,9,10,11,12})),
$ES57&lt;&gt;"LisChannel",
_xlpm.COEFF,
$ES57&lt;&gt;"RussOutdoor",
_xlpm.COEFF))</f>
        <v/>
      </c>
      <c r="BH57" s="68">
        <f t="array" ref="BH57">
_xlfn.LET(_xlpm.COEFF,
IF($AW57+$AX57=0,0,IF(MAX(MIN($AX57,EOMONTH(BH$15,0))-MAX($AW57,BH$15)+1,)&gt;0,1,0)),
_xlfn.IFS(
$ES57="LisChannel",
_xlpm.COEFF*
INDEX({1;1;1.2;1.2;1;1;1;1;1.2;1.2;1.2;1.2},
MATCH(MONTH(BH$15),
{1,2,3,4,5,6,7,8,9,10,11,12})),
CONCATENATE($ES57," ",$L57)="RussOutdoor метро",
_xlpm.COEFF*
INDEX({0.8;0.9;1.1;1.1;1;1;1;1;1.1;1.1;1.1;1.1},
MATCH(MONTH(BH$15),
{1,2,3,4,5,6,7,8,9,10,11,12})),
$ES57&lt;&gt;"LisChannel",
_xlpm.COEFF,
$ES57&lt;&gt;"RussOutdoor",
_xlpm.COEFF))</f>
        <v/>
      </c>
      <c r="BI57" s="68">
        <f t="array" ref="BI57">
_xlfn.LET(_xlpm.COEFF,
IF($AW57+$AX57=0,0,IF(MAX(MIN($AX57,EOMONTH(BI$15,0))-MAX($AW57,BI$15)+1,)&gt;0,1,0)),
_xlfn.IFS(
$ES57="LisChannel",
_xlpm.COEFF*
INDEX({1;1;1.2;1.2;1;1;1;1;1.2;1.2;1.2;1.2},
MATCH(MONTH(BI$15),
{1,2,3,4,5,6,7,8,9,10,11,12})),
CONCATENATE($ES57," ",$L57)="RussOutdoor метро",
_xlpm.COEFF*
INDEX({0.8;0.9;1.1;1.1;1;1;1;1;1.1;1.1;1.1;1.1},
MATCH(MONTH(BI$15),
{1,2,3,4,5,6,7,8,9,10,11,12})),
$ES57&lt;&gt;"LisChannel",
_xlpm.COEFF,
$ES57&lt;&gt;"RussOutdoor",
_xlpm.COEFF))</f>
        <v/>
      </c>
      <c r="BJ57" s="68">
        <f t="array" ref="BJ57">
_xlfn.LET(_xlpm.COEFF,
IF($AW57+$AX57=0,0,IF(MAX(MIN($AX57,EOMONTH(BJ$15,0))-MAX($AW57,BJ$15)+1,)&gt;0,1,0)),
_xlfn.IFS(
$ES57="LisChannel",
_xlpm.COEFF*
INDEX({1;1;1.2;1.2;1;1;1;1;1.2;1.2;1.2;1.2},
MATCH(MONTH(BJ$15),
{1,2,3,4,5,6,7,8,9,10,11,12})),
CONCATENATE($ES57," ",$L57)="RussOutdoor метро",
_xlpm.COEFF*
INDEX({0.8;0.9;1.1;1.1;1;1;1;1;1.1;1.1;1.1;1.1},
MATCH(MONTH(BJ$15),
{1,2,3,4,5,6,7,8,9,10,11,12})),
$ES57&lt;&gt;"LisChannel",
_xlpm.COEFF,
$ES57&lt;&gt;"RussOutdoor",
_xlpm.COEFF))</f>
        <v/>
      </c>
      <c r="BK57" s="68">
        <f t="array" ref="BK57">
_xlfn.LET(_xlpm.COEFF,
IF($AW57+$AX57=0,0,IF(MAX(MIN($AX57,EOMONTH(BK$15,0))-MAX($AW57,BK$15)+1,)&gt;0,1,0)),
_xlfn.IFS(
$ES57="LisChannel",
_xlpm.COEFF*
INDEX({1;1;1.2;1.2;1;1;1;1;1.2;1.2;1.2;1.2},
MATCH(MONTH(BK$15),
{1,2,3,4,5,6,7,8,9,10,11,12})),
CONCATENATE($ES57," ",$L57)="RussOutdoor метро",
_xlpm.COEFF*
INDEX({0.8;0.9;1.1;1.1;1;1;1;1;1.1;1.1;1.1;1.1},
MATCH(MONTH(BK$15),
{1,2,3,4,5,6,7,8,9,10,11,12})),
$ES57&lt;&gt;"LisChannel",
_xlpm.COEFF,
$ES57&lt;&gt;"RussOutdoor",
_xlpm.COEFF))</f>
        <v/>
      </c>
      <c r="BL57" s="62">
        <f>COUNTIFS($AZ57:$BK57,"&gt;0")</f>
        <v/>
      </c>
      <c r="BM57" s="65" t="n"/>
      <c r="BN57" s="125">
        <f>$DJ57</f>
        <v/>
      </c>
      <c r="BO57" s="63">
        <f>$DQ57</f>
        <v/>
      </c>
      <c r="BP57" s="125">
        <f>
IFERROR(
IF($BL57=0,0,
$BN57*(1-$BO57)),
0)</f>
        <v/>
      </c>
      <c r="BQ57" s="125">
        <f t="array" ref="BQ57">
IFERROR(
_xlfn.IFS(
$DH57="день_1",
$BP57*$BL57/($AX57-$AW57+1)*AZ57*(DAY(EOMONTH(AZ$15,0))),
$DH57="день_2",
$BP57/30*MAX(MIN($AX57,EOMONTH(AZ$15,0))-MAX($AW57,AZ$15)+1,),
$DH57="раб.день",
$BP57/30*(IFERROR(
_xlfn.LET(_xlpm.VD,
CHOOSE(
{1;2;3;4;5;6;7;8;9;10;11;12;13;14;15;16;17;18},
45658,45659,45660,45661,45662,45663,45664,45665,45711,45724,45778,45779,45785,45786,45820,45821,45965,46022),
_xlfn.LET(_xlpm.DD,
MAX(MIN($AX57,EOMONTH(AZ$15,0))-MAX($AW57,AZ$15),),
_xlfn.IFS(
AND(MONTH($AW57)=MONTH(AZ$15),MONTH($AX57)&lt;&gt;MONTH(AZ$15)),
NETWORKDAYS.INTL($AW57,$AW57+_xlpm.DD,1,_xlpm.VD),
AND(MONTH($AW57)&lt;&gt;MONTH(AZ$15),MONTH($AX57)=MONTH(AZ$15)),
NETWORKDAYS.INTL(($AX57)-_xlpm.DD,$AX57,1,_xlpm.VD),
AND(MONTH($AW57)&lt;MONTH(AZ$15),MONTH($AX57)&gt;MONTH(AZ$15)),
NETWORKDAYS.INTL((EOMONTH(AZ$15-1,1))-_xlpm.DD,EOMONTH(AZ$15-1,1),1,_xlpm.VD),
AND(MONTH($AW57)=MONTH(AZ$15),MONTH($AX57)=MONTH(AZ$15)),
NETWORKDAYS.INTL($AW57,$AX57,1,_xlpm.VD)))),0)),
$DH57="месяц",
$BP57*AZ57,
$DH57="неделя",
$BP57*AZ57/7*(ROUNDUP((DAY(EOMONTH(AZ$15,0)))/4,0))),
0)</f>
        <v/>
      </c>
      <c r="BR57" s="125">
        <f t="array" ref="BR57">
IFERROR(
_xlfn.IFS(
$DH57="день_1",
$BP57*$BL57/($AX57-$AW57+1)*BA57*(DAY(EOMONTH(BA$15,0))),
$DH57="день_2",
$BP57/30*MAX(MIN($AX57,EOMONTH(BA$15,0))-MAX($AW57,BA$15)+1,),
$DH57="раб.день",
$BP57/30*(IFERROR(
_xlfn.LET(_xlpm.VD,
CHOOSE(
{1;2;3;4;5;6;7;8;9;10;11;12;13;14;15;16;17;18},
45658,45659,45660,45661,45662,45663,45664,45665,45711,45724,45778,45779,45785,45786,45820,45821,45965,46022),
_xlfn.LET(_xlpm.DD,
MAX(MIN($AX57,EOMONTH(BA$15,0))-MAX($AW57,BA$15),),
_xlfn.IFS(
AND(MONTH($AW57)=MONTH(BA$15),MONTH($AX57)&lt;&gt;MONTH(BA$15)),
NETWORKDAYS.INTL($AW57,$AW57+_xlpm.DD,1,_xlpm.VD),
AND(MONTH($AW57)&lt;&gt;MONTH(BA$15),MONTH($AX57)=MONTH(BA$15)),
NETWORKDAYS.INTL(($AX57)-_xlpm.DD,$AX57,1,_xlpm.VD),
AND(MONTH($AW57)&lt;MONTH(BA$15),MONTH($AX57)&gt;MONTH(BA$15)),
NETWORKDAYS.INTL((EOMONTH(BA$15-1,1))-_xlpm.DD,EOMONTH(BA$15-1,1),1,_xlpm.VD),
AND(MONTH($AW57)=MONTH(BA$15),MONTH($AX57)=MONTH(BA$15)),
NETWORKDAYS.INTL($AW57,$AX57,1,_xlpm.VD)))),0)),
$DH57="месяц",
$BP57*BA57,
$DH57="неделя",
$BP57*BA57/7*(ROUNDUP((DAY(EOMONTH(BA$15,0)))/4,0))),
0)</f>
        <v/>
      </c>
      <c r="BS57" s="125">
        <f t="array" ref="BS57">
IFERROR(
_xlfn.IFS(
$DH57="день_1",
$BP57*$BL57/($AX57-$AW57+1)*BB57*(DAY(EOMONTH(BB$15,0))),
$DH57="день_2",
$BP57/30*MAX(MIN($AX57,EOMONTH(BB$15,0))-MAX($AW57,BB$15)+1,),
$DH57="раб.день",
$BP57/30*(IFERROR(
_xlfn.LET(_xlpm.VD,
CHOOSE(
{1;2;3;4;5;6;7;8;9;10;11;12;13;14;15;16;17;18},
45658,45659,45660,45661,45662,45663,45664,45665,45711,45724,45778,45779,45785,45786,45820,45821,45965,46022),
_xlfn.LET(_xlpm.DD,
MAX(MIN($AX57,EOMONTH(BB$15,0))-MAX($AW57,BB$15),),
_xlfn.IFS(
AND(MONTH($AW57)=MONTH(BB$15),MONTH($AX57)&lt;&gt;MONTH(BB$15)),
NETWORKDAYS.INTL($AW57,$AW57+_xlpm.DD,1,_xlpm.VD),
AND(MONTH($AW57)&lt;&gt;MONTH(BB$15),MONTH($AX57)=MONTH(BB$15)),
NETWORKDAYS.INTL(($AX57)-_xlpm.DD,$AX57,1,_xlpm.VD),
AND(MONTH($AW57)&lt;MONTH(BB$15),MONTH($AX57)&gt;MONTH(BB$15)),
NETWORKDAYS.INTL((EOMONTH(BB$15-1,1))-_xlpm.DD,EOMONTH(BB$15-1,1),1,_xlpm.VD),
AND(MONTH($AW57)=MONTH(BB$15),MONTH($AX57)=MONTH(BB$15)),
NETWORKDAYS.INTL($AW57,$AX57,1,_xlpm.VD)))),0)),
$DH57="месяц",
$BP57*BB57,
$DH57="неделя",
$BP57*BB57/7*(ROUNDUP((DAY(EOMONTH(BB$15,0)))/4,0))),
0)</f>
        <v/>
      </c>
      <c r="BT57" s="125">
        <f t="array" ref="BT57">
IFERROR(
_xlfn.IFS(
$DH57="день_1",
$BP57*$BL57/($AX57-$AW57+1)*BC57*(DAY(EOMONTH(BC$15,0))),
$DH57="день_2",
$BP57/30*MAX(MIN($AX57,EOMONTH(BC$15,0))-MAX($AW57,BC$15)+1,),
$DH57="раб.день",
$BP57/30*(IFERROR(
_xlfn.LET(_xlpm.VD,
CHOOSE(
{1;2;3;4;5;6;7;8;9;10;11;12;13;14;15;16;17;18},
45658,45659,45660,45661,45662,45663,45664,45665,45711,45724,45778,45779,45785,45786,45820,45821,45965,46022),
_xlfn.LET(_xlpm.DD,
MAX(MIN($AX57,EOMONTH(BC$15,0))-MAX($AW57,BC$15),),
_xlfn.IFS(
AND(MONTH($AW57)=MONTH(BC$15),MONTH($AX57)&lt;&gt;MONTH(BC$15)),
NETWORKDAYS.INTL($AW57,$AW57+_xlpm.DD,1,_xlpm.VD),
AND(MONTH($AW57)&lt;&gt;MONTH(BC$15),MONTH($AX57)=MONTH(BC$15)),
NETWORKDAYS.INTL(($AX57)-_xlpm.DD,$AX57,1,_xlpm.VD),
AND(MONTH($AW57)&lt;MONTH(BC$15),MONTH($AX57)&gt;MONTH(BC$15)),
NETWORKDAYS.INTL((EOMONTH(BC$15-1,1))-_xlpm.DD,EOMONTH(BC$15-1,1),1,_xlpm.VD),
AND(MONTH($AW57)=MONTH(BC$15),MONTH($AX57)=MONTH(BC$15)),
NETWORKDAYS.INTL($AW57,$AX57,1,_xlpm.VD)))),0)),
$DH57="месяц",
$BP57*BC57,
$DH57="неделя",
$BP57*BC57/7*(ROUNDUP((DAY(EOMONTH(BC$15,0)))/4,0))),
0)</f>
        <v/>
      </c>
      <c r="BU57" s="125">
        <f t="array" ref="BU57">
IFERROR(
_xlfn.IFS(
$DH57="день_1",
$BP57*$BL57/($AX57-$AW57+1)*BD57*(DAY(EOMONTH(BD$15,0))),
$DH57="день_2",
$BP57/30*MAX(MIN($AX57,EOMONTH(BD$15,0))-MAX($AW57,BD$15)+1,),
$DH57="раб.день",
$BP57/30*(IFERROR(
_xlfn.LET(_xlpm.VD,
CHOOSE(
{1;2;3;4;5;6;7;8;9;10;11;12;13;14;15;16;17;18},
45658,45659,45660,45661,45662,45663,45664,45665,45711,45724,45778,45779,45785,45786,45820,45821,45965,46022),
_xlfn.LET(_xlpm.DD,
MAX(MIN($AX57,EOMONTH(BD$15,0))-MAX($AW57,BD$15),),
_xlfn.IFS(
AND(MONTH($AW57)=MONTH(BD$15),MONTH($AX57)&lt;&gt;MONTH(BD$15)),
NETWORKDAYS.INTL($AW57,$AW57+_xlpm.DD,1,_xlpm.VD),
AND(MONTH($AW57)&lt;&gt;MONTH(BD$15),MONTH($AX57)=MONTH(BD$15)),
NETWORKDAYS.INTL(($AX57)-_xlpm.DD,$AX57,1,_xlpm.VD),
AND(MONTH($AW57)&lt;MONTH(BD$15),MONTH($AX57)&gt;MONTH(BD$15)),
NETWORKDAYS.INTL((EOMONTH(BD$15-1,1))-_xlpm.DD,EOMONTH(BD$15-1,1),1,_xlpm.VD),
AND(MONTH($AW57)=MONTH(BD$15),MONTH($AX57)=MONTH(BD$15)),
NETWORKDAYS.INTL($AW57,$AX57,1,_xlpm.VD)))),0)),
$DH57="месяц",
$BP57*BD57,
$DH57="неделя",
$BP57*BD57/7*(ROUNDUP((DAY(EOMONTH(BD$15,0)))/4,0))),
0)</f>
        <v/>
      </c>
      <c r="BV57" s="125">
        <f t="array" ref="BV57">
IFERROR(
_xlfn.IFS(
$DH57="день_1",
$BP57*$BL57/($AX57-$AW57+1)*BE57*(DAY(EOMONTH(BE$15,0))),
$DH57="день_2",
$BP57/30*MAX(MIN($AX57,EOMONTH(BE$15,0))-MAX($AW57,BE$15)+1,),
$DH57="раб.день",
$BP57/30*(IFERROR(
_xlfn.LET(_xlpm.VD,
CHOOSE(
{1;2;3;4;5;6;7;8;9;10;11;12;13;14;15;16;17;18},
45658,45659,45660,45661,45662,45663,45664,45665,45711,45724,45778,45779,45785,45786,45820,45821,45965,46022),
_xlfn.LET(_xlpm.DD,
MAX(MIN($AX57,EOMONTH(BE$15,0))-MAX($AW57,BE$15),),
_xlfn.IFS(
AND(MONTH($AW57)=MONTH(BE$15),MONTH($AX57)&lt;&gt;MONTH(BE$15)),
NETWORKDAYS.INTL($AW57,$AW57+_xlpm.DD,1,_xlpm.VD),
AND(MONTH($AW57)&lt;&gt;MONTH(BE$15),MONTH($AX57)=MONTH(BE$15)),
NETWORKDAYS.INTL(($AX57)-_xlpm.DD,$AX57,1,_xlpm.VD),
AND(MONTH($AW57)&lt;MONTH(BE$15),MONTH($AX57)&gt;MONTH(BE$15)),
NETWORKDAYS.INTL((EOMONTH(BE$15-1,1))-_xlpm.DD,EOMONTH(BE$15-1,1),1,_xlpm.VD),
AND(MONTH($AW57)=MONTH(BE$15),MONTH($AX57)=MONTH(BE$15)),
NETWORKDAYS.INTL($AW57,$AX57,1,_xlpm.VD)))),0)),
$DH57="месяц",
$BP57*BE57,
$DH57="неделя",
$BP57*BE57/7*(ROUNDUP((DAY(EOMONTH(BE$15,0)))/4,0))),
0)</f>
        <v/>
      </c>
      <c r="BW57" s="125">
        <f t="array" ref="BW57">
IFERROR(
_xlfn.IFS(
$DH57="день_1",
$BP57*$BL57/($AX57-$AW57+1)*BF57*(DAY(EOMONTH(BF$15,0))),
$DH57="день_2",
$BP57/30*MAX(MIN($AX57,EOMONTH(BF$15,0))-MAX($AW57,BF$15)+1,),
$DH57="раб.день",
$BP57/30*(IFERROR(
_xlfn.LET(_xlpm.VD,
CHOOSE(
{1;2;3;4;5;6;7;8;9;10;11;12;13;14;15;16;17;18},
45658,45659,45660,45661,45662,45663,45664,45665,45711,45724,45778,45779,45785,45786,45820,45821,45965,46022),
_xlfn.LET(_xlpm.DD,
MAX(MIN($AX57,EOMONTH(BF$15,0))-MAX($AW57,BF$15),),
_xlfn.IFS(
AND(MONTH($AW57)=MONTH(BF$15),MONTH($AX57)&lt;&gt;MONTH(BF$15)),
NETWORKDAYS.INTL($AW57,$AW57+_xlpm.DD,1,_xlpm.VD),
AND(MONTH($AW57)&lt;&gt;MONTH(BF$15),MONTH($AX57)=MONTH(BF$15)),
NETWORKDAYS.INTL(($AX57)-_xlpm.DD,$AX57,1,_xlpm.VD),
AND(MONTH($AW57)&lt;MONTH(BF$15),MONTH($AX57)&gt;MONTH(BF$15)),
NETWORKDAYS.INTL((EOMONTH(BF$15-1,1))-_xlpm.DD,EOMONTH(BF$15-1,1),1,_xlpm.VD),
AND(MONTH($AW57)=MONTH(BF$15),MONTH($AX57)=MONTH(BF$15)),
NETWORKDAYS.INTL($AW57,$AX57,1,_xlpm.VD)))),0)),
$DH57="месяц",
$BP57*BF57,
$DH57="неделя",
$BP57*BF57/7*(ROUNDUP((DAY(EOMONTH(BF$15,0)))/4,0))),
0)</f>
        <v/>
      </c>
      <c r="BX57" s="125">
        <f t="array" ref="BX57">
IFERROR(
_xlfn.IFS(
$DH57="день_1",
$BP57*$BL57/($AX57-$AW57+1)*BG57*(DAY(EOMONTH(BG$15,0))),
$DH57="день_2",
$BP57/30*MAX(MIN($AX57,EOMONTH(BG$15,0))-MAX($AW57,BG$15)+1,),
$DH57="раб.день",
$BP57/30*(IFERROR(
_xlfn.LET(_xlpm.VD,
CHOOSE(
{1;2;3;4;5;6;7;8;9;10;11;12;13;14;15;16;17;18},
45658,45659,45660,45661,45662,45663,45664,45665,45711,45724,45778,45779,45785,45786,45820,45821,45965,46022),
_xlfn.LET(_xlpm.DD,
MAX(MIN($AX57,EOMONTH(BG$15,0))-MAX($AW57,BG$15),),
_xlfn.IFS(
AND(MONTH($AW57)=MONTH(BG$15),MONTH($AX57)&lt;&gt;MONTH(BG$15)),
NETWORKDAYS.INTL($AW57,$AW57+_xlpm.DD,1,_xlpm.VD),
AND(MONTH($AW57)&lt;&gt;MONTH(BG$15),MONTH($AX57)=MONTH(BG$15)),
NETWORKDAYS.INTL(($AX57)-_xlpm.DD,$AX57,1,_xlpm.VD),
AND(MONTH($AW57)&lt;MONTH(BG$15),MONTH($AX57)&gt;MONTH(BG$15)),
NETWORKDAYS.INTL((EOMONTH(BG$15-1,1))-_xlpm.DD,EOMONTH(BG$15-1,1),1,_xlpm.VD),
AND(MONTH($AW57)=MONTH(BG$15),MONTH($AX57)=MONTH(BG$15)),
NETWORKDAYS.INTL($AW57,$AX57,1,_xlpm.VD)))),0)),
$DH57="месяц",
$BP57*BG57,
$DH57="неделя",
$BP57*BG57/7*(ROUNDUP((DAY(EOMONTH(BG$15,0)))/4,0))),
0)</f>
        <v/>
      </c>
      <c r="BY57" s="125">
        <f t="array" ref="BY57">
IFERROR(
_xlfn.IFS(
$DH57="день_1",
$BP57*$BL57/($AX57-$AW57+1)*BH57*(DAY(EOMONTH(BH$15,0))),
$DH57="день_2",
$BP57/30*MAX(MIN($AX57,EOMONTH(BH$15,0))-MAX($AW57,BH$15)+1,),
$DH57="раб.день",
$BP57/30*(IFERROR(
_xlfn.LET(_xlpm.VD,
CHOOSE(
{1;2;3;4;5;6;7;8;9;10;11;12;13;14;15;16;17;18},
45658,45659,45660,45661,45662,45663,45664,45665,45711,45724,45778,45779,45785,45786,45820,45821,45965,46022),
_xlfn.LET(_xlpm.DD,
MAX(MIN($AX57,EOMONTH(BH$15,0))-MAX($AW57,BH$15),),
_xlfn.IFS(
AND(MONTH($AW57)=MONTH(BH$15),MONTH($AX57)&lt;&gt;MONTH(BH$15)),
NETWORKDAYS.INTL($AW57,$AW57+_xlpm.DD,1,_xlpm.VD),
AND(MONTH($AW57)&lt;&gt;MONTH(BH$15),MONTH($AX57)=MONTH(BH$15)),
NETWORKDAYS.INTL(($AX57)-_xlpm.DD,$AX57,1,_xlpm.VD),
AND(MONTH($AW57)&lt;MONTH(BH$15),MONTH($AX57)&gt;MONTH(BH$15)),
NETWORKDAYS.INTL((EOMONTH(BH$15-1,1))-_xlpm.DD,EOMONTH(BH$15-1,1),1,_xlpm.VD),
AND(MONTH($AW57)=MONTH(BH$15),MONTH($AX57)=MONTH(BH$15)),
NETWORKDAYS.INTL($AW57,$AX57,1,_xlpm.VD)))),0)),
$DH57="месяц",
$BP57*BH57,
$DH57="неделя",
$BP57*BH57/7*(ROUNDUP((DAY(EOMONTH(BH$15,0)))/4,0))),
0)</f>
        <v/>
      </c>
      <c r="BZ57" s="125">
        <f t="array" ref="BZ57">
IFERROR(
_xlfn.IFS(
$DH57="день_1",
$BP57*$BL57/($AX57-$AW57+1)*BI57*(DAY(EOMONTH(BI$15,0))),
$DH57="день_2",
$BP57/30*MAX(MIN($AX57,EOMONTH(BI$15,0))-MAX($AW57,BI$15)+1,),
$DH57="раб.день",
$BP57/30*(IFERROR(
_xlfn.LET(_xlpm.VD,
CHOOSE(
{1;2;3;4;5;6;7;8;9;10;11;12;13;14;15;16;17;18},
45658,45659,45660,45661,45662,45663,45664,45665,45711,45724,45778,45779,45785,45786,45820,45821,45965,46022),
_xlfn.LET(_xlpm.DD,
MAX(MIN($AX57,EOMONTH(BI$15,0))-MAX($AW57,BI$15),),
_xlfn.IFS(
AND(MONTH($AW57)=MONTH(BI$15),MONTH($AX57)&lt;&gt;MONTH(BI$15)),
NETWORKDAYS.INTL($AW57,$AW57+_xlpm.DD,1,_xlpm.VD),
AND(MONTH($AW57)&lt;&gt;MONTH(BI$15),MONTH($AX57)=MONTH(BI$15)),
NETWORKDAYS.INTL(($AX57)-_xlpm.DD,$AX57,1,_xlpm.VD),
AND(MONTH($AW57)&lt;MONTH(BI$15),MONTH($AX57)&gt;MONTH(BI$15)),
NETWORKDAYS.INTL((EOMONTH(BI$15-1,1))-_xlpm.DD,EOMONTH(BI$15-1,1),1,_xlpm.VD),
AND(MONTH($AW57)=MONTH(BI$15),MONTH($AX57)=MONTH(BI$15)),
NETWORKDAYS.INTL($AW57,$AX57,1,_xlpm.VD)))),0)),
$DH57="месяц",
$BP57*BI57,
$DH57="неделя",
$BP57*BI57/7*(ROUNDUP((DAY(EOMONTH(BI$15,0)))/4,0))),
0)</f>
        <v/>
      </c>
      <c r="CA57" s="125">
        <f t="array" ref="CA57">
IFERROR(
_xlfn.IFS(
$DH57="день_1",
$BP57*$BL57/($AX57-$AW57+1)*BJ57*(DAY(EOMONTH(BJ$15,0))),
$DH57="день_2",
$BP57/30*MAX(MIN($AX57,EOMONTH(BJ$15,0))-MAX($AW57,BJ$15)+1,),
$DH57="раб.день",
$BP57/30*(IFERROR(
_xlfn.LET(_xlpm.VD,
CHOOSE(
{1;2;3;4;5;6;7;8;9;10;11;12;13;14;15;16;17;18},
45658,45659,45660,45661,45662,45663,45664,45665,45711,45724,45778,45779,45785,45786,45820,45821,45965,46022),
_xlfn.LET(_xlpm.DD,
MAX(MIN($AX57,EOMONTH(BJ$15,0))-MAX($AW57,BJ$15),),
_xlfn.IFS(
AND(MONTH($AW57)=MONTH(BJ$15),MONTH($AX57)&lt;&gt;MONTH(BJ$15)),
NETWORKDAYS.INTL($AW57,$AW57+_xlpm.DD,1,_xlpm.VD),
AND(MONTH($AW57)&lt;&gt;MONTH(BJ$15),MONTH($AX57)=MONTH(BJ$15)),
NETWORKDAYS.INTL(($AX57)-_xlpm.DD,$AX57,1,_xlpm.VD),
AND(MONTH($AW57)&lt;MONTH(BJ$15),MONTH($AX57)&gt;MONTH(BJ$15)),
NETWORKDAYS.INTL((EOMONTH(BJ$15-1,1))-_xlpm.DD,EOMONTH(BJ$15-1,1),1,_xlpm.VD),
AND(MONTH($AW57)=MONTH(BJ$15),MONTH($AX57)=MONTH(BJ$15)),
NETWORKDAYS.INTL($AW57,$AX57,1,_xlpm.VD)))),0)),
$DH57="месяц",
$BP57*BJ57,
$DH57="неделя",
$BP57*BJ57/7*(ROUNDUP((DAY(EOMONTH(BJ$15,0)))/4,0))),
0)</f>
        <v/>
      </c>
      <c r="CB57" s="125">
        <f t="array" ref="CB57">
IFERROR(
_xlfn.IFS(
$DH57="день_1",
$BP57*$BL57/($AX57-$AW57+1)*BK57*(DAY(EOMONTH(BK$15,0))),
$DH57="день_2",
$BP57/30*MAX(MIN($AX57,EOMONTH(BK$15,0))-MAX($AW57,BK$15)+1,),
$DH57="раб.день",
$BP57/30*(IFERROR(
_xlfn.LET(_xlpm.VD,
CHOOSE(
{1;2;3;4;5;6;7;8;9;10;11;12;13;14;15;16;17;18},
45658,45659,45660,45661,45662,45663,45664,45665,45711,45724,45778,45779,45785,45786,45820,45821,45965,46022),
_xlfn.LET(_xlpm.DD,
MAX(MIN($AX57,EOMONTH(BK$15,0))-MAX($AW57,BK$15),),
_xlfn.IFS(
AND(MONTH($AW57)=MONTH(BK$15),MONTH($AX57)&lt;&gt;MONTH(BK$15)),
NETWORKDAYS.INTL($AW57,$AW57+_xlpm.DD,1,_xlpm.VD),
AND(MONTH($AW57)&lt;&gt;MONTH(BK$15),MONTH($AX57)=MONTH(BK$15)),
NETWORKDAYS.INTL(($AX57)-_xlpm.DD,$AX57,1,_xlpm.VD),
AND(MONTH($AW57)&lt;MONTH(BK$15),MONTH($AX57)&gt;MONTH(BK$15)),
NETWORKDAYS.INTL((EOMONTH(BK$15-1,1))-_xlpm.DD,EOMONTH(BK$15-1,1),1,_xlpm.VD),
AND(MONTH($AW57)=MONTH(BK$15),MONTH($AX57)=MONTH(BK$15)),
NETWORKDAYS.INTL($AW57,$AX57,1,_xlpm.VD)))),0)),
$DH57="месяц",
$BP57*BK57,
$DH57="неделя",
$BP57*BK57/7*(ROUNDUP((DAY(EOMONTH(BK$15,0)))/4,0))),
0)</f>
        <v/>
      </c>
      <c r="CC57" s="125">
        <f>SUM($BQ57:$CB57)</f>
        <v/>
      </c>
      <c r="CD57" s="126">
        <f>SUM($EH57:$EH57)</f>
        <v/>
      </c>
      <c r="CE57" s="126">
        <f>$CD57*$AB57</f>
        <v/>
      </c>
      <c r="CF57" s="126">
        <f>SUM($EK57:$EK57)</f>
        <v/>
      </c>
      <c r="CG57" s="126">
        <f>$CF57*$AB57</f>
        <v/>
      </c>
      <c r="CH57" s="126">
        <f>SUM($CC57,$CE57,$CG57)</f>
        <v/>
      </c>
      <c r="CI57" s="126">
        <f>$CH57*(1+$CM57)</f>
        <v/>
      </c>
      <c r="CJ57" s="127" t="n">
        <v>0</v>
      </c>
      <c r="CK57" s="126">
        <f>SUM($CH57:$CH57)*(1+$CJ57)</f>
        <v/>
      </c>
      <c r="CL57" s="126">
        <f>SUM($CH57:$CH57)*(1+$CM57)</f>
        <v/>
      </c>
      <c r="CM57" s="59" t="inlineStr">
        <is>
          <t>20%</t>
        </is>
      </c>
      <c r="CN57" s="59" t="n"/>
      <c r="CO57" s="72" t="n"/>
      <c r="CP57" s="59" t="n"/>
      <c r="CQ57" s="73" t="n"/>
      <c r="CR57" s="73" t="n"/>
      <c r="CS57" s="73" t="n"/>
      <c r="CT57" s="72" t="n"/>
      <c r="CU57" s="79" t="inlineStr">
        <is>
          <t> </t>
        </is>
      </c>
      <c r="CV57" s="60" t="n"/>
      <c r="CW57" s="60" t="n"/>
      <c r="CX57" s="60" t="n"/>
      <c r="CY57" s="127">
        <f>IFERROR(($CC57-$EE57)/($EE57/(1-$DQ57)),0)</f>
        <v/>
      </c>
      <c r="CZ57" s="127">
        <f>IFERROR(1-$EI57/($CE57),0)</f>
        <v/>
      </c>
      <c r="DA57" s="127">
        <f>IFERROR(1-$EL57/($CG57),0)</f>
        <v/>
      </c>
      <c r="DB57" s="126">
        <f>ROUND(IFERROR(($CI57/(1+$CM57)-$EN57),0),2)</f>
        <v/>
      </c>
      <c r="DC57" s="128" t="n"/>
      <c r="DD57" s="125" t="n"/>
      <c r="DE57" s="75" t="n">
        <v>0</v>
      </c>
      <c r="DF57" s="128" t="n"/>
      <c r="DG57" s="125">
        <f>IF($DC57=0,0,$DD57*($DC57*100%-$DE57*$DF57))*SUM($AB57:$AB57)</f>
        <v/>
      </c>
      <c r="DH57" s="129" t="inlineStr">
        <is>
          <t>месяц</t>
        </is>
      </c>
      <c r="DI57" s="130">
        <f t="array" ref="DI57">IFERROR(
IF($ES57="LisChannel",
(ROUND(((INDEX({174.625;153.888888888889;130.972222222222},MATCH($AI57,{2;3;4}),0))*$AG57*$AI57),2)),0),0)</f>
        <v/>
      </c>
      <c r="DJ57" s="130">
        <f>
_xlfn.LET(_xlpm.X,
IFERROR(
IF($ES57="НовиковТВ",
(_xlfn.LET(_xlpm.NTV,
_xlfn.LET(_xlpm.MIN,350000,
IF(SUMIFS($DI:$DI,$ES:$ES,"НовиковТВ")&lt;=_xlpm.MIN,
(SUMIFS($DI:$DI,$ES:$ES,"НовиковТВ")/(COUNTIFS($ES:$ES,"НовиковТВ")))*_xlpm.MIN/SUMIFS($DI:$DI,$ES:$ES,"НовиковТВ"),
DI57)),
_xlpm.NTV+$DG57/(1-(1-(_xlpm.NTV)*(1-$DL57)*(1-$DM57)*(1-$DN57)*(1-$DO57)*(1-$DP57)/_xlpm.NTV))))/(1+$EP57),
$DI57+$DG57/(1-(1-($DI57)*(1-$DL57)*(1-$DM57)*(1-$DN57)*(1-$DO57)*(1-$DP57)/$DI57))),
0),
_xlpm.X*(1+$CM57)*(1+$CW57)-_xlpm.X*(1+$CM57)+_xlpm.X)</f>
        <v/>
      </c>
      <c r="DK57" s="125" t="inlineStr">
        <is>
          <t>послед.</t>
        </is>
      </c>
      <c r="DL57" s="63" t="n">
        <v>0</v>
      </c>
      <c r="DM57" s="63" t="n">
        <v>0</v>
      </c>
      <c r="DN57" s="63" t="n">
        <v>0</v>
      </c>
      <c r="DO57" s="63" t="n">
        <v>0</v>
      </c>
      <c r="DP57" s="63" t="n">
        <v>0</v>
      </c>
      <c r="DQ57" s="63">
        <f t="array" ref="DQ57">IFERROR(_xlfn.IFS(
$DK57="послед.",1-(1-$DL57)*(1-$DM57)*(1-$DN57)*(1-$DO57)*(1-$DP57),
$DK57="сумм.",$DL57+$DM57+$DN57+$DO57+$DP57),
0)</f>
        <v/>
      </c>
      <c r="DR57" s="125">
        <f t="array" ref="DR57">
IFERROR(
_xlfn.IFS(
$BL57=0,
0,
$BL57&gt;0,
_xlfn.IFS($DK57="послед.",
$DJ57*(1-$DL57)*(1-$DM57)*(1-$DN57)*(1-$DO57)*(1-$DP57),
$DK57="сумм.",
$DJ57*(1-($DL57+$DM57+$DN57+$DO57+$DP57)))),0)</f>
        <v/>
      </c>
      <c r="DS57" s="125">
        <f t="array" ref="DS57">
IFERROR(_xlfn.IFS(
$DH57="день_1",
$DR57*$BL57/($AX57-$AW57+1)*AZ57*(DAY(EOMONTH(AZ$15,0))),
$DH57="день_2",
$DR57/30*MAX(MIN($AX57,EOMONTH(AZ$15,0))-MAX($AW57,AZ$15)+1,),
$DH57="раб.день",
$DR57/30*(IFERROR(
_xlfn.LET(_xlpm.VD,
CHOOSE(
{1;2;3;4;5;6;7;8;9;10;11;12;13;14;15;16;17;18},
45658,45659,45660,45661,45662,45663,45664,45665,45711,45724,45778,45779,45785,45786,45820,45821,45965,46022),
_xlfn.LET(_xlpm.DD,
MAX(MIN($AX57,EOMONTH(AZ$15,0))-MAX($AW57,AZ$15),),
_xlfn.IFS(
AND(MONTH($AW57)=MONTH(AZ$15),MONTH($AX57)&lt;&gt;MONTH(AZ$15)),
NETWORKDAYS.INTL($AW57,$AW57+_xlpm.DD,1,_xlpm.VD),
AND(MONTH($AW57)&lt;&gt;MONTH(AZ$15),MONTH($AX57)=MONTH(AZ$15)),
NETWORKDAYS.INTL(($AX57)-_xlpm.DD,$AX57,1,_xlpm.VD),
AND(MONTH($AW57)&lt;MONTH(AZ$15),MONTH($AX57)&gt;MONTH(AZ$15)),
NETWORKDAYS.INTL((EOMONTH(AZ$15-1,1))-_xlpm.DD,EOMONTH(AZ$15-1,1),1,_xlpm.VD),
AND(MONTH($AW57)=MONTH(AZ$15),MONTH($AX57)=MONTH(AZ$15)),
NETWORKDAYS.INTL($AW57,$AX57,1,_xlpm.VD)))),0)),
$DH57="месяц",
$DR57*AZ57,
$DH57="неделя",
$DR57*AZ57/7*(ROUNDUP((DAY(EOMONTH(AZ$15,0)))/4,0))),
0)</f>
        <v/>
      </c>
      <c r="DT57" s="125">
        <f t="array" ref="DT57">
IFERROR(_xlfn.IFS(
$DH57="день_1",
$DR57*$BL57/($AX57-$AW57+1)*BA57*(DAY(EOMONTH(BA$15,0))),
$DH57="день_2",
$DR57/30*MAX(MIN($AX57,EOMONTH(BA$15,0))-MAX($AW57,BA$15)+1,),
$DH57="раб.день",
$DR57/30*(IFERROR(
_xlfn.LET(_xlpm.VD,
CHOOSE(
{1;2;3;4;5;6;7;8;9;10;11;12;13;14;15;16;17;18},
45658,45659,45660,45661,45662,45663,45664,45665,45711,45724,45778,45779,45785,45786,45820,45821,45965,46022),
_xlfn.LET(_xlpm.DD,
MAX(MIN($AX57,EOMONTH(BA$15,0))-MAX($AW57,BA$15),),
_xlfn.IFS(
AND(MONTH($AW57)=MONTH(BA$15),MONTH($AX57)&lt;&gt;MONTH(BA$15)),
NETWORKDAYS.INTL($AW57,$AW57+_xlpm.DD,1,_xlpm.VD),
AND(MONTH($AW57)&lt;&gt;MONTH(BA$15),MONTH($AX57)=MONTH(BA$15)),
NETWORKDAYS.INTL(($AX57)-_xlpm.DD,$AX57,1,_xlpm.VD),
AND(MONTH($AW57)&lt;MONTH(BA$15),MONTH($AX57)&gt;MONTH(BA$15)),
NETWORKDAYS.INTL((EOMONTH(BA$15-1,1))-_xlpm.DD,EOMONTH(BA$15-1,1),1,_xlpm.VD),
AND(MONTH($AW57)=MONTH(BA$15),MONTH($AX57)=MONTH(BA$15)),
NETWORKDAYS.INTL($AW57,$AX57,1,_xlpm.VD)))),0)),
$DH57="месяц",
$DR57*BA57,
$DH57="неделя",
$DR57*BA57/7*(ROUNDUP((DAY(EOMONTH(BA$15,0)))/4,0))),
0)</f>
        <v/>
      </c>
      <c r="DU57" s="125">
        <f t="array" ref="DU57">
IFERROR(_xlfn.IFS(
$DH57="день_1",
$DR57*$BL57/($AX57-$AW57+1)*BB57*(DAY(EOMONTH(BB$15,0))),
$DH57="день_2",
$DR57/30*MAX(MIN($AX57,EOMONTH(BB$15,0))-MAX($AW57,BB$15)+1,),
$DH57="раб.день",
$DR57/30*(IFERROR(
_xlfn.LET(_xlpm.VD,
CHOOSE(
{1;2;3;4;5;6;7;8;9;10;11;12;13;14;15;16;17;18},
45658,45659,45660,45661,45662,45663,45664,45665,45711,45724,45778,45779,45785,45786,45820,45821,45965,46022),
_xlfn.LET(_xlpm.DD,
MAX(MIN($AX57,EOMONTH(BB$15,0))-MAX($AW57,BB$15),),
_xlfn.IFS(
AND(MONTH($AW57)=MONTH(BB$15),MONTH($AX57)&lt;&gt;MONTH(BB$15)),
NETWORKDAYS.INTL($AW57,$AW57+_xlpm.DD,1,_xlpm.VD),
AND(MONTH($AW57)&lt;&gt;MONTH(BB$15),MONTH($AX57)=MONTH(BB$15)),
NETWORKDAYS.INTL(($AX57)-_xlpm.DD,$AX57,1,_xlpm.VD),
AND(MONTH($AW57)&lt;MONTH(BB$15),MONTH($AX57)&gt;MONTH(BB$15)),
NETWORKDAYS.INTL((EOMONTH(BB$15-1,1))-_xlpm.DD,EOMONTH(BB$15-1,1),1,_xlpm.VD),
AND(MONTH($AW57)=MONTH(BB$15),MONTH($AX57)=MONTH(BB$15)),
NETWORKDAYS.INTL($AW57,$AX57,1,_xlpm.VD)))),0)),
$DH57="месяц",
$DR57*BB57,
$DH57="неделя",
$DR57*BB57/7*(ROUNDUP((DAY(EOMONTH(BB$15,0)))/4,0))),
0)</f>
        <v/>
      </c>
      <c r="DV57" s="125">
        <f t="array" ref="DV57">
IFERROR(_xlfn.IFS(
$DH57="день_1",
$DR57*$BL57/($AX57-$AW57+1)*BC57*(DAY(EOMONTH(BC$15,0))),
$DH57="день_2",
$DR57/30*MAX(MIN($AX57,EOMONTH(BC$15,0))-MAX($AW57,BC$15)+1,),
$DH57="раб.день",
$DR57/30*(IFERROR(
_xlfn.LET(_xlpm.VD,
CHOOSE(
{1;2;3;4;5;6;7;8;9;10;11;12;13;14;15;16;17;18},
45658,45659,45660,45661,45662,45663,45664,45665,45711,45724,45778,45779,45785,45786,45820,45821,45965,46022),
_xlfn.LET(_xlpm.DD,
MAX(MIN($AX57,EOMONTH(BC$15,0))-MAX($AW57,BC$15),),
_xlfn.IFS(
AND(MONTH($AW57)=MONTH(BC$15),MONTH($AX57)&lt;&gt;MONTH(BC$15)),
NETWORKDAYS.INTL($AW57,$AW57+_xlpm.DD,1,_xlpm.VD),
AND(MONTH($AW57)&lt;&gt;MONTH(BC$15),MONTH($AX57)=MONTH(BC$15)),
NETWORKDAYS.INTL(($AX57)-_xlpm.DD,$AX57,1,_xlpm.VD),
AND(MONTH($AW57)&lt;MONTH(BC$15),MONTH($AX57)&gt;MONTH(BC$15)),
NETWORKDAYS.INTL((EOMONTH(BC$15-1,1))-_xlpm.DD,EOMONTH(BC$15-1,1),1,_xlpm.VD),
AND(MONTH($AW57)=MONTH(BC$15),MONTH($AX57)=MONTH(BC$15)),
NETWORKDAYS.INTL($AW57,$AX57,1,_xlpm.VD)))),0)),
$DH57="месяц",
$DR57*BC57,
$DH57="неделя",
$DR57*BC57/7*(ROUNDUP((DAY(EOMONTH(BC$15,0)))/4,0))),
0)</f>
        <v/>
      </c>
      <c r="DW57" s="125">
        <f t="array" ref="DW57">
IFERROR(_xlfn.IFS(
$DH57="день_1",
$DR57*$BL57/($AX57-$AW57+1)*BD57*(DAY(EOMONTH(BD$15,0))),
$DH57="день_2",
$DR57/30*MAX(MIN($AX57,EOMONTH(BD$15,0))-MAX($AW57,BD$15)+1,),
$DH57="раб.день",
$DR57/30*(IFERROR(
_xlfn.LET(_xlpm.VD,
CHOOSE(
{1;2;3;4;5;6;7;8;9;10;11;12;13;14;15;16;17;18},
45658,45659,45660,45661,45662,45663,45664,45665,45711,45724,45778,45779,45785,45786,45820,45821,45965,46022),
_xlfn.LET(_xlpm.DD,
MAX(MIN($AX57,EOMONTH(BD$15,0))-MAX($AW57,BD$15),),
_xlfn.IFS(
AND(MONTH($AW57)=MONTH(BD$15),MONTH($AX57)&lt;&gt;MONTH(BD$15)),
NETWORKDAYS.INTL($AW57,$AW57+_xlpm.DD,1,_xlpm.VD),
AND(MONTH($AW57)&lt;&gt;MONTH(BD$15),MONTH($AX57)=MONTH(BD$15)),
NETWORKDAYS.INTL(($AX57)-_xlpm.DD,$AX57,1,_xlpm.VD),
AND(MONTH($AW57)&lt;MONTH(BD$15),MONTH($AX57)&gt;MONTH(BD$15)),
NETWORKDAYS.INTL((EOMONTH(BD$15-1,1))-_xlpm.DD,EOMONTH(BD$15-1,1),1,_xlpm.VD),
AND(MONTH($AW57)=MONTH(BD$15),MONTH($AX57)=MONTH(BD$15)),
NETWORKDAYS.INTL($AW57,$AX57,1,_xlpm.VD)))),0)),
$DH57="месяц",
$DR57*BD57,
$DH57="неделя",
$DR57*BD57/7*(ROUNDUP((DAY(EOMONTH(BD$15,0)))/4,0))),
0)</f>
        <v/>
      </c>
      <c r="DX57" s="125">
        <f t="array" ref="DX57">
IFERROR(_xlfn.IFS(
$DH57="день_1",
$DR57*$BL57/($AX57-$AW57+1)*BE57*(DAY(EOMONTH(BE$15,0))),
$DH57="день_2",
$DR57/30*MAX(MIN($AX57,EOMONTH(BE$15,0))-MAX($AW57,BE$15)+1,),
$DH57="раб.день",
$DR57/30*(IFERROR(
_xlfn.LET(_xlpm.VD,
CHOOSE(
{1;2;3;4;5;6;7;8;9;10;11;12;13;14;15;16;17;18},
45658,45659,45660,45661,45662,45663,45664,45665,45711,45724,45778,45779,45785,45786,45820,45821,45965,46022),
_xlfn.LET(_xlpm.DD,
MAX(MIN($AX57,EOMONTH(BE$15,0))-MAX($AW57,BE$15),),
_xlfn.IFS(
AND(MONTH($AW57)=MONTH(BE$15),MONTH($AX57)&lt;&gt;MONTH(BE$15)),
NETWORKDAYS.INTL($AW57,$AW57+_xlpm.DD,1,_xlpm.VD),
AND(MONTH($AW57)&lt;&gt;MONTH(BE$15),MONTH($AX57)=MONTH(BE$15)),
NETWORKDAYS.INTL(($AX57)-_xlpm.DD,$AX57,1,_xlpm.VD),
AND(MONTH($AW57)&lt;MONTH(BE$15),MONTH($AX57)&gt;MONTH(BE$15)),
NETWORKDAYS.INTL((EOMONTH(BE$15-1,1))-_xlpm.DD,EOMONTH(BE$15-1,1),1,_xlpm.VD),
AND(MONTH($AW57)=MONTH(BE$15),MONTH($AX57)=MONTH(BE$15)),
NETWORKDAYS.INTL($AW57,$AX57,1,_xlpm.VD)))),0)),
$DH57="месяц",
$DR57*BE57,
$DH57="неделя",
$DR57*BE57/7*(ROUNDUP((DAY(EOMONTH(BE$15,0)))/4,0))),
0)</f>
        <v/>
      </c>
      <c r="DY57" s="125">
        <f t="array" ref="DY57">
IFERROR(_xlfn.IFS(
$DH57="день_1",
$DR57*$BL57/($AX57-$AW57+1)*BF57*(DAY(EOMONTH(BF$15,0))),
$DH57="день_2",
$DR57/30*MAX(MIN($AX57,EOMONTH(BF$15,0))-MAX($AW57,BF$15)+1,),
$DH57="раб.день",
$DR57/30*(IFERROR(
_xlfn.LET(_xlpm.VD,
CHOOSE(
{1;2;3;4;5;6;7;8;9;10;11;12;13;14;15;16;17;18},
45658,45659,45660,45661,45662,45663,45664,45665,45711,45724,45778,45779,45785,45786,45820,45821,45965,46022),
_xlfn.LET(_xlpm.DD,
MAX(MIN($AX57,EOMONTH(BF$15,0))-MAX($AW57,BF$15),),
_xlfn.IFS(
AND(MONTH($AW57)=MONTH(BF$15),MONTH($AX57)&lt;&gt;MONTH(BF$15)),
NETWORKDAYS.INTL($AW57,$AW57+_xlpm.DD,1,_xlpm.VD),
AND(MONTH($AW57)&lt;&gt;MONTH(BF$15),MONTH($AX57)=MONTH(BF$15)),
NETWORKDAYS.INTL(($AX57)-_xlpm.DD,$AX57,1,_xlpm.VD),
AND(MONTH($AW57)&lt;MONTH(BF$15),MONTH($AX57)&gt;MONTH(BF$15)),
NETWORKDAYS.INTL((EOMONTH(BF$15-1,1))-_xlpm.DD,EOMONTH(BF$15-1,1),1,_xlpm.VD),
AND(MONTH($AW57)=MONTH(BF$15),MONTH($AX57)=MONTH(BF$15)),
NETWORKDAYS.INTL($AW57,$AX57,1,_xlpm.VD)))),0)),
$DH57="месяц",
$DR57*BF57,
$DH57="неделя",
$DR57*BF57/7*(ROUNDUP((DAY(EOMONTH(BF$15,0)))/4,0))),
0)</f>
        <v/>
      </c>
      <c r="DZ57" s="125">
        <f t="array" ref="DZ57">
IFERROR(_xlfn.IFS(
$DH57="день_1",
$DR57*$BL57/($AX57-$AW57+1)*BG57*(DAY(EOMONTH(BG$15,0))),
$DH57="день_2",
$DR57/30*MAX(MIN($AX57,EOMONTH(BG$15,0))-MAX($AW57,BG$15)+1,),
$DH57="раб.день",
$DR57/30*(IFERROR(
_xlfn.LET(_xlpm.VD,
CHOOSE(
{1;2;3;4;5;6;7;8;9;10;11;12;13;14;15;16;17;18},
45658,45659,45660,45661,45662,45663,45664,45665,45711,45724,45778,45779,45785,45786,45820,45821,45965,46022),
_xlfn.LET(_xlpm.DD,
MAX(MIN($AX57,EOMONTH(BG$15,0))-MAX($AW57,BG$15),),
_xlfn.IFS(
AND(MONTH($AW57)=MONTH(BG$15),MONTH($AX57)&lt;&gt;MONTH(BG$15)),
NETWORKDAYS.INTL($AW57,$AW57+_xlpm.DD,1,_xlpm.VD),
AND(MONTH($AW57)&lt;&gt;MONTH(BG$15),MONTH($AX57)=MONTH(BG$15)),
NETWORKDAYS.INTL(($AX57)-_xlpm.DD,$AX57,1,_xlpm.VD),
AND(MONTH($AW57)&lt;MONTH(BG$15),MONTH($AX57)&gt;MONTH(BG$15)),
NETWORKDAYS.INTL((EOMONTH(BG$15-1,1))-_xlpm.DD,EOMONTH(BG$15-1,1),1,_xlpm.VD),
AND(MONTH($AW57)=MONTH(BG$15),MONTH($AX57)=MONTH(BG$15)),
NETWORKDAYS.INTL($AW57,$AX57,1,_xlpm.VD)))),0)),
$DH57="месяц",
$DR57*BG57,
$DH57="неделя",
$DR57*BG57/7*(ROUNDUP((DAY(EOMONTH(BG$15,0)))/4,0))),
0)</f>
        <v/>
      </c>
      <c r="EA57" s="125">
        <f t="array" ref="EA57">
IFERROR(_xlfn.IFS(
$DH57="день_1",
$DR57*$BL57/($AX57-$AW57+1)*BH57*(DAY(EOMONTH(BH$15,0))),
$DH57="день_2",
$DR57/30*MAX(MIN($AX57,EOMONTH(BH$15,0))-MAX($AW57,BH$15)+1,),
$DH57="раб.день",
$DR57/30*(IFERROR(
_xlfn.LET(_xlpm.VD,
CHOOSE(
{1;2;3;4;5;6;7;8;9;10;11;12;13;14;15;16;17;18},
45658,45659,45660,45661,45662,45663,45664,45665,45711,45724,45778,45779,45785,45786,45820,45821,45965,46022),
_xlfn.LET(_xlpm.DD,
MAX(MIN($AX57,EOMONTH(BH$15,0))-MAX($AW57,BH$15),),
_xlfn.IFS(
AND(MONTH($AW57)=MONTH(BH$15),MONTH($AX57)&lt;&gt;MONTH(BH$15)),
NETWORKDAYS.INTL($AW57,$AW57+_xlpm.DD,1,_xlpm.VD),
AND(MONTH($AW57)&lt;&gt;MONTH(BH$15),MONTH($AX57)=MONTH(BH$15)),
NETWORKDAYS.INTL(($AX57)-_xlpm.DD,$AX57,1,_xlpm.VD),
AND(MONTH($AW57)&lt;MONTH(BH$15),MONTH($AX57)&gt;MONTH(BH$15)),
NETWORKDAYS.INTL((EOMONTH(BH$15-1,1))-_xlpm.DD,EOMONTH(BH$15-1,1),1,_xlpm.VD),
AND(MONTH($AW57)=MONTH(BH$15),MONTH($AX57)=MONTH(BH$15)),
NETWORKDAYS.INTL($AW57,$AX57,1,_xlpm.VD)))),0)),
$DH57="месяц",
$DR57*BH57,
$DH57="неделя",
$DR57*BH57/7*(ROUNDUP((DAY(EOMONTH(BH$15,0)))/4,0))),
0)</f>
        <v/>
      </c>
      <c r="EB57" s="125">
        <f t="array" ref="EB57">
IFERROR(_xlfn.IFS(
$DH57="день_1",
$DR57*$BL57/($AX57-$AW57+1)*BI57*(DAY(EOMONTH(BI$15,0))),
$DH57="день_2",
$DR57/30*MAX(MIN($AX57,EOMONTH(BI$15,0))-MAX($AW57,BI$15)+1,),
$DH57="раб.день",
$DR57/30*(IFERROR(
_xlfn.LET(_xlpm.VD,
CHOOSE(
{1;2;3;4;5;6;7;8;9;10;11;12;13;14;15;16;17;18},
45658,45659,45660,45661,45662,45663,45664,45665,45711,45724,45778,45779,45785,45786,45820,45821,45965,46022),
_xlfn.LET(_xlpm.DD,
MAX(MIN($AX57,EOMONTH(BI$15,0))-MAX($AW57,BI$15),),
_xlfn.IFS(
AND(MONTH($AW57)=MONTH(BI$15),MONTH($AX57)&lt;&gt;MONTH(BI$15)),
NETWORKDAYS.INTL($AW57,$AW57+_xlpm.DD,1,_xlpm.VD),
AND(MONTH($AW57)&lt;&gt;MONTH(BI$15),MONTH($AX57)=MONTH(BI$15)),
NETWORKDAYS.INTL(($AX57)-_xlpm.DD,$AX57,1,_xlpm.VD),
AND(MONTH($AW57)&lt;MONTH(BI$15),MONTH($AX57)&gt;MONTH(BI$15)),
NETWORKDAYS.INTL((EOMONTH(BI$15-1,1))-_xlpm.DD,EOMONTH(BI$15-1,1),1,_xlpm.VD),
AND(MONTH($AW57)=MONTH(BI$15),MONTH($AX57)=MONTH(BI$15)),
NETWORKDAYS.INTL($AW57,$AX57,1,_xlpm.VD)))),0)),
$DH57="месяц",
$DR57*BI57,
$DH57="неделя",
$DR57*BI57/7*(ROUNDUP((DAY(EOMONTH(BI$15,0)))/4,0))),
0)</f>
        <v/>
      </c>
      <c r="EC57" s="125">
        <f t="array" ref="EC57">
IFERROR(_xlfn.IFS(
$DH57="день_1",
$DR57*$BL57/($AX57-$AW57+1)*BJ57*(DAY(EOMONTH(BJ$15,0))),
$DH57="день_2",
$DR57/30*MAX(MIN($AX57,EOMONTH(BJ$15,0))-MAX($AW57,BJ$15)+1,),
$DH57="раб.день",
$DR57/30*(IFERROR(
_xlfn.LET(_xlpm.VD,
CHOOSE(
{1;2;3;4;5;6;7;8;9;10;11;12;13;14;15;16;17;18},
45658,45659,45660,45661,45662,45663,45664,45665,45711,45724,45778,45779,45785,45786,45820,45821,45965,46022),
_xlfn.LET(_xlpm.DD,
MAX(MIN($AX57,EOMONTH(BJ$15,0))-MAX($AW57,BJ$15),),
_xlfn.IFS(
AND(MONTH($AW57)=MONTH(BJ$15),MONTH($AX57)&lt;&gt;MONTH(BJ$15)),
NETWORKDAYS.INTL($AW57,$AW57+_xlpm.DD,1,_xlpm.VD),
AND(MONTH($AW57)&lt;&gt;MONTH(BJ$15),MONTH($AX57)=MONTH(BJ$15)),
NETWORKDAYS.INTL(($AX57)-_xlpm.DD,$AX57,1,_xlpm.VD),
AND(MONTH($AW57)&lt;MONTH(BJ$15),MONTH($AX57)&gt;MONTH(BJ$15)),
NETWORKDAYS.INTL((EOMONTH(BJ$15-1,1))-_xlpm.DD,EOMONTH(BJ$15-1,1),1,_xlpm.VD),
AND(MONTH($AW57)=MONTH(BJ$15),MONTH($AX57)=MONTH(BJ$15)),
NETWORKDAYS.INTL($AW57,$AX57,1,_xlpm.VD)))),0)),
$DH57="месяц",
$DR57*BJ57,
$DH57="неделя",
$DR57*BJ57/7*(ROUNDUP((DAY(EOMONTH(BJ$15,0)))/4,0))),
0)</f>
        <v/>
      </c>
      <c r="ED57" s="125">
        <f t="array" ref="ED57">
IFERROR(_xlfn.IFS(
$DH57="день_1",
$DR57*$BL57/($AX57-$AW57+1)*BK57*(DAY(EOMONTH(BK$15,0))),
$DH57="день_2",
$DR57/30*MAX(MIN($AX57,EOMONTH(BK$15,0))-MAX($AW57,BK$15)+1,),
$DH57="раб.день",
$DR57/30*(IFERROR(
_xlfn.LET(_xlpm.VD,
CHOOSE(
{1;2;3;4;5;6;7;8;9;10;11;12;13;14;15;16;17;18},
45658,45659,45660,45661,45662,45663,45664,45665,45711,45724,45778,45779,45785,45786,45820,45821,45965,46022),
_xlfn.LET(_xlpm.DD,
MAX(MIN($AX57,EOMONTH(BK$15,0))-MAX($AW57,BK$15),),
_xlfn.IFS(
AND(MONTH($AW57)=MONTH(BK$15),MONTH($AX57)&lt;&gt;MONTH(BK$15)),
NETWORKDAYS.INTL($AW57,$AW57+_xlpm.DD,1,_xlpm.VD),
AND(MONTH($AW57)&lt;&gt;MONTH(BK$15),MONTH($AX57)=MONTH(BK$15)),
NETWORKDAYS.INTL(($AX57)-_xlpm.DD,$AX57,1,_xlpm.VD),
AND(MONTH($AW57)&lt;MONTH(BK$15),MONTH($AX57)&gt;MONTH(BK$15)),
NETWORKDAYS.INTL((EOMONTH(BK$15-1,1))-_xlpm.DD,EOMONTH(BK$15-1,1),1,_xlpm.VD),
AND(MONTH($AW57)=MONTH(BK$15),MONTH($AX57)=MONTH(BK$15)),
NETWORKDAYS.INTL($AW57,$AX57,1,_xlpm.VD)))),0)),
$DH57="месяц",
$DR57*BK57,
$DH57="неделя",
$DR57*BK57/7*(ROUNDUP((DAY(EOMONTH(BK$15,0)))/4,0))),
0)</f>
        <v/>
      </c>
      <c r="EE57" s="125">
        <f>SUM($DS57,$DT57,$DU57,$DV57,$DW57,$DX57,$DY57,$DZ57,$EA57,$EB57,$EC57,$ED57)</f>
        <v/>
      </c>
      <c r="EF57" s="125">
        <f>IFERROR(ROUND($EE57*(1+$EP57),2),0)</f>
        <v/>
      </c>
      <c r="EG57" s="128" t="n">
        <v>1</v>
      </c>
      <c r="EH57" s="126" t="n">
        <v>0</v>
      </c>
      <c r="EI57" s="126">
        <f>ROUND(SUM($EH57:$EH57)*SUM($AB57:$AB57)*$EG57,2)</f>
        <v/>
      </c>
      <c r="EJ57" s="126">
        <f>ROUND($EI57*(1+$EP57),2)</f>
        <v/>
      </c>
      <c r="EK57" s="126" t="n">
        <v>0</v>
      </c>
      <c r="EL57" s="126">
        <f>ROUND(SUM($EK57:$EK57)*SUM($AB57:$AB57)*$EG57,2)</f>
        <v/>
      </c>
      <c r="EM57" s="126">
        <f>ROUND($EL57*(1+$EP57),2)</f>
        <v/>
      </c>
      <c r="EN57" s="126">
        <f>SUM($EE57,$EI57,$EL57)</f>
        <v/>
      </c>
      <c r="EO57" s="126">
        <f>SUM($EF57,$EJ57,$EM57)</f>
        <v/>
      </c>
      <c r="EP57" s="59" t="inlineStr">
        <is>
          <t>20%</t>
        </is>
      </c>
      <c r="EQ57" s="59" t="n"/>
      <c r="ER57" s="60">
        <f t="array" ref="ER57">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MATCH(ES57,
{"AMS";"RussOutdoor";"HD Outdoor";"Ingroup";"IQ";"Ledproduction";"LisChannel";"Logic";"Media-PPL";"NovikovTV | НовиковТВ";"SMA";"SOK";"КрокусТВ | CrocusTV | IndoorTV";"Сити";"ТЯК Москва"},
0)),"")</f>
        <v/>
      </c>
      <c r="ES57" s="60" t="n"/>
      <c r="ET57" s="60">
        <f t="array" ref="ET57">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MATCH(ES57,
{"AMS";"RussOutdoor";"HD Outdoor";"Ingroup";"IQ";"Ledproduction";"LisChannel";"Logic";"Media-PPL";"NovikovTV | НовиковТВ";"SMA";"SOK";"КрокусТВ | CrocusTV | IndoorTV";"Сити";"ТЯК Москва"},
0)),"")</f>
        <v/>
      </c>
      <c r="EU57" s="60" t="n"/>
      <c r="EV57" s="60" t="n"/>
      <c r="EX57" s="110">
        <f t="array" ref="EX57">
($AR57/30
+N("ТРАФИК ПЛОЩАДКИ"))*
(IFERROR(
_xlfn.LET(
_xlpm.GPR,
HLOOKUP($L57,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(MATCH($T57,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IF($Q57="цифровой",_xlpm.GPR/$AG57,_xlpm.GPR/60)),
0)
+N("DWELL TIME"))*
(IF($AB57=0,0,IF($AB57=1,0.3,IF($AB57=2,0.5,IF($AB57&gt;2,1))))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_xlfn.IFS($AC57="да",1.2,$AC57="нет",1)*
_xlfn.IFS($AD57="да",1.2,$AD57="нет",1)*
IF(R57="статический",1,1.2)*
$X57*
INDEX(
{1.2;1;1.2;1.2;1;1.2;1.2;1.2;1.2;1.2;1.2;1;1.2;1.2;1.2;1.2;1;1;1.2;1.2;1.2;1;1;1;1;1.2;1.2;1.2;1.2;1;1;1;1;1.2;1.2;1.2;1.2;1.2;1.2;1.2;1.2;1;1;1.2;1;1;1;1;1.5;1;1;1.5;1.5;1.2},
MATCH($Q57,_xlpm.MI,0)))&gt;{0.02;0.04;0.06;0.1;0.2;0.4;0.6;0.8;1;2;4;6})),
{0;1;2;3;4;5;6;7;8;9;10;11;12},
0)))
+N("КОЭФФИЦИЕНТ КОНТАКТА"))))*
(_xlfn.IFS($X57&lt;0.1,$X57/1000,$X57&gt;25,5.2,AND($X57&gt;=0.1,$X57&lt;=25),(($X57*2+0.1)/10)*($X57/10)))*
IFERROR((_xlfn.LET(
_xlpm.MA,
{0;0.8;0.85;0.9;0.95;1},
_xlpm.MAA,
{0;1;2;3;4;5},
INDEX(_xlpm.MA,MATCH(SUMPRODUCT(--((IF(ROUND(_xlpm.MAA,1)&gt;5,5,ROUND($AB57,1)))&gt;{0;1;2;3;4;5})),_xlpm.MAA,0)))
+N("КОЭФФИЦИЕНТ КОЛ-ВО КОНСТРУКЦИЙ")),1)*
$AB57,0))*
(IF($Q57="цифровой",$AG57/15*$AI57,1)
+N("ДЛЯ ЦИФРЫ"))</f>
        <v/>
      </c>
      <c r="EY57" s="110">
        <f>IFERROR(EX57*AY57,0)</f>
        <v/>
      </c>
      <c r="EZ57" s="131">
        <f>IFERROR(DP57/EY57*1000,0)</f>
        <v/>
      </c>
      <c r="FA57" s="112">
        <f>IFERROR(FC57/FB57,0)</f>
        <v/>
      </c>
      <c r="FB57" s="112">
        <f>IFERROR((FC57/(EY57/FF57*#REF!))*0.825,0)</f>
        <v/>
      </c>
      <c r="FC57" s="112">
        <f>IFERROR(((EX57*30/AR57)*100)/30,0)</f>
        <v/>
      </c>
      <c r="FD57" s="112">
        <f>IFERROR(EY57/G57*100%,0)</f>
        <v/>
      </c>
      <c r="FE57" s="112">
        <f>IFERROR(FD57/FC57*100%,0)</f>
        <v/>
      </c>
      <c r="FF57" s="110">
        <f>IFERROR(AR57/30*AY57,0)</f>
        <v/>
      </c>
    </row>
    <row r="58" ht="13" customHeight="1">
      <c r="A58" s="59" t="n"/>
      <c r="B58" s="60" t="n"/>
      <c r="C58" s="60" t="n"/>
      <c r="D58" s="60">
        <f t="array" ref="D58">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MATCH($E58,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58" s="60">
        <f t="array" ref="E58">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MATCH($F58,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58" s="60" t="inlineStr"/>
      <c r="G58" s="60" t="n"/>
      <c r="H58" s="60">
        <f t="array" ref="H58">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MATCH($I58,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58" s="60" t="n"/>
      <c r="J58" s="60" t="n"/>
      <c r="K58" s="60" t="n"/>
      <c r="L58" s="60" t="n"/>
      <c r="M58" s="60" t="n"/>
      <c r="N58" s="60" t="n"/>
      <c r="O58" s="60" t="n"/>
      <c r="P58" s="60">
        <f t="array" ref="P58">
_xlfn.IFS(
ISNUMBER(MATCH($Q58,{"шелфбаннер","разделитель","монетница","чековая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ISNUMBER(MATCH($Q58,{"LED/LCD","видеокулер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ISNUMBER(MATCH($Q58,{"автомобиль","машина","выставочное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ISNUMBER(MATCH($Q58,{"билборд","лифтовая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ISNUMBER(MATCH($Q58,{"навигация","подвесной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ISNUMBER(MATCH($Q58,{"движущаяся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ISNUMBER(MATCH($Q58,{"каталог","журнал"},)),
"Пресса",
$Q58="","")</f>
        <v/>
      </c>
      <c r="Q58" s="60" t="n"/>
      <c r="R58" s="60">
        <f t="array" ref="R58">
IFERROR(
_xlfn.IFS(
OR(ISNUMBER(MATCH($Q58,{"экспозиция","макет","стенд","автостенд","авто стенд","выставочное пространство","выставочные стенды","модульные выставочные стенды","3Д конструкция","3D конструкция"},)),P58="Экспонирование"),
"нестандартный",
ISNUMBER(MATCH($Q58,{"скроллер","призматрон"},)),
"динамический",
$P58="Видео",
"цифровой",
OR($P58="Пресса",$P58="Щит",$P58="POSm",$P58="Подвес",$P58="Брендирование/оклейка"),
"статический"),"")</f>
        <v/>
      </c>
      <c r="S58" s="59" t="n"/>
      <c r="T58" s="60" t="n"/>
      <c r="U58" s="60" t="n"/>
      <c r="V58" s="60">
        <f>
IF(P58="Видео",
"цифровой постер/ролик",
IF(ISNUMBER(MATCH(Q58,{"короб световой","короб световой | лайтбокс","короб световой | кристалайт","лайтбокс","лайт бокс","кристалайт","LB","lightbox"},)),
"бэклит",
IF(P58="Брендирование/оклейка",
"перфарированная пленка/самоклейка",
IF(P58="Экспонирование",
"под запрос",
IF(P58="Подвес",
"баннер/ткань",
"")))))</f>
        <v/>
      </c>
      <c r="W58" s="59" t="n"/>
      <c r="X58" s="59" t="n"/>
      <c r="Y58" s="59" t="n"/>
      <c r="Z58" s="61" t="n"/>
      <c r="AA58" s="61" t="n"/>
      <c r="AB58" s="61">
        <f>IF(BL58&gt;0,Z58,0)</f>
        <v/>
      </c>
      <c r="AC58" s="59" t="n"/>
      <c r="AD58" s="59" t="n"/>
      <c r="AE58" s="59" t="n"/>
      <c r="AF58" s="59" t="n"/>
      <c r="AG58" s="59" t="n"/>
      <c r="AH58" s="59" t="n"/>
      <c r="AI58" s="59" t="n"/>
      <c r="AJ58" s="59" t="n"/>
      <c r="AK58" s="59" t="n"/>
      <c r="AL58" s="62">
        <f>IFERROR(IF(OR(R58="статический",R58="динамический",R58="нестандартный",R58="",R58=""),"-",IF(AND(AH58="-",AI58="-"),"-",AK58*3600/AH58*AI58)),"-")</f>
        <v/>
      </c>
      <c r="AM58" s="62">
        <f>IFERROR(IF(OR(R58="статический",R58="динамический",R58="",R58="", R58="BTL",R58="нестандартный"),"-",AG58*AI58*AL58/60),"-")</f>
        <v/>
      </c>
      <c r="AN58" s="63">
        <f>IFERROR(IF(AH58="","-",AG58*AI58/AH58),"-")</f>
        <v/>
      </c>
      <c r="AO58" s="59">
        <f>IFERROR(IF(OR($R58="статический",$R58="динамический",$R58="",$R58="",$R58="BTL",$R58="нестандартный"),"-",$AL58*$AY58),"-")</f>
        <v/>
      </c>
      <c r="AP58" s="62">
        <f>IFERROR(IF(OR($R58="статический",$R58="динамический",$R58="",$R58="",$R58="BTL",$R58="нестандартный"),"-",$AM58*AY58),"-")</f>
        <v/>
      </c>
      <c r="AQ58" s="64" t="n"/>
      <c r="AR58" s="61" t="n"/>
      <c r="AS58" s="61" t="n"/>
      <c r="AT58" s="61" t="n"/>
      <c r="AU58" s="65" t="n"/>
      <c r="AV58" s="124">
        <f>IFERROR(DR58/AT58*1000,"n/a")</f>
        <v/>
      </c>
      <c r="AW58" s="67" t="n"/>
      <c r="AX58" s="67" t="n"/>
      <c r="AY58" s="43">
        <f>IFERROR(IF(OR($AW58="",$AX58=""),"",_xlfn.DAYS($AX58+1,$AW58)),"")</f>
        <v/>
      </c>
      <c r="AZ58" s="68">
        <f t="array" ref="AZ58">
_xlfn.LET(_xlpm.COEFF,
IF($AW58+$AX58=0,0,IF(MAX(MIN($AX58,EOMONTH(AZ$15,0))-MAX($AW58,AZ$15)+1,)&gt;0,1,0)),
_xlfn.IFS(
$ES58="LisChannel",
_xlpm.COEFF*
INDEX({1;1;1.2;1.2;1;1;1;1;1.2;1.2;1.2;1.2},
MATCH(MONTH(AZ$15),
{1,2,3,4,5,6,7,8,9,10,11,12})),
CONCATENATE($ES58," ",$L58)="RussOutdoor метро",
_xlpm.COEFF*
INDEX({0.8;0.9;1.1;1.1;1;1;1;1;1.1;1.1;1.1;1.1},
MATCH(MONTH(AZ$15),
{1,2,3,4,5,6,7,8,9,10,11,12})),
$ES58&lt;&gt;"LisChannel",
_xlpm.COEFF,
$ES58&lt;&gt;"RussOutdoor",
_xlpm.COEFF))</f>
        <v/>
      </c>
      <c r="BA58" s="68">
        <f t="array" ref="BA58">
_xlfn.LET(_xlpm.COEFF,
IF($AW58+$AX58=0,0,IF(MAX(MIN($AX58,EOMONTH(BA$15,0))-MAX($AW58,BA$15)+1,)&gt;0,1,0)),
_xlfn.IFS(
$ES58="LisChannel",
_xlpm.COEFF*
INDEX({1;1;1.2;1.2;1;1;1;1;1.2;1.2;1.2;1.2},
MATCH(MONTH(BA$15),
{1,2,3,4,5,6,7,8,9,10,11,12})),
CONCATENATE($ES58," ",$L58)="RussOutdoor метро",
_xlpm.COEFF*
INDEX({0.8;0.9;1.1;1.1;1;1;1;1;1.1;1.1;1.1;1.1},
MATCH(MONTH(BA$15),
{1,2,3,4,5,6,7,8,9,10,11,12})),
$ES58&lt;&gt;"LisChannel",
_xlpm.COEFF,
$ES58&lt;&gt;"RussOutdoor",
_xlpm.COEFF))</f>
        <v/>
      </c>
      <c r="BB58" s="68">
        <f t="array" ref="BB58">
_xlfn.LET(_xlpm.COEFF,
IF($AW58+$AX58=0,0,IF(MAX(MIN($AX58,EOMONTH(BB$15,0))-MAX($AW58,BB$15)+1,)&gt;0,1,0)),
_xlfn.IFS(
$ES58="LisChannel",
_xlpm.COEFF*
INDEX({1;1;1.2;1.2;1;1;1;1;1.2;1.2;1.2;1.2},
MATCH(MONTH(BB$15),
{1,2,3,4,5,6,7,8,9,10,11,12})),
CONCATENATE($ES58," ",$L58)="RussOutdoor метро",
_xlpm.COEFF*
INDEX({0.8;0.9;1.1;1.1;1;1;1;1;1.1;1.1;1.1;1.1},
MATCH(MONTH(BB$15),
{1,2,3,4,5,6,7,8,9,10,11,12})),
$ES58&lt;&gt;"LisChannel",
_xlpm.COEFF,
$ES58&lt;&gt;"RussOutdoor",
_xlpm.COEFF))</f>
        <v/>
      </c>
      <c r="BC58" s="68">
        <f t="array" ref="BC58">
_xlfn.LET(_xlpm.COEFF,
IF($AW58+$AX58=0,0,IF(MAX(MIN($AX58,EOMONTH(BC$15,0))-MAX($AW58,BC$15)+1,)&gt;0,1,0)),
_xlfn.IFS(
$ES58="LisChannel",
_xlpm.COEFF*
INDEX({1;1;1.2;1.2;1;1;1;1;1.2;1.2;1.2;1.2},
MATCH(MONTH(BC$15),
{1,2,3,4,5,6,7,8,9,10,11,12})),
CONCATENATE($ES58," ",$L58)="RussOutdoor метро",
_xlpm.COEFF*
INDEX({0.8;0.9;1.1;1.1;1;1;1;1;1.1;1.1;1.1;1.1},
MATCH(MONTH(BC$15),
{1,2,3,4,5,6,7,8,9,10,11,12})),
$ES58&lt;&gt;"LisChannel",
_xlpm.COEFF,
$ES58&lt;&gt;"RussOutdoor",
_xlpm.COEFF))</f>
        <v/>
      </c>
      <c r="BD58" s="68">
        <f t="array" ref="BD58">
_xlfn.LET(_xlpm.COEFF,
IF($AW58+$AX58=0,0,IF(MAX(MIN($AX58,EOMONTH(BD$15,0))-MAX($AW58,BD$15)+1,)&gt;0,1,0)),
_xlfn.IFS(
$ES58="LisChannel",
_xlpm.COEFF*
INDEX({1;1;1.2;1.2;1;1;1;1;1.2;1.2;1.2;1.2},
MATCH(MONTH(BD$15),
{1,2,3,4,5,6,7,8,9,10,11,12})),
CONCATENATE($ES58," ",$L58)="RussOutdoor метро",
_xlpm.COEFF*
INDEX({0.8;0.9;1.1;1.1;1;1;1;1;1.1;1.1;1.1;1.1},
MATCH(MONTH(BD$15),
{1,2,3,4,5,6,7,8,9,10,11,12})),
$ES58&lt;&gt;"LisChannel",
_xlpm.COEFF,
$ES58&lt;&gt;"RussOutdoor",
_xlpm.COEFF))</f>
        <v/>
      </c>
      <c r="BE58" s="68">
        <f t="array" ref="BE58">
_xlfn.LET(_xlpm.COEFF,
IF($AW58+$AX58=0,0,IF(MAX(MIN($AX58,EOMONTH(BE$15,0))-MAX($AW58,BE$15)+1,)&gt;0,1,0)),
_xlfn.IFS(
$ES58="LisChannel",
_xlpm.COEFF*
INDEX({1;1;1.2;1.2;1;1;1;1;1.2;1.2;1.2;1.2},
MATCH(MONTH(BE$15),
{1,2,3,4,5,6,7,8,9,10,11,12})),
CONCATENATE($ES58," ",$L58)="RussOutdoor метро",
_xlpm.COEFF*
INDEX({0.8;0.9;1.1;1.1;1;1;1;1;1.1;1.1;1.1;1.1},
MATCH(MONTH(BE$15),
{1,2,3,4,5,6,7,8,9,10,11,12})),
$ES58&lt;&gt;"LisChannel",
_xlpm.COEFF,
$ES58&lt;&gt;"RussOutdoor",
_xlpm.COEFF))</f>
        <v/>
      </c>
      <c r="BF58" s="68">
        <f t="array" ref="BF58">
_xlfn.LET(_xlpm.COEFF,
IF($AW58+$AX58=0,0,IF(MAX(MIN($AX58,EOMONTH(BF$15,0))-MAX($AW58,BF$15)+1,)&gt;0,1,0)),
_xlfn.IFS(
$ES58="LisChannel",
_xlpm.COEFF*
INDEX({1;1;1.2;1.2;1;1;1;1;1.2;1.2;1.2;1.2},
MATCH(MONTH(BF$15),
{1,2,3,4,5,6,7,8,9,10,11,12})),
CONCATENATE($ES58," ",$L58)="RussOutdoor метро",
_xlpm.COEFF*
INDEX({0.8;0.9;1.1;1.1;1;1;1;1;1.1;1.1;1.1;1.1},
MATCH(MONTH(BF$15),
{1,2,3,4,5,6,7,8,9,10,11,12})),
$ES58&lt;&gt;"LisChannel",
_xlpm.COEFF,
$ES58&lt;&gt;"RussOutdoor",
_xlpm.COEFF))</f>
        <v/>
      </c>
      <c r="BG58" s="68">
        <f t="array" ref="BG58">
_xlfn.LET(_xlpm.COEFF,
IF($AW58+$AX58=0,0,IF(MAX(MIN($AX58,EOMONTH(BG$15,0))-MAX($AW58,BG$15)+1,)&gt;0,1,0)),
_xlfn.IFS(
$ES58="LisChannel",
_xlpm.COEFF*
INDEX({1;1;1.2;1.2;1;1;1;1;1.2;1.2;1.2;1.2},
MATCH(MONTH(BG$15),
{1,2,3,4,5,6,7,8,9,10,11,12})),
CONCATENATE($ES58," ",$L58)="RussOutdoor метро",
_xlpm.COEFF*
INDEX({0.8;0.9;1.1;1.1;1;1;1;1;1.1;1.1;1.1;1.1},
MATCH(MONTH(BG$15),
{1,2,3,4,5,6,7,8,9,10,11,12})),
$ES58&lt;&gt;"LisChannel",
_xlpm.COEFF,
$ES58&lt;&gt;"RussOutdoor",
_xlpm.COEFF))</f>
        <v/>
      </c>
      <c r="BH58" s="68">
        <f t="array" ref="BH58">
_xlfn.LET(_xlpm.COEFF,
IF($AW58+$AX58=0,0,IF(MAX(MIN($AX58,EOMONTH(BH$15,0))-MAX($AW58,BH$15)+1,)&gt;0,1,0)),
_xlfn.IFS(
$ES58="LisChannel",
_xlpm.COEFF*
INDEX({1;1;1.2;1.2;1;1;1;1;1.2;1.2;1.2;1.2},
MATCH(MONTH(BH$15),
{1,2,3,4,5,6,7,8,9,10,11,12})),
CONCATENATE($ES58," ",$L58)="RussOutdoor метро",
_xlpm.COEFF*
INDEX({0.8;0.9;1.1;1.1;1;1;1;1;1.1;1.1;1.1;1.1},
MATCH(MONTH(BH$15),
{1,2,3,4,5,6,7,8,9,10,11,12})),
$ES58&lt;&gt;"LisChannel",
_xlpm.COEFF,
$ES58&lt;&gt;"RussOutdoor",
_xlpm.COEFF))</f>
        <v/>
      </c>
      <c r="BI58" s="68">
        <f t="array" ref="BI58">
_xlfn.LET(_xlpm.COEFF,
IF($AW58+$AX58=0,0,IF(MAX(MIN($AX58,EOMONTH(BI$15,0))-MAX($AW58,BI$15)+1,)&gt;0,1,0)),
_xlfn.IFS(
$ES58="LisChannel",
_xlpm.COEFF*
INDEX({1;1;1.2;1.2;1;1;1;1;1.2;1.2;1.2;1.2},
MATCH(MONTH(BI$15),
{1,2,3,4,5,6,7,8,9,10,11,12})),
CONCATENATE($ES58," ",$L58)="RussOutdoor метро",
_xlpm.COEFF*
INDEX({0.8;0.9;1.1;1.1;1;1;1;1;1.1;1.1;1.1;1.1},
MATCH(MONTH(BI$15),
{1,2,3,4,5,6,7,8,9,10,11,12})),
$ES58&lt;&gt;"LisChannel",
_xlpm.COEFF,
$ES58&lt;&gt;"RussOutdoor",
_xlpm.COEFF))</f>
        <v/>
      </c>
      <c r="BJ58" s="68">
        <f t="array" ref="BJ58">
_xlfn.LET(_xlpm.COEFF,
IF($AW58+$AX58=0,0,IF(MAX(MIN($AX58,EOMONTH(BJ$15,0))-MAX($AW58,BJ$15)+1,)&gt;0,1,0)),
_xlfn.IFS(
$ES58="LisChannel",
_xlpm.COEFF*
INDEX({1;1;1.2;1.2;1;1;1;1;1.2;1.2;1.2;1.2},
MATCH(MONTH(BJ$15),
{1,2,3,4,5,6,7,8,9,10,11,12})),
CONCATENATE($ES58," ",$L58)="RussOutdoor метро",
_xlpm.COEFF*
INDEX({0.8;0.9;1.1;1.1;1;1;1;1;1.1;1.1;1.1;1.1},
MATCH(MONTH(BJ$15),
{1,2,3,4,5,6,7,8,9,10,11,12})),
$ES58&lt;&gt;"LisChannel",
_xlpm.COEFF,
$ES58&lt;&gt;"RussOutdoor",
_xlpm.COEFF))</f>
        <v/>
      </c>
      <c r="BK58" s="68">
        <f t="array" ref="BK58">
_xlfn.LET(_xlpm.COEFF,
IF($AW58+$AX58=0,0,IF(MAX(MIN($AX58,EOMONTH(BK$15,0))-MAX($AW58,BK$15)+1,)&gt;0,1,0)),
_xlfn.IFS(
$ES58="LisChannel",
_xlpm.COEFF*
INDEX({1;1;1.2;1.2;1;1;1;1;1.2;1.2;1.2;1.2},
MATCH(MONTH(BK$15),
{1,2,3,4,5,6,7,8,9,10,11,12})),
CONCATENATE($ES58," ",$L58)="RussOutdoor метро",
_xlpm.COEFF*
INDEX({0.8;0.9;1.1;1.1;1;1;1;1;1.1;1.1;1.1;1.1},
MATCH(MONTH(BK$15),
{1,2,3,4,5,6,7,8,9,10,11,12})),
$ES58&lt;&gt;"LisChannel",
_xlpm.COEFF,
$ES58&lt;&gt;"RussOutdoor",
_xlpm.COEFF))</f>
        <v/>
      </c>
      <c r="BL58" s="62">
        <f>COUNTIFS($AZ58:$BK58,"&gt;0")</f>
        <v/>
      </c>
      <c r="BM58" s="65" t="n"/>
      <c r="BN58" s="125">
        <f>$DJ58</f>
        <v/>
      </c>
      <c r="BO58" s="63">
        <f>$DQ58</f>
        <v/>
      </c>
      <c r="BP58" s="125">
        <f>
IFERROR(
IF($BL58=0,0,
$BN58*(1-$BO58)),
0)</f>
        <v/>
      </c>
      <c r="BQ58" s="125">
        <f t="array" ref="BQ58">
IFERROR(
_xlfn.IFS(
$DH58="день_1",
$BP58*$BL58/($AX58-$AW58+1)*AZ58*(DAY(EOMONTH(AZ$15,0))),
$DH58="день_2",
$BP58/30*MAX(MIN($AX58,EOMONTH(AZ$15,0))-MAX($AW58,AZ$15)+1,),
$DH58="раб.день",
$BP58/30*(IFERROR(
_xlfn.LET(_xlpm.VD,
CHOOSE(
{1;2;3;4;5;6;7;8;9;10;11;12;13;14;15;16;17;18},
45658,45659,45660,45661,45662,45663,45664,45665,45711,45724,45778,45779,45785,45786,45820,45821,45965,46022),
_xlfn.LET(_xlpm.DD,
MAX(MIN($AX58,EOMONTH(AZ$15,0))-MAX($AW58,AZ$15),),
_xlfn.IFS(
AND(MONTH($AW58)=MONTH(AZ$15),MONTH($AX58)&lt;&gt;MONTH(AZ$15)),
NETWORKDAYS.INTL($AW58,$AW58+_xlpm.DD,1,_xlpm.VD),
AND(MONTH($AW58)&lt;&gt;MONTH(AZ$15),MONTH($AX58)=MONTH(AZ$15)),
NETWORKDAYS.INTL(($AX58)-_xlpm.DD,$AX58,1,_xlpm.VD),
AND(MONTH($AW58)&lt;MONTH(AZ$15),MONTH($AX58)&gt;MONTH(AZ$15)),
NETWORKDAYS.INTL((EOMONTH(AZ$15-1,1))-_xlpm.DD,EOMONTH(AZ$15-1,1),1,_xlpm.VD),
AND(MONTH($AW58)=MONTH(AZ$15),MONTH($AX58)=MONTH(AZ$15)),
NETWORKDAYS.INTL($AW58,$AX58,1,_xlpm.VD)))),0)),
$DH58="месяц",
$BP58*AZ58,
$DH58="неделя",
$BP58*AZ58/7*(ROUNDUP((DAY(EOMONTH(AZ$15,0)))/4,0))),
0)</f>
        <v/>
      </c>
      <c r="BR58" s="125">
        <f t="array" ref="BR58">
IFERROR(
_xlfn.IFS(
$DH58="день_1",
$BP58*$BL58/($AX58-$AW58+1)*BA58*(DAY(EOMONTH(BA$15,0))),
$DH58="день_2",
$BP58/30*MAX(MIN($AX58,EOMONTH(BA$15,0))-MAX($AW58,BA$15)+1,),
$DH58="раб.день",
$BP58/30*(IFERROR(
_xlfn.LET(_xlpm.VD,
CHOOSE(
{1;2;3;4;5;6;7;8;9;10;11;12;13;14;15;16;17;18},
45658,45659,45660,45661,45662,45663,45664,45665,45711,45724,45778,45779,45785,45786,45820,45821,45965,46022),
_xlfn.LET(_xlpm.DD,
MAX(MIN($AX58,EOMONTH(BA$15,0))-MAX($AW58,BA$15),),
_xlfn.IFS(
AND(MONTH($AW58)=MONTH(BA$15),MONTH($AX58)&lt;&gt;MONTH(BA$15)),
NETWORKDAYS.INTL($AW58,$AW58+_xlpm.DD,1,_xlpm.VD),
AND(MONTH($AW58)&lt;&gt;MONTH(BA$15),MONTH($AX58)=MONTH(BA$15)),
NETWORKDAYS.INTL(($AX58)-_xlpm.DD,$AX58,1,_xlpm.VD),
AND(MONTH($AW58)&lt;MONTH(BA$15),MONTH($AX58)&gt;MONTH(BA$15)),
NETWORKDAYS.INTL((EOMONTH(BA$15-1,1))-_xlpm.DD,EOMONTH(BA$15-1,1),1,_xlpm.VD),
AND(MONTH($AW58)=MONTH(BA$15),MONTH($AX58)=MONTH(BA$15)),
NETWORKDAYS.INTL($AW58,$AX58,1,_xlpm.VD)))),0)),
$DH58="месяц",
$BP58*BA58,
$DH58="неделя",
$BP58*BA58/7*(ROUNDUP((DAY(EOMONTH(BA$15,0)))/4,0))),
0)</f>
        <v/>
      </c>
      <c r="BS58" s="125">
        <f t="array" ref="BS58">
IFERROR(
_xlfn.IFS(
$DH58="день_1",
$BP58*$BL58/($AX58-$AW58+1)*BB58*(DAY(EOMONTH(BB$15,0))),
$DH58="день_2",
$BP58/30*MAX(MIN($AX58,EOMONTH(BB$15,0))-MAX($AW58,BB$15)+1,),
$DH58="раб.день",
$BP58/30*(IFERROR(
_xlfn.LET(_xlpm.VD,
CHOOSE(
{1;2;3;4;5;6;7;8;9;10;11;12;13;14;15;16;17;18},
45658,45659,45660,45661,45662,45663,45664,45665,45711,45724,45778,45779,45785,45786,45820,45821,45965,46022),
_xlfn.LET(_xlpm.DD,
MAX(MIN($AX58,EOMONTH(BB$15,0))-MAX($AW58,BB$15),),
_xlfn.IFS(
AND(MONTH($AW58)=MONTH(BB$15),MONTH($AX58)&lt;&gt;MONTH(BB$15)),
NETWORKDAYS.INTL($AW58,$AW58+_xlpm.DD,1,_xlpm.VD),
AND(MONTH($AW58)&lt;&gt;MONTH(BB$15),MONTH($AX58)=MONTH(BB$15)),
NETWORKDAYS.INTL(($AX58)-_xlpm.DD,$AX58,1,_xlpm.VD),
AND(MONTH($AW58)&lt;MONTH(BB$15),MONTH($AX58)&gt;MONTH(BB$15)),
NETWORKDAYS.INTL((EOMONTH(BB$15-1,1))-_xlpm.DD,EOMONTH(BB$15-1,1),1,_xlpm.VD),
AND(MONTH($AW58)=MONTH(BB$15),MONTH($AX58)=MONTH(BB$15)),
NETWORKDAYS.INTL($AW58,$AX58,1,_xlpm.VD)))),0)),
$DH58="месяц",
$BP58*BB58,
$DH58="неделя",
$BP58*BB58/7*(ROUNDUP((DAY(EOMONTH(BB$15,0)))/4,0))),
0)</f>
        <v/>
      </c>
      <c r="BT58" s="125">
        <f t="array" ref="BT58">
IFERROR(
_xlfn.IFS(
$DH58="день_1",
$BP58*$BL58/($AX58-$AW58+1)*BC58*(DAY(EOMONTH(BC$15,0))),
$DH58="день_2",
$BP58/30*MAX(MIN($AX58,EOMONTH(BC$15,0))-MAX($AW58,BC$15)+1,),
$DH58="раб.день",
$BP58/30*(IFERROR(
_xlfn.LET(_xlpm.VD,
CHOOSE(
{1;2;3;4;5;6;7;8;9;10;11;12;13;14;15;16;17;18},
45658,45659,45660,45661,45662,45663,45664,45665,45711,45724,45778,45779,45785,45786,45820,45821,45965,46022),
_xlfn.LET(_xlpm.DD,
MAX(MIN($AX58,EOMONTH(BC$15,0))-MAX($AW58,BC$15),),
_xlfn.IFS(
AND(MONTH($AW58)=MONTH(BC$15),MONTH($AX58)&lt;&gt;MONTH(BC$15)),
NETWORKDAYS.INTL($AW58,$AW58+_xlpm.DD,1,_xlpm.VD),
AND(MONTH($AW58)&lt;&gt;MONTH(BC$15),MONTH($AX58)=MONTH(BC$15)),
NETWORKDAYS.INTL(($AX58)-_xlpm.DD,$AX58,1,_xlpm.VD),
AND(MONTH($AW58)&lt;MONTH(BC$15),MONTH($AX58)&gt;MONTH(BC$15)),
NETWORKDAYS.INTL((EOMONTH(BC$15-1,1))-_xlpm.DD,EOMONTH(BC$15-1,1),1,_xlpm.VD),
AND(MONTH($AW58)=MONTH(BC$15),MONTH($AX58)=MONTH(BC$15)),
NETWORKDAYS.INTL($AW58,$AX58,1,_xlpm.VD)))),0)),
$DH58="месяц",
$BP58*BC58,
$DH58="неделя",
$BP58*BC58/7*(ROUNDUP((DAY(EOMONTH(BC$15,0)))/4,0))),
0)</f>
        <v/>
      </c>
      <c r="BU58" s="125">
        <f t="array" ref="BU58">
IFERROR(
_xlfn.IFS(
$DH58="день_1",
$BP58*$BL58/($AX58-$AW58+1)*BD58*(DAY(EOMONTH(BD$15,0))),
$DH58="день_2",
$BP58/30*MAX(MIN($AX58,EOMONTH(BD$15,0))-MAX($AW58,BD$15)+1,),
$DH58="раб.день",
$BP58/30*(IFERROR(
_xlfn.LET(_xlpm.VD,
CHOOSE(
{1;2;3;4;5;6;7;8;9;10;11;12;13;14;15;16;17;18},
45658,45659,45660,45661,45662,45663,45664,45665,45711,45724,45778,45779,45785,45786,45820,45821,45965,46022),
_xlfn.LET(_xlpm.DD,
MAX(MIN($AX58,EOMONTH(BD$15,0))-MAX($AW58,BD$15),),
_xlfn.IFS(
AND(MONTH($AW58)=MONTH(BD$15),MONTH($AX58)&lt;&gt;MONTH(BD$15)),
NETWORKDAYS.INTL($AW58,$AW58+_xlpm.DD,1,_xlpm.VD),
AND(MONTH($AW58)&lt;&gt;MONTH(BD$15),MONTH($AX58)=MONTH(BD$15)),
NETWORKDAYS.INTL(($AX58)-_xlpm.DD,$AX58,1,_xlpm.VD),
AND(MONTH($AW58)&lt;MONTH(BD$15),MONTH($AX58)&gt;MONTH(BD$15)),
NETWORKDAYS.INTL((EOMONTH(BD$15-1,1))-_xlpm.DD,EOMONTH(BD$15-1,1),1,_xlpm.VD),
AND(MONTH($AW58)=MONTH(BD$15),MONTH($AX58)=MONTH(BD$15)),
NETWORKDAYS.INTL($AW58,$AX58,1,_xlpm.VD)))),0)),
$DH58="месяц",
$BP58*BD58,
$DH58="неделя",
$BP58*BD58/7*(ROUNDUP((DAY(EOMONTH(BD$15,0)))/4,0))),
0)</f>
        <v/>
      </c>
      <c r="BV58" s="125">
        <f t="array" ref="BV58">
IFERROR(
_xlfn.IFS(
$DH58="день_1",
$BP58*$BL58/($AX58-$AW58+1)*BE58*(DAY(EOMONTH(BE$15,0))),
$DH58="день_2",
$BP58/30*MAX(MIN($AX58,EOMONTH(BE$15,0))-MAX($AW58,BE$15)+1,),
$DH58="раб.день",
$BP58/30*(IFERROR(
_xlfn.LET(_xlpm.VD,
CHOOSE(
{1;2;3;4;5;6;7;8;9;10;11;12;13;14;15;16;17;18},
45658,45659,45660,45661,45662,45663,45664,45665,45711,45724,45778,45779,45785,45786,45820,45821,45965,46022),
_xlfn.LET(_xlpm.DD,
MAX(MIN($AX58,EOMONTH(BE$15,0))-MAX($AW58,BE$15),),
_xlfn.IFS(
AND(MONTH($AW58)=MONTH(BE$15),MONTH($AX58)&lt;&gt;MONTH(BE$15)),
NETWORKDAYS.INTL($AW58,$AW58+_xlpm.DD,1,_xlpm.VD),
AND(MONTH($AW58)&lt;&gt;MONTH(BE$15),MONTH($AX58)=MONTH(BE$15)),
NETWORKDAYS.INTL(($AX58)-_xlpm.DD,$AX58,1,_xlpm.VD),
AND(MONTH($AW58)&lt;MONTH(BE$15),MONTH($AX58)&gt;MONTH(BE$15)),
NETWORKDAYS.INTL((EOMONTH(BE$15-1,1))-_xlpm.DD,EOMONTH(BE$15-1,1),1,_xlpm.VD),
AND(MONTH($AW58)=MONTH(BE$15),MONTH($AX58)=MONTH(BE$15)),
NETWORKDAYS.INTL($AW58,$AX58,1,_xlpm.VD)))),0)),
$DH58="месяц",
$BP58*BE58,
$DH58="неделя",
$BP58*BE58/7*(ROUNDUP((DAY(EOMONTH(BE$15,0)))/4,0))),
0)</f>
        <v/>
      </c>
      <c r="BW58" s="125">
        <f t="array" ref="BW58">
IFERROR(
_xlfn.IFS(
$DH58="день_1",
$BP58*$BL58/($AX58-$AW58+1)*BF58*(DAY(EOMONTH(BF$15,0))),
$DH58="день_2",
$BP58/30*MAX(MIN($AX58,EOMONTH(BF$15,0))-MAX($AW58,BF$15)+1,),
$DH58="раб.день",
$BP58/30*(IFERROR(
_xlfn.LET(_xlpm.VD,
CHOOSE(
{1;2;3;4;5;6;7;8;9;10;11;12;13;14;15;16;17;18},
45658,45659,45660,45661,45662,45663,45664,45665,45711,45724,45778,45779,45785,45786,45820,45821,45965,46022),
_xlfn.LET(_xlpm.DD,
MAX(MIN($AX58,EOMONTH(BF$15,0))-MAX($AW58,BF$15),),
_xlfn.IFS(
AND(MONTH($AW58)=MONTH(BF$15),MONTH($AX58)&lt;&gt;MONTH(BF$15)),
NETWORKDAYS.INTL($AW58,$AW58+_xlpm.DD,1,_xlpm.VD),
AND(MONTH($AW58)&lt;&gt;MONTH(BF$15),MONTH($AX58)=MONTH(BF$15)),
NETWORKDAYS.INTL(($AX58)-_xlpm.DD,$AX58,1,_xlpm.VD),
AND(MONTH($AW58)&lt;MONTH(BF$15),MONTH($AX58)&gt;MONTH(BF$15)),
NETWORKDAYS.INTL((EOMONTH(BF$15-1,1))-_xlpm.DD,EOMONTH(BF$15-1,1),1,_xlpm.VD),
AND(MONTH($AW58)=MONTH(BF$15),MONTH($AX58)=MONTH(BF$15)),
NETWORKDAYS.INTL($AW58,$AX58,1,_xlpm.VD)))),0)),
$DH58="месяц",
$BP58*BF58,
$DH58="неделя",
$BP58*BF58/7*(ROUNDUP((DAY(EOMONTH(BF$15,0)))/4,0))),
0)</f>
        <v/>
      </c>
      <c r="BX58" s="125">
        <f t="array" ref="BX58">
IFERROR(
_xlfn.IFS(
$DH58="день_1",
$BP58*$BL58/($AX58-$AW58+1)*BG58*(DAY(EOMONTH(BG$15,0))),
$DH58="день_2",
$BP58/30*MAX(MIN($AX58,EOMONTH(BG$15,0))-MAX($AW58,BG$15)+1,),
$DH58="раб.день",
$BP58/30*(IFERROR(
_xlfn.LET(_xlpm.VD,
CHOOSE(
{1;2;3;4;5;6;7;8;9;10;11;12;13;14;15;16;17;18},
45658,45659,45660,45661,45662,45663,45664,45665,45711,45724,45778,45779,45785,45786,45820,45821,45965,46022),
_xlfn.LET(_xlpm.DD,
MAX(MIN($AX58,EOMONTH(BG$15,0))-MAX($AW58,BG$15),),
_xlfn.IFS(
AND(MONTH($AW58)=MONTH(BG$15),MONTH($AX58)&lt;&gt;MONTH(BG$15)),
NETWORKDAYS.INTL($AW58,$AW58+_xlpm.DD,1,_xlpm.VD),
AND(MONTH($AW58)&lt;&gt;MONTH(BG$15),MONTH($AX58)=MONTH(BG$15)),
NETWORKDAYS.INTL(($AX58)-_xlpm.DD,$AX58,1,_xlpm.VD),
AND(MONTH($AW58)&lt;MONTH(BG$15),MONTH($AX58)&gt;MONTH(BG$15)),
NETWORKDAYS.INTL((EOMONTH(BG$15-1,1))-_xlpm.DD,EOMONTH(BG$15-1,1),1,_xlpm.VD),
AND(MONTH($AW58)=MONTH(BG$15),MONTH($AX58)=MONTH(BG$15)),
NETWORKDAYS.INTL($AW58,$AX58,1,_xlpm.VD)))),0)),
$DH58="месяц",
$BP58*BG58,
$DH58="неделя",
$BP58*BG58/7*(ROUNDUP((DAY(EOMONTH(BG$15,0)))/4,0))),
0)</f>
        <v/>
      </c>
      <c r="BY58" s="125">
        <f t="array" ref="BY58">
IFERROR(
_xlfn.IFS(
$DH58="день_1",
$BP58*$BL58/($AX58-$AW58+1)*BH58*(DAY(EOMONTH(BH$15,0))),
$DH58="день_2",
$BP58/30*MAX(MIN($AX58,EOMONTH(BH$15,0))-MAX($AW58,BH$15)+1,),
$DH58="раб.день",
$BP58/30*(IFERROR(
_xlfn.LET(_xlpm.VD,
CHOOSE(
{1;2;3;4;5;6;7;8;9;10;11;12;13;14;15;16;17;18},
45658,45659,45660,45661,45662,45663,45664,45665,45711,45724,45778,45779,45785,45786,45820,45821,45965,46022),
_xlfn.LET(_xlpm.DD,
MAX(MIN($AX58,EOMONTH(BH$15,0))-MAX($AW58,BH$15),),
_xlfn.IFS(
AND(MONTH($AW58)=MONTH(BH$15),MONTH($AX58)&lt;&gt;MONTH(BH$15)),
NETWORKDAYS.INTL($AW58,$AW58+_xlpm.DD,1,_xlpm.VD),
AND(MONTH($AW58)&lt;&gt;MONTH(BH$15),MONTH($AX58)=MONTH(BH$15)),
NETWORKDAYS.INTL(($AX58)-_xlpm.DD,$AX58,1,_xlpm.VD),
AND(MONTH($AW58)&lt;MONTH(BH$15),MONTH($AX58)&gt;MONTH(BH$15)),
NETWORKDAYS.INTL((EOMONTH(BH$15-1,1))-_xlpm.DD,EOMONTH(BH$15-1,1),1,_xlpm.VD),
AND(MONTH($AW58)=MONTH(BH$15),MONTH($AX58)=MONTH(BH$15)),
NETWORKDAYS.INTL($AW58,$AX58,1,_xlpm.VD)))),0)),
$DH58="месяц",
$BP58*BH58,
$DH58="неделя",
$BP58*BH58/7*(ROUNDUP((DAY(EOMONTH(BH$15,0)))/4,0))),
0)</f>
        <v/>
      </c>
      <c r="BZ58" s="125">
        <f t="array" ref="BZ58">
IFERROR(
_xlfn.IFS(
$DH58="день_1",
$BP58*$BL58/($AX58-$AW58+1)*BI58*(DAY(EOMONTH(BI$15,0))),
$DH58="день_2",
$BP58/30*MAX(MIN($AX58,EOMONTH(BI$15,0))-MAX($AW58,BI$15)+1,),
$DH58="раб.день",
$BP58/30*(IFERROR(
_xlfn.LET(_xlpm.VD,
CHOOSE(
{1;2;3;4;5;6;7;8;9;10;11;12;13;14;15;16;17;18},
45658,45659,45660,45661,45662,45663,45664,45665,45711,45724,45778,45779,45785,45786,45820,45821,45965,46022),
_xlfn.LET(_xlpm.DD,
MAX(MIN($AX58,EOMONTH(BI$15,0))-MAX($AW58,BI$15),),
_xlfn.IFS(
AND(MONTH($AW58)=MONTH(BI$15),MONTH($AX58)&lt;&gt;MONTH(BI$15)),
NETWORKDAYS.INTL($AW58,$AW58+_xlpm.DD,1,_xlpm.VD),
AND(MONTH($AW58)&lt;&gt;MONTH(BI$15),MONTH($AX58)=MONTH(BI$15)),
NETWORKDAYS.INTL(($AX58)-_xlpm.DD,$AX58,1,_xlpm.VD),
AND(MONTH($AW58)&lt;MONTH(BI$15),MONTH($AX58)&gt;MONTH(BI$15)),
NETWORKDAYS.INTL((EOMONTH(BI$15-1,1))-_xlpm.DD,EOMONTH(BI$15-1,1),1,_xlpm.VD),
AND(MONTH($AW58)=MONTH(BI$15),MONTH($AX58)=MONTH(BI$15)),
NETWORKDAYS.INTL($AW58,$AX58,1,_xlpm.VD)))),0)),
$DH58="месяц",
$BP58*BI58,
$DH58="неделя",
$BP58*BI58/7*(ROUNDUP((DAY(EOMONTH(BI$15,0)))/4,0))),
0)</f>
        <v/>
      </c>
      <c r="CA58" s="125">
        <f t="array" ref="CA58">
IFERROR(
_xlfn.IFS(
$DH58="день_1",
$BP58*$BL58/($AX58-$AW58+1)*BJ58*(DAY(EOMONTH(BJ$15,0))),
$DH58="день_2",
$BP58/30*MAX(MIN($AX58,EOMONTH(BJ$15,0))-MAX($AW58,BJ$15)+1,),
$DH58="раб.день",
$BP58/30*(IFERROR(
_xlfn.LET(_xlpm.VD,
CHOOSE(
{1;2;3;4;5;6;7;8;9;10;11;12;13;14;15;16;17;18},
45658,45659,45660,45661,45662,45663,45664,45665,45711,45724,45778,45779,45785,45786,45820,45821,45965,46022),
_xlfn.LET(_xlpm.DD,
MAX(MIN($AX58,EOMONTH(BJ$15,0))-MAX($AW58,BJ$15),),
_xlfn.IFS(
AND(MONTH($AW58)=MONTH(BJ$15),MONTH($AX58)&lt;&gt;MONTH(BJ$15)),
NETWORKDAYS.INTL($AW58,$AW58+_xlpm.DD,1,_xlpm.VD),
AND(MONTH($AW58)&lt;&gt;MONTH(BJ$15),MONTH($AX58)=MONTH(BJ$15)),
NETWORKDAYS.INTL(($AX58)-_xlpm.DD,$AX58,1,_xlpm.VD),
AND(MONTH($AW58)&lt;MONTH(BJ$15),MONTH($AX58)&gt;MONTH(BJ$15)),
NETWORKDAYS.INTL((EOMONTH(BJ$15-1,1))-_xlpm.DD,EOMONTH(BJ$15-1,1),1,_xlpm.VD),
AND(MONTH($AW58)=MONTH(BJ$15),MONTH($AX58)=MONTH(BJ$15)),
NETWORKDAYS.INTL($AW58,$AX58,1,_xlpm.VD)))),0)),
$DH58="месяц",
$BP58*BJ58,
$DH58="неделя",
$BP58*BJ58/7*(ROUNDUP((DAY(EOMONTH(BJ$15,0)))/4,0))),
0)</f>
        <v/>
      </c>
      <c r="CB58" s="125">
        <f t="array" ref="CB58">
IFERROR(
_xlfn.IFS(
$DH58="день_1",
$BP58*$BL58/($AX58-$AW58+1)*BK58*(DAY(EOMONTH(BK$15,0))),
$DH58="день_2",
$BP58/30*MAX(MIN($AX58,EOMONTH(BK$15,0))-MAX($AW58,BK$15)+1,),
$DH58="раб.день",
$BP58/30*(IFERROR(
_xlfn.LET(_xlpm.VD,
CHOOSE(
{1;2;3;4;5;6;7;8;9;10;11;12;13;14;15;16;17;18},
45658,45659,45660,45661,45662,45663,45664,45665,45711,45724,45778,45779,45785,45786,45820,45821,45965,46022),
_xlfn.LET(_xlpm.DD,
MAX(MIN($AX58,EOMONTH(BK$15,0))-MAX($AW58,BK$15),),
_xlfn.IFS(
AND(MONTH($AW58)=MONTH(BK$15),MONTH($AX58)&lt;&gt;MONTH(BK$15)),
NETWORKDAYS.INTL($AW58,$AW58+_xlpm.DD,1,_xlpm.VD),
AND(MONTH($AW58)&lt;&gt;MONTH(BK$15),MONTH($AX58)=MONTH(BK$15)),
NETWORKDAYS.INTL(($AX58)-_xlpm.DD,$AX58,1,_xlpm.VD),
AND(MONTH($AW58)&lt;MONTH(BK$15),MONTH($AX58)&gt;MONTH(BK$15)),
NETWORKDAYS.INTL((EOMONTH(BK$15-1,1))-_xlpm.DD,EOMONTH(BK$15-1,1),1,_xlpm.VD),
AND(MONTH($AW58)=MONTH(BK$15),MONTH($AX58)=MONTH(BK$15)),
NETWORKDAYS.INTL($AW58,$AX58,1,_xlpm.VD)))),0)),
$DH58="месяц",
$BP58*BK58,
$DH58="неделя",
$BP58*BK58/7*(ROUNDUP((DAY(EOMONTH(BK$15,0)))/4,0))),
0)</f>
        <v/>
      </c>
      <c r="CC58" s="125">
        <f>SUM($BQ58:$CB58)</f>
        <v/>
      </c>
      <c r="CD58" s="126">
        <f>SUM($EH58:$EH58)</f>
        <v/>
      </c>
      <c r="CE58" s="126">
        <f>$CD58*$AB58</f>
        <v/>
      </c>
      <c r="CF58" s="126">
        <f>SUM($EK58:$EK58)</f>
        <v/>
      </c>
      <c r="CG58" s="126">
        <f>$CF58*$AB58</f>
        <v/>
      </c>
      <c r="CH58" s="126">
        <f>SUM($CC58,$CE58,$CG58)</f>
        <v/>
      </c>
      <c r="CI58" s="126">
        <f>$CH58*(1+$CM58)</f>
        <v/>
      </c>
      <c r="CJ58" s="127" t="n">
        <v>0</v>
      </c>
      <c r="CK58" s="126">
        <f>SUM($CH58:$CH58)*(1+$CJ58)</f>
        <v/>
      </c>
      <c r="CL58" s="126">
        <f>SUM($CH58:$CH58)*(1+$CM58)</f>
        <v/>
      </c>
      <c r="CM58" s="59" t="inlineStr">
        <is>
          <t>20%</t>
        </is>
      </c>
      <c r="CN58" s="59" t="n"/>
      <c r="CO58" s="72" t="n"/>
      <c r="CP58" s="59" t="n"/>
      <c r="CQ58" s="73" t="n"/>
      <c r="CR58" s="73" t="n"/>
      <c r="CS58" s="73" t="n"/>
      <c r="CT58" s="72" t="n"/>
      <c r="CU58" s="79" t="inlineStr">
        <is>
          <t> </t>
        </is>
      </c>
      <c r="CV58" s="60" t="n"/>
      <c r="CW58" s="60" t="n"/>
      <c r="CX58" s="60" t="n"/>
      <c r="CY58" s="127">
        <f>IFERROR(($CC58-$EE58)/($EE58/(1-$DQ58)),0)</f>
        <v/>
      </c>
      <c r="CZ58" s="127">
        <f>IFERROR(1-$EI58/($CE58),0)</f>
        <v/>
      </c>
      <c r="DA58" s="127">
        <f>IFERROR(1-$EL58/($CG58),0)</f>
        <v/>
      </c>
      <c r="DB58" s="126">
        <f>ROUND(IFERROR(($CI58/(1+$CM58)-$EN58),0),2)</f>
        <v/>
      </c>
      <c r="DC58" s="128" t="n"/>
      <c r="DD58" s="125" t="n"/>
      <c r="DE58" s="75" t="n">
        <v>0</v>
      </c>
      <c r="DF58" s="128" t="n"/>
      <c r="DG58" s="125">
        <f>IF($DC58=0,0,$DD58*($DC58*100%-$DE58*$DF58))*SUM($AB58:$AB58)</f>
        <v/>
      </c>
      <c r="DH58" s="129" t="inlineStr">
        <is>
          <t>месяц</t>
        </is>
      </c>
      <c r="DI58" s="130">
        <f t="array" ref="DI58">IFERROR(
IF($ES58="LisChannel",
(ROUND(((INDEX({174.625;153.888888888889;130.972222222222},MATCH($AI58,{2;3;4}),0))*$AG58*$AI58),2)),0),0)</f>
        <v/>
      </c>
      <c r="DJ58" s="130">
        <f>
_xlfn.LET(_xlpm.X,
IFERROR(
IF($ES58="НовиковТВ",
(_xlfn.LET(_xlpm.NTV,
_xlfn.LET(_xlpm.MIN,350000,
IF(SUMIFS($DI:$DI,$ES:$ES,"НовиковТВ")&lt;=_xlpm.MIN,
(SUMIFS($DI:$DI,$ES:$ES,"НовиковТВ")/(COUNTIFS($ES:$ES,"НовиковТВ")))*_xlpm.MIN/SUMIFS($DI:$DI,$ES:$ES,"НовиковТВ"),
DI58)),
_xlpm.NTV+$DG58/(1-(1-(_xlpm.NTV)*(1-$DL58)*(1-$DM58)*(1-$DN58)*(1-$DO58)*(1-$DP58)/_xlpm.NTV))))/(1+$EP58),
$DI58+$DG58/(1-(1-($DI58)*(1-$DL58)*(1-$DM58)*(1-$DN58)*(1-$DO58)*(1-$DP58)/$DI58))),
0),
_xlpm.X*(1+$CM58)*(1+$CW58)-_xlpm.X*(1+$CM58)+_xlpm.X)</f>
        <v/>
      </c>
      <c r="DK58" s="125" t="inlineStr">
        <is>
          <t>послед.</t>
        </is>
      </c>
      <c r="DL58" s="63" t="n">
        <v>0</v>
      </c>
      <c r="DM58" s="63" t="n">
        <v>0</v>
      </c>
      <c r="DN58" s="63" t="n">
        <v>0</v>
      </c>
      <c r="DO58" s="63" t="n">
        <v>0</v>
      </c>
      <c r="DP58" s="63" t="n">
        <v>0</v>
      </c>
      <c r="DQ58" s="63">
        <f t="array" ref="DQ58">IFERROR(_xlfn.IFS(
$DK58="послед.",1-(1-$DL58)*(1-$DM58)*(1-$DN58)*(1-$DO58)*(1-$DP58),
$DK58="сумм.",$DL58+$DM58+$DN58+$DO58+$DP58),
0)</f>
        <v/>
      </c>
      <c r="DR58" s="125">
        <f t="array" ref="DR58">
IFERROR(
_xlfn.IFS(
$BL58=0,
0,
$BL58&gt;0,
_xlfn.IFS($DK58="послед.",
$DJ58*(1-$DL58)*(1-$DM58)*(1-$DN58)*(1-$DO58)*(1-$DP58),
$DK58="сумм.",
$DJ58*(1-($DL58+$DM58+$DN58+$DO58+$DP58)))),0)</f>
        <v/>
      </c>
      <c r="DS58" s="125">
        <f t="array" ref="DS58">
IFERROR(_xlfn.IFS(
$DH58="день_1",
$DR58*$BL58/($AX58-$AW58+1)*AZ58*(DAY(EOMONTH(AZ$15,0))),
$DH58="день_2",
$DR58/30*MAX(MIN($AX58,EOMONTH(AZ$15,0))-MAX($AW58,AZ$15)+1,),
$DH58="раб.день",
$DR58/30*(IFERROR(
_xlfn.LET(_xlpm.VD,
CHOOSE(
{1;2;3;4;5;6;7;8;9;10;11;12;13;14;15;16;17;18},
45658,45659,45660,45661,45662,45663,45664,45665,45711,45724,45778,45779,45785,45786,45820,45821,45965,46022),
_xlfn.LET(_xlpm.DD,
MAX(MIN($AX58,EOMONTH(AZ$15,0))-MAX($AW58,AZ$15),),
_xlfn.IFS(
AND(MONTH($AW58)=MONTH(AZ$15),MONTH($AX58)&lt;&gt;MONTH(AZ$15)),
NETWORKDAYS.INTL($AW58,$AW58+_xlpm.DD,1,_xlpm.VD),
AND(MONTH($AW58)&lt;&gt;MONTH(AZ$15),MONTH($AX58)=MONTH(AZ$15)),
NETWORKDAYS.INTL(($AX58)-_xlpm.DD,$AX58,1,_xlpm.VD),
AND(MONTH($AW58)&lt;MONTH(AZ$15),MONTH($AX58)&gt;MONTH(AZ$15)),
NETWORKDAYS.INTL((EOMONTH(AZ$15-1,1))-_xlpm.DD,EOMONTH(AZ$15-1,1),1,_xlpm.VD),
AND(MONTH($AW58)=MONTH(AZ$15),MONTH($AX58)=MONTH(AZ$15)),
NETWORKDAYS.INTL($AW58,$AX58,1,_xlpm.VD)))),0)),
$DH58="месяц",
$DR58*AZ58,
$DH58="неделя",
$DR58*AZ58/7*(ROUNDUP((DAY(EOMONTH(AZ$15,0)))/4,0))),
0)</f>
        <v/>
      </c>
      <c r="DT58" s="125">
        <f t="array" ref="DT58">
IFERROR(_xlfn.IFS(
$DH58="день_1",
$DR58*$BL58/($AX58-$AW58+1)*BA58*(DAY(EOMONTH(BA$15,0))),
$DH58="день_2",
$DR58/30*MAX(MIN($AX58,EOMONTH(BA$15,0))-MAX($AW58,BA$15)+1,),
$DH58="раб.день",
$DR58/30*(IFERROR(
_xlfn.LET(_xlpm.VD,
CHOOSE(
{1;2;3;4;5;6;7;8;9;10;11;12;13;14;15;16;17;18},
45658,45659,45660,45661,45662,45663,45664,45665,45711,45724,45778,45779,45785,45786,45820,45821,45965,46022),
_xlfn.LET(_xlpm.DD,
MAX(MIN($AX58,EOMONTH(BA$15,0))-MAX($AW58,BA$15),),
_xlfn.IFS(
AND(MONTH($AW58)=MONTH(BA$15),MONTH($AX58)&lt;&gt;MONTH(BA$15)),
NETWORKDAYS.INTL($AW58,$AW58+_xlpm.DD,1,_xlpm.VD),
AND(MONTH($AW58)&lt;&gt;MONTH(BA$15),MONTH($AX58)=MONTH(BA$15)),
NETWORKDAYS.INTL(($AX58)-_xlpm.DD,$AX58,1,_xlpm.VD),
AND(MONTH($AW58)&lt;MONTH(BA$15),MONTH($AX58)&gt;MONTH(BA$15)),
NETWORKDAYS.INTL((EOMONTH(BA$15-1,1))-_xlpm.DD,EOMONTH(BA$15-1,1),1,_xlpm.VD),
AND(MONTH($AW58)=MONTH(BA$15),MONTH($AX58)=MONTH(BA$15)),
NETWORKDAYS.INTL($AW58,$AX58,1,_xlpm.VD)))),0)),
$DH58="месяц",
$DR58*BA58,
$DH58="неделя",
$DR58*BA58/7*(ROUNDUP((DAY(EOMONTH(BA$15,0)))/4,0))),
0)</f>
        <v/>
      </c>
      <c r="DU58" s="125">
        <f t="array" ref="DU58">
IFERROR(_xlfn.IFS(
$DH58="день_1",
$DR58*$BL58/($AX58-$AW58+1)*BB58*(DAY(EOMONTH(BB$15,0))),
$DH58="день_2",
$DR58/30*MAX(MIN($AX58,EOMONTH(BB$15,0))-MAX($AW58,BB$15)+1,),
$DH58="раб.день",
$DR58/30*(IFERROR(
_xlfn.LET(_xlpm.VD,
CHOOSE(
{1;2;3;4;5;6;7;8;9;10;11;12;13;14;15;16;17;18},
45658,45659,45660,45661,45662,45663,45664,45665,45711,45724,45778,45779,45785,45786,45820,45821,45965,46022),
_xlfn.LET(_xlpm.DD,
MAX(MIN($AX58,EOMONTH(BB$15,0))-MAX($AW58,BB$15),),
_xlfn.IFS(
AND(MONTH($AW58)=MONTH(BB$15),MONTH($AX58)&lt;&gt;MONTH(BB$15)),
NETWORKDAYS.INTL($AW58,$AW58+_xlpm.DD,1,_xlpm.VD),
AND(MONTH($AW58)&lt;&gt;MONTH(BB$15),MONTH($AX58)=MONTH(BB$15)),
NETWORKDAYS.INTL(($AX58)-_xlpm.DD,$AX58,1,_xlpm.VD),
AND(MONTH($AW58)&lt;MONTH(BB$15),MONTH($AX58)&gt;MONTH(BB$15)),
NETWORKDAYS.INTL((EOMONTH(BB$15-1,1))-_xlpm.DD,EOMONTH(BB$15-1,1),1,_xlpm.VD),
AND(MONTH($AW58)=MONTH(BB$15),MONTH($AX58)=MONTH(BB$15)),
NETWORKDAYS.INTL($AW58,$AX58,1,_xlpm.VD)))),0)),
$DH58="месяц",
$DR58*BB58,
$DH58="неделя",
$DR58*BB58/7*(ROUNDUP((DAY(EOMONTH(BB$15,0)))/4,0))),
0)</f>
        <v/>
      </c>
      <c r="DV58" s="125">
        <f t="array" ref="DV58">
IFERROR(_xlfn.IFS(
$DH58="день_1",
$DR58*$BL58/($AX58-$AW58+1)*BC58*(DAY(EOMONTH(BC$15,0))),
$DH58="день_2",
$DR58/30*MAX(MIN($AX58,EOMONTH(BC$15,0))-MAX($AW58,BC$15)+1,),
$DH58="раб.день",
$DR58/30*(IFERROR(
_xlfn.LET(_xlpm.VD,
CHOOSE(
{1;2;3;4;5;6;7;8;9;10;11;12;13;14;15;16;17;18},
45658,45659,45660,45661,45662,45663,45664,45665,45711,45724,45778,45779,45785,45786,45820,45821,45965,46022),
_xlfn.LET(_xlpm.DD,
MAX(MIN($AX58,EOMONTH(BC$15,0))-MAX($AW58,BC$15),),
_xlfn.IFS(
AND(MONTH($AW58)=MONTH(BC$15),MONTH($AX58)&lt;&gt;MONTH(BC$15)),
NETWORKDAYS.INTL($AW58,$AW58+_xlpm.DD,1,_xlpm.VD),
AND(MONTH($AW58)&lt;&gt;MONTH(BC$15),MONTH($AX58)=MONTH(BC$15)),
NETWORKDAYS.INTL(($AX58)-_xlpm.DD,$AX58,1,_xlpm.VD),
AND(MONTH($AW58)&lt;MONTH(BC$15),MONTH($AX58)&gt;MONTH(BC$15)),
NETWORKDAYS.INTL((EOMONTH(BC$15-1,1))-_xlpm.DD,EOMONTH(BC$15-1,1),1,_xlpm.VD),
AND(MONTH($AW58)=MONTH(BC$15),MONTH($AX58)=MONTH(BC$15)),
NETWORKDAYS.INTL($AW58,$AX58,1,_xlpm.VD)))),0)),
$DH58="месяц",
$DR58*BC58,
$DH58="неделя",
$DR58*BC58/7*(ROUNDUP((DAY(EOMONTH(BC$15,0)))/4,0))),
0)</f>
        <v/>
      </c>
      <c r="DW58" s="125">
        <f t="array" ref="DW58">
IFERROR(_xlfn.IFS(
$DH58="день_1",
$DR58*$BL58/($AX58-$AW58+1)*BD58*(DAY(EOMONTH(BD$15,0))),
$DH58="день_2",
$DR58/30*MAX(MIN($AX58,EOMONTH(BD$15,0))-MAX($AW58,BD$15)+1,),
$DH58="раб.день",
$DR58/30*(IFERROR(
_xlfn.LET(_xlpm.VD,
CHOOSE(
{1;2;3;4;5;6;7;8;9;10;11;12;13;14;15;16;17;18},
45658,45659,45660,45661,45662,45663,45664,45665,45711,45724,45778,45779,45785,45786,45820,45821,45965,46022),
_xlfn.LET(_xlpm.DD,
MAX(MIN($AX58,EOMONTH(BD$15,0))-MAX($AW58,BD$15),),
_xlfn.IFS(
AND(MONTH($AW58)=MONTH(BD$15),MONTH($AX58)&lt;&gt;MONTH(BD$15)),
NETWORKDAYS.INTL($AW58,$AW58+_xlpm.DD,1,_xlpm.VD),
AND(MONTH($AW58)&lt;&gt;MONTH(BD$15),MONTH($AX58)=MONTH(BD$15)),
NETWORKDAYS.INTL(($AX58)-_xlpm.DD,$AX58,1,_xlpm.VD),
AND(MONTH($AW58)&lt;MONTH(BD$15),MONTH($AX58)&gt;MONTH(BD$15)),
NETWORKDAYS.INTL((EOMONTH(BD$15-1,1))-_xlpm.DD,EOMONTH(BD$15-1,1),1,_xlpm.VD),
AND(MONTH($AW58)=MONTH(BD$15),MONTH($AX58)=MONTH(BD$15)),
NETWORKDAYS.INTL($AW58,$AX58,1,_xlpm.VD)))),0)),
$DH58="месяц",
$DR58*BD58,
$DH58="неделя",
$DR58*BD58/7*(ROUNDUP((DAY(EOMONTH(BD$15,0)))/4,0))),
0)</f>
        <v/>
      </c>
      <c r="DX58" s="125">
        <f t="array" ref="DX58">
IFERROR(_xlfn.IFS(
$DH58="день_1",
$DR58*$BL58/($AX58-$AW58+1)*BE58*(DAY(EOMONTH(BE$15,0))),
$DH58="день_2",
$DR58/30*MAX(MIN($AX58,EOMONTH(BE$15,0))-MAX($AW58,BE$15)+1,),
$DH58="раб.день",
$DR58/30*(IFERROR(
_xlfn.LET(_xlpm.VD,
CHOOSE(
{1;2;3;4;5;6;7;8;9;10;11;12;13;14;15;16;17;18},
45658,45659,45660,45661,45662,45663,45664,45665,45711,45724,45778,45779,45785,45786,45820,45821,45965,46022),
_xlfn.LET(_xlpm.DD,
MAX(MIN($AX58,EOMONTH(BE$15,0))-MAX($AW58,BE$15),),
_xlfn.IFS(
AND(MONTH($AW58)=MONTH(BE$15),MONTH($AX58)&lt;&gt;MONTH(BE$15)),
NETWORKDAYS.INTL($AW58,$AW58+_xlpm.DD,1,_xlpm.VD),
AND(MONTH($AW58)&lt;&gt;MONTH(BE$15),MONTH($AX58)=MONTH(BE$15)),
NETWORKDAYS.INTL(($AX58)-_xlpm.DD,$AX58,1,_xlpm.VD),
AND(MONTH($AW58)&lt;MONTH(BE$15),MONTH($AX58)&gt;MONTH(BE$15)),
NETWORKDAYS.INTL((EOMONTH(BE$15-1,1))-_xlpm.DD,EOMONTH(BE$15-1,1),1,_xlpm.VD),
AND(MONTH($AW58)=MONTH(BE$15),MONTH($AX58)=MONTH(BE$15)),
NETWORKDAYS.INTL($AW58,$AX58,1,_xlpm.VD)))),0)),
$DH58="месяц",
$DR58*BE58,
$DH58="неделя",
$DR58*BE58/7*(ROUNDUP((DAY(EOMONTH(BE$15,0)))/4,0))),
0)</f>
        <v/>
      </c>
      <c r="DY58" s="125">
        <f t="array" ref="DY58">
IFERROR(_xlfn.IFS(
$DH58="день_1",
$DR58*$BL58/($AX58-$AW58+1)*BF58*(DAY(EOMONTH(BF$15,0))),
$DH58="день_2",
$DR58/30*MAX(MIN($AX58,EOMONTH(BF$15,0))-MAX($AW58,BF$15)+1,),
$DH58="раб.день",
$DR58/30*(IFERROR(
_xlfn.LET(_xlpm.VD,
CHOOSE(
{1;2;3;4;5;6;7;8;9;10;11;12;13;14;15;16;17;18},
45658,45659,45660,45661,45662,45663,45664,45665,45711,45724,45778,45779,45785,45786,45820,45821,45965,46022),
_xlfn.LET(_xlpm.DD,
MAX(MIN($AX58,EOMONTH(BF$15,0))-MAX($AW58,BF$15),),
_xlfn.IFS(
AND(MONTH($AW58)=MONTH(BF$15),MONTH($AX58)&lt;&gt;MONTH(BF$15)),
NETWORKDAYS.INTL($AW58,$AW58+_xlpm.DD,1,_xlpm.VD),
AND(MONTH($AW58)&lt;&gt;MONTH(BF$15),MONTH($AX58)=MONTH(BF$15)),
NETWORKDAYS.INTL(($AX58)-_xlpm.DD,$AX58,1,_xlpm.VD),
AND(MONTH($AW58)&lt;MONTH(BF$15),MONTH($AX58)&gt;MONTH(BF$15)),
NETWORKDAYS.INTL((EOMONTH(BF$15-1,1))-_xlpm.DD,EOMONTH(BF$15-1,1),1,_xlpm.VD),
AND(MONTH($AW58)=MONTH(BF$15),MONTH($AX58)=MONTH(BF$15)),
NETWORKDAYS.INTL($AW58,$AX58,1,_xlpm.VD)))),0)),
$DH58="месяц",
$DR58*BF58,
$DH58="неделя",
$DR58*BF58/7*(ROUNDUP((DAY(EOMONTH(BF$15,0)))/4,0))),
0)</f>
        <v/>
      </c>
      <c r="DZ58" s="125">
        <f t="array" ref="DZ58">
IFERROR(_xlfn.IFS(
$DH58="день_1",
$DR58*$BL58/($AX58-$AW58+1)*BG58*(DAY(EOMONTH(BG$15,0))),
$DH58="день_2",
$DR58/30*MAX(MIN($AX58,EOMONTH(BG$15,0))-MAX($AW58,BG$15)+1,),
$DH58="раб.день",
$DR58/30*(IFERROR(
_xlfn.LET(_xlpm.VD,
CHOOSE(
{1;2;3;4;5;6;7;8;9;10;11;12;13;14;15;16;17;18},
45658,45659,45660,45661,45662,45663,45664,45665,45711,45724,45778,45779,45785,45786,45820,45821,45965,46022),
_xlfn.LET(_xlpm.DD,
MAX(MIN($AX58,EOMONTH(BG$15,0))-MAX($AW58,BG$15),),
_xlfn.IFS(
AND(MONTH($AW58)=MONTH(BG$15),MONTH($AX58)&lt;&gt;MONTH(BG$15)),
NETWORKDAYS.INTL($AW58,$AW58+_xlpm.DD,1,_xlpm.VD),
AND(MONTH($AW58)&lt;&gt;MONTH(BG$15),MONTH($AX58)=MONTH(BG$15)),
NETWORKDAYS.INTL(($AX58)-_xlpm.DD,$AX58,1,_xlpm.VD),
AND(MONTH($AW58)&lt;MONTH(BG$15),MONTH($AX58)&gt;MONTH(BG$15)),
NETWORKDAYS.INTL((EOMONTH(BG$15-1,1))-_xlpm.DD,EOMONTH(BG$15-1,1),1,_xlpm.VD),
AND(MONTH($AW58)=MONTH(BG$15),MONTH($AX58)=MONTH(BG$15)),
NETWORKDAYS.INTL($AW58,$AX58,1,_xlpm.VD)))),0)),
$DH58="месяц",
$DR58*BG58,
$DH58="неделя",
$DR58*BG58/7*(ROUNDUP((DAY(EOMONTH(BG$15,0)))/4,0))),
0)</f>
        <v/>
      </c>
      <c r="EA58" s="125">
        <f t="array" ref="EA58">
IFERROR(_xlfn.IFS(
$DH58="день_1",
$DR58*$BL58/($AX58-$AW58+1)*BH58*(DAY(EOMONTH(BH$15,0))),
$DH58="день_2",
$DR58/30*MAX(MIN($AX58,EOMONTH(BH$15,0))-MAX($AW58,BH$15)+1,),
$DH58="раб.день",
$DR58/30*(IFERROR(
_xlfn.LET(_xlpm.VD,
CHOOSE(
{1;2;3;4;5;6;7;8;9;10;11;12;13;14;15;16;17;18},
45658,45659,45660,45661,45662,45663,45664,45665,45711,45724,45778,45779,45785,45786,45820,45821,45965,46022),
_xlfn.LET(_xlpm.DD,
MAX(MIN($AX58,EOMONTH(BH$15,0))-MAX($AW58,BH$15),),
_xlfn.IFS(
AND(MONTH($AW58)=MONTH(BH$15),MONTH($AX58)&lt;&gt;MONTH(BH$15)),
NETWORKDAYS.INTL($AW58,$AW58+_xlpm.DD,1,_xlpm.VD),
AND(MONTH($AW58)&lt;&gt;MONTH(BH$15),MONTH($AX58)=MONTH(BH$15)),
NETWORKDAYS.INTL(($AX58)-_xlpm.DD,$AX58,1,_xlpm.VD),
AND(MONTH($AW58)&lt;MONTH(BH$15),MONTH($AX58)&gt;MONTH(BH$15)),
NETWORKDAYS.INTL((EOMONTH(BH$15-1,1))-_xlpm.DD,EOMONTH(BH$15-1,1),1,_xlpm.VD),
AND(MONTH($AW58)=MONTH(BH$15),MONTH($AX58)=MONTH(BH$15)),
NETWORKDAYS.INTL($AW58,$AX58,1,_xlpm.VD)))),0)),
$DH58="месяц",
$DR58*BH58,
$DH58="неделя",
$DR58*BH58/7*(ROUNDUP((DAY(EOMONTH(BH$15,0)))/4,0))),
0)</f>
        <v/>
      </c>
      <c r="EB58" s="125">
        <f t="array" ref="EB58">
IFERROR(_xlfn.IFS(
$DH58="день_1",
$DR58*$BL58/($AX58-$AW58+1)*BI58*(DAY(EOMONTH(BI$15,0))),
$DH58="день_2",
$DR58/30*MAX(MIN($AX58,EOMONTH(BI$15,0))-MAX($AW58,BI$15)+1,),
$DH58="раб.день",
$DR58/30*(IFERROR(
_xlfn.LET(_xlpm.VD,
CHOOSE(
{1;2;3;4;5;6;7;8;9;10;11;12;13;14;15;16;17;18},
45658,45659,45660,45661,45662,45663,45664,45665,45711,45724,45778,45779,45785,45786,45820,45821,45965,46022),
_xlfn.LET(_xlpm.DD,
MAX(MIN($AX58,EOMONTH(BI$15,0))-MAX($AW58,BI$15),),
_xlfn.IFS(
AND(MONTH($AW58)=MONTH(BI$15),MONTH($AX58)&lt;&gt;MONTH(BI$15)),
NETWORKDAYS.INTL($AW58,$AW58+_xlpm.DD,1,_xlpm.VD),
AND(MONTH($AW58)&lt;&gt;MONTH(BI$15),MONTH($AX58)=MONTH(BI$15)),
NETWORKDAYS.INTL(($AX58)-_xlpm.DD,$AX58,1,_xlpm.VD),
AND(MONTH($AW58)&lt;MONTH(BI$15),MONTH($AX58)&gt;MONTH(BI$15)),
NETWORKDAYS.INTL((EOMONTH(BI$15-1,1))-_xlpm.DD,EOMONTH(BI$15-1,1),1,_xlpm.VD),
AND(MONTH($AW58)=MONTH(BI$15),MONTH($AX58)=MONTH(BI$15)),
NETWORKDAYS.INTL($AW58,$AX58,1,_xlpm.VD)))),0)),
$DH58="месяц",
$DR58*BI58,
$DH58="неделя",
$DR58*BI58/7*(ROUNDUP((DAY(EOMONTH(BI$15,0)))/4,0))),
0)</f>
        <v/>
      </c>
      <c r="EC58" s="125">
        <f t="array" ref="EC58">
IFERROR(_xlfn.IFS(
$DH58="день_1",
$DR58*$BL58/($AX58-$AW58+1)*BJ58*(DAY(EOMONTH(BJ$15,0))),
$DH58="день_2",
$DR58/30*MAX(MIN($AX58,EOMONTH(BJ$15,0))-MAX($AW58,BJ$15)+1,),
$DH58="раб.день",
$DR58/30*(IFERROR(
_xlfn.LET(_xlpm.VD,
CHOOSE(
{1;2;3;4;5;6;7;8;9;10;11;12;13;14;15;16;17;18},
45658,45659,45660,45661,45662,45663,45664,45665,45711,45724,45778,45779,45785,45786,45820,45821,45965,46022),
_xlfn.LET(_xlpm.DD,
MAX(MIN($AX58,EOMONTH(BJ$15,0))-MAX($AW58,BJ$15),),
_xlfn.IFS(
AND(MONTH($AW58)=MONTH(BJ$15),MONTH($AX58)&lt;&gt;MONTH(BJ$15)),
NETWORKDAYS.INTL($AW58,$AW58+_xlpm.DD,1,_xlpm.VD),
AND(MONTH($AW58)&lt;&gt;MONTH(BJ$15),MONTH($AX58)=MONTH(BJ$15)),
NETWORKDAYS.INTL(($AX58)-_xlpm.DD,$AX58,1,_xlpm.VD),
AND(MONTH($AW58)&lt;MONTH(BJ$15),MONTH($AX58)&gt;MONTH(BJ$15)),
NETWORKDAYS.INTL((EOMONTH(BJ$15-1,1))-_xlpm.DD,EOMONTH(BJ$15-1,1),1,_xlpm.VD),
AND(MONTH($AW58)=MONTH(BJ$15),MONTH($AX58)=MONTH(BJ$15)),
NETWORKDAYS.INTL($AW58,$AX58,1,_xlpm.VD)))),0)),
$DH58="месяц",
$DR58*BJ58,
$DH58="неделя",
$DR58*BJ58/7*(ROUNDUP((DAY(EOMONTH(BJ$15,0)))/4,0))),
0)</f>
        <v/>
      </c>
      <c r="ED58" s="125">
        <f t="array" ref="ED58">
IFERROR(_xlfn.IFS(
$DH58="день_1",
$DR58*$BL58/($AX58-$AW58+1)*BK58*(DAY(EOMONTH(BK$15,0))),
$DH58="день_2",
$DR58/30*MAX(MIN($AX58,EOMONTH(BK$15,0))-MAX($AW58,BK$15)+1,),
$DH58="раб.день",
$DR58/30*(IFERROR(
_xlfn.LET(_xlpm.VD,
CHOOSE(
{1;2;3;4;5;6;7;8;9;10;11;12;13;14;15;16;17;18},
45658,45659,45660,45661,45662,45663,45664,45665,45711,45724,45778,45779,45785,45786,45820,45821,45965,46022),
_xlfn.LET(_xlpm.DD,
MAX(MIN($AX58,EOMONTH(BK$15,0))-MAX($AW58,BK$15),),
_xlfn.IFS(
AND(MONTH($AW58)=MONTH(BK$15),MONTH($AX58)&lt;&gt;MONTH(BK$15)),
NETWORKDAYS.INTL($AW58,$AW58+_xlpm.DD,1,_xlpm.VD),
AND(MONTH($AW58)&lt;&gt;MONTH(BK$15),MONTH($AX58)=MONTH(BK$15)),
NETWORKDAYS.INTL(($AX58)-_xlpm.DD,$AX58,1,_xlpm.VD),
AND(MONTH($AW58)&lt;MONTH(BK$15),MONTH($AX58)&gt;MONTH(BK$15)),
NETWORKDAYS.INTL((EOMONTH(BK$15-1,1))-_xlpm.DD,EOMONTH(BK$15-1,1),1,_xlpm.VD),
AND(MONTH($AW58)=MONTH(BK$15),MONTH($AX58)=MONTH(BK$15)),
NETWORKDAYS.INTL($AW58,$AX58,1,_xlpm.VD)))),0)),
$DH58="месяц",
$DR58*BK58,
$DH58="неделя",
$DR58*BK58/7*(ROUNDUP((DAY(EOMONTH(BK$15,0)))/4,0))),
0)</f>
        <v/>
      </c>
      <c r="EE58" s="125">
        <f>SUM($DS58,$DT58,$DU58,$DV58,$DW58,$DX58,$DY58,$DZ58,$EA58,$EB58,$EC58,$ED58)</f>
        <v/>
      </c>
      <c r="EF58" s="125">
        <f>IFERROR(ROUND($EE58*(1+$EP58),2),0)</f>
        <v/>
      </c>
      <c r="EG58" s="128" t="n">
        <v>1</v>
      </c>
      <c r="EH58" s="126" t="n">
        <v>0</v>
      </c>
      <c r="EI58" s="126">
        <f>ROUND(SUM($EH58:$EH58)*SUM($AB58:$AB58)*$EG58,2)</f>
        <v/>
      </c>
      <c r="EJ58" s="126">
        <f>ROUND($EI58*(1+$EP58),2)</f>
        <v/>
      </c>
      <c r="EK58" s="126" t="n">
        <v>0</v>
      </c>
      <c r="EL58" s="126">
        <f>ROUND(SUM($EK58:$EK58)*SUM($AB58:$AB58)*$EG58,2)</f>
        <v/>
      </c>
      <c r="EM58" s="126">
        <f>ROUND($EL58*(1+$EP58),2)</f>
        <v/>
      </c>
      <c r="EN58" s="126">
        <f>SUM($EE58,$EI58,$EL58)</f>
        <v/>
      </c>
      <c r="EO58" s="126">
        <f>SUM($EF58,$EJ58,$EM58)</f>
        <v/>
      </c>
      <c r="EP58" s="59" t="inlineStr">
        <is>
          <t>20%</t>
        </is>
      </c>
      <c r="EQ58" s="59" t="n"/>
      <c r="ER58" s="60">
        <f t="array" ref="ER58">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MATCH(ES58,
{"AMS";"RussOutdoor";"HD Outdoor";"Ingroup";"IQ";"Ledproduction";"LisChannel";"Logic";"Media-PPL";"NovikovTV | НовиковТВ";"SMA";"SOK";"КрокусТВ | CrocusTV | IndoorTV";"Сити";"ТЯК Москва"},
0)),"")</f>
        <v/>
      </c>
      <c r="ES58" s="60" t="n"/>
      <c r="ET58" s="60">
        <f t="array" ref="ET58">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MATCH(ES58,
{"AMS";"RussOutdoor";"HD Outdoor";"Ingroup";"IQ";"Ledproduction";"LisChannel";"Logic";"Media-PPL";"NovikovTV | НовиковТВ";"SMA";"SOK";"КрокусТВ | CrocusTV | IndoorTV";"Сити";"ТЯК Москва"},
0)),"")</f>
        <v/>
      </c>
      <c r="EU58" s="60" t="n"/>
      <c r="EV58" s="60" t="n"/>
      <c r="EX58" s="110">
        <f t="array" ref="EX58">
($AR58/30
+N("ТРАФИК ПЛОЩАДКИ"))*
(IFERROR(
_xlfn.LET(
_xlpm.GPR,
HLOOKUP($L58,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(MATCH($T58,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IF($Q58="цифровой",_xlpm.GPR/$AG58,_xlpm.GPR/60)),
0)
+N("DWELL TIME"))*
(IF($AB58=0,0,IF($AB58=1,0.3,IF($AB58=2,0.5,IF($AB58&gt;2,1))))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_xlfn.IFS($AC58="да",1.2,$AC58="нет",1)*
_xlfn.IFS($AD58="да",1.2,$AD58="нет",1)*
IF(R58="статический",1,1.2)*
$X58*
INDEX(
{1.2;1;1.2;1.2;1;1.2;1.2;1.2;1.2;1.2;1.2;1;1.2;1.2;1.2;1.2;1;1;1.2;1.2;1.2;1;1;1;1;1.2;1.2;1.2;1.2;1;1;1;1;1.2;1.2;1.2;1.2;1.2;1.2;1.2;1.2;1;1;1.2;1;1;1;1;1.5;1;1;1.5;1.5;1.2},
MATCH($Q58,_xlpm.MI,0)))&gt;{0.02;0.04;0.06;0.1;0.2;0.4;0.6;0.8;1;2;4;6})),
{0;1;2;3;4;5;6;7;8;9;10;11;12},
0)))
+N("КОЭФФИЦИЕНТ КОНТАКТА"))))*
(_xlfn.IFS($X58&lt;0.1,$X58/1000,$X58&gt;25,5.2,AND($X58&gt;=0.1,$X58&lt;=25),(($X58*2+0.1)/10)*($X58/10)))*
IFERROR((_xlfn.LET(
_xlpm.MA,
{0;0.8;0.85;0.9;0.95;1},
_xlpm.MAA,
{0;1;2;3;4;5},
INDEX(_xlpm.MA,MATCH(SUMPRODUCT(--((IF(ROUND(_xlpm.MAA,1)&gt;5,5,ROUND($AB58,1)))&gt;{0;1;2;3;4;5})),_xlpm.MAA,0)))
+N("КОЭФФИЦИЕНТ КОЛ-ВО КОНСТРУКЦИЙ")),1)*
$AB58,0))*
(IF($Q58="цифровой",$AG58/15*$AI58,1)
+N("ДЛЯ ЦИФРЫ"))</f>
        <v/>
      </c>
      <c r="EY58" s="110">
        <f>IFERROR(EX58*AY58,0)</f>
        <v/>
      </c>
      <c r="EZ58" s="131">
        <f>IFERROR(DP58/EY58*1000,0)</f>
        <v/>
      </c>
      <c r="FA58" s="112">
        <f>IFERROR(FC58/FB58,0)</f>
        <v/>
      </c>
      <c r="FB58" s="112">
        <f>IFERROR((FC58/(EY58/FF58*#REF!))*0.825,0)</f>
        <v/>
      </c>
      <c r="FC58" s="112">
        <f>IFERROR(((EX58*30/AR58)*100)/30,0)</f>
        <v/>
      </c>
      <c r="FD58" s="112">
        <f>IFERROR(EY58/G58*100%,0)</f>
        <v/>
      </c>
      <c r="FE58" s="112">
        <f>IFERROR(FD58/FC58*100%,0)</f>
        <v/>
      </c>
      <c r="FF58" s="110">
        <f>IFERROR(AR58/30*AY58,0)</f>
        <v/>
      </c>
    </row>
    <row r="59" ht="13" customHeight="1">
      <c r="A59" s="59" t="n"/>
      <c r="B59" s="60" t="n"/>
      <c r="C59" s="60" t="n"/>
      <c r="D59" s="60">
        <f t="array" ref="D59">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MATCH($E59,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59" s="60">
        <f t="array" ref="E59">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MATCH($F59,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59" s="60" t="inlineStr"/>
      <c r="G59" s="60" t="n"/>
      <c r="H59" s="60">
        <f t="array" ref="H59">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MATCH($I59,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59" s="60" t="n"/>
      <c r="J59" s="60" t="n"/>
      <c r="K59" s="60" t="n"/>
      <c r="L59" s="60" t="n"/>
      <c r="M59" s="60" t="n"/>
      <c r="N59" s="60" t="n"/>
      <c r="O59" s="60" t="n"/>
      <c r="P59" s="60">
        <f t="array" ref="P59">
_xlfn.IFS(
ISNUMBER(MATCH($Q59,{"шелфбаннер","разделитель","монетница","чековая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ISNUMBER(MATCH($Q59,{"LED/LCD","видеокулер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ISNUMBER(MATCH($Q59,{"автомобиль","машина","выставочное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ISNUMBER(MATCH($Q59,{"билборд","лифтовая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ISNUMBER(MATCH($Q59,{"навигация","подвесной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ISNUMBER(MATCH($Q59,{"движущаяся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ISNUMBER(MATCH($Q59,{"каталог","журнал"},)),
"Пресса",
$Q59="","")</f>
        <v/>
      </c>
      <c r="Q59" s="60" t="n"/>
      <c r="R59" s="60">
        <f t="array" ref="R59">
IFERROR(
_xlfn.IFS(
OR(ISNUMBER(MATCH($Q59,{"экспозиция","макет","стенд","автостенд","авто стенд","выставочное пространство","выставочные стенды","модульные выставочные стенды","3Д конструкция","3D конструкция"},)),P59="Экспонирование"),
"нестандартный",
ISNUMBER(MATCH($Q59,{"скроллер","призматрон"},)),
"динамический",
$P59="Видео",
"цифровой",
OR($P59="Пресса",$P59="Щит",$P59="POSm",$P59="Подвес",$P59="Брендирование/оклейка"),
"статический"),"")</f>
        <v/>
      </c>
      <c r="S59" s="59" t="n"/>
      <c r="T59" s="60" t="n"/>
      <c r="U59" s="60" t="n"/>
      <c r="V59" s="60">
        <f>
IF(P59="Видео",
"цифровой постер/ролик",
IF(ISNUMBER(MATCH(Q59,{"короб световой","короб световой | лайтбокс","короб световой | кристалайт","лайтбокс","лайт бокс","кристалайт","LB","lightbox"},)),
"бэклит",
IF(P59="Брендирование/оклейка",
"перфарированная пленка/самоклейка",
IF(P59="Экспонирование",
"под запрос",
IF(P59="Подвес",
"баннер/ткань",
"")))))</f>
        <v/>
      </c>
      <c r="W59" s="59" t="n"/>
      <c r="X59" s="59" t="n"/>
      <c r="Y59" s="59" t="n"/>
      <c r="Z59" s="61" t="n"/>
      <c r="AA59" s="61" t="n"/>
      <c r="AB59" s="61">
        <f>IF(BL59&gt;0,Z59,0)</f>
        <v/>
      </c>
      <c r="AC59" s="59" t="n"/>
      <c r="AD59" s="59" t="n"/>
      <c r="AE59" s="59" t="n"/>
      <c r="AF59" s="59" t="n"/>
      <c r="AG59" s="59" t="n"/>
      <c r="AH59" s="59" t="n"/>
      <c r="AI59" s="59" t="n"/>
      <c r="AJ59" s="59" t="n"/>
      <c r="AK59" s="59" t="n"/>
      <c r="AL59" s="62">
        <f>IFERROR(IF(OR(R59="статический",R59="динамический",R59="нестандартный",R59="",R59=""),"-",IF(AND(AH59="-",AI59="-"),"-",AK59*3600/AH59*AI59)),"-")</f>
        <v/>
      </c>
      <c r="AM59" s="62">
        <f>IFERROR(IF(OR(R59="статический",R59="динамический",R59="",R59="", R59="BTL",R59="нестандартный"),"-",AG59*AI59*AL59/60),"-")</f>
        <v/>
      </c>
      <c r="AN59" s="63">
        <f>IFERROR(IF(AH59="","-",AG59*AI59/AH59),"-")</f>
        <v/>
      </c>
      <c r="AO59" s="59">
        <f>IFERROR(IF(OR($R59="статический",$R59="динамический",$R59="",$R59="",$R59="BTL",$R59="нестандартный"),"-",$AL59*$AY59),"-")</f>
        <v/>
      </c>
      <c r="AP59" s="62">
        <f>IFERROR(IF(OR($R59="статический",$R59="динамический",$R59="",$R59="",$R59="BTL",$R59="нестандартный"),"-",$AM59*AY59),"-")</f>
        <v/>
      </c>
      <c r="AQ59" s="64" t="n"/>
      <c r="AR59" s="61" t="n"/>
      <c r="AS59" s="61" t="n"/>
      <c r="AT59" s="61" t="n"/>
      <c r="AU59" s="65" t="n"/>
      <c r="AV59" s="124">
        <f>IFERROR(DR59/AT59*1000,"n/a")</f>
        <v/>
      </c>
      <c r="AW59" s="67" t="n"/>
      <c r="AX59" s="67" t="n"/>
      <c r="AY59" s="43">
        <f>IFERROR(IF(OR($AW59="",$AX59=""),"",_xlfn.DAYS($AX59+1,$AW59)),"")</f>
        <v/>
      </c>
      <c r="AZ59" s="68">
        <f t="array" ref="AZ59">
_xlfn.LET(_xlpm.COEFF,
IF($AW59+$AX59=0,0,IF(MAX(MIN($AX59,EOMONTH(AZ$15,0))-MAX($AW59,AZ$15)+1,)&gt;0,1,0)),
_xlfn.IFS(
$ES59="LisChannel",
_xlpm.COEFF*
INDEX({1;1;1.2;1.2;1;1;1;1;1.2;1.2;1.2;1.2},
MATCH(MONTH(AZ$15),
{1,2,3,4,5,6,7,8,9,10,11,12})),
CONCATENATE($ES59," ",$L59)="RussOutdoor метро",
_xlpm.COEFF*
INDEX({0.8;0.9;1.1;1.1;1;1;1;1;1.1;1.1;1.1;1.1},
MATCH(MONTH(AZ$15),
{1,2,3,4,5,6,7,8,9,10,11,12})),
$ES59&lt;&gt;"LisChannel",
_xlpm.COEFF,
$ES59&lt;&gt;"RussOutdoor",
_xlpm.COEFF))</f>
        <v/>
      </c>
      <c r="BA59" s="68">
        <f t="array" ref="BA59">
_xlfn.LET(_xlpm.COEFF,
IF($AW59+$AX59=0,0,IF(MAX(MIN($AX59,EOMONTH(BA$15,0))-MAX($AW59,BA$15)+1,)&gt;0,1,0)),
_xlfn.IFS(
$ES59="LisChannel",
_xlpm.COEFF*
INDEX({1;1;1.2;1.2;1;1;1;1;1.2;1.2;1.2;1.2},
MATCH(MONTH(BA$15),
{1,2,3,4,5,6,7,8,9,10,11,12})),
CONCATENATE($ES59," ",$L59)="RussOutdoor метро",
_xlpm.COEFF*
INDEX({0.8;0.9;1.1;1.1;1;1;1;1;1.1;1.1;1.1;1.1},
MATCH(MONTH(BA$15),
{1,2,3,4,5,6,7,8,9,10,11,12})),
$ES59&lt;&gt;"LisChannel",
_xlpm.COEFF,
$ES59&lt;&gt;"RussOutdoor",
_xlpm.COEFF))</f>
        <v/>
      </c>
      <c r="BB59" s="68">
        <f t="array" ref="BB59">
_xlfn.LET(_xlpm.COEFF,
IF($AW59+$AX59=0,0,IF(MAX(MIN($AX59,EOMONTH(BB$15,0))-MAX($AW59,BB$15)+1,)&gt;0,1,0)),
_xlfn.IFS(
$ES59="LisChannel",
_xlpm.COEFF*
INDEX({1;1;1.2;1.2;1;1;1;1;1.2;1.2;1.2;1.2},
MATCH(MONTH(BB$15),
{1,2,3,4,5,6,7,8,9,10,11,12})),
CONCATENATE($ES59," ",$L59)="RussOutdoor метро",
_xlpm.COEFF*
INDEX({0.8;0.9;1.1;1.1;1;1;1;1;1.1;1.1;1.1;1.1},
MATCH(MONTH(BB$15),
{1,2,3,4,5,6,7,8,9,10,11,12})),
$ES59&lt;&gt;"LisChannel",
_xlpm.COEFF,
$ES59&lt;&gt;"RussOutdoor",
_xlpm.COEFF))</f>
        <v/>
      </c>
      <c r="BC59" s="68">
        <f t="array" ref="BC59">
_xlfn.LET(_xlpm.COEFF,
IF($AW59+$AX59=0,0,IF(MAX(MIN($AX59,EOMONTH(BC$15,0))-MAX($AW59,BC$15)+1,)&gt;0,1,0)),
_xlfn.IFS(
$ES59="LisChannel",
_xlpm.COEFF*
INDEX({1;1;1.2;1.2;1;1;1;1;1.2;1.2;1.2;1.2},
MATCH(MONTH(BC$15),
{1,2,3,4,5,6,7,8,9,10,11,12})),
CONCATENATE($ES59," ",$L59)="RussOutdoor метро",
_xlpm.COEFF*
INDEX({0.8;0.9;1.1;1.1;1;1;1;1;1.1;1.1;1.1;1.1},
MATCH(MONTH(BC$15),
{1,2,3,4,5,6,7,8,9,10,11,12})),
$ES59&lt;&gt;"LisChannel",
_xlpm.COEFF,
$ES59&lt;&gt;"RussOutdoor",
_xlpm.COEFF))</f>
        <v/>
      </c>
      <c r="BD59" s="68">
        <f t="array" ref="BD59">
_xlfn.LET(_xlpm.COEFF,
IF($AW59+$AX59=0,0,IF(MAX(MIN($AX59,EOMONTH(BD$15,0))-MAX($AW59,BD$15)+1,)&gt;0,1,0)),
_xlfn.IFS(
$ES59="LisChannel",
_xlpm.COEFF*
INDEX({1;1;1.2;1.2;1;1;1;1;1.2;1.2;1.2;1.2},
MATCH(MONTH(BD$15),
{1,2,3,4,5,6,7,8,9,10,11,12})),
CONCATENATE($ES59," ",$L59)="RussOutdoor метро",
_xlpm.COEFF*
INDEX({0.8;0.9;1.1;1.1;1;1;1;1;1.1;1.1;1.1;1.1},
MATCH(MONTH(BD$15),
{1,2,3,4,5,6,7,8,9,10,11,12})),
$ES59&lt;&gt;"LisChannel",
_xlpm.COEFF,
$ES59&lt;&gt;"RussOutdoor",
_xlpm.COEFF))</f>
        <v/>
      </c>
      <c r="BE59" s="68">
        <f t="array" ref="BE59">
_xlfn.LET(_xlpm.COEFF,
IF($AW59+$AX59=0,0,IF(MAX(MIN($AX59,EOMONTH(BE$15,0))-MAX($AW59,BE$15)+1,)&gt;0,1,0)),
_xlfn.IFS(
$ES59="LisChannel",
_xlpm.COEFF*
INDEX({1;1;1.2;1.2;1;1;1;1;1.2;1.2;1.2;1.2},
MATCH(MONTH(BE$15),
{1,2,3,4,5,6,7,8,9,10,11,12})),
CONCATENATE($ES59," ",$L59)="RussOutdoor метро",
_xlpm.COEFF*
INDEX({0.8;0.9;1.1;1.1;1;1;1;1;1.1;1.1;1.1;1.1},
MATCH(MONTH(BE$15),
{1,2,3,4,5,6,7,8,9,10,11,12})),
$ES59&lt;&gt;"LisChannel",
_xlpm.COEFF,
$ES59&lt;&gt;"RussOutdoor",
_xlpm.COEFF))</f>
        <v/>
      </c>
      <c r="BF59" s="68">
        <f t="array" ref="BF59">
_xlfn.LET(_xlpm.COEFF,
IF($AW59+$AX59=0,0,IF(MAX(MIN($AX59,EOMONTH(BF$15,0))-MAX($AW59,BF$15)+1,)&gt;0,1,0)),
_xlfn.IFS(
$ES59="LisChannel",
_xlpm.COEFF*
INDEX({1;1;1.2;1.2;1;1;1;1;1.2;1.2;1.2;1.2},
MATCH(MONTH(BF$15),
{1,2,3,4,5,6,7,8,9,10,11,12})),
CONCATENATE($ES59," ",$L59)="RussOutdoor метро",
_xlpm.COEFF*
INDEX({0.8;0.9;1.1;1.1;1;1;1;1;1.1;1.1;1.1;1.1},
MATCH(MONTH(BF$15),
{1,2,3,4,5,6,7,8,9,10,11,12})),
$ES59&lt;&gt;"LisChannel",
_xlpm.COEFF,
$ES59&lt;&gt;"RussOutdoor",
_xlpm.COEFF))</f>
        <v/>
      </c>
      <c r="BG59" s="68">
        <f t="array" ref="BG59">
_xlfn.LET(_xlpm.COEFF,
IF($AW59+$AX59=0,0,IF(MAX(MIN($AX59,EOMONTH(BG$15,0))-MAX($AW59,BG$15)+1,)&gt;0,1,0)),
_xlfn.IFS(
$ES59="LisChannel",
_xlpm.COEFF*
INDEX({1;1;1.2;1.2;1;1;1;1;1.2;1.2;1.2;1.2},
MATCH(MONTH(BG$15),
{1,2,3,4,5,6,7,8,9,10,11,12})),
CONCATENATE($ES59," ",$L59)="RussOutdoor метро",
_xlpm.COEFF*
INDEX({0.8;0.9;1.1;1.1;1;1;1;1;1.1;1.1;1.1;1.1},
MATCH(MONTH(BG$15),
{1,2,3,4,5,6,7,8,9,10,11,12})),
$ES59&lt;&gt;"LisChannel",
_xlpm.COEFF,
$ES59&lt;&gt;"RussOutdoor",
_xlpm.COEFF))</f>
        <v/>
      </c>
      <c r="BH59" s="68">
        <f t="array" ref="BH59">
_xlfn.LET(_xlpm.COEFF,
IF($AW59+$AX59=0,0,IF(MAX(MIN($AX59,EOMONTH(BH$15,0))-MAX($AW59,BH$15)+1,)&gt;0,1,0)),
_xlfn.IFS(
$ES59="LisChannel",
_xlpm.COEFF*
INDEX({1;1;1.2;1.2;1;1;1;1;1.2;1.2;1.2;1.2},
MATCH(MONTH(BH$15),
{1,2,3,4,5,6,7,8,9,10,11,12})),
CONCATENATE($ES59," ",$L59)="RussOutdoor метро",
_xlpm.COEFF*
INDEX({0.8;0.9;1.1;1.1;1;1;1;1;1.1;1.1;1.1;1.1},
MATCH(MONTH(BH$15),
{1,2,3,4,5,6,7,8,9,10,11,12})),
$ES59&lt;&gt;"LisChannel",
_xlpm.COEFF,
$ES59&lt;&gt;"RussOutdoor",
_xlpm.COEFF))</f>
        <v/>
      </c>
      <c r="BI59" s="68">
        <f t="array" ref="BI59">
_xlfn.LET(_xlpm.COEFF,
IF($AW59+$AX59=0,0,IF(MAX(MIN($AX59,EOMONTH(BI$15,0))-MAX($AW59,BI$15)+1,)&gt;0,1,0)),
_xlfn.IFS(
$ES59="LisChannel",
_xlpm.COEFF*
INDEX({1;1;1.2;1.2;1;1;1;1;1.2;1.2;1.2;1.2},
MATCH(MONTH(BI$15),
{1,2,3,4,5,6,7,8,9,10,11,12})),
CONCATENATE($ES59," ",$L59)="RussOutdoor метро",
_xlpm.COEFF*
INDEX({0.8;0.9;1.1;1.1;1;1;1;1;1.1;1.1;1.1;1.1},
MATCH(MONTH(BI$15),
{1,2,3,4,5,6,7,8,9,10,11,12})),
$ES59&lt;&gt;"LisChannel",
_xlpm.COEFF,
$ES59&lt;&gt;"RussOutdoor",
_xlpm.COEFF))</f>
        <v/>
      </c>
      <c r="BJ59" s="68">
        <f t="array" ref="BJ59">
_xlfn.LET(_xlpm.COEFF,
IF($AW59+$AX59=0,0,IF(MAX(MIN($AX59,EOMONTH(BJ$15,0))-MAX($AW59,BJ$15)+1,)&gt;0,1,0)),
_xlfn.IFS(
$ES59="LisChannel",
_xlpm.COEFF*
INDEX({1;1;1.2;1.2;1;1;1;1;1.2;1.2;1.2;1.2},
MATCH(MONTH(BJ$15),
{1,2,3,4,5,6,7,8,9,10,11,12})),
CONCATENATE($ES59," ",$L59)="RussOutdoor метро",
_xlpm.COEFF*
INDEX({0.8;0.9;1.1;1.1;1;1;1;1;1.1;1.1;1.1;1.1},
MATCH(MONTH(BJ$15),
{1,2,3,4,5,6,7,8,9,10,11,12})),
$ES59&lt;&gt;"LisChannel",
_xlpm.COEFF,
$ES59&lt;&gt;"RussOutdoor",
_xlpm.COEFF))</f>
        <v/>
      </c>
      <c r="BK59" s="68">
        <f t="array" ref="BK59">
_xlfn.LET(_xlpm.COEFF,
IF($AW59+$AX59=0,0,IF(MAX(MIN($AX59,EOMONTH(BK$15,0))-MAX($AW59,BK$15)+1,)&gt;0,1,0)),
_xlfn.IFS(
$ES59="LisChannel",
_xlpm.COEFF*
INDEX({1;1;1.2;1.2;1;1;1;1;1.2;1.2;1.2;1.2},
MATCH(MONTH(BK$15),
{1,2,3,4,5,6,7,8,9,10,11,12})),
CONCATENATE($ES59," ",$L59)="RussOutdoor метро",
_xlpm.COEFF*
INDEX({0.8;0.9;1.1;1.1;1;1;1;1;1.1;1.1;1.1;1.1},
MATCH(MONTH(BK$15),
{1,2,3,4,5,6,7,8,9,10,11,12})),
$ES59&lt;&gt;"LisChannel",
_xlpm.COEFF,
$ES59&lt;&gt;"RussOutdoor",
_xlpm.COEFF))</f>
        <v/>
      </c>
      <c r="BL59" s="62">
        <f>COUNTIFS($AZ59:$BK59,"&gt;0")</f>
        <v/>
      </c>
      <c r="BM59" s="65" t="n"/>
      <c r="BN59" s="125">
        <f>$DJ59</f>
        <v/>
      </c>
      <c r="BO59" s="63">
        <f>$DQ59</f>
        <v/>
      </c>
      <c r="BP59" s="125">
        <f>
IFERROR(
IF($BL59=0,0,
$BN59*(1-$BO59)),
0)</f>
        <v/>
      </c>
      <c r="BQ59" s="125">
        <f t="array" ref="BQ59">
IFERROR(
_xlfn.IFS(
$DH59="день_1",
$BP59*$BL59/($AX59-$AW59+1)*AZ59*(DAY(EOMONTH(AZ$15,0))),
$DH59="день_2",
$BP59/30*MAX(MIN($AX59,EOMONTH(AZ$15,0))-MAX($AW59,AZ$15)+1,),
$DH59="раб.день",
$BP59/30*(IFERROR(
_xlfn.LET(_xlpm.VD,
CHOOSE(
{1;2;3;4;5;6;7;8;9;10;11;12;13;14;15;16;17;18},
45658,45659,45660,45661,45662,45663,45664,45665,45711,45724,45778,45779,45785,45786,45820,45821,45965,46022),
_xlfn.LET(_xlpm.DD,
MAX(MIN($AX59,EOMONTH(AZ$15,0))-MAX($AW59,AZ$15),),
_xlfn.IFS(
AND(MONTH($AW59)=MONTH(AZ$15),MONTH($AX59)&lt;&gt;MONTH(AZ$15)),
NETWORKDAYS.INTL($AW59,$AW59+_xlpm.DD,1,_xlpm.VD),
AND(MONTH($AW59)&lt;&gt;MONTH(AZ$15),MONTH($AX59)=MONTH(AZ$15)),
NETWORKDAYS.INTL(($AX59)-_xlpm.DD,$AX59,1,_xlpm.VD),
AND(MONTH($AW59)&lt;MONTH(AZ$15),MONTH($AX59)&gt;MONTH(AZ$15)),
NETWORKDAYS.INTL((EOMONTH(AZ$15-1,1))-_xlpm.DD,EOMONTH(AZ$15-1,1),1,_xlpm.VD),
AND(MONTH($AW59)=MONTH(AZ$15),MONTH($AX59)=MONTH(AZ$15)),
NETWORKDAYS.INTL($AW59,$AX59,1,_xlpm.VD)))),0)),
$DH59="месяц",
$BP59*AZ59,
$DH59="неделя",
$BP59*AZ59/7*(ROUNDUP((DAY(EOMONTH(AZ$15,0)))/4,0))),
0)</f>
        <v/>
      </c>
      <c r="BR59" s="125">
        <f t="array" ref="BR59">
IFERROR(
_xlfn.IFS(
$DH59="день_1",
$BP59*$BL59/($AX59-$AW59+1)*BA59*(DAY(EOMONTH(BA$15,0))),
$DH59="день_2",
$BP59/30*MAX(MIN($AX59,EOMONTH(BA$15,0))-MAX($AW59,BA$15)+1,),
$DH59="раб.день",
$BP59/30*(IFERROR(
_xlfn.LET(_xlpm.VD,
CHOOSE(
{1;2;3;4;5;6;7;8;9;10;11;12;13;14;15;16;17;18},
45658,45659,45660,45661,45662,45663,45664,45665,45711,45724,45778,45779,45785,45786,45820,45821,45965,46022),
_xlfn.LET(_xlpm.DD,
MAX(MIN($AX59,EOMONTH(BA$15,0))-MAX($AW59,BA$15),),
_xlfn.IFS(
AND(MONTH($AW59)=MONTH(BA$15),MONTH($AX59)&lt;&gt;MONTH(BA$15)),
NETWORKDAYS.INTL($AW59,$AW59+_xlpm.DD,1,_xlpm.VD),
AND(MONTH($AW59)&lt;&gt;MONTH(BA$15),MONTH($AX59)=MONTH(BA$15)),
NETWORKDAYS.INTL(($AX59)-_xlpm.DD,$AX59,1,_xlpm.VD),
AND(MONTH($AW59)&lt;MONTH(BA$15),MONTH($AX59)&gt;MONTH(BA$15)),
NETWORKDAYS.INTL((EOMONTH(BA$15-1,1))-_xlpm.DD,EOMONTH(BA$15-1,1),1,_xlpm.VD),
AND(MONTH($AW59)=MONTH(BA$15),MONTH($AX59)=MONTH(BA$15)),
NETWORKDAYS.INTL($AW59,$AX59,1,_xlpm.VD)))),0)),
$DH59="месяц",
$BP59*BA59,
$DH59="неделя",
$BP59*BA59/7*(ROUNDUP((DAY(EOMONTH(BA$15,0)))/4,0))),
0)</f>
        <v/>
      </c>
      <c r="BS59" s="125">
        <f t="array" ref="BS59">
IFERROR(
_xlfn.IFS(
$DH59="день_1",
$BP59*$BL59/($AX59-$AW59+1)*BB59*(DAY(EOMONTH(BB$15,0))),
$DH59="день_2",
$BP59/30*MAX(MIN($AX59,EOMONTH(BB$15,0))-MAX($AW59,BB$15)+1,),
$DH59="раб.день",
$BP59/30*(IFERROR(
_xlfn.LET(_xlpm.VD,
CHOOSE(
{1;2;3;4;5;6;7;8;9;10;11;12;13;14;15;16;17;18},
45658,45659,45660,45661,45662,45663,45664,45665,45711,45724,45778,45779,45785,45786,45820,45821,45965,46022),
_xlfn.LET(_xlpm.DD,
MAX(MIN($AX59,EOMONTH(BB$15,0))-MAX($AW59,BB$15),),
_xlfn.IFS(
AND(MONTH($AW59)=MONTH(BB$15),MONTH($AX59)&lt;&gt;MONTH(BB$15)),
NETWORKDAYS.INTL($AW59,$AW59+_xlpm.DD,1,_xlpm.VD),
AND(MONTH($AW59)&lt;&gt;MONTH(BB$15),MONTH($AX59)=MONTH(BB$15)),
NETWORKDAYS.INTL(($AX59)-_xlpm.DD,$AX59,1,_xlpm.VD),
AND(MONTH($AW59)&lt;MONTH(BB$15),MONTH($AX59)&gt;MONTH(BB$15)),
NETWORKDAYS.INTL((EOMONTH(BB$15-1,1))-_xlpm.DD,EOMONTH(BB$15-1,1),1,_xlpm.VD),
AND(MONTH($AW59)=MONTH(BB$15),MONTH($AX59)=MONTH(BB$15)),
NETWORKDAYS.INTL($AW59,$AX59,1,_xlpm.VD)))),0)),
$DH59="месяц",
$BP59*BB59,
$DH59="неделя",
$BP59*BB59/7*(ROUNDUP((DAY(EOMONTH(BB$15,0)))/4,0))),
0)</f>
        <v/>
      </c>
      <c r="BT59" s="125">
        <f t="array" ref="BT59">
IFERROR(
_xlfn.IFS(
$DH59="день_1",
$BP59*$BL59/($AX59-$AW59+1)*BC59*(DAY(EOMONTH(BC$15,0))),
$DH59="день_2",
$BP59/30*MAX(MIN($AX59,EOMONTH(BC$15,0))-MAX($AW59,BC$15)+1,),
$DH59="раб.день",
$BP59/30*(IFERROR(
_xlfn.LET(_xlpm.VD,
CHOOSE(
{1;2;3;4;5;6;7;8;9;10;11;12;13;14;15;16;17;18},
45658,45659,45660,45661,45662,45663,45664,45665,45711,45724,45778,45779,45785,45786,45820,45821,45965,46022),
_xlfn.LET(_xlpm.DD,
MAX(MIN($AX59,EOMONTH(BC$15,0))-MAX($AW59,BC$15),),
_xlfn.IFS(
AND(MONTH($AW59)=MONTH(BC$15),MONTH($AX59)&lt;&gt;MONTH(BC$15)),
NETWORKDAYS.INTL($AW59,$AW59+_xlpm.DD,1,_xlpm.VD),
AND(MONTH($AW59)&lt;&gt;MONTH(BC$15),MONTH($AX59)=MONTH(BC$15)),
NETWORKDAYS.INTL(($AX59)-_xlpm.DD,$AX59,1,_xlpm.VD),
AND(MONTH($AW59)&lt;MONTH(BC$15),MONTH($AX59)&gt;MONTH(BC$15)),
NETWORKDAYS.INTL((EOMONTH(BC$15-1,1))-_xlpm.DD,EOMONTH(BC$15-1,1),1,_xlpm.VD),
AND(MONTH($AW59)=MONTH(BC$15),MONTH($AX59)=MONTH(BC$15)),
NETWORKDAYS.INTL($AW59,$AX59,1,_xlpm.VD)))),0)),
$DH59="месяц",
$BP59*BC59,
$DH59="неделя",
$BP59*BC59/7*(ROUNDUP((DAY(EOMONTH(BC$15,0)))/4,0))),
0)</f>
        <v/>
      </c>
      <c r="BU59" s="125">
        <f t="array" ref="BU59">
IFERROR(
_xlfn.IFS(
$DH59="день_1",
$BP59*$BL59/($AX59-$AW59+1)*BD59*(DAY(EOMONTH(BD$15,0))),
$DH59="день_2",
$BP59/30*MAX(MIN($AX59,EOMONTH(BD$15,0))-MAX($AW59,BD$15)+1,),
$DH59="раб.день",
$BP59/30*(IFERROR(
_xlfn.LET(_xlpm.VD,
CHOOSE(
{1;2;3;4;5;6;7;8;9;10;11;12;13;14;15;16;17;18},
45658,45659,45660,45661,45662,45663,45664,45665,45711,45724,45778,45779,45785,45786,45820,45821,45965,46022),
_xlfn.LET(_xlpm.DD,
MAX(MIN($AX59,EOMONTH(BD$15,0))-MAX($AW59,BD$15),),
_xlfn.IFS(
AND(MONTH($AW59)=MONTH(BD$15),MONTH($AX59)&lt;&gt;MONTH(BD$15)),
NETWORKDAYS.INTL($AW59,$AW59+_xlpm.DD,1,_xlpm.VD),
AND(MONTH($AW59)&lt;&gt;MONTH(BD$15),MONTH($AX59)=MONTH(BD$15)),
NETWORKDAYS.INTL(($AX59)-_xlpm.DD,$AX59,1,_xlpm.VD),
AND(MONTH($AW59)&lt;MONTH(BD$15),MONTH($AX59)&gt;MONTH(BD$15)),
NETWORKDAYS.INTL((EOMONTH(BD$15-1,1))-_xlpm.DD,EOMONTH(BD$15-1,1),1,_xlpm.VD),
AND(MONTH($AW59)=MONTH(BD$15),MONTH($AX59)=MONTH(BD$15)),
NETWORKDAYS.INTL($AW59,$AX59,1,_xlpm.VD)))),0)),
$DH59="месяц",
$BP59*BD59,
$DH59="неделя",
$BP59*BD59/7*(ROUNDUP((DAY(EOMONTH(BD$15,0)))/4,0))),
0)</f>
        <v/>
      </c>
      <c r="BV59" s="125">
        <f t="array" ref="BV59">
IFERROR(
_xlfn.IFS(
$DH59="день_1",
$BP59*$BL59/($AX59-$AW59+1)*BE59*(DAY(EOMONTH(BE$15,0))),
$DH59="день_2",
$BP59/30*MAX(MIN($AX59,EOMONTH(BE$15,0))-MAX($AW59,BE$15)+1,),
$DH59="раб.день",
$BP59/30*(IFERROR(
_xlfn.LET(_xlpm.VD,
CHOOSE(
{1;2;3;4;5;6;7;8;9;10;11;12;13;14;15;16;17;18},
45658,45659,45660,45661,45662,45663,45664,45665,45711,45724,45778,45779,45785,45786,45820,45821,45965,46022),
_xlfn.LET(_xlpm.DD,
MAX(MIN($AX59,EOMONTH(BE$15,0))-MAX($AW59,BE$15),),
_xlfn.IFS(
AND(MONTH($AW59)=MONTH(BE$15),MONTH($AX59)&lt;&gt;MONTH(BE$15)),
NETWORKDAYS.INTL($AW59,$AW59+_xlpm.DD,1,_xlpm.VD),
AND(MONTH($AW59)&lt;&gt;MONTH(BE$15),MONTH($AX59)=MONTH(BE$15)),
NETWORKDAYS.INTL(($AX59)-_xlpm.DD,$AX59,1,_xlpm.VD),
AND(MONTH($AW59)&lt;MONTH(BE$15),MONTH($AX59)&gt;MONTH(BE$15)),
NETWORKDAYS.INTL((EOMONTH(BE$15-1,1))-_xlpm.DD,EOMONTH(BE$15-1,1),1,_xlpm.VD),
AND(MONTH($AW59)=MONTH(BE$15),MONTH($AX59)=MONTH(BE$15)),
NETWORKDAYS.INTL($AW59,$AX59,1,_xlpm.VD)))),0)),
$DH59="месяц",
$BP59*BE59,
$DH59="неделя",
$BP59*BE59/7*(ROUNDUP((DAY(EOMONTH(BE$15,0)))/4,0))),
0)</f>
        <v/>
      </c>
      <c r="BW59" s="125">
        <f t="array" ref="BW59">
IFERROR(
_xlfn.IFS(
$DH59="день_1",
$BP59*$BL59/($AX59-$AW59+1)*BF59*(DAY(EOMONTH(BF$15,0))),
$DH59="день_2",
$BP59/30*MAX(MIN($AX59,EOMONTH(BF$15,0))-MAX($AW59,BF$15)+1,),
$DH59="раб.день",
$BP59/30*(IFERROR(
_xlfn.LET(_xlpm.VD,
CHOOSE(
{1;2;3;4;5;6;7;8;9;10;11;12;13;14;15;16;17;18},
45658,45659,45660,45661,45662,45663,45664,45665,45711,45724,45778,45779,45785,45786,45820,45821,45965,46022),
_xlfn.LET(_xlpm.DD,
MAX(MIN($AX59,EOMONTH(BF$15,0))-MAX($AW59,BF$15),),
_xlfn.IFS(
AND(MONTH($AW59)=MONTH(BF$15),MONTH($AX59)&lt;&gt;MONTH(BF$15)),
NETWORKDAYS.INTL($AW59,$AW59+_xlpm.DD,1,_xlpm.VD),
AND(MONTH($AW59)&lt;&gt;MONTH(BF$15),MONTH($AX59)=MONTH(BF$15)),
NETWORKDAYS.INTL(($AX59)-_xlpm.DD,$AX59,1,_xlpm.VD),
AND(MONTH($AW59)&lt;MONTH(BF$15),MONTH($AX59)&gt;MONTH(BF$15)),
NETWORKDAYS.INTL((EOMONTH(BF$15-1,1))-_xlpm.DD,EOMONTH(BF$15-1,1),1,_xlpm.VD),
AND(MONTH($AW59)=MONTH(BF$15),MONTH($AX59)=MONTH(BF$15)),
NETWORKDAYS.INTL($AW59,$AX59,1,_xlpm.VD)))),0)),
$DH59="месяц",
$BP59*BF59,
$DH59="неделя",
$BP59*BF59/7*(ROUNDUP((DAY(EOMONTH(BF$15,0)))/4,0))),
0)</f>
        <v/>
      </c>
      <c r="BX59" s="125">
        <f t="array" ref="BX59">
IFERROR(
_xlfn.IFS(
$DH59="день_1",
$BP59*$BL59/($AX59-$AW59+1)*BG59*(DAY(EOMONTH(BG$15,0))),
$DH59="день_2",
$BP59/30*MAX(MIN($AX59,EOMONTH(BG$15,0))-MAX($AW59,BG$15)+1,),
$DH59="раб.день",
$BP59/30*(IFERROR(
_xlfn.LET(_xlpm.VD,
CHOOSE(
{1;2;3;4;5;6;7;8;9;10;11;12;13;14;15;16;17;18},
45658,45659,45660,45661,45662,45663,45664,45665,45711,45724,45778,45779,45785,45786,45820,45821,45965,46022),
_xlfn.LET(_xlpm.DD,
MAX(MIN($AX59,EOMONTH(BG$15,0))-MAX($AW59,BG$15),),
_xlfn.IFS(
AND(MONTH($AW59)=MONTH(BG$15),MONTH($AX59)&lt;&gt;MONTH(BG$15)),
NETWORKDAYS.INTL($AW59,$AW59+_xlpm.DD,1,_xlpm.VD),
AND(MONTH($AW59)&lt;&gt;MONTH(BG$15),MONTH($AX59)=MONTH(BG$15)),
NETWORKDAYS.INTL(($AX59)-_xlpm.DD,$AX59,1,_xlpm.VD),
AND(MONTH($AW59)&lt;MONTH(BG$15),MONTH($AX59)&gt;MONTH(BG$15)),
NETWORKDAYS.INTL((EOMONTH(BG$15-1,1))-_xlpm.DD,EOMONTH(BG$15-1,1),1,_xlpm.VD),
AND(MONTH($AW59)=MONTH(BG$15),MONTH($AX59)=MONTH(BG$15)),
NETWORKDAYS.INTL($AW59,$AX59,1,_xlpm.VD)))),0)),
$DH59="месяц",
$BP59*BG59,
$DH59="неделя",
$BP59*BG59/7*(ROUNDUP((DAY(EOMONTH(BG$15,0)))/4,0))),
0)</f>
        <v/>
      </c>
      <c r="BY59" s="125">
        <f t="array" ref="BY59">
IFERROR(
_xlfn.IFS(
$DH59="день_1",
$BP59*$BL59/($AX59-$AW59+1)*BH59*(DAY(EOMONTH(BH$15,0))),
$DH59="день_2",
$BP59/30*MAX(MIN($AX59,EOMONTH(BH$15,0))-MAX($AW59,BH$15)+1,),
$DH59="раб.день",
$BP59/30*(IFERROR(
_xlfn.LET(_xlpm.VD,
CHOOSE(
{1;2;3;4;5;6;7;8;9;10;11;12;13;14;15;16;17;18},
45658,45659,45660,45661,45662,45663,45664,45665,45711,45724,45778,45779,45785,45786,45820,45821,45965,46022),
_xlfn.LET(_xlpm.DD,
MAX(MIN($AX59,EOMONTH(BH$15,0))-MAX($AW59,BH$15),),
_xlfn.IFS(
AND(MONTH($AW59)=MONTH(BH$15),MONTH($AX59)&lt;&gt;MONTH(BH$15)),
NETWORKDAYS.INTL($AW59,$AW59+_xlpm.DD,1,_xlpm.VD),
AND(MONTH($AW59)&lt;&gt;MONTH(BH$15),MONTH($AX59)=MONTH(BH$15)),
NETWORKDAYS.INTL(($AX59)-_xlpm.DD,$AX59,1,_xlpm.VD),
AND(MONTH($AW59)&lt;MONTH(BH$15),MONTH($AX59)&gt;MONTH(BH$15)),
NETWORKDAYS.INTL((EOMONTH(BH$15-1,1))-_xlpm.DD,EOMONTH(BH$15-1,1),1,_xlpm.VD),
AND(MONTH($AW59)=MONTH(BH$15),MONTH($AX59)=MONTH(BH$15)),
NETWORKDAYS.INTL($AW59,$AX59,1,_xlpm.VD)))),0)),
$DH59="месяц",
$BP59*BH59,
$DH59="неделя",
$BP59*BH59/7*(ROUNDUP((DAY(EOMONTH(BH$15,0)))/4,0))),
0)</f>
        <v/>
      </c>
      <c r="BZ59" s="125">
        <f t="array" ref="BZ59">
IFERROR(
_xlfn.IFS(
$DH59="день_1",
$BP59*$BL59/($AX59-$AW59+1)*BI59*(DAY(EOMONTH(BI$15,0))),
$DH59="день_2",
$BP59/30*MAX(MIN($AX59,EOMONTH(BI$15,0))-MAX($AW59,BI$15)+1,),
$DH59="раб.день",
$BP59/30*(IFERROR(
_xlfn.LET(_xlpm.VD,
CHOOSE(
{1;2;3;4;5;6;7;8;9;10;11;12;13;14;15;16;17;18},
45658,45659,45660,45661,45662,45663,45664,45665,45711,45724,45778,45779,45785,45786,45820,45821,45965,46022),
_xlfn.LET(_xlpm.DD,
MAX(MIN($AX59,EOMONTH(BI$15,0))-MAX($AW59,BI$15),),
_xlfn.IFS(
AND(MONTH($AW59)=MONTH(BI$15),MONTH($AX59)&lt;&gt;MONTH(BI$15)),
NETWORKDAYS.INTL($AW59,$AW59+_xlpm.DD,1,_xlpm.VD),
AND(MONTH($AW59)&lt;&gt;MONTH(BI$15),MONTH($AX59)=MONTH(BI$15)),
NETWORKDAYS.INTL(($AX59)-_xlpm.DD,$AX59,1,_xlpm.VD),
AND(MONTH($AW59)&lt;MONTH(BI$15),MONTH($AX59)&gt;MONTH(BI$15)),
NETWORKDAYS.INTL((EOMONTH(BI$15-1,1))-_xlpm.DD,EOMONTH(BI$15-1,1),1,_xlpm.VD),
AND(MONTH($AW59)=MONTH(BI$15),MONTH($AX59)=MONTH(BI$15)),
NETWORKDAYS.INTL($AW59,$AX59,1,_xlpm.VD)))),0)),
$DH59="месяц",
$BP59*BI59,
$DH59="неделя",
$BP59*BI59/7*(ROUNDUP((DAY(EOMONTH(BI$15,0)))/4,0))),
0)</f>
        <v/>
      </c>
      <c r="CA59" s="125">
        <f t="array" ref="CA59">
IFERROR(
_xlfn.IFS(
$DH59="день_1",
$BP59*$BL59/($AX59-$AW59+1)*BJ59*(DAY(EOMONTH(BJ$15,0))),
$DH59="день_2",
$BP59/30*MAX(MIN($AX59,EOMONTH(BJ$15,0))-MAX($AW59,BJ$15)+1,),
$DH59="раб.день",
$BP59/30*(IFERROR(
_xlfn.LET(_xlpm.VD,
CHOOSE(
{1;2;3;4;5;6;7;8;9;10;11;12;13;14;15;16;17;18},
45658,45659,45660,45661,45662,45663,45664,45665,45711,45724,45778,45779,45785,45786,45820,45821,45965,46022),
_xlfn.LET(_xlpm.DD,
MAX(MIN($AX59,EOMONTH(BJ$15,0))-MAX($AW59,BJ$15),),
_xlfn.IFS(
AND(MONTH($AW59)=MONTH(BJ$15),MONTH($AX59)&lt;&gt;MONTH(BJ$15)),
NETWORKDAYS.INTL($AW59,$AW59+_xlpm.DD,1,_xlpm.VD),
AND(MONTH($AW59)&lt;&gt;MONTH(BJ$15),MONTH($AX59)=MONTH(BJ$15)),
NETWORKDAYS.INTL(($AX59)-_xlpm.DD,$AX59,1,_xlpm.VD),
AND(MONTH($AW59)&lt;MONTH(BJ$15),MONTH($AX59)&gt;MONTH(BJ$15)),
NETWORKDAYS.INTL((EOMONTH(BJ$15-1,1))-_xlpm.DD,EOMONTH(BJ$15-1,1),1,_xlpm.VD),
AND(MONTH($AW59)=MONTH(BJ$15),MONTH($AX59)=MONTH(BJ$15)),
NETWORKDAYS.INTL($AW59,$AX59,1,_xlpm.VD)))),0)),
$DH59="месяц",
$BP59*BJ59,
$DH59="неделя",
$BP59*BJ59/7*(ROUNDUP((DAY(EOMONTH(BJ$15,0)))/4,0))),
0)</f>
        <v/>
      </c>
      <c r="CB59" s="125">
        <f t="array" ref="CB59">
IFERROR(
_xlfn.IFS(
$DH59="день_1",
$BP59*$BL59/($AX59-$AW59+1)*BK59*(DAY(EOMONTH(BK$15,0))),
$DH59="день_2",
$BP59/30*MAX(MIN($AX59,EOMONTH(BK$15,0))-MAX($AW59,BK$15)+1,),
$DH59="раб.день",
$BP59/30*(IFERROR(
_xlfn.LET(_xlpm.VD,
CHOOSE(
{1;2;3;4;5;6;7;8;9;10;11;12;13;14;15;16;17;18},
45658,45659,45660,45661,45662,45663,45664,45665,45711,45724,45778,45779,45785,45786,45820,45821,45965,46022),
_xlfn.LET(_xlpm.DD,
MAX(MIN($AX59,EOMONTH(BK$15,0))-MAX($AW59,BK$15),),
_xlfn.IFS(
AND(MONTH($AW59)=MONTH(BK$15),MONTH($AX59)&lt;&gt;MONTH(BK$15)),
NETWORKDAYS.INTL($AW59,$AW59+_xlpm.DD,1,_xlpm.VD),
AND(MONTH($AW59)&lt;&gt;MONTH(BK$15),MONTH($AX59)=MONTH(BK$15)),
NETWORKDAYS.INTL(($AX59)-_xlpm.DD,$AX59,1,_xlpm.VD),
AND(MONTH($AW59)&lt;MONTH(BK$15),MONTH($AX59)&gt;MONTH(BK$15)),
NETWORKDAYS.INTL((EOMONTH(BK$15-1,1))-_xlpm.DD,EOMONTH(BK$15-1,1),1,_xlpm.VD),
AND(MONTH($AW59)=MONTH(BK$15),MONTH($AX59)=MONTH(BK$15)),
NETWORKDAYS.INTL($AW59,$AX59,1,_xlpm.VD)))),0)),
$DH59="месяц",
$BP59*BK59,
$DH59="неделя",
$BP59*BK59/7*(ROUNDUP((DAY(EOMONTH(BK$15,0)))/4,0))),
0)</f>
        <v/>
      </c>
      <c r="CC59" s="125">
        <f>SUM($BQ59:$CB59)</f>
        <v/>
      </c>
      <c r="CD59" s="126">
        <f>SUM($EH59:$EH59)</f>
        <v/>
      </c>
      <c r="CE59" s="126">
        <f>$CD59*$AB59</f>
        <v/>
      </c>
      <c r="CF59" s="126">
        <f>SUM($EK59:$EK59)</f>
        <v/>
      </c>
      <c r="CG59" s="126">
        <f>$CF59*$AB59</f>
        <v/>
      </c>
      <c r="CH59" s="126">
        <f>SUM($CC59,$CE59,$CG59)</f>
        <v/>
      </c>
      <c r="CI59" s="126">
        <f>$CH59*(1+$CM59)</f>
        <v/>
      </c>
      <c r="CJ59" s="127" t="n">
        <v>0</v>
      </c>
      <c r="CK59" s="126">
        <f>SUM($CH59:$CH59)*(1+$CJ59)</f>
        <v/>
      </c>
      <c r="CL59" s="126">
        <f>SUM($CH59:$CH59)*(1+$CM59)</f>
        <v/>
      </c>
      <c r="CM59" s="59" t="inlineStr">
        <is>
          <t>20%</t>
        </is>
      </c>
      <c r="CN59" s="59" t="n"/>
      <c r="CO59" s="72" t="n"/>
      <c r="CP59" s="59" t="n"/>
      <c r="CQ59" s="73" t="n"/>
      <c r="CR59" s="73" t="n"/>
      <c r="CS59" s="73" t="n"/>
      <c r="CT59" s="72" t="n"/>
      <c r="CU59" s="79" t="inlineStr">
        <is>
          <t> </t>
        </is>
      </c>
      <c r="CV59" s="60" t="n"/>
      <c r="CW59" s="60" t="n"/>
      <c r="CX59" s="60" t="n"/>
      <c r="CY59" s="127">
        <f>IFERROR(($CC59-$EE59)/($EE59/(1-$DQ59)),0)</f>
        <v/>
      </c>
      <c r="CZ59" s="127">
        <f>IFERROR(1-$EI59/($CE59),0)</f>
        <v/>
      </c>
      <c r="DA59" s="127">
        <f>IFERROR(1-$EL59/($CG59),0)</f>
        <v/>
      </c>
      <c r="DB59" s="126">
        <f>ROUND(IFERROR(($CI59/(1+$CM59)-$EN59),0),2)</f>
        <v/>
      </c>
      <c r="DC59" s="128" t="n"/>
      <c r="DD59" s="125" t="n"/>
      <c r="DE59" s="75" t="n">
        <v>0</v>
      </c>
      <c r="DF59" s="128" t="n"/>
      <c r="DG59" s="125">
        <f>IF($DC59=0,0,$DD59*($DC59*100%-$DE59*$DF59))*SUM($AB59:$AB59)</f>
        <v/>
      </c>
      <c r="DH59" s="129" t="inlineStr">
        <is>
          <t>месяц</t>
        </is>
      </c>
      <c r="DI59" s="130">
        <f t="array" ref="DI59">IFERROR(
IF($ES59="LisChannel",
(ROUND(((INDEX({174.625;153.888888888889;130.972222222222},MATCH($AI59,{2;3;4}),0))*$AG59*$AI59),2)),0),0)</f>
        <v/>
      </c>
      <c r="DJ59" s="130">
        <f>
_xlfn.LET(_xlpm.X,
IFERROR(
IF($ES59="НовиковТВ",
(_xlfn.LET(_xlpm.NTV,
_xlfn.LET(_xlpm.MIN,350000,
IF(SUMIFS($DI:$DI,$ES:$ES,"НовиковТВ")&lt;=_xlpm.MIN,
(SUMIFS($DI:$DI,$ES:$ES,"НовиковТВ")/(COUNTIFS($ES:$ES,"НовиковТВ")))*_xlpm.MIN/SUMIFS($DI:$DI,$ES:$ES,"НовиковТВ"),
DI59)),
_xlpm.NTV+$DG59/(1-(1-(_xlpm.NTV)*(1-$DL59)*(1-$DM59)*(1-$DN59)*(1-$DO59)*(1-$DP59)/_xlpm.NTV))))/(1+$EP59),
$DI59+$DG59/(1-(1-($DI59)*(1-$DL59)*(1-$DM59)*(1-$DN59)*(1-$DO59)*(1-$DP59)/$DI59))),
0),
_xlpm.X*(1+$CM59)*(1+$CW59)-_xlpm.X*(1+$CM59)+_xlpm.X)</f>
        <v/>
      </c>
      <c r="DK59" s="125" t="inlineStr">
        <is>
          <t>послед.</t>
        </is>
      </c>
      <c r="DL59" s="63" t="n">
        <v>0</v>
      </c>
      <c r="DM59" s="63" t="n">
        <v>0</v>
      </c>
      <c r="DN59" s="63" t="n">
        <v>0</v>
      </c>
      <c r="DO59" s="63" t="n">
        <v>0</v>
      </c>
      <c r="DP59" s="63" t="n">
        <v>0</v>
      </c>
      <c r="DQ59" s="63">
        <f t="array" ref="DQ59">IFERROR(_xlfn.IFS(
$DK59="послед.",1-(1-$DL59)*(1-$DM59)*(1-$DN59)*(1-$DO59)*(1-$DP59),
$DK59="сумм.",$DL59+$DM59+$DN59+$DO59+$DP59),
0)</f>
        <v/>
      </c>
      <c r="DR59" s="125">
        <f t="array" ref="DR59">
IFERROR(
_xlfn.IFS(
$BL59=0,
0,
$BL59&gt;0,
_xlfn.IFS($DK59="послед.",
$DJ59*(1-$DL59)*(1-$DM59)*(1-$DN59)*(1-$DO59)*(1-$DP59),
$DK59="сумм.",
$DJ59*(1-($DL59+$DM59+$DN59+$DO59+$DP59)))),0)</f>
        <v/>
      </c>
      <c r="DS59" s="125">
        <f t="array" ref="DS59">
IFERROR(_xlfn.IFS(
$DH59="день_1",
$DR59*$BL59/($AX59-$AW59+1)*AZ59*(DAY(EOMONTH(AZ$15,0))),
$DH59="день_2",
$DR59/30*MAX(MIN($AX59,EOMONTH(AZ$15,0))-MAX($AW59,AZ$15)+1,),
$DH59="раб.день",
$DR59/30*(IFERROR(
_xlfn.LET(_xlpm.VD,
CHOOSE(
{1;2;3;4;5;6;7;8;9;10;11;12;13;14;15;16;17;18},
45658,45659,45660,45661,45662,45663,45664,45665,45711,45724,45778,45779,45785,45786,45820,45821,45965,46022),
_xlfn.LET(_xlpm.DD,
MAX(MIN($AX59,EOMONTH(AZ$15,0))-MAX($AW59,AZ$15),),
_xlfn.IFS(
AND(MONTH($AW59)=MONTH(AZ$15),MONTH($AX59)&lt;&gt;MONTH(AZ$15)),
NETWORKDAYS.INTL($AW59,$AW59+_xlpm.DD,1,_xlpm.VD),
AND(MONTH($AW59)&lt;&gt;MONTH(AZ$15),MONTH($AX59)=MONTH(AZ$15)),
NETWORKDAYS.INTL(($AX59)-_xlpm.DD,$AX59,1,_xlpm.VD),
AND(MONTH($AW59)&lt;MONTH(AZ$15),MONTH($AX59)&gt;MONTH(AZ$15)),
NETWORKDAYS.INTL((EOMONTH(AZ$15-1,1))-_xlpm.DD,EOMONTH(AZ$15-1,1),1,_xlpm.VD),
AND(MONTH($AW59)=MONTH(AZ$15),MONTH($AX59)=MONTH(AZ$15)),
NETWORKDAYS.INTL($AW59,$AX59,1,_xlpm.VD)))),0)),
$DH59="месяц",
$DR59*AZ59,
$DH59="неделя",
$DR59*AZ59/7*(ROUNDUP((DAY(EOMONTH(AZ$15,0)))/4,0))),
0)</f>
        <v/>
      </c>
      <c r="DT59" s="125">
        <f t="array" ref="DT59">
IFERROR(_xlfn.IFS(
$DH59="день_1",
$DR59*$BL59/($AX59-$AW59+1)*BA59*(DAY(EOMONTH(BA$15,0))),
$DH59="день_2",
$DR59/30*MAX(MIN($AX59,EOMONTH(BA$15,0))-MAX($AW59,BA$15)+1,),
$DH59="раб.день",
$DR59/30*(IFERROR(
_xlfn.LET(_xlpm.VD,
CHOOSE(
{1;2;3;4;5;6;7;8;9;10;11;12;13;14;15;16;17;18},
45658,45659,45660,45661,45662,45663,45664,45665,45711,45724,45778,45779,45785,45786,45820,45821,45965,46022),
_xlfn.LET(_xlpm.DD,
MAX(MIN($AX59,EOMONTH(BA$15,0))-MAX($AW59,BA$15),),
_xlfn.IFS(
AND(MONTH($AW59)=MONTH(BA$15),MONTH($AX59)&lt;&gt;MONTH(BA$15)),
NETWORKDAYS.INTL($AW59,$AW59+_xlpm.DD,1,_xlpm.VD),
AND(MONTH($AW59)&lt;&gt;MONTH(BA$15),MONTH($AX59)=MONTH(BA$15)),
NETWORKDAYS.INTL(($AX59)-_xlpm.DD,$AX59,1,_xlpm.VD),
AND(MONTH($AW59)&lt;MONTH(BA$15),MONTH($AX59)&gt;MONTH(BA$15)),
NETWORKDAYS.INTL((EOMONTH(BA$15-1,1))-_xlpm.DD,EOMONTH(BA$15-1,1),1,_xlpm.VD),
AND(MONTH($AW59)=MONTH(BA$15),MONTH($AX59)=MONTH(BA$15)),
NETWORKDAYS.INTL($AW59,$AX59,1,_xlpm.VD)))),0)),
$DH59="месяц",
$DR59*BA59,
$DH59="неделя",
$DR59*BA59/7*(ROUNDUP((DAY(EOMONTH(BA$15,0)))/4,0))),
0)</f>
        <v/>
      </c>
      <c r="DU59" s="125">
        <f t="array" ref="DU59">
IFERROR(_xlfn.IFS(
$DH59="день_1",
$DR59*$BL59/($AX59-$AW59+1)*BB59*(DAY(EOMONTH(BB$15,0))),
$DH59="день_2",
$DR59/30*MAX(MIN($AX59,EOMONTH(BB$15,0))-MAX($AW59,BB$15)+1,),
$DH59="раб.день",
$DR59/30*(IFERROR(
_xlfn.LET(_xlpm.VD,
CHOOSE(
{1;2;3;4;5;6;7;8;9;10;11;12;13;14;15;16;17;18},
45658,45659,45660,45661,45662,45663,45664,45665,45711,45724,45778,45779,45785,45786,45820,45821,45965,46022),
_xlfn.LET(_xlpm.DD,
MAX(MIN($AX59,EOMONTH(BB$15,0))-MAX($AW59,BB$15),),
_xlfn.IFS(
AND(MONTH($AW59)=MONTH(BB$15),MONTH($AX59)&lt;&gt;MONTH(BB$15)),
NETWORKDAYS.INTL($AW59,$AW59+_xlpm.DD,1,_xlpm.VD),
AND(MONTH($AW59)&lt;&gt;MONTH(BB$15),MONTH($AX59)=MONTH(BB$15)),
NETWORKDAYS.INTL(($AX59)-_xlpm.DD,$AX59,1,_xlpm.VD),
AND(MONTH($AW59)&lt;MONTH(BB$15),MONTH($AX59)&gt;MONTH(BB$15)),
NETWORKDAYS.INTL((EOMONTH(BB$15-1,1))-_xlpm.DD,EOMONTH(BB$15-1,1),1,_xlpm.VD),
AND(MONTH($AW59)=MONTH(BB$15),MONTH($AX59)=MONTH(BB$15)),
NETWORKDAYS.INTL($AW59,$AX59,1,_xlpm.VD)))),0)),
$DH59="месяц",
$DR59*BB59,
$DH59="неделя",
$DR59*BB59/7*(ROUNDUP((DAY(EOMONTH(BB$15,0)))/4,0))),
0)</f>
        <v/>
      </c>
      <c r="DV59" s="125">
        <f t="array" ref="DV59">
IFERROR(_xlfn.IFS(
$DH59="день_1",
$DR59*$BL59/($AX59-$AW59+1)*BC59*(DAY(EOMONTH(BC$15,0))),
$DH59="день_2",
$DR59/30*MAX(MIN($AX59,EOMONTH(BC$15,0))-MAX($AW59,BC$15)+1,),
$DH59="раб.день",
$DR59/30*(IFERROR(
_xlfn.LET(_xlpm.VD,
CHOOSE(
{1;2;3;4;5;6;7;8;9;10;11;12;13;14;15;16;17;18},
45658,45659,45660,45661,45662,45663,45664,45665,45711,45724,45778,45779,45785,45786,45820,45821,45965,46022),
_xlfn.LET(_xlpm.DD,
MAX(MIN($AX59,EOMONTH(BC$15,0))-MAX($AW59,BC$15),),
_xlfn.IFS(
AND(MONTH($AW59)=MONTH(BC$15),MONTH($AX59)&lt;&gt;MONTH(BC$15)),
NETWORKDAYS.INTL($AW59,$AW59+_xlpm.DD,1,_xlpm.VD),
AND(MONTH($AW59)&lt;&gt;MONTH(BC$15),MONTH($AX59)=MONTH(BC$15)),
NETWORKDAYS.INTL(($AX59)-_xlpm.DD,$AX59,1,_xlpm.VD),
AND(MONTH($AW59)&lt;MONTH(BC$15),MONTH($AX59)&gt;MONTH(BC$15)),
NETWORKDAYS.INTL((EOMONTH(BC$15-1,1))-_xlpm.DD,EOMONTH(BC$15-1,1),1,_xlpm.VD),
AND(MONTH($AW59)=MONTH(BC$15),MONTH($AX59)=MONTH(BC$15)),
NETWORKDAYS.INTL($AW59,$AX59,1,_xlpm.VD)))),0)),
$DH59="месяц",
$DR59*BC59,
$DH59="неделя",
$DR59*BC59/7*(ROUNDUP((DAY(EOMONTH(BC$15,0)))/4,0))),
0)</f>
        <v/>
      </c>
      <c r="DW59" s="125">
        <f t="array" ref="DW59">
IFERROR(_xlfn.IFS(
$DH59="день_1",
$DR59*$BL59/($AX59-$AW59+1)*BD59*(DAY(EOMONTH(BD$15,0))),
$DH59="день_2",
$DR59/30*MAX(MIN($AX59,EOMONTH(BD$15,0))-MAX($AW59,BD$15)+1,),
$DH59="раб.день",
$DR59/30*(IFERROR(
_xlfn.LET(_xlpm.VD,
CHOOSE(
{1;2;3;4;5;6;7;8;9;10;11;12;13;14;15;16;17;18},
45658,45659,45660,45661,45662,45663,45664,45665,45711,45724,45778,45779,45785,45786,45820,45821,45965,46022),
_xlfn.LET(_xlpm.DD,
MAX(MIN($AX59,EOMONTH(BD$15,0))-MAX($AW59,BD$15),),
_xlfn.IFS(
AND(MONTH($AW59)=MONTH(BD$15),MONTH($AX59)&lt;&gt;MONTH(BD$15)),
NETWORKDAYS.INTL($AW59,$AW59+_xlpm.DD,1,_xlpm.VD),
AND(MONTH($AW59)&lt;&gt;MONTH(BD$15),MONTH($AX59)=MONTH(BD$15)),
NETWORKDAYS.INTL(($AX59)-_xlpm.DD,$AX59,1,_xlpm.VD),
AND(MONTH($AW59)&lt;MONTH(BD$15),MONTH($AX59)&gt;MONTH(BD$15)),
NETWORKDAYS.INTL((EOMONTH(BD$15-1,1))-_xlpm.DD,EOMONTH(BD$15-1,1),1,_xlpm.VD),
AND(MONTH($AW59)=MONTH(BD$15),MONTH($AX59)=MONTH(BD$15)),
NETWORKDAYS.INTL($AW59,$AX59,1,_xlpm.VD)))),0)),
$DH59="месяц",
$DR59*BD59,
$DH59="неделя",
$DR59*BD59/7*(ROUNDUP((DAY(EOMONTH(BD$15,0)))/4,0))),
0)</f>
        <v/>
      </c>
      <c r="DX59" s="125">
        <f t="array" ref="DX59">
IFERROR(_xlfn.IFS(
$DH59="день_1",
$DR59*$BL59/($AX59-$AW59+1)*BE59*(DAY(EOMONTH(BE$15,0))),
$DH59="день_2",
$DR59/30*MAX(MIN($AX59,EOMONTH(BE$15,0))-MAX($AW59,BE$15)+1,),
$DH59="раб.день",
$DR59/30*(IFERROR(
_xlfn.LET(_xlpm.VD,
CHOOSE(
{1;2;3;4;5;6;7;8;9;10;11;12;13;14;15;16;17;18},
45658,45659,45660,45661,45662,45663,45664,45665,45711,45724,45778,45779,45785,45786,45820,45821,45965,46022),
_xlfn.LET(_xlpm.DD,
MAX(MIN($AX59,EOMONTH(BE$15,0))-MAX($AW59,BE$15),),
_xlfn.IFS(
AND(MONTH($AW59)=MONTH(BE$15),MONTH($AX59)&lt;&gt;MONTH(BE$15)),
NETWORKDAYS.INTL($AW59,$AW59+_xlpm.DD,1,_xlpm.VD),
AND(MONTH($AW59)&lt;&gt;MONTH(BE$15),MONTH($AX59)=MONTH(BE$15)),
NETWORKDAYS.INTL(($AX59)-_xlpm.DD,$AX59,1,_xlpm.VD),
AND(MONTH($AW59)&lt;MONTH(BE$15),MONTH($AX59)&gt;MONTH(BE$15)),
NETWORKDAYS.INTL((EOMONTH(BE$15-1,1))-_xlpm.DD,EOMONTH(BE$15-1,1),1,_xlpm.VD),
AND(MONTH($AW59)=MONTH(BE$15),MONTH($AX59)=MONTH(BE$15)),
NETWORKDAYS.INTL($AW59,$AX59,1,_xlpm.VD)))),0)),
$DH59="месяц",
$DR59*BE59,
$DH59="неделя",
$DR59*BE59/7*(ROUNDUP((DAY(EOMONTH(BE$15,0)))/4,0))),
0)</f>
        <v/>
      </c>
      <c r="DY59" s="125">
        <f t="array" ref="DY59">
IFERROR(_xlfn.IFS(
$DH59="день_1",
$DR59*$BL59/($AX59-$AW59+1)*BF59*(DAY(EOMONTH(BF$15,0))),
$DH59="день_2",
$DR59/30*MAX(MIN($AX59,EOMONTH(BF$15,0))-MAX($AW59,BF$15)+1,),
$DH59="раб.день",
$DR59/30*(IFERROR(
_xlfn.LET(_xlpm.VD,
CHOOSE(
{1;2;3;4;5;6;7;8;9;10;11;12;13;14;15;16;17;18},
45658,45659,45660,45661,45662,45663,45664,45665,45711,45724,45778,45779,45785,45786,45820,45821,45965,46022),
_xlfn.LET(_xlpm.DD,
MAX(MIN($AX59,EOMONTH(BF$15,0))-MAX($AW59,BF$15),),
_xlfn.IFS(
AND(MONTH($AW59)=MONTH(BF$15),MONTH($AX59)&lt;&gt;MONTH(BF$15)),
NETWORKDAYS.INTL($AW59,$AW59+_xlpm.DD,1,_xlpm.VD),
AND(MONTH($AW59)&lt;&gt;MONTH(BF$15),MONTH($AX59)=MONTH(BF$15)),
NETWORKDAYS.INTL(($AX59)-_xlpm.DD,$AX59,1,_xlpm.VD),
AND(MONTH($AW59)&lt;MONTH(BF$15),MONTH($AX59)&gt;MONTH(BF$15)),
NETWORKDAYS.INTL((EOMONTH(BF$15-1,1))-_xlpm.DD,EOMONTH(BF$15-1,1),1,_xlpm.VD),
AND(MONTH($AW59)=MONTH(BF$15),MONTH($AX59)=MONTH(BF$15)),
NETWORKDAYS.INTL($AW59,$AX59,1,_xlpm.VD)))),0)),
$DH59="месяц",
$DR59*BF59,
$DH59="неделя",
$DR59*BF59/7*(ROUNDUP((DAY(EOMONTH(BF$15,0)))/4,0))),
0)</f>
        <v/>
      </c>
      <c r="DZ59" s="125">
        <f t="array" ref="DZ59">
IFERROR(_xlfn.IFS(
$DH59="день_1",
$DR59*$BL59/($AX59-$AW59+1)*BG59*(DAY(EOMONTH(BG$15,0))),
$DH59="день_2",
$DR59/30*MAX(MIN($AX59,EOMONTH(BG$15,0))-MAX($AW59,BG$15)+1,),
$DH59="раб.день",
$DR59/30*(IFERROR(
_xlfn.LET(_xlpm.VD,
CHOOSE(
{1;2;3;4;5;6;7;8;9;10;11;12;13;14;15;16;17;18},
45658,45659,45660,45661,45662,45663,45664,45665,45711,45724,45778,45779,45785,45786,45820,45821,45965,46022),
_xlfn.LET(_xlpm.DD,
MAX(MIN($AX59,EOMONTH(BG$15,0))-MAX($AW59,BG$15),),
_xlfn.IFS(
AND(MONTH($AW59)=MONTH(BG$15),MONTH($AX59)&lt;&gt;MONTH(BG$15)),
NETWORKDAYS.INTL($AW59,$AW59+_xlpm.DD,1,_xlpm.VD),
AND(MONTH($AW59)&lt;&gt;MONTH(BG$15),MONTH($AX59)=MONTH(BG$15)),
NETWORKDAYS.INTL(($AX59)-_xlpm.DD,$AX59,1,_xlpm.VD),
AND(MONTH($AW59)&lt;MONTH(BG$15),MONTH($AX59)&gt;MONTH(BG$15)),
NETWORKDAYS.INTL((EOMONTH(BG$15-1,1))-_xlpm.DD,EOMONTH(BG$15-1,1),1,_xlpm.VD),
AND(MONTH($AW59)=MONTH(BG$15),MONTH($AX59)=MONTH(BG$15)),
NETWORKDAYS.INTL($AW59,$AX59,1,_xlpm.VD)))),0)),
$DH59="месяц",
$DR59*BG59,
$DH59="неделя",
$DR59*BG59/7*(ROUNDUP((DAY(EOMONTH(BG$15,0)))/4,0))),
0)</f>
        <v/>
      </c>
      <c r="EA59" s="125">
        <f t="array" ref="EA59">
IFERROR(_xlfn.IFS(
$DH59="день_1",
$DR59*$BL59/($AX59-$AW59+1)*BH59*(DAY(EOMONTH(BH$15,0))),
$DH59="день_2",
$DR59/30*MAX(MIN($AX59,EOMONTH(BH$15,0))-MAX($AW59,BH$15)+1,),
$DH59="раб.день",
$DR59/30*(IFERROR(
_xlfn.LET(_xlpm.VD,
CHOOSE(
{1;2;3;4;5;6;7;8;9;10;11;12;13;14;15;16;17;18},
45658,45659,45660,45661,45662,45663,45664,45665,45711,45724,45778,45779,45785,45786,45820,45821,45965,46022),
_xlfn.LET(_xlpm.DD,
MAX(MIN($AX59,EOMONTH(BH$15,0))-MAX($AW59,BH$15),),
_xlfn.IFS(
AND(MONTH($AW59)=MONTH(BH$15),MONTH($AX59)&lt;&gt;MONTH(BH$15)),
NETWORKDAYS.INTL($AW59,$AW59+_xlpm.DD,1,_xlpm.VD),
AND(MONTH($AW59)&lt;&gt;MONTH(BH$15),MONTH($AX59)=MONTH(BH$15)),
NETWORKDAYS.INTL(($AX59)-_xlpm.DD,$AX59,1,_xlpm.VD),
AND(MONTH($AW59)&lt;MONTH(BH$15),MONTH($AX59)&gt;MONTH(BH$15)),
NETWORKDAYS.INTL((EOMONTH(BH$15-1,1))-_xlpm.DD,EOMONTH(BH$15-1,1),1,_xlpm.VD),
AND(MONTH($AW59)=MONTH(BH$15),MONTH($AX59)=MONTH(BH$15)),
NETWORKDAYS.INTL($AW59,$AX59,1,_xlpm.VD)))),0)),
$DH59="месяц",
$DR59*BH59,
$DH59="неделя",
$DR59*BH59/7*(ROUNDUP((DAY(EOMONTH(BH$15,0)))/4,0))),
0)</f>
        <v/>
      </c>
      <c r="EB59" s="125">
        <f t="array" ref="EB59">
IFERROR(_xlfn.IFS(
$DH59="день_1",
$DR59*$BL59/($AX59-$AW59+1)*BI59*(DAY(EOMONTH(BI$15,0))),
$DH59="день_2",
$DR59/30*MAX(MIN($AX59,EOMONTH(BI$15,0))-MAX($AW59,BI$15)+1,),
$DH59="раб.день",
$DR59/30*(IFERROR(
_xlfn.LET(_xlpm.VD,
CHOOSE(
{1;2;3;4;5;6;7;8;9;10;11;12;13;14;15;16;17;18},
45658,45659,45660,45661,45662,45663,45664,45665,45711,45724,45778,45779,45785,45786,45820,45821,45965,46022),
_xlfn.LET(_xlpm.DD,
MAX(MIN($AX59,EOMONTH(BI$15,0))-MAX($AW59,BI$15),),
_xlfn.IFS(
AND(MONTH($AW59)=MONTH(BI$15),MONTH($AX59)&lt;&gt;MONTH(BI$15)),
NETWORKDAYS.INTL($AW59,$AW59+_xlpm.DD,1,_xlpm.VD),
AND(MONTH($AW59)&lt;&gt;MONTH(BI$15),MONTH($AX59)=MONTH(BI$15)),
NETWORKDAYS.INTL(($AX59)-_xlpm.DD,$AX59,1,_xlpm.VD),
AND(MONTH($AW59)&lt;MONTH(BI$15),MONTH($AX59)&gt;MONTH(BI$15)),
NETWORKDAYS.INTL((EOMONTH(BI$15-1,1))-_xlpm.DD,EOMONTH(BI$15-1,1),1,_xlpm.VD),
AND(MONTH($AW59)=MONTH(BI$15),MONTH($AX59)=MONTH(BI$15)),
NETWORKDAYS.INTL($AW59,$AX59,1,_xlpm.VD)))),0)),
$DH59="месяц",
$DR59*BI59,
$DH59="неделя",
$DR59*BI59/7*(ROUNDUP((DAY(EOMONTH(BI$15,0)))/4,0))),
0)</f>
        <v/>
      </c>
      <c r="EC59" s="125">
        <f t="array" ref="EC59">
IFERROR(_xlfn.IFS(
$DH59="день_1",
$DR59*$BL59/($AX59-$AW59+1)*BJ59*(DAY(EOMONTH(BJ$15,0))),
$DH59="день_2",
$DR59/30*MAX(MIN($AX59,EOMONTH(BJ$15,0))-MAX($AW59,BJ$15)+1,),
$DH59="раб.день",
$DR59/30*(IFERROR(
_xlfn.LET(_xlpm.VD,
CHOOSE(
{1;2;3;4;5;6;7;8;9;10;11;12;13;14;15;16;17;18},
45658,45659,45660,45661,45662,45663,45664,45665,45711,45724,45778,45779,45785,45786,45820,45821,45965,46022),
_xlfn.LET(_xlpm.DD,
MAX(MIN($AX59,EOMONTH(BJ$15,0))-MAX($AW59,BJ$15),),
_xlfn.IFS(
AND(MONTH($AW59)=MONTH(BJ$15),MONTH($AX59)&lt;&gt;MONTH(BJ$15)),
NETWORKDAYS.INTL($AW59,$AW59+_xlpm.DD,1,_xlpm.VD),
AND(MONTH($AW59)&lt;&gt;MONTH(BJ$15),MONTH($AX59)=MONTH(BJ$15)),
NETWORKDAYS.INTL(($AX59)-_xlpm.DD,$AX59,1,_xlpm.VD),
AND(MONTH($AW59)&lt;MONTH(BJ$15),MONTH($AX59)&gt;MONTH(BJ$15)),
NETWORKDAYS.INTL((EOMONTH(BJ$15-1,1))-_xlpm.DD,EOMONTH(BJ$15-1,1),1,_xlpm.VD),
AND(MONTH($AW59)=MONTH(BJ$15),MONTH($AX59)=MONTH(BJ$15)),
NETWORKDAYS.INTL($AW59,$AX59,1,_xlpm.VD)))),0)),
$DH59="месяц",
$DR59*BJ59,
$DH59="неделя",
$DR59*BJ59/7*(ROUNDUP((DAY(EOMONTH(BJ$15,0)))/4,0))),
0)</f>
        <v/>
      </c>
      <c r="ED59" s="125">
        <f t="array" ref="ED59">
IFERROR(_xlfn.IFS(
$DH59="день_1",
$DR59*$BL59/($AX59-$AW59+1)*BK59*(DAY(EOMONTH(BK$15,0))),
$DH59="день_2",
$DR59/30*MAX(MIN($AX59,EOMONTH(BK$15,0))-MAX($AW59,BK$15)+1,),
$DH59="раб.день",
$DR59/30*(IFERROR(
_xlfn.LET(_xlpm.VD,
CHOOSE(
{1;2;3;4;5;6;7;8;9;10;11;12;13;14;15;16;17;18},
45658,45659,45660,45661,45662,45663,45664,45665,45711,45724,45778,45779,45785,45786,45820,45821,45965,46022),
_xlfn.LET(_xlpm.DD,
MAX(MIN($AX59,EOMONTH(BK$15,0))-MAX($AW59,BK$15),),
_xlfn.IFS(
AND(MONTH($AW59)=MONTH(BK$15),MONTH($AX59)&lt;&gt;MONTH(BK$15)),
NETWORKDAYS.INTL($AW59,$AW59+_xlpm.DD,1,_xlpm.VD),
AND(MONTH($AW59)&lt;&gt;MONTH(BK$15),MONTH($AX59)=MONTH(BK$15)),
NETWORKDAYS.INTL(($AX59)-_xlpm.DD,$AX59,1,_xlpm.VD),
AND(MONTH($AW59)&lt;MONTH(BK$15),MONTH($AX59)&gt;MONTH(BK$15)),
NETWORKDAYS.INTL((EOMONTH(BK$15-1,1))-_xlpm.DD,EOMONTH(BK$15-1,1),1,_xlpm.VD),
AND(MONTH($AW59)=MONTH(BK$15),MONTH($AX59)=MONTH(BK$15)),
NETWORKDAYS.INTL($AW59,$AX59,1,_xlpm.VD)))),0)),
$DH59="месяц",
$DR59*BK59,
$DH59="неделя",
$DR59*BK59/7*(ROUNDUP((DAY(EOMONTH(BK$15,0)))/4,0))),
0)</f>
        <v/>
      </c>
      <c r="EE59" s="125">
        <f>SUM($DS59,$DT59,$DU59,$DV59,$DW59,$DX59,$DY59,$DZ59,$EA59,$EB59,$EC59,$ED59)</f>
        <v/>
      </c>
      <c r="EF59" s="125">
        <f>IFERROR(ROUND($EE59*(1+$EP59),2),0)</f>
        <v/>
      </c>
      <c r="EG59" s="128" t="n">
        <v>1</v>
      </c>
      <c r="EH59" s="126" t="n">
        <v>0</v>
      </c>
      <c r="EI59" s="126">
        <f>ROUND(SUM($EH59:$EH59)*SUM($AB59:$AB59)*$EG59,2)</f>
        <v/>
      </c>
      <c r="EJ59" s="126">
        <f>ROUND($EI59*(1+$EP59),2)</f>
        <v/>
      </c>
      <c r="EK59" s="126" t="n">
        <v>0</v>
      </c>
      <c r="EL59" s="126">
        <f>ROUND(SUM($EK59:$EK59)*SUM($AB59:$AB59)*$EG59,2)</f>
        <v/>
      </c>
      <c r="EM59" s="126">
        <f>ROUND($EL59*(1+$EP59),2)</f>
        <v/>
      </c>
      <c r="EN59" s="126">
        <f>SUM($EE59,$EI59,$EL59)</f>
        <v/>
      </c>
      <c r="EO59" s="126">
        <f>SUM($EF59,$EJ59,$EM59)</f>
        <v/>
      </c>
      <c r="EP59" s="59" t="inlineStr">
        <is>
          <t>20%</t>
        </is>
      </c>
      <c r="EQ59" s="59" t="n"/>
      <c r="ER59" s="60">
        <f t="array" ref="ER59">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MATCH(ES59,
{"AMS";"RussOutdoor";"HD Outdoor";"Ingroup";"IQ";"Ledproduction";"LisChannel";"Logic";"Media-PPL";"NovikovTV | НовиковТВ";"SMA";"SOK";"КрокусТВ | CrocusTV | IndoorTV";"Сити";"ТЯК Москва"},
0)),"")</f>
        <v/>
      </c>
      <c r="ES59" s="60" t="n"/>
      <c r="ET59" s="60">
        <f t="array" ref="ET59">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MATCH(ES59,
{"AMS";"RussOutdoor";"HD Outdoor";"Ingroup";"IQ";"Ledproduction";"LisChannel";"Logic";"Media-PPL";"NovikovTV | НовиковТВ";"SMA";"SOK";"КрокусТВ | CrocusTV | IndoorTV";"Сити";"ТЯК Москва"},
0)),"")</f>
        <v/>
      </c>
      <c r="EU59" s="60" t="n"/>
      <c r="EV59" s="60" t="n"/>
      <c r="EX59" s="110">
        <f t="array" ref="EX59">
($AR59/30
+N("ТРАФИК ПЛОЩАДКИ"))*
(IFERROR(
_xlfn.LET(
_xlpm.GPR,
HLOOKUP($L59,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(MATCH($T59,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IF($Q59="цифровой",_xlpm.GPR/$AG59,_xlpm.GPR/60)),
0)
+N("DWELL TIME"))*
(IF($AB59=0,0,IF($AB59=1,0.3,IF($AB59=2,0.5,IF($AB59&gt;2,1))))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_xlfn.IFS($AC59="да",1.2,$AC59="нет",1)*
_xlfn.IFS($AD59="да",1.2,$AD59="нет",1)*
IF(R59="статический",1,1.2)*
$X59*
INDEX(
{1.2;1;1.2;1.2;1;1.2;1.2;1.2;1.2;1.2;1.2;1;1.2;1.2;1.2;1.2;1;1;1.2;1.2;1.2;1;1;1;1;1.2;1.2;1.2;1.2;1;1;1;1;1.2;1.2;1.2;1.2;1.2;1.2;1.2;1.2;1;1;1.2;1;1;1;1;1.5;1;1;1.5;1.5;1.2},
MATCH($Q59,_xlpm.MI,0)))&gt;{0.02;0.04;0.06;0.1;0.2;0.4;0.6;0.8;1;2;4;6})),
{0;1;2;3;4;5;6;7;8;9;10;11;12},
0)))
+N("КОЭФФИЦИЕНТ КОНТАКТА"))))*
(_xlfn.IFS($X59&lt;0.1,$X59/1000,$X59&gt;25,5.2,AND($X59&gt;=0.1,$X59&lt;=25),(($X59*2+0.1)/10)*($X59/10)))*
IFERROR((_xlfn.LET(
_xlpm.MA,
{0;0.8;0.85;0.9;0.95;1},
_xlpm.MAA,
{0;1;2;3;4;5},
INDEX(_xlpm.MA,MATCH(SUMPRODUCT(--((IF(ROUND(_xlpm.MAA,1)&gt;5,5,ROUND($AB59,1)))&gt;{0;1;2;3;4;5})),_xlpm.MAA,0)))
+N("КОЭФФИЦИЕНТ КОЛ-ВО КОНСТРУКЦИЙ")),1)*
$AB59,0))*
(IF($Q59="цифровой",$AG59/15*$AI59,1)
+N("ДЛЯ ЦИФРЫ"))</f>
        <v/>
      </c>
      <c r="EY59" s="110">
        <f>IFERROR(EX59*AY59,0)</f>
        <v/>
      </c>
      <c r="EZ59" s="131">
        <f>IFERROR(DP59/EY59*1000,0)</f>
        <v/>
      </c>
      <c r="FA59" s="112">
        <f>IFERROR(FC59/FB59,0)</f>
        <v/>
      </c>
      <c r="FB59" s="112">
        <f>IFERROR((FC59/(EY59/FF59*#REF!))*0.825,0)</f>
        <v/>
      </c>
      <c r="FC59" s="112">
        <f>IFERROR(((EX59*30/AR59)*100)/30,0)</f>
        <v/>
      </c>
      <c r="FD59" s="112">
        <f>IFERROR(EY59/G59*100%,0)</f>
        <v/>
      </c>
      <c r="FE59" s="112">
        <f>IFERROR(FD59/FC59*100%,0)</f>
        <v/>
      </c>
      <c r="FF59" s="110">
        <f>IFERROR(AR59/30*AY59,0)</f>
        <v/>
      </c>
    </row>
    <row r="60" ht="13" customHeight="1">
      <c r="A60" s="59" t="n"/>
      <c r="B60" s="60" t="n"/>
      <c r="C60" s="60" t="n"/>
      <c r="D60" s="60">
        <f t="array" ref="D60">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MATCH($E60,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60" s="60">
        <f t="array" ref="E60">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MATCH($F60,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60" s="60" t="inlineStr"/>
      <c r="G60" s="60" t="n"/>
      <c r="H60" s="60">
        <f t="array" ref="H60">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MATCH($I60,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60" s="60" t="n"/>
      <c r="J60" s="60" t="n"/>
      <c r="K60" s="60" t="n"/>
      <c r="L60" s="60" t="n"/>
      <c r="M60" s="60" t="n"/>
      <c r="N60" s="60" t="n"/>
      <c r="O60" s="60" t="n"/>
      <c r="P60" s="60">
        <f t="array" ref="P60">
_xlfn.IFS(
ISNUMBER(MATCH($Q60,{"шелфбаннер","разделитель","монетница","чековая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ISNUMBER(MATCH($Q60,{"LED/LCD","видеокулер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ISNUMBER(MATCH($Q60,{"автомобиль","машина","выставочное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ISNUMBER(MATCH($Q60,{"билборд","лифтовая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ISNUMBER(MATCH($Q60,{"навигация","подвесной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ISNUMBER(MATCH($Q60,{"движущаяся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ISNUMBER(MATCH($Q60,{"каталог","журнал"},)),
"Пресса",
$Q60="","")</f>
        <v/>
      </c>
      <c r="Q60" s="60" t="n"/>
      <c r="R60" s="60">
        <f t="array" ref="R60">
IFERROR(
_xlfn.IFS(
OR(ISNUMBER(MATCH($Q60,{"экспозиция","макет","стенд","автостенд","авто стенд","выставочное пространство","выставочные стенды","модульные выставочные стенды","3Д конструкция","3D конструкция"},)),P60="Экспонирование"),
"нестандартный",
ISNUMBER(MATCH($Q60,{"скроллер","призматрон"},)),
"динамический",
$P60="Видео",
"цифровой",
OR($P60="Пресса",$P60="Щит",$P60="POSm",$P60="Подвес",$P60="Брендирование/оклейка"),
"статический"),"")</f>
        <v/>
      </c>
      <c r="S60" s="59" t="n"/>
      <c r="T60" s="60" t="n"/>
      <c r="U60" s="60" t="n"/>
      <c r="V60" s="60">
        <f>
IF(P60="Видео",
"цифровой постер/ролик",
IF(ISNUMBER(MATCH(Q60,{"короб световой","короб световой | лайтбокс","короб световой | кристалайт","лайтбокс","лайт бокс","кристалайт","LB","lightbox"},)),
"бэклит",
IF(P60="Брендирование/оклейка",
"перфарированная пленка/самоклейка",
IF(P60="Экспонирование",
"под запрос",
IF(P60="Подвес",
"баннер/ткань",
"")))))</f>
        <v/>
      </c>
      <c r="W60" s="59" t="n"/>
      <c r="X60" s="59" t="n"/>
      <c r="Y60" s="59" t="n"/>
      <c r="Z60" s="61" t="n"/>
      <c r="AA60" s="61" t="n"/>
      <c r="AB60" s="61">
        <f>IF(BL60&gt;0,Z60,0)</f>
        <v/>
      </c>
      <c r="AC60" s="59" t="n"/>
      <c r="AD60" s="59" t="n"/>
      <c r="AE60" s="59" t="n"/>
      <c r="AF60" s="59" t="n"/>
      <c r="AG60" s="59" t="n"/>
      <c r="AH60" s="59" t="n"/>
      <c r="AI60" s="59" t="n"/>
      <c r="AJ60" s="59" t="n"/>
      <c r="AK60" s="59" t="n"/>
      <c r="AL60" s="62">
        <f>IFERROR(IF(OR(R60="статический",R60="динамический",R60="нестандартный",R60="",R60=""),"-",IF(AND(AH60="-",AI60="-"),"-",AK60*3600/AH60*AI60)),"-")</f>
        <v/>
      </c>
      <c r="AM60" s="62">
        <f>IFERROR(IF(OR(R60="статический",R60="динамический",R60="",R60="", R60="BTL",R60="нестандартный"),"-",AG60*AI60*AL60/60),"-")</f>
        <v/>
      </c>
      <c r="AN60" s="63">
        <f>IFERROR(IF(AH60="","-",AG60*AI60/AH60),"-")</f>
        <v/>
      </c>
      <c r="AO60" s="59">
        <f>IFERROR(IF(OR($R60="статический",$R60="динамический",$R60="",$R60="",$R60="BTL",$R60="нестандартный"),"-",$AL60*$AY60),"-")</f>
        <v/>
      </c>
      <c r="AP60" s="62">
        <f>IFERROR(IF(OR($R60="статический",$R60="динамический",$R60="",$R60="",$R60="BTL",$R60="нестандартный"),"-",$AM60*AY60),"-")</f>
        <v/>
      </c>
      <c r="AQ60" s="64" t="n"/>
      <c r="AR60" s="61" t="n"/>
      <c r="AS60" s="61" t="n"/>
      <c r="AT60" s="61" t="n"/>
      <c r="AU60" s="65" t="n"/>
      <c r="AV60" s="124">
        <f>IFERROR(DR60/AT60*1000,"n/a")</f>
        <v/>
      </c>
      <c r="AW60" s="67" t="n"/>
      <c r="AX60" s="67" t="n"/>
      <c r="AY60" s="43">
        <f>IFERROR(IF(OR($AW60="",$AX60=""),"",_xlfn.DAYS($AX60+1,$AW60)),"")</f>
        <v/>
      </c>
      <c r="AZ60" s="68">
        <f t="array" ref="AZ60">
_xlfn.LET(_xlpm.COEFF,
IF($AW60+$AX60=0,0,IF(MAX(MIN($AX60,EOMONTH(AZ$15,0))-MAX($AW60,AZ$15)+1,)&gt;0,1,0)),
_xlfn.IFS(
$ES60="LisChannel",
_xlpm.COEFF*
INDEX({1;1;1.2;1.2;1;1;1;1;1.2;1.2;1.2;1.2},
MATCH(MONTH(AZ$15),
{1,2,3,4,5,6,7,8,9,10,11,12})),
CONCATENATE($ES60," ",$L60)="RussOutdoor метро",
_xlpm.COEFF*
INDEX({0.8;0.9;1.1;1.1;1;1;1;1;1.1;1.1;1.1;1.1},
MATCH(MONTH(AZ$15),
{1,2,3,4,5,6,7,8,9,10,11,12})),
$ES60&lt;&gt;"LisChannel",
_xlpm.COEFF,
$ES60&lt;&gt;"RussOutdoor",
_xlpm.COEFF))</f>
        <v/>
      </c>
      <c r="BA60" s="68">
        <f t="array" ref="BA60">
_xlfn.LET(_xlpm.COEFF,
IF($AW60+$AX60=0,0,IF(MAX(MIN($AX60,EOMONTH(BA$15,0))-MAX($AW60,BA$15)+1,)&gt;0,1,0)),
_xlfn.IFS(
$ES60="LisChannel",
_xlpm.COEFF*
INDEX({1;1;1.2;1.2;1;1;1;1;1.2;1.2;1.2;1.2},
MATCH(MONTH(BA$15),
{1,2,3,4,5,6,7,8,9,10,11,12})),
CONCATENATE($ES60," ",$L60)="RussOutdoor метро",
_xlpm.COEFF*
INDEX({0.8;0.9;1.1;1.1;1;1;1;1;1.1;1.1;1.1;1.1},
MATCH(MONTH(BA$15),
{1,2,3,4,5,6,7,8,9,10,11,12})),
$ES60&lt;&gt;"LisChannel",
_xlpm.COEFF,
$ES60&lt;&gt;"RussOutdoor",
_xlpm.COEFF))</f>
        <v/>
      </c>
      <c r="BB60" s="68">
        <f t="array" ref="BB60">
_xlfn.LET(_xlpm.COEFF,
IF($AW60+$AX60=0,0,IF(MAX(MIN($AX60,EOMONTH(BB$15,0))-MAX($AW60,BB$15)+1,)&gt;0,1,0)),
_xlfn.IFS(
$ES60="LisChannel",
_xlpm.COEFF*
INDEX({1;1;1.2;1.2;1;1;1;1;1.2;1.2;1.2;1.2},
MATCH(MONTH(BB$15),
{1,2,3,4,5,6,7,8,9,10,11,12})),
CONCATENATE($ES60," ",$L60)="RussOutdoor метро",
_xlpm.COEFF*
INDEX({0.8;0.9;1.1;1.1;1;1;1;1;1.1;1.1;1.1;1.1},
MATCH(MONTH(BB$15),
{1,2,3,4,5,6,7,8,9,10,11,12})),
$ES60&lt;&gt;"LisChannel",
_xlpm.COEFF,
$ES60&lt;&gt;"RussOutdoor",
_xlpm.COEFF))</f>
        <v/>
      </c>
      <c r="BC60" s="68">
        <f t="array" ref="BC60">
_xlfn.LET(_xlpm.COEFF,
IF($AW60+$AX60=0,0,IF(MAX(MIN($AX60,EOMONTH(BC$15,0))-MAX($AW60,BC$15)+1,)&gt;0,1,0)),
_xlfn.IFS(
$ES60="LisChannel",
_xlpm.COEFF*
INDEX({1;1;1.2;1.2;1;1;1;1;1.2;1.2;1.2;1.2},
MATCH(MONTH(BC$15),
{1,2,3,4,5,6,7,8,9,10,11,12})),
CONCATENATE($ES60," ",$L60)="RussOutdoor метро",
_xlpm.COEFF*
INDEX({0.8;0.9;1.1;1.1;1;1;1;1;1.1;1.1;1.1;1.1},
MATCH(MONTH(BC$15),
{1,2,3,4,5,6,7,8,9,10,11,12})),
$ES60&lt;&gt;"LisChannel",
_xlpm.COEFF,
$ES60&lt;&gt;"RussOutdoor",
_xlpm.COEFF))</f>
        <v/>
      </c>
      <c r="BD60" s="68">
        <f t="array" ref="BD60">
_xlfn.LET(_xlpm.COEFF,
IF($AW60+$AX60=0,0,IF(MAX(MIN($AX60,EOMONTH(BD$15,0))-MAX($AW60,BD$15)+1,)&gt;0,1,0)),
_xlfn.IFS(
$ES60="LisChannel",
_xlpm.COEFF*
INDEX({1;1;1.2;1.2;1;1;1;1;1.2;1.2;1.2;1.2},
MATCH(MONTH(BD$15),
{1,2,3,4,5,6,7,8,9,10,11,12})),
CONCATENATE($ES60," ",$L60)="RussOutdoor метро",
_xlpm.COEFF*
INDEX({0.8;0.9;1.1;1.1;1;1;1;1;1.1;1.1;1.1;1.1},
MATCH(MONTH(BD$15),
{1,2,3,4,5,6,7,8,9,10,11,12})),
$ES60&lt;&gt;"LisChannel",
_xlpm.COEFF,
$ES60&lt;&gt;"RussOutdoor",
_xlpm.COEFF))</f>
        <v/>
      </c>
      <c r="BE60" s="68">
        <f t="array" ref="BE60">
_xlfn.LET(_xlpm.COEFF,
IF($AW60+$AX60=0,0,IF(MAX(MIN($AX60,EOMONTH(BE$15,0))-MAX($AW60,BE$15)+1,)&gt;0,1,0)),
_xlfn.IFS(
$ES60="LisChannel",
_xlpm.COEFF*
INDEX({1;1;1.2;1.2;1;1;1;1;1.2;1.2;1.2;1.2},
MATCH(MONTH(BE$15),
{1,2,3,4,5,6,7,8,9,10,11,12})),
CONCATENATE($ES60," ",$L60)="RussOutdoor метро",
_xlpm.COEFF*
INDEX({0.8;0.9;1.1;1.1;1;1;1;1;1.1;1.1;1.1;1.1},
MATCH(MONTH(BE$15),
{1,2,3,4,5,6,7,8,9,10,11,12})),
$ES60&lt;&gt;"LisChannel",
_xlpm.COEFF,
$ES60&lt;&gt;"RussOutdoor",
_xlpm.COEFF))</f>
        <v/>
      </c>
      <c r="BF60" s="68">
        <f t="array" ref="BF60">
_xlfn.LET(_xlpm.COEFF,
IF($AW60+$AX60=0,0,IF(MAX(MIN($AX60,EOMONTH(BF$15,0))-MAX($AW60,BF$15)+1,)&gt;0,1,0)),
_xlfn.IFS(
$ES60="LisChannel",
_xlpm.COEFF*
INDEX({1;1;1.2;1.2;1;1;1;1;1.2;1.2;1.2;1.2},
MATCH(MONTH(BF$15),
{1,2,3,4,5,6,7,8,9,10,11,12})),
CONCATENATE($ES60," ",$L60)="RussOutdoor метро",
_xlpm.COEFF*
INDEX({0.8;0.9;1.1;1.1;1;1;1;1;1.1;1.1;1.1;1.1},
MATCH(MONTH(BF$15),
{1,2,3,4,5,6,7,8,9,10,11,12})),
$ES60&lt;&gt;"LisChannel",
_xlpm.COEFF,
$ES60&lt;&gt;"RussOutdoor",
_xlpm.COEFF))</f>
        <v/>
      </c>
      <c r="BG60" s="68">
        <f t="array" ref="BG60">
_xlfn.LET(_xlpm.COEFF,
IF($AW60+$AX60=0,0,IF(MAX(MIN($AX60,EOMONTH(BG$15,0))-MAX($AW60,BG$15)+1,)&gt;0,1,0)),
_xlfn.IFS(
$ES60="LisChannel",
_xlpm.COEFF*
INDEX({1;1;1.2;1.2;1;1;1;1;1.2;1.2;1.2;1.2},
MATCH(MONTH(BG$15),
{1,2,3,4,5,6,7,8,9,10,11,12})),
CONCATENATE($ES60," ",$L60)="RussOutdoor метро",
_xlpm.COEFF*
INDEX({0.8;0.9;1.1;1.1;1;1;1;1;1.1;1.1;1.1;1.1},
MATCH(MONTH(BG$15),
{1,2,3,4,5,6,7,8,9,10,11,12})),
$ES60&lt;&gt;"LisChannel",
_xlpm.COEFF,
$ES60&lt;&gt;"RussOutdoor",
_xlpm.COEFF))</f>
        <v/>
      </c>
      <c r="BH60" s="68">
        <f t="array" ref="BH60">
_xlfn.LET(_xlpm.COEFF,
IF($AW60+$AX60=0,0,IF(MAX(MIN($AX60,EOMONTH(BH$15,0))-MAX($AW60,BH$15)+1,)&gt;0,1,0)),
_xlfn.IFS(
$ES60="LisChannel",
_xlpm.COEFF*
INDEX({1;1;1.2;1.2;1;1;1;1;1.2;1.2;1.2;1.2},
MATCH(MONTH(BH$15),
{1,2,3,4,5,6,7,8,9,10,11,12})),
CONCATENATE($ES60," ",$L60)="RussOutdoor метро",
_xlpm.COEFF*
INDEX({0.8;0.9;1.1;1.1;1;1;1;1;1.1;1.1;1.1;1.1},
MATCH(MONTH(BH$15),
{1,2,3,4,5,6,7,8,9,10,11,12})),
$ES60&lt;&gt;"LisChannel",
_xlpm.COEFF,
$ES60&lt;&gt;"RussOutdoor",
_xlpm.COEFF))</f>
        <v/>
      </c>
      <c r="BI60" s="68">
        <f t="array" ref="BI60">
_xlfn.LET(_xlpm.COEFF,
IF($AW60+$AX60=0,0,IF(MAX(MIN($AX60,EOMONTH(BI$15,0))-MAX($AW60,BI$15)+1,)&gt;0,1,0)),
_xlfn.IFS(
$ES60="LisChannel",
_xlpm.COEFF*
INDEX({1;1;1.2;1.2;1;1;1;1;1.2;1.2;1.2;1.2},
MATCH(MONTH(BI$15),
{1,2,3,4,5,6,7,8,9,10,11,12})),
CONCATENATE($ES60," ",$L60)="RussOutdoor метро",
_xlpm.COEFF*
INDEX({0.8;0.9;1.1;1.1;1;1;1;1;1.1;1.1;1.1;1.1},
MATCH(MONTH(BI$15),
{1,2,3,4,5,6,7,8,9,10,11,12})),
$ES60&lt;&gt;"LisChannel",
_xlpm.COEFF,
$ES60&lt;&gt;"RussOutdoor",
_xlpm.COEFF))</f>
        <v/>
      </c>
      <c r="BJ60" s="68">
        <f t="array" ref="BJ60">
_xlfn.LET(_xlpm.COEFF,
IF($AW60+$AX60=0,0,IF(MAX(MIN($AX60,EOMONTH(BJ$15,0))-MAX($AW60,BJ$15)+1,)&gt;0,1,0)),
_xlfn.IFS(
$ES60="LisChannel",
_xlpm.COEFF*
INDEX({1;1;1.2;1.2;1;1;1;1;1.2;1.2;1.2;1.2},
MATCH(MONTH(BJ$15),
{1,2,3,4,5,6,7,8,9,10,11,12})),
CONCATENATE($ES60," ",$L60)="RussOutdoor метро",
_xlpm.COEFF*
INDEX({0.8;0.9;1.1;1.1;1;1;1;1;1.1;1.1;1.1;1.1},
MATCH(MONTH(BJ$15),
{1,2,3,4,5,6,7,8,9,10,11,12})),
$ES60&lt;&gt;"LisChannel",
_xlpm.COEFF,
$ES60&lt;&gt;"RussOutdoor",
_xlpm.COEFF))</f>
        <v/>
      </c>
      <c r="BK60" s="68">
        <f t="array" ref="BK60">
_xlfn.LET(_xlpm.COEFF,
IF($AW60+$AX60=0,0,IF(MAX(MIN($AX60,EOMONTH(BK$15,0))-MAX($AW60,BK$15)+1,)&gt;0,1,0)),
_xlfn.IFS(
$ES60="LisChannel",
_xlpm.COEFF*
INDEX({1;1;1.2;1.2;1;1;1;1;1.2;1.2;1.2;1.2},
MATCH(MONTH(BK$15),
{1,2,3,4,5,6,7,8,9,10,11,12})),
CONCATENATE($ES60," ",$L60)="RussOutdoor метро",
_xlpm.COEFF*
INDEX({0.8;0.9;1.1;1.1;1;1;1;1;1.1;1.1;1.1;1.1},
MATCH(MONTH(BK$15),
{1,2,3,4,5,6,7,8,9,10,11,12})),
$ES60&lt;&gt;"LisChannel",
_xlpm.COEFF,
$ES60&lt;&gt;"RussOutdoor",
_xlpm.COEFF))</f>
        <v/>
      </c>
      <c r="BL60" s="62">
        <f>COUNTIFS($AZ60:$BK60,"&gt;0")</f>
        <v/>
      </c>
      <c r="BM60" s="65" t="n"/>
      <c r="BN60" s="125">
        <f>$DJ60</f>
        <v/>
      </c>
      <c r="BO60" s="63">
        <f>$DQ60</f>
        <v/>
      </c>
      <c r="BP60" s="125">
        <f>
IFERROR(
IF($BL60=0,0,
$BN60*(1-$BO60)),
0)</f>
        <v/>
      </c>
      <c r="BQ60" s="125">
        <f t="array" ref="BQ60">
IFERROR(
_xlfn.IFS(
$DH60="день_1",
$BP60*$BL60/($AX60-$AW60+1)*AZ60*(DAY(EOMONTH(AZ$15,0))),
$DH60="день_2",
$BP60/30*MAX(MIN($AX60,EOMONTH(AZ$15,0))-MAX($AW60,AZ$15)+1,),
$DH60="раб.день",
$BP60/30*(IFERROR(
_xlfn.LET(_xlpm.VD,
CHOOSE(
{1;2;3;4;5;6;7;8;9;10;11;12;13;14;15;16;17;18},
45658,45659,45660,45661,45662,45663,45664,45665,45711,45724,45778,45779,45785,45786,45820,45821,45965,46022),
_xlfn.LET(_xlpm.DD,
MAX(MIN($AX60,EOMONTH(AZ$15,0))-MAX($AW60,AZ$15),),
_xlfn.IFS(
AND(MONTH($AW60)=MONTH(AZ$15),MONTH($AX60)&lt;&gt;MONTH(AZ$15)),
NETWORKDAYS.INTL($AW60,$AW60+_xlpm.DD,1,_xlpm.VD),
AND(MONTH($AW60)&lt;&gt;MONTH(AZ$15),MONTH($AX60)=MONTH(AZ$15)),
NETWORKDAYS.INTL(($AX60)-_xlpm.DD,$AX60,1,_xlpm.VD),
AND(MONTH($AW60)&lt;MONTH(AZ$15),MONTH($AX60)&gt;MONTH(AZ$15)),
NETWORKDAYS.INTL((EOMONTH(AZ$15-1,1))-_xlpm.DD,EOMONTH(AZ$15-1,1),1,_xlpm.VD),
AND(MONTH($AW60)=MONTH(AZ$15),MONTH($AX60)=MONTH(AZ$15)),
NETWORKDAYS.INTL($AW60,$AX60,1,_xlpm.VD)))),0)),
$DH60="месяц",
$BP60*AZ60,
$DH60="неделя",
$BP60*AZ60/7*(ROUNDUP((DAY(EOMONTH(AZ$15,0)))/4,0))),
0)</f>
        <v/>
      </c>
      <c r="BR60" s="125">
        <f t="array" ref="BR60">
IFERROR(
_xlfn.IFS(
$DH60="день_1",
$BP60*$BL60/($AX60-$AW60+1)*BA60*(DAY(EOMONTH(BA$15,0))),
$DH60="день_2",
$BP60/30*MAX(MIN($AX60,EOMONTH(BA$15,0))-MAX($AW60,BA$15)+1,),
$DH60="раб.день",
$BP60/30*(IFERROR(
_xlfn.LET(_xlpm.VD,
CHOOSE(
{1;2;3;4;5;6;7;8;9;10;11;12;13;14;15;16;17;18},
45658,45659,45660,45661,45662,45663,45664,45665,45711,45724,45778,45779,45785,45786,45820,45821,45965,46022),
_xlfn.LET(_xlpm.DD,
MAX(MIN($AX60,EOMONTH(BA$15,0))-MAX($AW60,BA$15),),
_xlfn.IFS(
AND(MONTH($AW60)=MONTH(BA$15),MONTH($AX60)&lt;&gt;MONTH(BA$15)),
NETWORKDAYS.INTL($AW60,$AW60+_xlpm.DD,1,_xlpm.VD),
AND(MONTH($AW60)&lt;&gt;MONTH(BA$15),MONTH($AX60)=MONTH(BA$15)),
NETWORKDAYS.INTL(($AX60)-_xlpm.DD,$AX60,1,_xlpm.VD),
AND(MONTH($AW60)&lt;MONTH(BA$15),MONTH($AX60)&gt;MONTH(BA$15)),
NETWORKDAYS.INTL((EOMONTH(BA$15-1,1))-_xlpm.DD,EOMONTH(BA$15-1,1),1,_xlpm.VD),
AND(MONTH($AW60)=MONTH(BA$15),MONTH($AX60)=MONTH(BA$15)),
NETWORKDAYS.INTL($AW60,$AX60,1,_xlpm.VD)))),0)),
$DH60="месяц",
$BP60*BA60,
$DH60="неделя",
$BP60*BA60/7*(ROUNDUP((DAY(EOMONTH(BA$15,0)))/4,0))),
0)</f>
        <v/>
      </c>
      <c r="BS60" s="125">
        <f t="array" ref="BS60">
IFERROR(
_xlfn.IFS(
$DH60="день_1",
$BP60*$BL60/($AX60-$AW60+1)*BB60*(DAY(EOMONTH(BB$15,0))),
$DH60="день_2",
$BP60/30*MAX(MIN($AX60,EOMONTH(BB$15,0))-MAX($AW60,BB$15)+1,),
$DH60="раб.день",
$BP60/30*(IFERROR(
_xlfn.LET(_xlpm.VD,
CHOOSE(
{1;2;3;4;5;6;7;8;9;10;11;12;13;14;15;16;17;18},
45658,45659,45660,45661,45662,45663,45664,45665,45711,45724,45778,45779,45785,45786,45820,45821,45965,46022),
_xlfn.LET(_xlpm.DD,
MAX(MIN($AX60,EOMONTH(BB$15,0))-MAX($AW60,BB$15),),
_xlfn.IFS(
AND(MONTH($AW60)=MONTH(BB$15),MONTH($AX60)&lt;&gt;MONTH(BB$15)),
NETWORKDAYS.INTL($AW60,$AW60+_xlpm.DD,1,_xlpm.VD),
AND(MONTH($AW60)&lt;&gt;MONTH(BB$15),MONTH($AX60)=MONTH(BB$15)),
NETWORKDAYS.INTL(($AX60)-_xlpm.DD,$AX60,1,_xlpm.VD),
AND(MONTH($AW60)&lt;MONTH(BB$15),MONTH($AX60)&gt;MONTH(BB$15)),
NETWORKDAYS.INTL((EOMONTH(BB$15-1,1))-_xlpm.DD,EOMONTH(BB$15-1,1),1,_xlpm.VD),
AND(MONTH($AW60)=MONTH(BB$15),MONTH($AX60)=MONTH(BB$15)),
NETWORKDAYS.INTL($AW60,$AX60,1,_xlpm.VD)))),0)),
$DH60="месяц",
$BP60*BB60,
$DH60="неделя",
$BP60*BB60/7*(ROUNDUP((DAY(EOMONTH(BB$15,0)))/4,0))),
0)</f>
        <v/>
      </c>
      <c r="BT60" s="125">
        <f t="array" ref="BT60">
IFERROR(
_xlfn.IFS(
$DH60="день_1",
$BP60*$BL60/($AX60-$AW60+1)*BC60*(DAY(EOMONTH(BC$15,0))),
$DH60="день_2",
$BP60/30*MAX(MIN($AX60,EOMONTH(BC$15,0))-MAX($AW60,BC$15)+1,),
$DH60="раб.день",
$BP60/30*(IFERROR(
_xlfn.LET(_xlpm.VD,
CHOOSE(
{1;2;3;4;5;6;7;8;9;10;11;12;13;14;15;16;17;18},
45658,45659,45660,45661,45662,45663,45664,45665,45711,45724,45778,45779,45785,45786,45820,45821,45965,46022),
_xlfn.LET(_xlpm.DD,
MAX(MIN($AX60,EOMONTH(BC$15,0))-MAX($AW60,BC$15),),
_xlfn.IFS(
AND(MONTH($AW60)=MONTH(BC$15),MONTH($AX60)&lt;&gt;MONTH(BC$15)),
NETWORKDAYS.INTL($AW60,$AW60+_xlpm.DD,1,_xlpm.VD),
AND(MONTH($AW60)&lt;&gt;MONTH(BC$15),MONTH($AX60)=MONTH(BC$15)),
NETWORKDAYS.INTL(($AX60)-_xlpm.DD,$AX60,1,_xlpm.VD),
AND(MONTH($AW60)&lt;MONTH(BC$15),MONTH($AX60)&gt;MONTH(BC$15)),
NETWORKDAYS.INTL((EOMONTH(BC$15-1,1))-_xlpm.DD,EOMONTH(BC$15-1,1),1,_xlpm.VD),
AND(MONTH($AW60)=MONTH(BC$15),MONTH($AX60)=MONTH(BC$15)),
NETWORKDAYS.INTL($AW60,$AX60,1,_xlpm.VD)))),0)),
$DH60="месяц",
$BP60*BC60,
$DH60="неделя",
$BP60*BC60/7*(ROUNDUP((DAY(EOMONTH(BC$15,0)))/4,0))),
0)</f>
        <v/>
      </c>
      <c r="BU60" s="125">
        <f t="array" ref="BU60">
IFERROR(
_xlfn.IFS(
$DH60="день_1",
$BP60*$BL60/($AX60-$AW60+1)*BD60*(DAY(EOMONTH(BD$15,0))),
$DH60="день_2",
$BP60/30*MAX(MIN($AX60,EOMONTH(BD$15,0))-MAX($AW60,BD$15)+1,),
$DH60="раб.день",
$BP60/30*(IFERROR(
_xlfn.LET(_xlpm.VD,
CHOOSE(
{1;2;3;4;5;6;7;8;9;10;11;12;13;14;15;16;17;18},
45658,45659,45660,45661,45662,45663,45664,45665,45711,45724,45778,45779,45785,45786,45820,45821,45965,46022),
_xlfn.LET(_xlpm.DD,
MAX(MIN($AX60,EOMONTH(BD$15,0))-MAX($AW60,BD$15),),
_xlfn.IFS(
AND(MONTH($AW60)=MONTH(BD$15),MONTH($AX60)&lt;&gt;MONTH(BD$15)),
NETWORKDAYS.INTL($AW60,$AW60+_xlpm.DD,1,_xlpm.VD),
AND(MONTH($AW60)&lt;&gt;MONTH(BD$15),MONTH($AX60)=MONTH(BD$15)),
NETWORKDAYS.INTL(($AX60)-_xlpm.DD,$AX60,1,_xlpm.VD),
AND(MONTH($AW60)&lt;MONTH(BD$15),MONTH($AX60)&gt;MONTH(BD$15)),
NETWORKDAYS.INTL((EOMONTH(BD$15-1,1))-_xlpm.DD,EOMONTH(BD$15-1,1),1,_xlpm.VD),
AND(MONTH($AW60)=MONTH(BD$15),MONTH($AX60)=MONTH(BD$15)),
NETWORKDAYS.INTL($AW60,$AX60,1,_xlpm.VD)))),0)),
$DH60="месяц",
$BP60*BD60,
$DH60="неделя",
$BP60*BD60/7*(ROUNDUP((DAY(EOMONTH(BD$15,0)))/4,0))),
0)</f>
        <v/>
      </c>
      <c r="BV60" s="125">
        <f t="array" ref="BV60">
IFERROR(
_xlfn.IFS(
$DH60="день_1",
$BP60*$BL60/($AX60-$AW60+1)*BE60*(DAY(EOMONTH(BE$15,0))),
$DH60="день_2",
$BP60/30*MAX(MIN($AX60,EOMONTH(BE$15,0))-MAX($AW60,BE$15)+1,),
$DH60="раб.день",
$BP60/30*(IFERROR(
_xlfn.LET(_xlpm.VD,
CHOOSE(
{1;2;3;4;5;6;7;8;9;10;11;12;13;14;15;16;17;18},
45658,45659,45660,45661,45662,45663,45664,45665,45711,45724,45778,45779,45785,45786,45820,45821,45965,46022),
_xlfn.LET(_xlpm.DD,
MAX(MIN($AX60,EOMONTH(BE$15,0))-MAX($AW60,BE$15),),
_xlfn.IFS(
AND(MONTH($AW60)=MONTH(BE$15),MONTH($AX60)&lt;&gt;MONTH(BE$15)),
NETWORKDAYS.INTL($AW60,$AW60+_xlpm.DD,1,_xlpm.VD),
AND(MONTH($AW60)&lt;&gt;MONTH(BE$15),MONTH($AX60)=MONTH(BE$15)),
NETWORKDAYS.INTL(($AX60)-_xlpm.DD,$AX60,1,_xlpm.VD),
AND(MONTH($AW60)&lt;MONTH(BE$15),MONTH($AX60)&gt;MONTH(BE$15)),
NETWORKDAYS.INTL((EOMONTH(BE$15-1,1))-_xlpm.DD,EOMONTH(BE$15-1,1),1,_xlpm.VD),
AND(MONTH($AW60)=MONTH(BE$15),MONTH($AX60)=MONTH(BE$15)),
NETWORKDAYS.INTL($AW60,$AX60,1,_xlpm.VD)))),0)),
$DH60="месяц",
$BP60*BE60,
$DH60="неделя",
$BP60*BE60/7*(ROUNDUP((DAY(EOMONTH(BE$15,0)))/4,0))),
0)</f>
        <v/>
      </c>
      <c r="BW60" s="125">
        <f t="array" ref="BW60">
IFERROR(
_xlfn.IFS(
$DH60="день_1",
$BP60*$BL60/($AX60-$AW60+1)*BF60*(DAY(EOMONTH(BF$15,0))),
$DH60="день_2",
$BP60/30*MAX(MIN($AX60,EOMONTH(BF$15,0))-MAX($AW60,BF$15)+1,),
$DH60="раб.день",
$BP60/30*(IFERROR(
_xlfn.LET(_xlpm.VD,
CHOOSE(
{1;2;3;4;5;6;7;8;9;10;11;12;13;14;15;16;17;18},
45658,45659,45660,45661,45662,45663,45664,45665,45711,45724,45778,45779,45785,45786,45820,45821,45965,46022),
_xlfn.LET(_xlpm.DD,
MAX(MIN($AX60,EOMONTH(BF$15,0))-MAX($AW60,BF$15),),
_xlfn.IFS(
AND(MONTH($AW60)=MONTH(BF$15),MONTH($AX60)&lt;&gt;MONTH(BF$15)),
NETWORKDAYS.INTL($AW60,$AW60+_xlpm.DD,1,_xlpm.VD),
AND(MONTH($AW60)&lt;&gt;MONTH(BF$15),MONTH($AX60)=MONTH(BF$15)),
NETWORKDAYS.INTL(($AX60)-_xlpm.DD,$AX60,1,_xlpm.VD),
AND(MONTH($AW60)&lt;MONTH(BF$15),MONTH($AX60)&gt;MONTH(BF$15)),
NETWORKDAYS.INTL((EOMONTH(BF$15-1,1))-_xlpm.DD,EOMONTH(BF$15-1,1),1,_xlpm.VD),
AND(MONTH($AW60)=MONTH(BF$15),MONTH($AX60)=MONTH(BF$15)),
NETWORKDAYS.INTL($AW60,$AX60,1,_xlpm.VD)))),0)),
$DH60="месяц",
$BP60*BF60,
$DH60="неделя",
$BP60*BF60/7*(ROUNDUP((DAY(EOMONTH(BF$15,0)))/4,0))),
0)</f>
        <v/>
      </c>
      <c r="BX60" s="125">
        <f t="array" ref="BX60">
IFERROR(
_xlfn.IFS(
$DH60="день_1",
$BP60*$BL60/($AX60-$AW60+1)*BG60*(DAY(EOMONTH(BG$15,0))),
$DH60="день_2",
$BP60/30*MAX(MIN($AX60,EOMONTH(BG$15,0))-MAX($AW60,BG$15)+1,),
$DH60="раб.день",
$BP60/30*(IFERROR(
_xlfn.LET(_xlpm.VD,
CHOOSE(
{1;2;3;4;5;6;7;8;9;10;11;12;13;14;15;16;17;18},
45658,45659,45660,45661,45662,45663,45664,45665,45711,45724,45778,45779,45785,45786,45820,45821,45965,46022),
_xlfn.LET(_xlpm.DD,
MAX(MIN($AX60,EOMONTH(BG$15,0))-MAX($AW60,BG$15),),
_xlfn.IFS(
AND(MONTH($AW60)=MONTH(BG$15),MONTH($AX60)&lt;&gt;MONTH(BG$15)),
NETWORKDAYS.INTL($AW60,$AW60+_xlpm.DD,1,_xlpm.VD),
AND(MONTH($AW60)&lt;&gt;MONTH(BG$15),MONTH($AX60)=MONTH(BG$15)),
NETWORKDAYS.INTL(($AX60)-_xlpm.DD,$AX60,1,_xlpm.VD),
AND(MONTH($AW60)&lt;MONTH(BG$15),MONTH($AX60)&gt;MONTH(BG$15)),
NETWORKDAYS.INTL((EOMONTH(BG$15-1,1))-_xlpm.DD,EOMONTH(BG$15-1,1),1,_xlpm.VD),
AND(MONTH($AW60)=MONTH(BG$15),MONTH($AX60)=MONTH(BG$15)),
NETWORKDAYS.INTL($AW60,$AX60,1,_xlpm.VD)))),0)),
$DH60="месяц",
$BP60*BG60,
$DH60="неделя",
$BP60*BG60/7*(ROUNDUP((DAY(EOMONTH(BG$15,0)))/4,0))),
0)</f>
        <v/>
      </c>
      <c r="BY60" s="125">
        <f t="array" ref="BY60">
IFERROR(
_xlfn.IFS(
$DH60="день_1",
$BP60*$BL60/($AX60-$AW60+1)*BH60*(DAY(EOMONTH(BH$15,0))),
$DH60="день_2",
$BP60/30*MAX(MIN($AX60,EOMONTH(BH$15,0))-MAX($AW60,BH$15)+1,),
$DH60="раб.день",
$BP60/30*(IFERROR(
_xlfn.LET(_xlpm.VD,
CHOOSE(
{1;2;3;4;5;6;7;8;9;10;11;12;13;14;15;16;17;18},
45658,45659,45660,45661,45662,45663,45664,45665,45711,45724,45778,45779,45785,45786,45820,45821,45965,46022),
_xlfn.LET(_xlpm.DD,
MAX(MIN($AX60,EOMONTH(BH$15,0))-MAX($AW60,BH$15),),
_xlfn.IFS(
AND(MONTH($AW60)=MONTH(BH$15),MONTH($AX60)&lt;&gt;MONTH(BH$15)),
NETWORKDAYS.INTL($AW60,$AW60+_xlpm.DD,1,_xlpm.VD),
AND(MONTH($AW60)&lt;&gt;MONTH(BH$15),MONTH($AX60)=MONTH(BH$15)),
NETWORKDAYS.INTL(($AX60)-_xlpm.DD,$AX60,1,_xlpm.VD),
AND(MONTH($AW60)&lt;MONTH(BH$15),MONTH($AX60)&gt;MONTH(BH$15)),
NETWORKDAYS.INTL((EOMONTH(BH$15-1,1))-_xlpm.DD,EOMONTH(BH$15-1,1),1,_xlpm.VD),
AND(MONTH($AW60)=MONTH(BH$15),MONTH($AX60)=MONTH(BH$15)),
NETWORKDAYS.INTL($AW60,$AX60,1,_xlpm.VD)))),0)),
$DH60="месяц",
$BP60*BH60,
$DH60="неделя",
$BP60*BH60/7*(ROUNDUP((DAY(EOMONTH(BH$15,0)))/4,0))),
0)</f>
        <v/>
      </c>
      <c r="BZ60" s="125">
        <f t="array" ref="BZ60">
IFERROR(
_xlfn.IFS(
$DH60="день_1",
$BP60*$BL60/($AX60-$AW60+1)*BI60*(DAY(EOMONTH(BI$15,0))),
$DH60="день_2",
$BP60/30*MAX(MIN($AX60,EOMONTH(BI$15,0))-MAX($AW60,BI$15)+1,),
$DH60="раб.день",
$BP60/30*(IFERROR(
_xlfn.LET(_xlpm.VD,
CHOOSE(
{1;2;3;4;5;6;7;8;9;10;11;12;13;14;15;16;17;18},
45658,45659,45660,45661,45662,45663,45664,45665,45711,45724,45778,45779,45785,45786,45820,45821,45965,46022),
_xlfn.LET(_xlpm.DD,
MAX(MIN($AX60,EOMONTH(BI$15,0))-MAX($AW60,BI$15),),
_xlfn.IFS(
AND(MONTH($AW60)=MONTH(BI$15),MONTH($AX60)&lt;&gt;MONTH(BI$15)),
NETWORKDAYS.INTL($AW60,$AW60+_xlpm.DD,1,_xlpm.VD),
AND(MONTH($AW60)&lt;&gt;MONTH(BI$15),MONTH($AX60)=MONTH(BI$15)),
NETWORKDAYS.INTL(($AX60)-_xlpm.DD,$AX60,1,_xlpm.VD),
AND(MONTH($AW60)&lt;MONTH(BI$15),MONTH($AX60)&gt;MONTH(BI$15)),
NETWORKDAYS.INTL((EOMONTH(BI$15-1,1))-_xlpm.DD,EOMONTH(BI$15-1,1),1,_xlpm.VD),
AND(MONTH($AW60)=MONTH(BI$15),MONTH($AX60)=MONTH(BI$15)),
NETWORKDAYS.INTL($AW60,$AX60,1,_xlpm.VD)))),0)),
$DH60="месяц",
$BP60*BI60,
$DH60="неделя",
$BP60*BI60/7*(ROUNDUP((DAY(EOMONTH(BI$15,0)))/4,0))),
0)</f>
        <v/>
      </c>
      <c r="CA60" s="125">
        <f t="array" ref="CA60">
IFERROR(
_xlfn.IFS(
$DH60="день_1",
$BP60*$BL60/($AX60-$AW60+1)*BJ60*(DAY(EOMONTH(BJ$15,0))),
$DH60="день_2",
$BP60/30*MAX(MIN($AX60,EOMONTH(BJ$15,0))-MAX($AW60,BJ$15)+1,),
$DH60="раб.день",
$BP60/30*(IFERROR(
_xlfn.LET(_xlpm.VD,
CHOOSE(
{1;2;3;4;5;6;7;8;9;10;11;12;13;14;15;16;17;18},
45658,45659,45660,45661,45662,45663,45664,45665,45711,45724,45778,45779,45785,45786,45820,45821,45965,46022),
_xlfn.LET(_xlpm.DD,
MAX(MIN($AX60,EOMONTH(BJ$15,0))-MAX($AW60,BJ$15),),
_xlfn.IFS(
AND(MONTH($AW60)=MONTH(BJ$15),MONTH($AX60)&lt;&gt;MONTH(BJ$15)),
NETWORKDAYS.INTL($AW60,$AW60+_xlpm.DD,1,_xlpm.VD),
AND(MONTH($AW60)&lt;&gt;MONTH(BJ$15),MONTH($AX60)=MONTH(BJ$15)),
NETWORKDAYS.INTL(($AX60)-_xlpm.DD,$AX60,1,_xlpm.VD),
AND(MONTH($AW60)&lt;MONTH(BJ$15),MONTH($AX60)&gt;MONTH(BJ$15)),
NETWORKDAYS.INTL((EOMONTH(BJ$15-1,1))-_xlpm.DD,EOMONTH(BJ$15-1,1),1,_xlpm.VD),
AND(MONTH($AW60)=MONTH(BJ$15),MONTH($AX60)=MONTH(BJ$15)),
NETWORKDAYS.INTL($AW60,$AX60,1,_xlpm.VD)))),0)),
$DH60="месяц",
$BP60*BJ60,
$DH60="неделя",
$BP60*BJ60/7*(ROUNDUP((DAY(EOMONTH(BJ$15,0)))/4,0))),
0)</f>
        <v/>
      </c>
      <c r="CB60" s="125">
        <f t="array" ref="CB60">
IFERROR(
_xlfn.IFS(
$DH60="день_1",
$BP60*$BL60/($AX60-$AW60+1)*BK60*(DAY(EOMONTH(BK$15,0))),
$DH60="день_2",
$BP60/30*MAX(MIN($AX60,EOMONTH(BK$15,0))-MAX($AW60,BK$15)+1,),
$DH60="раб.день",
$BP60/30*(IFERROR(
_xlfn.LET(_xlpm.VD,
CHOOSE(
{1;2;3;4;5;6;7;8;9;10;11;12;13;14;15;16;17;18},
45658,45659,45660,45661,45662,45663,45664,45665,45711,45724,45778,45779,45785,45786,45820,45821,45965,46022),
_xlfn.LET(_xlpm.DD,
MAX(MIN($AX60,EOMONTH(BK$15,0))-MAX($AW60,BK$15),),
_xlfn.IFS(
AND(MONTH($AW60)=MONTH(BK$15),MONTH($AX60)&lt;&gt;MONTH(BK$15)),
NETWORKDAYS.INTL($AW60,$AW60+_xlpm.DD,1,_xlpm.VD),
AND(MONTH($AW60)&lt;&gt;MONTH(BK$15),MONTH($AX60)=MONTH(BK$15)),
NETWORKDAYS.INTL(($AX60)-_xlpm.DD,$AX60,1,_xlpm.VD),
AND(MONTH($AW60)&lt;MONTH(BK$15),MONTH($AX60)&gt;MONTH(BK$15)),
NETWORKDAYS.INTL((EOMONTH(BK$15-1,1))-_xlpm.DD,EOMONTH(BK$15-1,1),1,_xlpm.VD),
AND(MONTH($AW60)=MONTH(BK$15),MONTH($AX60)=MONTH(BK$15)),
NETWORKDAYS.INTL($AW60,$AX60,1,_xlpm.VD)))),0)),
$DH60="месяц",
$BP60*BK60,
$DH60="неделя",
$BP60*BK60/7*(ROUNDUP((DAY(EOMONTH(BK$15,0)))/4,0))),
0)</f>
        <v/>
      </c>
      <c r="CC60" s="125">
        <f>SUM($BQ60:$CB60)</f>
        <v/>
      </c>
      <c r="CD60" s="126">
        <f>SUM($EH60:$EH60)</f>
        <v/>
      </c>
      <c r="CE60" s="126">
        <f>$CD60*$AB60</f>
        <v/>
      </c>
      <c r="CF60" s="126">
        <f>SUM($EK60:$EK60)</f>
        <v/>
      </c>
      <c r="CG60" s="126">
        <f>$CF60*$AB60</f>
        <v/>
      </c>
      <c r="CH60" s="126">
        <f>SUM($CC60,$CE60,$CG60)</f>
        <v/>
      </c>
      <c r="CI60" s="126">
        <f>$CH60*(1+$CM60)</f>
        <v/>
      </c>
      <c r="CJ60" s="127" t="n">
        <v>0</v>
      </c>
      <c r="CK60" s="126">
        <f>SUM($CH60:$CH60)*(1+$CJ60)</f>
        <v/>
      </c>
      <c r="CL60" s="126">
        <f>SUM($CH60:$CH60)*(1+$CM60)</f>
        <v/>
      </c>
      <c r="CM60" s="59" t="inlineStr">
        <is>
          <t>20%</t>
        </is>
      </c>
      <c r="CN60" s="59" t="n"/>
      <c r="CO60" s="72" t="n"/>
      <c r="CP60" s="59" t="n"/>
      <c r="CQ60" s="73" t="n"/>
      <c r="CR60" s="73" t="n"/>
      <c r="CS60" s="73" t="n"/>
      <c r="CT60" s="72" t="n"/>
      <c r="CU60" s="79" t="inlineStr">
        <is>
          <t> </t>
        </is>
      </c>
      <c r="CV60" s="60" t="n"/>
      <c r="CW60" s="60" t="n"/>
      <c r="CX60" s="60" t="n"/>
      <c r="CY60" s="127">
        <f>IFERROR(($CC60-$EE60)/($EE60/(1-$DQ60)),0)</f>
        <v/>
      </c>
      <c r="CZ60" s="127">
        <f>IFERROR(1-$EI60/($CE60),0)</f>
        <v/>
      </c>
      <c r="DA60" s="127">
        <f>IFERROR(1-$EL60/($CG60),0)</f>
        <v/>
      </c>
      <c r="DB60" s="126">
        <f>ROUND(IFERROR(($CI60/(1+$CM60)-$EN60),0),2)</f>
        <v/>
      </c>
      <c r="DC60" s="128" t="n"/>
      <c r="DD60" s="125" t="n"/>
      <c r="DE60" s="75" t="n">
        <v>0</v>
      </c>
      <c r="DF60" s="128" t="n"/>
      <c r="DG60" s="125">
        <f>IF($DC60=0,0,$DD60*($DC60*100%-$DE60*$DF60))*SUM($AB60:$AB60)</f>
        <v/>
      </c>
      <c r="DH60" s="129" t="inlineStr">
        <is>
          <t>месяц</t>
        </is>
      </c>
      <c r="DI60" s="130">
        <f t="array" ref="DI60">IFERROR(
IF($ES60="LisChannel",
(ROUND(((INDEX({174.625;153.888888888889;130.972222222222},MATCH($AI60,{2;3;4}),0))*$AG60*$AI60),2)),0),0)</f>
        <v/>
      </c>
      <c r="DJ60" s="130">
        <f>
_xlfn.LET(_xlpm.X,
IFERROR(
IF($ES60="НовиковТВ",
(_xlfn.LET(_xlpm.NTV,
_xlfn.LET(_xlpm.MIN,350000,
IF(SUMIFS($DI:$DI,$ES:$ES,"НовиковТВ")&lt;=_xlpm.MIN,
(SUMIFS($DI:$DI,$ES:$ES,"НовиковТВ")/(COUNTIFS($ES:$ES,"НовиковТВ")))*_xlpm.MIN/SUMIFS($DI:$DI,$ES:$ES,"НовиковТВ"),
DI60)),
_xlpm.NTV+$DG60/(1-(1-(_xlpm.NTV)*(1-$DL60)*(1-$DM60)*(1-$DN60)*(1-$DO60)*(1-$DP60)/_xlpm.NTV))))/(1+$EP60),
$DI60+$DG60/(1-(1-($DI60)*(1-$DL60)*(1-$DM60)*(1-$DN60)*(1-$DO60)*(1-$DP60)/$DI60))),
0),
_xlpm.X*(1+$CM60)*(1+$CW60)-_xlpm.X*(1+$CM60)+_xlpm.X)</f>
        <v/>
      </c>
      <c r="DK60" s="125" t="inlineStr">
        <is>
          <t>послед.</t>
        </is>
      </c>
      <c r="DL60" s="63" t="n">
        <v>0</v>
      </c>
      <c r="DM60" s="63" t="n">
        <v>0</v>
      </c>
      <c r="DN60" s="63" t="n">
        <v>0</v>
      </c>
      <c r="DO60" s="63" t="n">
        <v>0</v>
      </c>
      <c r="DP60" s="63" t="n">
        <v>0</v>
      </c>
      <c r="DQ60" s="63">
        <f t="array" ref="DQ60">IFERROR(_xlfn.IFS(
$DK60="послед.",1-(1-$DL60)*(1-$DM60)*(1-$DN60)*(1-$DO60)*(1-$DP60),
$DK60="сумм.",$DL60+$DM60+$DN60+$DO60+$DP60),
0)</f>
        <v/>
      </c>
      <c r="DR60" s="125">
        <f t="array" ref="DR60">
IFERROR(
_xlfn.IFS(
$BL60=0,
0,
$BL60&gt;0,
_xlfn.IFS($DK60="послед.",
$DJ60*(1-$DL60)*(1-$DM60)*(1-$DN60)*(1-$DO60)*(1-$DP60),
$DK60="сумм.",
$DJ60*(1-($DL60+$DM60+$DN60+$DO60+$DP60)))),0)</f>
        <v/>
      </c>
      <c r="DS60" s="125">
        <f t="array" ref="DS60">
IFERROR(_xlfn.IFS(
$DH60="день_1",
$DR60*$BL60/($AX60-$AW60+1)*AZ60*(DAY(EOMONTH(AZ$15,0))),
$DH60="день_2",
$DR60/30*MAX(MIN($AX60,EOMONTH(AZ$15,0))-MAX($AW60,AZ$15)+1,),
$DH60="раб.день",
$DR60/30*(IFERROR(
_xlfn.LET(_xlpm.VD,
CHOOSE(
{1;2;3;4;5;6;7;8;9;10;11;12;13;14;15;16;17;18},
45658,45659,45660,45661,45662,45663,45664,45665,45711,45724,45778,45779,45785,45786,45820,45821,45965,46022),
_xlfn.LET(_xlpm.DD,
MAX(MIN($AX60,EOMONTH(AZ$15,0))-MAX($AW60,AZ$15),),
_xlfn.IFS(
AND(MONTH($AW60)=MONTH(AZ$15),MONTH($AX60)&lt;&gt;MONTH(AZ$15)),
NETWORKDAYS.INTL($AW60,$AW60+_xlpm.DD,1,_xlpm.VD),
AND(MONTH($AW60)&lt;&gt;MONTH(AZ$15),MONTH($AX60)=MONTH(AZ$15)),
NETWORKDAYS.INTL(($AX60)-_xlpm.DD,$AX60,1,_xlpm.VD),
AND(MONTH($AW60)&lt;MONTH(AZ$15),MONTH($AX60)&gt;MONTH(AZ$15)),
NETWORKDAYS.INTL((EOMONTH(AZ$15-1,1))-_xlpm.DD,EOMONTH(AZ$15-1,1),1,_xlpm.VD),
AND(MONTH($AW60)=MONTH(AZ$15),MONTH($AX60)=MONTH(AZ$15)),
NETWORKDAYS.INTL($AW60,$AX60,1,_xlpm.VD)))),0)),
$DH60="месяц",
$DR60*AZ60,
$DH60="неделя",
$DR60*AZ60/7*(ROUNDUP((DAY(EOMONTH(AZ$15,0)))/4,0))),
0)</f>
        <v/>
      </c>
      <c r="DT60" s="125">
        <f t="array" ref="DT60">
IFERROR(_xlfn.IFS(
$DH60="день_1",
$DR60*$BL60/($AX60-$AW60+1)*BA60*(DAY(EOMONTH(BA$15,0))),
$DH60="день_2",
$DR60/30*MAX(MIN($AX60,EOMONTH(BA$15,0))-MAX($AW60,BA$15)+1,),
$DH60="раб.день",
$DR60/30*(IFERROR(
_xlfn.LET(_xlpm.VD,
CHOOSE(
{1;2;3;4;5;6;7;8;9;10;11;12;13;14;15;16;17;18},
45658,45659,45660,45661,45662,45663,45664,45665,45711,45724,45778,45779,45785,45786,45820,45821,45965,46022),
_xlfn.LET(_xlpm.DD,
MAX(MIN($AX60,EOMONTH(BA$15,0))-MAX($AW60,BA$15),),
_xlfn.IFS(
AND(MONTH($AW60)=MONTH(BA$15),MONTH($AX60)&lt;&gt;MONTH(BA$15)),
NETWORKDAYS.INTL($AW60,$AW60+_xlpm.DD,1,_xlpm.VD),
AND(MONTH($AW60)&lt;&gt;MONTH(BA$15),MONTH($AX60)=MONTH(BA$15)),
NETWORKDAYS.INTL(($AX60)-_xlpm.DD,$AX60,1,_xlpm.VD),
AND(MONTH($AW60)&lt;MONTH(BA$15),MONTH($AX60)&gt;MONTH(BA$15)),
NETWORKDAYS.INTL((EOMONTH(BA$15-1,1))-_xlpm.DD,EOMONTH(BA$15-1,1),1,_xlpm.VD),
AND(MONTH($AW60)=MONTH(BA$15),MONTH($AX60)=MONTH(BA$15)),
NETWORKDAYS.INTL($AW60,$AX60,1,_xlpm.VD)))),0)),
$DH60="месяц",
$DR60*BA60,
$DH60="неделя",
$DR60*BA60/7*(ROUNDUP((DAY(EOMONTH(BA$15,0)))/4,0))),
0)</f>
        <v/>
      </c>
      <c r="DU60" s="125">
        <f t="array" ref="DU60">
IFERROR(_xlfn.IFS(
$DH60="день_1",
$DR60*$BL60/($AX60-$AW60+1)*BB60*(DAY(EOMONTH(BB$15,0))),
$DH60="день_2",
$DR60/30*MAX(MIN($AX60,EOMONTH(BB$15,0))-MAX($AW60,BB$15)+1,),
$DH60="раб.день",
$DR60/30*(IFERROR(
_xlfn.LET(_xlpm.VD,
CHOOSE(
{1;2;3;4;5;6;7;8;9;10;11;12;13;14;15;16;17;18},
45658,45659,45660,45661,45662,45663,45664,45665,45711,45724,45778,45779,45785,45786,45820,45821,45965,46022),
_xlfn.LET(_xlpm.DD,
MAX(MIN($AX60,EOMONTH(BB$15,0))-MAX($AW60,BB$15),),
_xlfn.IFS(
AND(MONTH($AW60)=MONTH(BB$15),MONTH($AX60)&lt;&gt;MONTH(BB$15)),
NETWORKDAYS.INTL($AW60,$AW60+_xlpm.DD,1,_xlpm.VD),
AND(MONTH($AW60)&lt;&gt;MONTH(BB$15),MONTH($AX60)=MONTH(BB$15)),
NETWORKDAYS.INTL(($AX60)-_xlpm.DD,$AX60,1,_xlpm.VD),
AND(MONTH($AW60)&lt;MONTH(BB$15),MONTH($AX60)&gt;MONTH(BB$15)),
NETWORKDAYS.INTL((EOMONTH(BB$15-1,1))-_xlpm.DD,EOMONTH(BB$15-1,1),1,_xlpm.VD),
AND(MONTH($AW60)=MONTH(BB$15),MONTH($AX60)=MONTH(BB$15)),
NETWORKDAYS.INTL($AW60,$AX60,1,_xlpm.VD)))),0)),
$DH60="месяц",
$DR60*BB60,
$DH60="неделя",
$DR60*BB60/7*(ROUNDUP((DAY(EOMONTH(BB$15,0)))/4,0))),
0)</f>
        <v/>
      </c>
      <c r="DV60" s="125">
        <f t="array" ref="DV60">
IFERROR(_xlfn.IFS(
$DH60="день_1",
$DR60*$BL60/($AX60-$AW60+1)*BC60*(DAY(EOMONTH(BC$15,0))),
$DH60="день_2",
$DR60/30*MAX(MIN($AX60,EOMONTH(BC$15,0))-MAX($AW60,BC$15)+1,),
$DH60="раб.день",
$DR60/30*(IFERROR(
_xlfn.LET(_xlpm.VD,
CHOOSE(
{1;2;3;4;5;6;7;8;9;10;11;12;13;14;15;16;17;18},
45658,45659,45660,45661,45662,45663,45664,45665,45711,45724,45778,45779,45785,45786,45820,45821,45965,46022),
_xlfn.LET(_xlpm.DD,
MAX(MIN($AX60,EOMONTH(BC$15,0))-MAX($AW60,BC$15),),
_xlfn.IFS(
AND(MONTH($AW60)=MONTH(BC$15),MONTH($AX60)&lt;&gt;MONTH(BC$15)),
NETWORKDAYS.INTL($AW60,$AW60+_xlpm.DD,1,_xlpm.VD),
AND(MONTH($AW60)&lt;&gt;MONTH(BC$15),MONTH($AX60)=MONTH(BC$15)),
NETWORKDAYS.INTL(($AX60)-_xlpm.DD,$AX60,1,_xlpm.VD),
AND(MONTH($AW60)&lt;MONTH(BC$15),MONTH($AX60)&gt;MONTH(BC$15)),
NETWORKDAYS.INTL((EOMONTH(BC$15-1,1))-_xlpm.DD,EOMONTH(BC$15-1,1),1,_xlpm.VD),
AND(MONTH($AW60)=MONTH(BC$15),MONTH($AX60)=MONTH(BC$15)),
NETWORKDAYS.INTL($AW60,$AX60,1,_xlpm.VD)))),0)),
$DH60="месяц",
$DR60*BC60,
$DH60="неделя",
$DR60*BC60/7*(ROUNDUP((DAY(EOMONTH(BC$15,0)))/4,0))),
0)</f>
        <v/>
      </c>
      <c r="DW60" s="125">
        <f t="array" ref="DW60">
IFERROR(_xlfn.IFS(
$DH60="день_1",
$DR60*$BL60/($AX60-$AW60+1)*BD60*(DAY(EOMONTH(BD$15,0))),
$DH60="день_2",
$DR60/30*MAX(MIN($AX60,EOMONTH(BD$15,0))-MAX($AW60,BD$15)+1,),
$DH60="раб.день",
$DR60/30*(IFERROR(
_xlfn.LET(_xlpm.VD,
CHOOSE(
{1;2;3;4;5;6;7;8;9;10;11;12;13;14;15;16;17;18},
45658,45659,45660,45661,45662,45663,45664,45665,45711,45724,45778,45779,45785,45786,45820,45821,45965,46022),
_xlfn.LET(_xlpm.DD,
MAX(MIN($AX60,EOMONTH(BD$15,0))-MAX($AW60,BD$15),),
_xlfn.IFS(
AND(MONTH($AW60)=MONTH(BD$15),MONTH($AX60)&lt;&gt;MONTH(BD$15)),
NETWORKDAYS.INTL($AW60,$AW60+_xlpm.DD,1,_xlpm.VD),
AND(MONTH($AW60)&lt;&gt;MONTH(BD$15),MONTH($AX60)=MONTH(BD$15)),
NETWORKDAYS.INTL(($AX60)-_xlpm.DD,$AX60,1,_xlpm.VD),
AND(MONTH($AW60)&lt;MONTH(BD$15),MONTH($AX60)&gt;MONTH(BD$15)),
NETWORKDAYS.INTL((EOMONTH(BD$15-1,1))-_xlpm.DD,EOMONTH(BD$15-1,1),1,_xlpm.VD),
AND(MONTH($AW60)=MONTH(BD$15),MONTH($AX60)=MONTH(BD$15)),
NETWORKDAYS.INTL($AW60,$AX60,1,_xlpm.VD)))),0)),
$DH60="месяц",
$DR60*BD60,
$DH60="неделя",
$DR60*BD60/7*(ROUNDUP((DAY(EOMONTH(BD$15,0)))/4,0))),
0)</f>
        <v/>
      </c>
      <c r="DX60" s="125">
        <f t="array" ref="DX60">
IFERROR(_xlfn.IFS(
$DH60="день_1",
$DR60*$BL60/($AX60-$AW60+1)*BE60*(DAY(EOMONTH(BE$15,0))),
$DH60="день_2",
$DR60/30*MAX(MIN($AX60,EOMONTH(BE$15,0))-MAX($AW60,BE$15)+1,),
$DH60="раб.день",
$DR60/30*(IFERROR(
_xlfn.LET(_xlpm.VD,
CHOOSE(
{1;2;3;4;5;6;7;8;9;10;11;12;13;14;15;16;17;18},
45658,45659,45660,45661,45662,45663,45664,45665,45711,45724,45778,45779,45785,45786,45820,45821,45965,46022),
_xlfn.LET(_xlpm.DD,
MAX(MIN($AX60,EOMONTH(BE$15,0))-MAX($AW60,BE$15),),
_xlfn.IFS(
AND(MONTH($AW60)=MONTH(BE$15),MONTH($AX60)&lt;&gt;MONTH(BE$15)),
NETWORKDAYS.INTL($AW60,$AW60+_xlpm.DD,1,_xlpm.VD),
AND(MONTH($AW60)&lt;&gt;MONTH(BE$15),MONTH($AX60)=MONTH(BE$15)),
NETWORKDAYS.INTL(($AX60)-_xlpm.DD,$AX60,1,_xlpm.VD),
AND(MONTH($AW60)&lt;MONTH(BE$15),MONTH($AX60)&gt;MONTH(BE$15)),
NETWORKDAYS.INTL((EOMONTH(BE$15-1,1))-_xlpm.DD,EOMONTH(BE$15-1,1),1,_xlpm.VD),
AND(MONTH($AW60)=MONTH(BE$15),MONTH($AX60)=MONTH(BE$15)),
NETWORKDAYS.INTL($AW60,$AX60,1,_xlpm.VD)))),0)),
$DH60="месяц",
$DR60*BE60,
$DH60="неделя",
$DR60*BE60/7*(ROUNDUP((DAY(EOMONTH(BE$15,0)))/4,0))),
0)</f>
        <v/>
      </c>
      <c r="DY60" s="125">
        <f t="array" ref="DY60">
IFERROR(_xlfn.IFS(
$DH60="день_1",
$DR60*$BL60/($AX60-$AW60+1)*BF60*(DAY(EOMONTH(BF$15,0))),
$DH60="день_2",
$DR60/30*MAX(MIN($AX60,EOMONTH(BF$15,0))-MAX($AW60,BF$15)+1,),
$DH60="раб.день",
$DR60/30*(IFERROR(
_xlfn.LET(_xlpm.VD,
CHOOSE(
{1;2;3;4;5;6;7;8;9;10;11;12;13;14;15;16;17;18},
45658,45659,45660,45661,45662,45663,45664,45665,45711,45724,45778,45779,45785,45786,45820,45821,45965,46022),
_xlfn.LET(_xlpm.DD,
MAX(MIN($AX60,EOMONTH(BF$15,0))-MAX($AW60,BF$15),),
_xlfn.IFS(
AND(MONTH($AW60)=MONTH(BF$15),MONTH($AX60)&lt;&gt;MONTH(BF$15)),
NETWORKDAYS.INTL($AW60,$AW60+_xlpm.DD,1,_xlpm.VD),
AND(MONTH($AW60)&lt;&gt;MONTH(BF$15),MONTH($AX60)=MONTH(BF$15)),
NETWORKDAYS.INTL(($AX60)-_xlpm.DD,$AX60,1,_xlpm.VD),
AND(MONTH($AW60)&lt;MONTH(BF$15),MONTH($AX60)&gt;MONTH(BF$15)),
NETWORKDAYS.INTL((EOMONTH(BF$15-1,1))-_xlpm.DD,EOMONTH(BF$15-1,1),1,_xlpm.VD),
AND(MONTH($AW60)=MONTH(BF$15),MONTH($AX60)=MONTH(BF$15)),
NETWORKDAYS.INTL($AW60,$AX60,1,_xlpm.VD)))),0)),
$DH60="месяц",
$DR60*BF60,
$DH60="неделя",
$DR60*BF60/7*(ROUNDUP((DAY(EOMONTH(BF$15,0)))/4,0))),
0)</f>
        <v/>
      </c>
      <c r="DZ60" s="125">
        <f t="array" ref="DZ60">
IFERROR(_xlfn.IFS(
$DH60="день_1",
$DR60*$BL60/($AX60-$AW60+1)*BG60*(DAY(EOMONTH(BG$15,0))),
$DH60="день_2",
$DR60/30*MAX(MIN($AX60,EOMONTH(BG$15,0))-MAX($AW60,BG$15)+1,),
$DH60="раб.день",
$DR60/30*(IFERROR(
_xlfn.LET(_xlpm.VD,
CHOOSE(
{1;2;3;4;5;6;7;8;9;10;11;12;13;14;15;16;17;18},
45658,45659,45660,45661,45662,45663,45664,45665,45711,45724,45778,45779,45785,45786,45820,45821,45965,46022),
_xlfn.LET(_xlpm.DD,
MAX(MIN($AX60,EOMONTH(BG$15,0))-MAX($AW60,BG$15),),
_xlfn.IFS(
AND(MONTH($AW60)=MONTH(BG$15),MONTH($AX60)&lt;&gt;MONTH(BG$15)),
NETWORKDAYS.INTL($AW60,$AW60+_xlpm.DD,1,_xlpm.VD),
AND(MONTH($AW60)&lt;&gt;MONTH(BG$15),MONTH($AX60)=MONTH(BG$15)),
NETWORKDAYS.INTL(($AX60)-_xlpm.DD,$AX60,1,_xlpm.VD),
AND(MONTH($AW60)&lt;MONTH(BG$15),MONTH($AX60)&gt;MONTH(BG$15)),
NETWORKDAYS.INTL((EOMONTH(BG$15-1,1))-_xlpm.DD,EOMONTH(BG$15-1,1),1,_xlpm.VD),
AND(MONTH($AW60)=MONTH(BG$15),MONTH($AX60)=MONTH(BG$15)),
NETWORKDAYS.INTL($AW60,$AX60,1,_xlpm.VD)))),0)),
$DH60="месяц",
$DR60*BG60,
$DH60="неделя",
$DR60*BG60/7*(ROUNDUP((DAY(EOMONTH(BG$15,0)))/4,0))),
0)</f>
        <v/>
      </c>
      <c r="EA60" s="125">
        <f t="array" ref="EA60">
IFERROR(_xlfn.IFS(
$DH60="день_1",
$DR60*$BL60/($AX60-$AW60+1)*BH60*(DAY(EOMONTH(BH$15,0))),
$DH60="день_2",
$DR60/30*MAX(MIN($AX60,EOMONTH(BH$15,0))-MAX($AW60,BH$15)+1,),
$DH60="раб.день",
$DR60/30*(IFERROR(
_xlfn.LET(_xlpm.VD,
CHOOSE(
{1;2;3;4;5;6;7;8;9;10;11;12;13;14;15;16;17;18},
45658,45659,45660,45661,45662,45663,45664,45665,45711,45724,45778,45779,45785,45786,45820,45821,45965,46022),
_xlfn.LET(_xlpm.DD,
MAX(MIN($AX60,EOMONTH(BH$15,0))-MAX($AW60,BH$15),),
_xlfn.IFS(
AND(MONTH($AW60)=MONTH(BH$15),MONTH($AX60)&lt;&gt;MONTH(BH$15)),
NETWORKDAYS.INTL($AW60,$AW60+_xlpm.DD,1,_xlpm.VD),
AND(MONTH($AW60)&lt;&gt;MONTH(BH$15),MONTH($AX60)=MONTH(BH$15)),
NETWORKDAYS.INTL(($AX60)-_xlpm.DD,$AX60,1,_xlpm.VD),
AND(MONTH($AW60)&lt;MONTH(BH$15),MONTH($AX60)&gt;MONTH(BH$15)),
NETWORKDAYS.INTL((EOMONTH(BH$15-1,1))-_xlpm.DD,EOMONTH(BH$15-1,1),1,_xlpm.VD),
AND(MONTH($AW60)=MONTH(BH$15),MONTH($AX60)=MONTH(BH$15)),
NETWORKDAYS.INTL($AW60,$AX60,1,_xlpm.VD)))),0)),
$DH60="месяц",
$DR60*BH60,
$DH60="неделя",
$DR60*BH60/7*(ROUNDUP((DAY(EOMONTH(BH$15,0)))/4,0))),
0)</f>
        <v/>
      </c>
      <c r="EB60" s="125">
        <f t="array" ref="EB60">
IFERROR(_xlfn.IFS(
$DH60="день_1",
$DR60*$BL60/($AX60-$AW60+1)*BI60*(DAY(EOMONTH(BI$15,0))),
$DH60="день_2",
$DR60/30*MAX(MIN($AX60,EOMONTH(BI$15,0))-MAX($AW60,BI$15)+1,),
$DH60="раб.день",
$DR60/30*(IFERROR(
_xlfn.LET(_xlpm.VD,
CHOOSE(
{1;2;3;4;5;6;7;8;9;10;11;12;13;14;15;16;17;18},
45658,45659,45660,45661,45662,45663,45664,45665,45711,45724,45778,45779,45785,45786,45820,45821,45965,46022),
_xlfn.LET(_xlpm.DD,
MAX(MIN($AX60,EOMONTH(BI$15,0))-MAX($AW60,BI$15),),
_xlfn.IFS(
AND(MONTH($AW60)=MONTH(BI$15),MONTH($AX60)&lt;&gt;MONTH(BI$15)),
NETWORKDAYS.INTL($AW60,$AW60+_xlpm.DD,1,_xlpm.VD),
AND(MONTH($AW60)&lt;&gt;MONTH(BI$15),MONTH($AX60)=MONTH(BI$15)),
NETWORKDAYS.INTL(($AX60)-_xlpm.DD,$AX60,1,_xlpm.VD),
AND(MONTH($AW60)&lt;MONTH(BI$15),MONTH($AX60)&gt;MONTH(BI$15)),
NETWORKDAYS.INTL((EOMONTH(BI$15-1,1))-_xlpm.DD,EOMONTH(BI$15-1,1),1,_xlpm.VD),
AND(MONTH($AW60)=MONTH(BI$15),MONTH($AX60)=MONTH(BI$15)),
NETWORKDAYS.INTL($AW60,$AX60,1,_xlpm.VD)))),0)),
$DH60="месяц",
$DR60*BI60,
$DH60="неделя",
$DR60*BI60/7*(ROUNDUP((DAY(EOMONTH(BI$15,0)))/4,0))),
0)</f>
        <v/>
      </c>
      <c r="EC60" s="125">
        <f t="array" ref="EC60">
IFERROR(_xlfn.IFS(
$DH60="день_1",
$DR60*$BL60/($AX60-$AW60+1)*BJ60*(DAY(EOMONTH(BJ$15,0))),
$DH60="день_2",
$DR60/30*MAX(MIN($AX60,EOMONTH(BJ$15,0))-MAX($AW60,BJ$15)+1,),
$DH60="раб.день",
$DR60/30*(IFERROR(
_xlfn.LET(_xlpm.VD,
CHOOSE(
{1;2;3;4;5;6;7;8;9;10;11;12;13;14;15;16;17;18},
45658,45659,45660,45661,45662,45663,45664,45665,45711,45724,45778,45779,45785,45786,45820,45821,45965,46022),
_xlfn.LET(_xlpm.DD,
MAX(MIN($AX60,EOMONTH(BJ$15,0))-MAX($AW60,BJ$15),),
_xlfn.IFS(
AND(MONTH($AW60)=MONTH(BJ$15),MONTH($AX60)&lt;&gt;MONTH(BJ$15)),
NETWORKDAYS.INTL($AW60,$AW60+_xlpm.DD,1,_xlpm.VD),
AND(MONTH($AW60)&lt;&gt;MONTH(BJ$15),MONTH($AX60)=MONTH(BJ$15)),
NETWORKDAYS.INTL(($AX60)-_xlpm.DD,$AX60,1,_xlpm.VD),
AND(MONTH($AW60)&lt;MONTH(BJ$15),MONTH($AX60)&gt;MONTH(BJ$15)),
NETWORKDAYS.INTL((EOMONTH(BJ$15-1,1))-_xlpm.DD,EOMONTH(BJ$15-1,1),1,_xlpm.VD),
AND(MONTH($AW60)=MONTH(BJ$15),MONTH($AX60)=MONTH(BJ$15)),
NETWORKDAYS.INTL($AW60,$AX60,1,_xlpm.VD)))),0)),
$DH60="месяц",
$DR60*BJ60,
$DH60="неделя",
$DR60*BJ60/7*(ROUNDUP((DAY(EOMONTH(BJ$15,0)))/4,0))),
0)</f>
        <v/>
      </c>
      <c r="ED60" s="125">
        <f t="array" ref="ED60">
IFERROR(_xlfn.IFS(
$DH60="день_1",
$DR60*$BL60/($AX60-$AW60+1)*BK60*(DAY(EOMONTH(BK$15,0))),
$DH60="день_2",
$DR60/30*MAX(MIN($AX60,EOMONTH(BK$15,0))-MAX($AW60,BK$15)+1,),
$DH60="раб.день",
$DR60/30*(IFERROR(
_xlfn.LET(_xlpm.VD,
CHOOSE(
{1;2;3;4;5;6;7;8;9;10;11;12;13;14;15;16;17;18},
45658,45659,45660,45661,45662,45663,45664,45665,45711,45724,45778,45779,45785,45786,45820,45821,45965,46022),
_xlfn.LET(_xlpm.DD,
MAX(MIN($AX60,EOMONTH(BK$15,0))-MAX($AW60,BK$15),),
_xlfn.IFS(
AND(MONTH($AW60)=MONTH(BK$15),MONTH($AX60)&lt;&gt;MONTH(BK$15)),
NETWORKDAYS.INTL($AW60,$AW60+_xlpm.DD,1,_xlpm.VD),
AND(MONTH($AW60)&lt;&gt;MONTH(BK$15),MONTH($AX60)=MONTH(BK$15)),
NETWORKDAYS.INTL(($AX60)-_xlpm.DD,$AX60,1,_xlpm.VD),
AND(MONTH($AW60)&lt;MONTH(BK$15),MONTH($AX60)&gt;MONTH(BK$15)),
NETWORKDAYS.INTL((EOMONTH(BK$15-1,1))-_xlpm.DD,EOMONTH(BK$15-1,1),1,_xlpm.VD),
AND(MONTH($AW60)=MONTH(BK$15),MONTH($AX60)=MONTH(BK$15)),
NETWORKDAYS.INTL($AW60,$AX60,1,_xlpm.VD)))),0)),
$DH60="месяц",
$DR60*BK60,
$DH60="неделя",
$DR60*BK60/7*(ROUNDUP((DAY(EOMONTH(BK$15,0)))/4,0))),
0)</f>
        <v/>
      </c>
      <c r="EE60" s="125">
        <f>SUM($DS60,$DT60,$DU60,$DV60,$DW60,$DX60,$DY60,$DZ60,$EA60,$EB60,$EC60,$ED60)</f>
        <v/>
      </c>
      <c r="EF60" s="125">
        <f>IFERROR(ROUND($EE60*(1+$EP60),2),0)</f>
        <v/>
      </c>
      <c r="EG60" s="128" t="n">
        <v>1</v>
      </c>
      <c r="EH60" s="126" t="n">
        <v>0</v>
      </c>
      <c r="EI60" s="126">
        <f>ROUND(SUM($EH60:$EH60)*SUM($AB60:$AB60)*$EG60,2)</f>
        <v/>
      </c>
      <c r="EJ60" s="126">
        <f>ROUND($EI60*(1+$EP60),2)</f>
        <v/>
      </c>
      <c r="EK60" s="126" t="n">
        <v>0</v>
      </c>
      <c r="EL60" s="126">
        <f>ROUND(SUM($EK60:$EK60)*SUM($AB60:$AB60)*$EG60,2)</f>
        <v/>
      </c>
      <c r="EM60" s="126">
        <f>ROUND($EL60*(1+$EP60),2)</f>
        <v/>
      </c>
      <c r="EN60" s="126">
        <f>SUM($EE60,$EI60,$EL60)</f>
        <v/>
      </c>
      <c r="EO60" s="126">
        <f>SUM($EF60,$EJ60,$EM60)</f>
        <v/>
      </c>
      <c r="EP60" s="59" t="inlineStr">
        <is>
          <t>20%</t>
        </is>
      </c>
      <c r="EQ60" s="59" t="n"/>
      <c r="ER60" s="60">
        <f t="array" ref="ER60">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MATCH(ES60,
{"AMS";"RussOutdoor";"HD Outdoor";"Ingroup";"IQ";"Ledproduction";"LisChannel";"Logic";"Media-PPL";"NovikovTV | НовиковТВ";"SMA";"SOK";"КрокусТВ | CrocusTV | IndoorTV";"Сити";"ТЯК Москва"},
0)),"")</f>
        <v/>
      </c>
      <c r="ES60" s="60" t="n"/>
      <c r="ET60" s="60">
        <f t="array" ref="ET60">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MATCH(ES60,
{"AMS";"RussOutdoor";"HD Outdoor";"Ingroup";"IQ";"Ledproduction";"LisChannel";"Logic";"Media-PPL";"NovikovTV | НовиковТВ";"SMA";"SOK";"КрокусТВ | CrocusTV | IndoorTV";"Сити";"ТЯК Москва"},
0)),"")</f>
        <v/>
      </c>
      <c r="EU60" s="60" t="n"/>
      <c r="EV60" s="60" t="n"/>
      <c r="EX60" s="110">
        <f t="array" ref="EX60">
($AR60/30
+N("ТРАФИК ПЛОЩАДКИ"))*
(IFERROR(
_xlfn.LET(
_xlpm.GPR,
HLOOKUP($L60,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(MATCH($T60,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IF($Q60="цифровой",_xlpm.GPR/$AG60,_xlpm.GPR/60)),
0)
+N("DWELL TIME"))*
(IF($AB60=0,0,IF($AB60=1,0.3,IF($AB60=2,0.5,IF($AB60&gt;2,1))))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_xlfn.IFS($AC60="да",1.2,$AC60="нет",1)*
_xlfn.IFS($AD60="да",1.2,$AD60="нет",1)*
IF(R60="статический",1,1.2)*
$X60*
INDEX(
{1.2;1;1.2;1.2;1;1.2;1.2;1.2;1.2;1.2;1.2;1;1.2;1.2;1.2;1.2;1;1;1.2;1.2;1.2;1;1;1;1;1.2;1.2;1.2;1.2;1;1;1;1;1.2;1.2;1.2;1.2;1.2;1.2;1.2;1.2;1;1;1.2;1;1;1;1;1.5;1;1;1.5;1.5;1.2},
MATCH($Q60,_xlpm.MI,0)))&gt;{0.02;0.04;0.06;0.1;0.2;0.4;0.6;0.8;1;2;4;6})),
{0;1;2;3;4;5;6;7;8;9;10;11;12},
0)))
+N("КОЭФФИЦИЕНТ КОНТАКТА"))))*
(_xlfn.IFS($X60&lt;0.1,$X60/1000,$X60&gt;25,5.2,AND($X60&gt;=0.1,$X60&lt;=25),(($X60*2+0.1)/10)*($X60/10)))*
IFERROR((_xlfn.LET(
_xlpm.MA,
{0;0.8;0.85;0.9;0.95;1},
_xlpm.MAA,
{0;1;2;3;4;5},
INDEX(_xlpm.MA,MATCH(SUMPRODUCT(--((IF(ROUND(_xlpm.MAA,1)&gt;5,5,ROUND($AB60,1)))&gt;{0;1;2;3;4;5})),_xlpm.MAA,0)))
+N("КОЭФФИЦИЕНТ КОЛ-ВО КОНСТРУКЦИЙ")),1)*
$AB60,0))*
(IF($Q60="цифровой",$AG60/15*$AI60,1)
+N("ДЛЯ ЦИФРЫ"))</f>
        <v/>
      </c>
      <c r="EY60" s="110">
        <f>IFERROR(EX60*AY60,0)</f>
        <v/>
      </c>
      <c r="EZ60" s="131">
        <f>IFERROR(DP60/EY60*1000,0)</f>
        <v/>
      </c>
      <c r="FA60" s="112">
        <f>IFERROR(FC60/FB60,0)</f>
        <v/>
      </c>
      <c r="FB60" s="112">
        <f>IFERROR((FC60/(EY60/FF60*#REF!))*0.825,0)</f>
        <v/>
      </c>
      <c r="FC60" s="112">
        <f>IFERROR(((EX60*30/AR60)*100)/30,0)</f>
        <v/>
      </c>
      <c r="FD60" s="112">
        <f>IFERROR(EY60/G60*100%,0)</f>
        <v/>
      </c>
      <c r="FE60" s="112">
        <f>IFERROR(FD60/FC60*100%,0)</f>
        <v/>
      </c>
      <c r="FF60" s="110">
        <f>IFERROR(AR60/30*AY60,0)</f>
        <v/>
      </c>
    </row>
    <row r="61" ht="13" customHeight="1">
      <c r="A61" s="59" t="n"/>
      <c r="B61" s="60" t="n"/>
      <c r="C61" s="60" t="n"/>
      <c r="D61" s="60">
        <f t="array" ref="D61">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MATCH($E61,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61" s="60">
        <f t="array" ref="E61">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MATCH($F61,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61" s="60" t="inlineStr"/>
      <c r="G61" s="60" t="n"/>
      <c r="H61" s="60">
        <f t="array" ref="H61">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MATCH($I61,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61" s="60" t="n"/>
      <c r="J61" s="60" t="n"/>
      <c r="K61" s="60" t="n"/>
      <c r="L61" s="60" t="n"/>
      <c r="M61" s="60" t="n"/>
      <c r="N61" s="60" t="n"/>
      <c r="O61" s="60" t="n"/>
      <c r="P61" s="60">
        <f t="array" ref="P61">
_xlfn.IFS(
ISNUMBER(MATCH($Q61,{"шелфбаннер","разделитель","монетница","чековая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ISNUMBER(MATCH($Q61,{"LED/LCD","видеокулер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ISNUMBER(MATCH($Q61,{"автомобиль","машина","выставочное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ISNUMBER(MATCH($Q61,{"билборд","лифтовая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ISNUMBER(MATCH($Q61,{"навигация","подвесной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ISNUMBER(MATCH($Q61,{"движущаяся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ISNUMBER(MATCH($Q61,{"каталог","журнал"},)),
"Пресса",
$Q61="","")</f>
        <v/>
      </c>
      <c r="Q61" s="60" t="n"/>
      <c r="R61" s="60">
        <f t="array" ref="R61">
IFERROR(
_xlfn.IFS(
OR(ISNUMBER(MATCH($Q61,{"экспозиция","макет","стенд","автостенд","авто стенд","выставочное пространство","выставочные стенды","модульные выставочные стенды","3Д конструкция","3D конструкция"},)),P61="Экспонирование"),
"нестандартный",
ISNUMBER(MATCH($Q61,{"скроллер","призматрон"},)),
"динамический",
$P61="Видео",
"цифровой",
OR($P61="Пресса",$P61="Щит",$P61="POSm",$P61="Подвес",$P61="Брендирование/оклейка"),
"статический"),"")</f>
        <v/>
      </c>
      <c r="S61" s="59" t="n"/>
      <c r="T61" s="60" t="n"/>
      <c r="U61" s="60" t="n"/>
      <c r="V61" s="60">
        <f>
IF(P61="Видео",
"цифровой постер/ролик",
IF(ISNUMBER(MATCH(Q61,{"короб световой","короб световой | лайтбокс","короб световой | кристалайт","лайтбокс","лайт бокс","кристалайт","LB","lightbox"},)),
"бэклит",
IF(P61="Брендирование/оклейка",
"перфарированная пленка/самоклейка",
IF(P61="Экспонирование",
"под запрос",
IF(P61="Подвес",
"баннер/ткань",
"")))))</f>
        <v/>
      </c>
      <c r="W61" s="59" t="n"/>
      <c r="X61" s="59" t="n"/>
      <c r="Y61" s="59" t="n"/>
      <c r="Z61" s="61" t="n"/>
      <c r="AA61" s="61" t="n"/>
      <c r="AB61" s="61">
        <f>IF(BL61&gt;0,Z61,0)</f>
        <v/>
      </c>
      <c r="AC61" s="59" t="n"/>
      <c r="AD61" s="59" t="n"/>
      <c r="AE61" s="59" t="n"/>
      <c r="AF61" s="59" t="n"/>
      <c r="AG61" s="59" t="n"/>
      <c r="AH61" s="59" t="n"/>
      <c r="AI61" s="59" t="n"/>
      <c r="AJ61" s="59" t="n"/>
      <c r="AK61" s="59" t="n"/>
      <c r="AL61" s="62">
        <f>IFERROR(IF(OR(R61="статический",R61="динамический",R61="нестандартный",R61="",R61=""),"-",IF(AND(AH61="-",AI61="-"),"-",AK61*3600/AH61*AI61)),"-")</f>
        <v/>
      </c>
      <c r="AM61" s="62">
        <f>IFERROR(IF(OR(R61="статический",R61="динамический",R61="",R61="", R61="BTL",R61="нестандартный"),"-",AG61*AI61*AL61/60),"-")</f>
        <v/>
      </c>
      <c r="AN61" s="63">
        <f>IFERROR(IF(AH61="","-",AG61*AI61/AH61),"-")</f>
        <v/>
      </c>
      <c r="AO61" s="59">
        <f>IFERROR(IF(OR($R61="статический",$R61="динамический",$R61="",$R61="",$R61="BTL",$R61="нестандартный"),"-",$AL61*$AY61),"-")</f>
        <v/>
      </c>
      <c r="AP61" s="62">
        <f>IFERROR(IF(OR($R61="статический",$R61="динамический",$R61="",$R61="",$R61="BTL",$R61="нестандартный"),"-",$AM61*AY61),"-")</f>
        <v/>
      </c>
      <c r="AQ61" s="64" t="n"/>
      <c r="AR61" s="61" t="n"/>
      <c r="AS61" s="61" t="n"/>
      <c r="AT61" s="61" t="n"/>
      <c r="AU61" s="65" t="n"/>
      <c r="AV61" s="124">
        <f>IFERROR(DR61/AT61*1000,"n/a")</f>
        <v/>
      </c>
      <c r="AW61" s="67" t="n"/>
      <c r="AX61" s="67" t="n"/>
      <c r="AY61" s="43">
        <f>IFERROR(IF(OR($AW61="",$AX61=""),"",_xlfn.DAYS($AX61+1,$AW61)),"")</f>
        <v/>
      </c>
      <c r="AZ61" s="68">
        <f t="array" ref="AZ61">
_xlfn.LET(_xlpm.COEFF,
IF($AW61+$AX61=0,0,IF(MAX(MIN($AX61,EOMONTH(AZ$15,0))-MAX($AW61,AZ$15)+1,)&gt;0,1,0)),
_xlfn.IFS(
$ES61="LisChannel",
_xlpm.COEFF*
INDEX({1;1;1.2;1.2;1;1;1;1;1.2;1.2;1.2;1.2},
MATCH(MONTH(AZ$15),
{1,2,3,4,5,6,7,8,9,10,11,12})),
CONCATENATE($ES61," ",$L61)="RussOutdoor метро",
_xlpm.COEFF*
INDEX({0.8;0.9;1.1;1.1;1;1;1;1;1.1;1.1;1.1;1.1},
MATCH(MONTH(AZ$15),
{1,2,3,4,5,6,7,8,9,10,11,12})),
$ES61&lt;&gt;"LisChannel",
_xlpm.COEFF,
$ES61&lt;&gt;"RussOutdoor",
_xlpm.COEFF))</f>
        <v/>
      </c>
      <c r="BA61" s="68">
        <f t="array" ref="BA61">
_xlfn.LET(_xlpm.COEFF,
IF($AW61+$AX61=0,0,IF(MAX(MIN($AX61,EOMONTH(BA$15,0))-MAX($AW61,BA$15)+1,)&gt;0,1,0)),
_xlfn.IFS(
$ES61="LisChannel",
_xlpm.COEFF*
INDEX({1;1;1.2;1.2;1;1;1;1;1.2;1.2;1.2;1.2},
MATCH(MONTH(BA$15),
{1,2,3,4,5,6,7,8,9,10,11,12})),
CONCATENATE($ES61," ",$L61)="RussOutdoor метро",
_xlpm.COEFF*
INDEX({0.8;0.9;1.1;1.1;1;1;1;1;1.1;1.1;1.1;1.1},
MATCH(MONTH(BA$15),
{1,2,3,4,5,6,7,8,9,10,11,12})),
$ES61&lt;&gt;"LisChannel",
_xlpm.COEFF,
$ES61&lt;&gt;"RussOutdoor",
_xlpm.COEFF))</f>
        <v/>
      </c>
      <c r="BB61" s="68">
        <f t="array" ref="BB61">
_xlfn.LET(_xlpm.COEFF,
IF($AW61+$AX61=0,0,IF(MAX(MIN($AX61,EOMONTH(BB$15,0))-MAX($AW61,BB$15)+1,)&gt;0,1,0)),
_xlfn.IFS(
$ES61="LisChannel",
_xlpm.COEFF*
INDEX({1;1;1.2;1.2;1;1;1;1;1.2;1.2;1.2;1.2},
MATCH(MONTH(BB$15),
{1,2,3,4,5,6,7,8,9,10,11,12})),
CONCATENATE($ES61," ",$L61)="RussOutdoor метро",
_xlpm.COEFF*
INDEX({0.8;0.9;1.1;1.1;1;1;1;1;1.1;1.1;1.1;1.1},
MATCH(MONTH(BB$15),
{1,2,3,4,5,6,7,8,9,10,11,12})),
$ES61&lt;&gt;"LisChannel",
_xlpm.COEFF,
$ES61&lt;&gt;"RussOutdoor",
_xlpm.COEFF))</f>
        <v/>
      </c>
      <c r="BC61" s="68">
        <f t="array" ref="BC61">
_xlfn.LET(_xlpm.COEFF,
IF($AW61+$AX61=0,0,IF(MAX(MIN($AX61,EOMONTH(BC$15,0))-MAX($AW61,BC$15)+1,)&gt;0,1,0)),
_xlfn.IFS(
$ES61="LisChannel",
_xlpm.COEFF*
INDEX({1;1;1.2;1.2;1;1;1;1;1.2;1.2;1.2;1.2},
MATCH(MONTH(BC$15),
{1,2,3,4,5,6,7,8,9,10,11,12})),
CONCATENATE($ES61," ",$L61)="RussOutdoor метро",
_xlpm.COEFF*
INDEX({0.8;0.9;1.1;1.1;1;1;1;1;1.1;1.1;1.1;1.1},
MATCH(MONTH(BC$15),
{1,2,3,4,5,6,7,8,9,10,11,12})),
$ES61&lt;&gt;"LisChannel",
_xlpm.COEFF,
$ES61&lt;&gt;"RussOutdoor",
_xlpm.COEFF))</f>
        <v/>
      </c>
      <c r="BD61" s="68">
        <f t="array" ref="BD61">
_xlfn.LET(_xlpm.COEFF,
IF($AW61+$AX61=0,0,IF(MAX(MIN($AX61,EOMONTH(BD$15,0))-MAX($AW61,BD$15)+1,)&gt;0,1,0)),
_xlfn.IFS(
$ES61="LisChannel",
_xlpm.COEFF*
INDEX({1;1;1.2;1.2;1;1;1;1;1.2;1.2;1.2;1.2},
MATCH(MONTH(BD$15),
{1,2,3,4,5,6,7,8,9,10,11,12})),
CONCATENATE($ES61," ",$L61)="RussOutdoor метро",
_xlpm.COEFF*
INDEX({0.8;0.9;1.1;1.1;1;1;1;1;1.1;1.1;1.1;1.1},
MATCH(MONTH(BD$15),
{1,2,3,4,5,6,7,8,9,10,11,12})),
$ES61&lt;&gt;"LisChannel",
_xlpm.COEFF,
$ES61&lt;&gt;"RussOutdoor",
_xlpm.COEFF))</f>
        <v/>
      </c>
      <c r="BE61" s="68">
        <f t="array" ref="BE61">
_xlfn.LET(_xlpm.COEFF,
IF($AW61+$AX61=0,0,IF(MAX(MIN($AX61,EOMONTH(BE$15,0))-MAX($AW61,BE$15)+1,)&gt;0,1,0)),
_xlfn.IFS(
$ES61="LisChannel",
_xlpm.COEFF*
INDEX({1;1;1.2;1.2;1;1;1;1;1.2;1.2;1.2;1.2},
MATCH(MONTH(BE$15),
{1,2,3,4,5,6,7,8,9,10,11,12})),
CONCATENATE($ES61," ",$L61)="RussOutdoor метро",
_xlpm.COEFF*
INDEX({0.8;0.9;1.1;1.1;1;1;1;1;1.1;1.1;1.1;1.1},
MATCH(MONTH(BE$15),
{1,2,3,4,5,6,7,8,9,10,11,12})),
$ES61&lt;&gt;"LisChannel",
_xlpm.COEFF,
$ES61&lt;&gt;"RussOutdoor",
_xlpm.COEFF))</f>
        <v/>
      </c>
      <c r="BF61" s="68">
        <f t="array" ref="BF61">
_xlfn.LET(_xlpm.COEFF,
IF($AW61+$AX61=0,0,IF(MAX(MIN($AX61,EOMONTH(BF$15,0))-MAX($AW61,BF$15)+1,)&gt;0,1,0)),
_xlfn.IFS(
$ES61="LisChannel",
_xlpm.COEFF*
INDEX({1;1;1.2;1.2;1;1;1;1;1.2;1.2;1.2;1.2},
MATCH(MONTH(BF$15),
{1,2,3,4,5,6,7,8,9,10,11,12})),
CONCATENATE($ES61," ",$L61)="RussOutdoor метро",
_xlpm.COEFF*
INDEX({0.8;0.9;1.1;1.1;1;1;1;1;1.1;1.1;1.1;1.1},
MATCH(MONTH(BF$15),
{1,2,3,4,5,6,7,8,9,10,11,12})),
$ES61&lt;&gt;"LisChannel",
_xlpm.COEFF,
$ES61&lt;&gt;"RussOutdoor",
_xlpm.COEFF))</f>
        <v/>
      </c>
      <c r="BG61" s="68">
        <f t="array" ref="BG61">
_xlfn.LET(_xlpm.COEFF,
IF($AW61+$AX61=0,0,IF(MAX(MIN($AX61,EOMONTH(BG$15,0))-MAX($AW61,BG$15)+1,)&gt;0,1,0)),
_xlfn.IFS(
$ES61="LisChannel",
_xlpm.COEFF*
INDEX({1;1;1.2;1.2;1;1;1;1;1.2;1.2;1.2;1.2},
MATCH(MONTH(BG$15),
{1,2,3,4,5,6,7,8,9,10,11,12})),
CONCATENATE($ES61," ",$L61)="RussOutdoor метро",
_xlpm.COEFF*
INDEX({0.8;0.9;1.1;1.1;1;1;1;1;1.1;1.1;1.1;1.1},
MATCH(MONTH(BG$15),
{1,2,3,4,5,6,7,8,9,10,11,12})),
$ES61&lt;&gt;"LisChannel",
_xlpm.COEFF,
$ES61&lt;&gt;"RussOutdoor",
_xlpm.COEFF))</f>
        <v/>
      </c>
      <c r="BH61" s="68">
        <f t="array" ref="BH61">
_xlfn.LET(_xlpm.COEFF,
IF($AW61+$AX61=0,0,IF(MAX(MIN($AX61,EOMONTH(BH$15,0))-MAX($AW61,BH$15)+1,)&gt;0,1,0)),
_xlfn.IFS(
$ES61="LisChannel",
_xlpm.COEFF*
INDEX({1;1;1.2;1.2;1;1;1;1;1.2;1.2;1.2;1.2},
MATCH(MONTH(BH$15),
{1,2,3,4,5,6,7,8,9,10,11,12})),
CONCATENATE($ES61," ",$L61)="RussOutdoor метро",
_xlpm.COEFF*
INDEX({0.8;0.9;1.1;1.1;1;1;1;1;1.1;1.1;1.1;1.1},
MATCH(MONTH(BH$15),
{1,2,3,4,5,6,7,8,9,10,11,12})),
$ES61&lt;&gt;"LisChannel",
_xlpm.COEFF,
$ES61&lt;&gt;"RussOutdoor",
_xlpm.COEFF))</f>
        <v/>
      </c>
      <c r="BI61" s="68">
        <f t="array" ref="BI61">
_xlfn.LET(_xlpm.COEFF,
IF($AW61+$AX61=0,0,IF(MAX(MIN($AX61,EOMONTH(BI$15,0))-MAX($AW61,BI$15)+1,)&gt;0,1,0)),
_xlfn.IFS(
$ES61="LisChannel",
_xlpm.COEFF*
INDEX({1;1;1.2;1.2;1;1;1;1;1.2;1.2;1.2;1.2},
MATCH(MONTH(BI$15),
{1,2,3,4,5,6,7,8,9,10,11,12})),
CONCATENATE($ES61," ",$L61)="RussOutdoor метро",
_xlpm.COEFF*
INDEX({0.8;0.9;1.1;1.1;1;1;1;1;1.1;1.1;1.1;1.1},
MATCH(MONTH(BI$15),
{1,2,3,4,5,6,7,8,9,10,11,12})),
$ES61&lt;&gt;"LisChannel",
_xlpm.COEFF,
$ES61&lt;&gt;"RussOutdoor",
_xlpm.COEFF))</f>
        <v/>
      </c>
      <c r="BJ61" s="68">
        <f t="array" ref="BJ61">
_xlfn.LET(_xlpm.COEFF,
IF($AW61+$AX61=0,0,IF(MAX(MIN($AX61,EOMONTH(BJ$15,0))-MAX($AW61,BJ$15)+1,)&gt;0,1,0)),
_xlfn.IFS(
$ES61="LisChannel",
_xlpm.COEFF*
INDEX({1;1;1.2;1.2;1;1;1;1;1.2;1.2;1.2;1.2},
MATCH(MONTH(BJ$15),
{1,2,3,4,5,6,7,8,9,10,11,12})),
CONCATENATE($ES61," ",$L61)="RussOutdoor метро",
_xlpm.COEFF*
INDEX({0.8;0.9;1.1;1.1;1;1;1;1;1.1;1.1;1.1;1.1},
MATCH(MONTH(BJ$15),
{1,2,3,4,5,6,7,8,9,10,11,12})),
$ES61&lt;&gt;"LisChannel",
_xlpm.COEFF,
$ES61&lt;&gt;"RussOutdoor",
_xlpm.COEFF))</f>
        <v/>
      </c>
      <c r="BK61" s="68">
        <f t="array" ref="BK61">
_xlfn.LET(_xlpm.COEFF,
IF($AW61+$AX61=0,0,IF(MAX(MIN($AX61,EOMONTH(BK$15,0))-MAX($AW61,BK$15)+1,)&gt;0,1,0)),
_xlfn.IFS(
$ES61="LisChannel",
_xlpm.COEFF*
INDEX({1;1;1.2;1.2;1;1;1;1;1.2;1.2;1.2;1.2},
MATCH(MONTH(BK$15),
{1,2,3,4,5,6,7,8,9,10,11,12})),
CONCATENATE($ES61," ",$L61)="RussOutdoor метро",
_xlpm.COEFF*
INDEX({0.8;0.9;1.1;1.1;1;1;1;1;1.1;1.1;1.1;1.1},
MATCH(MONTH(BK$15),
{1,2,3,4,5,6,7,8,9,10,11,12})),
$ES61&lt;&gt;"LisChannel",
_xlpm.COEFF,
$ES61&lt;&gt;"RussOutdoor",
_xlpm.COEFF))</f>
        <v/>
      </c>
      <c r="BL61" s="62">
        <f>COUNTIFS($AZ61:$BK61,"&gt;0")</f>
        <v/>
      </c>
      <c r="BM61" s="65" t="n"/>
      <c r="BN61" s="125">
        <f>$DJ61</f>
        <v/>
      </c>
      <c r="BO61" s="63">
        <f>$DQ61</f>
        <v/>
      </c>
      <c r="BP61" s="125">
        <f>
IFERROR(
IF($BL61=0,0,
$BN61*(1-$BO61)),
0)</f>
        <v/>
      </c>
      <c r="BQ61" s="125">
        <f t="array" ref="BQ61">
IFERROR(
_xlfn.IFS(
$DH61="день_1",
$BP61*$BL61/($AX61-$AW61+1)*AZ61*(DAY(EOMONTH(AZ$15,0))),
$DH61="день_2",
$BP61/30*MAX(MIN($AX61,EOMONTH(AZ$15,0))-MAX($AW61,AZ$15)+1,),
$DH61="раб.день",
$BP61/30*(IFERROR(
_xlfn.LET(_xlpm.VD,
CHOOSE(
{1;2;3;4;5;6;7;8;9;10;11;12;13;14;15;16;17;18},
45658,45659,45660,45661,45662,45663,45664,45665,45711,45724,45778,45779,45785,45786,45820,45821,45965,46022),
_xlfn.LET(_xlpm.DD,
MAX(MIN($AX61,EOMONTH(AZ$15,0))-MAX($AW61,AZ$15),),
_xlfn.IFS(
AND(MONTH($AW61)=MONTH(AZ$15),MONTH($AX61)&lt;&gt;MONTH(AZ$15)),
NETWORKDAYS.INTL($AW61,$AW61+_xlpm.DD,1,_xlpm.VD),
AND(MONTH($AW61)&lt;&gt;MONTH(AZ$15),MONTH($AX61)=MONTH(AZ$15)),
NETWORKDAYS.INTL(($AX61)-_xlpm.DD,$AX61,1,_xlpm.VD),
AND(MONTH($AW61)&lt;MONTH(AZ$15),MONTH($AX61)&gt;MONTH(AZ$15)),
NETWORKDAYS.INTL((EOMONTH(AZ$15-1,1))-_xlpm.DD,EOMONTH(AZ$15-1,1),1,_xlpm.VD),
AND(MONTH($AW61)=MONTH(AZ$15),MONTH($AX61)=MONTH(AZ$15)),
NETWORKDAYS.INTL($AW61,$AX61,1,_xlpm.VD)))),0)),
$DH61="месяц",
$BP61*AZ61,
$DH61="неделя",
$BP61*AZ61/7*(ROUNDUP((DAY(EOMONTH(AZ$15,0)))/4,0))),
0)</f>
        <v/>
      </c>
      <c r="BR61" s="125">
        <f t="array" ref="BR61">
IFERROR(
_xlfn.IFS(
$DH61="день_1",
$BP61*$BL61/($AX61-$AW61+1)*BA61*(DAY(EOMONTH(BA$15,0))),
$DH61="день_2",
$BP61/30*MAX(MIN($AX61,EOMONTH(BA$15,0))-MAX($AW61,BA$15)+1,),
$DH61="раб.день",
$BP61/30*(IFERROR(
_xlfn.LET(_xlpm.VD,
CHOOSE(
{1;2;3;4;5;6;7;8;9;10;11;12;13;14;15;16;17;18},
45658,45659,45660,45661,45662,45663,45664,45665,45711,45724,45778,45779,45785,45786,45820,45821,45965,46022),
_xlfn.LET(_xlpm.DD,
MAX(MIN($AX61,EOMONTH(BA$15,0))-MAX($AW61,BA$15),),
_xlfn.IFS(
AND(MONTH($AW61)=MONTH(BA$15),MONTH($AX61)&lt;&gt;MONTH(BA$15)),
NETWORKDAYS.INTL($AW61,$AW61+_xlpm.DD,1,_xlpm.VD),
AND(MONTH($AW61)&lt;&gt;MONTH(BA$15),MONTH($AX61)=MONTH(BA$15)),
NETWORKDAYS.INTL(($AX61)-_xlpm.DD,$AX61,1,_xlpm.VD),
AND(MONTH($AW61)&lt;MONTH(BA$15),MONTH($AX61)&gt;MONTH(BA$15)),
NETWORKDAYS.INTL((EOMONTH(BA$15-1,1))-_xlpm.DD,EOMONTH(BA$15-1,1),1,_xlpm.VD),
AND(MONTH($AW61)=MONTH(BA$15),MONTH($AX61)=MONTH(BA$15)),
NETWORKDAYS.INTL($AW61,$AX61,1,_xlpm.VD)))),0)),
$DH61="месяц",
$BP61*BA61,
$DH61="неделя",
$BP61*BA61/7*(ROUNDUP((DAY(EOMONTH(BA$15,0)))/4,0))),
0)</f>
        <v/>
      </c>
      <c r="BS61" s="125">
        <f t="array" ref="BS61">
IFERROR(
_xlfn.IFS(
$DH61="день_1",
$BP61*$BL61/($AX61-$AW61+1)*BB61*(DAY(EOMONTH(BB$15,0))),
$DH61="день_2",
$BP61/30*MAX(MIN($AX61,EOMONTH(BB$15,0))-MAX($AW61,BB$15)+1,),
$DH61="раб.день",
$BP61/30*(IFERROR(
_xlfn.LET(_xlpm.VD,
CHOOSE(
{1;2;3;4;5;6;7;8;9;10;11;12;13;14;15;16;17;18},
45658,45659,45660,45661,45662,45663,45664,45665,45711,45724,45778,45779,45785,45786,45820,45821,45965,46022),
_xlfn.LET(_xlpm.DD,
MAX(MIN($AX61,EOMONTH(BB$15,0))-MAX($AW61,BB$15),),
_xlfn.IFS(
AND(MONTH($AW61)=MONTH(BB$15),MONTH($AX61)&lt;&gt;MONTH(BB$15)),
NETWORKDAYS.INTL($AW61,$AW61+_xlpm.DD,1,_xlpm.VD),
AND(MONTH($AW61)&lt;&gt;MONTH(BB$15),MONTH($AX61)=MONTH(BB$15)),
NETWORKDAYS.INTL(($AX61)-_xlpm.DD,$AX61,1,_xlpm.VD),
AND(MONTH($AW61)&lt;MONTH(BB$15),MONTH($AX61)&gt;MONTH(BB$15)),
NETWORKDAYS.INTL((EOMONTH(BB$15-1,1))-_xlpm.DD,EOMONTH(BB$15-1,1),1,_xlpm.VD),
AND(MONTH($AW61)=MONTH(BB$15),MONTH($AX61)=MONTH(BB$15)),
NETWORKDAYS.INTL($AW61,$AX61,1,_xlpm.VD)))),0)),
$DH61="месяц",
$BP61*BB61,
$DH61="неделя",
$BP61*BB61/7*(ROUNDUP((DAY(EOMONTH(BB$15,0)))/4,0))),
0)</f>
        <v/>
      </c>
      <c r="BT61" s="125">
        <f t="array" ref="BT61">
IFERROR(
_xlfn.IFS(
$DH61="день_1",
$BP61*$BL61/($AX61-$AW61+1)*BC61*(DAY(EOMONTH(BC$15,0))),
$DH61="день_2",
$BP61/30*MAX(MIN($AX61,EOMONTH(BC$15,0))-MAX($AW61,BC$15)+1,),
$DH61="раб.день",
$BP61/30*(IFERROR(
_xlfn.LET(_xlpm.VD,
CHOOSE(
{1;2;3;4;5;6;7;8;9;10;11;12;13;14;15;16;17;18},
45658,45659,45660,45661,45662,45663,45664,45665,45711,45724,45778,45779,45785,45786,45820,45821,45965,46022),
_xlfn.LET(_xlpm.DD,
MAX(MIN($AX61,EOMONTH(BC$15,0))-MAX($AW61,BC$15),),
_xlfn.IFS(
AND(MONTH($AW61)=MONTH(BC$15),MONTH($AX61)&lt;&gt;MONTH(BC$15)),
NETWORKDAYS.INTL($AW61,$AW61+_xlpm.DD,1,_xlpm.VD),
AND(MONTH($AW61)&lt;&gt;MONTH(BC$15),MONTH($AX61)=MONTH(BC$15)),
NETWORKDAYS.INTL(($AX61)-_xlpm.DD,$AX61,1,_xlpm.VD),
AND(MONTH($AW61)&lt;MONTH(BC$15),MONTH($AX61)&gt;MONTH(BC$15)),
NETWORKDAYS.INTL((EOMONTH(BC$15-1,1))-_xlpm.DD,EOMONTH(BC$15-1,1),1,_xlpm.VD),
AND(MONTH($AW61)=MONTH(BC$15),MONTH($AX61)=MONTH(BC$15)),
NETWORKDAYS.INTL($AW61,$AX61,1,_xlpm.VD)))),0)),
$DH61="месяц",
$BP61*BC61,
$DH61="неделя",
$BP61*BC61/7*(ROUNDUP((DAY(EOMONTH(BC$15,0)))/4,0))),
0)</f>
        <v/>
      </c>
      <c r="BU61" s="125">
        <f t="array" ref="BU61">
IFERROR(
_xlfn.IFS(
$DH61="день_1",
$BP61*$BL61/($AX61-$AW61+1)*BD61*(DAY(EOMONTH(BD$15,0))),
$DH61="день_2",
$BP61/30*MAX(MIN($AX61,EOMONTH(BD$15,0))-MAX($AW61,BD$15)+1,),
$DH61="раб.день",
$BP61/30*(IFERROR(
_xlfn.LET(_xlpm.VD,
CHOOSE(
{1;2;3;4;5;6;7;8;9;10;11;12;13;14;15;16;17;18},
45658,45659,45660,45661,45662,45663,45664,45665,45711,45724,45778,45779,45785,45786,45820,45821,45965,46022),
_xlfn.LET(_xlpm.DD,
MAX(MIN($AX61,EOMONTH(BD$15,0))-MAX($AW61,BD$15),),
_xlfn.IFS(
AND(MONTH($AW61)=MONTH(BD$15),MONTH($AX61)&lt;&gt;MONTH(BD$15)),
NETWORKDAYS.INTL($AW61,$AW61+_xlpm.DD,1,_xlpm.VD),
AND(MONTH($AW61)&lt;&gt;MONTH(BD$15),MONTH($AX61)=MONTH(BD$15)),
NETWORKDAYS.INTL(($AX61)-_xlpm.DD,$AX61,1,_xlpm.VD),
AND(MONTH($AW61)&lt;MONTH(BD$15),MONTH($AX61)&gt;MONTH(BD$15)),
NETWORKDAYS.INTL((EOMONTH(BD$15-1,1))-_xlpm.DD,EOMONTH(BD$15-1,1),1,_xlpm.VD),
AND(MONTH($AW61)=MONTH(BD$15),MONTH($AX61)=MONTH(BD$15)),
NETWORKDAYS.INTL($AW61,$AX61,1,_xlpm.VD)))),0)),
$DH61="месяц",
$BP61*BD61,
$DH61="неделя",
$BP61*BD61/7*(ROUNDUP((DAY(EOMONTH(BD$15,0)))/4,0))),
0)</f>
        <v/>
      </c>
      <c r="BV61" s="125">
        <f t="array" ref="BV61">
IFERROR(
_xlfn.IFS(
$DH61="день_1",
$BP61*$BL61/($AX61-$AW61+1)*BE61*(DAY(EOMONTH(BE$15,0))),
$DH61="день_2",
$BP61/30*MAX(MIN($AX61,EOMONTH(BE$15,0))-MAX($AW61,BE$15)+1,),
$DH61="раб.день",
$BP61/30*(IFERROR(
_xlfn.LET(_xlpm.VD,
CHOOSE(
{1;2;3;4;5;6;7;8;9;10;11;12;13;14;15;16;17;18},
45658,45659,45660,45661,45662,45663,45664,45665,45711,45724,45778,45779,45785,45786,45820,45821,45965,46022),
_xlfn.LET(_xlpm.DD,
MAX(MIN($AX61,EOMONTH(BE$15,0))-MAX($AW61,BE$15),),
_xlfn.IFS(
AND(MONTH($AW61)=MONTH(BE$15),MONTH($AX61)&lt;&gt;MONTH(BE$15)),
NETWORKDAYS.INTL($AW61,$AW61+_xlpm.DD,1,_xlpm.VD),
AND(MONTH($AW61)&lt;&gt;MONTH(BE$15),MONTH($AX61)=MONTH(BE$15)),
NETWORKDAYS.INTL(($AX61)-_xlpm.DD,$AX61,1,_xlpm.VD),
AND(MONTH($AW61)&lt;MONTH(BE$15),MONTH($AX61)&gt;MONTH(BE$15)),
NETWORKDAYS.INTL((EOMONTH(BE$15-1,1))-_xlpm.DD,EOMONTH(BE$15-1,1),1,_xlpm.VD),
AND(MONTH($AW61)=MONTH(BE$15),MONTH($AX61)=MONTH(BE$15)),
NETWORKDAYS.INTL($AW61,$AX61,1,_xlpm.VD)))),0)),
$DH61="месяц",
$BP61*BE61,
$DH61="неделя",
$BP61*BE61/7*(ROUNDUP((DAY(EOMONTH(BE$15,0)))/4,0))),
0)</f>
        <v/>
      </c>
      <c r="BW61" s="125">
        <f t="array" ref="BW61">
IFERROR(
_xlfn.IFS(
$DH61="день_1",
$BP61*$BL61/($AX61-$AW61+1)*BF61*(DAY(EOMONTH(BF$15,0))),
$DH61="день_2",
$BP61/30*MAX(MIN($AX61,EOMONTH(BF$15,0))-MAX($AW61,BF$15)+1,),
$DH61="раб.день",
$BP61/30*(IFERROR(
_xlfn.LET(_xlpm.VD,
CHOOSE(
{1;2;3;4;5;6;7;8;9;10;11;12;13;14;15;16;17;18},
45658,45659,45660,45661,45662,45663,45664,45665,45711,45724,45778,45779,45785,45786,45820,45821,45965,46022),
_xlfn.LET(_xlpm.DD,
MAX(MIN($AX61,EOMONTH(BF$15,0))-MAX($AW61,BF$15),),
_xlfn.IFS(
AND(MONTH($AW61)=MONTH(BF$15),MONTH($AX61)&lt;&gt;MONTH(BF$15)),
NETWORKDAYS.INTL($AW61,$AW61+_xlpm.DD,1,_xlpm.VD),
AND(MONTH($AW61)&lt;&gt;MONTH(BF$15),MONTH($AX61)=MONTH(BF$15)),
NETWORKDAYS.INTL(($AX61)-_xlpm.DD,$AX61,1,_xlpm.VD),
AND(MONTH($AW61)&lt;MONTH(BF$15),MONTH($AX61)&gt;MONTH(BF$15)),
NETWORKDAYS.INTL((EOMONTH(BF$15-1,1))-_xlpm.DD,EOMONTH(BF$15-1,1),1,_xlpm.VD),
AND(MONTH($AW61)=MONTH(BF$15),MONTH($AX61)=MONTH(BF$15)),
NETWORKDAYS.INTL($AW61,$AX61,1,_xlpm.VD)))),0)),
$DH61="месяц",
$BP61*BF61,
$DH61="неделя",
$BP61*BF61/7*(ROUNDUP((DAY(EOMONTH(BF$15,0)))/4,0))),
0)</f>
        <v/>
      </c>
      <c r="BX61" s="125">
        <f t="array" ref="BX61">
IFERROR(
_xlfn.IFS(
$DH61="день_1",
$BP61*$BL61/($AX61-$AW61+1)*BG61*(DAY(EOMONTH(BG$15,0))),
$DH61="день_2",
$BP61/30*MAX(MIN($AX61,EOMONTH(BG$15,0))-MAX($AW61,BG$15)+1,),
$DH61="раб.день",
$BP61/30*(IFERROR(
_xlfn.LET(_xlpm.VD,
CHOOSE(
{1;2;3;4;5;6;7;8;9;10;11;12;13;14;15;16;17;18},
45658,45659,45660,45661,45662,45663,45664,45665,45711,45724,45778,45779,45785,45786,45820,45821,45965,46022),
_xlfn.LET(_xlpm.DD,
MAX(MIN($AX61,EOMONTH(BG$15,0))-MAX($AW61,BG$15),),
_xlfn.IFS(
AND(MONTH($AW61)=MONTH(BG$15),MONTH($AX61)&lt;&gt;MONTH(BG$15)),
NETWORKDAYS.INTL($AW61,$AW61+_xlpm.DD,1,_xlpm.VD),
AND(MONTH($AW61)&lt;&gt;MONTH(BG$15),MONTH($AX61)=MONTH(BG$15)),
NETWORKDAYS.INTL(($AX61)-_xlpm.DD,$AX61,1,_xlpm.VD),
AND(MONTH($AW61)&lt;MONTH(BG$15),MONTH($AX61)&gt;MONTH(BG$15)),
NETWORKDAYS.INTL((EOMONTH(BG$15-1,1))-_xlpm.DD,EOMONTH(BG$15-1,1),1,_xlpm.VD),
AND(MONTH($AW61)=MONTH(BG$15),MONTH($AX61)=MONTH(BG$15)),
NETWORKDAYS.INTL($AW61,$AX61,1,_xlpm.VD)))),0)),
$DH61="месяц",
$BP61*BG61,
$DH61="неделя",
$BP61*BG61/7*(ROUNDUP((DAY(EOMONTH(BG$15,0)))/4,0))),
0)</f>
        <v/>
      </c>
      <c r="BY61" s="125">
        <f t="array" ref="BY61">
IFERROR(
_xlfn.IFS(
$DH61="день_1",
$BP61*$BL61/($AX61-$AW61+1)*BH61*(DAY(EOMONTH(BH$15,0))),
$DH61="день_2",
$BP61/30*MAX(MIN($AX61,EOMONTH(BH$15,0))-MAX($AW61,BH$15)+1,),
$DH61="раб.день",
$BP61/30*(IFERROR(
_xlfn.LET(_xlpm.VD,
CHOOSE(
{1;2;3;4;5;6;7;8;9;10;11;12;13;14;15;16;17;18},
45658,45659,45660,45661,45662,45663,45664,45665,45711,45724,45778,45779,45785,45786,45820,45821,45965,46022),
_xlfn.LET(_xlpm.DD,
MAX(MIN($AX61,EOMONTH(BH$15,0))-MAX($AW61,BH$15),),
_xlfn.IFS(
AND(MONTH($AW61)=MONTH(BH$15),MONTH($AX61)&lt;&gt;MONTH(BH$15)),
NETWORKDAYS.INTL($AW61,$AW61+_xlpm.DD,1,_xlpm.VD),
AND(MONTH($AW61)&lt;&gt;MONTH(BH$15),MONTH($AX61)=MONTH(BH$15)),
NETWORKDAYS.INTL(($AX61)-_xlpm.DD,$AX61,1,_xlpm.VD),
AND(MONTH($AW61)&lt;MONTH(BH$15),MONTH($AX61)&gt;MONTH(BH$15)),
NETWORKDAYS.INTL((EOMONTH(BH$15-1,1))-_xlpm.DD,EOMONTH(BH$15-1,1),1,_xlpm.VD),
AND(MONTH($AW61)=MONTH(BH$15),MONTH($AX61)=MONTH(BH$15)),
NETWORKDAYS.INTL($AW61,$AX61,1,_xlpm.VD)))),0)),
$DH61="месяц",
$BP61*BH61,
$DH61="неделя",
$BP61*BH61/7*(ROUNDUP((DAY(EOMONTH(BH$15,0)))/4,0))),
0)</f>
        <v/>
      </c>
      <c r="BZ61" s="125">
        <f t="array" ref="BZ61">
IFERROR(
_xlfn.IFS(
$DH61="день_1",
$BP61*$BL61/($AX61-$AW61+1)*BI61*(DAY(EOMONTH(BI$15,0))),
$DH61="день_2",
$BP61/30*MAX(MIN($AX61,EOMONTH(BI$15,0))-MAX($AW61,BI$15)+1,),
$DH61="раб.день",
$BP61/30*(IFERROR(
_xlfn.LET(_xlpm.VD,
CHOOSE(
{1;2;3;4;5;6;7;8;9;10;11;12;13;14;15;16;17;18},
45658,45659,45660,45661,45662,45663,45664,45665,45711,45724,45778,45779,45785,45786,45820,45821,45965,46022),
_xlfn.LET(_xlpm.DD,
MAX(MIN($AX61,EOMONTH(BI$15,0))-MAX($AW61,BI$15),),
_xlfn.IFS(
AND(MONTH($AW61)=MONTH(BI$15),MONTH($AX61)&lt;&gt;MONTH(BI$15)),
NETWORKDAYS.INTL($AW61,$AW61+_xlpm.DD,1,_xlpm.VD),
AND(MONTH($AW61)&lt;&gt;MONTH(BI$15),MONTH($AX61)=MONTH(BI$15)),
NETWORKDAYS.INTL(($AX61)-_xlpm.DD,$AX61,1,_xlpm.VD),
AND(MONTH($AW61)&lt;MONTH(BI$15),MONTH($AX61)&gt;MONTH(BI$15)),
NETWORKDAYS.INTL((EOMONTH(BI$15-1,1))-_xlpm.DD,EOMONTH(BI$15-1,1),1,_xlpm.VD),
AND(MONTH($AW61)=MONTH(BI$15),MONTH($AX61)=MONTH(BI$15)),
NETWORKDAYS.INTL($AW61,$AX61,1,_xlpm.VD)))),0)),
$DH61="месяц",
$BP61*BI61,
$DH61="неделя",
$BP61*BI61/7*(ROUNDUP((DAY(EOMONTH(BI$15,0)))/4,0))),
0)</f>
        <v/>
      </c>
      <c r="CA61" s="125">
        <f t="array" ref="CA61">
IFERROR(
_xlfn.IFS(
$DH61="день_1",
$BP61*$BL61/($AX61-$AW61+1)*BJ61*(DAY(EOMONTH(BJ$15,0))),
$DH61="день_2",
$BP61/30*MAX(MIN($AX61,EOMONTH(BJ$15,0))-MAX($AW61,BJ$15)+1,),
$DH61="раб.день",
$BP61/30*(IFERROR(
_xlfn.LET(_xlpm.VD,
CHOOSE(
{1;2;3;4;5;6;7;8;9;10;11;12;13;14;15;16;17;18},
45658,45659,45660,45661,45662,45663,45664,45665,45711,45724,45778,45779,45785,45786,45820,45821,45965,46022),
_xlfn.LET(_xlpm.DD,
MAX(MIN($AX61,EOMONTH(BJ$15,0))-MAX($AW61,BJ$15),),
_xlfn.IFS(
AND(MONTH($AW61)=MONTH(BJ$15),MONTH($AX61)&lt;&gt;MONTH(BJ$15)),
NETWORKDAYS.INTL($AW61,$AW61+_xlpm.DD,1,_xlpm.VD),
AND(MONTH($AW61)&lt;&gt;MONTH(BJ$15),MONTH($AX61)=MONTH(BJ$15)),
NETWORKDAYS.INTL(($AX61)-_xlpm.DD,$AX61,1,_xlpm.VD),
AND(MONTH($AW61)&lt;MONTH(BJ$15),MONTH($AX61)&gt;MONTH(BJ$15)),
NETWORKDAYS.INTL((EOMONTH(BJ$15-1,1))-_xlpm.DD,EOMONTH(BJ$15-1,1),1,_xlpm.VD),
AND(MONTH($AW61)=MONTH(BJ$15),MONTH($AX61)=MONTH(BJ$15)),
NETWORKDAYS.INTL($AW61,$AX61,1,_xlpm.VD)))),0)),
$DH61="месяц",
$BP61*BJ61,
$DH61="неделя",
$BP61*BJ61/7*(ROUNDUP((DAY(EOMONTH(BJ$15,0)))/4,0))),
0)</f>
        <v/>
      </c>
      <c r="CB61" s="125">
        <f t="array" ref="CB61">
IFERROR(
_xlfn.IFS(
$DH61="день_1",
$BP61*$BL61/($AX61-$AW61+1)*BK61*(DAY(EOMONTH(BK$15,0))),
$DH61="день_2",
$BP61/30*MAX(MIN($AX61,EOMONTH(BK$15,0))-MAX($AW61,BK$15)+1,),
$DH61="раб.день",
$BP61/30*(IFERROR(
_xlfn.LET(_xlpm.VD,
CHOOSE(
{1;2;3;4;5;6;7;8;9;10;11;12;13;14;15;16;17;18},
45658,45659,45660,45661,45662,45663,45664,45665,45711,45724,45778,45779,45785,45786,45820,45821,45965,46022),
_xlfn.LET(_xlpm.DD,
MAX(MIN($AX61,EOMONTH(BK$15,0))-MAX($AW61,BK$15),),
_xlfn.IFS(
AND(MONTH($AW61)=MONTH(BK$15),MONTH($AX61)&lt;&gt;MONTH(BK$15)),
NETWORKDAYS.INTL($AW61,$AW61+_xlpm.DD,1,_xlpm.VD),
AND(MONTH($AW61)&lt;&gt;MONTH(BK$15),MONTH($AX61)=MONTH(BK$15)),
NETWORKDAYS.INTL(($AX61)-_xlpm.DD,$AX61,1,_xlpm.VD),
AND(MONTH($AW61)&lt;MONTH(BK$15),MONTH($AX61)&gt;MONTH(BK$15)),
NETWORKDAYS.INTL((EOMONTH(BK$15-1,1))-_xlpm.DD,EOMONTH(BK$15-1,1),1,_xlpm.VD),
AND(MONTH($AW61)=MONTH(BK$15),MONTH($AX61)=MONTH(BK$15)),
NETWORKDAYS.INTL($AW61,$AX61,1,_xlpm.VD)))),0)),
$DH61="месяц",
$BP61*BK61,
$DH61="неделя",
$BP61*BK61/7*(ROUNDUP((DAY(EOMONTH(BK$15,0)))/4,0))),
0)</f>
        <v/>
      </c>
      <c r="CC61" s="125">
        <f>SUM($BQ61:$CB61)</f>
        <v/>
      </c>
      <c r="CD61" s="126">
        <f>SUM($EH61:$EH61)</f>
        <v/>
      </c>
      <c r="CE61" s="126">
        <f>$CD61*$AB61</f>
        <v/>
      </c>
      <c r="CF61" s="126">
        <f>SUM($EK61:$EK61)</f>
        <v/>
      </c>
      <c r="CG61" s="126">
        <f>$CF61*$AB61</f>
        <v/>
      </c>
      <c r="CH61" s="126">
        <f>SUM($CC61,$CE61,$CG61)</f>
        <v/>
      </c>
      <c r="CI61" s="126">
        <f>$CH61*(1+$CM61)</f>
        <v/>
      </c>
      <c r="CJ61" s="127" t="n">
        <v>0</v>
      </c>
      <c r="CK61" s="126">
        <f>SUM($CH61:$CH61)*(1+$CJ61)</f>
        <v/>
      </c>
      <c r="CL61" s="126">
        <f>SUM($CH61:$CH61)*(1+$CM61)</f>
        <v/>
      </c>
      <c r="CM61" s="59" t="inlineStr">
        <is>
          <t>20%</t>
        </is>
      </c>
      <c r="CN61" s="59" t="n"/>
      <c r="CO61" s="72" t="n"/>
      <c r="CP61" s="59" t="n"/>
      <c r="CQ61" s="73" t="n"/>
      <c r="CR61" s="73" t="n"/>
      <c r="CS61" s="73" t="n"/>
      <c r="CT61" s="72" t="n"/>
      <c r="CU61" s="79" t="inlineStr">
        <is>
          <t> </t>
        </is>
      </c>
      <c r="CV61" s="60" t="n"/>
      <c r="CW61" s="60" t="n"/>
      <c r="CX61" s="60" t="n"/>
      <c r="CY61" s="127">
        <f>IFERROR(($CC61-$EE61)/($EE61/(1-$DQ61)),0)</f>
        <v/>
      </c>
      <c r="CZ61" s="127">
        <f>IFERROR(1-$EI61/($CE61),0)</f>
        <v/>
      </c>
      <c r="DA61" s="127">
        <f>IFERROR(1-$EL61/($CG61),0)</f>
        <v/>
      </c>
      <c r="DB61" s="126">
        <f>ROUND(IFERROR(($CI61/(1+$CM61)-$EN61),0),2)</f>
        <v/>
      </c>
      <c r="DC61" s="128" t="n"/>
      <c r="DD61" s="125" t="n"/>
      <c r="DE61" s="75" t="n">
        <v>0</v>
      </c>
      <c r="DF61" s="128" t="n"/>
      <c r="DG61" s="125">
        <f>IF($DC61=0,0,$DD61*($DC61*100%-$DE61*$DF61))*SUM($AB61:$AB61)</f>
        <v/>
      </c>
      <c r="DH61" s="129" t="inlineStr">
        <is>
          <t>месяц</t>
        </is>
      </c>
      <c r="DI61" s="130">
        <f t="array" ref="DI61">IFERROR(
IF($ES61="LisChannel",
(ROUND(((INDEX({174.625;153.888888888889;130.972222222222},MATCH($AI61,{2;3;4}),0))*$AG61*$AI61),2)),0),0)</f>
        <v/>
      </c>
      <c r="DJ61" s="130">
        <f>
_xlfn.LET(_xlpm.X,
IFERROR(
IF($ES61="НовиковТВ",
(_xlfn.LET(_xlpm.NTV,
_xlfn.LET(_xlpm.MIN,350000,
IF(SUMIFS($DI:$DI,$ES:$ES,"НовиковТВ")&lt;=_xlpm.MIN,
(SUMIFS($DI:$DI,$ES:$ES,"НовиковТВ")/(COUNTIFS($ES:$ES,"НовиковТВ")))*_xlpm.MIN/SUMIFS($DI:$DI,$ES:$ES,"НовиковТВ"),
DI61)),
_xlpm.NTV+$DG61/(1-(1-(_xlpm.NTV)*(1-$DL61)*(1-$DM61)*(1-$DN61)*(1-$DO61)*(1-$DP61)/_xlpm.NTV))))/(1+$EP61),
$DI61+$DG61/(1-(1-($DI61)*(1-$DL61)*(1-$DM61)*(1-$DN61)*(1-$DO61)*(1-$DP61)/$DI61))),
0),
_xlpm.X*(1+$CM61)*(1+$CW61)-_xlpm.X*(1+$CM61)+_xlpm.X)</f>
        <v/>
      </c>
      <c r="DK61" s="125" t="inlineStr">
        <is>
          <t>послед.</t>
        </is>
      </c>
      <c r="DL61" s="63" t="n">
        <v>0</v>
      </c>
      <c r="DM61" s="63" t="n">
        <v>0</v>
      </c>
      <c r="DN61" s="63" t="n">
        <v>0</v>
      </c>
      <c r="DO61" s="63" t="n">
        <v>0</v>
      </c>
      <c r="DP61" s="63" t="n">
        <v>0</v>
      </c>
      <c r="DQ61" s="63">
        <f t="array" ref="DQ61">IFERROR(_xlfn.IFS(
$DK61="послед.",1-(1-$DL61)*(1-$DM61)*(1-$DN61)*(1-$DO61)*(1-$DP61),
$DK61="сумм.",$DL61+$DM61+$DN61+$DO61+$DP61),
0)</f>
        <v/>
      </c>
      <c r="DR61" s="125">
        <f t="array" ref="DR61">
IFERROR(
_xlfn.IFS(
$BL61=0,
0,
$BL61&gt;0,
_xlfn.IFS($DK61="послед.",
$DJ61*(1-$DL61)*(1-$DM61)*(1-$DN61)*(1-$DO61)*(1-$DP61),
$DK61="сумм.",
$DJ61*(1-($DL61+$DM61+$DN61+$DO61+$DP61)))),0)</f>
        <v/>
      </c>
      <c r="DS61" s="125">
        <f t="array" ref="DS61">
IFERROR(_xlfn.IFS(
$DH61="день_1",
$DR61*$BL61/($AX61-$AW61+1)*AZ61*(DAY(EOMONTH(AZ$15,0))),
$DH61="день_2",
$DR61/30*MAX(MIN($AX61,EOMONTH(AZ$15,0))-MAX($AW61,AZ$15)+1,),
$DH61="раб.день",
$DR61/30*(IFERROR(
_xlfn.LET(_xlpm.VD,
CHOOSE(
{1;2;3;4;5;6;7;8;9;10;11;12;13;14;15;16;17;18},
45658,45659,45660,45661,45662,45663,45664,45665,45711,45724,45778,45779,45785,45786,45820,45821,45965,46022),
_xlfn.LET(_xlpm.DD,
MAX(MIN($AX61,EOMONTH(AZ$15,0))-MAX($AW61,AZ$15),),
_xlfn.IFS(
AND(MONTH($AW61)=MONTH(AZ$15),MONTH($AX61)&lt;&gt;MONTH(AZ$15)),
NETWORKDAYS.INTL($AW61,$AW61+_xlpm.DD,1,_xlpm.VD),
AND(MONTH($AW61)&lt;&gt;MONTH(AZ$15),MONTH($AX61)=MONTH(AZ$15)),
NETWORKDAYS.INTL(($AX61)-_xlpm.DD,$AX61,1,_xlpm.VD),
AND(MONTH($AW61)&lt;MONTH(AZ$15),MONTH($AX61)&gt;MONTH(AZ$15)),
NETWORKDAYS.INTL((EOMONTH(AZ$15-1,1))-_xlpm.DD,EOMONTH(AZ$15-1,1),1,_xlpm.VD),
AND(MONTH($AW61)=MONTH(AZ$15),MONTH($AX61)=MONTH(AZ$15)),
NETWORKDAYS.INTL($AW61,$AX61,1,_xlpm.VD)))),0)),
$DH61="месяц",
$DR61*AZ61,
$DH61="неделя",
$DR61*AZ61/7*(ROUNDUP((DAY(EOMONTH(AZ$15,0)))/4,0))),
0)</f>
        <v/>
      </c>
      <c r="DT61" s="125">
        <f t="array" ref="DT61">
IFERROR(_xlfn.IFS(
$DH61="день_1",
$DR61*$BL61/($AX61-$AW61+1)*BA61*(DAY(EOMONTH(BA$15,0))),
$DH61="день_2",
$DR61/30*MAX(MIN($AX61,EOMONTH(BA$15,0))-MAX($AW61,BA$15)+1,),
$DH61="раб.день",
$DR61/30*(IFERROR(
_xlfn.LET(_xlpm.VD,
CHOOSE(
{1;2;3;4;5;6;7;8;9;10;11;12;13;14;15;16;17;18},
45658,45659,45660,45661,45662,45663,45664,45665,45711,45724,45778,45779,45785,45786,45820,45821,45965,46022),
_xlfn.LET(_xlpm.DD,
MAX(MIN($AX61,EOMONTH(BA$15,0))-MAX($AW61,BA$15),),
_xlfn.IFS(
AND(MONTH($AW61)=MONTH(BA$15),MONTH($AX61)&lt;&gt;MONTH(BA$15)),
NETWORKDAYS.INTL($AW61,$AW61+_xlpm.DD,1,_xlpm.VD),
AND(MONTH($AW61)&lt;&gt;MONTH(BA$15),MONTH($AX61)=MONTH(BA$15)),
NETWORKDAYS.INTL(($AX61)-_xlpm.DD,$AX61,1,_xlpm.VD),
AND(MONTH($AW61)&lt;MONTH(BA$15),MONTH($AX61)&gt;MONTH(BA$15)),
NETWORKDAYS.INTL((EOMONTH(BA$15-1,1))-_xlpm.DD,EOMONTH(BA$15-1,1),1,_xlpm.VD),
AND(MONTH($AW61)=MONTH(BA$15),MONTH($AX61)=MONTH(BA$15)),
NETWORKDAYS.INTL($AW61,$AX61,1,_xlpm.VD)))),0)),
$DH61="месяц",
$DR61*BA61,
$DH61="неделя",
$DR61*BA61/7*(ROUNDUP((DAY(EOMONTH(BA$15,0)))/4,0))),
0)</f>
        <v/>
      </c>
      <c r="DU61" s="125">
        <f t="array" ref="DU61">
IFERROR(_xlfn.IFS(
$DH61="день_1",
$DR61*$BL61/($AX61-$AW61+1)*BB61*(DAY(EOMONTH(BB$15,0))),
$DH61="день_2",
$DR61/30*MAX(MIN($AX61,EOMONTH(BB$15,0))-MAX($AW61,BB$15)+1,),
$DH61="раб.день",
$DR61/30*(IFERROR(
_xlfn.LET(_xlpm.VD,
CHOOSE(
{1;2;3;4;5;6;7;8;9;10;11;12;13;14;15;16;17;18},
45658,45659,45660,45661,45662,45663,45664,45665,45711,45724,45778,45779,45785,45786,45820,45821,45965,46022),
_xlfn.LET(_xlpm.DD,
MAX(MIN($AX61,EOMONTH(BB$15,0))-MAX($AW61,BB$15),),
_xlfn.IFS(
AND(MONTH($AW61)=MONTH(BB$15),MONTH($AX61)&lt;&gt;MONTH(BB$15)),
NETWORKDAYS.INTL($AW61,$AW61+_xlpm.DD,1,_xlpm.VD),
AND(MONTH($AW61)&lt;&gt;MONTH(BB$15),MONTH($AX61)=MONTH(BB$15)),
NETWORKDAYS.INTL(($AX61)-_xlpm.DD,$AX61,1,_xlpm.VD),
AND(MONTH($AW61)&lt;MONTH(BB$15),MONTH($AX61)&gt;MONTH(BB$15)),
NETWORKDAYS.INTL((EOMONTH(BB$15-1,1))-_xlpm.DD,EOMONTH(BB$15-1,1),1,_xlpm.VD),
AND(MONTH($AW61)=MONTH(BB$15),MONTH($AX61)=MONTH(BB$15)),
NETWORKDAYS.INTL($AW61,$AX61,1,_xlpm.VD)))),0)),
$DH61="месяц",
$DR61*BB61,
$DH61="неделя",
$DR61*BB61/7*(ROUNDUP((DAY(EOMONTH(BB$15,0)))/4,0))),
0)</f>
        <v/>
      </c>
      <c r="DV61" s="125">
        <f t="array" ref="DV61">
IFERROR(_xlfn.IFS(
$DH61="день_1",
$DR61*$BL61/($AX61-$AW61+1)*BC61*(DAY(EOMONTH(BC$15,0))),
$DH61="день_2",
$DR61/30*MAX(MIN($AX61,EOMONTH(BC$15,0))-MAX($AW61,BC$15)+1,),
$DH61="раб.день",
$DR61/30*(IFERROR(
_xlfn.LET(_xlpm.VD,
CHOOSE(
{1;2;3;4;5;6;7;8;9;10;11;12;13;14;15;16;17;18},
45658,45659,45660,45661,45662,45663,45664,45665,45711,45724,45778,45779,45785,45786,45820,45821,45965,46022),
_xlfn.LET(_xlpm.DD,
MAX(MIN($AX61,EOMONTH(BC$15,0))-MAX($AW61,BC$15),),
_xlfn.IFS(
AND(MONTH($AW61)=MONTH(BC$15),MONTH($AX61)&lt;&gt;MONTH(BC$15)),
NETWORKDAYS.INTL($AW61,$AW61+_xlpm.DD,1,_xlpm.VD),
AND(MONTH($AW61)&lt;&gt;MONTH(BC$15),MONTH($AX61)=MONTH(BC$15)),
NETWORKDAYS.INTL(($AX61)-_xlpm.DD,$AX61,1,_xlpm.VD),
AND(MONTH($AW61)&lt;MONTH(BC$15),MONTH($AX61)&gt;MONTH(BC$15)),
NETWORKDAYS.INTL((EOMONTH(BC$15-1,1))-_xlpm.DD,EOMONTH(BC$15-1,1),1,_xlpm.VD),
AND(MONTH($AW61)=MONTH(BC$15),MONTH($AX61)=MONTH(BC$15)),
NETWORKDAYS.INTL($AW61,$AX61,1,_xlpm.VD)))),0)),
$DH61="месяц",
$DR61*BC61,
$DH61="неделя",
$DR61*BC61/7*(ROUNDUP((DAY(EOMONTH(BC$15,0)))/4,0))),
0)</f>
        <v/>
      </c>
      <c r="DW61" s="125">
        <f t="array" ref="DW61">
IFERROR(_xlfn.IFS(
$DH61="день_1",
$DR61*$BL61/($AX61-$AW61+1)*BD61*(DAY(EOMONTH(BD$15,0))),
$DH61="день_2",
$DR61/30*MAX(MIN($AX61,EOMONTH(BD$15,0))-MAX($AW61,BD$15)+1,),
$DH61="раб.день",
$DR61/30*(IFERROR(
_xlfn.LET(_xlpm.VD,
CHOOSE(
{1;2;3;4;5;6;7;8;9;10;11;12;13;14;15;16;17;18},
45658,45659,45660,45661,45662,45663,45664,45665,45711,45724,45778,45779,45785,45786,45820,45821,45965,46022),
_xlfn.LET(_xlpm.DD,
MAX(MIN($AX61,EOMONTH(BD$15,0))-MAX($AW61,BD$15),),
_xlfn.IFS(
AND(MONTH($AW61)=MONTH(BD$15),MONTH($AX61)&lt;&gt;MONTH(BD$15)),
NETWORKDAYS.INTL($AW61,$AW61+_xlpm.DD,1,_xlpm.VD),
AND(MONTH($AW61)&lt;&gt;MONTH(BD$15),MONTH($AX61)=MONTH(BD$15)),
NETWORKDAYS.INTL(($AX61)-_xlpm.DD,$AX61,1,_xlpm.VD),
AND(MONTH($AW61)&lt;MONTH(BD$15),MONTH($AX61)&gt;MONTH(BD$15)),
NETWORKDAYS.INTL((EOMONTH(BD$15-1,1))-_xlpm.DD,EOMONTH(BD$15-1,1),1,_xlpm.VD),
AND(MONTH($AW61)=MONTH(BD$15),MONTH($AX61)=MONTH(BD$15)),
NETWORKDAYS.INTL($AW61,$AX61,1,_xlpm.VD)))),0)),
$DH61="месяц",
$DR61*BD61,
$DH61="неделя",
$DR61*BD61/7*(ROUNDUP((DAY(EOMONTH(BD$15,0)))/4,0))),
0)</f>
        <v/>
      </c>
      <c r="DX61" s="125">
        <f t="array" ref="DX61">
IFERROR(_xlfn.IFS(
$DH61="день_1",
$DR61*$BL61/($AX61-$AW61+1)*BE61*(DAY(EOMONTH(BE$15,0))),
$DH61="день_2",
$DR61/30*MAX(MIN($AX61,EOMONTH(BE$15,0))-MAX($AW61,BE$15)+1,),
$DH61="раб.день",
$DR61/30*(IFERROR(
_xlfn.LET(_xlpm.VD,
CHOOSE(
{1;2;3;4;5;6;7;8;9;10;11;12;13;14;15;16;17;18},
45658,45659,45660,45661,45662,45663,45664,45665,45711,45724,45778,45779,45785,45786,45820,45821,45965,46022),
_xlfn.LET(_xlpm.DD,
MAX(MIN($AX61,EOMONTH(BE$15,0))-MAX($AW61,BE$15),),
_xlfn.IFS(
AND(MONTH($AW61)=MONTH(BE$15),MONTH($AX61)&lt;&gt;MONTH(BE$15)),
NETWORKDAYS.INTL($AW61,$AW61+_xlpm.DD,1,_xlpm.VD),
AND(MONTH($AW61)&lt;&gt;MONTH(BE$15),MONTH($AX61)=MONTH(BE$15)),
NETWORKDAYS.INTL(($AX61)-_xlpm.DD,$AX61,1,_xlpm.VD),
AND(MONTH($AW61)&lt;MONTH(BE$15),MONTH($AX61)&gt;MONTH(BE$15)),
NETWORKDAYS.INTL((EOMONTH(BE$15-1,1))-_xlpm.DD,EOMONTH(BE$15-1,1),1,_xlpm.VD),
AND(MONTH($AW61)=MONTH(BE$15),MONTH($AX61)=MONTH(BE$15)),
NETWORKDAYS.INTL($AW61,$AX61,1,_xlpm.VD)))),0)),
$DH61="месяц",
$DR61*BE61,
$DH61="неделя",
$DR61*BE61/7*(ROUNDUP((DAY(EOMONTH(BE$15,0)))/4,0))),
0)</f>
        <v/>
      </c>
      <c r="DY61" s="125">
        <f t="array" ref="DY61">
IFERROR(_xlfn.IFS(
$DH61="день_1",
$DR61*$BL61/($AX61-$AW61+1)*BF61*(DAY(EOMONTH(BF$15,0))),
$DH61="день_2",
$DR61/30*MAX(MIN($AX61,EOMONTH(BF$15,0))-MAX($AW61,BF$15)+1,),
$DH61="раб.день",
$DR61/30*(IFERROR(
_xlfn.LET(_xlpm.VD,
CHOOSE(
{1;2;3;4;5;6;7;8;9;10;11;12;13;14;15;16;17;18},
45658,45659,45660,45661,45662,45663,45664,45665,45711,45724,45778,45779,45785,45786,45820,45821,45965,46022),
_xlfn.LET(_xlpm.DD,
MAX(MIN($AX61,EOMONTH(BF$15,0))-MAX($AW61,BF$15),),
_xlfn.IFS(
AND(MONTH($AW61)=MONTH(BF$15),MONTH($AX61)&lt;&gt;MONTH(BF$15)),
NETWORKDAYS.INTL($AW61,$AW61+_xlpm.DD,1,_xlpm.VD),
AND(MONTH($AW61)&lt;&gt;MONTH(BF$15),MONTH($AX61)=MONTH(BF$15)),
NETWORKDAYS.INTL(($AX61)-_xlpm.DD,$AX61,1,_xlpm.VD),
AND(MONTH($AW61)&lt;MONTH(BF$15),MONTH($AX61)&gt;MONTH(BF$15)),
NETWORKDAYS.INTL((EOMONTH(BF$15-1,1))-_xlpm.DD,EOMONTH(BF$15-1,1),1,_xlpm.VD),
AND(MONTH($AW61)=MONTH(BF$15),MONTH($AX61)=MONTH(BF$15)),
NETWORKDAYS.INTL($AW61,$AX61,1,_xlpm.VD)))),0)),
$DH61="месяц",
$DR61*BF61,
$DH61="неделя",
$DR61*BF61/7*(ROUNDUP((DAY(EOMONTH(BF$15,0)))/4,0))),
0)</f>
        <v/>
      </c>
      <c r="DZ61" s="125">
        <f t="array" ref="DZ61">
IFERROR(_xlfn.IFS(
$DH61="день_1",
$DR61*$BL61/($AX61-$AW61+1)*BG61*(DAY(EOMONTH(BG$15,0))),
$DH61="день_2",
$DR61/30*MAX(MIN($AX61,EOMONTH(BG$15,0))-MAX($AW61,BG$15)+1,),
$DH61="раб.день",
$DR61/30*(IFERROR(
_xlfn.LET(_xlpm.VD,
CHOOSE(
{1;2;3;4;5;6;7;8;9;10;11;12;13;14;15;16;17;18},
45658,45659,45660,45661,45662,45663,45664,45665,45711,45724,45778,45779,45785,45786,45820,45821,45965,46022),
_xlfn.LET(_xlpm.DD,
MAX(MIN($AX61,EOMONTH(BG$15,0))-MAX($AW61,BG$15),),
_xlfn.IFS(
AND(MONTH($AW61)=MONTH(BG$15),MONTH($AX61)&lt;&gt;MONTH(BG$15)),
NETWORKDAYS.INTL($AW61,$AW61+_xlpm.DD,1,_xlpm.VD),
AND(MONTH($AW61)&lt;&gt;MONTH(BG$15),MONTH($AX61)=MONTH(BG$15)),
NETWORKDAYS.INTL(($AX61)-_xlpm.DD,$AX61,1,_xlpm.VD),
AND(MONTH($AW61)&lt;MONTH(BG$15),MONTH($AX61)&gt;MONTH(BG$15)),
NETWORKDAYS.INTL((EOMONTH(BG$15-1,1))-_xlpm.DD,EOMONTH(BG$15-1,1),1,_xlpm.VD),
AND(MONTH($AW61)=MONTH(BG$15),MONTH($AX61)=MONTH(BG$15)),
NETWORKDAYS.INTL($AW61,$AX61,1,_xlpm.VD)))),0)),
$DH61="месяц",
$DR61*BG61,
$DH61="неделя",
$DR61*BG61/7*(ROUNDUP((DAY(EOMONTH(BG$15,0)))/4,0))),
0)</f>
        <v/>
      </c>
      <c r="EA61" s="125">
        <f t="array" ref="EA61">
IFERROR(_xlfn.IFS(
$DH61="день_1",
$DR61*$BL61/($AX61-$AW61+1)*BH61*(DAY(EOMONTH(BH$15,0))),
$DH61="день_2",
$DR61/30*MAX(MIN($AX61,EOMONTH(BH$15,0))-MAX($AW61,BH$15)+1,),
$DH61="раб.день",
$DR61/30*(IFERROR(
_xlfn.LET(_xlpm.VD,
CHOOSE(
{1;2;3;4;5;6;7;8;9;10;11;12;13;14;15;16;17;18},
45658,45659,45660,45661,45662,45663,45664,45665,45711,45724,45778,45779,45785,45786,45820,45821,45965,46022),
_xlfn.LET(_xlpm.DD,
MAX(MIN($AX61,EOMONTH(BH$15,0))-MAX($AW61,BH$15),),
_xlfn.IFS(
AND(MONTH($AW61)=MONTH(BH$15),MONTH($AX61)&lt;&gt;MONTH(BH$15)),
NETWORKDAYS.INTL($AW61,$AW61+_xlpm.DD,1,_xlpm.VD),
AND(MONTH($AW61)&lt;&gt;MONTH(BH$15),MONTH($AX61)=MONTH(BH$15)),
NETWORKDAYS.INTL(($AX61)-_xlpm.DD,$AX61,1,_xlpm.VD),
AND(MONTH($AW61)&lt;MONTH(BH$15),MONTH($AX61)&gt;MONTH(BH$15)),
NETWORKDAYS.INTL((EOMONTH(BH$15-1,1))-_xlpm.DD,EOMONTH(BH$15-1,1),1,_xlpm.VD),
AND(MONTH($AW61)=MONTH(BH$15),MONTH($AX61)=MONTH(BH$15)),
NETWORKDAYS.INTL($AW61,$AX61,1,_xlpm.VD)))),0)),
$DH61="месяц",
$DR61*BH61,
$DH61="неделя",
$DR61*BH61/7*(ROUNDUP((DAY(EOMONTH(BH$15,0)))/4,0))),
0)</f>
        <v/>
      </c>
      <c r="EB61" s="125">
        <f t="array" ref="EB61">
IFERROR(_xlfn.IFS(
$DH61="день_1",
$DR61*$BL61/($AX61-$AW61+1)*BI61*(DAY(EOMONTH(BI$15,0))),
$DH61="день_2",
$DR61/30*MAX(MIN($AX61,EOMONTH(BI$15,0))-MAX($AW61,BI$15)+1,),
$DH61="раб.день",
$DR61/30*(IFERROR(
_xlfn.LET(_xlpm.VD,
CHOOSE(
{1;2;3;4;5;6;7;8;9;10;11;12;13;14;15;16;17;18},
45658,45659,45660,45661,45662,45663,45664,45665,45711,45724,45778,45779,45785,45786,45820,45821,45965,46022),
_xlfn.LET(_xlpm.DD,
MAX(MIN($AX61,EOMONTH(BI$15,0))-MAX($AW61,BI$15),),
_xlfn.IFS(
AND(MONTH($AW61)=MONTH(BI$15),MONTH($AX61)&lt;&gt;MONTH(BI$15)),
NETWORKDAYS.INTL($AW61,$AW61+_xlpm.DD,1,_xlpm.VD),
AND(MONTH($AW61)&lt;&gt;MONTH(BI$15),MONTH($AX61)=MONTH(BI$15)),
NETWORKDAYS.INTL(($AX61)-_xlpm.DD,$AX61,1,_xlpm.VD),
AND(MONTH($AW61)&lt;MONTH(BI$15),MONTH($AX61)&gt;MONTH(BI$15)),
NETWORKDAYS.INTL((EOMONTH(BI$15-1,1))-_xlpm.DD,EOMONTH(BI$15-1,1),1,_xlpm.VD),
AND(MONTH($AW61)=MONTH(BI$15),MONTH($AX61)=MONTH(BI$15)),
NETWORKDAYS.INTL($AW61,$AX61,1,_xlpm.VD)))),0)),
$DH61="месяц",
$DR61*BI61,
$DH61="неделя",
$DR61*BI61/7*(ROUNDUP((DAY(EOMONTH(BI$15,0)))/4,0))),
0)</f>
        <v/>
      </c>
      <c r="EC61" s="125">
        <f t="array" ref="EC61">
IFERROR(_xlfn.IFS(
$DH61="день_1",
$DR61*$BL61/($AX61-$AW61+1)*BJ61*(DAY(EOMONTH(BJ$15,0))),
$DH61="день_2",
$DR61/30*MAX(MIN($AX61,EOMONTH(BJ$15,0))-MAX($AW61,BJ$15)+1,),
$DH61="раб.день",
$DR61/30*(IFERROR(
_xlfn.LET(_xlpm.VD,
CHOOSE(
{1;2;3;4;5;6;7;8;9;10;11;12;13;14;15;16;17;18},
45658,45659,45660,45661,45662,45663,45664,45665,45711,45724,45778,45779,45785,45786,45820,45821,45965,46022),
_xlfn.LET(_xlpm.DD,
MAX(MIN($AX61,EOMONTH(BJ$15,0))-MAX($AW61,BJ$15),),
_xlfn.IFS(
AND(MONTH($AW61)=MONTH(BJ$15),MONTH($AX61)&lt;&gt;MONTH(BJ$15)),
NETWORKDAYS.INTL($AW61,$AW61+_xlpm.DD,1,_xlpm.VD),
AND(MONTH($AW61)&lt;&gt;MONTH(BJ$15),MONTH($AX61)=MONTH(BJ$15)),
NETWORKDAYS.INTL(($AX61)-_xlpm.DD,$AX61,1,_xlpm.VD),
AND(MONTH($AW61)&lt;MONTH(BJ$15),MONTH($AX61)&gt;MONTH(BJ$15)),
NETWORKDAYS.INTL((EOMONTH(BJ$15-1,1))-_xlpm.DD,EOMONTH(BJ$15-1,1),1,_xlpm.VD),
AND(MONTH($AW61)=MONTH(BJ$15),MONTH($AX61)=MONTH(BJ$15)),
NETWORKDAYS.INTL($AW61,$AX61,1,_xlpm.VD)))),0)),
$DH61="месяц",
$DR61*BJ61,
$DH61="неделя",
$DR61*BJ61/7*(ROUNDUP((DAY(EOMONTH(BJ$15,0)))/4,0))),
0)</f>
        <v/>
      </c>
      <c r="ED61" s="125">
        <f t="array" ref="ED61">
IFERROR(_xlfn.IFS(
$DH61="день_1",
$DR61*$BL61/($AX61-$AW61+1)*BK61*(DAY(EOMONTH(BK$15,0))),
$DH61="день_2",
$DR61/30*MAX(MIN($AX61,EOMONTH(BK$15,0))-MAX($AW61,BK$15)+1,),
$DH61="раб.день",
$DR61/30*(IFERROR(
_xlfn.LET(_xlpm.VD,
CHOOSE(
{1;2;3;4;5;6;7;8;9;10;11;12;13;14;15;16;17;18},
45658,45659,45660,45661,45662,45663,45664,45665,45711,45724,45778,45779,45785,45786,45820,45821,45965,46022),
_xlfn.LET(_xlpm.DD,
MAX(MIN($AX61,EOMONTH(BK$15,0))-MAX($AW61,BK$15),),
_xlfn.IFS(
AND(MONTH($AW61)=MONTH(BK$15),MONTH($AX61)&lt;&gt;MONTH(BK$15)),
NETWORKDAYS.INTL($AW61,$AW61+_xlpm.DD,1,_xlpm.VD),
AND(MONTH($AW61)&lt;&gt;MONTH(BK$15),MONTH($AX61)=MONTH(BK$15)),
NETWORKDAYS.INTL(($AX61)-_xlpm.DD,$AX61,1,_xlpm.VD),
AND(MONTH($AW61)&lt;MONTH(BK$15),MONTH($AX61)&gt;MONTH(BK$15)),
NETWORKDAYS.INTL((EOMONTH(BK$15-1,1))-_xlpm.DD,EOMONTH(BK$15-1,1),1,_xlpm.VD),
AND(MONTH($AW61)=MONTH(BK$15),MONTH($AX61)=MONTH(BK$15)),
NETWORKDAYS.INTL($AW61,$AX61,1,_xlpm.VD)))),0)),
$DH61="месяц",
$DR61*BK61,
$DH61="неделя",
$DR61*BK61/7*(ROUNDUP((DAY(EOMONTH(BK$15,0)))/4,0))),
0)</f>
        <v/>
      </c>
      <c r="EE61" s="125">
        <f>SUM($DS61,$DT61,$DU61,$DV61,$DW61,$DX61,$DY61,$DZ61,$EA61,$EB61,$EC61,$ED61)</f>
        <v/>
      </c>
      <c r="EF61" s="125">
        <f>IFERROR(ROUND($EE61*(1+$EP61),2),0)</f>
        <v/>
      </c>
      <c r="EG61" s="128" t="n">
        <v>1</v>
      </c>
      <c r="EH61" s="126" t="n">
        <v>0</v>
      </c>
      <c r="EI61" s="126">
        <f>ROUND(SUM($EH61:$EH61)*SUM($AB61:$AB61)*$EG61,2)</f>
        <v/>
      </c>
      <c r="EJ61" s="126">
        <f>ROUND($EI61*(1+$EP61),2)</f>
        <v/>
      </c>
      <c r="EK61" s="126" t="n">
        <v>0</v>
      </c>
      <c r="EL61" s="126">
        <f>ROUND(SUM($EK61:$EK61)*SUM($AB61:$AB61)*$EG61,2)</f>
        <v/>
      </c>
      <c r="EM61" s="126">
        <f>ROUND($EL61*(1+$EP61),2)</f>
        <v/>
      </c>
      <c r="EN61" s="126">
        <f>SUM($EE61,$EI61,$EL61)</f>
        <v/>
      </c>
      <c r="EO61" s="126">
        <f>SUM($EF61,$EJ61,$EM61)</f>
        <v/>
      </c>
      <c r="EP61" s="59" t="inlineStr">
        <is>
          <t>20%</t>
        </is>
      </c>
      <c r="EQ61" s="59" t="n"/>
      <c r="ER61" s="60">
        <f t="array" ref="ER61">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MATCH(ES61,
{"AMS";"RussOutdoor";"HD Outdoor";"Ingroup";"IQ";"Ledproduction";"LisChannel";"Logic";"Media-PPL";"NovikovTV | НовиковТВ";"SMA";"SOK";"КрокусТВ | CrocusTV | IndoorTV";"Сити";"ТЯК Москва"},
0)),"")</f>
        <v/>
      </c>
      <c r="ES61" s="60" t="n"/>
      <c r="ET61" s="60">
        <f t="array" ref="ET61">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MATCH(ES61,
{"AMS";"RussOutdoor";"HD Outdoor";"Ingroup";"IQ";"Ledproduction";"LisChannel";"Logic";"Media-PPL";"NovikovTV | НовиковТВ";"SMA";"SOK";"КрокусТВ | CrocusTV | IndoorTV";"Сити";"ТЯК Москва"},
0)),"")</f>
        <v/>
      </c>
      <c r="EU61" s="60" t="n"/>
      <c r="EV61" s="60" t="n"/>
      <c r="EX61" s="110">
        <f t="array" ref="EX61">
($AR61/30
+N("ТРАФИК ПЛОЩАДКИ"))*
(IFERROR(
_xlfn.LET(
_xlpm.GPR,
HLOOKUP($L61,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(MATCH($T61,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IF($Q61="цифровой",_xlpm.GPR/$AG61,_xlpm.GPR/60)),
0)
+N("DWELL TIME"))*
(IF($AB61=0,0,IF($AB61=1,0.3,IF($AB61=2,0.5,IF($AB61&gt;2,1))))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_xlfn.IFS($AC61="да",1.2,$AC61="нет",1)*
_xlfn.IFS($AD61="да",1.2,$AD61="нет",1)*
IF(R61="статический",1,1.2)*
$X61*
INDEX(
{1.2;1;1.2;1.2;1;1.2;1.2;1.2;1.2;1.2;1.2;1;1.2;1.2;1.2;1.2;1;1;1.2;1.2;1.2;1;1;1;1;1.2;1.2;1.2;1.2;1;1;1;1;1.2;1.2;1.2;1.2;1.2;1.2;1.2;1.2;1;1;1.2;1;1;1;1;1.5;1;1;1.5;1.5;1.2},
MATCH($Q61,_xlpm.MI,0)))&gt;{0.02;0.04;0.06;0.1;0.2;0.4;0.6;0.8;1;2;4;6})),
{0;1;2;3;4;5;6;7;8;9;10;11;12},
0)))
+N("КОЭФФИЦИЕНТ КОНТАКТА"))))*
(_xlfn.IFS($X61&lt;0.1,$X61/1000,$X61&gt;25,5.2,AND($X61&gt;=0.1,$X61&lt;=25),(($X61*2+0.1)/10)*($X61/10)))*
IFERROR((_xlfn.LET(
_xlpm.MA,
{0;0.8;0.85;0.9;0.95;1},
_xlpm.MAA,
{0;1;2;3;4;5},
INDEX(_xlpm.MA,MATCH(SUMPRODUCT(--((IF(ROUND(_xlpm.MAA,1)&gt;5,5,ROUND($AB61,1)))&gt;{0;1;2;3;4;5})),_xlpm.MAA,0)))
+N("КОЭФФИЦИЕНТ КОЛ-ВО КОНСТРУКЦИЙ")),1)*
$AB61,0))*
(IF($Q61="цифровой",$AG61/15*$AI61,1)
+N("ДЛЯ ЦИФРЫ"))</f>
        <v/>
      </c>
      <c r="EY61" s="110">
        <f>IFERROR(EX61*AY61,0)</f>
        <v/>
      </c>
      <c r="EZ61" s="131">
        <f>IFERROR(DP61/EY61*1000,0)</f>
        <v/>
      </c>
      <c r="FA61" s="112">
        <f>IFERROR(FC61/FB61,0)</f>
        <v/>
      </c>
      <c r="FB61" s="112">
        <f>IFERROR((FC61/(EY61/FF61*#REF!))*0.825,0)</f>
        <v/>
      </c>
      <c r="FC61" s="112">
        <f>IFERROR(((EX61*30/AR61)*100)/30,0)</f>
        <v/>
      </c>
      <c r="FD61" s="112">
        <f>IFERROR(EY61/G61*100%,0)</f>
        <v/>
      </c>
      <c r="FE61" s="112">
        <f>IFERROR(FD61/FC61*100%,0)</f>
        <v/>
      </c>
      <c r="FF61" s="110">
        <f>IFERROR(AR61/30*AY61,0)</f>
        <v/>
      </c>
    </row>
    <row r="62" ht="13" customHeight="1">
      <c r="A62" s="59" t="n"/>
      <c r="B62" s="60" t="n"/>
      <c r="C62" s="60" t="n"/>
      <c r="D62" s="60">
        <f t="array" ref="D62">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MATCH($E62,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62" s="60">
        <f t="array" ref="E62">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MATCH($F62,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62" s="60" t="inlineStr"/>
      <c r="G62" s="60" t="n"/>
      <c r="H62" s="60">
        <f t="array" ref="H62">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MATCH($I62,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62" s="60" t="n"/>
      <c r="J62" s="60" t="n"/>
      <c r="K62" s="60" t="n"/>
      <c r="L62" s="60" t="n"/>
      <c r="M62" s="60" t="n"/>
      <c r="N62" s="60" t="n"/>
      <c r="O62" s="60" t="n"/>
      <c r="P62" s="60">
        <f t="array" ref="P62">
_xlfn.IFS(
ISNUMBER(MATCH($Q62,{"шелфбаннер","разделитель","монетница","чековая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ISNUMBER(MATCH($Q62,{"LED/LCD","видеокулер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ISNUMBER(MATCH($Q62,{"автомобиль","машина","выставочное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ISNUMBER(MATCH($Q62,{"билборд","лифтовая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ISNUMBER(MATCH($Q62,{"навигация","подвесной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ISNUMBER(MATCH($Q62,{"движущаяся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ISNUMBER(MATCH($Q62,{"каталог","журнал"},)),
"Пресса",
$Q62="","")</f>
        <v/>
      </c>
      <c r="Q62" s="60" t="n"/>
      <c r="R62" s="60">
        <f t="array" ref="R62">
IFERROR(
_xlfn.IFS(
OR(ISNUMBER(MATCH($Q62,{"экспозиция","макет","стенд","автостенд","авто стенд","выставочное пространство","выставочные стенды","модульные выставочные стенды","3Д конструкция","3D конструкция"},)),P62="Экспонирование"),
"нестандартный",
ISNUMBER(MATCH($Q62,{"скроллер","призматрон"},)),
"динамический",
$P62="Видео",
"цифровой",
OR($P62="Пресса",$P62="Щит",$P62="POSm",$P62="Подвес",$P62="Брендирование/оклейка"),
"статический"),"")</f>
        <v/>
      </c>
      <c r="S62" s="59" t="n"/>
      <c r="T62" s="60" t="n"/>
      <c r="U62" s="60" t="n"/>
      <c r="V62" s="60">
        <f>
IF(P62="Видео",
"цифровой постер/ролик",
IF(ISNUMBER(MATCH(Q62,{"короб световой","короб световой | лайтбокс","короб световой | кристалайт","лайтбокс","лайт бокс","кристалайт","LB","lightbox"},)),
"бэклит",
IF(P62="Брендирование/оклейка",
"перфарированная пленка/самоклейка",
IF(P62="Экспонирование",
"под запрос",
IF(P62="Подвес",
"баннер/ткань",
"")))))</f>
        <v/>
      </c>
      <c r="W62" s="59" t="n"/>
      <c r="X62" s="59" t="n"/>
      <c r="Y62" s="59" t="n"/>
      <c r="Z62" s="61" t="n"/>
      <c r="AA62" s="61" t="n"/>
      <c r="AB62" s="61">
        <f>IF(BL62&gt;0,Z62,0)</f>
        <v/>
      </c>
      <c r="AC62" s="59" t="n"/>
      <c r="AD62" s="59" t="n"/>
      <c r="AE62" s="59" t="n"/>
      <c r="AF62" s="59" t="n"/>
      <c r="AG62" s="59" t="n"/>
      <c r="AH62" s="59" t="n"/>
      <c r="AI62" s="59" t="n"/>
      <c r="AJ62" s="59" t="n"/>
      <c r="AK62" s="59" t="n"/>
      <c r="AL62" s="62">
        <f>IFERROR(IF(OR(R62="статический",R62="динамический",R62="нестандартный",R62="",R62=""),"-",IF(AND(AH62="-",AI62="-"),"-",AK62*3600/AH62*AI62)),"-")</f>
        <v/>
      </c>
      <c r="AM62" s="62">
        <f>IFERROR(IF(OR(R62="статический",R62="динамический",R62="",R62="", R62="BTL",R62="нестандартный"),"-",AG62*AI62*AL62/60),"-")</f>
        <v/>
      </c>
      <c r="AN62" s="63">
        <f>IFERROR(IF(AH62="","-",AG62*AI62/AH62),"-")</f>
        <v/>
      </c>
      <c r="AO62" s="59">
        <f>IFERROR(IF(OR($R62="статический",$R62="динамический",$R62="",$R62="",$R62="BTL",$R62="нестандартный"),"-",$AL62*$AY62),"-")</f>
        <v/>
      </c>
      <c r="AP62" s="62">
        <f>IFERROR(IF(OR($R62="статический",$R62="динамический",$R62="",$R62="",$R62="BTL",$R62="нестандартный"),"-",$AM62*AY62),"-")</f>
        <v/>
      </c>
      <c r="AQ62" s="64" t="n"/>
      <c r="AR62" s="61" t="n"/>
      <c r="AS62" s="61" t="n"/>
      <c r="AT62" s="61" t="n"/>
      <c r="AU62" s="65" t="n"/>
      <c r="AV62" s="124">
        <f>IFERROR(DR62/AT62*1000,"n/a")</f>
        <v/>
      </c>
      <c r="AW62" s="67" t="n"/>
      <c r="AX62" s="67" t="n"/>
      <c r="AY62" s="43">
        <f>IFERROR(IF(OR($AW62="",$AX62=""),"",_xlfn.DAYS($AX62+1,$AW62)),"")</f>
        <v/>
      </c>
      <c r="AZ62" s="68">
        <f t="array" ref="AZ62">
_xlfn.LET(_xlpm.COEFF,
IF($AW62+$AX62=0,0,IF(MAX(MIN($AX62,EOMONTH(AZ$15,0))-MAX($AW62,AZ$15)+1,)&gt;0,1,0)),
_xlfn.IFS(
$ES62="LisChannel",
_xlpm.COEFF*
INDEX({1;1;1.2;1.2;1;1;1;1;1.2;1.2;1.2;1.2},
MATCH(MONTH(AZ$15),
{1,2,3,4,5,6,7,8,9,10,11,12})),
CONCATENATE($ES62," ",$L62)="RussOutdoor метро",
_xlpm.COEFF*
INDEX({0.8;0.9;1.1;1.1;1;1;1;1;1.1;1.1;1.1;1.1},
MATCH(MONTH(AZ$15),
{1,2,3,4,5,6,7,8,9,10,11,12})),
$ES62&lt;&gt;"LisChannel",
_xlpm.COEFF,
$ES62&lt;&gt;"RussOutdoor",
_xlpm.COEFF))</f>
        <v/>
      </c>
      <c r="BA62" s="68">
        <f t="array" ref="BA62">
_xlfn.LET(_xlpm.COEFF,
IF($AW62+$AX62=0,0,IF(MAX(MIN($AX62,EOMONTH(BA$15,0))-MAX($AW62,BA$15)+1,)&gt;0,1,0)),
_xlfn.IFS(
$ES62="LisChannel",
_xlpm.COEFF*
INDEX({1;1;1.2;1.2;1;1;1;1;1.2;1.2;1.2;1.2},
MATCH(MONTH(BA$15),
{1,2,3,4,5,6,7,8,9,10,11,12})),
CONCATENATE($ES62," ",$L62)="RussOutdoor метро",
_xlpm.COEFF*
INDEX({0.8;0.9;1.1;1.1;1;1;1;1;1.1;1.1;1.1;1.1},
MATCH(MONTH(BA$15),
{1,2,3,4,5,6,7,8,9,10,11,12})),
$ES62&lt;&gt;"LisChannel",
_xlpm.COEFF,
$ES62&lt;&gt;"RussOutdoor",
_xlpm.COEFF))</f>
        <v/>
      </c>
      <c r="BB62" s="68">
        <f t="array" ref="BB62">
_xlfn.LET(_xlpm.COEFF,
IF($AW62+$AX62=0,0,IF(MAX(MIN($AX62,EOMONTH(BB$15,0))-MAX($AW62,BB$15)+1,)&gt;0,1,0)),
_xlfn.IFS(
$ES62="LisChannel",
_xlpm.COEFF*
INDEX({1;1;1.2;1.2;1;1;1;1;1.2;1.2;1.2;1.2},
MATCH(MONTH(BB$15),
{1,2,3,4,5,6,7,8,9,10,11,12})),
CONCATENATE($ES62," ",$L62)="RussOutdoor метро",
_xlpm.COEFF*
INDEX({0.8;0.9;1.1;1.1;1;1;1;1;1.1;1.1;1.1;1.1},
MATCH(MONTH(BB$15),
{1,2,3,4,5,6,7,8,9,10,11,12})),
$ES62&lt;&gt;"LisChannel",
_xlpm.COEFF,
$ES62&lt;&gt;"RussOutdoor",
_xlpm.COEFF))</f>
        <v/>
      </c>
      <c r="BC62" s="68">
        <f t="array" ref="BC62">
_xlfn.LET(_xlpm.COEFF,
IF($AW62+$AX62=0,0,IF(MAX(MIN($AX62,EOMONTH(BC$15,0))-MAX($AW62,BC$15)+1,)&gt;0,1,0)),
_xlfn.IFS(
$ES62="LisChannel",
_xlpm.COEFF*
INDEX({1;1;1.2;1.2;1;1;1;1;1.2;1.2;1.2;1.2},
MATCH(MONTH(BC$15),
{1,2,3,4,5,6,7,8,9,10,11,12})),
CONCATENATE($ES62," ",$L62)="RussOutdoor метро",
_xlpm.COEFF*
INDEX({0.8;0.9;1.1;1.1;1;1;1;1;1.1;1.1;1.1;1.1},
MATCH(MONTH(BC$15),
{1,2,3,4,5,6,7,8,9,10,11,12})),
$ES62&lt;&gt;"LisChannel",
_xlpm.COEFF,
$ES62&lt;&gt;"RussOutdoor",
_xlpm.COEFF))</f>
        <v/>
      </c>
      <c r="BD62" s="68">
        <f t="array" ref="BD62">
_xlfn.LET(_xlpm.COEFF,
IF($AW62+$AX62=0,0,IF(MAX(MIN($AX62,EOMONTH(BD$15,0))-MAX($AW62,BD$15)+1,)&gt;0,1,0)),
_xlfn.IFS(
$ES62="LisChannel",
_xlpm.COEFF*
INDEX({1;1;1.2;1.2;1;1;1;1;1.2;1.2;1.2;1.2},
MATCH(MONTH(BD$15),
{1,2,3,4,5,6,7,8,9,10,11,12})),
CONCATENATE($ES62," ",$L62)="RussOutdoor метро",
_xlpm.COEFF*
INDEX({0.8;0.9;1.1;1.1;1;1;1;1;1.1;1.1;1.1;1.1},
MATCH(MONTH(BD$15),
{1,2,3,4,5,6,7,8,9,10,11,12})),
$ES62&lt;&gt;"LisChannel",
_xlpm.COEFF,
$ES62&lt;&gt;"RussOutdoor",
_xlpm.COEFF))</f>
        <v/>
      </c>
      <c r="BE62" s="68">
        <f t="array" ref="BE62">
_xlfn.LET(_xlpm.COEFF,
IF($AW62+$AX62=0,0,IF(MAX(MIN($AX62,EOMONTH(BE$15,0))-MAX($AW62,BE$15)+1,)&gt;0,1,0)),
_xlfn.IFS(
$ES62="LisChannel",
_xlpm.COEFF*
INDEX({1;1;1.2;1.2;1;1;1;1;1.2;1.2;1.2;1.2},
MATCH(MONTH(BE$15),
{1,2,3,4,5,6,7,8,9,10,11,12})),
CONCATENATE($ES62," ",$L62)="RussOutdoor метро",
_xlpm.COEFF*
INDEX({0.8;0.9;1.1;1.1;1;1;1;1;1.1;1.1;1.1;1.1},
MATCH(MONTH(BE$15),
{1,2,3,4,5,6,7,8,9,10,11,12})),
$ES62&lt;&gt;"LisChannel",
_xlpm.COEFF,
$ES62&lt;&gt;"RussOutdoor",
_xlpm.COEFF))</f>
        <v/>
      </c>
      <c r="BF62" s="68">
        <f t="array" ref="BF62">
_xlfn.LET(_xlpm.COEFF,
IF($AW62+$AX62=0,0,IF(MAX(MIN($AX62,EOMONTH(BF$15,0))-MAX($AW62,BF$15)+1,)&gt;0,1,0)),
_xlfn.IFS(
$ES62="LisChannel",
_xlpm.COEFF*
INDEX({1;1;1.2;1.2;1;1;1;1;1.2;1.2;1.2;1.2},
MATCH(MONTH(BF$15),
{1,2,3,4,5,6,7,8,9,10,11,12})),
CONCATENATE($ES62," ",$L62)="RussOutdoor метро",
_xlpm.COEFF*
INDEX({0.8;0.9;1.1;1.1;1;1;1;1;1.1;1.1;1.1;1.1},
MATCH(MONTH(BF$15),
{1,2,3,4,5,6,7,8,9,10,11,12})),
$ES62&lt;&gt;"LisChannel",
_xlpm.COEFF,
$ES62&lt;&gt;"RussOutdoor",
_xlpm.COEFF))</f>
        <v/>
      </c>
      <c r="BG62" s="68">
        <f t="array" ref="BG62">
_xlfn.LET(_xlpm.COEFF,
IF($AW62+$AX62=0,0,IF(MAX(MIN($AX62,EOMONTH(BG$15,0))-MAX($AW62,BG$15)+1,)&gt;0,1,0)),
_xlfn.IFS(
$ES62="LisChannel",
_xlpm.COEFF*
INDEX({1;1;1.2;1.2;1;1;1;1;1.2;1.2;1.2;1.2},
MATCH(MONTH(BG$15),
{1,2,3,4,5,6,7,8,9,10,11,12})),
CONCATENATE($ES62," ",$L62)="RussOutdoor метро",
_xlpm.COEFF*
INDEX({0.8;0.9;1.1;1.1;1;1;1;1;1.1;1.1;1.1;1.1},
MATCH(MONTH(BG$15),
{1,2,3,4,5,6,7,8,9,10,11,12})),
$ES62&lt;&gt;"LisChannel",
_xlpm.COEFF,
$ES62&lt;&gt;"RussOutdoor",
_xlpm.COEFF))</f>
        <v/>
      </c>
      <c r="BH62" s="68">
        <f t="array" ref="BH62">
_xlfn.LET(_xlpm.COEFF,
IF($AW62+$AX62=0,0,IF(MAX(MIN($AX62,EOMONTH(BH$15,0))-MAX($AW62,BH$15)+1,)&gt;0,1,0)),
_xlfn.IFS(
$ES62="LisChannel",
_xlpm.COEFF*
INDEX({1;1;1.2;1.2;1;1;1;1;1.2;1.2;1.2;1.2},
MATCH(MONTH(BH$15),
{1,2,3,4,5,6,7,8,9,10,11,12})),
CONCATENATE($ES62," ",$L62)="RussOutdoor метро",
_xlpm.COEFF*
INDEX({0.8;0.9;1.1;1.1;1;1;1;1;1.1;1.1;1.1;1.1},
MATCH(MONTH(BH$15),
{1,2,3,4,5,6,7,8,9,10,11,12})),
$ES62&lt;&gt;"LisChannel",
_xlpm.COEFF,
$ES62&lt;&gt;"RussOutdoor",
_xlpm.COEFF))</f>
        <v/>
      </c>
      <c r="BI62" s="68">
        <f t="array" ref="BI62">
_xlfn.LET(_xlpm.COEFF,
IF($AW62+$AX62=0,0,IF(MAX(MIN($AX62,EOMONTH(BI$15,0))-MAX($AW62,BI$15)+1,)&gt;0,1,0)),
_xlfn.IFS(
$ES62="LisChannel",
_xlpm.COEFF*
INDEX({1;1;1.2;1.2;1;1;1;1;1.2;1.2;1.2;1.2},
MATCH(MONTH(BI$15),
{1,2,3,4,5,6,7,8,9,10,11,12})),
CONCATENATE($ES62," ",$L62)="RussOutdoor метро",
_xlpm.COEFF*
INDEX({0.8;0.9;1.1;1.1;1;1;1;1;1.1;1.1;1.1;1.1},
MATCH(MONTH(BI$15),
{1,2,3,4,5,6,7,8,9,10,11,12})),
$ES62&lt;&gt;"LisChannel",
_xlpm.COEFF,
$ES62&lt;&gt;"RussOutdoor",
_xlpm.COEFF))</f>
        <v/>
      </c>
      <c r="BJ62" s="68">
        <f t="array" ref="BJ62">
_xlfn.LET(_xlpm.COEFF,
IF($AW62+$AX62=0,0,IF(MAX(MIN($AX62,EOMONTH(BJ$15,0))-MAX($AW62,BJ$15)+1,)&gt;0,1,0)),
_xlfn.IFS(
$ES62="LisChannel",
_xlpm.COEFF*
INDEX({1;1;1.2;1.2;1;1;1;1;1.2;1.2;1.2;1.2},
MATCH(MONTH(BJ$15),
{1,2,3,4,5,6,7,8,9,10,11,12})),
CONCATENATE($ES62," ",$L62)="RussOutdoor метро",
_xlpm.COEFF*
INDEX({0.8;0.9;1.1;1.1;1;1;1;1;1.1;1.1;1.1;1.1},
MATCH(MONTH(BJ$15),
{1,2,3,4,5,6,7,8,9,10,11,12})),
$ES62&lt;&gt;"LisChannel",
_xlpm.COEFF,
$ES62&lt;&gt;"RussOutdoor",
_xlpm.COEFF))</f>
        <v/>
      </c>
      <c r="BK62" s="68">
        <f t="array" ref="BK62">
_xlfn.LET(_xlpm.COEFF,
IF($AW62+$AX62=0,0,IF(MAX(MIN($AX62,EOMONTH(BK$15,0))-MAX($AW62,BK$15)+1,)&gt;0,1,0)),
_xlfn.IFS(
$ES62="LisChannel",
_xlpm.COEFF*
INDEX({1;1;1.2;1.2;1;1;1;1;1.2;1.2;1.2;1.2},
MATCH(MONTH(BK$15),
{1,2,3,4,5,6,7,8,9,10,11,12})),
CONCATENATE($ES62," ",$L62)="RussOutdoor метро",
_xlpm.COEFF*
INDEX({0.8;0.9;1.1;1.1;1;1;1;1;1.1;1.1;1.1;1.1},
MATCH(MONTH(BK$15),
{1,2,3,4,5,6,7,8,9,10,11,12})),
$ES62&lt;&gt;"LisChannel",
_xlpm.COEFF,
$ES62&lt;&gt;"RussOutdoor",
_xlpm.COEFF))</f>
        <v/>
      </c>
      <c r="BL62" s="62">
        <f>COUNTIFS($AZ62:$BK62,"&gt;0")</f>
        <v/>
      </c>
      <c r="BM62" s="65" t="n"/>
      <c r="BN62" s="125">
        <f>$DJ62</f>
        <v/>
      </c>
      <c r="BO62" s="63">
        <f>$DQ62</f>
        <v/>
      </c>
      <c r="BP62" s="125">
        <f>
IFERROR(
IF($BL62=0,0,
$BN62*(1-$BO62)),
0)</f>
        <v/>
      </c>
      <c r="BQ62" s="125">
        <f t="array" ref="BQ62">
IFERROR(
_xlfn.IFS(
$DH62="день_1",
$BP62*$BL62/($AX62-$AW62+1)*AZ62*(DAY(EOMONTH(AZ$15,0))),
$DH62="день_2",
$BP62/30*MAX(MIN($AX62,EOMONTH(AZ$15,0))-MAX($AW62,AZ$15)+1,),
$DH62="раб.день",
$BP62/30*(IFERROR(
_xlfn.LET(_xlpm.VD,
CHOOSE(
{1;2;3;4;5;6;7;8;9;10;11;12;13;14;15;16;17;18},
45658,45659,45660,45661,45662,45663,45664,45665,45711,45724,45778,45779,45785,45786,45820,45821,45965,46022),
_xlfn.LET(_xlpm.DD,
MAX(MIN($AX62,EOMONTH(AZ$15,0))-MAX($AW62,AZ$15),),
_xlfn.IFS(
AND(MONTH($AW62)=MONTH(AZ$15),MONTH($AX62)&lt;&gt;MONTH(AZ$15)),
NETWORKDAYS.INTL($AW62,$AW62+_xlpm.DD,1,_xlpm.VD),
AND(MONTH($AW62)&lt;&gt;MONTH(AZ$15),MONTH($AX62)=MONTH(AZ$15)),
NETWORKDAYS.INTL(($AX62)-_xlpm.DD,$AX62,1,_xlpm.VD),
AND(MONTH($AW62)&lt;MONTH(AZ$15),MONTH($AX62)&gt;MONTH(AZ$15)),
NETWORKDAYS.INTL((EOMONTH(AZ$15-1,1))-_xlpm.DD,EOMONTH(AZ$15-1,1),1,_xlpm.VD),
AND(MONTH($AW62)=MONTH(AZ$15),MONTH($AX62)=MONTH(AZ$15)),
NETWORKDAYS.INTL($AW62,$AX62,1,_xlpm.VD)))),0)),
$DH62="месяц",
$BP62*AZ62,
$DH62="неделя",
$BP62*AZ62/7*(ROUNDUP((DAY(EOMONTH(AZ$15,0)))/4,0))),
0)</f>
        <v/>
      </c>
      <c r="BR62" s="125">
        <f t="array" ref="BR62">
IFERROR(
_xlfn.IFS(
$DH62="день_1",
$BP62*$BL62/($AX62-$AW62+1)*BA62*(DAY(EOMONTH(BA$15,0))),
$DH62="день_2",
$BP62/30*MAX(MIN($AX62,EOMONTH(BA$15,0))-MAX($AW62,BA$15)+1,),
$DH62="раб.день",
$BP62/30*(IFERROR(
_xlfn.LET(_xlpm.VD,
CHOOSE(
{1;2;3;4;5;6;7;8;9;10;11;12;13;14;15;16;17;18},
45658,45659,45660,45661,45662,45663,45664,45665,45711,45724,45778,45779,45785,45786,45820,45821,45965,46022),
_xlfn.LET(_xlpm.DD,
MAX(MIN($AX62,EOMONTH(BA$15,0))-MAX($AW62,BA$15),),
_xlfn.IFS(
AND(MONTH($AW62)=MONTH(BA$15),MONTH($AX62)&lt;&gt;MONTH(BA$15)),
NETWORKDAYS.INTL($AW62,$AW62+_xlpm.DD,1,_xlpm.VD),
AND(MONTH($AW62)&lt;&gt;MONTH(BA$15),MONTH($AX62)=MONTH(BA$15)),
NETWORKDAYS.INTL(($AX62)-_xlpm.DD,$AX62,1,_xlpm.VD),
AND(MONTH($AW62)&lt;MONTH(BA$15),MONTH($AX62)&gt;MONTH(BA$15)),
NETWORKDAYS.INTL((EOMONTH(BA$15-1,1))-_xlpm.DD,EOMONTH(BA$15-1,1),1,_xlpm.VD),
AND(MONTH($AW62)=MONTH(BA$15),MONTH($AX62)=MONTH(BA$15)),
NETWORKDAYS.INTL($AW62,$AX62,1,_xlpm.VD)))),0)),
$DH62="месяц",
$BP62*BA62,
$DH62="неделя",
$BP62*BA62/7*(ROUNDUP((DAY(EOMONTH(BA$15,0)))/4,0))),
0)</f>
        <v/>
      </c>
      <c r="BS62" s="125">
        <f t="array" ref="BS62">
IFERROR(
_xlfn.IFS(
$DH62="день_1",
$BP62*$BL62/($AX62-$AW62+1)*BB62*(DAY(EOMONTH(BB$15,0))),
$DH62="день_2",
$BP62/30*MAX(MIN($AX62,EOMONTH(BB$15,0))-MAX($AW62,BB$15)+1,),
$DH62="раб.день",
$BP62/30*(IFERROR(
_xlfn.LET(_xlpm.VD,
CHOOSE(
{1;2;3;4;5;6;7;8;9;10;11;12;13;14;15;16;17;18},
45658,45659,45660,45661,45662,45663,45664,45665,45711,45724,45778,45779,45785,45786,45820,45821,45965,46022),
_xlfn.LET(_xlpm.DD,
MAX(MIN($AX62,EOMONTH(BB$15,0))-MAX($AW62,BB$15),),
_xlfn.IFS(
AND(MONTH($AW62)=MONTH(BB$15),MONTH($AX62)&lt;&gt;MONTH(BB$15)),
NETWORKDAYS.INTL($AW62,$AW62+_xlpm.DD,1,_xlpm.VD),
AND(MONTH($AW62)&lt;&gt;MONTH(BB$15),MONTH($AX62)=MONTH(BB$15)),
NETWORKDAYS.INTL(($AX62)-_xlpm.DD,$AX62,1,_xlpm.VD),
AND(MONTH($AW62)&lt;MONTH(BB$15),MONTH($AX62)&gt;MONTH(BB$15)),
NETWORKDAYS.INTL((EOMONTH(BB$15-1,1))-_xlpm.DD,EOMONTH(BB$15-1,1),1,_xlpm.VD),
AND(MONTH($AW62)=MONTH(BB$15),MONTH($AX62)=MONTH(BB$15)),
NETWORKDAYS.INTL($AW62,$AX62,1,_xlpm.VD)))),0)),
$DH62="месяц",
$BP62*BB62,
$DH62="неделя",
$BP62*BB62/7*(ROUNDUP((DAY(EOMONTH(BB$15,0)))/4,0))),
0)</f>
        <v/>
      </c>
      <c r="BT62" s="125">
        <f t="array" ref="BT62">
IFERROR(
_xlfn.IFS(
$DH62="день_1",
$BP62*$BL62/($AX62-$AW62+1)*BC62*(DAY(EOMONTH(BC$15,0))),
$DH62="день_2",
$BP62/30*MAX(MIN($AX62,EOMONTH(BC$15,0))-MAX($AW62,BC$15)+1,),
$DH62="раб.день",
$BP62/30*(IFERROR(
_xlfn.LET(_xlpm.VD,
CHOOSE(
{1;2;3;4;5;6;7;8;9;10;11;12;13;14;15;16;17;18},
45658,45659,45660,45661,45662,45663,45664,45665,45711,45724,45778,45779,45785,45786,45820,45821,45965,46022),
_xlfn.LET(_xlpm.DD,
MAX(MIN($AX62,EOMONTH(BC$15,0))-MAX($AW62,BC$15),),
_xlfn.IFS(
AND(MONTH($AW62)=MONTH(BC$15),MONTH($AX62)&lt;&gt;MONTH(BC$15)),
NETWORKDAYS.INTL($AW62,$AW62+_xlpm.DD,1,_xlpm.VD),
AND(MONTH($AW62)&lt;&gt;MONTH(BC$15),MONTH($AX62)=MONTH(BC$15)),
NETWORKDAYS.INTL(($AX62)-_xlpm.DD,$AX62,1,_xlpm.VD),
AND(MONTH($AW62)&lt;MONTH(BC$15),MONTH($AX62)&gt;MONTH(BC$15)),
NETWORKDAYS.INTL((EOMONTH(BC$15-1,1))-_xlpm.DD,EOMONTH(BC$15-1,1),1,_xlpm.VD),
AND(MONTH($AW62)=MONTH(BC$15),MONTH($AX62)=MONTH(BC$15)),
NETWORKDAYS.INTL($AW62,$AX62,1,_xlpm.VD)))),0)),
$DH62="месяц",
$BP62*BC62,
$DH62="неделя",
$BP62*BC62/7*(ROUNDUP((DAY(EOMONTH(BC$15,0)))/4,0))),
0)</f>
        <v/>
      </c>
      <c r="BU62" s="125">
        <f t="array" ref="BU62">
IFERROR(
_xlfn.IFS(
$DH62="день_1",
$BP62*$BL62/($AX62-$AW62+1)*BD62*(DAY(EOMONTH(BD$15,0))),
$DH62="день_2",
$BP62/30*MAX(MIN($AX62,EOMONTH(BD$15,0))-MAX($AW62,BD$15)+1,),
$DH62="раб.день",
$BP62/30*(IFERROR(
_xlfn.LET(_xlpm.VD,
CHOOSE(
{1;2;3;4;5;6;7;8;9;10;11;12;13;14;15;16;17;18},
45658,45659,45660,45661,45662,45663,45664,45665,45711,45724,45778,45779,45785,45786,45820,45821,45965,46022),
_xlfn.LET(_xlpm.DD,
MAX(MIN($AX62,EOMONTH(BD$15,0))-MAX($AW62,BD$15),),
_xlfn.IFS(
AND(MONTH($AW62)=MONTH(BD$15),MONTH($AX62)&lt;&gt;MONTH(BD$15)),
NETWORKDAYS.INTL($AW62,$AW62+_xlpm.DD,1,_xlpm.VD),
AND(MONTH($AW62)&lt;&gt;MONTH(BD$15),MONTH($AX62)=MONTH(BD$15)),
NETWORKDAYS.INTL(($AX62)-_xlpm.DD,$AX62,1,_xlpm.VD),
AND(MONTH($AW62)&lt;MONTH(BD$15),MONTH($AX62)&gt;MONTH(BD$15)),
NETWORKDAYS.INTL((EOMONTH(BD$15-1,1))-_xlpm.DD,EOMONTH(BD$15-1,1),1,_xlpm.VD),
AND(MONTH($AW62)=MONTH(BD$15),MONTH($AX62)=MONTH(BD$15)),
NETWORKDAYS.INTL($AW62,$AX62,1,_xlpm.VD)))),0)),
$DH62="месяц",
$BP62*BD62,
$DH62="неделя",
$BP62*BD62/7*(ROUNDUP((DAY(EOMONTH(BD$15,0)))/4,0))),
0)</f>
        <v/>
      </c>
      <c r="BV62" s="125">
        <f t="array" ref="BV62">
IFERROR(
_xlfn.IFS(
$DH62="день_1",
$BP62*$BL62/($AX62-$AW62+1)*BE62*(DAY(EOMONTH(BE$15,0))),
$DH62="день_2",
$BP62/30*MAX(MIN($AX62,EOMONTH(BE$15,0))-MAX($AW62,BE$15)+1,),
$DH62="раб.день",
$BP62/30*(IFERROR(
_xlfn.LET(_xlpm.VD,
CHOOSE(
{1;2;3;4;5;6;7;8;9;10;11;12;13;14;15;16;17;18},
45658,45659,45660,45661,45662,45663,45664,45665,45711,45724,45778,45779,45785,45786,45820,45821,45965,46022),
_xlfn.LET(_xlpm.DD,
MAX(MIN($AX62,EOMONTH(BE$15,0))-MAX($AW62,BE$15),),
_xlfn.IFS(
AND(MONTH($AW62)=MONTH(BE$15),MONTH($AX62)&lt;&gt;MONTH(BE$15)),
NETWORKDAYS.INTL($AW62,$AW62+_xlpm.DD,1,_xlpm.VD),
AND(MONTH($AW62)&lt;&gt;MONTH(BE$15),MONTH($AX62)=MONTH(BE$15)),
NETWORKDAYS.INTL(($AX62)-_xlpm.DD,$AX62,1,_xlpm.VD),
AND(MONTH($AW62)&lt;MONTH(BE$15),MONTH($AX62)&gt;MONTH(BE$15)),
NETWORKDAYS.INTL((EOMONTH(BE$15-1,1))-_xlpm.DD,EOMONTH(BE$15-1,1),1,_xlpm.VD),
AND(MONTH($AW62)=MONTH(BE$15),MONTH($AX62)=MONTH(BE$15)),
NETWORKDAYS.INTL($AW62,$AX62,1,_xlpm.VD)))),0)),
$DH62="месяц",
$BP62*BE62,
$DH62="неделя",
$BP62*BE62/7*(ROUNDUP((DAY(EOMONTH(BE$15,0)))/4,0))),
0)</f>
        <v/>
      </c>
      <c r="BW62" s="125">
        <f t="array" ref="BW62">
IFERROR(
_xlfn.IFS(
$DH62="день_1",
$BP62*$BL62/($AX62-$AW62+1)*BF62*(DAY(EOMONTH(BF$15,0))),
$DH62="день_2",
$BP62/30*MAX(MIN($AX62,EOMONTH(BF$15,0))-MAX($AW62,BF$15)+1,),
$DH62="раб.день",
$BP62/30*(IFERROR(
_xlfn.LET(_xlpm.VD,
CHOOSE(
{1;2;3;4;5;6;7;8;9;10;11;12;13;14;15;16;17;18},
45658,45659,45660,45661,45662,45663,45664,45665,45711,45724,45778,45779,45785,45786,45820,45821,45965,46022),
_xlfn.LET(_xlpm.DD,
MAX(MIN($AX62,EOMONTH(BF$15,0))-MAX($AW62,BF$15),),
_xlfn.IFS(
AND(MONTH($AW62)=MONTH(BF$15),MONTH($AX62)&lt;&gt;MONTH(BF$15)),
NETWORKDAYS.INTL($AW62,$AW62+_xlpm.DD,1,_xlpm.VD),
AND(MONTH($AW62)&lt;&gt;MONTH(BF$15),MONTH($AX62)=MONTH(BF$15)),
NETWORKDAYS.INTL(($AX62)-_xlpm.DD,$AX62,1,_xlpm.VD),
AND(MONTH($AW62)&lt;MONTH(BF$15),MONTH($AX62)&gt;MONTH(BF$15)),
NETWORKDAYS.INTL((EOMONTH(BF$15-1,1))-_xlpm.DD,EOMONTH(BF$15-1,1),1,_xlpm.VD),
AND(MONTH($AW62)=MONTH(BF$15),MONTH($AX62)=MONTH(BF$15)),
NETWORKDAYS.INTL($AW62,$AX62,1,_xlpm.VD)))),0)),
$DH62="месяц",
$BP62*BF62,
$DH62="неделя",
$BP62*BF62/7*(ROUNDUP((DAY(EOMONTH(BF$15,0)))/4,0))),
0)</f>
        <v/>
      </c>
      <c r="BX62" s="125">
        <f t="array" ref="BX62">
IFERROR(
_xlfn.IFS(
$DH62="день_1",
$BP62*$BL62/($AX62-$AW62+1)*BG62*(DAY(EOMONTH(BG$15,0))),
$DH62="день_2",
$BP62/30*MAX(MIN($AX62,EOMONTH(BG$15,0))-MAX($AW62,BG$15)+1,),
$DH62="раб.день",
$BP62/30*(IFERROR(
_xlfn.LET(_xlpm.VD,
CHOOSE(
{1;2;3;4;5;6;7;8;9;10;11;12;13;14;15;16;17;18},
45658,45659,45660,45661,45662,45663,45664,45665,45711,45724,45778,45779,45785,45786,45820,45821,45965,46022),
_xlfn.LET(_xlpm.DD,
MAX(MIN($AX62,EOMONTH(BG$15,0))-MAX($AW62,BG$15),),
_xlfn.IFS(
AND(MONTH($AW62)=MONTH(BG$15),MONTH($AX62)&lt;&gt;MONTH(BG$15)),
NETWORKDAYS.INTL($AW62,$AW62+_xlpm.DD,1,_xlpm.VD),
AND(MONTH($AW62)&lt;&gt;MONTH(BG$15),MONTH($AX62)=MONTH(BG$15)),
NETWORKDAYS.INTL(($AX62)-_xlpm.DD,$AX62,1,_xlpm.VD),
AND(MONTH($AW62)&lt;MONTH(BG$15),MONTH($AX62)&gt;MONTH(BG$15)),
NETWORKDAYS.INTL((EOMONTH(BG$15-1,1))-_xlpm.DD,EOMONTH(BG$15-1,1),1,_xlpm.VD),
AND(MONTH($AW62)=MONTH(BG$15),MONTH($AX62)=MONTH(BG$15)),
NETWORKDAYS.INTL($AW62,$AX62,1,_xlpm.VD)))),0)),
$DH62="месяц",
$BP62*BG62,
$DH62="неделя",
$BP62*BG62/7*(ROUNDUP((DAY(EOMONTH(BG$15,0)))/4,0))),
0)</f>
        <v/>
      </c>
      <c r="BY62" s="125">
        <f t="array" ref="BY62">
IFERROR(
_xlfn.IFS(
$DH62="день_1",
$BP62*$BL62/($AX62-$AW62+1)*BH62*(DAY(EOMONTH(BH$15,0))),
$DH62="день_2",
$BP62/30*MAX(MIN($AX62,EOMONTH(BH$15,0))-MAX($AW62,BH$15)+1,),
$DH62="раб.день",
$BP62/30*(IFERROR(
_xlfn.LET(_xlpm.VD,
CHOOSE(
{1;2;3;4;5;6;7;8;9;10;11;12;13;14;15;16;17;18},
45658,45659,45660,45661,45662,45663,45664,45665,45711,45724,45778,45779,45785,45786,45820,45821,45965,46022),
_xlfn.LET(_xlpm.DD,
MAX(MIN($AX62,EOMONTH(BH$15,0))-MAX($AW62,BH$15),),
_xlfn.IFS(
AND(MONTH($AW62)=MONTH(BH$15),MONTH($AX62)&lt;&gt;MONTH(BH$15)),
NETWORKDAYS.INTL($AW62,$AW62+_xlpm.DD,1,_xlpm.VD),
AND(MONTH($AW62)&lt;&gt;MONTH(BH$15),MONTH($AX62)=MONTH(BH$15)),
NETWORKDAYS.INTL(($AX62)-_xlpm.DD,$AX62,1,_xlpm.VD),
AND(MONTH($AW62)&lt;MONTH(BH$15),MONTH($AX62)&gt;MONTH(BH$15)),
NETWORKDAYS.INTL((EOMONTH(BH$15-1,1))-_xlpm.DD,EOMONTH(BH$15-1,1),1,_xlpm.VD),
AND(MONTH($AW62)=MONTH(BH$15),MONTH($AX62)=MONTH(BH$15)),
NETWORKDAYS.INTL($AW62,$AX62,1,_xlpm.VD)))),0)),
$DH62="месяц",
$BP62*BH62,
$DH62="неделя",
$BP62*BH62/7*(ROUNDUP((DAY(EOMONTH(BH$15,0)))/4,0))),
0)</f>
        <v/>
      </c>
      <c r="BZ62" s="125">
        <f t="array" ref="BZ62">
IFERROR(
_xlfn.IFS(
$DH62="день_1",
$BP62*$BL62/($AX62-$AW62+1)*BI62*(DAY(EOMONTH(BI$15,0))),
$DH62="день_2",
$BP62/30*MAX(MIN($AX62,EOMONTH(BI$15,0))-MAX($AW62,BI$15)+1,),
$DH62="раб.день",
$BP62/30*(IFERROR(
_xlfn.LET(_xlpm.VD,
CHOOSE(
{1;2;3;4;5;6;7;8;9;10;11;12;13;14;15;16;17;18},
45658,45659,45660,45661,45662,45663,45664,45665,45711,45724,45778,45779,45785,45786,45820,45821,45965,46022),
_xlfn.LET(_xlpm.DD,
MAX(MIN($AX62,EOMONTH(BI$15,0))-MAX($AW62,BI$15),),
_xlfn.IFS(
AND(MONTH($AW62)=MONTH(BI$15),MONTH($AX62)&lt;&gt;MONTH(BI$15)),
NETWORKDAYS.INTL($AW62,$AW62+_xlpm.DD,1,_xlpm.VD),
AND(MONTH($AW62)&lt;&gt;MONTH(BI$15),MONTH($AX62)=MONTH(BI$15)),
NETWORKDAYS.INTL(($AX62)-_xlpm.DD,$AX62,1,_xlpm.VD),
AND(MONTH($AW62)&lt;MONTH(BI$15),MONTH($AX62)&gt;MONTH(BI$15)),
NETWORKDAYS.INTL((EOMONTH(BI$15-1,1))-_xlpm.DD,EOMONTH(BI$15-1,1),1,_xlpm.VD),
AND(MONTH($AW62)=MONTH(BI$15),MONTH($AX62)=MONTH(BI$15)),
NETWORKDAYS.INTL($AW62,$AX62,1,_xlpm.VD)))),0)),
$DH62="месяц",
$BP62*BI62,
$DH62="неделя",
$BP62*BI62/7*(ROUNDUP((DAY(EOMONTH(BI$15,0)))/4,0))),
0)</f>
        <v/>
      </c>
      <c r="CA62" s="125">
        <f t="array" ref="CA62">
IFERROR(
_xlfn.IFS(
$DH62="день_1",
$BP62*$BL62/($AX62-$AW62+1)*BJ62*(DAY(EOMONTH(BJ$15,0))),
$DH62="день_2",
$BP62/30*MAX(MIN($AX62,EOMONTH(BJ$15,0))-MAX($AW62,BJ$15)+1,),
$DH62="раб.день",
$BP62/30*(IFERROR(
_xlfn.LET(_xlpm.VD,
CHOOSE(
{1;2;3;4;5;6;7;8;9;10;11;12;13;14;15;16;17;18},
45658,45659,45660,45661,45662,45663,45664,45665,45711,45724,45778,45779,45785,45786,45820,45821,45965,46022),
_xlfn.LET(_xlpm.DD,
MAX(MIN($AX62,EOMONTH(BJ$15,0))-MAX($AW62,BJ$15),),
_xlfn.IFS(
AND(MONTH($AW62)=MONTH(BJ$15),MONTH($AX62)&lt;&gt;MONTH(BJ$15)),
NETWORKDAYS.INTL($AW62,$AW62+_xlpm.DD,1,_xlpm.VD),
AND(MONTH($AW62)&lt;&gt;MONTH(BJ$15),MONTH($AX62)=MONTH(BJ$15)),
NETWORKDAYS.INTL(($AX62)-_xlpm.DD,$AX62,1,_xlpm.VD),
AND(MONTH($AW62)&lt;MONTH(BJ$15),MONTH($AX62)&gt;MONTH(BJ$15)),
NETWORKDAYS.INTL((EOMONTH(BJ$15-1,1))-_xlpm.DD,EOMONTH(BJ$15-1,1),1,_xlpm.VD),
AND(MONTH($AW62)=MONTH(BJ$15),MONTH($AX62)=MONTH(BJ$15)),
NETWORKDAYS.INTL($AW62,$AX62,1,_xlpm.VD)))),0)),
$DH62="месяц",
$BP62*BJ62,
$DH62="неделя",
$BP62*BJ62/7*(ROUNDUP((DAY(EOMONTH(BJ$15,0)))/4,0))),
0)</f>
        <v/>
      </c>
      <c r="CB62" s="125">
        <f t="array" ref="CB62">
IFERROR(
_xlfn.IFS(
$DH62="день_1",
$BP62*$BL62/($AX62-$AW62+1)*BK62*(DAY(EOMONTH(BK$15,0))),
$DH62="день_2",
$BP62/30*MAX(MIN($AX62,EOMONTH(BK$15,0))-MAX($AW62,BK$15)+1,),
$DH62="раб.день",
$BP62/30*(IFERROR(
_xlfn.LET(_xlpm.VD,
CHOOSE(
{1;2;3;4;5;6;7;8;9;10;11;12;13;14;15;16;17;18},
45658,45659,45660,45661,45662,45663,45664,45665,45711,45724,45778,45779,45785,45786,45820,45821,45965,46022),
_xlfn.LET(_xlpm.DD,
MAX(MIN($AX62,EOMONTH(BK$15,0))-MAX($AW62,BK$15),),
_xlfn.IFS(
AND(MONTH($AW62)=MONTH(BK$15),MONTH($AX62)&lt;&gt;MONTH(BK$15)),
NETWORKDAYS.INTL($AW62,$AW62+_xlpm.DD,1,_xlpm.VD),
AND(MONTH($AW62)&lt;&gt;MONTH(BK$15),MONTH($AX62)=MONTH(BK$15)),
NETWORKDAYS.INTL(($AX62)-_xlpm.DD,$AX62,1,_xlpm.VD),
AND(MONTH($AW62)&lt;MONTH(BK$15),MONTH($AX62)&gt;MONTH(BK$15)),
NETWORKDAYS.INTL((EOMONTH(BK$15-1,1))-_xlpm.DD,EOMONTH(BK$15-1,1),1,_xlpm.VD),
AND(MONTH($AW62)=MONTH(BK$15),MONTH($AX62)=MONTH(BK$15)),
NETWORKDAYS.INTL($AW62,$AX62,1,_xlpm.VD)))),0)),
$DH62="месяц",
$BP62*BK62,
$DH62="неделя",
$BP62*BK62/7*(ROUNDUP((DAY(EOMONTH(BK$15,0)))/4,0))),
0)</f>
        <v/>
      </c>
      <c r="CC62" s="125">
        <f>SUM($BQ62:$CB62)</f>
        <v/>
      </c>
      <c r="CD62" s="126">
        <f>SUM($EH62:$EH62)</f>
        <v/>
      </c>
      <c r="CE62" s="126">
        <f>$CD62*$AB62</f>
        <v/>
      </c>
      <c r="CF62" s="126">
        <f>SUM($EK62:$EK62)</f>
        <v/>
      </c>
      <c r="CG62" s="126">
        <f>$CF62*$AB62</f>
        <v/>
      </c>
      <c r="CH62" s="126">
        <f>SUM($CC62,$CE62,$CG62)</f>
        <v/>
      </c>
      <c r="CI62" s="126">
        <f>$CH62*(1+$CM62)</f>
        <v/>
      </c>
      <c r="CJ62" s="127" t="n">
        <v>0</v>
      </c>
      <c r="CK62" s="126">
        <f>SUM($CH62:$CH62)*(1+$CJ62)</f>
        <v/>
      </c>
      <c r="CL62" s="126">
        <f>SUM($CH62:$CH62)*(1+$CM62)</f>
        <v/>
      </c>
      <c r="CM62" s="59" t="inlineStr">
        <is>
          <t>20%</t>
        </is>
      </c>
      <c r="CN62" s="59" t="n"/>
      <c r="CO62" s="72" t="n"/>
      <c r="CP62" s="59" t="n"/>
      <c r="CQ62" s="73" t="n"/>
      <c r="CR62" s="73" t="n"/>
      <c r="CS62" s="73" t="n"/>
      <c r="CT62" s="72" t="n"/>
      <c r="CU62" s="79" t="inlineStr">
        <is>
          <t> </t>
        </is>
      </c>
      <c r="CV62" s="60" t="n"/>
      <c r="CW62" s="60" t="n"/>
      <c r="CX62" s="60" t="n"/>
      <c r="CY62" s="127">
        <f>IFERROR(($CC62-$EE62)/($EE62/(1-$DQ62)),0)</f>
        <v/>
      </c>
      <c r="CZ62" s="127">
        <f>IFERROR(1-$EI62/($CE62),0)</f>
        <v/>
      </c>
      <c r="DA62" s="127">
        <f>IFERROR(1-$EL62/($CG62),0)</f>
        <v/>
      </c>
      <c r="DB62" s="126">
        <f>ROUND(IFERROR(($CI62/(1+$CM62)-$EN62),0),2)</f>
        <v/>
      </c>
      <c r="DC62" s="128" t="n"/>
      <c r="DD62" s="125" t="n"/>
      <c r="DE62" s="75" t="n">
        <v>0</v>
      </c>
      <c r="DF62" s="128" t="n"/>
      <c r="DG62" s="125">
        <f>IF($DC62=0,0,$DD62*($DC62*100%-$DE62*$DF62))*SUM($AB62:$AB62)</f>
        <v/>
      </c>
      <c r="DH62" s="129" t="inlineStr">
        <is>
          <t>месяц</t>
        </is>
      </c>
      <c r="DI62" s="130">
        <f t="array" ref="DI62">IFERROR(
IF($ES62="LisChannel",
(ROUND(((INDEX({174.625;153.888888888889;130.972222222222},MATCH($AI62,{2;3;4}),0))*$AG62*$AI62),2)),0),0)</f>
        <v/>
      </c>
      <c r="DJ62" s="130">
        <f>
_xlfn.LET(_xlpm.X,
IFERROR(
IF($ES62="НовиковТВ",
(_xlfn.LET(_xlpm.NTV,
_xlfn.LET(_xlpm.MIN,350000,
IF(SUMIFS($DI:$DI,$ES:$ES,"НовиковТВ")&lt;=_xlpm.MIN,
(SUMIFS($DI:$DI,$ES:$ES,"НовиковТВ")/(COUNTIFS($ES:$ES,"НовиковТВ")))*_xlpm.MIN/SUMIFS($DI:$DI,$ES:$ES,"НовиковТВ"),
DI62)),
_xlpm.NTV+$DG62/(1-(1-(_xlpm.NTV)*(1-$DL62)*(1-$DM62)*(1-$DN62)*(1-$DO62)*(1-$DP62)/_xlpm.NTV))))/(1+$EP62),
$DI62+$DG62/(1-(1-($DI62)*(1-$DL62)*(1-$DM62)*(1-$DN62)*(1-$DO62)*(1-$DP62)/$DI62))),
0),
_xlpm.X*(1+$CM62)*(1+$CW62)-_xlpm.X*(1+$CM62)+_xlpm.X)</f>
        <v/>
      </c>
      <c r="DK62" s="125" t="inlineStr">
        <is>
          <t>послед.</t>
        </is>
      </c>
      <c r="DL62" s="63" t="n">
        <v>0</v>
      </c>
      <c r="DM62" s="63" t="n">
        <v>0</v>
      </c>
      <c r="DN62" s="63" t="n">
        <v>0</v>
      </c>
      <c r="DO62" s="63" t="n">
        <v>0</v>
      </c>
      <c r="DP62" s="63" t="n">
        <v>0</v>
      </c>
      <c r="DQ62" s="63">
        <f t="array" ref="DQ62">IFERROR(_xlfn.IFS(
$DK62="послед.",1-(1-$DL62)*(1-$DM62)*(1-$DN62)*(1-$DO62)*(1-$DP62),
$DK62="сумм.",$DL62+$DM62+$DN62+$DO62+$DP62),
0)</f>
        <v/>
      </c>
      <c r="DR62" s="125">
        <f t="array" ref="DR62">
IFERROR(
_xlfn.IFS(
$BL62=0,
0,
$BL62&gt;0,
_xlfn.IFS($DK62="послед.",
$DJ62*(1-$DL62)*(1-$DM62)*(1-$DN62)*(1-$DO62)*(1-$DP62),
$DK62="сумм.",
$DJ62*(1-($DL62+$DM62+$DN62+$DO62+$DP62)))),0)</f>
        <v/>
      </c>
      <c r="DS62" s="125">
        <f t="array" ref="DS62">
IFERROR(_xlfn.IFS(
$DH62="день_1",
$DR62*$BL62/($AX62-$AW62+1)*AZ62*(DAY(EOMONTH(AZ$15,0))),
$DH62="день_2",
$DR62/30*MAX(MIN($AX62,EOMONTH(AZ$15,0))-MAX($AW62,AZ$15)+1,),
$DH62="раб.день",
$DR62/30*(IFERROR(
_xlfn.LET(_xlpm.VD,
CHOOSE(
{1;2;3;4;5;6;7;8;9;10;11;12;13;14;15;16;17;18},
45658,45659,45660,45661,45662,45663,45664,45665,45711,45724,45778,45779,45785,45786,45820,45821,45965,46022),
_xlfn.LET(_xlpm.DD,
MAX(MIN($AX62,EOMONTH(AZ$15,0))-MAX($AW62,AZ$15),),
_xlfn.IFS(
AND(MONTH($AW62)=MONTH(AZ$15),MONTH($AX62)&lt;&gt;MONTH(AZ$15)),
NETWORKDAYS.INTL($AW62,$AW62+_xlpm.DD,1,_xlpm.VD),
AND(MONTH($AW62)&lt;&gt;MONTH(AZ$15),MONTH($AX62)=MONTH(AZ$15)),
NETWORKDAYS.INTL(($AX62)-_xlpm.DD,$AX62,1,_xlpm.VD),
AND(MONTH($AW62)&lt;MONTH(AZ$15),MONTH($AX62)&gt;MONTH(AZ$15)),
NETWORKDAYS.INTL((EOMONTH(AZ$15-1,1))-_xlpm.DD,EOMONTH(AZ$15-1,1),1,_xlpm.VD),
AND(MONTH($AW62)=MONTH(AZ$15),MONTH($AX62)=MONTH(AZ$15)),
NETWORKDAYS.INTL($AW62,$AX62,1,_xlpm.VD)))),0)),
$DH62="месяц",
$DR62*AZ62,
$DH62="неделя",
$DR62*AZ62/7*(ROUNDUP((DAY(EOMONTH(AZ$15,0)))/4,0))),
0)</f>
        <v/>
      </c>
      <c r="DT62" s="125">
        <f t="array" ref="DT62">
IFERROR(_xlfn.IFS(
$DH62="день_1",
$DR62*$BL62/($AX62-$AW62+1)*BA62*(DAY(EOMONTH(BA$15,0))),
$DH62="день_2",
$DR62/30*MAX(MIN($AX62,EOMONTH(BA$15,0))-MAX($AW62,BA$15)+1,),
$DH62="раб.день",
$DR62/30*(IFERROR(
_xlfn.LET(_xlpm.VD,
CHOOSE(
{1;2;3;4;5;6;7;8;9;10;11;12;13;14;15;16;17;18},
45658,45659,45660,45661,45662,45663,45664,45665,45711,45724,45778,45779,45785,45786,45820,45821,45965,46022),
_xlfn.LET(_xlpm.DD,
MAX(MIN($AX62,EOMONTH(BA$15,0))-MAX($AW62,BA$15),),
_xlfn.IFS(
AND(MONTH($AW62)=MONTH(BA$15),MONTH($AX62)&lt;&gt;MONTH(BA$15)),
NETWORKDAYS.INTL($AW62,$AW62+_xlpm.DD,1,_xlpm.VD),
AND(MONTH($AW62)&lt;&gt;MONTH(BA$15),MONTH($AX62)=MONTH(BA$15)),
NETWORKDAYS.INTL(($AX62)-_xlpm.DD,$AX62,1,_xlpm.VD),
AND(MONTH($AW62)&lt;MONTH(BA$15),MONTH($AX62)&gt;MONTH(BA$15)),
NETWORKDAYS.INTL((EOMONTH(BA$15-1,1))-_xlpm.DD,EOMONTH(BA$15-1,1),1,_xlpm.VD),
AND(MONTH($AW62)=MONTH(BA$15),MONTH($AX62)=MONTH(BA$15)),
NETWORKDAYS.INTL($AW62,$AX62,1,_xlpm.VD)))),0)),
$DH62="месяц",
$DR62*BA62,
$DH62="неделя",
$DR62*BA62/7*(ROUNDUP((DAY(EOMONTH(BA$15,0)))/4,0))),
0)</f>
        <v/>
      </c>
      <c r="DU62" s="125">
        <f t="array" ref="DU62">
IFERROR(_xlfn.IFS(
$DH62="день_1",
$DR62*$BL62/($AX62-$AW62+1)*BB62*(DAY(EOMONTH(BB$15,0))),
$DH62="день_2",
$DR62/30*MAX(MIN($AX62,EOMONTH(BB$15,0))-MAX($AW62,BB$15)+1,),
$DH62="раб.день",
$DR62/30*(IFERROR(
_xlfn.LET(_xlpm.VD,
CHOOSE(
{1;2;3;4;5;6;7;8;9;10;11;12;13;14;15;16;17;18},
45658,45659,45660,45661,45662,45663,45664,45665,45711,45724,45778,45779,45785,45786,45820,45821,45965,46022),
_xlfn.LET(_xlpm.DD,
MAX(MIN($AX62,EOMONTH(BB$15,0))-MAX($AW62,BB$15),),
_xlfn.IFS(
AND(MONTH($AW62)=MONTH(BB$15),MONTH($AX62)&lt;&gt;MONTH(BB$15)),
NETWORKDAYS.INTL($AW62,$AW62+_xlpm.DD,1,_xlpm.VD),
AND(MONTH($AW62)&lt;&gt;MONTH(BB$15),MONTH($AX62)=MONTH(BB$15)),
NETWORKDAYS.INTL(($AX62)-_xlpm.DD,$AX62,1,_xlpm.VD),
AND(MONTH($AW62)&lt;MONTH(BB$15),MONTH($AX62)&gt;MONTH(BB$15)),
NETWORKDAYS.INTL((EOMONTH(BB$15-1,1))-_xlpm.DD,EOMONTH(BB$15-1,1),1,_xlpm.VD),
AND(MONTH($AW62)=MONTH(BB$15),MONTH($AX62)=MONTH(BB$15)),
NETWORKDAYS.INTL($AW62,$AX62,1,_xlpm.VD)))),0)),
$DH62="месяц",
$DR62*BB62,
$DH62="неделя",
$DR62*BB62/7*(ROUNDUP((DAY(EOMONTH(BB$15,0)))/4,0))),
0)</f>
        <v/>
      </c>
      <c r="DV62" s="125">
        <f t="array" ref="DV62">
IFERROR(_xlfn.IFS(
$DH62="день_1",
$DR62*$BL62/($AX62-$AW62+1)*BC62*(DAY(EOMONTH(BC$15,0))),
$DH62="день_2",
$DR62/30*MAX(MIN($AX62,EOMONTH(BC$15,0))-MAX($AW62,BC$15)+1,),
$DH62="раб.день",
$DR62/30*(IFERROR(
_xlfn.LET(_xlpm.VD,
CHOOSE(
{1;2;3;4;5;6;7;8;9;10;11;12;13;14;15;16;17;18},
45658,45659,45660,45661,45662,45663,45664,45665,45711,45724,45778,45779,45785,45786,45820,45821,45965,46022),
_xlfn.LET(_xlpm.DD,
MAX(MIN($AX62,EOMONTH(BC$15,0))-MAX($AW62,BC$15),),
_xlfn.IFS(
AND(MONTH($AW62)=MONTH(BC$15),MONTH($AX62)&lt;&gt;MONTH(BC$15)),
NETWORKDAYS.INTL($AW62,$AW62+_xlpm.DD,1,_xlpm.VD),
AND(MONTH($AW62)&lt;&gt;MONTH(BC$15),MONTH($AX62)=MONTH(BC$15)),
NETWORKDAYS.INTL(($AX62)-_xlpm.DD,$AX62,1,_xlpm.VD),
AND(MONTH($AW62)&lt;MONTH(BC$15),MONTH($AX62)&gt;MONTH(BC$15)),
NETWORKDAYS.INTL((EOMONTH(BC$15-1,1))-_xlpm.DD,EOMONTH(BC$15-1,1),1,_xlpm.VD),
AND(MONTH($AW62)=MONTH(BC$15),MONTH($AX62)=MONTH(BC$15)),
NETWORKDAYS.INTL($AW62,$AX62,1,_xlpm.VD)))),0)),
$DH62="месяц",
$DR62*BC62,
$DH62="неделя",
$DR62*BC62/7*(ROUNDUP((DAY(EOMONTH(BC$15,0)))/4,0))),
0)</f>
        <v/>
      </c>
      <c r="DW62" s="125">
        <f t="array" ref="DW62">
IFERROR(_xlfn.IFS(
$DH62="день_1",
$DR62*$BL62/($AX62-$AW62+1)*BD62*(DAY(EOMONTH(BD$15,0))),
$DH62="день_2",
$DR62/30*MAX(MIN($AX62,EOMONTH(BD$15,0))-MAX($AW62,BD$15)+1,),
$DH62="раб.день",
$DR62/30*(IFERROR(
_xlfn.LET(_xlpm.VD,
CHOOSE(
{1;2;3;4;5;6;7;8;9;10;11;12;13;14;15;16;17;18},
45658,45659,45660,45661,45662,45663,45664,45665,45711,45724,45778,45779,45785,45786,45820,45821,45965,46022),
_xlfn.LET(_xlpm.DD,
MAX(MIN($AX62,EOMONTH(BD$15,0))-MAX($AW62,BD$15),),
_xlfn.IFS(
AND(MONTH($AW62)=MONTH(BD$15),MONTH($AX62)&lt;&gt;MONTH(BD$15)),
NETWORKDAYS.INTL($AW62,$AW62+_xlpm.DD,1,_xlpm.VD),
AND(MONTH($AW62)&lt;&gt;MONTH(BD$15),MONTH($AX62)=MONTH(BD$15)),
NETWORKDAYS.INTL(($AX62)-_xlpm.DD,$AX62,1,_xlpm.VD),
AND(MONTH($AW62)&lt;MONTH(BD$15),MONTH($AX62)&gt;MONTH(BD$15)),
NETWORKDAYS.INTL((EOMONTH(BD$15-1,1))-_xlpm.DD,EOMONTH(BD$15-1,1),1,_xlpm.VD),
AND(MONTH($AW62)=MONTH(BD$15),MONTH($AX62)=MONTH(BD$15)),
NETWORKDAYS.INTL($AW62,$AX62,1,_xlpm.VD)))),0)),
$DH62="месяц",
$DR62*BD62,
$DH62="неделя",
$DR62*BD62/7*(ROUNDUP((DAY(EOMONTH(BD$15,0)))/4,0))),
0)</f>
        <v/>
      </c>
      <c r="DX62" s="125">
        <f t="array" ref="DX62">
IFERROR(_xlfn.IFS(
$DH62="день_1",
$DR62*$BL62/($AX62-$AW62+1)*BE62*(DAY(EOMONTH(BE$15,0))),
$DH62="день_2",
$DR62/30*MAX(MIN($AX62,EOMONTH(BE$15,0))-MAX($AW62,BE$15)+1,),
$DH62="раб.день",
$DR62/30*(IFERROR(
_xlfn.LET(_xlpm.VD,
CHOOSE(
{1;2;3;4;5;6;7;8;9;10;11;12;13;14;15;16;17;18},
45658,45659,45660,45661,45662,45663,45664,45665,45711,45724,45778,45779,45785,45786,45820,45821,45965,46022),
_xlfn.LET(_xlpm.DD,
MAX(MIN($AX62,EOMONTH(BE$15,0))-MAX($AW62,BE$15),),
_xlfn.IFS(
AND(MONTH($AW62)=MONTH(BE$15),MONTH($AX62)&lt;&gt;MONTH(BE$15)),
NETWORKDAYS.INTL($AW62,$AW62+_xlpm.DD,1,_xlpm.VD),
AND(MONTH($AW62)&lt;&gt;MONTH(BE$15),MONTH($AX62)=MONTH(BE$15)),
NETWORKDAYS.INTL(($AX62)-_xlpm.DD,$AX62,1,_xlpm.VD),
AND(MONTH($AW62)&lt;MONTH(BE$15),MONTH($AX62)&gt;MONTH(BE$15)),
NETWORKDAYS.INTL((EOMONTH(BE$15-1,1))-_xlpm.DD,EOMONTH(BE$15-1,1),1,_xlpm.VD),
AND(MONTH($AW62)=MONTH(BE$15),MONTH($AX62)=MONTH(BE$15)),
NETWORKDAYS.INTL($AW62,$AX62,1,_xlpm.VD)))),0)),
$DH62="месяц",
$DR62*BE62,
$DH62="неделя",
$DR62*BE62/7*(ROUNDUP((DAY(EOMONTH(BE$15,0)))/4,0))),
0)</f>
        <v/>
      </c>
      <c r="DY62" s="125">
        <f t="array" ref="DY62">
IFERROR(_xlfn.IFS(
$DH62="день_1",
$DR62*$BL62/($AX62-$AW62+1)*BF62*(DAY(EOMONTH(BF$15,0))),
$DH62="день_2",
$DR62/30*MAX(MIN($AX62,EOMONTH(BF$15,0))-MAX($AW62,BF$15)+1,),
$DH62="раб.день",
$DR62/30*(IFERROR(
_xlfn.LET(_xlpm.VD,
CHOOSE(
{1;2;3;4;5;6;7;8;9;10;11;12;13;14;15;16;17;18},
45658,45659,45660,45661,45662,45663,45664,45665,45711,45724,45778,45779,45785,45786,45820,45821,45965,46022),
_xlfn.LET(_xlpm.DD,
MAX(MIN($AX62,EOMONTH(BF$15,0))-MAX($AW62,BF$15),),
_xlfn.IFS(
AND(MONTH($AW62)=MONTH(BF$15),MONTH($AX62)&lt;&gt;MONTH(BF$15)),
NETWORKDAYS.INTL($AW62,$AW62+_xlpm.DD,1,_xlpm.VD),
AND(MONTH($AW62)&lt;&gt;MONTH(BF$15),MONTH($AX62)=MONTH(BF$15)),
NETWORKDAYS.INTL(($AX62)-_xlpm.DD,$AX62,1,_xlpm.VD),
AND(MONTH($AW62)&lt;MONTH(BF$15),MONTH($AX62)&gt;MONTH(BF$15)),
NETWORKDAYS.INTL((EOMONTH(BF$15-1,1))-_xlpm.DD,EOMONTH(BF$15-1,1),1,_xlpm.VD),
AND(MONTH($AW62)=MONTH(BF$15),MONTH($AX62)=MONTH(BF$15)),
NETWORKDAYS.INTL($AW62,$AX62,1,_xlpm.VD)))),0)),
$DH62="месяц",
$DR62*BF62,
$DH62="неделя",
$DR62*BF62/7*(ROUNDUP((DAY(EOMONTH(BF$15,0)))/4,0))),
0)</f>
        <v/>
      </c>
      <c r="DZ62" s="125">
        <f t="array" ref="DZ62">
IFERROR(_xlfn.IFS(
$DH62="день_1",
$DR62*$BL62/($AX62-$AW62+1)*BG62*(DAY(EOMONTH(BG$15,0))),
$DH62="день_2",
$DR62/30*MAX(MIN($AX62,EOMONTH(BG$15,0))-MAX($AW62,BG$15)+1,),
$DH62="раб.день",
$DR62/30*(IFERROR(
_xlfn.LET(_xlpm.VD,
CHOOSE(
{1;2;3;4;5;6;7;8;9;10;11;12;13;14;15;16;17;18},
45658,45659,45660,45661,45662,45663,45664,45665,45711,45724,45778,45779,45785,45786,45820,45821,45965,46022),
_xlfn.LET(_xlpm.DD,
MAX(MIN($AX62,EOMONTH(BG$15,0))-MAX($AW62,BG$15),),
_xlfn.IFS(
AND(MONTH($AW62)=MONTH(BG$15),MONTH($AX62)&lt;&gt;MONTH(BG$15)),
NETWORKDAYS.INTL($AW62,$AW62+_xlpm.DD,1,_xlpm.VD),
AND(MONTH($AW62)&lt;&gt;MONTH(BG$15),MONTH($AX62)=MONTH(BG$15)),
NETWORKDAYS.INTL(($AX62)-_xlpm.DD,$AX62,1,_xlpm.VD),
AND(MONTH($AW62)&lt;MONTH(BG$15),MONTH($AX62)&gt;MONTH(BG$15)),
NETWORKDAYS.INTL((EOMONTH(BG$15-1,1))-_xlpm.DD,EOMONTH(BG$15-1,1),1,_xlpm.VD),
AND(MONTH($AW62)=MONTH(BG$15),MONTH($AX62)=MONTH(BG$15)),
NETWORKDAYS.INTL($AW62,$AX62,1,_xlpm.VD)))),0)),
$DH62="месяц",
$DR62*BG62,
$DH62="неделя",
$DR62*BG62/7*(ROUNDUP((DAY(EOMONTH(BG$15,0)))/4,0))),
0)</f>
        <v/>
      </c>
      <c r="EA62" s="125">
        <f t="array" ref="EA62">
IFERROR(_xlfn.IFS(
$DH62="день_1",
$DR62*$BL62/($AX62-$AW62+1)*BH62*(DAY(EOMONTH(BH$15,0))),
$DH62="день_2",
$DR62/30*MAX(MIN($AX62,EOMONTH(BH$15,0))-MAX($AW62,BH$15)+1,),
$DH62="раб.день",
$DR62/30*(IFERROR(
_xlfn.LET(_xlpm.VD,
CHOOSE(
{1;2;3;4;5;6;7;8;9;10;11;12;13;14;15;16;17;18},
45658,45659,45660,45661,45662,45663,45664,45665,45711,45724,45778,45779,45785,45786,45820,45821,45965,46022),
_xlfn.LET(_xlpm.DD,
MAX(MIN($AX62,EOMONTH(BH$15,0))-MAX($AW62,BH$15),),
_xlfn.IFS(
AND(MONTH($AW62)=MONTH(BH$15),MONTH($AX62)&lt;&gt;MONTH(BH$15)),
NETWORKDAYS.INTL($AW62,$AW62+_xlpm.DD,1,_xlpm.VD),
AND(MONTH($AW62)&lt;&gt;MONTH(BH$15),MONTH($AX62)=MONTH(BH$15)),
NETWORKDAYS.INTL(($AX62)-_xlpm.DD,$AX62,1,_xlpm.VD),
AND(MONTH($AW62)&lt;MONTH(BH$15),MONTH($AX62)&gt;MONTH(BH$15)),
NETWORKDAYS.INTL((EOMONTH(BH$15-1,1))-_xlpm.DD,EOMONTH(BH$15-1,1),1,_xlpm.VD),
AND(MONTH($AW62)=MONTH(BH$15),MONTH($AX62)=MONTH(BH$15)),
NETWORKDAYS.INTL($AW62,$AX62,1,_xlpm.VD)))),0)),
$DH62="месяц",
$DR62*BH62,
$DH62="неделя",
$DR62*BH62/7*(ROUNDUP((DAY(EOMONTH(BH$15,0)))/4,0))),
0)</f>
        <v/>
      </c>
      <c r="EB62" s="125">
        <f t="array" ref="EB62">
IFERROR(_xlfn.IFS(
$DH62="день_1",
$DR62*$BL62/($AX62-$AW62+1)*BI62*(DAY(EOMONTH(BI$15,0))),
$DH62="день_2",
$DR62/30*MAX(MIN($AX62,EOMONTH(BI$15,0))-MAX($AW62,BI$15)+1,),
$DH62="раб.день",
$DR62/30*(IFERROR(
_xlfn.LET(_xlpm.VD,
CHOOSE(
{1;2;3;4;5;6;7;8;9;10;11;12;13;14;15;16;17;18},
45658,45659,45660,45661,45662,45663,45664,45665,45711,45724,45778,45779,45785,45786,45820,45821,45965,46022),
_xlfn.LET(_xlpm.DD,
MAX(MIN($AX62,EOMONTH(BI$15,0))-MAX($AW62,BI$15),),
_xlfn.IFS(
AND(MONTH($AW62)=MONTH(BI$15),MONTH($AX62)&lt;&gt;MONTH(BI$15)),
NETWORKDAYS.INTL($AW62,$AW62+_xlpm.DD,1,_xlpm.VD),
AND(MONTH($AW62)&lt;&gt;MONTH(BI$15),MONTH($AX62)=MONTH(BI$15)),
NETWORKDAYS.INTL(($AX62)-_xlpm.DD,$AX62,1,_xlpm.VD),
AND(MONTH($AW62)&lt;MONTH(BI$15),MONTH($AX62)&gt;MONTH(BI$15)),
NETWORKDAYS.INTL((EOMONTH(BI$15-1,1))-_xlpm.DD,EOMONTH(BI$15-1,1),1,_xlpm.VD),
AND(MONTH($AW62)=MONTH(BI$15),MONTH($AX62)=MONTH(BI$15)),
NETWORKDAYS.INTL($AW62,$AX62,1,_xlpm.VD)))),0)),
$DH62="месяц",
$DR62*BI62,
$DH62="неделя",
$DR62*BI62/7*(ROUNDUP((DAY(EOMONTH(BI$15,0)))/4,0))),
0)</f>
        <v/>
      </c>
      <c r="EC62" s="125">
        <f t="array" ref="EC62">
IFERROR(_xlfn.IFS(
$DH62="день_1",
$DR62*$BL62/($AX62-$AW62+1)*BJ62*(DAY(EOMONTH(BJ$15,0))),
$DH62="день_2",
$DR62/30*MAX(MIN($AX62,EOMONTH(BJ$15,0))-MAX($AW62,BJ$15)+1,),
$DH62="раб.день",
$DR62/30*(IFERROR(
_xlfn.LET(_xlpm.VD,
CHOOSE(
{1;2;3;4;5;6;7;8;9;10;11;12;13;14;15;16;17;18},
45658,45659,45660,45661,45662,45663,45664,45665,45711,45724,45778,45779,45785,45786,45820,45821,45965,46022),
_xlfn.LET(_xlpm.DD,
MAX(MIN($AX62,EOMONTH(BJ$15,0))-MAX($AW62,BJ$15),),
_xlfn.IFS(
AND(MONTH($AW62)=MONTH(BJ$15),MONTH($AX62)&lt;&gt;MONTH(BJ$15)),
NETWORKDAYS.INTL($AW62,$AW62+_xlpm.DD,1,_xlpm.VD),
AND(MONTH($AW62)&lt;&gt;MONTH(BJ$15),MONTH($AX62)=MONTH(BJ$15)),
NETWORKDAYS.INTL(($AX62)-_xlpm.DD,$AX62,1,_xlpm.VD),
AND(MONTH($AW62)&lt;MONTH(BJ$15),MONTH($AX62)&gt;MONTH(BJ$15)),
NETWORKDAYS.INTL((EOMONTH(BJ$15-1,1))-_xlpm.DD,EOMONTH(BJ$15-1,1),1,_xlpm.VD),
AND(MONTH($AW62)=MONTH(BJ$15),MONTH($AX62)=MONTH(BJ$15)),
NETWORKDAYS.INTL($AW62,$AX62,1,_xlpm.VD)))),0)),
$DH62="месяц",
$DR62*BJ62,
$DH62="неделя",
$DR62*BJ62/7*(ROUNDUP((DAY(EOMONTH(BJ$15,0)))/4,0))),
0)</f>
        <v/>
      </c>
      <c r="ED62" s="125">
        <f t="array" ref="ED62">
IFERROR(_xlfn.IFS(
$DH62="день_1",
$DR62*$BL62/($AX62-$AW62+1)*BK62*(DAY(EOMONTH(BK$15,0))),
$DH62="день_2",
$DR62/30*MAX(MIN($AX62,EOMONTH(BK$15,0))-MAX($AW62,BK$15)+1,),
$DH62="раб.день",
$DR62/30*(IFERROR(
_xlfn.LET(_xlpm.VD,
CHOOSE(
{1;2;3;4;5;6;7;8;9;10;11;12;13;14;15;16;17;18},
45658,45659,45660,45661,45662,45663,45664,45665,45711,45724,45778,45779,45785,45786,45820,45821,45965,46022),
_xlfn.LET(_xlpm.DD,
MAX(MIN($AX62,EOMONTH(BK$15,0))-MAX($AW62,BK$15),),
_xlfn.IFS(
AND(MONTH($AW62)=MONTH(BK$15),MONTH($AX62)&lt;&gt;MONTH(BK$15)),
NETWORKDAYS.INTL($AW62,$AW62+_xlpm.DD,1,_xlpm.VD),
AND(MONTH($AW62)&lt;&gt;MONTH(BK$15),MONTH($AX62)=MONTH(BK$15)),
NETWORKDAYS.INTL(($AX62)-_xlpm.DD,$AX62,1,_xlpm.VD),
AND(MONTH($AW62)&lt;MONTH(BK$15),MONTH($AX62)&gt;MONTH(BK$15)),
NETWORKDAYS.INTL((EOMONTH(BK$15-1,1))-_xlpm.DD,EOMONTH(BK$15-1,1),1,_xlpm.VD),
AND(MONTH($AW62)=MONTH(BK$15),MONTH($AX62)=MONTH(BK$15)),
NETWORKDAYS.INTL($AW62,$AX62,1,_xlpm.VD)))),0)),
$DH62="месяц",
$DR62*BK62,
$DH62="неделя",
$DR62*BK62/7*(ROUNDUP((DAY(EOMONTH(BK$15,0)))/4,0))),
0)</f>
        <v/>
      </c>
      <c r="EE62" s="125">
        <f>SUM($DS62,$DT62,$DU62,$DV62,$DW62,$DX62,$DY62,$DZ62,$EA62,$EB62,$EC62,$ED62)</f>
        <v/>
      </c>
      <c r="EF62" s="125">
        <f>IFERROR(ROUND($EE62*(1+$EP62),2),0)</f>
        <v/>
      </c>
      <c r="EG62" s="128" t="n">
        <v>1</v>
      </c>
      <c r="EH62" s="126" t="n">
        <v>0</v>
      </c>
      <c r="EI62" s="126">
        <f>ROUND(SUM($EH62:$EH62)*SUM($AB62:$AB62)*$EG62,2)</f>
        <v/>
      </c>
      <c r="EJ62" s="126">
        <f>ROUND($EI62*(1+$EP62),2)</f>
        <v/>
      </c>
      <c r="EK62" s="126" t="n">
        <v>0</v>
      </c>
      <c r="EL62" s="126">
        <f>ROUND(SUM($EK62:$EK62)*SUM($AB62:$AB62)*$EG62,2)</f>
        <v/>
      </c>
      <c r="EM62" s="126">
        <f>ROUND($EL62*(1+$EP62),2)</f>
        <v/>
      </c>
      <c r="EN62" s="126">
        <f>SUM($EE62,$EI62,$EL62)</f>
        <v/>
      </c>
      <c r="EO62" s="126">
        <f>SUM($EF62,$EJ62,$EM62)</f>
        <v/>
      </c>
      <c r="EP62" s="59" t="inlineStr">
        <is>
          <t>20%</t>
        </is>
      </c>
      <c r="EQ62" s="59" t="n"/>
      <c r="ER62" s="60">
        <f t="array" ref="ER62">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MATCH(ES62,
{"AMS";"RussOutdoor";"HD Outdoor";"Ingroup";"IQ";"Ledproduction";"LisChannel";"Logic";"Media-PPL";"NovikovTV | НовиковТВ";"SMA";"SOK";"КрокусТВ | CrocusTV | IndoorTV";"Сити";"ТЯК Москва"},
0)),"")</f>
        <v/>
      </c>
      <c r="ES62" s="60" t="n"/>
      <c r="ET62" s="60">
        <f t="array" ref="ET62">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MATCH(ES62,
{"AMS";"RussOutdoor";"HD Outdoor";"Ingroup";"IQ";"Ledproduction";"LisChannel";"Logic";"Media-PPL";"NovikovTV | НовиковТВ";"SMA";"SOK";"КрокусТВ | CrocusTV | IndoorTV";"Сити";"ТЯК Москва"},
0)),"")</f>
        <v/>
      </c>
      <c r="EU62" s="60" t="n"/>
      <c r="EV62" s="60" t="n"/>
      <c r="EX62" s="110">
        <f t="array" ref="EX62">
($AR62/30
+N("ТРАФИК ПЛОЩАДКИ"))*
(IFERROR(
_xlfn.LET(
_xlpm.GPR,
HLOOKUP($L62,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(MATCH($T62,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IF($Q62="цифровой",_xlpm.GPR/$AG62,_xlpm.GPR/60)),
0)
+N("DWELL TIME"))*
(IF($AB62=0,0,IF($AB62=1,0.3,IF($AB62=2,0.5,IF($AB62&gt;2,1))))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_xlfn.IFS($AC62="да",1.2,$AC62="нет",1)*
_xlfn.IFS($AD62="да",1.2,$AD62="нет",1)*
IF(R62="статический",1,1.2)*
$X62*
INDEX(
{1.2;1;1.2;1.2;1;1.2;1.2;1.2;1.2;1.2;1.2;1;1.2;1.2;1.2;1.2;1;1;1.2;1.2;1.2;1;1;1;1;1.2;1.2;1.2;1.2;1;1;1;1;1.2;1.2;1.2;1.2;1.2;1.2;1.2;1.2;1;1;1.2;1;1;1;1;1.5;1;1;1.5;1.5;1.2},
MATCH($Q62,_xlpm.MI,0)))&gt;{0.02;0.04;0.06;0.1;0.2;0.4;0.6;0.8;1;2;4;6})),
{0;1;2;3;4;5;6;7;8;9;10;11;12},
0)))
+N("КОЭФФИЦИЕНТ КОНТАКТА"))))*
(_xlfn.IFS($X62&lt;0.1,$X62/1000,$X62&gt;25,5.2,AND($X62&gt;=0.1,$X62&lt;=25),(($X62*2+0.1)/10)*($X62/10)))*
IFERROR((_xlfn.LET(
_xlpm.MA,
{0;0.8;0.85;0.9;0.95;1},
_xlpm.MAA,
{0;1;2;3;4;5},
INDEX(_xlpm.MA,MATCH(SUMPRODUCT(--((IF(ROUND(_xlpm.MAA,1)&gt;5,5,ROUND($AB62,1)))&gt;{0;1;2;3;4;5})),_xlpm.MAA,0)))
+N("КОЭФФИЦИЕНТ КОЛ-ВО КОНСТРУКЦИЙ")),1)*
$AB62,0))*
(IF($Q62="цифровой",$AG62/15*$AI62,1)
+N("ДЛЯ ЦИФРЫ"))</f>
        <v/>
      </c>
      <c r="EY62" s="110">
        <f>IFERROR(EX62*AY62,0)</f>
        <v/>
      </c>
      <c r="EZ62" s="131">
        <f>IFERROR(DP62/EY62*1000,0)</f>
        <v/>
      </c>
      <c r="FA62" s="112">
        <f>IFERROR(FC62/FB62,0)</f>
        <v/>
      </c>
      <c r="FB62" s="112">
        <f>IFERROR((FC62/(EY62/FF62*#REF!))*0.825,0)</f>
        <v/>
      </c>
      <c r="FC62" s="112">
        <f>IFERROR(((EX62*30/AR62)*100)/30,0)</f>
        <v/>
      </c>
      <c r="FD62" s="112">
        <f>IFERROR(EY62/G62*100%,0)</f>
        <v/>
      </c>
      <c r="FE62" s="112">
        <f>IFERROR(FD62/FC62*100%,0)</f>
        <v/>
      </c>
      <c r="FF62" s="110">
        <f>IFERROR(AR62/30*AY62,0)</f>
        <v/>
      </c>
    </row>
    <row r="63" ht="13" customHeight="1">
      <c r="A63" s="59" t="n"/>
      <c r="B63" s="60" t="n"/>
      <c r="C63" s="60" t="n"/>
      <c r="D63" s="60">
        <f t="array" ref="D63">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MATCH($E63,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63" s="60">
        <f t="array" ref="E63">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MATCH($F63,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63" s="60" t="inlineStr"/>
      <c r="G63" s="60" t="n"/>
      <c r="H63" s="60">
        <f t="array" ref="H63">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MATCH($I63,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63" s="60" t="n"/>
      <c r="J63" s="60" t="n"/>
      <c r="K63" s="60" t="n"/>
      <c r="L63" s="60" t="n"/>
      <c r="M63" s="60" t="n"/>
      <c r="N63" s="60" t="n"/>
      <c r="O63" s="60" t="n"/>
      <c r="P63" s="60">
        <f t="array" ref="P63">
_xlfn.IFS(
ISNUMBER(MATCH($Q63,{"шелфбаннер","разделитель","монетница","чековая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ISNUMBER(MATCH($Q63,{"LED/LCD","видеокулер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ISNUMBER(MATCH($Q63,{"автомобиль","машина","выставочное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ISNUMBER(MATCH($Q63,{"билборд","лифтовая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ISNUMBER(MATCH($Q63,{"навигация","подвесной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ISNUMBER(MATCH($Q63,{"движущаяся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ISNUMBER(MATCH($Q63,{"каталог","журнал"},)),
"Пресса",
$Q63="","")</f>
        <v/>
      </c>
      <c r="Q63" s="60" t="n"/>
      <c r="R63" s="60">
        <f t="array" ref="R63">
IFERROR(
_xlfn.IFS(
OR(ISNUMBER(MATCH($Q63,{"экспозиция","макет","стенд","автостенд","авто стенд","выставочное пространство","выставочные стенды","модульные выставочные стенды","3Д конструкция","3D конструкция"},)),P63="Экспонирование"),
"нестандартный",
ISNUMBER(MATCH($Q63,{"скроллер","призматрон"},)),
"динамический",
$P63="Видео",
"цифровой",
OR($P63="Пресса",$P63="Щит",$P63="POSm",$P63="Подвес",$P63="Брендирование/оклейка"),
"статический"),"")</f>
        <v/>
      </c>
      <c r="S63" s="59" t="n"/>
      <c r="T63" s="60" t="n"/>
      <c r="U63" s="60" t="n"/>
      <c r="V63" s="60">
        <f>
IF(P63="Видео",
"цифровой постер/ролик",
IF(ISNUMBER(MATCH(Q63,{"короб световой","короб световой | лайтбокс","короб световой | кристалайт","лайтбокс","лайт бокс","кристалайт","LB","lightbox"},)),
"бэклит",
IF(P63="Брендирование/оклейка",
"перфарированная пленка/самоклейка",
IF(P63="Экспонирование",
"под запрос",
IF(P63="Подвес",
"баннер/ткань",
"")))))</f>
        <v/>
      </c>
      <c r="W63" s="59" t="n"/>
      <c r="X63" s="59" t="n"/>
      <c r="Y63" s="59" t="n"/>
      <c r="Z63" s="61" t="n"/>
      <c r="AA63" s="61" t="n"/>
      <c r="AB63" s="61">
        <f>IF(BL63&gt;0,Z63,0)</f>
        <v/>
      </c>
      <c r="AC63" s="59" t="n"/>
      <c r="AD63" s="59" t="n"/>
      <c r="AE63" s="59" t="n"/>
      <c r="AF63" s="59" t="n"/>
      <c r="AG63" s="59" t="n"/>
      <c r="AH63" s="59" t="n"/>
      <c r="AI63" s="59" t="n"/>
      <c r="AJ63" s="59" t="n"/>
      <c r="AK63" s="59" t="n"/>
      <c r="AL63" s="62">
        <f>IFERROR(IF(OR(R63="статический",R63="динамический",R63="нестандартный",R63="",R63=""),"-",IF(AND(AH63="-",AI63="-"),"-",AK63*3600/AH63*AI63)),"-")</f>
        <v/>
      </c>
      <c r="AM63" s="62">
        <f>IFERROR(IF(OR(R63="статический",R63="динамический",R63="",R63="", R63="BTL",R63="нестандартный"),"-",AG63*AI63*AL63/60),"-")</f>
        <v/>
      </c>
      <c r="AN63" s="63">
        <f>IFERROR(IF(AH63="","-",AG63*AI63/AH63),"-")</f>
        <v/>
      </c>
      <c r="AO63" s="59">
        <f>IFERROR(IF(OR($R63="статический",$R63="динамический",$R63="",$R63="",$R63="BTL",$R63="нестандартный"),"-",$AL63*$AY63),"-")</f>
        <v/>
      </c>
      <c r="AP63" s="62">
        <f>IFERROR(IF(OR($R63="статический",$R63="динамический",$R63="",$R63="",$R63="BTL",$R63="нестандартный"),"-",$AM63*AY63),"-")</f>
        <v/>
      </c>
      <c r="AQ63" s="64" t="n"/>
      <c r="AR63" s="61" t="n"/>
      <c r="AS63" s="61" t="n"/>
      <c r="AT63" s="61" t="n"/>
      <c r="AU63" s="65" t="n"/>
      <c r="AV63" s="124">
        <f>IFERROR(DR63/AT63*1000,"n/a")</f>
        <v/>
      </c>
      <c r="AW63" s="67" t="n"/>
      <c r="AX63" s="67" t="n"/>
      <c r="AY63" s="43">
        <f>IFERROR(IF(OR($AW63="",$AX63=""),"",_xlfn.DAYS($AX63+1,$AW63)),"")</f>
        <v/>
      </c>
      <c r="AZ63" s="68">
        <f t="array" ref="AZ63">
_xlfn.LET(_xlpm.COEFF,
IF($AW63+$AX63=0,0,IF(MAX(MIN($AX63,EOMONTH(AZ$15,0))-MAX($AW63,AZ$15)+1,)&gt;0,1,0)),
_xlfn.IFS(
$ES63="LisChannel",
_xlpm.COEFF*
INDEX({1;1;1.2;1.2;1;1;1;1;1.2;1.2;1.2;1.2},
MATCH(MONTH(AZ$15),
{1,2,3,4,5,6,7,8,9,10,11,12})),
CONCATENATE($ES63," ",$L63)="RussOutdoor метро",
_xlpm.COEFF*
INDEX({0.8;0.9;1.1;1.1;1;1;1;1;1.1;1.1;1.1;1.1},
MATCH(MONTH(AZ$15),
{1,2,3,4,5,6,7,8,9,10,11,12})),
$ES63&lt;&gt;"LisChannel",
_xlpm.COEFF,
$ES63&lt;&gt;"RussOutdoor",
_xlpm.COEFF))</f>
        <v/>
      </c>
      <c r="BA63" s="68">
        <f t="array" ref="BA63">
_xlfn.LET(_xlpm.COEFF,
IF($AW63+$AX63=0,0,IF(MAX(MIN($AX63,EOMONTH(BA$15,0))-MAX($AW63,BA$15)+1,)&gt;0,1,0)),
_xlfn.IFS(
$ES63="LisChannel",
_xlpm.COEFF*
INDEX({1;1;1.2;1.2;1;1;1;1;1.2;1.2;1.2;1.2},
MATCH(MONTH(BA$15),
{1,2,3,4,5,6,7,8,9,10,11,12})),
CONCATENATE($ES63," ",$L63)="RussOutdoor метро",
_xlpm.COEFF*
INDEX({0.8;0.9;1.1;1.1;1;1;1;1;1.1;1.1;1.1;1.1},
MATCH(MONTH(BA$15),
{1,2,3,4,5,6,7,8,9,10,11,12})),
$ES63&lt;&gt;"LisChannel",
_xlpm.COEFF,
$ES63&lt;&gt;"RussOutdoor",
_xlpm.COEFF))</f>
        <v/>
      </c>
      <c r="BB63" s="68">
        <f t="array" ref="BB63">
_xlfn.LET(_xlpm.COEFF,
IF($AW63+$AX63=0,0,IF(MAX(MIN($AX63,EOMONTH(BB$15,0))-MAX($AW63,BB$15)+1,)&gt;0,1,0)),
_xlfn.IFS(
$ES63="LisChannel",
_xlpm.COEFF*
INDEX({1;1;1.2;1.2;1;1;1;1;1.2;1.2;1.2;1.2},
MATCH(MONTH(BB$15),
{1,2,3,4,5,6,7,8,9,10,11,12})),
CONCATENATE($ES63," ",$L63)="RussOutdoor метро",
_xlpm.COEFF*
INDEX({0.8;0.9;1.1;1.1;1;1;1;1;1.1;1.1;1.1;1.1},
MATCH(MONTH(BB$15),
{1,2,3,4,5,6,7,8,9,10,11,12})),
$ES63&lt;&gt;"LisChannel",
_xlpm.COEFF,
$ES63&lt;&gt;"RussOutdoor",
_xlpm.COEFF))</f>
        <v/>
      </c>
      <c r="BC63" s="68">
        <f t="array" ref="BC63">
_xlfn.LET(_xlpm.COEFF,
IF($AW63+$AX63=0,0,IF(MAX(MIN($AX63,EOMONTH(BC$15,0))-MAX($AW63,BC$15)+1,)&gt;0,1,0)),
_xlfn.IFS(
$ES63="LisChannel",
_xlpm.COEFF*
INDEX({1;1;1.2;1.2;1;1;1;1;1.2;1.2;1.2;1.2},
MATCH(MONTH(BC$15),
{1,2,3,4,5,6,7,8,9,10,11,12})),
CONCATENATE($ES63," ",$L63)="RussOutdoor метро",
_xlpm.COEFF*
INDEX({0.8;0.9;1.1;1.1;1;1;1;1;1.1;1.1;1.1;1.1},
MATCH(MONTH(BC$15),
{1,2,3,4,5,6,7,8,9,10,11,12})),
$ES63&lt;&gt;"LisChannel",
_xlpm.COEFF,
$ES63&lt;&gt;"RussOutdoor",
_xlpm.COEFF))</f>
        <v/>
      </c>
      <c r="BD63" s="68">
        <f t="array" ref="BD63">
_xlfn.LET(_xlpm.COEFF,
IF($AW63+$AX63=0,0,IF(MAX(MIN($AX63,EOMONTH(BD$15,0))-MAX($AW63,BD$15)+1,)&gt;0,1,0)),
_xlfn.IFS(
$ES63="LisChannel",
_xlpm.COEFF*
INDEX({1;1;1.2;1.2;1;1;1;1;1.2;1.2;1.2;1.2},
MATCH(MONTH(BD$15),
{1,2,3,4,5,6,7,8,9,10,11,12})),
CONCATENATE($ES63," ",$L63)="RussOutdoor метро",
_xlpm.COEFF*
INDEX({0.8;0.9;1.1;1.1;1;1;1;1;1.1;1.1;1.1;1.1},
MATCH(MONTH(BD$15),
{1,2,3,4,5,6,7,8,9,10,11,12})),
$ES63&lt;&gt;"LisChannel",
_xlpm.COEFF,
$ES63&lt;&gt;"RussOutdoor",
_xlpm.COEFF))</f>
        <v/>
      </c>
      <c r="BE63" s="68">
        <f t="array" ref="BE63">
_xlfn.LET(_xlpm.COEFF,
IF($AW63+$AX63=0,0,IF(MAX(MIN($AX63,EOMONTH(BE$15,0))-MAX($AW63,BE$15)+1,)&gt;0,1,0)),
_xlfn.IFS(
$ES63="LisChannel",
_xlpm.COEFF*
INDEX({1;1;1.2;1.2;1;1;1;1;1.2;1.2;1.2;1.2},
MATCH(MONTH(BE$15),
{1,2,3,4,5,6,7,8,9,10,11,12})),
CONCATENATE($ES63," ",$L63)="RussOutdoor метро",
_xlpm.COEFF*
INDEX({0.8;0.9;1.1;1.1;1;1;1;1;1.1;1.1;1.1;1.1},
MATCH(MONTH(BE$15),
{1,2,3,4,5,6,7,8,9,10,11,12})),
$ES63&lt;&gt;"LisChannel",
_xlpm.COEFF,
$ES63&lt;&gt;"RussOutdoor",
_xlpm.COEFF))</f>
        <v/>
      </c>
      <c r="BF63" s="68">
        <f t="array" ref="BF63">
_xlfn.LET(_xlpm.COEFF,
IF($AW63+$AX63=0,0,IF(MAX(MIN($AX63,EOMONTH(BF$15,0))-MAX($AW63,BF$15)+1,)&gt;0,1,0)),
_xlfn.IFS(
$ES63="LisChannel",
_xlpm.COEFF*
INDEX({1;1;1.2;1.2;1;1;1;1;1.2;1.2;1.2;1.2},
MATCH(MONTH(BF$15),
{1,2,3,4,5,6,7,8,9,10,11,12})),
CONCATENATE($ES63," ",$L63)="RussOutdoor метро",
_xlpm.COEFF*
INDEX({0.8;0.9;1.1;1.1;1;1;1;1;1.1;1.1;1.1;1.1},
MATCH(MONTH(BF$15),
{1,2,3,4,5,6,7,8,9,10,11,12})),
$ES63&lt;&gt;"LisChannel",
_xlpm.COEFF,
$ES63&lt;&gt;"RussOutdoor",
_xlpm.COEFF))</f>
        <v/>
      </c>
      <c r="BG63" s="68">
        <f t="array" ref="BG63">
_xlfn.LET(_xlpm.COEFF,
IF($AW63+$AX63=0,0,IF(MAX(MIN($AX63,EOMONTH(BG$15,0))-MAX($AW63,BG$15)+1,)&gt;0,1,0)),
_xlfn.IFS(
$ES63="LisChannel",
_xlpm.COEFF*
INDEX({1;1;1.2;1.2;1;1;1;1;1.2;1.2;1.2;1.2},
MATCH(MONTH(BG$15),
{1,2,3,4,5,6,7,8,9,10,11,12})),
CONCATENATE($ES63," ",$L63)="RussOutdoor метро",
_xlpm.COEFF*
INDEX({0.8;0.9;1.1;1.1;1;1;1;1;1.1;1.1;1.1;1.1},
MATCH(MONTH(BG$15),
{1,2,3,4,5,6,7,8,9,10,11,12})),
$ES63&lt;&gt;"LisChannel",
_xlpm.COEFF,
$ES63&lt;&gt;"RussOutdoor",
_xlpm.COEFF))</f>
        <v/>
      </c>
      <c r="BH63" s="68">
        <f t="array" ref="BH63">
_xlfn.LET(_xlpm.COEFF,
IF($AW63+$AX63=0,0,IF(MAX(MIN($AX63,EOMONTH(BH$15,0))-MAX($AW63,BH$15)+1,)&gt;0,1,0)),
_xlfn.IFS(
$ES63="LisChannel",
_xlpm.COEFF*
INDEX({1;1;1.2;1.2;1;1;1;1;1.2;1.2;1.2;1.2},
MATCH(MONTH(BH$15),
{1,2,3,4,5,6,7,8,9,10,11,12})),
CONCATENATE($ES63," ",$L63)="RussOutdoor метро",
_xlpm.COEFF*
INDEX({0.8;0.9;1.1;1.1;1;1;1;1;1.1;1.1;1.1;1.1},
MATCH(MONTH(BH$15),
{1,2,3,4,5,6,7,8,9,10,11,12})),
$ES63&lt;&gt;"LisChannel",
_xlpm.COEFF,
$ES63&lt;&gt;"RussOutdoor",
_xlpm.COEFF))</f>
        <v/>
      </c>
      <c r="BI63" s="68">
        <f t="array" ref="BI63">
_xlfn.LET(_xlpm.COEFF,
IF($AW63+$AX63=0,0,IF(MAX(MIN($AX63,EOMONTH(BI$15,0))-MAX($AW63,BI$15)+1,)&gt;0,1,0)),
_xlfn.IFS(
$ES63="LisChannel",
_xlpm.COEFF*
INDEX({1;1;1.2;1.2;1;1;1;1;1.2;1.2;1.2;1.2},
MATCH(MONTH(BI$15),
{1,2,3,4,5,6,7,8,9,10,11,12})),
CONCATENATE($ES63," ",$L63)="RussOutdoor метро",
_xlpm.COEFF*
INDEX({0.8;0.9;1.1;1.1;1;1;1;1;1.1;1.1;1.1;1.1},
MATCH(MONTH(BI$15),
{1,2,3,4,5,6,7,8,9,10,11,12})),
$ES63&lt;&gt;"LisChannel",
_xlpm.COEFF,
$ES63&lt;&gt;"RussOutdoor",
_xlpm.COEFF))</f>
        <v/>
      </c>
      <c r="BJ63" s="68">
        <f t="array" ref="BJ63">
_xlfn.LET(_xlpm.COEFF,
IF($AW63+$AX63=0,0,IF(MAX(MIN($AX63,EOMONTH(BJ$15,0))-MAX($AW63,BJ$15)+1,)&gt;0,1,0)),
_xlfn.IFS(
$ES63="LisChannel",
_xlpm.COEFF*
INDEX({1;1;1.2;1.2;1;1;1;1;1.2;1.2;1.2;1.2},
MATCH(MONTH(BJ$15),
{1,2,3,4,5,6,7,8,9,10,11,12})),
CONCATENATE($ES63," ",$L63)="RussOutdoor метро",
_xlpm.COEFF*
INDEX({0.8;0.9;1.1;1.1;1;1;1;1;1.1;1.1;1.1;1.1},
MATCH(MONTH(BJ$15),
{1,2,3,4,5,6,7,8,9,10,11,12})),
$ES63&lt;&gt;"LisChannel",
_xlpm.COEFF,
$ES63&lt;&gt;"RussOutdoor",
_xlpm.COEFF))</f>
        <v/>
      </c>
      <c r="BK63" s="68">
        <f t="array" ref="BK63">
_xlfn.LET(_xlpm.COEFF,
IF($AW63+$AX63=0,0,IF(MAX(MIN($AX63,EOMONTH(BK$15,0))-MAX($AW63,BK$15)+1,)&gt;0,1,0)),
_xlfn.IFS(
$ES63="LisChannel",
_xlpm.COEFF*
INDEX({1;1;1.2;1.2;1;1;1;1;1.2;1.2;1.2;1.2},
MATCH(MONTH(BK$15),
{1,2,3,4,5,6,7,8,9,10,11,12})),
CONCATENATE($ES63," ",$L63)="RussOutdoor метро",
_xlpm.COEFF*
INDEX({0.8;0.9;1.1;1.1;1;1;1;1;1.1;1.1;1.1;1.1},
MATCH(MONTH(BK$15),
{1,2,3,4,5,6,7,8,9,10,11,12})),
$ES63&lt;&gt;"LisChannel",
_xlpm.COEFF,
$ES63&lt;&gt;"RussOutdoor",
_xlpm.COEFF))</f>
        <v/>
      </c>
      <c r="BL63" s="62">
        <f>COUNTIFS($AZ63:$BK63,"&gt;0")</f>
        <v/>
      </c>
      <c r="BM63" s="65" t="n"/>
      <c r="BN63" s="125">
        <f>$DJ63</f>
        <v/>
      </c>
      <c r="BO63" s="63">
        <f>$DQ63</f>
        <v/>
      </c>
      <c r="BP63" s="125">
        <f>
IFERROR(
IF($BL63=0,0,
$BN63*(1-$BO63)),
0)</f>
        <v/>
      </c>
      <c r="BQ63" s="125">
        <f t="array" ref="BQ63">
IFERROR(
_xlfn.IFS(
$DH63="день_1",
$BP63*$BL63/($AX63-$AW63+1)*AZ63*(DAY(EOMONTH(AZ$15,0))),
$DH63="день_2",
$BP63/30*MAX(MIN($AX63,EOMONTH(AZ$15,0))-MAX($AW63,AZ$15)+1,),
$DH63="раб.день",
$BP63/30*(IFERROR(
_xlfn.LET(_xlpm.VD,
CHOOSE(
{1;2;3;4;5;6;7;8;9;10;11;12;13;14;15;16;17;18},
45658,45659,45660,45661,45662,45663,45664,45665,45711,45724,45778,45779,45785,45786,45820,45821,45965,46022),
_xlfn.LET(_xlpm.DD,
MAX(MIN($AX63,EOMONTH(AZ$15,0))-MAX($AW63,AZ$15),),
_xlfn.IFS(
AND(MONTH($AW63)=MONTH(AZ$15),MONTH($AX63)&lt;&gt;MONTH(AZ$15)),
NETWORKDAYS.INTL($AW63,$AW63+_xlpm.DD,1,_xlpm.VD),
AND(MONTH($AW63)&lt;&gt;MONTH(AZ$15),MONTH($AX63)=MONTH(AZ$15)),
NETWORKDAYS.INTL(($AX63)-_xlpm.DD,$AX63,1,_xlpm.VD),
AND(MONTH($AW63)&lt;MONTH(AZ$15),MONTH($AX63)&gt;MONTH(AZ$15)),
NETWORKDAYS.INTL((EOMONTH(AZ$15-1,1))-_xlpm.DD,EOMONTH(AZ$15-1,1),1,_xlpm.VD),
AND(MONTH($AW63)=MONTH(AZ$15),MONTH($AX63)=MONTH(AZ$15)),
NETWORKDAYS.INTL($AW63,$AX63,1,_xlpm.VD)))),0)),
$DH63="месяц",
$BP63*AZ63,
$DH63="неделя",
$BP63*AZ63/7*(ROUNDUP((DAY(EOMONTH(AZ$15,0)))/4,0))),
0)</f>
        <v/>
      </c>
      <c r="BR63" s="125">
        <f t="array" ref="BR63">
IFERROR(
_xlfn.IFS(
$DH63="день_1",
$BP63*$BL63/($AX63-$AW63+1)*BA63*(DAY(EOMONTH(BA$15,0))),
$DH63="день_2",
$BP63/30*MAX(MIN($AX63,EOMONTH(BA$15,0))-MAX($AW63,BA$15)+1,),
$DH63="раб.день",
$BP63/30*(IFERROR(
_xlfn.LET(_xlpm.VD,
CHOOSE(
{1;2;3;4;5;6;7;8;9;10;11;12;13;14;15;16;17;18},
45658,45659,45660,45661,45662,45663,45664,45665,45711,45724,45778,45779,45785,45786,45820,45821,45965,46022),
_xlfn.LET(_xlpm.DD,
MAX(MIN($AX63,EOMONTH(BA$15,0))-MAX($AW63,BA$15),),
_xlfn.IFS(
AND(MONTH($AW63)=MONTH(BA$15),MONTH($AX63)&lt;&gt;MONTH(BA$15)),
NETWORKDAYS.INTL($AW63,$AW63+_xlpm.DD,1,_xlpm.VD),
AND(MONTH($AW63)&lt;&gt;MONTH(BA$15),MONTH($AX63)=MONTH(BA$15)),
NETWORKDAYS.INTL(($AX63)-_xlpm.DD,$AX63,1,_xlpm.VD),
AND(MONTH($AW63)&lt;MONTH(BA$15),MONTH($AX63)&gt;MONTH(BA$15)),
NETWORKDAYS.INTL((EOMONTH(BA$15-1,1))-_xlpm.DD,EOMONTH(BA$15-1,1),1,_xlpm.VD),
AND(MONTH($AW63)=MONTH(BA$15),MONTH($AX63)=MONTH(BA$15)),
NETWORKDAYS.INTL($AW63,$AX63,1,_xlpm.VD)))),0)),
$DH63="месяц",
$BP63*BA63,
$DH63="неделя",
$BP63*BA63/7*(ROUNDUP((DAY(EOMONTH(BA$15,0)))/4,0))),
0)</f>
        <v/>
      </c>
      <c r="BS63" s="125">
        <f t="array" ref="BS63">
IFERROR(
_xlfn.IFS(
$DH63="день_1",
$BP63*$BL63/($AX63-$AW63+1)*BB63*(DAY(EOMONTH(BB$15,0))),
$DH63="день_2",
$BP63/30*MAX(MIN($AX63,EOMONTH(BB$15,0))-MAX($AW63,BB$15)+1,),
$DH63="раб.день",
$BP63/30*(IFERROR(
_xlfn.LET(_xlpm.VD,
CHOOSE(
{1;2;3;4;5;6;7;8;9;10;11;12;13;14;15;16;17;18},
45658,45659,45660,45661,45662,45663,45664,45665,45711,45724,45778,45779,45785,45786,45820,45821,45965,46022),
_xlfn.LET(_xlpm.DD,
MAX(MIN($AX63,EOMONTH(BB$15,0))-MAX($AW63,BB$15),),
_xlfn.IFS(
AND(MONTH($AW63)=MONTH(BB$15),MONTH($AX63)&lt;&gt;MONTH(BB$15)),
NETWORKDAYS.INTL($AW63,$AW63+_xlpm.DD,1,_xlpm.VD),
AND(MONTH($AW63)&lt;&gt;MONTH(BB$15),MONTH($AX63)=MONTH(BB$15)),
NETWORKDAYS.INTL(($AX63)-_xlpm.DD,$AX63,1,_xlpm.VD),
AND(MONTH($AW63)&lt;MONTH(BB$15),MONTH($AX63)&gt;MONTH(BB$15)),
NETWORKDAYS.INTL((EOMONTH(BB$15-1,1))-_xlpm.DD,EOMONTH(BB$15-1,1),1,_xlpm.VD),
AND(MONTH($AW63)=MONTH(BB$15),MONTH($AX63)=MONTH(BB$15)),
NETWORKDAYS.INTL($AW63,$AX63,1,_xlpm.VD)))),0)),
$DH63="месяц",
$BP63*BB63,
$DH63="неделя",
$BP63*BB63/7*(ROUNDUP((DAY(EOMONTH(BB$15,0)))/4,0))),
0)</f>
        <v/>
      </c>
      <c r="BT63" s="125">
        <f t="array" ref="BT63">
IFERROR(
_xlfn.IFS(
$DH63="день_1",
$BP63*$BL63/($AX63-$AW63+1)*BC63*(DAY(EOMONTH(BC$15,0))),
$DH63="день_2",
$BP63/30*MAX(MIN($AX63,EOMONTH(BC$15,0))-MAX($AW63,BC$15)+1,),
$DH63="раб.день",
$BP63/30*(IFERROR(
_xlfn.LET(_xlpm.VD,
CHOOSE(
{1;2;3;4;5;6;7;8;9;10;11;12;13;14;15;16;17;18},
45658,45659,45660,45661,45662,45663,45664,45665,45711,45724,45778,45779,45785,45786,45820,45821,45965,46022),
_xlfn.LET(_xlpm.DD,
MAX(MIN($AX63,EOMONTH(BC$15,0))-MAX($AW63,BC$15),),
_xlfn.IFS(
AND(MONTH($AW63)=MONTH(BC$15),MONTH($AX63)&lt;&gt;MONTH(BC$15)),
NETWORKDAYS.INTL($AW63,$AW63+_xlpm.DD,1,_xlpm.VD),
AND(MONTH($AW63)&lt;&gt;MONTH(BC$15),MONTH($AX63)=MONTH(BC$15)),
NETWORKDAYS.INTL(($AX63)-_xlpm.DD,$AX63,1,_xlpm.VD),
AND(MONTH($AW63)&lt;MONTH(BC$15),MONTH($AX63)&gt;MONTH(BC$15)),
NETWORKDAYS.INTL((EOMONTH(BC$15-1,1))-_xlpm.DD,EOMONTH(BC$15-1,1),1,_xlpm.VD),
AND(MONTH($AW63)=MONTH(BC$15),MONTH($AX63)=MONTH(BC$15)),
NETWORKDAYS.INTL($AW63,$AX63,1,_xlpm.VD)))),0)),
$DH63="месяц",
$BP63*BC63,
$DH63="неделя",
$BP63*BC63/7*(ROUNDUP((DAY(EOMONTH(BC$15,0)))/4,0))),
0)</f>
        <v/>
      </c>
      <c r="BU63" s="125">
        <f t="array" ref="BU63">
IFERROR(
_xlfn.IFS(
$DH63="день_1",
$BP63*$BL63/($AX63-$AW63+1)*BD63*(DAY(EOMONTH(BD$15,0))),
$DH63="день_2",
$BP63/30*MAX(MIN($AX63,EOMONTH(BD$15,0))-MAX($AW63,BD$15)+1,),
$DH63="раб.день",
$BP63/30*(IFERROR(
_xlfn.LET(_xlpm.VD,
CHOOSE(
{1;2;3;4;5;6;7;8;9;10;11;12;13;14;15;16;17;18},
45658,45659,45660,45661,45662,45663,45664,45665,45711,45724,45778,45779,45785,45786,45820,45821,45965,46022),
_xlfn.LET(_xlpm.DD,
MAX(MIN($AX63,EOMONTH(BD$15,0))-MAX($AW63,BD$15),),
_xlfn.IFS(
AND(MONTH($AW63)=MONTH(BD$15),MONTH($AX63)&lt;&gt;MONTH(BD$15)),
NETWORKDAYS.INTL($AW63,$AW63+_xlpm.DD,1,_xlpm.VD),
AND(MONTH($AW63)&lt;&gt;MONTH(BD$15),MONTH($AX63)=MONTH(BD$15)),
NETWORKDAYS.INTL(($AX63)-_xlpm.DD,$AX63,1,_xlpm.VD),
AND(MONTH($AW63)&lt;MONTH(BD$15),MONTH($AX63)&gt;MONTH(BD$15)),
NETWORKDAYS.INTL((EOMONTH(BD$15-1,1))-_xlpm.DD,EOMONTH(BD$15-1,1),1,_xlpm.VD),
AND(MONTH($AW63)=MONTH(BD$15),MONTH($AX63)=MONTH(BD$15)),
NETWORKDAYS.INTL($AW63,$AX63,1,_xlpm.VD)))),0)),
$DH63="месяц",
$BP63*BD63,
$DH63="неделя",
$BP63*BD63/7*(ROUNDUP((DAY(EOMONTH(BD$15,0)))/4,0))),
0)</f>
        <v/>
      </c>
      <c r="BV63" s="125">
        <f t="array" ref="BV63">
IFERROR(
_xlfn.IFS(
$DH63="день_1",
$BP63*$BL63/($AX63-$AW63+1)*BE63*(DAY(EOMONTH(BE$15,0))),
$DH63="день_2",
$BP63/30*MAX(MIN($AX63,EOMONTH(BE$15,0))-MAX($AW63,BE$15)+1,),
$DH63="раб.день",
$BP63/30*(IFERROR(
_xlfn.LET(_xlpm.VD,
CHOOSE(
{1;2;3;4;5;6;7;8;9;10;11;12;13;14;15;16;17;18},
45658,45659,45660,45661,45662,45663,45664,45665,45711,45724,45778,45779,45785,45786,45820,45821,45965,46022),
_xlfn.LET(_xlpm.DD,
MAX(MIN($AX63,EOMONTH(BE$15,0))-MAX($AW63,BE$15),),
_xlfn.IFS(
AND(MONTH($AW63)=MONTH(BE$15),MONTH($AX63)&lt;&gt;MONTH(BE$15)),
NETWORKDAYS.INTL($AW63,$AW63+_xlpm.DD,1,_xlpm.VD),
AND(MONTH($AW63)&lt;&gt;MONTH(BE$15),MONTH($AX63)=MONTH(BE$15)),
NETWORKDAYS.INTL(($AX63)-_xlpm.DD,$AX63,1,_xlpm.VD),
AND(MONTH($AW63)&lt;MONTH(BE$15),MONTH($AX63)&gt;MONTH(BE$15)),
NETWORKDAYS.INTL((EOMONTH(BE$15-1,1))-_xlpm.DD,EOMONTH(BE$15-1,1),1,_xlpm.VD),
AND(MONTH($AW63)=MONTH(BE$15),MONTH($AX63)=MONTH(BE$15)),
NETWORKDAYS.INTL($AW63,$AX63,1,_xlpm.VD)))),0)),
$DH63="месяц",
$BP63*BE63,
$DH63="неделя",
$BP63*BE63/7*(ROUNDUP((DAY(EOMONTH(BE$15,0)))/4,0))),
0)</f>
        <v/>
      </c>
      <c r="BW63" s="125">
        <f t="array" ref="BW63">
IFERROR(
_xlfn.IFS(
$DH63="день_1",
$BP63*$BL63/($AX63-$AW63+1)*BF63*(DAY(EOMONTH(BF$15,0))),
$DH63="день_2",
$BP63/30*MAX(MIN($AX63,EOMONTH(BF$15,0))-MAX($AW63,BF$15)+1,),
$DH63="раб.день",
$BP63/30*(IFERROR(
_xlfn.LET(_xlpm.VD,
CHOOSE(
{1;2;3;4;5;6;7;8;9;10;11;12;13;14;15;16;17;18},
45658,45659,45660,45661,45662,45663,45664,45665,45711,45724,45778,45779,45785,45786,45820,45821,45965,46022),
_xlfn.LET(_xlpm.DD,
MAX(MIN($AX63,EOMONTH(BF$15,0))-MAX($AW63,BF$15),),
_xlfn.IFS(
AND(MONTH($AW63)=MONTH(BF$15),MONTH($AX63)&lt;&gt;MONTH(BF$15)),
NETWORKDAYS.INTL($AW63,$AW63+_xlpm.DD,1,_xlpm.VD),
AND(MONTH($AW63)&lt;&gt;MONTH(BF$15),MONTH($AX63)=MONTH(BF$15)),
NETWORKDAYS.INTL(($AX63)-_xlpm.DD,$AX63,1,_xlpm.VD),
AND(MONTH($AW63)&lt;MONTH(BF$15),MONTH($AX63)&gt;MONTH(BF$15)),
NETWORKDAYS.INTL((EOMONTH(BF$15-1,1))-_xlpm.DD,EOMONTH(BF$15-1,1),1,_xlpm.VD),
AND(MONTH($AW63)=MONTH(BF$15),MONTH($AX63)=MONTH(BF$15)),
NETWORKDAYS.INTL($AW63,$AX63,1,_xlpm.VD)))),0)),
$DH63="месяц",
$BP63*BF63,
$DH63="неделя",
$BP63*BF63/7*(ROUNDUP((DAY(EOMONTH(BF$15,0)))/4,0))),
0)</f>
        <v/>
      </c>
      <c r="BX63" s="125">
        <f t="array" ref="BX63">
IFERROR(
_xlfn.IFS(
$DH63="день_1",
$BP63*$BL63/($AX63-$AW63+1)*BG63*(DAY(EOMONTH(BG$15,0))),
$DH63="день_2",
$BP63/30*MAX(MIN($AX63,EOMONTH(BG$15,0))-MAX($AW63,BG$15)+1,),
$DH63="раб.день",
$BP63/30*(IFERROR(
_xlfn.LET(_xlpm.VD,
CHOOSE(
{1;2;3;4;5;6;7;8;9;10;11;12;13;14;15;16;17;18},
45658,45659,45660,45661,45662,45663,45664,45665,45711,45724,45778,45779,45785,45786,45820,45821,45965,46022),
_xlfn.LET(_xlpm.DD,
MAX(MIN($AX63,EOMONTH(BG$15,0))-MAX($AW63,BG$15),),
_xlfn.IFS(
AND(MONTH($AW63)=MONTH(BG$15),MONTH($AX63)&lt;&gt;MONTH(BG$15)),
NETWORKDAYS.INTL($AW63,$AW63+_xlpm.DD,1,_xlpm.VD),
AND(MONTH($AW63)&lt;&gt;MONTH(BG$15),MONTH($AX63)=MONTH(BG$15)),
NETWORKDAYS.INTL(($AX63)-_xlpm.DD,$AX63,1,_xlpm.VD),
AND(MONTH($AW63)&lt;MONTH(BG$15),MONTH($AX63)&gt;MONTH(BG$15)),
NETWORKDAYS.INTL((EOMONTH(BG$15-1,1))-_xlpm.DD,EOMONTH(BG$15-1,1),1,_xlpm.VD),
AND(MONTH($AW63)=MONTH(BG$15),MONTH($AX63)=MONTH(BG$15)),
NETWORKDAYS.INTL($AW63,$AX63,1,_xlpm.VD)))),0)),
$DH63="месяц",
$BP63*BG63,
$DH63="неделя",
$BP63*BG63/7*(ROUNDUP((DAY(EOMONTH(BG$15,0)))/4,0))),
0)</f>
        <v/>
      </c>
      <c r="BY63" s="125">
        <f t="array" ref="BY63">
IFERROR(
_xlfn.IFS(
$DH63="день_1",
$BP63*$BL63/($AX63-$AW63+1)*BH63*(DAY(EOMONTH(BH$15,0))),
$DH63="день_2",
$BP63/30*MAX(MIN($AX63,EOMONTH(BH$15,0))-MAX($AW63,BH$15)+1,),
$DH63="раб.день",
$BP63/30*(IFERROR(
_xlfn.LET(_xlpm.VD,
CHOOSE(
{1;2;3;4;5;6;7;8;9;10;11;12;13;14;15;16;17;18},
45658,45659,45660,45661,45662,45663,45664,45665,45711,45724,45778,45779,45785,45786,45820,45821,45965,46022),
_xlfn.LET(_xlpm.DD,
MAX(MIN($AX63,EOMONTH(BH$15,0))-MAX($AW63,BH$15),),
_xlfn.IFS(
AND(MONTH($AW63)=MONTH(BH$15),MONTH($AX63)&lt;&gt;MONTH(BH$15)),
NETWORKDAYS.INTL($AW63,$AW63+_xlpm.DD,1,_xlpm.VD),
AND(MONTH($AW63)&lt;&gt;MONTH(BH$15),MONTH($AX63)=MONTH(BH$15)),
NETWORKDAYS.INTL(($AX63)-_xlpm.DD,$AX63,1,_xlpm.VD),
AND(MONTH($AW63)&lt;MONTH(BH$15),MONTH($AX63)&gt;MONTH(BH$15)),
NETWORKDAYS.INTL((EOMONTH(BH$15-1,1))-_xlpm.DD,EOMONTH(BH$15-1,1),1,_xlpm.VD),
AND(MONTH($AW63)=MONTH(BH$15),MONTH($AX63)=MONTH(BH$15)),
NETWORKDAYS.INTL($AW63,$AX63,1,_xlpm.VD)))),0)),
$DH63="месяц",
$BP63*BH63,
$DH63="неделя",
$BP63*BH63/7*(ROUNDUP((DAY(EOMONTH(BH$15,0)))/4,0))),
0)</f>
        <v/>
      </c>
      <c r="BZ63" s="125">
        <f t="array" ref="BZ63">
IFERROR(
_xlfn.IFS(
$DH63="день_1",
$BP63*$BL63/($AX63-$AW63+1)*BI63*(DAY(EOMONTH(BI$15,0))),
$DH63="день_2",
$BP63/30*MAX(MIN($AX63,EOMONTH(BI$15,0))-MAX($AW63,BI$15)+1,),
$DH63="раб.день",
$BP63/30*(IFERROR(
_xlfn.LET(_xlpm.VD,
CHOOSE(
{1;2;3;4;5;6;7;8;9;10;11;12;13;14;15;16;17;18},
45658,45659,45660,45661,45662,45663,45664,45665,45711,45724,45778,45779,45785,45786,45820,45821,45965,46022),
_xlfn.LET(_xlpm.DD,
MAX(MIN($AX63,EOMONTH(BI$15,0))-MAX($AW63,BI$15),),
_xlfn.IFS(
AND(MONTH($AW63)=MONTH(BI$15),MONTH($AX63)&lt;&gt;MONTH(BI$15)),
NETWORKDAYS.INTL($AW63,$AW63+_xlpm.DD,1,_xlpm.VD),
AND(MONTH($AW63)&lt;&gt;MONTH(BI$15),MONTH($AX63)=MONTH(BI$15)),
NETWORKDAYS.INTL(($AX63)-_xlpm.DD,$AX63,1,_xlpm.VD),
AND(MONTH($AW63)&lt;MONTH(BI$15),MONTH($AX63)&gt;MONTH(BI$15)),
NETWORKDAYS.INTL((EOMONTH(BI$15-1,1))-_xlpm.DD,EOMONTH(BI$15-1,1),1,_xlpm.VD),
AND(MONTH($AW63)=MONTH(BI$15),MONTH($AX63)=MONTH(BI$15)),
NETWORKDAYS.INTL($AW63,$AX63,1,_xlpm.VD)))),0)),
$DH63="месяц",
$BP63*BI63,
$DH63="неделя",
$BP63*BI63/7*(ROUNDUP((DAY(EOMONTH(BI$15,0)))/4,0))),
0)</f>
        <v/>
      </c>
      <c r="CA63" s="125">
        <f t="array" ref="CA63">
IFERROR(
_xlfn.IFS(
$DH63="день_1",
$BP63*$BL63/($AX63-$AW63+1)*BJ63*(DAY(EOMONTH(BJ$15,0))),
$DH63="день_2",
$BP63/30*MAX(MIN($AX63,EOMONTH(BJ$15,0))-MAX($AW63,BJ$15)+1,),
$DH63="раб.день",
$BP63/30*(IFERROR(
_xlfn.LET(_xlpm.VD,
CHOOSE(
{1;2;3;4;5;6;7;8;9;10;11;12;13;14;15;16;17;18},
45658,45659,45660,45661,45662,45663,45664,45665,45711,45724,45778,45779,45785,45786,45820,45821,45965,46022),
_xlfn.LET(_xlpm.DD,
MAX(MIN($AX63,EOMONTH(BJ$15,0))-MAX($AW63,BJ$15),),
_xlfn.IFS(
AND(MONTH($AW63)=MONTH(BJ$15),MONTH($AX63)&lt;&gt;MONTH(BJ$15)),
NETWORKDAYS.INTL($AW63,$AW63+_xlpm.DD,1,_xlpm.VD),
AND(MONTH($AW63)&lt;&gt;MONTH(BJ$15),MONTH($AX63)=MONTH(BJ$15)),
NETWORKDAYS.INTL(($AX63)-_xlpm.DD,$AX63,1,_xlpm.VD),
AND(MONTH($AW63)&lt;MONTH(BJ$15),MONTH($AX63)&gt;MONTH(BJ$15)),
NETWORKDAYS.INTL((EOMONTH(BJ$15-1,1))-_xlpm.DD,EOMONTH(BJ$15-1,1),1,_xlpm.VD),
AND(MONTH($AW63)=MONTH(BJ$15),MONTH($AX63)=MONTH(BJ$15)),
NETWORKDAYS.INTL($AW63,$AX63,1,_xlpm.VD)))),0)),
$DH63="месяц",
$BP63*BJ63,
$DH63="неделя",
$BP63*BJ63/7*(ROUNDUP((DAY(EOMONTH(BJ$15,0)))/4,0))),
0)</f>
        <v/>
      </c>
      <c r="CB63" s="125">
        <f t="array" ref="CB63">
IFERROR(
_xlfn.IFS(
$DH63="день_1",
$BP63*$BL63/($AX63-$AW63+1)*BK63*(DAY(EOMONTH(BK$15,0))),
$DH63="день_2",
$BP63/30*MAX(MIN($AX63,EOMONTH(BK$15,0))-MAX($AW63,BK$15)+1,),
$DH63="раб.день",
$BP63/30*(IFERROR(
_xlfn.LET(_xlpm.VD,
CHOOSE(
{1;2;3;4;5;6;7;8;9;10;11;12;13;14;15;16;17;18},
45658,45659,45660,45661,45662,45663,45664,45665,45711,45724,45778,45779,45785,45786,45820,45821,45965,46022),
_xlfn.LET(_xlpm.DD,
MAX(MIN($AX63,EOMONTH(BK$15,0))-MAX($AW63,BK$15),),
_xlfn.IFS(
AND(MONTH($AW63)=MONTH(BK$15),MONTH($AX63)&lt;&gt;MONTH(BK$15)),
NETWORKDAYS.INTL($AW63,$AW63+_xlpm.DD,1,_xlpm.VD),
AND(MONTH($AW63)&lt;&gt;MONTH(BK$15),MONTH($AX63)=MONTH(BK$15)),
NETWORKDAYS.INTL(($AX63)-_xlpm.DD,$AX63,1,_xlpm.VD),
AND(MONTH($AW63)&lt;MONTH(BK$15),MONTH($AX63)&gt;MONTH(BK$15)),
NETWORKDAYS.INTL((EOMONTH(BK$15-1,1))-_xlpm.DD,EOMONTH(BK$15-1,1),1,_xlpm.VD),
AND(MONTH($AW63)=MONTH(BK$15),MONTH($AX63)=MONTH(BK$15)),
NETWORKDAYS.INTL($AW63,$AX63,1,_xlpm.VD)))),0)),
$DH63="месяц",
$BP63*BK63,
$DH63="неделя",
$BP63*BK63/7*(ROUNDUP((DAY(EOMONTH(BK$15,0)))/4,0))),
0)</f>
        <v/>
      </c>
      <c r="CC63" s="125">
        <f>SUM($BQ63:$CB63)</f>
        <v/>
      </c>
      <c r="CD63" s="126">
        <f>SUM($EH63:$EH63)</f>
        <v/>
      </c>
      <c r="CE63" s="126">
        <f>$CD63*$AB63</f>
        <v/>
      </c>
      <c r="CF63" s="126">
        <f>SUM($EK63:$EK63)</f>
        <v/>
      </c>
      <c r="CG63" s="126">
        <f>$CF63*$AB63</f>
        <v/>
      </c>
      <c r="CH63" s="126">
        <f>SUM($CC63,$CE63,$CG63)</f>
        <v/>
      </c>
      <c r="CI63" s="126">
        <f>$CH63*(1+$CM63)</f>
        <v/>
      </c>
      <c r="CJ63" s="127" t="n">
        <v>0</v>
      </c>
      <c r="CK63" s="126">
        <f>SUM($CH63:$CH63)*(1+$CJ63)</f>
        <v/>
      </c>
      <c r="CL63" s="126">
        <f>SUM($CH63:$CH63)*(1+$CM63)</f>
        <v/>
      </c>
      <c r="CM63" s="59" t="inlineStr">
        <is>
          <t>20%</t>
        </is>
      </c>
      <c r="CN63" s="59" t="n"/>
      <c r="CO63" s="72" t="n"/>
      <c r="CP63" s="59" t="n"/>
      <c r="CQ63" s="73" t="n"/>
      <c r="CR63" s="73" t="n"/>
      <c r="CS63" s="73" t="n"/>
      <c r="CT63" s="72" t="n"/>
      <c r="CU63" s="79" t="inlineStr">
        <is>
          <t> </t>
        </is>
      </c>
      <c r="CV63" s="60" t="n"/>
      <c r="CW63" s="60" t="n"/>
      <c r="CX63" s="60" t="n"/>
      <c r="CY63" s="127">
        <f>IFERROR(($CC63-$EE63)/($EE63/(1-$DQ63)),0)</f>
        <v/>
      </c>
      <c r="CZ63" s="127">
        <f>IFERROR(1-$EI63/($CE63),0)</f>
        <v/>
      </c>
      <c r="DA63" s="127">
        <f>IFERROR(1-$EL63/($CG63),0)</f>
        <v/>
      </c>
      <c r="DB63" s="126">
        <f>ROUND(IFERROR(($CI63/(1+$CM63)-$EN63),0),2)</f>
        <v/>
      </c>
      <c r="DC63" s="128" t="n"/>
      <c r="DD63" s="125" t="n"/>
      <c r="DE63" s="75" t="n">
        <v>0</v>
      </c>
      <c r="DF63" s="128" t="n"/>
      <c r="DG63" s="125">
        <f>IF($DC63=0,0,$DD63*($DC63*100%-$DE63*$DF63))*SUM($AB63:$AB63)</f>
        <v/>
      </c>
      <c r="DH63" s="129" t="inlineStr">
        <is>
          <t>месяц</t>
        </is>
      </c>
      <c r="DI63" s="130">
        <f t="array" ref="DI63">IFERROR(
IF($ES63="LisChannel",
(ROUND(((INDEX({174.625;153.888888888889;130.972222222222},MATCH($AI63,{2;3;4}),0))*$AG63*$AI63),2)),0),0)</f>
        <v/>
      </c>
      <c r="DJ63" s="130">
        <f>
_xlfn.LET(_xlpm.X,
IFERROR(
IF($ES63="НовиковТВ",
(_xlfn.LET(_xlpm.NTV,
_xlfn.LET(_xlpm.MIN,350000,
IF(SUMIFS($DI:$DI,$ES:$ES,"НовиковТВ")&lt;=_xlpm.MIN,
(SUMIFS($DI:$DI,$ES:$ES,"НовиковТВ")/(COUNTIFS($ES:$ES,"НовиковТВ")))*_xlpm.MIN/SUMIFS($DI:$DI,$ES:$ES,"НовиковТВ"),
DI63)),
_xlpm.NTV+$DG63/(1-(1-(_xlpm.NTV)*(1-$DL63)*(1-$DM63)*(1-$DN63)*(1-$DO63)*(1-$DP63)/_xlpm.NTV))))/(1+$EP63),
$DI63+$DG63/(1-(1-($DI63)*(1-$DL63)*(1-$DM63)*(1-$DN63)*(1-$DO63)*(1-$DP63)/$DI63))),
0),
_xlpm.X*(1+$CM63)*(1+$CW63)-_xlpm.X*(1+$CM63)+_xlpm.X)</f>
        <v/>
      </c>
      <c r="DK63" s="125" t="inlineStr">
        <is>
          <t>послед.</t>
        </is>
      </c>
      <c r="DL63" s="63" t="n">
        <v>0</v>
      </c>
      <c r="DM63" s="63" t="n">
        <v>0</v>
      </c>
      <c r="DN63" s="63" t="n">
        <v>0</v>
      </c>
      <c r="DO63" s="63" t="n">
        <v>0</v>
      </c>
      <c r="DP63" s="63" t="n">
        <v>0</v>
      </c>
      <c r="DQ63" s="63">
        <f t="array" ref="DQ63">IFERROR(_xlfn.IFS(
$DK63="послед.",1-(1-$DL63)*(1-$DM63)*(1-$DN63)*(1-$DO63)*(1-$DP63),
$DK63="сумм.",$DL63+$DM63+$DN63+$DO63+$DP63),
0)</f>
        <v/>
      </c>
      <c r="DR63" s="125">
        <f t="array" ref="DR63">
IFERROR(
_xlfn.IFS(
$BL63=0,
0,
$BL63&gt;0,
_xlfn.IFS($DK63="послед.",
$DJ63*(1-$DL63)*(1-$DM63)*(1-$DN63)*(1-$DO63)*(1-$DP63),
$DK63="сумм.",
$DJ63*(1-($DL63+$DM63+$DN63+$DO63+$DP63)))),0)</f>
        <v/>
      </c>
      <c r="DS63" s="125">
        <f t="array" ref="DS63">
IFERROR(_xlfn.IFS(
$DH63="день_1",
$DR63*$BL63/($AX63-$AW63+1)*AZ63*(DAY(EOMONTH(AZ$15,0))),
$DH63="день_2",
$DR63/30*MAX(MIN($AX63,EOMONTH(AZ$15,0))-MAX($AW63,AZ$15)+1,),
$DH63="раб.день",
$DR63/30*(IFERROR(
_xlfn.LET(_xlpm.VD,
CHOOSE(
{1;2;3;4;5;6;7;8;9;10;11;12;13;14;15;16;17;18},
45658,45659,45660,45661,45662,45663,45664,45665,45711,45724,45778,45779,45785,45786,45820,45821,45965,46022),
_xlfn.LET(_xlpm.DD,
MAX(MIN($AX63,EOMONTH(AZ$15,0))-MAX($AW63,AZ$15),),
_xlfn.IFS(
AND(MONTH($AW63)=MONTH(AZ$15),MONTH($AX63)&lt;&gt;MONTH(AZ$15)),
NETWORKDAYS.INTL($AW63,$AW63+_xlpm.DD,1,_xlpm.VD),
AND(MONTH($AW63)&lt;&gt;MONTH(AZ$15),MONTH($AX63)=MONTH(AZ$15)),
NETWORKDAYS.INTL(($AX63)-_xlpm.DD,$AX63,1,_xlpm.VD),
AND(MONTH($AW63)&lt;MONTH(AZ$15),MONTH($AX63)&gt;MONTH(AZ$15)),
NETWORKDAYS.INTL((EOMONTH(AZ$15-1,1))-_xlpm.DD,EOMONTH(AZ$15-1,1),1,_xlpm.VD),
AND(MONTH($AW63)=MONTH(AZ$15),MONTH($AX63)=MONTH(AZ$15)),
NETWORKDAYS.INTL($AW63,$AX63,1,_xlpm.VD)))),0)),
$DH63="месяц",
$DR63*AZ63,
$DH63="неделя",
$DR63*AZ63/7*(ROUNDUP((DAY(EOMONTH(AZ$15,0)))/4,0))),
0)</f>
        <v/>
      </c>
      <c r="DT63" s="125">
        <f t="array" ref="DT63">
IFERROR(_xlfn.IFS(
$DH63="день_1",
$DR63*$BL63/($AX63-$AW63+1)*BA63*(DAY(EOMONTH(BA$15,0))),
$DH63="день_2",
$DR63/30*MAX(MIN($AX63,EOMONTH(BA$15,0))-MAX($AW63,BA$15)+1,),
$DH63="раб.день",
$DR63/30*(IFERROR(
_xlfn.LET(_xlpm.VD,
CHOOSE(
{1;2;3;4;5;6;7;8;9;10;11;12;13;14;15;16;17;18},
45658,45659,45660,45661,45662,45663,45664,45665,45711,45724,45778,45779,45785,45786,45820,45821,45965,46022),
_xlfn.LET(_xlpm.DD,
MAX(MIN($AX63,EOMONTH(BA$15,0))-MAX($AW63,BA$15),),
_xlfn.IFS(
AND(MONTH($AW63)=MONTH(BA$15),MONTH($AX63)&lt;&gt;MONTH(BA$15)),
NETWORKDAYS.INTL($AW63,$AW63+_xlpm.DD,1,_xlpm.VD),
AND(MONTH($AW63)&lt;&gt;MONTH(BA$15),MONTH($AX63)=MONTH(BA$15)),
NETWORKDAYS.INTL(($AX63)-_xlpm.DD,$AX63,1,_xlpm.VD),
AND(MONTH($AW63)&lt;MONTH(BA$15),MONTH($AX63)&gt;MONTH(BA$15)),
NETWORKDAYS.INTL((EOMONTH(BA$15-1,1))-_xlpm.DD,EOMONTH(BA$15-1,1),1,_xlpm.VD),
AND(MONTH($AW63)=MONTH(BA$15),MONTH($AX63)=MONTH(BA$15)),
NETWORKDAYS.INTL($AW63,$AX63,1,_xlpm.VD)))),0)),
$DH63="месяц",
$DR63*BA63,
$DH63="неделя",
$DR63*BA63/7*(ROUNDUP((DAY(EOMONTH(BA$15,0)))/4,0))),
0)</f>
        <v/>
      </c>
      <c r="DU63" s="125">
        <f t="array" ref="DU63">
IFERROR(_xlfn.IFS(
$DH63="день_1",
$DR63*$BL63/($AX63-$AW63+1)*BB63*(DAY(EOMONTH(BB$15,0))),
$DH63="день_2",
$DR63/30*MAX(MIN($AX63,EOMONTH(BB$15,0))-MAX($AW63,BB$15)+1,),
$DH63="раб.день",
$DR63/30*(IFERROR(
_xlfn.LET(_xlpm.VD,
CHOOSE(
{1;2;3;4;5;6;7;8;9;10;11;12;13;14;15;16;17;18},
45658,45659,45660,45661,45662,45663,45664,45665,45711,45724,45778,45779,45785,45786,45820,45821,45965,46022),
_xlfn.LET(_xlpm.DD,
MAX(MIN($AX63,EOMONTH(BB$15,0))-MAX($AW63,BB$15),),
_xlfn.IFS(
AND(MONTH($AW63)=MONTH(BB$15),MONTH($AX63)&lt;&gt;MONTH(BB$15)),
NETWORKDAYS.INTL($AW63,$AW63+_xlpm.DD,1,_xlpm.VD),
AND(MONTH($AW63)&lt;&gt;MONTH(BB$15),MONTH($AX63)=MONTH(BB$15)),
NETWORKDAYS.INTL(($AX63)-_xlpm.DD,$AX63,1,_xlpm.VD),
AND(MONTH($AW63)&lt;MONTH(BB$15),MONTH($AX63)&gt;MONTH(BB$15)),
NETWORKDAYS.INTL((EOMONTH(BB$15-1,1))-_xlpm.DD,EOMONTH(BB$15-1,1),1,_xlpm.VD),
AND(MONTH($AW63)=MONTH(BB$15),MONTH($AX63)=MONTH(BB$15)),
NETWORKDAYS.INTL($AW63,$AX63,1,_xlpm.VD)))),0)),
$DH63="месяц",
$DR63*BB63,
$DH63="неделя",
$DR63*BB63/7*(ROUNDUP((DAY(EOMONTH(BB$15,0)))/4,0))),
0)</f>
        <v/>
      </c>
      <c r="DV63" s="125">
        <f t="array" ref="DV63">
IFERROR(_xlfn.IFS(
$DH63="день_1",
$DR63*$BL63/($AX63-$AW63+1)*BC63*(DAY(EOMONTH(BC$15,0))),
$DH63="день_2",
$DR63/30*MAX(MIN($AX63,EOMONTH(BC$15,0))-MAX($AW63,BC$15)+1,),
$DH63="раб.день",
$DR63/30*(IFERROR(
_xlfn.LET(_xlpm.VD,
CHOOSE(
{1;2;3;4;5;6;7;8;9;10;11;12;13;14;15;16;17;18},
45658,45659,45660,45661,45662,45663,45664,45665,45711,45724,45778,45779,45785,45786,45820,45821,45965,46022),
_xlfn.LET(_xlpm.DD,
MAX(MIN($AX63,EOMONTH(BC$15,0))-MAX($AW63,BC$15),),
_xlfn.IFS(
AND(MONTH($AW63)=MONTH(BC$15),MONTH($AX63)&lt;&gt;MONTH(BC$15)),
NETWORKDAYS.INTL($AW63,$AW63+_xlpm.DD,1,_xlpm.VD),
AND(MONTH($AW63)&lt;&gt;MONTH(BC$15),MONTH($AX63)=MONTH(BC$15)),
NETWORKDAYS.INTL(($AX63)-_xlpm.DD,$AX63,1,_xlpm.VD),
AND(MONTH($AW63)&lt;MONTH(BC$15),MONTH($AX63)&gt;MONTH(BC$15)),
NETWORKDAYS.INTL((EOMONTH(BC$15-1,1))-_xlpm.DD,EOMONTH(BC$15-1,1),1,_xlpm.VD),
AND(MONTH($AW63)=MONTH(BC$15),MONTH($AX63)=MONTH(BC$15)),
NETWORKDAYS.INTL($AW63,$AX63,1,_xlpm.VD)))),0)),
$DH63="месяц",
$DR63*BC63,
$DH63="неделя",
$DR63*BC63/7*(ROUNDUP((DAY(EOMONTH(BC$15,0)))/4,0))),
0)</f>
        <v/>
      </c>
      <c r="DW63" s="125">
        <f t="array" ref="DW63">
IFERROR(_xlfn.IFS(
$DH63="день_1",
$DR63*$BL63/($AX63-$AW63+1)*BD63*(DAY(EOMONTH(BD$15,0))),
$DH63="день_2",
$DR63/30*MAX(MIN($AX63,EOMONTH(BD$15,0))-MAX($AW63,BD$15)+1,),
$DH63="раб.день",
$DR63/30*(IFERROR(
_xlfn.LET(_xlpm.VD,
CHOOSE(
{1;2;3;4;5;6;7;8;9;10;11;12;13;14;15;16;17;18},
45658,45659,45660,45661,45662,45663,45664,45665,45711,45724,45778,45779,45785,45786,45820,45821,45965,46022),
_xlfn.LET(_xlpm.DD,
MAX(MIN($AX63,EOMONTH(BD$15,0))-MAX($AW63,BD$15),),
_xlfn.IFS(
AND(MONTH($AW63)=MONTH(BD$15),MONTH($AX63)&lt;&gt;MONTH(BD$15)),
NETWORKDAYS.INTL($AW63,$AW63+_xlpm.DD,1,_xlpm.VD),
AND(MONTH($AW63)&lt;&gt;MONTH(BD$15),MONTH($AX63)=MONTH(BD$15)),
NETWORKDAYS.INTL(($AX63)-_xlpm.DD,$AX63,1,_xlpm.VD),
AND(MONTH($AW63)&lt;MONTH(BD$15),MONTH($AX63)&gt;MONTH(BD$15)),
NETWORKDAYS.INTL((EOMONTH(BD$15-1,1))-_xlpm.DD,EOMONTH(BD$15-1,1),1,_xlpm.VD),
AND(MONTH($AW63)=MONTH(BD$15),MONTH($AX63)=MONTH(BD$15)),
NETWORKDAYS.INTL($AW63,$AX63,1,_xlpm.VD)))),0)),
$DH63="месяц",
$DR63*BD63,
$DH63="неделя",
$DR63*BD63/7*(ROUNDUP((DAY(EOMONTH(BD$15,0)))/4,0))),
0)</f>
        <v/>
      </c>
      <c r="DX63" s="125">
        <f t="array" ref="DX63">
IFERROR(_xlfn.IFS(
$DH63="день_1",
$DR63*$BL63/($AX63-$AW63+1)*BE63*(DAY(EOMONTH(BE$15,0))),
$DH63="день_2",
$DR63/30*MAX(MIN($AX63,EOMONTH(BE$15,0))-MAX($AW63,BE$15)+1,),
$DH63="раб.день",
$DR63/30*(IFERROR(
_xlfn.LET(_xlpm.VD,
CHOOSE(
{1;2;3;4;5;6;7;8;9;10;11;12;13;14;15;16;17;18},
45658,45659,45660,45661,45662,45663,45664,45665,45711,45724,45778,45779,45785,45786,45820,45821,45965,46022),
_xlfn.LET(_xlpm.DD,
MAX(MIN($AX63,EOMONTH(BE$15,0))-MAX($AW63,BE$15),),
_xlfn.IFS(
AND(MONTH($AW63)=MONTH(BE$15),MONTH($AX63)&lt;&gt;MONTH(BE$15)),
NETWORKDAYS.INTL($AW63,$AW63+_xlpm.DD,1,_xlpm.VD),
AND(MONTH($AW63)&lt;&gt;MONTH(BE$15),MONTH($AX63)=MONTH(BE$15)),
NETWORKDAYS.INTL(($AX63)-_xlpm.DD,$AX63,1,_xlpm.VD),
AND(MONTH($AW63)&lt;MONTH(BE$15),MONTH($AX63)&gt;MONTH(BE$15)),
NETWORKDAYS.INTL((EOMONTH(BE$15-1,1))-_xlpm.DD,EOMONTH(BE$15-1,1),1,_xlpm.VD),
AND(MONTH($AW63)=MONTH(BE$15),MONTH($AX63)=MONTH(BE$15)),
NETWORKDAYS.INTL($AW63,$AX63,1,_xlpm.VD)))),0)),
$DH63="месяц",
$DR63*BE63,
$DH63="неделя",
$DR63*BE63/7*(ROUNDUP((DAY(EOMONTH(BE$15,0)))/4,0))),
0)</f>
        <v/>
      </c>
      <c r="DY63" s="125">
        <f t="array" ref="DY63">
IFERROR(_xlfn.IFS(
$DH63="день_1",
$DR63*$BL63/($AX63-$AW63+1)*BF63*(DAY(EOMONTH(BF$15,0))),
$DH63="день_2",
$DR63/30*MAX(MIN($AX63,EOMONTH(BF$15,0))-MAX($AW63,BF$15)+1,),
$DH63="раб.день",
$DR63/30*(IFERROR(
_xlfn.LET(_xlpm.VD,
CHOOSE(
{1;2;3;4;5;6;7;8;9;10;11;12;13;14;15;16;17;18},
45658,45659,45660,45661,45662,45663,45664,45665,45711,45724,45778,45779,45785,45786,45820,45821,45965,46022),
_xlfn.LET(_xlpm.DD,
MAX(MIN($AX63,EOMONTH(BF$15,0))-MAX($AW63,BF$15),),
_xlfn.IFS(
AND(MONTH($AW63)=MONTH(BF$15),MONTH($AX63)&lt;&gt;MONTH(BF$15)),
NETWORKDAYS.INTL($AW63,$AW63+_xlpm.DD,1,_xlpm.VD),
AND(MONTH($AW63)&lt;&gt;MONTH(BF$15),MONTH($AX63)=MONTH(BF$15)),
NETWORKDAYS.INTL(($AX63)-_xlpm.DD,$AX63,1,_xlpm.VD),
AND(MONTH($AW63)&lt;MONTH(BF$15),MONTH($AX63)&gt;MONTH(BF$15)),
NETWORKDAYS.INTL((EOMONTH(BF$15-1,1))-_xlpm.DD,EOMONTH(BF$15-1,1),1,_xlpm.VD),
AND(MONTH($AW63)=MONTH(BF$15),MONTH($AX63)=MONTH(BF$15)),
NETWORKDAYS.INTL($AW63,$AX63,1,_xlpm.VD)))),0)),
$DH63="месяц",
$DR63*BF63,
$DH63="неделя",
$DR63*BF63/7*(ROUNDUP((DAY(EOMONTH(BF$15,0)))/4,0))),
0)</f>
        <v/>
      </c>
      <c r="DZ63" s="125">
        <f t="array" ref="DZ63">
IFERROR(_xlfn.IFS(
$DH63="день_1",
$DR63*$BL63/($AX63-$AW63+1)*BG63*(DAY(EOMONTH(BG$15,0))),
$DH63="день_2",
$DR63/30*MAX(MIN($AX63,EOMONTH(BG$15,0))-MAX($AW63,BG$15)+1,),
$DH63="раб.день",
$DR63/30*(IFERROR(
_xlfn.LET(_xlpm.VD,
CHOOSE(
{1;2;3;4;5;6;7;8;9;10;11;12;13;14;15;16;17;18},
45658,45659,45660,45661,45662,45663,45664,45665,45711,45724,45778,45779,45785,45786,45820,45821,45965,46022),
_xlfn.LET(_xlpm.DD,
MAX(MIN($AX63,EOMONTH(BG$15,0))-MAX($AW63,BG$15),),
_xlfn.IFS(
AND(MONTH($AW63)=MONTH(BG$15),MONTH($AX63)&lt;&gt;MONTH(BG$15)),
NETWORKDAYS.INTL($AW63,$AW63+_xlpm.DD,1,_xlpm.VD),
AND(MONTH($AW63)&lt;&gt;MONTH(BG$15),MONTH($AX63)=MONTH(BG$15)),
NETWORKDAYS.INTL(($AX63)-_xlpm.DD,$AX63,1,_xlpm.VD),
AND(MONTH($AW63)&lt;MONTH(BG$15),MONTH($AX63)&gt;MONTH(BG$15)),
NETWORKDAYS.INTL((EOMONTH(BG$15-1,1))-_xlpm.DD,EOMONTH(BG$15-1,1),1,_xlpm.VD),
AND(MONTH($AW63)=MONTH(BG$15),MONTH($AX63)=MONTH(BG$15)),
NETWORKDAYS.INTL($AW63,$AX63,1,_xlpm.VD)))),0)),
$DH63="месяц",
$DR63*BG63,
$DH63="неделя",
$DR63*BG63/7*(ROUNDUP((DAY(EOMONTH(BG$15,0)))/4,0))),
0)</f>
        <v/>
      </c>
      <c r="EA63" s="125">
        <f t="array" ref="EA63">
IFERROR(_xlfn.IFS(
$DH63="день_1",
$DR63*$BL63/($AX63-$AW63+1)*BH63*(DAY(EOMONTH(BH$15,0))),
$DH63="день_2",
$DR63/30*MAX(MIN($AX63,EOMONTH(BH$15,0))-MAX($AW63,BH$15)+1,),
$DH63="раб.день",
$DR63/30*(IFERROR(
_xlfn.LET(_xlpm.VD,
CHOOSE(
{1;2;3;4;5;6;7;8;9;10;11;12;13;14;15;16;17;18},
45658,45659,45660,45661,45662,45663,45664,45665,45711,45724,45778,45779,45785,45786,45820,45821,45965,46022),
_xlfn.LET(_xlpm.DD,
MAX(MIN($AX63,EOMONTH(BH$15,0))-MAX($AW63,BH$15),),
_xlfn.IFS(
AND(MONTH($AW63)=MONTH(BH$15),MONTH($AX63)&lt;&gt;MONTH(BH$15)),
NETWORKDAYS.INTL($AW63,$AW63+_xlpm.DD,1,_xlpm.VD),
AND(MONTH($AW63)&lt;&gt;MONTH(BH$15),MONTH($AX63)=MONTH(BH$15)),
NETWORKDAYS.INTL(($AX63)-_xlpm.DD,$AX63,1,_xlpm.VD),
AND(MONTH($AW63)&lt;MONTH(BH$15),MONTH($AX63)&gt;MONTH(BH$15)),
NETWORKDAYS.INTL((EOMONTH(BH$15-1,1))-_xlpm.DD,EOMONTH(BH$15-1,1),1,_xlpm.VD),
AND(MONTH($AW63)=MONTH(BH$15),MONTH($AX63)=MONTH(BH$15)),
NETWORKDAYS.INTL($AW63,$AX63,1,_xlpm.VD)))),0)),
$DH63="месяц",
$DR63*BH63,
$DH63="неделя",
$DR63*BH63/7*(ROUNDUP((DAY(EOMONTH(BH$15,0)))/4,0))),
0)</f>
        <v/>
      </c>
      <c r="EB63" s="125">
        <f t="array" ref="EB63">
IFERROR(_xlfn.IFS(
$DH63="день_1",
$DR63*$BL63/($AX63-$AW63+1)*BI63*(DAY(EOMONTH(BI$15,0))),
$DH63="день_2",
$DR63/30*MAX(MIN($AX63,EOMONTH(BI$15,0))-MAX($AW63,BI$15)+1,),
$DH63="раб.день",
$DR63/30*(IFERROR(
_xlfn.LET(_xlpm.VD,
CHOOSE(
{1;2;3;4;5;6;7;8;9;10;11;12;13;14;15;16;17;18},
45658,45659,45660,45661,45662,45663,45664,45665,45711,45724,45778,45779,45785,45786,45820,45821,45965,46022),
_xlfn.LET(_xlpm.DD,
MAX(MIN($AX63,EOMONTH(BI$15,0))-MAX($AW63,BI$15),),
_xlfn.IFS(
AND(MONTH($AW63)=MONTH(BI$15),MONTH($AX63)&lt;&gt;MONTH(BI$15)),
NETWORKDAYS.INTL($AW63,$AW63+_xlpm.DD,1,_xlpm.VD),
AND(MONTH($AW63)&lt;&gt;MONTH(BI$15),MONTH($AX63)=MONTH(BI$15)),
NETWORKDAYS.INTL(($AX63)-_xlpm.DD,$AX63,1,_xlpm.VD),
AND(MONTH($AW63)&lt;MONTH(BI$15),MONTH($AX63)&gt;MONTH(BI$15)),
NETWORKDAYS.INTL((EOMONTH(BI$15-1,1))-_xlpm.DD,EOMONTH(BI$15-1,1),1,_xlpm.VD),
AND(MONTH($AW63)=MONTH(BI$15),MONTH($AX63)=MONTH(BI$15)),
NETWORKDAYS.INTL($AW63,$AX63,1,_xlpm.VD)))),0)),
$DH63="месяц",
$DR63*BI63,
$DH63="неделя",
$DR63*BI63/7*(ROUNDUP((DAY(EOMONTH(BI$15,0)))/4,0))),
0)</f>
        <v/>
      </c>
      <c r="EC63" s="125">
        <f t="array" ref="EC63">
IFERROR(_xlfn.IFS(
$DH63="день_1",
$DR63*$BL63/($AX63-$AW63+1)*BJ63*(DAY(EOMONTH(BJ$15,0))),
$DH63="день_2",
$DR63/30*MAX(MIN($AX63,EOMONTH(BJ$15,0))-MAX($AW63,BJ$15)+1,),
$DH63="раб.день",
$DR63/30*(IFERROR(
_xlfn.LET(_xlpm.VD,
CHOOSE(
{1;2;3;4;5;6;7;8;9;10;11;12;13;14;15;16;17;18},
45658,45659,45660,45661,45662,45663,45664,45665,45711,45724,45778,45779,45785,45786,45820,45821,45965,46022),
_xlfn.LET(_xlpm.DD,
MAX(MIN($AX63,EOMONTH(BJ$15,0))-MAX($AW63,BJ$15),),
_xlfn.IFS(
AND(MONTH($AW63)=MONTH(BJ$15),MONTH($AX63)&lt;&gt;MONTH(BJ$15)),
NETWORKDAYS.INTL($AW63,$AW63+_xlpm.DD,1,_xlpm.VD),
AND(MONTH($AW63)&lt;&gt;MONTH(BJ$15),MONTH($AX63)=MONTH(BJ$15)),
NETWORKDAYS.INTL(($AX63)-_xlpm.DD,$AX63,1,_xlpm.VD),
AND(MONTH($AW63)&lt;MONTH(BJ$15),MONTH($AX63)&gt;MONTH(BJ$15)),
NETWORKDAYS.INTL((EOMONTH(BJ$15-1,1))-_xlpm.DD,EOMONTH(BJ$15-1,1),1,_xlpm.VD),
AND(MONTH($AW63)=MONTH(BJ$15),MONTH($AX63)=MONTH(BJ$15)),
NETWORKDAYS.INTL($AW63,$AX63,1,_xlpm.VD)))),0)),
$DH63="месяц",
$DR63*BJ63,
$DH63="неделя",
$DR63*BJ63/7*(ROUNDUP((DAY(EOMONTH(BJ$15,0)))/4,0))),
0)</f>
        <v/>
      </c>
      <c r="ED63" s="125">
        <f t="array" ref="ED63">
IFERROR(_xlfn.IFS(
$DH63="день_1",
$DR63*$BL63/($AX63-$AW63+1)*BK63*(DAY(EOMONTH(BK$15,0))),
$DH63="день_2",
$DR63/30*MAX(MIN($AX63,EOMONTH(BK$15,0))-MAX($AW63,BK$15)+1,),
$DH63="раб.день",
$DR63/30*(IFERROR(
_xlfn.LET(_xlpm.VD,
CHOOSE(
{1;2;3;4;5;6;7;8;9;10;11;12;13;14;15;16;17;18},
45658,45659,45660,45661,45662,45663,45664,45665,45711,45724,45778,45779,45785,45786,45820,45821,45965,46022),
_xlfn.LET(_xlpm.DD,
MAX(MIN($AX63,EOMONTH(BK$15,0))-MAX($AW63,BK$15),),
_xlfn.IFS(
AND(MONTH($AW63)=MONTH(BK$15),MONTH($AX63)&lt;&gt;MONTH(BK$15)),
NETWORKDAYS.INTL($AW63,$AW63+_xlpm.DD,1,_xlpm.VD),
AND(MONTH($AW63)&lt;&gt;MONTH(BK$15),MONTH($AX63)=MONTH(BK$15)),
NETWORKDAYS.INTL(($AX63)-_xlpm.DD,$AX63,1,_xlpm.VD),
AND(MONTH($AW63)&lt;MONTH(BK$15),MONTH($AX63)&gt;MONTH(BK$15)),
NETWORKDAYS.INTL((EOMONTH(BK$15-1,1))-_xlpm.DD,EOMONTH(BK$15-1,1),1,_xlpm.VD),
AND(MONTH($AW63)=MONTH(BK$15),MONTH($AX63)=MONTH(BK$15)),
NETWORKDAYS.INTL($AW63,$AX63,1,_xlpm.VD)))),0)),
$DH63="месяц",
$DR63*BK63,
$DH63="неделя",
$DR63*BK63/7*(ROUNDUP((DAY(EOMONTH(BK$15,0)))/4,0))),
0)</f>
        <v/>
      </c>
      <c r="EE63" s="125">
        <f>SUM($DS63,$DT63,$DU63,$DV63,$DW63,$DX63,$DY63,$DZ63,$EA63,$EB63,$EC63,$ED63)</f>
        <v/>
      </c>
      <c r="EF63" s="125">
        <f>IFERROR(ROUND($EE63*(1+$EP63),2),0)</f>
        <v/>
      </c>
      <c r="EG63" s="128" t="n">
        <v>1</v>
      </c>
      <c r="EH63" s="126" t="n">
        <v>0</v>
      </c>
      <c r="EI63" s="126">
        <f>ROUND(SUM($EH63:$EH63)*SUM($AB63:$AB63)*$EG63,2)</f>
        <v/>
      </c>
      <c r="EJ63" s="126">
        <f>ROUND($EI63*(1+$EP63),2)</f>
        <v/>
      </c>
      <c r="EK63" s="126" t="n">
        <v>0</v>
      </c>
      <c r="EL63" s="126">
        <f>ROUND(SUM($EK63:$EK63)*SUM($AB63:$AB63)*$EG63,2)</f>
        <v/>
      </c>
      <c r="EM63" s="126">
        <f>ROUND($EL63*(1+$EP63),2)</f>
        <v/>
      </c>
      <c r="EN63" s="126">
        <f>SUM($EE63,$EI63,$EL63)</f>
        <v/>
      </c>
      <c r="EO63" s="126">
        <f>SUM($EF63,$EJ63,$EM63)</f>
        <v/>
      </c>
      <c r="EP63" s="59" t="inlineStr">
        <is>
          <t>20%</t>
        </is>
      </c>
      <c r="EQ63" s="59" t="n"/>
      <c r="ER63" s="60">
        <f t="array" ref="ER63">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MATCH(ES63,
{"AMS";"RussOutdoor";"HD Outdoor";"Ingroup";"IQ";"Ledproduction";"LisChannel";"Logic";"Media-PPL";"NovikovTV | НовиковТВ";"SMA";"SOK";"КрокусТВ | CrocusTV | IndoorTV";"Сити";"ТЯК Москва"},
0)),"")</f>
        <v/>
      </c>
      <c r="ES63" s="60" t="n"/>
      <c r="ET63" s="60">
        <f t="array" ref="ET63">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MATCH(ES63,
{"AMS";"RussOutdoor";"HD Outdoor";"Ingroup";"IQ";"Ledproduction";"LisChannel";"Logic";"Media-PPL";"NovikovTV | НовиковТВ";"SMA";"SOK";"КрокусТВ | CrocusTV | IndoorTV";"Сити";"ТЯК Москва"},
0)),"")</f>
        <v/>
      </c>
      <c r="EU63" s="60" t="n"/>
      <c r="EV63" s="60" t="n"/>
      <c r="EX63" s="110">
        <f t="array" ref="EX63">
($AR63/30
+N("ТРАФИК ПЛОЩАДКИ"))*
(IFERROR(
_xlfn.LET(
_xlpm.GPR,
HLOOKUP($L63,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(MATCH($T63,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IF($Q63="цифровой",_xlpm.GPR/$AG63,_xlpm.GPR/60)),
0)
+N("DWELL TIME"))*
(IF($AB63=0,0,IF($AB63=1,0.3,IF($AB63=2,0.5,IF($AB63&gt;2,1))))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_xlfn.IFS($AC63="да",1.2,$AC63="нет",1)*
_xlfn.IFS($AD63="да",1.2,$AD63="нет",1)*
IF(R63="статический",1,1.2)*
$X63*
INDEX(
{1.2;1;1.2;1.2;1;1.2;1.2;1.2;1.2;1.2;1.2;1;1.2;1.2;1.2;1.2;1;1;1.2;1.2;1.2;1;1;1;1;1.2;1.2;1.2;1.2;1;1;1;1;1.2;1.2;1.2;1.2;1.2;1.2;1.2;1.2;1;1;1.2;1;1;1;1;1.5;1;1;1.5;1.5;1.2},
MATCH($Q63,_xlpm.MI,0)))&gt;{0.02;0.04;0.06;0.1;0.2;0.4;0.6;0.8;1;2;4;6})),
{0;1;2;3;4;5;6;7;8;9;10;11;12},
0)))
+N("КОЭФФИЦИЕНТ КОНТАКТА"))))*
(_xlfn.IFS($X63&lt;0.1,$X63/1000,$X63&gt;25,5.2,AND($X63&gt;=0.1,$X63&lt;=25),(($X63*2+0.1)/10)*($X63/10)))*
IFERROR((_xlfn.LET(
_xlpm.MA,
{0;0.8;0.85;0.9;0.95;1},
_xlpm.MAA,
{0;1;2;3;4;5},
INDEX(_xlpm.MA,MATCH(SUMPRODUCT(--((IF(ROUND(_xlpm.MAA,1)&gt;5,5,ROUND($AB63,1)))&gt;{0;1;2;3;4;5})),_xlpm.MAA,0)))
+N("КОЭФФИЦИЕНТ КОЛ-ВО КОНСТРУКЦИЙ")),1)*
$AB63,0))*
(IF($Q63="цифровой",$AG63/15*$AI63,1)
+N("ДЛЯ ЦИФРЫ"))</f>
        <v/>
      </c>
      <c r="EY63" s="110">
        <f>IFERROR(EX63*AY63,0)</f>
        <v/>
      </c>
      <c r="EZ63" s="131">
        <f>IFERROR(DP63/EY63*1000,0)</f>
        <v/>
      </c>
      <c r="FA63" s="112">
        <f>IFERROR(FC63/FB63,0)</f>
        <v/>
      </c>
      <c r="FB63" s="112">
        <f>IFERROR((FC63/(EY63/FF63*#REF!))*0.825,0)</f>
        <v/>
      </c>
      <c r="FC63" s="112">
        <f>IFERROR(((EX63*30/AR63)*100)/30,0)</f>
        <v/>
      </c>
      <c r="FD63" s="112">
        <f>IFERROR(EY63/G63*100%,0)</f>
        <v/>
      </c>
      <c r="FE63" s="112">
        <f>IFERROR(FD63/FC63*100%,0)</f>
        <v/>
      </c>
      <c r="FF63" s="110">
        <f>IFERROR(AR63/30*AY63,0)</f>
        <v/>
      </c>
    </row>
    <row r="64" ht="13" customHeight="1">
      <c r="A64" s="59" t="n"/>
      <c r="B64" s="60" t="n"/>
      <c r="C64" s="60" t="n"/>
      <c r="D64" s="60">
        <f t="array" ref="D64">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MATCH($E64,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64" s="60">
        <f t="array" ref="E64">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MATCH($F64,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64" s="60" t="inlineStr"/>
      <c r="G64" s="60" t="n"/>
      <c r="H64" s="60">
        <f t="array" ref="H64">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MATCH($I64,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64" s="60" t="n"/>
      <c r="J64" s="60" t="n"/>
      <c r="K64" s="60" t="n"/>
      <c r="L64" s="60" t="n"/>
      <c r="M64" s="60" t="n"/>
      <c r="N64" s="60" t="n"/>
      <c r="O64" s="60" t="n"/>
      <c r="P64" s="60">
        <f t="array" ref="P64">
_xlfn.IFS(
ISNUMBER(MATCH($Q64,{"шелфбаннер","разделитель","монетница","чековая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ISNUMBER(MATCH($Q64,{"LED/LCD","видеокулер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ISNUMBER(MATCH($Q64,{"автомобиль","машина","выставочное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ISNUMBER(MATCH($Q64,{"билборд","лифтовая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ISNUMBER(MATCH($Q64,{"навигация","подвесной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ISNUMBER(MATCH($Q64,{"движущаяся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ISNUMBER(MATCH($Q64,{"каталог","журнал"},)),
"Пресса",
$Q64="","")</f>
        <v/>
      </c>
      <c r="Q64" s="60" t="n"/>
      <c r="R64" s="60">
        <f t="array" ref="R64">
IFERROR(
_xlfn.IFS(
OR(ISNUMBER(MATCH($Q64,{"экспозиция","макет","стенд","автостенд","авто стенд","выставочное пространство","выставочные стенды","модульные выставочные стенды","3Д конструкция","3D конструкция"},)),P64="Экспонирование"),
"нестандартный",
ISNUMBER(MATCH($Q64,{"скроллер","призматрон"},)),
"динамический",
$P64="Видео",
"цифровой",
OR($P64="Пресса",$P64="Щит",$P64="POSm",$P64="Подвес",$P64="Брендирование/оклейка"),
"статический"),"")</f>
        <v/>
      </c>
      <c r="S64" s="59" t="n"/>
      <c r="T64" s="60" t="n"/>
      <c r="U64" s="60" t="n"/>
      <c r="V64" s="60">
        <f>
IF(P64="Видео",
"цифровой постер/ролик",
IF(ISNUMBER(MATCH(Q64,{"короб световой","короб световой | лайтбокс","короб световой | кристалайт","лайтбокс","лайт бокс","кристалайт","LB","lightbox"},)),
"бэклит",
IF(P64="Брендирование/оклейка",
"перфарированная пленка/самоклейка",
IF(P64="Экспонирование",
"под запрос",
IF(P64="Подвес",
"баннер/ткань",
"")))))</f>
        <v/>
      </c>
      <c r="W64" s="59" t="n"/>
      <c r="X64" s="59" t="n"/>
      <c r="Y64" s="59" t="n"/>
      <c r="Z64" s="61" t="n"/>
      <c r="AA64" s="61" t="n"/>
      <c r="AB64" s="61">
        <f>IF(BL64&gt;0,Z64,0)</f>
        <v/>
      </c>
      <c r="AC64" s="59" t="n"/>
      <c r="AD64" s="59" t="n"/>
      <c r="AE64" s="59" t="n"/>
      <c r="AF64" s="59" t="n"/>
      <c r="AG64" s="59" t="n"/>
      <c r="AH64" s="59" t="n"/>
      <c r="AI64" s="59" t="n"/>
      <c r="AJ64" s="59" t="n"/>
      <c r="AK64" s="59" t="n"/>
      <c r="AL64" s="62">
        <f>IFERROR(IF(OR(R64="статический",R64="динамический",R64="нестандартный",R64="",R64=""),"-",IF(AND(AH64="-",AI64="-"),"-",AK64*3600/AH64*AI64)),"-")</f>
        <v/>
      </c>
      <c r="AM64" s="62">
        <f>IFERROR(IF(OR(R64="статический",R64="динамический",R64="",R64="", R64="BTL",R64="нестандартный"),"-",AG64*AI64*AL64/60),"-")</f>
        <v/>
      </c>
      <c r="AN64" s="63">
        <f>IFERROR(IF(AH64="","-",AG64*AI64/AH64),"-")</f>
        <v/>
      </c>
      <c r="AO64" s="59">
        <f>IFERROR(IF(OR($R64="статический",$R64="динамический",$R64="",$R64="",$R64="BTL",$R64="нестандартный"),"-",$AL64*$AY64),"-")</f>
        <v/>
      </c>
      <c r="AP64" s="62">
        <f>IFERROR(IF(OR($R64="статический",$R64="динамический",$R64="",$R64="",$R64="BTL",$R64="нестандартный"),"-",$AM64*AY64),"-")</f>
        <v/>
      </c>
      <c r="AQ64" s="64" t="n"/>
      <c r="AR64" s="61" t="n"/>
      <c r="AS64" s="61" t="n"/>
      <c r="AT64" s="61" t="n"/>
      <c r="AU64" s="65" t="n"/>
      <c r="AV64" s="124">
        <f>IFERROR(DR64/AT64*1000,"n/a")</f>
        <v/>
      </c>
      <c r="AW64" s="67" t="n"/>
      <c r="AX64" s="67" t="n"/>
      <c r="AY64" s="43">
        <f>IFERROR(IF(OR($AW64="",$AX64=""),"",_xlfn.DAYS($AX64+1,$AW64)),"")</f>
        <v/>
      </c>
      <c r="AZ64" s="68">
        <f t="array" ref="AZ64">
_xlfn.LET(_xlpm.COEFF,
IF($AW64+$AX64=0,0,IF(MAX(MIN($AX64,EOMONTH(AZ$15,0))-MAX($AW64,AZ$15)+1,)&gt;0,1,0)),
_xlfn.IFS(
$ES64="LisChannel",
_xlpm.COEFF*
INDEX({1;1;1.2;1.2;1;1;1;1;1.2;1.2;1.2;1.2},
MATCH(MONTH(AZ$15),
{1,2,3,4,5,6,7,8,9,10,11,12})),
CONCATENATE($ES64," ",$L64)="RussOutdoor метро",
_xlpm.COEFF*
INDEX({0.8;0.9;1.1;1.1;1;1;1;1;1.1;1.1;1.1;1.1},
MATCH(MONTH(AZ$15),
{1,2,3,4,5,6,7,8,9,10,11,12})),
$ES64&lt;&gt;"LisChannel",
_xlpm.COEFF,
$ES64&lt;&gt;"RussOutdoor",
_xlpm.COEFF))</f>
        <v/>
      </c>
      <c r="BA64" s="68">
        <f t="array" ref="BA64">
_xlfn.LET(_xlpm.COEFF,
IF($AW64+$AX64=0,0,IF(MAX(MIN($AX64,EOMONTH(BA$15,0))-MAX($AW64,BA$15)+1,)&gt;0,1,0)),
_xlfn.IFS(
$ES64="LisChannel",
_xlpm.COEFF*
INDEX({1;1;1.2;1.2;1;1;1;1;1.2;1.2;1.2;1.2},
MATCH(MONTH(BA$15),
{1,2,3,4,5,6,7,8,9,10,11,12})),
CONCATENATE($ES64," ",$L64)="RussOutdoor метро",
_xlpm.COEFF*
INDEX({0.8;0.9;1.1;1.1;1;1;1;1;1.1;1.1;1.1;1.1},
MATCH(MONTH(BA$15),
{1,2,3,4,5,6,7,8,9,10,11,12})),
$ES64&lt;&gt;"LisChannel",
_xlpm.COEFF,
$ES64&lt;&gt;"RussOutdoor",
_xlpm.COEFF))</f>
        <v/>
      </c>
      <c r="BB64" s="68">
        <f t="array" ref="BB64">
_xlfn.LET(_xlpm.COEFF,
IF($AW64+$AX64=0,0,IF(MAX(MIN($AX64,EOMONTH(BB$15,0))-MAX($AW64,BB$15)+1,)&gt;0,1,0)),
_xlfn.IFS(
$ES64="LisChannel",
_xlpm.COEFF*
INDEX({1;1;1.2;1.2;1;1;1;1;1.2;1.2;1.2;1.2},
MATCH(MONTH(BB$15),
{1,2,3,4,5,6,7,8,9,10,11,12})),
CONCATENATE($ES64," ",$L64)="RussOutdoor метро",
_xlpm.COEFF*
INDEX({0.8;0.9;1.1;1.1;1;1;1;1;1.1;1.1;1.1;1.1},
MATCH(MONTH(BB$15),
{1,2,3,4,5,6,7,8,9,10,11,12})),
$ES64&lt;&gt;"LisChannel",
_xlpm.COEFF,
$ES64&lt;&gt;"RussOutdoor",
_xlpm.COEFF))</f>
        <v/>
      </c>
      <c r="BC64" s="68">
        <f t="array" ref="BC64">
_xlfn.LET(_xlpm.COEFF,
IF($AW64+$AX64=0,0,IF(MAX(MIN($AX64,EOMONTH(BC$15,0))-MAX($AW64,BC$15)+1,)&gt;0,1,0)),
_xlfn.IFS(
$ES64="LisChannel",
_xlpm.COEFF*
INDEX({1;1;1.2;1.2;1;1;1;1;1.2;1.2;1.2;1.2},
MATCH(MONTH(BC$15),
{1,2,3,4,5,6,7,8,9,10,11,12})),
CONCATENATE($ES64," ",$L64)="RussOutdoor метро",
_xlpm.COEFF*
INDEX({0.8;0.9;1.1;1.1;1;1;1;1;1.1;1.1;1.1;1.1},
MATCH(MONTH(BC$15),
{1,2,3,4,5,6,7,8,9,10,11,12})),
$ES64&lt;&gt;"LisChannel",
_xlpm.COEFF,
$ES64&lt;&gt;"RussOutdoor",
_xlpm.COEFF))</f>
        <v/>
      </c>
      <c r="BD64" s="68">
        <f t="array" ref="BD64">
_xlfn.LET(_xlpm.COEFF,
IF($AW64+$AX64=0,0,IF(MAX(MIN($AX64,EOMONTH(BD$15,0))-MAX($AW64,BD$15)+1,)&gt;0,1,0)),
_xlfn.IFS(
$ES64="LisChannel",
_xlpm.COEFF*
INDEX({1;1;1.2;1.2;1;1;1;1;1.2;1.2;1.2;1.2},
MATCH(MONTH(BD$15),
{1,2,3,4,5,6,7,8,9,10,11,12})),
CONCATENATE($ES64," ",$L64)="RussOutdoor метро",
_xlpm.COEFF*
INDEX({0.8;0.9;1.1;1.1;1;1;1;1;1.1;1.1;1.1;1.1},
MATCH(MONTH(BD$15),
{1,2,3,4,5,6,7,8,9,10,11,12})),
$ES64&lt;&gt;"LisChannel",
_xlpm.COEFF,
$ES64&lt;&gt;"RussOutdoor",
_xlpm.COEFF))</f>
        <v/>
      </c>
      <c r="BE64" s="68">
        <f t="array" ref="BE64">
_xlfn.LET(_xlpm.COEFF,
IF($AW64+$AX64=0,0,IF(MAX(MIN($AX64,EOMONTH(BE$15,0))-MAX($AW64,BE$15)+1,)&gt;0,1,0)),
_xlfn.IFS(
$ES64="LisChannel",
_xlpm.COEFF*
INDEX({1;1;1.2;1.2;1;1;1;1;1.2;1.2;1.2;1.2},
MATCH(MONTH(BE$15),
{1,2,3,4,5,6,7,8,9,10,11,12})),
CONCATENATE($ES64," ",$L64)="RussOutdoor метро",
_xlpm.COEFF*
INDEX({0.8;0.9;1.1;1.1;1;1;1;1;1.1;1.1;1.1;1.1},
MATCH(MONTH(BE$15),
{1,2,3,4,5,6,7,8,9,10,11,12})),
$ES64&lt;&gt;"LisChannel",
_xlpm.COEFF,
$ES64&lt;&gt;"RussOutdoor",
_xlpm.COEFF))</f>
        <v/>
      </c>
      <c r="BF64" s="68">
        <f t="array" ref="BF64">
_xlfn.LET(_xlpm.COEFF,
IF($AW64+$AX64=0,0,IF(MAX(MIN($AX64,EOMONTH(BF$15,0))-MAX($AW64,BF$15)+1,)&gt;0,1,0)),
_xlfn.IFS(
$ES64="LisChannel",
_xlpm.COEFF*
INDEX({1;1;1.2;1.2;1;1;1;1;1.2;1.2;1.2;1.2},
MATCH(MONTH(BF$15),
{1,2,3,4,5,6,7,8,9,10,11,12})),
CONCATENATE($ES64," ",$L64)="RussOutdoor метро",
_xlpm.COEFF*
INDEX({0.8;0.9;1.1;1.1;1;1;1;1;1.1;1.1;1.1;1.1},
MATCH(MONTH(BF$15),
{1,2,3,4,5,6,7,8,9,10,11,12})),
$ES64&lt;&gt;"LisChannel",
_xlpm.COEFF,
$ES64&lt;&gt;"RussOutdoor",
_xlpm.COEFF))</f>
        <v/>
      </c>
      <c r="BG64" s="68">
        <f t="array" ref="BG64">
_xlfn.LET(_xlpm.COEFF,
IF($AW64+$AX64=0,0,IF(MAX(MIN($AX64,EOMONTH(BG$15,0))-MAX($AW64,BG$15)+1,)&gt;0,1,0)),
_xlfn.IFS(
$ES64="LisChannel",
_xlpm.COEFF*
INDEX({1;1;1.2;1.2;1;1;1;1;1.2;1.2;1.2;1.2},
MATCH(MONTH(BG$15),
{1,2,3,4,5,6,7,8,9,10,11,12})),
CONCATENATE($ES64," ",$L64)="RussOutdoor метро",
_xlpm.COEFF*
INDEX({0.8;0.9;1.1;1.1;1;1;1;1;1.1;1.1;1.1;1.1},
MATCH(MONTH(BG$15),
{1,2,3,4,5,6,7,8,9,10,11,12})),
$ES64&lt;&gt;"LisChannel",
_xlpm.COEFF,
$ES64&lt;&gt;"RussOutdoor",
_xlpm.COEFF))</f>
        <v/>
      </c>
      <c r="BH64" s="68">
        <f t="array" ref="BH64">
_xlfn.LET(_xlpm.COEFF,
IF($AW64+$AX64=0,0,IF(MAX(MIN($AX64,EOMONTH(BH$15,0))-MAX($AW64,BH$15)+1,)&gt;0,1,0)),
_xlfn.IFS(
$ES64="LisChannel",
_xlpm.COEFF*
INDEX({1;1;1.2;1.2;1;1;1;1;1.2;1.2;1.2;1.2},
MATCH(MONTH(BH$15),
{1,2,3,4,5,6,7,8,9,10,11,12})),
CONCATENATE($ES64," ",$L64)="RussOutdoor метро",
_xlpm.COEFF*
INDEX({0.8;0.9;1.1;1.1;1;1;1;1;1.1;1.1;1.1;1.1},
MATCH(MONTH(BH$15),
{1,2,3,4,5,6,7,8,9,10,11,12})),
$ES64&lt;&gt;"LisChannel",
_xlpm.COEFF,
$ES64&lt;&gt;"RussOutdoor",
_xlpm.COEFF))</f>
        <v/>
      </c>
      <c r="BI64" s="68">
        <f t="array" ref="BI64">
_xlfn.LET(_xlpm.COEFF,
IF($AW64+$AX64=0,0,IF(MAX(MIN($AX64,EOMONTH(BI$15,0))-MAX($AW64,BI$15)+1,)&gt;0,1,0)),
_xlfn.IFS(
$ES64="LisChannel",
_xlpm.COEFF*
INDEX({1;1;1.2;1.2;1;1;1;1;1.2;1.2;1.2;1.2},
MATCH(MONTH(BI$15),
{1,2,3,4,5,6,7,8,9,10,11,12})),
CONCATENATE($ES64," ",$L64)="RussOutdoor метро",
_xlpm.COEFF*
INDEX({0.8;0.9;1.1;1.1;1;1;1;1;1.1;1.1;1.1;1.1},
MATCH(MONTH(BI$15),
{1,2,3,4,5,6,7,8,9,10,11,12})),
$ES64&lt;&gt;"LisChannel",
_xlpm.COEFF,
$ES64&lt;&gt;"RussOutdoor",
_xlpm.COEFF))</f>
        <v/>
      </c>
      <c r="BJ64" s="68">
        <f t="array" ref="BJ64">
_xlfn.LET(_xlpm.COEFF,
IF($AW64+$AX64=0,0,IF(MAX(MIN($AX64,EOMONTH(BJ$15,0))-MAX($AW64,BJ$15)+1,)&gt;0,1,0)),
_xlfn.IFS(
$ES64="LisChannel",
_xlpm.COEFF*
INDEX({1;1;1.2;1.2;1;1;1;1;1.2;1.2;1.2;1.2},
MATCH(MONTH(BJ$15),
{1,2,3,4,5,6,7,8,9,10,11,12})),
CONCATENATE($ES64," ",$L64)="RussOutdoor метро",
_xlpm.COEFF*
INDEX({0.8;0.9;1.1;1.1;1;1;1;1;1.1;1.1;1.1;1.1},
MATCH(MONTH(BJ$15),
{1,2,3,4,5,6,7,8,9,10,11,12})),
$ES64&lt;&gt;"LisChannel",
_xlpm.COEFF,
$ES64&lt;&gt;"RussOutdoor",
_xlpm.COEFF))</f>
        <v/>
      </c>
      <c r="BK64" s="68">
        <f t="array" ref="BK64">
_xlfn.LET(_xlpm.COEFF,
IF($AW64+$AX64=0,0,IF(MAX(MIN($AX64,EOMONTH(BK$15,0))-MAX($AW64,BK$15)+1,)&gt;0,1,0)),
_xlfn.IFS(
$ES64="LisChannel",
_xlpm.COEFF*
INDEX({1;1;1.2;1.2;1;1;1;1;1.2;1.2;1.2;1.2},
MATCH(MONTH(BK$15),
{1,2,3,4,5,6,7,8,9,10,11,12})),
CONCATENATE($ES64," ",$L64)="RussOutdoor метро",
_xlpm.COEFF*
INDEX({0.8;0.9;1.1;1.1;1;1;1;1;1.1;1.1;1.1;1.1},
MATCH(MONTH(BK$15),
{1,2,3,4,5,6,7,8,9,10,11,12})),
$ES64&lt;&gt;"LisChannel",
_xlpm.COEFF,
$ES64&lt;&gt;"RussOutdoor",
_xlpm.COEFF))</f>
        <v/>
      </c>
      <c r="BL64" s="62">
        <f>COUNTIFS($AZ64:$BK64,"&gt;0")</f>
        <v/>
      </c>
      <c r="BM64" s="65" t="n"/>
      <c r="BN64" s="125">
        <f>$DJ64</f>
        <v/>
      </c>
      <c r="BO64" s="63">
        <f>$DQ64</f>
        <v/>
      </c>
      <c r="BP64" s="125">
        <f>
IFERROR(
IF($BL64=0,0,
$BN64*(1-$BO64)),
0)</f>
        <v/>
      </c>
      <c r="BQ64" s="125">
        <f t="array" ref="BQ64">
IFERROR(
_xlfn.IFS(
$DH64="день_1",
$BP64*$BL64/($AX64-$AW64+1)*AZ64*(DAY(EOMONTH(AZ$15,0))),
$DH64="день_2",
$BP64/30*MAX(MIN($AX64,EOMONTH(AZ$15,0))-MAX($AW64,AZ$15)+1,),
$DH64="раб.день",
$BP64/30*(IFERROR(
_xlfn.LET(_xlpm.VD,
CHOOSE(
{1;2;3;4;5;6;7;8;9;10;11;12;13;14;15;16;17;18},
45658,45659,45660,45661,45662,45663,45664,45665,45711,45724,45778,45779,45785,45786,45820,45821,45965,46022),
_xlfn.LET(_xlpm.DD,
MAX(MIN($AX64,EOMONTH(AZ$15,0))-MAX($AW64,AZ$15),),
_xlfn.IFS(
AND(MONTH($AW64)=MONTH(AZ$15),MONTH($AX64)&lt;&gt;MONTH(AZ$15)),
NETWORKDAYS.INTL($AW64,$AW64+_xlpm.DD,1,_xlpm.VD),
AND(MONTH($AW64)&lt;&gt;MONTH(AZ$15),MONTH($AX64)=MONTH(AZ$15)),
NETWORKDAYS.INTL(($AX64)-_xlpm.DD,$AX64,1,_xlpm.VD),
AND(MONTH($AW64)&lt;MONTH(AZ$15),MONTH($AX64)&gt;MONTH(AZ$15)),
NETWORKDAYS.INTL((EOMONTH(AZ$15-1,1))-_xlpm.DD,EOMONTH(AZ$15-1,1),1,_xlpm.VD),
AND(MONTH($AW64)=MONTH(AZ$15),MONTH($AX64)=MONTH(AZ$15)),
NETWORKDAYS.INTL($AW64,$AX64,1,_xlpm.VD)))),0)),
$DH64="месяц",
$BP64*AZ64,
$DH64="неделя",
$BP64*AZ64/7*(ROUNDUP((DAY(EOMONTH(AZ$15,0)))/4,0))),
0)</f>
        <v/>
      </c>
      <c r="BR64" s="125">
        <f t="array" ref="BR64">
IFERROR(
_xlfn.IFS(
$DH64="день_1",
$BP64*$BL64/($AX64-$AW64+1)*BA64*(DAY(EOMONTH(BA$15,0))),
$DH64="день_2",
$BP64/30*MAX(MIN($AX64,EOMONTH(BA$15,0))-MAX($AW64,BA$15)+1,),
$DH64="раб.день",
$BP64/30*(IFERROR(
_xlfn.LET(_xlpm.VD,
CHOOSE(
{1;2;3;4;5;6;7;8;9;10;11;12;13;14;15;16;17;18},
45658,45659,45660,45661,45662,45663,45664,45665,45711,45724,45778,45779,45785,45786,45820,45821,45965,46022),
_xlfn.LET(_xlpm.DD,
MAX(MIN($AX64,EOMONTH(BA$15,0))-MAX($AW64,BA$15),),
_xlfn.IFS(
AND(MONTH($AW64)=MONTH(BA$15),MONTH($AX64)&lt;&gt;MONTH(BA$15)),
NETWORKDAYS.INTL($AW64,$AW64+_xlpm.DD,1,_xlpm.VD),
AND(MONTH($AW64)&lt;&gt;MONTH(BA$15),MONTH($AX64)=MONTH(BA$15)),
NETWORKDAYS.INTL(($AX64)-_xlpm.DD,$AX64,1,_xlpm.VD),
AND(MONTH($AW64)&lt;MONTH(BA$15),MONTH($AX64)&gt;MONTH(BA$15)),
NETWORKDAYS.INTL((EOMONTH(BA$15-1,1))-_xlpm.DD,EOMONTH(BA$15-1,1),1,_xlpm.VD),
AND(MONTH($AW64)=MONTH(BA$15),MONTH($AX64)=MONTH(BA$15)),
NETWORKDAYS.INTL($AW64,$AX64,1,_xlpm.VD)))),0)),
$DH64="месяц",
$BP64*BA64,
$DH64="неделя",
$BP64*BA64/7*(ROUNDUP((DAY(EOMONTH(BA$15,0)))/4,0))),
0)</f>
        <v/>
      </c>
      <c r="BS64" s="125">
        <f t="array" ref="BS64">
IFERROR(
_xlfn.IFS(
$DH64="день_1",
$BP64*$BL64/($AX64-$AW64+1)*BB64*(DAY(EOMONTH(BB$15,0))),
$DH64="день_2",
$BP64/30*MAX(MIN($AX64,EOMONTH(BB$15,0))-MAX($AW64,BB$15)+1,),
$DH64="раб.день",
$BP64/30*(IFERROR(
_xlfn.LET(_xlpm.VD,
CHOOSE(
{1;2;3;4;5;6;7;8;9;10;11;12;13;14;15;16;17;18},
45658,45659,45660,45661,45662,45663,45664,45665,45711,45724,45778,45779,45785,45786,45820,45821,45965,46022),
_xlfn.LET(_xlpm.DD,
MAX(MIN($AX64,EOMONTH(BB$15,0))-MAX($AW64,BB$15),),
_xlfn.IFS(
AND(MONTH($AW64)=MONTH(BB$15),MONTH($AX64)&lt;&gt;MONTH(BB$15)),
NETWORKDAYS.INTL($AW64,$AW64+_xlpm.DD,1,_xlpm.VD),
AND(MONTH($AW64)&lt;&gt;MONTH(BB$15),MONTH($AX64)=MONTH(BB$15)),
NETWORKDAYS.INTL(($AX64)-_xlpm.DD,$AX64,1,_xlpm.VD),
AND(MONTH($AW64)&lt;MONTH(BB$15),MONTH($AX64)&gt;MONTH(BB$15)),
NETWORKDAYS.INTL((EOMONTH(BB$15-1,1))-_xlpm.DD,EOMONTH(BB$15-1,1),1,_xlpm.VD),
AND(MONTH($AW64)=MONTH(BB$15),MONTH($AX64)=MONTH(BB$15)),
NETWORKDAYS.INTL($AW64,$AX64,1,_xlpm.VD)))),0)),
$DH64="месяц",
$BP64*BB64,
$DH64="неделя",
$BP64*BB64/7*(ROUNDUP((DAY(EOMONTH(BB$15,0)))/4,0))),
0)</f>
        <v/>
      </c>
      <c r="BT64" s="125">
        <f t="array" ref="BT64">
IFERROR(
_xlfn.IFS(
$DH64="день_1",
$BP64*$BL64/($AX64-$AW64+1)*BC64*(DAY(EOMONTH(BC$15,0))),
$DH64="день_2",
$BP64/30*MAX(MIN($AX64,EOMONTH(BC$15,0))-MAX($AW64,BC$15)+1,),
$DH64="раб.день",
$BP64/30*(IFERROR(
_xlfn.LET(_xlpm.VD,
CHOOSE(
{1;2;3;4;5;6;7;8;9;10;11;12;13;14;15;16;17;18},
45658,45659,45660,45661,45662,45663,45664,45665,45711,45724,45778,45779,45785,45786,45820,45821,45965,46022),
_xlfn.LET(_xlpm.DD,
MAX(MIN($AX64,EOMONTH(BC$15,0))-MAX($AW64,BC$15),),
_xlfn.IFS(
AND(MONTH($AW64)=MONTH(BC$15),MONTH($AX64)&lt;&gt;MONTH(BC$15)),
NETWORKDAYS.INTL($AW64,$AW64+_xlpm.DD,1,_xlpm.VD),
AND(MONTH($AW64)&lt;&gt;MONTH(BC$15),MONTH($AX64)=MONTH(BC$15)),
NETWORKDAYS.INTL(($AX64)-_xlpm.DD,$AX64,1,_xlpm.VD),
AND(MONTH($AW64)&lt;MONTH(BC$15),MONTH($AX64)&gt;MONTH(BC$15)),
NETWORKDAYS.INTL((EOMONTH(BC$15-1,1))-_xlpm.DD,EOMONTH(BC$15-1,1),1,_xlpm.VD),
AND(MONTH($AW64)=MONTH(BC$15),MONTH($AX64)=MONTH(BC$15)),
NETWORKDAYS.INTL($AW64,$AX64,1,_xlpm.VD)))),0)),
$DH64="месяц",
$BP64*BC64,
$DH64="неделя",
$BP64*BC64/7*(ROUNDUP((DAY(EOMONTH(BC$15,0)))/4,0))),
0)</f>
        <v/>
      </c>
      <c r="BU64" s="125">
        <f t="array" ref="BU64">
IFERROR(
_xlfn.IFS(
$DH64="день_1",
$BP64*$BL64/($AX64-$AW64+1)*BD64*(DAY(EOMONTH(BD$15,0))),
$DH64="день_2",
$BP64/30*MAX(MIN($AX64,EOMONTH(BD$15,0))-MAX($AW64,BD$15)+1,),
$DH64="раб.день",
$BP64/30*(IFERROR(
_xlfn.LET(_xlpm.VD,
CHOOSE(
{1;2;3;4;5;6;7;8;9;10;11;12;13;14;15;16;17;18},
45658,45659,45660,45661,45662,45663,45664,45665,45711,45724,45778,45779,45785,45786,45820,45821,45965,46022),
_xlfn.LET(_xlpm.DD,
MAX(MIN($AX64,EOMONTH(BD$15,0))-MAX($AW64,BD$15),),
_xlfn.IFS(
AND(MONTH($AW64)=MONTH(BD$15),MONTH($AX64)&lt;&gt;MONTH(BD$15)),
NETWORKDAYS.INTL($AW64,$AW64+_xlpm.DD,1,_xlpm.VD),
AND(MONTH($AW64)&lt;&gt;MONTH(BD$15),MONTH($AX64)=MONTH(BD$15)),
NETWORKDAYS.INTL(($AX64)-_xlpm.DD,$AX64,1,_xlpm.VD),
AND(MONTH($AW64)&lt;MONTH(BD$15),MONTH($AX64)&gt;MONTH(BD$15)),
NETWORKDAYS.INTL((EOMONTH(BD$15-1,1))-_xlpm.DD,EOMONTH(BD$15-1,1),1,_xlpm.VD),
AND(MONTH($AW64)=MONTH(BD$15),MONTH($AX64)=MONTH(BD$15)),
NETWORKDAYS.INTL($AW64,$AX64,1,_xlpm.VD)))),0)),
$DH64="месяц",
$BP64*BD64,
$DH64="неделя",
$BP64*BD64/7*(ROUNDUP((DAY(EOMONTH(BD$15,0)))/4,0))),
0)</f>
        <v/>
      </c>
      <c r="BV64" s="125">
        <f t="array" ref="BV64">
IFERROR(
_xlfn.IFS(
$DH64="день_1",
$BP64*$BL64/($AX64-$AW64+1)*BE64*(DAY(EOMONTH(BE$15,0))),
$DH64="день_2",
$BP64/30*MAX(MIN($AX64,EOMONTH(BE$15,0))-MAX($AW64,BE$15)+1,),
$DH64="раб.день",
$BP64/30*(IFERROR(
_xlfn.LET(_xlpm.VD,
CHOOSE(
{1;2;3;4;5;6;7;8;9;10;11;12;13;14;15;16;17;18},
45658,45659,45660,45661,45662,45663,45664,45665,45711,45724,45778,45779,45785,45786,45820,45821,45965,46022),
_xlfn.LET(_xlpm.DD,
MAX(MIN($AX64,EOMONTH(BE$15,0))-MAX($AW64,BE$15),),
_xlfn.IFS(
AND(MONTH($AW64)=MONTH(BE$15),MONTH($AX64)&lt;&gt;MONTH(BE$15)),
NETWORKDAYS.INTL($AW64,$AW64+_xlpm.DD,1,_xlpm.VD),
AND(MONTH($AW64)&lt;&gt;MONTH(BE$15),MONTH($AX64)=MONTH(BE$15)),
NETWORKDAYS.INTL(($AX64)-_xlpm.DD,$AX64,1,_xlpm.VD),
AND(MONTH($AW64)&lt;MONTH(BE$15),MONTH($AX64)&gt;MONTH(BE$15)),
NETWORKDAYS.INTL((EOMONTH(BE$15-1,1))-_xlpm.DD,EOMONTH(BE$15-1,1),1,_xlpm.VD),
AND(MONTH($AW64)=MONTH(BE$15),MONTH($AX64)=MONTH(BE$15)),
NETWORKDAYS.INTL($AW64,$AX64,1,_xlpm.VD)))),0)),
$DH64="месяц",
$BP64*BE64,
$DH64="неделя",
$BP64*BE64/7*(ROUNDUP((DAY(EOMONTH(BE$15,0)))/4,0))),
0)</f>
        <v/>
      </c>
      <c r="BW64" s="125">
        <f t="array" ref="BW64">
IFERROR(
_xlfn.IFS(
$DH64="день_1",
$BP64*$BL64/($AX64-$AW64+1)*BF64*(DAY(EOMONTH(BF$15,0))),
$DH64="день_2",
$BP64/30*MAX(MIN($AX64,EOMONTH(BF$15,0))-MAX($AW64,BF$15)+1,),
$DH64="раб.день",
$BP64/30*(IFERROR(
_xlfn.LET(_xlpm.VD,
CHOOSE(
{1;2;3;4;5;6;7;8;9;10;11;12;13;14;15;16;17;18},
45658,45659,45660,45661,45662,45663,45664,45665,45711,45724,45778,45779,45785,45786,45820,45821,45965,46022),
_xlfn.LET(_xlpm.DD,
MAX(MIN($AX64,EOMONTH(BF$15,0))-MAX($AW64,BF$15),),
_xlfn.IFS(
AND(MONTH($AW64)=MONTH(BF$15),MONTH($AX64)&lt;&gt;MONTH(BF$15)),
NETWORKDAYS.INTL($AW64,$AW64+_xlpm.DD,1,_xlpm.VD),
AND(MONTH($AW64)&lt;&gt;MONTH(BF$15),MONTH($AX64)=MONTH(BF$15)),
NETWORKDAYS.INTL(($AX64)-_xlpm.DD,$AX64,1,_xlpm.VD),
AND(MONTH($AW64)&lt;MONTH(BF$15),MONTH($AX64)&gt;MONTH(BF$15)),
NETWORKDAYS.INTL((EOMONTH(BF$15-1,1))-_xlpm.DD,EOMONTH(BF$15-1,1),1,_xlpm.VD),
AND(MONTH($AW64)=MONTH(BF$15),MONTH($AX64)=MONTH(BF$15)),
NETWORKDAYS.INTL($AW64,$AX64,1,_xlpm.VD)))),0)),
$DH64="месяц",
$BP64*BF64,
$DH64="неделя",
$BP64*BF64/7*(ROUNDUP((DAY(EOMONTH(BF$15,0)))/4,0))),
0)</f>
        <v/>
      </c>
      <c r="BX64" s="125">
        <f t="array" ref="BX64">
IFERROR(
_xlfn.IFS(
$DH64="день_1",
$BP64*$BL64/($AX64-$AW64+1)*BG64*(DAY(EOMONTH(BG$15,0))),
$DH64="день_2",
$BP64/30*MAX(MIN($AX64,EOMONTH(BG$15,0))-MAX($AW64,BG$15)+1,),
$DH64="раб.день",
$BP64/30*(IFERROR(
_xlfn.LET(_xlpm.VD,
CHOOSE(
{1;2;3;4;5;6;7;8;9;10;11;12;13;14;15;16;17;18},
45658,45659,45660,45661,45662,45663,45664,45665,45711,45724,45778,45779,45785,45786,45820,45821,45965,46022),
_xlfn.LET(_xlpm.DD,
MAX(MIN($AX64,EOMONTH(BG$15,0))-MAX($AW64,BG$15),),
_xlfn.IFS(
AND(MONTH($AW64)=MONTH(BG$15),MONTH($AX64)&lt;&gt;MONTH(BG$15)),
NETWORKDAYS.INTL($AW64,$AW64+_xlpm.DD,1,_xlpm.VD),
AND(MONTH($AW64)&lt;&gt;MONTH(BG$15),MONTH($AX64)=MONTH(BG$15)),
NETWORKDAYS.INTL(($AX64)-_xlpm.DD,$AX64,1,_xlpm.VD),
AND(MONTH($AW64)&lt;MONTH(BG$15),MONTH($AX64)&gt;MONTH(BG$15)),
NETWORKDAYS.INTL((EOMONTH(BG$15-1,1))-_xlpm.DD,EOMONTH(BG$15-1,1),1,_xlpm.VD),
AND(MONTH($AW64)=MONTH(BG$15),MONTH($AX64)=MONTH(BG$15)),
NETWORKDAYS.INTL($AW64,$AX64,1,_xlpm.VD)))),0)),
$DH64="месяц",
$BP64*BG64,
$DH64="неделя",
$BP64*BG64/7*(ROUNDUP((DAY(EOMONTH(BG$15,0)))/4,0))),
0)</f>
        <v/>
      </c>
      <c r="BY64" s="125">
        <f t="array" ref="BY64">
IFERROR(
_xlfn.IFS(
$DH64="день_1",
$BP64*$BL64/($AX64-$AW64+1)*BH64*(DAY(EOMONTH(BH$15,0))),
$DH64="день_2",
$BP64/30*MAX(MIN($AX64,EOMONTH(BH$15,0))-MAX($AW64,BH$15)+1,),
$DH64="раб.день",
$BP64/30*(IFERROR(
_xlfn.LET(_xlpm.VD,
CHOOSE(
{1;2;3;4;5;6;7;8;9;10;11;12;13;14;15;16;17;18},
45658,45659,45660,45661,45662,45663,45664,45665,45711,45724,45778,45779,45785,45786,45820,45821,45965,46022),
_xlfn.LET(_xlpm.DD,
MAX(MIN($AX64,EOMONTH(BH$15,0))-MAX($AW64,BH$15),),
_xlfn.IFS(
AND(MONTH($AW64)=MONTH(BH$15),MONTH($AX64)&lt;&gt;MONTH(BH$15)),
NETWORKDAYS.INTL($AW64,$AW64+_xlpm.DD,1,_xlpm.VD),
AND(MONTH($AW64)&lt;&gt;MONTH(BH$15),MONTH($AX64)=MONTH(BH$15)),
NETWORKDAYS.INTL(($AX64)-_xlpm.DD,$AX64,1,_xlpm.VD),
AND(MONTH($AW64)&lt;MONTH(BH$15),MONTH($AX64)&gt;MONTH(BH$15)),
NETWORKDAYS.INTL((EOMONTH(BH$15-1,1))-_xlpm.DD,EOMONTH(BH$15-1,1),1,_xlpm.VD),
AND(MONTH($AW64)=MONTH(BH$15),MONTH($AX64)=MONTH(BH$15)),
NETWORKDAYS.INTL($AW64,$AX64,1,_xlpm.VD)))),0)),
$DH64="месяц",
$BP64*BH64,
$DH64="неделя",
$BP64*BH64/7*(ROUNDUP((DAY(EOMONTH(BH$15,0)))/4,0))),
0)</f>
        <v/>
      </c>
      <c r="BZ64" s="125">
        <f t="array" ref="BZ64">
IFERROR(
_xlfn.IFS(
$DH64="день_1",
$BP64*$BL64/($AX64-$AW64+1)*BI64*(DAY(EOMONTH(BI$15,0))),
$DH64="день_2",
$BP64/30*MAX(MIN($AX64,EOMONTH(BI$15,0))-MAX($AW64,BI$15)+1,),
$DH64="раб.день",
$BP64/30*(IFERROR(
_xlfn.LET(_xlpm.VD,
CHOOSE(
{1;2;3;4;5;6;7;8;9;10;11;12;13;14;15;16;17;18},
45658,45659,45660,45661,45662,45663,45664,45665,45711,45724,45778,45779,45785,45786,45820,45821,45965,46022),
_xlfn.LET(_xlpm.DD,
MAX(MIN($AX64,EOMONTH(BI$15,0))-MAX($AW64,BI$15),),
_xlfn.IFS(
AND(MONTH($AW64)=MONTH(BI$15),MONTH($AX64)&lt;&gt;MONTH(BI$15)),
NETWORKDAYS.INTL($AW64,$AW64+_xlpm.DD,1,_xlpm.VD),
AND(MONTH($AW64)&lt;&gt;MONTH(BI$15),MONTH($AX64)=MONTH(BI$15)),
NETWORKDAYS.INTL(($AX64)-_xlpm.DD,$AX64,1,_xlpm.VD),
AND(MONTH($AW64)&lt;MONTH(BI$15),MONTH($AX64)&gt;MONTH(BI$15)),
NETWORKDAYS.INTL((EOMONTH(BI$15-1,1))-_xlpm.DD,EOMONTH(BI$15-1,1),1,_xlpm.VD),
AND(MONTH($AW64)=MONTH(BI$15),MONTH($AX64)=MONTH(BI$15)),
NETWORKDAYS.INTL($AW64,$AX64,1,_xlpm.VD)))),0)),
$DH64="месяц",
$BP64*BI64,
$DH64="неделя",
$BP64*BI64/7*(ROUNDUP((DAY(EOMONTH(BI$15,0)))/4,0))),
0)</f>
        <v/>
      </c>
      <c r="CA64" s="125">
        <f t="array" ref="CA64">
IFERROR(
_xlfn.IFS(
$DH64="день_1",
$BP64*$BL64/($AX64-$AW64+1)*BJ64*(DAY(EOMONTH(BJ$15,0))),
$DH64="день_2",
$BP64/30*MAX(MIN($AX64,EOMONTH(BJ$15,0))-MAX($AW64,BJ$15)+1,),
$DH64="раб.день",
$BP64/30*(IFERROR(
_xlfn.LET(_xlpm.VD,
CHOOSE(
{1;2;3;4;5;6;7;8;9;10;11;12;13;14;15;16;17;18},
45658,45659,45660,45661,45662,45663,45664,45665,45711,45724,45778,45779,45785,45786,45820,45821,45965,46022),
_xlfn.LET(_xlpm.DD,
MAX(MIN($AX64,EOMONTH(BJ$15,0))-MAX($AW64,BJ$15),),
_xlfn.IFS(
AND(MONTH($AW64)=MONTH(BJ$15),MONTH($AX64)&lt;&gt;MONTH(BJ$15)),
NETWORKDAYS.INTL($AW64,$AW64+_xlpm.DD,1,_xlpm.VD),
AND(MONTH($AW64)&lt;&gt;MONTH(BJ$15),MONTH($AX64)=MONTH(BJ$15)),
NETWORKDAYS.INTL(($AX64)-_xlpm.DD,$AX64,1,_xlpm.VD),
AND(MONTH($AW64)&lt;MONTH(BJ$15),MONTH($AX64)&gt;MONTH(BJ$15)),
NETWORKDAYS.INTL((EOMONTH(BJ$15-1,1))-_xlpm.DD,EOMONTH(BJ$15-1,1),1,_xlpm.VD),
AND(MONTH($AW64)=MONTH(BJ$15),MONTH($AX64)=MONTH(BJ$15)),
NETWORKDAYS.INTL($AW64,$AX64,1,_xlpm.VD)))),0)),
$DH64="месяц",
$BP64*BJ64,
$DH64="неделя",
$BP64*BJ64/7*(ROUNDUP((DAY(EOMONTH(BJ$15,0)))/4,0))),
0)</f>
        <v/>
      </c>
      <c r="CB64" s="125">
        <f t="array" ref="CB64">
IFERROR(
_xlfn.IFS(
$DH64="день_1",
$BP64*$BL64/($AX64-$AW64+1)*BK64*(DAY(EOMONTH(BK$15,0))),
$DH64="день_2",
$BP64/30*MAX(MIN($AX64,EOMONTH(BK$15,0))-MAX($AW64,BK$15)+1,),
$DH64="раб.день",
$BP64/30*(IFERROR(
_xlfn.LET(_xlpm.VD,
CHOOSE(
{1;2;3;4;5;6;7;8;9;10;11;12;13;14;15;16;17;18},
45658,45659,45660,45661,45662,45663,45664,45665,45711,45724,45778,45779,45785,45786,45820,45821,45965,46022),
_xlfn.LET(_xlpm.DD,
MAX(MIN($AX64,EOMONTH(BK$15,0))-MAX($AW64,BK$15),),
_xlfn.IFS(
AND(MONTH($AW64)=MONTH(BK$15),MONTH($AX64)&lt;&gt;MONTH(BK$15)),
NETWORKDAYS.INTL($AW64,$AW64+_xlpm.DD,1,_xlpm.VD),
AND(MONTH($AW64)&lt;&gt;MONTH(BK$15),MONTH($AX64)=MONTH(BK$15)),
NETWORKDAYS.INTL(($AX64)-_xlpm.DD,$AX64,1,_xlpm.VD),
AND(MONTH($AW64)&lt;MONTH(BK$15),MONTH($AX64)&gt;MONTH(BK$15)),
NETWORKDAYS.INTL((EOMONTH(BK$15-1,1))-_xlpm.DD,EOMONTH(BK$15-1,1),1,_xlpm.VD),
AND(MONTH($AW64)=MONTH(BK$15),MONTH($AX64)=MONTH(BK$15)),
NETWORKDAYS.INTL($AW64,$AX64,1,_xlpm.VD)))),0)),
$DH64="месяц",
$BP64*BK64,
$DH64="неделя",
$BP64*BK64/7*(ROUNDUP((DAY(EOMONTH(BK$15,0)))/4,0))),
0)</f>
        <v/>
      </c>
      <c r="CC64" s="125">
        <f>SUM($BQ64:$CB64)</f>
        <v/>
      </c>
      <c r="CD64" s="126">
        <f>SUM($EH64:$EH64)</f>
        <v/>
      </c>
      <c r="CE64" s="126">
        <f>$CD64*$AB64</f>
        <v/>
      </c>
      <c r="CF64" s="126">
        <f>SUM($EK64:$EK64)</f>
        <v/>
      </c>
      <c r="CG64" s="126">
        <f>$CF64*$AB64</f>
        <v/>
      </c>
      <c r="CH64" s="126">
        <f>SUM($CC64,$CE64,$CG64)</f>
        <v/>
      </c>
      <c r="CI64" s="126">
        <f>$CH64*(1+$CM64)</f>
        <v/>
      </c>
      <c r="CJ64" s="127" t="n">
        <v>0</v>
      </c>
      <c r="CK64" s="126">
        <f>SUM($CH64:$CH64)*(1+$CJ64)</f>
        <v/>
      </c>
      <c r="CL64" s="126">
        <f>SUM($CH64:$CH64)*(1+$CM64)</f>
        <v/>
      </c>
      <c r="CM64" s="59" t="inlineStr">
        <is>
          <t>20%</t>
        </is>
      </c>
      <c r="CN64" s="59" t="n"/>
      <c r="CO64" s="72" t="n"/>
      <c r="CP64" s="59" t="n"/>
      <c r="CQ64" s="73" t="n"/>
      <c r="CR64" s="73" t="n"/>
      <c r="CS64" s="73" t="n"/>
      <c r="CT64" s="72" t="n"/>
      <c r="CU64" s="79" t="inlineStr">
        <is>
          <t> </t>
        </is>
      </c>
      <c r="CV64" s="60" t="n"/>
      <c r="CW64" s="60" t="n"/>
      <c r="CX64" s="60" t="n"/>
      <c r="CY64" s="127">
        <f>IFERROR(($CC64-$EE64)/($EE64/(1-$DQ64)),0)</f>
        <v/>
      </c>
      <c r="CZ64" s="127">
        <f>IFERROR(1-$EI64/($CE64),0)</f>
        <v/>
      </c>
      <c r="DA64" s="127">
        <f>IFERROR(1-$EL64/($CG64),0)</f>
        <v/>
      </c>
      <c r="DB64" s="126">
        <f>ROUND(IFERROR(($CI64/(1+$CM64)-$EN64),0),2)</f>
        <v/>
      </c>
      <c r="DC64" s="128" t="n"/>
      <c r="DD64" s="125" t="n"/>
      <c r="DE64" s="75" t="n">
        <v>0</v>
      </c>
      <c r="DF64" s="128" t="n"/>
      <c r="DG64" s="125">
        <f>IF($DC64=0,0,$DD64*($DC64*100%-$DE64*$DF64))*SUM($AB64:$AB64)</f>
        <v/>
      </c>
      <c r="DH64" s="129" t="inlineStr">
        <is>
          <t>месяц</t>
        </is>
      </c>
      <c r="DI64" s="130">
        <f t="array" ref="DI64">IFERROR(
IF($ES64="LisChannel",
(ROUND(((INDEX({174.625;153.888888888889;130.972222222222},MATCH($AI64,{2;3;4}),0))*$AG64*$AI64),2)),0),0)</f>
        <v/>
      </c>
      <c r="DJ64" s="130">
        <f>
_xlfn.LET(_xlpm.X,
IFERROR(
IF($ES64="НовиковТВ",
(_xlfn.LET(_xlpm.NTV,
_xlfn.LET(_xlpm.MIN,350000,
IF(SUMIFS($DI:$DI,$ES:$ES,"НовиковТВ")&lt;=_xlpm.MIN,
(SUMIFS($DI:$DI,$ES:$ES,"НовиковТВ")/(COUNTIFS($ES:$ES,"НовиковТВ")))*_xlpm.MIN/SUMIFS($DI:$DI,$ES:$ES,"НовиковТВ"),
DI64)),
_xlpm.NTV+$DG64/(1-(1-(_xlpm.NTV)*(1-$DL64)*(1-$DM64)*(1-$DN64)*(1-$DO64)*(1-$DP64)/_xlpm.NTV))))/(1+$EP64),
$DI64+$DG64/(1-(1-($DI64)*(1-$DL64)*(1-$DM64)*(1-$DN64)*(1-$DO64)*(1-$DP64)/$DI64))),
0),
_xlpm.X*(1+$CM64)*(1+$CW64)-_xlpm.X*(1+$CM64)+_xlpm.X)</f>
        <v/>
      </c>
      <c r="DK64" s="125" t="inlineStr">
        <is>
          <t>послед.</t>
        </is>
      </c>
      <c r="DL64" s="63" t="n">
        <v>0</v>
      </c>
      <c r="DM64" s="63" t="n">
        <v>0</v>
      </c>
      <c r="DN64" s="63" t="n">
        <v>0</v>
      </c>
      <c r="DO64" s="63" t="n">
        <v>0</v>
      </c>
      <c r="DP64" s="63" t="n">
        <v>0</v>
      </c>
      <c r="DQ64" s="63">
        <f t="array" ref="DQ64">IFERROR(_xlfn.IFS(
$DK64="послед.",1-(1-$DL64)*(1-$DM64)*(1-$DN64)*(1-$DO64)*(1-$DP64),
$DK64="сумм.",$DL64+$DM64+$DN64+$DO64+$DP64),
0)</f>
        <v/>
      </c>
      <c r="DR64" s="125">
        <f t="array" ref="DR64">
IFERROR(
_xlfn.IFS(
$BL64=0,
0,
$BL64&gt;0,
_xlfn.IFS($DK64="послед.",
$DJ64*(1-$DL64)*(1-$DM64)*(1-$DN64)*(1-$DO64)*(1-$DP64),
$DK64="сумм.",
$DJ64*(1-($DL64+$DM64+$DN64+$DO64+$DP64)))),0)</f>
        <v/>
      </c>
      <c r="DS64" s="125">
        <f t="array" ref="DS64">
IFERROR(_xlfn.IFS(
$DH64="день_1",
$DR64*$BL64/($AX64-$AW64+1)*AZ64*(DAY(EOMONTH(AZ$15,0))),
$DH64="день_2",
$DR64/30*MAX(MIN($AX64,EOMONTH(AZ$15,0))-MAX($AW64,AZ$15)+1,),
$DH64="раб.день",
$DR64/30*(IFERROR(
_xlfn.LET(_xlpm.VD,
CHOOSE(
{1;2;3;4;5;6;7;8;9;10;11;12;13;14;15;16;17;18},
45658,45659,45660,45661,45662,45663,45664,45665,45711,45724,45778,45779,45785,45786,45820,45821,45965,46022),
_xlfn.LET(_xlpm.DD,
MAX(MIN($AX64,EOMONTH(AZ$15,0))-MAX($AW64,AZ$15),),
_xlfn.IFS(
AND(MONTH($AW64)=MONTH(AZ$15),MONTH($AX64)&lt;&gt;MONTH(AZ$15)),
NETWORKDAYS.INTL($AW64,$AW64+_xlpm.DD,1,_xlpm.VD),
AND(MONTH($AW64)&lt;&gt;MONTH(AZ$15),MONTH($AX64)=MONTH(AZ$15)),
NETWORKDAYS.INTL(($AX64)-_xlpm.DD,$AX64,1,_xlpm.VD),
AND(MONTH($AW64)&lt;MONTH(AZ$15),MONTH($AX64)&gt;MONTH(AZ$15)),
NETWORKDAYS.INTL((EOMONTH(AZ$15-1,1))-_xlpm.DD,EOMONTH(AZ$15-1,1),1,_xlpm.VD),
AND(MONTH($AW64)=MONTH(AZ$15),MONTH($AX64)=MONTH(AZ$15)),
NETWORKDAYS.INTL($AW64,$AX64,1,_xlpm.VD)))),0)),
$DH64="месяц",
$DR64*AZ64,
$DH64="неделя",
$DR64*AZ64/7*(ROUNDUP((DAY(EOMONTH(AZ$15,0)))/4,0))),
0)</f>
        <v/>
      </c>
      <c r="DT64" s="125">
        <f t="array" ref="DT64">
IFERROR(_xlfn.IFS(
$DH64="день_1",
$DR64*$BL64/($AX64-$AW64+1)*BA64*(DAY(EOMONTH(BA$15,0))),
$DH64="день_2",
$DR64/30*MAX(MIN($AX64,EOMONTH(BA$15,0))-MAX($AW64,BA$15)+1,),
$DH64="раб.день",
$DR64/30*(IFERROR(
_xlfn.LET(_xlpm.VD,
CHOOSE(
{1;2;3;4;5;6;7;8;9;10;11;12;13;14;15;16;17;18},
45658,45659,45660,45661,45662,45663,45664,45665,45711,45724,45778,45779,45785,45786,45820,45821,45965,46022),
_xlfn.LET(_xlpm.DD,
MAX(MIN($AX64,EOMONTH(BA$15,0))-MAX($AW64,BA$15),),
_xlfn.IFS(
AND(MONTH($AW64)=MONTH(BA$15),MONTH($AX64)&lt;&gt;MONTH(BA$15)),
NETWORKDAYS.INTL($AW64,$AW64+_xlpm.DD,1,_xlpm.VD),
AND(MONTH($AW64)&lt;&gt;MONTH(BA$15),MONTH($AX64)=MONTH(BA$15)),
NETWORKDAYS.INTL(($AX64)-_xlpm.DD,$AX64,1,_xlpm.VD),
AND(MONTH($AW64)&lt;MONTH(BA$15),MONTH($AX64)&gt;MONTH(BA$15)),
NETWORKDAYS.INTL((EOMONTH(BA$15-1,1))-_xlpm.DD,EOMONTH(BA$15-1,1),1,_xlpm.VD),
AND(MONTH($AW64)=MONTH(BA$15),MONTH($AX64)=MONTH(BA$15)),
NETWORKDAYS.INTL($AW64,$AX64,1,_xlpm.VD)))),0)),
$DH64="месяц",
$DR64*BA64,
$DH64="неделя",
$DR64*BA64/7*(ROUNDUP((DAY(EOMONTH(BA$15,0)))/4,0))),
0)</f>
        <v/>
      </c>
      <c r="DU64" s="125">
        <f t="array" ref="DU64">
IFERROR(_xlfn.IFS(
$DH64="день_1",
$DR64*$BL64/($AX64-$AW64+1)*BB64*(DAY(EOMONTH(BB$15,0))),
$DH64="день_2",
$DR64/30*MAX(MIN($AX64,EOMONTH(BB$15,0))-MAX($AW64,BB$15)+1,),
$DH64="раб.день",
$DR64/30*(IFERROR(
_xlfn.LET(_xlpm.VD,
CHOOSE(
{1;2;3;4;5;6;7;8;9;10;11;12;13;14;15;16;17;18},
45658,45659,45660,45661,45662,45663,45664,45665,45711,45724,45778,45779,45785,45786,45820,45821,45965,46022),
_xlfn.LET(_xlpm.DD,
MAX(MIN($AX64,EOMONTH(BB$15,0))-MAX($AW64,BB$15),),
_xlfn.IFS(
AND(MONTH($AW64)=MONTH(BB$15),MONTH($AX64)&lt;&gt;MONTH(BB$15)),
NETWORKDAYS.INTL($AW64,$AW64+_xlpm.DD,1,_xlpm.VD),
AND(MONTH($AW64)&lt;&gt;MONTH(BB$15),MONTH($AX64)=MONTH(BB$15)),
NETWORKDAYS.INTL(($AX64)-_xlpm.DD,$AX64,1,_xlpm.VD),
AND(MONTH($AW64)&lt;MONTH(BB$15),MONTH($AX64)&gt;MONTH(BB$15)),
NETWORKDAYS.INTL((EOMONTH(BB$15-1,1))-_xlpm.DD,EOMONTH(BB$15-1,1),1,_xlpm.VD),
AND(MONTH($AW64)=MONTH(BB$15),MONTH($AX64)=MONTH(BB$15)),
NETWORKDAYS.INTL($AW64,$AX64,1,_xlpm.VD)))),0)),
$DH64="месяц",
$DR64*BB64,
$DH64="неделя",
$DR64*BB64/7*(ROUNDUP((DAY(EOMONTH(BB$15,0)))/4,0))),
0)</f>
        <v/>
      </c>
      <c r="DV64" s="125">
        <f t="array" ref="DV64">
IFERROR(_xlfn.IFS(
$DH64="день_1",
$DR64*$BL64/($AX64-$AW64+1)*BC64*(DAY(EOMONTH(BC$15,0))),
$DH64="день_2",
$DR64/30*MAX(MIN($AX64,EOMONTH(BC$15,0))-MAX($AW64,BC$15)+1,),
$DH64="раб.день",
$DR64/30*(IFERROR(
_xlfn.LET(_xlpm.VD,
CHOOSE(
{1;2;3;4;5;6;7;8;9;10;11;12;13;14;15;16;17;18},
45658,45659,45660,45661,45662,45663,45664,45665,45711,45724,45778,45779,45785,45786,45820,45821,45965,46022),
_xlfn.LET(_xlpm.DD,
MAX(MIN($AX64,EOMONTH(BC$15,0))-MAX($AW64,BC$15),),
_xlfn.IFS(
AND(MONTH($AW64)=MONTH(BC$15),MONTH($AX64)&lt;&gt;MONTH(BC$15)),
NETWORKDAYS.INTL($AW64,$AW64+_xlpm.DD,1,_xlpm.VD),
AND(MONTH($AW64)&lt;&gt;MONTH(BC$15),MONTH($AX64)=MONTH(BC$15)),
NETWORKDAYS.INTL(($AX64)-_xlpm.DD,$AX64,1,_xlpm.VD),
AND(MONTH($AW64)&lt;MONTH(BC$15),MONTH($AX64)&gt;MONTH(BC$15)),
NETWORKDAYS.INTL((EOMONTH(BC$15-1,1))-_xlpm.DD,EOMONTH(BC$15-1,1),1,_xlpm.VD),
AND(MONTH($AW64)=MONTH(BC$15),MONTH($AX64)=MONTH(BC$15)),
NETWORKDAYS.INTL($AW64,$AX64,1,_xlpm.VD)))),0)),
$DH64="месяц",
$DR64*BC64,
$DH64="неделя",
$DR64*BC64/7*(ROUNDUP((DAY(EOMONTH(BC$15,0)))/4,0))),
0)</f>
        <v/>
      </c>
      <c r="DW64" s="125">
        <f t="array" ref="DW64">
IFERROR(_xlfn.IFS(
$DH64="день_1",
$DR64*$BL64/($AX64-$AW64+1)*BD64*(DAY(EOMONTH(BD$15,0))),
$DH64="день_2",
$DR64/30*MAX(MIN($AX64,EOMONTH(BD$15,0))-MAX($AW64,BD$15)+1,),
$DH64="раб.день",
$DR64/30*(IFERROR(
_xlfn.LET(_xlpm.VD,
CHOOSE(
{1;2;3;4;5;6;7;8;9;10;11;12;13;14;15;16;17;18},
45658,45659,45660,45661,45662,45663,45664,45665,45711,45724,45778,45779,45785,45786,45820,45821,45965,46022),
_xlfn.LET(_xlpm.DD,
MAX(MIN($AX64,EOMONTH(BD$15,0))-MAX($AW64,BD$15),),
_xlfn.IFS(
AND(MONTH($AW64)=MONTH(BD$15),MONTH($AX64)&lt;&gt;MONTH(BD$15)),
NETWORKDAYS.INTL($AW64,$AW64+_xlpm.DD,1,_xlpm.VD),
AND(MONTH($AW64)&lt;&gt;MONTH(BD$15),MONTH($AX64)=MONTH(BD$15)),
NETWORKDAYS.INTL(($AX64)-_xlpm.DD,$AX64,1,_xlpm.VD),
AND(MONTH($AW64)&lt;MONTH(BD$15),MONTH($AX64)&gt;MONTH(BD$15)),
NETWORKDAYS.INTL((EOMONTH(BD$15-1,1))-_xlpm.DD,EOMONTH(BD$15-1,1),1,_xlpm.VD),
AND(MONTH($AW64)=MONTH(BD$15),MONTH($AX64)=MONTH(BD$15)),
NETWORKDAYS.INTL($AW64,$AX64,1,_xlpm.VD)))),0)),
$DH64="месяц",
$DR64*BD64,
$DH64="неделя",
$DR64*BD64/7*(ROUNDUP((DAY(EOMONTH(BD$15,0)))/4,0))),
0)</f>
        <v/>
      </c>
      <c r="DX64" s="125">
        <f t="array" ref="DX64">
IFERROR(_xlfn.IFS(
$DH64="день_1",
$DR64*$BL64/($AX64-$AW64+1)*BE64*(DAY(EOMONTH(BE$15,0))),
$DH64="день_2",
$DR64/30*MAX(MIN($AX64,EOMONTH(BE$15,0))-MAX($AW64,BE$15)+1,),
$DH64="раб.день",
$DR64/30*(IFERROR(
_xlfn.LET(_xlpm.VD,
CHOOSE(
{1;2;3;4;5;6;7;8;9;10;11;12;13;14;15;16;17;18},
45658,45659,45660,45661,45662,45663,45664,45665,45711,45724,45778,45779,45785,45786,45820,45821,45965,46022),
_xlfn.LET(_xlpm.DD,
MAX(MIN($AX64,EOMONTH(BE$15,0))-MAX($AW64,BE$15),),
_xlfn.IFS(
AND(MONTH($AW64)=MONTH(BE$15),MONTH($AX64)&lt;&gt;MONTH(BE$15)),
NETWORKDAYS.INTL($AW64,$AW64+_xlpm.DD,1,_xlpm.VD),
AND(MONTH($AW64)&lt;&gt;MONTH(BE$15),MONTH($AX64)=MONTH(BE$15)),
NETWORKDAYS.INTL(($AX64)-_xlpm.DD,$AX64,1,_xlpm.VD),
AND(MONTH($AW64)&lt;MONTH(BE$15),MONTH($AX64)&gt;MONTH(BE$15)),
NETWORKDAYS.INTL((EOMONTH(BE$15-1,1))-_xlpm.DD,EOMONTH(BE$15-1,1),1,_xlpm.VD),
AND(MONTH($AW64)=MONTH(BE$15),MONTH($AX64)=MONTH(BE$15)),
NETWORKDAYS.INTL($AW64,$AX64,1,_xlpm.VD)))),0)),
$DH64="месяц",
$DR64*BE64,
$DH64="неделя",
$DR64*BE64/7*(ROUNDUP((DAY(EOMONTH(BE$15,0)))/4,0))),
0)</f>
        <v/>
      </c>
      <c r="DY64" s="125">
        <f t="array" ref="DY64">
IFERROR(_xlfn.IFS(
$DH64="день_1",
$DR64*$BL64/($AX64-$AW64+1)*BF64*(DAY(EOMONTH(BF$15,0))),
$DH64="день_2",
$DR64/30*MAX(MIN($AX64,EOMONTH(BF$15,0))-MAX($AW64,BF$15)+1,),
$DH64="раб.день",
$DR64/30*(IFERROR(
_xlfn.LET(_xlpm.VD,
CHOOSE(
{1;2;3;4;5;6;7;8;9;10;11;12;13;14;15;16;17;18},
45658,45659,45660,45661,45662,45663,45664,45665,45711,45724,45778,45779,45785,45786,45820,45821,45965,46022),
_xlfn.LET(_xlpm.DD,
MAX(MIN($AX64,EOMONTH(BF$15,0))-MAX($AW64,BF$15),),
_xlfn.IFS(
AND(MONTH($AW64)=MONTH(BF$15),MONTH($AX64)&lt;&gt;MONTH(BF$15)),
NETWORKDAYS.INTL($AW64,$AW64+_xlpm.DD,1,_xlpm.VD),
AND(MONTH($AW64)&lt;&gt;MONTH(BF$15),MONTH($AX64)=MONTH(BF$15)),
NETWORKDAYS.INTL(($AX64)-_xlpm.DD,$AX64,1,_xlpm.VD),
AND(MONTH($AW64)&lt;MONTH(BF$15),MONTH($AX64)&gt;MONTH(BF$15)),
NETWORKDAYS.INTL((EOMONTH(BF$15-1,1))-_xlpm.DD,EOMONTH(BF$15-1,1),1,_xlpm.VD),
AND(MONTH($AW64)=MONTH(BF$15),MONTH($AX64)=MONTH(BF$15)),
NETWORKDAYS.INTL($AW64,$AX64,1,_xlpm.VD)))),0)),
$DH64="месяц",
$DR64*BF64,
$DH64="неделя",
$DR64*BF64/7*(ROUNDUP((DAY(EOMONTH(BF$15,0)))/4,0))),
0)</f>
        <v/>
      </c>
      <c r="DZ64" s="125">
        <f t="array" ref="DZ64">
IFERROR(_xlfn.IFS(
$DH64="день_1",
$DR64*$BL64/($AX64-$AW64+1)*BG64*(DAY(EOMONTH(BG$15,0))),
$DH64="день_2",
$DR64/30*MAX(MIN($AX64,EOMONTH(BG$15,0))-MAX($AW64,BG$15)+1,),
$DH64="раб.день",
$DR64/30*(IFERROR(
_xlfn.LET(_xlpm.VD,
CHOOSE(
{1;2;3;4;5;6;7;8;9;10;11;12;13;14;15;16;17;18},
45658,45659,45660,45661,45662,45663,45664,45665,45711,45724,45778,45779,45785,45786,45820,45821,45965,46022),
_xlfn.LET(_xlpm.DD,
MAX(MIN($AX64,EOMONTH(BG$15,0))-MAX($AW64,BG$15),),
_xlfn.IFS(
AND(MONTH($AW64)=MONTH(BG$15),MONTH($AX64)&lt;&gt;MONTH(BG$15)),
NETWORKDAYS.INTL($AW64,$AW64+_xlpm.DD,1,_xlpm.VD),
AND(MONTH($AW64)&lt;&gt;MONTH(BG$15),MONTH($AX64)=MONTH(BG$15)),
NETWORKDAYS.INTL(($AX64)-_xlpm.DD,$AX64,1,_xlpm.VD),
AND(MONTH($AW64)&lt;MONTH(BG$15),MONTH($AX64)&gt;MONTH(BG$15)),
NETWORKDAYS.INTL((EOMONTH(BG$15-1,1))-_xlpm.DD,EOMONTH(BG$15-1,1),1,_xlpm.VD),
AND(MONTH($AW64)=MONTH(BG$15),MONTH($AX64)=MONTH(BG$15)),
NETWORKDAYS.INTL($AW64,$AX64,1,_xlpm.VD)))),0)),
$DH64="месяц",
$DR64*BG64,
$DH64="неделя",
$DR64*BG64/7*(ROUNDUP((DAY(EOMONTH(BG$15,0)))/4,0))),
0)</f>
        <v/>
      </c>
      <c r="EA64" s="125">
        <f t="array" ref="EA64">
IFERROR(_xlfn.IFS(
$DH64="день_1",
$DR64*$BL64/($AX64-$AW64+1)*BH64*(DAY(EOMONTH(BH$15,0))),
$DH64="день_2",
$DR64/30*MAX(MIN($AX64,EOMONTH(BH$15,0))-MAX($AW64,BH$15)+1,),
$DH64="раб.день",
$DR64/30*(IFERROR(
_xlfn.LET(_xlpm.VD,
CHOOSE(
{1;2;3;4;5;6;7;8;9;10;11;12;13;14;15;16;17;18},
45658,45659,45660,45661,45662,45663,45664,45665,45711,45724,45778,45779,45785,45786,45820,45821,45965,46022),
_xlfn.LET(_xlpm.DD,
MAX(MIN($AX64,EOMONTH(BH$15,0))-MAX($AW64,BH$15),),
_xlfn.IFS(
AND(MONTH($AW64)=MONTH(BH$15),MONTH($AX64)&lt;&gt;MONTH(BH$15)),
NETWORKDAYS.INTL($AW64,$AW64+_xlpm.DD,1,_xlpm.VD),
AND(MONTH($AW64)&lt;&gt;MONTH(BH$15),MONTH($AX64)=MONTH(BH$15)),
NETWORKDAYS.INTL(($AX64)-_xlpm.DD,$AX64,1,_xlpm.VD),
AND(MONTH($AW64)&lt;MONTH(BH$15),MONTH($AX64)&gt;MONTH(BH$15)),
NETWORKDAYS.INTL((EOMONTH(BH$15-1,1))-_xlpm.DD,EOMONTH(BH$15-1,1),1,_xlpm.VD),
AND(MONTH($AW64)=MONTH(BH$15),MONTH($AX64)=MONTH(BH$15)),
NETWORKDAYS.INTL($AW64,$AX64,1,_xlpm.VD)))),0)),
$DH64="месяц",
$DR64*BH64,
$DH64="неделя",
$DR64*BH64/7*(ROUNDUP((DAY(EOMONTH(BH$15,0)))/4,0))),
0)</f>
        <v/>
      </c>
      <c r="EB64" s="125">
        <f t="array" ref="EB64">
IFERROR(_xlfn.IFS(
$DH64="день_1",
$DR64*$BL64/($AX64-$AW64+1)*BI64*(DAY(EOMONTH(BI$15,0))),
$DH64="день_2",
$DR64/30*MAX(MIN($AX64,EOMONTH(BI$15,0))-MAX($AW64,BI$15)+1,),
$DH64="раб.день",
$DR64/30*(IFERROR(
_xlfn.LET(_xlpm.VD,
CHOOSE(
{1;2;3;4;5;6;7;8;9;10;11;12;13;14;15;16;17;18},
45658,45659,45660,45661,45662,45663,45664,45665,45711,45724,45778,45779,45785,45786,45820,45821,45965,46022),
_xlfn.LET(_xlpm.DD,
MAX(MIN($AX64,EOMONTH(BI$15,0))-MAX($AW64,BI$15),),
_xlfn.IFS(
AND(MONTH($AW64)=MONTH(BI$15),MONTH($AX64)&lt;&gt;MONTH(BI$15)),
NETWORKDAYS.INTL($AW64,$AW64+_xlpm.DD,1,_xlpm.VD),
AND(MONTH($AW64)&lt;&gt;MONTH(BI$15),MONTH($AX64)=MONTH(BI$15)),
NETWORKDAYS.INTL(($AX64)-_xlpm.DD,$AX64,1,_xlpm.VD),
AND(MONTH($AW64)&lt;MONTH(BI$15),MONTH($AX64)&gt;MONTH(BI$15)),
NETWORKDAYS.INTL((EOMONTH(BI$15-1,1))-_xlpm.DD,EOMONTH(BI$15-1,1),1,_xlpm.VD),
AND(MONTH($AW64)=MONTH(BI$15),MONTH($AX64)=MONTH(BI$15)),
NETWORKDAYS.INTL($AW64,$AX64,1,_xlpm.VD)))),0)),
$DH64="месяц",
$DR64*BI64,
$DH64="неделя",
$DR64*BI64/7*(ROUNDUP((DAY(EOMONTH(BI$15,0)))/4,0))),
0)</f>
        <v/>
      </c>
      <c r="EC64" s="125">
        <f t="array" ref="EC64">
IFERROR(_xlfn.IFS(
$DH64="день_1",
$DR64*$BL64/($AX64-$AW64+1)*BJ64*(DAY(EOMONTH(BJ$15,0))),
$DH64="день_2",
$DR64/30*MAX(MIN($AX64,EOMONTH(BJ$15,0))-MAX($AW64,BJ$15)+1,),
$DH64="раб.день",
$DR64/30*(IFERROR(
_xlfn.LET(_xlpm.VD,
CHOOSE(
{1;2;3;4;5;6;7;8;9;10;11;12;13;14;15;16;17;18},
45658,45659,45660,45661,45662,45663,45664,45665,45711,45724,45778,45779,45785,45786,45820,45821,45965,46022),
_xlfn.LET(_xlpm.DD,
MAX(MIN($AX64,EOMONTH(BJ$15,0))-MAX($AW64,BJ$15),),
_xlfn.IFS(
AND(MONTH($AW64)=MONTH(BJ$15),MONTH($AX64)&lt;&gt;MONTH(BJ$15)),
NETWORKDAYS.INTL($AW64,$AW64+_xlpm.DD,1,_xlpm.VD),
AND(MONTH($AW64)&lt;&gt;MONTH(BJ$15),MONTH($AX64)=MONTH(BJ$15)),
NETWORKDAYS.INTL(($AX64)-_xlpm.DD,$AX64,1,_xlpm.VD),
AND(MONTH($AW64)&lt;MONTH(BJ$15),MONTH($AX64)&gt;MONTH(BJ$15)),
NETWORKDAYS.INTL((EOMONTH(BJ$15-1,1))-_xlpm.DD,EOMONTH(BJ$15-1,1),1,_xlpm.VD),
AND(MONTH($AW64)=MONTH(BJ$15),MONTH($AX64)=MONTH(BJ$15)),
NETWORKDAYS.INTL($AW64,$AX64,1,_xlpm.VD)))),0)),
$DH64="месяц",
$DR64*BJ64,
$DH64="неделя",
$DR64*BJ64/7*(ROUNDUP((DAY(EOMONTH(BJ$15,0)))/4,0))),
0)</f>
        <v/>
      </c>
      <c r="ED64" s="125">
        <f t="array" ref="ED64">
IFERROR(_xlfn.IFS(
$DH64="день_1",
$DR64*$BL64/($AX64-$AW64+1)*BK64*(DAY(EOMONTH(BK$15,0))),
$DH64="день_2",
$DR64/30*MAX(MIN($AX64,EOMONTH(BK$15,0))-MAX($AW64,BK$15)+1,),
$DH64="раб.день",
$DR64/30*(IFERROR(
_xlfn.LET(_xlpm.VD,
CHOOSE(
{1;2;3;4;5;6;7;8;9;10;11;12;13;14;15;16;17;18},
45658,45659,45660,45661,45662,45663,45664,45665,45711,45724,45778,45779,45785,45786,45820,45821,45965,46022),
_xlfn.LET(_xlpm.DD,
MAX(MIN($AX64,EOMONTH(BK$15,0))-MAX($AW64,BK$15),),
_xlfn.IFS(
AND(MONTH($AW64)=MONTH(BK$15),MONTH($AX64)&lt;&gt;MONTH(BK$15)),
NETWORKDAYS.INTL($AW64,$AW64+_xlpm.DD,1,_xlpm.VD),
AND(MONTH($AW64)&lt;&gt;MONTH(BK$15),MONTH($AX64)=MONTH(BK$15)),
NETWORKDAYS.INTL(($AX64)-_xlpm.DD,$AX64,1,_xlpm.VD),
AND(MONTH($AW64)&lt;MONTH(BK$15),MONTH($AX64)&gt;MONTH(BK$15)),
NETWORKDAYS.INTL((EOMONTH(BK$15-1,1))-_xlpm.DD,EOMONTH(BK$15-1,1),1,_xlpm.VD),
AND(MONTH($AW64)=MONTH(BK$15),MONTH($AX64)=MONTH(BK$15)),
NETWORKDAYS.INTL($AW64,$AX64,1,_xlpm.VD)))),0)),
$DH64="месяц",
$DR64*BK64,
$DH64="неделя",
$DR64*BK64/7*(ROUNDUP((DAY(EOMONTH(BK$15,0)))/4,0))),
0)</f>
        <v/>
      </c>
      <c r="EE64" s="125">
        <f>SUM($DS64,$DT64,$DU64,$DV64,$DW64,$DX64,$DY64,$DZ64,$EA64,$EB64,$EC64,$ED64)</f>
        <v/>
      </c>
      <c r="EF64" s="125">
        <f>IFERROR(ROUND($EE64*(1+$EP64),2),0)</f>
        <v/>
      </c>
      <c r="EG64" s="128" t="n">
        <v>1</v>
      </c>
      <c r="EH64" s="126" t="n">
        <v>0</v>
      </c>
      <c r="EI64" s="126">
        <f>ROUND(SUM($EH64:$EH64)*SUM($AB64:$AB64)*$EG64,2)</f>
        <v/>
      </c>
      <c r="EJ64" s="126">
        <f>ROUND($EI64*(1+$EP64),2)</f>
        <v/>
      </c>
      <c r="EK64" s="126" t="n">
        <v>0</v>
      </c>
      <c r="EL64" s="126">
        <f>ROUND(SUM($EK64:$EK64)*SUM($AB64:$AB64)*$EG64,2)</f>
        <v/>
      </c>
      <c r="EM64" s="126">
        <f>ROUND($EL64*(1+$EP64),2)</f>
        <v/>
      </c>
      <c r="EN64" s="126">
        <f>SUM($EE64,$EI64,$EL64)</f>
        <v/>
      </c>
      <c r="EO64" s="126">
        <f>SUM($EF64,$EJ64,$EM64)</f>
        <v/>
      </c>
      <c r="EP64" s="59" t="inlineStr">
        <is>
          <t>20%</t>
        </is>
      </c>
      <c r="EQ64" s="59" t="n"/>
      <c r="ER64" s="60">
        <f t="array" ref="ER64">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MATCH(ES64,
{"AMS";"RussOutdoor";"HD Outdoor";"Ingroup";"IQ";"Ledproduction";"LisChannel";"Logic";"Media-PPL";"NovikovTV | НовиковТВ";"SMA";"SOK";"КрокусТВ | CrocusTV | IndoorTV";"Сити";"ТЯК Москва"},
0)),"")</f>
        <v/>
      </c>
      <c r="ES64" s="60" t="n"/>
      <c r="ET64" s="60">
        <f t="array" ref="ET64">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MATCH(ES64,
{"AMS";"RussOutdoor";"HD Outdoor";"Ingroup";"IQ";"Ledproduction";"LisChannel";"Logic";"Media-PPL";"NovikovTV | НовиковТВ";"SMA";"SOK";"КрокусТВ | CrocusTV | IndoorTV";"Сити";"ТЯК Москва"},
0)),"")</f>
        <v/>
      </c>
      <c r="EU64" s="60" t="n"/>
      <c r="EV64" s="60" t="n"/>
      <c r="EX64" s="110">
        <f t="array" ref="EX64">
($AR64/30
+N("ТРАФИК ПЛОЩАДКИ"))*
(IFERROR(
_xlfn.LET(
_xlpm.GPR,
HLOOKUP($L64,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(MATCH($T64,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IF($Q64="цифровой",_xlpm.GPR/$AG64,_xlpm.GPR/60)),
0)
+N("DWELL TIME"))*
(IF($AB64=0,0,IF($AB64=1,0.3,IF($AB64=2,0.5,IF($AB64&gt;2,1))))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_xlfn.IFS($AC64="да",1.2,$AC64="нет",1)*
_xlfn.IFS($AD64="да",1.2,$AD64="нет",1)*
IF(R64="статический",1,1.2)*
$X64*
INDEX(
{1.2;1;1.2;1.2;1;1.2;1.2;1.2;1.2;1.2;1.2;1;1.2;1.2;1.2;1.2;1;1;1.2;1.2;1.2;1;1;1;1;1.2;1.2;1.2;1.2;1;1;1;1;1.2;1.2;1.2;1.2;1.2;1.2;1.2;1.2;1;1;1.2;1;1;1;1;1.5;1;1;1.5;1.5;1.2},
MATCH($Q64,_xlpm.MI,0)))&gt;{0.02;0.04;0.06;0.1;0.2;0.4;0.6;0.8;1;2;4;6})),
{0;1;2;3;4;5;6;7;8;9;10;11;12},
0)))
+N("КОЭФФИЦИЕНТ КОНТАКТА"))))*
(_xlfn.IFS($X64&lt;0.1,$X64/1000,$X64&gt;25,5.2,AND($X64&gt;=0.1,$X64&lt;=25),(($X64*2+0.1)/10)*($X64/10)))*
IFERROR((_xlfn.LET(
_xlpm.MA,
{0;0.8;0.85;0.9;0.95;1},
_xlpm.MAA,
{0;1;2;3;4;5},
INDEX(_xlpm.MA,MATCH(SUMPRODUCT(--((IF(ROUND(_xlpm.MAA,1)&gt;5,5,ROUND($AB64,1)))&gt;{0;1;2;3;4;5})),_xlpm.MAA,0)))
+N("КОЭФФИЦИЕНТ КОЛ-ВО КОНСТРУКЦИЙ")),1)*
$AB64,0))*
(IF($Q64="цифровой",$AG64/15*$AI64,1)
+N("ДЛЯ ЦИФРЫ"))</f>
        <v/>
      </c>
      <c r="EY64" s="110">
        <f>IFERROR(EX64*AY64,0)</f>
        <v/>
      </c>
      <c r="EZ64" s="131">
        <f>IFERROR(DP64/EY64*1000,0)</f>
        <v/>
      </c>
      <c r="FA64" s="112">
        <f>IFERROR(FC64/FB64,0)</f>
        <v/>
      </c>
      <c r="FB64" s="112">
        <f>IFERROR((FC64/(EY64/FF64*#REF!))*0.825,0)</f>
        <v/>
      </c>
      <c r="FC64" s="112">
        <f>IFERROR(((EX64*30/AR64)*100)/30,0)</f>
        <v/>
      </c>
      <c r="FD64" s="112">
        <f>IFERROR(EY64/G64*100%,0)</f>
        <v/>
      </c>
      <c r="FE64" s="112">
        <f>IFERROR(FD64/FC64*100%,0)</f>
        <v/>
      </c>
      <c r="FF64" s="110">
        <f>IFERROR(AR64/30*AY64,0)</f>
        <v/>
      </c>
    </row>
    <row r="65" ht="13" customHeight="1">
      <c r="A65" s="59" t="n"/>
      <c r="B65" s="60" t="n"/>
      <c r="C65" s="60" t="n"/>
      <c r="D65" s="60">
        <f t="array" ref="D65">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MATCH($E65,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65" s="60">
        <f t="array" ref="E65">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MATCH($F65,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65" s="60" t="inlineStr"/>
      <c r="G65" s="60" t="n"/>
      <c r="H65" s="60">
        <f t="array" ref="H65">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MATCH($I65,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65" s="60" t="n"/>
      <c r="J65" s="60" t="n"/>
      <c r="K65" s="60" t="n"/>
      <c r="L65" s="60" t="n"/>
      <c r="M65" s="60" t="n"/>
      <c r="N65" s="60" t="n"/>
      <c r="O65" s="60" t="n"/>
      <c r="P65" s="60">
        <f t="array" ref="P65">
_xlfn.IFS(
ISNUMBER(MATCH($Q65,{"шелфбаннер","разделитель","монетница","чековая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ISNUMBER(MATCH($Q65,{"LED/LCD","видеокулер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ISNUMBER(MATCH($Q65,{"автомобиль","машина","выставочное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ISNUMBER(MATCH($Q65,{"билборд","лифтовая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ISNUMBER(MATCH($Q65,{"навигация","подвесной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ISNUMBER(MATCH($Q65,{"движущаяся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ISNUMBER(MATCH($Q65,{"каталог","журнал"},)),
"Пресса",
$Q65="","")</f>
        <v/>
      </c>
      <c r="Q65" s="60" t="n"/>
      <c r="R65" s="60">
        <f t="array" ref="R65">
IFERROR(
_xlfn.IFS(
OR(ISNUMBER(MATCH($Q65,{"экспозиция","макет","стенд","автостенд","авто стенд","выставочное пространство","выставочные стенды","модульные выставочные стенды","3Д конструкция","3D конструкция"},)),P65="Экспонирование"),
"нестандартный",
ISNUMBER(MATCH($Q65,{"скроллер","призматрон"},)),
"динамический",
$P65="Видео",
"цифровой",
OR($P65="Пресса",$P65="Щит",$P65="POSm",$P65="Подвес",$P65="Брендирование/оклейка"),
"статический"),"")</f>
        <v/>
      </c>
      <c r="S65" s="59" t="n"/>
      <c r="T65" s="60" t="n"/>
      <c r="U65" s="60" t="n"/>
      <c r="V65" s="60">
        <f>
IF(P65="Видео",
"цифровой постер/ролик",
IF(ISNUMBER(MATCH(Q65,{"короб световой","короб световой | лайтбокс","короб световой | кристалайт","лайтбокс","лайт бокс","кристалайт","LB","lightbox"},)),
"бэклит",
IF(P65="Брендирование/оклейка",
"перфарированная пленка/самоклейка",
IF(P65="Экспонирование",
"под запрос",
IF(P65="Подвес",
"баннер/ткань",
"")))))</f>
        <v/>
      </c>
      <c r="W65" s="59" t="n"/>
      <c r="X65" s="59" t="n"/>
      <c r="Y65" s="59" t="n"/>
      <c r="Z65" s="61" t="n"/>
      <c r="AA65" s="61" t="n"/>
      <c r="AB65" s="61">
        <f>IF(BL65&gt;0,Z65,0)</f>
        <v/>
      </c>
      <c r="AC65" s="59" t="n"/>
      <c r="AD65" s="59" t="n"/>
      <c r="AE65" s="59" t="n"/>
      <c r="AF65" s="59" t="n"/>
      <c r="AG65" s="59" t="n"/>
      <c r="AH65" s="59" t="n"/>
      <c r="AI65" s="59" t="n"/>
      <c r="AJ65" s="59" t="n"/>
      <c r="AK65" s="59" t="n"/>
      <c r="AL65" s="62">
        <f>IFERROR(IF(OR(R65="статический",R65="динамический",R65="нестандартный",R65="",R65=""),"-",IF(AND(AH65="-",AI65="-"),"-",AK65*3600/AH65*AI65)),"-")</f>
        <v/>
      </c>
      <c r="AM65" s="62">
        <f>IFERROR(IF(OR(R65="статический",R65="динамический",R65="",R65="", R65="BTL",R65="нестандартный"),"-",AG65*AI65*AL65/60),"-")</f>
        <v/>
      </c>
      <c r="AN65" s="63">
        <f>IFERROR(IF(AH65="","-",AG65*AI65/AH65),"-")</f>
        <v/>
      </c>
      <c r="AO65" s="59">
        <f>IFERROR(IF(OR($R65="статический",$R65="динамический",$R65="",$R65="",$R65="BTL",$R65="нестандартный"),"-",$AL65*$AY65),"-")</f>
        <v/>
      </c>
      <c r="AP65" s="62">
        <f>IFERROR(IF(OR($R65="статический",$R65="динамический",$R65="",$R65="",$R65="BTL",$R65="нестандартный"),"-",$AM65*AY65),"-")</f>
        <v/>
      </c>
      <c r="AQ65" s="64" t="n"/>
      <c r="AR65" s="61" t="n"/>
      <c r="AS65" s="61" t="n"/>
      <c r="AT65" s="61" t="n"/>
      <c r="AU65" s="65" t="n"/>
      <c r="AV65" s="124">
        <f>IFERROR(DR65/AT65*1000,"n/a")</f>
        <v/>
      </c>
      <c r="AW65" s="67" t="n"/>
      <c r="AX65" s="67" t="n"/>
      <c r="AY65" s="43">
        <f>IFERROR(IF(OR($AW65="",$AX65=""),"",_xlfn.DAYS($AX65+1,$AW65)),"")</f>
        <v/>
      </c>
      <c r="AZ65" s="68">
        <f t="array" ref="AZ65">
_xlfn.LET(_xlpm.COEFF,
IF($AW65+$AX65=0,0,IF(MAX(MIN($AX65,EOMONTH(AZ$15,0))-MAX($AW65,AZ$15)+1,)&gt;0,1,0)),
_xlfn.IFS(
$ES65="LisChannel",
_xlpm.COEFF*
INDEX({1;1;1.2;1.2;1;1;1;1;1.2;1.2;1.2;1.2},
MATCH(MONTH(AZ$15),
{1,2,3,4,5,6,7,8,9,10,11,12})),
CONCATENATE($ES65," ",$L65)="RussOutdoor метро",
_xlpm.COEFF*
INDEX({0.8;0.9;1.1;1.1;1;1;1;1;1.1;1.1;1.1;1.1},
MATCH(MONTH(AZ$15),
{1,2,3,4,5,6,7,8,9,10,11,12})),
$ES65&lt;&gt;"LisChannel",
_xlpm.COEFF,
$ES65&lt;&gt;"RussOutdoor",
_xlpm.COEFF))</f>
        <v/>
      </c>
      <c r="BA65" s="68">
        <f t="array" ref="BA65">
_xlfn.LET(_xlpm.COEFF,
IF($AW65+$AX65=0,0,IF(MAX(MIN($AX65,EOMONTH(BA$15,0))-MAX($AW65,BA$15)+1,)&gt;0,1,0)),
_xlfn.IFS(
$ES65="LisChannel",
_xlpm.COEFF*
INDEX({1;1;1.2;1.2;1;1;1;1;1.2;1.2;1.2;1.2},
MATCH(MONTH(BA$15),
{1,2,3,4,5,6,7,8,9,10,11,12})),
CONCATENATE($ES65," ",$L65)="RussOutdoor метро",
_xlpm.COEFF*
INDEX({0.8;0.9;1.1;1.1;1;1;1;1;1.1;1.1;1.1;1.1},
MATCH(MONTH(BA$15),
{1,2,3,4,5,6,7,8,9,10,11,12})),
$ES65&lt;&gt;"LisChannel",
_xlpm.COEFF,
$ES65&lt;&gt;"RussOutdoor",
_xlpm.COEFF))</f>
        <v/>
      </c>
      <c r="BB65" s="68">
        <f t="array" ref="BB65">
_xlfn.LET(_xlpm.COEFF,
IF($AW65+$AX65=0,0,IF(MAX(MIN($AX65,EOMONTH(BB$15,0))-MAX($AW65,BB$15)+1,)&gt;0,1,0)),
_xlfn.IFS(
$ES65="LisChannel",
_xlpm.COEFF*
INDEX({1;1;1.2;1.2;1;1;1;1;1.2;1.2;1.2;1.2},
MATCH(MONTH(BB$15),
{1,2,3,4,5,6,7,8,9,10,11,12})),
CONCATENATE($ES65," ",$L65)="RussOutdoor метро",
_xlpm.COEFF*
INDEX({0.8;0.9;1.1;1.1;1;1;1;1;1.1;1.1;1.1;1.1},
MATCH(MONTH(BB$15),
{1,2,3,4,5,6,7,8,9,10,11,12})),
$ES65&lt;&gt;"LisChannel",
_xlpm.COEFF,
$ES65&lt;&gt;"RussOutdoor",
_xlpm.COEFF))</f>
        <v/>
      </c>
      <c r="BC65" s="68">
        <f t="array" ref="BC65">
_xlfn.LET(_xlpm.COEFF,
IF($AW65+$AX65=0,0,IF(MAX(MIN($AX65,EOMONTH(BC$15,0))-MAX($AW65,BC$15)+1,)&gt;0,1,0)),
_xlfn.IFS(
$ES65="LisChannel",
_xlpm.COEFF*
INDEX({1;1;1.2;1.2;1;1;1;1;1.2;1.2;1.2;1.2},
MATCH(MONTH(BC$15),
{1,2,3,4,5,6,7,8,9,10,11,12})),
CONCATENATE($ES65," ",$L65)="RussOutdoor метро",
_xlpm.COEFF*
INDEX({0.8;0.9;1.1;1.1;1;1;1;1;1.1;1.1;1.1;1.1},
MATCH(MONTH(BC$15),
{1,2,3,4,5,6,7,8,9,10,11,12})),
$ES65&lt;&gt;"LisChannel",
_xlpm.COEFF,
$ES65&lt;&gt;"RussOutdoor",
_xlpm.COEFF))</f>
        <v/>
      </c>
      <c r="BD65" s="68">
        <f t="array" ref="BD65">
_xlfn.LET(_xlpm.COEFF,
IF($AW65+$AX65=0,0,IF(MAX(MIN($AX65,EOMONTH(BD$15,0))-MAX($AW65,BD$15)+1,)&gt;0,1,0)),
_xlfn.IFS(
$ES65="LisChannel",
_xlpm.COEFF*
INDEX({1;1;1.2;1.2;1;1;1;1;1.2;1.2;1.2;1.2},
MATCH(MONTH(BD$15),
{1,2,3,4,5,6,7,8,9,10,11,12})),
CONCATENATE($ES65," ",$L65)="RussOutdoor метро",
_xlpm.COEFF*
INDEX({0.8;0.9;1.1;1.1;1;1;1;1;1.1;1.1;1.1;1.1},
MATCH(MONTH(BD$15),
{1,2,3,4,5,6,7,8,9,10,11,12})),
$ES65&lt;&gt;"LisChannel",
_xlpm.COEFF,
$ES65&lt;&gt;"RussOutdoor",
_xlpm.COEFF))</f>
        <v/>
      </c>
      <c r="BE65" s="68">
        <f t="array" ref="BE65">
_xlfn.LET(_xlpm.COEFF,
IF($AW65+$AX65=0,0,IF(MAX(MIN($AX65,EOMONTH(BE$15,0))-MAX($AW65,BE$15)+1,)&gt;0,1,0)),
_xlfn.IFS(
$ES65="LisChannel",
_xlpm.COEFF*
INDEX({1;1;1.2;1.2;1;1;1;1;1.2;1.2;1.2;1.2},
MATCH(MONTH(BE$15),
{1,2,3,4,5,6,7,8,9,10,11,12})),
CONCATENATE($ES65," ",$L65)="RussOutdoor метро",
_xlpm.COEFF*
INDEX({0.8;0.9;1.1;1.1;1;1;1;1;1.1;1.1;1.1;1.1},
MATCH(MONTH(BE$15),
{1,2,3,4,5,6,7,8,9,10,11,12})),
$ES65&lt;&gt;"LisChannel",
_xlpm.COEFF,
$ES65&lt;&gt;"RussOutdoor",
_xlpm.COEFF))</f>
        <v/>
      </c>
      <c r="BF65" s="68">
        <f t="array" ref="BF65">
_xlfn.LET(_xlpm.COEFF,
IF($AW65+$AX65=0,0,IF(MAX(MIN($AX65,EOMONTH(BF$15,0))-MAX($AW65,BF$15)+1,)&gt;0,1,0)),
_xlfn.IFS(
$ES65="LisChannel",
_xlpm.COEFF*
INDEX({1;1;1.2;1.2;1;1;1;1;1.2;1.2;1.2;1.2},
MATCH(MONTH(BF$15),
{1,2,3,4,5,6,7,8,9,10,11,12})),
CONCATENATE($ES65," ",$L65)="RussOutdoor метро",
_xlpm.COEFF*
INDEX({0.8;0.9;1.1;1.1;1;1;1;1;1.1;1.1;1.1;1.1},
MATCH(MONTH(BF$15),
{1,2,3,4,5,6,7,8,9,10,11,12})),
$ES65&lt;&gt;"LisChannel",
_xlpm.COEFF,
$ES65&lt;&gt;"RussOutdoor",
_xlpm.COEFF))</f>
        <v/>
      </c>
      <c r="BG65" s="68">
        <f t="array" ref="BG65">
_xlfn.LET(_xlpm.COEFF,
IF($AW65+$AX65=0,0,IF(MAX(MIN($AX65,EOMONTH(BG$15,0))-MAX($AW65,BG$15)+1,)&gt;0,1,0)),
_xlfn.IFS(
$ES65="LisChannel",
_xlpm.COEFF*
INDEX({1;1;1.2;1.2;1;1;1;1;1.2;1.2;1.2;1.2},
MATCH(MONTH(BG$15),
{1,2,3,4,5,6,7,8,9,10,11,12})),
CONCATENATE($ES65," ",$L65)="RussOutdoor метро",
_xlpm.COEFF*
INDEX({0.8;0.9;1.1;1.1;1;1;1;1;1.1;1.1;1.1;1.1},
MATCH(MONTH(BG$15),
{1,2,3,4,5,6,7,8,9,10,11,12})),
$ES65&lt;&gt;"LisChannel",
_xlpm.COEFF,
$ES65&lt;&gt;"RussOutdoor",
_xlpm.COEFF))</f>
        <v/>
      </c>
      <c r="BH65" s="68">
        <f t="array" ref="BH65">
_xlfn.LET(_xlpm.COEFF,
IF($AW65+$AX65=0,0,IF(MAX(MIN($AX65,EOMONTH(BH$15,0))-MAX($AW65,BH$15)+1,)&gt;0,1,0)),
_xlfn.IFS(
$ES65="LisChannel",
_xlpm.COEFF*
INDEX({1;1;1.2;1.2;1;1;1;1;1.2;1.2;1.2;1.2},
MATCH(MONTH(BH$15),
{1,2,3,4,5,6,7,8,9,10,11,12})),
CONCATENATE($ES65," ",$L65)="RussOutdoor метро",
_xlpm.COEFF*
INDEX({0.8;0.9;1.1;1.1;1;1;1;1;1.1;1.1;1.1;1.1},
MATCH(MONTH(BH$15),
{1,2,3,4,5,6,7,8,9,10,11,12})),
$ES65&lt;&gt;"LisChannel",
_xlpm.COEFF,
$ES65&lt;&gt;"RussOutdoor",
_xlpm.COEFF))</f>
        <v/>
      </c>
      <c r="BI65" s="68">
        <f t="array" ref="BI65">
_xlfn.LET(_xlpm.COEFF,
IF($AW65+$AX65=0,0,IF(MAX(MIN($AX65,EOMONTH(BI$15,0))-MAX($AW65,BI$15)+1,)&gt;0,1,0)),
_xlfn.IFS(
$ES65="LisChannel",
_xlpm.COEFF*
INDEX({1;1;1.2;1.2;1;1;1;1;1.2;1.2;1.2;1.2},
MATCH(MONTH(BI$15),
{1,2,3,4,5,6,7,8,9,10,11,12})),
CONCATENATE($ES65," ",$L65)="RussOutdoor метро",
_xlpm.COEFF*
INDEX({0.8;0.9;1.1;1.1;1;1;1;1;1.1;1.1;1.1;1.1},
MATCH(MONTH(BI$15),
{1,2,3,4,5,6,7,8,9,10,11,12})),
$ES65&lt;&gt;"LisChannel",
_xlpm.COEFF,
$ES65&lt;&gt;"RussOutdoor",
_xlpm.COEFF))</f>
        <v/>
      </c>
      <c r="BJ65" s="68">
        <f t="array" ref="BJ65">
_xlfn.LET(_xlpm.COEFF,
IF($AW65+$AX65=0,0,IF(MAX(MIN($AX65,EOMONTH(BJ$15,0))-MAX($AW65,BJ$15)+1,)&gt;0,1,0)),
_xlfn.IFS(
$ES65="LisChannel",
_xlpm.COEFF*
INDEX({1;1;1.2;1.2;1;1;1;1;1.2;1.2;1.2;1.2},
MATCH(MONTH(BJ$15),
{1,2,3,4,5,6,7,8,9,10,11,12})),
CONCATENATE($ES65," ",$L65)="RussOutdoor метро",
_xlpm.COEFF*
INDEX({0.8;0.9;1.1;1.1;1;1;1;1;1.1;1.1;1.1;1.1},
MATCH(MONTH(BJ$15),
{1,2,3,4,5,6,7,8,9,10,11,12})),
$ES65&lt;&gt;"LisChannel",
_xlpm.COEFF,
$ES65&lt;&gt;"RussOutdoor",
_xlpm.COEFF))</f>
        <v/>
      </c>
      <c r="BK65" s="68">
        <f t="array" ref="BK65">
_xlfn.LET(_xlpm.COEFF,
IF($AW65+$AX65=0,0,IF(MAX(MIN($AX65,EOMONTH(BK$15,0))-MAX($AW65,BK$15)+1,)&gt;0,1,0)),
_xlfn.IFS(
$ES65="LisChannel",
_xlpm.COEFF*
INDEX({1;1;1.2;1.2;1;1;1;1;1.2;1.2;1.2;1.2},
MATCH(MONTH(BK$15),
{1,2,3,4,5,6,7,8,9,10,11,12})),
CONCATENATE($ES65," ",$L65)="RussOutdoor метро",
_xlpm.COEFF*
INDEX({0.8;0.9;1.1;1.1;1;1;1;1;1.1;1.1;1.1;1.1},
MATCH(MONTH(BK$15),
{1,2,3,4,5,6,7,8,9,10,11,12})),
$ES65&lt;&gt;"LisChannel",
_xlpm.COEFF,
$ES65&lt;&gt;"RussOutdoor",
_xlpm.COEFF))</f>
        <v/>
      </c>
      <c r="BL65" s="62">
        <f>COUNTIFS($AZ65:$BK65,"&gt;0")</f>
        <v/>
      </c>
      <c r="BM65" s="65" t="n"/>
      <c r="BN65" s="125">
        <f>$DJ65</f>
        <v/>
      </c>
      <c r="BO65" s="63">
        <f>$DQ65</f>
        <v/>
      </c>
      <c r="BP65" s="125">
        <f>
IFERROR(
IF($BL65=0,0,
$BN65*(1-$BO65)),
0)</f>
        <v/>
      </c>
      <c r="BQ65" s="125">
        <f t="array" ref="BQ65">
IFERROR(
_xlfn.IFS(
$DH65="день_1",
$BP65*$BL65/($AX65-$AW65+1)*AZ65*(DAY(EOMONTH(AZ$15,0))),
$DH65="день_2",
$BP65/30*MAX(MIN($AX65,EOMONTH(AZ$15,0))-MAX($AW65,AZ$15)+1,),
$DH65="раб.день",
$BP65/30*(IFERROR(
_xlfn.LET(_xlpm.VD,
CHOOSE(
{1;2;3;4;5;6;7;8;9;10;11;12;13;14;15;16;17;18},
45658,45659,45660,45661,45662,45663,45664,45665,45711,45724,45778,45779,45785,45786,45820,45821,45965,46022),
_xlfn.LET(_xlpm.DD,
MAX(MIN($AX65,EOMONTH(AZ$15,0))-MAX($AW65,AZ$15),),
_xlfn.IFS(
AND(MONTH($AW65)=MONTH(AZ$15),MONTH($AX65)&lt;&gt;MONTH(AZ$15)),
NETWORKDAYS.INTL($AW65,$AW65+_xlpm.DD,1,_xlpm.VD),
AND(MONTH($AW65)&lt;&gt;MONTH(AZ$15),MONTH($AX65)=MONTH(AZ$15)),
NETWORKDAYS.INTL(($AX65)-_xlpm.DD,$AX65,1,_xlpm.VD),
AND(MONTH($AW65)&lt;MONTH(AZ$15),MONTH($AX65)&gt;MONTH(AZ$15)),
NETWORKDAYS.INTL((EOMONTH(AZ$15-1,1))-_xlpm.DD,EOMONTH(AZ$15-1,1),1,_xlpm.VD),
AND(MONTH($AW65)=MONTH(AZ$15),MONTH($AX65)=MONTH(AZ$15)),
NETWORKDAYS.INTL($AW65,$AX65,1,_xlpm.VD)))),0)),
$DH65="месяц",
$BP65*AZ65,
$DH65="неделя",
$BP65*AZ65/7*(ROUNDUP((DAY(EOMONTH(AZ$15,0)))/4,0))),
0)</f>
        <v/>
      </c>
      <c r="BR65" s="125">
        <f t="array" ref="BR65">
IFERROR(
_xlfn.IFS(
$DH65="день_1",
$BP65*$BL65/($AX65-$AW65+1)*BA65*(DAY(EOMONTH(BA$15,0))),
$DH65="день_2",
$BP65/30*MAX(MIN($AX65,EOMONTH(BA$15,0))-MAX($AW65,BA$15)+1,),
$DH65="раб.день",
$BP65/30*(IFERROR(
_xlfn.LET(_xlpm.VD,
CHOOSE(
{1;2;3;4;5;6;7;8;9;10;11;12;13;14;15;16;17;18},
45658,45659,45660,45661,45662,45663,45664,45665,45711,45724,45778,45779,45785,45786,45820,45821,45965,46022),
_xlfn.LET(_xlpm.DD,
MAX(MIN($AX65,EOMONTH(BA$15,0))-MAX($AW65,BA$15),),
_xlfn.IFS(
AND(MONTH($AW65)=MONTH(BA$15),MONTH($AX65)&lt;&gt;MONTH(BA$15)),
NETWORKDAYS.INTL($AW65,$AW65+_xlpm.DD,1,_xlpm.VD),
AND(MONTH($AW65)&lt;&gt;MONTH(BA$15),MONTH($AX65)=MONTH(BA$15)),
NETWORKDAYS.INTL(($AX65)-_xlpm.DD,$AX65,1,_xlpm.VD),
AND(MONTH($AW65)&lt;MONTH(BA$15),MONTH($AX65)&gt;MONTH(BA$15)),
NETWORKDAYS.INTL((EOMONTH(BA$15-1,1))-_xlpm.DD,EOMONTH(BA$15-1,1),1,_xlpm.VD),
AND(MONTH($AW65)=MONTH(BA$15),MONTH($AX65)=MONTH(BA$15)),
NETWORKDAYS.INTL($AW65,$AX65,1,_xlpm.VD)))),0)),
$DH65="месяц",
$BP65*BA65,
$DH65="неделя",
$BP65*BA65/7*(ROUNDUP((DAY(EOMONTH(BA$15,0)))/4,0))),
0)</f>
        <v/>
      </c>
      <c r="BS65" s="125">
        <f t="array" ref="BS65">
IFERROR(
_xlfn.IFS(
$DH65="день_1",
$BP65*$BL65/($AX65-$AW65+1)*BB65*(DAY(EOMONTH(BB$15,0))),
$DH65="день_2",
$BP65/30*MAX(MIN($AX65,EOMONTH(BB$15,0))-MAX($AW65,BB$15)+1,),
$DH65="раб.день",
$BP65/30*(IFERROR(
_xlfn.LET(_xlpm.VD,
CHOOSE(
{1;2;3;4;5;6;7;8;9;10;11;12;13;14;15;16;17;18},
45658,45659,45660,45661,45662,45663,45664,45665,45711,45724,45778,45779,45785,45786,45820,45821,45965,46022),
_xlfn.LET(_xlpm.DD,
MAX(MIN($AX65,EOMONTH(BB$15,0))-MAX($AW65,BB$15),),
_xlfn.IFS(
AND(MONTH($AW65)=MONTH(BB$15),MONTH($AX65)&lt;&gt;MONTH(BB$15)),
NETWORKDAYS.INTL($AW65,$AW65+_xlpm.DD,1,_xlpm.VD),
AND(MONTH($AW65)&lt;&gt;MONTH(BB$15),MONTH($AX65)=MONTH(BB$15)),
NETWORKDAYS.INTL(($AX65)-_xlpm.DD,$AX65,1,_xlpm.VD),
AND(MONTH($AW65)&lt;MONTH(BB$15),MONTH($AX65)&gt;MONTH(BB$15)),
NETWORKDAYS.INTL((EOMONTH(BB$15-1,1))-_xlpm.DD,EOMONTH(BB$15-1,1),1,_xlpm.VD),
AND(MONTH($AW65)=MONTH(BB$15),MONTH($AX65)=MONTH(BB$15)),
NETWORKDAYS.INTL($AW65,$AX65,1,_xlpm.VD)))),0)),
$DH65="месяц",
$BP65*BB65,
$DH65="неделя",
$BP65*BB65/7*(ROUNDUP((DAY(EOMONTH(BB$15,0)))/4,0))),
0)</f>
        <v/>
      </c>
      <c r="BT65" s="125">
        <f t="array" ref="BT65">
IFERROR(
_xlfn.IFS(
$DH65="день_1",
$BP65*$BL65/($AX65-$AW65+1)*BC65*(DAY(EOMONTH(BC$15,0))),
$DH65="день_2",
$BP65/30*MAX(MIN($AX65,EOMONTH(BC$15,0))-MAX($AW65,BC$15)+1,),
$DH65="раб.день",
$BP65/30*(IFERROR(
_xlfn.LET(_xlpm.VD,
CHOOSE(
{1;2;3;4;5;6;7;8;9;10;11;12;13;14;15;16;17;18},
45658,45659,45660,45661,45662,45663,45664,45665,45711,45724,45778,45779,45785,45786,45820,45821,45965,46022),
_xlfn.LET(_xlpm.DD,
MAX(MIN($AX65,EOMONTH(BC$15,0))-MAX($AW65,BC$15),),
_xlfn.IFS(
AND(MONTH($AW65)=MONTH(BC$15),MONTH($AX65)&lt;&gt;MONTH(BC$15)),
NETWORKDAYS.INTL($AW65,$AW65+_xlpm.DD,1,_xlpm.VD),
AND(MONTH($AW65)&lt;&gt;MONTH(BC$15),MONTH($AX65)=MONTH(BC$15)),
NETWORKDAYS.INTL(($AX65)-_xlpm.DD,$AX65,1,_xlpm.VD),
AND(MONTH($AW65)&lt;MONTH(BC$15),MONTH($AX65)&gt;MONTH(BC$15)),
NETWORKDAYS.INTL((EOMONTH(BC$15-1,1))-_xlpm.DD,EOMONTH(BC$15-1,1),1,_xlpm.VD),
AND(MONTH($AW65)=MONTH(BC$15),MONTH($AX65)=MONTH(BC$15)),
NETWORKDAYS.INTL($AW65,$AX65,1,_xlpm.VD)))),0)),
$DH65="месяц",
$BP65*BC65,
$DH65="неделя",
$BP65*BC65/7*(ROUNDUP((DAY(EOMONTH(BC$15,0)))/4,0))),
0)</f>
        <v/>
      </c>
      <c r="BU65" s="125">
        <f t="array" ref="BU65">
IFERROR(
_xlfn.IFS(
$DH65="день_1",
$BP65*$BL65/($AX65-$AW65+1)*BD65*(DAY(EOMONTH(BD$15,0))),
$DH65="день_2",
$BP65/30*MAX(MIN($AX65,EOMONTH(BD$15,0))-MAX($AW65,BD$15)+1,),
$DH65="раб.день",
$BP65/30*(IFERROR(
_xlfn.LET(_xlpm.VD,
CHOOSE(
{1;2;3;4;5;6;7;8;9;10;11;12;13;14;15;16;17;18},
45658,45659,45660,45661,45662,45663,45664,45665,45711,45724,45778,45779,45785,45786,45820,45821,45965,46022),
_xlfn.LET(_xlpm.DD,
MAX(MIN($AX65,EOMONTH(BD$15,0))-MAX($AW65,BD$15),),
_xlfn.IFS(
AND(MONTH($AW65)=MONTH(BD$15),MONTH($AX65)&lt;&gt;MONTH(BD$15)),
NETWORKDAYS.INTL($AW65,$AW65+_xlpm.DD,1,_xlpm.VD),
AND(MONTH($AW65)&lt;&gt;MONTH(BD$15),MONTH($AX65)=MONTH(BD$15)),
NETWORKDAYS.INTL(($AX65)-_xlpm.DD,$AX65,1,_xlpm.VD),
AND(MONTH($AW65)&lt;MONTH(BD$15),MONTH($AX65)&gt;MONTH(BD$15)),
NETWORKDAYS.INTL((EOMONTH(BD$15-1,1))-_xlpm.DD,EOMONTH(BD$15-1,1),1,_xlpm.VD),
AND(MONTH($AW65)=MONTH(BD$15),MONTH($AX65)=MONTH(BD$15)),
NETWORKDAYS.INTL($AW65,$AX65,1,_xlpm.VD)))),0)),
$DH65="месяц",
$BP65*BD65,
$DH65="неделя",
$BP65*BD65/7*(ROUNDUP((DAY(EOMONTH(BD$15,0)))/4,0))),
0)</f>
        <v/>
      </c>
      <c r="BV65" s="125">
        <f t="array" ref="BV65">
IFERROR(
_xlfn.IFS(
$DH65="день_1",
$BP65*$BL65/($AX65-$AW65+1)*BE65*(DAY(EOMONTH(BE$15,0))),
$DH65="день_2",
$BP65/30*MAX(MIN($AX65,EOMONTH(BE$15,0))-MAX($AW65,BE$15)+1,),
$DH65="раб.день",
$BP65/30*(IFERROR(
_xlfn.LET(_xlpm.VD,
CHOOSE(
{1;2;3;4;5;6;7;8;9;10;11;12;13;14;15;16;17;18},
45658,45659,45660,45661,45662,45663,45664,45665,45711,45724,45778,45779,45785,45786,45820,45821,45965,46022),
_xlfn.LET(_xlpm.DD,
MAX(MIN($AX65,EOMONTH(BE$15,0))-MAX($AW65,BE$15),),
_xlfn.IFS(
AND(MONTH($AW65)=MONTH(BE$15),MONTH($AX65)&lt;&gt;MONTH(BE$15)),
NETWORKDAYS.INTL($AW65,$AW65+_xlpm.DD,1,_xlpm.VD),
AND(MONTH($AW65)&lt;&gt;MONTH(BE$15),MONTH($AX65)=MONTH(BE$15)),
NETWORKDAYS.INTL(($AX65)-_xlpm.DD,$AX65,1,_xlpm.VD),
AND(MONTH($AW65)&lt;MONTH(BE$15),MONTH($AX65)&gt;MONTH(BE$15)),
NETWORKDAYS.INTL((EOMONTH(BE$15-1,1))-_xlpm.DD,EOMONTH(BE$15-1,1),1,_xlpm.VD),
AND(MONTH($AW65)=MONTH(BE$15),MONTH($AX65)=MONTH(BE$15)),
NETWORKDAYS.INTL($AW65,$AX65,1,_xlpm.VD)))),0)),
$DH65="месяц",
$BP65*BE65,
$DH65="неделя",
$BP65*BE65/7*(ROUNDUP((DAY(EOMONTH(BE$15,0)))/4,0))),
0)</f>
        <v/>
      </c>
      <c r="BW65" s="125">
        <f t="array" ref="BW65">
IFERROR(
_xlfn.IFS(
$DH65="день_1",
$BP65*$BL65/($AX65-$AW65+1)*BF65*(DAY(EOMONTH(BF$15,0))),
$DH65="день_2",
$BP65/30*MAX(MIN($AX65,EOMONTH(BF$15,0))-MAX($AW65,BF$15)+1,),
$DH65="раб.день",
$BP65/30*(IFERROR(
_xlfn.LET(_xlpm.VD,
CHOOSE(
{1;2;3;4;5;6;7;8;9;10;11;12;13;14;15;16;17;18},
45658,45659,45660,45661,45662,45663,45664,45665,45711,45724,45778,45779,45785,45786,45820,45821,45965,46022),
_xlfn.LET(_xlpm.DD,
MAX(MIN($AX65,EOMONTH(BF$15,0))-MAX($AW65,BF$15),),
_xlfn.IFS(
AND(MONTH($AW65)=MONTH(BF$15),MONTH($AX65)&lt;&gt;MONTH(BF$15)),
NETWORKDAYS.INTL($AW65,$AW65+_xlpm.DD,1,_xlpm.VD),
AND(MONTH($AW65)&lt;&gt;MONTH(BF$15),MONTH($AX65)=MONTH(BF$15)),
NETWORKDAYS.INTL(($AX65)-_xlpm.DD,$AX65,1,_xlpm.VD),
AND(MONTH($AW65)&lt;MONTH(BF$15),MONTH($AX65)&gt;MONTH(BF$15)),
NETWORKDAYS.INTL((EOMONTH(BF$15-1,1))-_xlpm.DD,EOMONTH(BF$15-1,1),1,_xlpm.VD),
AND(MONTH($AW65)=MONTH(BF$15),MONTH($AX65)=MONTH(BF$15)),
NETWORKDAYS.INTL($AW65,$AX65,1,_xlpm.VD)))),0)),
$DH65="месяц",
$BP65*BF65,
$DH65="неделя",
$BP65*BF65/7*(ROUNDUP((DAY(EOMONTH(BF$15,0)))/4,0))),
0)</f>
        <v/>
      </c>
      <c r="BX65" s="125">
        <f t="array" ref="BX65">
IFERROR(
_xlfn.IFS(
$DH65="день_1",
$BP65*$BL65/($AX65-$AW65+1)*BG65*(DAY(EOMONTH(BG$15,0))),
$DH65="день_2",
$BP65/30*MAX(MIN($AX65,EOMONTH(BG$15,0))-MAX($AW65,BG$15)+1,),
$DH65="раб.день",
$BP65/30*(IFERROR(
_xlfn.LET(_xlpm.VD,
CHOOSE(
{1;2;3;4;5;6;7;8;9;10;11;12;13;14;15;16;17;18},
45658,45659,45660,45661,45662,45663,45664,45665,45711,45724,45778,45779,45785,45786,45820,45821,45965,46022),
_xlfn.LET(_xlpm.DD,
MAX(MIN($AX65,EOMONTH(BG$15,0))-MAX($AW65,BG$15),),
_xlfn.IFS(
AND(MONTH($AW65)=MONTH(BG$15),MONTH($AX65)&lt;&gt;MONTH(BG$15)),
NETWORKDAYS.INTL($AW65,$AW65+_xlpm.DD,1,_xlpm.VD),
AND(MONTH($AW65)&lt;&gt;MONTH(BG$15),MONTH($AX65)=MONTH(BG$15)),
NETWORKDAYS.INTL(($AX65)-_xlpm.DD,$AX65,1,_xlpm.VD),
AND(MONTH($AW65)&lt;MONTH(BG$15),MONTH($AX65)&gt;MONTH(BG$15)),
NETWORKDAYS.INTL((EOMONTH(BG$15-1,1))-_xlpm.DD,EOMONTH(BG$15-1,1),1,_xlpm.VD),
AND(MONTH($AW65)=MONTH(BG$15),MONTH($AX65)=MONTH(BG$15)),
NETWORKDAYS.INTL($AW65,$AX65,1,_xlpm.VD)))),0)),
$DH65="месяц",
$BP65*BG65,
$DH65="неделя",
$BP65*BG65/7*(ROUNDUP((DAY(EOMONTH(BG$15,0)))/4,0))),
0)</f>
        <v/>
      </c>
      <c r="BY65" s="125">
        <f t="array" ref="BY65">
IFERROR(
_xlfn.IFS(
$DH65="день_1",
$BP65*$BL65/($AX65-$AW65+1)*BH65*(DAY(EOMONTH(BH$15,0))),
$DH65="день_2",
$BP65/30*MAX(MIN($AX65,EOMONTH(BH$15,0))-MAX($AW65,BH$15)+1,),
$DH65="раб.день",
$BP65/30*(IFERROR(
_xlfn.LET(_xlpm.VD,
CHOOSE(
{1;2;3;4;5;6;7;8;9;10;11;12;13;14;15;16;17;18},
45658,45659,45660,45661,45662,45663,45664,45665,45711,45724,45778,45779,45785,45786,45820,45821,45965,46022),
_xlfn.LET(_xlpm.DD,
MAX(MIN($AX65,EOMONTH(BH$15,0))-MAX($AW65,BH$15),),
_xlfn.IFS(
AND(MONTH($AW65)=MONTH(BH$15),MONTH($AX65)&lt;&gt;MONTH(BH$15)),
NETWORKDAYS.INTL($AW65,$AW65+_xlpm.DD,1,_xlpm.VD),
AND(MONTH($AW65)&lt;&gt;MONTH(BH$15),MONTH($AX65)=MONTH(BH$15)),
NETWORKDAYS.INTL(($AX65)-_xlpm.DD,$AX65,1,_xlpm.VD),
AND(MONTH($AW65)&lt;MONTH(BH$15),MONTH($AX65)&gt;MONTH(BH$15)),
NETWORKDAYS.INTL((EOMONTH(BH$15-1,1))-_xlpm.DD,EOMONTH(BH$15-1,1),1,_xlpm.VD),
AND(MONTH($AW65)=MONTH(BH$15),MONTH($AX65)=MONTH(BH$15)),
NETWORKDAYS.INTL($AW65,$AX65,1,_xlpm.VD)))),0)),
$DH65="месяц",
$BP65*BH65,
$DH65="неделя",
$BP65*BH65/7*(ROUNDUP((DAY(EOMONTH(BH$15,0)))/4,0))),
0)</f>
        <v/>
      </c>
      <c r="BZ65" s="125">
        <f t="array" ref="BZ65">
IFERROR(
_xlfn.IFS(
$DH65="день_1",
$BP65*$BL65/($AX65-$AW65+1)*BI65*(DAY(EOMONTH(BI$15,0))),
$DH65="день_2",
$BP65/30*MAX(MIN($AX65,EOMONTH(BI$15,0))-MAX($AW65,BI$15)+1,),
$DH65="раб.день",
$BP65/30*(IFERROR(
_xlfn.LET(_xlpm.VD,
CHOOSE(
{1;2;3;4;5;6;7;8;9;10;11;12;13;14;15;16;17;18},
45658,45659,45660,45661,45662,45663,45664,45665,45711,45724,45778,45779,45785,45786,45820,45821,45965,46022),
_xlfn.LET(_xlpm.DD,
MAX(MIN($AX65,EOMONTH(BI$15,0))-MAX($AW65,BI$15),),
_xlfn.IFS(
AND(MONTH($AW65)=MONTH(BI$15),MONTH($AX65)&lt;&gt;MONTH(BI$15)),
NETWORKDAYS.INTL($AW65,$AW65+_xlpm.DD,1,_xlpm.VD),
AND(MONTH($AW65)&lt;&gt;MONTH(BI$15),MONTH($AX65)=MONTH(BI$15)),
NETWORKDAYS.INTL(($AX65)-_xlpm.DD,$AX65,1,_xlpm.VD),
AND(MONTH($AW65)&lt;MONTH(BI$15),MONTH($AX65)&gt;MONTH(BI$15)),
NETWORKDAYS.INTL((EOMONTH(BI$15-1,1))-_xlpm.DD,EOMONTH(BI$15-1,1),1,_xlpm.VD),
AND(MONTH($AW65)=MONTH(BI$15),MONTH($AX65)=MONTH(BI$15)),
NETWORKDAYS.INTL($AW65,$AX65,1,_xlpm.VD)))),0)),
$DH65="месяц",
$BP65*BI65,
$DH65="неделя",
$BP65*BI65/7*(ROUNDUP((DAY(EOMONTH(BI$15,0)))/4,0))),
0)</f>
        <v/>
      </c>
      <c r="CA65" s="125">
        <f t="array" ref="CA65">
IFERROR(
_xlfn.IFS(
$DH65="день_1",
$BP65*$BL65/($AX65-$AW65+1)*BJ65*(DAY(EOMONTH(BJ$15,0))),
$DH65="день_2",
$BP65/30*MAX(MIN($AX65,EOMONTH(BJ$15,0))-MAX($AW65,BJ$15)+1,),
$DH65="раб.день",
$BP65/30*(IFERROR(
_xlfn.LET(_xlpm.VD,
CHOOSE(
{1;2;3;4;5;6;7;8;9;10;11;12;13;14;15;16;17;18},
45658,45659,45660,45661,45662,45663,45664,45665,45711,45724,45778,45779,45785,45786,45820,45821,45965,46022),
_xlfn.LET(_xlpm.DD,
MAX(MIN($AX65,EOMONTH(BJ$15,0))-MAX($AW65,BJ$15),),
_xlfn.IFS(
AND(MONTH($AW65)=MONTH(BJ$15),MONTH($AX65)&lt;&gt;MONTH(BJ$15)),
NETWORKDAYS.INTL($AW65,$AW65+_xlpm.DD,1,_xlpm.VD),
AND(MONTH($AW65)&lt;&gt;MONTH(BJ$15),MONTH($AX65)=MONTH(BJ$15)),
NETWORKDAYS.INTL(($AX65)-_xlpm.DD,$AX65,1,_xlpm.VD),
AND(MONTH($AW65)&lt;MONTH(BJ$15),MONTH($AX65)&gt;MONTH(BJ$15)),
NETWORKDAYS.INTL((EOMONTH(BJ$15-1,1))-_xlpm.DD,EOMONTH(BJ$15-1,1),1,_xlpm.VD),
AND(MONTH($AW65)=MONTH(BJ$15),MONTH($AX65)=MONTH(BJ$15)),
NETWORKDAYS.INTL($AW65,$AX65,1,_xlpm.VD)))),0)),
$DH65="месяц",
$BP65*BJ65,
$DH65="неделя",
$BP65*BJ65/7*(ROUNDUP((DAY(EOMONTH(BJ$15,0)))/4,0))),
0)</f>
        <v/>
      </c>
      <c r="CB65" s="125">
        <f t="array" ref="CB65">
IFERROR(
_xlfn.IFS(
$DH65="день_1",
$BP65*$BL65/($AX65-$AW65+1)*BK65*(DAY(EOMONTH(BK$15,0))),
$DH65="день_2",
$BP65/30*MAX(MIN($AX65,EOMONTH(BK$15,0))-MAX($AW65,BK$15)+1,),
$DH65="раб.день",
$BP65/30*(IFERROR(
_xlfn.LET(_xlpm.VD,
CHOOSE(
{1;2;3;4;5;6;7;8;9;10;11;12;13;14;15;16;17;18},
45658,45659,45660,45661,45662,45663,45664,45665,45711,45724,45778,45779,45785,45786,45820,45821,45965,46022),
_xlfn.LET(_xlpm.DD,
MAX(MIN($AX65,EOMONTH(BK$15,0))-MAX($AW65,BK$15),),
_xlfn.IFS(
AND(MONTH($AW65)=MONTH(BK$15),MONTH($AX65)&lt;&gt;MONTH(BK$15)),
NETWORKDAYS.INTL($AW65,$AW65+_xlpm.DD,1,_xlpm.VD),
AND(MONTH($AW65)&lt;&gt;MONTH(BK$15),MONTH($AX65)=MONTH(BK$15)),
NETWORKDAYS.INTL(($AX65)-_xlpm.DD,$AX65,1,_xlpm.VD),
AND(MONTH($AW65)&lt;MONTH(BK$15),MONTH($AX65)&gt;MONTH(BK$15)),
NETWORKDAYS.INTL((EOMONTH(BK$15-1,1))-_xlpm.DD,EOMONTH(BK$15-1,1),1,_xlpm.VD),
AND(MONTH($AW65)=MONTH(BK$15),MONTH($AX65)=MONTH(BK$15)),
NETWORKDAYS.INTL($AW65,$AX65,1,_xlpm.VD)))),0)),
$DH65="месяц",
$BP65*BK65,
$DH65="неделя",
$BP65*BK65/7*(ROUNDUP((DAY(EOMONTH(BK$15,0)))/4,0))),
0)</f>
        <v/>
      </c>
      <c r="CC65" s="125">
        <f>SUM($BQ65:$CB65)</f>
        <v/>
      </c>
      <c r="CD65" s="126">
        <f>SUM($EH65:$EH65)</f>
        <v/>
      </c>
      <c r="CE65" s="126">
        <f>$CD65*$AB65</f>
        <v/>
      </c>
      <c r="CF65" s="126">
        <f>SUM($EK65:$EK65)</f>
        <v/>
      </c>
      <c r="CG65" s="126">
        <f>$CF65*$AB65</f>
        <v/>
      </c>
      <c r="CH65" s="126">
        <f>SUM($CC65,$CE65,$CG65)</f>
        <v/>
      </c>
      <c r="CI65" s="126">
        <f>$CH65*(1+$CM65)</f>
        <v/>
      </c>
      <c r="CJ65" s="127" t="n">
        <v>0</v>
      </c>
      <c r="CK65" s="126">
        <f>SUM($CH65:$CH65)*(1+$CJ65)</f>
        <v/>
      </c>
      <c r="CL65" s="126">
        <f>SUM($CH65:$CH65)*(1+$CM65)</f>
        <v/>
      </c>
      <c r="CM65" s="59" t="inlineStr">
        <is>
          <t>20%</t>
        </is>
      </c>
      <c r="CN65" s="59" t="n"/>
      <c r="CO65" s="72" t="n"/>
      <c r="CP65" s="59" t="n"/>
      <c r="CQ65" s="73" t="n"/>
      <c r="CR65" s="73" t="n"/>
      <c r="CS65" s="73" t="n"/>
      <c r="CT65" s="72" t="n"/>
      <c r="CU65" s="79" t="inlineStr">
        <is>
          <t> </t>
        </is>
      </c>
      <c r="CV65" s="60" t="n"/>
      <c r="CW65" s="60" t="n"/>
      <c r="CX65" s="60" t="n"/>
      <c r="CY65" s="127">
        <f>IFERROR(($CC65-$EE65)/($EE65/(1-$DQ65)),0)</f>
        <v/>
      </c>
      <c r="CZ65" s="127">
        <f>IFERROR(1-$EI65/($CE65),0)</f>
        <v/>
      </c>
      <c r="DA65" s="127">
        <f>IFERROR(1-$EL65/($CG65),0)</f>
        <v/>
      </c>
      <c r="DB65" s="126">
        <f>ROUND(IFERROR(($CI65/(1+$CM65)-$EN65),0),2)</f>
        <v/>
      </c>
      <c r="DC65" s="128" t="n"/>
      <c r="DD65" s="125" t="n"/>
      <c r="DE65" s="75" t="n">
        <v>0</v>
      </c>
      <c r="DF65" s="128" t="n"/>
      <c r="DG65" s="125">
        <f>IF($DC65=0,0,$DD65*($DC65*100%-$DE65*$DF65))*SUM($AB65:$AB65)</f>
        <v/>
      </c>
      <c r="DH65" s="129" t="inlineStr">
        <is>
          <t>месяц</t>
        </is>
      </c>
      <c r="DI65" s="130">
        <f t="array" ref="DI65">IFERROR(
IF($ES65="LisChannel",
(ROUND(((INDEX({174.625;153.888888888889;130.972222222222},MATCH($AI65,{2;3;4}),0))*$AG65*$AI65),2)),0),0)</f>
        <v/>
      </c>
      <c r="DJ65" s="130">
        <f>
_xlfn.LET(_xlpm.X,
IFERROR(
IF($ES65="НовиковТВ",
(_xlfn.LET(_xlpm.NTV,
_xlfn.LET(_xlpm.MIN,350000,
IF(SUMIFS($DI:$DI,$ES:$ES,"НовиковТВ")&lt;=_xlpm.MIN,
(SUMIFS($DI:$DI,$ES:$ES,"НовиковТВ")/(COUNTIFS($ES:$ES,"НовиковТВ")))*_xlpm.MIN/SUMIFS($DI:$DI,$ES:$ES,"НовиковТВ"),
DI65)),
_xlpm.NTV+$DG65/(1-(1-(_xlpm.NTV)*(1-$DL65)*(1-$DM65)*(1-$DN65)*(1-$DO65)*(1-$DP65)/_xlpm.NTV))))/(1+$EP65),
$DI65+$DG65/(1-(1-($DI65)*(1-$DL65)*(1-$DM65)*(1-$DN65)*(1-$DO65)*(1-$DP65)/$DI65))),
0),
_xlpm.X*(1+$CM65)*(1+$CW65)-_xlpm.X*(1+$CM65)+_xlpm.X)</f>
        <v/>
      </c>
      <c r="DK65" s="125" t="inlineStr">
        <is>
          <t>послед.</t>
        </is>
      </c>
      <c r="DL65" s="63" t="n">
        <v>0</v>
      </c>
      <c r="DM65" s="63" t="n">
        <v>0</v>
      </c>
      <c r="DN65" s="63" t="n">
        <v>0</v>
      </c>
      <c r="DO65" s="63" t="n">
        <v>0</v>
      </c>
      <c r="DP65" s="63" t="n">
        <v>0</v>
      </c>
      <c r="DQ65" s="63">
        <f t="array" ref="DQ65">IFERROR(_xlfn.IFS(
$DK65="послед.",1-(1-$DL65)*(1-$DM65)*(1-$DN65)*(1-$DO65)*(1-$DP65),
$DK65="сумм.",$DL65+$DM65+$DN65+$DO65+$DP65),
0)</f>
        <v/>
      </c>
      <c r="DR65" s="125">
        <f t="array" ref="DR65">
IFERROR(
_xlfn.IFS(
$BL65=0,
0,
$BL65&gt;0,
_xlfn.IFS($DK65="послед.",
$DJ65*(1-$DL65)*(1-$DM65)*(1-$DN65)*(1-$DO65)*(1-$DP65),
$DK65="сумм.",
$DJ65*(1-($DL65+$DM65+$DN65+$DO65+$DP65)))),0)</f>
        <v/>
      </c>
      <c r="DS65" s="125">
        <f t="array" ref="DS65">
IFERROR(_xlfn.IFS(
$DH65="день_1",
$DR65*$BL65/($AX65-$AW65+1)*AZ65*(DAY(EOMONTH(AZ$15,0))),
$DH65="день_2",
$DR65/30*MAX(MIN($AX65,EOMONTH(AZ$15,0))-MAX($AW65,AZ$15)+1,),
$DH65="раб.день",
$DR65/30*(IFERROR(
_xlfn.LET(_xlpm.VD,
CHOOSE(
{1;2;3;4;5;6;7;8;9;10;11;12;13;14;15;16;17;18},
45658,45659,45660,45661,45662,45663,45664,45665,45711,45724,45778,45779,45785,45786,45820,45821,45965,46022),
_xlfn.LET(_xlpm.DD,
MAX(MIN($AX65,EOMONTH(AZ$15,0))-MAX($AW65,AZ$15),),
_xlfn.IFS(
AND(MONTH($AW65)=MONTH(AZ$15),MONTH($AX65)&lt;&gt;MONTH(AZ$15)),
NETWORKDAYS.INTL($AW65,$AW65+_xlpm.DD,1,_xlpm.VD),
AND(MONTH($AW65)&lt;&gt;MONTH(AZ$15),MONTH($AX65)=MONTH(AZ$15)),
NETWORKDAYS.INTL(($AX65)-_xlpm.DD,$AX65,1,_xlpm.VD),
AND(MONTH($AW65)&lt;MONTH(AZ$15),MONTH($AX65)&gt;MONTH(AZ$15)),
NETWORKDAYS.INTL((EOMONTH(AZ$15-1,1))-_xlpm.DD,EOMONTH(AZ$15-1,1),1,_xlpm.VD),
AND(MONTH($AW65)=MONTH(AZ$15),MONTH($AX65)=MONTH(AZ$15)),
NETWORKDAYS.INTL($AW65,$AX65,1,_xlpm.VD)))),0)),
$DH65="месяц",
$DR65*AZ65,
$DH65="неделя",
$DR65*AZ65/7*(ROUNDUP((DAY(EOMONTH(AZ$15,0)))/4,0))),
0)</f>
        <v/>
      </c>
      <c r="DT65" s="125">
        <f t="array" ref="DT65">
IFERROR(_xlfn.IFS(
$DH65="день_1",
$DR65*$BL65/($AX65-$AW65+1)*BA65*(DAY(EOMONTH(BA$15,0))),
$DH65="день_2",
$DR65/30*MAX(MIN($AX65,EOMONTH(BA$15,0))-MAX($AW65,BA$15)+1,),
$DH65="раб.день",
$DR65/30*(IFERROR(
_xlfn.LET(_xlpm.VD,
CHOOSE(
{1;2;3;4;5;6;7;8;9;10;11;12;13;14;15;16;17;18},
45658,45659,45660,45661,45662,45663,45664,45665,45711,45724,45778,45779,45785,45786,45820,45821,45965,46022),
_xlfn.LET(_xlpm.DD,
MAX(MIN($AX65,EOMONTH(BA$15,0))-MAX($AW65,BA$15),),
_xlfn.IFS(
AND(MONTH($AW65)=MONTH(BA$15),MONTH($AX65)&lt;&gt;MONTH(BA$15)),
NETWORKDAYS.INTL($AW65,$AW65+_xlpm.DD,1,_xlpm.VD),
AND(MONTH($AW65)&lt;&gt;MONTH(BA$15),MONTH($AX65)=MONTH(BA$15)),
NETWORKDAYS.INTL(($AX65)-_xlpm.DD,$AX65,1,_xlpm.VD),
AND(MONTH($AW65)&lt;MONTH(BA$15),MONTH($AX65)&gt;MONTH(BA$15)),
NETWORKDAYS.INTL((EOMONTH(BA$15-1,1))-_xlpm.DD,EOMONTH(BA$15-1,1),1,_xlpm.VD),
AND(MONTH($AW65)=MONTH(BA$15),MONTH($AX65)=MONTH(BA$15)),
NETWORKDAYS.INTL($AW65,$AX65,1,_xlpm.VD)))),0)),
$DH65="месяц",
$DR65*BA65,
$DH65="неделя",
$DR65*BA65/7*(ROUNDUP((DAY(EOMONTH(BA$15,0)))/4,0))),
0)</f>
        <v/>
      </c>
      <c r="DU65" s="125">
        <f t="array" ref="DU65">
IFERROR(_xlfn.IFS(
$DH65="день_1",
$DR65*$BL65/($AX65-$AW65+1)*BB65*(DAY(EOMONTH(BB$15,0))),
$DH65="день_2",
$DR65/30*MAX(MIN($AX65,EOMONTH(BB$15,0))-MAX($AW65,BB$15)+1,),
$DH65="раб.день",
$DR65/30*(IFERROR(
_xlfn.LET(_xlpm.VD,
CHOOSE(
{1;2;3;4;5;6;7;8;9;10;11;12;13;14;15;16;17;18},
45658,45659,45660,45661,45662,45663,45664,45665,45711,45724,45778,45779,45785,45786,45820,45821,45965,46022),
_xlfn.LET(_xlpm.DD,
MAX(MIN($AX65,EOMONTH(BB$15,0))-MAX($AW65,BB$15),),
_xlfn.IFS(
AND(MONTH($AW65)=MONTH(BB$15),MONTH($AX65)&lt;&gt;MONTH(BB$15)),
NETWORKDAYS.INTL($AW65,$AW65+_xlpm.DD,1,_xlpm.VD),
AND(MONTH($AW65)&lt;&gt;MONTH(BB$15),MONTH($AX65)=MONTH(BB$15)),
NETWORKDAYS.INTL(($AX65)-_xlpm.DD,$AX65,1,_xlpm.VD),
AND(MONTH($AW65)&lt;MONTH(BB$15),MONTH($AX65)&gt;MONTH(BB$15)),
NETWORKDAYS.INTL((EOMONTH(BB$15-1,1))-_xlpm.DD,EOMONTH(BB$15-1,1),1,_xlpm.VD),
AND(MONTH($AW65)=MONTH(BB$15),MONTH($AX65)=MONTH(BB$15)),
NETWORKDAYS.INTL($AW65,$AX65,1,_xlpm.VD)))),0)),
$DH65="месяц",
$DR65*BB65,
$DH65="неделя",
$DR65*BB65/7*(ROUNDUP((DAY(EOMONTH(BB$15,0)))/4,0))),
0)</f>
        <v/>
      </c>
      <c r="DV65" s="125">
        <f t="array" ref="DV65">
IFERROR(_xlfn.IFS(
$DH65="день_1",
$DR65*$BL65/($AX65-$AW65+1)*BC65*(DAY(EOMONTH(BC$15,0))),
$DH65="день_2",
$DR65/30*MAX(MIN($AX65,EOMONTH(BC$15,0))-MAX($AW65,BC$15)+1,),
$DH65="раб.день",
$DR65/30*(IFERROR(
_xlfn.LET(_xlpm.VD,
CHOOSE(
{1;2;3;4;5;6;7;8;9;10;11;12;13;14;15;16;17;18},
45658,45659,45660,45661,45662,45663,45664,45665,45711,45724,45778,45779,45785,45786,45820,45821,45965,46022),
_xlfn.LET(_xlpm.DD,
MAX(MIN($AX65,EOMONTH(BC$15,0))-MAX($AW65,BC$15),),
_xlfn.IFS(
AND(MONTH($AW65)=MONTH(BC$15),MONTH($AX65)&lt;&gt;MONTH(BC$15)),
NETWORKDAYS.INTL($AW65,$AW65+_xlpm.DD,1,_xlpm.VD),
AND(MONTH($AW65)&lt;&gt;MONTH(BC$15),MONTH($AX65)=MONTH(BC$15)),
NETWORKDAYS.INTL(($AX65)-_xlpm.DD,$AX65,1,_xlpm.VD),
AND(MONTH($AW65)&lt;MONTH(BC$15),MONTH($AX65)&gt;MONTH(BC$15)),
NETWORKDAYS.INTL((EOMONTH(BC$15-1,1))-_xlpm.DD,EOMONTH(BC$15-1,1),1,_xlpm.VD),
AND(MONTH($AW65)=MONTH(BC$15),MONTH($AX65)=MONTH(BC$15)),
NETWORKDAYS.INTL($AW65,$AX65,1,_xlpm.VD)))),0)),
$DH65="месяц",
$DR65*BC65,
$DH65="неделя",
$DR65*BC65/7*(ROUNDUP((DAY(EOMONTH(BC$15,0)))/4,0))),
0)</f>
        <v/>
      </c>
      <c r="DW65" s="125">
        <f t="array" ref="DW65">
IFERROR(_xlfn.IFS(
$DH65="день_1",
$DR65*$BL65/($AX65-$AW65+1)*BD65*(DAY(EOMONTH(BD$15,0))),
$DH65="день_2",
$DR65/30*MAX(MIN($AX65,EOMONTH(BD$15,0))-MAX($AW65,BD$15)+1,),
$DH65="раб.день",
$DR65/30*(IFERROR(
_xlfn.LET(_xlpm.VD,
CHOOSE(
{1;2;3;4;5;6;7;8;9;10;11;12;13;14;15;16;17;18},
45658,45659,45660,45661,45662,45663,45664,45665,45711,45724,45778,45779,45785,45786,45820,45821,45965,46022),
_xlfn.LET(_xlpm.DD,
MAX(MIN($AX65,EOMONTH(BD$15,0))-MAX($AW65,BD$15),),
_xlfn.IFS(
AND(MONTH($AW65)=MONTH(BD$15),MONTH($AX65)&lt;&gt;MONTH(BD$15)),
NETWORKDAYS.INTL($AW65,$AW65+_xlpm.DD,1,_xlpm.VD),
AND(MONTH($AW65)&lt;&gt;MONTH(BD$15),MONTH($AX65)=MONTH(BD$15)),
NETWORKDAYS.INTL(($AX65)-_xlpm.DD,$AX65,1,_xlpm.VD),
AND(MONTH($AW65)&lt;MONTH(BD$15),MONTH($AX65)&gt;MONTH(BD$15)),
NETWORKDAYS.INTL((EOMONTH(BD$15-1,1))-_xlpm.DD,EOMONTH(BD$15-1,1),1,_xlpm.VD),
AND(MONTH($AW65)=MONTH(BD$15),MONTH($AX65)=MONTH(BD$15)),
NETWORKDAYS.INTL($AW65,$AX65,1,_xlpm.VD)))),0)),
$DH65="месяц",
$DR65*BD65,
$DH65="неделя",
$DR65*BD65/7*(ROUNDUP((DAY(EOMONTH(BD$15,0)))/4,0))),
0)</f>
        <v/>
      </c>
      <c r="DX65" s="125">
        <f t="array" ref="DX65">
IFERROR(_xlfn.IFS(
$DH65="день_1",
$DR65*$BL65/($AX65-$AW65+1)*BE65*(DAY(EOMONTH(BE$15,0))),
$DH65="день_2",
$DR65/30*MAX(MIN($AX65,EOMONTH(BE$15,0))-MAX($AW65,BE$15)+1,),
$DH65="раб.день",
$DR65/30*(IFERROR(
_xlfn.LET(_xlpm.VD,
CHOOSE(
{1;2;3;4;5;6;7;8;9;10;11;12;13;14;15;16;17;18},
45658,45659,45660,45661,45662,45663,45664,45665,45711,45724,45778,45779,45785,45786,45820,45821,45965,46022),
_xlfn.LET(_xlpm.DD,
MAX(MIN($AX65,EOMONTH(BE$15,0))-MAX($AW65,BE$15),),
_xlfn.IFS(
AND(MONTH($AW65)=MONTH(BE$15),MONTH($AX65)&lt;&gt;MONTH(BE$15)),
NETWORKDAYS.INTL($AW65,$AW65+_xlpm.DD,1,_xlpm.VD),
AND(MONTH($AW65)&lt;&gt;MONTH(BE$15),MONTH($AX65)=MONTH(BE$15)),
NETWORKDAYS.INTL(($AX65)-_xlpm.DD,$AX65,1,_xlpm.VD),
AND(MONTH($AW65)&lt;MONTH(BE$15),MONTH($AX65)&gt;MONTH(BE$15)),
NETWORKDAYS.INTL((EOMONTH(BE$15-1,1))-_xlpm.DD,EOMONTH(BE$15-1,1),1,_xlpm.VD),
AND(MONTH($AW65)=MONTH(BE$15),MONTH($AX65)=MONTH(BE$15)),
NETWORKDAYS.INTL($AW65,$AX65,1,_xlpm.VD)))),0)),
$DH65="месяц",
$DR65*BE65,
$DH65="неделя",
$DR65*BE65/7*(ROUNDUP((DAY(EOMONTH(BE$15,0)))/4,0))),
0)</f>
        <v/>
      </c>
      <c r="DY65" s="125">
        <f t="array" ref="DY65">
IFERROR(_xlfn.IFS(
$DH65="день_1",
$DR65*$BL65/($AX65-$AW65+1)*BF65*(DAY(EOMONTH(BF$15,0))),
$DH65="день_2",
$DR65/30*MAX(MIN($AX65,EOMONTH(BF$15,0))-MAX($AW65,BF$15)+1,),
$DH65="раб.день",
$DR65/30*(IFERROR(
_xlfn.LET(_xlpm.VD,
CHOOSE(
{1;2;3;4;5;6;7;8;9;10;11;12;13;14;15;16;17;18},
45658,45659,45660,45661,45662,45663,45664,45665,45711,45724,45778,45779,45785,45786,45820,45821,45965,46022),
_xlfn.LET(_xlpm.DD,
MAX(MIN($AX65,EOMONTH(BF$15,0))-MAX($AW65,BF$15),),
_xlfn.IFS(
AND(MONTH($AW65)=MONTH(BF$15),MONTH($AX65)&lt;&gt;MONTH(BF$15)),
NETWORKDAYS.INTL($AW65,$AW65+_xlpm.DD,1,_xlpm.VD),
AND(MONTH($AW65)&lt;&gt;MONTH(BF$15),MONTH($AX65)=MONTH(BF$15)),
NETWORKDAYS.INTL(($AX65)-_xlpm.DD,$AX65,1,_xlpm.VD),
AND(MONTH($AW65)&lt;MONTH(BF$15),MONTH($AX65)&gt;MONTH(BF$15)),
NETWORKDAYS.INTL((EOMONTH(BF$15-1,1))-_xlpm.DD,EOMONTH(BF$15-1,1),1,_xlpm.VD),
AND(MONTH($AW65)=MONTH(BF$15),MONTH($AX65)=MONTH(BF$15)),
NETWORKDAYS.INTL($AW65,$AX65,1,_xlpm.VD)))),0)),
$DH65="месяц",
$DR65*BF65,
$DH65="неделя",
$DR65*BF65/7*(ROUNDUP((DAY(EOMONTH(BF$15,0)))/4,0))),
0)</f>
        <v/>
      </c>
      <c r="DZ65" s="125">
        <f t="array" ref="DZ65">
IFERROR(_xlfn.IFS(
$DH65="день_1",
$DR65*$BL65/($AX65-$AW65+1)*BG65*(DAY(EOMONTH(BG$15,0))),
$DH65="день_2",
$DR65/30*MAX(MIN($AX65,EOMONTH(BG$15,0))-MAX($AW65,BG$15)+1,),
$DH65="раб.день",
$DR65/30*(IFERROR(
_xlfn.LET(_xlpm.VD,
CHOOSE(
{1;2;3;4;5;6;7;8;9;10;11;12;13;14;15;16;17;18},
45658,45659,45660,45661,45662,45663,45664,45665,45711,45724,45778,45779,45785,45786,45820,45821,45965,46022),
_xlfn.LET(_xlpm.DD,
MAX(MIN($AX65,EOMONTH(BG$15,0))-MAX($AW65,BG$15),),
_xlfn.IFS(
AND(MONTH($AW65)=MONTH(BG$15),MONTH($AX65)&lt;&gt;MONTH(BG$15)),
NETWORKDAYS.INTL($AW65,$AW65+_xlpm.DD,1,_xlpm.VD),
AND(MONTH($AW65)&lt;&gt;MONTH(BG$15),MONTH($AX65)=MONTH(BG$15)),
NETWORKDAYS.INTL(($AX65)-_xlpm.DD,$AX65,1,_xlpm.VD),
AND(MONTH($AW65)&lt;MONTH(BG$15),MONTH($AX65)&gt;MONTH(BG$15)),
NETWORKDAYS.INTL((EOMONTH(BG$15-1,1))-_xlpm.DD,EOMONTH(BG$15-1,1),1,_xlpm.VD),
AND(MONTH($AW65)=MONTH(BG$15),MONTH($AX65)=MONTH(BG$15)),
NETWORKDAYS.INTL($AW65,$AX65,1,_xlpm.VD)))),0)),
$DH65="месяц",
$DR65*BG65,
$DH65="неделя",
$DR65*BG65/7*(ROUNDUP((DAY(EOMONTH(BG$15,0)))/4,0))),
0)</f>
        <v/>
      </c>
      <c r="EA65" s="125">
        <f t="array" ref="EA65">
IFERROR(_xlfn.IFS(
$DH65="день_1",
$DR65*$BL65/($AX65-$AW65+1)*BH65*(DAY(EOMONTH(BH$15,0))),
$DH65="день_2",
$DR65/30*MAX(MIN($AX65,EOMONTH(BH$15,0))-MAX($AW65,BH$15)+1,),
$DH65="раб.день",
$DR65/30*(IFERROR(
_xlfn.LET(_xlpm.VD,
CHOOSE(
{1;2;3;4;5;6;7;8;9;10;11;12;13;14;15;16;17;18},
45658,45659,45660,45661,45662,45663,45664,45665,45711,45724,45778,45779,45785,45786,45820,45821,45965,46022),
_xlfn.LET(_xlpm.DD,
MAX(MIN($AX65,EOMONTH(BH$15,0))-MAX($AW65,BH$15),),
_xlfn.IFS(
AND(MONTH($AW65)=MONTH(BH$15),MONTH($AX65)&lt;&gt;MONTH(BH$15)),
NETWORKDAYS.INTL($AW65,$AW65+_xlpm.DD,1,_xlpm.VD),
AND(MONTH($AW65)&lt;&gt;MONTH(BH$15),MONTH($AX65)=MONTH(BH$15)),
NETWORKDAYS.INTL(($AX65)-_xlpm.DD,$AX65,1,_xlpm.VD),
AND(MONTH($AW65)&lt;MONTH(BH$15),MONTH($AX65)&gt;MONTH(BH$15)),
NETWORKDAYS.INTL((EOMONTH(BH$15-1,1))-_xlpm.DD,EOMONTH(BH$15-1,1),1,_xlpm.VD),
AND(MONTH($AW65)=MONTH(BH$15),MONTH($AX65)=MONTH(BH$15)),
NETWORKDAYS.INTL($AW65,$AX65,1,_xlpm.VD)))),0)),
$DH65="месяц",
$DR65*BH65,
$DH65="неделя",
$DR65*BH65/7*(ROUNDUP((DAY(EOMONTH(BH$15,0)))/4,0))),
0)</f>
        <v/>
      </c>
      <c r="EB65" s="125">
        <f t="array" ref="EB65">
IFERROR(_xlfn.IFS(
$DH65="день_1",
$DR65*$BL65/($AX65-$AW65+1)*BI65*(DAY(EOMONTH(BI$15,0))),
$DH65="день_2",
$DR65/30*MAX(MIN($AX65,EOMONTH(BI$15,0))-MAX($AW65,BI$15)+1,),
$DH65="раб.день",
$DR65/30*(IFERROR(
_xlfn.LET(_xlpm.VD,
CHOOSE(
{1;2;3;4;5;6;7;8;9;10;11;12;13;14;15;16;17;18},
45658,45659,45660,45661,45662,45663,45664,45665,45711,45724,45778,45779,45785,45786,45820,45821,45965,46022),
_xlfn.LET(_xlpm.DD,
MAX(MIN($AX65,EOMONTH(BI$15,0))-MAX($AW65,BI$15),),
_xlfn.IFS(
AND(MONTH($AW65)=MONTH(BI$15),MONTH($AX65)&lt;&gt;MONTH(BI$15)),
NETWORKDAYS.INTL($AW65,$AW65+_xlpm.DD,1,_xlpm.VD),
AND(MONTH($AW65)&lt;&gt;MONTH(BI$15),MONTH($AX65)=MONTH(BI$15)),
NETWORKDAYS.INTL(($AX65)-_xlpm.DD,$AX65,1,_xlpm.VD),
AND(MONTH($AW65)&lt;MONTH(BI$15),MONTH($AX65)&gt;MONTH(BI$15)),
NETWORKDAYS.INTL((EOMONTH(BI$15-1,1))-_xlpm.DD,EOMONTH(BI$15-1,1),1,_xlpm.VD),
AND(MONTH($AW65)=MONTH(BI$15),MONTH($AX65)=MONTH(BI$15)),
NETWORKDAYS.INTL($AW65,$AX65,1,_xlpm.VD)))),0)),
$DH65="месяц",
$DR65*BI65,
$DH65="неделя",
$DR65*BI65/7*(ROUNDUP((DAY(EOMONTH(BI$15,0)))/4,0))),
0)</f>
        <v/>
      </c>
      <c r="EC65" s="125">
        <f t="array" ref="EC65">
IFERROR(_xlfn.IFS(
$DH65="день_1",
$DR65*$BL65/($AX65-$AW65+1)*BJ65*(DAY(EOMONTH(BJ$15,0))),
$DH65="день_2",
$DR65/30*MAX(MIN($AX65,EOMONTH(BJ$15,0))-MAX($AW65,BJ$15)+1,),
$DH65="раб.день",
$DR65/30*(IFERROR(
_xlfn.LET(_xlpm.VD,
CHOOSE(
{1;2;3;4;5;6;7;8;9;10;11;12;13;14;15;16;17;18},
45658,45659,45660,45661,45662,45663,45664,45665,45711,45724,45778,45779,45785,45786,45820,45821,45965,46022),
_xlfn.LET(_xlpm.DD,
MAX(MIN($AX65,EOMONTH(BJ$15,0))-MAX($AW65,BJ$15),),
_xlfn.IFS(
AND(MONTH($AW65)=MONTH(BJ$15),MONTH($AX65)&lt;&gt;MONTH(BJ$15)),
NETWORKDAYS.INTL($AW65,$AW65+_xlpm.DD,1,_xlpm.VD),
AND(MONTH($AW65)&lt;&gt;MONTH(BJ$15),MONTH($AX65)=MONTH(BJ$15)),
NETWORKDAYS.INTL(($AX65)-_xlpm.DD,$AX65,1,_xlpm.VD),
AND(MONTH($AW65)&lt;MONTH(BJ$15),MONTH($AX65)&gt;MONTH(BJ$15)),
NETWORKDAYS.INTL((EOMONTH(BJ$15-1,1))-_xlpm.DD,EOMONTH(BJ$15-1,1),1,_xlpm.VD),
AND(MONTH($AW65)=MONTH(BJ$15),MONTH($AX65)=MONTH(BJ$15)),
NETWORKDAYS.INTL($AW65,$AX65,1,_xlpm.VD)))),0)),
$DH65="месяц",
$DR65*BJ65,
$DH65="неделя",
$DR65*BJ65/7*(ROUNDUP((DAY(EOMONTH(BJ$15,0)))/4,0))),
0)</f>
        <v/>
      </c>
      <c r="ED65" s="125">
        <f t="array" ref="ED65">
IFERROR(_xlfn.IFS(
$DH65="день_1",
$DR65*$BL65/($AX65-$AW65+1)*BK65*(DAY(EOMONTH(BK$15,0))),
$DH65="день_2",
$DR65/30*MAX(MIN($AX65,EOMONTH(BK$15,0))-MAX($AW65,BK$15)+1,),
$DH65="раб.день",
$DR65/30*(IFERROR(
_xlfn.LET(_xlpm.VD,
CHOOSE(
{1;2;3;4;5;6;7;8;9;10;11;12;13;14;15;16;17;18},
45658,45659,45660,45661,45662,45663,45664,45665,45711,45724,45778,45779,45785,45786,45820,45821,45965,46022),
_xlfn.LET(_xlpm.DD,
MAX(MIN($AX65,EOMONTH(BK$15,0))-MAX($AW65,BK$15),),
_xlfn.IFS(
AND(MONTH($AW65)=MONTH(BK$15),MONTH($AX65)&lt;&gt;MONTH(BK$15)),
NETWORKDAYS.INTL($AW65,$AW65+_xlpm.DD,1,_xlpm.VD),
AND(MONTH($AW65)&lt;&gt;MONTH(BK$15),MONTH($AX65)=MONTH(BK$15)),
NETWORKDAYS.INTL(($AX65)-_xlpm.DD,$AX65,1,_xlpm.VD),
AND(MONTH($AW65)&lt;MONTH(BK$15),MONTH($AX65)&gt;MONTH(BK$15)),
NETWORKDAYS.INTL((EOMONTH(BK$15-1,1))-_xlpm.DD,EOMONTH(BK$15-1,1),1,_xlpm.VD),
AND(MONTH($AW65)=MONTH(BK$15),MONTH($AX65)=MONTH(BK$15)),
NETWORKDAYS.INTL($AW65,$AX65,1,_xlpm.VD)))),0)),
$DH65="месяц",
$DR65*BK65,
$DH65="неделя",
$DR65*BK65/7*(ROUNDUP((DAY(EOMONTH(BK$15,0)))/4,0))),
0)</f>
        <v/>
      </c>
      <c r="EE65" s="125">
        <f>SUM($DS65,$DT65,$DU65,$DV65,$DW65,$DX65,$DY65,$DZ65,$EA65,$EB65,$EC65,$ED65)</f>
        <v/>
      </c>
      <c r="EF65" s="125">
        <f>IFERROR(ROUND($EE65*(1+$EP65),2),0)</f>
        <v/>
      </c>
      <c r="EG65" s="128" t="n">
        <v>1</v>
      </c>
      <c r="EH65" s="126" t="n">
        <v>0</v>
      </c>
      <c r="EI65" s="126">
        <f>ROUND(SUM($EH65:$EH65)*SUM($AB65:$AB65)*$EG65,2)</f>
        <v/>
      </c>
      <c r="EJ65" s="126">
        <f>ROUND($EI65*(1+$EP65),2)</f>
        <v/>
      </c>
      <c r="EK65" s="126" t="n">
        <v>0</v>
      </c>
      <c r="EL65" s="126">
        <f>ROUND(SUM($EK65:$EK65)*SUM($AB65:$AB65)*$EG65,2)</f>
        <v/>
      </c>
      <c r="EM65" s="126">
        <f>ROUND($EL65*(1+$EP65),2)</f>
        <v/>
      </c>
      <c r="EN65" s="126">
        <f>SUM($EE65,$EI65,$EL65)</f>
        <v/>
      </c>
      <c r="EO65" s="126">
        <f>SUM($EF65,$EJ65,$EM65)</f>
        <v/>
      </c>
      <c r="EP65" s="59" t="inlineStr">
        <is>
          <t>20%</t>
        </is>
      </c>
      <c r="EQ65" s="59" t="n"/>
      <c r="ER65" s="60">
        <f t="array" ref="ER65">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MATCH(ES65,
{"AMS";"RussOutdoor";"HD Outdoor";"Ingroup";"IQ";"Ledproduction";"LisChannel";"Logic";"Media-PPL";"NovikovTV | НовиковТВ";"SMA";"SOK";"КрокусТВ | CrocusTV | IndoorTV";"Сити";"ТЯК Москва"},
0)),"")</f>
        <v/>
      </c>
      <c r="ES65" s="60" t="n"/>
      <c r="ET65" s="60">
        <f t="array" ref="ET65">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MATCH(ES65,
{"AMS";"RussOutdoor";"HD Outdoor";"Ingroup";"IQ";"Ledproduction";"LisChannel";"Logic";"Media-PPL";"NovikovTV | НовиковТВ";"SMA";"SOK";"КрокусТВ | CrocusTV | IndoorTV";"Сити";"ТЯК Москва"},
0)),"")</f>
        <v/>
      </c>
      <c r="EU65" s="60" t="n"/>
      <c r="EV65" s="60" t="n"/>
      <c r="EX65" s="110">
        <f t="array" ref="EX65">
($AR65/30
+N("ТРАФИК ПЛОЩАДКИ"))*
(IFERROR(
_xlfn.LET(
_xlpm.GPR,
HLOOKUP($L65,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(MATCH($T65,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IF($Q65="цифровой",_xlpm.GPR/$AG65,_xlpm.GPR/60)),
0)
+N("DWELL TIME"))*
(IF($AB65=0,0,IF($AB65=1,0.3,IF($AB65=2,0.5,IF($AB65&gt;2,1))))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_xlfn.IFS($AC65="да",1.2,$AC65="нет",1)*
_xlfn.IFS($AD65="да",1.2,$AD65="нет",1)*
IF(R65="статический",1,1.2)*
$X65*
INDEX(
{1.2;1;1.2;1.2;1;1.2;1.2;1.2;1.2;1.2;1.2;1;1.2;1.2;1.2;1.2;1;1;1.2;1.2;1.2;1;1;1;1;1.2;1.2;1.2;1.2;1;1;1;1;1.2;1.2;1.2;1.2;1.2;1.2;1.2;1.2;1;1;1.2;1;1;1;1;1.5;1;1;1.5;1.5;1.2},
MATCH($Q65,_xlpm.MI,0)))&gt;{0.02;0.04;0.06;0.1;0.2;0.4;0.6;0.8;1;2;4;6})),
{0;1;2;3;4;5;6;7;8;9;10;11;12},
0)))
+N("КОЭФФИЦИЕНТ КОНТАКТА"))))*
(_xlfn.IFS($X65&lt;0.1,$X65/1000,$X65&gt;25,5.2,AND($X65&gt;=0.1,$X65&lt;=25),(($X65*2+0.1)/10)*($X65/10)))*
IFERROR((_xlfn.LET(
_xlpm.MA,
{0;0.8;0.85;0.9;0.95;1},
_xlpm.MAA,
{0;1;2;3;4;5},
INDEX(_xlpm.MA,MATCH(SUMPRODUCT(--((IF(ROUND(_xlpm.MAA,1)&gt;5,5,ROUND($AB65,1)))&gt;{0;1;2;3;4;5})),_xlpm.MAA,0)))
+N("КОЭФФИЦИЕНТ КОЛ-ВО КОНСТРУКЦИЙ")),1)*
$AB65,0))*
(IF($Q65="цифровой",$AG65/15*$AI65,1)
+N("ДЛЯ ЦИФРЫ"))</f>
        <v/>
      </c>
      <c r="EY65" s="110">
        <f>IFERROR(EX65*AY65,0)</f>
        <v/>
      </c>
      <c r="EZ65" s="131">
        <f>IFERROR(DP65/EY65*1000,0)</f>
        <v/>
      </c>
      <c r="FA65" s="112">
        <f>IFERROR(FC65/FB65,0)</f>
        <v/>
      </c>
      <c r="FB65" s="112">
        <f>IFERROR((FC65/(EY65/FF65*#REF!))*0.825,0)</f>
        <v/>
      </c>
      <c r="FC65" s="112">
        <f>IFERROR(((EX65*30/AR65)*100)/30,0)</f>
        <v/>
      </c>
      <c r="FD65" s="112">
        <f>IFERROR(EY65/G65*100%,0)</f>
        <v/>
      </c>
      <c r="FE65" s="112">
        <f>IFERROR(FD65/FC65*100%,0)</f>
        <v/>
      </c>
      <c r="FF65" s="110">
        <f>IFERROR(AR65/30*AY65,0)</f>
        <v/>
      </c>
    </row>
    <row r="66" ht="13" customHeight="1">
      <c r="A66" s="59" t="n"/>
      <c r="B66" s="60" t="n"/>
      <c r="C66" s="60" t="n"/>
      <c r="D66" s="60">
        <f t="array" ref="D66">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MATCH($E66,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66" s="60">
        <f t="array" ref="E66">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MATCH($F66,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66" s="60" t="inlineStr"/>
      <c r="G66" s="60" t="n"/>
      <c r="H66" s="60">
        <f t="array" ref="H66">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MATCH($I66,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66" s="60" t="n"/>
      <c r="J66" s="60" t="n"/>
      <c r="K66" s="60" t="n"/>
      <c r="L66" s="60" t="n"/>
      <c r="M66" s="60" t="n"/>
      <c r="N66" s="60" t="n"/>
      <c r="O66" s="60" t="n"/>
      <c r="P66" s="60">
        <f t="array" ref="P66">
_xlfn.IFS(
ISNUMBER(MATCH($Q66,{"шелфбаннер","разделитель","монетница","чековая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ISNUMBER(MATCH($Q66,{"LED/LCD","видеокулер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ISNUMBER(MATCH($Q66,{"автомобиль","машина","выставочное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ISNUMBER(MATCH($Q66,{"билборд","лифтовая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ISNUMBER(MATCH($Q66,{"навигация","подвесной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ISNUMBER(MATCH($Q66,{"движущаяся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ISNUMBER(MATCH($Q66,{"каталог","журнал"},)),
"Пресса",
$Q66="","")</f>
        <v/>
      </c>
      <c r="Q66" s="60" t="n"/>
      <c r="R66" s="60">
        <f t="array" ref="R66">
IFERROR(
_xlfn.IFS(
OR(ISNUMBER(MATCH($Q66,{"экспозиция","макет","стенд","автостенд","авто стенд","выставочное пространство","выставочные стенды","модульные выставочные стенды","3Д конструкция","3D конструкция"},)),P66="Экспонирование"),
"нестандартный",
ISNUMBER(MATCH($Q66,{"скроллер","призматрон"},)),
"динамический",
$P66="Видео",
"цифровой",
OR($P66="Пресса",$P66="Щит",$P66="POSm",$P66="Подвес",$P66="Брендирование/оклейка"),
"статический"),"")</f>
        <v/>
      </c>
      <c r="S66" s="59" t="n"/>
      <c r="T66" s="60" t="n"/>
      <c r="U66" s="60" t="n"/>
      <c r="V66" s="60">
        <f>
IF(P66="Видео",
"цифровой постер/ролик",
IF(ISNUMBER(MATCH(Q66,{"короб световой","короб световой | лайтбокс","короб световой | кристалайт","лайтбокс","лайт бокс","кристалайт","LB","lightbox"},)),
"бэклит",
IF(P66="Брендирование/оклейка",
"перфарированная пленка/самоклейка",
IF(P66="Экспонирование",
"под запрос",
IF(P66="Подвес",
"баннер/ткань",
"")))))</f>
        <v/>
      </c>
      <c r="W66" s="59" t="n"/>
      <c r="X66" s="59" t="n"/>
      <c r="Y66" s="59" t="n"/>
      <c r="Z66" s="61" t="n"/>
      <c r="AA66" s="61" t="n"/>
      <c r="AB66" s="61">
        <f>IF(BL66&gt;0,Z66,0)</f>
        <v/>
      </c>
      <c r="AC66" s="59" t="n"/>
      <c r="AD66" s="59" t="n"/>
      <c r="AE66" s="59" t="n"/>
      <c r="AF66" s="59" t="n"/>
      <c r="AG66" s="59" t="n"/>
      <c r="AH66" s="59" t="n"/>
      <c r="AI66" s="59" t="n"/>
      <c r="AJ66" s="59" t="n"/>
      <c r="AK66" s="59" t="n"/>
      <c r="AL66" s="62">
        <f>IFERROR(IF(OR(R66="статический",R66="динамический",R66="нестандартный",R66="",R66=""),"-",IF(AND(AH66="-",AI66="-"),"-",AK66*3600/AH66*AI66)),"-")</f>
        <v/>
      </c>
      <c r="AM66" s="62">
        <f>IFERROR(IF(OR(R66="статический",R66="динамический",R66="",R66="", R66="BTL",R66="нестандартный"),"-",AG66*AI66*AL66/60),"-")</f>
        <v/>
      </c>
      <c r="AN66" s="63">
        <f>IFERROR(IF(AH66="","-",AG66*AI66/AH66),"-")</f>
        <v/>
      </c>
      <c r="AO66" s="59">
        <f>IFERROR(IF(OR($R66="статический",$R66="динамический",$R66="",$R66="",$R66="BTL",$R66="нестандартный"),"-",$AL66*$AY66),"-")</f>
        <v/>
      </c>
      <c r="AP66" s="62">
        <f>IFERROR(IF(OR($R66="статический",$R66="динамический",$R66="",$R66="",$R66="BTL",$R66="нестандартный"),"-",$AM66*AY66),"-")</f>
        <v/>
      </c>
      <c r="AQ66" s="64" t="n"/>
      <c r="AR66" s="61" t="n"/>
      <c r="AS66" s="61" t="n"/>
      <c r="AT66" s="61" t="n"/>
      <c r="AU66" s="65" t="n"/>
      <c r="AV66" s="124">
        <f>IFERROR(DR66/AT66*1000,"n/a")</f>
        <v/>
      </c>
      <c r="AW66" s="67" t="n"/>
      <c r="AX66" s="67" t="n"/>
      <c r="AY66" s="43">
        <f>IFERROR(IF(OR($AW66="",$AX66=""),"",_xlfn.DAYS($AX66+1,$AW66)),"")</f>
        <v/>
      </c>
      <c r="AZ66" s="68">
        <f t="array" ref="AZ66">
_xlfn.LET(_xlpm.COEFF,
IF($AW66+$AX66=0,0,IF(MAX(MIN($AX66,EOMONTH(AZ$15,0))-MAX($AW66,AZ$15)+1,)&gt;0,1,0)),
_xlfn.IFS(
$ES66="LisChannel",
_xlpm.COEFF*
INDEX({1;1;1.2;1.2;1;1;1;1;1.2;1.2;1.2;1.2},
MATCH(MONTH(AZ$15),
{1,2,3,4,5,6,7,8,9,10,11,12})),
CONCATENATE($ES66," ",$L66)="RussOutdoor метро",
_xlpm.COEFF*
INDEX({0.8;0.9;1.1;1.1;1;1;1;1;1.1;1.1;1.1;1.1},
MATCH(MONTH(AZ$15),
{1,2,3,4,5,6,7,8,9,10,11,12})),
$ES66&lt;&gt;"LisChannel",
_xlpm.COEFF,
$ES66&lt;&gt;"RussOutdoor",
_xlpm.COEFF))</f>
        <v/>
      </c>
      <c r="BA66" s="68">
        <f t="array" ref="BA66">
_xlfn.LET(_xlpm.COEFF,
IF($AW66+$AX66=0,0,IF(MAX(MIN($AX66,EOMONTH(BA$15,0))-MAX($AW66,BA$15)+1,)&gt;0,1,0)),
_xlfn.IFS(
$ES66="LisChannel",
_xlpm.COEFF*
INDEX({1;1;1.2;1.2;1;1;1;1;1.2;1.2;1.2;1.2},
MATCH(MONTH(BA$15),
{1,2,3,4,5,6,7,8,9,10,11,12})),
CONCATENATE($ES66," ",$L66)="RussOutdoor метро",
_xlpm.COEFF*
INDEX({0.8;0.9;1.1;1.1;1;1;1;1;1.1;1.1;1.1;1.1},
MATCH(MONTH(BA$15),
{1,2,3,4,5,6,7,8,9,10,11,12})),
$ES66&lt;&gt;"LisChannel",
_xlpm.COEFF,
$ES66&lt;&gt;"RussOutdoor",
_xlpm.COEFF))</f>
        <v/>
      </c>
      <c r="BB66" s="68">
        <f t="array" ref="BB66">
_xlfn.LET(_xlpm.COEFF,
IF($AW66+$AX66=0,0,IF(MAX(MIN($AX66,EOMONTH(BB$15,0))-MAX($AW66,BB$15)+1,)&gt;0,1,0)),
_xlfn.IFS(
$ES66="LisChannel",
_xlpm.COEFF*
INDEX({1;1;1.2;1.2;1;1;1;1;1.2;1.2;1.2;1.2},
MATCH(MONTH(BB$15),
{1,2,3,4,5,6,7,8,9,10,11,12})),
CONCATENATE($ES66," ",$L66)="RussOutdoor метро",
_xlpm.COEFF*
INDEX({0.8;0.9;1.1;1.1;1;1;1;1;1.1;1.1;1.1;1.1},
MATCH(MONTH(BB$15),
{1,2,3,4,5,6,7,8,9,10,11,12})),
$ES66&lt;&gt;"LisChannel",
_xlpm.COEFF,
$ES66&lt;&gt;"RussOutdoor",
_xlpm.COEFF))</f>
        <v/>
      </c>
      <c r="BC66" s="68">
        <f t="array" ref="BC66">
_xlfn.LET(_xlpm.COEFF,
IF($AW66+$AX66=0,0,IF(MAX(MIN($AX66,EOMONTH(BC$15,0))-MAX($AW66,BC$15)+1,)&gt;0,1,0)),
_xlfn.IFS(
$ES66="LisChannel",
_xlpm.COEFF*
INDEX({1;1;1.2;1.2;1;1;1;1;1.2;1.2;1.2;1.2},
MATCH(MONTH(BC$15),
{1,2,3,4,5,6,7,8,9,10,11,12})),
CONCATENATE($ES66," ",$L66)="RussOutdoor метро",
_xlpm.COEFF*
INDEX({0.8;0.9;1.1;1.1;1;1;1;1;1.1;1.1;1.1;1.1},
MATCH(MONTH(BC$15),
{1,2,3,4,5,6,7,8,9,10,11,12})),
$ES66&lt;&gt;"LisChannel",
_xlpm.COEFF,
$ES66&lt;&gt;"RussOutdoor",
_xlpm.COEFF))</f>
        <v/>
      </c>
      <c r="BD66" s="68">
        <f t="array" ref="BD66">
_xlfn.LET(_xlpm.COEFF,
IF($AW66+$AX66=0,0,IF(MAX(MIN($AX66,EOMONTH(BD$15,0))-MAX($AW66,BD$15)+1,)&gt;0,1,0)),
_xlfn.IFS(
$ES66="LisChannel",
_xlpm.COEFF*
INDEX({1;1;1.2;1.2;1;1;1;1;1.2;1.2;1.2;1.2},
MATCH(MONTH(BD$15),
{1,2,3,4,5,6,7,8,9,10,11,12})),
CONCATENATE($ES66," ",$L66)="RussOutdoor метро",
_xlpm.COEFF*
INDEX({0.8;0.9;1.1;1.1;1;1;1;1;1.1;1.1;1.1;1.1},
MATCH(MONTH(BD$15),
{1,2,3,4,5,6,7,8,9,10,11,12})),
$ES66&lt;&gt;"LisChannel",
_xlpm.COEFF,
$ES66&lt;&gt;"RussOutdoor",
_xlpm.COEFF))</f>
        <v/>
      </c>
      <c r="BE66" s="68">
        <f t="array" ref="BE66">
_xlfn.LET(_xlpm.COEFF,
IF($AW66+$AX66=0,0,IF(MAX(MIN($AX66,EOMONTH(BE$15,0))-MAX($AW66,BE$15)+1,)&gt;0,1,0)),
_xlfn.IFS(
$ES66="LisChannel",
_xlpm.COEFF*
INDEX({1;1;1.2;1.2;1;1;1;1;1.2;1.2;1.2;1.2},
MATCH(MONTH(BE$15),
{1,2,3,4,5,6,7,8,9,10,11,12})),
CONCATENATE($ES66," ",$L66)="RussOutdoor метро",
_xlpm.COEFF*
INDEX({0.8;0.9;1.1;1.1;1;1;1;1;1.1;1.1;1.1;1.1},
MATCH(MONTH(BE$15),
{1,2,3,4,5,6,7,8,9,10,11,12})),
$ES66&lt;&gt;"LisChannel",
_xlpm.COEFF,
$ES66&lt;&gt;"RussOutdoor",
_xlpm.COEFF))</f>
        <v/>
      </c>
      <c r="BF66" s="68">
        <f t="array" ref="BF66">
_xlfn.LET(_xlpm.COEFF,
IF($AW66+$AX66=0,0,IF(MAX(MIN($AX66,EOMONTH(BF$15,0))-MAX($AW66,BF$15)+1,)&gt;0,1,0)),
_xlfn.IFS(
$ES66="LisChannel",
_xlpm.COEFF*
INDEX({1;1;1.2;1.2;1;1;1;1;1.2;1.2;1.2;1.2},
MATCH(MONTH(BF$15),
{1,2,3,4,5,6,7,8,9,10,11,12})),
CONCATENATE($ES66," ",$L66)="RussOutdoor метро",
_xlpm.COEFF*
INDEX({0.8;0.9;1.1;1.1;1;1;1;1;1.1;1.1;1.1;1.1},
MATCH(MONTH(BF$15),
{1,2,3,4,5,6,7,8,9,10,11,12})),
$ES66&lt;&gt;"LisChannel",
_xlpm.COEFF,
$ES66&lt;&gt;"RussOutdoor",
_xlpm.COEFF))</f>
        <v/>
      </c>
      <c r="BG66" s="68">
        <f t="array" ref="BG66">
_xlfn.LET(_xlpm.COEFF,
IF($AW66+$AX66=0,0,IF(MAX(MIN($AX66,EOMONTH(BG$15,0))-MAX($AW66,BG$15)+1,)&gt;0,1,0)),
_xlfn.IFS(
$ES66="LisChannel",
_xlpm.COEFF*
INDEX({1;1;1.2;1.2;1;1;1;1;1.2;1.2;1.2;1.2},
MATCH(MONTH(BG$15),
{1,2,3,4,5,6,7,8,9,10,11,12})),
CONCATENATE($ES66," ",$L66)="RussOutdoor метро",
_xlpm.COEFF*
INDEX({0.8;0.9;1.1;1.1;1;1;1;1;1.1;1.1;1.1;1.1},
MATCH(MONTH(BG$15),
{1,2,3,4,5,6,7,8,9,10,11,12})),
$ES66&lt;&gt;"LisChannel",
_xlpm.COEFF,
$ES66&lt;&gt;"RussOutdoor",
_xlpm.COEFF))</f>
        <v/>
      </c>
      <c r="BH66" s="68">
        <f t="array" ref="BH66">
_xlfn.LET(_xlpm.COEFF,
IF($AW66+$AX66=0,0,IF(MAX(MIN($AX66,EOMONTH(BH$15,0))-MAX($AW66,BH$15)+1,)&gt;0,1,0)),
_xlfn.IFS(
$ES66="LisChannel",
_xlpm.COEFF*
INDEX({1;1;1.2;1.2;1;1;1;1;1.2;1.2;1.2;1.2},
MATCH(MONTH(BH$15),
{1,2,3,4,5,6,7,8,9,10,11,12})),
CONCATENATE($ES66," ",$L66)="RussOutdoor метро",
_xlpm.COEFF*
INDEX({0.8;0.9;1.1;1.1;1;1;1;1;1.1;1.1;1.1;1.1},
MATCH(MONTH(BH$15),
{1,2,3,4,5,6,7,8,9,10,11,12})),
$ES66&lt;&gt;"LisChannel",
_xlpm.COEFF,
$ES66&lt;&gt;"RussOutdoor",
_xlpm.COEFF))</f>
        <v/>
      </c>
      <c r="BI66" s="68">
        <f t="array" ref="BI66">
_xlfn.LET(_xlpm.COEFF,
IF($AW66+$AX66=0,0,IF(MAX(MIN($AX66,EOMONTH(BI$15,0))-MAX($AW66,BI$15)+1,)&gt;0,1,0)),
_xlfn.IFS(
$ES66="LisChannel",
_xlpm.COEFF*
INDEX({1;1;1.2;1.2;1;1;1;1;1.2;1.2;1.2;1.2},
MATCH(MONTH(BI$15),
{1,2,3,4,5,6,7,8,9,10,11,12})),
CONCATENATE($ES66," ",$L66)="RussOutdoor метро",
_xlpm.COEFF*
INDEX({0.8;0.9;1.1;1.1;1;1;1;1;1.1;1.1;1.1;1.1},
MATCH(MONTH(BI$15),
{1,2,3,4,5,6,7,8,9,10,11,12})),
$ES66&lt;&gt;"LisChannel",
_xlpm.COEFF,
$ES66&lt;&gt;"RussOutdoor",
_xlpm.COEFF))</f>
        <v/>
      </c>
      <c r="BJ66" s="68">
        <f t="array" ref="BJ66">
_xlfn.LET(_xlpm.COEFF,
IF($AW66+$AX66=0,0,IF(MAX(MIN($AX66,EOMONTH(BJ$15,0))-MAX($AW66,BJ$15)+1,)&gt;0,1,0)),
_xlfn.IFS(
$ES66="LisChannel",
_xlpm.COEFF*
INDEX({1;1;1.2;1.2;1;1;1;1;1.2;1.2;1.2;1.2},
MATCH(MONTH(BJ$15),
{1,2,3,4,5,6,7,8,9,10,11,12})),
CONCATENATE($ES66," ",$L66)="RussOutdoor метро",
_xlpm.COEFF*
INDEX({0.8;0.9;1.1;1.1;1;1;1;1;1.1;1.1;1.1;1.1},
MATCH(MONTH(BJ$15),
{1,2,3,4,5,6,7,8,9,10,11,12})),
$ES66&lt;&gt;"LisChannel",
_xlpm.COEFF,
$ES66&lt;&gt;"RussOutdoor",
_xlpm.COEFF))</f>
        <v/>
      </c>
      <c r="BK66" s="68">
        <f t="array" ref="BK66">
_xlfn.LET(_xlpm.COEFF,
IF($AW66+$AX66=0,0,IF(MAX(MIN($AX66,EOMONTH(BK$15,0))-MAX($AW66,BK$15)+1,)&gt;0,1,0)),
_xlfn.IFS(
$ES66="LisChannel",
_xlpm.COEFF*
INDEX({1;1;1.2;1.2;1;1;1;1;1.2;1.2;1.2;1.2},
MATCH(MONTH(BK$15),
{1,2,3,4,5,6,7,8,9,10,11,12})),
CONCATENATE($ES66," ",$L66)="RussOutdoor метро",
_xlpm.COEFF*
INDEX({0.8;0.9;1.1;1.1;1;1;1;1;1.1;1.1;1.1;1.1},
MATCH(MONTH(BK$15),
{1,2,3,4,5,6,7,8,9,10,11,12})),
$ES66&lt;&gt;"LisChannel",
_xlpm.COEFF,
$ES66&lt;&gt;"RussOutdoor",
_xlpm.COEFF))</f>
        <v/>
      </c>
      <c r="BL66" s="62">
        <f>COUNTIFS($AZ66:$BK66,"&gt;0")</f>
        <v/>
      </c>
      <c r="BM66" s="65" t="n"/>
      <c r="BN66" s="125">
        <f>$DJ66</f>
        <v/>
      </c>
      <c r="BO66" s="63">
        <f>$DQ66</f>
        <v/>
      </c>
      <c r="BP66" s="125">
        <f>
IFERROR(
IF($BL66=0,0,
$BN66*(1-$BO66)),
0)</f>
        <v/>
      </c>
      <c r="BQ66" s="125">
        <f t="array" ref="BQ66">
IFERROR(
_xlfn.IFS(
$DH66="день_1",
$BP66*$BL66/($AX66-$AW66+1)*AZ66*(DAY(EOMONTH(AZ$15,0))),
$DH66="день_2",
$BP66/30*MAX(MIN($AX66,EOMONTH(AZ$15,0))-MAX($AW66,AZ$15)+1,),
$DH66="раб.день",
$BP66/30*(IFERROR(
_xlfn.LET(_xlpm.VD,
CHOOSE(
{1;2;3;4;5;6;7;8;9;10;11;12;13;14;15;16;17;18},
45658,45659,45660,45661,45662,45663,45664,45665,45711,45724,45778,45779,45785,45786,45820,45821,45965,46022),
_xlfn.LET(_xlpm.DD,
MAX(MIN($AX66,EOMONTH(AZ$15,0))-MAX($AW66,AZ$15),),
_xlfn.IFS(
AND(MONTH($AW66)=MONTH(AZ$15),MONTH($AX66)&lt;&gt;MONTH(AZ$15)),
NETWORKDAYS.INTL($AW66,$AW66+_xlpm.DD,1,_xlpm.VD),
AND(MONTH($AW66)&lt;&gt;MONTH(AZ$15),MONTH($AX66)=MONTH(AZ$15)),
NETWORKDAYS.INTL(($AX66)-_xlpm.DD,$AX66,1,_xlpm.VD),
AND(MONTH($AW66)&lt;MONTH(AZ$15),MONTH($AX66)&gt;MONTH(AZ$15)),
NETWORKDAYS.INTL((EOMONTH(AZ$15-1,1))-_xlpm.DD,EOMONTH(AZ$15-1,1),1,_xlpm.VD),
AND(MONTH($AW66)=MONTH(AZ$15),MONTH($AX66)=MONTH(AZ$15)),
NETWORKDAYS.INTL($AW66,$AX66,1,_xlpm.VD)))),0)),
$DH66="месяц",
$BP66*AZ66,
$DH66="неделя",
$BP66*AZ66/7*(ROUNDUP((DAY(EOMONTH(AZ$15,0)))/4,0))),
0)</f>
        <v/>
      </c>
      <c r="BR66" s="125">
        <f t="array" ref="BR66">
IFERROR(
_xlfn.IFS(
$DH66="день_1",
$BP66*$BL66/($AX66-$AW66+1)*BA66*(DAY(EOMONTH(BA$15,0))),
$DH66="день_2",
$BP66/30*MAX(MIN($AX66,EOMONTH(BA$15,0))-MAX($AW66,BA$15)+1,),
$DH66="раб.день",
$BP66/30*(IFERROR(
_xlfn.LET(_xlpm.VD,
CHOOSE(
{1;2;3;4;5;6;7;8;9;10;11;12;13;14;15;16;17;18},
45658,45659,45660,45661,45662,45663,45664,45665,45711,45724,45778,45779,45785,45786,45820,45821,45965,46022),
_xlfn.LET(_xlpm.DD,
MAX(MIN($AX66,EOMONTH(BA$15,0))-MAX($AW66,BA$15),),
_xlfn.IFS(
AND(MONTH($AW66)=MONTH(BA$15),MONTH($AX66)&lt;&gt;MONTH(BA$15)),
NETWORKDAYS.INTL($AW66,$AW66+_xlpm.DD,1,_xlpm.VD),
AND(MONTH($AW66)&lt;&gt;MONTH(BA$15),MONTH($AX66)=MONTH(BA$15)),
NETWORKDAYS.INTL(($AX66)-_xlpm.DD,$AX66,1,_xlpm.VD),
AND(MONTH($AW66)&lt;MONTH(BA$15),MONTH($AX66)&gt;MONTH(BA$15)),
NETWORKDAYS.INTL((EOMONTH(BA$15-1,1))-_xlpm.DD,EOMONTH(BA$15-1,1),1,_xlpm.VD),
AND(MONTH($AW66)=MONTH(BA$15),MONTH($AX66)=MONTH(BA$15)),
NETWORKDAYS.INTL($AW66,$AX66,1,_xlpm.VD)))),0)),
$DH66="месяц",
$BP66*BA66,
$DH66="неделя",
$BP66*BA66/7*(ROUNDUP((DAY(EOMONTH(BA$15,0)))/4,0))),
0)</f>
        <v/>
      </c>
      <c r="BS66" s="125">
        <f t="array" ref="BS66">
IFERROR(
_xlfn.IFS(
$DH66="день_1",
$BP66*$BL66/($AX66-$AW66+1)*BB66*(DAY(EOMONTH(BB$15,0))),
$DH66="день_2",
$BP66/30*MAX(MIN($AX66,EOMONTH(BB$15,0))-MAX($AW66,BB$15)+1,),
$DH66="раб.день",
$BP66/30*(IFERROR(
_xlfn.LET(_xlpm.VD,
CHOOSE(
{1;2;3;4;5;6;7;8;9;10;11;12;13;14;15;16;17;18},
45658,45659,45660,45661,45662,45663,45664,45665,45711,45724,45778,45779,45785,45786,45820,45821,45965,46022),
_xlfn.LET(_xlpm.DD,
MAX(MIN($AX66,EOMONTH(BB$15,0))-MAX($AW66,BB$15),),
_xlfn.IFS(
AND(MONTH($AW66)=MONTH(BB$15),MONTH($AX66)&lt;&gt;MONTH(BB$15)),
NETWORKDAYS.INTL($AW66,$AW66+_xlpm.DD,1,_xlpm.VD),
AND(MONTH($AW66)&lt;&gt;MONTH(BB$15),MONTH($AX66)=MONTH(BB$15)),
NETWORKDAYS.INTL(($AX66)-_xlpm.DD,$AX66,1,_xlpm.VD),
AND(MONTH($AW66)&lt;MONTH(BB$15),MONTH($AX66)&gt;MONTH(BB$15)),
NETWORKDAYS.INTL((EOMONTH(BB$15-1,1))-_xlpm.DD,EOMONTH(BB$15-1,1),1,_xlpm.VD),
AND(MONTH($AW66)=MONTH(BB$15),MONTH($AX66)=MONTH(BB$15)),
NETWORKDAYS.INTL($AW66,$AX66,1,_xlpm.VD)))),0)),
$DH66="месяц",
$BP66*BB66,
$DH66="неделя",
$BP66*BB66/7*(ROUNDUP((DAY(EOMONTH(BB$15,0)))/4,0))),
0)</f>
        <v/>
      </c>
      <c r="BT66" s="125">
        <f t="array" ref="BT66">
IFERROR(
_xlfn.IFS(
$DH66="день_1",
$BP66*$BL66/($AX66-$AW66+1)*BC66*(DAY(EOMONTH(BC$15,0))),
$DH66="день_2",
$BP66/30*MAX(MIN($AX66,EOMONTH(BC$15,0))-MAX($AW66,BC$15)+1,),
$DH66="раб.день",
$BP66/30*(IFERROR(
_xlfn.LET(_xlpm.VD,
CHOOSE(
{1;2;3;4;5;6;7;8;9;10;11;12;13;14;15;16;17;18},
45658,45659,45660,45661,45662,45663,45664,45665,45711,45724,45778,45779,45785,45786,45820,45821,45965,46022),
_xlfn.LET(_xlpm.DD,
MAX(MIN($AX66,EOMONTH(BC$15,0))-MAX($AW66,BC$15),),
_xlfn.IFS(
AND(MONTH($AW66)=MONTH(BC$15),MONTH($AX66)&lt;&gt;MONTH(BC$15)),
NETWORKDAYS.INTL($AW66,$AW66+_xlpm.DD,1,_xlpm.VD),
AND(MONTH($AW66)&lt;&gt;MONTH(BC$15),MONTH($AX66)=MONTH(BC$15)),
NETWORKDAYS.INTL(($AX66)-_xlpm.DD,$AX66,1,_xlpm.VD),
AND(MONTH($AW66)&lt;MONTH(BC$15),MONTH($AX66)&gt;MONTH(BC$15)),
NETWORKDAYS.INTL((EOMONTH(BC$15-1,1))-_xlpm.DD,EOMONTH(BC$15-1,1),1,_xlpm.VD),
AND(MONTH($AW66)=MONTH(BC$15),MONTH($AX66)=MONTH(BC$15)),
NETWORKDAYS.INTL($AW66,$AX66,1,_xlpm.VD)))),0)),
$DH66="месяц",
$BP66*BC66,
$DH66="неделя",
$BP66*BC66/7*(ROUNDUP((DAY(EOMONTH(BC$15,0)))/4,0))),
0)</f>
        <v/>
      </c>
      <c r="BU66" s="125">
        <f t="array" ref="BU66">
IFERROR(
_xlfn.IFS(
$DH66="день_1",
$BP66*$BL66/($AX66-$AW66+1)*BD66*(DAY(EOMONTH(BD$15,0))),
$DH66="день_2",
$BP66/30*MAX(MIN($AX66,EOMONTH(BD$15,0))-MAX($AW66,BD$15)+1,),
$DH66="раб.день",
$BP66/30*(IFERROR(
_xlfn.LET(_xlpm.VD,
CHOOSE(
{1;2;3;4;5;6;7;8;9;10;11;12;13;14;15;16;17;18},
45658,45659,45660,45661,45662,45663,45664,45665,45711,45724,45778,45779,45785,45786,45820,45821,45965,46022),
_xlfn.LET(_xlpm.DD,
MAX(MIN($AX66,EOMONTH(BD$15,0))-MAX($AW66,BD$15),),
_xlfn.IFS(
AND(MONTH($AW66)=MONTH(BD$15),MONTH($AX66)&lt;&gt;MONTH(BD$15)),
NETWORKDAYS.INTL($AW66,$AW66+_xlpm.DD,1,_xlpm.VD),
AND(MONTH($AW66)&lt;&gt;MONTH(BD$15),MONTH($AX66)=MONTH(BD$15)),
NETWORKDAYS.INTL(($AX66)-_xlpm.DD,$AX66,1,_xlpm.VD),
AND(MONTH($AW66)&lt;MONTH(BD$15),MONTH($AX66)&gt;MONTH(BD$15)),
NETWORKDAYS.INTL((EOMONTH(BD$15-1,1))-_xlpm.DD,EOMONTH(BD$15-1,1),1,_xlpm.VD),
AND(MONTH($AW66)=MONTH(BD$15),MONTH($AX66)=MONTH(BD$15)),
NETWORKDAYS.INTL($AW66,$AX66,1,_xlpm.VD)))),0)),
$DH66="месяц",
$BP66*BD66,
$DH66="неделя",
$BP66*BD66/7*(ROUNDUP((DAY(EOMONTH(BD$15,0)))/4,0))),
0)</f>
        <v/>
      </c>
      <c r="BV66" s="125">
        <f t="array" ref="BV66">
IFERROR(
_xlfn.IFS(
$DH66="день_1",
$BP66*$BL66/($AX66-$AW66+1)*BE66*(DAY(EOMONTH(BE$15,0))),
$DH66="день_2",
$BP66/30*MAX(MIN($AX66,EOMONTH(BE$15,0))-MAX($AW66,BE$15)+1,),
$DH66="раб.день",
$BP66/30*(IFERROR(
_xlfn.LET(_xlpm.VD,
CHOOSE(
{1;2;3;4;5;6;7;8;9;10;11;12;13;14;15;16;17;18},
45658,45659,45660,45661,45662,45663,45664,45665,45711,45724,45778,45779,45785,45786,45820,45821,45965,46022),
_xlfn.LET(_xlpm.DD,
MAX(MIN($AX66,EOMONTH(BE$15,0))-MAX($AW66,BE$15),),
_xlfn.IFS(
AND(MONTH($AW66)=MONTH(BE$15),MONTH($AX66)&lt;&gt;MONTH(BE$15)),
NETWORKDAYS.INTL($AW66,$AW66+_xlpm.DD,1,_xlpm.VD),
AND(MONTH($AW66)&lt;&gt;MONTH(BE$15),MONTH($AX66)=MONTH(BE$15)),
NETWORKDAYS.INTL(($AX66)-_xlpm.DD,$AX66,1,_xlpm.VD),
AND(MONTH($AW66)&lt;MONTH(BE$15),MONTH($AX66)&gt;MONTH(BE$15)),
NETWORKDAYS.INTL((EOMONTH(BE$15-1,1))-_xlpm.DD,EOMONTH(BE$15-1,1),1,_xlpm.VD),
AND(MONTH($AW66)=MONTH(BE$15),MONTH($AX66)=MONTH(BE$15)),
NETWORKDAYS.INTL($AW66,$AX66,1,_xlpm.VD)))),0)),
$DH66="месяц",
$BP66*BE66,
$DH66="неделя",
$BP66*BE66/7*(ROUNDUP((DAY(EOMONTH(BE$15,0)))/4,0))),
0)</f>
        <v/>
      </c>
      <c r="BW66" s="125">
        <f t="array" ref="BW66">
IFERROR(
_xlfn.IFS(
$DH66="день_1",
$BP66*$BL66/($AX66-$AW66+1)*BF66*(DAY(EOMONTH(BF$15,0))),
$DH66="день_2",
$BP66/30*MAX(MIN($AX66,EOMONTH(BF$15,0))-MAX($AW66,BF$15)+1,),
$DH66="раб.день",
$BP66/30*(IFERROR(
_xlfn.LET(_xlpm.VD,
CHOOSE(
{1;2;3;4;5;6;7;8;9;10;11;12;13;14;15;16;17;18},
45658,45659,45660,45661,45662,45663,45664,45665,45711,45724,45778,45779,45785,45786,45820,45821,45965,46022),
_xlfn.LET(_xlpm.DD,
MAX(MIN($AX66,EOMONTH(BF$15,0))-MAX($AW66,BF$15),),
_xlfn.IFS(
AND(MONTH($AW66)=MONTH(BF$15),MONTH($AX66)&lt;&gt;MONTH(BF$15)),
NETWORKDAYS.INTL($AW66,$AW66+_xlpm.DD,1,_xlpm.VD),
AND(MONTH($AW66)&lt;&gt;MONTH(BF$15),MONTH($AX66)=MONTH(BF$15)),
NETWORKDAYS.INTL(($AX66)-_xlpm.DD,$AX66,1,_xlpm.VD),
AND(MONTH($AW66)&lt;MONTH(BF$15),MONTH($AX66)&gt;MONTH(BF$15)),
NETWORKDAYS.INTL((EOMONTH(BF$15-1,1))-_xlpm.DD,EOMONTH(BF$15-1,1),1,_xlpm.VD),
AND(MONTH($AW66)=MONTH(BF$15),MONTH($AX66)=MONTH(BF$15)),
NETWORKDAYS.INTL($AW66,$AX66,1,_xlpm.VD)))),0)),
$DH66="месяц",
$BP66*BF66,
$DH66="неделя",
$BP66*BF66/7*(ROUNDUP((DAY(EOMONTH(BF$15,0)))/4,0))),
0)</f>
        <v/>
      </c>
      <c r="BX66" s="125">
        <f t="array" ref="BX66">
IFERROR(
_xlfn.IFS(
$DH66="день_1",
$BP66*$BL66/($AX66-$AW66+1)*BG66*(DAY(EOMONTH(BG$15,0))),
$DH66="день_2",
$BP66/30*MAX(MIN($AX66,EOMONTH(BG$15,0))-MAX($AW66,BG$15)+1,),
$DH66="раб.день",
$BP66/30*(IFERROR(
_xlfn.LET(_xlpm.VD,
CHOOSE(
{1;2;3;4;5;6;7;8;9;10;11;12;13;14;15;16;17;18},
45658,45659,45660,45661,45662,45663,45664,45665,45711,45724,45778,45779,45785,45786,45820,45821,45965,46022),
_xlfn.LET(_xlpm.DD,
MAX(MIN($AX66,EOMONTH(BG$15,0))-MAX($AW66,BG$15),),
_xlfn.IFS(
AND(MONTH($AW66)=MONTH(BG$15),MONTH($AX66)&lt;&gt;MONTH(BG$15)),
NETWORKDAYS.INTL($AW66,$AW66+_xlpm.DD,1,_xlpm.VD),
AND(MONTH($AW66)&lt;&gt;MONTH(BG$15),MONTH($AX66)=MONTH(BG$15)),
NETWORKDAYS.INTL(($AX66)-_xlpm.DD,$AX66,1,_xlpm.VD),
AND(MONTH($AW66)&lt;MONTH(BG$15),MONTH($AX66)&gt;MONTH(BG$15)),
NETWORKDAYS.INTL((EOMONTH(BG$15-1,1))-_xlpm.DD,EOMONTH(BG$15-1,1),1,_xlpm.VD),
AND(MONTH($AW66)=MONTH(BG$15),MONTH($AX66)=MONTH(BG$15)),
NETWORKDAYS.INTL($AW66,$AX66,1,_xlpm.VD)))),0)),
$DH66="месяц",
$BP66*BG66,
$DH66="неделя",
$BP66*BG66/7*(ROUNDUP((DAY(EOMONTH(BG$15,0)))/4,0))),
0)</f>
        <v/>
      </c>
      <c r="BY66" s="125">
        <f t="array" ref="BY66">
IFERROR(
_xlfn.IFS(
$DH66="день_1",
$BP66*$BL66/($AX66-$AW66+1)*BH66*(DAY(EOMONTH(BH$15,0))),
$DH66="день_2",
$BP66/30*MAX(MIN($AX66,EOMONTH(BH$15,0))-MAX($AW66,BH$15)+1,),
$DH66="раб.день",
$BP66/30*(IFERROR(
_xlfn.LET(_xlpm.VD,
CHOOSE(
{1;2;3;4;5;6;7;8;9;10;11;12;13;14;15;16;17;18},
45658,45659,45660,45661,45662,45663,45664,45665,45711,45724,45778,45779,45785,45786,45820,45821,45965,46022),
_xlfn.LET(_xlpm.DD,
MAX(MIN($AX66,EOMONTH(BH$15,0))-MAX($AW66,BH$15),),
_xlfn.IFS(
AND(MONTH($AW66)=MONTH(BH$15),MONTH($AX66)&lt;&gt;MONTH(BH$15)),
NETWORKDAYS.INTL($AW66,$AW66+_xlpm.DD,1,_xlpm.VD),
AND(MONTH($AW66)&lt;&gt;MONTH(BH$15),MONTH($AX66)=MONTH(BH$15)),
NETWORKDAYS.INTL(($AX66)-_xlpm.DD,$AX66,1,_xlpm.VD),
AND(MONTH($AW66)&lt;MONTH(BH$15),MONTH($AX66)&gt;MONTH(BH$15)),
NETWORKDAYS.INTL((EOMONTH(BH$15-1,1))-_xlpm.DD,EOMONTH(BH$15-1,1),1,_xlpm.VD),
AND(MONTH($AW66)=MONTH(BH$15),MONTH($AX66)=MONTH(BH$15)),
NETWORKDAYS.INTL($AW66,$AX66,1,_xlpm.VD)))),0)),
$DH66="месяц",
$BP66*BH66,
$DH66="неделя",
$BP66*BH66/7*(ROUNDUP((DAY(EOMONTH(BH$15,0)))/4,0))),
0)</f>
        <v/>
      </c>
      <c r="BZ66" s="125">
        <f t="array" ref="BZ66">
IFERROR(
_xlfn.IFS(
$DH66="день_1",
$BP66*$BL66/($AX66-$AW66+1)*BI66*(DAY(EOMONTH(BI$15,0))),
$DH66="день_2",
$BP66/30*MAX(MIN($AX66,EOMONTH(BI$15,0))-MAX($AW66,BI$15)+1,),
$DH66="раб.день",
$BP66/30*(IFERROR(
_xlfn.LET(_xlpm.VD,
CHOOSE(
{1;2;3;4;5;6;7;8;9;10;11;12;13;14;15;16;17;18},
45658,45659,45660,45661,45662,45663,45664,45665,45711,45724,45778,45779,45785,45786,45820,45821,45965,46022),
_xlfn.LET(_xlpm.DD,
MAX(MIN($AX66,EOMONTH(BI$15,0))-MAX($AW66,BI$15),),
_xlfn.IFS(
AND(MONTH($AW66)=MONTH(BI$15),MONTH($AX66)&lt;&gt;MONTH(BI$15)),
NETWORKDAYS.INTL($AW66,$AW66+_xlpm.DD,1,_xlpm.VD),
AND(MONTH($AW66)&lt;&gt;MONTH(BI$15),MONTH($AX66)=MONTH(BI$15)),
NETWORKDAYS.INTL(($AX66)-_xlpm.DD,$AX66,1,_xlpm.VD),
AND(MONTH($AW66)&lt;MONTH(BI$15),MONTH($AX66)&gt;MONTH(BI$15)),
NETWORKDAYS.INTL((EOMONTH(BI$15-1,1))-_xlpm.DD,EOMONTH(BI$15-1,1),1,_xlpm.VD),
AND(MONTH($AW66)=MONTH(BI$15),MONTH($AX66)=MONTH(BI$15)),
NETWORKDAYS.INTL($AW66,$AX66,1,_xlpm.VD)))),0)),
$DH66="месяц",
$BP66*BI66,
$DH66="неделя",
$BP66*BI66/7*(ROUNDUP((DAY(EOMONTH(BI$15,0)))/4,0))),
0)</f>
        <v/>
      </c>
      <c r="CA66" s="125">
        <f t="array" ref="CA66">
IFERROR(
_xlfn.IFS(
$DH66="день_1",
$BP66*$BL66/($AX66-$AW66+1)*BJ66*(DAY(EOMONTH(BJ$15,0))),
$DH66="день_2",
$BP66/30*MAX(MIN($AX66,EOMONTH(BJ$15,0))-MAX($AW66,BJ$15)+1,),
$DH66="раб.день",
$BP66/30*(IFERROR(
_xlfn.LET(_xlpm.VD,
CHOOSE(
{1;2;3;4;5;6;7;8;9;10;11;12;13;14;15;16;17;18},
45658,45659,45660,45661,45662,45663,45664,45665,45711,45724,45778,45779,45785,45786,45820,45821,45965,46022),
_xlfn.LET(_xlpm.DD,
MAX(MIN($AX66,EOMONTH(BJ$15,0))-MAX($AW66,BJ$15),),
_xlfn.IFS(
AND(MONTH($AW66)=MONTH(BJ$15),MONTH($AX66)&lt;&gt;MONTH(BJ$15)),
NETWORKDAYS.INTL($AW66,$AW66+_xlpm.DD,1,_xlpm.VD),
AND(MONTH($AW66)&lt;&gt;MONTH(BJ$15),MONTH($AX66)=MONTH(BJ$15)),
NETWORKDAYS.INTL(($AX66)-_xlpm.DD,$AX66,1,_xlpm.VD),
AND(MONTH($AW66)&lt;MONTH(BJ$15),MONTH($AX66)&gt;MONTH(BJ$15)),
NETWORKDAYS.INTL((EOMONTH(BJ$15-1,1))-_xlpm.DD,EOMONTH(BJ$15-1,1),1,_xlpm.VD),
AND(MONTH($AW66)=MONTH(BJ$15),MONTH($AX66)=MONTH(BJ$15)),
NETWORKDAYS.INTL($AW66,$AX66,1,_xlpm.VD)))),0)),
$DH66="месяц",
$BP66*BJ66,
$DH66="неделя",
$BP66*BJ66/7*(ROUNDUP((DAY(EOMONTH(BJ$15,0)))/4,0))),
0)</f>
        <v/>
      </c>
      <c r="CB66" s="125">
        <f t="array" ref="CB66">
IFERROR(
_xlfn.IFS(
$DH66="день_1",
$BP66*$BL66/($AX66-$AW66+1)*BK66*(DAY(EOMONTH(BK$15,0))),
$DH66="день_2",
$BP66/30*MAX(MIN($AX66,EOMONTH(BK$15,0))-MAX($AW66,BK$15)+1,),
$DH66="раб.день",
$BP66/30*(IFERROR(
_xlfn.LET(_xlpm.VD,
CHOOSE(
{1;2;3;4;5;6;7;8;9;10;11;12;13;14;15;16;17;18},
45658,45659,45660,45661,45662,45663,45664,45665,45711,45724,45778,45779,45785,45786,45820,45821,45965,46022),
_xlfn.LET(_xlpm.DD,
MAX(MIN($AX66,EOMONTH(BK$15,0))-MAX($AW66,BK$15),),
_xlfn.IFS(
AND(MONTH($AW66)=MONTH(BK$15),MONTH($AX66)&lt;&gt;MONTH(BK$15)),
NETWORKDAYS.INTL($AW66,$AW66+_xlpm.DD,1,_xlpm.VD),
AND(MONTH($AW66)&lt;&gt;MONTH(BK$15),MONTH($AX66)=MONTH(BK$15)),
NETWORKDAYS.INTL(($AX66)-_xlpm.DD,$AX66,1,_xlpm.VD),
AND(MONTH($AW66)&lt;MONTH(BK$15),MONTH($AX66)&gt;MONTH(BK$15)),
NETWORKDAYS.INTL((EOMONTH(BK$15-1,1))-_xlpm.DD,EOMONTH(BK$15-1,1),1,_xlpm.VD),
AND(MONTH($AW66)=MONTH(BK$15),MONTH($AX66)=MONTH(BK$15)),
NETWORKDAYS.INTL($AW66,$AX66,1,_xlpm.VD)))),0)),
$DH66="месяц",
$BP66*BK66,
$DH66="неделя",
$BP66*BK66/7*(ROUNDUP((DAY(EOMONTH(BK$15,0)))/4,0))),
0)</f>
        <v/>
      </c>
      <c r="CC66" s="125">
        <f>SUM($BQ66:$CB66)</f>
        <v/>
      </c>
      <c r="CD66" s="126">
        <f>SUM($EH66:$EH66)</f>
        <v/>
      </c>
      <c r="CE66" s="126">
        <f>$CD66*$AB66</f>
        <v/>
      </c>
      <c r="CF66" s="126">
        <f>SUM($EK66:$EK66)</f>
        <v/>
      </c>
      <c r="CG66" s="126">
        <f>$CF66*$AB66</f>
        <v/>
      </c>
      <c r="CH66" s="126">
        <f>SUM($CC66,$CE66,$CG66)</f>
        <v/>
      </c>
      <c r="CI66" s="126">
        <f>$CH66*(1+$CM66)</f>
        <v/>
      </c>
      <c r="CJ66" s="127" t="n">
        <v>0</v>
      </c>
      <c r="CK66" s="126">
        <f>SUM($CH66:$CH66)*(1+$CJ66)</f>
        <v/>
      </c>
      <c r="CL66" s="126">
        <f>SUM($CH66:$CH66)*(1+$CM66)</f>
        <v/>
      </c>
      <c r="CM66" s="59" t="inlineStr">
        <is>
          <t>20%</t>
        </is>
      </c>
      <c r="CN66" s="59" t="n"/>
      <c r="CO66" s="72" t="n"/>
      <c r="CP66" s="59" t="n"/>
      <c r="CQ66" s="73" t="n"/>
      <c r="CR66" s="73" t="n"/>
      <c r="CS66" s="73" t="n"/>
      <c r="CT66" s="72" t="n"/>
      <c r="CU66" s="79" t="inlineStr">
        <is>
          <t> </t>
        </is>
      </c>
      <c r="CV66" s="60" t="n"/>
      <c r="CW66" s="60" t="n"/>
      <c r="CX66" s="60" t="n"/>
      <c r="CY66" s="127">
        <f>IFERROR(($CC66-$EE66)/($EE66/(1-$DQ66)),0)</f>
        <v/>
      </c>
      <c r="CZ66" s="127">
        <f>IFERROR(1-$EI66/($CE66),0)</f>
        <v/>
      </c>
      <c r="DA66" s="127">
        <f>IFERROR(1-$EL66/($CG66),0)</f>
        <v/>
      </c>
      <c r="DB66" s="126">
        <f>ROUND(IFERROR(($CI66/(1+$CM66)-$EN66),0),2)</f>
        <v/>
      </c>
      <c r="DC66" s="128" t="n"/>
      <c r="DD66" s="125" t="n"/>
      <c r="DE66" s="75" t="n">
        <v>0</v>
      </c>
      <c r="DF66" s="128" t="n"/>
      <c r="DG66" s="125">
        <f>IF($DC66=0,0,$DD66*($DC66*100%-$DE66*$DF66))*SUM($AB66:$AB66)</f>
        <v/>
      </c>
      <c r="DH66" s="129" t="inlineStr">
        <is>
          <t>месяц</t>
        </is>
      </c>
      <c r="DI66" s="130">
        <f t="array" ref="DI66">IFERROR(
IF($ES66="LisChannel",
(ROUND(((INDEX({174.625;153.888888888889;130.972222222222},MATCH($AI66,{2;3;4}),0))*$AG66*$AI66),2)),0),0)</f>
        <v/>
      </c>
      <c r="DJ66" s="130">
        <f>
_xlfn.LET(_xlpm.X,
IFERROR(
IF($ES66="НовиковТВ",
(_xlfn.LET(_xlpm.NTV,
_xlfn.LET(_xlpm.MIN,350000,
IF(SUMIFS($DI:$DI,$ES:$ES,"НовиковТВ")&lt;=_xlpm.MIN,
(SUMIFS($DI:$DI,$ES:$ES,"НовиковТВ")/(COUNTIFS($ES:$ES,"НовиковТВ")))*_xlpm.MIN/SUMIFS($DI:$DI,$ES:$ES,"НовиковТВ"),
DI66)),
_xlpm.NTV+$DG66/(1-(1-(_xlpm.NTV)*(1-$DL66)*(1-$DM66)*(1-$DN66)*(1-$DO66)*(1-$DP66)/_xlpm.NTV))))/(1+$EP66),
$DI66+$DG66/(1-(1-($DI66)*(1-$DL66)*(1-$DM66)*(1-$DN66)*(1-$DO66)*(1-$DP66)/$DI66))),
0),
_xlpm.X*(1+$CM66)*(1+$CW66)-_xlpm.X*(1+$CM66)+_xlpm.X)</f>
        <v/>
      </c>
      <c r="DK66" s="125" t="inlineStr">
        <is>
          <t>послед.</t>
        </is>
      </c>
      <c r="DL66" s="63" t="n">
        <v>0</v>
      </c>
      <c r="DM66" s="63" t="n">
        <v>0</v>
      </c>
      <c r="DN66" s="63" t="n">
        <v>0</v>
      </c>
      <c r="DO66" s="63" t="n">
        <v>0</v>
      </c>
      <c r="DP66" s="63" t="n">
        <v>0</v>
      </c>
      <c r="DQ66" s="63">
        <f t="array" ref="DQ66">IFERROR(_xlfn.IFS(
$DK66="послед.",1-(1-$DL66)*(1-$DM66)*(1-$DN66)*(1-$DO66)*(1-$DP66),
$DK66="сумм.",$DL66+$DM66+$DN66+$DO66+$DP66),
0)</f>
        <v/>
      </c>
      <c r="DR66" s="125">
        <f t="array" ref="DR66">
IFERROR(
_xlfn.IFS(
$BL66=0,
0,
$BL66&gt;0,
_xlfn.IFS($DK66="послед.",
$DJ66*(1-$DL66)*(1-$DM66)*(1-$DN66)*(1-$DO66)*(1-$DP66),
$DK66="сумм.",
$DJ66*(1-($DL66+$DM66+$DN66+$DO66+$DP66)))),0)</f>
        <v/>
      </c>
      <c r="DS66" s="125">
        <f t="array" ref="DS66">
IFERROR(_xlfn.IFS(
$DH66="день_1",
$DR66*$BL66/($AX66-$AW66+1)*AZ66*(DAY(EOMONTH(AZ$15,0))),
$DH66="день_2",
$DR66/30*MAX(MIN($AX66,EOMONTH(AZ$15,0))-MAX($AW66,AZ$15)+1,),
$DH66="раб.день",
$DR66/30*(IFERROR(
_xlfn.LET(_xlpm.VD,
CHOOSE(
{1;2;3;4;5;6;7;8;9;10;11;12;13;14;15;16;17;18},
45658,45659,45660,45661,45662,45663,45664,45665,45711,45724,45778,45779,45785,45786,45820,45821,45965,46022),
_xlfn.LET(_xlpm.DD,
MAX(MIN($AX66,EOMONTH(AZ$15,0))-MAX($AW66,AZ$15),),
_xlfn.IFS(
AND(MONTH($AW66)=MONTH(AZ$15),MONTH($AX66)&lt;&gt;MONTH(AZ$15)),
NETWORKDAYS.INTL($AW66,$AW66+_xlpm.DD,1,_xlpm.VD),
AND(MONTH($AW66)&lt;&gt;MONTH(AZ$15),MONTH($AX66)=MONTH(AZ$15)),
NETWORKDAYS.INTL(($AX66)-_xlpm.DD,$AX66,1,_xlpm.VD),
AND(MONTH($AW66)&lt;MONTH(AZ$15),MONTH($AX66)&gt;MONTH(AZ$15)),
NETWORKDAYS.INTL((EOMONTH(AZ$15-1,1))-_xlpm.DD,EOMONTH(AZ$15-1,1),1,_xlpm.VD),
AND(MONTH($AW66)=MONTH(AZ$15),MONTH($AX66)=MONTH(AZ$15)),
NETWORKDAYS.INTL($AW66,$AX66,1,_xlpm.VD)))),0)),
$DH66="месяц",
$DR66*AZ66,
$DH66="неделя",
$DR66*AZ66/7*(ROUNDUP((DAY(EOMONTH(AZ$15,0)))/4,0))),
0)</f>
        <v/>
      </c>
      <c r="DT66" s="125">
        <f t="array" ref="DT66">
IFERROR(_xlfn.IFS(
$DH66="день_1",
$DR66*$BL66/($AX66-$AW66+1)*BA66*(DAY(EOMONTH(BA$15,0))),
$DH66="день_2",
$DR66/30*MAX(MIN($AX66,EOMONTH(BA$15,0))-MAX($AW66,BA$15)+1,),
$DH66="раб.день",
$DR66/30*(IFERROR(
_xlfn.LET(_xlpm.VD,
CHOOSE(
{1;2;3;4;5;6;7;8;9;10;11;12;13;14;15;16;17;18},
45658,45659,45660,45661,45662,45663,45664,45665,45711,45724,45778,45779,45785,45786,45820,45821,45965,46022),
_xlfn.LET(_xlpm.DD,
MAX(MIN($AX66,EOMONTH(BA$15,0))-MAX($AW66,BA$15),),
_xlfn.IFS(
AND(MONTH($AW66)=MONTH(BA$15),MONTH($AX66)&lt;&gt;MONTH(BA$15)),
NETWORKDAYS.INTL($AW66,$AW66+_xlpm.DD,1,_xlpm.VD),
AND(MONTH($AW66)&lt;&gt;MONTH(BA$15),MONTH($AX66)=MONTH(BA$15)),
NETWORKDAYS.INTL(($AX66)-_xlpm.DD,$AX66,1,_xlpm.VD),
AND(MONTH($AW66)&lt;MONTH(BA$15),MONTH($AX66)&gt;MONTH(BA$15)),
NETWORKDAYS.INTL((EOMONTH(BA$15-1,1))-_xlpm.DD,EOMONTH(BA$15-1,1),1,_xlpm.VD),
AND(MONTH($AW66)=MONTH(BA$15),MONTH($AX66)=MONTH(BA$15)),
NETWORKDAYS.INTL($AW66,$AX66,1,_xlpm.VD)))),0)),
$DH66="месяц",
$DR66*BA66,
$DH66="неделя",
$DR66*BA66/7*(ROUNDUP((DAY(EOMONTH(BA$15,0)))/4,0))),
0)</f>
        <v/>
      </c>
      <c r="DU66" s="125">
        <f t="array" ref="DU66">
IFERROR(_xlfn.IFS(
$DH66="день_1",
$DR66*$BL66/($AX66-$AW66+1)*BB66*(DAY(EOMONTH(BB$15,0))),
$DH66="день_2",
$DR66/30*MAX(MIN($AX66,EOMONTH(BB$15,0))-MAX($AW66,BB$15)+1,),
$DH66="раб.день",
$DR66/30*(IFERROR(
_xlfn.LET(_xlpm.VD,
CHOOSE(
{1;2;3;4;5;6;7;8;9;10;11;12;13;14;15;16;17;18},
45658,45659,45660,45661,45662,45663,45664,45665,45711,45724,45778,45779,45785,45786,45820,45821,45965,46022),
_xlfn.LET(_xlpm.DD,
MAX(MIN($AX66,EOMONTH(BB$15,0))-MAX($AW66,BB$15),),
_xlfn.IFS(
AND(MONTH($AW66)=MONTH(BB$15),MONTH($AX66)&lt;&gt;MONTH(BB$15)),
NETWORKDAYS.INTL($AW66,$AW66+_xlpm.DD,1,_xlpm.VD),
AND(MONTH($AW66)&lt;&gt;MONTH(BB$15),MONTH($AX66)=MONTH(BB$15)),
NETWORKDAYS.INTL(($AX66)-_xlpm.DD,$AX66,1,_xlpm.VD),
AND(MONTH($AW66)&lt;MONTH(BB$15),MONTH($AX66)&gt;MONTH(BB$15)),
NETWORKDAYS.INTL((EOMONTH(BB$15-1,1))-_xlpm.DD,EOMONTH(BB$15-1,1),1,_xlpm.VD),
AND(MONTH($AW66)=MONTH(BB$15),MONTH($AX66)=MONTH(BB$15)),
NETWORKDAYS.INTL($AW66,$AX66,1,_xlpm.VD)))),0)),
$DH66="месяц",
$DR66*BB66,
$DH66="неделя",
$DR66*BB66/7*(ROUNDUP((DAY(EOMONTH(BB$15,0)))/4,0))),
0)</f>
        <v/>
      </c>
      <c r="DV66" s="125">
        <f t="array" ref="DV66">
IFERROR(_xlfn.IFS(
$DH66="день_1",
$DR66*$BL66/($AX66-$AW66+1)*BC66*(DAY(EOMONTH(BC$15,0))),
$DH66="день_2",
$DR66/30*MAX(MIN($AX66,EOMONTH(BC$15,0))-MAX($AW66,BC$15)+1,),
$DH66="раб.день",
$DR66/30*(IFERROR(
_xlfn.LET(_xlpm.VD,
CHOOSE(
{1;2;3;4;5;6;7;8;9;10;11;12;13;14;15;16;17;18},
45658,45659,45660,45661,45662,45663,45664,45665,45711,45724,45778,45779,45785,45786,45820,45821,45965,46022),
_xlfn.LET(_xlpm.DD,
MAX(MIN($AX66,EOMONTH(BC$15,0))-MAX($AW66,BC$15),),
_xlfn.IFS(
AND(MONTH($AW66)=MONTH(BC$15),MONTH($AX66)&lt;&gt;MONTH(BC$15)),
NETWORKDAYS.INTL($AW66,$AW66+_xlpm.DD,1,_xlpm.VD),
AND(MONTH($AW66)&lt;&gt;MONTH(BC$15),MONTH($AX66)=MONTH(BC$15)),
NETWORKDAYS.INTL(($AX66)-_xlpm.DD,$AX66,1,_xlpm.VD),
AND(MONTH($AW66)&lt;MONTH(BC$15),MONTH($AX66)&gt;MONTH(BC$15)),
NETWORKDAYS.INTL((EOMONTH(BC$15-1,1))-_xlpm.DD,EOMONTH(BC$15-1,1),1,_xlpm.VD),
AND(MONTH($AW66)=MONTH(BC$15),MONTH($AX66)=MONTH(BC$15)),
NETWORKDAYS.INTL($AW66,$AX66,1,_xlpm.VD)))),0)),
$DH66="месяц",
$DR66*BC66,
$DH66="неделя",
$DR66*BC66/7*(ROUNDUP((DAY(EOMONTH(BC$15,0)))/4,0))),
0)</f>
        <v/>
      </c>
      <c r="DW66" s="125">
        <f t="array" ref="DW66">
IFERROR(_xlfn.IFS(
$DH66="день_1",
$DR66*$BL66/($AX66-$AW66+1)*BD66*(DAY(EOMONTH(BD$15,0))),
$DH66="день_2",
$DR66/30*MAX(MIN($AX66,EOMONTH(BD$15,0))-MAX($AW66,BD$15)+1,),
$DH66="раб.день",
$DR66/30*(IFERROR(
_xlfn.LET(_xlpm.VD,
CHOOSE(
{1;2;3;4;5;6;7;8;9;10;11;12;13;14;15;16;17;18},
45658,45659,45660,45661,45662,45663,45664,45665,45711,45724,45778,45779,45785,45786,45820,45821,45965,46022),
_xlfn.LET(_xlpm.DD,
MAX(MIN($AX66,EOMONTH(BD$15,0))-MAX($AW66,BD$15),),
_xlfn.IFS(
AND(MONTH($AW66)=MONTH(BD$15),MONTH($AX66)&lt;&gt;MONTH(BD$15)),
NETWORKDAYS.INTL($AW66,$AW66+_xlpm.DD,1,_xlpm.VD),
AND(MONTH($AW66)&lt;&gt;MONTH(BD$15),MONTH($AX66)=MONTH(BD$15)),
NETWORKDAYS.INTL(($AX66)-_xlpm.DD,$AX66,1,_xlpm.VD),
AND(MONTH($AW66)&lt;MONTH(BD$15),MONTH($AX66)&gt;MONTH(BD$15)),
NETWORKDAYS.INTL((EOMONTH(BD$15-1,1))-_xlpm.DD,EOMONTH(BD$15-1,1),1,_xlpm.VD),
AND(MONTH($AW66)=MONTH(BD$15),MONTH($AX66)=MONTH(BD$15)),
NETWORKDAYS.INTL($AW66,$AX66,1,_xlpm.VD)))),0)),
$DH66="месяц",
$DR66*BD66,
$DH66="неделя",
$DR66*BD66/7*(ROUNDUP((DAY(EOMONTH(BD$15,0)))/4,0))),
0)</f>
        <v/>
      </c>
      <c r="DX66" s="125">
        <f t="array" ref="DX66">
IFERROR(_xlfn.IFS(
$DH66="день_1",
$DR66*$BL66/($AX66-$AW66+1)*BE66*(DAY(EOMONTH(BE$15,0))),
$DH66="день_2",
$DR66/30*MAX(MIN($AX66,EOMONTH(BE$15,0))-MAX($AW66,BE$15)+1,),
$DH66="раб.день",
$DR66/30*(IFERROR(
_xlfn.LET(_xlpm.VD,
CHOOSE(
{1;2;3;4;5;6;7;8;9;10;11;12;13;14;15;16;17;18},
45658,45659,45660,45661,45662,45663,45664,45665,45711,45724,45778,45779,45785,45786,45820,45821,45965,46022),
_xlfn.LET(_xlpm.DD,
MAX(MIN($AX66,EOMONTH(BE$15,0))-MAX($AW66,BE$15),),
_xlfn.IFS(
AND(MONTH($AW66)=MONTH(BE$15),MONTH($AX66)&lt;&gt;MONTH(BE$15)),
NETWORKDAYS.INTL($AW66,$AW66+_xlpm.DD,1,_xlpm.VD),
AND(MONTH($AW66)&lt;&gt;MONTH(BE$15),MONTH($AX66)=MONTH(BE$15)),
NETWORKDAYS.INTL(($AX66)-_xlpm.DD,$AX66,1,_xlpm.VD),
AND(MONTH($AW66)&lt;MONTH(BE$15),MONTH($AX66)&gt;MONTH(BE$15)),
NETWORKDAYS.INTL((EOMONTH(BE$15-1,1))-_xlpm.DD,EOMONTH(BE$15-1,1),1,_xlpm.VD),
AND(MONTH($AW66)=MONTH(BE$15),MONTH($AX66)=MONTH(BE$15)),
NETWORKDAYS.INTL($AW66,$AX66,1,_xlpm.VD)))),0)),
$DH66="месяц",
$DR66*BE66,
$DH66="неделя",
$DR66*BE66/7*(ROUNDUP((DAY(EOMONTH(BE$15,0)))/4,0))),
0)</f>
        <v/>
      </c>
      <c r="DY66" s="125">
        <f t="array" ref="DY66">
IFERROR(_xlfn.IFS(
$DH66="день_1",
$DR66*$BL66/($AX66-$AW66+1)*BF66*(DAY(EOMONTH(BF$15,0))),
$DH66="день_2",
$DR66/30*MAX(MIN($AX66,EOMONTH(BF$15,0))-MAX($AW66,BF$15)+1,),
$DH66="раб.день",
$DR66/30*(IFERROR(
_xlfn.LET(_xlpm.VD,
CHOOSE(
{1;2;3;4;5;6;7;8;9;10;11;12;13;14;15;16;17;18},
45658,45659,45660,45661,45662,45663,45664,45665,45711,45724,45778,45779,45785,45786,45820,45821,45965,46022),
_xlfn.LET(_xlpm.DD,
MAX(MIN($AX66,EOMONTH(BF$15,0))-MAX($AW66,BF$15),),
_xlfn.IFS(
AND(MONTH($AW66)=MONTH(BF$15),MONTH($AX66)&lt;&gt;MONTH(BF$15)),
NETWORKDAYS.INTL($AW66,$AW66+_xlpm.DD,1,_xlpm.VD),
AND(MONTH($AW66)&lt;&gt;MONTH(BF$15),MONTH($AX66)=MONTH(BF$15)),
NETWORKDAYS.INTL(($AX66)-_xlpm.DD,$AX66,1,_xlpm.VD),
AND(MONTH($AW66)&lt;MONTH(BF$15),MONTH($AX66)&gt;MONTH(BF$15)),
NETWORKDAYS.INTL((EOMONTH(BF$15-1,1))-_xlpm.DD,EOMONTH(BF$15-1,1),1,_xlpm.VD),
AND(MONTH($AW66)=MONTH(BF$15),MONTH($AX66)=MONTH(BF$15)),
NETWORKDAYS.INTL($AW66,$AX66,1,_xlpm.VD)))),0)),
$DH66="месяц",
$DR66*BF66,
$DH66="неделя",
$DR66*BF66/7*(ROUNDUP((DAY(EOMONTH(BF$15,0)))/4,0))),
0)</f>
        <v/>
      </c>
      <c r="DZ66" s="125">
        <f t="array" ref="DZ66">
IFERROR(_xlfn.IFS(
$DH66="день_1",
$DR66*$BL66/($AX66-$AW66+1)*BG66*(DAY(EOMONTH(BG$15,0))),
$DH66="день_2",
$DR66/30*MAX(MIN($AX66,EOMONTH(BG$15,0))-MAX($AW66,BG$15)+1,),
$DH66="раб.день",
$DR66/30*(IFERROR(
_xlfn.LET(_xlpm.VD,
CHOOSE(
{1;2;3;4;5;6;7;8;9;10;11;12;13;14;15;16;17;18},
45658,45659,45660,45661,45662,45663,45664,45665,45711,45724,45778,45779,45785,45786,45820,45821,45965,46022),
_xlfn.LET(_xlpm.DD,
MAX(MIN($AX66,EOMONTH(BG$15,0))-MAX($AW66,BG$15),),
_xlfn.IFS(
AND(MONTH($AW66)=MONTH(BG$15),MONTH($AX66)&lt;&gt;MONTH(BG$15)),
NETWORKDAYS.INTL($AW66,$AW66+_xlpm.DD,1,_xlpm.VD),
AND(MONTH($AW66)&lt;&gt;MONTH(BG$15),MONTH($AX66)=MONTH(BG$15)),
NETWORKDAYS.INTL(($AX66)-_xlpm.DD,$AX66,1,_xlpm.VD),
AND(MONTH($AW66)&lt;MONTH(BG$15),MONTH($AX66)&gt;MONTH(BG$15)),
NETWORKDAYS.INTL((EOMONTH(BG$15-1,1))-_xlpm.DD,EOMONTH(BG$15-1,1),1,_xlpm.VD),
AND(MONTH($AW66)=MONTH(BG$15),MONTH($AX66)=MONTH(BG$15)),
NETWORKDAYS.INTL($AW66,$AX66,1,_xlpm.VD)))),0)),
$DH66="месяц",
$DR66*BG66,
$DH66="неделя",
$DR66*BG66/7*(ROUNDUP((DAY(EOMONTH(BG$15,0)))/4,0))),
0)</f>
        <v/>
      </c>
      <c r="EA66" s="125">
        <f t="array" ref="EA66">
IFERROR(_xlfn.IFS(
$DH66="день_1",
$DR66*$BL66/($AX66-$AW66+1)*BH66*(DAY(EOMONTH(BH$15,0))),
$DH66="день_2",
$DR66/30*MAX(MIN($AX66,EOMONTH(BH$15,0))-MAX($AW66,BH$15)+1,),
$DH66="раб.день",
$DR66/30*(IFERROR(
_xlfn.LET(_xlpm.VD,
CHOOSE(
{1;2;3;4;5;6;7;8;9;10;11;12;13;14;15;16;17;18},
45658,45659,45660,45661,45662,45663,45664,45665,45711,45724,45778,45779,45785,45786,45820,45821,45965,46022),
_xlfn.LET(_xlpm.DD,
MAX(MIN($AX66,EOMONTH(BH$15,0))-MAX($AW66,BH$15),),
_xlfn.IFS(
AND(MONTH($AW66)=MONTH(BH$15),MONTH($AX66)&lt;&gt;MONTH(BH$15)),
NETWORKDAYS.INTL($AW66,$AW66+_xlpm.DD,1,_xlpm.VD),
AND(MONTH($AW66)&lt;&gt;MONTH(BH$15),MONTH($AX66)=MONTH(BH$15)),
NETWORKDAYS.INTL(($AX66)-_xlpm.DD,$AX66,1,_xlpm.VD),
AND(MONTH($AW66)&lt;MONTH(BH$15),MONTH($AX66)&gt;MONTH(BH$15)),
NETWORKDAYS.INTL((EOMONTH(BH$15-1,1))-_xlpm.DD,EOMONTH(BH$15-1,1),1,_xlpm.VD),
AND(MONTH($AW66)=MONTH(BH$15),MONTH($AX66)=MONTH(BH$15)),
NETWORKDAYS.INTL($AW66,$AX66,1,_xlpm.VD)))),0)),
$DH66="месяц",
$DR66*BH66,
$DH66="неделя",
$DR66*BH66/7*(ROUNDUP((DAY(EOMONTH(BH$15,0)))/4,0))),
0)</f>
        <v/>
      </c>
      <c r="EB66" s="125">
        <f t="array" ref="EB66">
IFERROR(_xlfn.IFS(
$DH66="день_1",
$DR66*$BL66/($AX66-$AW66+1)*BI66*(DAY(EOMONTH(BI$15,0))),
$DH66="день_2",
$DR66/30*MAX(MIN($AX66,EOMONTH(BI$15,0))-MAX($AW66,BI$15)+1,),
$DH66="раб.день",
$DR66/30*(IFERROR(
_xlfn.LET(_xlpm.VD,
CHOOSE(
{1;2;3;4;5;6;7;8;9;10;11;12;13;14;15;16;17;18},
45658,45659,45660,45661,45662,45663,45664,45665,45711,45724,45778,45779,45785,45786,45820,45821,45965,46022),
_xlfn.LET(_xlpm.DD,
MAX(MIN($AX66,EOMONTH(BI$15,0))-MAX($AW66,BI$15),),
_xlfn.IFS(
AND(MONTH($AW66)=MONTH(BI$15),MONTH($AX66)&lt;&gt;MONTH(BI$15)),
NETWORKDAYS.INTL($AW66,$AW66+_xlpm.DD,1,_xlpm.VD),
AND(MONTH($AW66)&lt;&gt;MONTH(BI$15),MONTH($AX66)=MONTH(BI$15)),
NETWORKDAYS.INTL(($AX66)-_xlpm.DD,$AX66,1,_xlpm.VD),
AND(MONTH($AW66)&lt;MONTH(BI$15),MONTH($AX66)&gt;MONTH(BI$15)),
NETWORKDAYS.INTL((EOMONTH(BI$15-1,1))-_xlpm.DD,EOMONTH(BI$15-1,1),1,_xlpm.VD),
AND(MONTH($AW66)=MONTH(BI$15),MONTH($AX66)=MONTH(BI$15)),
NETWORKDAYS.INTL($AW66,$AX66,1,_xlpm.VD)))),0)),
$DH66="месяц",
$DR66*BI66,
$DH66="неделя",
$DR66*BI66/7*(ROUNDUP((DAY(EOMONTH(BI$15,0)))/4,0))),
0)</f>
        <v/>
      </c>
      <c r="EC66" s="125">
        <f t="array" ref="EC66">
IFERROR(_xlfn.IFS(
$DH66="день_1",
$DR66*$BL66/($AX66-$AW66+1)*BJ66*(DAY(EOMONTH(BJ$15,0))),
$DH66="день_2",
$DR66/30*MAX(MIN($AX66,EOMONTH(BJ$15,0))-MAX($AW66,BJ$15)+1,),
$DH66="раб.день",
$DR66/30*(IFERROR(
_xlfn.LET(_xlpm.VD,
CHOOSE(
{1;2;3;4;5;6;7;8;9;10;11;12;13;14;15;16;17;18},
45658,45659,45660,45661,45662,45663,45664,45665,45711,45724,45778,45779,45785,45786,45820,45821,45965,46022),
_xlfn.LET(_xlpm.DD,
MAX(MIN($AX66,EOMONTH(BJ$15,0))-MAX($AW66,BJ$15),),
_xlfn.IFS(
AND(MONTH($AW66)=MONTH(BJ$15),MONTH($AX66)&lt;&gt;MONTH(BJ$15)),
NETWORKDAYS.INTL($AW66,$AW66+_xlpm.DD,1,_xlpm.VD),
AND(MONTH($AW66)&lt;&gt;MONTH(BJ$15),MONTH($AX66)=MONTH(BJ$15)),
NETWORKDAYS.INTL(($AX66)-_xlpm.DD,$AX66,1,_xlpm.VD),
AND(MONTH($AW66)&lt;MONTH(BJ$15),MONTH($AX66)&gt;MONTH(BJ$15)),
NETWORKDAYS.INTL((EOMONTH(BJ$15-1,1))-_xlpm.DD,EOMONTH(BJ$15-1,1),1,_xlpm.VD),
AND(MONTH($AW66)=MONTH(BJ$15),MONTH($AX66)=MONTH(BJ$15)),
NETWORKDAYS.INTL($AW66,$AX66,1,_xlpm.VD)))),0)),
$DH66="месяц",
$DR66*BJ66,
$DH66="неделя",
$DR66*BJ66/7*(ROUNDUP((DAY(EOMONTH(BJ$15,0)))/4,0))),
0)</f>
        <v/>
      </c>
      <c r="ED66" s="125">
        <f t="array" ref="ED66">
IFERROR(_xlfn.IFS(
$DH66="день_1",
$DR66*$BL66/($AX66-$AW66+1)*BK66*(DAY(EOMONTH(BK$15,0))),
$DH66="день_2",
$DR66/30*MAX(MIN($AX66,EOMONTH(BK$15,0))-MAX($AW66,BK$15)+1,),
$DH66="раб.день",
$DR66/30*(IFERROR(
_xlfn.LET(_xlpm.VD,
CHOOSE(
{1;2;3;4;5;6;7;8;9;10;11;12;13;14;15;16;17;18},
45658,45659,45660,45661,45662,45663,45664,45665,45711,45724,45778,45779,45785,45786,45820,45821,45965,46022),
_xlfn.LET(_xlpm.DD,
MAX(MIN($AX66,EOMONTH(BK$15,0))-MAX($AW66,BK$15),),
_xlfn.IFS(
AND(MONTH($AW66)=MONTH(BK$15),MONTH($AX66)&lt;&gt;MONTH(BK$15)),
NETWORKDAYS.INTL($AW66,$AW66+_xlpm.DD,1,_xlpm.VD),
AND(MONTH($AW66)&lt;&gt;MONTH(BK$15),MONTH($AX66)=MONTH(BK$15)),
NETWORKDAYS.INTL(($AX66)-_xlpm.DD,$AX66,1,_xlpm.VD),
AND(MONTH($AW66)&lt;MONTH(BK$15),MONTH($AX66)&gt;MONTH(BK$15)),
NETWORKDAYS.INTL((EOMONTH(BK$15-1,1))-_xlpm.DD,EOMONTH(BK$15-1,1),1,_xlpm.VD),
AND(MONTH($AW66)=MONTH(BK$15),MONTH($AX66)=MONTH(BK$15)),
NETWORKDAYS.INTL($AW66,$AX66,1,_xlpm.VD)))),0)),
$DH66="месяц",
$DR66*BK66,
$DH66="неделя",
$DR66*BK66/7*(ROUNDUP((DAY(EOMONTH(BK$15,0)))/4,0))),
0)</f>
        <v/>
      </c>
      <c r="EE66" s="125">
        <f>SUM($DS66,$DT66,$DU66,$DV66,$DW66,$DX66,$DY66,$DZ66,$EA66,$EB66,$EC66,$ED66)</f>
        <v/>
      </c>
      <c r="EF66" s="125">
        <f>IFERROR(ROUND($EE66*(1+$EP66),2),0)</f>
        <v/>
      </c>
      <c r="EG66" s="128" t="n">
        <v>1</v>
      </c>
      <c r="EH66" s="126" t="n">
        <v>0</v>
      </c>
      <c r="EI66" s="126">
        <f>ROUND(SUM($EH66:$EH66)*SUM($AB66:$AB66)*$EG66,2)</f>
        <v/>
      </c>
      <c r="EJ66" s="126">
        <f>ROUND($EI66*(1+$EP66),2)</f>
        <v/>
      </c>
      <c r="EK66" s="126" t="n">
        <v>0</v>
      </c>
      <c r="EL66" s="126">
        <f>ROUND(SUM($EK66:$EK66)*SUM($AB66:$AB66)*$EG66,2)</f>
        <v/>
      </c>
      <c r="EM66" s="126">
        <f>ROUND($EL66*(1+$EP66),2)</f>
        <v/>
      </c>
      <c r="EN66" s="126">
        <f>SUM($EE66,$EI66,$EL66)</f>
        <v/>
      </c>
      <c r="EO66" s="126">
        <f>SUM($EF66,$EJ66,$EM66)</f>
        <v/>
      </c>
      <c r="EP66" s="59" t="inlineStr">
        <is>
          <t>20%</t>
        </is>
      </c>
      <c r="EQ66" s="59" t="n"/>
      <c r="ER66" s="60">
        <f t="array" ref="ER66">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MATCH(ES66,
{"AMS";"RussOutdoor";"HD Outdoor";"Ingroup";"IQ";"Ledproduction";"LisChannel";"Logic";"Media-PPL";"NovikovTV | НовиковТВ";"SMA";"SOK";"КрокусТВ | CrocusTV | IndoorTV";"Сити";"ТЯК Москва"},
0)),"")</f>
        <v/>
      </c>
      <c r="ES66" s="60" t="n"/>
      <c r="ET66" s="60">
        <f t="array" ref="ET66">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MATCH(ES66,
{"AMS";"RussOutdoor";"HD Outdoor";"Ingroup";"IQ";"Ledproduction";"LisChannel";"Logic";"Media-PPL";"NovikovTV | НовиковТВ";"SMA";"SOK";"КрокусТВ | CrocusTV | IndoorTV";"Сити";"ТЯК Москва"},
0)),"")</f>
        <v/>
      </c>
      <c r="EU66" s="60" t="n"/>
      <c r="EV66" s="60" t="n"/>
      <c r="EX66" s="110">
        <f t="array" ref="EX66">
($AR66/30
+N("ТРАФИК ПЛОЩАДКИ"))*
(IFERROR(
_xlfn.LET(
_xlpm.GPR,
HLOOKUP($L66,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(MATCH($T66,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IF($Q66="цифровой",_xlpm.GPR/$AG66,_xlpm.GPR/60)),
0)
+N("DWELL TIME"))*
(IF($AB66=0,0,IF($AB66=1,0.3,IF($AB66=2,0.5,IF($AB66&gt;2,1))))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_xlfn.IFS($AC66="да",1.2,$AC66="нет",1)*
_xlfn.IFS($AD66="да",1.2,$AD66="нет",1)*
IF(R66="статический",1,1.2)*
$X66*
INDEX(
{1.2;1;1.2;1.2;1;1.2;1.2;1.2;1.2;1.2;1.2;1;1.2;1.2;1.2;1.2;1;1;1.2;1.2;1.2;1;1;1;1;1.2;1.2;1.2;1.2;1;1;1;1;1.2;1.2;1.2;1.2;1.2;1.2;1.2;1.2;1;1;1.2;1;1;1;1;1.5;1;1;1.5;1.5;1.2},
MATCH($Q66,_xlpm.MI,0)))&gt;{0.02;0.04;0.06;0.1;0.2;0.4;0.6;0.8;1;2;4;6})),
{0;1;2;3;4;5;6;7;8;9;10;11;12},
0)))
+N("КОЭФФИЦИЕНТ КОНТАКТА"))))*
(_xlfn.IFS($X66&lt;0.1,$X66/1000,$X66&gt;25,5.2,AND($X66&gt;=0.1,$X66&lt;=25),(($X66*2+0.1)/10)*($X66/10)))*
IFERROR((_xlfn.LET(
_xlpm.MA,
{0;0.8;0.85;0.9;0.95;1},
_xlpm.MAA,
{0;1;2;3;4;5},
INDEX(_xlpm.MA,MATCH(SUMPRODUCT(--((IF(ROUND(_xlpm.MAA,1)&gt;5,5,ROUND($AB66,1)))&gt;{0;1;2;3;4;5})),_xlpm.MAA,0)))
+N("КОЭФФИЦИЕНТ КОЛ-ВО КОНСТРУКЦИЙ")),1)*
$AB66,0))*
(IF($Q66="цифровой",$AG66/15*$AI66,1)
+N("ДЛЯ ЦИФРЫ"))</f>
        <v/>
      </c>
      <c r="EY66" s="110">
        <f>IFERROR(EX66*AY66,0)</f>
        <v/>
      </c>
      <c r="EZ66" s="131">
        <f>IFERROR(DP66/EY66*1000,0)</f>
        <v/>
      </c>
      <c r="FA66" s="112">
        <f>IFERROR(FC66/FB66,0)</f>
        <v/>
      </c>
      <c r="FB66" s="112">
        <f>IFERROR((FC66/(EY66/FF66*#REF!))*0.825,0)</f>
        <v/>
      </c>
      <c r="FC66" s="112">
        <f>IFERROR(((EX66*30/AR66)*100)/30,0)</f>
        <v/>
      </c>
      <c r="FD66" s="112">
        <f>IFERROR(EY66/G66*100%,0)</f>
        <v/>
      </c>
      <c r="FE66" s="112">
        <f>IFERROR(FD66/FC66*100%,0)</f>
        <v/>
      </c>
      <c r="FF66" s="110">
        <f>IFERROR(AR66/30*AY66,0)</f>
        <v/>
      </c>
    </row>
    <row r="67" ht="13" customHeight="1">
      <c r="A67" s="59" t="n"/>
      <c r="B67" s="60" t="n"/>
      <c r="C67" s="60" t="n"/>
      <c r="D67" s="60">
        <f t="array" ref="D67">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MATCH($E67,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67" s="60">
        <f t="array" ref="E67">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MATCH($F67,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67" s="60" t="inlineStr"/>
      <c r="G67" s="60" t="n"/>
      <c r="H67" s="60">
        <f t="array" ref="H67">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MATCH($I67,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67" s="60" t="n"/>
      <c r="J67" s="60" t="n"/>
      <c r="K67" s="60" t="n"/>
      <c r="L67" s="60" t="n"/>
      <c r="M67" s="60" t="n"/>
      <c r="N67" s="60" t="n"/>
      <c r="O67" s="60" t="n"/>
      <c r="P67" s="60">
        <f t="array" ref="P67">
_xlfn.IFS(
ISNUMBER(MATCH($Q67,{"шелфбаннер","разделитель","монетница","чековая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ISNUMBER(MATCH($Q67,{"LED/LCD","видеокулер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ISNUMBER(MATCH($Q67,{"автомобиль","машина","выставочное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ISNUMBER(MATCH($Q67,{"билборд","лифтовая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ISNUMBER(MATCH($Q67,{"навигация","подвесной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ISNUMBER(MATCH($Q67,{"движущаяся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ISNUMBER(MATCH($Q67,{"каталог","журнал"},)),
"Пресса",
$Q67="","")</f>
        <v/>
      </c>
      <c r="Q67" s="60" t="n"/>
      <c r="R67" s="60">
        <f t="array" ref="R67">
IFERROR(
_xlfn.IFS(
OR(ISNUMBER(MATCH($Q67,{"экспозиция","макет","стенд","автостенд","авто стенд","выставочное пространство","выставочные стенды","модульные выставочные стенды","3Д конструкция","3D конструкция"},)),P67="Экспонирование"),
"нестандартный",
ISNUMBER(MATCH($Q67,{"скроллер","призматрон"},)),
"динамический",
$P67="Видео",
"цифровой",
OR($P67="Пресса",$P67="Щит",$P67="POSm",$P67="Подвес",$P67="Брендирование/оклейка"),
"статический"),"")</f>
        <v/>
      </c>
      <c r="S67" s="59" t="n"/>
      <c r="T67" s="60" t="n"/>
      <c r="U67" s="60" t="n"/>
      <c r="V67" s="60">
        <f>
IF(P67="Видео",
"цифровой постер/ролик",
IF(ISNUMBER(MATCH(Q67,{"короб световой","короб световой | лайтбокс","короб световой | кристалайт","лайтбокс","лайт бокс","кристалайт","LB","lightbox"},)),
"бэклит",
IF(P67="Брендирование/оклейка",
"перфарированная пленка/самоклейка",
IF(P67="Экспонирование",
"под запрос",
IF(P67="Подвес",
"баннер/ткань",
"")))))</f>
        <v/>
      </c>
      <c r="W67" s="59" t="n"/>
      <c r="X67" s="59" t="n"/>
      <c r="Y67" s="59" t="n"/>
      <c r="Z67" s="61" t="n"/>
      <c r="AA67" s="61" t="n"/>
      <c r="AB67" s="61">
        <f>IF(BL67&gt;0,Z67,0)</f>
        <v/>
      </c>
      <c r="AC67" s="59" t="n"/>
      <c r="AD67" s="59" t="n"/>
      <c r="AE67" s="59" t="n"/>
      <c r="AF67" s="59" t="n"/>
      <c r="AG67" s="59" t="n"/>
      <c r="AH67" s="59" t="n"/>
      <c r="AI67" s="59" t="n"/>
      <c r="AJ67" s="59" t="n"/>
      <c r="AK67" s="59" t="n"/>
      <c r="AL67" s="62">
        <f>IFERROR(IF(OR(R67="статический",R67="динамический",R67="нестандартный",R67="",R67=""),"-",IF(AND(AH67="-",AI67="-"),"-",AK67*3600/AH67*AI67)),"-")</f>
        <v/>
      </c>
      <c r="AM67" s="62">
        <f>IFERROR(IF(OR(R67="статический",R67="динамический",R67="",R67="", R67="BTL",R67="нестандартный"),"-",AG67*AI67*AL67/60),"-")</f>
        <v/>
      </c>
      <c r="AN67" s="63">
        <f>IFERROR(IF(AH67="","-",AG67*AI67/AH67),"-")</f>
        <v/>
      </c>
      <c r="AO67" s="59">
        <f>IFERROR(IF(OR($R67="статический",$R67="динамический",$R67="",$R67="",$R67="BTL",$R67="нестандартный"),"-",$AL67*$AY67),"-")</f>
        <v/>
      </c>
      <c r="AP67" s="62">
        <f>IFERROR(IF(OR($R67="статический",$R67="динамический",$R67="",$R67="",$R67="BTL",$R67="нестандартный"),"-",$AM67*AY67),"-")</f>
        <v/>
      </c>
      <c r="AQ67" s="64" t="n"/>
      <c r="AR67" s="61" t="n"/>
      <c r="AS67" s="61" t="n"/>
      <c r="AT67" s="61" t="n"/>
      <c r="AU67" s="65" t="n"/>
      <c r="AV67" s="124">
        <f>IFERROR(DR67/AT67*1000,"n/a")</f>
        <v/>
      </c>
      <c r="AW67" s="67" t="n"/>
      <c r="AX67" s="67" t="n"/>
      <c r="AY67" s="43">
        <f>IFERROR(IF(OR($AW67="",$AX67=""),"",_xlfn.DAYS($AX67+1,$AW67)),"")</f>
        <v/>
      </c>
      <c r="AZ67" s="68">
        <f t="array" ref="AZ67">
_xlfn.LET(_xlpm.COEFF,
IF($AW67+$AX67=0,0,IF(MAX(MIN($AX67,EOMONTH(AZ$15,0))-MAX($AW67,AZ$15)+1,)&gt;0,1,0)),
_xlfn.IFS(
$ES67="LisChannel",
_xlpm.COEFF*
INDEX({1;1;1.2;1.2;1;1;1;1;1.2;1.2;1.2;1.2},
MATCH(MONTH(AZ$15),
{1,2,3,4,5,6,7,8,9,10,11,12})),
CONCATENATE($ES67," ",$L67)="RussOutdoor метро",
_xlpm.COEFF*
INDEX({0.8;0.9;1.1;1.1;1;1;1;1;1.1;1.1;1.1;1.1},
MATCH(MONTH(AZ$15),
{1,2,3,4,5,6,7,8,9,10,11,12})),
$ES67&lt;&gt;"LisChannel",
_xlpm.COEFF,
$ES67&lt;&gt;"RussOutdoor",
_xlpm.COEFF))</f>
        <v/>
      </c>
      <c r="BA67" s="68">
        <f t="array" ref="BA67">
_xlfn.LET(_xlpm.COEFF,
IF($AW67+$AX67=0,0,IF(MAX(MIN($AX67,EOMONTH(BA$15,0))-MAX($AW67,BA$15)+1,)&gt;0,1,0)),
_xlfn.IFS(
$ES67="LisChannel",
_xlpm.COEFF*
INDEX({1;1;1.2;1.2;1;1;1;1;1.2;1.2;1.2;1.2},
MATCH(MONTH(BA$15),
{1,2,3,4,5,6,7,8,9,10,11,12})),
CONCATENATE($ES67," ",$L67)="RussOutdoor метро",
_xlpm.COEFF*
INDEX({0.8;0.9;1.1;1.1;1;1;1;1;1.1;1.1;1.1;1.1},
MATCH(MONTH(BA$15),
{1,2,3,4,5,6,7,8,9,10,11,12})),
$ES67&lt;&gt;"LisChannel",
_xlpm.COEFF,
$ES67&lt;&gt;"RussOutdoor",
_xlpm.COEFF))</f>
        <v/>
      </c>
      <c r="BB67" s="68">
        <f t="array" ref="BB67">
_xlfn.LET(_xlpm.COEFF,
IF($AW67+$AX67=0,0,IF(MAX(MIN($AX67,EOMONTH(BB$15,0))-MAX($AW67,BB$15)+1,)&gt;0,1,0)),
_xlfn.IFS(
$ES67="LisChannel",
_xlpm.COEFF*
INDEX({1;1;1.2;1.2;1;1;1;1;1.2;1.2;1.2;1.2},
MATCH(MONTH(BB$15),
{1,2,3,4,5,6,7,8,9,10,11,12})),
CONCATENATE($ES67," ",$L67)="RussOutdoor метро",
_xlpm.COEFF*
INDEX({0.8;0.9;1.1;1.1;1;1;1;1;1.1;1.1;1.1;1.1},
MATCH(MONTH(BB$15),
{1,2,3,4,5,6,7,8,9,10,11,12})),
$ES67&lt;&gt;"LisChannel",
_xlpm.COEFF,
$ES67&lt;&gt;"RussOutdoor",
_xlpm.COEFF))</f>
        <v/>
      </c>
      <c r="BC67" s="68">
        <f t="array" ref="BC67">
_xlfn.LET(_xlpm.COEFF,
IF($AW67+$AX67=0,0,IF(MAX(MIN($AX67,EOMONTH(BC$15,0))-MAX($AW67,BC$15)+1,)&gt;0,1,0)),
_xlfn.IFS(
$ES67="LisChannel",
_xlpm.COEFF*
INDEX({1;1;1.2;1.2;1;1;1;1;1.2;1.2;1.2;1.2},
MATCH(MONTH(BC$15),
{1,2,3,4,5,6,7,8,9,10,11,12})),
CONCATENATE($ES67," ",$L67)="RussOutdoor метро",
_xlpm.COEFF*
INDEX({0.8;0.9;1.1;1.1;1;1;1;1;1.1;1.1;1.1;1.1},
MATCH(MONTH(BC$15),
{1,2,3,4,5,6,7,8,9,10,11,12})),
$ES67&lt;&gt;"LisChannel",
_xlpm.COEFF,
$ES67&lt;&gt;"RussOutdoor",
_xlpm.COEFF))</f>
        <v/>
      </c>
      <c r="BD67" s="68">
        <f t="array" ref="BD67">
_xlfn.LET(_xlpm.COEFF,
IF($AW67+$AX67=0,0,IF(MAX(MIN($AX67,EOMONTH(BD$15,0))-MAX($AW67,BD$15)+1,)&gt;0,1,0)),
_xlfn.IFS(
$ES67="LisChannel",
_xlpm.COEFF*
INDEX({1;1;1.2;1.2;1;1;1;1;1.2;1.2;1.2;1.2},
MATCH(MONTH(BD$15),
{1,2,3,4,5,6,7,8,9,10,11,12})),
CONCATENATE($ES67," ",$L67)="RussOutdoor метро",
_xlpm.COEFF*
INDEX({0.8;0.9;1.1;1.1;1;1;1;1;1.1;1.1;1.1;1.1},
MATCH(MONTH(BD$15),
{1,2,3,4,5,6,7,8,9,10,11,12})),
$ES67&lt;&gt;"LisChannel",
_xlpm.COEFF,
$ES67&lt;&gt;"RussOutdoor",
_xlpm.COEFF))</f>
        <v/>
      </c>
      <c r="BE67" s="68">
        <f t="array" ref="BE67">
_xlfn.LET(_xlpm.COEFF,
IF($AW67+$AX67=0,0,IF(MAX(MIN($AX67,EOMONTH(BE$15,0))-MAX($AW67,BE$15)+1,)&gt;0,1,0)),
_xlfn.IFS(
$ES67="LisChannel",
_xlpm.COEFF*
INDEX({1;1;1.2;1.2;1;1;1;1;1.2;1.2;1.2;1.2},
MATCH(MONTH(BE$15),
{1,2,3,4,5,6,7,8,9,10,11,12})),
CONCATENATE($ES67," ",$L67)="RussOutdoor метро",
_xlpm.COEFF*
INDEX({0.8;0.9;1.1;1.1;1;1;1;1;1.1;1.1;1.1;1.1},
MATCH(MONTH(BE$15),
{1,2,3,4,5,6,7,8,9,10,11,12})),
$ES67&lt;&gt;"LisChannel",
_xlpm.COEFF,
$ES67&lt;&gt;"RussOutdoor",
_xlpm.COEFF))</f>
        <v/>
      </c>
      <c r="BF67" s="68">
        <f t="array" ref="BF67">
_xlfn.LET(_xlpm.COEFF,
IF($AW67+$AX67=0,0,IF(MAX(MIN($AX67,EOMONTH(BF$15,0))-MAX($AW67,BF$15)+1,)&gt;0,1,0)),
_xlfn.IFS(
$ES67="LisChannel",
_xlpm.COEFF*
INDEX({1;1;1.2;1.2;1;1;1;1;1.2;1.2;1.2;1.2},
MATCH(MONTH(BF$15),
{1,2,3,4,5,6,7,8,9,10,11,12})),
CONCATENATE($ES67," ",$L67)="RussOutdoor метро",
_xlpm.COEFF*
INDEX({0.8;0.9;1.1;1.1;1;1;1;1;1.1;1.1;1.1;1.1},
MATCH(MONTH(BF$15),
{1,2,3,4,5,6,7,8,9,10,11,12})),
$ES67&lt;&gt;"LisChannel",
_xlpm.COEFF,
$ES67&lt;&gt;"RussOutdoor",
_xlpm.COEFF))</f>
        <v/>
      </c>
      <c r="BG67" s="68">
        <f t="array" ref="BG67">
_xlfn.LET(_xlpm.COEFF,
IF($AW67+$AX67=0,0,IF(MAX(MIN($AX67,EOMONTH(BG$15,0))-MAX($AW67,BG$15)+1,)&gt;0,1,0)),
_xlfn.IFS(
$ES67="LisChannel",
_xlpm.COEFF*
INDEX({1;1;1.2;1.2;1;1;1;1;1.2;1.2;1.2;1.2},
MATCH(MONTH(BG$15),
{1,2,3,4,5,6,7,8,9,10,11,12})),
CONCATENATE($ES67," ",$L67)="RussOutdoor метро",
_xlpm.COEFF*
INDEX({0.8;0.9;1.1;1.1;1;1;1;1;1.1;1.1;1.1;1.1},
MATCH(MONTH(BG$15),
{1,2,3,4,5,6,7,8,9,10,11,12})),
$ES67&lt;&gt;"LisChannel",
_xlpm.COEFF,
$ES67&lt;&gt;"RussOutdoor",
_xlpm.COEFF))</f>
        <v/>
      </c>
      <c r="BH67" s="68">
        <f t="array" ref="BH67">
_xlfn.LET(_xlpm.COEFF,
IF($AW67+$AX67=0,0,IF(MAX(MIN($AX67,EOMONTH(BH$15,0))-MAX($AW67,BH$15)+1,)&gt;0,1,0)),
_xlfn.IFS(
$ES67="LisChannel",
_xlpm.COEFF*
INDEX({1;1;1.2;1.2;1;1;1;1;1.2;1.2;1.2;1.2},
MATCH(MONTH(BH$15),
{1,2,3,4,5,6,7,8,9,10,11,12})),
CONCATENATE($ES67," ",$L67)="RussOutdoor метро",
_xlpm.COEFF*
INDEX({0.8;0.9;1.1;1.1;1;1;1;1;1.1;1.1;1.1;1.1},
MATCH(MONTH(BH$15),
{1,2,3,4,5,6,7,8,9,10,11,12})),
$ES67&lt;&gt;"LisChannel",
_xlpm.COEFF,
$ES67&lt;&gt;"RussOutdoor",
_xlpm.COEFF))</f>
        <v/>
      </c>
      <c r="BI67" s="68">
        <f t="array" ref="BI67">
_xlfn.LET(_xlpm.COEFF,
IF($AW67+$AX67=0,0,IF(MAX(MIN($AX67,EOMONTH(BI$15,0))-MAX($AW67,BI$15)+1,)&gt;0,1,0)),
_xlfn.IFS(
$ES67="LisChannel",
_xlpm.COEFF*
INDEX({1;1;1.2;1.2;1;1;1;1;1.2;1.2;1.2;1.2},
MATCH(MONTH(BI$15),
{1,2,3,4,5,6,7,8,9,10,11,12})),
CONCATENATE($ES67," ",$L67)="RussOutdoor метро",
_xlpm.COEFF*
INDEX({0.8;0.9;1.1;1.1;1;1;1;1;1.1;1.1;1.1;1.1},
MATCH(MONTH(BI$15),
{1,2,3,4,5,6,7,8,9,10,11,12})),
$ES67&lt;&gt;"LisChannel",
_xlpm.COEFF,
$ES67&lt;&gt;"RussOutdoor",
_xlpm.COEFF))</f>
        <v/>
      </c>
      <c r="BJ67" s="68">
        <f t="array" ref="BJ67">
_xlfn.LET(_xlpm.COEFF,
IF($AW67+$AX67=0,0,IF(MAX(MIN($AX67,EOMONTH(BJ$15,0))-MAX($AW67,BJ$15)+1,)&gt;0,1,0)),
_xlfn.IFS(
$ES67="LisChannel",
_xlpm.COEFF*
INDEX({1;1;1.2;1.2;1;1;1;1;1.2;1.2;1.2;1.2},
MATCH(MONTH(BJ$15),
{1,2,3,4,5,6,7,8,9,10,11,12})),
CONCATENATE($ES67," ",$L67)="RussOutdoor метро",
_xlpm.COEFF*
INDEX({0.8;0.9;1.1;1.1;1;1;1;1;1.1;1.1;1.1;1.1},
MATCH(MONTH(BJ$15),
{1,2,3,4,5,6,7,8,9,10,11,12})),
$ES67&lt;&gt;"LisChannel",
_xlpm.COEFF,
$ES67&lt;&gt;"RussOutdoor",
_xlpm.COEFF))</f>
        <v/>
      </c>
      <c r="BK67" s="68">
        <f t="array" ref="BK67">
_xlfn.LET(_xlpm.COEFF,
IF($AW67+$AX67=0,0,IF(MAX(MIN($AX67,EOMONTH(BK$15,0))-MAX($AW67,BK$15)+1,)&gt;0,1,0)),
_xlfn.IFS(
$ES67="LisChannel",
_xlpm.COEFF*
INDEX({1;1;1.2;1.2;1;1;1;1;1.2;1.2;1.2;1.2},
MATCH(MONTH(BK$15),
{1,2,3,4,5,6,7,8,9,10,11,12})),
CONCATENATE($ES67," ",$L67)="RussOutdoor метро",
_xlpm.COEFF*
INDEX({0.8;0.9;1.1;1.1;1;1;1;1;1.1;1.1;1.1;1.1},
MATCH(MONTH(BK$15),
{1,2,3,4,5,6,7,8,9,10,11,12})),
$ES67&lt;&gt;"LisChannel",
_xlpm.COEFF,
$ES67&lt;&gt;"RussOutdoor",
_xlpm.COEFF))</f>
        <v/>
      </c>
      <c r="BL67" s="62">
        <f>COUNTIFS($AZ67:$BK67,"&gt;0")</f>
        <v/>
      </c>
      <c r="BM67" s="65" t="n"/>
      <c r="BN67" s="125">
        <f>$DJ67</f>
        <v/>
      </c>
      <c r="BO67" s="63">
        <f>$DQ67</f>
        <v/>
      </c>
      <c r="BP67" s="125">
        <f>
IFERROR(
IF($BL67=0,0,
$BN67*(1-$BO67)),
0)</f>
        <v/>
      </c>
      <c r="BQ67" s="125">
        <f t="array" ref="BQ67">
IFERROR(
_xlfn.IFS(
$DH67="день_1",
$BP67*$BL67/($AX67-$AW67+1)*AZ67*(DAY(EOMONTH(AZ$15,0))),
$DH67="день_2",
$BP67/30*MAX(MIN($AX67,EOMONTH(AZ$15,0))-MAX($AW67,AZ$15)+1,),
$DH67="раб.день",
$BP67/30*(IFERROR(
_xlfn.LET(_xlpm.VD,
CHOOSE(
{1;2;3;4;5;6;7;8;9;10;11;12;13;14;15;16;17;18},
45658,45659,45660,45661,45662,45663,45664,45665,45711,45724,45778,45779,45785,45786,45820,45821,45965,46022),
_xlfn.LET(_xlpm.DD,
MAX(MIN($AX67,EOMONTH(AZ$15,0))-MAX($AW67,AZ$15),),
_xlfn.IFS(
AND(MONTH($AW67)=MONTH(AZ$15),MONTH($AX67)&lt;&gt;MONTH(AZ$15)),
NETWORKDAYS.INTL($AW67,$AW67+_xlpm.DD,1,_xlpm.VD),
AND(MONTH($AW67)&lt;&gt;MONTH(AZ$15),MONTH($AX67)=MONTH(AZ$15)),
NETWORKDAYS.INTL(($AX67)-_xlpm.DD,$AX67,1,_xlpm.VD),
AND(MONTH($AW67)&lt;MONTH(AZ$15),MONTH($AX67)&gt;MONTH(AZ$15)),
NETWORKDAYS.INTL((EOMONTH(AZ$15-1,1))-_xlpm.DD,EOMONTH(AZ$15-1,1),1,_xlpm.VD),
AND(MONTH($AW67)=MONTH(AZ$15),MONTH($AX67)=MONTH(AZ$15)),
NETWORKDAYS.INTL($AW67,$AX67,1,_xlpm.VD)))),0)),
$DH67="месяц",
$BP67*AZ67,
$DH67="неделя",
$BP67*AZ67/7*(ROUNDUP((DAY(EOMONTH(AZ$15,0)))/4,0))),
0)</f>
        <v/>
      </c>
      <c r="BR67" s="125">
        <f t="array" ref="BR67">
IFERROR(
_xlfn.IFS(
$DH67="день_1",
$BP67*$BL67/($AX67-$AW67+1)*BA67*(DAY(EOMONTH(BA$15,0))),
$DH67="день_2",
$BP67/30*MAX(MIN($AX67,EOMONTH(BA$15,0))-MAX($AW67,BA$15)+1,),
$DH67="раб.день",
$BP67/30*(IFERROR(
_xlfn.LET(_xlpm.VD,
CHOOSE(
{1;2;3;4;5;6;7;8;9;10;11;12;13;14;15;16;17;18},
45658,45659,45660,45661,45662,45663,45664,45665,45711,45724,45778,45779,45785,45786,45820,45821,45965,46022),
_xlfn.LET(_xlpm.DD,
MAX(MIN($AX67,EOMONTH(BA$15,0))-MAX($AW67,BA$15),),
_xlfn.IFS(
AND(MONTH($AW67)=MONTH(BA$15),MONTH($AX67)&lt;&gt;MONTH(BA$15)),
NETWORKDAYS.INTL($AW67,$AW67+_xlpm.DD,1,_xlpm.VD),
AND(MONTH($AW67)&lt;&gt;MONTH(BA$15),MONTH($AX67)=MONTH(BA$15)),
NETWORKDAYS.INTL(($AX67)-_xlpm.DD,$AX67,1,_xlpm.VD),
AND(MONTH($AW67)&lt;MONTH(BA$15),MONTH($AX67)&gt;MONTH(BA$15)),
NETWORKDAYS.INTL((EOMONTH(BA$15-1,1))-_xlpm.DD,EOMONTH(BA$15-1,1),1,_xlpm.VD),
AND(MONTH($AW67)=MONTH(BA$15),MONTH($AX67)=MONTH(BA$15)),
NETWORKDAYS.INTL($AW67,$AX67,1,_xlpm.VD)))),0)),
$DH67="месяц",
$BP67*BA67,
$DH67="неделя",
$BP67*BA67/7*(ROUNDUP((DAY(EOMONTH(BA$15,0)))/4,0))),
0)</f>
        <v/>
      </c>
      <c r="BS67" s="125">
        <f t="array" ref="BS67">
IFERROR(
_xlfn.IFS(
$DH67="день_1",
$BP67*$BL67/($AX67-$AW67+1)*BB67*(DAY(EOMONTH(BB$15,0))),
$DH67="день_2",
$BP67/30*MAX(MIN($AX67,EOMONTH(BB$15,0))-MAX($AW67,BB$15)+1,),
$DH67="раб.день",
$BP67/30*(IFERROR(
_xlfn.LET(_xlpm.VD,
CHOOSE(
{1;2;3;4;5;6;7;8;9;10;11;12;13;14;15;16;17;18},
45658,45659,45660,45661,45662,45663,45664,45665,45711,45724,45778,45779,45785,45786,45820,45821,45965,46022),
_xlfn.LET(_xlpm.DD,
MAX(MIN($AX67,EOMONTH(BB$15,0))-MAX($AW67,BB$15),),
_xlfn.IFS(
AND(MONTH($AW67)=MONTH(BB$15),MONTH($AX67)&lt;&gt;MONTH(BB$15)),
NETWORKDAYS.INTL($AW67,$AW67+_xlpm.DD,1,_xlpm.VD),
AND(MONTH($AW67)&lt;&gt;MONTH(BB$15),MONTH($AX67)=MONTH(BB$15)),
NETWORKDAYS.INTL(($AX67)-_xlpm.DD,$AX67,1,_xlpm.VD),
AND(MONTH($AW67)&lt;MONTH(BB$15),MONTH($AX67)&gt;MONTH(BB$15)),
NETWORKDAYS.INTL((EOMONTH(BB$15-1,1))-_xlpm.DD,EOMONTH(BB$15-1,1),1,_xlpm.VD),
AND(MONTH($AW67)=MONTH(BB$15),MONTH($AX67)=MONTH(BB$15)),
NETWORKDAYS.INTL($AW67,$AX67,1,_xlpm.VD)))),0)),
$DH67="месяц",
$BP67*BB67,
$DH67="неделя",
$BP67*BB67/7*(ROUNDUP((DAY(EOMONTH(BB$15,0)))/4,0))),
0)</f>
        <v/>
      </c>
      <c r="BT67" s="125">
        <f t="array" ref="BT67">
IFERROR(
_xlfn.IFS(
$DH67="день_1",
$BP67*$BL67/($AX67-$AW67+1)*BC67*(DAY(EOMONTH(BC$15,0))),
$DH67="день_2",
$BP67/30*MAX(MIN($AX67,EOMONTH(BC$15,0))-MAX($AW67,BC$15)+1,),
$DH67="раб.день",
$BP67/30*(IFERROR(
_xlfn.LET(_xlpm.VD,
CHOOSE(
{1;2;3;4;5;6;7;8;9;10;11;12;13;14;15;16;17;18},
45658,45659,45660,45661,45662,45663,45664,45665,45711,45724,45778,45779,45785,45786,45820,45821,45965,46022),
_xlfn.LET(_xlpm.DD,
MAX(MIN($AX67,EOMONTH(BC$15,0))-MAX($AW67,BC$15),),
_xlfn.IFS(
AND(MONTH($AW67)=MONTH(BC$15),MONTH($AX67)&lt;&gt;MONTH(BC$15)),
NETWORKDAYS.INTL($AW67,$AW67+_xlpm.DD,1,_xlpm.VD),
AND(MONTH($AW67)&lt;&gt;MONTH(BC$15),MONTH($AX67)=MONTH(BC$15)),
NETWORKDAYS.INTL(($AX67)-_xlpm.DD,$AX67,1,_xlpm.VD),
AND(MONTH($AW67)&lt;MONTH(BC$15),MONTH($AX67)&gt;MONTH(BC$15)),
NETWORKDAYS.INTL((EOMONTH(BC$15-1,1))-_xlpm.DD,EOMONTH(BC$15-1,1),1,_xlpm.VD),
AND(MONTH($AW67)=MONTH(BC$15),MONTH($AX67)=MONTH(BC$15)),
NETWORKDAYS.INTL($AW67,$AX67,1,_xlpm.VD)))),0)),
$DH67="месяц",
$BP67*BC67,
$DH67="неделя",
$BP67*BC67/7*(ROUNDUP((DAY(EOMONTH(BC$15,0)))/4,0))),
0)</f>
        <v/>
      </c>
      <c r="BU67" s="125">
        <f t="array" ref="BU67">
IFERROR(
_xlfn.IFS(
$DH67="день_1",
$BP67*$BL67/($AX67-$AW67+1)*BD67*(DAY(EOMONTH(BD$15,0))),
$DH67="день_2",
$BP67/30*MAX(MIN($AX67,EOMONTH(BD$15,0))-MAX($AW67,BD$15)+1,),
$DH67="раб.день",
$BP67/30*(IFERROR(
_xlfn.LET(_xlpm.VD,
CHOOSE(
{1;2;3;4;5;6;7;8;9;10;11;12;13;14;15;16;17;18},
45658,45659,45660,45661,45662,45663,45664,45665,45711,45724,45778,45779,45785,45786,45820,45821,45965,46022),
_xlfn.LET(_xlpm.DD,
MAX(MIN($AX67,EOMONTH(BD$15,0))-MAX($AW67,BD$15),),
_xlfn.IFS(
AND(MONTH($AW67)=MONTH(BD$15),MONTH($AX67)&lt;&gt;MONTH(BD$15)),
NETWORKDAYS.INTL($AW67,$AW67+_xlpm.DD,1,_xlpm.VD),
AND(MONTH($AW67)&lt;&gt;MONTH(BD$15),MONTH($AX67)=MONTH(BD$15)),
NETWORKDAYS.INTL(($AX67)-_xlpm.DD,$AX67,1,_xlpm.VD),
AND(MONTH($AW67)&lt;MONTH(BD$15),MONTH($AX67)&gt;MONTH(BD$15)),
NETWORKDAYS.INTL((EOMONTH(BD$15-1,1))-_xlpm.DD,EOMONTH(BD$15-1,1),1,_xlpm.VD),
AND(MONTH($AW67)=MONTH(BD$15),MONTH($AX67)=MONTH(BD$15)),
NETWORKDAYS.INTL($AW67,$AX67,1,_xlpm.VD)))),0)),
$DH67="месяц",
$BP67*BD67,
$DH67="неделя",
$BP67*BD67/7*(ROUNDUP((DAY(EOMONTH(BD$15,0)))/4,0))),
0)</f>
        <v/>
      </c>
      <c r="BV67" s="125">
        <f t="array" ref="BV67">
IFERROR(
_xlfn.IFS(
$DH67="день_1",
$BP67*$BL67/($AX67-$AW67+1)*BE67*(DAY(EOMONTH(BE$15,0))),
$DH67="день_2",
$BP67/30*MAX(MIN($AX67,EOMONTH(BE$15,0))-MAX($AW67,BE$15)+1,),
$DH67="раб.день",
$BP67/30*(IFERROR(
_xlfn.LET(_xlpm.VD,
CHOOSE(
{1;2;3;4;5;6;7;8;9;10;11;12;13;14;15;16;17;18},
45658,45659,45660,45661,45662,45663,45664,45665,45711,45724,45778,45779,45785,45786,45820,45821,45965,46022),
_xlfn.LET(_xlpm.DD,
MAX(MIN($AX67,EOMONTH(BE$15,0))-MAX($AW67,BE$15),),
_xlfn.IFS(
AND(MONTH($AW67)=MONTH(BE$15),MONTH($AX67)&lt;&gt;MONTH(BE$15)),
NETWORKDAYS.INTL($AW67,$AW67+_xlpm.DD,1,_xlpm.VD),
AND(MONTH($AW67)&lt;&gt;MONTH(BE$15),MONTH($AX67)=MONTH(BE$15)),
NETWORKDAYS.INTL(($AX67)-_xlpm.DD,$AX67,1,_xlpm.VD),
AND(MONTH($AW67)&lt;MONTH(BE$15),MONTH($AX67)&gt;MONTH(BE$15)),
NETWORKDAYS.INTL((EOMONTH(BE$15-1,1))-_xlpm.DD,EOMONTH(BE$15-1,1),1,_xlpm.VD),
AND(MONTH($AW67)=MONTH(BE$15),MONTH($AX67)=MONTH(BE$15)),
NETWORKDAYS.INTL($AW67,$AX67,1,_xlpm.VD)))),0)),
$DH67="месяц",
$BP67*BE67,
$DH67="неделя",
$BP67*BE67/7*(ROUNDUP((DAY(EOMONTH(BE$15,0)))/4,0))),
0)</f>
        <v/>
      </c>
      <c r="BW67" s="125">
        <f t="array" ref="BW67">
IFERROR(
_xlfn.IFS(
$DH67="день_1",
$BP67*$BL67/($AX67-$AW67+1)*BF67*(DAY(EOMONTH(BF$15,0))),
$DH67="день_2",
$BP67/30*MAX(MIN($AX67,EOMONTH(BF$15,0))-MAX($AW67,BF$15)+1,),
$DH67="раб.день",
$BP67/30*(IFERROR(
_xlfn.LET(_xlpm.VD,
CHOOSE(
{1;2;3;4;5;6;7;8;9;10;11;12;13;14;15;16;17;18},
45658,45659,45660,45661,45662,45663,45664,45665,45711,45724,45778,45779,45785,45786,45820,45821,45965,46022),
_xlfn.LET(_xlpm.DD,
MAX(MIN($AX67,EOMONTH(BF$15,0))-MAX($AW67,BF$15),),
_xlfn.IFS(
AND(MONTH($AW67)=MONTH(BF$15),MONTH($AX67)&lt;&gt;MONTH(BF$15)),
NETWORKDAYS.INTL($AW67,$AW67+_xlpm.DD,1,_xlpm.VD),
AND(MONTH($AW67)&lt;&gt;MONTH(BF$15),MONTH($AX67)=MONTH(BF$15)),
NETWORKDAYS.INTL(($AX67)-_xlpm.DD,$AX67,1,_xlpm.VD),
AND(MONTH($AW67)&lt;MONTH(BF$15),MONTH($AX67)&gt;MONTH(BF$15)),
NETWORKDAYS.INTL((EOMONTH(BF$15-1,1))-_xlpm.DD,EOMONTH(BF$15-1,1),1,_xlpm.VD),
AND(MONTH($AW67)=MONTH(BF$15),MONTH($AX67)=MONTH(BF$15)),
NETWORKDAYS.INTL($AW67,$AX67,1,_xlpm.VD)))),0)),
$DH67="месяц",
$BP67*BF67,
$DH67="неделя",
$BP67*BF67/7*(ROUNDUP((DAY(EOMONTH(BF$15,0)))/4,0))),
0)</f>
        <v/>
      </c>
      <c r="BX67" s="125">
        <f t="array" ref="BX67">
IFERROR(
_xlfn.IFS(
$DH67="день_1",
$BP67*$BL67/($AX67-$AW67+1)*BG67*(DAY(EOMONTH(BG$15,0))),
$DH67="день_2",
$BP67/30*MAX(MIN($AX67,EOMONTH(BG$15,0))-MAX($AW67,BG$15)+1,),
$DH67="раб.день",
$BP67/30*(IFERROR(
_xlfn.LET(_xlpm.VD,
CHOOSE(
{1;2;3;4;5;6;7;8;9;10;11;12;13;14;15;16;17;18},
45658,45659,45660,45661,45662,45663,45664,45665,45711,45724,45778,45779,45785,45786,45820,45821,45965,46022),
_xlfn.LET(_xlpm.DD,
MAX(MIN($AX67,EOMONTH(BG$15,0))-MAX($AW67,BG$15),),
_xlfn.IFS(
AND(MONTH($AW67)=MONTH(BG$15),MONTH($AX67)&lt;&gt;MONTH(BG$15)),
NETWORKDAYS.INTL($AW67,$AW67+_xlpm.DD,1,_xlpm.VD),
AND(MONTH($AW67)&lt;&gt;MONTH(BG$15),MONTH($AX67)=MONTH(BG$15)),
NETWORKDAYS.INTL(($AX67)-_xlpm.DD,$AX67,1,_xlpm.VD),
AND(MONTH($AW67)&lt;MONTH(BG$15),MONTH($AX67)&gt;MONTH(BG$15)),
NETWORKDAYS.INTL((EOMONTH(BG$15-1,1))-_xlpm.DD,EOMONTH(BG$15-1,1),1,_xlpm.VD),
AND(MONTH($AW67)=MONTH(BG$15),MONTH($AX67)=MONTH(BG$15)),
NETWORKDAYS.INTL($AW67,$AX67,1,_xlpm.VD)))),0)),
$DH67="месяц",
$BP67*BG67,
$DH67="неделя",
$BP67*BG67/7*(ROUNDUP((DAY(EOMONTH(BG$15,0)))/4,0))),
0)</f>
        <v/>
      </c>
      <c r="BY67" s="125">
        <f t="array" ref="BY67">
IFERROR(
_xlfn.IFS(
$DH67="день_1",
$BP67*$BL67/($AX67-$AW67+1)*BH67*(DAY(EOMONTH(BH$15,0))),
$DH67="день_2",
$BP67/30*MAX(MIN($AX67,EOMONTH(BH$15,0))-MAX($AW67,BH$15)+1,),
$DH67="раб.день",
$BP67/30*(IFERROR(
_xlfn.LET(_xlpm.VD,
CHOOSE(
{1;2;3;4;5;6;7;8;9;10;11;12;13;14;15;16;17;18},
45658,45659,45660,45661,45662,45663,45664,45665,45711,45724,45778,45779,45785,45786,45820,45821,45965,46022),
_xlfn.LET(_xlpm.DD,
MAX(MIN($AX67,EOMONTH(BH$15,0))-MAX($AW67,BH$15),),
_xlfn.IFS(
AND(MONTH($AW67)=MONTH(BH$15),MONTH($AX67)&lt;&gt;MONTH(BH$15)),
NETWORKDAYS.INTL($AW67,$AW67+_xlpm.DD,1,_xlpm.VD),
AND(MONTH($AW67)&lt;&gt;MONTH(BH$15),MONTH($AX67)=MONTH(BH$15)),
NETWORKDAYS.INTL(($AX67)-_xlpm.DD,$AX67,1,_xlpm.VD),
AND(MONTH($AW67)&lt;MONTH(BH$15),MONTH($AX67)&gt;MONTH(BH$15)),
NETWORKDAYS.INTL((EOMONTH(BH$15-1,1))-_xlpm.DD,EOMONTH(BH$15-1,1),1,_xlpm.VD),
AND(MONTH($AW67)=MONTH(BH$15),MONTH($AX67)=MONTH(BH$15)),
NETWORKDAYS.INTL($AW67,$AX67,1,_xlpm.VD)))),0)),
$DH67="месяц",
$BP67*BH67,
$DH67="неделя",
$BP67*BH67/7*(ROUNDUP((DAY(EOMONTH(BH$15,0)))/4,0))),
0)</f>
        <v/>
      </c>
      <c r="BZ67" s="125">
        <f t="array" ref="BZ67">
IFERROR(
_xlfn.IFS(
$DH67="день_1",
$BP67*$BL67/($AX67-$AW67+1)*BI67*(DAY(EOMONTH(BI$15,0))),
$DH67="день_2",
$BP67/30*MAX(MIN($AX67,EOMONTH(BI$15,0))-MAX($AW67,BI$15)+1,),
$DH67="раб.день",
$BP67/30*(IFERROR(
_xlfn.LET(_xlpm.VD,
CHOOSE(
{1;2;3;4;5;6;7;8;9;10;11;12;13;14;15;16;17;18},
45658,45659,45660,45661,45662,45663,45664,45665,45711,45724,45778,45779,45785,45786,45820,45821,45965,46022),
_xlfn.LET(_xlpm.DD,
MAX(MIN($AX67,EOMONTH(BI$15,0))-MAX($AW67,BI$15),),
_xlfn.IFS(
AND(MONTH($AW67)=MONTH(BI$15),MONTH($AX67)&lt;&gt;MONTH(BI$15)),
NETWORKDAYS.INTL($AW67,$AW67+_xlpm.DD,1,_xlpm.VD),
AND(MONTH($AW67)&lt;&gt;MONTH(BI$15),MONTH($AX67)=MONTH(BI$15)),
NETWORKDAYS.INTL(($AX67)-_xlpm.DD,$AX67,1,_xlpm.VD),
AND(MONTH($AW67)&lt;MONTH(BI$15),MONTH($AX67)&gt;MONTH(BI$15)),
NETWORKDAYS.INTL((EOMONTH(BI$15-1,1))-_xlpm.DD,EOMONTH(BI$15-1,1),1,_xlpm.VD),
AND(MONTH($AW67)=MONTH(BI$15),MONTH($AX67)=MONTH(BI$15)),
NETWORKDAYS.INTL($AW67,$AX67,1,_xlpm.VD)))),0)),
$DH67="месяц",
$BP67*BI67,
$DH67="неделя",
$BP67*BI67/7*(ROUNDUP((DAY(EOMONTH(BI$15,0)))/4,0))),
0)</f>
        <v/>
      </c>
      <c r="CA67" s="125">
        <f t="array" ref="CA67">
IFERROR(
_xlfn.IFS(
$DH67="день_1",
$BP67*$BL67/($AX67-$AW67+1)*BJ67*(DAY(EOMONTH(BJ$15,0))),
$DH67="день_2",
$BP67/30*MAX(MIN($AX67,EOMONTH(BJ$15,0))-MAX($AW67,BJ$15)+1,),
$DH67="раб.день",
$BP67/30*(IFERROR(
_xlfn.LET(_xlpm.VD,
CHOOSE(
{1;2;3;4;5;6;7;8;9;10;11;12;13;14;15;16;17;18},
45658,45659,45660,45661,45662,45663,45664,45665,45711,45724,45778,45779,45785,45786,45820,45821,45965,46022),
_xlfn.LET(_xlpm.DD,
MAX(MIN($AX67,EOMONTH(BJ$15,0))-MAX($AW67,BJ$15),),
_xlfn.IFS(
AND(MONTH($AW67)=MONTH(BJ$15),MONTH($AX67)&lt;&gt;MONTH(BJ$15)),
NETWORKDAYS.INTL($AW67,$AW67+_xlpm.DD,1,_xlpm.VD),
AND(MONTH($AW67)&lt;&gt;MONTH(BJ$15),MONTH($AX67)=MONTH(BJ$15)),
NETWORKDAYS.INTL(($AX67)-_xlpm.DD,$AX67,1,_xlpm.VD),
AND(MONTH($AW67)&lt;MONTH(BJ$15),MONTH($AX67)&gt;MONTH(BJ$15)),
NETWORKDAYS.INTL((EOMONTH(BJ$15-1,1))-_xlpm.DD,EOMONTH(BJ$15-1,1),1,_xlpm.VD),
AND(MONTH($AW67)=MONTH(BJ$15),MONTH($AX67)=MONTH(BJ$15)),
NETWORKDAYS.INTL($AW67,$AX67,1,_xlpm.VD)))),0)),
$DH67="месяц",
$BP67*BJ67,
$DH67="неделя",
$BP67*BJ67/7*(ROUNDUP((DAY(EOMONTH(BJ$15,0)))/4,0))),
0)</f>
        <v/>
      </c>
      <c r="CB67" s="125">
        <f t="array" ref="CB67">
IFERROR(
_xlfn.IFS(
$DH67="день_1",
$BP67*$BL67/($AX67-$AW67+1)*BK67*(DAY(EOMONTH(BK$15,0))),
$DH67="день_2",
$BP67/30*MAX(MIN($AX67,EOMONTH(BK$15,0))-MAX($AW67,BK$15)+1,),
$DH67="раб.день",
$BP67/30*(IFERROR(
_xlfn.LET(_xlpm.VD,
CHOOSE(
{1;2;3;4;5;6;7;8;9;10;11;12;13;14;15;16;17;18},
45658,45659,45660,45661,45662,45663,45664,45665,45711,45724,45778,45779,45785,45786,45820,45821,45965,46022),
_xlfn.LET(_xlpm.DD,
MAX(MIN($AX67,EOMONTH(BK$15,0))-MAX($AW67,BK$15),),
_xlfn.IFS(
AND(MONTH($AW67)=MONTH(BK$15),MONTH($AX67)&lt;&gt;MONTH(BK$15)),
NETWORKDAYS.INTL($AW67,$AW67+_xlpm.DD,1,_xlpm.VD),
AND(MONTH($AW67)&lt;&gt;MONTH(BK$15),MONTH($AX67)=MONTH(BK$15)),
NETWORKDAYS.INTL(($AX67)-_xlpm.DD,$AX67,1,_xlpm.VD),
AND(MONTH($AW67)&lt;MONTH(BK$15),MONTH($AX67)&gt;MONTH(BK$15)),
NETWORKDAYS.INTL((EOMONTH(BK$15-1,1))-_xlpm.DD,EOMONTH(BK$15-1,1),1,_xlpm.VD),
AND(MONTH($AW67)=MONTH(BK$15),MONTH($AX67)=MONTH(BK$15)),
NETWORKDAYS.INTL($AW67,$AX67,1,_xlpm.VD)))),0)),
$DH67="месяц",
$BP67*BK67,
$DH67="неделя",
$BP67*BK67/7*(ROUNDUP((DAY(EOMONTH(BK$15,0)))/4,0))),
0)</f>
        <v/>
      </c>
      <c r="CC67" s="125">
        <f>SUM($BQ67:$CB67)</f>
        <v/>
      </c>
      <c r="CD67" s="126">
        <f>SUM($EH67:$EH67)</f>
        <v/>
      </c>
      <c r="CE67" s="126">
        <f>$CD67*$AB67</f>
        <v/>
      </c>
      <c r="CF67" s="126">
        <f>SUM($EK67:$EK67)</f>
        <v/>
      </c>
      <c r="CG67" s="126">
        <f>$CF67*$AB67</f>
        <v/>
      </c>
      <c r="CH67" s="126">
        <f>SUM($CC67,$CE67,$CG67)</f>
        <v/>
      </c>
      <c r="CI67" s="126">
        <f>$CH67*(1+$CM67)</f>
        <v/>
      </c>
      <c r="CJ67" s="127" t="n">
        <v>0</v>
      </c>
      <c r="CK67" s="126">
        <f>SUM($CH67:$CH67)*(1+$CJ67)</f>
        <v/>
      </c>
      <c r="CL67" s="126">
        <f>SUM($CH67:$CH67)*(1+$CM67)</f>
        <v/>
      </c>
      <c r="CM67" s="59" t="inlineStr">
        <is>
          <t>20%</t>
        </is>
      </c>
      <c r="CN67" s="59" t="n"/>
      <c r="CO67" s="72" t="n"/>
      <c r="CP67" s="59" t="n"/>
      <c r="CQ67" s="73" t="n"/>
      <c r="CR67" s="73" t="n"/>
      <c r="CS67" s="73" t="n"/>
      <c r="CT67" s="72" t="n"/>
      <c r="CU67" s="79" t="inlineStr">
        <is>
          <t> </t>
        </is>
      </c>
      <c r="CV67" s="60" t="n"/>
      <c r="CW67" s="60" t="n"/>
      <c r="CX67" s="60" t="n"/>
      <c r="CY67" s="127">
        <f>IFERROR(($CC67-$EE67)/($EE67/(1-$DQ67)),0)</f>
        <v/>
      </c>
      <c r="CZ67" s="127">
        <f>IFERROR(1-$EI67/($CE67),0)</f>
        <v/>
      </c>
      <c r="DA67" s="127">
        <f>IFERROR(1-$EL67/($CG67),0)</f>
        <v/>
      </c>
      <c r="DB67" s="126">
        <f>ROUND(IFERROR(($CI67/(1+$CM67)-$EN67),0),2)</f>
        <v/>
      </c>
      <c r="DC67" s="128" t="n"/>
      <c r="DD67" s="125" t="n"/>
      <c r="DE67" s="75" t="n">
        <v>0</v>
      </c>
      <c r="DF67" s="128" t="n"/>
      <c r="DG67" s="125">
        <f>IF($DC67=0,0,$DD67*($DC67*100%-$DE67*$DF67))*SUM($AB67:$AB67)</f>
        <v/>
      </c>
      <c r="DH67" s="129" t="inlineStr">
        <is>
          <t>месяц</t>
        </is>
      </c>
      <c r="DI67" s="130">
        <f t="array" ref="DI67">IFERROR(
IF($ES67="LisChannel",
(ROUND(((INDEX({174.625;153.888888888889;130.972222222222},MATCH($AI67,{2;3;4}),0))*$AG67*$AI67),2)),0),0)</f>
        <v/>
      </c>
      <c r="DJ67" s="130">
        <f>
_xlfn.LET(_xlpm.X,
IFERROR(
IF($ES67="НовиковТВ",
(_xlfn.LET(_xlpm.NTV,
_xlfn.LET(_xlpm.MIN,350000,
IF(SUMIFS($DI:$DI,$ES:$ES,"НовиковТВ")&lt;=_xlpm.MIN,
(SUMIFS($DI:$DI,$ES:$ES,"НовиковТВ")/(COUNTIFS($ES:$ES,"НовиковТВ")))*_xlpm.MIN/SUMIFS($DI:$DI,$ES:$ES,"НовиковТВ"),
DI67)),
_xlpm.NTV+$DG67/(1-(1-(_xlpm.NTV)*(1-$DL67)*(1-$DM67)*(1-$DN67)*(1-$DO67)*(1-$DP67)/_xlpm.NTV))))/(1+$EP67),
$DI67+$DG67/(1-(1-($DI67)*(1-$DL67)*(1-$DM67)*(1-$DN67)*(1-$DO67)*(1-$DP67)/$DI67))),
0),
_xlpm.X*(1+$CM67)*(1+$CW67)-_xlpm.X*(1+$CM67)+_xlpm.X)</f>
        <v/>
      </c>
      <c r="DK67" s="125" t="inlineStr">
        <is>
          <t>послед.</t>
        </is>
      </c>
      <c r="DL67" s="63" t="n">
        <v>0</v>
      </c>
      <c r="DM67" s="63" t="n">
        <v>0</v>
      </c>
      <c r="DN67" s="63" t="n">
        <v>0</v>
      </c>
      <c r="DO67" s="63" t="n">
        <v>0</v>
      </c>
      <c r="DP67" s="63" t="n">
        <v>0</v>
      </c>
      <c r="DQ67" s="63">
        <f t="array" ref="DQ67">IFERROR(_xlfn.IFS(
$DK67="послед.",1-(1-$DL67)*(1-$DM67)*(1-$DN67)*(1-$DO67)*(1-$DP67),
$DK67="сумм.",$DL67+$DM67+$DN67+$DO67+$DP67),
0)</f>
        <v/>
      </c>
      <c r="DR67" s="125">
        <f t="array" ref="DR67">
IFERROR(
_xlfn.IFS(
$BL67=0,
0,
$BL67&gt;0,
_xlfn.IFS($DK67="послед.",
$DJ67*(1-$DL67)*(1-$DM67)*(1-$DN67)*(1-$DO67)*(1-$DP67),
$DK67="сумм.",
$DJ67*(1-($DL67+$DM67+$DN67+$DO67+$DP67)))),0)</f>
        <v/>
      </c>
      <c r="DS67" s="125">
        <f t="array" ref="DS67">
IFERROR(_xlfn.IFS(
$DH67="день_1",
$DR67*$BL67/($AX67-$AW67+1)*AZ67*(DAY(EOMONTH(AZ$15,0))),
$DH67="день_2",
$DR67/30*MAX(MIN($AX67,EOMONTH(AZ$15,0))-MAX($AW67,AZ$15)+1,),
$DH67="раб.день",
$DR67/30*(IFERROR(
_xlfn.LET(_xlpm.VD,
CHOOSE(
{1;2;3;4;5;6;7;8;9;10;11;12;13;14;15;16;17;18},
45658,45659,45660,45661,45662,45663,45664,45665,45711,45724,45778,45779,45785,45786,45820,45821,45965,46022),
_xlfn.LET(_xlpm.DD,
MAX(MIN($AX67,EOMONTH(AZ$15,0))-MAX($AW67,AZ$15),),
_xlfn.IFS(
AND(MONTH($AW67)=MONTH(AZ$15),MONTH($AX67)&lt;&gt;MONTH(AZ$15)),
NETWORKDAYS.INTL($AW67,$AW67+_xlpm.DD,1,_xlpm.VD),
AND(MONTH($AW67)&lt;&gt;MONTH(AZ$15),MONTH($AX67)=MONTH(AZ$15)),
NETWORKDAYS.INTL(($AX67)-_xlpm.DD,$AX67,1,_xlpm.VD),
AND(MONTH($AW67)&lt;MONTH(AZ$15),MONTH($AX67)&gt;MONTH(AZ$15)),
NETWORKDAYS.INTL((EOMONTH(AZ$15-1,1))-_xlpm.DD,EOMONTH(AZ$15-1,1),1,_xlpm.VD),
AND(MONTH($AW67)=MONTH(AZ$15),MONTH($AX67)=MONTH(AZ$15)),
NETWORKDAYS.INTL($AW67,$AX67,1,_xlpm.VD)))),0)),
$DH67="месяц",
$DR67*AZ67,
$DH67="неделя",
$DR67*AZ67/7*(ROUNDUP((DAY(EOMONTH(AZ$15,0)))/4,0))),
0)</f>
        <v/>
      </c>
      <c r="DT67" s="125">
        <f t="array" ref="DT67">
IFERROR(_xlfn.IFS(
$DH67="день_1",
$DR67*$BL67/($AX67-$AW67+1)*BA67*(DAY(EOMONTH(BA$15,0))),
$DH67="день_2",
$DR67/30*MAX(MIN($AX67,EOMONTH(BA$15,0))-MAX($AW67,BA$15)+1,),
$DH67="раб.день",
$DR67/30*(IFERROR(
_xlfn.LET(_xlpm.VD,
CHOOSE(
{1;2;3;4;5;6;7;8;9;10;11;12;13;14;15;16;17;18},
45658,45659,45660,45661,45662,45663,45664,45665,45711,45724,45778,45779,45785,45786,45820,45821,45965,46022),
_xlfn.LET(_xlpm.DD,
MAX(MIN($AX67,EOMONTH(BA$15,0))-MAX($AW67,BA$15),),
_xlfn.IFS(
AND(MONTH($AW67)=MONTH(BA$15),MONTH($AX67)&lt;&gt;MONTH(BA$15)),
NETWORKDAYS.INTL($AW67,$AW67+_xlpm.DD,1,_xlpm.VD),
AND(MONTH($AW67)&lt;&gt;MONTH(BA$15),MONTH($AX67)=MONTH(BA$15)),
NETWORKDAYS.INTL(($AX67)-_xlpm.DD,$AX67,1,_xlpm.VD),
AND(MONTH($AW67)&lt;MONTH(BA$15),MONTH($AX67)&gt;MONTH(BA$15)),
NETWORKDAYS.INTL((EOMONTH(BA$15-1,1))-_xlpm.DD,EOMONTH(BA$15-1,1),1,_xlpm.VD),
AND(MONTH($AW67)=MONTH(BA$15),MONTH($AX67)=MONTH(BA$15)),
NETWORKDAYS.INTL($AW67,$AX67,1,_xlpm.VD)))),0)),
$DH67="месяц",
$DR67*BA67,
$DH67="неделя",
$DR67*BA67/7*(ROUNDUP((DAY(EOMONTH(BA$15,0)))/4,0))),
0)</f>
        <v/>
      </c>
      <c r="DU67" s="125">
        <f t="array" ref="DU67">
IFERROR(_xlfn.IFS(
$DH67="день_1",
$DR67*$BL67/($AX67-$AW67+1)*BB67*(DAY(EOMONTH(BB$15,0))),
$DH67="день_2",
$DR67/30*MAX(MIN($AX67,EOMONTH(BB$15,0))-MAX($AW67,BB$15)+1,),
$DH67="раб.день",
$DR67/30*(IFERROR(
_xlfn.LET(_xlpm.VD,
CHOOSE(
{1;2;3;4;5;6;7;8;9;10;11;12;13;14;15;16;17;18},
45658,45659,45660,45661,45662,45663,45664,45665,45711,45724,45778,45779,45785,45786,45820,45821,45965,46022),
_xlfn.LET(_xlpm.DD,
MAX(MIN($AX67,EOMONTH(BB$15,0))-MAX($AW67,BB$15),),
_xlfn.IFS(
AND(MONTH($AW67)=MONTH(BB$15),MONTH($AX67)&lt;&gt;MONTH(BB$15)),
NETWORKDAYS.INTL($AW67,$AW67+_xlpm.DD,1,_xlpm.VD),
AND(MONTH($AW67)&lt;&gt;MONTH(BB$15),MONTH($AX67)=MONTH(BB$15)),
NETWORKDAYS.INTL(($AX67)-_xlpm.DD,$AX67,1,_xlpm.VD),
AND(MONTH($AW67)&lt;MONTH(BB$15),MONTH($AX67)&gt;MONTH(BB$15)),
NETWORKDAYS.INTL((EOMONTH(BB$15-1,1))-_xlpm.DD,EOMONTH(BB$15-1,1),1,_xlpm.VD),
AND(MONTH($AW67)=MONTH(BB$15),MONTH($AX67)=MONTH(BB$15)),
NETWORKDAYS.INTL($AW67,$AX67,1,_xlpm.VD)))),0)),
$DH67="месяц",
$DR67*BB67,
$DH67="неделя",
$DR67*BB67/7*(ROUNDUP((DAY(EOMONTH(BB$15,0)))/4,0))),
0)</f>
        <v/>
      </c>
      <c r="DV67" s="125">
        <f t="array" ref="DV67">
IFERROR(_xlfn.IFS(
$DH67="день_1",
$DR67*$BL67/($AX67-$AW67+1)*BC67*(DAY(EOMONTH(BC$15,0))),
$DH67="день_2",
$DR67/30*MAX(MIN($AX67,EOMONTH(BC$15,0))-MAX($AW67,BC$15)+1,),
$DH67="раб.день",
$DR67/30*(IFERROR(
_xlfn.LET(_xlpm.VD,
CHOOSE(
{1;2;3;4;5;6;7;8;9;10;11;12;13;14;15;16;17;18},
45658,45659,45660,45661,45662,45663,45664,45665,45711,45724,45778,45779,45785,45786,45820,45821,45965,46022),
_xlfn.LET(_xlpm.DD,
MAX(MIN($AX67,EOMONTH(BC$15,0))-MAX($AW67,BC$15),),
_xlfn.IFS(
AND(MONTH($AW67)=MONTH(BC$15),MONTH($AX67)&lt;&gt;MONTH(BC$15)),
NETWORKDAYS.INTL($AW67,$AW67+_xlpm.DD,1,_xlpm.VD),
AND(MONTH($AW67)&lt;&gt;MONTH(BC$15),MONTH($AX67)=MONTH(BC$15)),
NETWORKDAYS.INTL(($AX67)-_xlpm.DD,$AX67,1,_xlpm.VD),
AND(MONTH($AW67)&lt;MONTH(BC$15),MONTH($AX67)&gt;MONTH(BC$15)),
NETWORKDAYS.INTL((EOMONTH(BC$15-1,1))-_xlpm.DD,EOMONTH(BC$15-1,1),1,_xlpm.VD),
AND(MONTH($AW67)=MONTH(BC$15),MONTH($AX67)=MONTH(BC$15)),
NETWORKDAYS.INTL($AW67,$AX67,1,_xlpm.VD)))),0)),
$DH67="месяц",
$DR67*BC67,
$DH67="неделя",
$DR67*BC67/7*(ROUNDUP((DAY(EOMONTH(BC$15,0)))/4,0))),
0)</f>
        <v/>
      </c>
      <c r="DW67" s="125">
        <f t="array" ref="DW67">
IFERROR(_xlfn.IFS(
$DH67="день_1",
$DR67*$BL67/($AX67-$AW67+1)*BD67*(DAY(EOMONTH(BD$15,0))),
$DH67="день_2",
$DR67/30*MAX(MIN($AX67,EOMONTH(BD$15,0))-MAX($AW67,BD$15)+1,),
$DH67="раб.день",
$DR67/30*(IFERROR(
_xlfn.LET(_xlpm.VD,
CHOOSE(
{1;2;3;4;5;6;7;8;9;10;11;12;13;14;15;16;17;18},
45658,45659,45660,45661,45662,45663,45664,45665,45711,45724,45778,45779,45785,45786,45820,45821,45965,46022),
_xlfn.LET(_xlpm.DD,
MAX(MIN($AX67,EOMONTH(BD$15,0))-MAX($AW67,BD$15),),
_xlfn.IFS(
AND(MONTH($AW67)=MONTH(BD$15),MONTH($AX67)&lt;&gt;MONTH(BD$15)),
NETWORKDAYS.INTL($AW67,$AW67+_xlpm.DD,1,_xlpm.VD),
AND(MONTH($AW67)&lt;&gt;MONTH(BD$15),MONTH($AX67)=MONTH(BD$15)),
NETWORKDAYS.INTL(($AX67)-_xlpm.DD,$AX67,1,_xlpm.VD),
AND(MONTH($AW67)&lt;MONTH(BD$15),MONTH($AX67)&gt;MONTH(BD$15)),
NETWORKDAYS.INTL((EOMONTH(BD$15-1,1))-_xlpm.DD,EOMONTH(BD$15-1,1),1,_xlpm.VD),
AND(MONTH($AW67)=MONTH(BD$15),MONTH($AX67)=MONTH(BD$15)),
NETWORKDAYS.INTL($AW67,$AX67,1,_xlpm.VD)))),0)),
$DH67="месяц",
$DR67*BD67,
$DH67="неделя",
$DR67*BD67/7*(ROUNDUP((DAY(EOMONTH(BD$15,0)))/4,0))),
0)</f>
        <v/>
      </c>
      <c r="DX67" s="125">
        <f t="array" ref="DX67">
IFERROR(_xlfn.IFS(
$DH67="день_1",
$DR67*$BL67/($AX67-$AW67+1)*BE67*(DAY(EOMONTH(BE$15,0))),
$DH67="день_2",
$DR67/30*MAX(MIN($AX67,EOMONTH(BE$15,0))-MAX($AW67,BE$15)+1,),
$DH67="раб.день",
$DR67/30*(IFERROR(
_xlfn.LET(_xlpm.VD,
CHOOSE(
{1;2;3;4;5;6;7;8;9;10;11;12;13;14;15;16;17;18},
45658,45659,45660,45661,45662,45663,45664,45665,45711,45724,45778,45779,45785,45786,45820,45821,45965,46022),
_xlfn.LET(_xlpm.DD,
MAX(MIN($AX67,EOMONTH(BE$15,0))-MAX($AW67,BE$15),),
_xlfn.IFS(
AND(MONTH($AW67)=MONTH(BE$15),MONTH($AX67)&lt;&gt;MONTH(BE$15)),
NETWORKDAYS.INTL($AW67,$AW67+_xlpm.DD,1,_xlpm.VD),
AND(MONTH($AW67)&lt;&gt;MONTH(BE$15),MONTH($AX67)=MONTH(BE$15)),
NETWORKDAYS.INTL(($AX67)-_xlpm.DD,$AX67,1,_xlpm.VD),
AND(MONTH($AW67)&lt;MONTH(BE$15),MONTH($AX67)&gt;MONTH(BE$15)),
NETWORKDAYS.INTL((EOMONTH(BE$15-1,1))-_xlpm.DD,EOMONTH(BE$15-1,1),1,_xlpm.VD),
AND(MONTH($AW67)=MONTH(BE$15),MONTH($AX67)=MONTH(BE$15)),
NETWORKDAYS.INTL($AW67,$AX67,1,_xlpm.VD)))),0)),
$DH67="месяц",
$DR67*BE67,
$DH67="неделя",
$DR67*BE67/7*(ROUNDUP((DAY(EOMONTH(BE$15,0)))/4,0))),
0)</f>
        <v/>
      </c>
      <c r="DY67" s="125">
        <f t="array" ref="DY67">
IFERROR(_xlfn.IFS(
$DH67="день_1",
$DR67*$BL67/($AX67-$AW67+1)*BF67*(DAY(EOMONTH(BF$15,0))),
$DH67="день_2",
$DR67/30*MAX(MIN($AX67,EOMONTH(BF$15,0))-MAX($AW67,BF$15)+1,),
$DH67="раб.день",
$DR67/30*(IFERROR(
_xlfn.LET(_xlpm.VD,
CHOOSE(
{1;2;3;4;5;6;7;8;9;10;11;12;13;14;15;16;17;18},
45658,45659,45660,45661,45662,45663,45664,45665,45711,45724,45778,45779,45785,45786,45820,45821,45965,46022),
_xlfn.LET(_xlpm.DD,
MAX(MIN($AX67,EOMONTH(BF$15,0))-MAX($AW67,BF$15),),
_xlfn.IFS(
AND(MONTH($AW67)=MONTH(BF$15),MONTH($AX67)&lt;&gt;MONTH(BF$15)),
NETWORKDAYS.INTL($AW67,$AW67+_xlpm.DD,1,_xlpm.VD),
AND(MONTH($AW67)&lt;&gt;MONTH(BF$15),MONTH($AX67)=MONTH(BF$15)),
NETWORKDAYS.INTL(($AX67)-_xlpm.DD,$AX67,1,_xlpm.VD),
AND(MONTH($AW67)&lt;MONTH(BF$15),MONTH($AX67)&gt;MONTH(BF$15)),
NETWORKDAYS.INTL((EOMONTH(BF$15-1,1))-_xlpm.DD,EOMONTH(BF$15-1,1),1,_xlpm.VD),
AND(MONTH($AW67)=MONTH(BF$15),MONTH($AX67)=MONTH(BF$15)),
NETWORKDAYS.INTL($AW67,$AX67,1,_xlpm.VD)))),0)),
$DH67="месяц",
$DR67*BF67,
$DH67="неделя",
$DR67*BF67/7*(ROUNDUP((DAY(EOMONTH(BF$15,0)))/4,0))),
0)</f>
        <v/>
      </c>
      <c r="DZ67" s="125">
        <f t="array" ref="DZ67">
IFERROR(_xlfn.IFS(
$DH67="день_1",
$DR67*$BL67/($AX67-$AW67+1)*BG67*(DAY(EOMONTH(BG$15,0))),
$DH67="день_2",
$DR67/30*MAX(MIN($AX67,EOMONTH(BG$15,0))-MAX($AW67,BG$15)+1,),
$DH67="раб.день",
$DR67/30*(IFERROR(
_xlfn.LET(_xlpm.VD,
CHOOSE(
{1;2;3;4;5;6;7;8;9;10;11;12;13;14;15;16;17;18},
45658,45659,45660,45661,45662,45663,45664,45665,45711,45724,45778,45779,45785,45786,45820,45821,45965,46022),
_xlfn.LET(_xlpm.DD,
MAX(MIN($AX67,EOMONTH(BG$15,0))-MAX($AW67,BG$15),),
_xlfn.IFS(
AND(MONTH($AW67)=MONTH(BG$15),MONTH($AX67)&lt;&gt;MONTH(BG$15)),
NETWORKDAYS.INTL($AW67,$AW67+_xlpm.DD,1,_xlpm.VD),
AND(MONTH($AW67)&lt;&gt;MONTH(BG$15),MONTH($AX67)=MONTH(BG$15)),
NETWORKDAYS.INTL(($AX67)-_xlpm.DD,$AX67,1,_xlpm.VD),
AND(MONTH($AW67)&lt;MONTH(BG$15),MONTH($AX67)&gt;MONTH(BG$15)),
NETWORKDAYS.INTL((EOMONTH(BG$15-1,1))-_xlpm.DD,EOMONTH(BG$15-1,1),1,_xlpm.VD),
AND(MONTH($AW67)=MONTH(BG$15),MONTH($AX67)=MONTH(BG$15)),
NETWORKDAYS.INTL($AW67,$AX67,1,_xlpm.VD)))),0)),
$DH67="месяц",
$DR67*BG67,
$DH67="неделя",
$DR67*BG67/7*(ROUNDUP((DAY(EOMONTH(BG$15,0)))/4,0))),
0)</f>
        <v/>
      </c>
      <c r="EA67" s="125">
        <f t="array" ref="EA67">
IFERROR(_xlfn.IFS(
$DH67="день_1",
$DR67*$BL67/($AX67-$AW67+1)*BH67*(DAY(EOMONTH(BH$15,0))),
$DH67="день_2",
$DR67/30*MAX(MIN($AX67,EOMONTH(BH$15,0))-MAX($AW67,BH$15)+1,),
$DH67="раб.день",
$DR67/30*(IFERROR(
_xlfn.LET(_xlpm.VD,
CHOOSE(
{1;2;3;4;5;6;7;8;9;10;11;12;13;14;15;16;17;18},
45658,45659,45660,45661,45662,45663,45664,45665,45711,45724,45778,45779,45785,45786,45820,45821,45965,46022),
_xlfn.LET(_xlpm.DD,
MAX(MIN($AX67,EOMONTH(BH$15,0))-MAX($AW67,BH$15),),
_xlfn.IFS(
AND(MONTH($AW67)=MONTH(BH$15),MONTH($AX67)&lt;&gt;MONTH(BH$15)),
NETWORKDAYS.INTL($AW67,$AW67+_xlpm.DD,1,_xlpm.VD),
AND(MONTH($AW67)&lt;&gt;MONTH(BH$15),MONTH($AX67)=MONTH(BH$15)),
NETWORKDAYS.INTL(($AX67)-_xlpm.DD,$AX67,1,_xlpm.VD),
AND(MONTH($AW67)&lt;MONTH(BH$15),MONTH($AX67)&gt;MONTH(BH$15)),
NETWORKDAYS.INTL((EOMONTH(BH$15-1,1))-_xlpm.DD,EOMONTH(BH$15-1,1),1,_xlpm.VD),
AND(MONTH($AW67)=MONTH(BH$15),MONTH($AX67)=MONTH(BH$15)),
NETWORKDAYS.INTL($AW67,$AX67,1,_xlpm.VD)))),0)),
$DH67="месяц",
$DR67*BH67,
$DH67="неделя",
$DR67*BH67/7*(ROUNDUP((DAY(EOMONTH(BH$15,0)))/4,0))),
0)</f>
        <v/>
      </c>
      <c r="EB67" s="125">
        <f t="array" ref="EB67">
IFERROR(_xlfn.IFS(
$DH67="день_1",
$DR67*$BL67/($AX67-$AW67+1)*BI67*(DAY(EOMONTH(BI$15,0))),
$DH67="день_2",
$DR67/30*MAX(MIN($AX67,EOMONTH(BI$15,0))-MAX($AW67,BI$15)+1,),
$DH67="раб.день",
$DR67/30*(IFERROR(
_xlfn.LET(_xlpm.VD,
CHOOSE(
{1;2;3;4;5;6;7;8;9;10;11;12;13;14;15;16;17;18},
45658,45659,45660,45661,45662,45663,45664,45665,45711,45724,45778,45779,45785,45786,45820,45821,45965,46022),
_xlfn.LET(_xlpm.DD,
MAX(MIN($AX67,EOMONTH(BI$15,0))-MAX($AW67,BI$15),),
_xlfn.IFS(
AND(MONTH($AW67)=MONTH(BI$15),MONTH($AX67)&lt;&gt;MONTH(BI$15)),
NETWORKDAYS.INTL($AW67,$AW67+_xlpm.DD,1,_xlpm.VD),
AND(MONTH($AW67)&lt;&gt;MONTH(BI$15),MONTH($AX67)=MONTH(BI$15)),
NETWORKDAYS.INTL(($AX67)-_xlpm.DD,$AX67,1,_xlpm.VD),
AND(MONTH($AW67)&lt;MONTH(BI$15),MONTH($AX67)&gt;MONTH(BI$15)),
NETWORKDAYS.INTL((EOMONTH(BI$15-1,1))-_xlpm.DD,EOMONTH(BI$15-1,1),1,_xlpm.VD),
AND(MONTH($AW67)=MONTH(BI$15),MONTH($AX67)=MONTH(BI$15)),
NETWORKDAYS.INTL($AW67,$AX67,1,_xlpm.VD)))),0)),
$DH67="месяц",
$DR67*BI67,
$DH67="неделя",
$DR67*BI67/7*(ROUNDUP((DAY(EOMONTH(BI$15,0)))/4,0))),
0)</f>
        <v/>
      </c>
      <c r="EC67" s="125">
        <f t="array" ref="EC67">
IFERROR(_xlfn.IFS(
$DH67="день_1",
$DR67*$BL67/($AX67-$AW67+1)*BJ67*(DAY(EOMONTH(BJ$15,0))),
$DH67="день_2",
$DR67/30*MAX(MIN($AX67,EOMONTH(BJ$15,0))-MAX($AW67,BJ$15)+1,),
$DH67="раб.день",
$DR67/30*(IFERROR(
_xlfn.LET(_xlpm.VD,
CHOOSE(
{1;2;3;4;5;6;7;8;9;10;11;12;13;14;15;16;17;18},
45658,45659,45660,45661,45662,45663,45664,45665,45711,45724,45778,45779,45785,45786,45820,45821,45965,46022),
_xlfn.LET(_xlpm.DD,
MAX(MIN($AX67,EOMONTH(BJ$15,0))-MAX($AW67,BJ$15),),
_xlfn.IFS(
AND(MONTH($AW67)=MONTH(BJ$15),MONTH($AX67)&lt;&gt;MONTH(BJ$15)),
NETWORKDAYS.INTL($AW67,$AW67+_xlpm.DD,1,_xlpm.VD),
AND(MONTH($AW67)&lt;&gt;MONTH(BJ$15),MONTH($AX67)=MONTH(BJ$15)),
NETWORKDAYS.INTL(($AX67)-_xlpm.DD,$AX67,1,_xlpm.VD),
AND(MONTH($AW67)&lt;MONTH(BJ$15),MONTH($AX67)&gt;MONTH(BJ$15)),
NETWORKDAYS.INTL((EOMONTH(BJ$15-1,1))-_xlpm.DD,EOMONTH(BJ$15-1,1),1,_xlpm.VD),
AND(MONTH($AW67)=MONTH(BJ$15),MONTH($AX67)=MONTH(BJ$15)),
NETWORKDAYS.INTL($AW67,$AX67,1,_xlpm.VD)))),0)),
$DH67="месяц",
$DR67*BJ67,
$DH67="неделя",
$DR67*BJ67/7*(ROUNDUP((DAY(EOMONTH(BJ$15,0)))/4,0))),
0)</f>
        <v/>
      </c>
      <c r="ED67" s="125">
        <f t="array" ref="ED67">
IFERROR(_xlfn.IFS(
$DH67="день_1",
$DR67*$BL67/($AX67-$AW67+1)*BK67*(DAY(EOMONTH(BK$15,0))),
$DH67="день_2",
$DR67/30*MAX(MIN($AX67,EOMONTH(BK$15,0))-MAX($AW67,BK$15)+1,),
$DH67="раб.день",
$DR67/30*(IFERROR(
_xlfn.LET(_xlpm.VD,
CHOOSE(
{1;2;3;4;5;6;7;8;9;10;11;12;13;14;15;16;17;18},
45658,45659,45660,45661,45662,45663,45664,45665,45711,45724,45778,45779,45785,45786,45820,45821,45965,46022),
_xlfn.LET(_xlpm.DD,
MAX(MIN($AX67,EOMONTH(BK$15,0))-MAX($AW67,BK$15),),
_xlfn.IFS(
AND(MONTH($AW67)=MONTH(BK$15),MONTH($AX67)&lt;&gt;MONTH(BK$15)),
NETWORKDAYS.INTL($AW67,$AW67+_xlpm.DD,1,_xlpm.VD),
AND(MONTH($AW67)&lt;&gt;MONTH(BK$15),MONTH($AX67)=MONTH(BK$15)),
NETWORKDAYS.INTL(($AX67)-_xlpm.DD,$AX67,1,_xlpm.VD),
AND(MONTH($AW67)&lt;MONTH(BK$15),MONTH($AX67)&gt;MONTH(BK$15)),
NETWORKDAYS.INTL((EOMONTH(BK$15-1,1))-_xlpm.DD,EOMONTH(BK$15-1,1),1,_xlpm.VD),
AND(MONTH($AW67)=MONTH(BK$15),MONTH($AX67)=MONTH(BK$15)),
NETWORKDAYS.INTL($AW67,$AX67,1,_xlpm.VD)))),0)),
$DH67="месяц",
$DR67*BK67,
$DH67="неделя",
$DR67*BK67/7*(ROUNDUP((DAY(EOMONTH(BK$15,0)))/4,0))),
0)</f>
        <v/>
      </c>
      <c r="EE67" s="125">
        <f>SUM($DS67,$DT67,$DU67,$DV67,$DW67,$DX67,$DY67,$DZ67,$EA67,$EB67,$EC67,$ED67)</f>
        <v/>
      </c>
      <c r="EF67" s="125">
        <f>IFERROR(ROUND($EE67*(1+$EP67),2),0)</f>
        <v/>
      </c>
      <c r="EG67" s="128" t="n">
        <v>1</v>
      </c>
      <c r="EH67" s="126" t="n">
        <v>0</v>
      </c>
      <c r="EI67" s="126">
        <f>ROUND(SUM($EH67:$EH67)*SUM($AB67:$AB67)*$EG67,2)</f>
        <v/>
      </c>
      <c r="EJ67" s="126">
        <f>ROUND($EI67*(1+$EP67),2)</f>
        <v/>
      </c>
      <c r="EK67" s="126" t="n">
        <v>0</v>
      </c>
      <c r="EL67" s="126">
        <f>ROUND(SUM($EK67:$EK67)*SUM($AB67:$AB67)*$EG67,2)</f>
        <v/>
      </c>
      <c r="EM67" s="126">
        <f>ROUND($EL67*(1+$EP67),2)</f>
        <v/>
      </c>
      <c r="EN67" s="126">
        <f>SUM($EE67,$EI67,$EL67)</f>
        <v/>
      </c>
      <c r="EO67" s="126">
        <f>SUM($EF67,$EJ67,$EM67)</f>
        <v/>
      </c>
      <c r="EP67" s="59" t="inlineStr">
        <is>
          <t>20%</t>
        </is>
      </c>
      <c r="EQ67" s="59" t="n"/>
      <c r="ER67" s="60">
        <f t="array" ref="ER67">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MATCH(ES67,
{"AMS";"RussOutdoor";"HD Outdoor";"Ingroup";"IQ";"Ledproduction";"LisChannel";"Logic";"Media-PPL";"NovikovTV | НовиковТВ";"SMA";"SOK";"КрокусТВ | CrocusTV | IndoorTV";"Сити";"ТЯК Москва"},
0)),"")</f>
        <v/>
      </c>
      <c r="ES67" s="60" t="n"/>
      <c r="ET67" s="60">
        <f t="array" ref="ET67">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MATCH(ES67,
{"AMS";"RussOutdoor";"HD Outdoor";"Ingroup";"IQ";"Ledproduction";"LisChannel";"Logic";"Media-PPL";"NovikovTV | НовиковТВ";"SMA";"SOK";"КрокусТВ | CrocusTV | IndoorTV";"Сити";"ТЯК Москва"},
0)),"")</f>
        <v/>
      </c>
      <c r="EU67" s="60" t="n"/>
      <c r="EV67" s="60" t="n"/>
      <c r="EX67" s="110">
        <f t="array" ref="EX67">
($AR67/30
+N("ТРАФИК ПЛОЩАДКИ"))*
(IFERROR(
_xlfn.LET(
_xlpm.GPR,
HLOOKUP($L67,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(MATCH($T67,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IF($Q67="цифровой",_xlpm.GPR/$AG67,_xlpm.GPR/60)),
0)
+N("DWELL TIME"))*
(IF($AB67=0,0,IF($AB67=1,0.3,IF($AB67=2,0.5,IF($AB67&gt;2,1))))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_xlfn.IFS($AC67="да",1.2,$AC67="нет",1)*
_xlfn.IFS($AD67="да",1.2,$AD67="нет",1)*
IF(R67="статический",1,1.2)*
$X67*
INDEX(
{1.2;1;1.2;1.2;1;1.2;1.2;1.2;1.2;1.2;1.2;1;1.2;1.2;1.2;1.2;1;1;1.2;1.2;1.2;1;1;1;1;1.2;1.2;1.2;1.2;1;1;1;1;1.2;1.2;1.2;1.2;1.2;1.2;1.2;1.2;1;1;1.2;1;1;1;1;1.5;1;1;1.5;1.5;1.2},
MATCH($Q67,_xlpm.MI,0)))&gt;{0.02;0.04;0.06;0.1;0.2;0.4;0.6;0.8;1;2;4;6})),
{0;1;2;3;4;5;6;7;8;9;10;11;12},
0)))
+N("КОЭФФИЦИЕНТ КОНТАКТА"))))*
(_xlfn.IFS($X67&lt;0.1,$X67/1000,$X67&gt;25,5.2,AND($X67&gt;=0.1,$X67&lt;=25),(($X67*2+0.1)/10)*($X67/10)))*
IFERROR((_xlfn.LET(
_xlpm.MA,
{0;0.8;0.85;0.9;0.95;1},
_xlpm.MAA,
{0;1;2;3;4;5},
INDEX(_xlpm.MA,MATCH(SUMPRODUCT(--((IF(ROUND(_xlpm.MAA,1)&gt;5,5,ROUND($AB67,1)))&gt;{0;1;2;3;4;5})),_xlpm.MAA,0)))
+N("КОЭФФИЦИЕНТ КОЛ-ВО КОНСТРУКЦИЙ")),1)*
$AB67,0))*
(IF($Q67="цифровой",$AG67/15*$AI67,1)
+N("ДЛЯ ЦИФРЫ"))</f>
        <v/>
      </c>
      <c r="EY67" s="110">
        <f>IFERROR(EX67*AY67,0)</f>
        <v/>
      </c>
      <c r="EZ67" s="131">
        <f>IFERROR(DP67/EY67*1000,0)</f>
        <v/>
      </c>
      <c r="FA67" s="112">
        <f>IFERROR(FC67/FB67,0)</f>
        <v/>
      </c>
      <c r="FB67" s="112">
        <f>IFERROR((FC67/(EY67/FF67*#REF!))*0.825,0)</f>
        <v/>
      </c>
      <c r="FC67" s="112">
        <f>IFERROR(((EX67*30/AR67)*100)/30,0)</f>
        <v/>
      </c>
      <c r="FD67" s="112">
        <f>IFERROR(EY67/G67*100%,0)</f>
        <v/>
      </c>
      <c r="FE67" s="112">
        <f>IFERROR(FD67/FC67*100%,0)</f>
        <v/>
      </c>
      <c r="FF67" s="110">
        <f>IFERROR(AR67/30*AY67,0)</f>
        <v/>
      </c>
    </row>
    <row r="68" ht="13" customHeight="1">
      <c r="A68" s="59" t="n"/>
      <c r="B68" s="60" t="n"/>
      <c r="C68" s="60" t="n"/>
      <c r="D68" s="60">
        <f t="array" ref="D68">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MATCH($E68,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68" s="60">
        <f t="array" ref="E68">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MATCH($F68,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68" s="60" t="inlineStr"/>
      <c r="G68" s="60" t="n"/>
      <c r="H68" s="60">
        <f t="array" ref="H68">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MATCH($I68,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68" s="60" t="n"/>
      <c r="J68" s="60" t="n"/>
      <c r="K68" s="60" t="n"/>
      <c r="L68" s="60" t="n"/>
      <c r="M68" s="60" t="n"/>
      <c r="N68" s="60" t="n"/>
      <c r="O68" s="60" t="n"/>
      <c r="P68" s="60">
        <f t="array" ref="P68">
_xlfn.IFS(
ISNUMBER(MATCH($Q68,{"шелфбаннер","разделитель","монетница","чековая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ISNUMBER(MATCH($Q68,{"LED/LCD","видеокулер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ISNUMBER(MATCH($Q68,{"автомобиль","машина","выставочное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ISNUMBER(MATCH($Q68,{"билборд","лифтовая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ISNUMBER(MATCH($Q68,{"навигация","подвесной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ISNUMBER(MATCH($Q68,{"движущаяся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ISNUMBER(MATCH($Q68,{"каталог","журнал"},)),
"Пресса",
$Q68="","")</f>
        <v/>
      </c>
      <c r="Q68" s="60" t="n"/>
      <c r="R68" s="60">
        <f t="array" ref="R68">
IFERROR(
_xlfn.IFS(
OR(ISNUMBER(MATCH($Q68,{"экспозиция","макет","стенд","автостенд","авто стенд","выставочное пространство","выставочные стенды","модульные выставочные стенды","3Д конструкция","3D конструкция"},)),P68="Экспонирование"),
"нестандартный",
ISNUMBER(MATCH($Q68,{"скроллер","призматрон"},)),
"динамический",
$P68="Видео",
"цифровой",
OR($P68="Пресса",$P68="Щит",$P68="POSm",$P68="Подвес",$P68="Брендирование/оклейка"),
"статический"),"")</f>
        <v/>
      </c>
      <c r="S68" s="59" t="n"/>
      <c r="T68" s="60" t="n"/>
      <c r="U68" s="60" t="n"/>
      <c r="V68" s="60">
        <f>
IF(P68="Видео",
"цифровой постер/ролик",
IF(ISNUMBER(MATCH(Q68,{"короб световой","короб световой | лайтбокс","короб световой | кристалайт","лайтбокс","лайт бокс","кристалайт","LB","lightbox"},)),
"бэклит",
IF(P68="Брендирование/оклейка",
"перфарированная пленка/самоклейка",
IF(P68="Экспонирование",
"под запрос",
IF(P68="Подвес",
"баннер/ткань",
"")))))</f>
        <v/>
      </c>
      <c r="W68" s="59" t="n"/>
      <c r="X68" s="59" t="n"/>
      <c r="Y68" s="59" t="n"/>
      <c r="Z68" s="61" t="n"/>
      <c r="AA68" s="61" t="n"/>
      <c r="AB68" s="61">
        <f>IF(BL68&gt;0,Z68,0)</f>
        <v/>
      </c>
      <c r="AC68" s="59" t="n"/>
      <c r="AD68" s="59" t="n"/>
      <c r="AE68" s="59" t="n"/>
      <c r="AF68" s="59" t="n"/>
      <c r="AG68" s="59" t="n"/>
      <c r="AH68" s="59" t="n"/>
      <c r="AI68" s="59" t="n"/>
      <c r="AJ68" s="59" t="n"/>
      <c r="AK68" s="59" t="n"/>
      <c r="AL68" s="62">
        <f>IFERROR(IF(OR(R68="статический",R68="динамический",R68="нестандартный",R68="",R68=""),"-",IF(AND(AH68="-",AI68="-"),"-",AK68*3600/AH68*AI68)),"-")</f>
        <v/>
      </c>
      <c r="AM68" s="62">
        <f>IFERROR(IF(OR(R68="статический",R68="динамический",R68="",R68="", R68="BTL",R68="нестандартный"),"-",AG68*AI68*AL68/60),"-")</f>
        <v/>
      </c>
      <c r="AN68" s="63">
        <f>IFERROR(IF(AH68="","-",AG68*AI68/AH68),"-")</f>
        <v/>
      </c>
      <c r="AO68" s="59">
        <f>IFERROR(IF(OR($R68="статический",$R68="динамический",$R68="",$R68="",$R68="BTL",$R68="нестандартный"),"-",$AL68*$AY68),"-")</f>
        <v/>
      </c>
      <c r="AP68" s="62">
        <f>IFERROR(IF(OR($R68="статический",$R68="динамический",$R68="",$R68="",$R68="BTL",$R68="нестандартный"),"-",$AM68*AY68),"-")</f>
        <v/>
      </c>
      <c r="AQ68" s="64" t="n"/>
      <c r="AR68" s="61" t="n"/>
      <c r="AS68" s="61" t="n"/>
      <c r="AT68" s="61" t="n"/>
      <c r="AU68" s="65" t="n"/>
      <c r="AV68" s="124">
        <f>IFERROR(DR68/AT68*1000,"n/a")</f>
        <v/>
      </c>
      <c r="AW68" s="67" t="n"/>
      <c r="AX68" s="67" t="n"/>
      <c r="AY68" s="43">
        <f>IFERROR(IF(OR($AW68="",$AX68=""),"",_xlfn.DAYS($AX68+1,$AW68)),"")</f>
        <v/>
      </c>
      <c r="AZ68" s="68">
        <f t="array" ref="AZ68">
_xlfn.LET(_xlpm.COEFF,
IF($AW68+$AX68=0,0,IF(MAX(MIN($AX68,EOMONTH(AZ$15,0))-MAX($AW68,AZ$15)+1,)&gt;0,1,0)),
_xlfn.IFS(
$ES68="LisChannel",
_xlpm.COEFF*
INDEX({1;1;1.2;1.2;1;1;1;1;1.2;1.2;1.2;1.2},
MATCH(MONTH(AZ$15),
{1,2,3,4,5,6,7,8,9,10,11,12})),
CONCATENATE($ES68," ",$L68)="RussOutdoor метро",
_xlpm.COEFF*
INDEX({0.8;0.9;1.1;1.1;1;1;1;1;1.1;1.1;1.1;1.1},
MATCH(MONTH(AZ$15),
{1,2,3,4,5,6,7,8,9,10,11,12})),
$ES68&lt;&gt;"LisChannel",
_xlpm.COEFF,
$ES68&lt;&gt;"RussOutdoor",
_xlpm.COEFF))</f>
        <v/>
      </c>
      <c r="BA68" s="68">
        <f t="array" ref="BA68">
_xlfn.LET(_xlpm.COEFF,
IF($AW68+$AX68=0,0,IF(MAX(MIN($AX68,EOMONTH(BA$15,0))-MAX($AW68,BA$15)+1,)&gt;0,1,0)),
_xlfn.IFS(
$ES68="LisChannel",
_xlpm.COEFF*
INDEX({1;1;1.2;1.2;1;1;1;1;1.2;1.2;1.2;1.2},
MATCH(MONTH(BA$15),
{1,2,3,4,5,6,7,8,9,10,11,12})),
CONCATENATE($ES68," ",$L68)="RussOutdoor метро",
_xlpm.COEFF*
INDEX({0.8;0.9;1.1;1.1;1;1;1;1;1.1;1.1;1.1;1.1},
MATCH(MONTH(BA$15),
{1,2,3,4,5,6,7,8,9,10,11,12})),
$ES68&lt;&gt;"LisChannel",
_xlpm.COEFF,
$ES68&lt;&gt;"RussOutdoor",
_xlpm.COEFF))</f>
        <v/>
      </c>
      <c r="BB68" s="68">
        <f t="array" ref="BB68">
_xlfn.LET(_xlpm.COEFF,
IF($AW68+$AX68=0,0,IF(MAX(MIN($AX68,EOMONTH(BB$15,0))-MAX($AW68,BB$15)+1,)&gt;0,1,0)),
_xlfn.IFS(
$ES68="LisChannel",
_xlpm.COEFF*
INDEX({1;1;1.2;1.2;1;1;1;1;1.2;1.2;1.2;1.2},
MATCH(MONTH(BB$15),
{1,2,3,4,5,6,7,8,9,10,11,12})),
CONCATENATE($ES68," ",$L68)="RussOutdoor метро",
_xlpm.COEFF*
INDEX({0.8;0.9;1.1;1.1;1;1;1;1;1.1;1.1;1.1;1.1},
MATCH(MONTH(BB$15),
{1,2,3,4,5,6,7,8,9,10,11,12})),
$ES68&lt;&gt;"LisChannel",
_xlpm.COEFF,
$ES68&lt;&gt;"RussOutdoor",
_xlpm.COEFF))</f>
        <v/>
      </c>
      <c r="BC68" s="68">
        <f t="array" ref="BC68">
_xlfn.LET(_xlpm.COEFF,
IF($AW68+$AX68=0,0,IF(MAX(MIN($AX68,EOMONTH(BC$15,0))-MAX($AW68,BC$15)+1,)&gt;0,1,0)),
_xlfn.IFS(
$ES68="LisChannel",
_xlpm.COEFF*
INDEX({1;1;1.2;1.2;1;1;1;1;1.2;1.2;1.2;1.2},
MATCH(MONTH(BC$15),
{1,2,3,4,5,6,7,8,9,10,11,12})),
CONCATENATE($ES68," ",$L68)="RussOutdoor метро",
_xlpm.COEFF*
INDEX({0.8;0.9;1.1;1.1;1;1;1;1;1.1;1.1;1.1;1.1},
MATCH(MONTH(BC$15),
{1,2,3,4,5,6,7,8,9,10,11,12})),
$ES68&lt;&gt;"LisChannel",
_xlpm.COEFF,
$ES68&lt;&gt;"RussOutdoor",
_xlpm.COEFF))</f>
        <v/>
      </c>
      <c r="BD68" s="68">
        <f t="array" ref="BD68">
_xlfn.LET(_xlpm.COEFF,
IF($AW68+$AX68=0,0,IF(MAX(MIN($AX68,EOMONTH(BD$15,0))-MAX($AW68,BD$15)+1,)&gt;0,1,0)),
_xlfn.IFS(
$ES68="LisChannel",
_xlpm.COEFF*
INDEX({1;1;1.2;1.2;1;1;1;1;1.2;1.2;1.2;1.2},
MATCH(MONTH(BD$15),
{1,2,3,4,5,6,7,8,9,10,11,12})),
CONCATENATE($ES68," ",$L68)="RussOutdoor метро",
_xlpm.COEFF*
INDEX({0.8;0.9;1.1;1.1;1;1;1;1;1.1;1.1;1.1;1.1},
MATCH(MONTH(BD$15),
{1,2,3,4,5,6,7,8,9,10,11,12})),
$ES68&lt;&gt;"LisChannel",
_xlpm.COEFF,
$ES68&lt;&gt;"RussOutdoor",
_xlpm.COEFF))</f>
        <v/>
      </c>
      <c r="BE68" s="68">
        <f t="array" ref="BE68">
_xlfn.LET(_xlpm.COEFF,
IF($AW68+$AX68=0,0,IF(MAX(MIN($AX68,EOMONTH(BE$15,0))-MAX($AW68,BE$15)+1,)&gt;0,1,0)),
_xlfn.IFS(
$ES68="LisChannel",
_xlpm.COEFF*
INDEX({1;1;1.2;1.2;1;1;1;1;1.2;1.2;1.2;1.2},
MATCH(MONTH(BE$15),
{1,2,3,4,5,6,7,8,9,10,11,12})),
CONCATENATE($ES68," ",$L68)="RussOutdoor метро",
_xlpm.COEFF*
INDEX({0.8;0.9;1.1;1.1;1;1;1;1;1.1;1.1;1.1;1.1},
MATCH(MONTH(BE$15),
{1,2,3,4,5,6,7,8,9,10,11,12})),
$ES68&lt;&gt;"LisChannel",
_xlpm.COEFF,
$ES68&lt;&gt;"RussOutdoor",
_xlpm.COEFF))</f>
        <v/>
      </c>
      <c r="BF68" s="68">
        <f t="array" ref="BF68">
_xlfn.LET(_xlpm.COEFF,
IF($AW68+$AX68=0,0,IF(MAX(MIN($AX68,EOMONTH(BF$15,0))-MAX($AW68,BF$15)+1,)&gt;0,1,0)),
_xlfn.IFS(
$ES68="LisChannel",
_xlpm.COEFF*
INDEX({1;1;1.2;1.2;1;1;1;1;1.2;1.2;1.2;1.2},
MATCH(MONTH(BF$15),
{1,2,3,4,5,6,7,8,9,10,11,12})),
CONCATENATE($ES68," ",$L68)="RussOutdoor метро",
_xlpm.COEFF*
INDEX({0.8;0.9;1.1;1.1;1;1;1;1;1.1;1.1;1.1;1.1},
MATCH(MONTH(BF$15),
{1,2,3,4,5,6,7,8,9,10,11,12})),
$ES68&lt;&gt;"LisChannel",
_xlpm.COEFF,
$ES68&lt;&gt;"RussOutdoor",
_xlpm.COEFF))</f>
        <v/>
      </c>
      <c r="BG68" s="68">
        <f t="array" ref="BG68">
_xlfn.LET(_xlpm.COEFF,
IF($AW68+$AX68=0,0,IF(MAX(MIN($AX68,EOMONTH(BG$15,0))-MAX($AW68,BG$15)+1,)&gt;0,1,0)),
_xlfn.IFS(
$ES68="LisChannel",
_xlpm.COEFF*
INDEX({1;1;1.2;1.2;1;1;1;1;1.2;1.2;1.2;1.2},
MATCH(MONTH(BG$15),
{1,2,3,4,5,6,7,8,9,10,11,12})),
CONCATENATE($ES68," ",$L68)="RussOutdoor метро",
_xlpm.COEFF*
INDEX({0.8;0.9;1.1;1.1;1;1;1;1;1.1;1.1;1.1;1.1},
MATCH(MONTH(BG$15),
{1,2,3,4,5,6,7,8,9,10,11,12})),
$ES68&lt;&gt;"LisChannel",
_xlpm.COEFF,
$ES68&lt;&gt;"RussOutdoor",
_xlpm.COEFF))</f>
        <v/>
      </c>
      <c r="BH68" s="68">
        <f t="array" ref="BH68">
_xlfn.LET(_xlpm.COEFF,
IF($AW68+$AX68=0,0,IF(MAX(MIN($AX68,EOMONTH(BH$15,0))-MAX($AW68,BH$15)+1,)&gt;0,1,0)),
_xlfn.IFS(
$ES68="LisChannel",
_xlpm.COEFF*
INDEX({1;1;1.2;1.2;1;1;1;1;1.2;1.2;1.2;1.2},
MATCH(MONTH(BH$15),
{1,2,3,4,5,6,7,8,9,10,11,12})),
CONCATENATE($ES68," ",$L68)="RussOutdoor метро",
_xlpm.COEFF*
INDEX({0.8;0.9;1.1;1.1;1;1;1;1;1.1;1.1;1.1;1.1},
MATCH(MONTH(BH$15),
{1,2,3,4,5,6,7,8,9,10,11,12})),
$ES68&lt;&gt;"LisChannel",
_xlpm.COEFF,
$ES68&lt;&gt;"RussOutdoor",
_xlpm.COEFF))</f>
        <v/>
      </c>
      <c r="BI68" s="68">
        <f t="array" ref="BI68">
_xlfn.LET(_xlpm.COEFF,
IF($AW68+$AX68=0,0,IF(MAX(MIN($AX68,EOMONTH(BI$15,0))-MAX($AW68,BI$15)+1,)&gt;0,1,0)),
_xlfn.IFS(
$ES68="LisChannel",
_xlpm.COEFF*
INDEX({1;1;1.2;1.2;1;1;1;1;1.2;1.2;1.2;1.2},
MATCH(MONTH(BI$15),
{1,2,3,4,5,6,7,8,9,10,11,12})),
CONCATENATE($ES68," ",$L68)="RussOutdoor метро",
_xlpm.COEFF*
INDEX({0.8;0.9;1.1;1.1;1;1;1;1;1.1;1.1;1.1;1.1},
MATCH(MONTH(BI$15),
{1,2,3,4,5,6,7,8,9,10,11,12})),
$ES68&lt;&gt;"LisChannel",
_xlpm.COEFF,
$ES68&lt;&gt;"RussOutdoor",
_xlpm.COEFF))</f>
        <v/>
      </c>
      <c r="BJ68" s="68">
        <f t="array" ref="BJ68">
_xlfn.LET(_xlpm.COEFF,
IF($AW68+$AX68=0,0,IF(MAX(MIN($AX68,EOMONTH(BJ$15,0))-MAX($AW68,BJ$15)+1,)&gt;0,1,0)),
_xlfn.IFS(
$ES68="LisChannel",
_xlpm.COEFF*
INDEX({1;1;1.2;1.2;1;1;1;1;1.2;1.2;1.2;1.2},
MATCH(MONTH(BJ$15),
{1,2,3,4,5,6,7,8,9,10,11,12})),
CONCATENATE($ES68," ",$L68)="RussOutdoor метро",
_xlpm.COEFF*
INDEX({0.8;0.9;1.1;1.1;1;1;1;1;1.1;1.1;1.1;1.1},
MATCH(MONTH(BJ$15),
{1,2,3,4,5,6,7,8,9,10,11,12})),
$ES68&lt;&gt;"LisChannel",
_xlpm.COEFF,
$ES68&lt;&gt;"RussOutdoor",
_xlpm.COEFF))</f>
        <v/>
      </c>
      <c r="BK68" s="68">
        <f t="array" ref="BK68">
_xlfn.LET(_xlpm.COEFF,
IF($AW68+$AX68=0,0,IF(MAX(MIN($AX68,EOMONTH(BK$15,0))-MAX($AW68,BK$15)+1,)&gt;0,1,0)),
_xlfn.IFS(
$ES68="LisChannel",
_xlpm.COEFF*
INDEX({1;1;1.2;1.2;1;1;1;1;1.2;1.2;1.2;1.2},
MATCH(MONTH(BK$15),
{1,2,3,4,5,6,7,8,9,10,11,12})),
CONCATENATE($ES68," ",$L68)="RussOutdoor метро",
_xlpm.COEFF*
INDEX({0.8;0.9;1.1;1.1;1;1;1;1;1.1;1.1;1.1;1.1},
MATCH(MONTH(BK$15),
{1,2,3,4,5,6,7,8,9,10,11,12})),
$ES68&lt;&gt;"LisChannel",
_xlpm.COEFF,
$ES68&lt;&gt;"RussOutdoor",
_xlpm.COEFF))</f>
        <v/>
      </c>
      <c r="BL68" s="62">
        <f>COUNTIFS($AZ68:$BK68,"&gt;0")</f>
        <v/>
      </c>
      <c r="BM68" s="65" t="n"/>
      <c r="BN68" s="125">
        <f>$DJ68</f>
        <v/>
      </c>
      <c r="BO68" s="63">
        <f>$DQ68</f>
        <v/>
      </c>
      <c r="BP68" s="125">
        <f>
IFERROR(
IF($BL68=0,0,
$BN68*(1-$BO68)),
0)</f>
        <v/>
      </c>
      <c r="BQ68" s="125">
        <f t="array" ref="BQ68">
IFERROR(
_xlfn.IFS(
$DH68="день_1",
$BP68*$BL68/($AX68-$AW68+1)*AZ68*(DAY(EOMONTH(AZ$15,0))),
$DH68="день_2",
$BP68/30*MAX(MIN($AX68,EOMONTH(AZ$15,0))-MAX($AW68,AZ$15)+1,),
$DH68="раб.день",
$BP68/30*(IFERROR(
_xlfn.LET(_xlpm.VD,
CHOOSE(
{1;2;3;4;5;6;7;8;9;10;11;12;13;14;15;16;17;18},
45658,45659,45660,45661,45662,45663,45664,45665,45711,45724,45778,45779,45785,45786,45820,45821,45965,46022),
_xlfn.LET(_xlpm.DD,
MAX(MIN($AX68,EOMONTH(AZ$15,0))-MAX($AW68,AZ$15),),
_xlfn.IFS(
AND(MONTH($AW68)=MONTH(AZ$15),MONTH($AX68)&lt;&gt;MONTH(AZ$15)),
NETWORKDAYS.INTL($AW68,$AW68+_xlpm.DD,1,_xlpm.VD),
AND(MONTH($AW68)&lt;&gt;MONTH(AZ$15),MONTH($AX68)=MONTH(AZ$15)),
NETWORKDAYS.INTL(($AX68)-_xlpm.DD,$AX68,1,_xlpm.VD),
AND(MONTH($AW68)&lt;MONTH(AZ$15),MONTH($AX68)&gt;MONTH(AZ$15)),
NETWORKDAYS.INTL((EOMONTH(AZ$15-1,1))-_xlpm.DD,EOMONTH(AZ$15-1,1),1,_xlpm.VD),
AND(MONTH($AW68)=MONTH(AZ$15),MONTH($AX68)=MONTH(AZ$15)),
NETWORKDAYS.INTL($AW68,$AX68,1,_xlpm.VD)))),0)),
$DH68="месяц",
$BP68*AZ68,
$DH68="неделя",
$BP68*AZ68/7*(ROUNDUP((DAY(EOMONTH(AZ$15,0)))/4,0))),
0)</f>
        <v/>
      </c>
      <c r="BR68" s="125">
        <f t="array" ref="BR68">
IFERROR(
_xlfn.IFS(
$DH68="день_1",
$BP68*$BL68/($AX68-$AW68+1)*BA68*(DAY(EOMONTH(BA$15,0))),
$DH68="день_2",
$BP68/30*MAX(MIN($AX68,EOMONTH(BA$15,0))-MAX($AW68,BA$15)+1,),
$DH68="раб.день",
$BP68/30*(IFERROR(
_xlfn.LET(_xlpm.VD,
CHOOSE(
{1;2;3;4;5;6;7;8;9;10;11;12;13;14;15;16;17;18},
45658,45659,45660,45661,45662,45663,45664,45665,45711,45724,45778,45779,45785,45786,45820,45821,45965,46022),
_xlfn.LET(_xlpm.DD,
MAX(MIN($AX68,EOMONTH(BA$15,0))-MAX($AW68,BA$15),),
_xlfn.IFS(
AND(MONTH($AW68)=MONTH(BA$15),MONTH($AX68)&lt;&gt;MONTH(BA$15)),
NETWORKDAYS.INTL($AW68,$AW68+_xlpm.DD,1,_xlpm.VD),
AND(MONTH($AW68)&lt;&gt;MONTH(BA$15),MONTH($AX68)=MONTH(BA$15)),
NETWORKDAYS.INTL(($AX68)-_xlpm.DD,$AX68,1,_xlpm.VD),
AND(MONTH($AW68)&lt;MONTH(BA$15),MONTH($AX68)&gt;MONTH(BA$15)),
NETWORKDAYS.INTL((EOMONTH(BA$15-1,1))-_xlpm.DD,EOMONTH(BA$15-1,1),1,_xlpm.VD),
AND(MONTH($AW68)=MONTH(BA$15),MONTH($AX68)=MONTH(BA$15)),
NETWORKDAYS.INTL($AW68,$AX68,1,_xlpm.VD)))),0)),
$DH68="месяц",
$BP68*BA68,
$DH68="неделя",
$BP68*BA68/7*(ROUNDUP((DAY(EOMONTH(BA$15,0)))/4,0))),
0)</f>
        <v/>
      </c>
      <c r="BS68" s="125">
        <f t="array" ref="BS68">
IFERROR(
_xlfn.IFS(
$DH68="день_1",
$BP68*$BL68/($AX68-$AW68+1)*BB68*(DAY(EOMONTH(BB$15,0))),
$DH68="день_2",
$BP68/30*MAX(MIN($AX68,EOMONTH(BB$15,0))-MAX($AW68,BB$15)+1,),
$DH68="раб.день",
$BP68/30*(IFERROR(
_xlfn.LET(_xlpm.VD,
CHOOSE(
{1;2;3;4;5;6;7;8;9;10;11;12;13;14;15;16;17;18},
45658,45659,45660,45661,45662,45663,45664,45665,45711,45724,45778,45779,45785,45786,45820,45821,45965,46022),
_xlfn.LET(_xlpm.DD,
MAX(MIN($AX68,EOMONTH(BB$15,0))-MAX($AW68,BB$15),),
_xlfn.IFS(
AND(MONTH($AW68)=MONTH(BB$15),MONTH($AX68)&lt;&gt;MONTH(BB$15)),
NETWORKDAYS.INTL($AW68,$AW68+_xlpm.DD,1,_xlpm.VD),
AND(MONTH($AW68)&lt;&gt;MONTH(BB$15),MONTH($AX68)=MONTH(BB$15)),
NETWORKDAYS.INTL(($AX68)-_xlpm.DD,$AX68,1,_xlpm.VD),
AND(MONTH($AW68)&lt;MONTH(BB$15),MONTH($AX68)&gt;MONTH(BB$15)),
NETWORKDAYS.INTL((EOMONTH(BB$15-1,1))-_xlpm.DD,EOMONTH(BB$15-1,1),1,_xlpm.VD),
AND(MONTH($AW68)=MONTH(BB$15),MONTH($AX68)=MONTH(BB$15)),
NETWORKDAYS.INTL($AW68,$AX68,1,_xlpm.VD)))),0)),
$DH68="месяц",
$BP68*BB68,
$DH68="неделя",
$BP68*BB68/7*(ROUNDUP((DAY(EOMONTH(BB$15,0)))/4,0))),
0)</f>
        <v/>
      </c>
      <c r="BT68" s="125">
        <f t="array" ref="BT68">
IFERROR(
_xlfn.IFS(
$DH68="день_1",
$BP68*$BL68/($AX68-$AW68+1)*BC68*(DAY(EOMONTH(BC$15,0))),
$DH68="день_2",
$BP68/30*MAX(MIN($AX68,EOMONTH(BC$15,0))-MAX($AW68,BC$15)+1,),
$DH68="раб.день",
$BP68/30*(IFERROR(
_xlfn.LET(_xlpm.VD,
CHOOSE(
{1;2;3;4;5;6;7;8;9;10;11;12;13;14;15;16;17;18},
45658,45659,45660,45661,45662,45663,45664,45665,45711,45724,45778,45779,45785,45786,45820,45821,45965,46022),
_xlfn.LET(_xlpm.DD,
MAX(MIN($AX68,EOMONTH(BC$15,0))-MAX($AW68,BC$15),),
_xlfn.IFS(
AND(MONTH($AW68)=MONTH(BC$15),MONTH($AX68)&lt;&gt;MONTH(BC$15)),
NETWORKDAYS.INTL($AW68,$AW68+_xlpm.DD,1,_xlpm.VD),
AND(MONTH($AW68)&lt;&gt;MONTH(BC$15),MONTH($AX68)=MONTH(BC$15)),
NETWORKDAYS.INTL(($AX68)-_xlpm.DD,$AX68,1,_xlpm.VD),
AND(MONTH($AW68)&lt;MONTH(BC$15),MONTH($AX68)&gt;MONTH(BC$15)),
NETWORKDAYS.INTL((EOMONTH(BC$15-1,1))-_xlpm.DD,EOMONTH(BC$15-1,1),1,_xlpm.VD),
AND(MONTH($AW68)=MONTH(BC$15),MONTH($AX68)=MONTH(BC$15)),
NETWORKDAYS.INTL($AW68,$AX68,1,_xlpm.VD)))),0)),
$DH68="месяц",
$BP68*BC68,
$DH68="неделя",
$BP68*BC68/7*(ROUNDUP((DAY(EOMONTH(BC$15,0)))/4,0))),
0)</f>
        <v/>
      </c>
      <c r="BU68" s="125">
        <f t="array" ref="BU68">
IFERROR(
_xlfn.IFS(
$DH68="день_1",
$BP68*$BL68/($AX68-$AW68+1)*BD68*(DAY(EOMONTH(BD$15,0))),
$DH68="день_2",
$BP68/30*MAX(MIN($AX68,EOMONTH(BD$15,0))-MAX($AW68,BD$15)+1,),
$DH68="раб.день",
$BP68/30*(IFERROR(
_xlfn.LET(_xlpm.VD,
CHOOSE(
{1;2;3;4;5;6;7;8;9;10;11;12;13;14;15;16;17;18},
45658,45659,45660,45661,45662,45663,45664,45665,45711,45724,45778,45779,45785,45786,45820,45821,45965,46022),
_xlfn.LET(_xlpm.DD,
MAX(MIN($AX68,EOMONTH(BD$15,0))-MAX($AW68,BD$15),),
_xlfn.IFS(
AND(MONTH($AW68)=MONTH(BD$15),MONTH($AX68)&lt;&gt;MONTH(BD$15)),
NETWORKDAYS.INTL($AW68,$AW68+_xlpm.DD,1,_xlpm.VD),
AND(MONTH($AW68)&lt;&gt;MONTH(BD$15),MONTH($AX68)=MONTH(BD$15)),
NETWORKDAYS.INTL(($AX68)-_xlpm.DD,$AX68,1,_xlpm.VD),
AND(MONTH($AW68)&lt;MONTH(BD$15),MONTH($AX68)&gt;MONTH(BD$15)),
NETWORKDAYS.INTL((EOMONTH(BD$15-1,1))-_xlpm.DD,EOMONTH(BD$15-1,1),1,_xlpm.VD),
AND(MONTH($AW68)=MONTH(BD$15),MONTH($AX68)=MONTH(BD$15)),
NETWORKDAYS.INTL($AW68,$AX68,1,_xlpm.VD)))),0)),
$DH68="месяц",
$BP68*BD68,
$DH68="неделя",
$BP68*BD68/7*(ROUNDUP((DAY(EOMONTH(BD$15,0)))/4,0))),
0)</f>
        <v/>
      </c>
      <c r="BV68" s="125">
        <f t="array" ref="BV68">
IFERROR(
_xlfn.IFS(
$DH68="день_1",
$BP68*$BL68/($AX68-$AW68+1)*BE68*(DAY(EOMONTH(BE$15,0))),
$DH68="день_2",
$BP68/30*MAX(MIN($AX68,EOMONTH(BE$15,0))-MAX($AW68,BE$15)+1,),
$DH68="раб.день",
$BP68/30*(IFERROR(
_xlfn.LET(_xlpm.VD,
CHOOSE(
{1;2;3;4;5;6;7;8;9;10;11;12;13;14;15;16;17;18},
45658,45659,45660,45661,45662,45663,45664,45665,45711,45724,45778,45779,45785,45786,45820,45821,45965,46022),
_xlfn.LET(_xlpm.DD,
MAX(MIN($AX68,EOMONTH(BE$15,0))-MAX($AW68,BE$15),),
_xlfn.IFS(
AND(MONTH($AW68)=MONTH(BE$15),MONTH($AX68)&lt;&gt;MONTH(BE$15)),
NETWORKDAYS.INTL($AW68,$AW68+_xlpm.DD,1,_xlpm.VD),
AND(MONTH($AW68)&lt;&gt;MONTH(BE$15),MONTH($AX68)=MONTH(BE$15)),
NETWORKDAYS.INTL(($AX68)-_xlpm.DD,$AX68,1,_xlpm.VD),
AND(MONTH($AW68)&lt;MONTH(BE$15),MONTH($AX68)&gt;MONTH(BE$15)),
NETWORKDAYS.INTL((EOMONTH(BE$15-1,1))-_xlpm.DD,EOMONTH(BE$15-1,1),1,_xlpm.VD),
AND(MONTH($AW68)=MONTH(BE$15),MONTH($AX68)=MONTH(BE$15)),
NETWORKDAYS.INTL($AW68,$AX68,1,_xlpm.VD)))),0)),
$DH68="месяц",
$BP68*BE68,
$DH68="неделя",
$BP68*BE68/7*(ROUNDUP((DAY(EOMONTH(BE$15,0)))/4,0))),
0)</f>
        <v/>
      </c>
      <c r="BW68" s="125">
        <f t="array" ref="BW68">
IFERROR(
_xlfn.IFS(
$DH68="день_1",
$BP68*$BL68/($AX68-$AW68+1)*BF68*(DAY(EOMONTH(BF$15,0))),
$DH68="день_2",
$BP68/30*MAX(MIN($AX68,EOMONTH(BF$15,0))-MAX($AW68,BF$15)+1,),
$DH68="раб.день",
$BP68/30*(IFERROR(
_xlfn.LET(_xlpm.VD,
CHOOSE(
{1;2;3;4;5;6;7;8;9;10;11;12;13;14;15;16;17;18},
45658,45659,45660,45661,45662,45663,45664,45665,45711,45724,45778,45779,45785,45786,45820,45821,45965,46022),
_xlfn.LET(_xlpm.DD,
MAX(MIN($AX68,EOMONTH(BF$15,0))-MAX($AW68,BF$15),),
_xlfn.IFS(
AND(MONTH($AW68)=MONTH(BF$15),MONTH($AX68)&lt;&gt;MONTH(BF$15)),
NETWORKDAYS.INTL($AW68,$AW68+_xlpm.DD,1,_xlpm.VD),
AND(MONTH($AW68)&lt;&gt;MONTH(BF$15),MONTH($AX68)=MONTH(BF$15)),
NETWORKDAYS.INTL(($AX68)-_xlpm.DD,$AX68,1,_xlpm.VD),
AND(MONTH($AW68)&lt;MONTH(BF$15),MONTH($AX68)&gt;MONTH(BF$15)),
NETWORKDAYS.INTL((EOMONTH(BF$15-1,1))-_xlpm.DD,EOMONTH(BF$15-1,1),1,_xlpm.VD),
AND(MONTH($AW68)=MONTH(BF$15),MONTH($AX68)=MONTH(BF$15)),
NETWORKDAYS.INTL($AW68,$AX68,1,_xlpm.VD)))),0)),
$DH68="месяц",
$BP68*BF68,
$DH68="неделя",
$BP68*BF68/7*(ROUNDUP((DAY(EOMONTH(BF$15,0)))/4,0))),
0)</f>
        <v/>
      </c>
      <c r="BX68" s="125">
        <f t="array" ref="BX68">
IFERROR(
_xlfn.IFS(
$DH68="день_1",
$BP68*$BL68/($AX68-$AW68+1)*BG68*(DAY(EOMONTH(BG$15,0))),
$DH68="день_2",
$BP68/30*MAX(MIN($AX68,EOMONTH(BG$15,0))-MAX($AW68,BG$15)+1,),
$DH68="раб.день",
$BP68/30*(IFERROR(
_xlfn.LET(_xlpm.VD,
CHOOSE(
{1;2;3;4;5;6;7;8;9;10;11;12;13;14;15;16;17;18},
45658,45659,45660,45661,45662,45663,45664,45665,45711,45724,45778,45779,45785,45786,45820,45821,45965,46022),
_xlfn.LET(_xlpm.DD,
MAX(MIN($AX68,EOMONTH(BG$15,0))-MAX($AW68,BG$15),),
_xlfn.IFS(
AND(MONTH($AW68)=MONTH(BG$15),MONTH($AX68)&lt;&gt;MONTH(BG$15)),
NETWORKDAYS.INTL($AW68,$AW68+_xlpm.DD,1,_xlpm.VD),
AND(MONTH($AW68)&lt;&gt;MONTH(BG$15),MONTH($AX68)=MONTH(BG$15)),
NETWORKDAYS.INTL(($AX68)-_xlpm.DD,$AX68,1,_xlpm.VD),
AND(MONTH($AW68)&lt;MONTH(BG$15),MONTH($AX68)&gt;MONTH(BG$15)),
NETWORKDAYS.INTL((EOMONTH(BG$15-1,1))-_xlpm.DD,EOMONTH(BG$15-1,1),1,_xlpm.VD),
AND(MONTH($AW68)=MONTH(BG$15),MONTH($AX68)=MONTH(BG$15)),
NETWORKDAYS.INTL($AW68,$AX68,1,_xlpm.VD)))),0)),
$DH68="месяц",
$BP68*BG68,
$DH68="неделя",
$BP68*BG68/7*(ROUNDUP((DAY(EOMONTH(BG$15,0)))/4,0))),
0)</f>
        <v/>
      </c>
      <c r="BY68" s="125">
        <f t="array" ref="BY68">
IFERROR(
_xlfn.IFS(
$DH68="день_1",
$BP68*$BL68/($AX68-$AW68+1)*BH68*(DAY(EOMONTH(BH$15,0))),
$DH68="день_2",
$BP68/30*MAX(MIN($AX68,EOMONTH(BH$15,0))-MAX($AW68,BH$15)+1,),
$DH68="раб.день",
$BP68/30*(IFERROR(
_xlfn.LET(_xlpm.VD,
CHOOSE(
{1;2;3;4;5;6;7;8;9;10;11;12;13;14;15;16;17;18},
45658,45659,45660,45661,45662,45663,45664,45665,45711,45724,45778,45779,45785,45786,45820,45821,45965,46022),
_xlfn.LET(_xlpm.DD,
MAX(MIN($AX68,EOMONTH(BH$15,0))-MAX($AW68,BH$15),),
_xlfn.IFS(
AND(MONTH($AW68)=MONTH(BH$15),MONTH($AX68)&lt;&gt;MONTH(BH$15)),
NETWORKDAYS.INTL($AW68,$AW68+_xlpm.DD,1,_xlpm.VD),
AND(MONTH($AW68)&lt;&gt;MONTH(BH$15),MONTH($AX68)=MONTH(BH$15)),
NETWORKDAYS.INTL(($AX68)-_xlpm.DD,$AX68,1,_xlpm.VD),
AND(MONTH($AW68)&lt;MONTH(BH$15),MONTH($AX68)&gt;MONTH(BH$15)),
NETWORKDAYS.INTL((EOMONTH(BH$15-1,1))-_xlpm.DD,EOMONTH(BH$15-1,1),1,_xlpm.VD),
AND(MONTH($AW68)=MONTH(BH$15),MONTH($AX68)=MONTH(BH$15)),
NETWORKDAYS.INTL($AW68,$AX68,1,_xlpm.VD)))),0)),
$DH68="месяц",
$BP68*BH68,
$DH68="неделя",
$BP68*BH68/7*(ROUNDUP((DAY(EOMONTH(BH$15,0)))/4,0))),
0)</f>
        <v/>
      </c>
      <c r="BZ68" s="125">
        <f t="array" ref="BZ68">
IFERROR(
_xlfn.IFS(
$DH68="день_1",
$BP68*$BL68/($AX68-$AW68+1)*BI68*(DAY(EOMONTH(BI$15,0))),
$DH68="день_2",
$BP68/30*MAX(MIN($AX68,EOMONTH(BI$15,0))-MAX($AW68,BI$15)+1,),
$DH68="раб.день",
$BP68/30*(IFERROR(
_xlfn.LET(_xlpm.VD,
CHOOSE(
{1;2;3;4;5;6;7;8;9;10;11;12;13;14;15;16;17;18},
45658,45659,45660,45661,45662,45663,45664,45665,45711,45724,45778,45779,45785,45786,45820,45821,45965,46022),
_xlfn.LET(_xlpm.DD,
MAX(MIN($AX68,EOMONTH(BI$15,0))-MAX($AW68,BI$15),),
_xlfn.IFS(
AND(MONTH($AW68)=MONTH(BI$15),MONTH($AX68)&lt;&gt;MONTH(BI$15)),
NETWORKDAYS.INTL($AW68,$AW68+_xlpm.DD,1,_xlpm.VD),
AND(MONTH($AW68)&lt;&gt;MONTH(BI$15),MONTH($AX68)=MONTH(BI$15)),
NETWORKDAYS.INTL(($AX68)-_xlpm.DD,$AX68,1,_xlpm.VD),
AND(MONTH($AW68)&lt;MONTH(BI$15),MONTH($AX68)&gt;MONTH(BI$15)),
NETWORKDAYS.INTL((EOMONTH(BI$15-1,1))-_xlpm.DD,EOMONTH(BI$15-1,1),1,_xlpm.VD),
AND(MONTH($AW68)=MONTH(BI$15),MONTH($AX68)=MONTH(BI$15)),
NETWORKDAYS.INTL($AW68,$AX68,1,_xlpm.VD)))),0)),
$DH68="месяц",
$BP68*BI68,
$DH68="неделя",
$BP68*BI68/7*(ROUNDUP((DAY(EOMONTH(BI$15,0)))/4,0))),
0)</f>
        <v/>
      </c>
      <c r="CA68" s="125">
        <f t="array" ref="CA68">
IFERROR(
_xlfn.IFS(
$DH68="день_1",
$BP68*$BL68/($AX68-$AW68+1)*BJ68*(DAY(EOMONTH(BJ$15,0))),
$DH68="день_2",
$BP68/30*MAX(MIN($AX68,EOMONTH(BJ$15,0))-MAX($AW68,BJ$15)+1,),
$DH68="раб.день",
$BP68/30*(IFERROR(
_xlfn.LET(_xlpm.VD,
CHOOSE(
{1;2;3;4;5;6;7;8;9;10;11;12;13;14;15;16;17;18},
45658,45659,45660,45661,45662,45663,45664,45665,45711,45724,45778,45779,45785,45786,45820,45821,45965,46022),
_xlfn.LET(_xlpm.DD,
MAX(MIN($AX68,EOMONTH(BJ$15,0))-MAX($AW68,BJ$15),),
_xlfn.IFS(
AND(MONTH($AW68)=MONTH(BJ$15),MONTH($AX68)&lt;&gt;MONTH(BJ$15)),
NETWORKDAYS.INTL($AW68,$AW68+_xlpm.DD,1,_xlpm.VD),
AND(MONTH($AW68)&lt;&gt;MONTH(BJ$15),MONTH($AX68)=MONTH(BJ$15)),
NETWORKDAYS.INTL(($AX68)-_xlpm.DD,$AX68,1,_xlpm.VD),
AND(MONTH($AW68)&lt;MONTH(BJ$15),MONTH($AX68)&gt;MONTH(BJ$15)),
NETWORKDAYS.INTL((EOMONTH(BJ$15-1,1))-_xlpm.DD,EOMONTH(BJ$15-1,1),1,_xlpm.VD),
AND(MONTH($AW68)=MONTH(BJ$15),MONTH($AX68)=MONTH(BJ$15)),
NETWORKDAYS.INTL($AW68,$AX68,1,_xlpm.VD)))),0)),
$DH68="месяц",
$BP68*BJ68,
$DH68="неделя",
$BP68*BJ68/7*(ROUNDUP((DAY(EOMONTH(BJ$15,0)))/4,0))),
0)</f>
        <v/>
      </c>
      <c r="CB68" s="125">
        <f t="array" ref="CB68">
IFERROR(
_xlfn.IFS(
$DH68="день_1",
$BP68*$BL68/($AX68-$AW68+1)*BK68*(DAY(EOMONTH(BK$15,0))),
$DH68="день_2",
$BP68/30*MAX(MIN($AX68,EOMONTH(BK$15,0))-MAX($AW68,BK$15)+1,),
$DH68="раб.день",
$BP68/30*(IFERROR(
_xlfn.LET(_xlpm.VD,
CHOOSE(
{1;2;3;4;5;6;7;8;9;10;11;12;13;14;15;16;17;18},
45658,45659,45660,45661,45662,45663,45664,45665,45711,45724,45778,45779,45785,45786,45820,45821,45965,46022),
_xlfn.LET(_xlpm.DD,
MAX(MIN($AX68,EOMONTH(BK$15,0))-MAX($AW68,BK$15),),
_xlfn.IFS(
AND(MONTH($AW68)=MONTH(BK$15),MONTH($AX68)&lt;&gt;MONTH(BK$15)),
NETWORKDAYS.INTL($AW68,$AW68+_xlpm.DD,1,_xlpm.VD),
AND(MONTH($AW68)&lt;&gt;MONTH(BK$15),MONTH($AX68)=MONTH(BK$15)),
NETWORKDAYS.INTL(($AX68)-_xlpm.DD,$AX68,1,_xlpm.VD),
AND(MONTH($AW68)&lt;MONTH(BK$15),MONTH($AX68)&gt;MONTH(BK$15)),
NETWORKDAYS.INTL((EOMONTH(BK$15-1,1))-_xlpm.DD,EOMONTH(BK$15-1,1),1,_xlpm.VD),
AND(MONTH($AW68)=MONTH(BK$15),MONTH($AX68)=MONTH(BK$15)),
NETWORKDAYS.INTL($AW68,$AX68,1,_xlpm.VD)))),0)),
$DH68="месяц",
$BP68*BK68,
$DH68="неделя",
$BP68*BK68/7*(ROUNDUP((DAY(EOMONTH(BK$15,0)))/4,0))),
0)</f>
        <v/>
      </c>
      <c r="CC68" s="125">
        <f>SUM($BQ68:$CB68)</f>
        <v/>
      </c>
      <c r="CD68" s="126">
        <f>SUM($EH68:$EH68)</f>
        <v/>
      </c>
      <c r="CE68" s="126">
        <f>$CD68*$AB68</f>
        <v/>
      </c>
      <c r="CF68" s="126">
        <f>SUM($EK68:$EK68)</f>
        <v/>
      </c>
      <c r="CG68" s="126">
        <f>$CF68*$AB68</f>
        <v/>
      </c>
      <c r="CH68" s="126">
        <f>SUM($CC68,$CE68,$CG68)</f>
        <v/>
      </c>
      <c r="CI68" s="126">
        <f>$CH68*(1+$CM68)</f>
        <v/>
      </c>
      <c r="CJ68" s="127" t="n">
        <v>0</v>
      </c>
      <c r="CK68" s="126">
        <f>SUM($CH68:$CH68)*(1+$CJ68)</f>
        <v/>
      </c>
      <c r="CL68" s="126">
        <f>SUM($CH68:$CH68)*(1+$CM68)</f>
        <v/>
      </c>
      <c r="CM68" s="59" t="inlineStr">
        <is>
          <t>20%</t>
        </is>
      </c>
      <c r="CN68" s="59" t="n"/>
      <c r="CO68" s="72" t="n"/>
      <c r="CP68" s="59" t="n"/>
      <c r="CQ68" s="73" t="n"/>
      <c r="CR68" s="73" t="n"/>
      <c r="CS68" s="73" t="n"/>
      <c r="CT68" s="72" t="n"/>
      <c r="CU68" s="79" t="inlineStr">
        <is>
          <t> </t>
        </is>
      </c>
      <c r="CV68" s="60" t="n"/>
      <c r="CW68" s="60" t="n"/>
      <c r="CX68" s="60" t="n"/>
      <c r="CY68" s="127">
        <f>IFERROR(($CC68-$EE68)/($EE68/(1-$DQ68)),0)</f>
        <v/>
      </c>
      <c r="CZ68" s="127">
        <f>IFERROR(1-$EI68/($CE68),0)</f>
        <v/>
      </c>
      <c r="DA68" s="127">
        <f>IFERROR(1-$EL68/($CG68),0)</f>
        <v/>
      </c>
      <c r="DB68" s="126">
        <f>ROUND(IFERROR(($CI68/(1+$CM68)-$EN68),0),2)</f>
        <v/>
      </c>
      <c r="DC68" s="128" t="n"/>
      <c r="DD68" s="125" t="n"/>
      <c r="DE68" s="75" t="n">
        <v>0</v>
      </c>
      <c r="DF68" s="128" t="n"/>
      <c r="DG68" s="125">
        <f>IF($DC68=0,0,$DD68*($DC68*100%-$DE68*$DF68))*SUM($AB68:$AB68)</f>
        <v/>
      </c>
      <c r="DH68" s="129" t="inlineStr">
        <is>
          <t>месяц</t>
        </is>
      </c>
      <c r="DI68" s="130">
        <f t="array" ref="DI68">IFERROR(
IF($ES68="LisChannel",
(ROUND(((INDEX({174.625;153.888888888889;130.972222222222},MATCH($AI68,{2;3;4}),0))*$AG68*$AI68),2)),0),0)</f>
        <v/>
      </c>
      <c r="DJ68" s="130">
        <f>
_xlfn.LET(_xlpm.X,
IFERROR(
IF($ES68="НовиковТВ",
(_xlfn.LET(_xlpm.NTV,
_xlfn.LET(_xlpm.MIN,350000,
IF(SUMIFS($DI:$DI,$ES:$ES,"НовиковТВ")&lt;=_xlpm.MIN,
(SUMIFS($DI:$DI,$ES:$ES,"НовиковТВ")/(COUNTIFS($ES:$ES,"НовиковТВ")))*_xlpm.MIN/SUMIFS($DI:$DI,$ES:$ES,"НовиковТВ"),
DI68)),
_xlpm.NTV+$DG68/(1-(1-(_xlpm.NTV)*(1-$DL68)*(1-$DM68)*(1-$DN68)*(1-$DO68)*(1-$DP68)/_xlpm.NTV))))/(1+$EP68),
$DI68+$DG68/(1-(1-($DI68)*(1-$DL68)*(1-$DM68)*(1-$DN68)*(1-$DO68)*(1-$DP68)/$DI68))),
0),
_xlpm.X*(1+$CM68)*(1+$CW68)-_xlpm.X*(1+$CM68)+_xlpm.X)</f>
        <v/>
      </c>
      <c r="DK68" s="125" t="inlineStr">
        <is>
          <t>послед.</t>
        </is>
      </c>
      <c r="DL68" s="63" t="n">
        <v>0</v>
      </c>
      <c r="DM68" s="63" t="n">
        <v>0</v>
      </c>
      <c r="DN68" s="63" t="n">
        <v>0</v>
      </c>
      <c r="DO68" s="63" t="n">
        <v>0</v>
      </c>
      <c r="DP68" s="63" t="n">
        <v>0</v>
      </c>
      <c r="DQ68" s="63">
        <f t="array" ref="DQ68">IFERROR(_xlfn.IFS(
$DK68="послед.",1-(1-$DL68)*(1-$DM68)*(1-$DN68)*(1-$DO68)*(1-$DP68),
$DK68="сумм.",$DL68+$DM68+$DN68+$DO68+$DP68),
0)</f>
        <v/>
      </c>
      <c r="DR68" s="125">
        <f t="array" ref="DR68">
IFERROR(
_xlfn.IFS(
$BL68=0,
0,
$BL68&gt;0,
_xlfn.IFS($DK68="послед.",
$DJ68*(1-$DL68)*(1-$DM68)*(1-$DN68)*(1-$DO68)*(1-$DP68),
$DK68="сумм.",
$DJ68*(1-($DL68+$DM68+$DN68+$DO68+$DP68)))),0)</f>
        <v/>
      </c>
      <c r="DS68" s="125">
        <f t="array" ref="DS68">
IFERROR(_xlfn.IFS(
$DH68="день_1",
$DR68*$BL68/($AX68-$AW68+1)*AZ68*(DAY(EOMONTH(AZ$15,0))),
$DH68="день_2",
$DR68/30*MAX(MIN($AX68,EOMONTH(AZ$15,0))-MAX($AW68,AZ$15)+1,),
$DH68="раб.день",
$DR68/30*(IFERROR(
_xlfn.LET(_xlpm.VD,
CHOOSE(
{1;2;3;4;5;6;7;8;9;10;11;12;13;14;15;16;17;18},
45658,45659,45660,45661,45662,45663,45664,45665,45711,45724,45778,45779,45785,45786,45820,45821,45965,46022),
_xlfn.LET(_xlpm.DD,
MAX(MIN($AX68,EOMONTH(AZ$15,0))-MAX($AW68,AZ$15),),
_xlfn.IFS(
AND(MONTH($AW68)=MONTH(AZ$15),MONTH($AX68)&lt;&gt;MONTH(AZ$15)),
NETWORKDAYS.INTL($AW68,$AW68+_xlpm.DD,1,_xlpm.VD),
AND(MONTH($AW68)&lt;&gt;MONTH(AZ$15),MONTH($AX68)=MONTH(AZ$15)),
NETWORKDAYS.INTL(($AX68)-_xlpm.DD,$AX68,1,_xlpm.VD),
AND(MONTH($AW68)&lt;MONTH(AZ$15),MONTH($AX68)&gt;MONTH(AZ$15)),
NETWORKDAYS.INTL((EOMONTH(AZ$15-1,1))-_xlpm.DD,EOMONTH(AZ$15-1,1),1,_xlpm.VD),
AND(MONTH($AW68)=MONTH(AZ$15),MONTH($AX68)=MONTH(AZ$15)),
NETWORKDAYS.INTL($AW68,$AX68,1,_xlpm.VD)))),0)),
$DH68="месяц",
$DR68*AZ68,
$DH68="неделя",
$DR68*AZ68/7*(ROUNDUP((DAY(EOMONTH(AZ$15,0)))/4,0))),
0)</f>
        <v/>
      </c>
      <c r="DT68" s="125">
        <f t="array" ref="DT68">
IFERROR(_xlfn.IFS(
$DH68="день_1",
$DR68*$BL68/($AX68-$AW68+1)*BA68*(DAY(EOMONTH(BA$15,0))),
$DH68="день_2",
$DR68/30*MAX(MIN($AX68,EOMONTH(BA$15,0))-MAX($AW68,BA$15)+1,),
$DH68="раб.день",
$DR68/30*(IFERROR(
_xlfn.LET(_xlpm.VD,
CHOOSE(
{1;2;3;4;5;6;7;8;9;10;11;12;13;14;15;16;17;18},
45658,45659,45660,45661,45662,45663,45664,45665,45711,45724,45778,45779,45785,45786,45820,45821,45965,46022),
_xlfn.LET(_xlpm.DD,
MAX(MIN($AX68,EOMONTH(BA$15,0))-MAX($AW68,BA$15),),
_xlfn.IFS(
AND(MONTH($AW68)=MONTH(BA$15),MONTH($AX68)&lt;&gt;MONTH(BA$15)),
NETWORKDAYS.INTL($AW68,$AW68+_xlpm.DD,1,_xlpm.VD),
AND(MONTH($AW68)&lt;&gt;MONTH(BA$15),MONTH($AX68)=MONTH(BA$15)),
NETWORKDAYS.INTL(($AX68)-_xlpm.DD,$AX68,1,_xlpm.VD),
AND(MONTH($AW68)&lt;MONTH(BA$15),MONTH($AX68)&gt;MONTH(BA$15)),
NETWORKDAYS.INTL((EOMONTH(BA$15-1,1))-_xlpm.DD,EOMONTH(BA$15-1,1),1,_xlpm.VD),
AND(MONTH($AW68)=MONTH(BA$15),MONTH($AX68)=MONTH(BA$15)),
NETWORKDAYS.INTL($AW68,$AX68,1,_xlpm.VD)))),0)),
$DH68="месяц",
$DR68*BA68,
$DH68="неделя",
$DR68*BA68/7*(ROUNDUP((DAY(EOMONTH(BA$15,0)))/4,0))),
0)</f>
        <v/>
      </c>
      <c r="DU68" s="125">
        <f t="array" ref="DU68">
IFERROR(_xlfn.IFS(
$DH68="день_1",
$DR68*$BL68/($AX68-$AW68+1)*BB68*(DAY(EOMONTH(BB$15,0))),
$DH68="день_2",
$DR68/30*MAX(MIN($AX68,EOMONTH(BB$15,0))-MAX($AW68,BB$15)+1,),
$DH68="раб.день",
$DR68/30*(IFERROR(
_xlfn.LET(_xlpm.VD,
CHOOSE(
{1;2;3;4;5;6;7;8;9;10;11;12;13;14;15;16;17;18},
45658,45659,45660,45661,45662,45663,45664,45665,45711,45724,45778,45779,45785,45786,45820,45821,45965,46022),
_xlfn.LET(_xlpm.DD,
MAX(MIN($AX68,EOMONTH(BB$15,0))-MAX($AW68,BB$15),),
_xlfn.IFS(
AND(MONTH($AW68)=MONTH(BB$15),MONTH($AX68)&lt;&gt;MONTH(BB$15)),
NETWORKDAYS.INTL($AW68,$AW68+_xlpm.DD,1,_xlpm.VD),
AND(MONTH($AW68)&lt;&gt;MONTH(BB$15),MONTH($AX68)=MONTH(BB$15)),
NETWORKDAYS.INTL(($AX68)-_xlpm.DD,$AX68,1,_xlpm.VD),
AND(MONTH($AW68)&lt;MONTH(BB$15),MONTH($AX68)&gt;MONTH(BB$15)),
NETWORKDAYS.INTL((EOMONTH(BB$15-1,1))-_xlpm.DD,EOMONTH(BB$15-1,1),1,_xlpm.VD),
AND(MONTH($AW68)=MONTH(BB$15),MONTH($AX68)=MONTH(BB$15)),
NETWORKDAYS.INTL($AW68,$AX68,1,_xlpm.VD)))),0)),
$DH68="месяц",
$DR68*BB68,
$DH68="неделя",
$DR68*BB68/7*(ROUNDUP((DAY(EOMONTH(BB$15,0)))/4,0))),
0)</f>
        <v/>
      </c>
      <c r="DV68" s="125">
        <f t="array" ref="DV68">
IFERROR(_xlfn.IFS(
$DH68="день_1",
$DR68*$BL68/($AX68-$AW68+1)*BC68*(DAY(EOMONTH(BC$15,0))),
$DH68="день_2",
$DR68/30*MAX(MIN($AX68,EOMONTH(BC$15,0))-MAX($AW68,BC$15)+1,),
$DH68="раб.день",
$DR68/30*(IFERROR(
_xlfn.LET(_xlpm.VD,
CHOOSE(
{1;2;3;4;5;6;7;8;9;10;11;12;13;14;15;16;17;18},
45658,45659,45660,45661,45662,45663,45664,45665,45711,45724,45778,45779,45785,45786,45820,45821,45965,46022),
_xlfn.LET(_xlpm.DD,
MAX(MIN($AX68,EOMONTH(BC$15,0))-MAX($AW68,BC$15),),
_xlfn.IFS(
AND(MONTH($AW68)=MONTH(BC$15),MONTH($AX68)&lt;&gt;MONTH(BC$15)),
NETWORKDAYS.INTL($AW68,$AW68+_xlpm.DD,1,_xlpm.VD),
AND(MONTH($AW68)&lt;&gt;MONTH(BC$15),MONTH($AX68)=MONTH(BC$15)),
NETWORKDAYS.INTL(($AX68)-_xlpm.DD,$AX68,1,_xlpm.VD),
AND(MONTH($AW68)&lt;MONTH(BC$15),MONTH($AX68)&gt;MONTH(BC$15)),
NETWORKDAYS.INTL((EOMONTH(BC$15-1,1))-_xlpm.DD,EOMONTH(BC$15-1,1),1,_xlpm.VD),
AND(MONTH($AW68)=MONTH(BC$15),MONTH($AX68)=MONTH(BC$15)),
NETWORKDAYS.INTL($AW68,$AX68,1,_xlpm.VD)))),0)),
$DH68="месяц",
$DR68*BC68,
$DH68="неделя",
$DR68*BC68/7*(ROUNDUP((DAY(EOMONTH(BC$15,0)))/4,0))),
0)</f>
        <v/>
      </c>
      <c r="DW68" s="125">
        <f t="array" ref="DW68">
IFERROR(_xlfn.IFS(
$DH68="день_1",
$DR68*$BL68/($AX68-$AW68+1)*BD68*(DAY(EOMONTH(BD$15,0))),
$DH68="день_2",
$DR68/30*MAX(MIN($AX68,EOMONTH(BD$15,0))-MAX($AW68,BD$15)+1,),
$DH68="раб.день",
$DR68/30*(IFERROR(
_xlfn.LET(_xlpm.VD,
CHOOSE(
{1;2;3;4;5;6;7;8;9;10;11;12;13;14;15;16;17;18},
45658,45659,45660,45661,45662,45663,45664,45665,45711,45724,45778,45779,45785,45786,45820,45821,45965,46022),
_xlfn.LET(_xlpm.DD,
MAX(MIN($AX68,EOMONTH(BD$15,0))-MAX($AW68,BD$15),),
_xlfn.IFS(
AND(MONTH($AW68)=MONTH(BD$15),MONTH($AX68)&lt;&gt;MONTH(BD$15)),
NETWORKDAYS.INTL($AW68,$AW68+_xlpm.DD,1,_xlpm.VD),
AND(MONTH($AW68)&lt;&gt;MONTH(BD$15),MONTH($AX68)=MONTH(BD$15)),
NETWORKDAYS.INTL(($AX68)-_xlpm.DD,$AX68,1,_xlpm.VD),
AND(MONTH($AW68)&lt;MONTH(BD$15),MONTH($AX68)&gt;MONTH(BD$15)),
NETWORKDAYS.INTL((EOMONTH(BD$15-1,1))-_xlpm.DD,EOMONTH(BD$15-1,1),1,_xlpm.VD),
AND(MONTH($AW68)=MONTH(BD$15),MONTH($AX68)=MONTH(BD$15)),
NETWORKDAYS.INTL($AW68,$AX68,1,_xlpm.VD)))),0)),
$DH68="месяц",
$DR68*BD68,
$DH68="неделя",
$DR68*BD68/7*(ROUNDUP((DAY(EOMONTH(BD$15,0)))/4,0))),
0)</f>
        <v/>
      </c>
      <c r="DX68" s="125">
        <f t="array" ref="DX68">
IFERROR(_xlfn.IFS(
$DH68="день_1",
$DR68*$BL68/($AX68-$AW68+1)*BE68*(DAY(EOMONTH(BE$15,0))),
$DH68="день_2",
$DR68/30*MAX(MIN($AX68,EOMONTH(BE$15,0))-MAX($AW68,BE$15)+1,),
$DH68="раб.день",
$DR68/30*(IFERROR(
_xlfn.LET(_xlpm.VD,
CHOOSE(
{1;2;3;4;5;6;7;8;9;10;11;12;13;14;15;16;17;18},
45658,45659,45660,45661,45662,45663,45664,45665,45711,45724,45778,45779,45785,45786,45820,45821,45965,46022),
_xlfn.LET(_xlpm.DD,
MAX(MIN($AX68,EOMONTH(BE$15,0))-MAX($AW68,BE$15),),
_xlfn.IFS(
AND(MONTH($AW68)=MONTH(BE$15),MONTH($AX68)&lt;&gt;MONTH(BE$15)),
NETWORKDAYS.INTL($AW68,$AW68+_xlpm.DD,1,_xlpm.VD),
AND(MONTH($AW68)&lt;&gt;MONTH(BE$15),MONTH($AX68)=MONTH(BE$15)),
NETWORKDAYS.INTL(($AX68)-_xlpm.DD,$AX68,1,_xlpm.VD),
AND(MONTH($AW68)&lt;MONTH(BE$15),MONTH($AX68)&gt;MONTH(BE$15)),
NETWORKDAYS.INTL((EOMONTH(BE$15-1,1))-_xlpm.DD,EOMONTH(BE$15-1,1),1,_xlpm.VD),
AND(MONTH($AW68)=MONTH(BE$15),MONTH($AX68)=MONTH(BE$15)),
NETWORKDAYS.INTL($AW68,$AX68,1,_xlpm.VD)))),0)),
$DH68="месяц",
$DR68*BE68,
$DH68="неделя",
$DR68*BE68/7*(ROUNDUP((DAY(EOMONTH(BE$15,0)))/4,0))),
0)</f>
        <v/>
      </c>
      <c r="DY68" s="125">
        <f t="array" ref="DY68">
IFERROR(_xlfn.IFS(
$DH68="день_1",
$DR68*$BL68/($AX68-$AW68+1)*BF68*(DAY(EOMONTH(BF$15,0))),
$DH68="день_2",
$DR68/30*MAX(MIN($AX68,EOMONTH(BF$15,0))-MAX($AW68,BF$15)+1,),
$DH68="раб.день",
$DR68/30*(IFERROR(
_xlfn.LET(_xlpm.VD,
CHOOSE(
{1;2;3;4;5;6;7;8;9;10;11;12;13;14;15;16;17;18},
45658,45659,45660,45661,45662,45663,45664,45665,45711,45724,45778,45779,45785,45786,45820,45821,45965,46022),
_xlfn.LET(_xlpm.DD,
MAX(MIN($AX68,EOMONTH(BF$15,0))-MAX($AW68,BF$15),),
_xlfn.IFS(
AND(MONTH($AW68)=MONTH(BF$15),MONTH($AX68)&lt;&gt;MONTH(BF$15)),
NETWORKDAYS.INTL($AW68,$AW68+_xlpm.DD,1,_xlpm.VD),
AND(MONTH($AW68)&lt;&gt;MONTH(BF$15),MONTH($AX68)=MONTH(BF$15)),
NETWORKDAYS.INTL(($AX68)-_xlpm.DD,$AX68,1,_xlpm.VD),
AND(MONTH($AW68)&lt;MONTH(BF$15),MONTH($AX68)&gt;MONTH(BF$15)),
NETWORKDAYS.INTL((EOMONTH(BF$15-1,1))-_xlpm.DD,EOMONTH(BF$15-1,1),1,_xlpm.VD),
AND(MONTH($AW68)=MONTH(BF$15),MONTH($AX68)=MONTH(BF$15)),
NETWORKDAYS.INTL($AW68,$AX68,1,_xlpm.VD)))),0)),
$DH68="месяц",
$DR68*BF68,
$DH68="неделя",
$DR68*BF68/7*(ROUNDUP((DAY(EOMONTH(BF$15,0)))/4,0))),
0)</f>
        <v/>
      </c>
      <c r="DZ68" s="125">
        <f t="array" ref="DZ68">
IFERROR(_xlfn.IFS(
$DH68="день_1",
$DR68*$BL68/($AX68-$AW68+1)*BG68*(DAY(EOMONTH(BG$15,0))),
$DH68="день_2",
$DR68/30*MAX(MIN($AX68,EOMONTH(BG$15,0))-MAX($AW68,BG$15)+1,),
$DH68="раб.день",
$DR68/30*(IFERROR(
_xlfn.LET(_xlpm.VD,
CHOOSE(
{1;2;3;4;5;6;7;8;9;10;11;12;13;14;15;16;17;18},
45658,45659,45660,45661,45662,45663,45664,45665,45711,45724,45778,45779,45785,45786,45820,45821,45965,46022),
_xlfn.LET(_xlpm.DD,
MAX(MIN($AX68,EOMONTH(BG$15,0))-MAX($AW68,BG$15),),
_xlfn.IFS(
AND(MONTH($AW68)=MONTH(BG$15),MONTH($AX68)&lt;&gt;MONTH(BG$15)),
NETWORKDAYS.INTL($AW68,$AW68+_xlpm.DD,1,_xlpm.VD),
AND(MONTH($AW68)&lt;&gt;MONTH(BG$15),MONTH($AX68)=MONTH(BG$15)),
NETWORKDAYS.INTL(($AX68)-_xlpm.DD,$AX68,1,_xlpm.VD),
AND(MONTH($AW68)&lt;MONTH(BG$15),MONTH($AX68)&gt;MONTH(BG$15)),
NETWORKDAYS.INTL((EOMONTH(BG$15-1,1))-_xlpm.DD,EOMONTH(BG$15-1,1),1,_xlpm.VD),
AND(MONTH($AW68)=MONTH(BG$15),MONTH($AX68)=MONTH(BG$15)),
NETWORKDAYS.INTL($AW68,$AX68,1,_xlpm.VD)))),0)),
$DH68="месяц",
$DR68*BG68,
$DH68="неделя",
$DR68*BG68/7*(ROUNDUP((DAY(EOMONTH(BG$15,0)))/4,0))),
0)</f>
        <v/>
      </c>
      <c r="EA68" s="125">
        <f t="array" ref="EA68">
IFERROR(_xlfn.IFS(
$DH68="день_1",
$DR68*$BL68/($AX68-$AW68+1)*BH68*(DAY(EOMONTH(BH$15,0))),
$DH68="день_2",
$DR68/30*MAX(MIN($AX68,EOMONTH(BH$15,0))-MAX($AW68,BH$15)+1,),
$DH68="раб.день",
$DR68/30*(IFERROR(
_xlfn.LET(_xlpm.VD,
CHOOSE(
{1;2;3;4;5;6;7;8;9;10;11;12;13;14;15;16;17;18},
45658,45659,45660,45661,45662,45663,45664,45665,45711,45724,45778,45779,45785,45786,45820,45821,45965,46022),
_xlfn.LET(_xlpm.DD,
MAX(MIN($AX68,EOMONTH(BH$15,0))-MAX($AW68,BH$15),),
_xlfn.IFS(
AND(MONTH($AW68)=MONTH(BH$15),MONTH($AX68)&lt;&gt;MONTH(BH$15)),
NETWORKDAYS.INTL($AW68,$AW68+_xlpm.DD,1,_xlpm.VD),
AND(MONTH($AW68)&lt;&gt;MONTH(BH$15),MONTH($AX68)=MONTH(BH$15)),
NETWORKDAYS.INTL(($AX68)-_xlpm.DD,$AX68,1,_xlpm.VD),
AND(MONTH($AW68)&lt;MONTH(BH$15),MONTH($AX68)&gt;MONTH(BH$15)),
NETWORKDAYS.INTL((EOMONTH(BH$15-1,1))-_xlpm.DD,EOMONTH(BH$15-1,1),1,_xlpm.VD),
AND(MONTH($AW68)=MONTH(BH$15),MONTH($AX68)=MONTH(BH$15)),
NETWORKDAYS.INTL($AW68,$AX68,1,_xlpm.VD)))),0)),
$DH68="месяц",
$DR68*BH68,
$DH68="неделя",
$DR68*BH68/7*(ROUNDUP((DAY(EOMONTH(BH$15,0)))/4,0))),
0)</f>
        <v/>
      </c>
      <c r="EB68" s="125">
        <f t="array" ref="EB68">
IFERROR(_xlfn.IFS(
$DH68="день_1",
$DR68*$BL68/($AX68-$AW68+1)*BI68*(DAY(EOMONTH(BI$15,0))),
$DH68="день_2",
$DR68/30*MAX(MIN($AX68,EOMONTH(BI$15,0))-MAX($AW68,BI$15)+1,),
$DH68="раб.день",
$DR68/30*(IFERROR(
_xlfn.LET(_xlpm.VD,
CHOOSE(
{1;2;3;4;5;6;7;8;9;10;11;12;13;14;15;16;17;18},
45658,45659,45660,45661,45662,45663,45664,45665,45711,45724,45778,45779,45785,45786,45820,45821,45965,46022),
_xlfn.LET(_xlpm.DD,
MAX(MIN($AX68,EOMONTH(BI$15,0))-MAX($AW68,BI$15),),
_xlfn.IFS(
AND(MONTH($AW68)=MONTH(BI$15),MONTH($AX68)&lt;&gt;MONTH(BI$15)),
NETWORKDAYS.INTL($AW68,$AW68+_xlpm.DD,1,_xlpm.VD),
AND(MONTH($AW68)&lt;&gt;MONTH(BI$15),MONTH($AX68)=MONTH(BI$15)),
NETWORKDAYS.INTL(($AX68)-_xlpm.DD,$AX68,1,_xlpm.VD),
AND(MONTH($AW68)&lt;MONTH(BI$15),MONTH($AX68)&gt;MONTH(BI$15)),
NETWORKDAYS.INTL((EOMONTH(BI$15-1,1))-_xlpm.DD,EOMONTH(BI$15-1,1),1,_xlpm.VD),
AND(MONTH($AW68)=MONTH(BI$15),MONTH($AX68)=MONTH(BI$15)),
NETWORKDAYS.INTL($AW68,$AX68,1,_xlpm.VD)))),0)),
$DH68="месяц",
$DR68*BI68,
$DH68="неделя",
$DR68*BI68/7*(ROUNDUP((DAY(EOMONTH(BI$15,0)))/4,0))),
0)</f>
        <v/>
      </c>
      <c r="EC68" s="125">
        <f t="array" ref="EC68">
IFERROR(_xlfn.IFS(
$DH68="день_1",
$DR68*$BL68/($AX68-$AW68+1)*BJ68*(DAY(EOMONTH(BJ$15,0))),
$DH68="день_2",
$DR68/30*MAX(MIN($AX68,EOMONTH(BJ$15,0))-MAX($AW68,BJ$15)+1,),
$DH68="раб.день",
$DR68/30*(IFERROR(
_xlfn.LET(_xlpm.VD,
CHOOSE(
{1;2;3;4;5;6;7;8;9;10;11;12;13;14;15;16;17;18},
45658,45659,45660,45661,45662,45663,45664,45665,45711,45724,45778,45779,45785,45786,45820,45821,45965,46022),
_xlfn.LET(_xlpm.DD,
MAX(MIN($AX68,EOMONTH(BJ$15,0))-MAX($AW68,BJ$15),),
_xlfn.IFS(
AND(MONTH($AW68)=MONTH(BJ$15),MONTH($AX68)&lt;&gt;MONTH(BJ$15)),
NETWORKDAYS.INTL($AW68,$AW68+_xlpm.DD,1,_xlpm.VD),
AND(MONTH($AW68)&lt;&gt;MONTH(BJ$15),MONTH($AX68)=MONTH(BJ$15)),
NETWORKDAYS.INTL(($AX68)-_xlpm.DD,$AX68,1,_xlpm.VD),
AND(MONTH($AW68)&lt;MONTH(BJ$15),MONTH($AX68)&gt;MONTH(BJ$15)),
NETWORKDAYS.INTL((EOMONTH(BJ$15-1,1))-_xlpm.DD,EOMONTH(BJ$15-1,1),1,_xlpm.VD),
AND(MONTH($AW68)=MONTH(BJ$15),MONTH($AX68)=MONTH(BJ$15)),
NETWORKDAYS.INTL($AW68,$AX68,1,_xlpm.VD)))),0)),
$DH68="месяц",
$DR68*BJ68,
$DH68="неделя",
$DR68*BJ68/7*(ROUNDUP((DAY(EOMONTH(BJ$15,0)))/4,0))),
0)</f>
        <v/>
      </c>
      <c r="ED68" s="125">
        <f t="array" ref="ED68">
IFERROR(_xlfn.IFS(
$DH68="день_1",
$DR68*$BL68/($AX68-$AW68+1)*BK68*(DAY(EOMONTH(BK$15,0))),
$DH68="день_2",
$DR68/30*MAX(MIN($AX68,EOMONTH(BK$15,0))-MAX($AW68,BK$15)+1,),
$DH68="раб.день",
$DR68/30*(IFERROR(
_xlfn.LET(_xlpm.VD,
CHOOSE(
{1;2;3;4;5;6;7;8;9;10;11;12;13;14;15;16;17;18},
45658,45659,45660,45661,45662,45663,45664,45665,45711,45724,45778,45779,45785,45786,45820,45821,45965,46022),
_xlfn.LET(_xlpm.DD,
MAX(MIN($AX68,EOMONTH(BK$15,0))-MAX($AW68,BK$15),),
_xlfn.IFS(
AND(MONTH($AW68)=MONTH(BK$15),MONTH($AX68)&lt;&gt;MONTH(BK$15)),
NETWORKDAYS.INTL($AW68,$AW68+_xlpm.DD,1,_xlpm.VD),
AND(MONTH($AW68)&lt;&gt;MONTH(BK$15),MONTH($AX68)=MONTH(BK$15)),
NETWORKDAYS.INTL(($AX68)-_xlpm.DD,$AX68,1,_xlpm.VD),
AND(MONTH($AW68)&lt;MONTH(BK$15),MONTH($AX68)&gt;MONTH(BK$15)),
NETWORKDAYS.INTL((EOMONTH(BK$15-1,1))-_xlpm.DD,EOMONTH(BK$15-1,1),1,_xlpm.VD),
AND(MONTH($AW68)=MONTH(BK$15),MONTH($AX68)=MONTH(BK$15)),
NETWORKDAYS.INTL($AW68,$AX68,1,_xlpm.VD)))),0)),
$DH68="месяц",
$DR68*BK68,
$DH68="неделя",
$DR68*BK68/7*(ROUNDUP((DAY(EOMONTH(BK$15,0)))/4,0))),
0)</f>
        <v/>
      </c>
      <c r="EE68" s="125">
        <f>SUM($DS68,$DT68,$DU68,$DV68,$DW68,$DX68,$DY68,$DZ68,$EA68,$EB68,$EC68,$ED68)</f>
        <v/>
      </c>
      <c r="EF68" s="125">
        <f>IFERROR(ROUND($EE68*(1+$EP68),2),0)</f>
        <v/>
      </c>
      <c r="EG68" s="128" t="n">
        <v>1</v>
      </c>
      <c r="EH68" s="126" t="n">
        <v>0</v>
      </c>
      <c r="EI68" s="126">
        <f>ROUND(SUM($EH68:$EH68)*SUM($AB68:$AB68)*$EG68,2)</f>
        <v/>
      </c>
      <c r="EJ68" s="126">
        <f>ROUND($EI68*(1+$EP68),2)</f>
        <v/>
      </c>
      <c r="EK68" s="126" t="n">
        <v>0</v>
      </c>
      <c r="EL68" s="126">
        <f>ROUND(SUM($EK68:$EK68)*SUM($AB68:$AB68)*$EG68,2)</f>
        <v/>
      </c>
      <c r="EM68" s="126">
        <f>ROUND($EL68*(1+$EP68),2)</f>
        <v/>
      </c>
      <c r="EN68" s="126">
        <f>SUM($EE68,$EI68,$EL68)</f>
        <v/>
      </c>
      <c r="EO68" s="126">
        <f>SUM($EF68,$EJ68,$EM68)</f>
        <v/>
      </c>
      <c r="EP68" s="59" t="inlineStr">
        <is>
          <t>20%</t>
        </is>
      </c>
      <c r="EQ68" s="59" t="n"/>
      <c r="ER68" s="60">
        <f t="array" ref="ER68">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MATCH(ES68,
{"AMS";"RussOutdoor";"HD Outdoor";"Ingroup";"IQ";"Ledproduction";"LisChannel";"Logic";"Media-PPL";"NovikovTV | НовиковТВ";"SMA";"SOK";"КрокусТВ | CrocusTV | IndoorTV";"Сити";"ТЯК Москва"},
0)),"")</f>
        <v/>
      </c>
      <c r="ES68" s="60" t="n"/>
      <c r="ET68" s="60">
        <f t="array" ref="ET68">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MATCH(ES68,
{"AMS";"RussOutdoor";"HD Outdoor";"Ingroup";"IQ";"Ledproduction";"LisChannel";"Logic";"Media-PPL";"NovikovTV | НовиковТВ";"SMA";"SOK";"КрокусТВ | CrocusTV | IndoorTV";"Сити";"ТЯК Москва"},
0)),"")</f>
        <v/>
      </c>
      <c r="EU68" s="60" t="n"/>
      <c r="EV68" s="60" t="n"/>
      <c r="EX68" s="110">
        <f t="array" ref="EX68">
($AR68/30
+N("ТРАФИК ПЛОЩАДКИ"))*
(IFERROR(
_xlfn.LET(
_xlpm.GPR,
HLOOKUP($L68,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(MATCH($T68,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IF($Q68="цифровой",_xlpm.GPR/$AG68,_xlpm.GPR/60)),
0)
+N("DWELL TIME"))*
(IF($AB68=0,0,IF($AB68=1,0.3,IF($AB68=2,0.5,IF($AB68&gt;2,1))))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_xlfn.IFS($AC68="да",1.2,$AC68="нет",1)*
_xlfn.IFS($AD68="да",1.2,$AD68="нет",1)*
IF(R68="статический",1,1.2)*
$X68*
INDEX(
{1.2;1;1.2;1.2;1;1.2;1.2;1.2;1.2;1.2;1.2;1;1.2;1.2;1.2;1.2;1;1;1.2;1.2;1.2;1;1;1;1;1.2;1.2;1.2;1.2;1;1;1;1;1.2;1.2;1.2;1.2;1.2;1.2;1.2;1.2;1;1;1.2;1;1;1;1;1.5;1;1;1.5;1.5;1.2},
MATCH($Q68,_xlpm.MI,0)))&gt;{0.02;0.04;0.06;0.1;0.2;0.4;0.6;0.8;1;2;4;6})),
{0;1;2;3;4;5;6;7;8;9;10;11;12},
0)))
+N("КОЭФФИЦИЕНТ КОНТАКТА"))))*
(_xlfn.IFS($X68&lt;0.1,$X68/1000,$X68&gt;25,5.2,AND($X68&gt;=0.1,$X68&lt;=25),(($X68*2+0.1)/10)*($X68/10)))*
IFERROR((_xlfn.LET(
_xlpm.MA,
{0;0.8;0.85;0.9;0.95;1},
_xlpm.MAA,
{0;1;2;3;4;5},
INDEX(_xlpm.MA,MATCH(SUMPRODUCT(--((IF(ROUND(_xlpm.MAA,1)&gt;5,5,ROUND($AB68,1)))&gt;{0;1;2;3;4;5})),_xlpm.MAA,0)))
+N("КОЭФФИЦИЕНТ КОЛ-ВО КОНСТРУКЦИЙ")),1)*
$AB68,0))*
(IF($Q68="цифровой",$AG68/15*$AI68,1)
+N("ДЛЯ ЦИФРЫ"))</f>
        <v/>
      </c>
      <c r="EY68" s="110">
        <f>IFERROR(EX68*AY68,0)</f>
        <v/>
      </c>
      <c r="EZ68" s="131">
        <f>IFERROR(DP68/EY68*1000,0)</f>
        <v/>
      </c>
      <c r="FA68" s="112">
        <f>IFERROR(FC68/FB68,0)</f>
        <v/>
      </c>
      <c r="FB68" s="112">
        <f>IFERROR((FC68/(EY68/FF68*#REF!))*0.825,0)</f>
        <v/>
      </c>
      <c r="FC68" s="112">
        <f>IFERROR(((EX68*30/AR68)*100)/30,0)</f>
        <v/>
      </c>
      <c r="FD68" s="112">
        <f>IFERROR(EY68/G68*100%,0)</f>
        <v/>
      </c>
      <c r="FE68" s="112">
        <f>IFERROR(FD68/FC68*100%,0)</f>
        <v/>
      </c>
      <c r="FF68" s="110">
        <f>IFERROR(AR68/30*AY68,0)</f>
        <v/>
      </c>
    </row>
    <row r="69" ht="13" customHeight="1">
      <c r="A69" s="59" t="n"/>
      <c r="B69" s="60" t="n"/>
      <c r="C69" s="60" t="n"/>
      <c r="D69" s="60">
        <f t="array" ref="D69">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MATCH($E69,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69" s="60">
        <f t="array" ref="E69">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MATCH($F69,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69" s="60" t="inlineStr"/>
      <c r="G69" s="60" t="n"/>
      <c r="H69" s="60">
        <f t="array" ref="H69">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MATCH($I69,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69" s="60" t="n"/>
      <c r="J69" s="60" t="n"/>
      <c r="K69" s="60" t="n"/>
      <c r="L69" s="60" t="n"/>
      <c r="M69" s="60" t="n"/>
      <c r="N69" s="60" t="n"/>
      <c r="O69" s="60" t="n"/>
      <c r="P69" s="60">
        <f t="array" ref="P69">
_xlfn.IFS(
ISNUMBER(MATCH($Q69,{"шелфбаннер","разделитель","монетница","чековая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ISNUMBER(MATCH($Q69,{"LED/LCD","видеокулер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ISNUMBER(MATCH($Q69,{"автомобиль","машина","выставочное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ISNUMBER(MATCH($Q69,{"билборд","лифтовая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ISNUMBER(MATCH($Q69,{"навигация","подвесной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ISNUMBER(MATCH($Q69,{"движущаяся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ISNUMBER(MATCH($Q69,{"каталог","журнал"},)),
"Пресса",
$Q69="","")</f>
        <v/>
      </c>
      <c r="Q69" s="60" t="n"/>
      <c r="R69" s="60">
        <f t="array" ref="R69">
IFERROR(
_xlfn.IFS(
OR(ISNUMBER(MATCH($Q69,{"экспозиция","макет","стенд","автостенд","авто стенд","выставочное пространство","выставочные стенды","модульные выставочные стенды","3Д конструкция","3D конструкция"},)),P69="Экспонирование"),
"нестандартный",
ISNUMBER(MATCH($Q69,{"скроллер","призматрон"},)),
"динамический",
$P69="Видео",
"цифровой",
OR($P69="Пресса",$P69="Щит",$P69="POSm",$P69="Подвес",$P69="Брендирование/оклейка"),
"статический"),"")</f>
        <v/>
      </c>
      <c r="S69" s="59" t="n"/>
      <c r="T69" s="60" t="n"/>
      <c r="U69" s="60" t="n"/>
      <c r="V69" s="60">
        <f>
IF(P69="Видео",
"цифровой постер/ролик",
IF(ISNUMBER(MATCH(Q69,{"короб световой","короб световой | лайтбокс","короб световой | кристалайт","лайтбокс","лайт бокс","кристалайт","LB","lightbox"},)),
"бэклит",
IF(P69="Брендирование/оклейка",
"перфарированная пленка/самоклейка",
IF(P69="Экспонирование",
"под запрос",
IF(P69="Подвес",
"баннер/ткань",
"")))))</f>
        <v/>
      </c>
      <c r="W69" s="59" t="n"/>
      <c r="X69" s="59" t="n"/>
      <c r="Y69" s="59" t="n"/>
      <c r="Z69" s="61" t="n"/>
      <c r="AA69" s="61" t="n"/>
      <c r="AB69" s="61">
        <f>IF(BL69&gt;0,Z69,0)</f>
        <v/>
      </c>
      <c r="AC69" s="59" t="n"/>
      <c r="AD69" s="59" t="n"/>
      <c r="AE69" s="59" t="n"/>
      <c r="AF69" s="59" t="n"/>
      <c r="AG69" s="59" t="n"/>
      <c r="AH69" s="59" t="n"/>
      <c r="AI69" s="59" t="n"/>
      <c r="AJ69" s="59" t="n"/>
      <c r="AK69" s="59" t="n"/>
      <c r="AL69" s="62">
        <f>IFERROR(IF(OR(R69="статический",R69="динамический",R69="нестандартный",R69="",R69=""),"-",IF(AND(AH69="-",AI69="-"),"-",AK69*3600/AH69*AI69)),"-")</f>
        <v/>
      </c>
      <c r="AM69" s="62">
        <f>IFERROR(IF(OR(R69="статический",R69="динамический",R69="",R69="", R69="BTL",R69="нестандартный"),"-",AG69*AI69*AL69/60),"-")</f>
        <v/>
      </c>
      <c r="AN69" s="63">
        <f>IFERROR(IF(AH69="","-",AG69*AI69/AH69),"-")</f>
        <v/>
      </c>
      <c r="AO69" s="59">
        <f>IFERROR(IF(OR($R69="статический",$R69="динамический",$R69="",$R69="",$R69="BTL",$R69="нестандартный"),"-",$AL69*$AY69),"-")</f>
        <v/>
      </c>
      <c r="AP69" s="62">
        <f>IFERROR(IF(OR($R69="статический",$R69="динамический",$R69="",$R69="",$R69="BTL",$R69="нестандартный"),"-",$AM69*AY69),"-")</f>
        <v/>
      </c>
      <c r="AQ69" s="64" t="n"/>
      <c r="AR69" s="61" t="n"/>
      <c r="AS69" s="61" t="n"/>
      <c r="AT69" s="61" t="n"/>
      <c r="AU69" s="65" t="n"/>
      <c r="AV69" s="124">
        <f>IFERROR(DR69/AT69*1000,"n/a")</f>
        <v/>
      </c>
      <c r="AW69" s="67" t="n"/>
      <c r="AX69" s="67" t="n"/>
      <c r="AY69" s="43">
        <f>IFERROR(IF(OR($AW69="",$AX69=""),"",_xlfn.DAYS($AX69+1,$AW69)),"")</f>
        <v/>
      </c>
      <c r="AZ69" s="68">
        <f t="array" ref="AZ69">
_xlfn.LET(_xlpm.COEFF,
IF($AW69+$AX69=0,0,IF(MAX(MIN($AX69,EOMONTH(AZ$15,0))-MAX($AW69,AZ$15)+1,)&gt;0,1,0)),
_xlfn.IFS(
$ES69="LisChannel",
_xlpm.COEFF*
INDEX({1;1;1.2;1.2;1;1;1;1;1.2;1.2;1.2;1.2},
MATCH(MONTH(AZ$15),
{1,2,3,4,5,6,7,8,9,10,11,12})),
CONCATENATE($ES69," ",$L69)="RussOutdoor метро",
_xlpm.COEFF*
INDEX({0.8;0.9;1.1;1.1;1;1;1;1;1.1;1.1;1.1;1.1},
MATCH(MONTH(AZ$15),
{1,2,3,4,5,6,7,8,9,10,11,12})),
$ES69&lt;&gt;"LisChannel",
_xlpm.COEFF,
$ES69&lt;&gt;"RussOutdoor",
_xlpm.COEFF))</f>
        <v/>
      </c>
      <c r="BA69" s="68">
        <f t="array" ref="BA69">
_xlfn.LET(_xlpm.COEFF,
IF($AW69+$AX69=0,0,IF(MAX(MIN($AX69,EOMONTH(BA$15,0))-MAX($AW69,BA$15)+1,)&gt;0,1,0)),
_xlfn.IFS(
$ES69="LisChannel",
_xlpm.COEFF*
INDEX({1;1;1.2;1.2;1;1;1;1;1.2;1.2;1.2;1.2},
MATCH(MONTH(BA$15),
{1,2,3,4,5,6,7,8,9,10,11,12})),
CONCATENATE($ES69," ",$L69)="RussOutdoor метро",
_xlpm.COEFF*
INDEX({0.8;0.9;1.1;1.1;1;1;1;1;1.1;1.1;1.1;1.1},
MATCH(MONTH(BA$15),
{1,2,3,4,5,6,7,8,9,10,11,12})),
$ES69&lt;&gt;"LisChannel",
_xlpm.COEFF,
$ES69&lt;&gt;"RussOutdoor",
_xlpm.COEFF))</f>
        <v/>
      </c>
      <c r="BB69" s="68">
        <f t="array" ref="BB69">
_xlfn.LET(_xlpm.COEFF,
IF($AW69+$AX69=0,0,IF(MAX(MIN($AX69,EOMONTH(BB$15,0))-MAX($AW69,BB$15)+1,)&gt;0,1,0)),
_xlfn.IFS(
$ES69="LisChannel",
_xlpm.COEFF*
INDEX({1;1;1.2;1.2;1;1;1;1;1.2;1.2;1.2;1.2},
MATCH(MONTH(BB$15),
{1,2,3,4,5,6,7,8,9,10,11,12})),
CONCATENATE($ES69," ",$L69)="RussOutdoor метро",
_xlpm.COEFF*
INDEX({0.8;0.9;1.1;1.1;1;1;1;1;1.1;1.1;1.1;1.1},
MATCH(MONTH(BB$15),
{1,2,3,4,5,6,7,8,9,10,11,12})),
$ES69&lt;&gt;"LisChannel",
_xlpm.COEFF,
$ES69&lt;&gt;"RussOutdoor",
_xlpm.COEFF))</f>
        <v/>
      </c>
      <c r="BC69" s="68">
        <f t="array" ref="BC69">
_xlfn.LET(_xlpm.COEFF,
IF($AW69+$AX69=0,0,IF(MAX(MIN($AX69,EOMONTH(BC$15,0))-MAX($AW69,BC$15)+1,)&gt;0,1,0)),
_xlfn.IFS(
$ES69="LisChannel",
_xlpm.COEFF*
INDEX({1;1;1.2;1.2;1;1;1;1;1.2;1.2;1.2;1.2},
MATCH(MONTH(BC$15),
{1,2,3,4,5,6,7,8,9,10,11,12})),
CONCATENATE($ES69," ",$L69)="RussOutdoor метро",
_xlpm.COEFF*
INDEX({0.8;0.9;1.1;1.1;1;1;1;1;1.1;1.1;1.1;1.1},
MATCH(MONTH(BC$15),
{1,2,3,4,5,6,7,8,9,10,11,12})),
$ES69&lt;&gt;"LisChannel",
_xlpm.COEFF,
$ES69&lt;&gt;"RussOutdoor",
_xlpm.COEFF))</f>
        <v/>
      </c>
      <c r="BD69" s="68">
        <f t="array" ref="BD69">
_xlfn.LET(_xlpm.COEFF,
IF($AW69+$AX69=0,0,IF(MAX(MIN($AX69,EOMONTH(BD$15,0))-MAX($AW69,BD$15)+1,)&gt;0,1,0)),
_xlfn.IFS(
$ES69="LisChannel",
_xlpm.COEFF*
INDEX({1;1;1.2;1.2;1;1;1;1;1.2;1.2;1.2;1.2},
MATCH(MONTH(BD$15),
{1,2,3,4,5,6,7,8,9,10,11,12})),
CONCATENATE($ES69," ",$L69)="RussOutdoor метро",
_xlpm.COEFF*
INDEX({0.8;0.9;1.1;1.1;1;1;1;1;1.1;1.1;1.1;1.1},
MATCH(MONTH(BD$15),
{1,2,3,4,5,6,7,8,9,10,11,12})),
$ES69&lt;&gt;"LisChannel",
_xlpm.COEFF,
$ES69&lt;&gt;"RussOutdoor",
_xlpm.COEFF))</f>
        <v/>
      </c>
      <c r="BE69" s="68">
        <f t="array" ref="BE69">
_xlfn.LET(_xlpm.COEFF,
IF($AW69+$AX69=0,0,IF(MAX(MIN($AX69,EOMONTH(BE$15,0))-MAX($AW69,BE$15)+1,)&gt;0,1,0)),
_xlfn.IFS(
$ES69="LisChannel",
_xlpm.COEFF*
INDEX({1;1;1.2;1.2;1;1;1;1;1.2;1.2;1.2;1.2},
MATCH(MONTH(BE$15),
{1,2,3,4,5,6,7,8,9,10,11,12})),
CONCATENATE($ES69," ",$L69)="RussOutdoor метро",
_xlpm.COEFF*
INDEX({0.8;0.9;1.1;1.1;1;1;1;1;1.1;1.1;1.1;1.1},
MATCH(MONTH(BE$15),
{1,2,3,4,5,6,7,8,9,10,11,12})),
$ES69&lt;&gt;"LisChannel",
_xlpm.COEFF,
$ES69&lt;&gt;"RussOutdoor",
_xlpm.COEFF))</f>
        <v/>
      </c>
      <c r="BF69" s="68">
        <f t="array" ref="BF69">
_xlfn.LET(_xlpm.COEFF,
IF($AW69+$AX69=0,0,IF(MAX(MIN($AX69,EOMONTH(BF$15,0))-MAX($AW69,BF$15)+1,)&gt;0,1,0)),
_xlfn.IFS(
$ES69="LisChannel",
_xlpm.COEFF*
INDEX({1;1;1.2;1.2;1;1;1;1;1.2;1.2;1.2;1.2},
MATCH(MONTH(BF$15),
{1,2,3,4,5,6,7,8,9,10,11,12})),
CONCATENATE($ES69," ",$L69)="RussOutdoor метро",
_xlpm.COEFF*
INDEX({0.8;0.9;1.1;1.1;1;1;1;1;1.1;1.1;1.1;1.1},
MATCH(MONTH(BF$15),
{1,2,3,4,5,6,7,8,9,10,11,12})),
$ES69&lt;&gt;"LisChannel",
_xlpm.COEFF,
$ES69&lt;&gt;"RussOutdoor",
_xlpm.COEFF))</f>
        <v/>
      </c>
      <c r="BG69" s="68">
        <f t="array" ref="BG69">
_xlfn.LET(_xlpm.COEFF,
IF($AW69+$AX69=0,0,IF(MAX(MIN($AX69,EOMONTH(BG$15,0))-MAX($AW69,BG$15)+1,)&gt;0,1,0)),
_xlfn.IFS(
$ES69="LisChannel",
_xlpm.COEFF*
INDEX({1;1;1.2;1.2;1;1;1;1;1.2;1.2;1.2;1.2},
MATCH(MONTH(BG$15),
{1,2,3,4,5,6,7,8,9,10,11,12})),
CONCATENATE($ES69," ",$L69)="RussOutdoor метро",
_xlpm.COEFF*
INDEX({0.8;0.9;1.1;1.1;1;1;1;1;1.1;1.1;1.1;1.1},
MATCH(MONTH(BG$15),
{1,2,3,4,5,6,7,8,9,10,11,12})),
$ES69&lt;&gt;"LisChannel",
_xlpm.COEFF,
$ES69&lt;&gt;"RussOutdoor",
_xlpm.COEFF))</f>
        <v/>
      </c>
      <c r="BH69" s="68">
        <f t="array" ref="BH69">
_xlfn.LET(_xlpm.COEFF,
IF($AW69+$AX69=0,0,IF(MAX(MIN($AX69,EOMONTH(BH$15,0))-MAX($AW69,BH$15)+1,)&gt;0,1,0)),
_xlfn.IFS(
$ES69="LisChannel",
_xlpm.COEFF*
INDEX({1;1;1.2;1.2;1;1;1;1;1.2;1.2;1.2;1.2},
MATCH(MONTH(BH$15),
{1,2,3,4,5,6,7,8,9,10,11,12})),
CONCATENATE($ES69," ",$L69)="RussOutdoor метро",
_xlpm.COEFF*
INDEX({0.8;0.9;1.1;1.1;1;1;1;1;1.1;1.1;1.1;1.1},
MATCH(MONTH(BH$15),
{1,2,3,4,5,6,7,8,9,10,11,12})),
$ES69&lt;&gt;"LisChannel",
_xlpm.COEFF,
$ES69&lt;&gt;"RussOutdoor",
_xlpm.COEFF))</f>
        <v/>
      </c>
      <c r="BI69" s="68">
        <f t="array" ref="BI69">
_xlfn.LET(_xlpm.COEFF,
IF($AW69+$AX69=0,0,IF(MAX(MIN($AX69,EOMONTH(BI$15,0))-MAX($AW69,BI$15)+1,)&gt;0,1,0)),
_xlfn.IFS(
$ES69="LisChannel",
_xlpm.COEFF*
INDEX({1;1;1.2;1.2;1;1;1;1;1.2;1.2;1.2;1.2},
MATCH(MONTH(BI$15),
{1,2,3,4,5,6,7,8,9,10,11,12})),
CONCATENATE($ES69," ",$L69)="RussOutdoor метро",
_xlpm.COEFF*
INDEX({0.8;0.9;1.1;1.1;1;1;1;1;1.1;1.1;1.1;1.1},
MATCH(MONTH(BI$15),
{1,2,3,4,5,6,7,8,9,10,11,12})),
$ES69&lt;&gt;"LisChannel",
_xlpm.COEFF,
$ES69&lt;&gt;"RussOutdoor",
_xlpm.COEFF))</f>
        <v/>
      </c>
      <c r="BJ69" s="68">
        <f t="array" ref="BJ69">
_xlfn.LET(_xlpm.COEFF,
IF($AW69+$AX69=0,0,IF(MAX(MIN($AX69,EOMONTH(BJ$15,0))-MAX($AW69,BJ$15)+1,)&gt;0,1,0)),
_xlfn.IFS(
$ES69="LisChannel",
_xlpm.COEFF*
INDEX({1;1;1.2;1.2;1;1;1;1;1.2;1.2;1.2;1.2},
MATCH(MONTH(BJ$15),
{1,2,3,4,5,6,7,8,9,10,11,12})),
CONCATENATE($ES69," ",$L69)="RussOutdoor метро",
_xlpm.COEFF*
INDEX({0.8;0.9;1.1;1.1;1;1;1;1;1.1;1.1;1.1;1.1},
MATCH(MONTH(BJ$15),
{1,2,3,4,5,6,7,8,9,10,11,12})),
$ES69&lt;&gt;"LisChannel",
_xlpm.COEFF,
$ES69&lt;&gt;"RussOutdoor",
_xlpm.COEFF))</f>
        <v/>
      </c>
      <c r="BK69" s="68">
        <f t="array" ref="BK69">
_xlfn.LET(_xlpm.COEFF,
IF($AW69+$AX69=0,0,IF(MAX(MIN($AX69,EOMONTH(BK$15,0))-MAX($AW69,BK$15)+1,)&gt;0,1,0)),
_xlfn.IFS(
$ES69="LisChannel",
_xlpm.COEFF*
INDEX({1;1;1.2;1.2;1;1;1;1;1.2;1.2;1.2;1.2},
MATCH(MONTH(BK$15),
{1,2,3,4,5,6,7,8,9,10,11,12})),
CONCATENATE($ES69," ",$L69)="RussOutdoor метро",
_xlpm.COEFF*
INDEX({0.8;0.9;1.1;1.1;1;1;1;1;1.1;1.1;1.1;1.1},
MATCH(MONTH(BK$15),
{1,2,3,4,5,6,7,8,9,10,11,12})),
$ES69&lt;&gt;"LisChannel",
_xlpm.COEFF,
$ES69&lt;&gt;"RussOutdoor",
_xlpm.COEFF))</f>
        <v/>
      </c>
      <c r="BL69" s="62">
        <f>COUNTIFS($AZ69:$BK69,"&gt;0")</f>
        <v/>
      </c>
      <c r="BM69" s="65" t="n"/>
      <c r="BN69" s="125">
        <f>$DJ69</f>
        <v/>
      </c>
      <c r="BO69" s="63">
        <f>$DQ69</f>
        <v/>
      </c>
      <c r="BP69" s="125">
        <f>
IFERROR(
IF($BL69=0,0,
$BN69*(1-$BO69)),
0)</f>
        <v/>
      </c>
      <c r="BQ69" s="125">
        <f t="array" ref="BQ69">
IFERROR(
_xlfn.IFS(
$DH69="день_1",
$BP69*$BL69/($AX69-$AW69+1)*AZ69*(DAY(EOMONTH(AZ$15,0))),
$DH69="день_2",
$BP69/30*MAX(MIN($AX69,EOMONTH(AZ$15,0))-MAX($AW69,AZ$15)+1,),
$DH69="раб.день",
$BP69/30*(IFERROR(
_xlfn.LET(_xlpm.VD,
CHOOSE(
{1;2;3;4;5;6;7;8;9;10;11;12;13;14;15;16;17;18},
45658,45659,45660,45661,45662,45663,45664,45665,45711,45724,45778,45779,45785,45786,45820,45821,45965,46022),
_xlfn.LET(_xlpm.DD,
MAX(MIN($AX69,EOMONTH(AZ$15,0))-MAX($AW69,AZ$15),),
_xlfn.IFS(
AND(MONTH($AW69)=MONTH(AZ$15),MONTH($AX69)&lt;&gt;MONTH(AZ$15)),
NETWORKDAYS.INTL($AW69,$AW69+_xlpm.DD,1,_xlpm.VD),
AND(MONTH($AW69)&lt;&gt;MONTH(AZ$15),MONTH($AX69)=MONTH(AZ$15)),
NETWORKDAYS.INTL(($AX69)-_xlpm.DD,$AX69,1,_xlpm.VD),
AND(MONTH($AW69)&lt;MONTH(AZ$15),MONTH($AX69)&gt;MONTH(AZ$15)),
NETWORKDAYS.INTL((EOMONTH(AZ$15-1,1))-_xlpm.DD,EOMONTH(AZ$15-1,1),1,_xlpm.VD),
AND(MONTH($AW69)=MONTH(AZ$15),MONTH($AX69)=MONTH(AZ$15)),
NETWORKDAYS.INTL($AW69,$AX69,1,_xlpm.VD)))),0)),
$DH69="месяц",
$BP69*AZ69,
$DH69="неделя",
$BP69*AZ69/7*(ROUNDUP((DAY(EOMONTH(AZ$15,0)))/4,0))),
0)</f>
        <v/>
      </c>
      <c r="BR69" s="125">
        <f t="array" ref="BR69">
IFERROR(
_xlfn.IFS(
$DH69="день_1",
$BP69*$BL69/($AX69-$AW69+1)*BA69*(DAY(EOMONTH(BA$15,0))),
$DH69="день_2",
$BP69/30*MAX(MIN($AX69,EOMONTH(BA$15,0))-MAX($AW69,BA$15)+1,),
$DH69="раб.день",
$BP69/30*(IFERROR(
_xlfn.LET(_xlpm.VD,
CHOOSE(
{1;2;3;4;5;6;7;8;9;10;11;12;13;14;15;16;17;18},
45658,45659,45660,45661,45662,45663,45664,45665,45711,45724,45778,45779,45785,45786,45820,45821,45965,46022),
_xlfn.LET(_xlpm.DD,
MAX(MIN($AX69,EOMONTH(BA$15,0))-MAX($AW69,BA$15),),
_xlfn.IFS(
AND(MONTH($AW69)=MONTH(BA$15),MONTH($AX69)&lt;&gt;MONTH(BA$15)),
NETWORKDAYS.INTL($AW69,$AW69+_xlpm.DD,1,_xlpm.VD),
AND(MONTH($AW69)&lt;&gt;MONTH(BA$15),MONTH($AX69)=MONTH(BA$15)),
NETWORKDAYS.INTL(($AX69)-_xlpm.DD,$AX69,1,_xlpm.VD),
AND(MONTH($AW69)&lt;MONTH(BA$15),MONTH($AX69)&gt;MONTH(BA$15)),
NETWORKDAYS.INTL((EOMONTH(BA$15-1,1))-_xlpm.DD,EOMONTH(BA$15-1,1),1,_xlpm.VD),
AND(MONTH($AW69)=MONTH(BA$15),MONTH($AX69)=MONTH(BA$15)),
NETWORKDAYS.INTL($AW69,$AX69,1,_xlpm.VD)))),0)),
$DH69="месяц",
$BP69*BA69,
$DH69="неделя",
$BP69*BA69/7*(ROUNDUP((DAY(EOMONTH(BA$15,0)))/4,0))),
0)</f>
        <v/>
      </c>
      <c r="BS69" s="125">
        <f t="array" ref="BS69">
IFERROR(
_xlfn.IFS(
$DH69="день_1",
$BP69*$BL69/($AX69-$AW69+1)*BB69*(DAY(EOMONTH(BB$15,0))),
$DH69="день_2",
$BP69/30*MAX(MIN($AX69,EOMONTH(BB$15,0))-MAX($AW69,BB$15)+1,),
$DH69="раб.день",
$BP69/30*(IFERROR(
_xlfn.LET(_xlpm.VD,
CHOOSE(
{1;2;3;4;5;6;7;8;9;10;11;12;13;14;15;16;17;18},
45658,45659,45660,45661,45662,45663,45664,45665,45711,45724,45778,45779,45785,45786,45820,45821,45965,46022),
_xlfn.LET(_xlpm.DD,
MAX(MIN($AX69,EOMONTH(BB$15,0))-MAX($AW69,BB$15),),
_xlfn.IFS(
AND(MONTH($AW69)=MONTH(BB$15),MONTH($AX69)&lt;&gt;MONTH(BB$15)),
NETWORKDAYS.INTL($AW69,$AW69+_xlpm.DD,1,_xlpm.VD),
AND(MONTH($AW69)&lt;&gt;MONTH(BB$15),MONTH($AX69)=MONTH(BB$15)),
NETWORKDAYS.INTL(($AX69)-_xlpm.DD,$AX69,1,_xlpm.VD),
AND(MONTH($AW69)&lt;MONTH(BB$15),MONTH($AX69)&gt;MONTH(BB$15)),
NETWORKDAYS.INTL((EOMONTH(BB$15-1,1))-_xlpm.DD,EOMONTH(BB$15-1,1),1,_xlpm.VD),
AND(MONTH($AW69)=MONTH(BB$15),MONTH($AX69)=MONTH(BB$15)),
NETWORKDAYS.INTL($AW69,$AX69,1,_xlpm.VD)))),0)),
$DH69="месяц",
$BP69*BB69,
$DH69="неделя",
$BP69*BB69/7*(ROUNDUP((DAY(EOMONTH(BB$15,0)))/4,0))),
0)</f>
        <v/>
      </c>
      <c r="BT69" s="125">
        <f t="array" ref="BT69">
IFERROR(
_xlfn.IFS(
$DH69="день_1",
$BP69*$BL69/($AX69-$AW69+1)*BC69*(DAY(EOMONTH(BC$15,0))),
$DH69="день_2",
$BP69/30*MAX(MIN($AX69,EOMONTH(BC$15,0))-MAX($AW69,BC$15)+1,),
$DH69="раб.день",
$BP69/30*(IFERROR(
_xlfn.LET(_xlpm.VD,
CHOOSE(
{1;2;3;4;5;6;7;8;9;10;11;12;13;14;15;16;17;18},
45658,45659,45660,45661,45662,45663,45664,45665,45711,45724,45778,45779,45785,45786,45820,45821,45965,46022),
_xlfn.LET(_xlpm.DD,
MAX(MIN($AX69,EOMONTH(BC$15,0))-MAX($AW69,BC$15),),
_xlfn.IFS(
AND(MONTH($AW69)=MONTH(BC$15),MONTH($AX69)&lt;&gt;MONTH(BC$15)),
NETWORKDAYS.INTL($AW69,$AW69+_xlpm.DD,1,_xlpm.VD),
AND(MONTH($AW69)&lt;&gt;MONTH(BC$15),MONTH($AX69)=MONTH(BC$15)),
NETWORKDAYS.INTL(($AX69)-_xlpm.DD,$AX69,1,_xlpm.VD),
AND(MONTH($AW69)&lt;MONTH(BC$15),MONTH($AX69)&gt;MONTH(BC$15)),
NETWORKDAYS.INTL((EOMONTH(BC$15-1,1))-_xlpm.DD,EOMONTH(BC$15-1,1),1,_xlpm.VD),
AND(MONTH($AW69)=MONTH(BC$15),MONTH($AX69)=MONTH(BC$15)),
NETWORKDAYS.INTL($AW69,$AX69,1,_xlpm.VD)))),0)),
$DH69="месяц",
$BP69*BC69,
$DH69="неделя",
$BP69*BC69/7*(ROUNDUP((DAY(EOMONTH(BC$15,0)))/4,0))),
0)</f>
        <v/>
      </c>
      <c r="BU69" s="125">
        <f t="array" ref="BU69">
IFERROR(
_xlfn.IFS(
$DH69="день_1",
$BP69*$BL69/($AX69-$AW69+1)*BD69*(DAY(EOMONTH(BD$15,0))),
$DH69="день_2",
$BP69/30*MAX(MIN($AX69,EOMONTH(BD$15,0))-MAX($AW69,BD$15)+1,),
$DH69="раб.день",
$BP69/30*(IFERROR(
_xlfn.LET(_xlpm.VD,
CHOOSE(
{1;2;3;4;5;6;7;8;9;10;11;12;13;14;15;16;17;18},
45658,45659,45660,45661,45662,45663,45664,45665,45711,45724,45778,45779,45785,45786,45820,45821,45965,46022),
_xlfn.LET(_xlpm.DD,
MAX(MIN($AX69,EOMONTH(BD$15,0))-MAX($AW69,BD$15),),
_xlfn.IFS(
AND(MONTH($AW69)=MONTH(BD$15),MONTH($AX69)&lt;&gt;MONTH(BD$15)),
NETWORKDAYS.INTL($AW69,$AW69+_xlpm.DD,1,_xlpm.VD),
AND(MONTH($AW69)&lt;&gt;MONTH(BD$15),MONTH($AX69)=MONTH(BD$15)),
NETWORKDAYS.INTL(($AX69)-_xlpm.DD,$AX69,1,_xlpm.VD),
AND(MONTH($AW69)&lt;MONTH(BD$15),MONTH($AX69)&gt;MONTH(BD$15)),
NETWORKDAYS.INTL((EOMONTH(BD$15-1,1))-_xlpm.DD,EOMONTH(BD$15-1,1),1,_xlpm.VD),
AND(MONTH($AW69)=MONTH(BD$15),MONTH($AX69)=MONTH(BD$15)),
NETWORKDAYS.INTL($AW69,$AX69,1,_xlpm.VD)))),0)),
$DH69="месяц",
$BP69*BD69,
$DH69="неделя",
$BP69*BD69/7*(ROUNDUP((DAY(EOMONTH(BD$15,0)))/4,0))),
0)</f>
        <v/>
      </c>
      <c r="BV69" s="125">
        <f t="array" ref="BV69">
IFERROR(
_xlfn.IFS(
$DH69="день_1",
$BP69*$BL69/($AX69-$AW69+1)*BE69*(DAY(EOMONTH(BE$15,0))),
$DH69="день_2",
$BP69/30*MAX(MIN($AX69,EOMONTH(BE$15,0))-MAX($AW69,BE$15)+1,),
$DH69="раб.день",
$BP69/30*(IFERROR(
_xlfn.LET(_xlpm.VD,
CHOOSE(
{1;2;3;4;5;6;7;8;9;10;11;12;13;14;15;16;17;18},
45658,45659,45660,45661,45662,45663,45664,45665,45711,45724,45778,45779,45785,45786,45820,45821,45965,46022),
_xlfn.LET(_xlpm.DD,
MAX(MIN($AX69,EOMONTH(BE$15,0))-MAX($AW69,BE$15),),
_xlfn.IFS(
AND(MONTH($AW69)=MONTH(BE$15),MONTH($AX69)&lt;&gt;MONTH(BE$15)),
NETWORKDAYS.INTL($AW69,$AW69+_xlpm.DD,1,_xlpm.VD),
AND(MONTH($AW69)&lt;&gt;MONTH(BE$15),MONTH($AX69)=MONTH(BE$15)),
NETWORKDAYS.INTL(($AX69)-_xlpm.DD,$AX69,1,_xlpm.VD),
AND(MONTH($AW69)&lt;MONTH(BE$15),MONTH($AX69)&gt;MONTH(BE$15)),
NETWORKDAYS.INTL((EOMONTH(BE$15-1,1))-_xlpm.DD,EOMONTH(BE$15-1,1),1,_xlpm.VD),
AND(MONTH($AW69)=MONTH(BE$15),MONTH($AX69)=MONTH(BE$15)),
NETWORKDAYS.INTL($AW69,$AX69,1,_xlpm.VD)))),0)),
$DH69="месяц",
$BP69*BE69,
$DH69="неделя",
$BP69*BE69/7*(ROUNDUP((DAY(EOMONTH(BE$15,0)))/4,0))),
0)</f>
        <v/>
      </c>
      <c r="BW69" s="125">
        <f t="array" ref="BW69">
IFERROR(
_xlfn.IFS(
$DH69="день_1",
$BP69*$BL69/($AX69-$AW69+1)*BF69*(DAY(EOMONTH(BF$15,0))),
$DH69="день_2",
$BP69/30*MAX(MIN($AX69,EOMONTH(BF$15,0))-MAX($AW69,BF$15)+1,),
$DH69="раб.день",
$BP69/30*(IFERROR(
_xlfn.LET(_xlpm.VD,
CHOOSE(
{1;2;3;4;5;6;7;8;9;10;11;12;13;14;15;16;17;18},
45658,45659,45660,45661,45662,45663,45664,45665,45711,45724,45778,45779,45785,45786,45820,45821,45965,46022),
_xlfn.LET(_xlpm.DD,
MAX(MIN($AX69,EOMONTH(BF$15,0))-MAX($AW69,BF$15),),
_xlfn.IFS(
AND(MONTH($AW69)=MONTH(BF$15),MONTH($AX69)&lt;&gt;MONTH(BF$15)),
NETWORKDAYS.INTL($AW69,$AW69+_xlpm.DD,1,_xlpm.VD),
AND(MONTH($AW69)&lt;&gt;MONTH(BF$15),MONTH($AX69)=MONTH(BF$15)),
NETWORKDAYS.INTL(($AX69)-_xlpm.DD,$AX69,1,_xlpm.VD),
AND(MONTH($AW69)&lt;MONTH(BF$15),MONTH($AX69)&gt;MONTH(BF$15)),
NETWORKDAYS.INTL((EOMONTH(BF$15-1,1))-_xlpm.DD,EOMONTH(BF$15-1,1),1,_xlpm.VD),
AND(MONTH($AW69)=MONTH(BF$15),MONTH($AX69)=MONTH(BF$15)),
NETWORKDAYS.INTL($AW69,$AX69,1,_xlpm.VD)))),0)),
$DH69="месяц",
$BP69*BF69,
$DH69="неделя",
$BP69*BF69/7*(ROUNDUP((DAY(EOMONTH(BF$15,0)))/4,0))),
0)</f>
        <v/>
      </c>
      <c r="BX69" s="125">
        <f t="array" ref="BX69">
IFERROR(
_xlfn.IFS(
$DH69="день_1",
$BP69*$BL69/($AX69-$AW69+1)*BG69*(DAY(EOMONTH(BG$15,0))),
$DH69="день_2",
$BP69/30*MAX(MIN($AX69,EOMONTH(BG$15,0))-MAX($AW69,BG$15)+1,),
$DH69="раб.день",
$BP69/30*(IFERROR(
_xlfn.LET(_xlpm.VD,
CHOOSE(
{1;2;3;4;5;6;7;8;9;10;11;12;13;14;15;16;17;18},
45658,45659,45660,45661,45662,45663,45664,45665,45711,45724,45778,45779,45785,45786,45820,45821,45965,46022),
_xlfn.LET(_xlpm.DD,
MAX(MIN($AX69,EOMONTH(BG$15,0))-MAX($AW69,BG$15),),
_xlfn.IFS(
AND(MONTH($AW69)=MONTH(BG$15),MONTH($AX69)&lt;&gt;MONTH(BG$15)),
NETWORKDAYS.INTL($AW69,$AW69+_xlpm.DD,1,_xlpm.VD),
AND(MONTH($AW69)&lt;&gt;MONTH(BG$15),MONTH($AX69)=MONTH(BG$15)),
NETWORKDAYS.INTL(($AX69)-_xlpm.DD,$AX69,1,_xlpm.VD),
AND(MONTH($AW69)&lt;MONTH(BG$15),MONTH($AX69)&gt;MONTH(BG$15)),
NETWORKDAYS.INTL((EOMONTH(BG$15-1,1))-_xlpm.DD,EOMONTH(BG$15-1,1),1,_xlpm.VD),
AND(MONTH($AW69)=MONTH(BG$15),MONTH($AX69)=MONTH(BG$15)),
NETWORKDAYS.INTL($AW69,$AX69,1,_xlpm.VD)))),0)),
$DH69="месяц",
$BP69*BG69,
$DH69="неделя",
$BP69*BG69/7*(ROUNDUP((DAY(EOMONTH(BG$15,0)))/4,0))),
0)</f>
        <v/>
      </c>
      <c r="BY69" s="125">
        <f t="array" ref="BY69">
IFERROR(
_xlfn.IFS(
$DH69="день_1",
$BP69*$BL69/($AX69-$AW69+1)*BH69*(DAY(EOMONTH(BH$15,0))),
$DH69="день_2",
$BP69/30*MAX(MIN($AX69,EOMONTH(BH$15,0))-MAX($AW69,BH$15)+1,),
$DH69="раб.день",
$BP69/30*(IFERROR(
_xlfn.LET(_xlpm.VD,
CHOOSE(
{1;2;3;4;5;6;7;8;9;10;11;12;13;14;15;16;17;18},
45658,45659,45660,45661,45662,45663,45664,45665,45711,45724,45778,45779,45785,45786,45820,45821,45965,46022),
_xlfn.LET(_xlpm.DD,
MAX(MIN($AX69,EOMONTH(BH$15,0))-MAX($AW69,BH$15),),
_xlfn.IFS(
AND(MONTH($AW69)=MONTH(BH$15),MONTH($AX69)&lt;&gt;MONTH(BH$15)),
NETWORKDAYS.INTL($AW69,$AW69+_xlpm.DD,1,_xlpm.VD),
AND(MONTH($AW69)&lt;&gt;MONTH(BH$15),MONTH($AX69)=MONTH(BH$15)),
NETWORKDAYS.INTL(($AX69)-_xlpm.DD,$AX69,1,_xlpm.VD),
AND(MONTH($AW69)&lt;MONTH(BH$15),MONTH($AX69)&gt;MONTH(BH$15)),
NETWORKDAYS.INTL((EOMONTH(BH$15-1,1))-_xlpm.DD,EOMONTH(BH$15-1,1),1,_xlpm.VD),
AND(MONTH($AW69)=MONTH(BH$15),MONTH($AX69)=MONTH(BH$15)),
NETWORKDAYS.INTL($AW69,$AX69,1,_xlpm.VD)))),0)),
$DH69="месяц",
$BP69*BH69,
$DH69="неделя",
$BP69*BH69/7*(ROUNDUP((DAY(EOMONTH(BH$15,0)))/4,0))),
0)</f>
        <v/>
      </c>
      <c r="BZ69" s="125">
        <f t="array" ref="BZ69">
IFERROR(
_xlfn.IFS(
$DH69="день_1",
$BP69*$BL69/($AX69-$AW69+1)*BI69*(DAY(EOMONTH(BI$15,0))),
$DH69="день_2",
$BP69/30*MAX(MIN($AX69,EOMONTH(BI$15,0))-MAX($AW69,BI$15)+1,),
$DH69="раб.день",
$BP69/30*(IFERROR(
_xlfn.LET(_xlpm.VD,
CHOOSE(
{1;2;3;4;5;6;7;8;9;10;11;12;13;14;15;16;17;18},
45658,45659,45660,45661,45662,45663,45664,45665,45711,45724,45778,45779,45785,45786,45820,45821,45965,46022),
_xlfn.LET(_xlpm.DD,
MAX(MIN($AX69,EOMONTH(BI$15,0))-MAX($AW69,BI$15),),
_xlfn.IFS(
AND(MONTH($AW69)=MONTH(BI$15),MONTH($AX69)&lt;&gt;MONTH(BI$15)),
NETWORKDAYS.INTL($AW69,$AW69+_xlpm.DD,1,_xlpm.VD),
AND(MONTH($AW69)&lt;&gt;MONTH(BI$15),MONTH($AX69)=MONTH(BI$15)),
NETWORKDAYS.INTL(($AX69)-_xlpm.DD,$AX69,1,_xlpm.VD),
AND(MONTH($AW69)&lt;MONTH(BI$15),MONTH($AX69)&gt;MONTH(BI$15)),
NETWORKDAYS.INTL((EOMONTH(BI$15-1,1))-_xlpm.DD,EOMONTH(BI$15-1,1),1,_xlpm.VD),
AND(MONTH($AW69)=MONTH(BI$15),MONTH($AX69)=MONTH(BI$15)),
NETWORKDAYS.INTL($AW69,$AX69,1,_xlpm.VD)))),0)),
$DH69="месяц",
$BP69*BI69,
$DH69="неделя",
$BP69*BI69/7*(ROUNDUP((DAY(EOMONTH(BI$15,0)))/4,0))),
0)</f>
        <v/>
      </c>
      <c r="CA69" s="125">
        <f t="array" ref="CA69">
IFERROR(
_xlfn.IFS(
$DH69="день_1",
$BP69*$BL69/($AX69-$AW69+1)*BJ69*(DAY(EOMONTH(BJ$15,0))),
$DH69="день_2",
$BP69/30*MAX(MIN($AX69,EOMONTH(BJ$15,0))-MAX($AW69,BJ$15)+1,),
$DH69="раб.день",
$BP69/30*(IFERROR(
_xlfn.LET(_xlpm.VD,
CHOOSE(
{1;2;3;4;5;6;7;8;9;10;11;12;13;14;15;16;17;18},
45658,45659,45660,45661,45662,45663,45664,45665,45711,45724,45778,45779,45785,45786,45820,45821,45965,46022),
_xlfn.LET(_xlpm.DD,
MAX(MIN($AX69,EOMONTH(BJ$15,0))-MAX($AW69,BJ$15),),
_xlfn.IFS(
AND(MONTH($AW69)=MONTH(BJ$15),MONTH($AX69)&lt;&gt;MONTH(BJ$15)),
NETWORKDAYS.INTL($AW69,$AW69+_xlpm.DD,1,_xlpm.VD),
AND(MONTH($AW69)&lt;&gt;MONTH(BJ$15),MONTH($AX69)=MONTH(BJ$15)),
NETWORKDAYS.INTL(($AX69)-_xlpm.DD,$AX69,1,_xlpm.VD),
AND(MONTH($AW69)&lt;MONTH(BJ$15),MONTH($AX69)&gt;MONTH(BJ$15)),
NETWORKDAYS.INTL((EOMONTH(BJ$15-1,1))-_xlpm.DD,EOMONTH(BJ$15-1,1),1,_xlpm.VD),
AND(MONTH($AW69)=MONTH(BJ$15),MONTH($AX69)=MONTH(BJ$15)),
NETWORKDAYS.INTL($AW69,$AX69,1,_xlpm.VD)))),0)),
$DH69="месяц",
$BP69*BJ69,
$DH69="неделя",
$BP69*BJ69/7*(ROUNDUP((DAY(EOMONTH(BJ$15,0)))/4,0))),
0)</f>
        <v/>
      </c>
      <c r="CB69" s="125">
        <f t="array" ref="CB69">
IFERROR(
_xlfn.IFS(
$DH69="день_1",
$BP69*$BL69/($AX69-$AW69+1)*BK69*(DAY(EOMONTH(BK$15,0))),
$DH69="день_2",
$BP69/30*MAX(MIN($AX69,EOMONTH(BK$15,0))-MAX($AW69,BK$15)+1,),
$DH69="раб.день",
$BP69/30*(IFERROR(
_xlfn.LET(_xlpm.VD,
CHOOSE(
{1;2;3;4;5;6;7;8;9;10;11;12;13;14;15;16;17;18},
45658,45659,45660,45661,45662,45663,45664,45665,45711,45724,45778,45779,45785,45786,45820,45821,45965,46022),
_xlfn.LET(_xlpm.DD,
MAX(MIN($AX69,EOMONTH(BK$15,0))-MAX($AW69,BK$15),),
_xlfn.IFS(
AND(MONTH($AW69)=MONTH(BK$15),MONTH($AX69)&lt;&gt;MONTH(BK$15)),
NETWORKDAYS.INTL($AW69,$AW69+_xlpm.DD,1,_xlpm.VD),
AND(MONTH($AW69)&lt;&gt;MONTH(BK$15),MONTH($AX69)=MONTH(BK$15)),
NETWORKDAYS.INTL(($AX69)-_xlpm.DD,$AX69,1,_xlpm.VD),
AND(MONTH($AW69)&lt;MONTH(BK$15),MONTH($AX69)&gt;MONTH(BK$15)),
NETWORKDAYS.INTL((EOMONTH(BK$15-1,1))-_xlpm.DD,EOMONTH(BK$15-1,1),1,_xlpm.VD),
AND(MONTH($AW69)=MONTH(BK$15),MONTH($AX69)=MONTH(BK$15)),
NETWORKDAYS.INTL($AW69,$AX69,1,_xlpm.VD)))),0)),
$DH69="месяц",
$BP69*BK69,
$DH69="неделя",
$BP69*BK69/7*(ROUNDUP((DAY(EOMONTH(BK$15,0)))/4,0))),
0)</f>
        <v/>
      </c>
      <c r="CC69" s="125">
        <f>SUM($BQ69:$CB69)</f>
        <v/>
      </c>
      <c r="CD69" s="126">
        <f>SUM($EH69:$EH69)</f>
        <v/>
      </c>
      <c r="CE69" s="126">
        <f>$CD69*$AB69</f>
        <v/>
      </c>
      <c r="CF69" s="126">
        <f>SUM($EK69:$EK69)</f>
        <v/>
      </c>
      <c r="CG69" s="126">
        <f>$CF69*$AB69</f>
        <v/>
      </c>
      <c r="CH69" s="126">
        <f>SUM($CC69,$CE69,$CG69)</f>
        <v/>
      </c>
      <c r="CI69" s="126">
        <f>$CH69*(1+$CM69)</f>
        <v/>
      </c>
      <c r="CJ69" s="127" t="n">
        <v>0</v>
      </c>
      <c r="CK69" s="126">
        <f>SUM($CH69:$CH69)*(1+$CJ69)</f>
        <v/>
      </c>
      <c r="CL69" s="126">
        <f>SUM($CH69:$CH69)*(1+$CM69)</f>
        <v/>
      </c>
      <c r="CM69" s="59" t="inlineStr">
        <is>
          <t>20%</t>
        </is>
      </c>
      <c r="CN69" s="59" t="n"/>
      <c r="CO69" s="72" t="n"/>
      <c r="CP69" s="59" t="n"/>
      <c r="CQ69" s="73" t="n"/>
      <c r="CR69" s="73" t="n"/>
      <c r="CS69" s="73" t="n"/>
      <c r="CT69" s="72" t="n"/>
      <c r="CU69" s="79" t="inlineStr">
        <is>
          <t> </t>
        </is>
      </c>
      <c r="CV69" s="60" t="n"/>
      <c r="CW69" s="60" t="n"/>
      <c r="CX69" s="60" t="n"/>
      <c r="CY69" s="127">
        <f>IFERROR(($CC69-$EE69)/($EE69/(1-$DQ69)),0)</f>
        <v/>
      </c>
      <c r="CZ69" s="127">
        <f>IFERROR(1-$EI69/($CE69),0)</f>
        <v/>
      </c>
      <c r="DA69" s="127">
        <f>IFERROR(1-$EL69/($CG69),0)</f>
        <v/>
      </c>
      <c r="DB69" s="126">
        <f>ROUND(IFERROR(($CI69/(1+$CM69)-$EN69),0),2)</f>
        <v/>
      </c>
      <c r="DC69" s="128" t="n"/>
      <c r="DD69" s="125" t="n"/>
      <c r="DE69" s="75" t="n">
        <v>0</v>
      </c>
      <c r="DF69" s="128" t="n"/>
      <c r="DG69" s="125">
        <f>IF($DC69=0,0,$DD69*($DC69*100%-$DE69*$DF69))*SUM($AB69:$AB69)</f>
        <v/>
      </c>
      <c r="DH69" s="129" t="inlineStr">
        <is>
          <t>месяц</t>
        </is>
      </c>
      <c r="DI69" s="130">
        <f t="array" ref="DI69">IFERROR(
IF($ES69="LisChannel",
(ROUND(((INDEX({174.625;153.888888888889;130.972222222222},MATCH($AI69,{2;3;4}),0))*$AG69*$AI69),2)),0),0)</f>
        <v/>
      </c>
      <c r="DJ69" s="130">
        <f>
_xlfn.LET(_xlpm.X,
IFERROR(
IF($ES69="НовиковТВ",
(_xlfn.LET(_xlpm.NTV,
_xlfn.LET(_xlpm.MIN,350000,
IF(SUMIFS($DI:$DI,$ES:$ES,"НовиковТВ")&lt;=_xlpm.MIN,
(SUMIFS($DI:$DI,$ES:$ES,"НовиковТВ")/(COUNTIFS($ES:$ES,"НовиковТВ")))*_xlpm.MIN/SUMIFS($DI:$DI,$ES:$ES,"НовиковТВ"),
DI69)),
_xlpm.NTV+$DG69/(1-(1-(_xlpm.NTV)*(1-$DL69)*(1-$DM69)*(1-$DN69)*(1-$DO69)*(1-$DP69)/_xlpm.NTV))))/(1+$EP69),
$DI69+$DG69/(1-(1-($DI69)*(1-$DL69)*(1-$DM69)*(1-$DN69)*(1-$DO69)*(1-$DP69)/$DI69))),
0),
_xlpm.X*(1+$CM69)*(1+$CW69)-_xlpm.X*(1+$CM69)+_xlpm.X)</f>
        <v/>
      </c>
      <c r="DK69" s="125" t="inlineStr">
        <is>
          <t>послед.</t>
        </is>
      </c>
      <c r="DL69" s="63" t="n">
        <v>0</v>
      </c>
      <c r="DM69" s="63" t="n">
        <v>0</v>
      </c>
      <c r="DN69" s="63" t="n">
        <v>0</v>
      </c>
      <c r="DO69" s="63" t="n">
        <v>0</v>
      </c>
      <c r="DP69" s="63" t="n">
        <v>0</v>
      </c>
      <c r="DQ69" s="63">
        <f t="array" ref="DQ69">IFERROR(_xlfn.IFS(
$DK69="послед.",1-(1-$DL69)*(1-$DM69)*(1-$DN69)*(1-$DO69)*(1-$DP69),
$DK69="сумм.",$DL69+$DM69+$DN69+$DO69+$DP69),
0)</f>
        <v/>
      </c>
      <c r="DR69" s="125">
        <f t="array" ref="DR69">
IFERROR(
_xlfn.IFS(
$BL69=0,
0,
$BL69&gt;0,
_xlfn.IFS($DK69="послед.",
$DJ69*(1-$DL69)*(1-$DM69)*(1-$DN69)*(1-$DO69)*(1-$DP69),
$DK69="сумм.",
$DJ69*(1-($DL69+$DM69+$DN69+$DO69+$DP69)))),0)</f>
        <v/>
      </c>
      <c r="DS69" s="125">
        <f t="array" ref="DS69">
IFERROR(_xlfn.IFS(
$DH69="день_1",
$DR69*$BL69/($AX69-$AW69+1)*AZ69*(DAY(EOMONTH(AZ$15,0))),
$DH69="день_2",
$DR69/30*MAX(MIN($AX69,EOMONTH(AZ$15,0))-MAX($AW69,AZ$15)+1,),
$DH69="раб.день",
$DR69/30*(IFERROR(
_xlfn.LET(_xlpm.VD,
CHOOSE(
{1;2;3;4;5;6;7;8;9;10;11;12;13;14;15;16;17;18},
45658,45659,45660,45661,45662,45663,45664,45665,45711,45724,45778,45779,45785,45786,45820,45821,45965,46022),
_xlfn.LET(_xlpm.DD,
MAX(MIN($AX69,EOMONTH(AZ$15,0))-MAX($AW69,AZ$15),),
_xlfn.IFS(
AND(MONTH($AW69)=MONTH(AZ$15),MONTH($AX69)&lt;&gt;MONTH(AZ$15)),
NETWORKDAYS.INTL($AW69,$AW69+_xlpm.DD,1,_xlpm.VD),
AND(MONTH($AW69)&lt;&gt;MONTH(AZ$15),MONTH($AX69)=MONTH(AZ$15)),
NETWORKDAYS.INTL(($AX69)-_xlpm.DD,$AX69,1,_xlpm.VD),
AND(MONTH($AW69)&lt;MONTH(AZ$15),MONTH($AX69)&gt;MONTH(AZ$15)),
NETWORKDAYS.INTL((EOMONTH(AZ$15-1,1))-_xlpm.DD,EOMONTH(AZ$15-1,1),1,_xlpm.VD),
AND(MONTH($AW69)=MONTH(AZ$15),MONTH($AX69)=MONTH(AZ$15)),
NETWORKDAYS.INTL($AW69,$AX69,1,_xlpm.VD)))),0)),
$DH69="месяц",
$DR69*AZ69,
$DH69="неделя",
$DR69*AZ69/7*(ROUNDUP((DAY(EOMONTH(AZ$15,0)))/4,0))),
0)</f>
        <v/>
      </c>
      <c r="DT69" s="125">
        <f t="array" ref="DT69">
IFERROR(_xlfn.IFS(
$DH69="день_1",
$DR69*$BL69/($AX69-$AW69+1)*BA69*(DAY(EOMONTH(BA$15,0))),
$DH69="день_2",
$DR69/30*MAX(MIN($AX69,EOMONTH(BA$15,0))-MAX($AW69,BA$15)+1,),
$DH69="раб.день",
$DR69/30*(IFERROR(
_xlfn.LET(_xlpm.VD,
CHOOSE(
{1;2;3;4;5;6;7;8;9;10;11;12;13;14;15;16;17;18},
45658,45659,45660,45661,45662,45663,45664,45665,45711,45724,45778,45779,45785,45786,45820,45821,45965,46022),
_xlfn.LET(_xlpm.DD,
MAX(MIN($AX69,EOMONTH(BA$15,0))-MAX($AW69,BA$15),),
_xlfn.IFS(
AND(MONTH($AW69)=MONTH(BA$15),MONTH($AX69)&lt;&gt;MONTH(BA$15)),
NETWORKDAYS.INTL($AW69,$AW69+_xlpm.DD,1,_xlpm.VD),
AND(MONTH($AW69)&lt;&gt;MONTH(BA$15),MONTH($AX69)=MONTH(BA$15)),
NETWORKDAYS.INTL(($AX69)-_xlpm.DD,$AX69,1,_xlpm.VD),
AND(MONTH($AW69)&lt;MONTH(BA$15),MONTH($AX69)&gt;MONTH(BA$15)),
NETWORKDAYS.INTL((EOMONTH(BA$15-1,1))-_xlpm.DD,EOMONTH(BA$15-1,1),1,_xlpm.VD),
AND(MONTH($AW69)=MONTH(BA$15),MONTH($AX69)=MONTH(BA$15)),
NETWORKDAYS.INTL($AW69,$AX69,1,_xlpm.VD)))),0)),
$DH69="месяц",
$DR69*BA69,
$DH69="неделя",
$DR69*BA69/7*(ROUNDUP((DAY(EOMONTH(BA$15,0)))/4,0))),
0)</f>
        <v/>
      </c>
      <c r="DU69" s="125">
        <f t="array" ref="DU69">
IFERROR(_xlfn.IFS(
$DH69="день_1",
$DR69*$BL69/($AX69-$AW69+1)*BB69*(DAY(EOMONTH(BB$15,0))),
$DH69="день_2",
$DR69/30*MAX(MIN($AX69,EOMONTH(BB$15,0))-MAX($AW69,BB$15)+1,),
$DH69="раб.день",
$DR69/30*(IFERROR(
_xlfn.LET(_xlpm.VD,
CHOOSE(
{1;2;3;4;5;6;7;8;9;10;11;12;13;14;15;16;17;18},
45658,45659,45660,45661,45662,45663,45664,45665,45711,45724,45778,45779,45785,45786,45820,45821,45965,46022),
_xlfn.LET(_xlpm.DD,
MAX(MIN($AX69,EOMONTH(BB$15,0))-MAX($AW69,BB$15),),
_xlfn.IFS(
AND(MONTH($AW69)=MONTH(BB$15),MONTH($AX69)&lt;&gt;MONTH(BB$15)),
NETWORKDAYS.INTL($AW69,$AW69+_xlpm.DD,1,_xlpm.VD),
AND(MONTH($AW69)&lt;&gt;MONTH(BB$15),MONTH($AX69)=MONTH(BB$15)),
NETWORKDAYS.INTL(($AX69)-_xlpm.DD,$AX69,1,_xlpm.VD),
AND(MONTH($AW69)&lt;MONTH(BB$15),MONTH($AX69)&gt;MONTH(BB$15)),
NETWORKDAYS.INTL((EOMONTH(BB$15-1,1))-_xlpm.DD,EOMONTH(BB$15-1,1),1,_xlpm.VD),
AND(MONTH($AW69)=MONTH(BB$15),MONTH($AX69)=MONTH(BB$15)),
NETWORKDAYS.INTL($AW69,$AX69,1,_xlpm.VD)))),0)),
$DH69="месяц",
$DR69*BB69,
$DH69="неделя",
$DR69*BB69/7*(ROUNDUP((DAY(EOMONTH(BB$15,0)))/4,0))),
0)</f>
        <v/>
      </c>
      <c r="DV69" s="125">
        <f t="array" ref="DV69">
IFERROR(_xlfn.IFS(
$DH69="день_1",
$DR69*$BL69/($AX69-$AW69+1)*BC69*(DAY(EOMONTH(BC$15,0))),
$DH69="день_2",
$DR69/30*MAX(MIN($AX69,EOMONTH(BC$15,0))-MAX($AW69,BC$15)+1,),
$DH69="раб.день",
$DR69/30*(IFERROR(
_xlfn.LET(_xlpm.VD,
CHOOSE(
{1;2;3;4;5;6;7;8;9;10;11;12;13;14;15;16;17;18},
45658,45659,45660,45661,45662,45663,45664,45665,45711,45724,45778,45779,45785,45786,45820,45821,45965,46022),
_xlfn.LET(_xlpm.DD,
MAX(MIN($AX69,EOMONTH(BC$15,0))-MAX($AW69,BC$15),),
_xlfn.IFS(
AND(MONTH($AW69)=MONTH(BC$15),MONTH($AX69)&lt;&gt;MONTH(BC$15)),
NETWORKDAYS.INTL($AW69,$AW69+_xlpm.DD,1,_xlpm.VD),
AND(MONTH($AW69)&lt;&gt;MONTH(BC$15),MONTH($AX69)=MONTH(BC$15)),
NETWORKDAYS.INTL(($AX69)-_xlpm.DD,$AX69,1,_xlpm.VD),
AND(MONTH($AW69)&lt;MONTH(BC$15),MONTH($AX69)&gt;MONTH(BC$15)),
NETWORKDAYS.INTL((EOMONTH(BC$15-1,1))-_xlpm.DD,EOMONTH(BC$15-1,1),1,_xlpm.VD),
AND(MONTH($AW69)=MONTH(BC$15),MONTH($AX69)=MONTH(BC$15)),
NETWORKDAYS.INTL($AW69,$AX69,1,_xlpm.VD)))),0)),
$DH69="месяц",
$DR69*BC69,
$DH69="неделя",
$DR69*BC69/7*(ROUNDUP((DAY(EOMONTH(BC$15,0)))/4,0))),
0)</f>
        <v/>
      </c>
      <c r="DW69" s="125">
        <f t="array" ref="DW69">
IFERROR(_xlfn.IFS(
$DH69="день_1",
$DR69*$BL69/($AX69-$AW69+1)*BD69*(DAY(EOMONTH(BD$15,0))),
$DH69="день_2",
$DR69/30*MAX(MIN($AX69,EOMONTH(BD$15,0))-MAX($AW69,BD$15)+1,),
$DH69="раб.день",
$DR69/30*(IFERROR(
_xlfn.LET(_xlpm.VD,
CHOOSE(
{1;2;3;4;5;6;7;8;9;10;11;12;13;14;15;16;17;18},
45658,45659,45660,45661,45662,45663,45664,45665,45711,45724,45778,45779,45785,45786,45820,45821,45965,46022),
_xlfn.LET(_xlpm.DD,
MAX(MIN($AX69,EOMONTH(BD$15,0))-MAX($AW69,BD$15),),
_xlfn.IFS(
AND(MONTH($AW69)=MONTH(BD$15),MONTH($AX69)&lt;&gt;MONTH(BD$15)),
NETWORKDAYS.INTL($AW69,$AW69+_xlpm.DD,1,_xlpm.VD),
AND(MONTH($AW69)&lt;&gt;MONTH(BD$15),MONTH($AX69)=MONTH(BD$15)),
NETWORKDAYS.INTL(($AX69)-_xlpm.DD,$AX69,1,_xlpm.VD),
AND(MONTH($AW69)&lt;MONTH(BD$15),MONTH($AX69)&gt;MONTH(BD$15)),
NETWORKDAYS.INTL((EOMONTH(BD$15-1,1))-_xlpm.DD,EOMONTH(BD$15-1,1),1,_xlpm.VD),
AND(MONTH($AW69)=MONTH(BD$15),MONTH($AX69)=MONTH(BD$15)),
NETWORKDAYS.INTL($AW69,$AX69,1,_xlpm.VD)))),0)),
$DH69="месяц",
$DR69*BD69,
$DH69="неделя",
$DR69*BD69/7*(ROUNDUP((DAY(EOMONTH(BD$15,0)))/4,0))),
0)</f>
        <v/>
      </c>
      <c r="DX69" s="125">
        <f t="array" ref="DX69">
IFERROR(_xlfn.IFS(
$DH69="день_1",
$DR69*$BL69/($AX69-$AW69+1)*BE69*(DAY(EOMONTH(BE$15,0))),
$DH69="день_2",
$DR69/30*MAX(MIN($AX69,EOMONTH(BE$15,0))-MAX($AW69,BE$15)+1,),
$DH69="раб.день",
$DR69/30*(IFERROR(
_xlfn.LET(_xlpm.VD,
CHOOSE(
{1;2;3;4;5;6;7;8;9;10;11;12;13;14;15;16;17;18},
45658,45659,45660,45661,45662,45663,45664,45665,45711,45724,45778,45779,45785,45786,45820,45821,45965,46022),
_xlfn.LET(_xlpm.DD,
MAX(MIN($AX69,EOMONTH(BE$15,0))-MAX($AW69,BE$15),),
_xlfn.IFS(
AND(MONTH($AW69)=MONTH(BE$15),MONTH($AX69)&lt;&gt;MONTH(BE$15)),
NETWORKDAYS.INTL($AW69,$AW69+_xlpm.DD,1,_xlpm.VD),
AND(MONTH($AW69)&lt;&gt;MONTH(BE$15),MONTH($AX69)=MONTH(BE$15)),
NETWORKDAYS.INTL(($AX69)-_xlpm.DD,$AX69,1,_xlpm.VD),
AND(MONTH($AW69)&lt;MONTH(BE$15),MONTH($AX69)&gt;MONTH(BE$15)),
NETWORKDAYS.INTL((EOMONTH(BE$15-1,1))-_xlpm.DD,EOMONTH(BE$15-1,1),1,_xlpm.VD),
AND(MONTH($AW69)=MONTH(BE$15),MONTH($AX69)=MONTH(BE$15)),
NETWORKDAYS.INTL($AW69,$AX69,1,_xlpm.VD)))),0)),
$DH69="месяц",
$DR69*BE69,
$DH69="неделя",
$DR69*BE69/7*(ROUNDUP((DAY(EOMONTH(BE$15,0)))/4,0))),
0)</f>
        <v/>
      </c>
      <c r="DY69" s="125">
        <f t="array" ref="DY69">
IFERROR(_xlfn.IFS(
$DH69="день_1",
$DR69*$BL69/($AX69-$AW69+1)*BF69*(DAY(EOMONTH(BF$15,0))),
$DH69="день_2",
$DR69/30*MAX(MIN($AX69,EOMONTH(BF$15,0))-MAX($AW69,BF$15)+1,),
$DH69="раб.день",
$DR69/30*(IFERROR(
_xlfn.LET(_xlpm.VD,
CHOOSE(
{1;2;3;4;5;6;7;8;9;10;11;12;13;14;15;16;17;18},
45658,45659,45660,45661,45662,45663,45664,45665,45711,45724,45778,45779,45785,45786,45820,45821,45965,46022),
_xlfn.LET(_xlpm.DD,
MAX(MIN($AX69,EOMONTH(BF$15,0))-MAX($AW69,BF$15),),
_xlfn.IFS(
AND(MONTH($AW69)=MONTH(BF$15),MONTH($AX69)&lt;&gt;MONTH(BF$15)),
NETWORKDAYS.INTL($AW69,$AW69+_xlpm.DD,1,_xlpm.VD),
AND(MONTH($AW69)&lt;&gt;MONTH(BF$15),MONTH($AX69)=MONTH(BF$15)),
NETWORKDAYS.INTL(($AX69)-_xlpm.DD,$AX69,1,_xlpm.VD),
AND(MONTH($AW69)&lt;MONTH(BF$15),MONTH($AX69)&gt;MONTH(BF$15)),
NETWORKDAYS.INTL((EOMONTH(BF$15-1,1))-_xlpm.DD,EOMONTH(BF$15-1,1),1,_xlpm.VD),
AND(MONTH($AW69)=MONTH(BF$15),MONTH($AX69)=MONTH(BF$15)),
NETWORKDAYS.INTL($AW69,$AX69,1,_xlpm.VD)))),0)),
$DH69="месяц",
$DR69*BF69,
$DH69="неделя",
$DR69*BF69/7*(ROUNDUP((DAY(EOMONTH(BF$15,0)))/4,0))),
0)</f>
        <v/>
      </c>
      <c r="DZ69" s="125">
        <f t="array" ref="DZ69">
IFERROR(_xlfn.IFS(
$DH69="день_1",
$DR69*$BL69/($AX69-$AW69+1)*BG69*(DAY(EOMONTH(BG$15,0))),
$DH69="день_2",
$DR69/30*MAX(MIN($AX69,EOMONTH(BG$15,0))-MAX($AW69,BG$15)+1,),
$DH69="раб.день",
$DR69/30*(IFERROR(
_xlfn.LET(_xlpm.VD,
CHOOSE(
{1;2;3;4;5;6;7;8;9;10;11;12;13;14;15;16;17;18},
45658,45659,45660,45661,45662,45663,45664,45665,45711,45724,45778,45779,45785,45786,45820,45821,45965,46022),
_xlfn.LET(_xlpm.DD,
MAX(MIN($AX69,EOMONTH(BG$15,0))-MAX($AW69,BG$15),),
_xlfn.IFS(
AND(MONTH($AW69)=MONTH(BG$15),MONTH($AX69)&lt;&gt;MONTH(BG$15)),
NETWORKDAYS.INTL($AW69,$AW69+_xlpm.DD,1,_xlpm.VD),
AND(MONTH($AW69)&lt;&gt;MONTH(BG$15),MONTH($AX69)=MONTH(BG$15)),
NETWORKDAYS.INTL(($AX69)-_xlpm.DD,$AX69,1,_xlpm.VD),
AND(MONTH($AW69)&lt;MONTH(BG$15),MONTH($AX69)&gt;MONTH(BG$15)),
NETWORKDAYS.INTL((EOMONTH(BG$15-1,1))-_xlpm.DD,EOMONTH(BG$15-1,1),1,_xlpm.VD),
AND(MONTH($AW69)=MONTH(BG$15),MONTH($AX69)=MONTH(BG$15)),
NETWORKDAYS.INTL($AW69,$AX69,1,_xlpm.VD)))),0)),
$DH69="месяц",
$DR69*BG69,
$DH69="неделя",
$DR69*BG69/7*(ROUNDUP((DAY(EOMONTH(BG$15,0)))/4,0))),
0)</f>
        <v/>
      </c>
      <c r="EA69" s="125">
        <f t="array" ref="EA69">
IFERROR(_xlfn.IFS(
$DH69="день_1",
$DR69*$BL69/($AX69-$AW69+1)*BH69*(DAY(EOMONTH(BH$15,0))),
$DH69="день_2",
$DR69/30*MAX(MIN($AX69,EOMONTH(BH$15,0))-MAX($AW69,BH$15)+1,),
$DH69="раб.день",
$DR69/30*(IFERROR(
_xlfn.LET(_xlpm.VD,
CHOOSE(
{1;2;3;4;5;6;7;8;9;10;11;12;13;14;15;16;17;18},
45658,45659,45660,45661,45662,45663,45664,45665,45711,45724,45778,45779,45785,45786,45820,45821,45965,46022),
_xlfn.LET(_xlpm.DD,
MAX(MIN($AX69,EOMONTH(BH$15,0))-MAX($AW69,BH$15),),
_xlfn.IFS(
AND(MONTH($AW69)=MONTH(BH$15),MONTH($AX69)&lt;&gt;MONTH(BH$15)),
NETWORKDAYS.INTL($AW69,$AW69+_xlpm.DD,1,_xlpm.VD),
AND(MONTH($AW69)&lt;&gt;MONTH(BH$15),MONTH($AX69)=MONTH(BH$15)),
NETWORKDAYS.INTL(($AX69)-_xlpm.DD,$AX69,1,_xlpm.VD),
AND(MONTH($AW69)&lt;MONTH(BH$15),MONTH($AX69)&gt;MONTH(BH$15)),
NETWORKDAYS.INTL((EOMONTH(BH$15-1,1))-_xlpm.DD,EOMONTH(BH$15-1,1),1,_xlpm.VD),
AND(MONTH($AW69)=MONTH(BH$15),MONTH($AX69)=MONTH(BH$15)),
NETWORKDAYS.INTL($AW69,$AX69,1,_xlpm.VD)))),0)),
$DH69="месяц",
$DR69*BH69,
$DH69="неделя",
$DR69*BH69/7*(ROUNDUP((DAY(EOMONTH(BH$15,0)))/4,0))),
0)</f>
        <v/>
      </c>
      <c r="EB69" s="125">
        <f t="array" ref="EB69">
IFERROR(_xlfn.IFS(
$DH69="день_1",
$DR69*$BL69/($AX69-$AW69+1)*BI69*(DAY(EOMONTH(BI$15,0))),
$DH69="день_2",
$DR69/30*MAX(MIN($AX69,EOMONTH(BI$15,0))-MAX($AW69,BI$15)+1,),
$DH69="раб.день",
$DR69/30*(IFERROR(
_xlfn.LET(_xlpm.VD,
CHOOSE(
{1;2;3;4;5;6;7;8;9;10;11;12;13;14;15;16;17;18},
45658,45659,45660,45661,45662,45663,45664,45665,45711,45724,45778,45779,45785,45786,45820,45821,45965,46022),
_xlfn.LET(_xlpm.DD,
MAX(MIN($AX69,EOMONTH(BI$15,0))-MAX($AW69,BI$15),),
_xlfn.IFS(
AND(MONTH($AW69)=MONTH(BI$15),MONTH($AX69)&lt;&gt;MONTH(BI$15)),
NETWORKDAYS.INTL($AW69,$AW69+_xlpm.DD,1,_xlpm.VD),
AND(MONTH($AW69)&lt;&gt;MONTH(BI$15),MONTH($AX69)=MONTH(BI$15)),
NETWORKDAYS.INTL(($AX69)-_xlpm.DD,$AX69,1,_xlpm.VD),
AND(MONTH($AW69)&lt;MONTH(BI$15),MONTH($AX69)&gt;MONTH(BI$15)),
NETWORKDAYS.INTL((EOMONTH(BI$15-1,1))-_xlpm.DD,EOMONTH(BI$15-1,1),1,_xlpm.VD),
AND(MONTH($AW69)=MONTH(BI$15),MONTH($AX69)=MONTH(BI$15)),
NETWORKDAYS.INTL($AW69,$AX69,1,_xlpm.VD)))),0)),
$DH69="месяц",
$DR69*BI69,
$DH69="неделя",
$DR69*BI69/7*(ROUNDUP((DAY(EOMONTH(BI$15,0)))/4,0))),
0)</f>
        <v/>
      </c>
      <c r="EC69" s="125">
        <f t="array" ref="EC69">
IFERROR(_xlfn.IFS(
$DH69="день_1",
$DR69*$BL69/($AX69-$AW69+1)*BJ69*(DAY(EOMONTH(BJ$15,0))),
$DH69="день_2",
$DR69/30*MAX(MIN($AX69,EOMONTH(BJ$15,0))-MAX($AW69,BJ$15)+1,),
$DH69="раб.день",
$DR69/30*(IFERROR(
_xlfn.LET(_xlpm.VD,
CHOOSE(
{1;2;3;4;5;6;7;8;9;10;11;12;13;14;15;16;17;18},
45658,45659,45660,45661,45662,45663,45664,45665,45711,45724,45778,45779,45785,45786,45820,45821,45965,46022),
_xlfn.LET(_xlpm.DD,
MAX(MIN($AX69,EOMONTH(BJ$15,0))-MAX($AW69,BJ$15),),
_xlfn.IFS(
AND(MONTH($AW69)=MONTH(BJ$15),MONTH($AX69)&lt;&gt;MONTH(BJ$15)),
NETWORKDAYS.INTL($AW69,$AW69+_xlpm.DD,1,_xlpm.VD),
AND(MONTH($AW69)&lt;&gt;MONTH(BJ$15),MONTH($AX69)=MONTH(BJ$15)),
NETWORKDAYS.INTL(($AX69)-_xlpm.DD,$AX69,1,_xlpm.VD),
AND(MONTH($AW69)&lt;MONTH(BJ$15),MONTH($AX69)&gt;MONTH(BJ$15)),
NETWORKDAYS.INTL((EOMONTH(BJ$15-1,1))-_xlpm.DD,EOMONTH(BJ$15-1,1),1,_xlpm.VD),
AND(MONTH($AW69)=MONTH(BJ$15),MONTH($AX69)=MONTH(BJ$15)),
NETWORKDAYS.INTL($AW69,$AX69,1,_xlpm.VD)))),0)),
$DH69="месяц",
$DR69*BJ69,
$DH69="неделя",
$DR69*BJ69/7*(ROUNDUP((DAY(EOMONTH(BJ$15,0)))/4,0))),
0)</f>
        <v/>
      </c>
      <c r="ED69" s="125">
        <f t="array" ref="ED69">
IFERROR(_xlfn.IFS(
$DH69="день_1",
$DR69*$BL69/($AX69-$AW69+1)*BK69*(DAY(EOMONTH(BK$15,0))),
$DH69="день_2",
$DR69/30*MAX(MIN($AX69,EOMONTH(BK$15,0))-MAX($AW69,BK$15)+1,),
$DH69="раб.день",
$DR69/30*(IFERROR(
_xlfn.LET(_xlpm.VD,
CHOOSE(
{1;2;3;4;5;6;7;8;9;10;11;12;13;14;15;16;17;18},
45658,45659,45660,45661,45662,45663,45664,45665,45711,45724,45778,45779,45785,45786,45820,45821,45965,46022),
_xlfn.LET(_xlpm.DD,
MAX(MIN($AX69,EOMONTH(BK$15,0))-MAX($AW69,BK$15),),
_xlfn.IFS(
AND(MONTH($AW69)=MONTH(BK$15),MONTH($AX69)&lt;&gt;MONTH(BK$15)),
NETWORKDAYS.INTL($AW69,$AW69+_xlpm.DD,1,_xlpm.VD),
AND(MONTH($AW69)&lt;&gt;MONTH(BK$15),MONTH($AX69)=MONTH(BK$15)),
NETWORKDAYS.INTL(($AX69)-_xlpm.DD,$AX69,1,_xlpm.VD),
AND(MONTH($AW69)&lt;MONTH(BK$15),MONTH($AX69)&gt;MONTH(BK$15)),
NETWORKDAYS.INTL((EOMONTH(BK$15-1,1))-_xlpm.DD,EOMONTH(BK$15-1,1),1,_xlpm.VD),
AND(MONTH($AW69)=MONTH(BK$15),MONTH($AX69)=MONTH(BK$15)),
NETWORKDAYS.INTL($AW69,$AX69,1,_xlpm.VD)))),0)),
$DH69="месяц",
$DR69*BK69,
$DH69="неделя",
$DR69*BK69/7*(ROUNDUP((DAY(EOMONTH(BK$15,0)))/4,0))),
0)</f>
        <v/>
      </c>
      <c r="EE69" s="125">
        <f>SUM($DS69,$DT69,$DU69,$DV69,$DW69,$DX69,$DY69,$DZ69,$EA69,$EB69,$EC69,$ED69)</f>
        <v/>
      </c>
      <c r="EF69" s="125">
        <f>IFERROR(ROUND($EE69*(1+$EP69),2),0)</f>
        <v/>
      </c>
      <c r="EG69" s="128" t="n">
        <v>1</v>
      </c>
      <c r="EH69" s="126" t="n">
        <v>0</v>
      </c>
      <c r="EI69" s="126">
        <f>ROUND(SUM($EH69:$EH69)*SUM($AB69:$AB69)*$EG69,2)</f>
        <v/>
      </c>
      <c r="EJ69" s="126">
        <f>ROUND($EI69*(1+$EP69),2)</f>
        <v/>
      </c>
      <c r="EK69" s="126" t="n">
        <v>0</v>
      </c>
      <c r="EL69" s="126">
        <f>ROUND(SUM($EK69:$EK69)*SUM($AB69:$AB69)*$EG69,2)</f>
        <v/>
      </c>
      <c r="EM69" s="126">
        <f>ROUND($EL69*(1+$EP69),2)</f>
        <v/>
      </c>
      <c r="EN69" s="126">
        <f>SUM($EE69,$EI69,$EL69)</f>
        <v/>
      </c>
      <c r="EO69" s="126">
        <f>SUM($EF69,$EJ69,$EM69)</f>
        <v/>
      </c>
      <c r="EP69" s="59" t="inlineStr">
        <is>
          <t>20%</t>
        </is>
      </c>
      <c r="EQ69" s="59" t="n"/>
      <c r="ER69" s="60">
        <f t="array" ref="ER69">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MATCH(ES69,
{"AMS";"RussOutdoor";"HD Outdoor";"Ingroup";"IQ";"Ledproduction";"LisChannel";"Logic";"Media-PPL";"NovikovTV | НовиковТВ";"SMA";"SOK";"КрокусТВ | CrocusTV | IndoorTV";"Сити";"ТЯК Москва"},
0)),"")</f>
        <v/>
      </c>
      <c r="ES69" s="60" t="n"/>
      <c r="ET69" s="60">
        <f t="array" ref="ET69">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MATCH(ES69,
{"AMS";"RussOutdoor";"HD Outdoor";"Ingroup";"IQ";"Ledproduction";"LisChannel";"Logic";"Media-PPL";"NovikovTV | НовиковТВ";"SMA";"SOK";"КрокусТВ | CrocusTV | IndoorTV";"Сити";"ТЯК Москва"},
0)),"")</f>
        <v/>
      </c>
      <c r="EU69" s="60" t="n"/>
      <c r="EV69" s="60" t="n"/>
      <c r="EX69" s="110">
        <f t="array" ref="EX69">
($AR69/30
+N("ТРАФИК ПЛОЩАДКИ"))*
(IFERROR(
_xlfn.LET(
_xlpm.GPR,
HLOOKUP($L69,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(MATCH($T69,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IF($Q69="цифровой",_xlpm.GPR/$AG69,_xlpm.GPR/60)),
0)
+N("DWELL TIME"))*
(IF($AB69=0,0,IF($AB69=1,0.3,IF($AB69=2,0.5,IF($AB69&gt;2,1))))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_xlfn.IFS($AC69="да",1.2,$AC69="нет",1)*
_xlfn.IFS($AD69="да",1.2,$AD69="нет",1)*
IF(R69="статический",1,1.2)*
$X69*
INDEX(
{1.2;1;1.2;1.2;1;1.2;1.2;1.2;1.2;1.2;1.2;1;1.2;1.2;1.2;1.2;1;1;1.2;1.2;1.2;1;1;1;1;1.2;1.2;1.2;1.2;1;1;1;1;1.2;1.2;1.2;1.2;1.2;1.2;1.2;1.2;1;1;1.2;1;1;1;1;1.5;1;1;1.5;1.5;1.2},
MATCH($Q69,_xlpm.MI,0)))&gt;{0.02;0.04;0.06;0.1;0.2;0.4;0.6;0.8;1;2;4;6})),
{0;1;2;3;4;5;6;7;8;9;10;11;12},
0)))
+N("КОЭФФИЦИЕНТ КОНТАКТА"))))*
(_xlfn.IFS($X69&lt;0.1,$X69/1000,$X69&gt;25,5.2,AND($X69&gt;=0.1,$X69&lt;=25),(($X69*2+0.1)/10)*($X69/10)))*
IFERROR((_xlfn.LET(
_xlpm.MA,
{0;0.8;0.85;0.9;0.95;1},
_xlpm.MAA,
{0;1;2;3;4;5},
INDEX(_xlpm.MA,MATCH(SUMPRODUCT(--((IF(ROUND(_xlpm.MAA,1)&gt;5,5,ROUND($AB69,1)))&gt;{0;1;2;3;4;5})),_xlpm.MAA,0)))
+N("КОЭФФИЦИЕНТ КОЛ-ВО КОНСТРУКЦИЙ")),1)*
$AB69,0))*
(IF($Q69="цифровой",$AG69/15*$AI69,1)
+N("ДЛЯ ЦИФРЫ"))</f>
        <v/>
      </c>
      <c r="EY69" s="110">
        <f>IFERROR(EX69*AY69,0)</f>
        <v/>
      </c>
      <c r="EZ69" s="131">
        <f>IFERROR(DP69/EY69*1000,0)</f>
        <v/>
      </c>
      <c r="FA69" s="112">
        <f>IFERROR(FC69/FB69,0)</f>
        <v/>
      </c>
      <c r="FB69" s="112">
        <f>IFERROR((FC69/(EY69/FF69*#REF!))*0.825,0)</f>
        <v/>
      </c>
      <c r="FC69" s="112">
        <f>IFERROR(((EX69*30/AR69)*100)/30,0)</f>
        <v/>
      </c>
      <c r="FD69" s="112">
        <f>IFERROR(EY69/G69*100%,0)</f>
        <v/>
      </c>
      <c r="FE69" s="112">
        <f>IFERROR(FD69/FC69*100%,0)</f>
        <v/>
      </c>
      <c r="FF69" s="110">
        <f>IFERROR(AR69/30*AY69,0)</f>
        <v/>
      </c>
    </row>
    <row r="70" ht="13" customHeight="1">
      <c r="A70" s="59" t="n"/>
      <c r="B70" s="60" t="n"/>
      <c r="C70" s="60" t="n"/>
      <c r="D70" s="60">
        <f t="array" ref="D70">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MATCH($E70,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70" s="60">
        <f t="array" ref="E70">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MATCH($F70,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70" s="60" t="inlineStr"/>
      <c r="G70" s="60" t="n"/>
      <c r="H70" s="60">
        <f t="array" ref="H70">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MATCH($I70,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70" s="60" t="n"/>
      <c r="J70" s="60" t="n"/>
      <c r="K70" s="60" t="n"/>
      <c r="L70" s="60" t="n"/>
      <c r="M70" s="60" t="n"/>
      <c r="N70" s="60" t="n"/>
      <c r="O70" s="60" t="n"/>
      <c r="P70" s="60">
        <f t="array" ref="P70">
_xlfn.IFS(
ISNUMBER(MATCH($Q70,{"шелфбаннер","разделитель","монетница","чековая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ISNUMBER(MATCH($Q70,{"LED/LCD","видеокулер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ISNUMBER(MATCH($Q70,{"автомобиль","машина","выставочное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ISNUMBER(MATCH($Q70,{"билборд","лифтовая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ISNUMBER(MATCH($Q70,{"навигация","подвесной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ISNUMBER(MATCH($Q70,{"движущаяся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ISNUMBER(MATCH($Q70,{"каталог","журнал"},)),
"Пресса",
$Q70="","")</f>
        <v/>
      </c>
      <c r="Q70" s="60" t="n"/>
      <c r="R70" s="60">
        <f t="array" ref="R70">
IFERROR(
_xlfn.IFS(
OR(ISNUMBER(MATCH($Q70,{"экспозиция","макет","стенд","автостенд","авто стенд","выставочное пространство","выставочные стенды","модульные выставочные стенды","3Д конструкция","3D конструкция"},)),P70="Экспонирование"),
"нестандартный",
ISNUMBER(MATCH($Q70,{"скроллер","призматрон"},)),
"динамический",
$P70="Видео",
"цифровой",
OR($P70="Пресса",$P70="Щит",$P70="POSm",$P70="Подвес",$P70="Брендирование/оклейка"),
"статический"),"")</f>
        <v/>
      </c>
      <c r="S70" s="59" t="n"/>
      <c r="T70" s="60" t="n"/>
      <c r="U70" s="60" t="n"/>
      <c r="V70" s="60">
        <f>
IF(P70="Видео",
"цифровой постер/ролик",
IF(ISNUMBER(MATCH(Q70,{"короб световой","короб световой | лайтбокс","короб световой | кристалайт","лайтбокс","лайт бокс","кристалайт","LB","lightbox"},)),
"бэклит",
IF(P70="Брендирование/оклейка",
"перфарированная пленка/самоклейка",
IF(P70="Экспонирование",
"под запрос",
IF(P70="Подвес",
"баннер/ткань",
"")))))</f>
        <v/>
      </c>
      <c r="W70" s="59" t="n"/>
      <c r="X70" s="59" t="n"/>
      <c r="Y70" s="59" t="n"/>
      <c r="Z70" s="61" t="n"/>
      <c r="AA70" s="61" t="n"/>
      <c r="AB70" s="61">
        <f>IF(BL70&gt;0,Z70,0)</f>
        <v/>
      </c>
      <c r="AC70" s="59" t="n"/>
      <c r="AD70" s="59" t="n"/>
      <c r="AE70" s="59" t="n"/>
      <c r="AF70" s="59" t="n"/>
      <c r="AG70" s="59" t="n"/>
      <c r="AH70" s="59" t="n"/>
      <c r="AI70" s="59" t="n"/>
      <c r="AJ70" s="59" t="n"/>
      <c r="AK70" s="59" t="n"/>
      <c r="AL70" s="62">
        <f>IFERROR(IF(OR(R70="статический",R70="динамический",R70="нестандартный",R70="",R70=""),"-",IF(AND(AH70="-",AI70="-"),"-",AK70*3600/AH70*AI70)),"-")</f>
        <v/>
      </c>
      <c r="AM70" s="62">
        <f>IFERROR(IF(OR(R70="статический",R70="динамический",R70="",R70="", R70="BTL",R70="нестандартный"),"-",AG70*AI70*AL70/60),"-")</f>
        <v/>
      </c>
      <c r="AN70" s="63">
        <f>IFERROR(IF(AH70="","-",AG70*AI70/AH70),"-")</f>
        <v/>
      </c>
      <c r="AO70" s="59">
        <f>IFERROR(IF(OR($R70="статический",$R70="динамический",$R70="",$R70="",$R70="BTL",$R70="нестандартный"),"-",$AL70*$AY70),"-")</f>
        <v/>
      </c>
      <c r="AP70" s="62">
        <f>IFERROR(IF(OR($R70="статический",$R70="динамический",$R70="",$R70="",$R70="BTL",$R70="нестандартный"),"-",$AM70*AY70),"-")</f>
        <v/>
      </c>
      <c r="AQ70" s="64" t="n"/>
      <c r="AR70" s="61" t="n"/>
      <c r="AS70" s="61" t="n"/>
      <c r="AT70" s="61" t="n"/>
      <c r="AU70" s="65" t="n"/>
      <c r="AV70" s="124">
        <f>IFERROR(DR70/AT70*1000,"n/a")</f>
        <v/>
      </c>
      <c r="AW70" s="67" t="n"/>
      <c r="AX70" s="67" t="n"/>
      <c r="AY70" s="43">
        <f>IFERROR(IF(OR($AW70="",$AX70=""),"",_xlfn.DAYS($AX70+1,$AW70)),"")</f>
        <v/>
      </c>
      <c r="AZ70" s="68">
        <f t="array" ref="AZ70">
_xlfn.LET(_xlpm.COEFF,
IF($AW70+$AX70=0,0,IF(MAX(MIN($AX70,EOMONTH(AZ$15,0))-MAX($AW70,AZ$15)+1,)&gt;0,1,0)),
_xlfn.IFS(
$ES70="LisChannel",
_xlpm.COEFF*
INDEX({1;1;1.2;1.2;1;1;1;1;1.2;1.2;1.2;1.2},
MATCH(MONTH(AZ$15),
{1,2,3,4,5,6,7,8,9,10,11,12})),
CONCATENATE($ES70," ",$L70)="RussOutdoor метро",
_xlpm.COEFF*
INDEX({0.8;0.9;1.1;1.1;1;1;1;1;1.1;1.1;1.1;1.1},
MATCH(MONTH(AZ$15),
{1,2,3,4,5,6,7,8,9,10,11,12})),
$ES70&lt;&gt;"LisChannel",
_xlpm.COEFF,
$ES70&lt;&gt;"RussOutdoor",
_xlpm.COEFF))</f>
        <v/>
      </c>
      <c r="BA70" s="68">
        <f t="array" ref="BA70">
_xlfn.LET(_xlpm.COEFF,
IF($AW70+$AX70=0,0,IF(MAX(MIN($AX70,EOMONTH(BA$15,0))-MAX($AW70,BA$15)+1,)&gt;0,1,0)),
_xlfn.IFS(
$ES70="LisChannel",
_xlpm.COEFF*
INDEX({1;1;1.2;1.2;1;1;1;1;1.2;1.2;1.2;1.2},
MATCH(MONTH(BA$15),
{1,2,3,4,5,6,7,8,9,10,11,12})),
CONCATENATE($ES70," ",$L70)="RussOutdoor метро",
_xlpm.COEFF*
INDEX({0.8;0.9;1.1;1.1;1;1;1;1;1.1;1.1;1.1;1.1},
MATCH(MONTH(BA$15),
{1,2,3,4,5,6,7,8,9,10,11,12})),
$ES70&lt;&gt;"LisChannel",
_xlpm.COEFF,
$ES70&lt;&gt;"RussOutdoor",
_xlpm.COEFF))</f>
        <v/>
      </c>
      <c r="BB70" s="68">
        <f t="array" ref="BB70">
_xlfn.LET(_xlpm.COEFF,
IF($AW70+$AX70=0,0,IF(MAX(MIN($AX70,EOMONTH(BB$15,0))-MAX($AW70,BB$15)+1,)&gt;0,1,0)),
_xlfn.IFS(
$ES70="LisChannel",
_xlpm.COEFF*
INDEX({1;1;1.2;1.2;1;1;1;1;1.2;1.2;1.2;1.2},
MATCH(MONTH(BB$15),
{1,2,3,4,5,6,7,8,9,10,11,12})),
CONCATENATE($ES70," ",$L70)="RussOutdoor метро",
_xlpm.COEFF*
INDEX({0.8;0.9;1.1;1.1;1;1;1;1;1.1;1.1;1.1;1.1},
MATCH(MONTH(BB$15),
{1,2,3,4,5,6,7,8,9,10,11,12})),
$ES70&lt;&gt;"LisChannel",
_xlpm.COEFF,
$ES70&lt;&gt;"RussOutdoor",
_xlpm.COEFF))</f>
        <v/>
      </c>
      <c r="BC70" s="68">
        <f t="array" ref="BC70">
_xlfn.LET(_xlpm.COEFF,
IF($AW70+$AX70=0,0,IF(MAX(MIN($AX70,EOMONTH(BC$15,0))-MAX($AW70,BC$15)+1,)&gt;0,1,0)),
_xlfn.IFS(
$ES70="LisChannel",
_xlpm.COEFF*
INDEX({1;1;1.2;1.2;1;1;1;1;1.2;1.2;1.2;1.2},
MATCH(MONTH(BC$15),
{1,2,3,4,5,6,7,8,9,10,11,12})),
CONCATENATE($ES70," ",$L70)="RussOutdoor метро",
_xlpm.COEFF*
INDEX({0.8;0.9;1.1;1.1;1;1;1;1;1.1;1.1;1.1;1.1},
MATCH(MONTH(BC$15),
{1,2,3,4,5,6,7,8,9,10,11,12})),
$ES70&lt;&gt;"LisChannel",
_xlpm.COEFF,
$ES70&lt;&gt;"RussOutdoor",
_xlpm.COEFF))</f>
        <v/>
      </c>
      <c r="BD70" s="68">
        <f t="array" ref="BD70">
_xlfn.LET(_xlpm.COEFF,
IF($AW70+$AX70=0,0,IF(MAX(MIN($AX70,EOMONTH(BD$15,0))-MAX($AW70,BD$15)+1,)&gt;0,1,0)),
_xlfn.IFS(
$ES70="LisChannel",
_xlpm.COEFF*
INDEX({1;1;1.2;1.2;1;1;1;1;1.2;1.2;1.2;1.2},
MATCH(MONTH(BD$15),
{1,2,3,4,5,6,7,8,9,10,11,12})),
CONCATENATE($ES70," ",$L70)="RussOutdoor метро",
_xlpm.COEFF*
INDEX({0.8;0.9;1.1;1.1;1;1;1;1;1.1;1.1;1.1;1.1},
MATCH(MONTH(BD$15),
{1,2,3,4,5,6,7,8,9,10,11,12})),
$ES70&lt;&gt;"LisChannel",
_xlpm.COEFF,
$ES70&lt;&gt;"RussOutdoor",
_xlpm.COEFF))</f>
        <v/>
      </c>
      <c r="BE70" s="68">
        <f t="array" ref="BE70">
_xlfn.LET(_xlpm.COEFF,
IF($AW70+$AX70=0,0,IF(MAX(MIN($AX70,EOMONTH(BE$15,0))-MAX($AW70,BE$15)+1,)&gt;0,1,0)),
_xlfn.IFS(
$ES70="LisChannel",
_xlpm.COEFF*
INDEX({1;1;1.2;1.2;1;1;1;1;1.2;1.2;1.2;1.2},
MATCH(MONTH(BE$15),
{1,2,3,4,5,6,7,8,9,10,11,12})),
CONCATENATE($ES70," ",$L70)="RussOutdoor метро",
_xlpm.COEFF*
INDEX({0.8;0.9;1.1;1.1;1;1;1;1;1.1;1.1;1.1;1.1},
MATCH(MONTH(BE$15),
{1,2,3,4,5,6,7,8,9,10,11,12})),
$ES70&lt;&gt;"LisChannel",
_xlpm.COEFF,
$ES70&lt;&gt;"RussOutdoor",
_xlpm.COEFF))</f>
        <v/>
      </c>
      <c r="BF70" s="68">
        <f t="array" ref="BF70">
_xlfn.LET(_xlpm.COEFF,
IF($AW70+$AX70=0,0,IF(MAX(MIN($AX70,EOMONTH(BF$15,0))-MAX($AW70,BF$15)+1,)&gt;0,1,0)),
_xlfn.IFS(
$ES70="LisChannel",
_xlpm.COEFF*
INDEX({1;1;1.2;1.2;1;1;1;1;1.2;1.2;1.2;1.2},
MATCH(MONTH(BF$15),
{1,2,3,4,5,6,7,8,9,10,11,12})),
CONCATENATE($ES70," ",$L70)="RussOutdoor метро",
_xlpm.COEFF*
INDEX({0.8;0.9;1.1;1.1;1;1;1;1;1.1;1.1;1.1;1.1},
MATCH(MONTH(BF$15),
{1,2,3,4,5,6,7,8,9,10,11,12})),
$ES70&lt;&gt;"LisChannel",
_xlpm.COEFF,
$ES70&lt;&gt;"RussOutdoor",
_xlpm.COEFF))</f>
        <v/>
      </c>
      <c r="BG70" s="68">
        <f t="array" ref="BG70">
_xlfn.LET(_xlpm.COEFF,
IF($AW70+$AX70=0,0,IF(MAX(MIN($AX70,EOMONTH(BG$15,0))-MAX($AW70,BG$15)+1,)&gt;0,1,0)),
_xlfn.IFS(
$ES70="LisChannel",
_xlpm.COEFF*
INDEX({1;1;1.2;1.2;1;1;1;1;1.2;1.2;1.2;1.2},
MATCH(MONTH(BG$15),
{1,2,3,4,5,6,7,8,9,10,11,12})),
CONCATENATE($ES70," ",$L70)="RussOutdoor метро",
_xlpm.COEFF*
INDEX({0.8;0.9;1.1;1.1;1;1;1;1;1.1;1.1;1.1;1.1},
MATCH(MONTH(BG$15),
{1,2,3,4,5,6,7,8,9,10,11,12})),
$ES70&lt;&gt;"LisChannel",
_xlpm.COEFF,
$ES70&lt;&gt;"RussOutdoor",
_xlpm.COEFF))</f>
        <v/>
      </c>
      <c r="BH70" s="68">
        <f t="array" ref="BH70">
_xlfn.LET(_xlpm.COEFF,
IF($AW70+$AX70=0,0,IF(MAX(MIN($AX70,EOMONTH(BH$15,0))-MAX($AW70,BH$15)+1,)&gt;0,1,0)),
_xlfn.IFS(
$ES70="LisChannel",
_xlpm.COEFF*
INDEX({1;1;1.2;1.2;1;1;1;1;1.2;1.2;1.2;1.2},
MATCH(MONTH(BH$15),
{1,2,3,4,5,6,7,8,9,10,11,12})),
CONCATENATE($ES70," ",$L70)="RussOutdoor метро",
_xlpm.COEFF*
INDEX({0.8;0.9;1.1;1.1;1;1;1;1;1.1;1.1;1.1;1.1},
MATCH(MONTH(BH$15),
{1,2,3,4,5,6,7,8,9,10,11,12})),
$ES70&lt;&gt;"LisChannel",
_xlpm.COEFF,
$ES70&lt;&gt;"RussOutdoor",
_xlpm.COEFF))</f>
        <v/>
      </c>
      <c r="BI70" s="68">
        <f t="array" ref="BI70">
_xlfn.LET(_xlpm.COEFF,
IF($AW70+$AX70=0,0,IF(MAX(MIN($AX70,EOMONTH(BI$15,0))-MAX($AW70,BI$15)+1,)&gt;0,1,0)),
_xlfn.IFS(
$ES70="LisChannel",
_xlpm.COEFF*
INDEX({1;1;1.2;1.2;1;1;1;1;1.2;1.2;1.2;1.2},
MATCH(MONTH(BI$15),
{1,2,3,4,5,6,7,8,9,10,11,12})),
CONCATENATE($ES70," ",$L70)="RussOutdoor метро",
_xlpm.COEFF*
INDEX({0.8;0.9;1.1;1.1;1;1;1;1;1.1;1.1;1.1;1.1},
MATCH(MONTH(BI$15),
{1,2,3,4,5,6,7,8,9,10,11,12})),
$ES70&lt;&gt;"LisChannel",
_xlpm.COEFF,
$ES70&lt;&gt;"RussOutdoor",
_xlpm.COEFF))</f>
        <v/>
      </c>
      <c r="BJ70" s="68">
        <f t="array" ref="BJ70">
_xlfn.LET(_xlpm.COEFF,
IF($AW70+$AX70=0,0,IF(MAX(MIN($AX70,EOMONTH(BJ$15,0))-MAX($AW70,BJ$15)+1,)&gt;0,1,0)),
_xlfn.IFS(
$ES70="LisChannel",
_xlpm.COEFF*
INDEX({1;1;1.2;1.2;1;1;1;1;1.2;1.2;1.2;1.2},
MATCH(MONTH(BJ$15),
{1,2,3,4,5,6,7,8,9,10,11,12})),
CONCATENATE($ES70," ",$L70)="RussOutdoor метро",
_xlpm.COEFF*
INDEX({0.8;0.9;1.1;1.1;1;1;1;1;1.1;1.1;1.1;1.1},
MATCH(MONTH(BJ$15),
{1,2,3,4,5,6,7,8,9,10,11,12})),
$ES70&lt;&gt;"LisChannel",
_xlpm.COEFF,
$ES70&lt;&gt;"RussOutdoor",
_xlpm.COEFF))</f>
        <v/>
      </c>
      <c r="BK70" s="68">
        <f t="array" ref="BK70">
_xlfn.LET(_xlpm.COEFF,
IF($AW70+$AX70=0,0,IF(MAX(MIN($AX70,EOMONTH(BK$15,0))-MAX($AW70,BK$15)+1,)&gt;0,1,0)),
_xlfn.IFS(
$ES70="LisChannel",
_xlpm.COEFF*
INDEX({1;1;1.2;1.2;1;1;1;1;1.2;1.2;1.2;1.2},
MATCH(MONTH(BK$15),
{1,2,3,4,5,6,7,8,9,10,11,12})),
CONCATENATE($ES70," ",$L70)="RussOutdoor метро",
_xlpm.COEFF*
INDEX({0.8;0.9;1.1;1.1;1;1;1;1;1.1;1.1;1.1;1.1},
MATCH(MONTH(BK$15),
{1,2,3,4,5,6,7,8,9,10,11,12})),
$ES70&lt;&gt;"LisChannel",
_xlpm.COEFF,
$ES70&lt;&gt;"RussOutdoor",
_xlpm.COEFF))</f>
        <v/>
      </c>
      <c r="BL70" s="62">
        <f>COUNTIFS($AZ70:$BK70,"&gt;0")</f>
        <v/>
      </c>
      <c r="BM70" s="65" t="n"/>
      <c r="BN70" s="125">
        <f>$DJ70</f>
        <v/>
      </c>
      <c r="BO70" s="63">
        <f>$DQ70</f>
        <v/>
      </c>
      <c r="BP70" s="125">
        <f>
IFERROR(
IF($BL70=0,0,
$BN70*(1-$BO70)),
0)</f>
        <v/>
      </c>
      <c r="BQ70" s="125">
        <f t="array" ref="BQ70">
IFERROR(
_xlfn.IFS(
$DH70="день_1",
$BP70*$BL70/($AX70-$AW70+1)*AZ70*(DAY(EOMONTH(AZ$15,0))),
$DH70="день_2",
$BP70/30*MAX(MIN($AX70,EOMONTH(AZ$15,0))-MAX($AW70,AZ$15)+1,),
$DH70="раб.день",
$BP70/30*(IFERROR(
_xlfn.LET(_xlpm.VD,
CHOOSE(
{1;2;3;4;5;6;7;8;9;10;11;12;13;14;15;16;17;18},
45658,45659,45660,45661,45662,45663,45664,45665,45711,45724,45778,45779,45785,45786,45820,45821,45965,46022),
_xlfn.LET(_xlpm.DD,
MAX(MIN($AX70,EOMONTH(AZ$15,0))-MAX($AW70,AZ$15),),
_xlfn.IFS(
AND(MONTH($AW70)=MONTH(AZ$15),MONTH($AX70)&lt;&gt;MONTH(AZ$15)),
NETWORKDAYS.INTL($AW70,$AW70+_xlpm.DD,1,_xlpm.VD),
AND(MONTH($AW70)&lt;&gt;MONTH(AZ$15),MONTH($AX70)=MONTH(AZ$15)),
NETWORKDAYS.INTL(($AX70)-_xlpm.DD,$AX70,1,_xlpm.VD),
AND(MONTH($AW70)&lt;MONTH(AZ$15),MONTH($AX70)&gt;MONTH(AZ$15)),
NETWORKDAYS.INTL((EOMONTH(AZ$15-1,1))-_xlpm.DD,EOMONTH(AZ$15-1,1),1,_xlpm.VD),
AND(MONTH($AW70)=MONTH(AZ$15),MONTH($AX70)=MONTH(AZ$15)),
NETWORKDAYS.INTL($AW70,$AX70,1,_xlpm.VD)))),0)),
$DH70="месяц",
$BP70*AZ70,
$DH70="неделя",
$BP70*AZ70/7*(ROUNDUP((DAY(EOMONTH(AZ$15,0)))/4,0))),
0)</f>
        <v/>
      </c>
      <c r="BR70" s="125">
        <f t="array" ref="BR70">
IFERROR(
_xlfn.IFS(
$DH70="день_1",
$BP70*$BL70/($AX70-$AW70+1)*BA70*(DAY(EOMONTH(BA$15,0))),
$DH70="день_2",
$BP70/30*MAX(MIN($AX70,EOMONTH(BA$15,0))-MAX($AW70,BA$15)+1,),
$DH70="раб.день",
$BP70/30*(IFERROR(
_xlfn.LET(_xlpm.VD,
CHOOSE(
{1;2;3;4;5;6;7;8;9;10;11;12;13;14;15;16;17;18},
45658,45659,45660,45661,45662,45663,45664,45665,45711,45724,45778,45779,45785,45786,45820,45821,45965,46022),
_xlfn.LET(_xlpm.DD,
MAX(MIN($AX70,EOMONTH(BA$15,0))-MAX($AW70,BA$15),),
_xlfn.IFS(
AND(MONTH($AW70)=MONTH(BA$15),MONTH($AX70)&lt;&gt;MONTH(BA$15)),
NETWORKDAYS.INTL($AW70,$AW70+_xlpm.DD,1,_xlpm.VD),
AND(MONTH($AW70)&lt;&gt;MONTH(BA$15),MONTH($AX70)=MONTH(BA$15)),
NETWORKDAYS.INTL(($AX70)-_xlpm.DD,$AX70,1,_xlpm.VD),
AND(MONTH($AW70)&lt;MONTH(BA$15),MONTH($AX70)&gt;MONTH(BA$15)),
NETWORKDAYS.INTL((EOMONTH(BA$15-1,1))-_xlpm.DD,EOMONTH(BA$15-1,1),1,_xlpm.VD),
AND(MONTH($AW70)=MONTH(BA$15),MONTH($AX70)=MONTH(BA$15)),
NETWORKDAYS.INTL($AW70,$AX70,1,_xlpm.VD)))),0)),
$DH70="месяц",
$BP70*BA70,
$DH70="неделя",
$BP70*BA70/7*(ROUNDUP((DAY(EOMONTH(BA$15,0)))/4,0))),
0)</f>
        <v/>
      </c>
      <c r="BS70" s="125">
        <f t="array" ref="BS70">
IFERROR(
_xlfn.IFS(
$DH70="день_1",
$BP70*$BL70/($AX70-$AW70+1)*BB70*(DAY(EOMONTH(BB$15,0))),
$DH70="день_2",
$BP70/30*MAX(MIN($AX70,EOMONTH(BB$15,0))-MAX($AW70,BB$15)+1,),
$DH70="раб.день",
$BP70/30*(IFERROR(
_xlfn.LET(_xlpm.VD,
CHOOSE(
{1;2;3;4;5;6;7;8;9;10;11;12;13;14;15;16;17;18},
45658,45659,45660,45661,45662,45663,45664,45665,45711,45724,45778,45779,45785,45786,45820,45821,45965,46022),
_xlfn.LET(_xlpm.DD,
MAX(MIN($AX70,EOMONTH(BB$15,0))-MAX($AW70,BB$15),),
_xlfn.IFS(
AND(MONTH($AW70)=MONTH(BB$15),MONTH($AX70)&lt;&gt;MONTH(BB$15)),
NETWORKDAYS.INTL($AW70,$AW70+_xlpm.DD,1,_xlpm.VD),
AND(MONTH($AW70)&lt;&gt;MONTH(BB$15),MONTH($AX70)=MONTH(BB$15)),
NETWORKDAYS.INTL(($AX70)-_xlpm.DD,$AX70,1,_xlpm.VD),
AND(MONTH($AW70)&lt;MONTH(BB$15),MONTH($AX70)&gt;MONTH(BB$15)),
NETWORKDAYS.INTL((EOMONTH(BB$15-1,1))-_xlpm.DD,EOMONTH(BB$15-1,1),1,_xlpm.VD),
AND(MONTH($AW70)=MONTH(BB$15),MONTH($AX70)=MONTH(BB$15)),
NETWORKDAYS.INTL($AW70,$AX70,1,_xlpm.VD)))),0)),
$DH70="месяц",
$BP70*BB70,
$DH70="неделя",
$BP70*BB70/7*(ROUNDUP((DAY(EOMONTH(BB$15,0)))/4,0))),
0)</f>
        <v/>
      </c>
      <c r="BT70" s="125">
        <f t="array" ref="BT70">
IFERROR(
_xlfn.IFS(
$DH70="день_1",
$BP70*$BL70/($AX70-$AW70+1)*BC70*(DAY(EOMONTH(BC$15,0))),
$DH70="день_2",
$BP70/30*MAX(MIN($AX70,EOMONTH(BC$15,0))-MAX($AW70,BC$15)+1,),
$DH70="раб.день",
$BP70/30*(IFERROR(
_xlfn.LET(_xlpm.VD,
CHOOSE(
{1;2;3;4;5;6;7;8;9;10;11;12;13;14;15;16;17;18},
45658,45659,45660,45661,45662,45663,45664,45665,45711,45724,45778,45779,45785,45786,45820,45821,45965,46022),
_xlfn.LET(_xlpm.DD,
MAX(MIN($AX70,EOMONTH(BC$15,0))-MAX($AW70,BC$15),),
_xlfn.IFS(
AND(MONTH($AW70)=MONTH(BC$15),MONTH($AX70)&lt;&gt;MONTH(BC$15)),
NETWORKDAYS.INTL($AW70,$AW70+_xlpm.DD,1,_xlpm.VD),
AND(MONTH($AW70)&lt;&gt;MONTH(BC$15),MONTH($AX70)=MONTH(BC$15)),
NETWORKDAYS.INTL(($AX70)-_xlpm.DD,$AX70,1,_xlpm.VD),
AND(MONTH($AW70)&lt;MONTH(BC$15),MONTH($AX70)&gt;MONTH(BC$15)),
NETWORKDAYS.INTL((EOMONTH(BC$15-1,1))-_xlpm.DD,EOMONTH(BC$15-1,1),1,_xlpm.VD),
AND(MONTH($AW70)=MONTH(BC$15),MONTH($AX70)=MONTH(BC$15)),
NETWORKDAYS.INTL($AW70,$AX70,1,_xlpm.VD)))),0)),
$DH70="месяц",
$BP70*BC70,
$DH70="неделя",
$BP70*BC70/7*(ROUNDUP((DAY(EOMONTH(BC$15,0)))/4,0))),
0)</f>
        <v/>
      </c>
      <c r="BU70" s="125">
        <f t="array" ref="BU70">
IFERROR(
_xlfn.IFS(
$DH70="день_1",
$BP70*$BL70/($AX70-$AW70+1)*BD70*(DAY(EOMONTH(BD$15,0))),
$DH70="день_2",
$BP70/30*MAX(MIN($AX70,EOMONTH(BD$15,0))-MAX($AW70,BD$15)+1,),
$DH70="раб.день",
$BP70/30*(IFERROR(
_xlfn.LET(_xlpm.VD,
CHOOSE(
{1;2;3;4;5;6;7;8;9;10;11;12;13;14;15;16;17;18},
45658,45659,45660,45661,45662,45663,45664,45665,45711,45724,45778,45779,45785,45786,45820,45821,45965,46022),
_xlfn.LET(_xlpm.DD,
MAX(MIN($AX70,EOMONTH(BD$15,0))-MAX($AW70,BD$15),),
_xlfn.IFS(
AND(MONTH($AW70)=MONTH(BD$15),MONTH($AX70)&lt;&gt;MONTH(BD$15)),
NETWORKDAYS.INTL($AW70,$AW70+_xlpm.DD,1,_xlpm.VD),
AND(MONTH($AW70)&lt;&gt;MONTH(BD$15),MONTH($AX70)=MONTH(BD$15)),
NETWORKDAYS.INTL(($AX70)-_xlpm.DD,$AX70,1,_xlpm.VD),
AND(MONTH($AW70)&lt;MONTH(BD$15),MONTH($AX70)&gt;MONTH(BD$15)),
NETWORKDAYS.INTL((EOMONTH(BD$15-1,1))-_xlpm.DD,EOMONTH(BD$15-1,1),1,_xlpm.VD),
AND(MONTH($AW70)=MONTH(BD$15),MONTH($AX70)=MONTH(BD$15)),
NETWORKDAYS.INTL($AW70,$AX70,1,_xlpm.VD)))),0)),
$DH70="месяц",
$BP70*BD70,
$DH70="неделя",
$BP70*BD70/7*(ROUNDUP((DAY(EOMONTH(BD$15,0)))/4,0))),
0)</f>
        <v/>
      </c>
      <c r="BV70" s="125">
        <f t="array" ref="BV70">
IFERROR(
_xlfn.IFS(
$DH70="день_1",
$BP70*$BL70/($AX70-$AW70+1)*BE70*(DAY(EOMONTH(BE$15,0))),
$DH70="день_2",
$BP70/30*MAX(MIN($AX70,EOMONTH(BE$15,0))-MAX($AW70,BE$15)+1,),
$DH70="раб.день",
$BP70/30*(IFERROR(
_xlfn.LET(_xlpm.VD,
CHOOSE(
{1;2;3;4;5;6;7;8;9;10;11;12;13;14;15;16;17;18},
45658,45659,45660,45661,45662,45663,45664,45665,45711,45724,45778,45779,45785,45786,45820,45821,45965,46022),
_xlfn.LET(_xlpm.DD,
MAX(MIN($AX70,EOMONTH(BE$15,0))-MAX($AW70,BE$15),),
_xlfn.IFS(
AND(MONTH($AW70)=MONTH(BE$15),MONTH($AX70)&lt;&gt;MONTH(BE$15)),
NETWORKDAYS.INTL($AW70,$AW70+_xlpm.DD,1,_xlpm.VD),
AND(MONTH($AW70)&lt;&gt;MONTH(BE$15),MONTH($AX70)=MONTH(BE$15)),
NETWORKDAYS.INTL(($AX70)-_xlpm.DD,$AX70,1,_xlpm.VD),
AND(MONTH($AW70)&lt;MONTH(BE$15),MONTH($AX70)&gt;MONTH(BE$15)),
NETWORKDAYS.INTL((EOMONTH(BE$15-1,1))-_xlpm.DD,EOMONTH(BE$15-1,1),1,_xlpm.VD),
AND(MONTH($AW70)=MONTH(BE$15),MONTH($AX70)=MONTH(BE$15)),
NETWORKDAYS.INTL($AW70,$AX70,1,_xlpm.VD)))),0)),
$DH70="месяц",
$BP70*BE70,
$DH70="неделя",
$BP70*BE70/7*(ROUNDUP((DAY(EOMONTH(BE$15,0)))/4,0))),
0)</f>
        <v/>
      </c>
      <c r="BW70" s="125">
        <f t="array" ref="BW70">
IFERROR(
_xlfn.IFS(
$DH70="день_1",
$BP70*$BL70/($AX70-$AW70+1)*BF70*(DAY(EOMONTH(BF$15,0))),
$DH70="день_2",
$BP70/30*MAX(MIN($AX70,EOMONTH(BF$15,0))-MAX($AW70,BF$15)+1,),
$DH70="раб.день",
$BP70/30*(IFERROR(
_xlfn.LET(_xlpm.VD,
CHOOSE(
{1;2;3;4;5;6;7;8;9;10;11;12;13;14;15;16;17;18},
45658,45659,45660,45661,45662,45663,45664,45665,45711,45724,45778,45779,45785,45786,45820,45821,45965,46022),
_xlfn.LET(_xlpm.DD,
MAX(MIN($AX70,EOMONTH(BF$15,0))-MAX($AW70,BF$15),),
_xlfn.IFS(
AND(MONTH($AW70)=MONTH(BF$15),MONTH($AX70)&lt;&gt;MONTH(BF$15)),
NETWORKDAYS.INTL($AW70,$AW70+_xlpm.DD,1,_xlpm.VD),
AND(MONTH($AW70)&lt;&gt;MONTH(BF$15),MONTH($AX70)=MONTH(BF$15)),
NETWORKDAYS.INTL(($AX70)-_xlpm.DD,$AX70,1,_xlpm.VD),
AND(MONTH($AW70)&lt;MONTH(BF$15),MONTH($AX70)&gt;MONTH(BF$15)),
NETWORKDAYS.INTL((EOMONTH(BF$15-1,1))-_xlpm.DD,EOMONTH(BF$15-1,1),1,_xlpm.VD),
AND(MONTH($AW70)=MONTH(BF$15),MONTH($AX70)=MONTH(BF$15)),
NETWORKDAYS.INTL($AW70,$AX70,1,_xlpm.VD)))),0)),
$DH70="месяц",
$BP70*BF70,
$DH70="неделя",
$BP70*BF70/7*(ROUNDUP((DAY(EOMONTH(BF$15,0)))/4,0))),
0)</f>
        <v/>
      </c>
      <c r="BX70" s="125">
        <f t="array" ref="BX70">
IFERROR(
_xlfn.IFS(
$DH70="день_1",
$BP70*$BL70/($AX70-$AW70+1)*BG70*(DAY(EOMONTH(BG$15,0))),
$DH70="день_2",
$BP70/30*MAX(MIN($AX70,EOMONTH(BG$15,0))-MAX($AW70,BG$15)+1,),
$DH70="раб.день",
$BP70/30*(IFERROR(
_xlfn.LET(_xlpm.VD,
CHOOSE(
{1;2;3;4;5;6;7;8;9;10;11;12;13;14;15;16;17;18},
45658,45659,45660,45661,45662,45663,45664,45665,45711,45724,45778,45779,45785,45786,45820,45821,45965,46022),
_xlfn.LET(_xlpm.DD,
MAX(MIN($AX70,EOMONTH(BG$15,0))-MAX($AW70,BG$15),),
_xlfn.IFS(
AND(MONTH($AW70)=MONTH(BG$15),MONTH($AX70)&lt;&gt;MONTH(BG$15)),
NETWORKDAYS.INTL($AW70,$AW70+_xlpm.DD,1,_xlpm.VD),
AND(MONTH($AW70)&lt;&gt;MONTH(BG$15),MONTH($AX70)=MONTH(BG$15)),
NETWORKDAYS.INTL(($AX70)-_xlpm.DD,$AX70,1,_xlpm.VD),
AND(MONTH($AW70)&lt;MONTH(BG$15),MONTH($AX70)&gt;MONTH(BG$15)),
NETWORKDAYS.INTL((EOMONTH(BG$15-1,1))-_xlpm.DD,EOMONTH(BG$15-1,1),1,_xlpm.VD),
AND(MONTH($AW70)=MONTH(BG$15),MONTH($AX70)=MONTH(BG$15)),
NETWORKDAYS.INTL($AW70,$AX70,1,_xlpm.VD)))),0)),
$DH70="месяц",
$BP70*BG70,
$DH70="неделя",
$BP70*BG70/7*(ROUNDUP((DAY(EOMONTH(BG$15,0)))/4,0))),
0)</f>
        <v/>
      </c>
      <c r="BY70" s="125">
        <f t="array" ref="BY70">
IFERROR(
_xlfn.IFS(
$DH70="день_1",
$BP70*$BL70/($AX70-$AW70+1)*BH70*(DAY(EOMONTH(BH$15,0))),
$DH70="день_2",
$BP70/30*MAX(MIN($AX70,EOMONTH(BH$15,0))-MAX($AW70,BH$15)+1,),
$DH70="раб.день",
$BP70/30*(IFERROR(
_xlfn.LET(_xlpm.VD,
CHOOSE(
{1;2;3;4;5;6;7;8;9;10;11;12;13;14;15;16;17;18},
45658,45659,45660,45661,45662,45663,45664,45665,45711,45724,45778,45779,45785,45786,45820,45821,45965,46022),
_xlfn.LET(_xlpm.DD,
MAX(MIN($AX70,EOMONTH(BH$15,0))-MAX($AW70,BH$15),),
_xlfn.IFS(
AND(MONTH($AW70)=MONTH(BH$15),MONTH($AX70)&lt;&gt;MONTH(BH$15)),
NETWORKDAYS.INTL($AW70,$AW70+_xlpm.DD,1,_xlpm.VD),
AND(MONTH($AW70)&lt;&gt;MONTH(BH$15),MONTH($AX70)=MONTH(BH$15)),
NETWORKDAYS.INTL(($AX70)-_xlpm.DD,$AX70,1,_xlpm.VD),
AND(MONTH($AW70)&lt;MONTH(BH$15),MONTH($AX70)&gt;MONTH(BH$15)),
NETWORKDAYS.INTL((EOMONTH(BH$15-1,1))-_xlpm.DD,EOMONTH(BH$15-1,1),1,_xlpm.VD),
AND(MONTH($AW70)=MONTH(BH$15),MONTH($AX70)=MONTH(BH$15)),
NETWORKDAYS.INTL($AW70,$AX70,1,_xlpm.VD)))),0)),
$DH70="месяц",
$BP70*BH70,
$DH70="неделя",
$BP70*BH70/7*(ROUNDUP((DAY(EOMONTH(BH$15,0)))/4,0))),
0)</f>
        <v/>
      </c>
      <c r="BZ70" s="125">
        <f t="array" ref="BZ70">
IFERROR(
_xlfn.IFS(
$DH70="день_1",
$BP70*$BL70/($AX70-$AW70+1)*BI70*(DAY(EOMONTH(BI$15,0))),
$DH70="день_2",
$BP70/30*MAX(MIN($AX70,EOMONTH(BI$15,0))-MAX($AW70,BI$15)+1,),
$DH70="раб.день",
$BP70/30*(IFERROR(
_xlfn.LET(_xlpm.VD,
CHOOSE(
{1;2;3;4;5;6;7;8;9;10;11;12;13;14;15;16;17;18},
45658,45659,45660,45661,45662,45663,45664,45665,45711,45724,45778,45779,45785,45786,45820,45821,45965,46022),
_xlfn.LET(_xlpm.DD,
MAX(MIN($AX70,EOMONTH(BI$15,0))-MAX($AW70,BI$15),),
_xlfn.IFS(
AND(MONTH($AW70)=MONTH(BI$15),MONTH($AX70)&lt;&gt;MONTH(BI$15)),
NETWORKDAYS.INTL($AW70,$AW70+_xlpm.DD,1,_xlpm.VD),
AND(MONTH($AW70)&lt;&gt;MONTH(BI$15),MONTH($AX70)=MONTH(BI$15)),
NETWORKDAYS.INTL(($AX70)-_xlpm.DD,$AX70,1,_xlpm.VD),
AND(MONTH($AW70)&lt;MONTH(BI$15),MONTH($AX70)&gt;MONTH(BI$15)),
NETWORKDAYS.INTL((EOMONTH(BI$15-1,1))-_xlpm.DD,EOMONTH(BI$15-1,1),1,_xlpm.VD),
AND(MONTH($AW70)=MONTH(BI$15),MONTH($AX70)=MONTH(BI$15)),
NETWORKDAYS.INTL($AW70,$AX70,1,_xlpm.VD)))),0)),
$DH70="месяц",
$BP70*BI70,
$DH70="неделя",
$BP70*BI70/7*(ROUNDUP((DAY(EOMONTH(BI$15,0)))/4,0))),
0)</f>
        <v/>
      </c>
      <c r="CA70" s="125">
        <f t="array" ref="CA70">
IFERROR(
_xlfn.IFS(
$DH70="день_1",
$BP70*$BL70/($AX70-$AW70+1)*BJ70*(DAY(EOMONTH(BJ$15,0))),
$DH70="день_2",
$BP70/30*MAX(MIN($AX70,EOMONTH(BJ$15,0))-MAX($AW70,BJ$15)+1,),
$DH70="раб.день",
$BP70/30*(IFERROR(
_xlfn.LET(_xlpm.VD,
CHOOSE(
{1;2;3;4;5;6;7;8;9;10;11;12;13;14;15;16;17;18},
45658,45659,45660,45661,45662,45663,45664,45665,45711,45724,45778,45779,45785,45786,45820,45821,45965,46022),
_xlfn.LET(_xlpm.DD,
MAX(MIN($AX70,EOMONTH(BJ$15,0))-MAX($AW70,BJ$15),),
_xlfn.IFS(
AND(MONTH($AW70)=MONTH(BJ$15),MONTH($AX70)&lt;&gt;MONTH(BJ$15)),
NETWORKDAYS.INTL($AW70,$AW70+_xlpm.DD,1,_xlpm.VD),
AND(MONTH($AW70)&lt;&gt;MONTH(BJ$15),MONTH($AX70)=MONTH(BJ$15)),
NETWORKDAYS.INTL(($AX70)-_xlpm.DD,$AX70,1,_xlpm.VD),
AND(MONTH($AW70)&lt;MONTH(BJ$15),MONTH($AX70)&gt;MONTH(BJ$15)),
NETWORKDAYS.INTL((EOMONTH(BJ$15-1,1))-_xlpm.DD,EOMONTH(BJ$15-1,1),1,_xlpm.VD),
AND(MONTH($AW70)=MONTH(BJ$15),MONTH($AX70)=MONTH(BJ$15)),
NETWORKDAYS.INTL($AW70,$AX70,1,_xlpm.VD)))),0)),
$DH70="месяц",
$BP70*BJ70,
$DH70="неделя",
$BP70*BJ70/7*(ROUNDUP((DAY(EOMONTH(BJ$15,0)))/4,0))),
0)</f>
        <v/>
      </c>
      <c r="CB70" s="125">
        <f t="array" ref="CB70">
IFERROR(
_xlfn.IFS(
$DH70="день_1",
$BP70*$BL70/($AX70-$AW70+1)*BK70*(DAY(EOMONTH(BK$15,0))),
$DH70="день_2",
$BP70/30*MAX(MIN($AX70,EOMONTH(BK$15,0))-MAX($AW70,BK$15)+1,),
$DH70="раб.день",
$BP70/30*(IFERROR(
_xlfn.LET(_xlpm.VD,
CHOOSE(
{1;2;3;4;5;6;7;8;9;10;11;12;13;14;15;16;17;18},
45658,45659,45660,45661,45662,45663,45664,45665,45711,45724,45778,45779,45785,45786,45820,45821,45965,46022),
_xlfn.LET(_xlpm.DD,
MAX(MIN($AX70,EOMONTH(BK$15,0))-MAX($AW70,BK$15),),
_xlfn.IFS(
AND(MONTH($AW70)=MONTH(BK$15),MONTH($AX70)&lt;&gt;MONTH(BK$15)),
NETWORKDAYS.INTL($AW70,$AW70+_xlpm.DD,1,_xlpm.VD),
AND(MONTH($AW70)&lt;&gt;MONTH(BK$15),MONTH($AX70)=MONTH(BK$15)),
NETWORKDAYS.INTL(($AX70)-_xlpm.DD,$AX70,1,_xlpm.VD),
AND(MONTH($AW70)&lt;MONTH(BK$15),MONTH($AX70)&gt;MONTH(BK$15)),
NETWORKDAYS.INTL((EOMONTH(BK$15-1,1))-_xlpm.DD,EOMONTH(BK$15-1,1),1,_xlpm.VD),
AND(MONTH($AW70)=MONTH(BK$15),MONTH($AX70)=MONTH(BK$15)),
NETWORKDAYS.INTL($AW70,$AX70,1,_xlpm.VD)))),0)),
$DH70="месяц",
$BP70*BK70,
$DH70="неделя",
$BP70*BK70/7*(ROUNDUP((DAY(EOMONTH(BK$15,0)))/4,0))),
0)</f>
        <v/>
      </c>
      <c r="CC70" s="125">
        <f>SUM($BQ70:$CB70)</f>
        <v/>
      </c>
      <c r="CD70" s="126">
        <f>SUM($EH70:$EH70)</f>
        <v/>
      </c>
      <c r="CE70" s="126">
        <f>$CD70*$AB70</f>
        <v/>
      </c>
      <c r="CF70" s="126">
        <f>SUM($EK70:$EK70)</f>
        <v/>
      </c>
      <c r="CG70" s="126">
        <f>$CF70*$AB70</f>
        <v/>
      </c>
      <c r="CH70" s="126">
        <f>SUM($CC70,$CE70,$CG70)</f>
        <v/>
      </c>
      <c r="CI70" s="126">
        <f>$CH70*(1+$CM70)</f>
        <v/>
      </c>
      <c r="CJ70" s="127" t="n">
        <v>0</v>
      </c>
      <c r="CK70" s="126">
        <f>SUM($CH70:$CH70)*(1+$CJ70)</f>
        <v/>
      </c>
      <c r="CL70" s="126">
        <f>SUM($CH70:$CH70)*(1+$CM70)</f>
        <v/>
      </c>
      <c r="CM70" s="59" t="inlineStr">
        <is>
          <t>20%</t>
        </is>
      </c>
      <c r="CN70" s="59" t="n"/>
      <c r="CO70" s="72" t="n"/>
      <c r="CP70" s="59" t="n"/>
      <c r="CQ70" s="73" t="n"/>
      <c r="CR70" s="73" t="n"/>
      <c r="CS70" s="73" t="n"/>
      <c r="CT70" s="72" t="n"/>
      <c r="CU70" s="79" t="inlineStr">
        <is>
          <t> </t>
        </is>
      </c>
      <c r="CV70" s="60" t="n"/>
      <c r="CW70" s="60" t="n"/>
      <c r="CX70" s="60" t="n"/>
      <c r="CY70" s="127">
        <f>IFERROR(($CC70-$EE70)/($EE70/(1-$DQ70)),0)</f>
        <v/>
      </c>
      <c r="CZ70" s="127">
        <f>IFERROR(1-$EI70/($CE70),0)</f>
        <v/>
      </c>
      <c r="DA70" s="127">
        <f>IFERROR(1-$EL70/($CG70),0)</f>
        <v/>
      </c>
      <c r="DB70" s="126">
        <f>ROUND(IFERROR(($CI70/(1+$CM70)-$EN70),0),2)</f>
        <v/>
      </c>
      <c r="DC70" s="128" t="n"/>
      <c r="DD70" s="125" t="n"/>
      <c r="DE70" s="75" t="n">
        <v>0</v>
      </c>
      <c r="DF70" s="128" t="n"/>
      <c r="DG70" s="125">
        <f>IF($DC70=0,0,$DD70*($DC70*100%-$DE70*$DF70))*SUM($AB70:$AB70)</f>
        <v/>
      </c>
      <c r="DH70" s="129" t="inlineStr">
        <is>
          <t>месяц</t>
        </is>
      </c>
      <c r="DI70" s="130">
        <f t="array" ref="DI70">IFERROR(
IF($ES70="LisChannel",
(ROUND(((INDEX({174.625;153.888888888889;130.972222222222},MATCH($AI70,{2;3;4}),0))*$AG70*$AI70),2)),0),0)</f>
        <v/>
      </c>
      <c r="DJ70" s="130">
        <f>
_xlfn.LET(_xlpm.X,
IFERROR(
IF($ES70="НовиковТВ",
(_xlfn.LET(_xlpm.NTV,
_xlfn.LET(_xlpm.MIN,350000,
IF(SUMIFS($DI:$DI,$ES:$ES,"НовиковТВ")&lt;=_xlpm.MIN,
(SUMIFS($DI:$DI,$ES:$ES,"НовиковТВ")/(COUNTIFS($ES:$ES,"НовиковТВ")))*_xlpm.MIN/SUMIFS($DI:$DI,$ES:$ES,"НовиковТВ"),
DI70)),
_xlpm.NTV+$DG70/(1-(1-(_xlpm.NTV)*(1-$DL70)*(1-$DM70)*(1-$DN70)*(1-$DO70)*(1-$DP70)/_xlpm.NTV))))/(1+$EP70),
$DI70+$DG70/(1-(1-($DI70)*(1-$DL70)*(1-$DM70)*(1-$DN70)*(1-$DO70)*(1-$DP70)/$DI70))),
0),
_xlpm.X*(1+$CM70)*(1+$CW70)-_xlpm.X*(1+$CM70)+_xlpm.X)</f>
        <v/>
      </c>
      <c r="DK70" s="125" t="inlineStr">
        <is>
          <t>послед.</t>
        </is>
      </c>
      <c r="DL70" s="63" t="n">
        <v>0</v>
      </c>
      <c r="DM70" s="63" t="n">
        <v>0</v>
      </c>
      <c r="DN70" s="63" t="n">
        <v>0</v>
      </c>
      <c r="DO70" s="63" t="n">
        <v>0</v>
      </c>
      <c r="DP70" s="63" t="n">
        <v>0</v>
      </c>
      <c r="DQ70" s="63">
        <f t="array" ref="DQ70">IFERROR(_xlfn.IFS(
$DK70="послед.",1-(1-$DL70)*(1-$DM70)*(1-$DN70)*(1-$DO70)*(1-$DP70),
$DK70="сумм.",$DL70+$DM70+$DN70+$DO70+$DP70),
0)</f>
        <v/>
      </c>
      <c r="DR70" s="125">
        <f t="array" ref="DR70">
IFERROR(
_xlfn.IFS(
$BL70=0,
0,
$BL70&gt;0,
_xlfn.IFS($DK70="послед.",
$DJ70*(1-$DL70)*(1-$DM70)*(1-$DN70)*(1-$DO70)*(1-$DP70),
$DK70="сумм.",
$DJ70*(1-($DL70+$DM70+$DN70+$DO70+$DP70)))),0)</f>
        <v/>
      </c>
      <c r="DS70" s="125">
        <f t="array" ref="DS70">
IFERROR(_xlfn.IFS(
$DH70="день_1",
$DR70*$BL70/($AX70-$AW70+1)*AZ70*(DAY(EOMONTH(AZ$15,0))),
$DH70="день_2",
$DR70/30*MAX(MIN($AX70,EOMONTH(AZ$15,0))-MAX($AW70,AZ$15)+1,),
$DH70="раб.день",
$DR70/30*(IFERROR(
_xlfn.LET(_xlpm.VD,
CHOOSE(
{1;2;3;4;5;6;7;8;9;10;11;12;13;14;15;16;17;18},
45658,45659,45660,45661,45662,45663,45664,45665,45711,45724,45778,45779,45785,45786,45820,45821,45965,46022),
_xlfn.LET(_xlpm.DD,
MAX(MIN($AX70,EOMONTH(AZ$15,0))-MAX($AW70,AZ$15),),
_xlfn.IFS(
AND(MONTH($AW70)=MONTH(AZ$15),MONTH($AX70)&lt;&gt;MONTH(AZ$15)),
NETWORKDAYS.INTL($AW70,$AW70+_xlpm.DD,1,_xlpm.VD),
AND(MONTH($AW70)&lt;&gt;MONTH(AZ$15),MONTH($AX70)=MONTH(AZ$15)),
NETWORKDAYS.INTL(($AX70)-_xlpm.DD,$AX70,1,_xlpm.VD),
AND(MONTH($AW70)&lt;MONTH(AZ$15),MONTH($AX70)&gt;MONTH(AZ$15)),
NETWORKDAYS.INTL((EOMONTH(AZ$15-1,1))-_xlpm.DD,EOMONTH(AZ$15-1,1),1,_xlpm.VD),
AND(MONTH($AW70)=MONTH(AZ$15),MONTH($AX70)=MONTH(AZ$15)),
NETWORKDAYS.INTL($AW70,$AX70,1,_xlpm.VD)))),0)),
$DH70="месяц",
$DR70*AZ70,
$DH70="неделя",
$DR70*AZ70/7*(ROUNDUP((DAY(EOMONTH(AZ$15,0)))/4,0))),
0)</f>
        <v/>
      </c>
      <c r="DT70" s="125">
        <f t="array" ref="DT70">
IFERROR(_xlfn.IFS(
$DH70="день_1",
$DR70*$BL70/($AX70-$AW70+1)*BA70*(DAY(EOMONTH(BA$15,0))),
$DH70="день_2",
$DR70/30*MAX(MIN($AX70,EOMONTH(BA$15,0))-MAX($AW70,BA$15)+1,),
$DH70="раб.день",
$DR70/30*(IFERROR(
_xlfn.LET(_xlpm.VD,
CHOOSE(
{1;2;3;4;5;6;7;8;9;10;11;12;13;14;15;16;17;18},
45658,45659,45660,45661,45662,45663,45664,45665,45711,45724,45778,45779,45785,45786,45820,45821,45965,46022),
_xlfn.LET(_xlpm.DD,
MAX(MIN($AX70,EOMONTH(BA$15,0))-MAX($AW70,BA$15),),
_xlfn.IFS(
AND(MONTH($AW70)=MONTH(BA$15),MONTH($AX70)&lt;&gt;MONTH(BA$15)),
NETWORKDAYS.INTL($AW70,$AW70+_xlpm.DD,1,_xlpm.VD),
AND(MONTH($AW70)&lt;&gt;MONTH(BA$15),MONTH($AX70)=MONTH(BA$15)),
NETWORKDAYS.INTL(($AX70)-_xlpm.DD,$AX70,1,_xlpm.VD),
AND(MONTH($AW70)&lt;MONTH(BA$15),MONTH($AX70)&gt;MONTH(BA$15)),
NETWORKDAYS.INTL((EOMONTH(BA$15-1,1))-_xlpm.DD,EOMONTH(BA$15-1,1),1,_xlpm.VD),
AND(MONTH($AW70)=MONTH(BA$15),MONTH($AX70)=MONTH(BA$15)),
NETWORKDAYS.INTL($AW70,$AX70,1,_xlpm.VD)))),0)),
$DH70="месяц",
$DR70*BA70,
$DH70="неделя",
$DR70*BA70/7*(ROUNDUP((DAY(EOMONTH(BA$15,0)))/4,0))),
0)</f>
        <v/>
      </c>
      <c r="DU70" s="125">
        <f t="array" ref="DU70">
IFERROR(_xlfn.IFS(
$DH70="день_1",
$DR70*$BL70/($AX70-$AW70+1)*BB70*(DAY(EOMONTH(BB$15,0))),
$DH70="день_2",
$DR70/30*MAX(MIN($AX70,EOMONTH(BB$15,0))-MAX($AW70,BB$15)+1,),
$DH70="раб.день",
$DR70/30*(IFERROR(
_xlfn.LET(_xlpm.VD,
CHOOSE(
{1;2;3;4;5;6;7;8;9;10;11;12;13;14;15;16;17;18},
45658,45659,45660,45661,45662,45663,45664,45665,45711,45724,45778,45779,45785,45786,45820,45821,45965,46022),
_xlfn.LET(_xlpm.DD,
MAX(MIN($AX70,EOMONTH(BB$15,0))-MAX($AW70,BB$15),),
_xlfn.IFS(
AND(MONTH($AW70)=MONTH(BB$15),MONTH($AX70)&lt;&gt;MONTH(BB$15)),
NETWORKDAYS.INTL($AW70,$AW70+_xlpm.DD,1,_xlpm.VD),
AND(MONTH($AW70)&lt;&gt;MONTH(BB$15),MONTH($AX70)=MONTH(BB$15)),
NETWORKDAYS.INTL(($AX70)-_xlpm.DD,$AX70,1,_xlpm.VD),
AND(MONTH($AW70)&lt;MONTH(BB$15),MONTH($AX70)&gt;MONTH(BB$15)),
NETWORKDAYS.INTL((EOMONTH(BB$15-1,1))-_xlpm.DD,EOMONTH(BB$15-1,1),1,_xlpm.VD),
AND(MONTH($AW70)=MONTH(BB$15),MONTH($AX70)=MONTH(BB$15)),
NETWORKDAYS.INTL($AW70,$AX70,1,_xlpm.VD)))),0)),
$DH70="месяц",
$DR70*BB70,
$DH70="неделя",
$DR70*BB70/7*(ROUNDUP((DAY(EOMONTH(BB$15,0)))/4,0))),
0)</f>
        <v/>
      </c>
      <c r="DV70" s="125">
        <f t="array" ref="DV70">
IFERROR(_xlfn.IFS(
$DH70="день_1",
$DR70*$BL70/($AX70-$AW70+1)*BC70*(DAY(EOMONTH(BC$15,0))),
$DH70="день_2",
$DR70/30*MAX(MIN($AX70,EOMONTH(BC$15,0))-MAX($AW70,BC$15)+1,),
$DH70="раб.день",
$DR70/30*(IFERROR(
_xlfn.LET(_xlpm.VD,
CHOOSE(
{1;2;3;4;5;6;7;8;9;10;11;12;13;14;15;16;17;18},
45658,45659,45660,45661,45662,45663,45664,45665,45711,45724,45778,45779,45785,45786,45820,45821,45965,46022),
_xlfn.LET(_xlpm.DD,
MAX(MIN($AX70,EOMONTH(BC$15,0))-MAX($AW70,BC$15),),
_xlfn.IFS(
AND(MONTH($AW70)=MONTH(BC$15),MONTH($AX70)&lt;&gt;MONTH(BC$15)),
NETWORKDAYS.INTL($AW70,$AW70+_xlpm.DD,1,_xlpm.VD),
AND(MONTH($AW70)&lt;&gt;MONTH(BC$15),MONTH($AX70)=MONTH(BC$15)),
NETWORKDAYS.INTL(($AX70)-_xlpm.DD,$AX70,1,_xlpm.VD),
AND(MONTH($AW70)&lt;MONTH(BC$15),MONTH($AX70)&gt;MONTH(BC$15)),
NETWORKDAYS.INTL((EOMONTH(BC$15-1,1))-_xlpm.DD,EOMONTH(BC$15-1,1),1,_xlpm.VD),
AND(MONTH($AW70)=MONTH(BC$15),MONTH($AX70)=MONTH(BC$15)),
NETWORKDAYS.INTL($AW70,$AX70,1,_xlpm.VD)))),0)),
$DH70="месяц",
$DR70*BC70,
$DH70="неделя",
$DR70*BC70/7*(ROUNDUP((DAY(EOMONTH(BC$15,0)))/4,0))),
0)</f>
        <v/>
      </c>
      <c r="DW70" s="125">
        <f t="array" ref="DW70">
IFERROR(_xlfn.IFS(
$DH70="день_1",
$DR70*$BL70/($AX70-$AW70+1)*BD70*(DAY(EOMONTH(BD$15,0))),
$DH70="день_2",
$DR70/30*MAX(MIN($AX70,EOMONTH(BD$15,0))-MAX($AW70,BD$15)+1,),
$DH70="раб.день",
$DR70/30*(IFERROR(
_xlfn.LET(_xlpm.VD,
CHOOSE(
{1;2;3;4;5;6;7;8;9;10;11;12;13;14;15;16;17;18},
45658,45659,45660,45661,45662,45663,45664,45665,45711,45724,45778,45779,45785,45786,45820,45821,45965,46022),
_xlfn.LET(_xlpm.DD,
MAX(MIN($AX70,EOMONTH(BD$15,0))-MAX($AW70,BD$15),),
_xlfn.IFS(
AND(MONTH($AW70)=MONTH(BD$15),MONTH($AX70)&lt;&gt;MONTH(BD$15)),
NETWORKDAYS.INTL($AW70,$AW70+_xlpm.DD,1,_xlpm.VD),
AND(MONTH($AW70)&lt;&gt;MONTH(BD$15),MONTH($AX70)=MONTH(BD$15)),
NETWORKDAYS.INTL(($AX70)-_xlpm.DD,$AX70,1,_xlpm.VD),
AND(MONTH($AW70)&lt;MONTH(BD$15),MONTH($AX70)&gt;MONTH(BD$15)),
NETWORKDAYS.INTL((EOMONTH(BD$15-1,1))-_xlpm.DD,EOMONTH(BD$15-1,1),1,_xlpm.VD),
AND(MONTH($AW70)=MONTH(BD$15),MONTH($AX70)=MONTH(BD$15)),
NETWORKDAYS.INTL($AW70,$AX70,1,_xlpm.VD)))),0)),
$DH70="месяц",
$DR70*BD70,
$DH70="неделя",
$DR70*BD70/7*(ROUNDUP((DAY(EOMONTH(BD$15,0)))/4,0))),
0)</f>
        <v/>
      </c>
      <c r="DX70" s="125">
        <f t="array" ref="DX70">
IFERROR(_xlfn.IFS(
$DH70="день_1",
$DR70*$BL70/($AX70-$AW70+1)*BE70*(DAY(EOMONTH(BE$15,0))),
$DH70="день_2",
$DR70/30*MAX(MIN($AX70,EOMONTH(BE$15,0))-MAX($AW70,BE$15)+1,),
$DH70="раб.день",
$DR70/30*(IFERROR(
_xlfn.LET(_xlpm.VD,
CHOOSE(
{1;2;3;4;5;6;7;8;9;10;11;12;13;14;15;16;17;18},
45658,45659,45660,45661,45662,45663,45664,45665,45711,45724,45778,45779,45785,45786,45820,45821,45965,46022),
_xlfn.LET(_xlpm.DD,
MAX(MIN($AX70,EOMONTH(BE$15,0))-MAX($AW70,BE$15),),
_xlfn.IFS(
AND(MONTH($AW70)=MONTH(BE$15),MONTH($AX70)&lt;&gt;MONTH(BE$15)),
NETWORKDAYS.INTL($AW70,$AW70+_xlpm.DD,1,_xlpm.VD),
AND(MONTH($AW70)&lt;&gt;MONTH(BE$15),MONTH($AX70)=MONTH(BE$15)),
NETWORKDAYS.INTL(($AX70)-_xlpm.DD,$AX70,1,_xlpm.VD),
AND(MONTH($AW70)&lt;MONTH(BE$15),MONTH($AX70)&gt;MONTH(BE$15)),
NETWORKDAYS.INTL((EOMONTH(BE$15-1,1))-_xlpm.DD,EOMONTH(BE$15-1,1),1,_xlpm.VD),
AND(MONTH($AW70)=MONTH(BE$15),MONTH($AX70)=MONTH(BE$15)),
NETWORKDAYS.INTL($AW70,$AX70,1,_xlpm.VD)))),0)),
$DH70="месяц",
$DR70*BE70,
$DH70="неделя",
$DR70*BE70/7*(ROUNDUP((DAY(EOMONTH(BE$15,0)))/4,0))),
0)</f>
        <v/>
      </c>
      <c r="DY70" s="125">
        <f t="array" ref="DY70">
IFERROR(_xlfn.IFS(
$DH70="день_1",
$DR70*$BL70/($AX70-$AW70+1)*BF70*(DAY(EOMONTH(BF$15,0))),
$DH70="день_2",
$DR70/30*MAX(MIN($AX70,EOMONTH(BF$15,0))-MAX($AW70,BF$15)+1,),
$DH70="раб.день",
$DR70/30*(IFERROR(
_xlfn.LET(_xlpm.VD,
CHOOSE(
{1;2;3;4;5;6;7;8;9;10;11;12;13;14;15;16;17;18},
45658,45659,45660,45661,45662,45663,45664,45665,45711,45724,45778,45779,45785,45786,45820,45821,45965,46022),
_xlfn.LET(_xlpm.DD,
MAX(MIN($AX70,EOMONTH(BF$15,0))-MAX($AW70,BF$15),),
_xlfn.IFS(
AND(MONTH($AW70)=MONTH(BF$15),MONTH($AX70)&lt;&gt;MONTH(BF$15)),
NETWORKDAYS.INTL($AW70,$AW70+_xlpm.DD,1,_xlpm.VD),
AND(MONTH($AW70)&lt;&gt;MONTH(BF$15),MONTH($AX70)=MONTH(BF$15)),
NETWORKDAYS.INTL(($AX70)-_xlpm.DD,$AX70,1,_xlpm.VD),
AND(MONTH($AW70)&lt;MONTH(BF$15),MONTH($AX70)&gt;MONTH(BF$15)),
NETWORKDAYS.INTL((EOMONTH(BF$15-1,1))-_xlpm.DD,EOMONTH(BF$15-1,1),1,_xlpm.VD),
AND(MONTH($AW70)=MONTH(BF$15),MONTH($AX70)=MONTH(BF$15)),
NETWORKDAYS.INTL($AW70,$AX70,1,_xlpm.VD)))),0)),
$DH70="месяц",
$DR70*BF70,
$DH70="неделя",
$DR70*BF70/7*(ROUNDUP((DAY(EOMONTH(BF$15,0)))/4,0))),
0)</f>
        <v/>
      </c>
      <c r="DZ70" s="125">
        <f t="array" ref="DZ70">
IFERROR(_xlfn.IFS(
$DH70="день_1",
$DR70*$BL70/($AX70-$AW70+1)*BG70*(DAY(EOMONTH(BG$15,0))),
$DH70="день_2",
$DR70/30*MAX(MIN($AX70,EOMONTH(BG$15,0))-MAX($AW70,BG$15)+1,),
$DH70="раб.день",
$DR70/30*(IFERROR(
_xlfn.LET(_xlpm.VD,
CHOOSE(
{1;2;3;4;5;6;7;8;9;10;11;12;13;14;15;16;17;18},
45658,45659,45660,45661,45662,45663,45664,45665,45711,45724,45778,45779,45785,45786,45820,45821,45965,46022),
_xlfn.LET(_xlpm.DD,
MAX(MIN($AX70,EOMONTH(BG$15,0))-MAX($AW70,BG$15),),
_xlfn.IFS(
AND(MONTH($AW70)=MONTH(BG$15),MONTH($AX70)&lt;&gt;MONTH(BG$15)),
NETWORKDAYS.INTL($AW70,$AW70+_xlpm.DD,1,_xlpm.VD),
AND(MONTH($AW70)&lt;&gt;MONTH(BG$15),MONTH($AX70)=MONTH(BG$15)),
NETWORKDAYS.INTL(($AX70)-_xlpm.DD,$AX70,1,_xlpm.VD),
AND(MONTH($AW70)&lt;MONTH(BG$15),MONTH($AX70)&gt;MONTH(BG$15)),
NETWORKDAYS.INTL((EOMONTH(BG$15-1,1))-_xlpm.DD,EOMONTH(BG$15-1,1),1,_xlpm.VD),
AND(MONTH($AW70)=MONTH(BG$15),MONTH($AX70)=MONTH(BG$15)),
NETWORKDAYS.INTL($AW70,$AX70,1,_xlpm.VD)))),0)),
$DH70="месяц",
$DR70*BG70,
$DH70="неделя",
$DR70*BG70/7*(ROUNDUP((DAY(EOMONTH(BG$15,0)))/4,0))),
0)</f>
        <v/>
      </c>
      <c r="EA70" s="125">
        <f t="array" ref="EA70">
IFERROR(_xlfn.IFS(
$DH70="день_1",
$DR70*$BL70/($AX70-$AW70+1)*BH70*(DAY(EOMONTH(BH$15,0))),
$DH70="день_2",
$DR70/30*MAX(MIN($AX70,EOMONTH(BH$15,0))-MAX($AW70,BH$15)+1,),
$DH70="раб.день",
$DR70/30*(IFERROR(
_xlfn.LET(_xlpm.VD,
CHOOSE(
{1;2;3;4;5;6;7;8;9;10;11;12;13;14;15;16;17;18},
45658,45659,45660,45661,45662,45663,45664,45665,45711,45724,45778,45779,45785,45786,45820,45821,45965,46022),
_xlfn.LET(_xlpm.DD,
MAX(MIN($AX70,EOMONTH(BH$15,0))-MAX($AW70,BH$15),),
_xlfn.IFS(
AND(MONTH($AW70)=MONTH(BH$15),MONTH($AX70)&lt;&gt;MONTH(BH$15)),
NETWORKDAYS.INTL($AW70,$AW70+_xlpm.DD,1,_xlpm.VD),
AND(MONTH($AW70)&lt;&gt;MONTH(BH$15),MONTH($AX70)=MONTH(BH$15)),
NETWORKDAYS.INTL(($AX70)-_xlpm.DD,$AX70,1,_xlpm.VD),
AND(MONTH($AW70)&lt;MONTH(BH$15),MONTH($AX70)&gt;MONTH(BH$15)),
NETWORKDAYS.INTL((EOMONTH(BH$15-1,1))-_xlpm.DD,EOMONTH(BH$15-1,1),1,_xlpm.VD),
AND(MONTH($AW70)=MONTH(BH$15),MONTH($AX70)=MONTH(BH$15)),
NETWORKDAYS.INTL($AW70,$AX70,1,_xlpm.VD)))),0)),
$DH70="месяц",
$DR70*BH70,
$DH70="неделя",
$DR70*BH70/7*(ROUNDUP((DAY(EOMONTH(BH$15,0)))/4,0))),
0)</f>
        <v/>
      </c>
      <c r="EB70" s="125">
        <f t="array" ref="EB70">
IFERROR(_xlfn.IFS(
$DH70="день_1",
$DR70*$BL70/($AX70-$AW70+1)*BI70*(DAY(EOMONTH(BI$15,0))),
$DH70="день_2",
$DR70/30*MAX(MIN($AX70,EOMONTH(BI$15,0))-MAX($AW70,BI$15)+1,),
$DH70="раб.день",
$DR70/30*(IFERROR(
_xlfn.LET(_xlpm.VD,
CHOOSE(
{1;2;3;4;5;6;7;8;9;10;11;12;13;14;15;16;17;18},
45658,45659,45660,45661,45662,45663,45664,45665,45711,45724,45778,45779,45785,45786,45820,45821,45965,46022),
_xlfn.LET(_xlpm.DD,
MAX(MIN($AX70,EOMONTH(BI$15,0))-MAX($AW70,BI$15),),
_xlfn.IFS(
AND(MONTH($AW70)=MONTH(BI$15),MONTH($AX70)&lt;&gt;MONTH(BI$15)),
NETWORKDAYS.INTL($AW70,$AW70+_xlpm.DD,1,_xlpm.VD),
AND(MONTH($AW70)&lt;&gt;MONTH(BI$15),MONTH($AX70)=MONTH(BI$15)),
NETWORKDAYS.INTL(($AX70)-_xlpm.DD,$AX70,1,_xlpm.VD),
AND(MONTH($AW70)&lt;MONTH(BI$15),MONTH($AX70)&gt;MONTH(BI$15)),
NETWORKDAYS.INTL((EOMONTH(BI$15-1,1))-_xlpm.DD,EOMONTH(BI$15-1,1),1,_xlpm.VD),
AND(MONTH($AW70)=MONTH(BI$15),MONTH($AX70)=MONTH(BI$15)),
NETWORKDAYS.INTL($AW70,$AX70,1,_xlpm.VD)))),0)),
$DH70="месяц",
$DR70*BI70,
$DH70="неделя",
$DR70*BI70/7*(ROUNDUP((DAY(EOMONTH(BI$15,0)))/4,0))),
0)</f>
        <v/>
      </c>
      <c r="EC70" s="125">
        <f t="array" ref="EC70">
IFERROR(_xlfn.IFS(
$DH70="день_1",
$DR70*$BL70/($AX70-$AW70+1)*BJ70*(DAY(EOMONTH(BJ$15,0))),
$DH70="день_2",
$DR70/30*MAX(MIN($AX70,EOMONTH(BJ$15,0))-MAX($AW70,BJ$15)+1,),
$DH70="раб.день",
$DR70/30*(IFERROR(
_xlfn.LET(_xlpm.VD,
CHOOSE(
{1;2;3;4;5;6;7;8;9;10;11;12;13;14;15;16;17;18},
45658,45659,45660,45661,45662,45663,45664,45665,45711,45724,45778,45779,45785,45786,45820,45821,45965,46022),
_xlfn.LET(_xlpm.DD,
MAX(MIN($AX70,EOMONTH(BJ$15,0))-MAX($AW70,BJ$15),),
_xlfn.IFS(
AND(MONTH($AW70)=MONTH(BJ$15),MONTH($AX70)&lt;&gt;MONTH(BJ$15)),
NETWORKDAYS.INTL($AW70,$AW70+_xlpm.DD,1,_xlpm.VD),
AND(MONTH($AW70)&lt;&gt;MONTH(BJ$15),MONTH($AX70)=MONTH(BJ$15)),
NETWORKDAYS.INTL(($AX70)-_xlpm.DD,$AX70,1,_xlpm.VD),
AND(MONTH($AW70)&lt;MONTH(BJ$15),MONTH($AX70)&gt;MONTH(BJ$15)),
NETWORKDAYS.INTL((EOMONTH(BJ$15-1,1))-_xlpm.DD,EOMONTH(BJ$15-1,1),1,_xlpm.VD),
AND(MONTH($AW70)=MONTH(BJ$15),MONTH($AX70)=MONTH(BJ$15)),
NETWORKDAYS.INTL($AW70,$AX70,1,_xlpm.VD)))),0)),
$DH70="месяц",
$DR70*BJ70,
$DH70="неделя",
$DR70*BJ70/7*(ROUNDUP((DAY(EOMONTH(BJ$15,0)))/4,0))),
0)</f>
        <v/>
      </c>
      <c r="ED70" s="125">
        <f t="array" ref="ED70">
IFERROR(_xlfn.IFS(
$DH70="день_1",
$DR70*$BL70/($AX70-$AW70+1)*BK70*(DAY(EOMONTH(BK$15,0))),
$DH70="день_2",
$DR70/30*MAX(MIN($AX70,EOMONTH(BK$15,0))-MAX($AW70,BK$15)+1,),
$DH70="раб.день",
$DR70/30*(IFERROR(
_xlfn.LET(_xlpm.VD,
CHOOSE(
{1;2;3;4;5;6;7;8;9;10;11;12;13;14;15;16;17;18},
45658,45659,45660,45661,45662,45663,45664,45665,45711,45724,45778,45779,45785,45786,45820,45821,45965,46022),
_xlfn.LET(_xlpm.DD,
MAX(MIN($AX70,EOMONTH(BK$15,0))-MAX($AW70,BK$15),),
_xlfn.IFS(
AND(MONTH($AW70)=MONTH(BK$15),MONTH($AX70)&lt;&gt;MONTH(BK$15)),
NETWORKDAYS.INTL($AW70,$AW70+_xlpm.DD,1,_xlpm.VD),
AND(MONTH($AW70)&lt;&gt;MONTH(BK$15),MONTH($AX70)=MONTH(BK$15)),
NETWORKDAYS.INTL(($AX70)-_xlpm.DD,$AX70,1,_xlpm.VD),
AND(MONTH($AW70)&lt;MONTH(BK$15),MONTH($AX70)&gt;MONTH(BK$15)),
NETWORKDAYS.INTL((EOMONTH(BK$15-1,1))-_xlpm.DD,EOMONTH(BK$15-1,1),1,_xlpm.VD),
AND(MONTH($AW70)=MONTH(BK$15),MONTH($AX70)=MONTH(BK$15)),
NETWORKDAYS.INTL($AW70,$AX70,1,_xlpm.VD)))),0)),
$DH70="месяц",
$DR70*BK70,
$DH70="неделя",
$DR70*BK70/7*(ROUNDUP((DAY(EOMONTH(BK$15,0)))/4,0))),
0)</f>
        <v/>
      </c>
      <c r="EE70" s="125">
        <f>SUM($DS70,$DT70,$DU70,$DV70,$DW70,$DX70,$DY70,$DZ70,$EA70,$EB70,$EC70,$ED70)</f>
        <v/>
      </c>
      <c r="EF70" s="125">
        <f>IFERROR(ROUND($EE70*(1+$EP70),2),0)</f>
        <v/>
      </c>
      <c r="EG70" s="128" t="n">
        <v>1</v>
      </c>
      <c r="EH70" s="126" t="n">
        <v>0</v>
      </c>
      <c r="EI70" s="126">
        <f>ROUND(SUM($EH70:$EH70)*SUM($AB70:$AB70)*$EG70,2)</f>
        <v/>
      </c>
      <c r="EJ70" s="126">
        <f>ROUND($EI70*(1+$EP70),2)</f>
        <v/>
      </c>
      <c r="EK70" s="126" t="n">
        <v>0</v>
      </c>
      <c r="EL70" s="126">
        <f>ROUND(SUM($EK70:$EK70)*SUM($AB70:$AB70)*$EG70,2)</f>
        <v/>
      </c>
      <c r="EM70" s="126">
        <f>ROUND($EL70*(1+$EP70),2)</f>
        <v/>
      </c>
      <c r="EN70" s="126">
        <f>SUM($EE70,$EI70,$EL70)</f>
        <v/>
      </c>
      <c r="EO70" s="126">
        <f>SUM($EF70,$EJ70,$EM70)</f>
        <v/>
      </c>
      <c r="EP70" s="59" t="inlineStr">
        <is>
          <t>20%</t>
        </is>
      </c>
      <c r="EQ70" s="59" t="n"/>
      <c r="ER70" s="60">
        <f t="array" ref="ER70">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MATCH(ES70,
{"AMS";"RussOutdoor";"HD Outdoor";"Ingroup";"IQ";"Ledproduction";"LisChannel";"Logic";"Media-PPL";"NovikovTV | НовиковТВ";"SMA";"SOK";"КрокусТВ | CrocusTV | IndoorTV";"Сити";"ТЯК Москва"},
0)),"")</f>
        <v/>
      </c>
      <c r="ES70" s="60" t="n"/>
      <c r="ET70" s="60">
        <f t="array" ref="ET70">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MATCH(ES70,
{"AMS";"RussOutdoor";"HD Outdoor";"Ingroup";"IQ";"Ledproduction";"LisChannel";"Logic";"Media-PPL";"NovikovTV | НовиковТВ";"SMA";"SOK";"КрокусТВ | CrocusTV | IndoorTV";"Сити";"ТЯК Москва"},
0)),"")</f>
        <v/>
      </c>
      <c r="EU70" s="60" t="n"/>
      <c r="EV70" s="60" t="n"/>
      <c r="EX70" s="110">
        <f t="array" ref="EX70">
($AR70/30
+N("ТРАФИК ПЛОЩАДКИ"))*
(IFERROR(
_xlfn.LET(
_xlpm.GPR,
HLOOKUP($L70,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(MATCH($T70,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IF($Q70="цифровой",_xlpm.GPR/$AG70,_xlpm.GPR/60)),
0)
+N("DWELL TIME"))*
(IF($AB70=0,0,IF($AB70=1,0.3,IF($AB70=2,0.5,IF($AB70&gt;2,1))))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_xlfn.IFS($AC70="да",1.2,$AC70="нет",1)*
_xlfn.IFS($AD70="да",1.2,$AD70="нет",1)*
IF(R70="статический",1,1.2)*
$X70*
INDEX(
{1.2;1;1.2;1.2;1;1.2;1.2;1.2;1.2;1.2;1.2;1;1.2;1.2;1.2;1.2;1;1;1.2;1.2;1.2;1;1;1;1;1.2;1.2;1.2;1.2;1;1;1;1;1.2;1.2;1.2;1.2;1.2;1.2;1.2;1.2;1;1;1.2;1;1;1;1;1.5;1;1;1.5;1.5;1.2},
MATCH($Q70,_xlpm.MI,0)))&gt;{0.02;0.04;0.06;0.1;0.2;0.4;0.6;0.8;1;2;4;6})),
{0;1;2;3;4;5;6;7;8;9;10;11;12},
0)))
+N("КОЭФФИЦИЕНТ КОНТАКТА"))))*
(_xlfn.IFS($X70&lt;0.1,$X70/1000,$X70&gt;25,5.2,AND($X70&gt;=0.1,$X70&lt;=25),(($X70*2+0.1)/10)*($X70/10)))*
IFERROR((_xlfn.LET(
_xlpm.MA,
{0;0.8;0.85;0.9;0.95;1},
_xlpm.MAA,
{0;1;2;3;4;5},
INDEX(_xlpm.MA,MATCH(SUMPRODUCT(--((IF(ROUND(_xlpm.MAA,1)&gt;5,5,ROUND($AB70,1)))&gt;{0;1;2;3;4;5})),_xlpm.MAA,0)))
+N("КОЭФФИЦИЕНТ КОЛ-ВО КОНСТРУКЦИЙ")),1)*
$AB70,0))*
(IF($Q70="цифровой",$AG70/15*$AI70,1)
+N("ДЛЯ ЦИФРЫ"))</f>
        <v/>
      </c>
      <c r="EY70" s="110">
        <f>IFERROR(EX70*AY70,0)</f>
        <v/>
      </c>
      <c r="EZ70" s="131">
        <f>IFERROR(DP70/EY70*1000,0)</f>
        <v/>
      </c>
      <c r="FA70" s="112">
        <f>IFERROR(FC70/FB70,0)</f>
        <v/>
      </c>
      <c r="FB70" s="112">
        <f>IFERROR((FC70/(EY70/FF70*#REF!))*0.825,0)</f>
        <v/>
      </c>
      <c r="FC70" s="112">
        <f>IFERROR(((EX70*30/AR70)*100)/30,0)</f>
        <v/>
      </c>
      <c r="FD70" s="112">
        <f>IFERROR(EY70/G70*100%,0)</f>
        <v/>
      </c>
      <c r="FE70" s="112">
        <f>IFERROR(FD70/FC70*100%,0)</f>
        <v/>
      </c>
      <c r="FF70" s="110">
        <f>IFERROR(AR70/30*AY70,0)</f>
        <v/>
      </c>
    </row>
    <row r="71" ht="13" customHeight="1">
      <c r="A71" s="59" t="n"/>
      <c r="B71" s="60" t="n"/>
      <c r="C71" s="60" t="n"/>
      <c r="D71" s="60">
        <f t="array" ref="D71">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MATCH($E71,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71" s="60">
        <f t="array" ref="E71">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MATCH($F71,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71" s="60" t="inlineStr"/>
      <c r="G71" s="60" t="n"/>
      <c r="H71" s="60">
        <f t="array" ref="H71">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MATCH($I71,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71" s="60" t="n"/>
      <c r="J71" s="60" t="n"/>
      <c r="K71" s="60" t="n"/>
      <c r="L71" s="60" t="n"/>
      <c r="M71" s="60" t="n"/>
      <c r="N71" s="60" t="n"/>
      <c r="O71" s="60" t="n"/>
      <c r="P71" s="60">
        <f t="array" ref="P71">
_xlfn.IFS(
ISNUMBER(MATCH($Q71,{"шелфбаннер","разделитель","монетница","чековая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ISNUMBER(MATCH($Q71,{"LED/LCD","видеокулер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ISNUMBER(MATCH($Q71,{"автомобиль","машина","выставочное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ISNUMBER(MATCH($Q71,{"билборд","лифтовая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ISNUMBER(MATCH($Q71,{"навигация","подвесной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ISNUMBER(MATCH($Q71,{"движущаяся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ISNUMBER(MATCH($Q71,{"каталог","журнал"},)),
"Пресса",
$Q71="","")</f>
        <v/>
      </c>
      <c r="Q71" s="60" t="n"/>
      <c r="R71" s="60">
        <f t="array" ref="R71">
IFERROR(
_xlfn.IFS(
OR(ISNUMBER(MATCH($Q71,{"экспозиция","макет","стенд","автостенд","авто стенд","выставочное пространство","выставочные стенды","модульные выставочные стенды","3Д конструкция","3D конструкция"},)),P71="Экспонирование"),
"нестандартный",
ISNUMBER(MATCH($Q71,{"скроллер","призматрон"},)),
"динамический",
$P71="Видео",
"цифровой",
OR($P71="Пресса",$P71="Щит",$P71="POSm",$P71="Подвес",$P71="Брендирование/оклейка"),
"статический"),"")</f>
        <v/>
      </c>
      <c r="S71" s="59" t="n"/>
      <c r="T71" s="60" t="n"/>
      <c r="U71" s="60" t="n"/>
      <c r="V71" s="60">
        <f>
IF(P71="Видео",
"цифровой постер/ролик",
IF(ISNUMBER(MATCH(Q71,{"короб световой","короб световой | лайтбокс","короб световой | кристалайт","лайтбокс","лайт бокс","кристалайт","LB","lightbox"},)),
"бэклит",
IF(P71="Брендирование/оклейка",
"перфарированная пленка/самоклейка",
IF(P71="Экспонирование",
"под запрос",
IF(P71="Подвес",
"баннер/ткань",
"")))))</f>
        <v/>
      </c>
      <c r="W71" s="59" t="n"/>
      <c r="X71" s="59" t="n"/>
      <c r="Y71" s="59" t="n"/>
      <c r="Z71" s="61" t="n"/>
      <c r="AA71" s="61" t="n"/>
      <c r="AB71" s="61">
        <f>IF(BL71&gt;0,Z71,0)</f>
        <v/>
      </c>
      <c r="AC71" s="59" t="n"/>
      <c r="AD71" s="59" t="n"/>
      <c r="AE71" s="59" t="n"/>
      <c r="AF71" s="59" t="n"/>
      <c r="AG71" s="59" t="n"/>
      <c r="AH71" s="59" t="n"/>
      <c r="AI71" s="59" t="n"/>
      <c r="AJ71" s="59" t="n"/>
      <c r="AK71" s="59" t="n"/>
      <c r="AL71" s="62">
        <f>IFERROR(IF(OR(R71="статический",R71="динамический",R71="нестандартный",R71="",R71=""),"-",IF(AND(AH71="-",AI71="-"),"-",AK71*3600/AH71*AI71)),"-")</f>
        <v/>
      </c>
      <c r="AM71" s="62">
        <f>IFERROR(IF(OR(R71="статический",R71="динамический",R71="",R71="", R71="BTL",R71="нестандартный"),"-",AG71*AI71*AL71/60),"-")</f>
        <v/>
      </c>
      <c r="AN71" s="63">
        <f>IFERROR(IF(AH71="","-",AG71*AI71/AH71),"-")</f>
        <v/>
      </c>
      <c r="AO71" s="59">
        <f>IFERROR(IF(OR($R71="статический",$R71="динамический",$R71="",$R71="",$R71="BTL",$R71="нестандартный"),"-",$AL71*$AY71),"-")</f>
        <v/>
      </c>
      <c r="AP71" s="62">
        <f>IFERROR(IF(OR($R71="статический",$R71="динамический",$R71="",$R71="",$R71="BTL",$R71="нестандартный"),"-",$AM71*AY71),"-")</f>
        <v/>
      </c>
      <c r="AQ71" s="64" t="n"/>
      <c r="AR71" s="61" t="n"/>
      <c r="AS71" s="61" t="n"/>
      <c r="AT71" s="61" t="n"/>
      <c r="AU71" s="65" t="n"/>
      <c r="AV71" s="124">
        <f>IFERROR(DR71/AT71*1000,"n/a")</f>
        <v/>
      </c>
      <c r="AW71" s="67" t="n"/>
      <c r="AX71" s="67" t="n"/>
      <c r="AY71" s="43">
        <f>IFERROR(IF(OR($AW71="",$AX71=""),"",_xlfn.DAYS($AX71+1,$AW71)),"")</f>
        <v/>
      </c>
      <c r="AZ71" s="68">
        <f t="array" ref="AZ71">
_xlfn.LET(_xlpm.COEFF,
IF($AW71+$AX71=0,0,IF(MAX(MIN($AX71,EOMONTH(AZ$15,0))-MAX($AW71,AZ$15)+1,)&gt;0,1,0)),
_xlfn.IFS(
$ES71="LisChannel",
_xlpm.COEFF*
INDEX({1;1;1.2;1.2;1;1;1;1;1.2;1.2;1.2;1.2},
MATCH(MONTH(AZ$15),
{1,2,3,4,5,6,7,8,9,10,11,12})),
CONCATENATE($ES71," ",$L71)="RussOutdoor метро",
_xlpm.COEFF*
INDEX({0.8;0.9;1.1;1.1;1;1;1;1;1.1;1.1;1.1;1.1},
MATCH(MONTH(AZ$15),
{1,2,3,4,5,6,7,8,9,10,11,12})),
$ES71&lt;&gt;"LisChannel",
_xlpm.COEFF,
$ES71&lt;&gt;"RussOutdoor",
_xlpm.COEFF))</f>
        <v/>
      </c>
      <c r="BA71" s="68">
        <f t="array" ref="BA71">
_xlfn.LET(_xlpm.COEFF,
IF($AW71+$AX71=0,0,IF(MAX(MIN($AX71,EOMONTH(BA$15,0))-MAX($AW71,BA$15)+1,)&gt;0,1,0)),
_xlfn.IFS(
$ES71="LisChannel",
_xlpm.COEFF*
INDEX({1;1;1.2;1.2;1;1;1;1;1.2;1.2;1.2;1.2},
MATCH(MONTH(BA$15),
{1,2,3,4,5,6,7,8,9,10,11,12})),
CONCATENATE($ES71," ",$L71)="RussOutdoor метро",
_xlpm.COEFF*
INDEX({0.8;0.9;1.1;1.1;1;1;1;1;1.1;1.1;1.1;1.1},
MATCH(MONTH(BA$15),
{1,2,3,4,5,6,7,8,9,10,11,12})),
$ES71&lt;&gt;"LisChannel",
_xlpm.COEFF,
$ES71&lt;&gt;"RussOutdoor",
_xlpm.COEFF))</f>
        <v/>
      </c>
      <c r="BB71" s="68">
        <f t="array" ref="BB71">
_xlfn.LET(_xlpm.COEFF,
IF($AW71+$AX71=0,0,IF(MAX(MIN($AX71,EOMONTH(BB$15,0))-MAX($AW71,BB$15)+1,)&gt;0,1,0)),
_xlfn.IFS(
$ES71="LisChannel",
_xlpm.COEFF*
INDEX({1;1;1.2;1.2;1;1;1;1;1.2;1.2;1.2;1.2},
MATCH(MONTH(BB$15),
{1,2,3,4,5,6,7,8,9,10,11,12})),
CONCATENATE($ES71," ",$L71)="RussOutdoor метро",
_xlpm.COEFF*
INDEX({0.8;0.9;1.1;1.1;1;1;1;1;1.1;1.1;1.1;1.1},
MATCH(MONTH(BB$15),
{1,2,3,4,5,6,7,8,9,10,11,12})),
$ES71&lt;&gt;"LisChannel",
_xlpm.COEFF,
$ES71&lt;&gt;"RussOutdoor",
_xlpm.COEFF))</f>
        <v/>
      </c>
      <c r="BC71" s="68">
        <f t="array" ref="BC71">
_xlfn.LET(_xlpm.COEFF,
IF($AW71+$AX71=0,0,IF(MAX(MIN($AX71,EOMONTH(BC$15,0))-MAX($AW71,BC$15)+1,)&gt;0,1,0)),
_xlfn.IFS(
$ES71="LisChannel",
_xlpm.COEFF*
INDEX({1;1;1.2;1.2;1;1;1;1;1.2;1.2;1.2;1.2},
MATCH(MONTH(BC$15),
{1,2,3,4,5,6,7,8,9,10,11,12})),
CONCATENATE($ES71," ",$L71)="RussOutdoor метро",
_xlpm.COEFF*
INDEX({0.8;0.9;1.1;1.1;1;1;1;1;1.1;1.1;1.1;1.1},
MATCH(MONTH(BC$15),
{1,2,3,4,5,6,7,8,9,10,11,12})),
$ES71&lt;&gt;"LisChannel",
_xlpm.COEFF,
$ES71&lt;&gt;"RussOutdoor",
_xlpm.COEFF))</f>
        <v/>
      </c>
      <c r="BD71" s="68">
        <f t="array" ref="BD71">
_xlfn.LET(_xlpm.COEFF,
IF($AW71+$AX71=0,0,IF(MAX(MIN($AX71,EOMONTH(BD$15,0))-MAX($AW71,BD$15)+1,)&gt;0,1,0)),
_xlfn.IFS(
$ES71="LisChannel",
_xlpm.COEFF*
INDEX({1;1;1.2;1.2;1;1;1;1;1.2;1.2;1.2;1.2},
MATCH(MONTH(BD$15),
{1,2,3,4,5,6,7,8,9,10,11,12})),
CONCATENATE($ES71," ",$L71)="RussOutdoor метро",
_xlpm.COEFF*
INDEX({0.8;0.9;1.1;1.1;1;1;1;1;1.1;1.1;1.1;1.1},
MATCH(MONTH(BD$15),
{1,2,3,4,5,6,7,8,9,10,11,12})),
$ES71&lt;&gt;"LisChannel",
_xlpm.COEFF,
$ES71&lt;&gt;"RussOutdoor",
_xlpm.COEFF))</f>
        <v/>
      </c>
      <c r="BE71" s="68">
        <f t="array" ref="BE71">
_xlfn.LET(_xlpm.COEFF,
IF($AW71+$AX71=0,0,IF(MAX(MIN($AX71,EOMONTH(BE$15,0))-MAX($AW71,BE$15)+1,)&gt;0,1,0)),
_xlfn.IFS(
$ES71="LisChannel",
_xlpm.COEFF*
INDEX({1;1;1.2;1.2;1;1;1;1;1.2;1.2;1.2;1.2},
MATCH(MONTH(BE$15),
{1,2,3,4,5,6,7,8,9,10,11,12})),
CONCATENATE($ES71," ",$L71)="RussOutdoor метро",
_xlpm.COEFF*
INDEX({0.8;0.9;1.1;1.1;1;1;1;1;1.1;1.1;1.1;1.1},
MATCH(MONTH(BE$15),
{1,2,3,4,5,6,7,8,9,10,11,12})),
$ES71&lt;&gt;"LisChannel",
_xlpm.COEFF,
$ES71&lt;&gt;"RussOutdoor",
_xlpm.COEFF))</f>
        <v/>
      </c>
      <c r="BF71" s="68">
        <f t="array" ref="BF71">
_xlfn.LET(_xlpm.COEFF,
IF($AW71+$AX71=0,0,IF(MAX(MIN($AX71,EOMONTH(BF$15,0))-MAX($AW71,BF$15)+1,)&gt;0,1,0)),
_xlfn.IFS(
$ES71="LisChannel",
_xlpm.COEFF*
INDEX({1;1;1.2;1.2;1;1;1;1;1.2;1.2;1.2;1.2},
MATCH(MONTH(BF$15),
{1,2,3,4,5,6,7,8,9,10,11,12})),
CONCATENATE($ES71," ",$L71)="RussOutdoor метро",
_xlpm.COEFF*
INDEX({0.8;0.9;1.1;1.1;1;1;1;1;1.1;1.1;1.1;1.1},
MATCH(MONTH(BF$15),
{1,2,3,4,5,6,7,8,9,10,11,12})),
$ES71&lt;&gt;"LisChannel",
_xlpm.COEFF,
$ES71&lt;&gt;"RussOutdoor",
_xlpm.COEFF))</f>
        <v/>
      </c>
      <c r="BG71" s="68">
        <f t="array" ref="BG71">
_xlfn.LET(_xlpm.COEFF,
IF($AW71+$AX71=0,0,IF(MAX(MIN($AX71,EOMONTH(BG$15,0))-MAX($AW71,BG$15)+1,)&gt;0,1,0)),
_xlfn.IFS(
$ES71="LisChannel",
_xlpm.COEFF*
INDEX({1;1;1.2;1.2;1;1;1;1;1.2;1.2;1.2;1.2},
MATCH(MONTH(BG$15),
{1,2,3,4,5,6,7,8,9,10,11,12})),
CONCATENATE($ES71," ",$L71)="RussOutdoor метро",
_xlpm.COEFF*
INDEX({0.8;0.9;1.1;1.1;1;1;1;1;1.1;1.1;1.1;1.1},
MATCH(MONTH(BG$15),
{1,2,3,4,5,6,7,8,9,10,11,12})),
$ES71&lt;&gt;"LisChannel",
_xlpm.COEFF,
$ES71&lt;&gt;"RussOutdoor",
_xlpm.COEFF))</f>
        <v/>
      </c>
      <c r="BH71" s="68">
        <f t="array" ref="BH71">
_xlfn.LET(_xlpm.COEFF,
IF($AW71+$AX71=0,0,IF(MAX(MIN($AX71,EOMONTH(BH$15,0))-MAX($AW71,BH$15)+1,)&gt;0,1,0)),
_xlfn.IFS(
$ES71="LisChannel",
_xlpm.COEFF*
INDEX({1;1;1.2;1.2;1;1;1;1;1.2;1.2;1.2;1.2},
MATCH(MONTH(BH$15),
{1,2,3,4,5,6,7,8,9,10,11,12})),
CONCATENATE($ES71," ",$L71)="RussOutdoor метро",
_xlpm.COEFF*
INDEX({0.8;0.9;1.1;1.1;1;1;1;1;1.1;1.1;1.1;1.1},
MATCH(MONTH(BH$15),
{1,2,3,4,5,6,7,8,9,10,11,12})),
$ES71&lt;&gt;"LisChannel",
_xlpm.COEFF,
$ES71&lt;&gt;"RussOutdoor",
_xlpm.COEFF))</f>
        <v/>
      </c>
      <c r="BI71" s="68">
        <f t="array" ref="BI71">
_xlfn.LET(_xlpm.COEFF,
IF($AW71+$AX71=0,0,IF(MAX(MIN($AX71,EOMONTH(BI$15,0))-MAX($AW71,BI$15)+1,)&gt;0,1,0)),
_xlfn.IFS(
$ES71="LisChannel",
_xlpm.COEFF*
INDEX({1;1;1.2;1.2;1;1;1;1;1.2;1.2;1.2;1.2},
MATCH(MONTH(BI$15),
{1,2,3,4,5,6,7,8,9,10,11,12})),
CONCATENATE($ES71," ",$L71)="RussOutdoor метро",
_xlpm.COEFF*
INDEX({0.8;0.9;1.1;1.1;1;1;1;1;1.1;1.1;1.1;1.1},
MATCH(MONTH(BI$15),
{1,2,3,4,5,6,7,8,9,10,11,12})),
$ES71&lt;&gt;"LisChannel",
_xlpm.COEFF,
$ES71&lt;&gt;"RussOutdoor",
_xlpm.COEFF))</f>
        <v/>
      </c>
      <c r="BJ71" s="68">
        <f t="array" ref="BJ71">
_xlfn.LET(_xlpm.COEFF,
IF($AW71+$AX71=0,0,IF(MAX(MIN($AX71,EOMONTH(BJ$15,0))-MAX($AW71,BJ$15)+1,)&gt;0,1,0)),
_xlfn.IFS(
$ES71="LisChannel",
_xlpm.COEFF*
INDEX({1;1;1.2;1.2;1;1;1;1;1.2;1.2;1.2;1.2},
MATCH(MONTH(BJ$15),
{1,2,3,4,5,6,7,8,9,10,11,12})),
CONCATENATE($ES71," ",$L71)="RussOutdoor метро",
_xlpm.COEFF*
INDEX({0.8;0.9;1.1;1.1;1;1;1;1;1.1;1.1;1.1;1.1},
MATCH(MONTH(BJ$15),
{1,2,3,4,5,6,7,8,9,10,11,12})),
$ES71&lt;&gt;"LisChannel",
_xlpm.COEFF,
$ES71&lt;&gt;"RussOutdoor",
_xlpm.COEFF))</f>
        <v/>
      </c>
      <c r="BK71" s="68">
        <f t="array" ref="BK71">
_xlfn.LET(_xlpm.COEFF,
IF($AW71+$AX71=0,0,IF(MAX(MIN($AX71,EOMONTH(BK$15,0))-MAX($AW71,BK$15)+1,)&gt;0,1,0)),
_xlfn.IFS(
$ES71="LisChannel",
_xlpm.COEFF*
INDEX({1;1;1.2;1.2;1;1;1;1;1.2;1.2;1.2;1.2},
MATCH(MONTH(BK$15),
{1,2,3,4,5,6,7,8,9,10,11,12})),
CONCATENATE($ES71," ",$L71)="RussOutdoor метро",
_xlpm.COEFF*
INDEX({0.8;0.9;1.1;1.1;1;1;1;1;1.1;1.1;1.1;1.1},
MATCH(MONTH(BK$15),
{1,2,3,4,5,6,7,8,9,10,11,12})),
$ES71&lt;&gt;"LisChannel",
_xlpm.COEFF,
$ES71&lt;&gt;"RussOutdoor",
_xlpm.COEFF))</f>
        <v/>
      </c>
      <c r="BL71" s="62">
        <f>COUNTIFS($AZ71:$BK71,"&gt;0")</f>
        <v/>
      </c>
      <c r="BM71" s="65" t="n"/>
      <c r="BN71" s="125">
        <f>$DJ71</f>
        <v/>
      </c>
      <c r="BO71" s="63">
        <f>$DQ71</f>
        <v/>
      </c>
      <c r="BP71" s="125">
        <f>
IFERROR(
IF($BL71=0,0,
$BN71*(1-$BO71)),
0)</f>
        <v/>
      </c>
      <c r="BQ71" s="125">
        <f t="array" ref="BQ71">
IFERROR(
_xlfn.IFS(
$DH71="день_1",
$BP71*$BL71/($AX71-$AW71+1)*AZ71*(DAY(EOMONTH(AZ$15,0))),
$DH71="день_2",
$BP71/30*MAX(MIN($AX71,EOMONTH(AZ$15,0))-MAX($AW71,AZ$15)+1,),
$DH71="раб.день",
$BP71/30*(IFERROR(
_xlfn.LET(_xlpm.VD,
CHOOSE(
{1;2;3;4;5;6;7;8;9;10;11;12;13;14;15;16;17;18},
45658,45659,45660,45661,45662,45663,45664,45665,45711,45724,45778,45779,45785,45786,45820,45821,45965,46022),
_xlfn.LET(_xlpm.DD,
MAX(MIN($AX71,EOMONTH(AZ$15,0))-MAX($AW71,AZ$15),),
_xlfn.IFS(
AND(MONTH($AW71)=MONTH(AZ$15),MONTH($AX71)&lt;&gt;MONTH(AZ$15)),
NETWORKDAYS.INTL($AW71,$AW71+_xlpm.DD,1,_xlpm.VD),
AND(MONTH($AW71)&lt;&gt;MONTH(AZ$15),MONTH($AX71)=MONTH(AZ$15)),
NETWORKDAYS.INTL(($AX71)-_xlpm.DD,$AX71,1,_xlpm.VD),
AND(MONTH($AW71)&lt;MONTH(AZ$15),MONTH($AX71)&gt;MONTH(AZ$15)),
NETWORKDAYS.INTL((EOMONTH(AZ$15-1,1))-_xlpm.DD,EOMONTH(AZ$15-1,1),1,_xlpm.VD),
AND(MONTH($AW71)=MONTH(AZ$15),MONTH($AX71)=MONTH(AZ$15)),
NETWORKDAYS.INTL($AW71,$AX71,1,_xlpm.VD)))),0)),
$DH71="месяц",
$BP71*AZ71,
$DH71="неделя",
$BP71*AZ71/7*(ROUNDUP((DAY(EOMONTH(AZ$15,0)))/4,0))),
0)</f>
        <v/>
      </c>
      <c r="BR71" s="125">
        <f t="array" ref="BR71">
IFERROR(
_xlfn.IFS(
$DH71="день_1",
$BP71*$BL71/($AX71-$AW71+1)*BA71*(DAY(EOMONTH(BA$15,0))),
$DH71="день_2",
$BP71/30*MAX(MIN($AX71,EOMONTH(BA$15,0))-MAX($AW71,BA$15)+1,),
$DH71="раб.день",
$BP71/30*(IFERROR(
_xlfn.LET(_xlpm.VD,
CHOOSE(
{1;2;3;4;5;6;7;8;9;10;11;12;13;14;15;16;17;18},
45658,45659,45660,45661,45662,45663,45664,45665,45711,45724,45778,45779,45785,45786,45820,45821,45965,46022),
_xlfn.LET(_xlpm.DD,
MAX(MIN($AX71,EOMONTH(BA$15,0))-MAX($AW71,BA$15),),
_xlfn.IFS(
AND(MONTH($AW71)=MONTH(BA$15),MONTH($AX71)&lt;&gt;MONTH(BA$15)),
NETWORKDAYS.INTL($AW71,$AW71+_xlpm.DD,1,_xlpm.VD),
AND(MONTH($AW71)&lt;&gt;MONTH(BA$15),MONTH($AX71)=MONTH(BA$15)),
NETWORKDAYS.INTL(($AX71)-_xlpm.DD,$AX71,1,_xlpm.VD),
AND(MONTH($AW71)&lt;MONTH(BA$15),MONTH($AX71)&gt;MONTH(BA$15)),
NETWORKDAYS.INTL((EOMONTH(BA$15-1,1))-_xlpm.DD,EOMONTH(BA$15-1,1),1,_xlpm.VD),
AND(MONTH($AW71)=MONTH(BA$15),MONTH($AX71)=MONTH(BA$15)),
NETWORKDAYS.INTL($AW71,$AX71,1,_xlpm.VD)))),0)),
$DH71="месяц",
$BP71*BA71,
$DH71="неделя",
$BP71*BA71/7*(ROUNDUP((DAY(EOMONTH(BA$15,0)))/4,0))),
0)</f>
        <v/>
      </c>
      <c r="BS71" s="125">
        <f t="array" ref="BS71">
IFERROR(
_xlfn.IFS(
$DH71="день_1",
$BP71*$BL71/($AX71-$AW71+1)*BB71*(DAY(EOMONTH(BB$15,0))),
$DH71="день_2",
$BP71/30*MAX(MIN($AX71,EOMONTH(BB$15,0))-MAX($AW71,BB$15)+1,),
$DH71="раб.день",
$BP71/30*(IFERROR(
_xlfn.LET(_xlpm.VD,
CHOOSE(
{1;2;3;4;5;6;7;8;9;10;11;12;13;14;15;16;17;18},
45658,45659,45660,45661,45662,45663,45664,45665,45711,45724,45778,45779,45785,45786,45820,45821,45965,46022),
_xlfn.LET(_xlpm.DD,
MAX(MIN($AX71,EOMONTH(BB$15,0))-MAX($AW71,BB$15),),
_xlfn.IFS(
AND(MONTH($AW71)=MONTH(BB$15),MONTH($AX71)&lt;&gt;MONTH(BB$15)),
NETWORKDAYS.INTL($AW71,$AW71+_xlpm.DD,1,_xlpm.VD),
AND(MONTH($AW71)&lt;&gt;MONTH(BB$15),MONTH($AX71)=MONTH(BB$15)),
NETWORKDAYS.INTL(($AX71)-_xlpm.DD,$AX71,1,_xlpm.VD),
AND(MONTH($AW71)&lt;MONTH(BB$15),MONTH($AX71)&gt;MONTH(BB$15)),
NETWORKDAYS.INTL((EOMONTH(BB$15-1,1))-_xlpm.DD,EOMONTH(BB$15-1,1),1,_xlpm.VD),
AND(MONTH($AW71)=MONTH(BB$15),MONTH($AX71)=MONTH(BB$15)),
NETWORKDAYS.INTL($AW71,$AX71,1,_xlpm.VD)))),0)),
$DH71="месяц",
$BP71*BB71,
$DH71="неделя",
$BP71*BB71/7*(ROUNDUP((DAY(EOMONTH(BB$15,0)))/4,0))),
0)</f>
        <v/>
      </c>
      <c r="BT71" s="125">
        <f t="array" ref="BT71">
IFERROR(
_xlfn.IFS(
$DH71="день_1",
$BP71*$BL71/($AX71-$AW71+1)*BC71*(DAY(EOMONTH(BC$15,0))),
$DH71="день_2",
$BP71/30*MAX(MIN($AX71,EOMONTH(BC$15,0))-MAX($AW71,BC$15)+1,),
$DH71="раб.день",
$BP71/30*(IFERROR(
_xlfn.LET(_xlpm.VD,
CHOOSE(
{1;2;3;4;5;6;7;8;9;10;11;12;13;14;15;16;17;18},
45658,45659,45660,45661,45662,45663,45664,45665,45711,45724,45778,45779,45785,45786,45820,45821,45965,46022),
_xlfn.LET(_xlpm.DD,
MAX(MIN($AX71,EOMONTH(BC$15,0))-MAX($AW71,BC$15),),
_xlfn.IFS(
AND(MONTH($AW71)=MONTH(BC$15),MONTH($AX71)&lt;&gt;MONTH(BC$15)),
NETWORKDAYS.INTL($AW71,$AW71+_xlpm.DD,1,_xlpm.VD),
AND(MONTH($AW71)&lt;&gt;MONTH(BC$15),MONTH($AX71)=MONTH(BC$15)),
NETWORKDAYS.INTL(($AX71)-_xlpm.DD,$AX71,1,_xlpm.VD),
AND(MONTH($AW71)&lt;MONTH(BC$15),MONTH($AX71)&gt;MONTH(BC$15)),
NETWORKDAYS.INTL((EOMONTH(BC$15-1,1))-_xlpm.DD,EOMONTH(BC$15-1,1),1,_xlpm.VD),
AND(MONTH($AW71)=MONTH(BC$15),MONTH($AX71)=MONTH(BC$15)),
NETWORKDAYS.INTL($AW71,$AX71,1,_xlpm.VD)))),0)),
$DH71="месяц",
$BP71*BC71,
$DH71="неделя",
$BP71*BC71/7*(ROUNDUP((DAY(EOMONTH(BC$15,0)))/4,0))),
0)</f>
        <v/>
      </c>
      <c r="BU71" s="125">
        <f t="array" ref="BU71">
IFERROR(
_xlfn.IFS(
$DH71="день_1",
$BP71*$BL71/($AX71-$AW71+1)*BD71*(DAY(EOMONTH(BD$15,0))),
$DH71="день_2",
$BP71/30*MAX(MIN($AX71,EOMONTH(BD$15,0))-MAX($AW71,BD$15)+1,),
$DH71="раб.день",
$BP71/30*(IFERROR(
_xlfn.LET(_xlpm.VD,
CHOOSE(
{1;2;3;4;5;6;7;8;9;10;11;12;13;14;15;16;17;18},
45658,45659,45660,45661,45662,45663,45664,45665,45711,45724,45778,45779,45785,45786,45820,45821,45965,46022),
_xlfn.LET(_xlpm.DD,
MAX(MIN($AX71,EOMONTH(BD$15,0))-MAX($AW71,BD$15),),
_xlfn.IFS(
AND(MONTH($AW71)=MONTH(BD$15),MONTH($AX71)&lt;&gt;MONTH(BD$15)),
NETWORKDAYS.INTL($AW71,$AW71+_xlpm.DD,1,_xlpm.VD),
AND(MONTH($AW71)&lt;&gt;MONTH(BD$15),MONTH($AX71)=MONTH(BD$15)),
NETWORKDAYS.INTL(($AX71)-_xlpm.DD,$AX71,1,_xlpm.VD),
AND(MONTH($AW71)&lt;MONTH(BD$15),MONTH($AX71)&gt;MONTH(BD$15)),
NETWORKDAYS.INTL((EOMONTH(BD$15-1,1))-_xlpm.DD,EOMONTH(BD$15-1,1),1,_xlpm.VD),
AND(MONTH($AW71)=MONTH(BD$15),MONTH($AX71)=MONTH(BD$15)),
NETWORKDAYS.INTL($AW71,$AX71,1,_xlpm.VD)))),0)),
$DH71="месяц",
$BP71*BD71,
$DH71="неделя",
$BP71*BD71/7*(ROUNDUP((DAY(EOMONTH(BD$15,0)))/4,0))),
0)</f>
        <v/>
      </c>
      <c r="BV71" s="125">
        <f t="array" ref="BV71">
IFERROR(
_xlfn.IFS(
$DH71="день_1",
$BP71*$BL71/($AX71-$AW71+1)*BE71*(DAY(EOMONTH(BE$15,0))),
$DH71="день_2",
$BP71/30*MAX(MIN($AX71,EOMONTH(BE$15,0))-MAX($AW71,BE$15)+1,),
$DH71="раб.день",
$BP71/30*(IFERROR(
_xlfn.LET(_xlpm.VD,
CHOOSE(
{1;2;3;4;5;6;7;8;9;10;11;12;13;14;15;16;17;18},
45658,45659,45660,45661,45662,45663,45664,45665,45711,45724,45778,45779,45785,45786,45820,45821,45965,46022),
_xlfn.LET(_xlpm.DD,
MAX(MIN($AX71,EOMONTH(BE$15,0))-MAX($AW71,BE$15),),
_xlfn.IFS(
AND(MONTH($AW71)=MONTH(BE$15),MONTH($AX71)&lt;&gt;MONTH(BE$15)),
NETWORKDAYS.INTL($AW71,$AW71+_xlpm.DD,1,_xlpm.VD),
AND(MONTH($AW71)&lt;&gt;MONTH(BE$15),MONTH($AX71)=MONTH(BE$15)),
NETWORKDAYS.INTL(($AX71)-_xlpm.DD,$AX71,1,_xlpm.VD),
AND(MONTH($AW71)&lt;MONTH(BE$15),MONTH($AX71)&gt;MONTH(BE$15)),
NETWORKDAYS.INTL((EOMONTH(BE$15-1,1))-_xlpm.DD,EOMONTH(BE$15-1,1),1,_xlpm.VD),
AND(MONTH($AW71)=MONTH(BE$15),MONTH($AX71)=MONTH(BE$15)),
NETWORKDAYS.INTL($AW71,$AX71,1,_xlpm.VD)))),0)),
$DH71="месяц",
$BP71*BE71,
$DH71="неделя",
$BP71*BE71/7*(ROUNDUP((DAY(EOMONTH(BE$15,0)))/4,0))),
0)</f>
        <v/>
      </c>
      <c r="BW71" s="125">
        <f t="array" ref="BW71">
IFERROR(
_xlfn.IFS(
$DH71="день_1",
$BP71*$BL71/($AX71-$AW71+1)*BF71*(DAY(EOMONTH(BF$15,0))),
$DH71="день_2",
$BP71/30*MAX(MIN($AX71,EOMONTH(BF$15,0))-MAX($AW71,BF$15)+1,),
$DH71="раб.день",
$BP71/30*(IFERROR(
_xlfn.LET(_xlpm.VD,
CHOOSE(
{1;2;3;4;5;6;7;8;9;10;11;12;13;14;15;16;17;18},
45658,45659,45660,45661,45662,45663,45664,45665,45711,45724,45778,45779,45785,45786,45820,45821,45965,46022),
_xlfn.LET(_xlpm.DD,
MAX(MIN($AX71,EOMONTH(BF$15,0))-MAX($AW71,BF$15),),
_xlfn.IFS(
AND(MONTH($AW71)=MONTH(BF$15),MONTH($AX71)&lt;&gt;MONTH(BF$15)),
NETWORKDAYS.INTL($AW71,$AW71+_xlpm.DD,1,_xlpm.VD),
AND(MONTH($AW71)&lt;&gt;MONTH(BF$15),MONTH($AX71)=MONTH(BF$15)),
NETWORKDAYS.INTL(($AX71)-_xlpm.DD,$AX71,1,_xlpm.VD),
AND(MONTH($AW71)&lt;MONTH(BF$15),MONTH($AX71)&gt;MONTH(BF$15)),
NETWORKDAYS.INTL((EOMONTH(BF$15-1,1))-_xlpm.DD,EOMONTH(BF$15-1,1),1,_xlpm.VD),
AND(MONTH($AW71)=MONTH(BF$15),MONTH($AX71)=MONTH(BF$15)),
NETWORKDAYS.INTL($AW71,$AX71,1,_xlpm.VD)))),0)),
$DH71="месяц",
$BP71*BF71,
$DH71="неделя",
$BP71*BF71/7*(ROUNDUP((DAY(EOMONTH(BF$15,0)))/4,0))),
0)</f>
        <v/>
      </c>
      <c r="BX71" s="125">
        <f t="array" ref="BX71">
IFERROR(
_xlfn.IFS(
$DH71="день_1",
$BP71*$BL71/($AX71-$AW71+1)*BG71*(DAY(EOMONTH(BG$15,0))),
$DH71="день_2",
$BP71/30*MAX(MIN($AX71,EOMONTH(BG$15,0))-MAX($AW71,BG$15)+1,),
$DH71="раб.день",
$BP71/30*(IFERROR(
_xlfn.LET(_xlpm.VD,
CHOOSE(
{1;2;3;4;5;6;7;8;9;10;11;12;13;14;15;16;17;18},
45658,45659,45660,45661,45662,45663,45664,45665,45711,45724,45778,45779,45785,45786,45820,45821,45965,46022),
_xlfn.LET(_xlpm.DD,
MAX(MIN($AX71,EOMONTH(BG$15,0))-MAX($AW71,BG$15),),
_xlfn.IFS(
AND(MONTH($AW71)=MONTH(BG$15),MONTH($AX71)&lt;&gt;MONTH(BG$15)),
NETWORKDAYS.INTL($AW71,$AW71+_xlpm.DD,1,_xlpm.VD),
AND(MONTH($AW71)&lt;&gt;MONTH(BG$15),MONTH($AX71)=MONTH(BG$15)),
NETWORKDAYS.INTL(($AX71)-_xlpm.DD,$AX71,1,_xlpm.VD),
AND(MONTH($AW71)&lt;MONTH(BG$15),MONTH($AX71)&gt;MONTH(BG$15)),
NETWORKDAYS.INTL((EOMONTH(BG$15-1,1))-_xlpm.DD,EOMONTH(BG$15-1,1),1,_xlpm.VD),
AND(MONTH($AW71)=MONTH(BG$15),MONTH($AX71)=MONTH(BG$15)),
NETWORKDAYS.INTL($AW71,$AX71,1,_xlpm.VD)))),0)),
$DH71="месяц",
$BP71*BG71,
$DH71="неделя",
$BP71*BG71/7*(ROUNDUP((DAY(EOMONTH(BG$15,0)))/4,0))),
0)</f>
        <v/>
      </c>
      <c r="BY71" s="125">
        <f t="array" ref="BY71">
IFERROR(
_xlfn.IFS(
$DH71="день_1",
$BP71*$BL71/($AX71-$AW71+1)*BH71*(DAY(EOMONTH(BH$15,0))),
$DH71="день_2",
$BP71/30*MAX(MIN($AX71,EOMONTH(BH$15,0))-MAX($AW71,BH$15)+1,),
$DH71="раб.день",
$BP71/30*(IFERROR(
_xlfn.LET(_xlpm.VD,
CHOOSE(
{1;2;3;4;5;6;7;8;9;10;11;12;13;14;15;16;17;18},
45658,45659,45660,45661,45662,45663,45664,45665,45711,45724,45778,45779,45785,45786,45820,45821,45965,46022),
_xlfn.LET(_xlpm.DD,
MAX(MIN($AX71,EOMONTH(BH$15,0))-MAX($AW71,BH$15),),
_xlfn.IFS(
AND(MONTH($AW71)=MONTH(BH$15),MONTH($AX71)&lt;&gt;MONTH(BH$15)),
NETWORKDAYS.INTL($AW71,$AW71+_xlpm.DD,1,_xlpm.VD),
AND(MONTH($AW71)&lt;&gt;MONTH(BH$15),MONTH($AX71)=MONTH(BH$15)),
NETWORKDAYS.INTL(($AX71)-_xlpm.DD,$AX71,1,_xlpm.VD),
AND(MONTH($AW71)&lt;MONTH(BH$15),MONTH($AX71)&gt;MONTH(BH$15)),
NETWORKDAYS.INTL((EOMONTH(BH$15-1,1))-_xlpm.DD,EOMONTH(BH$15-1,1),1,_xlpm.VD),
AND(MONTH($AW71)=MONTH(BH$15),MONTH($AX71)=MONTH(BH$15)),
NETWORKDAYS.INTL($AW71,$AX71,1,_xlpm.VD)))),0)),
$DH71="месяц",
$BP71*BH71,
$DH71="неделя",
$BP71*BH71/7*(ROUNDUP((DAY(EOMONTH(BH$15,0)))/4,0))),
0)</f>
        <v/>
      </c>
      <c r="BZ71" s="125">
        <f t="array" ref="BZ71">
IFERROR(
_xlfn.IFS(
$DH71="день_1",
$BP71*$BL71/($AX71-$AW71+1)*BI71*(DAY(EOMONTH(BI$15,0))),
$DH71="день_2",
$BP71/30*MAX(MIN($AX71,EOMONTH(BI$15,0))-MAX($AW71,BI$15)+1,),
$DH71="раб.день",
$BP71/30*(IFERROR(
_xlfn.LET(_xlpm.VD,
CHOOSE(
{1;2;3;4;5;6;7;8;9;10;11;12;13;14;15;16;17;18},
45658,45659,45660,45661,45662,45663,45664,45665,45711,45724,45778,45779,45785,45786,45820,45821,45965,46022),
_xlfn.LET(_xlpm.DD,
MAX(MIN($AX71,EOMONTH(BI$15,0))-MAX($AW71,BI$15),),
_xlfn.IFS(
AND(MONTH($AW71)=MONTH(BI$15),MONTH($AX71)&lt;&gt;MONTH(BI$15)),
NETWORKDAYS.INTL($AW71,$AW71+_xlpm.DD,1,_xlpm.VD),
AND(MONTH($AW71)&lt;&gt;MONTH(BI$15),MONTH($AX71)=MONTH(BI$15)),
NETWORKDAYS.INTL(($AX71)-_xlpm.DD,$AX71,1,_xlpm.VD),
AND(MONTH($AW71)&lt;MONTH(BI$15),MONTH($AX71)&gt;MONTH(BI$15)),
NETWORKDAYS.INTL((EOMONTH(BI$15-1,1))-_xlpm.DD,EOMONTH(BI$15-1,1),1,_xlpm.VD),
AND(MONTH($AW71)=MONTH(BI$15),MONTH($AX71)=MONTH(BI$15)),
NETWORKDAYS.INTL($AW71,$AX71,1,_xlpm.VD)))),0)),
$DH71="месяц",
$BP71*BI71,
$DH71="неделя",
$BP71*BI71/7*(ROUNDUP((DAY(EOMONTH(BI$15,0)))/4,0))),
0)</f>
        <v/>
      </c>
      <c r="CA71" s="125">
        <f t="array" ref="CA71">
IFERROR(
_xlfn.IFS(
$DH71="день_1",
$BP71*$BL71/($AX71-$AW71+1)*BJ71*(DAY(EOMONTH(BJ$15,0))),
$DH71="день_2",
$BP71/30*MAX(MIN($AX71,EOMONTH(BJ$15,0))-MAX($AW71,BJ$15)+1,),
$DH71="раб.день",
$BP71/30*(IFERROR(
_xlfn.LET(_xlpm.VD,
CHOOSE(
{1;2;3;4;5;6;7;8;9;10;11;12;13;14;15;16;17;18},
45658,45659,45660,45661,45662,45663,45664,45665,45711,45724,45778,45779,45785,45786,45820,45821,45965,46022),
_xlfn.LET(_xlpm.DD,
MAX(MIN($AX71,EOMONTH(BJ$15,0))-MAX($AW71,BJ$15),),
_xlfn.IFS(
AND(MONTH($AW71)=MONTH(BJ$15),MONTH($AX71)&lt;&gt;MONTH(BJ$15)),
NETWORKDAYS.INTL($AW71,$AW71+_xlpm.DD,1,_xlpm.VD),
AND(MONTH($AW71)&lt;&gt;MONTH(BJ$15),MONTH($AX71)=MONTH(BJ$15)),
NETWORKDAYS.INTL(($AX71)-_xlpm.DD,$AX71,1,_xlpm.VD),
AND(MONTH($AW71)&lt;MONTH(BJ$15),MONTH($AX71)&gt;MONTH(BJ$15)),
NETWORKDAYS.INTL((EOMONTH(BJ$15-1,1))-_xlpm.DD,EOMONTH(BJ$15-1,1),1,_xlpm.VD),
AND(MONTH($AW71)=MONTH(BJ$15),MONTH($AX71)=MONTH(BJ$15)),
NETWORKDAYS.INTL($AW71,$AX71,1,_xlpm.VD)))),0)),
$DH71="месяц",
$BP71*BJ71,
$DH71="неделя",
$BP71*BJ71/7*(ROUNDUP((DAY(EOMONTH(BJ$15,0)))/4,0))),
0)</f>
        <v/>
      </c>
      <c r="CB71" s="125">
        <f t="array" ref="CB71">
IFERROR(
_xlfn.IFS(
$DH71="день_1",
$BP71*$BL71/($AX71-$AW71+1)*BK71*(DAY(EOMONTH(BK$15,0))),
$DH71="день_2",
$BP71/30*MAX(MIN($AX71,EOMONTH(BK$15,0))-MAX($AW71,BK$15)+1,),
$DH71="раб.день",
$BP71/30*(IFERROR(
_xlfn.LET(_xlpm.VD,
CHOOSE(
{1;2;3;4;5;6;7;8;9;10;11;12;13;14;15;16;17;18},
45658,45659,45660,45661,45662,45663,45664,45665,45711,45724,45778,45779,45785,45786,45820,45821,45965,46022),
_xlfn.LET(_xlpm.DD,
MAX(MIN($AX71,EOMONTH(BK$15,0))-MAX($AW71,BK$15),),
_xlfn.IFS(
AND(MONTH($AW71)=MONTH(BK$15),MONTH($AX71)&lt;&gt;MONTH(BK$15)),
NETWORKDAYS.INTL($AW71,$AW71+_xlpm.DD,1,_xlpm.VD),
AND(MONTH($AW71)&lt;&gt;MONTH(BK$15),MONTH($AX71)=MONTH(BK$15)),
NETWORKDAYS.INTL(($AX71)-_xlpm.DD,$AX71,1,_xlpm.VD),
AND(MONTH($AW71)&lt;MONTH(BK$15),MONTH($AX71)&gt;MONTH(BK$15)),
NETWORKDAYS.INTL((EOMONTH(BK$15-1,1))-_xlpm.DD,EOMONTH(BK$15-1,1),1,_xlpm.VD),
AND(MONTH($AW71)=MONTH(BK$15),MONTH($AX71)=MONTH(BK$15)),
NETWORKDAYS.INTL($AW71,$AX71,1,_xlpm.VD)))),0)),
$DH71="месяц",
$BP71*BK71,
$DH71="неделя",
$BP71*BK71/7*(ROUNDUP((DAY(EOMONTH(BK$15,0)))/4,0))),
0)</f>
        <v/>
      </c>
      <c r="CC71" s="125">
        <f>SUM($BQ71:$CB71)</f>
        <v/>
      </c>
      <c r="CD71" s="126">
        <f>SUM($EH71:$EH71)</f>
        <v/>
      </c>
      <c r="CE71" s="126">
        <f>$CD71*$AB71</f>
        <v/>
      </c>
      <c r="CF71" s="126">
        <f>SUM($EK71:$EK71)</f>
        <v/>
      </c>
      <c r="CG71" s="126">
        <f>$CF71*$AB71</f>
        <v/>
      </c>
      <c r="CH71" s="126">
        <f>SUM($CC71,$CE71,$CG71)</f>
        <v/>
      </c>
      <c r="CI71" s="126">
        <f>$CH71*(1+$CM71)</f>
        <v/>
      </c>
      <c r="CJ71" s="127" t="n">
        <v>0</v>
      </c>
      <c r="CK71" s="126">
        <f>SUM($CH71:$CH71)*(1+$CJ71)</f>
        <v/>
      </c>
      <c r="CL71" s="126">
        <f>SUM($CH71:$CH71)*(1+$CM71)</f>
        <v/>
      </c>
      <c r="CM71" s="59" t="inlineStr">
        <is>
          <t>20%</t>
        </is>
      </c>
      <c r="CN71" s="59" t="n"/>
      <c r="CO71" s="72" t="n"/>
      <c r="CP71" s="59" t="n"/>
      <c r="CQ71" s="73" t="n"/>
      <c r="CR71" s="73" t="n"/>
      <c r="CS71" s="73" t="n"/>
      <c r="CT71" s="72" t="n"/>
      <c r="CU71" s="79" t="inlineStr">
        <is>
          <t> </t>
        </is>
      </c>
      <c r="CV71" s="60" t="n"/>
      <c r="CW71" s="60" t="n"/>
      <c r="CX71" s="60" t="n"/>
      <c r="CY71" s="127">
        <f>IFERROR(($CC71-$EE71)/($EE71/(1-$DQ71)),0)</f>
        <v/>
      </c>
      <c r="CZ71" s="127">
        <f>IFERROR(1-$EI71/($CE71),0)</f>
        <v/>
      </c>
      <c r="DA71" s="127">
        <f>IFERROR(1-$EL71/($CG71),0)</f>
        <v/>
      </c>
      <c r="DB71" s="126">
        <f>ROUND(IFERROR(($CI71/(1+$CM71)-$EN71),0),2)</f>
        <v/>
      </c>
      <c r="DC71" s="128" t="n"/>
      <c r="DD71" s="125" t="n"/>
      <c r="DE71" s="75" t="n">
        <v>0</v>
      </c>
      <c r="DF71" s="128" t="n"/>
      <c r="DG71" s="125">
        <f>IF($DC71=0,0,$DD71*($DC71*100%-$DE71*$DF71))*SUM($AB71:$AB71)</f>
        <v/>
      </c>
      <c r="DH71" s="129" t="inlineStr">
        <is>
          <t>месяц</t>
        </is>
      </c>
      <c r="DI71" s="130">
        <f t="array" ref="DI71">IFERROR(
IF($ES71="LisChannel",
(ROUND(((INDEX({174.625;153.888888888889;130.972222222222},MATCH($AI71,{2;3;4}),0))*$AG71*$AI71),2)),0),0)</f>
        <v/>
      </c>
      <c r="DJ71" s="130">
        <f>
_xlfn.LET(_xlpm.X,
IFERROR(
IF($ES71="НовиковТВ",
(_xlfn.LET(_xlpm.NTV,
_xlfn.LET(_xlpm.MIN,350000,
IF(SUMIFS($DI:$DI,$ES:$ES,"НовиковТВ")&lt;=_xlpm.MIN,
(SUMIFS($DI:$DI,$ES:$ES,"НовиковТВ")/(COUNTIFS($ES:$ES,"НовиковТВ")))*_xlpm.MIN/SUMIFS($DI:$DI,$ES:$ES,"НовиковТВ"),
DI71)),
_xlpm.NTV+$DG71/(1-(1-(_xlpm.NTV)*(1-$DL71)*(1-$DM71)*(1-$DN71)*(1-$DO71)*(1-$DP71)/_xlpm.NTV))))/(1+$EP71),
$DI71+$DG71/(1-(1-($DI71)*(1-$DL71)*(1-$DM71)*(1-$DN71)*(1-$DO71)*(1-$DP71)/$DI71))),
0),
_xlpm.X*(1+$CM71)*(1+$CW71)-_xlpm.X*(1+$CM71)+_xlpm.X)</f>
        <v/>
      </c>
      <c r="DK71" s="125" t="inlineStr">
        <is>
          <t>послед.</t>
        </is>
      </c>
      <c r="DL71" s="63" t="n">
        <v>0</v>
      </c>
      <c r="DM71" s="63" t="n">
        <v>0</v>
      </c>
      <c r="DN71" s="63" t="n">
        <v>0</v>
      </c>
      <c r="DO71" s="63" t="n">
        <v>0</v>
      </c>
      <c r="DP71" s="63" t="n">
        <v>0</v>
      </c>
      <c r="DQ71" s="63">
        <f t="array" ref="DQ71">IFERROR(_xlfn.IFS(
$DK71="послед.",1-(1-$DL71)*(1-$DM71)*(1-$DN71)*(1-$DO71)*(1-$DP71),
$DK71="сумм.",$DL71+$DM71+$DN71+$DO71+$DP71),
0)</f>
        <v/>
      </c>
      <c r="DR71" s="125">
        <f t="array" ref="DR71">
IFERROR(
_xlfn.IFS(
$BL71=0,
0,
$BL71&gt;0,
_xlfn.IFS($DK71="послед.",
$DJ71*(1-$DL71)*(1-$DM71)*(1-$DN71)*(1-$DO71)*(1-$DP71),
$DK71="сумм.",
$DJ71*(1-($DL71+$DM71+$DN71+$DO71+$DP71)))),0)</f>
        <v/>
      </c>
      <c r="DS71" s="125">
        <f t="array" ref="DS71">
IFERROR(_xlfn.IFS(
$DH71="день_1",
$DR71*$BL71/($AX71-$AW71+1)*AZ71*(DAY(EOMONTH(AZ$15,0))),
$DH71="день_2",
$DR71/30*MAX(MIN($AX71,EOMONTH(AZ$15,0))-MAX($AW71,AZ$15)+1,),
$DH71="раб.день",
$DR71/30*(IFERROR(
_xlfn.LET(_xlpm.VD,
CHOOSE(
{1;2;3;4;5;6;7;8;9;10;11;12;13;14;15;16;17;18},
45658,45659,45660,45661,45662,45663,45664,45665,45711,45724,45778,45779,45785,45786,45820,45821,45965,46022),
_xlfn.LET(_xlpm.DD,
MAX(MIN($AX71,EOMONTH(AZ$15,0))-MAX($AW71,AZ$15),),
_xlfn.IFS(
AND(MONTH($AW71)=MONTH(AZ$15),MONTH($AX71)&lt;&gt;MONTH(AZ$15)),
NETWORKDAYS.INTL($AW71,$AW71+_xlpm.DD,1,_xlpm.VD),
AND(MONTH($AW71)&lt;&gt;MONTH(AZ$15),MONTH($AX71)=MONTH(AZ$15)),
NETWORKDAYS.INTL(($AX71)-_xlpm.DD,$AX71,1,_xlpm.VD),
AND(MONTH($AW71)&lt;MONTH(AZ$15),MONTH($AX71)&gt;MONTH(AZ$15)),
NETWORKDAYS.INTL((EOMONTH(AZ$15-1,1))-_xlpm.DD,EOMONTH(AZ$15-1,1),1,_xlpm.VD),
AND(MONTH($AW71)=MONTH(AZ$15),MONTH($AX71)=MONTH(AZ$15)),
NETWORKDAYS.INTL($AW71,$AX71,1,_xlpm.VD)))),0)),
$DH71="месяц",
$DR71*AZ71,
$DH71="неделя",
$DR71*AZ71/7*(ROUNDUP((DAY(EOMONTH(AZ$15,0)))/4,0))),
0)</f>
        <v/>
      </c>
      <c r="DT71" s="125">
        <f t="array" ref="DT71">
IFERROR(_xlfn.IFS(
$DH71="день_1",
$DR71*$BL71/($AX71-$AW71+1)*BA71*(DAY(EOMONTH(BA$15,0))),
$DH71="день_2",
$DR71/30*MAX(MIN($AX71,EOMONTH(BA$15,0))-MAX($AW71,BA$15)+1,),
$DH71="раб.день",
$DR71/30*(IFERROR(
_xlfn.LET(_xlpm.VD,
CHOOSE(
{1;2;3;4;5;6;7;8;9;10;11;12;13;14;15;16;17;18},
45658,45659,45660,45661,45662,45663,45664,45665,45711,45724,45778,45779,45785,45786,45820,45821,45965,46022),
_xlfn.LET(_xlpm.DD,
MAX(MIN($AX71,EOMONTH(BA$15,0))-MAX($AW71,BA$15),),
_xlfn.IFS(
AND(MONTH($AW71)=MONTH(BA$15),MONTH($AX71)&lt;&gt;MONTH(BA$15)),
NETWORKDAYS.INTL($AW71,$AW71+_xlpm.DD,1,_xlpm.VD),
AND(MONTH($AW71)&lt;&gt;MONTH(BA$15),MONTH($AX71)=MONTH(BA$15)),
NETWORKDAYS.INTL(($AX71)-_xlpm.DD,$AX71,1,_xlpm.VD),
AND(MONTH($AW71)&lt;MONTH(BA$15),MONTH($AX71)&gt;MONTH(BA$15)),
NETWORKDAYS.INTL((EOMONTH(BA$15-1,1))-_xlpm.DD,EOMONTH(BA$15-1,1),1,_xlpm.VD),
AND(MONTH($AW71)=MONTH(BA$15),MONTH($AX71)=MONTH(BA$15)),
NETWORKDAYS.INTL($AW71,$AX71,1,_xlpm.VD)))),0)),
$DH71="месяц",
$DR71*BA71,
$DH71="неделя",
$DR71*BA71/7*(ROUNDUP((DAY(EOMONTH(BA$15,0)))/4,0))),
0)</f>
        <v/>
      </c>
      <c r="DU71" s="125">
        <f t="array" ref="DU71">
IFERROR(_xlfn.IFS(
$DH71="день_1",
$DR71*$BL71/($AX71-$AW71+1)*BB71*(DAY(EOMONTH(BB$15,0))),
$DH71="день_2",
$DR71/30*MAX(MIN($AX71,EOMONTH(BB$15,0))-MAX($AW71,BB$15)+1,),
$DH71="раб.день",
$DR71/30*(IFERROR(
_xlfn.LET(_xlpm.VD,
CHOOSE(
{1;2;3;4;5;6;7;8;9;10;11;12;13;14;15;16;17;18},
45658,45659,45660,45661,45662,45663,45664,45665,45711,45724,45778,45779,45785,45786,45820,45821,45965,46022),
_xlfn.LET(_xlpm.DD,
MAX(MIN($AX71,EOMONTH(BB$15,0))-MAX($AW71,BB$15),),
_xlfn.IFS(
AND(MONTH($AW71)=MONTH(BB$15),MONTH($AX71)&lt;&gt;MONTH(BB$15)),
NETWORKDAYS.INTL($AW71,$AW71+_xlpm.DD,1,_xlpm.VD),
AND(MONTH($AW71)&lt;&gt;MONTH(BB$15),MONTH($AX71)=MONTH(BB$15)),
NETWORKDAYS.INTL(($AX71)-_xlpm.DD,$AX71,1,_xlpm.VD),
AND(MONTH($AW71)&lt;MONTH(BB$15),MONTH($AX71)&gt;MONTH(BB$15)),
NETWORKDAYS.INTL((EOMONTH(BB$15-1,1))-_xlpm.DD,EOMONTH(BB$15-1,1),1,_xlpm.VD),
AND(MONTH($AW71)=MONTH(BB$15),MONTH($AX71)=MONTH(BB$15)),
NETWORKDAYS.INTL($AW71,$AX71,1,_xlpm.VD)))),0)),
$DH71="месяц",
$DR71*BB71,
$DH71="неделя",
$DR71*BB71/7*(ROUNDUP((DAY(EOMONTH(BB$15,0)))/4,0))),
0)</f>
        <v/>
      </c>
      <c r="DV71" s="125">
        <f t="array" ref="DV71">
IFERROR(_xlfn.IFS(
$DH71="день_1",
$DR71*$BL71/($AX71-$AW71+1)*BC71*(DAY(EOMONTH(BC$15,0))),
$DH71="день_2",
$DR71/30*MAX(MIN($AX71,EOMONTH(BC$15,0))-MAX($AW71,BC$15)+1,),
$DH71="раб.день",
$DR71/30*(IFERROR(
_xlfn.LET(_xlpm.VD,
CHOOSE(
{1;2;3;4;5;6;7;8;9;10;11;12;13;14;15;16;17;18},
45658,45659,45660,45661,45662,45663,45664,45665,45711,45724,45778,45779,45785,45786,45820,45821,45965,46022),
_xlfn.LET(_xlpm.DD,
MAX(MIN($AX71,EOMONTH(BC$15,0))-MAX($AW71,BC$15),),
_xlfn.IFS(
AND(MONTH($AW71)=MONTH(BC$15),MONTH($AX71)&lt;&gt;MONTH(BC$15)),
NETWORKDAYS.INTL($AW71,$AW71+_xlpm.DD,1,_xlpm.VD),
AND(MONTH($AW71)&lt;&gt;MONTH(BC$15),MONTH($AX71)=MONTH(BC$15)),
NETWORKDAYS.INTL(($AX71)-_xlpm.DD,$AX71,1,_xlpm.VD),
AND(MONTH($AW71)&lt;MONTH(BC$15),MONTH($AX71)&gt;MONTH(BC$15)),
NETWORKDAYS.INTL((EOMONTH(BC$15-1,1))-_xlpm.DD,EOMONTH(BC$15-1,1),1,_xlpm.VD),
AND(MONTH($AW71)=MONTH(BC$15),MONTH($AX71)=MONTH(BC$15)),
NETWORKDAYS.INTL($AW71,$AX71,1,_xlpm.VD)))),0)),
$DH71="месяц",
$DR71*BC71,
$DH71="неделя",
$DR71*BC71/7*(ROUNDUP((DAY(EOMONTH(BC$15,0)))/4,0))),
0)</f>
        <v/>
      </c>
      <c r="DW71" s="125">
        <f t="array" ref="DW71">
IFERROR(_xlfn.IFS(
$DH71="день_1",
$DR71*$BL71/($AX71-$AW71+1)*BD71*(DAY(EOMONTH(BD$15,0))),
$DH71="день_2",
$DR71/30*MAX(MIN($AX71,EOMONTH(BD$15,0))-MAX($AW71,BD$15)+1,),
$DH71="раб.день",
$DR71/30*(IFERROR(
_xlfn.LET(_xlpm.VD,
CHOOSE(
{1;2;3;4;5;6;7;8;9;10;11;12;13;14;15;16;17;18},
45658,45659,45660,45661,45662,45663,45664,45665,45711,45724,45778,45779,45785,45786,45820,45821,45965,46022),
_xlfn.LET(_xlpm.DD,
MAX(MIN($AX71,EOMONTH(BD$15,0))-MAX($AW71,BD$15),),
_xlfn.IFS(
AND(MONTH($AW71)=MONTH(BD$15),MONTH($AX71)&lt;&gt;MONTH(BD$15)),
NETWORKDAYS.INTL($AW71,$AW71+_xlpm.DD,1,_xlpm.VD),
AND(MONTH($AW71)&lt;&gt;MONTH(BD$15),MONTH($AX71)=MONTH(BD$15)),
NETWORKDAYS.INTL(($AX71)-_xlpm.DD,$AX71,1,_xlpm.VD),
AND(MONTH($AW71)&lt;MONTH(BD$15),MONTH($AX71)&gt;MONTH(BD$15)),
NETWORKDAYS.INTL((EOMONTH(BD$15-1,1))-_xlpm.DD,EOMONTH(BD$15-1,1),1,_xlpm.VD),
AND(MONTH($AW71)=MONTH(BD$15),MONTH($AX71)=MONTH(BD$15)),
NETWORKDAYS.INTL($AW71,$AX71,1,_xlpm.VD)))),0)),
$DH71="месяц",
$DR71*BD71,
$DH71="неделя",
$DR71*BD71/7*(ROUNDUP((DAY(EOMONTH(BD$15,0)))/4,0))),
0)</f>
        <v/>
      </c>
      <c r="DX71" s="125">
        <f t="array" ref="DX71">
IFERROR(_xlfn.IFS(
$DH71="день_1",
$DR71*$BL71/($AX71-$AW71+1)*BE71*(DAY(EOMONTH(BE$15,0))),
$DH71="день_2",
$DR71/30*MAX(MIN($AX71,EOMONTH(BE$15,0))-MAX($AW71,BE$15)+1,),
$DH71="раб.день",
$DR71/30*(IFERROR(
_xlfn.LET(_xlpm.VD,
CHOOSE(
{1;2;3;4;5;6;7;8;9;10;11;12;13;14;15;16;17;18},
45658,45659,45660,45661,45662,45663,45664,45665,45711,45724,45778,45779,45785,45786,45820,45821,45965,46022),
_xlfn.LET(_xlpm.DD,
MAX(MIN($AX71,EOMONTH(BE$15,0))-MAX($AW71,BE$15),),
_xlfn.IFS(
AND(MONTH($AW71)=MONTH(BE$15),MONTH($AX71)&lt;&gt;MONTH(BE$15)),
NETWORKDAYS.INTL($AW71,$AW71+_xlpm.DD,1,_xlpm.VD),
AND(MONTH($AW71)&lt;&gt;MONTH(BE$15),MONTH($AX71)=MONTH(BE$15)),
NETWORKDAYS.INTL(($AX71)-_xlpm.DD,$AX71,1,_xlpm.VD),
AND(MONTH($AW71)&lt;MONTH(BE$15),MONTH($AX71)&gt;MONTH(BE$15)),
NETWORKDAYS.INTL((EOMONTH(BE$15-1,1))-_xlpm.DD,EOMONTH(BE$15-1,1),1,_xlpm.VD),
AND(MONTH($AW71)=MONTH(BE$15),MONTH($AX71)=MONTH(BE$15)),
NETWORKDAYS.INTL($AW71,$AX71,1,_xlpm.VD)))),0)),
$DH71="месяц",
$DR71*BE71,
$DH71="неделя",
$DR71*BE71/7*(ROUNDUP((DAY(EOMONTH(BE$15,0)))/4,0))),
0)</f>
        <v/>
      </c>
      <c r="DY71" s="125">
        <f t="array" ref="DY71">
IFERROR(_xlfn.IFS(
$DH71="день_1",
$DR71*$BL71/($AX71-$AW71+1)*BF71*(DAY(EOMONTH(BF$15,0))),
$DH71="день_2",
$DR71/30*MAX(MIN($AX71,EOMONTH(BF$15,0))-MAX($AW71,BF$15)+1,),
$DH71="раб.день",
$DR71/30*(IFERROR(
_xlfn.LET(_xlpm.VD,
CHOOSE(
{1;2;3;4;5;6;7;8;9;10;11;12;13;14;15;16;17;18},
45658,45659,45660,45661,45662,45663,45664,45665,45711,45724,45778,45779,45785,45786,45820,45821,45965,46022),
_xlfn.LET(_xlpm.DD,
MAX(MIN($AX71,EOMONTH(BF$15,0))-MAX($AW71,BF$15),),
_xlfn.IFS(
AND(MONTH($AW71)=MONTH(BF$15),MONTH($AX71)&lt;&gt;MONTH(BF$15)),
NETWORKDAYS.INTL($AW71,$AW71+_xlpm.DD,1,_xlpm.VD),
AND(MONTH($AW71)&lt;&gt;MONTH(BF$15),MONTH($AX71)=MONTH(BF$15)),
NETWORKDAYS.INTL(($AX71)-_xlpm.DD,$AX71,1,_xlpm.VD),
AND(MONTH($AW71)&lt;MONTH(BF$15),MONTH($AX71)&gt;MONTH(BF$15)),
NETWORKDAYS.INTL((EOMONTH(BF$15-1,1))-_xlpm.DD,EOMONTH(BF$15-1,1),1,_xlpm.VD),
AND(MONTH($AW71)=MONTH(BF$15),MONTH($AX71)=MONTH(BF$15)),
NETWORKDAYS.INTL($AW71,$AX71,1,_xlpm.VD)))),0)),
$DH71="месяц",
$DR71*BF71,
$DH71="неделя",
$DR71*BF71/7*(ROUNDUP((DAY(EOMONTH(BF$15,0)))/4,0))),
0)</f>
        <v/>
      </c>
      <c r="DZ71" s="125">
        <f t="array" ref="DZ71">
IFERROR(_xlfn.IFS(
$DH71="день_1",
$DR71*$BL71/($AX71-$AW71+1)*BG71*(DAY(EOMONTH(BG$15,0))),
$DH71="день_2",
$DR71/30*MAX(MIN($AX71,EOMONTH(BG$15,0))-MAX($AW71,BG$15)+1,),
$DH71="раб.день",
$DR71/30*(IFERROR(
_xlfn.LET(_xlpm.VD,
CHOOSE(
{1;2;3;4;5;6;7;8;9;10;11;12;13;14;15;16;17;18},
45658,45659,45660,45661,45662,45663,45664,45665,45711,45724,45778,45779,45785,45786,45820,45821,45965,46022),
_xlfn.LET(_xlpm.DD,
MAX(MIN($AX71,EOMONTH(BG$15,0))-MAX($AW71,BG$15),),
_xlfn.IFS(
AND(MONTH($AW71)=MONTH(BG$15),MONTH($AX71)&lt;&gt;MONTH(BG$15)),
NETWORKDAYS.INTL($AW71,$AW71+_xlpm.DD,1,_xlpm.VD),
AND(MONTH($AW71)&lt;&gt;MONTH(BG$15),MONTH($AX71)=MONTH(BG$15)),
NETWORKDAYS.INTL(($AX71)-_xlpm.DD,$AX71,1,_xlpm.VD),
AND(MONTH($AW71)&lt;MONTH(BG$15),MONTH($AX71)&gt;MONTH(BG$15)),
NETWORKDAYS.INTL((EOMONTH(BG$15-1,1))-_xlpm.DD,EOMONTH(BG$15-1,1),1,_xlpm.VD),
AND(MONTH($AW71)=MONTH(BG$15),MONTH($AX71)=MONTH(BG$15)),
NETWORKDAYS.INTL($AW71,$AX71,1,_xlpm.VD)))),0)),
$DH71="месяц",
$DR71*BG71,
$DH71="неделя",
$DR71*BG71/7*(ROUNDUP((DAY(EOMONTH(BG$15,0)))/4,0))),
0)</f>
        <v/>
      </c>
      <c r="EA71" s="125">
        <f t="array" ref="EA71">
IFERROR(_xlfn.IFS(
$DH71="день_1",
$DR71*$BL71/($AX71-$AW71+1)*BH71*(DAY(EOMONTH(BH$15,0))),
$DH71="день_2",
$DR71/30*MAX(MIN($AX71,EOMONTH(BH$15,0))-MAX($AW71,BH$15)+1,),
$DH71="раб.день",
$DR71/30*(IFERROR(
_xlfn.LET(_xlpm.VD,
CHOOSE(
{1;2;3;4;5;6;7;8;9;10;11;12;13;14;15;16;17;18},
45658,45659,45660,45661,45662,45663,45664,45665,45711,45724,45778,45779,45785,45786,45820,45821,45965,46022),
_xlfn.LET(_xlpm.DD,
MAX(MIN($AX71,EOMONTH(BH$15,0))-MAX($AW71,BH$15),),
_xlfn.IFS(
AND(MONTH($AW71)=MONTH(BH$15),MONTH($AX71)&lt;&gt;MONTH(BH$15)),
NETWORKDAYS.INTL($AW71,$AW71+_xlpm.DD,1,_xlpm.VD),
AND(MONTH($AW71)&lt;&gt;MONTH(BH$15),MONTH($AX71)=MONTH(BH$15)),
NETWORKDAYS.INTL(($AX71)-_xlpm.DD,$AX71,1,_xlpm.VD),
AND(MONTH($AW71)&lt;MONTH(BH$15),MONTH($AX71)&gt;MONTH(BH$15)),
NETWORKDAYS.INTL((EOMONTH(BH$15-1,1))-_xlpm.DD,EOMONTH(BH$15-1,1),1,_xlpm.VD),
AND(MONTH($AW71)=MONTH(BH$15),MONTH($AX71)=MONTH(BH$15)),
NETWORKDAYS.INTL($AW71,$AX71,1,_xlpm.VD)))),0)),
$DH71="месяц",
$DR71*BH71,
$DH71="неделя",
$DR71*BH71/7*(ROUNDUP((DAY(EOMONTH(BH$15,0)))/4,0))),
0)</f>
        <v/>
      </c>
      <c r="EB71" s="125">
        <f t="array" ref="EB71">
IFERROR(_xlfn.IFS(
$DH71="день_1",
$DR71*$BL71/($AX71-$AW71+1)*BI71*(DAY(EOMONTH(BI$15,0))),
$DH71="день_2",
$DR71/30*MAX(MIN($AX71,EOMONTH(BI$15,0))-MAX($AW71,BI$15)+1,),
$DH71="раб.день",
$DR71/30*(IFERROR(
_xlfn.LET(_xlpm.VD,
CHOOSE(
{1;2;3;4;5;6;7;8;9;10;11;12;13;14;15;16;17;18},
45658,45659,45660,45661,45662,45663,45664,45665,45711,45724,45778,45779,45785,45786,45820,45821,45965,46022),
_xlfn.LET(_xlpm.DD,
MAX(MIN($AX71,EOMONTH(BI$15,0))-MAX($AW71,BI$15),),
_xlfn.IFS(
AND(MONTH($AW71)=MONTH(BI$15),MONTH($AX71)&lt;&gt;MONTH(BI$15)),
NETWORKDAYS.INTL($AW71,$AW71+_xlpm.DD,1,_xlpm.VD),
AND(MONTH($AW71)&lt;&gt;MONTH(BI$15),MONTH($AX71)=MONTH(BI$15)),
NETWORKDAYS.INTL(($AX71)-_xlpm.DD,$AX71,1,_xlpm.VD),
AND(MONTH($AW71)&lt;MONTH(BI$15),MONTH($AX71)&gt;MONTH(BI$15)),
NETWORKDAYS.INTL((EOMONTH(BI$15-1,1))-_xlpm.DD,EOMONTH(BI$15-1,1),1,_xlpm.VD),
AND(MONTH($AW71)=MONTH(BI$15),MONTH($AX71)=MONTH(BI$15)),
NETWORKDAYS.INTL($AW71,$AX71,1,_xlpm.VD)))),0)),
$DH71="месяц",
$DR71*BI71,
$DH71="неделя",
$DR71*BI71/7*(ROUNDUP((DAY(EOMONTH(BI$15,0)))/4,0))),
0)</f>
        <v/>
      </c>
      <c r="EC71" s="125">
        <f t="array" ref="EC71">
IFERROR(_xlfn.IFS(
$DH71="день_1",
$DR71*$BL71/($AX71-$AW71+1)*BJ71*(DAY(EOMONTH(BJ$15,0))),
$DH71="день_2",
$DR71/30*MAX(MIN($AX71,EOMONTH(BJ$15,0))-MAX($AW71,BJ$15)+1,),
$DH71="раб.день",
$DR71/30*(IFERROR(
_xlfn.LET(_xlpm.VD,
CHOOSE(
{1;2;3;4;5;6;7;8;9;10;11;12;13;14;15;16;17;18},
45658,45659,45660,45661,45662,45663,45664,45665,45711,45724,45778,45779,45785,45786,45820,45821,45965,46022),
_xlfn.LET(_xlpm.DD,
MAX(MIN($AX71,EOMONTH(BJ$15,0))-MAX($AW71,BJ$15),),
_xlfn.IFS(
AND(MONTH($AW71)=MONTH(BJ$15),MONTH($AX71)&lt;&gt;MONTH(BJ$15)),
NETWORKDAYS.INTL($AW71,$AW71+_xlpm.DD,1,_xlpm.VD),
AND(MONTH($AW71)&lt;&gt;MONTH(BJ$15),MONTH($AX71)=MONTH(BJ$15)),
NETWORKDAYS.INTL(($AX71)-_xlpm.DD,$AX71,1,_xlpm.VD),
AND(MONTH($AW71)&lt;MONTH(BJ$15),MONTH($AX71)&gt;MONTH(BJ$15)),
NETWORKDAYS.INTL((EOMONTH(BJ$15-1,1))-_xlpm.DD,EOMONTH(BJ$15-1,1),1,_xlpm.VD),
AND(MONTH($AW71)=MONTH(BJ$15),MONTH($AX71)=MONTH(BJ$15)),
NETWORKDAYS.INTL($AW71,$AX71,1,_xlpm.VD)))),0)),
$DH71="месяц",
$DR71*BJ71,
$DH71="неделя",
$DR71*BJ71/7*(ROUNDUP((DAY(EOMONTH(BJ$15,0)))/4,0))),
0)</f>
        <v/>
      </c>
      <c r="ED71" s="125">
        <f t="array" ref="ED71">
IFERROR(_xlfn.IFS(
$DH71="день_1",
$DR71*$BL71/($AX71-$AW71+1)*BK71*(DAY(EOMONTH(BK$15,0))),
$DH71="день_2",
$DR71/30*MAX(MIN($AX71,EOMONTH(BK$15,0))-MAX($AW71,BK$15)+1,),
$DH71="раб.день",
$DR71/30*(IFERROR(
_xlfn.LET(_xlpm.VD,
CHOOSE(
{1;2;3;4;5;6;7;8;9;10;11;12;13;14;15;16;17;18},
45658,45659,45660,45661,45662,45663,45664,45665,45711,45724,45778,45779,45785,45786,45820,45821,45965,46022),
_xlfn.LET(_xlpm.DD,
MAX(MIN($AX71,EOMONTH(BK$15,0))-MAX($AW71,BK$15),),
_xlfn.IFS(
AND(MONTH($AW71)=MONTH(BK$15),MONTH($AX71)&lt;&gt;MONTH(BK$15)),
NETWORKDAYS.INTL($AW71,$AW71+_xlpm.DD,1,_xlpm.VD),
AND(MONTH($AW71)&lt;&gt;MONTH(BK$15),MONTH($AX71)=MONTH(BK$15)),
NETWORKDAYS.INTL(($AX71)-_xlpm.DD,$AX71,1,_xlpm.VD),
AND(MONTH($AW71)&lt;MONTH(BK$15),MONTH($AX71)&gt;MONTH(BK$15)),
NETWORKDAYS.INTL((EOMONTH(BK$15-1,1))-_xlpm.DD,EOMONTH(BK$15-1,1),1,_xlpm.VD),
AND(MONTH($AW71)=MONTH(BK$15),MONTH($AX71)=MONTH(BK$15)),
NETWORKDAYS.INTL($AW71,$AX71,1,_xlpm.VD)))),0)),
$DH71="месяц",
$DR71*BK71,
$DH71="неделя",
$DR71*BK71/7*(ROUNDUP((DAY(EOMONTH(BK$15,0)))/4,0))),
0)</f>
        <v/>
      </c>
      <c r="EE71" s="125">
        <f>SUM($DS71,$DT71,$DU71,$DV71,$DW71,$DX71,$DY71,$DZ71,$EA71,$EB71,$EC71,$ED71)</f>
        <v/>
      </c>
      <c r="EF71" s="125">
        <f>IFERROR(ROUND($EE71*(1+$EP71),2),0)</f>
        <v/>
      </c>
      <c r="EG71" s="128" t="n">
        <v>1</v>
      </c>
      <c r="EH71" s="126" t="n">
        <v>0</v>
      </c>
      <c r="EI71" s="126">
        <f>ROUND(SUM($EH71:$EH71)*SUM($AB71:$AB71)*$EG71,2)</f>
        <v/>
      </c>
      <c r="EJ71" s="126">
        <f>ROUND($EI71*(1+$EP71),2)</f>
        <v/>
      </c>
      <c r="EK71" s="126" t="n">
        <v>0</v>
      </c>
      <c r="EL71" s="126">
        <f>ROUND(SUM($EK71:$EK71)*SUM($AB71:$AB71)*$EG71,2)</f>
        <v/>
      </c>
      <c r="EM71" s="126">
        <f>ROUND($EL71*(1+$EP71),2)</f>
        <v/>
      </c>
      <c r="EN71" s="126">
        <f>SUM($EE71,$EI71,$EL71)</f>
        <v/>
      </c>
      <c r="EO71" s="126">
        <f>SUM($EF71,$EJ71,$EM71)</f>
        <v/>
      </c>
      <c r="EP71" s="59" t="inlineStr">
        <is>
          <t>20%</t>
        </is>
      </c>
      <c r="EQ71" s="59" t="n"/>
      <c r="ER71" s="60">
        <f t="array" ref="ER71">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MATCH(ES71,
{"AMS";"RussOutdoor";"HD Outdoor";"Ingroup";"IQ";"Ledproduction";"LisChannel";"Logic";"Media-PPL";"NovikovTV | НовиковТВ";"SMA";"SOK";"КрокусТВ | CrocusTV | IndoorTV";"Сити";"ТЯК Москва"},
0)),"")</f>
        <v/>
      </c>
      <c r="ES71" s="60" t="n"/>
      <c r="ET71" s="60">
        <f t="array" ref="ET71">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MATCH(ES71,
{"AMS";"RussOutdoor";"HD Outdoor";"Ingroup";"IQ";"Ledproduction";"LisChannel";"Logic";"Media-PPL";"NovikovTV | НовиковТВ";"SMA";"SOK";"КрокусТВ | CrocusTV | IndoorTV";"Сити";"ТЯК Москва"},
0)),"")</f>
        <v/>
      </c>
      <c r="EU71" s="60" t="n"/>
      <c r="EV71" s="60" t="n"/>
      <c r="EX71" s="110">
        <f t="array" ref="EX71">
($AR71/30
+N("ТРАФИК ПЛОЩАДКИ"))*
(IFERROR(
_xlfn.LET(
_xlpm.GPR,
HLOOKUP($L71,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(MATCH($T71,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IF($Q71="цифровой",_xlpm.GPR/$AG71,_xlpm.GPR/60)),
0)
+N("DWELL TIME"))*
(IF($AB71=0,0,IF($AB71=1,0.3,IF($AB71=2,0.5,IF($AB71&gt;2,1))))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_xlfn.IFS($AC71="да",1.2,$AC71="нет",1)*
_xlfn.IFS($AD71="да",1.2,$AD71="нет",1)*
IF(R71="статический",1,1.2)*
$X71*
INDEX(
{1.2;1;1.2;1.2;1;1.2;1.2;1.2;1.2;1.2;1.2;1;1.2;1.2;1.2;1.2;1;1;1.2;1.2;1.2;1;1;1;1;1.2;1.2;1.2;1.2;1;1;1;1;1.2;1.2;1.2;1.2;1.2;1.2;1.2;1.2;1;1;1.2;1;1;1;1;1.5;1;1;1.5;1.5;1.2},
MATCH($Q71,_xlpm.MI,0)))&gt;{0.02;0.04;0.06;0.1;0.2;0.4;0.6;0.8;1;2;4;6})),
{0;1;2;3;4;5;6;7;8;9;10;11;12},
0)))
+N("КОЭФФИЦИЕНТ КОНТАКТА"))))*
(_xlfn.IFS($X71&lt;0.1,$X71/1000,$X71&gt;25,5.2,AND($X71&gt;=0.1,$X71&lt;=25),(($X71*2+0.1)/10)*($X71/10)))*
IFERROR((_xlfn.LET(
_xlpm.MA,
{0;0.8;0.85;0.9;0.95;1},
_xlpm.MAA,
{0;1;2;3;4;5},
INDEX(_xlpm.MA,MATCH(SUMPRODUCT(--((IF(ROUND(_xlpm.MAA,1)&gt;5,5,ROUND($AB71,1)))&gt;{0;1;2;3;4;5})),_xlpm.MAA,0)))
+N("КОЭФФИЦИЕНТ КОЛ-ВО КОНСТРУКЦИЙ")),1)*
$AB71,0))*
(IF($Q71="цифровой",$AG71/15*$AI71,1)
+N("ДЛЯ ЦИФРЫ"))</f>
        <v/>
      </c>
      <c r="EY71" s="110">
        <f>IFERROR(EX71*AY71,0)</f>
        <v/>
      </c>
      <c r="EZ71" s="131">
        <f>IFERROR(DP71/EY71*1000,0)</f>
        <v/>
      </c>
      <c r="FA71" s="112">
        <f>IFERROR(FC71/FB71,0)</f>
        <v/>
      </c>
      <c r="FB71" s="112">
        <f>IFERROR((FC71/(EY71/FF71*#REF!))*0.825,0)</f>
        <v/>
      </c>
      <c r="FC71" s="112">
        <f>IFERROR(((EX71*30/AR71)*100)/30,0)</f>
        <v/>
      </c>
      <c r="FD71" s="112">
        <f>IFERROR(EY71/G71*100%,0)</f>
        <v/>
      </c>
      <c r="FE71" s="112">
        <f>IFERROR(FD71/FC71*100%,0)</f>
        <v/>
      </c>
      <c r="FF71" s="110">
        <f>IFERROR(AR71/30*AY71,0)</f>
        <v/>
      </c>
    </row>
    <row r="72" ht="13" customHeight="1">
      <c r="A72" s="59" t="n"/>
      <c r="B72" s="60" t="n"/>
      <c r="C72" s="60" t="n"/>
      <c r="D72" s="60">
        <f t="array" ref="D72">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MATCH($E72,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72" s="60">
        <f t="array" ref="E72">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MATCH($F72,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72" s="60" t="inlineStr"/>
      <c r="G72" s="60" t="n"/>
      <c r="H72" s="60">
        <f t="array" ref="H72">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MATCH($I72,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72" s="60" t="n"/>
      <c r="J72" s="60" t="n"/>
      <c r="K72" s="60" t="n"/>
      <c r="L72" s="60" t="n"/>
      <c r="M72" s="60" t="n"/>
      <c r="N72" s="60" t="n"/>
      <c r="O72" s="60" t="n"/>
      <c r="P72" s="60">
        <f t="array" ref="P72">
_xlfn.IFS(
ISNUMBER(MATCH($Q72,{"шелфбаннер","разделитель","монетница","чековая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ISNUMBER(MATCH($Q72,{"LED/LCD","видеокулер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ISNUMBER(MATCH($Q72,{"автомобиль","машина","выставочное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ISNUMBER(MATCH($Q72,{"билборд","лифтовая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ISNUMBER(MATCH($Q72,{"навигация","подвесной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ISNUMBER(MATCH($Q72,{"движущаяся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ISNUMBER(MATCH($Q72,{"каталог","журнал"},)),
"Пресса",
$Q72="","")</f>
        <v/>
      </c>
      <c r="Q72" s="60" t="n"/>
      <c r="R72" s="60">
        <f t="array" ref="R72">
IFERROR(
_xlfn.IFS(
OR(ISNUMBER(MATCH($Q72,{"экспозиция","макет","стенд","автостенд","авто стенд","выставочное пространство","выставочные стенды","модульные выставочные стенды","3Д конструкция","3D конструкция"},)),P72="Экспонирование"),
"нестандартный",
ISNUMBER(MATCH($Q72,{"скроллер","призматрон"},)),
"динамический",
$P72="Видео",
"цифровой",
OR($P72="Пресса",$P72="Щит",$P72="POSm",$P72="Подвес",$P72="Брендирование/оклейка"),
"статический"),"")</f>
        <v/>
      </c>
      <c r="S72" s="59" t="n"/>
      <c r="T72" s="60" t="n"/>
      <c r="U72" s="60" t="n"/>
      <c r="V72" s="60">
        <f>
IF(P72="Видео",
"цифровой постер/ролик",
IF(ISNUMBER(MATCH(Q72,{"короб световой","короб световой | лайтбокс","короб световой | кристалайт","лайтбокс","лайт бокс","кристалайт","LB","lightbox"},)),
"бэклит",
IF(P72="Брендирование/оклейка",
"перфарированная пленка/самоклейка",
IF(P72="Экспонирование",
"под запрос",
IF(P72="Подвес",
"баннер/ткань",
"")))))</f>
        <v/>
      </c>
      <c r="W72" s="59" t="n"/>
      <c r="X72" s="59" t="n"/>
      <c r="Y72" s="59" t="n"/>
      <c r="Z72" s="61" t="n"/>
      <c r="AA72" s="61" t="n"/>
      <c r="AB72" s="61">
        <f>IF(BL72&gt;0,Z72,0)</f>
        <v/>
      </c>
      <c r="AC72" s="59" t="n"/>
      <c r="AD72" s="59" t="n"/>
      <c r="AE72" s="59" t="n"/>
      <c r="AF72" s="59" t="n"/>
      <c r="AG72" s="59" t="n"/>
      <c r="AH72" s="59" t="n"/>
      <c r="AI72" s="59" t="n"/>
      <c r="AJ72" s="59" t="n"/>
      <c r="AK72" s="59" t="n"/>
      <c r="AL72" s="62">
        <f>IFERROR(IF(OR(R72="статический",R72="динамический",R72="нестандартный",R72="",R72=""),"-",IF(AND(AH72="-",AI72="-"),"-",AK72*3600/AH72*AI72)),"-")</f>
        <v/>
      </c>
      <c r="AM72" s="62">
        <f>IFERROR(IF(OR(R72="статический",R72="динамический",R72="",R72="", R72="BTL",R72="нестандартный"),"-",AG72*AI72*AL72/60),"-")</f>
        <v/>
      </c>
      <c r="AN72" s="63">
        <f>IFERROR(IF(AH72="","-",AG72*AI72/AH72),"-")</f>
        <v/>
      </c>
      <c r="AO72" s="59">
        <f>IFERROR(IF(OR($R72="статический",$R72="динамический",$R72="",$R72="",$R72="BTL",$R72="нестандартный"),"-",$AL72*$AY72),"-")</f>
        <v/>
      </c>
      <c r="AP72" s="62">
        <f>IFERROR(IF(OR($R72="статический",$R72="динамический",$R72="",$R72="",$R72="BTL",$R72="нестандартный"),"-",$AM72*AY72),"-")</f>
        <v/>
      </c>
      <c r="AQ72" s="64" t="n"/>
      <c r="AR72" s="61" t="n"/>
      <c r="AS72" s="61" t="n"/>
      <c r="AT72" s="61" t="n"/>
      <c r="AU72" s="65" t="n"/>
      <c r="AV72" s="124">
        <f>IFERROR(DR72/AT72*1000,"n/a")</f>
        <v/>
      </c>
      <c r="AW72" s="67" t="n"/>
      <c r="AX72" s="67" t="n"/>
      <c r="AY72" s="43">
        <f>IFERROR(IF(OR($AW72="",$AX72=""),"",_xlfn.DAYS($AX72+1,$AW72)),"")</f>
        <v/>
      </c>
      <c r="AZ72" s="68">
        <f t="array" ref="AZ72">
_xlfn.LET(_xlpm.COEFF,
IF($AW72+$AX72=0,0,IF(MAX(MIN($AX72,EOMONTH(AZ$15,0))-MAX($AW72,AZ$15)+1,)&gt;0,1,0)),
_xlfn.IFS(
$ES72="LisChannel",
_xlpm.COEFF*
INDEX({1;1;1.2;1.2;1;1;1;1;1.2;1.2;1.2;1.2},
MATCH(MONTH(AZ$15),
{1,2,3,4,5,6,7,8,9,10,11,12})),
CONCATENATE($ES72," ",$L72)="RussOutdoor метро",
_xlpm.COEFF*
INDEX({0.8;0.9;1.1;1.1;1;1;1;1;1.1;1.1;1.1;1.1},
MATCH(MONTH(AZ$15),
{1,2,3,4,5,6,7,8,9,10,11,12})),
$ES72&lt;&gt;"LisChannel",
_xlpm.COEFF,
$ES72&lt;&gt;"RussOutdoor",
_xlpm.COEFF))</f>
        <v/>
      </c>
      <c r="BA72" s="68">
        <f t="array" ref="BA72">
_xlfn.LET(_xlpm.COEFF,
IF($AW72+$AX72=0,0,IF(MAX(MIN($AX72,EOMONTH(BA$15,0))-MAX($AW72,BA$15)+1,)&gt;0,1,0)),
_xlfn.IFS(
$ES72="LisChannel",
_xlpm.COEFF*
INDEX({1;1;1.2;1.2;1;1;1;1;1.2;1.2;1.2;1.2},
MATCH(MONTH(BA$15),
{1,2,3,4,5,6,7,8,9,10,11,12})),
CONCATENATE($ES72," ",$L72)="RussOutdoor метро",
_xlpm.COEFF*
INDEX({0.8;0.9;1.1;1.1;1;1;1;1;1.1;1.1;1.1;1.1},
MATCH(MONTH(BA$15),
{1,2,3,4,5,6,7,8,9,10,11,12})),
$ES72&lt;&gt;"LisChannel",
_xlpm.COEFF,
$ES72&lt;&gt;"RussOutdoor",
_xlpm.COEFF))</f>
        <v/>
      </c>
      <c r="BB72" s="68">
        <f t="array" ref="BB72">
_xlfn.LET(_xlpm.COEFF,
IF($AW72+$AX72=0,0,IF(MAX(MIN($AX72,EOMONTH(BB$15,0))-MAX($AW72,BB$15)+1,)&gt;0,1,0)),
_xlfn.IFS(
$ES72="LisChannel",
_xlpm.COEFF*
INDEX({1;1;1.2;1.2;1;1;1;1;1.2;1.2;1.2;1.2},
MATCH(MONTH(BB$15),
{1,2,3,4,5,6,7,8,9,10,11,12})),
CONCATENATE($ES72," ",$L72)="RussOutdoor метро",
_xlpm.COEFF*
INDEX({0.8;0.9;1.1;1.1;1;1;1;1;1.1;1.1;1.1;1.1},
MATCH(MONTH(BB$15),
{1,2,3,4,5,6,7,8,9,10,11,12})),
$ES72&lt;&gt;"LisChannel",
_xlpm.COEFF,
$ES72&lt;&gt;"RussOutdoor",
_xlpm.COEFF))</f>
        <v/>
      </c>
      <c r="BC72" s="68">
        <f t="array" ref="BC72">
_xlfn.LET(_xlpm.COEFF,
IF($AW72+$AX72=0,0,IF(MAX(MIN($AX72,EOMONTH(BC$15,0))-MAX($AW72,BC$15)+1,)&gt;0,1,0)),
_xlfn.IFS(
$ES72="LisChannel",
_xlpm.COEFF*
INDEX({1;1;1.2;1.2;1;1;1;1;1.2;1.2;1.2;1.2},
MATCH(MONTH(BC$15),
{1,2,3,4,5,6,7,8,9,10,11,12})),
CONCATENATE($ES72," ",$L72)="RussOutdoor метро",
_xlpm.COEFF*
INDEX({0.8;0.9;1.1;1.1;1;1;1;1;1.1;1.1;1.1;1.1},
MATCH(MONTH(BC$15),
{1,2,3,4,5,6,7,8,9,10,11,12})),
$ES72&lt;&gt;"LisChannel",
_xlpm.COEFF,
$ES72&lt;&gt;"RussOutdoor",
_xlpm.COEFF))</f>
        <v/>
      </c>
      <c r="BD72" s="68">
        <f t="array" ref="BD72">
_xlfn.LET(_xlpm.COEFF,
IF($AW72+$AX72=0,0,IF(MAX(MIN($AX72,EOMONTH(BD$15,0))-MAX($AW72,BD$15)+1,)&gt;0,1,0)),
_xlfn.IFS(
$ES72="LisChannel",
_xlpm.COEFF*
INDEX({1;1;1.2;1.2;1;1;1;1;1.2;1.2;1.2;1.2},
MATCH(MONTH(BD$15),
{1,2,3,4,5,6,7,8,9,10,11,12})),
CONCATENATE($ES72," ",$L72)="RussOutdoor метро",
_xlpm.COEFF*
INDEX({0.8;0.9;1.1;1.1;1;1;1;1;1.1;1.1;1.1;1.1},
MATCH(MONTH(BD$15),
{1,2,3,4,5,6,7,8,9,10,11,12})),
$ES72&lt;&gt;"LisChannel",
_xlpm.COEFF,
$ES72&lt;&gt;"RussOutdoor",
_xlpm.COEFF))</f>
        <v/>
      </c>
      <c r="BE72" s="68">
        <f t="array" ref="BE72">
_xlfn.LET(_xlpm.COEFF,
IF($AW72+$AX72=0,0,IF(MAX(MIN($AX72,EOMONTH(BE$15,0))-MAX($AW72,BE$15)+1,)&gt;0,1,0)),
_xlfn.IFS(
$ES72="LisChannel",
_xlpm.COEFF*
INDEX({1;1;1.2;1.2;1;1;1;1;1.2;1.2;1.2;1.2},
MATCH(MONTH(BE$15),
{1,2,3,4,5,6,7,8,9,10,11,12})),
CONCATENATE($ES72," ",$L72)="RussOutdoor метро",
_xlpm.COEFF*
INDEX({0.8;0.9;1.1;1.1;1;1;1;1;1.1;1.1;1.1;1.1},
MATCH(MONTH(BE$15),
{1,2,3,4,5,6,7,8,9,10,11,12})),
$ES72&lt;&gt;"LisChannel",
_xlpm.COEFF,
$ES72&lt;&gt;"RussOutdoor",
_xlpm.COEFF))</f>
        <v/>
      </c>
      <c r="BF72" s="68">
        <f t="array" ref="BF72">
_xlfn.LET(_xlpm.COEFF,
IF($AW72+$AX72=0,0,IF(MAX(MIN($AX72,EOMONTH(BF$15,0))-MAX($AW72,BF$15)+1,)&gt;0,1,0)),
_xlfn.IFS(
$ES72="LisChannel",
_xlpm.COEFF*
INDEX({1;1;1.2;1.2;1;1;1;1;1.2;1.2;1.2;1.2},
MATCH(MONTH(BF$15),
{1,2,3,4,5,6,7,8,9,10,11,12})),
CONCATENATE($ES72," ",$L72)="RussOutdoor метро",
_xlpm.COEFF*
INDEX({0.8;0.9;1.1;1.1;1;1;1;1;1.1;1.1;1.1;1.1},
MATCH(MONTH(BF$15),
{1,2,3,4,5,6,7,8,9,10,11,12})),
$ES72&lt;&gt;"LisChannel",
_xlpm.COEFF,
$ES72&lt;&gt;"RussOutdoor",
_xlpm.COEFF))</f>
        <v/>
      </c>
      <c r="BG72" s="68">
        <f t="array" ref="BG72">
_xlfn.LET(_xlpm.COEFF,
IF($AW72+$AX72=0,0,IF(MAX(MIN($AX72,EOMONTH(BG$15,0))-MAX($AW72,BG$15)+1,)&gt;0,1,0)),
_xlfn.IFS(
$ES72="LisChannel",
_xlpm.COEFF*
INDEX({1;1;1.2;1.2;1;1;1;1;1.2;1.2;1.2;1.2},
MATCH(MONTH(BG$15),
{1,2,3,4,5,6,7,8,9,10,11,12})),
CONCATENATE($ES72," ",$L72)="RussOutdoor метро",
_xlpm.COEFF*
INDEX({0.8;0.9;1.1;1.1;1;1;1;1;1.1;1.1;1.1;1.1},
MATCH(MONTH(BG$15),
{1,2,3,4,5,6,7,8,9,10,11,12})),
$ES72&lt;&gt;"LisChannel",
_xlpm.COEFF,
$ES72&lt;&gt;"RussOutdoor",
_xlpm.COEFF))</f>
        <v/>
      </c>
      <c r="BH72" s="68">
        <f t="array" ref="BH72">
_xlfn.LET(_xlpm.COEFF,
IF($AW72+$AX72=0,0,IF(MAX(MIN($AX72,EOMONTH(BH$15,0))-MAX($AW72,BH$15)+1,)&gt;0,1,0)),
_xlfn.IFS(
$ES72="LisChannel",
_xlpm.COEFF*
INDEX({1;1;1.2;1.2;1;1;1;1;1.2;1.2;1.2;1.2},
MATCH(MONTH(BH$15),
{1,2,3,4,5,6,7,8,9,10,11,12})),
CONCATENATE($ES72," ",$L72)="RussOutdoor метро",
_xlpm.COEFF*
INDEX({0.8;0.9;1.1;1.1;1;1;1;1;1.1;1.1;1.1;1.1},
MATCH(MONTH(BH$15),
{1,2,3,4,5,6,7,8,9,10,11,12})),
$ES72&lt;&gt;"LisChannel",
_xlpm.COEFF,
$ES72&lt;&gt;"RussOutdoor",
_xlpm.COEFF))</f>
        <v/>
      </c>
      <c r="BI72" s="68">
        <f t="array" ref="BI72">
_xlfn.LET(_xlpm.COEFF,
IF($AW72+$AX72=0,0,IF(MAX(MIN($AX72,EOMONTH(BI$15,0))-MAX($AW72,BI$15)+1,)&gt;0,1,0)),
_xlfn.IFS(
$ES72="LisChannel",
_xlpm.COEFF*
INDEX({1;1;1.2;1.2;1;1;1;1;1.2;1.2;1.2;1.2},
MATCH(MONTH(BI$15),
{1,2,3,4,5,6,7,8,9,10,11,12})),
CONCATENATE($ES72," ",$L72)="RussOutdoor метро",
_xlpm.COEFF*
INDEX({0.8;0.9;1.1;1.1;1;1;1;1;1.1;1.1;1.1;1.1},
MATCH(MONTH(BI$15),
{1,2,3,4,5,6,7,8,9,10,11,12})),
$ES72&lt;&gt;"LisChannel",
_xlpm.COEFF,
$ES72&lt;&gt;"RussOutdoor",
_xlpm.COEFF))</f>
        <v/>
      </c>
      <c r="BJ72" s="68">
        <f t="array" ref="BJ72">
_xlfn.LET(_xlpm.COEFF,
IF($AW72+$AX72=0,0,IF(MAX(MIN($AX72,EOMONTH(BJ$15,0))-MAX($AW72,BJ$15)+1,)&gt;0,1,0)),
_xlfn.IFS(
$ES72="LisChannel",
_xlpm.COEFF*
INDEX({1;1;1.2;1.2;1;1;1;1;1.2;1.2;1.2;1.2},
MATCH(MONTH(BJ$15),
{1,2,3,4,5,6,7,8,9,10,11,12})),
CONCATENATE($ES72," ",$L72)="RussOutdoor метро",
_xlpm.COEFF*
INDEX({0.8;0.9;1.1;1.1;1;1;1;1;1.1;1.1;1.1;1.1},
MATCH(MONTH(BJ$15),
{1,2,3,4,5,6,7,8,9,10,11,12})),
$ES72&lt;&gt;"LisChannel",
_xlpm.COEFF,
$ES72&lt;&gt;"RussOutdoor",
_xlpm.COEFF))</f>
        <v/>
      </c>
      <c r="BK72" s="68">
        <f t="array" ref="BK72">
_xlfn.LET(_xlpm.COEFF,
IF($AW72+$AX72=0,0,IF(MAX(MIN($AX72,EOMONTH(BK$15,0))-MAX($AW72,BK$15)+1,)&gt;0,1,0)),
_xlfn.IFS(
$ES72="LisChannel",
_xlpm.COEFF*
INDEX({1;1;1.2;1.2;1;1;1;1;1.2;1.2;1.2;1.2},
MATCH(MONTH(BK$15),
{1,2,3,4,5,6,7,8,9,10,11,12})),
CONCATENATE($ES72," ",$L72)="RussOutdoor метро",
_xlpm.COEFF*
INDEX({0.8;0.9;1.1;1.1;1;1;1;1;1.1;1.1;1.1;1.1},
MATCH(MONTH(BK$15),
{1,2,3,4,5,6,7,8,9,10,11,12})),
$ES72&lt;&gt;"LisChannel",
_xlpm.COEFF,
$ES72&lt;&gt;"RussOutdoor",
_xlpm.COEFF))</f>
        <v/>
      </c>
      <c r="BL72" s="62">
        <f>COUNTIFS($AZ72:$BK72,"&gt;0")</f>
        <v/>
      </c>
      <c r="BM72" s="65" t="n"/>
      <c r="BN72" s="125">
        <f>$DJ72</f>
        <v/>
      </c>
      <c r="BO72" s="63">
        <f>$DQ72</f>
        <v/>
      </c>
      <c r="BP72" s="125">
        <f>
IFERROR(
IF($BL72=0,0,
$BN72*(1-$BO72)),
0)</f>
        <v/>
      </c>
      <c r="BQ72" s="125">
        <f t="array" ref="BQ72">
IFERROR(
_xlfn.IFS(
$DH72="день_1",
$BP72*$BL72/($AX72-$AW72+1)*AZ72*(DAY(EOMONTH(AZ$15,0))),
$DH72="день_2",
$BP72/30*MAX(MIN($AX72,EOMONTH(AZ$15,0))-MAX($AW72,AZ$15)+1,),
$DH72="раб.день",
$BP72/30*(IFERROR(
_xlfn.LET(_xlpm.VD,
CHOOSE(
{1;2;3;4;5;6;7;8;9;10;11;12;13;14;15;16;17;18},
45658,45659,45660,45661,45662,45663,45664,45665,45711,45724,45778,45779,45785,45786,45820,45821,45965,46022),
_xlfn.LET(_xlpm.DD,
MAX(MIN($AX72,EOMONTH(AZ$15,0))-MAX($AW72,AZ$15),),
_xlfn.IFS(
AND(MONTH($AW72)=MONTH(AZ$15),MONTH($AX72)&lt;&gt;MONTH(AZ$15)),
NETWORKDAYS.INTL($AW72,$AW72+_xlpm.DD,1,_xlpm.VD),
AND(MONTH($AW72)&lt;&gt;MONTH(AZ$15),MONTH($AX72)=MONTH(AZ$15)),
NETWORKDAYS.INTL(($AX72)-_xlpm.DD,$AX72,1,_xlpm.VD),
AND(MONTH($AW72)&lt;MONTH(AZ$15),MONTH($AX72)&gt;MONTH(AZ$15)),
NETWORKDAYS.INTL((EOMONTH(AZ$15-1,1))-_xlpm.DD,EOMONTH(AZ$15-1,1),1,_xlpm.VD),
AND(MONTH($AW72)=MONTH(AZ$15),MONTH($AX72)=MONTH(AZ$15)),
NETWORKDAYS.INTL($AW72,$AX72,1,_xlpm.VD)))),0)),
$DH72="месяц",
$BP72*AZ72,
$DH72="неделя",
$BP72*AZ72/7*(ROUNDUP((DAY(EOMONTH(AZ$15,0)))/4,0))),
0)</f>
        <v/>
      </c>
      <c r="BR72" s="125">
        <f t="array" ref="BR72">
IFERROR(
_xlfn.IFS(
$DH72="день_1",
$BP72*$BL72/($AX72-$AW72+1)*BA72*(DAY(EOMONTH(BA$15,0))),
$DH72="день_2",
$BP72/30*MAX(MIN($AX72,EOMONTH(BA$15,0))-MAX($AW72,BA$15)+1,),
$DH72="раб.день",
$BP72/30*(IFERROR(
_xlfn.LET(_xlpm.VD,
CHOOSE(
{1;2;3;4;5;6;7;8;9;10;11;12;13;14;15;16;17;18},
45658,45659,45660,45661,45662,45663,45664,45665,45711,45724,45778,45779,45785,45786,45820,45821,45965,46022),
_xlfn.LET(_xlpm.DD,
MAX(MIN($AX72,EOMONTH(BA$15,0))-MAX($AW72,BA$15),),
_xlfn.IFS(
AND(MONTH($AW72)=MONTH(BA$15),MONTH($AX72)&lt;&gt;MONTH(BA$15)),
NETWORKDAYS.INTL($AW72,$AW72+_xlpm.DD,1,_xlpm.VD),
AND(MONTH($AW72)&lt;&gt;MONTH(BA$15),MONTH($AX72)=MONTH(BA$15)),
NETWORKDAYS.INTL(($AX72)-_xlpm.DD,$AX72,1,_xlpm.VD),
AND(MONTH($AW72)&lt;MONTH(BA$15),MONTH($AX72)&gt;MONTH(BA$15)),
NETWORKDAYS.INTL((EOMONTH(BA$15-1,1))-_xlpm.DD,EOMONTH(BA$15-1,1),1,_xlpm.VD),
AND(MONTH($AW72)=MONTH(BA$15),MONTH($AX72)=MONTH(BA$15)),
NETWORKDAYS.INTL($AW72,$AX72,1,_xlpm.VD)))),0)),
$DH72="месяц",
$BP72*BA72,
$DH72="неделя",
$BP72*BA72/7*(ROUNDUP((DAY(EOMONTH(BA$15,0)))/4,0))),
0)</f>
        <v/>
      </c>
      <c r="BS72" s="125">
        <f t="array" ref="BS72">
IFERROR(
_xlfn.IFS(
$DH72="день_1",
$BP72*$BL72/($AX72-$AW72+1)*BB72*(DAY(EOMONTH(BB$15,0))),
$DH72="день_2",
$BP72/30*MAX(MIN($AX72,EOMONTH(BB$15,0))-MAX($AW72,BB$15)+1,),
$DH72="раб.день",
$BP72/30*(IFERROR(
_xlfn.LET(_xlpm.VD,
CHOOSE(
{1;2;3;4;5;6;7;8;9;10;11;12;13;14;15;16;17;18},
45658,45659,45660,45661,45662,45663,45664,45665,45711,45724,45778,45779,45785,45786,45820,45821,45965,46022),
_xlfn.LET(_xlpm.DD,
MAX(MIN($AX72,EOMONTH(BB$15,0))-MAX($AW72,BB$15),),
_xlfn.IFS(
AND(MONTH($AW72)=MONTH(BB$15),MONTH($AX72)&lt;&gt;MONTH(BB$15)),
NETWORKDAYS.INTL($AW72,$AW72+_xlpm.DD,1,_xlpm.VD),
AND(MONTH($AW72)&lt;&gt;MONTH(BB$15),MONTH($AX72)=MONTH(BB$15)),
NETWORKDAYS.INTL(($AX72)-_xlpm.DD,$AX72,1,_xlpm.VD),
AND(MONTH($AW72)&lt;MONTH(BB$15),MONTH($AX72)&gt;MONTH(BB$15)),
NETWORKDAYS.INTL((EOMONTH(BB$15-1,1))-_xlpm.DD,EOMONTH(BB$15-1,1),1,_xlpm.VD),
AND(MONTH($AW72)=MONTH(BB$15),MONTH($AX72)=MONTH(BB$15)),
NETWORKDAYS.INTL($AW72,$AX72,1,_xlpm.VD)))),0)),
$DH72="месяц",
$BP72*BB72,
$DH72="неделя",
$BP72*BB72/7*(ROUNDUP((DAY(EOMONTH(BB$15,0)))/4,0))),
0)</f>
        <v/>
      </c>
      <c r="BT72" s="125">
        <f t="array" ref="BT72">
IFERROR(
_xlfn.IFS(
$DH72="день_1",
$BP72*$BL72/($AX72-$AW72+1)*BC72*(DAY(EOMONTH(BC$15,0))),
$DH72="день_2",
$BP72/30*MAX(MIN($AX72,EOMONTH(BC$15,0))-MAX($AW72,BC$15)+1,),
$DH72="раб.день",
$BP72/30*(IFERROR(
_xlfn.LET(_xlpm.VD,
CHOOSE(
{1;2;3;4;5;6;7;8;9;10;11;12;13;14;15;16;17;18},
45658,45659,45660,45661,45662,45663,45664,45665,45711,45724,45778,45779,45785,45786,45820,45821,45965,46022),
_xlfn.LET(_xlpm.DD,
MAX(MIN($AX72,EOMONTH(BC$15,0))-MAX($AW72,BC$15),),
_xlfn.IFS(
AND(MONTH($AW72)=MONTH(BC$15),MONTH($AX72)&lt;&gt;MONTH(BC$15)),
NETWORKDAYS.INTL($AW72,$AW72+_xlpm.DD,1,_xlpm.VD),
AND(MONTH($AW72)&lt;&gt;MONTH(BC$15),MONTH($AX72)=MONTH(BC$15)),
NETWORKDAYS.INTL(($AX72)-_xlpm.DD,$AX72,1,_xlpm.VD),
AND(MONTH($AW72)&lt;MONTH(BC$15),MONTH($AX72)&gt;MONTH(BC$15)),
NETWORKDAYS.INTL((EOMONTH(BC$15-1,1))-_xlpm.DD,EOMONTH(BC$15-1,1),1,_xlpm.VD),
AND(MONTH($AW72)=MONTH(BC$15),MONTH($AX72)=MONTH(BC$15)),
NETWORKDAYS.INTL($AW72,$AX72,1,_xlpm.VD)))),0)),
$DH72="месяц",
$BP72*BC72,
$DH72="неделя",
$BP72*BC72/7*(ROUNDUP((DAY(EOMONTH(BC$15,0)))/4,0))),
0)</f>
        <v/>
      </c>
      <c r="BU72" s="125">
        <f t="array" ref="BU72">
IFERROR(
_xlfn.IFS(
$DH72="день_1",
$BP72*$BL72/($AX72-$AW72+1)*BD72*(DAY(EOMONTH(BD$15,0))),
$DH72="день_2",
$BP72/30*MAX(MIN($AX72,EOMONTH(BD$15,0))-MAX($AW72,BD$15)+1,),
$DH72="раб.день",
$BP72/30*(IFERROR(
_xlfn.LET(_xlpm.VD,
CHOOSE(
{1;2;3;4;5;6;7;8;9;10;11;12;13;14;15;16;17;18},
45658,45659,45660,45661,45662,45663,45664,45665,45711,45724,45778,45779,45785,45786,45820,45821,45965,46022),
_xlfn.LET(_xlpm.DD,
MAX(MIN($AX72,EOMONTH(BD$15,0))-MAX($AW72,BD$15),),
_xlfn.IFS(
AND(MONTH($AW72)=MONTH(BD$15),MONTH($AX72)&lt;&gt;MONTH(BD$15)),
NETWORKDAYS.INTL($AW72,$AW72+_xlpm.DD,1,_xlpm.VD),
AND(MONTH($AW72)&lt;&gt;MONTH(BD$15),MONTH($AX72)=MONTH(BD$15)),
NETWORKDAYS.INTL(($AX72)-_xlpm.DD,$AX72,1,_xlpm.VD),
AND(MONTH($AW72)&lt;MONTH(BD$15),MONTH($AX72)&gt;MONTH(BD$15)),
NETWORKDAYS.INTL((EOMONTH(BD$15-1,1))-_xlpm.DD,EOMONTH(BD$15-1,1),1,_xlpm.VD),
AND(MONTH($AW72)=MONTH(BD$15),MONTH($AX72)=MONTH(BD$15)),
NETWORKDAYS.INTL($AW72,$AX72,1,_xlpm.VD)))),0)),
$DH72="месяц",
$BP72*BD72,
$DH72="неделя",
$BP72*BD72/7*(ROUNDUP((DAY(EOMONTH(BD$15,0)))/4,0))),
0)</f>
        <v/>
      </c>
      <c r="BV72" s="125">
        <f t="array" ref="BV72">
IFERROR(
_xlfn.IFS(
$DH72="день_1",
$BP72*$BL72/($AX72-$AW72+1)*BE72*(DAY(EOMONTH(BE$15,0))),
$DH72="день_2",
$BP72/30*MAX(MIN($AX72,EOMONTH(BE$15,0))-MAX($AW72,BE$15)+1,),
$DH72="раб.день",
$BP72/30*(IFERROR(
_xlfn.LET(_xlpm.VD,
CHOOSE(
{1;2;3;4;5;6;7;8;9;10;11;12;13;14;15;16;17;18},
45658,45659,45660,45661,45662,45663,45664,45665,45711,45724,45778,45779,45785,45786,45820,45821,45965,46022),
_xlfn.LET(_xlpm.DD,
MAX(MIN($AX72,EOMONTH(BE$15,0))-MAX($AW72,BE$15),),
_xlfn.IFS(
AND(MONTH($AW72)=MONTH(BE$15),MONTH($AX72)&lt;&gt;MONTH(BE$15)),
NETWORKDAYS.INTL($AW72,$AW72+_xlpm.DD,1,_xlpm.VD),
AND(MONTH($AW72)&lt;&gt;MONTH(BE$15),MONTH($AX72)=MONTH(BE$15)),
NETWORKDAYS.INTL(($AX72)-_xlpm.DD,$AX72,1,_xlpm.VD),
AND(MONTH($AW72)&lt;MONTH(BE$15),MONTH($AX72)&gt;MONTH(BE$15)),
NETWORKDAYS.INTL((EOMONTH(BE$15-1,1))-_xlpm.DD,EOMONTH(BE$15-1,1),1,_xlpm.VD),
AND(MONTH($AW72)=MONTH(BE$15),MONTH($AX72)=MONTH(BE$15)),
NETWORKDAYS.INTL($AW72,$AX72,1,_xlpm.VD)))),0)),
$DH72="месяц",
$BP72*BE72,
$DH72="неделя",
$BP72*BE72/7*(ROUNDUP((DAY(EOMONTH(BE$15,0)))/4,0))),
0)</f>
        <v/>
      </c>
      <c r="BW72" s="125">
        <f t="array" ref="BW72">
IFERROR(
_xlfn.IFS(
$DH72="день_1",
$BP72*$BL72/($AX72-$AW72+1)*BF72*(DAY(EOMONTH(BF$15,0))),
$DH72="день_2",
$BP72/30*MAX(MIN($AX72,EOMONTH(BF$15,0))-MAX($AW72,BF$15)+1,),
$DH72="раб.день",
$BP72/30*(IFERROR(
_xlfn.LET(_xlpm.VD,
CHOOSE(
{1;2;3;4;5;6;7;8;9;10;11;12;13;14;15;16;17;18},
45658,45659,45660,45661,45662,45663,45664,45665,45711,45724,45778,45779,45785,45786,45820,45821,45965,46022),
_xlfn.LET(_xlpm.DD,
MAX(MIN($AX72,EOMONTH(BF$15,0))-MAX($AW72,BF$15),),
_xlfn.IFS(
AND(MONTH($AW72)=MONTH(BF$15),MONTH($AX72)&lt;&gt;MONTH(BF$15)),
NETWORKDAYS.INTL($AW72,$AW72+_xlpm.DD,1,_xlpm.VD),
AND(MONTH($AW72)&lt;&gt;MONTH(BF$15),MONTH($AX72)=MONTH(BF$15)),
NETWORKDAYS.INTL(($AX72)-_xlpm.DD,$AX72,1,_xlpm.VD),
AND(MONTH($AW72)&lt;MONTH(BF$15),MONTH($AX72)&gt;MONTH(BF$15)),
NETWORKDAYS.INTL((EOMONTH(BF$15-1,1))-_xlpm.DD,EOMONTH(BF$15-1,1),1,_xlpm.VD),
AND(MONTH($AW72)=MONTH(BF$15),MONTH($AX72)=MONTH(BF$15)),
NETWORKDAYS.INTL($AW72,$AX72,1,_xlpm.VD)))),0)),
$DH72="месяц",
$BP72*BF72,
$DH72="неделя",
$BP72*BF72/7*(ROUNDUP((DAY(EOMONTH(BF$15,0)))/4,0))),
0)</f>
        <v/>
      </c>
      <c r="BX72" s="125">
        <f t="array" ref="BX72">
IFERROR(
_xlfn.IFS(
$DH72="день_1",
$BP72*$BL72/($AX72-$AW72+1)*BG72*(DAY(EOMONTH(BG$15,0))),
$DH72="день_2",
$BP72/30*MAX(MIN($AX72,EOMONTH(BG$15,0))-MAX($AW72,BG$15)+1,),
$DH72="раб.день",
$BP72/30*(IFERROR(
_xlfn.LET(_xlpm.VD,
CHOOSE(
{1;2;3;4;5;6;7;8;9;10;11;12;13;14;15;16;17;18},
45658,45659,45660,45661,45662,45663,45664,45665,45711,45724,45778,45779,45785,45786,45820,45821,45965,46022),
_xlfn.LET(_xlpm.DD,
MAX(MIN($AX72,EOMONTH(BG$15,0))-MAX($AW72,BG$15),),
_xlfn.IFS(
AND(MONTH($AW72)=MONTH(BG$15),MONTH($AX72)&lt;&gt;MONTH(BG$15)),
NETWORKDAYS.INTL($AW72,$AW72+_xlpm.DD,1,_xlpm.VD),
AND(MONTH($AW72)&lt;&gt;MONTH(BG$15),MONTH($AX72)=MONTH(BG$15)),
NETWORKDAYS.INTL(($AX72)-_xlpm.DD,$AX72,1,_xlpm.VD),
AND(MONTH($AW72)&lt;MONTH(BG$15),MONTH($AX72)&gt;MONTH(BG$15)),
NETWORKDAYS.INTL((EOMONTH(BG$15-1,1))-_xlpm.DD,EOMONTH(BG$15-1,1),1,_xlpm.VD),
AND(MONTH($AW72)=MONTH(BG$15),MONTH($AX72)=MONTH(BG$15)),
NETWORKDAYS.INTL($AW72,$AX72,1,_xlpm.VD)))),0)),
$DH72="месяц",
$BP72*BG72,
$DH72="неделя",
$BP72*BG72/7*(ROUNDUP((DAY(EOMONTH(BG$15,0)))/4,0))),
0)</f>
        <v/>
      </c>
      <c r="BY72" s="125">
        <f t="array" ref="BY72">
IFERROR(
_xlfn.IFS(
$DH72="день_1",
$BP72*$BL72/($AX72-$AW72+1)*BH72*(DAY(EOMONTH(BH$15,0))),
$DH72="день_2",
$BP72/30*MAX(MIN($AX72,EOMONTH(BH$15,0))-MAX($AW72,BH$15)+1,),
$DH72="раб.день",
$BP72/30*(IFERROR(
_xlfn.LET(_xlpm.VD,
CHOOSE(
{1;2;3;4;5;6;7;8;9;10;11;12;13;14;15;16;17;18},
45658,45659,45660,45661,45662,45663,45664,45665,45711,45724,45778,45779,45785,45786,45820,45821,45965,46022),
_xlfn.LET(_xlpm.DD,
MAX(MIN($AX72,EOMONTH(BH$15,0))-MAX($AW72,BH$15),),
_xlfn.IFS(
AND(MONTH($AW72)=MONTH(BH$15),MONTH($AX72)&lt;&gt;MONTH(BH$15)),
NETWORKDAYS.INTL($AW72,$AW72+_xlpm.DD,1,_xlpm.VD),
AND(MONTH($AW72)&lt;&gt;MONTH(BH$15),MONTH($AX72)=MONTH(BH$15)),
NETWORKDAYS.INTL(($AX72)-_xlpm.DD,$AX72,1,_xlpm.VD),
AND(MONTH($AW72)&lt;MONTH(BH$15),MONTH($AX72)&gt;MONTH(BH$15)),
NETWORKDAYS.INTL((EOMONTH(BH$15-1,1))-_xlpm.DD,EOMONTH(BH$15-1,1),1,_xlpm.VD),
AND(MONTH($AW72)=MONTH(BH$15),MONTH($AX72)=MONTH(BH$15)),
NETWORKDAYS.INTL($AW72,$AX72,1,_xlpm.VD)))),0)),
$DH72="месяц",
$BP72*BH72,
$DH72="неделя",
$BP72*BH72/7*(ROUNDUP((DAY(EOMONTH(BH$15,0)))/4,0))),
0)</f>
        <v/>
      </c>
      <c r="BZ72" s="125">
        <f t="array" ref="BZ72">
IFERROR(
_xlfn.IFS(
$DH72="день_1",
$BP72*$BL72/($AX72-$AW72+1)*BI72*(DAY(EOMONTH(BI$15,0))),
$DH72="день_2",
$BP72/30*MAX(MIN($AX72,EOMONTH(BI$15,0))-MAX($AW72,BI$15)+1,),
$DH72="раб.день",
$BP72/30*(IFERROR(
_xlfn.LET(_xlpm.VD,
CHOOSE(
{1;2;3;4;5;6;7;8;9;10;11;12;13;14;15;16;17;18},
45658,45659,45660,45661,45662,45663,45664,45665,45711,45724,45778,45779,45785,45786,45820,45821,45965,46022),
_xlfn.LET(_xlpm.DD,
MAX(MIN($AX72,EOMONTH(BI$15,0))-MAX($AW72,BI$15),),
_xlfn.IFS(
AND(MONTH($AW72)=MONTH(BI$15),MONTH($AX72)&lt;&gt;MONTH(BI$15)),
NETWORKDAYS.INTL($AW72,$AW72+_xlpm.DD,1,_xlpm.VD),
AND(MONTH($AW72)&lt;&gt;MONTH(BI$15),MONTH($AX72)=MONTH(BI$15)),
NETWORKDAYS.INTL(($AX72)-_xlpm.DD,$AX72,1,_xlpm.VD),
AND(MONTH($AW72)&lt;MONTH(BI$15),MONTH($AX72)&gt;MONTH(BI$15)),
NETWORKDAYS.INTL((EOMONTH(BI$15-1,1))-_xlpm.DD,EOMONTH(BI$15-1,1),1,_xlpm.VD),
AND(MONTH($AW72)=MONTH(BI$15),MONTH($AX72)=MONTH(BI$15)),
NETWORKDAYS.INTL($AW72,$AX72,1,_xlpm.VD)))),0)),
$DH72="месяц",
$BP72*BI72,
$DH72="неделя",
$BP72*BI72/7*(ROUNDUP((DAY(EOMONTH(BI$15,0)))/4,0))),
0)</f>
        <v/>
      </c>
      <c r="CA72" s="125">
        <f t="array" ref="CA72">
IFERROR(
_xlfn.IFS(
$DH72="день_1",
$BP72*$BL72/($AX72-$AW72+1)*BJ72*(DAY(EOMONTH(BJ$15,0))),
$DH72="день_2",
$BP72/30*MAX(MIN($AX72,EOMONTH(BJ$15,0))-MAX($AW72,BJ$15)+1,),
$DH72="раб.день",
$BP72/30*(IFERROR(
_xlfn.LET(_xlpm.VD,
CHOOSE(
{1;2;3;4;5;6;7;8;9;10;11;12;13;14;15;16;17;18},
45658,45659,45660,45661,45662,45663,45664,45665,45711,45724,45778,45779,45785,45786,45820,45821,45965,46022),
_xlfn.LET(_xlpm.DD,
MAX(MIN($AX72,EOMONTH(BJ$15,0))-MAX($AW72,BJ$15),),
_xlfn.IFS(
AND(MONTH($AW72)=MONTH(BJ$15),MONTH($AX72)&lt;&gt;MONTH(BJ$15)),
NETWORKDAYS.INTL($AW72,$AW72+_xlpm.DD,1,_xlpm.VD),
AND(MONTH($AW72)&lt;&gt;MONTH(BJ$15),MONTH($AX72)=MONTH(BJ$15)),
NETWORKDAYS.INTL(($AX72)-_xlpm.DD,$AX72,1,_xlpm.VD),
AND(MONTH($AW72)&lt;MONTH(BJ$15),MONTH($AX72)&gt;MONTH(BJ$15)),
NETWORKDAYS.INTL((EOMONTH(BJ$15-1,1))-_xlpm.DD,EOMONTH(BJ$15-1,1),1,_xlpm.VD),
AND(MONTH($AW72)=MONTH(BJ$15),MONTH($AX72)=MONTH(BJ$15)),
NETWORKDAYS.INTL($AW72,$AX72,1,_xlpm.VD)))),0)),
$DH72="месяц",
$BP72*BJ72,
$DH72="неделя",
$BP72*BJ72/7*(ROUNDUP((DAY(EOMONTH(BJ$15,0)))/4,0))),
0)</f>
        <v/>
      </c>
      <c r="CB72" s="125">
        <f t="array" ref="CB72">
IFERROR(
_xlfn.IFS(
$DH72="день_1",
$BP72*$BL72/($AX72-$AW72+1)*BK72*(DAY(EOMONTH(BK$15,0))),
$DH72="день_2",
$BP72/30*MAX(MIN($AX72,EOMONTH(BK$15,0))-MAX($AW72,BK$15)+1,),
$DH72="раб.день",
$BP72/30*(IFERROR(
_xlfn.LET(_xlpm.VD,
CHOOSE(
{1;2;3;4;5;6;7;8;9;10;11;12;13;14;15;16;17;18},
45658,45659,45660,45661,45662,45663,45664,45665,45711,45724,45778,45779,45785,45786,45820,45821,45965,46022),
_xlfn.LET(_xlpm.DD,
MAX(MIN($AX72,EOMONTH(BK$15,0))-MAX($AW72,BK$15),),
_xlfn.IFS(
AND(MONTH($AW72)=MONTH(BK$15),MONTH($AX72)&lt;&gt;MONTH(BK$15)),
NETWORKDAYS.INTL($AW72,$AW72+_xlpm.DD,1,_xlpm.VD),
AND(MONTH($AW72)&lt;&gt;MONTH(BK$15),MONTH($AX72)=MONTH(BK$15)),
NETWORKDAYS.INTL(($AX72)-_xlpm.DD,$AX72,1,_xlpm.VD),
AND(MONTH($AW72)&lt;MONTH(BK$15),MONTH($AX72)&gt;MONTH(BK$15)),
NETWORKDAYS.INTL((EOMONTH(BK$15-1,1))-_xlpm.DD,EOMONTH(BK$15-1,1),1,_xlpm.VD),
AND(MONTH($AW72)=MONTH(BK$15),MONTH($AX72)=MONTH(BK$15)),
NETWORKDAYS.INTL($AW72,$AX72,1,_xlpm.VD)))),0)),
$DH72="месяц",
$BP72*BK72,
$DH72="неделя",
$BP72*BK72/7*(ROUNDUP((DAY(EOMONTH(BK$15,0)))/4,0))),
0)</f>
        <v/>
      </c>
      <c r="CC72" s="125">
        <f>SUM($BQ72:$CB72)</f>
        <v/>
      </c>
      <c r="CD72" s="126">
        <f>SUM($EH72:$EH72)</f>
        <v/>
      </c>
      <c r="CE72" s="126">
        <f>$CD72*$AB72</f>
        <v/>
      </c>
      <c r="CF72" s="126">
        <f>SUM($EK72:$EK72)</f>
        <v/>
      </c>
      <c r="CG72" s="126">
        <f>$CF72*$AB72</f>
        <v/>
      </c>
      <c r="CH72" s="126">
        <f>SUM($CC72,$CE72,$CG72)</f>
        <v/>
      </c>
      <c r="CI72" s="126">
        <f>$CH72*(1+$CM72)</f>
        <v/>
      </c>
      <c r="CJ72" s="127" t="n">
        <v>0</v>
      </c>
      <c r="CK72" s="126">
        <f>SUM($CH72:$CH72)*(1+$CJ72)</f>
        <v/>
      </c>
      <c r="CL72" s="126">
        <f>SUM($CH72:$CH72)*(1+$CM72)</f>
        <v/>
      </c>
      <c r="CM72" s="59" t="inlineStr">
        <is>
          <t>20%</t>
        </is>
      </c>
      <c r="CN72" s="59" t="n"/>
      <c r="CO72" s="72" t="n"/>
      <c r="CP72" s="59" t="n"/>
      <c r="CQ72" s="73" t="n"/>
      <c r="CR72" s="73" t="n"/>
      <c r="CS72" s="73" t="n"/>
      <c r="CT72" s="72" t="n"/>
      <c r="CU72" s="79" t="inlineStr">
        <is>
          <t> </t>
        </is>
      </c>
      <c r="CV72" s="60" t="n"/>
      <c r="CW72" s="60" t="n"/>
      <c r="CX72" s="60" t="n"/>
      <c r="CY72" s="127">
        <f>IFERROR(($CC72-$EE72)/($EE72/(1-$DQ72)),0)</f>
        <v/>
      </c>
      <c r="CZ72" s="127">
        <f>IFERROR(1-$EI72/($CE72),0)</f>
        <v/>
      </c>
      <c r="DA72" s="127">
        <f>IFERROR(1-$EL72/($CG72),0)</f>
        <v/>
      </c>
      <c r="DB72" s="126">
        <f>ROUND(IFERROR(($CI72/(1+$CM72)-$EN72),0),2)</f>
        <v/>
      </c>
      <c r="DC72" s="128" t="n"/>
      <c r="DD72" s="125" t="n"/>
      <c r="DE72" s="75" t="n">
        <v>0</v>
      </c>
      <c r="DF72" s="128" t="n"/>
      <c r="DG72" s="125">
        <f>IF($DC72=0,0,$DD72*($DC72*100%-$DE72*$DF72))*SUM($AB72:$AB72)</f>
        <v/>
      </c>
      <c r="DH72" s="129" t="inlineStr">
        <is>
          <t>месяц</t>
        </is>
      </c>
      <c r="DI72" s="130">
        <f t="array" ref="DI72">IFERROR(
IF($ES72="LisChannel",
(ROUND(((INDEX({174.625;153.888888888889;130.972222222222},MATCH($AI72,{2;3;4}),0))*$AG72*$AI72),2)),0),0)</f>
        <v/>
      </c>
      <c r="DJ72" s="130">
        <f>
_xlfn.LET(_xlpm.X,
IFERROR(
IF($ES72="НовиковТВ",
(_xlfn.LET(_xlpm.NTV,
_xlfn.LET(_xlpm.MIN,350000,
IF(SUMIFS($DI:$DI,$ES:$ES,"НовиковТВ")&lt;=_xlpm.MIN,
(SUMIFS($DI:$DI,$ES:$ES,"НовиковТВ")/(COUNTIFS($ES:$ES,"НовиковТВ")))*_xlpm.MIN/SUMIFS($DI:$DI,$ES:$ES,"НовиковТВ"),
DI72)),
_xlpm.NTV+$DG72/(1-(1-(_xlpm.NTV)*(1-$DL72)*(1-$DM72)*(1-$DN72)*(1-$DO72)*(1-$DP72)/_xlpm.NTV))))/(1+$EP72),
$DI72+$DG72/(1-(1-($DI72)*(1-$DL72)*(1-$DM72)*(1-$DN72)*(1-$DO72)*(1-$DP72)/$DI72))),
0),
_xlpm.X*(1+$CM72)*(1+$CW72)-_xlpm.X*(1+$CM72)+_xlpm.X)</f>
        <v/>
      </c>
      <c r="DK72" s="125" t="inlineStr">
        <is>
          <t>послед.</t>
        </is>
      </c>
      <c r="DL72" s="63" t="n">
        <v>0</v>
      </c>
      <c r="DM72" s="63" t="n">
        <v>0</v>
      </c>
      <c r="DN72" s="63" t="n">
        <v>0</v>
      </c>
      <c r="DO72" s="63" t="n">
        <v>0</v>
      </c>
      <c r="DP72" s="63" t="n">
        <v>0</v>
      </c>
      <c r="DQ72" s="63">
        <f t="array" ref="DQ72">IFERROR(_xlfn.IFS(
$DK72="послед.",1-(1-$DL72)*(1-$DM72)*(1-$DN72)*(1-$DO72)*(1-$DP72),
$DK72="сумм.",$DL72+$DM72+$DN72+$DO72+$DP72),
0)</f>
        <v/>
      </c>
      <c r="DR72" s="125">
        <f t="array" ref="DR72">
IFERROR(
_xlfn.IFS(
$BL72=0,
0,
$BL72&gt;0,
_xlfn.IFS($DK72="послед.",
$DJ72*(1-$DL72)*(1-$DM72)*(1-$DN72)*(1-$DO72)*(1-$DP72),
$DK72="сумм.",
$DJ72*(1-($DL72+$DM72+$DN72+$DO72+$DP72)))),0)</f>
        <v/>
      </c>
      <c r="DS72" s="125">
        <f t="array" ref="DS72">
IFERROR(_xlfn.IFS(
$DH72="день_1",
$DR72*$BL72/($AX72-$AW72+1)*AZ72*(DAY(EOMONTH(AZ$15,0))),
$DH72="день_2",
$DR72/30*MAX(MIN($AX72,EOMONTH(AZ$15,0))-MAX($AW72,AZ$15)+1,),
$DH72="раб.день",
$DR72/30*(IFERROR(
_xlfn.LET(_xlpm.VD,
CHOOSE(
{1;2;3;4;5;6;7;8;9;10;11;12;13;14;15;16;17;18},
45658,45659,45660,45661,45662,45663,45664,45665,45711,45724,45778,45779,45785,45786,45820,45821,45965,46022),
_xlfn.LET(_xlpm.DD,
MAX(MIN($AX72,EOMONTH(AZ$15,0))-MAX($AW72,AZ$15),),
_xlfn.IFS(
AND(MONTH($AW72)=MONTH(AZ$15),MONTH($AX72)&lt;&gt;MONTH(AZ$15)),
NETWORKDAYS.INTL($AW72,$AW72+_xlpm.DD,1,_xlpm.VD),
AND(MONTH($AW72)&lt;&gt;MONTH(AZ$15),MONTH($AX72)=MONTH(AZ$15)),
NETWORKDAYS.INTL(($AX72)-_xlpm.DD,$AX72,1,_xlpm.VD),
AND(MONTH($AW72)&lt;MONTH(AZ$15),MONTH($AX72)&gt;MONTH(AZ$15)),
NETWORKDAYS.INTL((EOMONTH(AZ$15-1,1))-_xlpm.DD,EOMONTH(AZ$15-1,1),1,_xlpm.VD),
AND(MONTH($AW72)=MONTH(AZ$15),MONTH($AX72)=MONTH(AZ$15)),
NETWORKDAYS.INTL($AW72,$AX72,1,_xlpm.VD)))),0)),
$DH72="месяц",
$DR72*AZ72,
$DH72="неделя",
$DR72*AZ72/7*(ROUNDUP((DAY(EOMONTH(AZ$15,0)))/4,0))),
0)</f>
        <v/>
      </c>
      <c r="DT72" s="125">
        <f t="array" ref="DT72">
IFERROR(_xlfn.IFS(
$DH72="день_1",
$DR72*$BL72/($AX72-$AW72+1)*BA72*(DAY(EOMONTH(BA$15,0))),
$DH72="день_2",
$DR72/30*MAX(MIN($AX72,EOMONTH(BA$15,0))-MAX($AW72,BA$15)+1,),
$DH72="раб.день",
$DR72/30*(IFERROR(
_xlfn.LET(_xlpm.VD,
CHOOSE(
{1;2;3;4;5;6;7;8;9;10;11;12;13;14;15;16;17;18},
45658,45659,45660,45661,45662,45663,45664,45665,45711,45724,45778,45779,45785,45786,45820,45821,45965,46022),
_xlfn.LET(_xlpm.DD,
MAX(MIN($AX72,EOMONTH(BA$15,0))-MAX($AW72,BA$15),),
_xlfn.IFS(
AND(MONTH($AW72)=MONTH(BA$15),MONTH($AX72)&lt;&gt;MONTH(BA$15)),
NETWORKDAYS.INTL($AW72,$AW72+_xlpm.DD,1,_xlpm.VD),
AND(MONTH($AW72)&lt;&gt;MONTH(BA$15),MONTH($AX72)=MONTH(BA$15)),
NETWORKDAYS.INTL(($AX72)-_xlpm.DD,$AX72,1,_xlpm.VD),
AND(MONTH($AW72)&lt;MONTH(BA$15),MONTH($AX72)&gt;MONTH(BA$15)),
NETWORKDAYS.INTL((EOMONTH(BA$15-1,1))-_xlpm.DD,EOMONTH(BA$15-1,1),1,_xlpm.VD),
AND(MONTH($AW72)=MONTH(BA$15),MONTH($AX72)=MONTH(BA$15)),
NETWORKDAYS.INTL($AW72,$AX72,1,_xlpm.VD)))),0)),
$DH72="месяц",
$DR72*BA72,
$DH72="неделя",
$DR72*BA72/7*(ROUNDUP((DAY(EOMONTH(BA$15,0)))/4,0))),
0)</f>
        <v/>
      </c>
      <c r="DU72" s="125">
        <f t="array" ref="DU72">
IFERROR(_xlfn.IFS(
$DH72="день_1",
$DR72*$BL72/($AX72-$AW72+1)*BB72*(DAY(EOMONTH(BB$15,0))),
$DH72="день_2",
$DR72/30*MAX(MIN($AX72,EOMONTH(BB$15,0))-MAX($AW72,BB$15)+1,),
$DH72="раб.день",
$DR72/30*(IFERROR(
_xlfn.LET(_xlpm.VD,
CHOOSE(
{1;2;3;4;5;6;7;8;9;10;11;12;13;14;15;16;17;18},
45658,45659,45660,45661,45662,45663,45664,45665,45711,45724,45778,45779,45785,45786,45820,45821,45965,46022),
_xlfn.LET(_xlpm.DD,
MAX(MIN($AX72,EOMONTH(BB$15,0))-MAX($AW72,BB$15),),
_xlfn.IFS(
AND(MONTH($AW72)=MONTH(BB$15),MONTH($AX72)&lt;&gt;MONTH(BB$15)),
NETWORKDAYS.INTL($AW72,$AW72+_xlpm.DD,1,_xlpm.VD),
AND(MONTH($AW72)&lt;&gt;MONTH(BB$15),MONTH($AX72)=MONTH(BB$15)),
NETWORKDAYS.INTL(($AX72)-_xlpm.DD,$AX72,1,_xlpm.VD),
AND(MONTH($AW72)&lt;MONTH(BB$15),MONTH($AX72)&gt;MONTH(BB$15)),
NETWORKDAYS.INTL((EOMONTH(BB$15-1,1))-_xlpm.DD,EOMONTH(BB$15-1,1),1,_xlpm.VD),
AND(MONTH($AW72)=MONTH(BB$15),MONTH($AX72)=MONTH(BB$15)),
NETWORKDAYS.INTL($AW72,$AX72,1,_xlpm.VD)))),0)),
$DH72="месяц",
$DR72*BB72,
$DH72="неделя",
$DR72*BB72/7*(ROUNDUP((DAY(EOMONTH(BB$15,0)))/4,0))),
0)</f>
        <v/>
      </c>
      <c r="DV72" s="125">
        <f t="array" ref="DV72">
IFERROR(_xlfn.IFS(
$DH72="день_1",
$DR72*$BL72/($AX72-$AW72+1)*BC72*(DAY(EOMONTH(BC$15,0))),
$DH72="день_2",
$DR72/30*MAX(MIN($AX72,EOMONTH(BC$15,0))-MAX($AW72,BC$15)+1,),
$DH72="раб.день",
$DR72/30*(IFERROR(
_xlfn.LET(_xlpm.VD,
CHOOSE(
{1;2;3;4;5;6;7;8;9;10;11;12;13;14;15;16;17;18},
45658,45659,45660,45661,45662,45663,45664,45665,45711,45724,45778,45779,45785,45786,45820,45821,45965,46022),
_xlfn.LET(_xlpm.DD,
MAX(MIN($AX72,EOMONTH(BC$15,0))-MAX($AW72,BC$15),),
_xlfn.IFS(
AND(MONTH($AW72)=MONTH(BC$15),MONTH($AX72)&lt;&gt;MONTH(BC$15)),
NETWORKDAYS.INTL($AW72,$AW72+_xlpm.DD,1,_xlpm.VD),
AND(MONTH($AW72)&lt;&gt;MONTH(BC$15),MONTH($AX72)=MONTH(BC$15)),
NETWORKDAYS.INTL(($AX72)-_xlpm.DD,$AX72,1,_xlpm.VD),
AND(MONTH($AW72)&lt;MONTH(BC$15),MONTH($AX72)&gt;MONTH(BC$15)),
NETWORKDAYS.INTL((EOMONTH(BC$15-1,1))-_xlpm.DD,EOMONTH(BC$15-1,1),1,_xlpm.VD),
AND(MONTH($AW72)=MONTH(BC$15),MONTH($AX72)=MONTH(BC$15)),
NETWORKDAYS.INTL($AW72,$AX72,1,_xlpm.VD)))),0)),
$DH72="месяц",
$DR72*BC72,
$DH72="неделя",
$DR72*BC72/7*(ROUNDUP((DAY(EOMONTH(BC$15,0)))/4,0))),
0)</f>
        <v/>
      </c>
      <c r="DW72" s="125">
        <f t="array" ref="DW72">
IFERROR(_xlfn.IFS(
$DH72="день_1",
$DR72*$BL72/($AX72-$AW72+1)*BD72*(DAY(EOMONTH(BD$15,0))),
$DH72="день_2",
$DR72/30*MAX(MIN($AX72,EOMONTH(BD$15,0))-MAX($AW72,BD$15)+1,),
$DH72="раб.день",
$DR72/30*(IFERROR(
_xlfn.LET(_xlpm.VD,
CHOOSE(
{1;2;3;4;5;6;7;8;9;10;11;12;13;14;15;16;17;18},
45658,45659,45660,45661,45662,45663,45664,45665,45711,45724,45778,45779,45785,45786,45820,45821,45965,46022),
_xlfn.LET(_xlpm.DD,
MAX(MIN($AX72,EOMONTH(BD$15,0))-MAX($AW72,BD$15),),
_xlfn.IFS(
AND(MONTH($AW72)=MONTH(BD$15),MONTH($AX72)&lt;&gt;MONTH(BD$15)),
NETWORKDAYS.INTL($AW72,$AW72+_xlpm.DD,1,_xlpm.VD),
AND(MONTH($AW72)&lt;&gt;MONTH(BD$15),MONTH($AX72)=MONTH(BD$15)),
NETWORKDAYS.INTL(($AX72)-_xlpm.DD,$AX72,1,_xlpm.VD),
AND(MONTH($AW72)&lt;MONTH(BD$15),MONTH($AX72)&gt;MONTH(BD$15)),
NETWORKDAYS.INTL((EOMONTH(BD$15-1,1))-_xlpm.DD,EOMONTH(BD$15-1,1),1,_xlpm.VD),
AND(MONTH($AW72)=MONTH(BD$15),MONTH($AX72)=MONTH(BD$15)),
NETWORKDAYS.INTL($AW72,$AX72,1,_xlpm.VD)))),0)),
$DH72="месяц",
$DR72*BD72,
$DH72="неделя",
$DR72*BD72/7*(ROUNDUP((DAY(EOMONTH(BD$15,0)))/4,0))),
0)</f>
        <v/>
      </c>
      <c r="DX72" s="125">
        <f t="array" ref="DX72">
IFERROR(_xlfn.IFS(
$DH72="день_1",
$DR72*$BL72/($AX72-$AW72+1)*BE72*(DAY(EOMONTH(BE$15,0))),
$DH72="день_2",
$DR72/30*MAX(MIN($AX72,EOMONTH(BE$15,0))-MAX($AW72,BE$15)+1,),
$DH72="раб.день",
$DR72/30*(IFERROR(
_xlfn.LET(_xlpm.VD,
CHOOSE(
{1;2;3;4;5;6;7;8;9;10;11;12;13;14;15;16;17;18},
45658,45659,45660,45661,45662,45663,45664,45665,45711,45724,45778,45779,45785,45786,45820,45821,45965,46022),
_xlfn.LET(_xlpm.DD,
MAX(MIN($AX72,EOMONTH(BE$15,0))-MAX($AW72,BE$15),),
_xlfn.IFS(
AND(MONTH($AW72)=MONTH(BE$15),MONTH($AX72)&lt;&gt;MONTH(BE$15)),
NETWORKDAYS.INTL($AW72,$AW72+_xlpm.DD,1,_xlpm.VD),
AND(MONTH($AW72)&lt;&gt;MONTH(BE$15),MONTH($AX72)=MONTH(BE$15)),
NETWORKDAYS.INTL(($AX72)-_xlpm.DD,$AX72,1,_xlpm.VD),
AND(MONTH($AW72)&lt;MONTH(BE$15),MONTH($AX72)&gt;MONTH(BE$15)),
NETWORKDAYS.INTL((EOMONTH(BE$15-1,1))-_xlpm.DD,EOMONTH(BE$15-1,1),1,_xlpm.VD),
AND(MONTH($AW72)=MONTH(BE$15),MONTH($AX72)=MONTH(BE$15)),
NETWORKDAYS.INTL($AW72,$AX72,1,_xlpm.VD)))),0)),
$DH72="месяц",
$DR72*BE72,
$DH72="неделя",
$DR72*BE72/7*(ROUNDUP((DAY(EOMONTH(BE$15,0)))/4,0))),
0)</f>
        <v/>
      </c>
      <c r="DY72" s="125">
        <f t="array" ref="DY72">
IFERROR(_xlfn.IFS(
$DH72="день_1",
$DR72*$BL72/($AX72-$AW72+1)*BF72*(DAY(EOMONTH(BF$15,0))),
$DH72="день_2",
$DR72/30*MAX(MIN($AX72,EOMONTH(BF$15,0))-MAX($AW72,BF$15)+1,),
$DH72="раб.день",
$DR72/30*(IFERROR(
_xlfn.LET(_xlpm.VD,
CHOOSE(
{1;2;3;4;5;6;7;8;9;10;11;12;13;14;15;16;17;18},
45658,45659,45660,45661,45662,45663,45664,45665,45711,45724,45778,45779,45785,45786,45820,45821,45965,46022),
_xlfn.LET(_xlpm.DD,
MAX(MIN($AX72,EOMONTH(BF$15,0))-MAX($AW72,BF$15),),
_xlfn.IFS(
AND(MONTH($AW72)=MONTH(BF$15),MONTH($AX72)&lt;&gt;MONTH(BF$15)),
NETWORKDAYS.INTL($AW72,$AW72+_xlpm.DD,1,_xlpm.VD),
AND(MONTH($AW72)&lt;&gt;MONTH(BF$15),MONTH($AX72)=MONTH(BF$15)),
NETWORKDAYS.INTL(($AX72)-_xlpm.DD,$AX72,1,_xlpm.VD),
AND(MONTH($AW72)&lt;MONTH(BF$15),MONTH($AX72)&gt;MONTH(BF$15)),
NETWORKDAYS.INTL((EOMONTH(BF$15-1,1))-_xlpm.DD,EOMONTH(BF$15-1,1),1,_xlpm.VD),
AND(MONTH($AW72)=MONTH(BF$15),MONTH($AX72)=MONTH(BF$15)),
NETWORKDAYS.INTL($AW72,$AX72,1,_xlpm.VD)))),0)),
$DH72="месяц",
$DR72*BF72,
$DH72="неделя",
$DR72*BF72/7*(ROUNDUP((DAY(EOMONTH(BF$15,0)))/4,0))),
0)</f>
        <v/>
      </c>
      <c r="DZ72" s="125">
        <f t="array" ref="DZ72">
IFERROR(_xlfn.IFS(
$DH72="день_1",
$DR72*$BL72/($AX72-$AW72+1)*BG72*(DAY(EOMONTH(BG$15,0))),
$DH72="день_2",
$DR72/30*MAX(MIN($AX72,EOMONTH(BG$15,0))-MAX($AW72,BG$15)+1,),
$DH72="раб.день",
$DR72/30*(IFERROR(
_xlfn.LET(_xlpm.VD,
CHOOSE(
{1;2;3;4;5;6;7;8;9;10;11;12;13;14;15;16;17;18},
45658,45659,45660,45661,45662,45663,45664,45665,45711,45724,45778,45779,45785,45786,45820,45821,45965,46022),
_xlfn.LET(_xlpm.DD,
MAX(MIN($AX72,EOMONTH(BG$15,0))-MAX($AW72,BG$15),),
_xlfn.IFS(
AND(MONTH($AW72)=MONTH(BG$15),MONTH($AX72)&lt;&gt;MONTH(BG$15)),
NETWORKDAYS.INTL($AW72,$AW72+_xlpm.DD,1,_xlpm.VD),
AND(MONTH($AW72)&lt;&gt;MONTH(BG$15),MONTH($AX72)=MONTH(BG$15)),
NETWORKDAYS.INTL(($AX72)-_xlpm.DD,$AX72,1,_xlpm.VD),
AND(MONTH($AW72)&lt;MONTH(BG$15),MONTH($AX72)&gt;MONTH(BG$15)),
NETWORKDAYS.INTL((EOMONTH(BG$15-1,1))-_xlpm.DD,EOMONTH(BG$15-1,1),1,_xlpm.VD),
AND(MONTH($AW72)=MONTH(BG$15),MONTH($AX72)=MONTH(BG$15)),
NETWORKDAYS.INTL($AW72,$AX72,1,_xlpm.VD)))),0)),
$DH72="месяц",
$DR72*BG72,
$DH72="неделя",
$DR72*BG72/7*(ROUNDUP((DAY(EOMONTH(BG$15,0)))/4,0))),
0)</f>
        <v/>
      </c>
      <c r="EA72" s="125">
        <f t="array" ref="EA72">
IFERROR(_xlfn.IFS(
$DH72="день_1",
$DR72*$BL72/($AX72-$AW72+1)*BH72*(DAY(EOMONTH(BH$15,0))),
$DH72="день_2",
$DR72/30*MAX(MIN($AX72,EOMONTH(BH$15,0))-MAX($AW72,BH$15)+1,),
$DH72="раб.день",
$DR72/30*(IFERROR(
_xlfn.LET(_xlpm.VD,
CHOOSE(
{1;2;3;4;5;6;7;8;9;10;11;12;13;14;15;16;17;18},
45658,45659,45660,45661,45662,45663,45664,45665,45711,45724,45778,45779,45785,45786,45820,45821,45965,46022),
_xlfn.LET(_xlpm.DD,
MAX(MIN($AX72,EOMONTH(BH$15,0))-MAX($AW72,BH$15),),
_xlfn.IFS(
AND(MONTH($AW72)=MONTH(BH$15),MONTH($AX72)&lt;&gt;MONTH(BH$15)),
NETWORKDAYS.INTL($AW72,$AW72+_xlpm.DD,1,_xlpm.VD),
AND(MONTH($AW72)&lt;&gt;MONTH(BH$15),MONTH($AX72)=MONTH(BH$15)),
NETWORKDAYS.INTL(($AX72)-_xlpm.DD,$AX72,1,_xlpm.VD),
AND(MONTH($AW72)&lt;MONTH(BH$15),MONTH($AX72)&gt;MONTH(BH$15)),
NETWORKDAYS.INTL((EOMONTH(BH$15-1,1))-_xlpm.DD,EOMONTH(BH$15-1,1),1,_xlpm.VD),
AND(MONTH($AW72)=MONTH(BH$15),MONTH($AX72)=MONTH(BH$15)),
NETWORKDAYS.INTL($AW72,$AX72,1,_xlpm.VD)))),0)),
$DH72="месяц",
$DR72*BH72,
$DH72="неделя",
$DR72*BH72/7*(ROUNDUP((DAY(EOMONTH(BH$15,0)))/4,0))),
0)</f>
        <v/>
      </c>
      <c r="EB72" s="125">
        <f t="array" ref="EB72">
IFERROR(_xlfn.IFS(
$DH72="день_1",
$DR72*$BL72/($AX72-$AW72+1)*BI72*(DAY(EOMONTH(BI$15,0))),
$DH72="день_2",
$DR72/30*MAX(MIN($AX72,EOMONTH(BI$15,0))-MAX($AW72,BI$15)+1,),
$DH72="раб.день",
$DR72/30*(IFERROR(
_xlfn.LET(_xlpm.VD,
CHOOSE(
{1;2;3;4;5;6;7;8;9;10;11;12;13;14;15;16;17;18},
45658,45659,45660,45661,45662,45663,45664,45665,45711,45724,45778,45779,45785,45786,45820,45821,45965,46022),
_xlfn.LET(_xlpm.DD,
MAX(MIN($AX72,EOMONTH(BI$15,0))-MAX($AW72,BI$15),),
_xlfn.IFS(
AND(MONTH($AW72)=MONTH(BI$15),MONTH($AX72)&lt;&gt;MONTH(BI$15)),
NETWORKDAYS.INTL($AW72,$AW72+_xlpm.DD,1,_xlpm.VD),
AND(MONTH($AW72)&lt;&gt;MONTH(BI$15),MONTH($AX72)=MONTH(BI$15)),
NETWORKDAYS.INTL(($AX72)-_xlpm.DD,$AX72,1,_xlpm.VD),
AND(MONTH($AW72)&lt;MONTH(BI$15),MONTH($AX72)&gt;MONTH(BI$15)),
NETWORKDAYS.INTL((EOMONTH(BI$15-1,1))-_xlpm.DD,EOMONTH(BI$15-1,1),1,_xlpm.VD),
AND(MONTH($AW72)=MONTH(BI$15),MONTH($AX72)=MONTH(BI$15)),
NETWORKDAYS.INTL($AW72,$AX72,1,_xlpm.VD)))),0)),
$DH72="месяц",
$DR72*BI72,
$DH72="неделя",
$DR72*BI72/7*(ROUNDUP((DAY(EOMONTH(BI$15,0)))/4,0))),
0)</f>
        <v/>
      </c>
      <c r="EC72" s="125">
        <f t="array" ref="EC72">
IFERROR(_xlfn.IFS(
$DH72="день_1",
$DR72*$BL72/($AX72-$AW72+1)*BJ72*(DAY(EOMONTH(BJ$15,0))),
$DH72="день_2",
$DR72/30*MAX(MIN($AX72,EOMONTH(BJ$15,0))-MAX($AW72,BJ$15)+1,),
$DH72="раб.день",
$DR72/30*(IFERROR(
_xlfn.LET(_xlpm.VD,
CHOOSE(
{1;2;3;4;5;6;7;8;9;10;11;12;13;14;15;16;17;18},
45658,45659,45660,45661,45662,45663,45664,45665,45711,45724,45778,45779,45785,45786,45820,45821,45965,46022),
_xlfn.LET(_xlpm.DD,
MAX(MIN($AX72,EOMONTH(BJ$15,0))-MAX($AW72,BJ$15),),
_xlfn.IFS(
AND(MONTH($AW72)=MONTH(BJ$15),MONTH($AX72)&lt;&gt;MONTH(BJ$15)),
NETWORKDAYS.INTL($AW72,$AW72+_xlpm.DD,1,_xlpm.VD),
AND(MONTH($AW72)&lt;&gt;MONTH(BJ$15),MONTH($AX72)=MONTH(BJ$15)),
NETWORKDAYS.INTL(($AX72)-_xlpm.DD,$AX72,1,_xlpm.VD),
AND(MONTH($AW72)&lt;MONTH(BJ$15),MONTH($AX72)&gt;MONTH(BJ$15)),
NETWORKDAYS.INTL((EOMONTH(BJ$15-1,1))-_xlpm.DD,EOMONTH(BJ$15-1,1),1,_xlpm.VD),
AND(MONTH($AW72)=MONTH(BJ$15),MONTH($AX72)=MONTH(BJ$15)),
NETWORKDAYS.INTL($AW72,$AX72,1,_xlpm.VD)))),0)),
$DH72="месяц",
$DR72*BJ72,
$DH72="неделя",
$DR72*BJ72/7*(ROUNDUP((DAY(EOMONTH(BJ$15,0)))/4,0))),
0)</f>
        <v/>
      </c>
      <c r="ED72" s="125">
        <f t="array" ref="ED72">
IFERROR(_xlfn.IFS(
$DH72="день_1",
$DR72*$BL72/($AX72-$AW72+1)*BK72*(DAY(EOMONTH(BK$15,0))),
$DH72="день_2",
$DR72/30*MAX(MIN($AX72,EOMONTH(BK$15,0))-MAX($AW72,BK$15)+1,),
$DH72="раб.день",
$DR72/30*(IFERROR(
_xlfn.LET(_xlpm.VD,
CHOOSE(
{1;2;3;4;5;6;7;8;9;10;11;12;13;14;15;16;17;18},
45658,45659,45660,45661,45662,45663,45664,45665,45711,45724,45778,45779,45785,45786,45820,45821,45965,46022),
_xlfn.LET(_xlpm.DD,
MAX(MIN($AX72,EOMONTH(BK$15,0))-MAX($AW72,BK$15),),
_xlfn.IFS(
AND(MONTH($AW72)=MONTH(BK$15),MONTH($AX72)&lt;&gt;MONTH(BK$15)),
NETWORKDAYS.INTL($AW72,$AW72+_xlpm.DD,1,_xlpm.VD),
AND(MONTH($AW72)&lt;&gt;MONTH(BK$15),MONTH($AX72)=MONTH(BK$15)),
NETWORKDAYS.INTL(($AX72)-_xlpm.DD,$AX72,1,_xlpm.VD),
AND(MONTH($AW72)&lt;MONTH(BK$15),MONTH($AX72)&gt;MONTH(BK$15)),
NETWORKDAYS.INTL((EOMONTH(BK$15-1,1))-_xlpm.DD,EOMONTH(BK$15-1,1),1,_xlpm.VD),
AND(MONTH($AW72)=MONTH(BK$15),MONTH($AX72)=MONTH(BK$15)),
NETWORKDAYS.INTL($AW72,$AX72,1,_xlpm.VD)))),0)),
$DH72="месяц",
$DR72*BK72,
$DH72="неделя",
$DR72*BK72/7*(ROUNDUP((DAY(EOMONTH(BK$15,0)))/4,0))),
0)</f>
        <v/>
      </c>
      <c r="EE72" s="125">
        <f>SUM($DS72,$DT72,$DU72,$DV72,$DW72,$DX72,$DY72,$DZ72,$EA72,$EB72,$EC72,$ED72)</f>
        <v/>
      </c>
      <c r="EF72" s="125">
        <f>IFERROR(ROUND($EE72*(1+$EP72),2),0)</f>
        <v/>
      </c>
      <c r="EG72" s="128" t="n">
        <v>1</v>
      </c>
      <c r="EH72" s="126" t="n">
        <v>0</v>
      </c>
      <c r="EI72" s="126">
        <f>ROUND(SUM($EH72:$EH72)*SUM($AB72:$AB72)*$EG72,2)</f>
        <v/>
      </c>
      <c r="EJ72" s="126">
        <f>ROUND($EI72*(1+$EP72),2)</f>
        <v/>
      </c>
      <c r="EK72" s="126" t="n">
        <v>0</v>
      </c>
      <c r="EL72" s="126">
        <f>ROUND(SUM($EK72:$EK72)*SUM($AB72:$AB72)*$EG72,2)</f>
        <v/>
      </c>
      <c r="EM72" s="126">
        <f>ROUND($EL72*(1+$EP72),2)</f>
        <v/>
      </c>
      <c r="EN72" s="126">
        <f>SUM($EE72,$EI72,$EL72)</f>
        <v/>
      </c>
      <c r="EO72" s="126">
        <f>SUM($EF72,$EJ72,$EM72)</f>
        <v/>
      </c>
      <c r="EP72" s="59" t="inlineStr">
        <is>
          <t>20%</t>
        </is>
      </c>
      <c r="EQ72" s="59" t="n"/>
      <c r="ER72" s="60">
        <f t="array" ref="ER72">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MATCH(ES72,
{"AMS";"RussOutdoor";"HD Outdoor";"Ingroup";"IQ";"Ledproduction";"LisChannel";"Logic";"Media-PPL";"NovikovTV | НовиковТВ";"SMA";"SOK";"КрокусТВ | CrocusTV | IndoorTV";"Сити";"ТЯК Москва"},
0)),"")</f>
        <v/>
      </c>
      <c r="ES72" s="60" t="n"/>
      <c r="ET72" s="60">
        <f t="array" ref="ET72">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MATCH(ES72,
{"AMS";"RussOutdoor";"HD Outdoor";"Ingroup";"IQ";"Ledproduction";"LisChannel";"Logic";"Media-PPL";"NovikovTV | НовиковТВ";"SMA";"SOK";"КрокусТВ | CrocusTV | IndoorTV";"Сити";"ТЯК Москва"},
0)),"")</f>
        <v/>
      </c>
      <c r="EU72" s="60" t="n"/>
      <c r="EV72" s="60" t="n"/>
      <c r="EX72" s="110">
        <f t="array" ref="EX72">
($AR72/30
+N("ТРАФИК ПЛОЩАДКИ"))*
(IFERROR(
_xlfn.LET(
_xlpm.GPR,
HLOOKUP($L72,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(MATCH($T72,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IF($Q72="цифровой",_xlpm.GPR/$AG72,_xlpm.GPR/60)),
0)
+N("DWELL TIME"))*
(IF($AB72=0,0,IF($AB72=1,0.3,IF($AB72=2,0.5,IF($AB72&gt;2,1))))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_xlfn.IFS($AC72="да",1.2,$AC72="нет",1)*
_xlfn.IFS($AD72="да",1.2,$AD72="нет",1)*
IF(R72="статический",1,1.2)*
$X72*
INDEX(
{1.2;1;1.2;1.2;1;1.2;1.2;1.2;1.2;1.2;1.2;1;1.2;1.2;1.2;1.2;1;1;1.2;1.2;1.2;1;1;1;1;1.2;1.2;1.2;1.2;1;1;1;1;1.2;1.2;1.2;1.2;1.2;1.2;1.2;1.2;1;1;1.2;1;1;1;1;1.5;1;1;1.5;1.5;1.2},
MATCH($Q72,_xlpm.MI,0)))&gt;{0.02;0.04;0.06;0.1;0.2;0.4;0.6;0.8;1;2;4;6})),
{0;1;2;3;4;5;6;7;8;9;10;11;12},
0)))
+N("КОЭФФИЦИЕНТ КОНТАКТА"))))*
(_xlfn.IFS($X72&lt;0.1,$X72/1000,$X72&gt;25,5.2,AND($X72&gt;=0.1,$X72&lt;=25),(($X72*2+0.1)/10)*($X72/10)))*
IFERROR((_xlfn.LET(
_xlpm.MA,
{0;0.8;0.85;0.9;0.95;1},
_xlpm.MAA,
{0;1;2;3;4;5},
INDEX(_xlpm.MA,MATCH(SUMPRODUCT(--((IF(ROUND(_xlpm.MAA,1)&gt;5,5,ROUND($AB72,1)))&gt;{0;1;2;3;4;5})),_xlpm.MAA,0)))
+N("КОЭФФИЦИЕНТ КОЛ-ВО КОНСТРУКЦИЙ")),1)*
$AB72,0))*
(IF($Q72="цифровой",$AG72/15*$AI72,1)
+N("ДЛЯ ЦИФРЫ"))</f>
        <v/>
      </c>
      <c r="EY72" s="110">
        <f>IFERROR(EX72*AY72,0)</f>
        <v/>
      </c>
      <c r="EZ72" s="131">
        <f>IFERROR(DP72/EY72*1000,0)</f>
        <v/>
      </c>
      <c r="FA72" s="112">
        <f>IFERROR(FC72/FB72,0)</f>
        <v/>
      </c>
      <c r="FB72" s="112">
        <f>IFERROR((FC72/(EY72/FF72*#REF!))*0.825,0)</f>
        <v/>
      </c>
      <c r="FC72" s="112">
        <f>IFERROR(((EX72*30/AR72)*100)/30,0)</f>
        <v/>
      </c>
      <c r="FD72" s="112">
        <f>IFERROR(EY72/G72*100%,0)</f>
        <v/>
      </c>
      <c r="FE72" s="112">
        <f>IFERROR(FD72/FC72*100%,0)</f>
        <v/>
      </c>
      <c r="FF72" s="110">
        <f>IFERROR(AR72/30*AY72,0)</f>
        <v/>
      </c>
    </row>
    <row r="73" ht="13" customHeight="1">
      <c r="A73" s="59" t="n"/>
      <c r="B73" s="60" t="n"/>
      <c r="C73" s="60" t="n"/>
      <c r="D73" s="60">
        <f t="array" ref="D73">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MATCH($E73,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73" s="60">
        <f t="array" ref="E73">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MATCH($F73,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73" s="60" t="inlineStr"/>
      <c r="G73" s="60" t="n"/>
      <c r="H73" s="60">
        <f t="array" ref="H73">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MATCH($I73,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73" s="60" t="n"/>
      <c r="J73" s="60" t="n"/>
      <c r="K73" s="60" t="n"/>
      <c r="L73" s="60" t="n"/>
      <c r="M73" s="60" t="n"/>
      <c r="N73" s="60" t="n"/>
      <c r="O73" s="60" t="n"/>
      <c r="P73" s="60">
        <f t="array" ref="P73">
_xlfn.IFS(
ISNUMBER(MATCH($Q73,{"шелфбаннер","разделитель","монетница","чековая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ISNUMBER(MATCH($Q73,{"LED/LCD","видеокулер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ISNUMBER(MATCH($Q73,{"автомобиль","машина","выставочное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ISNUMBER(MATCH($Q73,{"билборд","лифтовая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ISNUMBER(MATCH($Q73,{"навигация","подвесной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ISNUMBER(MATCH($Q73,{"движущаяся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ISNUMBER(MATCH($Q73,{"каталог","журнал"},)),
"Пресса",
$Q73="","")</f>
        <v/>
      </c>
      <c r="Q73" s="60" t="n"/>
      <c r="R73" s="60">
        <f t="array" ref="R73">
IFERROR(
_xlfn.IFS(
OR(ISNUMBER(MATCH($Q73,{"экспозиция","макет","стенд","автостенд","авто стенд","выставочное пространство","выставочные стенды","модульные выставочные стенды","3Д конструкция","3D конструкция"},)),P73="Экспонирование"),
"нестандартный",
ISNUMBER(MATCH($Q73,{"скроллер","призматрон"},)),
"динамический",
$P73="Видео",
"цифровой",
OR($P73="Пресса",$P73="Щит",$P73="POSm",$P73="Подвес",$P73="Брендирование/оклейка"),
"статический"),"")</f>
        <v/>
      </c>
      <c r="S73" s="59" t="n"/>
      <c r="T73" s="60" t="n"/>
      <c r="U73" s="60" t="n"/>
      <c r="V73" s="60">
        <f>
IF(P73="Видео",
"цифровой постер/ролик",
IF(ISNUMBER(MATCH(Q73,{"короб световой","короб световой | лайтбокс","короб световой | кристалайт","лайтбокс","лайт бокс","кристалайт","LB","lightbox"},)),
"бэклит",
IF(P73="Брендирование/оклейка",
"перфарированная пленка/самоклейка",
IF(P73="Экспонирование",
"под запрос",
IF(P73="Подвес",
"баннер/ткань",
"")))))</f>
        <v/>
      </c>
      <c r="W73" s="59" t="n"/>
      <c r="X73" s="59" t="n"/>
      <c r="Y73" s="59" t="n"/>
      <c r="Z73" s="61" t="n"/>
      <c r="AA73" s="61" t="n"/>
      <c r="AB73" s="61">
        <f>IF(BL73&gt;0,Z73,0)</f>
        <v/>
      </c>
      <c r="AC73" s="59" t="n"/>
      <c r="AD73" s="59" t="n"/>
      <c r="AE73" s="59" t="n"/>
      <c r="AF73" s="59" t="n"/>
      <c r="AG73" s="59" t="n"/>
      <c r="AH73" s="59" t="n"/>
      <c r="AI73" s="59" t="n"/>
      <c r="AJ73" s="59" t="n"/>
      <c r="AK73" s="59" t="n"/>
      <c r="AL73" s="62">
        <f>IFERROR(IF(OR(R73="статический",R73="динамический",R73="нестандартный",R73="",R73=""),"-",IF(AND(AH73="-",AI73="-"),"-",AK73*3600/AH73*AI73)),"-")</f>
        <v/>
      </c>
      <c r="AM73" s="62">
        <f>IFERROR(IF(OR(R73="статический",R73="динамический",R73="",R73="", R73="BTL",R73="нестандартный"),"-",AG73*AI73*AL73/60),"-")</f>
        <v/>
      </c>
      <c r="AN73" s="63">
        <f>IFERROR(IF(AH73="","-",AG73*AI73/AH73),"-")</f>
        <v/>
      </c>
      <c r="AO73" s="59">
        <f>IFERROR(IF(OR($R73="статический",$R73="динамический",$R73="",$R73="",$R73="BTL",$R73="нестандартный"),"-",$AL73*$AY73),"-")</f>
        <v/>
      </c>
      <c r="AP73" s="62">
        <f>IFERROR(IF(OR($R73="статический",$R73="динамический",$R73="",$R73="",$R73="BTL",$R73="нестандартный"),"-",$AM73*AY73),"-")</f>
        <v/>
      </c>
      <c r="AQ73" s="64" t="n"/>
      <c r="AR73" s="61" t="n"/>
      <c r="AS73" s="61" t="n"/>
      <c r="AT73" s="61" t="n"/>
      <c r="AU73" s="65" t="n"/>
      <c r="AV73" s="124">
        <f>IFERROR(DR73/AT73*1000,"n/a")</f>
        <v/>
      </c>
      <c r="AW73" s="67" t="n"/>
      <c r="AX73" s="67" t="n"/>
      <c r="AY73" s="43">
        <f>IFERROR(IF(OR($AW73="",$AX73=""),"",_xlfn.DAYS($AX73+1,$AW73)),"")</f>
        <v/>
      </c>
      <c r="AZ73" s="68">
        <f t="array" ref="AZ73">
_xlfn.LET(_xlpm.COEFF,
IF($AW73+$AX73=0,0,IF(MAX(MIN($AX73,EOMONTH(AZ$15,0))-MAX($AW73,AZ$15)+1,)&gt;0,1,0)),
_xlfn.IFS(
$ES73="LisChannel",
_xlpm.COEFF*
INDEX({1;1;1.2;1.2;1;1;1;1;1.2;1.2;1.2;1.2},
MATCH(MONTH(AZ$15),
{1,2,3,4,5,6,7,8,9,10,11,12})),
CONCATENATE($ES73," ",$L73)="RussOutdoor метро",
_xlpm.COEFF*
INDEX({0.8;0.9;1.1;1.1;1;1;1;1;1.1;1.1;1.1;1.1},
MATCH(MONTH(AZ$15),
{1,2,3,4,5,6,7,8,9,10,11,12})),
$ES73&lt;&gt;"LisChannel",
_xlpm.COEFF,
$ES73&lt;&gt;"RussOutdoor",
_xlpm.COEFF))</f>
        <v/>
      </c>
      <c r="BA73" s="68">
        <f t="array" ref="BA73">
_xlfn.LET(_xlpm.COEFF,
IF($AW73+$AX73=0,0,IF(MAX(MIN($AX73,EOMONTH(BA$15,0))-MAX($AW73,BA$15)+1,)&gt;0,1,0)),
_xlfn.IFS(
$ES73="LisChannel",
_xlpm.COEFF*
INDEX({1;1;1.2;1.2;1;1;1;1;1.2;1.2;1.2;1.2},
MATCH(MONTH(BA$15),
{1,2,3,4,5,6,7,8,9,10,11,12})),
CONCATENATE($ES73," ",$L73)="RussOutdoor метро",
_xlpm.COEFF*
INDEX({0.8;0.9;1.1;1.1;1;1;1;1;1.1;1.1;1.1;1.1},
MATCH(MONTH(BA$15),
{1,2,3,4,5,6,7,8,9,10,11,12})),
$ES73&lt;&gt;"LisChannel",
_xlpm.COEFF,
$ES73&lt;&gt;"RussOutdoor",
_xlpm.COEFF))</f>
        <v/>
      </c>
      <c r="BB73" s="68">
        <f t="array" ref="BB73">
_xlfn.LET(_xlpm.COEFF,
IF($AW73+$AX73=0,0,IF(MAX(MIN($AX73,EOMONTH(BB$15,0))-MAX($AW73,BB$15)+1,)&gt;0,1,0)),
_xlfn.IFS(
$ES73="LisChannel",
_xlpm.COEFF*
INDEX({1;1;1.2;1.2;1;1;1;1;1.2;1.2;1.2;1.2},
MATCH(MONTH(BB$15),
{1,2,3,4,5,6,7,8,9,10,11,12})),
CONCATENATE($ES73," ",$L73)="RussOutdoor метро",
_xlpm.COEFF*
INDEX({0.8;0.9;1.1;1.1;1;1;1;1;1.1;1.1;1.1;1.1},
MATCH(MONTH(BB$15),
{1,2,3,4,5,6,7,8,9,10,11,12})),
$ES73&lt;&gt;"LisChannel",
_xlpm.COEFF,
$ES73&lt;&gt;"RussOutdoor",
_xlpm.COEFF))</f>
        <v/>
      </c>
      <c r="BC73" s="68">
        <f t="array" ref="BC73">
_xlfn.LET(_xlpm.COEFF,
IF($AW73+$AX73=0,0,IF(MAX(MIN($AX73,EOMONTH(BC$15,0))-MAX($AW73,BC$15)+1,)&gt;0,1,0)),
_xlfn.IFS(
$ES73="LisChannel",
_xlpm.COEFF*
INDEX({1;1;1.2;1.2;1;1;1;1;1.2;1.2;1.2;1.2},
MATCH(MONTH(BC$15),
{1,2,3,4,5,6,7,8,9,10,11,12})),
CONCATENATE($ES73," ",$L73)="RussOutdoor метро",
_xlpm.COEFF*
INDEX({0.8;0.9;1.1;1.1;1;1;1;1;1.1;1.1;1.1;1.1},
MATCH(MONTH(BC$15),
{1,2,3,4,5,6,7,8,9,10,11,12})),
$ES73&lt;&gt;"LisChannel",
_xlpm.COEFF,
$ES73&lt;&gt;"RussOutdoor",
_xlpm.COEFF))</f>
        <v/>
      </c>
      <c r="BD73" s="68">
        <f t="array" ref="BD73">
_xlfn.LET(_xlpm.COEFF,
IF($AW73+$AX73=0,0,IF(MAX(MIN($AX73,EOMONTH(BD$15,0))-MAX($AW73,BD$15)+1,)&gt;0,1,0)),
_xlfn.IFS(
$ES73="LisChannel",
_xlpm.COEFF*
INDEX({1;1;1.2;1.2;1;1;1;1;1.2;1.2;1.2;1.2},
MATCH(MONTH(BD$15),
{1,2,3,4,5,6,7,8,9,10,11,12})),
CONCATENATE($ES73," ",$L73)="RussOutdoor метро",
_xlpm.COEFF*
INDEX({0.8;0.9;1.1;1.1;1;1;1;1;1.1;1.1;1.1;1.1},
MATCH(MONTH(BD$15),
{1,2,3,4,5,6,7,8,9,10,11,12})),
$ES73&lt;&gt;"LisChannel",
_xlpm.COEFF,
$ES73&lt;&gt;"RussOutdoor",
_xlpm.COEFF))</f>
        <v/>
      </c>
      <c r="BE73" s="68">
        <f t="array" ref="BE73">
_xlfn.LET(_xlpm.COEFF,
IF($AW73+$AX73=0,0,IF(MAX(MIN($AX73,EOMONTH(BE$15,0))-MAX($AW73,BE$15)+1,)&gt;0,1,0)),
_xlfn.IFS(
$ES73="LisChannel",
_xlpm.COEFF*
INDEX({1;1;1.2;1.2;1;1;1;1;1.2;1.2;1.2;1.2},
MATCH(MONTH(BE$15),
{1,2,3,4,5,6,7,8,9,10,11,12})),
CONCATENATE($ES73," ",$L73)="RussOutdoor метро",
_xlpm.COEFF*
INDEX({0.8;0.9;1.1;1.1;1;1;1;1;1.1;1.1;1.1;1.1},
MATCH(MONTH(BE$15),
{1,2,3,4,5,6,7,8,9,10,11,12})),
$ES73&lt;&gt;"LisChannel",
_xlpm.COEFF,
$ES73&lt;&gt;"RussOutdoor",
_xlpm.COEFF))</f>
        <v/>
      </c>
      <c r="BF73" s="68">
        <f t="array" ref="BF73">
_xlfn.LET(_xlpm.COEFF,
IF($AW73+$AX73=0,0,IF(MAX(MIN($AX73,EOMONTH(BF$15,0))-MAX($AW73,BF$15)+1,)&gt;0,1,0)),
_xlfn.IFS(
$ES73="LisChannel",
_xlpm.COEFF*
INDEX({1;1;1.2;1.2;1;1;1;1;1.2;1.2;1.2;1.2},
MATCH(MONTH(BF$15),
{1,2,3,4,5,6,7,8,9,10,11,12})),
CONCATENATE($ES73," ",$L73)="RussOutdoor метро",
_xlpm.COEFF*
INDEX({0.8;0.9;1.1;1.1;1;1;1;1;1.1;1.1;1.1;1.1},
MATCH(MONTH(BF$15),
{1,2,3,4,5,6,7,8,9,10,11,12})),
$ES73&lt;&gt;"LisChannel",
_xlpm.COEFF,
$ES73&lt;&gt;"RussOutdoor",
_xlpm.COEFF))</f>
        <v/>
      </c>
      <c r="BG73" s="68">
        <f t="array" ref="BG73">
_xlfn.LET(_xlpm.COEFF,
IF($AW73+$AX73=0,0,IF(MAX(MIN($AX73,EOMONTH(BG$15,0))-MAX($AW73,BG$15)+1,)&gt;0,1,0)),
_xlfn.IFS(
$ES73="LisChannel",
_xlpm.COEFF*
INDEX({1;1;1.2;1.2;1;1;1;1;1.2;1.2;1.2;1.2},
MATCH(MONTH(BG$15),
{1,2,3,4,5,6,7,8,9,10,11,12})),
CONCATENATE($ES73," ",$L73)="RussOutdoor метро",
_xlpm.COEFF*
INDEX({0.8;0.9;1.1;1.1;1;1;1;1;1.1;1.1;1.1;1.1},
MATCH(MONTH(BG$15),
{1,2,3,4,5,6,7,8,9,10,11,12})),
$ES73&lt;&gt;"LisChannel",
_xlpm.COEFF,
$ES73&lt;&gt;"RussOutdoor",
_xlpm.COEFF))</f>
        <v/>
      </c>
      <c r="BH73" s="68">
        <f t="array" ref="BH73">
_xlfn.LET(_xlpm.COEFF,
IF($AW73+$AX73=0,0,IF(MAX(MIN($AX73,EOMONTH(BH$15,0))-MAX($AW73,BH$15)+1,)&gt;0,1,0)),
_xlfn.IFS(
$ES73="LisChannel",
_xlpm.COEFF*
INDEX({1;1;1.2;1.2;1;1;1;1;1.2;1.2;1.2;1.2},
MATCH(MONTH(BH$15),
{1,2,3,4,5,6,7,8,9,10,11,12})),
CONCATENATE($ES73," ",$L73)="RussOutdoor метро",
_xlpm.COEFF*
INDEX({0.8;0.9;1.1;1.1;1;1;1;1;1.1;1.1;1.1;1.1},
MATCH(MONTH(BH$15),
{1,2,3,4,5,6,7,8,9,10,11,12})),
$ES73&lt;&gt;"LisChannel",
_xlpm.COEFF,
$ES73&lt;&gt;"RussOutdoor",
_xlpm.COEFF))</f>
        <v/>
      </c>
      <c r="BI73" s="68">
        <f t="array" ref="BI73">
_xlfn.LET(_xlpm.COEFF,
IF($AW73+$AX73=0,0,IF(MAX(MIN($AX73,EOMONTH(BI$15,0))-MAX($AW73,BI$15)+1,)&gt;0,1,0)),
_xlfn.IFS(
$ES73="LisChannel",
_xlpm.COEFF*
INDEX({1;1;1.2;1.2;1;1;1;1;1.2;1.2;1.2;1.2},
MATCH(MONTH(BI$15),
{1,2,3,4,5,6,7,8,9,10,11,12})),
CONCATENATE($ES73," ",$L73)="RussOutdoor метро",
_xlpm.COEFF*
INDEX({0.8;0.9;1.1;1.1;1;1;1;1;1.1;1.1;1.1;1.1},
MATCH(MONTH(BI$15),
{1,2,3,4,5,6,7,8,9,10,11,12})),
$ES73&lt;&gt;"LisChannel",
_xlpm.COEFF,
$ES73&lt;&gt;"RussOutdoor",
_xlpm.COEFF))</f>
        <v/>
      </c>
      <c r="BJ73" s="68">
        <f t="array" ref="BJ73">
_xlfn.LET(_xlpm.COEFF,
IF($AW73+$AX73=0,0,IF(MAX(MIN($AX73,EOMONTH(BJ$15,0))-MAX($AW73,BJ$15)+1,)&gt;0,1,0)),
_xlfn.IFS(
$ES73="LisChannel",
_xlpm.COEFF*
INDEX({1;1;1.2;1.2;1;1;1;1;1.2;1.2;1.2;1.2},
MATCH(MONTH(BJ$15),
{1,2,3,4,5,6,7,8,9,10,11,12})),
CONCATENATE($ES73," ",$L73)="RussOutdoor метро",
_xlpm.COEFF*
INDEX({0.8;0.9;1.1;1.1;1;1;1;1;1.1;1.1;1.1;1.1},
MATCH(MONTH(BJ$15),
{1,2,3,4,5,6,7,8,9,10,11,12})),
$ES73&lt;&gt;"LisChannel",
_xlpm.COEFF,
$ES73&lt;&gt;"RussOutdoor",
_xlpm.COEFF))</f>
        <v/>
      </c>
      <c r="BK73" s="68">
        <f t="array" ref="BK73">
_xlfn.LET(_xlpm.COEFF,
IF($AW73+$AX73=0,0,IF(MAX(MIN($AX73,EOMONTH(BK$15,0))-MAX($AW73,BK$15)+1,)&gt;0,1,0)),
_xlfn.IFS(
$ES73="LisChannel",
_xlpm.COEFF*
INDEX({1;1;1.2;1.2;1;1;1;1;1.2;1.2;1.2;1.2},
MATCH(MONTH(BK$15),
{1,2,3,4,5,6,7,8,9,10,11,12})),
CONCATENATE($ES73," ",$L73)="RussOutdoor метро",
_xlpm.COEFF*
INDEX({0.8;0.9;1.1;1.1;1;1;1;1;1.1;1.1;1.1;1.1},
MATCH(MONTH(BK$15),
{1,2,3,4,5,6,7,8,9,10,11,12})),
$ES73&lt;&gt;"LisChannel",
_xlpm.COEFF,
$ES73&lt;&gt;"RussOutdoor",
_xlpm.COEFF))</f>
        <v/>
      </c>
      <c r="BL73" s="62">
        <f>COUNTIFS($AZ73:$BK73,"&gt;0")</f>
        <v/>
      </c>
      <c r="BM73" s="65" t="n"/>
      <c r="BN73" s="125">
        <f>$DJ73</f>
        <v/>
      </c>
      <c r="BO73" s="63">
        <f>$DQ73</f>
        <v/>
      </c>
      <c r="BP73" s="125">
        <f>
IFERROR(
IF($BL73=0,0,
$BN73*(1-$BO73)),
0)</f>
        <v/>
      </c>
      <c r="BQ73" s="125">
        <f t="array" ref="BQ73">
IFERROR(
_xlfn.IFS(
$DH73="день_1",
$BP73*$BL73/($AX73-$AW73+1)*AZ73*(DAY(EOMONTH(AZ$15,0))),
$DH73="день_2",
$BP73/30*MAX(MIN($AX73,EOMONTH(AZ$15,0))-MAX($AW73,AZ$15)+1,),
$DH73="раб.день",
$BP73/30*(IFERROR(
_xlfn.LET(_xlpm.VD,
CHOOSE(
{1;2;3;4;5;6;7;8;9;10;11;12;13;14;15;16;17;18},
45658,45659,45660,45661,45662,45663,45664,45665,45711,45724,45778,45779,45785,45786,45820,45821,45965,46022),
_xlfn.LET(_xlpm.DD,
MAX(MIN($AX73,EOMONTH(AZ$15,0))-MAX($AW73,AZ$15),),
_xlfn.IFS(
AND(MONTH($AW73)=MONTH(AZ$15),MONTH($AX73)&lt;&gt;MONTH(AZ$15)),
NETWORKDAYS.INTL($AW73,$AW73+_xlpm.DD,1,_xlpm.VD),
AND(MONTH($AW73)&lt;&gt;MONTH(AZ$15),MONTH($AX73)=MONTH(AZ$15)),
NETWORKDAYS.INTL(($AX73)-_xlpm.DD,$AX73,1,_xlpm.VD),
AND(MONTH($AW73)&lt;MONTH(AZ$15),MONTH($AX73)&gt;MONTH(AZ$15)),
NETWORKDAYS.INTL((EOMONTH(AZ$15-1,1))-_xlpm.DD,EOMONTH(AZ$15-1,1),1,_xlpm.VD),
AND(MONTH($AW73)=MONTH(AZ$15),MONTH($AX73)=MONTH(AZ$15)),
NETWORKDAYS.INTL($AW73,$AX73,1,_xlpm.VD)))),0)),
$DH73="месяц",
$BP73*AZ73,
$DH73="неделя",
$BP73*AZ73/7*(ROUNDUP((DAY(EOMONTH(AZ$15,0)))/4,0))),
0)</f>
        <v/>
      </c>
      <c r="BR73" s="125">
        <f t="array" ref="BR73">
IFERROR(
_xlfn.IFS(
$DH73="день_1",
$BP73*$BL73/($AX73-$AW73+1)*BA73*(DAY(EOMONTH(BA$15,0))),
$DH73="день_2",
$BP73/30*MAX(MIN($AX73,EOMONTH(BA$15,0))-MAX($AW73,BA$15)+1,),
$DH73="раб.день",
$BP73/30*(IFERROR(
_xlfn.LET(_xlpm.VD,
CHOOSE(
{1;2;3;4;5;6;7;8;9;10;11;12;13;14;15;16;17;18},
45658,45659,45660,45661,45662,45663,45664,45665,45711,45724,45778,45779,45785,45786,45820,45821,45965,46022),
_xlfn.LET(_xlpm.DD,
MAX(MIN($AX73,EOMONTH(BA$15,0))-MAX($AW73,BA$15),),
_xlfn.IFS(
AND(MONTH($AW73)=MONTH(BA$15),MONTH($AX73)&lt;&gt;MONTH(BA$15)),
NETWORKDAYS.INTL($AW73,$AW73+_xlpm.DD,1,_xlpm.VD),
AND(MONTH($AW73)&lt;&gt;MONTH(BA$15),MONTH($AX73)=MONTH(BA$15)),
NETWORKDAYS.INTL(($AX73)-_xlpm.DD,$AX73,1,_xlpm.VD),
AND(MONTH($AW73)&lt;MONTH(BA$15),MONTH($AX73)&gt;MONTH(BA$15)),
NETWORKDAYS.INTL((EOMONTH(BA$15-1,1))-_xlpm.DD,EOMONTH(BA$15-1,1),1,_xlpm.VD),
AND(MONTH($AW73)=MONTH(BA$15),MONTH($AX73)=MONTH(BA$15)),
NETWORKDAYS.INTL($AW73,$AX73,1,_xlpm.VD)))),0)),
$DH73="месяц",
$BP73*BA73,
$DH73="неделя",
$BP73*BA73/7*(ROUNDUP((DAY(EOMONTH(BA$15,0)))/4,0))),
0)</f>
        <v/>
      </c>
      <c r="BS73" s="125">
        <f t="array" ref="BS73">
IFERROR(
_xlfn.IFS(
$DH73="день_1",
$BP73*$BL73/($AX73-$AW73+1)*BB73*(DAY(EOMONTH(BB$15,0))),
$DH73="день_2",
$BP73/30*MAX(MIN($AX73,EOMONTH(BB$15,0))-MAX($AW73,BB$15)+1,),
$DH73="раб.день",
$BP73/30*(IFERROR(
_xlfn.LET(_xlpm.VD,
CHOOSE(
{1;2;3;4;5;6;7;8;9;10;11;12;13;14;15;16;17;18},
45658,45659,45660,45661,45662,45663,45664,45665,45711,45724,45778,45779,45785,45786,45820,45821,45965,46022),
_xlfn.LET(_xlpm.DD,
MAX(MIN($AX73,EOMONTH(BB$15,0))-MAX($AW73,BB$15),),
_xlfn.IFS(
AND(MONTH($AW73)=MONTH(BB$15),MONTH($AX73)&lt;&gt;MONTH(BB$15)),
NETWORKDAYS.INTL($AW73,$AW73+_xlpm.DD,1,_xlpm.VD),
AND(MONTH($AW73)&lt;&gt;MONTH(BB$15),MONTH($AX73)=MONTH(BB$15)),
NETWORKDAYS.INTL(($AX73)-_xlpm.DD,$AX73,1,_xlpm.VD),
AND(MONTH($AW73)&lt;MONTH(BB$15),MONTH($AX73)&gt;MONTH(BB$15)),
NETWORKDAYS.INTL((EOMONTH(BB$15-1,1))-_xlpm.DD,EOMONTH(BB$15-1,1),1,_xlpm.VD),
AND(MONTH($AW73)=MONTH(BB$15),MONTH($AX73)=MONTH(BB$15)),
NETWORKDAYS.INTL($AW73,$AX73,1,_xlpm.VD)))),0)),
$DH73="месяц",
$BP73*BB73,
$DH73="неделя",
$BP73*BB73/7*(ROUNDUP((DAY(EOMONTH(BB$15,0)))/4,0))),
0)</f>
        <v/>
      </c>
      <c r="BT73" s="125">
        <f t="array" ref="BT73">
IFERROR(
_xlfn.IFS(
$DH73="день_1",
$BP73*$BL73/($AX73-$AW73+1)*BC73*(DAY(EOMONTH(BC$15,0))),
$DH73="день_2",
$BP73/30*MAX(MIN($AX73,EOMONTH(BC$15,0))-MAX($AW73,BC$15)+1,),
$DH73="раб.день",
$BP73/30*(IFERROR(
_xlfn.LET(_xlpm.VD,
CHOOSE(
{1;2;3;4;5;6;7;8;9;10;11;12;13;14;15;16;17;18},
45658,45659,45660,45661,45662,45663,45664,45665,45711,45724,45778,45779,45785,45786,45820,45821,45965,46022),
_xlfn.LET(_xlpm.DD,
MAX(MIN($AX73,EOMONTH(BC$15,0))-MAX($AW73,BC$15),),
_xlfn.IFS(
AND(MONTH($AW73)=MONTH(BC$15),MONTH($AX73)&lt;&gt;MONTH(BC$15)),
NETWORKDAYS.INTL($AW73,$AW73+_xlpm.DD,1,_xlpm.VD),
AND(MONTH($AW73)&lt;&gt;MONTH(BC$15),MONTH($AX73)=MONTH(BC$15)),
NETWORKDAYS.INTL(($AX73)-_xlpm.DD,$AX73,1,_xlpm.VD),
AND(MONTH($AW73)&lt;MONTH(BC$15),MONTH($AX73)&gt;MONTH(BC$15)),
NETWORKDAYS.INTL((EOMONTH(BC$15-1,1))-_xlpm.DD,EOMONTH(BC$15-1,1),1,_xlpm.VD),
AND(MONTH($AW73)=MONTH(BC$15),MONTH($AX73)=MONTH(BC$15)),
NETWORKDAYS.INTL($AW73,$AX73,1,_xlpm.VD)))),0)),
$DH73="месяц",
$BP73*BC73,
$DH73="неделя",
$BP73*BC73/7*(ROUNDUP((DAY(EOMONTH(BC$15,0)))/4,0))),
0)</f>
        <v/>
      </c>
      <c r="BU73" s="125">
        <f t="array" ref="BU73">
IFERROR(
_xlfn.IFS(
$DH73="день_1",
$BP73*$BL73/($AX73-$AW73+1)*BD73*(DAY(EOMONTH(BD$15,0))),
$DH73="день_2",
$BP73/30*MAX(MIN($AX73,EOMONTH(BD$15,0))-MAX($AW73,BD$15)+1,),
$DH73="раб.день",
$BP73/30*(IFERROR(
_xlfn.LET(_xlpm.VD,
CHOOSE(
{1;2;3;4;5;6;7;8;9;10;11;12;13;14;15;16;17;18},
45658,45659,45660,45661,45662,45663,45664,45665,45711,45724,45778,45779,45785,45786,45820,45821,45965,46022),
_xlfn.LET(_xlpm.DD,
MAX(MIN($AX73,EOMONTH(BD$15,0))-MAX($AW73,BD$15),),
_xlfn.IFS(
AND(MONTH($AW73)=MONTH(BD$15),MONTH($AX73)&lt;&gt;MONTH(BD$15)),
NETWORKDAYS.INTL($AW73,$AW73+_xlpm.DD,1,_xlpm.VD),
AND(MONTH($AW73)&lt;&gt;MONTH(BD$15),MONTH($AX73)=MONTH(BD$15)),
NETWORKDAYS.INTL(($AX73)-_xlpm.DD,$AX73,1,_xlpm.VD),
AND(MONTH($AW73)&lt;MONTH(BD$15),MONTH($AX73)&gt;MONTH(BD$15)),
NETWORKDAYS.INTL((EOMONTH(BD$15-1,1))-_xlpm.DD,EOMONTH(BD$15-1,1),1,_xlpm.VD),
AND(MONTH($AW73)=MONTH(BD$15),MONTH($AX73)=MONTH(BD$15)),
NETWORKDAYS.INTL($AW73,$AX73,1,_xlpm.VD)))),0)),
$DH73="месяц",
$BP73*BD73,
$DH73="неделя",
$BP73*BD73/7*(ROUNDUP((DAY(EOMONTH(BD$15,0)))/4,0))),
0)</f>
        <v/>
      </c>
      <c r="BV73" s="125">
        <f t="array" ref="BV73">
IFERROR(
_xlfn.IFS(
$DH73="день_1",
$BP73*$BL73/($AX73-$AW73+1)*BE73*(DAY(EOMONTH(BE$15,0))),
$DH73="день_2",
$BP73/30*MAX(MIN($AX73,EOMONTH(BE$15,0))-MAX($AW73,BE$15)+1,),
$DH73="раб.день",
$BP73/30*(IFERROR(
_xlfn.LET(_xlpm.VD,
CHOOSE(
{1;2;3;4;5;6;7;8;9;10;11;12;13;14;15;16;17;18},
45658,45659,45660,45661,45662,45663,45664,45665,45711,45724,45778,45779,45785,45786,45820,45821,45965,46022),
_xlfn.LET(_xlpm.DD,
MAX(MIN($AX73,EOMONTH(BE$15,0))-MAX($AW73,BE$15),),
_xlfn.IFS(
AND(MONTH($AW73)=MONTH(BE$15),MONTH($AX73)&lt;&gt;MONTH(BE$15)),
NETWORKDAYS.INTL($AW73,$AW73+_xlpm.DD,1,_xlpm.VD),
AND(MONTH($AW73)&lt;&gt;MONTH(BE$15),MONTH($AX73)=MONTH(BE$15)),
NETWORKDAYS.INTL(($AX73)-_xlpm.DD,$AX73,1,_xlpm.VD),
AND(MONTH($AW73)&lt;MONTH(BE$15),MONTH($AX73)&gt;MONTH(BE$15)),
NETWORKDAYS.INTL((EOMONTH(BE$15-1,1))-_xlpm.DD,EOMONTH(BE$15-1,1),1,_xlpm.VD),
AND(MONTH($AW73)=MONTH(BE$15),MONTH($AX73)=MONTH(BE$15)),
NETWORKDAYS.INTL($AW73,$AX73,1,_xlpm.VD)))),0)),
$DH73="месяц",
$BP73*BE73,
$DH73="неделя",
$BP73*BE73/7*(ROUNDUP((DAY(EOMONTH(BE$15,0)))/4,0))),
0)</f>
        <v/>
      </c>
      <c r="BW73" s="125">
        <f t="array" ref="BW73">
IFERROR(
_xlfn.IFS(
$DH73="день_1",
$BP73*$BL73/($AX73-$AW73+1)*BF73*(DAY(EOMONTH(BF$15,0))),
$DH73="день_2",
$BP73/30*MAX(MIN($AX73,EOMONTH(BF$15,0))-MAX($AW73,BF$15)+1,),
$DH73="раб.день",
$BP73/30*(IFERROR(
_xlfn.LET(_xlpm.VD,
CHOOSE(
{1;2;3;4;5;6;7;8;9;10;11;12;13;14;15;16;17;18},
45658,45659,45660,45661,45662,45663,45664,45665,45711,45724,45778,45779,45785,45786,45820,45821,45965,46022),
_xlfn.LET(_xlpm.DD,
MAX(MIN($AX73,EOMONTH(BF$15,0))-MAX($AW73,BF$15),),
_xlfn.IFS(
AND(MONTH($AW73)=MONTH(BF$15),MONTH($AX73)&lt;&gt;MONTH(BF$15)),
NETWORKDAYS.INTL($AW73,$AW73+_xlpm.DD,1,_xlpm.VD),
AND(MONTH($AW73)&lt;&gt;MONTH(BF$15),MONTH($AX73)=MONTH(BF$15)),
NETWORKDAYS.INTL(($AX73)-_xlpm.DD,$AX73,1,_xlpm.VD),
AND(MONTH($AW73)&lt;MONTH(BF$15),MONTH($AX73)&gt;MONTH(BF$15)),
NETWORKDAYS.INTL((EOMONTH(BF$15-1,1))-_xlpm.DD,EOMONTH(BF$15-1,1),1,_xlpm.VD),
AND(MONTH($AW73)=MONTH(BF$15),MONTH($AX73)=MONTH(BF$15)),
NETWORKDAYS.INTL($AW73,$AX73,1,_xlpm.VD)))),0)),
$DH73="месяц",
$BP73*BF73,
$DH73="неделя",
$BP73*BF73/7*(ROUNDUP((DAY(EOMONTH(BF$15,0)))/4,0))),
0)</f>
        <v/>
      </c>
      <c r="BX73" s="125">
        <f t="array" ref="BX73">
IFERROR(
_xlfn.IFS(
$DH73="день_1",
$BP73*$BL73/($AX73-$AW73+1)*BG73*(DAY(EOMONTH(BG$15,0))),
$DH73="день_2",
$BP73/30*MAX(MIN($AX73,EOMONTH(BG$15,0))-MAX($AW73,BG$15)+1,),
$DH73="раб.день",
$BP73/30*(IFERROR(
_xlfn.LET(_xlpm.VD,
CHOOSE(
{1;2;3;4;5;6;7;8;9;10;11;12;13;14;15;16;17;18},
45658,45659,45660,45661,45662,45663,45664,45665,45711,45724,45778,45779,45785,45786,45820,45821,45965,46022),
_xlfn.LET(_xlpm.DD,
MAX(MIN($AX73,EOMONTH(BG$15,0))-MAX($AW73,BG$15),),
_xlfn.IFS(
AND(MONTH($AW73)=MONTH(BG$15),MONTH($AX73)&lt;&gt;MONTH(BG$15)),
NETWORKDAYS.INTL($AW73,$AW73+_xlpm.DD,1,_xlpm.VD),
AND(MONTH($AW73)&lt;&gt;MONTH(BG$15),MONTH($AX73)=MONTH(BG$15)),
NETWORKDAYS.INTL(($AX73)-_xlpm.DD,$AX73,1,_xlpm.VD),
AND(MONTH($AW73)&lt;MONTH(BG$15),MONTH($AX73)&gt;MONTH(BG$15)),
NETWORKDAYS.INTL((EOMONTH(BG$15-1,1))-_xlpm.DD,EOMONTH(BG$15-1,1),1,_xlpm.VD),
AND(MONTH($AW73)=MONTH(BG$15),MONTH($AX73)=MONTH(BG$15)),
NETWORKDAYS.INTL($AW73,$AX73,1,_xlpm.VD)))),0)),
$DH73="месяц",
$BP73*BG73,
$DH73="неделя",
$BP73*BG73/7*(ROUNDUP((DAY(EOMONTH(BG$15,0)))/4,0))),
0)</f>
        <v/>
      </c>
      <c r="BY73" s="125">
        <f t="array" ref="BY73">
IFERROR(
_xlfn.IFS(
$DH73="день_1",
$BP73*$BL73/($AX73-$AW73+1)*BH73*(DAY(EOMONTH(BH$15,0))),
$DH73="день_2",
$BP73/30*MAX(MIN($AX73,EOMONTH(BH$15,0))-MAX($AW73,BH$15)+1,),
$DH73="раб.день",
$BP73/30*(IFERROR(
_xlfn.LET(_xlpm.VD,
CHOOSE(
{1;2;3;4;5;6;7;8;9;10;11;12;13;14;15;16;17;18},
45658,45659,45660,45661,45662,45663,45664,45665,45711,45724,45778,45779,45785,45786,45820,45821,45965,46022),
_xlfn.LET(_xlpm.DD,
MAX(MIN($AX73,EOMONTH(BH$15,0))-MAX($AW73,BH$15),),
_xlfn.IFS(
AND(MONTH($AW73)=MONTH(BH$15),MONTH($AX73)&lt;&gt;MONTH(BH$15)),
NETWORKDAYS.INTL($AW73,$AW73+_xlpm.DD,1,_xlpm.VD),
AND(MONTH($AW73)&lt;&gt;MONTH(BH$15),MONTH($AX73)=MONTH(BH$15)),
NETWORKDAYS.INTL(($AX73)-_xlpm.DD,$AX73,1,_xlpm.VD),
AND(MONTH($AW73)&lt;MONTH(BH$15),MONTH($AX73)&gt;MONTH(BH$15)),
NETWORKDAYS.INTL((EOMONTH(BH$15-1,1))-_xlpm.DD,EOMONTH(BH$15-1,1),1,_xlpm.VD),
AND(MONTH($AW73)=MONTH(BH$15),MONTH($AX73)=MONTH(BH$15)),
NETWORKDAYS.INTL($AW73,$AX73,1,_xlpm.VD)))),0)),
$DH73="месяц",
$BP73*BH73,
$DH73="неделя",
$BP73*BH73/7*(ROUNDUP((DAY(EOMONTH(BH$15,0)))/4,0))),
0)</f>
        <v/>
      </c>
      <c r="BZ73" s="125">
        <f t="array" ref="BZ73">
IFERROR(
_xlfn.IFS(
$DH73="день_1",
$BP73*$BL73/($AX73-$AW73+1)*BI73*(DAY(EOMONTH(BI$15,0))),
$DH73="день_2",
$BP73/30*MAX(MIN($AX73,EOMONTH(BI$15,0))-MAX($AW73,BI$15)+1,),
$DH73="раб.день",
$BP73/30*(IFERROR(
_xlfn.LET(_xlpm.VD,
CHOOSE(
{1;2;3;4;5;6;7;8;9;10;11;12;13;14;15;16;17;18},
45658,45659,45660,45661,45662,45663,45664,45665,45711,45724,45778,45779,45785,45786,45820,45821,45965,46022),
_xlfn.LET(_xlpm.DD,
MAX(MIN($AX73,EOMONTH(BI$15,0))-MAX($AW73,BI$15),),
_xlfn.IFS(
AND(MONTH($AW73)=MONTH(BI$15),MONTH($AX73)&lt;&gt;MONTH(BI$15)),
NETWORKDAYS.INTL($AW73,$AW73+_xlpm.DD,1,_xlpm.VD),
AND(MONTH($AW73)&lt;&gt;MONTH(BI$15),MONTH($AX73)=MONTH(BI$15)),
NETWORKDAYS.INTL(($AX73)-_xlpm.DD,$AX73,1,_xlpm.VD),
AND(MONTH($AW73)&lt;MONTH(BI$15),MONTH($AX73)&gt;MONTH(BI$15)),
NETWORKDAYS.INTL((EOMONTH(BI$15-1,1))-_xlpm.DD,EOMONTH(BI$15-1,1),1,_xlpm.VD),
AND(MONTH($AW73)=MONTH(BI$15),MONTH($AX73)=MONTH(BI$15)),
NETWORKDAYS.INTL($AW73,$AX73,1,_xlpm.VD)))),0)),
$DH73="месяц",
$BP73*BI73,
$DH73="неделя",
$BP73*BI73/7*(ROUNDUP((DAY(EOMONTH(BI$15,0)))/4,0))),
0)</f>
        <v/>
      </c>
      <c r="CA73" s="125">
        <f t="array" ref="CA73">
IFERROR(
_xlfn.IFS(
$DH73="день_1",
$BP73*$BL73/($AX73-$AW73+1)*BJ73*(DAY(EOMONTH(BJ$15,0))),
$DH73="день_2",
$BP73/30*MAX(MIN($AX73,EOMONTH(BJ$15,0))-MAX($AW73,BJ$15)+1,),
$DH73="раб.день",
$BP73/30*(IFERROR(
_xlfn.LET(_xlpm.VD,
CHOOSE(
{1;2;3;4;5;6;7;8;9;10;11;12;13;14;15;16;17;18},
45658,45659,45660,45661,45662,45663,45664,45665,45711,45724,45778,45779,45785,45786,45820,45821,45965,46022),
_xlfn.LET(_xlpm.DD,
MAX(MIN($AX73,EOMONTH(BJ$15,0))-MAX($AW73,BJ$15),),
_xlfn.IFS(
AND(MONTH($AW73)=MONTH(BJ$15),MONTH($AX73)&lt;&gt;MONTH(BJ$15)),
NETWORKDAYS.INTL($AW73,$AW73+_xlpm.DD,1,_xlpm.VD),
AND(MONTH($AW73)&lt;&gt;MONTH(BJ$15),MONTH($AX73)=MONTH(BJ$15)),
NETWORKDAYS.INTL(($AX73)-_xlpm.DD,$AX73,1,_xlpm.VD),
AND(MONTH($AW73)&lt;MONTH(BJ$15),MONTH($AX73)&gt;MONTH(BJ$15)),
NETWORKDAYS.INTL((EOMONTH(BJ$15-1,1))-_xlpm.DD,EOMONTH(BJ$15-1,1),1,_xlpm.VD),
AND(MONTH($AW73)=MONTH(BJ$15),MONTH($AX73)=MONTH(BJ$15)),
NETWORKDAYS.INTL($AW73,$AX73,1,_xlpm.VD)))),0)),
$DH73="месяц",
$BP73*BJ73,
$DH73="неделя",
$BP73*BJ73/7*(ROUNDUP((DAY(EOMONTH(BJ$15,0)))/4,0))),
0)</f>
        <v/>
      </c>
      <c r="CB73" s="125">
        <f t="array" ref="CB73">
IFERROR(
_xlfn.IFS(
$DH73="день_1",
$BP73*$BL73/($AX73-$AW73+1)*BK73*(DAY(EOMONTH(BK$15,0))),
$DH73="день_2",
$BP73/30*MAX(MIN($AX73,EOMONTH(BK$15,0))-MAX($AW73,BK$15)+1,),
$DH73="раб.день",
$BP73/30*(IFERROR(
_xlfn.LET(_xlpm.VD,
CHOOSE(
{1;2;3;4;5;6;7;8;9;10;11;12;13;14;15;16;17;18},
45658,45659,45660,45661,45662,45663,45664,45665,45711,45724,45778,45779,45785,45786,45820,45821,45965,46022),
_xlfn.LET(_xlpm.DD,
MAX(MIN($AX73,EOMONTH(BK$15,0))-MAX($AW73,BK$15),),
_xlfn.IFS(
AND(MONTH($AW73)=MONTH(BK$15),MONTH($AX73)&lt;&gt;MONTH(BK$15)),
NETWORKDAYS.INTL($AW73,$AW73+_xlpm.DD,1,_xlpm.VD),
AND(MONTH($AW73)&lt;&gt;MONTH(BK$15),MONTH($AX73)=MONTH(BK$15)),
NETWORKDAYS.INTL(($AX73)-_xlpm.DD,$AX73,1,_xlpm.VD),
AND(MONTH($AW73)&lt;MONTH(BK$15),MONTH($AX73)&gt;MONTH(BK$15)),
NETWORKDAYS.INTL((EOMONTH(BK$15-1,1))-_xlpm.DD,EOMONTH(BK$15-1,1),1,_xlpm.VD),
AND(MONTH($AW73)=MONTH(BK$15),MONTH($AX73)=MONTH(BK$15)),
NETWORKDAYS.INTL($AW73,$AX73,1,_xlpm.VD)))),0)),
$DH73="месяц",
$BP73*BK73,
$DH73="неделя",
$BP73*BK73/7*(ROUNDUP((DAY(EOMONTH(BK$15,0)))/4,0))),
0)</f>
        <v/>
      </c>
      <c r="CC73" s="125">
        <f>SUM($BQ73:$CB73)</f>
        <v/>
      </c>
      <c r="CD73" s="126">
        <f>SUM($EH73:$EH73)</f>
        <v/>
      </c>
      <c r="CE73" s="126">
        <f>$CD73*$AB73</f>
        <v/>
      </c>
      <c r="CF73" s="126">
        <f>SUM($EK73:$EK73)</f>
        <v/>
      </c>
      <c r="CG73" s="126">
        <f>$CF73*$AB73</f>
        <v/>
      </c>
      <c r="CH73" s="126">
        <f>SUM($CC73,$CE73,$CG73)</f>
        <v/>
      </c>
      <c r="CI73" s="126">
        <f>$CH73*(1+$CM73)</f>
        <v/>
      </c>
      <c r="CJ73" s="127" t="n">
        <v>0</v>
      </c>
      <c r="CK73" s="126">
        <f>SUM($CH73:$CH73)*(1+$CJ73)</f>
        <v/>
      </c>
      <c r="CL73" s="126">
        <f>SUM($CH73:$CH73)*(1+$CM73)</f>
        <v/>
      </c>
      <c r="CM73" s="59" t="inlineStr">
        <is>
          <t>20%</t>
        </is>
      </c>
      <c r="CN73" s="59" t="n"/>
      <c r="CO73" s="72" t="n"/>
      <c r="CP73" s="59" t="n"/>
      <c r="CQ73" s="73" t="n"/>
      <c r="CR73" s="73" t="n"/>
      <c r="CS73" s="73" t="n"/>
      <c r="CT73" s="72" t="n"/>
      <c r="CU73" s="79" t="inlineStr">
        <is>
          <t> </t>
        </is>
      </c>
      <c r="CV73" s="60" t="n"/>
      <c r="CW73" s="60" t="n"/>
      <c r="CX73" s="60" t="n"/>
      <c r="CY73" s="127">
        <f>IFERROR(($CC73-$EE73)/($EE73/(1-$DQ73)),0)</f>
        <v/>
      </c>
      <c r="CZ73" s="127">
        <f>IFERROR(1-$EI73/($CE73),0)</f>
        <v/>
      </c>
      <c r="DA73" s="127">
        <f>IFERROR(1-$EL73/($CG73),0)</f>
        <v/>
      </c>
      <c r="DB73" s="126">
        <f>ROUND(IFERROR(($CI73/(1+$CM73)-$EN73),0),2)</f>
        <v/>
      </c>
      <c r="DC73" s="128" t="n"/>
      <c r="DD73" s="125" t="n"/>
      <c r="DE73" s="75" t="n">
        <v>0</v>
      </c>
      <c r="DF73" s="128" t="n"/>
      <c r="DG73" s="125">
        <f>IF($DC73=0,0,$DD73*($DC73*100%-$DE73*$DF73))*SUM($AB73:$AB73)</f>
        <v/>
      </c>
      <c r="DH73" s="129" t="inlineStr">
        <is>
          <t>месяц</t>
        </is>
      </c>
      <c r="DI73" s="130">
        <f t="array" ref="DI73">IFERROR(
IF($ES73="LisChannel",
(ROUND(((INDEX({174.625;153.888888888889;130.972222222222},MATCH($AI73,{2;3;4}),0))*$AG73*$AI73),2)),0),0)</f>
        <v/>
      </c>
      <c r="DJ73" s="130">
        <f>
_xlfn.LET(_xlpm.X,
IFERROR(
IF($ES73="НовиковТВ",
(_xlfn.LET(_xlpm.NTV,
_xlfn.LET(_xlpm.MIN,350000,
IF(SUMIFS($DI:$DI,$ES:$ES,"НовиковТВ")&lt;=_xlpm.MIN,
(SUMIFS($DI:$DI,$ES:$ES,"НовиковТВ")/(COUNTIFS($ES:$ES,"НовиковТВ")))*_xlpm.MIN/SUMIFS($DI:$DI,$ES:$ES,"НовиковТВ"),
DI73)),
_xlpm.NTV+$DG73/(1-(1-(_xlpm.NTV)*(1-$DL73)*(1-$DM73)*(1-$DN73)*(1-$DO73)*(1-$DP73)/_xlpm.NTV))))/(1+$EP73),
$DI73+$DG73/(1-(1-($DI73)*(1-$DL73)*(1-$DM73)*(1-$DN73)*(1-$DO73)*(1-$DP73)/$DI73))),
0),
_xlpm.X*(1+$CM73)*(1+$CW73)-_xlpm.X*(1+$CM73)+_xlpm.X)</f>
        <v/>
      </c>
      <c r="DK73" s="125" t="inlineStr">
        <is>
          <t>послед.</t>
        </is>
      </c>
      <c r="DL73" s="63" t="n">
        <v>0</v>
      </c>
      <c r="DM73" s="63" t="n">
        <v>0</v>
      </c>
      <c r="DN73" s="63" t="n">
        <v>0</v>
      </c>
      <c r="DO73" s="63" t="n">
        <v>0</v>
      </c>
      <c r="DP73" s="63" t="n">
        <v>0</v>
      </c>
      <c r="DQ73" s="63">
        <f t="array" ref="DQ73">IFERROR(_xlfn.IFS(
$DK73="послед.",1-(1-$DL73)*(1-$DM73)*(1-$DN73)*(1-$DO73)*(1-$DP73),
$DK73="сумм.",$DL73+$DM73+$DN73+$DO73+$DP73),
0)</f>
        <v/>
      </c>
      <c r="DR73" s="125">
        <f t="array" ref="DR73">
IFERROR(
_xlfn.IFS(
$BL73=0,
0,
$BL73&gt;0,
_xlfn.IFS($DK73="послед.",
$DJ73*(1-$DL73)*(1-$DM73)*(1-$DN73)*(1-$DO73)*(1-$DP73),
$DK73="сумм.",
$DJ73*(1-($DL73+$DM73+$DN73+$DO73+$DP73)))),0)</f>
        <v/>
      </c>
      <c r="DS73" s="125">
        <f t="array" ref="DS73">
IFERROR(_xlfn.IFS(
$DH73="день_1",
$DR73*$BL73/($AX73-$AW73+1)*AZ73*(DAY(EOMONTH(AZ$15,0))),
$DH73="день_2",
$DR73/30*MAX(MIN($AX73,EOMONTH(AZ$15,0))-MAX($AW73,AZ$15)+1,),
$DH73="раб.день",
$DR73/30*(IFERROR(
_xlfn.LET(_xlpm.VD,
CHOOSE(
{1;2;3;4;5;6;7;8;9;10;11;12;13;14;15;16;17;18},
45658,45659,45660,45661,45662,45663,45664,45665,45711,45724,45778,45779,45785,45786,45820,45821,45965,46022),
_xlfn.LET(_xlpm.DD,
MAX(MIN($AX73,EOMONTH(AZ$15,0))-MAX($AW73,AZ$15),),
_xlfn.IFS(
AND(MONTH($AW73)=MONTH(AZ$15),MONTH($AX73)&lt;&gt;MONTH(AZ$15)),
NETWORKDAYS.INTL($AW73,$AW73+_xlpm.DD,1,_xlpm.VD),
AND(MONTH($AW73)&lt;&gt;MONTH(AZ$15),MONTH($AX73)=MONTH(AZ$15)),
NETWORKDAYS.INTL(($AX73)-_xlpm.DD,$AX73,1,_xlpm.VD),
AND(MONTH($AW73)&lt;MONTH(AZ$15),MONTH($AX73)&gt;MONTH(AZ$15)),
NETWORKDAYS.INTL((EOMONTH(AZ$15-1,1))-_xlpm.DD,EOMONTH(AZ$15-1,1),1,_xlpm.VD),
AND(MONTH($AW73)=MONTH(AZ$15),MONTH($AX73)=MONTH(AZ$15)),
NETWORKDAYS.INTL($AW73,$AX73,1,_xlpm.VD)))),0)),
$DH73="месяц",
$DR73*AZ73,
$DH73="неделя",
$DR73*AZ73/7*(ROUNDUP((DAY(EOMONTH(AZ$15,0)))/4,0))),
0)</f>
        <v/>
      </c>
      <c r="DT73" s="125">
        <f t="array" ref="DT73">
IFERROR(_xlfn.IFS(
$DH73="день_1",
$DR73*$BL73/($AX73-$AW73+1)*BA73*(DAY(EOMONTH(BA$15,0))),
$DH73="день_2",
$DR73/30*MAX(MIN($AX73,EOMONTH(BA$15,0))-MAX($AW73,BA$15)+1,),
$DH73="раб.день",
$DR73/30*(IFERROR(
_xlfn.LET(_xlpm.VD,
CHOOSE(
{1;2;3;4;5;6;7;8;9;10;11;12;13;14;15;16;17;18},
45658,45659,45660,45661,45662,45663,45664,45665,45711,45724,45778,45779,45785,45786,45820,45821,45965,46022),
_xlfn.LET(_xlpm.DD,
MAX(MIN($AX73,EOMONTH(BA$15,0))-MAX($AW73,BA$15),),
_xlfn.IFS(
AND(MONTH($AW73)=MONTH(BA$15),MONTH($AX73)&lt;&gt;MONTH(BA$15)),
NETWORKDAYS.INTL($AW73,$AW73+_xlpm.DD,1,_xlpm.VD),
AND(MONTH($AW73)&lt;&gt;MONTH(BA$15),MONTH($AX73)=MONTH(BA$15)),
NETWORKDAYS.INTL(($AX73)-_xlpm.DD,$AX73,1,_xlpm.VD),
AND(MONTH($AW73)&lt;MONTH(BA$15),MONTH($AX73)&gt;MONTH(BA$15)),
NETWORKDAYS.INTL((EOMONTH(BA$15-1,1))-_xlpm.DD,EOMONTH(BA$15-1,1),1,_xlpm.VD),
AND(MONTH($AW73)=MONTH(BA$15),MONTH($AX73)=MONTH(BA$15)),
NETWORKDAYS.INTL($AW73,$AX73,1,_xlpm.VD)))),0)),
$DH73="месяц",
$DR73*BA73,
$DH73="неделя",
$DR73*BA73/7*(ROUNDUP((DAY(EOMONTH(BA$15,0)))/4,0))),
0)</f>
        <v/>
      </c>
      <c r="DU73" s="125">
        <f t="array" ref="DU73">
IFERROR(_xlfn.IFS(
$DH73="день_1",
$DR73*$BL73/($AX73-$AW73+1)*BB73*(DAY(EOMONTH(BB$15,0))),
$DH73="день_2",
$DR73/30*MAX(MIN($AX73,EOMONTH(BB$15,0))-MAX($AW73,BB$15)+1,),
$DH73="раб.день",
$DR73/30*(IFERROR(
_xlfn.LET(_xlpm.VD,
CHOOSE(
{1;2;3;4;5;6;7;8;9;10;11;12;13;14;15;16;17;18},
45658,45659,45660,45661,45662,45663,45664,45665,45711,45724,45778,45779,45785,45786,45820,45821,45965,46022),
_xlfn.LET(_xlpm.DD,
MAX(MIN($AX73,EOMONTH(BB$15,0))-MAX($AW73,BB$15),),
_xlfn.IFS(
AND(MONTH($AW73)=MONTH(BB$15),MONTH($AX73)&lt;&gt;MONTH(BB$15)),
NETWORKDAYS.INTL($AW73,$AW73+_xlpm.DD,1,_xlpm.VD),
AND(MONTH($AW73)&lt;&gt;MONTH(BB$15),MONTH($AX73)=MONTH(BB$15)),
NETWORKDAYS.INTL(($AX73)-_xlpm.DD,$AX73,1,_xlpm.VD),
AND(MONTH($AW73)&lt;MONTH(BB$15),MONTH($AX73)&gt;MONTH(BB$15)),
NETWORKDAYS.INTL((EOMONTH(BB$15-1,1))-_xlpm.DD,EOMONTH(BB$15-1,1),1,_xlpm.VD),
AND(MONTH($AW73)=MONTH(BB$15),MONTH($AX73)=MONTH(BB$15)),
NETWORKDAYS.INTL($AW73,$AX73,1,_xlpm.VD)))),0)),
$DH73="месяц",
$DR73*BB73,
$DH73="неделя",
$DR73*BB73/7*(ROUNDUP((DAY(EOMONTH(BB$15,0)))/4,0))),
0)</f>
        <v/>
      </c>
      <c r="DV73" s="125">
        <f t="array" ref="DV73">
IFERROR(_xlfn.IFS(
$DH73="день_1",
$DR73*$BL73/($AX73-$AW73+1)*BC73*(DAY(EOMONTH(BC$15,0))),
$DH73="день_2",
$DR73/30*MAX(MIN($AX73,EOMONTH(BC$15,0))-MAX($AW73,BC$15)+1,),
$DH73="раб.день",
$DR73/30*(IFERROR(
_xlfn.LET(_xlpm.VD,
CHOOSE(
{1;2;3;4;5;6;7;8;9;10;11;12;13;14;15;16;17;18},
45658,45659,45660,45661,45662,45663,45664,45665,45711,45724,45778,45779,45785,45786,45820,45821,45965,46022),
_xlfn.LET(_xlpm.DD,
MAX(MIN($AX73,EOMONTH(BC$15,0))-MAX($AW73,BC$15),),
_xlfn.IFS(
AND(MONTH($AW73)=MONTH(BC$15),MONTH($AX73)&lt;&gt;MONTH(BC$15)),
NETWORKDAYS.INTL($AW73,$AW73+_xlpm.DD,1,_xlpm.VD),
AND(MONTH($AW73)&lt;&gt;MONTH(BC$15),MONTH($AX73)=MONTH(BC$15)),
NETWORKDAYS.INTL(($AX73)-_xlpm.DD,$AX73,1,_xlpm.VD),
AND(MONTH($AW73)&lt;MONTH(BC$15),MONTH($AX73)&gt;MONTH(BC$15)),
NETWORKDAYS.INTL((EOMONTH(BC$15-1,1))-_xlpm.DD,EOMONTH(BC$15-1,1),1,_xlpm.VD),
AND(MONTH($AW73)=MONTH(BC$15),MONTH($AX73)=MONTH(BC$15)),
NETWORKDAYS.INTL($AW73,$AX73,1,_xlpm.VD)))),0)),
$DH73="месяц",
$DR73*BC73,
$DH73="неделя",
$DR73*BC73/7*(ROUNDUP((DAY(EOMONTH(BC$15,0)))/4,0))),
0)</f>
        <v/>
      </c>
      <c r="DW73" s="125">
        <f t="array" ref="DW73">
IFERROR(_xlfn.IFS(
$DH73="день_1",
$DR73*$BL73/($AX73-$AW73+1)*BD73*(DAY(EOMONTH(BD$15,0))),
$DH73="день_2",
$DR73/30*MAX(MIN($AX73,EOMONTH(BD$15,0))-MAX($AW73,BD$15)+1,),
$DH73="раб.день",
$DR73/30*(IFERROR(
_xlfn.LET(_xlpm.VD,
CHOOSE(
{1;2;3;4;5;6;7;8;9;10;11;12;13;14;15;16;17;18},
45658,45659,45660,45661,45662,45663,45664,45665,45711,45724,45778,45779,45785,45786,45820,45821,45965,46022),
_xlfn.LET(_xlpm.DD,
MAX(MIN($AX73,EOMONTH(BD$15,0))-MAX($AW73,BD$15),),
_xlfn.IFS(
AND(MONTH($AW73)=MONTH(BD$15),MONTH($AX73)&lt;&gt;MONTH(BD$15)),
NETWORKDAYS.INTL($AW73,$AW73+_xlpm.DD,1,_xlpm.VD),
AND(MONTH($AW73)&lt;&gt;MONTH(BD$15),MONTH($AX73)=MONTH(BD$15)),
NETWORKDAYS.INTL(($AX73)-_xlpm.DD,$AX73,1,_xlpm.VD),
AND(MONTH($AW73)&lt;MONTH(BD$15),MONTH($AX73)&gt;MONTH(BD$15)),
NETWORKDAYS.INTL((EOMONTH(BD$15-1,1))-_xlpm.DD,EOMONTH(BD$15-1,1),1,_xlpm.VD),
AND(MONTH($AW73)=MONTH(BD$15),MONTH($AX73)=MONTH(BD$15)),
NETWORKDAYS.INTL($AW73,$AX73,1,_xlpm.VD)))),0)),
$DH73="месяц",
$DR73*BD73,
$DH73="неделя",
$DR73*BD73/7*(ROUNDUP((DAY(EOMONTH(BD$15,0)))/4,0))),
0)</f>
        <v/>
      </c>
      <c r="DX73" s="125">
        <f t="array" ref="DX73">
IFERROR(_xlfn.IFS(
$DH73="день_1",
$DR73*$BL73/($AX73-$AW73+1)*BE73*(DAY(EOMONTH(BE$15,0))),
$DH73="день_2",
$DR73/30*MAX(MIN($AX73,EOMONTH(BE$15,0))-MAX($AW73,BE$15)+1,),
$DH73="раб.день",
$DR73/30*(IFERROR(
_xlfn.LET(_xlpm.VD,
CHOOSE(
{1;2;3;4;5;6;7;8;9;10;11;12;13;14;15;16;17;18},
45658,45659,45660,45661,45662,45663,45664,45665,45711,45724,45778,45779,45785,45786,45820,45821,45965,46022),
_xlfn.LET(_xlpm.DD,
MAX(MIN($AX73,EOMONTH(BE$15,0))-MAX($AW73,BE$15),),
_xlfn.IFS(
AND(MONTH($AW73)=MONTH(BE$15),MONTH($AX73)&lt;&gt;MONTH(BE$15)),
NETWORKDAYS.INTL($AW73,$AW73+_xlpm.DD,1,_xlpm.VD),
AND(MONTH($AW73)&lt;&gt;MONTH(BE$15),MONTH($AX73)=MONTH(BE$15)),
NETWORKDAYS.INTL(($AX73)-_xlpm.DD,$AX73,1,_xlpm.VD),
AND(MONTH($AW73)&lt;MONTH(BE$15),MONTH($AX73)&gt;MONTH(BE$15)),
NETWORKDAYS.INTL((EOMONTH(BE$15-1,1))-_xlpm.DD,EOMONTH(BE$15-1,1),1,_xlpm.VD),
AND(MONTH($AW73)=MONTH(BE$15),MONTH($AX73)=MONTH(BE$15)),
NETWORKDAYS.INTL($AW73,$AX73,1,_xlpm.VD)))),0)),
$DH73="месяц",
$DR73*BE73,
$DH73="неделя",
$DR73*BE73/7*(ROUNDUP((DAY(EOMONTH(BE$15,0)))/4,0))),
0)</f>
        <v/>
      </c>
      <c r="DY73" s="125">
        <f t="array" ref="DY73">
IFERROR(_xlfn.IFS(
$DH73="день_1",
$DR73*$BL73/($AX73-$AW73+1)*BF73*(DAY(EOMONTH(BF$15,0))),
$DH73="день_2",
$DR73/30*MAX(MIN($AX73,EOMONTH(BF$15,0))-MAX($AW73,BF$15)+1,),
$DH73="раб.день",
$DR73/30*(IFERROR(
_xlfn.LET(_xlpm.VD,
CHOOSE(
{1;2;3;4;5;6;7;8;9;10;11;12;13;14;15;16;17;18},
45658,45659,45660,45661,45662,45663,45664,45665,45711,45724,45778,45779,45785,45786,45820,45821,45965,46022),
_xlfn.LET(_xlpm.DD,
MAX(MIN($AX73,EOMONTH(BF$15,0))-MAX($AW73,BF$15),),
_xlfn.IFS(
AND(MONTH($AW73)=MONTH(BF$15),MONTH($AX73)&lt;&gt;MONTH(BF$15)),
NETWORKDAYS.INTL($AW73,$AW73+_xlpm.DD,1,_xlpm.VD),
AND(MONTH($AW73)&lt;&gt;MONTH(BF$15),MONTH($AX73)=MONTH(BF$15)),
NETWORKDAYS.INTL(($AX73)-_xlpm.DD,$AX73,1,_xlpm.VD),
AND(MONTH($AW73)&lt;MONTH(BF$15),MONTH($AX73)&gt;MONTH(BF$15)),
NETWORKDAYS.INTL((EOMONTH(BF$15-1,1))-_xlpm.DD,EOMONTH(BF$15-1,1),1,_xlpm.VD),
AND(MONTH($AW73)=MONTH(BF$15),MONTH($AX73)=MONTH(BF$15)),
NETWORKDAYS.INTL($AW73,$AX73,1,_xlpm.VD)))),0)),
$DH73="месяц",
$DR73*BF73,
$DH73="неделя",
$DR73*BF73/7*(ROUNDUP((DAY(EOMONTH(BF$15,0)))/4,0))),
0)</f>
        <v/>
      </c>
      <c r="DZ73" s="125">
        <f t="array" ref="DZ73">
IFERROR(_xlfn.IFS(
$DH73="день_1",
$DR73*$BL73/($AX73-$AW73+1)*BG73*(DAY(EOMONTH(BG$15,0))),
$DH73="день_2",
$DR73/30*MAX(MIN($AX73,EOMONTH(BG$15,0))-MAX($AW73,BG$15)+1,),
$DH73="раб.день",
$DR73/30*(IFERROR(
_xlfn.LET(_xlpm.VD,
CHOOSE(
{1;2;3;4;5;6;7;8;9;10;11;12;13;14;15;16;17;18},
45658,45659,45660,45661,45662,45663,45664,45665,45711,45724,45778,45779,45785,45786,45820,45821,45965,46022),
_xlfn.LET(_xlpm.DD,
MAX(MIN($AX73,EOMONTH(BG$15,0))-MAX($AW73,BG$15),),
_xlfn.IFS(
AND(MONTH($AW73)=MONTH(BG$15),MONTH($AX73)&lt;&gt;MONTH(BG$15)),
NETWORKDAYS.INTL($AW73,$AW73+_xlpm.DD,1,_xlpm.VD),
AND(MONTH($AW73)&lt;&gt;MONTH(BG$15),MONTH($AX73)=MONTH(BG$15)),
NETWORKDAYS.INTL(($AX73)-_xlpm.DD,$AX73,1,_xlpm.VD),
AND(MONTH($AW73)&lt;MONTH(BG$15),MONTH($AX73)&gt;MONTH(BG$15)),
NETWORKDAYS.INTL((EOMONTH(BG$15-1,1))-_xlpm.DD,EOMONTH(BG$15-1,1),1,_xlpm.VD),
AND(MONTH($AW73)=MONTH(BG$15),MONTH($AX73)=MONTH(BG$15)),
NETWORKDAYS.INTL($AW73,$AX73,1,_xlpm.VD)))),0)),
$DH73="месяц",
$DR73*BG73,
$DH73="неделя",
$DR73*BG73/7*(ROUNDUP((DAY(EOMONTH(BG$15,0)))/4,0))),
0)</f>
        <v/>
      </c>
      <c r="EA73" s="125">
        <f t="array" ref="EA73">
IFERROR(_xlfn.IFS(
$DH73="день_1",
$DR73*$BL73/($AX73-$AW73+1)*BH73*(DAY(EOMONTH(BH$15,0))),
$DH73="день_2",
$DR73/30*MAX(MIN($AX73,EOMONTH(BH$15,0))-MAX($AW73,BH$15)+1,),
$DH73="раб.день",
$DR73/30*(IFERROR(
_xlfn.LET(_xlpm.VD,
CHOOSE(
{1;2;3;4;5;6;7;8;9;10;11;12;13;14;15;16;17;18},
45658,45659,45660,45661,45662,45663,45664,45665,45711,45724,45778,45779,45785,45786,45820,45821,45965,46022),
_xlfn.LET(_xlpm.DD,
MAX(MIN($AX73,EOMONTH(BH$15,0))-MAX($AW73,BH$15),),
_xlfn.IFS(
AND(MONTH($AW73)=MONTH(BH$15),MONTH($AX73)&lt;&gt;MONTH(BH$15)),
NETWORKDAYS.INTL($AW73,$AW73+_xlpm.DD,1,_xlpm.VD),
AND(MONTH($AW73)&lt;&gt;MONTH(BH$15),MONTH($AX73)=MONTH(BH$15)),
NETWORKDAYS.INTL(($AX73)-_xlpm.DD,$AX73,1,_xlpm.VD),
AND(MONTH($AW73)&lt;MONTH(BH$15),MONTH($AX73)&gt;MONTH(BH$15)),
NETWORKDAYS.INTL((EOMONTH(BH$15-1,1))-_xlpm.DD,EOMONTH(BH$15-1,1),1,_xlpm.VD),
AND(MONTH($AW73)=MONTH(BH$15),MONTH($AX73)=MONTH(BH$15)),
NETWORKDAYS.INTL($AW73,$AX73,1,_xlpm.VD)))),0)),
$DH73="месяц",
$DR73*BH73,
$DH73="неделя",
$DR73*BH73/7*(ROUNDUP((DAY(EOMONTH(BH$15,0)))/4,0))),
0)</f>
        <v/>
      </c>
      <c r="EB73" s="125">
        <f t="array" ref="EB73">
IFERROR(_xlfn.IFS(
$DH73="день_1",
$DR73*$BL73/($AX73-$AW73+1)*BI73*(DAY(EOMONTH(BI$15,0))),
$DH73="день_2",
$DR73/30*MAX(MIN($AX73,EOMONTH(BI$15,0))-MAX($AW73,BI$15)+1,),
$DH73="раб.день",
$DR73/30*(IFERROR(
_xlfn.LET(_xlpm.VD,
CHOOSE(
{1;2;3;4;5;6;7;8;9;10;11;12;13;14;15;16;17;18},
45658,45659,45660,45661,45662,45663,45664,45665,45711,45724,45778,45779,45785,45786,45820,45821,45965,46022),
_xlfn.LET(_xlpm.DD,
MAX(MIN($AX73,EOMONTH(BI$15,0))-MAX($AW73,BI$15),),
_xlfn.IFS(
AND(MONTH($AW73)=MONTH(BI$15),MONTH($AX73)&lt;&gt;MONTH(BI$15)),
NETWORKDAYS.INTL($AW73,$AW73+_xlpm.DD,1,_xlpm.VD),
AND(MONTH($AW73)&lt;&gt;MONTH(BI$15),MONTH($AX73)=MONTH(BI$15)),
NETWORKDAYS.INTL(($AX73)-_xlpm.DD,$AX73,1,_xlpm.VD),
AND(MONTH($AW73)&lt;MONTH(BI$15),MONTH($AX73)&gt;MONTH(BI$15)),
NETWORKDAYS.INTL((EOMONTH(BI$15-1,1))-_xlpm.DD,EOMONTH(BI$15-1,1),1,_xlpm.VD),
AND(MONTH($AW73)=MONTH(BI$15),MONTH($AX73)=MONTH(BI$15)),
NETWORKDAYS.INTL($AW73,$AX73,1,_xlpm.VD)))),0)),
$DH73="месяц",
$DR73*BI73,
$DH73="неделя",
$DR73*BI73/7*(ROUNDUP((DAY(EOMONTH(BI$15,0)))/4,0))),
0)</f>
        <v/>
      </c>
      <c r="EC73" s="125">
        <f t="array" ref="EC73">
IFERROR(_xlfn.IFS(
$DH73="день_1",
$DR73*$BL73/($AX73-$AW73+1)*BJ73*(DAY(EOMONTH(BJ$15,0))),
$DH73="день_2",
$DR73/30*MAX(MIN($AX73,EOMONTH(BJ$15,0))-MAX($AW73,BJ$15)+1,),
$DH73="раб.день",
$DR73/30*(IFERROR(
_xlfn.LET(_xlpm.VD,
CHOOSE(
{1;2;3;4;5;6;7;8;9;10;11;12;13;14;15;16;17;18},
45658,45659,45660,45661,45662,45663,45664,45665,45711,45724,45778,45779,45785,45786,45820,45821,45965,46022),
_xlfn.LET(_xlpm.DD,
MAX(MIN($AX73,EOMONTH(BJ$15,0))-MAX($AW73,BJ$15),),
_xlfn.IFS(
AND(MONTH($AW73)=MONTH(BJ$15),MONTH($AX73)&lt;&gt;MONTH(BJ$15)),
NETWORKDAYS.INTL($AW73,$AW73+_xlpm.DD,1,_xlpm.VD),
AND(MONTH($AW73)&lt;&gt;MONTH(BJ$15),MONTH($AX73)=MONTH(BJ$15)),
NETWORKDAYS.INTL(($AX73)-_xlpm.DD,$AX73,1,_xlpm.VD),
AND(MONTH($AW73)&lt;MONTH(BJ$15),MONTH($AX73)&gt;MONTH(BJ$15)),
NETWORKDAYS.INTL((EOMONTH(BJ$15-1,1))-_xlpm.DD,EOMONTH(BJ$15-1,1),1,_xlpm.VD),
AND(MONTH($AW73)=MONTH(BJ$15),MONTH($AX73)=MONTH(BJ$15)),
NETWORKDAYS.INTL($AW73,$AX73,1,_xlpm.VD)))),0)),
$DH73="месяц",
$DR73*BJ73,
$DH73="неделя",
$DR73*BJ73/7*(ROUNDUP((DAY(EOMONTH(BJ$15,0)))/4,0))),
0)</f>
        <v/>
      </c>
      <c r="ED73" s="125">
        <f t="array" ref="ED73">
IFERROR(_xlfn.IFS(
$DH73="день_1",
$DR73*$BL73/($AX73-$AW73+1)*BK73*(DAY(EOMONTH(BK$15,0))),
$DH73="день_2",
$DR73/30*MAX(MIN($AX73,EOMONTH(BK$15,0))-MAX($AW73,BK$15)+1,),
$DH73="раб.день",
$DR73/30*(IFERROR(
_xlfn.LET(_xlpm.VD,
CHOOSE(
{1;2;3;4;5;6;7;8;9;10;11;12;13;14;15;16;17;18},
45658,45659,45660,45661,45662,45663,45664,45665,45711,45724,45778,45779,45785,45786,45820,45821,45965,46022),
_xlfn.LET(_xlpm.DD,
MAX(MIN($AX73,EOMONTH(BK$15,0))-MAX($AW73,BK$15),),
_xlfn.IFS(
AND(MONTH($AW73)=MONTH(BK$15),MONTH($AX73)&lt;&gt;MONTH(BK$15)),
NETWORKDAYS.INTL($AW73,$AW73+_xlpm.DD,1,_xlpm.VD),
AND(MONTH($AW73)&lt;&gt;MONTH(BK$15),MONTH($AX73)=MONTH(BK$15)),
NETWORKDAYS.INTL(($AX73)-_xlpm.DD,$AX73,1,_xlpm.VD),
AND(MONTH($AW73)&lt;MONTH(BK$15),MONTH($AX73)&gt;MONTH(BK$15)),
NETWORKDAYS.INTL((EOMONTH(BK$15-1,1))-_xlpm.DD,EOMONTH(BK$15-1,1),1,_xlpm.VD),
AND(MONTH($AW73)=MONTH(BK$15),MONTH($AX73)=MONTH(BK$15)),
NETWORKDAYS.INTL($AW73,$AX73,1,_xlpm.VD)))),0)),
$DH73="месяц",
$DR73*BK73,
$DH73="неделя",
$DR73*BK73/7*(ROUNDUP((DAY(EOMONTH(BK$15,0)))/4,0))),
0)</f>
        <v/>
      </c>
      <c r="EE73" s="125">
        <f>SUM($DS73,$DT73,$DU73,$DV73,$DW73,$DX73,$DY73,$DZ73,$EA73,$EB73,$EC73,$ED73)</f>
        <v/>
      </c>
      <c r="EF73" s="125">
        <f>IFERROR(ROUND($EE73*(1+$EP73),2),0)</f>
        <v/>
      </c>
      <c r="EG73" s="128" t="n">
        <v>1</v>
      </c>
      <c r="EH73" s="126" t="n">
        <v>0</v>
      </c>
      <c r="EI73" s="126">
        <f>ROUND(SUM($EH73:$EH73)*SUM($AB73:$AB73)*$EG73,2)</f>
        <v/>
      </c>
      <c r="EJ73" s="126">
        <f>ROUND($EI73*(1+$EP73),2)</f>
        <v/>
      </c>
      <c r="EK73" s="126" t="n">
        <v>0</v>
      </c>
      <c r="EL73" s="126">
        <f>ROUND(SUM($EK73:$EK73)*SUM($AB73:$AB73)*$EG73,2)</f>
        <v/>
      </c>
      <c r="EM73" s="126">
        <f>ROUND($EL73*(1+$EP73),2)</f>
        <v/>
      </c>
      <c r="EN73" s="126">
        <f>SUM($EE73,$EI73,$EL73)</f>
        <v/>
      </c>
      <c r="EO73" s="126">
        <f>SUM($EF73,$EJ73,$EM73)</f>
        <v/>
      </c>
      <c r="EP73" s="59" t="inlineStr">
        <is>
          <t>20%</t>
        </is>
      </c>
      <c r="EQ73" s="59" t="n"/>
      <c r="ER73" s="60">
        <f t="array" ref="ER73">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MATCH(ES73,
{"AMS";"RussOutdoor";"HD Outdoor";"Ingroup";"IQ";"Ledproduction";"LisChannel";"Logic";"Media-PPL";"NovikovTV | НовиковТВ";"SMA";"SOK";"КрокусТВ | CrocusTV | IndoorTV";"Сити";"ТЯК Москва"},
0)),"")</f>
        <v/>
      </c>
      <c r="ES73" s="60" t="n"/>
      <c r="ET73" s="60">
        <f t="array" ref="ET73">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MATCH(ES73,
{"AMS";"RussOutdoor";"HD Outdoor";"Ingroup";"IQ";"Ledproduction";"LisChannel";"Logic";"Media-PPL";"NovikovTV | НовиковТВ";"SMA";"SOK";"КрокусТВ | CrocusTV | IndoorTV";"Сити";"ТЯК Москва"},
0)),"")</f>
        <v/>
      </c>
      <c r="EU73" s="60" t="n"/>
      <c r="EV73" s="60" t="n"/>
      <c r="EX73" s="110">
        <f t="array" ref="EX73">
($AR73/30
+N("ТРАФИК ПЛОЩАДКИ"))*
(IFERROR(
_xlfn.LET(
_xlpm.GPR,
HLOOKUP($L73,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(MATCH($T73,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IF($Q73="цифровой",_xlpm.GPR/$AG73,_xlpm.GPR/60)),
0)
+N("DWELL TIME"))*
(IF($AB73=0,0,IF($AB73=1,0.3,IF($AB73=2,0.5,IF($AB73&gt;2,1))))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_xlfn.IFS($AC73="да",1.2,$AC73="нет",1)*
_xlfn.IFS($AD73="да",1.2,$AD73="нет",1)*
IF(R73="статический",1,1.2)*
$X73*
INDEX(
{1.2;1;1.2;1.2;1;1.2;1.2;1.2;1.2;1.2;1.2;1;1.2;1.2;1.2;1.2;1;1;1.2;1.2;1.2;1;1;1;1;1.2;1.2;1.2;1.2;1;1;1;1;1.2;1.2;1.2;1.2;1.2;1.2;1.2;1.2;1;1;1.2;1;1;1;1;1.5;1;1;1.5;1.5;1.2},
MATCH($Q73,_xlpm.MI,0)))&gt;{0.02;0.04;0.06;0.1;0.2;0.4;0.6;0.8;1;2;4;6})),
{0;1;2;3;4;5;6;7;8;9;10;11;12},
0)))
+N("КОЭФФИЦИЕНТ КОНТАКТА"))))*
(_xlfn.IFS($X73&lt;0.1,$X73/1000,$X73&gt;25,5.2,AND($X73&gt;=0.1,$X73&lt;=25),(($X73*2+0.1)/10)*($X73/10)))*
IFERROR((_xlfn.LET(
_xlpm.MA,
{0;0.8;0.85;0.9;0.95;1},
_xlpm.MAA,
{0;1;2;3;4;5},
INDEX(_xlpm.MA,MATCH(SUMPRODUCT(--((IF(ROUND(_xlpm.MAA,1)&gt;5,5,ROUND($AB73,1)))&gt;{0;1;2;3;4;5})),_xlpm.MAA,0)))
+N("КОЭФФИЦИЕНТ КОЛ-ВО КОНСТРУКЦИЙ")),1)*
$AB73,0))*
(IF($Q73="цифровой",$AG73/15*$AI73,1)
+N("ДЛЯ ЦИФРЫ"))</f>
        <v/>
      </c>
      <c r="EY73" s="110">
        <f>IFERROR(EX73*AY73,0)</f>
        <v/>
      </c>
      <c r="EZ73" s="131">
        <f>IFERROR(DP73/EY73*1000,0)</f>
        <v/>
      </c>
      <c r="FA73" s="112">
        <f>IFERROR(FC73/FB73,0)</f>
        <v/>
      </c>
      <c r="FB73" s="112">
        <f>IFERROR((FC73/(EY73/FF73*#REF!))*0.825,0)</f>
        <v/>
      </c>
      <c r="FC73" s="112">
        <f>IFERROR(((EX73*30/AR73)*100)/30,0)</f>
        <v/>
      </c>
      <c r="FD73" s="112">
        <f>IFERROR(EY73/G73*100%,0)</f>
        <v/>
      </c>
      <c r="FE73" s="112">
        <f>IFERROR(FD73/FC73*100%,0)</f>
        <v/>
      </c>
      <c r="FF73" s="110">
        <f>IFERROR(AR73/30*AY73,0)</f>
        <v/>
      </c>
    </row>
    <row r="74" ht="13" customHeight="1">
      <c r="A74" s="59" t="n"/>
      <c r="B74" s="60" t="n"/>
      <c r="C74" s="60" t="n"/>
      <c r="D74" s="60">
        <f t="array" ref="D74">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MATCH($E74,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74" s="60">
        <f t="array" ref="E74">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MATCH($F74,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74" s="60" t="inlineStr"/>
      <c r="G74" s="60" t="n"/>
      <c r="H74" s="60">
        <f t="array" ref="H74">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MATCH($I74,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74" s="60" t="n"/>
      <c r="J74" s="60" t="n"/>
      <c r="K74" s="60" t="n"/>
      <c r="L74" s="60" t="n"/>
      <c r="M74" s="60" t="n"/>
      <c r="N74" s="60" t="n"/>
      <c r="O74" s="60" t="n"/>
      <c r="P74" s="60">
        <f t="array" ref="P74">
_xlfn.IFS(
ISNUMBER(MATCH($Q74,{"шелфбаннер","разделитель","монетница","чековая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ISNUMBER(MATCH($Q74,{"LED/LCD","видеокулер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ISNUMBER(MATCH($Q74,{"автомобиль","машина","выставочное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ISNUMBER(MATCH($Q74,{"билборд","лифтовая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ISNUMBER(MATCH($Q74,{"навигация","подвесной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ISNUMBER(MATCH($Q74,{"движущаяся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ISNUMBER(MATCH($Q74,{"каталог","журнал"},)),
"Пресса",
$Q74="","")</f>
        <v/>
      </c>
      <c r="Q74" s="60" t="n"/>
      <c r="R74" s="60">
        <f t="array" ref="R74">
IFERROR(
_xlfn.IFS(
OR(ISNUMBER(MATCH($Q74,{"экспозиция","макет","стенд","автостенд","авто стенд","выставочное пространство","выставочные стенды","модульные выставочные стенды","3Д конструкция","3D конструкция"},)),P74="Экспонирование"),
"нестандартный",
ISNUMBER(MATCH($Q74,{"скроллер","призматрон"},)),
"динамический",
$P74="Видео",
"цифровой",
OR($P74="Пресса",$P74="Щит",$P74="POSm",$P74="Подвес",$P74="Брендирование/оклейка"),
"статический"),"")</f>
        <v/>
      </c>
      <c r="S74" s="59" t="n"/>
      <c r="T74" s="60" t="n"/>
      <c r="U74" s="60" t="n"/>
      <c r="V74" s="60">
        <f>
IF(P74="Видео",
"цифровой постер/ролик",
IF(ISNUMBER(MATCH(Q74,{"короб световой","короб световой | лайтбокс","короб световой | кристалайт","лайтбокс","лайт бокс","кристалайт","LB","lightbox"},)),
"бэклит",
IF(P74="Брендирование/оклейка",
"перфарированная пленка/самоклейка",
IF(P74="Экспонирование",
"под запрос",
IF(P74="Подвес",
"баннер/ткань",
"")))))</f>
        <v/>
      </c>
      <c r="W74" s="59" t="n"/>
      <c r="X74" s="59" t="n"/>
      <c r="Y74" s="59" t="n"/>
      <c r="Z74" s="61" t="n"/>
      <c r="AA74" s="61" t="n"/>
      <c r="AB74" s="61">
        <f>IF(BL74&gt;0,Z74,0)</f>
        <v/>
      </c>
      <c r="AC74" s="59" t="n"/>
      <c r="AD74" s="59" t="n"/>
      <c r="AE74" s="59" t="n"/>
      <c r="AF74" s="59" t="n"/>
      <c r="AG74" s="59" t="n"/>
      <c r="AH74" s="59" t="n"/>
      <c r="AI74" s="59" t="n"/>
      <c r="AJ74" s="59" t="n"/>
      <c r="AK74" s="59" t="n"/>
      <c r="AL74" s="62">
        <f>IFERROR(IF(OR(R74="статический",R74="динамический",R74="нестандартный",R74="",R74=""),"-",IF(AND(AH74="-",AI74="-"),"-",AK74*3600/AH74*AI74)),"-")</f>
        <v/>
      </c>
      <c r="AM74" s="62">
        <f>IFERROR(IF(OR(R74="статический",R74="динамический",R74="",R74="", R74="BTL",R74="нестандартный"),"-",AG74*AI74*AL74/60),"-")</f>
        <v/>
      </c>
      <c r="AN74" s="63">
        <f>IFERROR(IF(AH74="","-",AG74*AI74/AH74),"-")</f>
        <v/>
      </c>
      <c r="AO74" s="59">
        <f>IFERROR(IF(OR($R74="статический",$R74="динамический",$R74="",$R74="",$R74="BTL",$R74="нестандартный"),"-",$AL74*$AY74),"-")</f>
        <v/>
      </c>
      <c r="AP74" s="62">
        <f>IFERROR(IF(OR($R74="статический",$R74="динамический",$R74="",$R74="",$R74="BTL",$R74="нестандартный"),"-",$AM74*AY74),"-")</f>
        <v/>
      </c>
      <c r="AQ74" s="64" t="n"/>
      <c r="AR74" s="61" t="n"/>
      <c r="AS74" s="61" t="n"/>
      <c r="AT74" s="61" t="n"/>
      <c r="AU74" s="65" t="n"/>
      <c r="AV74" s="124">
        <f>IFERROR(DR74/AT74*1000,"n/a")</f>
        <v/>
      </c>
      <c r="AW74" s="67" t="n"/>
      <c r="AX74" s="67" t="n"/>
      <c r="AY74" s="43">
        <f>IFERROR(IF(OR($AW74="",$AX74=""),"",_xlfn.DAYS($AX74+1,$AW74)),"")</f>
        <v/>
      </c>
      <c r="AZ74" s="68">
        <f t="array" ref="AZ74">
_xlfn.LET(_xlpm.COEFF,
IF($AW74+$AX74=0,0,IF(MAX(MIN($AX74,EOMONTH(AZ$15,0))-MAX($AW74,AZ$15)+1,)&gt;0,1,0)),
_xlfn.IFS(
$ES74="LisChannel",
_xlpm.COEFF*
INDEX({1;1;1.2;1.2;1;1;1;1;1.2;1.2;1.2;1.2},
MATCH(MONTH(AZ$15),
{1,2,3,4,5,6,7,8,9,10,11,12})),
CONCATENATE($ES74," ",$L74)="RussOutdoor метро",
_xlpm.COEFF*
INDEX({0.8;0.9;1.1;1.1;1;1;1;1;1.1;1.1;1.1;1.1},
MATCH(MONTH(AZ$15),
{1,2,3,4,5,6,7,8,9,10,11,12})),
$ES74&lt;&gt;"LisChannel",
_xlpm.COEFF,
$ES74&lt;&gt;"RussOutdoor",
_xlpm.COEFF))</f>
        <v/>
      </c>
      <c r="BA74" s="68">
        <f t="array" ref="BA74">
_xlfn.LET(_xlpm.COEFF,
IF($AW74+$AX74=0,0,IF(MAX(MIN($AX74,EOMONTH(BA$15,0))-MAX($AW74,BA$15)+1,)&gt;0,1,0)),
_xlfn.IFS(
$ES74="LisChannel",
_xlpm.COEFF*
INDEX({1;1;1.2;1.2;1;1;1;1;1.2;1.2;1.2;1.2},
MATCH(MONTH(BA$15),
{1,2,3,4,5,6,7,8,9,10,11,12})),
CONCATENATE($ES74," ",$L74)="RussOutdoor метро",
_xlpm.COEFF*
INDEX({0.8;0.9;1.1;1.1;1;1;1;1;1.1;1.1;1.1;1.1},
MATCH(MONTH(BA$15),
{1,2,3,4,5,6,7,8,9,10,11,12})),
$ES74&lt;&gt;"LisChannel",
_xlpm.COEFF,
$ES74&lt;&gt;"RussOutdoor",
_xlpm.COEFF))</f>
        <v/>
      </c>
      <c r="BB74" s="68">
        <f t="array" ref="BB74">
_xlfn.LET(_xlpm.COEFF,
IF($AW74+$AX74=0,0,IF(MAX(MIN($AX74,EOMONTH(BB$15,0))-MAX($AW74,BB$15)+1,)&gt;0,1,0)),
_xlfn.IFS(
$ES74="LisChannel",
_xlpm.COEFF*
INDEX({1;1;1.2;1.2;1;1;1;1;1.2;1.2;1.2;1.2},
MATCH(MONTH(BB$15),
{1,2,3,4,5,6,7,8,9,10,11,12})),
CONCATENATE($ES74," ",$L74)="RussOutdoor метро",
_xlpm.COEFF*
INDEX({0.8;0.9;1.1;1.1;1;1;1;1;1.1;1.1;1.1;1.1},
MATCH(MONTH(BB$15),
{1,2,3,4,5,6,7,8,9,10,11,12})),
$ES74&lt;&gt;"LisChannel",
_xlpm.COEFF,
$ES74&lt;&gt;"RussOutdoor",
_xlpm.COEFF))</f>
        <v/>
      </c>
      <c r="BC74" s="68">
        <f t="array" ref="BC74">
_xlfn.LET(_xlpm.COEFF,
IF($AW74+$AX74=0,0,IF(MAX(MIN($AX74,EOMONTH(BC$15,0))-MAX($AW74,BC$15)+1,)&gt;0,1,0)),
_xlfn.IFS(
$ES74="LisChannel",
_xlpm.COEFF*
INDEX({1;1;1.2;1.2;1;1;1;1;1.2;1.2;1.2;1.2},
MATCH(MONTH(BC$15),
{1,2,3,4,5,6,7,8,9,10,11,12})),
CONCATENATE($ES74," ",$L74)="RussOutdoor метро",
_xlpm.COEFF*
INDEX({0.8;0.9;1.1;1.1;1;1;1;1;1.1;1.1;1.1;1.1},
MATCH(MONTH(BC$15),
{1,2,3,4,5,6,7,8,9,10,11,12})),
$ES74&lt;&gt;"LisChannel",
_xlpm.COEFF,
$ES74&lt;&gt;"RussOutdoor",
_xlpm.COEFF))</f>
        <v/>
      </c>
      <c r="BD74" s="68">
        <f t="array" ref="BD74">
_xlfn.LET(_xlpm.COEFF,
IF($AW74+$AX74=0,0,IF(MAX(MIN($AX74,EOMONTH(BD$15,0))-MAX($AW74,BD$15)+1,)&gt;0,1,0)),
_xlfn.IFS(
$ES74="LisChannel",
_xlpm.COEFF*
INDEX({1;1;1.2;1.2;1;1;1;1;1.2;1.2;1.2;1.2},
MATCH(MONTH(BD$15),
{1,2,3,4,5,6,7,8,9,10,11,12})),
CONCATENATE($ES74," ",$L74)="RussOutdoor метро",
_xlpm.COEFF*
INDEX({0.8;0.9;1.1;1.1;1;1;1;1;1.1;1.1;1.1;1.1},
MATCH(MONTH(BD$15),
{1,2,3,4,5,6,7,8,9,10,11,12})),
$ES74&lt;&gt;"LisChannel",
_xlpm.COEFF,
$ES74&lt;&gt;"RussOutdoor",
_xlpm.COEFF))</f>
        <v/>
      </c>
      <c r="BE74" s="68">
        <f t="array" ref="BE74">
_xlfn.LET(_xlpm.COEFF,
IF($AW74+$AX74=0,0,IF(MAX(MIN($AX74,EOMONTH(BE$15,0))-MAX($AW74,BE$15)+1,)&gt;0,1,0)),
_xlfn.IFS(
$ES74="LisChannel",
_xlpm.COEFF*
INDEX({1;1;1.2;1.2;1;1;1;1;1.2;1.2;1.2;1.2},
MATCH(MONTH(BE$15),
{1,2,3,4,5,6,7,8,9,10,11,12})),
CONCATENATE($ES74," ",$L74)="RussOutdoor метро",
_xlpm.COEFF*
INDEX({0.8;0.9;1.1;1.1;1;1;1;1;1.1;1.1;1.1;1.1},
MATCH(MONTH(BE$15),
{1,2,3,4,5,6,7,8,9,10,11,12})),
$ES74&lt;&gt;"LisChannel",
_xlpm.COEFF,
$ES74&lt;&gt;"RussOutdoor",
_xlpm.COEFF))</f>
        <v/>
      </c>
      <c r="BF74" s="68">
        <f t="array" ref="BF74">
_xlfn.LET(_xlpm.COEFF,
IF($AW74+$AX74=0,0,IF(MAX(MIN($AX74,EOMONTH(BF$15,0))-MAX($AW74,BF$15)+1,)&gt;0,1,0)),
_xlfn.IFS(
$ES74="LisChannel",
_xlpm.COEFF*
INDEX({1;1;1.2;1.2;1;1;1;1;1.2;1.2;1.2;1.2},
MATCH(MONTH(BF$15),
{1,2,3,4,5,6,7,8,9,10,11,12})),
CONCATENATE($ES74," ",$L74)="RussOutdoor метро",
_xlpm.COEFF*
INDEX({0.8;0.9;1.1;1.1;1;1;1;1;1.1;1.1;1.1;1.1},
MATCH(MONTH(BF$15),
{1,2,3,4,5,6,7,8,9,10,11,12})),
$ES74&lt;&gt;"LisChannel",
_xlpm.COEFF,
$ES74&lt;&gt;"RussOutdoor",
_xlpm.COEFF))</f>
        <v/>
      </c>
      <c r="BG74" s="68">
        <f t="array" ref="BG74">
_xlfn.LET(_xlpm.COEFF,
IF($AW74+$AX74=0,0,IF(MAX(MIN($AX74,EOMONTH(BG$15,0))-MAX($AW74,BG$15)+1,)&gt;0,1,0)),
_xlfn.IFS(
$ES74="LisChannel",
_xlpm.COEFF*
INDEX({1;1;1.2;1.2;1;1;1;1;1.2;1.2;1.2;1.2},
MATCH(MONTH(BG$15),
{1,2,3,4,5,6,7,8,9,10,11,12})),
CONCATENATE($ES74," ",$L74)="RussOutdoor метро",
_xlpm.COEFF*
INDEX({0.8;0.9;1.1;1.1;1;1;1;1;1.1;1.1;1.1;1.1},
MATCH(MONTH(BG$15),
{1,2,3,4,5,6,7,8,9,10,11,12})),
$ES74&lt;&gt;"LisChannel",
_xlpm.COEFF,
$ES74&lt;&gt;"RussOutdoor",
_xlpm.COEFF))</f>
        <v/>
      </c>
      <c r="BH74" s="68">
        <f t="array" ref="BH74">
_xlfn.LET(_xlpm.COEFF,
IF($AW74+$AX74=0,0,IF(MAX(MIN($AX74,EOMONTH(BH$15,0))-MAX($AW74,BH$15)+1,)&gt;0,1,0)),
_xlfn.IFS(
$ES74="LisChannel",
_xlpm.COEFF*
INDEX({1;1;1.2;1.2;1;1;1;1;1.2;1.2;1.2;1.2},
MATCH(MONTH(BH$15),
{1,2,3,4,5,6,7,8,9,10,11,12})),
CONCATENATE($ES74," ",$L74)="RussOutdoor метро",
_xlpm.COEFF*
INDEX({0.8;0.9;1.1;1.1;1;1;1;1;1.1;1.1;1.1;1.1},
MATCH(MONTH(BH$15),
{1,2,3,4,5,6,7,8,9,10,11,12})),
$ES74&lt;&gt;"LisChannel",
_xlpm.COEFF,
$ES74&lt;&gt;"RussOutdoor",
_xlpm.COEFF))</f>
        <v/>
      </c>
      <c r="BI74" s="68">
        <f t="array" ref="BI74">
_xlfn.LET(_xlpm.COEFF,
IF($AW74+$AX74=0,0,IF(MAX(MIN($AX74,EOMONTH(BI$15,0))-MAX($AW74,BI$15)+1,)&gt;0,1,0)),
_xlfn.IFS(
$ES74="LisChannel",
_xlpm.COEFF*
INDEX({1;1;1.2;1.2;1;1;1;1;1.2;1.2;1.2;1.2},
MATCH(MONTH(BI$15),
{1,2,3,4,5,6,7,8,9,10,11,12})),
CONCATENATE($ES74," ",$L74)="RussOutdoor метро",
_xlpm.COEFF*
INDEX({0.8;0.9;1.1;1.1;1;1;1;1;1.1;1.1;1.1;1.1},
MATCH(MONTH(BI$15),
{1,2,3,4,5,6,7,8,9,10,11,12})),
$ES74&lt;&gt;"LisChannel",
_xlpm.COEFF,
$ES74&lt;&gt;"RussOutdoor",
_xlpm.COEFF))</f>
        <v/>
      </c>
      <c r="BJ74" s="68">
        <f t="array" ref="BJ74">
_xlfn.LET(_xlpm.COEFF,
IF($AW74+$AX74=0,0,IF(MAX(MIN($AX74,EOMONTH(BJ$15,0))-MAX($AW74,BJ$15)+1,)&gt;0,1,0)),
_xlfn.IFS(
$ES74="LisChannel",
_xlpm.COEFF*
INDEX({1;1;1.2;1.2;1;1;1;1;1.2;1.2;1.2;1.2},
MATCH(MONTH(BJ$15),
{1,2,3,4,5,6,7,8,9,10,11,12})),
CONCATENATE($ES74," ",$L74)="RussOutdoor метро",
_xlpm.COEFF*
INDEX({0.8;0.9;1.1;1.1;1;1;1;1;1.1;1.1;1.1;1.1},
MATCH(MONTH(BJ$15),
{1,2,3,4,5,6,7,8,9,10,11,12})),
$ES74&lt;&gt;"LisChannel",
_xlpm.COEFF,
$ES74&lt;&gt;"RussOutdoor",
_xlpm.COEFF))</f>
        <v/>
      </c>
      <c r="BK74" s="68">
        <f t="array" ref="BK74">
_xlfn.LET(_xlpm.COEFF,
IF($AW74+$AX74=0,0,IF(MAX(MIN($AX74,EOMONTH(BK$15,0))-MAX($AW74,BK$15)+1,)&gt;0,1,0)),
_xlfn.IFS(
$ES74="LisChannel",
_xlpm.COEFF*
INDEX({1;1;1.2;1.2;1;1;1;1;1.2;1.2;1.2;1.2},
MATCH(MONTH(BK$15),
{1,2,3,4,5,6,7,8,9,10,11,12})),
CONCATENATE($ES74," ",$L74)="RussOutdoor метро",
_xlpm.COEFF*
INDEX({0.8;0.9;1.1;1.1;1;1;1;1;1.1;1.1;1.1;1.1},
MATCH(MONTH(BK$15),
{1,2,3,4,5,6,7,8,9,10,11,12})),
$ES74&lt;&gt;"LisChannel",
_xlpm.COEFF,
$ES74&lt;&gt;"RussOutdoor",
_xlpm.COEFF))</f>
        <v/>
      </c>
      <c r="BL74" s="62">
        <f>COUNTIFS($AZ74:$BK74,"&gt;0")</f>
        <v/>
      </c>
      <c r="BM74" s="65" t="n"/>
      <c r="BN74" s="125">
        <f>$DJ74</f>
        <v/>
      </c>
      <c r="BO74" s="63">
        <f>$DQ74</f>
        <v/>
      </c>
      <c r="BP74" s="125">
        <f>
IFERROR(
IF($BL74=0,0,
$BN74*(1-$BO74)),
0)</f>
        <v/>
      </c>
      <c r="BQ74" s="125">
        <f t="array" ref="BQ74">
IFERROR(
_xlfn.IFS(
$DH74="день_1",
$BP74*$BL74/($AX74-$AW74+1)*AZ74*(DAY(EOMONTH(AZ$15,0))),
$DH74="день_2",
$BP74/30*MAX(MIN($AX74,EOMONTH(AZ$15,0))-MAX($AW74,AZ$15)+1,),
$DH74="раб.день",
$BP74/30*(IFERROR(
_xlfn.LET(_xlpm.VD,
CHOOSE(
{1;2;3;4;5;6;7;8;9;10;11;12;13;14;15;16;17;18},
45658,45659,45660,45661,45662,45663,45664,45665,45711,45724,45778,45779,45785,45786,45820,45821,45965,46022),
_xlfn.LET(_xlpm.DD,
MAX(MIN($AX74,EOMONTH(AZ$15,0))-MAX($AW74,AZ$15),),
_xlfn.IFS(
AND(MONTH($AW74)=MONTH(AZ$15),MONTH($AX74)&lt;&gt;MONTH(AZ$15)),
NETWORKDAYS.INTL($AW74,$AW74+_xlpm.DD,1,_xlpm.VD),
AND(MONTH($AW74)&lt;&gt;MONTH(AZ$15),MONTH($AX74)=MONTH(AZ$15)),
NETWORKDAYS.INTL(($AX74)-_xlpm.DD,$AX74,1,_xlpm.VD),
AND(MONTH($AW74)&lt;MONTH(AZ$15),MONTH($AX74)&gt;MONTH(AZ$15)),
NETWORKDAYS.INTL((EOMONTH(AZ$15-1,1))-_xlpm.DD,EOMONTH(AZ$15-1,1),1,_xlpm.VD),
AND(MONTH($AW74)=MONTH(AZ$15),MONTH($AX74)=MONTH(AZ$15)),
NETWORKDAYS.INTL($AW74,$AX74,1,_xlpm.VD)))),0)),
$DH74="месяц",
$BP74*AZ74,
$DH74="неделя",
$BP74*AZ74/7*(ROUNDUP((DAY(EOMONTH(AZ$15,0)))/4,0))),
0)</f>
        <v/>
      </c>
      <c r="BR74" s="125">
        <f t="array" ref="BR74">
IFERROR(
_xlfn.IFS(
$DH74="день_1",
$BP74*$BL74/($AX74-$AW74+1)*BA74*(DAY(EOMONTH(BA$15,0))),
$DH74="день_2",
$BP74/30*MAX(MIN($AX74,EOMONTH(BA$15,0))-MAX($AW74,BA$15)+1,),
$DH74="раб.день",
$BP74/30*(IFERROR(
_xlfn.LET(_xlpm.VD,
CHOOSE(
{1;2;3;4;5;6;7;8;9;10;11;12;13;14;15;16;17;18},
45658,45659,45660,45661,45662,45663,45664,45665,45711,45724,45778,45779,45785,45786,45820,45821,45965,46022),
_xlfn.LET(_xlpm.DD,
MAX(MIN($AX74,EOMONTH(BA$15,0))-MAX($AW74,BA$15),),
_xlfn.IFS(
AND(MONTH($AW74)=MONTH(BA$15),MONTH($AX74)&lt;&gt;MONTH(BA$15)),
NETWORKDAYS.INTL($AW74,$AW74+_xlpm.DD,1,_xlpm.VD),
AND(MONTH($AW74)&lt;&gt;MONTH(BA$15),MONTH($AX74)=MONTH(BA$15)),
NETWORKDAYS.INTL(($AX74)-_xlpm.DD,$AX74,1,_xlpm.VD),
AND(MONTH($AW74)&lt;MONTH(BA$15),MONTH($AX74)&gt;MONTH(BA$15)),
NETWORKDAYS.INTL((EOMONTH(BA$15-1,1))-_xlpm.DD,EOMONTH(BA$15-1,1),1,_xlpm.VD),
AND(MONTH($AW74)=MONTH(BA$15),MONTH($AX74)=MONTH(BA$15)),
NETWORKDAYS.INTL($AW74,$AX74,1,_xlpm.VD)))),0)),
$DH74="месяц",
$BP74*BA74,
$DH74="неделя",
$BP74*BA74/7*(ROUNDUP((DAY(EOMONTH(BA$15,0)))/4,0))),
0)</f>
        <v/>
      </c>
      <c r="BS74" s="125">
        <f t="array" ref="BS74">
IFERROR(
_xlfn.IFS(
$DH74="день_1",
$BP74*$BL74/($AX74-$AW74+1)*BB74*(DAY(EOMONTH(BB$15,0))),
$DH74="день_2",
$BP74/30*MAX(MIN($AX74,EOMONTH(BB$15,0))-MAX($AW74,BB$15)+1,),
$DH74="раб.день",
$BP74/30*(IFERROR(
_xlfn.LET(_xlpm.VD,
CHOOSE(
{1;2;3;4;5;6;7;8;9;10;11;12;13;14;15;16;17;18},
45658,45659,45660,45661,45662,45663,45664,45665,45711,45724,45778,45779,45785,45786,45820,45821,45965,46022),
_xlfn.LET(_xlpm.DD,
MAX(MIN($AX74,EOMONTH(BB$15,0))-MAX($AW74,BB$15),),
_xlfn.IFS(
AND(MONTH($AW74)=MONTH(BB$15),MONTH($AX74)&lt;&gt;MONTH(BB$15)),
NETWORKDAYS.INTL($AW74,$AW74+_xlpm.DD,1,_xlpm.VD),
AND(MONTH($AW74)&lt;&gt;MONTH(BB$15),MONTH($AX74)=MONTH(BB$15)),
NETWORKDAYS.INTL(($AX74)-_xlpm.DD,$AX74,1,_xlpm.VD),
AND(MONTH($AW74)&lt;MONTH(BB$15),MONTH($AX74)&gt;MONTH(BB$15)),
NETWORKDAYS.INTL((EOMONTH(BB$15-1,1))-_xlpm.DD,EOMONTH(BB$15-1,1),1,_xlpm.VD),
AND(MONTH($AW74)=MONTH(BB$15),MONTH($AX74)=MONTH(BB$15)),
NETWORKDAYS.INTL($AW74,$AX74,1,_xlpm.VD)))),0)),
$DH74="месяц",
$BP74*BB74,
$DH74="неделя",
$BP74*BB74/7*(ROUNDUP((DAY(EOMONTH(BB$15,0)))/4,0))),
0)</f>
        <v/>
      </c>
      <c r="BT74" s="125">
        <f t="array" ref="BT74">
IFERROR(
_xlfn.IFS(
$DH74="день_1",
$BP74*$BL74/($AX74-$AW74+1)*BC74*(DAY(EOMONTH(BC$15,0))),
$DH74="день_2",
$BP74/30*MAX(MIN($AX74,EOMONTH(BC$15,0))-MAX($AW74,BC$15)+1,),
$DH74="раб.день",
$BP74/30*(IFERROR(
_xlfn.LET(_xlpm.VD,
CHOOSE(
{1;2;3;4;5;6;7;8;9;10;11;12;13;14;15;16;17;18},
45658,45659,45660,45661,45662,45663,45664,45665,45711,45724,45778,45779,45785,45786,45820,45821,45965,46022),
_xlfn.LET(_xlpm.DD,
MAX(MIN($AX74,EOMONTH(BC$15,0))-MAX($AW74,BC$15),),
_xlfn.IFS(
AND(MONTH($AW74)=MONTH(BC$15),MONTH($AX74)&lt;&gt;MONTH(BC$15)),
NETWORKDAYS.INTL($AW74,$AW74+_xlpm.DD,1,_xlpm.VD),
AND(MONTH($AW74)&lt;&gt;MONTH(BC$15),MONTH($AX74)=MONTH(BC$15)),
NETWORKDAYS.INTL(($AX74)-_xlpm.DD,$AX74,1,_xlpm.VD),
AND(MONTH($AW74)&lt;MONTH(BC$15),MONTH($AX74)&gt;MONTH(BC$15)),
NETWORKDAYS.INTL((EOMONTH(BC$15-1,1))-_xlpm.DD,EOMONTH(BC$15-1,1),1,_xlpm.VD),
AND(MONTH($AW74)=MONTH(BC$15),MONTH($AX74)=MONTH(BC$15)),
NETWORKDAYS.INTL($AW74,$AX74,1,_xlpm.VD)))),0)),
$DH74="месяц",
$BP74*BC74,
$DH74="неделя",
$BP74*BC74/7*(ROUNDUP((DAY(EOMONTH(BC$15,0)))/4,0))),
0)</f>
        <v/>
      </c>
      <c r="BU74" s="125">
        <f t="array" ref="BU74">
IFERROR(
_xlfn.IFS(
$DH74="день_1",
$BP74*$BL74/($AX74-$AW74+1)*BD74*(DAY(EOMONTH(BD$15,0))),
$DH74="день_2",
$BP74/30*MAX(MIN($AX74,EOMONTH(BD$15,0))-MAX($AW74,BD$15)+1,),
$DH74="раб.день",
$BP74/30*(IFERROR(
_xlfn.LET(_xlpm.VD,
CHOOSE(
{1;2;3;4;5;6;7;8;9;10;11;12;13;14;15;16;17;18},
45658,45659,45660,45661,45662,45663,45664,45665,45711,45724,45778,45779,45785,45786,45820,45821,45965,46022),
_xlfn.LET(_xlpm.DD,
MAX(MIN($AX74,EOMONTH(BD$15,0))-MAX($AW74,BD$15),),
_xlfn.IFS(
AND(MONTH($AW74)=MONTH(BD$15),MONTH($AX74)&lt;&gt;MONTH(BD$15)),
NETWORKDAYS.INTL($AW74,$AW74+_xlpm.DD,1,_xlpm.VD),
AND(MONTH($AW74)&lt;&gt;MONTH(BD$15),MONTH($AX74)=MONTH(BD$15)),
NETWORKDAYS.INTL(($AX74)-_xlpm.DD,$AX74,1,_xlpm.VD),
AND(MONTH($AW74)&lt;MONTH(BD$15),MONTH($AX74)&gt;MONTH(BD$15)),
NETWORKDAYS.INTL((EOMONTH(BD$15-1,1))-_xlpm.DD,EOMONTH(BD$15-1,1),1,_xlpm.VD),
AND(MONTH($AW74)=MONTH(BD$15),MONTH($AX74)=MONTH(BD$15)),
NETWORKDAYS.INTL($AW74,$AX74,1,_xlpm.VD)))),0)),
$DH74="месяц",
$BP74*BD74,
$DH74="неделя",
$BP74*BD74/7*(ROUNDUP((DAY(EOMONTH(BD$15,0)))/4,0))),
0)</f>
        <v/>
      </c>
      <c r="BV74" s="125">
        <f t="array" ref="BV74">
IFERROR(
_xlfn.IFS(
$DH74="день_1",
$BP74*$BL74/($AX74-$AW74+1)*BE74*(DAY(EOMONTH(BE$15,0))),
$DH74="день_2",
$BP74/30*MAX(MIN($AX74,EOMONTH(BE$15,0))-MAX($AW74,BE$15)+1,),
$DH74="раб.день",
$BP74/30*(IFERROR(
_xlfn.LET(_xlpm.VD,
CHOOSE(
{1;2;3;4;5;6;7;8;9;10;11;12;13;14;15;16;17;18},
45658,45659,45660,45661,45662,45663,45664,45665,45711,45724,45778,45779,45785,45786,45820,45821,45965,46022),
_xlfn.LET(_xlpm.DD,
MAX(MIN($AX74,EOMONTH(BE$15,0))-MAX($AW74,BE$15),),
_xlfn.IFS(
AND(MONTH($AW74)=MONTH(BE$15),MONTH($AX74)&lt;&gt;MONTH(BE$15)),
NETWORKDAYS.INTL($AW74,$AW74+_xlpm.DD,1,_xlpm.VD),
AND(MONTH($AW74)&lt;&gt;MONTH(BE$15),MONTH($AX74)=MONTH(BE$15)),
NETWORKDAYS.INTL(($AX74)-_xlpm.DD,$AX74,1,_xlpm.VD),
AND(MONTH($AW74)&lt;MONTH(BE$15),MONTH($AX74)&gt;MONTH(BE$15)),
NETWORKDAYS.INTL((EOMONTH(BE$15-1,1))-_xlpm.DD,EOMONTH(BE$15-1,1),1,_xlpm.VD),
AND(MONTH($AW74)=MONTH(BE$15),MONTH($AX74)=MONTH(BE$15)),
NETWORKDAYS.INTL($AW74,$AX74,1,_xlpm.VD)))),0)),
$DH74="месяц",
$BP74*BE74,
$DH74="неделя",
$BP74*BE74/7*(ROUNDUP((DAY(EOMONTH(BE$15,0)))/4,0))),
0)</f>
        <v/>
      </c>
      <c r="BW74" s="125">
        <f t="array" ref="BW74">
IFERROR(
_xlfn.IFS(
$DH74="день_1",
$BP74*$BL74/($AX74-$AW74+1)*BF74*(DAY(EOMONTH(BF$15,0))),
$DH74="день_2",
$BP74/30*MAX(MIN($AX74,EOMONTH(BF$15,0))-MAX($AW74,BF$15)+1,),
$DH74="раб.день",
$BP74/30*(IFERROR(
_xlfn.LET(_xlpm.VD,
CHOOSE(
{1;2;3;4;5;6;7;8;9;10;11;12;13;14;15;16;17;18},
45658,45659,45660,45661,45662,45663,45664,45665,45711,45724,45778,45779,45785,45786,45820,45821,45965,46022),
_xlfn.LET(_xlpm.DD,
MAX(MIN($AX74,EOMONTH(BF$15,0))-MAX($AW74,BF$15),),
_xlfn.IFS(
AND(MONTH($AW74)=MONTH(BF$15),MONTH($AX74)&lt;&gt;MONTH(BF$15)),
NETWORKDAYS.INTL($AW74,$AW74+_xlpm.DD,1,_xlpm.VD),
AND(MONTH($AW74)&lt;&gt;MONTH(BF$15),MONTH($AX74)=MONTH(BF$15)),
NETWORKDAYS.INTL(($AX74)-_xlpm.DD,$AX74,1,_xlpm.VD),
AND(MONTH($AW74)&lt;MONTH(BF$15),MONTH($AX74)&gt;MONTH(BF$15)),
NETWORKDAYS.INTL((EOMONTH(BF$15-1,1))-_xlpm.DD,EOMONTH(BF$15-1,1),1,_xlpm.VD),
AND(MONTH($AW74)=MONTH(BF$15),MONTH($AX74)=MONTH(BF$15)),
NETWORKDAYS.INTL($AW74,$AX74,1,_xlpm.VD)))),0)),
$DH74="месяц",
$BP74*BF74,
$DH74="неделя",
$BP74*BF74/7*(ROUNDUP((DAY(EOMONTH(BF$15,0)))/4,0))),
0)</f>
        <v/>
      </c>
      <c r="BX74" s="125">
        <f t="array" ref="BX74">
IFERROR(
_xlfn.IFS(
$DH74="день_1",
$BP74*$BL74/($AX74-$AW74+1)*BG74*(DAY(EOMONTH(BG$15,0))),
$DH74="день_2",
$BP74/30*MAX(MIN($AX74,EOMONTH(BG$15,0))-MAX($AW74,BG$15)+1,),
$DH74="раб.день",
$BP74/30*(IFERROR(
_xlfn.LET(_xlpm.VD,
CHOOSE(
{1;2;3;4;5;6;7;8;9;10;11;12;13;14;15;16;17;18},
45658,45659,45660,45661,45662,45663,45664,45665,45711,45724,45778,45779,45785,45786,45820,45821,45965,46022),
_xlfn.LET(_xlpm.DD,
MAX(MIN($AX74,EOMONTH(BG$15,0))-MAX($AW74,BG$15),),
_xlfn.IFS(
AND(MONTH($AW74)=MONTH(BG$15),MONTH($AX74)&lt;&gt;MONTH(BG$15)),
NETWORKDAYS.INTL($AW74,$AW74+_xlpm.DD,1,_xlpm.VD),
AND(MONTH($AW74)&lt;&gt;MONTH(BG$15),MONTH($AX74)=MONTH(BG$15)),
NETWORKDAYS.INTL(($AX74)-_xlpm.DD,$AX74,1,_xlpm.VD),
AND(MONTH($AW74)&lt;MONTH(BG$15),MONTH($AX74)&gt;MONTH(BG$15)),
NETWORKDAYS.INTL((EOMONTH(BG$15-1,1))-_xlpm.DD,EOMONTH(BG$15-1,1),1,_xlpm.VD),
AND(MONTH($AW74)=MONTH(BG$15),MONTH($AX74)=MONTH(BG$15)),
NETWORKDAYS.INTL($AW74,$AX74,1,_xlpm.VD)))),0)),
$DH74="месяц",
$BP74*BG74,
$DH74="неделя",
$BP74*BG74/7*(ROUNDUP((DAY(EOMONTH(BG$15,0)))/4,0))),
0)</f>
        <v/>
      </c>
      <c r="BY74" s="125">
        <f t="array" ref="BY74">
IFERROR(
_xlfn.IFS(
$DH74="день_1",
$BP74*$BL74/($AX74-$AW74+1)*BH74*(DAY(EOMONTH(BH$15,0))),
$DH74="день_2",
$BP74/30*MAX(MIN($AX74,EOMONTH(BH$15,0))-MAX($AW74,BH$15)+1,),
$DH74="раб.день",
$BP74/30*(IFERROR(
_xlfn.LET(_xlpm.VD,
CHOOSE(
{1;2;3;4;5;6;7;8;9;10;11;12;13;14;15;16;17;18},
45658,45659,45660,45661,45662,45663,45664,45665,45711,45724,45778,45779,45785,45786,45820,45821,45965,46022),
_xlfn.LET(_xlpm.DD,
MAX(MIN($AX74,EOMONTH(BH$15,0))-MAX($AW74,BH$15),),
_xlfn.IFS(
AND(MONTH($AW74)=MONTH(BH$15),MONTH($AX74)&lt;&gt;MONTH(BH$15)),
NETWORKDAYS.INTL($AW74,$AW74+_xlpm.DD,1,_xlpm.VD),
AND(MONTH($AW74)&lt;&gt;MONTH(BH$15),MONTH($AX74)=MONTH(BH$15)),
NETWORKDAYS.INTL(($AX74)-_xlpm.DD,$AX74,1,_xlpm.VD),
AND(MONTH($AW74)&lt;MONTH(BH$15),MONTH($AX74)&gt;MONTH(BH$15)),
NETWORKDAYS.INTL((EOMONTH(BH$15-1,1))-_xlpm.DD,EOMONTH(BH$15-1,1),1,_xlpm.VD),
AND(MONTH($AW74)=MONTH(BH$15),MONTH($AX74)=MONTH(BH$15)),
NETWORKDAYS.INTL($AW74,$AX74,1,_xlpm.VD)))),0)),
$DH74="месяц",
$BP74*BH74,
$DH74="неделя",
$BP74*BH74/7*(ROUNDUP((DAY(EOMONTH(BH$15,0)))/4,0))),
0)</f>
        <v/>
      </c>
      <c r="BZ74" s="125">
        <f t="array" ref="BZ74">
IFERROR(
_xlfn.IFS(
$DH74="день_1",
$BP74*$BL74/($AX74-$AW74+1)*BI74*(DAY(EOMONTH(BI$15,0))),
$DH74="день_2",
$BP74/30*MAX(MIN($AX74,EOMONTH(BI$15,0))-MAX($AW74,BI$15)+1,),
$DH74="раб.день",
$BP74/30*(IFERROR(
_xlfn.LET(_xlpm.VD,
CHOOSE(
{1;2;3;4;5;6;7;8;9;10;11;12;13;14;15;16;17;18},
45658,45659,45660,45661,45662,45663,45664,45665,45711,45724,45778,45779,45785,45786,45820,45821,45965,46022),
_xlfn.LET(_xlpm.DD,
MAX(MIN($AX74,EOMONTH(BI$15,0))-MAX($AW74,BI$15),),
_xlfn.IFS(
AND(MONTH($AW74)=MONTH(BI$15),MONTH($AX74)&lt;&gt;MONTH(BI$15)),
NETWORKDAYS.INTL($AW74,$AW74+_xlpm.DD,1,_xlpm.VD),
AND(MONTH($AW74)&lt;&gt;MONTH(BI$15),MONTH($AX74)=MONTH(BI$15)),
NETWORKDAYS.INTL(($AX74)-_xlpm.DD,$AX74,1,_xlpm.VD),
AND(MONTH($AW74)&lt;MONTH(BI$15),MONTH($AX74)&gt;MONTH(BI$15)),
NETWORKDAYS.INTL((EOMONTH(BI$15-1,1))-_xlpm.DD,EOMONTH(BI$15-1,1),1,_xlpm.VD),
AND(MONTH($AW74)=MONTH(BI$15),MONTH($AX74)=MONTH(BI$15)),
NETWORKDAYS.INTL($AW74,$AX74,1,_xlpm.VD)))),0)),
$DH74="месяц",
$BP74*BI74,
$DH74="неделя",
$BP74*BI74/7*(ROUNDUP((DAY(EOMONTH(BI$15,0)))/4,0))),
0)</f>
        <v/>
      </c>
      <c r="CA74" s="125">
        <f t="array" ref="CA74">
IFERROR(
_xlfn.IFS(
$DH74="день_1",
$BP74*$BL74/($AX74-$AW74+1)*BJ74*(DAY(EOMONTH(BJ$15,0))),
$DH74="день_2",
$BP74/30*MAX(MIN($AX74,EOMONTH(BJ$15,0))-MAX($AW74,BJ$15)+1,),
$DH74="раб.день",
$BP74/30*(IFERROR(
_xlfn.LET(_xlpm.VD,
CHOOSE(
{1;2;3;4;5;6;7;8;9;10;11;12;13;14;15;16;17;18},
45658,45659,45660,45661,45662,45663,45664,45665,45711,45724,45778,45779,45785,45786,45820,45821,45965,46022),
_xlfn.LET(_xlpm.DD,
MAX(MIN($AX74,EOMONTH(BJ$15,0))-MAX($AW74,BJ$15),),
_xlfn.IFS(
AND(MONTH($AW74)=MONTH(BJ$15),MONTH($AX74)&lt;&gt;MONTH(BJ$15)),
NETWORKDAYS.INTL($AW74,$AW74+_xlpm.DD,1,_xlpm.VD),
AND(MONTH($AW74)&lt;&gt;MONTH(BJ$15),MONTH($AX74)=MONTH(BJ$15)),
NETWORKDAYS.INTL(($AX74)-_xlpm.DD,$AX74,1,_xlpm.VD),
AND(MONTH($AW74)&lt;MONTH(BJ$15),MONTH($AX74)&gt;MONTH(BJ$15)),
NETWORKDAYS.INTL((EOMONTH(BJ$15-1,1))-_xlpm.DD,EOMONTH(BJ$15-1,1),1,_xlpm.VD),
AND(MONTH($AW74)=MONTH(BJ$15),MONTH($AX74)=MONTH(BJ$15)),
NETWORKDAYS.INTL($AW74,$AX74,1,_xlpm.VD)))),0)),
$DH74="месяц",
$BP74*BJ74,
$DH74="неделя",
$BP74*BJ74/7*(ROUNDUP((DAY(EOMONTH(BJ$15,0)))/4,0))),
0)</f>
        <v/>
      </c>
      <c r="CB74" s="125">
        <f t="array" ref="CB74">
IFERROR(
_xlfn.IFS(
$DH74="день_1",
$BP74*$BL74/($AX74-$AW74+1)*BK74*(DAY(EOMONTH(BK$15,0))),
$DH74="день_2",
$BP74/30*MAX(MIN($AX74,EOMONTH(BK$15,0))-MAX($AW74,BK$15)+1,),
$DH74="раб.день",
$BP74/30*(IFERROR(
_xlfn.LET(_xlpm.VD,
CHOOSE(
{1;2;3;4;5;6;7;8;9;10;11;12;13;14;15;16;17;18},
45658,45659,45660,45661,45662,45663,45664,45665,45711,45724,45778,45779,45785,45786,45820,45821,45965,46022),
_xlfn.LET(_xlpm.DD,
MAX(MIN($AX74,EOMONTH(BK$15,0))-MAX($AW74,BK$15),),
_xlfn.IFS(
AND(MONTH($AW74)=MONTH(BK$15),MONTH($AX74)&lt;&gt;MONTH(BK$15)),
NETWORKDAYS.INTL($AW74,$AW74+_xlpm.DD,1,_xlpm.VD),
AND(MONTH($AW74)&lt;&gt;MONTH(BK$15),MONTH($AX74)=MONTH(BK$15)),
NETWORKDAYS.INTL(($AX74)-_xlpm.DD,$AX74,1,_xlpm.VD),
AND(MONTH($AW74)&lt;MONTH(BK$15),MONTH($AX74)&gt;MONTH(BK$15)),
NETWORKDAYS.INTL((EOMONTH(BK$15-1,1))-_xlpm.DD,EOMONTH(BK$15-1,1),1,_xlpm.VD),
AND(MONTH($AW74)=MONTH(BK$15),MONTH($AX74)=MONTH(BK$15)),
NETWORKDAYS.INTL($AW74,$AX74,1,_xlpm.VD)))),0)),
$DH74="месяц",
$BP74*BK74,
$DH74="неделя",
$BP74*BK74/7*(ROUNDUP((DAY(EOMONTH(BK$15,0)))/4,0))),
0)</f>
        <v/>
      </c>
      <c r="CC74" s="125">
        <f>SUM($BQ74:$CB74)</f>
        <v/>
      </c>
      <c r="CD74" s="126">
        <f>SUM($EH74:$EH74)</f>
        <v/>
      </c>
      <c r="CE74" s="126">
        <f>$CD74*$AB74</f>
        <v/>
      </c>
      <c r="CF74" s="126">
        <f>SUM($EK74:$EK74)</f>
        <v/>
      </c>
      <c r="CG74" s="126">
        <f>$CF74*$AB74</f>
        <v/>
      </c>
      <c r="CH74" s="126">
        <f>SUM($CC74,$CE74,$CG74)</f>
        <v/>
      </c>
      <c r="CI74" s="126">
        <f>$CH74*(1+$CM74)</f>
        <v/>
      </c>
      <c r="CJ74" s="127" t="n">
        <v>0</v>
      </c>
      <c r="CK74" s="126">
        <f>SUM($CH74:$CH74)*(1+$CJ74)</f>
        <v/>
      </c>
      <c r="CL74" s="126">
        <f>SUM($CH74:$CH74)*(1+$CM74)</f>
        <v/>
      </c>
      <c r="CM74" s="59" t="inlineStr">
        <is>
          <t>20%</t>
        </is>
      </c>
      <c r="CN74" s="59" t="n"/>
      <c r="CO74" s="72" t="n"/>
      <c r="CP74" s="59" t="n"/>
      <c r="CQ74" s="73" t="n"/>
      <c r="CR74" s="73" t="n"/>
      <c r="CS74" s="73" t="n"/>
      <c r="CT74" s="72" t="n"/>
      <c r="CU74" s="79" t="inlineStr">
        <is>
          <t> </t>
        </is>
      </c>
      <c r="CV74" s="60" t="n"/>
      <c r="CW74" s="60" t="n"/>
      <c r="CX74" s="60" t="n"/>
      <c r="CY74" s="127">
        <f>IFERROR(($CC74-$EE74)/($EE74/(1-$DQ74)),0)</f>
        <v/>
      </c>
      <c r="CZ74" s="127">
        <f>IFERROR(1-$EI74/($CE74),0)</f>
        <v/>
      </c>
      <c r="DA74" s="127">
        <f>IFERROR(1-$EL74/($CG74),0)</f>
        <v/>
      </c>
      <c r="DB74" s="126">
        <f>ROUND(IFERROR(($CI74/(1+$CM74)-$EN74),0),2)</f>
        <v/>
      </c>
      <c r="DC74" s="128" t="n"/>
      <c r="DD74" s="125" t="n"/>
      <c r="DE74" s="75" t="n">
        <v>0</v>
      </c>
      <c r="DF74" s="128" t="n"/>
      <c r="DG74" s="125">
        <f>IF($DC74=0,0,$DD74*($DC74*100%-$DE74*$DF74))*SUM($AB74:$AB74)</f>
        <v/>
      </c>
      <c r="DH74" s="129" t="inlineStr">
        <is>
          <t>месяц</t>
        </is>
      </c>
      <c r="DI74" s="130">
        <f t="array" ref="DI74">IFERROR(
IF($ES74="LisChannel",
(ROUND(((INDEX({174.625;153.888888888889;130.972222222222},MATCH($AI74,{2;3;4}),0))*$AG74*$AI74),2)),0),0)</f>
        <v/>
      </c>
      <c r="DJ74" s="130">
        <f>
_xlfn.LET(_xlpm.X,
IFERROR(
IF($ES74="НовиковТВ",
(_xlfn.LET(_xlpm.NTV,
_xlfn.LET(_xlpm.MIN,350000,
IF(SUMIFS($DI:$DI,$ES:$ES,"НовиковТВ")&lt;=_xlpm.MIN,
(SUMIFS($DI:$DI,$ES:$ES,"НовиковТВ")/(COUNTIFS($ES:$ES,"НовиковТВ")))*_xlpm.MIN/SUMIFS($DI:$DI,$ES:$ES,"НовиковТВ"),
DI74)),
_xlpm.NTV+$DG74/(1-(1-(_xlpm.NTV)*(1-$DL74)*(1-$DM74)*(1-$DN74)*(1-$DO74)*(1-$DP74)/_xlpm.NTV))))/(1+$EP74),
$DI74+$DG74/(1-(1-($DI74)*(1-$DL74)*(1-$DM74)*(1-$DN74)*(1-$DO74)*(1-$DP74)/$DI74))),
0),
_xlpm.X*(1+$CM74)*(1+$CW74)-_xlpm.X*(1+$CM74)+_xlpm.X)</f>
        <v/>
      </c>
      <c r="DK74" s="125" t="inlineStr">
        <is>
          <t>послед.</t>
        </is>
      </c>
      <c r="DL74" s="63" t="n">
        <v>0</v>
      </c>
      <c r="DM74" s="63" t="n">
        <v>0</v>
      </c>
      <c r="DN74" s="63" t="n">
        <v>0</v>
      </c>
      <c r="DO74" s="63" t="n">
        <v>0</v>
      </c>
      <c r="DP74" s="63" t="n">
        <v>0</v>
      </c>
      <c r="DQ74" s="63">
        <f t="array" ref="DQ74">IFERROR(_xlfn.IFS(
$DK74="послед.",1-(1-$DL74)*(1-$DM74)*(1-$DN74)*(1-$DO74)*(1-$DP74),
$DK74="сумм.",$DL74+$DM74+$DN74+$DO74+$DP74),
0)</f>
        <v/>
      </c>
      <c r="DR74" s="125">
        <f t="array" ref="DR74">
IFERROR(
_xlfn.IFS(
$BL74=0,
0,
$BL74&gt;0,
_xlfn.IFS($DK74="послед.",
$DJ74*(1-$DL74)*(1-$DM74)*(1-$DN74)*(1-$DO74)*(1-$DP74),
$DK74="сумм.",
$DJ74*(1-($DL74+$DM74+$DN74+$DO74+$DP74)))),0)</f>
        <v/>
      </c>
      <c r="DS74" s="125">
        <f t="array" ref="DS74">
IFERROR(_xlfn.IFS(
$DH74="день_1",
$DR74*$BL74/($AX74-$AW74+1)*AZ74*(DAY(EOMONTH(AZ$15,0))),
$DH74="день_2",
$DR74/30*MAX(MIN($AX74,EOMONTH(AZ$15,0))-MAX($AW74,AZ$15)+1,),
$DH74="раб.день",
$DR74/30*(IFERROR(
_xlfn.LET(_xlpm.VD,
CHOOSE(
{1;2;3;4;5;6;7;8;9;10;11;12;13;14;15;16;17;18},
45658,45659,45660,45661,45662,45663,45664,45665,45711,45724,45778,45779,45785,45786,45820,45821,45965,46022),
_xlfn.LET(_xlpm.DD,
MAX(MIN($AX74,EOMONTH(AZ$15,0))-MAX($AW74,AZ$15),),
_xlfn.IFS(
AND(MONTH($AW74)=MONTH(AZ$15),MONTH($AX74)&lt;&gt;MONTH(AZ$15)),
NETWORKDAYS.INTL($AW74,$AW74+_xlpm.DD,1,_xlpm.VD),
AND(MONTH($AW74)&lt;&gt;MONTH(AZ$15),MONTH($AX74)=MONTH(AZ$15)),
NETWORKDAYS.INTL(($AX74)-_xlpm.DD,$AX74,1,_xlpm.VD),
AND(MONTH($AW74)&lt;MONTH(AZ$15),MONTH($AX74)&gt;MONTH(AZ$15)),
NETWORKDAYS.INTL((EOMONTH(AZ$15-1,1))-_xlpm.DD,EOMONTH(AZ$15-1,1),1,_xlpm.VD),
AND(MONTH($AW74)=MONTH(AZ$15),MONTH($AX74)=MONTH(AZ$15)),
NETWORKDAYS.INTL($AW74,$AX74,1,_xlpm.VD)))),0)),
$DH74="месяц",
$DR74*AZ74,
$DH74="неделя",
$DR74*AZ74/7*(ROUNDUP((DAY(EOMONTH(AZ$15,0)))/4,0))),
0)</f>
        <v/>
      </c>
      <c r="DT74" s="125">
        <f t="array" ref="DT74">
IFERROR(_xlfn.IFS(
$DH74="день_1",
$DR74*$BL74/($AX74-$AW74+1)*BA74*(DAY(EOMONTH(BA$15,0))),
$DH74="день_2",
$DR74/30*MAX(MIN($AX74,EOMONTH(BA$15,0))-MAX($AW74,BA$15)+1,),
$DH74="раб.день",
$DR74/30*(IFERROR(
_xlfn.LET(_xlpm.VD,
CHOOSE(
{1;2;3;4;5;6;7;8;9;10;11;12;13;14;15;16;17;18},
45658,45659,45660,45661,45662,45663,45664,45665,45711,45724,45778,45779,45785,45786,45820,45821,45965,46022),
_xlfn.LET(_xlpm.DD,
MAX(MIN($AX74,EOMONTH(BA$15,0))-MAX($AW74,BA$15),),
_xlfn.IFS(
AND(MONTH($AW74)=MONTH(BA$15),MONTH($AX74)&lt;&gt;MONTH(BA$15)),
NETWORKDAYS.INTL($AW74,$AW74+_xlpm.DD,1,_xlpm.VD),
AND(MONTH($AW74)&lt;&gt;MONTH(BA$15),MONTH($AX74)=MONTH(BA$15)),
NETWORKDAYS.INTL(($AX74)-_xlpm.DD,$AX74,1,_xlpm.VD),
AND(MONTH($AW74)&lt;MONTH(BA$15),MONTH($AX74)&gt;MONTH(BA$15)),
NETWORKDAYS.INTL((EOMONTH(BA$15-1,1))-_xlpm.DD,EOMONTH(BA$15-1,1),1,_xlpm.VD),
AND(MONTH($AW74)=MONTH(BA$15),MONTH($AX74)=MONTH(BA$15)),
NETWORKDAYS.INTL($AW74,$AX74,1,_xlpm.VD)))),0)),
$DH74="месяц",
$DR74*BA74,
$DH74="неделя",
$DR74*BA74/7*(ROUNDUP((DAY(EOMONTH(BA$15,0)))/4,0))),
0)</f>
        <v/>
      </c>
      <c r="DU74" s="125">
        <f t="array" ref="DU74">
IFERROR(_xlfn.IFS(
$DH74="день_1",
$DR74*$BL74/($AX74-$AW74+1)*BB74*(DAY(EOMONTH(BB$15,0))),
$DH74="день_2",
$DR74/30*MAX(MIN($AX74,EOMONTH(BB$15,0))-MAX($AW74,BB$15)+1,),
$DH74="раб.день",
$DR74/30*(IFERROR(
_xlfn.LET(_xlpm.VD,
CHOOSE(
{1;2;3;4;5;6;7;8;9;10;11;12;13;14;15;16;17;18},
45658,45659,45660,45661,45662,45663,45664,45665,45711,45724,45778,45779,45785,45786,45820,45821,45965,46022),
_xlfn.LET(_xlpm.DD,
MAX(MIN($AX74,EOMONTH(BB$15,0))-MAX($AW74,BB$15),),
_xlfn.IFS(
AND(MONTH($AW74)=MONTH(BB$15),MONTH($AX74)&lt;&gt;MONTH(BB$15)),
NETWORKDAYS.INTL($AW74,$AW74+_xlpm.DD,1,_xlpm.VD),
AND(MONTH($AW74)&lt;&gt;MONTH(BB$15),MONTH($AX74)=MONTH(BB$15)),
NETWORKDAYS.INTL(($AX74)-_xlpm.DD,$AX74,1,_xlpm.VD),
AND(MONTH($AW74)&lt;MONTH(BB$15),MONTH($AX74)&gt;MONTH(BB$15)),
NETWORKDAYS.INTL((EOMONTH(BB$15-1,1))-_xlpm.DD,EOMONTH(BB$15-1,1),1,_xlpm.VD),
AND(MONTH($AW74)=MONTH(BB$15),MONTH($AX74)=MONTH(BB$15)),
NETWORKDAYS.INTL($AW74,$AX74,1,_xlpm.VD)))),0)),
$DH74="месяц",
$DR74*BB74,
$DH74="неделя",
$DR74*BB74/7*(ROUNDUP((DAY(EOMONTH(BB$15,0)))/4,0))),
0)</f>
        <v/>
      </c>
      <c r="DV74" s="125">
        <f t="array" ref="DV74">
IFERROR(_xlfn.IFS(
$DH74="день_1",
$DR74*$BL74/($AX74-$AW74+1)*BC74*(DAY(EOMONTH(BC$15,0))),
$DH74="день_2",
$DR74/30*MAX(MIN($AX74,EOMONTH(BC$15,0))-MAX($AW74,BC$15)+1,),
$DH74="раб.день",
$DR74/30*(IFERROR(
_xlfn.LET(_xlpm.VD,
CHOOSE(
{1;2;3;4;5;6;7;8;9;10;11;12;13;14;15;16;17;18},
45658,45659,45660,45661,45662,45663,45664,45665,45711,45724,45778,45779,45785,45786,45820,45821,45965,46022),
_xlfn.LET(_xlpm.DD,
MAX(MIN($AX74,EOMONTH(BC$15,0))-MAX($AW74,BC$15),),
_xlfn.IFS(
AND(MONTH($AW74)=MONTH(BC$15),MONTH($AX74)&lt;&gt;MONTH(BC$15)),
NETWORKDAYS.INTL($AW74,$AW74+_xlpm.DD,1,_xlpm.VD),
AND(MONTH($AW74)&lt;&gt;MONTH(BC$15),MONTH($AX74)=MONTH(BC$15)),
NETWORKDAYS.INTL(($AX74)-_xlpm.DD,$AX74,1,_xlpm.VD),
AND(MONTH($AW74)&lt;MONTH(BC$15),MONTH($AX74)&gt;MONTH(BC$15)),
NETWORKDAYS.INTL((EOMONTH(BC$15-1,1))-_xlpm.DD,EOMONTH(BC$15-1,1),1,_xlpm.VD),
AND(MONTH($AW74)=MONTH(BC$15),MONTH($AX74)=MONTH(BC$15)),
NETWORKDAYS.INTL($AW74,$AX74,1,_xlpm.VD)))),0)),
$DH74="месяц",
$DR74*BC74,
$DH74="неделя",
$DR74*BC74/7*(ROUNDUP((DAY(EOMONTH(BC$15,0)))/4,0))),
0)</f>
        <v/>
      </c>
      <c r="DW74" s="125">
        <f t="array" ref="DW74">
IFERROR(_xlfn.IFS(
$DH74="день_1",
$DR74*$BL74/($AX74-$AW74+1)*BD74*(DAY(EOMONTH(BD$15,0))),
$DH74="день_2",
$DR74/30*MAX(MIN($AX74,EOMONTH(BD$15,0))-MAX($AW74,BD$15)+1,),
$DH74="раб.день",
$DR74/30*(IFERROR(
_xlfn.LET(_xlpm.VD,
CHOOSE(
{1;2;3;4;5;6;7;8;9;10;11;12;13;14;15;16;17;18},
45658,45659,45660,45661,45662,45663,45664,45665,45711,45724,45778,45779,45785,45786,45820,45821,45965,46022),
_xlfn.LET(_xlpm.DD,
MAX(MIN($AX74,EOMONTH(BD$15,0))-MAX($AW74,BD$15),),
_xlfn.IFS(
AND(MONTH($AW74)=MONTH(BD$15),MONTH($AX74)&lt;&gt;MONTH(BD$15)),
NETWORKDAYS.INTL($AW74,$AW74+_xlpm.DD,1,_xlpm.VD),
AND(MONTH($AW74)&lt;&gt;MONTH(BD$15),MONTH($AX74)=MONTH(BD$15)),
NETWORKDAYS.INTL(($AX74)-_xlpm.DD,$AX74,1,_xlpm.VD),
AND(MONTH($AW74)&lt;MONTH(BD$15),MONTH($AX74)&gt;MONTH(BD$15)),
NETWORKDAYS.INTL((EOMONTH(BD$15-1,1))-_xlpm.DD,EOMONTH(BD$15-1,1),1,_xlpm.VD),
AND(MONTH($AW74)=MONTH(BD$15),MONTH($AX74)=MONTH(BD$15)),
NETWORKDAYS.INTL($AW74,$AX74,1,_xlpm.VD)))),0)),
$DH74="месяц",
$DR74*BD74,
$DH74="неделя",
$DR74*BD74/7*(ROUNDUP((DAY(EOMONTH(BD$15,0)))/4,0))),
0)</f>
        <v/>
      </c>
      <c r="DX74" s="125">
        <f t="array" ref="DX74">
IFERROR(_xlfn.IFS(
$DH74="день_1",
$DR74*$BL74/($AX74-$AW74+1)*BE74*(DAY(EOMONTH(BE$15,0))),
$DH74="день_2",
$DR74/30*MAX(MIN($AX74,EOMONTH(BE$15,0))-MAX($AW74,BE$15)+1,),
$DH74="раб.день",
$DR74/30*(IFERROR(
_xlfn.LET(_xlpm.VD,
CHOOSE(
{1;2;3;4;5;6;7;8;9;10;11;12;13;14;15;16;17;18},
45658,45659,45660,45661,45662,45663,45664,45665,45711,45724,45778,45779,45785,45786,45820,45821,45965,46022),
_xlfn.LET(_xlpm.DD,
MAX(MIN($AX74,EOMONTH(BE$15,0))-MAX($AW74,BE$15),),
_xlfn.IFS(
AND(MONTH($AW74)=MONTH(BE$15),MONTH($AX74)&lt;&gt;MONTH(BE$15)),
NETWORKDAYS.INTL($AW74,$AW74+_xlpm.DD,1,_xlpm.VD),
AND(MONTH($AW74)&lt;&gt;MONTH(BE$15),MONTH($AX74)=MONTH(BE$15)),
NETWORKDAYS.INTL(($AX74)-_xlpm.DD,$AX74,1,_xlpm.VD),
AND(MONTH($AW74)&lt;MONTH(BE$15),MONTH($AX74)&gt;MONTH(BE$15)),
NETWORKDAYS.INTL((EOMONTH(BE$15-1,1))-_xlpm.DD,EOMONTH(BE$15-1,1),1,_xlpm.VD),
AND(MONTH($AW74)=MONTH(BE$15),MONTH($AX74)=MONTH(BE$15)),
NETWORKDAYS.INTL($AW74,$AX74,1,_xlpm.VD)))),0)),
$DH74="месяц",
$DR74*BE74,
$DH74="неделя",
$DR74*BE74/7*(ROUNDUP((DAY(EOMONTH(BE$15,0)))/4,0))),
0)</f>
        <v/>
      </c>
      <c r="DY74" s="125">
        <f t="array" ref="DY74">
IFERROR(_xlfn.IFS(
$DH74="день_1",
$DR74*$BL74/($AX74-$AW74+1)*BF74*(DAY(EOMONTH(BF$15,0))),
$DH74="день_2",
$DR74/30*MAX(MIN($AX74,EOMONTH(BF$15,0))-MAX($AW74,BF$15)+1,),
$DH74="раб.день",
$DR74/30*(IFERROR(
_xlfn.LET(_xlpm.VD,
CHOOSE(
{1;2;3;4;5;6;7;8;9;10;11;12;13;14;15;16;17;18},
45658,45659,45660,45661,45662,45663,45664,45665,45711,45724,45778,45779,45785,45786,45820,45821,45965,46022),
_xlfn.LET(_xlpm.DD,
MAX(MIN($AX74,EOMONTH(BF$15,0))-MAX($AW74,BF$15),),
_xlfn.IFS(
AND(MONTH($AW74)=MONTH(BF$15),MONTH($AX74)&lt;&gt;MONTH(BF$15)),
NETWORKDAYS.INTL($AW74,$AW74+_xlpm.DD,1,_xlpm.VD),
AND(MONTH($AW74)&lt;&gt;MONTH(BF$15),MONTH($AX74)=MONTH(BF$15)),
NETWORKDAYS.INTL(($AX74)-_xlpm.DD,$AX74,1,_xlpm.VD),
AND(MONTH($AW74)&lt;MONTH(BF$15),MONTH($AX74)&gt;MONTH(BF$15)),
NETWORKDAYS.INTL((EOMONTH(BF$15-1,1))-_xlpm.DD,EOMONTH(BF$15-1,1),1,_xlpm.VD),
AND(MONTH($AW74)=MONTH(BF$15),MONTH($AX74)=MONTH(BF$15)),
NETWORKDAYS.INTL($AW74,$AX74,1,_xlpm.VD)))),0)),
$DH74="месяц",
$DR74*BF74,
$DH74="неделя",
$DR74*BF74/7*(ROUNDUP((DAY(EOMONTH(BF$15,0)))/4,0))),
0)</f>
        <v/>
      </c>
      <c r="DZ74" s="125">
        <f t="array" ref="DZ74">
IFERROR(_xlfn.IFS(
$DH74="день_1",
$DR74*$BL74/($AX74-$AW74+1)*BG74*(DAY(EOMONTH(BG$15,0))),
$DH74="день_2",
$DR74/30*MAX(MIN($AX74,EOMONTH(BG$15,0))-MAX($AW74,BG$15)+1,),
$DH74="раб.день",
$DR74/30*(IFERROR(
_xlfn.LET(_xlpm.VD,
CHOOSE(
{1;2;3;4;5;6;7;8;9;10;11;12;13;14;15;16;17;18},
45658,45659,45660,45661,45662,45663,45664,45665,45711,45724,45778,45779,45785,45786,45820,45821,45965,46022),
_xlfn.LET(_xlpm.DD,
MAX(MIN($AX74,EOMONTH(BG$15,0))-MAX($AW74,BG$15),),
_xlfn.IFS(
AND(MONTH($AW74)=MONTH(BG$15),MONTH($AX74)&lt;&gt;MONTH(BG$15)),
NETWORKDAYS.INTL($AW74,$AW74+_xlpm.DD,1,_xlpm.VD),
AND(MONTH($AW74)&lt;&gt;MONTH(BG$15),MONTH($AX74)=MONTH(BG$15)),
NETWORKDAYS.INTL(($AX74)-_xlpm.DD,$AX74,1,_xlpm.VD),
AND(MONTH($AW74)&lt;MONTH(BG$15),MONTH($AX74)&gt;MONTH(BG$15)),
NETWORKDAYS.INTL((EOMONTH(BG$15-1,1))-_xlpm.DD,EOMONTH(BG$15-1,1),1,_xlpm.VD),
AND(MONTH($AW74)=MONTH(BG$15),MONTH($AX74)=MONTH(BG$15)),
NETWORKDAYS.INTL($AW74,$AX74,1,_xlpm.VD)))),0)),
$DH74="месяц",
$DR74*BG74,
$DH74="неделя",
$DR74*BG74/7*(ROUNDUP((DAY(EOMONTH(BG$15,0)))/4,0))),
0)</f>
        <v/>
      </c>
      <c r="EA74" s="125">
        <f t="array" ref="EA74">
IFERROR(_xlfn.IFS(
$DH74="день_1",
$DR74*$BL74/($AX74-$AW74+1)*BH74*(DAY(EOMONTH(BH$15,0))),
$DH74="день_2",
$DR74/30*MAX(MIN($AX74,EOMONTH(BH$15,0))-MAX($AW74,BH$15)+1,),
$DH74="раб.день",
$DR74/30*(IFERROR(
_xlfn.LET(_xlpm.VD,
CHOOSE(
{1;2;3;4;5;6;7;8;9;10;11;12;13;14;15;16;17;18},
45658,45659,45660,45661,45662,45663,45664,45665,45711,45724,45778,45779,45785,45786,45820,45821,45965,46022),
_xlfn.LET(_xlpm.DD,
MAX(MIN($AX74,EOMONTH(BH$15,0))-MAX($AW74,BH$15),),
_xlfn.IFS(
AND(MONTH($AW74)=MONTH(BH$15),MONTH($AX74)&lt;&gt;MONTH(BH$15)),
NETWORKDAYS.INTL($AW74,$AW74+_xlpm.DD,1,_xlpm.VD),
AND(MONTH($AW74)&lt;&gt;MONTH(BH$15),MONTH($AX74)=MONTH(BH$15)),
NETWORKDAYS.INTL(($AX74)-_xlpm.DD,$AX74,1,_xlpm.VD),
AND(MONTH($AW74)&lt;MONTH(BH$15),MONTH($AX74)&gt;MONTH(BH$15)),
NETWORKDAYS.INTL((EOMONTH(BH$15-1,1))-_xlpm.DD,EOMONTH(BH$15-1,1),1,_xlpm.VD),
AND(MONTH($AW74)=MONTH(BH$15),MONTH($AX74)=MONTH(BH$15)),
NETWORKDAYS.INTL($AW74,$AX74,1,_xlpm.VD)))),0)),
$DH74="месяц",
$DR74*BH74,
$DH74="неделя",
$DR74*BH74/7*(ROUNDUP((DAY(EOMONTH(BH$15,0)))/4,0))),
0)</f>
        <v/>
      </c>
      <c r="EB74" s="125">
        <f t="array" ref="EB74">
IFERROR(_xlfn.IFS(
$DH74="день_1",
$DR74*$BL74/($AX74-$AW74+1)*BI74*(DAY(EOMONTH(BI$15,0))),
$DH74="день_2",
$DR74/30*MAX(MIN($AX74,EOMONTH(BI$15,0))-MAX($AW74,BI$15)+1,),
$DH74="раб.день",
$DR74/30*(IFERROR(
_xlfn.LET(_xlpm.VD,
CHOOSE(
{1;2;3;4;5;6;7;8;9;10;11;12;13;14;15;16;17;18},
45658,45659,45660,45661,45662,45663,45664,45665,45711,45724,45778,45779,45785,45786,45820,45821,45965,46022),
_xlfn.LET(_xlpm.DD,
MAX(MIN($AX74,EOMONTH(BI$15,0))-MAX($AW74,BI$15),),
_xlfn.IFS(
AND(MONTH($AW74)=MONTH(BI$15),MONTH($AX74)&lt;&gt;MONTH(BI$15)),
NETWORKDAYS.INTL($AW74,$AW74+_xlpm.DD,1,_xlpm.VD),
AND(MONTH($AW74)&lt;&gt;MONTH(BI$15),MONTH($AX74)=MONTH(BI$15)),
NETWORKDAYS.INTL(($AX74)-_xlpm.DD,$AX74,1,_xlpm.VD),
AND(MONTH($AW74)&lt;MONTH(BI$15),MONTH($AX74)&gt;MONTH(BI$15)),
NETWORKDAYS.INTL((EOMONTH(BI$15-1,1))-_xlpm.DD,EOMONTH(BI$15-1,1),1,_xlpm.VD),
AND(MONTH($AW74)=MONTH(BI$15),MONTH($AX74)=MONTH(BI$15)),
NETWORKDAYS.INTL($AW74,$AX74,1,_xlpm.VD)))),0)),
$DH74="месяц",
$DR74*BI74,
$DH74="неделя",
$DR74*BI74/7*(ROUNDUP((DAY(EOMONTH(BI$15,0)))/4,0))),
0)</f>
        <v/>
      </c>
      <c r="EC74" s="125">
        <f t="array" ref="EC74">
IFERROR(_xlfn.IFS(
$DH74="день_1",
$DR74*$BL74/($AX74-$AW74+1)*BJ74*(DAY(EOMONTH(BJ$15,0))),
$DH74="день_2",
$DR74/30*MAX(MIN($AX74,EOMONTH(BJ$15,0))-MAX($AW74,BJ$15)+1,),
$DH74="раб.день",
$DR74/30*(IFERROR(
_xlfn.LET(_xlpm.VD,
CHOOSE(
{1;2;3;4;5;6;7;8;9;10;11;12;13;14;15;16;17;18},
45658,45659,45660,45661,45662,45663,45664,45665,45711,45724,45778,45779,45785,45786,45820,45821,45965,46022),
_xlfn.LET(_xlpm.DD,
MAX(MIN($AX74,EOMONTH(BJ$15,0))-MAX($AW74,BJ$15),),
_xlfn.IFS(
AND(MONTH($AW74)=MONTH(BJ$15),MONTH($AX74)&lt;&gt;MONTH(BJ$15)),
NETWORKDAYS.INTL($AW74,$AW74+_xlpm.DD,1,_xlpm.VD),
AND(MONTH($AW74)&lt;&gt;MONTH(BJ$15),MONTH($AX74)=MONTH(BJ$15)),
NETWORKDAYS.INTL(($AX74)-_xlpm.DD,$AX74,1,_xlpm.VD),
AND(MONTH($AW74)&lt;MONTH(BJ$15),MONTH($AX74)&gt;MONTH(BJ$15)),
NETWORKDAYS.INTL((EOMONTH(BJ$15-1,1))-_xlpm.DD,EOMONTH(BJ$15-1,1),1,_xlpm.VD),
AND(MONTH($AW74)=MONTH(BJ$15),MONTH($AX74)=MONTH(BJ$15)),
NETWORKDAYS.INTL($AW74,$AX74,1,_xlpm.VD)))),0)),
$DH74="месяц",
$DR74*BJ74,
$DH74="неделя",
$DR74*BJ74/7*(ROUNDUP((DAY(EOMONTH(BJ$15,0)))/4,0))),
0)</f>
        <v/>
      </c>
      <c r="ED74" s="125">
        <f t="array" ref="ED74">
IFERROR(_xlfn.IFS(
$DH74="день_1",
$DR74*$BL74/($AX74-$AW74+1)*BK74*(DAY(EOMONTH(BK$15,0))),
$DH74="день_2",
$DR74/30*MAX(MIN($AX74,EOMONTH(BK$15,0))-MAX($AW74,BK$15)+1,),
$DH74="раб.день",
$DR74/30*(IFERROR(
_xlfn.LET(_xlpm.VD,
CHOOSE(
{1;2;3;4;5;6;7;8;9;10;11;12;13;14;15;16;17;18},
45658,45659,45660,45661,45662,45663,45664,45665,45711,45724,45778,45779,45785,45786,45820,45821,45965,46022),
_xlfn.LET(_xlpm.DD,
MAX(MIN($AX74,EOMONTH(BK$15,0))-MAX($AW74,BK$15),),
_xlfn.IFS(
AND(MONTH($AW74)=MONTH(BK$15),MONTH($AX74)&lt;&gt;MONTH(BK$15)),
NETWORKDAYS.INTL($AW74,$AW74+_xlpm.DD,1,_xlpm.VD),
AND(MONTH($AW74)&lt;&gt;MONTH(BK$15),MONTH($AX74)=MONTH(BK$15)),
NETWORKDAYS.INTL(($AX74)-_xlpm.DD,$AX74,1,_xlpm.VD),
AND(MONTH($AW74)&lt;MONTH(BK$15),MONTH($AX74)&gt;MONTH(BK$15)),
NETWORKDAYS.INTL((EOMONTH(BK$15-1,1))-_xlpm.DD,EOMONTH(BK$15-1,1),1,_xlpm.VD),
AND(MONTH($AW74)=MONTH(BK$15),MONTH($AX74)=MONTH(BK$15)),
NETWORKDAYS.INTL($AW74,$AX74,1,_xlpm.VD)))),0)),
$DH74="месяц",
$DR74*BK74,
$DH74="неделя",
$DR74*BK74/7*(ROUNDUP((DAY(EOMONTH(BK$15,0)))/4,0))),
0)</f>
        <v/>
      </c>
      <c r="EE74" s="125">
        <f>SUM($DS74,$DT74,$DU74,$DV74,$DW74,$DX74,$DY74,$DZ74,$EA74,$EB74,$EC74,$ED74)</f>
        <v/>
      </c>
      <c r="EF74" s="125">
        <f>IFERROR(ROUND($EE74*(1+$EP74),2),0)</f>
        <v/>
      </c>
      <c r="EG74" s="128" t="n">
        <v>1</v>
      </c>
      <c r="EH74" s="126" t="n">
        <v>0</v>
      </c>
      <c r="EI74" s="126">
        <f>ROUND(SUM($EH74:$EH74)*SUM($AB74:$AB74)*$EG74,2)</f>
        <v/>
      </c>
      <c r="EJ74" s="126">
        <f>ROUND($EI74*(1+$EP74),2)</f>
        <v/>
      </c>
      <c r="EK74" s="126" t="n">
        <v>0</v>
      </c>
      <c r="EL74" s="126">
        <f>ROUND(SUM($EK74:$EK74)*SUM($AB74:$AB74)*$EG74,2)</f>
        <v/>
      </c>
      <c r="EM74" s="126">
        <f>ROUND($EL74*(1+$EP74),2)</f>
        <v/>
      </c>
      <c r="EN74" s="126">
        <f>SUM($EE74,$EI74,$EL74)</f>
        <v/>
      </c>
      <c r="EO74" s="126">
        <f>SUM($EF74,$EJ74,$EM74)</f>
        <v/>
      </c>
      <c r="EP74" s="59" t="inlineStr">
        <is>
          <t>20%</t>
        </is>
      </c>
      <c r="EQ74" s="59" t="n"/>
      <c r="ER74" s="60">
        <f t="array" ref="ER74">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MATCH(ES74,
{"AMS";"RussOutdoor";"HD Outdoor";"Ingroup";"IQ";"Ledproduction";"LisChannel";"Logic";"Media-PPL";"NovikovTV | НовиковТВ";"SMA";"SOK";"КрокусТВ | CrocusTV | IndoorTV";"Сити";"ТЯК Москва"},
0)),"")</f>
        <v/>
      </c>
      <c r="ES74" s="60" t="n"/>
      <c r="ET74" s="60">
        <f t="array" ref="ET74">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MATCH(ES74,
{"AMS";"RussOutdoor";"HD Outdoor";"Ingroup";"IQ";"Ledproduction";"LisChannel";"Logic";"Media-PPL";"NovikovTV | НовиковТВ";"SMA";"SOK";"КрокусТВ | CrocusTV | IndoorTV";"Сити";"ТЯК Москва"},
0)),"")</f>
        <v/>
      </c>
      <c r="EU74" s="60" t="n"/>
      <c r="EV74" s="60" t="n"/>
      <c r="EX74" s="110">
        <f t="array" ref="EX74">
($AR74/30
+N("ТРАФИК ПЛОЩАДКИ"))*
(IFERROR(
_xlfn.LET(
_xlpm.GPR,
HLOOKUP($L74,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(MATCH($T74,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IF($Q74="цифровой",_xlpm.GPR/$AG74,_xlpm.GPR/60)),
0)
+N("DWELL TIME"))*
(IF($AB74=0,0,IF($AB74=1,0.3,IF($AB74=2,0.5,IF($AB74&gt;2,1))))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_xlfn.IFS($AC74="да",1.2,$AC74="нет",1)*
_xlfn.IFS($AD74="да",1.2,$AD74="нет",1)*
IF(R74="статический",1,1.2)*
$X74*
INDEX(
{1.2;1;1.2;1.2;1;1.2;1.2;1.2;1.2;1.2;1.2;1;1.2;1.2;1.2;1.2;1;1;1.2;1.2;1.2;1;1;1;1;1.2;1.2;1.2;1.2;1;1;1;1;1.2;1.2;1.2;1.2;1.2;1.2;1.2;1.2;1;1;1.2;1;1;1;1;1.5;1;1;1.5;1.5;1.2},
MATCH($Q74,_xlpm.MI,0)))&gt;{0.02;0.04;0.06;0.1;0.2;0.4;0.6;0.8;1;2;4;6})),
{0;1;2;3;4;5;6;7;8;9;10;11;12},
0)))
+N("КОЭФФИЦИЕНТ КОНТАКТА"))))*
(_xlfn.IFS($X74&lt;0.1,$X74/1000,$X74&gt;25,5.2,AND($X74&gt;=0.1,$X74&lt;=25),(($X74*2+0.1)/10)*($X74/10)))*
IFERROR((_xlfn.LET(
_xlpm.MA,
{0;0.8;0.85;0.9;0.95;1},
_xlpm.MAA,
{0;1;2;3;4;5},
INDEX(_xlpm.MA,MATCH(SUMPRODUCT(--((IF(ROUND(_xlpm.MAA,1)&gt;5,5,ROUND($AB74,1)))&gt;{0;1;2;3;4;5})),_xlpm.MAA,0)))
+N("КОЭФФИЦИЕНТ КОЛ-ВО КОНСТРУКЦИЙ")),1)*
$AB74,0))*
(IF($Q74="цифровой",$AG74/15*$AI74,1)
+N("ДЛЯ ЦИФРЫ"))</f>
        <v/>
      </c>
      <c r="EY74" s="110">
        <f>IFERROR(EX74*AY74,0)</f>
        <v/>
      </c>
      <c r="EZ74" s="131">
        <f>IFERROR(DP74/EY74*1000,0)</f>
        <v/>
      </c>
      <c r="FA74" s="112">
        <f>IFERROR(FC74/FB74,0)</f>
        <v/>
      </c>
      <c r="FB74" s="112">
        <f>IFERROR((FC74/(EY74/FF74*#REF!))*0.825,0)</f>
        <v/>
      </c>
      <c r="FC74" s="112">
        <f>IFERROR(((EX74*30/AR74)*100)/30,0)</f>
        <v/>
      </c>
      <c r="FD74" s="112">
        <f>IFERROR(EY74/G74*100%,0)</f>
        <v/>
      </c>
      <c r="FE74" s="112">
        <f>IFERROR(FD74/FC74*100%,0)</f>
        <v/>
      </c>
      <c r="FF74" s="110">
        <f>IFERROR(AR74/30*AY74,0)</f>
        <v/>
      </c>
    </row>
    <row r="75" ht="13" customHeight="1">
      <c r="A75" s="59" t="n"/>
      <c r="B75" s="60" t="n"/>
      <c r="C75" s="60" t="n"/>
      <c r="D75" s="60">
        <f t="array" ref="D75">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MATCH($E75,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75" s="60">
        <f t="array" ref="E75">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MATCH($F75,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75" s="60" t="inlineStr"/>
      <c r="G75" s="60" t="n"/>
      <c r="H75" s="60">
        <f t="array" ref="H75">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MATCH($I75,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75" s="60" t="n"/>
      <c r="J75" s="60" t="n"/>
      <c r="K75" s="60" t="n"/>
      <c r="L75" s="60" t="n"/>
      <c r="M75" s="60" t="n"/>
      <c r="N75" s="60" t="n"/>
      <c r="O75" s="60" t="n"/>
      <c r="P75" s="60">
        <f t="array" ref="P75">
_xlfn.IFS(
ISNUMBER(MATCH($Q75,{"шелфбаннер","разделитель","монетница","чековая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ISNUMBER(MATCH($Q75,{"LED/LCD","видеокулер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ISNUMBER(MATCH($Q75,{"автомобиль","машина","выставочное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ISNUMBER(MATCH($Q75,{"билборд","лифтовая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ISNUMBER(MATCH($Q75,{"навигация","подвесной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ISNUMBER(MATCH($Q75,{"движущаяся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ISNUMBER(MATCH($Q75,{"каталог","журнал"},)),
"Пресса",
$Q75="","")</f>
        <v/>
      </c>
      <c r="Q75" s="60" t="n"/>
      <c r="R75" s="60">
        <f t="array" ref="R75">
IFERROR(
_xlfn.IFS(
OR(ISNUMBER(MATCH($Q75,{"экспозиция","макет","стенд","автостенд","авто стенд","выставочное пространство","выставочные стенды","модульные выставочные стенды","3Д конструкция","3D конструкция"},)),P75="Экспонирование"),
"нестандартный",
ISNUMBER(MATCH($Q75,{"скроллер","призматрон"},)),
"динамический",
$P75="Видео",
"цифровой",
OR($P75="Пресса",$P75="Щит",$P75="POSm",$P75="Подвес",$P75="Брендирование/оклейка"),
"статический"),"")</f>
        <v/>
      </c>
      <c r="S75" s="59" t="n"/>
      <c r="T75" s="60" t="n"/>
      <c r="U75" s="60" t="n"/>
      <c r="V75" s="60">
        <f>
IF(P75="Видео",
"цифровой постер/ролик",
IF(ISNUMBER(MATCH(Q75,{"короб световой","короб световой | лайтбокс","короб световой | кристалайт","лайтбокс","лайт бокс","кристалайт","LB","lightbox"},)),
"бэклит",
IF(P75="Брендирование/оклейка",
"перфарированная пленка/самоклейка",
IF(P75="Экспонирование",
"под запрос",
IF(P75="Подвес",
"баннер/ткань",
"")))))</f>
        <v/>
      </c>
      <c r="W75" s="59" t="n"/>
      <c r="X75" s="59" t="n"/>
      <c r="Y75" s="59" t="n"/>
      <c r="Z75" s="61" t="n"/>
      <c r="AA75" s="61" t="n"/>
      <c r="AB75" s="61">
        <f>IF(BL75&gt;0,Z75,0)</f>
        <v/>
      </c>
      <c r="AC75" s="59" t="n"/>
      <c r="AD75" s="59" t="n"/>
      <c r="AE75" s="59" t="n"/>
      <c r="AF75" s="59" t="n"/>
      <c r="AG75" s="59" t="n"/>
      <c r="AH75" s="59" t="n"/>
      <c r="AI75" s="59" t="n"/>
      <c r="AJ75" s="59" t="n"/>
      <c r="AK75" s="59" t="n"/>
      <c r="AL75" s="62">
        <f>IFERROR(IF(OR(R75="статический",R75="динамический",R75="нестандартный",R75="",R75=""),"-",IF(AND(AH75="-",AI75="-"),"-",AK75*3600/AH75*AI75)),"-")</f>
        <v/>
      </c>
      <c r="AM75" s="62">
        <f>IFERROR(IF(OR(R75="статический",R75="динамический",R75="",R75="", R75="BTL",R75="нестандартный"),"-",AG75*AI75*AL75/60),"-")</f>
        <v/>
      </c>
      <c r="AN75" s="63">
        <f>IFERROR(IF(AH75="","-",AG75*AI75/AH75),"-")</f>
        <v/>
      </c>
      <c r="AO75" s="59">
        <f>IFERROR(IF(OR($R75="статический",$R75="динамический",$R75="",$R75="",$R75="BTL",$R75="нестандартный"),"-",$AL75*$AY75),"-")</f>
        <v/>
      </c>
      <c r="AP75" s="62">
        <f>IFERROR(IF(OR($R75="статический",$R75="динамический",$R75="",$R75="",$R75="BTL",$R75="нестандартный"),"-",$AM75*AY75),"-")</f>
        <v/>
      </c>
      <c r="AQ75" s="64" t="n"/>
      <c r="AR75" s="61" t="n"/>
      <c r="AS75" s="61" t="n"/>
      <c r="AT75" s="61" t="n"/>
      <c r="AU75" s="65" t="n"/>
      <c r="AV75" s="124">
        <f>IFERROR(DR75/AT75*1000,"n/a")</f>
        <v/>
      </c>
      <c r="AW75" s="67" t="n"/>
      <c r="AX75" s="67" t="n"/>
      <c r="AY75" s="43">
        <f>IFERROR(IF(OR($AW75="",$AX75=""),"",_xlfn.DAYS($AX75+1,$AW75)),"")</f>
        <v/>
      </c>
      <c r="AZ75" s="68">
        <f t="array" ref="AZ75">
_xlfn.LET(_xlpm.COEFF,
IF($AW75+$AX75=0,0,IF(MAX(MIN($AX75,EOMONTH(AZ$15,0))-MAX($AW75,AZ$15)+1,)&gt;0,1,0)),
_xlfn.IFS(
$ES75="LisChannel",
_xlpm.COEFF*
INDEX({1;1;1.2;1.2;1;1;1;1;1.2;1.2;1.2;1.2},
MATCH(MONTH(AZ$15),
{1,2,3,4,5,6,7,8,9,10,11,12})),
CONCATENATE($ES75," ",$L75)="RussOutdoor метро",
_xlpm.COEFF*
INDEX({0.8;0.9;1.1;1.1;1;1;1;1;1.1;1.1;1.1;1.1},
MATCH(MONTH(AZ$15),
{1,2,3,4,5,6,7,8,9,10,11,12})),
$ES75&lt;&gt;"LisChannel",
_xlpm.COEFF,
$ES75&lt;&gt;"RussOutdoor",
_xlpm.COEFF))</f>
        <v/>
      </c>
      <c r="BA75" s="68">
        <f t="array" ref="BA75">
_xlfn.LET(_xlpm.COEFF,
IF($AW75+$AX75=0,0,IF(MAX(MIN($AX75,EOMONTH(BA$15,0))-MAX($AW75,BA$15)+1,)&gt;0,1,0)),
_xlfn.IFS(
$ES75="LisChannel",
_xlpm.COEFF*
INDEX({1;1;1.2;1.2;1;1;1;1;1.2;1.2;1.2;1.2},
MATCH(MONTH(BA$15),
{1,2,3,4,5,6,7,8,9,10,11,12})),
CONCATENATE($ES75," ",$L75)="RussOutdoor метро",
_xlpm.COEFF*
INDEX({0.8;0.9;1.1;1.1;1;1;1;1;1.1;1.1;1.1;1.1},
MATCH(MONTH(BA$15),
{1,2,3,4,5,6,7,8,9,10,11,12})),
$ES75&lt;&gt;"LisChannel",
_xlpm.COEFF,
$ES75&lt;&gt;"RussOutdoor",
_xlpm.COEFF))</f>
        <v/>
      </c>
      <c r="BB75" s="68">
        <f t="array" ref="BB75">
_xlfn.LET(_xlpm.COEFF,
IF($AW75+$AX75=0,0,IF(MAX(MIN($AX75,EOMONTH(BB$15,0))-MAX($AW75,BB$15)+1,)&gt;0,1,0)),
_xlfn.IFS(
$ES75="LisChannel",
_xlpm.COEFF*
INDEX({1;1;1.2;1.2;1;1;1;1;1.2;1.2;1.2;1.2},
MATCH(MONTH(BB$15),
{1,2,3,4,5,6,7,8,9,10,11,12})),
CONCATENATE($ES75," ",$L75)="RussOutdoor метро",
_xlpm.COEFF*
INDEX({0.8;0.9;1.1;1.1;1;1;1;1;1.1;1.1;1.1;1.1},
MATCH(MONTH(BB$15),
{1,2,3,4,5,6,7,8,9,10,11,12})),
$ES75&lt;&gt;"LisChannel",
_xlpm.COEFF,
$ES75&lt;&gt;"RussOutdoor",
_xlpm.COEFF))</f>
        <v/>
      </c>
      <c r="BC75" s="68">
        <f t="array" ref="BC75">
_xlfn.LET(_xlpm.COEFF,
IF($AW75+$AX75=0,0,IF(MAX(MIN($AX75,EOMONTH(BC$15,0))-MAX($AW75,BC$15)+1,)&gt;0,1,0)),
_xlfn.IFS(
$ES75="LisChannel",
_xlpm.COEFF*
INDEX({1;1;1.2;1.2;1;1;1;1;1.2;1.2;1.2;1.2},
MATCH(MONTH(BC$15),
{1,2,3,4,5,6,7,8,9,10,11,12})),
CONCATENATE($ES75," ",$L75)="RussOutdoor метро",
_xlpm.COEFF*
INDEX({0.8;0.9;1.1;1.1;1;1;1;1;1.1;1.1;1.1;1.1},
MATCH(MONTH(BC$15),
{1,2,3,4,5,6,7,8,9,10,11,12})),
$ES75&lt;&gt;"LisChannel",
_xlpm.COEFF,
$ES75&lt;&gt;"RussOutdoor",
_xlpm.COEFF))</f>
        <v/>
      </c>
      <c r="BD75" s="68">
        <f t="array" ref="BD75">
_xlfn.LET(_xlpm.COEFF,
IF($AW75+$AX75=0,0,IF(MAX(MIN($AX75,EOMONTH(BD$15,0))-MAX($AW75,BD$15)+1,)&gt;0,1,0)),
_xlfn.IFS(
$ES75="LisChannel",
_xlpm.COEFF*
INDEX({1;1;1.2;1.2;1;1;1;1;1.2;1.2;1.2;1.2},
MATCH(MONTH(BD$15),
{1,2,3,4,5,6,7,8,9,10,11,12})),
CONCATENATE($ES75," ",$L75)="RussOutdoor метро",
_xlpm.COEFF*
INDEX({0.8;0.9;1.1;1.1;1;1;1;1;1.1;1.1;1.1;1.1},
MATCH(MONTH(BD$15),
{1,2,3,4,5,6,7,8,9,10,11,12})),
$ES75&lt;&gt;"LisChannel",
_xlpm.COEFF,
$ES75&lt;&gt;"RussOutdoor",
_xlpm.COEFF))</f>
        <v/>
      </c>
      <c r="BE75" s="68">
        <f t="array" ref="BE75">
_xlfn.LET(_xlpm.COEFF,
IF($AW75+$AX75=0,0,IF(MAX(MIN($AX75,EOMONTH(BE$15,0))-MAX($AW75,BE$15)+1,)&gt;0,1,0)),
_xlfn.IFS(
$ES75="LisChannel",
_xlpm.COEFF*
INDEX({1;1;1.2;1.2;1;1;1;1;1.2;1.2;1.2;1.2},
MATCH(MONTH(BE$15),
{1,2,3,4,5,6,7,8,9,10,11,12})),
CONCATENATE($ES75," ",$L75)="RussOutdoor метро",
_xlpm.COEFF*
INDEX({0.8;0.9;1.1;1.1;1;1;1;1;1.1;1.1;1.1;1.1},
MATCH(MONTH(BE$15),
{1,2,3,4,5,6,7,8,9,10,11,12})),
$ES75&lt;&gt;"LisChannel",
_xlpm.COEFF,
$ES75&lt;&gt;"RussOutdoor",
_xlpm.COEFF))</f>
        <v/>
      </c>
      <c r="BF75" s="68">
        <f t="array" ref="BF75">
_xlfn.LET(_xlpm.COEFF,
IF($AW75+$AX75=0,0,IF(MAX(MIN($AX75,EOMONTH(BF$15,0))-MAX($AW75,BF$15)+1,)&gt;0,1,0)),
_xlfn.IFS(
$ES75="LisChannel",
_xlpm.COEFF*
INDEX({1;1;1.2;1.2;1;1;1;1;1.2;1.2;1.2;1.2},
MATCH(MONTH(BF$15),
{1,2,3,4,5,6,7,8,9,10,11,12})),
CONCATENATE($ES75," ",$L75)="RussOutdoor метро",
_xlpm.COEFF*
INDEX({0.8;0.9;1.1;1.1;1;1;1;1;1.1;1.1;1.1;1.1},
MATCH(MONTH(BF$15),
{1,2,3,4,5,6,7,8,9,10,11,12})),
$ES75&lt;&gt;"LisChannel",
_xlpm.COEFF,
$ES75&lt;&gt;"RussOutdoor",
_xlpm.COEFF))</f>
        <v/>
      </c>
      <c r="BG75" s="68">
        <f t="array" ref="BG75">
_xlfn.LET(_xlpm.COEFF,
IF($AW75+$AX75=0,0,IF(MAX(MIN($AX75,EOMONTH(BG$15,0))-MAX($AW75,BG$15)+1,)&gt;0,1,0)),
_xlfn.IFS(
$ES75="LisChannel",
_xlpm.COEFF*
INDEX({1;1;1.2;1.2;1;1;1;1;1.2;1.2;1.2;1.2},
MATCH(MONTH(BG$15),
{1,2,3,4,5,6,7,8,9,10,11,12})),
CONCATENATE($ES75," ",$L75)="RussOutdoor метро",
_xlpm.COEFF*
INDEX({0.8;0.9;1.1;1.1;1;1;1;1;1.1;1.1;1.1;1.1},
MATCH(MONTH(BG$15),
{1,2,3,4,5,6,7,8,9,10,11,12})),
$ES75&lt;&gt;"LisChannel",
_xlpm.COEFF,
$ES75&lt;&gt;"RussOutdoor",
_xlpm.COEFF))</f>
        <v/>
      </c>
      <c r="BH75" s="68">
        <f t="array" ref="BH75">
_xlfn.LET(_xlpm.COEFF,
IF($AW75+$AX75=0,0,IF(MAX(MIN($AX75,EOMONTH(BH$15,0))-MAX($AW75,BH$15)+1,)&gt;0,1,0)),
_xlfn.IFS(
$ES75="LisChannel",
_xlpm.COEFF*
INDEX({1;1;1.2;1.2;1;1;1;1;1.2;1.2;1.2;1.2},
MATCH(MONTH(BH$15),
{1,2,3,4,5,6,7,8,9,10,11,12})),
CONCATENATE($ES75," ",$L75)="RussOutdoor метро",
_xlpm.COEFF*
INDEX({0.8;0.9;1.1;1.1;1;1;1;1;1.1;1.1;1.1;1.1},
MATCH(MONTH(BH$15),
{1,2,3,4,5,6,7,8,9,10,11,12})),
$ES75&lt;&gt;"LisChannel",
_xlpm.COEFF,
$ES75&lt;&gt;"RussOutdoor",
_xlpm.COEFF))</f>
        <v/>
      </c>
      <c r="BI75" s="68">
        <f t="array" ref="BI75">
_xlfn.LET(_xlpm.COEFF,
IF($AW75+$AX75=0,0,IF(MAX(MIN($AX75,EOMONTH(BI$15,0))-MAX($AW75,BI$15)+1,)&gt;0,1,0)),
_xlfn.IFS(
$ES75="LisChannel",
_xlpm.COEFF*
INDEX({1;1;1.2;1.2;1;1;1;1;1.2;1.2;1.2;1.2},
MATCH(MONTH(BI$15),
{1,2,3,4,5,6,7,8,9,10,11,12})),
CONCATENATE($ES75," ",$L75)="RussOutdoor метро",
_xlpm.COEFF*
INDEX({0.8;0.9;1.1;1.1;1;1;1;1;1.1;1.1;1.1;1.1},
MATCH(MONTH(BI$15),
{1,2,3,4,5,6,7,8,9,10,11,12})),
$ES75&lt;&gt;"LisChannel",
_xlpm.COEFF,
$ES75&lt;&gt;"RussOutdoor",
_xlpm.COEFF))</f>
        <v/>
      </c>
      <c r="BJ75" s="68">
        <f t="array" ref="BJ75">
_xlfn.LET(_xlpm.COEFF,
IF($AW75+$AX75=0,0,IF(MAX(MIN($AX75,EOMONTH(BJ$15,0))-MAX($AW75,BJ$15)+1,)&gt;0,1,0)),
_xlfn.IFS(
$ES75="LisChannel",
_xlpm.COEFF*
INDEX({1;1;1.2;1.2;1;1;1;1;1.2;1.2;1.2;1.2},
MATCH(MONTH(BJ$15),
{1,2,3,4,5,6,7,8,9,10,11,12})),
CONCATENATE($ES75," ",$L75)="RussOutdoor метро",
_xlpm.COEFF*
INDEX({0.8;0.9;1.1;1.1;1;1;1;1;1.1;1.1;1.1;1.1},
MATCH(MONTH(BJ$15),
{1,2,3,4,5,6,7,8,9,10,11,12})),
$ES75&lt;&gt;"LisChannel",
_xlpm.COEFF,
$ES75&lt;&gt;"RussOutdoor",
_xlpm.COEFF))</f>
        <v/>
      </c>
      <c r="BK75" s="68">
        <f t="array" ref="BK75">
_xlfn.LET(_xlpm.COEFF,
IF($AW75+$AX75=0,0,IF(MAX(MIN($AX75,EOMONTH(BK$15,0))-MAX($AW75,BK$15)+1,)&gt;0,1,0)),
_xlfn.IFS(
$ES75="LisChannel",
_xlpm.COEFF*
INDEX({1;1;1.2;1.2;1;1;1;1;1.2;1.2;1.2;1.2},
MATCH(MONTH(BK$15),
{1,2,3,4,5,6,7,8,9,10,11,12})),
CONCATENATE($ES75," ",$L75)="RussOutdoor метро",
_xlpm.COEFF*
INDEX({0.8;0.9;1.1;1.1;1;1;1;1;1.1;1.1;1.1;1.1},
MATCH(MONTH(BK$15),
{1,2,3,4,5,6,7,8,9,10,11,12})),
$ES75&lt;&gt;"LisChannel",
_xlpm.COEFF,
$ES75&lt;&gt;"RussOutdoor",
_xlpm.COEFF))</f>
        <v/>
      </c>
      <c r="BL75" s="62">
        <f>COUNTIFS($AZ75:$BK75,"&gt;0")</f>
        <v/>
      </c>
      <c r="BM75" s="65" t="n"/>
      <c r="BN75" s="125">
        <f>$DJ75</f>
        <v/>
      </c>
      <c r="BO75" s="63">
        <f>$DQ75</f>
        <v/>
      </c>
      <c r="BP75" s="125">
        <f>
IFERROR(
IF($BL75=0,0,
$BN75*(1-$BO75)),
0)</f>
        <v/>
      </c>
      <c r="BQ75" s="125">
        <f t="array" ref="BQ75">
IFERROR(
_xlfn.IFS(
$DH75="день_1",
$BP75*$BL75/($AX75-$AW75+1)*AZ75*(DAY(EOMONTH(AZ$15,0))),
$DH75="день_2",
$BP75/30*MAX(MIN($AX75,EOMONTH(AZ$15,0))-MAX($AW75,AZ$15)+1,),
$DH75="раб.день",
$BP75/30*(IFERROR(
_xlfn.LET(_xlpm.VD,
CHOOSE(
{1;2;3;4;5;6;7;8;9;10;11;12;13;14;15;16;17;18},
45658,45659,45660,45661,45662,45663,45664,45665,45711,45724,45778,45779,45785,45786,45820,45821,45965,46022),
_xlfn.LET(_xlpm.DD,
MAX(MIN($AX75,EOMONTH(AZ$15,0))-MAX($AW75,AZ$15),),
_xlfn.IFS(
AND(MONTH($AW75)=MONTH(AZ$15),MONTH($AX75)&lt;&gt;MONTH(AZ$15)),
NETWORKDAYS.INTL($AW75,$AW75+_xlpm.DD,1,_xlpm.VD),
AND(MONTH($AW75)&lt;&gt;MONTH(AZ$15),MONTH($AX75)=MONTH(AZ$15)),
NETWORKDAYS.INTL(($AX75)-_xlpm.DD,$AX75,1,_xlpm.VD),
AND(MONTH($AW75)&lt;MONTH(AZ$15),MONTH($AX75)&gt;MONTH(AZ$15)),
NETWORKDAYS.INTL((EOMONTH(AZ$15-1,1))-_xlpm.DD,EOMONTH(AZ$15-1,1),1,_xlpm.VD),
AND(MONTH($AW75)=MONTH(AZ$15),MONTH($AX75)=MONTH(AZ$15)),
NETWORKDAYS.INTL($AW75,$AX75,1,_xlpm.VD)))),0)),
$DH75="месяц",
$BP75*AZ75,
$DH75="неделя",
$BP75*AZ75/7*(ROUNDUP((DAY(EOMONTH(AZ$15,0)))/4,0))),
0)</f>
        <v/>
      </c>
      <c r="BR75" s="125">
        <f t="array" ref="BR75">
IFERROR(
_xlfn.IFS(
$DH75="день_1",
$BP75*$BL75/($AX75-$AW75+1)*BA75*(DAY(EOMONTH(BA$15,0))),
$DH75="день_2",
$BP75/30*MAX(MIN($AX75,EOMONTH(BA$15,0))-MAX($AW75,BA$15)+1,),
$DH75="раб.день",
$BP75/30*(IFERROR(
_xlfn.LET(_xlpm.VD,
CHOOSE(
{1;2;3;4;5;6;7;8;9;10;11;12;13;14;15;16;17;18},
45658,45659,45660,45661,45662,45663,45664,45665,45711,45724,45778,45779,45785,45786,45820,45821,45965,46022),
_xlfn.LET(_xlpm.DD,
MAX(MIN($AX75,EOMONTH(BA$15,0))-MAX($AW75,BA$15),),
_xlfn.IFS(
AND(MONTH($AW75)=MONTH(BA$15),MONTH($AX75)&lt;&gt;MONTH(BA$15)),
NETWORKDAYS.INTL($AW75,$AW75+_xlpm.DD,1,_xlpm.VD),
AND(MONTH($AW75)&lt;&gt;MONTH(BA$15),MONTH($AX75)=MONTH(BA$15)),
NETWORKDAYS.INTL(($AX75)-_xlpm.DD,$AX75,1,_xlpm.VD),
AND(MONTH($AW75)&lt;MONTH(BA$15),MONTH($AX75)&gt;MONTH(BA$15)),
NETWORKDAYS.INTL((EOMONTH(BA$15-1,1))-_xlpm.DD,EOMONTH(BA$15-1,1),1,_xlpm.VD),
AND(MONTH($AW75)=MONTH(BA$15),MONTH($AX75)=MONTH(BA$15)),
NETWORKDAYS.INTL($AW75,$AX75,1,_xlpm.VD)))),0)),
$DH75="месяц",
$BP75*BA75,
$DH75="неделя",
$BP75*BA75/7*(ROUNDUP((DAY(EOMONTH(BA$15,0)))/4,0))),
0)</f>
        <v/>
      </c>
      <c r="BS75" s="125">
        <f t="array" ref="BS75">
IFERROR(
_xlfn.IFS(
$DH75="день_1",
$BP75*$BL75/($AX75-$AW75+1)*BB75*(DAY(EOMONTH(BB$15,0))),
$DH75="день_2",
$BP75/30*MAX(MIN($AX75,EOMONTH(BB$15,0))-MAX($AW75,BB$15)+1,),
$DH75="раб.день",
$BP75/30*(IFERROR(
_xlfn.LET(_xlpm.VD,
CHOOSE(
{1;2;3;4;5;6;7;8;9;10;11;12;13;14;15;16;17;18},
45658,45659,45660,45661,45662,45663,45664,45665,45711,45724,45778,45779,45785,45786,45820,45821,45965,46022),
_xlfn.LET(_xlpm.DD,
MAX(MIN($AX75,EOMONTH(BB$15,0))-MAX($AW75,BB$15),),
_xlfn.IFS(
AND(MONTH($AW75)=MONTH(BB$15),MONTH($AX75)&lt;&gt;MONTH(BB$15)),
NETWORKDAYS.INTL($AW75,$AW75+_xlpm.DD,1,_xlpm.VD),
AND(MONTH($AW75)&lt;&gt;MONTH(BB$15),MONTH($AX75)=MONTH(BB$15)),
NETWORKDAYS.INTL(($AX75)-_xlpm.DD,$AX75,1,_xlpm.VD),
AND(MONTH($AW75)&lt;MONTH(BB$15),MONTH($AX75)&gt;MONTH(BB$15)),
NETWORKDAYS.INTL((EOMONTH(BB$15-1,1))-_xlpm.DD,EOMONTH(BB$15-1,1),1,_xlpm.VD),
AND(MONTH($AW75)=MONTH(BB$15),MONTH($AX75)=MONTH(BB$15)),
NETWORKDAYS.INTL($AW75,$AX75,1,_xlpm.VD)))),0)),
$DH75="месяц",
$BP75*BB75,
$DH75="неделя",
$BP75*BB75/7*(ROUNDUP((DAY(EOMONTH(BB$15,0)))/4,0))),
0)</f>
        <v/>
      </c>
      <c r="BT75" s="125">
        <f t="array" ref="BT75">
IFERROR(
_xlfn.IFS(
$DH75="день_1",
$BP75*$BL75/($AX75-$AW75+1)*BC75*(DAY(EOMONTH(BC$15,0))),
$DH75="день_2",
$BP75/30*MAX(MIN($AX75,EOMONTH(BC$15,0))-MAX($AW75,BC$15)+1,),
$DH75="раб.день",
$BP75/30*(IFERROR(
_xlfn.LET(_xlpm.VD,
CHOOSE(
{1;2;3;4;5;6;7;8;9;10;11;12;13;14;15;16;17;18},
45658,45659,45660,45661,45662,45663,45664,45665,45711,45724,45778,45779,45785,45786,45820,45821,45965,46022),
_xlfn.LET(_xlpm.DD,
MAX(MIN($AX75,EOMONTH(BC$15,0))-MAX($AW75,BC$15),),
_xlfn.IFS(
AND(MONTH($AW75)=MONTH(BC$15),MONTH($AX75)&lt;&gt;MONTH(BC$15)),
NETWORKDAYS.INTL($AW75,$AW75+_xlpm.DD,1,_xlpm.VD),
AND(MONTH($AW75)&lt;&gt;MONTH(BC$15),MONTH($AX75)=MONTH(BC$15)),
NETWORKDAYS.INTL(($AX75)-_xlpm.DD,$AX75,1,_xlpm.VD),
AND(MONTH($AW75)&lt;MONTH(BC$15),MONTH($AX75)&gt;MONTH(BC$15)),
NETWORKDAYS.INTL((EOMONTH(BC$15-1,1))-_xlpm.DD,EOMONTH(BC$15-1,1),1,_xlpm.VD),
AND(MONTH($AW75)=MONTH(BC$15),MONTH($AX75)=MONTH(BC$15)),
NETWORKDAYS.INTL($AW75,$AX75,1,_xlpm.VD)))),0)),
$DH75="месяц",
$BP75*BC75,
$DH75="неделя",
$BP75*BC75/7*(ROUNDUP((DAY(EOMONTH(BC$15,0)))/4,0))),
0)</f>
        <v/>
      </c>
      <c r="BU75" s="125">
        <f t="array" ref="BU75">
IFERROR(
_xlfn.IFS(
$DH75="день_1",
$BP75*$BL75/($AX75-$AW75+1)*BD75*(DAY(EOMONTH(BD$15,0))),
$DH75="день_2",
$BP75/30*MAX(MIN($AX75,EOMONTH(BD$15,0))-MAX($AW75,BD$15)+1,),
$DH75="раб.день",
$BP75/30*(IFERROR(
_xlfn.LET(_xlpm.VD,
CHOOSE(
{1;2;3;4;5;6;7;8;9;10;11;12;13;14;15;16;17;18},
45658,45659,45660,45661,45662,45663,45664,45665,45711,45724,45778,45779,45785,45786,45820,45821,45965,46022),
_xlfn.LET(_xlpm.DD,
MAX(MIN($AX75,EOMONTH(BD$15,0))-MAX($AW75,BD$15),),
_xlfn.IFS(
AND(MONTH($AW75)=MONTH(BD$15),MONTH($AX75)&lt;&gt;MONTH(BD$15)),
NETWORKDAYS.INTL($AW75,$AW75+_xlpm.DD,1,_xlpm.VD),
AND(MONTH($AW75)&lt;&gt;MONTH(BD$15),MONTH($AX75)=MONTH(BD$15)),
NETWORKDAYS.INTL(($AX75)-_xlpm.DD,$AX75,1,_xlpm.VD),
AND(MONTH($AW75)&lt;MONTH(BD$15),MONTH($AX75)&gt;MONTH(BD$15)),
NETWORKDAYS.INTL((EOMONTH(BD$15-1,1))-_xlpm.DD,EOMONTH(BD$15-1,1),1,_xlpm.VD),
AND(MONTH($AW75)=MONTH(BD$15),MONTH($AX75)=MONTH(BD$15)),
NETWORKDAYS.INTL($AW75,$AX75,1,_xlpm.VD)))),0)),
$DH75="месяц",
$BP75*BD75,
$DH75="неделя",
$BP75*BD75/7*(ROUNDUP((DAY(EOMONTH(BD$15,0)))/4,0))),
0)</f>
        <v/>
      </c>
      <c r="BV75" s="125">
        <f t="array" ref="BV75">
IFERROR(
_xlfn.IFS(
$DH75="день_1",
$BP75*$BL75/($AX75-$AW75+1)*BE75*(DAY(EOMONTH(BE$15,0))),
$DH75="день_2",
$BP75/30*MAX(MIN($AX75,EOMONTH(BE$15,0))-MAX($AW75,BE$15)+1,),
$DH75="раб.день",
$BP75/30*(IFERROR(
_xlfn.LET(_xlpm.VD,
CHOOSE(
{1;2;3;4;5;6;7;8;9;10;11;12;13;14;15;16;17;18},
45658,45659,45660,45661,45662,45663,45664,45665,45711,45724,45778,45779,45785,45786,45820,45821,45965,46022),
_xlfn.LET(_xlpm.DD,
MAX(MIN($AX75,EOMONTH(BE$15,0))-MAX($AW75,BE$15),),
_xlfn.IFS(
AND(MONTH($AW75)=MONTH(BE$15),MONTH($AX75)&lt;&gt;MONTH(BE$15)),
NETWORKDAYS.INTL($AW75,$AW75+_xlpm.DD,1,_xlpm.VD),
AND(MONTH($AW75)&lt;&gt;MONTH(BE$15),MONTH($AX75)=MONTH(BE$15)),
NETWORKDAYS.INTL(($AX75)-_xlpm.DD,$AX75,1,_xlpm.VD),
AND(MONTH($AW75)&lt;MONTH(BE$15),MONTH($AX75)&gt;MONTH(BE$15)),
NETWORKDAYS.INTL((EOMONTH(BE$15-1,1))-_xlpm.DD,EOMONTH(BE$15-1,1),1,_xlpm.VD),
AND(MONTH($AW75)=MONTH(BE$15),MONTH($AX75)=MONTH(BE$15)),
NETWORKDAYS.INTL($AW75,$AX75,1,_xlpm.VD)))),0)),
$DH75="месяц",
$BP75*BE75,
$DH75="неделя",
$BP75*BE75/7*(ROUNDUP((DAY(EOMONTH(BE$15,0)))/4,0))),
0)</f>
        <v/>
      </c>
      <c r="BW75" s="125">
        <f t="array" ref="BW75">
IFERROR(
_xlfn.IFS(
$DH75="день_1",
$BP75*$BL75/($AX75-$AW75+1)*BF75*(DAY(EOMONTH(BF$15,0))),
$DH75="день_2",
$BP75/30*MAX(MIN($AX75,EOMONTH(BF$15,0))-MAX($AW75,BF$15)+1,),
$DH75="раб.день",
$BP75/30*(IFERROR(
_xlfn.LET(_xlpm.VD,
CHOOSE(
{1;2;3;4;5;6;7;8;9;10;11;12;13;14;15;16;17;18},
45658,45659,45660,45661,45662,45663,45664,45665,45711,45724,45778,45779,45785,45786,45820,45821,45965,46022),
_xlfn.LET(_xlpm.DD,
MAX(MIN($AX75,EOMONTH(BF$15,0))-MAX($AW75,BF$15),),
_xlfn.IFS(
AND(MONTH($AW75)=MONTH(BF$15),MONTH($AX75)&lt;&gt;MONTH(BF$15)),
NETWORKDAYS.INTL($AW75,$AW75+_xlpm.DD,1,_xlpm.VD),
AND(MONTH($AW75)&lt;&gt;MONTH(BF$15),MONTH($AX75)=MONTH(BF$15)),
NETWORKDAYS.INTL(($AX75)-_xlpm.DD,$AX75,1,_xlpm.VD),
AND(MONTH($AW75)&lt;MONTH(BF$15),MONTH($AX75)&gt;MONTH(BF$15)),
NETWORKDAYS.INTL((EOMONTH(BF$15-1,1))-_xlpm.DD,EOMONTH(BF$15-1,1),1,_xlpm.VD),
AND(MONTH($AW75)=MONTH(BF$15),MONTH($AX75)=MONTH(BF$15)),
NETWORKDAYS.INTL($AW75,$AX75,1,_xlpm.VD)))),0)),
$DH75="месяц",
$BP75*BF75,
$DH75="неделя",
$BP75*BF75/7*(ROUNDUP((DAY(EOMONTH(BF$15,0)))/4,0))),
0)</f>
        <v/>
      </c>
      <c r="BX75" s="125">
        <f t="array" ref="BX75">
IFERROR(
_xlfn.IFS(
$DH75="день_1",
$BP75*$BL75/($AX75-$AW75+1)*BG75*(DAY(EOMONTH(BG$15,0))),
$DH75="день_2",
$BP75/30*MAX(MIN($AX75,EOMONTH(BG$15,0))-MAX($AW75,BG$15)+1,),
$DH75="раб.день",
$BP75/30*(IFERROR(
_xlfn.LET(_xlpm.VD,
CHOOSE(
{1;2;3;4;5;6;7;8;9;10;11;12;13;14;15;16;17;18},
45658,45659,45660,45661,45662,45663,45664,45665,45711,45724,45778,45779,45785,45786,45820,45821,45965,46022),
_xlfn.LET(_xlpm.DD,
MAX(MIN($AX75,EOMONTH(BG$15,0))-MAX($AW75,BG$15),),
_xlfn.IFS(
AND(MONTH($AW75)=MONTH(BG$15),MONTH($AX75)&lt;&gt;MONTH(BG$15)),
NETWORKDAYS.INTL($AW75,$AW75+_xlpm.DD,1,_xlpm.VD),
AND(MONTH($AW75)&lt;&gt;MONTH(BG$15),MONTH($AX75)=MONTH(BG$15)),
NETWORKDAYS.INTL(($AX75)-_xlpm.DD,$AX75,1,_xlpm.VD),
AND(MONTH($AW75)&lt;MONTH(BG$15),MONTH($AX75)&gt;MONTH(BG$15)),
NETWORKDAYS.INTL((EOMONTH(BG$15-1,1))-_xlpm.DD,EOMONTH(BG$15-1,1),1,_xlpm.VD),
AND(MONTH($AW75)=MONTH(BG$15),MONTH($AX75)=MONTH(BG$15)),
NETWORKDAYS.INTL($AW75,$AX75,1,_xlpm.VD)))),0)),
$DH75="месяц",
$BP75*BG75,
$DH75="неделя",
$BP75*BG75/7*(ROUNDUP((DAY(EOMONTH(BG$15,0)))/4,0))),
0)</f>
        <v/>
      </c>
      <c r="BY75" s="125">
        <f t="array" ref="BY75">
IFERROR(
_xlfn.IFS(
$DH75="день_1",
$BP75*$BL75/($AX75-$AW75+1)*BH75*(DAY(EOMONTH(BH$15,0))),
$DH75="день_2",
$BP75/30*MAX(MIN($AX75,EOMONTH(BH$15,0))-MAX($AW75,BH$15)+1,),
$DH75="раб.день",
$BP75/30*(IFERROR(
_xlfn.LET(_xlpm.VD,
CHOOSE(
{1;2;3;4;5;6;7;8;9;10;11;12;13;14;15;16;17;18},
45658,45659,45660,45661,45662,45663,45664,45665,45711,45724,45778,45779,45785,45786,45820,45821,45965,46022),
_xlfn.LET(_xlpm.DD,
MAX(MIN($AX75,EOMONTH(BH$15,0))-MAX($AW75,BH$15),),
_xlfn.IFS(
AND(MONTH($AW75)=MONTH(BH$15),MONTH($AX75)&lt;&gt;MONTH(BH$15)),
NETWORKDAYS.INTL($AW75,$AW75+_xlpm.DD,1,_xlpm.VD),
AND(MONTH($AW75)&lt;&gt;MONTH(BH$15),MONTH($AX75)=MONTH(BH$15)),
NETWORKDAYS.INTL(($AX75)-_xlpm.DD,$AX75,1,_xlpm.VD),
AND(MONTH($AW75)&lt;MONTH(BH$15),MONTH($AX75)&gt;MONTH(BH$15)),
NETWORKDAYS.INTL((EOMONTH(BH$15-1,1))-_xlpm.DD,EOMONTH(BH$15-1,1),1,_xlpm.VD),
AND(MONTH($AW75)=MONTH(BH$15),MONTH($AX75)=MONTH(BH$15)),
NETWORKDAYS.INTL($AW75,$AX75,1,_xlpm.VD)))),0)),
$DH75="месяц",
$BP75*BH75,
$DH75="неделя",
$BP75*BH75/7*(ROUNDUP((DAY(EOMONTH(BH$15,0)))/4,0))),
0)</f>
        <v/>
      </c>
      <c r="BZ75" s="125">
        <f t="array" ref="BZ75">
IFERROR(
_xlfn.IFS(
$DH75="день_1",
$BP75*$BL75/($AX75-$AW75+1)*BI75*(DAY(EOMONTH(BI$15,0))),
$DH75="день_2",
$BP75/30*MAX(MIN($AX75,EOMONTH(BI$15,0))-MAX($AW75,BI$15)+1,),
$DH75="раб.день",
$BP75/30*(IFERROR(
_xlfn.LET(_xlpm.VD,
CHOOSE(
{1;2;3;4;5;6;7;8;9;10;11;12;13;14;15;16;17;18},
45658,45659,45660,45661,45662,45663,45664,45665,45711,45724,45778,45779,45785,45786,45820,45821,45965,46022),
_xlfn.LET(_xlpm.DD,
MAX(MIN($AX75,EOMONTH(BI$15,0))-MAX($AW75,BI$15),),
_xlfn.IFS(
AND(MONTH($AW75)=MONTH(BI$15),MONTH($AX75)&lt;&gt;MONTH(BI$15)),
NETWORKDAYS.INTL($AW75,$AW75+_xlpm.DD,1,_xlpm.VD),
AND(MONTH($AW75)&lt;&gt;MONTH(BI$15),MONTH($AX75)=MONTH(BI$15)),
NETWORKDAYS.INTL(($AX75)-_xlpm.DD,$AX75,1,_xlpm.VD),
AND(MONTH($AW75)&lt;MONTH(BI$15),MONTH($AX75)&gt;MONTH(BI$15)),
NETWORKDAYS.INTL((EOMONTH(BI$15-1,1))-_xlpm.DD,EOMONTH(BI$15-1,1),1,_xlpm.VD),
AND(MONTH($AW75)=MONTH(BI$15),MONTH($AX75)=MONTH(BI$15)),
NETWORKDAYS.INTL($AW75,$AX75,1,_xlpm.VD)))),0)),
$DH75="месяц",
$BP75*BI75,
$DH75="неделя",
$BP75*BI75/7*(ROUNDUP((DAY(EOMONTH(BI$15,0)))/4,0))),
0)</f>
        <v/>
      </c>
      <c r="CA75" s="125">
        <f t="array" ref="CA75">
IFERROR(
_xlfn.IFS(
$DH75="день_1",
$BP75*$BL75/($AX75-$AW75+1)*BJ75*(DAY(EOMONTH(BJ$15,0))),
$DH75="день_2",
$BP75/30*MAX(MIN($AX75,EOMONTH(BJ$15,0))-MAX($AW75,BJ$15)+1,),
$DH75="раб.день",
$BP75/30*(IFERROR(
_xlfn.LET(_xlpm.VD,
CHOOSE(
{1;2;3;4;5;6;7;8;9;10;11;12;13;14;15;16;17;18},
45658,45659,45660,45661,45662,45663,45664,45665,45711,45724,45778,45779,45785,45786,45820,45821,45965,46022),
_xlfn.LET(_xlpm.DD,
MAX(MIN($AX75,EOMONTH(BJ$15,0))-MAX($AW75,BJ$15),),
_xlfn.IFS(
AND(MONTH($AW75)=MONTH(BJ$15),MONTH($AX75)&lt;&gt;MONTH(BJ$15)),
NETWORKDAYS.INTL($AW75,$AW75+_xlpm.DD,1,_xlpm.VD),
AND(MONTH($AW75)&lt;&gt;MONTH(BJ$15),MONTH($AX75)=MONTH(BJ$15)),
NETWORKDAYS.INTL(($AX75)-_xlpm.DD,$AX75,1,_xlpm.VD),
AND(MONTH($AW75)&lt;MONTH(BJ$15),MONTH($AX75)&gt;MONTH(BJ$15)),
NETWORKDAYS.INTL((EOMONTH(BJ$15-1,1))-_xlpm.DD,EOMONTH(BJ$15-1,1),1,_xlpm.VD),
AND(MONTH($AW75)=MONTH(BJ$15),MONTH($AX75)=MONTH(BJ$15)),
NETWORKDAYS.INTL($AW75,$AX75,1,_xlpm.VD)))),0)),
$DH75="месяц",
$BP75*BJ75,
$DH75="неделя",
$BP75*BJ75/7*(ROUNDUP((DAY(EOMONTH(BJ$15,0)))/4,0))),
0)</f>
        <v/>
      </c>
      <c r="CB75" s="125">
        <f t="array" ref="CB75">
IFERROR(
_xlfn.IFS(
$DH75="день_1",
$BP75*$BL75/($AX75-$AW75+1)*BK75*(DAY(EOMONTH(BK$15,0))),
$DH75="день_2",
$BP75/30*MAX(MIN($AX75,EOMONTH(BK$15,0))-MAX($AW75,BK$15)+1,),
$DH75="раб.день",
$BP75/30*(IFERROR(
_xlfn.LET(_xlpm.VD,
CHOOSE(
{1;2;3;4;5;6;7;8;9;10;11;12;13;14;15;16;17;18},
45658,45659,45660,45661,45662,45663,45664,45665,45711,45724,45778,45779,45785,45786,45820,45821,45965,46022),
_xlfn.LET(_xlpm.DD,
MAX(MIN($AX75,EOMONTH(BK$15,0))-MAX($AW75,BK$15),),
_xlfn.IFS(
AND(MONTH($AW75)=MONTH(BK$15),MONTH($AX75)&lt;&gt;MONTH(BK$15)),
NETWORKDAYS.INTL($AW75,$AW75+_xlpm.DD,1,_xlpm.VD),
AND(MONTH($AW75)&lt;&gt;MONTH(BK$15),MONTH($AX75)=MONTH(BK$15)),
NETWORKDAYS.INTL(($AX75)-_xlpm.DD,$AX75,1,_xlpm.VD),
AND(MONTH($AW75)&lt;MONTH(BK$15),MONTH($AX75)&gt;MONTH(BK$15)),
NETWORKDAYS.INTL((EOMONTH(BK$15-1,1))-_xlpm.DD,EOMONTH(BK$15-1,1),1,_xlpm.VD),
AND(MONTH($AW75)=MONTH(BK$15),MONTH($AX75)=MONTH(BK$15)),
NETWORKDAYS.INTL($AW75,$AX75,1,_xlpm.VD)))),0)),
$DH75="месяц",
$BP75*BK75,
$DH75="неделя",
$BP75*BK75/7*(ROUNDUP((DAY(EOMONTH(BK$15,0)))/4,0))),
0)</f>
        <v/>
      </c>
      <c r="CC75" s="125">
        <f>SUM($BQ75:$CB75)</f>
        <v/>
      </c>
      <c r="CD75" s="126">
        <f>SUM($EH75:$EH75)</f>
        <v/>
      </c>
      <c r="CE75" s="126">
        <f>$CD75*$AB75</f>
        <v/>
      </c>
      <c r="CF75" s="126">
        <f>SUM($EK75:$EK75)</f>
        <v/>
      </c>
      <c r="CG75" s="126">
        <f>$CF75*$AB75</f>
        <v/>
      </c>
      <c r="CH75" s="126">
        <f>SUM($CC75,$CE75,$CG75)</f>
        <v/>
      </c>
      <c r="CI75" s="126">
        <f>$CH75*(1+$CM75)</f>
        <v/>
      </c>
      <c r="CJ75" s="127" t="n">
        <v>0</v>
      </c>
      <c r="CK75" s="126">
        <f>SUM($CH75:$CH75)*(1+$CJ75)</f>
        <v/>
      </c>
      <c r="CL75" s="126">
        <f>SUM($CH75:$CH75)*(1+$CM75)</f>
        <v/>
      </c>
      <c r="CM75" s="59" t="inlineStr">
        <is>
          <t>20%</t>
        </is>
      </c>
      <c r="CN75" s="59" t="n"/>
      <c r="CO75" s="72" t="n"/>
      <c r="CP75" s="59" t="n"/>
      <c r="CQ75" s="73" t="n"/>
      <c r="CR75" s="73" t="n"/>
      <c r="CS75" s="73" t="n"/>
      <c r="CT75" s="72" t="n"/>
      <c r="CU75" s="79" t="inlineStr">
        <is>
          <t> </t>
        </is>
      </c>
      <c r="CV75" s="60" t="n"/>
      <c r="CW75" s="60" t="n"/>
      <c r="CX75" s="60" t="n"/>
      <c r="CY75" s="127">
        <f>IFERROR(($CC75-$EE75)/($EE75/(1-$DQ75)),0)</f>
        <v/>
      </c>
      <c r="CZ75" s="127">
        <f>IFERROR(1-$EI75/($CE75),0)</f>
        <v/>
      </c>
      <c r="DA75" s="127">
        <f>IFERROR(1-$EL75/($CG75),0)</f>
        <v/>
      </c>
      <c r="DB75" s="126">
        <f>ROUND(IFERROR(($CI75/(1+$CM75)-$EN75),0),2)</f>
        <v/>
      </c>
      <c r="DC75" s="128" t="n"/>
      <c r="DD75" s="125" t="n"/>
      <c r="DE75" s="75" t="n">
        <v>0</v>
      </c>
      <c r="DF75" s="128" t="n"/>
      <c r="DG75" s="125">
        <f>IF($DC75=0,0,$DD75*($DC75*100%-$DE75*$DF75))*SUM($AB75:$AB75)</f>
        <v/>
      </c>
      <c r="DH75" s="129" t="inlineStr">
        <is>
          <t>месяц</t>
        </is>
      </c>
      <c r="DI75" s="130">
        <f t="array" ref="DI75">IFERROR(
IF($ES75="LisChannel",
(ROUND(((INDEX({174.625;153.888888888889;130.972222222222},MATCH($AI75,{2;3;4}),0))*$AG75*$AI75),2)),0),0)</f>
        <v/>
      </c>
      <c r="DJ75" s="130">
        <f>
_xlfn.LET(_xlpm.X,
IFERROR(
IF($ES75="НовиковТВ",
(_xlfn.LET(_xlpm.NTV,
_xlfn.LET(_xlpm.MIN,350000,
IF(SUMIFS($DI:$DI,$ES:$ES,"НовиковТВ")&lt;=_xlpm.MIN,
(SUMIFS($DI:$DI,$ES:$ES,"НовиковТВ")/(COUNTIFS($ES:$ES,"НовиковТВ")))*_xlpm.MIN/SUMIFS($DI:$DI,$ES:$ES,"НовиковТВ"),
DI75)),
_xlpm.NTV+$DG75/(1-(1-(_xlpm.NTV)*(1-$DL75)*(1-$DM75)*(1-$DN75)*(1-$DO75)*(1-$DP75)/_xlpm.NTV))))/(1+$EP75),
$DI75+$DG75/(1-(1-($DI75)*(1-$DL75)*(1-$DM75)*(1-$DN75)*(1-$DO75)*(1-$DP75)/$DI75))),
0),
_xlpm.X*(1+$CM75)*(1+$CW75)-_xlpm.X*(1+$CM75)+_xlpm.X)</f>
        <v/>
      </c>
      <c r="DK75" s="125" t="inlineStr">
        <is>
          <t>послед.</t>
        </is>
      </c>
      <c r="DL75" s="63" t="n">
        <v>0</v>
      </c>
      <c r="DM75" s="63" t="n">
        <v>0</v>
      </c>
      <c r="DN75" s="63" t="n">
        <v>0</v>
      </c>
      <c r="DO75" s="63" t="n">
        <v>0</v>
      </c>
      <c r="DP75" s="63" t="n">
        <v>0</v>
      </c>
      <c r="DQ75" s="63">
        <f t="array" ref="DQ75">IFERROR(_xlfn.IFS(
$DK75="послед.",1-(1-$DL75)*(1-$DM75)*(1-$DN75)*(1-$DO75)*(1-$DP75),
$DK75="сумм.",$DL75+$DM75+$DN75+$DO75+$DP75),
0)</f>
        <v/>
      </c>
      <c r="DR75" s="125">
        <f t="array" ref="DR75">
IFERROR(
_xlfn.IFS(
$BL75=0,
0,
$BL75&gt;0,
_xlfn.IFS($DK75="послед.",
$DJ75*(1-$DL75)*(1-$DM75)*(1-$DN75)*(1-$DO75)*(1-$DP75),
$DK75="сумм.",
$DJ75*(1-($DL75+$DM75+$DN75+$DO75+$DP75)))),0)</f>
        <v/>
      </c>
      <c r="DS75" s="125">
        <f t="array" ref="DS75">
IFERROR(_xlfn.IFS(
$DH75="день_1",
$DR75*$BL75/($AX75-$AW75+1)*AZ75*(DAY(EOMONTH(AZ$15,0))),
$DH75="день_2",
$DR75/30*MAX(MIN($AX75,EOMONTH(AZ$15,0))-MAX($AW75,AZ$15)+1,),
$DH75="раб.день",
$DR75/30*(IFERROR(
_xlfn.LET(_xlpm.VD,
CHOOSE(
{1;2;3;4;5;6;7;8;9;10;11;12;13;14;15;16;17;18},
45658,45659,45660,45661,45662,45663,45664,45665,45711,45724,45778,45779,45785,45786,45820,45821,45965,46022),
_xlfn.LET(_xlpm.DD,
MAX(MIN($AX75,EOMONTH(AZ$15,0))-MAX($AW75,AZ$15),),
_xlfn.IFS(
AND(MONTH($AW75)=MONTH(AZ$15),MONTH($AX75)&lt;&gt;MONTH(AZ$15)),
NETWORKDAYS.INTL($AW75,$AW75+_xlpm.DD,1,_xlpm.VD),
AND(MONTH($AW75)&lt;&gt;MONTH(AZ$15),MONTH($AX75)=MONTH(AZ$15)),
NETWORKDAYS.INTL(($AX75)-_xlpm.DD,$AX75,1,_xlpm.VD),
AND(MONTH($AW75)&lt;MONTH(AZ$15),MONTH($AX75)&gt;MONTH(AZ$15)),
NETWORKDAYS.INTL((EOMONTH(AZ$15-1,1))-_xlpm.DD,EOMONTH(AZ$15-1,1),1,_xlpm.VD),
AND(MONTH($AW75)=MONTH(AZ$15),MONTH($AX75)=MONTH(AZ$15)),
NETWORKDAYS.INTL($AW75,$AX75,1,_xlpm.VD)))),0)),
$DH75="месяц",
$DR75*AZ75,
$DH75="неделя",
$DR75*AZ75/7*(ROUNDUP((DAY(EOMONTH(AZ$15,0)))/4,0))),
0)</f>
        <v/>
      </c>
      <c r="DT75" s="125">
        <f t="array" ref="DT75">
IFERROR(_xlfn.IFS(
$DH75="день_1",
$DR75*$BL75/($AX75-$AW75+1)*BA75*(DAY(EOMONTH(BA$15,0))),
$DH75="день_2",
$DR75/30*MAX(MIN($AX75,EOMONTH(BA$15,0))-MAX($AW75,BA$15)+1,),
$DH75="раб.день",
$DR75/30*(IFERROR(
_xlfn.LET(_xlpm.VD,
CHOOSE(
{1;2;3;4;5;6;7;8;9;10;11;12;13;14;15;16;17;18},
45658,45659,45660,45661,45662,45663,45664,45665,45711,45724,45778,45779,45785,45786,45820,45821,45965,46022),
_xlfn.LET(_xlpm.DD,
MAX(MIN($AX75,EOMONTH(BA$15,0))-MAX($AW75,BA$15),),
_xlfn.IFS(
AND(MONTH($AW75)=MONTH(BA$15),MONTH($AX75)&lt;&gt;MONTH(BA$15)),
NETWORKDAYS.INTL($AW75,$AW75+_xlpm.DD,1,_xlpm.VD),
AND(MONTH($AW75)&lt;&gt;MONTH(BA$15),MONTH($AX75)=MONTH(BA$15)),
NETWORKDAYS.INTL(($AX75)-_xlpm.DD,$AX75,1,_xlpm.VD),
AND(MONTH($AW75)&lt;MONTH(BA$15),MONTH($AX75)&gt;MONTH(BA$15)),
NETWORKDAYS.INTL((EOMONTH(BA$15-1,1))-_xlpm.DD,EOMONTH(BA$15-1,1),1,_xlpm.VD),
AND(MONTH($AW75)=MONTH(BA$15),MONTH($AX75)=MONTH(BA$15)),
NETWORKDAYS.INTL($AW75,$AX75,1,_xlpm.VD)))),0)),
$DH75="месяц",
$DR75*BA75,
$DH75="неделя",
$DR75*BA75/7*(ROUNDUP((DAY(EOMONTH(BA$15,0)))/4,0))),
0)</f>
        <v/>
      </c>
      <c r="DU75" s="125">
        <f t="array" ref="DU75">
IFERROR(_xlfn.IFS(
$DH75="день_1",
$DR75*$BL75/($AX75-$AW75+1)*BB75*(DAY(EOMONTH(BB$15,0))),
$DH75="день_2",
$DR75/30*MAX(MIN($AX75,EOMONTH(BB$15,0))-MAX($AW75,BB$15)+1,),
$DH75="раб.день",
$DR75/30*(IFERROR(
_xlfn.LET(_xlpm.VD,
CHOOSE(
{1;2;3;4;5;6;7;8;9;10;11;12;13;14;15;16;17;18},
45658,45659,45660,45661,45662,45663,45664,45665,45711,45724,45778,45779,45785,45786,45820,45821,45965,46022),
_xlfn.LET(_xlpm.DD,
MAX(MIN($AX75,EOMONTH(BB$15,0))-MAX($AW75,BB$15),),
_xlfn.IFS(
AND(MONTH($AW75)=MONTH(BB$15),MONTH($AX75)&lt;&gt;MONTH(BB$15)),
NETWORKDAYS.INTL($AW75,$AW75+_xlpm.DD,1,_xlpm.VD),
AND(MONTH($AW75)&lt;&gt;MONTH(BB$15),MONTH($AX75)=MONTH(BB$15)),
NETWORKDAYS.INTL(($AX75)-_xlpm.DD,$AX75,1,_xlpm.VD),
AND(MONTH($AW75)&lt;MONTH(BB$15),MONTH($AX75)&gt;MONTH(BB$15)),
NETWORKDAYS.INTL((EOMONTH(BB$15-1,1))-_xlpm.DD,EOMONTH(BB$15-1,1),1,_xlpm.VD),
AND(MONTH($AW75)=MONTH(BB$15),MONTH($AX75)=MONTH(BB$15)),
NETWORKDAYS.INTL($AW75,$AX75,1,_xlpm.VD)))),0)),
$DH75="месяц",
$DR75*BB75,
$DH75="неделя",
$DR75*BB75/7*(ROUNDUP((DAY(EOMONTH(BB$15,0)))/4,0))),
0)</f>
        <v/>
      </c>
      <c r="DV75" s="125">
        <f t="array" ref="DV75">
IFERROR(_xlfn.IFS(
$DH75="день_1",
$DR75*$BL75/($AX75-$AW75+1)*BC75*(DAY(EOMONTH(BC$15,0))),
$DH75="день_2",
$DR75/30*MAX(MIN($AX75,EOMONTH(BC$15,0))-MAX($AW75,BC$15)+1,),
$DH75="раб.день",
$DR75/30*(IFERROR(
_xlfn.LET(_xlpm.VD,
CHOOSE(
{1;2;3;4;5;6;7;8;9;10;11;12;13;14;15;16;17;18},
45658,45659,45660,45661,45662,45663,45664,45665,45711,45724,45778,45779,45785,45786,45820,45821,45965,46022),
_xlfn.LET(_xlpm.DD,
MAX(MIN($AX75,EOMONTH(BC$15,0))-MAX($AW75,BC$15),),
_xlfn.IFS(
AND(MONTH($AW75)=MONTH(BC$15),MONTH($AX75)&lt;&gt;MONTH(BC$15)),
NETWORKDAYS.INTL($AW75,$AW75+_xlpm.DD,1,_xlpm.VD),
AND(MONTH($AW75)&lt;&gt;MONTH(BC$15),MONTH($AX75)=MONTH(BC$15)),
NETWORKDAYS.INTL(($AX75)-_xlpm.DD,$AX75,1,_xlpm.VD),
AND(MONTH($AW75)&lt;MONTH(BC$15),MONTH($AX75)&gt;MONTH(BC$15)),
NETWORKDAYS.INTL((EOMONTH(BC$15-1,1))-_xlpm.DD,EOMONTH(BC$15-1,1),1,_xlpm.VD),
AND(MONTH($AW75)=MONTH(BC$15),MONTH($AX75)=MONTH(BC$15)),
NETWORKDAYS.INTL($AW75,$AX75,1,_xlpm.VD)))),0)),
$DH75="месяц",
$DR75*BC75,
$DH75="неделя",
$DR75*BC75/7*(ROUNDUP((DAY(EOMONTH(BC$15,0)))/4,0))),
0)</f>
        <v/>
      </c>
      <c r="DW75" s="125">
        <f t="array" ref="DW75">
IFERROR(_xlfn.IFS(
$DH75="день_1",
$DR75*$BL75/($AX75-$AW75+1)*BD75*(DAY(EOMONTH(BD$15,0))),
$DH75="день_2",
$DR75/30*MAX(MIN($AX75,EOMONTH(BD$15,0))-MAX($AW75,BD$15)+1,),
$DH75="раб.день",
$DR75/30*(IFERROR(
_xlfn.LET(_xlpm.VD,
CHOOSE(
{1;2;3;4;5;6;7;8;9;10;11;12;13;14;15;16;17;18},
45658,45659,45660,45661,45662,45663,45664,45665,45711,45724,45778,45779,45785,45786,45820,45821,45965,46022),
_xlfn.LET(_xlpm.DD,
MAX(MIN($AX75,EOMONTH(BD$15,0))-MAX($AW75,BD$15),),
_xlfn.IFS(
AND(MONTH($AW75)=MONTH(BD$15),MONTH($AX75)&lt;&gt;MONTH(BD$15)),
NETWORKDAYS.INTL($AW75,$AW75+_xlpm.DD,1,_xlpm.VD),
AND(MONTH($AW75)&lt;&gt;MONTH(BD$15),MONTH($AX75)=MONTH(BD$15)),
NETWORKDAYS.INTL(($AX75)-_xlpm.DD,$AX75,1,_xlpm.VD),
AND(MONTH($AW75)&lt;MONTH(BD$15),MONTH($AX75)&gt;MONTH(BD$15)),
NETWORKDAYS.INTL((EOMONTH(BD$15-1,1))-_xlpm.DD,EOMONTH(BD$15-1,1),1,_xlpm.VD),
AND(MONTH($AW75)=MONTH(BD$15),MONTH($AX75)=MONTH(BD$15)),
NETWORKDAYS.INTL($AW75,$AX75,1,_xlpm.VD)))),0)),
$DH75="месяц",
$DR75*BD75,
$DH75="неделя",
$DR75*BD75/7*(ROUNDUP((DAY(EOMONTH(BD$15,0)))/4,0))),
0)</f>
        <v/>
      </c>
      <c r="DX75" s="125">
        <f t="array" ref="DX75">
IFERROR(_xlfn.IFS(
$DH75="день_1",
$DR75*$BL75/($AX75-$AW75+1)*BE75*(DAY(EOMONTH(BE$15,0))),
$DH75="день_2",
$DR75/30*MAX(MIN($AX75,EOMONTH(BE$15,0))-MAX($AW75,BE$15)+1,),
$DH75="раб.день",
$DR75/30*(IFERROR(
_xlfn.LET(_xlpm.VD,
CHOOSE(
{1;2;3;4;5;6;7;8;9;10;11;12;13;14;15;16;17;18},
45658,45659,45660,45661,45662,45663,45664,45665,45711,45724,45778,45779,45785,45786,45820,45821,45965,46022),
_xlfn.LET(_xlpm.DD,
MAX(MIN($AX75,EOMONTH(BE$15,0))-MAX($AW75,BE$15),),
_xlfn.IFS(
AND(MONTH($AW75)=MONTH(BE$15),MONTH($AX75)&lt;&gt;MONTH(BE$15)),
NETWORKDAYS.INTL($AW75,$AW75+_xlpm.DD,1,_xlpm.VD),
AND(MONTH($AW75)&lt;&gt;MONTH(BE$15),MONTH($AX75)=MONTH(BE$15)),
NETWORKDAYS.INTL(($AX75)-_xlpm.DD,$AX75,1,_xlpm.VD),
AND(MONTH($AW75)&lt;MONTH(BE$15),MONTH($AX75)&gt;MONTH(BE$15)),
NETWORKDAYS.INTL((EOMONTH(BE$15-1,1))-_xlpm.DD,EOMONTH(BE$15-1,1),1,_xlpm.VD),
AND(MONTH($AW75)=MONTH(BE$15),MONTH($AX75)=MONTH(BE$15)),
NETWORKDAYS.INTL($AW75,$AX75,1,_xlpm.VD)))),0)),
$DH75="месяц",
$DR75*BE75,
$DH75="неделя",
$DR75*BE75/7*(ROUNDUP((DAY(EOMONTH(BE$15,0)))/4,0))),
0)</f>
        <v/>
      </c>
      <c r="DY75" s="125">
        <f t="array" ref="DY75">
IFERROR(_xlfn.IFS(
$DH75="день_1",
$DR75*$BL75/($AX75-$AW75+1)*BF75*(DAY(EOMONTH(BF$15,0))),
$DH75="день_2",
$DR75/30*MAX(MIN($AX75,EOMONTH(BF$15,0))-MAX($AW75,BF$15)+1,),
$DH75="раб.день",
$DR75/30*(IFERROR(
_xlfn.LET(_xlpm.VD,
CHOOSE(
{1;2;3;4;5;6;7;8;9;10;11;12;13;14;15;16;17;18},
45658,45659,45660,45661,45662,45663,45664,45665,45711,45724,45778,45779,45785,45786,45820,45821,45965,46022),
_xlfn.LET(_xlpm.DD,
MAX(MIN($AX75,EOMONTH(BF$15,0))-MAX($AW75,BF$15),),
_xlfn.IFS(
AND(MONTH($AW75)=MONTH(BF$15),MONTH($AX75)&lt;&gt;MONTH(BF$15)),
NETWORKDAYS.INTL($AW75,$AW75+_xlpm.DD,1,_xlpm.VD),
AND(MONTH($AW75)&lt;&gt;MONTH(BF$15),MONTH($AX75)=MONTH(BF$15)),
NETWORKDAYS.INTL(($AX75)-_xlpm.DD,$AX75,1,_xlpm.VD),
AND(MONTH($AW75)&lt;MONTH(BF$15),MONTH($AX75)&gt;MONTH(BF$15)),
NETWORKDAYS.INTL((EOMONTH(BF$15-1,1))-_xlpm.DD,EOMONTH(BF$15-1,1),1,_xlpm.VD),
AND(MONTH($AW75)=MONTH(BF$15),MONTH($AX75)=MONTH(BF$15)),
NETWORKDAYS.INTL($AW75,$AX75,1,_xlpm.VD)))),0)),
$DH75="месяц",
$DR75*BF75,
$DH75="неделя",
$DR75*BF75/7*(ROUNDUP((DAY(EOMONTH(BF$15,0)))/4,0))),
0)</f>
        <v/>
      </c>
      <c r="DZ75" s="125">
        <f t="array" ref="DZ75">
IFERROR(_xlfn.IFS(
$DH75="день_1",
$DR75*$BL75/($AX75-$AW75+1)*BG75*(DAY(EOMONTH(BG$15,0))),
$DH75="день_2",
$DR75/30*MAX(MIN($AX75,EOMONTH(BG$15,0))-MAX($AW75,BG$15)+1,),
$DH75="раб.день",
$DR75/30*(IFERROR(
_xlfn.LET(_xlpm.VD,
CHOOSE(
{1;2;3;4;5;6;7;8;9;10;11;12;13;14;15;16;17;18},
45658,45659,45660,45661,45662,45663,45664,45665,45711,45724,45778,45779,45785,45786,45820,45821,45965,46022),
_xlfn.LET(_xlpm.DD,
MAX(MIN($AX75,EOMONTH(BG$15,0))-MAX($AW75,BG$15),),
_xlfn.IFS(
AND(MONTH($AW75)=MONTH(BG$15),MONTH($AX75)&lt;&gt;MONTH(BG$15)),
NETWORKDAYS.INTL($AW75,$AW75+_xlpm.DD,1,_xlpm.VD),
AND(MONTH($AW75)&lt;&gt;MONTH(BG$15),MONTH($AX75)=MONTH(BG$15)),
NETWORKDAYS.INTL(($AX75)-_xlpm.DD,$AX75,1,_xlpm.VD),
AND(MONTH($AW75)&lt;MONTH(BG$15),MONTH($AX75)&gt;MONTH(BG$15)),
NETWORKDAYS.INTL((EOMONTH(BG$15-1,1))-_xlpm.DD,EOMONTH(BG$15-1,1),1,_xlpm.VD),
AND(MONTH($AW75)=MONTH(BG$15),MONTH($AX75)=MONTH(BG$15)),
NETWORKDAYS.INTL($AW75,$AX75,1,_xlpm.VD)))),0)),
$DH75="месяц",
$DR75*BG75,
$DH75="неделя",
$DR75*BG75/7*(ROUNDUP((DAY(EOMONTH(BG$15,0)))/4,0))),
0)</f>
        <v/>
      </c>
      <c r="EA75" s="125">
        <f t="array" ref="EA75">
IFERROR(_xlfn.IFS(
$DH75="день_1",
$DR75*$BL75/($AX75-$AW75+1)*BH75*(DAY(EOMONTH(BH$15,0))),
$DH75="день_2",
$DR75/30*MAX(MIN($AX75,EOMONTH(BH$15,0))-MAX($AW75,BH$15)+1,),
$DH75="раб.день",
$DR75/30*(IFERROR(
_xlfn.LET(_xlpm.VD,
CHOOSE(
{1;2;3;4;5;6;7;8;9;10;11;12;13;14;15;16;17;18},
45658,45659,45660,45661,45662,45663,45664,45665,45711,45724,45778,45779,45785,45786,45820,45821,45965,46022),
_xlfn.LET(_xlpm.DD,
MAX(MIN($AX75,EOMONTH(BH$15,0))-MAX($AW75,BH$15),),
_xlfn.IFS(
AND(MONTH($AW75)=MONTH(BH$15),MONTH($AX75)&lt;&gt;MONTH(BH$15)),
NETWORKDAYS.INTL($AW75,$AW75+_xlpm.DD,1,_xlpm.VD),
AND(MONTH($AW75)&lt;&gt;MONTH(BH$15),MONTH($AX75)=MONTH(BH$15)),
NETWORKDAYS.INTL(($AX75)-_xlpm.DD,$AX75,1,_xlpm.VD),
AND(MONTH($AW75)&lt;MONTH(BH$15),MONTH($AX75)&gt;MONTH(BH$15)),
NETWORKDAYS.INTL((EOMONTH(BH$15-1,1))-_xlpm.DD,EOMONTH(BH$15-1,1),1,_xlpm.VD),
AND(MONTH($AW75)=MONTH(BH$15),MONTH($AX75)=MONTH(BH$15)),
NETWORKDAYS.INTL($AW75,$AX75,1,_xlpm.VD)))),0)),
$DH75="месяц",
$DR75*BH75,
$DH75="неделя",
$DR75*BH75/7*(ROUNDUP((DAY(EOMONTH(BH$15,0)))/4,0))),
0)</f>
        <v/>
      </c>
      <c r="EB75" s="125">
        <f t="array" ref="EB75">
IFERROR(_xlfn.IFS(
$DH75="день_1",
$DR75*$BL75/($AX75-$AW75+1)*BI75*(DAY(EOMONTH(BI$15,0))),
$DH75="день_2",
$DR75/30*MAX(MIN($AX75,EOMONTH(BI$15,0))-MAX($AW75,BI$15)+1,),
$DH75="раб.день",
$DR75/30*(IFERROR(
_xlfn.LET(_xlpm.VD,
CHOOSE(
{1;2;3;4;5;6;7;8;9;10;11;12;13;14;15;16;17;18},
45658,45659,45660,45661,45662,45663,45664,45665,45711,45724,45778,45779,45785,45786,45820,45821,45965,46022),
_xlfn.LET(_xlpm.DD,
MAX(MIN($AX75,EOMONTH(BI$15,0))-MAX($AW75,BI$15),),
_xlfn.IFS(
AND(MONTH($AW75)=MONTH(BI$15),MONTH($AX75)&lt;&gt;MONTH(BI$15)),
NETWORKDAYS.INTL($AW75,$AW75+_xlpm.DD,1,_xlpm.VD),
AND(MONTH($AW75)&lt;&gt;MONTH(BI$15),MONTH($AX75)=MONTH(BI$15)),
NETWORKDAYS.INTL(($AX75)-_xlpm.DD,$AX75,1,_xlpm.VD),
AND(MONTH($AW75)&lt;MONTH(BI$15),MONTH($AX75)&gt;MONTH(BI$15)),
NETWORKDAYS.INTL((EOMONTH(BI$15-1,1))-_xlpm.DD,EOMONTH(BI$15-1,1),1,_xlpm.VD),
AND(MONTH($AW75)=MONTH(BI$15),MONTH($AX75)=MONTH(BI$15)),
NETWORKDAYS.INTL($AW75,$AX75,1,_xlpm.VD)))),0)),
$DH75="месяц",
$DR75*BI75,
$DH75="неделя",
$DR75*BI75/7*(ROUNDUP((DAY(EOMONTH(BI$15,0)))/4,0))),
0)</f>
        <v/>
      </c>
      <c r="EC75" s="125">
        <f t="array" ref="EC75">
IFERROR(_xlfn.IFS(
$DH75="день_1",
$DR75*$BL75/($AX75-$AW75+1)*BJ75*(DAY(EOMONTH(BJ$15,0))),
$DH75="день_2",
$DR75/30*MAX(MIN($AX75,EOMONTH(BJ$15,0))-MAX($AW75,BJ$15)+1,),
$DH75="раб.день",
$DR75/30*(IFERROR(
_xlfn.LET(_xlpm.VD,
CHOOSE(
{1;2;3;4;5;6;7;8;9;10;11;12;13;14;15;16;17;18},
45658,45659,45660,45661,45662,45663,45664,45665,45711,45724,45778,45779,45785,45786,45820,45821,45965,46022),
_xlfn.LET(_xlpm.DD,
MAX(MIN($AX75,EOMONTH(BJ$15,0))-MAX($AW75,BJ$15),),
_xlfn.IFS(
AND(MONTH($AW75)=MONTH(BJ$15),MONTH($AX75)&lt;&gt;MONTH(BJ$15)),
NETWORKDAYS.INTL($AW75,$AW75+_xlpm.DD,1,_xlpm.VD),
AND(MONTH($AW75)&lt;&gt;MONTH(BJ$15),MONTH($AX75)=MONTH(BJ$15)),
NETWORKDAYS.INTL(($AX75)-_xlpm.DD,$AX75,1,_xlpm.VD),
AND(MONTH($AW75)&lt;MONTH(BJ$15),MONTH($AX75)&gt;MONTH(BJ$15)),
NETWORKDAYS.INTL((EOMONTH(BJ$15-1,1))-_xlpm.DD,EOMONTH(BJ$15-1,1),1,_xlpm.VD),
AND(MONTH($AW75)=MONTH(BJ$15),MONTH($AX75)=MONTH(BJ$15)),
NETWORKDAYS.INTL($AW75,$AX75,1,_xlpm.VD)))),0)),
$DH75="месяц",
$DR75*BJ75,
$DH75="неделя",
$DR75*BJ75/7*(ROUNDUP((DAY(EOMONTH(BJ$15,0)))/4,0))),
0)</f>
        <v/>
      </c>
      <c r="ED75" s="125">
        <f t="array" ref="ED75">
IFERROR(_xlfn.IFS(
$DH75="день_1",
$DR75*$BL75/($AX75-$AW75+1)*BK75*(DAY(EOMONTH(BK$15,0))),
$DH75="день_2",
$DR75/30*MAX(MIN($AX75,EOMONTH(BK$15,0))-MAX($AW75,BK$15)+1,),
$DH75="раб.день",
$DR75/30*(IFERROR(
_xlfn.LET(_xlpm.VD,
CHOOSE(
{1;2;3;4;5;6;7;8;9;10;11;12;13;14;15;16;17;18},
45658,45659,45660,45661,45662,45663,45664,45665,45711,45724,45778,45779,45785,45786,45820,45821,45965,46022),
_xlfn.LET(_xlpm.DD,
MAX(MIN($AX75,EOMONTH(BK$15,0))-MAX($AW75,BK$15),),
_xlfn.IFS(
AND(MONTH($AW75)=MONTH(BK$15),MONTH($AX75)&lt;&gt;MONTH(BK$15)),
NETWORKDAYS.INTL($AW75,$AW75+_xlpm.DD,1,_xlpm.VD),
AND(MONTH($AW75)&lt;&gt;MONTH(BK$15),MONTH($AX75)=MONTH(BK$15)),
NETWORKDAYS.INTL(($AX75)-_xlpm.DD,$AX75,1,_xlpm.VD),
AND(MONTH($AW75)&lt;MONTH(BK$15),MONTH($AX75)&gt;MONTH(BK$15)),
NETWORKDAYS.INTL((EOMONTH(BK$15-1,1))-_xlpm.DD,EOMONTH(BK$15-1,1),1,_xlpm.VD),
AND(MONTH($AW75)=MONTH(BK$15),MONTH($AX75)=MONTH(BK$15)),
NETWORKDAYS.INTL($AW75,$AX75,1,_xlpm.VD)))),0)),
$DH75="месяц",
$DR75*BK75,
$DH75="неделя",
$DR75*BK75/7*(ROUNDUP((DAY(EOMONTH(BK$15,0)))/4,0))),
0)</f>
        <v/>
      </c>
      <c r="EE75" s="125">
        <f>SUM($DS75,$DT75,$DU75,$DV75,$DW75,$DX75,$DY75,$DZ75,$EA75,$EB75,$EC75,$ED75)</f>
        <v/>
      </c>
      <c r="EF75" s="125">
        <f>IFERROR(ROUND($EE75*(1+$EP75),2),0)</f>
        <v/>
      </c>
      <c r="EG75" s="128" t="n">
        <v>1</v>
      </c>
      <c r="EH75" s="126" t="n">
        <v>0</v>
      </c>
      <c r="EI75" s="126">
        <f>ROUND(SUM($EH75:$EH75)*SUM($AB75:$AB75)*$EG75,2)</f>
        <v/>
      </c>
      <c r="EJ75" s="126">
        <f>ROUND($EI75*(1+$EP75),2)</f>
        <v/>
      </c>
      <c r="EK75" s="126" t="n">
        <v>0</v>
      </c>
      <c r="EL75" s="126">
        <f>ROUND(SUM($EK75:$EK75)*SUM($AB75:$AB75)*$EG75,2)</f>
        <v/>
      </c>
      <c r="EM75" s="126">
        <f>ROUND($EL75*(1+$EP75),2)</f>
        <v/>
      </c>
      <c r="EN75" s="126">
        <f>SUM($EE75,$EI75,$EL75)</f>
        <v/>
      </c>
      <c r="EO75" s="126">
        <f>SUM($EF75,$EJ75,$EM75)</f>
        <v/>
      </c>
      <c r="EP75" s="59" t="inlineStr">
        <is>
          <t>20%</t>
        </is>
      </c>
      <c r="EQ75" s="59" t="n"/>
      <c r="ER75" s="60">
        <f t="array" ref="ER75">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MATCH(ES75,
{"AMS";"RussOutdoor";"HD Outdoor";"Ingroup";"IQ";"Ledproduction";"LisChannel";"Logic";"Media-PPL";"NovikovTV | НовиковТВ";"SMA";"SOK";"КрокусТВ | CrocusTV | IndoorTV";"Сити";"ТЯК Москва"},
0)),"")</f>
        <v/>
      </c>
      <c r="ES75" s="60" t="n"/>
      <c r="ET75" s="60">
        <f t="array" ref="ET75">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MATCH(ES75,
{"AMS";"RussOutdoor";"HD Outdoor";"Ingroup";"IQ";"Ledproduction";"LisChannel";"Logic";"Media-PPL";"NovikovTV | НовиковТВ";"SMA";"SOK";"КрокусТВ | CrocusTV | IndoorTV";"Сити";"ТЯК Москва"},
0)),"")</f>
        <v/>
      </c>
      <c r="EU75" s="60" t="n"/>
      <c r="EV75" s="60" t="n"/>
      <c r="EX75" s="110">
        <f t="array" ref="EX75">
($AR75/30
+N("ТРАФИК ПЛОЩАДКИ"))*
(IFERROR(
_xlfn.LET(
_xlpm.GPR,
HLOOKUP($L75,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(MATCH($T75,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IF($Q75="цифровой",_xlpm.GPR/$AG75,_xlpm.GPR/60)),
0)
+N("DWELL TIME"))*
(IF($AB75=0,0,IF($AB75=1,0.3,IF($AB75=2,0.5,IF($AB75&gt;2,1))))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_xlfn.IFS($AC75="да",1.2,$AC75="нет",1)*
_xlfn.IFS($AD75="да",1.2,$AD75="нет",1)*
IF(R75="статический",1,1.2)*
$X75*
INDEX(
{1.2;1;1.2;1.2;1;1.2;1.2;1.2;1.2;1.2;1.2;1;1.2;1.2;1.2;1.2;1;1;1.2;1.2;1.2;1;1;1;1;1.2;1.2;1.2;1.2;1;1;1;1;1.2;1.2;1.2;1.2;1.2;1.2;1.2;1.2;1;1;1.2;1;1;1;1;1.5;1;1;1.5;1.5;1.2},
MATCH($Q75,_xlpm.MI,0)))&gt;{0.02;0.04;0.06;0.1;0.2;0.4;0.6;0.8;1;2;4;6})),
{0;1;2;3;4;5;6;7;8;9;10;11;12},
0)))
+N("КОЭФФИЦИЕНТ КОНТАКТА"))))*
(_xlfn.IFS($X75&lt;0.1,$X75/1000,$X75&gt;25,5.2,AND($X75&gt;=0.1,$X75&lt;=25),(($X75*2+0.1)/10)*($X75/10)))*
IFERROR((_xlfn.LET(
_xlpm.MA,
{0;0.8;0.85;0.9;0.95;1},
_xlpm.MAA,
{0;1;2;3;4;5},
INDEX(_xlpm.MA,MATCH(SUMPRODUCT(--((IF(ROUND(_xlpm.MAA,1)&gt;5,5,ROUND($AB75,1)))&gt;{0;1;2;3;4;5})),_xlpm.MAA,0)))
+N("КОЭФФИЦИЕНТ КОЛ-ВО КОНСТРУКЦИЙ")),1)*
$AB75,0))*
(IF($Q75="цифровой",$AG75/15*$AI75,1)
+N("ДЛЯ ЦИФРЫ"))</f>
        <v/>
      </c>
      <c r="EY75" s="110">
        <f>IFERROR(EX75*AY75,0)</f>
        <v/>
      </c>
      <c r="EZ75" s="131">
        <f>IFERROR(DP75/EY75*1000,0)</f>
        <v/>
      </c>
      <c r="FA75" s="112">
        <f>IFERROR(FC75/FB75,0)</f>
        <v/>
      </c>
      <c r="FB75" s="112">
        <f>IFERROR((FC75/(EY75/FF75*#REF!))*0.825,0)</f>
        <v/>
      </c>
      <c r="FC75" s="112">
        <f>IFERROR(((EX75*30/AR75)*100)/30,0)</f>
        <v/>
      </c>
      <c r="FD75" s="112">
        <f>IFERROR(EY75/G75*100%,0)</f>
        <v/>
      </c>
      <c r="FE75" s="112">
        <f>IFERROR(FD75/FC75*100%,0)</f>
        <v/>
      </c>
      <c r="FF75" s="110">
        <f>IFERROR(AR75/30*AY75,0)</f>
        <v/>
      </c>
    </row>
    <row r="76" ht="13" customHeight="1">
      <c r="A76" s="59" t="n"/>
      <c r="B76" s="60" t="n"/>
      <c r="C76" s="60" t="n"/>
      <c r="D76" s="60">
        <f t="array" ref="D76">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MATCH($E76,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76" s="60">
        <f t="array" ref="E76">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MATCH($F76,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76" s="60" t="inlineStr"/>
      <c r="G76" s="60" t="n"/>
      <c r="H76" s="60">
        <f t="array" ref="H76">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MATCH($I76,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76" s="60" t="n"/>
      <c r="J76" s="60" t="n"/>
      <c r="K76" s="60" t="n"/>
      <c r="L76" s="60" t="n"/>
      <c r="M76" s="60" t="n"/>
      <c r="N76" s="60" t="n"/>
      <c r="O76" s="60" t="n"/>
      <c r="P76" s="60">
        <f t="array" ref="P76">
_xlfn.IFS(
ISNUMBER(MATCH($Q76,{"шелфбаннер","разделитель","монетница","чековая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ISNUMBER(MATCH($Q76,{"LED/LCD","видеокулер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ISNUMBER(MATCH($Q76,{"автомобиль","машина","выставочное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ISNUMBER(MATCH($Q76,{"билборд","лифтовая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ISNUMBER(MATCH($Q76,{"навигация","подвесной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ISNUMBER(MATCH($Q76,{"движущаяся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ISNUMBER(MATCH($Q76,{"каталог","журнал"},)),
"Пресса",
$Q76="","")</f>
        <v/>
      </c>
      <c r="Q76" s="60" t="n"/>
      <c r="R76" s="60">
        <f t="array" ref="R76">
IFERROR(
_xlfn.IFS(
OR(ISNUMBER(MATCH($Q76,{"экспозиция","макет","стенд","автостенд","авто стенд","выставочное пространство","выставочные стенды","модульные выставочные стенды","3Д конструкция","3D конструкция"},)),P76="Экспонирование"),
"нестандартный",
ISNUMBER(MATCH($Q76,{"скроллер","призматрон"},)),
"динамический",
$P76="Видео",
"цифровой",
OR($P76="Пресса",$P76="Щит",$P76="POSm",$P76="Подвес",$P76="Брендирование/оклейка"),
"статический"),"")</f>
        <v/>
      </c>
      <c r="S76" s="59" t="n"/>
      <c r="T76" s="60" t="n"/>
      <c r="U76" s="60" t="n"/>
      <c r="V76" s="60">
        <f>
IF(P76="Видео",
"цифровой постер/ролик",
IF(ISNUMBER(MATCH(Q76,{"короб световой","короб световой | лайтбокс","короб световой | кристалайт","лайтбокс","лайт бокс","кристалайт","LB","lightbox"},)),
"бэклит",
IF(P76="Брендирование/оклейка",
"перфарированная пленка/самоклейка",
IF(P76="Экспонирование",
"под запрос",
IF(P76="Подвес",
"баннер/ткань",
"")))))</f>
        <v/>
      </c>
      <c r="W76" s="59" t="n"/>
      <c r="X76" s="59" t="n"/>
      <c r="Y76" s="59" t="n"/>
      <c r="Z76" s="61" t="n"/>
      <c r="AA76" s="61" t="n"/>
      <c r="AB76" s="61">
        <f>IF(BL76&gt;0,Z76,0)</f>
        <v/>
      </c>
      <c r="AC76" s="59" t="n"/>
      <c r="AD76" s="59" t="n"/>
      <c r="AE76" s="59" t="n"/>
      <c r="AF76" s="59" t="n"/>
      <c r="AG76" s="59" t="n"/>
      <c r="AH76" s="59" t="n"/>
      <c r="AI76" s="59" t="n"/>
      <c r="AJ76" s="59" t="n"/>
      <c r="AK76" s="59" t="n"/>
      <c r="AL76" s="62">
        <f>IFERROR(IF(OR(R76="статический",R76="динамический",R76="нестандартный",R76="",R76=""),"-",IF(AND(AH76="-",AI76="-"),"-",AK76*3600/AH76*AI76)),"-")</f>
        <v/>
      </c>
      <c r="AM76" s="62">
        <f>IFERROR(IF(OR(R76="статический",R76="динамический",R76="",R76="", R76="BTL",R76="нестандартный"),"-",AG76*AI76*AL76/60),"-")</f>
        <v/>
      </c>
      <c r="AN76" s="63">
        <f>IFERROR(IF(AH76="","-",AG76*AI76/AH76),"-")</f>
        <v/>
      </c>
      <c r="AO76" s="59">
        <f>IFERROR(IF(OR($R76="статический",$R76="динамический",$R76="",$R76="",$R76="BTL",$R76="нестандартный"),"-",$AL76*$AY76),"-")</f>
        <v/>
      </c>
      <c r="AP76" s="62">
        <f>IFERROR(IF(OR($R76="статический",$R76="динамический",$R76="",$R76="",$R76="BTL",$R76="нестандартный"),"-",$AM76*AY76),"-")</f>
        <v/>
      </c>
      <c r="AQ76" s="64" t="n"/>
      <c r="AR76" s="61" t="n"/>
      <c r="AS76" s="61" t="n"/>
      <c r="AT76" s="61" t="n"/>
      <c r="AU76" s="65" t="n"/>
      <c r="AV76" s="124">
        <f>IFERROR(DR76/AT76*1000,"n/a")</f>
        <v/>
      </c>
      <c r="AW76" s="67" t="n"/>
      <c r="AX76" s="67" t="n"/>
      <c r="AY76" s="43">
        <f>IFERROR(IF(OR($AW76="",$AX76=""),"",_xlfn.DAYS($AX76+1,$AW76)),"")</f>
        <v/>
      </c>
      <c r="AZ76" s="68">
        <f t="array" ref="AZ76">
_xlfn.LET(_xlpm.COEFF,
IF($AW76+$AX76=0,0,IF(MAX(MIN($AX76,EOMONTH(AZ$15,0))-MAX($AW76,AZ$15)+1,)&gt;0,1,0)),
_xlfn.IFS(
$ES76="LisChannel",
_xlpm.COEFF*
INDEX({1;1;1.2;1.2;1;1;1;1;1.2;1.2;1.2;1.2},
MATCH(MONTH(AZ$15),
{1,2,3,4,5,6,7,8,9,10,11,12})),
CONCATENATE($ES76," ",$L76)="RussOutdoor метро",
_xlpm.COEFF*
INDEX({0.8;0.9;1.1;1.1;1;1;1;1;1.1;1.1;1.1;1.1},
MATCH(MONTH(AZ$15),
{1,2,3,4,5,6,7,8,9,10,11,12})),
$ES76&lt;&gt;"LisChannel",
_xlpm.COEFF,
$ES76&lt;&gt;"RussOutdoor",
_xlpm.COEFF))</f>
        <v/>
      </c>
      <c r="BA76" s="68">
        <f t="array" ref="BA76">
_xlfn.LET(_xlpm.COEFF,
IF($AW76+$AX76=0,0,IF(MAX(MIN($AX76,EOMONTH(BA$15,0))-MAX($AW76,BA$15)+1,)&gt;0,1,0)),
_xlfn.IFS(
$ES76="LisChannel",
_xlpm.COEFF*
INDEX({1;1;1.2;1.2;1;1;1;1;1.2;1.2;1.2;1.2},
MATCH(MONTH(BA$15),
{1,2,3,4,5,6,7,8,9,10,11,12})),
CONCATENATE($ES76," ",$L76)="RussOutdoor метро",
_xlpm.COEFF*
INDEX({0.8;0.9;1.1;1.1;1;1;1;1;1.1;1.1;1.1;1.1},
MATCH(MONTH(BA$15),
{1,2,3,4,5,6,7,8,9,10,11,12})),
$ES76&lt;&gt;"LisChannel",
_xlpm.COEFF,
$ES76&lt;&gt;"RussOutdoor",
_xlpm.COEFF))</f>
        <v/>
      </c>
      <c r="BB76" s="68">
        <f t="array" ref="BB76">
_xlfn.LET(_xlpm.COEFF,
IF($AW76+$AX76=0,0,IF(MAX(MIN($AX76,EOMONTH(BB$15,0))-MAX($AW76,BB$15)+1,)&gt;0,1,0)),
_xlfn.IFS(
$ES76="LisChannel",
_xlpm.COEFF*
INDEX({1;1;1.2;1.2;1;1;1;1;1.2;1.2;1.2;1.2},
MATCH(MONTH(BB$15),
{1,2,3,4,5,6,7,8,9,10,11,12})),
CONCATENATE($ES76," ",$L76)="RussOutdoor метро",
_xlpm.COEFF*
INDEX({0.8;0.9;1.1;1.1;1;1;1;1;1.1;1.1;1.1;1.1},
MATCH(MONTH(BB$15),
{1,2,3,4,5,6,7,8,9,10,11,12})),
$ES76&lt;&gt;"LisChannel",
_xlpm.COEFF,
$ES76&lt;&gt;"RussOutdoor",
_xlpm.COEFF))</f>
        <v/>
      </c>
      <c r="BC76" s="68">
        <f t="array" ref="BC76">
_xlfn.LET(_xlpm.COEFF,
IF($AW76+$AX76=0,0,IF(MAX(MIN($AX76,EOMONTH(BC$15,0))-MAX($AW76,BC$15)+1,)&gt;0,1,0)),
_xlfn.IFS(
$ES76="LisChannel",
_xlpm.COEFF*
INDEX({1;1;1.2;1.2;1;1;1;1;1.2;1.2;1.2;1.2},
MATCH(MONTH(BC$15),
{1,2,3,4,5,6,7,8,9,10,11,12})),
CONCATENATE($ES76," ",$L76)="RussOutdoor метро",
_xlpm.COEFF*
INDEX({0.8;0.9;1.1;1.1;1;1;1;1;1.1;1.1;1.1;1.1},
MATCH(MONTH(BC$15),
{1,2,3,4,5,6,7,8,9,10,11,12})),
$ES76&lt;&gt;"LisChannel",
_xlpm.COEFF,
$ES76&lt;&gt;"RussOutdoor",
_xlpm.COEFF))</f>
        <v/>
      </c>
      <c r="BD76" s="68">
        <f t="array" ref="BD76">
_xlfn.LET(_xlpm.COEFF,
IF($AW76+$AX76=0,0,IF(MAX(MIN($AX76,EOMONTH(BD$15,0))-MAX($AW76,BD$15)+1,)&gt;0,1,0)),
_xlfn.IFS(
$ES76="LisChannel",
_xlpm.COEFF*
INDEX({1;1;1.2;1.2;1;1;1;1;1.2;1.2;1.2;1.2},
MATCH(MONTH(BD$15),
{1,2,3,4,5,6,7,8,9,10,11,12})),
CONCATENATE($ES76," ",$L76)="RussOutdoor метро",
_xlpm.COEFF*
INDEX({0.8;0.9;1.1;1.1;1;1;1;1;1.1;1.1;1.1;1.1},
MATCH(MONTH(BD$15),
{1,2,3,4,5,6,7,8,9,10,11,12})),
$ES76&lt;&gt;"LisChannel",
_xlpm.COEFF,
$ES76&lt;&gt;"RussOutdoor",
_xlpm.COEFF))</f>
        <v/>
      </c>
      <c r="BE76" s="68">
        <f t="array" ref="BE76">
_xlfn.LET(_xlpm.COEFF,
IF($AW76+$AX76=0,0,IF(MAX(MIN($AX76,EOMONTH(BE$15,0))-MAX($AW76,BE$15)+1,)&gt;0,1,0)),
_xlfn.IFS(
$ES76="LisChannel",
_xlpm.COEFF*
INDEX({1;1;1.2;1.2;1;1;1;1;1.2;1.2;1.2;1.2},
MATCH(MONTH(BE$15),
{1,2,3,4,5,6,7,8,9,10,11,12})),
CONCATENATE($ES76," ",$L76)="RussOutdoor метро",
_xlpm.COEFF*
INDEX({0.8;0.9;1.1;1.1;1;1;1;1;1.1;1.1;1.1;1.1},
MATCH(MONTH(BE$15),
{1,2,3,4,5,6,7,8,9,10,11,12})),
$ES76&lt;&gt;"LisChannel",
_xlpm.COEFF,
$ES76&lt;&gt;"RussOutdoor",
_xlpm.COEFF))</f>
        <v/>
      </c>
      <c r="BF76" s="68">
        <f t="array" ref="BF76">
_xlfn.LET(_xlpm.COEFF,
IF($AW76+$AX76=0,0,IF(MAX(MIN($AX76,EOMONTH(BF$15,0))-MAX($AW76,BF$15)+1,)&gt;0,1,0)),
_xlfn.IFS(
$ES76="LisChannel",
_xlpm.COEFF*
INDEX({1;1;1.2;1.2;1;1;1;1;1.2;1.2;1.2;1.2},
MATCH(MONTH(BF$15),
{1,2,3,4,5,6,7,8,9,10,11,12})),
CONCATENATE($ES76," ",$L76)="RussOutdoor метро",
_xlpm.COEFF*
INDEX({0.8;0.9;1.1;1.1;1;1;1;1;1.1;1.1;1.1;1.1},
MATCH(MONTH(BF$15),
{1,2,3,4,5,6,7,8,9,10,11,12})),
$ES76&lt;&gt;"LisChannel",
_xlpm.COEFF,
$ES76&lt;&gt;"RussOutdoor",
_xlpm.COEFF))</f>
        <v/>
      </c>
      <c r="BG76" s="68">
        <f t="array" ref="BG76">
_xlfn.LET(_xlpm.COEFF,
IF($AW76+$AX76=0,0,IF(MAX(MIN($AX76,EOMONTH(BG$15,0))-MAX($AW76,BG$15)+1,)&gt;0,1,0)),
_xlfn.IFS(
$ES76="LisChannel",
_xlpm.COEFF*
INDEX({1;1;1.2;1.2;1;1;1;1;1.2;1.2;1.2;1.2},
MATCH(MONTH(BG$15),
{1,2,3,4,5,6,7,8,9,10,11,12})),
CONCATENATE($ES76," ",$L76)="RussOutdoor метро",
_xlpm.COEFF*
INDEX({0.8;0.9;1.1;1.1;1;1;1;1;1.1;1.1;1.1;1.1},
MATCH(MONTH(BG$15),
{1,2,3,4,5,6,7,8,9,10,11,12})),
$ES76&lt;&gt;"LisChannel",
_xlpm.COEFF,
$ES76&lt;&gt;"RussOutdoor",
_xlpm.COEFF))</f>
        <v/>
      </c>
      <c r="BH76" s="68">
        <f t="array" ref="BH76">
_xlfn.LET(_xlpm.COEFF,
IF($AW76+$AX76=0,0,IF(MAX(MIN($AX76,EOMONTH(BH$15,0))-MAX($AW76,BH$15)+1,)&gt;0,1,0)),
_xlfn.IFS(
$ES76="LisChannel",
_xlpm.COEFF*
INDEX({1;1;1.2;1.2;1;1;1;1;1.2;1.2;1.2;1.2},
MATCH(MONTH(BH$15),
{1,2,3,4,5,6,7,8,9,10,11,12})),
CONCATENATE($ES76," ",$L76)="RussOutdoor метро",
_xlpm.COEFF*
INDEX({0.8;0.9;1.1;1.1;1;1;1;1;1.1;1.1;1.1;1.1},
MATCH(MONTH(BH$15),
{1,2,3,4,5,6,7,8,9,10,11,12})),
$ES76&lt;&gt;"LisChannel",
_xlpm.COEFF,
$ES76&lt;&gt;"RussOutdoor",
_xlpm.COEFF))</f>
        <v/>
      </c>
      <c r="BI76" s="68">
        <f t="array" ref="BI76">
_xlfn.LET(_xlpm.COEFF,
IF($AW76+$AX76=0,0,IF(MAX(MIN($AX76,EOMONTH(BI$15,0))-MAX($AW76,BI$15)+1,)&gt;0,1,0)),
_xlfn.IFS(
$ES76="LisChannel",
_xlpm.COEFF*
INDEX({1;1;1.2;1.2;1;1;1;1;1.2;1.2;1.2;1.2},
MATCH(MONTH(BI$15),
{1,2,3,4,5,6,7,8,9,10,11,12})),
CONCATENATE($ES76," ",$L76)="RussOutdoor метро",
_xlpm.COEFF*
INDEX({0.8;0.9;1.1;1.1;1;1;1;1;1.1;1.1;1.1;1.1},
MATCH(MONTH(BI$15),
{1,2,3,4,5,6,7,8,9,10,11,12})),
$ES76&lt;&gt;"LisChannel",
_xlpm.COEFF,
$ES76&lt;&gt;"RussOutdoor",
_xlpm.COEFF))</f>
        <v/>
      </c>
      <c r="BJ76" s="68">
        <f t="array" ref="BJ76">
_xlfn.LET(_xlpm.COEFF,
IF($AW76+$AX76=0,0,IF(MAX(MIN($AX76,EOMONTH(BJ$15,0))-MAX($AW76,BJ$15)+1,)&gt;0,1,0)),
_xlfn.IFS(
$ES76="LisChannel",
_xlpm.COEFF*
INDEX({1;1;1.2;1.2;1;1;1;1;1.2;1.2;1.2;1.2},
MATCH(MONTH(BJ$15),
{1,2,3,4,5,6,7,8,9,10,11,12})),
CONCATENATE($ES76," ",$L76)="RussOutdoor метро",
_xlpm.COEFF*
INDEX({0.8;0.9;1.1;1.1;1;1;1;1;1.1;1.1;1.1;1.1},
MATCH(MONTH(BJ$15),
{1,2,3,4,5,6,7,8,9,10,11,12})),
$ES76&lt;&gt;"LisChannel",
_xlpm.COEFF,
$ES76&lt;&gt;"RussOutdoor",
_xlpm.COEFF))</f>
        <v/>
      </c>
      <c r="BK76" s="68">
        <f t="array" ref="BK76">
_xlfn.LET(_xlpm.COEFF,
IF($AW76+$AX76=0,0,IF(MAX(MIN($AX76,EOMONTH(BK$15,0))-MAX($AW76,BK$15)+1,)&gt;0,1,0)),
_xlfn.IFS(
$ES76="LisChannel",
_xlpm.COEFF*
INDEX({1;1;1.2;1.2;1;1;1;1;1.2;1.2;1.2;1.2},
MATCH(MONTH(BK$15),
{1,2,3,4,5,6,7,8,9,10,11,12})),
CONCATENATE($ES76," ",$L76)="RussOutdoor метро",
_xlpm.COEFF*
INDEX({0.8;0.9;1.1;1.1;1;1;1;1;1.1;1.1;1.1;1.1},
MATCH(MONTH(BK$15),
{1,2,3,4,5,6,7,8,9,10,11,12})),
$ES76&lt;&gt;"LisChannel",
_xlpm.COEFF,
$ES76&lt;&gt;"RussOutdoor",
_xlpm.COEFF))</f>
        <v/>
      </c>
      <c r="BL76" s="62">
        <f>COUNTIFS($AZ76:$BK76,"&gt;0")</f>
        <v/>
      </c>
      <c r="BM76" s="65" t="n"/>
      <c r="BN76" s="125">
        <f>$DJ76</f>
        <v/>
      </c>
      <c r="BO76" s="63">
        <f>$DQ76</f>
        <v/>
      </c>
      <c r="BP76" s="125">
        <f>
IFERROR(
IF($BL76=0,0,
$BN76*(1-$BO76)),
0)</f>
        <v/>
      </c>
      <c r="BQ76" s="125">
        <f t="array" ref="BQ76">
IFERROR(
_xlfn.IFS(
$DH76="день_1",
$BP76*$BL76/($AX76-$AW76+1)*AZ76*(DAY(EOMONTH(AZ$15,0))),
$DH76="день_2",
$BP76/30*MAX(MIN($AX76,EOMONTH(AZ$15,0))-MAX($AW76,AZ$15)+1,),
$DH76="раб.день",
$BP76/30*(IFERROR(
_xlfn.LET(_xlpm.VD,
CHOOSE(
{1;2;3;4;5;6;7;8;9;10;11;12;13;14;15;16;17;18},
45658,45659,45660,45661,45662,45663,45664,45665,45711,45724,45778,45779,45785,45786,45820,45821,45965,46022),
_xlfn.LET(_xlpm.DD,
MAX(MIN($AX76,EOMONTH(AZ$15,0))-MAX($AW76,AZ$15),),
_xlfn.IFS(
AND(MONTH($AW76)=MONTH(AZ$15),MONTH($AX76)&lt;&gt;MONTH(AZ$15)),
NETWORKDAYS.INTL($AW76,$AW76+_xlpm.DD,1,_xlpm.VD),
AND(MONTH($AW76)&lt;&gt;MONTH(AZ$15),MONTH($AX76)=MONTH(AZ$15)),
NETWORKDAYS.INTL(($AX76)-_xlpm.DD,$AX76,1,_xlpm.VD),
AND(MONTH($AW76)&lt;MONTH(AZ$15),MONTH($AX76)&gt;MONTH(AZ$15)),
NETWORKDAYS.INTL((EOMONTH(AZ$15-1,1))-_xlpm.DD,EOMONTH(AZ$15-1,1),1,_xlpm.VD),
AND(MONTH($AW76)=MONTH(AZ$15),MONTH($AX76)=MONTH(AZ$15)),
NETWORKDAYS.INTL($AW76,$AX76,1,_xlpm.VD)))),0)),
$DH76="месяц",
$BP76*AZ76,
$DH76="неделя",
$BP76*AZ76/7*(ROUNDUP((DAY(EOMONTH(AZ$15,0)))/4,0))),
0)</f>
        <v/>
      </c>
      <c r="BR76" s="125">
        <f t="array" ref="BR76">
IFERROR(
_xlfn.IFS(
$DH76="день_1",
$BP76*$BL76/($AX76-$AW76+1)*BA76*(DAY(EOMONTH(BA$15,0))),
$DH76="день_2",
$BP76/30*MAX(MIN($AX76,EOMONTH(BA$15,0))-MAX($AW76,BA$15)+1,),
$DH76="раб.день",
$BP76/30*(IFERROR(
_xlfn.LET(_xlpm.VD,
CHOOSE(
{1;2;3;4;5;6;7;8;9;10;11;12;13;14;15;16;17;18},
45658,45659,45660,45661,45662,45663,45664,45665,45711,45724,45778,45779,45785,45786,45820,45821,45965,46022),
_xlfn.LET(_xlpm.DD,
MAX(MIN($AX76,EOMONTH(BA$15,0))-MAX($AW76,BA$15),),
_xlfn.IFS(
AND(MONTH($AW76)=MONTH(BA$15),MONTH($AX76)&lt;&gt;MONTH(BA$15)),
NETWORKDAYS.INTL($AW76,$AW76+_xlpm.DD,1,_xlpm.VD),
AND(MONTH($AW76)&lt;&gt;MONTH(BA$15),MONTH($AX76)=MONTH(BA$15)),
NETWORKDAYS.INTL(($AX76)-_xlpm.DD,$AX76,1,_xlpm.VD),
AND(MONTH($AW76)&lt;MONTH(BA$15),MONTH($AX76)&gt;MONTH(BA$15)),
NETWORKDAYS.INTL((EOMONTH(BA$15-1,1))-_xlpm.DD,EOMONTH(BA$15-1,1),1,_xlpm.VD),
AND(MONTH($AW76)=MONTH(BA$15),MONTH($AX76)=MONTH(BA$15)),
NETWORKDAYS.INTL($AW76,$AX76,1,_xlpm.VD)))),0)),
$DH76="месяц",
$BP76*BA76,
$DH76="неделя",
$BP76*BA76/7*(ROUNDUP((DAY(EOMONTH(BA$15,0)))/4,0))),
0)</f>
        <v/>
      </c>
      <c r="BS76" s="125">
        <f t="array" ref="BS76">
IFERROR(
_xlfn.IFS(
$DH76="день_1",
$BP76*$BL76/($AX76-$AW76+1)*BB76*(DAY(EOMONTH(BB$15,0))),
$DH76="день_2",
$BP76/30*MAX(MIN($AX76,EOMONTH(BB$15,0))-MAX($AW76,BB$15)+1,),
$DH76="раб.день",
$BP76/30*(IFERROR(
_xlfn.LET(_xlpm.VD,
CHOOSE(
{1;2;3;4;5;6;7;8;9;10;11;12;13;14;15;16;17;18},
45658,45659,45660,45661,45662,45663,45664,45665,45711,45724,45778,45779,45785,45786,45820,45821,45965,46022),
_xlfn.LET(_xlpm.DD,
MAX(MIN($AX76,EOMONTH(BB$15,0))-MAX($AW76,BB$15),),
_xlfn.IFS(
AND(MONTH($AW76)=MONTH(BB$15),MONTH($AX76)&lt;&gt;MONTH(BB$15)),
NETWORKDAYS.INTL($AW76,$AW76+_xlpm.DD,1,_xlpm.VD),
AND(MONTH($AW76)&lt;&gt;MONTH(BB$15),MONTH($AX76)=MONTH(BB$15)),
NETWORKDAYS.INTL(($AX76)-_xlpm.DD,$AX76,1,_xlpm.VD),
AND(MONTH($AW76)&lt;MONTH(BB$15),MONTH($AX76)&gt;MONTH(BB$15)),
NETWORKDAYS.INTL((EOMONTH(BB$15-1,1))-_xlpm.DD,EOMONTH(BB$15-1,1),1,_xlpm.VD),
AND(MONTH($AW76)=MONTH(BB$15),MONTH($AX76)=MONTH(BB$15)),
NETWORKDAYS.INTL($AW76,$AX76,1,_xlpm.VD)))),0)),
$DH76="месяц",
$BP76*BB76,
$DH76="неделя",
$BP76*BB76/7*(ROUNDUP((DAY(EOMONTH(BB$15,0)))/4,0))),
0)</f>
        <v/>
      </c>
      <c r="BT76" s="125">
        <f t="array" ref="BT76">
IFERROR(
_xlfn.IFS(
$DH76="день_1",
$BP76*$BL76/($AX76-$AW76+1)*BC76*(DAY(EOMONTH(BC$15,0))),
$DH76="день_2",
$BP76/30*MAX(MIN($AX76,EOMONTH(BC$15,0))-MAX($AW76,BC$15)+1,),
$DH76="раб.день",
$BP76/30*(IFERROR(
_xlfn.LET(_xlpm.VD,
CHOOSE(
{1;2;3;4;5;6;7;8;9;10;11;12;13;14;15;16;17;18},
45658,45659,45660,45661,45662,45663,45664,45665,45711,45724,45778,45779,45785,45786,45820,45821,45965,46022),
_xlfn.LET(_xlpm.DD,
MAX(MIN($AX76,EOMONTH(BC$15,0))-MAX($AW76,BC$15),),
_xlfn.IFS(
AND(MONTH($AW76)=MONTH(BC$15),MONTH($AX76)&lt;&gt;MONTH(BC$15)),
NETWORKDAYS.INTL($AW76,$AW76+_xlpm.DD,1,_xlpm.VD),
AND(MONTH($AW76)&lt;&gt;MONTH(BC$15),MONTH($AX76)=MONTH(BC$15)),
NETWORKDAYS.INTL(($AX76)-_xlpm.DD,$AX76,1,_xlpm.VD),
AND(MONTH($AW76)&lt;MONTH(BC$15),MONTH($AX76)&gt;MONTH(BC$15)),
NETWORKDAYS.INTL((EOMONTH(BC$15-1,1))-_xlpm.DD,EOMONTH(BC$15-1,1),1,_xlpm.VD),
AND(MONTH($AW76)=MONTH(BC$15),MONTH($AX76)=MONTH(BC$15)),
NETWORKDAYS.INTL($AW76,$AX76,1,_xlpm.VD)))),0)),
$DH76="месяц",
$BP76*BC76,
$DH76="неделя",
$BP76*BC76/7*(ROUNDUP((DAY(EOMONTH(BC$15,0)))/4,0))),
0)</f>
        <v/>
      </c>
      <c r="BU76" s="125">
        <f t="array" ref="BU76">
IFERROR(
_xlfn.IFS(
$DH76="день_1",
$BP76*$BL76/($AX76-$AW76+1)*BD76*(DAY(EOMONTH(BD$15,0))),
$DH76="день_2",
$BP76/30*MAX(MIN($AX76,EOMONTH(BD$15,0))-MAX($AW76,BD$15)+1,),
$DH76="раб.день",
$BP76/30*(IFERROR(
_xlfn.LET(_xlpm.VD,
CHOOSE(
{1;2;3;4;5;6;7;8;9;10;11;12;13;14;15;16;17;18},
45658,45659,45660,45661,45662,45663,45664,45665,45711,45724,45778,45779,45785,45786,45820,45821,45965,46022),
_xlfn.LET(_xlpm.DD,
MAX(MIN($AX76,EOMONTH(BD$15,0))-MAX($AW76,BD$15),),
_xlfn.IFS(
AND(MONTH($AW76)=MONTH(BD$15),MONTH($AX76)&lt;&gt;MONTH(BD$15)),
NETWORKDAYS.INTL($AW76,$AW76+_xlpm.DD,1,_xlpm.VD),
AND(MONTH($AW76)&lt;&gt;MONTH(BD$15),MONTH($AX76)=MONTH(BD$15)),
NETWORKDAYS.INTL(($AX76)-_xlpm.DD,$AX76,1,_xlpm.VD),
AND(MONTH($AW76)&lt;MONTH(BD$15),MONTH($AX76)&gt;MONTH(BD$15)),
NETWORKDAYS.INTL((EOMONTH(BD$15-1,1))-_xlpm.DD,EOMONTH(BD$15-1,1),1,_xlpm.VD),
AND(MONTH($AW76)=MONTH(BD$15),MONTH($AX76)=MONTH(BD$15)),
NETWORKDAYS.INTL($AW76,$AX76,1,_xlpm.VD)))),0)),
$DH76="месяц",
$BP76*BD76,
$DH76="неделя",
$BP76*BD76/7*(ROUNDUP((DAY(EOMONTH(BD$15,0)))/4,0))),
0)</f>
        <v/>
      </c>
      <c r="BV76" s="125">
        <f t="array" ref="BV76">
IFERROR(
_xlfn.IFS(
$DH76="день_1",
$BP76*$BL76/($AX76-$AW76+1)*BE76*(DAY(EOMONTH(BE$15,0))),
$DH76="день_2",
$BP76/30*MAX(MIN($AX76,EOMONTH(BE$15,0))-MAX($AW76,BE$15)+1,),
$DH76="раб.день",
$BP76/30*(IFERROR(
_xlfn.LET(_xlpm.VD,
CHOOSE(
{1;2;3;4;5;6;7;8;9;10;11;12;13;14;15;16;17;18},
45658,45659,45660,45661,45662,45663,45664,45665,45711,45724,45778,45779,45785,45786,45820,45821,45965,46022),
_xlfn.LET(_xlpm.DD,
MAX(MIN($AX76,EOMONTH(BE$15,0))-MAX($AW76,BE$15),),
_xlfn.IFS(
AND(MONTH($AW76)=MONTH(BE$15),MONTH($AX76)&lt;&gt;MONTH(BE$15)),
NETWORKDAYS.INTL($AW76,$AW76+_xlpm.DD,1,_xlpm.VD),
AND(MONTH($AW76)&lt;&gt;MONTH(BE$15),MONTH($AX76)=MONTH(BE$15)),
NETWORKDAYS.INTL(($AX76)-_xlpm.DD,$AX76,1,_xlpm.VD),
AND(MONTH($AW76)&lt;MONTH(BE$15),MONTH($AX76)&gt;MONTH(BE$15)),
NETWORKDAYS.INTL((EOMONTH(BE$15-1,1))-_xlpm.DD,EOMONTH(BE$15-1,1),1,_xlpm.VD),
AND(MONTH($AW76)=MONTH(BE$15),MONTH($AX76)=MONTH(BE$15)),
NETWORKDAYS.INTL($AW76,$AX76,1,_xlpm.VD)))),0)),
$DH76="месяц",
$BP76*BE76,
$DH76="неделя",
$BP76*BE76/7*(ROUNDUP((DAY(EOMONTH(BE$15,0)))/4,0))),
0)</f>
        <v/>
      </c>
      <c r="BW76" s="125">
        <f t="array" ref="BW76">
IFERROR(
_xlfn.IFS(
$DH76="день_1",
$BP76*$BL76/($AX76-$AW76+1)*BF76*(DAY(EOMONTH(BF$15,0))),
$DH76="день_2",
$BP76/30*MAX(MIN($AX76,EOMONTH(BF$15,0))-MAX($AW76,BF$15)+1,),
$DH76="раб.день",
$BP76/30*(IFERROR(
_xlfn.LET(_xlpm.VD,
CHOOSE(
{1;2;3;4;5;6;7;8;9;10;11;12;13;14;15;16;17;18},
45658,45659,45660,45661,45662,45663,45664,45665,45711,45724,45778,45779,45785,45786,45820,45821,45965,46022),
_xlfn.LET(_xlpm.DD,
MAX(MIN($AX76,EOMONTH(BF$15,0))-MAX($AW76,BF$15),),
_xlfn.IFS(
AND(MONTH($AW76)=MONTH(BF$15),MONTH($AX76)&lt;&gt;MONTH(BF$15)),
NETWORKDAYS.INTL($AW76,$AW76+_xlpm.DD,1,_xlpm.VD),
AND(MONTH($AW76)&lt;&gt;MONTH(BF$15),MONTH($AX76)=MONTH(BF$15)),
NETWORKDAYS.INTL(($AX76)-_xlpm.DD,$AX76,1,_xlpm.VD),
AND(MONTH($AW76)&lt;MONTH(BF$15),MONTH($AX76)&gt;MONTH(BF$15)),
NETWORKDAYS.INTL((EOMONTH(BF$15-1,1))-_xlpm.DD,EOMONTH(BF$15-1,1),1,_xlpm.VD),
AND(MONTH($AW76)=MONTH(BF$15),MONTH($AX76)=MONTH(BF$15)),
NETWORKDAYS.INTL($AW76,$AX76,1,_xlpm.VD)))),0)),
$DH76="месяц",
$BP76*BF76,
$DH76="неделя",
$BP76*BF76/7*(ROUNDUP((DAY(EOMONTH(BF$15,0)))/4,0))),
0)</f>
        <v/>
      </c>
      <c r="BX76" s="125">
        <f t="array" ref="BX76">
IFERROR(
_xlfn.IFS(
$DH76="день_1",
$BP76*$BL76/($AX76-$AW76+1)*BG76*(DAY(EOMONTH(BG$15,0))),
$DH76="день_2",
$BP76/30*MAX(MIN($AX76,EOMONTH(BG$15,0))-MAX($AW76,BG$15)+1,),
$DH76="раб.день",
$BP76/30*(IFERROR(
_xlfn.LET(_xlpm.VD,
CHOOSE(
{1;2;3;4;5;6;7;8;9;10;11;12;13;14;15;16;17;18},
45658,45659,45660,45661,45662,45663,45664,45665,45711,45724,45778,45779,45785,45786,45820,45821,45965,46022),
_xlfn.LET(_xlpm.DD,
MAX(MIN($AX76,EOMONTH(BG$15,0))-MAX($AW76,BG$15),),
_xlfn.IFS(
AND(MONTH($AW76)=MONTH(BG$15),MONTH($AX76)&lt;&gt;MONTH(BG$15)),
NETWORKDAYS.INTL($AW76,$AW76+_xlpm.DD,1,_xlpm.VD),
AND(MONTH($AW76)&lt;&gt;MONTH(BG$15),MONTH($AX76)=MONTH(BG$15)),
NETWORKDAYS.INTL(($AX76)-_xlpm.DD,$AX76,1,_xlpm.VD),
AND(MONTH($AW76)&lt;MONTH(BG$15),MONTH($AX76)&gt;MONTH(BG$15)),
NETWORKDAYS.INTL((EOMONTH(BG$15-1,1))-_xlpm.DD,EOMONTH(BG$15-1,1),1,_xlpm.VD),
AND(MONTH($AW76)=MONTH(BG$15),MONTH($AX76)=MONTH(BG$15)),
NETWORKDAYS.INTL($AW76,$AX76,1,_xlpm.VD)))),0)),
$DH76="месяц",
$BP76*BG76,
$DH76="неделя",
$BP76*BG76/7*(ROUNDUP((DAY(EOMONTH(BG$15,0)))/4,0))),
0)</f>
        <v/>
      </c>
      <c r="BY76" s="125">
        <f t="array" ref="BY76">
IFERROR(
_xlfn.IFS(
$DH76="день_1",
$BP76*$BL76/($AX76-$AW76+1)*BH76*(DAY(EOMONTH(BH$15,0))),
$DH76="день_2",
$BP76/30*MAX(MIN($AX76,EOMONTH(BH$15,0))-MAX($AW76,BH$15)+1,),
$DH76="раб.день",
$BP76/30*(IFERROR(
_xlfn.LET(_xlpm.VD,
CHOOSE(
{1;2;3;4;5;6;7;8;9;10;11;12;13;14;15;16;17;18},
45658,45659,45660,45661,45662,45663,45664,45665,45711,45724,45778,45779,45785,45786,45820,45821,45965,46022),
_xlfn.LET(_xlpm.DD,
MAX(MIN($AX76,EOMONTH(BH$15,0))-MAX($AW76,BH$15),),
_xlfn.IFS(
AND(MONTH($AW76)=MONTH(BH$15),MONTH($AX76)&lt;&gt;MONTH(BH$15)),
NETWORKDAYS.INTL($AW76,$AW76+_xlpm.DD,1,_xlpm.VD),
AND(MONTH($AW76)&lt;&gt;MONTH(BH$15),MONTH($AX76)=MONTH(BH$15)),
NETWORKDAYS.INTL(($AX76)-_xlpm.DD,$AX76,1,_xlpm.VD),
AND(MONTH($AW76)&lt;MONTH(BH$15),MONTH($AX76)&gt;MONTH(BH$15)),
NETWORKDAYS.INTL((EOMONTH(BH$15-1,1))-_xlpm.DD,EOMONTH(BH$15-1,1),1,_xlpm.VD),
AND(MONTH($AW76)=MONTH(BH$15),MONTH($AX76)=MONTH(BH$15)),
NETWORKDAYS.INTL($AW76,$AX76,1,_xlpm.VD)))),0)),
$DH76="месяц",
$BP76*BH76,
$DH76="неделя",
$BP76*BH76/7*(ROUNDUP((DAY(EOMONTH(BH$15,0)))/4,0))),
0)</f>
        <v/>
      </c>
      <c r="BZ76" s="125">
        <f t="array" ref="BZ76">
IFERROR(
_xlfn.IFS(
$DH76="день_1",
$BP76*$BL76/($AX76-$AW76+1)*BI76*(DAY(EOMONTH(BI$15,0))),
$DH76="день_2",
$BP76/30*MAX(MIN($AX76,EOMONTH(BI$15,0))-MAX($AW76,BI$15)+1,),
$DH76="раб.день",
$BP76/30*(IFERROR(
_xlfn.LET(_xlpm.VD,
CHOOSE(
{1;2;3;4;5;6;7;8;9;10;11;12;13;14;15;16;17;18},
45658,45659,45660,45661,45662,45663,45664,45665,45711,45724,45778,45779,45785,45786,45820,45821,45965,46022),
_xlfn.LET(_xlpm.DD,
MAX(MIN($AX76,EOMONTH(BI$15,0))-MAX($AW76,BI$15),),
_xlfn.IFS(
AND(MONTH($AW76)=MONTH(BI$15),MONTH($AX76)&lt;&gt;MONTH(BI$15)),
NETWORKDAYS.INTL($AW76,$AW76+_xlpm.DD,1,_xlpm.VD),
AND(MONTH($AW76)&lt;&gt;MONTH(BI$15),MONTH($AX76)=MONTH(BI$15)),
NETWORKDAYS.INTL(($AX76)-_xlpm.DD,$AX76,1,_xlpm.VD),
AND(MONTH($AW76)&lt;MONTH(BI$15),MONTH($AX76)&gt;MONTH(BI$15)),
NETWORKDAYS.INTL((EOMONTH(BI$15-1,1))-_xlpm.DD,EOMONTH(BI$15-1,1),1,_xlpm.VD),
AND(MONTH($AW76)=MONTH(BI$15),MONTH($AX76)=MONTH(BI$15)),
NETWORKDAYS.INTL($AW76,$AX76,1,_xlpm.VD)))),0)),
$DH76="месяц",
$BP76*BI76,
$DH76="неделя",
$BP76*BI76/7*(ROUNDUP((DAY(EOMONTH(BI$15,0)))/4,0))),
0)</f>
        <v/>
      </c>
      <c r="CA76" s="125">
        <f t="array" ref="CA76">
IFERROR(
_xlfn.IFS(
$DH76="день_1",
$BP76*$BL76/($AX76-$AW76+1)*BJ76*(DAY(EOMONTH(BJ$15,0))),
$DH76="день_2",
$BP76/30*MAX(MIN($AX76,EOMONTH(BJ$15,0))-MAX($AW76,BJ$15)+1,),
$DH76="раб.день",
$BP76/30*(IFERROR(
_xlfn.LET(_xlpm.VD,
CHOOSE(
{1;2;3;4;5;6;7;8;9;10;11;12;13;14;15;16;17;18},
45658,45659,45660,45661,45662,45663,45664,45665,45711,45724,45778,45779,45785,45786,45820,45821,45965,46022),
_xlfn.LET(_xlpm.DD,
MAX(MIN($AX76,EOMONTH(BJ$15,0))-MAX($AW76,BJ$15),),
_xlfn.IFS(
AND(MONTH($AW76)=MONTH(BJ$15),MONTH($AX76)&lt;&gt;MONTH(BJ$15)),
NETWORKDAYS.INTL($AW76,$AW76+_xlpm.DD,1,_xlpm.VD),
AND(MONTH($AW76)&lt;&gt;MONTH(BJ$15),MONTH($AX76)=MONTH(BJ$15)),
NETWORKDAYS.INTL(($AX76)-_xlpm.DD,$AX76,1,_xlpm.VD),
AND(MONTH($AW76)&lt;MONTH(BJ$15),MONTH($AX76)&gt;MONTH(BJ$15)),
NETWORKDAYS.INTL((EOMONTH(BJ$15-1,1))-_xlpm.DD,EOMONTH(BJ$15-1,1),1,_xlpm.VD),
AND(MONTH($AW76)=MONTH(BJ$15),MONTH($AX76)=MONTH(BJ$15)),
NETWORKDAYS.INTL($AW76,$AX76,1,_xlpm.VD)))),0)),
$DH76="месяц",
$BP76*BJ76,
$DH76="неделя",
$BP76*BJ76/7*(ROUNDUP((DAY(EOMONTH(BJ$15,0)))/4,0))),
0)</f>
        <v/>
      </c>
      <c r="CB76" s="125">
        <f t="array" ref="CB76">
IFERROR(
_xlfn.IFS(
$DH76="день_1",
$BP76*$BL76/($AX76-$AW76+1)*BK76*(DAY(EOMONTH(BK$15,0))),
$DH76="день_2",
$BP76/30*MAX(MIN($AX76,EOMONTH(BK$15,0))-MAX($AW76,BK$15)+1,),
$DH76="раб.день",
$BP76/30*(IFERROR(
_xlfn.LET(_xlpm.VD,
CHOOSE(
{1;2;3;4;5;6;7;8;9;10;11;12;13;14;15;16;17;18},
45658,45659,45660,45661,45662,45663,45664,45665,45711,45724,45778,45779,45785,45786,45820,45821,45965,46022),
_xlfn.LET(_xlpm.DD,
MAX(MIN($AX76,EOMONTH(BK$15,0))-MAX($AW76,BK$15),),
_xlfn.IFS(
AND(MONTH($AW76)=MONTH(BK$15),MONTH($AX76)&lt;&gt;MONTH(BK$15)),
NETWORKDAYS.INTL($AW76,$AW76+_xlpm.DD,1,_xlpm.VD),
AND(MONTH($AW76)&lt;&gt;MONTH(BK$15),MONTH($AX76)=MONTH(BK$15)),
NETWORKDAYS.INTL(($AX76)-_xlpm.DD,$AX76,1,_xlpm.VD),
AND(MONTH($AW76)&lt;MONTH(BK$15),MONTH($AX76)&gt;MONTH(BK$15)),
NETWORKDAYS.INTL((EOMONTH(BK$15-1,1))-_xlpm.DD,EOMONTH(BK$15-1,1),1,_xlpm.VD),
AND(MONTH($AW76)=MONTH(BK$15),MONTH($AX76)=MONTH(BK$15)),
NETWORKDAYS.INTL($AW76,$AX76,1,_xlpm.VD)))),0)),
$DH76="месяц",
$BP76*BK76,
$DH76="неделя",
$BP76*BK76/7*(ROUNDUP((DAY(EOMONTH(BK$15,0)))/4,0))),
0)</f>
        <v/>
      </c>
      <c r="CC76" s="125">
        <f>SUM($BQ76:$CB76)</f>
        <v/>
      </c>
      <c r="CD76" s="126">
        <f>SUM($EH76:$EH76)</f>
        <v/>
      </c>
      <c r="CE76" s="126">
        <f>$CD76*$AB76</f>
        <v/>
      </c>
      <c r="CF76" s="126">
        <f>SUM($EK76:$EK76)</f>
        <v/>
      </c>
      <c r="CG76" s="126">
        <f>$CF76*$AB76</f>
        <v/>
      </c>
      <c r="CH76" s="126">
        <f>SUM($CC76,$CE76,$CG76)</f>
        <v/>
      </c>
      <c r="CI76" s="126">
        <f>$CH76*(1+$CM76)</f>
        <v/>
      </c>
      <c r="CJ76" s="127" t="n">
        <v>0</v>
      </c>
      <c r="CK76" s="126">
        <f>SUM($CH76:$CH76)*(1+$CJ76)</f>
        <v/>
      </c>
      <c r="CL76" s="126">
        <f>SUM($CH76:$CH76)*(1+$CM76)</f>
        <v/>
      </c>
      <c r="CM76" s="59" t="inlineStr">
        <is>
          <t>20%</t>
        </is>
      </c>
      <c r="CN76" s="59" t="n"/>
      <c r="CO76" s="72" t="n"/>
      <c r="CP76" s="59" t="n"/>
      <c r="CQ76" s="73" t="n"/>
      <c r="CR76" s="73" t="n"/>
      <c r="CS76" s="73" t="n"/>
      <c r="CT76" s="72" t="n"/>
      <c r="CU76" s="79" t="inlineStr">
        <is>
          <t> </t>
        </is>
      </c>
      <c r="CV76" s="60" t="n"/>
      <c r="CW76" s="60" t="n"/>
      <c r="CX76" s="60" t="n"/>
      <c r="CY76" s="127">
        <f>IFERROR(($CC76-$EE76)/($EE76/(1-$DQ76)),0)</f>
        <v/>
      </c>
      <c r="CZ76" s="127">
        <f>IFERROR(1-$EI76/($CE76),0)</f>
        <v/>
      </c>
      <c r="DA76" s="127">
        <f>IFERROR(1-$EL76/($CG76),0)</f>
        <v/>
      </c>
      <c r="DB76" s="126">
        <f>ROUND(IFERROR(($CI76/(1+$CM76)-$EN76),0),2)</f>
        <v/>
      </c>
      <c r="DC76" s="128" t="n"/>
      <c r="DD76" s="125" t="n"/>
      <c r="DE76" s="75" t="n">
        <v>0</v>
      </c>
      <c r="DF76" s="128" t="n"/>
      <c r="DG76" s="125">
        <f>IF($DC76=0,0,$DD76*($DC76*100%-$DE76*$DF76))*SUM($AB76:$AB76)</f>
        <v/>
      </c>
      <c r="DH76" s="129" t="inlineStr">
        <is>
          <t>месяц</t>
        </is>
      </c>
      <c r="DI76" s="130">
        <f t="array" ref="DI76">IFERROR(
IF($ES76="LisChannel",
(ROUND(((INDEX({174.625;153.888888888889;130.972222222222},MATCH($AI76,{2;3;4}),0))*$AG76*$AI76),2)),0),0)</f>
        <v/>
      </c>
      <c r="DJ76" s="130">
        <f>
_xlfn.LET(_xlpm.X,
IFERROR(
IF($ES76="НовиковТВ",
(_xlfn.LET(_xlpm.NTV,
_xlfn.LET(_xlpm.MIN,350000,
IF(SUMIFS($DI:$DI,$ES:$ES,"НовиковТВ")&lt;=_xlpm.MIN,
(SUMIFS($DI:$DI,$ES:$ES,"НовиковТВ")/(COUNTIFS($ES:$ES,"НовиковТВ")))*_xlpm.MIN/SUMIFS($DI:$DI,$ES:$ES,"НовиковТВ"),
DI76)),
_xlpm.NTV+$DG76/(1-(1-(_xlpm.NTV)*(1-$DL76)*(1-$DM76)*(1-$DN76)*(1-$DO76)*(1-$DP76)/_xlpm.NTV))))/(1+$EP76),
$DI76+$DG76/(1-(1-($DI76)*(1-$DL76)*(1-$DM76)*(1-$DN76)*(1-$DO76)*(1-$DP76)/$DI76))),
0),
_xlpm.X*(1+$CM76)*(1+$CW76)-_xlpm.X*(1+$CM76)+_xlpm.X)</f>
        <v/>
      </c>
      <c r="DK76" s="125" t="inlineStr">
        <is>
          <t>послед.</t>
        </is>
      </c>
      <c r="DL76" s="63" t="n">
        <v>0</v>
      </c>
      <c r="DM76" s="63" t="n">
        <v>0</v>
      </c>
      <c r="DN76" s="63" t="n">
        <v>0</v>
      </c>
      <c r="DO76" s="63" t="n">
        <v>0</v>
      </c>
      <c r="DP76" s="63" t="n">
        <v>0</v>
      </c>
      <c r="DQ76" s="63">
        <f t="array" ref="DQ76">IFERROR(_xlfn.IFS(
$DK76="послед.",1-(1-$DL76)*(1-$DM76)*(1-$DN76)*(1-$DO76)*(1-$DP76),
$DK76="сумм.",$DL76+$DM76+$DN76+$DO76+$DP76),
0)</f>
        <v/>
      </c>
      <c r="DR76" s="125">
        <f t="array" ref="DR76">
IFERROR(
_xlfn.IFS(
$BL76=0,
0,
$BL76&gt;0,
_xlfn.IFS($DK76="послед.",
$DJ76*(1-$DL76)*(1-$DM76)*(1-$DN76)*(1-$DO76)*(1-$DP76),
$DK76="сумм.",
$DJ76*(1-($DL76+$DM76+$DN76+$DO76+$DP76)))),0)</f>
        <v/>
      </c>
      <c r="DS76" s="125">
        <f t="array" ref="DS76">
IFERROR(_xlfn.IFS(
$DH76="день_1",
$DR76*$BL76/($AX76-$AW76+1)*AZ76*(DAY(EOMONTH(AZ$15,0))),
$DH76="день_2",
$DR76/30*MAX(MIN($AX76,EOMONTH(AZ$15,0))-MAX($AW76,AZ$15)+1,),
$DH76="раб.день",
$DR76/30*(IFERROR(
_xlfn.LET(_xlpm.VD,
CHOOSE(
{1;2;3;4;5;6;7;8;9;10;11;12;13;14;15;16;17;18},
45658,45659,45660,45661,45662,45663,45664,45665,45711,45724,45778,45779,45785,45786,45820,45821,45965,46022),
_xlfn.LET(_xlpm.DD,
MAX(MIN($AX76,EOMONTH(AZ$15,0))-MAX($AW76,AZ$15),),
_xlfn.IFS(
AND(MONTH($AW76)=MONTH(AZ$15),MONTH($AX76)&lt;&gt;MONTH(AZ$15)),
NETWORKDAYS.INTL($AW76,$AW76+_xlpm.DD,1,_xlpm.VD),
AND(MONTH($AW76)&lt;&gt;MONTH(AZ$15),MONTH($AX76)=MONTH(AZ$15)),
NETWORKDAYS.INTL(($AX76)-_xlpm.DD,$AX76,1,_xlpm.VD),
AND(MONTH($AW76)&lt;MONTH(AZ$15),MONTH($AX76)&gt;MONTH(AZ$15)),
NETWORKDAYS.INTL((EOMONTH(AZ$15-1,1))-_xlpm.DD,EOMONTH(AZ$15-1,1),1,_xlpm.VD),
AND(MONTH($AW76)=MONTH(AZ$15),MONTH($AX76)=MONTH(AZ$15)),
NETWORKDAYS.INTL($AW76,$AX76,1,_xlpm.VD)))),0)),
$DH76="месяц",
$DR76*AZ76,
$DH76="неделя",
$DR76*AZ76/7*(ROUNDUP((DAY(EOMONTH(AZ$15,0)))/4,0))),
0)</f>
        <v/>
      </c>
      <c r="DT76" s="125">
        <f t="array" ref="DT76">
IFERROR(_xlfn.IFS(
$DH76="день_1",
$DR76*$BL76/($AX76-$AW76+1)*BA76*(DAY(EOMONTH(BA$15,0))),
$DH76="день_2",
$DR76/30*MAX(MIN($AX76,EOMONTH(BA$15,0))-MAX($AW76,BA$15)+1,),
$DH76="раб.день",
$DR76/30*(IFERROR(
_xlfn.LET(_xlpm.VD,
CHOOSE(
{1;2;3;4;5;6;7;8;9;10;11;12;13;14;15;16;17;18},
45658,45659,45660,45661,45662,45663,45664,45665,45711,45724,45778,45779,45785,45786,45820,45821,45965,46022),
_xlfn.LET(_xlpm.DD,
MAX(MIN($AX76,EOMONTH(BA$15,0))-MAX($AW76,BA$15),),
_xlfn.IFS(
AND(MONTH($AW76)=MONTH(BA$15),MONTH($AX76)&lt;&gt;MONTH(BA$15)),
NETWORKDAYS.INTL($AW76,$AW76+_xlpm.DD,1,_xlpm.VD),
AND(MONTH($AW76)&lt;&gt;MONTH(BA$15),MONTH($AX76)=MONTH(BA$15)),
NETWORKDAYS.INTL(($AX76)-_xlpm.DD,$AX76,1,_xlpm.VD),
AND(MONTH($AW76)&lt;MONTH(BA$15),MONTH($AX76)&gt;MONTH(BA$15)),
NETWORKDAYS.INTL((EOMONTH(BA$15-1,1))-_xlpm.DD,EOMONTH(BA$15-1,1),1,_xlpm.VD),
AND(MONTH($AW76)=MONTH(BA$15),MONTH($AX76)=MONTH(BA$15)),
NETWORKDAYS.INTL($AW76,$AX76,1,_xlpm.VD)))),0)),
$DH76="месяц",
$DR76*BA76,
$DH76="неделя",
$DR76*BA76/7*(ROUNDUP((DAY(EOMONTH(BA$15,0)))/4,0))),
0)</f>
        <v/>
      </c>
      <c r="DU76" s="125">
        <f t="array" ref="DU76">
IFERROR(_xlfn.IFS(
$DH76="день_1",
$DR76*$BL76/($AX76-$AW76+1)*BB76*(DAY(EOMONTH(BB$15,0))),
$DH76="день_2",
$DR76/30*MAX(MIN($AX76,EOMONTH(BB$15,0))-MAX($AW76,BB$15)+1,),
$DH76="раб.день",
$DR76/30*(IFERROR(
_xlfn.LET(_xlpm.VD,
CHOOSE(
{1;2;3;4;5;6;7;8;9;10;11;12;13;14;15;16;17;18},
45658,45659,45660,45661,45662,45663,45664,45665,45711,45724,45778,45779,45785,45786,45820,45821,45965,46022),
_xlfn.LET(_xlpm.DD,
MAX(MIN($AX76,EOMONTH(BB$15,0))-MAX($AW76,BB$15),),
_xlfn.IFS(
AND(MONTH($AW76)=MONTH(BB$15),MONTH($AX76)&lt;&gt;MONTH(BB$15)),
NETWORKDAYS.INTL($AW76,$AW76+_xlpm.DD,1,_xlpm.VD),
AND(MONTH($AW76)&lt;&gt;MONTH(BB$15),MONTH($AX76)=MONTH(BB$15)),
NETWORKDAYS.INTL(($AX76)-_xlpm.DD,$AX76,1,_xlpm.VD),
AND(MONTH($AW76)&lt;MONTH(BB$15),MONTH($AX76)&gt;MONTH(BB$15)),
NETWORKDAYS.INTL((EOMONTH(BB$15-1,1))-_xlpm.DD,EOMONTH(BB$15-1,1),1,_xlpm.VD),
AND(MONTH($AW76)=MONTH(BB$15),MONTH($AX76)=MONTH(BB$15)),
NETWORKDAYS.INTL($AW76,$AX76,1,_xlpm.VD)))),0)),
$DH76="месяц",
$DR76*BB76,
$DH76="неделя",
$DR76*BB76/7*(ROUNDUP((DAY(EOMONTH(BB$15,0)))/4,0))),
0)</f>
        <v/>
      </c>
      <c r="DV76" s="125">
        <f t="array" ref="DV76">
IFERROR(_xlfn.IFS(
$DH76="день_1",
$DR76*$BL76/($AX76-$AW76+1)*BC76*(DAY(EOMONTH(BC$15,0))),
$DH76="день_2",
$DR76/30*MAX(MIN($AX76,EOMONTH(BC$15,0))-MAX($AW76,BC$15)+1,),
$DH76="раб.день",
$DR76/30*(IFERROR(
_xlfn.LET(_xlpm.VD,
CHOOSE(
{1;2;3;4;5;6;7;8;9;10;11;12;13;14;15;16;17;18},
45658,45659,45660,45661,45662,45663,45664,45665,45711,45724,45778,45779,45785,45786,45820,45821,45965,46022),
_xlfn.LET(_xlpm.DD,
MAX(MIN($AX76,EOMONTH(BC$15,0))-MAX($AW76,BC$15),),
_xlfn.IFS(
AND(MONTH($AW76)=MONTH(BC$15),MONTH($AX76)&lt;&gt;MONTH(BC$15)),
NETWORKDAYS.INTL($AW76,$AW76+_xlpm.DD,1,_xlpm.VD),
AND(MONTH($AW76)&lt;&gt;MONTH(BC$15),MONTH($AX76)=MONTH(BC$15)),
NETWORKDAYS.INTL(($AX76)-_xlpm.DD,$AX76,1,_xlpm.VD),
AND(MONTH($AW76)&lt;MONTH(BC$15),MONTH($AX76)&gt;MONTH(BC$15)),
NETWORKDAYS.INTL((EOMONTH(BC$15-1,1))-_xlpm.DD,EOMONTH(BC$15-1,1),1,_xlpm.VD),
AND(MONTH($AW76)=MONTH(BC$15),MONTH($AX76)=MONTH(BC$15)),
NETWORKDAYS.INTL($AW76,$AX76,1,_xlpm.VD)))),0)),
$DH76="месяц",
$DR76*BC76,
$DH76="неделя",
$DR76*BC76/7*(ROUNDUP((DAY(EOMONTH(BC$15,0)))/4,0))),
0)</f>
        <v/>
      </c>
      <c r="DW76" s="125">
        <f t="array" ref="DW76">
IFERROR(_xlfn.IFS(
$DH76="день_1",
$DR76*$BL76/($AX76-$AW76+1)*BD76*(DAY(EOMONTH(BD$15,0))),
$DH76="день_2",
$DR76/30*MAX(MIN($AX76,EOMONTH(BD$15,0))-MAX($AW76,BD$15)+1,),
$DH76="раб.день",
$DR76/30*(IFERROR(
_xlfn.LET(_xlpm.VD,
CHOOSE(
{1;2;3;4;5;6;7;8;9;10;11;12;13;14;15;16;17;18},
45658,45659,45660,45661,45662,45663,45664,45665,45711,45724,45778,45779,45785,45786,45820,45821,45965,46022),
_xlfn.LET(_xlpm.DD,
MAX(MIN($AX76,EOMONTH(BD$15,0))-MAX($AW76,BD$15),),
_xlfn.IFS(
AND(MONTH($AW76)=MONTH(BD$15),MONTH($AX76)&lt;&gt;MONTH(BD$15)),
NETWORKDAYS.INTL($AW76,$AW76+_xlpm.DD,1,_xlpm.VD),
AND(MONTH($AW76)&lt;&gt;MONTH(BD$15),MONTH($AX76)=MONTH(BD$15)),
NETWORKDAYS.INTL(($AX76)-_xlpm.DD,$AX76,1,_xlpm.VD),
AND(MONTH($AW76)&lt;MONTH(BD$15),MONTH($AX76)&gt;MONTH(BD$15)),
NETWORKDAYS.INTL((EOMONTH(BD$15-1,1))-_xlpm.DD,EOMONTH(BD$15-1,1),1,_xlpm.VD),
AND(MONTH($AW76)=MONTH(BD$15),MONTH($AX76)=MONTH(BD$15)),
NETWORKDAYS.INTL($AW76,$AX76,1,_xlpm.VD)))),0)),
$DH76="месяц",
$DR76*BD76,
$DH76="неделя",
$DR76*BD76/7*(ROUNDUP((DAY(EOMONTH(BD$15,0)))/4,0))),
0)</f>
        <v/>
      </c>
      <c r="DX76" s="125">
        <f t="array" ref="DX76">
IFERROR(_xlfn.IFS(
$DH76="день_1",
$DR76*$BL76/($AX76-$AW76+1)*BE76*(DAY(EOMONTH(BE$15,0))),
$DH76="день_2",
$DR76/30*MAX(MIN($AX76,EOMONTH(BE$15,0))-MAX($AW76,BE$15)+1,),
$DH76="раб.день",
$DR76/30*(IFERROR(
_xlfn.LET(_xlpm.VD,
CHOOSE(
{1;2;3;4;5;6;7;8;9;10;11;12;13;14;15;16;17;18},
45658,45659,45660,45661,45662,45663,45664,45665,45711,45724,45778,45779,45785,45786,45820,45821,45965,46022),
_xlfn.LET(_xlpm.DD,
MAX(MIN($AX76,EOMONTH(BE$15,0))-MAX($AW76,BE$15),),
_xlfn.IFS(
AND(MONTH($AW76)=MONTH(BE$15),MONTH($AX76)&lt;&gt;MONTH(BE$15)),
NETWORKDAYS.INTL($AW76,$AW76+_xlpm.DD,1,_xlpm.VD),
AND(MONTH($AW76)&lt;&gt;MONTH(BE$15),MONTH($AX76)=MONTH(BE$15)),
NETWORKDAYS.INTL(($AX76)-_xlpm.DD,$AX76,1,_xlpm.VD),
AND(MONTH($AW76)&lt;MONTH(BE$15),MONTH($AX76)&gt;MONTH(BE$15)),
NETWORKDAYS.INTL((EOMONTH(BE$15-1,1))-_xlpm.DD,EOMONTH(BE$15-1,1),1,_xlpm.VD),
AND(MONTH($AW76)=MONTH(BE$15),MONTH($AX76)=MONTH(BE$15)),
NETWORKDAYS.INTL($AW76,$AX76,1,_xlpm.VD)))),0)),
$DH76="месяц",
$DR76*BE76,
$DH76="неделя",
$DR76*BE76/7*(ROUNDUP((DAY(EOMONTH(BE$15,0)))/4,0))),
0)</f>
        <v/>
      </c>
      <c r="DY76" s="125">
        <f t="array" ref="DY76">
IFERROR(_xlfn.IFS(
$DH76="день_1",
$DR76*$BL76/($AX76-$AW76+1)*BF76*(DAY(EOMONTH(BF$15,0))),
$DH76="день_2",
$DR76/30*MAX(MIN($AX76,EOMONTH(BF$15,0))-MAX($AW76,BF$15)+1,),
$DH76="раб.день",
$DR76/30*(IFERROR(
_xlfn.LET(_xlpm.VD,
CHOOSE(
{1;2;3;4;5;6;7;8;9;10;11;12;13;14;15;16;17;18},
45658,45659,45660,45661,45662,45663,45664,45665,45711,45724,45778,45779,45785,45786,45820,45821,45965,46022),
_xlfn.LET(_xlpm.DD,
MAX(MIN($AX76,EOMONTH(BF$15,0))-MAX($AW76,BF$15),),
_xlfn.IFS(
AND(MONTH($AW76)=MONTH(BF$15),MONTH($AX76)&lt;&gt;MONTH(BF$15)),
NETWORKDAYS.INTL($AW76,$AW76+_xlpm.DD,1,_xlpm.VD),
AND(MONTH($AW76)&lt;&gt;MONTH(BF$15),MONTH($AX76)=MONTH(BF$15)),
NETWORKDAYS.INTL(($AX76)-_xlpm.DD,$AX76,1,_xlpm.VD),
AND(MONTH($AW76)&lt;MONTH(BF$15),MONTH($AX76)&gt;MONTH(BF$15)),
NETWORKDAYS.INTL((EOMONTH(BF$15-1,1))-_xlpm.DD,EOMONTH(BF$15-1,1),1,_xlpm.VD),
AND(MONTH($AW76)=MONTH(BF$15),MONTH($AX76)=MONTH(BF$15)),
NETWORKDAYS.INTL($AW76,$AX76,1,_xlpm.VD)))),0)),
$DH76="месяц",
$DR76*BF76,
$DH76="неделя",
$DR76*BF76/7*(ROUNDUP((DAY(EOMONTH(BF$15,0)))/4,0))),
0)</f>
        <v/>
      </c>
      <c r="DZ76" s="125">
        <f t="array" ref="DZ76">
IFERROR(_xlfn.IFS(
$DH76="день_1",
$DR76*$BL76/($AX76-$AW76+1)*BG76*(DAY(EOMONTH(BG$15,0))),
$DH76="день_2",
$DR76/30*MAX(MIN($AX76,EOMONTH(BG$15,0))-MAX($AW76,BG$15)+1,),
$DH76="раб.день",
$DR76/30*(IFERROR(
_xlfn.LET(_xlpm.VD,
CHOOSE(
{1;2;3;4;5;6;7;8;9;10;11;12;13;14;15;16;17;18},
45658,45659,45660,45661,45662,45663,45664,45665,45711,45724,45778,45779,45785,45786,45820,45821,45965,46022),
_xlfn.LET(_xlpm.DD,
MAX(MIN($AX76,EOMONTH(BG$15,0))-MAX($AW76,BG$15),),
_xlfn.IFS(
AND(MONTH($AW76)=MONTH(BG$15),MONTH($AX76)&lt;&gt;MONTH(BG$15)),
NETWORKDAYS.INTL($AW76,$AW76+_xlpm.DD,1,_xlpm.VD),
AND(MONTH($AW76)&lt;&gt;MONTH(BG$15),MONTH($AX76)=MONTH(BG$15)),
NETWORKDAYS.INTL(($AX76)-_xlpm.DD,$AX76,1,_xlpm.VD),
AND(MONTH($AW76)&lt;MONTH(BG$15),MONTH($AX76)&gt;MONTH(BG$15)),
NETWORKDAYS.INTL((EOMONTH(BG$15-1,1))-_xlpm.DD,EOMONTH(BG$15-1,1),1,_xlpm.VD),
AND(MONTH($AW76)=MONTH(BG$15),MONTH($AX76)=MONTH(BG$15)),
NETWORKDAYS.INTL($AW76,$AX76,1,_xlpm.VD)))),0)),
$DH76="месяц",
$DR76*BG76,
$DH76="неделя",
$DR76*BG76/7*(ROUNDUP((DAY(EOMONTH(BG$15,0)))/4,0))),
0)</f>
        <v/>
      </c>
      <c r="EA76" s="125">
        <f t="array" ref="EA76">
IFERROR(_xlfn.IFS(
$DH76="день_1",
$DR76*$BL76/($AX76-$AW76+1)*BH76*(DAY(EOMONTH(BH$15,0))),
$DH76="день_2",
$DR76/30*MAX(MIN($AX76,EOMONTH(BH$15,0))-MAX($AW76,BH$15)+1,),
$DH76="раб.день",
$DR76/30*(IFERROR(
_xlfn.LET(_xlpm.VD,
CHOOSE(
{1;2;3;4;5;6;7;8;9;10;11;12;13;14;15;16;17;18},
45658,45659,45660,45661,45662,45663,45664,45665,45711,45724,45778,45779,45785,45786,45820,45821,45965,46022),
_xlfn.LET(_xlpm.DD,
MAX(MIN($AX76,EOMONTH(BH$15,0))-MAX($AW76,BH$15),),
_xlfn.IFS(
AND(MONTH($AW76)=MONTH(BH$15),MONTH($AX76)&lt;&gt;MONTH(BH$15)),
NETWORKDAYS.INTL($AW76,$AW76+_xlpm.DD,1,_xlpm.VD),
AND(MONTH($AW76)&lt;&gt;MONTH(BH$15),MONTH($AX76)=MONTH(BH$15)),
NETWORKDAYS.INTL(($AX76)-_xlpm.DD,$AX76,1,_xlpm.VD),
AND(MONTH($AW76)&lt;MONTH(BH$15),MONTH($AX76)&gt;MONTH(BH$15)),
NETWORKDAYS.INTL((EOMONTH(BH$15-1,1))-_xlpm.DD,EOMONTH(BH$15-1,1),1,_xlpm.VD),
AND(MONTH($AW76)=MONTH(BH$15),MONTH($AX76)=MONTH(BH$15)),
NETWORKDAYS.INTL($AW76,$AX76,1,_xlpm.VD)))),0)),
$DH76="месяц",
$DR76*BH76,
$DH76="неделя",
$DR76*BH76/7*(ROUNDUP((DAY(EOMONTH(BH$15,0)))/4,0))),
0)</f>
        <v/>
      </c>
      <c r="EB76" s="125">
        <f t="array" ref="EB76">
IFERROR(_xlfn.IFS(
$DH76="день_1",
$DR76*$BL76/($AX76-$AW76+1)*BI76*(DAY(EOMONTH(BI$15,0))),
$DH76="день_2",
$DR76/30*MAX(MIN($AX76,EOMONTH(BI$15,0))-MAX($AW76,BI$15)+1,),
$DH76="раб.день",
$DR76/30*(IFERROR(
_xlfn.LET(_xlpm.VD,
CHOOSE(
{1;2;3;4;5;6;7;8;9;10;11;12;13;14;15;16;17;18},
45658,45659,45660,45661,45662,45663,45664,45665,45711,45724,45778,45779,45785,45786,45820,45821,45965,46022),
_xlfn.LET(_xlpm.DD,
MAX(MIN($AX76,EOMONTH(BI$15,0))-MAX($AW76,BI$15),),
_xlfn.IFS(
AND(MONTH($AW76)=MONTH(BI$15),MONTH($AX76)&lt;&gt;MONTH(BI$15)),
NETWORKDAYS.INTL($AW76,$AW76+_xlpm.DD,1,_xlpm.VD),
AND(MONTH($AW76)&lt;&gt;MONTH(BI$15),MONTH($AX76)=MONTH(BI$15)),
NETWORKDAYS.INTL(($AX76)-_xlpm.DD,$AX76,1,_xlpm.VD),
AND(MONTH($AW76)&lt;MONTH(BI$15),MONTH($AX76)&gt;MONTH(BI$15)),
NETWORKDAYS.INTL((EOMONTH(BI$15-1,1))-_xlpm.DD,EOMONTH(BI$15-1,1),1,_xlpm.VD),
AND(MONTH($AW76)=MONTH(BI$15),MONTH($AX76)=MONTH(BI$15)),
NETWORKDAYS.INTL($AW76,$AX76,1,_xlpm.VD)))),0)),
$DH76="месяц",
$DR76*BI76,
$DH76="неделя",
$DR76*BI76/7*(ROUNDUP((DAY(EOMONTH(BI$15,0)))/4,0))),
0)</f>
        <v/>
      </c>
      <c r="EC76" s="125">
        <f t="array" ref="EC76">
IFERROR(_xlfn.IFS(
$DH76="день_1",
$DR76*$BL76/($AX76-$AW76+1)*BJ76*(DAY(EOMONTH(BJ$15,0))),
$DH76="день_2",
$DR76/30*MAX(MIN($AX76,EOMONTH(BJ$15,0))-MAX($AW76,BJ$15)+1,),
$DH76="раб.день",
$DR76/30*(IFERROR(
_xlfn.LET(_xlpm.VD,
CHOOSE(
{1;2;3;4;5;6;7;8;9;10;11;12;13;14;15;16;17;18},
45658,45659,45660,45661,45662,45663,45664,45665,45711,45724,45778,45779,45785,45786,45820,45821,45965,46022),
_xlfn.LET(_xlpm.DD,
MAX(MIN($AX76,EOMONTH(BJ$15,0))-MAX($AW76,BJ$15),),
_xlfn.IFS(
AND(MONTH($AW76)=MONTH(BJ$15),MONTH($AX76)&lt;&gt;MONTH(BJ$15)),
NETWORKDAYS.INTL($AW76,$AW76+_xlpm.DD,1,_xlpm.VD),
AND(MONTH($AW76)&lt;&gt;MONTH(BJ$15),MONTH($AX76)=MONTH(BJ$15)),
NETWORKDAYS.INTL(($AX76)-_xlpm.DD,$AX76,1,_xlpm.VD),
AND(MONTH($AW76)&lt;MONTH(BJ$15),MONTH($AX76)&gt;MONTH(BJ$15)),
NETWORKDAYS.INTL((EOMONTH(BJ$15-1,1))-_xlpm.DD,EOMONTH(BJ$15-1,1),1,_xlpm.VD),
AND(MONTH($AW76)=MONTH(BJ$15),MONTH($AX76)=MONTH(BJ$15)),
NETWORKDAYS.INTL($AW76,$AX76,1,_xlpm.VD)))),0)),
$DH76="месяц",
$DR76*BJ76,
$DH76="неделя",
$DR76*BJ76/7*(ROUNDUP((DAY(EOMONTH(BJ$15,0)))/4,0))),
0)</f>
        <v/>
      </c>
      <c r="ED76" s="125">
        <f t="array" ref="ED76">
IFERROR(_xlfn.IFS(
$DH76="день_1",
$DR76*$BL76/($AX76-$AW76+1)*BK76*(DAY(EOMONTH(BK$15,0))),
$DH76="день_2",
$DR76/30*MAX(MIN($AX76,EOMONTH(BK$15,0))-MAX($AW76,BK$15)+1,),
$DH76="раб.день",
$DR76/30*(IFERROR(
_xlfn.LET(_xlpm.VD,
CHOOSE(
{1;2;3;4;5;6;7;8;9;10;11;12;13;14;15;16;17;18},
45658,45659,45660,45661,45662,45663,45664,45665,45711,45724,45778,45779,45785,45786,45820,45821,45965,46022),
_xlfn.LET(_xlpm.DD,
MAX(MIN($AX76,EOMONTH(BK$15,0))-MAX($AW76,BK$15),),
_xlfn.IFS(
AND(MONTH($AW76)=MONTH(BK$15),MONTH($AX76)&lt;&gt;MONTH(BK$15)),
NETWORKDAYS.INTL($AW76,$AW76+_xlpm.DD,1,_xlpm.VD),
AND(MONTH($AW76)&lt;&gt;MONTH(BK$15),MONTH($AX76)=MONTH(BK$15)),
NETWORKDAYS.INTL(($AX76)-_xlpm.DD,$AX76,1,_xlpm.VD),
AND(MONTH($AW76)&lt;MONTH(BK$15),MONTH($AX76)&gt;MONTH(BK$15)),
NETWORKDAYS.INTL((EOMONTH(BK$15-1,1))-_xlpm.DD,EOMONTH(BK$15-1,1),1,_xlpm.VD),
AND(MONTH($AW76)=MONTH(BK$15),MONTH($AX76)=MONTH(BK$15)),
NETWORKDAYS.INTL($AW76,$AX76,1,_xlpm.VD)))),0)),
$DH76="месяц",
$DR76*BK76,
$DH76="неделя",
$DR76*BK76/7*(ROUNDUP((DAY(EOMONTH(BK$15,0)))/4,0))),
0)</f>
        <v/>
      </c>
      <c r="EE76" s="125">
        <f>SUM($DS76,$DT76,$DU76,$DV76,$DW76,$DX76,$DY76,$DZ76,$EA76,$EB76,$EC76,$ED76)</f>
        <v/>
      </c>
      <c r="EF76" s="125">
        <f>IFERROR(ROUND($EE76*(1+$EP76),2),0)</f>
        <v/>
      </c>
      <c r="EG76" s="128" t="n">
        <v>1</v>
      </c>
      <c r="EH76" s="126" t="n">
        <v>0</v>
      </c>
      <c r="EI76" s="126">
        <f>ROUND(SUM($EH76:$EH76)*SUM($AB76:$AB76)*$EG76,2)</f>
        <v/>
      </c>
      <c r="EJ76" s="126">
        <f>ROUND($EI76*(1+$EP76),2)</f>
        <v/>
      </c>
      <c r="EK76" s="126" t="n">
        <v>0</v>
      </c>
      <c r="EL76" s="126">
        <f>ROUND(SUM($EK76:$EK76)*SUM($AB76:$AB76)*$EG76,2)</f>
        <v/>
      </c>
      <c r="EM76" s="126">
        <f>ROUND($EL76*(1+$EP76),2)</f>
        <v/>
      </c>
      <c r="EN76" s="126">
        <f>SUM($EE76,$EI76,$EL76)</f>
        <v/>
      </c>
      <c r="EO76" s="126">
        <f>SUM($EF76,$EJ76,$EM76)</f>
        <v/>
      </c>
      <c r="EP76" s="59" t="inlineStr">
        <is>
          <t>20%</t>
        </is>
      </c>
      <c r="EQ76" s="59" t="n"/>
      <c r="ER76" s="60">
        <f t="array" ref="ER76">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MATCH(ES76,
{"AMS";"RussOutdoor";"HD Outdoor";"Ingroup";"IQ";"Ledproduction";"LisChannel";"Logic";"Media-PPL";"NovikovTV | НовиковТВ";"SMA";"SOK";"КрокусТВ | CrocusTV | IndoorTV";"Сити";"ТЯК Москва"},
0)),"")</f>
        <v/>
      </c>
      <c r="ES76" s="60" t="n"/>
      <c r="ET76" s="60">
        <f t="array" ref="ET76">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MATCH(ES76,
{"AMS";"RussOutdoor";"HD Outdoor";"Ingroup";"IQ";"Ledproduction";"LisChannel";"Logic";"Media-PPL";"NovikovTV | НовиковТВ";"SMA";"SOK";"КрокусТВ | CrocusTV | IndoorTV";"Сити";"ТЯК Москва"},
0)),"")</f>
        <v/>
      </c>
      <c r="EU76" s="60" t="n"/>
      <c r="EV76" s="60" t="n"/>
      <c r="EX76" s="110">
        <f t="array" ref="EX76">
($AR76/30
+N("ТРАФИК ПЛОЩАДКИ"))*
(IFERROR(
_xlfn.LET(
_xlpm.GPR,
HLOOKUP($L76,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(MATCH($T76,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IF($Q76="цифровой",_xlpm.GPR/$AG76,_xlpm.GPR/60)),
0)
+N("DWELL TIME"))*
(IF($AB76=0,0,IF($AB76=1,0.3,IF($AB76=2,0.5,IF($AB76&gt;2,1))))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_xlfn.IFS($AC76="да",1.2,$AC76="нет",1)*
_xlfn.IFS($AD76="да",1.2,$AD76="нет",1)*
IF(R76="статический",1,1.2)*
$X76*
INDEX(
{1.2;1;1.2;1.2;1;1.2;1.2;1.2;1.2;1.2;1.2;1;1.2;1.2;1.2;1.2;1;1;1.2;1.2;1.2;1;1;1;1;1.2;1.2;1.2;1.2;1;1;1;1;1.2;1.2;1.2;1.2;1.2;1.2;1.2;1.2;1;1;1.2;1;1;1;1;1.5;1;1;1.5;1.5;1.2},
MATCH($Q76,_xlpm.MI,0)))&gt;{0.02;0.04;0.06;0.1;0.2;0.4;0.6;0.8;1;2;4;6})),
{0;1;2;3;4;5;6;7;8;9;10;11;12},
0)))
+N("КОЭФФИЦИЕНТ КОНТАКТА"))))*
(_xlfn.IFS($X76&lt;0.1,$X76/1000,$X76&gt;25,5.2,AND($X76&gt;=0.1,$X76&lt;=25),(($X76*2+0.1)/10)*($X76/10)))*
IFERROR((_xlfn.LET(
_xlpm.MA,
{0;0.8;0.85;0.9;0.95;1},
_xlpm.MAA,
{0;1;2;3;4;5},
INDEX(_xlpm.MA,MATCH(SUMPRODUCT(--((IF(ROUND(_xlpm.MAA,1)&gt;5,5,ROUND($AB76,1)))&gt;{0;1;2;3;4;5})),_xlpm.MAA,0)))
+N("КОЭФФИЦИЕНТ КОЛ-ВО КОНСТРУКЦИЙ")),1)*
$AB76,0))*
(IF($Q76="цифровой",$AG76/15*$AI76,1)
+N("ДЛЯ ЦИФРЫ"))</f>
        <v/>
      </c>
      <c r="EY76" s="110">
        <f>IFERROR(EX76*AY76,0)</f>
        <v/>
      </c>
      <c r="EZ76" s="131">
        <f>IFERROR(DP76/EY76*1000,0)</f>
        <v/>
      </c>
      <c r="FA76" s="112">
        <f>IFERROR(FC76/FB76,0)</f>
        <v/>
      </c>
      <c r="FB76" s="112">
        <f>IFERROR((FC76/(EY76/FF76*#REF!))*0.825,0)</f>
        <v/>
      </c>
      <c r="FC76" s="112">
        <f>IFERROR(((EX76*30/AR76)*100)/30,0)</f>
        <v/>
      </c>
      <c r="FD76" s="112">
        <f>IFERROR(EY76/G76*100%,0)</f>
        <v/>
      </c>
      <c r="FE76" s="112">
        <f>IFERROR(FD76/FC76*100%,0)</f>
        <v/>
      </c>
      <c r="FF76" s="110">
        <f>IFERROR(AR76/30*AY76,0)</f>
        <v/>
      </c>
    </row>
    <row r="77" ht="13" customHeight="1">
      <c r="A77" s="59" t="n"/>
      <c r="B77" s="60" t="n"/>
      <c r="C77" s="60" t="n"/>
      <c r="D77" s="60">
        <f t="array" ref="D77">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MATCH($E77,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77" s="60">
        <f t="array" ref="E77">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MATCH($F77,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77" s="60" t="inlineStr"/>
      <c r="G77" s="60" t="n"/>
      <c r="H77" s="60">
        <f t="array" ref="H77">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MATCH($I77,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77" s="60" t="n"/>
      <c r="J77" s="60" t="n"/>
      <c r="K77" s="60" t="n"/>
      <c r="L77" s="60" t="n"/>
      <c r="M77" s="60" t="n"/>
      <c r="N77" s="60" t="n"/>
      <c r="O77" s="60" t="n"/>
      <c r="P77" s="60">
        <f t="array" ref="P77">
_xlfn.IFS(
ISNUMBER(MATCH($Q77,{"шелфбаннер","разделитель","монетница","чековая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ISNUMBER(MATCH($Q77,{"LED/LCD","видеокулер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ISNUMBER(MATCH($Q77,{"автомобиль","машина","выставочное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ISNUMBER(MATCH($Q77,{"билборд","лифтовая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ISNUMBER(MATCH($Q77,{"навигация","подвесной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ISNUMBER(MATCH($Q77,{"движущаяся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ISNUMBER(MATCH($Q77,{"каталог","журнал"},)),
"Пресса",
$Q77="","")</f>
        <v/>
      </c>
      <c r="Q77" s="60" t="n"/>
      <c r="R77" s="60">
        <f t="array" ref="R77">
IFERROR(
_xlfn.IFS(
OR(ISNUMBER(MATCH($Q77,{"экспозиция","макет","стенд","автостенд","авто стенд","выставочное пространство","выставочные стенды","модульные выставочные стенды","3Д конструкция","3D конструкция"},)),P77="Экспонирование"),
"нестандартный",
ISNUMBER(MATCH($Q77,{"скроллер","призматрон"},)),
"динамический",
$P77="Видео",
"цифровой",
OR($P77="Пресса",$P77="Щит",$P77="POSm",$P77="Подвес",$P77="Брендирование/оклейка"),
"статический"),"")</f>
        <v/>
      </c>
      <c r="S77" s="59" t="n"/>
      <c r="T77" s="60" t="n"/>
      <c r="U77" s="60" t="n"/>
      <c r="V77" s="60">
        <f>
IF(P77="Видео",
"цифровой постер/ролик",
IF(ISNUMBER(MATCH(Q77,{"короб световой","короб световой | лайтбокс","короб световой | кристалайт","лайтбокс","лайт бокс","кристалайт","LB","lightbox"},)),
"бэклит",
IF(P77="Брендирование/оклейка",
"перфарированная пленка/самоклейка",
IF(P77="Экспонирование",
"под запрос",
IF(P77="Подвес",
"баннер/ткань",
"")))))</f>
        <v/>
      </c>
      <c r="W77" s="59" t="n"/>
      <c r="X77" s="59" t="n"/>
      <c r="Y77" s="59" t="n"/>
      <c r="Z77" s="61" t="n"/>
      <c r="AA77" s="61" t="n"/>
      <c r="AB77" s="61">
        <f>IF(BL77&gt;0,Z77,0)</f>
        <v/>
      </c>
      <c r="AC77" s="59" t="n"/>
      <c r="AD77" s="59" t="n"/>
      <c r="AE77" s="59" t="n"/>
      <c r="AF77" s="59" t="n"/>
      <c r="AG77" s="59" t="n"/>
      <c r="AH77" s="59" t="n"/>
      <c r="AI77" s="59" t="n"/>
      <c r="AJ77" s="59" t="n"/>
      <c r="AK77" s="59" t="n"/>
      <c r="AL77" s="62">
        <f>IFERROR(IF(OR(R77="статический",R77="динамический",R77="нестандартный",R77="",R77=""),"-",IF(AND(AH77="-",AI77="-"),"-",AK77*3600/AH77*AI77)),"-")</f>
        <v/>
      </c>
      <c r="AM77" s="62">
        <f>IFERROR(IF(OR(R77="статический",R77="динамический",R77="",R77="", R77="BTL",R77="нестандартный"),"-",AG77*AI77*AL77/60),"-")</f>
        <v/>
      </c>
      <c r="AN77" s="63">
        <f>IFERROR(IF(AH77="","-",AG77*AI77/AH77),"-")</f>
        <v/>
      </c>
      <c r="AO77" s="59">
        <f>IFERROR(IF(OR($R77="статический",$R77="динамический",$R77="",$R77="",$R77="BTL",$R77="нестандартный"),"-",$AL77*$AY77),"-")</f>
        <v/>
      </c>
      <c r="AP77" s="62">
        <f>IFERROR(IF(OR($R77="статический",$R77="динамический",$R77="",$R77="",$R77="BTL",$R77="нестандартный"),"-",$AM77*AY77),"-")</f>
        <v/>
      </c>
      <c r="AQ77" s="64" t="n"/>
      <c r="AR77" s="61" t="n"/>
      <c r="AS77" s="61" t="n"/>
      <c r="AT77" s="61" t="n"/>
      <c r="AU77" s="65" t="n"/>
      <c r="AV77" s="124">
        <f>IFERROR(DR77/AT77*1000,"n/a")</f>
        <v/>
      </c>
      <c r="AW77" s="67" t="n"/>
      <c r="AX77" s="67" t="n"/>
      <c r="AY77" s="43">
        <f>IFERROR(IF(OR($AW77="",$AX77=""),"",_xlfn.DAYS($AX77+1,$AW77)),"")</f>
        <v/>
      </c>
      <c r="AZ77" s="68">
        <f t="array" ref="AZ77">
_xlfn.LET(_xlpm.COEFF,
IF($AW77+$AX77=0,0,IF(MAX(MIN($AX77,EOMONTH(AZ$15,0))-MAX($AW77,AZ$15)+1,)&gt;0,1,0)),
_xlfn.IFS(
$ES77="LisChannel",
_xlpm.COEFF*
INDEX({1;1;1.2;1.2;1;1;1;1;1.2;1.2;1.2;1.2},
MATCH(MONTH(AZ$15),
{1,2,3,4,5,6,7,8,9,10,11,12})),
CONCATENATE($ES77," ",$L77)="RussOutdoor метро",
_xlpm.COEFF*
INDEX({0.8;0.9;1.1;1.1;1;1;1;1;1.1;1.1;1.1;1.1},
MATCH(MONTH(AZ$15),
{1,2,3,4,5,6,7,8,9,10,11,12})),
$ES77&lt;&gt;"LisChannel",
_xlpm.COEFF,
$ES77&lt;&gt;"RussOutdoor",
_xlpm.COEFF))</f>
        <v/>
      </c>
      <c r="BA77" s="68">
        <f t="array" ref="BA77">
_xlfn.LET(_xlpm.COEFF,
IF($AW77+$AX77=0,0,IF(MAX(MIN($AX77,EOMONTH(BA$15,0))-MAX($AW77,BA$15)+1,)&gt;0,1,0)),
_xlfn.IFS(
$ES77="LisChannel",
_xlpm.COEFF*
INDEX({1;1;1.2;1.2;1;1;1;1;1.2;1.2;1.2;1.2},
MATCH(MONTH(BA$15),
{1,2,3,4,5,6,7,8,9,10,11,12})),
CONCATENATE($ES77," ",$L77)="RussOutdoor метро",
_xlpm.COEFF*
INDEX({0.8;0.9;1.1;1.1;1;1;1;1;1.1;1.1;1.1;1.1},
MATCH(MONTH(BA$15),
{1,2,3,4,5,6,7,8,9,10,11,12})),
$ES77&lt;&gt;"LisChannel",
_xlpm.COEFF,
$ES77&lt;&gt;"RussOutdoor",
_xlpm.COEFF))</f>
        <v/>
      </c>
      <c r="BB77" s="68">
        <f t="array" ref="BB77">
_xlfn.LET(_xlpm.COEFF,
IF($AW77+$AX77=0,0,IF(MAX(MIN($AX77,EOMONTH(BB$15,0))-MAX($AW77,BB$15)+1,)&gt;0,1,0)),
_xlfn.IFS(
$ES77="LisChannel",
_xlpm.COEFF*
INDEX({1;1;1.2;1.2;1;1;1;1;1.2;1.2;1.2;1.2},
MATCH(MONTH(BB$15),
{1,2,3,4,5,6,7,8,9,10,11,12})),
CONCATENATE($ES77," ",$L77)="RussOutdoor метро",
_xlpm.COEFF*
INDEX({0.8;0.9;1.1;1.1;1;1;1;1;1.1;1.1;1.1;1.1},
MATCH(MONTH(BB$15),
{1,2,3,4,5,6,7,8,9,10,11,12})),
$ES77&lt;&gt;"LisChannel",
_xlpm.COEFF,
$ES77&lt;&gt;"RussOutdoor",
_xlpm.COEFF))</f>
        <v/>
      </c>
      <c r="BC77" s="68">
        <f t="array" ref="BC77">
_xlfn.LET(_xlpm.COEFF,
IF($AW77+$AX77=0,0,IF(MAX(MIN($AX77,EOMONTH(BC$15,0))-MAX($AW77,BC$15)+1,)&gt;0,1,0)),
_xlfn.IFS(
$ES77="LisChannel",
_xlpm.COEFF*
INDEX({1;1;1.2;1.2;1;1;1;1;1.2;1.2;1.2;1.2},
MATCH(MONTH(BC$15),
{1,2,3,4,5,6,7,8,9,10,11,12})),
CONCATENATE($ES77," ",$L77)="RussOutdoor метро",
_xlpm.COEFF*
INDEX({0.8;0.9;1.1;1.1;1;1;1;1;1.1;1.1;1.1;1.1},
MATCH(MONTH(BC$15),
{1,2,3,4,5,6,7,8,9,10,11,12})),
$ES77&lt;&gt;"LisChannel",
_xlpm.COEFF,
$ES77&lt;&gt;"RussOutdoor",
_xlpm.COEFF))</f>
        <v/>
      </c>
      <c r="BD77" s="68">
        <f t="array" ref="BD77">
_xlfn.LET(_xlpm.COEFF,
IF($AW77+$AX77=0,0,IF(MAX(MIN($AX77,EOMONTH(BD$15,0))-MAX($AW77,BD$15)+1,)&gt;0,1,0)),
_xlfn.IFS(
$ES77="LisChannel",
_xlpm.COEFF*
INDEX({1;1;1.2;1.2;1;1;1;1;1.2;1.2;1.2;1.2},
MATCH(MONTH(BD$15),
{1,2,3,4,5,6,7,8,9,10,11,12})),
CONCATENATE($ES77," ",$L77)="RussOutdoor метро",
_xlpm.COEFF*
INDEX({0.8;0.9;1.1;1.1;1;1;1;1;1.1;1.1;1.1;1.1},
MATCH(MONTH(BD$15),
{1,2,3,4,5,6,7,8,9,10,11,12})),
$ES77&lt;&gt;"LisChannel",
_xlpm.COEFF,
$ES77&lt;&gt;"RussOutdoor",
_xlpm.COEFF))</f>
        <v/>
      </c>
      <c r="BE77" s="68">
        <f t="array" ref="BE77">
_xlfn.LET(_xlpm.COEFF,
IF($AW77+$AX77=0,0,IF(MAX(MIN($AX77,EOMONTH(BE$15,0))-MAX($AW77,BE$15)+1,)&gt;0,1,0)),
_xlfn.IFS(
$ES77="LisChannel",
_xlpm.COEFF*
INDEX({1;1;1.2;1.2;1;1;1;1;1.2;1.2;1.2;1.2},
MATCH(MONTH(BE$15),
{1,2,3,4,5,6,7,8,9,10,11,12})),
CONCATENATE($ES77," ",$L77)="RussOutdoor метро",
_xlpm.COEFF*
INDEX({0.8;0.9;1.1;1.1;1;1;1;1;1.1;1.1;1.1;1.1},
MATCH(MONTH(BE$15),
{1,2,3,4,5,6,7,8,9,10,11,12})),
$ES77&lt;&gt;"LisChannel",
_xlpm.COEFF,
$ES77&lt;&gt;"RussOutdoor",
_xlpm.COEFF))</f>
        <v/>
      </c>
      <c r="BF77" s="68">
        <f t="array" ref="BF77">
_xlfn.LET(_xlpm.COEFF,
IF($AW77+$AX77=0,0,IF(MAX(MIN($AX77,EOMONTH(BF$15,0))-MAX($AW77,BF$15)+1,)&gt;0,1,0)),
_xlfn.IFS(
$ES77="LisChannel",
_xlpm.COEFF*
INDEX({1;1;1.2;1.2;1;1;1;1;1.2;1.2;1.2;1.2},
MATCH(MONTH(BF$15),
{1,2,3,4,5,6,7,8,9,10,11,12})),
CONCATENATE($ES77," ",$L77)="RussOutdoor метро",
_xlpm.COEFF*
INDEX({0.8;0.9;1.1;1.1;1;1;1;1;1.1;1.1;1.1;1.1},
MATCH(MONTH(BF$15),
{1,2,3,4,5,6,7,8,9,10,11,12})),
$ES77&lt;&gt;"LisChannel",
_xlpm.COEFF,
$ES77&lt;&gt;"RussOutdoor",
_xlpm.COEFF))</f>
        <v/>
      </c>
      <c r="BG77" s="68">
        <f t="array" ref="BG77">
_xlfn.LET(_xlpm.COEFF,
IF($AW77+$AX77=0,0,IF(MAX(MIN($AX77,EOMONTH(BG$15,0))-MAX($AW77,BG$15)+1,)&gt;0,1,0)),
_xlfn.IFS(
$ES77="LisChannel",
_xlpm.COEFF*
INDEX({1;1;1.2;1.2;1;1;1;1;1.2;1.2;1.2;1.2},
MATCH(MONTH(BG$15),
{1,2,3,4,5,6,7,8,9,10,11,12})),
CONCATENATE($ES77," ",$L77)="RussOutdoor метро",
_xlpm.COEFF*
INDEX({0.8;0.9;1.1;1.1;1;1;1;1;1.1;1.1;1.1;1.1},
MATCH(MONTH(BG$15),
{1,2,3,4,5,6,7,8,9,10,11,12})),
$ES77&lt;&gt;"LisChannel",
_xlpm.COEFF,
$ES77&lt;&gt;"RussOutdoor",
_xlpm.COEFF))</f>
        <v/>
      </c>
      <c r="BH77" s="68">
        <f t="array" ref="BH77">
_xlfn.LET(_xlpm.COEFF,
IF($AW77+$AX77=0,0,IF(MAX(MIN($AX77,EOMONTH(BH$15,0))-MAX($AW77,BH$15)+1,)&gt;0,1,0)),
_xlfn.IFS(
$ES77="LisChannel",
_xlpm.COEFF*
INDEX({1;1;1.2;1.2;1;1;1;1;1.2;1.2;1.2;1.2},
MATCH(MONTH(BH$15),
{1,2,3,4,5,6,7,8,9,10,11,12})),
CONCATENATE($ES77," ",$L77)="RussOutdoor метро",
_xlpm.COEFF*
INDEX({0.8;0.9;1.1;1.1;1;1;1;1;1.1;1.1;1.1;1.1},
MATCH(MONTH(BH$15),
{1,2,3,4,5,6,7,8,9,10,11,12})),
$ES77&lt;&gt;"LisChannel",
_xlpm.COEFF,
$ES77&lt;&gt;"RussOutdoor",
_xlpm.COEFF))</f>
        <v/>
      </c>
      <c r="BI77" s="68">
        <f t="array" ref="BI77">
_xlfn.LET(_xlpm.COEFF,
IF($AW77+$AX77=0,0,IF(MAX(MIN($AX77,EOMONTH(BI$15,0))-MAX($AW77,BI$15)+1,)&gt;0,1,0)),
_xlfn.IFS(
$ES77="LisChannel",
_xlpm.COEFF*
INDEX({1;1;1.2;1.2;1;1;1;1;1.2;1.2;1.2;1.2},
MATCH(MONTH(BI$15),
{1,2,3,4,5,6,7,8,9,10,11,12})),
CONCATENATE($ES77," ",$L77)="RussOutdoor метро",
_xlpm.COEFF*
INDEX({0.8;0.9;1.1;1.1;1;1;1;1;1.1;1.1;1.1;1.1},
MATCH(MONTH(BI$15),
{1,2,3,4,5,6,7,8,9,10,11,12})),
$ES77&lt;&gt;"LisChannel",
_xlpm.COEFF,
$ES77&lt;&gt;"RussOutdoor",
_xlpm.COEFF))</f>
        <v/>
      </c>
      <c r="BJ77" s="68">
        <f t="array" ref="BJ77">
_xlfn.LET(_xlpm.COEFF,
IF($AW77+$AX77=0,0,IF(MAX(MIN($AX77,EOMONTH(BJ$15,0))-MAX($AW77,BJ$15)+1,)&gt;0,1,0)),
_xlfn.IFS(
$ES77="LisChannel",
_xlpm.COEFF*
INDEX({1;1;1.2;1.2;1;1;1;1;1.2;1.2;1.2;1.2},
MATCH(MONTH(BJ$15),
{1,2,3,4,5,6,7,8,9,10,11,12})),
CONCATENATE($ES77," ",$L77)="RussOutdoor метро",
_xlpm.COEFF*
INDEX({0.8;0.9;1.1;1.1;1;1;1;1;1.1;1.1;1.1;1.1},
MATCH(MONTH(BJ$15),
{1,2,3,4,5,6,7,8,9,10,11,12})),
$ES77&lt;&gt;"LisChannel",
_xlpm.COEFF,
$ES77&lt;&gt;"RussOutdoor",
_xlpm.COEFF))</f>
        <v/>
      </c>
      <c r="BK77" s="68">
        <f t="array" ref="BK77">
_xlfn.LET(_xlpm.COEFF,
IF($AW77+$AX77=0,0,IF(MAX(MIN($AX77,EOMONTH(BK$15,0))-MAX($AW77,BK$15)+1,)&gt;0,1,0)),
_xlfn.IFS(
$ES77="LisChannel",
_xlpm.COEFF*
INDEX({1;1;1.2;1.2;1;1;1;1;1.2;1.2;1.2;1.2},
MATCH(MONTH(BK$15),
{1,2,3,4,5,6,7,8,9,10,11,12})),
CONCATENATE($ES77," ",$L77)="RussOutdoor метро",
_xlpm.COEFF*
INDEX({0.8;0.9;1.1;1.1;1;1;1;1;1.1;1.1;1.1;1.1},
MATCH(MONTH(BK$15),
{1,2,3,4,5,6,7,8,9,10,11,12})),
$ES77&lt;&gt;"LisChannel",
_xlpm.COEFF,
$ES77&lt;&gt;"RussOutdoor",
_xlpm.COEFF))</f>
        <v/>
      </c>
      <c r="BL77" s="62">
        <f>COUNTIFS($AZ77:$BK77,"&gt;0")</f>
        <v/>
      </c>
      <c r="BM77" s="65" t="n"/>
      <c r="BN77" s="125">
        <f>$DJ77</f>
        <v/>
      </c>
      <c r="BO77" s="63">
        <f>$DQ77</f>
        <v/>
      </c>
      <c r="BP77" s="125">
        <f>
IFERROR(
IF($BL77=0,0,
$BN77*(1-$BO77)),
0)</f>
        <v/>
      </c>
      <c r="BQ77" s="125">
        <f t="array" ref="BQ77">
IFERROR(
_xlfn.IFS(
$DH77="день_1",
$BP77*$BL77/($AX77-$AW77+1)*AZ77*(DAY(EOMONTH(AZ$15,0))),
$DH77="день_2",
$BP77/30*MAX(MIN($AX77,EOMONTH(AZ$15,0))-MAX($AW77,AZ$15)+1,),
$DH77="раб.день",
$BP77/30*(IFERROR(
_xlfn.LET(_xlpm.VD,
CHOOSE(
{1;2;3;4;5;6;7;8;9;10;11;12;13;14;15;16;17;18},
45658,45659,45660,45661,45662,45663,45664,45665,45711,45724,45778,45779,45785,45786,45820,45821,45965,46022),
_xlfn.LET(_xlpm.DD,
MAX(MIN($AX77,EOMONTH(AZ$15,0))-MAX($AW77,AZ$15),),
_xlfn.IFS(
AND(MONTH($AW77)=MONTH(AZ$15),MONTH($AX77)&lt;&gt;MONTH(AZ$15)),
NETWORKDAYS.INTL($AW77,$AW77+_xlpm.DD,1,_xlpm.VD),
AND(MONTH($AW77)&lt;&gt;MONTH(AZ$15),MONTH($AX77)=MONTH(AZ$15)),
NETWORKDAYS.INTL(($AX77)-_xlpm.DD,$AX77,1,_xlpm.VD),
AND(MONTH($AW77)&lt;MONTH(AZ$15),MONTH($AX77)&gt;MONTH(AZ$15)),
NETWORKDAYS.INTL((EOMONTH(AZ$15-1,1))-_xlpm.DD,EOMONTH(AZ$15-1,1),1,_xlpm.VD),
AND(MONTH($AW77)=MONTH(AZ$15),MONTH($AX77)=MONTH(AZ$15)),
NETWORKDAYS.INTL($AW77,$AX77,1,_xlpm.VD)))),0)),
$DH77="месяц",
$BP77*AZ77,
$DH77="неделя",
$BP77*AZ77/7*(ROUNDUP((DAY(EOMONTH(AZ$15,0)))/4,0))),
0)</f>
        <v/>
      </c>
      <c r="BR77" s="125">
        <f t="array" ref="BR77">
IFERROR(
_xlfn.IFS(
$DH77="день_1",
$BP77*$BL77/($AX77-$AW77+1)*BA77*(DAY(EOMONTH(BA$15,0))),
$DH77="день_2",
$BP77/30*MAX(MIN($AX77,EOMONTH(BA$15,0))-MAX($AW77,BA$15)+1,),
$DH77="раб.день",
$BP77/30*(IFERROR(
_xlfn.LET(_xlpm.VD,
CHOOSE(
{1;2;3;4;5;6;7;8;9;10;11;12;13;14;15;16;17;18},
45658,45659,45660,45661,45662,45663,45664,45665,45711,45724,45778,45779,45785,45786,45820,45821,45965,46022),
_xlfn.LET(_xlpm.DD,
MAX(MIN($AX77,EOMONTH(BA$15,0))-MAX($AW77,BA$15),),
_xlfn.IFS(
AND(MONTH($AW77)=MONTH(BA$15),MONTH($AX77)&lt;&gt;MONTH(BA$15)),
NETWORKDAYS.INTL($AW77,$AW77+_xlpm.DD,1,_xlpm.VD),
AND(MONTH($AW77)&lt;&gt;MONTH(BA$15),MONTH($AX77)=MONTH(BA$15)),
NETWORKDAYS.INTL(($AX77)-_xlpm.DD,$AX77,1,_xlpm.VD),
AND(MONTH($AW77)&lt;MONTH(BA$15),MONTH($AX77)&gt;MONTH(BA$15)),
NETWORKDAYS.INTL((EOMONTH(BA$15-1,1))-_xlpm.DD,EOMONTH(BA$15-1,1),1,_xlpm.VD),
AND(MONTH($AW77)=MONTH(BA$15),MONTH($AX77)=MONTH(BA$15)),
NETWORKDAYS.INTL($AW77,$AX77,1,_xlpm.VD)))),0)),
$DH77="месяц",
$BP77*BA77,
$DH77="неделя",
$BP77*BA77/7*(ROUNDUP((DAY(EOMONTH(BA$15,0)))/4,0))),
0)</f>
        <v/>
      </c>
      <c r="BS77" s="125">
        <f t="array" ref="BS77">
IFERROR(
_xlfn.IFS(
$DH77="день_1",
$BP77*$BL77/($AX77-$AW77+1)*BB77*(DAY(EOMONTH(BB$15,0))),
$DH77="день_2",
$BP77/30*MAX(MIN($AX77,EOMONTH(BB$15,0))-MAX($AW77,BB$15)+1,),
$DH77="раб.день",
$BP77/30*(IFERROR(
_xlfn.LET(_xlpm.VD,
CHOOSE(
{1;2;3;4;5;6;7;8;9;10;11;12;13;14;15;16;17;18},
45658,45659,45660,45661,45662,45663,45664,45665,45711,45724,45778,45779,45785,45786,45820,45821,45965,46022),
_xlfn.LET(_xlpm.DD,
MAX(MIN($AX77,EOMONTH(BB$15,0))-MAX($AW77,BB$15),),
_xlfn.IFS(
AND(MONTH($AW77)=MONTH(BB$15),MONTH($AX77)&lt;&gt;MONTH(BB$15)),
NETWORKDAYS.INTL($AW77,$AW77+_xlpm.DD,1,_xlpm.VD),
AND(MONTH($AW77)&lt;&gt;MONTH(BB$15),MONTH($AX77)=MONTH(BB$15)),
NETWORKDAYS.INTL(($AX77)-_xlpm.DD,$AX77,1,_xlpm.VD),
AND(MONTH($AW77)&lt;MONTH(BB$15),MONTH($AX77)&gt;MONTH(BB$15)),
NETWORKDAYS.INTL((EOMONTH(BB$15-1,1))-_xlpm.DD,EOMONTH(BB$15-1,1),1,_xlpm.VD),
AND(MONTH($AW77)=MONTH(BB$15),MONTH($AX77)=MONTH(BB$15)),
NETWORKDAYS.INTL($AW77,$AX77,1,_xlpm.VD)))),0)),
$DH77="месяц",
$BP77*BB77,
$DH77="неделя",
$BP77*BB77/7*(ROUNDUP((DAY(EOMONTH(BB$15,0)))/4,0))),
0)</f>
        <v/>
      </c>
      <c r="BT77" s="125">
        <f t="array" ref="BT77">
IFERROR(
_xlfn.IFS(
$DH77="день_1",
$BP77*$BL77/($AX77-$AW77+1)*BC77*(DAY(EOMONTH(BC$15,0))),
$DH77="день_2",
$BP77/30*MAX(MIN($AX77,EOMONTH(BC$15,0))-MAX($AW77,BC$15)+1,),
$DH77="раб.день",
$BP77/30*(IFERROR(
_xlfn.LET(_xlpm.VD,
CHOOSE(
{1;2;3;4;5;6;7;8;9;10;11;12;13;14;15;16;17;18},
45658,45659,45660,45661,45662,45663,45664,45665,45711,45724,45778,45779,45785,45786,45820,45821,45965,46022),
_xlfn.LET(_xlpm.DD,
MAX(MIN($AX77,EOMONTH(BC$15,0))-MAX($AW77,BC$15),),
_xlfn.IFS(
AND(MONTH($AW77)=MONTH(BC$15),MONTH($AX77)&lt;&gt;MONTH(BC$15)),
NETWORKDAYS.INTL($AW77,$AW77+_xlpm.DD,1,_xlpm.VD),
AND(MONTH($AW77)&lt;&gt;MONTH(BC$15),MONTH($AX77)=MONTH(BC$15)),
NETWORKDAYS.INTL(($AX77)-_xlpm.DD,$AX77,1,_xlpm.VD),
AND(MONTH($AW77)&lt;MONTH(BC$15),MONTH($AX77)&gt;MONTH(BC$15)),
NETWORKDAYS.INTL((EOMONTH(BC$15-1,1))-_xlpm.DD,EOMONTH(BC$15-1,1),1,_xlpm.VD),
AND(MONTH($AW77)=MONTH(BC$15),MONTH($AX77)=MONTH(BC$15)),
NETWORKDAYS.INTL($AW77,$AX77,1,_xlpm.VD)))),0)),
$DH77="месяц",
$BP77*BC77,
$DH77="неделя",
$BP77*BC77/7*(ROUNDUP((DAY(EOMONTH(BC$15,0)))/4,0))),
0)</f>
        <v/>
      </c>
      <c r="BU77" s="125">
        <f t="array" ref="BU77">
IFERROR(
_xlfn.IFS(
$DH77="день_1",
$BP77*$BL77/($AX77-$AW77+1)*BD77*(DAY(EOMONTH(BD$15,0))),
$DH77="день_2",
$BP77/30*MAX(MIN($AX77,EOMONTH(BD$15,0))-MAX($AW77,BD$15)+1,),
$DH77="раб.день",
$BP77/30*(IFERROR(
_xlfn.LET(_xlpm.VD,
CHOOSE(
{1;2;3;4;5;6;7;8;9;10;11;12;13;14;15;16;17;18},
45658,45659,45660,45661,45662,45663,45664,45665,45711,45724,45778,45779,45785,45786,45820,45821,45965,46022),
_xlfn.LET(_xlpm.DD,
MAX(MIN($AX77,EOMONTH(BD$15,0))-MAX($AW77,BD$15),),
_xlfn.IFS(
AND(MONTH($AW77)=MONTH(BD$15),MONTH($AX77)&lt;&gt;MONTH(BD$15)),
NETWORKDAYS.INTL($AW77,$AW77+_xlpm.DD,1,_xlpm.VD),
AND(MONTH($AW77)&lt;&gt;MONTH(BD$15),MONTH($AX77)=MONTH(BD$15)),
NETWORKDAYS.INTL(($AX77)-_xlpm.DD,$AX77,1,_xlpm.VD),
AND(MONTH($AW77)&lt;MONTH(BD$15),MONTH($AX77)&gt;MONTH(BD$15)),
NETWORKDAYS.INTL((EOMONTH(BD$15-1,1))-_xlpm.DD,EOMONTH(BD$15-1,1),1,_xlpm.VD),
AND(MONTH($AW77)=MONTH(BD$15),MONTH($AX77)=MONTH(BD$15)),
NETWORKDAYS.INTL($AW77,$AX77,1,_xlpm.VD)))),0)),
$DH77="месяц",
$BP77*BD77,
$DH77="неделя",
$BP77*BD77/7*(ROUNDUP((DAY(EOMONTH(BD$15,0)))/4,0))),
0)</f>
        <v/>
      </c>
      <c r="BV77" s="125">
        <f t="array" ref="BV77">
IFERROR(
_xlfn.IFS(
$DH77="день_1",
$BP77*$BL77/($AX77-$AW77+1)*BE77*(DAY(EOMONTH(BE$15,0))),
$DH77="день_2",
$BP77/30*MAX(MIN($AX77,EOMONTH(BE$15,0))-MAX($AW77,BE$15)+1,),
$DH77="раб.день",
$BP77/30*(IFERROR(
_xlfn.LET(_xlpm.VD,
CHOOSE(
{1;2;3;4;5;6;7;8;9;10;11;12;13;14;15;16;17;18},
45658,45659,45660,45661,45662,45663,45664,45665,45711,45724,45778,45779,45785,45786,45820,45821,45965,46022),
_xlfn.LET(_xlpm.DD,
MAX(MIN($AX77,EOMONTH(BE$15,0))-MAX($AW77,BE$15),),
_xlfn.IFS(
AND(MONTH($AW77)=MONTH(BE$15),MONTH($AX77)&lt;&gt;MONTH(BE$15)),
NETWORKDAYS.INTL($AW77,$AW77+_xlpm.DD,1,_xlpm.VD),
AND(MONTH($AW77)&lt;&gt;MONTH(BE$15),MONTH($AX77)=MONTH(BE$15)),
NETWORKDAYS.INTL(($AX77)-_xlpm.DD,$AX77,1,_xlpm.VD),
AND(MONTH($AW77)&lt;MONTH(BE$15),MONTH($AX77)&gt;MONTH(BE$15)),
NETWORKDAYS.INTL((EOMONTH(BE$15-1,1))-_xlpm.DD,EOMONTH(BE$15-1,1),1,_xlpm.VD),
AND(MONTH($AW77)=MONTH(BE$15),MONTH($AX77)=MONTH(BE$15)),
NETWORKDAYS.INTL($AW77,$AX77,1,_xlpm.VD)))),0)),
$DH77="месяц",
$BP77*BE77,
$DH77="неделя",
$BP77*BE77/7*(ROUNDUP((DAY(EOMONTH(BE$15,0)))/4,0))),
0)</f>
        <v/>
      </c>
      <c r="BW77" s="125">
        <f t="array" ref="BW77">
IFERROR(
_xlfn.IFS(
$DH77="день_1",
$BP77*$BL77/($AX77-$AW77+1)*BF77*(DAY(EOMONTH(BF$15,0))),
$DH77="день_2",
$BP77/30*MAX(MIN($AX77,EOMONTH(BF$15,0))-MAX($AW77,BF$15)+1,),
$DH77="раб.день",
$BP77/30*(IFERROR(
_xlfn.LET(_xlpm.VD,
CHOOSE(
{1;2;3;4;5;6;7;8;9;10;11;12;13;14;15;16;17;18},
45658,45659,45660,45661,45662,45663,45664,45665,45711,45724,45778,45779,45785,45786,45820,45821,45965,46022),
_xlfn.LET(_xlpm.DD,
MAX(MIN($AX77,EOMONTH(BF$15,0))-MAX($AW77,BF$15),),
_xlfn.IFS(
AND(MONTH($AW77)=MONTH(BF$15),MONTH($AX77)&lt;&gt;MONTH(BF$15)),
NETWORKDAYS.INTL($AW77,$AW77+_xlpm.DD,1,_xlpm.VD),
AND(MONTH($AW77)&lt;&gt;MONTH(BF$15),MONTH($AX77)=MONTH(BF$15)),
NETWORKDAYS.INTL(($AX77)-_xlpm.DD,$AX77,1,_xlpm.VD),
AND(MONTH($AW77)&lt;MONTH(BF$15),MONTH($AX77)&gt;MONTH(BF$15)),
NETWORKDAYS.INTL((EOMONTH(BF$15-1,1))-_xlpm.DD,EOMONTH(BF$15-1,1),1,_xlpm.VD),
AND(MONTH($AW77)=MONTH(BF$15),MONTH($AX77)=MONTH(BF$15)),
NETWORKDAYS.INTL($AW77,$AX77,1,_xlpm.VD)))),0)),
$DH77="месяц",
$BP77*BF77,
$DH77="неделя",
$BP77*BF77/7*(ROUNDUP((DAY(EOMONTH(BF$15,0)))/4,0))),
0)</f>
        <v/>
      </c>
      <c r="BX77" s="125">
        <f t="array" ref="BX77">
IFERROR(
_xlfn.IFS(
$DH77="день_1",
$BP77*$BL77/($AX77-$AW77+1)*BG77*(DAY(EOMONTH(BG$15,0))),
$DH77="день_2",
$BP77/30*MAX(MIN($AX77,EOMONTH(BG$15,0))-MAX($AW77,BG$15)+1,),
$DH77="раб.день",
$BP77/30*(IFERROR(
_xlfn.LET(_xlpm.VD,
CHOOSE(
{1;2;3;4;5;6;7;8;9;10;11;12;13;14;15;16;17;18},
45658,45659,45660,45661,45662,45663,45664,45665,45711,45724,45778,45779,45785,45786,45820,45821,45965,46022),
_xlfn.LET(_xlpm.DD,
MAX(MIN($AX77,EOMONTH(BG$15,0))-MAX($AW77,BG$15),),
_xlfn.IFS(
AND(MONTH($AW77)=MONTH(BG$15),MONTH($AX77)&lt;&gt;MONTH(BG$15)),
NETWORKDAYS.INTL($AW77,$AW77+_xlpm.DD,1,_xlpm.VD),
AND(MONTH($AW77)&lt;&gt;MONTH(BG$15),MONTH($AX77)=MONTH(BG$15)),
NETWORKDAYS.INTL(($AX77)-_xlpm.DD,$AX77,1,_xlpm.VD),
AND(MONTH($AW77)&lt;MONTH(BG$15),MONTH($AX77)&gt;MONTH(BG$15)),
NETWORKDAYS.INTL((EOMONTH(BG$15-1,1))-_xlpm.DD,EOMONTH(BG$15-1,1),1,_xlpm.VD),
AND(MONTH($AW77)=MONTH(BG$15),MONTH($AX77)=MONTH(BG$15)),
NETWORKDAYS.INTL($AW77,$AX77,1,_xlpm.VD)))),0)),
$DH77="месяц",
$BP77*BG77,
$DH77="неделя",
$BP77*BG77/7*(ROUNDUP((DAY(EOMONTH(BG$15,0)))/4,0))),
0)</f>
        <v/>
      </c>
      <c r="BY77" s="125">
        <f t="array" ref="BY77">
IFERROR(
_xlfn.IFS(
$DH77="день_1",
$BP77*$BL77/($AX77-$AW77+1)*BH77*(DAY(EOMONTH(BH$15,0))),
$DH77="день_2",
$BP77/30*MAX(MIN($AX77,EOMONTH(BH$15,0))-MAX($AW77,BH$15)+1,),
$DH77="раб.день",
$BP77/30*(IFERROR(
_xlfn.LET(_xlpm.VD,
CHOOSE(
{1;2;3;4;5;6;7;8;9;10;11;12;13;14;15;16;17;18},
45658,45659,45660,45661,45662,45663,45664,45665,45711,45724,45778,45779,45785,45786,45820,45821,45965,46022),
_xlfn.LET(_xlpm.DD,
MAX(MIN($AX77,EOMONTH(BH$15,0))-MAX($AW77,BH$15),),
_xlfn.IFS(
AND(MONTH($AW77)=MONTH(BH$15),MONTH($AX77)&lt;&gt;MONTH(BH$15)),
NETWORKDAYS.INTL($AW77,$AW77+_xlpm.DD,1,_xlpm.VD),
AND(MONTH($AW77)&lt;&gt;MONTH(BH$15),MONTH($AX77)=MONTH(BH$15)),
NETWORKDAYS.INTL(($AX77)-_xlpm.DD,$AX77,1,_xlpm.VD),
AND(MONTH($AW77)&lt;MONTH(BH$15),MONTH($AX77)&gt;MONTH(BH$15)),
NETWORKDAYS.INTL((EOMONTH(BH$15-1,1))-_xlpm.DD,EOMONTH(BH$15-1,1),1,_xlpm.VD),
AND(MONTH($AW77)=MONTH(BH$15),MONTH($AX77)=MONTH(BH$15)),
NETWORKDAYS.INTL($AW77,$AX77,1,_xlpm.VD)))),0)),
$DH77="месяц",
$BP77*BH77,
$DH77="неделя",
$BP77*BH77/7*(ROUNDUP((DAY(EOMONTH(BH$15,0)))/4,0))),
0)</f>
        <v/>
      </c>
      <c r="BZ77" s="125">
        <f t="array" ref="BZ77">
IFERROR(
_xlfn.IFS(
$DH77="день_1",
$BP77*$BL77/($AX77-$AW77+1)*BI77*(DAY(EOMONTH(BI$15,0))),
$DH77="день_2",
$BP77/30*MAX(MIN($AX77,EOMONTH(BI$15,0))-MAX($AW77,BI$15)+1,),
$DH77="раб.день",
$BP77/30*(IFERROR(
_xlfn.LET(_xlpm.VD,
CHOOSE(
{1;2;3;4;5;6;7;8;9;10;11;12;13;14;15;16;17;18},
45658,45659,45660,45661,45662,45663,45664,45665,45711,45724,45778,45779,45785,45786,45820,45821,45965,46022),
_xlfn.LET(_xlpm.DD,
MAX(MIN($AX77,EOMONTH(BI$15,0))-MAX($AW77,BI$15),),
_xlfn.IFS(
AND(MONTH($AW77)=MONTH(BI$15),MONTH($AX77)&lt;&gt;MONTH(BI$15)),
NETWORKDAYS.INTL($AW77,$AW77+_xlpm.DD,1,_xlpm.VD),
AND(MONTH($AW77)&lt;&gt;MONTH(BI$15),MONTH($AX77)=MONTH(BI$15)),
NETWORKDAYS.INTL(($AX77)-_xlpm.DD,$AX77,1,_xlpm.VD),
AND(MONTH($AW77)&lt;MONTH(BI$15),MONTH($AX77)&gt;MONTH(BI$15)),
NETWORKDAYS.INTL((EOMONTH(BI$15-1,1))-_xlpm.DD,EOMONTH(BI$15-1,1),1,_xlpm.VD),
AND(MONTH($AW77)=MONTH(BI$15),MONTH($AX77)=MONTH(BI$15)),
NETWORKDAYS.INTL($AW77,$AX77,1,_xlpm.VD)))),0)),
$DH77="месяц",
$BP77*BI77,
$DH77="неделя",
$BP77*BI77/7*(ROUNDUP((DAY(EOMONTH(BI$15,0)))/4,0))),
0)</f>
        <v/>
      </c>
      <c r="CA77" s="125">
        <f t="array" ref="CA77">
IFERROR(
_xlfn.IFS(
$DH77="день_1",
$BP77*$BL77/($AX77-$AW77+1)*BJ77*(DAY(EOMONTH(BJ$15,0))),
$DH77="день_2",
$BP77/30*MAX(MIN($AX77,EOMONTH(BJ$15,0))-MAX($AW77,BJ$15)+1,),
$DH77="раб.день",
$BP77/30*(IFERROR(
_xlfn.LET(_xlpm.VD,
CHOOSE(
{1;2;3;4;5;6;7;8;9;10;11;12;13;14;15;16;17;18},
45658,45659,45660,45661,45662,45663,45664,45665,45711,45724,45778,45779,45785,45786,45820,45821,45965,46022),
_xlfn.LET(_xlpm.DD,
MAX(MIN($AX77,EOMONTH(BJ$15,0))-MAX($AW77,BJ$15),),
_xlfn.IFS(
AND(MONTH($AW77)=MONTH(BJ$15),MONTH($AX77)&lt;&gt;MONTH(BJ$15)),
NETWORKDAYS.INTL($AW77,$AW77+_xlpm.DD,1,_xlpm.VD),
AND(MONTH($AW77)&lt;&gt;MONTH(BJ$15),MONTH($AX77)=MONTH(BJ$15)),
NETWORKDAYS.INTL(($AX77)-_xlpm.DD,$AX77,1,_xlpm.VD),
AND(MONTH($AW77)&lt;MONTH(BJ$15),MONTH($AX77)&gt;MONTH(BJ$15)),
NETWORKDAYS.INTL((EOMONTH(BJ$15-1,1))-_xlpm.DD,EOMONTH(BJ$15-1,1),1,_xlpm.VD),
AND(MONTH($AW77)=MONTH(BJ$15),MONTH($AX77)=MONTH(BJ$15)),
NETWORKDAYS.INTL($AW77,$AX77,1,_xlpm.VD)))),0)),
$DH77="месяц",
$BP77*BJ77,
$DH77="неделя",
$BP77*BJ77/7*(ROUNDUP((DAY(EOMONTH(BJ$15,0)))/4,0))),
0)</f>
        <v/>
      </c>
      <c r="CB77" s="125">
        <f t="array" ref="CB77">
IFERROR(
_xlfn.IFS(
$DH77="день_1",
$BP77*$BL77/($AX77-$AW77+1)*BK77*(DAY(EOMONTH(BK$15,0))),
$DH77="день_2",
$BP77/30*MAX(MIN($AX77,EOMONTH(BK$15,0))-MAX($AW77,BK$15)+1,),
$DH77="раб.день",
$BP77/30*(IFERROR(
_xlfn.LET(_xlpm.VD,
CHOOSE(
{1;2;3;4;5;6;7;8;9;10;11;12;13;14;15;16;17;18},
45658,45659,45660,45661,45662,45663,45664,45665,45711,45724,45778,45779,45785,45786,45820,45821,45965,46022),
_xlfn.LET(_xlpm.DD,
MAX(MIN($AX77,EOMONTH(BK$15,0))-MAX($AW77,BK$15),),
_xlfn.IFS(
AND(MONTH($AW77)=MONTH(BK$15),MONTH($AX77)&lt;&gt;MONTH(BK$15)),
NETWORKDAYS.INTL($AW77,$AW77+_xlpm.DD,1,_xlpm.VD),
AND(MONTH($AW77)&lt;&gt;MONTH(BK$15),MONTH($AX77)=MONTH(BK$15)),
NETWORKDAYS.INTL(($AX77)-_xlpm.DD,$AX77,1,_xlpm.VD),
AND(MONTH($AW77)&lt;MONTH(BK$15),MONTH($AX77)&gt;MONTH(BK$15)),
NETWORKDAYS.INTL((EOMONTH(BK$15-1,1))-_xlpm.DD,EOMONTH(BK$15-1,1),1,_xlpm.VD),
AND(MONTH($AW77)=MONTH(BK$15),MONTH($AX77)=MONTH(BK$15)),
NETWORKDAYS.INTL($AW77,$AX77,1,_xlpm.VD)))),0)),
$DH77="месяц",
$BP77*BK77,
$DH77="неделя",
$BP77*BK77/7*(ROUNDUP((DAY(EOMONTH(BK$15,0)))/4,0))),
0)</f>
        <v/>
      </c>
      <c r="CC77" s="125">
        <f>SUM($BQ77:$CB77)</f>
        <v/>
      </c>
      <c r="CD77" s="126">
        <f>SUM($EH77:$EH77)</f>
        <v/>
      </c>
      <c r="CE77" s="126">
        <f>$CD77*$AB77</f>
        <v/>
      </c>
      <c r="CF77" s="126">
        <f>SUM($EK77:$EK77)</f>
        <v/>
      </c>
      <c r="CG77" s="126">
        <f>$CF77*$AB77</f>
        <v/>
      </c>
      <c r="CH77" s="126">
        <f>SUM($CC77,$CE77,$CG77)</f>
        <v/>
      </c>
      <c r="CI77" s="126">
        <f>$CH77*(1+$CM77)</f>
        <v/>
      </c>
      <c r="CJ77" s="127" t="n">
        <v>0</v>
      </c>
      <c r="CK77" s="126">
        <f>SUM($CH77:$CH77)*(1+$CJ77)</f>
        <v/>
      </c>
      <c r="CL77" s="126">
        <f>SUM($CH77:$CH77)*(1+$CM77)</f>
        <v/>
      </c>
      <c r="CM77" s="59" t="inlineStr">
        <is>
          <t>20%</t>
        </is>
      </c>
      <c r="CN77" s="59" t="n"/>
      <c r="CO77" s="72" t="n"/>
      <c r="CP77" s="59" t="n"/>
      <c r="CQ77" s="73" t="n"/>
      <c r="CR77" s="73" t="n"/>
      <c r="CS77" s="73" t="n"/>
      <c r="CT77" s="72" t="n"/>
      <c r="CU77" s="79" t="inlineStr">
        <is>
          <t> </t>
        </is>
      </c>
      <c r="CV77" s="60" t="n"/>
      <c r="CW77" s="60" t="n"/>
      <c r="CX77" s="60" t="n"/>
      <c r="CY77" s="127">
        <f>IFERROR(($CC77-$EE77)/($EE77/(1-$DQ77)),0)</f>
        <v/>
      </c>
      <c r="CZ77" s="127">
        <f>IFERROR(1-$EI77/($CE77),0)</f>
        <v/>
      </c>
      <c r="DA77" s="127">
        <f>IFERROR(1-$EL77/($CG77),0)</f>
        <v/>
      </c>
      <c r="DB77" s="126">
        <f>ROUND(IFERROR(($CI77/(1+$CM77)-$EN77),0),2)</f>
        <v/>
      </c>
      <c r="DC77" s="128" t="n"/>
      <c r="DD77" s="125" t="n"/>
      <c r="DE77" s="75" t="n">
        <v>0</v>
      </c>
      <c r="DF77" s="128" t="n"/>
      <c r="DG77" s="125">
        <f>IF($DC77=0,0,$DD77*($DC77*100%-$DE77*$DF77))*SUM($AB77:$AB77)</f>
        <v/>
      </c>
      <c r="DH77" s="129" t="inlineStr">
        <is>
          <t>месяц</t>
        </is>
      </c>
      <c r="DI77" s="130">
        <f t="array" ref="DI77">IFERROR(
IF($ES77="LisChannel",
(ROUND(((INDEX({174.625;153.888888888889;130.972222222222},MATCH($AI77,{2;3;4}),0))*$AG77*$AI77),2)),0),0)</f>
        <v/>
      </c>
      <c r="DJ77" s="130">
        <f>
_xlfn.LET(_xlpm.X,
IFERROR(
IF($ES77="НовиковТВ",
(_xlfn.LET(_xlpm.NTV,
_xlfn.LET(_xlpm.MIN,350000,
IF(SUMIFS($DI:$DI,$ES:$ES,"НовиковТВ")&lt;=_xlpm.MIN,
(SUMIFS($DI:$DI,$ES:$ES,"НовиковТВ")/(COUNTIFS($ES:$ES,"НовиковТВ")))*_xlpm.MIN/SUMIFS($DI:$DI,$ES:$ES,"НовиковТВ"),
DI77)),
_xlpm.NTV+$DG77/(1-(1-(_xlpm.NTV)*(1-$DL77)*(1-$DM77)*(1-$DN77)*(1-$DO77)*(1-$DP77)/_xlpm.NTV))))/(1+$EP77),
$DI77+$DG77/(1-(1-($DI77)*(1-$DL77)*(1-$DM77)*(1-$DN77)*(1-$DO77)*(1-$DP77)/$DI77))),
0),
_xlpm.X*(1+$CM77)*(1+$CW77)-_xlpm.X*(1+$CM77)+_xlpm.X)</f>
        <v/>
      </c>
      <c r="DK77" s="125" t="inlineStr">
        <is>
          <t>послед.</t>
        </is>
      </c>
      <c r="DL77" s="63" t="n">
        <v>0</v>
      </c>
      <c r="DM77" s="63" t="n">
        <v>0</v>
      </c>
      <c r="DN77" s="63" t="n">
        <v>0</v>
      </c>
      <c r="DO77" s="63" t="n">
        <v>0</v>
      </c>
      <c r="DP77" s="63" t="n">
        <v>0</v>
      </c>
      <c r="DQ77" s="63">
        <f t="array" ref="DQ77">IFERROR(_xlfn.IFS(
$DK77="послед.",1-(1-$DL77)*(1-$DM77)*(1-$DN77)*(1-$DO77)*(1-$DP77),
$DK77="сумм.",$DL77+$DM77+$DN77+$DO77+$DP77),
0)</f>
        <v/>
      </c>
      <c r="DR77" s="125">
        <f t="array" ref="DR77">
IFERROR(
_xlfn.IFS(
$BL77=0,
0,
$BL77&gt;0,
_xlfn.IFS($DK77="послед.",
$DJ77*(1-$DL77)*(1-$DM77)*(1-$DN77)*(1-$DO77)*(1-$DP77),
$DK77="сумм.",
$DJ77*(1-($DL77+$DM77+$DN77+$DO77+$DP77)))),0)</f>
        <v/>
      </c>
      <c r="DS77" s="125">
        <f t="array" ref="DS77">
IFERROR(_xlfn.IFS(
$DH77="день_1",
$DR77*$BL77/($AX77-$AW77+1)*AZ77*(DAY(EOMONTH(AZ$15,0))),
$DH77="день_2",
$DR77/30*MAX(MIN($AX77,EOMONTH(AZ$15,0))-MAX($AW77,AZ$15)+1,),
$DH77="раб.день",
$DR77/30*(IFERROR(
_xlfn.LET(_xlpm.VD,
CHOOSE(
{1;2;3;4;5;6;7;8;9;10;11;12;13;14;15;16;17;18},
45658,45659,45660,45661,45662,45663,45664,45665,45711,45724,45778,45779,45785,45786,45820,45821,45965,46022),
_xlfn.LET(_xlpm.DD,
MAX(MIN($AX77,EOMONTH(AZ$15,0))-MAX($AW77,AZ$15),),
_xlfn.IFS(
AND(MONTH($AW77)=MONTH(AZ$15),MONTH($AX77)&lt;&gt;MONTH(AZ$15)),
NETWORKDAYS.INTL($AW77,$AW77+_xlpm.DD,1,_xlpm.VD),
AND(MONTH($AW77)&lt;&gt;MONTH(AZ$15),MONTH($AX77)=MONTH(AZ$15)),
NETWORKDAYS.INTL(($AX77)-_xlpm.DD,$AX77,1,_xlpm.VD),
AND(MONTH($AW77)&lt;MONTH(AZ$15),MONTH($AX77)&gt;MONTH(AZ$15)),
NETWORKDAYS.INTL((EOMONTH(AZ$15-1,1))-_xlpm.DD,EOMONTH(AZ$15-1,1),1,_xlpm.VD),
AND(MONTH($AW77)=MONTH(AZ$15),MONTH($AX77)=MONTH(AZ$15)),
NETWORKDAYS.INTL($AW77,$AX77,1,_xlpm.VD)))),0)),
$DH77="месяц",
$DR77*AZ77,
$DH77="неделя",
$DR77*AZ77/7*(ROUNDUP((DAY(EOMONTH(AZ$15,0)))/4,0))),
0)</f>
        <v/>
      </c>
      <c r="DT77" s="125">
        <f t="array" ref="DT77">
IFERROR(_xlfn.IFS(
$DH77="день_1",
$DR77*$BL77/($AX77-$AW77+1)*BA77*(DAY(EOMONTH(BA$15,0))),
$DH77="день_2",
$DR77/30*MAX(MIN($AX77,EOMONTH(BA$15,0))-MAX($AW77,BA$15)+1,),
$DH77="раб.день",
$DR77/30*(IFERROR(
_xlfn.LET(_xlpm.VD,
CHOOSE(
{1;2;3;4;5;6;7;8;9;10;11;12;13;14;15;16;17;18},
45658,45659,45660,45661,45662,45663,45664,45665,45711,45724,45778,45779,45785,45786,45820,45821,45965,46022),
_xlfn.LET(_xlpm.DD,
MAX(MIN($AX77,EOMONTH(BA$15,0))-MAX($AW77,BA$15),),
_xlfn.IFS(
AND(MONTH($AW77)=MONTH(BA$15),MONTH($AX77)&lt;&gt;MONTH(BA$15)),
NETWORKDAYS.INTL($AW77,$AW77+_xlpm.DD,1,_xlpm.VD),
AND(MONTH($AW77)&lt;&gt;MONTH(BA$15),MONTH($AX77)=MONTH(BA$15)),
NETWORKDAYS.INTL(($AX77)-_xlpm.DD,$AX77,1,_xlpm.VD),
AND(MONTH($AW77)&lt;MONTH(BA$15),MONTH($AX77)&gt;MONTH(BA$15)),
NETWORKDAYS.INTL((EOMONTH(BA$15-1,1))-_xlpm.DD,EOMONTH(BA$15-1,1),1,_xlpm.VD),
AND(MONTH($AW77)=MONTH(BA$15),MONTH($AX77)=MONTH(BA$15)),
NETWORKDAYS.INTL($AW77,$AX77,1,_xlpm.VD)))),0)),
$DH77="месяц",
$DR77*BA77,
$DH77="неделя",
$DR77*BA77/7*(ROUNDUP((DAY(EOMONTH(BA$15,0)))/4,0))),
0)</f>
        <v/>
      </c>
      <c r="DU77" s="125">
        <f t="array" ref="DU77">
IFERROR(_xlfn.IFS(
$DH77="день_1",
$DR77*$BL77/($AX77-$AW77+1)*BB77*(DAY(EOMONTH(BB$15,0))),
$DH77="день_2",
$DR77/30*MAX(MIN($AX77,EOMONTH(BB$15,0))-MAX($AW77,BB$15)+1,),
$DH77="раб.день",
$DR77/30*(IFERROR(
_xlfn.LET(_xlpm.VD,
CHOOSE(
{1;2;3;4;5;6;7;8;9;10;11;12;13;14;15;16;17;18},
45658,45659,45660,45661,45662,45663,45664,45665,45711,45724,45778,45779,45785,45786,45820,45821,45965,46022),
_xlfn.LET(_xlpm.DD,
MAX(MIN($AX77,EOMONTH(BB$15,0))-MAX($AW77,BB$15),),
_xlfn.IFS(
AND(MONTH($AW77)=MONTH(BB$15),MONTH($AX77)&lt;&gt;MONTH(BB$15)),
NETWORKDAYS.INTL($AW77,$AW77+_xlpm.DD,1,_xlpm.VD),
AND(MONTH($AW77)&lt;&gt;MONTH(BB$15),MONTH($AX77)=MONTH(BB$15)),
NETWORKDAYS.INTL(($AX77)-_xlpm.DD,$AX77,1,_xlpm.VD),
AND(MONTH($AW77)&lt;MONTH(BB$15),MONTH($AX77)&gt;MONTH(BB$15)),
NETWORKDAYS.INTL((EOMONTH(BB$15-1,1))-_xlpm.DD,EOMONTH(BB$15-1,1),1,_xlpm.VD),
AND(MONTH($AW77)=MONTH(BB$15),MONTH($AX77)=MONTH(BB$15)),
NETWORKDAYS.INTL($AW77,$AX77,1,_xlpm.VD)))),0)),
$DH77="месяц",
$DR77*BB77,
$DH77="неделя",
$DR77*BB77/7*(ROUNDUP((DAY(EOMONTH(BB$15,0)))/4,0))),
0)</f>
        <v/>
      </c>
      <c r="DV77" s="125">
        <f t="array" ref="DV77">
IFERROR(_xlfn.IFS(
$DH77="день_1",
$DR77*$BL77/($AX77-$AW77+1)*BC77*(DAY(EOMONTH(BC$15,0))),
$DH77="день_2",
$DR77/30*MAX(MIN($AX77,EOMONTH(BC$15,0))-MAX($AW77,BC$15)+1,),
$DH77="раб.день",
$DR77/30*(IFERROR(
_xlfn.LET(_xlpm.VD,
CHOOSE(
{1;2;3;4;5;6;7;8;9;10;11;12;13;14;15;16;17;18},
45658,45659,45660,45661,45662,45663,45664,45665,45711,45724,45778,45779,45785,45786,45820,45821,45965,46022),
_xlfn.LET(_xlpm.DD,
MAX(MIN($AX77,EOMONTH(BC$15,0))-MAX($AW77,BC$15),),
_xlfn.IFS(
AND(MONTH($AW77)=MONTH(BC$15),MONTH($AX77)&lt;&gt;MONTH(BC$15)),
NETWORKDAYS.INTL($AW77,$AW77+_xlpm.DD,1,_xlpm.VD),
AND(MONTH($AW77)&lt;&gt;MONTH(BC$15),MONTH($AX77)=MONTH(BC$15)),
NETWORKDAYS.INTL(($AX77)-_xlpm.DD,$AX77,1,_xlpm.VD),
AND(MONTH($AW77)&lt;MONTH(BC$15),MONTH($AX77)&gt;MONTH(BC$15)),
NETWORKDAYS.INTL((EOMONTH(BC$15-1,1))-_xlpm.DD,EOMONTH(BC$15-1,1),1,_xlpm.VD),
AND(MONTH($AW77)=MONTH(BC$15),MONTH($AX77)=MONTH(BC$15)),
NETWORKDAYS.INTL($AW77,$AX77,1,_xlpm.VD)))),0)),
$DH77="месяц",
$DR77*BC77,
$DH77="неделя",
$DR77*BC77/7*(ROUNDUP((DAY(EOMONTH(BC$15,0)))/4,0))),
0)</f>
        <v/>
      </c>
      <c r="DW77" s="125">
        <f t="array" ref="DW77">
IFERROR(_xlfn.IFS(
$DH77="день_1",
$DR77*$BL77/($AX77-$AW77+1)*BD77*(DAY(EOMONTH(BD$15,0))),
$DH77="день_2",
$DR77/30*MAX(MIN($AX77,EOMONTH(BD$15,0))-MAX($AW77,BD$15)+1,),
$DH77="раб.день",
$DR77/30*(IFERROR(
_xlfn.LET(_xlpm.VD,
CHOOSE(
{1;2;3;4;5;6;7;8;9;10;11;12;13;14;15;16;17;18},
45658,45659,45660,45661,45662,45663,45664,45665,45711,45724,45778,45779,45785,45786,45820,45821,45965,46022),
_xlfn.LET(_xlpm.DD,
MAX(MIN($AX77,EOMONTH(BD$15,0))-MAX($AW77,BD$15),),
_xlfn.IFS(
AND(MONTH($AW77)=MONTH(BD$15),MONTH($AX77)&lt;&gt;MONTH(BD$15)),
NETWORKDAYS.INTL($AW77,$AW77+_xlpm.DD,1,_xlpm.VD),
AND(MONTH($AW77)&lt;&gt;MONTH(BD$15),MONTH($AX77)=MONTH(BD$15)),
NETWORKDAYS.INTL(($AX77)-_xlpm.DD,$AX77,1,_xlpm.VD),
AND(MONTH($AW77)&lt;MONTH(BD$15),MONTH($AX77)&gt;MONTH(BD$15)),
NETWORKDAYS.INTL((EOMONTH(BD$15-1,1))-_xlpm.DD,EOMONTH(BD$15-1,1),1,_xlpm.VD),
AND(MONTH($AW77)=MONTH(BD$15),MONTH($AX77)=MONTH(BD$15)),
NETWORKDAYS.INTL($AW77,$AX77,1,_xlpm.VD)))),0)),
$DH77="месяц",
$DR77*BD77,
$DH77="неделя",
$DR77*BD77/7*(ROUNDUP((DAY(EOMONTH(BD$15,0)))/4,0))),
0)</f>
        <v/>
      </c>
      <c r="DX77" s="125">
        <f t="array" ref="DX77">
IFERROR(_xlfn.IFS(
$DH77="день_1",
$DR77*$BL77/($AX77-$AW77+1)*BE77*(DAY(EOMONTH(BE$15,0))),
$DH77="день_2",
$DR77/30*MAX(MIN($AX77,EOMONTH(BE$15,0))-MAX($AW77,BE$15)+1,),
$DH77="раб.день",
$DR77/30*(IFERROR(
_xlfn.LET(_xlpm.VD,
CHOOSE(
{1;2;3;4;5;6;7;8;9;10;11;12;13;14;15;16;17;18},
45658,45659,45660,45661,45662,45663,45664,45665,45711,45724,45778,45779,45785,45786,45820,45821,45965,46022),
_xlfn.LET(_xlpm.DD,
MAX(MIN($AX77,EOMONTH(BE$15,0))-MAX($AW77,BE$15),),
_xlfn.IFS(
AND(MONTH($AW77)=MONTH(BE$15),MONTH($AX77)&lt;&gt;MONTH(BE$15)),
NETWORKDAYS.INTL($AW77,$AW77+_xlpm.DD,1,_xlpm.VD),
AND(MONTH($AW77)&lt;&gt;MONTH(BE$15),MONTH($AX77)=MONTH(BE$15)),
NETWORKDAYS.INTL(($AX77)-_xlpm.DD,$AX77,1,_xlpm.VD),
AND(MONTH($AW77)&lt;MONTH(BE$15),MONTH($AX77)&gt;MONTH(BE$15)),
NETWORKDAYS.INTL((EOMONTH(BE$15-1,1))-_xlpm.DD,EOMONTH(BE$15-1,1),1,_xlpm.VD),
AND(MONTH($AW77)=MONTH(BE$15),MONTH($AX77)=MONTH(BE$15)),
NETWORKDAYS.INTL($AW77,$AX77,1,_xlpm.VD)))),0)),
$DH77="месяц",
$DR77*BE77,
$DH77="неделя",
$DR77*BE77/7*(ROUNDUP((DAY(EOMONTH(BE$15,0)))/4,0))),
0)</f>
        <v/>
      </c>
      <c r="DY77" s="125">
        <f t="array" ref="DY77">
IFERROR(_xlfn.IFS(
$DH77="день_1",
$DR77*$BL77/($AX77-$AW77+1)*BF77*(DAY(EOMONTH(BF$15,0))),
$DH77="день_2",
$DR77/30*MAX(MIN($AX77,EOMONTH(BF$15,0))-MAX($AW77,BF$15)+1,),
$DH77="раб.день",
$DR77/30*(IFERROR(
_xlfn.LET(_xlpm.VD,
CHOOSE(
{1;2;3;4;5;6;7;8;9;10;11;12;13;14;15;16;17;18},
45658,45659,45660,45661,45662,45663,45664,45665,45711,45724,45778,45779,45785,45786,45820,45821,45965,46022),
_xlfn.LET(_xlpm.DD,
MAX(MIN($AX77,EOMONTH(BF$15,0))-MAX($AW77,BF$15),),
_xlfn.IFS(
AND(MONTH($AW77)=MONTH(BF$15),MONTH($AX77)&lt;&gt;MONTH(BF$15)),
NETWORKDAYS.INTL($AW77,$AW77+_xlpm.DD,1,_xlpm.VD),
AND(MONTH($AW77)&lt;&gt;MONTH(BF$15),MONTH($AX77)=MONTH(BF$15)),
NETWORKDAYS.INTL(($AX77)-_xlpm.DD,$AX77,1,_xlpm.VD),
AND(MONTH($AW77)&lt;MONTH(BF$15),MONTH($AX77)&gt;MONTH(BF$15)),
NETWORKDAYS.INTL((EOMONTH(BF$15-1,1))-_xlpm.DD,EOMONTH(BF$15-1,1),1,_xlpm.VD),
AND(MONTH($AW77)=MONTH(BF$15),MONTH($AX77)=MONTH(BF$15)),
NETWORKDAYS.INTL($AW77,$AX77,1,_xlpm.VD)))),0)),
$DH77="месяц",
$DR77*BF77,
$DH77="неделя",
$DR77*BF77/7*(ROUNDUP((DAY(EOMONTH(BF$15,0)))/4,0))),
0)</f>
        <v/>
      </c>
      <c r="DZ77" s="125">
        <f t="array" ref="DZ77">
IFERROR(_xlfn.IFS(
$DH77="день_1",
$DR77*$BL77/($AX77-$AW77+1)*BG77*(DAY(EOMONTH(BG$15,0))),
$DH77="день_2",
$DR77/30*MAX(MIN($AX77,EOMONTH(BG$15,0))-MAX($AW77,BG$15)+1,),
$DH77="раб.день",
$DR77/30*(IFERROR(
_xlfn.LET(_xlpm.VD,
CHOOSE(
{1;2;3;4;5;6;7;8;9;10;11;12;13;14;15;16;17;18},
45658,45659,45660,45661,45662,45663,45664,45665,45711,45724,45778,45779,45785,45786,45820,45821,45965,46022),
_xlfn.LET(_xlpm.DD,
MAX(MIN($AX77,EOMONTH(BG$15,0))-MAX($AW77,BG$15),),
_xlfn.IFS(
AND(MONTH($AW77)=MONTH(BG$15),MONTH($AX77)&lt;&gt;MONTH(BG$15)),
NETWORKDAYS.INTL($AW77,$AW77+_xlpm.DD,1,_xlpm.VD),
AND(MONTH($AW77)&lt;&gt;MONTH(BG$15),MONTH($AX77)=MONTH(BG$15)),
NETWORKDAYS.INTL(($AX77)-_xlpm.DD,$AX77,1,_xlpm.VD),
AND(MONTH($AW77)&lt;MONTH(BG$15),MONTH($AX77)&gt;MONTH(BG$15)),
NETWORKDAYS.INTL((EOMONTH(BG$15-1,1))-_xlpm.DD,EOMONTH(BG$15-1,1),1,_xlpm.VD),
AND(MONTH($AW77)=MONTH(BG$15),MONTH($AX77)=MONTH(BG$15)),
NETWORKDAYS.INTL($AW77,$AX77,1,_xlpm.VD)))),0)),
$DH77="месяц",
$DR77*BG77,
$DH77="неделя",
$DR77*BG77/7*(ROUNDUP((DAY(EOMONTH(BG$15,0)))/4,0))),
0)</f>
        <v/>
      </c>
      <c r="EA77" s="125">
        <f t="array" ref="EA77">
IFERROR(_xlfn.IFS(
$DH77="день_1",
$DR77*$BL77/($AX77-$AW77+1)*BH77*(DAY(EOMONTH(BH$15,0))),
$DH77="день_2",
$DR77/30*MAX(MIN($AX77,EOMONTH(BH$15,0))-MAX($AW77,BH$15)+1,),
$DH77="раб.день",
$DR77/30*(IFERROR(
_xlfn.LET(_xlpm.VD,
CHOOSE(
{1;2;3;4;5;6;7;8;9;10;11;12;13;14;15;16;17;18},
45658,45659,45660,45661,45662,45663,45664,45665,45711,45724,45778,45779,45785,45786,45820,45821,45965,46022),
_xlfn.LET(_xlpm.DD,
MAX(MIN($AX77,EOMONTH(BH$15,0))-MAX($AW77,BH$15),),
_xlfn.IFS(
AND(MONTH($AW77)=MONTH(BH$15),MONTH($AX77)&lt;&gt;MONTH(BH$15)),
NETWORKDAYS.INTL($AW77,$AW77+_xlpm.DD,1,_xlpm.VD),
AND(MONTH($AW77)&lt;&gt;MONTH(BH$15),MONTH($AX77)=MONTH(BH$15)),
NETWORKDAYS.INTL(($AX77)-_xlpm.DD,$AX77,1,_xlpm.VD),
AND(MONTH($AW77)&lt;MONTH(BH$15),MONTH($AX77)&gt;MONTH(BH$15)),
NETWORKDAYS.INTL((EOMONTH(BH$15-1,1))-_xlpm.DD,EOMONTH(BH$15-1,1),1,_xlpm.VD),
AND(MONTH($AW77)=MONTH(BH$15),MONTH($AX77)=MONTH(BH$15)),
NETWORKDAYS.INTL($AW77,$AX77,1,_xlpm.VD)))),0)),
$DH77="месяц",
$DR77*BH77,
$DH77="неделя",
$DR77*BH77/7*(ROUNDUP((DAY(EOMONTH(BH$15,0)))/4,0))),
0)</f>
        <v/>
      </c>
      <c r="EB77" s="125">
        <f t="array" ref="EB77">
IFERROR(_xlfn.IFS(
$DH77="день_1",
$DR77*$BL77/($AX77-$AW77+1)*BI77*(DAY(EOMONTH(BI$15,0))),
$DH77="день_2",
$DR77/30*MAX(MIN($AX77,EOMONTH(BI$15,0))-MAX($AW77,BI$15)+1,),
$DH77="раб.день",
$DR77/30*(IFERROR(
_xlfn.LET(_xlpm.VD,
CHOOSE(
{1;2;3;4;5;6;7;8;9;10;11;12;13;14;15;16;17;18},
45658,45659,45660,45661,45662,45663,45664,45665,45711,45724,45778,45779,45785,45786,45820,45821,45965,46022),
_xlfn.LET(_xlpm.DD,
MAX(MIN($AX77,EOMONTH(BI$15,0))-MAX($AW77,BI$15),),
_xlfn.IFS(
AND(MONTH($AW77)=MONTH(BI$15),MONTH($AX77)&lt;&gt;MONTH(BI$15)),
NETWORKDAYS.INTL($AW77,$AW77+_xlpm.DD,1,_xlpm.VD),
AND(MONTH($AW77)&lt;&gt;MONTH(BI$15),MONTH($AX77)=MONTH(BI$15)),
NETWORKDAYS.INTL(($AX77)-_xlpm.DD,$AX77,1,_xlpm.VD),
AND(MONTH($AW77)&lt;MONTH(BI$15),MONTH($AX77)&gt;MONTH(BI$15)),
NETWORKDAYS.INTL((EOMONTH(BI$15-1,1))-_xlpm.DD,EOMONTH(BI$15-1,1),1,_xlpm.VD),
AND(MONTH($AW77)=MONTH(BI$15),MONTH($AX77)=MONTH(BI$15)),
NETWORKDAYS.INTL($AW77,$AX77,1,_xlpm.VD)))),0)),
$DH77="месяц",
$DR77*BI77,
$DH77="неделя",
$DR77*BI77/7*(ROUNDUP((DAY(EOMONTH(BI$15,0)))/4,0))),
0)</f>
        <v/>
      </c>
      <c r="EC77" s="125">
        <f t="array" ref="EC77">
IFERROR(_xlfn.IFS(
$DH77="день_1",
$DR77*$BL77/($AX77-$AW77+1)*BJ77*(DAY(EOMONTH(BJ$15,0))),
$DH77="день_2",
$DR77/30*MAX(MIN($AX77,EOMONTH(BJ$15,0))-MAX($AW77,BJ$15)+1,),
$DH77="раб.день",
$DR77/30*(IFERROR(
_xlfn.LET(_xlpm.VD,
CHOOSE(
{1;2;3;4;5;6;7;8;9;10;11;12;13;14;15;16;17;18},
45658,45659,45660,45661,45662,45663,45664,45665,45711,45724,45778,45779,45785,45786,45820,45821,45965,46022),
_xlfn.LET(_xlpm.DD,
MAX(MIN($AX77,EOMONTH(BJ$15,0))-MAX($AW77,BJ$15),),
_xlfn.IFS(
AND(MONTH($AW77)=MONTH(BJ$15),MONTH($AX77)&lt;&gt;MONTH(BJ$15)),
NETWORKDAYS.INTL($AW77,$AW77+_xlpm.DD,1,_xlpm.VD),
AND(MONTH($AW77)&lt;&gt;MONTH(BJ$15),MONTH($AX77)=MONTH(BJ$15)),
NETWORKDAYS.INTL(($AX77)-_xlpm.DD,$AX77,1,_xlpm.VD),
AND(MONTH($AW77)&lt;MONTH(BJ$15),MONTH($AX77)&gt;MONTH(BJ$15)),
NETWORKDAYS.INTL((EOMONTH(BJ$15-1,1))-_xlpm.DD,EOMONTH(BJ$15-1,1),1,_xlpm.VD),
AND(MONTH($AW77)=MONTH(BJ$15),MONTH($AX77)=MONTH(BJ$15)),
NETWORKDAYS.INTL($AW77,$AX77,1,_xlpm.VD)))),0)),
$DH77="месяц",
$DR77*BJ77,
$DH77="неделя",
$DR77*BJ77/7*(ROUNDUP((DAY(EOMONTH(BJ$15,0)))/4,0))),
0)</f>
        <v/>
      </c>
      <c r="ED77" s="125">
        <f t="array" ref="ED77">
IFERROR(_xlfn.IFS(
$DH77="день_1",
$DR77*$BL77/($AX77-$AW77+1)*BK77*(DAY(EOMONTH(BK$15,0))),
$DH77="день_2",
$DR77/30*MAX(MIN($AX77,EOMONTH(BK$15,0))-MAX($AW77,BK$15)+1,),
$DH77="раб.день",
$DR77/30*(IFERROR(
_xlfn.LET(_xlpm.VD,
CHOOSE(
{1;2;3;4;5;6;7;8;9;10;11;12;13;14;15;16;17;18},
45658,45659,45660,45661,45662,45663,45664,45665,45711,45724,45778,45779,45785,45786,45820,45821,45965,46022),
_xlfn.LET(_xlpm.DD,
MAX(MIN($AX77,EOMONTH(BK$15,0))-MAX($AW77,BK$15),),
_xlfn.IFS(
AND(MONTH($AW77)=MONTH(BK$15),MONTH($AX77)&lt;&gt;MONTH(BK$15)),
NETWORKDAYS.INTL($AW77,$AW77+_xlpm.DD,1,_xlpm.VD),
AND(MONTH($AW77)&lt;&gt;MONTH(BK$15),MONTH($AX77)=MONTH(BK$15)),
NETWORKDAYS.INTL(($AX77)-_xlpm.DD,$AX77,1,_xlpm.VD),
AND(MONTH($AW77)&lt;MONTH(BK$15),MONTH($AX77)&gt;MONTH(BK$15)),
NETWORKDAYS.INTL((EOMONTH(BK$15-1,1))-_xlpm.DD,EOMONTH(BK$15-1,1),1,_xlpm.VD),
AND(MONTH($AW77)=MONTH(BK$15),MONTH($AX77)=MONTH(BK$15)),
NETWORKDAYS.INTL($AW77,$AX77,1,_xlpm.VD)))),0)),
$DH77="месяц",
$DR77*BK77,
$DH77="неделя",
$DR77*BK77/7*(ROUNDUP((DAY(EOMONTH(BK$15,0)))/4,0))),
0)</f>
        <v/>
      </c>
      <c r="EE77" s="125">
        <f>SUM($DS77,$DT77,$DU77,$DV77,$DW77,$DX77,$DY77,$DZ77,$EA77,$EB77,$EC77,$ED77)</f>
        <v/>
      </c>
      <c r="EF77" s="125">
        <f>IFERROR(ROUND($EE77*(1+$EP77),2),0)</f>
        <v/>
      </c>
      <c r="EG77" s="128" t="n">
        <v>1</v>
      </c>
      <c r="EH77" s="126" t="n">
        <v>0</v>
      </c>
      <c r="EI77" s="126">
        <f>ROUND(SUM($EH77:$EH77)*SUM($AB77:$AB77)*$EG77,2)</f>
        <v/>
      </c>
      <c r="EJ77" s="126">
        <f>ROUND($EI77*(1+$EP77),2)</f>
        <v/>
      </c>
      <c r="EK77" s="126" t="n">
        <v>0</v>
      </c>
      <c r="EL77" s="126">
        <f>ROUND(SUM($EK77:$EK77)*SUM($AB77:$AB77)*$EG77,2)</f>
        <v/>
      </c>
      <c r="EM77" s="126">
        <f>ROUND($EL77*(1+$EP77),2)</f>
        <v/>
      </c>
      <c r="EN77" s="126">
        <f>SUM($EE77,$EI77,$EL77)</f>
        <v/>
      </c>
      <c r="EO77" s="126">
        <f>SUM($EF77,$EJ77,$EM77)</f>
        <v/>
      </c>
      <c r="EP77" s="59" t="inlineStr">
        <is>
          <t>20%</t>
        </is>
      </c>
      <c r="EQ77" s="59" t="n"/>
      <c r="ER77" s="60">
        <f t="array" ref="ER77">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MATCH(ES77,
{"AMS";"RussOutdoor";"HD Outdoor";"Ingroup";"IQ";"Ledproduction";"LisChannel";"Logic";"Media-PPL";"NovikovTV | НовиковТВ";"SMA";"SOK";"КрокусТВ | CrocusTV | IndoorTV";"Сити";"ТЯК Москва"},
0)),"")</f>
        <v/>
      </c>
      <c r="ES77" s="60" t="n"/>
      <c r="ET77" s="60">
        <f t="array" ref="ET77">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MATCH(ES77,
{"AMS";"RussOutdoor";"HD Outdoor";"Ingroup";"IQ";"Ledproduction";"LisChannel";"Logic";"Media-PPL";"NovikovTV | НовиковТВ";"SMA";"SOK";"КрокусТВ | CrocusTV | IndoorTV";"Сити";"ТЯК Москва"},
0)),"")</f>
        <v/>
      </c>
      <c r="EU77" s="60" t="n"/>
      <c r="EV77" s="60" t="n"/>
      <c r="EX77" s="110">
        <f t="array" ref="EX77">
($AR77/30
+N("ТРАФИК ПЛОЩАДКИ"))*
(IFERROR(
_xlfn.LET(
_xlpm.GPR,
HLOOKUP($L77,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(MATCH($T77,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IF($Q77="цифровой",_xlpm.GPR/$AG77,_xlpm.GPR/60)),
0)
+N("DWELL TIME"))*
(IF($AB77=0,0,IF($AB77=1,0.3,IF($AB77=2,0.5,IF($AB77&gt;2,1))))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_xlfn.IFS($AC77="да",1.2,$AC77="нет",1)*
_xlfn.IFS($AD77="да",1.2,$AD77="нет",1)*
IF(R77="статический",1,1.2)*
$X77*
INDEX(
{1.2;1;1.2;1.2;1;1.2;1.2;1.2;1.2;1.2;1.2;1;1.2;1.2;1.2;1.2;1;1;1.2;1.2;1.2;1;1;1;1;1.2;1.2;1.2;1.2;1;1;1;1;1.2;1.2;1.2;1.2;1.2;1.2;1.2;1.2;1;1;1.2;1;1;1;1;1.5;1;1;1.5;1.5;1.2},
MATCH($Q77,_xlpm.MI,0)))&gt;{0.02;0.04;0.06;0.1;0.2;0.4;0.6;0.8;1;2;4;6})),
{0;1;2;3;4;5;6;7;8;9;10;11;12},
0)))
+N("КОЭФФИЦИЕНТ КОНТАКТА"))))*
(_xlfn.IFS($X77&lt;0.1,$X77/1000,$X77&gt;25,5.2,AND($X77&gt;=0.1,$X77&lt;=25),(($X77*2+0.1)/10)*($X77/10)))*
IFERROR((_xlfn.LET(
_xlpm.MA,
{0;0.8;0.85;0.9;0.95;1},
_xlpm.MAA,
{0;1;2;3;4;5},
INDEX(_xlpm.MA,MATCH(SUMPRODUCT(--((IF(ROUND(_xlpm.MAA,1)&gt;5,5,ROUND($AB77,1)))&gt;{0;1;2;3;4;5})),_xlpm.MAA,0)))
+N("КОЭФФИЦИЕНТ КОЛ-ВО КОНСТРУКЦИЙ")),1)*
$AB77,0))*
(IF($Q77="цифровой",$AG77/15*$AI77,1)
+N("ДЛЯ ЦИФРЫ"))</f>
        <v/>
      </c>
      <c r="EY77" s="110">
        <f>IFERROR(EX77*AY77,0)</f>
        <v/>
      </c>
      <c r="EZ77" s="131">
        <f>IFERROR(DP77/EY77*1000,0)</f>
        <v/>
      </c>
      <c r="FA77" s="112">
        <f>IFERROR(FC77/FB77,0)</f>
        <v/>
      </c>
      <c r="FB77" s="112">
        <f>IFERROR((FC77/(EY77/FF77*#REF!))*0.825,0)</f>
        <v/>
      </c>
      <c r="FC77" s="112">
        <f>IFERROR(((EX77*30/AR77)*100)/30,0)</f>
        <v/>
      </c>
      <c r="FD77" s="112">
        <f>IFERROR(EY77/G77*100%,0)</f>
        <v/>
      </c>
      <c r="FE77" s="112">
        <f>IFERROR(FD77/FC77*100%,0)</f>
        <v/>
      </c>
      <c r="FF77" s="110">
        <f>IFERROR(AR77/30*AY77,0)</f>
        <v/>
      </c>
    </row>
    <row r="78" ht="13" customHeight="1">
      <c r="A78" s="59" t="n"/>
      <c r="B78" s="60" t="n"/>
      <c r="C78" s="60" t="n"/>
      <c r="D78" s="60">
        <f t="array" ref="D78">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MATCH($E78,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78" s="60">
        <f t="array" ref="E78">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MATCH($F78,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78" s="60" t="inlineStr"/>
      <c r="G78" s="60" t="n"/>
      <c r="H78" s="60">
        <f t="array" ref="H78">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MATCH($I78,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78" s="60" t="n"/>
      <c r="J78" s="60" t="n"/>
      <c r="K78" s="60" t="n"/>
      <c r="L78" s="60" t="n"/>
      <c r="M78" s="60" t="n"/>
      <c r="N78" s="60" t="n"/>
      <c r="O78" s="60" t="n"/>
      <c r="P78" s="60">
        <f t="array" ref="P78">
_xlfn.IFS(
ISNUMBER(MATCH($Q78,{"шелфбаннер","разделитель","монетница","чековая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ISNUMBER(MATCH($Q78,{"LED/LCD","видеокулер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ISNUMBER(MATCH($Q78,{"автомобиль","машина","выставочное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ISNUMBER(MATCH($Q78,{"билборд","лифтовая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ISNUMBER(MATCH($Q78,{"навигация","подвесной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ISNUMBER(MATCH($Q78,{"движущаяся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ISNUMBER(MATCH($Q78,{"каталог","журнал"},)),
"Пресса",
$Q78="","")</f>
        <v/>
      </c>
      <c r="Q78" s="60" t="n"/>
      <c r="R78" s="60">
        <f t="array" ref="R78">
IFERROR(
_xlfn.IFS(
OR(ISNUMBER(MATCH($Q78,{"экспозиция","макет","стенд","автостенд","авто стенд","выставочное пространство","выставочные стенды","модульные выставочные стенды","3Д конструкция","3D конструкция"},)),P78="Экспонирование"),
"нестандартный",
ISNUMBER(MATCH($Q78,{"скроллер","призматрон"},)),
"динамический",
$P78="Видео",
"цифровой",
OR($P78="Пресса",$P78="Щит",$P78="POSm",$P78="Подвес",$P78="Брендирование/оклейка"),
"статический"),"")</f>
        <v/>
      </c>
      <c r="S78" s="59" t="n"/>
      <c r="T78" s="60" t="n"/>
      <c r="U78" s="60" t="n"/>
      <c r="V78" s="60">
        <f>
IF(P78="Видео",
"цифровой постер/ролик",
IF(ISNUMBER(MATCH(Q78,{"короб световой","короб световой | лайтбокс","короб световой | кристалайт","лайтбокс","лайт бокс","кристалайт","LB","lightbox"},)),
"бэклит",
IF(P78="Брендирование/оклейка",
"перфарированная пленка/самоклейка",
IF(P78="Экспонирование",
"под запрос",
IF(P78="Подвес",
"баннер/ткань",
"")))))</f>
        <v/>
      </c>
      <c r="W78" s="59" t="n"/>
      <c r="X78" s="59" t="n"/>
      <c r="Y78" s="59" t="n"/>
      <c r="Z78" s="61" t="n"/>
      <c r="AA78" s="61" t="n"/>
      <c r="AB78" s="61">
        <f>IF(BL78&gt;0,Z78,0)</f>
        <v/>
      </c>
      <c r="AC78" s="59" t="n"/>
      <c r="AD78" s="59" t="n"/>
      <c r="AE78" s="59" t="n"/>
      <c r="AF78" s="59" t="n"/>
      <c r="AG78" s="59" t="n"/>
      <c r="AH78" s="59" t="n"/>
      <c r="AI78" s="59" t="n"/>
      <c r="AJ78" s="59" t="n"/>
      <c r="AK78" s="59" t="n"/>
      <c r="AL78" s="62">
        <f>IFERROR(IF(OR(R78="статический",R78="динамический",R78="нестандартный",R78="",R78=""),"-",IF(AND(AH78="-",AI78="-"),"-",AK78*3600/AH78*AI78)),"-")</f>
        <v/>
      </c>
      <c r="AM78" s="62">
        <f>IFERROR(IF(OR(R78="статический",R78="динамический",R78="",R78="", R78="BTL",R78="нестандартный"),"-",AG78*AI78*AL78/60),"-")</f>
        <v/>
      </c>
      <c r="AN78" s="63">
        <f>IFERROR(IF(AH78="","-",AG78*AI78/AH78),"-")</f>
        <v/>
      </c>
      <c r="AO78" s="59">
        <f>IFERROR(IF(OR($R78="статический",$R78="динамический",$R78="",$R78="",$R78="BTL",$R78="нестандартный"),"-",$AL78*$AY78),"-")</f>
        <v/>
      </c>
      <c r="AP78" s="62">
        <f>IFERROR(IF(OR($R78="статический",$R78="динамический",$R78="",$R78="",$R78="BTL",$R78="нестандартный"),"-",$AM78*AY78),"-")</f>
        <v/>
      </c>
      <c r="AQ78" s="64" t="n"/>
      <c r="AR78" s="61" t="n"/>
      <c r="AS78" s="61" t="n"/>
      <c r="AT78" s="61" t="n"/>
      <c r="AU78" s="65" t="n"/>
      <c r="AV78" s="124">
        <f>IFERROR(DR78/AT78*1000,"n/a")</f>
        <v/>
      </c>
      <c r="AW78" s="67" t="n"/>
      <c r="AX78" s="67" t="n"/>
      <c r="AY78" s="43">
        <f>IFERROR(IF(OR($AW78="",$AX78=""),"",_xlfn.DAYS($AX78+1,$AW78)),"")</f>
        <v/>
      </c>
      <c r="AZ78" s="68">
        <f t="array" ref="AZ78">
_xlfn.LET(_xlpm.COEFF,
IF($AW78+$AX78=0,0,IF(MAX(MIN($AX78,EOMONTH(AZ$15,0))-MAX($AW78,AZ$15)+1,)&gt;0,1,0)),
_xlfn.IFS(
$ES78="LisChannel",
_xlpm.COEFF*
INDEX({1;1;1.2;1.2;1;1;1;1;1.2;1.2;1.2;1.2},
MATCH(MONTH(AZ$15),
{1,2,3,4,5,6,7,8,9,10,11,12})),
CONCATENATE($ES78," ",$L78)="RussOutdoor метро",
_xlpm.COEFF*
INDEX({0.8;0.9;1.1;1.1;1;1;1;1;1.1;1.1;1.1;1.1},
MATCH(MONTH(AZ$15),
{1,2,3,4,5,6,7,8,9,10,11,12})),
$ES78&lt;&gt;"LisChannel",
_xlpm.COEFF,
$ES78&lt;&gt;"RussOutdoor",
_xlpm.COEFF))</f>
        <v/>
      </c>
      <c r="BA78" s="68">
        <f t="array" ref="BA78">
_xlfn.LET(_xlpm.COEFF,
IF($AW78+$AX78=0,0,IF(MAX(MIN($AX78,EOMONTH(BA$15,0))-MAX($AW78,BA$15)+1,)&gt;0,1,0)),
_xlfn.IFS(
$ES78="LisChannel",
_xlpm.COEFF*
INDEX({1;1;1.2;1.2;1;1;1;1;1.2;1.2;1.2;1.2},
MATCH(MONTH(BA$15),
{1,2,3,4,5,6,7,8,9,10,11,12})),
CONCATENATE($ES78," ",$L78)="RussOutdoor метро",
_xlpm.COEFF*
INDEX({0.8;0.9;1.1;1.1;1;1;1;1;1.1;1.1;1.1;1.1},
MATCH(MONTH(BA$15),
{1,2,3,4,5,6,7,8,9,10,11,12})),
$ES78&lt;&gt;"LisChannel",
_xlpm.COEFF,
$ES78&lt;&gt;"RussOutdoor",
_xlpm.COEFF))</f>
        <v/>
      </c>
      <c r="BB78" s="68">
        <f t="array" ref="BB78">
_xlfn.LET(_xlpm.COEFF,
IF($AW78+$AX78=0,0,IF(MAX(MIN($AX78,EOMONTH(BB$15,0))-MAX($AW78,BB$15)+1,)&gt;0,1,0)),
_xlfn.IFS(
$ES78="LisChannel",
_xlpm.COEFF*
INDEX({1;1;1.2;1.2;1;1;1;1;1.2;1.2;1.2;1.2},
MATCH(MONTH(BB$15),
{1,2,3,4,5,6,7,8,9,10,11,12})),
CONCATENATE($ES78," ",$L78)="RussOutdoor метро",
_xlpm.COEFF*
INDEX({0.8;0.9;1.1;1.1;1;1;1;1;1.1;1.1;1.1;1.1},
MATCH(MONTH(BB$15),
{1,2,3,4,5,6,7,8,9,10,11,12})),
$ES78&lt;&gt;"LisChannel",
_xlpm.COEFF,
$ES78&lt;&gt;"RussOutdoor",
_xlpm.COEFF))</f>
        <v/>
      </c>
      <c r="BC78" s="68">
        <f t="array" ref="BC78">
_xlfn.LET(_xlpm.COEFF,
IF($AW78+$AX78=0,0,IF(MAX(MIN($AX78,EOMONTH(BC$15,0))-MAX($AW78,BC$15)+1,)&gt;0,1,0)),
_xlfn.IFS(
$ES78="LisChannel",
_xlpm.COEFF*
INDEX({1;1;1.2;1.2;1;1;1;1;1.2;1.2;1.2;1.2},
MATCH(MONTH(BC$15),
{1,2,3,4,5,6,7,8,9,10,11,12})),
CONCATENATE($ES78," ",$L78)="RussOutdoor метро",
_xlpm.COEFF*
INDEX({0.8;0.9;1.1;1.1;1;1;1;1;1.1;1.1;1.1;1.1},
MATCH(MONTH(BC$15),
{1,2,3,4,5,6,7,8,9,10,11,12})),
$ES78&lt;&gt;"LisChannel",
_xlpm.COEFF,
$ES78&lt;&gt;"RussOutdoor",
_xlpm.COEFF))</f>
        <v/>
      </c>
      <c r="BD78" s="68">
        <f t="array" ref="BD78">
_xlfn.LET(_xlpm.COEFF,
IF($AW78+$AX78=0,0,IF(MAX(MIN($AX78,EOMONTH(BD$15,0))-MAX($AW78,BD$15)+1,)&gt;0,1,0)),
_xlfn.IFS(
$ES78="LisChannel",
_xlpm.COEFF*
INDEX({1;1;1.2;1.2;1;1;1;1;1.2;1.2;1.2;1.2},
MATCH(MONTH(BD$15),
{1,2,3,4,5,6,7,8,9,10,11,12})),
CONCATENATE($ES78," ",$L78)="RussOutdoor метро",
_xlpm.COEFF*
INDEX({0.8;0.9;1.1;1.1;1;1;1;1;1.1;1.1;1.1;1.1},
MATCH(MONTH(BD$15),
{1,2,3,4,5,6,7,8,9,10,11,12})),
$ES78&lt;&gt;"LisChannel",
_xlpm.COEFF,
$ES78&lt;&gt;"RussOutdoor",
_xlpm.COEFF))</f>
        <v/>
      </c>
      <c r="BE78" s="68">
        <f t="array" ref="BE78">
_xlfn.LET(_xlpm.COEFF,
IF($AW78+$AX78=0,0,IF(MAX(MIN($AX78,EOMONTH(BE$15,0))-MAX($AW78,BE$15)+1,)&gt;0,1,0)),
_xlfn.IFS(
$ES78="LisChannel",
_xlpm.COEFF*
INDEX({1;1;1.2;1.2;1;1;1;1;1.2;1.2;1.2;1.2},
MATCH(MONTH(BE$15),
{1,2,3,4,5,6,7,8,9,10,11,12})),
CONCATENATE($ES78," ",$L78)="RussOutdoor метро",
_xlpm.COEFF*
INDEX({0.8;0.9;1.1;1.1;1;1;1;1;1.1;1.1;1.1;1.1},
MATCH(MONTH(BE$15),
{1,2,3,4,5,6,7,8,9,10,11,12})),
$ES78&lt;&gt;"LisChannel",
_xlpm.COEFF,
$ES78&lt;&gt;"RussOutdoor",
_xlpm.COEFF))</f>
        <v/>
      </c>
      <c r="BF78" s="68">
        <f t="array" ref="BF78">
_xlfn.LET(_xlpm.COEFF,
IF($AW78+$AX78=0,0,IF(MAX(MIN($AX78,EOMONTH(BF$15,0))-MAX($AW78,BF$15)+1,)&gt;0,1,0)),
_xlfn.IFS(
$ES78="LisChannel",
_xlpm.COEFF*
INDEX({1;1;1.2;1.2;1;1;1;1;1.2;1.2;1.2;1.2},
MATCH(MONTH(BF$15),
{1,2,3,4,5,6,7,8,9,10,11,12})),
CONCATENATE($ES78," ",$L78)="RussOutdoor метро",
_xlpm.COEFF*
INDEX({0.8;0.9;1.1;1.1;1;1;1;1;1.1;1.1;1.1;1.1},
MATCH(MONTH(BF$15),
{1,2,3,4,5,6,7,8,9,10,11,12})),
$ES78&lt;&gt;"LisChannel",
_xlpm.COEFF,
$ES78&lt;&gt;"RussOutdoor",
_xlpm.COEFF))</f>
        <v/>
      </c>
      <c r="BG78" s="68">
        <f t="array" ref="BG78">
_xlfn.LET(_xlpm.COEFF,
IF($AW78+$AX78=0,0,IF(MAX(MIN($AX78,EOMONTH(BG$15,0))-MAX($AW78,BG$15)+1,)&gt;0,1,0)),
_xlfn.IFS(
$ES78="LisChannel",
_xlpm.COEFF*
INDEX({1;1;1.2;1.2;1;1;1;1;1.2;1.2;1.2;1.2},
MATCH(MONTH(BG$15),
{1,2,3,4,5,6,7,8,9,10,11,12})),
CONCATENATE($ES78," ",$L78)="RussOutdoor метро",
_xlpm.COEFF*
INDEX({0.8;0.9;1.1;1.1;1;1;1;1;1.1;1.1;1.1;1.1},
MATCH(MONTH(BG$15),
{1,2,3,4,5,6,7,8,9,10,11,12})),
$ES78&lt;&gt;"LisChannel",
_xlpm.COEFF,
$ES78&lt;&gt;"RussOutdoor",
_xlpm.COEFF))</f>
        <v/>
      </c>
      <c r="BH78" s="68">
        <f t="array" ref="BH78">
_xlfn.LET(_xlpm.COEFF,
IF($AW78+$AX78=0,0,IF(MAX(MIN($AX78,EOMONTH(BH$15,0))-MAX($AW78,BH$15)+1,)&gt;0,1,0)),
_xlfn.IFS(
$ES78="LisChannel",
_xlpm.COEFF*
INDEX({1;1;1.2;1.2;1;1;1;1;1.2;1.2;1.2;1.2},
MATCH(MONTH(BH$15),
{1,2,3,4,5,6,7,8,9,10,11,12})),
CONCATENATE($ES78," ",$L78)="RussOutdoor метро",
_xlpm.COEFF*
INDEX({0.8;0.9;1.1;1.1;1;1;1;1;1.1;1.1;1.1;1.1},
MATCH(MONTH(BH$15),
{1,2,3,4,5,6,7,8,9,10,11,12})),
$ES78&lt;&gt;"LisChannel",
_xlpm.COEFF,
$ES78&lt;&gt;"RussOutdoor",
_xlpm.COEFF))</f>
        <v/>
      </c>
      <c r="BI78" s="68">
        <f t="array" ref="BI78">
_xlfn.LET(_xlpm.COEFF,
IF($AW78+$AX78=0,0,IF(MAX(MIN($AX78,EOMONTH(BI$15,0))-MAX($AW78,BI$15)+1,)&gt;0,1,0)),
_xlfn.IFS(
$ES78="LisChannel",
_xlpm.COEFF*
INDEX({1;1;1.2;1.2;1;1;1;1;1.2;1.2;1.2;1.2},
MATCH(MONTH(BI$15),
{1,2,3,4,5,6,7,8,9,10,11,12})),
CONCATENATE($ES78," ",$L78)="RussOutdoor метро",
_xlpm.COEFF*
INDEX({0.8;0.9;1.1;1.1;1;1;1;1;1.1;1.1;1.1;1.1},
MATCH(MONTH(BI$15),
{1,2,3,4,5,6,7,8,9,10,11,12})),
$ES78&lt;&gt;"LisChannel",
_xlpm.COEFF,
$ES78&lt;&gt;"RussOutdoor",
_xlpm.COEFF))</f>
        <v/>
      </c>
      <c r="BJ78" s="68">
        <f t="array" ref="BJ78">
_xlfn.LET(_xlpm.COEFF,
IF($AW78+$AX78=0,0,IF(MAX(MIN($AX78,EOMONTH(BJ$15,0))-MAX($AW78,BJ$15)+1,)&gt;0,1,0)),
_xlfn.IFS(
$ES78="LisChannel",
_xlpm.COEFF*
INDEX({1;1;1.2;1.2;1;1;1;1;1.2;1.2;1.2;1.2},
MATCH(MONTH(BJ$15),
{1,2,3,4,5,6,7,8,9,10,11,12})),
CONCATENATE($ES78," ",$L78)="RussOutdoor метро",
_xlpm.COEFF*
INDEX({0.8;0.9;1.1;1.1;1;1;1;1;1.1;1.1;1.1;1.1},
MATCH(MONTH(BJ$15),
{1,2,3,4,5,6,7,8,9,10,11,12})),
$ES78&lt;&gt;"LisChannel",
_xlpm.COEFF,
$ES78&lt;&gt;"RussOutdoor",
_xlpm.COEFF))</f>
        <v/>
      </c>
      <c r="BK78" s="68">
        <f t="array" ref="BK78">
_xlfn.LET(_xlpm.COEFF,
IF($AW78+$AX78=0,0,IF(MAX(MIN($AX78,EOMONTH(BK$15,0))-MAX($AW78,BK$15)+1,)&gt;0,1,0)),
_xlfn.IFS(
$ES78="LisChannel",
_xlpm.COEFF*
INDEX({1;1;1.2;1.2;1;1;1;1;1.2;1.2;1.2;1.2},
MATCH(MONTH(BK$15),
{1,2,3,4,5,6,7,8,9,10,11,12})),
CONCATENATE($ES78," ",$L78)="RussOutdoor метро",
_xlpm.COEFF*
INDEX({0.8;0.9;1.1;1.1;1;1;1;1;1.1;1.1;1.1;1.1},
MATCH(MONTH(BK$15),
{1,2,3,4,5,6,7,8,9,10,11,12})),
$ES78&lt;&gt;"LisChannel",
_xlpm.COEFF,
$ES78&lt;&gt;"RussOutdoor",
_xlpm.COEFF))</f>
        <v/>
      </c>
      <c r="BL78" s="62">
        <f>COUNTIFS($AZ78:$BK78,"&gt;0")</f>
        <v/>
      </c>
      <c r="BM78" s="65" t="n"/>
      <c r="BN78" s="125">
        <f>$DJ78</f>
        <v/>
      </c>
      <c r="BO78" s="63">
        <f>$DQ78</f>
        <v/>
      </c>
      <c r="BP78" s="125">
        <f>
IFERROR(
IF($BL78=0,0,
$BN78*(1-$BO78)),
0)</f>
        <v/>
      </c>
      <c r="BQ78" s="125">
        <f t="array" ref="BQ78">
IFERROR(
_xlfn.IFS(
$DH78="день_1",
$BP78*$BL78/($AX78-$AW78+1)*AZ78*(DAY(EOMONTH(AZ$15,0))),
$DH78="день_2",
$BP78/30*MAX(MIN($AX78,EOMONTH(AZ$15,0))-MAX($AW78,AZ$15)+1,),
$DH78="раб.день",
$BP78/30*(IFERROR(
_xlfn.LET(_xlpm.VD,
CHOOSE(
{1;2;3;4;5;6;7;8;9;10;11;12;13;14;15;16;17;18},
45658,45659,45660,45661,45662,45663,45664,45665,45711,45724,45778,45779,45785,45786,45820,45821,45965,46022),
_xlfn.LET(_xlpm.DD,
MAX(MIN($AX78,EOMONTH(AZ$15,0))-MAX($AW78,AZ$15),),
_xlfn.IFS(
AND(MONTH($AW78)=MONTH(AZ$15),MONTH($AX78)&lt;&gt;MONTH(AZ$15)),
NETWORKDAYS.INTL($AW78,$AW78+_xlpm.DD,1,_xlpm.VD),
AND(MONTH($AW78)&lt;&gt;MONTH(AZ$15),MONTH($AX78)=MONTH(AZ$15)),
NETWORKDAYS.INTL(($AX78)-_xlpm.DD,$AX78,1,_xlpm.VD),
AND(MONTH($AW78)&lt;MONTH(AZ$15),MONTH($AX78)&gt;MONTH(AZ$15)),
NETWORKDAYS.INTL((EOMONTH(AZ$15-1,1))-_xlpm.DD,EOMONTH(AZ$15-1,1),1,_xlpm.VD),
AND(MONTH($AW78)=MONTH(AZ$15),MONTH($AX78)=MONTH(AZ$15)),
NETWORKDAYS.INTL($AW78,$AX78,1,_xlpm.VD)))),0)),
$DH78="месяц",
$BP78*AZ78,
$DH78="неделя",
$BP78*AZ78/7*(ROUNDUP((DAY(EOMONTH(AZ$15,0)))/4,0))),
0)</f>
        <v/>
      </c>
      <c r="BR78" s="125">
        <f t="array" ref="BR78">
IFERROR(
_xlfn.IFS(
$DH78="день_1",
$BP78*$BL78/($AX78-$AW78+1)*BA78*(DAY(EOMONTH(BA$15,0))),
$DH78="день_2",
$BP78/30*MAX(MIN($AX78,EOMONTH(BA$15,0))-MAX($AW78,BA$15)+1,),
$DH78="раб.день",
$BP78/30*(IFERROR(
_xlfn.LET(_xlpm.VD,
CHOOSE(
{1;2;3;4;5;6;7;8;9;10;11;12;13;14;15;16;17;18},
45658,45659,45660,45661,45662,45663,45664,45665,45711,45724,45778,45779,45785,45786,45820,45821,45965,46022),
_xlfn.LET(_xlpm.DD,
MAX(MIN($AX78,EOMONTH(BA$15,0))-MAX($AW78,BA$15),),
_xlfn.IFS(
AND(MONTH($AW78)=MONTH(BA$15),MONTH($AX78)&lt;&gt;MONTH(BA$15)),
NETWORKDAYS.INTL($AW78,$AW78+_xlpm.DD,1,_xlpm.VD),
AND(MONTH($AW78)&lt;&gt;MONTH(BA$15),MONTH($AX78)=MONTH(BA$15)),
NETWORKDAYS.INTL(($AX78)-_xlpm.DD,$AX78,1,_xlpm.VD),
AND(MONTH($AW78)&lt;MONTH(BA$15),MONTH($AX78)&gt;MONTH(BA$15)),
NETWORKDAYS.INTL((EOMONTH(BA$15-1,1))-_xlpm.DD,EOMONTH(BA$15-1,1),1,_xlpm.VD),
AND(MONTH($AW78)=MONTH(BA$15),MONTH($AX78)=MONTH(BA$15)),
NETWORKDAYS.INTL($AW78,$AX78,1,_xlpm.VD)))),0)),
$DH78="месяц",
$BP78*BA78,
$DH78="неделя",
$BP78*BA78/7*(ROUNDUP((DAY(EOMONTH(BA$15,0)))/4,0))),
0)</f>
        <v/>
      </c>
      <c r="BS78" s="125">
        <f t="array" ref="BS78">
IFERROR(
_xlfn.IFS(
$DH78="день_1",
$BP78*$BL78/($AX78-$AW78+1)*BB78*(DAY(EOMONTH(BB$15,0))),
$DH78="день_2",
$BP78/30*MAX(MIN($AX78,EOMONTH(BB$15,0))-MAX($AW78,BB$15)+1,),
$DH78="раб.день",
$BP78/30*(IFERROR(
_xlfn.LET(_xlpm.VD,
CHOOSE(
{1;2;3;4;5;6;7;8;9;10;11;12;13;14;15;16;17;18},
45658,45659,45660,45661,45662,45663,45664,45665,45711,45724,45778,45779,45785,45786,45820,45821,45965,46022),
_xlfn.LET(_xlpm.DD,
MAX(MIN($AX78,EOMONTH(BB$15,0))-MAX($AW78,BB$15),),
_xlfn.IFS(
AND(MONTH($AW78)=MONTH(BB$15),MONTH($AX78)&lt;&gt;MONTH(BB$15)),
NETWORKDAYS.INTL($AW78,$AW78+_xlpm.DD,1,_xlpm.VD),
AND(MONTH($AW78)&lt;&gt;MONTH(BB$15),MONTH($AX78)=MONTH(BB$15)),
NETWORKDAYS.INTL(($AX78)-_xlpm.DD,$AX78,1,_xlpm.VD),
AND(MONTH($AW78)&lt;MONTH(BB$15),MONTH($AX78)&gt;MONTH(BB$15)),
NETWORKDAYS.INTL((EOMONTH(BB$15-1,1))-_xlpm.DD,EOMONTH(BB$15-1,1),1,_xlpm.VD),
AND(MONTH($AW78)=MONTH(BB$15),MONTH($AX78)=MONTH(BB$15)),
NETWORKDAYS.INTL($AW78,$AX78,1,_xlpm.VD)))),0)),
$DH78="месяц",
$BP78*BB78,
$DH78="неделя",
$BP78*BB78/7*(ROUNDUP((DAY(EOMONTH(BB$15,0)))/4,0))),
0)</f>
        <v/>
      </c>
      <c r="BT78" s="125">
        <f t="array" ref="BT78">
IFERROR(
_xlfn.IFS(
$DH78="день_1",
$BP78*$BL78/($AX78-$AW78+1)*BC78*(DAY(EOMONTH(BC$15,0))),
$DH78="день_2",
$BP78/30*MAX(MIN($AX78,EOMONTH(BC$15,0))-MAX($AW78,BC$15)+1,),
$DH78="раб.день",
$BP78/30*(IFERROR(
_xlfn.LET(_xlpm.VD,
CHOOSE(
{1;2;3;4;5;6;7;8;9;10;11;12;13;14;15;16;17;18},
45658,45659,45660,45661,45662,45663,45664,45665,45711,45724,45778,45779,45785,45786,45820,45821,45965,46022),
_xlfn.LET(_xlpm.DD,
MAX(MIN($AX78,EOMONTH(BC$15,0))-MAX($AW78,BC$15),),
_xlfn.IFS(
AND(MONTH($AW78)=MONTH(BC$15),MONTH($AX78)&lt;&gt;MONTH(BC$15)),
NETWORKDAYS.INTL($AW78,$AW78+_xlpm.DD,1,_xlpm.VD),
AND(MONTH($AW78)&lt;&gt;MONTH(BC$15),MONTH($AX78)=MONTH(BC$15)),
NETWORKDAYS.INTL(($AX78)-_xlpm.DD,$AX78,1,_xlpm.VD),
AND(MONTH($AW78)&lt;MONTH(BC$15),MONTH($AX78)&gt;MONTH(BC$15)),
NETWORKDAYS.INTL((EOMONTH(BC$15-1,1))-_xlpm.DD,EOMONTH(BC$15-1,1),1,_xlpm.VD),
AND(MONTH($AW78)=MONTH(BC$15),MONTH($AX78)=MONTH(BC$15)),
NETWORKDAYS.INTL($AW78,$AX78,1,_xlpm.VD)))),0)),
$DH78="месяц",
$BP78*BC78,
$DH78="неделя",
$BP78*BC78/7*(ROUNDUP((DAY(EOMONTH(BC$15,0)))/4,0))),
0)</f>
        <v/>
      </c>
      <c r="BU78" s="125">
        <f t="array" ref="BU78">
IFERROR(
_xlfn.IFS(
$DH78="день_1",
$BP78*$BL78/($AX78-$AW78+1)*BD78*(DAY(EOMONTH(BD$15,0))),
$DH78="день_2",
$BP78/30*MAX(MIN($AX78,EOMONTH(BD$15,0))-MAX($AW78,BD$15)+1,),
$DH78="раб.день",
$BP78/30*(IFERROR(
_xlfn.LET(_xlpm.VD,
CHOOSE(
{1;2;3;4;5;6;7;8;9;10;11;12;13;14;15;16;17;18},
45658,45659,45660,45661,45662,45663,45664,45665,45711,45724,45778,45779,45785,45786,45820,45821,45965,46022),
_xlfn.LET(_xlpm.DD,
MAX(MIN($AX78,EOMONTH(BD$15,0))-MAX($AW78,BD$15),),
_xlfn.IFS(
AND(MONTH($AW78)=MONTH(BD$15),MONTH($AX78)&lt;&gt;MONTH(BD$15)),
NETWORKDAYS.INTL($AW78,$AW78+_xlpm.DD,1,_xlpm.VD),
AND(MONTH($AW78)&lt;&gt;MONTH(BD$15),MONTH($AX78)=MONTH(BD$15)),
NETWORKDAYS.INTL(($AX78)-_xlpm.DD,$AX78,1,_xlpm.VD),
AND(MONTH($AW78)&lt;MONTH(BD$15),MONTH($AX78)&gt;MONTH(BD$15)),
NETWORKDAYS.INTL((EOMONTH(BD$15-1,1))-_xlpm.DD,EOMONTH(BD$15-1,1),1,_xlpm.VD),
AND(MONTH($AW78)=MONTH(BD$15),MONTH($AX78)=MONTH(BD$15)),
NETWORKDAYS.INTL($AW78,$AX78,1,_xlpm.VD)))),0)),
$DH78="месяц",
$BP78*BD78,
$DH78="неделя",
$BP78*BD78/7*(ROUNDUP((DAY(EOMONTH(BD$15,0)))/4,0))),
0)</f>
        <v/>
      </c>
      <c r="BV78" s="125">
        <f t="array" ref="BV78">
IFERROR(
_xlfn.IFS(
$DH78="день_1",
$BP78*$BL78/($AX78-$AW78+1)*BE78*(DAY(EOMONTH(BE$15,0))),
$DH78="день_2",
$BP78/30*MAX(MIN($AX78,EOMONTH(BE$15,0))-MAX($AW78,BE$15)+1,),
$DH78="раб.день",
$BP78/30*(IFERROR(
_xlfn.LET(_xlpm.VD,
CHOOSE(
{1;2;3;4;5;6;7;8;9;10;11;12;13;14;15;16;17;18},
45658,45659,45660,45661,45662,45663,45664,45665,45711,45724,45778,45779,45785,45786,45820,45821,45965,46022),
_xlfn.LET(_xlpm.DD,
MAX(MIN($AX78,EOMONTH(BE$15,0))-MAX($AW78,BE$15),),
_xlfn.IFS(
AND(MONTH($AW78)=MONTH(BE$15),MONTH($AX78)&lt;&gt;MONTH(BE$15)),
NETWORKDAYS.INTL($AW78,$AW78+_xlpm.DD,1,_xlpm.VD),
AND(MONTH($AW78)&lt;&gt;MONTH(BE$15),MONTH($AX78)=MONTH(BE$15)),
NETWORKDAYS.INTL(($AX78)-_xlpm.DD,$AX78,1,_xlpm.VD),
AND(MONTH($AW78)&lt;MONTH(BE$15),MONTH($AX78)&gt;MONTH(BE$15)),
NETWORKDAYS.INTL((EOMONTH(BE$15-1,1))-_xlpm.DD,EOMONTH(BE$15-1,1),1,_xlpm.VD),
AND(MONTH($AW78)=MONTH(BE$15),MONTH($AX78)=MONTH(BE$15)),
NETWORKDAYS.INTL($AW78,$AX78,1,_xlpm.VD)))),0)),
$DH78="месяц",
$BP78*BE78,
$DH78="неделя",
$BP78*BE78/7*(ROUNDUP((DAY(EOMONTH(BE$15,0)))/4,0))),
0)</f>
        <v/>
      </c>
      <c r="BW78" s="125">
        <f t="array" ref="BW78">
IFERROR(
_xlfn.IFS(
$DH78="день_1",
$BP78*$BL78/($AX78-$AW78+1)*BF78*(DAY(EOMONTH(BF$15,0))),
$DH78="день_2",
$BP78/30*MAX(MIN($AX78,EOMONTH(BF$15,0))-MAX($AW78,BF$15)+1,),
$DH78="раб.день",
$BP78/30*(IFERROR(
_xlfn.LET(_xlpm.VD,
CHOOSE(
{1;2;3;4;5;6;7;8;9;10;11;12;13;14;15;16;17;18},
45658,45659,45660,45661,45662,45663,45664,45665,45711,45724,45778,45779,45785,45786,45820,45821,45965,46022),
_xlfn.LET(_xlpm.DD,
MAX(MIN($AX78,EOMONTH(BF$15,0))-MAX($AW78,BF$15),),
_xlfn.IFS(
AND(MONTH($AW78)=MONTH(BF$15),MONTH($AX78)&lt;&gt;MONTH(BF$15)),
NETWORKDAYS.INTL($AW78,$AW78+_xlpm.DD,1,_xlpm.VD),
AND(MONTH($AW78)&lt;&gt;MONTH(BF$15),MONTH($AX78)=MONTH(BF$15)),
NETWORKDAYS.INTL(($AX78)-_xlpm.DD,$AX78,1,_xlpm.VD),
AND(MONTH($AW78)&lt;MONTH(BF$15),MONTH($AX78)&gt;MONTH(BF$15)),
NETWORKDAYS.INTL((EOMONTH(BF$15-1,1))-_xlpm.DD,EOMONTH(BF$15-1,1),1,_xlpm.VD),
AND(MONTH($AW78)=MONTH(BF$15),MONTH($AX78)=MONTH(BF$15)),
NETWORKDAYS.INTL($AW78,$AX78,1,_xlpm.VD)))),0)),
$DH78="месяц",
$BP78*BF78,
$DH78="неделя",
$BP78*BF78/7*(ROUNDUP((DAY(EOMONTH(BF$15,0)))/4,0))),
0)</f>
        <v/>
      </c>
      <c r="BX78" s="125">
        <f t="array" ref="BX78">
IFERROR(
_xlfn.IFS(
$DH78="день_1",
$BP78*$BL78/($AX78-$AW78+1)*BG78*(DAY(EOMONTH(BG$15,0))),
$DH78="день_2",
$BP78/30*MAX(MIN($AX78,EOMONTH(BG$15,0))-MAX($AW78,BG$15)+1,),
$DH78="раб.день",
$BP78/30*(IFERROR(
_xlfn.LET(_xlpm.VD,
CHOOSE(
{1;2;3;4;5;6;7;8;9;10;11;12;13;14;15;16;17;18},
45658,45659,45660,45661,45662,45663,45664,45665,45711,45724,45778,45779,45785,45786,45820,45821,45965,46022),
_xlfn.LET(_xlpm.DD,
MAX(MIN($AX78,EOMONTH(BG$15,0))-MAX($AW78,BG$15),),
_xlfn.IFS(
AND(MONTH($AW78)=MONTH(BG$15),MONTH($AX78)&lt;&gt;MONTH(BG$15)),
NETWORKDAYS.INTL($AW78,$AW78+_xlpm.DD,1,_xlpm.VD),
AND(MONTH($AW78)&lt;&gt;MONTH(BG$15),MONTH($AX78)=MONTH(BG$15)),
NETWORKDAYS.INTL(($AX78)-_xlpm.DD,$AX78,1,_xlpm.VD),
AND(MONTH($AW78)&lt;MONTH(BG$15),MONTH($AX78)&gt;MONTH(BG$15)),
NETWORKDAYS.INTL((EOMONTH(BG$15-1,1))-_xlpm.DD,EOMONTH(BG$15-1,1),1,_xlpm.VD),
AND(MONTH($AW78)=MONTH(BG$15),MONTH($AX78)=MONTH(BG$15)),
NETWORKDAYS.INTL($AW78,$AX78,1,_xlpm.VD)))),0)),
$DH78="месяц",
$BP78*BG78,
$DH78="неделя",
$BP78*BG78/7*(ROUNDUP((DAY(EOMONTH(BG$15,0)))/4,0))),
0)</f>
        <v/>
      </c>
      <c r="BY78" s="125">
        <f t="array" ref="BY78">
IFERROR(
_xlfn.IFS(
$DH78="день_1",
$BP78*$BL78/($AX78-$AW78+1)*BH78*(DAY(EOMONTH(BH$15,0))),
$DH78="день_2",
$BP78/30*MAX(MIN($AX78,EOMONTH(BH$15,0))-MAX($AW78,BH$15)+1,),
$DH78="раб.день",
$BP78/30*(IFERROR(
_xlfn.LET(_xlpm.VD,
CHOOSE(
{1;2;3;4;5;6;7;8;9;10;11;12;13;14;15;16;17;18},
45658,45659,45660,45661,45662,45663,45664,45665,45711,45724,45778,45779,45785,45786,45820,45821,45965,46022),
_xlfn.LET(_xlpm.DD,
MAX(MIN($AX78,EOMONTH(BH$15,0))-MAX($AW78,BH$15),),
_xlfn.IFS(
AND(MONTH($AW78)=MONTH(BH$15),MONTH($AX78)&lt;&gt;MONTH(BH$15)),
NETWORKDAYS.INTL($AW78,$AW78+_xlpm.DD,1,_xlpm.VD),
AND(MONTH($AW78)&lt;&gt;MONTH(BH$15),MONTH($AX78)=MONTH(BH$15)),
NETWORKDAYS.INTL(($AX78)-_xlpm.DD,$AX78,1,_xlpm.VD),
AND(MONTH($AW78)&lt;MONTH(BH$15),MONTH($AX78)&gt;MONTH(BH$15)),
NETWORKDAYS.INTL((EOMONTH(BH$15-1,1))-_xlpm.DD,EOMONTH(BH$15-1,1),1,_xlpm.VD),
AND(MONTH($AW78)=MONTH(BH$15),MONTH($AX78)=MONTH(BH$15)),
NETWORKDAYS.INTL($AW78,$AX78,1,_xlpm.VD)))),0)),
$DH78="месяц",
$BP78*BH78,
$DH78="неделя",
$BP78*BH78/7*(ROUNDUP((DAY(EOMONTH(BH$15,0)))/4,0))),
0)</f>
        <v/>
      </c>
      <c r="BZ78" s="125">
        <f t="array" ref="BZ78">
IFERROR(
_xlfn.IFS(
$DH78="день_1",
$BP78*$BL78/($AX78-$AW78+1)*BI78*(DAY(EOMONTH(BI$15,0))),
$DH78="день_2",
$BP78/30*MAX(MIN($AX78,EOMONTH(BI$15,0))-MAX($AW78,BI$15)+1,),
$DH78="раб.день",
$BP78/30*(IFERROR(
_xlfn.LET(_xlpm.VD,
CHOOSE(
{1;2;3;4;5;6;7;8;9;10;11;12;13;14;15;16;17;18},
45658,45659,45660,45661,45662,45663,45664,45665,45711,45724,45778,45779,45785,45786,45820,45821,45965,46022),
_xlfn.LET(_xlpm.DD,
MAX(MIN($AX78,EOMONTH(BI$15,0))-MAX($AW78,BI$15),),
_xlfn.IFS(
AND(MONTH($AW78)=MONTH(BI$15),MONTH($AX78)&lt;&gt;MONTH(BI$15)),
NETWORKDAYS.INTL($AW78,$AW78+_xlpm.DD,1,_xlpm.VD),
AND(MONTH($AW78)&lt;&gt;MONTH(BI$15),MONTH($AX78)=MONTH(BI$15)),
NETWORKDAYS.INTL(($AX78)-_xlpm.DD,$AX78,1,_xlpm.VD),
AND(MONTH($AW78)&lt;MONTH(BI$15),MONTH($AX78)&gt;MONTH(BI$15)),
NETWORKDAYS.INTL((EOMONTH(BI$15-1,1))-_xlpm.DD,EOMONTH(BI$15-1,1),1,_xlpm.VD),
AND(MONTH($AW78)=MONTH(BI$15),MONTH($AX78)=MONTH(BI$15)),
NETWORKDAYS.INTL($AW78,$AX78,1,_xlpm.VD)))),0)),
$DH78="месяц",
$BP78*BI78,
$DH78="неделя",
$BP78*BI78/7*(ROUNDUP((DAY(EOMONTH(BI$15,0)))/4,0))),
0)</f>
        <v/>
      </c>
      <c r="CA78" s="125">
        <f t="array" ref="CA78">
IFERROR(
_xlfn.IFS(
$DH78="день_1",
$BP78*$BL78/($AX78-$AW78+1)*BJ78*(DAY(EOMONTH(BJ$15,0))),
$DH78="день_2",
$BP78/30*MAX(MIN($AX78,EOMONTH(BJ$15,0))-MAX($AW78,BJ$15)+1,),
$DH78="раб.день",
$BP78/30*(IFERROR(
_xlfn.LET(_xlpm.VD,
CHOOSE(
{1;2;3;4;5;6;7;8;9;10;11;12;13;14;15;16;17;18},
45658,45659,45660,45661,45662,45663,45664,45665,45711,45724,45778,45779,45785,45786,45820,45821,45965,46022),
_xlfn.LET(_xlpm.DD,
MAX(MIN($AX78,EOMONTH(BJ$15,0))-MAX($AW78,BJ$15),),
_xlfn.IFS(
AND(MONTH($AW78)=MONTH(BJ$15),MONTH($AX78)&lt;&gt;MONTH(BJ$15)),
NETWORKDAYS.INTL($AW78,$AW78+_xlpm.DD,1,_xlpm.VD),
AND(MONTH($AW78)&lt;&gt;MONTH(BJ$15),MONTH($AX78)=MONTH(BJ$15)),
NETWORKDAYS.INTL(($AX78)-_xlpm.DD,$AX78,1,_xlpm.VD),
AND(MONTH($AW78)&lt;MONTH(BJ$15),MONTH($AX78)&gt;MONTH(BJ$15)),
NETWORKDAYS.INTL((EOMONTH(BJ$15-1,1))-_xlpm.DD,EOMONTH(BJ$15-1,1),1,_xlpm.VD),
AND(MONTH($AW78)=MONTH(BJ$15),MONTH($AX78)=MONTH(BJ$15)),
NETWORKDAYS.INTL($AW78,$AX78,1,_xlpm.VD)))),0)),
$DH78="месяц",
$BP78*BJ78,
$DH78="неделя",
$BP78*BJ78/7*(ROUNDUP((DAY(EOMONTH(BJ$15,0)))/4,0))),
0)</f>
        <v/>
      </c>
      <c r="CB78" s="125">
        <f t="array" ref="CB78">
IFERROR(
_xlfn.IFS(
$DH78="день_1",
$BP78*$BL78/($AX78-$AW78+1)*BK78*(DAY(EOMONTH(BK$15,0))),
$DH78="день_2",
$BP78/30*MAX(MIN($AX78,EOMONTH(BK$15,0))-MAX($AW78,BK$15)+1,),
$DH78="раб.день",
$BP78/30*(IFERROR(
_xlfn.LET(_xlpm.VD,
CHOOSE(
{1;2;3;4;5;6;7;8;9;10;11;12;13;14;15;16;17;18},
45658,45659,45660,45661,45662,45663,45664,45665,45711,45724,45778,45779,45785,45786,45820,45821,45965,46022),
_xlfn.LET(_xlpm.DD,
MAX(MIN($AX78,EOMONTH(BK$15,0))-MAX($AW78,BK$15),),
_xlfn.IFS(
AND(MONTH($AW78)=MONTH(BK$15),MONTH($AX78)&lt;&gt;MONTH(BK$15)),
NETWORKDAYS.INTL($AW78,$AW78+_xlpm.DD,1,_xlpm.VD),
AND(MONTH($AW78)&lt;&gt;MONTH(BK$15),MONTH($AX78)=MONTH(BK$15)),
NETWORKDAYS.INTL(($AX78)-_xlpm.DD,$AX78,1,_xlpm.VD),
AND(MONTH($AW78)&lt;MONTH(BK$15),MONTH($AX78)&gt;MONTH(BK$15)),
NETWORKDAYS.INTL((EOMONTH(BK$15-1,1))-_xlpm.DD,EOMONTH(BK$15-1,1),1,_xlpm.VD),
AND(MONTH($AW78)=MONTH(BK$15),MONTH($AX78)=MONTH(BK$15)),
NETWORKDAYS.INTL($AW78,$AX78,1,_xlpm.VD)))),0)),
$DH78="месяц",
$BP78*BK78,
$DH78="неделя",
$BP78*BK78/7*(ROUNDUP((DAY(EOMONTH(BK$15,0)))/4,0))),
0)</f>
        <v/>
      </c>
      <c r="CC78" s="125">
        <f>SUM($BQ78:$CB78)</f>
        <v/>
      </c>
      <c r="CD78" s="126">
        <f>SUM($EH78:$EH78)</f>
        <v/>
      </c>
      <c r="CE78" s="126">
        <f>$CD78*$AB78</f>
        <v/>
      </c>
      <c r="CF78" s="126">
        <f>SUM($EK78:$EK78)</f>
        <v/>
      </c>
      <c r="CG78" s="126">
        <f>$CF78*$AB78</f>
        <v/>
      </c>
      <c r="CH78" s="126">
        <f>SUM($CC78,$CE78,$CG78)</f>
        <v/>
      </c>
      <c r="CI78" s="126">
        <f>$CH78*(1+$CM78)</f>
        <v/>
      </c>
      <c r="CJ78" s="127" t="n">
        <v>0</v>
      </c>
      <c r="CK78" s="126">
        <f>SUM($CH78:$CH78)*(1+$CJ78)</f>
        <v/>
      </c>
      <c r="CL78" s="126">
        <f>SUM($CH78:$CH78)*(1+$CM78)</f>
        <v/>
      </c>
      <c r="CM78" s="59" t="inlineStr">
        <is>
          <t>20%</t>
        </is>
      </c>
      <c r="CN78" s="59" t="n"/>
      <c r="CO78" s="72" t="n"/>
      <c r="CP78" s="59" t="n"/>
      <c r="CQ78" s="73" t="n"/>
      <c r="CR78" s="73" t="n"/>
      <c r="CS78" s="73" t="n"/>
      <c r="CT78" s="72" t="n"/>
      <c r="CU78" s="79" t="inlineStr">
        <is>
          <t> </t>
        </is>
      </c>
      <c r="CV78" s="60" t="n"/>
      <c r="CW78" s="60" t="n"/>
      <c r="CX78" s="60" t="n"/>
      <c r="CY78" s="127">
        <f>IFERROR(($CC78-$EE78)/($EE78/(1-$DQ78)),0)</f>
        <v/>
      </c>
      <c r="CZ78" s="127">
        <f>IFERROR(1-$EI78/($CE78),0)</f>
        <v/>
      </c>
      <c r="DA78" s="127">
        <f>IFERROR(1-$EL78/($CG78),0)</f>
        <v/>
      </c>
      <c r="DB78" s="126">
        <f>ROUND(IFERROR(($CI78/(1+$CM78)-$EN78),0),2)</f>
        <v/>
      </c>
      <c r="DC78" s="128" t="n"/>
      <c r="DD78" s="125" t="n"/>
      <c r="DE78" s="75" t="n">
        <v>0</v>
      </c>
      <c r="DF78" s="128" t="n"/>
      <c r="DG78" s="125">
        <f>IF($DC78=0,0,$DD78*($DC78*100%-$DE78*$DF78))*SUM($AB78:$AB78)</f>
        <v/>
      </c>
      <c r="DH78" s="129" t="inlineStr">
        <is>
          <t>месяц</t>
        </is>
      </c>
      <c r="DI78" s="130">
        <f t="array" ref="DI78">IFERROR(
IF($ES78="LisChannel",
(ROUND(((INDEX({174.625;153.888888888889;130.972222222222},MATCH($AI78,{2;3;4}),0))*$AG78*$AI78),2)),0),0)</f>
        <v/>
      </c>
      <c r="DJ78" s="130">
        <f>
_xlfn.LET(_xlpm.X,
IFERROR(
IF($ES78="НовиковТВ",
(_xlfn.LET(_xlpm.NTV,
_xlfn.LET(_xlpm.MIN,350000,
IF(SUMIFS($DI:$DI,$ES:$ES,"НовиковТВ")&lt;=_xlpm.MIN,
(SUMIFS($DI:$DI,$ES:$ES,"НовиковТВ")/(COUNTIFS($ES:$ES,"НовиковТВ")))*_xlpm.MIN/SUMIFS($DI:$DI,$ES:$ES,"НовиковТВ"),
DI78)),
_xlpm.NTV+$DG78/(1-(1-(_xlpm.NTV)*(1-$DL78)*(1-$DM78)*(1-$DN78)*(1-$DO78)*(1-$DP78)/_xlpm.NTV))))/(1+$EP78),
$DI78+$DG78/(1-(1-($DI78)*(1-$DL78)*(1-$DM78)*(1-$DN78)*(1-$DO78)*(1-$DP78)/$DI78))),
0),
_xlpm.X*(1+$CM78)*(1+$CW78)-_xlpm.X*(1+$CM78)+_xlpm.X)</f>
        <v/>
      </c>
      <c r="DK78" s="125" t="inlineStr">
        <is>
          <t>послед.</t>
        </is>
      </c>
      <c r="DL78" s="63" t="n">
        <v>0</v>
      </c>
      <c r="DM78" s="63" t="n">
        <v>0</v>
      </c>
      <c r="DN78" s="63" t="n">
        <v>0</v>
      </c>
      <c r="DO78" s="63" t="n">
        <v>0</v>
      </c>
      <c r="DP78" s="63" t="n">
        <v>0</v>
      </c>
      <c r="DQ78" s="63">
        <f t="array" ref="DQ78">IFERROR(_xlfn.IFS(
$DK78="послед.",1-(1-$DL78)*(1-$DM78)*(1-$DN78)*(1-$DO78)*(1-$DP78),
$DK78="сумм.",$DL78+$DM78+$DN78+$DO78+$DP78),
0)</f>
        <v/>
      </c>
      <c r="DR78" s="125">
        <f t="array" ref="DR78">
IFERROR(
_xlfn.IFS(
$BL78=0,
0,
$BL78&gt;0,
_xlfn.IFS($DK78="послед.",
$DJ78*(1-$DL78)*(1-$DM78)*(1-$DN78)*(1-$DO78)*(1-$DP78),
$DK78="сумм.",
$DJ78*(1-($DL78+$DM78+$DN78+$DO78+$DP78)))),0)</f>
        <v/>
      </c>
      <c r="DS78" s="125">
        <f t="array" ref="DS78">
IFERROR(_xlfn.IFS(
$DH78="день_1",
$DR78*$BL78/($AX78-$AW78+1)*AZ78*(DAY(EOMONTH(AZ$15,0))),
$DH78="день_2",
$DR78/30*MAX(MIN($AX78,EOMONTH(AZ$15,0))-MAX($AW78,AZ$15)+1,),
$DH78="раб.день",
$DR78/30*(IFERROR(
_xlfn.LET(_xlpm.VD,
CHOOSE(
{1;2;3;4;5;6;7;8;9;10;11;12;13;14;15;16;17;18},
45658,45659,45660,45661,45662,45663,45664,45665,45711,45724,45778,45779,45785,45786,45820,45821,45965,46022),
_xlfn.LET(_xlpm.DD,
MAX(MIN($AX78,EOMONTH(AZ$15,0))-MAX($AW78,AZ$15),),
_xlfn.IFS(
AND(MONTH($AW78)=MONTH(AZ$15),MONTH($AX78)&lt;&gt;MONTH(AZ$15)),
NETWORKDAYS.INTL($AW78,$AW78+_xlpm.DD,1,_xlpm.VD),
AND(MONTH($AW78)&lt;&gt;MONTH(AZ$15),MONTH($AX78)=MONTH(AZ$15)),
NETWORKDAYS.INTL(($AX78)-_xlpm.DD,$AX78,1,_xlpm.VD),
AND(MONTH($AW78)&lt;MONTH(AZ$15),MONTH($AX78)&gt;MONTH(AZ$15)),
NETWORKDAYS.INTL((EOMONTH(AZ$15-1,1))-_xlpm.DD,EOMONTH(AZ$15-1,1),1,_xlpm.VD),
AND(MONTH($AW78)=MONTH(AZ$15),MONTH($AX78)=MONTH(AZ$15)),
NETWORKDAYS.INTL($AW78,$AX78,1,_xlpm.VD)))),0)),
$DH78="месяц",
$DR78*AZ78,
$DH78="неделя",
$DR78*AZ78/7*(ROUNDUP((DAY(EOMONTH(AZ$15,0)))/4,0))),
0)</f>
        <v/>
      </c>
      <c r="DT78" s="125">
        <f t="array" ref="DT78">
IFERROR(_xlfn.IFS(
$DH78="день_1",
$DR78*$BL78/($AX78-$AW78+1)*BA78*(DAY(EOMONTH(BA$15,0))),
$DH78="день_2",
$DR78/30*MAX(MIN($AX78,EOMONTH(BA$15,0))-MAX($AW78,BA$15)+1,),
$DH78="раб.день",
$DR78/30*(IFERROR(
_xlfn.LET(_xlpm.VD,
CHOOSE(
{1;2;3;4;5;6;7;8;9;10;11;12;13;14;15;16;17;18},
45658,45659,45660,45661,45662,45663,45664,45665,45711,45724,45778,45779,45785,45786,45820,45821,45965,46022),
_xlfn.LET(_xlpm.DD,
MAX(MIN($AX78,EOMONTH(BA$15,0))-MAX($AW78,BA$15),),
_xlfn.IFS(
AND(MONTH($AW78)=MONTH(BA$15),MONTH($AX78)&lt;&gt;MONTH(BA$15)),
NETWORKDAYS.INTL($AW78,$AW78+_xlpm.DD,1,_xlpm.VD),
AND(MONTH($AW78)&lt;&gt;MONTH(BA$15),MONTH($AX78)=MONTH(BA$15)),
NETWORKDAYS.INTL(($AX78)-_xlpm.DD,$AX78,1,_xlpm.VD),
AND(MONTH($AW78)&lt;MONTH(BA$15),MONTH($AX78)&gt;MONTH(BA$15)),
NETWORKDAYS.INTL((EOMONTH(BA$15-1,1))-_xlpm.DD,EOMONTH(BA$15-1,1),1,_xlpm.VD),
AND(MONTH($AW78)=MONTH(BA$15),MONTH($AX78)=MONTH(BA$15)),
NETWORKDAYS.INTL($AW78,$AX78,1,_xlpm.VD)))),0)),
$DH78="месяц",
$DR78*BA78,
$DH78="неделя",
$DR78*BA78/7*(ROUNDUP((DAY(EOMONTH(BA$15,0)))/4,0))),
0)</f>
        <v/>
      </c>
      <c r="DU78" s="125">
        <f t="array" ref="DU78">
IFERROR(_xlfn.IFS(
$DH78="день_1",
$DR78*$BL78/($AX78-$AW78+1)*BB78*(DAY(EOMONTH(BB$15,0))),
$DH78="день_2",
$DR78/30*MAX(MIN($AX78,EOMONTH(BB$15,0))-MAX($AW78,BB$15)+1,),
$DH78="раб.день",
$DR78/30*(IFERROR(
_xlfn.LET(_xlpm.VD,
CHOOSE(
{1;2;3;4;5;6;7;8;9;10;11;12;13;14;15;16;17;18},
45658,45659,45660,45661,45662,45663,45664,45665,45711,45724,45778,45779,45785,45786,45820,45821,45965,46022),
_xlfn.LET(_xlpm.DD,
MAX(MIN($AX78,EOMONTH(BB$15,0))-MAX($AW78,BB$15),),
_xlfn.IFS(
AND(MONTH($AW78)=MONTH(BB$15),MONTH($AX78)&lt;&gt;MONTH(BB$15)),
NETWORKDAYS.INTL($AW78,$AW78+_xlpm.DD,1,_xlpm.VD),
AND(MONTH($AW78)&lt;&gt;MONTH(BB$15),MONTH($AX78)=MONTH(BB$15)),
NETWORKDAYS.INTL(($AX78)-_xlpm.DD,$AX78,1,_xlpm.VD),
AND(MONTH($AW78)&lt;MONTH(BB$15),MONTH($AX78)&gt;MONTH(BB$15)),
NETWORKDAYS.INTL((EOMONTH(BB$15-1,1))-_xlpm.DD,EOMONTH(BB$15-1,1),1,_xlpm.VD),
AND(MONTH($AW78)=MONTH(BB$15),MONTH($AX78)=MONTH(BB$15)),
NETWORKDAYS.INTL($AW78,$AX78,1,_xlpm.VD)))),0)),
$DH78="месяц",
$DR78*BB78,
$DH78="неделя",
$DR78*BB78/7*(ROUNDUP((DAY(EOMONTH(BB$15,0)))/4,0))),
0)</f>
        <v/>
      </c>
      <c r="DV78" s="125">
        <f t="array" ref="DV78">
IFERROR(_xlfn.IFS(
$DH78="день_1",
$DR78*$BL78/($AX78-$AW78+1)*BC78*(DAY(EOMONTH(BC$15,0))),
$DH78="день_2",
$DR78/30*MAX(MIN($AX78,EOMONTH(BC$15,0))-MAX($AW78,BC$15)+1,),
$DH78="раб.день",
$DR78/30*(IFERROR(
_xlfn.LET(_xlpm.VD,
CHOOSE(
{1;2;3;4;5;6;7;8;9;10;11;12;13;14;15;16;17;18},
45658,45659,45660,45661,45662,45663,45664,45665,45711,45724,45778,45779,45785,45786,45820,45821,45965,46022),
_xlfn.LET(_xlpm.DD,
MAX(MIN($AX78,EOMONTH(BC$15,0))-MAX($AW78,BC$15),),
_xlfn.IFS(
AND(MONTH($AW78)=MONTH(BC$15),MONTH($AX78)&lt;&gt;MONTH(BC$15)),
NETWORKDAYS.INTL($AW78,$AW78+_xlpm.DD,1,_xlpm.VD),
AND(MONTH($AW78)&lt;&gt;MONTH(BC$15),MONTH($AX78)=MONTH(BC$15)),
NETWORKDAYS.INTL(($AX78)-_xlpm.DD,$AX78,1,_xlpm.VD),
AND(MONTH($AW78)&lt;MONTH(BC$15),MONTH($AX78)&gt;MONTH(BC$15)),
NETWORKDAYS.INTL((EOMONTH(BC$15-1,1))-_xlpm.DD,EOMONTH(BC$15-1,1),1,_xlpm.VD),
AND(MONTH($AW78)=MONTH(BC$15),MONTH($AX78)=MONTH(BC$15)),
NETWORKDAYS.INTL($AW78,$AX78,1,_xlpm.VD)))),0)),
$DH78="месяц",
$DR78*BC78,
$DH78="неделя",
$DR78*BC78/7*(ROUNDUP((DAY(EOMONTH(BC$15,0)))/4,0))),
0)</f>
        <v/>
      </c>
      <c r="DW78" s="125">
        <f t="array" ref="DW78">
IFERROR(_xlfn.IFS(
$DH78="день_1",
$DR78*$BL78/($AX78-$AW78+1)*BD78*(DAY(EOMONTH(BD$15,0))),
$DH78="день_2",
$DR78/30*MAX(MIN($AX78,EOMONTH(BD$15,0))-MAX($AW78,BD$15)+1,),
$DH78="раб.день",
$DR78/30*(IFERROR(
_xlfn.LET(_xlpm.VD,
CHOOSE(
{1;2;3;4;5;6;7;8;9;10;11;12;13;14;15;16;17;18},
45658,45659,45660,45661,45662,45663,45664,45665,45711,45724,45778,45779,45785,45786,45820,45821,45965,46022),
_xlfn.LET(_xlpm.DD,
MAX(MIN($AX78,EOMONTH(BD$15,0))-MAX($AW78,BD$15),),
_xlfn.IFS(
AND(MONTH($AW78)=MONTH(BD$15),MONTH($AX78)&lt;&gt;MONTH(BD$15)),
NETWORKDAYS.INTL($AW78,$AW78+_xlpm.DD,1,_xlpm.VD),
AND(MONTH($AW78)&lt;&gt;MONTH(BD$15),MONTH($AX78)=MONTH(BD$15)),
NETWORKDAYS.INTL(($AX78)-_xlpm.DD,$AX78,1,_xlpm.VD),
AND(MONTH($AW78)&lt;MONTH(BD$15),MONTH($AX78)&gt;MONTH(BD$15)),
NETWORKDAYS.INTL((EOMONTH(BD$15-1,1))-_xlpm.DD,EOMONTH(BD$15-1,1),1,_xlpm.VD),
AND(MONTH($AW78)=MONTH(BD$15),MONTH($AX78)=MONTH(BD$15)),
NETWORKDAYS.INTL($AW78,$AX78,1,_xlpm.VD)))),0)),
$DH78="месяц",
$DR78*BD78,
$DH78="неделя",
$DR78*BD78/7*(ROUNDUP((DAY(EOMONTH(BD$15,0)))/4,0))),
0)</f>
        <v/>
      </c>
      <c r="DX78" s="125">
        <f t="array" ref="DX78">
IFERROR(_xlfn.IFS(
$DH78="день_1",
$DR78*$BL78/($AX78-$AW78+1)*BE78*(DAY(EOMONTH(BE$15,0))),
$DH78="день_2",
$DR78/30*MAX(MIN($AX78,EOMONTH(BE$15,0))-MAX($AW78,BE$15)+1,),
$DH78="раб.день",
$DR78/30*(IFERROR(
_xlfn.LET(_xlpm.VD,
CHOOSE(
{1;2;3;4;5;6;7;8;9;10;11;12;13;14;15;16;17;18},
45658,45659,45660,45661,45662,45663,45664,45665,45711,45724,45778,45779,45785,45786,45820,45821,45965,46022),
_xlfn.LET(_xlpm.DD,
MAX(MIN($AX78,EOMONTH(BE$15,0))-MAX($AW78,BE$15),),
_xlfn.IFS(
AND(MONTH($AW78)=MONTH(BE$15),MONTH($AX78)&lt;&gt;MONTH(BE$15)),
NETWORKDAYS.INTL($AW78,$AW78+_xlpm.DD,1,_xlpm.VD),
AND(MONTH($AW78)&lt;&gt;MONTH(BE$15),MONTH($AX78)=MONTH(BE$15)),
NETWORKDAYS.INTL(($AX78)-_xlpm.DD,$AX78,1,_xlpm.VD),
AND(MONTH($AW78)&lt;MONTH(BE$15),MONTH($AX78)&gt;MONTH(BE$15)),
NETWORKDAYS.INTL((EOMONTH(BE$15-1,1))-_xlpm.DD,EOMONTH(BE$15-1,1),1,_xlpm.VD),
AND(MONTH($AW78)=MONTH(BE$15),MONTH($AX78)=MONTH(BE$15)),
NETWORKDAYS.INTL($AW78,$AX78,1,_xlpm.VD)))),0)),
$DH78="месяц",
$DR78*BE78,
$DH78="неделя",
$DR78*BE78/7*(ROUNDUP((DAY(EOMONTH(BE$15,0)))/4,0))),
0)</f>
        <v/>
      </c>
      <c r="DY78" s="125">
        <f t="array" ref="DY78">
IFERROR(_xlfn.IFS(
$DH78="день_1",
$DR78*$BL78/($AX78-$AW78+1)*BF78*(DAY(EOMONTH(BF$15,0))),
$DH78="день_2",
$DR78/30*MAX(MIN($AX78,EOMONTH(BF$15,0))-MAX($AW78,BF$15)+1,),
$DH78="раб.день",
$DR78/30*(IFERROR(
_xlfn.LET(_xlpm.VD,
CHOOSE(
{1;2;3;4;5;6;7;8;9;10;11;12;13;14;15;16;17;18},
45658,45659,45660,45661,45662,45663,45664,45665,45711,45724,45778,45779,45785,45786,45820,45821,45965,46022),
_xlfn.LET(_xlpm.DD,
MAX(MIN($AX78,EOMONTH(BF$15,0))-MAX($AW78,BF$15),),
_xlfn.IFS(
AND(MONTH($AW78)=MONTH(BF$15),MONTH($AX78)&lt;&gt;MONTH(BF$15)),
NETWORKDAYS.INTL($AW78,$AW78+_xlpm.DD,1,_xlpm.VD),
AND(MONTH($AW78)&lt;&gt;MONTH(BF$15),MONTH($AX78)=MONTH(BF$15)),
NETWORKDAYS.INTL(($AX78)-_xlpm.DD,$AX78,1,_xlpm.VD),
AND(MONTH($AW78)&lt;MONTH(BF$15),MONTH($AX78)&gt;MONTH(BF$15)),
NETWORKDAYS.INTL((EOMONTH(BF$15-1,1))-_xlpm.DD,EOMONTH(BF$15-1,1),1,_xlpm.VD),
AND(MONTH($AW78)=MONTH(BF$15),MONTH($AX78)=MONTH(BF$15)),
NETWORKDAYS.INTL($AW78,$AX78,1,_xlpm.VD)))),0)),
$DH78="месяц",
$DR78*BF78,
$DH78="неделя",
$DR78*BF78/7*(ROUNDUP((DAY(EOMONTH(BF$15,0)))/4,0))),
0)</f>
        <v/>
      </c>
      <c r="DZ78" s="125">
        <f t="array" ref="DZ78">
IFERROR(_xlfn.IFS(
$DH78="день_1",
$DR78*$BL78/($AX78-$AW78+1)*BG78*(DAY(EOMONTH(BG$15,0))),
$DH78="день_2",
$DR78/30*MAX(MIN($AX78,EOMONTH(BG$15,0))-MAX($AW78,BG$15)+1,),
$DH78="раб.день",
$DR78/30*(IFERROR(
_xlfn.LET(_xlpm.VD,
CHOOSE(
{1;2;3;4;5;6;7;8;9;10;11;12;13;14;15;16;17;18},
45658,45659,45660,45661,45662,45663,45664,45665,45711,45724,45778,45779,45785,45786,45820,45821,45965,46022),
_xlfn.LET(_xlpm.DD,
MAX(MIN($AX78,EOMONTH(BG$15,0))-MAX($AW78,BG$15),),
_xlfn.IFS(
AND(MONTH($AW78)=MONTH(BG$15),MONTH($AX78)&lt;&gt;MONTH(BG$15)),
NETWORKDAYS.INTL($AW78,$AW78+_xlpm.DD,1,_xlpm.VD),
AND(MONTH($AW78)&lt;&gt;MONTH(BG$15),MONTH($AX78)=MONTH(BG$15)),
NETWORKDAYS.INTL(($AX78)-_xlpm.DD,$AX78,1,_xlpm.VD),
AND(MONTH($AW78)&lt;MONTH(BG$15),MONTH($AX78)&gt;MONTH(BG$15)),
NETWORKDAYS.INTL((EOMONTH(BG$15-1,1))-_xlpm.DD,EOMONTH(BG$15-1,1),1,_xlpm.VD),
AND(MONTH($AW78)=MONTH(BG$15),MONTH($AX78)=MONTH(BG$15)),
NETWORKDAYS.INTL($AW78,$AX78,1,_xlpm.VD)))),0)),
$DH78="месяц",
$DR78*BG78,
$DH78="неделя",
$DR78*BG78/7*(ROUNDUP((DAY(EOMONTH(BG$15,0)))/4,0))),
0)</f>
        <v/>
      </c>
      <c r="EA78" s="125">
        <f t="array" ref="EA78">
IFERROR(_xlfn.IFS(
$DH78="день_1",
$DR78*$BL78/($AX78-$AW78+1)*BH78*(DAY(EOMONTH(BH$15,0))),
$DH78="день_2",
$DR78/30*MAX(MIN($AX78,EOMONTH(BH$15,0))-MAX($AW78,BH$15)+1,),
$DH78="раб.день",
$DR78/30*(IFERROR(
_xlfn.LET(_xlpm.VD,
CHOOSE(
{1;2;3;4;5;6;7;8;9;10;11;12;13;14;15;16;17;18},
45658,45659,45660,45661,45662,45663,45664,45665,45711,45724,45778,45779,45785,45786,45820,45821,45965,46022),
_xlfn.LET(_xlpm.DD,
MAX(MIN($AX78,EOMONTH(BH$15,0))-MAX($AW78,BH$15),),
_xlfn.IFS(
AND(MONTH($AW78)=MONTH(BH$15),MONTH($AX78)&lt;&gt;MONTH(BH$15)),
NETWORKDAYS.INTL($AW78,$AW78+_xlpm.DD,1,_xlpm.VD),
AND(MONTH($AW78)&lt;&gt;MONTH(BH$15),MONTH($AX78)=MONTH(BH$15)),
NETWORKDAYS.INTL(($AX78)-_xlpm.DD,$AX78,1,_xlpm.VD),
AND(MONTH($AW78)&lt;MONTH(BH$15),MONTH($AX78)&gt;MONTH(BH$15)),
NETWORKDAYS.INTL((EOMONTH(BH$15-1,1))-_xlpm.DD,EOMONTH(BH$15-1,1),1,_xlpm.VD),
AND(MONTH($AW78)=MONTH(BH$15),MONTH($AX78)=MONTH(BH$15)),
NETWORKDAYS.INTL($AW78,$AX78,1,_xlpm.VD)))),0)),
$DH78="месяц",
$DR78*BH78,
$DH78="неделя",
$DR78*BH78/7*(ROUNDUP((DAY(EOMONTH(BH$15,0)))/4,0))),
0)</f>
        <v/>
      </c>
      <c r="EB78" s="125">
        <f t="array" ref="EB78">
IFERROR(_xlfn.IFS(
$DH78="день_1",
$DR78*$BL78/($AX78-$AW78+1)*BI78*(DAY(EOMONTH(BI$15,0))),
$DH78="день_2",
$DR78/30*MAX(MIN($AX78,EOMONTH(BI$15,0))-MAX($AW78,BI$15)+1,),
$DH78="раб.день",
$DR78/30*(IFERROR(
_xlfn.LET(_xlpm.VD,
CHOOSE(
{1;2;3;4;5;6;7;8;9;10;11;12;13;14;15;16;17;18},
45658,45659,45660,45661,45662,45663,45664,45665,45711,45724,45778,45779,45785,45786,45820,45821,45965,46022),
_xlfn.LET(_xlpm.DD,
MAX(MIN($AX78,EOMONTH(BI$15,0))-MAX($AW78,BI$15),),
_xlfn.IFS(
AND(MONTH($AW78)=MONTH(BI$15),MONTH($AX78)&lt;&gt;MONTH(BI$15)),
NETWORKDAYS.INTL($AW78,$AW78+_xlpm.DD,1,_xlpm.VD),
AND(MONTH($AW78)&lt;&gt;MONTH(BI$15),MONTH($AX78)=MONTH(BI$15)),
NETWORKDAYS.INTL(($AX78)-_xlpm.DD,$AX78,1,_xlpm.VD),
AND(MONTH($AW78)&lt;MONTH(BI$15),MONTH($AX78)&gt;MONTH(BI$15)),
NETWORKDAYS.INTL((EOMONTH(BI$15-1,1))-_xlpm.DD,EOMONTH(BI$15-1,1),1,_xlpm.VD),
AND(MONTH($AW78)=MONTH(BI$15),MONTH($AX78)=MONTH(BI$15)),
NETWORKDAYS.INTL($AW78,$AX78,1,_xlpm.VD)))),0)),
$DH78="месяц",
$DR78*BI78,
$DH78="неделя",
$DR78*BI78/7*(ROUNDUP((DAY(EOMONTH(BI$15,0)))/4,0))),
0)</f>
        <v/>
      </c>
      <c r="EC78" s="125">
        <f t="array" ref="EC78">
IFERROR(_xlfn.IFS(
$DH78="день_1",
$DR78*$BL78/($AX78-$AW78+1)*BJ78*(DAY(EOMONTH(BJ$15,0))),
$DH78="день_2",
$DR78/30*MAX(MIN($AX78,EOMONTH(BJ$15,0))-MAX($AW78,BJ$15)+1,),
$DH78="раб.день",
$DR78/30*(IFERROR(
_xlfn.LET(_xlpm.VD,
CHOOSE(
{1;2;3;4;5;6;7;8;9;10;11;12;13;14;15;16;17;18},
45658,45659,45660,45661,45662,45663,45664,45665,45711,45724,45778,45779,45785,45786,45820,45821,45965,46022),
_xlfn.LET(_xlpm.DD,
MAX(MIN($AX78,EOMONTH(BJ$15,0))-MAX($AW78,BJ$15),),
_xlfn.IFS(
AND(MONTH($AW78)=MONTH(BJ$15),MONTH($AX78)&lt;&gt;MONTH(BJ$15)),
NETWORKDAYS.INTL($AW78,$AW78+_xlpm.DD,1,_xlpm.VD),
AND(MONTH($AW78)&lt;&gt;MONTH(BJ$15),MONTH($AX78)=MONTH(BJ$15)),
NETWORKDAYS.INTL(($AX78)-_xlpm.DD,$AX78,1,_xlpm.VD),
AND(MONTH($AW78)&lt;MONTH(BJ$15),MONTH($AX78)&gt;MONTH(BJ$15)),
NETWORKDAYS.INTL((EOMONTH(BJ$15-1,1))-_xlpm.DD,EOMONTH(BJ$15-1,1),1,_xlpm.VD),
AND(MONTH($AW78)=MONTH(BJ$15),MONTH($AX78)=MONTH(BJ$15)),
NETWORKDAYS.INTL($AW78,$AX78,1,_xlpm.VD)))),0)),
$DH78="месяц",
$DR78*BJ78,
$DH78="неделя",
$DR78*BJ78/7*(ROUNDUP((DAY(EOMONTH(BJ$15,0)))/4,0))),
0)</f>
        <v/>
      </c>
      <c r="ED78" s="125">
        <f t="array" ref="ED78">
IFERROR(_xlfn.IFS(
$DH78="день_1",
$DR78*$BL78/($AX78-$AW78+1)*BK78*(DAY(EOMONTH(BK$15,0))),
$DH78="день_2",
$DR78/30*MAX(MIN($AX78,EOMONTH(BK$15,0))-MAX($AW78,BK$15)+1,),
$DH78="раб.день",
$DR78/30*(IFERROR(
_xlfn.LET(_xlpm.VD,
CHOOSE(
{1;2;3;4;5;6;7;8;9;10;11;12;13;14;15;16;17;18},
45658,45659,45660,45661,45662,45663,45664,45665,45711,45724,45778,45779,45785,45786,45820,45821,45965,46022),
_xlfn.LET(_xlpm.DD,
MAX(MIN($AX78,EOMONTH(BK$15,0))-MAX($AW78,BK$15),),
_xlfn.IFS(
AND(MONTH($AW78)=MONTH(BK$15),MONTH($AX78)&lt;&gt;MONTH(BK$15)),
NETWORKDAYS.INTL($AW78,$AW78+_xlpm.DD,1,_xlpm.VD),
AND(MONTH($AW78)&lt;&gt;MONTH(BK$15),MONTH($AX78)=MONTH(BK$15)),
NETWORKDAYS.INTL(($AX78)-_xlpm.DD,$AX78,1,_xlpm.VD),
AND(MONTH($AW78)&lt;MONTH(BK$15),MONTH($AX78)&gt;MONTH(BK$15)),
NETWORKDAYS.INTL((EOMONTH(BK$15-1,1))-_xlpm.DD,EOMONTH(BK$15-1,1),1,_xlpm.VD),
AND(MONTH($AW78)=MONTH(BK$15),MONTH($AX78)=MONTH(BK$15)),
NETWORKDAYS.INTL($AW78,$AX78,1,_xlpm.VD)))),0)),
$DH78="месяц",
$DR78*BK78,
$DH78="неделя",
$DR78*BK78/7*(ROUNDUP((DAY(EOMONTH(BK$15,0)))/4,0))),
0)</f>
        <v/>
      </c>
      <c r="EE78" s="125">
        <f>SUM($DS78,$DT78,$DU78,$DV78,$DW78,$DX78,$DY78,$DZ78,$EA78,$EB78,$EC78,$ED78)</f>
        <v/>
      </c>
      <c r="EF78" s="125">
        <f>IFERROR(ROUND($EE78*(1+$EP78),2),0)</f>
        <v/>
      </c>
      <c r="EG78" s="128" t="n">
        <v>1</v>
      </c>
      <c r="EH78" s="126" t="n">
        <v>0</v>
      </c>
      <c r="EI78" s="126">
        <f>ROUND(SUM($EH78:$EH78)*SUM($AB78:$AB78)*$EG78,2)</f>
        <v/>
      </c>
      <c r="EJ78" s="126">
        <f>ROUND($EI78*(1+$EP78),2)</f>
        <v/>
      </c>
      <c r="EK78" s="126" t="n">
        <v>0</v>
      </c>
      <c r="EL78" s="126">
        <f>ROUND(SUM($EK78:$EK78)*SUM($AB78:$AB78)*$EG78,2)</f>
        <v/>
      </c>
      <c r="EM78" s="126">
        <f>ROUND($EL78*(1+$EP78),2)</f>
        <v/>
      </c>
      <c r="EN78" s="126">
        <f>SUM($EE78,$EI78,$EL78)</f>
        <v/>
      </c>
      <c r="EO78" s="126">
        <f>SUM($EF78,$EJ78,$EM78)</f>
        <v/>
      </c>
      <c r="EP78" s="59" t="inlineStr">
        <is>
          <t>20%</t>
        </is>
      </c>
      <c r="EQ78" s="59" t="n"/>
      <c r="ER78" s="60">
        <f t="array" ref="ER78">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MATCH(ES78,
{"AMS";"RussOutdoor";"HD Outdoor";"Ingroup";"IQ";"Ledproduction";"LisChannel";"Logic";"Media-PPL";"NovikovTV | НовиковТВ";"SMA";"SOK";"КрокусТВ | CrocusTV | IndoorTV";"Сити";"ТЯК Москва"},
0)),"")</f>
        <v/>
      </c>
      <c r="ES78" s="60" t="n"/>
      <c r="ET78" s="60">
        <f t="array" ref="ET78">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MATCH(ES78,
{"AMS";"RussOutdoor";"HD Outdoor";"Ingroup";"IQ";"Ledproduction";"LisChannel";"Logic";"Media-PPL";"NovikovTV | НовиковТВ";"SMA";"SOK";"КрокусТВ | CrocusTV | IndoorTV";"Сити";"ТЯК Москва"},
0)),"")</f>
        <v/>
      </c>
      <c r="EU78" s="60" t="n"/>
      <c r="EV78" s="60" t="n"/>
      <c r="EX78" s="110">
        <f t="array" ref="EX78">
($AR78/30
+N("ТРАФИК ПЛОЩАДКИ"))*
(IFERROR(
_xlfn.LET(
_xlpm.GPR,
HLOOKUP($L78,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(MATCH($T78,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IF($Q78="цифровой",_xlpm.GPR/$AG78,_xlpm.GPR/60)),
0)
+N("DWELL TIME"))*
(IF($AB78=0,0,IF($AB78=1,0.3,IF($AB78=2,0.5,IF($AB78&gt;2,1))))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_xlfn.IFS($AC78="да",1.2,$AC78="нет",1)*
_xlfn.IFS($AD78="да",1.2,$AD78="нет",1)*
IF(R78="статический",1,1.2)*
$X78*
INDEX(
{1.2;1;1.2;1.2;1;1.2;1.2;1.2;1.2;1.2;1.2;1;1.2;1.2;1.2;1.2;1;1;1.2;1.2;1.2;1;1;1;1;1.2;1.2;1.2;1.2;1;1;1;1;1.2;1.2;1.2;1.2;1.2;1.2;1.2;1.2;1;1;1.2;1;1;1;1;1.5;1;1;1.5;1.5;1.2},
MATCH($Q78,_xlpm.MI,0)))&gt;{0.02;0.04;0.06;0.1;0.2;0.4;0.6;0.8;1;2;4;6})),
{0;1;2;3;4;5;6;7;8;9;10;11;12},
0)))
+N("КОЭФФИЦИЕНТ КОНТАКТА"))))*
(_xlfn.IFS($X78&lt;0.1,$X78/1000,$X78&gt;25,5.2,AND($X78&gt;=0.1,$X78&lt;=25),(($X78*2+0.1)/10)*($X78/10)))*
IFERROR((_xlfn.LET(
_xlpm.MA,
{0;0.8;0.85;0.9;0.95;1},
_xlpm.MAA,
{0;1;2;3;4;5},
INDEX(_xlpm.MA,MATCH(SUMPRODUCT(--((IF(ROUND(_xlpm.MAA,1)&gt;5,5,ROUND($AB78,1)))&gt;{0;1;2;3;4;5})),_xlpm.MAA,0)))
+N("КОЭФФИЦИЕНТ КОЛ-ВО КОНСТРУКЦИЙ")),1)*
$AB78,0))*
(IF($Q78="цифровой",$AG78/15*$AI78,1)
+N("ДЛЯ ЦИФРЫ"))</f>
        <v/>
      </c>
      <c r="EY78" s="110">
        <f>IFERROR(EX78*AY78,0)</f>
        <v/>
      </c>
      <c r="EZ78" s="131">
        <f>IFERROR(DP78/EY78*1000,0)</f>
        <v/>
      </c>
      <c r="FA78" s="112">
        <f>IFERROR(FC78/FB78,0)</f>
        <v/>
      </c>
      <c r="FB78" s="112">
        <f>IFERROR((FC78/(EY78/FF78*#REF!))*0.825,0)</f>
        <v/>
      </c>
      <c r="FC78" s="112">
        <f>IFERROR(((EX78*30/AR78)*100)/30,0)</f>
        <v/>
      </c>
      <c r="FD78" s="112">
        <f>IFERROR(EY78/G78*100%,0)</f>
        <v/>
      </c>
      <c r="FE78" s="112">
        <f>IFERROR(FD78/FC78*100%,0)</f>
        <v/>
      </c>
      <c r="FF78" s="110">
        <f>IFERROR(AR78/30*AY78,0)</f>
        <v/>
      </c>
    </row>
    <row r="79" ht="13" customHeight="1">
      <c r="A79" s="59" t="n"/>
      <c r="B79" s="60" t="n"/>
      <c r="C79" s="60" t="n"/>
      <c r="D79" s="60">
        <f t="array" ref="D79">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MATCH($E79,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79" s="60">
        <f t="array" ref="E79">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MATCH($F79,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79" s="60" t="inlineStr"/>
      <c r="G79" s="60" t="n"/>
      <c r="H79" s="60">
        <f t="array" ref="H79">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MATCH($I79,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79" s="60" t="n"/>
      <c r="J79" s="60" t="n"/>
      <c r="K79" s="60" t="n"/>
      <c r="L79" s="60" t="n"/>
      <c r="M79" s="60" t="n"/>
      <c r="N79" s="60" t="n"/>
      <c r="O79" s="60" t="n"/>
      <c r="P79" s="60">
        <f t="array" ref="P79">
_xlfn.IFS(
ISNUMBER(MATCH($Q79,{"шелфбаннер","разделитель","монетница","чековая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ISNUMBER(MATCH($Q79,{"LED/LCD","видеокулер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ISNUMBER(MATCH($Q79,{"автомобиль","машина","выставочное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ISNUMBER(MATCH($Q79,{"билборд","лифтовая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ISNUMBER(MATCH($Q79,{"навигация","подвесной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ISNUMBER(MATCH($Q79,{"движущаяся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ISNUMBER(MATCH($Q79,{"каталог","журнал"},)),
"Пресса",
$Q79="","")</f>
        <v/>
      </c>
      <c r="Q79" s="60" t="n"/>
      <c r="R79" s="60">
        <f t="array" ref="R79">
IFERROR(
_xlfn.IFS(
OR(ISNUMBER(MATCH($Q79,{"экспозиция","макет","стенд","автостенд","авто стенд","выставочное пространство","выставочные стенды","модульные выставочные стенды","3Д конструкция","3D конструкция"},)),P79="Экспонирование"),
"нестандартный",
ISNUMBER(MATCH($Q79,{"скроллер","призматрон"},)),
"динамический",
$P79="Видео",
"цифровой",
OR($P79="Пресса",$P79="Щит",$P79="POSm",$P79="Подвес",$P79="Брендирование/оклейка"),
"статический"),"")</f>
        <v/>
      </c>
      <c r="S79" s="59" t="n"/>
      <c r="T79" s="60" t="n"/>
      <c r="U79" s="60" t="n"/>
      <c r="V79" s="60">
        <f>
IF(P79="Видео",
"цифровой постер/ролик",
IF(ISNUMBER(MATCH(Q79,{"короб световой","короб световой | лайтбокс","короб световой | кристалайт","лайтбокс","лайт бокс","кристалайт","LB","lightbox"},)),
"бэклит",
IF(P79="Брендирование/оклейка",
"перфарированная пленка/самоклейка",
IF(P79="Экспонирование",
"под запрос",
IF(P79="Подвес",
"баннер/ткань",
"")))))</f>
        <v/>
      </c>
      <c r="W79" s="59" t="n"/>
      <c r="X79" s="59" t="n"/>
      <c r="Y79" s="59" t="n"/>
      <c r="Z79" s="61" t="n"/>
      <c r="AA79" s="61" t="n"/>
      <c r="AB79" s="61">
        <f>IF(BL79&gt;0,Z79,0)</f>
        <v/>
      </c>
      <c r="AC79" s="59" t="n"/>
      <c r="AD79" s="59" t="n"/>
      <c r="AE79" s="59" t="n"/>
      <c r="AF79" s="59" t="n"/>
      <c r="AG79" s="59" t="n"/>
      <c r="AH79" s="59" t="n"/>
      <c r="AI79" s="59" t="n"/>
      <c r="AJ79" s="59" t="n"/>
      <c r="AK79" s="59" t="n"/>
      <c r="AL79" s="62">
        <f>IFERROR(IF(OR(R79="статический",R79="динамический",R79="нестандартный",R79="",R79=""),"-",IF(AND(AH79="-",AI79="-"),"-",AK79*3600/AH79*AI79)),"-")</f>
        <v/>
      </c>
      <c r="AM79" s="62">
        <f>IFERROR(IF(OR(R79="статический",R79="динамический",R79="",R79="", R79="BTL",R79="нестандартный"),"-",AG79*AI79*AL79/60),"-")</f>
        <v/>
      </c>
      <c r="AN79" s="63">
        <f>IFERROR(IF(AH79="","-",AG79*AI79/AH79),"-")</f>
        <v/>
      </c>
      <c r="AO79" s="59">
        <f>IFERROR(IF(OR($R79="статический",$R79="динамический",$R79="",$R79="",$R79="BTL",$R79="нестандартный"),"-",$AL79*$AY79),"-")</f>
        <v/>
      </c>
      <c r="AP79" s="62">
        <f>IFERROR(IF(OR($R79="статический",$R79="динамический",$R79="",$R79="",$R79="BTL",$R79="нестандартный"),"-",$AM79*AY79),"-")</f>
        <v/>
      </c>
      <c r="AQ79" s="64" t="n"/>
      <c r="AR79" s="61" t="n"/>
      <c r="AS79" s="61" t="n"/>
      <c r="AT79" s="61" t="n"/>
      <c r="AU79" s="65" t="n"/>
      <c r="AV79" s="124">
        <f>IFERROR(DR79/AT79*1000,"n/a")</f>
        <v/>
      </c>
      <c r="AW79" s="67" t="n"/>
      <c r="AX79" s="67" t="n"/>
      <c r="AY79" s="43">
        <f>IFERROR(IF(OR($AW79="",$AX79=""),"",_xlfn.DAYS($AX79+1,$AW79)),"")</f>
        <v/>
      </c>
      <c r="AZ79" s="68">
        <f t="array" ref="AZ79">
_xlfn.LET(_xlpm.COEFF,
IF($AW79+$AX79=0,0,IF(MAX(MIN($AX79,EOMONTH(AZ$15,0))-MAX($AW79,AZ$15)+1,)&gt;0,1,0)),
_xlfn.IFS(
$ES79="LisChannel",
_xlpm.COEFF*
INDEX({1;1;1.2;1.2;1;1;1;1;1.2;1.2;1.2;1.2},
MATCH(MONTH(AZ$15),
{1,2,3,4,5,6,7,8,9,10,11,12})),
CONCATENATE($ES79," ",$L79)="RussOutdoor метро",
_xlpm.COEFF*
INDEX({0.8;0.9;1.1;1.1;1;1;1;1;1.1;1.1;1.1;1.1},
MATCH(MONTH(AZ$15),
{1,2,3,4,5,6,7,8,9,10,11,12})),
$ES79&lt;&gt;"LisChannel",
_xlpm.COEFF,
$ES79&lt;&gt;"RussOutdoor",
_xlpm.COEFF))</f>
        <v/>
      </c>
      <c r="BA79" s="68">
        <f t="array" ref="BA79">
_xlfn.LET(_xlpm.COEFF,
IF($AW79+$AX79=0,0,IF(MAX(MIN($AX79,EOMONTH(BA$15,0))-MAX($AW79,BA$15)+1,)&gt;0,1,0)),
_xlfn.IFS(
$ES79="LisChannel",
_xlpm.COEFF*
INDEX({1;1;1.2;1.2;1;1;1;1;1.2;1.2;1.2;1.2},
MATCH(MONTH(BA$15),
{1,2,3,4,5,6,7,8,9,10,11,12})),
CONCATENATE($ES79," ",$L79)="RussOutdoor метро",
_xlpm.COEFF*
INDEX({0.8;0.9;1.1;1.1;1;1;1;1;1.1;1.1;1.1;1.1},
MATCH(MONTH(BA$15),
{1,2,3,4,5,6,7,8,9,10,11,12})),
$ES79&lt;&gt;"LisChannel",
_xlpm.COEFF,
$ES79&lt;&gt;"RussOutdoor",
_xlpm.COEFF))</f>
        <v/>
      </c>
      <c r="BB79" s="68">
        <f t="array" ref="BB79">
_xlfn.LET(_xlpm.COEFF,
IF($AW79+$AX79=0,0,IF(MAX(MIN($AX79,EOMONTH(BB$15,0))-MAX($AW79,BB$15)+1,)&gt;0,1,0)),
_xlfn.IFS(
$ES79="LisChannel",
_xlpm.COEFF*
INDEX({1;1;1.2;1.2;1;1;1;1;1.2;1.2;1.2;1.2},
MATCH(MONTH(BB$15),
{1,2,3,4,5,6,7,8,9,10,11,12})),
CONCATENATE($ES79," ",$L79)="RussOutdoor метро",
_xlpm.COEFF*
INDEX({0.8;0.9;1.1;1.1;1;1;1;1;1.1;1.1;1.1;1.1},
MATCH(MONTH(BB$15),
{1,2,3,4,5,6,7,8,9,10,11,12})),
$ES79&lt;&gt;"LisChannel",
_xlpm.COEFF,
$ES79&lt;&gt;"RussOutdoor",
_xlpm.COEFF))</f>
        <v/>
      </c>
      <c r="BC79" s="68">
        <f t="array" ref="BC79">
_xlfn.LET(_xlpm.COEFF,
IF($AW79+$AX79=0,0,IF(MAX(MIN($AX79,EOMONTH(BC$15,0))-MAX($AW79,BC$15)+1,)&gt;0,1,0)),
_xlfn.IFS(
$ES79="LisChannel",
_xlpm.COEFF*
INDEX({1;1;1.2;1.2;1;1;1;1;1.2;1.2;1.2;1.2},
MATCH(MONTH(BC$15),
{1,2,3,4,5,6,7,8,9,10,11,12})),
CONCATENATE($ES79," ",$L79)="RussOutdoor метро",
_xlpm.COEFF*
INDEX({0.8;0.9;1.1;1.1;1;1;1;1;1.1;1.1;1.1;1.1},
MATCH(MONTH(BC$15),
{1,2,3,4,5,6,7,8,9,10,11,12})),
$ES79&lt;&gt;"LisChannel",
_xlpm.COEFF,
$ES79&lt;&gt;"RussOutdoor",
_xlpm.COEFF))</f>
        <v/>
      </c>
      <c r="BD79" s="68">
        <f t="array" ref="BD79">
_xlfn.LET(_xlpm.COEFF,
IF($AW79+$AX79=0,0,IF(MAX(MIN($AX79,EOMONTH(BD$15,0))-MAX($AW79,BD$15)+1,)&gt;0,1,0)),
_xlfn.IFS(
$ES79="LisChannel",
_xlpm.COEFF*
INDEX({1;1;1.2;1.2;1;1;1;1;1.2;1.2;1.2;1.2},
MATCH(MONTH(BD$15),
{1,2,3,4,5,6,7,8,9,10,11,12})),
CONCATENATE($ES79," ",$L79)="RussOutdoor метро",
_xlpm.COEFF*
INDEX({0.8;0.9;1.1;1.1;1;1;1;1;1.1;1.1;1.1;1.1},
MATCH(MONTH(BD$15),
{1,2,3,4,5,6,7,8,9,10,11,12})),
$ES79&lt;&gt;"LisChannel",
_xlpm.COEFF,
$ES79&lt;&gt;"RussOutdoor",
_xlpm.COEFF))</f>
        <v/>
      </c>
      <c r="BE79" s="68">
        <f t="array" ref="BE79">
_xlfn.LET(_xlpm.COEFF,
IF($AW79+$AX79=0,0,IF(MAX(MIN($AX79,EOMONTH(BE$15,0))-MAX($AW79,BE$15)+1,)&gt;0,1,0)),
_xlfn.IFS(
$ES79="LisChannel",
_xlpm.COEFF*
INDEX({1;1;1.2;1.2;1;1;1;1;1.2;1.2;1.2;1.2},
MATCH(MONTH(BE$15),
{1,2,3,4,5,6,7,8,9,10,11,12})),
CONCATENATE($ES79," ",$L79)="RussOutdoor метро",
_xlpm.COEFF*
INDEX({0.8;0.9;1.1;1.1;1;1;1;1;1.1;1.1;1.1;1.1},
MATCH(MONTH(BE$15),
{1,2,3,4,5,6,7,8,9,10,11,12})),
$ES79&lt;&gt;"LisChannel",
_xlpm.COEFF,
$ES79&lt;&gt;"RussOutdoor",
_xlpm.COEFF))</f>
        <v/>
      </c>
      <c r="BF79" s="68">
        <f t="array" ref="BF79">
_xlfn.LET(_xlpm.COEFF,
IF($AW79+$AX79=0,0,IF(MAX(MIN($AX79,EOMONTH(BF$15,0))-MAX($AW79,BF$15)+1,)&gt;0,1,0)),
_xlfn.IFS(
$ES79="LisChannel",
_xlpm.COEFF*
INDEX({1;1;1.2;1.2;1;1;1;1;1.2;1.2;1.2;1.2},
MATCH(MONTH(BF$15),
{1,2,3,4,5,6,7,8,9,10,11,12})),
CONCATENATE($ES79," ",$L79)="RussOutdoor метро",
_xlpm.COEFF*
INDEX({0.8;0.9;1.1;1.1;1;1;1;1;1.1;1.1;1.1;1.1},
MATCH(MONTH(BF$15),
{1,2,3,4,5,6,7,8,9,10,11,12})),
$ES79&lt;&gt;"LisChannel",
_xlpm.COEFF,
$ES79&lt;&gt;"RussOutdoor",
_xlpm.COEFF))</f>
        <v/>
      </c>
      <c r="BG79" s="68">
        <f t="array" ref="BG79">
_xlfn.LET(_xlpm.COEFF,
IF($AW79+$AX79=0,0,IF(MAX(MIN($AX79,EOMONTH(BG$15,0))-MAX($AW79,BG$15)+1,)&gt;0,1,0)),
_xlfn.IFS(
$ES79="LisChannel",
_xlpm.COEFF*
INDEX({1;1;1.2;1.2;1;1;1;1;1.2;1.2;1.2;1.2},
MATCH(MONTH(BG$15),
{1,2,3,4,5,6,7,8,9,10,11,12})),
CONCATENATE($ES79," ",$L79)="RussOutdoor метро",
_xlpm.COEFF*
INDEX({0.8;0.9;1.1;1.1;1;1;1;1;1.1;1.1;1.1;1.1},
MATCH(MONTH(BG$15),
{1,2,3,4,5,6,7,8,9,10,11,12})),
$ES79&lt;&gt;"LisChannel",
_xlpm.COEFF,
$ES79&lt;&gt;"RussOutdoor",
_xlpm.COEFF))</f>
        <v/>
      </c>
      <c r="BH79" s="68">
        <f t="array" ref="BH79">
_xlfn.LET(_xlpm.COEFF,
IF($AW79+$AX79=0,0,IF(MAX(MIN($AX79,EOMONTH(BH$15,0))-MAX($AW79,BH$15)+1,)&gt;0,1,0)),
_xlfn.IFS(
$ES79="LisChannel",
_xlpm.COEFF*
INDEX({1;1;1.2;1.2;1;1;1;1;1.2;1.2;1.2;1.2},
MATCH(MONTH(BH$15),
{1,2,3,4,5,6,7,8,9,10,11,12})),
CONCATENATE($ES79," ",$L79)="RussOutdoor метро",
_xlpm.COEFF*
INDEX({0.8;0.9;1.1;1.1;1;1;1;1;1.1;1.1;1.1;1.1},
MATCH(MONTH(BH$15),
{1,2,3,4,5,6,7,8,9,10,11,12})),
$ES79&lt;&gt;"LisChannel",
_xlpm.COEFF,
$ES79&lt;&gt;"RussOutdoor",
_xlpm.COEFF))</f>
        <v/>
      </c>
      <c r="BI79" s="68">
        <f t="array" ref="BI79">
_xlfn.LET(_xlpm.COEFF,
IF($AW79+$AX79=0,0,IF(MAX(MIN($AX79,EOMONTH(BI$15,0))-MAX($AW79,BI$15)+1,)&gt;0,1,0)),
_xlfn.IFS(
$ES79="LisChannel",
_xlpm.COEFF*
INDEX({1;1;1.2;1.2;1;1;1;1;1.2;1.2;1.2;1.2},
MATCH(MONTH(BI$15),
{1,2,3,4,5,6,7,8,9,10,11,12})),
CONCATENATE($ES79," ",$L79)="RussOutdoor метро",
_xlpm.COEFF*
INDEX({0.8;0.9;1.1;1.1;1;1;1;1;1.1;1.1;1.1;1.1},
MATCH(MONTH(BI$15),
{1,2,3,4,5,6,7,8,9,10,11,12})),
$ES79&lt;&gt;"LisChannel",
_xlpm.COEFF,
$ES79&lt;&gt;"RussOutdoor",
_xlpm.COEFF))</f>
        <v/>
      </c>
      <c r="BJ79" s="68">
        <f t="array" ref="BJ79">
_xlfn.LET(_xlpm.COEFF,
IF($AW79+$AX79=0,0,IF(MAX(MIN($AX79,EOMONTH(BJ$15,0))-MAX($AW79,BJ$15)+1,)&gt;0,1,0)),
_xlfn.IFS(
$ES79="LisChannel",
_xlpm.COEFF*
INDEX({1;1;1.2;1.2;1;1;1;1;1.2;1.2;1.2;1.2},
MATCH(MONTH(BJ$15),
{1,2,3,4,5,6,7,8,9,10,11,12})),
CONCATENATE($ES79," ",$L79)="RussOutdoor метро",
_xlpm.COEFF*
INDEX({0.8;0.9;1.1;1.1;1;1;1;1;1.1;1.1;1.1;1.1},
MATCH(MONTH(BJ$15),
{1,2,3,4,5,6,7,8,9,10,11,12})),
$ES79&lt;&gt;"LisChannel",
_xlpm.COEFF,
$ES79&lt;&gt;"RussOutdoor",
_xlpm.COEFF))</f>
        <v/>
      </c>
      <c r="BK79" s="68">
        <f t="array" ref="BK79">
_xlfn.LET(_xlpm.COEFF,
IF($AW79+$AX79=0,0,IF(MAX(MIN($AX79,EOMONTH(BK$15,0))-MAX($AW79,BK$15)+1,)&gt;0,1,0)),
_xlfn.IFS(
$ES79="LisChannel",
_xlpm.COEFF*
INDEX({1;1;1.2;1.2;1;1;1;1;1.2;1.2;1.2;1.2},
MATCH(MONTH(BK$15),
{1,2,3,4,5,6,7,8,9,10,11,12})),
CONCATENATE($ES79," ",$L79)="RussOutdoor метро",
_xlpm.COEFF*
INDEX({0.8;0.9;1.1;1.1;1;1;1;1;1.1;1.1;1.1;1.1},
MATCH(MONTH(BK$15),
{1,2,3,4,5,6,7,8,9,10,11,12})),
$ES79&lt;&gt;"LisChannel",
_xlpm.COEFF,
$ES79&lt;&gt;"RussOutdoor",
_xlpm.COEFF))</f>
        <v/>
      </c>
      <c r="BL79" s="62">
        <f>COUNTIFS($AZ79:$BK79,"&gt;0")</f>
        <v/>
      </c>
      <c r="BM79" s="65" t="n"/>
      <c r="BN79" s="125">
        <f>$DJ79</f>
        <v/>
      </c>
      <c r="BO79" s="63">
        <f>$DQ79</f>
        <v/>
      </c>
      <c r="BP79" s="125">
        <f>
IFERROR(
IF($BL79=0,0,
$BN79*(1-$BO79)),
0)</f>
        <v/>
      </c>
      <c r="BQ79" s="125">
        <f t="array" ref="BQ79">
IFERROR(
_xlfn.IFS(
$DH79="день_1",
$BP79*$BL79/($AX79-$AW79+1)*AZ79*(DAY(EOMONTH(AZ$15,0))),
$DH79="день_2",
$BP79/30*MAX(MIN($AX79,EOMONTH(AZ$15,0))-MAX($AW79,AZ$15)+1,),
$DH79="раб.день",
$BP79/30*(IFERROR(
_xlfn.LET(_xlpm.VD,
CHOOSE(
{1;2;3;4;5;6;7;8;9;10;11;12;13;14;15;16;17;18},
45658,45659,45660,45661,45662,45663,45664,45665,45711,45724,45778,45779,45785,45786,45820,45821,45965,46022),
_xlfn.LET(_xlpm.DD,
MAX(MIN($AX79,EOMONTH(AZ$15,0))-MAX($AW79,AZ$15),),
_xlfn.IFS(
AND(MONTH($AW79)=MONTH(AZ$15),MONTH($AX79)&lt;&gt;MONTH(AZ$15)),
NETWORKDAYS.INTL($AW79,$AW79+_xlpm.DD,1,_xlpm.VD),
AND(MONTH($AW79)&lt;&gt;MONTH(AZ$15),MONTH($AX79)=MONTH(AZ$15)),
NETWORKDAYS.INTL(($AX79)-_xlpm.DD,$AX79,1,_xlpm.VD),
AND(MONTH($AW79)&lt;MONTH(AZ$15),MONTH($AX79)&gt;MONTH(AZ$15)),
NETWORKDAYS.INTL((EOMONTH(AZ$15-1,1))-_xlpm.DD,EOMONTH(AZ$15-1,1),1,_xlpm.VD),
AND(MONTH($AW79)=MONTH(AZ$15),MONTH($AX79)=MONTH(AZ$15)),
NETWORKDAYS.INTL($AW79,$AX79,1,_xlpm.VD)))),0)),
$DH79="месяц",
$BP79*AZ79,
$DH79="неделя",
$BP79*AZ79/7*(ROUNDUP((DAY(EOMONTH(AZ$15,0)))/4,0))),
0)</f>
        <v/>
      </c>
      <c r="BR79" s="125">
        <f t="array" ref="BR79">
IFERROR(
_xlfn.IFS(
$DH79="день_1",
$BP79*$BL79/($AX79-$AW79+1)*BA79*(DAY(EOMONTH(BA$15,0))),
$DH79="день_2",
$BP79/30*MAX(MIN($AX79,EOMONTH(BA$15,0))-MAX($AW79,BA$15)+1,),
$DH79="раб.день",
$BP79/30*(IFERROR(
_xlfn.LET(_xlpm.VD,
CHOOSE(
{1;2;3;4;5;6;7;8;9;10;11;12;13;14;15;16;17;18},
45658,45659,45660,45661,45662,45663,45664,45665,45711,45724,45778,45779,45785,45786,45820,45821,45965,46022),
_xlfn.LET(_xlpm.DD,
MAX(MIN($AX79,EOMONTH(BA$15,0))-MAX($AW79,BA$15),),
_xlfn.IFS(
AND(MONTH($AW79)=MONTH(BA$15),MONTH($AX79)&lt;&gt;MONTH(BA$15)),
NETWORKDAYS.INTL($AW79,$AW79+_xlpm.DD,1,_xlpm.VD),
AND(MONTH($AW79)&lt;&gt;MONTH(BA$15),MONTH($AX79)=MONTH(BA$15)),
NETWORKDAYS.INTL(($AX79)-_xlpm.DD,$AX79,1,_xlpm.VD),
AND(MONTH($AW79)&lt;MONTH(BA$15),MONTH($AX79)&gt;MONTH(BA$15)),
NETWORKDAYS.INTL((EOMONTH(BA$15-1,1))-_xlpm.DD,EOMONTH(BA$15-1,1),1,_xlpm.VD),
AND(MONTH($AW79)=MONTH(BA$15),MONTH($AX79)=MONTH(BA$15)),
NETWORKDAYS.INTL($AW79,$AX79,1,_xlpm.VD)))),0)),
$DH79="месяц",
$BP79*BA79,
$DH79="неделя",
$BP79*BA79/7*(ROUNDUP((DAY(EOMONTH(BA$15,0)))/4,0))),
0)</f>
        <v/>
      </c>
      <c r="BS79" s="125">
        <f t="array" ref="BS79">
IFERROR(
_xlfn.IFS(
$DH79="день_1",
$BP79*$BL79/($AX79-$AW79+1)*BB79*(DAY(EOMONTH(BB$15,0))),
$DH79="день_2",
$BP79/30*MAX(MIN($AX79,EOMONTH(BB$15,0))-MAX($AW79,BB$15)+1,),
$DH79="раб.день",
$BP79/30*(IFERROR(
_xlfn.LET(_xlpm.VD,
CHOOSE(
{1;2;3;4;5;6;7;8;9;10;11;12;13;14;15;16;17;18},
45658,45659,45660,45661,45662,45663,45664,45665,45711,45724,45778,45779,45785,45786,45820,45821,45965,46022),
_xlfn.LET(_xlpm.DD,
MAX(MIN($AX79,EOMONTH(BB$15,0))-MAX($AW79,BB$15),),
_xlfn.IFS(
AND(MONTH($AW79)=MONTH(BB$15),MONTH($AX79)&lt;&gt;MONTH(BB$15)),
NETWORKDAYS.INTL($AW79,$AW79+_xlpm.DD,1,_xlpm.VD),
AND(MONTH($AW79)&lt;&gt;MONTH(BB$15),MONTH($AX79)=MONTH(BB$15)),
NETWORKDAYS.INTL(($AX79)-_xlpm.DD,$AX79,1,_xlpm.VD),
AND(MONTH($AW79)&lt;MONTH(BB$15),MONTH($AX79)&gt;MONTH(BB$15)),
NETWORKDAYS.INTL((EOMONTH(BB$15-1,1))-_xlpm.DD,EOMONTH(BB$15-1,1),1,_xlpm.VD),
AND(MONTH($AW79)=MONTH(BB$15),MONTH($AX79)=MONTH(BB$15)),
NETWORKDAYS.INTL($AW79,$AX79,1,_xlpm.VD)))),0)),
$DH79="месяц",
$BP79*BB79,
$DH79="неделя",
$BP79*BB79/7*(ROUNDUP((DAY(EOMONTH(BB$15,0)))/4,0))),
0)</f>
        <v/>
      </c>
      <c r="BT79" s="125">
        <f t="array" ref="BT79">
IFERROR(
_xlfn.IFS(
$DH79="день_1",
$BP79*$BL79/($AX79-$AW79+1)*BC79*(DAY(EOMONTH(BC$15,0))),
$DH79="день_2",
$BP79/30*MAX(MIN($AX79,EOMONTH(BC$15,0))-MAX($AW79,BC$15)+1,),
$DH79="раб.день",
$BP79/30*(IFERROR(
_xlfn.LET(_xlpm.VD,
CHOOSE(
{1;2;3;4;5;6;7;8;9;10;11;12;13;14;15;16;17;18},
45658,45659,45660,45661,45662,45663,45664,45665,45711,45724,45778,45779,45785,45786,45820,45821,45965,46022),
_xlfn.LET(_xlpm.DD,
MAX(MIN($AX79,EOMONTH(BC$15,0))-MAX($AW79,BC$15),),
_xlfn.IFS(
AND(MONTH($AW79)=MONTH(BC$15),MONTH($AX79)&lt;&gt;MONTH(BC$15)),
NETWORKDAYS.INTL($AW79,$AW79+_xlpm.DD,1,_xlpm.VD),
AND(MONTH($AW79)&lt;&gt;MONTH(BC$15),MONTH($AX79)=MONTH(BC$15)),
NETWORKDAYS.INTL(($AX79)-_xlpm.DD,$AX79,1,_xlpm.VD),
AND(MONTH($AW79)&lt;MONTH(BC$15),MONTH($AX79)&gt;MONTH(BC$15)),
NETWORKDAYS.INTL((EOMONTH(BC$15-1,1))-_xlpm.DD,EOMONTH(BC$15-1,1),1,_xlpm.VD),
AND(MONTH($AW79)=MONTH(BC$15),MONTH($AX79)=MONTH(BC$15)),
NETWORKDAYS.INTL($AW79,$AX79,1,_xlpm.VD)))),0)),
$DH79="месяц",
$BP79*BC79,
$DH79="неделя",
$BP79*BC79/7*(ROUNDUP((DAY(EOMONTH(BC$15,0)))/4,0))),
0)</f>
        <v/>
      </c>
      <c r="BU79" s="125">
        <f t="array" ref="BU79">
IFERROR(
_xlfn.IFS(
$DH79="день_1",
$BP79*$BL79/($AX79-$AW79+1)*BD79*(DAY(EOMONTH(BD$15,0))),
$DH79="день_2",
$BP79/30*MAX(MIN($AX79,EOMONTH(BD$15,0))-MAX($AW79,BD$15)+1,),
$DH79="раб.день",
$BP79/30*(IFERROR(
_xlfn.LET(_xlpm.VD,
CHOOSE(
{1;2;3;4;5;6;7;8;9;10;11;12;13;14;15;16;17;18},
45658,45659,45660,45661,45662,45663,45664,45665,45711,45724,45778,45779,45785,45786,45820,45821,45965,46022),
_xlfn.LET(_xlpm.DD,
MAX(MIN($AX79,EOMONTH(BD$15,0))-MAX($AW79,BD$15),),
_xlfn.IFS(
AND(MONTH($AW79)=MONTH(BD$15),MONTH($AX79)&lt;&gt;MONTH(BD$15)),
NETWORKDAYS.INTL($AW79,$AW79+_xlpm.DD,1,_xlpm.VD),
AND(MONTH($AW79)&lt;&gt;MONTH(BD$15),MONTH($AX79)=MONTH(BD$15)),
NETWORKDAYS.INTL(($AX79)-_xlpm.DD,$AX79,1,_xlpm.VD),
AND(MONTH($AW79)&lt;MONTH(BD$15),MONTH($AX79)&gt;MONTH(BD$15)),
NETWORKDAYS.INTL((EOMONTH(BD$15-1,1))-_xlpm.DD,EOMONTH(BD$15-1,1),1,_xlpm.VD),
AND(MONTH($AW79)=MONTH(BD$15),MONTH($AX79)=MONTH(BD$15)),
NETWORKDAYS.INTL($AW79,$AX79,1,_xlpm.VD)))),0)),
$DH79="месяц",
$BP79*BD79,
$DH79="неделя",
$BP79*BD79/7*(ROUNDUP((DAY(EOMONTH(BD$15,0)))/4,0))),
0)</f>
        <v/>
      </c>
      <c r="BV79" s="125">
        <f t="array" ref="BV79">
IFERROR(
_xlfn.IFS(
$DH79="день_1",
$BP79*$BL79/($AX79-$AW79+1)*BE79*(DAY(EOMONTH(BE$15,0))),
$DH79="день_2",
$BP79/30*MAX(MIN($AX79,EOMONTH(BE$15,0))-MAX($AW79,BE$15)+1,),
$DH79="раб.день",
$BP79/30*(IFERROR(
_xlfn.LET(_xlpm.VD,
CHOOSE(
{1;2;3;4;5;6;7;8;9;10;11;12;13;14;15;16;17;18},
45658,45659,45660,45661,45662,45663,45664,45665,45711,45724,45778,45779,45785,45786,45820,45821,45965,46022),
_xlfn.LET(_xlpm.DD,
MAX(MIN($AX79,EOMONTH(BE$15,0))-MAX($AW79,BE$15),),
_xlfn.IFS(
AND(MONTH($AW79)=MONTH(BE$15),MONTH($AX79)&lt;&gt;MONTH(BE$15)),
NETWORKDAYS.INTL($AW79,$AW79+_xlpm.DD,1,_xlpm.VD),
AND(MONTH($AW79)&lt;&gt;MONTH(BE$15),MONTH($AX79)=MONTH(BE$15)),
NETWORKDAYS.INTL(($AX79)-_xlpm.DD,$AX79,1,_xlpm.VD),
AND(MONTH($AW79)&lt;MONTH(BE$15),MONTH($AX79)&gt;MONTH(BE$15)),
NETWORKDAYS.INTL((EOMONTH(BE$15-1,1))-_xlpm.DD,EOMONTH(BE$15-1,1),1,_xlpm.VD),
AND(MONTH($AW79)=MONTH(BE$15),MONTH($AX79)=MONTH(BE$15)),
NETWORKDAYS.INTL($AW79,$AX79,1,_xlpm.VD)))),0)),
$DH79="месяц",
$BP79*BE79,
$DH79="неделя",
$BP79*BE79/7*(ROUNDUP((DAY(EOMONTH(BE$15,0)))/4,0))),
0)</f>
        <v/>
      </c>
      <c r="BW79" s="125">
        <f t="array" ref="BW79">
IFERROR(
_xlfn.IFS(
$DH79="день_1",
$BP79*$BL79/($AX79-$AW79+1)*BF79*(DAY(EOMONTH(BF$15,0))),
$DH79="день_2",
$BP79/30*MAX(MIN($AX79,EOMONTH(BF$15,0))-MAX($AW79,BF$15)+1,),
$DH79="раб.день",
$BP79/30*(IFERROR(
_xlfn.LET(_xlpm.VD,
CHOOSE(
{1;2;3;4;5;6;7;8;9;10;11;12;13;14;15;16;17;18},
45658,45659,45660,45661,45662,45663,45664,45665,45711,45724,45778,45779,45785,45786,45820,45821,45965,46022),
_xlfn.LET(_xlpm.DD,
MAX(MIN($AX79,EOMONTH(BF$15,0))-MAX($AW79,BF$15),),
_xlfn.IFS(
AND(MONTH($AW79)=MONTH(BF$15),MONTH($AX79)&lt;&gt;MONTH(BF$15)),
NETWORKDAYS.INTL($AW79,$AW79+_xlpm.DD,1,_xlpm.VD),
AND(MONTH($AW79)&lt;&gt;MONTH(BF$15),MONTH($AX79)=MONTH(BF$15)),
NETWORKDAYS.INTL(($AX79)-_xlpm.DD,$AX79,1,_xlpm.VD),
AND(MONTH($AW79)&lt;MONTH(BF$15),MONTH($AX79)&gt;MONTH(BF$15)),
NETWORKDAYS.INTL((EOMONTH(BF$15-1,1))-_xlpm.DD,EOMONTH(BF$15-1,1),1,_xlpm.VD),
AND(MONTH($AW79)=MONTH(BF$15),MONTH($AX79)=MONTH(BF$15)),
NETWORKDAYS.INTL($AW79,$AX79,1,_xlpm.VD)))),0)),
$DH79="месяц",
$BP79*BF79,
$DH79="неделя",
$BP79*BF79/7*(ROUNDUP((DAY(EOMONTH(BF$15,0)))/4,0))),
0)</f>
        <v/>
      </c>
      <c r="BX79" s="125">
        <f t="array" ref="BX79">
IFERROR(
_xlfn.IFS(
$DH79="день_1",
$BP79*$BL79/($AX79-$AW79+1)*BG79*(DAY(EOMONTH(BG$15,0))),
$DH79="день_2",
$BP79/30*MAX(MIN($AX79,EOMONTH(BG$15,0))-MAX($AW79,BG$15)+1,),
$DH79="раб.день",
$BP79/30*(IFERROR(
_xlfn.LET(_xlpm.VD,
CHOOSE(
{1;2;3;4;5;6;7;8;9;10;11;12;13;14;15;16;17;18},
45658,45659,45660,45661,45662,45663,45664,45665,45711,45724,45778,45779,45785,45786,45820,45821,45965,46022),
_xlfn.LET(_xlpm.DD,
MAX(MIN($AX79,EOMONTH(BG$15,0))-MAX($AW79,BG$15),),
_xlfn.IFS(
AND(MONTH($AW79)=MONTH(BG$15),MONTH($AX79)&lt;&gt;MONTH(BG$15)),
NETWORKDAYS.INTL($AW79,$AW79+_xlpm.DD,1,_xlpm.VD),
AND(MONTH($AW79)&lt;&gt;MONTH(BG$15),MONTH($AX79)=MONTH(BG$15)),
NETWORKDAYS.INTL(($AX79)-_xlpm.DD,$AX79,1,_xlpm.VD),
AND(MONTH($AW79)&lt;MONTH(BG$15),MONTH($AX79)&gt;MONTH(BG$15)),
NETWORKDAYS.INTL((EOMONTH(BG$15-1,1))-_xlpm.DD,EOMONTH(BG$15-1,1),1,_xlpm.VD),
AND(MONTH($AW79)=MONTH(BG$15),MONTH($AX79)=MONTH(BG$15)),
NETWORKDAYS.INTL($AW79,$AX79,1,_xlpm.VD)))),0)),
$DH79="месяц",
$BP79*BG79,
$DH79="неделя",
$BP79*BG79/7*(ROUNDUP((DAY(EOMONTH(BG$15,0)))/4,0))),
0)</f>
        <v/>
      </c>
      <c r="BY79" s="125">
        <f t="array" ref="BY79">
IFERROR(
_xlfn.IFS(
$DH79="день_1",
$BP79*$BL79/($AX79-$AW79+1)*BH79*(DAY(EOMONTH(BH$15,0))),
$DH79="день_2",
$BP79/30*MAX(MIN($AX79,EOMONTH(BH$15,0))-MAX($AW79,BH$15)+1,),
$DH79="раб.день",
$BP79/30*(IFERROR(
_xlfn.LET(_xlpm.VD,
CHOOSE(
{1;2;3;4;5;6;7;8;9;10;11;12;13;14;15;16;17;18},
45658,45659,45660,45661,45662,45663,45664,45665,45711,45724,45778,45779,45785,45786,45820,45821,45965,46022),
_xlfn.LET(_xlpm.DD,
MAX(MIN($AX79,EOMONTH(BH$15,0))-MAX($AW79,BH$15),),
_xlfn.IFS(
AND(MONTH($AW79)=MONTH(BH$15),MONTH($AX79)&lt;&gt;MONTH(BH$15)),
NETWORKDAYS.INTL($AW79,$AW79+_xlpm.DD,1,_xlpm.VD),
AND(MONTH($AW79)&lt;&gt;MONTH(BH$15),MONTH($AX79)=MONTH(BH$15)),
NETWORKDAYS.INTL(($AX79)-_xlpm.DD,$AX79,1,_xlpm.VD),
AND(MONTH($AW79)&lt;MONTH(BH$15),MONTH($AX79)&gt;MONTH(BH$15)),
NETWORKDAYS.INTL((EOMONTH(BH$15-1,1))-_xlpm.DD,EOMONTH(BH$15-1,1),1,_xlpm.VD),
AND(MONTH($AW79)=MONTH(BH$15),MONTH($AX79)=MONTH(BH$15)),
NETWORKDAYS.INTL($AW79,$AX79,1,_xlpm.VD)))),0)),
$DH79="месяц",
$BP79*BH79,
$DH79="неделя",
$BP79*BH79/7*(ROUNDUP((DAY(EOMONTH(BH$15,0)))/4,0))),
0)</f>
        <v/>
      </c>
      <c r="BZ79" s="125">
        <f t="array" ref="BZ79">
IFERROR(
_xlfn.IFS(
$DH79="день_1",
$BP79*$BL79/($AX79-$AW79+1)*BI79*(DAY(EOMONTH(BI$15,0))),
$DH79="день_2",
$BP79/30*MAX(MIN($AX79,EOMONTH(BI$15,0))-MAX($AW79,BI$15)+1,),
$DH79="раб.день",
$BP79/30*(IFERROR(
_xlfn.LET(_xlpm.VD,
CHOOSE(
{1;2;3;4;5;6;7;8;9;10;11;12;13;14;15;16;17;18},
45658,45659,45660,45661,45662,45663,45664,45665,45711,45724,45778,45779,45785,45786,45820,45821,45965,46022),
_xlfn.LET(_xlpm.DD,
MAX(MIN($AX79,EOMONTH(BI$15,0))-MAX($AW79,BI$15),),
_xlfn.IFS(
AND(MONTH($AW79)=MONTH(BI$15),MONTH($AX79)&lt;&gt;MONTH(BI$15)),
NETWORKDAYS.INTL($AW79,$AW79+_xlpm.DD,1,_xlpm.VD),
AND(MONTH($AW79)&lt;&gt;MONTH(BI$15),MONTH($AX79)=MONTH(BI$15)),
NETWORKDAYS.INTL(($AX79)-_xlpm.DD,$AX79,1,_xlpm.VD),
AND(MONTH($AW79)&lt;MONTH(BI$15),MONTH($AX79)&gt;MONTH(BI$15)),
NETWORKDAYS.INTL((EOMONTH(BI$15-1,1))-_xlpm.DD,EOMONTH(BI$15-1,1),1,_xlpm.VD),
AND(MONTH($AW79)=MONTH(BI$15),MONTH($AX79)=MONTH(BI$15)),
NETWORKDAYS.INTL($AW79,$AX79,1,_xlpm.VD)))),0)),
$DH79="месяц",
$BP79*BI79,
$DH79="неделя",
$BP79*BI79/7*(ROUNDUP((DAY(EOMONTH(BI$15,0)))/4,0))),
0)</f>
        <v/>
      </c>
      <c r="CA79" s="125">
        <f t="array" ref="CA79">
IFERROR(
_xlfn.IFS(
$DH79="день_1",
$BP79*$BL79/($AX79-$AW79+1)*BJ79*(DAY(EOMONTH(BJ$15,0))),
$DH79="день_2",
$BP79/30*MAX(MIN($AX79,EOMONTH(BJ$15,0))-MAX($AW79,BJ$15)+1,),
$DH79="раб.день",
$BP79/30*(IFERROR(
_xlfn.LET(_xlpm.VD,
CHOOSE(
{1;2;3;4;5;6;7;8;9;10;11;12;13;14;15;16;17;18},
45658,45659,45660,45661,45662,45663,45664,45665,45711,45724,45778,45779,45785,45786,45820,45821,45965,46022),
_xlfn.LET(_xlpm.DD,
MAX(MIN($AX79,EOMONTH(BJ$15,0))-MAX($AW79,BJ$15),),
_xlfn.IFS(
AND(MONTH($AW79)=MONTH(BJ$15),MONTH($AX79)&lt;&gt;MONTH(BJ$15)),
NETWORKDAYS.INTL($AW79,$AW79+_xlpm.DD,1,_xlpm.VD),
AND(MONTH($AW79)&lt;&gt;MONTH(BJ$15),MONTH($AX79)=MONTH(BJ$15)),
NETWORKDAYS.INTL(($AX79)-_xlpm.DD,$AX79,1,_xlpm.VD),
AND(MONTH($AW79)&lt;MONTH(BJ$15),MONTH($AX79)&gt;MONTH(BJ$15)),
NETWORKDAYS.INTL((EOMONTH(BJ$15-1,1))-_xlpm.DD,EOMONTH(BJ$15-1,1),1,_xlpm.VD),
AND(MONTH($AW79)=MONTH(BJ$15),MONTH($AX79)=MONTH(BJ$15)),
NETWORKDAYS.INTL($AW79,$AX79,1,_xlpm.VD)))),0)),
$DH79="месяц",
$BP79*BJ79,
$DH79="неделя",
$BP79*BJ79/7*(ROUNDUP((DAY(EOMONTH(BJ$15,0)))/4,0))),
0)</f>
        <v/>
      </c>
      <c r="CB79" s="125">
        <f t="array" ref="CB79">
IFERROR(
_xlfn.IFS(
$DH79="день_1",
$BP79*$BL79/($AX79-$AW79+1)*BK79*(DAY(EOMONTH(BK$15,0))),
$DH79="день_2",
$BP79/30*MAX(MIN($AX79,EOMONTH(BK$15,0))-MAX($AW79,BK$15)+1,),
$DH79="раб.день",
$BP79/30*(IFERROR(
_xlfn.LET(_xlpm.VD,
CHOOSE(
{1;2;3;4;5;6;7;8;9;10;11;12;13;14;15;16;17;18},
45658,45659,45660,45661,45662,45663,45664,45665,45711,45724,45778,45779,45785,45786,45820,45821,45965,46022),
_xlfn.LET(_xlpm.DD,
MAX(MIN($AX79,EOMONTH(BK$15,0))-MAX($AW79,BK$15),),
_xlfn.IFS(
AND(MONTH($AW79)=MONTH(BK$15),MONTH($AX79)&lt;&gt;MONTH(BK$15)),
NETWORKDAYS.INTL($AW79,$AW79+_xlpm.DD,1,_xlpm.VD),
AND(MONTH($AW79)&lt;&gt;MONTH(BK$15),MONTH($AX79)=MONTH(BK$15)),
NETWORKDAYS.INTL(($AX79)-_xlpm.DD,$AX79,1,_xlpm.VD),
AND(MONTH($AW79)&lt;MONTH(BK$15),MONTH($AX79)&gt;MONTH(BK$15)),
NETWORKDAYS.INTL((EOMONTH(BK$15-1,1))-_xlpm.DD,EOMONTH(BK$15-1,1),1,_xlpm.VD),
AND(MONTH($AW79)=MONTH(BK$15),MONTH($AX79)=MONTH(BK$15)),
NETWORKDAYS.INTL($AW79,$AX79,1,_xlpm.VD)))),0)),
$DH79="месяц",
$BP79*BK79,
$DH79="неделя",
$BP79*BK79/7*(ROUNDUP((DAY(EOMONTH(BK$15,0)))/4,0))),
0)</f>
        <v/>
      </c>
      <c r="CC79" s="125">
        <f>SUM($BQ79:$CB79)</f>
        <v/>
      </c>
      <c r="CD79" s="126">
        <f>SUM($EH79:$EH79)</f>
        <v/>
      </c>
      <c r="CE79" s="126">
        <f>$CD79*$AB79</f>
        <v/>
      </c>
      <c r="CF79" s="126">
        <f>SUM($EK79:$EK79)</f>
        <v/>
      </c>
      <c r="CG79" s="126">
        <f>$CF79*$AB79</f>
        <v/>
      </c>
      <c r="CH79" s="126">
        <f>SUM($CC79,$CE79,$CG79)</f>
        <v/>
      </c>
      <c r="CI79" s="126">
        <f>$CH79*(1+$CM79)</f>
        <v/>
      </c>
      <c r="CJ79" s="127" t="n">
        <v>0</v>
      </c>
      <c r="CK79" s="126">
        <f>SUM($CH79:$CH79)*(1+$CJ79)</f>
        <v/>
      </c>
      <c r="CL79" s="126">
        <f>SUM($CH79:$CH79)*(1+$CM79)</f>
        <v/>
      </c>
      <c r="CM79" s="59" t="inlineStr">
        <is>
          <t>20%</t>
        </is>
      </c>
      <c r="CN79" s="59" t="n"/>
      <c r="CO79" s="72" t="n"/>
      <c r="CP79" s="59" t="n"/>
      <c r="CQ79" s="73" t="n"/>
      <c r="CR79" s="73" t="n"/>
      <c r="CS79" s="73" t="n"/>
      <c r="CT79" s="72" t="n"/>
      <c r="CU79" s="79" t="inlineStr">
        <is>
          <t> </t>
        </is>
      </c>
      <c r="CV79" s="60" t="n"/>
      <c r="CW79" s="60" t="n"/>
      <c r="CX79" s="60" t="n"/>
      <c r="CY79" s="127">
        <f>IFERROR(($CC79-$EE79)/($EE79/(1-$DQ79)),0)</f>
        <v/>
      </c>
      <c r="CZ79" s="127">
        <f>IFERROR(1-$EI79/($CE79),0)</f>
        <v/>
      </c>
      <c r="DA79" s="127">
        <f>IFERROR(1-$EL79/($CG79),0)</f>
        <v/>
      </c>
      <c r="DB79" s="126">
        <f>ROUND(IFERROR(($CI79/(1+$CM79)-$EN79),0),2)</f>
        <v/>
      </c>
      <c r="DC79" s="128" t="n"/>
      <c r="DD79" s="125" t="n"/>
      <c r="DE79" s="75" t="n">
        <v>0</v>
      </c>
      <c r="DF79" s="128" t="n"/>
      <c r="DG79" s="125">
        <f>IF($DC79=0,0,$DD79*($DC79*100%-$DE79*$DF79))*SUM($AB79:$AB79)</f>
        <v/>
      </c>
      <c r="DH79" s="129" t="inlineStr">
        <is>
          <t>месяц</t>
        </is>
      </c>
      <c r="DI79" s="130">
        <f t="array" ref="DI79">IFERROR(
IF($ES79="LisChannel",
(ROUND(((INDEX({174.625;153.888888888889;130.972222222222},MATCH($AI79,{2;3;4}),0))*$AG79*$AI79),2)),0),0)</f>
        <v/>
      </c>
      <c r="DJ79" s="130">
        <f>
_xlfn.LET(_xlpm.X,
IFERROR(
IF($ES79="НовиковТВ",
(_xlfn.LET(_xlpm.NTV,
_xlfn.LET(_xlpm.MIN,350000,
IF(SUMIFS($DI:$DI,$ES:$ES,"НовиковТВ")&lt;=_xlpm.MIN,
(SUMIFS($DI:$DI,$ES:$ES,"НовиковТВ")/(COUNTIFS($ES:$ES,"НовиковТВ")))*_xlpm.MIN/SUMIFS($DI:$DI,$ES:$ES,"НовиковТВ"),
DI79)),
_xlpm.NTV+$DG79/(1-(1-(_xlpm.NTV)*(1-$DL79)*(1-$DM79)*(1-$DN79)*(1-$DO79)*(1-$DP79)/_xlpm.NTV))))/(1+$EP79),
$DI79+$DG79/(1-(1-($DI79)*(1-$DL79)*(1-$DM79)*(1-$DN79)*(1-$DO79)*(1-$DP79)/$DI79))),
0),
_xlpm.X*(1+$CM79)*(1+$CW79)-_xlpm.X*(1+$CM79)+_xlpm.X)</f>
        <v/>
      </c>
      <c r="DK79" s="125" t="inlineStr">
        <is>
          <t>послед.</t>
        </is>
      </c>
      <c r="DL79" s="63" t="n">
        <v>0</v>
      </c>
      <c r="DM79" s="63" t="n">
        <v>0</v>
      </c>
      <c r="DN79" s="63" t="n">
        <v>0</v>
      </c>
      <c r="DO79" s="63" t="n">
        <v>0</v>
      </c>
      <c r="DP79" s="63" t="n">
        <v>0</v>
      </c>
      <c r="DQ79" s="63">
        <f t="array" ref="DQ79">IFERROR(_xlfn.IFS(
$DK79="послед.",1-(1-$DL79)*(1-$DM79)*(1-$DN79)*(1-$DO79)*(1-$DP79),
$DK79="сумм.",$DL79+$DM79+$DN79+$DO79+$DP79),
0)</f>
        <v/>
      </c>
      <c r="DR79" s="125">
        <f t="array" ref="DR79">
IFERROR(
_xlfn.IFS(
$BL79=0,
0,
$BL79&gt;0,
_xlfn.IFS($DK79="послед.",
$DJ79*(1-$DL79)*(1-$DM79)*(1-$DN79)*(1-$DO79)*(1-$DP79),
$DK79="сумм.",
$DJ79*(1-($DL79+$DM79+$DN79+$DO79+$DP79)))),0)</f>
        <v/>
      </c>
      <c r="DS79" s="125">
        <f t="array" ref="DS79">
IFERROR(_xlfn.IFS(
$DH79="день_1",
$DR79*$BL79/($AX79-$AW79+1)*AZ79*(DAY(EOMONTH(AZ$15,0))),
$DH79="день_2",
$DR79/30*MAX(MIN($AX79,EOMONTH(AZ$15,0))-MAX($AW79,AZ$15)+1,),
$DH79="раб.день",
$DR79/30*(IFERROR(
_xlfn.LET(_xlpm.VD,
CHOOSE(
{1;2;3;4;5;6;7;8;9;10;11;12;13;14;15;16;17;18},
45658,45659,45660,45661,45662,45663,45664,45665,45711,45724,45778,45779,45785,45786,45820,45821,45965,46022),
_xlfn.LET(_xlpm.DD,
MAX(MIN($AX79,EOMONTH(AZ$15,0))-MAX($AW79,AZ$15),),
_xlfn.IFS(
AND(MONTH($AW79)=MONTH(AZ$15),MONTH($AX79)&lt;&gt;MONTH(AZ$15)),
NETWORKDAYS.INTL($AW79,$AW79+_xlpm.DD,1,_xlpm.VD),
AND(MONTH($AW79)&lt;&gt;MONTH(AZ$15),MONTH($AX79)=MONTH(AZ$15)),
NETWORKDAYS.INTL(($AX79)-_xlpm.DD,$AX79,1,_xlpm.VD),
AND(MONTH($AW79)&lt;MONTH(AZ$15),MONTH($AX79)&gt;MONTH(AZ$15)),
NETWORKDAYS.INTL((EOMONTH(AZ$15-1,1))-_xlpm.DD,EOMONTH(AZ$15-1,1),1,_xlpm.VD),
AND(MONTH($AW79)=MONTH(AZ$15),MONTH($AX79)=MONTH(AZ$15)),
NETWORKDAYS.INTL($AW79,$AX79,1,_xlpm.VD)))),0)),
$DH79="месяц",
$DR79*AZ79,
$DH79="неделя",
$DR79*AZ79/7*(ROUNDUP((DAY(EOMONTH(AZ$15,0)))/4,0))),
0)</f>
        <v/>
      </c>
      <c r="DT79" s="125">
        <f t="array" ref="DT79">
IFERROR(_xlfn.IFS(
$DH79="день_1",
$DR79*$BL79/($AX79-$AW79+1)*BA79*(DAY(EOMONTH(BA$15,0))),
$DH79="день_2",
$DR79/30*MAX(MIN($AX79,EOMONTH(BA$15,0))-MAX($AW79,BA$15)+1,),
$DH79="раб.день",
$DR79/30*(IFERROR(
_xlfn.LET(_xlpm.VD,
CHOOSE(
{1;2;3;4;5;6;7;8;9;10;11;12;13;14;15;16;17;18},
45658,45659,45660,45661,45662,45663,45664,45665,45711,45724,45778,45779,45785,45786,45820,45821,45965,46022),
_xlfn.LET(_xlpm.DD,
MAX(MIN($AX79,EOMONTH(BA$15,0))-MAX($AW79,BA$15),),
_xlfn.IFS(
AND(MONTH($AW79)=MONTH(BA$15),MONTH($AX79)&lt;&gt;MONTH(BA$15)),
NETWORKDAYS.INTL($AW79,$AW79+_xlpm.DD,1,_xlpm.VD),
AND(MONTH($AW79)&lt;&gt;MONTH(BA$15),MONTH($AX79)=MONTH(BA$15)),
NETWORKDAYS.INTL(($AX79)-_xlpm.DD,$AX79,1,_xlpm.VD),
AND(MONTH($AW79)&lt;MONTH(BA$15),MONTH($AX79)&gt;MONTH(BA$15)),
NETWORKDAYS.INTL((EOMONTH(BA$15-1,1))-_xlpm.DD,EOMONTH(BA$15-1,1),1,_xlpm.VD),
AND(MONTH($AW79)=MONTH(BA$15),MONTH($AX79)=MONTH(BA$15)),
NETWORKDAYS.INTL($AW79,$AX79,1,_xlpm.VD)))),0)),
$DH79="месяц",
$DR79*BA79,
$DH79="неделя",
$DR79*BA79/7*(ROUNDUP((DAY(EOMONTH(BA$15,0)))/4,0))),
0)</f>
        <v/>
      </c>
      <c r="DU79" s="125">
        <f t="array" ref="DU79">
IFERROR(_xlfn.IFS(
$DH79="день_1",
$DR79*$BL79/($AX79-$AW79+1)*BB79*(DAY(EOMONTH(BB$15,0))),
$DH79="день_2",
$DR79/30*MAX(MIN($AX79,EOMONTH(BB$15,0))-MAX($AW79,BB$15)+1,),
$DH79="раб.день",
$DR79/30*(IFERROR(
_xlfn.LET(_xlpm.VD,
CHOOSE(
{1;2;3;4;5;6;7;8;9;10;11;12;13;14;15;16;17;18},
45658,45659,45660,45661,45662,45663,45664,45665,45711,45724,45778,45779,45785,45786,45820,45821,45965,46022),
_xlfn.LET(_xlpm.DD,
MAX(MIN($AX79,EOMONTH(BB$15,0))-MAX($AW79,BB$15),),
_xlfn.IFS(
AND(MONTH($AW79)=MONTH(BB$15),MONTH($AX79)&lt;&gt;MONTH(BB$15)),
NETWORKDAYS.INTL($AW79,$AW79+_xlpm.DD,1,_xlpm.VD),
AND(MONTH($AW79)&lt;&gt;MONTH(BB$15),MONTH($AX79)=MONTH(BB$15)),
NETWORKDAYS.INTL(($AX79)-_xlpm.DD,$AX79,1,_xlpm.VD),
AND(MONTH($AW79)&lt;MONTH(BB$15),MONTH($AX79)&gt;MONTH(BB$15)),
NETWORKDAYS.INTL((EOMONTH(BB$15-1,1))-_xlpm.DD,EOMONTH(BB$15-1,1),1,_xlpm.VD),
AND(MONTH($AW79)=MONTH(BB$15),MONTH($AX79)=MONTH(BB$15)),
NETWORKDAYS.INTL($AW79,$AX79,1,_xlpm.VD)))),0)),
$DH79="месяц",
$DR79*BB79,
$DH79="неделя",
$DR79*BB79/7*(ROUNDUP((DAY(EOMONTH(BB$15,0)))/4,0))),
0)</f>
        <v/>
      </c>
      <c r="DV79" s="125">
        <f t="array" ref="DV79">
IFERROR(_xlfn.IFS(
$DH79="день_1",
$DR79*$BL79/($AX79-$AW79+1)*BC79*(DAY(EOMONTH(BC$15,0))),
$DH79="день_2",
$DR79/30*MAX(MIN($AX79,EOMONTH(BC$15,0))-MAX($AW79,BC$15)+1,),
$DH79="раб.день",
$DR79/30*(IFERROR(
_xlfn.LET(_xlpm.VD,
CHOOSE(
{1;2;3;4;5;6;7;8;9;10;11;12;13;14;15;16;17;18},
45658,45659,45660,45661,45662,45663,45664,45665,45711,45724,45778,45779,45785,45786,45820,45821,45965,46022),
_xlfn.LET(_xlpm.DD,
MAX(MIN($AX79,EOMONTH(BC$15,0))-MAX($AW79,BC$15),),
_xlfn.IFS(
AND(MONTH($AW79)=MONTH(BC$15),MONTH($AX79)&lt;&gt;MONTH(BC$15)),
NETWORKDAYS.INTL($AW79,$AW79+_xlpm.DD,1,_xlpm.VD),
AND(MONTH($AW79)&lt;&gt;MONTH(BC$15),MONTH($AX79)=MONTH(BC$15)),
NETWORKDAYS.INTL(($AX79)-_xlpm.DD,$AX79,1,_xlpm.VD),
AND(MONTH($AW79)&lt;MONTH(BC$15),MONTH($AX79)&gt;MONTH(BC$15)),
NETWORKDAYS.INTL((EOMONTH(BC$15-1,1))-_xlpm.DD,EOMONTH(BC$15-1,1),1,_xlpm.VD),
AND(MONTH($AW79)=MONTH(BC$15),MONTH($AX79)=MONTH(BC$15)),
NETWORKDAYS.INTL($AW79,$AX79,1,_xlpm.VD)))),0)),
$DH79="месяц",
$DR79*BC79,
$DH79="неделя",
$DR79*BC79/7*(ROUNDUP((DAY(EOMONTH(BC$15,0)))/4,0))),
0)</f>
        <v/>
      </c>
      <c r="DW79" s="125">
        <f t="array" ref="DW79">
IFERROR(_xlfn.IFS(
$DH79="день_1",
$DR79*$BL79/($AX79-$AW79+1)*BD79*(DAY(EOMONTH(BD$15,0))),
$DH79="день_2",
$DR79/30*MAX(MIN($AX79,EOMONTH(BD$15,0))-MAX($AW79,BD$15)+1,),
$DH79="раб.день",
$DR79/30*(IFERROR(
_xlfn.LET(_xlpm.VD,
CHOOSE(
{1;2;3;4;5;6;7;8;9;10;11;12;13;14;15;16;17;18},
45658,45659,45660,45661,45662,45663,45664,45665,45711,45724,45778,45779,45785,45786,45820,45821,45965,46022),
_xlfn.LET(_xlpm.DD,
MAX(MIN($AX79,EOMONTH(BD$15,0))-MAX($AW79,BD$15),),
_xlfn.IFS(
AND(MONTH($AW79)=MONTH(BD$15),MONTH($AX79)&lt;&gt;MONTH(BD$15)),
NETWORKDAYS.INTL($AW79,$AW79+_xlpm.DD,1,_xlpm.VD),
AND(MONTH($AW79)&lt;&gt;MONTH(BD$15),MONTH($AX79)=MONTH(BD$15)),
NETWORKDAYS.INTL(($AX79)-_xlpm.DD,$AX79,1,_xlpm.VD),
AND(MONTH($AW79)&lt;MONTH(BD$15),MONTH($AX79)&gt;MONTH(BD$15)),
NETWORKDAYS.INTL((EOMONTH(BD$15-1,1))-_xlpm.DD,EOMONTH(BD$15-1,1),1,_xlpm.VD),
AND(MONTH($AW79)=MONTH(BD$15),MONTH($AX79)=MONTH(BD$15)),
NETWORKDAYS.INTL($AW79,$AX79,1,_xlpm.VD)))),0)),
$DH79="месяц",
$DR79*BD79,
$DH79="неделя",
$DR79*BD79/7*(ROUNDUP((DAY(EOMONTH(BD$15,0)))/4,0))),
0)</f>
        <v/>
      </c>
      <c r="DX79" s="125">
        <f t="array" ref="DX79">
IFERROR(_xlfn.IFS(
$DH79="день_1",
$DR79*$BL79/($AX79-$AW79+1)*BE79*(DAY(EOMONTH(BE$15,0))),
$DH79="день_2",
$DR79/30*MAX(MIN($AX79,EOMONTH(BE$15,0))-MAX($AW79,BE$15)+1,),
$DH79="раб.день",
$DR79/30*(IFERROR(
_xlfn.LET(_xlpm.VD,
CHOOSE(
{1;2;3;4;5;6;7;8;9;10;11;12;13;14;15;16;17;18},
45658,45659,45660,45661,45662,45663,45664,45665,45711,45724,45778,45779,45785,45786,45820,45821,45965,46022),
_xlfn.LET(_xlpm.DD,
MAX(MIN($AX79,EOMONTH(BE$15,0))-MAX($AW79,BE$15),),
_xlfn.IFS(
AND(MONTH($AW79)=MONTH(BE$15),MONTH($AX79)&lt;&gt;MONTH(BE$15)),
NETWORKDAYS.INTL($AW79,$AW79+_xlpm.DD,1,_xlpm.VD),
AND(MONTH($AW79)&lt;&gt;MONTH(BE$15),MONTH($AX79)=MONTH(BE$15)),
NETWORKDAYS.INTL(($AX79)-_xlpm.DD,$AX79,1,_xlpm.VD),
AND(MONTH($AW79)&lt;MONTH(BE$15),MONTH($AX79)&gt;MONTH(BE$15)),
NETWORKDAYS.INTL((EOMONTH(BE$15-1,1))-_xlpm.DD,EOMONTH(BE$15-1,1),1,_xlpm.VD),
AND(MONTH($AW79)=MONTH(BE$15),MONTH($AX79)=MONTH(BE$15)),
NETWORKDAYS.INTL($AW79,$AX79,1,_xlpm.VD)))),0)),
$DH79="месяц",
$DR79*BE79,
$DH79="неделя",
$DR79*BE79/7*(ROUNDUP((DAY(EOMONTH(BE$15,0)))/4,0))),
0)</f>
        <v/>
      </c>
      <c r="DY79" s="125">
        <f t="array" ref="DY79">
IFERROR(_xlfn.IFS(
$DH79="день_1",
$DR79*$BL79/($AX79-$AW79+1)*BF79*(DAY(EOMONTH(BF$15,0))),
$DH79="день_2",
$DR79/30*MAX(MIN($AX79,EOMONTH(BF$15,0))-MAX($AW79,BF$15)+1,),
$DH79="раб.день",
$DR79/30*(IFERROR(
_xlfn.LET(_xlpm.VD,
CHOOSE(
{1;2;3;4;5;6;7;8;9;10;11;12;13;14;15;16;17;18},
45658,45659,45660,45661,45662,45663,45664,45665,45711,45724,45778,45779,45785,45786,45820,45821,45965,46022),
_xlfn.LET(_xlpm.DD,
MAX(MIN($AX79,EOMONTH(BF$15,0))-MAX($AW79,BF$15),),
_xlfn.IFS(
AND(MONTH($AW79)=MONTH(BF$15),MONTH($AX79)&lt;&gt;MONTH(BF$15)),
NETWORKDAYS.INTL($AW79,$AW79+_xlpm.DD,1,_xlpm.VD),
AND(MONTH($AW79)&lt;&gt;MONTH(BF$15),MONTH($AX79)=MONTH(BF$15)),
NETWORKDAYS.INTL(($AX79)-_xlpm.DD,$AX79,1,_xlpm.VD),
AND(MONTH($AW79)&lt;MONTH(BF$15),MONTH($AX79)&gt;MONTH(BF$15)),
NETWORKDAYS.INTL((EOMONTH(BF$15-1,1))-_xlpm.DD,EOMONTH(BF$15-1,1),1,_xlpm.VD),
AND(MONTH($AW79)=MONTH(BF$15),MONTH($AX79)=MONTH(BF$15)),
NETWORKDAYS.INTL($AW79,$AX79,1,_xlpm.VD)))),0)),
$DH79="месяц",
$DR79*BF79,
$DH79="неделя",
$DR79*BF79/7*(ROUNDUP((DAY(EOMONTH(BF$15,0)))/4,0))),
0)</f>
        <v/>
      </c>
      <c r="DZ79" s="125">
        <f t="array" ref="DZ79">
IFERROR(_xlfn.IFS(
$DH79="день_1",
$DR79*$BL79/($AX79-$AW79+1)*BG79*(DAY(EOMONTH(BG$15,0))),
$DH79="день_2",
$DR79/30*MAX(MIN($AX79,EOMONTH(BG$15,0))-MAX($AW79,BG$15)+1,),
$DH79="раб.день",
$DR79/30*(IFERROR(
_xlfn.LET(_xlpm.VD,
CHOOSE(
{1;2;3;4;5;6;7;8;9;10;11;12;13;14;15;16;17;18},
45658,45659,45660,45661,45662,45663,45664,45665,45711,45724,45778,45779,45785,45786,45820,45821,45965,46022),
_xlfn.LET(_xlpm.DD,
MAX(MIN($AX79,EOMONTH(BG$15,0))-MAX($AW79,BG$15),),
_xlfn.IFS(
AND(MONTH($AW79)=MONTH(BG$15),MONTH($AX79)&lt;&gt;MONTH(BG$15)),
NETWORKDAYS.INTL($AW79,$AW79+_xlpm.DD,1,_xlpm.VD),
AND(MONTH($AW79)&lt;&gt;MONTH(BG$15),MONTH($AX79)=MONTH(BG$15)),
NETWORKDAYS.INTL(($AX79)-_xlpm.DD,$AX79,1,_xlpm.VD),
AND(MONTH($AW79)&lt;MONTH(BG$15),MONTH($AX79)&gt;MONTH(BG$15)),
NETWORKDAYS.INTL((EOMONTH(BG$15-1,1))-_xlpm.DD,EOMONTH(BG$15-1,1),1,_xlpm.VD),
AND(MONTH($AW79)=MONTH(BG$15),MONTH($AX79)=MONTH(BG$15)),
NETWORKDAYS.INTL($AW79,$AX79,1,_xlpm.VD)))),0)),
$DH79="месяц",
$DR79*BG79,
$DH79="неделя",
$DR79*BG79/7*(ROUNDUP((DAY(EOMONTH(BG$15,0)))/4,0))),
0)</f>
        <v/>
      </c>
      <c r="EA79" s="125">
        <f t="array" ref="EA79">
IFERROR(_xlfn.IFS(
$DH79="день_1",
$DR79*$BL79/($AX79-$AW79+1)*BH79*(DAY(EOMONTH(BH$15,0))),
$DH79="день_2",
$DR79/30*MAX(MIN($AX79,EOMONTH(BH$15,0))-MAX($AW79,BH$15)+1,),
$DH79="раб.день",
$DR79/30*(IFERROR(
_xlfn.LET(_xlpm.VD,
CHOOSE(
{1;2;3;4;5;6;7;8;9;10;11;12;13;14;15;16;17;18},
45658,45659,45660,45661,45662,45663,45664,45665,45711,45724,45778,45779,45785,45786,45820,45821,45965,46022),
_xlfn.LET(_xlpm.DD,
MAX(MIN($AX79,EOMONTH(BH$15,0))-MAX($AW79,BH$15),),
_xlfn.IFS(
AND(MONTH($AW79)=MONTH(BH$15),MONTH($AX79)&lt;&gt;MONTH(BH$15)),
NETWORKDAYS.INTL($AW79,$AW79+_xlpm.DD,1,_xlpm.VD),
AND(MONTH($AW79)&lt;&gt;MONTH(BH$15),MONTH($AX79)=MONTH(BH$15)),
NETWORKDAYS.INTL(($AX79)-_xlpm.DD,$AX79,1,_xlpm.VD),
AND(MONTH($AW79)&lt;MONTH(BH$15),MONTH($AX79)&gt;MONTH(BH$15)),
NETWORKDAYS.INTL((EOMONTH(BH$15-1,1))-_xlpm.DD,EOMONTH(BH$15-1,1),1,_xlpm.VD),
AND(MONTH($AW79)=MONTH(BH$15),MONTH($AX79)=MONTH(BH$15)),
NETWORKDAYS.INTL($AW79,$AX79,1,_xlpm.VD)))),0)),
$DH79="месяц",
$DR79*BH79,
$DH79="неделя",
$DR79*BH79/7*(ROUNDUP((DAY(EOMONTH(BH$15,0)))/4,0))),
0)</f>
        <v/>
      </c>
      <c r="EB79" s="125">
        <f t="array" ref="EB79">
IFERROR(_xlfn.IFS(
$DH79="день_1",
$DR79*$BL79/($AX79-$AW79+1)*BI79*(DAY(EOMONTH(BI$15,0))),
$DH79="день_2",
$DR79/30*MAX(MIN($AX79,EOMONTH(BI$15,0))-MAX($AW79,BI$15)+1,),
$DH79="раб.день",
$DR79/30*(IFERROR(
_xlfn.LET(_xlpm.VD,
CHOOSE(
{1;2;3;4;5;6;7;8;9;10;11;12;13;14;15;16;17;18},
45658,45659,45660,45661,45662,45663,45664,45665,45711,45724,45778,45779,45785,45786,45820,45821,45965,46022),
_xlfn.LET(_xlpm.DD,
MAX(MIN($AX79,EOMONTH(BI$15,0))-MAX($AW79,BI$15),),
_xlfn.IFS(
AND(MONTH($AW79)=MONTH(BI$15),MONTH($AX79)&lt;&gt;MONTH(BI$15)),
NETWORKDAYS.INTL($AW79,$AW79+_xlpm.DD,1,_xlpm.VD),
AND(MONTH($AW79)&lt;&gt;MONTH(BI$15),MONTH($AX79)=MONTH(BI$15)),
NETWORKDAYS.INTL(($AX79)-_xlpm.DD,$AX79,1,_xlpm.VD),
AND(MONTH($AW79)&lt;MONTH(BI$15),MONTH($AX79)&gt;MONTH(BI$15)),
NETWORKDAYS.INTL((EOMONTH(BI$15-1,1))-_xlpm.DD,EOMONTH(BI$15-1,1),1,_xlpm.VD),
AND(MONTH($AW79)=MONTH(BI$15),MONTH($AX79)=MONTH(BI$15)),
NETWORKDAYS.INTL($AW79,$AX79,1,_xlpm.VD)))),0)),
$DH79="месяц",
$DR79*BI79,
$DH79="неделя",
$DR79*BI79/7*(ROUNDUP((DAY(EOMONTH(BI$15,0)))/4,0))),
0)</f>
        <v/>
      </c>
      <c r="EC79" s="125">
        <f t="array" ref="EC79">
IFERROR(_xlfn.IFS(
$DH79="день_1",
$DR79*$BL79/($AX79-$AW79+1)*BJ79*(DAY(EOMONTH(BJ$15,0))),
$DH79="день_2",
$DR79/30*MAX(MIN($AX79,EOMONTH(BJ$15,0))-MAX($AW79,BJ$15)+1,),
$DH79="раб.день",
$DR79/30*(IFERROR(
_xlfn.LET(_xlpm.VD,
CHOOSE(
{1;2;3;4;5;6;7;8;9;10;11;12;13;14;15;16;17;18},
45658,45659,45660,45661,45662,45663,45664,45665,45711,45724,45778,45779,45785,45786,45820,45821,45965,46022),
_xlfn.LET(_xlpm.DD,
MAX(MIN($AX79,EOMONTH(BJ$15,0))-MAX($AW79,BJ$15),),
_xlfn.IFS(
AND(MONTH($AW79)=MONTH(BJ$15),MONTH($AX79)&lt;&gt;MONTH(BJ$15)),
NETWORKDAYS.INTL($AW79,$AW79+_xlpm.DD,1,_xlpm.VD),
AND(MONTH($AW79)&lt;&gt;MONTH(BJ$15),MONTH($AX79)=MONTH(BJ$15)),
NETWORKDAYS.INTL(($AX79)-_xlpm.DD,$AX79,1,_xlpm.VD),
AND(MONTH($AW79)&lt;MONTH(BJ$15),MONTH($AX79)&gt;MONTH(BJ$15)),
NETWORKDAYS.INTL((EOMONTH(BJ$15-1,1))-_xlpm.DD,EOMONTH(BJ$15-1,1),1,_xlpm.VD),
AND(MONTH($AW79)=MONTH(BJ$15),MONTH($AX79)=MONTH(BJ$15)),
NETWORKDAYS.INTL($AW79,$AX79,1,_xlpm.VD)))),0)),
$DH79="месяц",
$DR79*BJ79,
$DH79="неделя",
$DR79*BJ79/7*(ROUNDUP((DAY(EOMONTH(BJ$15,0)))/4,0))),
0)</f>
        <v/>
      </c>
      <c r="ED79" s="125">
        <f t="array" ref="ED79">
IFERROR(_xlfn.IFS(
$DH79="день_1",
$DR79*$BL79/($AX79-$AW79+1)*BK79*(DAY(EOMONTH(BK$15,0))),
$DH79="день_2",
$DR79/30*MAX(MIN($AX79,EOMONTH(BK$15,0))-MAX($AW79,BK$15)+1,),
$DH79="раб.день",
$DR79/30*(IFERROR(
_xlfn.LET(_xlpm.VD,
CHOOSE(
{1;2;3;4;5;6;7;8;9;10;11;12;13;14;15;16;17;18},
45658,45659,45660,45661,45662,45663,45664,45665,45711,45724,45778,45779,45785,45786,45820,45821,45965,46022),
_xlfn.LET(_xlpm.DD,
MAX(MIN($AX79,EOMONTH(BK$15,0))-MAX($AW79,BK$15),),
_xlfn.IFS(
AND(MONTH($AW79)=MONTH(BK$15),MONTH($AX79)&lt;&gt;MONTH(BK$15)),
NETWORKDAYS.INTL($AW79,$AW79+_xlpm.DD,1,_xlpm.VD),
AND(MONTH($AW79)&lt;&gt;MONTH(BK$15),MONTH($AX79)=MONTH(BK$15)),
NETWORKDAYS.INTL(($AX79)-_xlpm.DD,$AX79,1,_xlpm.VD),
AND(MONTH($AW79)&lt;MONTH(BK$15),MONTH($AX79)&gt;MONTH(BK$15)),
NETWORKDAYS.INTL((EOMONTH(BK$15-1,1))-_xlpm.DD,EOMONTH(BK$15-1,1),1,_xlpm.VD),
AND(MONTH($AW79)=MONTH(BK$15),MONTH($AX79)=MONTH(BK$15)),
NETWORKDAYS.INTL($AW79,$AX79,1,_xlpm.VD)))),0)),
$DH79="месяц",
$DR79*BK79,
$DH79="неделя",
$DR79*BK79/7*(ROUNDUP((DAY(EOMONTH(BK$15,0)))/4,0))),
0)</f>
        <v/>
      </c>
      <c r="EE79" s="125">
        <f>SUM($DS79,$DT79,$DU79,$DV79,$DW79,$DX79,$DY79,$DZ79,$EA79,$EB79,$EC79,$ED79)</f>
        <v/>
      </c>
      <c r="EF79" s="125">
        <f>IFERROR(ROUND($EE79*(1+$EP79),2),0)</f>
        <v/>
      </c>
      <c r="EG79" s="128" t="n">
        <v>1</v>
      </c>
      <c r="EH79" s="126" t="n">
        <v>0</v>
      </c>
      <c r="EI79" s="126">
        <f>ROUND(SUM($EH79:$EH79)*SUM($AB79:$AB79)*$EG79,2)</f>
        <v/>
      </c>
      <c r="EJ79" s="126">
        <f>ROUND($EI79*(1+$EP79),2)</f>
        <v/>
      </c>
      <c r="EK79" s="126" t="n">
        <v>0</v>
      </c>
      <c r="EL79" s="126">
        <f>ROUND(SUM($EK79:$EK79)*SUM($AB79:$AB79)*$EG79,2)</f>
        <v/>
      </c>
      <c r="EM79" s="126">
        <f>ROUND($EL79*(1+$EP79),2)</f>
        <v/>
      </c>
      <c r="EN79" s="126">
        <f>SUM($EE79,$EI79,$EL79)</f>
        <v/>
      </c>
      <c r="EO79" s="126">
        <f>SUM($EF79,$EJ79,$EM79)</f>
        <v/>
      </c>
      <c r="EP79" s="59" t="inlineStr">
        <is>
          <t>20%</t>
        </is>
      </c>
      <c r="EQ79" s="59" t="n"/>
      <c r="ER79" s="60">
        <f t="array" ref="ER79">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MATCH(ES79,
{"AMS";"RussOutdoor";"HD Outdoor";"Ingroup";"IQ";"Ledproduction";"LisChannel";"Logic";"Media-PPL";"NovikovTV | НовиковТВ";"SMA";"SOK";"КрокусТВ | CrocusTV | IndoorTV";"Сити";"ТЯК Москва"},
0)),"")</f>
        <v/>
      </c>
      <c r="ES79" s="60" t="n"/>
      <c r="ET79" s="60">
        <f t="array" ref="ET79">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MATCH(ES79,
{"AMS";"RussOutdoor";"HD Outdoor";"Ingroup";"IQ";"Ledproduction";"LisChannel";"Logic";"Media-PPL";"NovikovTV | НовиковТВ";"SMA";"SOK";"КрокусТВ | CrocusTV | IndoorTV";"Сити";"ТЯК Москва"},
0)),"")</f>
        <v/>
      </c>
      <c r="EU79" s="60" t="n"/>
      <c r="EV79" s="60" t="n"/>
      <c r="EX79" s="110">
        <f t="array" ref="EX79">
($AR79/30
+N("ТРАФИК ПЛОЩАДКИ"))*
(IFERROR(
_xlfn.LET(
_xlpm.GPR,
HLOOKUP($L79,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(MATCH($T79,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IF($Q79="цифровой",_xlpm.GPR/$AG79,_xlpm.GPR/60)),
0)
+N("DWELL TIME"))*
(IF($AB79=0,0,IF($AB79=1,0.3,IF($AB79=2,0.5,IF($AB79&gt;2,1))))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_xlfn.IFS($AC79="да",1.2,$AC79="нет",1)*
_xlfn.IFS($AD79="да",1.2,$AD79="нет",1)*
IF(R79="статический",1,1.2)*
$X79*
INDEX(
{1.2;1;1.2;1.2;1;1.2;1.2;1.2;1.2;1.2;1.2;1;1.2;1.2;1.2;1.2;1;1;1.2;1.2;1.2;1;1;1;1;1.2;1.2;1.2;1.2;1;1;1;1;1.2;1.2;1.2;1.2;1.2;1.2;1.2;1.2;1;1;1.2;1;1;1;1;1.5;1;1;1.5;1.5;1.2},
MATCH($Q79,_xlpm.MI,0)))&gt;{0.02;0.04;0.06;0.1;0.2;0.4;0.6;0.8;1;2;4;6})),
{0;1;2;3;4;5;6;7;8;9;10;11;12},
0)))
+N("КОЭФФИЦИЕНТ КОНТАКТА"))))*
(_xlfn.IFS($X79&lt;0.1,$X79/1000,$X79&gt;25,5.2,AND($X79&gt;=0.1,$X79&lt;=25),(($X79*2+0.1)/10)*($X79/10)))*
IFERROR((_xlfn.LET(
_xlpm.MA,
{0;0.8;0.85;0.9;0.95;1},
_xlpm.MAA,
{0;1;2;3;4;5},
INDEX(_xlpm.MA,MATCH(SUMPRODUCT(--((IF(ROUND(_xlpm.MAA,1)&gt;5,5,ROUND($AB79,1)))&gt;{0;1;2;3;4;5})),_xlpm.MAA,0)))
+N("КОЭФФИЦИЕНТ КОЛ-ВО КОНСТРУКЦИЙ")),1)*
$AB79,0))*
(IF($Q79="цифровой",$AG79/15*$AI79,1)
+N("ДЛЯ ЦИФРЫ"))</f>
        <v/>
      </c>
      <c r="EY79" s="110">
        <f>IFERROR(EX79*AY79,0)</f>
        <v/>
      </c>
      <c r="EZ79" s="131">
        <f>IFERROR(DP79/EY79*1000,0)</f>
        <v/>
      </c>
      <c r="FA79" s="112">
        <f>IFERROR(FC79/FB79,0)</f>
        <v/>
      </c>
      <c r="FB79" s="112">
        <f>IFERROR((FC79/(EY79/FF79*#REF!))*0.825,0)</f>
        <v/>
      </c>
      <c r="FC79" s="112">
        <f>IFERROR(((EX79*30/AR79)*100)/30,0)</f>
        <v/>
      </c>
      <c r="FD79" s="112">
        <f>IFERROR(EY79/G79*100%,0)</f>
        <v/>
      </c>
      <c r="FE79" s="112">
        <f>IFERROR(FD79/FC79*100%,0)</f>
        <v/>
      </c>
      <c r="FF79" s="110">
        <f>IFERROR(AR79/30*AY79,0)</f>
        <v/>
      </c>
    </row>
    <row r="80" ht="13" customHeight="1">
      <c r="A80" s="59" t="n"/>
      <c r="B80" s="60" t="n"/>
      <c r="C80" s="60" t="n"/>
      <c r="D80" s="60">
        <f t="array" ref="D80">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MATCH($E80,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80" s="60">
        <f t="array" ref="E80">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MATCH($F80,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80" s="60" t="inlineStr"/>
      <c r="G80" s="60" t="n"/>
      <c r="H80" s="60">
        <f t="array" ref="H80">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MATCH($I80,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80" s="60" t="n"/>
      <c r="J80" s="60" t="n"/>
      <c r="K80" s="60" t="n"/>
      <c r="L80" s="60" t="n"/>
      <c r="M80" s="60" t="n"/>
      <c r="N80" s="60" t="n"/>
      <c r="O80" s="60" t="n"/>
      <c r="P80" s="60">
        <f t="array" ref="P80">
_xlfn.IFS(
ISNUMBER(MATCH($Q80,{"шелфбаннер","разделитель","монетница","чековая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ISNUMBER(MATCH($Q80,{"LED/LCD","видеокулер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ISNUMBER(MATCH($Q80,{"автомобиль","машина","выставочное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ISNUMBER(MATCH($Q80,{"билборд","лифтовая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ISNUMBER(MATCH($Q80,{"навигация","подвесной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ISNUMBER(MATCH($Q80,{"движущаяся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ISNUMBER(MATCH($Q80,{"каталог","журнал"},)),
"Пресса",
$Q80="","")</f>
        <v/>
      </c>
      <c r="Q80" s="60" t="n"/>
      <c r="R80" s="60">
        <f t="array" ref="R80">
IFERROR(
_xlfn.IFS(
OR(ISNUMBER(MATCH($Q80,{"экспозиция","макет","стенд","автостенд","авто стенд","выставочное пространство","выставочные стенды","модульные выставочные стенды","3Д конструкция","3D конструкция"},)),P80="Экспонирование"),
"нестандартный",
ISNUMBER(MATCH($Q80,{"скроллер","призматрон"},)),
"динамический",
$P80="Видео",
"цифровой",
OR($P80="Пресса",$P80="Щит",$P80="POSm",$P80="Подвес",$P80="Брендирование/оклейка"),
"статический"),"")</f>
        <v/>
      </c>
      <c r="S80" s="59" t="n"/>
      <c r="T80" s="60" t="n"/>
      <c r="U80" s="60" t="n"/>
      <c r="V80" s="60">
        <f>
IF(P80="Видео",
"цифровой постер/ролик",
IF(ISNUMBER(MATCH(Q80,{"короб световой","короб световой | лайтбокс","короб световой | кристалайт","лайтбокс","лайт бокс","кристалайт","LB","lightbox"},)),
"бэклит",
IF(P80="Брендирование/оклейка",
"перфарированная пленка/самоклейка",
IF(P80="Экспонирование",
"под запрос",
IF(P80="Подвес",
"баннер/ткань",
"")))))</f>
        <v/>
      </c>
      <c r="W80" s="59" t="n"/>
      <c r="X80" s="59" t="n"/>
      <c r="Y80" s="59" t="n"/>
      <c r="Z80" s="61" t="n"/>
      <c r="AA80" s="61" t="n"/>
      <c r="AB80" s="61">
        <f>IF(BL80&gt;0,Z80,0)</f>
        <v/>
      </c>
      <c r="AC80" s="59" t="n"/>
      <c r="AD80" s="59" t="n"/>
      <c r="AE80" s="59" t="n"/>
      <c r="AF80" s="59" t="n"/>
      <c r="AG80" s="59" t="n"/>
      <c r="AH80" s="59" t="n"/>
      <c r="AI80" s="59" t="n"/>
      <c r="AJ80" s="59" t="n"/>
      <c r="AK80" s="59" t="n"/>
      <c r="AL80" s="62">
        <f>IFERROR(IF(OR(R80="статический",R80="динамический",R80="нестандартный",R80="",R80=""),"-",IF(AND(AH80="-",AI80="-"),"-",AK80*3600/AH80*AI80)),"-")</f>
        <v/>
      </c>
      <c r="AM80" s="62">
        <f>IFERROR(IF(OR(R80="статический",R80="динамический",R80="",R80="", R80="BTL",R80="нестандартный"),"-",AG80*AI80*AL80/60),"-")</f>
        <v/>
      </c>
      <c r="AN80" s="63">
        <f>IFERROR(IF(AH80="","-",AG80*AI80/AH80),"-")</f>
        <v/>
      </c>
      <c r="AO80" s="59">
        <f>IFERROR(IF(OR($R80="статический",$R80="динамический",$R80="",$R80="",$R80="BTL",$R80="нестандартный"),"-",$AL80*$AY80),"-")</f>
        <v/>
      </c>
      <c r="AP80" s="62">
        <f>IFERROR(IF(OR($R80="статический",$R80="динамический",$R80="",$R80="",$R80="BTL",$R80="нестандартный"),"-",$AM80*AY80),"-")</f>
        <v/>
      </c>
      <c r="AQ80" s="64" t="n"/>
      <c r="AR80" s="61" t="n"/>
      <c r="AS80" s="61" t="n"/>
      <c r="AT80" s="61" t="n"/>
      <c r="AU80" s="65" t="n"/>
      <c r="AV80" s="124">
        <f>IFERROR(DR80/AT80*1000,"n/a")</f>
        <v/>
      </c>
      <c r="AW80" s="67" t="n"/>
      <c r="AX80" s="67" t="n"/>
      <c r="AY80" s="43">
        <f>IFERROR(IF(OR($AW80="",$AX80=""),"",_xlfn.DAYS($AX80+1,$AW80)),"")</f>
        <v/>
      </c>
      <c r="AZ80" s="68">
        <f t="array" ref="AZ80">
_xlfn.LET(_xlpm.COEFF,
IF($AW80+$AX80=0,0,IF(MAX(MIN($AX80,EOMONTH(AZ$15,0))-MAX($AW80,AZ$15)+1,)&gt;0,1,0)),
_xlfn.IFS(
$ES80="LisChannel",
_xlpm.COEFF*
INDEX({1;1;1.2;1.2;1;1;1;1;1.2;1.2;1.2;1.2},
MATCH(MONTH(AZ$15),
{1,2,3,4,5,6,7,8,9,10,11,12})),
CONCATENATE($ES80," ",$L80)="RussOutdoor метро",
_xlpm.COEFF*
INDEX({0.8;0.9;1.1;1.1;1;1;1;1;1.1;1.1;1.1;1.1},
MATCH(MONTH(AZ$15),
{1,2,3,4,5,6,7,8,9,10,11,12})),
$ES80&lt;&gt;"LisChannel",
_xlpm.COEFF,
$ES80&lt;&gt;"RussOutdoor",
_xlpm.COEFF))</f>
        <v/>
      </c>
      <c r="BA80" s="68">
        <f t="array" ref="BA80">
_xlfn.LET(_xlpm.COEFF,
IF($AW80+$AX80=0,0,IF(MAX(MIN($AX80,EOMONTH(BA$15,0))-MAX($AW80,BA$15)+1,)&gt;0,1,0)),
_xlfn.IFS(
$ES80="LisChannel",
_xlpm.COEFF*
INDEX({1;1;1.2;1.2;1;1;1;1;1.2;1.2;1.2;1.2},
MATCH(MONTH(BA$15),
{1,2,3,4,5,6,7,8,9,10,11,12})),
CONCATENATE($ES80," ",$L80)="RussOutdoor метро",
_xlpm.COEFF*
INDEX({0.8;0.9;1.1;1.1;1;1;1;1;1.1;1.1;1.1;1.1},
MATCH(MONTH(BA$15),
{1,2,3,4,5,6,7,8,9,10,11,12})),
$ES80&lt;&gt;"LisChannel",
_xlpm.COEFF,
$ES80&lt;&gt;"RussOutdoor",
_xlpm.COEFF))</f>
        <v/>
      </c>
      <c r="BB80" s="68">
        <f t="array" ref="BB80">
_xlfn.LET(_xlpm.COEFF,
IF($AW80+$AX80=0,0,IF(MAX(MIN($AX80,EOMONTH(BB$15,0))-MAX($AW80,BB$15)+1,)&gt;0,1,0)),
_xlfn.IFS(
$ES80="LisChannel",
_xlpm.COEFF*
INDEX({1;1;1.2;1.2;1;1;1;1;1.2;1.2;1.2;1.2},
MATCH(MONTH(BB$15),
{1,2,3,4,5,6,7,8,9,10,11,12})),
CONCATENATE($ES80," ",$L80)="RussOutdoor метро",
_xlpm.COEFF*
INDEX({0.8;0.9;1.1;1.1;1;1;1;1;1.1;1.1;1.1;1.1},
MATCH(MONTH(BB$15),
{1,2,3,4,5,6,7,8,9,10,11,12})),
$ES80&lt;&gt;"LisChannel",
_xlpm.COEFF,
$ES80&lt;&gt;"RussOutdoor",
_xlpm.COEFF))</f>
        <v/>
      </c>
      <c r="BC80" s="68">
        <f t="array" ref="BC80">
_xlfn.LET(_xlpm.COEFF,
IF($AW80+$AX80=0,0,IF(MAX(MIN($AX80,EOMONTH(BC$15,0))-MAX($AW80,BC$15)+1,)&gt;0,1,0)),
_xlfn.IFS(
$ES80="LisChannel",
_xlpm.COEFF*
INDEX({1;1;1.2;1.2;1;1;1;1;1.2;1.2;1.2;1.2},
MATCH(MONTH(BC$15),
{1,2,3,4,5,6,7,8,9,10,11,12})),
CONCATENATE($ES80," ",$L80)="RussOutdoor метро",
_xlpm.COEFF*
INDEX({0.8;0.9;1.1;1.1;1;1;1;1;1.1;1.1;1.1;1.1},
MATCH(MONTH(BC$15),
{1,2,3,4,5,6,7,8,9,10,11,12})),
$ES80&lt;&gt;"LisChannel",
_xlpm.COEFF,
$ES80&lt;&gt;"RussOutdoor",
_xlpm.COEFF))</f>
        <v/>
      </c>
      <c r="BD80" s="68">
        <f t="array" ref="BD80">
_xlfn.LET(_xlpm.COEFF,
IF($AW80+$AX80=0,0,IF(MAX(MIN($AX80,EOMONTH(BD$15,0))-MAX($AW80,BD$15)+1,)&gt;0,1,0)),
_xlfn.IFS(
$ES80="LisChannel",
_xlpm.COEFF*
INDEX({1;1;1.2;1.2;1;1;1;1;1.2;1.2;1.2;1.2},
MATCH(MONTH(BD$15),
{1,2,3,4,5,6,7,8,9,10,11,12})),
CONCATENATE($ES80," ",$L80)="RussOutdoor метро",
_xlpm.COEFF*
INDEX({0.8;0.9;1.1;1.1;1;1;1;1;1.1;1.1;1.1;1.1},
MATCH(MONTH(BD$15),
{1,2,3,4,5,6,7,8,9,10,11,12})),
$ES80&lt;&gt;"LisChannel",
_xlpm.COEFF,
$ES80&lt;&gt;"RussOutdoor",
_xlpm.COEFF))</f>
        <v/>
      </c>
      <c r="BE80" s="68">
        <f t="array" ref="BE80">
_xlfn.LET(_xlpm.COEFF,
IF($AW80+$AX80=0,0,IF(MAX(MIN($AX80,EOMONTH(BE$15,0))-MAX($AW80,BE$15)+1,)&gt;0,1,0)),
_xlfn.IFS(
$ES80="LisChannel",
_xlpm.COEFF*
INDEX({1;1;1.2;1.2;1;1;1;1;1.2;1.2;1.2;1.2},
MATCH(MONTH(BE$15),
{1,2,3,4,5,6,7,8,9,10,11,12})),
CONCATENATE($ES80," ",$L80)="RussOutdoor метро",
_xlpm.COEFF*
INDEX({0.8;0.9;1.1;1.1;1;1;1;1;1.1;1.1;1.1;1.1},
MATCH(MONTH(BE$15),
{1,2,3,4,5,6,7,8,9,10,11,12})),
$ES80&lt;&gt;"LisChannel",
_xlpm.COEFF,
$ES80&lt;&gt;"RussOutdoor",
_xlpm.COEFF))</f>
        <v/>
      </c>
      <c r="BF80" s="68">
        <f t="array" ref="BF80">
_xlfn.LET(_xlpm.COEFF,
IF($AW80+$AX80=0,0,IF(MAX(MIN($AX80,EOMONTH(BF$15,0))-MAX($AW80,BF$15)+1,)&gt;0,1,0)),
_xlfn.IFS(
$ES80="LisChannel",
_xlpm.COEFF*
INDEX({1;1;1.2;1.2;1;1;1;1;1.2;1.2;1.2;1.2},
MATCH(MONTH(BF$15),
{1,2,3,4,5,6,7,8,9,10,11,12})),
CONCATENATE($ES80," ",$L80)="RussOutdoor метро",
_xlpm.COEFF*
INDEX({0.8;0.9;1.1;1.1;1;1;1;1;1.1;1.1;1.1;1.1},
MATCH(MONTH(BF$15),
{1,2,3,4,5,6,7,8,9,10,11,12})),
$ES80&lt;&gt;"LisChannel",
_xlpm.COEFF,
$ES80&lt;&gt;"RussOutdoor",
_xlpm.COEFF))</f>
        <v/>
      </c>
      <c r="BG80" s="68">
        <f t="array" ref="BG80">
_xlfn.LET(_xlpm.COEFF,
IF($AW80+$AX80=0,0,IF(MAX(MIN($AX80,EOMONTH(BG$15,0))-MAX($AW80,BG$15)+1,)&gt;0,1,0)),
_xlfn.IFS(
$ES80="LisChannel",
_xlpm.COEFF*
INDEX({1;1;1.2;1.2;1;1;1;1;1.2;1.2;1.2;1.2},
MATCH(MONTH(BG$15),
{1,2,3,4,5,6,7,8,9,10,11,12})),
CONCATENATE($ES80," ",$L80)="RussOutdoor метро",
_xlpm.COEFF*
INDEX({0.8;0.9;1.1;1.1;1;1;1;1;1.1;1.1;1.1;1.1},
MATCH(MONTH(BG$15),
{1,2,3,4,5,6,7,8,9,10,11,12})),
$ES80&lt;&gt;"LisChannel",
_xlpm.COEFF,
$ES80&lt;&gt;"RussOutdoor",
_xlpm.COEFF))</f>
        <v/>
      </c>
      <c r="BH80" s="68">
        <f t="array" ref="BH80">
_xlfn.LET(_xlpm.COEFF,
IF($AW80+$AX80=0,0,IF(MAX(MIN($AX80,EOMONTH(BH$15,0))-MAX($AW80,BH$15)+1,)&gt;0,1,0)),
_xlfn.IFS(
$ES80="LisChannel",
_xlpm.COEFF*
INDEX({1;1;1.2;1.2;1;1;1;1;1.2;1.2;1.2;1.2},
MATCH(MONTH(BH$15),
{1,2,3,4,5,6,7,8,9,10,11,12})),
CONCATENATE($ES80," ",$L80)="RussOutdoor метро",
_xlpm.COEFF*
INDEX({0.8;0.9;1.1;1.1;1;1;1;1;1.1;1.1;1.1;1.1},
MATCH(MONTH(BH$15),
{1,2,3,4,5,6,7,8,9,10,11,12})),
$ES80&lt;&gt;"LisChannel",
_xlpm.COEFF,
$ES80&lt;&gt;"RussOutdoor",
_xlpm.COEFF))</f>
        <v/>
      </c>
      <c r="BI80" s="68">
        <f t="array" ref="BI80">
_xlfn.LET(_xlpm.COEFF,
IF($AW80+$AX80=0,0,IF(MAX(MIN($AX80,EOMONTH(BI$15,0))-MAX($AW80,BI$15)+1,)&gt;0,1,0)),
_xlfn.IFS(
$ES80="LisChannel",
_xlpm.COEFF*
INDEX({1;1;1.2;1.2;1;1;1;1;1.2;1.2;1.2;1.2},
MATCH(MONTH(BI$15),
{1,2,3,4,5,6,7,8,9,10,11,12})),
CONCATENATE($ES80," ",$L80)="RussOutdoor метро",
_xlpm.COEFF*
INDEX({0.8;0.9;1.1;1.1;1;1;1;1;1.1;1.1;1.1;1.1},
MATCH(MONTH(BI$15),
{1,2,3,4,5,6,7,8,9,10,11,12})),
$ES80&lt;&gt;"LisChannel",
_xlpm.COEFF,
$ES80&lt;&gt;"RussOutdoor",
_xlpm.COEFF))</f>
        <v/>
      </c>
      <c r="BJ80" s="68">
        <f t="array" ref="BJ80">
_xlfn.LET(_xlpm.COEFF,
IF($AW80+$AX80=0,0,IF(MAX(MIN($AX80,EOMONTH(BJ$15,0))-MAX($AW80,BJ$15)+1,)&gt;0,1,0)),
_xlfn.IFS(
$ES80="LisChannel",
_xlpm.COEFF*
INDEX({1;1;1.2;1.2;1;1;1;1;1.2;1.2;1.2;1.2},
MATCH(MONTH(BJ$15),
{1,2,3,4,5,6,7,8,9,10,11,12})),
CONCATENATE($ES80," ",$L80)="RussOutdoor метро",
_xlpm.COEFF*
INDEX({0.8;0.9;1.1;1.1;1;1;1;1;1.1;1.1;1.1;1.1},
MATCH(MONTH(BJ$15),
{1,2,3,4,5,6,7,8,9,10,11,12})),
$ES80&lt;&gt;"LisChannel",
_xlpm.COEFF,
$ES80&lt;&gt;"RussOutdoor",
_xlpm.COEFF))</f>
        <v/>
      </c>
      <c r="BK80" s="68">
        <f t="array" ref="BK80">
_xlfn.LET(_xlpm.COEFF,
IF($AW80+$AX80=0,0,IF(MAX(MIN($AX80,EOMONTH(BK$15,0))-MAX($AW80,BK$15)+1,)&gt;0,1,0)),
_xlfn.IFS(
$ES80="LisChannel",
_xlpm.COEFF*
INDEX({1;1;1.2;1.2;1;1;1;1;1.2;1.2;1.2;1.2},
MATCH(MONTH(BK$15),
{1,2,3,4,5,6,7,8,9,10,11,12})),
CONCATENATE($ES80," ",$L80)="RussOutdoor метро",
_xlpm.COEFF*
INDEX({0.8;0.9;1.1;1.1;1;1;1;1;1.1;1.1;1.1;1.1},
MATCH(MONTH(BK$15),
{1,2,3,4,5,6,7,8,9,10,11,12})),
$ES80&lt;&gt;"LisChannel",
_xlpm.COEFF,
$ES80&lt;&gt;"RussOutdoor",
_xlpm.COEFF))</f>
        <v/>
      </c>
      <c r="BL80" s="62">
        <f>COUNTIFS($AZ80:$BK80,"&gt;0")</f>
        <v/>
      </c>
      <c r="BM80" s="65" t="n"/>
      <c r="BN80" s="125">
        <f>$DJ80</f>
        <v/>
      </c>
      <c r="BO80" s="63">
        <f>$DQ80</f>
        <v/>
      </c>
      <c r="BP80" s="125">
        <f>
IFERROR(
IF($BL80=0,0,
$BN80*(1-$BO80)),
0)</f>
        <v/>
      </c>
      <c r="BQ80" s="125">
        <f t="array" ref="BQ80">
IFERROR(
_xlfn.IFS(
$DH80="день_1",
$BP80*$BL80/($AX80-$AW80+1)*AZ80*(DAY(EOMONTH(AZ$15,0))),
$DH80="день_2",
$BP80/30*MAX(MIN($AX80,EOMONTH(AZ$15,0))-MAX($AW80,AZ$15)+1,),
$DH80="раб.день",
$BP80/30*(IFERROR(
_xlfn.LET(_xlpm.VD,
CHOOSE(
{1;2;3;4;5;6;7;8;9;10;11;12;13;14;15;16;17;18},
45658,45659,45660,45661,45662,45663,45664,45665,45711,45724,45778,45779,45785,45786,45820,45821,45965,46022),
_xlfn.LET(_xlpm.DD,
MAX(MIN($AX80,EOMONTH(AZ$15,0))-MAX($AW80,AZ$15),),
_xlfn.IFS(
AND(MONTH($AW80)=MONTH(AZ$15),MONTH($AX80)&lt;&gt;MONTH(AZ$15)),
NETWORKDAYS.INTL($AW80,$AW80+_xlpm.DD,1,_xlpm.VD),
AND(MONTH($AW80)&lt;&gt;MONTH(AZ$15),MONTH($AX80)=MONTH(AZ$15)),
NETWORKDAYS.INTL(($AX80)-_xlpm.DD,$AX80,1,_xlpm.VD),
AND(MONTH($AW80)&lt;MONTH(AZ$15),MONTH($AX80)&gt;MONTH(AZ$15)),
NETWORKDAYS.INTL((EOMONTH(AZ$15-1,1))-_xlpm.DD,EOMONTH(AZ$15-1,1),1,_xlpm.VD),
AND(MONTH($AW80)=MONTH(AZ$15),MONTH($AX80)=MONTH(AZ$15)),
NETWORKDAYS.INTL($AW80,$AX80,1,_xlpm.VD)))),0)),
$DH80="месяц",
$BP80*AZ80,
$DH80="неделя",
$BP80*AZ80/7*(ROUNDUP((DAY(EOMONTH(AZ$15,0)))/4,0))),
0)</f>
        <v/>
      </c>
      <c r="BR80" s="125">
        <f t="array" ref="BR80">
IFERROR(
_xlfn.IFS(
$DH80="день_1",
$BP80*$BL80/($AX80-$AW80+1)*BA80*(DAY(EOMONTH(BA$15,0))),
$DH80="день_2",
$BP80/30*MAX(MIN($AX80,EOMONTH(BA$15,0))-MAX($AW80,BA$15)+1,),
$DH80="раб.день",
$BP80/30*(IFERROR(
_xlfn.LET(_xlpm.VD,
CHOOSE(
{1;2;3;4;5;6;7;8;9;10;11;12;13;14;15;16;17;18},
45658,45659,45660,45661,45662,45663,45664,45665,45711,45724,45778,45779,45785,45786,45820,45821,45965,46022),
_xlfn.LET(_xlpm.DD,
MAX(MIN($AX80,EOMONTH(BA$15,0))-MAX($AW80,BA$15),),
_xlfn.IFS(
AND(MONTH($AW80)=MONTH(BA$15),MONTH($AX80)&lt;&gt;MONTH(BA$15)),
NETWORKDAYS.INTL($AW80,$AW80+_xlpm.DD,1,_xlpm.VD),
AND(MONTH($AW80)&lt;&gt;MONTH(BA$15),MONTH($AX80)=MONTH(BA$15)),
NETWORKDAYS.INTL(($AX80)-_xlpm.DD,$AX80,1,_xlpm.VD),
AND(MONTH($AW80)&lt;MONTH(BA$15),MONTH($AX80)&gt;MONTH(BA$15)),
NETWORKDAYS.INTL((EOMONTH(BA$15-1,1))-_xlpm.DD,EOMONTH(BA$15-1,1),1,_xlpm.VD),
AND(MONTH($AW80)=MONTH(BA$15),MONTH($AX80)=MONTH(BA$15)),
NETWORKDAYS.INTL($AW80,$AX80,1,_xlpm.VD)))),0)),
$DH80="месяц",
$BP80*BA80,
$DH80="неделя",
$BP80*BA80/7*(ROUNDUP((DAY(EOMONTH(BA$15,0)))/4,0))),
0)</f>
        <v/>
      </c>
      <c r="BS80" s="125">
        <f t="array" ref="BS80">
IFERROR(
_xlfn.IFS(
$DH80="день_1",
$BP80*$BL80/($AX80-$AW80+1)*BB80*(DAY(EOMONTH(BB$15,0))),
$DH80="день_2",
$BP80/30*MAX(MIN($AX80,EOMONTH(BB$15,0))-MAX($AW80,BB$15)+1,),
$DH80="раб.день",
$BP80/30*(IFERROR(
_xlfn.LET(_xlpm.VD,
CHOOSE(
{1;2;3;4;5;6;7;8;9;10;11;12;13;14;15;16;17;18},
45658,45659,45660,45661,45662,45663,45664,45665,45711,45724,45778,45779,45785,45786,45820,45821,45965,46022),
_xlfn.LET(_xlpm.DD,
MAX(MIN($AX80,EOMONTH(BB$15,0))-MAX($AW80,BB$15),),
_xlfn.IFS(
AND(MONTH($AW80)=MONTH(BB$15),MONTH($AX80)&lt;&gt;MONTH(BB$15)),
NETWORKDAYS.INTL($AW80,$AW80+_xlpm.DD,1,_xlpm.VD),
AND(MONTH($AW80)&lt;&gt;MONTH(BB$15),MONTH($AX80)=MONTH(BB$15)),
NETWORKDAYS.INTL(($AX80)-_xlpm.DD,$AX80,1,_xlpm.VD),
AND(MONTH($AW80)&lt;MONTH(BB$15),MONTH($AX80)&gt;MONTH(BB$15)),
NETWORKDAYS.INTL((EOMONTH(BB$15-1,1))-_xlpm.DD,EOMONTH(BB$15-1,1),1,_xlpm.VD),
AND(MONTH($AW80)=MONTH(BB$15),MONTH($AX80)=MONTH(BB$15)),
NETWORKDAYS.INTL($AW80,$AX80,1,_xlpm.VD)))),0)),
$DH80="месяц",
$BP80*BB80,
$DH80="неделя",
$BP80*BB80/7*(ROUNDUP((DAY(EOMONTH(BB$15,0)))/4,0))),
0)</f>
        <v/>
      </c>
      <c r="BT80" s="125">
        <f t="array" ref="BT80">
IFERROR(
_xlfn.IFS(
$DH80="день_1",
$BP80*$BL80/($AX80-$AW80+1)*BC80*(DAY(EOMONTH(BC$15,0))),
$DH80="день_2",
$BP80/30*MAX(MIN($AX80,EOMONTH(BC$15,0))-MAX($AW80,BC$15)+1,),
$DH80="раб.день",
$BP80/30*(IFERROR(
_xlfn.LET(_xlpm.VD,
CHOOSE(
{1;2;3;4;5;6;7;8;9;10;11;12;13;14;15;16;17;18},
45658,45659,45660,45661,45662,45663,45664,45665,45711,45724,45778,45779,45785,45786,45820,45821,45965,46022),
_xlfn.LET(_xlpm.DD,
MAX(MIN($AX80,EOMONTH(BC$15,0))-MAX($AW80,BC$15),),
_xlfn.IFS(
AND(MONTH($AW80)=MONTH(BC$15),MONTH($AX80)&lt;&gt;MONTH(BC$15)),
NETWORKDAYS.INTL($AW80,$AW80+_xlpm.DD,1,_xlpm.VD),
AND(MONTH($AW80)&lt;&gt;MONTH(BC$15),MONTH($AX80)=MONTH(BC$15)),
NETWORKDAYS.INTL(($AX80)-_xlpm.DD,$AX80,1,_xlpm.VD),
AND(MONTH($AW80)&lt;MONTH(BC$15),MONTH($AX80)&gt;MONTH(BC$15)),
NETWORKDAYS.INTL((EOMONTH(BC$15-1,1))-_xlpm.DD,EOMONTH(BC$15-1,1),1,_xlpm.VD),
AND(MONTH($AW80)=MONTH(BC$15),MONTH($AX80)=MONTH(BC$15)),
NETWORKDAYS.INTL($AW80,$AX80,1,_xlpm.VD)))),0)),
$DH80="месяц",
$BP80*BC80,
$DH80="неделя",
$BP80*BC80/7*(ROUNDUP((DAY(EOMONTH(BC$15,0)))/4,0))),
0)</f>
        <v/>
      </c>
      <c r="BU80" s="125">
        <f t="array" ref="BU80">
IFERROR(
_xlfn.IFS(
$DH80="день_1",
$BP80*$BL80/($AX80-$AW80+1)*BD80*(DAY(EOMONTH(BD$15,0))),
$DH80="день_2",
$BP80/30*MAX(MIN($AX80,EOMONTH(BD$15,0))-MAX($AW80,BD$15)+1,),
$DH80="раб.день",
$BP80/30*(IFERROR(
_xlfn.LET(_xlpm.VD,
CHOOSE(
{1;2;3;4;5;6;7;8;9;10;11;12;13;14;15;16;17;18},
45658,45659,45660,45661,45662,45663,45664,45665,45711,45724,45778,45779,45785,45786,45820,45821,45965,46022),
_xlfn.LET(_xlpm.DD,
MAX(MIN($AX80,EOMONTH(BD$15,0))-MAX($AW80,BD$15),),
_xlfn.IFS(
AND(MONTH($AW80)=MONTH(BD$15),MONTH($AX80)&lt;&gt;MONTH(BD$15)),
NETWORKDAYS.INTL($AW80,$AW80+_xlpm.DD,1,_xlpm.VD),
AND(MONTH($AW80)&lt;&gt;MONTH(BD$15),MONTH($AX80)=MONTH(BD$15)),
NETWORKDAYS.INTL(($AX80)-_xlpm.DD,$AX80,1,_xlpm.VD),
AND(MONTH($AW80)&lt;MONTH(BD$15),MONTH($AX80)&gt;MONTH(BD$15)),
NETWORKDAYS.INTL((EOMONTH(BD$15-1,1))-_xlpm.DD,EOMONTH(BD$15-1,1),1,_xlpm.VD),
AND(MONTH($AW80)=MONTH(BD$15),MONTH($AX80)=MONTH(BD$15)),
NETWORKDAYS.INTL($AW80,$AX80,1,_xlpm.VD)))),0)),
$DH80="месяц",
$BP80*BD80,
$DH80="неделя",
$BP80*BD80/7*(ROUNDUP((DAY(EOMONTH(BD$15,0)))/4,0))),
0)</f>
        <v/>
      </c>
      <c r="BV80" s="125">
        <f t="array" ref="BV80">
IFERROR(
_xlfn.IFS(
$DH80="день_1",
$BP80*$BL80/($AX80-$AW80+1)*BE80*(DAY(EOMONTH(BE$15,0))),
$DH80="день_2",
$BP80/30*MAX(MIN($AX80,EOMONTH(BE$15,0))-MAX($AW80,BE$15)+1,),
$DH80="раб.день",
$BP80/30*(IFERROR(
_xlfn.LET(_xlpm.VD,
CHOOSE(
{1;2;3;4;5;6;7;8;9;10;11;12;13;14;15;16;17;18},
45658,45659,45660,45661,45662,45663,45664,45665,45711,45724,45778,45779,45785,45786,45820,45821,45965,46022),
_xlfn.LET(_xlpm.DD,
MAX(MIN($AX80,EOMONTH(BE$15,0))-MAX($AW80,BE$15),),
_xlfn.IFS(
AND(MONTH($AW80)=MONTH(BE$15),MONTH($AX80)&lt;&gt;MONTH(BE$15)),
NETWORKDAYS.INTL($AW80,$AW80+_xlpm.DD,1,_xlpm.VD),
AND(MONTH($AW80)&lt;&gt;MONTH(BE$15),MONTH($AX80)=MONTH(BE$15)),
NETWORKDAYS.INTL(($AX80)-_xlpm.DD,$AX80,1,_xlpm.VD),
AND(MONTH($AW80)&lt;MONTH(BE$15),MONTH($AX80)&gt;MONTH(BE$15)),
NETWORKDAYS.INTL((EOMONTH(BE$15-1,1))-_xlpm.DD,EOMONTH(BE$15-1,1),1,_xlpm.VD),
AND(MONTH($AW80)=MONTH(BE$15),MONTH($AX80)=MONTH(BE$15)),
NETWORKDAYS.INTL($AW80,$AX80,1,_xlpm.VD)))),0)),
$DH80="месяц",
$BP80*BE80,
$DH80="неделя",
$BP80*BE80/7*(ROUNDUP((DAY(EOMONTH(BE$15,0)))/4,0))),
0)</f>
        <v/>
      </c>
      <c r="BW80" s="125">
        <f t="array" ref="BW80">
IFERROR(
_xlfn.IFS(
$DH80="день_1",
$BP80*$BL80/($AX80-$AW80+1)*BF80*(DAY(EOMONTH(BF$15,0))),
$DH80="день_2",
$BP80/30*MAX(MIN($AX80,EOMONTH(BF$15,0))-MAX($AW80,BF$15)+1,),
$DH80="раб.день",
$BP80/30*(IFERROR(
_xlfn.LET(_xlpm.VD,
CHOOSE(
{1;2;3;4;5;6;7;8;9;10;11;12;13;14;15;16;17;18},
45658,45659,45660,45661,45662,45663,45664,45665,45711,45724,45778,45779,45785,45786,45820,45821,45965,46022),
_xlfn.LET(_xlpm.DD,
MAX(MIN($AX80,EOMONTH(BF$15,0))-MAX($AW80,BF$15),),
_xlfn.IFS(
AND(MONTH($AW80)=MONTH(BF$15),MONTH($AX80)&lt;&gt;MONTH(BF$15)),
NETWORKDAYS.INTL($AW80,$AW80+_xlpm.DD,1,_xlpm.VD),
AND(MONTH($AW80)&lt;&gt;MONTH(BF$15),MONTH($AX80)=MONTH(BF$15)),
NETWORKDAYS.INTL(($AX80)-_xlpm.DD,$AX80,1,_xlpm.VD),
AND(MONTH($AW80)&lt;MONTH(BF$15),MONTH($AX80)&gt;MONTH(BF$15)),
NETWORKDAYS.INTL((EOMONTH(BF$15-1,1))-_xlpm.DD,EOMONTH(BF$15-1,1),1,_xlpm.VD),
AND(MONTH($AW80)=MONTH(BF$15),MONTH($AX80)=MONTH(BF$15)),
NETWORKDAYS.INTL($AW80,$AX80,1,_xlpm.VD)))),0)),
$DH80="месяц",
$BP80*BF80,
$DH80="неделя",
$BP80*BF80/7*(ROUNDUP((DAY(EOMONTH(BF$15,0)))/4,0))),
0)</f>
        <v/>
      </c>
      <c r="BX80" s="125">
        <f t="array" ref="BX80">
IFERROR(
_xlfn.IFS(
$DH80="день_1",
$BP80*$BL80/($AX80-$AW80+1)*BG80*(DAY(EOMONTH(BG$15,0))),
$DH80="день_2",
$BP80/30*MAX(MIN($AX80,EOMONTH(BG$15,0))-MAX($AW80,BG$15)+1,),
$DH80="раб.день",
$BP80/30*(IFERROR(
_xlfn.LET(_xlpm.VD,
CHOOSE(
{1;2;3;4;5;6;7;8;9;10;11;12;13;14;15;16;17;18},
45658,45659,45660,45661,45662,45663,45664,45665,45711,45724,45778,45779,45785,45786,45820,45821,45965,46022),
_xlfn.LET(_xlpm.DD,
MAX(MIN($AX80,EOMONTH(BG$15,0))-MAX($AW80,BG$15),),
_xlfn.IFS(
AND(MONTH($AW80)=MONTH(BG$15),MONTH($AX80)&lt;&gt;MONTH(BG$15)),
NETWORKDAYS.INTL($AW80,$AW80+_xlpm.DD,1,_xlpm.VD),
AND(MONTH($AW80)&lt;&gt;MONTH(BG$15),MONTH($AX80)=MONTH(BG$15)),
NETWORKDAYS.INTL(($AX80)-_xlpm.DD,$AX80,1,_xlpm.VD),
AND(MONTH($AW80)&lt;MONTH(BG$15),MONTH($AX80)&gt;MONTH(BG$15)),
NETWORKDAYS.INTL((EOMONTH(BG$15-1,1))-_xlpm.DD,EOMONTH(BG$15-1,1),1,_xlpm.VD),
AND(MONTH($AW80)=MONTH(BG$15),MONTH($AX80)=MONTH(BG$15)),
NETWORKDAYS.INTL($AW80,$AX80,1,_xlpm.VD)))),0)),
$DH80="месяц",
$BP80*BG80,
$DH80="неделя",
$BP80*BG80/7*(ROUNDUP((DAY(EOMONTH(BG$15,0)))/4,0))),
0)</f>
        <v/>
      </c>
      <c r="BY80" s="125">
        <f t="array" ref="BY80">
IFERROR(
_xlfn.IFS(
$DH80="день_1",
$BP80*$BL80/($AX80-$AW80+1)*BH80*(DAY(EOMONTH(BH$15,0))),
$DH80="день_2",
$BP80/30*MAX(MIN($AX80,EOMONTH(BH$15,0))-MAX($AW80,BH$15)+1,),
$DH80="раб.день",
$BP80/30*(IFERROR(
_xlfn.LET(_xlpm.VD,
CHOOSE(
{1;2;3;4;5;6;7;8;9;10;11;12;13;14;15;16;17;18},
45658,45659,45660,45661,45662,45663,45664,45665,45711,45724,45778,45779,45785,45786,45820,45821,45965,46022),
_xlfn.LET(_xlpm.DD,
MAX(MIN($AX80,EOMONTH(BH$15,0))-MAX($AW80,BH$15),),
_xlfn.IFS(
AND(MONTH($AW80)=MONTH(BH$15),MONTH($AX80)&lt;&gt;MONTH(BH$15)),
NETWORKDAYS.INTL($AW80,$AW80+_xlpm.DD,1,_xlpm.VD),
AND(MONTH($AW80)&lt;&gt;MONTH(BH$15),MONTH($AX80)=MONTH(BH$15)),
NETWORKDAYS.INTL(($AX80)-_xlpm.DD,$AX80,1,_xlpm.VD),
AND(MONTH($AW80)&lt;MONTH(BH$15),MONTH($AX80)&gt;MONTH(BH$15)),
NETWORKDAYS.INTL((EOMONTH(BH$15-1,1))-_xlpm.DD,EOMONTH(BH$15-1,1),1,_xlpm.VD),
AND(MONTH($AW80)=MONTH(BH$15),MONTH($AX80)=MONTH(BH$15)),
NETWORKDAYS.INTL($AW80,$AX80,1,_xlpm.VD)))),0)),
$DH80="месяц",
$BP80*BH80,
$DH80="неделя",
$BP80*BH80/7*(ROUNDUP((DAY(EOMONTH(BH$15,0)))/4,0))),
0)</f>
        <v/>
      </c>
      <c r="BZ80" s="125">
        <f t="array" ref="BZ80">
IFERROR(
_xlfn.IFS(
$DH80="день_1",
$BP80*$BL80/($AX80-$AW80+1)*BI80*(DAY(EOMONTH(BI$15,0))),
$DH80="день_2",
$BP80/30*MAX(MIN($AX80,EOMONTH(BI$15,0))-MAX($AW80,BI$15)+1,),
$DH80="раб.день",
$BP80/30*(IFERROR(
_xlfn.LET(_xlpm.VD,
CHOOSE(
{1;2;3;4;5;6;7;8;9;10;11;12;13;14;15;16;17;18},
45658,45659,45660,45661,45662,45663,45664,45665,45711,45724,45778,45779,45785,45786,45820,45821,45965,46022),
_xlfn.LET(_xlpm.DD,
MAX(MIN($AX80,EOMONTH(BI$15,0))-MAX($AW80,BI$15),),
_xlfn.IFS(
AND(MONTH($AW80)=MONTH(BI$15),MONTH($AX80)&lt;&gt;MONTH(BI$15)),
NETWORKDAYS.INTL($AW80,$AW80+_xlpm.DD,1,_xlpm.VD),
AND(MONTH($AW80)&lt;&gt;MONTH(BI$15),MONTH($AX80)=MONTH(BI$15)),
NETWORKDAYS.INTL(($AX80)-_xlpm.DD,$AX80,1,_xlpm.VD),
AND(MONTH($AW80)&lt;MONTH(BI$15),MONTH($AX80)&gt;MONTH(BI$15)),
NETWORKDAYS.INTL((EOMONTH(BI$15-1,1))-_xlpm.DD,EOMONTH(BI$15-1,1),1,_xlpm.VD),
AND(MONTH($AW80)=MONTH(BI$15),MONTH($AX80)=MONTH(BI$15)),
NETWORKDAYS.INTL($AW80,$AX80,1,_xlpm.VD)))),0)),
$DH80="месяц",
$BP80*BI80,
$DH80="неделя",
$BP80*BI80/7*(ROUNDUP((DAY(EOMONTH(BI$15,0)))/4,0))),
0)</f>
        <v/>
      </c>
      <c r="CA80" s="125">
        <f t="array" ref="CA80">
IFERROR(
_xlfn.IFS(
$DH80="день_1",
$BP80*$BL80/($AX80-$AW80+1)*BJ80*(DAY(EOMONTH(BJ$15,0))),
$DH80="день_2",
$BP80/30*MAX(MIN($AX80,EOMONTH(BJ$15,0))-MAX($AW80,BJ$15)+1,),
$DH80="раб.день",
$BP80/30*(IFERROR(
_xlfn.LET(_xlpm.VD,
CHOOSE(
{1;2;3;4;5;6;7;8;9;10;11;12;13;14;15;16;17;18},
45658,45659,45660,45661,45662,45663,45664,45665,45711,45724,45778,45779,45785,45786,45820,45821,45965,46022),
_xlfn.LET(_xlpm.DD,
MAX(MIN($AX80,EOMONTH(BJ$15,0))-MAX($AW80,BJ$15),),
_xlfn.IFS(
AND(MONTH($AW80)=MONTH(BJ$15),MONTH($AX80)&lt;&gt;MONTH(BJ$15)),
NETWORKDAYS.INTL($AW80,$AW80+_xlpm.DD,1,_xlpm.VD),
AND(MONTH($AW80)&lt;&gt;MONTH(BJ$15),MONTH($AX80)=MONTH(BJ$15)),
NETWORKDAYS.INTL(($AX80)-_xlpm.DD,$AX80,1,_xlpm.VD),
AND(MONTH($AW80)&lt;MONTH(BJ$15),MONTH($AX80)&gt;MONTH(BJ$15)),
NETWORKDAYS.INTL((EOMONTH(BJ$15-1,1))-_xlpm.DD,EOMONTH(BJ$15-1,1),1,_xlpm.VD),
AND(MONTH($AW80)=MONTH(BJ$15),MONTH($AX80)=MONTH(BJ$15)),
NETWORKDAYS.INTL($AW80,$AX80,1,_xlpm.VD)))),0)),
$DH80="месяц",
$BP80*BJ80,
$DH80="неделя",
$BP80*BJ80/7*(ROUNDUP((DAY(EOMONTH(BJ$15,0)))/4,0))),
0)</f>
        <v/>
      </c>
      <c r="CB80" s="125">
        <f t="array" ref="CB80">
IFERROR(
_xlfn.IFS(
$DH80="день_1",
$BP80*$BL80/($AX80-$AW80+1)*BK80*(DAY(EOMONTH(BK$15,0))),
$DH80="день_2",
$BP80/30*MAX(MIN($AX80,EOMONTH(BK$15,0))-MAX($AW80,BK$15)+1,),
$DH80="раб.день",
$BP80/30*(IFERROR(
_xlfn.LET(_xlpm.VD,
CHOOSE(
{1;2;3;4;5;6;7;8;9;10;11;12;13;14;15;16;17;18},
45658,45659,45660,45661,45662,45663,45664,45665,45711,45724,45778,45779,45785,45786,45820,45821,45965,46022),
_xlfn.LET(_xlpm.DD,
MAX(MIN($AX80,EOMONTH(BK$15,0))-MAX($AW80,BK$15),),
_xlfn.IFS(
AND(MONTH($AW80)=MONTH(BK$15),MONTH($AX80)&lt;&gt;MONTH(BK$15)),
NETWORKDAYS.INTL($AW80,$AW80+_xlpm.DD,1,_xlpm.VD),
AND(MONTH($AW80)&lt;&gt;MONTH(BK$15),MONTH($AX80)=MONTH(BK$15)),
NETWORKDAYS.INTL(($AX80)-_xlpm.DD,$AX80,1,_xlpm.VD),
AND(MONTH($AW80)&lt;MONTH(BK$15),MONTH($AX80)&gt;MONTH(BK$15)),
NETWORKDAYS.INTL((EOMONTH(BK$15-1,1))-_xlpm.DD,EOMONTH(BK$15-1,1),1,_xlpm.VD),
AND(MONTH($AW80)=MONTH(BK$15),MONTH($AX80)=MONTH(BK$15)),
NETWORKDAYS.INTL($AW80,$AX80,1,_xlpm.VD)))),0)),
$DH80="месяц",
$BP80*BK80,
$DH80="неделя",
$BP80*BK80/7*(ROUNDUP((DAY(EOMONTH(BK$15,0)))/4,0))),
0)</f>
        <v/>
      </c>
      <c r="CC80" s="125">
        <f>SUM($BQ80:$CB80)</f>
        <v/>
      </c>
      <c r="CD80" s="126">
        <f>SUM($EH80:$EH80)</f>
        <v/>
      </c>
      <c r="CE80" s="126">
        <f>$CD80*$AB80</f>
        <v/>
      </c>
      <c r="CF80" s="126">
        <f>SUM($EK80:$EK80)</f>
        <v/>
      </c>
      <c r="CG80" s="126">
        <f>$CF80*$AB80</f>
        <v/>
      </c>
      <c r="CH80" s="126">
        <f>SUM($CC80,$CE80,$CG80)</f>
        <v/>
      </c>
      <c r="CI80" s="126">
        <f>$CH80*(1+$CM80)</f>
        <v/>
      </c>
      <c r="CJ80" s="127" t="n">
        <v>0</v>
      </c>
      <c r="CK80" s="126">
        <f>SUM($CH80:$CH80)*(1+$CJ80)</f>
        <v/>
      </c>
      <c r="CL80" s="126">
        <f>SUM($CH80:$CH80)*(1+$CM80)</f>
        <v/>
      </c>
      <c r="CM80" s="59" t="inlineStr">
        <is>
          <t>20%</t>
        </is>
      </c>
      <c r="CN80" s="59" t="n"/>
      <c r="CO80" s="72" t="n"/>
      <c r="CP80" s="59" t="n"/>
      <c r="CQ80" s="73" t="n"/>
      <c r="CR80" s="73" t="n"/>
      <c r="CS80" s="73" t="n"/>
      <c r="CT80" s="72" t="n"/>
      <c r="CU80" s="79" t="inlineStr">
        <is>
          <t> </t>
        </is>
      </c>
      <c r="CV80" s="60" t="n"/>
      <c r="CW80" s="60" t="n"/>
      <c r="CX80" s="60" t="n"/>
      <c r="CY80" s="127">
        <f>IFERROR(($CC80-$EE80)/($EE80/(1-$DQ80)),0)</f>
        <v/>
      </c>
      <c r="CZ80" s="127">
        <f>IFERROR(1-$EI80/($CE80),0)</f>
        <v/>
      </c>
      <c r="DA80" s="127">
        <f>IFERROR(1-$EL80/($CG80),0)</f>
        <v/>
      </c>
      <c r="DB80" s="126">
        <f>ROUND(IFERROR(($CI80/(1+$CM80)-$EN80),0),2)</f>
        <v/>
      </c>
      <c r="DC80" s="128" t="n"/>
      <c r="DD80" s="125" t="n"/>
      <c r="DE80" s="75" t="n">
        <v>0</v>
      </c>
      <c r="DF80" s="128" t="n"/>
      <c r="DG80" s="125">
        <f>IF($DC80=0,0,$DD80*($DC80*100%-$DE80*$DF80))*SUM($AB80:$AB80)</f>
        <v/>
      </c>
      <c r="DH80" s="129" t="inlineStr">
        <is>
          <t>месяц</t>
        </is>
      </c>
      <c r="DI80" s="130">
        <f t="array" ref="DI80">IFERROR(
IF($ES80="LisChannel",
(ROUND(((INDEX({174.625;153.888888888889;130.972222222222},MATCH($AI80,{2;3;4}),0))*$AG80*$AI80),2)),0),0)</f>
        <v/>
      </c>
      <c r="DJ80" s="130">
        <f>
_xlfn.LET(_xlpm.X,
IFERROR(
IF($ES80="НовиковТВ",
(_xlfn.LET(_xlpm.NTV,
_xlfn.LET(_xlpm.MIN,350000,
IF(SUMIFS($DI:$DI,$ES:$ES,"НовиковТВ")&lt;=_xlpm.MIN,
(SUMIFS($DI:$DI,$ES:$ES,"НовиковТВ")/(COUNTIFS($ES:$ES,"НовиковТВ")))*_xlpm.MIN/SUMIFS($DI:$DI,$ES:$ES,"НовиковТВ"),
DI80)),
_xlpm.NTV+$DG80/(1-(1-(_xlpm.NTV)*(1-$DL80)*(1-$DM80)*(1-$DN80)*(1-$DO80)*(1-$DP80)/_xlpm.NTV))))/(1+$EP80),
$DI80+$DG80/(1-(1-($DI80)*(1-$DL80)*(1-$DM80)*(1-$DN80)*(1-$DO80)*(1-$DP80)/$DI80))),
0),
_xlpm.X*(1+$CM80)*(1+$CW80)-_xlpm.X*(1+$CM80)+_xlpm.X)</f>
        <v/>
      </c>
      <c r="DK80" s="125" t="inlineStr">
        <is>
          <t>послед.</t>
        </is>
      </c>
      <c r="DL80" s="63" t="n">
        <v>0</v>
      </c>
      <c r="DM80" s="63" t="n">
        <v>0</v>
      </c>
      <c r="DN80" s="63" t="n">
        <v>0</v>
      </c>
      <c r="DO80" s="63" t="n">
        <v>0</v>
      </c>
      <c r="DP80" s="63" t="n">
        <v>0</v>
      </c>
      <c r="DQ80" s="63">
        <f t="array" ref="DQ80">IFERROR(_xlfn.IFS(
$DK80="послед.",1-(1-$DL80)*(1-$DM80)*(1-$DN80)*(1-$DO80)*(1-$DP80),
$DK80="сумм.",$DL80+$DM80+$DN80+$DO80+$DP80),
0)</f>
        <v/>
      </c>
      <c r="DR80" s="125">
        <f t="array" ref="DR80">
IFERROR(
_xlfn.IFS(
$BL80=0,
0,
$BL80&gt;0,
_xlfn.IFS($DK80="послед.",
$DJ80*(1-$DL80)*(1-$DM80)*(1-$DN80)*(1-$DO80)*(1-$DP80),
$DK80="сумм.",
$DJ80*(1-($DL80+$DM80+$DN80+$DO80+$DP80)))),0)</f>
        <v/>
      </c>
      <c r="DS80" s="125">
        <f t="array" ref="DS80">
IFERROR(_xlfn.IFS(
$DH80="день_1",
$DR80*$BL80/($AX80-$AW80+1)*AZ80*(DAY(EOMONTH(AZ$15,0))),
$DH80="день_2",
$DR80/30*MAX(MIN($AX80,EOMONTH(AZ$15,0))-MAX($AW80,AZ$15)+1,),
$DH80="раб.день",
$DR80/30*(IFERROR(
_xlfn.LET(_xlpm.VD,
CHOOSE(
{1;2;3;4;5;6;7;8;9;10;11;12;13;14;15;16;17;18},
45658,45659,45660,45661,45662,45663,45664,45665,45711,45724,45778,45779,45785,45786,45820,45821,45965,46022),
_xlfn.LET(_xlpm.DD,
MAX(MIN($AX80,EOMONTH(AZ$15,0))-MAX($AW80,AZ$15),),
_xlfn.IFS(
AND(MONTH($AW80)=MONTH(AZ$15),MONTH($AX80)&lt;&gt;MONTH(AZ$15)),
NETWORKDAYS.INTL($AW80,$AW80+_xlpm.DD,1,_xlpm.VD),
AND(MONTH($AW80)&lt;&gt;MONTH(AZ$15),MONTH($AX80)=MONTH(AZ$15)),
NETWORKDAYS.INTL(($AX80)-_xlpm.DD,$AX80,1,_xlpm.VD),
AND(MONTH($AW80)&lt;MONTH(AZ$15),MONTH($AX80)&gt;MONTH(AZ$15)),
NETWORKDAYS.INTL((EOMONTH(AZ$15-1,1))-_xlpm.DD,EOMONTH(AZ$15-1,1),1,_xlpm.VD),
AND(MONTH($AW80)=MONTH(AZ$15),MONTH($AX80)=MONTH(AZ$15)),
NETWORKDAYS.INTL($AW80,$AX80,1,_xlpm.VD)))),0)),
$DH80="месяц",
$DR80*AZ80,
$DH80="неделя",
$DR80*AZ80/7*(ROUNDUP((DAY(EOMONTH(AZ$15,0)))/4,0))),
0)</f>
        <v/>
      </c>
      <c r="DT80" s="125">
        <f t="array" ref="DT80">
IFERROR(_xlfn.IFS(
$DH80="день_1",
$DR80*$BL80/($AX80-$AW80+1)*BA80*(DAY(EOMONTH(BA$15,0))),
$DH80="день_2",
$DR80/30*MAX(MIN($AX80,EOMONTH(BA$15,0))-MAX($AW80,BA$15)+1,),
$DH80="раб.день",
$DR80/30*(IFERROR(
_xlfn.LET(_xlpm.VD,
CHOOSE(
{1;2;3;4;5;6;7;8;9;10;11;12;13;14;15;16;17;18},
45658,45659,45660,45661,45662,45663,45664,45665,45711,45724,45778,45779,45785,45786,45820,45821,45965,46022),
_xlfn.LET(_xlpm.DD,
MAX(MIN($AX80,EOMONTH(BA$15,0))-MAX($AW80,BA$15),),
_xlfn.IFS(
AND(MONTH($AW80)=MONTH(BA$15),MONTH($AX80)&lt;&gt;MONTH(BA$15)),
NETWORKDAYS.INTL($AW80,$AW80+_xlpm.DD,1,_xlpm.VD),
AND(MONTH($AW80)&lt;&gt;MONTH(BA$15),MONTH($AX80)=MONTH(BA$15)),
NETWORKDAYS.INTL(($AX80)-_xlpm.DD,$AX80,1,_xlpm.VD),
AND(MONTH($AW80)&lt;MONTH(BA$15),MONTH($AX80)&gt;MONTH(BA$15)),
NETWORKDAYS.INTL((EOMONTH(BA$15-1,1))-_xlpm.DD,EOMONTH(BA$15-1,1),1,_xlpm.VD),
AND(MONTH($AW80)=MONTH(BA$15),MONTH($AX80)=MONTH(BA$15)),
NETWORKDAYS.INTL($AW80,$AX80,1,_xlpm.VD)))),0)),
$DH80="месяц",
$DR80*BA80,
$DH80="неделя",
$DR80*BA80/7*(ROUNDUP((DAY(EOMONTH(BA$15,0)))/4,0))),
0)</f>
        <v/>
      </c>
      <c r="DU80" s="125">
        <f t="array" ref="DU80">
IFERROR(_xlfn.IFS(
$DH80="день_1",
$DR80*$BL80/($AX80-$AW80+1)*BB80*(DAY(EOMONTH(BB$15,0))),
$DH80="день_2",
$DR80/30*MAX(MIN($AX80,EOMONTH(BB$15,0))-MAX($AW80,BB$15)+1,),
$DH80="раб.день",
$DR80/30*(IFERROR(
_xlfn.LET(_xlpm.VD,
CHOOSE(
{1;2;3;4;5;6;7;8;9;10;11;12;13;14;15;16;17;18},
45658,45659,45660,45661,45662,45663,45664,45665,45711,45724,45778,45779,45785,45786,45820,45821,45965,46022),
_xlfn.LET(_xlpm.DD,
MAX(MIN($AX80,EOMONTH(BB$15,0))-MAX($AW80,BB$15),),
_xlfn.IFS(
AND(MONTH($AW80)=MONTH(BB$15),MONTH($AX80)&lt;&gt;MONTH(BB$15)),
NETWORKDAYS.INTL($AW80,$AW80+_xlpm.DD,1,_xlpm.VD),
AND(MONTH($AW80)&lt;&gt;MONTH(BB$15),MONTH($AX80)=MONTH(BB$15)),
NETWORKDAYS.INTL(($AX80)-_xlpm.DD,$AX80,1,_xlpm.VD),
AND(MONTH($AW80)&lt;MONTH(BB$15),MONTH($AX80)&gt;MONTH(BB$15)),
NETWORKDAYS.INTL((EOMONTH(BB$15-1,1))-_xlpm.DD,EOMONTH(BB$15-1,1),1,_xlpm.VD),
AND(MONTH($AW80)=MONTH(BB$15),MONTH($AX80)=MONTH(BB$15)),
NETWORKDAYS.INTL($AW80,$AX80,1,_xlpm.VD)))),0)),
$DH80="месяц",
$DR80*BB80,
$DH80="неделя",
$DR80*BB80/7*(ROUNDUP((DAY(EOMONTH(BB$15,0)))/4,0))),
0)</f>
        <v/>
      </c>
      <c r="DV80" s="125">
        <f t="array" ref="DV80">
IFERROR(_xlfn.IFS(
$DH80="день_1",
$DR80*$BL80/($AX80-$AW80+1)*BC80*(DAY(EOMONTH(BC$15,0))),
$DH80="день_2",
$DR80/30*MAX(MIN($AX80,EOMONTH(BC$15,0))-MAX($AW80,BC$15)+1,),
$DH80="раб.день",
$DR80/30*(IFERROR(
_xlfn.LET(_xlpm.VD,
CHOOSE(
{1;2;3;4;5;6;7;8;9;10;11;12;13;14;15;16;17;18},
45658,45659,45660,45661,45662,45663,45664,45665,45711,45724,45778,45779,45785,45786,45820,45821,45965,46022),
_xlfn.LET(_xlpm.DD,
MAX(MIN($AX80,EOMONTH(BC$15,0))-MAX($AW80,BC$15),),
_xlfn.IFS(
AND(MONTH($AW80)=MONTH(BC$15),MONTH($AX80)&lt;&gt;MONTH(BC$15)),
NETWORKDAYS.INTL($AW80,$AW80+_xlpm.DD,1,_xlpm.VD),
AND(MONTH($AW80)&lt;&gt;MONTH(BC$15),MONTH($AX80)=MONTH(BC$15)),
NETWORKDAYS.INTL(($AX80)-_xlpm.DD,$AX80,1,_xlpm.VD),
AND(MONTH($AW80)&lt;MONTH(BC$15),MONTH($AX80)&gt;MONTH(BC$15)),
NETWORKDAYS.INTL((EOMONTH(BC$15-1,1))-_xlpm.DD,EOMONTH(BC$15-1,1),1,_xlpm.VD),
AND(MONTH($AW80)=MONTH(BC$15),MONTH($AX80)=MONTH(BC$15)),
NETWORKDAYS.INTL($AW80,$AX80,1,_xlpm.VD)))),0)),
$DH80="месяц",
$DR80*BC80,
$DH80="неделя",
$DR80*BC80/7*(ROUNDUP((DAY(EOMONTH(BC$15,0)))/4,0))),
0)</f>
        <v/>
      </c>
      <c r="DW80" s="125">
        <f t="array" ref="DW80">
IFERROR(_xlfn.IFS(
$DH80="день_1",
$DR80*$BL80/($AX80-$AW80+1)*BD80*(DAY(EOMONTH(BD$15,0))),
$DH80="день_2",
$DR80/30*MAX(MIN($AX80,EOMONTH(BD$15,0))-MAX($AW80,BD$15)+1,),
$DH80="раб.день",
$DR80/30*(IFERROR(
_xlfn.LET(_xlpm.VD,
CHOOSE(
{1;2;3;4;5;6;7;8;9;10;11;12;13;14;15;16;17;18},
45658,45659,45660,45661,45662,45663,45664,45665,45711,45724,45778,45779,45785,45786,45820,45821,45965,46022),
_xlfn.LET(_xlpm.DD,
MAX(MIN($AX80,EOMONTH(BD$15,0))-MAX($AW80,BD$15),),
_xlfn.IFS(
AND(MONTH($AW80)=MONTH(BD$15),MONTH($AX80)&lt;&gt;MONTH(BD$15)),
NETWORKDAYS.INTL($AW80,$AW80+_xlpm.DD,1,_xlpm.VD),
AND(MONTH($AW80)&lt;&gt;MONTH(BD$15),MONTH($AX80)=MONTH(BD$15)),
NETWORKDAYS.INTL(($AX80)-_xlpm.DD,$AX80,1,_xlpm.VD),
AND(MONTH($AW80)&lt;MONTH(BD$15),MONTH($AX80)&gt;MONTH(BD$15)),
NETWORKDAYS.INTL((EOMONTH(BD$15-1,1))-_xlpm.DD,EOMONTH(BD$15-1,1),1,_xlpm.VD),
AND(MONTH($AW80)=MONTH(BD$15),MONTH($AX80)=MONTH(BD$15)),
NETWORKDAYS.INTL($AW80,$AX80,1,_xlpm.VD)))),0)),
$DH80="месяц",
$DR80*BD80,
$DH80="неделя",
$DR80*BD80/7*(ROUNDUP((DAY(EOMONTH(BD$15,0)))/4,0))),
0)</f>
        <v/>
      </c>
      <c r="DX80" s="125">
        <f t="array" ref="DX80">
IFERROR(_xlfn.IFS(
$DH80="день_1",
$DR80*$BL80/($AX80-$AW80+1)*BE80*(DAY(EOMONTH(BE$15,0))),
$DH80="день_2",
$DR80/30*MAX(MIN($AX80,EOMONTH(BE$15,0))-MAX($AW80,BE$15)+1,),
$DH80="раб.день",
$DR80/30*(IFERROR(
_xlfn.LET(_xlpm.VD,
CHOOSE(
{1;2;3;4;5;6;7;8;9;10;11;12;13;14;15;16;17;18},
45658,45659,45660,45661,45662,45663,45664,45665,45711,45724,45778,45779,45785,45786,45820,45821,45965,46022),
_xlfn.LET(_xlpm.DD,
MAX(MIN($AX80,EOMONTH(BE$15,0))-MAX($AW80,BE$15),),
_xlfn.IFS(
AND(MONTH($AW80)=MONTH(BE$15),MONTH($AX80)&lt;&gt;MONTH(BE$15)),
NETWORKDAYS.INTL($AW80,$AW80+_xlpm.DD,1,_xlpm.VD),
AND(MONTH($AW80)&lt;&gt;MONTH(BE$15),MONTH($AX80)=MONTH(BE$15)),
NETWORKDAYS.INTL(($AX80)-_xlpm.DD,$AX80,1,_xlpm.VD),
AND(MONTH($AW80)&lt;MONTH(BE$15),MONTH($AX80)&gt;MONTH(BE$15)),
NETWORKDAYS.INTL((EOMONTH(BE$15-1,1))-_xlpm.DD,EOMONTH(BE$15-1,1),1,_xlpm.VD),
AND(MONTH($AW80)=MONTH(BE$15),MONTH($AX80)=MONTH(BE$15)),
NETWORKDAYS.INTL($AW80,$AX80,1,_xlpm.VD)))),0)),
$DH80="месяц",
$DR80*BE80,
$DH80="неделя",
$DR80*BE80/7*(ROUNDUP((DAY(EOMONTH(BE$15,0)))/4,0))),
0)</f>
        <v/>
      </c>
      <c r="DY80" s="125">
        <f t="array" ref="DY80">
IFERROR(_xlfn.IFS(
$DH80="день_1",
$DR80*$BL80/($AX80-$AW80+1)*BF80*(DAY(EOMONTH(BF$15,0))),
$DH80="день_2",
$DR80/30*MAX(MIN($AX80,EOMONTH(BF$15,0))-MAX($AW80,BF$15)+1,),
$DH80="раб.день",
$DR80/30*(IFERROR(
_xlfn.LET(_xlpm.VD,
CHOOSE(
{1;2;3;4;5;6;7;8;9;10;11;12;13;14;15;16;17;18},
45658,45659,45660,45661,45662,45663,45664,45665,45711,45724,45778,45779,45785,45786,45820,45821,45965,46022),
_xlfn.LET(_xlpm.DD,
MAX(MIN($AX80,EOMONTH(BF$15,0))-MAX($AW80,BF$15),),
_xlfn.IFS(
AND(MONTH($AW80)=MONTH(BF$15),MONTH($AX80)&lt;&gt;MONTH(BF$15)),
NETWORKDAYS.INTL($AW80,$AW80+_xlpm.DD,1,_xlpm.VD),
AND(MONTH($AW80)&lt;&gt;MONTH(BF$15),MONTH($AX80)=MONTH(BF$15)),
NETWORKDAYS.INTL(($AX80)-_xlpm.DD,$AX80,1,_xlpm.VD),
AND(MONTH($AW80)&lt;MONTH(BF$15),MONTH($AX80)&gt;MONTH(BF$15)),
NETWORKDAYS.INTL((EOMONTH(BF$15-1,1))-_xlpm.DD,EOMONTH(BF$15-1,1),1,_xlpm.VD),
AND(MONTH($AW80)=MONTH(BF$15),MONTH($AX80)=MONTH(BF$15)),
NETWORKDAYS.INTL($AW80,$AX80,1,_xlpm.VD)))),0)),
$DH80="месяц",
$DR80*BF80,
$DH80="неделя",
$DR80*BF80/7*(ROUNDUP((DAY(EOMONTH(BF$15,0)))/4,0))),
0)</f>
        <v/>
      </c>
      <c r="DZ80" s="125">
        <f t="array" ref="DZ80">
IFERROR(_xlfn.IFS(
$DH80="день_1",
$DR80*$BL80/($AX80-$AW80+1)*BG80*(DAY(EOMONTH(BG$15,0))),
$DH80="день_2",
$DR80/30*MAX(MIN($AX80,EOMONTH(BG$15,0))-MAX($AW80,BG$15)+1,),
$DH80="раб.день",
$DR80/30*(IFERROR(
_xlfn.LET(_xlpm.VD,
CHOOSE(
{1;2;3;4;5;6;7;8;9;10;11;12;13;14;15;16;17;18},
45658,45659,45660,45661,45662,45663,45664,45665,45711,45724,45778,45779,45785,45786,45820,45821,45965,46022),
_xlfn.LET(_xlpm.DD,
MAX(MIN($AX80,EOMONTH(BG$15,0))-MAX($AW80,BG$15),),
_xlfn.IFS(
AND(MONTH($AW80)=MONTH(BG$15),MONTH($AX80)&lt;&gt;MONTH(BG$15)),
NETWORKDAYS.INTL($AW80,$AW80+_xlpm.DD,1,_xlpm.VD),
AND(MONTH($AW80)&lt;&gt;MONTH(BG$15),MONTH($AX80)=MONTH(BG$15)),
NETWORKDAYS.INTL(($AX80)-_xlpm.DD,$AX80,1,_xlpm.VD),
AND(MONTH($AW80)&lt;MONTH(BG$15),MONTH($AX80)&gt;MONTH(BG$15)),
NETWORKDAYS.INTL((EOMONTH(BG$15-1,1))-_xlpm.DD,EOMONTH(BG$15-1,1),1,_xlpm.VD),
AND(MONTH($AW80)=MONTH(BG$15),MONTH($AX80)=MONTH(BG$15)),
NETWORKDAYS.INTL($AW80,$AX80,1,_xlpm.VD)))),0)),
$DH80="месяц",
$DR80*BG80,
$DH80="неделя",
$DR80*BG80/7*(ROUNDUP((DAY(EOMONTH(BG$15,0)))/4,0))),
0)</f>
        <v/>
      </c>
      <c r="EA80" s="125">
        <f t="array" ref="EA80">
IFERROR(_xlfn.IFS(
$DH80="день_1",
$DR80*$BL80/($AX80-$AW80+1)*BH80*(DAY(EOMONTH(BH$15,0))),
$DH80="день_2",
$DR80/30*MAX(MIN($AX80,EOMONTH(BH$15,0))-MAX($AW80,BH$15)+1,),
$DH80="раб.день",
$DR80/30*(IFERROR(
_xlfn.LET(_xlpm.VD,
CHOOSE(
{1;2;3;4;5;6;7;8;9;10;11;12;13;14;15;16;17;18},
45658,45659,45660,45661,45662,45663,45664,45665,45711,45724,45778,45779,45785,45786,45820,45821,45965,46022),
_xlfn.LET(_xlpm.DD,
MAX(MIN($AX80,EOMONTH(BH$15,0))-MAX($AW80,BH$15),),
_xlfn.IFS(
AND(MONTH($AW80)=MONTH(BH$15),MONTH($AX80)&lt;&gt;MONTH(BH$15)),
NETWORKDAYS.INTL($AW80,$AW80+_xlpm.DD,1,_xlpm.VD),
AND(MONTH($AW80)&lt;&gt;MONTH(BH$15),MONTH($AX80)=MONTH(BH$15)),
NETWORKDAYS.INTL(($AX80)-_xlpm.DD,$AX80,1,_xlpm.VD),
AND(MONTH($AW80)&lt;MONTH(BH$15),MONTH($AX80)&gt;MONTH(BH$15)),
NETWORKDAYS.INTL((EOMONTH(BH$15-1,1))-_xlpm.DD,EOMONTH(BH$15-1,1),1,_xlpm.VD),
AND(MONTH($AW80)=MONTH(BH$15),MONTH($AX80)=MONTH(BH$15)),
NETWORKDAYS.INTL($AW80,$AX80,1,_xlpm.VD)))),0)),
$DH80="месяц",
$DR80*BH80,
$DH80="неделя",
$DR80*BH80/7*(ROUNDUP((DAY(EOMONTH(BH$15,0)))/4,0))),
0)</f>
        <v/>
      </c>
      <c r="EB80" s="125">
        <f t="array" ref="EB80">
IFERROR(_xlfn.IFS(
$DH80="день_1",
$DR80*$BL80/($AX80-$AW80+1)*BI80*(DAY(EOMONTH(BI$15,0))),
$DH80="день_2",
$DR80/30*MAX(MIN($AX80,EOMONTH(BI$15,0))-MAX($AW80,BI$15)+1,),
$DH80="раб.день",
$DR80/30*(IFERROR(
_xlfn.LET(_xlpm.VD,
CHOOSE(
{1;2;3;4;5;6;7;8;9;10;11;12;13;14;15;16;17;18},
45658,45659,45660,45661,45662,45663,45664,45665,45711,45724,45778,45779,45785,45786,45820,45821,45965,46022),
_xlfn.LET(_xlpm.DD,
MAX(MIN($AX80,EOMONTH(BI$15,0))-MAX($AW80,BI$15),),
_xlfn.IFS(
AND(MONTH($AW80)=MONTH(BI$15),MONTH($AX80)&lt;&gt;MONTH(BI$15)),
NETWORKDAYS.INTL($AW80,$AW80+_xlpm.DD,1,_xlpm.VD),
AND(MONTH($AW80)&lt;&gt;MONTH(BI$15),MONTH($AX80)=MONTH(BI$15)),
NETWORKDAYS.INTL(($AX80)-_xlpm.DD,$AX80,1,_xlpm.VD),
AND(MONTH($AW80)&lt;MONTH(BI$15),MONTH($AX80)&gt;MONTH(BI$15)),
NETWORKDAYS.INTL((EOMONTH(BI$15-1,1))-_xlpm.DD,EOMONTH(BI$15-1,1),1,_xlpm.VD),
AND(MONTH($AW80)=MONTH(BI$15),MONTH($AX80)=MONTH(BI$15)),
NETWORKDAYS.INTL($AW80,$AX80,1,_xlpm.VD)))),0)),
$DH80="месяц",
$DR80*BI80,
$DH80="неделя",
$DR80*BI80/7*(ROUNDUP((DAY(EOMONTH(BI$15,0)))/4,0))),
0)</f>
        <v/>
      </c>
      <c r="EC80" s="125">
        <f t="array" ref="EC80">
IFERROR(_xlfn.IFS(
$DH80="день_1",
$DR80*$BL80/($AX80-$AW80+1)*BJ80*(DAY(EOMONTH(BJ$15,0))),
$DH80="день_2",
$DR80/30*MAX(MIN($AX80,EOMONTH(BJ$15,0))-MAX($AW80,BJ$15)+1,),
$DH80="раб.день",
$DR80/30*(IFERROR(
_xlfn.LET(_xlpm.VD,
CHOOSE(
{1;2;3;4;5;6;7;8;9;10;11;12;13;14;15;16;17;18},
45658,45659,45660,45661,45662,45663,45664,45665,45711,45724,45778,45779,45785,45786,45820,45821,45965,46022),
_xlfn.LET(_xlpm.DD,
MAX(MIN($AX80,EOMONTH(BJ$15,0))-MAX($AW80,BJ$15),),
_xlfn.IFS(
AND(MONTH($AW80)=MONTH(BJ$15),MONTH($AX80)&lt;&gt;MONTH(BJ$15)),
NETWORKDAYS.INTL($AW80,$AW80+_xlpm.DD,1,_xlpm.VD),
AND(MONTH($AW80)&lt;&gt;MONTH(BJ$15),MONTH($AX80)=MONTH(BJ$15)),
NETWORKDAYS.INTL(($AX80)-_xlpm.DD,$AX80,1,_xlpm.VD),
AND(MONTH($AW80)&lt;MONTH(BJ$15),MONTH($AX80)&gt;MONTH(BJ$15)),
NETWORKDAYS.INTL((EOMONTH(BJ$15-1,1))-_xlpm.DD,EOMONTH(BJ$15-1,1),1,_xlpm.VD),
AND(MONTH($AW80)=MONTH(BJ$15),MONTH($AX80)=MONTH(BJ$15)),
NETWORKDAYS.INTL($AW80,$AX80,1,_xlpm.VD)))),0)),
$DH80="месяц",
$DR80*BJ80,
$DH80="неделя",
$DR80*BJ80/7*(ROUNDUP((DAY(EOMONTH(BJ$15,0)))/4,0))),
0)</f>
        <v/>
      </c>
      <c r="ED80" s="125">
        <f t="array" ref="ED80">
IFERROR(_xlfn.IFS(
$DH80="день_1",
$DR80*$BL80/($AX80-$AW80+1)*BK80*(DAY(EOMONTH(BK$15,0))),
$DH80="день_2",
$DR80/30*MAX(MIN($AX80,EOMONTH(BK$15,0))-MAX($AW80,BK$15)+1,),
$DH80="раб.день",
$DR80/30*(IFERROR(
_xlfn.LET(_xlpm.VD,
CHOOSE(
{1;2;3;4;5;6;7;8;9;10;11;12;13;14;15;16;17;18},
45658,45659,45660,45661,45662,45663,45664,45665,45711,45724,45778,45779,45785,45786,45820,45821,45965,46022),
_xlfn.LET(_xlpm.DD,
MAX(MIN($AX80,EOMONTH(BK$15,0))-MAX($AW80,BK$15),),
_xlfn.IFS(
AND(MONTH($AW80)=MONTH(BK$15),MONTH($AX80)&lt;&gt;MONTH(BK$15)),
NETWORKDAYS.INTL($AW80,$AW80+_xlpm.DD,1,_xlpm.VD),
AND(MONTH($AW80)&lt;&gt;MONTH(BK$15),MONTH($AX80)=MONTH(BK$15)),
NETWORKDAYS.INTL(($AX80)-_xlpm.DD,$AX80,1,_xlpm.VD),
AND(MONTH($AW80)&lt;MONTH(BK$15),MONTH($AX80)&gt;MONTH(BK$15)),
NETWORKDAYS.INTL((EOMONTH(BK$15-1,1))-_xlpm.DD,EOMONTH(BK$15-1,1),1,_xlpm.VD),
AND(MONTH($AW80)=MONTH(BK$15),MONTH($AX80)=MONTH(BK$15)),
NETWORKDAYS.INTL($AW80,$AX80,1,_xlpm.VD)))),0)),
$DH80="месяц",
$DR80*BK80,
$DH80="неделя",
$DR80*BK80/7*(ROUNDUP((DAY(EOMONTH(BK$15,0)))/4,0))),
0)</f>
        <v/>
      </c>
      <c r="EE80" s="125">
        <f>SUM($DS80,$DT80,$DU80,$DV80,$DW80,$DX80,$DY80,$DZ80,$EA80,$EB80,$EC80,$ED80)</f>
        <v/>
      </c>
      <c r="EF80" s="125">
        <f>IFERROR(ROUND($EE80*(1+$EP80),2),0)</f>
        <v/>
      </c>
      <c r="EG80" s="128" t="n">
        <v>1</v>
      </c>
      <c r="EH80" s="126" t="n">
        <v>0</v>
      </c>
      <c r="EI80" s="126">
        <f>ROUND(SUM($EH80:$EH80)*SUM($AB80:$AB80)*$EG80,2)</f>
        <v/>
      </c>
      <c r="EJ80" s="126">
        <f>ROUND($EI80*(1+$EP80),2)</f>
        <v/>
      </c>
      <c r="EK80" s="126" t="n">
        <v>0</v>
      </c>
      <c r="EL80" s="126">
        <f>ROUND(SUM($EK80:$EK80)*SUM($AB80:$AB80)*$EG80,2)</f>
        <v/>
      </c>
      <c r="EM80" s="126">
        <f>ROUND($EL80*(1+$EP80),2)</f>
        <v/>
      </c>
      <c r="EN80" s="126">
        <f>SUM($EE80,$EI80,$EL80)</f>
        <v/>
      </c>
      <c r="EO80" s="126">
        <f>SUM($EF80,$EJ80,$EM80)</f>
        <v/>
      </c>
      <c r="EP80" s="59" t="inlineStr">
        <is>
          <t>20%</t>
        </is>
      </c>
      <c r="EQ80" s="59" t="n"/>
      <c r="ER80" s="60">
        <f t="array" ref="ER80">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MATCH(ES80,
{"AMS";"RussOutdoor";"HD Outdoor";"Ingroup";"IQ";"Ledproduction";"LisChannel";"Logic";"Media-PPL";"NovikovTV | НовиковТВ";"SMA";"SOK";"КрокусТВ | CrocusTV | IndoorTV";"Сити";"ТЯК Москва"},
0)),"")</f>
        <v/>
      </c>
      <c r="ES80" s="60" t="n"/>
      <c r="ET80" s="60">
        <f t="array" ref="ET80">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MATCH(ES80,
{"AMS";"RussOutdoor";"HD Outdoor";"Ingroup";"IQ";"Ledproduction";"LisChannel";"Logic";"Media-PPL";"NovikovTV | НовиковТВ";"SMA";"SOK";"КрокусТВ | CrocusTV | IndoorTV";"Сити";"ТЯК Москва"},
0)),"")</f>
        <v/>
      </c>
      <c r="EU80" s="60" t="n"/>
      <c r="EV80" s="60" t="n"/>
      <c r="EX80" s="110">
        <f t="array" ref="EX80">
($AR80/30
+N("ТРАФИК ПЛОЩАДКИ"))*
(IFERROR(
_xlfn.LET(
_xlpm.GPR,
HLOOKUP($L80,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(MATCH($T80,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IF($Q80="цифровой",_xlpm.GPR/$AG80,_xlpm.GPR/60)),
0)
+N("DWELL TIME"))*
(IF($AB80=0,0,IF($AB80=1,0.3,IF($AB80=2,0.5,IF($AB80&gt;2,1))))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_xlfn.IFS($AC80="да",1.2,$AC80="нет",1)*
_xlfn.IFS($AD80="да",1.2,$AD80="нет",1)*
IF(R80="статический",1,1.2)*
$X80*
INDEX(
{1.2;1;1.2;1.2;1;1.2;1.2;1.2;1.2;1.2;1.2;1;1.2;1.2;1.2;1.2;1;1;1.2;1.2;1.2;1;1;1;1;1.2;1.2;1.2;1.2;1;1;1;1;1.2;1.2;1.2;1.2;1.2;1.2;1.2;1.2;1;1;1.2;1;1;1;1;1.5;1;1;1.5;1.5;1.2},
MATCH($Q80,_xlpm.MI,0)))&gt;{0.02;0.04;0.06;0.1;0.2;0.4;0.6;0.8;1;2;4;6})),
{0;1;2;3;4;5;6;7;8;9;10;11;12},
0)))
+N("КОЭФФИЦИЕНТ КОНТАКТА"))))*
(_xlfn.IFS($X80&lt;0.1,$X80/1000,$X80&gt;25,5.2,AND($X80&gt;=0.1,$X80&lt;=25),(($X80*2+0.1)/10)*($X80/10)))*
IFERROR((_xlfn.LET(
_xlpm.MA,
{0;0.8;0.85;0.9;0.95;1},
_xlpm.MAA,
{0;1;2;3;4;5},
INDEX(_xlpm.MA,MATCH(SUMPRODUCT(--((IF(ROUND(_xlpm.MAA,1)&gt;5,5,ROUND($AB80,1)))&gt;{0;1;2;3;4;5})),_xlpm.MAA,0)))
+N("КОЭФФИЦИЕНТ КОЛ-ВО КОНСТРУКЦИЙ")),1)*
$AB80,0))*
(IF($Q80="цифровой",$AG80/15*$AI80,1)
+N("ДЛЯ ЦИФРЫ"))</f>
        <v/>
      </c>
      <c r="EY80" s="110">
        <f>IFERROR(EX80*AY80,0)</f>
        <v/>
      </c>
      <c r="EZ80" s="131">
        <f>IFERROR(DP80/EY80*1000,0)</f>
        <v/>
      </c>
      <c r="FA80" s="112">
        <f>IFERROR(FC80/FB80,0)</f>
        <v/>
      </c>
      <c r="FB80" s="112">
        <f>IFERROR((FC80/(EY80/FF80*#REF!))*0.825,0)</f>
        <v/>
      </c>
      <c r="FC80" s="112">
        <f>IFERROR(((EX80*30/AR80)*100)/30,0)</f>
        <v/>
      </c>
      <c r="FD80" s="112">
        <f>IFERROR(EY80/G80*100%,0)</f>
        <v/>
      </c>
      <c r="FE80" s="112">
        <f>IFERROR(FD80/FC80*100%,0)</f>
        <v/>
      </c>
      <c r="FF80" s="110">
        <f>IFERROR(AR80/30*AY80,0)</f>
        <v/>
      </c>
    </row>
    <row r="81" ht="13" customHeight="1">
      <c r="A81" s="59" t="n"/>
      <c r="B81" s="60" t="n"/>
      <c r="C81" s="60" t="n"/>
      <c r="D81" s="60">
        <f t="array" ref="D81">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MATCH($E81,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81" s="60">
        <f t="array" ref="E81">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MATCH($F81,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81" s="60" t="inlineStr"/>
      <c r="G81" s="60" t="n"/>
      <c r="H81" s="60">
        <f t="array" ref="H81">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MATCH($I81,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81" s="60" t="n"/>
      <c r="J81" s="60" t="n"/>
      <c r="K81" s="60" t="n"/>
      <c r="L81" s="60" t="n"/>
      <c r="M81" s="60" t="n"/>
      <c r="N81" s="60" t="n"/>
      <c r="O81" s="60" t="n"/>
      <c r="P81" s="60">
        <f t="array" ref="P81">
_xlfn.IFS(
ISNUMBER(MATCH($Q81,{"шелфбаннер","разделитель","монетница","чековая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ISNUMBER(MATCH($Q81,{"LED/LCD","видеокулер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ISNUMBER(MATCH($Q81,{"автомобиль","машина","выставочное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ISNUMBER(MATCH($Q81,{"билборд","лифтовая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ISNUMBER(MATCH($Q81,{"навигация","подвесной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ISNUMBER(MATCH($Q81,{"движущаяся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ISNUMBER(MATCH($Q81,{"каталог","журнал"},)),
"Пресса",
$Q81="","")</f>
        <v/>
      </c>
      <c r="Q81" s="60" t="n"/>
      <c r="R81" s="60">
        <f t="array" ref="R81">
IFERROR(
_xlfn.IFS(
OR(ISNUMBER(MATCH($Q81,{"экспозиция","макет","стенд","автостенд","авто стенд","выставочное пространство","выставочные стенды","модульные выставочные стенды","3Д конструкция","3D конструкция"},)),P81="Экспонирование"),
"нестандартный",
ISNUMBER(MATCH($Q81,{"скроллер","призматрон"},)),
"динамический",
$P81="Видео",
"цифровой",
OR($P81="Пресса",$P81="Щит",$P81="POSm",$P81="Подвес",$P81="Брендирование/оклейка"),
"статический"),"")</f>
        <v/>
      </c>
      <c r="S81" s="59" t="n"/>
      <c r="T81" s="60" t="n"/>
      <c r="U81" s="60" t="n"/>
      <c r="V81" s="60">
        <f>
IF(P81="Видео",
"цифровой постер/ролик",
IF(ISNUMBER(MATCH(Q81,{"короб световой","короб световой | лайтбокс","короб световой | кристалайт","лайтбокс","лайт бокс","кристалайт","LB","lightbox"},)),
"бэклит",
IF(P81="Брендирование/оклейка",
"перфарированная пленка/самоклейка",
IF(P81="Экспонирование",
"под запрос",
IF(P81="Подвес",
"баннер/ткань",
"")))))</f>
        <v/>
      </c>
      <c r="W81" s="59" t="n"/>
      <c r="X81" s="59" t="n"/>
      <c r="Y81" s="59" t="n"/>
      <c r="Z81" s="61" t="n"/>
      <c r="AA81" s="61" t="n"/>
      <c r="AB81" s="61">
        <f>IF(BL81&gt;0,Z81,0)</f>
        <v/>
      </c>
      <c r="AC81" s="59" t="n"/>
      <c r="AD81" s="59" t="n"/>
      <c r="AE81" s="59" t="n"/>
      <c r="AF81" s="59" t="n"/>
      <c r="AG81" s="59" t="n"/>
      <c r="AH81" s="59" t="n"/>
      <c r="AI81" s="59" t="n"/>
      <c r="AJ81" s="59" t="n"/>
      <c r="AK81" s="59" t="n"/>
      <c r="AL81" s="62">
        <f>IFERROR(IF(OR(R81="статический",R81="динамический",R81="нестандартный",R81="",R81=""),"-",IF(AND(AH81="-",AI81="-"),"-",AK81*3600/AH81*AI81)),"-")</f>
        <v/>
      </c>
      <c r="AM81" s="62">
        <f>IFERROR(IF(OR(R81="статический",R81="динамический",R81="",R81="", R81="BTL",R81="нестандартный"),"-",AG81*AI81*AL81/60),"-")</f>
        <v/>
      </c>
      <c r="AN81" s="63">
        <f>IFERROR(IF(AH81="","-",AG81*AI81/AH81),"-")</f>
        <v/>
      </c>
      <c r="AO81" s="59">
        <f>IFERROR(IF(OR($R81="статический",$R81="динамический",$R81="",$R81="",$R81="BTL",$R81="нестандартный"),"-",$AL81*$AY81),"-")</f>
        <v/>
      </c>
      <c r="AP81" s="62">
        <f>IFERROR(IF(OR($R81="статический",$R81="динамический",$R81="",$R81="",$R81="BTL",$R81="нестандартный"),"-",$AM81*AY81),"-")</f>
        <v/>
      </c>
      <c r="AQ81" s="64" t="n"/>
      <c r="AR81" s="61" t="n"/>
      <c r="AS81" s="61" t="n"/>
      <c r="AT81" s="61" t="n"/>
      <c r="AU81" s="65" t="n"/>
      <c r="AV81" s="124">
        <f>IFERROR(DR81/AT81*1000,"n/a")</f>
        <v/>
      </c>
      <c r="AW81" s="67" t="n"/>
      <c r="AX81" s="67" t="n"/>
      <c r="AY81" s="43">
        <f>IFERROR(IF(OR($AW81="",$AX81=""),"",_xlfn.DAYS($AX81+1,$AW81)),"")</f>
        <v/>
      </c>
      <c r="AZ81" s="68">
        <f t="array" ref="AZ81">
_xlfn.LET(_xlpm.COEFF,
IF($AW81+$AX81=0,0,IF(MAX(MIN($AX81,EOMONTH(AZ$15,0))-MAX($AW81,AZ$15)+1,)&gt;0,1,0)),
_xlfn.IFS(
$ES81="LisChannel",
_xlpm.COEFF*
INDEX({1;1;1.2;1.2;1;1;1;1;1.2;1.2;1.2;1.2},
MATCH(MONTH(AZ$15),
{1,2,3,4,5,6,7,8,9,10,11,12})),
CONCATENATE($ES81," ",$L81)="RussOutdoor метро",
_xlpm.COEFF*
INDEX({0.8;0.9;1.1;1.1;1;1;1;1;1.1;1.1;1.1;1.1},
MATCH(MONTH(AZ$15),
{1,2,3,4,5,6,7,8,9,10,11,12})),
$ES81&lt;&gt;"LisChannel",
_xlpm.COEFF,
$ES81&lt;&gt;"RussOutdoor",
_xlpm.COEFF))</f>
        <v/>
      </c>
      <c r="BA81" s="68">
        <f t="array" ref="BA81">
_xlfn.LET(_xlpm.COEFF,
IF($AW81+$AX81=0,0,IF(MAX(MIN($AX81,EOMONTH(BA$15,0))-MAX($AW81,BA$15)+1,)&gt;0,1,0)),
_xlfn.IFS(
$ES81="LisChannel",
_xlpm.COEFF*
INDEX({1;1;1.2;1.2;1;1;1;1;1.2;1.2;1.2;1.2},
MATCH(MONTH(BA$15),
{1,2,3,4,5,6,7,8,9,10,11,12})),
CONCATENATE($ES81," ",$L81)="RussOutdoor метро",
_xlpm.COEFF*
INDEX({0.8;0.9;1.1;1.1;1;1;1;1;1.1;1.1;1.1;1.1},
MATCH(MONTH(BA$15),
{1,2,3,4,5,6,7,8,9,10,11,12})),
$ES81&lt;&gt;"LisChannel",
_xlpm.COEFF,
$ES81&lt;&gt;"RussOutdoor",
_xlpm.COEFF))</f>
        <v/>
      </c>
      <c r="BB81" s="68">
        <f t="array" ref="BB81">
_xlfn.LET(_xlpm.COEFF,
IF($AW81+$AX81=0,0,IF(MAX(MIN($AX81,EOMONTH(BB$15,0))-MAX($AW81,BB$15)+1,)&gt;0,1,0)),
_xlfn.IFS(
$ES81="LisChannel",
_xlpm.COEFF*
INDEX({1;1;1.2;1.2;1;1;1;1;1.2;1.2;1.2;1.2},
MATCH(MONTH(BB$15),
{1,2,3,4,5,6,7,8,9,10,11,12})),
CONCATENATE($ES81," ",$L81)="RussOutdoor метро",
_xlpm.COEFF*
INDEX({0.8;0.9;1.1;1.1;1;1;1;1;1.1;1.1;1.1;1.1},
MATCH(MONTH(BB$15),
{1,2,3,4,5,6,7,8,9,10,11,12})),
$ES81&lt;&gt;"LisChannel",
_xlpm.COEFF,
$ES81&lt;&gt;"RussOutdoor",
_xlpm.COEFF))</f>
        <v/>
      </c>
      <c r="BC81" s="68">
        <f t="array" ref="BC81">
_xlfn.LET(_xlpm.COEFF,
IF($AW81+$AX81=0,0,IF(MAX(MIN($AX81,EOMONTH(BC$15,0))-MAX($AW81,BC$15)+1,)&gt;0,1,0)),
_xlfn.IFS(
$ES81="LisChannel",
_xlpm.COEFF*
INDEX({1;1;1.2;1.2;1;1;1;1;1.2;1.2;1.2;1.2},
MATCH(MONTH(BC$15),
{1,2,3,4,5,6,7,8,9,10,11,12})),
CONCATENATE($ES81," ",$L81)="RussOutdoor метро",
_xlpm.COEFF*
INDEX({0.8;0.9;1.1;1.1;1;1;1;1;1.1;1.1;1.1;1.1},
MATCH(MONTH(BC$15),
{1,2,3,4,5,6,7,8,9,10,11,12})),
$ES81&lt;&gt;"LisChannel",
_xlpm.COEFF,
$ES81&lt;&gt;"RussOutdoor",
_xlpm.COEFF))</f>
        <v/>
      </c>
      <c r="BD81" s="68">
        <f t="array" ref="BD81">
_xlfn.LET(_xlpm.COEFF,
IF($AW81+$AX81=0,0,IF(MAX(MIN($AX81,EOMONTH(BD$15,0))-MAX($AW81,BD$15)+1,)&gt;0,1,0)),
_xlfn.IFS(
$ES81="LisChannel",
_xlpm.COEFF*
INDEX({1;1;1.2;1.2;1;1;1;1;1.2;1.2;1.2;1.2},
MATCH(MONTH(BD$15),
{1,2,3,4,5,6,7,8,9,10,11,12})),
CONCATENATE($ES81," ",$L81)="RussOutdoor метро",
_xlpm.COEFF*
INDEX({0.8;0.9;1.1;1.1;1;1;1;1;1.1;1.1;1.1;1.1},
MATCH(MONTH(BD$15),
{1,2,3,4,5,6,7,8,9,10,11,12})),
$ES81&lt;&gt;"LisChannel",
_xlpm.COEFF,
$ES81&lt;&gt;"RussOutdoor",
_xlpm.COEFF))</f>
        <v/>
      </c>
      <c r="BE81" s="68">
        <f t="array" ref="BE81">
_xlfn.LET(_xlpm.COEFF,
IF($AW81+$AX81=0,0,IF(MAX(MIN($AX81,EOMONTH(BE$15,0))-MAX($AW81,BE$15)+1,)&gt;0,1,0)),
_xlfn.IFS(
$ES81="LisChannel",
_xlpm.COEFF*
INDEX({1;1;1.2;1.2;1;1;1;1;1.2;1.2;1.2;1.2},
MATCH(MONTH(BE$15),
{1,2,3,4,5,6,7,8,9,10,11,12})),
CONCATENATE($ES81," ",$L81)="RussOutdoor метро",
_xlpm.COEFF*
INDEX({0.8;0.9;1.1;1.1;1;1;1;1;1.1;1.1;1.1;1.1},
MATCH(MONTH(BE$15),
{1,2,3,4,5,6,7,8,9,10,11,12})),
$ES81&lt;&gt;"LisChannel",
_xlpm.COEFF,
$ES81&lt;&gt;"RussOutdoor",
_xlpm.COEFF))</f>
        <v/>
      </c>
      <c r="BF81" s="68">
        <f t="array" ref="BF81">
_xlfn.LET(_xlpm.COEFF,
IF($AW81+$AX81=0,0,IF(MAX(MIN($AX81,EOMONTH(BF$15,0))-MAX($AW81,BF$15)+1,)&gt;0,1,0)),
_xlfn.IFS(
$ES81="LisChannel",
_xlpm.COEFF*
INDEX({1;1;1.2;1.2;1;1;1;1;1.2;1.2;1.2;1.2},
MATCH(MONTH(BF$15),
{1,2,3,4,5,6,7,8,9,10,11,12})),
CONCATENATE($ES81," ",$L81)="RussOutdoor метро",
_xlpm.COEFF*
INDEX({0.8;0.9;1.1;1.1;1;1;1;1;1.1;1.1;1.1;1.1},
MATCH(MONTH(BF$15),
{1,2,3,4,5,6,7,8,9,10,11,12})),
$ES81&lt;&gt;"LisChannel",
_xlpm.COEFF,
$ES81&lt;&gt;"RussOutdoor",
_xlpm.COEFF))</f>
        <v/>
      </c>
      <c r="BG81" s="68">
        <f t="array" ref="BG81">
_xlfn.LET(_xlpm.COEFF,
IF($AW81+$AX81=0,0,IF(MAX(MIN($AX81,EOMONTH(BG$15,0))-MAX($AW81,BG$15)+1,)&gt;0,1,0)),
_xlfn.IFS(
$ES81="LisChannel",
_xlpm.COEFF*
INDEX({1;1;1.2;1.2;1;1;1;1;1.2;1.2;1.2;1.2},
MATCH(MONTH(BG$15),
{1,2,3,4,5,6,7,8,9,10,11,12})),
CONCATENATE($ES81," ",$L81)="RussOutdoor метро",
_xlpm.COEFF*
INDEX({0.8;0.9;1.1;1.1;1;1;1;1;1.1;1.1;1.1;1.1},
MATCH(MONTH(BG$15),
{1,2,3,4,5,6,7,8,9,10,11,12})),
$ES81&lt;&gt;"LisChannel",
_xlpm.COEFF,
$ES81&lt;&gt;"RussOutdoor",
_xlpm.COEFF))</f>
        <v/>
      </c>
      <c r="BH81" s="68">
        <f t="array" ref="BH81">
_xlfn.LET(_xlpm.COEFF,
IF($AW81+$AX81=0,0,IF(MAX(MIN($AX81,EOMONTH(BH$15,0))-MAX($AW81,BH$15)+1,)&gt;0,1,0)),
_xlfn.IFS(
$ES81="LisChannel",
_xlpm.COEFF*
INDEX({1;1;1.2;1.2;1;1;1;1;1.2;1.2;1.2;1.2},
MATCH(MONTH(BH$15),
{1,2,3,4,5,6,7,8,9,10,11,12})),
CONCATENATE($ES81," ",$L81)="RussOutdoor метро",
_xlpm.COEFF*
INDEX({0.8;0.9;1.1;1.1;1;1;1;1;1.1;1.1;1.1;1.1},
MATCH(MONTH(BH$15),
{1,2,3,4,5,6,7,8,9,10,11,12})),
$ES81&lt;&gt;"LisChannel",
_xlpm.COEFF,
$ES81&lt;&gt;"RussOutdoor",
_xlpm.COEFF))</f>
        <v/>
      </c>
      <c r="BI81" s="68">
        <f t="array" ref="BI81">
_xlfn.LET(_xlpm.COEFF,
IF($AW81+$AX81=0,0,IF(MAX(MIN($AX81,EOMONTH(BI$15,0))-MAX($AW81,BI$15)+1,)&gt;0,1,0)),
_xlfn.IFS(
$ES81="LisChannel",
_xlpm.COEFF*
INDEX({1;1;1.2;1.2;1;1;1;1;1.2;1.2;1.2;1.2},
MATCH(MONTH(BI$15),
{1,2,3,4,5,6,7,8,9,10,11,12})),
CONCATENATE($ES81," ",$L81)="RussOutdoor метро",
_xlpm.COEFF*
INDEX({0.8;0.9;1.1;1.1;1;1;1;1;1.1;1.1;1.1;1.1},
MATCH(MONTH(BI$15),
{1,2,3,4,5,6,7,8,9,10,11,12})),
$ES81&lt;&gt;"LisChannel",
_xlpm.COEFF,
$ES81&lt;&gt;"RussOutdoor",
_xlpm.COEFF))</f>
        <v/>
      </c>
      <c r="BJ81" s="68">
        <f t="array" ref="BJ81">
_xlfn.LET(_xlpm.COEFF,
IF($AW81+$AX81=0,0,IF(MAX(MIN($AX81,EOMONTH(BJ$15,0))-MAX($AW81,BJ$15)+1,)&gt;0,1,0)),
_xlfn.IFS(
$ES81="LisChannel",
_xlpm.COEFF*
INDEX({1;1;1.2;1.2;1;1;1;1;1.2;1.2;1.2;1.2},
MATCH(MONTH(BJ$15),
{1,2,3,4,5,6,7,8,9,10,11,12})),
CONCATENATE($ES81," ",$L81)="RussOutdoor метро",
_xlpm.COEFF*
INDEX({0.8;0.9;1.1;1.1;1;1;1;1;1.1;1.1;1.1;1.1},
MATCH(MONTH(BJ$15),
{1,2,3,4,5,6,7,8,9,10,11,12})),
$ES81&lt;&gt;"LisChannel",
_xlpm.COEFF,
$ES81&lt;&gt;"RussOutdoor",
_xlpm.COEFF))</f>
        <v/>
      </c>
      <c r="BK81" s="68">
        <f t="array" ref="BK81">
_xlfn.LET(_xlpm.COEFF,
IF($AW81+$AX81=0,0,IF(MAX(MIN($AX81,EOMONTH(BK$15,0))-MAX($AW81,BK$15)+1,)&gt;0,1,0)),
_xlfn.IFS(
$ES81="LisChannel",
_xlpm.COEFF*
INDEX({1;1;1.2;1.2;1;1;1;1;1.2;1.2;1.2;1.2},
MATCH(MONTH(BK$15),
{1,2,3,4,5,6,7,8,9,10,11,12})),
CONCATENATE($ES81," ",$L81)="RussOutdoor метро",
_xlpm.COEFF*
INDEX({0.8;0.9;1.1;1.1;1;1;1;1;1.1;1.1;1.1;1.1},
MATCH(MONTH(BK$15),
{1,2,3,4,5,6,7,8,9,10,11,12})),
$ES81&lt;&gt;"LisChannel",
_xlpm.COEFF,
$ES81&lt;&gt;"RussOutdoor",
_xlpm.COEFF))</f>
        <v/>
      </c>
      <c r="BL81" s="62">
        <f>COUNTIFS($AZ81:$BK81,"&gt;0")</f>
        <v/>
      </c>
      <c r="BM81" s="65" t="n"/>
      <c r="BN81" s="125">
        <f>$DJ81</f>
        <v/>
      </c>
      <c r="BO81" s="63">
        <f>$DQ81</f>
        <v/>
      </c>
      <c r="BP81" s="125">
        <f>
IFERROR(
IF($BL81=0,0,
$BN81*(1-$BO81)),
0)</f>
        <v/>
      </c>
      <c r="BQ81" s="125">
        <f t="array" ref="BQ81">
IFERROR(
_xlfn.IFS(
$DH81="день_1",
$BP81*$BL81/($AX81-$AW81+1)*AZ81*(DAY(EOMONTH(AZ$15,0))),
$DH81="день_2",
$BP81/30*MAX(MIN($AX81,EOMONTH(AZ$15,0))-MAX($AW81,AZ$15)+1,),
$DH81="раб.день",
$BP81/30*(IFERROR(
_xlfn.LET(_xlpm.VD,
CHOOSE(
{1;2;3;4;5;6;7;8;9;10;11;12;13;14;15;16;17;18},
45658,45659,45660,45661,45662,45663,45664,45665,45711,45724,45778,45779,45785,45786,45820,45821,45965,46022),
_xlfn.LET(_xlpm.DD,
MAX(MIN($AX81,EOMONTH(AZ$15,0))-MAX($AW81,AZ$15),),
_xlfn.IFS(
AND(MONTH($AW81)=MONTH(AZ$15),MONTH($AX81)&lt;&gt;MONTH(AZ$15)),
NETWORKDAYS.INTL($AW81,$AW81+_xlpm.DD,1,_xlpm.VD),
AND(MONTH($AW81)&lt;&gt;MONTH(AZ$15),MONTH($AX81)=MONTH(AZ$15)),
NETWORKDAYS.INTL(($AX81)-_xlpm.DD,$AX81,1,_xlpm.VD),
AND(MONTH($AW81)&lt;MONTH(AZ$15),MONTH($AX81)&gt;MONTH(AZ$15)),
NETWORKDAYS.INTL((EOMONTH(AZ$15-1,1))-_xlpm.DD,EOMONTH(AZ$15-1,1),1,_xlpm.VD),
AND(MONTH($AW81)=MONTH(AZ$15),MONTH($AX81)=MONTH(AZ$15)),
NETWORKDAYS.INTL($AW81,$AX81,1,_xlpm.VD)))),0)),
$DH81="месяц",
$BP81*AZ81,
$DH81="неделя",
$BP81*AZ81/7*(ROUNDUP((DAY(EOMONTH(AZ$15,0)))/4,0))),
0)</f>
        <v/>
      </c>
      <c r="BR81" s="125">
        <f t="array" ref="BR81">
IFERROR(
_xlfn.IFS(
$DH81="день_1",
$BP81*$BL81/($AX81-$AW81+1)*BA81*(DAY(EOMONTH(BA$15,0))),
$DH81="день_2",
$BP81/30*MAX(MIN($AX81,EOMONTH(BA$15,0))-MAX($AW81,BA$15)+1,),
$DH81="раб.день",
$BP81/30*(IFERROR(
_xlfn.LET(_xlpm.VD,
CHOOSE(
{1;2;3;4;5;6;7;8;9;10;11;12;13;14;15;16;17;18},
45658,45659,45660,45661,45662,45663,45664,45665,45711,45724,45778,45779,45785,45786,45820,45821,45965,46022),
_xlfn.LET(_xlpm.DD,
MAX(MIN($AX81,EOMONTH(BA$15,0))-MAX($AW81,BA$15),),
_xlfn.IFS(
AND(MONTH($AW81)=MONTH(BA$15),MONTH($AX81)&lt;&gt;MONTH(BA$15)),
NETWORKDAYS.INTL($AW81,$AW81+_xlpm.DD,1,_xlpm.VD),
AND(MONTH($AW81)&lt;&gt;MONTH(BA$15),MONTH($AX81)=MONTH(BA$15)),
NETWORKDAYS.INTL(($AX81)-_xlpm.DD,$AX81,1,_xlpm.VD),
AND(MONTH($AW81)&lt;MONTH(BA$15),MONTH($AX81)&gt;MONTH(BA$15)),
NETWORKDAYS.INTL((EOMONTH(BA$15-1,1))-_xlpm.DD,EOMONTH(BA$15-1,1),1,_xlpm.VD),
AND(MONTH($AW81)=MONTH(BA$15),MONTH($AX81)=MONTH(BA$15)),
NETWORKDAYS.INTL($AW81,$AX81,1,_xlpm.VD)))),0)),
$DH81="месяц",
$BP81*BA81,
$DH81="неделя",
$BP81*BA81/7*(ROUNDUP((DAY(EOMONTH(BA$15,0)))/4,0))),
0)</f>
        <v/>
      </c>
      <c r="BS81" s="125">
        <f t="array" ref="BS81">
IFERROR(
_xlfn.IFS(
$DH81="день_1",
$BP81*$BL81/($AX81-$AW81+1)*BB81*(DAY(EOMONTH(BB$15,0))),
$DH81="день_2",
$BP81/30*MAX(MIN($AX81,EOMONTH(BB$15,0))-MAX($AW81,BB$15)+1,),
$DH81="раб.день",
$BP81/30*(IFERROR(
_xlfn.LET(_xlpm.VD,
CHOOSE(
{1;2;3;4;5;6;7;8;9;10;11;12;13;14;15;16;17;18},
45658,45659,45660,45661,45662,45663,45664,45665,45711,45724,45778,45779,45785,45786,45820,45821,45965,46022),
_xlfn.LET(_xlpm.DD,
MAX(MIN($AX81,EOMONTH(BB$15,0))-MAX($AW81,BB$15),),
_xlfn.IFS(
AND(MONTH($AW81)=MONTH(BB$15),MONTH($AX81)&lt;&gt;MONTH(BB$15)),
NETWORKDAYS.INTL($AW81,$AW81+_xlpm.DD,1,_xlpm.VD),
AND(MONTH($AW81)&lt;&gt;MONTH(BB$15),MONTH($AX81)=MONTH(BB$15)),
NETWORKDAYS.INTL(($AX81)-_xlpm.DD,$AX81,1,_xlpm.VD),
AND(MONTH($AW81)&lt;MONTH(BB$15),MONTH($AX81)&gt;MONTH(BB$15)),
NETWORKDAYS.INTL((EOMONTH(BB$15-1,1))-_xlpm.DD,EOMONTH(BB$15-1,1),1,_xlpm.VD),
AND(MONTH($AW81)=MONTH(BB$15),MONTH($AX81)=MONTH(BB$15)),
NETWORKDAYS.INTL($AW81,$AX81,1,_xlpm.VD)))),0)),
$DH81="месяц",
$BP81*BB81,
$DH81="неделя",
$BP81*BB81/7*(ROUNDUP((DAY(EOMONTH(BB$15,0)))/4,0))),
0)</f>
        <v/>
      </c>
      <c r="BT81" s="125">
        <f t="array" ref="BT81">
IFERROR(
_xlfn.IFS(
$DH81="день_1",
$BP81*$BL81/($AX81-$AW81+1)*BC81*(DAY(EOMONTH(BC$15,0))),
$DH81="день_2",
$BP81/30*MAX(MIN($AX81,EOMONTH(BC$15,0))-MAX($AW81,BC$15)+1,),
$DH81="раб.день",
$BP81/30*(IFERROR(
_xlfn.LET(_xlpm.VD,
CHOOSE(
{1;2;3;4;5;6;7;8;9;10;11;12;13;14;15;16;17;18},
45658,45659,45660,45661,45662,45663,45664,45665,45711,45724,45778,45779,45785,45786,45820,45821,45965,46022),
_xlfn.LET(_xlpm.DD,
MAX(MIN($AX81,EOMONTH(BC$15,0))-MAX($AW81,BC$15),),
_xlfn.IFS(
AND(MONTH($AW81)=MONTH(BC$15),MONTH($AX81)&lt;&gt;MONTH(BC$15)),
NETWORKDAYS.INTL($AW81,$AW81+_xlpm.DD,1,_xlpm.VD),
AND(MONTH($AW81)&lt;&gt;MONTH(BC$15),MONTH($AX81)=MONTH(BC$15)),
NETWORKDAYS.INTL(($AX81)-_xlpm.DD,$AX81,1,_xlpm.VD),
AND(MONTH($AW81)&lt;MONTH(BC$15),MONTH($AX81)&gt;MONTH(BC$15)),
NETWORKDAYS.INTL((EOMONTH(BC$15-1,1))-_xlpm.DD,EOMONTH(BC$15-1,1),1,_xlpm.VD),
AND(MONTH($AW81)=MONTH(BC$15),MONTH($AX81)=MONTH(BC$15)),
NETWORKDAYS.INTL($AW81,$AX81,1,_xlpm.VD)))),0)),
$DH81="месяц",
$BP81*BC81,
$DH81="неделя",
$BP81*BC81/7*(ROUNDUP((DAY(EOMONTH(BC$15,0)))/4,0))),
0)</f>
        <v/>
      </c>
      <c r="BU81" s="125">
        <f t="array" ref="BU81">
IFERROR(
_xlfn.IFS(
$DH81="день_1",
$BP81*$BL81/($AX81-$AW81+1)*BD81*(DAY(EOMONTH(BD$15,0))),
$DH81="день_2",
$BP81/30*MAX(MIN($AX81,EOMONTH(BD$15,0))-MAX($AW81,BD$15)+1,),
$DH81="раб.день",
$BP81/30*(IFERROR(
_xlfn.LET(_xlpm.VD,
CHOOSE(
{1;2;3;4;5;6;7;8;9;10;11;12;13;14;15;16;17;18},
45658,45659,45660,45661,45662,45663,45664,45665,45711,45724,45778,45779,45785,45786,45820,45821,45965,46022),
_xlfn.LET(_xlpm.DD,
MAX(MIN($AX81,EOMONTH(BD$15,0))-MAX($AW81,BD$15),),
_xlfn.IFS(
AND(MONTH($AW81)=MONTH(BD$15),MONTH($AX81)&lt;&gt;MONTH(BD$15)),
NETWORKDAYS.INTL($AW81,$AW81+_xlpm.DD,1,_xlpm.VD),
AND(MONTH($AW81)&lt;&gt;MONTH(BD$15),MONTH($AX81)=MONTH(BD$15)),
NETWORKDAYS.INTL(($AX81)-_xlpm.DD,$AX81,1,_xlpm.VD),
AND(MONTH($AW81)&lt;MONTH(BD$15),MONTH($AX81)&gt;MONTH(BD$15)),
NETWORKDAYS.INTL((EOMONTH(BD$15-1,1))-_xlpm.DD,EOMONTH(BD$15-1,1),1,_xlpm.VD),
AND(MONTH($AW81)=MONTH(BD$15),MONTH($AX81)=MONTH(BD$15)),
NETWORKDAYS.INTL($AW81,$AX81,1,_xlpm.VD)))),0)),
$DH81="месяц",
$BP81*BD81,
$DH81="неделя",
$BP81*BD81/7*(ROUNDUP((DAY(EOMONTH(BD$15,0)))/4,0))),
0)</f>
        <v/>
      </c>
      <c r="BV81" s="125">
        <f t="array" ref="BV81">
IFERROR(
_xlfn.IFS(
$DH81="день_1",
$BP81*$BL81/($AX81-$AW81+1)*BE81*(DAY(EOMONTH(BE$15,0))),
$DH81="день_2",
$BP81/30*MAX(MIN($AX81,EOMONTH(BE$15,0))-MAX($AW81,BE$15)+1,),
$DH81="раб.день",
$BP81/30*(IFERROR(
_xlfn.LET(_xlpm.VD,
CHOOSE(
{1;2;3;4;5;6;7;8;9;10;11;12;13;14;15;16;17;18},
45658,45659,45660,45661,45662,45663,45664,45665,45711,45724,45778,45779,45785,45786,45820,45821,45965,46022),
_xlfn.LET(_xlpm.DD,
MAX(MIN($AX81,EOMONTH(BE$15,0))-MAX($AW81,BE$15),),
_xlfn.IFS(
AND(MONTH($AW81)=MONTH(BE$15),MONTH($AX81)&lt;&gt;MONTH(BE$15)),
NETWORKDAYS.INTL($AW81,$AW81+_xlpm.DD,1,_xlpm.VD),
AND(MONTH($AW81)&lt;&gt;MONTH(BE$15),MONTH($AX81)=MONTH(BE$15)),
NETWORKDAYS.INTL(($AX81)-_xlpm.DD,$AX81,1,_xlpm.VD),
AND(MONTH($AW81)&lt;MONTH(BE$15),MONTH($AX81)&gt;MONTH(BE$15)),
NETWORKDAYS.INTL((EOMONTH(BE$15-1,1))-_xlpm.DD,EOMONTH(BE$15-1,1),1,_xlpm.VD),
AND(MONTH($AW81)=MONTH(BE$15),MONTH($AX81)=MONTH(BE$15)),
NETWORKDAYS.INTL($AW81,$AX81,1,_xlpm.VD)))),0)),
$DH81="месяц",
$BP81*BE81,
$DH81="неделя",
$BP81*BE81/7*(ROUNDUP((DAY(EOMONTH(BE$15,0)))/4,0))),
0)</f>
        <v/>
      </c>
      <c r="BW81" s="125">
        <f t="array" ref="BW81">
IFERROR(
_xlfn.IFS(
$DH81="день_1",
$BP81*$BL81/($AX81-$AW81+1)*BF81*(DAY(EOMONTH(BF$15,0))),
$DH81="день_2",
$BP81/30*MAX(MIN($AX81,EOMONTH(BF$15,0))-MAX($AW81,BF$15)+1,),
$DH81="раб.день",
$BP81/30*(IFERROR(
_xlfn.LET(_xlpm.VD,
CHOOSE(
{1;2;3;4;5;6;7;8;9;10;11;12;13;14;15;16;17;18},
45658,45659,45660,45661,45662,45663,45664,45665,45711,45724,45778,45779,45785,45786,45820,45821,45965,46022),
_xlfn.LET(_xlpm.DD,
MAX(MIN($AX81,EOMONTH(BF$15,0))-MAX($AW81,BF$15),),
_xlfn.IFS(
AND(MONTH($AW81)=MONTH(BF$15),MONTH($AX81)&lt;&gt;MONTH(BF$15)),
NETWORKDAYS.INTL($AW81,$AW81+_xlpm.DD,1,_xlpm.VD),
AND(MONTH($AW81)&lt;&gt;MONTH(BF$15),MONTH($AX81)=MONTH(BF$15)),
NETWORKDAYS.INTL(($AX81)-_xlpm.DD,$AX81,1,_xlpm.VD),
AND(MONTH($AW81)&lt;MONTH(BF$15),MONTH($AX81)&gt;MONTH(BF$15)),
NETWORKDAYS.INTL((EOMONTH(BF$15-1,1))-_xlpm.DD,EOMONTH(BF$15-1,1),1,_xlpm.VD),
AND(MONTH($AW81)=MONTH(BF$15),MONTH($AX81)=MONTH(BF$15)),
NETWORKDAYS.INTL($AW81,$AX81,1,_xlpm.VD)))),0)),
$DH81="месяц",
$BP81*BF81,
$DH81="неделя",
$BP81*BF81/7*(ROUNDUP((DAY(EOMONTH(BF$15,0)))/4,0))),
0)</f>
        <v/>
      </c>
      <c r="BX81" s="125">
        <f t="array" ref="BX81">
IFERROR(
_xlfn.IFS(
$DH81="день_1",
$BP81*$BL81/($AX81-$AW81+1)*BG81*(DAY(EOMONTH(BG$15,0))),
$DH81="день_2",
$BP81/30*MAX(MIN($AX81,EOMONTH(BG$15,0))-MAX($AW81,BG$15)+1,),
$DH81="раб.день",
$BP81/30*(IFERROR(
_xlfn.LET(_xlpm.VD,
CHOOSE(
{1;2;3;4;5;6;7;8;9;10;11;12;13;14;15;16;17;18},
45658,45659,45660,45661,45662,45663,45664,45665,45711,45724,45778,45779,45785,45786,45820,45821,45965,46022),
_xlfn.LET(_xlpm.DD,
MAX(MIN($AX81,EOMONTH(BG$15,0))-MAX($AW81,BG$15),),
_xlfn.IFS(
AND(MONTH($AW81)=MONTH(BG$15),MONTH($AX81)&lt;&gt;MONTH(BG$15)),
NETWORKDAYS.INTL($AW81,$AW81+_xlpm.DD,1,_xlpm.VD),
AND(MONTH($AW81)&lt;&gt;MONTH(BG$15),MONTH($AX81)=MONTH(BG$15)),
NETWORKDAYS.INTL(($AX81)-_xlpm.DD,$AX81,1,_xlpm.VD),
AND(MONTH($AW81)&lt;MONTH(BG$15),MONTH($AX81)&gt;MONTH(BG$15)),
NETWORKDAYS.INTL((EOMONTH(BG$15-1,1))-_xlpm.DD,EOMONTH(BG$15-1,1),1,_xlpm.VD),
AND(MONTH($AW81)=MONTH(BG$15),MONTH($AX81)=MONTH(BG$15)),
NETWORKDAYS.INTL($AW81,$AX81,1,_xlpm.VD)))),0)),
$DH81="месяц",
$BP81*BG81,
$DH81="неделя",
$BP81*BG81/7*(ROUNDUP((DAY(EOMONTH(BG$15,0)))/4,0))),
0)</f>
        <v/>
      </c>
      <c r="BY81" s="125">
        <f t="array" ref="BY81">
IFERROR(
_xlfn.IFS(
$DH81="день_1",
$BP81*$BL81/($AX81-$AW81+1)*BH81*(DAY(EOMONTH(BH$15,0))),
$DH81="день_2",
$BP81/30*MAX(MIN($AX81,EOMONTH(BH$15,0))-MAX($AW81,BH$15)+1,),
$DH81="раб.день",
$BP81/30*(IFERROR(
_xlfn.LET(_xlpm.VD,
CHOOSE(
{1;2;3;4;5;6;7;8;9;10;11;12;13;14;15;16;17;18},
45658,45659,45660,45661,45662,45663,45664,45665,45711,45724,45778,45779,45785,45786,45820,45821,45965,46022),
_xlfn.LET(_xlpm.DD,
MAX(MIN($AX81,EOMONTH(BH$15,0))-MAX($AW81,BH$15),),
_xlfn.IFS(
AND(MONTH($AW81)=MONTH(BH$15),MONTH($AX81)&lt;&gt;MONTH(BH$15)),
NETWORKDAYS.INTL($AW81,$AW81+_xlpm.DD,1,_xlpm.VD),
AND(MONTH($AW81)&lt;&gt;MONTH(BH$15),MONTH($AX81)=MONTH(BH$15)),
NETWORKDAYS.INTL(($AX81)-_xlpm.DD,$AX81,1,_xlpm.VD),
AND(MONTH($AW81)&lt;MONTH(BH$15),MONTH($AX81)&gt;MONTH(BH$15)),
NETWORKDAYS.INTL((EOMONTH(BH$15-1,1))-_xlpm.DD,EOMONTH(BH$15-1,1),1,_xlpm.VD),
AND(MONTH($AW81)=MONTH(BH$15),MONTH($AX81)=MONTH(BH$15)),
NETWORKDAYS.INTL($AW81,$AX81,1,_xlpm.VD)))),0)),
$DH81="месяц",
$BP81*BH81,
$DH81="неделя",
$BP81*BH81/7*(ROUNDUP((DAY(EOMONTH(BH$15,0)))/4,0))),
0)</f>
        <v/>
      </c>
      <c r="BZ81" s="125">
        <f t="array" ref="BZ81">
IFERROR(
_xlfn.IFS(
$DH81="день_1",
$BP81*$BL81/($AX81-$AW81+1)*BI81*(DAY(EOMONTH(BI$15,0))),
$DH81="день_2",
$BP81/30*MAX(MIN($AX81,EOMONTH(BI$15,0))-MAX($AW81,BI$15)+1,),
$DH81="раб.день",
$BP81/30*(IFERROR(
_xlfn.LET(_xlpm.VD,
CHOOSE(
{1;2;3;4;5;6;7;8;9;10;11;12;13;14;15;16;17;18},
45658,45659,45660,45661,45662,45663,45664,45665,45711,45724,45778,45779,45785,45786,45820,45821,45965,46022),
_xlfn.LET(_xlpm.DD,
MAX(MIN($AX81,EOMONTH(BI$15,0))-MAX($AW81,BI$15),),
_xlfn.IFS(
AND(MONTH($AW81)=MONTH(BI$15),MONTH($AX81)&lt;&gt;MONTH(BI$15)),
NETWORKDAYS.INTL($AW81,$AW81+_xlpm.DD,1,_xlpm.VD),
AND(MONTH($AW81)&lt;&gt;MONTH(BI$15),MONTH($AX81)=MONTH(BI$15)),
NETWORKDAYS.INTL(($AX81)-_xlpm.DD,$AX81,1,_xlpm.VD),
AND(MONTH($AW81)&lt;MONTH(BI$15),MONTH($AX81)&gt;MONTH(BI$15)),
NETWORKDAYS.INTL((EOMONTH(BI$15-1,1))-_xlpm.DD,EOMONTH(BI$15-1,1),1,_xlpm.VD),
AND(MONTH($AW81)=MONTH(BI$15),MONTH($AX81)=MONTH(BI$15)),
NETWORKDAYS.INTL($AW81,$AX81,1,_xlpm.VD)))),0)),
$DH81="месяц",
$BP81*BI81,
$DH81="неделя",
$BP81*BI81/7*(ROUNDUP((DAY(EOMONTH(BI$15,0)))/4,0))),
0)</f>
        <v/>
      </c>
      <c r="CA81" s="125">
        <f t="array" ref="CA81">
IFERROR(
_xlfn.IFS(
$DH81="день_1",
$BP81*$BL81/($AX81-$AW81+1)*BJ81*(DAY(EOMONTH(BJ$15,0))),
$DH81="день_2",
$BP81/30*MAX(MIN($AX81,EOMONTH(BJ$15,0))-MAX($AW81,BJ$15)+1,),
$DH81="раб.день",
$BP81/30*(IFERROR(
_xlfn.LET(_xlpm.VD,
CHOOSE(
{1;2;3;4;5;6;7;8;9;10;11;12;13;14;15;16;17;18},
45658,45659,45660,45661,45662,45663,45664,45665,45711,45724,45778,45779,45785,45786,45820,45821,45965,46022),
_xlfn.LET(_xlpm.DD,
MAX(MIN($AX81,EOMONTH(BJ$15,0))-MAX($AW81,BJ$15),),
_xlfn.IFS(
AND(MONTH($AW81)=MONTH(BJ$15),MONTH($AX81)&lt;&gt;MONTH(BJ$15)),
NETWORKDAYS.INTL($AW81,$AW81+_xlpm.DD,1,_xlpm.VD),
AND(MONTH($AW81)&lt;&gt;MONTH(BJ$15),MONTH($AX81)=MONTH(BJ$15)),
NETWORKDAYS.INTL(($AX81)-_xlpm.DD,$AX81,1,_xlpm.VD),
AND(MONTH($AW81)&lt;MONTH(BJ$15),MONTH($AX81)&gt;MONTH(BJ$15)),
NETWORKDAYS.INTL((EOMONTH(BJ$15-1,1))-_xlpm.DD,EOMONTH(BJ$15-1,1),1,_xlpm.VD),
AND(MONTH($AW81)=MONTH(BJ$15),MONTH($AX81)=MONTH(BJ$15)),
NETWORKDAYS.INTL($AW81,$AX81,1,_xlpm.VD)))),0)),
$DH81="месяц",
$BP81*BJ81,
$DH81="неделя",
$BP81*BJ81/7*(ROUNDUP((DAY(EOMONTH(BJ$15,0)))/4,0))),
0)</f>
        <v/>
      </c>
      <c r="CB81" s="125">
        <f t="array" ref="CB81">
IFERROR(
_xlfn.IFS(
$DH81="день_1",
$BP81*$BL81/($AX81-$AW81+1)*BK81*(DAY(EOMONTH(BK$15,0))),
$DH81="день_2",
$BP81/30*MAX(MIN($AX81,EOMONTH(BK$15,0))-MAX($AW81,BK$15)+1,),
$DH81="раб.день",
$BP81/30*(IFERROR(
_xlfn.LET(_xlpm.VD,
CHOOSE(
{1;2;3;4;5;6;7;8;9;10;11;12;13;14;15;16;17;18},
45658,45659,45660,45661,45662,45663,45664,45665,45711,45724,45778,45779,45785,45786,45820,45821,45965,46022),
_xlfn.LET(_xlpm.DD,
MAX(MIN($AX81,EOMONTH(BK$15,0))-MAX($AW81,BK$15),),
_xlfn.IFS(
AND(MONTH($AW81)=MONTH(BK$15),MONTH($AX81)&lt;&gt;MONTH(BK$15)),
NETWORKDAYS.INTL($AW81,$AW81+_xlpm.DD,1,_xlpm.VD),
AND(MONTH($AW81)&lt;&gt;MONTH(BK$15),MONTH($AX81)=MONTH(BK$15)),
NETWORKDAYS.INTL(($AX81)-_xlpm.DD,$AX81,1,_xlpm.VD),
AND(MONTH($AW81)&lt;MONTH(BK$15),MONTH($AX81)&gt;MONTH(BK$15)),
NETWORKDAYS.INTL((EOMONTH(BK$15-1,1))-_xlpm.DD,EOMONTH(BK$15-1,1),1,_xlpm.VD),
AND(MONTH($AW81)=MONTH(BK$15),MONTH($AX81)=MONTH(BK$15)),
NETWORKDAYS.INTL($AW81,$AX81,1,_xlpm.VD)))),0)),
$DH81="месяц",
$BP81*BK81,
$DH81="неделя",
$BP81*BK81/7*(ROUNDUP((DAY(EOMONTH(BK$15,0)))/4,0))),
0)</f>
        <v/>
      </c>
      <c r="CC81" s="125">
        <f>SUM($BQ81:$CB81)</f>
        <v/>
      </c>
      <c r="CD81" s="126">
        <f>SUM($EH81:$EH81)</f>
        <v/>
      </c>
      <c r="CE81" s="126">
        <f>$CD81*$AB81</f>
        <v/>
      </c>
      <c r="CF81" s="126">
        <f>SUM($EK81:$EK81)</f>
        <v/>
      </c>
      <c r="CG81" s="126">
        <f>$CF81*$AB81</f>
        <v/>
      </c>
      <c r="CH81" s="126">
        <f>SUM($CC81,$CE81,$CG81)</f>
        <v/>
      </c>
      <c r="CI81" s="126">
        <f>$CH81*(1+$CM81)</f>
        <v/>
      </c>
      <c r="CJ81" s="127" t="n">
        <v>0</v>
      </c>
      <c r="CK81" s="126">
        <f>SUM($CH81:$CH81)*(1+$CJ81)</f>
        <v/>
      </c>
      <c r="CL81" s="126">
        <f>SUM($CH81:$CH81)*(1+$CM81)</f>
        <v/>
      </c>
      <c r="CM81" s="59" t="inlineStr">
        <is>
          <t>20%</t>
        </is>
      </c>
      <c r="CN81" s="59" t="n"/>
      <c r="CO81" s="72" t="n"/>
      <c r="CP81" s="59" t="n"/>
      <c r="CQ81" s="73" t="n"/>
      <c r="CR81" s="73" t="n"/>
      <c r="CS81" s="73" t="n"/>
      <c r="CT81" s="72" t="n"/>
      <c r="CU81" s="79" t="inlineStr">
        <is>
          <t> </t>
        </is>
      </c>
      <c r="CV81" s="60" t="n"/>
      <c r="CW81" s="60" t="n"/>
      <c r="CX81" s="60" t="n"/>
      <c r="CY81" s="127">
        <f>IFERROR(($CC81-$EE81)/($EE81/(1-$DQ81)),0)</f>
        <v/>
      </c>
      <c r="CZ81" s="127">
        <f>IFERROR(1-$EI81/($CE81),0)</f>
        <v/>
      </c>
      <c r="DA81" s="127">
        <f>IFERROR(1-$EL81/($CG81),0)</f>
        <v/>
      </c>
      <c r="DB81" s="126">
        <f>ROUND(IFERROR(($CI81/(1+$CM81)-$EN81),0),2)</f>
        <v/>
      </c>
      <c r="DC81" s="128" t="n"/>
      <c r="DD81" s="125" t="n"/>
      <c r="DE81" s="75" t="n">
        <v>0</v>
      </c>
      <c r="DF81" s="128" t="n"/>
      <c r="DG81" s="125">
        <f>IF($DC81=0,0,$DD81*($DC81*100%-$DE81*$DF81))*SUM($AB81:$AB81)</f>
        <v/>
      </c>
      <c r="DH81" s="129" t="inlineStr">
        <is>
          <t>месяц</t>
        </is>
      </c>
      <c r="DI81" s="130">
        <f t="array" ref="DI81">IFERROR(
IF($ES81="LisChannel",
(ROUND(((INDEX({174.625;153.888888888889;130.972222222222},MATCH($AI81,{2;3;4}),0))*$AG81*$AI81),2)),0),0)</f>
        <v/>
      </c>
      <c r="DJ81" s="130">
        <f>
_xlfn.LET(_xlpm.X,
IFERROR(
IF($ES81="НовиковТВ",
(_xlfn.LET(_xlpm.NTV,
_xlfn.LET(_xlpm.MIN,350000,
IF(SUMIFS($DI:$DI,$ES:$ES,"НовиковТВ")&lt;=_xlpm.MIN,
(SUMIFS($DI:$DI,$ES:$ES,"НовиковТВ")/(COUNTIFS($ES:$ES,"НовиковТВ")))*_xlpm.MIN/SUMIFS($DI:$DI,$ES:$ES,"НовиковТВ"),
DI81)),
_xlpm.NTV+$DG81/(1-(1-(_xlpm.NTV)*(1-$DL81)*(1-$DM81)*(1-$DN81)*(1-$DO81)*(1-$DP81)/_xlpm.NTV))))/(1+$EP81),
$DI81+$DG81/(1-(1-($DI81)*(1-$DL81)*(1-$DM81)*(1-$DN81)*(1-$DO81)*(1-$DP81)/$DI81))),
0),
_xlpm.X*(1+$CM81)*(1+$CW81)-_xlpm.X*(1+$CM81)+_xlpm.X)</f>
        <v/>
      </c>
      <c r="DK81" s="125" t="inlineStr">
        <is>
          <t>послед.</t>
        </is>
      </c>
      <c r="DL81" s="63" t="n">
        <v>0</v>
      </c>
      <c r="DM81" s="63" t="n">
        <v>0</v>
      </c>
      <c r="DN81" s="63" t="n">
        <v>0</v>
      </c>
      <c r="DO81" s="63" t="n">
        <v>0</v>
      </c>
      <c r="DP81" s="63" t="n">
        <v>0</v>
      </c>
      <c r="DQ81" s="63">
        <f t="array" ref="DQ81">IFERROR(_xlfn.IFS(
$DK81="послед.",1-(1-$DL81)*(1-$DM81)*(1-$DN81)*(1-$DO81)*(1-$DP81),
$DK81="сумм.",$DL81+$DM81+$DN81+$DO81+$DP81),
0)</f>
        <v/>
      </c>
      <c r="DR81" s="125">
        <f t="array" ref="DR81">
IFERROR(
_xlfn.IFS(
$BL81=0,
0,
$BL81&gt;0,
_xlfn.IFS($DK81="послед.",
$DJ81*(1-$DL81)*(1-$DM81)*(1-$DN81)*(1-$DO81)*(1-$DP81),
$DK81="сумм.",
$DJ81*(1-($DL81+$DM81+$DN81+$DO81+$DP81)))),0)</f>
        <v/>
      </c>
      <c r="DS81" s="125">
        <f t="array" ref="DS81">
IFERROR(_xlfn.IFS(
$DH81="день_1",
$DR81*$BL81/($AX81-$AW81+1)*AZ81*(DAY(EOMONTH(AZ$15,0))),
$DH81="день_2",
$DR81/30*MAX(MIN($AX81,EOMONTH(AZ$15,0))-MAX($AW81,AZ$15)+1,),
$DH81="раб.день",
$DR81/30*(IFERROR(
_xlfn.LET(_xlpm.VD,
CHOOSE(
{1;2;3;4;5;6;7;8;9;10;11;12;13;14;15;16;17;18},
45658,45659,45660,45661,45662,45663,45664,45665,45711,45724,45778,45779,45785,45786,45820,45821,45965,46022),
_xlfn.LET(_xlpm.DD,
MAX(MIN($AX81,EOMONTH(AZ$15,0))-MAX($AW81,AZ$15),),
_xlfn.IFS(
AND(MONTH($AW81)=MONTH(AZ$15),MONTH($AX81)&lt;&gt;MONTH(AZ$15)),
NETWORKDAYS.INTL($AW81,$AW81+_xlpm.DD,1,_xlpm.VD),
AND(MONTH($AW81)&lt;&gt;MONTH(AZ$15),MONTH($AX81)=MONTH(AZ$15)),
NETWORKDAYS.INTL(($AX81)-_xlpm.DD,$AX81,1,_xlpm.VD),
AND(MONTH($AW81)&lt;MONTH(AZ$15),MONTH($AX81)&gt;MONTH(AZ$15)),
NETWORKDAYS.INTL((EOMONTH(AZ$15-1,1))-_xlpm.DD,EOMONTH(AZ$15-1,1),1,_xlpm.VD),
AND(MONTH($AW81)=MONTH(AZ$15),MONTH($AX81)=MONTH(AZ$15)),
NETWORKDAYS.INTL($AW81,$AX81,1,_xlpm.VD)))),0)),
$DH81="месяц",
$DR81*AZ81,
$DH81="неделя",
$DR81*AZ81/7*(ROUNDUP((DAY(EOMONTH(AZ$15,0)))/4,0))),
0)</f>
        <v/>
      </c>
      <c r="DT81" s="125">
        <f t="array" ref="DT81">
IFERROR(_xlfn.IFS(
$DH81="день_1",
$DR81*$BL81/($AX81-$AW81+1)*BA81*(DAY(EOMONTH(BA$15,0))),
$DH81="день_2",
$DR81/30*MAX(MIN($AX81,EOMONTH(BA$15,0))-MAX($AW81,BA$15)+1,),
$DH81="раб.день",
$DR81/30*(IFERROR(
_xlfn.LET(_xlpm.VD,
CHOOSE(
{1;2;3;4;5;6;7;8;9;10;11;12;13;14;15;16;17;18},
45658,45659,45660,45661,45662,45663,45664,45665,45711,45724,45778,45779,45785,45786,45820,45821,45965,46022),
_xlfn.LET(_xlpm.DD,
MAX(MIN($AX81,EOMONTH(BA$15,0))-MAX($AW81,BA$15),),
_xlfn.IFS(
AND(MONTH($AW81)=MONTH(BA$15),MONTH($AX81)&lt;&gt;MONTH(BA$15)),
NETWORKDAYS.INTL($AW81,$AW81+_xlpm.DD,1,_xlpm.VD),
AND(MONTH($AW81)&lt;&gt;MONTH(BA$15),MONTH($AX81)=MONTH(BA$15)),
NETWORKDAYS.INTL(($AX81)-_xlpm.DD,$AX81,1,_xlpm.VD),
AND(MONTH($AW81)&lt;MONTH(BA$15),MONTH($AX81)&gt;MONTH(BA$15)),
NETWORKDAYS.INTL((EOMONTH(BA$15-1,1))-_xlpm.DD,EOMONTH(BA$15-1,1),1,_xlpm.VD),
AND(MONTH($AW81)=MONTH(BA$15),MONTH($AX81)=MONTH(BA$15)),
NETWORKDAYS.INTL($AW81,$AX81,1,_xlpm.VD)))),0)),
$DH81="месяц",
$DR81*BA81,
$DH81="неделя",
$DR81*BA81/7*(ROUNDUP((DAY(EOMONTH(BA$15,0)))/4,0))),
0)</f>
        <v/>
      </c>
      <c r="DU81" s="125">
        <f t="array" ref="DU81">
IFERROR(_xlfn.IFS(
$DH81="день_1",
$DR81*$BL81/($AX81-$AW81+1)*BB81*(DAY(EOMONTH(BB$15,0))),
$DH81="день_2",
$DR81/30*MAX(MIN($AX81,EOMONTH(BB$15,0))-MAX($AW81,BB$15)+1,),
$DH81="раб.день",
$DR81/30*(IFERROR(
_xlfn.LET(_xlpm.VD,
CHOOSE(
{1;2;3;4;5;6;7;8;9;10;11;12;13;14;15;16;17;18},
45658,45659,45660,45661,45662,45663,45664,45665,45711,45724,45778,45779,45785,45786,45820,45821,45965,46022),
_xlfn.LET(_xlpm.DD,
MAX(MIN($AX81,EOMONTH(BB$15,0))-MAX($AW81,BB$15),),
_xlfn.IFS(
AND(MONTH($AW81)=MONTH(BB$15),MONTH($AX81)&lt;&gt;MONTH(BB$15)),
NETWORKDAYS.INTL($AW81,$AW81+_xlpm.DD,1,_xlpm.VD),
AND(MONTH($AW81)&lt;&gt;MONTH(BB$15),MONTH($AX81)=MONTH(BB$15)),
NETWORKDAYS.INTL(($AX81)-_xlpm.DD,$AX81,1,_xlpm.VD),
AND(MONTH($AW81)&lt;MONTH(BB$15),MONTH($AX81)&gt;MONTH(BB$15)),
NETWORKDAYS.INTL((EOMONTH(BB$15-1,1))-_xlpm.DD,EOMONTH(BB$15-1,1),1,_xlpm.VD),
AND(MONTH($AW81)=MONTH(BB$15),MONTH($AX81)=MONTH(BB$15)),
NETWORKDAYS.INTL($AW81,$AX81,1,_xlpm.VD)))),0)),
$DH81="месяц",
$DR81*BB81,
$DH81="неделя",
$DR81*BB81/7*(ROUNDUP((DAY(EOMONTH(BB$15,0)))/4,0))),
0)</f>
        <v/>
      </c>
      <c r="DV81" s="125">
        <f t="array" ref="DV81">
IFERROR(_xlfn.IFS(
$DH81="день_1",
$DR81*$BL81/($AX81-$AW81+1)*BC81*(DAY(EOMONTH(BC$15,0))),
$DH81="день_2",
$DR81/30*MAX(MIN($AX81,EOMONTH(BC$15,0))-MAX($AW81,BC$15)+1,),
$DH81="раб.день",
$DR81/30*(IFERROR(
_xlfn.LET(_xlpm.VD,
CHOOSE(
{1;2;3;4;5;6;7;8;9;10;11;12;13;14;15;16;17;18},
45658,45659,45660,45661,45662,45663,45664,45665,45711,45724,45778,45779,45785,45786,45820,45821,45965,46022),
_xlfn.LET(_xlpm.DD,
MAX(MIN($AX81,EOMONTH(BC$15,0))-MAX($AW81,BC$15),),
_xlfn.IFS(
AND(MONTH($AW81)=MONTH(BC$15),MONTH($AX81)&lt;&gt;MONTH(BC$15)),
NETWORKDAYS.INTL($AW81,$AW81+_xlpm.DD,1,_xlpm.VD),
AND(MONTH($AW81)&lt;&gt;MONTH(BC$15),MONTH($AX81)=MONTH(BC$15)),
NETWORKDAYS.INTL(($AX81)-_xlpm.DD,$AX81,1,_xlpm.VD),
AND(MONTH($AW81)&lt;MONTH(BC$15),MONTH($AX81)&gt;MONTH(BC$15)),
NETWORKDAYS.INTL((EOMONTH(BC$15-1,1))-_xlpm.DD,EOMONTH(BC$15-1,1),1,_xlpm.VD),
AND(MONTH($AW81)=MONTH(BC$15),MONTH($AX81)=MONTH(BC$15)),
NETWORKDAYS.INTL($AW81,$AX81,1,_xlpm.VD)))),0)),
$DH81="месяц",
$DR81*BC81,
$DH81="неделя",
$DR81*BC81/7*(ROUNDUP((DAY(EOMONTH(BC$15,0)))/4,0))),
0)</f>
        <v/>
      </c>
      <c r="DW81" s="125">
        <f t="array" ref="DW81">
IFERROR(_xlfn.IFS(
$DH81="день_1",
$DR81*$BL81/($AX81-$AW81+1)*BD81*(DAY(EOMONTH(BD$15,0))),
$DH81="день_2",
$DR81/30*MAX(MIN($AX81,EOMONTH(BD$15,0))-MAX($AW81,BD$15)+1,),
$DH81="раб.день",
$DR81/30*(IFERROR(
_xlfn.LET(_xlpm.VD,
CHOOSE(
{1;2;3;4;5;6;7;8;9;10;11;12;13;14;15;16;17;18},
45658,45659,45660,45661,45662,45663,45664,45665,45711,45724,45778,45779,45785,45786,45820,45821,45965,46022),
_xlfn.LET(_xlpm.DD,
MAX(MIN($AX81,EOMONTH(BD$15,0))-MAX($AW81,BD$15),),
_xlfn.IFS(
AND(MONTH($AW81)=MONTH(BD$15),MONTH($AX81)&lt;&gt;MONTH(BD$15)),
NETWORKDAYS.INTL($AW81,$AW81+_xlpm.DD,1,_xlpm.VD),
AND(MONTH($AW81)&lt;&gt;MONTH(BD$15),MONTH($AX81)=MONTH(BD$15)),
NETWORKDAYS.INTL(($AX81)-_xlpm.DD,$AX81,1,_xlpm.VD),
AND(MONTH($AW81)&lt;MONTH(BD$15),MONTH($AX81)&gt;MONTH(BD$15)),
NETWORKDAYS.INTL((EOMONTH(BD$15-1,1))-_xlpm.DD,EOMONTH(BD$15-1,1),1,_xlpm.VD),
AND(MONTH($AW81)=MONTH(BD$15),MONTH($AX81)=MONTH(BD$15)),
NETWORKDAYS.INTL($AW81,$AX81,1,_xlpm.VD)))),0)),
$DH81="месяц",
$DR81*BD81,
$DH81="неделя",
$DR81*BD81/7*(ROUNDUP((DAY(EOMONTH(BD$15,0)))/4,0))),
0)</f>
        <v/>
      </c>
      <c r="DX81" s="125">
        <f t="array" ref="DX81">
IFERROR(_xlfn.IFS(
$DH81="день_1",
$DR81*$BL81/($AX81-$AW81+1)*BE81*(DAY(EOMONTH(BE$15,0))),
$DH81="день_2",
$DR81/30*MAX(MIN($AX81,EOMONTH(BE$15,0))-MAX($AW81,BE$15)+1,),
$DH81="раб.день",
$DR81/30*(IFERROR(
_xlfn.LET(_xlpm.VD,
CHOOSE(
{1;2;3;4;5;6;7;8;9;10;11;12;13;14;15;16;17;18},
45658,45659,45660,45661,45662,45663,45664,45665,45711,45724,45778,45779,45785,45786,45820,45821,45965,46022),
_xlfn.LET(_xlpm.DD,
MAX(MIN($AX81,EOMONTH(BE$15,0))-MAX($AW81,BE$15),),
_xlfn.IFS(
AND(MONTH($AW81)=MONTH(BE$15),MONTH($AX81)&lt;&gt;MONTH(BE$15)),
NETWORKDAYS.INTL($AW81,$AW81+_xlpm.DD,1,_xlpm.VD),
AND(MONTH($AW81)&lt;&gt;MONTH(BE$15),MONTH($AX81)=MONTH(BE$15)),
NETWORKDAYS.INTL(($AX81)-_xlpm.DD,$AX81,1,_xlpm.VD),
AND(MONTH($AW81)&lt;MONTH(BE$15),MONTH($AX81)&gt;MONTH(BE$15)),
NETWORKDAYS.INTL((EOMONTH(BE$15-1,1))-_xlpm.DD,EOMONTH(BE$15-1,1),1,_xlpm.VD),
AND(MONTH($AW81)=MONTH(BE$15),MONTH($AX81)=MONTH(BE$15)),
NETWORKDAYS.INTL($AW81,$AX81,1,_xlpm.VD)))),0)),
$DH81="месяц",
$DR81*BE81,
$DH81="неделя",
$DR81*BE81/7*(ROUNDUP((DAY(EOMONTH(BE$15,0)))/4,0))),
0)</f>
        <v/>
      </c>
      <c r="DY81" s="125">
        <f t="array" ref="DY81">
IFERROR(_xlfn.IFS(
$DH81="день_1",
$DR81*$BL81/($AX81-$AW81+1)*BF81*(DAY(EOMONTH(BF$15,0))),
$DH81="день_2",
$DR81/30*MAX(MIN($AX81,EOMONTH(BF$15,0))-MAX($AW81,BF$15)+1,),
$DH81="раб.день",
$DR81/30*(IFERROR(
_xlfn.LET(_xlpm.VD,
CHOOSE(
{1;2;3;4;5;6;7;8;9;10;11;12;13;14;15;16;17;18},
45658,45659,45660,45661,45662,45663,45664,45665,45711,45724,45778,45779,45785,45786,45820,45821,45965,46022),
_xlfn.LET(_xlpm.DD,
MAX(MIN($AX81,EOMONTH(BF$15,0))-MAX($AW81,BF$15),),
_xlfn.IFS(
AND(MONTH($AW81)=MONTH(BF$15),MONTH($AX81)&lt;&gt;MONTH(BF$15)),
NETWORKDAYS.INTL($AW81,$AW81+_xlpm.DD,1,_xlpm.VD),
AND(MONTH($AW81)&lt;&gt;MONTH(BF$15),MONTH($AX81)=MONTH(BF$15)),
NETWORKDAYS.INTL(($AX81)-_xlpm.DD,$AX81,1,_xlpm.VD),
AND(MONTH($AW81)&lt;MONTH(BF$15),MONTH($AX81)&gt;MONTH(BF$15)),
NETWORKDAYS.INTL((EOMONTH(BF$15-1,1))-_xlpm.DD,EOMONTH(BF$15-1,1),1,_xlpm.VD),
AND(MONTH($AW81)=MONTH(BF$15),MONTH($AX81)=MONTH(BF$15)),
NETWORKDAYS.INTL($AW81,$AX81,1,_xlpm.VD)))),0)),
$DH81="месяц",
$DR81*BF81,
$DH81="неделя",
$DR81*BF81/7*(ROUNDUP((DAY(EOMONTH(BF$15,0)))/4,0))),
0)</f>
        <v/>
      </c>
      <c r="DZ81" s="125">
        <f t="array" ref="DZ81">
IFERROR(_xlfn.IFS(
$DH81="день_1",
$DR81*$BL81/($AX81-$AW81+1)*BG81*(DAY(EOMONTH(BG$15,0))),
$DH81="день_2",
$DR81/30*MAX(MIN($AX81,EOMONTH(BG$15,0))-MAX($AW81,BG$15)+1,),
$DH81="раб.день",
$DR81/30*(IFERROR(
_xlfn.LET(_xlpm.VD,
CHOOSE(
{1;2;3;4;5;6;7;8;9;10;11;12;13;14;15;16;17;18},
45658,45659,45660,45661,45662,45663,45664,45665,45711,45724,45778,45779,45785,45786,45820,45821,45965,46022),
_xlfn.LET(_xlpm.DD,
MAX(MIN($AX81,EOMONTH(BG$15,0))-MAX($AW81,BG$15),),
_xlfn.IFS(
AND(MONTH($AW81)=MONTH(BG$15),MONTH($AX81)&lt;&gt;MONTH(BG$15)),
NETWORKDAYS.INTL($AW81,$AW81+_xlpm.DD,1,_xlpm.VD),
AND(MONTH($AW81)&lt;&gt;MONTH(BG$15),MONTH($AX81)=MONTH(BG$15)),
NETWORKDAYS.INTL(($AX81)-_xlpm.DD,$AX81,1,_xlpm.VD),
AND(MONTH($AW81)&lt;MONTH(BG$15),MONTH($AX81)&gt;MONTH(BG$15)),
NETWORKDAYS.INTL((EOMONTH(BG$15-1,1))-_xlpm.DD,EOMONTH(BG$15-1,1),1,_xlpm.VD),
AND(MONTH($AW81)=MONTH(BG$15),MONTH($AX81)=MONTH(BG$15)),
NETWORKDAYS.INTL($AW81,$AX81,1,_xlpm.VD)))),0)),
$DH81="месяц",
$DR81*BG81,
$DH81="неделя",
$DR81*BG81/7*(ROUNDUP((DAY(EOMONTH(BG$15,0)))/4,0))),
0)</f>
        <v/>
      </c>
      <c r="EA81" s="125">
        <f t="array" ref="EA81">
IFERROR(_xlfn.IFS(
$DH81="день_1",
$DR81*$BL81/($AX81-$AW81+1)*BH81*(DAY(EOMONTH(BH$15,0))),
$DH81="день_2",
$DR81/30*MAX(MIN($AX81,EOMONTH(BH$15,0))-MAX($AW81,BH$15)+1,),
$DH81="раб.день",
$DR81/30*(IFERROR(
_xlfn.LET(_xlpm.VD,
CHOOSE(
{1;2;3;4;5;6;7;8;9;10;11;12;13;14;15;16;17;18},
45658,45659,45660,45661,45662,45663,45664,45665,45711,45724,45778,45779,45785,45786,45820,45821,45965,46022),
_xlfn.LET(_xlpm.DD,
MAX(MIN($AX81,EOMONTH(BH$15,0))-MAX($AW81,BH$15),),
_xlfn.IFS(
AND(MONTH($AW81)=MONTH(BH$15),MONTH($AX81)&lt;&gt;MONTH(BH$15)),
NETWORKDAYS.INTL($AW81,$AW81+_xlpm.DD,1,_xlpm.VD),
AND(MONTH($AW81)&lt;&gt;MONTH(BH$15),MONTH($AX81)=MONTH(BH$15)),
NETWORKDAYS.INTL(($AX81)-_xlpm.DD,$AX81,1,_xlpm.VD),
AND(MONTH($AW81)&lt;MONTH(BH$15),MONTH($AX81)&gt;MONTH(BH$15)),
NETWORKDAYS.INTL((EOMONTH(BH$15-1,1))-_xlpm.DD,EOMONTH(BH$15-1,1),1,_xlpm.VD),
AND(MONTH($AW81)=MONTH(BH$15),MONTH($AX81)=MONTH(BH$15)),
NETWORKDAYS.INTL($AW81,$AX81,1,_xlpm.VD)))),0)),
$DH81="месяц",
$DR81*BH81,
$DH81="неделя",
$DR81*BH81/7*(ROUNDUP((DAY(EOMONTH(BH$15,0)))/4,0))),
0)</f>
        <v/>
      </c>
      <c r="EB81" s="125">
        <f t="array" ref="EB81">
IFERROR(_xlfn.IFS(
$DH81="день_1",
$DR81*$BL81/($AX81-$AW81+1)*BI81*(DAY(EOMONTH(BI$15,0))),
$DH81="день_2",
$DR81/30*MAX(MIN($AX81,EOMONTH(BI$15,0))-MAX($AW81,BI$15)+1,),
$DH81="раб.день",
$DR81/30*(IFERROR(
_xlfn.LET(_xlpm.VD,
CHOOSE(
{1;2;3;4;5;6;7;8;9;10;11;12;13;14;15;16;17;18},
45658,45659,45660,45661,45662,45663,45664,45665,45711,45724,45778,45779,45785,45786,45820,45821,45965,46022),
_xlfn.LET(_xlpm.DD,
MAX(MIN($AX81,EOMONTH(BI$15,0))-MAX($AW81,BI$15),),
_xlfn.IFS(
AND(MONTH($AW81)=MONTH(BI$15),MONTH($AX81)&lt;&gt;MONTH(BI$15)),
NETWORKDAYS.INTL($AW81,$AW81+_xlpm.DD,1,_xlpm.VD),
AND(MONTH($AW81)&lt;&gt;MONTH(BI$15),MONTH($AX81)=MONTH(BI$15)),
NETWORKDAYS.INTL(($AX81)-_xlpm.DD,$AX81,1,_xlpm.VD),
AND(MONTH($AW81)&lt;MONTH(BI$15),MONTH($AX81)&gt;MONTH(BI$15)),
NETWORKDAYS.INTL((EOMONTH(BI$15-1,1))-_xlpm.DD,EOMONTH(BI$15-1,1),1,_xlpm.VD),
AND(MONTH($AW81)=MONTH(BI$15),MONTH($AX81)=MONTH(BI$15)),
NETWORKDAYS.INTL($AW81,$AX81,1,_xlpm.VD)))),0)),
$DH81="месяц",
$DR81*BI81,
$DH81="неделя",
$DR81*BI81/7*(ROUNDUP((DAY(EOMONTH(BI$15,0)))/4,0))),
0)</f>
        <v/>
      </c>
      <c r="EC81" s="125">
        <f t="array" ref="EC81">
IFERROR(_xlfn.IFS(
$DH81="день_1",
$DR81*$BL81/($AX81-$AW81+1)*BJ81*(DAY(EOMONTH(BJ$15,0))),
$DH81="день_2",
$DR81/30*MAX(MIN($AX81,EOMONTH(BJ$15,0))-MAX($AW81,BJ$15)+1,),
$DH81="раб.день",
$DR81/30*(IFERROR(
_xlfn.LET(_xlpm.VD,
CHOOSE(
{1;2;3;4;5;6;7;8;9;10;11;12;13;14;15;16;17;18},
45658,45659,45660,45661,45662,45663,45664,45665,45711,45724,45778,45779,45785,45786,45820,45821,45965,46022),
_xlfn.LET(_xlpm.DD,
MAX(MIN($AX81,EOMONTH(BJ$15,0))-MAX($AW81,BJ$15),),
_xlfn.IFS(
AND(MONTH($AW81)=MONTH(BJ$15),MONTH($AX81)&lt;&gt;MONTH(BJ$15)),
NETWORKDAYS.INTL($AW81,$AW81+_xlpm.DD,1,_xlpm.VD),
AND(MONTH($AW81)&lt;&gt;MONTH(BJ$15),MONTH($AX81)=MONTH(BJ$15)),
NETWORKDAYS.INTL(($AX81)-_xlpm.DD,$AX81,1,_xlpm.VD),
AND(MONTH($AW81)&lt;MONTH(BJ$15),MONTH($AX81)&gt;MONTH(BJ$15)),
NETWORKDAYS.INTL((EOMONTH(BJ$15-1,1))-_xlpm.DD,EOMONTH(BJ$15-1,1),1,_xlpm.VD),
AND(MONTH($AW81)=MONTH(BJ$15),MONTH($AX81)=MONTH(BJ$15)),
NETWORKDAYS.INTL($AW81,$AX81,1,_xlpm.VD)))),0)),
$DH81="месяц",
$DR81*BJ81,
$DH81="неделя",
$DR81*BJ81/7*(ROUNDUP((DAY(EOMONTH(BJ$15,0)))/4,0))),
0)</f>
        <v/>
      </c>
      <c r="ED81" s="125">
        <f t="array" ref="ED81">
IFERROR(_xlfn.IFS(
$DH81="день_1",
$DR81*$BL81/($AX81-$AW81+1)*BK81*(DAY(EOMONTH(BK$15,0))),
$DH81="день_2",
$DR81/30*MAX(MIN($AX81,EOMONTH(BK$15,0))-MAX($AW81,BK$15)+1,),
$DH81="раб.день",
$DR81/30*(IFERROR(
_xlfn.LET(_xlpm.VD,
CHOOSE(
{1;2;3;4;5;6;7;8;9;10;11;12;13;14;15;16;17;18},
45658,45659,45660,45661,45662,45663,45664,45665,45711,45724,45778,45779,45785,45786,45820,45821,45965,46022),
_xlfn.LET(_xlpm.DD,
MAX(MIN($AX81,EOMONTH(BK$15,0))-MAX($AW81,BK$15),),
_xlfn.IFS(
AND(MONTH($AW81)=MONTH(BK$15),MONTH($AX81)&lt;&gt;MONTH(BK$15)),
NETWORKDAYS.INTL($AW81,$AW81+_xlpm.DD,1,_xlpm.VD),
AND(MONTH($AW81)&lt;&gt;MONTH(BK$15),MONTH($AX81)=MONTH(BK$15)),
NETWORKDAYS.INTL(($AX81)-_xlpm.DD,$AX81,1,_xlpm.VD),
AND(MONTH($AW81)&lt;MONTH(BK$15),MONTH($AX81)&gt;MONTH(BK$15)),
NETWORKDAYS.INTL((EOMONTH(BK$15-1,1))-_xlpm.DD,EOMONTH(BK$15-1,1),1,_xlpm.VD),
AND(MONTH($AW81)=MONTH(BK$15),MONTH($AX81)=MONTH(BK$15)),
NETWORKDAYS.INTL($AW81,$AX81,1,_xlpm.VD)))),0)),
$DH81="месяц",
$DR81*BK81,
$DH81="неделя",
$DR81*BK81/7*(ROUNDUP((DAY(EOMONTH(BK$15,0)))/4,0))),
0)</f>
        <v/>
      </c>
      <c r="EE81" s="125">
        <f>SUM($DS81,$DT81,$DU81,$DV81,$DW81,$DX81,$DY81,$DZ81,$EA81,$EB81,$EC81,$ED81)</f>
        <v/>
      </c>
      <c r="EF81" s="125">
        <f>IFERROR(ROUND($EE81*(1+$EP81),2),0)</f>
        <v/>
      </c>
      <c r="EG81" s="128" t="n">
        <v>1</v>
      </c>
      <c r="EH81" s="126" t="n">
        <v>0</v>
      </c>
      <c r="EI81" s="126">
        <f>ROUND(SUM($EH81:$EH81)*SUM($AB81:$AB81)*$EG81,2)</f>
        <v/>
      </c>
      <c r="EJ81" s="126">
        <f>ROUND($EI81*(1+$EP81),2)</f>
        <v/>
      </c>
      <c r="EK81" s="126" t="n">
        <v>0</v>
      </c>
      <c r="EL81" s="126">
        <f>ROUND(SUM($EK81:$EK81)*SUM($AB81:$AB81)*$EG81,2)</f>
        <v/>
      </c>
      <c r="EM81" s="126">
        <f>ROUND($EL81*(1+$EP81),2)</f>
        <v/>
      </c>
      <c r="EN81" s="126">
        <f>SUM($EE81,$EI81,$EL81)</f>
        <v/>
      </c>
      <c r="EO81" s="126">
        <f>SUM($EF81,$EJ81,$EM81)</f>
        <v/>
      </c>
      <c r="EP81" s="59" t="inlineStr">
        <is>
          <t>20%</t>
        </is>
      </c>
      <c r="EQ81" s="59" t="n"/>
      <c r="ER81" s="60">
        <f t="array" ref="ER81">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MATCH(ES81,
{"AMS";"RussOutdoor";"HD Outdoor";"Ingroup";"IQ";"Ledproduction";"LisChannel";"Logic";"Media-PPL";"NovikovTV | НовиковТВ";"SMA";"SOK";"КрокусТВ | CrocusTV | IndoorTV";"Сити";"ТЯК Москва"},
0)),"")</f>
        <v/>
      </c>
      <c r="ES81" s="60" t="n"/>
      <c r="ET81" s="60">
        <f t="array" ref="ET81">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MATCH(ES81,
{"AMS";"RussOutdoor";"HD Outdoor";"Ingroup";"IQ";"Ledproduction";"LisChannel";"Logic";"Media-PPL";"NovikovTV | НовиковТВ";"SMA";"SOK";"КрокусТВ | CrocusTV | IndoorTV";"Сити";"ТЯК Москва"},
0)),"")</f>
        <v/>
      </c>
      <c r="EU81" s="60" t="n"/>
      <c r="EV81" s="60" t="n"/>
      <c r="EX81" s="110">
        <f t="array" ref="EX81">
($AR81/30
+N("ТРАФИК ПЛОЩАДКИ"))*
(IFERROR(
_xlfn.LET(
_xlpm.GPR,
HLOOKUP($L81,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(MATCH($T81,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IF($Q81="цифровой",_xlpm.GPR/$AG81,_xlpm.GPR/60)),
0)
+N("DWELL TIME"))*
(IF($AB81=0,0,IF($AB81=1,0.3,IF($AB81=2,0.5,IF($AB81&gt;2,1))))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_xlfn.IFS($AC81="да",1.2,$AC81="нет",1)*
_xlfn.IFS($AD81="да",1.2,$AD81="нет",1)*
IF(R81="статический",1,1.2)*
$X81*
INDEX(
{1.2;1;1.2;1.2;1;1.2;1.2;1.2;1.2;1.2;1.2;1;1.2;1.2;1.2;1.2;1;1;1.2;1.2;1.2;1;1;1;1;1.2;1.2;1.2;1.2;1;1;1;1;1.2;1.2;1.2;1.2;1.2;1.2;1.2;1.2;1;1;1.2;1;1;1;1;1.5;1;1;1.5;1.5;1.2},
MATCH($Q81,_xlpm.MI,0)))&gt;{0.02;0.04;0.06;0.1;0.2;0.4;0.6;0.8;1;2;4;6})),
{0;1;2;3;4;5;6;7;8;9;10;11;12},
0)))
+N("КОЭФФИЦИЕНТ КОНТАКТА"))))*
(_xlfn.IFS($X81&lt;0.1,$X81/1000,$X81&gt;25,5.2,AND($X81&gt;=0.1,$X81&lt;=25),(($X81*2+0.1)/10)*($X81/10)))*
IFERROR((_xlfn.LET(
_xlpm.MA,
{0;0.8;0.85;0.9;0.95;1},
_xlpm.MAA,
{0;1;2;3;4;5},
INDEX(_xlpm.MA,MATCH(SUMPRODUCT(--((IF(ROUND(_xlpm.MAA,1)&gt;5,5,ROUND($AB81,1)))&gt;{0;1;2;3;4;5})),_xlpm.MAA,0)))
+N("КОЭФФИЦИЕНТ КОЛ-ВО КОНСТРУКЦИЙ")),1)*
$AB81,0))*
(IF($Q81="цифровой",$AG81/15*$AI81,1)
+N("ДЛЯ ЦИФРЫ"))</f>
        <v/>
      </c>
      <c r="EY81" s="110">
        <f>IFERROR(EX81*AY81,0)</f>
        <v/>
      </c>
      <c r="EZ81" s="131">
        <f>IFERROR(DP81/EY81*1000,0)</f>
        <v/>
      </c>
      <c r="FA81" s="112">
        <f>IFERROR(FC81/FB81,0)</f>
        <v/>
      </c>
      <c r="FB81" s="112">
        <f>IFERROR((FC81/(EY81/FF81*#REF!))*0.825,0)</f>
        <v/>
      </c>
      <c r="FC81" s="112">
        <f>IFERROR(((EX81*30/AR81)*100)/30,0)</f>
        <v/>
      </c>
      <c r="FD81" s="112">
        <f>IFERROR(EY81/G81*100%,0)</f>
        <v/>
      </c>
      <c r="FE81" s="112">
        <f>IFERROR(FD81/FC81*100%,0)</f>
        <v/>
      </c>
      <c r="FF81" s="110">
        <f>IFERROR(AR81/30*AY81,0)</f>
        <v/>
      </c>
    </row>
    <row r="82" ht="13" customHeight="1">
      <c r="A82" s="59" t="n"/>
      <c r="B82" s="60" t="n"/>
      <c r="C82" s="60" t="n"/>
      <c r="D82" s="60">
        <f t="array" ref="D82">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MATCH($E82,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82" s="60">
        <f t="array" ref="E82">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MATCH($F82,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82" s="60" t="inlineStr"/>
      <c r="G82" s="60" t="n"/>
      <c r="H82" s="60">
        <f t="array" ref="H82">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MATCH($I82,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82" s="60" t="n"/>
      <c r="J82" s="60" t="n"/>
      <c r="K82" s="60" t="n"/>
      <c r="L82" s="60" t="n"/>
      <c r="M82" s="60" t="n"/>
      <c r="N82" s="60" t="n"/>
      <c r="O82" s="60" t="n"/>
      <c r="P82" s="60">
        <f t="array" ref="P82">
_xlfn.IFS(
ISNUMBER(MATCH($Q82,{"шелфбаннер","разделитель","монетница","чековая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ISNUMBER(MATCH($Q82,{"LED/LCD","видеокулер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ISNUMBER(MATCH($Q82,{"автомобиль","машина","выставочное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ISNUMBER(MATCH($Q82,{"билборд","лифтовая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ISNUMBER(MATCH($Q82,{"навигация","подвесной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ISNUMBER(MATCH($Q82,{"движущаяся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ISNUMBER(MATCH($Q82,{"каталог","журнал"},)),
"Пресса",
$Q82="","")</f>
        <v/>
      </c>
      <c r="Q82" s="60" t="n"/>
      <c r="R82" s="60">
        <f t="array" ref="R82">
IFERROR(
_xlfn.IFS(
OR(ISNUMBER(MATCH($Q82,{"экспозиция","макет","стенд","автостенд","авто стенд","выставочное пространство","выставочные стенды","модульные выставочные стенды","3Д конструкция","3D конструкция"},)),P82="Экспонирование"),
"нестандартный",
ISNUMBER(MATCH($Q82,{"скроллер","призматрон"},)),
"динамический",
$P82="Видео",
"цифровой",
OR($P82="Пресса",$P82="Щит",$P82="POSm",$P82="Подвес",$P82="Брендирование/оклейка"),
"статический"),"")</f>
        <v/>
      </c>
      <c r="S82" s="59" t="n"/>
      <c r="T82" s="60" t="n"/>
      <c r="U82" s="60" t="n"/>
      <c r="V82" s="60">
        <f>
IF(P82="Видео",
"цифровой постер/ролик",
IF(ISNUMBER(MATCH(Q82,{"короб световой","короб световой | лайтбокс","короб световой | кристалайт","лайтбокс","лайт бокс","кристалайт","LB","lightbox"},)),
"бэклит",
IF(P82="Брендирование/оклейка",
"перфарированная пленка/самоклейка",
IF(P82="Экспонирование",
"под запрос",
IF(P82="Подвес",
"баннер/ткань",
"")))))</f>
        <v/>
      </c>
      <c r="W82" s="59" t="n"/>
      <c r="X82" s="59" t="n"/>
      <c r="Y82" s="59" t="n"/>
      <c r="Z82" s="61" t="n"/>
      <c r="AA82" s="61" t="n"/>
      <c r="AB82" s="61">
        <f>IF(BL82&gt;0,Z82,0)</f>
        <v/>
      </c>
      <c r="AC82" s="59" t="n"/>
      <c r="AD82" s="59" t="n"/>
      <c r="AE82" s="59" t="n"/>
      <c r="AF82" s="59" t="n"/>
      <c r="AG82" s="59" t="n"/>
      <c r="AH82" s="59" t="n"/>
      <c r="AI82" s="59" t="n"/>
      <c r="AJ82" s="59" t="n"/>
      <c r="AK82" s="59" t="n"/>
      <c r="AL82" s="62">
        <f>IFERROR(IF(OR(R82="статический",R82="динамический",R82="нестандартный",R82="",R82=""),"-",IF(AND(AH82="-",AI82="-"),"-",AK82*3600/AH82*AI82)),"-")</f>
        <v/>
      </c>
      <c r="AM82" s="62">
        <f>IFERROR(IF(OR(R82="статический",R82="динамический",R82="",R82="", R82="BTL",R82="нестандартный"),"-",AG82*AI82*AL82/60),"-")</f>
        <v/>
      </c>
      <c r="AN82" s="63">
        <f>IFERROR(IF(AH82="","-",AG82*AI82/AH82),"-")</f>
        <v/>
      </c>
      <c r="AO82" s="59">
        <f>IFERROR(IF(OR($R82="статический",$R82="динамический",$R82="",$R82="",$R82="BTL",$R82="нестандартный"),"-",$AL82*$AY82),"-")</f>
        <v/>
      </c>
      <c r="AP82" s="62">
        <f>IFERROR(IF(OR($R82="статический",$R82="динамический",$R82="",$R82="",$R82="BTL",$R82="нестандартный"),"-",$AM82*AY82),"-")</f>
        <v/>
      </c>
      <c r="AQ82" s="64" t="n"/>
      <c r="AR82" s="61" t="n"/>
      <c r="AS82" s="61" t="n"/>
      <c r="AT82" s="61" t="n"/>
      <c r="AU82" s="65" t="n"/>
      <c r="AV82" s="124">
        <f>IFERROR(DR82/AT82*1000,"n/a")</f>
        <v/>
      </c>
      <c r="AW82" s="67" t="n"/>
      <c r="AX82" s="67" t="n"/>
      <c r="AY82" s="43">
        <f>IFERROR(IF(OR($AW82="",$AX82=""),"",_xlfn.DAYS($AX82+1,$AW82)),"")</f>
        <v/>
      </c>
      <c r="AZ82" s="68">
        <f t="array" ref="AZ82">
_xlfn.LET(_xlpm.COEFF,
IF($AW82+$AX82=0,0,IF(MAX(MIN($AX82,EOMONTH(AZ$15,0))-MAX($AW82,AZ$15)+1,)&gt;0,1,0)),
_xlfn.IFS(
$ES82="LisChannel",
_xlpm.COEFF*
INDEX({1;1;1.2;1.2;1;1;1;1;1.2;1.2;1.2;1.2},
MATCH(MONTH(AZ$15),
{1,2,3,4,5,6,7,8,9,10,11,12})),
CONCATENATE($ES82," ",$L82)="RussOutdoor метро",
_xlpm.COEFF*
INDEX({0.8;0.9;1.1;1.1;1;1;1;1;1.1;1.1;1.1;1.1},
MATCH(MONTH(AZ$15),
{1,2,3,4,5,6,7,8,9,10,11,12})),
$ES82&lt;&gt;"LisChannel",
_xlpm.COEFF,
$ES82&lt;&gt;"RussOutdoor",
_xlpm.COEFF))</f>
        <v/>
      </c>
      <c r="BA82" s="68">
        <f t="array" ref="BA82">
_xlfn.LET(_xlpm.COEFF,
IF($AW82+$AX82=0,0,IF(MAX(MIN($AX82,EOMONTH(BA$15,0))-MAX($AW82,BA$15)+1,)&gt;0,1,0)),
_xlfn.IFS(
$ES82="LisChannel",
_xlpm.COEFF*
INDEX({1;1;1.2;1.2;1;1;1;1;1.2;1.2;1.2;1.2},
MATCH(MONTH(BA$15),
{1,2,3,4,5,6,7,8,9,10,11,12})),
CONCATENATE($ES82," ",$L82)="RussOutdoor метро",
_xlpm.COEFF*
INDEX({0.8;0.9;1.1;1.1;1;1;1;1;1.1;1.1;1.1;1.1},
MATCH(MONTH(BA$15),
{1,2,3,4,5,6,7,8,9,10,11,12})),
$ES82&lt;&gt;"LisChannel",
_xlpm.COEFF,
$ES82&lt;&gt;"RussOutdoor",
_xlpm.COEFF))</f>
        <v/>
      </c>
      <c r="BB82" s="68">
        <f t="array" ref="BB82">
_xlfn.LET(_xlpm.COEFF,
IF($AW82+$AX82=0,0,IF(MAX(MIN($AX82,EOMONTH(BB$15,0))-MAX($AW82,BB$15)+1,)&gt;0,1,0)),
_xlfn.IFS(
$ES82="LisChannel",
_xlpm.COEFF*
INDEX({1;1;1.2;1.2;1;1;1;1;1.2;1.2;1.2;1.2},
MATCH(MONTH(BB$15),
{1,2,3,4,5,6,7,8,9,10,11,12})),
CONCATENATE($ES82," ",$L82)="RussOutdoor метро",
_xlpm.COEFF*
INDEX({0.8;0.9;1.1;1.1;1;1;1;1;1.1;1.1;1.1;1.1},
MATCH(MONTH(BB$15),
{1,2,3,4,5,6,7,8,9,10,11,12})),
$ES82&lt;&gt;"LisChannel",
_xlpm.COEFF,
$ES82&lt;&gt;"RussOutdoor",
_xlpm.COEFF))</f>
        <v/>
      </c>
      <c r="BC82" s="68">
        <f t="array" ref="BC82">
_xlfn.LET(_xlpm.COEFF,
IF($AW82+$AX82=0,0,IF(MAX(MIN($AX82,EOMONTH(BC$15,0))-MAX($AW82,BC$15)+1,)&gt;0,1,0)),
_xlfn.IFS(
$ES82="LisChannel",
_xlpm.COEFF*
INDEX({1;1;1.2;1.2;1;1;1;1;1.2;1.2;1.2;1.2},
MATCH(MONTH(BC$15),
{1,2,3,4,5,6,7,8,9,10,11,12})),
CONCATENATE($ES82," ",$L82)="RussOutdoor метро",
_xlpm.COEFF*
INDEX({0.8;0.9;1.1;1.1;1;1;1;1;1.1;1.1;1.1;1.1},
MATCH(MONTH(BC$15),
{1,2,3,4,5,6,7,8,9,10,11,12})),
$ES82&lt;&gt;"LisChannel",
_xlpm.COEFF,
$ES82&lt;&gt;"RussOutdoor",
_xlpm.COEFF))</f>
        <v/>
      </c>
      <c r="BD82" s="68">
        <f t="array" ref="BD82">
_xlfn.LET(_xlpm.COEFF,
IF($AW82+$AX82=0,0,IF(MAX(MIN($AX82,EOMONTH(BD$15,0))-MAX($AW82,BD$15)+1,)&gt;0,1,0)),
_xlfn.IFS(
$ES82="LisChannel",
_xlpm.COEFF*
INDEX({1;1;1.2;1.2;1;1;1;1;1.2;1.2;1.2;1.2},
MATCH(MONTH(BD$15),
{1,2,3,4,5,6,7,8,9,10,11,12})),
CONCATENATE($ES82," ",$L82)="RussOutdoor метро",
_xlpm.COEFF*
INDEX({0.8;0.9;1.1;1.1;1;1;1;1;1.1;1.1;1.1;1.1},
MATCH(MONTH(BD$15),
{1,2,3,4,5,6,7,8,9,10,11,12})),
$ES82&lt;&gt;"LisChannel",
_xlpm.COEFF,
$ES82&lt;&gt;"RussOutdoor",
_xlpm.COEFF))</f>
        <v/>
      </c>
      <c r="BE82" s="68">
        <f t="array" ref="BE82">
_xlfn.LET(_xlpm.COEFF,
IF($AW82+$AX82=0,0,IF(MAX(MIN($AX82,EOMONTH(BE$15,0))-MAX($AW82,BE$15)+1,)&gt;0,1,0)),
_xlfn.IFS(
$ES82="LisChannel",
_xlpm.COEFF*
INDEX({1;1;1.2;1.2;1;1;1;1;1.2;1.2;1.2;1.2},
MATCH(MONTH(BE$15),
{1,2,3,4,5,6,7,8,9,10,11,12})),
CONCATENATE($ES82," ",$L82)="RussOutdoor метро",
_xlpm.COEFF*
INDEX({0.8;0.9;1.1;1.1;1;1;1;1;1.1;1.1;1.1;1.1},
MATCH(MONTH(BE$15),
{1,2,3,4,5,6,7,8,9,10,11,12})),
$ES82&lt;&gt;"LisChannel",
_xlpm.COEFF,
$ES82&lt;&gt;"RussOutdoor",
_xlpm.COEFF))</f>
        <v/>
      </c>
      <c r="BF82" s="68">
        <f t="array" ref="BF82">
_xlfn.LET(_xlpm.COEFF,
IF($AW82+$AX82=0,0,IF(MAX(MIN($AX82,EOMONTH(BF$15,0))-MAX($AW82,BF$15)+1,)&gt;0,1,0)),
_xlfn.IFS(
$ES82="LisChannel",
_xlpm.COEFF*
INDEX({1;1;1.2;1.2;1;1;1;1;1.2;1.2;1.2;1.2},
MATCH(MONTH(BF$15),
{1,2,3,4,5,6,7,8,9,10,11,12})),
CONCATENATE($ES82," ",$L82)="RussOutdoor метро",
_xlpm.COEFF*
INDEX({0.8;0.9;1.1;1.1;1;1;1;1;1.1;1.1;1.1;1.1},
MATCH(MONTH(BF$15),
{1,2,3,4,5,6,7,8,9,10,11,12})),
$ES82&lt;&gt;"LisChannel",
_xlpm.COEFF,
$ES82&lt;&gt;"RussOutdoor",
_xlpm.COEFF))</f>
        <v/>
      </c>
      <c r="BG82" s="68">
        <f t="array" ref="BG82">
_xlfn.LET(_xlpm.COEFF,
IF($AW82+$AX82=0,0,IF(MAX(MIN($AX82,EOMONTH(BG$15,0))-MAX($AW82,BG$15)+1,)&gt;0,1,0)),
_xlfn.IFS(
$ES82="LisChannel",
_xlpm.COEFF*
INDEX({1;1;1.2;1.2;1;1;1;1;1.2;1.2;1.2;1.2},
MATCH(MONTH(BG$15),
{1,2,3,4,5,6,7,8,9,10,11,12})),
CONCATENATE($ES82," ",$L82)="RussOutdoor метро",
_xlpm.COEFF*
INDEX({0.8;0.9;1.1;1.1;1;1;1;1;1.1;1.1;1.1;1.1},
MATCH(MONTH(BG$15),
{1,2,3,4,5,6,7,8,9,10,11,12})),
$ES82&lt;&gt;"LisChannel",
_xlpm.COEFF,
$ES82&lt;&gt;"RussOutdoor",
_xlpm.COEFF))</f>
        <v/>
      </c>
      <c r="BH82" s="68">
        <f t="array" ref="BH82">
_xlfn.LET(_xlpm.COEFF,
IF($AW82+$AX82=0,0,IF(MAX(MIN($AX82,EOMONTH(BH$15,0))-MAX($AW82,BH$15)+1,)&gt;0,1,0)),
_xlfn.IFS(
$ES82="LisChannel",
_xlpm.COEFF*
INDEX({1;1;1.2;1.2;1;1;1;1;1.2;1.2;1.2;1.2},
MATCH(MONTH(BH$15),
{1,2,3,4,5,6,7,8,9,10,11,12})),
CONCATENATE($ES82," ",$L82)="RussOutdoor метро",
_xlpm.COEFF*
INDEX({0.8;0.9;1.1;1.1;1;1;1;1;1.1;1.1;1.1;1.1},
MATCH(MONTH(BH$15),
{1,2,3,4,5,6,7,8,9,10,11,12})),
$ES82&lt;&gt;"LisChannel",
_xlpm.COEFF,
$ES82&lt;&gt;"RussOutdoor",
_xlpm.COEFF))</f>
        <v/>
      </c>
      <c r="BI82" s="68">
        <f t="array" ref="BI82">
_xlfn.LET(_xlpm.COEFF,
IF($AW82+$AX82=0,0,IF(MAX(MIN($AX82,EOMONTH(BI$15,0))-MAX($AW82,BI$15)+1,)&gt;0,1,0)),
_xlfn.IFS(
$ES82="LisChannel",
_xlpm.COEFF*
INDEX({1;1;1.2;1.2;1;1;1;1;1.2;1.2;1.2;1.2},
MATCH(MONTH(BI$15),
{1,2,3,4,5,6,7,8,9,10,11,12})),
CONCATENATE($ES82," ",$L82)="RussOutdoor метро",
_xlpm.COEFF*
INDEX({0.8;0.9;1.1;1.1;1;1;1;1;1.1;1.1;1.1;1.1},
MATCH(MONTH(BI$15),
{1,2,3,4,5,6,7,8,9,10,11,12})),
$ES82&lt;&gt;"LisChannel",
_xlpm.COEFF,
$ES82&lt;&gt;"RussOutdoor",
_xlpm.COEFF))</f>
        <v/>
      </c>
      <c r="BJ82" s="68">
        <f t="array" ref="BJ82">
_xlfn.LET(_xlpm.COEFF,
IF($AW82+$AX82=0,0,IF(MAX(MIN($AX82,EOMONTH(BJ$15,0))-MAX($AW82,BJ$15)+1,)&gt;0,1,0)),
_xlfn.IFS(
$ES82="LisChannel",
_xlpm.COEFF*
INDEX({1;1;1.2;1.2;1;1;1;1;1.2;1.2;1.2;1.2},
MATCH(MONTH(BJ$15),
{1,2,3,4,5,6,7,8,9,10,11,12})),
CONCATENATE($ES82," ",$L82)="RussOutdoor метро",
_xlpm.COEFF*
INDEX({0.8;0.9;1.1;1.1;1;1;1;1;1.1;1.1;1.1;1.1},
MATCH(MONTH(BJ$15),
{1,2,3,4,5,6,7,8,9,10,11,12})),
$ES82&lt;&gt;"LisChannel",
_xlpm.COEFF,
$ES82&lt;&gt;"RussOutdoor",
_xlpm.COEFF))</f>
        <v/>
      </c>
      <c r="BK82" s="68">
        <f t="array" ref="BK82">
_xlfn.LET(_xlpm.COEFF,
IF($AW82+$AX82=0,0,IF(MAX(MIN($AX82,EOMONTH(BK$15,0))-MAX($AW82,BK$15)+1,)&gt;0,1,0)),
_xlfn.IFS(
$ES82="LisChannel",
_xlpm.COEFF*
INDEX({1;1;1.2;1.2;1;1;1;1;1.2;1.2;1.2;1.2},
MATCH(MONTH(BK$15),
{1,2,3,4,5,6,7,8,9,10,11,12})),
CONCATENATE($ES82," ",$L82)="RussOutdoor метро",
_xlpm.COEFF*
INDEX({0.8;0.9;1.1;1.1;1;1;1;1;1.1;1.1;1.1;1.1},
MATCH(MONTH(BK$15),
{1,2,3,4,5,6,7,8,9,10,11,12})),
$ES82&lt;&gt;"LisChannel",
_xlpm.COEFF,
$ES82&lt;&gt;"RussOutdoor",
_xlpm.COEFF))</f>
        <v/>
      </c>
      <c r="BL82" s="62">
        <f>COUNTIFS($AZ82:$BK82,"&gt;0")</f>
        <v/>
      </c>
      <c r="BM82" s="65" t="n"/>
      <c r="BN82" s="125">
        <f>$DJ82</f>
        <v/>
      </c>
      <c r="BO82" s="63">
        <f>$DQ82</f>
        <v/>
      </c>
      <c r="BP82" s="125">
        <f>
IFERROR(
IF($BL82=0,0,
$BN82*(1-$BO82)),
0)</f>
        <v/>
      </c>
      <c r="BQ82" s="125">
        <f t="array" ref="BQ82">
IFERROR(
_xlfn.IFS(
$DH82="день_1",
$BP82*$BL82/($AX82-$AW82+1)*AZ82*(DAY(EOMONTH(AZ$15,0))),
$DH82="день_2",
$BP82/30*MAX(MIN($AX82,EOMONTH(AZ$15,0))-MAX($AW82,AZ$15)+1,),
$DH82="раб.день",
$BP82/30*(IFERROR(
_xlfn.LET(_xlpm.VD,
CHOOSE(
{1;2;3;4;5;6;7;8;9;10;11;12;13;14;15;16;17;18},
45658,45659,45660,45661,45662,45663,45664,45665,45711,45724,45778,45779,45785,45786,45820,45821,45965,46022),
_xlfn.LET(_xlpm.DD,
MAX(MIN($AX82,EOMONTH(AZ$15,0))-MAX($AW82,AZ$15),),
_xlfn.IFS(
AND(MONTH($AW82)=MONTH(AZ$15),MONTH($AX82)&lt;&gt;MONTH(AZ$15)),
NETWORKDAYS.INTL($AW82,$AW82+_xlpm.DD,1,_xlpm.VD),
AND(MONTH($AW82)&lt;&gt;MONTH(AZ$15),MONTH($AX82)=MONTH(AZ$15)),
NETWORKDAYS.INTL(($AX82)-_xlpm.DD,$AX82,1,_xlpm.VD),
AND(MONTH($AW82)&lt;MONTH(AZ$15),MONTH($AX82)&gt;MONTH(AZ$15)),
NETWORKDAYS.INTL((EOMONTH(AZ$15-1,1))-_xlpm.DD,EOMONTH(AZ$15-1,1),1,_xlpm.VD),
AND(MONTH($AW82)=MONTH(AZ$15),MONTH($AX82)=MONTH(AZ$15)),
NETWORKDAYS.INTL($AW82,$AX82,1,_xlpm.VD)))),0)),
$DH82="месяц",
$BP82*AZ82,
$DH82="неделя",
$BP82*AZ82/7*(ROUNDUP((DAY(EOMONTH(AZ$15,0)))/4,0))),
0)</f>
        <v/>
      </c>
      <c r="BR82" s="125">
        <f t="array" ref="BR82">
IFERROR(
_xlfn.IFS(
$DH82="день_1",
$BP82*$BL82/($AX82-$AW82+1)*BA82*(DAY(EOMONTH(BA$15,0))),
$DH82="день_2",
$BP82/30*MAX(MIN($AX82,EOMONTH(BA$15,0))-MAX($AW82,BA$15)+1,),
$DH82="раб.день",
$BP82/30*(IFERROR(
_xlfn.LET(_xlpm.VD,
CHOOSE(
{1;2;3;4;5;6;7;8;9;10;11;12;13;14;15;16;17;18},
45658,45659,45660,45661,45662,45663,45664,45665,45711,45724,45778,45779,45785,45786,45820,45821,45965,46022),
_xlfn.LET(_xlpm.DD,
MAX(MIN($AX82,EOMONTH(BA$15,0))-MAX($AW82,BA$15),),
_xlfn.IFS(
AND(MONTH($AW82)=MONTH(BA$15),MONTH($AX82)&lt;&gt;MONTH(BA$15)),
NETWORKDAYS.INTL($AW82,$AW82+_xlpm.DD,1,_xlpm.VD),
AND(MONTH($AW82)&lt;&gt;MONTH(BA$15),MONTH($AX82)=MONTH(BA$15)),
NETWORKDAYS.INTL(($AX82)-_xlpm.DD,$AX82,1,_xlpm.VD),
AND(MONTH($AW82)&lt;MONTH(BA$15),MONTH($AX82)&gt;MONTH(BA$15)),
NETWORKDAYS.INTL((EOMONTH(BA$15-1,1))-_xlpm.DD,EOMONTH(BA$15-1,1),1,_xlpm.VD),
AND(MONTH($AW82)=MONTH(BA$15),MONTH($AX82)=MONTH(BA$15)),
NETWORKDAYS.INTL($AW82,$AX82,1,_xlpm.VD)))),0)),
$DH82="месяц",
$BP82*BA82,
$DH82="неделя",
$BP82*BA82/7*(ROUNDUP((DAY(EOMONTH(BA$15,0)))/4,0))),
0)</f>
        <v/>
      </c>
      <c r="BS82" s="125">
        <f t="array" ref="BS82">
IFERROR(
_xlfn.IFS(
$DH82="день_1",
$BP82*$BL82/($AX82-$AW82+1)*BB82*(DAY(EOMONTH(BB$15,0))),
$DH82="день_2",
$BP82/30*MAX(MIN($AX82,EOMONTH(BB$15,0))-MAX($AW82,BB$15)+1,),
$DH82="раб.день",
$BP82/30*(IFERROR(
_xlfn.LET(_xlpm.VD,
CHOOSE(
{1;2;3;4;5;6;7;8;9;10;11;12;13;14;15;16;17;18},
45658,45659,45660,45661,45662,45663,45664,45665,45711,45724,45778,45779,45785,45786,45820,45821,45965,46022),
_xlfn.LET(_xlpm.DD,
MAX(MIN($AX82,EOMONTH(BB$15,0))-MAX($AW82,BB$15),),
_xlfn.IFS(
AND(MONTH($AW82)=MONTH(BB$15),MONTH($AX82)&lt;&gt;MONTH(BB$15)),
NETWORKDAYS.INTL($AW82,$AW82+_xlpm.DD,1,_xlpm.VD),
AND(MONTH($AW82)&lt;&gt;MONTH(BB$15),MONTH($AX82)=MONTH(BB$15)),
NETWORKDAYS.INTL(($AX82)-_xlpm.DD,$AX82,1,_xlpm.VD),
AND(MONTH($AW82)&lt;MONTH(BB$15),MONTH($AX82)&gt;MONTH(BB$15)),
NETWORKDAYS.INTL((EOMONTH(BB$15-1,1))-_xlpm.DD,EOMONTH(BB$15-1,1),1,_xlpm.VD),
AND(MONTH($AW82)=MONTH(BB$15),MONTH($AX82)=MONTH(BB$15)),
NETWORKDAYS.INTL($AW82,$AX82,1,_xlpm.VD)))),0)),
$DH82="месяц",
$BP82*BB82,
$DH82="неделя",
$BP82*BB82/7*(ROUNDUP((DAY(EOMONTH(BB$15,0)))/4,0))),
0)</f>
        <v/>
      </c>
      <c r="BT82" s="125">
        <f t="array" ref="BT82">
IFERROR(
_xlfn.IFS(
$DH82="день_1",
$BP82*$BL82/($AX82-$AW82+1)*BC82*(DAY(EOMONTH(BC$15,0))),
$DH82="день_2",
$BP82/30*MAX(MIN($AX82,EOMONTH(BC$15,0))-MAX($AW82,BC$15)+1,),
$DH82="раб.день",
$BP82/30*(IFERROR(
_xlfn.LET(_xlpm.VD,
CHOOSE(
{1;2;3;4;5;6;7;8;9;10;11;12;13;14;15;16;17;18},
45658,45659,45660,45661,45662,45663,45664,45665,45711,45724,45778,45779,45785,45786,45820,45821,45965,46022),
_xlfn.LET(_xlpm.DD,
MAX(MIN($AX82,EOMONTH(BC$15,0))-MAX($AW82,BC$15),),
_xlfn.IFS(
AND(MONTH($AW82)=MONTH(BC$15),MONTH($AX82)&lt;&gt;MONTH(BC$15)),
NETWORKDAYS.INTL($AW82,$AW82+_xlpm.DD,1,_xlpm.VD),
AND(MONTH($AW82)&lt;&gt;MONTH(BC$15),MONTH($AX82)=MONTH(BC$15)),
NETWORKDAYS.INTL(($AX82)-_xlpm.DD,$AX82,1,_xlpm.VD),
AND(MONTH($AW82)&lt;MONTH(BC$15),MONTH($AX82)&gt;MONTH(BC$15)),
NETWORKDAYS.INTL((EOMONTH(BC$15-1,1))-_xlpm.DD,EOMONTH(BC$15-1,1),1,_xlpm.VD),
AND(MONTH($AW82)=MONTH(BC$15),MONTH($AX82)=MONTH(BC$15)),
NETWORKDAYS.INTL($AW82,$AX82,1,_xlpm.VD)))),0)),
$DH82="месяц",
$BP82*BC82,
$DH82="неделя",
$BP82*BC82/7*(ROUNDUP((DAY(EOMONTH(BC$15,0)))/4,0))),
0)</f>
        <v/>
      </c>
      <c r="BU82" s="125">
        <f t="array" ref="BU82">
IFERROR(
_xlfn.IFS(
$DH82="день_1",
$BP82*$BL82/($AX82-$AW82+1)*BD82*(DAY(EOMONTH(BD$15,0))),
$DH82="день_2",
$BP82/30*MAX(MIN($AX82,EOMONTH(BD$15,0))-MAX($AW82,BD$15)+1,),
$DH82="раб.день",
$BP82/30*(IFERROR(
_xlfn.LET(_xlpm.VD,
CHOOSE(
{1;2;3;4;5;6;7;8;9;10;11;12;13;14;15;16;17;18},
45658,45659,45660,45661,45662,45663,45664,45665,45711,45724,45778,45779,45785,45786,45820,45821,45965,46022),
_xlfn.LET(_xlpm.DD,
MAX(MIN($AX82,EOMONTH(BD$15,0))-MAX($AW82,BD$15),),
_xlfn.IFS(
AND(MONTH($AW82)=MONTH(BD$15),MONTH($AX82)&lt;&gt;MONTH(BD$15)),
NETWORKDAYS.INTL($AW82,$AW82+_xlpm.DD,1,_xlpm.VD),
AND(MONTH($AW82)&lt;&gt;MONTH(BD$15),MONTH($AX82)=MONTH(BD$15)),
NETWORKDAYS.INTL(($AX82)-_xlpm.DD,$AX82,1,_xlpm.VD),
AND(MONTH($AW82)&lt;MONTH(BD$15),MONTH($AX82)&gt;MONTH(BD$15)),
NETWORKDAYS.INTL((EOMONTH(BD$15-1,1))-_xlpm.DD,EOMONTH(BD$15-1,1),1,_xlpm.VD),
AND(MONTH($AW82)=MONTH(BD$15),MONTH($AX82)=MONTH(BD$15)),
NETWORKDAYS.INTL($AW82,$AX82,1,_xlpm.VD)))),0)),
$DH82="месяц",
$BP82*BD82,
$DH82="неделя",
$BP82*BD82/7*(ROUNDUP((DAY(EOMONTH(BD$15,0)))/4,0))),
0)</f>
        <v/>
      </c>
      <c r="BV82" s="125">
        <f t="array" ref="BV82">
IFERROR(
_xlfn.IFS(
$DH82="день_1",
$BP82*$BL82/($AX82-$AW82+1)*BE82*(DAY(EOMONTH(BE$15,0))),
$DH82="день_2",
$BP82/30*MAX(MIN($AX82,EOMONTH(BE$15,0))-MAX($AW82,BE$15)+1,),
$DH82="раб.день",
$BP82/30*(IFERROR(
_xlfn.LET(_xlpm.VD,
CHOOSE(
{1;2;3;4;5;6;7;8;9;10;11;12;13;14;15;16;17;18},
45658,45659,45660,45661,45662,45663,45664,45665,45711,45724,45778,45779,45785,45786,45820,45821,45965,46022),
_xlfn.LET(_xlpm.DD,
MAX(MIN($AX82,EOMONTH(BE$15,0))-MAX($AW82,BE$15),),
_xlfn.IFS(
AND(MONTH($AW82)=MONTH(BE$15),MONTH($AX82)&lt;&gt;MONTH(BE$15)),
NETWORKDAYS.INTL($AW82,$AW82+_xlpm.DD,1,_xlpm.VD),
AND(MONTH($AW82)&lt;&gt;MONTH(BE$15),MONTH($AX82)=MONTH(BE$15)),
NETWORKDAYS.INTL(($AX82)-_xlpm.DD,$AX82,1,_xlpm.VD),
AND(MONTH($AW82)&lt;MONTH(BE$15),MONTH($AX82)&gt;MONTH(BE$15)),
NETWORKDAYS.INTL((EOMONTH(BE$15-1,1))-_xlpm.DD,EOMONTH(BE$15-1,1),1,_xlpm.VD),
AND(MONTH($AW82)=MONTH(BE$15),MONTH($AX82)=MONTH(BE$15)),
NETWORKDAYS.INTL($AW82,$AX82,1,_xlpm.VD)))),0)),
$DH82="месяц",
$BP82*BE82,
$DH82="неделя",
$BP82*BE82/7*(ROUNDUP((DAY(EOMONTH(BE$15,0)))/4,0))),
0)</f>
        <v/>
      </c>
      <c r="BW82" s="125">
        <f t="array" ref="BW82">
IFERROR(
_xlfn.IFS(
$DH82="день_1",
$BP82*$BL82/($AX82-$AW82+1)*BF82*(DAY(EOMONTH(BF$15,0))),
$DH82="день_2",
$BP82/30*MAX(MIN($AX82,EOMONTH(BF$15,0))-MAX($AW82,BF$15)+1,),
$DH82="раб.день",
$BP82/30*(IFERROR(
_xlfn.LET(_xlpm.VD,
CHOOSE(
{1;2;3;4;5;6;7;8;9;10;11;12;13;14;15;16;17;18},
45658,45659,45660,45661,45662,45663,45664,45665,45711,45724,45778,45779,45785,45786,45820,45821,45965,46022),
_xlfn.LET(_xlpm.DD,
MAX(MIN($AX82,EOMONTH(BF$15,0))-MAX($AW82,BF$15),),
_xlfn.IFS(
AND(MONTH($AW82)=MONTH(BF$15),MONTH($AX82)&lt;&gt;MONTH(BF$15)),
NETWORKDAYS.INTL($AW82,$AW82+_xlpm.DD,1,_xlpm.VD),
AND(MONTH($AW82)&lt;&gt;MONTH(BF$15),MONTH($AX82)=MONTH(BF$15)),
NETWORKDAYS.INTL(($AX82)-_xlpm.DD,$AX82,1,_xlpm.VD),
AND(MONTH($AW82)&lt;MONTH(BF$15),MONTH($AX82)&gt;MONTH(BF$15)),
NETWORKDAYS.INTL((EOMONTH(BF$15-1,1))-_xlpm.DD,EOMONTH(BF$15-1,1),1,_xlpm.VD),
AND(MONTH($AW82)=MONTH(BF$15),MONTH($AX82)=MONTH(BF$15)),
NETWORKDAYS.INTL($AW82,$AX82,1,_xlpm.VD)))),0)),
$DH82="месяц",
$BP82*BF82,
$DH82="неделя",
$BP82*BF82/7*(ROUNDUP((DAY(EOMONTH(BF$15,0)))/4,0))),
0)</f>
        <v/>
      </c>
      <c r="BX82" s="125">
        <f t="array" ref="BX82">
IFERROR(
_xlfn.IFS(
$DH82="день_1",
$BP82*$BL82/($AX82-$AW82+1)*BG82*(DAY(EOMONTH(BG$15,0))),
$DH82="день_2",
$BP82/30*MAX(MIN($AX82,EOMONTH(BG$15,0))-MAX($AW82,BG$15)+1,),
$DH82="раб.день",
$BP82/30*(IFERROR(
_xlfn.LET(_xlpm.VD,
CHOOSE(
{1;2;3;4;5;6;7;8;9;10;11;12;13;14;15;16;17;18},
45658,45659,45660,45661,45662,45663,45664,45665,45711,45724,45778,45779,45785,45786,45820,45821,45965,46022),
_xlfn.LET(_xlpm.DD,
MAX(MIN($AX82,EOMONTH(BG$15,0))-MAX($AW82,BG$15),),
_xlfn.IFS(
AND(MONTH($AW82)=MONTH(BG$15),MONTH($AX82)&lt;&gt;MONTH(BG$15)),
NETWORKDAYS.INTL($AW82,$AW82+_xlpm.DD,1,_xlpm.VD),
AND(MONTH($AW82)&lt;&gt;MONTH(BG$15),MONTH($AX82)=MONTH(BG$15)),
NETWORKDAYS.INTL(($AX82)-_xlpm.DD,$AX82,1,_xlpm.VD),
AND(MONTH($AW82)&lt;MONTH(BG$15),MONTH($AX82)&gt;MONTH(BG$15)),
NETWORKDAYS.INTL((EOMONTH(BG$15-1,1))-_xlpm.DD,EOMONTH(BG$15-1,1),1,_xlpm.VD),
AND(MONTH($AW82)=MONTH(BG$15),MONTH($AX82)=MONTH(BG$15)),
NETWORKDAYS.INTL($AW82,$AX82,1,_xlpm.VD)))),0)),
$DH82="месяц",
$BP82*BG82,
$DH82="неделя",
$BP82*BG82/7*(ROUNDUP((DAY(EOMONTH(BG$15,0)))/4,0))),
0)</f>
        <v/>
      </c>
      <c r="BY82" s="125">
        <f t="array" ref="BY82">
IFERROR(
_xlfn.IFS(
$DH82="день_1",
$BP82*$BL82/($AX82-$AW82+1)*BH82*(DAY(EOMONTH(BH$15,0))),
$DH82="день_2",
$BP82/30*MAX(MIN($AX82,EOMONTH(BH$15,0))-MAX($AW82,BH$15)+1,),
$DH82="раб.день",
$BP82/30*(IFERROR(
_xlfn.LET(_xlpm.VD,
CHOOSE(
{1;2;3;4;5;6;7;8;9;10;11;12;13;14;15;16;17;18},
45658,45659,45660,45661,45662,45663,45664,45665,45711,45724,45778,45779,45785,45786,45820,45821,45965,46022),
_xlfn.LET(_xlpm.DD,
MAX(MIN($AX82,EOMONTH(BH$15,0))-MAX($AW82,BH$15),),
_xlfn.IFS(
AND(MONTH($AW82)=MONTH(BH$15),MONTH($AX82)&lt;&gt;MONTH(BH$15)),
NETWORKDAYS.INTL($AW82,$AW82+_xlpm.DD,1,_xlpm.VD),
AND(MONTH($AW82)&lt;&gt;MONTH(BH$15),MONTH($AX82)=MONTH(BH$15)),
NETWORKDAYS.INTL(($AX82)-_xlpm.DD,$AX82,1,_xlpm.VD),
AND(MONTH($AW82)&lt;MONTH(BH$15),MONTH($AX82)&gt;MONTH(BH$15)),
NETWORKDAYS.INTL((EOMONTH(BH$15-1,1))-_xlpm.DD,EOMONTH(BH$15-1,1),1,_xlpm.VD),
AND(MONTH($AW82)=MONTH(BH$15),MONTH($AX82)=MONTH(BH$15)),
NETWORKDAYS.INTL($AW82,$AX82,1,_xlpm.VD)))),0)),
$DH82="месяц",
$BP82*BH82,
$DH82="неделя",
$BP82*BH82/7*(ROUNDUP((DAY(EOMONTH(BH$15,0)))/4,0))),
0)</f>
        <v/>
      </c>
      <c r="BZ82" s="125">
        <f t="array" ref="BZ82">
IFERROR(
_xlfn.IFS(
$DH82="день_1",
$BP82*$BL82/($AX82-$AW82+1)*BI82*(DAY(EOMONTH(BI$15,0))),
$DH82="день_2",
$BP82/30*MAX(MIN($AX82,EOMONTH(BI$15,0))-MAX($AW82,BI$15)+1,),
$DH82="раб.день",
$BP82/30*(IFERROR(
_xlfn.LET(_xlpm.VD,
CHOOSE(
{1;2;3;4;5;6;7;8;9;10;11;12;13;14;15;16;17;18},
45658,45659,45660,45661,45662,45663,45664,45665,45711,45724,45778,45779,45785,45786,45820,45821,45965,46022),
_xlfn.LET(_xlpm.DD,
MAX(MIN($AX82,EOMONTH(BI$15,0))-MAX($AW82,BI$15),),
_xlfn.IFS(
AND(MONTH($AW82)=MONTH(BI$15),MONTH($AX82)&lt;&gt;MONTH(BI$15)),
NETWORKDAYS.INTL($AW82,$AW82+_xlpm.DD,1,_xlpm.VD),
AND(MONTH($AW82)&lt;&gt;MONTH(BI$15),MONTH($AX82)=MONTH(BI$15)),
NETWORKDAYS.INTL(($AX82)-_xlpm.DD,$AX82,1,_xlpm.VD),
AND(MONTH($AW82)&lt;MONTH(BI$15),MONTH($AX82)&gt;MONTH(BI$15)),
NETWORKDAYS.INTL((EOMONTH(BI$15-1,1))-_xlpm.DD,EOMONTH(BI$15-1,1),1,_xlpm.VD),
AND(MONTH($AW82)=MONTH(BI$15),MONTH($AX82)=MONTH(BI$15)),
NETWORKDAYS.INTL($AW82,$AX82,1,_xlpm.VD)))),0)),
$DH82="месяц",
$BP82*BI82,
$DH82="неделя",
$BP82*BI82/7*(ROUNDUP((DAY(EOMONTH(BI$15,0)))/4,0))),
0)</f>
        <v/>
      </c>
      <c r="CA82" s="125">
        <f t="array" ref="CA82">
IFERROR(
_xlfn.IFS(
$DH82="день_1",
$BP82*$BL82/($AX82-$AW82+1)*BJ82*(DAY(EOMONTH(BJ$15,0))),
$DH82="день_2",
$BP82/30*MAX(MIN($AX82,EOMONTH(BJ$15,0))-MAX($AW82,BJ$15)+1,),
$DH82="раб.день",
$BP82/30*(IFERROR(
_xlfn.LET(_xlpm.VD,
CHOOSE(
{1;2;3;4;5;6;7;8;9;10;11;12;13;14;15;16;17;18},
45658,45659,45660,45661,45662,45663,45664,45665,45711,45724,45778,45779,45785,45786,45820,45821,45965,46022),
_xlfn.LET(_xlpm.DD,
MAX(MIN($AX82,EOMONTH(BJ$15,0))-MAX($AW82,BJ$15),),
_xlfn.IFS(
AND(MONTH($AW82)=MONTH(BJ$15),MONTH($AX82)&lt;&gt;MONTH(BJ$15)),
NETWORKDAYS.INTL($AW82,$AW82+_xlpm.DD,1,_xlpm.VD),
AND(MONTH($AW82)&lt;&gt;MONTH(BJ$15),MONTH($AX82)=MONTH(BJ$15)),
NETWORKDAYS.INTL(($AX82)-_xlpm.DD,$AX82,1,_xlpm.VD),
AND(MONTH($AW82)&lt;MONTH(BJ$15),MONTH($AX82)&gt;MONTH(BJ$15)),
NETWORKDAYS.INTL((EOMONTH(BJ$15-1,1))-_xlpm.DD,EOMONTH(BJ$15-1,1),1,_xlpm.VD),
AND(MONTH($AW82)=MONTH(BJ$15),MONTH($AX82)=MONTH(BJ$15)),
NETWORKDAYS.INTL($AW82,$AX82,1,_xlpm.VD)))),0)),
$DH82="месяц",
$BP82*BJ82,
$DH82="неделя",
$BP82*BJ82/7*(ROUNDUP((DAY(EOMONTH(BJ$15,0)))/4,0))),
0)</f>
        <v/>
      </c>
      <c r="CB82" s="125">
        <f t="array" ref="CB82">
IFERROR(
_xlfn.IFS(
$DH82="день_1",
$BP82*$BL82/($AX82-$AW82+1)*BK82*(DAY(EOMONTH(BK$15,0))),
$DH82="день_2",
$BP82/30*MAX(MIN($AX82,EOMONTH(BK$15,0))-MAX($AW82,BK$15)+1,),
$DH82="раб.день",
$BP82/30*(IFERROR(
_xlfn.LET(_xlpm.VD,
CHOOSE(
{1;2;3;4;5;6;7;8;9;10;11;12;13;14;15;16;17;18},
45658,45659,45660,45661,45662,45663,45664,45665,45711,45724,45778,45779,45785,45786,45820,45821,45965,46022),
_xlfn.LET(_xlpm.DD,
MAX(MIN($AX82,EOMONTH(BK$15,0))-MAX($AW82,BK$15),),
_xlfn.IFS(
AND(MONTH($AW82)=MONTH(BK$15),MONTH($AX82)&lt;&gt;MONTH(BK$15)),
NETWORKDAYS.INTL($AW82,$AW82+_xlpm.DD,1,_xlpm.VD),
AND(MONTH($AW82)&lt;&gt;MONTH(BK$15),MONTH($AX82)=MONTH(BK$15)),
NETWORKDAYS.INTL(($AX82)-_xlpm.DD,$AX82,1,_xlpm.VD),
AND(MONTH($AW82)&lt;MONTH(BK$15),MONTH($AX82)&gt;MONTH(BK$15)),
NETWORKDAYS.INTL((EOMONTH(BK$15-1,1))-_xlpm.DD,EOMONTH(BK$15-1,1),1,_xlpm.VD),
AND(MONTH($AW82)=MONTH(BK$15),MONTH($AX82)=MONTH(BK$15)),
NETWORKDAYS.INTL($AW82,$AX82,1,_xlpm.VD)))),0)),
$DH82="месяц",
$BP82*BK82,
$DH82="неделя",
$BP82*BK82/7*(ROUNDUP((DAY(EOMONTH(BK$15,0)))/4,0))),
0)</f>
        <v/>
      </c>
      <c r="CC82" s="125">
        <f>SUM($BQ82:$CB82)</f>
        <v/>
      </c>
      <c r="CD82" s="126">
        <f>SUM($EH82:$EH82)</f>
        <v/>
      </c>
      <c r="CE82" s="126">
        <f>$CD82*$AB82</f>
        <v/>
      </c>
      <c r="CF82" s="126">
        <f>SUM($EK82:$EK82)</f>
        <v/>
      </c>
      <c r="CG82" s="126">
        <f>$CF82*$AB82</f>
        <v/>
      </c>
      <c r="CH82" s="126">
        <f>SUM($CC82,$CE82,$CG82)</f>
        <v/>
      </c>
      <c r="CI82" s="126">
        <f>$CH82*(1+$CM82)</f>
        <v/>
      </c>
      <c r="CJ82" s="127" t="n">
        <v>0</v>
      </c>
      <c r="CK82" s="126">
        <f>SUM($CH82:$CH82)*(1+$CJ82)</f>
        <v/>
      </c>
      <c r="CL82" s="126">
        <f>SUM($CH82:$CH82)*(1+$CM82)</f>
        <v/>
      </c>
      <c r="CM82" s="59" t="inlineStr">
        <is>
          <t>20%</t>
        </is>
      </c>
      <c r="CN82" s="59" t="n"/>
      <c r="CO82" s="72" t="n"/>
      <c r="CP82" s="59" t="n"/>
      <c r="CQ82" s="73" t="n"/>
      <c r="CR82" s="73" t="n"/>
      <c r="CS82" s="73" t="n"/>
      <c r="CT82" s="72" t="n"/>
      <c r="CU82" s="79" t="inlineStr">
        <is>
          <t> </t>
        </is>
      </c>
      <c r="CV82" s="60" t="n"/>
      <c r="CW82" s="60" t="n"/>
      <c r="CX82" s="60" t="n"/>
      <c r="CY82" s="127">
        <f>IFERROR(($CC82-$EE82)/($EE82/(1-$DQ82)),0)</f>
        <v/>
      </c>
      <c r="CZ82" s="127">
        <f>IFERROR(1-$EI82/($CE82),0)</f>
        <v/>
      </c>
      <c r="DA82" s="127">
        <f>IFERROR(1-$EL82/($CG82),0)</f>
        <v/>
      </c>
      <c r="DB82" s="126">
        <f>ROUND(IFERROR(($CI82/(1+$CM82)-$EN82),0),2)</f>
        <v/>
      </c>
      <c r="DC82" s="128" t="n"/>
      <c r="DD82" s="125" t="n"/>
      <c r="DE82" s="75" t="n">
        <v>0</v>
      </c>
      <c r="DF82" s="128" t="n"/>
      <c r="DG82" s="125">
        <f>IF($DC82=0,0,$DD82*($DC82*100%-$DE82*$DF82))*SUM($AB82:$AB82)</f>
        <v/>
      </c>
      <c r="DH82" s="129" t="inlineStr">
        <is>
          <t>месяц</t>
        </is>
      </c>
      <c r="DI82" s="130">
        <f t="array" ref="DI82">IFERROR(
IF($ES82="LisChannel",
(ROUND(((INDEX({174.625;153.888888888889;130.972222222222},MATCH($AI82,{2;3;4}),0))*$AG82*$AI82),2)),0),0)</f>
        <v/>
      </c>
      <c r="DJ82" s="130">
        <f>
_xlfn.LET(_xlpm.X,
IFERROR(
IF($ES82="НовиковТВ",
(_xlfn.LET(_xlpm.NTV,
_xlfn.LET(_xlpm.MIN,350000,
IF(SUMIFS($DI:$DI,$ES:$ES,"НовиковТВ")&lt;=_xlpm.MIN,
(SUMIFS($DI:$DI,$ES:$ES,"НовиковТВ")/(COUNTIFS($ES:$ES,"НовиковТВ")))*_xlpm.MIN/SUMIFS($DI:$DI,$ES:$ES,"НовиковТВ"),
DI82)),
_xlpm.NTV+$DG82/(1-(1-(_xlpm.NTV)*(1-$DL82)*(1-$DM82)*(1-$DN82)*(1-$DO82)*(1-$DP82)/_xlpm.NTV))))/(1+$EP82),
$DI82+$DG82/(1-(1-($DI82)*(1-$DL82)*(1-$DM82)*(1-$DN82)*(1-$DO82)*(1-$DP82)/$DI82))),
0),
_xlpm.X*(1+$CM82)*(1+$CW82)-_xlpm.X*(1+$CM82)+_xlpm.X)</f>
        <v/>
      </c>
      <c r="DK82" s="125" t="inlineStr">
        <is>
          <t>послед.</t>
        </is>
      </c>
      <c r="DL82" s="63" t="n">
        <v>0</v>
      </c>
      <c r="DM82" s="63" t="n">
        <v>0</v>
      </c>
      <c r="DN82" s="63" t="n">
        <v>0</v>
      </c>
      <c r="DO82" s="63" t="n">
        <v>0</v>
      </c>
      <c r="DP82" s="63" t="n">
        <v>0</v>
      </c>
      <c r="DQ82" s="63">
        <f t="array" ref="DQ82">IFERROR(_xlfn.IFS(
$DK82="послед.",1-(1-$DL82)*(1-$DM82)*(1-$DN82)*(1-$DO82)*(1-$DP82),
$DK82="сумм.",$DL82+$DM82+$DN82+$DO82+$DP82),
0)</f>
        <v/>
      </c>
      <c r="DR82" s="125">
        <f t="array" ref="DR82">
IFERROR(
_xlfn.IFS(
$BL82=0,
0,
$BL82&gt;0,
_xlfn.IFS($DK82="послед.",
$DJ82*(1-$DL82)*(1-$DM82)*(1-$DN82)*(1-$DO82)*(1-$DP82),
$DK82="сумм.",
$DJ82*(1-($DL82+$DM82+$DN82+$DO82+$DP82)))),0)</f>
        <v/>
      </c>
      <c r="DS82" s="125">
        <f t="array" ref="DS82">
IFERROR(_xlfn.IFS(
$DH82="день_1",
$DR82*$BL82/($AX82-$AW82+1)*AZ82*(DAY(EOMONTH(AZ$15,0))),
$DH82="день_2",
$DR82/30*MAX(MIN($AX82,EOMONTH(AZ$15,0))-MAX($AW82,AZ$15)+1,),
$DH82="раб.день",
$DR82/30*(IFERROR(
_xlfn.LET(_xlpm.VD,
CHOOSE(
{1;2;3;4;5;6;7;8;9;10;11;12;13;14;15;16;17;18},
45658,45659,45660,45661,45662,45663,45664,45665,45711,45724,45778,45779,45785,45786,45820,45821,45965,46022),
_xlfn.LET(_xlpm.DD,
MAX(MIN($AX82,EOMONTH(AZ$15,0))-MAX($AW82,AZ$15),),
_xlfn.IFS(
AND(MONTH($AW82)=MONTH(AZ$15),MONTH($AX82)&lt;&gt;MONTH(AZ$15)),
NETWORKDAYS.INTL($AW82,$AW82+_xlpm.DD,1,_xlpm.VD),
AND(MONTH($AW82)&lt;&gt;MONTH(AZ$15),MONTH($AX82)=MONTH(AZ$15)),
NETWORKDAYS.INTL(($AX82)-_xlpm.DD,$AX82,1,_xlpm.VD),
AND(MONTH($AW82)&lt;MONTH(AZ$15),MONTH($AX82)&gt;MONTH(AZ$15)),
NETWORKDAYS.INTL((EOMONTH(AZ$15-1,1))-_xlpm.DD,EOMONTH(AZ$15-1,1),1,_xlpm.VD),
AND(MONTH($AW82)=MONTH(AZ$15),MONTH($AX82)=MONTH(AZ$15)),
NETWORKDAYS.INTL($AW82,$AX82,1,_xlpm.VD)))),0)),
$DH82="месяц",
$DR82*AZ82,
$DH82="неделя",
$DR82*AZ82/7*(ROUNDUP((DAY(EOMONTH(AZ$15,0)))/4,0))),
0)</f>
        <v/>
      </c>
      <c r="DT82" s="125">
        <f t="array" ref="DT82">
IFERROR(_xlfn.IFS(
$DH82="день_1",
$DR82*$BL82/($AX82-$AW82+1)*BA82*(DAY(EOMONTH(BA$15,0))),
$DH82="день_2",
$DR82/30*MAX(MIN($AX82,EOMONTH(BA$15,0))-MAX($AW82,BA$15)+1,),
$DH82="раб.день",
$DR82/30*(IFERROR(
_xlfn.LET(_xlpm.VD,
CHOOSE(
{1;2;3;4;5;6;7;8;9;10;11;12;13;14;15;16;17;18},
45658,45659,45660,45661,45662,45663,45664,45665,45711,45724,45778,45779,45785,45786,45820,45821,45965,46022),
_xlfn.LET(_xlpm.DD,
MAX(MIN($AX82,EOMONTH(BA$15,0))-MAX($AW82,BA$15),),
_xlfn.IFS(
AND(MONTH($AW82)=MONTH(BA$15),MONTH($AX82)&lt;&gt;MONTH(BA$15)),
NETWORKDAYS.INTL($AW82,$AW82+_xlpm.DD,1,_xlpm.VD),
AND(MONTH($AW82)&lt;&gt;MONTH(BA$15),MONTH($AX82)=MONTH(BA$15)),
NETWORKDAYS.INTL(($AX82)-_xlpm.DD,$AX82,1,_xlpm.VD),
AND(MONTH($AW82)&lt;MONTH(BA$15),MONTH($AX82)&gt;MONTH(BA$15)),
NETWORKDAYS.INTL((EOMONTH(BA$15-1,1))-_xlpm.DD,EOMONTH(BA$15-1,1),1,_xlpm.VD),
AND(MONTH($AW82)=MONTH(BA$15),MONTH($AX82)=MONTH(BA$15)),
NETWORKDAYS.INTL($AW82,$AX82,1,_xlpm.VD)))),0)),
$DH82="месяц",
$DR82*BA82,
$DH82="неделя",
$DR82*BA82/7*(ROUNDUP((DAY(EOMONTH(BA$15,0)))/4,0))),
0)</f>
        <v/>
      </c>
      <c r="DU82" s="125">
        <f t="array" ref="DU82">
IFERROR(_xlfn.IFS(
$DH82="день_1",
$DR82*$BL82/($AX82-$AW82+1)*BB82*(DAY(EOMONTH(BB$15,0))),
$DH82="день_2",
$DR82/30*MAX(MIN($AX82,EOMONTH(BB$15,0))-MAX($AW82,BB$15)+1,),
$DH82="раб.день",
$DR82/30*(IFERROR(
_xlfn.LET(_xlpm.VD,
CHOOSE(
{1;2;3;4;5;6;7;8;9;10;11;12;13;14;15;16;17;18},
45658,45659,45660,45661,45662,45663,45664,45665,45711,45724,45778,45779,45785,45786,45820,45821,45965,46022),
_xlfn.LET(_xlpm.DD,
MAX(MIN($AX82,EOMONTH(BB$15,0))-MAX($AW82,BB$15),),
_xlfn.IFS(
AND(MONTH($AW82)=MONTH(BB$15),MONTH($AX82)&lt;&gt;MONTH(BB$15)),
NETWORKDAYS.INTL($AW82,$AW82+_xlpm.DD,1,_xlpm.VD),
AND(MONTH($AW82)&lt;&gt;MONTH(BB$15),MONTH($AX82)=MONTH(BB$15)),
NETWORKDAYS.INTL(($AX82)-_xlpm.DD,$AX82,1,_xlpm.VD),
AND(MONTH($AW82)&lt;MONTH(BB$15),MONTH($AX82)&gt;MONTH(BB$15)),
NETWORKDAYS.INTL((EOMONTH(BB$15-1,1))-_xlpm.DD,EOMONTH(BB$15-1,1),1,_xlpm.VD),
AND(MONTH($AW82)=MONTH(BB$15),MONTH($AX82)=MONTH(BB$15)),
NETWORKDAYS.INTL($AW82,$AX82,1,_xlpm.VD)))),0)),
$DH82="месяц",
$DR82*BB82,
$DH82="неделя",
$DR82*BB82/7*(ROUNDUP((DAY(EOMONTH(BB$15,0)))/4,0))),
0)</f>
        <v/>
      </c>
      <c r="DV82" s="125">
        <f t="array" ref="DV82">
IFERROR(_xlfn.IFS(
$DH82="день_1",
$DR82*$BL82/($AX82-$AW82+1)*BC82*(DAY(EOMONTH(BC$15,0))),
$DH82="день_2",
$DR82/30*MAX(MIN($AX82,EOMONTH(BC$15,0))-MAX($AW82,BC$15)+1,),
$DH82="раб.день",
$DR82/30*(IFERROR(
_xlfn.LET(_xlpm.VD,
CHOOSE(
{1;2;3;4;5;6;7;8;9;10;11;12;13;14;15;16;17;18},
45658,45659,45660,45661,45662,45663,45664,45665,45711,45724,45778,45779,45785,45786,45820,45821,45965,46022),
_xlfn.LET(_xlpm.DD,
MAX(MIN($AX82,EOMONTH(BC$15,0))-MAX($AW82,BC$15),),
_xlfn.IFS(
AND(MONTH($AW82)=MONTH(BC$15),MONTH($AX82)&lt;&gt;MONTH(BC$15)),
NETWORKDAYS.INTL($AW82,$AW82+_xlpm.DD,1,_xlpm.VD),
AND(MONTH($AW82)&lt;&gt;MONTH(BC$15),MONTH($AX82)=MONTH(BC$15)),
NETWORKDAYS.INTL(($AX82)-_xlpm.DD,$AX82,1,_xlpm.VD),
AND(MONTH($AW82)&lt;MONTH(BC$15),MONTH($AX82)&gt;MONTH(BC$15)),
NETWORKDAYS.INTL((EOMONTH(BC$15-1,1))-_xlpm.DD,EOMONTH(BC$15-1,1),1,_xlpm.VD),
AND(MONTH($AW82)=MONTH(BC$15),MONTH($AX82)=MONTH(BC$15)),
NETWORKDAYS.INTL($AW82,$AX82,1,_xlpm.VD)))),0)),
$DH82="месяц",
$DR82*BC82,
$DH82="неделя",
$DR82*BC82/7*(ROUNDUP((DAY(EOMONTH(BC$15,0)))/4,0))),
0)</f>
        <v/>
      </c>
      <c r="DW82" s="125">
        <f t="array" ref="DW82">
IFERROR(_xlfn.IFS(
$DH82="день_1",
$DR82*$BL82/($AX82-$AW82+1)*BD82*(DAY(EOMONTH(BD$15,0))),
$DH82="день_2",
$DR82/30*MAX(MIN($AX82,EOMONTH(BD$15,0))-MAX($AW82,BD$15)+1,),
$DH82="раб.день",
$DR82/30*(IFERROR(
_xlfn.LET(_xlpm.VD,
CHOOSE(
{1;2;3;4;5;6;7;8;9;10;11;12;13;14;15;16;17;18},
45658,45659,45660,45661,45662,45663,45664,45665,45711,45724,45778,45779,45785,45786,45820,45821,45965,46022),
_xlfn.LET(_xlpm.DD,
MAX(MIN($AX82,EOMONTH(BD$15,0))-MAX($AW82,BD$15),),
_xlfn.IFS(
AND(MONTH($AW82)=MONTH(BD$15),MONTH($AX82)&lt;&gt;MONTH(BD$15)),
NETWORKDAYS.INTL($AW82,$AW82+_xlpm.DD,1,_xlpm.VD),
AND(MONTH($AW82)&lt;&gt;MONTH(BD$15),MONTH($AX82)=MONTH(BD$15)),
NETWORKDAYS.INTL(($AX82)-_xlpm.DD,$AX82,1,_xlpm.VD),
AND(MONTH($AW82)&lt;MONTH(BD$15),MONTH($AX82)&gt;MONTH(BD$15)),
NETWORKDAYS.INTL((EOMONTH(BD$15-1,1))-_xlpm.DD,EOMONTH(BD$15-1,1),1,_xlpm.VD),
AND(MONTH($AW82)=MONTH(BD$15),MONTH($AX82)=MONTH(BD$15)),
NETWORKDAYS.INTL($AW82,$AX82,1,_xlpm.VD)))),0)),
$DH82="месяц",
$DR82*BD82,
$DH82="неделя",
$DR82*BD82/7*(ROUNDUP((DAY(EOMONTH(BD$15,0)))/4,0))),
0)</f>
        <v/>
      </c>
      <c r="DX82" s="125">
        <f t="array" ref="DX82">
IFERROR(_xlfn.IFS(
$DH82="день_1",
$DR82*$BL82/($AX82-$AW82+1)*BE82*(DAY(EOMONTH(BE$15,0))),
$DH82="день_2",
$DR82/30*MAX(MIN($AX82,EOMONTH(BE$15,0))-MAX($AW82,BE$15)+1,),
$DH82="раб.день",
$DR82/30*(IFERROR(
_xlfn.LET(_xlpm.VD,
CHOOSE(
{1;2;3;4;5;6;7;8;9;10;11;12;13;14;15;16;17;18},
45658,45659,45660,45661,45662,45663,45664,45665,45711,45724,45778,45779,45785,45786,45820,45821,45965,46022),
_xlfn.LET(_xlpm.DD,
MAX(MIN($AX82,EOMONTH(BE$15,0))-MAX($AW82,BE$15),),
_xlfn.IFS(
AND(MONTH($AW82)=MONTH(BE$15),MONTH($AX82)&lt;&gt;MONTH(BE$15)),
NETWORKDAYS.INTL($AW82,$AW82+_xlpm.DD,1,_xlpm.VD),
AND(MONTH($AW82)&lt;&gt;MONTH(BE$15),MONTH($AX82)=MONTH(BE$15)),
NETWORKDAYS.INTL(($AX82)-_xlpm.DD,$AX82,1,_xlpm.VD),
AND(MONTH($AW82)&lt;MONTH(BE$15),MONTH($AX82)&gt;MONTH(BE$15)),
NETWORKDAYS.INTL((EOMONTH(BE$15-1,1))-_xlpm.DD,EOMONTH(BE$15-1,1),1,_xlpm.VD),
AND(MONTH($AW82)=MONTH(BE$15),MONTH($AX82)=MONTH(BE$15)),
NETWORKDAYS.INTL($AW82,$AX82,1,_xlpm.VD)))),0)),
$DH82="месяц",
$DR82*BE82,
$DH82="неделя",
$DR82*BE82/7*(ROUNDUP((DAY(EOMONTH(BE$15,0)))/4,0))),
0)</f>
        <v/>
      </c>
      <c r="DY82" s="125">
        <f t="array" ref="DY82">
IFERROR(_xlfn.IFS(
$DH82="день_1",
$DR82*$BL82/($AX82-$AW82+1)*BF82*(DAY(EOMONTH(BF$15,0))),
$DH82="день_2",
$DR82/30*MAX(MIN($AX82,EOMONTH(BF$15,0))-MAX($AW82,BF$15)+1,),
$DH82="раб.день",
$DR82/30*(IFERROR(
_xlfn.LET(_xlpm.VD,
CHOOSE(
{1;2;3;4;5;6;7;8;9;10;11;12;13;14;15;16;17;18},
45658,45659,45660,45661,45662,45663,45664,45665,45711,45724,45778,45779,45785,45786,45820,45821,45965,46022),
_xlfn.LET(_xlpm.DD,
MAX(MIN($AX82,EOMONTH(BF$15,0))-MAX($AW82,BF$15),),
_xlfn.IFS(
AND(MONTH($AW82)=MONTH(BF$15),MONTH($AX82)&lt;&gt;MONTH(BF$15)),
NETWORKDAYS.INTL($AW82,$AW82+_xlpm.DD,1,_xlpm.VD),
AND(MONTH($AW82)&lt;&gt;MONTH(BF$15),MONTH($AX82)=MONTH(BF$15)),
NETWORKDAYS.INTL(($AX82)-_xlpm.DD,$AX82,1,_xlpm.VD),
AND(MONTH($AW82)&lt;MONTH(BF$15),MONTH($AX82)&gt;MONTH(BF$15)),
NETWORKDAYS.INTL((EOMONTH(BF$15-1,1))-_xlpm.DD,EOMONTH(BF$15-1,1),1,_xlpm.VD),
AND(MONTH($AW82)=MONTH(BF$15),MONTH($AX82)=MONTH(BF$15)),
NETWORKDAYS.INTL($AW82,$AX82,1,_xlpm.VD)))),0)),
$DH82="месяц",
$DR82*BF82,
$DH82="неделя",
$DR82*BF82/7*(ROUNDUP((DAY(EOMONTH(BF$15,0)))/4,0))),
0)</f>
        <v/>
      </c>
      <c r="DZ82" s="125">
        <f t="array" ref="DZ82">
IFERROR(_xlfn.IFS(
$DH82="день_1",
$DR82*$BL82/($AX82-$AW82+1)*BG82*(DAY(EOMONTH(BG$15,0))),
$DH82="день_2",
$DR82/30*MAX(MIN($AX82,EOMONTH(BG$15,0))-MAX($AW82,BG$15)+1,),
$DH82="раб.день",
$DR82/30*(IFERROR(
_xlfn.LET(_xlpm.VD,
CHOOSE(
{1;2;3;4;5;6;7;8;9;10;11;12;13;14;15;16;17;18},
45658,45659,45660,45661,45662,45663,45664,45665,45711,45724,45778,45779,45785,45786,45820,45821,45965,46022),
_xlfn.LET(_xlpm.DD,
MAX(MIN($AX82,EOMONTH(BG$15,0))-MAX($AW82,BG$15),),
_xlfn.IFS(
AND(MONTH($AW82)=MONTH(BG$15),MONTH($AX82)&lt;&gt;MONTH(BG$15)),
NETWORKDAYS.INTL($AW82,$AW82+_xlpm.DD,1,_xlpm.VD),
AND(MONTH($AW82)&lt;&gt;MONTH(BG$15),MONTH($AX82)=MONTH(BG$15)),
NETWORKDAYS.INTL(($AX82)-_xlpm.DD,$AX82,1,_xlpm.VD),
AND(MONTH($AW82)&lt;MONTH(BG$15),MONTH($AX82)&gt;MONTH(BG$15)),
NETWORKDAYS.INTL((EOMONTH(BG$15-1,1))-_xlpm.DD,EOMONTH(BG$15-1,1),1,_xlpm.VD),
AND(MONTH($AW82)=MONTH(BG$15),MONTH($AX82)=MONTH(BG$15)),
NETWORKDAYS.INTL($AW82,$AX82,1,_xlpm.VD)))),0)),
$DH82="месяц",
$DR82*BG82,
$DH82="неделя",
$DR82*BG82/7*(ROUNDUP((DAY(EOMONTH(BG$15,0)))/4,0))),
0)</f>
        <v/>
      </c>
      <c r="EA82" s="125">
        <f t="array" ref="EA82">
IFERROR(_xlfn.IFS(
$DH82="день_1",
$DR82*$BL82/($AX82-$AW82+1)*BH82*(DAY(EOMONTH(BH$15,0))),
$DH82="день_2",
$DR82/30*MAX(MIN($AX82,EOMONTH(BH$15,0))-MAX($AW82,BH$15)+1,),
$DH82="раб.день",
$DR82/30*(IFERROR(
_xlfn.LET(_xlpm.VD,
CHOOSE(
{1;2;3;4;5;6;7;8;9;10;11;12;13;14;15;16;17;18},
45658,45659,45660,45661,45662,45663,45664,45665,45711,45724,45778,45779,45785,45786,45820,45821,45965,46022),
_xlfn.LET(_xlpm.DD,
MAX(MIN($AX82,EOMONTH(BH$15,0))-MAX($AW82,BH$15),),
_xlfn.IFS(
AND(MONTH($AW82)=MONTH(BH$15),MONTH($AX82)&lt;&gt;MONTH(BH$15)),
NETWORKDAYS.INTL($AW82,$AW82+_xlpm.DD,1,_xlpm.VD),
AND(MONTH($AW82)&lt;&gt;MONTH(BH$15),MONTH($AX82)=MONTH(BH$15)),
NETWORKDAYS.INTL(($AX82)-_xlpm.DD,$AX82,1,_xlpm.VD),
AND(MONTH($AW82)&lt;MONTH(BH$15),MONTH($AX82)&gt;MONTH(BH$15)),
NETWORKDAYS.INTL((EOMONTH(BH$15-1,1))-_xlpm.DD,EOMONTH(BH$15-1,1),1,_xlpm.VD),
AND(MONTH($AW82)=MONTH(BH$15),MONTH($AX82)=MONTH(BH$15)),
NETWORKDAYS.INTL($AW82,$AX82,1,_xlpm.VD)))),0)),
$DH82="месяц",
$DR82*BH82,
$DH82="неделя",
$DR82*BH82/7*(ROUNDUP((DAY(EOMONTH(BH$15,0)))/4,0))),
0)</f>
        <v/>
      </c>
      <c r="EB82" s="125">
        <f t="array" ref="EB82">
IFERROR(_xlfn.IFS(
$DH82="день_1",
$DR82*$BL82/($AX82-$AW82+1)*BI82*(DAY(EOMONTH(BI$15,0))),
$DH82="день_2",
$DR82/30*MAX(MIN($AX82,EOMONTH(BI$15,0))-MAX($AW82,BI$15)+1,),
$DH82="раб.день",
$DR82/30*(IFERROR(
_xlfn.LET(_xlpm.VD,
CHOOSE(
{1;2;3;4;5;6;7;8;9;10;11;12;13;14;15;16;17;18},
45658,45659,45660,45661,45662,45663,45664,45665,45711,45724,45778,45779,45785,45786,45820,45821,45965,46022),
_xlfn.LET(_xlpm.DD,
MAX(MIN($AX82,EOMONTH(BI$15,0))-MAX($AW82,BI$15),),
_xlfn.IFS(
AND(MONTH($AW82)=MONTH(BI$15),MONTH($AX82)&lt;&gt;MONTH(BI$15)),
NETWORKDAYS.INTL($AW82,$AW82+_xlpm.DD,1,_xlpm.VD),
AND(MONTH($AW82)&lt;&gt;MONTH(BI$15),MONTH($AX82)=MONTH(BI$15)),
NETWORKDAYS.INTL(($AX82)-_xlpm.DD,$AX82,1,_xlpm.VD),
AND(MONTH($AW82)&lt;MONTH(BI$15),MONTH($AX82)&gt;MONTH(BI$15)),
NETWORKDAYS.INTL((EOMONTH(BI$15-1,1))-_xlpm.DD,EOMONTH(BI$15-1,1),1,_xlpm.VD),
AND(MONTH($AW82)=MONTH(BI$15),MONTH($AX82)=MONTH(BI$15)),
NETWORKDAYS.INTL($AW82,$AX82,1,_xlpm.VD)))),0)),
$DH82="месяц",
$DR82*BI82,
$DH82="неделя",
$DR82*BI82/7*(ROUNDUP((DAY(EOMONTH(BI$15,0)))/4,0))),
0)</f>
        <v/>
      </c>
      <c r="EC82" s="125">
        <f t="array" ref="EC82">
IFERROR(_xlfn.IFS(
$DH82="день_1",
$DR82*$BL82/($AX82-$AW82+1)*BJ82*(DAY(EOMONTH(BJ$15,0))),
$DH82="день_2",
$DR82/30*MAX(MIN($AX82,EOMONTH(BJ$15,0))-MAX($AW82,BJ$15)+1,),
$DH82="раб.день",
$DR82/30*(IFERROR(
_xlfn.LET(_xlpm.VD,
CHOOSE(
{1;2;3;4;5;6;7;8;9;10;11;12;13;14;15;16;17;18},
45658,45659,45660,45661,45662,45663,45664,45665,45711,45724,45778,45779,45785,45786,45820,45821,45965,46022),
_xlfn.LET(_xlpm.DD,
MAX(MIN($AX82,EOMONTH(BJ$15,0))-MAX($AW82,BJ$15),),
_xlfn.IFS(
AND(MONTH($AW82)=MONTH(BJ$15),MONTH($AX82)&lt;&gt;MONTH(BJ$15)),
NETWORKDAYS.INTL($AW82,$AW82+_xlpm.DD,1,_xlpm.VD),
AND(MONTH($AW82)&lt;&gt;MONTH(BJ$15),MONTH($AX82)=MONTH(BJ$15)),
NETWORKDAYS.INTL(($AX82)-_xlpm.DD,$AX82,1,_xlpm.VD),
AND(MONTH($AW82)&lt;MONTH(BJ$15),MONTH($AX82)&gt;MONTH(BJ$15)),
NETWORKDAYS.INTL((EOMONTH(BJ$15-1,1))-_xlpm.DD,EOMONTH(BJ$15-1,1),1,_xlpm.VD),
AND(MONTH($AW82)=MONTH(BJ$15),MONTH($AX82)=MONTH(BJ$15)),
NETWORKDAYS.INTL($AW82,$AX82,1,_xlpm.VD)))),0)),
$DH82="месяц",
$DR82*BJ82,
$DH82="неделя",
$DR82*BJ82/7*(ROUNDUP((DAY(EOMONTH(BJ$15,0)))/4,0))),
0)</f>
        <v/>
      </c>
      <c r="ED82" s="125">
        <f t="array" ref="ED82">
IFERROR(_xlfn.IFS(
$DH82="день_1",
$DR82*$BL82/($AX82-$AW82+1)*BK82*(DAY(EOMONTH(BK$15,0))),
$DH82="день_2",
$DR82/30*MAX(MIN($AX82,EOMONTH(BK$15,0))-MAX($AW82,BK$15)+1,),
$DH82="раб.день",
$DR82/30*(IFERROR(
_xlfn.LET(_xlpm.VD,
CHOOSE(
{1;2;3;4;5;6;7;8;9;10;11;12;13;14;15;16;17;18},
45658,45659,45660,45661,45662,45663,45664,45665,45711,45724,45778,45779,45785,45786,45820,45821,45965,46022),
_xlfn.LET(_xlpm.DD,
MAX(MIN($AX82,EOMONTH(BK$15,0))-MAX($AW82,BK$15),),
_xlfn.IFS(
AND(MONTH($AW82)=MONTH(BK$15),MONTH($AX82)&lt;&gt;MONTH(BK$15)),
NETWORKDAYS.INTL($AW82,$AW82+_xlpm.DD,1,_xlpm.VD),
AND(MONTH($AW82)&lt;&gt;MONTH(BK$15),MONTH($AX82)=MONTH(BK$15)),
NETWORKDAYS.INTL(($AX82)-_xlpm.DD,$AX82,1,_xlpm.VD),
AND(MONTH($AW82)&lt;MONTH(BK$15),MONTH($AX82)&gt;MONTH(BK$15)),
NETWORKDAYS.INTL((EOMONTH(BK$15-1,1))-_xlpm.DD,EOMONTH(BK$15-1,1),1,_xlpm.VD),
AND(MONTH($AW82)=MONTH(BK$15),MONTH($AX82)=MONTH(BK$15)),
NETWORKDAYS.INTL($AW82,$AX82,1,_xlpm.VD)))),0)),
$DH82="месяц",
$DR82*BK82,
$DH82="неделя",
$DR82*BK82/7*(ROUNDUP((DAY(EOMONTH(BK$15,0)))/4,0))),
0)</f>
        <v/>
      </c>
      <c r="EE82" s="125">
        <f>SUM($DS82,$DT82,$DU82,$DV82,$DW82,$DX82,$DY82,$DZ82,$EA82,$EB82,$EC82,$ED82)</f>
        <v/>
      </c>
      <c r="EF82" s="125">
        <f>IFERROR(ROUND($EE82*(1+$EP82),2),0)</f>
        <v/>
      </c>
      <c r="EG82" s="128" t="n">
        <v>1</v>
      </c>
      <c r="EH82" s="126" t="n">
        <v>0</v>
      </c>
      <c r="EI82" s="126">
        <f>ROUND(SUM($EH82:$EH82)*SUM($AB82:$AB82)*$EG82,2)</f>
        <v/>
      </c>
      <c r="EJ82" s="126">
        <f>ROUND($EI82*(1+$EP82),2)</f>
        <v/>
      </c>
      <c r="EK82" s="126" t="n">
        <v>0</v>
      </c>
      <c r="EL82" s="126">
        <f>ROUND(SUM($EK82:$EK82)*SUM($AB82:$AB82)*$EG82,2)</f>
        <v/>
      </c>
      <c r="EM82" s="126">
        <f>ROUND($EL82*(1+$EP82),2)</f>
        <v/>
      </c>
      <c r="EN82" s="126">
        <f>SUM($EE82,$EI82,$EL82)</f>
        <v/>
      </c>
      <c r="EO82" s="126">
        <f>SUM($EF82,$EJ82,$EM82)</f>
        <v/>
      </c>
      <c r="EP82" s="59" t="inlineStr">
        <is>
          <t>20%</t>
        </is>
      </c>
      <c r="EQ82" s="59" t="n"/>
      <c r="ER82" s="60">
        <f t="array" ref="ER82">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MATCH(ES82,
{"AMS";"RussOutdoor";"HD Outdoor";"Ingroup";"IQ";"Ledproduction";"LisChannel";"Logic";"Media-PPL";"NovikovTV | НовиковТВ";"SMA";"SOK";"КрокусТВ | CrocusTV | IndoorTV";"Сити";"ТЯК Москва"},
0)),"")</f>
        <v/>
      </c>
      <c r="ES82" s="60" t="n"/>
      <c r="ET82" s="60">
        <f t="array" ref="ET82">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MATCH(ES82,
{"AMS";"RussOutdoor";"HD Outdoor";"Ingroup";"IQ";"Ledproduction";"LisChannel";"Logic";"Media-PPL";"NovikovTV | НовиковТВ";"SMA";"SOK";"КрокусТВ | CrocusTV | IndoorTV";"Сити";"ТЯК Москва"},
0)),"")</f>
        <v/>
      </c>
      <c r="EU82" s="60" t="n"/>
      <c r="EV82" s="60" t="n"/>
      <c r="EX82" s="110">
        <f t="array" ref="EX82">
($AR82/30
+N("ТРАФИК ПЛОЩАДКИ"))*
(IFERROR(
_xlfn.LET(
_xlpm.GPR,
HLOOKUP($L82,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(MATCH($T82,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IF($Q82="цифровой",_xlpm.GPR/$AG82,_xlpm.GPR/60)),
0)
+N("DWELL TIME"))*
(IF($AB82=0,0,IF($AB82=1,0.3,IF($AB82=2,0.5,IF($AB82&gt;2,1))))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_xlfn.IFS($AC82="да",1.2,$AC82="нет",1)*
_xlfn.IFS($AD82="да",1.2,$AD82="нет",1)*
IF(R82="статический",1,1.2)*
$X82*
INDEX(
{1.2;1;1.2;1.2;1;1.2;1.2;1.2;1.2;1.2;1.2;1;1.2;1.2;1.2;1.2;1;1;1.2;1.2;1.2;1;1;1;1;1.2;1.2;1.2;1.2;1;1;1;1;1.2;1.2;1.2;1.2;1.2;1.2;1.2;1.2;1;1;1.2;1;1;1;1;1.5;1;1;1.5;1.5;1.2},
MATCH($Q82,_xlpm.MI,0)))&gt;{0.02;0.04;0.06;0.1;0.2;0.4;0.6;0.8;1;2;4;6})),
{0;1;2;3;4;5;6;7;8;9;10;11;12},
0)))
+N("КОЭФФИЦИЕНТ КОНТАКТА"))))*
(_xlfn.IFS($X82&lt;0.1,$X82/1000,$X82&gt;25,5.2,AND($X82&gt;=0.1,$X82&lt;=25),(($X82*2+0.1)/10)*($X82/10)))*
IFERROR((_xlfn.LET(
_xlpm.MA,
{0;0.8;0.85;0.9;0.95;1},
_xlpm.MAA,
{0;1;2;3;4;5},
INDEX(_xlpm.MA,MATCH(SUMPRODUCT(--((IF(ROUND(_xlpm.MAA,1)&gt;5,5,ROUND($AB82,1)))&gt;{0;1;2;3;4;5})),_xlpm.MAA,0)))
+N("КОЭФФИЦИЕНТ КОЛ-ВО КОНСТРУКЦИЙ")),1)*
$AB82,0))*
(IF($Q82="цифровой",$AG82/15*$AI82,1)
+N("ДЛЯ ЦИФРЫ"))</f>
        <v/>
      </c>
      <c r="EY82" s="110">
        <f>IFERROR(EX82*AY82,0)</f>
        <v/>
      </c>
      <c r="EZ82" s="131">
        <f>IFERROR(DP82/EY82*1000,0)</f>
        <v/>
      </c>
      <c r="FA82" s="112">
        <f>IFERROR(FC82/FB82,0)</f>
        <v/>
      </c>
      <c r="FB82" s="112">
        <f>IFERROR((FC82/(EY82/FF82*#REF!))*0.825,0)</f>
        <v/>
      </c>
      <c r="FC82" s="112">
        <f>IFERROR(((EX82*30/AR82)*100)/30,0)</f>
        <v/>
      </c>
      <c r="FD82" s="112">
        <f>IFERROR(EY82/G82*100%,0)</f>
        <v/>
      </c>
      <c r="FE82" s="112">
        <f>IFERROR(FD82/FC82*100%,0)</f>
        <v/>
      </c>
      <c r="FF82" s="110">
        <f>IFERROR(AR82/30*AY82,0)</f>
        <v/>
      </c>
    </row>
    <row r="83" ht="13" customHeight="1">
      <c r="A83" s="59" t="n"/>
      <c r="B83" s="60" t="n"/>
      <c r="C83" s="60" t="n"/>
      <c r="D83" s="60">
        <f t="array" ref="D83">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MATCH($E83,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83" s="60">
        <f t="array" ref="E83">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MATCH($F83,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83" s="60" t="inlineStr"/>
      <c r="G83" s="60" t="n"/>
      <c r="H83" s="60">
        <f t="array" ref="H83">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MATCH($I83,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83" s="60" t="n"/>
      <c r="J83" s="60" t="n"/>
      <c r="K83" s="60" t="n"/>
      <c r="L83" s="60" t="n"/>
      <c r="M83" s="60" t="n"/>
      <c r="N83" s="60" t="n"/>
      <c r="O83" s="60" t="n"/>
      <c r="P83" s="60">
        <f t="array" ref="P83">
_xlfn.IFS(
ISNUMBER(MATCH($Q83,{"шелфбаннер","разделитель","монетница","чековая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ISNUMBER(MATCH($Q83,{"LED/LCD","видеокулер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ISNUMBER(MATCH($Q83,{"автомобиль","машина","выставочное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ISNUMBER(MATCH($Q83,{"билборд","лифтовая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ISNUMBER(MATCH($Q83,{"навигация","подвесной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ISNUMBER(MATCH($Q83,{"движущаяся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ISNUMBER(MATCH($Q83,{"каталог","журнал"},)),
"Пресса",
$Q83="","")</f>
        <v/>
      </c>
      <c r="Q83" s="60" t="n"/>
      <c r="R83" s="60">
        <f t="array" ref="R83">
IFERROR(
_xlfn.IFS(
OR(ISNUMBER(MATCH($Q83,{"экспозиция","макет","стенд","автостенд","авто стенд","выставочное пространство","выставочные стенды","модульные выставочные стенды","3Д конструкция","3D конструкция"},)),P83="Экспонирование"),
"нестандартный",
ISNUMBER(MATCH($Q83,{"скроллер","призматрон"},)),
"динамический",
$P83="Видео",
"цифровой",
OR($P83="Пресса",$P83="Щит",$P83="POSm",$P83="Подвес",$P83="Брендирование/оклейка"),
"статический"),"")</f>
        <v/>
      </c>
      <c r="S83" s="59" t="n"/>
      <c r="T83" s="60" t="n"/>
      <c r="U83" s="60" t="n"/>
      <c r="V83" s="60">
        <f>
IF(P83="Видео",
"цифровой постер/ролик",
IF(ISNUMBER(MATCH(Q83,{"короб световой","короб световой | лайтбокс","короб световой | кристалайт","лайтбокс","лайт бокс","кристалайт","LB","lightbox"},)),
"бэклит",
IF(P83="Брендирование/оклейка",
"перфарированная пленка/самоклейка",
IF(P83="Экспонирование",
"под запрос",
IF(P83="Подвес",
"баннер/ткань",
"")))))</f>
        <v/>
      </c>
      <c r="W83" s="59" t="n"/>
      <c r="X83" s="59" t="n"/>
      <c r="Y83" s="59" t="n"/>
      <c r="Z83" s="61" t="n"/>
      <c r="AA83" s="61" t="n"/>
      <c r="AB83" s="61">
        <f>IF(BL83&gt;0,Z83,0)</f>
        <v/>
      </c>
      <c r="AC83" s="59" t="n"/>
      <c r="AD83" s="59" t="n"/>
      <c r="AE83" s="59" t="n"/>
      <c r="AF83" s="59" t="n"/>
      <c r="AG83" s="59" t="n"/>
      <c r="AH83" s="59" t="n"/>
      <c r="AI83" s="59" t="n"/>
      <c r="AJ83" s="59" t="n"/>
      <c r="AK83" s="59" t="n"/>
      <c r="AL83" s="62">
        <f>IFERROR(IF(OR(R83="статический",R83="динамический",R83="нестандартный",R83="",R83=""),"-",IF(AND(AH83="-",AI83="-"),"-",AK83*3600/AH83*AI83)),"-")</f>
        <v/>
      </c>
      <c r="AM83" s="62">
        <f>IFERROR(IF(OR(R83="статический",R83="динамический",R83="",R83="", R83="BTL",R83="нестандартный"),"-",AG83*AI83*AL83/60),"-")</f>
        <v/>
      </c>
      <c r="AN83" s="63">
        <f>IFERROR(IF(AH83="","-",AG83*AI83/AH83),"-")</f>
        <v/>
      </c>
      <c r="AO83" s="59">
        <f>IFERROR(IF(OR($R83="статический",$R83="динамический",$R83="",$R83="",$R83="BTL",$R83="нестандартный"),"-",$AL83*$AY83),"-")</f>
        <v/>
      </c>
      <c r="AP83" s="62">
        <f>IFERROR(IF(OR($R83="статический",$R83="динамический",$R83="",$R83="",$R83="BTL",$R83="нестандартный"),"-",$AM83*AY83),"-")</f>
        <v/>
      </c>
      <c r="AQ83" s="64" t="n"/>
      <c r="AR83" s="61" t="n"/>
      <c r="AS83" s="61" t="n"/>
      <c r="AT83" s="61" t="n"/>
      <c r="AU83" s="65" t="n"/>
      <c r="AV83" s="124">
        <f>IFERROR(DR83/AT83*1000,"n/a")</f>
        <v/>
      </c>
      <c r="AW83" s="67" t="n"/>
      <c r="AX83" s="67" t="n"/>
      <c r="AY83" s="43">
        <f>IFERROR(IF(OR($AW83="",$AX83=""),"",_xlfn.DAYS($AX83+1,$AW83)),"")</f>
        <v/>
      </c>
      <c r="AZ83" s="68">
        <f t="array" ref="AZ83">
_xlfn.LET(_xlpm.COEFF,
IF($AW83+$AX83=0,0,IF(MAX(MIN($AX83,EOMONTH(AZ$15,0))-MAX($AW83,AZ$15)+1,)&gt;0,1,0)),
_xlfn.IFS(
$ES83="LisChannel",
_xlpm.COEFF*
INDEX({1;1;1.2;1.2;1;1;1;1;1.2;1.2;1.2;1.2},
MATCH(MONTH(AZ$15),
{1,2,3,4,5,6,7,8,9,10,11,12})),
CONCATENATE($ES83," ",$L83)="RussOutdoor метро",
_xlpm.COEFF*
INDEX({0.8;0.9;1.1;1.1;1;1;1;1;1.1;1.1;1.1;1.1},
MATCH(MONTH(AZ$15),
{1,2,3,4,5,6,7,8,9,10,11,12})),
$ES83&lt;&gt;"LisChannel",
_xlpm.COEFF,
$ES83&lt;&gt;"RussOutdoor",
_xlpm.COEFF))</f>
        <v/>
      </c>
      <c r="BA83" s="68">
        <f t="array" ref="BA83">
_xlfn.LET(_xlpm.COEFF,
IF($AW83+$AX83=0,0,IF(MAX(MIN($AX83,EOMONTH(BA$15,0))-MAX($AW83,BA$15)+1,)&gt;0,1,0)),
_xlfn.IFS(
$ES83="LisChannel",
_xlpm.COEFF*
INDEX({1;1;1.2;1.2;1;1;1;1;1.2;1.2;1.2;1.2},
MATCH(MONTH(BA$15),
{1,2,3,4,5,6,7,8,9,10,11,12})),
CONCATENATE($ES83," ",$L83)="RussOutdoor метро",
_xlpm.COEFF*
INDEX({0.8;0.9;1.1;1.1;1;1;1;1;1.1;1.1;1.1;1.1},
MATCH(MONTH(BA$15),
{1,2,3,4,5,6,7,8,9,10,11,12})),
$ES83&lt;&gt;"LisChannel",
_xlpm.COEFF,
$ES83&lt;&gt;"RussOutdoor",
_xlpm.COEFF))</f>
        <v/>
      </c>
      <c r="BB83" s="68">
        <f t="array" ref="BB83">
_xlfn.LET(_xlpm.COEFF,
IF($AW83+$AX83=0,0,IF(MAX(MIN($AX83,EOMONTH(BB$15,0))-MAX($AW83,BB$15)+1,)&gt;0,1,0)),
_xlfn.IFS(
$ES83="LisChannel",
_xlpm.COEFF*
INDEX({1;1;1.2;1.2;1;1;1;1;1.2;1.2;1.2;1.2},
MATCH(MONTH(BB$15),
{1,2,3,4,5,6,7,8,9,10,11,12})),
CONCATENATE($ES83," ",$L83)="RussOutdoor метро",
_xlpm.COEFF*
INDEX({0.8;0.9;1.1;1.1;1;1;1;1;1.1;1.1;1.1;1.1},
MATCH(MONTH(BB$15),
{1,2,3,4,5,6,7,8,9,10,11,12})),
$ES83&lt;&gt;"LisChannel",
_xlpm.COEFF,
$ES83&lt;&gt;"RussOutdoor",
_xlpm.COEFF))</f>
        <v/>
      </c>
      <c r="BC83" s="68">
        <f t="array" ref="BC83">
_xlfn.LET(_xlpm.COEFF,
IF($AW83+$AX83=0,0,IF(MAX(MIN($AX83,EOMONTH(BC$15,0))-MAX($AW83,BC$15)+1,)&gt;0,1,0)),
_xlfn.IFS(
$ES83="LisChannel",
_xlpm.COEFF*
INDEX({1;1;1.2;1.2;1;1;1;1;1.2;1.2;1.2;1.2},
MATCH(MONTH(BC$15),
{1,2,3,4,5,6,7,8,9,10,11,12})),
CONCATENATE($ES83," ",$L83)="RussOutdoor метро",
_xlpm.COEFF*
INDEX({0.8;0.9;1.1;1.1;1;1;1;1;1.1;1.1;1.1;1.1},
MATCH(MONTH(BC$15),
{1,2,3,4,5,6,7,8,9,10,11,12})),
$ES83&lt;&gt;"LisChannel",
_xlpm.COEFF,
$ES83&lt;&gt;"RussOutdoor",
_xlpm.COEFF))</f>
        <v/>
      </c>
      <c r="BD83" s="68">
        <f t="array" ref="BD83">
_xlfn.LET(_xlpm.COEFF,
IF($AW83+$AX83=0,0,IF(MAX(MIN($AX83,EOMONTH(BD$15,0))-MAX($AW83,BD$15)+1,)&gt;0,1,0)),
_xlfn.IFS(
$ES83="LisChannel",
_xlpm.COEFF*
INDEX({1;1;1.2;1.2;1;1;1;1;1.2;1.2;1.2;1.2},
MATCH(MONTH(BD$15),
{1,2,3,4,5,6,7,8,9,10,11,12})),
CONCATENATE($ES83," ",$L83)="RussOutdoor метро",
_xlpm.COEFF*
INDEX({0.8;0.9;1.1;1.1;1;1;1;1;1.1;1.1;1.1;1.1},
MATCH(MONTH(BD$15),
{1,2,3,4,5,6,7,8,9,10,11,12})),
$ES83&lt;&gt;"LisChannel",
_xlpm.COEFF,
$ES83&lt;&gt;"RussOutdoor",
_xlpm.COEFF))</f>
        <v/>
      </c>
      <c r="BE83" s="68">
        <f t="array" ref="BE83">
_xlfn.LET(_xlpm.COEFF,
IF($AW83+$AX83=0,0,IF(MAX(MIN($AX83,EOMONTH(BE$15,0))-MAX($AW83,BE$15)+1,)&gt;0,1,0)),
_xlfn.IFS(
$ES83="LisChannel",
_xlpm.COEFF*
INDEX({1;1;1.2;1.2;1;1;1;1;1.2;1.2;1.2;1.2},
MATCH(MONTH(BE$15),
{1,2,3,4,5,6,7,8,9,10,11,12})),
CONCATENATE($ES83," ",$L83)="RussOutdoor метро",
_xlpm.COEFF*
INDEX({0.8;0.9;1.1;1.1;1;1;1;1;1.1;1.1;1.1;1.1},
MATCH(MONTH(BE$15),
{1,2,3,4,5,6,7,8,9,10,11,12})),
$ES83&lt;&gt;"LisChannel",
_xlpm.COEFF,
$ES83&lt;&gt;"RussOutdoor",
_xlpm.COEFF))</f>
        <v/>
      </c>
      <c r="BF83" s="68">
        <f t="array" ref="BF83">
_xlfn.LET(_xlpm.COEFF,
IF($AW83+$AX83=0,0,IF(MAX(MIN($AX83,EOMONTH(BF$15,0))-MAX($AW83,BF$15)+1,)&gt;0,1,0)),
_xlfn.IFS(
$ES83="LisChannel",
_xlpm.COEFF*
INDEX({1;1;1.2;1.2;1;1;1;1;1.2;1.2;1.2;1.2},
MATCH(MONTH(BF$15),
{1,2,3,4,5,6,7,8,9,10,11,12})),
CONCATENATE($ES83," ",$L83)="RussOutdoor метро",
_xlpm.COEFF*
INDEX({0.8;0.9;1.1;1.1;1;1;1;1;1.1;1.1;1.1;1.1},
MATCH(MONTH(BF$15),
{1,2,3,4,5,6,7,8,9,10,11,12})),
$ES83&lt;&gt;"LisChannel",
_xlpm.COEFF,
$ES83&lt;&gt;"RussOutdoor",
_xlpm.COEFF))</f>
        <v/>
      </c>
      <c r="BG83" s="68">
        <f t="array" ref="BG83">
_xlfn.LET(_xlpm.COEFF,
IF($AW83+$AX83=0,0,IF(MAX(MIN($AX83,EOMONTH(BG$15,0))-MAX($AW83,BG$15)+1,)&gt;0,1,0)),
_xlfn.IFS(
$ES83="LisChannel",
_xlpm.COEFF*
INDEX({1;1;1.2;1.2;1;1;1;1;1.2;1.2;1.2;1.2},
MATCH(MONTH(BG$15),
{1,2,3,4,5,6,7,8,9,10,11,12})),
CONCATENATE($ES83," ",$L83)="RussOutdoor метро",
_xlpm.COEFF*
INDEX({0.8;0.9;1.1;1.1;1;1;1;1;1.1;1.1;1.1;1.1},
MATCH(MONTH(BG$15),
{1,2,3,4,5,6,7,8,9,10,11,12})),
$ES83&lt;&gt;"LisChannel",
_xlpm.COEFF,
$ES83&lt;&gt;"RussOutdoor",
_xlpm.COEFF))</f>
        <v/>
      </c>
      <c r="BH83" s="68">
        <f t="array" ref="BH83">
_xlfn.LET(_xlpm.COEFF,
IF($AW83+$AX83=0,0,IF(MAX(MIN($AX83,EOMONTH(BH$15,0))-MAX($AW83,BH$15)+1,)&gt;0,1,0)),
_xlfn.IFS(
$ES83="LisChannel",
_xlpm.COEFF*
INDEX({1;1;1.2;1.2;1;1;1;1;1.2;1.2;1.2;1.2},
MATCH(MONTH(BH$15),
{1,2,3,4,5,6,7,8,9,10,11,12})),
CONCATENATE($ES83," ",$L83)="RussOutdoor метро",
_xlpm.COEFF*
INDEX({0.8;0.9;1.1;1.1;1;1;1;1;1.1;1.1;1.1;1.1},
MATCH(MONTH(BH$15),
{1,2,3,4,5,6,7,8,9,10,11,12})),
$ES83&lt;&gt;"LisChannel",
_xlpm.COEFF,
$ES83&lt;&gt;"RussOutdoor",
_xlpm.COEFF))</f>
        <v/>
      </c>
      <c r="BI83" s="68">
        <f t="array" ref="BI83">
_xlfn.LET(_xlpm.COEFF,
IF($AW83+$AX83=0,0,IF(MAX(MIN($AX83,EOMONTH(BI$15,0))-MAX($AW83,BI$15)+1,)&gt;0,1,0)),
_xlfn.IFS(
$ES83="LisChannel",
_xlpm.COEFF*
INDEX({1;1;1.2;1.2;1;1;1;1;1.2;1.2;1.2;1.2},
MATCH(MONTH(BI$15),
{1,2,3,4,5,6,7,8,9,10,11,12})),
CONCATENATE($ES83," ",$L83)="RussOutdoor метро",
_xlpm.COEFF*
INDEX({0.8;0.9;1.1;1.1;1;1;1;1;1.1;1.1;1.1;1.1},
MATCH(MONTH(BI$15),
{1,2,3,4,5,6,7,8,9,10,11,12})),
$ES83&lt;&gt;"LisChannel",
_xlpm.COEFF,
$ES83&lt;&gt;"RussOutdoor",
_xlpm.COEFF))</f>
        <v/>
      </c>
      <c r="BJ83" s="68">
        <f t="array" ref="BJ83">
_xlfn.LET(_xlpm.COEFF,
IF($AW83+$AX83=0,0,IF(MAX(MIN($AX83,EOMONTH(BJ$15,0))-MAX($AW83,BJ$15)+1,)&gt;0,1,0)),
_xlfn.IFS(
$ES83="LisChannel",
_xlpm.COEFF*
INDEX({1;1;1.2;1.2;1;1;1;1;1.2;1.2;1.2;1.2},
MATCH(MONTH(BJ$15),
{1,2,3,4,5,6,7,8,9,10,11,12})),
CONCATENATE($ES83," ",$L83)="RussOutdoor метро",
_xlpm.COEFF*
INDEX({0.8;0.9;1.1;1.1;1;1;1;1;1.1;1.1;1.1;1.1},
MATCH(MONTH(BJ$15),
{1,2,3,4,5,6,7,8,9,10,11,12})),
$ES83&lt;&gt;"LisChannel",
_xlpm.COEFF,
$ES83&lt;&gt;"RussOutdoor",
_xlpm.COEFF))</f>
        <v/>
      </c>
      <c r="BK83" s="68">
        <f t="array" ref="BK83">
_xlfn.LET(_xlpm.COEFF,
IF($AW83+$AX83=0,0,IF(MAX(MIN($AX83,EOMONTH(BK$15,0))-MAX($AW83,BK$15)+1,)&gt;0,1,0)),
_xlfn.IFS(
$ES83="LisChannel",
_xlpm.COEFF*
INDEX({1;1;1.2;1.2;1;1;1;1;1.2;1.2;1.2;1.2},
MATCH(MONTH(BK$15),
{1,2,3,4,5,6,7,8,9,10,11,12})),
CONCATENATE($ES83," ",$L83)="RussOutdoor метро",
_xlpm.COEFF*
INDEX({0.8;0.9;1.1;1.1;1;1;1;1;1.1;1.1;1.1;1.1},
MATCH(MONTH(BK$15),
{1,2,3,4,5,6,7,8,9,10,11,12})),
$ES83&lt;&gt;"LisChannel",
_xlpm.COEFF,
$ES83&lt;&gt;"RussOutdoor",
_xlpm.COEFF))</f>
        <v/>
      </c>
      <c r="BL83" s="62">
        <f>COUNTIFS($AZ83:$BK83,"&gt;0")</f>
        <v/>
      </c>
      <c r="BM83" s="65" t="n"/>
      <c r="BN83" s="125">
        <f>$DJ83</f>
        <v/>
      </c>
      <c r="BO83" s="63">
        <f>$DQ83</f>
        <v/>
      </c>
      <c r="BP83" s="125">
        <f>
IFERROR(
IF($BL83=0,0,
$BN83*(1-$BO83)),
0)</f>
        <v/>
      </c>
      <c r="BQ83" s="125">
        <f t="array" ref="BQ83">
IFERROR(
_xlfn.IFS(
$DH83="день_1",
$BP83*$BL83/($AX83-$AW83+1)*AZ83*(DAY(EOMONTH(AZ$15,0))),
$DH83="день_2",
$BP83/30*MAX(MIN($AX83,EOMONTH(AZ$15,0))-MAX($AW83,AZ$15)+1,),
$DH83="раб.день",
$BP83/30*(IFERROR(
_xlfn.LET(_xlpm.VD,
CHOOSE(
{1;2;3;4;5;6;7;8;9;10;11;12;13;14;15;16;17;18},
45658,45659,45660,45661,45662,45663,45664,45665,45711,45724,45778,45779,45785,45786,45820,45821,45965,46022),
_xlfn.LET(_xlpm.DD,
MAX(MIN($AX83,EOMONTH(AZ$15,0))-MAX($AW83,AZ$15),),
_xlfn.IFS(
AND(MONTH($AW83)=MONTH(AZ$15),MONTH($AX83)&lt;&gt;MONTH(AZ$15)),
NETWORKDAYS.INTL($AW83,$AW83+_xlpm.DD,1,_xlpm.VD),
AND(MONTH($AW83)&lt;&gt;MONTH(AZ$15),MONTH($AX83)=MONTH(AZ$15)),
NETWORKDAYS.INTL(($AX83)-_xlpm.DD,$AX83,1,_xlpm.VD),
AND(MONTH($AW83)&lt;MONTH(AZ$15),MONTH($AX83)&gt;MONTH(AZ$15)),
NETWORKDAYS.INTL((EOMONTH(AZ$15-1,1))-_xlpm.DD,EOMONTH(AZ$15-1,1),1,_xlpm.VD),
AND(MONTH($AW83)=MONTH(AZ$15),MONTH($AX83)=MONTH(AZ$15)),
NETWORKDAYS.INTL($AW83,$AX83,1,_xlpm.VD)))),0)),
$DH83="месяц",
$BP83*AZ83,
$DH83="неделя",
$BP83*AZ83/7*(ROUNDUP((DAY(EOMONTH(AZ$15,0)))/4,0))),
0)</f>
        <v/>
      </c>
      <c r="BR83" s="125">
        <f t="array" ref="BR83">
IFERROR(
_xlfn.IFS(
$DH83="день_1",
$BP83*$BL83/($AX83-$AW83+1)*BA83*(DAY(EOMONTH(BA$15,0))),
$DH83="день_2",
$BP83/30*MAX(MIN($AX83,EOMONTH(BA$15,0))-MAX($AW83,BA$15)+1,),
$DH83="раб.день",
$BP83/30*(IFERROR(
_xlfn.LET(_xlpm.VD,
CHOOSE(
{1;2;3;4;5;6;7;8;9;10;11;12;13;14;15;16;17;18},
45658,45659,45660,45661,45662,45663,45664,45665,45711,45724,45778,45779,45785,45786,45820,45821,45965,46022),
_xlfn.LET(_xlpm.DD,
MAX(MIN($AX83,EOMONTH(BA$15,0))-MAX($AW83,BA$15),),
_xlfn.IFS(
AND(MONTH($AW83)=MONTH(BA$15),MONTH($AX83)&lt;&gt;MONTH(BA$15)),
NETWORKDAYS.INTL($AW83,$AW83+_xlpm.DD,1,_xlpm.VD),
AND(MONTH($AW83)&lt;&gt;MONTH(BA$15),MONTH($AX83)=MONTH(BA$15)),
NETWORKDAYS.INTL(($AX83)-_xlpm.DD,$AX83,1,_xlpm.VD),
AND(MONTH($AW83)&lt;MONTH(BA$15),MONTH($AX83)&gt;MONTH(BA$15)),
NETWORKDAYS.INTL((EOMONTH(BA$15-1,1))-_xlpm.DD,EOMONTH(BA$15-1,1),1,_xlpm.VD),
AND(MONTH($AW83)=MONTH(BA$15),MONTH($AX83)=MONTH(BA$15)),
NETWORKDAYS.INTL($AW83,$AX83,1,_xlpm.VD)))),0)),
$DH83="месяц",
$BP83*BA83,
$DH83="неделя",
$BP83*BA83/7*(ROUNDUP((DAY(EOMONTH(BA$15,0)))/4,0))),
0)</f>
        <v/>
      </c>
      <c r="BS83" s="125">
        <f t="array" ref="BS83">
IFERROR(
_xlfn.IFS(
$DH83="день_1",
$BP83*$BL83/($AX83-$AW83+1)*BB83*(DAY(EOMONTH(BB$15,0))),
$DH83="день_2",
$BP83/30*MAX(MIN($AX83,EOMONTH(BB$15,0))-MAX($AW83,BB$15)+1,),
$DH83="раб.день",
$BP83/30*(IFERROR(
_xlfn.LET(_xlpm.VD,
CHOOSE(
{1;2;3;4;5;6;7;8;9;10;11;12;13;14;15;16;17;18},
45658,45659,45660,45661,45662,45663,45664,45665,45711,45724,45778,45779,45785,45786,45820,45821,45965,46022),
_xlfn.LET(_xlpm.DD,
MAX(MIN($AX83,EOMONTH(BB$15,0))-MAX($AW83,BB$15),),
_xlfn.IFS(
AND(MONTH($AW83)=MONTH(BB$15),MONTH($AX83)&lt;&gt;MONTH(BB$15)),
NETWORKDAYS.INTL($AW83,$AW83+_xlpm.DD,1,_xlpm.VD),
AND(MONTH($AW83)&lt;&gt;MONTH(BB$15),MONTH($AX83)=MONTH(BB$15)),
NETWORKDAYS.INTL(($AX83)-_xlpm.DD,$AX83,1,_xlpm.VD),
AND(MONTH($AW83)&lt;MONTH(BB$15),MONTH($AX83)&gt;MONTH(BB$15)),
NETWORKDAYS.INTL((EOMONTH(BB$15-1,1))-_xlpm.DD,EOMONTH(BB$15-1,1),1,_xlpm.VD),
AND(MONTH($AW83)=MONTH(BB$15),MONTH($AX83)=MONTH(BB$15)),
NETWORKDAYS.INTL($AW83,$AX83,1,_xlpm.VD)))),0)),
$DH83="месяц",
$BP83*BB83,
$DH83="неделя",
$BP83*BB83/7*(ROUNDUP((DAY(EOMONTH(BB$15,0)))/4,0))),
0)</f>
        <v/>
      </c>
      <c r="BT83" s="125">
        <f t="array" ref="BT83">
IFERROR(
_xlfn.IFS(
$DH83="день_1",
$BP83*$BL83/($AX83-$AW83+1)*BC83*(DAY(EOMONTH(BC$15,0))),
$DH83="день_2",
$BP83/30*MAX(MIN($AX83,EOMONTH(BC$15,0))-MAX($AW83,BC$15)+1,),
$DH83="раб.день",
$BP83/30*(IFERROR(
_xlfn.LET(_xlpm.VD,
CHOOSE(
{1;2;3;4;5;6;7;8;9;10;11;12;13;14;15;16;17;18},
45658,45659,45660,45661,45662,45663,45664,45665,45711,45724,45778,45779,45785,45786,45820,45821,45965,46022),
_xlfn.LET(_xlpm.DD,
MAX(MIN($AX83,EOMONTH(BC$15,0))-MAX($AW83,BC$15),),
_xlfn.IFS(
AND(MONTH($AW83)=MONTH(BC$15),MONTH($AX83)&lt;&gt;MONTH(BC$15)),
NETWORKDAYS.INTL($AW83,$AW83+_xlpm.DD,1,_xlpm.VD),
AND(MONTH($AW83)&lt;&gt;MONTH(BC$15),MONTH($AX83)=MONTH(BC$15)),
NETWORKDAYS.INTL(($AX83)-_xlpm.DD,$AX83,1,_xlpm.VD),
AND(MONTH($AW83)&lt;MONTH(BC$15),MONTH($AX83)&gt;MONTH(BC$15)),
NETWORKDAYS.INTL((EOMONTH(BC$15-1,1))-_xlpm.DD,EOMONTH(BC$15-1,1),1,_xlpm.VD),
AND(MONTH($AW83)=MONTH(BC$15),MONTH($AX83)=MONTH(BC$15)),
NETWORKDAYS.INTL($AW83,$AX83,1,_xlpm.VD)))),0)),
$DH83="месяц",
$BP83*BC83,
$DH83="неделя",
$BP83*BC83/7*(ROUNDUP((DAY(EOMONTH(BC$15,0)))/4,0))),
0)</f>
        <v/>
      </c>
      <c r="BU83" s="125">
        <f t="array" ref="BU83">
IFERROR(
_xlfn.IFS(
$DH83="день_1",
$BP83*$BL83/($AX83-$AW83+1)*BD83*(DAY(EOMONTH(BD$15,0))),
$DH83="день_2",
$BP83/30*MAX(MIN($AX83,EOMONTH(BD$15,0))-MAX($AW83,BD$15)+1,),
$DH83="раб.день",
$BP83/30*(IFERROR(
_xlfn.LET(_xlpm.VD,
CHOOSE(
{1;2;3;4;5;6;7;8;9;10;11;12;13;14;15;16;17;18},
45658,45659,45660,45661,45662,45663,45664,45665,45711,45724,45778,45779,45785,45786,45820,45821,45965,46022),
_xlfn.LET(_xlpm.DD,
MAX(MIN($AX83,EOMONTH(BD$15,0))-MAX($AW83,BD$15),),
_xlfn.IFS(
AND(MONTH($AW83)=MONTH(BD$15),MONTH($AX83)&lt;&gt;MONTH(BD$15)),
NETWORKDAYS.INTL($AW83,$AW83+_xlpm.DD,1,_xlpm.VD),
AND(MONTH($AW83)&lt;&gt;MONTH(BD$15),MONTH($AX83)=MONTH(BD$15)),
NETWORKDAYS.INTL(($AX83)-_xlpm.DD,$AX83,1,_xlpm.VD),
AND(MONTH($AW83)&lt;MONTH(BD$15),MONTH($AX83)&gt;MONTH(BD$15)),
NETWORKDAYS.INTL((EOMONTH(BD$15-1,1))-_xlpm.DD,EOMONTH(BD$15-1,1),1,_xlpm.VD),
AND(MONTH($AW83)=MONTH(BD$15),MONTH($AX83)=MONTH(BD$15)),
NETWORKDAYS.INTL($AW83,$AX83,1,_xlpm.VD)))),0)),
$DH83="месяц",
$BP83*BD83,
$DH83="неделя",
$BP83*BD83/7*(ROUNDUP((DAY(EOMONTH(BD$15,0)))/4,0))),
0)</f>
        <v/>
      </c>
      <c r="BV83" s="125">
        <f t="array" ref="BV83">
IFERROR(
_xlfn.IFS(
$DH83="день_1",
$BP83*$BL83/($AX83-$AW83+1)*BE83*(DAY(EOMONTH(BE$15,0))),
$DH83="день_2",
$BP83/30*MAX(MIN($AX83,EOMONTH(BE$15,0))-MAX($AW83,BE$15)+1,),
$DH83="раб.день",
$BP83/30*(IFERROR(
_xlfn.LET(_xlpm.VD,
CHOOSE(
{1;2;3;4;5;6;7;8;9;10;11;12;13;14;15;16;17;18},
45658,45659,45660,45661,45662,45663,45664,45665,45711,45724,45778,45779,45785,45786,45820,45821,45965,46022),
_xlfn.LET(_xlpm.DD,
MAX(MIN($AX83,EOMONTH(BE$15,0))-MAX($AW83,BE$15),),
_xlfn.IFS(
AND(MONTH($AW83)=MONTH(BE$15),MONTH($AX83)&lt;&gt;MONTH(BE$15)),
NETWORKDAYS.INTL($AW83,$AW83+_xlpm.DD,1,_xlpm.VD),
AND(MONTH($AW83)&lt;&gt;MONTH(BE$15),MONTH($AX83)=MONTH(BE$15)),
NETWORKDAYS.INTL(($AX83)-_xlpm.DD,$AX83,1,_xlpm.VD),
AND(MONTH($AW83)&lt;MONTH(BE$15),MONTH($AX83)&gt;MONTH(BE$15)),
NETWORKDAYS.INTL((EOMONTH(BE$15-1,1))-_xlpm.DD,EOMONTH(BE$15-1,1),1,_xlpm.VD),
AND(MONTH($AW83)=MONTH(BE$15),MONTH($AX83)=MONTH(BE$15)),
NETWORKDAYS.INTL($AW83,$AX83,1,_xlpm.VD)))),0)),
$DH83="месяц",
$BP83*BE83,
$DH83="неделя",
$BP83*BE83/7*(ROUNDUP((DAY(EOMONTH(BE$15,0)))/4,0))),
0)</f>
        <v/>
      </c>
      <c r="BW83" s="125">
        <f t="array" ref="BW83">
IFERROR(
_xlfn.IFS(
$DH83="день_1",
$BP83*$BL83/($AX83-$AW83+1)*BF83*(DAY(EOMONTH(BF$15,0))),
$DH83="день_2",
$BP83/30*MAX(MIN($AX83,EOMONTH(BF$15,0))-MAX($AW83,BF$15)+1,),
$DH83="раб.день",
$BP83/30*(IFERROR(
_xlfn.LET(_xlpm.VD,
CHOOSE(
{1;2;3;4;5;6;7;8;9;10;11;12;13;14;15;16;17;18},
45658,45659,45660,45661,45662,45663,45664,45665,45711,45724,45778,45779,45785,45786,45820,45821,45965,46022),
_xlfn.LET(_xlpm.DD,
MAX(MIN($AX83,EOMONTH(BF$15,0))-MAX($AW83,BF$15),),
_xlfn.IFS(
AND(MONTH($AW83)=MONTH(BF$15),MONTH($AX83)&lt;&gt;MONTH(BF$15)),
NETWORKDAYS.INTL($AW83,$AW83+_xlpm.DD,1,_xlpm.VD),
AND(MONTH($AW83)&lt;&gt;MONTH(BF$15),MONTH($AX83)=MONTH(BF$15)),
NETWORKDAYS.INTL(($AX83)-_xlpm.DD,$AX83,1,_xlpm.VD),
AND(MONTH($AW83)&lt;MONTH(BF$15),MONTH($AX83)&gt;MONTH(BF$15)),
NETWORKDAYS.INTL((EOMONTH(BF$15-1,1))-_xlpm.DD,EOMONTH(BF$15-1,1),1,_xlpm.VD),
AND(MONTH($AW83)=MONTH(BF$15),MONTH($AX83)=MONTH(BF$15)),
NETWORKDAYS.INTL($AW83,$AX83,1,_xlpm.VD)))),0)),
$DH83="месяц",
$BP83*BF83,
$DH83="неделя",
$BP83*BF83/7*(ROUNDUP((DAY(EOMONTH(BF$15,0)))/4,0))),
0)</f>
        <v/>
      </c>
      <c r="BX83" s="125">
        <f t="array" ref="BX83">
IFERROR(
_xlfn.IFS(
$DH83="день_1",
$BP83*$BL83/($AX83-$AW83+1)*BG83*(DAY(EOMONTH(BG$15,0))),
$DH83="день_2",
$BP83/30*MAX(MIN($AX83,EOMONTH(BG$15,0))-MAX($AW83,BG$15)+1,),
$DH83="раб.день",
$BP83/30*(IFERROR(
_xlfn.LET(_xlpm.VD,
CHOOSE(
{1;2;3;4;5;6;7;8;9;10;11;12;13;14;15;16;17;18},
45658,45659,45660,45661,45662,45663,45664,45665,45711,45724,45778,45779,45785,45786,45820,45821,45965,46022),
_xlfn.LET(_xlpm.DD,
MAX(MIN($AX83,EOMONTH(BG$15,0))-MAX($AW83,BG$15),),
_xlfn.IFS(
AND(MONTH($AW83)=MONTH(BG$15),MONTH($AX83)&lt;&gt;MONTH(BG$15)),
NETWORKDAYS.INTL($AW83,$AW83+_xlpm.DD,1,_xlpm.VD),
AND(MONTH($AW83)&lt;&gt;MONTH(BG$15),MONTH($AX83)=MONTH(BG$15)),
NETWORKDAYS.INTL(($AX83)-_xlpm.DD,$AX83,1,_xlpm.VD),
AND(MONTH($AW83)&lt;MONTH(BG$15),MONTH($AX83)&gt;MONTH(BG$15)),
NETWORKDAYS.INTL((EOMONTH(BG$15-1,1))-_xlpm.DD,EOMONTH(BG$15-1,1),1,_xlpm.VD),
AND(MONTH($AW83)=MONTH(BG$15),MONTH($AX83)=MONTH(BG$15)),
NETWORKDAYS.INTL($AW83,$AX83,1,_xlpm.VD)))),0)),
$DH83="месяц",
$BP83*BG83,
$DH83="неделя",
$BP83*BG83/7*(ROUNDUP((DAY(EOMONTH(BG$15,0)))/4,0))),
0)</f>
        <v/>
      </c>
      <c r="BY83" s="125">
        <f t="array" ref="BY83">
IFERROR(
_xlfn.IFS(
$DH83="день_1",
$BP83*$BL83/($AX83-$AW83+1)*BH83*(DAY(EOMONTH(BH$15,0))),
$DH83="день_2",
$BP83/30*MAX(MIN($AX83,EOMONTH(BH$15,0))-MAX($AW83,BH$15)+1,),
$DH83="раб.день",
$BP83/30*(IFERROR(
_xlfn.LET(_xlpm.VD,
CHOOSE(
{1;2;3;4;5;6;7;8;9;10;11;12;13;14;15;16;17;18},
45658,45659,45660,45661,45662,45663,45664,45665,45711,45724,45778,45779,45785,45786,45820,45821,45965,46022),
_xlfn.LET(_xlpm.DD,
MAX(MIN($AX83,EOMONTH(BH$15,0))-MAX($AW83,BH$15),),
_xlfn.IFS(
AND(MONTH($AW83)=MONTH(BH$15),MONTH($AX83)&lt;&gt;MONTH(BH$15)),
NETWORKDAYS.INTL($AW83,$AW83+_xlpm.DD,1,_xlpm.VD),
AND(MONTH($AW83)&lt;&gt;MONTH(BH$15),MONTH($AX83)=MONTH(BH$15)),
NETWORKDAYS.INTL(($AX83)-_xlpm.DD,$AX83,1,_xlpm.VD),
AND(MONTH($AW83)&lt;MONTH(BH$15),MONTH($AX83)&gt;MONTH(BH$15)),
NETWORKDAYS.INTL((EOMONTH(BH$15-1,1))-_xlpm.DD,EOMONTH(BH$15-1,1),1,_xlpm.VD),
AND(MONTH($AW83)=MONTH(BH$15),MONTH($AX83)=MONTH(BH$15)),
NETWORKDAYS.INTL($AW83,$AX83,1,_xlpm.VD)))),0)),
$DH83="месяц",
$BP83*BH83,
$DH83="неделя",
$BP83*BH83/7*(ROUNDUP((DAY(EOMONTH(BH$15,0)))/4,0))),
0)</f>
        <v/>
      </c>
      <c r="BZ83" s="125">
        <f t="array" ref="BZ83">
IFERROR(
_xlfn.IFS(
$DH83="день_1",
$BP83*$BL83/($AX83-$AW83+1)*BI83*(DAY(EOMONTH(BI$15,0))),
$DH83="день_2",
$BP83/30*MAX(MIN($AX83,EOMONTH(BI$15,0))-MAX($AW83,BI$15)+1,),
$DH83="раб.день",
$BP83/30*(IFERROR(
_xlfn.LET(_xlpm.VD,
CHOOSE(
{1;2;3;4;5;6;7;8;9;10;11;12;13;14;15;16;17;18},
45658,45659,45660,45661,45662,45663,45664,45665,45711,45724,45778,45779,45785,45786,45820,45821,45965,46022),
_xlfn.LET(_xlpm.DD,
MAX(MIN($AX83,EOMONTH(BI$15,0))-MAX($AW83,BI$15),),
_xlfn.IFS(
AND(MONTH($AW83)=MONTH(BI$15),MONTH($AX83)&lt;&gt;MONTH(BI$15)),
NETWORKDAYS.INTL($AW83,$AW83+_xlpm.DD,1,_xlpm.VD),
AND(MONTH($AW83)&lt;&gt;MONTH(BI$15),MONTH($AX83)=MONTH(BI$15)),
NETWORKDAYS.INTL(($AX83)-_xlpm.DD,$AX83,1,_xlpm.VD),
AND(MONTH($AW83)&lt;MONTH(BI$15),MONTH($AX83)&gt;MONTH(BI$15)),
NETWORKDAYS.INTL((EOMONTH(BI$15-1,1))-_xlpm.DD,EOMONTH(BI$15-1,1),1,_xlpm.VD),
AND(MONTH($AW83)=MONTH(BI$15),MONTH($AX83)=MONTH(BI$15)),
NETWORKDAYS.INTL($AW83,$AX83,1,_xlpm.VD)))),0)),
$DH83="месяц",
$BP83*BI83,
$DH83="неделя",
$BP83*BI83/7*(ROUNDUP((DAY(EOMONTH(BI$15,0)))/4,0))),
0)</f>
        <v/>
      </c>
      <c r="CA83" s="125">
        <f t="array" ref="CA83">
IFERROR(
_xlfn.IFS(
$DH83="день_1",
$BP83*$BL83/($AX83-$AW83+1)*BJ83*(DAY(EOMONTH(BJ$15,0))),
$DH83="день_2",
$BP83/30*MAX(MIN($AX83,EOMONTH(BJ$15,0))-MAX($AW83,BJ$15)+1,),
$DH83="раб.день",
$BP83/30*(IFERROR(
_xlfn.LET(_xlpm.VD,
CHOOSE(
{1;2;3;4;5;6;7;8;9;10;11;12;13;14;15;16;17;18},
45658,45659,45660,45661,45662,45663,45664,45665,45711,45724,45778,45779,45785,45786,45820,45821,45965,46022),
_xlfn.LET(_xlpm.DD,
MAX(MIN($AX83,EOMONTH(BJ$15,0))-MAX($AW83,BJ$15),),
_xlfn.IFS(
AND(MONTH($AW83)=MONTH(BJ$15),MONTH($AX83)&lt;&gt;MONTH(BJ$15)),
NETWORKDAYS.INTL($AW83,$AW83+_xlpm.DD,1,_xlpm.VD),
AND(MONTH($AW83)&lt;&gt;MONTH(BJ$15),MONTH($AX83)=MONTH(BJ$15)),
NETWORKDAYS.INTL(($AX83)-_xlpm.DD,$AX83,1,_xlpm.VD),
AND(MONTH($AW83)&lt;MONTH(BJ$15),MONTH($AX83)&gt;MONTH(BJ$15)),
NETWORKDAYS.INTL((EOMONTH(BJ$15-1,1))-_xlpm.DD,EOMONTH(BJ$15-1,1),1,_xlpm.VD),
AND(MONTH($AW83)=MONTH(BJ$15),MONTH($AX83)=MONTH(BJ$15)),
NETWORKDAYS.INTL($AW83,$AX83,1,_xlpm.VD)))),0)),
$DH83="месяц",
$BP83*BJ83,
$DH83="неделя",
$BP83*BJ83/7*(ROUNDUP((DAY(EOMONTH(BJ$15,0)))/4,0))),
0)</f>
        <v/>
      </c>
      <c r="CB83" s="125">
        <f t="array" ref="CB83">
IFERROR(
_xlfn.IFS(
$DH83="день_1",
$BP83*$BL83/($AX83-$AW83+1)*BK83*(DAY(EOMONTH(BK$15,0))),
$DH83="день_2",
$BP83/30*MAX(MIN($AX83,EOMONTH(BK$15,0))-MAX($AW83,BK$15)+1,),
$DH83="раб.день",
$BP83/30*(IFERROR(
_xlfn.LET(_xlpm.VD,
CHOOSE(
{1;2;3;4;5;6;7;8;9;10;11;12;13;14;15;16;17;18},
45658,45659,45660,45661,45662,45663,45664,45665,45711,45724,45778,45779,45785,45786,45820,45821,45965,46022),
_xlfn.LET(_xlpm.DD,
MAX(MIN($AX83,EOMONTH(BK$15,0))-MAX($AW83,BK$15),),
_xlfn.IFS(
AND(MONTH($AW83)=MONTH(BK$15),MONTH($AX83)&lt;&gt;MONTH(BK$15)),
NETWORKDAYS.INTL($AW83,$AW83+_xlpm.DD,1,_xlpm.VD),
AND(MONTH($AW83)&lt;&gt;MONTH(BK$15),MONTH($AX83)=MONTH(BK$15)),
NETWORKDAYS.INTL(($AX83)-_xlpm.DD,$AX83,1,_xlpm.VD),
AND(MONTH($AW83)&lt;MONTH(BK$15),MONTH($AX83)&gt;MONTH(BK$15)),
NETWORKDAYS.INTL((EOMONTH(BK$15-1,1))-_xlpm.DD,EOMONTH(BK$15-1,1),1,_xlpm.VD),
AND(MONTH($AW83)=MONTH(BK$15),MONTH($AX83)=MONTH(BK$15)),
NETWORKDAYS.INTL($AW83,$AX83,1,_xlpm.VD)))),0)),
$DH83="месяц",
$BP83*BK83,
$DH83="неделя",
$BP83*BK83/7*(ROUNDUP((DAY(EOMONTH(BK$15,0)))/4,0))),
0)</f>
        <v/>
      </c>
      <c r="CC83" s="125">
        <f>SUM($BQ83:$CB83)</f>
        <v/>
      </c>
      <c r="CD83" s="126">
        <f>SUM($EH83:$EH83)</f>
        <v/>
      </c>
      <c r="CE83" s="126">
        <f>$CD83*$AB83</f>
        <v/>
      </c>
      <c r="CF83" s="126">
        <f>SUM($EK83:$EK83)</f>
        <v/>
      </c>
      <c r="CG83" s="126">
        <f>$CF83*$AB83</f>
        <v/>
      </c>
      <c r="CH83" s="126">
        <f>SUM($CC83,$CE83,$CG83)</f>
        <v/>
      </c>
      <c r="CI83" s="126">
        <f>$CH83*(1+$CM83)</f>
        <v/>
      </c>
      <c r="CJ83" s="127" t="n">
        <v>0</v>
      </c>
      <c r="CK83" s="126">
        <f>SUM($CH83:$CH83)*(1+$CJ83)</f>
        <v/>
      </c>
      <c r="CL83" s="126">
        <f>SUM($CH83:$CH83)*(1+$CM83)</f>
        <v/>
      </c>
      <c r="CM83" s="59" t="inlineStr">
        <is>
          <t>20%</t>
        </is>
      </c>
      <c r="CN83" s="59" t="n"/>
      <c r="CO83" s="72" t="n"/>
      <c r="CP83" s="59" t="n"/>
      <c r="CQ83" s="73" t="n"/>
      <c r="CR83" s="73" t="n"/>
      <c r="CS83" s="73" t="n"/>
      <c r="CT83" s="72" t="n"/>
      <c r="CU83" s="79" t="inlineStr">
        <is>
          <t> </t>
        </is>
      </c>
      <c r="CV83" s="60" t="n"/>
      <c r="CW83" s="60" t="n"/>
      <c r="CX83" s="60" t="n"/>
      <c r="CY83" s="127">
        <f>IFERROR(($CC83-$EE83)/($EE83/(1-$DQ83)),0)</f>
        <v/>
      </c>
      <c r="CZ83" s="127">
        <f>IFERROR(1-$EI83/($CE83),0)</f>
        <v/>
      </c>
      <c r="DA83" s="127">
        <f>IFERROR(1-$EL83/($CG83),0)</f>
        <v/>
      </c>
      <c r="DB83" s="126">
        <f>ROUND(IFERROR(($CI83/(1+$CM83)-$EN83),0),2)</f>
        <v/>
      </c>
      <c r="DC83" s="128" t="n"/>
      <c r="DD83" s="125" t="n"/>
      <c r="DE83" s="75" t="n">
        <v>0</v>
      </c>
      <c r="DF83" s="128" t="n"/>
      <c r="DG83" s="125">
        <f>IF($DC83=0,0,$DD83*($DC83*100%-$DE83*$DF83))*SUM($AB83:$AB83)</f>
        <v/>
      </c>
      <c r="DH83" s="129" t="inlineStr">
        <is>
          <t>месяц</t>
        </is>
      </c>
      <c r="DI83" s="130">
        <f t="array" ref="DI83">IFERROR(
IF($ES83="LisChannel",
(ROUND(((INDEX({174.625;153.888888888889;130.972222222222},MATCH($AI83,{2;3;4}),0))*$AG83*$AI83),2)),0),0)</f>
        <v/>
      </c>
      <c r="DJ83" s="130">
        <f>
_xlfn.LET(_xlpm.X,
IFERROR(
IF($ES83="НовиковТВ",
(_xlfn.LET(_xlpm.NTV,
_xlfn.LET(_xlpm.MIN,350000,
IF(SUMIFS($DI:$DI,$ES:$ES,"НовиковТВ")&lt;=_xlpm.MIN,
(SUMIFS($DI:$DI,$ES:$ES,"НовиковТВ")/(COUNTIFS($ES:$ES,"НовиковТВ")))*_xlpm.MIN/SUMIFS($DI:$DI,$ES:$ES,"НовиковТВ"),
DI83)),
_xlpm.NTV+$DG83/(1-(1-(_xlpm.NTV)*(1-$DL83)*(1-$DM83)*(1-$DN83)*(1-$DO83)*(1-$DP83)/_xlpm.NTV))))/(1+$EP83),
$DI83+$DG83/(1-(1-($DI83)*(1-$DL83)*(1-$DM83)*(1-$DN83)*(1-$DO83)*(1-$DP83)/$DI83))),
0),
_xlpm.X*(1+$CM83)*(1+$CW83)-_xlpm.X*(1+$CM83)+_xlpm.X)</f>
        <v/>
      </c>
      <c r="DK83" s="125" t="inlineStr">
        <is>
          <t>послед.</t>
        </is>
      </c>
      <c r="DL83" s="63" t="n">
        <v>0</v>
      </c>
      <c r="DM83" s="63" t="n">
        <v>0</v>
      </c>
      <c r="DN83" s="63" t="n">
        <v>0</v>
      </c>
      <c r="DO83" s="63" t="n">
        <v>0</v>
      </c>
      <c r="DP83" s="63" t="n">
        <v>0</v>
      </c>
      <c r="DQ83" s="63">
        <f t="array" ref="DQ83">IFERROR(_xlfn.IFS(
$DK83="послед.",1-(1-$DL83)*(1-$DM83)*(1-$DN83)*(1-$DO83)*(1-$DP83),
$DK83="сумм.",$DL83+$DM83+$DN83+$DO83+$DP83),
0)</f>
        <v/>
      </c>
      <c r="DR83" s="125">
        <f t="array" ref="DR83">
IFERROR(
_xlfn.IFS(
$BL83=0,
0,
$BL83&gt;0,
_xlfn.IFS($DK83="послед.",
$DJ83*(1-$DL83)*(1-$DM83)*(1-$DN83)*(1-$DO83)*(1-$DP83),
$DK83="сумм.",
$DJ83*(1-($DL83+$DM83+$DN83+$DO83+$DP83)))),0)</f>
        <v/>
      </c>
      <c r="DS83" s="125">
        <f t="array" ref="DS83">
IFERROR(_xlfn.IFS(
$DH83="день_1",
$DR83*$BL83/($AX83-$AW83+1)*AZ83*(DAY(EOMONTH(AZ$15,0))),
$DH83="день_2",
$DR83/30*MAX(MIN($AX83,EOMONTH(AZ$15,0))-MAX($AW83,AZ$15)+1,),
$DH83="раб.день",
$DR83/30*(IFERROR(
_xlfn.LET(_xlpm.VD,
CHOOSE(
{1;2;3;4;5;6;7;8;9;10;11;12;13;14;15;16;17;18},
45658,45659,45660,45661,45662,45663,45664,45665,45711,45724,45778,45779,45785,45786,45820,45821,45965,46022),
_xlfn.LET(_xlpm.DD,
MAX(MIN($AX83,EOMONTH(AZ$15,0))-MAX($AW83,AZ$15),),
_xlfn.IFS(
AND(MONTH($AW83)=MONTH(AZ$15),MONTH($AX83)&lt;&gt;MONTH(AZ$15)),
NETWORKDAYS.INTL($AW83,$AW83+_xlpm.DD,1,_xlpm.VD),
AND(MONTH($AW83)&lt;&gt;MONTH(AZ$15),MONTH($AX83)=MONTH(AZ$15)),
NETWORKDAYS.INTL(($AX83)-_xlpm.DD,$AX83,1,_xlpm.VD),
AND(MONTH($AW83)&lt;MONTH(AZ$15),MONTH($AX83)&gt;MONTH(AZ$15)),
NETWORKDAYS.INTL((EOMONTH(AZ$15-1,1))-_xlpm.DD,EOMONTH(AZ$15-1,1),1,_xlpm.VD),
AND(MONTH($AW83)=MONTH(AZ$15),MONTH($AX83)=MONTH(AZ$15)),
NETWORKDAYS.INTL($AW83,$AX83,1,_xlpm.VD)))),0)),
$DH83="месяц",
$DR83*AZ83,
$DH83="неделя",
$DR83*AZ83/7*(ROUNDUP((DAY(EOMONTH(AZ$15,0)))/4,0))),
0)</f>
        <v/>
      </c>
      <c r="DT83" s="125">
        <f t="array" ref="DT83">
IFERROR(_xlfn.IFS(
$DH83="день_1",
$DR83*$BL83/($AX83-$AW83+1)*BA83*(DAY(EOMONTH(BA$15,0))),
$DH83="день_2",
$DR83/30*MAX(MIN($AX83,EOMONTH(BA$15,0))-MAX($AW83,BA$15)+1,),
$DH83="раб.день",
$DR83/30*(IFERROR(
_xlfn.LET(_xlpm.VD,
CHOOSE(
{1;2;3;4;5;6;7;8;9;10;11;12;13;14;15;16;17;18},
45658,45659,45660,45661,45662,45663,45664,45665,45711,45724,45778,45779,45785,45786,45820,45821,45965,46022),
_xlfn.LET(_xlpm.DD,
MAX(MIN($AX83,EOMONTH(BA$15,0))-MAX($AW83,BA$15),),
_xlfn.IFS(
AND(MONTH($AW83)=MONTH(BA$15),MONTH($AX83)&lt;&gt;MONTH(BA$15)),
NETWORKDAYS.INTL($AW83,$AW83+_xlpm.DD,1,_xlpm.VD),
AND(MONTH($AW83)&lt;&gt;MONTH(BA$15),MONTH($AX83)=MONTH(BA$15)),
NETWORKDAYS.INTL(($AX83)-_xlpm.DD,$AX83,1,_xlpm.VD),
AND(MONTH($AW83)&lt;MONTH(BA$15),MONTH($AX83)&gt;MONTH(BA$15)),
NETWORKDAYS.INTL((EOMONTH(BA$15-1,1))-_xlpm.DD,EOMONTH(BA$15-1,1),1,_xlpm.VD),
AND(MONTH($AW83)=MONTH(BA$15),MONTH($AX83)=MONTH(BA$15)),
NETWORKDAYS.INTL($AW83,$AX83,1,_xlpm.VD)))),0)),
$DH83="месяц",
$DR83*BA83,
$DH83="неделя",
$DR83*BA83/7*(ROUNDUP((DAY(EOMONTH(BA$15,0)))/4,0))),
0)</f>
        <v/>
      </c>
      <c r="DU83" s="125">
        <f t="array" ref="DU83">
IFERROR(_xlfn.IFS(
$DH83="день_1",
$DR83*$BL83/($AX83-$AW83+1)*BB83*(DAY(EOMONTH(BB$15,0))),
$DH83="день_2",
$DR83/30*MAX(MIN($AX83,EOMONTH(BB$15,0))-MAX($AW83,BB$15)+1,),
$DH83="раб.день",
$DR83/30*(IFERROR(
_xlfn.LET(_xlpm.VD,
CHOOSE(
{1;2;3;4;5;6;7;8;9;10;11;12;13;14;15;16;17;18},
45658,45659,45660,45661,45662,45663,45664,45665,45711,45724,45778,45779,45785,45786,45820,45821,45965,46022),
_xlfn.LET(_xlpm.DD,
MAX(MIN($AX83,EOMONTH(BB$15,0))-MAX($AW83,BB$15),),
_xlfn.IFS(
AND(MONTH($AW83)=MONTH(BB$15),MONTH($AX83)&lt;&gt;MONTH(BB$15)),
NETWORKDAYS.INTL($AW83,$AW83+_xlpm.DD,1,_xlpm.VD),
AND(MONTH($AW83)&lt;&gt;MONTH(BB$15),MONTH($AX83)=MONTH(BB$15)),
NETWORKDAYS.INTL(($AX83)-_xlpm.DD,$AX83,1,_xlpm.VD),
AND(MONTH($AW83)&lt;MONTH(BB$15),MONTH($AX83)&gt;MONTH(BB$15)),
NETWORKDAYS.INTL((EOMONTH(BB$15-1,1))-_xlpm.DD,EOMONTH(BB$15-1,1),1,_xlpm.VD),
AND(MONTH($AW83)=MONTH(BB$15),MONTH($AX83)=MONTH(BB$15)),
NETWORKDAYS.INTL($AW83,$AX83,1,_xlpm.VD)))),0)),
$DH83="месяц",
$DR83*BB83,
$DH83="неделя",
$DR83*BB83/7*(ROUNDUP((DAY(EOMONTH(BB$15,0)))/4,0))),
0)</f>
        <v/>
      </c>
      <c r="DV83" s="125">
        <f t="array" ref="DV83">
IFERROR(_xlfn.IFS(
$DH83="день_1",
$DR83*$BL83/($AX83-$AW83+1)*BC83*(DAY(EOMONTH(BC$15,0))),
$DH83="день_2",
$DR83/30*MAX(MIN($AX83,EOMONTH(BC$15,0))-MAX($AW83,BC$15)+1,),
$DH83="раб.день",
$DR83/30*(IFERROR(
_xlfn.LET(_xlpm.VD,
CHOOSE(
{1;2;3;4;5;6;7;8;9;10;11;12;13;14;15;16;17;18},
45658,45659,45660,45661,45662,45663,45664,45665,45711,45724,45778,45779,45785,45786,45820,45821,45965,46022),
_xlfn.LET(_xlpm.DD,
MAX(MIN($AX83,EOMONTH(BC$15,0))-MAX($AW83,BC$15),),
_xlfn.IFS(
AND(MONTH($AW83)=MONTH(BC$15),MONTH($AX83)&lt;&gt;MONTH(BC$15)),
NETWORKDAYS.INTL($AW83,$AW83+_xlpm.DD,1,_xlpm.VD),
AND(MONTH($AW83)&lt;&gt;MONTH(BC$15),MONTH($AX83)=MONTH(BC$15)),
NETWORKDAYS.INTL(($AX83)-_xlpm.DD,$AX83,1,_xlpm.VD),
AND(MONTH($AW83)&lt;MONTH(BC$15),MONTH($AX83)&gt;MONTH(BC$15)),
NETWORKDAYS.INTL((EOMONTH(BC$15-1,1))-_xlpm.DD,EOMONTH(BC$15-1,1),1,_xlpm.VD),
AND(MONTH($AW83)=MONTH(BC$15),MONTH($AX83)=MONTH(BC$15)),
NETWORKDAYS.INTL($AW83,$AX83,1,_xlpm.VD)))),0)),
$DH83="месяц",
$DR83*BC83,
$DH83="неделя",
$DR83*BC83/7*(ROUNDUP((DAY(EOMONTH(BC$15,0)))/4,0))),
0)</f>
        <v/>
      </c>
      <c r="DW83" s="125">
        <f t="array" ref="DW83">
IFERROR(_xlfn.IFS(
$DH83="день_1",
$DR83*$BL83/($AX83-$AW83+1)*BD83*(DAY(EOMONTH(BD$15,0))),
$DH83="день_2",
$DR83/30*MAX(MIN($AX83,EOMONTH(BD$15,0))-MAX($AW83,BD$15)+1,),
$DH83="раб.день",
$DR83/30*(IFERROR(
_xlfn.LET(_xlpm.VD,
CHOOSE(
{1;2;3;4;5;6;7;8;9;10;11;12;13;14;15;16;17;18},
45658,45659,45660,45661,45662,45663,45664,45665,45711,45724,45778,45779,45785,45786,45820,45821,45965,46022),
_xlfn.LET(_xlpm.DD,
MAX(MIN($AX83,EOMONTH(BD$15,0))-MAX($AW83,BD$15),),
_xlfn.IFS(
AND(MONTH($AW83)=MONTH(BD$15),MONTH($AX83)&lt;&gt;MONTH(BD$15)),
NETWORKDAYS.INTL($AW83,$AW83+_xlpm.DD,1,_xlpm.VD),
AND(MONTH($AW83)&lt;&gt;MONTH(BD$15),MONTH($AX83)=MONTH(BD$15)),
NETWORKDAYS.INTL(($AX83)-_xlpm.DD,$AX83,1,_xlpm.VD),
AND(MONTH($AW83)&lt;MONTH(BD$15),MONTH($AX83)&gt;MONTH(BD$15)),
NETWORKDAYS.INTL((EOMONTH(BD$15-1,1))-_xlpm.DD,EOMONTH(BD$15-1,1),1,_xlpm.VD),
AND(MONTH($AW83)=MONTH(BD$15),MONTH($AX83)=MONTH(BD$15)),
NETWORKDAYS.INTL($AW83,$AX83,1,_xlpm.VD)))),0)),
$DH83="месяц",
$DR83*BD83,
$DH83="неделя",
$DR83*BD83/7*(ROUNDUP((DAY(EOMONTH(BD$15,0)))/4,0))),
0)</f>
        <v/>
      </c>
      <c r="DX83" s="125">
        <f t="array" ref="DX83">
IFERROR(_xlfn.IFS(
$DH83="день_1",
$DR83*$BL83/($AX83-$AW83+1)*BE83*(DAY(EOMONTH(BE$15,0))),
$DH83="день_2",
$DR83/30*MAX(MIN($AX83,EOMONTH(BE$15,0))-MAX($AW83,BE$15)+1,),
$DH83="раб.день",
$DR83/30*(IFERROR(
_xlfn.LET(_xlpm.VD,
CHOOSE(
{1;2;3;4;5;6;7;8;9;10;11;12;13;14;15;16;17;18},
45658,45659,45660,45661,45662,45663,45664,45665,45711,45724,45778,45779,45785,45786,45820,45821,45965,46022),
_xlfn.LET(_xlpm.DD,
MAX(MIN($AX83,EOMONTH(BE$15,0))-MAX($AW83,BE$15),),
_xlfn.IFS(
AND(MONTH($AW83)=MONTH(BE$15),MONTH($AX83)&lt;&gt;MONTH(BE$15)),
NETWORKDAYS.INTL($AW83,$AW83+_xlpm.DD,1,_xlpm.VD),
AND(MONTH($AW83)&lt;&gt;MONTH(BE$15),MONTH($AX83)=MONTH(BE$15)),
NETWORKDAYS.INTL(($AX83)-_xlpm.DD,$AX83,1,_xlpm.VD),
AND(MONTH($AW83)&lt;MONTH(BE$15),MONTH($AX83)&gt;MONTH(BE$15)),
NETWORKDAYS.INTL((EOMONTH(BE$15-1,1))-_xlpm.DD,EOMONTH(BE$15-1,1),1,_xlpm.VD),
AND(MONTH($AW83)=MONTH(BE$15),MONTH($AX83)=MONTH(BE$15)),
NETWORKDAYS.INTL($AW83,$AX83,1,_xlpm.VD)))),0)),
$DH83="месяц",
$DR83*BE83,
$DH83="неделя",
$DR83*BE83/7*(ROUNDUP((DAY(EOMONTH(BE$15,0)))/4,0))),
0)</f>
        <v/>
      </c>
      <c r="DY83" s="125">
        <f t="array" ref="DY83">
IFERROR(_xlfn.IFS(
$DH83="день_1",
$DR83*$BL83/($AX83-$AW83+1)*BF83*(DAY(EOMONTH(BF$15,0))),
$DH83="день_2",
$DR83/30*MAX(MIN($AX83,EOMONTH(BF$15,0))-MAX($AW83,BF$15)+1,),
$DH83="раб.день",
$DR83/30*(IFERROR(
_xlfn.LET(_xlpm.VD,
CHOOSE(
{1;2;3;4;5;6;7;8;9;10;11;12;13;14;15;16;17;18},
45658,45659,45660,45661,45662,45663,45664,45665,45711,45724,45778,45779,45785,45786,45820,45821,45965,46022),
_xlfn.LET(_xlpm.DD,
MAX(MIN($AX83,EOMONTH(BF$15,0))-MAX($AW83,BF$15),),
_xlfn.IFS(
AND(MONTH($AW83)=MONTH(BF$15),MONTH($AX83)&lt;&gt;MONTH(BF$15)),
NETWORKDAYS.INTL($AW83,$AW83+_xlpm.DD,1,_xlpm.VD),
AND(MONTH($AW83)&lt;&gt;MONTH(BF$15),MONTH($AX83)=MONTH(BF$15)),
NETWORKDAYS.INTL(($AX83)-_xlpm.DD,$AX83,1,_xlpm.VD),
AND(MONTH($AW83)&lt;MONTH(BF$15),MONTH($AX83)&gt;MONTH(BF$15)),
NETWORKDAYS.INTL((EOMONTH(BF$15-1,1))-_xlpm.DD,EOMONTH(BF$15-1,1),1,_xlpm.VD),
AND(MONTH($AW83)=MONTH(BF$15),MONTH($AX83)=MONTH(BF$15)),
NETWORKDAYS.INTL($AW83,$AX83,1,_xlpm.VD)))),0)),
$DH83="месяц",
$DR83*BF83,
$DH83="неделя",
$DR83*BF83/7*(ROUNDUP((DAY(EOMONTH(BF$15,0)))/4,0))),
0)</f>
        <v/>
      </c>
      <c r="DZ83" s="125">
        <f t="array" ref="DZ83">
IFERROR(_xlfn.IFS(
$DH83="день_1",
$DR83*$BL83/($AX83-$AW83+1)*BG83*(DAY(EOMONTH(BG$15,0))),
$DH83="день_2",
$DR83/30*MAX(MIN($AX83,EOMONTH(BG$15,0))-MAX($AW83,BG$15)+1,),
$DH83="раб.день",
$DR83/30*(IFERROR(
_xlfn.LET(_xlpm.VD,
CHOOSE(
{1;2;3;4;5;6;7;8;9;10;11;12;13;14;15;16;17;18},
45658,45659,45660,45661,45662,45663,45664,45665,45711,45724,45778,45779,45785,45786,45820,45821,45965,46022),
_xlfn.LET(_xlpm.DD,
MAX(MIN($AX83,EOMONTH(BG$15,0))-MAX($AW83,BG$15),),
_xlfn.IFS(
AND(MONTH($AW83)=MONTH(BG$15),MONTH($AX83)&lt;&gt;MONTH(BG$15)),
NETWORKDAYS.INTL($AW83,$AW83+_xlpm.DD,1,_xlpm.VD),
AND(MONTH($AW83)&lt;&gt;MONTH(BG$15),MONTH($AX83)=MONTH(BG$15)),
NETWORKDAYS.INTL(($AX83)-_xlpm.DD,$AX83,1,_xlpm.VD),
AND(MONTH($AW83)&lt;MONTH(BG$15),MONTH($AX83)&gt;MONTH(BG$15)),
NETWORKDAYS.INTL((EOMONTH(BG$15-1,1))-_xlpm.DD,EOMONTH(BG$15-1,1),1,_xlpm.VD),
AND(MONTH($AW83)=MONTH(BG$15),MONTH($AX83)=MONTH(BG$15)),
NETWORKDAYS.INTL($AW83,$AX83,1,_xlpm.VD)))),0)),
$DH83="месяц",
$DR83*BG83,
$DH83="неделя",
$DR83*BG83/7*(ROUNDUP((DAY(EOMONTH(BG$15,0)))/4,0))),
0)</f>
        <v/>
      </c>
      <c r="EA83" s="125">
        <f t="array" ref="EA83">
IFERROR(_xlfn.IFS(
$DH83="день_1",
$DR83*$BL83/($AX83-$AW83+1)*BH83*(DAY(EOMONTH(BH$15,0))),
$DH83="день_2",
$DR83/30*MAX(MIN($AX83,EOMONTH(BH$15,0))-MAX($AW83,BH$15)+1,),
$DH83="раб.день",
$DR83/30*(IFERROR(
_xlfn.LET(_xlpm.VD,
CHOOSE(
{1;2;3;4;5;6;7;8;9;10;11;12;13;14;15;16;17;18},
45658,45659,45660,45661,45662,45663,45664,45665,45711,45724,45778,45779,45785,45786,45820,45821,45965,46022),
_xlfn.LET(_xlpm.DD,
MAX(MIN($AX83,EOMONTH(BH$15,0))-MAX($AW83,BH$15),),
_xlfn.IFS(
AND(MONTH($AW83)=MONTH(BH$15),MONTH($AX83)&lt;&gt;MONTH(BH$15)),
NETWORKDAYS.INTL($AW83,$AW83+_xlpm.DD,1,_xlpm.VD),
AND(MONTH($AW83)&lt;&gt;MONTH(BH$15),MONTH($AX83)=MONTH(BH$15)),
NETWORKDAYS.INTL(($AX83)-_xlpm.DD,$AX83,1,_xlpm.VD),
AND(MONTH($AW83)&lt;MONTH(BH$15),MONTH($AX83)&gt;MONTH(BH$15)),
NETWORKDAYS.INTL((EOMONTH(BH$15-1,1))-_xlpm.DD,EOMONTH(BH$15-1,1),1,_xlpm.VD),
AND(MONTH($AW83)=MONTH(BH$15),MONTH($AX83)=MONTH(BH$15)),
NETWORKDAYS.INTL($AW83,$AX83,1,_xlpm.VD)))),0)),
$DH83="месяц",
$DR83*BH83,
$DH83="неделя",
$DR83*BH83/7*(ROUNDUP((DAY(EOMONTH(BH$15,0)))/4,0))),
0)</f>
        <v/>
      </c>
      <c r="EB83" s="125">
        <f t="array" ref="EB83">
IFERROR(_xlfn.IFS(
$DH83="день_1",
$DR83*$BL83/($AX83-$AW83+1)*BI83*(DAY(EOMONTH(BI$15,0))),
$DH83="день_2",
$DR83/30*MAX(MIN($AX83,EOMONTH(BI$15,0))-MAX($AW83,BI$15)+1,),
$DH83="раб.день",
$DR83/30*(IFERROR(
_xlfn.LET(_xlpm.VD,
CHOOSE(
{1;2;3;4;5;6;7;8;9;10;11;12;13;14;15;16;17;18},
45658,45659,45660,45661,45662,45663,45664,45665,45711,45724,45778,45779,45785,45786,45820,45821,45965,46022),
_xlfn.LET(_xlpm.DD,
MAX(MIN($AX83,EOMONTH(BI$15,0))-MAX($AW83,BI$15),),
_xlfn.IFS(
AND(MONTH($AW83)=MONTH(BI$15),MONTH($AX83)&lt;&gt;MONTH(BI$15)),
NETWORKDAYS.INTL($AW83,$AW83+_xlpm.DD,1,_xlpm.VD),
AND(MONTH($AW83)&lt;&gt;MONTH(BI$15),MONTH($AX83)=MONTH(BI$15)),
NETWORKDAYS.INTL(($AX83)-_xlpm.DD,$AX83,1,_xlpm.VD),
AND(MONTH($AW83)&lt;MONTH(BI$15),MONTH($AX83)&gt;MONTH(BI$15)),
NETWORKDAYS.INTL((EOMONTH(BI$15-1,1))-_xlpm.DD,EOMONTH(BI$15-1,1),1,_xlpm.VD),
AND(MONTH($AW83)=MONTH(BI$15),MONTH($AX83)=MONTH(BI$15)),
NETWORKDAYS.INTL($AW83,$AX83,1,_xlpm.VD)))),0)),
$DH83="месяц",
$DR83*BI83,
$DH83="неделя",
$DR83*BI83/7*(ROUNDUP((DAY(EOMONTH(BI$15,0)))/4,0))),
0)</f>
        <v/>
      </c>
      <c r="EC83" s="125">
        <f t="array" ref="EC83">
IFERROR(_xlfn.IFS(
$DH83="день_1",
$DR83*$BL83/($AX83-$AW83+1)*BJ83*(DAY(EOMONTH(BJ$15,0))),
$DH83="день_2",
$DR83/30*MAX(MIN($AX83,EOMONTH(BJ$15,0))-MAX($AW83,BJ$15)+1,),
$DH83="раб.день",
$DR83/30*(IFERROR(
_xlfn.LET(_xlpm.VD,
CHOOSE(
{1;2;3;4;5;6;7;8;9;10;11;12;13;14;15;16;17;18},
45658,45659,45660,45661,45662,45663,45664,45665,45711,45724,45778,45779,45785,45786,45820,45821,45965,46022),
_xlfn.LET(_xlpm.DD,
MAX(MIN($AX83,EOMONTH(BJ$15,0))-MAX($AW83,BJ$15),),
_xlfn.IFS(
AND(MONTH($AW83)=MONTH(BJ$15),MONTH($AX83)&lt;&gt;MONTH(BJ$15)),
NETWORKDAYS.INTL($AW83,$AW83+_xlpm.DD,1,_xlpm.VD),
AND(MONTH($AW83)&lt;&gt;MONTH(BJ$15),MONTH($AX83)=MONTH(BJ$15)),
NETWORKDAYS.INTL(($AX83)-_xlpm.DD,$AX83,1,_xlpm.VD),
AND(MONTH($AW83)&lt;MONTH(BJ$15),MONTH($AX83)&gt;MONTH(BJ$15)),
NETWORKDAYS.INTL((EOMONTH(BJ$15-1,1))-_xlpm.DD,EOMONTH(BJ$15-1,1),1,_xlpm.VD),
AND(MONTH($AW83)=MONTH(BJ$15),MONTH($AX83)=MONTH(BJ$15)),
NETWORKDAYS.INTL($AW83,$AX83,1,_xlpm.VD)))),0)),
$DH83="месяц",
$DR83*BJ83,
$DH83="неделя",
$DR83*BJ83/7*(ROUNDUP((DAY(EOMONTH(BJ$15,0)))/4,0))),
0)</f>
        <v/>
      </c>
      <c r="ED83" s="125">
        <f t="array" ref="ED83">
IFERROR(_xlfn.IFS(
$DH83="день_1",
$DR83*$BL83/($AX83-$AW83+1)*BK83*(DAY(EOMONTH(BK$15,0))),
$DH83="день_2",
$DR83/30*MAX(MIN($AX83,EOMONTH(BK$15,0))-MAX($AW83,BK$15)+1,),
$DH83="раб.день",
$DR83/30*(IFERROR(
_xlfn.LET(_xlpm.VD,
CHOOSE(
{1;2;3;4;5;6;7;8;9;10;11;12;13;14;15;16;17;18},
45658,45659,45660,45661,45662,45663,45664,45665,45711,45724,45778,45779,45785,45786,45820,45821,45965,46022),
_xlfn.LET(_xlpm.DD,
MAX(MIN($AX83,EOMONTH(BK$15,0))-MAX($AW83,BK$15),),
_xlfn.IFS(
AND(MONTH($AW83)=MONTH(BK$15),MONTH($AX83)&lt;&gt;MONTH(BK$15)),
NETWORKDAYS.INTL($AW83,$AW83+_xlpm.DD,1,_xlpm.VD),
AND(MONTH($AW83)&lt;&gt;MONTH(BK$15),MONTH($AX83)=MONTH(BK$15)),
NETWORKDAYS.INTL(($AX83)-_xlpm.DD,$AX83,1,_xlpm.VD),
AND(MONTH($AW83)&lt;MONTH(BK$15),MONTH($AX83)&gt;MONTH(BK$15)),
NETWORKDAYS.INTL((EOMONTH(BK$15-1,1))-_xlpm.DD,EOMONTH(BK$15-1,1),1,_xlpm.VD),
AND(MONTH($AW83)=MONTH(BK$15),MONTH($AX83)=MONTH(BK$15)),
NETWORKDAYS.INTL($AW83,$AX83,1,_xlpm.VD)))),0)),
$DH83="месяц",
$DR83*BK83,
$DH83="неделя",
$DR83*BK83/7*(ROUNDUP((DAY(EOMONTH(BK$15,0)))/4,0))),
0)</f>
        <v/>
      </c>
      <c r="EE83" s="125">
        <f>SUM($DS83,$DT83,$DU83,$DV83,$DW83,$DX83,$DY83,$DZ83,$EA83,$EB83,$EC83,$ED83)</f>
        <v/>
      </c>
      <c r="EF83" s="125">
        <f>IFERROR(ROUND($EE83*(1+$EP83),2),0)</f>
        <v/>
      </c>
      <c r="EG83" s="128" t="n">
        <v>1</v>
      </c>
      <c r="EH83" s="126" t="n">
        <v>0</v>
      </c>
      <c r="EI83" s="126">
        <f>ROUND(SUM($EH83:$EH83)*SUM($AB83:$AB83)*$EG83,2)</f>
        <v/>
      </c>
      <c r="EJ83" s="126">
        <f>ROUND($EI83*(1+$EP83),2)</f>
        <v/>
      </c>
      <c r="EK83" s="126" t="n">
        <v>0</v>
      </c>
      <c r="EL83" s="126">
        <f>ROUND(SUM($EK83:$EK83)*SUM($AB83:$AB83)*$EG83,2)</f>
        <v/>
      </c>
      <c r="EM83" s="126">
        <f>ROUND($EL83*(1+$EP83),2)</f>
        <v/>
      </c>
      <c r="EN83" s="126">
        <f>SUM($EE83,$EI83,$EL83)</f>
        <v/>
      </c>
      <c r="EO83" s="126">
        <f>SUM($EF83,$EJ83,$EM83)</f>
        <v/>
      </c>
      <c r="EP83" s="59" t="inlineStr">
        <is>
          <t>20%</t>
        </is>
      </c>
      <c r="EQ83" s="59" t="n"/>
      <c r="ER83" s="60">
        <f t="array" ref="ER83">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MATCH(ES83,
{"AMS";"RussOutdoor";"HD Outdoor";"Ingroup";"IQ";"Ledproduction";"LisChannel";"Logic";"Media-PPL";"NovikovTV | НовиковТВ";"SMA";"SOK";"КрокусТВ | CrocusTV | IndoorTV";"Сити";"ТЯК Москва"},
0)),"")</f>
        <v/>
      </c>
      <c r="ES83" s="60" t="n"/>
      <c r="ET83" s="60">
        <f t="array" ref="ET83">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MATCH(ES83,
{"AMS";"RussOutdoor";"HD Outdoor";"Ingroup";"IQ";"Ledproduction";"LisChannel";"Logic";"Media-PPL";"NovikovTV | НовиковТВ";"SMA";"SOK";"КрокусТВ | CrocusTV | IndoorTV";"Сити";"ТЯК Москва"},
0)),"")</f>
        <v/>
      </c>
      <c r="EU83" s="60" t="n"/>
      <c r="EV83" s="60" t="n"/>
      <c r="EX83" s="110">
        <f t="array" ref="EX83">
($AR83/30
+N("ТРАФИК ПЛОЩАДКИ"))*
(IFERROR(
_xlfn.LET(
_xlpm.GPR,
HLOOKUP($L83,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(MATCH($T83,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IF($Q83="цифровой",_xlpm.GPR/$AG83,_xlpm.GPR/60)),
0)
+N("DWELL TIME"))*
(IF($AB83=0,0,IF($AB83=1,0.3,IF($AB83=2,0.5,IF($AB83&gt;2,1))))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_xlfn.IFS($AC83="да",1.2,$AC83="нет",1)*
_xlfn.IFS($AD83="да",1.2,$AD83="нет",1)*
IF(R83="статический",1,1.2)*
$X83*
INDEX(
{1.2;1;1.2;1.2;1;1.2;1.2;1.2;1.2;1.2;1.2;1;1.2;1.2;1.2;1.2;1;1;1.2;1.2;1.2;1;1;1;1;1.2;1.2;1.2;1.2;1;1;1;1;1.2;1.2;1.2;1.2;1.2;1.2;1.2;1.2;1;1;1.2;1;1;1;1;1.5;1;1;1.5;1.5;1.2},
MATCH($Q83,_xlpm.MI,0)))&gt;{0.02;0.04;0.06;0.1;0.2;0.4;0.6;0.8;1;2;4;6})),
{0;1;2;3;4;5;6;7;8;9;10;11;12},
0)))
+N("КОЭФФИЦИЕНТ КОНТАКТА"))))*
(_xlfn.IFS($X83&lt;0.1,$X83/1000,$X83&gt;25,5.2,AND($X83&gt;=0.1,$X83&lt;=25),(($X83*2+0.1)/10)*($X83/10)))*
IFERROR((_xlfn.LET(
_xlpm.MA,
{0;0.8;0.85;0.9;0.95;1},
_xlpm.MAA,
{0;1;2;3;4;5},
INDEX(_xlpm.MA,MATCH(SUMPRODUCT(--((IF(ROUND(_xlpm.MAA,1)&gt;5,5,ROUND($AB83,1)))&gt;{0;1;2;3;4;5})),_xlpm.MAA,0)))
+N("КОЭФФИЦИЕНТ КОЛ-ВО КОНСТРУКЦИЙ")),1)*
$AB83,0))*
(IF($Q83="цифровой",$AG83/15*$AI83,1)
+N("ДЛЯ ЦИФРЫ"))</f>
        <v/>
      </c>
      <c r="EY83" s="110">
        <f>IFERROR(EX83*AY83,0)</f>
        <v/>
      </c>
      <c r="EZ83" s="131">
        <f>IFERROR(DP83/EY83*1000,0)</f>
        <v/>
      </c>
      <c r="FA83" s="112">
        <f>IFERROR(FC83/FB83,0)</f>
        <v/>
      </c>
      <c r="FB83" s="112">
        <f>IFERROR((FC83/(EY83/FF83*#REF!))*0.825,0)</f>
        <v/>
      </c>
      <c r="FC83" s="112">
        <f>IFERROR(((EX83*30/AR83)*100)/30,0)</f>
        <v/>
      </c>
      <c r="FD83" s="112">
        <f>IFERROR(EY83/G83*100%,0)</f>
        <v/>
      </c>
      <c r="FE83" s="112">
        <f>IFERROR(FD83/FC83*100%,0)</f>
        <v/>
      </c>
      <c r="FF83" s="110">
        <f>IFERROR(AR83/30*AY83,0)</f>
        <v/>
      </c>
    </row>
    <row r="84" ht="13" customHeight="1">
      <c r="A84" s="59" t="n"/>
      <c r="B84" s="60" t="n"/>
      <c r="C84" s="60" t="n"/>
      <c r="D84" s="60">
        <f t="array" ref="D84">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MATCH($E84,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84" s="60">
        <f t="array" ref="E84">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MATCH($F84,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84" s="60" t="inlineStr"/>
      <c r="G84" s="60" t="n"/>
      <c r="H84" s="60">
        <f t="array" ref="H84">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MATCH($I84,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84" s="60" t="n"/>
      <c r="J84" s="60" t="n"/>
      <c r="K84" s="60" t="n"/>
      <c r="L84" s="60" t="n"/>
      <c r="M84" s="60" t="n"/>
      <c r="N84" s="60" t="n"/>
      <c r="O84" s="60" t="n"/>
      <c r="P84" s="60">
        <f t="array" ref="P84">
_xlfn.IFS(
ISNUMBER(MATCH($Q84,{"шелфбаннер","разделитель","монетница","чековая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ISNUMBER(MATCH($Q84,{"LED/LCD","видеокулер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ISNUMBER(MATCH($Q84,{"автомобиль","машина","выставочное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ISNUMBER(MATCH($Q84,{"билборд","лифтовая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ISNUMBER(MATCH($Q84,{"навигация","подвесной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ISNUMBER(MATCH($Q84,{"движущаяся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ISNUMBER(MATCH($Q84,{"каталог","журнал"},)),
"Пресса",
$Q84="","")</f>
        <v/>
      </c>
      <c r="Q84" s="60" t="n"/>
      <c r="R84" s="60">
        <f t="array" ref="R84">
IFERROR(
_xlfn.IFS(
OR(ISNUMBER(MATCH($Q84,{"экспозиция","макет","стенд","автостенд","авто стенд","выставочное пространство","выставочные стенды","модульные выставочные стенды","3Д конструкция","3D конструкция"},)),P84="Экспонирование"),
"нестандартный",
ISNUMBER(MATCH($Q84,{"скроллер","призматрон"},)),
"динамический",
$P84="Видео",
"цифровой",
OR($P84="Пресса",$P84="Щит",$P84="POSm",$P84="Подвес",$P84="Брендирование/оклейка"),
"статический"),"")</f>
        <v/>
      </c>
      <c r="S84" s="59" t="n"/>
      <c r="T84" s="60" t="n"/>
      <c r="U84" s="60" t="n"/>
      <c r="V84" s="60">
        <f>
IF(P84="Видео",
"цифровой постер/ролик",
IF(ISNUMBER(MATCH(Q84,{"короб световой","короб световой | лайтбокс","короб световой | кристалайт","лайтбокс","лайт бокс","кристалайт","LB","lightbox"},)),
"бэклит",
IF(P84="Брендирование/оклейка",
"перфарированная пленка/самоклейка",
IF(P84="Экспонирование",
"под запрос",
IF(P84="Подвес",
"баннер/ткань",
"")))))</f>
        <v/>
      </c>
      <c r="W84" s="59" t="n"/>
      <c r="X84" s="59" t="n"/>
      <c r="Y84" s="59" t="n"/>
      <c r="Z84" s="61" t="n"/>
      <c r="AA84" s="61" t="n"/>
      <c r="AB84" s="61">
        <f>IF(BL84&gt;0,Z84,0)</f>
        <v/>
      </c>
      <c r="AC84" s="59" t="n"/>
      <c r="AD84" s="59" t="n"/>
      <c r="AE84" s="59" t="n"/>
      <c r="AF84" s="59" t="n"/>
      <c r="AG84" s="59" t="n"/>
      <c r="AH84" s="59" t="n"/>
      <c r="AI84" s="59" t="n"/>
      <c r="AJ84" s="59" t="n"/>
      <c r="AK84" s="59" t="n"/>
      <c r="AL84" s="62">
        <f>IFERROR(IF(OR(R84="статический",R84="динамический",R84="нестандартный",R84="",R84=""),"-",IF(AND(AH84="-",AI84="-"),"-",AK84*3600/AH84*AI84)),"-")</f>
        <v/>
      </c>
      <c r="AM84" s="62">
        <f>IFERROR(IF(OR(R84="статический",R84="динамический",R84="",R84="", R84="BTL",R84="нестандартный"),"-",AG84*AI84*AL84/60),"-")</f>
        <v/>
      </c>
      <c r="AN84" s="63">
        <f>IFERROR(IF(AH84="","-",AG84*AI84/AH84),"-")</f>
        <v/>
      </c>
      <c r="AO84" s="59">
        <f>IFERROR(IF(OR($R84="статический",$R84="динамический",$R84="",$R84="",$R84="BTL",$R84="нестандартный"),"-",$AL84*$AY84),"-")</f>
        <v/>
      </c>
      <c r="AP84" s="62">
        <f>IFERROR(IF(OR($R84="статический",$R84="динамический",$R84="",$R84="",$R84="BTL",$R84="нестандартный"),"-",$AM84*AY84),"-")</f>
        <v/>
      </c>
      <c r="AQ84" s="64" t="n"/>
      <c r="AR84" s="61" t="n"/>
      <c r="AS84" s="61" t="n"/>
      <c r="AT84" s="61" t="n"/>
      <c r="AU84" s="65" t="n"/>
      <c r="AV84" s="124">
        <f>IFERROR(DR84/AT84*1000,"n/a")</f>
        <v/>
      </c>
      <c r="AW84" s="67" t="n"/>
      <c r="AX84" s="67" t="n"/>
      <c r="AY84" s="43">
        <f>IFERROR(IF(OR($AW84="",$AX84=""),"",_xlfn.DAYS($AX84+1,$AW84)),"")</f>
        <v/>
      </c>
      <c r="AZ84" s="68">
        <f t="array" ref="AZ84">
_xlfn.LET(_xlpm.COEFF,
IF($AW84+$AX84=0,0,IF(MAX(MIN($AX84,EOMONTH(AZ$15,0))-MAX($AW84,AZ$15)+1,)&gt;0,1,0)),
_xlfn.IFS(
$ES84="LisChannel",
_xlpm.COEFF*
INDEX({1;1;1.2;1.2;1;1;1;1;1.2;1.2;1.2;1.2},
MATCH(MONTH(AZ$15),
{1,2,3,4,5,6,7,8,9,10,11,12})),
CONCATENATE($ES84," ",$L84)="RussOutdoor метро",
_xlpm.COEFF*
INDEX({0.8;0.9;1.1;1.1;1;1;1;1;1.1;1.1;1.1;1.1},
MATCH(MONTH(AZ$15),
{1,2,3,4,5,6,7,8,9,10,11,12})),
$ES84&lt;&gt;"LisChannel",
_xlpm.COEFF,
$ES84&lt;&gt;"RussOutdoor",
_xlpm.COEFF))</f>
        <v/>
      </c>
      <c r="BA84" s="68">
        <f t="array" ref="BA84">
_xlfn.LET(_xlpm.COEFF,
IF($AW84+$AX84=0,0,IF(MAX(MIN($AX84,EOMONTH(BA$15,0))-MAX($AW84,BA$15)+1,)&gt;0,1,0)),
_xlfn.IFS(
$ES84="LisChannel",
_xlpm.COEFF*
INDEX({1;1;1.2;1.2;1;1;1;1;1.2;1.2;1.2;1.2},
MATCH(MONTH(BA$15),
{1,2,3,4,5,6,7,8,9,10,11,12})),
CONCATENATE($ES84," ",$L84)="RussOutdoor метро",
_xlpm.COEFF*
INDEX({0.8;0.9;1.1;1.1;1;1;1;1;1.1;1.1;1.1;1.1},
MATCH(MONTH(BA$15),
{1,2,3,4,5,6,7,8,9,10,11,12})),
$ES84&lt;&gt;"LisChannel",
_xlpm.COEFF,
$ES84&lt;&gt;"RussOutdoor",
_xlpm.COEFF))</f>
        <v/>
      </c>
      <c r="BB84" s="68">
        <f t="array" ref="BB84">
_xlfn.LET(_xlpm.COEFF,
IF($AW84+$AX84=0,0,IF(MAX(MIN($AX84,EOMONTH(BB$15,0))-MAX($AW84,BB$15)+1,)&gt;0,1,0)),
_xlfn.IFS(
$ES84="LisChannel",
_xlpm.COEFF*
INDEX({1;1;1.2;1.2;1;1;1;1;1.2;1.2;1.2;1.2},
MATCH(MONTH(BB$15),
{1,2,3,4,5,6,7,8,9,10,11,12})),
CONCATENATE($ES84," ",$L84)="RussOutdoor метро",
_xlpm.COEFF*
INDEX({0.8;0.9;1.1;1.1;1;1;1;1;1.1;1.1;1.1;1.1},
MATCH(MONTH(BB$15),
{1,2,3,4,5,6,7,8,9,10,11,12})),
$ES84&lt;&gt;"LisChannel",
_xlpm.COEFF,
$ES84&lt;&gt;"RussOutdoor",
_xlpm.COEFF))</f>
        <v/>
      </c>
      <c r="BC84" s="68">
        <f t="array" ref="BC84">
_xlfn.LET(_xlpm.COEFF,
IF($AW84+$AX84=0,0,IF(MAX(MIN($AX84,EOMONTH(BC$15,0))-MAX($AW84,BC$15)+1,)&gt;0,1,0)),
_xlfn.IFS(
$ES84="LisChannel",
_xlpm.COEFF*
INDEX({1;1;1.2;1.2;1;1;1;1;1.2;1.2;1.2;1.2},
MATCH(MONTH(BC$15),
{1,2,3,4,5,6,7,8,9,10,11,12})),
CONCATENATE($ES84," ",$L84)="RussOutdoor метро",
_xlpm.COEFF*
INDEX({0.8;0.9;1.1;1.1;1;1;1;1;1.1;1.1;1.1;1.1},
MATCH(MONTH(BC$15),
{1,2,3,4,5,6,7,8,9,10,11,12})),
$ES84&lt;&gt;"LisChannel",
_xlpm.COEFF,
$ES84&lt;&gt;"RussOutdoor",
_xlpm.COEFF))</f>
        <v/>
      </c>
      <c r="BD84" s="68">
        <f t="array" ref="BD84">
_xlfn.LET(_xlpm.COEFF,
IF($AW84+$AX84=0,0,IF(MAX(MIN($AX84,EOMONTH(BD$15,0))-MAX($AW84,BD$15)+1,)&gt;0,1,0)),
_xlfn.IFS(
$ES84="LisChannel",
_xlpm.COEFF*
INDEX({1;1;1.2;1.2;1;1;1;1;1.2;1.2;1.2;1.2},
MATCH(MONTH(BD$15),
{1,2,3,4,5,6,7,8,9,10,11,12})),
CONCATENATE($ES84," ",$L84)="RussOutdoor метро",
_xlpm.COEFF*
INDEX({0.8;0.9;1.1;1.1;1;1;1;1;1.1;1.1;1.1;1.1},
MATCH(MONTH(BD$15),
{1,2,3,4,5,6,7,8,9,10,11,12})),
$ES84&lt;&gt;"LisChannel",
_xlpm.COEFF,
$ES84&lt;&gt;"RussOutdoor",
_xlpm.COEFF))</f>
        <v/>
      </c>
      <c r="BE84" s="68">
        <f t="array" ref="BE84">
_xlfn.LET(_xlpm.COEFF,
IF($AW84+$AX84=0,0,IF(MAX(MIN($AX84,EOMONTH(BE$15,0))-MAX($AW84,BE$15)+1,)&gt;0,1,0)),
_xlfn.IFS(
$ES84="LisChannel",
_xlpm.COEFF*
INDEX({1;1;1.2;1.2;1;1;1;1;1.2;1.2;1.2;1.2},
MATCH(MONTH(BE$15),
{1,2,3,4,5,6,7,8,9,10,11,12})),
CONCATENATE($ES84," ",$L84)="RussOutdoor метро",
_xlpm.COEFF*
INDEX({0.8;0.9;1.1;1.1;1;1;1;1;1.1;1.1;1.1;1.1},
MATCH(MONTH(BE$15),
{1,2,3,4,5,6,7,8,9,10,11,12})),
$ES84&lt;&gt;"LisChannel",
_xlpm.COEFF,
$ES84&lt;&gt;"RussOutdoor",
_xlpm.COEFF))</f>
        <v/>
      </c>
      <c r="BF84" s="68">
        <f t="array" ref="BF84">
_xlfn.LET(_xlpm.COEFF,
IF($AW84+$AX84=0,0,IF(MAX(MIN($AX84,EOMONTH(BF$15,0))-MAX($AW84,BF$15)+1,)&gt;0,1,0)),
_xlfn.IFS(
$ES84="LisChannel",
_xlpm.COEFF*
INDEX({1;1;1.2;1.2;1;1;1;1;1.2;1.2;1.2;1.2},
MATCH(MONTH(BF$15),
{1,2,3,4,5,6,7,8,9,10,11,12})),
CONCATENATE($ES84," ",$L84)="RussOutdoor метро",
_xlpm.COEFF*
INDEX({0.8;0.9;1.1;1.1;1;1;1;1;1.1;1.1;1.1;1.1},
MATCH(MONTH(BF$15),
{1,2,3,4,5,6,7,8,9,10,11,12})),
$ES84&lt;&gt;"LisChannel",
_xlpm.COEFF,
$ES84&lt;&gt;"RussOutdoor",
_xlpm.COEFF))</f>
        <v/>
      </c>
      <c r="BG84" s="68">
        <f t="array" ref="BG84">
_xlfn.LET(_xlpm.COEFF,
IF($AW84+$AX84=0,0,IF(MAX(MIN($AX84,EOMONTH(BG$15,0))-MAX($AW84,BG$15)+1,)&gt;0,1,0)),
_xlfn.IFS(
$ES84="LisChannel",
_xlpm.COEFF*
INDEX({1;1;1.2;1.2;1;1;1;1;1.2;1.2;1.2;1.2},
MATCH(MONTH(BG$15),
{1,2,3,4,5,6,7,8,9,10,11,12})),
CONCATENATE($ES84," ",$L84)="RussOutdoor метро",
_xlpm.COEFF*
INDEX({0.8;0.9;1.1;1.1;1;1;1;1;1.1;1.1;1.1;1.1},
MATCH(MONTH(BG$15),
{1,2,3,4,5,6,7,8,9,10,11,12})),
$ES84&lt;&gt;"LisChannel",
_xlpm.COEFF,
$ES84&lt;&gt;"RussOutdoor",
_xlpm.COEFF))</f>
        <v/>
      </c>
      <c r="BH84" s="68">
        <f t="array" ref="BH84">
_xlfn.LET(_xlpm.COEFF,
IF($AW84+$AX84=0,0,IF(MAX(MIN($AX84,EOMONTH(BH$15,0))-MAX($AW84,BH$15)+1,)&gt;0,1,0)),
_xlfn.IFS(
$ES84="LisChannel",
_xlpm.COEFF*
INDEX({1;1;1.2;1.2;1;1;1;1;1.2;1.2;1.2;1.2},
MATCH(MONTH(BH$15),
{1,2,3,4,5,6,7,8,9,10,11,12})),
CONCATENATE($ES84," ",$L84)="RussOutdoor метро",
_xlpm.COEFF*
INDEX({0.8;0.9;1.1;1.1;1;1;1;1;1.1;1.1;1.1;1.1},
MATCH(MONTH(BH$15),
{1,2,3,4,5,6,7,8,9,10,11,12})),
$ES84&lt;&gt;"LisChannel",
_xlpm.COEFF,
$ES84&lt;&gt;"RussOutdoor",
_xlpm.COEFF))</f>
        <v/>
      </c>
      <c r="BI84" s="68">
        <f t="array" ref="BI84">
_xlfn.LET(_xlpm.COEFF,
IF($AW84+$AX84=0,0,IF(MAX(MIN($AX84,EOMONTH(BI$15,0))-MAX($AW84,BI$15)+1,)&gt;0,1,0)),
_xlfn.IFS(
$ES84="LisChannel",
_xlpm.COEFF*
INDEX({1;1;1.2;1.2;1;1;1;1;1.2;1.2;1.2;1.2},
MATCH(MONTH(BI$15),
{1,2,3,4,5,6,7,8,9,10,11,12})),
CONCATENATE($ES84," ",$L84)="RussOutdoor метро",
_xlpm.COEFF*
INDEX({0.8;0.9;1.1;1.1;1;1;1;1;1.1;1.1;1.1;1.1},
MATCH(MONTH(BI$15),
{1,2,3,4,5,6,7,8,9,10,11,12})),
$ES84&lt;&gt;"LisChannel",
_xlpm.COEFF,
$ES84&lt;&gt;"RussOutdoor",
_xlpm.COEFF))</f>
        <v/>
      </c>
      <c r="BJ84" s="68">
        <f t="array" ref="BJ84">
_xlfn.LET(_xlpm.COEFF,
IF($AW84+$AX84=0,0,IF(MAX(MIN($AX84,EOMONTH(BJ$15,0))-MAX($AW84,BJ$15)+1,)&gt;0,1,0)),
_xlfn.IFS(
$ES84="LisChannel",
_xlpm.COEFF*
INDEX({1;1;1.2;1.2;1;1;1;1;1.2;1.2;1.2;1.2},
MATCH(MONTH(BJ$15),
{1,2,3,4,5,6,7,8,9,10,11,12})),
CONCATENATE($ES84," ",$L84)="RussOutdoor метро",
_xlpm.COEFF*
INDEX({0.8;0.9;1.1;1.1;1;1;1;1;1.1;1.1;1.1;1.1},
MATCH(MONTH(BJ$15),
{1,2,3,4,5,6,7,8,9,10,11,12})),
$ES84&lt;&gt;"LisChannel",
_xlpm.COEFF,
$ES84&lt;&gt;"RussOutdoor",
_xlpm.COEFF))</f>
        <v/>
      </c>
      <c r="BK84" s="68">
        <f t="array" ref="BK84">
_xlfn.LET(_xlpm.COEFF,
IF($AW84+$AX84=0,0,IF(MAX(MIN($AX84,EOMONTH(BK$15,0))-MAX($AW84,BK$15)+1,)&gt;0,1,0)),
_xlfn.IFS(
$ES84="LisChannel",
_xlpm.COEFF*
INDEX({1;1;1.2;1.2;1;1;1;1;1.2;1.2;1.2;1.2},
MATCH(MONTH(BK$15),
{1,2,3,4,5,6,7,8,9,10,11,12})),
CONCATENATE($ES84," ",$L84)="RussOutdoor метро",
_xlpm.COEFF*
INDEX({0.8;0.9;1.1;1.1;1;1;1;1;1.1;1.1;1.1;1.1},
MATCH(MONTH(BK$15),
{1,2,3,4,5,6,7,8,9,10,11,12})),
$ES84&lt;&gt;"LisChannel",
_xlpm.COEFF,
$ES84&lt;&gt;"RussOutdoor",
_xlpm.COEFF))</f>
        <v/>
      </c>
      <c r="BL84" s="62">
        <f>COUNTIFS($AZ84:$BK84,"&gt;0")</f>
        <v/>
      </c>
      <c r="BM84" s="65" t="n"/>
      <c r="BN84" s="125">
        <f>$DJ84</f>
        <v/>
      </c>
      <c r="BO84" s="63">
        <f>$DQ84</f>
        <v/>
      </c>
      <c r="BP84" s="125">
        <f>
IFERROR(
IF($BL84=0,0,
$BN84*(1-$BO84)),
0)</f>
        <v/>
      </c>
      <c r="BQ84" s="125">
        <f t="array" ref="BQ84">
IFERROR(
_xlfn.IFS(
$DH84="день_1",
$BP84*$BL84/($AX84-$AW84+1)*AZ84*(DAY(EOMONTH(AZ$15,0))),
$DH84="день_2",
$BP84/30*MAX(MIN($AX84,EOMONTH(AZ$15,0))-MAX($AW84,AZ$15)+1,),
$DH84="раб.день",
$BP84/30*(IFERROR(
_xlfn.LET(_xlpm.VD,
CHOOSE(
{1;2;3;4;5;6;7;8;9;10;11;12;13;14;15;16;17;18},
45658,45659,45660,45661,45662,45663,45664,45665,45711,45724,45778,45779,45785,45786,45820,45821,45965,46022),
_xlfn.LET(_xlpm.DD,
MAX(MIN($AX84,EOMONTH(AZ$15,0))-MAX($AW84,AZ$15),),
_xlfn.IFS(
AND(MONTH($AW84)=MONTH(AZ$15),MONTH($AX84)&lt;&gt;MONTH(AZ$15)),
NETWORKDAYS.INTL($AW84,$AW84+_xlpm.DD,1,_xlpm.VD),
AND(MONTH($AW84)&lt;&gt;MONTH(AZ$15),MONTH($AX84)=MONTH(AZ$15)),
NETWORKDAYS.INTL(($AX84)-_xlpm.DD,$AX84,1,_xlpm.VD),
AND(MONTH($AW84)&lt;MONTH(AZ$15),MONTH($AX84)&gt;MONTH(AZ$15)),
NETWORKDAYS.INTL((EOMONTH(AZ$15-1,1))-_xlpm.DD,EOMONTH(AZ$15-1,1),1,_xlpm.VD),
AND(MONTH($AW84)=MONTH(AZ$15),MONTH($AX84)=MONTH(AZ$15)),
NETWORKDAYS.INTL($AW84,$AX84,1,_xlpm.VD)))),0)),
$DH84="месяц",
$BP84*AZ84,
$DH84="неделя",
$BP84*AZ84/7*(ROUNDUP((DAY(EOMONTH(AZ$15,0)))/4,0))),
0)</f>
        <v/>
      </c>
      <c r="BR84" s="125">
        <f t="array" ref="BR84">
IFERROR(
_xlfn.IFS(
$DH84="день_1",
$BP84*$BL84/($AX84-$AW84+1)*BA84*(DAY(EOMONTH(BA$15,0))),
$DH84="день_2",
$BP84/30*MAX(MIN($AX84,EOMONTH(BA$15,0))-MAX($AW84,BA$15)+1,),
$DH84="раб.день",
$BP84/30*(IFERROR(
_xlfn.LET(_xlpm.VD,
CHOOSE(
{1;2;3;4;5;6;7;8;9;10;11;12;13;14;15;16;17;18},
45658,45659,45660,45661,45662,45663,45664,45665,45711,45724,45778,45779,45785,45786,45820,45821,45965,46022),
_xlfn.LET(_xlpm.DD,
MAX(MIN($AX84,EOMONTH(BA$15,0))-MAX($AW84,BA$15),),
_xlfn.IFS(
AND(MONTH($AW84)=MONTH(BA$15),MONTH($AX84)&lt;&gt;MONTH(BA$15)),
NETWORKDAYS.INTL($AW84,$AW84+_xlpm.DD,1,_xlpm.VD),
AND(MONTH($AW84)&lt;&gt;MONTH(BA$15),MONTH($AX84)=MONTH(BA$15)),
NETWORKDAYS.INTL(($AX84)-_xlpm.DD,$AX84,1,_xlpm.VD),
AND(MONTH($AW84)&lt;MONTH(BA$15),MONTH($AX84)&gt;MONTH(BA$15)),
NETWORKDAYS.INTL((EOMONTH(BA$15-1,1))-_xlpm.DD,EOMONTH(BA$15-1,1),1,_xlpm.VD),
AND(MONTH($AW84)=MONTH(BA$15),MONTH($AX84)=MONTH(BA$15)),
NETWORKDAYS.INTL($AW84,$AX84,1,_xlpm.VD)))),0)),
$DH84="месяц",
$BP84*BA84,
$DH84="неделя",
$BP84*BA84/7*(ROUNDUP((DAY(EOMONTH(BA$15,0)))/4,0))),
0)</f>
        <v/>
      </c>
      <c r="BS84" s="125">
        <f t="array" ref="BS84">
IFERROR(
_xlfn.IFS(
$DH84="день_1",
$BP84*$BL84/($AX84-$AW84+1)*BB84*(DAY(EOMONTH(BB$15,0))),
$DH84="день_2",
$BP84/30*MAX(MIN($AX84,EOMONTH(BB$15,0))-MAX($AW84,BB$15)+1,),
$DH84="раб.день",
$BP84/30*(IFERROR(
_xlfn.LET(_xlpm.VD,
CHOOSE(
{1;2;3;4;5;6;7;8;9;10;11;12;13;14;15;16;17;18},
45658,45659,45660,45661,45662,45663,45664,45665,45711,45724,45778,45779,45785,45786,45820,45821,45965,46022),
_xlfn.LET(_xlpm.DD,
MAX(MIN($AX84,EOMONTH(BB$15,0))-MAX($AW84,BB$15),),
_xlfn.IFS(
AND(MONTH($AW84)=MONTH(BB$15),MONTH($AX84)&lt;&gt;MONTH(BB$15)),
NETWORKDAYS.INTL($AW84,$AW84+_xlpm.DD,1,_xlpm.VD),
AND(MONTH($AW84)&lt;&gt;MONTH(BB$15),MONTH($AX84)=MONTH(BB$15)),
NETWORKDAYS.INTL(($AX84)-_xlpm.DD,$AX84,1,_xlpm.VD),
AND(MONTH($AW84)&lt;MONTH(BB$15),MONTH($AX84)&gt;MONTH(BB$15)),
NETWORKDAYS.INTL((EOMONTH(BB$15-1,1))-_xlpm.DD,EOMONTH(BB$15-1,1),1,_xlpm.VD),
AND(MONTH($AW84)=MONTH(BB$15),MONTH($AX84)=MONTH(BB$15)),
NETWORKDAYS.INTL($AW84,$AX84,1,_xlpm.VD)))),0)),
$DH84="месяц",
$BP84*BB84,
$DH84="неделя",
$BP84*BB84/7*(ROUNDUP((DAY(EOMONTH(BB$15,0)))/4,0))),
0)</f>
        <v/>
      </c>
      <c r="BT84" s="125">
        <f t="array" ref="BT84">
IFERROR(
_xlfn.IFS(
$DH84="день_1",
$BP84*$BL84/($AX84-$AW84+1)*BC84*(DAY(EOMONTH(BC$15,0))),
$DH84="день_2",
$BP84/30*MAX(MIN($AX84,EOMONTH(BC$15,0))-MAX($AW84,BC$15)+1,),
$DH84="раб.день",
$BP84/30*(IFERROR(
_xlfn.LET(_xlpm.VD,
CHOOSE(
{1;2;3;4;5;6;7;8;9;10;11;12;13;14;15;16;17;18},
45658,45659,45660,45661,45662,45663,45664,45665,45711,45724,45778,45779,45785,45786,45820,45821,45965,46022),
_xlfn.LET(_xlpm.DD,
MAX(MIN($AX84,EOMONTH(BC$15,0))-MAX($AW84,BC$15),),
_xlfn.IFS(
AND(MONTH($AW84)=MONTH(BC$15),MONTH($AX84)&lt;&gt;MONTH(BC$15)),
NETWORKDAYS.INTL($AW84,$AW84+_xlpm.DD,1,_xlpm.VD),
AND(MONTH($AW84)&lt;&gt;MONTH(BC$15),MONTH($AX84)=MONTH(BC$15)),
NETWORKDAYS.INTL(($AX84)-_xlpm.DD,$AX84,1,_xlpm.VD),
AND(MONTH($AW84)&lt;MONTH(BC$15),MONTH($AX84)&gt;MONTH(BC$15)),
NETWORKDAYS.INTL((EOMONTH(BC$15-1,1))-_xlpm.DD,EOMONTH(BC$15-1,1),1,_xlpm.VD),
AND(MONTH($AW84)=MONTH(BC$15),MONTH($AX84)=MONTH(BC$15)),
NETWORKDAYS.INTL($AW84,$AX84,1,_xlpm.VD)))),0)),
$DH84="месяц",
$BP84*BC84,
$DH84="неделя",
$BP84*BC84/7*(ROUNDUP((DAY(EOMONTH(BC$15,0)))/4,0))),
0)</f>
        <v/>
      </c>
      <c r="BU84" s="125">
        <f t="array" ref="BU84">
IFERROR(
_xlfn.IFS(
$DH84="день_1",
$BP84*$BL84/($AX84-$AW84+1)*BD84*(DAY(EOMONTH(BD$15,0))),
$DH84="день_2",
$BP84/30*MAX(MIN($AX84,EOMONTH(BD$15,0))-MAX($AW84,BD$15)+1,),
$DH84="раб.день",
$BP84/30*(IFERROR(
_xlfn.LET(_xlpm.VD,
CHOOSE(
{1;2;3;4;5;6;7;8;9;10;11;12;13;14;15;16;17;18},
45658,45659,45660,45661,45662,45663,45664,45665,45711,45724,45778,45779,45785,45786,45820,45821,45965,46022),
_xlfn.LET(_xlpm.DD,
MAX(MIN($AX84,EOMONTH(BD$15,0))-MAX($AW84,BD$15),),
_xlfn.IFS(
AND(MONTH($AW84)=MONTH(BD$15),MONTH($AX84)&lt;&gt;MONTH(BD$15)),
NETWORKDAYS.INTL($AW84,$AW84+_xlpm.DD,1,_xlpm.VD),
AND(MONTH($AW84)&lt;&gt;MONTH(BD$15),MONTH($AX84)=MONTH(BD$15)),
NETWORKDAYS.INTL(($AX84)-_xlpm.DD,$AX84,1,_xlpm.VD),
AND(MONTH($AW84)&lt;MONTH(BD$15),MONTH($AX84)&gt;MONTH(BD$15)),
NETWORKDAYS.INTL((EOMONTH(BD$15-1,1))-_xlpm.DD,EOMONTH(BD$15-1,1),1,_xlpm.VD),
AND(MONTH($AW84)=MONTH(BD$15),MONTH($AX84)=MONTH(BD$15)),
NETWORKDAYS.INTL($AW84,$AX84,1,_xlpm.VD)))),0)),
$DH84="месяц",
$BP84*BD84,
$DH84="неделя",
$BP84*BD84/7*(ROUNDUP((DAY(EOMONTH(BD$15,0)))/4,0))),
0)</f>
        <v/>
      </c>
      <c r="BV84" s="125">
        <f t="array" ref="BV84">
IFERROR(
_xlfn.IFS(
$DH84="день_1",
$BP84*$BL84/($AX84-$AW84+1)*BE84*(DAY(EOMONTH(BE$15,0))),
$DH84="день_2",
$BP84/30*MAX(MIN($AX84,EOMONTH(BE$15,0))-MAX($AW84,BE$15)+1,),
$DH84="раб.день",
$BP84/30*(IFERROR(
_xlfn.LET(_xlpm.VD,
CHOOSE(
{1;2;3;4;5;6;7;8;9;10;11;12;13;14;15;16;17;18},
45658,45659,45660,45661,45662,45663,45664,45665,45711,45724,45778,45779,45785,45786,45820,45821,45965,46022),
_xlfn.LET(_xlpm.DD,
MAX(MIN($AX84,EOMONTH(BE$15,0))-MAX($AW84,BE$15),),
_xlfn.IFS(
AND(MONTH($AW84)=MONTH(BE$15),MONTH($AX84)&lt;&gt;MONTH(BE$15)),
NETWORKDAYS.INTL($AW84,$AW84+_xlpm.DD,1,_xlpm.VD),
AND(MONTH($AW84)&lt;&gt;MONTH(BE$15),MONTH($AX84)=MONTH(BE$15)),
NETWORKDAYS.INTL(($AX84)-_xlpm.DD,$AX84,1,_xlpm.VD),
AND(MONTH($AW84)&lt;MONTH(BE$15),MONTH($AX84)&gt;MONTH(BE$15)),
NETWORKDAYS.INTL((EOMONTH(BE$15-1,1))-_xlpm.DD,EOMONTH(BE$15-1,1),1,_xlpm.VD),
AND(MONTH($AW84)=MONTH(BE$15),MONTH($AX84)=MONTH(BE$15)),
NETWORKDAYS.INTL($AW84,$AX84,1,_xlpm.VD)))),0)),
$DH84="месяц",
$BP84*BE84,
$DH84="неделя",
$BP84*BE84/7*(ROUNDUP((DAY(EOMONTH(BE$15,0)))/4,0))),
0)</f>
        <v/>
      </c>
      <c r="BW84" s="125">
        <f t="array" ref="BW84">
IFERROR(
_xlfn.IFS(
$DH84="день_1",
$BP84*$BL84/($AX84-$AW84+1)*BF84*(DAY(EOMONTH(BF$15,0))),
$DH84="день_2",
$BP84/30*MAX(MIN($AX84,EOMONTH(BF$15,0))-MAX($AW84,BF$15)+1,),
$DH84="раб.день",
$BP84/30*(IFERROR(
_xlfn.LET(_xlpm.VD,
CHOOSE(
{1;2;3;4;5;6;7;8;9;10;11;12;13;14;15;16;17;18},
45658,45659,45660,45661,45662,45663,45664,45665,45711,45724,45778,45779,45785,45786,45820,45821,45965,46022),
_xlfn.LET(_xlpm.DD,
MAX(MIN($AX84,EOMONTH(BF$15,0))-MAX($AW84,BF$15),),
_xlfn.IFS(
AND(MONTH($AW84)=MONTH(BF$15),MONTH($AX84)&lt;&gt;MONTH(BF$15)),
NETWORKDAYS.INTL($AW84,$AW84+_xlpm.DD,1,_xlpm.VD),
AND(MONTH($AW84)&lt;&gt;MONTH(BF$15),MONTH($AX84)=MONTH(BF$15)),
NETWORKDAYS.INTL(($AX84)-_xlpm.DD,$AX84,1,_xlpm.VD),
AND(MONTH($AW84)&lt;MONTH(BF$15),MONTH($AX84)&gt;MONTH(BF$15)),
NETWORKDAYS.INTL((EOMONTH(BF$15-1,1))-_xlpm.DD,EOMONTH(BF$15-1,1),1,_xlpm.VD),
AND(MONTH($AW84)=MONTH(BF$15),MONTH($AX84)=MONTH(BF$15)),
NETWORKDAYS.INTL($AW84,$AX84,1,_xlpm.VD)))),0)),
$DH84="месяц",
$BP84*BF84,
$DH84="неделя",
$BP84*BF84/7*(ROUNDUP((DAY(EOMONTH(BF$15,0)))/4,0))),
0)</f>
        <v/>
      </c>
      <c r="BX84" s="125">
        <f t="array" ref="BX84">
IFERROR(
_xlfn.IFS(
$DH84="день_1",
$BP84*$BL84/($AX84-$AW84+1)*BG84*(DAY(EOMONTH(BG$15,0))),
$DH84="день_2",
$BP84/30*MAX(MIN($AX84,EOMONTH(BG$15,0))-MAX($AW84,BG$15)+1,),
$DH84="раб.день",
$BP84/30*(IFERROR(
_xlfn.LET(_xlpm.VD,
CHOOSE(
{1;2;3;4;5;6;7;8;9;10;11;12;13;14;15;16;17;18},
45658,45659,45660,45661,45662,45663,45664,45665,45711,45724,45778,45779,45785,45786,45820,45821,45965,46022),
_xlfn.LET(_xlpm.DD,
MAX(MIN($AX84,EOMONTH(BG$15,0))-MAX($AW84,BG$15),),
_xlfn.IFS(
AND(MONTH($AW84)=MONTH(BG$15),MONTH($AX84)&lt;&gt;MONTH(BG$15)),
NETWORKDAYS.INTL($AW84,$AW84+_xlpm.DD,1,_xlpm.VD),
AND(MONTH($AW84)&lt;&gt;MONTH(BG$15),MONTH($AX84)=MONTH(BG$15)),
NETWORKDAYS.INTL(($AX84)-_xlpm.DD,$AX84,1,_xlpm.VD),
AND(MONTH($AW84)&lt;MONTH(BG$15),MONTH($AX84)&gt;MONTH(BG$15)),
NETWORKDAYS.INTL((EOMONTH(BG$15-1,1))-_xlpm.DD,EOMONTH(BG$15-1,1),1,_xlpm.VD),
AND(MONTH($AW84)=MONTH(BG$15),MONTH($AX84)=MONTH(BG$15)),
NETWORKDAYS.INTL($AW84,$AX84,1,_xlpm.VD)))),0)),
$DH84="месяц",
$BP84*BG84,
$DH84="неделя",
$BP84*BG84/7*(ROUNDUP((DAY(EOMONTH(BG$15,0)))/4,0))),
0)</f>
        <v/>
      </c>
      <c r="BY84" s="125">
        <f t="array" ref="BY84">
IFERROR(
_xlfn.IFS(
$DH84="день_1",
$BP84*$BL84/($AX84-$AW84+1)*BH84*(DAY(EOMONTH(BH$15,0))),
$DH84="день_2",
$BP84/30*MAX(MIN($AX84,EOMONTH(BH$15,0))-MAX($AW84,BH$15)+1,),
$DH84="раб.день",
$BP84/30*(IFERROR(
_xlfn.LET(_xlpm.VD,
CHOOSE(
{1;2;3;4;5;6;7;8;9;10;11;12;13;14;15;16;17;18},
45658,45659,45660,45661,45662,45663,45664,45665,45711,45724,45778,45779,45785,45786,45820,45821,45965,46022),
_xlfn.LET(_xlpm.DD,
MAX(MIN($AX84,EOMONTH(BH$15,0))-MAX($AW84,BH$15),),
_xlfn.IFS(
AND(MONTH($AW84)=MONTH(BH$15),MONTH($AX84)&lt;&gt;MONTH(BH$15)),
NETWORKDAYS.INTL($AW84,$AW84+_xlpm.DD,1,_xlpm.VD),
AND(MONTH($AW84)&lt;&gt;MONTH(BH$15),MONTH($AX84)=MONTH(BH$15)),
NETWORKDAYS.INTL(($AX84)-_xlpm.DD,$AX84,1,_xlpm.VD),
AND(MONTH($AW84)&lt;MONTH(BH$15),MONTH($AX84)&gt;MONTH(BH$15)),
NETWORKDAYS.INTL((EOMONTH(BH$15-1,1))-_xlpm.DD,EOMONTH(BH$15-1,1),1,_xlpm.VD),
AND(MONTH($AW84)=MONTH(BH$15),MONTH($AX84)=MONTH(BH$15)),
NETWORKDAYS.INTL($AW84,$AX84,1,_xlpm.VD)))),0)),
$DH84="месяц",
$BP84*BH84,
$DH84="неделя",
$BP84*BH84/7*(ROUNDUP((DAY(EOMONTH(BH$15,0)))/4,0))),
0)</f>
        <v/>
      </c>
      <c r="BZ84" s="125">
        <f t="array" ref="BZ84">
IFERROR(
_xlfn.IFS(
$DH84="день_1",
$BP84*$BL84/($AX84-$AW84+1)*BI84*(DAY(EOMONTH(BI$15,0))),
$DH84="день_2",
$BP84/30*MAX(MIN($AX84,EOMONTH(BI$15,0))-MAX($AW84,BI$15)+1,),
$DH84="раб.день",
$BP84/30*(IFERROR(
_xlfn.LET(_xlpm.VD,
CHOOSE(
{1;2;3;4;5;6;7;8;9;10;11;12;13;14;15;16;17;18},
45658,45659,45660,45661,45662,45663,45664,45665,45711,45724,45778,45779,45785,45786,45820,45821,45965,46022),
_xlfn.LET(_xlpm.DD,
MAX(MIN($AX84,EOMONTH(BI$15,0))-MAX($AW84,BI$15),),
_xlfn.IFS(
AND(MONTH($AW84)=MONTH(BI$15),MONTH($AX84)&lt;&gt;MONTH(BI$15)),
NETWORKDAYS.INTL($AW84,$AW84+_xlpm.DD,1,_xlpm.VD),
AND(MONTH($AW84)&lt;&gt;MONTH(BI$15),MONTH($AX84)=MONTH(BI$15)),
NETWORKDAYS.INTL(($AX84)-_xlpm.DD,$AX84,1,_xlpm.VD),
AND(MONTH($AW84)&lt;MONTH(BI$15),MONTH($AX84)&gt;MONTH(BI$15)),
NETWORKDAYS.INTL((EOMONTH(BI$15-1,1))-_xlpm.DD,EOMONTH(BI$15-1,1),1,_xlpm.VD),
AND(MONTH($AW84)=MONTH(BI$15),MONTH($AX84)=MONTH(BI$15)),
NETWORKDAYS.INTL($AW84,$AX84,1,_xlpm.VD)))),0)),
$DH84="месяц",
$BP84*BI84,
$DH84="неделя",
$BP84*BI84/7*(ROUNDUP((DAY(EOMONTH(BI$15,0)))/4,0))),
0)</f>
        <v/>
      </c>
      <c r="CA84" s="125">
        <f t="array" ref="CA84">
IFERROR(
_xlfn.IFS(
$DH84="день_1",
$BP84*$BL84/($AX84-$AW84+1)*BJ84*(DAY(EOMONTH(BJ$15,0))),
$DH84="день_2",
$BP84/30*MAX(MIN($AX84,EOMONTH(BJ$15,0))-MAX($AW84,BJ$15)+1,),
$DH84="раб.день",
$BP84/30*(IFERROR(
_xlfn.LET(_xlpm.VD,
CHOOSE(
{1;2;3;4;5;6;7;8;9;10;11;12;13;14;15;16;17;18},
45658,45659,45660,45661,45662,45663,45664,45665,45711,45724,45778,45779,45785,45786,45820,45821,45965,46022),
_xlfn.LET(_xlpm.DD,
MAX(MIN($AX84,EOMONTH(BJ$15,0))-MAX($AW84,BJ$15),),
_xlfn.IFS(
AND(MONTH($AW84)=MONTH(BJ$15),MONTH($AX84)&lt;&gt;MONTH(BJ$15)),
NETWORKDAYS.INTL($AW84,$AW84+_xlpm.DD,1,_xlpm.VD),
AND(MONTH($AW84)&lt;&gt;MONTH(BJ$15),MONTH($AX84)=MONTH(BJ$15)),
NETWORKDAYS.INTL(($AX84)-_xlpm.DD,$AX84,1,_xlpm.VD),
AND(MONTH($AW84)&lt;MONTH(BJ$15),MONTH($AX84)&gt;MONTH(BJ$15)),
NETWORKDAYS.INTL((EOMONTH(BJ$15-1,1))-_xlpm.DD,EOMONTH(BJ$15-1,1),1,_xlpm.VD),
AND(MONTH($AW84)=MONTH(BJ$15),MONTH($AX84)=MONTH(BJ$15)),
NETWORKDAYS.INTL($AW84,$AX84,1,_xlpm.VD)))),0)),
$DH84="месяц",
$BP84*BJ84,
$DH84="неделя",
$BP84*BJ84/7*(ROUNDUP((DAY(EOMONTH(BJ$15,0)))/4,0))),
0)</f>
        <v/>
      </c>
      <c r="CB84" s="125">
        <f t="array" ref="CB84">
IFERROR(
_xlfn.IFS(
$DH84="день_1",
$BP84*$BL84/($AX84-$AW84+1)*BK84*(DAY(EOMONTH(BK$15,0))),
$DH84="день_2",
$BP84/30*MAX(MIN($AX84,EOMONTH(BK$15,0))-MAX($AW84,BK$15)+1,),
$DH84="раб.день",
$BP84/30*(IFERROR(
_xlfn.LET(_xlpm.VD,
CHOOSE(
{1;2;3;4;5;6;7;8;9;10;11;12;13;14;15;16;17;18},
45658,45659,45660,45661,45662,45663,45664,45665,45711,45724,45778,45779,45785,45786,45820,45821,45965,46022),
_xlfn.LET(_xlpm.DD,
MAX(MIN($AX84,EOMONTH(BK$15,0))-MAX($AW84,BK$15),),
_xlfn.IFS(
AND(MONTH($AW84)=MONTH(BK$15),MONTH($AX84)&lt;&gt;MONTH(BK$15)),
NETWORKDAYS.INTL($AW84,$AW84+_xlpm.DD,1,_xlpm.VD),
AND(MONTH($AW84)&lt;&gt;MONTH(BK$15),MONTH($AX84)=MONTH(BK$15)),
NETWORKDAYS.INTL(($AX84)-_xlpm.DD,$AX84,1,_xlpm.VD),
AND(MONTH($AW84)&lt;MONTH(BK$15),MONTH($AX84)&gt;MONTH(BK$15)),
NETWORKDAYS.INTL((EOMONTH(BK$15-1,1))-_xlpm.DD,EOMONTH(BK$15-1,1),1,_xlpm.VD),
AND(MONTH($AW84)=MONTH(BK$15),MONTH($AX84)=MONTH(BK$15)),
NETWORKDAYS.INTL($AW84,$AX84,1,_xlpm.VD)))),0)),
$DH84="месяц",
$BP84*BK84,
$DH84="неделя",
$BP84*BK84/7*(ROUNDUP((DAY(EOMONTH(BK$15,0)))/4,0))),
0)</f>
        <v/>
      </c>
      <c r="CC84" s="125">
        <f>SUM($BQ84:$CB84)</f>
        <v/>
      </c>
      <c r="CD84" s="126">
        <f>SUM($EH84:$EH84)</f>
        <v/>
      </c>
      <c r="CE84" s="126">
        <f>$CD84*$AB84</f>
        <v/>
      </c>
      <c r="CF84" s="126">
        <f>SUM($EK84:$EK84)</f>
        <v/>
      </c>
      <c r="CG84" s="126">
        <f>$CF84*$AB84</f>
        <v/>
      </c>
      <c r="CH84" s="126">
        <f>SUM($CC84,$CE84,$CG84)</f>
        <v/>
      </c>
      <c r="CI84" s="126">
        <f>$CH84*(1+$CM84)</f>
        <v/>
      </c>
      <c r="CJ84" s="127" t="n">
        <v>0</v>
      </c>
      <c r="CK84" s="126">
        <f>SUM($CH84:$CH84)*(1+$CJ84)</f>
        <v/>
      </c>
      <c r="CL84" s="126">
        <f>SUM($CH84:$CH84)*(1+$CM84)</f>
        <v/>
      </c>
      <c r="CM84" s="59" t="inlineStr">
        <is>
          <t>20%</t>
        </is>
      </c>
      <c r="CN84" s="59" t="n"/>
      <c r="CO84" s="72" t="n"/>
      <c r="CP84" s="59" t="n"/>
      <c r="CQ84" s="73" t="n"/>
      <c r="CR84" s="73" t="n"/>
      <c r="CS84" s="73" t="n"/>
      <c r="CT84" s="72" t="n"/>
      <c r="CU84" s="79" t="inlineStr">
        <is>
          <t> </t>
        </is>
      </c>
      <c r="CV84" s="60" t="n"/>
      <c r="CW84" s="60" t="n"/>
      <c r="CX84" s="60" t="n"/>
      <c r="CY84" s="127">
        <f>IFERROR(($CC84-$EE84)/($EE84/(1-$DQ84)),0)</f>
        <v/>
      </c>
      <c r="CZ84" s="127">
        <f>IFERROR(1-$EI84/($CE84),0)</f>
        <v/>
      </c>
      <c r="DA84" s="127">
        <f>IFERROR(1-$EL84/($CG84),0)</f>
        <v/>
      </c>
      <c r="DB84" s="126">
        <f>ROUND(IFERROR(($CI84/(1+$CM84)-$EN84),0),2)</f>
        <v/>
      </c>
      <c r="DC84" s="128" t="n"/>
      <c r="DD84" s="125" t="n"/>
      <c r="DE84" s="75" t="n">
        <v>0</v>
      </c>
      <c r="DF84" s="128" t="n"/>
      <c r="DG84" s="125">
        <f>IF($DC84=0,0,$DD84*($DC84*100%-$DE84*$DF84))*SUM($AB84:$AB84)</f>
        <v/>
      </c>
      <c r="DH84" s="129" t="inlineStr">
        <is>
          <t>месяц</t>
        </is>
      </c>
      <c r="DI84" s="130">
        <f t="array" ref="DI84">IFERROR(
IF($ES84="LisChannel",
(ROUND(((INDEX({174.625;153.888888888889;130.972222222222},MATCH($AI84,{2;3;4}),0))*$AG84*$AI84),2)),0),0)</f>
        <v/>
      </c>
      <c r="DJ84" s="130">
        <f>
_xlfn.LET(_xlpm.X,
IFERROR(
IF($ES84="НовиковТВ",
(_xlfn.LET(_xlpm.NTV,
_xlfn.LET(_xlpm.MIN,350000,
IF(SUMIFS($DI:$DI,$ES:$ES,"НовиковТВ")&lt;=_xlpm.MIN,
(SUMIFS($DI:$DI,$ES:$ES,"НовиковТВ")/(COUNTIFS($ES:$ES,"НовиковТВ")))*_xlpm.MIN/SUMIFS($DI:$DI,$ES:$ES,"НовиковТВ"),
DI84)),
_xlpm.NTV+$DG84/(1-(1-(_xlpm.NTV)*(1-$DL84)*(1-$DM84)*(1-$DN84)*(1-$DO84)*(1-$DP84)/_xlpm.NTV))))/(1+$EP84),
$DI84+$DG84/(1-(1-($DI84)*(1-$DL84)*(1-$DM84)*(1-$DN84)*(1-$DO84)*(1-$DP84)/$DI84))),
0),
_xlpm.X*(1+$CM84)*(1+$CW84)-_xlpm.X*(1+$CM84)+_xlpm.X)</f>
        <v/>
      </c>
      <c r="DK84" s="125" t="inlineStr">
        <is>
          <t>послед.</t>
        </is>
      </c>
      <c r="DL84" s="63" t="n">
        <v>0</v>
      </c>
      <c r="DM84" s="63" t="n">
        <v>0</v>
      </c>
      <c r="DN84" s="63" t="n">
        <v>0</v>
      </c>
      <c r="DO84" s="63" t="n">
        <v>0</v>
      </c>
      <c r="DP84" s="63" t="n">
        <v>0</v>
      </c>
      <c r="DQ84" s="63">
        <f t="array" ref="DQ84">IFERROR(_xlfn.IFS(
$DK84="послед.",1-(1-$DL84)*(1-$DM84)*(1-$DN84)*(1-$DO84)*(1-$DP84),
$DK84="сумм.",$DL84+$DM84+$DN84+$DO84+$DP84),
0)</f>
        <v/>
      </c>
      <c r="DR84" s="125">
        <f t="array" ref="DR84">
IFERROR(
_xlfn.IFS(
$BL84=0,
0,
$BL84&gt;0,
_xlfn.IFS($DK84="послед.",
$DJ84*(1-$DL84)*(1-$DM84)*(1-$DN84)*(1-$DO84)*(1-$DP84),
$DK84="сумм.",
$DJ84*(1-($DL84+$DM84+$DN84+$DO84+$DP84)))),0)</f>
        <v/>
      </c>
      <c r="DS84" s="125">
        <f t="array" ref="DS84">
IFERROR(_xlfn.IFS(
$DH84="день_1",
$DR84*$BL84/($AX84-$AW84+1)*AZ84*(DAY(EOMONTH(AZ$15,0))),
$DH84="день_2",
$DR84/30*MAX(MIN($AX84,EOMONTH(AZ$15,0))-MAX($AW84,AZ$15)+1,),
$DH84="раб.день",
$DR84/30*(IFERROR(
_xlfn.LET(_xlpm.VD,
CHOOSE(
{1;2;3;4;5;6;7;8;9;10;11;12;13;14;15;16;17;18},
45658,45659,45660,45661,45662,45663,45664,45665,45711,45724,45778,45779,45785,45786,45820,45821,45965,46022),
_xlfn.LET(_xlpm.DD,
MAX(MIN($AX84,EOMONTH(AZ$15,0))-MAX($AW84,AZ$15),),
_xlfn.IFS(
AND(MONTH($AW84)=MONTH(AZ$15),MONTH($AX84)&lt;&gt;MONTH(AZ$15)),
NETWORKDAYS.INTL($AW84,$AW84+_xlpm.DD,1,_xlpm.VD),
AND(MONTH($AW84)&lt;&gt;MONTH(AZ$15),MONTH($AX84)=MONTH(AZ$15)),
NETWORKDAYS.INTL(($AX84)-_xlpm.DD,$AX84,1,_xlpm.VD),
AND(MONTH($AW84)&lt;MONTH(AZ$15),MONTH($AX84)&gt;MONTH(AZ$15)),
NETWORKDAYS.INTL((EOMONTH(AZ$15-1,1))-_xlpm.DD,EOMONTH(AZ$15-1,1),1,_xlpm.VD),
AND(MONTH($AW84)=MONTH(AZ$15),MONTH($AX84)=MONTH(AZ$15)),
NETWORKDAYS.INTL($AW84,$AX84,1,_xlpm.VD)))),0)),
$DH84="месяц",
$DR84*AZ84,
$DH84="неделя",
$DR84*AZ84/7*(ROUNDUP((DAY(EOMONTH(AZ$15,0)))/4,0))),
0)</f>
        <v/>
      </c>
      <c r="DT84" s="125">
        <f t="array" ref="DT84">
IFERROR(_xlfn.IFS(
$DH84="день_1",
$DR84*$BL84/($AX84-$AW84+1)*BA84*(DAY(EOMONTH(BA$15,0))),
$DH84="день_2",
$DR84/30*MAX(MIN($AX84,EOMONTH(BA$15,0))-MAX($AW84,BA$15)+1,),
$DH84="раб.день",
$DR84/30*(IFERROR(
_xlfn.LET(_xlpm.VD,
CHOOSE(
{1;2;3;4;5;6;7;8;9;10;11;12;13;14;15;16;17;18},
45658,45659,45660,45661,45662,45663,45664,45665,45711,45724,45778,45779,45785,45786,45820,45821,45965,46022),
_xlfn.LET(_xlpm.DD,
MAX(MIN($AX84,EOMONTH(BA$15,0))-MAX($AW84,BA$15),),
_xlfn.IFS(
AND(MONTH($AW84)=MONTH(BA$15),MONTH($AX84)&lt;&gt;MONTH(BA$15)),
NETWORKDAYS.INTL($AW84,$AW84+_xlpm.DD,1,_xlpm.VD),
AND(MONTH($AW84)&lt;&gt;MONTH(BA$15),MONTH($AX84)=MONTH(BA$15)),
NETWORKDAYS.INTL(($AX84)-_xlpm.DD,$AX84,1,_xlpm.VD),
AND(MONTH($AW84)&lt;MONTH(BA$15),MONTH($AX84)&gt;MONTH(BA$15)),
NETWORKDAYS.INTL((EOMONTH(BA$15-1,1))-_xlpm.DD,EOMONTH(BA$15-1,1),1,_xlpm.VD),
AND(MONTH($AW84)=MONTH(BA$15),MONTH($AX84)=MONTH(BA$15)),
NETWORKDAYS.INTL($AW84,$AX84,1,_xlpm.VD)))),0)),
$DH84="месяц",
$DR84*BA84,
$DH84="неделя",
$DR84*BA84/7*(ROUNDUP((DAY(EOMONTH(BA$15,0)))/4,0))),
0)</f>
        <v/>
      </c>
      <c r="DU84" s="125">
        <f t="array" ref="DU84">
IFERROR(_xlfn.IFS(
$DH84="день_1",
$DR84*$BL84/($AX84-$AW84+1)*BB84*(DAY(EOMONTH(BB$15,0))),
$DH84="день_2",
$DR84/30*MAX(MIN($AX84,EOMONTH(BB$15,0))-MAX($AW84,BB$15)+1,),
$DH84="раб.день",
$DR84/30*(IFERROR(
_xlfn.LET(_xlpm.VD,
CHOOSE(
{1;2;3;4;5;6;7;8;9;10;11;12;13;14;15;16;17;18},
45658,45659,45660,45661,45662,45663,45664,45665,45711,45724,45778,45779,45785,45786,45820,45821,45965,46022),
_xlfn.LET(_xlpm.DD,
MAX(MIN($AX84,EOMONTH(BB$15,0))-MAX($AW84,BB$15),),
_xlfn.IFS(
AND(MONTH($AW84)=MONTH(BB$15),MONTH($AX84)&lt;&gt;MONTH(BB$15)),
NETWORKDAYS.INTL($AW84,$AW84+_xlpm.DD,1,_xlpm.VD),
AND(MONTH($AW84)&lt;&gt;MONTH(BB$15),MONTH($AX84)=MONTH(BB$15)),
NETWORKDAYS.INTL(($AX84)-_xlpm.DD,$AX84,1,_xlpm.VD),
AND(MONTH($AW84)&lt;MONTH(BB$15),MONTH($AX84)&gt;MONTH(BB$15)),
NETWORKDAYS.INTL((EOMONTH(BB$15-1,1))-_xlpm.DD,EOMONTH(BB$15-1,1),1,_xlpm.VD),
AND(MONTH($AW84)=MONTH(BB$15),MONTH($AX84)=MONTH(BB$15)),
NETWORKDAYS.INTL($AW84,$AX84,1,_xlpm.VD)))),0)),
$DH84="месяц",
$DR84*BB84,
$DH84="неделя",
$DR84*BB84/7*(ROUNDUP((DAY(EOMONTH(BB$15,0)))/4,0))),
0)</f>
        <v/>
      </c>
      <c r="DV84" s="125">
        <f t="array" ref="DV84">
IFERROR(_xlfn.IFS(
$DH84="день_1",
$DR84*$BL84/($AX84-$AW84+1)*BC84*(DAY(EOMONTH(BC$15,0))),
$DH84="день_2",
$DR84/30*MAX(MIN($AX84,EOMONTH(BC$15,0))-MAX($AW84,BC$15)+1,),
$DH84="раб.день",
$DR84/30*(IFERROR(
_xlfn.LET(_xlpm.VD,
CHOOSE(
{1;2;3;4;5;6;7;8;9;10;11;12;13;14;15;16;17;18},
45658,45659,45660,45661,45662,45663,45664,45665,45711,45724,45778,45779,45785,45786,45820,45821,45965,46022),
_xlfn.LET(_xlpm.DD,
MAX(MIN($AX84,EOMONTH(BC$15,0))-MAX($AW84,BC$15),),
_xlfn.IFS(
AND(MONTH($AW84)=MONTH(BC$15),MONTH($AX84)&lt;&gt;MONTH(BC$15)),
NETWORKDAYS.INTL($AW84,$AW84+_xlpm.DD,1,_xlpm.VD),
AND(MONTH($AW84)&lt;&gt;MONTH(BC$15),MONTH($AX84)=MONTH(BC$15)),
NETWORKDAYS.INTL(($AX84)-_xlpm.DD,$AX84,1,_xlpm.VD),
AND(MONTH($AW84)&lt;MONTH(BC$15),MONTH($AX84)&gt;MONTH(BC$15)),
NETWORKDAYS.INTL((EOMONTH(BC$15-1,1))-_xlpm.DD,EOMONTH(BC$15-1,1),1,_xlpm.VD),
AND(MONTH($AW84)=MONTH(BC$15),MONTH($AX84)=MONTH(BC$15)),
NETWORKDAYS.INTL($AW84,$AX84,1,_xlpm.VD)))),0)),
$DH84="месяц",
$DR84*BC84,
$DH84="неделя",
$DR84*BC84/7*(ROUNDUP((DAY(EOMONTH(BC$15,0)))/4,0))),
0)</f>
        <v/>
      </c>
      <c r="DW84" s="125">
        <f t="array" ref="DW84">
IFERROR(_xlfn.IFS(
$DH84="день_1",
$DR84*$BL84/($AX84-$AW84+1)*BD84*(DAY(EOMONTH(BD$15,0))),
$DH84="день_2",
$DR84/30*MAX(MIN($AX84,EOMONTH(BD$15,0))-MAX($AW84,BD$15)+1,),
$DH84="раб.день",
$DR84/30*(IFERROR(
_xlfn.LET(_xlpm.VD,
CHOOSE(
{1;2;3;4;5;6;7;8;9;10;11;12;13;14;15;16;17;18},
45658,45659,45660,45661,45662,45663,45664,45665,45711,45724,45778,45779,45785,45786,45820,45821,45965,46022),
_xlfn.LET(_xlpm.DD,
MAX(MIN($AX84,EOMONTH(BD$15,0))-MAX($AW84,BD$15),),
_xlfn.IFS(
AND(MONTH($AW84)=MONTH(BD$15),MONTH($AX84)&lt;&gt;MONTH(BD$15)),
NETWORKDAYS.INTL($AW84,$AW84+_xlpm.DD,1,_xlpm.VD),
AND(MONTH($AW84)&lt;&gt;MONTH(BD$15),MONTH($AX84)=MONTH(BD$15)),
NETWORKDAYS.INTL(($AX84)-_xlpm.DD,$AX84,1,_xlpm.VD),
AND(MONTH($AW84)&lt;MONTH(BD$15),MONTH($AX84)&gt;MONTH(BD$15)),
NETWORKDAYS.INTL((EOMONTH(BD$15-1,1))-_xlpm.DD,EOMONTH(BD$15-1,1),1,_xlpm.VD),
AND(MONTH($AW84)=MONTH(BD$15),MONTH($AX84)=MONTH(BD$15)),
NETWORKDAYS.INTL($AW84,$AX84,1,_xlpm.VD)))),0)),
$DH84="месяц",
$DR84*BD84,
$DH84="неделя",
$DR84*BD84/7*(ROUNDUP((DAY(EOMONTH(BD$15,0)))/4,0))),
0)</f>
        <v/>
      </c>
      <c r="DX84" s="125">
        <f t="array" ref="DX84">
IFERROR(_xlfn.IFS(
$DH84="день_1",
$DR84*$BL84/($AX84-$AW84+1)*BE84*(DAY(EOMONTH(BE$15,0))),
$DH84="день_2",
$DR84/30*MAX(MIN($AX84,EOMONTH(BE$15,0))-MAX($AW84,BE$15)+1,),
$DH84="раб.день",
$DR84/30*(IFERROR(
_xlfn.LET(_xlpm.VD,
CHOOSE(
{1;2;3;4;5;6;7;8;9;10;11;12;13;14;15;16;17;18},
45658,45659,45660,45661,45662,45663,45664,45665,45711,45724,45778,45779,45785,45786,45820,45821,45965,46022),
_xlfn.LET(_xlpm.DD,
MAX(MIN($AX84,EOMONTH(BE$15,0))-MAX($AW84,BE$15),),
_xlfn.IFS(
AND(MONTH($AW84)=MONTH(BE$15),MONTH($AX84)&lt;&gt;MONTH(BE$15)),
NETWORKDAYS.INTL($AW84,$AW84+_xlpm.DD,1,_xlpm.VD),
AND(MONTH($AW84)&lt;&gt;MONTH(BE$15),MONTH($AX84)=MONTH(BE$15)),
NETWORKDAYS.INTL(($AX84)-_xlpm.DD,$AX84,1,_xlpm.VD),
AND(MONTH($AW84)&lt;MONTH(BE$15),MONTH($AX84)&gt;MONTH(BE$15)),
NETWORKDAYS.INTL((EOMONTH(BE$15-1,1))-_xlpm.DD,EOMONTH(BE$15-1,1),1,_xlpm.VD),
AND(MONTH($AW84)=MONTH(BE$15),MONTH($AX84)=MONTH(BE$15)),
NETWORKDAYS.INTL($AW84,$AX84,1,_xlpm.VD)))),0)),
$DH84="месяц",
$DR84*BE84,
$DH84="неделя",
$DR84*BE84/7*(ROUNDUP((DAY(EOMONTH(BE$15,0)))/4,0))),
0)</f>
        <v/>
      </c>
      <c r="DY84" s="125">
        <f t="array" ref="DY84">
IFERROR(_xlfn.IFS(
$DH84="день_1",
$DR84*$BL84/($AX84-$AW84+1)*BF84*(DAY(EOMONTH(BF$15,0))),
$DH84="день_2",
$DR84/30*MAX(MIN($AX84,EOMONTH(BF$15,0))-MAX($AW84,BF$15)+1,),
$DH84="раб.день",
$DR84/30*(IFERROR(
_xlfn.LET(_xlpm.VD,
CHOOSE(
{1;2;3;4;5;6;7;8;9;10;11;12;13;14;15;16;17;18},
45658,45659,45660,45661,45662,45663,45664,45665,45711,45724,45778,45779,45785,45786,45820,45821,45965,46022),
_xlfn.LET(_xlpm.DD,
MAX(MIN($AX84,EOMONTH(BF$15,0))-MAX($AW84,BF$15),),
_xlfn.IFS(
AND(MONTH($AW84)=MONTH(BF$15),MONTH($AX84)&lt;&gt;MONTH(BF$15)),
NETWORKDAYS.INTL($AW84,$AW84+_xlpm.DD,1,_xlpm.VD),
AND(MONTH($AW84)&lt;&gt;MONTH(BF$15),MONTH($AX84)=MONTH(BF$15)),
NETWORKDAYS.INTL(($AX84)-_xlpm.DD,$AX84,1,_xlpm.VD),
AND(MONTH($AW84)&lt;MONTH(BF$15),MONTH($AX84)&gt;MONTH(BF$15)),
NETWORKDAYS.INTL((EOMONTH(BF$15-1,1))-_xlpm.DD,EOMONTH(BF$15-1,1),1,_xlpm.VD),
AND(MONTH($AW84)=MONTH(BF$15),MONTH($AX84)=MONTH(BF$15)),
NETWORKDAYS.INTL($AW84,$AX84,1,_xlpm.VD)))),0)),
$DH84="месяц",
$DR84*BF84,
$DH84="неделя",
$DR84*BF84/7*(ROUNDUP((DAY(EOMONTH(BF$15,0)))/4,0))),
0)</f>
        <v/>
      </c>
      <c r="DZ84" s="125">
        <f t="array" ref="DZ84">
IFERROR(_xlfn.IFS(
$DH84="день_1",
$DR84*$BL84/($AX84-$AW84+1)*BG84*(DAY(EOMONTH(BG$15,0))),
$DH84="день_2",
$DR84/30*MAX(MIN($AX84,EOMONTH(BG$15,0))-MAX($AW84,BG$15)+1,),
$DH84="раб.день",
$DR84/30*(IFERROR(
_xlfn.LET(_xlpm.VD,
CHOOSE(
{1;2;3;4;5;6;7;8;9;10;11;12;13;14;15;16;17;18},
45658,45659,45660,45661,45662,45663,45664,45665,45711,45724,45778,45779,45785,45786,45820,45821,45965,46022),
_xlfn.LET(_xlpm.DD,
MAX(MIN($AX84,EOMONTH(BG$15,0))-MAX($AW84,BG$15),),
_xlfn.IFS(
AND(MONTH($AW84)=MONTH(BG$15),MONTH($AX84)&lt;&gt;MONTH(BG$15)),
NETWORKDAYS.INTL($AW84,$AW84+_xlpm.DD,1,_xlpm.VD),
AND(MONTH($AW84)&lt;&gt;MONTH(BG$15),MONTH($AX84)=MONTH(BG$15)),
NETWORKDAYS.INTL(($AX84)-_xlpm.DD,$AX84,1,_xlpm.VD),
AND(MONTH($AW84)&lt;MONTH(BG$15),MONTH($AX84)&gt;MONTH(BG$15)),
NETWORKDAYS.INTL((EOMONTH(BG$15-1,1))-_xlpm.DD,EOMONTH(BG$15-1,1),1,_xlpm.VD),
AND(MONTH($AW84)=MONTH(BG$15),MONTH($AX84)=MONTH(BG$15)),
NETWORKDAYS.INTL($AW84,$AX84,1,_xlpm.VD)))),0)),
$DH84="месяц",
$DR84*BG84,
$DH84="неделя",
$DR84*BG84/7*(ROUNDUP((DAY(EOMONTH(BG$15,0)))/4,0))),
0)</f>
        <v/>
      </c>
      <c r="EA84" s="125">
        <f t="array" ref="EA84">
IFERROR(_xlfn.IFS(
$DH84="день_1",
$DR84*$BL84/($AX84-$AW84+1)*BH84*(DAY(EOMONTH(BH$15,0))),
$DH84="день_2",
$DR84/30*MAX(MIN($AX84,EOMONTH(BH$15,0))-MAX($AW84,BH$15)+1,),
$DH84="раб.день",
$DR84/30*(IFERROR(
_xlfn.LET(_xlpm.VD,
CHOOSE(
{1;2;3;4;5;6;7;8;9;10;11;12;13;14;15;16;17;18},
45658,45659,45660,45661,45662,45663,45664,45665,45711,45724,45778,45779,45785,45786,45820,45821,45965,46022),
_xlfn.LET(_xlpm.DD,
MAX(MIN($AX84,EOMONTH(BH$15,0))-MAX($AW84,BH$15),),
_xlfn.IFS(
AND(MONTH($AW84)=MONTH(BH$15),MONTH($AX84)&lt;&gt;MONTH(BH$15)),
NETWORKDAYS.INTL($AW84,$AW84+_xlpm.DD,1,_xlpm.VD),
AND(MONTH($AW84)&lt;&gt;MONTH(BH$15),MONTH($AX84)=MONTH(BH$15)),
NETWORKDAYS.INTL(($AX84)-_xlpm.DD,$AX84,1,_xlpm.VD),
AND(MONTH($AW84)&lt;MONTH(BH$15),MONTH($AX84)&gt;MONTH(BH$15)),
NETWORKDAYS.INTL((EOMONTH(BH$15-1,1))-_xlpm.DD,EOMONTH(BH$15-1,1),1,_xlpm.VD),
AND(MONTH($AW84)=MONTH(BH$15),MONTH($AX84)=MONTH(BH$15)),
NETWORKDAYS.INTL($AW84,$AX84,1,_xlpm.VD)))),0)),
$DH84="месяц",
$DR84*BH84,
$DH84="неделя",
$DR84*BH84/7*(ROUNDUP((DAY(EOMONTH(BH$15,0)))/4,0))),
0)</f>
        <v/>
      </c>
      <c r="EB84" s="125">
        <f t="array" ref="EB84">
IFERROR(_xlfn.IFS(
$DH84="день_1",
$DR84*$BL84/($AX84-$AW84+1)*BI84*(DAY(EOMONTH(BI$15,0))),
$DH84="день_2",
$DR84/30*MAX(MIN($AX84,EOMONTH(BI$15,0))-MAX($AW84,BI$15)+1,),
$DH84="раб.день",
$DR84/30*(IFERROR(
_xlfn.LET(_xlpm.VD,
CHOOSE(
{1;2;3;4;5;6;7;8;9;10;11;12;13;14;15;16;17;18},
45658,45659,45660,45661,45662,45663,45664,45665,45711,45724,45778,45779,45785,45786,45820,45821,45965,46022),
_xlfn.LET(_xlpm.DD,
MAX(MIN($AX84,EOMONTH(BI$15,0))-MAX($AW84,BI$15),),
_xlfn.IFS(
AND(MONTH($AW84)=MONTH(BI$15),MONTH($AX84)&lt;&gt;MONTH(BI$15)),
NETWORKDAYS.INTL($AW84,$AW84+_xlpm.DD,1,_xlpm.VD),
AND(MONTH($AW84)&lt;&gt;MONTH(BI$15),MONTH($AX84)=MONTH(BI$15)),
NETWORKDAYS.INTL(($AX84)-_xlpm.DD,$AX84,1,_xlpm.VD),
AND(MONTH($AW84)&lt;MONTH(BI$15),MONTH($AX84)&gt;MONTH(BI$15)),
NETWORKDAYS.INTL((EOMONTH(BI$15-1,1))-_xlpm.DD,EOMONTH(BI$15-1,1),1,_xlpm.VD),
AND(MONTH($AW84)=MONTH(BI$15),MONTH($AX84)=MONTH(BI$15)),
NETWORKDAYS.INTL($AW84,$AX84,1,_xlpm.VD)))),0)),
$DH84="месяц",
$DR84*BI84,
$DH84="неделя",
$DR84*BI84/7*(ROUNDUP((DAY(EOMONTH(BI$15,0)))/4,0))),
0)</f>
        <v/>
      </c>
      <c r="EC84" s="125">
        <f t="array" ref="EC84">
IFERROR(_xlfn.IFS(
$DH84="день_1",
$DR84*$BL84/($AX84-$AW84+1)*BJ84*(DAY(EOMONTH(BJ$15,0))),
$DH84="день_2",
$DR84/30*MAX(MIN($AX84,EOMONTH(BJ$15,0))-MAX($AW84,BJ$15)+1,),
$DH84="раб.день",
$DR84/30*(IFERROR(
_xlfn.LET(_xlpm.VD,
CHOOSE(
{1;2;3;4;5;6;7;8;9;10;11;12;13;14;15;16;17;18},
45658,45659,45660,45661,45662,45663,45664,45665,45711,45724,45778,45779,45785,45786,45820,45821,45965,46022),
_xlfn.LET(_xlpm.DD,
MAX(MIN($AX84,EOMONTH(BJ$15,0))-MAX($AW84,BJ$15),),
_xlfn.IFS(
AND(MONTH($AW84)=MONTH(BJ$15),MONTH($AX84)&lt;&gt;MONTH(BJ$15)),
NETWORKDAYS.INTL($AW84,$AW84+_xlpm.DD,1,_xlpm.VD),
AND(MONTH($AW84)&lt;&gt;MONTH(BJ$15),MONTH($AX84)=MONTH(BJ$15)),
NETWORKDAYS.INTL(($AX84)-_xlpm.DD,$AX84,1,_xlpm.VD),
AND(MONTH($AW84)&lt;MONTH(BJ$15),MONTH($AX84)&gt;MONTH(BJ$15)),
NETWORKDAYS.INTL((EOMONTH(BJ$15-1,1))-_xlpm.DD,EOMONTH(BJ$15-1,1),1,_xlpm.VD),
AND(MONTH($AW84)=MONTH(BJ$15),MONTH($AX84)=MONTH(BJ$15)),
NETWORKDAYS.INTL($AW84,$AX84,1,_xlpm.VD)))),0)),
$DH84="месяц",
$DR84*BJ84,
$DH84="неделя",
$DR84*BJ84/7*(ROUNDUP((DAY(EOMONTH(BJ$15,0)))/4,0))),
0)</f>
        <v/>
      </c>
      <c r="ED84" s="125">
        <f t="array" ref="ED84">
IFERROR(_xlfn.IFS(
$DH84="день_1",
$DR84*$BL84/($AX84-$AW84+1)*BK84*(DAY(EOMONTH(BK$15,0))),
$DH84="день_2",
$DR84/30*MAX(MIN($AX84,EOMONTH(BK$15,0))-MAX($AW84,BK$15)+1,),
$DH84="раб.день",
$DR84/30*(IFERROR(
_xlfn.LET(_xlpm.VD,
CHOOSE(
{1;2;3;4;5;6;7;8;9;10;11;12;13;14;15;16;17;18},
45658,45659,45660,45661,45662,45663,45664,45665,45711,45724,45778,45779,45785,45786,45820,45821,45965,46022),
_xlfn.LET(_xlpm.DD,
MAX(MIN($AX84,EOMONTH(BK$15,0))-MAX($AW84,BK$15),),
_xlfn.IFS(
AND(MONTH($AW84)=MONTH(BK$15),MONTH($AX84)&lt;&gt;MONTH(BK$15)),
NETWORKDAYS.INTL($AW84,$AW84+_xlpm.DD,1,_xlpm.VD),
AND(MONTH($AW84)&lt;&gt;MONTH(BK$15),MONTH($AX84)=MONTH(BK$15)),
NETWORKDAYS.INTL(($AX84)-_xlpm.DD,$AX84,1,_xlpm.VD),
AND(MONTH($AW84)&lt;MONTH(BK$15),MONTH($AX84)&gt;MONTH(BK$15)),
NETWORKDAYS.INTL((EOMONTH(BK$15-1,1))-_xlpm.DD,EOMONTH(BK$15-1,1),1,_xlpm.VD),
AND(MONTH($AW84)=MONTH(BK$15),MONTH($AX84)=MONTH(BK$15)),
NETWORKDAYS.INTL($AW84,$AX84,1,_xlpm.VD)))),0)),
$DH84="месяц",
$DR84*BK84,
$DH84="неделя",
$DR84*BK84/7*(ROUNDUP((DAY(EOMONTH(BK$15,0)))/4,0))),
0)</f>
        <v/>
      </c>
      <c r="EE84" s="125">
        <f>SUM($DS84,$DT84,$DU84,$DV84,$DW84,$DX84,$DY84,$DZ84,$EA84,$EB84,$EC84,$ED84)</f>
        <v/>
      </c>
      <c r="EF84" s="125">
        <f>IFERROR(ROUND($EE84*(1+$EP84),2),0)</f>
        <v/>
      </c>
      <c r="EG84" s="128" t="n">
        <v>1</v>
      </c>
      <c r="EH84" s="126" t="n">
        <v>0</v>
      </c>
      <c r="EI84" s="126">
        <f>ROUND(SUM($EH84:$EH84)*SUM($AB84:$AB84)*$EG84,2)</f>
        <v/>
      </c>
      <c r="EJ84" s="126">
        <f>ROUND($EI84*(1+$EP84),2)</f>
        <v/>
      </c>
      <c r="EK84" s="126" t="n">
        <v>0</v>
      </c>
      <c r="EL84" s="126">
        <f>ROUND(SUM($EK84:$EK84)*SUM($AB84:$AB84)*$EG84,2)</f>
        <v/>
      </c>
      <c r="EM84" s="126">
        <f>ROUND($EL84*(1+$EP84),2)</f>
        <v/>
      </c>
      <c r="EN84" s="126">
        <f>SUM($EE84,$EI84,$EL84)</f>
        <v/>
      </c>
      <c r="EO84" s="126">
        <f>SUM($EF84,$EJ84,$EM84)</f>
        <v/>
      </c>
      <c r="EP84" s="59" t="inlineStr">
        <is>
          <t>20%</t>
        </is>
      </c>
      <c r="EQ84" s="59" t="n"/>
      <c r="ER84" s="60">
        <f t="array" ref="ER84">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MATCH(ES84,
{"AMS";"RussOutdoor";"HD Outdoor";"Ingroup";"IQ";"Ledproduction";"LisChannel";"Logic";"Media-PPL";"NovikovTV | НовиковТВ";"SMA";"SOK";"КрокусТВ | CrocusTV | IndoorTV";"Сити";"ТЯК Москва"},
0)),"")</f>
        <v/>
      </c>
      <c r="ES84" s="60" t="n"/>
      <c r="ET84" s="60">
        <f t="array" ref="ET84">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MATCH(ES84,
{"AMS";"RussOutdoor";"HD Outdoor";"Ingroup";"IQ";"Ledproduction";"LisChannel";"Logic";"Media-PPL";"NovikovTV | НовиковТВ";"SMA";"SOK";"КрокусТВ | CrocusTV | IndoorTV";"Сити";"ТЯК Москва"},
0)),"")</f>
        <v/>
      </c>
      <c r="EU84" s="60" t="n"/>
      <c r="EV84" s="60" t="n"/>
      <c r="EX84" s="110">
        <f t="array" ref="EX84">
($AR84/30
+N("ТРАФИК ПЛОЩАДКИ"))*
(IFERROR(
_xlfn.LET(
_xlpm.GPR,
HLOOKUP($L84,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(MATCH($T84,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IF($Q84="цифровой",_xlpm.GPR/$AG84,_xlpm.GPR/60)),
0)
+N("DWELL TIME"))*
(IF($AB84=0,0,IF($AB84=1,0.3,IF($AB84=2,0.5,IF($AB84&gt;2,1))))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_xlfn.IFS($AC84="да",1.2,$AC84="нет",1)*
_xlfn.IFS($AD84="да",1.2,$AD84="нет",1)*
IF(R84="статический",1,1.2)*
$X84*
INDEX(
{1.2;1;1.2;1.2;1;1.2;1.2;1.2;1.2;1.2;1.2;1;1.2;1.2;1.2;1.2;1;1;1.2;1.2;1.2;1;1;1;1;1.2;1.2;1.2;1.2;1;1;1;1;1.2;1.2;1.2;1.2;1.2;1.2;1.2;1.2;1;1;1.2;1;1;1;1;1.5;1;1;1.5;1.5;1.2},
MATCH($Q84,_xlpm.MI,0)))&gt;{0.02;0.04;0.06;0.1;0.2;0.4;0.6;0.8;1;2;4;6})),
{0;1;2;3;4;5;6;7;8;9;10;11;12},
0)))
+N("КОЭФФИЦИЕНТ КОНТАКТА"))))*
(_xlfn.IFS($X84&lt;0.1,$X84/1000,$X84&gt;25,5.2,AND($X84&gt;=0.1,$X84&lt;=25),(($X84*2+0.1)/10)*($X84/10)))*
IFERROR((_xlfn.LET(
_xlpm.MA,
{0;0.8;0.85;0.9;0.95;1},
_xlpm.MAA,
{0;1;2;3;4;5},
INDEX(_xlpm.MA,MATCH(SUMPRODUCT(--((IF(ROUND(_xlpm.MAA,1)&gt;5,5,ROUND($AB84,1)))&gt;{0;1;2;3;4;5})),_xlpm.MAA,0)))
+N("КОЭФФИЦИЕНТ КОЛ-ВО КОНСТРУКЦИЙ")),1)*
$AB84,0))*
(IF($Q84="цифровой",$AG84/15*$AI84,1)
+N("ДЛЯ ЦИФРЫ"))</f>
        <v/>
      </c>
      <c r="EY84" s="110">
        <f>IFERROR(EX84*AY84,0)</f>
        <v/>
      </c>
      <c r="EZ84" s="131">
        <f>IFERROR(DP84/EY84*1000,0)</f>
        <v/>
      </c>
      <c r="FA84" s="112">
        <f>IFERROR(FC84/FB84,0)</f>
        <v/>
      </c>
      <c r="FB84" s="112">
        <f>IFERROR((FC84/(EY84/FF84*#REF!))*0.825,0)</f>
        <v/>
      </c>
      <c r="FC84" s="112">
        <f>IFERROR(((EX84*30/AR84)*100)/30,0)</f>
        <v/>
      </c>
      <c r="FD84" s="112">
        <f>IFERROR(EY84/G84*100%,0)</f>
        <v/>
      </c>
      <c r="FE84" s="112">
        <f>IFERROR(FD84/FC84*100%,0)</f>
        <v/>
      </c>
      <c r="FF84" s="110">
        <f>IFERROR(AR84/30*AY84,0)</f>
        <v/>
      </c>
    </row>
    <row r="85" ht="13" customHeight="1">
      <c r="A85" s="59" t="n"/>
      <c r="B85" s="60" t="n"/>
      <c r="C85" s="60" t="n"/>
      <c r="D85" s="60">
        <f t="array" ref="D85">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MATCH($E85,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85" s="60">
        <f t="array" ref="E85">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MATCH($F85,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85" s="60" t="inlineStr"/>
      <c r="G85" s="60" t="n"/>
      <c r="H85" s="60">
        <f t="array" ref="H85">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MATCH($I85,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85" s="60" t="n"/>
      <c r="J85" s="60" t="n"/>
      <c r="K85" s="60" t="n"/>
      <c r="L85" s="60" t="n"/>
      <c r="M85" s="60" t="n"/>
      <c r="N85" s="60" t="n"/>
      <c r="O85" s="60" t="n"/>
      <c r="P85" s="60">
        <f t="array" ref="P85">
_xlfn.IFS(
ISNUMBER(MATCH($Q85,{"шелфбаннер","разделитель","монетница","чековая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ISNUMBER(MATCH($Q85,{"LED/LCD","видеокулер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ISNUMBER(MATCH($Q85,{"автомобиль","машина","выставочное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ISNUMBER(MATCH($Q85,{"билборд","лифтовая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ISNUMBER(MATCH($Q85,{"навигация","подвесной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ISNUMBER(MATCH($Q85,{"движущаяся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ISNUMBER(MATCH($Q85,{"каталог","журнал"},)),
"Пресса",
$Q85="","")</f>
        <v/>
      </c>
      <c r="Q85" s="60" t="n"/>
      <c r="R85" s="60">
        <f t="array" ref="R85">
IFERROR(
_xlfn.IFS(
OR(ISNUMBER(MATCH($Q85,{"экспозиция","макет","стенд","автостенд","авто стенд","выставочное пространство","выставочные стенды","модульные выставочные стенды","3Д конструкция","3D конструкция"},)),P85="Экспонирование"),
"нестандартный",
ISNUMBER(MATCH($Q85,{"скроллер","призматрон"},)),
"динамический",
$P85="Видео",
"цифровой",
OR($P85="Пресса",$P85="Щит",$P85="POSm",$P85="Подвес",$P85="Брендирование/оклейка"),
"статический"),"")</f>
        <v/>
      </c>
      <c r="S85" s="59" t="n"/>
      <c r="T85" s="60" t="n"/>
      <c r="U85" s="60" t="n"/>
      <c r="V85" s="60">
        <f>
IF(P85="Видео",
"цифровой постер/ролик",
IF(ISNUMBER(MATCH(Q85,{"короб световой","короб световой | лайтбокс","короб световой | кристалайт","лайтбокс","лайт бокс","кристалайт","LB","lightbox"},)),
"бэклит",
IF(P85="Брендирование/оклейка",
"перфарированная пленка/самоклейка",
IF(P85="Экспонирование",
"под запрос",
IF(P85="Подвес",
"баннер/ткань",
"")))))</f>
        <v/>
      </c>
      <c r="W85" s="59" t="n"/>
      <c r="X85" s="59" t="n"/>
      <c r="Y85" s="59" t="n"/>
      <c r="Z85" s="61" t="n"/>
      <c r="AA85" s="61" t="n"/>
      <c r="AB85" s="61">
        <f>IF(BL85&gt;0,Z85,0)</f>
        <v/>
      </c>
      <c r="AC85" s="59" t="n"/>
      <c r="AD85" s="59" t="n"/>
      <c r="AE85" s="59" t="n"/>
      <c r="AF85" s="59" t="n"/>
      <c r="AG85" s="59" t="n"/>
      <c r="AH85" s="59" t="n"/>
      <c r="AI85" s="59" t="n"/>
      <c r="AJ85" s="59" t="n"/>
      <c r="AK85" s="59" t="n"/>
      <c r="AL85" s="62">
        <f>IFERROR(IF(OR(R85="статический",R85="динамический",R85="нестандартный",R85="",R85=""),"-",IF(AND(AH85="-",AI85="-"),"-",AK85*3600/AH85*AI85)),"-")</f>
        <v/>
      </c>
      <c r="AM85" s="62">
        <f>IFERROR(IF(OR(R85="статический",R85="динамический",R85="",R85="", R85="BTL",R85="нестандартный"),"-",AG85*AI85*AL85/60),"-")</f>
        <v/>
      </c>
      <c r="AN85" s="63">
        <f>IFERROR(IF(AH85="","-",AG85*AI85/AH85),"-")</f>
        <v/>
      </c>
      <c r="AO85" s="59">
        <f>IFERROR(IF(OR($R85="статический",$R85="динамический",$R85="",$R85="",$R85="BTL",$R85="нестандартный"),"-",$AL85*$AY85),"-")</f>
        <v/>
      </c>
      <c r="AP85" s="62">
        <f>IFERROR(IF(OR($R85="статический",$R85="динамический",$R85="",$R85="",$R85="BTL",$R85="нестандартный"),"-",$AM85*AY85),"-")</f>
        <v/>
      </c>
      <c r="AQ85" s="64" t="n"/>
      <c r="AR85" s="61" t="n"/>
      <c r="AS85" s="61" t="n"/>
      <c r="AT85" s="61" t="n"/>
      <c r="AU85" s="65" t="n"/>
      <c r="AV85" s="124">
        <f>IFERROR(DR85/AT85*1000,"n/a")</f>
        <v/>
      </c>
      <c r="AW85" s="67" t="n"/>
      <c r="AX85" s="67" t="n"/>
      <c r="AY85" s="43">
        <f>IFERROR(IF(OR($AW85="",$AX85=""),"",_xlfn.DAYS($AX85+1,$AW85)),"")</f>
        <v/>
      </c>
      <c r="AZ85" s="68">
        <f t="array" ref="AZ85">
_xlfn.LET(_xlpm.COEFF,
IF($AW85+$AX85=0,0,IF(MAX(MIN($AX85,EOMONTH(AZ$15,0))-MAX($AW85,AZ$15)+1,)&gt;0,1,0)),
_xlfn.IFS(
$ES85="LisChannel",
_xlpm.COEFF*
INDEX({1;1;1.2;1.2;1;1;1;1;1.2;1.2;1.2;1.2},
MATCH(MONTH(AZ$15),
{1,2,3,4,5,6,7,8,9,10,11,12})),
CONCATENATE($ES85," ",$L85)="RussOutdoor метро",
_xlpm.COEFF*
INDEX({0.8;0.9;1.1;1.1;1;1;1;1;1.1;1.1;1.1;1.1},
MATCH(MONTH(AZ$15),
{1,2,3,4,5,6,7,8,9,10,11,12})),
$ES85&lt;&gt;"LisChannel",
_xlpm.COEFF,
$ES85&lt;&gt;"RussOutdoor",
_xlpm.COEFF))</f>
        <v/>
      </c>
      <c r="BA85" s="68">
        <f t="array" ref="BA85">
_xlfn.LET(_xlpm.COEFF,
IF($AW85+$AX85=0,0,IF(MAX(MIN($AX85,EOMONTH(BA$15,0))-MAX($AW85,BA$15)+1,)&gt;0,1,0)),
_xlfn.IFS(
$ES85="LisChannel",
_xlpm.COEFF*
INDEX({1;1;1.2;1.2;1;1;1;1;1.2;1.2;1.2;1.2},
MATCH(MONTH(BA$15),
{1,2,3,4,5,6,7,8,9,10,11,12})),
CONCATENATE($ES85," ",$L85)="RussOutdoor метро",
_xlpm.COEFF*
INDEX({0.8;0.9;1.1;1.1;1;1;1;1;1.1;1.1;1.1;1.1},
MATCH(MONTH(BA$15),
{1,2,3,4,5,6,7,8,9,10,11,12})),
$ES85&lt;&gt;"LisChannel",
_xlpm.COEFF,
$ES85&lt;&gt;"RussOutdoor",
_xlpm.COEFF))</f>
        <v/>
      </c>
      <c r="BB85" s="68">
        <f t="array" ref="BB85">
_xlfn.LET(_xlpm.COEFF,
IF($AW85+$AX85=0,0,IF(MAX(MIN($AX85,EOMONTH(BB$15,0))-MAX($AW85,BB$15)+1,)&gt;0,1,0)),
_xlfn.IFS(
$ES85="LisChannel",
_xlpm.COEFF*
INDEX({1;1;1.2;1.2;1;1;1;1;1.2;1.2;1.2;1.2},
MATCH(MONTH(BB$15),
{1,2,3,4,5,6,7,8,9,10,11,12})),
CONCATENATE($ES85," ",$L85)="RussOutdoor метро",
_xlpm.COEFF*
INDEX({0.8;0.9;1.1;1.1;1;1;1;1;1.1;1.1;1.1;1.1},
MATCH(MONTH(BB$15),
{1,2,3,4,5,6,7,8,9,10,11,12})),
$ES85&lt;&gt;"LisChannel",
_xlpm.COEFF,
$ES85&lt;&gt;"RussOutdoor",
_xlpm.COEFF))</f>
        <v/>
      </c>
      <c r="BC85" s="68">
        <f t="array" ref="BC85">
_xlfn.LET(_xlpm.COEFF,
IF($AW85+$AX85=0,0,IF(MAX(MIN($AX85,EOMONTH(BC$15,0))-MAX($AW85,BC$15)+1,)&gt;0,1,0)),
_xlfn.IFS(
$ES85="LisChannel",
_xlpm.COEFF*
INDEX({1;1;1.2;1.2;1;1;1;1;1.2;1.2;1.2;1.2},
MATCH(MONTH(BC$15),
{1,2,3,4,5,6,7,8,9,10,11,12})),
CONCATENATE($ES85," ",$L85)="RussOutdoor метро",
_xlpm.COEFF*
INDEX({0.8;0.9;1.1;1.1;1;1;1;1;1.1;1.1;1.1;1.1},
MATCH(MONTH(BC$15),
{1,2,3,4,5,6,7,8,9,10,11,12})),
$ES85&lt;&gt;"LisChannel",
_xlpm.COEFF,
$ES85&lt;&gt;"RussOutdoor",
_xlpm.COEFF))</f>
        <v/>
      </c>
      <c r="BD85" s="68">
        <f t="array" ref="BD85">
_xlfn.LET(_xlpm.COEFF,
IF($AW85+$AX85=0,0,IF(MAX(MIN($AX85,EOMONTH(BD$15,0))-MAX($AW85,BD$15)+1,)&gt;0,1,0)),
_xlfn.IFS(
$ES85="LisChannel",
_xlpm.COEFF*
INDEX({1;1;1.2;1.2;1;1;1;1;1.2;1.2;1.2;1.2},
MATCH(MONTH(BD$15),
{1,2,3,4,5,6,7,8,9,10,11,12})),
CONCATENATE($ES85," ",$L85)="RussOutdoor метро",
_xlpm.COEFF*
INDEX({0.8;0.9;1.1;1.1;1;1;1;1;1.1;1.1;1.1;1.1},
MATCH(MONTH(BD$15),
{1,2,3,4,5,6,7,8,9,10,11,12})),
$ES85&lt;&gt;"LisChannel",
_xlpm.COEFF,
$ES85&lt;&gt;"RussOutdoor",
_xlpm.COEFF))</f>
        <v/>
      </c>
      <c r="BE85" s="68">
        <f t="array" ref="BE85">
_xlfn.LET(_xlpm.COEFF,
IF($AW85+$AX85=0,0,IF(MAX(MIN($AX85,EOMONTH(BE$15,0))-MAX($AW85,BE$15)+1,)&gt;0,1,0)),
_xlfn.IFS(
$ES85="LisChannel",
_xlpm.COEFF*
INDEX({1;1;1.2;1.2;1;1;1;1;1.2;1.2;1.2;1.2},
MATCH(MONTH(BE$15),
{1,2,3,4,5,6,7,8,9,10,11,12})),
CONCATENATE($ES85," ",$L85)="RussOutdoor метро",
_xlpm.COEFF*
INDEX({0.8;0.9;1.1;1.1;1;1;1;1;1.1;1.1;1.1;1.1},
MATCH(MONTH(BE$15),
{1,2,3,4,5,6,7,8,9,10,11,12})),
$ES85&lt;&gt;"LisChannel",
_xlpm.COEFF,
$ES85&lt;&gt;"RussOutdoor",
_xlpm.COEFF))</f>
        <v/>
      </c>
      <c r="BF85" s="68">
        <f t="array" ref="BF85">
_xlfn.LET(_xlpm.COEFF,
IF($AW85+$AX85=0,0,IF(MAX(MIN($AX85,EOMONTH(BF$15,0))-MAX($AW85,BF$15)+1,)&gt;0,1,0)),
_xlfn.IFS(
$ES85="LisChannel",
_xlpm.COEFF*
INDEX({1;1;1.2;1.2;1;1;1;1;1.2;1.2;1.2;1.2},
MATCH(MONTH(BF$15),
{1,2,3,4,5,6,7,8,9,10,11,12})),
CONCATENATE($ES85," ",$L85)="RussOutdoor метро",
_xlpm.COEFF*
INDEX({0.8;0.9;1.1;1.1;1;1;1;1;1.1;1.1;1.1;1.1},
MATCH(MONTH(BF$15),
{1,2,3,4,5,6,7,8,9,10,11,12})),
$ES85&lt;&gt;"LisChannel",
_xlpm.COEFF,
$ES85&lt;&gt;"RussOutdoor",
_xlpm.COEFF))</f>
        <v/>
      </c>
      <c r="BG85" s="68">
        <f t="array" ref="BG85">
_xlfn.LET(_xlpm.COEFF,
IF($AW85+$AX85=0,0,IF(MAX(MIN($AX85,EOMONTH(BG$15,0))-MAX($AW85,BG$15)+1,)&gt;0,1,0)),
_xlfn.IFS(
$ES85="LisChannel",
_xlpm.COEFF*
INDEX({1;1;1.2;1.2;1;1;1;1;1.2;1.2;1.2;1.2},
MATCH(MONTH(BG$15),
{1,2,3,4,5,6,7,8,9,10,11,12})),
CONCATENATE($ES85," ",$L85)="RussOutdoor метро",
_xlpm.COEFF*
INDEX({0.8;0.9;1.1;1.1;1;1;1;1;1.1;1.1;1.1;1.1},
MATCH(MONTH(BG$15),
{1,2,3,4,5,6,7,8,9,10,11,12})),
$ES85&lt;&gt;"LisChannel",
_xlpm.COEFF,
$ES85&lt;&gt;"RussOutdoor",
_xlpm.COEFF))</f>
        <v/>
      </c>
      <c r="BH85" s="68">
        <f t="array" ref="BH85">
_xlfn.LET(_xlpm.COEFF,
IF($AW85+$AX85=0,0,IF(MAX(MIN($AX85,EOMONTH(BH$15,0))-MAX($AW85,BH$15)+1,)&gt;0,1,0)),
_xlfn.IFS(
$ES85="LisChannel",
_xlpm.COEFF*
INDEX({1;1;1.2;1.2;1;1;1;1;1.2;1.2;1.2;1.2},
MATCH(MONTH(BH$15),
{1,2,3,4,5,6,7,8,9,10,11,12})),
CONCATENATE($ES85," ",$L85)="RussOutdoor метро",
_xlpm.COEFF*
INDEX({0.8;0.9;1.1;1.1;1;1;1;1;1.1;1.1;1.1;1.1},
MATCH(MONTH(BH$15),
{1,2,3,4,5,6,7,8,9,10,11,12})),
$ES85&lt;&gt;"LisChannel",
_xlpm.COEFF,
$ES85&lt;&gt;"RussOutdoor",
_xlpm.COEFF))</f>
        <v/>
      </c>
      <c r="BI85" s="68">
        <f t="array" ref="BI85">
_xlfn.LET(_xlpm.COEFF,
IF($AW85+$AX85=0,0,IF(MAX(MIN($AX85,EOMONTH(BI$15,0))-MAX($AW85,BI$15)+1,)&gt;0,1,0)),
_xlfn.IFS(
$ES85="LisChannel",
_xlpm.COEFF*
INDEX({1;1;1.2;1.2;1;1;1;1;1.2;1.2;1.2;1.2},
MATCH(MONTH(BI$15),
{1,2,3,4,5,6,7,8,9,10,11,12})),
CONCATENATE($ES85," ",$L85)="RussOutdoor метро",
_xlpm.COEFF*
INDEX({0.8;0.9;1.1;1.1;1;1;1;1;1.1;1.1;1.1;1.1},
MATCH(MONTH(BI$15),
{1,2,3,4,5,6,7,8,9,10,11,12})),
$ES85&lt;&gt;"LisChannel",
_xlpm.COEFF,
$ES85&lt;&gt;"RussOutdoor",
_xlpm.COEFF))</f>
        <v/>
      </c>
      <c r="BJ85" s="68">
        <f t="array" ref="BJ85">
_xlfn.LET(_xlpm.COEFF,
IF($AW85+$AX85=0,0,IF(MAX(MIN($AX85,EOMONTH(BJ$15,0))-MAX($AW85,BJ$15)+1,)&gt;0,1,0)),
_xlfn.IFS(
$ES85="LisChannel",
_xlpm.COEFF*
INDEX({1;1;1.2;1.2;1;1;1;1;1.2;1.2;1.2;1.2},
MATCH(MONTH(BJ$15),
{1,2,3,4,5,6,7,8,9,10,11,12})),
CONCATENATE($ES85," ",$L85)="RussOutdoor метро",
_xlpm.COEFF*
INDEX({0.8;0.9;1.1;1.1;1;1;1;1;1.1;1.1;1.1;1.1},
MATCH(MONTH(BJ$15),
{1,2,3,4,5,6,7,8,9,10,11,12})),
$ES85&lt;&gt;"LisChannel",
_xlpm.COEFF,
$ES85&lt;&gt;"RussOutdoor",
_xlpm.COEFF))</f>
        <v/>
      </c>
      <c r="BK85" s="68">
        <f t="array" ref="BK85">
_xlfn.LET(_xlpm.COEFF,
IF($AW85+$AX85=0,0,IF(MAX(MIN($AX85,EOMONTH(BK$15,0))-MAX($AW85,BK$15)+1,)&gt;0,1,0)),
_xlfn.IFS(
$ES85="LisChannel",
_xlpm.COEFF*
INDEX({1;1;1.2;1.2;1;1;1;1;1.2;1.2;1.2;1.2},
MATCH(MONTH(BK$15),
{1,2,3,4,5,6,7,8,9,10,11,12})),
CONCATENATE($ES85," ",$L85)="RussOutdoor метро",
_xlpm.COEFF*
INDEX({0.8;0.9;1.1;1.1;1;1;1;1;1.1;1.1;1.1;1.1},
MATCH(MONTH(BK$15),
{1,2,3,4,5,6,7,8,9,10,11,12})),
$ES85&lt;&gt;"LisChannel",
_xlpm.COEFF,
$ES85&lt;&gt;"RussOutdoor",
_xlpm.COEFF))</f>
        <v/>
      </c>
      <c r="BL85" s="62">
        <f>COUNTIFS($AZ85:$BK85,"&gt;0")</f>
        <v/>
      </c>
      <c r="BM85" s="65" t="n"/>
      <c r="BN85" s="125">
        <f>$DJ85</f>
        <v/>
      </c>
      <c r="BO85" s="63">
        <f>$DQ85</f>
        <v/>
      </c>
      <c r="BP85" s="125">
        <f>
IFERROR(
IF($BL85=0,0,
$BN85*(1-$BO85)),
0)</f>
        <v/>
      </c>
      <c r="BQ85" s="125">
        <f t="array" ref="BQ85">
IFERROR(
_xlfn.IFS(
$DH85="день_1",
$BP85*$BL85/($AX85-$AW85+1)*AZ85*(DAY(EOMONTH(AZ$15,0))),
$DH85="день_2",
$BP85/30*MAX(MIN($AX85,EOMONTH(AZ$15,0))-MAX($AW85,AZ$15)+1,),
$DH85="раб.день",
$BP85/30*(IFERROR(
_xlfn.LET(_xlpm.VD,
CHOOSE(
{1;2;3;4;5;6;7;8;9;10;11;12;13;14;15;16;17;18},
45658,45659,45660,45661,45662,45663,45664,45665,45711,45724,45778,45779,45785,45786,45820,45821,45965,46022),
_xlfn.LET(_xlpm.DD,
MAX(MIN($AX85,EOMONTH(AZ$15,0))-MAX($AW85,AZ$15),),
_xlfn.IFS(
AND(MONTH($AW85)=MONTH(AZ$15),MONTH($AX85)&lt;&gt;MONTH(AZ$15)),
NETWORKDAYS.INTL($AW85,$AW85+_xlpm.DD,1,_xlpm.VD),
AND(MONTH($AW85)&lt;&gt;MONTH(AZ$15),MONTH($AX85)=MONTH(AZ$15)),
NETWORKDAYS.INTL(($AX85)-_xlpm.DD,$AX85,1,_xlpm.VD),
AND(MONTH($AW85)&lt;MONTH(AZ$15),MONTH($AX85)&gt;MONTH(AZ$15)),
NETWORKDAYS.INTL((EOMONTH(AZ$15-1,1))-_xlpm.DD,EOMONTH(AZ$15-1,1),1,_xlpm.VD),
AND(MONTH($AW85)=MONTH(AZ$15),MONTH($AX85)=MONTH(AZ$15)),
NETWORKDAYS.INTL($AW85,$AX85,1,_xlpm.VD)))),0)),
$DH85="месяц",
$BP85*AZ85,
$DH85="неделя",
$BP85*AZ85/7*(ROUNDUP((DAY(EOMONTH(AZ$15,0)))/4,0))),
0)</f>
        <v/>
      </c>
      <c r="BR85" s="125">
        <f t="array" ref="BR85">
IFERROR(
_xlfn.IFS(
$DH85="день_1",
$BP85*$BL85/($AX85-$AW85+1)*BA85*(DAY(EOMONTH(BA$15,0))),
$DH85="день_2",
$BP85/30*MAX(MIN($AX85,EOMONTH(BA$15,0))-MAX($AW85,BA$15)+1,),
$DH85="раб.день",
$BP85/30*(IFERROR(
_xlfn.LET(_xlpm.VD,
CHOOSE(
{1;2;3;4;5;6;7;8;9;10;11;12;13;14;15;16;17;18},
45658,45659,45660,45661,45662,45663,45664,45665,45711,45724,45778,45779,45785,45786,45820,45821,45965,46022),
_xlfn.LET(_xlpm.DD,
MAX(MIN($AX85,EOMONTH(BA$15,0))-MAX($AW85,BA$15),),
_xlfn.IFS(
AND(MONTH($AW85)=MONTH(BA$15),MONTH($AX85)&lt;&gt;MONTH(BA$15)),
NETWORKDAYS.INTL($AW85,$AW85+_xlpm.DD,1,_xlpm.VD),
AND(MONTH($AW85)&lt;&gt;MONTH(BA$15),MONTH($AX85)=MONTH(BA$15)),
NETWORKDAYS.INTL(($AX85)-_xlpm.DD,$AX85,1,_xlpm.VD),
AND(MONTH($AW85)&lt;MONTH(BA$15),MONTH($AX85)&gt;MONTH(BA$15)),
NETWORKDAYS.INTL((EOMONTH(BA$15-1,1))-_xlpm.DD,EOMONTH(BA$15-1,1),1,_xlpm.VD),
AND(MONTH($AW85)=MONTH(BA$15),MONTH($AX85)=MONTH(BA$15)),
NETWORKDAYS.INTL($AW85,$AX85,1,_xlpm.VD)))),0)),
$DH85="месяц",
$BP85*BA85,
$DH85="неделя",
$BP85*BA85/7*(ROUNDUP((DAY(EOMONTH(BA$15,0)))/4,0))),
0)</f>
        <v/>
      </c>
      <c r="BS85" s="125">
        <f t="array" ref="BS85">
IFERROR(
_xlfn.IFS(
$DH85="день_1",
$BP85*$BL85/($AX85-$AW85+1)*BB85*(DAY(EOMONTH(BB$15,0))),
$DH85="день_2",
$BP85/30*MAX(MIN($AX85,EOMONTH(BB$15,0))-MAX($AW85,BB$15)+1,),
$DH85="раб.день",
$BP85/30*(IFERROR(
_xlfn.LET(_xlpm.VD,
CHOOSE(
{1;2;3;4;5;6;7;8;9;10;11;12;13;14;15;16;17;18},
45658,45659,45660,45661,45662,45663,45664,45665,45711,45724,45778,45779,45785,45786,45820,45821,45965,46022),
_xlfn.LET(_xlpm.DD,
MAX(MIN($AX85,EOMONTH(BB$15,0))-MAX($AW85,BB$15),),
_xlfn.IFS(
AND(MONTH($AW85)=MONTH(BB$15),MONTH($AX85)&lt;&gt;MONTH(BB$15)),
NETWORKDAYS.INTL($AW85,$AW85+_xlpm.DD,1,_xlpm.VD),
AND(MONTH($AW85)&lt;&gt;MONTH(BB$15),MONTH($AX85)=MONTH(BB$15)),
NETWORKDAYS.INTL(($AX85)-_xlpm.DD,$AX85,1,_xlpm.VD),
AND(MONTH($AW85)&lt;MONTH(BB$15),MONTH($AX85)&gt;MONTH(BB$15)),
NETWORKDAYS.INTL((EOMONTH(BB$15-1,1))-_xlpm.DD,EOMONTH(BB$15-1,1),1,_xlpm.VD),
AND(MONTH($AW85)=MONTH(BB$15),MONTH($AX85)=MONTH(BB$15)),
NETWORKDAYS.INTL($AW85,$AX85,1,_xlpm.VD)))),0)),
$DH85="месяц",
$BP85*BB85,
$DH85="неделя",
$BP85*BB85/7*(ROUNDUP((DAY(EOMONTH(BB$15,0)))/4,0))),
0)</f>
        <v/>
      </c>
      <c r="BT85" s="125">
        <f t="array" ref="BT85">
IFERROR(
_xlfn.IFS(
$DH85="день_1",
$BP85*$BL85/($AX85-$AW85+1)*BC85*(DAY(EOMONTH(BC$15,0))),
$DH85="день_2",
$BP85/30*MAX(MIN($AX85,EOMONTH(BC$15,0))-MAX($AW85,BC$15)+1,),
$DH85="раб.день",
$BP85/30*(IFERROR(
_xlfn.LET(_xlpm.VD,
CHOOSE(
{1;2;3;4;5;6;7;8;9;10;11;12;13;14;15;16;17;18},
45658,45659,45660,45661,45662,45663,45664,45665,45711,45724,45778,45779,45785,45786,45820,45821,45965,46022),
_xlfn.LET(_xlpm.DD,
MAX(MIN($AX85,EOMONTH(BC$15,0))-MAX($AW85,BC$15),),
_xlfn.IFS(
AND(MONTH($AW85)=MONTH(BC$15),MONTH($AX85)&lt;&gt;MONTH(BC$15)),
NETWORKDAYS.INTL($AW85,$AW85+_xlpm.DD,1,_xlpm.VD),
AND(MONTH($AW85)&lt;&gt;MONTH(BC$15),MONTH($AX85)=MONTH(BC$15)),
NETWORKDAYS.INTL(($AX85)-_xlpm.DD,$AX85,1,_xlpm.VD),
AND(MONTH($AW85)&lt;MONTH(BC$15),MONTH($AX85)&gt;MONTH(BC$15)),
NETWORKDAYS.INTL((EOMONTH(BC$15-1,1))-_xlpm.DD,EOMONTH(BC$15-1,1),1,_xlpm.VD),
AND(MONTH($AW85)=MONTH(BC$15),MONTH($AX85)=MONTH(BC$15)),
NETWORKDAYS.INTL($AW85,$AX85,1,_xlpm.VD)))),0)),
$DH85="месяц",
$BP85*BC85,
$DH85="неделя",
$BP85*BC85/7*(ROUNDUP((DAY(EOMONTH(BC$15,0)))/4,0))),
0)</f>
        <v/>
      </c>
      <c r="BU85" s="125">
        <f t="array" ref="BU85">
IFERROR(
_xlfn.IFS(
$DH85="день_1",
$BP85*$BL85/($AX85-$AW85+1)*BD85*(DAY(EOMONTH(BD$15,0))),
$DH85="день_2",
$BP85/30*MAX(MIN($AX85,EOMONTH(BD$15,0))-MAX($AW85,BD$15)+1,),
$DH85="раб.день",
$BP85/30*(IFERROR(
_xlfn.LET(_xlpm.VD,
CHOOSE(
{1;2;3;4;5;6;7;8;9;10;11;12;13;14;15;16;17;18},
45658,45659,45660,45661,45662,45663,45664,45665,45711,45724,45778,45779,45785,45786,45820,45821,45965,46022),
_xlfn.LET(_xlpm.DD,
MAX(MIN($AX85,EOMONTH(BD$15,0))-MAX($AW85,BD$15),),
_xlfn.IFS(
AND(MONTH($AW85)=MONTH(BD$15),MONTH($AX85)&lt;&gt;MONTH(BD$15)),
NETWORKDAYS.INTL($AW85,$AW85+_xlpm.DD,1,_xlpm.VD),
AND(MONTH($AW85)&lt;&gt;MONTH(BD$15),MONTH($AX85)=MONTH(BD$15)),
NETWORKDAYS.INTL(($AX85)-_xlpm.DD,$AX85,1,_xlpm.VD),
AND(MONTH($AW85)&lt;MONTH(BD$15),MONTH($AX85)&gt;MONTH(BD$15)),
NETWORKDAYS.INTL((EOMONTH(BD$15-1,1))-_xlpm.DD,EOMONTH(BD$15-1,1),1,_xlpm.VD),
AND(MONTH($AW85)=MONTH(BD$15),MONTH($AX85)=MONTH(BD$15)),
NETWORKDAYS.INTL($AW85,$AX85,1,_xlpm.VD)))),0)),
$DH85="месяц",
$BP85*BD85,
$DH85="неделя",
$BP85*BD85/7*(ROUNDUP((DAY(EOMONTH(BD$15,0)))/4,0))),
0)</f>
        <v/>
      </c>
      <c r="BV85" s="125">
        <f t="array" ref="BV85">
IFERROR(
_xlfn.IFS(
$DH85="день_1",
$BP85*$BL85/($AX85-$AW85+1)*BE85*(DAY(EOMONTH(BE$15,0))),
$DH85="день_2",
$BP85/30*MAX(MIN($AX85,EOMONTH(BE$15,0))-MAX($AW85,BE$15)+1,),
$DH85="раб.день",
$BP85/30*(IFERROR(
_xlfn.LET(_xlpm.VD,
CHOOSE(
{1;2;3;4;5;6;7;8;9;10;11;12;13;14;15;16;17;18},
45658,45659,45660,45661,45662,45663,45664,45665,45711,45724,45778,45779,45785,45786,45820,45821,45965,46022),
_xlfn.LET(_xlpm.DD,
MAX(MIN($AX85,EOMONTH(BE$15,0))-MAX($AW85,BE$15),),
_xlfn.IFS(
AND(MONTH($AW85)=MONTH(BE$15),MONTH($AX85)&lt;&gt;MONTH(BE$15)),
NETWORKDAYS.INTL($AW85,$AW85+_xlpm.DD,1,_xlpm.VD),
AND(MONTH($AW85)&lt;&gt;MONTH(BE$15),MONTH($AX85)=MONTH(BE$15)),
NETWORKDAYS.INTL(($AX85)-_xlpm.DD,$AX85,1,_xlpm.VD),
AND(MONTH($AW85)&lt;MONTH(BE$15),MONTH($AX85)&gt;MONTH(BE$15)),
NETWORKDAYS.INTL((EOMONTH(BE$15-1,1))-_xlpm.DD,EOMONTH(BE$15-1,1),1,_xlpm.VD),
AND(MONTH($AW85)=MONTH(BE$15),MONTH($AX85)=MONTH(BE$15)),
NETWORKDAYS.INTL($AW85,$AX85,1,_xlpm.VD)))),0)),
$DH85="месяц",
$BP85*BE85,
$DH85="неделя",
$BP85*BE85/7*(ROUNDUP((DAY(EOMONTH(BE$15,0)))/4,0))),
0)</f>
        <v/>
      </c>
      <c r="BW85" s="125">
        <f t="array" ref="BW85">
IFERROR(
_xlfn.IFS(
$DH85="день_1",
$BP85*$BL85/($AX85-$AW85+1)*BF85*(DAY(EOMONTH(BF$15,0))),
$DH85="день_2",
$BP85/30*MAX(MIN($AX85,EOMONTH(BF$15,0))-MAX($AW85,BF$15)+1,),
$DH85="раб.день",
$BP85/30*(IFERROR(
_xlfn.LET(_xlpm.VD,
CHOOSE(
{1;2;3;4;5;6;7;8;9;10;11;12;13;14;15;16;17;18},
45658,45659,45660,45661,45662,45663,45664,45665,45711,45724,45778,45779,45785,45786,45820,45821,45965,46022),
_xlfn.LET(_xlpm.DD,
MAX(MIN($AX85,EOMONTH(BF$15,0))-MAX($AW85,BF$15),),
_xlfn.IFS(
AND(MONTH($AW85)=MONTH(BF$15),MONTH($AX85)&lt;&gt;MONTH(BF$15)),
NETWORKDAYS.INTL($AW85,$AW85+_xlpm.DD,1,_xlpm.VD),
AND(MONTH($AW85)&lt;&gt;MONTH(BF$15),MONTH($AX85)=MONTH(BF$15)),
NETWORKDAYS.INTL(($AX85)-_xlpm.DD,$AX85,1,_xlpm.VD),
AND(MONTH($AW85)&lt;MONTH(BF$15),MONTH($AX85)&gt;MONTH(BF$15)),
NETWORKDAYS.INTL((EOMONTH(BF$15-1,1))-_xlpm.DD,EOMONTH(BF$15-1,1),1,_xlpm.VD),
AND(MONTH($AW85)=MONTH(BF$15),MONTH($AX85)=MONTH(BF$15)),
NETWORKDAYS.INTL($AW85,$AX85,1,_xlpm.VD)))),0)),
$DH85="месяц",
$BP85*BF85,
$DH85="неделя",
$BP85*BF85/7*(ROUNDUP((DAY(EOMONTH(BF$15,0)))/4,0))),
0)</f>
        <v/>
      </c>
      <c r="BX85" s="125">
        <f t="array" ref="BX85">
IFERROR(
_xlfn.IFS(
$DH85="день_1",
$BP85*$BL85/($AX85-$AW85+1)*BG85*(DAY(EOMONTH(BG$15,0))),
$DH85="день_2",
$BP85/30*MAX(MIN($AX85,EOMONTH(BG$15,0))-MAX($AW85,BG$15)+1,),
$DH85="раб.день",
$BP85/30*(IFERROR(
_xlfn.LET(_xlpm.VD,
CHOOSE(
{1;2;3;4;5;6;7;8;9;10;11;12;13;14;15;16;17;18},
45658,45659,45660,45661,45662,45663,45664,45665,45711,45724,45778,45779,45785,45786,45820,45821,45965,46022),
_xlfn.LET(_xlpm.DD,
MAX(MIN($AX85,EOMONTH(BG$15,0))-MAX($AW85,BG$15),),
_xlfn.IFS(
AND(MONTH($AW85)=MONTH(BG$15),MONTH($AX85)&lt;&gt;MONTH(BG$15)),
NETWORKDAYS.INTL($AW85,$AW85+_xlpm.DD,1,_xlpm.VD),
AND(MONTH($AW85)&lt;&gt;MONTH(BG$15),MONTH($AX85)=MONTH(BG$15)),
NETWORKDAYS.INTL(($AX85)-_xlpm.DD,$AX85,1,_xlpm.VD),
AND(MONTH($AW85)&lt;MONTH(BG$15),MONTH($AX85)&gt;MONTH(BG$15)),
NETWORKDAYS.INTL((EOMONTH(BG$15-1,1))-_xlpm.DD,EOMONTH(BG$15-1,1),1,_xlpm.VD),
AND(MONTH($AW85)=MONTH(BG$15),MONTH($AX85)=MONTH(BG$15)),
NETWORKDAYS.INTL($AW85,$AX85,1,_xlpm.VD)))),0)),
$DH85="месяц",
$BP85*BG85,
$DH85="неделя",
$BP85*BG85/7*(ROUNDUP((DAY(EOMONTH(BG$15,0)))/4,0))),
0)</f>
        <v/>
      </c>
      <c r="BY85" s="125">
        <f t="array" ref="BY85">
IFERROR(
_xlfn.IFS(
$DH85="день_1",
$BP85*$BL85/($AX85-$AW85+1)*BH85*(DAY(EOMONTH(BH$15,0))),
$DH85="день_2",
$BP85/30*MAX(MIN($AX85,EOMONTH(BH$15,0))-MAX($AW85,BH$15)+1,),
$DH85="раб.день",
$BP85/30*(IFERROR(
_xlfn.LET(_xlpm.VD,
CHOOSE(
{1;2;3;4;5;6;7;8;9;10;11;12;13;14;15;16;17;18},
45658,45659,45660,45661,45662,45663,45664,45665,45711,45724,45778,45779,45785,45786,45820,45821,45965,46022),
_xlfn.LET(_xlpm.DD,
MAX(MIN($AX85,EOMONTH(BH$15,0))-MAX($AW85,BH$15),),
_xlfn.IFS(
AND(MONTH($AW85)=MONTH(BH$15),MONTH($AX85)&lt;&gt;MONTH(BH$15)),
NETWORKDAYS.INTL($AW85,$AW85+_xlpm.DD,1,_xlpm.VD),
AND(MONTH($AW85)&lt;&gt;MONTH(BH$15),MONTH($AX85)=MONTH(BH$15)),
NETWORKDAYS.INTL(($AX85)-_xlpm.DD,$AX85,1,_xlpm.VD),
AND(MONTH($AW85)&lt;MONTH(BH$15),MONTH($AX85)&gt;MONTH(BH$15)),
NETWORKDAYS.INTL((EOMONTH(BH$15-1,1))-_xlpm.DD,EOMONTH(BH$15-1,1),1,_xlpm.VD),
AND(MONTH($AW85)=MONTH(BH$15),MONTH($AX85)=MONTH(BH$15)),
NETWORKDAYS.INTL($AW85,$AX85,1,_xlpm.VD)))),0)),
$DH85="месяц",
$BP85*BH85,
$DH85="неделя",
$BP85*BH85/7*(ROUNDUP((DAY(EOMONTH(BH$15,0)))/4,0))),
0)</f>
        <v/>
      </c>
      <c r="BZ85" s="125">
        <f t="array" ref="BZ85">
IFERROR(
_xlfn.IFS(
$DH85="день_1",
$BP85*$BL85/($AX85-$AW85+1)*BI85*(DAY(EOMONTH(BI$15,0))),
$DH85="день_2",
$BP85/30*MAX(MIN($AX85,EOMONTH(BI$15,0))-MAX($AW85,BI$15)+1,),
$DH85="раб.день",
$BP85/30*(IFERROR(
_xlfn.LET(_xlpm.VD,
CHOOSE(
{1;2;3;4;5;6;7;8;9;10;11;12;13;14;15;16;17;18},
45658,45659,45660,45661,45662,45663,45664,45665,45711,45724,45778,45779,45785,45786,45820,45821,45965,46022),
_xlfn.LET(_xlpm.DD,
MAX(MIN($AX85,EOMONTH(BI$15,0))-MAX($AW85,BI$15),),
_xlfn.IFS(
AND(MONTH($AW85)=MONTH(BI$15),MONTH($AX85)&lt;&gt;MONTH(BI$15)),
NETWORKDAYS.INTL($AW85,$AW85+_xlpm.DD,1,_xlpm.VD),
AND(MONTH($AW85)&lt;&gt;MONTH(BI$15),MONTH($AX85)=MONTH(BI$15)),
NETWORKDAYS.INTL(($AX85)-_xlpm.DD,$AX85,1,_xlpm.VD),
AND(MONTH($AW85)&lt;MONTH(BI$15),MONTH($AX85)&gt;MONTH(BI$15)),
NETWORKDAYS.INTL((EOMONTH(BI$15-1,1))-_xlpm.DD,EOMONTH(BI$15-1,1),1,_xlpm.VD),
AND(MONTH($AW85)=MONTH(BI$15),MONTH($AX85)=MONTH(BI$15)),
NETWORKDAYS.INTL($AW85,$AX85,1,_xlpm.VD)))),0)),
$DH85="месяц",
$BP85*BI85,
$DH85="неделя",
$BP85*BI85/7*(ROUNDUP((DAY(EOMONTH(BI$15,0)))/4,0))),
0)</f>
        <v/>
      </c>
      <c r="CA85" s="125">
        <f t="array" ref="CA85">
IFERROR(
_xlfn.IFS(
$DH85="день_1",
$BP85*$BL85/($AX85-$AW85+1)*BJ85*(DAY(EOMONTH(BJ$15,0))),
$DH85="день_2",
$BP85/30*MAX(MIN($AX85,EOMONTH(BJ$15,0))-MAX($AW85,BJ$15)+1,),
$DH85="раб.день",
$BP85/30*(IFERROR(
_xlfn.LET(_xlpm.VD,
CHOOSE(
{1;2;3;4;5;6;7;8;9;10;11;12;13;14;15;16;17;18},
45658,45659,45660,45661,45662,45663,45664,45665,45711,45724,45778,45779,45785,45786,45820,45821,45965,46022),
_xlfn.LET(_xlpm.DD,
MAX(MIN($AX85,EOMONTH(BJ$15,0))-MAX($AW85,BJ$15),),
_xlfn.IFS(
AND(MONTH($AW85)=MONTH(BJ$15),MONTH($AX85)&lt;&gt;MONTH(BJ$15)),
NETWORKDAYS.INTL($AW85,$AW85+_xlpm.DD,1,_xlpm.VD),
AND(MONTH($AW85)&lt;&gt;MONTH(BJ$15),MONTH($AX85)=MONTH(BJ$15)),
NETWORKDAYS.INTL(($AX85)-_xlpm.DD,$AX85,1,_xlpm.VD),
AND(MONTH($AW85)&lt;MONTH(BJ$15),MONTH($AX85)&gt;MONTH(BJ$15)),
NETWORKDAYS.INTL((EOMONTH(BJ$15-1,1))-_xlpm.DD,EOMONTH(BJ$15-1,1),1,_xlpm.VD),
AND(MONTH($AW85)=MONTH(BJ$15),MONTH($AX85)=MONTH(BJ$15)),
NETWORKDAYS.INTL($AW85,$AX85,1,_xlpm.VD)))),0)),
$DH85="месяц",
$BP85*BJ85,
$DH85="неделя",
$BP85*BJ85/7*(ROUNDUP((DAY(EOMONTH(BJ$15,0)))/4,0))),
0)</f>
        <v/>
      </c>
      <c r="CB85" s="125">
        <f t="array" ref="CB85">
IFERROR(
_xlfn.IFS(
$DH85="день_1",
$BP85*$BL85/($AX85-$AW85+1)*BK85*(DAY(EOMONTH(BK$15,0))),
$DH85="день_2",
$BP85/30*MAX(MIN($AX85,EOMONTH(BK$15,0))-MAX($AW85,BK$15)+1,),
$DH85="раб.день",
$BP85/30*(IFERROR(
_xlfn.LET(_xlpm.VD,
CHOOSE(
{1;2;3;4;5;6;7;8;9;10;11;12;13;14;15;16;17;18},
45658,45659,45660,45661,45662,45663,45664,45665,45711,45724,45778,45779,45785,45786,45820,45821,45965,46022),
_xlfn.LET(_xlpm.DD,
MAX(MIN($AX85,EOMONTH(BK$15,0))-MAX($AW85,BK$15),),
_xlfn.IFS(
AND(MONTH($AW85)=MONTH(BK$15),MONTH($AX85)&lt;&gt;MONTH(BK$15)),
NETWORKDAYS.INTL($AW85,$AW85+_xlpm.DD,1,_xlpm.VD),
AND(MONTH($AW85)&lt;&gt;MONTH(BK$15),MONTH($AX85)=MONTH(BK$15)),
NETWORKDAYS.INTL(($AX85)-_xlpm.DD,$AX85,1,_xlpm.VD),
AND(MONTH($AW85)&lt;MONTH(BK$15),MONTH($AX85)&gt;MONTH(BK$15)),
NETWORKDAYS.INTL((EOMONTH(BK$15-1,1))-_xlpm.DD,EOMONTH(BK$15-1,1),1,_xlpm.VD),
AND(MONTH($AW85)=MONTH(BK$15),MONTH($AX85)=MONTH(BK$15)),
NETWORKDAYS.INTL($AW85,$AX85,1,_xlpm.VD)))),0)),
$DH85="месяц",
$BP85*BK85,
$DH85="неделя",
$BP85*BK85/7*(ROUNDUP((DAY(EOMONTH(BK$15,0)))/4,0))),
0)</f>
        <v/>
      </c>
      <c r="CC85" s="125">
        <f>SUM($BQ85:$CB85)</f>
        <v/>
      </c>
      <c r="CD85" s="126">
        <f>SUM($EH85:$EH85)</f>
        <v/>
      </c>
      <c r="CE85" s="126">
        <f>$CD85*$AB85</f>
        <v/>
      </c>
      <c r="CF85" s="126">
        <f>SUM($EK85:$EK85)</f>
        <v/>
      </c>
      <c r="CG85" s="126">
        <f>$CF85*$AB85</f>
        <v/>
      </c>
      <c r="CH85" s="126">
        <f>SUM($CC85,$CE85,$CG85)</f>
        <v/>
      </c>
      <c r="CI85" s="126">
        <f>$CH85*(1+$CM85)</f>
        <v/>
      </c>
      <c r="CJ85" s="127" t="n">
        <v>0</v>
      </c>
      <c r="CK85" s="126">
        <f>SUM($CH85:$CH85)*(1+$CJ85)</f>
        <v/>
      </c>
      <c r="CL85" s="126">
        <f>SUM($CH85:$CH85)*(1+$CM85)</f>
        <v/>
      </c>
      <c r="CM85" s="59" t="inlineStr">
        <is>
          <t>20%</t>
        </is>
      </c>
      <c r="CN85" s="59" t="n"/>
      <c r="CO85" s="72" t="n"/>
      <c r="CP85" s="59" t="n"/>
      <c r="CQ85" s="73" t="n"/>
      <c r="CR85" s="73" t="n"/>
      <c r="CS85" s="73" t="n"/>
      <c r="CT85" s="72" t="n"/>
      <c r="CU85" s="79" t="inlineStr">
        <is>
          <t> </t>
        </is>
      </c>
      <c r="CV85" s="60" t="n"/>
      <c r="CW85" s="60" t="n"/>
      <c r="CX85" s="60" t="n"/>
      <c r="CY85" s="127">
        <f>IFERROR(($CC85-$EE85)/($EE85/(1-$DQ85)),0)</f>
        <v/>
      </c>
      <c r="CZ85" s="127">
        <f>IFERROR(1-$EI85/($CE85),0)</f>
        <v/>
      </c>
      <c r="DA85" s="127">
        <f>IFERROR(1-$EL85/($CG85),0)</f>
        <v/>
      </c>
      <c r="DB85" s="126">
        <f>ROUND(IFERROR(($CI85/(1+$CM85)-$EN85),0),2)</f>
        <v/>
      </c>
      <c r="DC85" s="128" t="n"/>
      <c r="DD85" s="125" t="n"/>
      <c r="DE85" s="75" t="n">
        <v>0</v>
      </c>
      <c r="DF85" s="128" t="n"/>
      <c r="DG85" s="125">
        <f>IF($DC85=0,0,$DD85*($DC85*100%-$DE85*$DF85))*SUM($AB85:$AB85)</f>
        <v/>
      </c>
      <c r="DH85" s="129" t="inlineStr">
        <is>
          <t>месяц</t>
        </is>
      </c>
      <c r="DI85" s="130">
        <f t="array" ref="DI85">IFERROR(
IF($ES85="LisChannel",
(ROUND(((INDEX({174.625;153.888888888889;130.972222222222},MATCH($AI85,{2;3;4}),0))*$AG85*$AI85),2)),0),0)</f>
        <v/>
      </c>
      <c r="DJ85" s="130">
        <f>
_xlfn.LET(_xlpm.X,
IFERROR(
IF($ES85="НовиковТВ",
(_xlfn.LET(_xlpm.NTV,
_xlfn.LET(_xlpm.MIN,350000,
IF(SUMIFS($DI:$DI,$ES:$ES,"НовиковТВ")&lt;=_xlpm.MIN,
(SUMIFS($DI:$DI,$ES:$ES,"НовиковТВ")/(COUNTIFS($ES:$ES,"НовиковТВ")))*_xlpm.MIN/SUMIFS($DI:$DI,$ES:$ES,"НовиковТВ"),
DI85)),
_xlpm.NTV+$DG85/(1-(1-(_xlpm.NTV)*(1-$DL85)*(1-$DM85)*(1-$DN85)*(1-$DO85)*(1-$DP85)/_xlpm.NTV))))/(1+$EP85),
$DI85+$DG85/(1-(1-($DI85)*(1-$DL85)*(1-$DM85)*(1-$DN85)*(1-$DO85)*(1-$DP85)/$DI85))),
0),
_xlpm.X*(1+$CM85)*(1+$CW85)-_xlpm.X*(1+$CM85)+_xlpm.X)</f>
        <v/>
      </c>
      <c r="DK85" s="125" t="inlineStr">
        <is>
          <t>послед.</t>
        </is>
      </c>
      <c r="DL85" s="63" t="n">
        <v>0</v>
      </c>
      <c r="DM85" s="63" t="n">
        <v>0</v>
      </c>
      <c r="DN85" s="63" t="n">
        <v>0</v>
      </c>
      <c r="DO85" s="63" t="n">
        <v>0</v>
      </c>
      <c r="DP85" s="63" t="n">
        <v>0</v>
      </c>
      <c r="DQ85" s="63">
        <f t="array" ref="DQ85">IFERROR(_xlfn.IFS(
$DK85="послед.",1-(1-$DL85)*(1-$DM85)*(1-$DN85)*(1-$DO85)*(1-$DP85),
$DK85="сумм.",$DL85+$DM85+$DN85+$DO85+$DP85),
0)</f>
        <v/>
      </c>
      <c r="DR85" s="125">
        <f t="array" ref="DR85">
IFERROR(
_xlfn.IFS(
$BL85=0,
0,
$BL85&gt;0,
_xlfn.IFS($DK85="послед.",
$DJ85*(1-$DL85)*(1-$DM85)*(1-$DN85)*(1-$DO85)*(1-$DP85),
$DK85="сумм.",
$DJ85*(1-($DL85+$DM85+$DN85+$DO85+$DP85)))),0)</f>
        <v/>
      </c>
      <c r="DS85" s="125">
        <f t="array" ref="DS85">
IFERROR(_xlfn.IFS(
$DH85="день_1",
$DR85*$BL85/($AX85-$AW85+1)*AZ85*(DAY(EOMONTH(AZ$15,0))),
$DH85="день_2",
$DR85/30*MAX(MIN($AX85,EOMONTH(AZ$15,0))-MAX($AW85,AZ$15)+1,),
$DH85="раб.день",
$DR85/30*(IFERROR(
_xlfn.LET(_xlpm.VD,
CHOOSE(
{1;2;3;4;5;6;7;8;9;10;11;12;13;14;15;16;17;18},
45658,45659,45660,45661,45662,45663,45664,45665,45711,45724,45778,45779,45785,45786,45820,45821,45965,46022),
_xlfn.LET(_xlpm.DD,
MAX(MIN($AX85,EOMONTH(AZ$15,0))-MAX($AW85,AZ$15),),
_xlfn.IFS(
AND(MONTH($AW85)=MONTH(AZ$15),MONTH($AX85)&lt;&gt;MONTH(AZ$15)),
NETWORKDAYS.INTL($AW85,$AW85+_xlpm.DD,1,_xlpm.VD),
AND(MONTH($AW85)&lt;&gt;MONTH(AZ$15),MONTH($AX85)=MONTH(AZ$15)),
NETWORKDAYS.INTL(($AX85)-_xlpm.DD,$AX85,1,_xlpm.VD),
AND(MONTH($AW85)&lt;MONTH(AZ$15),MONTH($AX85)&gt;MONTH(AZ$15)),
NETWORKDAYS.INTL((EOMONTH(AZ$15-1,1))-_xlpm.DD,EOMONTH(AZ$15-1,1),1,_xlpm.VD),
AND(MONTH($AW85)=MONTH(AZ$15),MONTH($AX85)=MONTH(AZ$15)),
NETWORKDAYS.INTL($AW85,$AX85,1,_xlpm.VD)))),0)),
$DH85="месяц",
$DR85*AZ85,
$DH85="неделя",
$DR85*AZ85/7*(ROUNDUP((DAY(EOMONTH(AZ$15,0)))/4,0))),
0)</f>
        <v/>
      </c>
      <c r="DT85" s="125">
        <f t="array" ref="DT85">
IFERROR(_xlfn.IFS(
$DH85="день_1",
$DR85*$BL85/($AX85-$AW85+1)*BA85*(DAY(EOMONTH(BA$15,0))),
$DH85="день_2",
$DR85/30*MAX(MIN($AX85,EOMONTH(BA$15,0))-MAX($AW85,BA$15)+1,),
$DH85="раб.день",
$DR85/30*(IFERROR(
_xlfn.LET(_xlpm.VD,
CHOOSE(
{1;2;3;4;5;6;7;8;9;10;11;12;13;14;15;16;17;18},
45658,45659,45660,45661,45662,45663,45664,45665,45711,45724,45778,45779,45785,45786,45820,45821,45965,46022),
_xlfn.LET(_xlpm.DD,
MAX(MIN($AX85,EOMONTH(BA$15,0))-MAX($AW85,BA$15),),
_xlfn.IFS(
AND(MONTH($AW85)=MONTH(BA$15),MONTH($AX85)&lt;&gt;MONTH(BA$15)),
NETWORKDAYS.INTL($AW85,$AW85+_xlpm.DD,1,_xlpm.VD),
AND(MONTH($AW85)&lt;&gt;MONTH(BA$15),MONTH($AX85)=MONTH(BA$15)),
NETWORKDAYS.INTL(($AX85)-_xlpm.DD,$AX85,1,_xlpm.VD),
AND(MONTH($AW85)&lt;MONTH(BA$15),MONTH($AX85)&gt;MONTH(BA$15)),
NETWORKDAYS.INTL((EOMONTH(BA$15-1,1))-_xlpm.DD,EOMONTH(BA$15-1,1),1,_xlpm.VD),
AND(MONTH($AW85)=MONTH(BA$15),MONTH($AX85)=MONTH(BA$15)),
NETWORKDAYS.INTL($AW85,$AX85,1,_xlpm.VD)))),0)),
$DH85="месяц",
$DR85*BA85,
$DH85="неделя",
$DR85*BA85/7*(ROUNDUP((DAY(EOMONTH(BA$15,0)))/4,0))),
0)</f>
        <v/>
      </c>
      <c r="DU85" s="125">
        <f t="array" ref="DU85">
IFERROR(_xlfn.IFS(
$DH85="день_1",
$DR85*$BL85/($AX85-$AW85+1)*BB85*(DAY(EOMONTH(BB$15,0))),
$DH85="день_2",
$DR85/30*MAX(MIN($AX85,EOMONTH(BB$15,0))-MAX($AW85,BB$15)+1,),
$DH85="раб.день",
$DR85/30*(IFERROR(
_xlfn.LET(_xlpm.VD,
CHOOSE(
{1;2;3;4;5;6;7;8;9;10;11;12;13;14;15;16;17;18},
45658,45659,45660,45661,45662,45663,45664,45665,45711,45724,45778,45779,45785,45786,45820,45821,45965,46022),
_xlfn.LET(_xlpm.DD,
MAX(MIN($AX85,EOMONTH(BB$15,0))-MAX($AW85,BB$15),),
_xlfn.IFS(
AND(MONTH($AW85)=MONTH(BB$15),MONTH($AX85)&lt;&gt;MONTH(BB$15)),
NETWORKDAYS.INTL($AW85,$AW85+_xlpm.DD,1,_xlpm.VD),
AND(MONTH($AW85)&lt;&gt;MONTH(BB$15),MONTH($AX85)=MONTH(BB$15)),
NETWORKDAYS.INTL(($AX85)-_xlpm.DD,$AX85,1,_xlpm.VD),
AND(MONTH($AW85)&lt;MONTH(BB$15),MONTH($AX85)&gt;MONTH(BB$15)),
NETWORKDAYS.INTL((EOMONTH(BB$15-1,1))-_xlpm.DD,EOMONTH(BB$15-1,1),1,_xlpm.VD),
AND(MONTH($AW85)=MONTH(BB$15),MONTH($AX85)=MONTH(BB$15)),
NETWORKDAYS.INTL($AW85,$AX85,1,_xlpm.VD)))),0)),
$DH85="месяц",
$DR85*BB85,
$DH85="неделя",
$DR85*BB85/7*(ROUNDUP((DAY(EOMONTH(BB$15,0)))/4,0))),
0)</f>
        <v/>
      </c>
      <c r="DV85" s="125">
        <f t="array" ref="DV85">
IFERROR(_xlfn.IFS(
$DH85="день_1",
$DR85*$BL85/($AX85-$AW85+1)*BC85*(DAY(EOMONTH(BC$15,0))),
$DH85="день_2",
$DR85/30*MAX(MIN($AX85,EOMONTH(BC$15,0))-MAX($AW85,BC$15)+1,),
$DH85="раб.день",
$DR85/30*(IFERROR(
_xlfn.LET(_xlpm.VD,
CHOOSE(
{1;2;3;4;5;6;7;8;9;10;11;12;13;14;15;16;17;18},
45658,45659,45660,45661,45662,45663,45664,45665,45711,45724,45778,45779,45785,45786,45820,45821,45965,46022),
_xlfn.LET(_xlpm.DD,
MAX(MIN($AX85,EOMONTH(BC$15,0))-MAX($AW85,BC$15),),
_xlfn.IFS(
AND(MONTH($AW85)=MONTH(BC$15),MONTH($AX85)&lt;&gt;MONTH(BC$15)),
NETWORKDAYS.INTL($AW85,$AW85+_xlpm.DD,1,_xlpm.VD),
AND(MONTH($AW85)&lt;&gt;MONTH(BC$15),MONTH($AX85)=MONTH(BC$15)),
NETWORKDAYS.INTL(($AX85)-_xlpm.DD,$AX85,1,_xlpm.VD),
AND(MONTH($AW85)&lt;MONTH(BC$15),MONTH($AX85)&gt;MONTH(BC$15)),
NETWORKDAYS.INTL((EOMONTH(BC$15-1,1))-_xlpm.DD,EOMONTH(BC$15-1,1),1,_xlpm.VD),
AND(MONTH($AW85)=MONTH(BC$15),MONTH($AX85)=MONTH(BC$15)),
NETWORKDAYS.INTL($AW85,$AX85,1,_xlpm.VD)))),0)),
$DH85="месяц",
$DR85*BC85,
$DH85="неделя",
$DR85*BC85/7*(ROUNDUP((DAY(EOMONTH(BC$15,0)))/4,0))),
0)</f>
        <v/>
      </c>
      <c r="DW85" s="125">
        <f t="array" ref="DW85">
IFERROR(_xlfn.IFS(
$DH85="день_1",
$DR85*$BL85/($AX85-$AW85+1)*BD85*(DAY(EOMONTH(BD$15,0))),
$DH85="день_2",
$DR85/30*MAX(MIN($AX85,EOMONTH(BD$15,0))-MAX($AW85,BD$15)+1,),
$DH85="раб.день",
$DR85/30*(IFERROR(
_xlfn.LET(_xlpm.VD,
CHOOSE(
{1;2;3;4;5;6;7;8;9;10;11;12;13;14;15;16;17;18},
45658,45659,45660,45661,45662,45663,45664,45665,45711,45724,45778,45779,45785,45786,45820,45821,45965,46022),
_xlfn.LET(_xlpm.DD,
MAX(MIN($AX85,EOMONTH(BD$15,0))-MAX($AW85,BD$15),),
_xlfn.IFS(
AND(MONTH($AW85)=MONTH(BD$15),MONTH($AX85)&lt;&gt;MONTH(BD$15)),
NETWORKDAYS.INTL($AW85,$AW85+_xlpm.DD,1,_xlpm.VD),
AND(MONTH($AW85)&lt;&gt;MONTH(BD$15),MONTH($AX85)=MONTH(BD$15)),
NETWORKDAYS.INTL(($AX85)-_xlpm.DD,$AX85,1,_xlpm.VD),
AND(MONTH($AW85)&lt;MONTH(BD$15),MONTH($AX85)&gt;MONTH(BD$15)),
NETWORKDAYS.INTL((EOMONTH(BD$15-1,1))-_xlpm.DD,EOMONTH(BD$15-1,1),1,_xlpm.VD),
AND(MONTH($AW85)=MONTH(BD$15),MONTH($AX85)=MONTH(BD$15)),
NETWORKDAYS.INTL($AW85,$AX85,1,_xlpm.VD)))),0)),
$DH85="месяц",
$DR85*BD85,
$DH85="неделя",
$DR85*BD85/7*(ROUNDUP((DAY(EOMONTH(BD$15,0)))/4,0))),
0)</f>
        <v/>
      </c>
      <c r="DX85" s="125">
        <f t="array" ref="DX85">
IFERROR(_xlfn.IFS(
$DH85="день_1",
$DR85*$BL85/($AX85-$AW85+1)*BE85*(DAY(EOMONTH(BE$15,0))),
$DH85="день_2",
$DR85/30*MAX(MIN($AX85,EOMONTH(BE$15,0))-MAX($AW85,BE$15)+1,),
$DH85="раб.день",
$DR85/30*(IFERROR(
_xlfn.LET(_xlpm.VD,
CHOOSE(
{1;2;3;4;5;6;7;8;9;10;11;12;13;14;15;16;17;18},
45658,45659,45660,45661,45662,45663,45664,45665,45711,45724,45778,45779,45785,45786,45820,45821,45965,46022),
_xlfn.LET(_xlpm.DD,
MAX(MIN($AX85,EOMONTH(BE$15,0))-MAX($AW85,BE$15),),
_xlfn.IFS(
AND(MONTH($AW85)=MONTH(BE$15),MONTH($AX85)&lt;&gt;MONTH(BE$15)),
NETWORKDAYS.INTL($AW85,$AW85+_xlpm.DD,1,_xlpm.VD),
AND(MONTH($AW85)&lt;&gt;MONTH(BE$15),MONTH($AX85)=MONTH(BE$15)),
NETWORKDAYS.INTL(($AX85)-_xlpm.DD,$AX85,1,_xlpm.VD),
AND(MONTH($AW85)&lt;MONTH(BE$15),MONTH($AX85)&gt;MONTH(BE$15)),
NETWORKDAYS.INTL((EOMONTH(BE$15-1,1))-_xlpm.DD,EOMONTH(BE$15-1,1),1,_xlpm.VD),
AND(MONTH($AW85)=MONTH(BE$15),MONTH($AX85)=MONTH(BE$15)),
NETWORKDAYS.INTL($AW85,$AX85,1,_xlpm.VD)))),0)),
$DH85="месяц",
$DR85*BE85,
$DH85="неделя",
$DR85*BE85/7*(ROUNDUP((DAY(EOMONTH(BE$15,0)))/4,0))),
0)</f>
        <v/>
      </c>
      <c r="DY85" s="125">
        <f t="array" ref="DY85">
IFERROR(_xlfn.IFS(
$DH85="день_1",
$DR85*$BL85/($AX85-$AW85+1)*BF85*(DAY(EOMONTH(BF$15,0))),
$DH85="день_2",
$DR85/30*MAX(MIN($AX85,EOMONTH(BF$15,0))-MAX($AW85,BF$15)+1,),
$DH85="раб.день",
$DR85/30*(IFERROR(
_xlfn.LET(_xlpm.VD,
CHOOSE(
{1;2;3;4;5;6;7;8;9;10;11;12;13;14;15;16;17;18},
45658,45659,45660,45661,45662,45663,45664,45665,45711,45724,45778,45779,45785,45786,45820,45821,45965,46022),
_xlfn.LET(_xlpm.DD,
MAX(MIN($AX85,EOMONTH(BF$15,0))-MAX($AW85,BF$15),),
_xlfn.IFS(
AND(MONTH($AW85)=MONTH(BF$15),MONTH($AX85)&lt;&gt;MONTH(BF$15)),
NETWORKDAYS.INTL($AW85,$AW85+_xlpm.DD,1,_xlpm.VD),
AND(MONTH($AW85)&lt;&gt;MONTH(BF$15),MONTH($AX85)=MONTH(BF$15)),
NETWORKDAYS.INTL(($AX85)-_xlpm.DD,$AX85,1,_xlpm.VD),
AND(MONTH($AW85)&lt;MONTH(BF$15),MONTH($AX85)&gt;MONTH(BF$15)),
NETWORKDAYS.INTL((EOMONTH(BF$15-1,1))-_xlpm.DD,EOMONTH(BF$15-1,1),1,_xlpm.VD),
AND(MONTH($AW85)=MONTH(BF$15),MONTH($AX85)=MONTH(BF$15)),
NETWORKDAYS.INTL($AW85,$AX85,1,_xlpm.VD)))),0)),
$DH85="месяц",
$DR85*BF85,
$DH85="неделя",
$DR85*BF85/7*(ROUNDUP((DAY(EOMONTH(BF$15,0)))/4,0))),
0)</f>
        <v/>
      </c>
      <c r="DZ85" s="125">
        <f t="array" ref="DZ85">
IFERROR(_xlfn.IFS(
$DH85="день_1",
$DR85*$BL85/($AX85-$AW85+1)*BG85*(DAY(EOMONTH(BG$15,0))),
$DH85="день_2",
$DR85/30*MAX(MIN($AX85,EOMONTH(BG$15,0))-MAX($AW85,BG$15)+1,),
$DH85="раб.день",
$DR85/30*(IFERROR(
_xlfn.LET(_xlpm.VD,
CHOOSE(
{1;2;3;4;5;6;7;8;9;10;11;12;13;14;15;16;17;18},
45658,45659,45660,45661,45662,45663,45664,45665,45711,45724,45778,45779,45785,45786,45820,45821,45965,46022),
_xlfn.LET(_xlpm.DD,
MAX(MIN($AX85,EOMONTH(BG$15,0))-MAX($AW85,BG$15),),
_xlfn.IFS(
AND(MONTH($AW85)=MONTH(BG$15),MONTH($AX85)&lt;&gt;MONTH(BG$15)),
NETWORKDAYS.INTL($AW85,$AW85+_xlpm.DD,1,_xlpm.VD),
AND(MONTH($AW85)&lt;&gt;MONTH(BG$15),MONTH($AX85)=MONTH(BG$15)),
NETWORKDAYS.INTL(($AX85)-_xlpm.DD,$AX85,1,_xlpm.VD),
AND(MONTH($AW85)&lt;MONTH(BG$15),MONTH($AX85)&gt;MONTH(BG$15)),
NETWORKDAYS.INTL((EOMONTH(BG$15-1,1))-_xlpm.DD,EOMONTH(BG$15-1,1),1,_xlpm.VD),
AND(MONTH($AW85)=MONTH(BG$15),MONTH($AX85)=MONTH(BG$15)),
NETWORKDAYS.INTL($AW85,$AX85,1,_xlpm.VD)))),0)),
$DH85="месяц",
$DR85*BG85,
$DH85="неделя",
$DR85*BG85/7*(ROUNDUP((DAY(EOMONTH(BG$15,0)))/4,0))),
0)</f>
        <v/>
      </c>
      <c r="EA85" s="125">
        <f t="array" ref="EA85">
IFERROR(_xlfn.IFS(
$DH85="день_1",
$DR85*$BL85/($AX85-$AW85+1)*BH85*(DAY(EOMONTH(BH$15,0))),
$DH85="день_2",
$DR85/30*MAX(MIN($AX85,EOMONTH(BH$15,0))-MAX($AW85,BH$15)+1,),
$DH85="раб.день",
$DR85/30*(IFERROR(
_xlfn.LET(_xlpm.VD,
CHOOSE(
{1;2;3;4;5;6;7;8;9;10;11;12;13;14;15;16;17;18},
45658,45659,45660,45661,45662,45663,45664,45665,45711,45724,45778,45779,45785,45786,45820,45821,45965,46022),
_xlfn.LET(_xlpm.DD,
MAX(MIN($AX85,EOMONTH(BH$15,0))-MAX($AW85,BH$15),),
_xlfn.IFS(
AND(MONTH($AW85)=MONTH(BH$15),MONTH($AX85)&lt;&gt;MONTH(BH$15)),
NETWORKDAYS.INTL($AW85,$AW85+_xlpm.DD,1,_xlpm.VD),
AND(MONTH($AW85)&lt;&gt;MONTH(BH$15),MONTH($AX85)=MONTH(BH$15)),
NETWORKDAYS.INTL(($AX85)-_xlpm.DD,$AX85,1,_xlpm.VD),
AND(MONTH($AW85)&lt;MONTH(BH$15),MONTH($AX85)&gt;MONTH(BH$15)),
NETWORKDAYS.INTL((EOMONTH(BH$15-1,1))-_xlpm.DD,EOMONTH(BH$15-1,1),1,_xlpm.VD),
AND(MONTH($AW85)=MONTH(BH$15),MONTH($AX85)=MONTH(BH$15)),
NETWORKDAYS.INTL($AW85,$AX85,1,_xlpm.VD)))),0)),
$DH85="месяц",
$DR85*BH85,
$DH85="неделя",
$DR85*BH85/7*(ROUNDUP((DAY(EOMONTH(BH$15,0)))/4,0))),
0)</f>
        <v/>
      </c>
      <c r="EB85" s="125">
        <f t="array" ref="EB85">
IFERROR(_xlfn.IFS(
$DH85="день_1",
$DR85*$BL85/($AX85-$AW85+1)*BI85*(DAY(EOMONTH(BI$15,0))),
$DH85="день_2",
$DR85/30*MAX(MIN($AX85,EOMONTH(BI$15,0))-MAX($AW85,BI$15)+1,),
$DH85="раб.день",
$DR85/30*(IFERROR(
_xlfn.LET(_xlpm.VD,
CHOOSE(
{1;2;3;4;5;6;7;8;9;10;11;12;13;14;15;16;17;18},
45658,45659,45660,45661,45662,45663,45664,45665,45711,45724,45778,45779,45785,45786,45820,45821,45965,46022),
_xlfn.LET(_xlpm.DD,
MAX(MIN($AX85,EOMONTH(BI$15,0))-MAX($AW85,BI$15),),
_xlfn.IFS(
AND(MONTH($AW85)=MONTH(BI$15),MONTH($AX85)&lt;&gt;MONTH(BI$15)),
NETWORKDAYS.INTL($AW85,$AW85+_xlpm.DD,1,_xlpm.VD),
AND(MONTH($AW85)&lt;&gt;MONTH(BI$15),MONTH($AX85)=MONTH(BI$15)),
NETWORKDAYS.INTL(($AX85)-_xlpm.DD,$AX85,1,_xlpm.VD),
AND(MONTH($AW85)&lt;MONTH(BI$15),MONTH($AX85)&gt;MONTH(BI$15)),
NETWORKDAYS.INTL((EOMONTH(BI$15-1,1))-_xlpm.DD,EOMONTH(BI$15-1,1),1,_xlpm.VD),
AND(MONTH($AW85)=MONTH(BI$15),MONTH($AX85)=MONTH(BI$15)),
NETWORKDAYS.INTL($AW85,$AX85,1,_xlpm.VD)))),0)),
$DH85="месяц",
$DR85*BI85,
$DH85="неделя",
$DR85*BI85/7*(ROUNDUP((DAY(EOMONTH(BI$15,0)))/4,0))),
0)</f>
        <v/>
      </c>
      <c r="EC85" s="125">
        <f t="array" ref="EC85">
IFERROR(_xlfn.IFS(
$DH85="день_1",
$DR85*$BL85/($AX85-$AW85+1)*BJ85*(DAY(EOMONTH(BJ$15,0))),
$DH85="день_2",
$DR85/30*MAX(MIN($AX85,EOMONTH(BJ$15,0))-MAX($AW85,BJ$15)+1,),
$DH85="раб.день",
$DR85/30*(IFERROR(
_xlfn.LET(_xlpm.VD,
CHOOSE(
{1;2;3;4;5;6;7;8;9;10;11;12;13;14;15;16;17;18},
45658,45659,45660,45661,45662,45663,45664,45665,45711,45724,45778,45779,45785,45786,45820,45821,45965,46022),
_xlfn.LET(_xlpm.DD,
MAX(MIN($AX85,EOMONTH(BJ$15,0))-MAX($AW85,BJ$15),),
_xlfn.IFS(
AND(MONTH($AW85)=MONTH(BJ$15),MONTH($AX85)&lt;&gt;MONTH(BJ$15)),
NETWORKDAYS.INTL($AW85,$AW85+_xlpm.DD,1,_xlpm.VD),
AND(MONTH($AW85)&lt;&gt;MONTH(BJ$15),MONTH($AX85)=MONTH(BJ$15)),
NETWORKDAYS.INTL(($AX85)-_xlpm.DD,$AX85,1,_xlpm.VD),
AND(MONTH($AW85)&lt;MONTH(BJ$15),MONTH($AX85)&gt;MONTH(BJ$15)),
NETWORKDAYS.INTL((EOMONTH(BJ$15-1,1))-_xlpm.DD,EOMONTH(BJ$15-1,1),1,_xlpm.VD),
AND(MONTH($AW85)=MONTH(BJ$15),MONTH($AX85)=MONTH(BJ$15)),
NETWORKDAYS.INTL($AW85,$AX85,1,_xlpm.VD)))),0)),
$DH85="месяц",
$DR85*BJ85,
$DH85="неделя",
$DR85*BJ85/7*(ROUNDUP((DAY(EOMONTH(BJ$15,0)))/4,0))),
0)</f>
        <v/>
      </c>
      <c r="ED85" s="125">
        <f t="array" ref="ED85">
IFERROR(_xlfn.IFS(
$DH85="день_1",
$DR85*$BL85/($AX85-$AW85+1)*BK85*(DAY(EOMONTH(BK$15,0))),
$DH85="день_2",
$DR85/30*MAX(MIN($AX85,EOMONTH(BK$15,0))-MAX($AW85,BK$15)+1,),
$DH85="раб.день",
$DR85/30*(IFERROR(
_xlfn.LET(_xlpm.VD,
CHOOSE(
{1;2;3;4;5;6;7;8;9;10;11;12;13;14;15;16;17;18},
45658,45659,45660,45661,45662,45663,45664,45665,45711,45724,45778,45779,45785,45786,45820,45821,45965,46022),
_xlfn.LET(_xlpm.DD,
MAX(MIN($AX85,EOMONTH(BK$15,0))-MAX($AW85,BK$15),),
_xlfn.IFS(
AND(MONTH($AW85)=MONTH(BK$15),MONTH($AX85)&lt;&gt;MONTH(BK$15)),
NETWORKDAYS.INTL($AW85,$AW85+_xlpm.DD,1,_xlpm.VD),
AND(MONTH($AW85)&lt;&gt;MONTH(BK$15),MONTH($AX85)=MONTH(BK$15)),
NETWORKDAYS.INTL(($AX85)-_xlpm.DD,$AX85,1,_xlpm.VD),
AND(MONTH($AW85)&lt;MONTH(BK$15),MONTH($AX85)&gt;MONTH(BK$15)),
NETWORKDAYS.INTL((EOMONTH(BK$15-1,1))-_xlpm.DD,EOMONTH(BK$15-1,1),1,_xlpm.VD),
AND(MONTH($AW85)=MONTH(BK$15),MONTH($AX85)=MONTH(BK$15)),
NETWORKDAYS.INTL($AW85,$AX85,1,_xlpm.VD)))),0)),
$DH85="месяц",
$DR85*BK85,
$DH85="неделя",
$DR85*BK85/7*(ROUNDUP((DAY(EOMONTH(BK$15,0)))/4,0))),
0)</f>
        <v/>
      </c>
      <c r="EE85" s="125">
        <f>SUM($DS85,$DT85,$DU85,$DV85,$DW85,$DX85,$DY85,$DZ85,$EA85,$EB85,$EC85,$ED85)</f>
        <v/>
      </c>
      <c r="EF85" s="125">
        <f>IFERROR(ROUND($EE85*(1+$EP85),2),0)</f>
        <v/>
      </c>
      <c r="EG85" s="128" t="n">
        <v>1</v>
      </c>
      <c r="EH85" s="126" t="n">
        <v>0</v>
      </c>
      <c r="EI85" s="126">
        <f>ROUND(SUM($EH85:$EH85)*SUM($AB85:$AB85)*$EG85,2)</f>
        <v/>
      </c>
      <c r="EJ85" s="126">
        <f>ROUND($EI85*(1+$EP85),2)</f>
        <v/>
      </c>
      <c r="EK85" s="126" t="n">
        <v>0</v>
      </c>
      <c r="EL85" s="126">
        <f>ROUND(SUM($EK85:$EK85)*SUM($AB85:$AB85)*$EG85,2)</f>
        <v/>
      </c>
      <c r="EM85" s="126">
        <f>ROUND($EL85*(1+$EP85),2)</f>
        <v/>
      </c>
      <c r="EN85" s="126">
        <f>SUM($EE85,$EI85,$EL85)</f>
        <v/>
      </c>
      <c r="EO85" s="126">
        <f>SUM($EF85,$EJ85,$EM85)</f>
        <v/>
      </c>
      <c r="EP85" s="59" t="inlineStr">
        <is>
          <t>20%</t>
        </is>
      </c>
      <c r="EQ85" s="59" t="n"/>
      <c r="ER85" s="60">
        <f t="array" ref="ER85">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MATCH(ES85,
{"AMS";"RussOutdoor";"HD Outdoor";"Ingroup";"IQ";"Ledproduction";"LisChannel";"Logic";"Media-PPL";"NovikovTV | НовиковТВ";"SMA";"SOK";"КрокусТВ | CrocusTV | IndoorTV";"Сити";"ТЯК Москва"},
0)),"")</f>
        <v/>
      </c>
      <c r="ES85" s="60" t="n"/>
      <c r="ET85" s="60">
        <f t="array" ref="ET85">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MATCH(ES85,
{"AMS";"RussOutdoor";"HD Outdoor";"Ingroup";"IQ";"Ledproduction";"LisChannel";"Logic";"Media-PPL";"NovikovTV | НовиковТВ";"SMA";"SOK";"КрокусТВ | CrocusTV | IndoorTV";"Сити";"ТЯК Москва"},
0)),"")</f>
        <v/>
      </c>
      <c r="EU85" s="60" t="n"/>
      <c r="EV85" s="60" t="n"/>
      <c r="EX85" s="110">
        <f t="array" ref="EX85">
($AR85/30
+N("ТРАФИК ПЛОЩАДКИ"))*
(IFERROR(
_xlfn.LET(
_xlpm.GPR,
HLOOKUP($L85,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(MATCH($T85,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IF($Q85="цифровой",_xlpm.GPR/$AG85,_xlpm.GPR/60)),
0)
+N("DWELL TIME"))*
(IF($AB85=0,0,IF($AB85=1,0.3,IF($AB85=2,0.5,IF($AB85&gt;2,1))))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_xlfn.IFS($AC85="да",1.2,$AC85="нет",1)*
_xlfn.IFS($AD85="да",1.2,$AD85="нет",1)*
IF(R85="статический",1,1.2)*
$X85*
INDEX(
{1.2;1;1.2;1.2;1;1.2;1.2;1.2;1.2;1.2;1.2;1;1.2;1.2;1.2;1.2;1;1;1.2;1.2;1.2;1;1;1;1;1.2;1.2;1.2;1.2;1;1;1;1;1.2;1.2;1.2;1.2;1.2;1.2;1.2;1.2;1;1;1.2;1;1;1;1;1.5;1;1;1.5;1.5;1.2},
MATCH($Q85,_xlpm.MI,0)))&gt;{0.02;0.04;0.06;0.1;0.2;0.4;0.6;0.8;1;2;4;6})),
{0;1;2;3;4;5;6;7;8;9;10;11;12},
0)))
+N("КОЭФФИЦИЕНТ КОНТАКТА"))))*
(_xlfn.IFS($X85&lt;0.1,$X85/1000,$X85&gt;25,5.2,AND($X85&gt;=0.1,$X85&lt;=25),(($X85*2+0.1)/10)*($X85/10)))*
IFERROR((_xlfn.LET(
_xlpm.MA,
{0;0.8;0.85;0.9;0.95;1},
_xlpm.MAA,
{0;1;2;3;4;5},
INDEX(_xlpm.MA,MATCH(SUMPRODUCT(--((IF(ROUND(_xlpm.MAA,1)&gt;5,5,ROUND($AB85,1)))&gt;{0;1;2;3;4;5})),_xlpm.MAA,0)))
+N("КОЭФФИЦИЕНТ КОЛ-ВО КОНСТРУКЦИЙ")),1)*
$AB85,0))*
(IF($Q85="цифровой",$AG85/15*$AI85,1)
+N("ДЛЯ ЦИФРЫ"))</f>
        <v/>
      </c>
      <c r="EY85" s="110">
        <f>IFERROR(EX85*AY85,0)</f>
        <v/>
      </c>
      <c r="EZ85" s="131">
        <f>IFERROR(DP85/EY85*1000,0)</f>
        <v/>
      </c>
      <c r="FA85" s="112">
        <f>IFERROR(FC85/FB85,0)</f>
        <v/>
      </c>
      <c r="FB85" s="112">
        <f>IFERROR((FC85/(EY85/FF85*#REF!))*0.825,0)</f>
        <v/>
      </c>
      <c r="FC85" s="112">
        <f>IFERROR(((EX85*30/AR85)*100)/30,0)</f>
        <v/>
      </c>
      <c r="FD85" s="112">
        <f>IFERROR(EY85/G85*100%,0)</f>
        <v/>
      </c>
      <c r="FE85" s="112">
        <f>IFERROR(FD85/FC85*100%,0)</f>
        <v/>
      </c>
      <c r="FF85" s="110">
        <f>IFERROR(AR85/30*AY85,0)</f>
        <v/>
      </c>
    </row>
    <row r="86" ht="13" customHeight="1">
      <c r="A86" s="59" t="n"/>
      <c r="B86" s="60" t="n"/>
      <c r="C86" s="60" t="n"/>
      <c r="D86" s="60">
        <f t="array" ref="D86">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MATCH($E86,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86" s="60">
        <f t="array" ref="E86">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MATCH($F86,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86" s="60" t="inlineStr"/>
      <c r="G86" s="60" t="n"/>
      <c r="H86" s="60">
        <f t="array" ref="H86">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MATCH($I86,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86" s="60" t="n"/>
      <c r="J86" s="60" t="n"/>
      <c r="K86" s="60" t="n"/>
      <c r="L86" s="60" t="n"/>
      <c r="M86" s="60" t="n"/>
      <c r="N86" s="60" t="n"/>
      <c r="O86" s="60" t="n"/>
      <c r="P86" s="60">
        <f t="array" ref="P86">
_xlfn.IFS(
ISNUMBER(MATCH($Q86,{"шелфбаннер","разделитель","монетница","чековая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ISNUMBER(MATCH($Q86,{"LED/LCD","видеокулер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ISNUMBER(MATCH($Q86,{"автомобиль","машина","выставочное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ISNUMBER(MATCH($Q86,{"билборд","лифтовая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ISNUMBER(MATCH($Q86,{"навигация","подвесной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ISNUMBER(MATCH($Q86,{"движущаяся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ISNUMBER(MATCH($Q86,{"каталог","журнал"},)),
"Пресса",
$Q86="","")</f>
        <v/>
      </c>
      <c r="Q86" s="60" t="n"/>
      <c r="R86" s="60">
        <f t="array" ref="R86">
IFERROR(
_xlfn.IFS(
OR(ISNUMBER(MATCH($Q86,{"экспозиция","макет","стенд","автостенд","авто стенд","выставочное пространство","выставочные стенды","модульные выставочные стенды","3Д конструкция","3D конструкция"},)),P86="Экспонирование"),
"нестандартный",
ISNUMBER(MATCH($Q86,{"скроллер","призматрон"},)),
"динамический",
$P86="Видео",
"цифровой",
OR($P86="Пресса",$P86="Щит",$P86="POSm",$P86="Подвес",$P86="Брендирование/оклейка"),
"статический"),"")</f>
        <v/>
      </c>
      <c r="S86" s="59" t="n"/>
      <c r="T86" s="60" t="n"/>
      <c r="U86" s="60" t="n"/>
      <c r="V86" s="60">
        <f>
IF(P86="Видео",
"цифровой постер/ролик",
IF(ISNUMBER(MATCH(Q86,{"короб световой","короб световой | лайтбокс","короб световой | кристалайт","лайтбокс","лайт бокс","кристалайт","LB","lightbox"},)),
"бэклит",
IF(P86="Брендирование/оклейка",
"перфарированная пленка/самоклейка",
IF(P86="Экспонирование",
"под запрос",
IF(P86="Подвес",
"баннер/ткань",
"")))))</f>
        <v/>
      </c>
      <c r="W86" s="59" t="n"/>
      <c r="X86" s="59" t="n"/>
      <c r="Y86" s="59" t="n"/>
      <c r="Z86" s="61" t="n"/>
      <c r="AA86" s="61" t="n"/>
      <c r="AB86" s="61">
        <f>IF(BL86&gt;0,Z86,0)</f>
        <v/>
      </c>
      <c r="AC86" s="59" t="n"/>
      <c r="AD86" s="59" t="n"/>
      <c r="AE86" s="59" t="n"/>
      <c r="AF86" s="59" t="n"/>
      <c r="AG86" s="59" t="n"/>
      <c r="AH86" s="59" t="n"/>
      <c r="AI86" s="59" t="n"/>
      <c r="AJ86" s="59" t="n"/>
      <c r="AK86" s="59" t="n"/>
      <c r="AL86" s="62">
        <f>IFERROR(IF(OR(R86="статический",R86="динамический",R86="нестандартный",R86="",R86=""),"-",IF(AND(AH86="-",AI86="-"),"-",AK86*3600/AH86*AI86)),"-")</f>
        <v/>
      </c>
      <c r="AM86" s="62">
        <f>IFERROR(IF(OR(R86="статический",R86="динамический",R86="",R86="", R86="BTL",R86="нестандартный"),"-",AG86*AI86*AL86/60),"-")</f>
        <v/>
      </c>
      <c r="AN86" s="63">
        <f>IFERROR(IF(AH86="","-",AG86*AI86/AH86),"-")</f>
        <v/>
      </c>
      <c r="AO86" s="59">
        <f>IFERROR(IF(OR($R86="статический",$R86="динамический",$R86="",$R86="",$R86="BTL",$R86="нестандартный"),"-",$AL86*$AY86),"-")</f>
        <v/>
      </c>
      <c r="AP86" s="62">
        <f>IFERROR(IF(OR($R86="статический",$R86="динамический",$R86="",$R86="",$R86="BTL",$R86="нестандартный"),"-",$AM86*AY86),"-")</f>
        <v/>
      </c>
      <c r="AQ86" s="64" t="n"/>
      <c r="AR86" s="61" t="n"/>
      <c r="AS86" s="61" t="n"/>
      <c r="AT86" s="61" t="n"/>
      <c r="AU86" s="65" t="n"/>
      <c r="AV86" s="124">
        <f>IFERROR(DR86/AT86*1000,"n/a")</f>
        <v/>
      </c>
      <c r="AW86" s="67" t="n"/>
      <c r="AX86" s="67" t="n"/>
      <c r="AY86" s="43">
        <f>IFERROR(IF(OR($AW86="",$AX86=""),"",_xlfn.DAYS($AX86+1,$AW86)),"")</f>
        <v/>
      </c>
      <c r="AZ86" s="68">
        <f t="array" ref="AZ86">
_xlfn.LET(_xlpm.COEFF,
IF($AW86+$AX86=0,0,IF(MAX(MIN($AX86,EOMONTH(AZ$15,0))-MAX($AW86,AZ$15)+1,)&gt;0,1,0)),
_xlfn.IFS(
$ES86="LisChannel",
_xlpm.COEFF*
INDEX({1;1;1.2;1.2;1;1;1;1;1.2;1.2;1.2;1.2},
MATCH(MONTH(AZ$15),
{1,2,3,4,5,6,7,8,9,10,11,12})),
CONCATENATE($ES86," ",$L86)="RussOutdoor метро",
_xlpm.COEFF*
INDEX({0.8;0.9;1.1;1.1;1;1;1;1;1.1;1.1;1.1;1.1},
MATCH(MONTH(AZ$15),
{1,2,3,4,5,6,7,8,9,10,11,12})),
$ES86&lt;&gt;"LisChannel",
_xlpm.COEFF,
$ES86&lt;&gt;"RussOutdoor",
_xlpm.COEFF))</f>
        <v/>
      </c>
      <c r="BA86" s="68">
        <f t="array" ref="BA86">
_xlfn.LET(_xlpm.COEFF,
IF($AW86+$AX86=0,0,IF(MAX(MIN($AX86,EOMONTH(BA$15,0))-MAX($AW86,BA$15)+1,)&gt;0,1,0)),
_xlfn.IFS(
$ES86="LisChannel",
_xlpm.COEFF*
INDEX({1;1;1.2;1.2;1;1;1;1;1.2;1.2;1.2;1.2},
MATCH(MONTH(BA$15),
{1,2,3,4,5,6,7,8,9,10,11,12})),
CONCATENATE($ES86," ",$L86)="RussOutdoor метро",
_xlpm.COEFF*
INDEX({0.8;0.9;1.1;1.1;1;1;1;1;1.1;1.1;1.1;1.1},
MATCH(MONTH(BA$15),
{1,2,3,4,5,6,7,8,9,10,11,12})),
$ES86&lt;&gt;"LisChannel",
_xlpm.COEFF,
$ES86&lt;&gt;"RussOutdoor",
_xlpm.COEFF))</f>
        <v/>
      </c>
      <c r="BB86" s="68">
        <f t="array" ref="BB86">
_xlfn.LET(_xlpm.COEFF,
IF($AW86+$AX86=0,0,IF(MAX(MIN($AX86,EOMONTH(BB$15,0))-MAX($AW86,BB$15)+1,)&gt;0,1,0)),
_xlfn.IFS(
$ES86="LisChannel",
_xlpm.COEFF*
INDEX({1;1;1.2;1.2;1;1;1;1;1.2;1.2;1.2;1.2},
MATCH(MONTH(BB$15),
{1,2,3,4,5,6,7,8,9,10,11,12})),
CONCATENATE($ES86," ",$L86)="RussOutdoor метро",
_xlpm.COEFF*
INDEX({0.8;0.9;1.1;1.1;1;1;1;1;1.1;1.1;1.1;1.1},
MATCH(MONTH(BB$15),
{1,2,3,4,5,6,7,8,9,10,11,12})),
$ES86&lt;&gt;"LisChannel",
_xlpm.COEFF,
$ES86&lt;&gt;"RussOutdoor",
_xlpm.COEFF))</f>
        <v/>
      </c>
      <c r="BC86" s="68">
        <f t="array" ref="BC86">
_xlfn.LET(_xlpm.COEFF,
IF($AW86+$AX86=0,0,IF(MAX(MIN($AX86,EOMONTH(BC$15,0))-MAX($AW86,BC$15)+1,)&gt;0,1,0)),
_xlfn.IFS(
$ES86="LisChannel",
_xlpm.COEFF*
INDEX({1;1;1.2;1.2;1;1;1;1;1.2;1.2;1.2;1.2},
MATCH(MONTH(BC$15),
{1,2,3,4,5,6,7,8,9,10,11,12})),
CONCATENATE($ES86," ",$L86)="RussOutdoor метро",
_xlpm.COEFF*
INDEX({0.8;0.9;1.1;1.1;1;1;1;1;1.1;1.1;1.1;1.1},
MATCH(MONTH(BC$15),
{1,2,3,4,5,6,7,8,9,10,11,12})),
$ES86&lt;&gt;"LisChannel",
_xlpm.COEFF,
$ES86&lt;&gt;"RussOutdoor",
_xlpm.COEFF))</f>
        <v/>
      </c>
      <c r="BD86" s="68">
        <f t="array" ref="BD86">
_xlfn.LET(_xlpm.COEFF,
IF($AW86+$AX86=0,0,IF(MAX(MIN($AX86,EOMONTH(BD$15,0))-MAX($AW86,BD$15)+1,)&gt;0,1,0)),
_xlfn.IFS(
$ES86="LisChannel",
_xlpm.COEFF*
INDEX({1;1;1.2;1.2;1;1;1;1;1.2;1.2;1.2;1.2},
MATCH(MONTH(BD$15),
{1,2,3,4,5,6,7,8,9,10,11,12})),
CONCATENATE($ES86," ",$L86)="RussOutdoor метро",
_xlpm.COEFF*
INDEX({0.8;0.9;1.1;1.1;1;1;1;1;1.1;1.1;1.1;1.1},
MATCH(MONTH(BD$15),
{1,2,3,4,5,6,7,8,9,10,11,12})),
$ES86&lt;&gt;"LisChannel",
_xlpm.COEFF,
$ES86&lt;&gt;"RussOutdoor",
_xlpm.COEFF))</f>
        <v/>
      </c>
      <c r="BE86" s="68">
        <f t="array" ref="BE86">
_xlfn.LET(_xlpm.COEFF,
IF($AW86+$AX86=0,0,IF(MAX(MIN($AX86,EOMONTH(BE$15,0))-MAX($AW86,BE$15)+1,)&gt;0,1,0)),
_xlfn.IFS(
$ES86="LisChannel",
_xlpm.COEFF*
INDEX({1;1;1.2;1.2;1;1;1;1;1.2;1.2;1.2;1.2},
MATCH(MONTH(BE$15),
{1,2,3,4,5,6,7,8,9,10,11,12})),
CONCATENATE($ES86," ",$L86)="RussOutdoor метро",
_xlpm.COEFF*
INDEX({0.8;0.9;1.1;1.1;1;1;1;1;1.1;1.1;1.1;1.1},
MATCH(MONTH(BE$15),
{1,2,3,4,5,6,7,8,9,10,11,12})),
$ES86&lt;&gt;"LisChannel",
_xlpm.COEFF,
$ES86&lt;&gt;"RussOutdoor",
_xlpm.COEFF))</f>
        <v/>
      </c>
      <c r="BF86" s="68">
        <f t="array" ref="BF86">
_xlfn.LET(_xlpm.COEFF,
IF($AW86+$AX86=0,0,IF(MAX(MIN($AX86,EOMONTH(BF$15,0))-MAX($AW86,BF$15)+1,)&gt;0,1,0)),
_xlfn.IFS(
$ES86="LisChannel",
_xlpm.COEFF*
INDEX({1;1;1.2;1.2;1;1;1;1;1.2;1.2;1.2;1.2},
MATCH(MONTH(BF$15),
{1,2,3,4,5,6,7,8,9,10,11,12})),
CONCATENATE($ES86," ",$L86)="RussOutdoor метро",
_xlpm.COEFF*
INDEX({0.8;0.9;1.1;1.1;1;1;1;1;1.1;1.1;1.1;1.1},
MATCH(MONTH(BF$15),
{1,2,3,4,5,6,7,8,9,10,11,12})),
$ES86&lt;&gt;"LisChannel",
_xlpm.COEFF,
$ES86&lt;&gt;"RussOutdoor",
_xlpm.COEFF))</f>
        <v/>
      </c>
      <c r="BG86" s="68">
        <f t="array" ref="BG86">
_xlfn.LET(_xlpm.COEFF,
IF($AW86+$AX86=0,0,IF(MAX(MIN($AX86,EOMONTH(BG$15,0))-MAX($AW86,BG$15)+1,)&gt;0,1,0)),
_xlfn.IFS(
$ES86="LisChannel",
_xlpm.COEFF*
INDEX({1;1;1.2;1.2;1;1;1;1;1.2;1.2;1.2;1.2},
MATCH(MONTH(BG$15),
{1,2,3,4,5,6,7,8,9,10,11,12})),
CONCATENATE($ES86," ",$L86)="RussOutdoor метро",
_xlpm.COEFF*
INDEX({0.8;0.9;1.1;1.1;1;1;1;1;1.1;1.1;1.1;1.1},
MATCH(MONTH(BG$15),
{1,2,3,4,5,6,7,8,9,10,11,12})),
$ES86&lt;&gt;"LisChannel",
_xlpm.COEFF,
$ES86&lt;&gt;"RussOutdoor",
_xlpm.COEFF))</f>
        <v/>
      </c>
      <c r="BH86" s="68">
        <f t="array" ref="BH86">
_xlfn.LET(_xlpm.COEFF,
IF($AW86+$AX86=0,0,IF(MAX(MIN($AX86,EOMONTH(BH$15,0))-MAX($AW86,BH$15)+1,)&gt;0,1,0)),
_xlfn.IFS(
$ES86="LisChannel",
_xlpm.COEFF*
INDEX({1;1;1.2;1.2;1;1;1;1;1.2;1.2;1.2;1.2},
MATCH(MONTH(BH$15),
{1,2,3,4,5,6,7,8,9,10,11,12})),
CONCATENATE($ES86," ",$L86)="RussOutdoor метро",
_xlpm.COEFF*
INDEX({0.8;0.9;1.1;1.1;1;1;1;1;1.1;1.1;1.1;1.1},
MATCH(MONTH(BH$15),
{1,2,3,4,5,6,7,8,9,10,11,12})),
$ES86&lt;&gt;"LisChannel",
_xlpm.COEFF,
$ES86&lt;&gt;"RussOutdoor",
_xlpm.COEFF))</f>
        <v/>
      </c>
      <c r="BI86" s="68">
        <f t="array" ref="BI86">
_xlfn.LET(_xlpm.COEFF,
IF($AW86+$AX86=0,0,IF(MAX(MIN($AX86,EOMONTH(BI$15,0))-MAX($AW86,BI$15)+1,)&gt;0,1,0)),
_xlfn.IFS(
$ES86="LisChannel",
_xlpm.COEFF*
INDEX({1;1;1.2;1.2;1;1;1;1;1.2;1.2;1.2;1.2},
MATCH(MONTH(BI$15),
{1,2,3,4,5,6,7,8,9,10,11,12})),
CONCATENATE($ES86," ",$L86)="RussOutdoor метро",
_xlpm.COEFF*
INDEX({0.8;0.9;1.1;1.1;1;1;1;1;1.1;1.1;1.1;1.1},
MATCH(MONTH(BI$15),
{1,2,3,4,5,6,7,8,9,10,11,12})),
$ES86&lt;&gt;"LisChannel",
_xlpm.COEFF,
$ES86&lt;&gt;"RussOutdoor",
_xlpm.COEFF))</f>
        <v/>
      </c>
      <c r="BJ86" s="68">
        <f t="array" ref="BJ86">
_xlfn.LET(_xlpm.COEFF,
IF($AW86+$AX86=0,0,IF(MAX(MIN($AX86,EOMONTH(BJ$15,0))-MAX($AW86,BJ$15)+1,)&gt;0,1,0)),
_xlfn.IFS(
$ES86="LisChannel",
_xlpm.COEFF*
INDEX({1;1;1.2;1.2;1;1;1;1;1.2;1.2;1.2;1.2},
MATCH(MONTH(BJ$15),
{1,2,3,4,5,6,7,8,9,10,11,12})),
CONCATENATE($ES86," ",$L86)="RussOutdoor метро",
_xlpm.COEFF*
INDEX({0.8;0.9;1.1;1.1;1;1;1;1;1.1;1.1;1.1;1.1},
MATCH(MONTH(BJ$15),
{1,2,3,4,5,6,7,8,9,10,11,12})),
$ES86&lt;&gt;"LisChannel",
_xlpm.COEFF,
$ES86&lt;&gt;"RussOutdoor",
_xlpm.COEFF))</f>
        <v/>
      </c>
      <c r="BK86" s="68">
        <f t="array" ref="BK86">
_xlfn.LET(_xlpm.COEFF,
IF($AW86+$AX86=0,0,IF(MAX(MIN($AX86,EOMONTH(BK$15,0))-MAX($AW86,BK$15)+1,)&gt;0,1,0)),
_xlfn.IFS(
$ES86="LisChannel",
_xlpm.COEFF*
INDEX({1;1;1.2;1.2;1;1;1;1;1.2;1.2;1.2;1.2},
MATCH(MONTH(BK$15),
{1,2,3,4,5,6,7,8,9,10,11,12})),
CONCATENATE($ES86," ",$L86)="RussOutdoor метро",
_xlpm.COEFF*
INDEX({0.8;0.9;1.1;1.1;1;1;1;1;1.1;1.1;1.1;1.1},
MATCH(MONTH(BK$15),
{1,2,3,4,5,6,7,8,9,10,11,12})),
$ES86&lt;&gt;"LisChannel",
_xlpm.COEFF,
$ES86&lt;&gt;"RussOutdoor",
_xlpm.COEFF))</f>
        <v/>
      </c>
      <c r="BL86" s="62">
        <f>COUNTIFS($AZ86:$BK86,"&gt;0")</f>
        <v/>
      </c>
      <c r="BM86" s="65" t="n"/>
      <c r="BN86" s="125">
        <f>$DJ86</f>
        <v/>
      </c>
      <c r="BO86" s="63">
        <f>$DQ86</f>
        <v/>
      </c>
      <c r="BP86" s="125">
        <f>
IFERROR(
IF($BL86=0,0,
$BN86*(1-$BO86)),
0)</f>
        <v/>
      </c>
      <c r="BQ86" s="125">
        <f t="array" ref="BQ86">
IFERROR(
_xlfn.IFS(
$DH86="день_1",
$BP86*$BL86/($AX86-$AW86+1)*AZ86*(DAY(EOMONTH(AZ$15,0))),
$DH86="день_2",
$BP86/30*MAX(MIN($AX86,EOMONTH(AZ$15,0))-MAX($AW86,AZ$15)+1,),
$DH86="раб.день",
$BP86/30*(IFERROR(
_xlfn.LET(_xlpm.VD,
CHOOSE(
{1;2;3;4;5;6;7;8;9;10;11;12;13;14;15;16;17;18},
45658,45659,45660,45661,45662,45663,45664,45665,45711,45724,45778,45779,45785,45786,45820,45821,45965,46022),
_xlfn.LET(_xlpm.DD,
MAX(MIN($AX86,EOMONTH(AZ$15,0))-MAX($AW86,AZ$15),),
_xlfn.IFS(
AND(MONTH($AW86)=MONTH(AZ$15),MONTH($AX86)&lt;&gt;MONTH(AZ$15)),
NETWORKDAYS.INTL($AW86,$AW86+_xlpm.DD,1,_xlpm.VD),
AND(MONTH($AW86)&lt;&gt;MONTH(AZ$15),MONTH($AX86)=MONTH(AZ$15)),
NETWORKDAYS.INTL(($AX86)-_xlpm.DD,$AX86,1,_xlpm.VD),
AND(MONTH($AW86)&lt;MONTH(AZ$15),MONTH($AX86)&gt;MONTH(AZ$15)),
NETWORKDAYS.INTL((EOMONTH(AZ$15-1,1))-_xlpm.DD,EOMONTH(AZ$15-1,1),1,_xlpm.VD),
AND(MONTH($AW86)=MONTH(AZ$15),MONTH($AX86)=MONTH(AZ$15)),
NETWORKDAYS.INTL($AW86,$AX86,1,_xlpm.VD)))),0)),
$DH86="месяц",
$BP86*AZ86,
$DH86="неделя",
$BP86*AZ86/7*(ROUNDUP((DAY(EOMONTH(AZ$15,0)))/4,0))),
0)</f>
        <v/>
      </c>
      <c r="BR86" s="125">
        <f t="array" ref="BR86">
IFERROR(
_xlfn.IFS(
$DH86="день_1",
$BP86*$BL86/($AX86-$AW86+1)*BA86*(DAY(EOMONTH(BA$15,0))),
$DH86="день_2",
$BP86/30*MAX(MIN($AX86,EOMONTH(BA$15,0))-MAX($AW86,BA$15)+1,),
$DH86="раб.день",
$BP86/30*(IFERROR(
_xlfn.LET(_xlpm.VD,
CHOOSE(
{1;2;3;4;5;6;7;8;9;10;11;12;13;14;15;16;17;18},
45658,45659,45660,45661,45662,45663,45664,45665,45711,45724,45778,45779,45785,45786,45820,45821,45965,46022),
_xlfn.LET(_xlpm.DD,
MAX(MIN($AX86,EOMONTH(BA$15,0))-MAX($AW86,BA$15),),
_xlfn.IFS(
AND(MONTH($AW86)=MONTH(BA$15),MONTH($AX86)&lt;&gt;MONTH(BA$15)),
NETWORKDAYS.INTL($AW86,$AW86+_xlpm.DD,1,_xlpm.VD),
AND(MONTH($AW86)&lt;&gt;MONTH(BA$15),MONTH($AX86)=MONTH(BA$15)),
NETWORKDAYS.INTL(($AX86)-_xlpm.DD,$AX86,1,_xlpm.VD),
AND(MONTH($AW86)&lt;MONTH(BA$15),MONTH($AX86)&gt;MONTH(BA$15)),
NETWORKDAYS.INTL((EOMONTH(BA$15-1,1))-_xlpm.DD,EOMONTH(BA$15-1,1),1,_xlpm.VD),
AND(MONTH($AW86)=MONTH(BA$15),MONTH($AX86)=MONTH(BA$15)),
NETWORKDAYS.INTL($AW86,$AX86,1,_xlpm.VD)))),0)),
$DH86="месяц",
$BP86*BA86,
$DH86="неделя",
$BP86*BA86/7*(ROUNDUP((DAY(EOMONTH(BA$15,0)))/4,0))),
0)</f>
        <v/>
      </c>
      <c r="BS86" s="125">
        <f t="array" ref="BS86">
IFERROR(
_xlfn.IFS(
$DH86="день_1",
$BP86*$BL86/($AX86-$AW86+1)*BB86*(DAY(EOMONTH(BB$15,0))),
$DH86="день_2",
$BP86/30*MAX(MIN($AX86,EOMONTH(BB$15,0))-MAX($AW86,BB$15)+1,),
$DH86="раб.день",
$BP86/30*(IFERROR(
_xlfn.LET(_xlpm.VD,
CHOOSE(
{1;2;3;4;5;6;7;8;9;10;11;12;13;14;15;16;17;18},
45658,45659,45660,45661,45662,45663,45664,45665,45711,45724,45778,45779,45785,45786,45820,45821,45965,46022),
_xlfn.LET(_xlpm.DD,
MAX(MIN($AX86,EOMONTH(BB$15,0))-MAX($AW86,BB$15),),
_xlfn.IFS(
AND(MONTH($AW86)=MONTH(BB$15),MONTH($AX86)&lt;&gt;MONTH(BB$15)),
NETWORKDAYS.INTL($AW86,$AW86+_xlpm.DD,1,_xlpm.VD),
AND(MONTH($AW86)&lt;&gt;MONTH(BB$15),MONTH($AX86)=MONTH(BB$15)),
NETWORKDAYS.INTL(($AX86)-_xlpm.DD,$AX86,1,_xlpm.VD),
AND(MONTH($AW86)&lt;MONTH(BB$15),MONTH($AX86)&gt;MONTH(BB$15)),
NETWORKDAYS.INTL((EOMONTH(BB$15-1,1))-_xlpm.DD,EOMONTH(BB$15-1,1),1,_xlpm.VD),
AND(MONTH($AW86)=MONTH(BB$15),MONTH($AX86)=MONTH(BB$15)),
NETWORKDAYS.INTL($AW86,$AX86,1,_xlpm.VD)))),0)),
$DH86="месяц",
$BP86*BB86,
$DH86="неделя",
$BP86*BB86/7*(ROUNDUP((DAY(EOMONTH(BB$15,0)))/4,0))),
0)</f>
        <v/>
      </c>
      <c r="BT86" s="125">
        <f t="array" ref="BT86">
IFERROR(
_xlfn.IFS(
$DH86="день_1",
$BP86*$BL86/($AX86-$AW86+1)*BC86*(DAY(EOMONTH(BC$15,0))),
$DH86="день_2",
$BP86/30*MAX(MIN($AX86,EOMONTH(BC$15,0))-MAX($AW86,BC$15)+1,),
$DH86="раб.день",
$BP86/30*(IFERROR(
_xlfn.LET(_xlpm.VD,
CHOOSE(
{1;2;3;4;5;6;7;8;9;10;11;12;13;14;15;16;17;18},
45658,45659,45660,45661,45662,45663,45664,45665,45711,45724,45778,45779,45785,45786,45820,45821,45965,46022),
_xlfn.LET(_xlpm.DD,
MAX(MIN($AX86,EOMONTH(BC$15,0))-MAX($AW86,BC$15),),
_xlfn.IFS(
AND(MONTH($AW86)=MONTH(BC$15),MONTH($AX86)&lt;&gt;MONTH(BC$15)),
NETWORKDAYS.INTL($AW86,$AW86+_xlpm.DD,1,_xlpm.VD),
AND(MONTH($AW86)&lt;&gt;MONTH(BC$15),MONTH($AX86)=MONTH(BC$15)),
NETWORKDAYS.INTL(($AX86)-_xlpm.DD,$AX86,1,_xlpm.VD),
AND(MONTH($AW86)&lt;MONTH(BC$15),MONTH($AX86)&gt;MONTH(BC$15)),
NETWORKDAYS.INTL((EOMONTH(BC$15-1,1))-_xlpm.DD,EOMONTH(BC$15-1,1),1,_xlpm.VD),
AND(MONTH($AW86)=MONTH(BC$15),MONTH($AX86)=MONTH(BC$15)),
NETWORKDAYS.INTL($AW86,$AX86,1,_xlpm.VD)))),0)),
$DH86="месяц",
$BP86*BC86,
$DH86="неделя",
$BP86*BC86/7*(ROUNDUP((DAY(EOMONTH(BC$15,0)))/4,0))),
0)</f>
        <v/>
      </c>
      <c r="BU86" s="125">
        <f t="array" ref="BU86">
IFERROR(
_xlfn.IFS(
$DH86="день_1",
$BP86*$BL86/($AX86-$AW86+1)*BD86*(DAY(EOMONTH(BD$15,0))),
$DH86="день_2",
$BP86/30*MAX(MIN($AX86,EOMONTH(BD$15,0))-MAX($AW86,BD$15)+1,),
$DH86="раб.день",
$BP86/30*(IFERROR(
_xlfn.LET(_xlpm.VD,
CHOOSE(
{1;2;3;4;5;6;7;8;9;10;11;12;13;14;15;16;17;18},
45658,45659,45660,45661,45662,45663,45664,45665,45711,45724,45778,45779,45785,45786,45820,45821,45965,46022),
_xlfn.LET(_xlpm.DD,
MAX(MIN($AX86,EOMONTH(BD$15,0))-MAX($AW86,BD$15),),
_xlfn.IFS(
AND(MONTH($AW86)=MONTH(BD$15),MONTH($AX86)&lt;&gt;MONTH(BD$15)),
NETWORKDAYS.INTL($AW86,$AW86+_xlpm.DD,1,_xlpm.VD),
AND(MONTH($AW86)&lt;&gt;MONTH(BD$15),MONTH($AX86)=MONTH(BD$15)),
NETWORKDAYS.INTL(($AX86)-_xlpm.DD,$AX86,1,_xlpm.VD),
AND(MONTH($AW86)&lt;MONTH(BD$15),MONTH($AX86)&gt;MONTH(BD$15)),
NETWORKDAYS.INTL((EOMONTH(BD$15-1,1))-_xlpm.DD,EOMONTH(BD$15-1,1),1,_xlpm.VD),
AND(MONTH($AW86)=MONTH(BD$15),MONTH($AX86)=MONTH(BD$15)),
NETWORKDAYS.INTL($AW86,$AX86,1,_xlpm.VD)))),0)),
$DH86="месяц",
$BP86*BD86,
$DH86="неделя",
$BP86*BD86/7*(ROUNDUP((DAY(EOMONTH(BD$15,0)))/4,0))),
0)</f>
        <v/>
      </c>
      <c r="BV86" s="125">
        <f t="array" ref="BV86">
IFERROR(
_xlfn.IFS(
$DH86="день_1",
$BP86*$BL86/($AX86-$AW86+1)*BE86*(DAY(EOMONTH(BE$15,0))),
$DH86="день_2",
$BP86/30*MAX(MIN($AX86,EOMONTH(BE$15,0))-MAX($AW86,BE$15)+1,),
$DH86="раб.день",
$BP86/30*(IFERROR(
_xlfn.LET(_xlpm.VD,
CHOOSE(
{1;2;3;4;5;6;7;8;9;10;11;12;13;14;15;16;17;18},
45658,45659,45660,45661,45662,45663,45664,45665,45711,45724,45778,45779,45785,45786,45820,45821,45965,46022),
_xlfn.LET(_xlpm.DD,
MAX(MIN($AX86,EOMONTH(BE$15,0))-MAX($AW86,BE$15),),
_xlfn.IFS(
AND(MONTH($AW86)=MONTH(BE$15),MONTH($AX86)&lt;&gt;MONTH(BE$15)),
NETWORKDAYS.INTL($AW86,$AW86+_xlpm.DD,1,_xlpm.VD),
AND(MONTH($AW86)&lt;&gt;MONTH(BE$15),MONTH($AX86)=MONTH(BE$15)),
NETWORKDAYS.INTL(($AX86)-_xlpm.DD,$AX86,1,_xlpm.VD),
AND(MONTH($AW86)&lt;MONTH(BE$15),MONTH($AX86)&gt;MONTH(BE$15)),
NETWORKDAYS.INTL((EOMONTH(BE$15-1,1))-_xlpm.DD,EOMONTH(BE$15-1,1),1,_xlpm.VD),
AND(MONTH($AW86)=MONTH(BE$15),MONTH($AX86)=MONTH(BE$15)),
NETWORKDAYS.INTL($AW86,$AX86,1,_xlpm.VD)))),0)),
$DH86="месяц",
$BP86*BE86,
$DH86="неделя",
$BP86*BE86/7*(ROUNDUP((DAY(EOMONTH(BE$15,0)))/4,0))),
0)</f>
        <v/>
      </c>
      <c r="BW86" s="125">
        <f t="array" ref="BW86">
IFERROR(
_xlfn.IFS(
$DH86="день_1",
$BP86*$BL86/($AX86-$AW86+1)*BF86*(DAY(EOMONTH(BF$15,0))),
$DH86="день_2",
$BP86/30*MAX(MIN($AX86,EOMONTH(BF$15,0))-MAX($AW86,BF$15)+1,),
$DH86="раб.день",
$BP86/30*(IFERROR(
_xlfn.LET(_xlpm.VD,
CHOOSE(
{1;2;3;4;5;6;7;8;9;10;11;12;13;14;15;16;17;18},
45658,45659,45660,45661,45662,45663,45664,45665,45711,45724,45778,45779,45785,45786,45820,45821,45965,46022),
_xlfn.LET(_xlpm.DD,
MAX(MIN($AX86,EOMONTH(BF$15,0))-MAX($AW86,BF$15),),
_xlfn.IFS(
AND(MONTH($AW86)=MONTH(BF$15),MONTH($AX86)&lt;&gt;MONTH(BF$15)),
NETWORKDAYS.INTL($AW86,$AW86+_xlpm.DD,1,_xlpm.VD),
AND(MONTH($AW86)&lt;&gt;MONTH(BF$15),MONTH($AX86)=MONTH(BF$15)),
NETWORKDAYS.INTL(($AX86)-_xlpm.DD,$AX86,1,_xlpm.VD),
AND(MONTH($AW86)&lt;MONTH(BF$15),MONTH($AX86)&gt;MONTH(BF$15)),
NETWORKDAYS.INTL((EOMONTH(BF$15-1,1))-_xlpm.DD,EOMONTH(BF$15-1,1),1,_xlpm.VD),
AND(MONTH($AW86)=MONTH(BF$15),MONTH($AX86)=MONTH(BF$15)),
NETWORKDAYS.INTL($AW86,$AX86,1,_xlpm.VD)))),0)),
$DH86="месяц",
$BP86*BF86,
$DH86="неделя",
$BP86*BF86/7*(ROUNDUP((DAY(EOMONTH(BF$15,0)))/4,0))),
0)</f>
        <v/>
      </c>
      <c r="BX86" s="125">
        <f t="array" ref="BX86">
IFERROR(
_xlfn.IFS(
$DH86="день_1",
$BP86*$BL86/($AX86-$AW86+1)*BG86*(DAY(EOMONTH(BG$15,0))),
$DH86="день_2",
$BP86/30*MAX(MIN($AX86,EOMONTH(BG$15,0))-MAX($AW86,BG$15)+1,),
$DH86="раб.день",
$BP86/30*(IFERROR(
_xlfn.LET(_xlpm.VD,
CHOOSE(
{1;2;3;4;5;6;7;8;9;10;11;12;13;14;15;16;17;18},
45658,45659,45660,45661,45662,45663,45664,45665,45711,45724,45778,45779,45785,45786,45820,45821,45965,46022),
_xlfn.LET(_xlpm.DD,
MAX(MIN($AX86,EOMONTH(BG$15,0))-MAX($AW86,BG$15),),
_xlfn.IFS(
AND(MONTH($AW86)=MONTH(BG$15),MONTH($AX86)&lt;&gt;MONTH(BG$15)),
NETWORKDAYS.INTL($AW86,$AW86+_xlpm.DD,1,_xlpm.VD),
AND(MONTH($AW86)&lt;&gt;MONTH(BG$15),MONTH($AX86)=MONTH(BG$15)),
NETWORKDAYS.INTL(($AX86)-_xlpm.DD,$AX86,1,_xlpm.VD),
AND(MONTH($AW86)&lt;MONTH(BG$15),MONTH($AX86)&gt;MONTH(BG$15)),
NETWORKDAYS.INTL((EOMONTH(BG$15-1,1))-_xlpm.DD,EOMONTH(BG$15-1,1),1,_xlpm.VD),
AND(MONTH($AW86)=MONTH(BG$15),MONTH($AX86)=MONTH(BG$15)),
NETWORKDAYS.INTL($AW86,$AX86,1,_xlpm.VD)))),0)),
$DH86="месяц",
$BP86*BG86,
$DH86="неделя",
$BP86*BG86/7*(ROUNDUP((DAY(EOMONTH(BG$15,0)))/4,0))),
0)</f>
        <v/>
      </c>
      <c r="BY86" s="125">
        <f t="array" ref="BY86">
IFERROR(
_xlfn.IFS(
$DH86="день_1",
$BP86*$BL86/($AX86-$AW86+1)*BH86*(DAY(EOMONTH(BH$15,0))),
$DH86="день_2",
$BP86/30*MAX(MIN($AX86,EOMONTH(BH$15,0))-MAX($AW86,BH$15)+1,),
$DH86="раб.день",
$BP86/30*(IFERROR(
_xlfn.LET(_xlpm.VD,
CHOOSE(
{1;2;3;4;5;6;7;8;9;10;11;12;13;14;15;16;17;18},
45658,45659,45660,45661,45662,45663,45664,45665,45711,45724,45778,45779,45785,45786,45820,45821,45965,46022),
_xlfn.LET(_xlpm.DD,
MAX(MIN($AX86,EOMONTH(BH$15,0))-MAX($AW86,BH$15),),
_xlfn.IFS(
AND(MONTH($AW86)=MONTH(BH$15),MONTH($AX86)&lt;&gt;MONTH(BH$15)),
NETWORKDAYS.INTL($AW86,$AW86+_xlpm.DD,1,_xlpm.VD),
AND(MONTH($AW86)&lt;&gt;MONTH(BH$15),MONTH($AX86)=MONTH(BH$15)),
NETWORKDAYS.INTL(($AX86)-_xlpm.DD,$AX86,1,_xlpm.VD),
AND(MONTH($AW86)&lt;MONTH(BH$15),MONTH($AX86)&gt;MONTH(BH$15)),
NETWORKDAYS.INTL((EOMONTH(BH$15-1,1))-_xlpm.DD,EOMONTH(BH$15-1,1),1,_xlpm.VD),
AND(MONTH($AW86)=MONTH(BH$15),MONTH($AX86)=MONTH(BH$15)),
NETWORKDAYS.INTL($AW86,$AX86,1,_xlpm.VD)))),0)),
$DH86="месяц",
$BP86*BH86,
$DH86="неделя",
$BP86*BH86/7*(ROUNDUP((DAY(EOMONTH(BH$15,0)))/4,0))),
0)</f>
        <v/>
      </c>
      <c r="BZ86" s="125">
        <f t="array" ref="BZ86">
IFERROR(
_xlfn.IFS(
$DH86="день_1",
$BP86*$BL86/($AX86-$AW86+1)*BI86*(DAY(EOMONTH(BI$15,0))),
$DH86="день_2",
$BP86/30*MAX(MIN($AX86,EOMONTH(BI$15,0))-MAX($AW86,BI$15)+1,),
$DH86="раб.день",
$BP86/30*(IFERROR(
_xlfn.LET(_xlpm.VD,
CHOOSE(
{1;2;3;4;5;6;7;8;9;10;11;12;13;14;15;16;17;18},
45658,45659,45660,45661,45662,45663,45664,45665,45711,45724,45778,45779,45785,45786,45820,45821,45965,46022),
_xlfn.LET(_xlpm.DD,
MAX(MIN($AX86,EOMONTH(BI$15,0))-MAX($AW86,BI$15),),
_xlfn.IFS(
AND(MONTH($AW86)=MONTH(BI$15),MONTH($AX86)&lt;&gt;MONTH(BI$15)),
NETWORKDAYS.INTL($AW86,$AW86+_xlpm.DD,1,_xlpm.VD),
AND(MONTH($AW86)&lt;&gt;MONTH(BI$15),MONTH($AX86)=MONTH(BI$15)),
NETWORKDAYS.INTL(($AX86)-_xlpm.DD,$AX86,1,_xlpm.VD),
AND(MONTH($AW86)&lt;MONTH(BI$15),MONTH($AX86)&gt;MONTH(BI$15)),
NETWORKDAYS.INTL((EOMONTH(BI$15-1,1))-_xlpm.DD,EOMONTH(BI$15-1,1),1,_xlpm.VD),
AND(MONTH($AW86)=MONTH(BI$15),MONTH($AX86)=MONTH(BI$15)),
NETWORKDAYS.INTL($AW86,$AX86,1,_xlpm.VD)))),0)),
$DH86="месяц",
$BP86*BI86,
$DH86="неделя",
$BP86*BI86/7*(ROUNDUP((DAY(EOMONTH(BI$15,0)))/4,0))),
0)</f>
        <v/>
      </c>
      <c r="CA86" s="125">
        <f t="array" ref="CA86">
IFERROR(
_xlfn.IFS(
$DH86="день_1",
$BP86*$BL86/($AX86-$AW86+1)*BJ86*(DAY(EOMONTH(BJ$15,0))),
$DH86="день_2",
$BP86/30*MAX(MIN($AX86,EOMONTH(BJ$15,0))-MAX($AW86,BJ$15)+1,),
$DH86="раб.день",
$BP86/30*(IFERROR(
_xlfn.LET(_xlpm.VD,
CHOOSE(
{1;2;3;4;5;6;7;8;9;10;11;12;13;14;15;16;17;18},
45658,45659,45660,45661,45662,45663,45664,45665,45711,45724,45778,45779,45785,45786,45820,45821,45965,46022),
_xlfn.LET(_xlpm.DD,
MAX(MIN($AX86,EOMONTH(BJ$15,0))-MAX($AW86,BJ$15),),
_xlfn.IFS(
AND(MONTH($AW86)=MONTH(BJ$15),MONTH($AX86)&lt;&gt;MONTH(BJ$15)),
NETWORKDAYS.INTL($AW86,$AW86+_xlpm.DD,1,_xlpm.VD),
AND(MONTH($AW86)&lt;&gt;MONTH(BJ$15),MONTH($AX86)=MONTH(BJ$15)),
NETWORKDAYS.INTL(($AX86)-_xlpm.DD,$AX86,1,_xlpm.VD),
AND(MONTH($AW86)&lt;MONTH(BJ$15),MONTH($AX86)&gt;MONTH(BJ$15)),
NETWORKDAYS.INTL((EOMONTH(BJ$15-1,1))-_xlpm.DD,EOMONTH(BJ$15-1,1),1,_xlpm.VD),
AND(MONTH($AW86)=MONTH(BJ$15),MONTH($AX86)=MONTH(BJ$15)),
NETWORKDAYS.INTL($AW86,$AX86,1,_xlpm.VD)))),0)),
$DH86="месяц",
$BP86*BJ86,
$DH86="неделя",
$BP86*BJ86/7*(ROUNDUP((DAY(EOMONTH(BJ$15,0)))/4,0))),
0)</f>
        <v/>
      </c>
      <c r="CB86" s="125">
        <f t="array" ref="CB86">
IFERROR(
_xlfn.IFS(
$DH86="день_1",
$BP86*$BL86/($AX86-$AW86+1)*BK86*(DAY(EOMONTH(BK$15,0))),
$DH86="день_2",
$BP86/30*MAX(MIN($AX86,EOMONTH(BK$15,0))-MAX($AW86,BK$15)+1,),
$DH86="раб.день",
$BP86/30*(IFERROR(
_xlfn.LET(_xlpm.VD,
CHOOSE(
{1;2;3;4;5;6;7;8;9;10;11;12;13;14;15;16;17;18},
45658,45659,45660,45661,45662,45663,45664,45665,45711,45724,45778,45779,45785,45786,45820,45821,45965,46022),
_xlfn.LET(_xlpm.DD,
MAX(MIN($AX86,EOMONTH(BK$15,0))-MAX($AW86,BK$15),),
_xlfn.IFS(
AND(MONTH($AW86)=MONTH(BK$15),MONTH($AX86)&lt;&gt;MONTH(BK$15)),
NETWORKDAYS.INTL($AW86,$AW86+_xlpm.DD,1,_xlpm.VD),
AND(MONTH($AW86)&lt;&gt;MONTH(BK$15),MONTH($AX86)=MONTH(BK$15)),
NETWORKDAYS.INTL(($AX86)-_xlpm.DD,$AX86,1,_xlpm.VD),
AND(MONTH($AW86)&lt;MONTH(BK$15),MONTH($AX86)&gt;MONTH(BK$15)),
NETWORKDAYS.INTL((EOMONTH(BK$15-1,1))-_xlpm.DD,EOMONTH(BK$15-1,1),1,_xlpm.VD),
AND(MONTH($AW86)=MONTH(BK$15),MONTH($AX86)=MONTH(BK$15)),
NETWORKDAYS.INTL($AW86,$AX86,1,_xlpm.VD)))),0)),
$DH86="месяц",
$BP86*BK86,
$DH86="неделя",
$BP86*BK86/7*(ROUNDUP((DAY(EOMONTH(BK$15,0)))/4,0))),
0)</f>
        <v/>
      </c>
      <c r="CC86" s="125">
        <f>SUM($BQ86:$CB86)</f>
        <v/>
      </c>
      <c r="CD86" s="126">
        <f>SUM($EH86:$EH86)</f>
        <v/>
      </c>
      <c r="CE86" s="126">
        <f>$CD86*$AB86</f>
        <v/>
      </c>
      <c r="CF86" s="126">
        <f>SUM($EK86:$EK86)</f>
        <v/>
      </c>
      <c r="CG86" s="126">
        <f>$CF86*$AB86</f>
        <v/>
      </c>
      <c r="CH86" s="126">
        <f>SUM($CC86,$CE86,$CG86)</f>
        <v/>
      </c>
      <c r="CI86" s="126">
        <f>$CH86*(1+$CM86)</f>
        <v/>
      </c>
      <c r="CJ86" s="127" t="n">
        <v>0</v>
      </c>
      <c r="CK86" s="126">
        <f>SUM($CH86:$CH86)*(1+$CJ86)</f>
        <v/>
      </c>
      <c r="CL86" s="126">
        <f>SUM($CH86:$CH86)*(1+$CM86)</f>
        <v/>
      </c>
      <c r="CM86" s="59" t="inlineStr">
        <is>
          <t>20%</t>
        </is>
      </c>
      <c r="CN86" s="59" t="n"/>
      <c r="CO86" s="72" t="n"/>
      <c r="CP86" s="59" t="n"/>
      <c r="CQ86" s="73" t="n"/>
      <c r="CR86" s="73" t="n"/>
      <c r="CS86" s="73" t="n"/>
      <c r="CT86" s="72" t="n"/>
      <c r="CU86" s="79" t="inlineStr">
        <is>
          <t> </t>
        </is>
      </c>
      <c r="CV86" s="60" t="n"/>
      <c r="CW86" s="60" t="n"/>
      <c r="CX86" s="60" t="n"/>
      <c r="CY86" s="127">
        <f>IFERROR(($CC86-$EE86)/($EE86/(1-$DQ86)),0)</f>
        <v/>
      </c>
      <c r="CZ86" s="127">
        <f>IFERROR(1-$EI86/($CE86),0)</f>
        <v/>
      </c>
      <c r="DA86" s="127">
        <f>IFERROR(1-$EL86/($CG86),0)</f>
        <v/>
      </c>
      <c r="DB86" s="126">
        <f>ROUND(IFERROR(($CI86/(1+$CM86)-$EN86),0),2)</f>
        <v/>
      </c>
      <c r="DC86" s="128" t="n"/>
      <c r="DD86" s="125" t="n"/>
      <c r="DE86" s="75" t="n">
        <v>0</v>
      </c>
      <c r="DF86" s="128" t="n"/>
      <c r="DG86" s="125">
        <f>IF($DC86=0,0,$DD86*($DC86*100%-$DE86*$DF86))*SUM($AB86:$AB86)</f>
        <v/>
      </c>
      <c r="DH86" s="129" t="inlineStr">
        <is>
          <t>месяц</t>
        </is>
      </c>
      <c r="DI86" s="130">
        <f t="array" ref="DI86">IFERROR(
IF($ES86="LisChannel",
(ROUND(((INDEX({174.625;153.888888888889;130.972222222222},MATCH($AI86,{2;3;4}),0))*$AG86*$AI86),2)),0),0)</f>
        <v/>
      </c>
      <c r="DJ86" s="130">
        <f>
_xlfn.LET(_xlpm.X,
IFERROR(
IF($ES86="НовиковТВ",
(_xlfn.LET(_xlpm.NTV,
_xlfn.LET(_xlpm.MIN,350000,
IF(SUMIFS($DI:$DI,$ES:$ES,"НовиковТВ")&lt;=_xlpm.MIN,
(SUMIFS($DI:$DI,$ES:$ES,"НовиковТВ")/(COUNTIFS($ES:$ES,"НовиковТВ")))*_xlpm.MIN/SUMIFS($DI:$DI,$ES:$ES,"НовиковТВ"),
DI86)),
_xlpm.NTV+$DG86/(1-(1-(_xlpm.NTV)*(1-$DL86)*(1-$DM86)*(1-$DN86)*(1-$DO86)*(1-$DP86)/_xlpm.NTV))))/(1+$EP86),
$DI86+$DG86/(1-(1-($DI86)*(1-$DL86)*(1-$DM86)*(1-$DN86)*(1-$DO86)*(1-$DP86)/$DI86))),
0),
_xlpm.X*(1+$CM86)*(1+$CW86)-_xlpm.X*(1+$CM86)+_xlpm.X)</f>
        <v/>
      </c>
      <c r="DK86" s="125" t="inlineStr">
        <is>
          <t>послед.</t>
        </is>
      </c>
      <c r="DL86" s="63" t="n">
        <v>0</v>
      </c>
      <c r="DM86" s="63" t="n">
        <v>0</v>
      </c>
      <c r="DN86" s="63" t="n">
        <v>0</v>
      </c>
      <c r="DO86" s="63" t="n">
        <v>0</v>
      </c>
      <c r="DP86" s="63" t="n">
        <v>0</v>
      </c>
      <c r="DQ86" s="63">
        <f t="array" ref="DQ86">IFERROR(_xlfn.IFS(
$DK86="послед.",1-(1-$DL86)*(1-$DM86)*(1-$DN86)*(1-$DO86)*(1-$DP86),
$DK86="сумм.",$DL86+$DM86+$DN86+$DO86+$DP86),
0)</f>
        <v/>
      </c>
      <c r="DR86" s="125">
        <f t="array" ref="DR86">
IFERROR(
_xlfn.IFS(
$BL86=0,
0,
$BL86&gt;0,
_xlfn.IFS($DK86="послед.",
$DJ86*(1-$DL86)*(1-$DM86)*(1-$DN86)*(1-$DO86)*(1-$DP86),
$DK86="сумм.",
$DJ86*(1-($DL86+$DM86+$DN86+$DO86+$DP86)))),0)</f>
        <v/>
      </c>
      <c r="DS86" s="125">
        <f t="array" ref="DS86">
IFERROR(_xlfn.IFS(
$DH86="день_1",
$DR86*$BL86/($AX86-$AW86+1)*AZ86*(DAY(EOMONTH(AZ$15,0))),
$DH86="день_2",
$DR86/30*MAX(MIN($AX86,EOMONTH(AZ$15,0))-MAX($AW86,AZ$15)+1,),
$DH86="раб.день",
$DR86/30*(IFERROR(
_xlfn.LET(_xlpm.VD,
CHOOSE(
{1;2;3;4;5;6;7;8;9;10;11;12;13;14;15;16;17;18},
45658,45659,45660,45661,45662,45663,45664,45665,45711,45724,45778,45779,45785,45786,45820,45821,45965,46022),
_xlfn.LET(_xlpm.DD,
MAX(MIN($AX86,EOMONTH(AZ$15,0))-MAX($AW86,AZ$15),),
_xlfn.IFS(
AND(MONTH($AW86)=MONTH(AZ$15),MONTH($AX86)&lt;&gt;MONTH(AZ$15)),
NETWORKDAYS.INTL($AW86,$AW86+_xlpm.DD,1,_xlpm.VD),
AND(MONTH($AW86)&lt;&gt;MONTH(AZ$15),MONTH($AX86)=MONTH(AZ$15)),
NETWORKDAYS.INTL(($AX86)-_xlpm.DD,$AX86,1,_xlpm.VD),
AND(MONTH($AW86)&lt;MONTH(AZ$15),MONTH($AX86)&gt;MONTH(AZ$15)),
NETWORKDAYS.INTL((EOMONTH(AZ$15-1,1))-_xlpm.DD,EOMONTH(AZ$15-1,1),1,_xlpm.VD),
AND(MONTH($AW86)=MONTH(AZ$15),MONTH($AX86)=MONTH(AZ$15)),
NETWORKDAYS.INTL($AW86,$AX86,1,_xlpm.VD)))),0)),
$DH86="месяц",
$DR86*AZ86,
$DH86="неделя",
$DR86*AZ86/7*(ROUNDUP((DAY(EOMONTH(AZ$15,0)))/4,0))),
0)</f>
        <v/>
      </c>
      <c r="DT86" s="125">
        <f t="array" ref="DT86">
IFERROR(_xlfn.IFS(
$DH86="день_1",
$DR86*$BL86/($AX86-$AW86+1)*BA86*(DAY(EOMONTH(BA$15,0))),
$DH86="день_2",
$DR86/30*MAX(MIN($AX86,EOMONTH(BA$15,0))-MAX($AW86,BA$15)+1,),
$DH86="раб.день",
$DR86/30*(IFERROR(
_xlfn.LET(_xlpm.VD,
CHOOSE(
{1;2;3;4;5;6;7;8;9;10;11;12;13;14;15;16;17;18},
45658,45659,45660,45661,45662,45663,45664,45665,45711,45724,45778,45779,45785,45786,45820,45821,45965,46022),
_xlfn.LET(_xlpm.DD,
MAX(MIN($AX86,EOMONTH(BA$15,0))-MAX($AW86,BA$15),),
_xlfn.IFS(
AND(MONTH($AW86)=MONTH(BA$15),MONTH($AX86)&lt;&gt;MONTH(BA$15)),
NETWORKDAYS.INTL($AW86,$AW86+_xlpm.DD,1,_xlpm.VD),
AND(MONTH($AW86)&lt;&gt;MONTH(BA$15),MONTH($AX86)=MONTH(BA$15)),
NETWORKDAYS.INTL(($AX86)-_xlpm.DD,$AX86,1,_xlpm.VD),
AND(MONTH($AW86)&lt;MONTH(BA$15),MONTH($AX86)&gt;MONTH(BA$15)),
NETWORKDAYS.INTL((EOMONTH(BA$15-1,1))-_xlpm.DD,EOMONTH(BA$15-1,1),1,_xlpm.VD),
AND(MONTH($AW86)=MONTH(BA$15),MONTH($AX86)=MONTH(BA$15)),
NETWORKDAYS.INTL($AW86,$AX86,1,_xlpm.VD)))),0)),
$DH86="месяц",
$DR86*BA86,
$DH86="неделя",
$DR86*BA86/7*(ROUNDUP((DAY(EOMONTH(BA$15,0)))/4,0))),
0)</f>
        <v/>
      </c>
      <c r="DU86" s="125">
        <f t="array" ref="DU86">
IFERROR(_xlfn.IFS(
$DH86="день_1",
$DR86*$BL86/($AX86-$AW86+1)*BB86*(DAY(EOMONTH(BB$15,0))),
$DH86="день_2",
$DR86/30*MAX(MIN($AX86,EOMONTH(BB$15,0))-MAX($AW86,BB$15)+1,),
$DH86="раб.день",
$DR86/30*(IFERROR(
_xlfn.LET(_xlpm.VD,
CHOOSE(
{1;2;3;4;5;6;7;8;9;10;11;12;13;14;15;16;17;18},
45658,45659,45660,45661,45662,45663,45664,45665,45711,45724,45778,45779,45785,45786,45820,45821,45965,46022),
_xlfn.LET(_xlpm.DD,
MAX(MIN($AX86,EOMONTH(BB$15,0))-MAX($AW86,BB$15),),
_xlfn.IFS(
AND(MONTH($AW86)=MONTH(BB$15),MONTH($AX86)&lt;&gt;MONTH(BB$15)),
NETWORKDAYS.INTL($AW86,$AW86+_xlpm.DD,1,_xlpm.VD),
AND(MONTH($AW86)&lt;&gt;MONTH(BB$15),MONTH($AX86)=MONTH(BB$15)),
NETWORKDAYS.INTL(($AX86)-_xlpm.DD,$AX86,1,_xlpm.VD),
AND(MONTH($AW86)&lt;MONTH(BB$15),MONTH($AX86)&gt;MONTH(BB$15)),
NETWORKDAYS.INTL((EOMONTH(BB$15-1,1))-_xlpm.DD,EOMONTH(BB$15-1,1),1,_xlpm.VD),
AND(MONTH($AW86)=MONTH(BB$15),MONTH($AX86)=MONTH(BB$15)),
NETWORKDAYS.INTL($AW86,$AX86,1,_xlpm.VD)))),0)),
$DH86="месяц",
$DR86*BB86,
$DH86="неделя",
$DR86*BB86/7*(ROUNDUP((DAY(EOMONTH(BB$15,0)))/4,0))),
0)</f>
        <v/>
      </c>
      <c r="DV86" s="125">
        <f t="array" ref="DV86">
IFERROR(_xlfn.IFS(
$DH86="день_1",
$DR86*$BL86/($AX86-$AW86+1)*BC86*(DAY(EOMONTH(BC$15,0))),
$DH86="день_2",
$DR86/30*MAX(MIN($AX86,EOMONTH(BC$15,0))-MAX($AW86,BC$15)+1,),
$DH86="раб.день",
$DR86/30*(IFERROR(
_xlfn.LET(_xlpm.VD,
CHOOSE(
{1;2;3;4;5;6;7;8;9;10;11;12;13;14;15;16;17;18},
45658,45659,45660,45661,45662,45663,45664,45665,45711,45724,45778,45779,45785,45786,45820,45821,45965,46022),
_xlfn.LET(_xlpm.DD,
MAX(MIN($AX86,EOMONTH(BC$15,0))-MAX($AW86,BC$15),),
_xlfn.IFS(
AND(MONTH($AW86)=MONTH(BC$15),MONTH($AX86)&lt;&gt;MONTH(BC$15)),
NETWORKDAYS.INTL($AW86,$AW86+_xlpm.DD,1,_xlpm.VD),
AND(MONTH($AW86)&lt;&gt;MONTH(BC$15),MONTH($AX86)=MONTH(BC$15)),
NETWORKDAYS.INTL(($AX86)-_xlpm.DD,$AX86,1,_xlpm.VD),
AND(MONTH($AW86)&lt;MONTH(BC$15),MONTH($AX86)&gt;MONTH(BC$15)),
NETWORKDAYS.INTL((EOMONTH(BC$15-1,1))-_xlpm.DD,EOMONTH(BC$15-1,1),1,_xlpm.VD),
AND(MONTH($AW86)=MONTH(BC$15),MONTH($AX86)=MONTH(BC$15)),
NETWORKDAYS.INTL($AW86,$AX86,1,_xlpm.VD)))),0)),
$DH86="месяц",
$DR86*BC86,
$DH86="неделя",
$DR86*BC86/7*(ROUNDUP((DAY(EOMONTH(BC$15,0)))/4,0))),
0)</f>
        <v/>
      </c>
      <c r="DW86" s="125">
        <f t="array" ref="DW86">
IFERROR(_xlfn.IFS(
$DH86="день_1",
$DR86*$BL86/($AX86-$AW86+1)*BD86*(DAY(EOMONTH(BD$15,0))),
$DH86="день_2",
$DR86/30*MAX(MIN($AX86,EOMONTH(BD$15,0))-MAX($AW86,BD$15)+1,),
$DH86="раб.день",
$DR86/30*(IFERROR(
_xlfn.LET(_xlpm.VD,
CHOOSE(
{1;2;3;4;5;6;7;8;9;10;11;12;13;14;15;16;17;18},
45658,45659,45660,45661,45662,45663,45664,45665,45711,45724,45778,45779,45785,45786,45820,45821,45965,46022),
_xlfn.LET(_xlpm.DD,
MAX(MIN($AX86,EOMONTH(BD$15,0))-MAX($AW86,BD$15),),
_xlfn.IFS(
AND(MONTH($AW86)=MONTH(BD$15),MONTH($AX86)&lt;&gt;MONTH(BD$15)),
NETWORKDAYS.INTL($AW86,$AW86+_xlpm.DD,1,_xlpm.VD),
AND(MONTH($AW86)&lt;&gt;MONTH(BD$15),MONTH($AX86)=MONTH(BD$15)),
NETWORKDAYS.INTL(($AX86)-_xlpm.DD,$AX86,1,_xlpm.VD),
AND(MONTH($AW86)&lt;MONTH(BD$15),MONTH($AX86)&gt;MONTH(BD$15)),
NETWORKDAYS.INTL((EOMONTH(BD$15-1,1))-_xlpm.DD,EOMONTH(BD$15-1,1),1,_xlpm.VD),
AND(MONTH($AW86)=MONTH(BD$15),MONTH($AX86)=MONTH(BD$15)),
NETWORKDAYS.INTL($AW86,$AX86,1,_xlpm.VD)))),0)),
$DH86="месяц",
$DR86*BD86,
$DH86="неделя",
$DR86*BD86/7*(ROUNDUP((DAY(EOMONTH(BD$15,0)))/4,0))),
0)</f>
        <v/>
      </c>
      <c r="DX86" s="125">
        <f t="array" ref="DX86">
IFERROR(_xlfn.IFS(
$DH86="день_1",
$DR86*$BL86/($AX86-$AW86+1)*BE86*(DAY(EOMONTH(BE$15,0))),
$DH86="день_2",
$DR86/30*MAX(MIN($AX86,EOMONTH(BE$15,0))-MAX($AW86,BE$15)+1,),
$DH86="раб.день",
$DR86/30*(IFERROR(
_xlfn.LET(_xlpm.VD,
CHOOSE(
{1;2;3;4;5;6;7;8;9;10;11;12;13;14;15;16;17;18},
45658,45659,45660,45661,45662,45663,45664,45665,45711,45724,45778,45779,45785,45786,45820,45821,45965,46022),
_xlfn.LET(_xlpm.DD,
MAX(MIN($AX86,EOMONTH(BE$15,0))-MAX($AW86,BE$15),),
_xlfn.IFS(
AND(MONTH($AW86)=MONTH(BE$15),MONTH($AX86)&lt;&gt;MONTH(BE$15)),
NETWORKDAYS.INTL($AW86,$AW86+_xlpm.DD,1,_xlpm.VD),
AND(MONTH($AW86)&lt;&gt;MONTH(BE$15),MONTH($AX86)=MONTH(BE$15)),
NETWORKDAYS.INTL(($AX86)-_xlpm.DD,$AX86,1,_xlpm.VD),
AND(MONTH($AW86)&lt;MONTH(BE$15),MONTH($AX86)&gt;MONTH(BE$15)),
NETWORKDAYS.INTL((EOMONTH(BE$15-1,1))-_xlpm.DD,EOMONTH(BE$15-1,1),1,_xlpm.VD),
AND(MONTH($AW86)=MONTH(BE$15),MONTH($AX86)=MONTH(BE$15)),
NETWORKDAYS.INTL($AW86,$AX86,1,_xlpm.VD)))),0)),
$DH86="месяц",
$DR86*BE86,
$DH86="неделя",
$DR86*BE86/7*(ROUNDUP((DAY(EOMONTH(BE$15,0)))/4,0))),
0)</f>
        <v/>
      </c>
      <c r="DY86" s="125">
        <f t="array" ref="DY86">
IFERROR(_xlfn.IFS(
$DH86="день_1",
$DR86*$BL86/($AX86-$AW86+1)*BF86*(DAY(EOMONTH(BF$15,0))),
$DH86="день_2",
$DR86/30*MAX(MIN($AX86,EOMONTH(BF$15,0))-MAX($AW86,BF$15)+1,),
$DH86="раб.день",
$DR86/30*(IFERROR(
_xlfn.LET(_xlpm.VD,
CHOOSE(
{1;2;3;4;5;6;7;8;9;10;11;12;13;14;15;16;17;18},
45658,45659,45660,45661,45662,45663,45664,45665,45711,45724,45778,45779,45785,45786,45820,45821,45965,46022),
_xlfn.LET(_xlpm.DD,
MAX(MIN($AX86,EOMONTH(BF$15,0))-MAX($AW86,BF$15),),
_xlfn.IFS(
AND(MONTH($AW86)=MONTH(BF$15),MONTH($AX86)&lt;&gt;MONTH(BF$15)),
NETWORKDAYS.INTL($AW86,$AW86+_xlpm.DD,1,_xlpm.VD),
AND(MONTH($AW86)&lt;&gt;MONTH(BF$15),MONTH($AX86)=MONTH(BF$15)),
NETWORKDAYS.INTL(($AX86)-_xlpm.DD,$AX86,1,_xlpm.VD),
AND(MONTH($AW86)&lt;MONTH(BF$15),MONTH($AX86)&gt;MONTH(BF$15)),
NETWORKDAYS.INTL((EOMONTH(BF$15-1,1))-_xlpm.DD,EOMONTH(BF$15-1,1),1,_xlpm.VD),
AND(MONTH($AW86)=MONTH(BF$15),MONTH($AX86)=MONTH(BF$15)),
NETWORKDAYS.INTL($AW86,$AX86,1,_xlpm.VD)))),0)),
$DH86="месяц",
$DR86*BF86,
$DH86="неделя",
$DR86*BF86/7*(ROUNDUP((DAY(EOMONTH(BF$15,0)))/4,0))),
0)</f>
        <v/>
      </c>
      <c r="DZ86" s="125">
        <f t="array" ref="DZ86">
IFERROR(_xlfn.IFS(
$DH86="день_1",
$DR86*$BL86/($AX86-$AW86+1)*BG86*(DAY(EOMONTH(BG$15,0))),
$DH86="день_2",
$DR86/30*MAX(MIN($AX86,EOMONTH(BG$15,0))-MAX($AW86,BG$15)+1,),
$DH86="раб.день",
$DR86/30*(IFERROR(
_xlfn.LET(_xlpm.VD,
CHOOSE(
{1;2;3;4;5;6;7;8;9;10;11;12;13;14;15;16;17;18},
45658,45659,45660,45661,45662,45663,45664,45665,45711,45724,45778,45779,45785,45786,45820,45821,45965,46022),
_xlfn.LET(_xlpm.DD,
MAX(MIN($AX86,EOMONTH(BG$15,0))-MAX($AW86,BG$15),),
_xlfn.IFS(
AND(MONTH($AW86)=MONTH(BG$15),MONTH($AX86)&lt;&gt;MONTH(BG$15)),
NETWORKDAYS.INTL($AW86,$AW86+_xlpm.DD,1,_xlpm.VD),
AND(MONTH($AW86)&lt;&gt;MONTH(BG$15),MONTH($AX86)=MONTH(BG$15)),
NETWORKDAYS.INTL(($AX86)-_xlpm.DD,$AX86,1,_xlpm.VD),
AND(MONTH($AW86)&lt;MONTH(BG$15),MONTH($AX86)&gt;MONTH(BG$15)),
NETWORKDAYS.INTL((EOMONTH(BG$15-1,1))-_xlpm.DD,EOMONTH(BG$15-1,1),1,_xlpm.VD),
AND(MONTH($AW86)=MONTH(BG$15),MONTH($AX86)=MONTH(BG$15)),
NETWORKDAYS.INTL($AW86,$AX86,1,_xlpm.VD)))),0)),
$DH86="месяц",
$DR86*BG86,
$DH86="неделя",
$DR86*BG86/7*(ROUNDUP((DAY(EOMONTH(BG$15,0)))/4,0))),
0)</f>
        <v/>
      </c>
      <c r="EA86" s="125">
        <f t="array" ref="EA86">
IFERROR(_xlfn.IFS(
$DH86="день_1",
$DR86*$BL86/($AX86-$AW86+1)*BH86*(DAY(EOMONTH(BH$15,0))),
$DH86="день_2",
$DR86/30*MAX(MIN($AX86,EOMONTH(BH$15,0))-MAX($AW86,BH$15)+1,),
$DH86="раб.день",
$DR86/30*(IFERROR(
_xlfn.LET(_xlpm.VD,
CHOOSE(
{1;2;3;4;5;6;7;8;9;10;11;12;13;14;15;16;17;18},
45658,45659,45660,45661,45662,45663,45664,45665,45711,45724,45778,45779,45785,45786,45820,45821,45965,46022),
_xlfn.LET(_xlpm.DD,
MAX(MIN($AX86,EOMONTH(BH$15,0))-MAX($AW86,BH$15),),
_xlfn.IFS(
AND(MONTH($AW86)=MONTH(BH$15),MONTH($AX86)&lt;&gt;MONTH(BH$15)),
NETWORKDAYS.INTL($AW86,$AW86+_xlpm.DD,1,_xlpm.VD),
AND(MONTH($AW86)&lt;&gt;MONTH(BH$15),MONTH($AX86)=MONTH(BH$15)),
NETWORKDAYS.INTL(($AX86)-_xlpm.DD,$AX86,1,_xlpm.VD),
AND(MONTH($AW86)&lt;MONTH(BH$15),MONTH($AX86)&gt;MONTH(BH$15)),
NETWORKDAYS.INTL((EOMONTH(BH$15-1,1))-_xlpm.DD,EOMONTH(BH$15-1,1),1,_xlpm.VD),
AND(MONTH($AW86)=MONTH(BH$15),MONTH($AX86)=MONTH(BH$15)),
NETWORKDAYS.INTL($AW86,$AX86,1,_xlpm.VD)))),0)),
$DH86="месяц",
$DR86*BH86,
$DH86="неделя",
$DR86*BH86/7*(ROUNDUP((DAY(EOMONTH(BH$15,0)))/4,0))),
0)</f>
        <v/>
      </c>
      <c r="EB86" s="125">
        <f t="array" ref="EB86">
IFERROR(_xlfn.IFS(
$DH86="день_1",
$DR86*$BL86/($AX86-$AW86+1)*BI86*(DAY(EOMONTH(BI$15,0))),
$DH86="день_2",
$DR86/30*MAX(MIN($AX86,EOMONTH(BI$15,0))-MAX($AW86,BI$15)+1,),
$DH86="раб.день",
$DR86/30*(IFERROR(
_xlfn.LET(_xlpm.VD,
CHOOSE(
{1;2;3;4;5;6;7;8;9;10;11;12;13;14;15;16;17;18},
45658,45659,45660,45661,45662,45663,45664,45665,45711,45724,45778,45779,45785,45786,45820,45821,45965,46022),
_xlfn.LET(_xlpm.DD,
MAX(MIN($AX86,EOMONTH(BI$15,0))-MAX($AW86,BI$15),),
_xlfn.IFS(
AND(MONTH($AW86)=MONTH(BI$15),MONTH($AX86)&lt;&gt;MONTH(BI$15)),
NETWORKDAYS.INTL($AW86,$AW86+_xlpm.DD,1,_xlpm.VD),
AND(MONTH($AW86)&lt;&gt;MONTH(BI$15),MONTH($AX86)=MONTH(BI$15)),
NETWORKDAYS.INTL(($AX86)-_xlpm.DD,$AX86,1,_xlpm.VD),
AND(MONTH($AW86)&lt;MONTH(BI$15),MONTH($AX86)&gt;MONTH(BI$15)),
NETWORKDAYS.INTL((EOMONTH(BI$15-1,1))-_xlpm.DD,EOMONTH(BI$15-1,1),1,_xlpm.VD),
AND(MONTH($AW86)=MONTH(BI$15),MONTH($AX86)=MONTH(BI$15)),
NETWORKDAYS.INTL($AW86,$AX86,1,_xlpm.VD)))),0)),
$DH86="месяц",
$DR86*BI86,
$DH86="неделя",
$DR86*BI86/7*(ROUNDUP((DAY(EOMONTH(BI$15,0)))/4,0))),
0)</f>
        <v/>
      </c>
      <c r="EC86" s="125">
        <f t="array" ref="EC86">
IFERROR(_xlfn.IFS(
$DH86="день_1",
$DR86*$BL86/($AX86-$AW86+1)*BJ86*(DAY(EOMONTH(BJ$15,0))),
$DH86="день_2",
$DR86/30*MAX(MIN($AX86,EOMONTH(BJ$15,0))-MAX($AW86,BJ$15)+1,),
$DH86="раб.день",
$DR86/30*(IFERROR(
_xlfn.LET(_xlpm.VD,
CHOOSE(
{1;2;3;4;5;6;7;8;9;10;11;12;13;14;15;16;17;18},
45658,45659,45660,45661,45662,45663,45664,45665,45711,45724,45778,45779,45785,45786,45820,45821,45965,46022),
_xlfn.LET(_xlpm.DD,
MAX(MIN($AX86,EOMONTH(BJ$15,0))-MAX($AW86,BJ$15),),
_xlfn.IFS(
AND(MONTH($AW86)=MONTH(BJ$15),MONTH($AX86)&lt;&gt;MONTH(BJ$15)),
NETWORKDAYS.INTL($AW86,$AW86+_xlpm.DD,1,_xlpm.VD),
AND(MONTH($AW86)&lt;&gt;MONTH(BJ$15),MONTH($AX86)=MONTH(BJ$15)),
NETWORKDAYS.INTL(($AX86)-_xlpm.DD,$AX86,1,_xlpm.VD),
AND(MONTH($AW86)&lt;MONTH(BJ$15),MONTH($AX86)&gt;MONTH(BJ$15)),
NETWORKDAYS.INTL((EOMONTH(BJ$15-1,1))-_xlpm.DD,EOMONTH(BJ$15-1,1),1,_xlpm.VD),
AND(MONTH($AW86)=MONTH(BJ$15),MONTH($AX86)=MONTH(BJ$15)),
NETWORKDAYS.INTL($AW86,$AX86,1,_xlpm.VD)))),0)),
$DH86="месяц",
$DR86*BJ86,
$DH86="неделя",
$DR86*BJ86/7*(ROUNDUP((DAY(EOMONTH(BJ$15,0)))/4,0))),
0)</f>
        <v/>
      </c>
      <c r="ED86" s="125">
        <f t="array" ref="ED86">
IFERROR(_xlfn.IFS(
$DH86="день_1",
$DR86*$BL86/($AX86-$AW86+1)*BK86*(DAY(EOMONTH(BK$15,0))),
$DH86="день_2",
$DR86/30*MAX(MIN($AX86,EOMONTH(BK$15,0))-MAX($AW86,BK$15)+1,),
$DH86="раб.день",
$DR86/30*(IFERROR(
_xlfn.LET(_xlpm.VD,
CHOOSE(
{1;2;3;4;5;6;7;8;9;10;11;12;13;14;15;16;17;18},
45658,45659,45660,45661,45662,45663,45664,45665,45711,45724,45778,45779,45785,45786,45820,45821,45965,46022),
_xlfn.LET(_xlpm.DD,
MAX(MIN($AX86,EOMONTH(BK$15,0))-MAX($AW86,BK$15),),
_xlfn.IFS(
AND(MONTH($AW86)=MONTH(BK$15),MONTH($AX86)&lt;&gt;MONTH(BK$15)),
NETWORKDAYS.INTL($AW86,$AW86+_xlpm.DD,1,_xlpm.VD),
AND(MONTH($AW86)&lt;&gt;MONTH(BK$15),MONTH($AX86)=MONTH(BK$15)),
NETWORKDAYS.INTL(($AX86)-_xlpm.DD,$AX86,1,_xlpm.VD),
AND(MONTH($AW86)&lt;MONTH(BK$15),MONTH($AX86)&gt;MONTH(BK$15)),
NETWORKDAYS.INTL((EOMONTH(BK$15-1,1))-_xlpm.DD,EOMONTH(BK$15-1,1),1,_xlpm.VD),
AND(MONTH($AW86)=MONTH(BK$15),MONTH($AX86)=MONTH(BK$15)),
NETWORKDAYS.INTL($AW86,$AX86,1,_xlpm.VD)))),0)),
$DH86="месяц",
$DR86*BK86,
$DH86="неделя",
$DR86*BK86/7*(ROUNDUP((DAY(EOMONTH(BK$15,0)))/4,0))),
0)</f>
        <v/>
      </c>
      <c r="EE86" s="125">
        <f>SUM($DS86,$DT86,$DU86,$DV86,$DW86,$DX86,$DY86,$DZ86,$EA86,$EB86,$EC86,$ED86)</f>
        <v/>
      </c>
      <c r="EF86" s="125">
        <f>IFERROR(ROUND($EE86*(1+$EP86),2),0)</f>
        <v/>
      </c>
      <c r="EG86" s="128" t="n">
        <v>1</v>
      </c>
      <c r="EH86" s="126" t="n">
        <v>0</v>
      </c>
      <c r="EI86" s="126">
        <f>ROUND(SUM($EH86:$EH86)*SUM($AB86:$AB86)*$EG86,2)</f>
        <v/>
      </c>
      <c r="EJ86" s="126">
        <f>ROUND($EI86*(1+$EP86),2)</f>
        <v/>
      </c>
      <c r="EK86" s="126" t="n">
        <v>0</v>
      </c>
      <c r="EL86" s="126">
        <f>ROUND(SUM($EK86:$EK86)*SUM($AB86:$AB86)*$EG86,2)</f>
        <v/>
      </c>
      <c r="EM86" s="126">
        <f>ROUND($EL86*(1+$EP86),2)</f>
        <v/>
      </c>
      <c r="EN86" s="126">
        <f>SUM($EE86,$EI86,$EL86)</f>
        <v/>
      </c>
      <c r="EO86" s="126">
        <f>SUM($EF86,$EJ86,$EM86)</f>
        <v/>
      </c>
      <c r="EP86" s="59" t="inlineStr">
        <is>
          <t>20%</t>
        </is>
      </c>
      <c r="EQ86" s="59" t="n"/>
      <c r="ER86" s="60">
        <f t="array" ref="ER86">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MATCH(ES86,
{"AMS";"RussOutdoor";"HD Outdoor";"Ingroup";"IQ";"Ledproduction";"LisChannel";"Logic";"Media-PPL";"NovikovTV | НовиковТВ";"SMA";"SOK";"КрокусТВ | CrocusTV | IndoorTV";"Сити";"ТЯК Москва"},
0)),"")</f>
        <v/>
      </c>
      <c r="ES86" s="60" t="n"/>
      <c r="ET86" s="60">
        <f t="array" ref="ET86">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MATCH(ES86,
{"AMS";"RussOutdoor";"HD Outdoor";"Ingroup";"IQ";"Ledproduction";"LisChannel";"Logic";"Media-PPL";"NovikovTV | НовиковТВ";"SMA";"SOK";"КрокусТВ | CrocusTV | IndoorTV";"Сити";"ТЯК Москва"},
0)),"")</f>
        <v/>
      </c>
      <c r="EU86" s="60" t="n"/>
      <c r="EV86" s="60" t="n"/>
      <c r="EX86" s="110">
        <f t="array" ref="EX86">
($AR86/30
+N("ТРАФИК ПЛОЩАДКИ"))*
(IFERROR(
_xlfn.LET(
_xlpm.GPR,
HLOOKUP($L86,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(MATCH($T86,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IF($Q86="цифровой",_xlpm.GPR/$AG86,_xlpm.GPR/60)),
0)
+N("DWELL TIME"))*
(IF($AB86=0,0,IF($AB86=1,0.3,IF($AB86=2,0.5,IF($AB86&gt;2,1))))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_xlfn.IFS($AC86="да",1.2,$AC86="нет",1)*
_xlfn.IFS($AD86="да",1.2,$AD86="нет",1)*
IF(R86="статический",1,1.2)*
$X86*
INDEX(
{1.2;1;1.2;1.2;1;1.2;1.2;1.2;1.2;1.2;1.2;1;1.2;1.2;1.2;1.2;1;1;1.2;1.2;1.2;1;1;1;1;1.2;1.2;1.2;1.2;1;1;1;1;1.2;1.2;1.2;1.2;1.2;1.2;1.2;1.2;1;1;1.2;1;1;1;1;1.5;1;1;1.5;1.5;1.2},
MATCH($Q86,_xlpm.MI,0)))&gt;{0.02;0.04;0.06;0.1;0.2;0.4;0.6;0.8;1;2;4;6})),
{0;1;2;3;4;5;6;7;8;9;10;11;12},
0)))
+N("КОЭФФИЦИЕНТ КОНТАКТА"))))*
(_xlfn.IFS($X86&lt;0.1,$X86/1000,$X86&gt;25,5.2,AND($X86&gt;=0.1,$X86&lt;=25),(($X86*2+0.1)/10)*($X86/10)))*
IFERROR((_xlfn.LET(
_xlpm.MA,
{0;0.8;0.85;0.9;0.95;1},
_xlpm.MAA,
{0;1;2;3;4;5},
INDEX(_xlpm.MA,MATCH(SUMPRODUCT(--((IF(ROUND(_xlpm.MAA,1)&gt;5,5,ROUND($AB86,1)))&gt;{0;1;2;3;4;5})),_xlpm.MAA,0)))
+N("КОЭФФИЦИЕНТ КОЛ-ВО КОНСТРУКЦИЙ")),1)*
$AB86,0))*
(IF($Q86="цифровой",$AG86/15*$AI86,1)
+N("ДЛЯ ЦИФРЫ"))</f>
        <v/>
      </c>
      <c r="EY86" s="110">
        <f>IFERROR(EX86*AY86,0)</f>
        <v/>
      </c>
      <c r="EZ86" s="131">
        <f>IFERROR(DP86/EY86*1000,0)</f>
        <v/>
      </c>
      <c r="FA86" s="112">
        <f>IFERROR(FC86/FB86,0)</f>
        <v/>
      </c>
      <c r="FB86" s="112">
        <f>IFERROR((FC86/(EY86/FF86*#REF!))*0.825,0)</f>
        <v/>
      </c>
      <c r="FC86" s="112">
        <f>IFERROR(((EX86*30/AR86)*100)/30,0)</f>
        <v/>
      </c>
      <c r="FD86" s="112">
        <f>IFERROR(EY86/G86*100%,0)</f>
        <v/>
      </c>
      <c r="FE86" s="112">
        <f>IFERROR(FD86/FC86*100%,0)</f>
        <v/>
      </c>
      <c r="FF86" s="110">
        <f>IFERROR(AR86/30*AY86,0)</f>
        <v/>
      </c>
    </row>
    <row r="87" ht="13" customHeight="1">
      <c r="A87" s="59" t="n"/>
      <c r="B87" s="60" t="n"/>
      <c r="C87" s="60" t="n"/>
      <c r="D87" s="60">
        <f t="array" ref="D87">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MATCH($E87,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87" s="60">
        <f t="array" ref="E87">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MATCH($F87,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87" s="60" t="inlineStr"/>
      <c r="G87" s="60" t="n"/>
      <c r="H87" s="60">
        <f t="array" ref="H87">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MATCH($I87,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87" s="60" t="n"/>
      <c r="J87" s="60" t="n"/>
      <c r="K87" s="60" t="n"/>
      <c r="L87" s="60" t="n"/>
      <c r="M87" s="60" t="n"/>
      <c r="N87" s="60" t="n"/>
      <c r="O87" s="60" t="n"/>
      <c r="P87" s="60">
        <f t="array" ref="P87">
_xlfn.IFS(
ISNUMBER(MATCH($Q87,{"шелфбаннер","разделитель","монетница","чековая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ISNUMBER(MATCH($Q87,{"LED/LCD","видеокулер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ISNUMBER(MATCH($Q87,{"автомобиль","машина","выставочное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ISNUMBER(MATCH($Q87,{"билборд","лифтовая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ISNUMBER(MATCH($Q87,{"навигация","подвесной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ISNUMBER(MATCH($Q87,{"движущаяся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ISNUMBER(MATCH($Q87,{"каталог","журнал"},)),
"Пресса",
$Q87="","")</f>
        <v/>
      </c>
      <c r="Q87" s="60" t="n"/>
      <c r="R87" s="60">
        <f t="array" ref="R87">
IFERROR(
_xlfn.IFS(
OR(ISNUMBER(MATCH($Q87,{"экспозиция","макет","стенд","автостенд","авто стенд","выставочное пространство","выставочные стенды","модульные выставочные стенды","3Д конструкция","3D конструкция"},)),P87="Экспонирование"),
"нестандартный",
ISNUMBER(MATCH($Q87,{"скроллер","призматрон"},)),
"динамический",
$P87="Видео",
"цифровой",
OR($P87="Пресса",$P87="Щит",$P87="POSm",$P87="Подвес",$P87="Брендирование/оклейка"),
"статический"),"")</f>
        <v/>
      </c>
      <c r="S87" s="59" t="n"/>
      <c r="T87" s="60" t="n"/>
      <c r="U87" s="60" t="n"/>
      <c r="V87" s="60">
        <f>
IF(P87="Видео",
"цифровой постер/ролик",
IF(ISNUMBER(MATCH(Q87,{"короб световой","короб световой | лайтбокс","короб световой | кристалайт","лайтбокс","лайт бокс","кристалайт","LB","lightbox"},)),
"бэклит",
IF(P87="Брендирование/оклейка",
"перфарированная пленка/самоклейка",
IF(P87="Экспонирование",
"под запрос",
IF(P87="Подвес",
"баннер/ткань",
"")))))</f>
        <v/>
      </c>
      <c r="W87" s="59" t="n"/>
      <c r="X87" s="59" t="n"/>
      <c r="Y87" s="59" t="n"/>
      <c r="Z87" s="61" t="n"/>
      <c r="AA87" s="61" t="n"/>
      <c r="AB87" s="61">
        <f>IF(BL87&gt;0,Z87,0)</f>
        <v/>
      </c>
      <c r="AC87" s="59" t="n"/>
      <c r="AD87" s="59" t="n"/>
      <c r="AE87" s="59" t="n"/>
      <c r="AF87" s="59" t="n"/>
      <c r="AG87" s="59" t="n"/>
      <c r="AH87" s="59" t="n"/>
      <c r="AI87" s="59" t="n"/>
      <c r="AJ87" s="59" t="n"/>
      <c r="AK87" s="59" t="n"/>
      <c r="AL87" s="62">
        <f>IFERROR(IF(OR(R87="статический",R87="динамический",R87="нестандартный",R87="",R87=""),"-",IF(AND(AH87="-",AI87="-"),"-",AK87*3600/AH87*AI87)),"-")</f>
        <v/>
      </c>
      <c r="AM87" s="62">
        <f>IFERROR(IF(OR(R87="статический",R87="динамический",R87="",R87="", R87="BTL",R87="нестандартный"),"-",AG87*AI87*AL87/60),"-")</f>
        <v/>
      </c>
      <c r="AN87" s="63">
        <f>IFERROR(IF(AH87="","-",AG87*AI87/AH87),"-")</f>
        <v/>
      </c>
      <c r="AO87" s="59">
        <f>IFERROR(IF(OR($R87="статический",$R87="динамический",$R87="",$R87="",$R87="BTL",$R87="нестандартный"),"-",$AL87*$AY87),"-")</f>
        <v/>
      </c>
      <c r="AP87" s="62">
        <f>IFERROR(IF(OR($R87="статический",$R87="динамический",$R87="",$R87="",$R87="BTL",$R87="нестандартный"),"-",$AM87*AY87),"-")</f>
        <v/>
      </c>
      <c r="AQ87" s="64" t="n"/>
      <c r="AR87" s="61" t="n"/>
      <c r="AS87" s="61" t="n"/>
      <c r="AT87" s="61" t="n"/>
      <c r="AU87" s="65" t="n"/>
      <c r="AV87" s="124">
        <f>IFERROR(DR87/AT87*1000,"n/a")</f>
        <v/>
      </c>
      <c r="AW87" s="67" t="n"/>
      <c r="AX87" s="67" t="n"/>
      <c r="AY87" s="43">
        <f>IFERROR(IF(OR($AW87="",$AX87=""),"",_xlfn.DAYS($AX87+1,$AW87)),"")</f>
        <v/>
      </c>
      <c r="AZ87" s="68">
        <f t="array" ref="AZ87">
_xlfn.LET(_xlpm.COEFF,
IF($AW87+$AX87=0,0,IF(MAX(MIN($AX87,EOMONTH(AZ$15,0))-MAX($AW87,AZ$15)+1,)&gt;0,1,0)),
_xlfn.IFS(
$ES87="LisChannel",
_xlpm.COEFF*
INDEX({1;1;1.2;1.2;1;1;1;1;1.2;1.2;1.2;1.2},
MATCH(MONTH(AZ$15),
{1,2,3,4,5,6,7,8,9,10,11,12})),
CONCATENATE($ES87," ",$L87)="RussOutdoor метро",
_xlpm.COEFF*
INDEX({0.8;0.9;1.1;1.1;1;1;1;1;1.1;1.1;1.1;1.1},
MATCH(MONTH(AZ$15),
{1,2,3,4,5,6,7,8,9,10,11,12})),
$ES87&lt;&gt;"LisChannel",
_xlpm.COEFF,
$ES87&lt;&gt;"RussOutdoor",
_xlpm.COEFF))</f>
        <v/>
      </c>
      <c r="BA87" s="68">
        <f t="array" ref="BA87">
_xlfn.LET(_xlpm.COEFF,
IF($AW87+$AX87=0,0,IF(MAX(MIN($AX87,EOMONTH(BA$15,0))-MAX($AW87,BA$15)+1,)&gt;0,1,0)),
_xlfn.IFS(
$ES87="LisChannel",
_xlpm.COEFF*
INDEX({1;1;1.2;1.2;1;1;1;1;1.2;1.2;1.2;1.2},
MATCH(MONTH(BA$15),
{1,2,3,4,5,6,7,8,9,10,11,12})),
CONCATENATE($ES87," ",$L87)="RussOutdoor метро",
_xlpm.COEFF*
INDEX({0.8;0.9;1.1;1.1;1;1;1;1;1.1;1.1;1.1;1.1},
MATCH(MONTH(BA$15),
{1,2,3,4,5,6,7,8,9,10,11,12})),
$ES87&lt;&gt;"LisChannel",
_xlpm.COEFF,
$ES87&lt;&gt;"RussOutdoor",
_xlpm.COEFF))</f>
        <v/>
      </c>
      <c r="BB87" s="68">
        <f t="array" ref="BB87">
_xlfn.LET(_xlpm.COEFF,
IF($AW87+$AX87=0,0,IF(MAX(MIN($AX87,EOMONTH(BB$15,0))-MAX($AW87,BB$15)+1,)&gt;0,1,0)),
_xlfn.IFS(
$ES87="LisChannel",
_xlpm.COEFF*
INDEX({1;1;1.2;1.2;1;1;1;1;1.2;1.2;1.2;1.2},
MATCH(MONTH(BB$15),
{1,2,3,4,5,6,7,8,9,10,11,12})),
CONCATENATE($ES87," ",$L87)="RussOutdoor метро",
_xlpm.COEFF*
INDEX({0.8;0.9;1.1;1.1;1;1;1;1;1.1;1.1;1.1;1.1},
MATCH(MONTH(BB$15),
{1,2,3,4,5,6,7,8,9,10,11,12})),
$ES87&lt;&gt;"LisChannel",
_xlpm.COEFF,
$ES87&lt;&gt;"RussOutdoor",
_xlpm.COEFF))</f>
        <v/>
      </c>
      <c r="BC87" s="68">
        <f t="array" ref="BC87">
_xlfn.LET(_xlpm.COEFF,
IF($AW87+$AX87=0,0,IF(MAX(MIN($AX87,EOMONTH(BC$15,0))-MAX($AW87,BC$15)+1,)&gt;0,1,0)),
_xlfn.IFS(
$ES87="LisChannel",
_xlpm.COEFF*
INDEX({1;1;1.2;1.2;1;1;1;1;1.2;1.2;1.2;1.2},
MATCH(MONTH(BC$15),
{1,2,3,4,5,6,7,8,9,10,11,12})),
CONCATENATE($ES87," ",$L87)="RussOutdoor метро",
_xlpm.COEFF*
INDEX({0.8;0.9;1.1;1.1;1;1;1;1;1.1;1.1;1.1;1.1},
MATCH(MONTH(BC$15),
{1,2,3,4,5,6,7,8,9,10,11,12})),
$ES87&lt;&gt;"LisChannel",
_xlpm.COEFF,
$ES87&lt;&gt;"RussOutdoor",
_xlpm.COEFF))</f>
        <v/>
      </c>
      <c r="BD87" s="68">
        <f t="array" ref="BD87">
_xlfn.LET(_xlpm.COEFF,
IF($AW87+$AX87=0,0,IF(MAX(MIN($AX87,EOMONTH(BD$15,0))-MAX($AW87,BD$15)+1,)&gt;0,1,0)),
_xlfn.IFS(
$ES87="LisChannel",
_xlpm.COEFF*
INDEX({1;1;1.2;1.2;1;1;1;1;1.2;1.2;1.2;1.2},
MATCH(MONTH(BD$15),
{1,2,3,4,5,6,7,8,9,10,11,12})),
CONCATENATE($ES87," ",$L87)="RussOutdoor метро",
_xlpm.COEFF*
INDEX({0.8;0.9;1.1;1.1;1;1;1;1;1.1;1.1;1.1;1.1},
MATCH(MONTH(BD$15),
{1,2,3,4,5,6,7,8,9,10,11,12})),
$ES87&lt;&gt;"LisChannel",
_xlpm.COEFF,
$ES87&lt;&gt;"RussOutdoor",
_xlpm.COEFF))</f>
        <v/>
      </c>
      <c r="BE87" s="68">
        <f t="array" ref="BE87">
_xlfn.LET(_xlpm.COEFF,
IF($AW87+$AX87=0,0,IF(MAX(MIN($AX87,EOMONTH(BE$15,0))-MAX($AW87,BE$15)+1,)&gt;0,1,0)),
_xlfn.IFS(
$ES87="LisChannel",
_xlpm.COEFF*
INDEX({1;1;1.2;1.2;1;1;1;1;1.2;1.2;1.2;1.2},
MATCH(MONTH(BE$15),
{1,2,3,4,5,6,7,8,9,10,11,12})),
CONCATENATE($ES87," ",$L87)="RussOutdoor метро",
_xlpm.COEFF*
INDEX({0.8;0.9;1.1;1.1;1;1;1;1;1.1;1.1;1.1;1.1},
MATCH(MONTH(BE$15),
{1,2,3,4,5,6,7,8,9,10,11,12})),
$ES87&lt;&gt;"LisChannel",
_xlpm.COEFF,
$ES87&lt;&gt;"RussOutdoor",
_xlpm.COEFF))</f>
        <v/>
      </c>
      <c r="BF87" s="68">
        <f t="array" ref="BF87">
_xlfn.LET(_xlpm.COEFF,
IF($AW87+$AX87=0,0,IF(MAX(MIN($AX87,EOMONTH(BF$15,0))-MAX($AW87,BF$15)+1,)&gt;0,1,0)),
_xlfn.IFS(
$ES87="LisChannel",
_xlpm.COEFF*
INDEX({1;1;1.2;1.2;1;1;1;1;1.2;1.2;1.2;1.2},
MATCH(MONTH(BF$15),
{1,2,3,4,5,6,7,8,9,10,11,12})),
CONCATENATE($ES87," ",$L87)="RussOutdoor метро",
_xlpm.COEFF*
INDEX({0.8;0.9;1.1;1.1;1;1;1;1;1.1;1.1;1.1;1.1},
MATCH(MONTH(BF$15),
{1,2,3,4,5,6,7,8,9,10,11,12})),
$ES87&lt;&gt;"LisChannel",
_xlpm.COEFF,
$ES87&lt;&gt;"RussOutdoor",
_xlpm.COEFF))</f>
        <v/>
      </c>
      <c r="BG87" s="68">
        <f t="array" ref="BG87">
_xlfn.LET(_xlpm.COEFF,
IF($AW87+$AX87=0,0,IF(MAX(MIN($AX87,EOMONTH(BG$15,0))-MAX($AW87,BG$15)+1,)&gt;0,1,0)),
_xlfn.IFS(
$ES87="LisChannel",
_xlpm.COEFF*
INDEX({1;1;1.2;1.2;1;1;1;1;1.2;1.2;1.2;1.2},
MATCH(MONTH(BG$15),
{1,2,3,4,5,6,7,8,9,10,11,12})),
CONCATENATE($ES87," ",$L87)="RussOutdoor метро",
_xlpm.COEFF*
INDEX({0.8;0.9;1.1;1.1;1;1;1;1;1.1;1.1;1.1;1.1},
MATCH(MONTH(BG$15),
{1,2,3,4,5,6,7,8,9,10,11,12})),
$ES87&lt;&gt;"LisChannel",
_xlpm.COEFF,
$ES87&lt;&gt;"RussOutdoor",
_xlpm.COEFF))</f>
        <v/>
      </c>
      <c r="BH87" s="68">
        <f t="array" ref="BH87">
_xlfn.LET(_xlpm.COEFF,
IF($AW87+$AX87=0,0,IF(MAX(MIN($AX87,EOMONTH(BH$15,0))-MAX($AW87,BH$15)+1,)&gt;0,1,0)),
_xlfn.IFS(
$ES87="LisChannel",
_xlpm.COEFF*
INDEX({1;1;1.2;1.2;1;1;1;1;1.2;1.2;1.2;1.2},
MATCH(MONTH(BH$15),
{1,2,3,4,5,6,7,8,9,10,11,12})),
CONCATENATE($ES87," ",$L87)="RussOutdoor метро",
_xlpm.COEFF*
INDEX({0.8;0.9;1.1;1.1;1;1;1;1;1.1;1.1;1.1;1.1},
MATCH(MONTH(BH$15),
{1,2,3,4,5,6,7,8,9,10,11,12})),
$ES87&lt;&gt;"LisChannel",
_xlpm.COEFF,
$ES87&lt;&gt;"RussOutdoor",
_xlpm.COEFF))</f>
        <v/>
      </c>
      <c r="BI87" s="68">
        <f t="array" ref="BI87">
_xlfn.LET(_xlpm.COEFF,
IF($AW87+$AX87=0,0,IF(MAX(MIN($AX87,EOMONTH(BI$15,0))-MAX($AW87,BI$15)+1,)&gt;0,1,0)),
_xlfn.IFS(
$ES87="LisChannel",
_xlpm.COEFF*
INDEX({1;1;1.2;1.2;1;1;1;1;1.2;1.2;1.2;1.2},
MATCH(MONTH(BI$15),
{1,2,3,4,5,6,7,8,9,10,11,12})),
CONCATENATE($ES87," ",$L87)="RussOutdoor метро",
_xlpm.COEFF*
INDEX({0.8;0.9;1.1;1.1;1;1;1;1;1.1;1.1;1.1;1.1},
MATCH(MONTH(BI$15),
{1,2,3,4,5,6,7,8,9,10,11,12})),
$ES87&lt;&gt;"LisChannel",
_xlpm.COEFF,
$ES87&lt;&gt;"RussOutdoor",
_xlpm.COEFF))</f>
        <v/>
      </c>
      <c r="BJ87" s="68">
        <f t="array" ref="BJ87">
_xlfn.LET(_xlpm.COEFF,
IF($AW87+$AX87=0,0,IF(MAX(MIN($AX87,EOMONTH(BJ$15,0))-MAX($AW87,BJ$15)+1,)&gt;0,1,0)),
_xlfn.IFS(
$ES87="LisChannel",
_xlpm.COEFF*
INDEX({1;1;1.2;1.2;1;1;1;1;1.2;1.2;1.2;1.2},
MATCH(MONTH(BJ$15),
{1,2,3,4,5,6,7,8,9,10,11,12})),
CONCATENATE($ES87," ",$L87)="RussOutdoor метро",
_xlpm.COEFF*
INDEX({0.8;0.9;1.1;1.1;1;1;1;1;1.1;1.1;1.1;1.1},
MATCH(MONTH(BJ$15),
{1,2,3,4,5,6,7,8,9,10,11,12})),
$ES87&lt;&gt;"LisChannel",
_xlpm.COEFF,
$ES87&lt;&gt;"RussOutdoor",
_xlpm.COEFF))</f>
        <v/>
      </c>
      <c r="BK87" s="68">
        <f t="array" ref="BK87">
_xlfn.LET(_xlpm.COEFF,
IF($AW87+$AX87=0,0,IF(MAX(MIN($AX87,EOMONTH(BK$15,0))-MAX($AW87,BK$15)+1,)&gt;0,1,0)),
_xlfn.IFS(
$ES87="LisChannel",
_xlpm.COEFF*
INDEX({1;1;1.2;1.2;1;1;1;1;1.2;1.2;1.2;1.2},
MATCH(MONTH(BK$15),
{1,2,3,4,5,6,7,8,9,10,11,12})),
CONCATENATE($ES87," ",$L87)="RussOutdoor метро",
_xlpm.COEFF*
INDEX({0.8;0.9;1.1;1.1;1;1;1;1;1.1;1.1;1.1;1.1},
MATCH(MONTH(BK$15),
{1,2,3,4,5,6,7,8,9,10,11,12})),
$ES87&lt;&gt;"LisChannel",
_xlpm.COEFF,
$ES87&lt;&gt;"RussOutdoor",
_xlpm.COEFF))</f>
        <v/>
      </c>
      <c r="BL87" s="62">
        <f>COUNTIFS($AZ87:$BK87,"&gt;0")</f>
        <v/>
      </c>
      <c r="BM87" s="65" t="n"/>
      <c r="BN87" s="125">
        <f>$DJ87</f>
        <v/>
      </c>
      <c r="BO87" s="63">
        <f>$DQ87</f>
        <v/>
      </c>
      <c r="BP87" s="125">
        <f>
IFERROR(
IF($BL87=0,0,
$BN87*(1-$BO87)),
0)</f>
        <v/>
      </c>
      <c r="BQ87" s="125">
        <f t="array" ref="BQ87">
IFERROR(
_xlfn.IFS(
$DH87="день_1",
$BP87*$BL87/($AX87-$AW87+1)*AZ87*(DAY(EOMONTH(AZ$15,0))),
$DH87="день_2",
$BP87/30*MAX(MIN($AX87,EOMONTH(AZ$15,0))-MAX($AW87,AZ$15)+1,),
$DH87="раб.день",
$BP87/30*(IFERROR(
_xlfn.LET(_xlpm.VD,
CHOOSE(
{1;2;3;4;5;6;7;8;9;10;11;12;13;14;15;16;17;18},
45658,45659,45660,45661,45662,45663,45664,45665,45711,45724,45778,45779,45785,45786,45820,45821,45965,46022),
_xlfn.LET(_xlpm.DD,
MAX(MIN($AX87,EOMONTH(AZ$15,0))-MAX($AW87,AZ$15),),
_xlfn.IFS(
AND(MONTH($AW87)=MONTH(AZ$15),MONTH($AX87)&lt;&gt;MONTH(AZ$15)),
NETWORKDAYS.INTL($AW87,$AW87+_xlpm.DD,1,_xlpm.VD),
AND(MONTH($AW87)&lt;&gt;MONTH(AZ$15),MONTH($AX87)=MONTH(AZ$15)),
NETWORKDAYS.INTL(($AX87)-_xlpm.DD,$AX87,1,_xlpm.VD),
AND(MONTH($AW87)&lt;MONTH(AZ$15),MONTH($AX87)&gt;MONTH(AZ$15)),
NETWORKDAYS.INTL((EOMONTH(AZ$15-1,1))-_xlpm.DD,EOMONTH(AZ$15-1,1),1,_xlpm.VD),
AND(MONTH($AW87)=MONTH(AZ$15),MONTH($AX87)=MONTH(AZ$15)),
NETWORKDAYS.INTL($AW87,$AX87,1,_xlpm.VD)))),0)),
$DH87="месяц",
$BP87*AZ87,
$DH87="неделя",
$BP87*AZ87/7*(ROUNDUP((DAY(EOMONTH(AZ$15,0)))/4,0))),
0)</f>
        <v/>
      </c>
      <c r="BR87" s="125">
        <f t="array" ref="BR87">
IFERROR(
_xlfn.IFS(
$DH87="день_1",
$BP87*$BL87/($AX87-$AW87+1)*BA87*(DAY(EOMONTH(BA$15,0))),
$DH87="день_2",
$BP87/30*MAX(MIN($AX87,EOMONTH(BA$15,0))-MAX($AW87,BA$15)+1,),
$DH87="раб.день",
$BP87/30*(IFERROR(
_xlfn.LET(_xlpm.VD,
CHOOSE(
{1;2;3;4;5;6;7;8;9;10;11;12;13;14;15;16;17;18},
45658,45659,45660,45661,45662,45663,45664,45665,45711,45724,45778,45779,45785,45786,45820,45821,45965,46022),
_xlfn.LET(_xlpm.DD,
MAX(MIN($AX87,EOMONTH(BA$15,0))-MAX($AW87,BA$15),),
_xlfn.IFS(
AND(MONTH($AW87)=MONTH(BA$15),MONTH($AX87)&lt;&gt;MONTH(BA$15)),
NETWORKDAYS.INTL($AW87,$AW87+_xlpm.DD,1,_xlpm.VD),
AND(MONTH($AW87)&lt;&gt;MONTH(BA$15),MONTH($AX87)=MONTH(BA$15)),
NETWORKDAYS.INTL(($AX87)-_xlpm.DD,$AX87,1,_xlpm.VD),
AND(MONTH($AW87)&lt;MONTH(BA$15),MONTH($AX87)&gt;MONTH(BA$15)),
NETWORKDAYS.INTL((EOMONTH(BA$15-1,1))-_xlpm.DD,EOMONTH(BA$15-1,1),1,_xlpm.VD),
AND(MONTH($AW87)=MONTH(BA$15),MONTH($AX87)=MONTH(BA$15)),
NETWORKDAYS.INTL($AW87,$AX87,1,_xlpm.VD)))),0)),
$DH87="месяц",
$BP87*BA87,
$DH87="неделя",
$BP87*BA87/7*(ROUNDUP((DAY(EOMONTH(BA$15,0)))/4,0))),
0)</f>
        <v/>
      </c>
      <c r="BS87" s="125">
        <f t="array" ref="BS87">
IFERROR(
_xlfn.IFS(
$DH87="день_1",
$BP87*$BL87/($AX87-$AW87+1)*BB87*(DAY(EOMONTH(BB$15,0))),
$DH87="день_2",
$BP87/30*MAX(MIN($AX87,EOMONTH(BB$15,0))-MAX($AW87,BB$15)+1,),
$DH87="раб.день",
$BP87/30*(IFERROR(
_xlfn.LET(_xlpm.VD,
CHOOSE(
{1;2;3;4;5;6;7;8;9;10;11;12;13;14;15;16;17;18},
45658,45659,45660,45661,45662,45663,45664,45665,45711,45724,45778,45779,45785,45786,45820,45821,45965,46022),
_xlfn.LET(_xlpm.DD,
MAX(MIN($AX87,EOMONTH(BB$15,0))-MAX($AW87,BB$15),),
_xlfn.IFS(
AND(MONTH($AW87)=MONTH(BB$15),MONTH($AX87)&lt;&gt;MONTH(BB$15)),
NETWORKDAYS.INTL($AW87,$AW87+_xlpm.DD,1,_xlpm.VD),
AND(MONTH($AW87)&lt;&gt;MONTH(BB$15),MONTH($AX87)=MONTH(BB$15)),
NETWORKDAYS.INTL(($AX87)-_xlpm.DD,$AX87,1,_xlpm.VD),
AND(MONTH($AW87)&lt;MONTH(BB$15),MONTH($AX87)&gt;MONTH(BB$15)),
NETWORKDAYS.INTL((EOMONTH(BB$15-1,1))-_xlpm.DD,EOMONTH(BB$15-1,1),1,_xlpm.VD),
AND(MONTH($AW87)=MONTH(BB$15),MONTH($AX87)=MONTH(BB$15)),
NETWORKDAYS.INTL($AW87,$AX87,1,_xlpm.VD)))),0)),
$DH87="месяц",
$BP87*BB87,
$DH87="неделя",
$BP87*BB87/7*(ROUNDUP((DAY(EOMONTH(BB$15,0)))/4,0))),
0)</f>
        <v/>
      </c>
      <c r="BT87" s="125">
        <f t="array" ref="BT87">
IFERROR(
_xlfn.IFS(
$DH87="день_1",
$BP87*$BL87/($AX87-$AW87+1)*BC87*(DAY(EOMONTH(BC$15,0))),
$DH87="день_2",
$BP87/30*MAX(MIN($AX87,EOMONTH(BC$15,0))-MAX($AW87,BC$15)+1,),
$DH87="раб.день",
$BP87/30*(IFERROR(
_xlfn.LET(_xlpm.VD,
CHOOSE(
{1;2;3;4;5;6;7;8;9;10;11;12;13;14;15;16;17;18},
45658,45659,45660,45661,45662,45663,45664,45665,45711,45724,45778,45779,45785,45786,45820,45821,45965,46022),
_xlfn.LET(_xlpm.DD,
MAX(MIN($AX87,EOMONTH(BC$15,0))-MAX($AW87,BC$15),),
_xlfn.IFS(
AND(MONTH($AW87)=MONTH(BC$15),MONTH($AX87)&lt;&gt;MONTH(BC$15)),
NETWORKDAYS.INTL($AW87,$AW87+_xlpm.DD,1,_xlpm.VD),
AND(MONTH($AW87)&lt;&gt;MONTH(BC$15),MONTH($AX87)=MONTH(BC$15)),
NETWORKDAYS.INTL(($AX87)-_xlpm.DD,$AX87,1,_xlpm.VD),
AND(MONTH($AW87)&lt;MONTH(BC$15),MONTH($AX87)&gt;MONTH(BC$15)),
NETWORKDAYS.INTL((EOMONTH(BC$15-1,1))-_xlpm.DD,EOMONTH(BC$15-1,1),1,_xlpm.VD),
AND(MONTH($AW87)=MONTH(BC$15),MONTH($AX87)=MONTH(BC$15)),
NETWORKDAYS.INTL($AW87,$AX87,1,_xlpm.VD)))),0)),
$DH87="месяц",
$BP87*BC87,
$DH87="неделя",
$BP87*BC87/7*(ROUNDUP((DAY(EOMONTH(BC$15,0)))/4,0))),
0)</f>
        <v/>
      </c>
      <c r="BU87" s="125">
        <f t="array" ref="BU87">
IFERROR(
_xlfn.IFS(
$DH87="день_1",
$BP87*$BL87/($AX87-$AW87+1)*BD87*(DAY(EOMONTH(BD$15,0))),
$DH87="день_2",
$BP87/30*MAX(MIN($AX87,EOMONTH(BD$15,0))-MAX($AW87,BD$15)+1,),
$DH87="раб.день",
$BP87/30*(IFERROR(
_xlfn.LET(_xlpm.VD,
CHOOSE(
{1;2;3;4;5;6;7;8;9;10;11;12;13;14;15;16;17;18},
45658,45659,45660,45661,45662,45663,45664,45665,45711,45724,45778,45779,45785,45786,45820,45821,45965,46022),
_xlfn.LET(_xlpm.DD,
MAX(MIN($AX87,EOMONTH(BD$15,0))-MAX($AW87,BD$15),),
_xlfn.IFS(
AND(MONTH($AW87)=MONTH(BD$15),MONTH($AX87)&lt;&gt;MONTH(BD$15)),
NETWORKDAYS.INTL($AW87,$AW87+_xlpm.DD,1,_xlpm.VD),
AND(MONTH($AW87)&lt;&gt;MONTH(BD$15),MONTH($AX87)=MONTH(BD$15)),
NETWORKDAYS.INTL(($AX87)-_xlpm.DD,$AX87,1,_xlpm.VD),
AND(MONTH($AW87)&lt;MONTH(BD$15),MONTH($AX87)&gt;MONTH(BD$15)),
NETWORKDAYS.INTL((EOMONTH(BD$15-1,1))-_xlpm.DD,EOMONTH(BD$15-1,1),1,_xlpm.VD),
AND(MONTH($AW87)=MONTH(BD$15),MONTH($AX87)=MONTH(BD$15)),
NETWORKDAYS.INTL($AW87,$AX87,1,_xlpm.VD)))),0)),
$DH87="месяц",
$BP87*BD87,
$DH87="неделя",
$BP87*BD87/7*(ROUNDUP((DAY(EOMONTH(BD$15,0)))/4,0))),
0)</f>
        <v/>
      </c>
      <c r="BV87" s="125">
        <f t="array" ref="BV87">
IFERROR(
_xlfn.IFS(
$DH87="день_1",
$BP87*$BL87/($AX87-$AW87+1)*BE87*(DAY(EOMONTH(BE$15,0))),
$DH87="день_2",
$BP87/30*MAX(MIN($AX87,EOMONTH(BE$15,0))-MAX($AW87,BE$15)+1,),
$DH87="раб.день",
$BP87/30*(IFERROR(
_xlfn.LET(_xlpm.VD,
CHOOSE(
{1;2;3;4;5;6;7;8;9;10;11;12;13;14;15;16;17;18},
45658,45659,45660,45661,45662,45663,45664,45665,45711,45724,45778,45779,45785,45786,45820,45821,45965,46022),
_xlfn.LET(_xlpm.DD,
MAX(MIN($AX87,EOMONTH(BE$15,0))-MAX($AW87,BE$15),),
_xlfn.IFS(
AND(MONTH($AW87)=MONTH(BE$15),MONTH($AX87)&lt;&gt;MONTH(BE$15)),
NETWORKDAYS.INTL($AW87,$AW87+_xlpm.DD,1,_xlpm.VD),
AND(MONTH($AW87)&lt;&gt;MONTH(BE$15),MONTH($AX87)=MONTH(BE$15)),
NETWORKDAYS.INTL(($AX87)-_xlpm.DD,$AX87,1,_xlpm.VD),
AND(MONTH($AW87)&lt;MONTH(BE$15),MONTH($AX87)&gt;MONTH(BE$15)),
NETWORKDAYS.INTL((EOMONTH(BE$15-1,1))-_xlpm.DD,EOMONTH(BE$15-1,1),1,_xlpm.VD),
AND(MONTH($AW87)=MONTH(BE$15),MONTH($AX87)=MONTH(BE$15)),
NETWORKDAYS.INTL($AW87,$AX87,1,_xlpm.VD)))),0)),
$DH87="месяц",
$BP87*BE87,
$DH87="неделя",
$BP87*BE87/7*(ROUNDUP((DAY(EOMONTH(BE$15,0)))/4,0))),
0)</f>
        <v/>
      </c>
      <c r="BW87" s="125">
        <f t="array" ref="BW87">
IFERROR(
_xlfn.IFS(
$DH87="день_1",
$BP87*$BL87/($AX87-$AW87+1)*BF87*(DAY(EOMONTH(BF$15,0))),
$DH87="день_2",
$BP87/30*MAX(MIN($AX87,EOMONTH(BF$15,0))-MAX($AW87,BF$15)+1,),
$DH87="раб.день",
$BP87/30*(IFERROR(
_xlfn.LET(_xlpm.VD,
CHOOSE(
{1;2;3;4;5;6;7;8;9;10;11;12;13;14;15;16;17;18},
45658,45659,45660,45661,45662,45663,45664,45665,45711,45724,45778,45779,45785,45786,45820,45821,45965,46022),
_xlfn.LET(_xlpm.DD,
MAX(MIN($AX87,EOMONTH(BF$15,0))-MAX($AW87,BF$15),),
_xlfn.IFS(
AND(MONTH($AW87)=MONTH(BF$15),MONTH($AX87)&lt;&gt;MONTH(BF$15)),
NETWORKDAYS.INTL($AW87,$AW87+_xlpm.DD,1,_xlpm.VD),
AND(MONTH($AW87)&lt;&gt;MONTH(BF$15),MONTH($AX87)=MONTH(BF$15)),
NETWORKDAYS.INTL(($AX87)-_xlpm.DD,$AX87,1,_xlpm.VD),
AND(MONTH($AW87)&lt;MONTH(BF$15),MONTH($AX87)&gt;MONTH(BF$15)),
NETWORKDAYS.INTL((EOMONTH(BF$15-1,1))-_xlpm.DD,EOMONTH(BF$15-1,1),1,_xlpm.VD),
AND(MONTH($AW87)=MONTH(BF$15),MONTH($AX87)=MONTH(BF$15)),
NETWORKDAYS.INTL($AW87,$AX87,1,_xlpm.VD)))),0)),
$DH87="месяц",
$BP87*BF87,
$DH87="неделя",
$BP87*BF87/7*(ROUNDUP((DAY(EOMONTH(BF$15,0)))/4,0))),
0)</f>
        <v/>
      </c>
      <c r="BX87" s="125">
        <f t="array" ref="BX87">
IFERROR(
_xlfn.IFS(
$DH87="день_1",
$BP87*$BL87/($AX87-$AW87+1)*BG87*(DAY(EOMONTH(BG$15,0))),
$DH87="день_2",
$BP87/30*MAX(MIN($AX87,EOMONTH(BG$15,0))-MAX($AW87,BG$15)+1,),
$DH87="раб.день",
$BP87/30*(IFERROR(
_xlfn.LET(_xlpm.VD,
CHOOSE(
{1;2;3;4;5;6;7;8;9;10;11;12;13;14;15;16;17;18},
45658,45659,45660,45661,45662,45663,45664,45665,45711,45724,45778,45779,45785,45786,45820,45821,45965,46022),
_xlfn.LET(_xlpm.DD,
MAX(MIN($AX87,EOMONTH(BG$15,0))-MAX($AW87,BG$15),),
_xlfn.IFS(
AND(MONTH($AW87)=MONTH(BG$15),MONTH($AX87)&lt;&gt;MONTH(BG$15)),
NETWORKDAYS.INTL($AW87,$AW87+_xlpm.DD,1,_xlpm.VD),
AND(MONTH($AW87)&lt;&gt;MONTH(BG$15),MONTH($AX87)=MONTH(BG$15)),
NETWORKDAYS.INTL(($AX87)-_xlpm.DD,$AX87,1,_xlpm.VD),
AND(MONTH($AW87)&lt;MONTH(BG$15),MONTH($AX87)&gt;MONTH(BG$15)),
NETWORKDAYS.INTL((EOMONTH(BG$15-1,1))-_xlpm.DD,EOMONTH(BG$15-1,1),1,_xlpm.VD),
AND(MONTH($AW87)=MONTH(BG$15),MONTH($AX87)=MONTH(BG$15)),
NETWORKDAYS.INTL($AW87,$AX87,1,_xlpm.VD)))),0)),
$DH87="месяц",
$BP87*BG87,
$DH87="неделя",
$BP87*BG87/7*(ROUNDUP((DAY(EOMONTH(BG$15,0)))/4,0))),
0)</f>
        <v/>
      </c>
      <c r="BY87" s="125">
        <f t="array" ref="BY87">
IFERROR(
_xlfn.IFS(
$DH87="день_1",
$BP87*$BL87/($AX87-$AW87+1)*BH87*(DAY(EOMONTH(BH$15,0))),
$DH87="день_2",
$BP87/30*MAX(MIN($AX87,EOMONTH(BH$15,0))-MAX($AW87,BH$15)+1,),
$DH87="раб.день",
$BP87/30*(IFERROR(
_xlfn.LET(_xlpm.VD,
CHOOSE(
{1;2;3;4;5;6;7;8;9;10;11;12;13;14;15;16;17;18},
45658,45659,45660,45661,45662,45663,45664,45665,45711,45724,45778,45779,45785,45786,45820,45821,45965,46022),
_xlfn.LET(_xlpm.DD,
MAX(MIN($AX87,EOMONTH(BH$15,0))-MAX($AW87,BH$15),),
_xlfn.IFS(
AND(MONTH($AW87)=MONTH(BH$15),MONTH($AX87)&lt;&gt;MONTH(BH$15)),
NETWORKDAYS.INTL($AW87,$AW87+_xlpm.DD,1,_xlpm.VD),
AND(MONTH($AW87)&lt;&gt;MONTH(BH$15),MONTH($AX87)=MONTH(BH$15)),
NETWORKDAYS.INTL(($AX87)-_xlpm.DD,$AX87,1,_xlpm.VD),
AND(MONTH($AW87)&lt;MONTH(BH$15),MONTH($AX87)&gt;MONTH(BH$15)),
NETWORKDAYS.INTL((EOMONTH(BH$15-1,1))-_xlpm.DD,EOMONTH(BH$15-1,1),1,_xlpm.VD),
AND(MONTH($AW87)=MONTH(BH$15),MONTH($AX87)=MONTH(BH$15)),
NETWORKDAYS.INTL($AW87,$AX87,1,_xlpm.VD)))),0)),
$DH87="месяц",
$BP87*BH87,
$DH87="неделя",
$BP87*BH87/7*(ROUNDUP((DAY(EOMONTH(BH$15,0)))/4,0))),
0)</f>
        <v/>
      </c>
      <c r="BZ87" s="125">
        <f t="array" ref="BZ87">
IFERROR(
_xlfn.IFS(
$DH87="день_1",
$BP87*$BL87/($AX87-$AW87+1)*BI87*(DAY(EOMONTH(BI$15,0))),
$DH87="день_2",
$BP87/30*MAX(MIN($AX87,EOMONTH(BI$15,0))-MAX($AW87,BI$15)+1,),
$DH87="раб.день",
$BP87/30*(IFERROR(
_xlfn.LET(_xlpm.VD,
CHOOSE(
{1;2;3;4;5;6;7;8;9;10;11;12;13;14;15;16;17;18},
45658,45659,45660,45661,45662,45663,45664,45665,45711,45724,45778,45779,45785,45786,45820,45821,45965,46022),
_xlfn.LET(_xlpm.DD,
MAX(MIN($AX87,EOMONTH(BI$15,0))-MAX($AW87,BI$15),),
_xlfn.IFS(
AND(MONTH($AW87)=MONTH(BI$15),MONTH($AX87)&lt;&gt;MONTH(BI$15)),
NETWORKDAYS.INTL($AW87,$AW87+_xlpm.DD,1,_xlpm.VD),
AND(MONTH($AW87)&lt;&gt;MONTH(BI$15),MONTH($AX87)=MONTH(BI$15)),
NETWORKDAYS.INTL(($AX87)-_xlpm.DD,$AX87,1,_xlpm.VD),
AND(MONTH($AW87)&lt;MONTH(BI$15),MONTH($AX87)&gt;MONTH(BI$15)),
NETWORKDAYS.INTL((EOMONTH(BI$15-1,1))-_xlpm.DD,EOMONTH(BI$15-1,1),1,_xlpm.VD),
AND(MONTH($AW87)=MONTH(BI$15),MONTH($AX87)=MONTH(BI$15)),
NETWORKDAYS.INTL($AW87,$AX87,1,_xlpm.VD)))),0)),
$DH87="месяц",
$BP87*BI87,
$DH87="неделя",
$BP87*BI87/7*(ROUNDUP((DAY(EOMONTH(BI$15,0)))/4,0))),
0)</f>
        <v/>
      </c>
      <c r="CA87" s="125">
        <f t="array" ref="CA87">
IFERROR(
_xlfn.IFS(
$DH87="день_1",
$BP87*$BL87/($AX87-$AW87+1)*BJ87*(DAY(EOMONTH(BJ$15,0))),
$DH87="день_2",
$BP87/30*MAX(MIN($AX87,EOMONTH(BJ$15,0))-MAX($AW87,BJ$15)+1,),
$DH87="раб.день",
$BP87/30*(IFERROR(
_xlfn.LET(_xlpm.VD,
CHOOSE(
{1;2;3;4;5;6;7;8;9;10;11;12;13;14;15;16;17;18},
45658,45659,45660,45661,45662,45663,45664,45665,45711,45724,45778,45779,45785,45786,45820,45821,45965,46022),
_xlfn.LET(_xlpm.DD,
MAX(MIN($AX87,EOMONTH(BJ$15,0))-MAX($AW87,BJ$15),),
_xlfn.IFS(
AND(MONTH($AW87)=MONTH(BJ$15),MONTH($AX87)&lt;&gt;MONTH(BJ$15)),
NETWORKDAYS.INTL($AW87,$AW87+_xlpm.DD,1,_xlpm.VD),
AND(MONTH($AW87)&lt;&gt;MONTH(BJ$15),MONTH($AX87)=MONTH(BJ$15)),
NETWORKDAYS.INTL(($AX87)-_xlpm.DD,$AX87,1,_xlpm.VD),
AND(MONTH($AW87)&lt;MONTH(BJ$15),MONTH($AX87)&gt;MONTH(BJ$15)),
NETWORKDAYS.INTL((EOMONTH(BJ$15-1,1))-_xlpm.DD,EOMONTH(BJ$15-1,1),1,_xlpm.VD),
AND(MONTH($AW87)=MONTH(BJ$15),MONTH($AX87)=MONTH(BJ$15)),
NETWORKDAYS.INTL($AW87,$AX87,1,_xlpm.VD)))),0)),
$DH87="месяц",
$BP87*BJ87,
$DH87="неделя",
$BP87*BJ87/7*(ROUNDUP((DAY(EOMONTH(BJ$15,0)))/4,0))),
0)</f>
        <v/>
      </c>
      <c r="CB87" s="125">
        <f t="array" ref="CB87">
IFERROR(
_xlfn.IFS(
$DH87="день_1",
$BP87*$BL87/($AX87-$AW87+1)*BK87*(DAY(EOMONTH(BK$15,0))),
$DH87="день_2",
$BP87/30*MAX(MIN($AX87,EOMONTH(BK$15,0))-MAX($AW87,BK$15)+1,),
$DH87="раб.день",
$BP87/30*(IFERROR(
_xlfn.LET(_xlpm.VD,
CHOOSE(
{1;2;3;4;5;6;7;8;9;10;11;12;13;14;15;16;17;18},
45658,45659,45660,45661,45662,45663,45664,45665,45711,45724,45778,45779,45785,45786,45820,45821,45965,46022),
_xlfn.LET(_xlpm.DD,
MAX(MIN($AX87,EOMONTH(BK$15,0))-MAX($AW87,BK$15),),
_xlfn.IFS(
AND(MONTH($AW87)=MONTH(BK$15),MONTH($AX87)&lt;&gt;MONTH(BK$15)),
NETWORKDAYS.INTL($AW87,$AW87+_xlpm.DD,1,_xlpm.VD),
AND(MONTH($AW87)&lt;&gt;MONTH(BK$15),MONTH($AX87)=MONTH(BK$15)),
NETWORKDAYS.INTL(($AX87)-_xlpm.DD,$AX87,1,_xlpm.VD),
AND(MONTH($AW87)&lt;MONTH(BK$15),MONTH($AX87)&gt;MONTH(BK$15)),
NETWORKDAYS.INTL((EOMONTH(BK$15-1,1))-_xlpm.DD,EOMONTH(BK$15-1,1),1,_xlpm.VD),
AND(MONTH($AW87)=MONTH(BK$15),MONTH($AX87)=MONTH(BK$15)),
NETWORKDAYS.INTL($AW87,$AX87,1,_xlpm.VD)))),0)),
$DH87="месяц",
$BP87*BK87,
$DH87="неделя",
$BP87*BK87/7*(ROUNDUP((DAY(EOMONTH(BK$15,0)))/4,0))),
0)</f>
        <v/>
      </c>
      <c r="CC87" s="125">
        <f>SUM($BQ87:$CB87)</f>
        <v/>
      </c>
      <c r="CD87" s="126">
        <f>SUM($EH87:$EH87)</f>
        <v/>
      </c>
      <c r="CE87" s="126">
        <f>$CD87*$AB87</f>
        <v/>
      </c>
      <c r="CF87" s="126">
        <f>SUM($EK87:$EK87)</f>
        <v/>
      </c>
      <c r="CG87" s="126">
        <f>$CF87*$AB87</f>
        <v/>
      </c>
      <c r="CH87" s="126">
        <f>SUM($CC87,$CE87,$CG87)</f>
        <v/>
      </c>
      <c r="CI87" s="126">
        <f>$CH87*(1+$CM87)</f>
        <v/>
      </c>
      <c r="CJ87" s="127" t="n">
        <v>0</v>
      </c>
      <c r="CK87" s="126">
        <f>SUM($CH87:$CH87)*(1+$CJ87)</f>
        <v/>
      </c>
      <c r="CL87" s="126">
        <f>SUM($CH87:$CH87)*(1+$CM87)</f>
        <v/>
      </c>
      <c r="CM87" s="59" t="inlineStr">
        <is>
          <t>20%</t>
        </is>
      </c>
      <c r="CN87" s="59" t="n"/>
      <c r="CO87" s="72" t="n"/>
      <c r="CP87" s="59" t="n"/>
      <c r="CQ87" s="73" t="n"/>
      <c r="CR87" s="73" t="n"/>
      <c r="CS87" s="73" t="n"/>
      <c r="CT87" s="72" t="n"/>
      <c r="CU87" s="79" t="inlineStr">
        <is>
          <t> </t>
        </is>
      </c>
      <c r="CV87" s="60" t="n"/>
      <c r="CW87" s="60" t="n"/>
      <c r="CX87" s="60" t="n"/>
      <c r="CY87" s="127">
        <f>IFERROR(($CC87-$EE87)/($EE87/(1-$DQ87)),0)</f>
        <v/>
      </c>
      <c r="CZ87" s="127">
        <f>IFERROR(1-$EI87/($CE87),0)</f>
        <v/>
      </c>
      <c r="DA87" s="127">
        <f>IFERROR(1-$EL87/($CG87),0)</f>
        <v/>
      </c>
      <c r="DB87" s="126">
        <f>ROUND(IFERROR(($CI87/(1+$CM87)-$EN87),0),2)</f>
        <v/>
      </c>
      <c r="DC87" s="128" t="n"/>
      <c r="DD87" s="125" t="n"/>
      <c r="DE87" s="75" t="n">
        <v>0</v>
      </c>
      <c r="DF87" s="128" t="n"/>
      <c r="DG87" s="125">
        <f>IF($DC87=0,0,$DD87*($DC87*100%-$DE87*$DF87))*SUM($AB87:$AB87)</f>
        <v/>
      </c>
      <c r="DH87" s="129" t="inlineStr">
        <is>
          <t>месяц</t>
        </is>
      </c>
      <c r="DI87" s="130">
        <f t="array" ref="DI87">IFERROR(
IF($ES87="LisChannel",
(ROUND(((INDEX({174.625;153.888888888889;130.972222222222},MATCH($AI87,{2;3;4}),0))*$AG87*$AI87),2)),0),0)</f>
        <v/>
      </c>
      <c r="DJ87" s="130">
        <f>
_xlfn.LET(_xlpm.X,
IFERROR(
IF($ES87="НовиковТВ",
(_xlfn.LET(_xlpm.NTV,
_xlfn.LET(_xlpm.MIN,350000,
IF(SUMIFS($DI:$DI,$ES:$ES,"НовиковТВ")&lt;=_xlpm.MIN,
(SUMIFS($DI:$DI,$ES:$ES,"НовиковТВ")/(COUNTIFS($ES:$ES,"НовиковТВ")))*_xlpm.MIN/SUMIFS($DI:$DI,$ES:$ES,"НовиковТВ"),
DI87)),
_xlpm.NTV+$DG87/(1-(1-(_xlpm.NTV)*(1-$DL87)*(1-$DM87)*(1-$DN87)*(1-$DO87)*(1-$DP87)/_xlpm.NTV))))/(1+$EP87),
$DI87+$DG87/(1-(1-($DI87)*(1-$DL87)*(1-$DM87)*(1-$DN87)*(1-$DO87)*(1-$DP87)/$DI87))),
0),
_xlpm.X*(1+$CM87)*(1+$CW87)-_xlpm.X*(1+$CM87)+_xlpm.X)</f>
        <v/>
      </c>
      <c r="DK87" s="125" t="inlineStr">
        <is>
          <t>послед.</t>
        </is>
      </c>
      <c r="DL87" s="63" t="n">
        <v>0</v>
      </c>
      <c r="DM87" s="63" t="n">
        <v>0</v>
      </c>
      <c r="DN87" s="63" t="n">
        <v>0</v>
      </c>
      <c r="DO87" s="63" t="n">
        <v>0</v>
      </c>
      <c r="DP87" s="63" t="n">
        <v>0</v>
      </c>
      <c r="DQ87" s="63">
        <f t="array" ref="DQ87">IFERROR(_xlfn.IFS(
$DK87="послед.",1-(1-$DL87)*(1-$DM87)*(1-$DN87)*(1-$DO87)*(1-$DP87),
$DK87="сумм.",$DL87+$DM87+$DN87+$DO87+$DP87),
0)</f>
        <v/>
      </c>
      <c r="DR87" s="125">
        <f t="array" ref="DR87">
IFERROR(
_xlfn.IFS(
$BL87=0,
0,
$BL87&gt;0,
_xlfn.IFS($DK87="послед.",
$DJ87*(1-$DL87)*(1-$DM87)*(1-$DN87)*(1-$DO87)*(1-$DP87),
$DK87="сумм.",
$DJ87*(1-($DL87+$DM87+$DN87+$DO87+$DP87)))),0)</f>
        <v/>
      </c>
      <c r="DS87" s="125">
        <f t="array" ref="DS87">
IFERROR(_xlfn.IFS(
$DH87="день_1",
$DR87*$BL87/($AX87-$AW87+1)*AZ87*(DAY(EOMONTH(AZ$15,0))),
$DH87="день_2",
$DR87/30*MAX(MIN($AX87,EOMONTH(AZ$15,0))-MAX($AW87,AZ$15)+1,),
$DH87="раб.день",
$DR87/30*(IFERROR(
_xlfn.LET(_xlpm.VD,
CHOOSE(
{1;2;3;4;5;6;7;8;9;10;11;12;13;14;15;16;17;18},
45658,45659,45660,45661,45662,45663,45664,45665,45711,45724,45778,45779,45785,45786,45820,45821,45965,46022),
_xlfn.LET(_xlpm.DD,
MAX(MIN($AX87,EOMONTH(AZ$15,0))-MAX($AW87,AZ$15),),
_xlfn.IFS(
AND(MONTH($AW87)=MONTH(AZ$15),MONTH($AX87)&lt;&gt;MONTH(AZ$15)),
NETWORKDAYS.INTL($AW87,$AW87+_xlpm.DD,1,_xlpm.VD),
AND(MONTH($AW87)&lt;&gt;MONTH(AZ$15),MONTH($AX87)=MONTH(AZ$15)),
NETWORKDAYS.INTL(($AX87)-_xlpm.DD,$AX87,1,_xlpm.VD),
AND(MONTH($AW87)&lt;MONTH(AZ$15),MONTH($AX87)&gt;MONTH(AZ$15)),
NETWORKDAYS.INTL((EOMONTH(AZ$15-1,1))-_xlpm.DD,EOMONTH(AZ$15-1,1),1,_xlpm.VD),
AND(MONTH($AW87)=MONTH(AZ$15),MONTH($AX87)=MONTH(AZ$15)),
NETWORKDAYS.INTL($AW87,$AX87,1,_xlpm.VD)))),0)),
$DH87="месяц",
$DR87*AZ87,
$DH87="неделя",
$DR87*AZ87/7*(ROUNDUP((DAY(EOMONTH(AZ$15,0)))/4,0))),
0)</f>
        <v/>
      </c>
      <c r="DT87" s="125">
        <f t="array" ref="DT87">
IFERROR(_xlfn.IFS(
$DH87="день_1",
$DR87*$BL87/($AX87-$AW87+1)*BA87*(DAY(EOMONTH(BA$15,0))),
$DH87="день_2",
$DR87/30*MAX(MIN($AX87,EOMONTH(BA$15,0))-MAX($AW87,BA$15)+1,),
$DH87="раб.день",
$DR87/30*(IFERROR(
_xlfn.LET(_xlpm.VD,
CHOOSE(
{1;2;3;4;5;6;7;8;9;10;11;12;13;14;15;16;17;18},
45658,45659,45660,45661,45662,45663,45664,45665,45711,45724,45778,45779,45785,45786,45820,45821,45965,46022),
_xlfn.LET(_xlpm.DD,
MAX(MIN($AX87,EOMONTH(BA$15,0))-MAX($AW87,BA$15),),
_xlfn.IFS(
AND(MONTH($AW87)=MONTH(BA$15),MONTH($AX87)&lt;&gt;MONTH(BA$15)),
NETWORKDAYS.INTL($AW87,$AW87+_xlpm.DD,1,_xlpm.VD),
AND(MONTH($AW87)&lt;&gt;MONTH(BA$15),MONTH($AX87)=MONTH(BA$15)),
NETWORKDAYS.INTL(($AX87)-_xlpm.DD,$AX87,1,_xlpm.VD),
AND(MONTH($AW87)&lt;MONTH(BA$15),MONTH($AX87)&gt;MONTH(BA$15)),
NETWORKDAYS.INTL((EOMONTH(BA$15-1,1))-_xlpm.DD,EOMONTH(BA$15-1,1),1,_xlpm.VD),
AND(MONTH($AW87)=MONTH(BA$15),MONTH($AX87)=MONTH(BA$15)),
NETWORKDAYS.INTL($AW87,$AX87,1,_xlpm.VD)))),0)),
$DH87="месяц",
$DR87*BA87,
$DH87="неделя",
$DR87*BA87/7*(ROUNDUP((DAY(EOMONTH(BA$15,0)))/4,0))),
0)</f>
        <v/>
      </c>
      <c r="DU87" s="125">
        <f t="array" ref="DU87">
IFERROR(_xlfn.IFS(
$DH87="день_1",
$DR87*$BL87/($AX87-$AW87+1)*BB87*(DAY(EOMONTH(BB$15,0))),
$DH87="день_2",
$DR87/30*MAX(MIN($AX87,EOMONTH(BB$15,0))-MAX($AW87,BB$15)+1,),
$DH87="раб.день",
$DR87/30*(IFERROR(
_xlfn.LET(_xlpm.VD,
CHOOSE(
{1;2;3;4;5;6;7;8;9;10;11;12;13;14;15;16;17;18},
45658,45659,45660,45661,45662,45663,45664,45665,45711,45724,45778,45779,45785,45786,45820,45821,45965,46022),
_xlfn.LET(_xlpm.DD,
MAX(MIN($AX87,EOMONTH(BB$15,0))-MAX($AW87,BB$15),),
_xlfn.IFS(
AND(MONTH($AW87)=MONTH(BB$15),MONTH($AX87)&lt;&gt;MONTH(BB$15)),
NETWORKDAYS.INTL($AW87,$AW87+_xlpm.DD,1,_xlpm.VD),
AND(MONTH($AW87)&lt;&gt;MONTH(BB$15),MONTH($AX87)=MONTH(BB$15)),
NETWORKDAYS.INTL(($AX87)-_xlpm.DD,$AX87,1,_xlpm.VD),
AND(MONTH($AW87)&lt;MONTH(BB$15),MONTH($AX87)&gt;MONTH(BB$15)),
NETWORKDAYS.INTL((EOMONTH(BB$15-1,1))-_xlpm.DD,EOMONTH(BB$15-1,1),1,_xlpm.VD),
AND(MONTH($AW87)=MONTH(BB$15),MONTH($AX87)=MONTH(BB$15)),
NETWORKDAYS.INTL($AW87,$AX87,1,_xlpm.VD)))),0)),
$DH87="месяц",
$DR87*BB87,
$DH87="неделя",
$DR87*BB87/7*(ROUNDUP((DAY(EOMONTH(BB$15,0)))/4,0))),
0)</f>
        <v/>
      </c>
      <c r="DV87" s="125">
        <f t="array" ref="DV87">
IFERROR(_xlfn.IFS(
$DH87="день_1",
$DR87*$BL87/($AX87-$AW87+1)*BC87*(DAY(EOMONTH(BC$15,0))),
$DH87="день_2",
$DR87/30*MAX(MIN($AX87,EOMONTH(BC$15,0))-MAX($AW87,BC$15)+1,),
$DH87="раб.день",
$DR87/30*(IFERROR(
_xlfn.LET(_xlpm.VD,
CHOOSE(
{1;2;3;4;5;6;7;8;9;10;11;12;13;14;15;16;17;18},
45658,45659,45660,45661,45662,45663,45664,45665,45711,45724,45778,45779,45785,45786,45820,45821,45965,46022),
_xlfn.LET(_xlpm.DD,
MAX(MIN($AX87,EOMONTH(BC$15,0))-MAX($AW87,BC$15),),
_xlfn.IFS(
AND(MONTH($AW87)=MONTH(BC$15),MONTH($AX87)&lt;&gt;MONTH(BC$15)),
NETWORKDAYS.INTL($AW87,$AW87+_xlpm.DD,1,_xlpm.VD),
AND(MONTH($AW87)&lt;&gt;MONTH(BC$15),MONTH($AX87)=MONTH(BC$15)),
NETWORKDAYS.INTL(($AX87)-_xlpm.DD,$AX87,1,_xlpm.VD),
AND(MONTH($AW87)&lt;MONTH(BC$15),MONTH($AX87)&gt;MONTH(BC$15)),
NETWORKDAYS.INTL((EOMONTH(BC$15-1,1))-_xlpm.DD,EOMONTH(BC$15-1,1),1,_xlpm.VD),
AND(MONTH($AW87)=MONTH(BC$15),MONTH($AX87)=MONTH(BC$15)),
NETWORKDAYS.INTL($AW87,$AX87,1,_xlpm.VD)))),0)),
$DH87="месяц",
$DR87*BC87,
$DH87="неделя",
$DR87*BC87/7*(ROUNDUP((DAY(EOMONTH(BC$15,0)))/4,0))),
0)</f>
        <v/>
      </c>
      <c r="DW87" s="125">
        <f t="array" ref="DW87">
IFERROR(_xlfn.IFS(
$DH87="день_1",
$DR87*$BL87/($AX87-$AW87+1)*BD87*(DAY(EOMONTH(BD$15,0))),
$DH87="день_2",
$DR87/30*MAX(MIN($AX87,EOMONTH(BD$15,0))-MAX($AW87,BD$15)+1,),
$DH87="раб.день",
$DR87/30*(IFERROR(
_xlfn.LET(_xlpm.VD,
CHOOSE(
{1;2;3;4;5;6;7;8;9;10;11;12;13;14;15;16;17;18},
45658,45659,45660,45661,45662,45663,45664,45665,45711,45724,45778,45779,45785,45786,45820,45821,45965,46022),
_xlfn.LET(_xlpm.DD,
MAX(MIN($AX87,EOMONTH(BD$15,0))-MAX($AW87,BD$15),),
_xlfn.IFS(
AND(MONTH($AW87)=MONTH(BD$15),MONTH($AX87)&lt;&gt;MONTH(BD$15)),
NETWORKDAYS.INTL($AW87,$AW87+_xlpm.DD,1,_xlpm.VD),
AND(MONTH($AW87)&lt;&gt;MONTH(BD$15),MONTH($AX87)=MONTH(BD$15)),
NETWORKDAYS.INTL(($AX87)-_xlpm.DD,$AX87,1,_xlpm.VD),
AND(MONTH($AW87)&lt;MONTH(BD$15),MONTH($AX87)&gt;MONTH(BD$15)),
NETWORKDAYS.INTL((EOMONTH(BD$15-1,1))-_xlpm.DD,EOMONTH(BD$15-1,1),1,_xlpm.VD),
AND(MONTH($AW87)=MONTH(BD$15),MONTH($AX87)=MONTH(BD$15)),
NETWORKDAYS.INTL($AW87,$AX87,1,_xlpm.VD)))),0)),
$DH87="месяц",
$DR87*BD87,
$DH87="неделя",
$DR87*BD87/7*(ROUNDUP((DAY(EOMONTH(BD$15,0)))/4,0))),
0)</f>
        <v/>
      </c>
      <c r="DX87" s="125">
        <f t="array" ref="DX87">
IFERROR(_xlfn.IFS(
$DH87="день_1",
$DR87*$BL87/($AX87-$AW87+1)*BE87*(DAY(EOMONTH(BE$15,0))),
$DH87="день_2",
$DR87/30*MAX(MIN($AX87,EOMONTH(BE$15,0))-MAX($AW87,BE$15)+1,),
$DH87="раб.день",
$DR87/30*(IFERROR(
_xlfn.LET(_xlpm.VD,
CHOOSE(
{1;2;3;4;5;6;7;8;9;10;11;12;13;14;15;16;17;18},
45658,45659,45660,45661,45662,45663,45664,45665,45711,45724,45778,45779,45785,45786,45820,45821,45965,46022),
_xlfn.LET(_xlpm.DD,
MAX(MIN($AX87,EOMONTH(BE$15,0))-MAX($AW87,BE$15),),
_xlfn.IFS(
AND(MONTH($AW87)=MONTH(BE$15),MONTH($AX87)&lt;&gt;MONTH(BE$15)),
NETWORKDAYS.INTL($AW87,$AW87+_xlpm.DD,1,_xlpm.VD),
AND(MONTH($AW87)&lt;&gt;MONTH(BE$15),MONTH($AX87)=MONTH(BE$15)),
NETWORKDAYS.INTL(($AX87)-_xlpm.DD,$AX87,1,_xlpm.VD),
AND(MONTH($AW87)&lt;MONTH(BE$15),MONTH($AX87)&gt;MONTH(BE$15)),
NETWORKDAYS.INTL((EOMONTH(BE$15-1,1))-_xlpm.DD,EOMONTH(BE$15-1,1),1,_xlpm.VD),
AND(MONTH($AW87)=MONTH(BE$15),MONTH($AX87)=MONTH(BE$15)),
NETWORKDAYS.INTL($AW87,$AX87,1,_xlpm.VD)))),0)),
$DH87="месяц",
$DR87*BE87,
$DH87="неделя",
$DR87*BE87/7*(ROUNDUP((DAY(EOMONTH(BE$15,0)))/4,0))),
0)</f>
        <v/>
      </c>
      <c r="DY87" s="125">
        <f t="array" ref="DY87">
IFERROR(_xlfn.IFS(
$DH87="день_1",
$DR87*$BL87/($AX87-$AW87+1)*BF87*(DAY(EOMONTH(BF$15,0))),
$DH87="день_2",
$DR87/30*MAX(MIN($AX87,EOMONTH(BF$15,0))-MAX($AW87,BF$15)+1,),
$DH87="раб.день",
$DR87/30*(IFERROR(
_xlfn.LET(_xlpm.VD,
CHOOSE(
{1;2;3;4;5;6;7;8;9;10;11;12;13;14;15;16;17;18},
45658,45659,45660,45661,45662,45663,45664,45665,45711,45724,45778,45779,45785,45786,45820,45821,45965,46022),
_xlfn.LET(_xlpm.DD,
MAX(MIN($AX87,EOMONTH(BF$15,0))-MAX($AW87,BF$15),),
_xlfn.IFS(
AND(MONTH($AW87)=MONTH(BF$15),MONTH($AX87)&lt;&gt;MONTH(BF$15)),
NETWORKDAYS.INTL($AW87,$AW87+_xlpm.DD,1,_xlpm.VD),
AND(MONTH($AW87)&lt;&gt;MONTH(BF$15),MONTH($AX87)=MONTH(BF$15)),
NETWORKDAYS.INTL(($AX87)-_xlpm.DD,$AX87,1,_xlpm.VD),
AND(MONTH($AW87)&lt;MONTH(BF$15),MONTH($AX87)&gt;MONTH(BF$15)),
NETWORKDAYS.INTL((EOMONTH(BF$15-1,1))-_xlpm.DD,EOMONTH(BF$15-1,1),1,_xlpm.VD),
AND(MONTH($AW87)=MONTH(BF$15),MONTH($AX87)=MONTH(BF$15)),
NETWORKDAYS.INTL($AW87,$AX87,1,_xlpm.VD)))),0)),
$DH87="месяц",
$DR87*BF87,
$DH87="неделя",
$DR87*BF87/7*(ROUNDUP((DAY(EOMONTH(BF$15,0)))/4,0))),
0)</f>
        <v/>
      </c>
      <c r="DZ87" s="125">
        <f t="array" ref="DZ87">
IFERROR(_xlfn.IFS(
$DH87="день_1",
$DR87*$BL87/($AX87-$AW87+1)*BG87*(DAY(EOMONTH(BG$15,0))),
$DH87="день_2",
$DR87/30*MAX(MIN($AX87,EOMONTH(BG$15,0))-MAX($AW87,BG$15)+1,),
$DH87="раб.день",
$DR87/30*(IFERROR(
_xlfn.LET(_xlpm.VD,
CHOOSE(
{1;2;3;4;5;6;7;8;9;10;11;12;13;14;15;16;17;18},
45658,45659,45660,45661,45662,45663,45664,45665,45711,45724,45778,45779,45785,45786,45820,45821,45965,46022),
_xlfn.LET(_xlpm.DD,
MAX(MIN($AX87,EOMONTH(BG$15,0))-MAX($AW87,BG$15),),
_xlfn.IFS(
AND(MONTH($AW87)=MONTH(BG$15),MONTH($AX87)&lt;&gt;MONTH(BG$15)),
NETWORKDAYS.INTL($AW87,$AW87+_xlpm.DD,1,_xlpm.VD),
AND(MONTH($AW87)&lt;&gt;MONTH(BG$15),MONTH($AX87)=MONTH(BG$15)),
NETWORKDAYS.INTL(($AX87)-_xlpm.DD,$AX87,1,_xlpm.VD),
AND(MONTH($AW87)&lt;MONTH(BG$15),MONTH($AX87)&gt;MONTH(BG$15)),
NETWORKDAYS.INTL((EOMONTH(BG$15-1,1))-_xlpm.DD,EOMONTH(BG$15-1,1),1,_xlpm.VD),
AND(MONTH($AW87)=MONTH(BG$15),MONTH($AX87)=MONTH(BG$15)),
NETWORKDAYS.INTL($AW87,$AX87,1,_xlpm.VD)))),0)),
$DH87="месяц",
$DR87*BG87,
$DH87="неделя",
$DR87*BG87/7*(ROUNDUP((DAY(EOMONTH(BG$15,0)))/4,0))),
0)</f>
        <v/>
      </c>
      <c r="EA87" s="125">
        <f t="array" ref="EA87">
IFERROR(_xlfn.IFS(
$DH87="день_1",
$DR87*$BL87/($AX87-$AW87+1)*BH87*(DAY(EOMONTH(BH$15,0))),
$DH87="день_2",
$DR87/30*MAX(MIN($AX87,EOMONTH(BH$15,0))-MAX($AW87,BH$15)+1,),
$DH87="раб.день",
$DR87/30*(IFERROR(
_xlfn.LET(_xlpm.VD,
CHOOSE(
{1;2;3;4;5;6;7;8;9;10;11;12;13;14;15;16;17;18},
45658,45659,45660,45661,45662,45663,45664,45665,45711,45724,45778,45779,45785,45786,45820,45821,45965,46022),
_xlfn.LET(_xlpm.DD,
MAX(MIN($AX87,EOMONTH(BH$15,0))-MAX($AW87,BH$15),),
_xlfn.IFS(
AND(MONTH($AW87)=MONTH(BH$15),MONTH($AX87)&lt;&gt;MONTH(BH$15)),
NETWORKDAYS.INTL($AW87,$AW87+_xlpm.DD,1,_xlpm.VD),
AND(MONTH($AW87)&lt;&gt;MONTH(BH$15),MONTH($AX87)=MONTH(BH$15)),
NETWORKDAYS.INTL(($AX87)-_xlpm.DD,$AX87,1,_xlpm.VD),
AND(MONTH($AW87)&lt;MONTH(BH$15),MONTH($AX87)&gt;MONTH(BH$15)),
NETWORKDAYS.INTL((EOMONTH(BH$15-1,1))-_xlpm.DD,EOMONTH(BH$15-1,1),1,_xlpm.VD),
AND(MONTH($AW87)=MONTH(BH$15),MONTH($AX87)=MONTH(BH$15)),
NETWORKDAYS.INTL($AW87,$AX87,1,_xlpm.VD)))),0)),
$DH87="месяц",
$DR87*BH87,
$DH87="неделя",
$DR87*BH87/7*(ROUNDUP((DAY(EOMONTH(BH$15,0)))/4,0))),
0)</f>
        <v/>
      </c>
      <c r="EB87" s="125">
        <f t="array" ref="EB87">
IFERROR(_xlfn.IFS(
$DH87="день_1",
$DR87*$BL87/($AX87-$AW87+1)*BI87*(DAY(EOMONTH(BI$15,0))),
$DH87="день_2",
$DR87/30*MAX(MIN($AX87,EOMONTH(BI$15,0))-MAX($AW87,BI$15)+1,),
$DH87="раб.день",
$DR87/30*(IFERROR(
_xlfn.LET(_xlpm.VD,
CHOOSE(
{1;2;3;4;5;6;7;8;9;10;11;12;13;14;15;16;17;18},
45658,45659,45660,45661,45662,45663,45664,45665,45711,45724,45778,45779,45785,45786,45820,45821,45965,46022),
_xlfn.LET(_xlpm.DD,
MAX(MIN($AX87,EOMONTH(BI$15,0))-MAX($AW87,BI$15),),
_xlfn.IFS(
AND(MONTH($AW87)=MONTH(BI$15),MONTH($AX87)&lt;&gt;MONTH(BI$15)),
NETWORKDAYS.INTL($AW87,$AW87+_xlpm.DD,1,_xlpm.VD),
AND(MONTH($AW87)&lt;&gt;MONTH(BI$15),MONTH($AX87)=MONTH(BI$15)),
NETWORKDAYS.INTL(($AX87)-_xlpm.DD,$AX87,1,_xlpm.VD),
AND(MONTH($AW87)&lt;MONTH(BI$15),MONTH($AX87)&gt;MONTH(BI$15)),
NETWORKDAYS.INTL((EOMONTH(BI$15-1,1))-_xlpm.DD,EOMONTH(BI$15-1,1),1,_xlpm.VD),
AND(MONTH($AW87)=MONTH(BI$15),MONTH($AX87)=MONTH(BI$15)),
NETWORKDAYS.INTL($AW87,$AX87,1,_xlpm.VD)))),0)),
$DH87="месяц",
$DR87*BI87,
$DH87="неделя",
$DR87*BI87/7*(ROUNDUP((DAY(EOMONTH(BI$15,0)))/4,0))),
0)</f>
        <v/>
      </c>
      <c r="EC87" s="125">
        <f t="array" ref="EC87">
IFERROR(_xlfn.IFS(
$DH87="день_1",
$DR87*$BL87/($AX87-$AW87+1)*BJ87*(DAY(EOMONTH(BJ$15,0))),
$DH87="день_2",
$DR87/30*MAX(MIN($AX87,EOMONTH(BJ$15,0))-MAX($AW87,BJ$15)+1,),
$DH87="раб.день",
$DR87/30*(IFERROR(
_xlfn.LET(_xlpm.VD,
CHOOSE(
{1;2;3;4;5;6;7;8;9;10;11;12;13;14;15;16;17;18},
45658,45659,45660,45661,45662,45663,45664,45665,45711,45724,45778,45779,45785,45786,45820,45821,45965,46022),
_xlfn.LET(_xlpm.DD,
MAX(MIN($AX87,EOMONTH(BJ$15,0))-MAX($AW87,BJ$15),),
_xlfn.IFS(
AND(MONTH($AW87)=MONTH(BJ$15),MONTH($AX87)&lt;&gt;MONTH(BJ$15)),
NETWORKDAYS.INTL($AW87,$AW87+_xlpm.DD,1,_xlpm.VD),
AND(MONTH($AW87)&lt;&gt;MONTH(BJ$15),MONTH($AX87)=MONTH(BJ$15)),
NETWORKDAYS.INTL(($AX87)-_xlpm.DD,$AX87,1,_xlpm.VD),
AND(MONTH($AW87)&lt;MONTH(BJ$15),MONTH($AX87)&gt;MONTH(BJ$15)),
NETWORKDAYS.INTL((EOMONTH(BJ$15-1,1))-_xlpm.DD,EOMONTH(BJ$15-1,1),1,_xlpm.VD),
AND(MONTH($AW87)=MONTH(BJ$15),MONTH($AX87)=MONTH(BJ$15)),
NETWORKDAYS.INTL($AW87,$AX87,1,_xlpm.VD)))),0)),
$DH87="месяц",
$DR87*BJ87,
$DH87="неделя",
$DR87*BJ87/7*(ROUNDUP((DAY(EOMONTH(BJ$15,0)))/4,0))),
0)</f>
        <v/>
      </c>
      <c r="ED87" s="125">
        <f t="array" ref="ED87">
IFERROR(_xlfn.IFS(
$DH87="день_1",
$DR87*$BL87/($AX87-$AW87+1)*BK87*(DAY(EOMONTH(BK$15,0))),
$DH87="день_2",
$DR87/30*MAX(MIN($AX87,EOMONTH(BK$15,0))-MAX($AW87,BK$15)+1,),
$DH87="раб.день",
$DR87/30*(IFERROR(
_xlfn.LET(_xlpm.VD,
CHOOSE(
{1;2;3;4;5;6;7;8;9;10;11;12;13;14;15;16;17;18},
45658,45659,45660,45661,45662,45663,45664,45665,45711,45724,45778,45779,45785,45786,45820,45821,45965,46022),
_xlfn.LET(_xlpm.DD,
MAX(MIN($AX87,EOMONTH(BK$15,0))-MAX($AW87,BK$15),),
_xlfn.IFS(
AND(MONTH($AW87)=MONTH(BK$15),MONTH($AX87)&lt;&gt;MONTH(BK$15)),
NETWORKDAYS.INTL($AW87,$AW87+_xlpm.DD,1,_xlpm.VD),
AND(MONTH($AW87)&lt;&gt;MONTH(BK$15),MONTH($AX87)=MONTH(BK$15)),
NETWORKDAYS.INTL(($AX87)-_xlpm.DD,$AX87,1,_xlpm.VD),
AND(MONTH($AW87)&lt;MONTH(BK$15),MONTH($AX87)&gt;MONTH(BK$15)),
NETWORKDAYS.INTL((EOMONTH(BK$15-1,1))-_xlpm.DD,EOMONTH(BK$15-1,1),1,_xlpm.VD),
AND(MONTH($AW87)=MONTH(BK$15),MONTH($AX87)=MONTH(BK$15)),
NETWORKDAYS.INTL($AW87,$AX87,1,_xlpm.VD)))),0)),
$DH87="месяц",
$DR87*BK87,
$DH87="неделя",
$DR87*BK87/7*(ROUNDUP((DAY(EOMONTH(BK$15,0)))/4,0))),
0)</f>
        <v/>
      </c>
      <c r="EE87" s="125">
        <f>SUM($DS87,$DT87,$DU87,$DV87,$DW87,$DX87,$DY87,$DZ87,$EA87,$EB87,$EC87,$ED87)</f>
        <v/>
      </c>
      <c r="EF87" s="125">
        <f>IFERROR(ROUND($EE87*(1+$EP87),2),0)</f>
        <v/>
      </c>
      <c r="EG87" s="128" t="n">
        <v>1</v>
      </c>
      <c r="EH87" s="126" t="n">
        <v>0</v>
      </c>
      <c r="EI87" s="126">
        <f>ROUND(SUM($EH87:$EH87)*SUM($AB87:$AB87)*$EG87,2)</f>
        <v/>
      </c>
      <c r="EJ87" s="126">
        <f>ROUND($EI87*(1+$EP87),2)</f>
        <v/>
      </c>
      <c r="EK87" s="126" t="n">
        <v>0</v>
      </c>
      <c r="EL87" s="126">
        <f>ROUND(SUM($EK87:$EK87)*SUM($AB87:$AB87)*$EG87,2)</f>
        <v/>
      </c>
      <c r="EM87" s="126">
        <f>ROUND($EL87*(1+$EP87),2)</f>
        <v/>
      </c>
      <c r="EN87" s="126">
        <f>SUM($EE87,$EI87,$EL87)</f>
        <v/>
      </c>
      <c r="EO87" s="126">
        <f>SUM($EF87,$EJ87,$EM87)</f>
        <v/>
      </c>
      <c r="EP87" s="59" t="inlineStr">
        <is>
          <t>20%</t>
        </is>
      </c>
      <c r="EQ87" s="59" t="n"/>
      <c r="ER87" s="60">
        <f t="array" ref="ER87">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MATCH(ES87,
{"AMS";"RussOutdoor";"HD Outdoor";"Ingroup";"IQ";"Ledproduction";"LisChannel";"Logic";"Media-PPL";"NovikovTV | НовиковТВ";"SMA";"SOK";"КрокусТВ | CrocusTV | IndoorTV";"Сити";"ТЯК Москва"},
0)),"")</f>
        <v/>
      </c>
      <c r="ES87" s="60" t="n"/>
      <c r="ET87" s="60">
        <f t="array" ref="ET87">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MATCH(ES87,
{"AMS";"RussOutdoor";"HD Outdoor";"Ingroup";"IQ";"Ledproduction";"LisChannel";"Logic";"Media-PPL";"NovikovTV | НовиковТВ";"SMA";"SOK";"КрокусТВ | CrocusTV | IndoorTV";"Сити";"ТЯК Москва"},
0)),"")</f>
        <v/>
      </c>
      <c r="EU87" s="60" t="n"/>
      <c r="EV87" s="60" t="n"/>
      <c r="EX87" s="110">
        <f t="array" ref="EX87">
($AR87/30
+N("ТРАФИК ПЛОЩАДКИ"))*
(IFERROR(
_xlfn.LET(
_xlpm.GPR,
HLOOKUP($L87,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(MATCH($T87,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IF($Q87="цифровой",_xlpm.GPR/$AG87,_xlpm.GPR/60)),
0)
+N("DWELL TIME"))*
(IF($AB87=0,0,IF($AB87=1,0.3,IF($AB87=2,0.5,IF($AB87&gt;2,1))))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_xlfn.IFS($AC87="да",1.2,$AC87="нет",1)*
_xlfn.IFS($AD87="да",1.2,$AD87="нет",1)*
IF(R87="статический",1,1.2)*
$X87*
INDEX(
{1.2;1;1.2;1.2;1;1.2;1.2;1.2;1.2;1.2;1.2;1;1.2;1.2;1.2;1.2;1;1;1.2;1.2;1.2;1;1;1;1;1.2;1.2;1.2;1.2;1;1;1;1;1.2;1.2;1.2;1.2;1.2;1.2;1.2;1.2;1;1;1.2;1;1;1;1;1.5;1;1;1.5;1.5;1.2},
MATCH($Q87,_xlpm.MI,0)))&gt;{0.02;0.04;0.06;0.1;0.2;0.4;0.6;0.8;1;2;4;6})),
{0;1;2;3;4;5;6;7;8;9;10;11;12},
0)))
+N("КОЭФФИЦИЕНТ КОНТАКТА"))))*
(_xlfn.IFS($X87&lt;0.1,$X87/1000,$X87&gt;25,5.2,AND($X87&gt;=0.1,$X87&lt;=25),(($X87*2+0.1)/10)*($X87/10)))*
IFERROR((_xlfn.LET(
_xlpm.MA,
{0;0.8;0.85;0.9;0.95;1},
_xlpm.MAA,
{0;1;2;3;4;5},
INDEX(_xlpm.MA,MATCH(SUMPRODUCT(--((IF(ROUND(_xlpm.MAA,1)&gt;5,5,ROUND($AB87,1)))&gt;{0;1;2;3;4;5})),_xlpm.MAA,0)))
+N("КОЭФФИЦИЕНТ КОЛ-ВО КОНСТРУКЦИЙ")),1)*
$AB87,0))*
(IF($Q87="цифровой",$AG87/15*$AI87,1)
+N("ДЛЯ ЦИФРЫ"))</f>
        <v/>
      </c>
      <c r="EY87" s="110">
        <f>IFERROR(EX87*AY87,0)</f>
        <v/>
      </c>
      <c r="EZ87" s="131">
        <f>IFERROR(DP87/EY87*1000,0)</f>
        <v/>
      </c>
      <c r="FA87" s="112">
        <f>IFERROR(FC87/FB87,0)</f>
        <v/>
      </c>
      <c r="FB87" s="112">
        <f>IFERROR((FC87/(EY87/FF87*#REF!))*0.825,0)</f>
        <v/>
      </c>
      <c r="FC87" s="112">
        <f>IFERROR(((EX87*30/AR87)*100)/30,0)</f>
        <v/>
      </c>
      <c r="FD87" s="112">
        <f>IFERROR(EY87/G87*100%,0)</f>
        <v/>
      </c>
      <c r="FE87" s="112">
        <f>IFERROR(FD87/FC87*100%,0)</f>
        <v/>
      </c>
      <c r="FF87" s="110">
        <f>IFERROR(AR87/30*AY87,0)</f>
        <v/>
      </c>
    </row>
    <row r="88" ht="13" customHeight="1">
      <c r="A88" s="59" t="n"/>
      <c r="B88" s="60" t="n"/>
      <c r="C88" s="60" t="n"/>
      <c r="D88" s="60">
        <f t="array" ref="D88">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MATCH($E88,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88" s="60">
        <f t="array" ref="E88">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MATCH($F88,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88" s="60" t="inlineStr"/>
      <c r="G88" s="60" t="n"/>
      <c r="H88" s="60">
        <f t="array" ref="H88">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MATCH($I88,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88" s="60" t="n"/>
      <c r="J88" s="60" t="n"/>
      <c r="K88" s="60" t="n"/>
      <c r="L88" s="60" t="n"/>
      <c r="M88" s="60" t="n"/>
      <c r="N88" s="60" t="n"/>
      <c r="O88" s="60" t="n"/>
      <c r="P88" s="60">
        <f t="array" ref="P88">
_xlfn.IFS(
ISNUMBER(MATCH($Q88,{"шелфбаннер","разделитель","монетница","чековая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ISNUMBER(MATCH($Q88,{"LED/LCD","видеокулер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ISNUMBER(MATCH($Q88,{"автомобиль","машина","выставочное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ISNUMBER(MATCH($Q88,{"билборд","лифтовая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ISNUMBER(MATCH($Q88,{"навигация","подвесной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ISNUMBER(MATCH($Q88,{"движущаяся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ISNUMBER(MATCH($Q88,{"каталог","журнал"},)),
"Пресса",
$Q88="","")</f>
        <v/>
      </c>
      <c r="Q88" s="60" t="n"/>
      <c r="R88" s="60">
        <f t="array" ref="R88">
IFERROR(
_xlfn.IFS(
OR(ISNUMBER(MATCH($Q88,{"экспозиция","макет","стенд","автостенд","авто стенд","выставочное пространство","выставочные стенды","модульные выставочные стенды","3Д конструкция","3D конструкция"},)),P88="Экспонирование"),
"нестандартный",
ISNUMBER(MATCH($Q88,{"скроллер","призматрон"},)),
"динамический",
$P88="Видео",
"цифровой",
OR($P88="Пресса",$P88="Щит",$P88="POSm",$P88="Подвес",$P88="Брендирование/оклейка"),
"статический"),"")</f>
        <v/>
      </c>
      <c r="S88" s="59" t="n"/>
      <c r="T88" s="60" t="n"/>
      <c r="U88" s="60" t="n"/>
      <c r="V88" s="60">
        <f>
IF(P88="Видео",
"цифровой постер/ролик",
IF(ISNUMBER(MATCH(Q88,{"короб световой","короб световой | лайтбокс","короб световой | кристалайт","лайтбокс","лайт бокс","кристалайт","LB","lightbox"},)),
"бэклит",
IF(P88="Брендирование/оклейка",
"перфарированная пленка/самоклейка",
IF(P88="Экспонирование",
"под запрос",
IF(P88="Подвес",
"баннер/ткань",
"")))))</f>
        <v/>
      </c>
      <c r="W88" s="59" t="n"/>
      <c r="X88" s="59" t="n"/>
      <c r="Y88" s="59" t="n"/>
      <c r="Z88" s="61" t="n"/>
      <c r="AA88" s="61" t="n"/>
      <c r="AB88" s="61">
        <f>IF(BL88&gt;0,Z88,0)</f>
        <v/>
      </c>
      <c r="AC88" s="59" t="n"/>
      <c r="AD88" s="59" t="n"/>
      <c r="AE88" s="59" t="n"/>
      <c r="AF88" s="59" t="n"/>
      <c r="AG88" s="59" t="n"/>
      <c r="AH88" s="59" t="n"/>
      <c r="AI88" s="59" t="n"/>
      <c r="AJ88" s="59" t="n"/>
      <c r="AK88" s="59" t="n"/>
      <c r="AL88" s="62">
        <f>IFERROR(IF(OR(R88="статический",R88="динамический",R88="нестандартный",R88="",R88=""),"-",IF(AND(AH88="-",AI88="-"),"-",AK88*3600/AH88*AI88)),"-")</f>
        <v/>
      </c>
      <c r="AM88" s="62">
        <f>IFERROR(IF(OR(R88="статический",R88="динамический",R88="",R88="", R88="BTL",R88="нестандартный"),"-",AG88*AI88*AL88/60),"-")</f>
        <v/>
      </c>
      <c r="AN88" s="63">
        <f>IFERROR(IF(AH88="","-",AG88*AI88/AH88),"-")</f>
        <v/>
      </c>
      <c r="AO88" s="59">
        <f>IFERROR(IF(OR($R88="статический",$R88="динамический",$R88="",$R88="",$R88="BTL",$R88="нестандартный"),"-",$AL88*$AY88),"-")</f>
        <v/>
      </c>
      <c r="AP88" s="62">
        <f>IFERROR(IF(OR($R88="статический",$R88="динамический",$R88="",$R88="",$R88="BTL",$R88="нестандартный"),"-",$AM88*AY88),"-")</f>
        <v/>
      </c>
      <c r="AQ88" s="64" t="n"/>
      <c r="AR88" s="61" t="n"/>
      <c r="AS88" s="61" t="n"/>
      <c r="AT88" s="61" t="n"/>
      <c r="AU88" s="65" t="n"/>
      <c r="AV88" s="124">
        <f>IFERROR(DR88/AT88*1000,"n/a")</f>
        <v/>
      </c>
      <c r="AW88" s="67" t="n"/>
      <c r="AX88" s="67" t="n"/>
      <c r="AY88" s="43">
        <f>IFERROR(IF(OR($AW88="",$AX88=""),"",_xlfn.DAYS($AX88+1,$AW88)),"")</f>
        <v/>
      </c>
      <c r="AZ88" s="68">
        <f t="array" ref="AZ88">
_xlfn.LET(_xlpm.COEFF,
IF($AW88+$AX88=0,0,IF(MAX(MIN($AX88,EOMONTH(AZ$15,0))-MAX($AW88,AZ$15)+1,)&gt;0,1,0)),
_xlfn.IFS(
$ES88="LisChannel",
_xlpm.COEFF*
INDEX({1;1;1.2;1.2;1;1;1;1;1.2;1.2;1.2;1.2},
MATCH(MONTH(AZ$15),
{1,2,3,4,5,6,7,8,9,10,11,12})),
CONCATENATE($ES88," ",$L88)="RussOutdoor метро",
_xlpm.COEFF*
INDEX({0.8;0.9;1.1;1.1;1;1;1;1;1.1;1.1;1.1;1.1},
MATCH(MONTH(AZ$15),
{1,2,3,4,5,6,7,8,9,10,11,12})),
$ES88&lt;&gt;"LisChannel",
_xlpm.COEFF,
$ES88&lt;&gt;"RussOutdoor",
_xlpm.COEFF))</f>
        <v/>
      </c>
      <c r="BA88" s="68">
        <f t="array" ref="BA88">
_xlfn.LET(_xlpm.COEFF,
IF($AW88+$AX88=0,0,IF(MAX(MIN($AX88,EOMONTH(BA$15,0))-MAX($AW88,BA$15)+1,)&gt;0,1,0)),
_xlfn.IFS(
$ES88="LisChannel",
_xlpm.COEFF*
INDEX({1;1;1.2;1.2;1;1;1;1;1.2;1.2;1.2;1.2},
MATCH(MONTH(BA$15),
{1,2,3,4,5,6,7,8,9,10,11,12})),
CONCATENATE($ES88," ",$L88)="RussOutdoor метро",
_xlpm.COEFF*
INDEX({0.8;0.9;1.1;1.1;1;1;1;1;1.1;1.1;1.1;1.1},
MATCH(MONTH(BA$15),
{1,2,3,4,5,6,7,8,9,10,11,12})),
$ES88&lt;&gt;"LisChannel",
_xlpm.COEFF,
$ES88&lt;&gt;"RussOutdoor",
_xlpm.COEFF))</f>
        <v/>
      </c>
      <c r="BB88" s="68">
        <f t="array" ref="BB88">
_xlfn.LET(_xlpm.COEFF,
IF($AW88+$AX88=0,0,IF(MAX(MIN($AX88,EOMONTH(BB$15,0))-MAX($AW88,BB$15)+1,)&gt;0,1,0)),
_xlfn.IFS(
$ES88="LisChannel",
_xlpm.COEFF*
INDEX({1;1;1.2;1.2;1;1;1;1;1.2;1.2;1.2;1.2},
MATCH(MONTH(BB$15),
{1,2,3,4,5,6,7,8,9,10,11,12})),
CONCATENATE($ES88," ",$L88)="RussOutdoor метро",
_xlpm.COEFF*
INDEX({0.8;0.9;1.1;1.1;1;1;1;1;1.1;1.1;1.1;1.1},
MATCH(MONTH(BB$15),
{1,2,3,4,5,6,7,8,9,10,11,12})),
$ES88&lt;&gt;"LisChannel",
_xlpm.COEFF,
$ES88&lt;&gt;"RussOutdoor",
_xlpm.COEFF))</f>
        <v/>
      </c>
      <c r="BC88" s="68">
        <f t="array" ref="BC88">
_xlfn.LET(_xlpm.COEFF,
IF($AW88+$AX88=0,0,IF(MAX(MIN($AX88,EOMONTH(BC$15,0))-MAX($AW88,BC$15)+1,)&gt;0,1,0)),
_xlfn.IFS(
$ES88="LisChannel",
_xlpm.COEFF*
INDEX({1;1;1.2;1.2;1;1;1;1;1.2;1.2;1.2;1.2},
MATCH(MONTH(BC$15),
{1,2,3,4,5,6,7,8,9,10,11,12})),
CONCATENATE($ES88," ",$L88)="RussOutdoor метро",
_xlpm.COEFF*
INDEX({0.8;0.9;1.1;1.1;1;1;1;1;1.1;1.1;1.1;1.1},
MATCH(MONTH(BC$15),
{1,2,3,4,5,6,7,8,9,10,11,12})),
$ES88&lt;&gt;"LisChannel",
_xlpm.COEFF,
$ES88&lt;&gt;"RussOutdoor",
_xlpm.COEFF))</f>
        <v/>
      </c>
      <c r="BD88" s="68">
        <f t="array" ref="BD88">
_xlfn.LET(_xlpm.COEFF,
IF($AW88+$AX88=0,0,IF(MAX(MIN($AX88,EOMONTH(BD$15,0))-MAX($AW88,BD$15)+1,)&gt;0,1,0)),
_xlfn.IFS(
$ES88="LisChannel",
_xlpm.COEFF*
INDEX({1;1;1.2;1.2;1;1;1;1;1.2;1.2;1.2;1.2},
MATCH(MONTH(BD$15),
{1,2,3,4,5,6,7,8,9,10,11,12})),
CONCATENATE($ES88," ",$L88)="RussOutdoor метро",
_xlpm.COEFF*
INDEX({0.8;0.9;1.1;1.1;1;1;1;1;1.1;1.1;1.1;1.1},
MATCH(MONTH(BD$15),
{1,2,3,4,5,6,7,8,9,10,11,12})),
$ES88&lt;&gt;"LisChannel",
_xlpm.COEFF,
$ES88&lt;&gt;"RussOutdoor",
_xlpm.COEFF))</f>
        <v/>
      </c>
      <c r="BE88" s="68">
        <f t="array" ref="BE88">
_xlfn.LET(_xlpm.COEFF,
IF($AW88+$AX88=0,0,IF(MAX(MIN($AX88,EOMONTH(BE$15,0))-MAX($AW88,BE$15)+1,)&gt;0,1,0)),
_xlfn.IFS(
$ES88="LisChannel",
_xlpm.COEFF*
INDEX({1;1;1.2;1.2;1;1;1;1;1.2;1.2;1.2;1.2},
MATCH(MONTH(BE$15),
{1,2,3,4,5,6,7,8,9,10,11,12})),
CONCATENATE($ES88," ",$L88)="RussOutdoor метро",
_xlpm.COEFF*
INDEX({0.8;0.9;1.1;1.1;1;1;1;1;1.1;1.1;1.1;1.1},
MATCH(MONTH(BE$15),
{1,2,3,4,5,6,7,8,9,10,11,12})),
$ES88&lt;&gt;"LisChannel",
_xlpm.COEFF,
$ES88&lt;&gt;"RussOutdoor",
_xlpm.COEFF))</f>
        <v/>
      </c>
      <c r="BF88" s="68">
        <f t="array" ref="BF88">
_xlfn.LET(_xlpm.COEFF,
IF($AW88+$AX88=0,0,IF(MAX(MIN($AX88,EOMONTH(BF$15,0))-MAX($AW88,BF$15)+1,)&gt;0,1,0)),
_xlfn.IFS(
$ES88="LisChannel",
_xlpm.COEFF*
INDEX({1;1;1.2;1.2;1;1;1;1;1.2;1.2;1.2;1.2},
MATCH(MONTH(BF$15),
{1,2,3,4,5,6,7,8,9,10,11,12})),
CONCATENATE($ES88," ",$L88)="RussOutdoor метро",
_xlpm.COEFF*
INDEX({0.8;0.9;1.1;1.1;1;1;1;1;1.1;1.1;1.1;1.1},
MATCH(MONTH(BF$15),
{1,2,3,4,5,6,7,8,9,10,11,12})),
$ES88&lt;&gt;"LisChannel",
_xlpm.COEFF,
$ES88&lt;&gt;"RussOutdoor",
_xlpm.COEFF))</f>
        <v/>
      </c>
      <c r="BG88" s="68">
        <f t="array" ref="BG88">
_xlfn.LET(_xlpm.COEFF,
IF($AW88+$AX88=0,0,IF(MAX(MIN($AX88,EOMONTH(BG$15,0))-MAX($AW88,BG$15)+1,)&gt;0,1,0)),
_xlfn.IFS(
$ES88="LisChannel",
_xlpm.COEFF*
INDEX({1;1;1.2;1.2;1;1;1;1;1.2;1.2;1.2;1.2},
MATCH(MONTH(BG$15),
{1,2,3,4,5,6,7,8,9,10,11,12})),
CONCATENATE($ES88," ",$L88)="RussOutdoor метро",
_xlpm.COEFF*
INDEX({0.8;0.9;1.1;1.1;1;1;1;1;1.1;1.1;1.1;1.1},
MATCH(MONTH(BG$15),
{1,2,3,4,5,6,7,8,9,10,11,12})),
$ES88&lt;&gt;"LisChannel",
_xlpm.COEFF,
$ES88&lt;&gt;"RussOutdoor",
_xlpm.COEFF))</f>
        <v/>
      </c>
      <c r="BH88" s="68">
        <f t="array" ref="BH88">
_xlfn.LET(_xlpm.COEFF,
IF($AW88+$AX88=0,0,IF(MAX(MIN($AX88,EOMONTH(BH$15,0))-MAX($AW88,BH$15)+1,)&gt;0,1,0)),
_xlfn.IFS(
$ES88="LisChannel",
_xlpm.COEFF*
INDEX({1;1;1.2;1.2;1;1;1;1;1.2;1.2;1.2;1.2},
MATCH(MONTH(BH$15),
{1,2,3,4,5,6,7,8,9,10,11,12})),
CONCATENATE($ES88," ",$L88)="RussOutdoor метро",
_xlpm.COEFF*
INDEX({0.8;0.9;1.1;1.1;1;1;1;1;1.1;1.1;1.1;1.1},
MATCH(MONTH(BH$15),
{1,2,3,4,5,6,7,8,9,10,11,12})),
$ES88&lt;&gt;"LisChannel",
_xlpm.COEFF,
$ES88&lt;&gt;"RussOutdoor",
_xlpm.COEFF))</f>
        <v/>
      </c>
      <c r="BI88" s="68">
        <f t="array" ref="BI88">
_xlfn.LET(_xlpm.COEFF,
IF($AW88+$AX88=0,0,IF(MAX(MIN($AX88,EOMONTH(BI$15,0))-MAX($AW88,BI$15)+1,)&gt;0,1,0)),
_xlfn.IFS(
$ES88="LisChannel",
_xlpm.COEFF*
INDEX({1;1;1.2;1.2;1;1;1;1;1.2;1.2;1.2;1.2},
MATCH(MONTH(BI$15),
{1,2,3,4,5,6,7,8,9,10,11,12})),
CONCATENATE($ES88," ",$L88)="RussOutdoor метро",
_xlpm.COEFF*
INDEX({0.8;0.9;1.1;1.1;1;1;1;1;1.1;1.1;1.1;1.1},
MATCH(MONTH(BI$15),
{1,2,3,4,5,6,7,8,9,10,11,12})),
$ES88&lt;&gt;"LisChannel",
_xlpm.COEFF,
$ES88&lt;&gt;"RussOutdoor",
_xlpm.COEFF))</f>
        <v/>
      </c>
      <c r="BJ88" s="68">
        <f t="array" ref="BJ88">
_xlfn.LET(_xlpm.COEFF,
IF($AW88+$AX88=0,0,IF(MAX(MIN($AX88,EOMONTH(BJ$15,0))-MAX($AW88,BJ$15)+1,)&gt;0,1,0)),
_xlfn.IFS(
$ES88="LisChannel",
_xlpm.COEFF*
INDEX({1;1;1.2;1.2;1;1;1;1;1.2;1.2;1.2;1.2},
MATCH(MONTH(BJ$15),
{1,2,3,4,5,6,7,8,9,10,11,12})),
CONCATENATE($ES88," ",$L88)="RussOutdoor метро",
_xlpm.COEFF*
INDEX({0.8;0.9;1.1;1.1;1;1;1;1;1.1;1.1;1.1;1.1},
MATCH(MONTH(BJ$15),
{1,2,3,4,5,6,7,8,9,10,11,12})),
$ES88&lt;&gt;"LisChannel",
_xlpm.COEFF,
$ES88&lt;&gt;"RussOutdoor",
_xlpm.COEFF))</f>
        <v/>
      </c>
      <c r="BK88" s="68">
        <f t="array" ref="BK88">
_xlfn.LET(_xlpm.COEFF,
IF($AW88+$AX88=0,0,IF(MAX(MIN($AX88,EOMONTH(BK$15,0))-MAX($AW88,BK$15)+1,)&gt;0,1,0)),
_xlfn.IFS(
$ES88="LisChannel",
_xlpm.COEFF*
INDEX({1;1;1.2;1.2;1;1;1;1;1.2;1.2;1.2;1.2},
MATCH(MONTH(BK$15),
{1,2,3,4,5,6,7,8,9,10,11,12})),
CONCATENATE($ES88," ",$L88)="RussOutdoor метро",
_xlpm.COEFF*
INDEX({0.8;0.9;1.1;1.1;1;1;1;1;1.1;1.1;1.1;1.1},
MATCH(MONTH(BK$15),
{1,2,3,4,5,6,7,8,9,10,11,12})),
$ES88&lt;&gt;"LisChannel",
_xlpm.COEFF,
$ES88&lt;&gt;"RussOutdoor",
_xlpm.COEFF))</f>
        <v/>
      </c>
      <c r="BL88" s="62">
        <f>COUNTIFS($AZ88:$BK88,"&gt;0")</f>
        <v/>
      </c>
      <c r="BM88" s="65" t="n"/>
      <c r="BN88" s="125">
        <f>$DJ88</f>
        <v/>
      </c>
      <c r="BO88" s="63">
        <f>$DQ88</f>
        <v/>
      </c>
      <c r="BP88" s="125">
        <f>
IFERROR(
IF($BL88=0,0,
$BN88*(1-$BO88)),
0)</f>
        <v/>
      </c>
      <c r="BQ88" s="125">
        <f t="array" ref="BQ88">
IFERROR(
_xlfn.IFS(
$DH88="день_1",
$BP88*$BL88/($AX88-$AW88+1)*AZ88*(DAY(EOMONTH(AZ$15,0))),
$DH88="день_2",
$BP88/30*MAX(MIN($AX88,EOMONTH(AZ$15,0))-MAX($AW88,AZ$15)+1,),
$DH88="раб.день",
$BP88/30*(IFERROR(
_xlfn.LET(_xlpm.VD,
CHOOSE(
{1;2;3;4;5;6;7;8;9;10;11;12;13;14;15;16;17;18},
45658,45659,45660,45661,45662,45663,45664,45665,45711,45724,45778,45779,45785,45786,45820,45821,45965,46022),
_xlfn.LET(_xlpm.DD,
MAX(MIN($AX88,EOMONTH(AZ$15,0))-MAX($AW88,AZ$15),),
_xlfn.IFS(
AND(MONTH($AW88)=MONTH(AZ$15),MONTH($AX88)&lt;&gt;MONTH(AZ$15)),
NETWORKDAYS.INTL($AW88,$AW88+_xlpm.DD,1,_xlpm.VD),
AND(MONTH($AW88)&lt;&gt;MONTH(AZ$15),MONTH($AX88)=MONTH(AZ$15)),
NETWORKDAYS.INTL(($AX88)-_xlpm.DD,$AX88,1,_xlpm.VD),
AND(MONTH($AW88)&lt;MONTH(AZ$15),MONTH($AX88)&gt;MONTH(AZ$15)),
NETWORKDAYS.INTL((EOMONTH(AZ$15-1,1))-_xlpm.DD,EOMONTH(AZ$15-1,1),1,_xlpm.VD),
AND(MONTH($AW88)=MONTH(AZ$15),MONTH($AX88)=MONTH(AZ$15)),
NETWORKDAYS.INTL($AW88,$AX88,1,_xlpm.VD)))),0)),
$DH88="месяц",
$BP88*AZ88,
$DH88="неделя",
$BP88*AZ88/7*(ROUNDUP((DAY(EOMONTH(AZ$15,0)))/4,0))),
0)</f>
        <v/>
      </c>
      <c r="BR88" s="125">
        <f t="array" ref="BR88">
IFERROR(
_xlfn.IFS(
$DH88="день_1",
$BP88*$BL88/($AX88-$AW88+1)*BA88*(DAY(EOMONTH(BA$15,0))),
$DH88="день_2",
$BP88/30*MAX(MIN($AX88,EOMONTH(BA$15,0))-MAX($AW88,BA$15)+1,),
$DH88="раб.день",
$BP88/30*(IFERROR(
_xlfn.LET(_xlpm.VD,
CHOOSE(
{1;2;3;4;5;6;7;8;9;10;11;12;13;14;15;16;17;18},
45658,45659,45660,45661,45662,45663,45664,45665,45711,45724,45778,45779,45785,45786,45820,45821,45965,46022),
_xlfn.LET(_xlpm.DD,
MAX(MIN($AX88,EOMONTH(BA$15,0))-MAX($AW88,BA$15),),
_xlfn.IFS(
AND(MONTH($AW88)=MONTH(BA$15),MONTH($AX88)&lt;&gt;MONTH(BA$15)),
NETWORKDAYS.INTL($AW88,$AW88+_xlpm.DD,1,_xlpm.VD),
AND(MONTH($AW88)&lt;&gt;MONTH(BA$15),MONTH($AX88)=MONTH(BA$15)),
NETWORKDAYS.INTL(($AX88)-_xlpm.DD,$AX88,1,_xlpm.VD),
AND(MONTH($AW88)&lt;MONTH(BA$15),MONTH($AX88)&gt;MONTH(BA$15)),
NETWORKDAYS.INTL((EOMONTH(BA$15-1,1))-_xlpm.DD,EOMONTH(BA$15-1,1),1,_xlpm.VD),
AND(MONTH($AW88)=MONTH(BA$15),MONTH($AX88)=MONTH(BA$15)),
NETWORKDAYS.INTL($AW88,$AX88,1,_xlpm.VD)))),0)),
$DH88="месяц",
$BP88*BA88,
$DH88="неделя",
$BP88*BA88/7*(ROUNDUP((DAY(EOMONTH(BA$15,0)))/4,0))),
0)</f>
        <v/>
      </c>
      <c r="BS88" s="125">
        <f t="array" ref="BS88">
IFERROR(
_xlfn.IFS(
$DH88="день_1",
$BP88*$BL88/($AX88-$AW88+1)*BB88*(DAY(EOMONTH(BB$15,0))),
$DH88="день_2",
$BP88/30*MAX(MIN($AX88,EOMONTH(BB$15,0))-MAX($AW88,BB$15)+1,),
$DH88="раб.день",
$BP88/30*(IFERROR(
_xlfn.LET(_xlpm.VD,
CHOOSE(
{1;2;3;4;5;6;7;8;9;10;11;12;13;14;15;16;17;18},
45658,45659,45660,45661,45662,45663,45664,45665,45711,45724,45778,45779,45785,45786,45820,45821,45965,46022),
_xlfn.LET(_xlpm.DD,
MAX(MIN($AX88,EOMONTH(BB$15,0))-MAX($AW88,BB$15),),
_xlfn.IFS(
AND(MONTH($AW88)=MONTH(BB$15),MONTH($AX88)&lt;&gt;MONTH(BB$15)),
NETWORKDAYS.INTL($AW88,$AW88+_xlpm.DD,1,_xlpm.VD),
AND(MONTH($AW88)&lt;&gt;MONTH(BB$15),MONTH($AX88)=MONTH(BB$15)),
NETWORKDAYS.INTL(($AX88)-_xlpm.DD,$AX88,1,_xlpm.VD),
AND(MONTH($AW88)&lt;MONTH(BB$15),MONTH($AX88)&gt;MONTH(BB$15)),
NETWORKDAYS.INTL((EOMONTH(BB$15-1,1))-_xlpm.DD,EOMONTH(BB$15-1,1),1,_xlpm.VD),
AND(MONTH($AW88)=MONTH(BB$15),MONTH($AX88)=MONTH(BB$15)),
NETWORKDAYS.INTL($AW88,$AX88,1,_xlpm.VD)))),0)),
$DH88="месяц",
$BP88*BB88,
$DH88="неделя",
$BP88*BB88/7*(ROUNDUP((DAY(EOMONTH(BB$15,0)))/4,0))),
0)</f>
        <v/>
      </c>
      <c r="BT88" s="125">
        <f t="array" ref="BT88">
IFERROR(
_xlfn.IFS(
$DH88="день_1",
$BP88*$BL88/($AX88-$AW88+1)*BC88*(DAY(EOMONTH(BC$15,0))),
$DH88="день_2",
$BP88/30*MAX(MIN($AX88,EOMONTH(BC$15,0))-MAX($AW88,BC$15)+1,),
$DH88="раб.день",
$BP88/30*(IFERROR(
_xlfn.LET(_xlpm.VD,
CHOOSE(
{1;2;3;4;5;6;7;8;9;10;11;12;13;14;15;16;17;18},
45658,45659,45660,45661,45662,45663,45664,45665,45711,45724,45778,45779,45785,45786,45820,45821,45965,46022),
_xlfn.LET(_xlpm.DD,
MAX(MIN($AX88,EOMONTH(BC$15,0))-MAX($AW88,BC$15),),
_xlfn.IFS(
AND(MONTH($AW88)=MONTH(BC$15),MONTH($AX88)&lt;&gt;MONTH(BC$15)),
NETWORKDAYS.INTL($AW88,$AW88+_xlpm.DD,1,_xlpm.VD),
AND(MONTH($AW88)&lt;&gt;MONTH(BC$15),MONTH($AX88)=MONTH(BC$15)),
NETWORKDAYS.INTL(($AX88)-_xlpm.DD,$AX88,1,_xlpm.VD),
AND(MONTH($AW88)&lt;MONTH(BC$15),MONTH($AX88)&gt;MONTH(BC$15)),
NETWORKDAYS.INTL((EOMONTH(BC$15-1,1))-_xlpm.DD,EOMONTH(BC$15-1,1),1,_xlpm.VD),
AND(MONTH($AW88)=MONTH(BC$15),MONTH($AX88)=MONTH(BC$15)),
NETWORKDAYS.INTL($AW88,$AX88,1,_xlpm.VD)))),0)),
$DH88="месяц",
$BP88*BC88,
$DH88="неделя",
$BP88*BC88/7*(ROUNDUP((DAY(EOMONTH(BC$15,0)))/4,0))),
0)</f>
        <v/>
      </c>
      <c r="BU88" s="125">
        <f t="array" ref="BU88">
IFERROR(
_xlfn.IFS(
$DH88="день_1",
$BP88*$BL88/($AX88-$AW88+1)*BD88*(DAY(EOMONTH(BD$15,0))),
$DH88="день_2",
$BP88/30*MAX(MIN($AX88,EOMONTH(BD$15,0))-MAX($AW88,BD$15)+1,),
$DH88="раб.день",
$BP88/30*(IFERROR(
_xlfn.LET(_xlpm.VD,
CHOOSE(
{1;2;3;4;5;6;7;8;9;10;11;12;13;14;15;16;17;18},
45658,45659,45660,45661,45662,45663,45664,45665,45711,45724,45778,45779,45785,45786,45820,45821,45965,46022),
_xlfn.LET(_xlpm.DD,
MAX(MIN($AX88,EOMONTH(BD$15,0))-MAX($AW88,BD$15),),
_xlfn.IFS(
AND(MONTH($AW88)=MONTH(BD$15),MONTH($AX88)&lt;&gt;MONTH(BD$15)),
NETWORKDAYS.INTL($AW88,$AW88+_xlpm.DD,1,_xlpm.VD),
AND(MONTH($AW88)&lt;&gt;MONTH(BD$15),MONTH($AX88)=MONTH(BD$15)),
NETWORKDAYS.INTL(($AX88)-_xlpm.DD,$AX88,1,_xlpm.VD),
AND(MONTH($AW88)&lt;MONTH(BD$15),MONTH($AX88)&gt;MONTH(BD$15)),
NETWORKDAYS.INTL((EOMONTH(BD$15-1,1))-_xlpm.DD,EOMONTH(BD$15-1,1),1,_xlpm.VD),
AND(MONTH($AW88)=MONTH(BD$15),MONTH($AX88)=MONTH(BD$15)),
NETWORKDAYS.INTL($AW88,$AX88,1,_xlpm.VD)))),0)),
$DH88="месяц",
$BP88*BD88,
$DH88="неделя",
$BP88*BD88/7*(ROUNDUP((DAY(EOMONTH(BD$15,0)))/4,0))),
0)</f>
        <v/>
      </c>
      <c r="BV88" s="125">
        <f t="array" ref="BV88">
IFERROR(
_xlfn.IFS(
$DH88="день_1",
$BP88*$BL88/($AX88-$AW88+1)*BE88*(DAY(EOMONTH(BE$15,0))),
$DH88="день_2",
$BP88/30*MAX(MIN($AX88,EOMONTH(BE$15,0))-MAX($AW88,BE$15)+1,),
$DH88="раб.день",
$BP88/30*(IFERROR(
_xlfn.LET(_xlpm.VD,
CHOOSE(
{1;2;3;4;5;6;7;8;9;10;11;12;13;14;15;16;17;18},
45658,45659,45660,45661,45662,45663,45664,45665,45711,45724,45778,45779,45785,45786,45820,45821,45965,46022),
_xlfn.LET(_xlpm.DD,
MAX(MIN($AX88,EOMONTH(BE$15,0))-MAX($AW88,BE$15),),
_xlfn.IFS(
AND(MONTH($AW88)=MONTH(BE$15),MONTH($AX88)&lt;&gt;MONTH(BE$15)),
NETWORKDAYS.INTL($AW88,$AW88+_xlpm.DD,1,_xlpm.VD),
AND(MONTH($AW88)&lt;&gt;MONTH(BE$15),MONTH($AX88)=MONTH(BE$15)),
NETWORKDAYS.INTL(($AX88)-_xlpm.DD,$AX88,1,_xlpm.VD),
AND(MONTH($AW88)&lt;MONTH(BE$15),MONTH($AX88)&gt;MONTH(BE$15)),
NETWORKDAYS.INTL((EOMONTH(BE$15-1,1))-_xlpm.DD,EOMONTH(BE$15-1,1),1,_xlpm.VD),
AND(MONTH($AW88)=MONTH(BE$15),MONTH($AX88)=MONTH(BE$15)),
NETWORKDAYS.INTL($AW88,$AX88,1,_xlpm.VD)))),0)),
$DH88="месяц",
$BP88*BE88,
$DH88="неделя",
$BP88*BE88/7*(ROUNDUP((DAY(EOMONTH(BE$15,0)))/4,0))),
0)</f>
        <v/>
      </c>
      <c r="BW88" s="125">
        <f t="array" ref="BW88">
IFERROR(
_xlfn.IFS(
$DH88="день_1",
$BP88*$BL88/($AX88-$AW88+1)*BF88*(DAY(EOMONTH(BF$15,0))),
$DH88="день_2",
$BP88/30*MAX(MIN($AX88,EOMONTH(BF$15,0))-MAX($AW88,BF$15)+1,),
$DH88="раб.день",
$BP88/30*(IFERROR(
_xlfn.LET(_xlpm.VD,
CHOOSE(
{1;2;3;4;5;6;7;8;9;10;11;12;13;14;15;16;17;18},
45658,45659,45660,45661,45662,45663,45664,45665,45711,45724,45778,45779,45785,45786,45820,45821,45965,46022),
_xlfn.LET(_xlpm.DD,
MAX(MIN($AX88,EOMONTH(BF$15,0))-MAX($AW88,BF$15),),
_xlfn.IFS(
AND(MONTH($AW88)=MONTH(BF$15),MONTH($AX88)&lt;&gt;MONTH(BF$15)),
NETWORKDAYS.INTL($AW88,$AW88+_xlpm.DD,1,_xlpm.VD),
AND(MONTH($AW88)&lt;&gt;MONTH(BF$15),MONTH($AX88)=MONTH(BF$15)),
NETWORKDAYS.INTL(($AX88)-_xlpm.DD,$AX88,1,_xlpm.VD),
AND(MONTH($AW88)&lt;MONTH(BF$15),MONTH($AX88)&gt;MONTH(BF$15)),
NETWORKDAYS.INTL((EOMONTH(BF$15-1,1))-_xlpm.DD,EOMONTH(BF$15-1,1),1,_xlpm.VD),
AND(MONTH($AW88)=MONTH(BF$15),MONTH($AX88)=MONTH(BF$15)),
NETWORKDAYS.INTL($AW88,$AX88,1,_xlpm.VD)))),0)),
$DH88="месяц",
$BP88*BF88,
$DH88="неделя",
$BP88*BF88/7*(ROUNDUP((DAY(EOMONTH(BF$15,0)))/4,0))),
0)</f>
        <v/>
      </c>
      <c r="BX88" s="125">
        <f t="array" ref="BX88">
IFERROR(
_xlfn.IFS(
$DH88="день_1",
$BP88*$BL88/($AX88-$AW88+1)*BG88*(DAY(EOMONTH(BG$15,0))),
$DH88="день_2",
$BP88/30*MAX(MIN($AX88,EOMONTH(BG$15,0))-MAX($AW88,BG$15)+1,),
$DH88="раб.день",
$BP88/30*(IFERROR(
_xlfn.LET(_xlpm.VD,
CHOOSE(
{1;2;3;4;5;6;7;8;9;10;11;12;13;14;15;16;17;18},
45658,45659,45660,45661,45662,45663,45664,45665,45711,45724,45778,45779,45785,45786,45820,45821,45965,46022),
_xlfn.LET(_xlpm.DD,
MAX(MIN($AX88,EOMONTH(BG$15,0))-MAX($AW88,BG$15),),
_xlfn.IFS(
AND(MONTH($AW88)=MONTH(BG$15),MONTH($AX88)&lt;&gt;MONTH(BG$15)),
NETWORKDAYS.INTL($AW88,$AW88+_xlpm.DD,1,_xlpm.VD),
AND(MONTH($AW88)&lt;&gt;MONTH(BG$15),MONTH($AX88)=MONTH(BG$15)),
NETWORKDAYS.INTL(($AX88)-_xlpm.DD,$AX88,1,_xlpm.VD),
AND(MONTH($AW88)&lt;MONTH(BG$15),MONTH($AX88)&gt;MONTH(BG$15)),
NETWORKDAYS.INTL((EOMONTH(BG$15-1,1))-_xlpm.DD,EOMONTH(BG$15-1,1),1,_xlpm.VD),
AND(MONTH($AW88)=MONTH(BG$15),MONTH($AX88)=MONTH(BG$15)),
NETWORKDAYS.INTL($AW88,$AX88,1,_xlpm.VD)))),0)),
$DH88="месяц",
$BP88*BG88,
$DH88="неделя",
$BP88*BG88/7*(ROUNDUP((DAY(EOMONTH(BG$15,0)))/4,0))),
0)</f>
        <v/>
      </c>
      <c r="BY88" s="125">
        <f t="array" ref="BY88">
IFERROR(
_xlfn.IFS(
$DH88="день_1",
$BP88*$BL88/($AX88-$AW88+1)*BH88*(DAY(EOMONTH(BH$15,0))),
$DH88="день_2",
$BP88/30*MAX(MIN($AX88,EOMONTH(BH$15,0))-MAX($AW88,BH$15)+1,),
$DH88="раб.день",
$BP88/30*(IFERROR(
_xlfn.LET(_xlpm.VD,
CHOOSE(
{1;2;3;4;5;6;7;8;9;10;11;12;13;14;15;16;17;18},
45658,45659,45660,45661,45662,45663,45664,45665,45711,45724,45778,45779,45785,45786,45820,45821,45965,46022),
_xlfn.LET(_xlpm.DD,
MAX(MIN($AX88,EOMONTH(BH$15,0))-MAX($AW88,BH$15),),
_xlfn.IFS(
AND(MONTH($AW88)=MONTH(BH$15),MONTH($AX88)&lt;&gt;MONTH(BH$15)),
NETWORKDAYS.INTL($AW88,$AW88+_xlpm.DD,1,_xlpm.VD),
AND(MONTH($AW88)&lt;&gt;MONTH(BH$15),MONTH($AX88)=MONTH(BH$15)),
NETWORKDAYS.INTL(($AX88)-_xlpm.DD,$AX88,1,_xlpm.VD),
AND(MONTH($AW88)&lt;MONTH(BH$15),MONTH($AX88)&gt;MONTH(BH$15)),
NETWORKDAYS.INTL((EOMONTH(BH$15-1,1))-_xlpm.DD,EOMONTH(BH$15-1,1),1,_xlpm.VD),
AND(MONTH($AW88)=MONTH(BH$15),MONTH($AX88)=MONTH(BH$15)),
NETWORKDAYS.INTL($AW88,$AX88,1,_xlpm.VD)))),0)),
$DH88="месяц",
$BP88*BH88,
$DH88="неделя",
$BP88*BH88/7*(ROUNDUP((DAY(EOMONTH(BH$15,0)))/4,0))),
0)</f>
        <v/>
      </c>
      <c r="BZ88" s="125">
        <f t="array" ref="BZ88">
IFERROR(
_xlfn.IFS(
$DH88="день_1",
$BP88*$BL88/($AX88-$AW88+1)*BI88*(DAY(EOMONTH(BI$15,0))),
$DH88="день_2",
$BP88/30*MAX(MIN($AX88,EOMONTH(BI$15,0))-MAX($AW88,BI$15)+1,),
$DH88="раб.день",
$BP88/30*(IFERROR(
_xlfn.LET(_xlpm.VD,
CHOOSE(
{1;2;3;4;5;6;7;8;9;10;11;12;13;14;15;16;17;18},
45658,45659,45660,45661,45662,45663,45664,45665,45711,45724,45778,45779,45785,45786,45820,45821,45965,46022),
_xlfn.LET(_xlpm.DD,
MAX(MIN($AX88,EOMONTH(BI$15,0))-MAX($AW88,BI$15),),
_xlfn.IFS(
AND(MONTH($AW88)=MONTH(BI$15),MONTH($AX88)&lt;&gt;MONTH(BI$15)),
NETWORKDAYS.INTL($AW88,$AW88+_xlpm.DD,1,_xlpm.VD),
AND(MONTH($AW88)&lt;&gt;MONTH(BI$15),MONTH($AX88)=MONTH(BI$15)),
NETWORKDAYS.INTL(($AX88)-_xlpm.DD,$AX88,1,_xlpm.VD),
AND(MONTH($AW88)&lt;MONTH(BI$15),MONTH($AX88)&gt;MONTH(BI$15)),
NETWORKDAYS.INTL((EOMONTH(BI$15-1,1))-_xlpm.DD,EOMONTH(BI$15-1,1),1,_xlpm.VD),
AND(MONTH($AW88)=MONTH(BI$15),MONTH($AX88)=MONTH(BI$15)),
NETWORKDAYS.INTL($AW88,$AX88,1,_xlpm.VD)))),0)),
$DH88="месяц",
$BP88*BI88,
$DH88="неделя",
$BP88*BI88/7*(ROUNDUP((DAY(EOMONTH(BI$15,0)))/4,0))),
0)</f>
        <v/>
      </c>
      <c r="CA88" s="125">
        <f t="array" ref="CA88">
IFERROR(
_xlfn.IFS(
$DH88="день_1",
$BP88*$BL88/($AX88-$AW88+1)*BJ88*(DAY(EOMONTH(BJ$15,0))),
$DH88="день_2",
$BP88/30*MAX(MIN($AX88,EOMONTH(BJ$15,0))-MAX($AW88,BJ$15)+1,),
$DH88="раб.день",
$BP88/30*(IFERROR(
_xlfn.LET(_xlpm.VD,
CHOOSE(
{1;2;3;4;5;6;7;8;9;10;11;12;13;14;15;16;17;18},
45658,45659,45660,45661,45662,45663,45664,45665,45711,45724,45778,45779,45785,45786,45820,45821,45965,46022),
_xlfn.LET(_xlpm.DD,
MAX(MIN($AX88,EOMONTH(BJ$15,0))-MAX($AW88,BJ$15),),
_xlfn.IFS(
AND(MONTH($AW88)=MONTH(BJ$15),MONTH($AX88)&lt;&gt;MONTH(BJ$15)),
NETWORKDAYS.INTL($AW88,$AW88+_xlpm.DD,1,_xlpm.VD),
AND(MONTH($AW88)&lt;&gt;MONTH(BJ$15),MONTH($AX88)=MONTH(BJ$15)),
NETWORKDAYS.INTL(($AX88)-_xlpm.DD,$AX88,1,_xlpm.VD),
AND(MONTH($AW88)&lt;MONTH(BJ$15),MONTH($AX88)&gt;MONTH(BJ$15)),
NETWORKDAYS.INTL((EOMONTH(BJ$15-1,1))-_xlpm.DD,EOMONTH(BJ$15-1,1),1,_xlpm.VD),
AND(MONTH($AW88)=MONTH(BJ$15),MONTH($AX88)=MONTH(BJ$15)),
NETWORKDAYS.INTL($AW88,$AX88,1,_xlpm.VD)))),0)),
$DH88="месяц",
$BP88*BJ88,
$DH88="неделя",
$BP88*BJ88/7*(ROUNDUP((DAY(EOMONTH(BJ$15,0)))/4,0))),
0)</f>
        <v/>
      </c>
      <c r="CB88" s="125">
        <f t="array" ref="CB88">
IFERROR(
_xlfn.IFS(
$DH88="день_1",
$BP88*$BL88/($AX88-$AW88+1)*BK88*(DAY(EOMONTH(BK$15,0))),
$DH88="день_2",
$BP88/30*MAX(MIN($AX88,EOMONTH(BK$15,0))-MAX($AW88,BK$15)+1,),
$DH88="раб.день",
$BP88/30*(IFERROR(
_xlfn.LET(_xlpm.VD,
CHOOSE(
{1;2;3;4;5;6;7;8;9;10;11;12;13;14;15;16;17;18},
45658,45659,45660,45661,45662,45663,45664,45665,45711,45724,45778,45779,45785,45786,45820,45821,45965,46022),
_xlfn.LET(_xlpm.DD,
MAX(MIN($AX88,EOMONTH(BK$15,0))-MAX($AW88,BK$15),),
_xlfn.IFS(
AND(MONTH($AW88)=MONTH(BK$15),MONTH($AX88)&lt;&gt;MONTH(BK$15)),
NETWORKDAYS.INTL($AW88,$AW88+_xlpm.DD,1,_xlpm.VD),
AND(MONTH($AW88)&lt;&gt;MONTH(BK$15),MONTH($AX88)=MONTH(BK$15)),
NETWORKDAYS.INTL(($AX88)-_xlpm.DD,$AX88,1,_xlpm.VD),
AND(MONTH($AW88)&lt;MONTH(BK$15),MONTH($AX88)&gt;MONTH(BK$15)),
NETWORKDAYS.INTL((EOMONTH(BK$15-1,1))-_xlpm.DD,EOMONTH(BK$15-1,1),1,_xlpm.VD),
AND(MONTH($AW88)=MONTH(BK$15),MONTH($AX88)=MONTH(BK$15)),
NETWORKDAYS.INTL($AW88,$AX88,1,_xlpm.VD)))),0)),
$DH88="месяц",
$BP88*BK88,
$DH88="неделя",
$BP88*BK88/7*(ROUNDUP((DAY(EOMONTH(BK$15,0)))/4,0))),
0)</f>
        <v/>
      </c>
      <c r="CC88" s="125">
        <f>SUM($BQ88:$CB88)</f>
        <v/>
      </c>
      <c r="CD88" s="126">
        <f>SUM($EH88:$EH88)</f>
        <v/>
      </c>
      <c r="CE88" s="126">
        <f>$CD88*$AB88</f>
        <v/>
      </c>
      <c r="CF88" s="126">
        <f>SUM($EK88:$EK88)</f>
        <v/>
      </c>
      <c r="CG88" s="126">
        <f>$CF88*$AB88</f>
        <v/>
      </c>
      <c r="CH88" s="126">
        <f>SUM($CC88,$CE88,$CG88)</f>
        <v/>
      </c>
      <c r="CI88" s="126">
        <f>$CH88*(1+$CM88)</f>
        <v/>
      </c>
      <c r="CJ88" s="127" t="n">
        <v>0</v>
      </c>
      <c r="CK88" s="126">
        <f>SUM($CH88:$CH88)*(1+$CJ88)</f>
        <v/>
      </c>
      <c r="CL88" s="126">
        <f>SUM($CH88:$CH88)*(1+$CM88)</f>
        <v/>
      </c>
      <c r="CM88" s="59" t="inlineStr">
        <is>
          <t>20%</t>
        </is>
      </c>
      <c r="CN88" s="59" t="n"/>
      <c r="CO88" s="72" t="n"/>
      <c r="CP88" s="59" t="n"/>
      <c r="CQ88" s="73" t="n"/>
      <c r="CR88" s="73" t="n"/>
      <c r="CS88" s="73" t="n"/>
      <c r="CT88" s="72" t="n"/>
      <c r="CU88" s="79" t="inlineStr">
        <is>
          <t> </t>
        </is>
      </c>
      <c r="CV88" s="60" t="n"/>
      <c r="CW88" s="60" t="n"/>
      <c r="CX88" s="60" t="n"/>
      <c r="CY88" s="127">
        <f>IFERROR(($CC88-$EE88)/($EE88/(1-$DQ88)),0)</f>
        <v/>
      </c>
      <c r="CZ88" s="127">
        <f>IFERROR(1-$EI88/($CE88),0)</f>
        <v/>
      </c>
      <c r="DA88" s="127">
        <f>IFERROR(1-$EL88/($CG88),0)</f>
        <v/>
      </c>
      <c r="DB88" s="126">
        <f>ROUND(IFERROR(($CI88/(1+$CM88)-$EN88),0),2)</f>
        <v/>
      </c>
      <c r="DC88" s="128" t="n"/>
      <c r="DD88" s="125" t="n"/>
      <c r="DE88" s="75" t="n">
        <v>0</v>
      </c>
      <c r="DF88" s="128" t="n"/>
      <c r="DG88" s="125">
        <f>IF($DC88=0,0,$DD88*($DC88*100%-$DE88*$DF88))*SUM($AB88:$AB88)</f>
        <v/>
      </c>
      <c r="DH88" s="129" t="inlineStr">
        <is>
          <t>месяц</t>
        </is>
      </c>
      <c r="DI88" s="130">
        <f t="array" ref="DI88">IFERROR(
IF($ES88="LisChannel",
(ROUND(((INDEX({174.625;153.888888888889;130.972222222222},MATCH($AI88,{2;3;4}),0))*$AG88*$AI88),2)),0),0)</f>
        <v/>
      </c>
      <c r="DJ88" s="130">
        <f>
_xlfn.LET(_xlpm.X,
IFERROR(
IF($ES88="НовиковТВ",
(_xlfn.LET(_xlpm.NTV,
_xlfn.LET(_xlpm.MIN,350000,
IF(SUMIFS($DI:$DI,$ES:$ES,"НовиковТВ")&lt;=_xlpm.MIN,
(SUMIFS($DI:$DI,$ES:$ES,"НовиковТВ")/(COUNTIFS($ES:$ES,"НовиковТВ")))*_xlpm.MIN/SUMIFS($DI:$DI,$ES:$ES,"НовиковТВ"),
DI88)),
_xlpm.NTV+$DG88/(1-(1-(_xlpm.NTV)*(1-$DL88)*(1-$DM88)*(1-$DN88)*(1-$DO88)*(1-$DP88)/_xlpm.NTV))))/(1+$EP88),
$DI88+$DG88/(1-(1-($DI88)*(1-$DL88)*(1-$DM88)*(1-$DN88)*(1-$DO88)*(1-$DP88)/$DI88))),
0),
_xlpm.X*(1+$CM88)*(1+$CW88)-_xlpm.X*(1+$CM88)+_xlpm.X)</f>
        <v/>
      </c>
      <c r="DK88" s="125" t="inlineStr">
        <is>
          <t>послед.</t>
        </is>
      </c>
      <c r="DL88" s="63" t="n">
        <v>0</v>
      </c>
      <c r="DM88" s="63" t="n">
        <v>0</v>
      </c>
      <c r="DN88" s="63" t="n">
        <v>0</v>
      </c>
      <c r="DO88" s="63" t="n">
        <v>0</v>
      </c>
      <c r="DP88" s="63" t="n">
        <v>0</v>
      </c>
      <c r="DQ88" s="63">
        <f t="array" ref="DQ88">IFERROR(_xlfn.IFS(
$DK88="послед.",1-(1-$DL88)*(1-$DM88)*(1-$DN88)*(1-$DO88)*(1-$DP88),
$DK88="сумм.",$DL88+$DM88+$DN88+$DO88+$DP88),
0)</f>
        <v/>
      </c>
      <c r="DR88" s="125">
        <f t="array" ref="DR88">
IFERROR(
_xlfn.IFS(
$BL88=0,
0,
$BL88&gt;0,
_xlfn.IFS($DK88="послед.",
$DJ88*(1-$DL88)*(1-$DM88)*(1-$DN88)*(1-$DO88)*(1-$DP88),
$DK88="сумм.",
$DJ88*(1-($DL88+$DM88+$DN88+$DO88+$DP88)))),0)</f>
        <v/>
      </c>
      <c r="DS88" s="125">
        <f t="array" ref="DS88">
IFERROR(_xlfn.IFS(
$DH88="день_1",
$DR88*$BL88/($AX88-$AW88+1)*AZ88*(DAY(EOMONTH(AZ$15,0))),
$DH88="день_2",
$DR88/30*MAX(MIN($AX88,EOMONTH(AZ$15,0))-MAX($AW88,AZ$15)+1,),
$DH88="раб.день",
$DR88/30*(IFERROR(
_xlfn.LET(_xlpm.VD,
CHOOSE(
{1;2;3;4;5;6;7;8;9;10;11;12;13;14;15;16;17;18},
45658,45659,45660,45661,45662,45663,45664,45665,45711,45724,45778,45779,45785,45786,45820,45821,45965,46022),
_xlfn.LET(_xlpm.DD,
MAX(MIN($AX88,EOMONTH(AZ$15,0))-MAX($AW88,AZ$15),),
_xlfn.IFS(
AND(MONTH($AW88)=MONTH(AZ$15),MONTH($AX88)&lt;&gt;MONTH(AZ$15)),
NETWORKDAYS.INTL($AW88,$AW88+_xlpm.DD,1,_xlpm.VD),
AND(MONTH($AW88)&lt;&gt;MONTH(AZ$15),MONTH($AX88)=MONTH(AZ$15)),
NETWORKDAYS.INTL(($AX88)-_xlpm.DD,$AX88,1,_xlpm.VD),
AND(MONTH($AW88)&lt;MONTH(AZ$15),MONTH($AX88)&gt;MONTH(AZ$15)),
NETWORKDAYS.INTL((EOMONTH(AZ$15-1,1))-_xlpm.DD,EOMONTH(AZ$15-1,1),1,_xlpm.VD),
AND(MONTH($AW88)=MONTH(AZ$15),MONTH($AX88)=MONTH(AZ$15)),
NETWORKDAYS.INTL($AW88,$AX88,1,_xlpm.VD)))),0)),
$DH88="месяц",
$DR88*AZ88,
$DH88="неделя",
$DR88*AZ88/7*(ROUNDUP((DAY(EOMONTH(AZ$15,0)))/4,0))),
0)</f>
        <v/>
      </c>
      <c r="DT88" s="125">
        <f t="array" ref="DT88">
IFERROR(_xlfn.IFS(
$DH88="день_1",
$DR88*$BL88/($AX88-$AW88+1)*BA88*(DAY(EOMONTH(BA$15,0))),
$DH88="день_2",
$DR88/30*MAX(MIN($AX88,EOMONTH(BA$15,0))-MAX($AW88,BA$15)+1,),
$DH88="раб.день",
$DR88/30*(IFERROR(
_xlfn.LET(_xlpm.VD,
CHOOSE(
{1;2;3;4;5;6;7;8;9;10;11;12;13;14;15;16;17;18},
45658,45659,45660,45661,45662,45663,45664,45665,45711,45724,45778,45779,45785,45786,45820,45821,45965,46022),
_xlfn.LET(_xlpm.DD,
MAX(MIN($AX88,EOMONTH(BA$15,0))-MAX($AW88,BA$15),),
_xlfn.IFS(
AND(MONTH($AW88)=MONTH(BA$15),MONTH($AX88)&lt;&gt;MONTH(BA$15)),
NETWORKDAYS.INTL($AW88,$AW88+_xlpm.DD,1,_xlpm.VD),
AND(MONTH($AW88)&lt;&gt;MONTH(BA$15),MONTH($AX88)=MONTH(BA$15)),
NETWORKDAYS.INTL(($AX88)-_xlpm.DD,$AX88,1,_xlpm.VD),
AND(MONTH($AW88)&lt;MONTH(BA$15),MONTH($AX88)&gt;MONTH(BA$15)),
NETWORKDAYS.INTL((EOMONTH(BA$15-1,1))-_xlpm.DD,EOMONTH(BA$15-1,1),1,_xlpm.VD),
AND(MONTH($AW88)=MONTH(BA$15),MONTH($AX88)=MONTH(BA$15)),
NETWORKDAYS.INTL($AW88,$AX88,1,_xlpm.VD)))),0)),
$DH88="месяц",
$DR88*BA88,
$DH88="неделя",
$DR88*BA88/7*(ROUNDUP((DAY(EOMONTH(BA$15,0)))/4,0))),
0)</f>
        <v/>
      </c>
      <c r="DU88" s="125">
        <f t="array" ref="DU88">
IFERROR(_xlfn.IFS(
$DH88="день_1",
$DR88*$BL88/($AX88-$AW88+1)*BB88*(DAY(EOMONTH(BB$15,0))),
$DH88="день_2",
$DR88/30*MAX(MIN($AX88,EOMONTH(BB$15,0))-MAX($AW88,BB$15)+1,),
$DH88="раб.день",
$DR88/30*(IFERROR(
_xlfn.LET(_xlpm.VD,
CHOOSE(
{1;2;3;4;5;6;7;8;9;10;11;12;13;14;15;16;17;18},
45658,45659,45660,45661,45662,45663,45664,45665,45711,45724,45778,45779,45785,45786,45820,45821,45965,46022),
_xlfn.LET(_xlpm.DD,
MAX(MIN($AX88,EOMONTH(BB$15,0))-MAX($AW88,BB$15),),
_xlfn.IFS(
AND(MONTH($AW88)=MONTH(BB$15),MONTH($AX88)&lt;&gt;MONTH(BB$15)),
NETWORKDAYS.INTL($AW88,$AW88+_xlpm.DD,1,_xlpm.VD),
AND(MONTH($AW88)&lt;&gt;MONTH(BB$15),MONTH($AX88)=MONTH(BB$15)),
NETWORKDAYS.INTL(($AX88)-_xlpm.DD,$AX88,1,_xlpm.VD),
AND(MONTH($AW88)&lt;MONTH(BB$15),MONTH($AX88)&gt;MONTH(BB$15)),
NETWORKDAYS.INTL((EOMONTH(BB$15-1,1))-_xlpm.DD,EOMONTH(BB$15-1,1),1,_xlpm.VD),
AND(MONTH($AW88)=MONTH(BB$15),MONTH($AX88)=MONTH(BB$15)),
NETWORKDAYS.INTL($AW88,$AX88,1,_xlpm.VD)))),0)),
$DH88="месяц",
$DR88*BB88,
$DH88="неделя",
$DR88*BB88/7*(ROUNDUP((DAY(EOMONTH(BB$15,0)))/4,0))),
0)</f>
        <v/>
      </c>
      <c r="DV88" s="125">
        <f t="array" ref="DV88">
IFERROR(_xlfn.IFS(
$DH88="день_1",
$DR88*$BL88/($AX88-$AW88+1)*BC88*(DAY(EOMONTH(BC$15,0))),
$DH88="день_2",
$DR88/30*MAX(MIN($AX88,EOMONTH(BC$15,0))-MAX($AW88,BC$15)+1,),
$DH88="раб.день",
$DR88/30*(IFERROR(
_xlfn.LET(_xlpm.VD,
CHOOSE(
{1;2;3;4;5;6;7;8;9;10;11;12;13;14;15;16;17;18},
45658,45659,45660,45661,45662,45663,45664,45665,45711,45724,45778,45779,45785,45786,45820,45821,45965,46022),
_xlfn.LET(_xlpm.DD,
MAX(MIN($AX88,EOMONTH(BC$15,0))-MAX($AW88,BC$15),),
_xlfn.IFS(
AND(MONTH($AW88)=MONTH(BC$15),MONTH($AX88)&lt;&gt;MONTH(BC$15)),
NETWORKDAYS.INTL($AW88,$AW88+_xlpm.DD,1,_xlpm.VD),
AND(MONTH($AW88)&lt;&gt;MONTH(BC$15),MONTH($AX88)=MONTH(BC$15)),
NETWORKDAYS.INTL(($AX88)-_xlpm.DD,$AX88,1,_xlpm.VD),
AND(MONTH($AW88)&lt;MONTH(BC$15),MONTH($AX88)&gt;MONTH(BC$15)),
NETWORKDAYS.INTL((EOMONTH(BC$15-1,1))-_xlpm.DD,EOMONTH(BC$15-1,1),1,_xlpm.VD),
AND(MONTH($AW88)=MONTH(BC$15),MONTH($AX88)=MONTH(BC$15)),
NETWORKDAYS.INTL($AW88,$AX88,1,_xlpm.VD)))),0)),
$DH88="месяц",
$DR88*BC88,
$DH88="неделя",
$DR88*BC88/7*(ROUNDUP((DAY(EOMONTH(BC$15,0)))/4,0))),
0)</f>
        <v/>
      </c>
      <c r="DW88" s="125">
        <f t="array" ref="DW88">
IFERROR(_xlfn.IFS(
$DH88="день_1",
$DR88*$BL88/($AX88-$AW88+1)*BD88*(DAY(EOMONTH(BD$15,0))),
$DH88="день_2",
$DR88/30*MAX(MIN($AX88,EOMONTH(BD$15,0))-MAX($AW88,BD$15)+1,),
$DH88="раб.день",
$DR88/30*(IFERROR(
_xlfn.LET(_xlpm.VD,
CHOOSE(
{1;2;3;4;5;6;7;8;9;10;11;12;13;14;15;16;17;18},
45658,45659,45660,45661,45662,45663,45664,45665,45711,45724,45778,45779,45785,45786,45820,45821,45965,46022),
_xlfn.LET(_xlpm.DD,
MAX(MIN($AX88,EOMONTH(BD$15,0))-MAX($AW88,BD$15),),
_xlfn.IFS(
AND(MONTH($AW88)=MONTH(BD$15),MONTH($AX88)&lt;&gt;MONTH(BD$15)),
NETWORKDAYS.INTL($AW88,$AW88+_xlpm.DD,1,_xlpm.VD),
AND(MONTH($AW88)&lt;&gt;MONTH(BD$15),MONTH($AX88)=MONTH(BD$15)),
NETWORKDAYS.INTL(($AX88)-_xlpm.DD,$AX88,1,_xlpm.VD),
AND(MONTH($AW88)&lt;MONTH(BD$15),MONTH($AX88)&gt;MONTH(BD$15)),
NETWORKDAYS.INTL((EOMONTH(BD$15-1,1))-_xlpm.DD,EOMONTH(BD$15-1,1),1,_xlpm.VD),
AND(MONTH($AW88)=MONTH(BD$15),MONTH($AX88)=MONTH(BD$15)),
NETWORKDAYS.INTL($AW88,$AX88,1,_xlpm.VD)))),0)),
$DH88="месяц",
$DR88*BD88,
$DH88="неделя",
$DR88*BD88/7*(ROUNDUP((DAY(EOMONTH(BD$15,0)))/4,0))),
0)</f>
        <v/>
      </c>
      <c r="DX88" s="125">
        <f t="array" ref="DX88">
IFERROR(_xlfn.IFS(
$DH88="день_1",
$DR88*$BL88/($AX88-$AW88+1)*BE88*(DAY(EOMONTH(BE$15,0))),
$DH88="день_2",
$DR88/30*MAX(MIN($AX88,EOMONTH(BE$15,0))-MAX($AW88,BE$15)+1,),
$DH88="раб.день",
$DR88/30*(IFERROR(
_xlfn.LET(_xlpm.VD,
CHOOSE(
{1;2;3;4;5;6;7;8;9;10;11;12;13;14;15;16;17;18},
45658,45659,45660,45661,45662,45663,45664,45665,45711,45724,45778,45779,45785,45786,45820,45821,45965,46022),
_xlfn.LET(_xlpm.DD,
MAX(MIN($AX88,EOMONTH(BE$15,0))-MAX($AW88,BE$15),),
_xlfn.IFS(
AND(MONTH($AW88)=MONTH(BE$15),MONTH($AX88)&lt;&gt;MONTH(BE$15)),
NETWORKDAYS.INTL($AW88,$AW88+_xlpm.DD,1,_xlpm.VD),
AND(MONTH($AW88)&lt;&gt;MONTH(BE$15),MONTH($AX88)=MONTH(BE$15)),
NETWORKDAYS.INTL(($AX88)-_xlpm.DD,$AX88,1,_xlpm.VD),
AND(MONTH($AW88)&lt;MONTH(BE$15),MONTH($AX88)&gt;MONTH(BE$15)),
NETWORKDAYS.INTL((EOMONTH(BE$15-1,1))-_xlpm.DD,EOMONTH(BE$15-1,1),1,_xlpm.VD),
AND(MONTH($AW88)=MONTH(BE$15),MONTH($AX88)=MONTH(BE$15)),
NETWORKDAYS.INTL($AW88,$AX88,1,_xlpm.VD)))),0)),
$DH88="месяц",
$DR88*BE88,
$DH88="неделя",
$DR88*BE88/7*(ROUNDUP((DAY(EOMONTH(BE$15,0)))/4,0))),
0)</f>
        <v/>
      </c>
      <c r="DY88" s="125">
        <f t="array" ref="DY88">
IFERROR(_xlfn.IFS(
$DH88="день_1",
$DR88*$BL88/($AX88-$AW88+1)*BF88*(DAY(EOMONTH(BF$15,0))),
$DH88="день_2",
$DR88/30*MAX(MIN($AX88,EOMONTH(BF$15,0))-MAX($AW88,BF$15)+1,),
$DH88="раб.день",
$DR88/30*(IFERROR(
_xlfn.LET(_xlpm.VD,
CHOOSE(
{1;2;3;4;5;6;7;8;9;10;11;12;13;14;15;16;17;18},
45658,45659,45660,45661,45662,45663,45664,45665,45711,45724,45778,45779,45785,45786,45820,45821,45965,46022),
_xlfn.LET(_xlpm.DD,
MAX(MIN($AX88,EOMONTH(BF$15,0))-MAX($AW88,BF$15),),
_xlfn.IFS(
AND(MONTH($AW88)=MONTH(BF$15),MONTH($AX88)&lt;&gt;MONTH(BF$15)),
NETWORKDAYS.INTL($AW88,$AW88+_xlpm.DD,1,_xlpm.VD),
AND(MONTH($AW88)&lt;&gt;MONTH(BF$15),MONTH($AX88)=MONTH(BF$15)),
NETWORKDAYS.INTL(($AX88)-_xlpm.DD,$AX88,1,_xlpm.VD),
AND(MONTH($AW88)&lt;MONTH(BF$15),MONTH($AX88)&gt;MONTH(BF$15)),
NETWORKDAYS.INTL((EOMONTH(BF$15-1,1))-_xlpm.DD,EOMONTH(BF$15-1,1),1,_xlpm.VD),
AND(MONTH($AW88)=MONTH(BF$15),MONTH($AX88)=MONTH(BF$15)),
NETWORKDAYS.INTL($AW88,$AX88,1,_xlpm.VD)))),0)),
$DH88="месяц",
$DR88*BF88,
$DH88="неделя",
$DR88*BF88/7*(ROUNDUP((DAY(EOMONTH(BF$15,0)))/4,0))),
0)</f>
        <v/>
      </c>
      <c r="DZ88" s="125">
        <f t="array" ref="DZ88">
IFERROR(_xlfn.IFS(
$DH88="день_1",
$DR88*$BL88/($AX88-$AW88+1)*BG88*(DAY(EOMONTH(BG$15,0))),
$DH88="день_2",
$DR88/30*MAX(MIN($AX88,EOMONTH(BG$15,0))-MAX($AW88,BG$15)+1,),
$DH88="раб.день",
$DR88/30*(IFERROR(
_xlfn.LET(_xlpm.VD,
CHOOSE(
{1;2;3;4;5;6;7;8;9;10;11;12;13;14;15;16;17;18},
45658,45659,45660,45661,45662,45663,45664,45665,45711,45724,45778,45779,45785,45786,45820,45821,45965,46022),
_xlfn.LET(_xlpm.DD,
MAX(MIN($AX88,EOMONTH(BG$15,0))-MAX($AW88,BG$15),),
_xlfn.IFS(
AND(MONTH($AW88)=MONTH(BG$15),MONTH($AX88)&lt;&gt;MONTH(BG$15)),
NETWORKDAYS.INTL($AW88,$AW88+_xlpm.DD,1,_xlpm.VD),
AND(MONTH($AW88)&lt;&gt;MONTH(BG$15),MONTH($AX88)=MONTH(BG$15)),
NETWORKDAYS.INTL(($AX88)-_xlpm.DD,$AX88,1,_xlpm.VD),
AND(MONTH($AW88)&lt;MONTH(BG$15),MONTH($AX88)&gt;MONTH(BG$15)),
NETWORKDAYS.INTL((EOMONTH(BG$15-1,1))-_xlpm.DD,EOMONTH(BG$15-1,1),1,_xlpm.VD),
AND(MONTH($AW88)=MONTH(BG$15),MONTH($AX88)=MONTH(BG$15)),
NETWORKDAYS.INTL($AW88,$AX88,1,_xlpm.VD)))),0)),
$DH88="месяц",
$DR88*BG88,
$DH88="неделя",
$DR88*BG88/7*(ROUNDUP((DAY(EOMONTH(BG$15,0)))/4,0))),
0)</f>
        <v/>
      </c>
      <c r="EA88" s="125">
        <f t="array" ref="EA88">
IFERROR(_xlfn.IFS(
$DH88="день_1",
$DR88*$BL88/($AX88-$AW88+1)*BH88*(DAY(EOMONTH(BH$15,0))),
$DH88="день_2",
$DR88/30*MAX(MIN($AX88,EOMONTH(BH$15,0))-MAX($AW88,BH$15)+1,),
$DH88="раб.день",
$DR88/30*(IFERROR(
_xlfn.LET(_xlpm.VD,
CHOOSE(
{1;2;3;4;5;6;7;8;9;10;11;12;13;14;15;16;17;18},
45658,45659,45660,45661,45662,45663,45664,45665,45711,45724,45778,45779,45785,45786,45820,45821,45965,46022),
_xlfn.LET(_xlpm.DD,
MAX(MIN($AX88,EOMONTH(BH$15,0))-MAX($AW88,BH$15),),
_xlfn.IFS(
AND(MONTH($AW88)=MONTH(BH$15),MONTH($AX88)&lt;&gt;MONTH(BH$15)),
NETWORKDAYS.INTL($AW88,$AW88+_xlpm.DD,1,_xlpm.VD),
AND(MONTH($AW88)&lt;&gt;MONTH(BH$15),MONTH($AX88)=MONTH(BH$15)),
NETWORKDAYS.INTL(($AX88)-_xlpm.DD,$AX88,1,_xlpm.VD),
AND(MONTH($AW88)&lt;MONTH(BH$15),MONTH($AX88)&gt;MONTH(BH$15)),
NETWORKDAYS.INTL((EOMONTH(BH$15-1,1))-_xlpm.DD,EOMONTH(BH$15-1,1),1,_xlpm.VD),
AND(MONTH($AW88)=MONTH(BH$15),MONTH($AX88)=MONTH(BH$15)),
NETWORKDAYS.INTL($AW88,$AX88,1,_xlpm.VD)))),0)),
$DH88="месяц",
$DR88*BH88,
$DH88="неделя",
$DR88*BH88/7*(ROUNDUP((DAY(EOMONTH(BH$15,0)))/4,0))),
0)</f>
        <v/>
      </c>
      <c r="EB88" s="125">
        <f t="array" ref="EB88">
IFERROR(_xlfn.IFS(
$DH88="день_1",
$DR88*$BL88/($AX88-$AW88+1)*BI88*(DAY(EOMONTH(BI$15,0))),
$DH88="день_2",
$DR88/30*MAX(MIN($AX88,EOMONTH(BI$15,0))-MAX($AW88,BI$15)+1,),
$DH88="раб.день",
$DR88/30*(IFERROR(
_xlfn.LET(_xlpm.VD,
CHOOSE(
{1;2;3;4;5;6;7;8;9;10;11;12;13;14;15;16;17;18},
45658,45659,45660,45661,45662,45663,45664,45665,45711,45724,45778,45779,45785,45786,45820,45821,45965,46022),
_xlfn.LET(_xlpm.DD,
MAX(MIN($AX88,EOMONTH(BI$15,0))-MAX($AW88,BI$15),),
_xlfn.IFS(
AND(MONTH($AW88)=MONTH(BI$15),MONTH($AX88)&lt;&gt;MONTH(BI$15)),
NETWORKDAYS.INTL($AW88,$AW88+_xlpm.DD,1,_xlpm.VD),
AND(MONTH($AW88)&lt;&gt;MONTH(BI$15),MONTH($AX88)=MONTH(BI$15)),
NETWORKDAYS.INTL(($AX88)-_xlpm.DD,$AX88,1,_xlpm.VD),
AND(MONTH($AW88)&lt;MONTH(BI$15),MONTH($AX88)&gt;MONTH(BI$15)),
NETWORKDAYS.INTL((EOMONTH(BI$15-1,1))-_xlpm.DD,EOMONTH(BI$15-1,1),1,_xlpm.VD),
AND(MONTH($AW88)=MONTH(BI$15),MONTH($AX88)=MONTH(BI$15)),
NETWORKDAYS.INTL($AW88,$AX88,1,_xlpm.VD)))),0)),
$DH88="месяц",
$DR88*BI88,
$DH88="неделя",
$DR88*BI88/7*(ROUNDUP((DAY(EOMONTH(BI$15,0)))/4,0))),
0)</f>
        <v/>
      </c>
      <c r="EC88" s="125">
        <f t="array" ref="EC88">
IFERROR(_xlfn.IFS(
$DH88="день_1",
$DR88*$BL88/($AX88-$AW88+1)*BJ88*(DAY(EOMONTH(BJ$15,0))),
$DH88="день_2",
$DR88/30*MAX(MIN($AX88,EOMONTH(BJ$15,0))-MAX($AW88,BJ$15)+1,),
$DH88="раб.день",
$DR88/30*(IFERROR(
_xlfn.LET(_xlpm.VD,
CHOOSE(
{1;2;3;4;5;6;7;8;9;10;11;12;13;14;15;16;17;18},
45658,45659,45660,45661,45662,45663,45664,45665,45711,45724,45778,45779,45785,45786,45820,45821,45965,46022),
_xlfn.LET(_xlpm.DD,
MAX(MIN($AX88,EOMONTH(BJ$15,0))-MAX($AW88,BJ$15),),
_xlfn.IFS(
AND(MONTH($AW88)=MONTH(BJ$15),MONTH($AX88)&lt;&gt;MONTH(BJ$15)),
NETWORKDAYS.INTL($AW88,$AW88+_xlpm.DD,1,_xlpm.VD),
AND(MONTH($AW88)&lt;&gt;MONTH(BJ$15),MONTH($AX88)=MONTH(BJ$15)),
NETWORKDAYS.INTL(($AX88)-_xlpm.DD,$AX88,1,_xlpm.VD),
AND(MONTH($AW88)&lt;MONTH(BJ$15),MONTH($AX88)&gt;MONTH(BJ$15)),
NETWORKDAYS.INTL((EOMONTH(BJ$15-1,1))-_xlpm.DD,EOMONTH(BJ$15-1,1),1,_xlpm.VD),
AND(MONTH($AW88)=MONTH(BJ$15),MONTH($AX88)=MONTH(BJ$15)),
NETWORKDAYS.INTL($AW88,$AX88,1,_xlpm.VD)))),0)),
$DH88="месяц",
$DR88*BJ88,
$DH88="неделя",
$DR88*BJ88/7*(ROUNDUP((DAY(EOMONTH(BJ$15,0)))/4,0))),
0)</f>
        <v/>
      </c>
      <c r="ED88" s="125">
        <f t="array" ref="ED88">
IFERROR(_xlfn.IFS(
$DH88="день_1",
$DR88*$BL88/($AX88-$AW88+1)*BK88*(DAY(EOMONTH(BK$15,0))),
$DH88="день_2",
$DR88/30*MAX(MIN($AX88,EOMONTH(BK$15,0))-MAX($AW88,BK$15)+1,),
$DH88="раб.день",
$DR88/30*(IFERROR(
_xlfn.LET(_xlpm.VD,
CHOOSE(
{1;2;3;4;5;6;7;8;9;10;11;12;13;14;15;16;17;18},
45658,45659,45660,45661,45662,45663,45664,45665,45711,45724,45778,45779,45785,45786,45820,45821,45965,46022),
_xlfn.LET(_xlpm.DD,
MAX(MIN($AX88,EOMONTH(BK$15,0))-MAX($AW88,BK$15),),
_xlfn.IFS(
AND(MONTH($AW88)=MONTH(BK$15),MONTH($AX88)&lt;&gt;MONTH(BK$15)),
NETWORKDAYS.INTL($AW88,$AW88+_xlpm.DD,1,_xlpm.VD),
AND(MONTH($AW88)&lt;&gt;MONTH(BK$15),MONTH($AX88)=MONTH(BK$15)),
NETWORKDAYS.INTL(($AX88)-_xlpm.DD,$AX88,1,_xlpm.VD),
AND(MONTH($AW88)&lt;MONTH(BK$15),MONTH($AX88)&gt;MONTH(BK$15)),
NETWORKDAYS.INTL((EOMONTH(BK$15-1,1))-_xlpm.DD,EOMONTH(BK$15-1,1),1,_xlpm.VD),
AND(MONTH($AW88)=MONTH(BK$15),MONTH($AX88)=MONTH(BK$15)),
NETWORKDAYS.INTL($AW88,$AX88,1,_xlpm.VD)))),0)),
$DH88="месяц",
$DR88*BK88,
$DH88="неделя",
$DR88*BK88/7*(ROUNDUP((DAY(EOMONTH(BK$15,0)))/4,0))),
0)</f>
        <v/>
      </c>
      <c r="EE88" s="125">
        <f>SUM($DS88,$DT88,$DU88,$DV88,$DW88,$DX88,$DY88,$DZ88,$EA88,$EB88,$EC88,$ED88)</f>
        <v/>
      </c>
      <c r="EF88" s="125">
        <f>IFERROR(ROUND($EE88*(1+$EP88),2),0)</f>
        <v/>
      </c>
      <c r="EG88" s="128" t="n">
        <v>1</v>
      </c>
      <c r="EH88" s="126" t="n">
        <v>0</v>
      </c>
      <c r="EI88" s="126">
        <f>ROUND(SUM($EH88:$EH88)*SUM($AB88:$AB88)*$EG88,2)</f>
        <v/>
      </c>
      <c r="EJ88" s="126">
        <f>ROUND($EI88*(1+$EP88),2)</f>
        <v/>
      </c>
      <c r="EK88" s="126" t="n">
        <v>0</v>
      </c>
      <c r="EL88" s="126">
        <f>ROUND(SUM($EK88:$EK88)*SUM($AB88:$AB88)*$EG88,2)</f>
        <v/>
      </c>
      <c r="EM88" s="126">
        <f>ROUND($EL88*(1+$EP88),2)</f>
        <v/>
      </c>
      <c r="EN88" s="126">
        <f>SUM($EE88,$EI88,$EL88)</f>
        <v/>
      </c>
      <c r="EO88" s="126">
        <f>SUM($EF88,$EJ88,$EM88)</f>
        <v/>
      </c>
      <c r="EP88" s="59" t="inlineStr">
        <is>
          <t>20%</t>
        </is>
      </c>
      <c r="EQ88" s="59" t="n"/>
      <c r="ER88" s="60">
        <f t="array" ref="ER88">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MATCH(ES88,
{"AMS";"RussOutdoor";"HD Outdoor";"Ingroup";"IQ";"Ledproduction";"LisChannel";"Logic";"Media-PPL";"NovikovTV | НовиковТВ";"SMA";"SOK";"КрокусТВ | CrocusTV | IndoorTV";"Сити";"ТЯК Москва"},
0)),"")</f>
        <v/>
      </c>
      <c r="ES88" s="60" t="n"/>
      <c r="ET88" s="60">
        <f t="array" ref="ET88">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MATCH(ES88,
{"AMS";"RussOutdoor";"HD Outdoor";"Ingroup";"IQ";"Ledproduction";"LisChannel";"Logic";"Media-PPL";"NovikovTV | НовиковТВ";"SMA";"SOK";"КрокусТВ | CrocusTV | IndoorTV";"Сити";"ТЯК Москва"},
0)),"")</f>
        <v/>
      </c>
      <c r="EU88" s="60" t="n"/>
      <c r="EV88" s="60" t="n"/>
      <c r="EX88" s="110">
        <f t="array" ref="EX88">
($AR88/30
+N("ТРАФИК ПЛОЩАДКИ"))*
(IFERROR(
_xlfn.LET(
_xlpm.GPR,
HLOOKUP($L88,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(MATCH($T88,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IF($Q88="цифровой",_xlpm.GPR/$AG88,_xlpm.GPR/60)),
0)
+N("DWELL TIME"))*
(IF($AB88=0,0,IF($AB88=1,0.3,IF($AB88=2,0.5,IF($AB88&gt;2,1))))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_xlfn.IFS($AC88="да",1.2,$AC88="нет",1)*
_xlfn.IFS($AD88="да",1.2,$AD88="нет",1)*
IF(R88="статический",1,1.2)*
$X88*
INDEX(
{1.2;1;1.2;1.2;1;1.2;1.2;1.2;1.2;1.2;1.2;1;1.2;1.2;1.2;1.2;1;1;1.2;1.2;1.2;1;1;1;1;1.2;1.2;1.2;1.2;1;1;1;1;1.2;1.2;1.2;1.2;1.2;1.2;1.2;1.2;1;1;1.2;1;1;1;1;1.5;1;1;1.5;1.5;1.2},
MATCH($Q88,_xlpm.MI,0)))&gt;{0.02;0.04;0.06;0.1;0.2;0.4;0.6;0.8;1;2;4;6})),
{0;1;2;3;4;5;6;7;8;9;10;11;12},
0)))
+N("КОЭФФИЦИЕНТ КОНТАКТА"))))*
(_xlfn.IFS($X88&lt;0.1,$X88/1000,$X88&gt;25,5.2,AND($X88&gt;=0.1,$X88&lt;=25),(($X88*2+0.1)/10)*($X88/10)))*
IFERROR((_xlfn.LET(
_xlpm.MA,
{0;0.8;0.85;0.9;0.95;1},
_xlpm.MAA,
{0;1;2;3;4;5},
INDEX(_xlpm.MA,MATCH(SUMPRODUCT(--((IF(ROUND(_xlpm.MAA,1)&gt;5,5,ROUND($AB88,1)))&gt;{0;1;2;3;4;5})),_xlpm.MAA,0)))
+N("КОЭФФИЦИЕНТ КОЛ-ВО КОНСТРУКЦИЙ")),1)*
$AB88,0))*
(IF($Q88="цифровой",$AG88/15*$AI88,1)
+N("ДЛЯ ЦИФРЫ"))</f>
        <v/>
      </c>
      <c r="EY88" s="110">
        <f>IFERROR(EX88*AY88,0)</f>
        <v/>
      </c>
      <c r="EZ88" s="131">
        <f>IFERROR(DP88/EY88*1000,0)</f>
        <v/>
      </c>
      <c r="FA88" s="112">
        <f>IFERROR(FC88/FB88,0)</f>
        <v/>
      </c>
      <c r="FB88" s="112">
        <f>IFERROR((FC88/(EY88/FF88*#REF!))*0.825,0)</f>
        <v/>
      </c>
      <c r="FC88" s="112">
        <f>IFERROR(((EX88*30/AR88)*100)/30,0)</f>
        <v/>
      </c>
      <c r="FD88" s="112">
        <f>IFERROR(EY88/G88*100%,0)</f>
        <v/>
      </c>
      <c r="FE88" s="112">
        <f>IFERROR(FD88/FC88*100%,0)</f>
        <v/>
      </c>
      <c r="FF88" s="110">
        <f>IFERROR(AR88/30*AY88,0)</f>
        <v/>
      </c>
    </row>
    <row r="89" ht="13" customHeight="1">
      <c r="A89" s="59" t="n"/>
      <c r="B89" s="60" t="n"/>
      <c r="C89" s="60" t="n"/>
      <c r="D89" s="60">
        <f t="array" ref="D89">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MATCH($E89,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89" s="60">
        <f t="array" ref="E89">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MATCH($F89,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89" s="60" t="inlineStr"/>
      <c r="G89" s="60" t="n"/>
      <c r="H89" s="60">
        <f t="array" ref="H89">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MATCH($I89,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89" s="60" t="n"/>
      <c r="J89" s="60" t="n"/>
      <c r="K89" s="60" t="n"/>
      <c r="L89" s="60" t="n"/>
      <c r="M89" s="60" t="n"/>
      <c r="N89" s="60" t="n"/>
      <c r="O89" s="60" t="n"/>
      <c r="P89" s="60">
        <f t="array" ref="P89">
_xlfn.IFS(
ISNUMBER(MATCH($Q89,{"шелфбаннер","разделитель","монетница","чековая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ISNUMBER(MATCH($Q89,{"LED/LCD","видеокулер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ISNUMBER(MATCH($Q89,{"автомобиль","машина","выставочное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ISNUMBER(MATCH($Q89,{"билборд","лифтовая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ISNUMBER(MATCH($Q89,{"навигация","подвесной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ISNUMBER(MATCH($Q89,{"движущаяся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ISNUMBER(MATCH($Q89,{"каталог","журнал"},)),
"Пресса",
$Q89="","")</f>
        <v/>
      </c>
      <c r="Q89" s="60" t="n"/>
      <c r="R89" s="60">
        <f t="array" ref="R89">
IFERROR(
_xlfn.IFS(
OR(ISNUMBER(MATCH($Q89,{"экспозиция","макет","стенд","автостенд","авто стенд","выставочное пространство","выставочные стенды","модульные выставочные стенды","3Д конструкция","3D конструкция"},)),P89="Экспонирование"),
"нестандартный",
ISNUMBER(MATCH($Q89,{"скроллер","призматрон"},)),
"динамический",
$P89="Видео",
"цифровой",
OR($P89="Пресса",$P89="Щит",$P89="POSm",$P89="Подвес",$P89="Брендирование/оклейка"),
"статический"),"")</f>
        <v/>
      </c>
      <c r="S89" s="59" t="n"/>
      <c r="T89" s="60" t="n"/>
      <c r="U89" s="60" t="n"/>
      <c r="V89" s="60">
        <f>
IF(P89="Видео",
"цифровой постер/ролик",
IF(ISNUMBER(MATCH(Q89,{"короб световой","короб световой | лайтбокс","короб световой | кристалайт","лайтбокс","лайт бокс","кристалайт","LB","lightbox"},)),
"бэклит",
IF(P89="Брендирование/оклейка",
"перфарированная пленка/самоклейка",
IF(P89="Экспонирование",
"под запрос",
IF(P89="Подвес",
"баннер/ткань",
"")))))</f>
        <v/>
      </c>
      <c r="W89" s="59" t="n"/>
      <c r="X89" s="59" t="n"/>
      <c r="Y89" s="59" t="n"/>
      <c r="Z89" s="61" t="n"/>
      <c r="AA89" s="61" t="n"/>
      <c r="AB89" s="61">
        <f>IF(BL89&gt;0,Z89,0)</f>
        <v/>
      </c>
      <c r="AC89" s="59" t="n"/>
      <c r="AD89" s="59" t="n"/>
      <c r="AE89" s="59" t="n"/>
      <c r="AF89" s="59" t="n"/>
      <c r="AG89" s="59" t="n"/>
      <c r="AH89" s="59" t="n"/>
      <c r="AI89" s="59" t="n"/>
      <c r="AJ89" s="59" t="n"/>
      <c r="AK89" s="59" t="n"/>
      <c r="AL89" s="62">
        <f>IFERROR(IF(OR(R89="статический",R89="динамический",R89="нестандартный",R89="",R89=""),"-",IF(AND(AH89="-",AI89="-"),"-",AK89*3600/AH89*AI89)),"-")</f>
        <v/>
      </c>
      <c r="AM89" s="62">
        <f>IFERROR(IF(OR(R89="статический",R89="динамический",R89="",R89="", R89="BTL",R89="нестандартный"),"-",AG89*AI89*AL89/60),"-")</f>
        <v/>
      </c>
      <c r="AN89" s="63">
        <f>IFERROR(IF(AH89="","-",AG89*AI89/AH89),"-")</f>
        <v/>
      </c>
      <c r="AO89" s="59">
        <f>IFERROR(IF(OR($R89="статический",$R89="динамический",$R89="",$R89="",$R89="BTL",$R89="нестандартный"),"-",$AL89*$AY89),"-")</f>
        <v/>
      </c>
      <c r="AP89" s="62">
        <f>IFERROR(IF(OR($R89="статический",$R89="динамический",$R89="",$R89="",$R89="BTL",$R89="нестандартный"),"-",$AM89*AY89),"-")</f>
        <v/>
      </c>
      <c r="AQ89" s="64" t="n"/>
      <c r="AR89" s="61" t="n"/>
      <c r="AS89" s="61" t="n"/>
      <c r="AT89" s="61" t="n"/>
      <c r="AU89" s="65" t="n"/>
      <c r="AV89" s="124">
        <f>IFERROR(DR89/AT89*1000,"n/a")</f>
        <v/>
      </c>
      <c r="AW89" s="67" t="n"/>
      <c r="AX89" s="67" t="n"/>
      <c r="AY89" s="43">
        <f>IFERROR(IF(OR($AW89="",$AX89=""),"",_xlfn.DAYS($AX89+1,$AW89)),"")</f>
        <v/>
      </c>
      <c r="AZ89" s="68">
        <f t="array" ref="AZ89">
_xlfn.LET(_xlpm.COEFF,
IF($AW89+$AX89=0,0,IF(MAX(MIN($AX89,EOMONTH(AZ$15,0))-MAX($AW89,AZ$15)+1,)&gt;0,1,0)),
_xlfn.IFS(
$ES89="LisChannel",
_xlpm.COEFF*
INDEX({1;1;1.2;1.2;1;1;1;1;1.2;1.2;1.2;1.2},
MATCH(MONTH(AZ$15),
{1,2,3,4,5,6,7,8,9,10,11,12})),
CONCATENATE($ES89," ",$L89)="RussOutdoor метро",
_xlpm.COEFF*
INDEX({0.8;0.9;1.1;1.1;1;1;1;1;1.1;1.1;1.1;1.1},
MATCH(MONTH(AZ$15),
{1,2,3,4,5,6,7,8,9,10,11,12})),
$ES89&lt;&gt;"LisChannel",
_xlpm.COEFF,
$ES89&lt;&gt;"RussOutdoor",
_xlpm.COEFF))</f>
        <v/>
      </c>
      <c r="BA89" s="68">
        <f t="array" ref="BA89">
_xlfn.LET(_xlpm.COEFF,
IF($AW89+$AX89=0,0,IF(MAX(MIN($AX89,EOMONTH(BA$15,0))-MAX($AW89,BA$15)+1,)&gt;0,1,0)),
_xlfn.IFS(
$ES89="LisChannel",
_xlpm.COEFF*
INDEX({1;1;1.2;1.2;1;1;1;1;1.2;1.2;1.2;1.2},
MATCH(MONTH(BA$15),
{1,2,3,4,5,6,7,8,9,10,11,12})),
CONCATENATE($ES89," ",$L89)="RussOutdoor метро",
_xlpm.COEFF*
INDEX({0.8;0.9;1.1;1.1;1;1;1;1;1.1;1.1;1.1;1.1},
MATCH(MONTH(BA$15),
{1,2,3,4,5,6,7,8,9,10,11,12})),
$ES89&lt;&gt;"LisChannel",
_xlpm.COEFF,
$ES89&lt;&gt;"RussOutdoor",
_xlpm.COEFF))</f>
        <v/>
      </c>
      <c r="BB89" s="68">
        <f t="array" ref="BB89">
_xlfn.LET(_xlpm.COEFF,
IF($AW89+$AX89=0,0,IF(MAX(MIN($AX89,EOMONTH(BB$15,0))-MAX($AW89,BB$15)+1,)&gt;0,1,0)),
_xlfn.IFS(
$ES89="LisChannel",
_xlpm.COEFF*
INDEX({1;1;1.2;1.2;1;1;1;1;1.2;1.2;1.2;1.2},
MATCH(MONTH(BB$15),
{1,2,3,4,5,6,7,8,9,10,11,12})),
CONCATENATE($ES89," ",$L89)="RussOutdoor метро",
_xlpm.COEFF*
INDEX({0.8;0.9;1.1;1.1;1;1;1;1;1.1;1.1;1.1;1.1},
MATCH(MONTH(BB$15),
{1,2,3,4,5,6,7,8,9,10,11,12})),
$ES89&lt;&gt;"LisChannel",
_xlpm.COEFF,
$ES89&lt;&gt;"RussOutdoor",
_xlpm.COEFF))</f>
        <v/>
      </c>
      <c r="BC89" s="68">
        <f t="array" ref="BC89">
_xlfn.LET(_xlpm.COEFF,
IF($AW89+$AX89=0,0,IF(MAX(MIN($AX89,EOMONTH(BC$15,0))-MAX($AW89,BC$15)+1,)&gt;0,1,0)),
_xlfn.IFS(
$ES89="LisChannel",
_xlpm.COEFF*
INDEX({1;1;1.2;1.2;1;1;1;1;1.2;1.2;1.2;1.2},
MATCH(MONTH(BC$15),
{1,2,3,4,5,6,7,8,9,10,11,12})),
CONCATENATE($ES89," ",$L89)="RussOutdoor метро",
_xlpm.COEFF*
INDEX({0.8;0.9;1.1;1.1;1;1;1;1;1.1;1.1;1.1;1.1},
MATCH(MONTH(BC$15),
{1,2,3,4,5,6,7,8,9,10,11,12})),
$ES89&lt;&gt;"LisChannel",
_xlpm.COEFF,
$ES89&lt;&gt;"RussOutdoor",
_xlpm.COEFF))</f>
        <v/>
      </c>
      <c r="BD89" s="68">
        <f t="array" ref="BD89">
_xlfn.LET(_xlpm.COEFF,
IF($AW89+$AX89=0,0,IF(MAX(MIN($AX89,EOMONTH(BD$15,0))-MAX($AW89,BD$15)+1,)&gt;0,1,0)),
_xlfn.IFS(
$ES89="LisChannel",
_xlpm.COEFF*
INDEX({1;1;1.2;1.2;1;1;1;1;1.2;1.2;1.2;1.2},
MATCH(MONTH(BD$15),
{1,2,3,4,5,6,7,8,9,10,11,12})),
CONCATENATE($ES89," ",$L89)="RussOutdoor метро",
_xlpm.COEFF*
INDEX({0.8;0.9;1.1;1.1;1;1;1;1;1.1;1.1;1.1;1.1},
MATCH(MONTH(BD$15),
{1,2,3,4,5,6,7,8,9,10,11,12})),
$ES89&lt;&gt;"LisChannel",
_xlpm.COEFF,
$ES89&lt;&gt;"RussOutdoor",
_xlpm.COEFF))</f>
        <v/>
      </c>
      <c r="BE89" s="68">
        <f t="array" ref="BE89">
_xlfn.LET(_xlpm.COEFF,
IF($AW89+$AX89=0,0,IF(MAX(MIN($AX89,EOMONTH(BE$15,0))-MAX($AW89,BE$15)+1,)&gt;0,1,0)),
_xlfn.IFS(
$ES89="LisChannel",
_xlpm.COEFF*
INDEX({1;1;1.2;1.2;1;1;1;1;1.2;1.2;1.2;1.2},
MATCH(MONTH(BE$15),
{1,2,3,4,5,6,7,8,9,10,11,12})),
CONCATENATE($ES89," ",$L89)="RussOutdoor метро",
_xlpm.COEFF*
INDEX({0.8;0.9;1.1;1.1;1;1;1;1;1.1;1.1;1.1;1.1},
MATCH(MONTH(BE$15),
{1,2,3,4,5,6,7,8,9,10,11,12})),
$ES89&lt;&gt;"LisChannel",
_xlpm.COEFF,
$ES89&lt;&gt;"RussOutdoor",
_xlpm.COEFF))</f>
        <v/>
      </c>
      <c r="BF89" s="68">
        <f t="array" ref="BF89">
_xlfn.LET(_xlpm.COEFF,
IF($AW89+$AX89=0,0,IF(MAX(MIN($AX89,EOMONTH(BF$15,0))-MAX($AW89,BF$15)+1,)&gt;0,1,0)),
_xlfn.IFS(
$ES89="LisChannel",
_xlpm.COEFF*
INDEX({1;1;1.2;1.2;1;1;1;1;1.2;1.2;1.2;1.2},
MATCH(MONTH(BF$15),
{1,2,3,4,5,6,7,8,9,10,11,12})),
CONCATENATE($ES89," ",$L89)="RussOutdoor метро",
_xlpm.COEFF*
INDEX({0.8;0.9;1.1;1.1;1;1;1;1;1.1;1.1;1.1;1.1},
MATCH(MONTH(BF$15),
{1,2,3,4,5,6,7,8,9,10,11,12})),
$ES89&lt;&gt;"LisChannel",
_xlpm.COEFF,
$ES89&lt;&gt;"RussOutdoor",
_xlpm.COEFF))</f>
        <v/>
      </c>
      <c r="BG89" s="68">
        <f t="array" ref="BG89">
_xlfn.LET(_xlpm.COEFF,
IF($AW89+$AX89=0,0,IF(MAX(MIN($AX89,EOMONTH(BG$15,0))-MAX($AW89,BG$15)+1,)&gt;0,1,0)),
_xlfn.IFS(
$ES89="LisChannel",
_xlpm.COEFF*
INDEX({1;1;1.2;1.2;1;1;1;1;1.2;1.2;1.2;1.2},
MATCH(MONTH(BG$15),
{1,2,3,4,5,6,7,8,9,10,11,12})),
CONCATENATE($ES89," ",$L89)="RussOutdoor метро",
_xlpm.COEFF*
INDEX({0.8;0.9;1.1;1.1;1;1;1;1;1.1;1.1;1.1;1.1},
MATCH(MONTH(BG$15),
{1,2,3,4,5,6,7,8,9,10,11,12})),
$ES89&lt;&gt;"LisChannel",
_xlpm.COEFF,
$ES89&lt;&gt;"RussOutdoor",
_xlpm.COEFF))</f>
        <v/>
      </c>
      <c r="BH89" s="68">
        <f t="array" ref="BH89">
_xlfn.LET(_xlpm.COEFF,
IF($AW89+$AX89=0,0,IF(MAX(MIN($AX89,EOMONTH(BH$15,0))-MAX($AW89,BH$15)+1,)&gt;0,1,0)),
_xlfn.IFS(
$ES89="LisChannel",
_xlpm.COEFF*
INDEX({1;1;1.2;1.2;1;1;1;1;1.2;1.2;1.2;1.2},
MATCH(MONTH(BH$15),
{1,2,3,4,5,6,7,8,9,10,11,12})),
CONCATENATE($ES89," ",$L89)="RussOutdoor метро",
_xlpm.COEFF*
INDEX({0.8;0.9;1.1;1.1;1;1;1;1;1.1;1.1;1.1;1.1},
MATCH(MONTH(BH$15),
{1,2,3,4,5,6,7,8,9,10,11,12})),
$ES89&lt;&gt;"LisChannel",
_xlpm.COEFF,
$ES89&lt;&gt;"RussOutdoor",
_xlpm.COEFF))</f>
        <v/>
      </c>
      <c r="BI89" s="68">
        <f t="array" ref="BI89">
_xlfn.LET(_xlpm.COEFF,
IF($AW89+$AX89=0,0,IF(MAX(MIN($AX89,EOMONTH(BI$15,0))-MAX($AW89,BI$15)+1,)&gt;0,1,0)),
_xlfn.IFS(
$ES89="LisChannel",
_xlpm.COEFF*
INDEX({1;1;1.2;1.2;1;1;1;1;1.2;1.2;1.2;1.2},
MATCH(MONTH(BI$15),
{1,2,3,4,5,6,7,8,9,10,11,12})),
CONCATENATE($ES89," ",$L89)="RussOutdoor метро",
_xlpm.COEFF*
INDEX({0.8;0.9;1.1;1.1;1;1;1;1;1.1;1.1;1.1;1.1},
MATCH(MONTH(BI$15),
{1,2,3,4,5,6,7,8,9,10,11,12})),
$ES89&lt;&gt;"LisChannel",
_xlpm.COEFF,
$ES89&lt;&gt;"RussOutdoor",
_xlpm.COEFF))</f>
        <v/>
      </c>
      <c r="BJ89" s="68">
        <f t="array" ref="BJ89">
_xlfn.LET(_xlpm.COEFF,
IF($AW89+$AX89=0,0,IF(MAX(MIN($AX89,EOMONTH(BJ$15,0))-MAX($AW89,BJ$15)+1,)&gt;0,1,0)),
_xlfn.IFS(
$ES89="LisChannel",
_xlpm.COEFF*
INDEX({1;1;1.2;1.2;1;1;1;1;1.2;1.2;1.2;1.2},
MATCH(MONTH(BJ$15),
{1,2,3,4,5,6,7,8,9,10,11,12})),
CONCATENATE($ES89," ",$L89)="RussOutdoor метро",
_xlpm.COEFF*
INDEX({0.8;0.9;1.1;1.1;1;1;1;1;1.1;1.1;1.1;1.1},
MATCH(MONTH(BJ$15),
{1,2,3,4,5,6,7,8,9,10,11,12})),
$ES89&lt;&gt;"LisChannel",
_xlpm.COEFF,
$ES89&lt;&gt;"RussOutdoor",
_xlpm.COEFF))</f>
        <v/>
      </c>
      <c r="BK89" s="68">
        <f t="array" ref="BK89">
_xlfn.LET(_xlpm.COEFF,
IF($AW89+$AX89=0,0,IF(MAX(MIN($AX89,EOMONTH(BK$15,0))-MAX($AW89,BK$15)+1,)&gt;0,1,0)),
_xlfn.IFS(
$ES89="LisChannel",
_xlpm.COEFF*
INDEX({1;1;1.2;1.2;1;1;1;1;1.2;1.2;1.2;1.2},
MATCH(MONTH(BK$15),
{1,2,3,4,5,6,7,8,9,10,11,12})),
CONCATENATE($ES89," ",$L89)="RussOutdoor метро",
_xlpm.COEFF*
INDEX({0.8;0.9;1.1;1.1;1;1;1;1;1.1;1.1;1.1;1.1},
MATCH(MONTH(BK$15),
{1,2,3,4,5,6,7,8,9,10,11,12})),
$ES89&lt;&gt;"LisChannel",
_xlpm.COEFF,
$ES89&lt;&gt;"RussOutdoor",
_xlpm.COEFF))</f>
        <v/>
      </c>
      <c r="BL89" s="62">
        <f>COUNTIFS($AZ89:$BK89,"&gt;0")</f>
        <v/>
      </c>
      <c r="BM89" s="65" t="n"/>
      <c r="BN89" s="125">
        <f>$DJ89</f>
        <v/>
      </c>
      <c r="BO89" s="63">
        <f>$DQ89</f>
        <v/>
      </c>
      <c r="BP89" s="125">
        <f>
IFERROR(
IF($BL89=0,0,
$BN89*(1-$BO89)),
0)</f>
        <v/>
      </c>
      <c r="BQ89" s="125">
        <f t="array" ref="BQ89">
IFERROR(
_xlfn.IFS(
$DH89="день_1",
$BP89*$BL89/($AX89-$AW89+1)*AZ89*(DAY(EOMONTH(AZ$15,0))),
$DH89="день_2",
$BP89/30*MAX(MIN($AX89,EOMONTH(AZ$15,0))-MAX($AW89,AZ$15)+1,),
$DH89="раб.день",
$BP89/30*(IFERROR(
_xlfn.LET(_xlpm.VD,
CHOOSE(
{1;2;3;4;5;6;7;8;9;10;11;12;13;14;15;16;17;18},
45658,45659,45660,45661,45662,45663,45664,45665,45711,45724,45778,45779,45785,45786,45820,45821,45965,46022),
_xlfn.LET(_xlpm.DD,
MAX(MIN($AX89,EOMONTH(AZ$15,0))-MAX($AW89,AZ$15),),
_xlfn.IFS(
AND(MONTH($AW89)=MONTH(AZ$15),MONTH($AX89)&lt;&gt;MONTH(AZ$15)),
NETWORKDAYS.INTL($AW89,$AW89+_xlpm.DD,1,_xlpm.VD),
AND(MONTH($AW89)&lt;&gt;MONTH(AZ$15),MONTH($AX89)=MONTH(AZ$15)),
NETWORKDAYS.INTL(($AX89)-_xlpm.DD,$AX89,1,_xlpm.VD),
AND(MONTH($AW89)&lt;MONTH(AZ$15),MONTH($AX89)&gt;MONTH(AZ$15)),
NETWORKDAYS.INTL((EOMONTH(AZ$15-1,1))-_xlpm.DD,EOMONTH(AZ$15-1,1),1,_xlpm.VD),
AND(MONTH($AW89)=MONTH(AZ$15),MONTH($AX89)=MONTH(AZ$15)),
NETWORKDAYS.INTL($AW89,$AX89,1,_xlpm.VD)))),0)),
$DH89="месяц",
$BP89*AZ89,
$DH89="неделя",
$BP89*AZ89/7*(ROUNDUP((DAY(EOMONTH(AZ$15,0)))/4,0))),
0)</f>
        <v/>
      </c>
      <c r="BR89" s="125">
        <f t="array" ref="BR89">
IFERROR(
_xlfn.IFS(
$DH89="день_1",
$BP89*$BL89/($AX89-$AW89+1)*BA89*(DAY(EOMONTH(BA$15,0))),
$DH89="день_2",
$BP89/30*MAX(MIN($AX89,EOMONTH(BA$15,0))-MAX($AW89,BA$15)+1,),
$DH89="раб.день",
$BP89/30*(IFERROR(
_xlfn.LET(_xlpm.VD,
CHOOSE(
{1;2;3;4;5;6;7;8;9;10;11;12;13;14;15;16;17;18},
45658,45659,45660,45661,45662,45663,45664,45665,45711,45724,45778,45779,45785,45786,45820,45821,45965,46022),
_xlfn.LET(_xlpm.DD,
MAX(MIN($AX89,EOMONTH(BA$15,0))-MAX($AW89,BA$15),),
_xlfn.IFS(
AND(MONTH($AW89)=MONTH(BA$15),MONTH($AX89)&lt;&gt;MONTH(BA$15)),
NETWORKDAYS.INTL($AW89,$AW89+_xlpm.DD,1,_xlpm.VD),
AND(MONTH($AW89)&lt;&gt;MONTH(BA$15),MONTH($AX89)=MONTH(BA$15)),
NETWORKDAYS.INTL(($AX89)-_xlpm.DD,$AX89,1,_xlpm.VD),
AND(MONTH($AW89)&lt;MONTH(BA$15),MONTH($AX89)&gt;MONTH(BA$15)),
NETWORKDAYS.INTL((EOMONTH(BA$15-1,1))-_xlpm.DD,EOMONTH(BA$15-1,1),1,_xlpm.VD),
AND(MONTH($AW89)=MONTH(BA$15),MONTH($AX89)=MONTH(BA$15)),
NETWORKDAYS.INTL($AW89,$AX89,1,_xlpm.VD)))),0)),
$DH89="месяц",
$BP89*BA89,
$DH89="неделя",
$BP89*BA89/7*(ROUNDUP((DAY(EOMONTH(BA$15,0)))/4,0))),
0)</f>
        <v/>
      </c>
      <c r="BS89" s="125">
        <f t="array" ref="BS89">
IFERROR(
_xlfn.IFS(
$DH89="день_1",
$BP89*$BL89/($AX89-$AW89+1)*BB89*(DAY(EOMONTH(BB$15,0))),
$DH89="день_2",
$BP89/30*MAX(MIN($AX89,EOMONTH(BB$15,0))-MAX($AW89,BB$15)+1,),
$DH89="раб.день",
$BP89/30*(IFERROR(
_xlfn.LET(_xlpm.VD,
CHOOSE(
{1;2;3;4;5;6;7;8;9;10;11;12;13;14;15;16;17;18},
45658,45659,45660,45661,45662,45663,45664,45665,45711,45724,45778,45779,45785,45786,45820,45821,45965,46022),
_xlfn.LET(_xlpm.DD,
MAX(MIN($AX89,EOMONTH(BB$15,0))-MAX($AW89,BB$15),),
_xlfn.IFS(
AND(MONTH($AW89)=MONTH(BB$15),MONTH($AX89)&lt;&gt;MONTH(BB$15)),
NETWORKDAYS.INTL($AW89,$AW89+_xlpm.DD,1,_xlpm.VD),
AND(MONTH($AW89)&lt;&gt;MONTH(BB$15),MONTH($AX89)=MONTH(BB$15)),
NETWORKDAYS.INTL(($AX89)-_xlpm.DD,$AX89,1,_xlpm.VD),
AND(MONTH($AW89)&lt;MONTH(BB$15),MONTH($AX89)&gt;MONTH(BB$15)),
NETWORKDAYS.INTL((EOMONTH(BB$15-1,1))-_xlpm.DD,EOMONTH(BB$15-1,1),1,_xlpm.VD),
AND(MONTH($AW89)=MONTH(BB$15),MONTH($AX89)=MONTH(BB$15)),
NETWORKDAYS.INTL($AW89,$AX89,1,_xlpm.VD)))),0)),
$DH89="месяц",
$BP89*BB89,
$DH89="неделя",
$BP89*BB89/7*(ROUNDUP((DAY(EOMONTH(BB$15,0)))/4,0))),
0)</f>
        <v/>
      </c>
      <c r="BT89" s="125">
        <f t="array" ref="BT89">
IFERROR(
_xlfn.IFS(
$DH89="день_1",
$BP89*$BL89/($AX89-$AW89+1)*BC89*(DAY(EOMONTH(BC$15,0))),
$DH89="день_2",
$BP89/30*MAX(MIN($AX89,EOMONTH(BC$15,0))-MAX($AW89,BC$15)+1,),
$DH89="раб.день",
$BP89/30*(IFERROR(
_xlfn.LET(_xlpm.VD,
CHOOSE(
{1;2;3;4;5;6;7;8;9;10;11;12;13;14;15;16;17;18},
45658,45659,45660,45661,45662,45663,45664,45665,45711,45724,45778,45779,45785,45786,45820,45821,45965,46022),
_xlfn.LET(_xlpm.DD,
MAX(MIN($AX89,EOMONTH(BC$15,0))-MAX($AW89,BC$15),),
_xlfn.IFS(
AND(MONTH($AW89)=MONTH(BC$15),MONTH($AX89)&lt;&gt;MONTH(BC$15)),
NETWORKDAYS.INTL($AW89,$AW89+_xlpm.DD,1,_xlpm.VD),
AND(MONTH($AW89)&lt;&gt;MONTH(BC$15),MONTH($AX89)=MONTH(BC$15)),
NETWORKDAYS.INTL(($AX89)-_xlpm.DD,$AX89,1,_xlpm.VD),
AND(MONTH($AW89)&lt;MONTH(BC$15),MONTH($AX89)&gt;MONTH(BC$15)),
NETWORKDAYS.INTL((EOMONTH(BC$15-1,1))-_xlpm.DD,EOMONTH(BC$15-1,1),1,_xlpm.VD),
AND(MONTH($AW89)=MONTH(BC$15),MONTH($AX89)=MONTH(BC$15)),
NETWORKDAYS.INTL($AW89,$AX89,1,_xlpm.VD)))),0)),
$DH89="месяц",
$BP89*BC89,
$DH89="неделя",
$BP89*BC89/7*(ROUNDUP((DAY(EOMONTH(BC$15,0)))/4,0))),
0)</f>
        <v/>
      </c>
      <c r="BU89" s="125">
        <f t="array" ref="BU89">
IFERROR(
_xlfn.IFS(
$DH89="день_1",
$BP89*$BL89/($AX89-$AW89+1)*BD89*(DAY(EOMONTH(BD$15,0))),
$DH89="день_2",
$BP89/30*MAX(MIN($AX89,EOMONTH(BD$15,0))-MAX($AW89,BD$15)+1,),
$DH89="раб.день",
$BP89/30*(IFERROR(
_xlfn.LET(_xlpm.VD,
CHOOSE(
{1;2;3;4;5;6;7;8;9;10;11;12;13;14;15;16;17;18},
45658,45659,45660,45661,45662,45663,45664,45665,45711,45724,45778,45779,45785,45786,45820,45821,45965,46022),
_xlfn.LET(_xlpm.DD,
MAX(MIN($AX89,EOMONTH(BD$15,0))-MAX($AW89,BD$15),),
_xlfn.IFS(
AND(MONTH($AW89)=MONTH(BD$15),MONTH($AX89)&lt;&gt;MONTH(BD$15)),
NETWORKDAYS.INTL($AW89,$AW89+_xlpm.DD,1,_xlpm.VD),
AND(MONTH($AW89)&lt;&gt;MONTH(BD$15),MONTH($AX89)=MONTH(BD$15)),
NETWORKDAYS.INTL(($AX89)-_xlpm.DD,$AX89,1,_xlpm.VD),
AND(MONTH($AW89)&lt;MONTH(BD$15),MONTH($AX89)&gt;MONTH(BD$15)),
NETWORKDAYS.INTL((EOMONTH(BD$15-1,1))-_xlpm.DD,EOMONTH(BD$15-1,1),1,_xlpm.VD),
AND(MONTH($AW89)=MONTH(BD$15),MONTH($AX89)=MONTH(BD$15)),
NETWORKDAYS.INTL($AW89,$AX89,1,_xlpm.VD)))),0)),
$DH89="месяц",
$BP89*BD89,
$DH89="неделя",
$BP89*BD89/7*(ROUNDUP((DAY(EOMONTH(BD$15,0)))/4,0))),
0)</f>
        <v/>
      </c>
      <c r="BV89" s="125">
        <f t="array" ref="BV89">
IFERROR(
_xlfn.IFS(
$DH89="день_1",
$BP89*$BL89/($AX89-$AW89+1)*BE89*(DAY(EOMONTH(BE$15,0))),
$DH89="день_2",
$BP89/30*MAX(MIN($AX89,EOMONTH(BE$15,0))-MAX($AW89,BE$15)+1,),
$DH89="раб.день",
$BP89/30*(IFERROR(
_xlfn.LET(_xlpm.VD,
CHOOSE(
{1;2;3;4;5;6;7;8;9;10;11;12;13;14;15;16;17;18},
45658,45659,45660,45661,45662,45663,45664,45665,45711,45724,45778,45779,45785,45786,45820,45821,45965,46022),
_xlfn.LET(_xlpm.DD,
MAX(MIN($AX89,EOMONTH(BE$15,0))-MAX($AW89,BE$15),),
_xlfn.IFS(
AND(MONTH($AW89)=MONTH(BE$15),MONTH($AX89)&lt;&gt;MONTH(BE$15)),
NETWORKDAYS.INTL($AW89,$AW89+_xlpm.DD,1,_xlpm.VD),
AND(MONTH($AW89)&lt;&gt;MONTH(BE$15),MONTH($AX89)=MONTH(BE$15)),
NETWORKDAYS.INTL(($AX89)-_xlpm.DD,$AX89,1,_xlpm.VD),
AND(MONTH($AW89)&lt;MONTH(BE$15),MONTH($AX89)&gt;MONTH(BE$15)),
NETWORKDAYS.INTL((EOMONTH(BE$15-1,1))-_xlpm.DD,EOMONTH(BE$15-1,1),1,_xlpm.VD),
AND(MONTH($AW89)=MONTH(BE$15),MONTH($AX89)=MONTH(BE$15)),
NETWORKDAYS.INTL($AW89,$AX89,1,_xlpm.VD)))),0)),
$DH89="месяц",
$BP89*BE89,
$DH89="неделя",
$BP89*BE89/7*(ROUNDUP((DAY(EOMONTH(BE$15,0)))/4,0))),
0)</f>
        <v/>
      </c>
      <c r="BW89" s="125">
        <f t="array" ref="BW89">
IFERROR(
_xlfn.IFS(
$DH89="день_1",
$BP89*$BL89/($AX89-$AW89+1)*BF89*(DAY(EOMONTH(BF$15,0))),
$DH89="день_2",
$BP89/30*MAX(MIN($AX89,EOMONTH(BF$15,0))-MAX($AW89,BF$15)+1,),
$DH89="раб.день",
$BP89/30*(IFERROR(
_xlfn.LET(_xlpm.VD,
CHOOSE(
{1;2;3;4;5;6;7;8;9;10;11;12;13;14;15;16;17;18},
45658,45659,45660,45661,45662,45663,45664,45665,45711,45724,45778,45779,45785,45786,45820,45821,45965,46022),
_xlfn.LET(_xlpm.DD,
MAX(MIN($AX89,EOMONTH(BF$15,0))-MAX($AW89,BF$15),),
_xlfn.IFS(
AND(MONTH($AW89)=MONTH(BF$15),MONTH($AX89)&lt;&gt;MONTH(BF$15)),
NETWORKDAYS.INTL($AW89,$AW89+_xlpm.DD,1,_xlpm.VD),
AND(MONTH($AW89)&lt;&gt;MONTH(BF$15),MONTH($AX89)=MONTH(BF$15)),
NETWORKDAYS.INTL(($AX89)-_xlpm.DD,$AX89,1,_xlpm.VD),
AND(MONTH($AW89)&lt;MONTH(BF$15),MONTH($AX89)&gt;MONTH(BF$15)),
NETWORKDAYS.INTL((EOMONTH(BF$15-1,1))-_xlpm.DD,EOMONTH(BF$15-1,1),1,_xlpm.VD),
AND(MONTH($AW89)=MONTH(BF$15),MONTH($AX89)=MONTH(BF$15)),
NETWORKDAYS.INTL($AW89,$AX89,1,_xlpm.VD)))),0)),
$DH89="месяц",
$BP89*BF89,
$DH89="неделя",
$BP89*BF89/7*(ROUNDUP((DAY(EOMONTH(BF$15,0)))/4,0))),
0)</f>
        <v/>
      </c>
      <c r="BX89" s="125">
        <f t="array" ref="BX89">
IFERROR(
_xlfn.IFS(
$DH89="день_1",
$BP89*$BL89/($AX89-$AW89+1)*BG89*(DAY(EOMONTH(BG$15,0))),
$DH89="день_2",
$BP89/30*MAX(MIN($AX89,EOMONTH(BG$15,0))-MAX($AW89,BG$15)+1,),
$DH89="раб.день",
$BP89/30*(IFERROR(
_xlfn.LET(_xlpm.VD,
CHOOSE(
{1;2;3;4;5;6;7;8;9;10;11;12;13;14;15;16;17;18},
45658,45659,45660,45661,45662,45663,45664,45665,45711,45724,45778,45779,45785,45786,45820,45821,45965,46022),
_xlfn.LET(_xlpm.DD,
MAX(MIN($AX89,EOMONTH(BG$15,0))-MAX($AW89,BG$15),),
_xlfn.IFS(
AND(MONTH($AW89)=MONTH(BG$15),MONTH($AX89)&lt;&gt;MONTH(BG$15)),
NETWORKDAYS.INTL($AW89,$AW89+_xlpm.DD,1,_xlpm.VD),
AND(MONTH($AW89)&lt;&gt;MONTH(BG$15),MONTH($AX89)=MONTH(BG$15)),
NETWORKDAYS.INTL(($AX89)-_xlpm.DD,$AX89,1,_xlpm.VD),
AND(MONTH($AW89)&lt;MONTH(BG$15),MONTH($AX89)&gt;MONTH(BG$15)),
NETWORKDAYS.INTL((EOMONTH(BG$15-1,1))-_xlpm.DD,EOMONTH(BG$15-1,1),1,_xlpm.VD),
AND(MONTH($AW89)=MONTH(BG$15),MONTH($AX89)=MONTH(BG$15)),
NETWORKDAYS.INTL($AW89,$AX89,1,_xlpm.VD)))),0)),
$DH89="месяц",
$BP89*BG89,
$DH89="неделя",
$BP89*BG89/7*(ROUNDUP((DAY(EOMONTH(BG$15,0)))/4,0))),
0)</f>
        <v/>
      </c>
      <c r="BY89" s="125">
        <f t="array" ref="BY89">
IFERROR(
_xlfn.IFS(
$DH89="день_1",
$BP89*$BL89/($AX89-$AW89+1)*BH89*(DAY(EOMONTH(BH$15,0))),
$DH89="день_2",
$BP89/30*MAX(MIN($AX89,EOMONTH(BH$15,0))-MAX($AW89,BH$15)+1,),
$DH89="раб.день",
$BP89/30*(IFERROR(
_xlfn.LET(_xlpm.VD,
CHOOSE(
{1;2;3;4;5;6;7;8;9;10;11;12;13;14;15;16;17;18},
45658,45659,45660,45661,45662,45663,45664,45665,45711,45724,45778,45779,45785,45786,45820,45821,45965,46022),
_xlfn.LET(_xlpm.DD,
MAX(MIN($AX89,EOMONTH(BH$15,0))-MAX($AW89,BH$15),),
_xlfn.IFS(
AND(MONTH($AW89)=MONTH(BH$15),MONTH($AX89)&lt;&gt;MONTH(BH$15)),
NETWORKDAYS.INTL($AW89,$AW89+_xlpm.DD,1,_xlpm.VD),
AND(MONTH($AW89)&lt;&gt;MONTH(BH$15),MONTH($AX89)=MONTH(BH$15)),
NETWORKDAYS.INTL(($AX89)-_xlpm.DD,$AX89,1,_xlpm.VD),
AND(MONTH($AW89)&lt;MONTH(BH$15),MONTH($AX89)&gt;MONTH(BH$15)),
NETWORKDAYS.INTL((EOMONTH(BH$15-1,1))-_xlpm.DD,EOMONTH(BH$15-1,1),1,_xlpm.VD),
AND(MONTH($AW89)=MONTH(BH$15),MONTH($AX89)=MONTH(BH$15)),
NETWORKDAYS.INTL($AW89,$AX89,1,_xlpm.VD)))),0)),
$DH89="месяц",
$BP89*BH89,
$DH89="неделя",
$BP89*BH89/7*(ROUNDUP((DAY(EOMONTH(BH$15,0)))/4,0))),
0)</f>
        <v/>
      </c>
      <c r="BZ89" s="125">
        <f t="array" ref="BZ89">
IFERROR(
_xlfn.IFS(
$DH89="день_1",
$BP89*$BL89/($AX89-$AW89+1)*BI89*(DAY(EOMONTH(BI$15,0))),
$DH89="день_2",
$BP89/30*MAX(MIN($AX89,EOMONTH(BI$15,0))-MAX($AW89,BI$15)+1,),
$DH89="раб.день",
$BP89/30*(IFERROR(
_xlfn.LET(_xlpm.VD,
CHOOSE(
{1;2;3;4;5;6;7;8;9;10;11;12;13;14;15;16;17;18},
45658,45659,45660,45661,45662,45663,45664,45665,45711,45724,45778,45779,45785,45786,45820,45821,45965,46022),
_xlfn.LET(_xlpm.DD,
MAX(MIN($AX89,EOMONTH(BI$15,0))-MAX($AW89,BI$15),),
_xlfn.IFS(
AND(MONTH($AW89)=MONTH(BI$15),MONTH($AX89)&lt;&gt;MONTH(BI$15)),
NETWORKDAYS.INTL($AW89,$AW89+_xlpm.DD,1,_xlpm.VD),
AND(MONTH($AW89)&lt;&gt;MONTH(BI$15),MONTH($AX89)=MONTH(BI$15)),
NETWORKDAYS.INTL(($AX89)-_xlpm.DD,$AX89,1,_xlpm.VD),
AND(MONTH($AW89)&lt;MONTH(BI$15),MONTH($AX89)&gt;MONTH(BI$15)),
NETWORKDAYS.INTL((EOMONTH(BI$15-1,1))-_xlpm.DD,EOMONTH(BI$15-1,1),1,_xlpm.VD),
AND(MONTH($AW89)=MONTH(BI$15),MONTH($AX89)=MONTH(BI$15)),
NETWORKDAYS.INTL($AW89,$AX89,1,_xlpm.VD)))),0)),
$DH89="месяц",
$BP89*BI89,
$DH89="неделя",
$BP89*BI89/7*(ROUNDUP((DAY(EOMONTH(BI$15,0)))/4,0))),
0)</f>
        <v/>
      </c>
      <c r="CA89" s="125">
        <f t="array" ref="CA89">
IFERROR(
_xlfn.IFS(
$DH89="день_1",
$BP89*$BL89/($AX89-$AW89+1)*BJ89*(DAY(EOMONTH(BJ$15,0))),
$DH89="день_2",
$BP89/30*MAX(MIN($AX89,EOMONTH(BJ$15,0))-MAX($AW89,BJ$15)+1,),
$DH89="раб.день",
$BP89/30*(IFERROR(
_xlfn.LET(_xlpm.VD,
CHOOSE(
{1;2;3;4;5;6;7;8;9;10;11;12;13;14;15;16;17;18},
45658,45659,45660,45661,45662,45663,45664,45665,45711,45724,45778,45779,45785,45786,45820,45821,45965,46022),
_xlfn.LET(_xlpm.DD,
MAX(MIN($AX89,EOMONTH(BJ$15,0))-MAX($AW89,BJ$15),),
_xlfn.IFS(
AND(MONTH($AW89)=MONTH(BJ$15),MONTH($AX89)&lt;&gt;MONTH(BJ$15)),
NETWORKDAYS.INTL($AW89,$AW89+_xlpm.DD,1,_xlpm.VD),
AND(MONTH($AW89)&lt;&gt;MONTH(BJ$15),MONTH($AX89)=MONTH(BJ$15)),
NETWORKDAYS.INTL(($AX89)-_xlpm.DD,$AX89,1,_xlpm.VD),
AND(MONTH($AW89)&lt;MONTH(BJ$15),MONTH($AX89)&gt;MONTH(BJ$15)),
NETWORKDAYS.INTL((EOMONTH(BJ$15-1,1))-_xlpm.DD,EOMONTH(BJ$15-1,1),1,_xlpm.VD),
AND(MONTH($AW89)=MONTH(BJ$15),MONTH($AX89)=MONTH(BJ$15)),
NETWORKDAYS.INTL($AW89,$AX89,1,_xlpm.VD)))),0)),
$DH89="месяц",
$BP89*BJ89,
$DH89="неделя",
$BP89*BJ89/7*(ROUNDUP((DAY(EOMONTH(BJ$15,0)))/4,0))),
0)</f>
        <v/>
      </c>
      <c r="CB89" s="125">
        <f t="array" ref="CB89">
IFERROR(
_xlfn.IFS(
$DH89="день_1",
$BP89*$BL89/($AX89-$AW89+1)*BK89*(DAY(EOMONTH(BK$15,0))),
$DH89="день_2",
$BP89/30*MAX(MIN($AX89,EOMONTH(BK$15,0))-MAX($AW89,BK$15)+1,),
$DH89="раб.день",
$BP89/30*(IFERROR(
_xlfn.LET(_xlpm.VD,
CHOOSE(
{1;2;3;4;5;6;7;8;9;10;11;12;13;14;15;16;17;18},
45658,45659,45660,45661,45662,45663,45664,45665,45711,45724,45778,45779,45785,45786,45820,45821,45965,46022),
_xlfn.LET(_xlpm.DD,
MAX(MIN($AX89,EOMONTH(BK$15,0))-MAX($AW89,BK$15),),
_xlfn.IFS(
AND(MONTH($AW89)=MONTH(BK$15),MONTH($AX89)&lt;&gt;MONTH(BK$15)),
NETWORKDAYS.INTL($AW89,$AW89+_xlpm.DD,1,_xlpm.VD),
AND(MONTH($AW89)&lt;&gt;MONTH(BK$15),MONTH($AX89)=MONTH(BK$15)),
NETWORKDAYS.INTL(($AX89)-_xlpm.DD,$AX89,1,_xlpm.VD),
AND(MONTH($AW89)&lt;MONTH(BK$15),MONTH($AX89)&gt;MONTH(BK$15)),
NETWORKDAYS.INTL((EOMONTH(BK$15-1,1))-_xlpm.DD,EOMONTH(BK$15-1,1),1,_xlpm.VD),
AND(MONTH($AW89)=MONTH(BK$15),MONTH($AX89)=MONTH(BK$15)),
NETWORKDAYS.INTL($AW89,$AX89,1,_xlpm.VD)))),0)),
$DH89="месяц",
$BP89*BK89,
$DH89="неделя",
$BP89*BK89/7*(ROUNDUP((DAY(EOMONTH(BK$15,0)))/4,0))),
0)</f>
        <v/>
      </c>
      <c r="CC89" s="125">
        <f>SUM($BQ89:$CB89)</f>
        <v/>
      </c>
      <c r="CD89" s="126">
        <f>SUM($EH89:$EH89)</f>
        <v/>
      </c>
      <c r="CE89" s="126">
        <f>$CD89*$AB89</f>
        <v/>
      </c>
      <c r="CF89" s="126">
        <f>SUM($EK89:$EK89)</f>
        <v/>
      </c>
      <c r="CG89" s="126">
        <f>$CF89*$AB89</f>
        <v/>
      </c>
      <c r="CH89" s="126">
        <f>SUM($CC89,$CE89,$CG89)</f>
        <v/>
      </c>
      <c r="CI89" s="126">
        <f>$CH89*(1+$CM89)</f>
        <v/>
      </c>
      <c r="CJ89" s="127" t="n">
        <v>0</v>
      </c>
      <c r="CK89" s="126">
        <f>SUM($CH89:$CH89)*(1+$CJ89)</f>
        <v/>
      </c>
      <c r="CL89" s="126">
        <f>SUM($CH89:$CH89)*(1+$CM89)</f>
        <v/>
      </c>
      <c r="CM89" s="59" t="inlineStr">
        <is>
          <t>20%</t>
        </is>
      </c>
      <c r="CN89" s="59" t="n"/>
      <c r="CO89" s="72" t="n"/>
      <c r="CP89" s="59" t="n"/>
      <c r="CQ89" s="73" t="n"/>
      <c r="CR89" s="73" t="n"/>
      <c r="CS89" s="73" t="n"/>
      <c r="CT89" s="72" t="n"/>
      <c r="CU89" s="79" t="inlineStr">
        <is>
          <t> </t>
        </is>
      </c>
      <c r="CV89" s="60" t="n"/>
      <c r="CW89" s="60" t="n"/>
      <c r="CX89" s="60" t="n"/>
      <c r="CY89" s="127">
        <f>IFERROR(($CC89-$EE89)/($EE89/(1-$DQ89)),0)</f>
        <v/>
      </c>
      <c r="CZ89" s="127">
        <f>IFERROR(1-$EI89/($CE89),0)</f>
        <v/>
      </c>
      <c r="DA89" s="127">
        <f>IFERROR(1-$EL89/($CG89),0)</f>
        <v/>
      </c>
      <c r="DB89" s="126">
        <f>ROUND(IFERROR(($CI89/(1+$CM89)-$EN89),0),2)</f>
        <v/>
      </c>
      <c r="DC89" s="128" t="n"/>
      <c r="DD89" s="125" t="n"/>
      <c r="DE89" s="75" t="n">
        <v>0</v>
      </c>
      <c r="DF89" s="128" t="n"/>
      <c r="DG89" s="125">
        <f>IF($DC89=0,0,$DD89*($DC89*100%-$DE89*$DF89))*SUM($AB89:$AB89)</f>
        <v/>
      </c>
      <c r="DH89" s="129" t="inlineStr">
        <is>
          <t>месяц</t>
        </is>
      </c>
      <c r="DI89" s="130">
        <f t="array" ref="DI89">IFERROR(
IF($ES89="LisChannel",
(ROUND(((INDEX({174.625;153.888888888889;130.972222222222},MATCH($AI89,{2;3;4}),0))*$AG89*$AI89),2)),0),0)</f>
        <v/>
      </c>
      <c r="DJ89" s="130">
        <f>
_xlfn.LET(_xlpm.X,
IFERROR(
IF($ES89="НовиковТВ",
(_xlfn.LET(_xlpm.NTV,
_xlfn.LET(_xlpm.MIN,350000,
IF(SUMIFS($DI:$DI,$ES:$ES,"НовиковТВ")&lt;=_xlpm.MIN,
(SUMIFS($DI:$DI,$ES:$ES,"НовиковТВ")/(COUNTIFS($ES:$ES,"НовиковТВ")))*_xlpm.MIN/SUMIFS($DI:$DI,$ES:$ES,"НовиковТВ"),
DI89)),
_xlpm.NTV+$DG89/(1-(1-(_xlpm.NTV)*(1-$DL89)*(1-$DM89)*(1-$DN89)*(1-$DO89)*(1-$DP89)/_xlpm.NTV))))/(1+$EP89),
$DI89+$DG89/(1-(1-($DI89)*(1-$DL89)*(1-$DM89)*(1-$DN89)*(1-$DO89)*(1-$DP89)/$DI89))),
0),
_xlpm.X*(1+$CM89)*(1+$CW89)-_xlpm.X*(1+$CM89)+_xlpm.X)</f>
        <v/>
      </c>
      <c r="DK89" s="125" t="inlineStr">
        <is>
          <t>послед.</t>
        </is>
      </c>
      <c r="DL89" s="63" t="n">
        <v>0</v>
      </c>
      <c r="DM89" s="63" t="n">
        <v>0</v>
      </c>
      <c r="DN89" s="63" t="n">
        <v>0</v>
      </c>
      <c r="DO89" s="63" t="n">
        <v>0</v>
      </c>
      <c r="DP89" s="63" t="n">
        <v>0</v>
      </c>
      <c r="DQ89" s="63">
        <f t="array" ref="DQ89">IFERROR(_xlfn.IFS(
$DK89="послед.",1-(1-$DL89)*(1-$DM89)*(1-$DN89)*(1-$DO89)*(1-$DP89),
$DK89="сумм.",$DL89+$DM89+$DN89+$DO89+$DP89),
0)</f>
        <v/>
      </c>
      <c r="DR89" s="125">
        <f t="array" ref="DR89">
IFERROR(
_xlfn.IFS(
$BL89=0,
0,
$BL89&gt;0,
_xlfn.IFS($DK89="послед.",
$DJ89*(1-$DL89)*(1-$DM89)*(1-$DN89)*(1-$DO89)*(1-$DP89),
$DK89="сумм.",
$DJ89*(1-($DL89+$DM89+$DN89+$DO89+$DP89)))),0)</f>
        <v/>
      </c>
      <c r="DS89" s="125">
        <f t="array" ref="DS89">
IFERROR(_xlfn.IFS(
$DH89="день_1",
$DR89*$BL89/($AX89-$AW89+1)*AZ89*(DAY(EOMONTH(AZ$15,0))),
$DH89="день_2",
$DR89/30*MAX(MIN($AX89,EOMONTH(AZ$15,0))-MAX($AW89,AZ$15)+1,),
$DH89="раб.день",
$DR89/30*(IFERROR(
_xlfn.LET(_xlpm.VD,
CHOOSE(
{1;2;3;4;5;6;7;8;9;10;11;12;13;14;15;16;17;18},
45658,45659,45660,45661,45662,45663,45664,45665,45711,45724,45778,45779,45785,45786,45820,45821,45965,46022),
_xlfn.LET(_xlpm.DD,
MAX(MIN($AX89,EOMONTH(AZ$15,0))-MAX($AW89,AZ$15),),
_xlfn.IFS(
AND(MONTH($AW89)=MONTH(AZ$15),MONTH($AX89)&lt;&gt;MONTH(AZ$15)),
NETWORKDAYS.INTL($AW89,$AW89+_xlpm.DD,1,_xlpm.VD),
AND(MONTH($AW89)&lt;&gt;MONTH(AZ$15),MONTH($AX89)=MONTH(AZ$15)),
NETWORKDAYS.INTL(($AX89)-_xlpm.DD,$AX89,1,_xlpm.VD),
AND(MONTH($AW89)&lt;MONTH(AZ$15),MONTH($AX89)&gt;MONTH(AZ$15)),
NETWORKDAYS.INTL((EOMONTH(AZ$15-1,1))-_xlpm.DD,EOMONTH(AZ$15-1,1),1,_xlpm.VD),
AND(MONTH($AW89)=MONTH(AZ$15),MONTH($AX89)=MONTH(AZ$15)),
NETWORKDAYS.INTL($AW89,$AX89,1,_xlpm.VD)))),0)),
$DH89="месяц",
$DR89*AZ89,
$DH89="неделя",
$DR89*AZ89/7*(ROUNDUP((DAY(EOMONTH(AZ$15,0)))/4,0))),
0)</f>
        <v/>
      </c>
      <c r="DT89" s="125">
        <f t="array" ref="DT89">
IFERROR(_xlfn.IFS(
$DH89="день_1",
$DR89*$BL89/($AX89-$AW89+1)*BA89*(DAY(EOMONTH(BA$15,0))),
$DH89="день_2",
$DR89/30*MAX(MIN($AX89,EOMONTH(BA$15,0))-MAX($AW89,BA$15)+1,),
$DH89="раб.день",
$DR89/30*(IFERROR(
_xlfn.LET(_xlpm.VD,
CHOOSE(
{1;2;3;4;5;6;7;8;9;10;11;12;13;14;15;16;17;18},
45658,45659,45660,45661,45662,45663,45664,45665,45711,45724,45778,45779,45785,45786,45820,45821,45965,46022),
_xlfn.LET(_xlpm.DD,
MAX(MIN($AX89,EOMONTH(BA$15,0))-MAX($AW89,BA$15),),
_xlfn.IFS(
AND(MONTH($AW89)=MONTH(BA$15),MONTH($AX89)&lt;&gt;MONTH(BA$15)),
NETWORKDAYS.INTL($AW89,$AW89+_xlpm.DD,1,_xlpm.VD),
AND(MONTH($AW89)&lt;&gt;MONTH(BA$15),MONTH($AX89)=MONTH(BA$15)),
NETWORKDAYS.INTL(($AX89)-_xlpm.DD,$AX89,1,_xlpm.VD),
AND(MONTH($AW89)&lt;MONTH(BA$15),MONTH($AX89)&gt;MONTH(BA$15)),
NETWORKDAYS.INTL((EOMONTH(BA$15-1,1))-_xlpm.DD,EOMONTH(BA$15-1,1),1,_xlpm.VD),
AND(MONTH($AW89)=MONTH(BA$15),MONTH($AX89)=MONTH(BA$15)),
NETWORKDAYS.INTL($AW89,$AX89,1,_xlpm.VD)))),0)),
$DH89="месяц",
$DR89*BA89,
$DH89="неделя",
$DR89*BA89/7*(ROUNDUP((DAY(EOMONTH(BA$15,0)))/4,0))),
0)</f>
        <v/>
      </c>
      <c r="DU89" s="125">
        <f t="array" ref="DU89">
IFERROR(_xlfn.IFS(
$DH89="день_1",
$DR89*$BL89/($AX89-$AW89+1)*BB89*(DAY(EOMONTH(BB$15,0))),
$DH89="день_2",
$DR89/30*MAX(MIN($AX89,EOMONTH(BB$15,0))-MAX($AW89,BB$15)+1,),
$DH89="раб.день",
$DR89/30*(IFERROR(
_xlfn.LET(_xlpm.VD,
CHOOSE(
{1;2;3;4;5;6;7;8;9;10;11;12;13;14;15;16;17;18},
45658,45659,45660,45661,45662,45663,45664,45665,45711,45724,45778,45779,45785,45786,45820,45821,45965,46022),
_xlfn.LET(_xlpm.DD,
MAX(MIN($AX89,EOMONTH(BB$15,0))-MAX($AW89,BB$15),),
_xlfn.IFS(
AND(MONTH($AW89)=MONTH(BB$15),MONTH($AX89)&lt;&gt;MONTH(BB$15)),
NETWORKDAYS.INTL($AW89,$AW89+_xlpm.DD,1,_xlpm.VD),
AND(MONTH($AW89)&lt;&gt;MONTH(BB$15),MONTH($AX89)=MONTH(BB$15)),
NETWORKDAYS.INTL(($AX89)-_xlpm.DD,$AX89,1,_xlpm.VD),
AND(MONTH($AW89)&lt;MONTH(BB$15),MONTH($AX89)&gt;MONTH(BB$15)),
NETWORKDAYS.INTL((EOMONTH(BB$15-1,1))-_xlpm.DD,EOMONTH(BB$15-1,1),1,_xlpm.VD),
AND(MONTH($AW89)=MONTH(BB$15),MONTH($AX89)=MONTH(BB$15)),
NETWORKDAYS.INTL($AW89,$AX89,1,_xlpm.VD)))),0)),
$DH89="месяц",
$DR89*BB89,
$DH89="неделя",
$DR89*BB89/7*(ROUNDUP((DAY(EOMONTH(BB$15,0)))/4,0))),
0)</f>
        <v/>
      </c>
      <c r="DV89" s="125">
        <f t="array" ref="DV89">
IFERROR(_xlfn.IFS(
$DH89="день_1",
$DR89*$BL89/($AX89-$AW89+1)*BC89*(DAY(EOMONTH(BC$15,0))),
$DH89="день_2",
$DR89/30*MAX(MIN($AX89,EOMONTH(BC$15,0))-MAX($AW89,BC$15)+1,),
$DH89="раб.день",
$DR89/30*(IFERROR(
_xlfn.LET(_xlpm.VD,
CHOOSE(
{1;2;3;4;5;6;7;8;9;10;11;12;13;14;15;16;17;18},
45658,45659,45660,45661,45662,45663,45664,45665,45711,45724,45778,45779,45785,45786,45820,45821,45965,46022),
_xlfn.LET(_xlpm.DD,
MAX(MIN($AX89,EOMONTH(BC$15,0))-MAX($AW89,BC$15),),
_xlfn.IFS(
AND(MONTH($AW89)=MONTH(BC$15),MONTH($AX89)&lt;&gt;MONTH(BC$15)),
NETWORKDAYS.INTL($AW89,$AW89+_xlpm.DD,1,_xlpm.VD),
AND(MONTH($AW89)&lt;&gt;MONTH(BC$15),MONTH($AX89)=MONTH(BC$15)),
NETWORKDAYS.INTL(($AX89)-_xlpm.DD,$AX89,1,_xlpm.VD),
AND(MONTH($AW89)&lt;MONTH(BC$15),MONTH($AX89)&gt;MONTH(BC$15)),
NETWORKDAYS.INTL((EOMONTH(BC$15-1,1))-_xlpm.DD,EOMONTH(BC$15-1,1),1,_xlpm.VD),
AND(MONTH($AW89)=MONTH(BC$15),MONTH($AX89)=MONTH(BC$15)),
NETWORKDAYS.INTL($AW89,$AX89,1,_xlpm.VD)))),0)),
$DH89="месяц",
$DR89*BC89,
$DH89="неделя",
$DR89*BC89/7*(ROUNDUP((DAY(EOMONTH(BC$15,0)))/4,0))),
0)</f>
        <v/>
      </c>
      <c r="DW89" s="125">
        <f t="array" ref="DW89">
IFERROR(_xlfn.IFS(
$DH89="день_1",
$DR89*$BL89/($AX89-$AW89+1)*BD89*(DAY(EOMONTH(BD$15,0))),
$DH89="день_2",
$DR89/30*MAX(MIN($AX89,EOMONTH(BD$15,0))-MAX($AW89,BD$15)+1,),
$DH89="раб.день",
$DR89/30*(IFERROR(
_xlfn.LET(_xlpm.VD,
CHOOSE(
{1;2;3;4;5;6;7;8;9;10;11;12;13;14;15;16;17;18},
45658,45659,45660,45661,45662,45663,45664,45665,45711,45724,45778,45779,45785,45786,45820,45821,45965,46022),
_xlfn.LET(_xlpm.DD,
MAX(MIN($AX89,EOMONTH(BD$15,0))-MAX($AW89,BD$15),),
_xlfn.IFS(
AND(MONTH($AW89)=MONTH(BD$15),MONTH($AX89)&lt;&gt;MONTH(BD$15)),
NETWORKDAYS.INTL($AW89,$AW89+_xlpm.DD,1,_xlpm.VD),
AND(MONTH($AW89)&lt;&gt;MONTH(BD$15),MONTH($AX89)=MONTH(BD$15)),
NETWORKDAYS.INTL(($AX89)-_xlpm.DD,$AX89,1,_xlpm.VD),
AND(MONTH($AW89)&lt;MONTH(BD$15),MONTH($AX89)&gt;MONTH(BD$15)),
NETWORKDAYS.INTL((EOMONTH(BD$15-1,1))-_xlpm.DD,EOMONTH(BD$15-1,1),1,_xlpm.VD),
AND(MONTH($AW89)=MONTH(BD$15),MONTH($AX89)=MONTH(BD$15)),
NETWORKDAYS.INTL($AW89,$AX89,1,_xlpm.VD)))),0)),
$DH89="месяц",
$DR89*BD89,
$DH89="неделя",
$DR89*BD89/7*(ROUNDUP((DAY(EOMONTH(BD$15,0)))/4,0))),
0)</f>
        <v/>
      </c>
      <c r="DX89" s="125">
        <f t="array" ref="DX89">
IFERROR(_xlfn.IFS(
$DH89="день_1",
$DR89*$BL89/($AX89-$AW89+1)*BE89*(DAY(EOMONTH(BE$15,0))),
$DH89="день_2",
$DR89/30*MAX(MIN($AX89,EOMONTH(BE$15,0))-MAX($AW89,BE$15)+1,),
$DH89="раб.день",
$DR89/30*(IFERROR(
_xlfn.LET(_xlpm.VD,
CHOOSE(
{1;2;3;4;5;6;7;8;9;10;11;12;13;14;15;16;17;18},
45658,45659,45660,45661,45662,45663,45664,45665,45711,45724,45778,45779,45785,45786,45820,45821,45965,46022),
_xlfn.LET(_xlpm.DD,
MAX(MIN($AX89,EOMONTH(BE$15,0))-MAX($AW89,BE$15),),
_xlfn.IFS(
AND(MONTH($AW89)=MONTH(BE$15),MONTH($AX89)&lt;&gt;MONTH(BE$15)),
NETWORKDAYS.INTL($AW89,$AW89+_xlpm.DD,1,_xlpm.VD),
AND(MONTH($AW89)&lt;&gt;MONTH(BE$15),MONTH($AX89)=MONTH(BE$15)),
NETWORKDAYS.INTL(($AX89)-_xlpm.DD,$AX89,1,_xlpm.VD),
AND(MONTH($AW89)&lt;MONTH(BE$15),MONTH($AX89)&gt;MONTH(BE$15)),
NETWORKDAYS.INTL((EOMONTH(BE$15-1,1))-_xlpm.DD,EOMONTH(BE$15-1,1),1,_xlpm.VD),
AND(MONTH($AW89)=MONTH(BE$15),MONTH($AX89)=MONTH(BE$15)),
NETWORKDAYS.INTL($AW89,$AX89,1,_xlpm.VD)))),0)),
$DH89="месяц",
$DR89*BE89,
$DH89="неделя",
$DR89*BE89/7*(ROUNDUP((DAY(EOMONTH(BE$15,0)))/4,0))),
0)</f>
        <v/>
      </c>
      <c r="DY89" s="125">
        <f t="array" ref="DY89">
IFERROR(_xlfn.IFS(
$DH89="день_1",
$DR89*$BL89/($AX89-$AW89+1)*BF89*(DAY(EOMONTH(BF$15,0))),
$DH89="день_2",
$DR89/30*MAX(MIN($AX89,EOMONTH(BF$15,0))-MAX($AW89,BF$15)+1,),
$DH89="раб.день",
$DR89/30*(IFERROR(
_xlfn.LET(_xlpm.VD,
CHOOSE(
{1;2;3;4;5;6;7;8;9;10;11;12;13;14;15;16;17;18},
45658,45659,45660,45661,45662,45663,45664,45665,45711,45724,45778,45779,45785,45786,45820,45821,45965,46022),
_xlfn.LET(_xlpm.DD,
MAX(MIN($AX89,EOMONTH(BF$15,0))-MAX($AW89,BF$15),),
_xlfn.IFS(
AND(MONTH($AW89)=MONTH(BF$15),MONTH($AX89)&lt;&gt;MONTH(BF$15)),
NETWORKDAYS.INTL($AW89,$AW89+_xlpm.DD,1,_xlpm.VD),
AND(MONTH($AW89)&lt;&gt;MONTH(BF$15),MONTH($AX89)=MONTH(BF$15)),
NETWORKDAYS.INTL(($AX89)-_xlpm.DD,$AX89,1,_xlpm.VD),
AND(MONTH($AW89)&lt;MONTH(BF$15),MONTH($AX89)&gt;MONTH(BF$15)),
NETWORKDAYS.INTL((EOMONTH(BF$15-1,1))-_xlpm.DD,EOMONTH(BF$15-1,1),1,_xlpm.VD),
AND(MONTH($AW89)=MONTH(BF$15),MONTH($AX89)=MONTH(BF$15)),
NETWORKDAYS.INTL($AW89,$AX89,1,_xlpm.VD)))),0)),
$DH89="месяц",
$DR89*BF89,
$DH89="неделя",
$DR89*BF89/7*(ROUNDUP((DAY(EOMONTH(BF$15,0)))/4,0))),
0)</f>
        <v/>
      </c>
      <c r="DZ89" s="125">
        <f t="array" ref="DZ89">
IFERROR(_xlfn.IFS(
$DH89="день_1",
$DR89*$BL89/($AX89-$AW89+1)*BG89*(DAY(EOMONTH(BG$15,0))),
$DH89="день_2",
$DR89/30*MAX(MIN($AX89,EOMONTH(BG$15,0))-MAX($AW89,BG$15)+1,),
$DH89="раб.день",
$DR89/30*(IFERROR(
_xlfn.LET(_xlpm.VD,
CHOOSE(
{1;2;3;4;5;6;7;8;9;10;11;12;13;14;15;16;17;18},
45658,45659,45660,45661,45662,45663,45664,45665,45711,45724,45778,45779,45785,45786,45820,45821,45965,46022),
_xlfn.LET(_xlpm.DD,
MAX(MIN($AX89,EOMONTH(BG$15,0))-MAX($AW89,BG$15),),
_xlfn.IFS(
AND(MONTH($AW89)=MONTH(BG$15),MONTH($AX89)&lt;&gt;MONTH(BG$15)),
NETWORKDAYS.INTL($AW89,$AW89+_xlpm.DD,1,_xlpm.VD),
AND(MONTH($AW89)&lt;&gt;MONTH(BG$15),MONTH($AX89)=MONTH(BG$15)),
NETWORKDAYS.INTL(($AX89)-_xlpm.DD,$AX89,1,_xlpm.VD),
AND(MONTH($AW89)&lt;MONTH(BG$15),MONTH($AX89)&gt;MONTH(BG$15)),
NETWORKDAYS.INTL((EOMONTH(BG$15-1,1))-_xlpm.DD,EOMONTH(BG$15-1,1),1,_xlpm.VD),
AND(MONTH($AW89)=MONTH(BG$15),MONTH($AX89)=MONTH(BG$15)),
NETWORKDAYS.INTL($AW89,$AX89,1,_xlpm.VD)))),0)),
$DH89="месяц",
$DR89*BG89,
$DH89="неделя",
$DR89*BG89/7*(ROUNDUP((DAY(EOMONTH(BG$15,0)))/4,0))),
0)</f>
        <v/>
      </c>
      <c r="EA89" s="125">
        <f t="array" ref="EA89">
IFERROR(_xlfn.IFS(
$DH89="день_1",
$DR89*$BL89/($AX89-$AW89+1)*BH89*(DAY(EOMONTH(BH$15,0))),
$DH89="день_2",
$DR89/30*MAX(MIN($AX89,EOMONTH(BH$15,0))-MAX($AW89,BH$15)+1,),
$DH89="раб.день",
$DR89/30*(IFERROR(
_xlfn.LET(_xlpm.VD,
CHOOSE(
{1;2;3;4;5;6;7;8;9;10;11;12;13;14;15;16;17;18},
45658,45659,45660,45661,45662,45663,45664,45665,45711,45724,45778,45779,45785,45786,45820,45821,45965,46022),
_xlfn.LET(_xlpm.DD,
MAX(MIN($AX89,EOMONTH(BH$15,0))-MAX($AW89,BH$15),),
_xlfn.IFS(
AND(MONTH($AW89)=MONTH(BH$15),MONTH($AX89)&lt;&gt;MONTH(BH$15)),
NETWORKDAYS.INTL($AW89,$AW89+_xlpm.DD,1,_xlpm.VD),
AND(MONTH($AW89)&lt;&gt;MONTH(BH$15),MONTH($AX89)=MONTH(BH$15)),
NETWORKDAYS.INTL(($AX89)-_xlpm.DD,$AX89,1,_xlpm.VD),
AND(MONTH($AW89)&lt;MONTH(BH$15),MONTH($AX89)&gt;MONTH(BH$15)),
NETWORKDAYS.INTL((EOMONTH(BH$15-1,1))-_xlpm.DD,EOMONTH(BH$15-1,1),1,_xlpm.VD),
AND(MONTH($AW89)=MONTH(BH$15),MONTH($AX89)=MONTH(BH$15)),
NETWORKDAYS.INTL($AW89,$AX89,1,_xlpm.VD)))),0)),
$DH89="месяц",
$DR89*BH89,
$DH89="неделя",
$DR89*BH89/7*(ROUNDUP((DAY(EOMONTH(BH$15,0)))/4,0))),
0)</f>
        <v/>
      </c>
      <c r="EB89" s="125">
        <f t="array" ref="EB89">
IFERROR(_xlfn.IFS(
$DH89="день_1",
$DR89*$BL89/($AX89-$AW89+1)*BI89*(DAY(EOMONTH(BI$15,0))),
$DH89="день_2",
$DR89/30*MAX(MIN($AX89,EOMONTH(BI$15,0))-MAX($AW89,BI$15)+1,),
$DH89="раб.день",
$DR89/30*(IFERROR(
_xlfn.LET(_xlpm.VD,
CHOOSE(
{1;2;3;4;5;6;7;8;9;10;11;12;13;14;15;16;17;18},
45658,45659,45660,45661,45662,45663,45664,45665,45711,45724,45778,45779,45785,45786,45820,45821,45965,46022),
_xlfn.LET(_xlpm.DD,
MAX(MIN($AX89,EOMONTH(BI$15,0))-MAX($AW89,BI$15),),
_xlfn.IFS(
AND(MONTH($AW89)=MONTH(BI$15),MONTH($AX89)&lt;&gt;MONTH(BI$15)),
NETWORKDAYS.INTL($AW89,$AW89+_xlpm.DD,1,_xlpm.VD),
AND(MONTH($AW89)&lt;&gt;MONTH(BI$15),MONTH($AX89)=MONTH(BI$15)),
NETWORKDAYS.INTL(($AX89)-_xlpm.DD,$AX89,1,_xlpm.VD),
AND(MONTH($AW89)&lt;MONTH(BI$15),MONTH($AX89)&gt;MONTH(BI$15)),
NETWORKDAYS.INTL((EOMONTH(BI$15-1,1))-_xlpm.DD,EOMONTH(BI$15-1,1),1,_xlpm.VD),
AND(MONTH($AW89)=MONTH(BI$15),MONTH($AX89)=MONTH(BI$15)),
NETWORKDAYS.INTL($AW89,$AX89,1,_xlpm.VD)))),0)),
$DH89="месяц",
$DR89*BI89,
$DH89="неделя",
$DR89*BI89/7*(ROUNDUP((DAY(EOMONTH(BI$15,0)))/4,0))),
0)</f>
        <v/>
      </c>
      <c r="EC89" s="125">
        <f t="array" ref="EC89">
IFERROR(_xlfn.IFS(
$DH89="день_1",
$DR89*$BL89/($AX89-$AW89+1)*BJ89*(DAY(EOMONTH(BJ$15,0))),
$DH89="день_2",
$DR89/30*MAX(MIN($AX89,EOMONTH(BJ$15,0))-MAX($AW89,BJ$15)+1,),
$DH89="раб.день",
$DR89/30*(IFERROR(
_xlfn.LET(_xlpm.VD,
CHOOSE(
{1;2;3;4;5;6;7;8;9;10;11;12;13;14;15;16;17;18},
45658,45659,45660,45661,45662,45663,45664,45665,45711,45724,45778,45779,45785,45786,45820,45821,45965,46022),
_xlfn.LET(_xlpm.DD,
MAX(MIN($AX89,EOMONTH(BJ$15,0))-MAX($AW89,BJ$15),),
_xlfn.IFS(
AND(MONTH($AW89)=MONTH(BJ$15),MONTH($AX89)&lt;&gt;MONTH(BJ$15)),
NETWORKDAYS.INTL($AW89,$AW89+_xlpm.DD,1,_xlpm.VD),
AND(MONTH($AW89)&lt;&gt;MONTH(BJ$15),MONTH($AX89)=MONTH(BJ$15)),
NETWORKDAYS.INTL(($AX89)-_xlpm.DD,$AX89,1,_xlpm.VD),
AND(MONTH($AW89)&lt;MONTH(BJ$15),MONTH($AX89)&gt;MONTH(BJ$15)),
NETWORKDAYS.INTL((EOMONTH(BJ$15-1,1))-_xlpm.DD,EOMONTH(BJ$15-1,1),1,_xlpm.VD),
AND(MONTH($AW89)=MONTH(BJ$15),MONTH($AX89)=MONTH(BJ$15)),
NETWORKDAYS.INTL($AW89,$AX89,1,_xlpm.VD)))),0)),
$DH89="месяц",
$DR89*BJ89,
$DH89="неделя",
$DR89*BJ89/7*(ROUNDUP((DAY(EOMONTH(BJ$15,0)))/4,0))),
0)</f>
        <v/>
      </c>
      <c r="ED89" s="125">
        <f t="array" ref="ED89">
IFERROR(_xlfn.IFS(
$DH89="день_1",
$DR89*$BL89/($AX89-$AW89+1)*BK89*(DAY(EOMONTH(BK$15,0))),
$DH89="день_2",
$DR89/30*MAX(MIN($AX89,EOMONTH(BK$15,0))-MAX($AW89,BK$15)+1,),
$DH89="раб.день",
$DR89/30*(IFERROR(
_xlfn.LET(_xlpm.VD,
CHOOSE(
{1;2;3;4;5;6;7;8;9;10;11;12;13;14;15;16;17;18},
45658,45659,45660,45661,45662,45663,45664,45665,45711,45724,45778,45779,45785,45786,45820,45821,45965,46022),
_xlfn.LET(_xlpm.DD,
MAX(MIN($AX89,EOMONTH(BK$15,0))-MAX($AW89,BK$15),),
_xlfn.IFS(
AND(MONTH($AW89)=MONTH(BK$15),MONTH($AX89)&lt;&gt;MONTH(BK$15)),
NETWORKDAYS.INTL($AW89,$AW89+_xlpm.DD,1,_xlpm.VD),
AND(MONTH($AW89)&lt;&gt;MONTH(BK$15),MONTH($AX89)=MONTH(BK$15)),
NETWORKDAYS.INTL(($AX89)-_xlpm.DD,$AX89,1,_xlpm.VD),
AND(MONTH($AW89)&lt;MONTH(BK$15),MONTH($AX89)&gt;MONTH(BK$15)),
NETWORKDAYS.INTL((EOMONTH(BK$15-1,1))-_xlpm.DD,EOMONTH(BK$15-1,1),1,_xlpm.VD),
AND(MONTH($AW89)=MONTH(BK$15),MONTH($AX89)=MONTH(BK$15)),
NETWORKDAYS.INTL($AW89,$AX89,1,_xlpm.VD)))),0)),
$DH89="месяц",
$DR89*BK89,
$DH89="неделя",
$DR89*BK89/7*(ROUNDUP((DAY(EOMONTH(BK$15,0)))/4,0))),
0)</f>
        <v/>
      </c>
      <c r="EE89" s="125">
        <f>SUM($DS89,$DT89,$DU89,$DV89,$DW89,$DX89,$DY89,$DZ89,$EA89,$EB89,$EC89,$ED89)</f>
        <v/>
      </c>
      <c r="EF89" s="125">
        <f>IFERROR(ROUND($EE89*(1+$EP89),2),0)</f>
        <v/>
      </c>
      <c r="EG89" s="128" t="n">
        <v>1</v>
      </c>
      <c r="EH89" s="126" t="n">
        <v>0</v>
      </c>
      <c r="EI89" s="126">
        <f>ROUND(SUM($EH89:$EH89)*SUM($AB89:$AB89)*$EG89,2)</f>
        <v/>
      </c>
      <c r="EJ89" s="126">
        <f>ROUND($EI89*(1+$EP89),2)</f>
        <v/>
      </c>
      <c r="EK89" s="126" t="n">
        <v>0</v>
      </c>
      <c r="EL89" s="126">
        <f>ROUND(SUM($EK89:$EK89)*SUM($AB89:$AB89)*$EG89,2)</f>
        <v/>
      </c>
      <c r="EM89" s="126">
        <f>ROUND($EL89*(1+$EP89),2)</f>
        <v/>
      </c>
      <c r="EN89" s="126">
        <f>SUM($EE89,$EI89,$EL89)</f>
        <v/>
      </c>
      <c r="EO89" s="126">
        <f>SUM($EF89,$EJ89,$EM89)</f>
        <v/>
      </c>
      <c r="EP89" s="59" t="inlineStr">
        <is>
          <t>20%</t>
        </is>
      </c>
      <c r="EQ89" s="59" t="n"/>
      <c r="ER89" s="60">
        <f t="array" ref="ER89">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MATCH(ES89,
{"AMS";"RussOutdoor";"HD Outdoor";"Ingroup";"IQ";"Ledproduction";"LisChannel";"Logic";"Media-PPL";"NovikovTV | НовиковТВ";"SMA";"SOK";"КрокусТВ | CrocusTV | IndoorTV";"Сити";"ТЯК Москва"},
0)),"")</f>
        <v/>
      </c>
      <c r="ES89" s="60" t="n"/>
      <c r="ET89" s="60">
        <f t="array" ref="ET89">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MATCH(ES89,
{"AMS";"RussOutdoor";"HD Outdoor";"Ingroup";"IQ";"Ledproduction";"LisChannel";"Logic";"Media-PPL";"NovikovTV | НовиковТВ";"SMA";"SOK";"КрокусТВ | CrocusTV | IndoorTV";"Сити";"ТЯК Москва"},
0)),"")</f>
        <v/>
      </c>
      <c r="EU89" s="60" t="n"/>
      <c r="EV89" s="60" t="n"/>
      <c r="EX89" s="110">
        <f t="array" ref="EX89">
($AR89/30
+N("ТРАФИК ПЛОЩАДКИ"))*
(IFERROR(
_xlfn.LET(
_xlpm.GPR,
HLOOKUP($L89,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(MATCH($T89,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IF($Q89="цифровой",_xlpm.GPR/$AG89,_xlpm.GPR/60)),
0)
+N("DWELL TIME"))*
(IF($AB89=0,0,IF($AB89=1,0.3,IF($AB89=2,0.5,IF($AB89&gt;2,1))))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_xlfn.IFS($AC89="да",1.2,$AC89="нет",1)*
_xlfn.IFS($AD89="да",1.2,$AD89="нет",1)*
IF(R89="статический",1,1.2)*
$X89*
INDEX(
{1.2;1;1.2;1.2;1;1.2;1.2;1.2;1.2;1.2;1.2;1;1.2;1.2;1.2;1.2;1;1;1.2;1.2;1.2;1;1;1;1;1.2;1.2;1.2;1.2;1;1;1;1;1.2;1.2;1.2;1.2;1.2;1.2;1.2;1.2;1;1;1.2;1;1;1;1;1.5;1;1;1.5;1.5;1.2},
MATCH($Q89,_xlpm.MI,0)))&gt;{0.02;0.04;0.06;0.1;0.2;0.4;0.6;0.8;1;2;4;6})),
{0;1;2;3;4;5;6;7;8;9;10;11;12},
0)))
+N("КОЭФФИЦИЕНТ КОНТАКТА"))))*
(_xlfn.IFS($X89&lt;0.1,$X89/1000,$X89&gt;25,5.2,AND($X89&gt;=0.1,$X89&lt;=25),(($X89*2+0.1)/10)*($X89/10)))*
IFERROR((_xlfn.LET(
_xlpm.MA,
{0;0.8;0.85;0.9;0.95;1},
_xlpm.MAA,
{0;1;2;3;4;5},
INDEX(_xlpm.MA,MATCH(SUMPRODUCT(--((IF(ROUND(_xlpm.MAA,1)&gt;5,5,ROUND($AB89,1)))&gt;{0;1;2;3;4;5})),_xlpm.MAA,0)))
+N("КОЭФФИЦИЕНТ КОЛ-ВО КОНСТРУКЦИЙ")),1)*
$AB89,0))*
(IF($Q89="цифровой",$AG89/15*$AI89,1)
+N("ДЛЯ ЦИФРЫ"))</f>
        <v/>
      </c>
      <c r="EY89" s="110">
        <f>IFERROR(EX89*AY89,0)</f>
        <v/>
      </c>
      <c r="EZ89" s="131">
        <f>IFERROR(DP89/EY89*1000,0)</f>
        <v/>
      </c>
      <c r="FA89" s="112">
        <f>IFERROR(FC89/FB89,0)</f>
        <v/>
      </c>
      <c r="FB89" s="112">
        <f>IFERROR((FC89/(EY89/FF89*#REF!))*0.825,0)</f>
        <v/>
      </c>
      <c r="FC89" s="112">
        <f>IFERROR(((EX89*30/AR89)*100)/30,0)</f>
        <v/>
      </c>
      <c r="FD89" s="112">
        <f>IFERROR(EY89/G89*100%,0)</f>
        <v/>
      </c>
      <c r="FE89" s="112">
        <f>IFERROR(FD89/FC89*100%,0)</f>
        <v/>
      </c>
      <c r="FF89" s="110">
        <f>IFERROR(AR89/30*AY89,0)</f>
        <v/>
      </c>
    </row>
    <row r="90" ht="13" customHeight="1">
      <c r="A90" s="59" t="n"/>
      <c r="B90" s="60" t="n"/>
      <c r="C90" s="60" t="n"/>
      <c r="D90" s="60">
        <f t="array" ref="D90">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MATCH($E90,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90" s="60">
        <f t="array" ref="E90">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MATCH($F90,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90" s="60" t="inlineStr"/>
      <c r="G90" s="60" t="n"/>
      <c r="H90" s="60">
        <f t="array" ref="H90">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MATCH($I90,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90" s="60" t="n"/>
      <c r="J90" s="60" t="n"/>
      <c r="K90" s="60" t="n"/>
      <c r="L90" s="60" t="n"/>
      <c r="M90" s="60" t="n"/>
      <c r="N90" s="60" t="n"/>
      <c r="O90" s="60" t="n"/>
      <c r="P90" s="60">
        <f t="array" ref="P90">
_xlfn.IFS(
ISNUMBER(MATCH($Q90,{"шелфбаннер","разделитель","монетница","чековая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ISNUMBER(MATCH($Q90,{"LED/LCD","видеокулер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ISNUMBER(MATCH($Q90,{"автомобиль","машина","выставочное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ISNUMBER(MATCH($Q90,{"билборд","лифтовая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ISNUMBER(MATCH($Q90,{"навигация","подвесной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ISNUMBER(MATCH($Q90,{"движущаяся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ISNUMBER(MATCH($Q90,{"каталог","журнал"},)),
"Пресса",
$Q90="","")</f>
        <v/>
      </c>
      <c r="Q90" s="60" t="n"/>
      <c r="R90" s="60">
        <f t="array" ref="R90">
IFERROR(
_xlfn.IFS(
OR(ISNUMBER(MATCH($Q90,{"экспозиция","макет","стенд","автостенд","авто стенд","выставочное пространство","выставочные стенды","модульные выставочные стенды","3Д конструкция","3D конструкция"},)),P90="Экспонирование"),
"нестандартный",
ISNUMBER(MATCH($Q90,{"скроллер","призматрон"},)),
"динамический",
$P90="Видео",
"цифровой",
OR($P90="Пресса",$P90="Щит",$P90="POSm",$P90="Подвес",$P90="Брендирование/оклейка"),
"статический"),"")</f>
        <v/>
      </c>
      <c r="S90" s="59" t="n"/>
      <c r="T90" s="60" t="n"/>
      <c r="U90" s="60" t="n"/>
      <c r="V90" s="60">
        <f>
IF(P90="Видео",
"цифровой постер/ролик",
IF(ISNUMBER(MATCH(Q90,{"короб световой","короб световой | лайтбокс","короб световой | кристалайт","лайтбокс","лайт бокс","кристалайт","LB","lightbox"},)),
"бэклит",
IF(P90="Брендирование/оклейка",
"перфарированная пленка/самоклейка",
IF(P90="Экспонирование",
"под запрос",
IF(P90="Подвес",
"баннер/ткань",
"")))))</f>
        <v/>
      </c>
      <c r="W90" s="59" t="n"/>
      <c r="X90" s="59" t="n"/>
      <c r="Y90" s="59" t="n"/>
      <c r="Z90" s="61" t="n"/>
      <c r="AA90" s="61" t="n"/>
      <c r="AB90" s="61">
        <f>IF(BL90&gt;0,Z90,0)</f>
        <v/>
      </c>
      <c r="AC90" s="59" t="n"/>
      <c r="AD90" s="59" t="n"/>
      <c r="AE90" s="59" t="n"/>
      <c r="AF90" s="59" t="n"/>
      <c r="AG90" s="59" t="n"/>
      <c r="AH90" s="59" t="n"/>
      <c r="AI90" s="59" t="n"/>
      <c r="AJ90" s="59" t="n"/>
      <c r="AK90" s="59" t="n"/>
      <c r="AL90" s="62">
        <f>IFERROR(IF(OR(R90="статический",R90="динамический",R90="нестандартный",R90="",R90=""),"-",IF(AND(AH90="-",AI90="-"),"-",AK90*3600/AH90*AI90)),"-")</f>
        <v/>
      </c>
      <c r="AM90" s="62">
        <f>IFERROR(IF(OR(R90="статический",R90="динамический",R90="",R90="", R90="BTL",R90="нестандартный"),"-",AG90*AI90*AL90/60),"-")</f>
        <v/>
      </c>
      <c r="AN90" s="63">
        <f>IFERROR(IF(AH90="","-",AG90*AI90/AH90),"-")</f>
        <v/>
      </c>
      <c r="AO90" s="59">
        <f>IFERROR(IF(OR($R90="статический",$R90="динамический",$R90="",$R90="",$R90="BTL",$R90="нестандартный"),"-",$AL90*$AY90),"-")</f>
        <v/>
      </c>
      <c r="AP90" s="62">
        <f>IFERROR(IF(OR($R90="статический",$R90="динамический",$R90="",$R90="",$R90="BTL",$R90="нестандартный"),"-",$AM90*AY90),"-")</f>
        <v/>
      </c>
      <c r="AQ90" s="64" t="n"/>
      <c r="AR90" s="61" t="n"/>
      <c r="AS90" s="61" t="n"/>
      <c r="AT90" s="61" t="n"/>
      <c r="AU90" s="65" t="n"/>
      <c r="AV90" s="124">
        <f>IFERROR(DR90/AT90*1000,"n/a")</f>
        <v/>
      </c>
      <c r="AW90" s="67" t="n"/>
      <c r="AX90" s="67" t="n"/>
      <c r="AY90" s="43">
        <f>IFERROR(IF(OR($AW90="",$AX90=""),"",_xlfn.DAYS($AX90+1,$AW90)),"")</f>
        <v/>
      </c>
      <c r="AZ90" s="68">
        <f t="array" ref="AZ90">
_xlfn.LET(_xlpm.COEFF,
IF($AW90+$AX90=0,0,IF(MAX(MIN($AX90,EOMONTH(AZ$15,0))-MAX($AW90,AZ$15)+1,)&gt;0,1,0)),
_xlfn.IFS(
$ES90="LisChannel",
_xlpm.COEFF*
INDEX({1;1;1.2;1.2;1;1;1;1;1.2;1.2;1.2;1.2},
MATCH(MONTH(AZ$15),
{1,2,3,4,5,6,7,8,9,10,11,12})),
CONCATENATE($ES90," ",$L90)="RussOutdoor метро",
_xlpm.COEFF*
INDEX({0.8;0.9;1.1;1.1;1;1;1;1;1.1;1.1;1.1;1.1},
MATCH(MONTH(AZ$15),
{1,2,3,4,5,6,7,8,9,10,11,12})),
$ES90&lt;&gt;"LisChannel",
_xlpm.COEFF,
$ES90&lt;&gt;"RussOutdoor",
_xlpm.COEFF))</f>
        <v/>
      </c>
      <c r="BA90" s="68">
        <f t="array" ref="BA90">
_xlfn.LET(_xlpm.COEFF,
IF($AW90+$AX90=0,0,IF(MAX(MIN($AX90,EOMONTH(BA$15,0))-MAX($AW90,BA$15)+1,)&gt;0,1,0)),
_xlfn.IFS(
$ES90="LisChannel",
_xlpm.COEFF*
INDEX({1;1;1.2;1.2;1;1;1;1;1.2;1.2;1.2;1.2},
MATCH(MONTH(BA$15),
{1,2,3,4,5,6,7,8,9,10,11,12})),
CONCATENATE($ES90," ",$L90)="RussOutdoor метро",
_xlpm.COEFF*
INDEX({0.8;0.9;1.1;1.1;1;1;1;1;1.1;1.1;1.1;1.1},
MATCH(MONTH(BA$15),
{1,2,3,4,5,6,7,8,9,10,11,12})),
$ES90&lt;&gt;"LisChannel",
_xlpm.COEFF,
$ES90&lt;&gt;"RussOutdoor",
_xlpm.COEFF))</f>
        <v/>
      </c>
      <c r="BB90" s="68">
        <f t="array" ref="BB90">
_xlfn.LET(_xlpm.COEFF,
IF($AW90+$AX90=0,0,IF(MAX(MIN($AX90,EOMONTH(BB$15,0))-MAX($AW90,BB$15)+1,)&gt;0,1,0)),
_xlfn.IFS(
$ES90="LisChannel",
_xlpm.COEFF*
INDEX({1;1;1.2;1.2;1;1;1;1;1.2;1.2;1.2;1.2},
MATCH(MONTH(BB$15),
{1,2,3,4,5,6,7,8,9,10,11,12})),
CONCATENATE($ES90," ",$L90)="RussOutdoor метро",
_xlpm.COEFF*
INDEX({0.8;0.9;1.1;1.1;1;1;1;1;1.1;1.1;1.1;1.1},
MATCH(MONTH(BB$15),
{1,2,3,4,5,6,7,8,9,10,11,12})),
$ES90&lt;&gt;"LisChannel",
_xlpm.COEFF,
$ES90&lt;&gt;"RussOutdoor",
_xlpm.COEFF))</f>
        <v/>
      </c>
      <c r="BC90" s="68">
        <f t="array" ref="BC90">
_xlfn.LET(_xlpm.COEFF,
IF($AW90+$AX90=0,0,IF(MAX(MIN($AX90,EOMONTH(BC$15,0))-MAX($AW90,BC$15)+1,)&gt;0,1,0)),
_xlfn.IFS(
$ES90="LisChannel",
_xlpm.COEFF*
INDEX({1;1;1.2;1.2;1;1;1;1;1.2;1.2;1.2;1.2},
MATCH(MONTH(BC$15),
{1,2,3,4,5,6,7,8,9,10,11,12})),
CONCATENATE($ES90," ",$L90)="RussOutdoor метро",
_xlpm.COEFF*
INDEX({0.8;0.9;1.1;1.1;1;1;1;1;1.1;1.1;1.1;1.1},
MATCH(MONTH(BC$15),
{1,2,3,4,5,6,7,8,9,10,11,12})),
$ES90&lt;&gt;"LisChannel",
_xlpm.COEFF,
$ES90&lt;&gt;"RussOutdoor",
_xlpm.COEFF))</f>
        <v/>
      </c>
      <c r="BD90" s="68">
        <f t="array" ref="BD90">
_xlfn.LET(_xlpm.COEFF,
IF($AW90+$AX90=0,0,IF(MAX(MIN($AX90,EOMONTH(BD$15,0))-MAX($AW90,BD$15)+1,)&gt;0,1,0)),
_xlfn.IFS(
$ES90="LisChannel",
_xlpm.COEFF*
INDEX({1;1;1.2;1.2;1;1;1;1;1.2;1.2;1.2;1.2},
MATCH(MONTH(BD$15),
{1,2,3,4,5,6,7,8,9,10,11,12})),
CONCATENATE($ES90," ",$L90)="RussOutdoor метро",
_xlpm.COEFF*
INDEX({0.8;0.9;1.1;1.1;1;1;1;1;1.1;1.1;1.1;1.1},
MATCH(MONTH(BD$15),
{1,2,3,4,5,6,7,8,9,10,11,12})),
$ES90&lt;&gt;"LisChannel",
_xlpm.COEFF,
$ES90&lt;&gt;"RussOutdoor",
_xlpm.COEFF))</f>
        <v/>
      </c>
      <c r="BE90" s="68">
        <f t="array" ref="BE90">
_xlfn.LET(_xlpm.COEFF,
IF($AW90+$AX90=0,0,IF(MAX(MIN($AX90,EOMONTH(BE$15,0))-MAX($AW90,BE$15)+1,)&gt;0,1,0)),
_xlfn.IFS(
$ES90="LisChannel",
_xlpm.COEFF*
INDEX({1;1;1.2;1.2;1;1;1;1;1.2;1.2;1.2;1.2},
MATCH(MONTH(BE$15),
{1,2,3,4,5,6,7,8,9,10,11,12})),
CONCATENATE($ES90," ",$L90)="RussOutdoor метро",
_xlpm.COEFF*
INDEX({0.8;0.9;1.1;1.1;1;1;1;1;1.1;1.1;1.1;1.1},
MATCH(MONTH(BE$15),
{1,2,3,4,5,6,7,8,9,10,11,12})),
$ES90&lt;&gt;"LisChannel",
_xlpm.COEFF,
$ES90&lt;&gt;"RussOutdoor",
_xlpm.COEFF))</f>
        <v/>
      </c>
      <c r="BF90" s="68">
        <f t="array" ref="BF90">
_xlfn.LET(_xlpm.COEFF,
IF($AW90+$AX90=0,0,IF(MAX(MIN($AX90,EOMONTH(BF$15,0))-MAX($AW90,BF$15)+1,)&gt;0,1,0)),
_xlfn.IFS(
$ES90="LisChannel",
_xlpm.COEFF*
INDEX({1;1;1.2;1.2;1;1;1;1;1.2;1.2;1.2;1.2},
MATCH(MONTH(BF$15),
{1,2,3,4,5,6,7,8,9,10,11,12})),
CONCATENATE($ES90," ",$L90)="RussOutdoor метро",
_xlpm.COEFF*
INDEX({0.8;0.9;1.1;1.1;1;1;1;1;1.1;1.1;1.1;1.1},
MATCH(MONTH(BF$15),
{1,2,3,4,5,6,7,8,9,10,11,12})),
$ES90&lt;&gt;"LisChannel",
_xlpm.COEFF,
$ES90&lt;&gt;"RussOutdoor",
_xlpm.COEFF))</f>
        <v/>
      </c>
      <c r="BG90" s="68">
        <f t="array" ref="BG90">
_xlfn.LET(_xlpm.COEFF,
IF($AW90+$AX90=0,0,IF(MAX(MIN($AX90,EOMONTH(BG$15,0))-MAX($AW90,BG$15)+1,)&gt;0,1,0)),
_xlfn.IFS(
$ES90="LisChannel",
_xlpm.COEFF*
INDEX({1;1;1.2;1.2;1;1;1;1;1.2;1.2;1.2;1.2},
MATCH(MONTH(BG$15),
{1,2,3,4,5,6,7,8,9,10,11,12})),
CONCATENATE($ES90," ",$L90)="RussOutdoor метро",
_xlpm.COEFF*
INDEX({0.8;0.9;1.1;1.1;1;1;1;1;1.1;1.1;1.1;1.1},
MATCH(MONTH(BG$15),
{1,2,3,4,5,6,7,8,9,10,11,12})),
$ES90&lt;&gt;"LisChannel",
_xlpm.COEFF,
$ES90&lt;&gt;"RussOutdoor",
_xlpm.COEFF))</f>
        <v/>
      </c>
      <c r="BH90" s="68">
        <f t="array" ref="BH90">
_xlfn.LET(_xlpm.COEFF,
IF($AW90+$AX90=0,0,IF(MAX(MIN($AX90,EOMONTH(BH$15,0))-MAX($AW90,BH$15)+1,)&gt;0,1,0)),
_xlfn.IFS(
$ES90="LisChannel",
_xlpm.COEFF*
INDEX({1;1;1.2;1.2;1;1;1;1;1.2;1.2;1.2;1.2},
MATCH(MONTH(BH$15),
{1,2,3,4,5,6,7,8,9,10,11,12})),
CONCATENATE($ES90," ",$L90)="RussOutdoor метро",
_xlpm.COEFF*
INDEX({0.8;0.9;1.1;1.1;1;1;1;1;1.1;1.1;1.1;1.1},
MATCH(MONTH(BH$15),
{1,2,3,4,5,6,7,8,9,10,11,12})),
$ES90&lt;&gt;"LisChannel",
_xlpm.COEFF,
$ES90&lt;&gt;"RussOutdoor",
_xlpm.COEFF))</f>
        <v/>
      </c>
      <c r="BI90" s="68">
        <f t="array" ref="BI90">
_xlfn.LET(_xlpm.COEFF,
IF($AW90+$AX90=0,0,IF(MAX(MIN($AX90,EOMONTH(BI$15,0))-MAX($AW90,BI$15)+1,)&gt;0,1,0)),
_xlfn.IFS(
$ES90="LisChannel",
_xlpm.COEFF*
INDEX({1;1;1.2;1.2;1;1;1;1;1.2;1.2;1.2;1.2},
MATCH(MONTH(BI$15),
{1,2,3,4,5,6,7,8,9,10,11,12})),
CONCATENATE($ES90," ",$L90)="RussOutdoor метро",
_xlpm.COEFF*
INDEX({0.8;0.9;1.1;1.1;1;1;1;1;1.1;1.1;1.1;1.1},
MATCH(MONTH(BI$15),
{1,2,3,4,5,6,7,8,9,10,11,12})),
$ES90&lt;&gt;"LisChannel",
_xlpm.COEFF,
$ES90&lt;&gt;"RussOutdoor",
_xlpm.COEFF))</f>
        <v/>
      </c>
      <c r="BJ90" s="68">
        <f t="array" ref="BJ90">
_xlfn.LET(_xlpm.COEFF,
IF($AW90+$AX90=0,0,IF(MAX(MIN($AX90,EOMONTH(BJ$15,0))-MAX($AW90,BJ$15)+1,)&gt;0,1,0)),
_xlfn.IFS(
$ES90="LisChannel",
_xlpm.COEFF*
INDEX({1;1;1.2;1.2;1;1;1;1;1.2;1.2;1.2;1.2},
MATCH(MONTH(BJ$15),
{1,2,3,4,5,6,7,8,9,10,11,12})),
CONCATENATE($ES90," ",$L90)="RussOutdoor метро",
_xlpm.COEFF*
INDEX({0.8;0.9;1.1;1.1;1;1;1;1;1.1;1.1;1.1;1.1},
MATCH(MONTH(BJ$15),
{1,2,3,4,5,6,7,8,9,10,11,12})),
$ES90&lt;&gt;"LisChannel",
_xlpm.COEFF,
$ES90&lt;&gt;"RussOutdoor",
_xlpm.COEFF))</f>
        <v/>
      </c>
      <c r="BK90" s="68">
        <f t="array" ref="BK90">
_xlfn.LET(_xlpm.COEFF,
IF($AW90+$AX90=0,0,IF(MAX(MIN($AX90,EOMONTH(BK$15,0))-MAX($AW90,BK$15)+1,)&gt;0,1,0)),
_xlfn.IFS(
$ES90="LisChannel",
_xlpm.COEFF*
INDEX({1;1;1.2;1.2;1;1;1;1;1.2;1.2;1.2;1.2},
MATCH(MONTH(BK$15),
{1,2,3,4,5,6,7,8,9,10,11,12})),
CONCATENATE($ES90," ",$L90)="RussOutdoor метро",
_xlpm.COEFF*
INDEX({0.8;0.9;1.1;1.1;1;1;1;1;1.1;1.1;1.1;1.1},
MATCH(MONTH(BK$15),
{1,2,3,4,5,6,7,8,9,10,11,12})),
$ES90&lt;&gt;"LisChannel",
_xlpm.COEFF,
$ES90&lt;&gt;"RussOutdoor",
_xlpm.COEFF))</f>
        <v/>
      </c>
      <c r="BL90" s="62">
        <f>COUNTIFS($AZ90:$BK90,"&gt;0")</f>
        <v/>
      </c>
      <c r="BM90" s="65" t="n"/>
      <c r="BN90" s="125">
        <f>$DJ90</f>
        <v/>
      </c>
      <c r="BO90" s="63">
        <f>$DQ90</f>
        <v/>
      </c>
      <c r="BP90" s="125">
        <f>
IFERROR(
IF($BL90=0,0,
$BN90*(1-$BO90)),
0)</f>
        <v/>
      </c>
      <c r="BQ90" s="125">
        <f t="array" ref="BQ90">
IFERROR(
_xlfn.IFS(
$DH90="день_1",
$BP90*$BL90/($AX90-$AW90+1)*AZ90*(DAY(EOMONTH(AZ$15,0))),
$DH90="день_2",
$BP90/30*MAX(MIN($AX90,EOMONTH(AZ$15,0))-MAX($AW90,AZ$15)+1,),
$DH90="раб.день",
$BP90/30*(IFERROR(
_xlfn.LET(_xlpm.VD,
CHOOSE(
{1;2;3;4;5;6;7;8;9;10;11;12;13;14;15;16;17;18},
45658,45659,45660,45661,45662,45663,45664,45665,45711,45724,45778,45779,45785,45786,45820,45821,45965,46022),
_xlfn.LET(_xlpm.DD,
MAX(MIN($AX90,EOMONTH(AZ$15,0))-MAX($AW90,AZ$15),),
_xlfn.IFS(
AND(MONTH($AW90)=MONTH(AZ$15),MONTH($AX90)&lt;&gt;MONTH(AZ$15)),
NETWORKDAYS.INTL($AW90,$AW90+_xlpm.DD,1,_xlpm.VD),
AND(MONTH($AW90)&lt;&gt;MONTH(AZ$15),MONTH($AX90)=MONTH(AZ$15)),
NETWORKDAYS.INTL(($AX90)-_xlpm.DD,$AX90,1,_xlpm.VD),
AND(MONTH($AW90)&lt;MONTH(AZ$15),MONTH($AX90)&gt;MONTH(AZ$15)),
NETWORKDAYS.INTL((EOMONTH(AZ$15-1,1))-_xlpm.DD,EOMONTH(AZ$15-1,1),1,_xlpm.VD),
AND(MONTH($AW90)=MONTH(AZ$15),MONTH($AX90)=MONTH(AZ$15)),
NETWORKDAYS.INTL($AW90,$AX90,1,_xlpm.VD)))),0)),
$DH90="месяц",
$BP90*AZ90,
$DH90="неделя",
$BP90*AZ90/7*(ROUNDUP((DAY(EOMONTH(AZ$15,0)))/4,0))),
0)</f>
        <v/>
      </c>
      <c r="BR90" s="125">
        <f t="array" ref="BR90">
IFERROR(
_xlfn.IFS(
$DH90="день_1",
$BP90*$BL90/($AX90-$AW90+1)*BA90*(DAY(EOMONTH(BA$15,0))),
$DH90="день_2",
$BP90/30*MAX(MIN($AX90,EOMONTH(BA$15,0))-MAX($AW90,BA$15)+1,),
$DH90="раб.день",
$BP90/30*(IFERROR(
_xlfn.LET(_xlpm.VD,
CHOOSE(
{1;2;3;4;5;6;7;8;9;10;11;12;13;14;15;16;17;18},
45658,45659,45660,45661,45662,45663,45664,45665,45711,45724,45778,45779,45785,45786,45820,45821,45965,46022),
_xlfn.LET(_xlpm.DD,
MAX(MIN($AX90,EOMONTH(BA$15,0))-MAX($AW90,BA$15),),
_xlfn.IFS(
AND(MONTH($AW90)=MONTH(BA$15),MONTH($AX90)&lt;&gt;MONTH(BA$15)),
NETWORKDAYS.INTL($AW90,$AW90+_xlpm.DD,1,_xlpm.VD),
AND(MONTH($AW90)&lt;&gt;MONTH(BA$15),MONTH($AX90)=MONTH(BA$15)),
NETWORKDAYS.INTL(($AX90)-_xlpm.DD,$AX90,1,_xlpm.VD),
AND(MONTH($AW90)&lt;MONTH(BA$15),MONTH($AX90)&gt;MONTH(BA$15)),
NETWORKDAYS.INTL((EOMONTH(BA$15-1,1))-_xlpm.DD,EOMONTH(BA$15-1,1),1,_xlpm.VD),
AND(MONTH($AW90)=MONTH(BA$15),MONTH($AX90)=MONTH(BA$15)),
NETWORKDAYS.INTL($AW90,$AX90,1,_xlpm.VD)))),0)),
$DH90="месяц",
$BP90*BA90,
$DH90="неделя",
$BP90*BA90/7*(ROUNDUP((DAY(EOMONTH(BA$15,0)))/4,0))),
0)</f>
        <v/>
      </c>
      <c r="BS90" s="125">
        <f t="array" ref="BS90">
IFERROR(
_xlfn.IFS(
$DH90="день_1",
$BP90*$BL90/($AX90-$AW90+1)*BB90*(DAY(EOMONTH(BB$15,0))),
$DH90="день_2",
$BP90/30*MAX(MIN($AX90,EOMONTH(BB$15,0))-MAX($AW90,BB$15)+1,),
$DH90="раб.день",
$BP90/30*(IFERROR(
_xlfn.LET(_xlpm.VD,
CHOOSE(
{1;2;3;4;5;6;7;8;9;10;11;12;13;14;15;16;17;18},
45658,45659,45660,45661,45662,45663,45664,45665,45711,45724,45778,45779,45785,45786,45820,45821,45965,46022),
_xlfn.LET(_xlpm.DD,
MAX(MIN($AX90,EOMONTH(BB$15,0))-MAX($AW90,BB$15),),
_xlfn.IFS(
AND(MONTH($AW90)=MONTH(BB$15),MONTH($AX90)&lt;&gt;MONTH(BB$15)),
NETWORKDAYS.INTL($AW90,$AW90+_xlpm.DD,1,_xlpm.VD),
AND(MONTH($AW90)&lt;&gt;MONTH(BB$15),MONTH($AX90)=MONTH(BB$15)),
NETWORKDAYS.INTL(($AX90)-_xlpm.DD,$AX90,1,_xlpm.VD),
AND(MONTH($AW90)&lt;MONTH(BB$15),MONTH($AX90)&gt;MONTH(BB$15)),
NETWORKDAYS.INTL((EOMONTH(BB$15-1,1))-_xlpm.DD,EOMONTH(BB$15-1,1),1,_xlpm.VD),
AND(MONTH($AW90)=MONTH(BB$15),MONTH($AX90)=MONTH(BB$15)),
NETWORKDAYS.INTL($AW90,$AX90,1,_xlpm.VD)))),0)),
$DH90="месяц",
$BP90*BB90,
$DH90="неделя",
$BP90*BB90/7*(ROUNDUP((DAY(EOMONTH(BB$15,0)))/4,0))),
0)</f>
        <v/>
      </c>
      <c r="BT90" s="125">
        <f t="array" ref="BT90">
IFERROR(
_xlfn.IFS(
$DH90="день_1",
$BP90*$BL90/($AX90-$AW90+1)*BC90*(DAY(EOMONTH(BC$15,0))),
$DH90="день_2",
$BP90/30*MAX(MIN($AX90,EOMONTH(BC$15,0))-MAX($AW90,BC$15)+1,),
$DH90="раб.день",
$BP90/30*(IFERROR(
_xlfn.LET(_xlpm.VD,
CHOOSE(
{1;2;3;4;5;6;7;8;9;10;11;12;13;14;15;16;17;18},
45658,45659,45660,45661,45662,45663,45664,45665,45711,45724,45778,45779,45785,45786,45820,45821,45965,46022),
_xlfn.LET(_xlpm.DD,
MAX(MIN($AX90,EOMONTH(BC$15,0))-MAX($AW90,BC$15),),
_xlfn.IFS(
AND(MONTH($AW90)=MONTH(BC$15),MONTH($AX90)&lt;&gt;MONTH(BC$15)),
NETWORKDAYS.INTL($AW90,$AW90+_xlpm.DD,1,_xlpm.VD),
AND(MONTH($AW90)&lt;&gt;MONTH(BC$15),MONTH($AX90)=MONTH(BC$15)),
NETWORKDAYS.INTL(($AX90)-_xlpm.DD,$AX90,1,_xlpm.VD),
AND(MONTH($AW90)&lt;MONTH(BC$15),MONTH($AX90)&gt;MONTH(BC$15)),
NETWORKDAYS.INTL((EOMONTH(BC$15-1,1))-_xlpm.DD,EOMONTH(BC$15-1,1),1,_xlpm.VD),
AND(MONTH($AW90)=MONTH(BC$15),MONTH($AX90)=MONTH(BC$15)),
NETWORKDAYS.INTL($AW90,$AX90,1,_xlpm.VD)))),0)),
$DH90="месяц",
$BP90*BC90,
$DH90="неделя",
$BP90*BC90/7*(ROUNDUP((DAY(EOMONTH(BC$15,0)))/4,0))),
0)</f>
        <v/>
      </c>
      <c r="BU90" s="125">
        <f t="array" ref="BU90">
IFERROR(
_xlfn.IFS(
$DH90="день_1",
$BP90*$BL90/($AX90-$AW90+1)*BD90*(DAY(EOMONTH(BD$15,0))),
$DH90="день_2",
$BP90/30*MAX(MIN($AX90,EOMONTH(BD$15,0))-MAX($AW90,BD$15)+1,),
$DH90="раб.день",
$BP90/30*(IFERROR(
_xlfn.LET(_xlpm.VD,
CHOOSE(
{1;2;3;4;5;6;7;8;9;10;11;12;13;14;15;16;17;18},
45658,45659,45660,45661,45662,45663,45664,45665,45711,45724,45778,45779,45785,45786,45820,45821,45965,46022),
_xlfn.LET(_xlpm.DD,
MAX(MIN($AX90,EOMONTH(BD$15,0))-MAX($AW90,BD$15),),
_xlfn.IFS(
AND(MONTH($AW90)=MONTH(BD$15),MONTH($AX90)&lt;&gt;MONTH(BD$15)),
NETWORKDAYS.INTL($AW90,$AW90+_xlpm.DD,1,_xlpm.VD),
AND(MONTH($AW90)&lt;&gt;MONTH(BD$15),MONTH($AX90)=MONTH(BD$15)),
NETWORKDAYS.INTL(($AX90)-_xlpm.DD,$AX90,1,_xlpm.VD),
AND(MONTH($AW90)&lt;MONTH(BD$15),MONTH($AX90)&gt;MONTH(BD$15)),
NETWORKDAYS.INTL((EOMONTH(BD$15-1,1))-_xlpm.DD,EOMONTH(BD$15-1,1),1,_xlpm.VD),
AND(MONTH($AW90)=MONTH(BD$15),MONTH($AX90)=MONTH(BD$15)),
NETWORKDAYS.INTL($AW90,$AX90,1,_xlpm.VD)))),0)),
$DH90="месяц",
$BP90*BD90,
$DH90="неделя",
$BP90*BD90/7*(ROUNDUP((DAY(EOMONTH(BD$15,0)))/4,0))),
0)</f>
        <v/>
      </c>
      <c r="BV90" s="125">
        <f t="array" ref="BV90">
IFERROR(
_xlfn.IFS(
$DH90="день_1",
$BP90*$BL90/($AX90-$AW90+1)*BE90*(DAY(EOMONTH(BE$15,0))),
$DH90="день_2",
$BP90/30*MAX(MIN($AX90,EOMONTH(BE$15,0))-MAX($AW90,BE$15)+1,),
$DH90="раб.день",
$BP90/30*(IFERROR(
_xlfn.LET(_xlpm.VD,
CHOOSE(
{1;2;3;4;5;6;7;8;9;10;11;12;13;14;15;16;17;18},
45658,45659,45660,45661,45662,45663,45664,45665,45711,45724,45778,45779,45785,45786,45820,45821,45965,46022),
_xlfn.LET(_xlpm.DD,
MAX(MIN($AX90,EOMONTH(BE$15,0))-MAX($AW90,BE$15),),
_xlfn.IFS(
AND(MONTH($AW90)=MONTH(BE$15),MONTH($AX90)&lt;&gt;MONTH(BE$15)),
NETWORKDAYS.INTL($AW90,$AW90+_xlpm.DD,1,_xlpm.VD),
AND(MONTH($AW90)&lt;&gt;MONTH(BE$15),MONTH($AX90)=MONTH(BE$15)),
NETWORKDAYS.INTL(($AX90)-_xlpm.DD,$AX90,1,_xlpm.VD),
AND(MONTH($AW90)&lt;MONTH(BE$15),MONTH($AX90)&gt;MONTH(BE$15)),
NETWORKDAYS.INTL((EOMONTH(BE$15-1,1))-_xlpm.DD,EOMONTH(BE$15-1,1),1,_xlpm.VD),
AND(MONTH($AW90)=MONTH(BE$15),MONTH($AX90)=MONTH(BE$15)),
NETWORKDAYS.INTL($AW90,$AX90,1,_xlpm.VD)))),0)),
$DH90="месяц",
$BP90*BE90,
$DH90="неделя",
$BP90*BE90/7*(ROUNDUP((DAY(EOMONTH(BE$15,0)))/4,0))),
0)</f>
        <v/>
      </c>
      <c r="BW90" s="125">
        <f t="array" ref="BW90">
IFERROR(
_xlfn.IFS(
$DH90="день_1",
$BP90*$BL90/($AX90-$AW90+1)*BF90*(DAY(EOMONTH(BF$15,0))),
$DH90="день_2",
$BP90/30*MAX(MIN($AX90,EOMONTH(BF$15,0))-MAX($AW90,BF$15)+1,),
$DH90="раб.день",
$BP90/30*(IFERROR(
_xlfn.LET(_xlpm.VD,
CHOOSE(
{1;2;3;4;5;6;7;8;9;10;11;12;13;14;15;16;17;18},
45658,45659,45660,45661,45662,45663,45664,45665,45711,45724,45778,45779,45785,45786,45820,45821,45965,46022),
_xlfn.LET(_xlpm.DD,
MAX(MIN($AX90,EOMONTH(BF$15,0))-MAX($AW90,BF$15),),
_xlfn.IFS(
AND(MONTH($AW90)=MONTH(BF$15),MONTH($AX90)&lt;&gt;MONTH(BF$15)),
NETWORKDAYS.INTL($AW90,$AW90+_xlpm.DD,1,_xlpm.VD),
AND(MONTH($AW90)&lt;&gt;MONTH(BF$15),MONTH($AX90)=MONTH(BF$15)),
NETWORKDAYS.INTL(($AX90)-_xlpm.DD,$AX90,1,_xlpm.VD),
AND(MONTH($AW90)&lt;MONTH(BF$15),MONTH($AX90)&gt;MONTH(BF$15)),
NETWORKDAYS.INTL((EOMONTH(BF$15-1,1))-_xlpm.DD,EOMONTH(BF$15-1,1),1,_xlpm.VD),
AND(MONTH($AW90)=MONTH(BF$15),MONTH($AX90)=MONTH(BF$15)),
NETWORKDAYS.INTL($AW90,$AX90,1,_xlpm.VD)))),0)),
$DH90="месяц",
$BP90*BF90,
$DH90="неделя",
$BP90*BF90/7*(ROUNDUP((DAY(EOMONTH(BF$15,0)))/4,0))),
0)</f>
        <v/>
      </c>
      <c r="BX90" s="125">
        <f t="array" ref="BX90">
IFERROR(
_xlfn.IFS(
$DH90="день_1",
$BP90*$BL90/($AX90-$AW90+1)*BG90*(DAY(EOMONTH(BG$15,0))),
$DH90="день_2",
$BP90/30*MAX(MIN($AX90,EOMONTH(BG$15,0))-MAX($AW90,BG$15)+1,),
$DH90="раб.день",
$BP90/30*(IFERROR(
_xlfn.LET(_xlpm.VD,
CHOOSE(
{1;2;3;4;5;6;7;8;9;10;11;12;13;14;15;16;17;18},
45658,45659,45660,45661,45662,45663,45664,45665,45711,45724,45778,45779,45785,45786,45820,45821,45965,46022),
_xlfn.LET(_xlpm.DD,
MAX(MIN($AX90,EOMONTH(BG$15,0))-MAX($AW90,BG$15),),
_xlfn.IFS(
AND(MONTH($AW90)=MONTH(BG$15),MONTH($AX90)&lt;&gt;MONTH(BG$15)),
NETWORKDAYS.INTL($AW90,$AW90+_xlpm.DD,1,_xlpm.VD),
AND(MONTH($AW90)&lt;&gt;MONTH(BG$15),MONTH($AX90)=MONTH(BG$15)),
NETWORKDAYS.INTL(($AX90)-_xlpm.DD,$AX90,1,_xlpm.VD),
AND(MONTH($AW90)&lt;MONTH(BG$15),MONTH($AX90)&gt;MONTH(BG$15)),
NETWORKDAYS.INTL((EOMONTH(BG$15-1,1))-_xlpm.DD,EOMONTH(BG$15-1,1),1,_xlpm.VD),
AND(MONTH($AW90)=MONTH(BG$15),MONTH($AX90)=MONTH(BG$15)),
NETWORKDAYS.INTL($AW90,$AX90,1,_xlpm.VD)))),0)),
$DH90="месяц",
$BP90*BG90,
$DH90="неделя",
$BP90*BG90/7*(ROUNDUP((DAY(EOMONTH(BG$15,0)))/4,0))),
0)</f>
        <v/>
      </c>
      <c r="BY90" s="125">
        <f t="array" ref="BY90">
IFERROR(
_xlfn.IFS(
$DH90="день_1",
$BP90*$BL90/($AX90-$AW90+1)*BH90*(DAY(EOMONTH(BH$15,0))),
$DH90="день_2",
$BP90/30*MAX(MIN($AX90,EOMONTH(BH$15,0))-MAX($AW90,BH$15)+1,),
$DH90="раб.день",
$BP90/30*(IFERROR(
_xlfn.LET(_xlpm.VD,
CHOOSE(
{1;2;3;4;5;6;7;8;9;10;11;12;13;14;15;16;17;18},
45658,45659,45660,45661,45662,45663,45664,45665,45711,45724,45778,45779,45785,45786,45820,45821,45965,46022),
_xlfn.LET(_xlpm.DD,
MAX(MIN($AX90,EOMONTH(BH$15,0))-MAX($AW90,BH$15),),
_xlfn.IFS(
AND(MONTH($AW90)=MONTH(BH$15),MONTH($AX90)&lt;&gt;MONTH(BH$15)),
NETWORKDAYS.INTL($AW90,$AW90+_xlpm.DD,1,_xlpm.VD),
AND(MONTH($AW90)&lt;&gt;MONTH(BH$15),MONTH($AX90)=MONTH(BH$15)),
NETWORKDAYS.INTL(($AX90)-_xlpm.DD,$AX90,1,_xlpm.VD),
AND(MONTH($AW90)&lt;MONTH(BH$15),MONTH($AX90)&gt;MONTH(BH$15)),
NETWORKDAYS.INTL((EOMONTH(BH$15-1,1))-_xlpm.DD,EOMONTH(BH$15-1,1),1,_xlpm.VD),
AND(MONTH($AW90)=MONTH(BH$15),MONTH($AX90)=MONTH(BH$15)),
NETWORKDAYS.INTL($AW90,$AX90,1,_xlpm.VD)))),0)),
$DH90="месяц",
$BP90*BH90,
$DH90="неделя",
$BP90*BH90/7*(ROUNDUP((DAY(EOMONTH(BH$15,0)))/4,0))),
0)</f>
        <v/>
      </c>
      <c r="BZ90" s="125">
        <f t="array" ref="BZ90">
IFERROR(
_xlfn.IFS(
$DH90="день_1",
$BP90*$BL90/($AX90-$AW90+1)*BI90*(DAY(EOMONTH(BI$15,0))),
$DH90="день_2",
$BP90/30*MAX(MIN($AX90,EOMONTH(BI$15,0))-MAX($AW90,BI$15)+1,),
$DH90="раб.день",
$BP90/30*(IFERROR(
_xlfn.LET(_xlpm.VD,
CHOOSE(
{1;2;3;4;5;6;7;8;9;10;11;12;13;14;15;16;17;18},
45658,45659,45660,45661,45662,45663,45664,45665,45711,45724,45778,45779,45785,45786,45820,45821,45965,46022),
_xlfn.LET(_xlpm.DD,
MAX(MIN($AX90,EOMONTH(BI$15,0))-MAX($AW90,BI$15),),
_xlfn.IFS(
AND(MONTH($AW90)=MONTH(BI$15),MONTH($AX90)&lt;&gt;MONTH(BI$15)),
NETWORKDAYS.INTL($AW90,$AW90+_xlpm.DD,1,_xlpm.VD),
AND(MONTH($AW90)&lt;&gt;MONTH(BI$15),MONTH($AX90)=MONTH(BI$15)),
NETWORKDAYS.INTL(($AX90)-_xlpm.DD,$AX90,1,_xlpm.VD),
AND(MONTH($AW90)&lt;MONTH(BI$15),MONTH($AX90)&gt;MONTH(BI$15)),
NETWORKDAYS.INTL((EOMONTH(BI$15-1,1))-_xlpm.DD,EOMONTH(BI$15-1,1),1,_xlpm.VD),
AND(MONTH($AW90)=MONTH(BI$15),MONTH($AX90)=MONTH(BI$15)),
NETWORKDAYS.INTL($AW90,$AX90,1,_xlpm.VD)))),0)),
$DH90="месяц",
$BP90*BI90,
$DH90="неделя",
$BP90*BI90/7*(ROUNDUP((DAY(EOMONTH(BI$15,0)))/4,0))),
0)</f>
        <v/>
      </c>
      <c r="CA90" s="125">
        <f t="array" ref="CA90">
IFERROR(
_xlfn.IFS(
$DH90="день_1",
$BP90*$BL90/($AX90-$AW90+1)*BJ90*(DAY(EOMONTH(BJ$15,0))),
$DH90="день_2",
$BP90/30*MAX(MIN($AX90,EOMONTH(BJ$15,0))-MAX($AW90,BJ$15)+1,),
$DH90="раб.день",
$BP90/30*(IFERROR(
_xlfn.LET(_xlpm.VD,
CHOOSE(
{1;2;3;4;5;6;7;8;9;10;11;12;13;14;15;16;17;18},
45658,45659,45660,45661,45662,45663,45664,45665,45711,45724,45778,45779,45785,45786,45820,45821,45965,46022),
_xlfn.LET(_xlpm.DD,
MAX(MIN($AX90,EOMONTH(BJ$15,0))-MAX($AW90,BJ$15),),
_xlfn.IFS(
AND(MONTH($AW90)=MONTH(BJ$15),MONTH($AX90)&lt;&gt;MONTH(BJ$15)),
NETWORKDAYS.INTL($AW90,$AW90+_xlpm.DD,1,_xlpm.VD),
AND(MONTH($AW90)&lt;&gt;MONTH(BJ$15),MONTH($AX90)=MONTH(BJ$15)),
NETWORKDAYS.INTL(($AX90)-_xlpm.DD,$AX90,1,_xlpm.VD),
AND(MONTH($AW90)&lt;MONTH(BJ$15),MONTH($AX90)&gt;MONTH(BJ$15)),
NETWORKDAYS.INTL((EOMONTH(BJ$15-1,1))-_xlpm.DD,EOMONTH(BJ$15-1,1),1,_xlpm.VD),
AND(MONTH($AW90)=MONTH(BJ$15),MONTH($AX90)=MONTH(BJ$15)),
NETWORKDAYS.INTL($AW90,$AX90,1,_xlpm.VD)))),0)),
$DH90="месяц",
$BP90*BJ90,
$DH90="неделя",
$BP90*BJ90/7*(ROUNDUP((DAY(EOMONTH(BJ$15,0)))/4,0))),
0)</f>
        <v/>
      </c>
      <c r="CB90" s="125">
        <f t="array" ref="CB90">
IFERROR(
_xlfn.IFS(
$DH90="день_1",
$BP90*$BL90/($AX90-$AW90+1)*BK90*(DAY(EOMONTH(BK$15,0))),
$DH90="день_2",
$BP90/30*MAX(MIN($AX90,EOMONTH(BK$15,0))-MAX($AW90,BK$15)+1,),
$DH90="раб.день",
$BP90/30*(IFERROR(
_xlfn.LET(_xlpm.VD,
CHOOSE(
{1;2;3;4;5;6;7;8;9;10;11;12;13;14;15;16;17;18},
45658,45659,45660,45661,45662,45663,45664,45665,45711,45724,45778,45779,45785,45786,45820,45821,45965,46022),
_xlfn.LET(_xlpm.DD,
MAX(MIN($AX90,EOMONTH(BK$15,0))-MAX($AW90,BK$15),),
_xlfn.IFS(
AND(MONTH($AW90)=MONTH(BK$15),MONTH($AX90)&lt;&gt;MONTH(BK$15)),
NETWORKDAYS.INTL($AW90,$AW90+_xlpm.DD,1,_xlpm.VD),
AND(MONTH($AW90)&lt;&gt;MONTH(BK$15),MONTH($AX90)=MONTH(BK$15)),
NETWORKDAYS.INTL(($AX90)-_xlpm.DD,$AX90,1,_xlpm.VD),
AND(MONTH($AW90)&lt;MONTH(BK$15),MONTH($AX90)&gt;MONTH(BK$15)),
NETWORKDAYS.INTL((EOMONTH(BK$15-1,1))-_xlpm.DD,EOMONTH(BK$15-1,1),1,_xlpm.VD),
AND(MONTH($AW90)=MONTH(BK$15),MONTH($AX90)=MONTH(BK$15)),
NETWORKDAYS.INTL($AW90,$AX90,1,_xlpm.VD)))),0)),
$DH90="месяц",
$BP90*BK90,
$DH90="неделя",
$BP90*BK90/7*(ROUNDUP((DAY(EOMONTH(BK$15,0)))/4,0))),
0)</f>
        <v/>
      </c>
      <c r="CC90" s="125">
        <f>SUM($BQ90:$CB90)</f>
        <v/>
      </c>
      <c r="CD90" s="126">
        <f>SUM($EH90:$EH90)</f>
        <v/>
      </c>
      <c r="CE90" s="126">
        <f>$CD90*$AB90</f>
        <v/>
      </c>
      <c r="CF90" s="126">
        <f>SUM($EK90:$EK90)</f>
        <v/>
      </c>
      <c r="CG90" s="126">
        <f>$CF90*$AB90</f>
        <v/>
      </c>
      <c r="CH90" s="126">
        <f>SUM($CC90,$CE90,$CG90)</f>
        <v/>
      </c>
      <c r="CI90" s="126">
        <f>$CH90*(1+$CM90)</f>
        <v/>
      </c>
      <c r="CJ90" s="127" t="n">
        <v>0</v>
      </c>
      <c r="CK90" s="126">
        <f>SUM($CH90:$CH90)*(1+$CJ90)</f>
        <v/>
      </c>
      <c r="CL90" s="126">
        <f>SUM($CH90:$CH90)*(1+$CM90)</f>
        <v/>
      </c>
      <c r="CM90" s="59" t="inlineStr">
        <is>
          <t>20%</t>
        </is>
      </c>
      <c r="CN90" s="59" t="n"/>
      <c r="CO90" s="72" t="n"/>
      <c r="CP90" s="59" t="n"/>
      <c r="CQ90" s="73" t="n"/>
      <c r="CR90" s="73" t="n"/>
      <c r="CS90" s="73" t="n"/>
      <c r="CT90" s="72" t="n"/>
      <c r="CU90" s="79" t="inlineStr">
        <is>
          <t> </t>
        </is>
      </c>
      <c r="CV90" s="60" t="n"/>
      <c r="CW90" s="60" t="n"/>
      <c r="CX90" s="60" t="n"/>
      <c r="CY90" s="127">
        <f>IFERROR(($CC90-$EE90)/($EE90/(1-$DQ90)),0)</f>
        <v/>
      </c>
      <c r="CZ90" s="127">
        <f>IFERROR(1-$EI90/($CE90),0)</f>
        <v/>
      </c>
      <c r="DA90" s="127">
        <f>IFERROR(1-$EL90/($CG90),0)</f>
        <v/>
      </c>
      <c r="DB90" s="126">
        <f>ROUND(IFERROR(($CI90/(1+$CM90)-$EN90),0),2)</f>
        <v/>
      </c>
      <c r="DC90" s="128" t="n"/>
      <c r="DD90" s="125" t="n"/>
      <c r="DE90" s="75" t="n">
        <v>0</v>
      </c>
      <c r="DF90" s="128" t="n"/>
      <c r="DG90" s="125">
        <f>IF($DC90=0,0,$DD90*($DC90*100%-$DE90*$DF90))*SUM($AB90:$AB90)</f>
        <v/>
      </c>
      <c r="DH90" s="129" t="inlineStr">
        <is>
          <t>месяц</t>
        </is>
      </c>
      <c r="DI90" s="130">
        <f t="array" ref="DI90">IFERROR(
IF($ES90="LisChannel",
(ROUND(((INDEX({174.625;153.888888888889;130.972222222222},MATCH($AI90,{2;3;4}),0))*$AG90*$AI90),2)),0),0)</f>
        <v/>
      </c>
      <c r="DJ90" s="130">
        <f>
_xlfn.LET(_xlpm.X,
IFERROR(
IF($ES90="НовиковТВ",
(_xlfn.LET(_xlpm.NTV,
_xlfn.LET(_xlpm.MIN,350000,
IF(SUMIFS($DI:$DI,$ES:$ES,"НовиковТВ")&lt;=_xlpm.MIN,
(SUMIFS($DI:$DI,$ES:$ES,"НовиковТВ")/(COUNTIFS($ES:$ES,"НовиковТВ")))*_xlpm.MIN/SUMIFS($DI:$DI,$ES:$ES,"НовиковТВ"),
DI90)),
_xlpm.NTV+$DG90/(1-(1-(_xlpm.NTV)*(1-$DL90)*(1-$DM90)*(1-$DN90)*(1-$DO90)*(1-$DP90)/_xlpm.NTV))))/(1+$EP90),
$DI90+$DG90/(1-(1-($DI90)*(1-$DL90)*(1-$DM90)*(1-$DN90)*(1-$DO90)*(1-$DP90)/$DI90))),
0),
_xlpm.X*(1+$CM90)*(1+$CW90)-_xlpm.X*(1+$CM90)+_xlpm.X)</f>
        <v/>
      </c>
      <c r="DK90" s="125" t="inlineStr">
        <is>
          <t>послед.</t>
        </is>
      </c>
      <c r="DL90" s="63" t="n">
        <v>0</v>
      </c>
      <c r="DM90" s="63" t="n">
        <v>0</v>
      </c>
      <c r="DN90" s="63" t="n">
        <v>0</v>
      </c>
      <c r="DO90" s="63" t="n">
        <v>0</v>
      </c>
      <c r="DP90" s="63" t="n">
        <v>0</v>
      </c>
      <c r="DQ90" s="63">
        <f t="array" ref="DQ90">IFERROR(_xlfn.IFS(
$DK90="послед.",1-(1-$DL90)*(1-$DM90)*(1-$DN90)*(1-$DO90)*(1-$DP90),
$DK90="сумм.",$DL90+$DM90+$DN90+$DO90+$DP90),
0)</f>
        <v/>
      </c>
      <c r="DR90" s="125">
        <f t="array" ref="DR90">
IFERROR(
_xlfn.IFS(
$BL90=0,
0,
$BL90&gt;0,
_xlfn.IFS($DK90="послед.",
$DJ90*(1-$DL90)*(1-$DM90)*(1-$DN90)*(1-$DO90)*(1-$DP90),
$DK90="сумм.",
$DJ90*(1-($DL90+$DM90+$DN90+$DO90+$DP90)))),0)</f>
        <v/>
      </c>
      <c r="DS90" s="125">
        <f t="array" ref="DS90">
IFERROR(_xlfn.IFS(
$DH90="день_1",
$DR90*$BL90/($AX90-$AW90+1)*AZ90*(DAY(EOMONTH(AZ$15,0))),
$DH90="день_2",
$DR90/30*MAX(MIN($AX90,EOMONTH(AZ$15,0))-MAX($AW90,AZ$15)+1,),
$DH90="раб.день",
$DR90/30*(IFERROR(
_xlfn.LET(_xlpm.VD,
CHOOSE(
{1;2;3;4;5;6;7;8;9;10;11;12;13;14;15;16;17;18},
45658,45659,45660,45661,45662,45663,45664,45665,45711,45724,45778,45779,45785,45786,45820,45821,45965,46022),
_xlfn.LET(_xlpm.DD,
MAX(MIN($AX90,EOMONTH(AZ$15,0))-MAX($AW90,AZ$15),),
_xlfn.IFS(
AND(MONTH($AW90)=MONTH(AZ$15),MONTH($AX90)&lt;&gt;MONTH(AZ$15)),
NETWORKDAYS.INTL($AW90,$AW90+_xlpm.DD,1,_xlpm.VD),
AND(MONTH($AW90)&lt;&gt;MONTH(AZ$15),MONTH($AX90)=MONTH(AZ$15)),
NETWORKDAYS.INTL(($AX90)-_xlpm.DD,$AX90,1,_xlpm.VD),
AND(MONTH($AW90)&lt;MONTH(AZ$15),MONTH($AX90)&gt;MONTH(AZ$15)),
NETWORKDAYS.INTL((EOMONTH(AZ$15-1,1))-_xlpm.DD,EOMONTH(AZ$15-1,1),1,_xlpm.VD),
AND(MONTH($AW90)=MONTH(AZ$15),MONTH($AX90)=MONTH(AZ$15)),
NETWORKDAYS.INTL($AW90,$AX90,1,_xlpm.VD)))),0)),
$DH90="месяц",
$DR90*AZ90,
$DH90="неделя",
$DR90*AZ90/7*(ROUNDUP((DAY(EOMONTH(AZ$15,0)))/4,0))),
0)</f>
        <v/>
      </c>
      <c r="DT90" s="125">
        <f t="array" ref="DT90">
IFERROR(_xlfn.IFS(
$DH90="день_1",
$DR90*$BL90/($AX90-$AW90+1)*BA90*(DAY(EOMONTH(BA$15,0))),
$DH90="день_2",
$DR90/30*MAX(MIN($AX90,EOMONTH(BA$15,0))-MAX($AW90,BA$15)+1,),
$DH90="раб.день",
$DR90/30*(IFERROR(
_xlfn.LET(_xlpm.VD,
CHOOSE(
{1;2;3;4;5;6;7;8;9;10;11;12;13;14;15;16;17;18},
45658,45659,45660,45661,45662,45663,45664,45665,45711,45724,45778,45779,45785,45786,45820,45821,45965,46022),
_xlfn.LET(_xlpm.DD,
MAX(MIN($AX90,EOMONTH(BA$15,0))-MAX($AW90,BA$15),),
_xlfn.IFS(
AND(MONTH($AW90)=MONTH(BA$15),MONTH($AX90)&lt;&gt;MONTH(BA$15)),
NETWORKDAYS.INTL($AW90,$AW90+_xlpm.DD,1,_xlpm.VD),
AND(MONTH($AW90)&lt;&gt;MONTH(BA$15),MONTH($AX90)=MONTH(BA$15)),
NETWORKDAYS.INTL(($AX90)-_xlpm.DD,$AX90,1,_xlpm.VD),
AND(MONTH($AW90)&lt;MONTH(BA$15),MONTH($AX90)&gt;MONTH(BA$15)),
NETWORKDAYS.INTL((EOMONTH(BA$15-1,1))-_xlpm.DD,EOMONTH(BA$15-1,1),1,_xlpm.VD),
AND(MONTH($AW90)=MONTH(BA$15),MONTH($AX90)=MONTH(BA$15)),
NETWORKDAYS.INTL($AW90,$AX90,1,_xlpm.VD)))),0)),
$DH90="месяц",
$DR90*BA90,
$DH90="неделя",
$DR90*BA90/7*(ROUNDUP((DAY(EOMONTH(BA$15,0)))/4,0))),
0)</f>
        <v/>
      </c>
      <c r="DU90" s="125">
        <f t="array" ref="DU90">
IFERROR(_xlfn.IFS(
$DH90="день_1",
$DR90*$BL90/($AX90-$AW90+1)*BB90*(DAY(EOMONTH(BB$15,0))),
$DH90="день_2",
$DR90/30*MAX(MIN($AX90,EOMONTH(BB$15,0))-MAX($AW90,BB$15)+1,),
$DH90="раб.день",
$DR90/30*(IFERROR(
_xlfn.LET(_xlpm.VD,
CHOOSE(
{1;2;3;4;5;6;7;8;9;10;11;12;13;14;15;16;17;18},
45658,45659,45660,45661,45662,45663,45664,45665,45711,45724,45778,45779,45785,45786,45820,45821,45965,46022),
_xlfn.LET(_xlpm.DD,
MAX(MIN($AX90,EOMONTH(BB$15,0))-MAX($AW90,BB$15),),
_xlfn.IFS(
AND(MONTH($AW90)=MONTH(BB$15),MONTH($AX90)&lt;&gt;MONTH(BB$15)),
NETWORKDAYS.INTL($AW90,$AW90+_xlpm.DD,1,_xlpm.VD),
AND(MONTH($AW90)&lt;&gt;MONTH(BB$15),MONTH($AX90)=MONTH(BB$15)),
NETWORKDAYS.INTL(($AX90)-_xlpm.DD,$AX90,1,_xlpm.VD),
AND(MONTH($AW90)&lt;MONTH(BB$15),MONTH($AX90)&gt;MONTH(BB$15)),
NETWORKDAYS.INTL((EOMONTH(BB$15-1,1))-_xlpm.DD,EOMONTH(BB$15-1,1),1,_xlpm.VD),
AND(MONTH($AW90)=MONTH(BB$15),MONTH($AX90)=MONTH(BB$15)),
NETWORKDAYS.INTL($AW90,$AX90,1,_xlpm.VD)))),0)),
$DH90="месяц",
$DR90*BB90,
$DH90="неделя",
$DR90*BB90/7*(ROUNDUP((DAY(EOMONTH(BB$15,0)))/4,0))),
0)</f>
        <v/>
      </c>
      <c r="DV90" s="125">
        <f t="array" ref="DV90">
IFERROR(_xlfn.IFS(
$DH90="день_1",
$DR90*$BL90/($AX90-$AW90+1)*BC90*(DAY(EOMONTH(BC$15,0))),
$DH90="день_2",
$DR90/30*MAX(MIN($AX90,EOMONTH(BC$15,0))-MAX($AW90,BC$15)+1,),
$DH90="раб.день",
$DR90/30*(IFERROR(
_xlfn.LET(_xlpm.VD,
CHOOSE(
{1;2;3;4;5;6;7;8;9;10;11;12;13;14;15;16;17;18},
45658,45659,45660,45661,45662,45663,45664,45665,45711,45724,45778,45779,45785,45786,45820,45821,45965,46022),
_xlfn.LET(_xlpm.DD,
MAX(MIN($AX90,EOMONTH(BC$15,0))-MAX($AW90,BC$15),),
_xlfn.IFS(
AND(MONTH($AW90)=MONTH(BC$15),MONTH($AX90)&lt;&gt;MONTH(BC$15)),
NETWORKDAYS.INTL($AW90,$AW90+_xlpm.DD,1,_xlpm.VD),
AND(MONTH($AW90)&lt;&gt;MONTH(BC$15),MONTH($AX90)=MONTH(BC$15)),
NETWORKDAYS.INTL(($AX90)-_xlpm.DD,$AX90,1,_xlpm.VD),
AND(MONTH($AW90)&lt;MONTH(BC$15),MONTH($AX90)&gt;MONTH(BC$15)),
NETWORKDAYS.INTL((EOMONTH(BC$15-1,1))-_xlpm.DD,EOMONTH(BC$15-1,1),1,_xlpm.VD),
AND(MONTH($AW90)=MONTH(BC$15),MONTH($AX90)=MONTH(BC$15)),
NETWORKDAYS.INTL($AW90,$AX90,1,_xlpm.VD)))),0)),
$DH90="месяц",
$DR90*BC90,
$DH90="неделя",
$DR90*BC90/7*(ROUNDUP((DAY(EOMONTH(BC$15,0)))/4,0))),
0)</f>
        <v/>
      </c>
      <c r="DW90" s="125">
        <f t="array" ref="DW90">
IFERROR(_xlfn.IFS(
$DH90="день_1",
$DR90*$BL90/($AX90-$AW90+1)*BD90*(DAY(EOMONTH(BD$15,0))),
$DH90="день_2",
$DR90/30*MAX(MIN($AX90,EOMONTH(BD$15,0))-MAX($AW90,BD$15)+1,),
$DH90="раб.день",
$DR90/30*(IFERROR(
_xlfn.LET(_xlpm.VD,
CHOOSE(
{1;2;3;4;5;6;7;8;9;10;11;12;13;14;15;16;17;18},
45658,45659,45660,45661,45662,45663,45664,45665,45711,45724,45778,45779,45785,45786,45820,45821,45965,46022),
_xlfn.LET(_xlpm.DD,
MAX(MIN($AX90,EOMONTH(BD$15,0))-MAX($AW90,BD$15),),
_xlfn.IFS(
AND(MONTH($AW90)=MONTH(BD$15),MONTH($AX90)&lt;&gt;MONTH(BD$15)),
NETWORKDAYS.INTL($AW90,$AW90+_xlpm.DD,1,_xlpm.VD),
AND(MONTH($AW90)&lt;&gt;MONTH(BD$15),MONTH($AX90)=MONTH(BD$15)),
NETWORKDAYS.INTL(($AX90)-_xlpm.DD,$AX90,1,_xlpm.VD),
AND(MONTH($AW90)&lt;MONTH(BD$15),MONTH($AX90)&gt;MONTH(BD$15)),
NETWORKDAYS.INTL((EOMONTH(BD$15-1,1))-_xlpm.DD,EOMONTH(BD$15-1,1),1,_xlpm.VD),
AND(MONTH($AW90)=MONTH(BD$15),MONTH($AX90)=MONTH(BD$15)),
NETWORKDAYS.INTL($AW90,$AX90,1,_xlpm.VD)))),0)),
$DH90="месяц",
$DR90*BD90,
$DH90="неделя",
$DR90*BD90/7*(ROUNDUP((DAY(EOMONTH(BD$15,0)))/4,0))),
0)</f>
        <v/>
      </c>
      <c r="DX90" s="125">
        <f t="array" ref="DX90">
IFERROR(_xlfn.IFS(
$DH90="день_1",
$DR90*$BL90/($AX90-$AW90+1)*BE90*(DAY(EOMONTH(BE$15,0))),
$DH90="день_2",
$DR90/30*MAX(MIN($AX90,EOMONTH(BE$15,0))-MAX($AW90,BE$15)+1,),
$DH90="раб.день",
$DR90/30*(IFERROR(
_xlfn.LET(_xlpm.VD,
CHOOSE(
{1;2;3;4;5;6;7;8;9;10;11;12;13;14;15;16;17;18},
45658,45659,45660,45661,45662,45663,45664,45665,45711,45724,45778,45779,45785,45786,45820,45821,45965,46022),
_xlfn.LET(_xlpm.DD,
MAX(MIN($AX90,EOMONTH(BE$15,0))-MAX($AW90,BE$15),),
_xlfn.IFS(
AND(MONTH($AW90)=MONTH(BE$15),MONTH($AX90)&lt;&gt;MONTH(BE$15)),
NETWORKDAYS.INTL($AW90,$AW90+_xlpm.DD,1,_xlpm.VD),
AND(MONTH($AW90)&lt;&gt;MONTH(BE$15),MONTH($AX90)=MONTH(BE$15)),
NETWORKDAYS.INTL(($AX90)-_xlpm.DD,$AX90,1,_xlpm.VD),
AND(MONTH($AW90)&lt;MONTH(BE$15),MONTH($AX90)&gt;MONTH(BE$15)),
NETWORKDAYS.INTL((EOMONTH(BE$15-1,1))-_xlpm.DD,EOMONTH(BE$15-1,1),1,_xlpm.VD),
AND(MONTH($AW90)=MONTH(BE$15),MONTH($AX90)=MONTH(BE$15)),
NETWORKDAYS.INTL($AW90,$AX90,1,_xlpm.VD)))),0)),
$DH90="месяц",
$DR90*BE90,
$DH90="неделя",
$DR90*BE90/7*(ROUNDUP((DAY(EOMONTH(BE$15,0)))/4,0))),
0)</f>
        <v/>
      </c>
      <c r="DY90" s="125">
        <f t="array" ref="DY90">
IFERROR(_xlfn.IFS(
$DH90="день_1",
$DR90*$BL90/($AX90-$AW90+1)*BF90*(DAY(EOMONTH(BF$15,0))),
$DH90="день_2",
$DR90/30*MAX(MIN($AX90,EOMONTH(BF$15,0))-MAX($AW90,BF$15)+1,),
$DH90="раб.день",
$DR90/30*(IFERROR(
_xlfn.LET(_xlpm.VD,
CHOOSE(
{1;2;3;4;5;6;7;8;9;10;11;12;13;14;15;16;17;18},
45658,45659,45660,45661,45662,45663,45664,45665,45711,45724,45778,45779,45785,45786,45820,45821,45965,46022),
_xlfn.LET(_xlpm.DD,
MAX(MIN($AX90,EOMONTH(BF$15,0))-MAX($AW90,BF$15),),
_xlfn.IFS(
AND(MONTH($AW90)=MONTH(BF$15),MONTH($AX90)&lt;&gt;MONTH(BF$15)),
NETWORKDAYS.INTL($AW90,$AW90+_xlpm.DD,1,_xlpm.VD),
AND(MONTH($AW90)&lt;&gt;MONTH(BF$15),MONTH($AX90)=MONTH(BF$15)),
NETWORKDAYS.INTL(($AX90)-_xlpm.DD,$AX90,1,_xlpm.VD),
AND(MONTH($AW90)&lt;MONTH(BF$15),MONTH($AX90)&gt;MONTH(BF$15)),
NETWORKDAYS.INTL((EOMONTH(BF$15-1,1))-_xlpm.DD,EOMONTH(BF$15-1,1),1,_xlpm.VD),
AND(MONTH($AW90)=MONTH(BF$15),MONTH($AX90)=MONTH(BF$15)),
NETWORKDAYS.INTL($AW90,$AX90,1,_xlpm.VD)))),0)),
$DH90="месяц",
$DR90*BF90,
$DH90="неделя",
$DR90*BF90/7*(ROUNDUP((DAY(EOMONTH(BF$15,0)))/4,0))),
0)</f>
        <v/>
      </c>
      <c r="DZ90" s="125">
        <f t="array" ref="DZ90">
IFERROR(_xlfn.IFS(
$DH90="день_1",
$DR90*$BL90/($AX90-$AW90+1)*BG90*(DAY(EOMONTH(BG$15,0))),
$DH90="день_2",
$DR90/30*MAX(MIN($AX90,EOMONTH(BG$15,0))-MAX($AW90,BG$15)+1,),
$DH90="раб.день",
$DR90/30*(IFERROR(
_xlfn.LET(_xlpm.VD,
CHOOSE(
{1;2;3;4;5;6;7;8;9;10;11;12;13;14;15;16;17;18},
45658,45659,45660,45661,45662,45663,45664,45665,45711,45724,45778,45779,45785,45786,45820,45821,45965,46022),
_xlfn.LET(_xlpm.DD,
MAX(MIN($AX90,EOMONTH(BG$15,0))-MAX($AW90,BG$15),),
_xlfn.IFS(
AND(MONTH($AW90)=MONTH(BG$15),MONTH($AX90)&lt;&gt;MONTH(BG$15)),
NETWORKDAYS.INTL($AW90,$AW90+_xlpm.DD,1,_xlpm.VD),
AND(MONTH($AW90)&lt;&gt;MONTH(BG$15),MONTH($AX90)=MONTH(BG$15)),
NETWORKDAYS.INTL(($AX90)-_xlpm.DD,$AX90,1,_xlpm.VD),
AND(MONTH($AW90)&lt;MONTH(BG$15),MONTH($AX90)&gt;MONTH(BG$15)),
NETWORKDAYS.INTL((EOMONTH(BG$15-1,1))-_xlpm.DD,EOMONTH(BG$15-1,1),1,_xlpm.VD),
AND(MONTH($AW90)=MONTH(BG$15),MONTH($AX90)=MONTH(BG$15)),
NETWORKDAYS.INTL($AW90,$AX90,1,_xlpm.VD)))),0)),
$DH90="месяц",
$DR90*BG90,
$DH90="неделя",
$DR90*BG90/7*(ROUNDUP((DAY(EOMONTH(BG$15,0)))/4,0))),
0)</f>
        <v/>
      </c>
      <c r="EA90" s="125">
        <f t="array" ref="EA90">
IFERROR(_xlfn.IFS(
$DH90="день_1",
$DR90*$BL90/($AX90-$AW90+1)*BH90*(DAY(EOMONTH(BH$15,0))),
$DH90="день_2",
$DR90/30*MAX(MIN($AX90,EOMONTH(BH$15,0))-MAX($AW90,BH$15)+1,),
$DH90="раб.день",
$DR90/30*(IFERROR(
_xlfn.LET(_xlpm.VD,
CHOOSE(
{1;2;3;4;5;6;7;8;9;10;11;12;13;14;15;16;17;18},
45658,45659,45660,45661,45662,45663,45664,45665,45711,45724,45778,45779,45785,45786,45820,45821,45965,46022),
_xlfn.LET(_xlpm.DD,
MAX(MIN($AX90,EOMONTH(BH$15,0))-MAX($AW90,BH$15),),
_xlfn.IFS(
AND(MONTH($AW90)=MONTH(BH$15),MONTH($AX90)&lt;&gt;MONTH(BH$15)),
NETWORKDAYS.INTL($AW90,$AW90+_xlpm.DD,1,_xlpm.VD),
AND(MONTH($AW90)&lt;&gt;MONTH(BH$15),MONTH($AX90)=MONTH(BH$15)),
NETWORKDAYS.INTL(($AX90)-_xlpm.DD,$AX90,1,_xlpm.VD),
AND(MONTH($AW90)&lt;MONTH(BH$15),MONTH($AX90)&gt;MONTH(BH$15)),
NETWORKDAYS.INTL((EOMONTH(BH$15-1,1))-_xlpm.DD,EOMONTH(BH$15-1,1),1,_xlpm.VD),
AND(MONTH($AW90)=MONTH(BH$15),MONTH($AX90)=MONTH(BH$15)),
NETWORKDAYS.INTL($AW90,$AX90,1,_xlpm.VD)))),0)),
$DH90="месяц",
$DR90*BH90,
$DH90="неделя",
$DR90*BH90/7*(ROUNDUP((DAY(EOMONTH(BH$15,0)))/4,0))),
0)</f>
        <v/>
      </c>
      <c r="EB90" s="125">
        <f t="array" ref="EB90">
IFERROR(_xlfn.IFS(
$DH90="день_1",
$DR90*$BL90/($AX90-$AW90+1)*BI90*(DAY(EOMONTH(BI$15,0))),
$DH90="день_2",
$DR90/30*MAX(MIN($AX90,EOMONTH(BI$15,0))-MAX($AW90,BI$15)+1,),
$DH90="раб.день",
$DR90/30*(IFERROR(
_xlfn.LET(_xlpm.VD,
CHOOSE(
{1;2;3;4;5;6;7;8;9;10;11;12;13;14;15;16;17;18},
45658,45659,45660,45661,45662,45663,45664,45665,45711,45724,45778,45779,45785,45786,45820,45821,45965,46022),
_xlfn.LET(_xlpm.DD,
MAX(MIN($AX90,EOMONTH(BI$15,0))-MAX($AW90,BI$15),),
_xlfn.IFS(
AND(MONTH($AW90)=MONTH(BI$15),MONTH($AX90)&lt;&gt;MONTH(BI$15)),
NETWORKDAYS.INTL($AW90,$AW90+_xlpm.DD,1,_xlpm.VD),
AND(MONTH($AW90)&lt;&gt;MONTH(BI$15),MONTH($AX90)=MONTH(BI$15)),
NETWORKDAYS.INTL(($AX90)-_xlpm.DD,$AX90,1,_xlpm.VD),
AND(MONTH($AW90)&lt;MONTH(BI$15),MONTH($AX90)&gt;MONTH(BI$15)),
NETWORKDAYS.INTL((EOMONTH(BI$15-1,1))-_xlpm.DD,EOMONTH(BI$15-1,1),1,_xlpm.VD),
AND(MONTH($AW90)=MONTH(BI$15),MONTH($AX90)=MONTH(BI$15)),
NETWORKDAYS.INTL($AW90,$AX90,1,_xlpm.VD)))),0)),
$DH90="месяц",
$DR90*BI90,
$DH90="неделя",
$DR90*BI90/7*(ROUNDUP((DAY(EOMONTH(BI$15,0)))/4,0))),
0)</f>
        <v/>
      </c>
      <c r="EC90" s="125">
        <f t="array" ref="EC90">
IFERROR(_xlfn.IFS(
$DH90="день_1",
$DR90*$BL90/($AX90-$AW90+1)*BJ90*(DAY(EOMONTH(BJ$15,0))),
$DH90="день_2",
$DR90/30*MAX(MIN($AX90,EOMONTH(BJ$15,0))-MAX($AW90,BJ$15)+1,),
$DH90="раб.день",
$DR90/30*(IFERROR(
_xlfn.LET(_xlpm.VD,
CHOOSE(
{1;2;3;4;5;6;7;8;9;10;11;12;13;14;15;16;17;18},
45658,45659,45660,45661,45662,45663,45664,45665,45711,45724,45778,45779,45785,45786,45820,45821,45965,46022),
_xlfn.LET(_xlpm.DD,
MAX(MIN($AX90,EOMONTH(BJ$15,0))-MAX($AW90,BJ$15),),
_xlfn.IFS(
AND(MONTH($AW90)=MONTH(BJ$15),MONTH($AX90)&lt;&gt;MONTH(BJ$15)),
NETWORKDAYS.INTL($AW90,$AW90+_xlpm.DD,1,_xlpm.VD),
AND(MONTH($AW90)&lt;&gt;MONTH(BJ$15),MONTH($AX90)=MONTH(BJ$15)),
NETWORKDAYS.INTL(($AX90)-_xlpm.DD,$AX90,1,_xlpm.VD),
AND(MONTH($AW90)&lt;MONTH(BJ$15),MONTH($AX90)&gt;MONTH(BJ$15)),
NETWORKDAYS.INTL((EOMONTH(BJ$15-1,1))-_xlpm.DD,EOMONTH(BJ$15-1,1),1,_xlpm.VD),
AND(MONTH($AW90)=MONTH(BJ$15),MONTH($AX90)=MONTH(BJ$15)),
NETWORKDAYS.INTL($AW90,$AX90,1,_xlpm.VD)))),0)),
$DH90="месяц",
$DR90*BJ90,
$DH90="неделя",
$DR90*BJ90/7*(ROUNDUP((DAY(EOMONTH(BJ$15,0)))/4,0))),
0)</f>
        <v/>
      </c>
      <c r="ED90" s="125">
        <f t="array" ref="ED90">
IFERROR(_xlfn.IFS(
$DH90="день_1",
$DR90*$BL90/($AX90-$AW90+1)*BK90*(DAY(EOMONTH(BK$15,0))),
$DH90="день_2",
$DR90/30*MAX(MIN($AX90,EOMONTH(BK$15,0))-MAX($AW90,BK$15)+1,),
$DH90="раб.день",
$DR90/30*(IFERROR(
_xlfn.LET(_xlpm.VD,
CHOOSE(
{1;2;3;4;5;6;7;8;9;10;11;12;13;14;15;16;17;18},
45658,45659,45660,45661,45662,45663,45664,45665,45711,45724,45778,45779,45785,45786,45820,45821,45965,46022),
_xlfn.LET(_xlpm.DD,
MAX(MIN($AX90,EOMONTH(BK$15,0))-MAX($AW90,BK$15),),
_xlfn.IFS(
AND(MONTH($AW90)=MONTH(BK$15),MONTH($AX90)&lt;&gt;MONTH(BK$15)),
NETWORKDAYS.INTL($AW90,$AW90+_xlpm.DD,1,_xlpm.VD),
AND(MONTH($AW90)&lt;&gt;MONTH(BK$15),MONTH($AX90)=MONTH(BK$15)),
NETWORKDAYS.INTL(($AX90)-_xlpm.DD,$AX90,1,_xlpm.VD),
AND(MONTH($AW90)&lt;MONTH(BK$15),MONTH($AX90)&gt;MONTH(BK$15)),
NETWORKDAYS.INTL((EOMONTH(BK$15-1,1))-_xlpm.DD,EOMONTH(BK$15-1,1),1,_xlpm.VD),
AND(MONTH($AW90)=MONTH(BK$15),MONTH($AX90)=MONTH(BK$15)),
NETWORKDAYS.INTL($AW90,$AX90,1,_xlpm.VD)))),0)),
$DH90="месяц",
$DR90*BK90,
$DH90="неделя",
$DR90*BK90/7*(ROUNDUP((DAY(EOMONTH(BK$15,0)))/4,0))),
0)</f>
        <v/>
      </c>
      <c r="EE90" s="125">
        <f>SUM($DS90,$DT90,$DU90,$DV90,$DW90,$DX90,$DY90,$DZ90,$EA90,$EB90,$EC90,$ED90)</f>
        <v/>
      </c>
      <c r="EF90" s="125">
        <f>IFERROR(ROUND($EE90*(1+$EP90),2),0)</f>
        <v/>
      </c>
      <c r="EG90" s="128" t="n">
        <v>1</v>
      </c>
      <c r="EH90" s="126" t="n">
        <v>0</v>
      </c>
      <c r="EI90" s="126">
        <f>ROUND(SUM($EH90:$EH90)*SUM($AB90:$AB90)*$EG90,2)</f>
        <v/>
      </c>
      <c r="EJ90" s="126">
        <f>ROUND($EI90*(1+$EP90),2)</f>
        <v/>
      </c>
      <c r="EK90" s="126" t="n">
        <v>0</v>
      </c>
      <c r="EL90" s="126">
        <f>ROUND(SUM($EK90:$EK90)*SUM($AB90:$AB90)*$EG90,2)</f>
        <v/>
      </c>
      <c r="EM90" s="126">
        <f>ROUND($EL90*(1+$EP90),2)</f>
        <v/>
      </c>
      <c r="EN90" s="126">
        <f>SUM($EE90,$EI90,$EL90)</f>
        <v/>
      </c>
      <c r="EO90" s="126">
        <f>SUM($EF90,$EJ90,$EM90)</f>
        <v/>
      </c>
      <c r="EP90" s="59" t="inlineStr">
        <is>
          <t>20%</t>
        </is>
      </c>
      <c r="EQ90" s="59" t="n"/>
      <c r="ER90" s="60">
        <f t="array" ref="ER90">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MATCH(ES90,
{"AMS";"RussOutdoor";"HD Outdoor";"Ingroup";"IQ";"Ledproduction";"LisChannel";"Logic";"Media-PPL";"NovikovTV | НовиковТВ";"SMA";"SOK";"КрокусТВ | CrocusTV | IndoorTV";"Сити";"ТЯК Москва"},
0)),"")</f>
        <v/>
      </c>
      <c r="ES90" s="60" t="n"/>
      <c r="ET90" s="60">
        <f t="array" ref="ET90">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MATCH(ES90,
{"AMS";"RussOutdoor";"HD Outdoor";"Ingroup";"IQ";"Ledproduction";"LisChannel";"Logic";"Media-PPL";"NovikovTV | НовиковТВ";"SMA";"SOK";"КрокусТВ | CrocusTV | IndoorTV";"Сити";"ТЯК Москва"},
0)),"")</f>
        <v/>
      </c>
      <c r="EU90" s="60" t="n"/>
      <c r="EV90" s="60" t="n"/>
      <c r="EX90" s="110">
        <f t="array" ref="EX90">
($AR90/30
+N("ТРАФИК ПЛОЩАДКИ"))*
(IFERROR(
_xlfn.LET(
_xlpm.GPR,
HLOOKUP($L90,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(MATCH($T90,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IF($Q90="цифровой",_xlpm.GPR/$AG90,_xlpm.GPR/60)),
0)
+N("DWELL TIME"))*
(IF($AB90=0,0,IF($AB90=1,0.3,IF($AB90=2,0.5,IF($AB90&gt;2,1))))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_xlfn.IFS($AC90="да",1.2,$AC90="нет",1)*
_xlfn.IFS($AD90="да",1.2,$AD90="нет",1)*
IF(R90="статический",1,1.2)*
$X90*
INDEX(
{1.2;1;1.2;1.2;1;1.2;1.2;1.2;1.2;1.2;1.2;1;1.2;1.2;1.2;1.2;1;1;1.2;1.2;1.2;1;1;1;1;1.2;1.2;1.2;1.2;1;1;1;1;1.2;1.2;1.2;1.2;1.2;1.2;1.2;1.2;1;1;1.2;1;1;1;1;1.5;1;1;1.5;1.5;1.2},
MATCH($Q90,_xlpm.MI,0)))&gt;{0.02;0.04;0.06;0.1;0.2;0.4;0.6;0.8;1;2;4;6})),
{0;1;2;3;4;5;6;7;8;9;10;11;12},
0)))
+N("КОЭФФИЦИЕНТ КОНТАКТА"))))*
(_xlfn.IFS($X90&lt;0.1,$X90/1000,$X90&gt;25,5.2,AND($X90&gt;=0.1,$X90&lt;=25),(($X90*2+0.1)/10)*($X90/10)))*
IFERROR((_xlfn.LET(
_xlpm.MA,
{0;0.8;0.85;0.9;0.95;1},
_xlpm.MAA,
{0;1;2;3;4;5},
INDEX(_xlpm.MA,MATCH(SUMPRODUCT(--((IF(ROUND(_xlpm.MAA,1)&gt;5,5,ROUND($AB90,1)))&gt;{0;1;2;3;4;5})),_xlpm.MAA,0)))
+N("КОЭФФИЦИЕНТ КОЛ-ВО КОНСТРУКЦИЙ")),1)*
$AB90,0))*
(IF($Q90="цифровой",$AG90/15*$AI90,1)
+N("ДЛЯ ЦИФРЫ"))</f>
        <v/>
      </c>
      <c r="EY90" s="110">
        <f>IFERROR(EX90*AY90,0)</f>
        <v/>
      </c>
      <c r="EZ90" s="131">
        <f>IFERROR(DP90/EY90*1000,0)</f>
        <v/>
      </c>
      <c r="FA90" s="112">
        <f>IFERROR(FC90/FB90,0)</f>
        <v/>
      </c>
      <c r="FB90" s="112">
        <f>IFERROR((FC90/(EY90/FF90*#REF!))*0.825,0)</f>
        <v/>
      </c>
      <c r="FC90" s="112">
        <f>IFERROR(((EX90*30/AR90)*100)/30,0)</f>
        <v/>
      </c>
      <c r="FD90" s="112">
        <f>IFERROR(EY90/G90*100%,0)</f>
        <v/>
      </c>
      <c r="FE90" s="112">
        <f>IFERROR(FD90/FC90*100%,0)</f>
        <v/>
      </c>
      <c r="FF90" s="110">
        <f>IFERROR(AR90/30*AY90,0)</f>
        <v/>
      </c>
    </row>
    <row r="91" ht="13" customHeight="1">
      <c r="A91" s="59" t="n"/>
      <c r="B91" s="60" t="n"/>
      <c r="C91" s="60" t="n"/>
      <c r="D91" s="60">
        <f t="array" ref="D91">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MATCH($E91,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91" s="60">
        <f t="array" ref="E91">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MATCH($F91,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91" s="60" t="inlineStr"/>
      <c r="G91" s="60" t="n"/>
      <c r="H91" s="60">
        <f t="array" ref="H91">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MATCH($I91,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91" s="60" t="n"/>
      <c r="J91" s="60" t="n"/>
      <c r="K91" s="60" t="n"/>
      <c r="L91" s="60" t="n"/>
      <c r="M91" s="60" t="n"/>
      <c r="N91" s="60" t="n"/>
      <c r="O91" s="60" t="n"/>
      <c r="P91" s="60">
        <f t="array" ref="P91">
_xlfn.IFS(
ISNUMBER(MATCH($Q91,{"шелфбаннер","разделитель","монетница","чековая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ISNUMBER(MATCH($Q91,{"LED/LCD","видеокулер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ISNUMBER(MATCH($Q91,{"автомобиль","машина","выставочное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ISNUMBER(MATCH($Q91,{"билборд","лифтовая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ISNUMBER(MATCH($Q91,{"навигация","подвесной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ISNUMBER(MATCH($Q91,{"движущаяся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ISNUMBER(MATCH($Q91,{"каталог","журнал"},)),
"Пресса",
$Q91="","")</f>
        <v/>
      </c>
      <c r="Q91" s="60" t="n"/>
      <c r="R91" s="60">
        <f t="array" ref="R91">
IFERROR(
_xlfn.IFS(
OR(ISNUMBER(MATCH($Q91,{"экспозиция","макет","стенд","автостенд","авто стенд","выставочное пространство","выставочные стенды","модульные выставочные стенды","3Д конструкция","3D конструкция"},)),P91="Экспонирование"),
"нестандартный",
ISNUMBER(MATCH($Q91,{"скроллер","призматрон"},)),
"динамический",
$P91="Видео",
"цифровой",
OR($P91="Пресса",$P91="Щит",$P91="POSm",$P91="Подвес",$P91="Брендирование/оклейка"),
"статический"),"")</f>
        <v/>
      </c>
      <c r="S91" s="59" t="n"/>
      <c r="T91" s="60" t="n"/>
      <c r="U91" s="60" t="n"/>
      <c r="V91" s="60">
        <f>
IF(P91="Видео",
"цифровой постер/ролик",
IF(ISNUMBER(MATCH(Q91,{"короб световой","короб световой | лайтбокс","короб световой | кристалайт","лайтбокс","лайт бокс","кристалайт","LB","lightbox"},)),
"бэклит",
IF(P91="Брендирование/оклейка",
"перфарированная пленка/самоклейка",
IF(P91="Экспонирование",
"под запрос",
IF(P91="Подвес",
"баннер/ткань",
"")))))</f>
        <v/>
      </c>
      <c r="W91" s="59" t="n"/>
      <c r="X91" s="59" t="n"/>
      <c r="Y91" s="59" t="n"/>
      <c r="Z91" s="61" t="n"/>
      <c r="AA91" s="61" t="n"/>
      <c r="AB91" s="61">
        <f>IF(BL91&gt;0,Z91,0)</f>
        <v/>
      </c>
      <c r="AC91" s="59" t="n"/>
      <c r="AD91" s="59" t="n"/>
      <c r="AE91" s="59" t="n"/>
      <c r="AF91" s="59" t="n"/>
      <c r="AG91" s="59" t="n"/>
      <c r="AH91" s="59" t="n"/>
      <c r="AI91" s="59" t="n"/>
      <c r="AJ91" s="59" t="n"/>
      <c r="AK91" s="59" t="n"/>
      <c r="AL91" s="62">
        <f>IFERROR(IF(OR(R91="статический",R91="динамический",R91="нестандартный",R91="",R91=""),"-",IF(AND(AH91="-",AI91="-"),"-",AK91*3600/AH91*AI91)),"-")</f>
        <v/>
      </c>
      <c r="AM91" s="62">
        <f>IFERROR(IF(OR(R91="статический",R91="динамический",R91="",R91="", R91="BTL",R91="нестандартный"),"-",AG91*AI91*AL91/60),"-")</f>
        <v/>
      </c>
      <c r="AN91" s="63">
        <f>IFERROR(IF(AH91="","-",AG91*AI91/AH91),"-")</f>
        <v/>
      </c>
      <c r="AO91" s="59">
        <f>IFERROR(IF(OR($R91="статический",$R91="динамический",$R91="",$R91="",$R91="BTL",$R91="нестандартный"),"-",$AL91*$AY91),"-")</f>
        <v/>
      </c>
      <c r="AP91" s="62">
        <f>IFERROR(IF(OR($R91="статический",$R91="динамический",$R91="",$R91="",$R91="BTL",$R91="нестандартный"),"-",$AM91*AY91),"-")</f>
        <v/>
      </c>
      <c r="AQ91" s="64" t="n"/>
      <c r="AR91" s="61" t="n"/>
      <c r="AS91" s="61" t="n"/>
      <c r="AT91" s="61" t="n"/>
      <c r="AU91" s="65" t="n"/>
      <c r="AV91" s="124">
        <f>IFERROR(DR91/AT91*1000,"n/a")</f>
        <v/>
      </c>
      <c r="AW91" s="67" t="n"/>
      <c r="AX91" s="67" t="n"/>
      <c r="AY91" s="43">
        <f>IFERROR(IF(OR($AW91="",$AX91=""),"",_xlfn.DAYS($AX91+1,$AW91)),"")</f>
        <v/>
      </c>
      <c r="AZ91" s="68">
        <f t="array" ref="AZ91">
_xlfn.LET(_xlpm.COEFF,
IF($AW91+$AX91=0,0,IF(MAX(MIN($AX91,EOMONTH(AZ$15,0))-MAX($AW91,AZ$15)+1,)&gt;0,1,0)),
_xlfn.IFS(
$ES91="LisChannel",
_xlpm.COEFF*
INDEX({1;1;1.2;1.2;1;1;1;1;1.2;1.2;1.2;1.2},
MATCH(MONTH(AZ$15),
{1,2,3,4,5,6,7,8,9,10,11,12})),
CONCATENATE($ES91," ",$L91)="RussOutdoor метро",
_xlpm.COEFF*
INDEX({0.8;0.9;1.1;1.1;1;1;1;1;1.1;1.1;1.1;1.1},
MATCH(MONTH(AZ$15),
{1,2,3,4,5,6,7,8,9,10,11,12})),
$ES91&lt;&gt;"LisChannel",
_xlpm.COEFF,
$ES91&lt;&gt;"RussOutdoor",
_xlpm.COEFF))</f>
        <v/>
      </c>
      <c r="BA91" s="68">
        <f t="array" ref="BA91">
_xlfn.LET(_xlpm.COEFF,
IF($AW91+$AX91=0,0,IF(MAX(MIN($AX91,EOMONTH(BA$15,0))-MAX($AW91,BA$15)+1,)&gt;0,1,0)),
_xlfn.IFS(
$ES91="LisChannel",
_xlpm.COEFF*
INDEX({1;1;1.2;1.2;1;1;1;1;1.2;1.2;1.2;1.2},
MATCH(MONTH(BA$15),
{1,2,3,4,5,6,7,8,9,10,11,12})),
CONCATENATE($ES91," ",$L91)="RussOutdoor метро",
_xlpm.COEFF*
INDEX({0.8;0.9;1.1;1.1;1;1;1;1;1.1;1.1;1.1;1.1},
MATCH(MONTH(BA$15),
{1,2,3,4,5,6,7,8,9,10,11,12})),
$ES91&lt;&gt;"LisChannel",
_xlpm.COEFF,
$ES91&lt;&gt;"RussOutdoor",
_xlpm.COEFF))</f>
        <v/>
      </c>
      <c r="BB91" s="68">
        <f t="array" ref="BB91">
_xlfn.LET(_xlpm.COEFF,
IF($AW91+$AX91=0,0,IF(MAX(MIN($AX91,EOMONTH(BB$15,0))-MAX($AW91,BB$15)+1,)&gt;0,1,0)),
_xlfn.IFS(
$ES91="LisChannel",
_xlpm.COEFF*
INDEX({1;1;1.2;1.2;1;1;1;1;1.2;1.2;1.2;1.2},
MATCH(MONTH(BB$15),
{1,2,3,4,5,6,7,8,9,10,11,12})),
CONCATENATE($ES91," ",$L91)="RussOutdoor метро",
_xlpm.COEFF*
INDEX({0.8;0.9;1.1;1.1;1;1;1;1;1.1;1.1;1.1;1.1},
MATCH(MONTH(BB$15),
{1,2,3,4,5,6,7,8,9,10,11,12})),
$ES91&lt;&gt;"LisChannel",
_xlpm.COEFF,
$ES91&lt;&gt;"RussOutdoor",
_xlpm.COEFF))</f>
        <v/>
      </c>
      <c r="BC91" s="68">
        <f t="array" ref="BC91">
_xlfn.LET(_xlpm.COEFF,
IF($AW91+$AX91=0,0,IF(MAX(MIN($AX91,EOMONTH(BC$15,0))-MAX($AW91,BC$15)+1,)&gt;0,1,0)),
_xlfn.IFS(
$ES91="LisChannel",
_xlpm.COEFF*
INDEX({1;1;1.2;1.2;1;1;1;1;1.2;1.2;1.2;1.2},
MATCH(MONTH(BC$15),
{1,2,3,4,5,6,7,8,9,10,11,12})),
CONCATENATE($ES91," ",$L91)="RussOutdoor метро",
_xlpm.COEFF*
INDEX({0.8;0.9;1.1;1.1;1;1;1;1;1.1;1.1;1.1;1.1},
MATCH(MONTH(BC$15),
{1,2,3,4,5,6,7,8,9,10,11,12})),
$ES91&lt;&gt;"LisChannel",
_xlpm.COEFF,
$ES91&lt;&gt;"RussOutdoor",
_xlpm.COEFF))</f>
        <v/>
      </c>
      <c r="BD91" s="68">
        <f t="array" ref="BD91">
_xlfn.LET(_xlpm.COEFF,
IF($AW91+$AX91=0,0,IF(MAX(MIN($AX91,EOMONTH(BD$15,0))-MAX($AW91,BD$15)+1,)&gt;0,1,0)),
_xlfn.IFS(
$ES91="LisChannel",
_xlpm.COEFF*
INDEX({1;1;1.2;1.2;1;1;1;1;1.2;1.2;1.2;1.2},
MATCH(MONTH(BD$15),
{1,2,3,4,5,6,7,8,9,10,11,12})),
CONCATENATE($ES91," ",$L91)="RussOutdoor метро",
_xlpm.COEFF*
INDEX({0.8;0.9;1.1;1.1;1;1;1;1;1.1;1.1;1.1;1.1},
MATCH(MONTH(BD$15),
{1,2,3,4,5,6,7,8,9,10,11,12})),
$ES91&lt;&gt;"LisChannel",
_xlpm.COEFF,
$ES91&lt;&gt;"RussOutdoor",
_xlpm.COEFF))</f>
        <v/>
      </c>
      <c r="BE91" s="68">
        <f t="array" ref="BE91">
_xlfn.LET(_xlpm.COEFF,
IF($AW91+$AX91=0,0,IF(MAX(MIN($AX91,EOMONTH(BE$15,0))-MAX($AW91,BE$15)+1,)&gt;0,1,0)),
_xlfn.IFS(
$ES91="LisChannel",
_xlpm.COEFF*
INDEX({1;1;1.2;1.2;1;1;1;1;1.2;1.2;1.2;1.2},
MATCH(MONTH(BE$15),
{1,2,3,4,5,6,7,8,9,10,11,12})),
CONCATENATE($ES91," ",$L91)="RussOutdoor метро",
_xlpm.COEFF*
INDEX({0.8;0.9;1.1;1.1;1;1;1;1;1.1;1.1;1.1;1.1},
MATCH(MONTH(BE$15),
{1,2,3,4,5,6,7,8,9,10,11,12})),
$ES91&lt;&gt;"LisChannel",
_xlpm.COEFF,
$ES91&lt;&gt;"RussOutdoor",
_xlpm.COEFF))</f>
        <v/>
      </c>
      <c r="BF91" s="68">
        <f t="array" ref="BF91">
_xlfn.LET(_xlpm.COEFF,
IF($AW91+$AX91=0,0,IF(MAX(MIN($AX91,EOMONTH(BF$15,0))-MAX($AW91,BF$15)+1,)&gt;0,1,0)),
_xlfn.IFS(
$ES91="LisChannel",
_xlpm.COEFF*
INDEX({1;1;1.2;1.2;1;1;1;1;1.2;1.2;1.2;1.2},
MATCH(MONTH(BF$15),
{1,2,3,4,5,6,7,8,9,10,11,12})),
CONCATENATE($ES91," ",$L91)="RussOutdoor метро",
_xlpm.COEFF*
INDEX({0.8;0.9;1.1;1.1;1;1;1;1;1.1;1.1;1.1;1.1},
MATCH(MONTH(BF$15),
{1,2,3,4,5,6,7,8,9,10,11,12})),
$ES91&lt;&gt;"LisChannel",
_xlpm.COEFF,
$ES91&lt;&gt;"RussOutdoor",
_xlpm.COEFF))</f>
        <v/>
      </c>
      <c r="BG91" s="68">
        <f t="array" ref="BG91">
_xlfn.LET(_xlpm.COEFF,
IF($AW91+$AX91=0,0,IF(MAX(MIN($AX91,EOMONTH(BG$15,0))-MAX($AW91,BG$15)+1,)&gt;0,1,0)),
_xlfn.IFS(
$ES91="LisChannel",
_xlpm.COEFF*
INDEX({1;1;1.2;1.2;1;1;1;1;1.2;1.2;1.2;1.2},
MATCH(MONTH(BG$15),
{1,2,3,4,5,6,7,8,9,10,11,12})),
CONCATENATE($ES91," ",$L91)="RussOutdoor метро",
_xlpm.COEFF*
INDEX({0.8;0.9;1.1;1.1;1;1;1;1;1.1;1.1;1.1;1.1},
MATCH(MONTH(BG$15),
{1,2,3,4,5,6,7,8,9,10,11,12})),
$ES91&lt;&gt;"LisChannel",
_xlpm.COEFF,
$ES91&lt;&gt;"RussOutdoor",
_xlpm.COEFF))</f>
        <v/>
      </c>
      <c r="BH91" s="68">
        <f t="array" ref="BH91">
_xlfn.LET(_xlpm.COEFF,
IF($AW91+$AX91=0,0,IF(MAX(MIN($AX91,EOMONTH(BH$15,0))-MAX($AW91,BH$15)+1,)&gt;0,1,0)),
_xlfn.IFS(
$ES91="LisChannel",
_xlpm.COEFF*
INDEX({1;1;1.2;1.2;1;1;1;1;1.2;1.2;1.2;1.2},
MATCH(MONTH(BH$15),
{1,2,3,4,5,6,7,8,9,10,11,12})),
CONCATENATE($ES91," ",$L91)="RussOutdoor метро",
_xlpm.COEFF*
INDEX({0.8;0.9;1.1;1.1;1;1;1;1;1.1;1.1;1.1;1.1},
MATCH(MONTH(BH$15),
{1,2,3,4,5,6,7,8,9,10,11,12})),
$ES91&lt;&gt;"LisChannel",
_xlpm.COEFF,
$ES91&lt;&gt;"RussOutdoor",
_xlpm.COEFF))</f>
        <v/>
      </c>
      <c r="BI91" s="68">
        <f t="array" ref="BI91">
_xlfn.LET(_xlpm.COEFF,
IF($AW91+$AX91=0,0,IF(MAX(MIN($AX91,EOMONTH(BI$15,0))-MAX($AW91,BI$15)+1,)&gt;0,1,0)),
_xlfn.IFS(
$ES91="LisChannel",
_xlpm.COEFF*
INDEX({1;1;1.2;1.2;1;1;1;1;1.2;1.2;1.2;1.2},
MATCH(MONTH(BI$15),
{1,2,3,4,5,6,7,8,9,10,11,12})),
CONCATENATE($ES91," ",$L91)="RussOutdoor метро",
_xlpm.COEFF*
INDEX({0.8;0.9;1.1;1.1;1;1;1;1;1.1;1.1;1.1;1.1},
MATCH(MONTH(BI$15),
{1,2,3,4,5,6,7,8,9,10,11,12})),
$ES91&lt;&gt;"LisChannel",
_xlpm.COEFF,
$ES91&lt;&gt;"RussOutdoor",
_xlpm.COEFF))</f>
        <v/>
      </c>
      <c r="BJ91" s="68">
        <f t="array" ref="BJ91">
_xlfn.LET(_xlpm.COEFF,
IF($AW91+$AX91=0,0,IF(MAX(MIN($AX91,EOMONTH(BJ$15,0))-MAX($AW91,BJ$15)+1,)&gt;0,1,0)),
_xlfn.IFS(
$ES91="LisChannel",
_xlpm.COEFF*
INDEX({1;1;1.2;1.2;1;1;1;1;1.2;1.2;1.2;1.2},
MATCH(MONTH(BJ$15),
{1,2,3,4,5,6,7,8,9,10,11,12})),
CONCATENATE($ES91," ",$L91)="RussOutdoor метро",
_xlpm.COEFF*
INDEX({0.8;0.9;1.1;1.1;1;1;1;1;1.1;1.1;1.1;1.1},
MATCH(MONTH(BJ$15),
{1,2,3,4,5,6,7,8,9,10,11,12})),
$ES91&lt;&gt;"LisChannel",
_xlpm.COEFF,
$ES91&lt;&gt;"RussOutdoor",
_xlpm.COEFF))</f>
        <v/>
      </c>
      <c r="BK91" s="68">
        <f t="array" ref="BK91">
_xlfn.LET(_xlpm.COEFF,
IF($AW91+$AX91=0,0,IF(MAX(MIN($AX91,EOMONTH(BK$15,0))-MAX($AW91,BK$15)+1,)&gt;0,1,0)),
_xlfn.IFS(
$ES91="LisChannel",
_xlpm.COEFF*
INDEX({1;1;1.2;1.2;1;1;1;1;1.2;1.2;1.2;1.2},
MATCH(MONTH(BK$15),
{1,2,3,4,5,6,7,8,9,10,11,12})),
CONCATENATE($ES91," ",$L91)="RussOutdoor метро",
_xlpm.COEFF*
INDEX({0.8;0.9;1.1;1.1;1;1;1;1;1.1;1.1;1.1;1.1},
MATCH(MONTH(BK$15),
{1,2,3,4,5,6,7,8,9,10,11,12})),
$ES91&lt;&gt;"LisChannel",
_xlpm.COEFF,
$ES91&lt;&gt;"RussOutdoor",
_xlpm.COEFF))</f>
        <v/>
      </c>
      <c r="BL91" s="62">
        <f>COUNTIFS($AZ91:$BK91,"&gt;0")</f>
        <v/>
      </c>
      <c r="BM91" s="65" t="n"/>
      <c r="BN91" s="125">
        <f>$DJ91</f>
        <v/>
      </c>
      <c r="BO91" s="63">
        <f>$DQ91</f>
        <v/>
      </c>
      <c r="BP91" s="125">
        <f>
IFERROR(
IF($BL91=0,0,
$BN91*(1-$BO91)),
0)</f>
        <v/>
      </c>
      <c r="BQ91" s="125">
        <f t="array" ref="BQ91">
IFERROR(
_xlfn.IFS(
$DH91="день_1",
$BP91*$BL91/($AX91-$AW91+1)*AZ91*(DAY(EOMONTH(AZ$15,0))),
$DH91="день_2",
$BP91/30*MAX(MIN($AX91,EOMONTH(AZ$15,0))-MAX($AW91,AZ$15)+1,),
$DH91="раб.день",
$BP91/30*(IFERROR(
_xlfn.LET(_xlpm.VD,
CHOOSE(
{1;2;3;4;5;6;7;8;9;10;11;12;13;14;15;16;17;18},
45658,45659,45660,45661,45662,45663,45664,45665,45711,45724,45778,45779,45785,45786,45820,45821,45965,46022),
_xlfn.LET(_xlpm.DD,
MAX(MIN($AX91,EOMONTH(AZ$15,0))-MAX($AW91,AZ$15),),
_xlfn.IFS(
AND(MONTH($AW91)=MONTH(AZ$15),MONTH($AX91)&lt;&gt;MONTH(AZ$15)),
NETWORKDAYS.INTL($AW91,$AW91+_xlpm.DD,1,_xlpm.VD),
AND(MONTH($AW91)&lt;&gt;MONTH(AZ$15),MONTH($AX91)=MONTH(AZ$15)),
NETWORKDAYS.INTL(($AX91)-_xlpm.DD,$AX91,1,_xlpm.VD),
AND(MONTH($AW91)&lt;MONTH(AZ$15),MONTH($AX91)&gt;MONTH(AZ$15)),
NETWORKDAYS.INTL((EOMONTH(AZ$15-1,1))-_xlpm.DD,EOMONTH(AZ$15-1,1),1,_xlpm.VD),
AND(MONTH($AW91)=MONTH(AZ$15),MONTH($AX91)=MONTH(AZ$15)),
NETWORKDAYS.INTL($AW91,$AX91,1,_xlpm.VD)))),0)),
$DH91="месяц",
$BP91*AZ91,
$DH91="неделя",
$BP91*AZ91/7*(ROUNDUP((DAY(EOMONTH(AZ$15,0)))/4,0))),
0)</f>
        <v/>
      </c>
      <c r="BR91" s="125">
        <f t="array" ref="BR91">
IFERROR(
_xlfn.IFS(
$DH91="день_1",
$BP91*$BL91/($AX91-$AW91+1)*BA91*(DAY(EOMONTH(BA$15,0))),
$DH91="день_2",
$BP91/30*MAX(MIN($AX91,EOMONTH(BA$15,0))-MAX($AW91,BA$15)+1,),
$DH91="раб.день",
$BP91/30*(IFERROR(
_xlfn.LET(_xlpm.VD,
CHOOSE(
{1;2;3;4;5;6;7;8;9;10;11;12;13;14;15;16;17;18},
45658,45659,45660,45661,45662,45663,45664,45665,45711,45724,45778,45779,45785,45786,45820,45821,45965,46022),
_xlfn.LET(_xlpm.DD,
MAX(MIN($AX91,EOMONTH(BA$15,0))-MAX($AW91,BA$15),),
_xlfn.IFS(
AND(MONTH($AW91)=MONTH(BA$15),MONTH($AX91)&lt;&gt;MONTH(BA$15)),
NETWORKDAYS.INTL($AW91,$AW91+_xlpm.DD,1,_xlpm.VD),
AND(MONTH($AW91)&lt;&gt;MONTH(BA$15),MONTH($AX91)=MONTH(BA$15)),
NETWORKDAYS.INTL(($AX91)-_xlpm.DD,$AX91,1,_xlpm.VD),
AND(MONTH($AW91)&lt;MONTH(BA$15),MONTH($AX91)&gt;MONTH(BA$15)),
NETWORKDAYS.INTL((EOMONTH(BA$15-1,1))-_xlpm.DD,EOMONTH(BA$15-1,1),1,_xlpm.VD),
AND(MONTH($AW91)=MONTH(BA$15),MONTH($AX91)=MONTH(BA$15)),
NETWORKDAYS.INTL($AW91,$AX91,1,_xlpm.VD)))),0)),
$DH91="месяц",
$BP91*BA91,
$DH91="неделя",
$BP91*BA91/7*(ROUNDUP((DAY(EOMONTH(BA$15,0)))/4,0))),
0)</f>
        <v/>
      </c>
      <c r="BS91" s="125">
        <f t="array" ref="BS91">
IFERROR(
_xlfn.IFS(
$DH91="день_1",
$BP91*$BL91/($AX91-$AW91+1)*BB91*(DAY(EOMONTH(BB$15,0))),
$DH91="день_2",
$BP91/30*MAX(MIN($AX91,EOMONTH(BB$15,0))-MAX($AW91,BB$15)+1,),
$DH91="раб.день",
$BP91/30*(IFERROR(
_xlfn.LET(_xlpm.VD,
CHOOSE(
{1;2;3;4;5;6;7;8;9;10;11;12;13;14;15;16;17;18},
45658,45659,45660,45661,45662,45663,45664,45665,45711,45724,45778,45779,45785,45786,45820,45821,45965,46022),
_xlfn.LET(_xlpm.DD,
MAX(MIN($AX91,EOMONTH(BB$15,0))-MAX($AW91,BB$15),),
_xlfn.IFS(
AND(MONTH($AW91)=MONTH(BB$15),MONTH($AX91)&lt;&gt;MONTH(BB$15)),
NETWORKDAYS.INTL($AW91,$AW91+_xlpm.DD,1,_xlpm.VD),
AND(MONTH($AW91)&lt;&gt;MONTH(BB$15),MONTH($AX91)=MONTH(BB$15)),
NETWORKDAYS.INTL(($AX91)-_xlpm.DD,$AX91,1,_xlpm.VD),
AND(MONTH($AW91)&lt;MONTH(BB$15),MONTH($AX91)&gt;MONTH(BB$15)),
NETWORKDAYS.INTL((EOMONTH(BB$15-1,1))-_xlpm.DD,EOMONTH(BB$15-1,1),1,_xlpm.VD),
AND(MONTH($AW91)=MONTH(BB$15),MONTH($AX91)=MONTH(BB$15)),
NETWORKDAYS.INTL($AW91,$AX91,1,_xlpm.VD)))),0)),
$DH91="месяц",
$BP91*BB91,
$DH91="неделя",
$BP91*BB91/7*(ROUNDUP((DAY(EOMONTH(BB$15,0)))/4,0))),
0)</f>
        <v/>
      </c>
      <c r="BT91" s="125">
        <f t="array" ref="BT91">
IFERROR(
_xlfn.IFS(
$DH91="день_1",
$BP91*$BL91/($AX91-$AW91+1)*BC91*(DAY(EOMONTH(BC$15,0))),
$DH91="день_2",
$BP91/30*MAX(MIN($AX91,EOMONTH(BC$15,0))-MAX($AW91,BC$15)+1,),
$DH91="раб.день",
$BP91/30*(IFERROR(
_xlfn.LET(_xlpm.VD,
CHOOSE(
{1;2;3;4;5;6;7;8;9;10;11;12;13;14;15;16;17;18},
45658,45659,45660,45661,45662,45663,45664,45665,45711,45724,45778,45779,45785,45786,45820,45821,45965,46022),
_xlfn.LET(_xlpm.DD,
MAX(MIN($AX91,EOMONTH(BC$15,0))-MAX($AW91,BC$15),),
_xlfn.IFS(
AND(MONTH($AW91)=MONTH(BC$15),MONTH($AX91)&lt;&gt;MONTH(BC$15)),
NETWORKDAYS.INTL($AW91,$AW91+_xlpm.DD,1,_xlpm.VD),
AND(MONTH($AW91)&lt;&gt;MONTH(BC$15),MONTH($AX91)=MONTH(BC$15)),
NETWORKDAYS.INTL(($AX91)-_xlpm.DD,$AX91,1,_xlpm.VD),
AND(MONTH($AW91)&lt;MONTH(BC$15),MONTH($AX91)&gt;MONTH(BC$15)),
NETWORKDAYS.INTL((EOMONTH(BC$15-1,1))-_xlpm.DD,EOMONTH(BC$15-1,1),1,_xlpm.VD),
AND(MONTH($AW91)=MONTH(BC$15),MONTH($AX91)=MONTH(BC$15)),
NETWORKDAYS.INTL($AW91,$AX91,1,_xlpm.VD)))),0)),
$DH91="месяц",
$BP91*BC91,
$DH91="неделя",
$BP91*BC91/7*(ROUNDUP((DAY(EOMONTH(BC$15,0)))/4,0))),
0)</f>
        <v/>
      </c>
      <c r="BU91" s="125">
        <f t="array" ref="BU91">
IFERROR(
_xlfn.IFS(
$DH91="день_1",
$BP91*$BL91/($AX91-$AW91+1)*BD91*(DAY(EOMONTH(BD$15,0))),
$DH91="день_2",
$BP91/30*MAX(MIN($AX91,EOMONTH(BD$15,0))-MAX($AW91,BD$15)+1,),
$DH91="раб.день",
$BP91/30*(IFERROR(
_xlfn.LET(_xlpm.VD,
CHOOSE(
{1;2;3;4;5;6;7;8;9;10;11;12;13;14;15;16;17;18},
45658,45659,45660,45661,45662,45663,45664,45665,45711,45724,45778,45779,45785,45786,45820,45821,45965,46022),
_xlfn.LET(_xlpm.DD,
MAX(MIN($AX91,EOMONTH(BD$15,0))-MAX($AW91,BD$15),),
_xlfn.IFS(
AND(MONTH($AW91)=MONTH(BD$15),MONTH($AX91)&lt;&gt;MONTH(BD$15)),
NETWORKDAYS.INTL($AW91,$AW91+_xlpm.DD,1,_xlpm.VD),
AND(MONTH($AW91)&lt;&gt;MONTH(BD$15),MONTH($AX91)=MONTH(BD$15)),
NETWORKDAYS.INTL(($AX91)-_xlpm.DD,$AX91,1,_xlpm.VD),
AND(MONTH($AW91)&lt;MONTH(BD$15),MONTH($AX91)&gt;MONTH(BD$15)),
NETWORKDAYS.INTL((EOMONTH(BD$15-1,1))-_xlpm.DD,EOMONTH(BD$15-1,1),1,_xlpm.VD),
AND(MONTH($AW91)=MONTH(BD$15),MONTH($AX91)=MONTH(BD$15)),
NETWORKDAYS.INTL($AW91,$AX91,1,_xlpm.VD)))),0)),
$DH91="месяц",
$BP91*BD91,
$DH91="неделя",
$BP91*BD91/7*(ROUNDUP((DAY(EOMONTH(BD$15,0)))/4,0))),
0)</f>
        <v/>
      </c>
      <c r="BV91" s="125">
        <f t="array" ref="BV91">
IFERROR(
_xlfn.IFS(
$DH91="день_1",
$BP91*$BL91/($AX91-$AW91+1)*BE91*(DAY(EOMONTH(BE$15,0))),
$DH91="день_2",
$BP91/30*MAX(MIN($AX91,EOMONTH(BE$15,0))-MAX($AW91,BE$15)+1,),
$DH91="раб.день",
$BP91/30*(IFERROR(
_xlfn.LET(_xlpm.VD,
CHOOSE(
{1;2;3;4;5;6;7;8;9;10;11;12;13;14;15;16;17;18},
45658,45659,45660,45661,45662,45663,45664,45665,45711,45724,45778,45779,45785,45786,45820,45821,45965,46022),
_xlfn.LET(_xlpm.DD,
MAX(MIN($AX91,EOMONTH(BE$15,0))-MAX($AW91,BE$15),),
_xlfn.IFS(
AND(MONTH($AW91)=MONTH(BE$15),MONTH($AX91)&lt;&gt;MONTH(BE$15)),
NETWORKDAYS.INTL($AW91,$AW91+_xlpm.DD,1,_xlpm.VD),
AND(MONTH($AW91)&lt;&gt;MONTH(BE$15),MONTH($AX91)=MONTH(BE$15)),
NETWORKDAYS.INTL(($AX91)-_xlpm.DD,$AX91,1,_xlpm.VD),
AND(MONTH($AW91)&lt;MONTH(BE$15),MONTH($AX91)&gt;MONTH(BE$15)),
NETWORKDAYS.INTL((EOMONTH(BE$15-1,1))-_xlpm.DD,EOMONTH(BE$15-1,1),1,_xlpm.VD),
AND(MONTH($AW91)=MONTH(BE$15),MONTH($AX91)=MONTH(BE$15)),
NETWORKDAYS.INTL($AW91,$AX91,1,_xlpm.VD)))),0)),
$DH91="месяц",
$BP91*BE91,
$DH91="неделя",
$BP91*BE91/7*(ROUNDUP((DAY(EOMONTH(BE$15,0)))/4,0))),
0)</f>
        <v/>
      </c>
      <c r="BW91" s="125">
        <f t="array" ref="BW91">
IFERROR(
_xlfn.IFS(
$DH91="день_1",
$BP91*$BL91/($AX91-$AW91+1)*BF91*(DAY(EOMONTH(BF$15,0))),
$DH91="день_2",
$BP91/30*MAX(MIN($AX91,EOMONTH(BF$15,0))-MAX($AW91,BF$15)+1,),
$DH91="раб.день",
$BP91/30*(IFERROR(
_xlfn.LET(_xlpm.VD,
CHOOSE(
{1;2;3;4;5;6;7;8;9;10;11;12;13;14;15;16;17;18},
45658,45659,45660,45661,45662,45663,45664,45665,45711,45724,45778,45779,45785,45786,45820,45821,45965,46022),
_xlfn.LET(_xlpm.DD,
MAX(MIN($AX91,EOMONTH(BF$15,0))-MAX($AW91,BF$15),),
_xlfn.IFS(
AND(MONTH($AW91)=MONTH(BF$15),MONTH($AX91)&lt;&gt;MONTH(BF$15)),
NETWORKDAYS.INTL($AW91,$AW91+_xlpm.DD,1,_xlpm.VD),
AND(MONTH($AW91)&lt;&gt;MONTH(BF$15),MONTH($AX91)=MONTH(BF$15)),
NETWORKDAYS.INTL(($AX91)-_xlpm.DD,$AX91,1,_xlpm.VD),
AND(MONTH($AW91)&lt;MONTH(BF$15),MONTH($AX91)&gt;MONTH(BF$15)),
NETWORKDAYS.INTL((EOMONTH(BF$15-1,1))-_xlpm.DD,EOMONTH(BF$15-1,1),1,_xlpm.VD),
AND(MONTH($AW91)=MONTH(BF$15),MONTH($AX91)=MONTH(BF$15)),
NETWORKDAYS.INTL($AW91,$AX91,1,_xlpm.VD)))),0)),
$DH91="месяц",
$BP91*BF91,
$DH91="неделя",
$BP91*BF91/7*(ROUNDUP((DAY(EOMONTH(BF$15,0)))/4,0))),
0)</f>
        <v/>
      </c>
      <c r="BX91" s="125">
        <f t="array" ref="BX91">
IFERROR(
_xlfn.IFS(
$DH91="день_1",
$BP91*$BL91/($AX91-$AW91+1)*BG91*(DAY(EOMONTH(BG$15,0))),
$DH91="день_2",
$BP91/30*MAX(MIN($AX91,EOMONTH(BG$15,0))-MAX($AW91,BG$15)+1,),
$DH91="раб.день",
$BP91/30*(IFERROR(
_xlfn.LET(_xlpm.VD,
CHOOSE(
{1;2;3;4;5;6;7;8;9;10;11;12;13;14;15;16;17;18},
45658,45659,45660,45661,45662,45663,45664,45665,45711,45724,45778,45779,45785,45786,45820,45821,45965,46022),
_xlfn.LET(_xlpm.DD,
MAX(MIN($AX91,EOMONTH(BG$15,0))-MAX($AW91,BG$15),),
_xlfn.IFS(
AND(MONTH($AW91)=MONTH(BG$15),MONTH($AX91)&lt;&gt;MONTH(BG$15)),
NETWORKDAYS.INTL($AW91,$AW91+_xlpm.DD,1,_xlpm.VD),
AND(MONTH($AW91)&lt;&gt;MONTH(BG$15),MONTH($AX91)=MONTH(BG$15)),
NETWORKDAYS.INTL(($AX91)-_xlpm.DD,$AX91,1,_xlpm.VD),
AND(MONTH($AW91)&lt;MONTH(BG$15),MONTH($AX91)&gt;MONTH(BG$15)),
NETWORKDAYS.INTL((EOMONTH(BG$15-1,1))-_xlpm.DD,EOMONTH(BG$15-1,1),1,_xlpm.VD),
AND(MONTH($AW91)=MONTH(BG$15),MONTH($AX91)=MONTH(BG$15)),
NETWORKDAYS.INTL($AW91,$AX91,1,_xlpm.VD)))),0)),
$DH91="месяц",
$BP91*BG91,
$DH91="неделя",
$BP91*BG91/7*(ROUNDUP((DAY(EOMONTH(BG$15,0)))/4,0))),
0)</f>
        <v/>
      </c>
      <c r="BY91" s="125">
        <f t="array" ref="BY91">
IFERROR(
_xlfn.IFS(
$DH91="день_1",
$BP91*$BL91/($AX91-$AW91+1)*BH91*(DAY(EOMONTH(BH$15,0))),
$DH91="день_2",
$BP91/30*MAX(MIN($AX91,EOMONTH(BH$15,0))-MAX($AW91,BH$15)+1,),
$DH91="раб.день",
$BP91/30*(IFERROR(
_xlfn.LET(_xlpm.VD,
CHOOSE(
{1;2;3;4;5;6;7;8;9;10;11;12;13;14;15;16;17;18},
45658,45659,45660,45661,45662,45663,45664,45665,45711,45724,45778,45779,45785,45786,45820,45821,45965,46022),
_xlfn.LET(_xlpm.DD,
MAX(MIN($AX91,EOMONTH(BH$15,0))-MAX($AW91,BH$15),),
_xlfn.IFS(
AND(MONTH($AW91)=MONTH(BH$15),MONTH($AX91)&lt;&gt;MONTH(BH$15)),
NETWORKDAYS.INTL($AW91,$AW91+_xlpm.DD,1,_xlpm.VD),
AND(MONTH($AW91)&lt;&gt;MONTH(BH$15),MONTH($AX91)=MONTH(BH$15)),
NETWORKDAYS.INTL(($AX91)-_xlpm.DD,$AX91,1,_xlpm.VD),
AND(MONTH($AW91)&lt;MONTH(BH$15),MONTH($AX91)&gt;MONTH(BH$15)),
NETWORKDAYS.INTL((EOMONTH(BH$15-1,1))-_xlpm.DD,EOMONTH(BH$15-1,1),1,_xlpm.VD),
AND(MONTH($AW91)=MONTH(BH$15),MONTH($AX91)=MONTH(BH$15)),
NETWORKDAYS.INTL($AW91,$AX91,1,_xlpm.VD)))),0)),
$DH91="месяц",
$BP91*BH91,
$DH91="неделя",
$BP91*BH91/7*(ROUNDUP((DAY(EOMONTH(BH$15,0)))/4,0))),
0)</f>
        <v/>
      </c>
      <c r="BZ91" s="125">
        <f t="array" ref="BZ91">
IFERROR(
_xlfn.IFS(
$DH91="день_1",
$BP91*$BL91/($AX91-$AW91+1)*BI91*(DAY(EOMONTH(BI$15,0))),
$DH91="день_2",
$BP91/30*MAX(MIN($AX91,EOMONTH(BI$15,0))-MAX($AW91,BI$15)+1,),
$DH91="раб.день",
$BP91/30*(IFERROR(
_xlfn.LET(_xlpm.VD,
CHOOSE(
{1;2;3;4;5;6;7;8;9;10;11;12;13;14;15;16;17;18},
45658,45659,45660,45661,45662,45663,45664,45665,45711,45724,45778,45779,45785,45786,45820,45821,45965,46022),
_xlfn.LET(_xlpm.DD,
MAX(MIN($AX91,EOMONTH(BI$15,0))-MAX($AW91,BI$15),),
_xlfn.IFS(
AND(MONTH($AW91)=MONTH(BI$15),MONTH($AX91)&lt;&gt;MONTH(BI$15)),
NETWORKDAYS.INTL($AW91,$AW91+_xlpm.DD,1,_xlpm.VD),
AND(MONTH($AW91)&lt;&gt;MONTH(BI$15),MONTH($AX91)=MONTH(BI$15)),
NETWORKDAYS.INTL(($AX91)-_xlpm.DD,$AX91,1,_xlpm.VD),
AND(MONTH($AW91)&lt;MONTH(BI$15),MONTH($AX91)&gt;MONTH(BI$15)),
NETWORKDAYS.INTL((EOMONTH(BI$15-1,1))-_xlpm.DD,EOMONTH(BI$15-1,1),1,_xlpm.VD),
AND(MONTH($AW91)=MONTH(BI$15),MONTH($AX91)=MONTH(BI$15)),
NETWORKDAYS.INTL($AW91,$AX91,1,_xlpm.VD)))),0)),
$DH91="месяц",
$BP91*BI91,
$DH91="неделя",
$BP91*BI91/7*(ROUNDUP((DAY(EOMONTH(BI$15,0)))/4,0))),
0)</f>
        <v/>
      </c>
      <c r="CA91" s="125">
        <f t="array" ref="CA91">
IFERROR(
_xlfn.IFS(
$DH91="день_1",
$BP91*$BL91/($AX91-$AW91+1)*BJ91*(DAY(EOMONTH(BJ$15,0))),
$DH91="день_2",
$BP91/30*MAX(MIN($AX91,EOMONTH(BJ$15,0))-MAX($AW91,BJ$15)+1,),
$DH91="раб.день",
$BP91/30*(IFERROR(
_xlfn.LET(_xlpm.VD,
CHOOSE(
{1;2;3;4;5;6;7;8;9;10;11;12;13;14;15;16;17;18},
45658,45659,45660,45661,45662,45663,45664,45665,45711,45724,45778,45779,45785,45786,45820,45821,45965,46022),
_xlfn.LET(_xlpm.DD,
MAX(MIN($AX91,EOMONTH(BJ$15,0))-MAX($AW91,BJ$15),),
_xlfn.IFS(
AND(MONTH($AW91)=MONTH(BJ$15),MONTH($AX91)&lt;&gt;MONTH(BJ$15)),
NETWORKDAYS.INTL($AW91,$AW91+_xlpm.DD,1,_xlpm.VD),
AND(MONTH($AW91)&lt;&gt;MONTH(BJ$15),MONTH($AX91)=MONTH(BJ$15)),
NETWORKDAYS.INTL(($AX91)-_xlpm.DD,$AX91,1,_xlpm.VD),
AND(MONTH($AW91)&lt;MONTH(BJ$15),MONTH($AX91)&gt;MONTH(BJ$15)),
NETWORKDAYS.INTL((EOMONTH(BJ$15-1,1))-_xlpm.DD,EOMONTH(BJ$15-1,1),1,_xlpm.VD),
AND(MONTH($AW91)=MONTH(BJ$15),MONTH($AX91)=MONTH(BJ$15)),
NETWORKDAYS.INTL($AW91,$AX91,1,_xlpm.VD)))),0)),
$DH91="месяц",
$BP91*BJ91,
$DH91="неделя",
$BP91*BJ91/7*(ROUNDUP((DAY(EOMONTH(BJ$15,0)))/4,0))),
0)</f>
        <v/>
      </c>
      <c r="CB91" s="125">
        <f t="array" ref="CB91">
IFERROR(
_xlfn.IFS(
$DH91="день_1",
$BP91*$BL91/($AX91-$AW91+1)*BK91*(DAY(EOMONTH(BK$15,0))),
$DH91="день_2",
$BP91/30*MAX(MIN($AX91,EOMONTH(BK$15,0))-MAX($AW91,BK$15)+1,),
$DH91="раб.день",
$BP91/30*(IFERROR(
_xlfn.LET(_xlpm.VD,
CHOOSE(
{1;2;3;4;5;6;7;8;9;10;11;12;13;14;15;16;17;18},
45658,45659,45660,45661,45662,45663,45664,45665,45711,45724,45778,45779,45785,45786,45820,45821,45965,46022),
_xlfn.LET(_xlpm.DD,
MAX(MIN($AX91,EOMONTH(BK$15,0))-MAX($AW91,BK$15),),
_xlfn.IFS(
AND(MONTH($AW91)=MONTH(BK$15),MONTH($AX91)&lt;&gt;MONTH(BK$15)),
NETWORKDAYS.INTL($AW91,$AW91+_xlpm.DD,1,_xlpm.VD),
AND(MONTH($AW91)&lt;&gt;MONTH(BK$15),MONTH($AX91)=MONTH(BK$15)),
NETWORKDAYS.INTL(($AX91)-_xlpm.DD,$AX91,1,_xlpm.VD),
AND(MONTH($AW91)&lt;MONTH(BK$15),MONTH($AX91)&gt;MONTH(BK$15)),
NETWORKDAYS.INTL((EOMONTH(BK$15-1,1))-_xlpm.DD,EOMONTH(BK$15-1,1),1,_xlpm.VD),
AND(MONTH($AW91)=MONTH(BK$15),MONTH($AX91)=MONTH(BK$15)),
NETWORKDAYS.INTL($AW91,$AX91,1,_xlpm.VD)))),0)),
$DH91="месяц",
$BP91*BK91,
$DH91="неделя",
$BP91*BK91/7*(ROUNDUP((DAY(EOMONTH(BK$15,0)))/4,0))),
0)</f>
        <v/>
      </c>
      <c r="CC91" s="125">
        <f>SUM($BQ91:$CB91)</f>
        <v/>
      </c>
      <c r="CD91" s="126">
        <f>SUM($EH91:$EH91)</f>
        <v/>
      </c>
      <c r="CE91" s="126">
        <f>$CD91*$AB91</f>
        <v/>
      </c>
      <c r="CF91" s="126">
        <f>SUM($EK91:$EK91)</f>
        <v/>
      </c>
      <c r="CG91" s="126">
        <f>$CF91*$AB91</f>
        <v/>
      </c>
      <c r="CH91" s="126">
        <f>SUM($CC91,$CE91,$CG91)</f>
        <v/>
      </c>
      <c r="CI91" s="126">
        <f>$CH91*(1+$CM91)</f>
        <v/>
      </c>
      <c r="CJ91" s="127" t="n">
        <v>0</v>
      </c>
      <c r="CK91" s="126">
        <f>SUM($CH91:$CH91)*(1+$CJ91)</f>
        <v/>
      </c>
      <c r="CL91" s="126">
        <f>SUM($CH91:$CH91)*(1+$CM91)</f>
        <v/>
      </c>
      <c r="CM91" s="59" t="inlineStr">
        <is>
          <t>20%</t>
        </is>
      </c>
      <c r="CN91" s="59" t="n"/>
      <c r="CO91" s="72" t="n"/>
      <c r="CP91" s="59" t="n"/>
      <c r="CQ91" s="73" t="n"/>
      <c r="CR91" s="73" t="n"/>
      <c r="CS91" s="73" t="n"/>
      <c r="CT91" s="72" t="n"/>
      <c r="CU91" s="79" t="inlineStr">
        <is>
          <t> </t>
        </is>
      </c>
      <c r="CV91" s="60" t="n"/>
      <c r="CW91" s="60" t="n"/>
      <c r="CX91" s="60" t="n"/>
      <c r="CY91" s="127">
        <f>IFERROR(($CC91-$EE91)/($EE91/(1-$DQ91)),0)</f>
        <v/>
      </c>
      <c r="CZ91" s="127">
        <f>IFERROR(1-$EI91/($CE91),0)</f>
        <v/>
      </c>
      <c r="DA91" s="127">
        <f>IFERROR(1-$EL91/($CG91),0)</f>
        <v/>
      </c>
      <c r="DB91" s="126">
        <f>ROUND(IFERROR(($CI91/(1+$CM91)-$EN91),0),2)</f>
        <v/>
      </c>
      <c r="DC91" s="128" t="n"/>
      <c r="DD91" s="125" t="n"/>
      <c r="DE91" s="75" t="n">
        <v>0</v>
      </c>
      <c r="DF91" s="128" t="n"/>
      <c r="DG91" s="125">
        <f>IF($DC91=0,0,$DD91*($DC91*100%-$DE91*$DF91))*SUM($AB91:$AB91)</f>
        <v/>
      </c>
      <c r="DH91" s="129" t="inlineStr">
        <is>
          <t>месяц</t>
        </is>
      </c>
      <c r="DI91" s="130">
        <f t="array" ref="DI91">IFERROR(
IF($ES91="LisChannel",
(ROUND(((INDEX({174.625;153.888888888889;130.972222222222},MATCH($AI91,{2;3;4}),0))*$AG91*$AI91),2)),0),0)</f>
        <v/>
      </c>
      <c r="DJ91" s="130">
        <f>
_xlfn.LET(_xlpm.X,
IFERROR(
IF($ES91="НовиковТВ",
(_xlfn.LET(_xlpm.NTV,
_xlfn.LET(_xlpm.MIN,350000,
IF(SUMIFS($DI:$DI,$ES:$ES,"НовиковТВ")&lt;=_xlpm.MIN,
(SUMIFS($DI:$DI,$ES:$ES,"НовиковТВ")/(COUNTIFS($ES:$ES,"НовиковТВ")))*_xlpm.MIN/SUMIFS($DI:$DI,$ES:$ES,"НовиковТВ"),
DI91)),
_xlpm.NTV+$DG91/(1-(1-(_xlpm.NTV)*(1-$DL91)*(1-$DM91)*(1-$DN91)*(1-$DO91)*(1-$DP91)/_xlpm.NTV))))/(1+$EP91),
$DI91+$DG91/(1-(1-($DI91)*(1-$DL91)*(1-$DM91)*(1-$DN91)*(1-$DO91)*(1-$DP91)/$DI91))),
0),
_xlpm.X*(1+$CM91)*(1+$CW91)-_xlpm.X*(1+$CM91)+_xlpm.X)</f>
        <v/>
      </c>
      <c r="DK91" s="125" t="inlineStr">
        <is>
          <t>послед.</t>
        </is>
      </c>
      <c r="DL91" s="63" t="n">
        <v>0</v>
      </c>
      <c r="DM91" s="63" t="n">
        <v>0</v>
      </c>
      <c r="DN91" s="63" t="n">
        <v>0</v>
      </c>
      <c r="DO91" s="63" t="n">
        <v>0</v>
      </c>
      <c r="DP91" s="63" t="n">
        <v>0</v>
      </c>
      <c r="DQ91" s="63">
        <f t="array" ref="DQ91">IFERROR(_xlfn.IFS(
$DK91="послед.",1-(1-$DL91)*(1-$DM91)*(1-$DN91)*(1-$DO91)*(1-$DP91),
$DK91="сумм.",$DL91+$DM91+$DN91+$DO91+$DP91),
0)</f>
        <v/>
      </c>
      <c r="DR91" s="125">
        <f t="array" ref="DR91">
IFERROR(
_xlfn.IFS(
$BL91=0,
0,
$BL91&gt;0,
_xlfn.IFS($DK91="послед.",
$DJ91*(1-$DL91)*(1-$DM91)*(1-$DN91)*(1-$DO91)*(1-$DP91),
$DK91="сумм.",
$DJ91*(1-($DL91+$DM91+$DN91+$DO91+$DP91)))),0)</f>
        <v/>
      </c>
      <c r="DS91" s="125">
        <f t="array" ref="DS91">
IFERROR(_xlfn.IFS(
$DH91="день_1",
$DR91*$BL91/($AX91-$AW91+1)*AZ91*(DAY(EOMONTH(AZ$15,0))),
$DH91="день_2",
$DR91/30*MAX(MIN($AX91,EOMONTH(AZ$15,0))-MAX($AW91,AZ$15)+1,),
$DH91="раб.день",
$DR91/30*(IFERROR(
_xlfn.LET(_xlpm.VD,
CHOOSE(
{1;2;3;4;5;6;7;8;9;10;11;12;13;14;15;16;17;18},
45658,45659,45660,45661,45662,45663,45664,45665,45711,45724,45778,45779,45785,45786,45820,45821,45965,46022),
_xlfn.LET(_xlpm.DD,
MAX(MIN($AX91,EOMONTH(AZ$15,0))-MAX($AW91,AZ$15),),
_xlfn.IFS(
AND(MONTH($AW91)=MONTH(AZ$15),MONTH($AX91)&lt;&gt;MONTH(AZ$15)),
NETWORKDAYS.INTL($AW91,$AW91+_xlpm.DD,1,_xlpm.VD),
AND(MONTH($AW91)&lt;&gt;MONTH(AZ$15),MONTH($AX91)=MONTH(AZ$15)),
NETWORKDAYS.INTL(($AX91)-_xlpm.DD,$AX91,1,_xlpm.VD),
AND(MONTH($AW91)&lt;MONTH(AZ$15),MONTH($AX91)&gt;MONTH(AZ$15)),
NETWORKDAYS.INTL((EOMONTH(AZ$15-1,1))-_xlpm.DD,EOMONTH(AZ$15-1,1),1,_xlpm.VD),
AND(MONTH($AW91)=MONTH(AZ$15),MONTH($AX91)=MONTH(AZ$15)),
NETWORKDAYS.INTL($AW91,$AX91,1,_xlpm.VD)))),0)),
$DH91="месяц",
$DR91*AZ91,
$DH91="неделя",
$DR91*AZ91/7*(ROUNDUP((DAY(EOMONTH(AZ$15,0)))/4,0))),
0)</f>
        <v/>
      </c>
      <c r="DT91" s="125">
        <f t="array" ref="DT91">
IFERROR(_xlfn.IFS(
$DH91="день_1",
$DR91*$BL91/($AX91-$AW91+1)*BA91*(DAY(EOMONTH(BA$15,0))),
$DH91="день_2",
$DR91/30*MAX(MIN($AX91,EOMONTH(BA$15,0))-MAX($AW91,BA$15)+1,),
$DH91="раб.день",
$DR91/30*(IFERROR(
_xlfn.LET(_xlpm.VD,
CHOOSE(
{1;2;3;4;5;6;7;8;9;10;11;12;13;14;15;16;17;18},
45658,45659,45660,45661,45662,45663,45664,45665,45711,45724,45778,45779,45785,45786,45820,45821,45965,46022),
_xlfn.LET(_xlpm.DD,
MAX(MIN($AX91,EOMONTH(BA$15,0))-MAX($AW91,BA$15),),
_xlfn.IFS(
AND(MONTH($AW91)=MONTH(BA$15),MONTH($AX91)&lt;&gt;MONTH(BA$15)),
NETWORKDAYS.INTL($AW91,$AW91+_xlpm.DD,1,_xlpm.VD),
AND(MONTH($AW91)&lt;&gt;MONTH(BA$15),MONTH($AX91)=MONTH(BA$15)),
NETWORKDAYS.INTL(($AX91)-_xlpm.DD,$AX91,1,_xlpm.VD),
AND(MONTH($AW91)&lt;MONTH(BA$15),MONTH($AX91)&gt;MONTH(BA$15)),
NETWORKDAYS.INTL((EOMONTH(BA$15-1,1))-_xlpm.DD,EOMONTH(BA$15-1,1),1,_xlpm.VD),
AND(MONTH($AW91)=MONTH(BA$15),MONTH($AX91)=MONTH(BA$15)),
NETWORKDAYS.INTL($AW91,$AX91,1,_xlpm.VD)))),0)),
$DH91="месяц",
$DR91*BA91,
$DH91="неделя",
$DR91*BA91/7*(ROUNDUP((DAY(EOMONTH(BA$15,0)))/4,0))),
0)</f>
        <v/>
      </c>
      <c r="DU91" s="125">
        <f t="array" ref="DU91">
IFERROR(_xlfn.IFS(
$DH91="день_1",
$DR91*$BL91/($AX91-$AW91+1)*BB91*(DAY(EOMONTH(BB$15,0))),
$DH91="день_2",
$DR91/30*MAX(MIN($AX91,EOMONTH(BB$15,0))-MAX($AW91,BB$15)+1,),
$DH91="раб.день",
$DR91/30*(IFERROR(
_xlfn.LET(_xlpm.VD,
CHOOSE(
{1;2;3;4;5;6;7;8;9;10;11;12;13;14;15;16;17;18},
45658,45659,45660,45661,45662,45663,45664,45665,45711,45724,45778,45779,45785,45786,45820,45821,45965,46022),
_xlfn.LET(_xlpm.DD,
MAX(MIN($AX91,EOMONTH(BB$15,0))-MAX($AW91,BB$15),),
_xlfn.IFS(
AND(MONTH($AW91)=MONTH(BB$15),MONTH($AX91)&lt;&gt;MONTH(BB$15)),
NETWORKDAYS.INTL($AW91,$AW91+_xlpm.DD,1,_xlpm.VD),
AND(MONTH($AW91)&lt;&gt;MONTH(BB$15),MONTH($AX91)=MONTH(BB$15)),
NETWORKDAYS.INTL(($AX91)-_xlpm.DD,$AX91,1,_xlpm.VD),
AND(MONTH($AW91)&lt;MONTH(BB$15),MONTH($AX91)&gt;MONTH(BB$15)),
NETWORKDAYS.INTL((EOMONTH(BB$15-1,1))-_xlpm.DD,EOMONTH(BB$15-1,1),1,_xlpm.VD),
AND(MONTH($AW91)=MONTH(BB$15),MONTH($AX91)=MONTH(BB$15)),
NETWORKDAYS.INTL($AW91,$AX91,1,_xlpm.VD)))),0)),
$DH91="месяц",
$DR91*BB91,
$DH91="неделя",
$DR91*BB91/7*(ROUNDUP((DAY(EOMONTH(BB$15,0)))/4,0))),
0)</f>
        <v/>
      </c>
      <c r="DV91" s="125">
        <f t="array" ref="DV91">
IFERROR(_xlfn.IFS(
$DH91="день_1",
$DR91*$BL91/($AX91-$AW91+1)*BC91*(DAY(EOMONTH(BC$15,0))),
$DH91="день_2",
$DR91/30*MAX(MIN($AX91,EOMONTH(BC$15,0))-MAX($AW91,BC$15)+1,),
$DH91="раб.день",
$DR91/30*(IFERROR(
_xlfn.LET(_xlpm.VD,
CHOOSE(
{1;2;3;4;5;6;7;8;9;10;11;12;13;14;15;16;17;18},
45658,45659,45660,45661,45662,45663,45664,45665,45711,45724,45778,45779,45785,45786,45820,45821,45965,46022),
_xlfn.LET(_xlpm.DD,
MAX(MIN($AX91,EOMONTH(BC$15,0))-MAX($AW91,BC$15),),
_xlfn.IFS(
AND(MONTH($AW91)=MONTH(BC$15),MONTH($AX91)&lt;&gt;MONTH(BC$15)),
NETWORKDAYS.INTL($AW91,$AW91+_xlpm.DD,1,_xlpm.VD),
AND(MONTH($AW91)&lt;&gt;MONTH(BC$15),MONTH($AX91)=MONTH(BC$15)),
NETWORKDAYS.INTL(($AX91)-_xlpm.DD,$AX91,1,_xlpm.VD),
AND(MONTH($AW91)&lt;MONTH(BC$15),MONTH($AX91)&gt;MONTH(BC$15)),
NETWORKDAYS.INTL((EOMONTH(BC$15-1,1))-_xlpm.DD,EOMONTH(BC$15-1,1),1,_xlpm.VD),
AND(MONTH($AW91)=MONTH(BC$15),MONTH($AX91)=MONTH(BC$15)),
NETWORKDAYS.INTL($AW91,$AX91,1,_xlpm.VD)))),0)),
$DH91="месяц",
$DR91*BC91,
$DH91="неделя",
$DR91*BC91/7*(ROUNDUP((DAY(EOMONTH(BC$15,0)))/4,0))),
0)</f>
        <v/>
      </c>
      <c r="DW91" s="125">
        <f t="array" ref="DW91">
IFERROR(_xlfn.IFS(
$DH91="день_1",
$DR91*$BL91/($AX91-$AW91+1)*BD91*(DAY(EOMONTH(BD$15,0))),
$DH91="день_2",
$DR91/30*MAX(MIN($AX91,EOMONTH(BD$15,0))-MAX($AW91,BD$15)+1,),
$DH91="раб.день",
$DR91/30*(IFERROR(
_xlfn.LET(_xlpm.VD,
CHOOSE(
{1;2;3;4;5;6;7;8;9;10;11;12;13;14;15;16;17;18},
45658,45659,45660,45661,45662,45663,45664,45665,45711,45724,45778,45779,45785,45786,45820,45821,45965,46022),
_xlfn.LET(_xlpm.DD,
MAX(MIN($AX91,EOMONTH(BD$15,0))-MAX($AW91,BD$15),),
_xlfn.IFS(
AND(MONTH($AW91)=MONTH(BD$15),MONTH($AX91)&lt;&gt;MONTH(BD$15)),
NETWORKDAYS.INTL($AW91,$AW91+_xlpm.DD,1,_xlpm.VD),
AND(MONTH($AW91)&lt;&gt;MONTH(BD$15),MONTH($AX91)=MONTH(BD$15)),
NETWORKDAYS.INTL(($AX91)-_xlpm.DD,$AX91,1,_xlpm.VD),
AND(MONTH($AW91)&lt;MONTH(BD$15),MONTH($AX91)&gt;MONTH(BD$15)),
NETWORKDAYS.INTL((EOMONTH(BD$15-1,1))-_xlpm.DD,EOMONTH(BD$15-1,1),1,_xlpm.VD),
AND(MONTH($AW91)=MONTH(BD$15),MONTH($AX91)=MONTH(BD$15)),
NETWORKDAYS.INTL($AW91,$AX91,1,_xlpm.VD)))),0)),
$DH91="месяц",
$DR91*BD91,
$DH91="неделя",
$DR91*BD91/7*(ROUNDUP((DAY(EOMONTH(BD$15,0)))/4,0))),
0)</f>
        <v/>
      </c>
      <c r="DX91" s="125">
        <f t="array" ref="DX91">
IFERROR(_xlfn.IFS(
$DH91="день_1",
$DR91*$BL91/($AX91-$AW91+1)*BE91*(DAY(EOMONTH(BE$15,0))),
$DH91="день_2",
$DR91/30*MAX(MIN($AX91,EOMONTH(BE$15,0))-MAX($AW91,BE$15)+1,),
$DH91="раб.день",
$DR91/30*(IFERROR(
_xlfn.LET(_xlpm.VD,
CHOOSE(
{1;2;3;4;5;6;7;8;9;10;11;12;13;14;15;16;17;18},
45658,45659,45660,45661,45662,45663,45664,45665,45711,45724,45778,45779,45785,45786,45820,45821,45965,46022),
_xlfn.LET(_xlpm.DD,
MAX(MIN($AX91,EOMONTH(BE$15,0))-MAX($AW91,BE$15),),
_xlfn.IFS(
AND(MONTH($AW91)=MONTH(BE$15),MONTH($AX91)&lt;&gt;MONTH(BE$15)),
NETWORKDAYS.INTL($AW91,$AW91+_xlpm.DD,1,_xlpm.VD),
AND(MONTH($AW91)&lt;&gt;MONTH(BE$15),MONTH($AX91)=MONTH(BE$15)),
NETWORKDAYS.INTL(($AX91)-_xlpm.DD,$AX91,1,_xlpm.VD),
AND(MONTH($AW91)&lt;MONTH(BE$15),MONTH($AX91)&gt;MONTH(BE$15)),
NETWORKDAYS.INTL((EOMONTH(BE$15-1,1))-_xlpm.DD,EOMONTH(BE$15-1,1),1,_xlpm.VD),
AND(MONTH($AW91)=MONTH(BE$15),MONTH($AX91)=MONTH(BE$15)),
NETWORKDAYS.INTL($AW91,$AX91,1,_xlpm.VD)))),0)),
$DH91="месяц",
$DR91*BE91,
$DH91="неделя",
$DR91*BE91/7*(ROUNDUP((DAY(EOMONTH(BE$15,0)))/4,0))),
0)</f>
        <v/>
      </c>
      <c r="DY91" s="125">
        <f t="array" ref="DY91">
IFERROR(_xlfn.IFS(
$DH91="день_1",
$DR91*$BL91/($AX91-$AW91+1)*BF91*(DAY(EOMONTH(BF$15,0))),
$DH91="день_2",
$DR91/30*MAX(MIN($AX91,EOMONTH(BF$15,0))-MAX($AW91,BF$15)+1,),
$DH91="раб.день",
$DR91/30*(IFERROR(
_xlfn.LET(_xlpm.VD,
CHOOSE(
{1;2;3;4;5;6;7;8;9;10;11;12;13;14;15;16;17;18},
45658,45659,45660,45661,45662,45663,45664,45665,45711,45724,45778,45779,45785,45786,45820,45821,45965,46022),
_xlfn.LET(_xlpm.DD,
MAX(MIN($AX91,EOMONTH(BF$15,0))-MAX($AW91,BF$15),),
_xlfn.IFS(
AND(MONTH($AW91)=MONTH(BF$15),MONTH($AX91)&lt;&gt;MONTH(BF$15)),
NETWORKDAYS.INTL($AW91,$AW91+_xlpm.DD,1,_xlpm.VD),
AND(MONTH($AW91)&lt;&gt;MONTH(BF$15),MONTH($AX91)=MONTH(BF$15)),
NETWORKDAYS.INTL(($AX91)-_xlpm.DD,$AX91,1,_xlpm.VD),
AND(MONTH($AW91)&lt;MONTH(BF$15),MONTH($AX91)&gt;MONTH(BF$15)),
NETWORKDAYS.INTL((EOMONTH(BF$15-1,1))-_xlpm.DD,EOMONTH(BF$15-1,1),1,_xlpm.VD),
AND(MONTH($AW91)=MONTH(BF$15),MONTH($AX91)=MONTH(BF$15)),
NETWORKDAYS.INTL($AW91,$AX91,1,_xlpm.VD)))),0)),
$DH91="месяц",
$DR91*BF91,
$DH91="неделя",
$DR91*BF91/7*(ROUNDUP((DAY(EOMONTH(BF$15,0)))/4,0))),
0)</f>
        <v/>
      </c>
      <c r="DZ91" s="125">
        <f t="array" ref="DZ91">
IFERROR(_xlfn.IFS(
$DH91="день_1",
$DR91*$BL91/($AX91-$AW91+1)*BG91*(DAY(EOMONTH(BG$15,0))),
$DH91="день_2",
$DR91/30*MAX(MIN($AX91,EOMONTH(BG$15,0))-MAX($AW91,BG$15)+1,),
$DH91="раб.день",
$DR91/30*(IFERROR(
_xlfn.LET(_xlpm.VD,
CHOOSE(
{1;2;3;4;5;6;7;8;9;10;11;12;13;14;15;16;17;18},
45658,45659,45660,45661,45662,45663,45664,45665,45711,45724,45778,45779,45785,45786,45820,45821,45965,46022),
_xlfn.LET(_xlpm.DD,
MAX(MIN($AX91,EOMONTH(BG$15,0))-MAX($AW91,BG$15),),
_xlfn.IFS(
AND(MONTH($AW91)=MONTH(BG$15),MONTH($AX91)&lt;&gt;MONTH(BG$15)),
NETWORKDAYS.INTL($AW91,$AW91+_xlpm.DD,1,_xlpm.VD),
AND(MONTH($AW91)&lt;&gt;MONTH(BG$15),MONTH($AX91)=MONTH(BG$15)),
NETWORKDAYS.INTL(($AX91)-_xlpm.DD,$AX91,1,_xlpm.VD),
AND(MONTH($AW91)&lt;MONTH(BG$15),MONTH($AX91)&gt;MONTH(BG$15)),
NETWORKDAYS.INTL((EOMONTH(BG$15-1,1))-_xlpm.DD,EOMONTH(BG$15-1,1),1,_xlpm.VD),
AND(MONTH($AW91)=MONTH(BG$15),MONTH($AX91)=MONTH(BG$15)),
NETWORKDAYS.INTL($AW91,$AX91,1,_xlpm.VD)))),0)),
$DH91="месяц",
$DR91*BG91,
$DH91="неделя",
$DR91*BG91/7*(ROUNDUP((DAY(EOMONTH(BG$15,0)))/4,0))),
0)</f>
        <v/>
      </c>
      <c r="EA91" s="125">
        <f t="array" ref="EA91">
IFERROR(_xlfn.IFS(
$DH91="день_1",
$DR91*$BL91/($AX91-$AW91+1)*BH91*(DAY(EOMONTH(BH$15,0))),
$DH91="день_2",
$DR91/30*MAX(MIN($AX91,EOMONTH(BH$15,0))-MAX($AW91,BH$15)+1,),
$DH91="раб.день",
$DR91/30*(IFERROR(
_xlfn.LET(_xlpm.VD,
CHOOSE(
{1;2;3;4;5;6;7;8;9;10;11;12;13;14;15;16;17;18},
45658,45659,45660,45661,45662,45663,45664,45665,45711,45724,45778,45779,45785,45786,45820,45821,45965,46022),
_xlfn.LET(_xlpm.DD,
MAX(MIN($AX91,EOMONTH(BH$15,0))-MAX($AW91,BH$15),),
_xlfn.IFS(
AND(MONTH($AW91)=MONTH(BH$15),MONTH($AX91)&lt;&gt;MONTH(BH$15)),
NETWORKDAYS.INTL($AW91,$AW91+_xlpm.DD,1,_xlpm.VD),
AND(MONTH($AW91)&lt;&gt;MONTH(BH$15),MONTH($AX91)=MONTH(BH$15)),
NETWORKDAYS.INTL(($AX91)-_xlpm.DD,$AX91,1,_xlpm.VD),
AND(MONTH($AW91)&lt;MONTH(BH$15),MONTH($AX91)&gt;MONTH(BH$15)),
NETWORKDAYS.INTL((EOMONTH(BH$15-1,1))-_xlpm.DD,EOMONTH(BH$15-1,1),1,_xlpm.VD),
AND(MONTH($AW91)=MONTH(BH$15),MONTH($AX91)=MONTH(BH$15)),
NETWORKDAYS.INTL($AW91,$AX91,1,_xlpm.VD)))),0)),
$DH91="месяц",
$DR91*BH91,
$DH91="неделя",
$DR91*BH91/7*(ROUNDUP((DAY(EOMONTH(BH$15,0)))/4,0))),
0)</f>
        <v/>
      </c>
      <c r="EB91" s="125">
        <f t="array" ref="EB91">
IFERROR(_xlfn.IFS(
$DH91="день_1",
$DR91*$BL91/($AX91-$AW91+1)*BI91*(DAY(EOMONTH(BI$15,0))),
$DH91="день_2",
$DR91/30*MAX(MIN($AX91,EOMONTH(BI$15,0))-MAX($AW91,BI$15)+1,),
$DH91="раб.день",
$DR91/30*(IFERROR(
_xlfn.LET(_xlpm.VD,
CHOOSE(
{1;2;3;4;5;6;7;8;9;10;11;12;13;14;15;16;17;18},
45658,45659,45660,45661,45662,45663,45664,45665,45711,45724,45778,45779,45785,45786,45820,45821,45965,46022),
_xlfn.LET(_xlpm.DD,
MAX(MIN($AX91,EOMONTH(BI$15,0))-MAX($AW91,BI$15),),
_xlfn.IFS(
AND(MONTH($AW91)=MONTH(BI$15),MONTH($AX91)&lt;&gt;MONTH(BI$15)),
NETWORKDAYS.INTL($AW91,$AW91+_xlpm.DD,1,_xlpm.VD),
AND(MONTH($AW91)&lt;&gt;MONTH(BI$15),MONTH($AX91)=MONTH(BI$15)),
NETWORKDAYS.INTL(($AX91)-_xlpm.DD,$AX91,1,_xlpm.VD),
AND(MONTH($AW91)&lt;MONTH(BI$15),MONTH($AX91)&gt;MONTH(BI$15)),
NETWORKDAYS.INTL((EOMONTH(BI$15-1,1))-_xlpm.DD,EOMONTH(BI$15-1,1),1,_xlpm.VD),
AND(MONTH($AW91)=MONTH(BI$15),MONTH($AX91)=MONTH(BI$15)),
NETWORKDAYS.INTL($AW91,$AX91,1,_xlpm.VD)))),0)),
$DH91="месяц",
$DR91*BI91,
$DH91="неделя",
$DR91*BI91/7*(ROUNDUP((DAY(EOMONTH(BI$15,0)))/4,0))),
0)</f>
        <v/>
      </c>
      <c r="EC91" s="125">
        <f t="array" ref="EC91">
IFERROR(_xlfn.IFS(
$DH91="день_1",
$DR91*$BL91/($AX91-$AW91+1)*BJ91*(DAY(EOMONTH(BJ$15,0))),
$DH91="день_2",
$DR91/30*MAX(MIN($AX91,EOMONTH(BJ$15,0))-MAX($AW91,BJ$15)+1,),
$DH91="раб.день",
$DR91/30*(IFERROR(
_xlfn.LET(_xlpm.VD,
CHOOSE(
{1;2;3;4;5;6;7;8;9;10;11;12;13;14;15;16;17;18},
45658,45659,45660,45661,45662,45663,45664,45665,45711,45724,45778,45779,45785,45786,45820,45821,45965,46022),
_xlfn.LET(_xlpm.DD,
MAX(MIN($AX91,EOMONTH(BJ$15,0))-MAX($AW91,BJ$15),),
_xlfn.IFS(
AND(MONTH($AW91)=MONTH(BJ$15),MONTH($AX91)&lt;&gt;MONTH(BJ$15)),
NETWORKDAYS.INTL($AW91,$AW91+_xlpm.DD,1,_xlpm.VD),
AND(MONTH($AW91)&lt;&gt;MONTH(BJ$15),MONTH($AX91)=MONTH(BJ$15)),
NETWORKDAYS.INTL(($AX91)-_xlpm.DD,$AX91,1,_xlpm.VD),
AND(MONTH($AW91)&lt;MONTH(BJ$15),MONTH($AX91)&gt;MONTH(BJ$15)),
NETWORKDAYS.INTL((EOMONTH(BJ$15-1,1))-_xlpm.DD,EOMONTH(BJ$15-1,1),1,_xlpm.VD),
AND(MONTH($AW91)=MONTH(BJ$15),MONTH($AX91)=MONTH(BJ$15)),
NETWORKDAYS.INTL($AW91,$AX91,1,_xlpm.VD)))),0)),
$DH91="месяц",
$DR91*BJ91,
$DH91="неделя",
$DR91*BJ91/7*(ROUNDUP((DAY(EOMONTH(BJ$15,0)))/4,0))),
0)</f>
        <v/>
      </c>
      <c r="ED91" s="125">
        <f t="array" ref="ED91">
IFERROR(_xlfn.IFS(
$DH91="день_1",
$DR91*$BL91/($AX91-$AW91+1)*BK91*(DAY(EOMONTH(BK$15,0))),
$DH91="день_2",
$DR91/30*MAX(MIN($AX91,EOMONTH(BK$15,0))-MAX($AW91,BK$15)+1,),
$DH91="раб.день",
$DR91/30*(IFERROR(
_xlfn.LET(_xlpm.VD,
CHOOSE(
{1;2;3;4;5;6;7;8;9;10;11;12;13;14;15;16;17;18},
45658,45659,45660,45661,45662,45663,45664,45665,45711,45724,45778,45779,45785,45786,45820,45821,45965,46022),
_xlfn.LET(_xlpm.DD,
MAX(MIN($AX91,EOMONTH(BK$15,0))-MAX($AW91,BK$15),),
_xlfn.IFS(
AND(MONTH($AW91)=MONTH(BK$15),MONTH($AX91)&lt;&gt;MONTH(BK$15)),
NETWORKDAYS.INTL($AW91,$AW91+_xlpm.DD,1,_xlpm.VD),
AND(MONTH($AW91)&lt;&gt;MONTH(BK$15),MONTH($AX91)=MONTH(BK$15)),
NETWORKDAYS.INTL(($AX91)-_xlpm.DD,$AX91,1,_xlpm.VD),
AND(MONTH($AW91)&lt;MONTH(BK$15),MONTH($AX91)&gt;MONTH(BK$15)),
NETWORKDAYS.INTL((EOMONTH(BK$15-1,1))-_xlpm.DD,EOMONTH(BK$15-1,1),1,_xlpm.VD),
AND(MONTH($AW91)=MONTH(BK$15),MONTH($AX91)=MONTH(BK$15)),
NETWORKDAYS.INTL($AW91,$AX91,1,_xlpm.VD)))),0)),
$DH91="месяц",
$DR91*BK91,
$DH91="неделя",
$DR91*BK91/7*(ROUNDUP((DAY(EOMONTH(BK$15,0)))/4,0))),
0)</f>
        <v/>
      </c>
      <c r="EE91" s="125">
        <f>SUM($DS91,$DT91,$DU91,$DV91,$DW91,$DX91,$DY91,$DZ91,$EA91,$EB91,$EC91,$ED91)</f>
        <v/>
      </c>
      <c r="EF91" s="125">
        <f>IFERROR(ROUND($EE91*(1+$EP91),2),0)</f>
        <v/>
      </c>
      <c r="EG91" s="128" t="n">
        <v>1</v>
      </c>
      <c r="EH91" s="126" t="n">
        <v>0</v>
      </c>
      <c r="EI91" s="126">
        <f>ROUND(SUM($EH91:$EH91)*SUM($AB91:$AB91)*$EG91,2)</f>
        <v/>
      </c>
      <c r="EJ91" s="126">
        <f>ROUND($EI91*(1+$EP91),2)</f>
        <v/>
      </c>
      <c r="EK91" s="126" t="n">
        <v>0</v>
      </c>
      <c r="EL91" s="126">
        <f>ROUND(SUM($EK91:$EK91)*SUM($AB91:$AB91)*$EG91,2)</f>
        <v/>
      </c>
      <c r="EM91" s="126">
        <f>ROUND($EL91*(1+$EP91),2)</f>
        <v/>
      </c>
      <c r="EN91" s="126">
        <f>SUM($EE91,$EI91,$EL91)</f>
        <v/>
      </c>
      <c r="EO91" s="126">
        <f>SUM($EF91,$EJ91,$EM91)</f>
        <v/>
      </c>
      <c r="EP91" s="59" t="inlineStr">
        <is>
          <t>20%</t>
        </is>
      </c>
      <c r="EQ91" s="59" t="n"/>
      <c r="ER91" s="60">
        <f t="array" ref="ER91">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MATCH(ES91,
{"AMS";"RussOutdoor";"HD Outdoor";"Ingroup";"IQ";"Ledproduction";"LisChannel";"Logic";"Media-PPL";"NovikovTV | НовиковТВ";"SMA";"SOK";"КрокусТВ | CrocusTV | IndoorTV";"Сити";"ТЯК Москва"},
0)),"")</f>
        <v/>
      </c>
      <c r="ES91" s="60" t="n"/>
      <c r="ET91" s="60">
        <f t="array" ref="ET91">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MATCH(ES91,
{"AMS";"RussOutdoor";"HD Outdoor";"Ingroup";"IQ";"Ledproduction";"LisChannel";"Logic";"Media-PPL";"NovikovTV | НовиковТВ";"SMA";"SOK";"КрокусТВ | CrocusTV | IndoorTV";"Сити";"ТЯК Москва"},
0)),"")</f>
        <v/>
      </c>
      <c r="EU91" s="60" t="n"/>
      <c r="EV91" s="60" t="n"/>
      <c r="EX91" s="110">
        <f t="array" ref="EX91">
($AR91/30
+N("ТРАФИК ПЛОЩАДКИ"))*
(IFERROR(
_xlfn.LET(
_xlpm.GPR,
HLOOKUP($L91,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(MATCH($T91,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IF($Q91="цифровой",_xlpm.GPR/$AG91,_xlpm.GPR/60)),
0)
+N("DWELL TIME"))*
(IF($AB91=0,0,IF($AB91=1,0.3,IF($AB91=2,0.5,IF($AB91&gt;2,1))))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_xlfn.IFS($AC91="да",1.2,$AC91="нет",1)*
_xlfn.IFS($AD91="да",1.2,$AD91="нет",1)*
IF(R91="статический",1,1.2)*
$X91*
INDEX(
{1.2;1;1.2;1.2;1;1.2;1.2;1.2;1.2;1.2;1.2;1;1.2;1.2;1.2;1.2;1;1;1.2;1.2;1.2;1;1;1;1;1.2;1.2;1.2;1.2;1;1;1;1;1.2;1.2;1.2;1.2;1.2;1.2;1.2;1.2;1;1;1.2;1;1;1;1;1.5;1;1;1.5;1.5;1.2},
MATCH($Q91,_xlpm.MI,0)))&gt;{0.02;0.04;0.06;0.1;0.2;0.4;0.6;0.8;1;2;4;6})),
{0;1;2;3;4;5;6;7;8;9;10;11;12},
0)))
+N("КОЭФФИЦИЕНТ КОНТАКТА"))))*
(_xlfn.IFS($X91&lt;0.1,$X91/1000,$X91&gt;25,5.2,AND($X91&gt;=0.1,$X91&lt;=25),(($X91*2+0.1)/10)*($X91/10)))*
IFERROR((_xlfn.LET(
_xlpm.MA,
{0;0.8;0.85;0.9;0.95;1},
_xlpm.MAA,
{0;1;2;3;4;5},
INDEX(_xlpm.MA,MATCH(SUMPRODUCT(--((IF(ROUND(_xlpm.MAA,1)&gt;5,5,ROUND($AB91,1)))&gt;{0;1;2;3;4;5})),_xlpm.MAA,0)))
+N("КОЭФФИЦИЕНТ КОЛ-ВО КОНСТРУКЦИЙ")),1)*
$AB91,0))*
(IF($Q91="цифровой",$AG91/15*$AI91,1)
+N("ДЛЯ ЦИФРЫ"))</f>
        <v/>
      </c>
      <c r="EY91" s="110">
        <f>IFERROR(EX91*AY91,0)</f>
        <v/>
      </c>
      <c r="EZ91" s="131">
        <f>IFERROR(DP91/EY91*1000,0)</f>
        <v/>
      </c>
      <c r="FA91" s="112">
        <f>IFERROR(FC91/FB91,0)</f>
        <v/>
      </c>
      <c r="FB91" s="112">
        <f>IFERROR((FC91/(EY91/FF91*#REF!))*0.825,0)</f>
        <v/>
      </c>
      <c r="FC91" s="112">
        <f>IFERROR(((EX91*30/AR91)*100)/30,0)</f>
        <v/>
      </c>
      <c r="FD91" s="112">
        <f>IFERROR(EY91/G91*100%,0)</f>
        <v/>
      </c>
      <c r="FE91" s="112">
        <f>IFERROR(FD91/FC91*100%,0)</f>
        <v/>
      </c>
      <c r="FF91" s="110">
        <f>IFERROR(AR91/30*AY91,0)</f>
        <v/>
      </c>
    </row>
    <row r="92" ht="13" customHeight="1">
      <c r="A92" s="59" t="n"/>
      <c r="B92" s="60" t="n"/>
      <c r="C92" s="60" t="n"/>
      <c r="D92" s="60">
        <f t="array" ref="D92">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MATCH($E92,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92" s="60">
        <f t="array" ref="E92">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MATCH($F92,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92" s="60" t="inlineStr"/>
      <c r="G92" s="60" t="n"/>
      <c r="H92" s="60">
        <f t="array" ref="H92">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MATCH($I92,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92" s="60" t="n"/>
      <c r="J92" s="60" t="n"/>
      <c r="K92" s="60" t="n"/>
      <c r="L92" s="60" t="n"/>
      <c r="M92" s="60" t="n"/>
      <c r="N92" s="60" t="n"/>
      <c r="O92" s="60" t="n"/>
      <c r="P92" s="60">
        <f t="array" ref="P92">
_xlfn.IFS(
ISNUMBER(MATCH($Q92,{"шелфбаннер","разделитель","монетница","чековая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ISNUMBER(MATCH($Q92,{"LED/LCD","видеокулер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ISNUMBER(MATCH($Q92,{"автомобиль","машина","выставочное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ISNUMBER(MATCH($Q92,{"билборд","лифтовая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ISNUMBER(MATCH($Q92,{"навигация","подвесной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ISNUMBER(MATCH($Q92,{"движущаяся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ISNUMBER(MATCH($Q92,{"каталог","журнал"},)),
"Пресса",
$Q92="","")</f>
        <v/>
      </c>
      <c r="Q92" s="60" t="n"/>
      <c r="R92" s="60">
        <f t="array" ref="R92">
IFERROR(
_xlfn.IFS(
OR(ISNUMBER(MATCH($Q92,{"экспозиция","макет","стенд","автостенд","авто стенд","выставочное пространство","выставочные стенды","модульные выставочные стенды","3Д конструкция","3D конструкция"},)),P92="Экспонирование"),
"нестандартный",
ISNUMBER(MATCH($Q92,{"скроллер","призматрон"},)),
"динамический",
$P92="Видео",
"цифровой",
OR($P92="Пресса",$P92="Щит",$P92="POSm",$P92="Подвес",$P92="Брендирование/оклейка"),
"статический"),"")</f>
        <v/>
      </c>
      <c r="S92" s="59" t="n"/>
      <c r="T92" s="60" t="n"/>
      <c r="U92" s="60" t="n"/>
      <c r="V92" s="60">
        <f>
IF(P92="Видео",
"цифровой постер/ролик",
IF(ISNUMBER(MATCH(Q92,{"короб световой","короб световой | лайтбокс","короб световой | кристалайт","лайтбокс","лайт бокс","кристалайт","LB","lightbox"},)),
"бэклит",
IF(P92="Брендирование/оклейка",
"перфарированная пленка/самоклейка",
IF(P92="Экспонирование",
"под запрос",
IF(P92="Подвес",
"баннер/ткань",
"")))))</f>
        <v/>
      </c>
      <c r="W92" s="59" t="n"/>
      <c r="X92" s="59" t="n"/>
      <c r="Y92" s="59" t="n"/>
      <c r="Z92" s="61" t="n"/>
      <c r="AA92" s="61" t="n"/>
      <c r="AB92" s="61">
        <f>IF(BL92&gt;0,Z92,0)</f>
        <v/>
      </c>
      <c r="AC92" s="59" t="n"/>
      <c r="AD92" s="59" t="n"/>
      <c r="AE92" s="59" t="n"/>
      <c r="AF92" s="59" t="n"/>
      <c r="AG92" s="59" t="n"/>
      <c r="AH92" s="59" t="n"/>
      <c r="AI92" s="59" t="n"/>
      <c r="AJ92" s="59" t="n"/>
      <c r="AK92" s="59" t="n"/>
      <c r="AL92" s="62">
        <f>IFERROR(IF(OR(R92="статический",R92="динамический",R92="нестандартный",R92="",R92=""),"-",IF(AND(AH92="-",AI92="-"),"-",AK92*3600/AH92*AI92)),"-")</f>
        <v/>
      </c>
      <c r="AM92" s="62">
        <f>IFERROR(IF(OR(R92="статический",R92="динамический",R92="",R92="", R92="BTL",R92="нестандартный"),"-",AG92*AI92*AL92/60),"-")</f>
        <v/>
      </c>
      <c r="AN92" s="63">
        <f>IFERROR(IF(AH92="","-",AG92*AI92/AH92),"-")</f>
        <v/>
      </c>
      <c r="AO92" s="59">
        <f>IFERROR(IF(OR($R92="статический",$R92="динамический",$R92="",$R92="",$R92="BTL",$R92="нестандартный"),"-",$AL92*$AY92),"-")</f>
        <v/>
      </c>
      <c r="AP92" s="62">
        <f>IFERROR(IF(OR($R92="статический",$R92="динамический",$R92="",$R92="",$R92="BTL",$R92="нестандартный"),"-",$AM92*AY92),"-")</f>
        <v/>
      </c>
      <c r="AQ92" s="64" t="n"/>
      <c r="AR92" s="61" t="n"/>
      <c r="AS92" s="61" t="n"/>
      <c r="AT92" s="61" t="n"/>
      <c r="AU92" s="65" t="n"/>
      <c r="AV92" s="124">
        <f>IFERROR(DR92/AT92*1000,"n/a")</f>
        <v/>
      </c>
      <c r="AW92" s="67" t="n"/>
      <c r="AX92" s="67" t="n"/>
      <c r="AY92" s="43">
        <f>IFERROR(IF(OR($AW92="",$AX92=""),"",_xlfn.DAYS($AX92+1,$AW92)),"")</f>
        <v/>
      </c>
      <c r="AZ92" s="68">
        <f t="array" ref="AZ92">
_xlfn.LET(_xlpm.COEFF,
IF($AW92+$AX92=0,0,IF(MAX(MIN($AX92,EOMONTH(AZ$15,0))-MAX($AW92,AZ$15)+1,)&gt;0,1,0)),
_xlfn.IFS(
$ES92="LisChannel",
_xlpm.COEFF*
INDEX({1;1;1.2;1.2;1;1;1;1;1.2;1.2;1.2;1.2},
MATCH(MONTH(AZ$15),
{1,2,3,4,5,6,7,8,9,10,11,12})),
CONCATENATE($ES92," ",$L92)="RussOutdoor метро",
_xlpm.COEFF*
INDEX({0.8;0.9;1.1;1.1;1;1;1;1;1.1;1.1;1.1;1.1},
MATCH(MONTH(AZ$15),
{1,2,3,4,5,6,7,8,9,10,11,12})),
$ES92&lt;&gt;"LisChannel",
_xlpm.COEFF,
$ES92&lt;&gt;"RussOutdoor",
_xlpm.COEFF))</f>
        <v/>
      </c>
      <c r="BA92" s="68">
        <f t="array" ref="BA92">
_xlfn.LET(_xlpm.COEFF,
IF($AW92+$AX92=0,0,IF(MAX(MIN($AX92,EOMONTH(BA$15,0))-MAX($AW92,BA$15)+1,)&gt;0,1,0)),
_xlfn.IFS(
$ES92="LisChannel",
_xlpm.COEFF*
INDEX({1;1;1.2;1.2;1;1;1;1;1.2;1.2;1.2;1.2},
MATCH(MONTH(BA$15),
{1,2,3,4,5,6,7,8,9,10,11,12})),
CONCATENATE($ES92," ",$L92)="RussOutdoor метро",
_xlpm.COEFF*
INDEX({0.8;0.9;1.1;1.1;1;1;1;1;1.1;1.1;1.1;1.1},
MATCH(MONTH(BA$15),
{1,2,3,4,5,6,7,8,9,10,11,12})),
$ES92&lt;&gt;"LisChannel",
_xlpm.COEFF,
$ES92&lt;&gt;"RussOutdoor",
_xlpm.COEFF))</f>
        <v/>
      </c>
      <c r="BB92" s="68">
        <f t="array" ref="BB92">
_xlfn.LET(_xlpm.COEFF,
IF($AW92+$AX92=0,0,IF(MAX(MIN($AX92,EOMONTH(BB$15,0))-MAX($AW92,BB$15)+1,)&gt;0,1,0)),
_xlfn.IFS(
$ES92="LisChannel",
_xlpm.COEFF*
INDEX({1;1;1.2;1.2;1;1;1;1;1.2;1.2;1.2;1.2},
MATCH(MONTH(BB$15),
{1,2,3,4,5,6,7,8,9,10,11,12})),
CONCATENATE($ES92," ",$L92)="RussOutdoor метро",
_xlpm.COEFF*
INDEX({0.8;0.9;1.1;1.1;1;1;1;1;1.1;1.1;1.1;1.1},
MATCH(MONTH(BB$15),
{1,2,3,4,5,6,7,8,9,10,11,12})),
$ES92&lt;&gt;"LisChannel",
_xlpm.COEFF,
$ES92&lt;&gt;"RussOutdoor",
_xlpm.COEFF))</f>
        <v/>
      </c>
      <c r="BC92" s="68">
        <f t="array" ref="BC92">
_xlfn.LET(_xlpm.COEFF,
IF($AW92+$AX92=0,0,IF(MAX(MIN($AX92,EOMONTH(BC$15,0))-MAX($AW92,BC$15)+1,)&gt;0,1,0)),
_xlfn.IFS(
$ES92="LisChannel",
_xlpm.COEFF*
INDEX({1;1;1.2;1.2;1;1;1;1;1.2;1.2;1.2;1.2},
MATCH(MONTH(BC$15),
{1,2,3,4,5,6,7,8,9,10,11,12})),
CONCATENATE($ES92," ",$L92)="RussOutdoor метро",
_xlpm.COEFF*
INDEX({0.8;0.9;1.1;1.1;1;1;1;1;1.1;1.1;1.1;1.1},
MATCH(MONTH(BC$15),
{1,2,3,4,5,6,7,8,9,10,11,12})),
$ES92&lt;&gt;"LisChannel",
_xlpm.COEFF,
$ES92&lt;&gt;"RussOutdoor",
_xlpm.COEFF))</f>
        <v/>
      </c>
      <c r="BD92" s="68">
        <f t="array" ref="BD92">
_xlfn.LET(_xlpm.COEFF,
IF($AW92+$AX92=0,0,IF(MAX(MIN($AX92,EOMONTH(BD$15,0))-MAX($AW92,BD$15)+1,)&gt;0,1,0)),
_xlfn.IFS(
$ES92="LisChannel",
_xlpm.COEFF*
INDEX({1;1;1.2;1.2;1;1;1;1;1.2;1.2;1.2;1.2},
MATCH(MONTH(BD$15),
{1,2,3,4,5,6,7,8,9,10,11,12})),
CONCATENATE($ES92," ",$L92)="RussOutdoor метро",
_xlpm.COEFF*
INDEX({0.8;0.9;1.1;1.1;1;1;1;1;1.1;1.1;1.1;1.1},
MATCH(MONTH(BD$15),
{1,2,3,4,5,6,7,8,9,10,11,12})),
$ES92&lt;&gt;"LisChannel",
_xlpm.COEFF,
$ES92&lt;&gt;"RussOutdoor",
_xlpm.COEFF))</f>
        <v/>
      </c>
      <c r="BE92" s="68">
        <f t="array" ref="BE92">
_xlfn.LET(_xlpm.COEFF,
IF($AW92+$AX92=0,0,IF(MAX(MIN($AX92,EOMONTH(BE$15,0))-MAX($AW92,BE$15)+1,)&gt;0,1,0)),
_xlfn.IFS(
$ES92="LisChannel",
_xlpm.COEFF*
INDEX({1;1;1.2;1.2;1;1;1;1;1.2;1.2;1.2;1.2},
MATCH(MONTH(BE$15),
{1,2,3,4,5,6,7,8,9,10,11,12})),
CONCATENATE($ES92," ",$L92)="RussOutdoor метро",
_xlpm.COEFF*
INDEX({0.8;0.9;1.1;1.1;1;1;1;1;1.1;1.1;1.1;1.1},
MATCH(MONTH(BE$15),
{1,2,3,4,5,6,7,8,9,10,11,12})),
$ES92&lt;&gt;"LisChannel",
_xlpm.COEFF,
$ES92&lt;&gt;"RussOutdoor",
_xlpm.COEFF))</f>
        <v/>
      </c>
      <c r="BF92" s="68">
        <f t="array" ref="BF92">
_xlfn.LET(_xlpm.COEFF,
IF($AW92+$AX92=0,0,IF(MAX(MIN($AX92,EOMONTH(BF$15,0))-MAX($AW92,BF$15)+1,)&gt;0,1,0)),
_xlfn.IFS(
$ES92="LisChannel",
_xlpm.COEFF*
INDEX({1;1;1.2;1.2;1;1;1;1;1.2;1.2;1.2;1.2},
MATCH(MONTH(BF$15),
{1,2,3,4,5,6,7,8,9,10,11,12})),
CONCATENATE($ES92," ",$L92)="RussOutdoor метро",
_xlpm.COEFF*
INDEX({0.8;0.9;1.1;1.1;1;1;1;1;1.1;1.1;1.1;1.1},
MATCH(MONTH(BF$15),
{1,2,3,4,5,6,7,8,9,10,11,12})),
$ES92&lt;&gt;"LisChannel",
_xlpm.COEFF,
$ES92&lt;&gt;"RussOutdoor",
_xlpm.COEFF))</f>
        <v/>
      </c>
      <c r="BG92" s="68">
        <f t="array" ref="BG92">
_xlfn.LET(_xlpm.COEFF,
IF($AW92+$AX92=0,0,IF(MAX(MIN($AX92,EOMONTH(BG$15,0))-MAX($AW92,BG$15)+1,)&gt;0,1,0)),
_xlfn.IFS(
$ES92="LisChannel",
_xlpm.COEFF*
INDEX({1;1;1.2;1.2;1;1;1;1;1.2;1.2;1.2;1.2},
MATCH(MONTH(BG$15),
{1,2,3,4,5,6,7,8,9,10,11,12})),
CONCATENATE($ES92," ",$L92)="RussOutdoor метро",
_xlpm.COEFF*
INDEX({0.8;0.9;1.1;1.1;1;1;1;1;1.1;1.1;1.1;1.1},
MATCH(MONTH(BG$15),
{1,2,3,4,5,6,7,8,9,10,11,12})),
$ES92&lt;&gt;"LisChannel",
_xlpm.COEFF,
$ES92&lt;&gt;"RussOutdoor",
_xlpm.COEFF))</f>
        <v/>
      </c>
      <c r="BH92" s="68">
        <f t="array" ref="BH92">
_xlfn.LET(_xlpm.COEFF,
IF($AW92+$AX92=0,0,IF(MAX(MIN($AX92,EOMONTH(BH$15,0))-MAX($AW92,BH$15)+1,)&gt;0,1,0)),
_xlfn.IFS(
$ES92="LisChannel",
_xlpm.COEFF*
INDEX({1;1;1.2;1.2;1;1;1;1;1.2;1.2;1.2;1.2},
MATCH(MONTH(BH$15),
{1,2,3,4,5,6,7,8,9,10,11,12})),
CONCATENATE($ES92," ",$L92)="RussOutdoor метро",
_xlpm.COEFF*
INDEX({0.8;0.9;1.1;1.1;1;1;1;1;1.1;1.1;1.1;1.1},
MATCH(MONTH(BH$15),
{1,2,3,4,5,6,7,8,9,10,11,12})),
$ES92&lt;&gt;"LisChannel",
_xlpm.COEFF,
$ES92&lt;&gt;"RussOutdoor",
_xlpm.COEFF))</f>
        <v/>
      </c>
      <c r="BI92" s="68">
        <f t="array" ref="BI92">
_xlfn.LET(_xlpm.COEFF,
IF($AW92+$AX92=0,0,IF(MAX(MIN($AX92,EOMONTH(BI$15,0))-MAX($AW92,BI$15)+1,)&gt;0,1,0)),
_xlfn.IFS(
$ES92="LisChannel",
_xlpm.COEFF*
INDEX({1;1;1.2;1.2;1;1;1;1;1.2;1.2;1.2;1.2},
MATCH(MONTH(BI$15),
{1,2,3,4,5,6,7,8,9,10,11,12})),
CONCATENATE($ES92," ",$L92)="RussOutdoor метро",
_xlpm.COEFF*
INDEX({0.8;0.9;1.1;1.1;1;1;1;1;1.1;1.1;1.1;1.1},
MATCH(MONTH(BI$15),
{1,2,3,4,5,6,7,8,9,10,11,12})),
$ES92&lt;&gt;"LisChannel",
_xlpm.COEFF,
$ES92&lt;&gt;"RussOutdoor",
_xlpm.COEFF))</f>
        <v/>
      </c>
      <c r="BJ92" s="68">
        <f t="array" ref="BJ92">
_xlfn.LET(_xlpm.COEFF,
IF($AW92+$AX92=0,0,IF(MAX(MIN($AX92,EOMONTH(BJ$15,0))-MAX($AW92,BJ$15)+1,)&gt;0,1,0)),
_xlfn.IFS(
$ES92="LisChannel",
_xlpm.COEFF*
INDEX({1;1;1.2;1.2;1;1;1;1;1.2;1.2;1.2;1.2},
MATCH(MONTH(BJ$15),
{1,2,3,4,5,6,7,8,9,10,11,12})),
CONCATENATE($ES92," ",$L92)="RussOutdoor метро",
_xlpm.COEFF*
INDEX({0.8;0.9;1.1;1.1;1;1;1;1;1.1;1.1;1.1;1.1},
MATCH(MONTH(BJ$15),
{1,2,3,4,5,6,7,8,9,10,11,12})),
$ES92&lt;&gt;"LisChannel",
_xlpm.COEFF,
$ES92&lt;&gt;"RussOutdoor",
_xlpm.COEFF))</f>
        <v/>
      </c>
      <c r="BK92" s="68">
        <f t="array" ref="BK92">
_xlfn.LET(_xlpm.COEFF,
IF($AW92+$AX92=0,0,IF(MAX(MIN($AX92,EOMONTH(BK$15,0))-MAX($AW92,BK$15)+1,)&gt;0,1,0)),
_xlfn.IFS(
$ES92="LisChannel",
_xlpm.COEFF*
INDEX({1;1;1.2;1.2;1;1;1;1;1.2;1.2;1.2;1.2},
MATCH(MONTH(BK$15),
{1,2,3,4,5,6,7,8,9,10,11,12})),
CONCATENATE($ES92," ",$L92)="RussOutdoor метро",
_xlpm.COEFF*
INDEX({0.8;0.9;1.1;1.1;1;1;1;1;1.1;1.1;1.1;1.1},
MATCH(MONTH(BK$15),
{1,2,3,4,5,6,7,8,9,10,11,12})),
$ES92&lt;&gt;"LisChannel",
_xlpm.COEFF,
$ES92&lt;&gt;"RussOutdoor",
_xlpm.COEFF))</f>
        <v/>
      </c>
      <c r="BL92" s="62">
        <f>COUNTIFS($AZ92:$BK92,"&gt;0")</f>
        <v/>
      </c>
      <c r="BM92" s="65" t="n"/>
      <c r="BN92" s="125">
        <f>$DJ92</f>
        <v/>
      </c>
      <c r="BO92" s="63">
        <f>$DQ92</f>
        <v/>
      </c>
      <c r="BP92" s="125">
        <f>
IFERROR(
IF($BL92=0,0,
$BN92*(1-$BO92)),
0)</f>
        <v/>
      </c>
      <c r="BQ92" s="125">
        <f t="array" ref="BQ92">
IFERROR(
_xlfn.IFS(
$DH92="день_1",
$BP92*$BL92/($AX92-$AW92+1)*AZ92*(DAY(EOMONTH(AZ$15,0))),
$DH92="день_2",
$BP92/30*MAX(MIN($AX92,EOMONTH(AZ$15,0))-MAX($AW92,AZ$15)+1,),
$DH92="раб.день",
$BP92/30*(IFERROR(
_xlfn.LET(_xlpm.VD,
CHOOSE(
{1;2;3;4;5;6;7;8;9;10;11;12;13;14;15;16;17;18},
45658,45659,45660,45661,45662,45663,45664,45665,45711,45724,45778,45779,45785,45786,45820,45821,45965,46022),
_xlfn.LET(_xlpm.DD,
MAX(MIN($AX92,EOMONTH(AZ$15,0))-MAX($AW92,AZ$15),),
_xlfn.IFS(
AND(MONTH($AW92)=MONTH(AZ$15),MONTH($AX92)&lt;&gt;MONTH(AZ$15)),
NETWORKDAYS.INTL($AW92,$AW92+_xlpm.DD,1,_xlpm.VD),
AND(MONTH($AW92)&lt;&gt;MONTH(AZ$15),MONTH($AX92)=MONTH(AZ$15)),
NETWORKDAYS.INTL(($AX92)-_xlpm.DD,$AX92,1,_xlpm.VD),
AND(MONTH($AW92)&lt;MONTH(AZ$15),MONTH($AX92)&gt;MONTH(AZ$15)),
NETWORKDAYS.INTL((EOMONTH(AZ$15-1,1))-_xlpm.DD,EOMONTH(AZ$15-1,1),1,_xlpm.VD),
AND(MONTH($AW92)=MONTH(AZ$15),MONTH($AX92)=MONTH(AZ$15)),
NETWORKDAYS.INTL($AW92,$AX92,1,_xlpm.VD)))),0)),
$DH92="месяц",
$BP92*AZ92,
$DH92="неделя",
$BP92*AZ92/7*(ROUNDUP((DAY(EOMONTH(AZ$15,0)))/4,0))),
0)</f>
        <v/>
      </c>
      <c r="BR92" s="125">
        <f t="array" ref="BR92">
IFERROR(
_xlfn.IFS(
$DH92="день_1",
$BP92*$BL92/($AX92-$AW92+1)*BA92*(DAY(EOMONTH(BA$15,0))),
$DH92="день_2",
$BP92/30*MAX(MIN($AX92,EOMONTH(BA$15,0))-MAX($AW92,BA$15)+1,),
$DH92="раб.день",
$BP92/30*(IFERROR(
_xlfn.LET(_xlpm.VD,
CHOOSE(
{1;2;3;4;5;6;7;8;9;10;11;12;13;14;15;16;17;18},
45658,45659,45660,45661,45662,45663,45664,45665,45711,45724,45778,45779,45785,45786,45820,45821,45965,46022),
_xlfn.LET(_xlpm.DD,
MAX(MIN($AX92,EOMONTH(BA$15,0))-MAX($AW92,BA$15),),
_xlfn.IFS(
AND(MONTH($AW92)=MONTH(BA$15),MONTH($AX92)&lt;&gt;MONTH(BA$15)),
NETWORKDAYS.INTL($AW92,$AW92+_xlpm.DD,1,_xlpm.VD),
AND(MONTH($AW92)&lt;&gt;MONTH(BA$15),MONTH($AX92)=MONTH(BA$15)),
NETWORKDAYS.INTL(($AX92)-_xlpm.DD,$AX92,1,_xlpm.VD),
AND(MONTH($AW92)&lt;MONTH(BA$15),MONTH($AX92)&gt;MONTH(BA$15)),
NETWORKDAYS.INTL((EOMONTH(BA$15-1,1))-_xlpm.DD,EOMONTH(BA$15-1,1),1,_xlpm.VD),
AND(MONTH($AW92)=MONTH(BA$15),MONTH($AX92)=MONTH(BA$15)),
NETWORKDAYS.INTL($AW92,$AX92,1,_xlpm.VD)))),0)),
$DH92="месяц",
$BP92*BA92,
$DH92="неделя",
$BP92*BA92/7*(ROUNDUP((DAY(EOMONTH(BA$15,0)))/4,0))),
0)</f>
        <v/>
      </c>
      <c r="BS92" s="125">
        <f t="array" ref="BS92">
IFERROR(
_xlfn.IFS(
$DH92="день_1",
$BP92*$BL92/($AX92-$AW92+1)*BB92*(DAY(EOMONTH(BB$15,0))),
$DH92="день_2",
$BP92/30*MAX(MIN($AX92,EOMONTH(BB$15,0))-MAX($AW92,BB$15)+1,),
$DH92="раб.день",
$BP92/30*(IFERROR(
_xlfn.LET(_xlpm.VD,
CHOOSE(
{1;2;3;4;5;6;7;8;9;10;11;12;13;14;15;16;17;18},
45658,45659,45660,45661,45662,45663,45664,45665,45711,45724,45778,45779,45785,45786,45820,45821,45965,46022),
_xlfn.LET(_xlpm.DD,
MAX(MIN($AX92,EOMONTH(BB$15,0))-MAX($AW92,BB$15),),
_xlfn.IFS(
AND(MONTH($AW92)=MONTH(BB$15),MONTH($AX92)&lt;&gt;MONTH(BB$15)),
NETWORKDAYS.INTL($AW92,$AW92+_xlpm.DD,1,_xlpm.VD),
AND(MONTH($AW92)&lt;&gt;MONTH(BB$15),MONTH($AX92)=MONTH(BB$15)),
NETWORKDAYS.INTL(($AX92)-_xlpm.DD,$AX92,1,_xlpm.VD),
AND(MONTH($AW92)&lt;MONTH(BB$15),MONTH($AX92)&gt;MONTH(BB$15)),
NETWORKDAYS.INTL((EOMONTH(BB$15-1,1))-_xlpm.DD,EOMONTH(BB$15-1,1),1,_xlpm.VD),
AND(MONTH($AW92)=MONTH(BB$15),MONTH($AX92)=MONTH(BB$15)),
NETWORKDAYS.INTL($AW92,$AX92,1,_xlpm.VD)))),0)),
$DH92="месяц",
$BP92*BB92,
$DH92="неделя",
$BP92*BB92/7*(ROUNDUP((DAY(EOMONTH(BB$15,0)))/4,0))),
0)</f>
        <v/>
      </c>
      <c r="BT92" s="125">
        <f t="array" ref="BT92">
IFERROR(
_xlfn.IFS(
$DH92="день_1",
$BP92*$BL92/($AX92-$AW92+1)*BC92*(DAY(EOMONTH(BC$15,0))),
$DH92="день_2",
$BP92/30*MAX(MIN($AX92,EOMONTH(BC$15,0))-MAX($AW92,BC$15)+1,),
$DH92="раб.день",
$BP92/30*(IFERROR(
_xlfn.LET(_xlpm.VD,
CHOOSE(
{1;2;3;4;5;6;7;8;9;10;11;12;13;14;15;16;17;18},
45658,45659,45660,45661,45662,45663,45664,45665,45711,45724,45778,45779,45785,45786,45820,45821,45965,46022),
_xlfn.LET(_xlpm.DD,
MAX(MIN($AX92,EOMONTH(BC$15,0))-MAX($AW92,BC$15),),
_xlfn.IFS(
AND(MONTH($AW92)=MONTH(BC$15),MONTH($AX92)&lt;&gt;MONTH(BC$15)),
NETWORKDAYS.INTL($AW92,$AW92+_xlpm.DD,1,_xlpm.VD),
AND(MONTH($AW92)&lt;&gt;MONTH(BC$15),MONTH($AX92)=MONTH(BC$15)),
NETWORKDAYS.INTL(($AX92)-_xlpm.DD,$AX92,1,_xlpm.VD),
AND(MONTH($AW92)&lt;MONTH(BC$15),MONTH($AX92)&gt;MONTH(BC$15)),
NETWORKDAYS.INTL((EOMONTH(BC$15-1,1))-_xlpm.DD,EOMONTH(BC$15-1,1),1,_xlpm.VD),
AND(MONTH($AW92)=MONTH(BC$15),MONTH($AX92)=MONTH(BC$15)),
NETWORKDAYS.INTL($AW92,$AX92,1,_xlpm.VD)))),0)),
$DH92="месяц",
$BP92*BC92,
$DH92="неделя",
$BP92*BC92/7*(ROUNDUP((DAY(EOMONTH(BC$15,0)))/4,0))),
0)</f>
        <v/>
      </c>
      <c r="BU92" s="125">
        <f t="array" ref="BU92">
IFERROR(
_xlfn.IFS(
$DH92="день_1",
$BP92*$BL92/($AX92-$AW92+1)*BD92*(DAY(EOMONTH(BD$15,0))),
$DH92="день_2",
$BP92/30*MAX(MIN($AX92,EOMONTH(BD$15,0))-MAX($AW92,BD$15)+1,),
$DH92="раб.день",
$BP92/30*(IFERROR(
_xlfn.LET(_xlpm.VD,
CHOOSE(
{1;2;3;4;5;6;7;8;9;10;11;12;13;14;15;16;17;18},
45658,45659,45660,45661,45662,45663,45664,45665,45711,45724,45778,45779,45785,45786,45820,45821,45965,46022),
_xlfn.LET(_xlpm.DD,
MAX(MIN($AX92,EOMONTH(BD$15,0))-MAX($AW92,BD$15),),
_xlfn.IFS(
AND(MONTH($AW92)=MONTH(BD$15),MONTH($AX92)&lt;&gt;MONTH(BD$15)),
NETWORKDAYS.INTL($AW92,$AW92+_xlpm.DD,1,_xlpm.VD),
AND(MONTH($AW92)&lt;&gt;MONTH(BD$15),MONTH($AX92)=MONTH(BD$15)),
NETWORKDAYS.INTL(($AX92)-_xlpm.DD,$AX92,1,_xlpm.VD),
AND(MONTH($AW92)&lt;MONTH(BD$15),MONTH($AX92)&gt;MONTH(BD$15)),
NETWORKDAYS.INTL((EOMONTH(BD$15-1,1))-_xlpm.DD,EOMONTH(BD$15-1,1),1,_xlpm.VD),
AND(MONTH($AW92)=MONTH(BD$15),MONTH($AX92)=MONTH(BD$15)),
NETWORKDAYS.INTL($AW92,$AX92,1,_xlpm.VD)))),0)),
$DH92="месяц",
$BP92*BD92,
$DH92="неделя",
$BP92*BD92/7*(ROUNDUP((DAY(EOMONTH(BD$15,0)))/4,0))),
0)</f>
        <v/>
      </c>
      <c r="BV92" s="125">
        <f t="array" ref="BV92">
IFERROR(
_xlfn.IFS(
$DH92="день_1",
$BP92*$BL92/($AX92-$AW92+1)*BE92*(DAY(EOMONTH(BE$15,0))),
$DH92="день_2",
$BP92/30*MAX(MIN($AX92,EOMONTH(BE$15,0))-MAX($AW92,BE$15)+1,),
$DH92="раб.день",
$BP92/30*(IFERROR(
_xlfn.LET(_xlpm.VD,
CHOOSE(
{1;2;3;4;5;6;7;8;9;10;11;12;13;14;15;16;17;18},
45658,45659,45660,45661,45662,45663,45664,45665,45711,45724,45778,45779,45785,45786,45820,45821,45965,46022),
_xlfn.LET(_xlpm.DD,
MAX(MIN($AX92,EOMONTH(BE$15,0))-MAX($AW92,BE$15),),
_xlfn.IFS(
AND(MONTH($AW92)=MONTH(BE$15),MONTH($AX92)&lt;&gt;MONTH(BE$15)),
NETWORKDAYS.INTL($AW92,$AW92+_xlpm.DD,1,_xlpm.VD),
AND(MONTH($AW92)&lt;&gt;MONTH(BE$15),MONTH($AX92)=MONTH(BE$15)),
NETWORKDAYS.INTL(($AX92)-_xlpm.DD,$AX92,1,_xlpm.VD),
AND(MONTH($AW92)&lt;MONTH(BE$15),MONTH($AX92)&gt;MONTH(BE$15)),
NETWORKDAYS.INTL((EOMONTH(BE$15-1,1))-_xlpm.DD,EOMONTH(BE$15-1,1),1,_xlpm.VD),
AND(MONTH($AW92)=MONTH(BE$15),MONTH($AX92)=MONTH(BE$15)),
NETWORKDAYS.INTL($AW92,$AX92,1,_xlpm.VD)))),0)),
$DH92="месяц",
$BP92*BE92,
$DH92="неделя",
$BP92*BE92/7*(ROUNDUP((DAY(EOMONTH(BE$15,0)))/4,0))),
0)</f>
        <v/>
      </c>
      <c r="BW92" s="125">
        <f t="array" ref="BW92">
IFERROR(
_xlfn.IFS(
$DH92="день_1",
$BP92*$BL92/($AX92-$AW92+1)*BF92*(DAY(EOMONTH(BF$15,0))),
$DH92="день_2",
$BP92/30*MAX(MIN($AX92,EOMONTH(BF$15,0))-MAX($AW92,BF$15)+1,),
$DH92="раб.день",
$BP92/30*(IFERROR(
_xlfn.LET(_xlpm.VD,
CHOOSE(
{1;2;3;4;5;6;7;8;9;10;11;12;13;14;15;16;17;18},
45658,45659,45660,45661,45662,45663,45664,45665,45711,45724,45778,45779,45785,45786,45820,45821,45965,46022),
_xlfn.LET(_xlpm.DD,
MAX(MIN($AX92,EOMONTH(BF$15,0))-MAX($AW92,BF$15),),
_xlfn.IFS(
AND(MONTH($AW92)=MONTH(BF$15),MONTH($AX92)&lt;&gt;MONTH(BF$15)),
NETWORKDAYS.INTL($AW92,$AW92+_xlpm.DD,1,_xlpm.VD),
AND(MONTH($AW92)&lt;&gt;MONTH(BF$15),MONTH($AX92)=MONTH(BF$15)),
NETWORKDAYS.INTL(($AX92)-_xlpm.DD,$AX92,1,_xlpm.VD),
AND(MONTH($AW92)&lt;MONTH(BF$15),MONTH($AX92)&gt;MONTH(BF$15)),
NETWORKDAYS.INTL((EOMONTH(BF$15-1,1))-_xlpm.DD,EOMONTH(BF$15-1,1),1,_xlpm.VD),
AND(MONTH($AW92)=MONTH(BF$15),MONTH($AX92)=MONTH(BF$15)),
NETWORKDAYS.INTL($AW92,$AX92,1,_xlpm.VD)))),0)),
$DH92="месяц",
$BP92*BF92,
$DH92="неделя",
$BP92*BF92/7*(ROUNDUP((DAY(EOMONTH(BF$15,0)))/4,0))),
0)</f>
        <v/>
      </c>
      <c r="BX92" s="125">
        <f t="array" ref="BX92">
IFERROR(
_xlfn.IFS(
$DH92="день_1",
$BP92*$BL92/($AX92-$AW92+1)*BG92*(DAY(EOMONTH(BG$15,0))),
$DH92="день_2",
$BP92/30*MAX(MIN($AX92,EOMONTH(BG$15,0))-MAX($AW92,BG$15)+1,),
$DH92="раб.день",
$BP92/30*(IFERROR(
_xlfn.LET(_xlpm.VD,
CHOOSE(
{1;2;3;4;5;6;7;8;9;10;11;12;13;14;15;16;17;18},
45658,45659,45660,45661,45662,45663,45664,45665,45711,45724,45778,45779,45785,45786,45820,45821,45965,46022),
_xlfn.LET(_xlpm.DD,
MAX(MIN($AX92,EOMONTH(BG$15,0))-MAX($AW92,BG$15),),
_xlfn.IFS(
AND(MONTH($AW92)=MONTH(BG$15),MONTH($AX92)&lt;&gt;MONTH(BG$15)),
NETWORKDAYS.INTL($AW92,$AW92+_xlpm.DD,1,_xlpm.VD),
AND(MONTH($AW92)&lt;&gt;MONTH(BG$15),MONTH($AX92)=MONTH(BG$15)),
NETWORKDAYS.INTL(($AX92)-_xlpm.DD,$AX92,1,_xlpm.VD),
AND(MONTH($AW92)&lt;MONTH(BG$15),MONTH($AX92)&gt;MONTH(BG$15)),
NETWORKDAYS.INTL((EOMONTH(BG$15-1,1))-_xlpm.DD,EOMONTH(BG$15-1,1),1,_xlpm.VD),
AND(MONTH($AW92)=MONTH(BG$15),MONTH($AX92)=MONTH(BG$15)),
NETWORKDAYS.INTL($AW92,$AX92,1,_xlpm.VD)))),0)),
$DH92="месяц",
$BP92*BG92,
$DH92="неделя",
$BP92*BG92/7*(ROUNDUP((DAY(EOMONTH(BG$15,0)))/4,0))),
0)</f>
        <v/>
      </c>
      <c r="BY92" s="125">
        <f t="array" ref="BY92">
IFERROR(
_xlfn.IFS(
$DH92="день_1",
$BP92*$BL92/($AX92-$AW92+1)*BH92*(DAY(EOMONTH(BH$15,0))),
$DH92="день_2",
$BP92/30*MAX(MIN($AX92,EOMONTH(BH$15,0))-MAX($AW92,BH$15)+1,),
$DH92="раб.день",
$BP92/30*(IFERROR(
_xlfn.LET(_xlpm.VD,
CHOOSE(
{1;2;3;4;5;6;7;8;9;10;11;12;13;14;15;16;17;18},
45658,45659,45660,45661,45662,45663,45664,45665,45711,45724,45778,45779,45785,45786,45820,45821,45965,46022),
_xlfn.LET(_xlpm.DD,
MAX(MIN($AX92,EOMONTH(BH$15,0))-MAX($AW92,BH$15),),
_xlfn.IFS(
AND(MONTH($AW92)=MONTH(BH$15),MONTH($AX92)&lt;&gt;MONTH(BH$15)),
NETWORKDAYS.INTL($AW92,$AW92+_xlpm.DD,1,_xlpm.VD),
AND(MONTH($AW92)&lt;&gt;MONTH(BH$15),MONTH($AX92)=MONTH(BH$15)),
NETWORKDAYS.INTL(($AX92)-_xlpm.DD,$AX92,1,_xlpm.VD),
AND(MONTH($AW92)&lt;MONTH(BH$15),MONTH($AX92)&gt;MONTH(BH$15)),
NETWORKDAYS.INTL((EOMONTH(BH$15-1,1))-_xlpm.DD,EOMONTH(BH$15-1,1),1,_xlpm.VD),
AND(MONTH($AW92)=MONTH(BH$15),MONTH($AX92)=MONTH(BH$15)),
NETWORKDAYS.INTL($AW92,$AX92,1,_xlpm.VD)))),0)),
$DH92="месяц",
$BP92*BH92,
$DH92="неделя",
$BP92*BH92/7*(ROUNDUP((DAY(EOMONTH(BH$15,0)))/4,0))),
0)</f>
        <v/>
      </c>
      <c r="BZ92" s="125">
        <f t="array" ref="BZ92">
IFERROR(
_xlfn.IFS(
$DH92="день_1",
$BP92*$BL92/($AX92-$AW92+1)*BI92*(DAY(EOMONTH(BI$15,0))),
$DH92="день_2",
$BP92/30*MAX(MIN($AX92,EOMONTH(BI$15,0))-MAX($AW92,BI$15)+1,),
$DH92="раб.день",
$BP92/30*(IFERROR(
_xlfn.LET(_xlpm.VD,
CHOOSE(
{1;2;3;4;5;6;7;8;9;10;11;12;13;14;15;16;17;18},
45658,45659,45660,45661,45662,45663,45664,45665,45711,45724,45778,45779,45785,45786,45820,45821,45965,46022),
_xlfn.LET(_xlpm.DD,
MAX(MIN($AX92,EOMONTH(BI$15,0))-MAX($AW92,BI$15),),
_xlfn.IFS(
AND(MONTH($AW92)=MONTH(BI$15),MONTH($AX92)&lt;&gt;MONTH(BI$15)),
NETWORKDAYS.INTL($AW92,$AW92+_xlpm.DD,1,_xlpm.VD),
AND(MONTH($AW92)&lt;&gt;MONTH(BI$15),MONTH($AX92)=MONTH(BI$15)),
NETWORKDAYS.INTL(($AX92)-_xlpm.DD,$AX92,1,_xlpm.VD),
AND(MONTH($AW92)&lt;MONTH(BI$15),MONTH($AX92)&gt;MONTH(BI$15)),
NETWORKDAYS.INTL((EOMONTH(BI$15-1,1))-_xlpm.DD,EOMONTH(BI$15-1,1),1,_xlpm.VD),
AND(MONTH($AW92)=MONTH(BI$15),MONTH($AX92)=MONTH(BI$15)),
NETWORKDAYS.INTL($AW92,$AX92,1,_xlpm.VD)))),0)),
$DH92="месяц",
$BP92*BI92,
$DH92="неделя",
$BP92*BI92/7*(ROUNDUP((DAY(EOMONTH(BI$15,0)))/4,0))),
0)</f>
        <v/>
      </c>
      <c r="CA92" s="125">
        <f t="array" ref="CA92">
IFERROR(
_xlfn.IFS(
$DH92="день_1",
$BP92*$BL92/($AX92-$AW92+1)*BJ92*(DAY(EOMONTH(BJ$15,0))),
$DH92="день_2",
$BP92/30*MAX(MIN($AX92,EOMONTH(BJ$15,0))-MAX($AW92,BJ$15)+1,),
$DH92="раб.день",
$BP92/30*(IFERROR(
_xlfn.LET(_xlpm.VD,
CHOOSE(
{1;2;3;4;5;6;7;8;9;10;11;12;13;14;15;16;17;18},
45658,45659,45660,45661,45662,45663,45664,45665,45711,45724,45778,45779,45785,45786,45820,45821,45965,46022),
_xlfn.LET(_xlpm.DD,
MAX(MIN($AX92,EOMONTH(BJ$15,0))-MAX($AW92,BJ$15),),
_xlfn.IFS(
AND(MONTH($AW92)=MONTH(BJ$15),MONTH($AX92)&lt;&gt;MONTH(BJ$15)),
NETWORKDAYS.INTL($AW92,$AW92+_xlpm.DD,1,_xlpm.VD),
AND(MONTH($AW92)&lt;&gt;MONTH(BJ$15),MONTH($AX92)=MONTH(BJ$15)),
NETWORKDAYS.INTL(($AX92)-_xlpm.DD,$AX92,1,_xlpm.VD),
AND(MONTH($AW92)&lt;MONTH(BJ$15),MONTH($AX92)&gt;MONTH(BJ$15)),
NETWORKDAYS.INTL((EOMONTH(BJ$15-1,1))-_xlpm.DD,EOMONTH(BJ$15-1,1),1,_xlpm.VD),
AND(MONTH($AW92)=MONTH(BJ$15),MONTH($AX92)=MONTH(BJ$15)),
NETWORKDAYS.INTL($AW92,$AX92,1,_xlpm.VD)))),0)),
$DH92="месяц",
$BP92*BJ92,
$DH92="неделя",
$BP92*BJ92/7*(ROUNDUP((DAY(EOMONTH(BJ$15,0)))/4,0))),
0)</f>
        <v/>
      </c>
      <c r="CB92" s="125">
        <f t="array" ref="CB92">
IFERROR(
_xlfn.IFS(
$DH92="день_1",
$BP92*$BL92/($AX92-$AW92+1)*BK92*(DAY(EOMONTH(BK$15,0))),
$DH92="день_2",
$BP92/30*MAX(MIN($AX92,EOMONTH(BK$15,0))-MAX($AW92,BK$15)+1,),
$DH92="раб.день",
$BP92/30*(IFERROR(
_xlfn.LET(_xlpm.VD,
CHOOSE(
{1;2;3;4;5;6;7;8;9;10;11;12;13;14;15;16;17;18},
45658,45659,45660,45661,45662,45663,45664,45665,45711,45724,45778,45779,45785,45786,45820,45821,45965,46022),
_xlfn.LET(_xlpm.DD,
MAX(MIN($AX92,EOMONTH(BK$15,0))-MAX($AW92,BK$15),),
_xlfn.IFS(
AND(MONTH($AW92)=MONTH(BK$15),MONTH($AX92)&lt;&gt;MONTH(BK$15)),
NETWORKDAYS.INTL($AW92,$AW92+_xlpm.DD,1,_xlpm.VD),
AND(MONTH($AW92)&lt;&gt;MONTH(BK$15),MONTH($AX92)=MONTH(BK$15)),
NETWORKDAYS.INTL(($AX92)-_xlpm.DD,$AX92,1,_xlpm.VD),
AND(MONTH($AW92)&lt;MONTH(BK$15),MONTH($AX92)&gt;MONTH(BK$15)),
NETWORKDAYS.INTL((EOMONTH(BK$15-1,1))-_xlpm.DD,EOMONTH(BK$15-1,1),1,_xlpm.VD),
AND(MONTH($AW92)=MONTH(BK$15),MONTH($AX92)=MONTH(BK$15)),
NETWORKDAYS.INTL($AW92,$AX92,1,_xlpm.VD)))),0)),
$DH92="месяц",
$BP92*BK92,
$DH92="неделя",
$BP92*BK92/7*(ROUNDUP((DAY(EOMONTH(BK$15,0)))/4,0))),
0)</f>
        <v/>
      </c>
      <c r="CC92" s="125">
        <f>SUM($BQ92:$CB92)</f>
        <v/>
      </c>
      <c r="CD92" s="126">
        <f>SUM($EH92:$EH92)</f>
        <v/>
      </c>
      <c r="CE92" s="126">
        <f>$CD92*$AB92</f>
        <v/>
      </c>
      <c r="CF92" s="126">
        <f>SUM($EK92:$EK92)</f>
        <v/>
      </c>
      <c r="CG92" s="126">
        <f>$CF92*$AB92</f>
        <v/>
      </c>
      <c r="CH92" s="126">
        <f>SUM($CC92,$CE92,$CG92)</f>
        <v/>
      </c>
      <c r="CI92" s="126">
        <f>$CH92*(1+$CM92)</f>
        <v/>
      </c>
      <c r="CJ92" s="127" t="n">
        <v>0</v>
      </c>
      <c r="CK92" s="126">
        <f>SUM($CH92:$CH92)*(1+$CJ92)</f>
        <v/>
      </c>
      <c r="CL92" s="126">
        <f>SUM($CH92:$CH92)*(1+$CM92)</f>
        <v/>
      </c>
      <c r="CM92" s="59" t="inlineStr">
        <is>
          <t>20%</t>
        </is>
      </c>
      <c r="CN92" s="59" t="n"/>
      <c r="CO92" s="72" t="n"/>
      <c r="CP92" s="59" t="n"/>
      <c r="CQ92" s="73" t="n"/>
      <c r="CR92" s="73" t="n"/>
      <c r="CS92" s="73" t="n"/>
      <c r="CT92" s="72" t="n"/>
      <c r="CU92" s="79" t="inlineStr">
        <is>
          <t> </t>
        </is>
      </c>
      <c r="CV92" s="60" t="n"/>
      <c r="CW92" s="60" t="n"/>
      <c r="CX92" s="60" t="n"/>
      <c r="CY92" s="127">
        <f>IFERROR(($CC92-$EE92)/($EE92/(1-$DQ92)),0)</f>
        <v/>
      </c>
      <c r="CZ92" s="127">
        <f>IFERROR(1-$EI92/($CE92),0)</f>
        <v/>
      </c>
      <c r="DA92" s="127">
        <f>IFERROR(1-$EL92/($CG92),0)</f>
        <v/>
      </c>
      <c r="DB92" s="126">
        <f>ROUND(IFERROR(($CI92/(1+$CM92)-$EN92),0),2)</f>
        <v/>
      </c>
      <c r="DC92" s="128" t="n"/>
      <c r="DD92" s="125" t="n"/>
      <c r="DE92" s="75" t="n">
        <v>0</v>
      </c>
      <c r="DF92" s="128" t="n"/>
      <c r="DG92" s="125">
        <f>IF($DC92=0,0,$DD92*($DC92*100%-$DE92*$DF92))*SUM($AB92:$AB92)</f>
        <v/>
      </c>
      <c r="DH92" s="129" t="inlineStr">
        <is>
          <t>месяц</t>
        </is>
      </c>
      <c r="DI92" s="130">
        <f t="array" ref="DI92">IFERROR(
IF($ES92="LisChannel",
(ROUND(((INDEX({174.625;153.888888888889;130.972222222222},MATCH($AI92,{2;3;4}),0))*$AG92*$AI92),2)),0),0)</f>
        <v/>
      </c>
      <c r="DJ92" s="130">
        <f>
_xlfn.LET(_xlpm.X,
IFERROR(
IF($ES92="НовиковТВ",
(_xlfn.LET(_xlpm.NTV,
_xlfn.LET(_xlpm.MIN,350000,
IF(SUMIFS($DI:$DI,$ES:$ES,"НовиковТВ")&lt;=_xlpm.MIN,
(SUMIFS($DI:$DI,$ES:$ES,"НовиковТВ")/(COUNTIFS($ES:$ES,"НовиковТВ")))*_xlpm.MIN/SUMIFS($DI:$DI,$ES:$ES,"НовиковТВ"),
DI92)),
_xlpm.NTV+$DG92/(1-(1-(_xlpm.NTV)*(1-$DL92)*(1-$DM92)*(1-$DN92)*(1-$DO92)*(1-$DP92)/_xlpm.NTV))))/(1+$EP92),
$DI92+$DG92/(1-(1-($DI92)*(1-$DL92)*(1-$DM92)*(1-$DN92)*(1-$DO92)*(1-$DP92)/$DI92))),
0),
_xlpm.X*(1+$CM92)*(1+$CW92)-_xlpm.X*(1+$CM92)+_xlpm.X)</f>
        <v/>
      </c>
      <c r="DK92" s="125" t="inlineStr">
        <is>
          <t>послед.</t>
        </is>
      </c>
      <c r="DL92" s="63" t="n">
        <v>0</v>
      </c>
      <c r="DM92" s="63" t="n">
        <v>0</v>
      </c>
      <c r="DN92" s="63" t="n">
        <v>0</v>
      </c>
      <c r="DO92" s="63" t="n">
        <v>0</v>
      </c>
      <c r="DP92" s="63" t="n">
        <v>0</v>
      </c>
      <c r="DQ92" s="63">
        <f t="array" ref="DQ92">IFERROR(_xlfn.IFS(
$DK92="послед.",1-(1-$DL92)*(1-$DM92)*(1-$DN92)*(1-$DO92)*(1-$DP92),
$DK92="сумм.",$DL92+$DM92+$DN92+$DO92+$DP92),
0)</f>
        <v/>
      </c>
      <c r="DR92" s="125">
        <f t="array" ref="DR92">
IFERROR(
_xlfn.IFS(
$BL92=0,
0,
$BL92&gt;0,
_xlfn.IFS($DK92="послед.",
$DJ92*(1-$DL92)*(1-$DM92)*(1-$DN92)*(1-$DO92)*(1-$DP92),
$DK92="сумм.",
$DJ92*(1-($DL92+$DM92+$DN92+$DO92+$DP92)))),0)</f>
        <v/>
      </c>
      <c r="DS92" s="125">
        <f t="array" ref="DS92">
IFERROR(_xlfn.IFS(
$DH92="день_1",
$DR92*$BL92/($AX92-$AW92+1)*AZ92*(DAY(EOMONTH(AZ$15,0))),
$DH92="день_2",
$DR92/30*MAX(MIN($AX92,EOMONTH(AZ$15,0))-MAX($AW92,AZ$15)+1,),
$DH92="раб.день",
$DR92/30*(IFERROR(
_xlfn.LET(_xlpm.VD,
CHOOSE(
{1;2;3;4;5;6;7;8;9;10;11;12;13;14;15;16;17;18},
45658,45659,45660,45661,45662,45663,45664,45665,45711,45724,45778,45779,45785,45786,45820,45821,45965,46022),
_xlfn.LET(_xlpm.DD,
MAX(MIN($AX92,EOMONTH(AZ$15,0))-MAX($AW92,AZ$15),),
_xlfn.IFS(
AND(MONTH($AW92)=MONTH(AZ$15),MONTH($AX92)&lt;&gt;MONTH(AZ$15)),
NETWORKDAYS.INTL($AW92,$AW92+_xlpm.DD,1,_xlpm.VD),
AND(MONTH($AW92)&lt;&gt;MONTH(AZ$15),MONTH($AX92)=MONTH(AZ$15)),
NETWORKDAYS.INTL(($AX92)-_xlpm.DD,$AX92,1,_xlpm.VD),
AND(MONTH($AW92)&lt;MONTH(AZ$15),MONTH($AX92)&gt;MONTH(AZ$15)),
NETWORKDAYS.INTL((EOMONTH(AZ$15-1,1))-_xlpm.DD,EOMONTH(AZ$15-1,1),1,_xlpm.VD),
AND(MONTH($AW92)=MONTH(AZ$15),MONTH($AX92)=MONTH(AZ$15)),
NETWORKDAYS.INTL($AW92,$AX92,1,_xlpm.VD)))),0)),
$DH92="месяц",
$DR92*AZ92,
$DH92="неделя",
$DR92*AZ92/7*(ROUNDUP((DAY(EOMONTH(AZ$15,0)))/4,0))),
0)</f>
        <v/>
      </c>
      <c r="DT92" s="125">
        <f t="array" ref="DT92">
IFERROR(_xlfn.IFS(
$DH92="день_1",
$DR92*$BL92/($AX92-$AW92+1)*BA92*(DAY(EOMONTH(BA$15,0))),
$DH92="день_2",
$DR92/30*MAX(MIN($AX92,EOMONTH(BA$15,0))-MAX($AW92,BA$15)+1,),
$DH92="раб.день",
$DR92/30*(IFERROR(
_xlfn.LET(_xlpm.VD,
CHOOSE(
{1;2;3;4;5;6;7;8;9;10;11;12;13;14;15;16;17;18},
45658,45659,45660,45661,45662,45663,45664,45665,45711,45724,45778,45779,45785,45786,45820,45821,45965,46022),
_xlfn.LET(_xlpm.DD,
MAX(MIN($AX92,EOMONTH(BA$15,0))-MAX($AW92,BA$15),),
_xlfn.IFS(
AND(MONTH($AW92)=MONTH(BA$15),MONTH($AX92)&lt;&gt;MONTH(BA$15)),
NETWORKDAYS.INTL($AW92,$AW92+_xlpm.DD,1,_xlpm.VD),
AND(MONTH($AW92)&lt;&gt;MONTH(BA$15),MONTH($AX92)=MONTH(BA$15)),
NETWORKDAYS.INTL(($AX92)-_xlpm.DD,$AX92,1,_xlpm.VD),
AND(MONTH($AW92)&lt;MONTH(BA$15),MONTH($AX92)&gt;MONTH(BA$15)),
NETWORKDAYS.INTL((EOMONTH(BA$15-1,1))-_xlpm.DD,EOMONTH(BA$15-1,1),1,_xlpm.VD),
AND(MONTH($AW92)=MONTH(BA$15),MONTH($AX92)=MONTH(BA$15)),
NETWORKDAYS.INTL($AW92,$AX92,1,_xlpm.VD)))),0)),
$DH92="месяц",
$DR92*BA92,
$DH92="неделя",
$DR92*BA92/7*(ROUNDUP((DAY(EOMONTH(BA$15,0)))/4,0))),
0)</f>
        <v/>
      </c>
      <c r="DU92" s="125">
        <f t="array" ref="DU92">
IFERROR(_xlfn.IFS(
$DH92="день_1",
$DR92*$BL92/($AX92-$AW92+1)*BB92*(DAY(EOMONTH(BB$15,0))),
$DH92="день_2",
$DR92/30*MAX(MIN($AX92,EOMONTH(BB$15,0))-MAX($AW92,BB$15)+1,),
$DH92="раб.день",
$DR92/30*(IFERROR(
_xlfn.LET(_xlpm.VD,
CHOOSE(
{1;2;3;4;5;6;7;8;9;10;11;12;13;14;15;16;17;18},
45658,45659,45660,45661,45662,45663,45664,45665,45711,45724,45778,45779,45785,45786,45820,45821,45965,46022),
_xlfn.LET(_xlpm.DD,
MAX(MIN($AX92,EOMONTH(BB$15,0))-MAX($AW92,BB$15),),
_xlfn.IFS(
AND(MONTH($AW92)=MONTH(BB$15),MONTH($AX92)&lt;&gt;MONTH(BB$15)),
NETWORKDAYS.INTL($AW92,$AW92+_xlpm.DD,1,_xlpm.VD),
AND(MONTH($AW92)&lt;&gt;MONTH(BB$15),MONTH($AX92)=MONTH(BB$15)),
NETWORKDAYS.INTL(($AX92)-_xlpm.DD,$AX92,1,_xlpm.VD),
AND(MONTH($AW92)&lt;MONTH(BB$15),MONTH($AX92)&gt;MONTH(BB$15)),
NETWORKDAYS.INTL((EOMONTH(BB$15-1,1))-_xlpm.DD,EOMONTH(BB$15-1,1),1,_xlpm.VD),
AND(MONTH($AW92)=MONTH(BB$15),MONTH($AX92)=MONTH(BB$15)),
NETWORKDAYS.INTL($AW92,$AX92,1,_xlpm.VD)))),0)),
$DH92="месяц",
$DR92*BB92,
$DH92="неделя",
$DR92*BB92/7*(ROUNDUP((DAY(EOMONTH(BB$15,0)))/4,0))),
0)</f>
        <v/>
      </c>
      <c r="DV92" s="125">
        <f t="array" ref="DV92">
IFERROR(_xlfn.IFS(
$DH92="день_1",
$DR92*$BL92/($AX92-$AW92+1)*BC92*(DAY(EOMONTH(BC$15,0))),
$DH92="день_2",
$DR92/30*MAX(MIN($AX92,EOMONTH(BC$15,0))-MAX($AW92,BC$15)+1,),
$DH92="раб.день",
$DR92/30*(IFERROR(
_xlfn.LET(_xlpm.VD,
CHOOSE(
{1;2;3;4;5;6;7;8;9;10;11;12;13;14;15;16;17;18},
45658,45659,45660,45661,45662,45663,45664,45665,45711,45724,45778,45779,45785,45786,45820,45821,45965,46022),
_xlfn.LET(_xlpm.DD,
MAX(MIN($AX92,EOMONTH(BC$15,0))-MAX($AW92,BC$15),),
_xlfn.IFS(
AND(MONTH($AW92)=MONTH(BC$15),MONTH($AX92)&lt;&gt;MONTH(BC$15)),
NETWORKDAYS.INTL($AW92,$AW92+_xlpm.DD,1,_xlpm.VD),
AND(MONTH($AW92)&lt;&gt;MONTH(BC$15),MONTH($AX92)=MONTH(BC$15)),
NETWORKDAYS.INTL(($AX92)-_xlpm.DD,$AX92,1,_xlpm.VD),
AND(MONTH($AW92)&lt;MONTH(BC$15),MONTH($AX92)&gt;MONTH(BC$15)),
NETWORKDAYS.INTL((EOMONTH(BC$15-1,1))-_xlpm.DD,EOMONTH(BC$15-1,1),1,_xlpm.VD),
AND(MONTH($AW92)=MONTH(BC$15),MONTH($AX92)=MONTH(BC$15)),
NETWORKDAYS.INTL($AW92,$AX92,1,_xlpm.VD)))),0)),
$DH92="месяц",
$DR92*BC92,
$DH92="неделя",
$DR92*BC92/7*(ROUNDUP((DAY(EOMONTH(BC$15,0)))/4,0))),
0)</f>
        <v/>
      </c>
      <c r="DW92" s="125">
        <f t="array" ref="DW92">
IFERROR(_xlfn.IFS(
$DH92="день_1",
$DR92*$BL92/($AX92-$AW92+1)*BD92*(DAY(EOMONTH(BD$15,0))),
$DH92="день_2",
$DR92/30*MAX(MIN($AX92,EOMONTH(BD$15,0))-MAX($AW92,BD$15)+1,),
$DH92="раб.день",
$DR92/30*(IFERROR(
_xlfn.LET(_xlpm.VD,
CHOOSE(
{1;2;3;4;5;6;7;8;9;10;11;12;13;14;15;16;17;18},
45658,45659,45660,45661,45662,45663,45664,45665,45711,45724,45778,45779,45785,45786,45820,45821,45965,46022),
_xlfn.LET(_xlpm.DD,
MAX(MIN($AX92,EOMONTH(BD$15,0))-MAX($AW92,BD$15),),
_xlfn.IFS(
AND(MONTH($AW92)=MONTH(BD$15),MONTH($AX92)&lt;&gt;MONTH(BD$15)),
NETWORKDAYS.INTL($AW92,$AW92+_xlpm.DD,1,_xlpm.VD),
AND(MONTH($AW92)&lt;&gt;MONTH(BD$15),MONTH($AX92)=MONTH(BD$15)),
NETWORKDAYS.INTL(($AX92)-_xlpm.DD,$AX92,1,_xlpm.VD),
AND(MONTH($AW92)&lt;MONTH(BD$15),MONTH($AX92)&gt;MONTH(BD$15)),
NETWORKDAYS.INTL((EOMONTH(BD$15-1,1))-_xlpm.DD,EOMONTH(BD$15-1,1),1,_xlpm.VD),
AND(MONTH($AW92)=MONTH(BD$15),MONTH($AX92)=MONTH(BD$15)),
NETWORKDAYS.INTL($AW92,$AX92,1,_xlpm.VD)))),0)),
$DH92="месяц",
$DR92*BD92,
$DH92="неделя",
$DR92*BD92/7*(ROUNDUP((DAY(EOMONTH(BD$15,0)))/4,0))),
0)</f>
        <v/>
      </c>
      <c r="DX92" s="125">
        <f t="array" ref="DX92">
IFERROR(_xlfn.IFS(
$DH92="день_1",
$DR92*$BL92/($AX92-$AW92+1)*BE92*(DAY(EOMONTH(BE$15,0))),
$DH92="день_2",
$DR92/30*MAX(MIN($AX92,EOMONTH(BE$15,0))-MAX($AW92,BE$15)+1,),
$DH92="раб.день",
$DR92/30*(IFERROR(
_xlfn.LET(_xlpm.VD,
CHOOSE(
{1;2;3;4;5;6;7;8;9;10;11;12;13;14;15;16;17;18},
45658,45659,45660,45661,45662,45663,45664,45665,45711,45724,45778,45779,45785,45786,45820,45821,45965,46022),
_xlfn.LET(_xlpm.DD,
MAX(MIN($AX92,EOMONTH(BE$15,0))-MAX($AW92,BE$15),),
_xlfn.IFS(
AND(MONTH($AW92)=MONTH(BE$15),MONTH($AX92)&lt;&gt;MONTH(BE$15)),
NETWORKDAYS.INTL($AW92,$AW92+_xlpm.DD,1,_xlpm.VD),
AND(MONTH($AW92)&lt;&gt;MONTH(BE$15),MONTH($AX92)=MONTH(BE$15)),
NETWORKDAYS.INTL(($AX92)-_xlpm.DD,$AX92,1,_xlpm.VD),
AND(MONTH($AW92)&lt;MONTH(BE$15),MONTH($AX92)&gt;MONTH(BE$15)),
NETWORKDAYS.INTL((EOMONTH(BE$15-1,1))-_xlpm.DD,EOMONTH(BE$15-1,1),1,_xlpm.VD),
AND(MONTH($AW92)=MONTH(BE$15),MONTH($AX92)=MONTH(BE$15)),
NETWORKDAYS.INTL($AW92,$AX92,1,_xlpm.VD)))),0)),
$DH92="месяц",
$DR92*BE92,
$DH92="неделя",
$DR92*BE92/7*(ROUNDUP((DAY(EOMONTH(BE$15,0)))/4,0))),
0)</f>
        <v/>
      </c>
      <c r="DY92" s="125">
        <f t="array" ref="DY92">
IFERROR(_xlfn.IFS(
$DH92="день_1",
$DR92*$BL92/($AX92-$AW92+1)*BF92*(DAY(EOMONTH(BF$15,0))),
$DH92="день_2",
$DR92/30*MAX(MIN($AX92,EOMONTH(BF$15,0))-MAX($AW92,BF$15)+1,),
$DH92="раб.день",
$DR92/30*(IFERROR(
_xlfn.LET(_xlpm.VD,
CHOOSE(
{1;2;3;4;5;6;7;8;9;10;11;12;13;14;15;16;17;18},
45658,45659,45660,45661,45662,45663,45664,45665,45711,45724,45778,45779,45785,45786,45820,45821,45965,46022),
_xlfn.LET(_xlpm.DD,
MAX(MIN($AX92,EOMONTH(BF$15,0))-MAX($AW92,BF$15),),
_xlfn.IFS(
AND(MONTH($AW92)=MONTH(BF$15),MONTH($AX92)&lt;&gt;MONTH(BF$15)),
NETWORKDAYS.INTL($AW92,$AW92+_xlpm.DD,1,_xlpm.VD),
AND(MONTH($AW92)&lt;&gt;MONTH(BF$15),MONTH($AX92)=MONTH(BF$15)),
NETWORKDAYS.INTL(($AX92)-_xlpm.DD,$AX92,1,_xlpm.VD),
AND(MONTH($AW92)&lt;MONTH(BF$15),MONTH($AX92)&gt;MONTH(BF$15)),
NETWORKDAYS.INTL((EOMONTH(BF$15-1,1))-_xlpm.DD,EOMONTH(BF$15-1,1),1,_xlpm.VD),
AND(MONTH($AW92)=MONTH(BF$15),MONTH($AX92)=MONTH(BF$15)),
NETWORKDAYS.INTL($AW92,$AX92,1,_xlpm.VD)))),0)),
$DH92="месяц",
$DR92*BF92,
$DH92="неделя",
$DR92*BF92/7*(ROUNDUP((DAY(EOMONTH(BF$15,0)))/4,0))),
0)</f>
        <v/>
      </c>
      <c r="DZ92" s="125">
        <f t="array" ref="DZ92">
IFERROR(_xlfn.IFS(
$DH92="день_1",
$DR92*$BL92/($AX92-$AW92+1)*BG92*(DAY(EOMONTH(BG$15,0))),
$DH92="день_2",
$DR92/30*MAX(MIN($AX92,EOMONTH(BG$15,0))-MAX($AW92,BG$15)+1,),
$DH92="раб.день",
$DR92/30*(IFERROR(
_xlfn.LET(_xlpm.VD,
CHOOSE(
{1;2;3;4;5;6;7;8;9;10;11;12;13;14;15;16;17;18},
45658,45659,45660,45661,45662,45663,45664,45665,45711,45724,45778,45779,45785,45786,45820,45821,45965,46022),
_xlfn.LET(_xlpm.DD,
MAX(MIN($AX92,EOMONTH(BG$15,0))-MAX($AW92,BG$15),),
_xlfn.IFS(
AND(MONTH($AW92)=MONTH(BG$15),MONTH($AX92)&lt;&gt;MONTH(BG$15)),
NETWORKDAYS.INTL($AW92,$AW92+_xlpm.DD,1,_xlpm.VD),
AND(MONTH($AW92)&lt;&gt;MONTH(BG$15),MONTH($AX92)=MONTH(BG$15)),
NETWORKDAYS.INTL(($AX92)-_xlpm.DD,$AX92,1,_xlpm.VD),
AND(MONTH($AW92)&lt;MONTH(BG$15),MONTH($AX92)&gt;MONTH(BG$15)),
NETWORKDAYS.INTL((EOMONTH(BG$15-1,1))-_xlpm.DD,EOMONTH(BG$15-1,1),1,_xlpm.VD),
AND(MONTH($AW92)=MONTH(BG$15),MONTH($AX92)=MONTH(BG$15)),
NETWORKDAYS.INTL($AW92,$AX92,1,_xlpm.VD)))),0)),
$DH92="месяц",
$DR92*BG92,
$DH92="неделя",
$DR92*BG92/7*(ROUNDUP((DAY(EOMONTH(BG$15,0)))/4,0))),
0)</f>
        <v/>
      </c>
      <c r="EA92" s="125">
        <f t="array" ref="EA92">
IFERROR(_xlfn.IFS(
$DH92="день_1",
$DR92*$BL92/($AX92-$AW92+1)*BH92*(DAY(EOMONTH(BH$15,0))),
$DH92="день_2",
$DR92/30*MAX(MIN($AX92,EOMONTH(BH$15,0))-MAX($AW92,BH$15)+1,),
$DH92="раб.день",
$DR92/30*(IFERROR(
_xlfn.LET(_xlpm.VD,
CHOOSE(
{1;2;3;4;5;6;7;8;9;10;11;12;13;14;15;16;17;18},
45658,45659,45660,45661,45662,45663,45664,45665,45711,45724,45778,45779,45785,45786,45820,45821,45965,46022),
_xlfn.LET(_xlpm.DD,
MAX(MIN($AX92,EOMONTH(BH$15,0))-MAX($AW92,BH$15),),
_xlfn.IFS(
AND(MONTH($AW92)=MONTH(BH$15),MONTH($AX92)&lt;&gt;MONTH(BH$15)),
NETWORKDAYS.INTL($AW92,$AW92+_xlpm.DD,1,_xlpm.VD),
AND(MONTH($AW92)&lt;&gt;MONTH(BH$15),MONTH($AX92)=MONTH(BH$15)),
NETWORKDAYS.INTL(($AX92)-_xlpm.DD,$AX92,1,_xlpm.VD),
AND(MONTH($AW92)&lt;MONTH(BH$15),MONTH($AX92)&gt;MONTH(BH$15)),
NETWORKDAYS.INTL((EOMONTH(BH$15-1,1))-_xlpm.DD,EOMONTH(BH$15-1,1),1,_xlpm.VD),
AND(MONTH($AW92)=MONTH(BH$15),MONTH($AX92)=MONTH(BH$15)),
NETWORKDAYS.INTL($AW92,$AX92,1,_xlpm.VD)))),0)),
$DH92="месяц",
$DR92*BH92,
$DH92="неделя",
$DR92*BH92/7*(ROUNDUP((DAY(EOMONTH(BH$15,0)))/4,0))),
0)</f>
        <v/>
      </c>
      <c r="EB92" s="125">
        <f t="array" ref="EB92">
IFERROR(_xlfn.IFS(
$DH92="день_1",
$DR92*$BL92/($AX92-$AW92+1)*BI92*(DAY(EOMONTH(BI$15,0))),
$DH92="день_2",
$DR92/30*MAX(MIN($AX92,EOMONTH(BI$15,0))-MAX($AW92,BI$15)+1,),
$DH92="раб.день",
$DR92/30*(IFERROR(
_xlfn.LET(_xlpm.VD,
CHOOSE(
{1;2;3;4;5;6;7;8;9;10;11;12;13;14;15;16;17;18},
45658,45659,45660,45661,45662,45663,45664,45665,45711,45724,45778,45779,45785,45786,45820,45821,45965,46022),
_xlfn.LET(_xlpm.DD,
MAX(MIN($AX92,EOMONTH(BI$15,0))-MAX($AW92,BI$15),),
_xlfn.IFS(
AND(MONTH($AW92)=MONTH(BI$15),MONTH($AX92)&lt;&gt;MONTH(BI$15)),
NETWORKDAYS.INTL($AW92,$AW92+_xlpm.DD,1,_xlpm.VD),
AND(MONTH($AW92)&lt;&gt;MONTH(BI$15),MONTH($AX92)=MONTH(BI$15)),
NETWORKDAYS.INTL(($AX92)-_xlpm.DD,$AX92,1,_xlpm.VD),
AND(MONTH($AW92)&lt;MONTH(BI$15),MONTH($AX92)&gt;MONTH(BI$15)),
NETWORKDAYS.INTL((EOMONTH(BI$15-1,1))-_xlpm.DD,EOMONTH(BI$15-1,1),1,_xlpm.VD),
AND(MONTH($AW92)=MONTH(BI$15),MONTH($AX92)=MONTH(BI$15)),
NETWORKDAYS.INTL($AW92,$AX92,1,_xlpm.VD)))),0)),
$DH92="месяц",
$DR92*BI92,
$DH92="неделя",
$DR92*BI92/7*(ROUNDUP((DAY(EOMONTH(BI$15,0)))/4,0))),
0)</f>
        <v/>
      </c>
      <c r="EC92" s="125">
        <f t="array" ref="EC92">
IFERROR(_xlfn.IFS(
$DH92="день_1",
$DR92*$BL92/($AX92-$AW92+1)*BJ92*(DAY(EOMONTH(BJ$15,0))),
$DH92="день_2",
$DR92/30*MAX(MIN($AX92,EOMONTH(BJ$15,0))-MAX($AW92,BJ$15)+1,),
$DH92="раб.день",
$DR92/30*(IFERROR(
_xlfn.LET(_xlpm.VD,
CHOOSE(
{1;2;3;4;5;6;7;8;9;10;11;12;13;14;15;16;17;18},
45658,45659,45660,45661,45662,45663,45664,45665,45711,45724,45778,45779,45785,45786,45820,45821,45965,46022),
_xlfn.LET(_xlpm.DD,
MAX(MIN($AX92,EOMONTH(BJ$15,0))-MAX($AW92,BJ$15),),
_xlfn.IFS(
AND(MONTH($AW92)=MONTH(BJ$15),MONTH($AX92)&lt;&gt;MONTH(BJ$15)),
NETWORKDAYS.INTL($AW92,$AW92+_xlpm.DD,1,_xlpm.VD),
AND(MONTH($AW92)&lt;&gt;MONTH(BJ$15),MONTH($AX92)=MONTH(BJ$15)),
NETWORKDAYS.INTL(($AX92)-_xlpm.DD,$AX92,1,_xlpm.VD),
AND(MONTH($AW92)&lt;MONTH(BJ$15),MONTH($AX92)&gt;MONTH(BJ$15)),
NETWORKDAYS.INTL((EOMONTH(BJ$15-1,1))-_xlpm.DD,EOMONTH(BJ$15-1,1),1,_xlpm.VD),
AND(MONTH($AW92)=MONTH(BJ$15),MONTH($AX92)=MONTH(BJ$15)),
NETWORKDAYS.INTL($AW92,$AX92,1,_xlpm.VD)))),0)),
$DH92="месяц",
$DR92*BJ92,
$DH92="неделя",
$DR92*BJ92/7*(ROUNDUP((DAY(EOMONTH(BJ$15,0)))/4,0))),
0)</f>
        <v/>
      </c>
      <c r="ED92" s="125">
        <f t="array" ref="ED92">
IFERROR(_xlfn.IFS(
$DH92="день_1",
$DR92*$BL92/($AX92-$AW92+1)*BK92*(DAY(EOMONTH(BK$15,0))),
$DH92="день_2",
$DR92/30*MAX(MIN($AX92,EOMONTH(BK$15,0))-MAX($AW92,BK$15)+1,),
$DH92="раб.день",
$DR92/30*(IFERROR(
_xlfn.LET(_xlpm.VD,
CHOOSE(
{1;2;3;4;5;6;7;8;9;10;11;12;13;14;15;16;17;18},
45658,45659,45660,45661,45662,45663,45664,45665,45711,45724,45778,45779,45785,45786,45820,45821,45965,46022),
_xlfn.LET(_xlpm.DD,
MAX(MIN($AX92,EOMONTH(BK$15,0))-MAX($AW92,BK$15),),
_xlfn.IFS(
AND(MONTH($AW92)=MONTH(BK$15),MONTH($AX92)&lt;&gt;MONTH(BK$15)),
NETWORKDAYS.INTL($AW92,$AW92+_xlpm.DD,1,_xlpm.VD),
AND(MONTH($AW92)&lt;&gt;MONTH(BK$15),MONTH($AX92)=MONTH(BK$15)),
NETWORKDAYS.INTL(($AX92)-_xlpm.DD,$AX92,1,_xlpm.VD),
AND(MONTH($AW92)&lt;MONTH(BK$15),MONTH($AX92)&gt;MONTH(BK$15)),
NETWORKDAYS.INTL((EOMONTH(BK$15-1,1))-_xlpm.DD,EOMONTH(BK$15-1,1),1,_xlpm.VD),
AND(MONTH($AW92)=MONTH(BK$15),MONTH($AX92)=MONTH(BK$15)),
NETWORKDAYS.INTL($AW92,$AX92,1,_xlpm.VD)))),0)),
$DH92="месяц",
$DR92*BK92,
$DH92="неделя",
$DR92*BK92/7*(ROUNDUP((DAY(EOMONTH(BK$15,0)))/4,0))),
0)</f>
        <v/>
      </c>
      <c r="EE92" s="125">
        <f>SUM($DS92,$DT92,$DU92,$DV92,$DW92,$DX92,$DY92,$DZ92,$EA92,$EB92,$EC92,$ED92)</f>
        <v/>
      </c>
      <c r="EF92" s="125">
        <f>IFERROR(ROUND($EE92*(1+$EP92),2),0)</f>
        <v/>
      </c>
      <c r="EG92" s="128" t="n">
        <v>1</v>
      </c>
      <c r="EH92" s="126" t="n">
        <v>0</v>
      </c>
      <c r="EI92" s="126">
        <f>ROUND(SUM($EH92:$EH92)*SUM($AB92:$AB92)*$EG92,2)</f>
        <v/>
      </c>
      <c r="EJ92" s="126">
        <f>ROUND($EI92*(1+$EP92),2)</f>
        <v/>
      </c>
      <c r="EK92" s="126" t="n">
        <v>0</v>
      </c>
      <c r="EL92" s="126">
        <f>ROUND(SUM($EK92:$EK92)*SUM($AB92:$AB92)*$EG92,2)</f>
        <v/>
      </c>
      <c r="EM92" s="126">
        <f>ROUND($EL92*(1+$EP92),2)</f>
        <v/>
      </c>
      <c r="EN92" s="126">
        <f>SUM($EE92,$EI92,$EL92)</f>
        <v/>
      </c>
      <c r="EO92" s="126">
        <f>SUM($EF92,$EJ92,$EM92)</f>
        <v/>
      </c>
      <c r="EP92" s="59" t="inlineStr">
        <is>
          <t>20%</t>
        </is>
      </c>
      <c r="EQ92" s="59" t="n"/>
      <c r="ER92" s="60">
        <f t="array" ref="ER92">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MATCH(ES92,
{"AMS";"RussOutdoor";"HD Outdoor";"Ingroup";"IQ";"Ledproduction";"LisChannel";"Logic";"Media-PPL";"NovikovTV | НовиковТВ";"SMA";"SOK";"КрокусТВ | CrocusTV | IndoorTV";"Сити";"ТЯК Москва"},
0)),"")</f>
        <v/>
      </c>
      <c r="ES92" s="60" t="n"/>
      <c r="ET92" s="60">
        <f t="array" ref="ET92">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MATCH(ES92,
{"AMS";"RussOutdoor";"HD Outdoor";"Ingroup";"IQ";"Ledproduction";"LisChannel";"Logic";"Media-PPL";"NovikovTV | НовиковТВ";"SMA";"SOK";"КрокусТВ | CrocusTV | IndoorTV";"Сити";"ТЯК Москва"},
0)),"")</f>
        <v/>
      </c>
      <c r="EU92" s="60" t="n"/>
      <c r="EV92" s="60" t="n"/>
      <c r="EX92" s="110">
        <f t="array" ref="EX92">
($AR92/30
+N("ТРАФИК ПЛОЩАДКИ"))*
(IFERROR(
_xlfn.LET(
_xlpm.GPR,
HLOOKUP($L92,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(MATCH($T92,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IF($Q92="цифровой",_xlpm.GPR/$AG92,_xlpm.GPR/60)),
0)
+N("DWELL TIME"))*
(IF($AB92=0,0,IF($AB92=1,0.3,IF($AB92=2,0.5,IF($AB92&gt;2,1))))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_xlfn.IFS($AC92="да",1.2,$AC92="нет",1)*
_xlfn.IFS($AD92="да",1.2,$AD92="нет",1)*
IF(R92="статический",1,1.2)*
$X92*
INDEX(
{1.2;1;1.2;1.2;1;1.2;1.2;1.2;1.2;1.2;1.2;1;1.2;1.2;1.2;1.2;1;1;1.2;1.2;1.2;1;1;1;1;1.2;1.2;1.2;1.2;1;1;1;1;1.2;1.2;1.2;1.2;1.2;1.2;1.2;1.2;1;1;1.2;1;1;1;1;1.5;1;1;1.5;1.5;1.2},
MATCH($Q92,_xlpm.MI,0)))&gt;{0.02;0.04;0.06;0.1;0.2;0.4;0.6;0.8;1;2;4;6})),
{0;1;2;3;4;5;6;7;8;9;10;11;12},
0)))
+N("КОЭФФИЦИЕНТ КОНТАКТА"))))*
(_xlfn.IFS($X92&lt;0.1,$X92/1000,$X92&gt;25,5.2,AND($X92&gt;=0.1,$X92&lt;=25),(($X92*2+0.1)/10)*($X92/10)))*
IFERROR((_xlfn.LET(
_xlpm.MA,
{0;0.8;0.85;0.9;0.95;1},
_xlpm.MAA,
{0;1;2;3;4;5},
INDEX(_xlpm.MA,MATCH(SUMPRODUCT(--((IF(ROUND(_xlpm.MAA,1)&gt;5,5,ROUND($AB92,1)))&gt;{0;1;2;3;4;5})),_xlpm.MAA,0)))
+N("КОЭФФИЦИЕНТ КОЛ-ВО КОНСТРУКЦИЙ")),1)*
$AB92,0))*
(IF($Q92="цифровой",$AG92/15*$AI92,1)
+N("ДЛЯ ЦИФРЫ"))</f>
        <v/>
      </c>
      <c r="EY92" s="110">
        <f>IFERROR(EX92*AY92,0)</f>
        <v/>
      </c>
      <c r="EZ92" s="131">
        <f>IFERROR(DP92/EY92*1000,0)</f>
        <v/>
      </c>
      <c r="FA92" s="112">
        <f>IFERROR(FC92/FB92,0)</f>
        <v/>
      </c>
      <c r="FB92" s="112">
        <f>IFERROR((FC92/(EY92/FF92*#REF!))*0.825,0)</f>
        <v/>
      </c>
      <c r="FC92" s="112">
        <f>IFERROR(((EX92*30/AR92)*100)/30,0)</f>
        <v/>
      </c>
      <c r="FD92" s="112">
        <f>IFERROR(EY92/G92*100%,0)</f>
        <v/>
      </c>
      <c r="FE92" s="112">
        <f>IFERROR(FD92/FC92*100%,0)</f>
        <v/>
      </c>
      <c r="FF92" s="110">
        <f>IFERROR(AR92/30*AY92,0)</f>
        <v/>
      </c>
    </row>
    <row r="93" ht="13" customHeight="1">
      <c r="A93" s="59" t="n"/>
      <c r="B93" s="60" t="n"/>
      <c r="C93" s="60" t="n"/>
      <c r="D93" s="60">
        <f t="array" ref="D93">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MATCH($E93,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93" s="60">
        <f t="array" ref="E93">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MATCH($F93,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93" s="60" t="inlineStr"/>
      <c r="G93" s="60" t="n"/>
      <c r="H93" s="60">
        <f t="array" ref="H93">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MATCH($I93,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93" s="60" t="n"/>
      <c r="J93" s="60" t="n"/>
      <c r="K93" s="60" t="n"/>
      <c r="L93" s="60" t="n"/>
      <c r="M93" s="60" t="n"/>
      <c r="N93" s="60" t="n"/>
      <c r="O93" s="60" t="n"/>
      <c r="P93" s="60">
        <f t="array" ref="P93">
_xlfn.IFS(
ISNUMBER(MATCH($Q93,{"шелфбаннер","разделитель","монетница","чековая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ISNUMBER(MATCH($Q93,{"LED/LCD","видеокулер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ISNUMBER(MATCH($Q93,{"автомобиль","машина","выставочное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ISNUMBER(MATCH($Q93,{"билборд","лифтовая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ISNUMBER(MATCH($Q93,{"навигация","подвесной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ISNUMBER(MATCH($Q93,{"движущаяся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ISNUMBER(MATCH($Q93,{"каталог","журнал"},)),
"Пресса",
$Q93="","")</f>
        <v/>
      </c>
      <c r="Q93" s="60" t="n"/>
      <c r="R93" s="60">
        <f t="array" ref="R93">
IFERROR(
_xlfn.IFS(
OR(ISNUMBER(MATCH($Q93,{"экспозиция","макет","стенд","автостенд","авто стенд","выставочное пространство","выставочные стенды","модульные выставочные стенды","3Д конструкция","3D конструкция"},)),P93="Экспонирование"),
"нестандартный",
ISNUMBER(MATCH($Q93,{"скроллер","призматрон"},)),
"динамический",
$P93="Видео",
"цифровой",
OR($P93="Пресса",$P93="Щит",$P93="POSm",$P93="Подвес",$P93="Брендирование/оклейка"),
"статический"),"")</f>
        <v/>
      </c>
      <c r="S93" s="59" t="n"/>
      <c r="T93" s="60" t="n"/>
      <c r="U93" s="60" t="n"/>
      <c r="V93" s="60">
        <f>
IF(P93="Видео",
"цифровой постер/ролик",
IF(ISNUMBER(MATCH(Q93,{"короб световой","короб световой | лайтбокс","короб световой | кристалайт","лайтбокс","лайт бокс","кристалайт","LB","lightbox"},)),
"бэклит",
IF(P93="Брендирование/оклейка",
"перфарированная пленка/самоклейка",
IF(P93="Экспонирование",
"под запрос",
IF(P93="Подвес",
"баннер/ткань",
"")))))</f>
        <v/>
      </c>
      <c r="W93" s="59" t="n"/>
      <c r="X93" s="59" t="n"/>
      <c r="Y93" s="59" t="n"/>
      <c r="Z93" s="61" t="n"/>
      <c r="AA93" s="61" t="n"/>
      <c r="AB93" s="61">
        <f>IF(BL93&gt;0,Z93,0)</f>
        <v/>
      </c>
      <c r="AC93" s="59" t="n"/>
      <c r="AD93" s="59" t="n"/>
      <c r="AE93" s="59" t="n"/>
      <c r="AF93" s="59" t="n"/>
      <c r="AG93" s="59" t="n"/>
      <c r="AH93" s="59" t="n"/>
      <c r="AI93" s="59" t="n"/>
      <c r="AJ93" s="59" t="n"/>
      <c r="AK93" s="59" t="n"/>
      <c r="AL93" s="62">
        <f>IFERROR(IF(OR(R93="статический",R93="динамический",R93="нестандартный",R93="",R93=""),"-",IF(AND(AH93="-",AI93="-"),"-",AK93*3600/AH93*AI93)),"-")</f>
        <v/>
      </c>
      <c r="AM93" s="62">
        <f>IFERROR(IF(OR(R93="статический",R93="динамический",R93="",R93="", R93="BTL",R93="нестандартный"),"-",AG93*AI93*AL93/60),"-")</f>
        <v/>
      </c>
      <c r="AN93" s="63">
        <f>IFERROR(IF(AH93="","-",AG93*AI93/AH93),"-")</f>
        <v/>
      </c>
      <c r="AO93" s="59">
        <f>IFERROR(IF(OR($R93="статический",$R93="динамический",$R93="",$R93="",$R93="BTL",$R93="нестандартный"),"-",$AL93*$AY93),"-")</f>
        <v/>
      </c>
      <c r="AP93" s="62">
        <f>IFERROR(IF(OR($R93="статический",$R93="динамический",$R93="",$R93="",$R93="BTL",$R93="нестандартный"),"-",$AM93*AY93),"-")</f>
        <v/>
      </c>
      <c r="AQ93" s="64" t="n"/>
      <c r="AR93" s="61" t="n"/>
      <c r="AS93" s="61" t="n"/>
      <c r="AT93" s="61" t="n"/>
      <c r="AU93" s="65" t="n"/>
      <c r="AV93" s="124">
        <f>IFERROR(DR93/AT93*1000,"n/a")</f>
        <v/>
      </c>
      <c r="AW93" s="67" t="n"/>
      <c r="AX93" s="67" t="n"/>
      <c r="AY93" s="43">
        <f>IFERROR(IF(OR($AW93="",$AX93=""),"",_xlfn.DAYS($AX93+1,$AW93)),"")</f>
        <v/>
      </c>
      <c r="AZ93" s="68">
        <f t="array" ref="AZ93">
_xlfn.LET(_xlpm.COEFF,
IF($AW93+$AX93=0,0,IF(MAX(MIN($AX93,EOMONTH(AZ$15,0))-MAX($AW93,AZ$15)+1,)&gt;0,1,0)),
_xlfn.IFS(
$ES93="LisChannel",
_xlpm.COEFF*
INDEX({1;1;1.2;1.2;1;1;1;1;1.2;1.2;1.2;1.2},
MATCH(MONTH(AZ$15),
{1,2,3,4,5,6,7,8,9,10,11,12})),
CONCATENATE($ES93," ",$L93)="RussOutdoor метро",
_xlpm.COEFF*
INDEX({0.8;0.9;1.1;1.1;1;1;1;1;1.1;1.1;1.1;1.1},
MATCH(MONTH(AZ$15),
{1,2,3,4,5,6,7,8,9,10,11,12})),
$ES93&lt;&gt;"LisChannel",
_xlpm.COEFF,
$ES93&lt;&gt;"RussOutdoor",
_xlpm.COEFF))</f>
        <v/>
      </c>
      <c r="BA93" s="68">
        <f t="array" ref="BA93">
_xlfn.LET(_xlpm.COEFF,
IF($AW93+$AX93=0,0,IF(MAX(MIN($AX93,EOMONTH(BA$15,0))-MAX($AW93,BA$15)+1,)&gt;0,1,0)),
_xlfn.IFS(
$ES93="LisChannel",
_xlpm.COEFF*
INDEX({1;1;1.2;1.2;1;1;1;1;1.2;1.2;1.2;1.2},
MATCH(MONTH(BA$15),
{1,2,3,4,5,6,7,8,9,10,11,12})),
CONCATENATE($ES93," ",$L93)="RussOutdoor метро",
_xlpm.COEFF*
INDEX({0.8;0.9;1.1;1.1;1;1;1;1;1.1;1.1;1.1;1.1},
MATCH(MONTH(BA$15),
{1,2,3,4,5,6,7,8,9,10,11,12})),
$ES93&lt;&gt;"LisChannel",
_xlpm.COEFF,
$ES93&lt;&gt;"RussOutdoor",
_xlpm.COEFF))</f>
        <v/>
      </c>
      <c r="BB93" s="68">
        <f t="array" ref="BB93">
_xlfn.LET(_xlpm.COEFF,
IF($AW93+$AX93=0,0,IF(MAX(MIN($AX93,EOMONTH(BB$15,0))-MAX($AW93,BB$15)+1,)&gt;0,1,0)),
_xlfn.IFS(
$ES93="LisChannel",
_xlpm.COEFF*
INDEX({1;1;1.2;1.2;1;1;1;1;1.2;1.2;1.2;1.2},
MATCH(MONTH(BB$15),
{1,2,3,4,5,6,7,8,9,10,11,12})),
CONCATENATE($ES93," ",$L93)="RussOutdoor метро",
_xlpm.COEFF*
INDEX({0.8;0.9;1.1;1.1;1;1;1;1;1.1;1.1;1.1;1.1},
MATCH(MONTH(BB$15),
{1,2,3,4,5,6,7,8,9,10,11,12})),
$ES93&lt;&gt;"LisChannel",
_xlpm.COEFF,
$ES93&lt;&gt;"RussOutdoor",
_xlpm.COEFF))</f>
        <v/>
      </c>
      <c r="BC93" s="68">
        <f t="array" ref="BC93">
_xlfn.LET(_xlpm.COEFF,
IF($AW93+$AX93=0,0,IF(MAX(MIN($AX93,EOMONTH(BC$15,0))-MAX($AW93,BC$15)+1,)&gt;0,1,0)),
_xlfn.IFS(
$ES93="LisChannel",
_xlpm.COEFF*
INDEX({1;1;1.2;1.2;1;1;1;1;1.2;1.2;1.2;1.2},
MATCH(MONTH(BC$15),
{1,2,3,4,5,6,7,8,9,10,11,12})),
CONCATENATE($ES93," ",$L93)="RussOutdoor метро",
_xlpm.COEFF*
INDEX({0.8;0.9;1.1;1.1;1;1;1;1;1.1;1.1;1.1;1.1},
MATCH(MONTH(BC$15),
{1,2,3,4,5,6,7,8,9,10,11,12})),
$ES93&lt;&gt;"LisChannel",
_xlpm.COEFF,
$ES93&lt;&gt;"RussOutdoor",
_xlpm.COEFF))</f>
        <v/>
      </c>
      <c r="BD93" s="68">
        <f t="array" ref="BD93">
_xlfn.LET(_xlpm.COEFF,
IF($AW93+$AX93=0,0,IF(MAX(MIN($AX93,EOMONTH(BD$15,0))-MAX($AW93,BD$15)+1,)&gt;0,1,0)),
_xlfn.IFS(
$ES93="LisChannel",
_xlpm.COEFF*
INDEX({1;1;1.2;1.2;1;1;1;1;1.2;1.2;1.2;1.2},
MATCH(MONTH(BD$15),
{1,2,3,4,5,6,7,8,9,10,11,12})),
CONCATENATE($ES93," ",$L93)="RussOutdoor метро",
_xlpm.COEFF*
INDEX({0.8;0.9;1.1;1.1;1;1;1;1;1.1;1.1;1.1;1.1},
MATCH(MONTH(BD$15),
{1,2,3,4,5,6,7,8,9,10,11,12})),
$ES93&lt;&gt;"LisChannel",
_xlpm.COEFF,
$ES93&lt;&gt;"RussOutdoor",
_xlpm.COEFF))</f>
        <v/>
      </c>
      <c r="BE93" s="68">
        <f t="array" ref="BE93">
_xlfn.LET(_xlpm.COEFF,
IF($AW93+$AX93=0,0,IF(MAX(MIN($AX93,EOMONTH(BE$15,0))-MAX($AW93,BE$15)+1,)&gt;0,1,0)),
_xlfn.IFS(
$ES93="LisChannel",
_xlpm.COEFF*
INDEX({1;1;1.2;1.2;1;1;1;1;1.2;1.2;1.2;1.2},
MATCH(MONTH(BE$15),
{1,2,3,4,5,6,7,8,9,10,11,12})),
CONCATENATE($ES93," ",$L93)="RussOutdoor метро",
_xlpm.COEFF*
INDEX({0.8;0.9;1.1;1.1;1;1;1;1;1.1;1.1;1.1;1.1},
MATCH(MONTH(BE$15),
{1,2,3,4,5,6,7,8,9,10,11,12})),
$ES93&lt;&gt;"LisChannel",
_xlpm.COEFF,
$ES93&lt;&gt;"RussOutdoor",
_xlpm.COEFF))</f>
        <v/>
      </c>
      <c r="BF93" s="68">
        <f t="array" ref="BF93">
_xlfn.LET(_xlpm.COEFF,
IF($AW93+$AX93=0,0,IF(MAX(MIN($AX93,EOMONTH(BF$15,0))-MAX($AW93,BF$15)+1,)&gt;0,1,0)),
_xlfn.IFS(
$ES93="LisChannel",
_xlpm.COEFF*
INDEX({1;1;1.2;1.2;1;1;1;1;1.2;1.2;1.2;1.2},
MATCH(MONTH(BF$15),
{1,2,3,4,5,6,7,8,9,10,11,12})),
CONCATENATE($ES93," ",$L93)="RussOutdoor метро",
_xlpm.COEFF*
INDEX({0.8;0.9;1.1;1.1;1;1;1;1;1.1;1.1;1.1;1.1},
MATCH(MONTH(BF$15),
{1,2,3,4,5,6,7,8,9,10,11,12})),
$ES93&lt;&gt;"LisChannel",
_xlpm.COEFF,
$ES93&lt;&gt;"RussOutdoor",
_xlpm.COEFF))</f>
        <v/>
      </c>
      <c r="BG93" s="68">
        <f t="array" ref="BG93">
_xlfn.LET(_xlpm.COEFF,
IF($AW93+$AX93=0,0,IF(MAX(MIN($AX93,EOMONTH(BG$15,0))-MAX($AW93,BG$15)+1,)&gt;0,1,0)),
_xlfn.IFS(
$ES93="LisChannel",
_xlpm.COEFF*
INDEX({1;1;1.2;1.2;1;1;1;1;1.2;1.2;1.2;1.2},
MATCH(MONTH(BG$15),
{1,2,3,4,5,6,7,8,9,10,11,12})),
CONCATENATE($ES93," ",$L93)="RussOutdoor метро",
_xlpm.COEFF*
INDEX({0.8;0.9;1.1;1.1;1;1;1;1;1.1;1.1;1.1;1.1},
MATCH(MONTH(BG$15),
{1,2,3,4,5,6,7,8,9,10,11,12})),
$ES93&lt;&gt;"LisChannel",
_xlpm.COEFF,
$ES93&lt;&gt;"RussOutdoor",
_xlpm.COEFF))</f>
        <v/>
      </c>
      <c r="BH93" s="68">
        <f t="array" ref="BH93">
_xlfn.LET(_xlpm.COEFF,
IF($AW93+$AX93=0,0,IF(MAX(MIN($AX93,EOMONTH(BH$15,0))-MAX($AW93,BH$15)+1,)&gt;0,1,0)),
_xlfn.IFS(
$ES93="LisChannel",
_xlpm.COEFF*
INDEX({1;1;1.2;1.2;1;1;1;1;1.2;1.2;1.2;1.2},
MATCH(MONTH(BH$15),
{1,2,3,4,5,6,7,8,9,10,11,12})),
CONCATENATE($ES93," ",$L93)="RussOutdoor метро",
_xlpm.COEFF*
INDEX({0.8;0.9;1.1;1.1;1;1;1;1;1.1;1.1;1.1;1.1},
MATCH(MONTH(BH$15),
{1,2,3,4,5,6,7,8,9,10,11,12})),
$ES93&lt;&gt;"LisChannel",
_xlpm.COEFF,
$ES93&lt;&gt;"RussOutdoor",
_xlpm.COEFF))</f>
        <v/>
      </c>
      <c r="BI93" s="68">
        <f t="array" ref="BI93">
_xlfn.LET(_xlpm.COEFF,
IF($AW93+$AX93=0,0,IF(MAX(MIN($AX93,EOMONTH(BI$15,0))-MAX($AW93,BI$15)+1,)&gt;0,1,0)),
_xlfn.IFS(
$ES93="LisChannel",
_xlpm.COEFF*
INDEX({1;1;1.2;1.2;1;1;1;1;1.2;1.2;1.2;1.2},
MATCH(MONTH(BI$15),
{1,2,3,4,5,6,7,8,9,10,11,12})),
CONCATENATE($ES93," ",$L93)="RussOutdoor метро",
_xlpm.COEFF*
INDEX({0.8;0.9;1.1;1.1;1;1;1;1;1.1;1.1;1.1;1.1},
MATCH(MONTH(BI$15),
{1,2,3,4,5,6,7,8,9,10,11,12})),
$ES93&lt;&gt;"LisChannel",
_xlpm.COEFF,
$ES93&lt;&gt;"RussOutdoor",
_xlpm.COEFF))</f>
        <v/>
      </c>
      <c r="BJ93" s="68">
        <f t="array" ref="BJ93">
_xlfn.LET(_xlpm.COEFF,
IF($AW93+$AX93=0,0,IF(MAX(MIN($AX93,EOMONTH(BJ$15,0))-MAX($AW93,BJ$15)+1,)&gt;0,1,0)),
_xlfn.IFS(
$ES93="LisChannel",
_xlpm.COEFF*
INDEX({1;1;1.2;1.2;1;1;1;1;1.2;1.2;1.2;1.2},
MATCH(MONTH(BJ$15),
{1,2,3,4,5,6,7,8,9,10,11,12})),
CONCATENATE($ES93," ",$L93)="RussOutdoor метро",
_xlpm.COEFF*
INDEX({0.8;0.9;1.1;1.1;1;1;1;1;1.1;1.1;1.1;1.1},
MATCH(MONTH(BJ$15),
{1,2,3,4,5,6,7,8,9,10,11,12})),
$ES93&lt;&gt;"LisChannel",
_xlpm.COEFF,
$ES93&lt;&gt;"RussOutdoor",
_xlpm.COEFF))</f>
        <v/>
      </c>
      <c r="BK93" s="68">
        <f t="array" ref="BK93">
_xlfn.LET(_xlpm.COEFF,
IF($AW93+$AX93=0,0,IF(MAX(MIN($AX93,EOMONTH(BK$15,0))-MAX($AW93,BK$15)+1,)&gt;0,1,0)),
_xlfn.IFS(
$ES93="LisChannel",
_xlpm.COEFF*
INDEX({1;1;1.2;1.2;1;1;1;1;1.2;1.2;1.2;1.2},
MATCH(MONTH(BK$15),
{1,2,3,4,5,6,7,8,9,10,11,12})),
CONCATENATE($ES93," ",$L93)="RussOutdoor метро",
_xlpm.COEFF*
INDEX({0.8;0.9;1.1;1.1;1;1;1;1;1.1;1.1;1.1;1.1},
MATCH(MONTH(BK$15),
{1,2,3,4,5,6,7,8,9,10,11,12})),
$ES93&lt;&gt;"LisChannel",
_xlpm.COEFF,
$ES93&lt;&gt;"RussOutdoor",
_xlpm.COEFF))</f>
        <v/>
      </c>
      <c r="BL93" s="62">
        <f>COUNTIFS($AZ93:$BK93,"&gt;0")</f>
        <v/>
      </c>
      <c r="BM93" s="65" t="n"/>
      <c r="BN93" s="125">
        <f>$DJ93</f>
        <v/>
      </c>
      <c r="BO93" s="63">
        <f>$DQ93</f>
        <v/>
      </c>
      <c r="BP93" s="125">
        <f>
IFERROR(
IF($BL93=0,0,
$BN93*(1-$BO93)),
0)</f>
        <v/>
      </c>
      <c r="BQ93" s="125">
        <f t="array" ref="BQ93">
IFERROR(
_xlfn.IFS(
$DH93="день_1",
$BP93*$BL93/($AX93-$AW93+1)*AZ93*(DAY(EOMONTH(AZ$15,0))),
$DH93="день_2",
$BP93/30*MAX(MIN($AX93,EOMONTH(AZ$15,0))-MAX($AW93,AZ$15)+1,),
$DH93="раб.день",
$BP93/30*(IFERROR(
_xlfn.LET(_xlpm.VD,
CHOOSE(
{1;2;3;4;5;6;7;8;9;10;11;12;13;14;15;16;17;18},
45658,45659,45660,45661,45662,45663,45664,45665,45711,45724,45778,45779,45785,45786,45820,45821,45965,46022),
_xlfn.LET(_xlpm.DD,
MAX(MIN($AX93,EOMONTH(AZ$15,0))-MAX($AW93,AZ$15),),
_xlfn.IFS(
AND(MONTH($AW93)=MONTH(AZ$15),MONTH($AX93)&lt;&gt;MONTH(AZ$15)),
NETWORKDAYS.INTL($AW93,$AW93+_xlpm.DD,1,_xlpm.VD),
AND(MONTH($AW93)&lt;&gt;MONTH(AZ$15),MONTH($AX93)=MONTH(AZ$15)),
NETWORKDAYS.INTL(($AX93)-_xlpm.DD,$AX93,1,_xlpm.VD),
AND(MONTH($AW93)&lt;MONTH(AZ$15),MONTH($AX93)&gt;MONTH(AZ$15)),
NETWORKDAYS.INTL((EOMONTH(AZ$15-1,1))-_xlpm.DD,EOMONTH(AZ$15-1,1),1,_xlpm.VD),
AND(MONTH($AW93)=MONTH(AZ$15),MONTH($AX93)=MONTH(AZ$15)),
NETWORKDAYS.INTL($AW93,$AX93,1,_xlpm.VD)))),0)),
$DH93="месяц",
$BP93*AZ93,
$DH93="неделя",
$BP93*AZ93/7*(ROUNDUP((DAY(EOMONTH(AZ$15,0)))/4,0))),
0)</f>
        <v/>
      </c>
      <c r="BR93" s="125">
        <f t="array" ref="BR93">
IFERROR(
_xlfn.IFS(
$DH93="день_1",
$BP93*$BL93/($AX93-$AW93+1)*BA93*(DAY(EOMONTH(BA$15,0))),
$DH93="день_2",
$BP93/30*MAX(MIN($AX93,EOMONTH(BA$15,0))-MAX($AW93,BA$15)+1,),
$DH93="раб.день",
$BP93/30*(IFERROR(
_xlfn.LET(_xlpm.VD,
CHOOSE(
{1;2;3;4;5;6;7;8;9;10;11;12;13;14;15;16;17;18},
45658,45659,45660,45661,45662,45663,45664,45665,45711,45724,45778,45779,45785,45786,45820,45821,45965,46022),
_xlfn.LET(_xlpm.DD,
MAX(MIN($AX93,EOMONTH(BA$15,0))-MAX($AW93,BA$15),),
_xlfn.IFS(
AND(MONTH($AW93)=MONTH(BA$15),MONTH($AX93)&lt;&gt;MONTH(BA$15)),
NETWORKDAYS.INTL($AW93,$AW93+_xlpm.DD,1,_xlpm.VD),
AND(MONTH($AW93)&lt;&gt;MONTH(BA$15),MONTH($AX93)=MONTH(BA$15)),
NETWORKDAYS.INTL(($AX93)-_xlpm.DD,$AX93,1,_xlpm.VD),
AND(MONTH($AW93)&lt;MONTH(BA$15),MONTH($AX93)&gt;MONTH(BA$15)),
NETWORKDAYS.INTL((EOMONTH(BA$15-1,1))-_xlpm.DD,EOMONTH(BA$15-1,1),1,_xlpm.VD),
AND(MONTH($AW93)=MONTH(BA$15),MONTH($AX93)=MONTH(BA$15)),
NETWORKDAYS.INTL($AW93,$AX93,1,_xlpm.VD)))),0)),
$DH93="месяц",
$BP93*BA93,
$DH93="неделя",
$BP93*BA93/7*(ROUNDUP((DAY(EOMONTH(BA$15,0)))/4,0))),
0)</f>
        <v/>
      </c>
      <c r="BS93" s="125">
        <f t="array" ref="BS93">
IFERROR(
_xlfn.IFS(
$DH93="день_1",
$BP93*$BL93/($AX93-$AW93+1)*BB93*(DAY(EOMONTH(BB$15,0))),
$DH93="день_2",
$BP93/30*MAX(MIN($AX93,EOMONTH(BB$15,0))-MAX($AW93,BB$15)+1,),
$DH93="раб.день",
$BP93/30*(IFERROR(
_xlfn.LET(_xlpm.VD,
CHOOSE(
{1;2;3;4;5;6;7;8;9;10;11;12;13;14;15;16;17;18},
45658,45659,45660,45661,45662,45663,45664,45665,45711,45724,45778,45779,45785,45786,45820,45821,45965,46022),
_xlfn.LET(_xlpm.DD,
MAX(MIN($AX93,EOMONTH(BB$15,0))-MAX($AW93,BB$15),),
_xlfn.IFS(
AND(MONTH($AW93)=MONTH(BB$15),MONTH($AX93)&lt;&gt;MONTH(BB$15)),
NETWORKDAYS.INTL($AW93,$AW93+_xlpm.DD,1,_xlpm.VD),
AND(MONTH($AW93)&lt;&gt;MONTH(BB$15),MONTH($AX93)=MONTH(BB$15)),
NETWORKDAYS.INTL(($AX93)-_xlpm.DD,$AX93,1,_xlpm.VD),
AND(MONTH($AW93)&lt;MONTH(BB$15),MONTH($AX93)&gt;MONTH(BB$15)),
NETWORKDAYS.INTL((EOMONTH(BB$15-1,1))-_xlpm.DD,EOMONTH(BB$15-1,1),1,_xlpm.VD),
AND(MONTH($AW93)=MONTH(BB$15),MONTH($AX93)=MONTH(BB$15)),
NETWORKDAYS.INTL($AW93,$AX93,1,_xlpm.VD)))),0)),
$DH93="месяц",
$BP93*BB93,
$DH93="неделя",
$BP93*BB93/7*(ROUNDUP((DAY(EOMONTH(BB$15,0)))/4,0))),
0)</f>
        <v/>
      </c>
      <c r="BT93" s="125">
        <f t="array" ref="BT93">
IFERROR(
_xlfn.IFS(
$DH93="день_1",
$BP93*$BL93/($AX93-$AW93+1)*BC93*(DAY(EOMONTH(BC$15,0))),
$DH93="день_2",
$BP93/30*MAX(MIN($AX93,EOMONTH(BC$15,0))-MAX($AW93,BC$15)+1,),
$DH93="раб.день",
$BP93/30*(IFERROR(
_xlfn.LET(_xlpm.VD,
CHOOSE(
{1;2;3;4;5;6;7;8;9;10;11;12;13;14;15;16;17;18},
45658,45659,45660,45661,45662,45663,45664,45665,45711,45724,45778,45779,45785,45786,45820,45821,45965,46022),
_xlfn.LET(_xlpm.DD,
MAX(MIN($AX93,EOMONTH(BC$15,0))-MAX($AW93,BC$15),),
_xlfn.IFS(
AND(MONTH($AW93)=MONTH(BC$15),MONTH($AX93)&lt;&gt;MONTH(BC$15)),
NETWORKDAYS.INTL($AW93,$AW93+_xlpm.DD,1,_xlpm.VD),
AND(MONTH($AW93)&lt;&gt;MONTH(BC$15),MONTH($AX93)=MONTH(BC$15)),
NETWORKDAYS.INTL(($AX93)-_xlpm.DD,$AX93,1,_xlpm.VD),
AND(MONTH($AW93)&lt;MONTH(BC$15),MONTH($AX93)&gt;MONTH(BC$15)),
NETWORKDAYS.INTL((EOMONTH(BC$15-1,1))-_xlpm.DD,EOMONTH(BC$15-1,1),1,_xlpm.VD),
AND(MONTH($AW93)=MONTH(BC$15),MONTH($AX93)=MONTH(BC$15)),
NETWORKDAYS.INTL($AW93,$AX93,1,_xlpm.VD)))),0)),
$DH93="месяц",
$BP93*BC93,
$DH93="неделя",
$BP93*BC93/7*(ROUNDUP((DAY(EOMONTH(BC$15,0)))/4,0))),
0)</f>
        <v/>
      </c>
      <c r="BU93" s="125">
        <f t="array" ref="BU93">
IFERROR(
_xlfn.IFS(
$DH93="день_1",
$BP93*$BL93/($AX93-$AW93+1)*BD93*(DAY(EOMONTH(BD$15,0))),
$DH93="день_2",
$BP93/30*MAX(MIN($AX93,EOMONTH(BD$15,0))-MAX($AW93,BD$15)+1,),
$DH93="раб.день",
$BP93/30*(IFERROR(
_xlfn.LET(_xlpm.VD,
CHOOSE(
{1;2;3;4;5;6;7;8;9;10;11;12;13;14;15;16;17;18},
45658,45659,45660,45661,45662,45663,45664,45665,45711,45724,45778,45779,45785,45786,45820,45821,45965,46022),
_xlfn.LET(_xlpm.DD,
MAX(MIN($AX93,EOMONTH(BD$15,0))-MAX($AW93,BD$15),),
_xlfn.IFS(
AND(MONTH($AW93)=MONTH(BD$15),MONTH($AX93)&lt;&gt;MONTH(BD$15)),
NETWORKDAYS.INTL($AW93,$AW93+_xlpm.DD,1,_xlpm.VD),
AND(MONTH($AW93)&lt;&gt;MONTH(BD$15),MONTH($AX93)=MONTH(BD$15)),
NETWORKDAYS.INTL(($AX93)-_xlpm.DD,$AX93,1,_xlpm.VD),
AND(MONTH($AW93)&lt;MONTH(BD$15),MONTH($AX93)&gt;MONTH(BD$15)),
NETWORKDAYS.INTL((EOMONTH(BD$15-1,1))-_xlpm.DD,EOMONTH(BD$15-1,1),1,_xlpm.VD),
AND(MONTH($AW93)=MONTH(BD$15),MONTH($AX93)=MONTH(BD$15)),
NETWORKDAYS.INTL($AW93,$AX93,1,_xlpm.VD)))),0)),
$DH93="месяц",
$BP93*BD93,
$DH93="неделя",
$BP93*BD93/7*(ROUNDUP((DAY(EOMONTH(BD$15,0)))/4,0))),
0)</f>
        <v/>
      </c>
      <c r="BV93" s="125">
        <f t="array" ref="BV93">
IFERROR(
_xlfn.IFS(
$DH93="день_1",
$BP93*$BL93/($AX93-$AW93+1)*BE93*(DAY(EOMONTH(BE$15,0))),
$DH93="день_2",
$BP93/30*MAX(MIN($AX93,EOMONTH(BE$15,0))-MAX($AW93,BE$15)+1,),
$DH93="раб.день",
$BP93/30*(IFERROR(
_xlfn.LET(_xlpm.VD,
CHOOSE(
{1;2;3;4;5;6;7;8;9;10;11;12;13;14;15;16;17;18},
45658,45659,45660,45661,45662,45663,45664,45665,45711,45724,45778,45779,45785,45786,45820,45821,45965,46022),
_xlfn.LET(_xlpm.DD,
MAX(MIN($AX93,EOMONTH(BE$15,0))-MAX($AW93,BE$15),),
_xlfn.IFS(
AND(MONTH($AW93)=MONTH(BE$15),MONTH($AX93)&lt;&gt;MONTH(BE$15)),
NETWORKDAYS.INTL($AW93,$AW93+_xlpm.DD,1,_xlpm.VD),
AND(MONTH($AW93)&lt;&gt;MONTH(BE$15),MONTH($AX93)=MONTH(BE$15)),
NETWORKDAYS.INTL(($AX93)-_xlpm.DD,$AX93,1,_xlpm.VD),
AND(MONTH($AW93)&lt;MONTH(BE$15),MONTH($AX93)&gt;MONTH(BE$15)),
NETWORKDAYS.INTL((EOMONTH(BE$15-1,1))-_xlpm.DD,EOMONTH(BE$15-1,1),1,_xlpm.VD),
AND(MONTH($AW93)=MONTH(BE$15),MONTH($AX93)=MONTH(BE$15)),
NETWORKDAYS.INTL($AW93,$AX93,1,_xlpm.VD)))),0)),
$DH93="месяц",
$BP93*BE93,
$DH93="неделя",
$BP93*BE93/7*(ROUNDUP((DAY(EOMONTH(BE$15,0)))/4,0))),
0)</f>
        <v/>
      </c>
      <c r="BW93" s="125">
        <f t="array" ref="BW93">
IFERROR(
_xlfn.IFS(
$DH93="день_1",
$BP93*$BL93/($AX93-$AW93+1)*BF93*(DAY(EOMONTH(BF$15,0))),
$DH93="день_2",
$BP93/30*MAX(MIN($AX93,EOMONTH(BF$15,0))-MAX($AW93,BF$15)+1,),
$DH93="раб.день",
$BP93/30*(IFERROR(
_xlfn.LET(_xlpm.VD,
CHOOSE(
{1;2;3;4;5;6;7;8;9;10;11;12;13;14;15;16;17;18},
45658,45659,45660,45661,45662,45663,45664,45665,45711,45724,45778,45779,45785,45786,45820,45821,45965,46022),
_xlfn.LET(_xlpm.DD,
MAX(MIN($AX93,EOMONTH(BF$15,0))-MAX($AW93,BF$15),),
_xlfn.IFS(
AND(MONTH($AW93)=MONTH(BF$15),MONTH($AX93)&lt;&gt;MONTH(BF$15)),
NETWORKDAYS.INTL($AW93,$AW93+_xlpm.DD,1,_xlpm.VD),
AND(MONTH($AW93)&lt;&gt;MONTH(BF$15),MONTH($AX93)=MONTH(BF$15)),
NETWORKDAYS.INTL(($AX93)-_xlpm.DD,$AX93,1,_xlpm.VD),
AND(MONTH($AW93)&lt;MONTH(BF$15),MONTH($AX93)&gt;MONTH(BF$15)),
NETWORKDAYS.INTL((EOMONTH(BF$15-1,1))-_xlpm.DD,EOMONTH(BF$15-1,1),1,_xlpm.VD),
AND(MONTH($AW93)=MONTH(BF$15),MONTH($AX93)=MONTH(BF$15)),
NETWORKDAYS.INTL($AW93,$AX93,1,_xlpm.VD)))),0)),
$DH93="месяц",
$BP93*BF93,
$DH93="неделя",
$BP93*BF93/7*(ROUNDUP((DAY(EOMONTH(BF$15,0)))/4,0))),
0)</f>
        <v/>
      </c>
      <c r="BX93" s="125">
        <f t="array" ref="BX93">
IFERROR(
_xlfn.IFS(
$DH93="день_1",
$BP93*$BL93/($AX93-$AW93+1)*BG93*(DAY(EOMONTH(BG$15,0))),
$DH93="день_2",
$BP93/30*MAX(MIN($AX93,EOMONTH(BG$15,0))-MAX($AW93,BG$15)+1,),
$DH93="раб.день",
$BP93/30*(IFERROR(
_xlfn.LET(_xlpm.VD,
CHOOSE(
{1;2;3;4;5;6;7;8;9;10;11;12;13;14;15;16;17;18},
45658,45659,45660,45661,45662,45663,45664,45665,45711,45724,45778,45779,45785,45786,45820,45821,45965,46022),
_xlfn.LET(_xlpm.DD,
MAX(MIN($AX93,EOMONTH(BG$15,0))-MAX($AW93,BG$15),),
_xlfn.IFS(
AND(MONTH($AW93)=MONTH(BG$15),MONTH($AX93)&lt;&gt;MONTH(BG$15)),
NETWORKDAYS.INTL($AW93,$AW93+_xlpm.DD,1,_xlpm.VD),
AND(MONTH($AW93)&lt;&gt;MONTH(BG$15),MONTH($AX93)=MONTH(BG$15)),
NETWORKDAYS.INTL(($AX93)-_xlpm.DD,$AX93,1,_xlpm.VD),
AND(MONTH($AW93)&lt;MONTH(BG$15),MONTH($AX93)&gt;MONTH(BG$15)),
NETWORKDAYS.INTL((EOMONTH(BG$15-1,1))-_xlpm.DD,EOMONTH(BG$15-1,1),1,_xlpm.VD),
AND(MONTH($AW93)=MONTH(BG$15),MONTH($AX93)=MONTH(BG$15)),
NETWORKDAYS.INTL($AW93,$AX93,1,_xlpm.VD)))),0)),
$DH93="месяц",
$BP93*BG93,
$DH93="неделя",
$BP93*BG93/7*(ROUNDUP((DAY(EOMONTH(BG$15,0)))/4,0))),
0)</f>
        <v/>
      </c>
      <c r="BY93" s="125">
        <f t="array" ref="BY93">
IFERROR(
_xlfn.IFS(
$DH93="день_1",
$BP93*$BL93/($AX93-$AW93+1)*BH93*(DAY(EOMONTH(BH$15,0))),
$DH93="день_2",
$BP93/30*MAX(MIN($AX93,EOMONTH(BH$15,0))-MAX($AW93,BH$15)+1,),
$DH93="раб.день",
$BP93/30*(IFERROR(
_xlfn.LET(_xlpm.VD,
CHOOSE(
{1;2;3;4;5;6;7;8;9;10;11;12;13;14;15;16;17;18},
45658,45659,45660,45661,45662,45663,45664,45665,45711,45724,45778,45779,45785,45786,45820,45821,45965,46022),
_xlfn.LET(_xlpm.DD,
MAX(MIN($AX93,EOMONTH(BH$15,0))-MAX($AW93,BH$15),),
_xlfn.IFS(
AND(MONTH($AW93)=MONTH(BH$15),MONTH($AX93)&lt;&gt;MONTH(BH$15)),
NETWORKDAYS.INTL($AW93,$AW93+_xlpm.DD,1,_xlpm.VD),
AND(MONTH($AW93)&lt;&gt;MONTH(BH$15),MONTH($AX93)=MONTH(BH$15)),
NETWORKDAYS.INTL(($AX93)-_xlpm.DD,$AX93,1,_xlpm.VD),
AND(MONTH($AW93)&lt;MONTH(BH$15),MONTH($AX93)&gt;MONTH(BH$15)),
NETWORKDAYS.INTL((EOMONTH(BH$15-1,1))-_xlpm.DD,EOMONTH(BH$15-1,1),1,_xlpm.VD),
AND(MONTH($AW93)=MONTH(BH$15),MONTH($AX93)=MONTH(BH$15)),
NETWORKDAYS.INTL($AW93,$AX93,1,_xlpm.VD)))),0)),
$DH93="месяц",
$BP93*BH93,
$DH93="неделя",
$BP93*BH93/7*(ROUNDUP((DAY(EOMONTH(BH$15,0)))/4,0))),
0)</f>
        <v/>
      </c>
      <c r="BZ93" s="125">
        <f t="array" ref="BZ93">
IFERROR(
_xlfn.IFS(
$DH93="день_1",
$BP93*$BL93/($AX93-$AW93+1)*BI93*(DAY(EOMONTH(BI$15,0))),
$DH93="день_2",
$BP93/30*MAX(MIN($AX93,EOMONTH(BI$15,0))-MAX($AW93,BI$15)+1,),
$DH93="раб.день",
$BP93/30*(IFERROR(
_xlfn.LET(_xlpm.VD,
CHOOSE(
{1;2;3;4;5;6;7;8;9;10;11;12;13;14;15;16;17;18},
45658,45659,45660,45661,45662,45663,45664,45665,45711,45724,45778,45779,45785,45786,45820,45821,45965,46022),
_xlfn.LET(_xlpm.DD,
MAX(MIN($AX93,EOMONTH(BI$15,0))-MAX($AW93,BI$15),),
_xlfn.IFS(
AND(MONTH($AW93)=MONTH(BI$15),MONTH($AX93)&lt;&gt;MONTH(BI$15)),
NETWORKDAYS.INTL($AW93,$AW93+_xlpm.DD,1,_xlpm.VD),
AND(MONTH($AW93)&lt;&gt;MONTH(BI$15),MONTH($AX93)=MONTH(BI$15)),
NETWORKDAYS.INTL(($AX93)-_xlpm.DD,$AX93,1,_xlpm.VD),
AND(MONTH($AW93)&lt;MONTH(BI$15),MONTH($AX93)&gt;MONTH(BI$15)),
NETWORKDAYS.INTL((EOMONTH(BI$15-1,1))-_xlpm.DD,EOMONTH(BI$15-1,1),1,_xlpm.VD),
AND(MONTH($AW93)=MONTH(BI$15),MONTH($AX93)=MONTH(BI$15)),
NETWORKDAYS.INTL($AW93,$AX93,1,_xlpm.VD)))),0)),
$DH93="месяц",
$BP93*BI93,
$DH93="неделя",
$BP93*BI93/7*(ROUNDUP((DAY(EOMONTH(BI$15,0)))/4,0))),
0)</f>
        <v/>
      </c>
      <c r="CA93" s="125">
        <f t="array" ref="CA93">
IFERROR(
_xlfn.IFS(
$DH93="день_1",
$BP93*$BL93/($AX93-$AW93+1)*BJ93*(DAY(EOMONTH(BJ$15,0))),
$DH93="день_2",
$BP93/30*MAX(MIN($AX93,EOMONTH(BJ$15,0))-MAX($AW93,BJ$15)+1,),
$DH93="раб.день",
$BP93/30*(IFERROR(
_xlfn.LET(_xlpm.VD,
CHOOSE(
{1;2;3;4;5;6;7;8;9;10;11;12;13;14;15;16;17;18},
45658,45659,45660,45661,45662,45663,45664,45665,45711,45724,45778,45779,45785,45786,45820,45821,45965,46022),
_xlfn.LET(_xlpm.DD,
MAX(MIN($AX93,EOMONTH(BJ$15,0))-MAX($AW93,BJ$15),),
_xlfn.IFS(
AND(MONTH($AW93)=MONTH(BJ$15),MONTH($AX93)&lt;&gt;MONTH(BJ$15)),
NETWORKDAYS.INTL($AW93,$AW93+_xlpm.DD,1,_xlpm.VD),
AND(MONTH($AW93)&lt;&gt;MONTH(BJ$15),MONTH($AX93)=MONTH(BJ$15)),
NETWORKDAYS.INTL(($AX93)-_xlpm.DD,$AX93,1,_xlpm.VD),
AND(MONTH($AW93)&lt;MONTH(BJ$15),MONTH($AX93)&gt;MONTH(BJ$15)),
NETWORKDAYS.INTL((EOMONTH(BJ$15-1,1))-_xlpm.DD,EOMONTH(BJ$15-1,1),1,_xlpm.VD),
AND(MONTH($AW93)=MONTH(BJ$15),MONTH($AX93)=MONTH(BJ$15)),
NETWORKDAYS.INTL($AW93,$AX93,1,_xlpm.VD)))),0)),
$DH93="месяц",
$BP93*BJ93,
$DH93="неделя",
$BP93*BJ93/7*(ROUNDUP((DAY(EOMONTH(BJ$15,0)))/4,0))),
0)</f>
        <v/>
      </c>
      <c r="CB93" s="125">
        <f t="array" ref="CB93">
IFERROR(
_xlfn.IFS(
$DH93="день_1",
$BP93*$BL93/($AX93-$AW93+1)*BK93*(DAY(EOMONTH(BK$15,0))),
$DH93="день_2",
$BP93/30*MAX(MIN($AX93,EOMONTH(BK$15,0))-MAX($AW93,BK$15)+1,),
$DH93="раб.день",
$BP93/30*(IFERROR(
_xlfn.LET(_xlpm.VD,
CHOOSE(
{1;2;3;4;5;6;7;8;9;10;11;12;13;14;15;16;17;18},
45658,45659,45660,45661,45662,45663,45664,45665,45711,45724,45778,45779,45785,45786,45820,45821,45965,46022),
_xlfn.LET(_xlpm.DD,
MAX(MIN($AX93,EOMONTH(BK$15,0))-MAX($AW93,BK$15),),
_xlfn.IFS(
AND(MONTH($AW93)=MONTH(BK$15),MONTH($AX93)&lt;&gt;MONTH(BK$15)),
NETWORKDAYS.INTL($AW93,$AW93+_xlpm.DD,1,_xlpm.VD),
AND(MONTH($AW93)&lt;&gt;MONTH(BK$15),MONTH($AX93)=MONTH(BK$15)),
NETWORKDAYS.INTL(($AX93)-_xlpm.DD,$AX93,1,_xlpm.VD),
AND(MONTH($AW93)&lt;MONTH(BK$15),MONTH($AX93)&gt;MONTH(BK$15)),
NETWORKDAYS.INTL((EOMONTH(BK$15-1,1))-_xlpm.DD,EOMONTH(BK$15-1,1),1,_xlpm.VD),
AND(MONTH($AW93)=MONTH(BK$15),MONTH($AX93)=MONTH(BK$15)),
NETWORKDAYS.INTL($AW93,$AX93,1,_xlpm.VD)))),0)),
$DH93="месяц",
$BP93*BK93,
$DH93="неделя",
$BP93*BK93/7*(ROUNDUP((DAY(EOMONTH(BK$15,0)))/4,0))),
0)</f>
        <v/>
      </c>
      <c r="CC93" s="125">
        <f>SUM($BQ93:$CB93)</f>
        <v/>
      </c>
      <c r="CD93" s="126">
        <f>SUM($EH93:$EH93)</f>
        <v/>
      </c>
      <c r="CE93" s="126">
        <f>$CD93*$AB93</f>
        <v/>
      </c>
      <c r="CF93" s="126">
        <f>SUM($EK93:$EK93)</f>
        <v/>
      </c>
      <c r="CG93" s="126">
        <f>$CF93*$AB93</f>
        <v/>
      </c>
      <c r="CH93" s="126">
        <f>SUM($CC93,$CE93,$CG93)</f>
        <v/>
      </c>
      <c r="CI93" s="126">
        <f>$CH93*(1+$CM93)</f>
        <v/>
      </c>
      <c r="CJ93" s="127" t="n">
        <v>0</v>
      </c>
      <c r="CK93" s="126">
        <f>SUM($CH93:$CH93)*(1+$CJ93)</f>
        <v/>
      </c>
      <c r="CL93" s="126">
        <f>SUM($CH93:$CH93)*(1+$CM93)</f>
        <v/>
      </c>
      <c r="CM93" s="59" t="inlineStr">
        <is>
          <t>20%</t>
        </is>
      </c>
      <c r="CN93" s="59" t="n"/>
      <c r="CO93" s="72" t="n"/>
      <c r="CP93" s="59" t="n"/>
      <c r="CQ93" s="73" t="n"/>
      <c r="CR93" s="73" t="n"/>
      <c r="CS93" s="73" t="n"/>
      <c r="CT93" s="72" t="n"/>
      <c r="CU93" s="79" t="inlineStr">
        <is>
          <t> </t>
        </is>
      </c>
      <c r="CV93" s="60" t="n"/>
      <c r="CW93" s="60" t="n"/>
      <c r="CX93" s="60" t="n"/>
      <c r="CY93" s="127">
        <f>IFERROR(($CC93-$EE93)/($EE93/(1-$DQ93)),0)</f>
        <v/>
      </c>
      <c r="CZ93" s="127">
        <f>IFERROR(1-$EI93/($CE93),0)</f>
        <v/>
      </c>
      <c r="DA93" s="127">
        <f>IFERROR(1-$EL93/($CG93),0)</f>
        <v/>
      </c>
      <c r="DB93" s="126">
        <f>ROUND(IFERROR(($CI93/(1+$CM93)-$EN93),0),2)</f>
        <v/>
      </c>
      <c r="DC93" s="128" t="n"/>
      <c r="DD93" s="125" t="n"/>
      <c r="DE93" s="75" t="n">
        <v>0</v>
      </c>
      <c r="DF93" s="128" t="n"/>
      <c r="DG93" s="125">
        <f>IF($DC93=0,0,$DD93*($DC93*100%-$DE93*$DF93))*SUM($AB93:$AB93)</f>
        <v/>
      </c>
      <c r="DH93" s="129" t="inlineStr">
        <is>
          <t>месяц</t>
        </is>
      </c>
      <c r="DI93" s="130">
        <f t="array" ref="DI93">IFERROR(
IF($ES93="LisChannel",
(ROUND(((INDEX({174.625;153.888888888889;130.972222222222},MATCH($AI93,{2;3;4}),0))*$AG93*$AI93),2)),0),0)</f>
        <v/>
      </c>
      <c r="DJ93" s="130">
        <f>
_xlfn.LET(_xlpm.X,
IFERROR(
IF($ES93="НовиковТВ",
(_xlfn.LET(_xlpm.NTV,
_xlfn.LET(_xlpm.MIN,350000,
IF(SUMIFS($DI:$DI,$ES:$ES,"НовиковТВ")&lt;=_xlpm.MIN,
(SUMIFS($DI:$DI,$ES:$ES,"НовиковТВ")/(COUNTIFS($ES:$ES,"НовиковТВ")))*_xlpm.MIN/SUMIFS($DI:$DI,$ES:$ES,"НовиковТВ"),
DI93)),
_xlpm.NTV+$DG93/(1-(1-(_xlpm.NTV)*(1-$DL93)*(1-$DM93)*(1-$DN93)*(1-$DO93)*(1-$DP93)/_xlpm.NTV))))/(1+$EP93),
$DI93+$DG93/(1-(1-($DI93)*(1-$DL93)*(1-$DM93)*(1-$DN93)*(1-$DO93)*(1-$DP93)/$DI93))),
0),
_xlpm.X*(1+$CM93)*(1+$CW93)-_xlpm.X*(1+$CM93)+_xlpm.X)</f>
        <v/>
      </c>
      <c r="DK93" s="125" t="inlineStr">
        <is>
          <t>послед.</t>
        </is>
      </c>
      <c r="DL93" s="63" t="n">
        <v>0</v>
      </c>
      <c r="DM93" s="63" t="n">
        <v>0</v>
      </c>
      <c r="DN93" s="63" t="n">
        <v>0</v>
      </c>
      <c r="DO93" s="63" t="n">
        <v>0</v>
      </c>
      <c r="DP93" s="63" t="n">
        <v>0</v>
      </c>
      <c r="DQ93" s="63">
        <f t="array" ref="DQ93">IFERROR(_xlfn.IFS(
$DK93="послед.",1-(1-$DL93)*(1-$DM93)*(1-$DN93)*(1-$DO93)*(1-$DP93),
$DK93="сумм.",$DL93+$DM93+$DN93+$DO93+$DP93),
0)</f>
        <v/>
      </c>
      <c r="DR93" s="125">
        <f t="array" ref="DR93">
IFERROR(
_xlfn.IFS(
$BL93=0,
0,
$BL93&gt;0,
_xlfn.IFS($DK93="послед.",
$DJ93*(1-$DL93)*(1-$DM93)*(1-$DN93)*(1-$DO93)*(1-$DP93),
$DK93="сумм.",
$DJ93*(1-($DL93+$DM93+$DN93+$DO93+$DP93)))),0)</f>
        <v/>
      </c>
      <c r="DS93" s="125">
        <f t="array" ref="DS93">
IFERROR(_xlfn.IFS(
$DH93="день_1",
$DR93*$BL93/($AX93-$AW93+1)*AZ93*(DAY(EOMONTH(AZ$15,0))),
$DH93="день_2",
$DR93/30*MAX(MIN($AX93,EOMONTH(AZ$15,0))-MAX($AW93,AZ$15)+1,),
$DH93="раб.день",
$DR93/30*(IFERROR(
_xlfn.LET(_xlpm.VD,
CHOOSE(
{1;2;3;4;5;6;7;8;9;10;11;12;13;14;15;16;17;18},
45658,45659,45660,45661,45662,45663,45664,45665,45711,45724,45778,45779,45785,45786,45820,45821,45965,46022),
_xlfn.LET(_xlpm.DD,
MAX(MIN($AX93,EOMONTH(AZ$15,0))-MAX($AW93,AZ$15),),
_xlfn.IFS(
AND(MONTH($AW93)=MONTH(AZ$15),MONTH($AX93)&lt;&gt;MONTH(AZ$15)),
NETWORKDAYS.INTL($AW93,$AW93+_xlpm.DD,1,_xlpm.VD),
AND(MONTH($AW93)&lt;&gt;MONTH(AZ$15),MONTH($AX93)=MONTH(AZ$15)),
NETWORKDAYS.INTL(($AX93)-_xlpm.DD,$AX93,1,_xlpm.VD),
AND(MONTH($AW93)&lt;MONTH(AZ$15),MONTH($AX93)&gt;MONTH(AZ$15)),
NETWORKDAYS.INTL((EOMONTH(AZ$15-1,1))-_xlpm.DD,EOMONTH(AZ$15-1,1),1,_xlpm.VD),
AND(MONTH($AW93)=MONTH(AZ$15),MONTH($AX93)=MONTH(AZ$15)),
NETWORKDAYS.INTL($AW93,$AX93,1,_xlpm.VD)))),0)),
$DH93="месяц",
$DR93*AZ93,
$DH93="неделя",
$DR93*AZ93/7*(ROUNDUP((DAY(EOMONTH(AZ$15,0)))/4,0))),
0)</f>
        <v/>
      </c>
      <c r="DT93" s="125">
        <f t="array" ref="DT93">
IFERROR(_xlfn.IFS(
$DH93="день_1",
$DR93*$BL93/($AX93-$AW93+1)*BA93*(DAY(EOMONTH(BA$15,0))),
$DH93="день_2",
$DR93/30*MAX(MIN($AX93,EOMONTH(BA$15,0))-MAX($AW93,BA$15)+1,),
$DH93="раб.день",
$DR93/30*(IFERROR(
_xlfn.LET(_xlpm.VD,
CHOOSE(
{1;2;3;4;5;6;7;8;9;10;11;12;13;14;15;16;17;18},
45658,45659,45660,45661,45662,45663,45664,45665,45711,45724,45778,45779,45785,45786,45820,45821,45965,46022),
_xlfn.LET(_xlpm.DD,
MAX(MIN($AX93,EOMONTH(BA$15,0))-MAX($AW93,BA$15),),
_xlfn.IFS(
AND(MONTH($AW93)=MONTH(BA$15),MONTH($AX93)&lt;&gt;MONTH(BA$15)),
NETWORKDAYS.INTL($AW93,$AW93+_xlpm.DD,1,_xlpm.VD),
AND(MONTH($AW93)&lt;&gt;MONTH(BA$15),MONTH($AX93)=MONTH(BA$15)),
NETWORKDAYS.INTL(($AX93)-_xlpm.DD,$AX93,1,_xlpm.VD),
AND(MONTH($AW93)&lt;MONTH(BA$15),MONTH($AX93)&gt;MONTH(BA$15)),
NETWORKDAYS.INTL((EOMONTH(BA$15-1,1))-_xlpm.DD,EOMONTH(BA$15-1,1),1,_xlpm.VD),
AND(MONTH($AW93)=MONTH(BA$15),MONTH($AX93)=MONTH(BA$15)),
NETWORKDAYS.INTL($AW93,$AX93,1,_xlpm.VD)))),0)),
$DH93="месяц",
$DR93*BA93,
$DH93="неделя",
$DR93*BA93/7*(ROUNDUP((DAY(EOMONTH(BA$15,0)))/4,0))),
0)</f>
        <v/>
      </c>
      <c r="DU93" s="125">
        <f t="array" ref="DU93">
IFERROR(_xlfn.IFS(
$DH93="день_1",
$DR93*$BL93/($AX93-$AW93+1)*BB93*(DAY(EOMONTH(BB$15,0))),
$DH93="день_2",
$DR93/30*MAX(MIN($AX93,EOMONTH(BB$15,0))-MAX($AW93,BB$15)+1,),
$DH93="раб.день",
$DR93/30*(IFERROR(
_xlfn.LET(_xlpm.VD,
CHOOSE(
{1;2;3;4;5;6;7;8;9;10;11;12;13;14;15;16;17;18},
45658,45659,45660,45661,45662,45663,45664,45665,45711,45724,45778,45779,45785,45786,45820,45821,45965,46022),
_xlfn.LET(_xlpm.DD,
MAX(MIN($AX93,EOMONTH(BB$15,0))-MAX($AW93,BB$15),),
_xlfn.IFS(
AND(MONTH($AW93)=MONTH(BB$15),MONTH($AX93)&lt;&gt;MONTH(BB$15)),
NETWORKDAYS.INTL($AW93,$AW93+_xlpm.DD,1,_xlpm.VD),
AND(MONTH($AW93)&lt;&gt;MONTH(BB$15),MONTH($AX93)=MONTH(BB$15)),
NETWORKDAYS.INTL(($AX93)-_xlpm.DD,$AX93,1,_xlpm.VD),
AND(MONTH($AW93)&lt;MONTH(BB$15),MONTH($AX93)&gt;MONTH(BB$15)),
NETWORKDAYS.INTL((EOMONTH(BB$15-1,1))-_xlpm.DD,EOMONTH(BB$15-1,1),1,_xlpm.VD),
AND(MONTH($AW93)=MONTH(BB$15),MONTH($AX93)=MONTH(BB$15)),
NETWORKDAYS.INTL($AW93,$AX93,1,_xlpm.VD)))),0)),
$DH93="месяц",
$DR93*BB93,
$DH93="неделя",
$DR93*BB93/7*(ROUNDUP((DAY(EOMONTH(BB$15,0)))/4,0))),
0)</f>
        <v/>
      </c>
      <c r="DV93" s="125">
        <f t="array" ref="DV93">
IFERROR(_xlfn.IFS(
$DH93="день_1",
$DR93*$BL93/($AX93-$AW93+1)*BC93*(DAY(EOMONTH(BC$15,0))),
$DH93="день_2",
$DR93/30*MAX(MIN($AX93,EOMONTH(BC$15,0))-MAX($AW93,BC$15)+1,),
$DH93="раб.день",
$DR93/30*(IFERROR(
_xlfn.LET(_xlpm.VD,
CHOOSE(
{1;2;3;4;5;6;7;8;9;10;11;12;13;14;15;16;17;18},
45658,45659,45660,45661,45662,45663,45664,45665,45711,45724,45778,45779,45785,45786,45820,45821,45965,46022),
_xlfn.LET(_xlpm.DD,
MAX(MIN($AX93,EOMONTH(BC$15,0))-MAX($AW93,BC$15),),
_xlfn.IFS(
AND(MONTH($AW93)=MONTH(BC$15),MONTH($AX93)&lt;&gt;MONTH(BC$15)),
NETWORKDAYS.INTL($AW93,$AW93+_xlpm.DD,1,_xlpm.VD),
AND(MONTH($AW93)&lt;&gt;MONTH(BC$15),MONTH($AX93)=MONTH(BC$15)),
NETWORKDAYS.INTL(($AX93)-_xlpm.DD,$AX93,1,_xlpm.VD),
AND(MONTH($AW93)&lt;MONTH(BC$15),MONTH($AX93)&gt;MONTH(BC$15)),
NETWORKDAYS.INTL((EOMONTH(BC$15-1,1))-_xlpm.DD,EOMONTH(BC$15-1,1),1,_xlpm.VD),
AND(MONTH($AW93)=MONTH(BC$15),MONTH($AX93)=MONTH(BC$15)),
NETWORKDAYS.INTL($AW93,$AX93,1,_xlpm.VD)))),0)),
$DH93="месяц",
$DR93*BC93,
$DH93="неделя",
$DR93*BC93/7*(ROUNDUP((DAY(EOMONTH(BC$15,0)))/4,0))),
0)</f>
        <v/>
      </c>
      <c r="DW93" s="125">
        <f t="array" ref="DW93">
IFERROR(_xlfn.IFS(
$DH93="день_1",
$DR93*$BL93/($AX93-$AW93+1)*BD93*(DAY(EOMONTH(BD$15,0))),
$DH93="день_2",
$DR93/30*MAX(MIN($AX93,EOMONTH(BD$15,0))-MAX($AW93,BD$15)+1,),
$DH93="раб.день",
$DR93/30*(IFERROR(
_xlfn.LET(_xlpm.VD,
CHOOSE(
{1;2;3;4;5;6;7;8;9;10;11;12;13;14;15;16;17;18},
45658,45659,45660,45661,45662,45663,45664,45665,45711,45724,45778,45779,45785,45786,45820,45821,45965,46022),
_xlfn.LET(_xlpm.DD,
MAX(MIN($AX93,EOMONTH(BD$15,0))-MAX($AW93,BD$15),),
_xlfn.IFS(
AND(MONTH($AW93)=MONTH(BD$15),MONTH($AX93)&lt;&gt;MONTH(BD$15)),
NETWORKDAYS.INTL($AW93,$AW93+_xlpm.DD,1,_xlpm.VD),
AND(MONTH($AW93)&lt;&gt;MONTH(BD$15),MONTH($AX93)=MONTH(BD$15)),
NETWORKDAYS.INTL(($AX93)-_xlpm.DD,$AX93,1,_xlpm.VD),
AND(MONTH($AW93)&lt;MONTH(BD$15),MONTH($AX93)&gt;MONTH(BD$15)),
NETWORKDAYS.INTL((EOMONTH(BD$15-1,1))-_xlpm.DD,EOMONTH(BD$15-1,1),1,_xlpm.VD),
AND(MONTH($AW93)=MONTH(BD$15),MONTH($AX93)=MONTH(BD$15)),
NETWORKDAYS.INTL($AW93,$AX93,1,_xlpm.VD)))),0)),
$DH93="месяц",
$DR93*BD93,
$DH93="неделя",
$DR93*BD93/7*(ROUNDUP((DAY(EOMONTH(BD$15,0)))/4,0))),
0)</f>
        <v/>
      </c>
      <c r="DX93" s="125">
        <f t="array" ref="DX93">
IFERROR(_xlfn.IFS(
$DH93="день_1",
$DR93*$BL93/($AX93-$AW93+1)*BE93*(DAY(EOMONTH(BE$15,0))),
$DH93="день_2",
$DR93/30*MAX(MIN($AX93,EOMONTH(BE$15,0))-MAX($AW93,BE$15)+1,),
$DH93="раб.день",
$DR93/30*(IFERROR(
_xlfn.LET(_xlpm.VD,
CHOOSE(
{1;2;3;4;5;6;7;8;9;10;11;12;13;14;15;16;17;18},
45658,45659,45660,45661,45662,45663,45664,45665,45711,45724,45778,45779,45785,45786,45820,45821,45965,46022),
_xlfn.LET(_xlpm.DD,
MAX(MIN($AX93,EOMONTH(BE$15,0))-MAX($AW93,BE$15),),
_xlfn.IFS(
AND(MONTH($AW93)=MONTH(BE$15),MONTH($AX93)&lt;&gt;MONTH(BE$15)),
NETWORKDAYS.INTL($AW93,$AW93+_xlpm.DD,1,_xlpm.VD),
AND(MONTH($AW93)&lt;&gt;MONTH(BE$15),MONTH($AX93)=MONTH(BE$15)),
NETWORKDAYS.INTL(($AX93)-_xlpm.DD,$AX93,1,_xlpm.VD),
AND(MONTH($AW93)&lt;MONTH(BE$15),MONTH($AX93)&gt;MONTH(BE$15)),
NETWORKDAYS.INTL((EOMONTH(BE$15-1,1))-_xlpm.DD,EOMONTH(BE$15-1,1),1,_xlpm.VD),
AND(MONTH($AW93)=MONTH(BE$15),MONTH($AX93)=MONTH(BE$15)),
NETWORKDAYS.INTL($AW93,$AX93,1,_xlpm.VD)))),0)),
$DH93="месяц",
$DR93*BE93,
$DH93="неделя",
$DR93*BE93/7*(ROUNDUP((DAY(EOMONTH(BE$15,0)))/4,0))),
0)</f>
        <v/>
      </c>
      <c r="DY93" s="125">
        <f t="array" ref="DY93">
IFERROR(_xlfn.IFS(
$DH93="день_1",
$DR93*$BL93/($AX93-$AW93+1)*BF93*(DAY(EOMONTH(BF$15,0))),
$DH93="день_2",
$DR93/30*MAX(MIN($AX93,EOMONTH(BF$15,0))-MAX($AW93,BF$15)+1,),
$DH93="раб.день",
$DR93/30*(IFERROR(
_xlfn.LET(_xlpm.VD,
CHOOSE(
{1;2;3;4;5;6;7;8;9;10;11;12;13;14;15;16;17;18},
45658,45659,45660,45661,45662,45663,45664,45665,45711,45724,45778,45779,45785,45786,45820,45821,45965,46022),
_xlfn.LET(_xlpm.DD,
MAX(MIN($AX93,EOMONTH(BF$15,0))-MAX($AW93,BF$15),),
_xlfn.IFS(
AND(MONTH($AW93)=MONTH(BF$15),MONTH($AX93)&lt;&gt;MONTH(BF$15)),
NETWORKDAYS.INTL($AW93,$AW93+_xlpm.DD,1,_xlpm.VD),
AND(MONTH($AW93)&lt;&gt;MONTH(BF$15),MONTH($AX93)=MONTH(BF$15)),
NETWORKDAYS.INTL(($AX93)-_xlpm.DD,$AX93,1,_xlpm.VD),
AND(MONTH($AW93)&lt;MONTH(BF$15),MONTH($AX93)&gt;MONTH(BF$15)),
NETWORKDAYS.INTL((EOMONTH(BF$15-1,1))-_xlpm.DD,EOMONTH(BF$15-1,1),1,_xlpm.VD),
AND(MONTH($AW93)=MONTH(BF$15),MONTH($AX93)=MONTH(BF$15)),
NETWORKDAYS.INTL($AW93,$AX93,1,_xlpm.VD)))),0)),
$DH93="месяц",
$DR93*BF93,
$DH93="неделя",
$DR93*BF93/7*(ROUNDUP((DAY(EOMONTH(BF$15,0)))/4,0))),
0)</f>
        <v/>
      </c>
      <c r="DZ93" s="125">
        <f t="array" ref="DZ93">
IFERROR(_xlfn.IFS(
$DH93="день_1",
$DR93*$BL93/($AX93-$AW93+1)*BG93*(DAY(EOMONTH(BG$15,0))),
$DH93="день_2",
$DR93/30*MAX(MIN($AX93,EOMONTH(BG$15,0))-MAX($AW93,BG$15)+1,),
$DH93="раб.день",
$DR93/30*(IFERROR(
_xlfn.LET(_xlpm.VD,
CHOOSE(
{1;2;3;4;5;6;7;8;9;10;11;12;13;14;15;16;17;18},
45658,45659,45660,45661,45662,45663,45664,45665,45711,45724,45778,45779,45785,45786,45820,45821,45965,46022),
_xlfn.LET(_xlpm.DD,
MAX(MIN($AX93,EOMONTH(BG$15,0))-MAX($AW93,BG$15),),
_xlfn.IFS(
AND(MONTH($AW93)=MONTH(BG$15),MONTH($AX93)&lt;&gt;MONTH(BG$15)),
NETWORKDAYS.INTL($AW93,$AW93+_xlpm.DD,1,_xlpm.VD),
AND(MONTH($AW93)&lt;&gt;MONTH(BG$15),MONTH($AX93)=MONTH(BG$15)),
NETWORKDAYS.INTL(($AX93)-_xlpm.DD,$AX93,1,_xlpm.VD),
AND(MONTH($AW93)&lt;MONTH(BG$15),MONTH($AX93)&gt;MONTH(BG$15)),
NETWORKDAYS.INTL((EOMONTH(BG$15-1,1))-_xlpm.DD,EOMONTH(BG$15-1,1),1,_xlpm.VD),
AND(MONTH($AW93)=MONTH(BG$15),MONTH($AX93)=MONTH(BG$15)),
NETWORKDAYS.INTL($AW93,$AX93,1,_xlpm.VD)))),0)),
$DH93="месяц",
$DR93*BG93,
$DH93="неделя",
$DR93*BG93/7*(ROUNDUP((DAY(EOMONTH(BG$15,0)))/4,0))),
0)</f>
        <v/>
      </c>
      <c r="EA93" s="125">
        <f t="array" ref="EA93">
IFERROR(_xlfn.IFS(
$DH93="день_1",
$DR93*$BL93/($AX93-$AW93+1)*BH93*(DAY(EOMONTH(BH$15,0))),
$DH93="день_2",
$DR93/30*MAX(MIN($AX93,EOMONTH(BH$15,0))-MAX($AW93,BH$15)+1,),
$DH93="раб.день",
$DR93/30*(IFERROR(
_xlfn.LET(_xlpm.VD,
CHOOSE(
{1;2;3;4;5;6;7;8;9;10;11;12;13;14;15;16;17;18},
45658,45659,45660,45661,45662,45663,45664,45665,45711,45724,45778,45779,45785,45786,45820,45821,45965,46022),
_xlfn.LET(_xlpm.DD,
MAX(MIN($AX93,EOMONTH(BH$15,0))-MAX($AW93,BH$15),),
_xlfn.IFS(
AND(MONTH($AW93)=MONTH(BH$15),MONTH($AX93)&lt;&gt;MONTH(BH$15)),
NETWORKDAYS.INTL($AW93,$AW93+_xlpm.DD,1,_xlpm.VD),
AND(MONTH($AW93)&lt;&gt;MONTH(BH$15),MONTH($AX93)=MONTH(BH$15)),
NETWORKDAYS.INTL(($AX93)-_xlpm.DD,$AX93,1,_xlpm.VD),
AND(MONTH($AW93)&lt;MONTH(BH$15),MONTH($AX93)&gt;MONTH(BH$15)),
NETWORKDAYS.INTL((EOMONTH(BH$15-1,1))-_xlpm.DD,EOMONTH(BH$15-1,1),1,_xlpm.VD),
AND(MONTH($AW93)=MONTH(BH$15),MONTH($AX93)=MONTH(BH$15)),
NETWORKDAYS.INTL($AW93,$AX93,1,_xlpm.VD)))),0)),
$DH93="месяц",
$DR93*BH93,
$DH93="неделя",
$DR93*BH93/7*(ROUNDUP((DAY(EOMONTH(BH$15,0)))/4,0))),
0)</f>
        <v/>
      </c>
      <c r="EB93" s="125">
        <f t="array" ref="EB93">
IFERROR(_xlfn.IFS(
$DH93="день_1",
$DR93*$BL93/($AX93-$AW93+1)*BI93*(DAY(EOMONTH(BI$15,0))),
$DH93="день_2",
$DR93/30*MAX(MIN($AX93,EOMONTH(BI$15,0))-MAX($AW93,BI$15)+1,),
$DH93="раб.день",
$DR93/30*(IFERROR(
_xlfn.LET(_xlpm.VD,
CHOOSE(
{1;2;3;4;5;6;7;8;9;10;11;12;13;14;15;16;17;18},
45658,45659,45660,45661,45662,45663,45664,45665,45711,45724,45778,45779,45785,45786,45820,45821,45965,46022),
_xlfn.LET(_xlpm.DD,
MAX(MIN($AX93,EOMONTH(BI$15,0))-MAX($AW93,BI$15),),
_xlfn.IFS(
AND(MONTH($AW93)=MONTH(BI$15),MONTH($AX93)&lt;&gt;MONTH(BI$15)),
NETWORKDAYS.INTL($AW93,$AW93+_xlpm.DD,1,_xlpm.VD),
AND(MONTH($AW93)&lt;&gt;MONTH(BI$15),MONTH($AX93)=MONTH(BI$15)),
NETWORKDAYS.INTL(($AX93)-_xlpm.DD,$AX93,1,_xlpm.VD),
AND(MONTH($AW93)&lt;MONTH(BI$15),MONTH($AX93)&gt;MONTH(BI$15)),
NETWORKDAYS.INTL((EOMONTH(BI$15-1,1))-_xlpm.DD,EOMONTH(BI$15-1,1),1,_xlpm.VD),
AND(MONTH($AW93)=MONTH(BI$15),MONTH($AX93)=MONTH(BI$15)),
NETWORKDAYS.INTL($AW93,$AX93,1,_xlpm.VD)))),0)),
$DH93="месяц",
$DR93*BI93,
$DH93="неделя",
$DR93*BI93/7*(ROUNDUP((DAY(EOMONTH(BI$15,0)))/4,0))),
0)</f>
        <v/>
      </c>
      <c r="EC93" s="125">
        <f t="array" ref="EC93">
IFERROR(_xlfn.IFS(
$DH93="день_1",
$DR93*$BL93/($AX93-$AW93+1)*BJ93*(DAY(EOMONTH(BJ$15,0))),
$DH93="день_2",
$DR93/30*MAX(MIN($AX93,EOMONTH(BJ$15,0))-MAX($AW93,BJ$15)+1,),
$DH93="раб.день",
$DR93/30*(IFERROR(
_xlfn.LET(_xlpm.VD,
CHOOSE(
{1;2;3;4;5;6;7;8;9;10;11;12;13;14;15;16;17;18},
45658,45659,45660,45661,45662,45663,45664,45665,45711,45724,45778,45779,45785,45786,45820,45821,45965,46022),
_xlfn.LET(_xlpm.DD,
MAX(MIN($AX93,EOMONTH(BJ$15,0))-MAX($AW93,BJ$15),),
_xlfn.IFS(
AND(MONTH($AW93)=MONTH(BJ$15),MONTH($AX93)&lt;&gt;MONTH(BJ$15)),
NETWORKDAYS.INTL($AW93,$AW93+_xlpm.DD,1,_xlpm.VD),
AND(MONTH($AW93)&lt;&gt;MONTH(BJ$15),MONTH($AX93)=MONTH(BJ$15)),
NETWORKDAYS.INTL(($AX93)-_xlpm.DD,$AX93,1,_xlpm.VD),
AND(MONTH($AW93)&lt;MONTH(BJ$15),MONTH($AX93)&gt;MONTH(BJ$15)),
NETWORKDAYS.INTL((EOMONTH(BJ$15-1,1))-_xlpm.DD,EOMONTH(BJ$15-1,1),1,_xlpm.VD),
AND(MONTH($AW93)=MONTH(BJ$15),MONTH($AX93)=MONTH(BJ$15)),
NETWORKDAYS.INTL($AW93,$AX93,1,_xlpm.VD)))),0)),
$DH93="месяц",
$DR93*BJ93,
$DH93="неделя",
$DR93*BJ93/7*(ROUNDUP((DAY(EOMONTH(BJ$15,0)))/4,0))),
0)</f>
        <v/>
      </c>
      <c r="ED93" s="125">
        <f t="array" ref="ED93">
IFERROR(_xlfn.IFS(
$DH93="день_1",
$DR93*$BL93/($AX93-$AW93+1)*BK93*(DAY(EOMONTH(BK$15,0))),
$DH93="день_2",
$DR93/30*MAX(MIN($AX93,EOMONTH(BK$15,0))-MAX($AW93,BK$15)+1,),
$DH93="раб.день",
$DR93/30*(IFERROR(
_xlfn.LET(_xlpm.VD,
CHOOSE(
{1;2;3;4;5;6;7;8;9;10;11;12;13;14;15;16;17;18},
45658,45659,45660,45661,45662,45663,45664,45665,45711,45724,45778,45779,45785,45786,45820,45821,45965,46022),
_xlfn.LET(_xlpm.DD,
MAX(MIN($AX93,EOMONTH(BK$15,0))-MAX($AW93,BK$15),),
_xlfn.IFS(
AND(MONTH($AW93)=MONTH(BK$15),MONTH($AX93)&lt;&gt;MONTH(BK$15)),
NETWORKDAYS.INTL($AW93,$AW93+_xlpm.DD,1,_xlpm.VD),
AND(MONTH($AW93)&lt;&gt;MONTH(BK$15),MONTH($AX93)=MONTH(BK$15)),
NETWORKDAYS.INTL(($AX93)-_xlpm.DD,$AX93,1,_xlpm.VD),
AND(MONTH($AW93)&lt;MONTH(BK$15),MONTH($AX93)&gt;MONTH(BK$15)),
NETWORKDAYS.INTL((EOMONTH(BK$15-1,1))-_xlpm.DD,EOMONTH(BK$15-1,1),1,_xlpm.VD),
AND(MONTH($AW93)=MONTH(BK$15),MONTH($AX93)=MONTH(BK$15)),
NETWORKDAYS.INTL($AW93,$AX93,1,_xlpm.VD)))),0)),
$DH93="месяц",
$DR93*BK93,
$DH93="неделя",
$DR93*BK93/7*(ROUNDUP((DAY(EOMONTH(BK$15,0)))/4,0))),
0)</f>
        <v/>
      </c>
      <c r="EE93" s="125">
        <f>SUM($DS93,$DT93,$DU93,$DV93,$DW93,$DX93,$DY93,$DZ93,$EA93,$EB93,$EC93,$ED93)</f>
        <v/>
      </c>
      <c r="EF93" s="125">
        <f>IFERROR(ROUND($EE93*(1+$EP93),2),0)</f>
        <v/>
      </c>
      <c r="EG93" s="128" t="n">
        <v>1</v>
      </c>
      <c r="EH93" s="126" t="n">
        <v>0</v>
      </c>
      <c r="EI93" s="126">
        <f>ROUND(SUM($EH93:$EH93)*SUM($AB93:$AB93)*$EG93,2)</f>
        <v/>
      </c>
      <c r="EJ93" s="126">
        <f>ROUND($EI93*(1+$EP93),2)</f>
        <v/>
      </c>
      <c r="EK93" s="126" t="n">
        <v>0</v>
      </c>
      <c r="EL93" s="126">
        <f>ROUND(SUM($EK93:$EK93)*SUM($AB93:$AB93)*$EG93,2)</f>
        <v/>
      </c>
      <c r="EM93" s="126">
        <f>ROUND($EL93*(1+$EP93),2)</f>
        <v/>
      </c>
      <c r="EN93" s="126">
        <f>SUM($EE93,$EI93,$EL93)</f>
        <v/>
      </c>
      <c r="EO93" s="126">
        <f>SUM($EF93,$EJ93,$EM93)</f>
        <v/>
      </c>
      <c r="EP93" s="59" t="inlineStr">
        <is>
          <t>20%</t>
        </is>
      </c>
      <c r="EQ93" s="59" t="n"/>
      <c r="ER93" s="60">
        <f t="array" ref="ER93">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MATCH(ES93,
{"AMS";"RussOutdoor";"HD Outdoor";"Ingroup";"IQ";"Ledproduction";"LisChannel";"Logic";"Media-PPL";"NovikovTV | НовиковТВ";"SMA";"SOK";"КрокусТВ | CrocusTV | IndoorTV";"Сити";"ТЯК Москва"},
0)),"")</f>
        <v/>
      </c>
      <c r="ES93" s="60" t="n"/>
      <c r="ET93" s="60">
        <f t="array" ref="ET93">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MATCH(ES93,
{"AMS";"RussOutdoor";"HD Outdoor";"Ingroup";"IQ";"Ledproduction";"LisChannel";"Logic";"Media-PPL";"NovikovTV | НовиковТВ";"SMA";"SOK";"КрокусТВ | CrocusTV | IndoorTV";"Сити";"ТЯК Москва"},
0)),"")</f>
        <v/>
      </c>
      <c r="EU93" s="60" t="n"/>
      <c r="EV93" s="60" t="n"/>
      <c r="EX93" s="110">
        <f t="array" ref="EX93">
($AR93/30
+N("ТРАФИК ПЛОЩАДКИ"))*
(IFERROR(
_xlfn.LET(
_xlpm.GPR,
HLOOKUP($L93,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(MATCH($T93,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IF($Q93="цифровой",_xlpm.GPR/$AG93,_xlpm.GPR/60)),
0)
+N("DWELL TIME"))*
(IF($AB93=0,0,IF($AB93=1,0.3,IF($AB93=2,0.5,IF($AB93&gt;2,1))))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_xlfn.IFS($AC93="да",1.2,$AC93="нет",1)*
_xlfn.IFS($AD93="да",1.2,$AD93="нет",1)*
IF(R93="статический",1,1.2)*
$X93*
INDEX(
{1.2;1;1.2;1.2;1;1.2;1.2;1.2;1.2;1.2;1.2;1;1.2;1.2;1.2;1.2;1;1;1.2;1.2;1.2;1;1;1;1;1.2;1.2;1.2;1.2;1;1;1;1;1.2;1.2;1.2;1.2;1.2;1.2;1.2;1.2;1;1;1.2;1;1;1;1;1.5;1;1;1.5;1.5;1.2},
MATCH($Q93,_xlpm.MI,0)))&gt;{0.02;0.04;0.06;0.1;0.2;0.4;0.6;0.8;1;2;4;6})),
{0;1;2;3;4;5;6;7;8;9;10;11;12},
0)))
+N("КОЭФФИЦИЕНТ КОНТАКТА"))))*
(_xlfn.IFS($X93&lt;0.1,$X93/1000,$X93&gt;25,5.2,AND($X93&gt;=0.1,$X93&lt;=25),(($X93*2+0.1)/10)*($X93/10)))*
IFERROR((_xlfn.LET(
_xlpm.MA,
{0;0.8;0.85;0.9;0.95;1},
_xlpm.MAA,
{0;1;2;3;4;5},
INDEX(_xlpm.MA,MATCH(SUMPRODUCT(--((IF(ROUND(_xlpm.MAA,1)&gt;5,5,ROUND($AB93,1)))&gt;{0;1;2;3;4;5})),_xlpm.MAA,0)))
+N("КОЭФФИЦИЕНТ КОЛ-ВО КОНСТРУКЦИЙ")),1)*
$AB93,0))*
(IF($Q93="цифровой",$AG93/15*$AI93,1)
+N("ДЛЯ ЦИФРЫ"))</f>
        <v/>
      </c>
      <c r="EY93" s="110">
        <f>IFERROR(EX93*AY93,0)</f>
        <v/>
      </c>
      <c r="EZ93" s="131">
        <f>IFERROR(DP93/EY93*1000,0)</f>
        <v/>
      </c>
      <c r="FA93" s="112">
        <f>IFERROR(FC93/FB93,0)</f>
        <v/>
      </c>
      <c r="FB93" s="112">
        <f>IFERROR((FC93/(EY93/FF93*#REF!))*0.825,0)</f>
        <v/>
      </c>
      <c r="FC93" s="112">
        <f>IFERROR(((EX93*30/AR93)*100)/30,0)</f>
        <v/>
      </c>
      <c r="FD93" s="112">
        <f>IFERROR(EY93/G93*100%,0)</f>
        <v/>
      </c>
      <c r="FE93" s="112">
        <f>IFERROR(FD93/FC93*100%,0)</f>
        <v/>
      </c>
      <c r="FF93" s="110">
        <f>IFERROR(AR93/30*AY93,0)</f>
        <v/>
      </c>
    </row>
    <row r="94" ht="13" customHeight="1">
      <c r="A94" s="59" t="n"/>
      <c r="B94" s="60" t="n"/>
      <c r="C94" s="60" t="n"/>
      <c r="D94" s="60">
        <f t="array" ref="D94">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MATCH($E94,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94" s="60">
        <f t="array" ref="E94">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MATCH($F94,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94" s="60" t="inlineStr"/>
      <c r="G94" s="60" t="n"/>
      <c r="H94" s="60">
        <f t="array" ref="H94">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MATCH($I94,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94" s="60" t="n"/>
      <c r="J94" s="60" t="n"/>
      <c r="K94" s="60" t="n"/>
      <c r="L94" s="60" t="n"/>
      <c r="M94" s="60" t="n"/>
      <c r="N94" s="60" t="n"/>
      <c r="O94" s="60" t="n"/>
      <c r="P94" s="60">
        <f t="array" ref="P94">
_xlfn.IFS(
ISNUMBER(MATCH($Q94,{"шелфбаннер","разделитель","монетница","чековая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ISNUMBER(MATCH($Q94,{"LED/LCD","видеокулер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ISNUMBER(MATCH($Q94,{"автомобиль","машина","выставочное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ISNUMBER(MATCH($Q94,{"билборд","лифтовая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ISNUMBER(MATCH($Q94,{"навигация","подвесной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ISNUMBER(MATCH($Q94,{"движущаяся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ISNUMBER(MATCH($Q94,{"каталог","журнал"},)),
"Пресса",
$Q94="","")</f>
        <v/>
      </c>
      <c r="Q94" s="60" t="n"/>
      <c r="R94" s="60">
        <f t="array" ref="R94">
IFERROR(
_xlfn.IFS(
OR(ISNUMBER(MATCH($Q94,{"экспозиция","макет","стенд","автостенд","авто стенд","выставочное пространство","выставочные стенды","модульные выставочные стенды","3Д конструкция","3D конструкция"},)),P94="Экспонирование"),
"нестандартный",
ISNUMBER(MATCH($Q94,{"скроллер","призматрон"},)),
"динамический",
$P94="Видео",
"цифровой",
OR($P94="Пресса",$P94="Щит",$P94="POSm",$P94="Подвес",$P94="Брендирование/оклейка"),
"статический"),"")</f>
        <v/>
      </c>
      <c r="S94" s="59" t="n"/>
      <c r="T94" s="60" t="n"/>
      <c r="U94" s="60" t="n"/>
      <c r="V94" s="60">
        <f>
IF(P94="Видео",
"цифровой постер/ролик",
IF(ISNUMBER(MATCH(Q94,{"короб световой","короб световой | лайтбокс","короб световой | кристалайт","лайтбокс","лайт бокс","кристалайт","LB","lightbox"},)),
"бэклит",
IF(P94="Брендирование/оклейка",
"перфарированная пленка/самоклейка",
IF(P94="Экспонирование",
"под запрос",
IF(P94="Подвес",
"баннер/ткань",
"")))))</f>
        <v/>
      </c>
      <c r="W94" s="59" t="n"/>
      <c r="X94" s="59" t="n"/>
      <c r="Y94" s="59" t="n"/>
      <c r="Z94" s="61" t="n"/>
      <c r="AA94" s="61" t="n"/>
      <c r="AB94" s="61">
        <f>IF(BL94&gt;0,Z94,0)</f>
        <v/>
      </c>
      <c r="AC94" s="59" t="n"/>
      <c r="AD94" s="59" t="n"/>
      <c r="AE94" s="59" t="n"/>
      <c r="AF94" s="59" t="n"/>
      <c r="AG94" s="59" t="n"/>
      <c r="AH94" s="59" t="n"/>
      <c r="AI94" s="59" t="n"/>
      <c r="AJ94" s="59" t="n"/>
      <c r="AK94" s="59" t="n"/>
      <c r="AL94" s="62">
        <f>IFERROR(IF(OR(R94="статический",R94="динамический",R94="нестандартный",R94="",R94=""),"-",IF(AND(AH94="-",AI94="-"),"-",AK94*3600/AH94*AI94)),"-")</f>
        <v/>
      </c>
      <c r="AM94" s="62">
        <f>IFERROR(IF(OR(R94="статический",R94="динамический",R94="",R94="", R94="BTL",R94="нестандартный"),"-",AG94*AI94*AL94/60),"-")</f>
        <v/>
      </c>
      <c r="AN94" s="63">
        <f>IFERROR(IF(AH94="","-",AG94*AI94/AH94),"-")</f>
        <v/>
      </c>
      <c r="AO94" s="59">
        <f>IFERROR(IF(OR($R94="статический",$R94="динамический",$R94="",$R94="",$R94="BTL",$R94="нестандартный"),"-",$AL94*$AY94),"-")</f>
        <v/>
      </c>
      <c r="AP94" s="62">
        <f>IFERROR(IF(OR($R94="статический",$R94="динамический",$R94="",$R94="",$R94="BTL",$R94="нестандартный"),"-",$AM94*AY94),"-")</f>
        <v/>
      </c>
      <c r="AQ94" s="64" t="n"/>
      <c r="AR94" s="61" t="n"/>
      <c r="AS94" s="61" t="n"/>
      <c r="AT94" s="61" t="n"/>
      <c r="AU94" s="65" t="n"/>
      <c r="AV94" s="124">
        <f>IFERROR(DR94/AT94*1000,"n/a")</f>
        <v/>
      </c>
      <c r="AW94" s="67" t="n"/>
      <c r="AX94" s="67" t="n"/>
      <c r="AY94" s="43">
        <f>IFERROR(IF(OR($AW94="",$AX94=""),"",_xlfn.DAYS($AX94+1,$AW94)),"")</f>
        <v/>
      </c>
      <c r="AZ94" s="68">
        <f t="array" ref="AZ94">
_xlfn.LET(_xlpm.COEFF,
IF($AW94+$AX94=0,0,IF(MAX(MIN($AX94,EOMONTH(AZ$15,0))-MAX($AW94,AZ$15)+1,)&gt;0,1,0)),
_xlfn.IFS(
$ES94="LisChannel",
_xlpm.COEFF*
INDEX({1;1;1.2;1.2;1;1;1;1;1.2;1.2;1.2;1.2},
MATCH(MONTH(AZ$15),
{1,2,3,4,5,6,7,8,9,10,11,12})),
CONCATENATE($ES94," ",$L94)="RussOutdoor метро",
_xlpm.COEFF*
INDEX({0.8;0.9;1.1;1.1;1;1;1;1;1.1;1.1;1.1;1.1},
MATCH(MONTH(AZ$15),
{1,2,3,4,5,6,7,8,9,10,11,12})),
$ES94&lt;&gt;"LisChannel",
_xlpm.COEFF,
$ES94&lt;&gt;"RussOutdoor",
_xlpm.COEFF))</f>
        <v/>
      </c>
      <c r="BA94" s="68">
        <f t="array" ref="BA94">
_xlfn.LET(_xlpm.COEFF,
IF($AW94+$AX94=0,0,IF(MAX(MIN($AX94,EOMONTH(BA$15,0))-MAX($AW94,BA$15)+1,)&gt;0,1,0)),
_xlfn.IFS(
$ES94="LisChannel",
_xlpm.COEFF*
INDEX({1;1;1.2;1.2;1;1;1;1;1.2;1.2;1.2;1.2},
MATCH(MONTH(BA$15),
{1,2,3,4,5,6,7,8,9,10,11,12})),
CONCATENATE($ES94," ",$L94)="RussOutdoor метро",
_xlpm.COEFF*
INDEX({0.8;0.9;1.1;1.1;1;1;1;1;1.1;1.1;1.1;1.1},
MATCH(MONTH(BA$15),
{1,2,3,4,5,6,7,8,9,10,11,12})),
$ES94&lt;&gt;"LisChannel",
_xlpm.COEFF,
$ES94&lt;&gt;"RussOutdoor",
_xlpm.COEFF))</f>
        <v/>
      </c>
      <c r="BB94" s="68">
        <f t="array" ref="BB94">
_xlfn.LET(_xlpm.COEFF,
IF($AW94+$AX94=0,0,IF(MAX(MIN($AX94,EOMONTH(BB$15,0))-MAX($AW94,BB$15)+1,)&gt;0,1,0)),
_xlfn.IFS(
$ES94="LisChannel",
_xlpm.COEFF*
INDEX({1;1;1.2;1.2;1;1;1;1;1.2;1.2;1.2;1.2},
MATCH(MONTH(BB$15),
{1,2,3,4,5,6,7,8,9,10,11,12})),
CONCATENATE($ES94," ",$L94)="RussOutdoor метро",
_xlpm.COEFF*
INDEX({0.8;0.9;1.1;1.1;1;1;1;1;1.1;1.1;1.1;1.1},
MATCH(MONTH(BB$15),
{1,2,3,4,5,6,7,8,9,10,11,12})),
$ES94&lt;&gt;"LisChannel",
_xlpm.COEFF,
$ES94&lt;&gt;"RussOutdoor",
_xlpm.COEFF))</f>
        <v/>
      </c>
      <c r="BC94" s="68">
        <f t="array" ref="BC94">
_xlfn.LET(_xlpm.COEFF,
IF($AW94+$AX94=0,0,IF(MAX(MIN($AX94,EOMONTH(BC$15,0))-MAX($AW94,BC$15)+1,)&gt;0,1,0)),
_xlfn.IFS(
$ES94="LisChannel",
_xlpm.COEFF*
INDEX({1;1;1.2;1.2;1;1;1;1;1.2;1.2;1.2;1.2},
MATCH(MONTH(BC$15),
{1,2,3,4,5,6,7,8,9,10,11,12})),
CONCATENATE($ES94," ",$L94)="RussOutdoor метро",
_xlpm.COEFF*
INDEX({0.8;0.9;1.1;1.1;1;1;1;1;1.1;1.1;1.1;1.1},
MATCH(MONTH(BC$15),
{1,2,3,4,5,6,7,8,9,10,11,12})),
$ES94&lt;&gt;"LisChannel",
_xlpm.COEFF,
$ES94&lt;&gt;"RussOutdoor",
_xlpm.COEFF))</f>
        <v/>
      </c>
      <c r="BD94" s="68">
        <f t="array" ref="BD94">
_xlfn.LET(_xlpm.COEFF,
IF($AW94+$AX94=0,0,IF(MAX(MIN($AX94,EOMONTH(BD$15,0))-MAX($AW94,BD$15)+1,)&gt;0,1,0)),
_xlfn.IFS(
$ES94="LisChannel",
_xlpm.COEFF*
INDEX({1;1;1.2;1.2;1;1;1;1;1.2;1.2;1.2;1.2},
MATCH(MONTH(BD$15),
{1,2,3,4,5,6,7,8,9,10,11,12})),
CONCATENATE($ES94," ",$L94)="RussOutdoor метро",
_xlpm.COEFF*
INDEX({0.8;0.9;1.1;1.1;1;1;1;1;1.1;1.1;1.1;1.1},
MATCH(MONTH(BD$15),
{1,2,3,4,5,6,7,8,9,10,11,12})),
$ES94&lt;&gt;"LisChannel",
_xlpm.COEFF,
$ES94&lt;&gt;"RussOutdoor",
_xlpm.COEFF))</f>
        <v/>
      </c>
      <c r="BE94" s="68">
        <f t="array" ref="BE94">
_xlfn.LET(_xlpm.COEFF,
IF($AW94+$AX94=0,0,IF(MAX(MIN($AX94,EOMONTH(BE$15,0))-MAX($AW94,BE$15)+1,)&gt;0,1,0)),
_xlfn.IFS(
$ES94="LisChannel",
_xlpm.COEFF*
INDEX({1;1;1.2;1.2;1;1;1;1;1.2;1.2;1.2;1.2},
MATCH(MONTH(BE$15),
{1,2,3,4,5,6,7,8,9,10,11,12})),
CONCATENATE($ES94," ",$L94)="RussOutdoor метро",
_xlpm.COEFF*
INDEX({0.8;0.9;1.1;1.1;1;1;1;1;1.1;1.1;1.1;1.1},
MATCH(MONTH(BE$15),
{1,2,3,4,5,6,7,8,9,10,11,12})),
$ES94&lt;&gt;"LisChannel",
_xlpm.COEFF,
$ES94&lt;&gt;"RussOutdoor",
_xlpm.COEFF))</f>
        <v/>
      </c>
      <c r="BF94" s="68">
        <f t="array" ref="BF94">
_xlfn.LET(_xlpm.COEFF,
IF($AW94+$AX94=0,0,IF(MAX(MIN($AX94,EOMONTH(BF$15,0))-MAX($AW94,BF$15)+1,)&gt;0,1,0)),
_xlfn.IFS(
$ES94="LisChannel",
_xlpm.COEFF*
INDEX({1;1;1.2;1.2;1;1;1;1;1.2;1.2;1.2;1.2},
MATCH(MONTH(BF$15),
{1,2,3,4,5,6,7,8,9,10,11,12})),
CONCATENATE($ES94," ",$L94)="RussOutdoor метро",
_xlpm.COEFF*
INDEX({0.8;0.9;1.1;1.1;1;1;1;1;1.1;1.1;1.1;1.1},
MATCH(MONTH(BF$15),
{1,2,3,4,5,6,7,8,9,10,11,12})),
$ES94&lt;&gt;"LisChannel",
_xlpm.COEFF,
$ES94&lt;&gt;"RussOutdoor",
_xlpm.COEFF))</f>
        <v/>
      </c>
      <c r="BG94" s="68">
        <f t="array" ref="BG94">
_xlfn.LET(_xlpm.COEFF,
IF($AW94+$AX94=0,0,IF(MAX(MIN($AX94,EOMONTH(BG$15,0))-MAX($AW94,BG$15)+1,)&gt;0,1,0)),
_xlfn.IFS(
$ES94="LisChannel",
_xlpm.COEFF*
INDEX({1;1;1.2;1.2;1;1;1;1;1.2;1.2;1.2;1.2},
MATCH(MONTH(BG$15),
{1,2,3,4,5,6,7,8,9,10,11,12})),
CONCATENATE($ES94," ",$L94)="RussOutdoor метро",
_xlpm.COEFF*
INDEX({0.8;0.9;1.1;1.1;1;1;1;1;1.1;1.1;1.1;1.1},
MATCH(MONTH(BG$15),
{1,2,3,4,5,6,7,8,9,10,11,12})),
$ES94&lt;&gt;"LisChannel",
_xlpm.COEFF,
$ES94&lt;&gt;"RussOutdoor",
_xlpm.COEFF))</f>
        <v/>
      </c>
      <c r="BH94" s="68">
        <f t="array" ref="BH94">
_xlfn.LET(_xlpm.COEFF,
IF($AW94+$AX94=0,0,IF(MAX(MIN($AX94,EOMONTH(BH$15,0))-MAX($AW94,BH$15)+1,)&gt;0,1,0)),
_xlfn.IFS(
$ES94="LisChannel",
_xlpm.COEFF*
INDEX({1;1;1.2;1.2;1;1;1;1;1.2;1.2;1.2;1.2},
MATCH(MONTH(BH$15),
{1,2,3,4,5,6,7,8,9,10,11,12})),
CONCATENATE($ES94," ",$L94)="RussOutdoor метро",
_xlpm.COEFF*
INDEX({0.8;0.9;1.1;1.1;1;1;1;1;1.1;1.1;1.1;1.1},
MATCH(MONTH(BH$15),
{1,2,3,4,5,6,7,8,9,10,11,12})),
$ES94&lt;&gt;"LisChannel",
_xlpm.COEFF,
$ES94&lt;&gt;"RussOutdoor",
_xlpm.COEFF))</f>
        <v/>
      </c>
      <c r="BI94" s="68">
        <f t="array" ref="BI94">
_xlfn.LET(_xlpm.COEFF,
IF($AW94+$AX94=0,0,IF(MAX(MIN($AX94,EOMONTH(BI$15,0))-MAX($AW94,BI$15)+1,)&gt;0,1,0)),
_xlfn.IFS(
$ES94="LisChannel",
_xlpm.COEFF*
INDEX({1;1;1.2;1.2;1;1;1;1;1.2;1.2;1.2;1.2},
MATCH(MONTH(BI$15),
{1,2,3,4,5,6,7,8,9,10,11,12})),
CONCATENATE($ES94," ",$L94)="RussOutdoor метро",
_xlpm.COEFF*
INDEX({0.8;0.9;1.1;1.1;1;1;1;1;1.1;1.1;1.1;1.1},
MATCH(MONTH(BI$15),
{1,2,3,4,5,6,7,8,9,10,11,12})),
$ES94&lt;&gt;"LisChannel",
_xlpm.COEFF,
$ES94&lt;&gt;"RussOutdoor",
_xlpm.COEFF))</f>
        <v/>
      </c>
      <c r="BJ94" s="68">
        <f t="array" ref="BJ94">
_xlfn.LET(_xlpm.COEFF,
IF($AW94+$AX94=0,0,IF(MAX(MIN($AX94,EOMONTH(BJ$15,0))-MAX($AW94,BJ$15)+1,)&gt;0,1,0)),
_xlfn.IFS(
$ES94="LisChannel",
_xlpm.COEFF*
INDEX({1;1;1.2;1.2;1;1;1;1;1.2;1.2;1.2;1.2},
MATCH(MONTH(BJ$15),
{1,2,3,4,5,6,7,8,9,10,11,12})),
CONCATENATE($ES94," ",$L94)="RussOutdoor метро",
_xlpm.COEFF*
INDEX({0.8;0.9;1.1;1.1;1;1;1;1;1.1;1.1;1.1;1.1},
MATCH(MONTH(BJ$15),
{1,2,3,4,5,6,7,8,9,10,11,12})),
$ES94&lt;&gt;"LisChannel",
_xlpm.COEFF,
$ES94&lt;&gt;"RussOutdoor",
_xlpm.COEFF))</f>
        <v/>
      </c>
      <c r="BK94" s="68">
        <f t="array" ref="BK94">
_xlfn.LET(_xlpm.COEFF,
IF($AW94+$AX94=0,0,IF(MAX(MIN($AX94,EOMONTH(BK$15,0))-MAX($AW94,BK$15)+1,)&gt;0,1,0)),
_xlfn.IFS(
$ES94="LisChannel",
_xlpm.COEFF*
INDEX({1;1;1.2;1.2;1;1;1;1;1.2;1.2;1.2;1.2},
MATCH(MONTH(BK$15),
{1,2,3,4,5,6,7,8,9,10,11,12})),
CONCATENATE($ES94," ",$L94)="RussOutdoor метро",
_xlpm.COEFF*
INDEX({0.8;0.9;1.1;1.1;1;1;1;1;1.1;1.1;1.1;1.1},
MATCH(MONTH(BK$15),
{1,2,3,4,5,6,7,8,9,10,11,12})),
$ES94&lt;&gt;"LisChannel",
_xlpm.COEFF,
$ES94&lt;&gt;"RussOutdoor",
_xlpm.COEFF))</f>
        <v/>
      </c>
      <c r="BL94" s="62">
        <f>COUNTIFS($AZ94:$BK94,"&gt;0")</f>
        <v/>
      </c>
      <c r="BM94" s="65" t="n"/>
      <c r="BN94" s="125">
        <f>$DJ94</f>
        <v/>
      </c>
      <c r="BO94" s="63">
        <f>$DQ94</f>
        <v/>
      </c>
      <c r="BP94" s="125">
        <f>
IFERROR(
IF($BL94=0,0,
$BN94*(1-$BO94)),
0)</f>
        <v/>
      </c>
      <c r="BQ94" s="125">
        <f t="array" ref="BQ94">
IFERROR(
_xlfn.IFS(
$DH94="день_1",
$BP94*$BL94/($AX94-$AW94+1)*AZ94*(DAY(EOMONTH(AZ$15,0))),
$DH94="день_2",
$BP94/30*MAX(MIN($AX94,EOMONTH(AZ$15,0))-MAX($AW94,AZ$15)+1,),
$DH94="раб.день",
$BP94/30*(IFERROR(
_xlfn.LET(_xlpm.VD,
CHOOSE(
{1;2;3;4;5;6;7;8;9;10;11;12;13;14;15;16;17;18},
45658,45659,45660,45661,45662,45663,45664,45665,45711,45724,45778,45779,45785,45786,45820,45821,45965,46022),
_xlfn.LET(_xlpm.DD,
MAX(MIN($AX94,EOMONTH(AZ$15,0))-MAX($AW94,AZ$15),),
_xlfn.IFS(
AND(MONTH($AW94)=MONTH(AZ$15),MONTH($AX94)&lt;&gt;MONTH(AZ$15)),
NETWORKDAYS.INTL($AW94,$AW94+_xlpm.DD,1,_xlpm.VD),
AND(MONTH($AW94)&lt;&gt;MONTH(AZ$15),MONTH($AX94)=MONTH(AZ$15)),
NETWORKDAYS.INTL(($AX94)-_xlpm.DD,$AX94,1,_xlpm.VD),
AND(MONTH($AW94)&lt;MONTH(AZ$15),MONTH($AX94)&gt;MONTH(AZ$15)),
NETWORKDAYS.INTL((EOMONTH(AZ$15-1,1))-_xlpm.DD,EOMONTH(AZ$15-1,1),1,_xlpm.VD),
AND(MONTH($AW94)=MONTH(AZ$15),MONTH($AX94)=MONTH(AZ$15)),
NETWORKDAYS.INTL($AW94,$AX94,1,_xlpm.VD)))),0)),
$DH94="месяц",
$BP94*AZ94,
$DH94="неделя",
$BP94*AZ94/7*(ROUNDUP((DAY(EOMONTH(AZ$15,0)))/4,0))),
0)</f>
        <v/>
      </c>
      <c r="BR94" s="125">
        <f t="array" ref="BR94">
IFERROR(
_xlfn.IFS(
$DH94="день_1",
$BP94*$BL94/($AX94-$AW94+1)*BA94*(DAY(EOMONTH(BA$15,0))),
$DH94="день_2",
$BP94/30*MAX(MIN($AX94,EOMONTH(BA$15,0))-MAX($AW94,BA$15)+1,),
$DH94="раб.день",
$BP94/30*(IFERROR(
_xlfn.LET(_xlpm.VD,
CHOOSE(
{1;2;3;4;5;6;7;8;9;10;11;12;13;14;15;16;17;18},
45658,45659,45660,45661,45662,45663,45664,45665,45711,45724,45778,45779,45785,45786,45820,45821,45965,46022),
_xlfn.LET(_xlpm.DD,
MAX(MIN($AX94,EOMONTH(BA$15,0))-MAX($AW94,BA$15),),
_xlfn.IFS(
AND(MONTH($AW94)=MONTH(BA$15),MONTH($AX94)&lt;&gt;MONTH(BA$15)),
NETWORKDAYS.INTL($AW94,$AW94+_xlpm.DD,1,_xlpm.VD),
AND(MONTH($AW94)&lt;&gt;MONTH(BA$15),MONTH($AX94)=MONTH(BA$15)),
NETWORKDAYS.INTL(($AX94)-_xlpm.DD,$AX94,1,_xlpm.VD),
AND(MONTH($AW94)&lt;MONTH(BA$15),MONTH($AX94)&gt;MONTH(BA$15)),
NETWORKDAYS.INTL((EOMONTH(BA$15-1,1))-_xlpm.DD,EOMONTH(BA$15-1,1),1,_xlpm.VD),
AND(MONTH($AW94)=MONTH(BA$15),MONTH($AX94)=MONTH(BA$15)),
NETWORKDAYS.INTL($AW94,$AX94,1,_xlpm.VD)))),0)),
$DH94="месяц",
$BP94*BA94,
$DH94="неделя",
$BP94*BA94/7*(ROUNDUP((DAY(EOMONTH(BA$15,0)))/4,0))),
0)</f>
        <v/>
      </c>
      <c r="BS94" s="125">
        <f t="array" ref="BS94">
IFERROR(
_xlfn.IFS(
$DH94="день_1",
$BP94*$BL94/($AX94-$AW94+1)*BB94*(DAY(EOMONTH(BB$15,0))),
$DH94="день_2",
$BP94/30*MAX(MIN($AX94,EOMONTH(BB$15,0))-MAX($AW94,BB$15)+1,),
$DH94="раб.день",
$BP94/30*(IFERROR(
_xlfn.LET(_xlpm.VD,
CHOOSE(
{1;2;3;4;5;6;7;8;9;10;11;12;13;14;15;16;17;18},
45658,45659,45660,45661,45662,45663,45664,45665,45711,45724,45778,45779,45785,45786,45820,45821,45965,46022),
_xlfn.LET(_xlpm.DD,
MAX(MIN($AX94,EOMONTH(BB$15,0))-MAX($AW94,BB$15),),
_xlfn.IFS(
AND(MONTH($AW94)=MONTH(BB$15),MONTH($AX94)&lt;&gt;MONTH(BB$15)),
NETWORKDAYS.INTL($AW94,$AW94+_xlpm.DD,1,_xlpm.VD),
AND(MONTH($AW94)&lt;&gt;MONTH(BB$15),MONTH($AX94)=MONTH(BB$15)),
NETWORKDAYS.INTL(($AX94)-_xlpm.DD,$AX94,1,_xlpm.VD),
AND(MONTH($AW94)&lt;MONTH(BB$15),MONTH($AX94)&gt;MONTH(BB$15)),
NETWORKDAYS.INTL((EOMONTH(BB$15-1,1))-_xlpm.DD,EOMONTH(BB$15-1,1),1,_xlpm.VD),
AND(MONTH($AW94)=MONTH(BB$15),MONTH($AX94)=MONTH(BB$15)),
NETWORKDAYS.INTL($AW94,$AX94,1,_xlpm.VD)))),0)),
$DH94="месяц",
$BP94*BB94,
$DH94="неделя",
$BP94*BB94/7*(ROUNDUP((DAY(EOMONTH(BB$15,0)))/4,0))),
0)</f>
        <v/>
      </c>
      <c r="BT94" s="125">
        <f t="array" ref="BT94">
IFERROR(
_xlfn.IFS(
$DH94="день_1",
$BP94*$BL94/($AX94-$AW94+1)*BC94*(DAY(EOMONTH(BC$15,0))),
$DH94="день_2",
$BP94/30*MAX(MIN($AX94,EOMONTH(BC$15,0))-MAX($AW94,BC$15)+1,),
$DH94="раб.день",
$BP94/30*(IFERROR(
_xlfn.LET(_xlpm.VD,
CHOOSE(
{1;2;3;4;5;6;7;8;9;10;11;12;13;14;15;16;17;18},
45658,45659,45660,45661,45662,45663,45664,45665,45711,45724,45778,45779,45785,45786,45820,45821,45965,46022),
_xlfn.LET(_xlpm.DD,
MAX(MIN($AX94,EOMONTH(BC$15,0))-MAX($AW94,BC$15),),
_xlfn.IFS(
AND(MONTH($AW94)=MONTH(BC$15),MONTH($AX94)&lt;&gt;MONTH(BC$15)),
NETWORKDAYS.INTL($AW94,$AW94+_xlpm.DD,1,_xlpm.VD),
AND(MONTH($AW94)&lt;&gt;MONTH(BC$15),MONTH($AX94)=MONTH(BC$15)),
NETWORKDAYS.INTL(($AX94)-_xlpm.DD,$AX94,1,_xlpm.VD),
AND(MONTH($AW94)&lt;MONTH(BC$15),MONTH($AX94)&gt;MONTH(BC$15)),
NETWORKDAYS.INTL((EOMONTH(BC$15-1,1))-_xlpm.DD,EOMONTH(BC$15-1,1),1,_xlpm.VD),
AND(MONTH($AW94)=MONTH(BC$15),MONTH($AX94)=MONTH(BC$15)),
NETWORKDAYS.INTL($AW94,$AX94,1,_xlpm.VD)))),0)),
$DH94="месяц",
$BP94*BC94,
$DH94="неделя",
$BP94*BC94/7*(ROUNDUP((DAY(EOMONTH(BC$15,0)))/4,0))),
0)</f>
        <v/>
      </c>
      <c r="BU94" s="125">
        <f t="array" ref="BU94">
IFERROR(
_xlfn.IFS(
$DH94="день_1",
$BP94*$BL94/($AX94-$AW94+1)*BD94*(DAY(EOMONTH(BD$15,0))),
$DH94="день_2",
$BP94/30*MAX(MIN($AX94,EOMONTH(BD$15,0))-MAX($AW94,BD$15)+1,),
$DH94="раб.день",
$BP94/30*(IFERROR(
_xlfn.LET(_xlpm.VD,
CHOOSE(
{1;2;3;4;5;6;7;8;9;10;11;12;13;14;15;16;17;18},
45658,45659,45660,45661,45662,45663,45664,45665,45711,45724,45778,45779,45785,45786,45820,45821,45965,46022),
_xlfn.LET(_xlpm.DD,
MAX(MIN($AX94,EOMONTH(BD$15,0))-MAX($AW94,BD$15),),
_xlfn.IFS(
AND(MONTH($AW94)=MONTH(BD$15),MONTH($AX94)&lt;&gt;MONTH(BD$15)),
NETWORKDAYS.INTL($AW94,$AW94+_xlpm.DD,1,_xlpm.VD),
AND(MONTH($AW94)&lt;&gt;MONTH(BD$15),MONTH($AX94)=MONTH(BD$15)),
NETWORKDAYS.INTL(($AX94)-_xlpm.DD,$AX94,1,_xlpm.VD),
AND(MONTH($AW94)&lt;MONTH(BD$15),MONTH($AX94)&gt;MONTH(BD$15)),
NETWORKDAYS.INTL((EOMONTH(BD$15-1,1))-_xlpm.DD,EOMONTH(BD$15-1,1),1,_xlpm.VD),
AND(MONTH($AW94)=MONTH(BD$15),MONTH($AX94)=MONTH(BD$15)),
NETWORKDAYS.INTL($AW94,$AX94,1,_xlpm.VD)))),0)),
$DH94="месяц",
$BP94*BD94,
$DH94="неделя",
$BP94*BD94/7*(ROUNDUP((DAY(EOMONTH(BD$15,0)))/4,0))),
0)</f>
        <v/>
      </c>
      <c r="BV94" s="125">
        <f t="array" ref="BV94">
IFERROR(
_xlfn.IFS(
$DH94="день_1",
$BP94*$BL94/($AX94-$AW94+1)*BE94*(DAY(EOMONTH(BE$15,0))),
$DH94="день_2",
$BP94/30*MAX(MIN($AX94,EOMONTH(BE$15,0))-MAX($AW94,BE$15)+1,),
$DH94="раб.день",
$BP94/30*(IFERROR(
_xlfn.LET(_xlpm.VD,
CHOOSE(
{1;2;3;4;5;6;7;8;9;10;11;12;13;14;15;16;17;18},
45658,45659,45660,45661,45662,45663,45664,45665,45711,45724,45778,45779,45785,45786,45820,45821,45965,46022),
_xlfn.LET(_xlpm.DD,
MAX(MIN($AX94,EOMONTH(BE$15,0))-MAX($AW94,BE$15),),
_xlfn.IFS(
AND(MONTH($AW94)=MONTH(BE$15),MONTH($AX94)&lt;&gt;MONTH(BE$15)),
NETWORKDAYS.INTL($AW94,$AW94+_xlpm.DD,1,_xlpm.VD),
AND(MONTH($AW94)&lt;&gt;MONTH(BE$15),MONTH($AX94)=MONTH(BE$15)),
NETWORKDAYS.INTL(($AX94)-_xlpm.DD,$AX94,1,_xlpm.VD),
AND(MONTH($AW94)&lt;MONTH(BE$15),MONTH($AX94)&gt;MONTH(BE$15)),
NETWORKDAYS.INTL((EOMONTH(BE$15-1,1))-_xlpm.DD,EOMONTH(BE$15-1,1),1,_xlpm.VD),
AND(MONTH($AW94)=MONTH(BE$15),MONTH($AX94)=MONTH(BE$15)),
NETWORKDAYS.INTL($AW94,$AX94,1,_xlpm.VD)))),0)),
$DH94="месяц",
$BP94*BE94,
$DH94="неделя",
$BP94*BE94/7*(ROUNDUP((DAY(EOMONTH(BE$15,0)))/4,0))),
0)</f>
        <v/>
      </c>
      <c r="BW94" s="125">
        <f t="array" ref="BW94">
IFERROR(
_xlfn.IFS(
$DH94="день_1",
$BP94*$BL94/($AX94-$AW94+1)*BF94*(DAY(EOMONTH(BF$15,0))),
$DH94="день_2",
$BP94/30*MAX(MIN($AX94,EOMONTH(BF$15,0))-MAX($AW94,BF$15)+1,),
$DH94="раб.день",
$BP94/30*(IFERROR(
_xlfn.LET(_xlpm.VD,
CHOOSE(
{1;2;3;4;5;6;7;8;9;10;11;12;13;14;15;16;17;18},
45658,45659,45660,45661,45662,45663,45664,45665,45711,45724,45778,45779,45785,45786,45820,45821,45965,46022),
_xlfn.LET(_xlpm.DD,
MAX(MIN($AX94,EOMONTH(BF$15,0))-MAX($AW94,BF$15),),
_xlfn.IFS(
AND(MONTH($AW94)=MONTH(BF$15),MONTH($AX94)&lt;&gt;MONTH(BF$15)),
NETWORKDAYS.INTL($AW94,$AW94+_xlpm.DD,1,_xlpm.VD),
AND(MONTH($AW94)&lt;&gt;MONTH(BF$15),MONTH($AX94)=MONTH(BF$15)),
NETWORKDAYS.INTL(($AX94)-_xlpm.DD,$AX94,1,_xlpm.VD),
AND(MONTH($AW94)&lt;MONTH(BF$15),MONTH($AX94)&gt;MONTH(BF$15)),
NETWORKDAYS.INTL((EOMONTH(BF$15-1,1))-_xlpm.DD,EOMONTH(BF$15-1,1),1,_xlpm.VD),
AND(MONTH($AW94)=MONTH(BF$15),MONTH($AX94)=MONTH(BF$15)),
NETWORKDAYS.INTL($AW94,$AX94,1,_xlpm.VD)))),0)),
$DH94="месяц",
$BP94*BF94,
$DH94="неделя",
$BP94*BF94/7*(ROUNDUP((DAY(EOMONTH(BF$15,0)))/4,0))),
0)</f>
        <v/>
      </c>
      <c r="BX94" s="125">
        <f t="array" ref="BX94">
IFERROR(
_xlfn.IFS(
$DH94="день_1",
$BP94*$BL94/($AX94-$AW94+1)*BG94*(DAY(EOMONTH(BG$15,0))),
$DH94="день_2",
$BP94/30*MAX(MIN($AX94,EOMONTH(BG$15,0))-MAX($AW94,BG$15)+1,),
$DH94="раб.день",
$BP94/30*(IFERROR(
_xlfn.LET(_xlpm.VD,
CHOOSE(
{1;2;3;4;5;6;7;8;9;10;11;12;13;14;15;16;17;18},
45658,45659,45660,45661,45662,45663,45664,45665,45711,45724,45778,45779,45785,45786,45820,45821,45965,46022),
_xlfn.LET(_xlpm.DD,
MAX(MIN($AX94,EOMONTH(BG$15,0))-MAX($AW94,BG$15),),
_xlfn.IFS(
AND(MONTH($AW94)=MONTH(BG$15),MONTH($AX94)&lt;&gt;MONTH(BG$15)),
NETWORKDAYS.INTL($AW94,$AW94+_xlpm.DD,1,_xlpm.VD),
AND(MONTH($AW94)&lt;&gt;MONTH(BG$15),MONTH($AX94)=MONTH(BG$15)),
NETWORKDAYS.INTL(($AX94)-_xlpm.DD,$AX94,1,_xlpm.VD),
AND(MONTH($AW94)&lt;MONTH(BG$15),MONTH($AX94)&gt;MONTH(BG$15)),
NETWORKDAYS.INTL((EOMONTH(BG$15-1,1))-_xlpm.DD,EOMONTH(BG$15-1,1),1,_xlpm.VD),
AND(MONTH($AW94)=MONTH(BG$15),MONTH($AX94)=MONTH(BG$15)),
NETWORKDAYS.INTL($AW94,$AX94,1,_xlpm.VD)))),0)),
$DH94="месяц",
$BP94*BG94,
$DH94="неделя",
$BP94*BG94/7*(ROUNDUP((DAY(EOMONTH(BG$15,0)))/4,0))),
0)</f>
        <v/>
      </c>
      <c r="BY94" s="125">
        <f t="array" ref="BY94">
IFERROR(
_xlfn.IFS(
$DH94="день_1",
$BP94*$BL94/($AX94-$AW94+1)*BH94*(DAY(EOMONTH(BH$15,0))),
$DH94="день_2",
$BP94/30*MAX(MIN($AX94,EOMONTH(BH$15,0))-MAX($AW94,BH$15)+1,),
$DH94="раб.день",
$BP94/30*(IFERROR(
_xlfn.LET(_xlpm.VD,
CHOOSE(
{1;2;3;4;5;6;7;8;9;10;11;12;13;14;15;16;17;18},
45658,45659,45660,45661,45662,45663,45664,45665,45711,45724,45778,45779,45785,45786,45820,45821,45965,46022),
_xlfn.LET(_xlpm.DD,
MAX(MIN($AX94,EOMONTH(BH$15,0))-MAX($AW94,BH$15),),
_xlfn.IFS(
AND(MONTH($AW94)=MONTH(BH$15),MONTH($AX94)&lt;&gt;MONTH(BH$15)),
NETWORKDAYS.INTL($AW94,$AW94+_xlpm.DD,1,_xlpm.VD),
AND(MONTH($AW94)&lt;&gt;MONTH(BH$15),MONTH($AX94)=MONTH(BH$15)),
NETWORKDAYS.INTL(($AX94)-_xlpm.DD,$AX94,1,_xlpm.VD),
AND(MONTH($AW94)&lt;MONTH(BH$15),MONTH($AX94)&gt;MONTH(BH$15)),
NETWORKDAYS.INTL((EOMONTH(BH$15-1,1))-_xlpm.DD,EOMONTH(BH$15-1,1),1,_xlpm.VD),
AND(MONTH($AW94)=MONTH(BH$15),MONTH($AX94)=MONTH(BH$15)),
NETWORKDAYS.INTL($AW94,$AX94,1,_xlpm.VD)))),0)),
$DH94="месяц",
$BP94*BH94,
$DH94="неделя",
$BP94*BH94/7*(ROUNDUP((DAY(EOMONTH(BH$15,0)))/4,0))),
0)</f>
        <v/>
      </c>
      <c r="BZ94" s="125">
        <f t="array" ref="BZ94">
IFERROR(
_xlfn.IFS(
$DH94="день_1",
$BP94*$BL94/($AX94-$AW94+1)*BI94*(DAY(EOMONTH(BI$15,0))),
$DH94="день_2",
$BP94/30*MAX(MIN($AX94,EOMONTH(BI$15,0))-MAX($AW94,BI$15)+1,),
$DH94="раб.день",
$BP94/30*(IFERROR(
_xlfn.LET(_xlpm.VD,
CHOOSE(
{1;2;3;4;5;6;7;8;9;10;11;12;13;14;15;16;17;18},
45658,45659,45660,45661,45662,45663,45664,45665,45711,45724,45778,45779,45785,45786,45820,45821,45965,46022),
_xlfn.LET(_xlpm.DD,
MAX(MIN($AX94,EOMONTH(BI$15,0))-MAX($AW94,BI$15),),
_xlfn.IFS(
AND(MONTH($AW94)=MONTH(BI$15),MONTH($AX94)&lt;&gt;MONTH(BI$15)),
NETWORKDAYS.INTL($AW94,$AW94+_xlpm.DD,1,_xlpm.VD),
AND(MONTH($AW94)&lt;&gt;MONTH(BI$15),MONTH($AX94)=MONTH(BI$15)),
NETWORKDAYS.INTL(($AX94)-_xlpm.DD,$AX94,1,_xlpm.VD),
AND(MONTH($AW94)&lt;MONTH(BI$15),MONTH($AX94)&gt;MONTH(BI$15)),
NETWORKDAYS.INTL((EOMONTH(BI$15-1,1))-_xlpm.DD,EOMONTH(BI$15-1,1),1,_xlpm.VD),
AND(MONTH($AW94)=MONTH(BI$15),MONTH($AX94)=MONTH(BI$15)),
NETWORKDAYS.INTL($AW94,$AX94,1,_xlpm.VD)))),0)),
$DH94="месяц",
$BP94*BI94,
$DH94="неделя",
$BP94*BI94/7*(ROUNDUP((DAY(EOMONTH(BI$15,0)))/4,0))),
0)</f>
        <v/>
      </c>
      <c r="CA94" s="125">
        <f t="array" ref="CA94">
IFERROR(
_xlfn.IFS(
$DH94="день_1",
$BP94*$BL94/($AX94-$AW94+1)*BJ94*(DAY(EOMONTH(BJ$15,0))),
$DH94="день_2",
$BP94/30*MAX(MIN($AX94,EOMONTH(BJ$15,0))-MAX($AW94,BJ$15)+1,),
$DH94="раб.день",
$BP94/30*(IFERROR(
_xlfn.LET(_xlpm.VD,
CHOOSE(
{1;2;3;4;5;6;7;8;9;10;11;12;13;14;15;16;17;18},
45658,45659,45660,45661,45662,45663,45664,45665,45711,45724,45778,45779,45785,45786,45820,45821,45965,46022),
_xlfn.LET(_xlpm.DD,
MAX(MIN($AX94,EOMONTH(BJ$15,0))-MAX($AW94,BJ$15),),
_xlfn.IFS(
AND(MONTH($AW94)=MONTH(BJ$15),MONTH($AX94)&lt;&gt;MONTH(BJ$15)),
NETWORKDAYS.INTL($AW94,$AW94+_xlpm.DD,1,_xlpm.VD),
AND(MONTH($AW94)&lt;&gt;MONTH(BJ$15),MONTH($AX94)=MONTH(BJ$15)),
NETWORKDAYS.INTL(($AX94)-_xlpm.DD,$AX94,1,_xlpm.VD),
AND(MONTH($AW94)&lt;MONTH(BJ$15),MONTH($AX94)&gt;MONTH(BJ$15)),
NETWORKDAYS.INTL((EOMONTH(BJ$15-1,1))-_xlpm.DD,EOMONTH(BJ$15-1,1),1,_xlpm.VD),
AND(MONTH($AW94)=MONTH(BJ$15),MONTH($AX94)=MONTH(BJ$15)),
NETWORKDAYS.INTL($AW94,$AX94,1,_xlpm.VD)))),0)),
$DH94="месяц",
$BP94*BJ94,
$DH94="неделя",
$BP94*BJ94/7*(ROUNDUP((DAY(EOMONTH(BJ$15,0)))/4,0))),
0)</f>
        <v/>
      </c>
      <c r="CB94" s="125">
        <f t="array" ref="CB94">
IFERROR(
_xlfn.IFS(
$DH94="день_1",
$BP94*$BL94/($AX94-$AW94+1)*BK94*(DAY(EOMONTH(BK$15,0))),
$DH94="день_2",
$BP94/30*MAX(MIN($AX94,EOMONTH(BK$15,0))-MAX($AW94,BK$15)+1,),
$DH94="раб.день",
$BP94/30*(IFERROR(
_xlfn.LET(_xlpm.VD,
CHOOSE(
{1;2;3;4;5;6;7;8;9;10;11;12;13;14;15;16;17;18},
45658,45659,45660,45661,45662,45663,45664,45665,45711,45724,45778,45779,45785,45786,45820,45821,45965,46022),
_xlfn.LET(_xlpm.DD,
MAX(MIN($AX94,EOMONTH(BK$15,0))-MAX($AW94,BK$15),),
_xlfn.IFS(
AND(MONTH($AW94)=MONTH(BK$15),MONTH($AX94)&lt;&gt;MONTH(BK$15)),
NETWORKDAYS.INTL($AW94,$AW94+_xlpm.DD,1,_xlpm.VD),
AND(MONTH($AW94)&lt;&gt;MONTH(BK$15),MONTH($AX94)=MONTH(BK$15)),
NETWORKDAYS.INTL(($AX94)-_xlpm.DD,$AX94,1,_xlpm.VD),
AND(MONTH($AW94)&lt;MONTH(BK$15),MONTH($AX94)&gt;MONTH(BK$15)),
NETWORKDAYS.INTL((EOMONTH(BK$15-1,1))-_xlpm.DD,EOMONTH(BK$15-1,1),1,_xlpm.VD),
AND(MONTH($AW94)=MONTH(BK$15),MONTH($AX94)=MONTH(BK$15)),
NETWORKDAYS.INTL($AW94,$AX94,1,_xlpm.VD)))),0)),
$DH94="месяц",
$BP94*BK94,
$DH94="неделя",
$BP94*BK94/7*(ROUNDUP((DAY(EOMONTH(BK$15,0)))/4,0))),
0)</f>
        <v/>
      </c>
      <c r="CC94" s="125">
        <f>SUM($BQ94:$CB94)</f>
        <v/>
      </c>
      <c r="CD94" s="126">
        <f>SUM($EH94:$EH94)</f>
        <v/>
      </c>
      <c r="CE94" s="126">
        <f>$CD94*$AB94</f>
        <v/>
      </c>
      <c r="CF94" s="126">
        <f>SUM($EK94:$EK94)</f>
        <v/>
      </c>
      <c r="CG94" s="126">
        <f>$CF94*$AB94</f>
        <v/>
      </c>
      <c r="CH94" s="126">
        <f>SUM($CC94,$CE94,$CG94)</f>
        <v/>
      </c>
      <c r="CI94" s="126">
        <f>$CH94*(1+$CM94)</f>
        <v/>
      </c>
      <c r="CJ94" s="127" t="n">
        <v>0</v>
      </c>
      <c r="CK94" s="126">
        <f>SUM($CH94:$CH94)*(1+$CJ94)</f>
        <v/>
      </c>
      <c r="CL94" s="126">
        <f>SUM($CH94:$CH94)*(1+$CM94)</f>
        <v/>
      </c>
      <c r="CM94" s="59" t="inlineStr">
        <is>
          <t>20%</t>
        </is>
      </c>
      <c r="CN94" s="59" t="n"/>
      <c r="CO94" s="72" t="n"/>
      <c r="CP94" s="59" t="n"/>
      <c r="CQ94" s="73" t="n"/>
      <c r="CR94" s="73" t="n"/>
      <c r="CS94" s="73" t="n"/>
      <c r="CT94" s="72" t="n"/>
      <c r="CU94" s="79" t="inlineStr">
        <is>
          <t> </t>
        </is>
      </c>
      <c r="CV94" s="60" t="n"/>
      <c r="CW94" s="60" t="n"/>
      <c r="CX94" s="60" t="n"/>
      <c r="CY94" s="127">
        <f>IFERROR(($CC94-$EE94)/($EE94/(1-$DQ94)),0)</f>
        <v/>
      </c>
      <c r="CZ94" s="127">
        <f>IFERROR(1-$EI94/($CE94),0)</f>
        <v/>
      </c>
      <c r="DA94" s="127">
        <f>IFERROR(1-$EL94/($CG94),0)</f>
        <v/>
      </c>
      <c r="DB94" s="126">
        <f>ROUND(IFERROR(($CI94/(1+$CM94)-$EN94),0),2)</f>
        <v/>
      </c>
      <c r="DC94" s="128" t="n"/>
      <c r="DD94" s="125" t="n"/>
      <c r="DE94" s="75" t="n">
        <v>0</v>
      </c>
      <c r="DF94" s="128" t="n"/>
      <c r="DG94" s="125">
        <f>IF($DC94=0,0,$DD94*($DC94*100%-$DE94*$DF94))*SUM($AB94:$AB94)</f>
        <v/>
      </c>
      <c r="DH94" s="129" t="inlineStr">
        <is>
          <t>месяц</t>
        </is>
      </c>
      <c r="DI94" s="130">
        <f t="array" ref="DI94">IFERROR(
IF($ES94="LisChannel",
(ROUND(((INDEX({174.625;153.888888888889;130.972222222222},MATCH($AI94,{2;3;4}),0))*$AG94*$AI94),2)),0),0)</f>
        <v/>
      </c>
      <c r="DJ94" s="130">
        <f>
_xlfn.LET(_xlpm.X,
IFERROR(
IF($ES94="НовиковТВ",
(_xlfn.LET(_xlpm.NTV,
_xlfn.LET(_xlpm.MIN,350000,
IF(SUMIFS($DI:$DI,$ES:$ES,"НовиковТВ")&lt;=_xlpm.MIN,
(SUMIFS($DI:$DI,$ES:$ES,"НовиковТВ")/(COUNTIFS($ES:$ES,"НовиковТВ")))*_xlpm.MIN/SUMIFS($DI:$DI,$ES:$ES,"НовиковТВ"),
DI94)),
_xlpm.NTV+$DG94/(1-(1-(_xlpm.NTV)*(1-$DL94)*(1-$DM94)*(1-$DN94)*(1-$DO94)*(1-$DP94)/_xlpm.NTV))))/(1+$EP94),
$DI94+$DG94/(1-(1-($DI94)*(1-$DL94)*(1-$DM94)*(1-$DN94)*(1-$DO94)*(1-$DP94)/$DI94))),
0),
_xlpm.X*(1+$CM94)*(1+$CW94)-_xlpm.X*(1+$CM94)+_xlpm.X)</f>
        <v/>
      </c>
      <c r="DK94" s="125" t="inlineStr">
        <is>
          <t>послед.</t>
        </is>
      </c>
      <c r="DL94" s="63" t="n">
        <v>0</v>
      </c>
      <c r="DM94" s="63" t="n">
        <v>0</v>
      </c>
      <c r="DN94" s="63" t="n">
        <v>0</v>
      </c>
      <c r="DO94" s="63" t="n">
        <v>0</v>
      </c>
      <c r="DP94" s="63" t="n">
        <v>0</v>
      </c>
      <c r="DQ94" s="63">
        <f t="array" ref="DQ94">IFERROR(_xlfn.IFS(
$DK94="послед.",1-(1-$DL94)*(1-$DM94)*(1-$DN94)*(1-$DO94)*(1-$DP94),
$DK94="сумм.",$DL94+$DM94+$DN94+$DO94+$DP94),
0)</f>
        <v/>
      </c>
      <c r="DR94" s="125">
        <f t="array" ref="DR94">
IFERROR(
_xlfn.IFS(
$BL94=0,
0,
$BL94&gt;0,
_xlfn.IFS($DK94="послед.",
$DJ94*(1-$DL94)*(1-$DM94)*(1-$DN94)*(1-$DO94)*(1-$DP94),
$DK94="сумм.",
$DJ94*(1-($DL94+$DM94+$DN94+$DO94+$DP94)))),0)</f>
        <v/>
      </c>
      <c r="DS94" s="125">
        <f t="array" ref="DS94">
IFERROR(_xlfn.IFS(
$DH94="день_1",
$DR94*$BL94/($AX94-$AW94+1)*AZ94*(DAY(EOMONTH(AZ$15,0))),
$DH94="день_2",
$DR94/30*MAX(MIN($AX94,EOMONTH(AZ$15,0))-MAX($AW94,AZ$15)+1,),
$DH94="раб.день",
$DR94/30*(IFERROR(
_xlfn.LET(_xlpm.VD,
CHOOSE(
{1;2;3;4;5;6;7;8;9;10;11;12;13;14;15;16;17;18},
45658,45659,45660,45661,45662,45663,45664,45665,45711,45724,45778,45779,45785,45786,45820,45821,45965,46022),
_xlfn.LET(_xlpm.DD,
MAX(MIN($AX94,EOMONTH(AZ$15,0))-MAX($AW94,AZ$15),),
_xlfn.IFS(
AND(MONTH($AW94)=MONTH(AZ$15),MONTH($AX94)&lt;&gt;MONTH(AZ$15)),
NETWORKDAYS.INTL($AW94,$AW94+_xlpm.DD,1,_xlpm.VD),
AND(MONTH($AW94)&lt;&gt;MONTH(AZ$15),MONTH($AX94)=MONTH(AZ$15)),
NETWORKDAYS.INTL(($AX94)-_xlpm.DD,$AX94,1,_xlpm.VD),
AND(MONTH($AW94)&lt;MONTH(AZ$15),MONTH($AX94)&gt;MONTH(AZ$15)),
NETWORKDAYS.INTL((EOMONTH(AZ$15-1,1))-_xlpm.DD,EOMONTH(AZ$15-1,1),1,_xlpm.VD),
AND(MONTH($AW94)=MONTH(AZ$15),MONTH($AX94)=MONTH(AZ$15)),
NETWORKDAYS.INTL($AW94,$AX94,1,_xlpm.VD)))),0)),
$DH94="месяц",
$DR94*AZ94,
$DH94="неделя",
$DR94*AZ94/7*(ROUNDUP((DAY(EOMONTH(AZ$15,0)))/4,0))),
0)</f>
        <v/>
      </c>
      <c r="DT94" s="125">
        <f t="array" ref="DT94">
IFERROR(_xlfn.IFS(
$DH94="день_1",
$DR94*$BL94/($AX94-$AW94+1)*BA94*(DAY(EOMONTH(BA$15,0))),
$DH94="день_2",
$DR94/30*MAX(MIN($AX94,EOMONTH(BA$15,0))-MAX($AW94,BA$15)+1,),
$DH94="раб.день",
$DR94/30*(IFERROR(
_xlfn.LET(_xlpm.VD,
CHOOSE(
{1;2;3;4;5;6;7;8;9;10;11;12;13;14;15;16;17;18},
45658,45659,45660,45661,45662,45663,45664,45665,45711,45724,45778,45779,45785,45786,45820,45821,45965,46022),
_xlfn.LET(_xlpm.DD,
MAX(MIN($AX94,EOMONTH(BA$15,0))-MAX($AW94,BA$15),),
_xlfn.IFS(
AND(MONTH($AW94)=MONTH(BA$15),MONTH($AX94)&lt;&gt;MONTH(BA$15)),
NETWORKDAYS.INTL($AW94,$AW94+_xlpm.DD,1,_xlpm.VD),
AND(MONTH($AW94)&lt;&gt;MONTH(BA$15),MONTH($AX94)=MONTH(BA$15)),
NETWORKDAYS.INTL(($AX94)-_xlpm.DD,$AX94,1,_xlpm.VD),
AND(MONTH($AW94)&lt;MONTH(BA$15),MONTH($AX94)&gt;MONTH(BA$15)),
NETWORKDAYS.INTL((EOMONTH(BA$15-1,1))-_xlpm.DD,EOMONTH(BA$15-1,1),1,_xlpm.VD),
AND(MONTH($AW94)=MONTH(BA$15),MONTH($AX94)=MONTH(BA$15)),
NETWORKDAYS.INTL($AW94,$AX94,1,_xlpm.VD)))),0)),
$DH94="месяц",
$DR94*BA94,
$DH94="неделя",
$DR94*BA94/7*(ROUNDUP((DAY(EOMONTH(BA$15,0)))/4,0))),
0)</f>
        <v/>
      </c>
      <c r="DU94" s="125">
        <f t="array" ref="DU94">
IFERROR(_xlfn.IFS(
$DH94="день_1",
$DR94*$BL94/($AX94-$AW94+1)*BB94*(DAY(EOMONTH(BB$15,0))),
$DH94="день_2",
$DR94/30*MAX(MIN($AX94,EOMONTH(BB$15,0))-MAX($AW94,BB$15)+1,),
$DH94="раб.день",
$DR94/30*(IFERROR(
_xlfn.LET(_xlpm.VD,
CHOOSE(
{1;2;3;4;5;6;7;8;9;10;11;12;13;14;15;16;17;18},
45658,45659,45660,45661,45662,45663,45664,45665,45711,45724,45778,45779,45785,45786,45820,45821,45965,46022),
_xlfn.LET(_xlpm.DD,
MAX(MIN($AX94,EOMONTH(BB$15,0))-MAX($AW94,BB$15),),
_xlfn.IFS(
AND(MONTH($AW94)=MONTH(BB$15),MONTH($AX94)&lt;&gt;MONTH(BB$15)),
NETWORKDAYS.INTL($AW94,$AW94+_xlpm.DD,1,_xlpm.VD),
AND(MONTH($AW94)&lt;&gt;MONTH(BB$15),MONTH($AX94)=MONTH(BB$15)),
NETWORKDAYS.INTL(($AX94)-_xlpm.DD,$AX94,1,_xlpm.VD),
AND(MONTH($AW94)&lt;MONTH(BB$15),MONTH($AX94)&gt;MONTH(BB$15)),
NETWORKDAYS.INTL((EOMONTH(BB$15-1,1))-_xlpm.DD,EOMONTH(BB$15-1,1),1,_xlpm.VD),
AND(MONTH($AW94)=MONTH(BB$15),MONTH($AX94)=MONTH(BB$15)),
NETWORKDAYS.INTL($AW94,$AX94,1,_xlpm.VD)))),0)),
$DH94="месяц",
$DR94*BB94,
$DH94="неделя",
$DR94*BB94/7*(ROUNDUP((DAY(EOMONTH(BB$15,0)))/4,0))),
0)</f>
        <v/>
      </c>
      <c r="DV94" s="125">
        <f t="array" ref="DV94">
IFERROR(_xlfn.IFS(
$DH94="день_1",
$DR94*$BL94/($AX94-$AW94+1)*BC94*(DAY(EOMONTH(BC$15,0))),
$DH94="день_2",
$DR94/30*MAX(MIN($AX94,EOMONTH(BC$15,0))-MAX($AW94,BC$15)+1,),
$DH94="раб.день",
$DR94/30*(IFERROR(
_xlfn.LET(_xlpm.VD,
CHOOSE(
{1;2;3;4;5;6;7;8;9;10;11;12;13;14;15;16;17;18},
45658,45659,45660,45661,45662,45663,45664,45665,45711,45724,45778,45779,45785,45786,45820,45821,45965,46022),
_xlfn.LET(_xlpm.DD,
MAX(MIN($AX94,EOMONTH(BC$15,0))-MAX($AW94,BC$15),),
_xlfn.IFS(
AND(MONTH($AW94)=MONTH(BC$15),MONTH($AX94)&lt;&gt;MONTH(BC$15)),
NETWORKDAYS.INTL($AW94,$AW94+_xlpm.DD,1,_xlpm.VD),
AND(MONTH($AW94)&lt;&gt;MONTH(BC$15),MONTH($AX94)=MONTH(BC$15)),
NETWORKDAYS.INTL(($AX94)-_xlpm.DD,$AX94,1,_xlpm.VD),
AND(MONTH($AW94)&lt;MONTH(BC$15),MONTH($AX94)&gt;MONTH(BC$15)),
NETWORKDAYS.INTL((EOMONTH(BC$15-1,1))-_xlpm.DD,EOMONTH(BC$15-1,1),1,_xlpm.VD),
AND(MONTH($AW94)=MONTH(BC$15),MONTH($AX94)=MONTH(BC$15)),
NETWORKDAYS.INTL($AW94,$AX94,1,_xlpm.VD)))),0)),
$DH94="месяц",
$DR94*BC94,
$DH94="неделя",
$DR94*BC94/7*(ROUNDUP((DAY(EOMONTH(BC$15,0)))/4,0))),
0)</f>
        <v/>
      </c>
      <c r="DW94" s="125">
        <f t="array" ref="DW94">
IFERROR(_xlfn.IFS(
$DH94="день_1",
$DR94*$BL94/($AX94-$AW94+1)*BD94*(DAY(EOMONTH(BD$15,0))),
$DH94="день_2",
$DR94/30*MAX(MIN($AX94,EOMONTH(BD$15,0))-MAX($AW94,BD$15)+1,),
$DH94="раб.день",
$DR94/30*(IFERROR(
_xlfn.LET(_xlpm.VD,
CHOOSE(
{1;2;3;4;5;6;7;8;9;10;11;12;13;14;15;16;17;18},
45658,45659,45660,45661,45662,45663,45664,45665,45711,45724,45778,45779,45785,45786,45820,45821,45965,46022),
_xlfn.LET(_xlpm.DD,
MAX(MIN($AX94,EOMONTH(BD$15,0))-MAX($AW94,BD$15),),
_xlfn.IFS(
AND(MONTH($AW94)=MONTH(BD$15),MONTH($AX94)&lt;&gt;MONTH(BD$15)),
NETWORKDAYS.INTL($AW94,$AW94+_xlpm.DD,1,_xlpm.VD),
AND(MONTH($AW94)&lt;&gt;MONTH(BD$15),MONTH($AX94)=MONTH(BD$15)),
NETWORKDAYS.INTL(($AX94)-_xlpm.DD,$AX94,1,_xlpm.VD),
AND(MONTH($AW94)&lt;MONTH(BD$15),MONTH($AX94)&gt;MONTH(BD$15)),
NETWORKDAYS.INTL((EOMONTH(BD$15-1,1))-_xlpm.DD,EOMONTH(BD$15-1,1),1,_xlpm.VD),
AND(MONTH($AW94)=MONTH(BD$15),MONTH($AX94)=MONTH(BD$15)),
NETWORKDAYS.INTL($AW94,$AX94,1,_xlpm.VD)))),0)),
$DH94="месяц",
$DR94*BD94,
$DH94="неделя",
$DR94*BD94/7*(ROUNDUP((DAY(EOMONTH(BD$15,0)))/4,0))),
0)</f>
        <v/>
      </c>
      <c r="DX94" s="125">
        <f t="array" ref="DX94">
IFERROR(_xlfn.IFS(
$DH94="день_1",
$DR94*$BL94/($AX94-$AW94+1)*BE94*(DAY(EOMONTH(BE$15,0))),
$DH94="день_2",
$DR94/30*MAX(MIN($AX94,EOMONTH(BE$15,0))-MAX($AW94,BE$15)+1,),
$DH94="раб.день",
$DR94/30*(IFERROR(
_xlfn.LET(_xlpm.VD,
CHOOSE(
{1;2;3;4;5;6;7;8;9;10;11;12;13;14;15;16;17;18},
45658,45659,45660,45661,45662,45663,45664,45665,45711,45724,45778,45779,45785,45786,45820,45821,45965,46022),
_xlfn.LET(_xlpm.DD,
MAX(MIN($AX94,EOMONTH(BE$15,0))-MAX($AW94,BE$15),),
_xlfn.IFS(
AND(MONTH($AW94)=MONTH(BE$15),MONTH($AX94)&lt;&gt;MONTH(BE$15)),
NETWORKDAYS.INTL($AW94,$AW94+_xlpm.DD,1,_xlpm.VD),
AND(MONTH($AW94)&lt;&gt;MONTH(BE$15),MONTH($AX94)=MONTH(BE$15)),
NETWORKDAYS.INTL(($AX94)-_xlpm.DD,$AX94,1,_xlpm.VD),
AND(MONTH($AW94)&lt;MONTH(BE$15),MONTH($AX94)&gt;MONTH(BE$15)),
NETWORKDAYS.INTL((EOMONTH(BE$15-1,1))-_xlpm.DD,EOMONTH(BE$15-1,1),1,_xlpm.VD),
AND(MONTH($AW94)=MONTH(BE$15),MONTH($AX94)=MONTH(BE$15)),
NETWORKDAYS.INTL($AW94,$AX94,1,_xlpm.VD)))),0)),
$DH94="месяц",
$DR94*BE94,
$DH94="неделя",
$DR94*BE94/7*(ROUNDUP((DAY(EOMONTH(BE$15,0)))/4,0))),
0)</f>
        <v/>
      </c>
      <c r="DY94" s="125">
        <f t="array" ref="DY94">
IFERROR(_xlfn.IFS(
$DH94="день_1",
$DR94*$BL94/($AX94-$AW94+1)*BF94*(DAY(EOMONTH(BF$15,0))),
$DH94="день_2",
$DR94/30*MAX(MIN($AX94,EOMONTH(BF$15,0))-MAX($AW94,BF$15)+1,),
$DH94="раб.день",
$DR94/30*(IFERROR(
_xlfn.LET(_xlpm.VD,
CHOOSE(
{1;2;3;4;5;6;7;8;9;10;11;12;13;14;15;16;17;18},
45658,45659,45660,45661,45662,45663,45664,45665,45711,45724,45778,45779,45785,45786,45820,45821,45965,46022),
_xlfn.LET(_xlpm.DD,
MAX(MIN($AX94,EOMONTH(BF$15,0))-MAX($AW94,BF$15),),
_xlfn.IFS(
AND(MONTH($AW94)=MONTH(BF$15),MONTH($AX94)&lt;&gt;MONTH(BF$15)),
NETWORKDAYS.INTL($AW94,$AW94+_xlpm.DD,1,_xlpm.VD),
AND(MONTH($AW94)&lt;&gt;MONTH(BF$15),MONTH($AX94)=MONTH(BF$15)),
NETWORKDAYS.INTL(($AX94)-_xlpm.DD,$AX94,1,_xlpm.VD),
AND(MONTH($AW94)&lt;MONTH(BF$15),MONTH($AX94)&gt;MONTH(BF$15)),
NETWORKDAYS.INTL((EOMONTH(BF$15-1,1))-_xlpm.DD,EOMONTH(BF$15-1,1),1,_xlpm.VD),
AND(MONTH($AW94)=MONTH(BF$15),MONTH($AX94)=MONTH(BF$15)),
NETWORKDAYS.INTL($AW94,$AX94,1,_xlpm.VD)))),0)),
$DH94="месяц",
$DR94*BF94,
$DH94="неделя",
$DR94*BF94/7*(ROUNDUP((DAY(EOMONTH(BF$15,0)))/4,0))),
0)</f>
        <v/>
      </c>
      <c r="DZ94" s="125">
        <f t="array" ref="DZ94">
IFERROR(_xlfn.IFS(
$DH94="день_1",
$DR94*$BL94/($AX94-$AW94+1)*BG94*(DAY(EOMONTH(BG$15,0))),
$DH94="день_2",
$DR94/30*MAX(MIN($AX94,EOMONTH(BG$15,0))-MAX($AW94,BG$15)+1,),
$DH94="раб.день",
$DR94/30*(IFERROR(
_xlfn.LET(_xlpm.VD,
CHOOSE(
{1;2;3;4;5;6;7;8;9;10;11;12;13;14;15;16;17;18},
45658,45659,45660,45661,45662,45663,45664,45665,45711,45724,45778,45779,45785,45786,45820,45821,45965,46022),
_xlfn.LET(_xlpm.DD,
MAX(MIN($AX94,EOMONTH(BG$15,0))-MAX($AW94,BG$15),),
_xlfn.IFS(
AND(MONTH($AW94)=MONTH(BG$15),MONTH($AX94)&lt;&gt;MONTH(BG$15)),
NETWORKDAYS.INTL($AW94,$AW94+_xlpm.DD,1,_xlpm.VD),
AND(MONTH($AW94)&lt;&gt;MONTH(BG$15),MONTH($AX94)=MONTH(BG$15)),
NETWORKDAYS.INTL(($AX94)-_xlpm.DD,$AX94,1,_xlpm.VD),
AND(MONTH($AW94)&lt;MONTH(BG$15),MONTH($AX94)&gt;MONTH(BG$15)),
NETWORKDAYS.INTL((EOMONTH(BG$15-1,1))-_xlpm.DD,EOMONTH(BG$15-1,1),1,_xlpm.VD),
AND(MONTH($AW94)=MONTH(BG$15),MONTH($AX94)=MONTH(BG$15)),
NETWORKDAYS.INTL($AW94,$AX94,1,_xlpm.VD)))),0)),
$DH94="месяц",
$DR94*BG94,
$DH94="неделя",
$DR94*BG94/7*(ROUNDUP((DAY(EOMONTH(BG$15,0)))/4,0))),
0)</f>
        <v/>
      </c>
      <c r="EA94" s="125">
        <f t="array" ref="EA94">
IFERROR(_xlfn.IFS(
$DH94="день_1",
$DR94*$BL94/($AX94-$AW94+1)*BH94*(DAY(EOMONTH(BH$15,0))),
$DH94="день_2",
$DR94/30*MAX(MIN($AX94,EOMONTH(BH$15,0))-MAX($AW94,BH$15)+1,),
$DH94="раб.день",
$DR94/30*(IFERROR(
_xlfn.LET(_xlpm.VD,
CHOOSE(
{1;2;3;4;5;6;7;8;9;10;11;12;13;14;15;16;17;18},
45658,45659,45660,45661,45662,45663,45664,45665,45711,45724,45778,45779,45785,45786,45820,45821,45965,46022),
_xlfn.LET(_xlpm.DD,
MAX(MIN($AX94,EOMONTH(BH$15,0))-MAX($AW94,BH$15),),
_xlfn.IFS(
AND(MONTH($AW94)=MONTH(BH$15),MONTH($AX94)&lt;&gt;MONTH(BH$15)),
NETWORKDAYS.INTL($AW94,$AW94+_xlpm.DD,1,_xlpm.VD),
AND(MONTH($AW94)&lt;&gt;MONTH(BH$15),MONTH($AX94)=MONTH(BH$15)),
NETWORKDAYS.INTL(($AX94)-_xlpm.DD,$AX94,1,_xlpm.VD),
AND(MONTH($AW94)&lt;MONTH(BH$15),MONTH($AX94)&gt;MONTH(BH$15)),
NETWORKDAYS.INTL((EOMONTH(BH$15-1,1))-_xlpm.DD,EOMONTH(BH$15-1,1),1,_xlpm.VD),
AND(MONTH($AW94)=MONTH(BH$15),MONTH($AX94)=MONTH(BH$15)),
NETWORKDAYS.INTL($AW94,$AX94,1,_xlpm.VD)))),0)),
$DH94="месяц",
$DR94*BH94,
$DH94="неделя",
$DR94*BH94/7*(ROUNDUP((DAY(EOMONTH(BH$15,0)))/4,0))),
0)</f>
        <v/>
      </c>
      <c r="EB94" s="125">
        <f t="array" ref="EB94">
IFERROR(_xlfn.IFS(
$DH94="день_1",
$DR94*$BL94/($AX94-$AW94+1)*BI94*(DAY(EOMONTH(BI$15,0))),
$DH94="день_2",
$DR94/30*MAX(MIN($AX94,EOMONTH(BI$15,0))-MAX($AW94,BI$15)+1,),
$DH94="раб.день",
$DR94/30*(IFERROR(
_xlfn.LET(_xlpm.VD,
CHOOSE(
{1;2;3;4;5;6;7;8;9;10;11;12;13;14;15;16;17;18},
45658,45659,45660,45661,45662,45663,45664,45665,45711,45724,45778,45779,45785,45786,45820,45821,45965,46022),
_xlfn.LET(_xlpm.DD,
MAX(MIN($AX94,EOMONTH(BI$15,0))-MAX($AW94,BI$15),),
_xlfn.IFS(
AND(MONTH($AW94)=MONTH(BI$15),MONTH($AX94)&lt;&gt;MONTH(BI$15)),
NETWORKDAYS.INTL($AW94,$AW94+_xlpm.DD,1,_xlpm.VD),
AND(MONTH($AW94)&lt;&gt;MONTH(BI$15),MONTH($AX94)=MONTH(BI$15)),
NETWORKDAYS.INTL(($AX94)-_xlpm.DD,$AX94,1,_xlpm.VD),
AND(MONTH($AW94)&lt;MONTH(BI$15),MONTH($AX94)&gt;MONTH(BI$15)),
NETWORKDAYS.INTL((EOMONTH(BI$15-1,1))-_xlpm.DD,EOMONTH(BI$15-1,1),1,_xlpm.VD),
AND(MONTH($AW94)=MONTH(BI$15),MONTH($AX94)=MONTH(BI$15)),
NETWORKDAYS.INTL($AW94,$AX94,1,_xlpm.VD)))),0)),
$DH94="месяц",
$DR94*BI94,
$DH94="неделя",
$DR94*BI94/7*(ROUNDUP((DAY(EOMONTH(BI$15,0)))/4,0))),
0)</f>
        <v/>
      </c>
      <c r="EC94" s="125">
        <f t="array" ref="EC94">
IFERROR(_xlfn.IFS(
$DH94="день_1",
$DR94*$BL94/($AX94-$AW94+1)*BJ94*(DAY(EOMONTH(BJ$15,0))),
$DH94="день_2",
$DR94/30*MAX(MIN($AX94,EOMONTH(BJ$15,0))-MAX($AW94,BJ$15)+1,),
$DH94="раб.день",
$DR94/30*(IFERROR(
_xlfn.LET(_xlpm.VD,
CHOOSE(
{1;2;3;4;5;6;7;8;9;10;11;12;13;14;15;16;17;18},
45658,45659,45660,45661,45662,45663,45664,45665,45711,45724,45778,45779,45785,45786,45820,45821,45965,46022),
_xlfn.LET(_xlpm.DD,
MAX(MIN($AX94,EOMONTH(BJ$15,0))-MAX($AW94,BJ$15),),
_xlfn.IFS(
AND(MONTH($AW94)=MONTH(BJ$15),MONTH($AX94)&lt;&gt;MONTH(BJ$15)),
NETWORKDAYS.INTL($AW94,$AW94+_xlpm.DD,1,_xlpm.VD),
AND(MONTH($AW94)&lt;&gt;MONTH(BJ$15),MONTH($AX94)=MONTH(BJ$15)),
NETWORKDAYS.INTL(($AX94)-_xlpm.DD,$AX94,1,_xlpm.VD),
AND(MONTH($AW94)&lt;MONTH(BJ$15),MONTH($AX94)&gt;MONTH(BJ$15)),
NETWORKDAYS.INTL((EOMONTH(BJ$15-1,1))-_xlpm.DD,EOMONTH(BJ$15-1,1),1,_xlpm.VD),
AND(MONTH($AW94)=MONTH(BJ$15),MONTH($AX94)=MONTH(BJ$15)),
NETWORKDAYS.INTL($AW94,$AX94,1,_xlpm.VD)))),0)),
$DH94="месяц",
$DR94*BJ94,
$DH94="неделя",
$DR94*BJ94/7*(ROUNDUP((DAY(EOMONTH(BJ$15,0)))/4,0))),
0)</f>
        <v/>
      </c>
      <c r="ED94" s="125">
        <f t="array" ref="ED94">
IFERROR(_xlfn.IFS(
$DH94="день_1",
$DR94*$BL94/($AX94-$AW94+1)*BK94*(DAY(EOMONTH(BK$15,0))),
$DH94="день_2",
$DR94/30*MAX(MIN($AX94,EOMONTH(BK$15,0))-MAX($AW94,BK$15)+1,),
$DH94="раб.день",
$DR94/30*(IFERROR(
_xlfn.LET(_xlpm.VD,
CHOOSE(
{1;2;3;4;5;6;7;8;9;10;11;12;13;14;15;16;17;18},
45658,45659,45660,45661,45662,45663,45664,45665,45711,45724,45778,45779,45785,45786,45820,45821,45965,46022),
_xlfn.LET(_xlpm.DD,
MAX(MIN($AX94,EOMONTH(BK$15,0))-MAX($AW94,BK$15),),
_xlfn.IFS(
AND(MONTH($AW94)=MONTH(BK$15),MONTH($AX94)&lt;&gt;MONTH(BK$15)),
NETWORKDAYS.INTL($AW94,$AW94+_xlpm.DD,1,_xlpm.VD),
AND(MONTH($AW94)&lt;&gt;MONTH(BK$15),MONTH($AX94)=MONTH(BK$15)),
NETWORKDAYS.INTL(($AX94)-_xlpm.DD,$AX94,1,_xlpm.VD),
AND(MONTH($AW94)&lt;MONTH(BK$15),MONTH($AX94)&gt;MONTH(BK$15)),
NETWORKDAYS.INTL((EOMONTH(BK$15-1,1))-_xlpm.DD,EOMONTH(BK$15-1,1),1,_xlpm.VD),
AND(MONTH($AW94)=MONTH(BK$15),MONTH($AX94)=MONTH(BK$15)),
NETWORKDAYS.INTL($AW94,$AX94,1,_xlpm.VD)))),0)),
$DH94="месяц",
$DR94*BK94,
$DH94="неделя",
$DR94*BK94/7*(ROUNDUP((DAY(EOMONTH(BK$15,0)))/4,0))),
0)</f>
        <v/>
      </c>
      <c r="EE94" s="125">
        <f>SUM($DS94,$DT94,$DU94,$DV94,$DW94,$DX94,$DY94,$DZ94,$EA94,$EB94,$EC94,$ED94)</f>
        <v/>
      </c>
      <c r="EF94" s="125">
        <f>IFERROR(ROUND($EE94*(1+$EP94),2),0)</f>
        <v/>
      </c>
      <c r="EG94" s="128" t="n">
        <v>1</v>
      </c>
      <c r="EH94" s="126" t="n">
        <v>0</v>
      </c>
      <c r="EI94" s="126">
        <f>ROUND(SUM($EH94:$EH94)*SUM($AB94:$AB94)*$EG94,2)</f>
        <v/>
      </c>
      <c r="EJ94" s="126">
        <f>ROUND($EI94*(1+$EP94),2)</f>
        <v/>
      </c>
      <c r="EK94" s="126" t="n">
        <v>0</v>
      </c>
      <c r="EL94" s="126">
        <f>ROUND(SUM($EK94:$EK94)*SUM($AB94:$AB94)*$EG94,2)</f>
        <v/>
      </c>
      <c r="EM94" s="126">
        <f>ROUND($EL94*(1+$EP94),2)</f>
        <v/>
      </c>
      <c r="EN94" s="126">
        <f>SUM($EE94,$EI94,$EL94)</f>
        <v/>
      </c>
      <c r="EO94" s="126">
        <f>SUM($EF94,$EJ94,$EM94)</f>
        <v/>
      </c>
      <c r="EP94" s="59" t="inlineStr">
        <is>
          <t>20%</t>
        </is>
      </c>
      <c r="EQ94" s="59" t="n"/>
      <c r="ER94" s="60">
        <f t="array" ref="ER94">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MATCH(ES94,
{"AMS";"RussOutdoor";"HD Outdoor";"Ingroup";"IQ";"Ledproduction";"LisChannel";"Logic";"Media-PPL";"NovikovTV | НовиковТВ";"SMA";"SOK";"КрокусТВ | CrocusTV | IndoorTV";"Сити";"ТЯК Москва"},
0)),"")</f>
        <v/>
      </c>
      <c r="ES94" s="60" t="n"/>
      <c r="ET94" s="60">
        <f t="array" ref="ET94">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MATCH(ES94,
{"AMS";"RussOutdoor";"HD Outdoor";"Ingroup";"IQ";"Ledproduction";"LisChannel";"Logic";"Media-PPL";"NovikovTV | НовиковТВ";"SMA";"SOK";"КрокусТВ | CrocusTV | IndoorTV";"Сити";"ТЯК Москва"},
0)),"")</f>
        <v/>
      </c>
      <c r="EU94" s="60" t="n"/>
      <c r="EV94" s="60" t="n"/>
      <c r="EX94" s="110">
        <f t="array" ref="EX94">
($AR94/30
+N("ТРАФИК ПЛОЩАДКИ"))*
(IFERROR(
_xlfn.LET(
_xlpm.GPR,
HLOOKUP($L94,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(MATCH($T94,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IF($Q94="цифровой",_xlpm.GPR/$AG94,_xlpm.GPR/60)),
0)
+N("DWELL TIME"))*
(IF($AB94=0,0,IF($AB94=1,0.3,IF($AB94=2,0.5,IF($AB94&gt;2,1))))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_xlfn.IFS($AC94="да",1.2,$AC94="нет",1)*
_xlfn.IFS($AD94="да",1.2,$AD94="нет",1)*
IF(R94="статический",1,1.2)*
$X94*
INDEX(
{1.2;1;1.2;1.2;1;1.2;1.2;1.2;1.2;1.2;1.2;1;1.2;1.2;1.2;1.2;1;1;1.2;1.2;1.2;1;1;1;1;1.2;1.2;1.2;1.2;1;1;1;1;1.2;1.2;1.2;1.2;1.2;1.2;1.2;1.2;1;1;1.2;1;1;1;1;1.5;1;1;1.5;1.5;1.2},
MATCH($Q94,_xlpm.MI,0)))&gt;{0.02;0.04;0.06;0.1;0.2;0.4;0.6;0.8;1;2;4;6})),
{0;1;2;3;4;5;6;7;8;9;10;11;12},
0)))
+N("КОЭФФИЦИЕНТ КОНТАКТА"))))*
(_xlfn.IFS($X94&lt;0.1,$X94/1000,$X94&gt;25,5.2,AND($X94&gt;=0.1,$X94&lt;=25),(($X94*2+0.1)/10)*($X94/10)))*
IFERROR((_xlfn.LET(
_xlpm.MA,
{0;0.8;0.85;0.9;0.95;1},
_xlpm.MAA,
{0;1;2;3;4;5},
INDEX(_xlpm.MA,MATCH(SUMPRODUCT(--((IF(ROUND(_xlpm.MAA,1)&gt;5,5,ROUND($AB94,1)))&gt;{0;1;2;3;4;5})),_xlpm.MAA,0)))
+N("КОЭФФИЦИЕНТ КОЛ-ВО КОНСТРУКЦИЙ")),1)*
$AB94,0))*
(IF($Q94="цифровой",$AG94/15*$AI94,1)
+N("ДЛЯ ЦИФРЫ"))</f>
        <v/>
      </c>
      <c r="EY94" s="110">
        <f>IFERROR(EX94*AY94,0)</f>
        <v/>
      </c>
      <c r="EZ94" s="131">
        <f>IFERROR(DP94/EY94*1000,0)</f>
        <v/>
      </c>
      <c r="FA94" s="112">
        <f>IFERROR(FC94/FB94,0)</f>
        <v/>
      </c>
      <c r="FB94" s="112">
        <f>IFERROR((FC94/(EY94/FF94*#REF!))*0.825,0)</f>
        <v/>
      </c>
      <c r="FC94" s="112">
        <f>IFERROR(((EX94*30/AR94)*100)/30,0)</f>
        <v/>
      </c>
      <c r="FD94" s="112">
        <f>IFERROR(EY94/G94*100%,0)</f>
        <v/>
      </c>
      <c r="FE94" s="112">
        <f>IFERROR(FD94/FC94*100%,0)</f>
        <v/>
      </c>
      <c r="FF94" s="110">
        <f>IFERROR(AR94/30*AY94,0)</f>
        <v/>
      </c>
    </row>
    <row r="95" ht="13" customHeight="1">
      <c r="A95" s="59" t="n"/>
      <c r="B95" s="60" t="n"/>
      <c r="C95" s="60" t="n"/>
      <c r="D95" s="60">
        <f t="array" ref="D95">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MATCH($E95,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95" s="60">
        <f t="array" ref="E95">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MATCH($F95,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95" s="60" t="inlineStr"/>
      <c r="G95" s="60" t="n"/>
      <c r="H95" s="60">
        <f t="array" ref="H95">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MATCH($I95,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95" s="60" t="n"/>
      <c r="J95" s="60" t="n"/>
      <c r="K95" s="60" t="n"/>
      <c r="L95" s="60" t="n"/>
      <c r="M95" s="60" t="n"/>
      <c r="N95" s="60" t="n"/>
      <c r="O95" s="60" t="n"/>
      <c r="P95" s="60">
        <f t="array" ref="P95">
_xlfn.IFS(
ISNUMBER(MATCH($Q95,{"шелфбаннер","разделитель","монетница","чековая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ISNUMBER(MATCH($Q95,{"LED/LCD","видеокулер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ISNUMBER(MATCH($Q95,{"автомобиль","машина","выставочное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ISNUMBER(MATCH($Q95,{"билборд","лифтовая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ISNUMBER(MATCH($Q95,{"навигация","подвесной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ISNUMBER(MATCH($Q95,{"движущаяся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ISNUMBER(MATCH($Q95,{"каталог","журнал"},)),
"Пресса",
$Q95="","")</f>
        <v/>
      </c>
      <c r="Q95" s="60" t="n"/>
      <c r="R95" s="60">
        <f t="array" ref="R95">
IFERROR(
_xlfn.IFS(
OR(ISNUMBER(MATCH($Q95,{"экспозиция","макет","стенд","автостенд","авто стенд","выставочное пространство","выставочные стенды","модульные выставочные стенды","3Д конструкция","3D конструкция"},)),P95="Экспонирование"),
"нестандартный",
ISNUMBER(MATCH($Q95,{"скроллер","призматрон"},)),
"динамический",
$P95="Видео",
"цифровой",
OR($P95="Пресса",$P95="Щит",$P95="POSm",$P95="Подвес",$P95="Брендирование/оклейка"),
"статический"),"")</f>
        <v/>
      </c>
      <c r="S95" s="59" t="n"/>
      <c r="T95" s="60" t="n"/>
      <c r="U95" s="60" t="n"/>
      <c r="V95" s="60">
        <f>
IF(P95="Видео",
"цифровой постер/ролик",
IF(ISNUMBER(MATCH(Q95,{"короб световой","короб световой | лайтбокс","короб световой | кристалайт","лайтбокс","лайт бокс","кристалайт","LB","lightbox"},)),
"бэклит",
IF(P95="Брендирование/оклейка",
"перфарированная пленка/самоклейка",
IF(P95="Экспонирование",
"под запрос",
IF(P95="Подвес",
"баннер/ткань",
"")))))</f>
        <v/>
      </c>
      <c r="W95" s="59" t="n"/>
      <c r="X95" s="59" t="n"/>
      <c r="Y95" s="59" t="n"/>
      <c r="Z95" s="61" t="n"/>
      <c r="AA95" s="61" t="n"/>
      <c r="AB95" s="61">
        <f>IF(BL95&gt;0,Z95,0)</f>
        <v/>
      </c>
      <c r="AC95" s="59" t="n"/>
      <c r="AD95" s="59" t="n"/>
      <c r="AE95" s="59" t="n"/>
      <c r="AF95" s="59" t="n"/>
      <c r="AG95" s="59" t="n"/>
      <c r="AH95" s="59" t="n"/>
      <c r="AI95" s="59" t="n"/>
      <c r="AJ95" s="59" t="n"/>
      <c r="AK95" s="59" t="n"/>
      <c r="AL95" s="62">
        <f>IFERROR(IF(OR(R95="статический",R95="динамический",R95="нестандартный",R95="",R95=""),"-",IF(AND(AH95="-",AI95="-"),"-",AK95*3600/AH95*AI95)),"-")</f>
        <v/>
      </c>
      <c r="AM95" s="62">
        <f>IFERROR(IF(OR(R95="статический",R95="динамический",R95="",R95="", R95="BTL",R95="нестандартный"),"-",AG95*AI95*AL95/60),"-")</f>
        <v/>
      </c>
      <c r="AN95" s="63">
        <f>IFERROR(IF(AH95="","-",AG95*AI95/AH95),"-")</f>
        <v/>
      </c>
      <c r="AO95" s="59">
        <f>IFERROR(IF(OR($R95="статический",$R95="динамический",$R95="",$R95="",$R95="BTL",$R95="нестандартный"),"-",$AL95*$AY95),"-")</f>
        <v/>
      </c>
      <c r="AP95" s="62">
        <f>IFERROR(IF(OR($R95="статический",$R95="динамический",$R95="",$R95="",$R95="BTL",$R95="нестандартный"),"-",$AM95*AY95),"-")</f>
        <v/>
      </c>
      <c r="AQ95" s="64" t="n"/>
      <c r="AR95" s="61" t="n"/>
      <c r="AS95" s="61" t="n"/>
      <c r="AT95" s="61" t="n"/>
      <c r="AU95" s="65" t="n"/>
      <c r="AV95" s="124">
        <f>IFERROR(DR95/AT95*1000,"n/a")</f>
        <v/>
      </c>
      <c r="AW95" s="67" t="n"/>
      <c r="AX95" s="67" t="n"/>
      <c r="AY95" s="43">
        <f>IFERROR(IF(OR($AW95="",$AX95=""),"",_xlfn.DAYS($AX95+1,$AW95)),"")</f>
        <v/>
      </c>
      <c r="AZ95" s="68">
        <f t="array" ref="AZ95">
_xlfn.LET(_xlpm.COEFF,
IF($AW95+$AX95=0,0,IF(MAX(MIN($AX95,EOMONTH(AZ$15,0))-MAX($AW95,AZ$15)+1,)&gt;0,1,0)),
_xlfn.IFS(
$ES95="LisChannel",
_xlpm.COEFF*
INDEX({1;1;1.2;1.2;1;1;1;1;1.2;1.2;1.2;1.2},
MATCH(MONTH(AZ$15),
{1,2,3,4,5,6,7,8,9,10,11,12})),
CONCATENATE($ES95," ",$L95)="RussOutdoor метро",
_xlpm.COEFF*
INDEX({0.8;0.9;1.1;1.1;1;1;1;1;1.1;1.1;1.1;1.1},
MATCH(MONTH(AZ$15),
{1,2,3,4,5,6,7,8,9,10,11,12})),
$ES95&lt;&gt;"LisChannel",
_xlpm.COEFF,
$ES95&lt;&gt;"RussOutdoor",
_xlpm.COEFF))</f>
        <v/>
      </c>
      <c r="BA95" s="68">
        <f t="array" ref="BA95">
_xlfn.LET(_xlpm.COEFF,
IF($AW95+$AX95=0,0,IF(MAX(MIN($AX95,EOMONTH(BA$15,0))-MAX($AW95,BA$15)+1,)&gt;0,1,0)),
_xlfn.IFS(
$ES95="LisChannel",
_xlpm.COEFF*
INDEX({1;1;1.2;1.2;1;1;1;1;1.2;1.2;1.2;1.2},
MATCH(MONTH(BA$15),
{1,2,3,4,5,6,7,8,9,10,11,12})),
CONCATENATE($ES95," ",$L95)="RussOutdoor метро",
_xlpm.COEFF*
INDEX({0.8;0.9;1.1;1.1;1;1;1;1;1.1;1.1;1.1;1.1},
MATCH(MONTH(BA$15),
{1,2,3,4,5,6,7,8,9,10,11,12})),
$ES95&lt;&gt;"LisChannel",
_xlpm.COEFF,
$ES95&lt;&gt;"RussOutdoor",
_xlpm.COEFF))</f>
        <v/>
      </c>
      <c r="BB95" s="68">
        <f t="array" ref="BB95">
_xlfn.LET(_xlpm.COEFF,
IF($AW95+$AX95=0,0,IF(MAX(MIN($AX95,EOMONTH(BB$15,0))-MAX($AW95,BB$15)+1,)&gt;0,1,0)),
_xlfn.IFS(
$ES95="LisChannel",
_xlpm.COEFF*
INDEX({1;1;1.2;1.2;1;1;1;1;1.2;1.2;1.2;1.2},
MATCH(MONTH(BB$15),
{1,2,3,4,5,6,7,8,9,10,11,12})),
CONCATENATE($ES95," ",$L95)="RussOutdoor метро",
_xlpm.COEFF*
INDEX({0.8;0.9;1.1;1.1;1;1;1;1;1.1;1.1;1.1;1.1},
MATCH(MONTH(BB$15),
{1,2,3,4,5,6,7,8,9,10,11,12})),
$ES95&lt;&gt;"LisChannel",
_xlpm.COEFF,
$ES95&lt;&gt;"RussOutdoor",
_xlpm.COEFF))</f>
        <v/>
      </c>
      <c r="BC95" s="68">
        <f t="array" ref="BC95">
_xlfn.LET(_xlpm.COEFF,
IF($AW95+$AX95=0,0,IF(MAX(MIN($AX95,EOMONTH(BC$15,0))-MAX($AW95,BC$15)+1,)&gt;0,1,0)),
_xlfn.IFS(
$ES95="LisChannel",
_xlpm.COEFF*
INDEX({1;1;1.2;1.2;1;1;1;1;1.2;1.2;1.2;1.2},
MATCH(MONTH(BC$15),
{1,2,3,4,5,6,7,8,9,10,11,12})),
CONCATENATE($ES95," ",$L95)="RussOutdoor метро",
_xlpm.COEFF*
INDEX({0.8;0.9;1.1;1.1;1;1;1;1;1.1;1.1;1.1;1.1},
MATCH(MONTH(BC$15),
{1,2,3,4,5,6,7,8,9,10,11,12})),
$ES95&lt;&gt;"LisChannel",
_xlpm.COEFF,
$ES95&lt;&gt;"RussOutdoor",
_xlpm.COEFF))</f>
        <v/>
      </c>
      <c r="BD95" s="68">
        <f t="array" ref="BD95">
_xlfn.LET(_xlpm.COEFF,
IF($AW95+$AX95=0,0,IF(MAX(MIN($AX95,EOMONTH(BD$15,0))-MAX($AW95,BD$15)+1,)&gt;0,1,0)),
_xlfn.IFS(
$ES95="LisChannel",
_xlpm.COEFF*
INDEX({1;1;1.2;1.2;1;1;1;1;1.2;1.2;1.2;1.2},
MATCH(MONTH(BD$15),
{1,2,3,4,5,6,7,8,9,10,11,12})),
CONCATENATE($ES95," ",$L95)="RussOutdoor метро",
_xlpm.COEFF*
INDEX({0.8;0.9;1.1;1.1;1;1;1;1;1.1;1.1;1.1;1.1},
MATCH(MONTH(BD$15),
{1,2,3,4,5,6,7,8,9,10,11,12})),
$ES95&lt;&gt;"LisChannel",
_xlpm.COEFF,
$ES95&lt;&gt;"RussOutdoor",
_xlpm.COEFF))</f>
        <v/>
      </c>
      <c r="BE95" s="68">
        <f t="array" ref="BE95">
_xlfn.LET(_xlpm.COEFF,
IF($AW95+$AX95=0,0,IF(MAX(MIN($AX95,EOMONTH(BE$15,0))-MAX($AW95,BE$15)+1,)&gt;0,1,0)),
_xlfn.IFS(
$ES95="LisChannel",
_xlpm.COEFF*
INDEX({1;1;1.2;1.2;1;1;1;1;1.2;1.2;1.2;1.2},
MATCH(MONTH(BE$15),
{1,2,3,4,5,6,7,8,9,10,11,12})),
CONCATENATE($ES95," ",$L95)="RussOutdoor метро",
_xlpm.COEFF*
INDEX({0.8;0.9;1.1;1.1;1;1;1;1;1.1;1.1;1.1;1.1},
MATCH(MONTH(BE$15),
{1,2,3,4,5,6,7,8,9,10,11,12})),
$ES95&lt;&gt;"LisChannel",
_xlpm.COEFF,
$ES95&lt;&gt;"RussOutdoor",
_xlpm.COEFF))</f>
        <v/>
      </c>
      <c r="BF95" s="68">
        <f t="array" ref="BF95">
_xlfn.LET(_xlpm.COEFF,
IF($AW95+$AX95=0,0,IF(MAX(MIN($AX95,EOMONTH(BF$15,0))-MAX($AW95,BF$15)+1,)&gt;0,1,0)),
_xlfn.IFS(
$ES95="LisChannel",
_xlpm.COEFF*
INDEX({1;1;1.2;1.2;1;1;1;1;1.2;1.2;1.2;1.2},
MATCH(MONTH(BF$15),
{1,2,3,4,5,6,7,8,9,10,11,12})),
CONCATENATE($ES95," ",$L95)="RussOutdoor метро",
_xlpm.COEFF*
INDEX({0.8;0.9;1.1;1.1;1;1;1;1;1.1;1.1;1.1;1.1},
MATCH(MONTH(BF$15),
{1,2,3,4,5,6,7,8,9,10,11,12})),
$ES95&lt;&gt;"LisChannel",
_xlpm.COEFF,
$ES95&lt;&gt;"RussOutdoor",
_xlpm.COEFF))</f>
        <v/>
      </c>
      <c r="BG95" s="68">
        <f t="array" ref="BG95">
_xlfn.LET(_xlpm.COEFF,
IF($AW95+$AX95=0,0,IF(MAX(MIN($AX95,EOMONTH(BG$15,0))-MAX($AW95,BG$15)+1,)&gt;0,1,0)),
_xlfn.IFS(
$ES95="LisChannel",
_xlpm.COEFF*
INDEX({1;1;1.2;1.2;1;1;1;1;1.2;1.2;1.2;1.2},
MATCH(MONTH(BG$15),
{1,2,3,4,5,6,7,8,9,10,11,12})),
CONCATENATE($ES95," ",$L95)="RussOutdoor метро",
_xlpm.COEFF*
INDEX({0.8;0.9;1.1;1.1;1;1;1;1;1.1;1.1;1.1;1.1},
MATCH(MONTH(BG$15),
{1,2,3,4,5,6,7,8,9,10,11,12})),
$ES95&lt;&gt;"LisChannel",
_xlpm.COEFF,
$ES95&lt;&gt;"RussOutdoor",
_xlpm.COEFF))</f>
        <v/>
      </c>
      <c r="BH95" s="68">
        <f t="array" ref="BH95">
_xlfn.LET(_xlpm.COEFF,
IF($AW95+$AX95=0,0,IF(MAX(MIN($AX95,EOMONTH(BH$15,0))-MAX($AW95,BH$15)+1,)&gt;0,1,0)),
_xlfn.IFS(
$ES95="LisChannel",
_xlpm.COEFF*
INDEX({1;1;1.2;1.2;1;1;1;1;1.2;1.2;1.2;1.2},
MATCH(MONTH(BH$15),
{1,2,3,4,5,6,7,8,9,10,11,12})),
CONCATENATE($ES95," ",$L95)="RussOutdoor метро",
_xlpm.COEFF*
INDEX({0.8;0.9;1.1;1.1;1;1;1;1;1.1;1.1;1.1;1.1},
MATCH(MONTH(BH$15),
{1,2,3,4,5,6,7,8,9,10,11,12})),
$ES95&lt;&gt;"LisChannel",
_xlpm.COEFF,
$ES95&lt;&gt;"RussOutdoor",
_xlpm.COEFF))</f>
        <v/>
      </c>
      <c r="BI95" s="68">
        <f t="array" ref="BI95">
_xlfn.LET(_xlpm.COEFF,
IF($AW95+$AX95=0,0,IF(MAX(MIN($AX95,EOMONTH(BI$15,0))-MAX($AW95,BI$15)+1,)&gt;0,1,0)),
_xlfn.IFS(
$ES95="LisChannel",
_xlpm.COEFF*
INDEX({1;1;1.2;1.2;1;1;1;1;1.2;1.2;1.2;1.2},
MATCH(MONTH(BI$15),
{1,2,3,4,5,6,7,8,9,10,11,12})),
CONCATENATE($ES95," ",$L95)="RussOutdoor метро",
_xlpm.COEFF*
INDEX({0.8;0.9;1.1;1.1;1;1;1;1;1.1;1.1;1.1;1.1},
MATCH(MONTH(BI$15),
{1,2,3,4,5,6,7,8,9,10,11,12})),
$ES95&lt;&gt;"LisChannel",
_xlpm.COEFF,
$ES95&lt;&gt;"RussOutdoor",
_xlpm.COEFF))</f>
        <v/>
      </c>
      <c r="BJ95" s="68">
        <f t="array" ref="BJ95">
_xlfn.LET(_xlpm.COEFF,
IF($AW95+$AX95=0,0,IF(MAX(MIN($AX95,EOMONTH(BJ$15,0))-MAX($AW95,BJ$15)+1,)&gt;0,1,0)),
_xlfn.IFS(
$ES95="LisChannel",
_xlpm.COEFF*
INDEX({1;1;1.2;1.2;1;1;1;1;1.2;1.2;1.2;1.2},
MATCH(MONTH(BJ$15),
{1,2,3,4,5,6,7,8,9,10,11,12})),
CONCATENATE($ES95," ",$L95)="RussOutdoor метро",
_xlpm.COEFF*
INDEX({0.8;0.9;1.1;1.1;1;1;1;1;1.1;1.1;1.1;1.1},
MATCH(MONTH(BJ$15),
{1,2,3,4,5,6,7,8,9,10,11,12})),
$ES95&lt;&gt;"LisChannel",
_xlpm.COEFF,
$ES95&lt;&gt;"RussOutdoor",
_xlpm.COEFF))</f>
        <v/>
      </c>
      <c r="BK95" s="68">
        <f t="array" ref="BK95">
_xlfn.LET(_xlpm.COEFF,
IF($AW95+$AX95=0,0,IF(MAX(MIN($AX95,EOMONTH(BK$15,0))-MAX($AW95,BK$15)+1,)&gt;0,1,0)),
_xlfn.IFS(
$ES95="LisChannel",
_xlpm.COEFF*
INDEX({1;1;1.2;1.2;1;1;1;1;1.2;1.2;1.2;1.2},
MATCH(MONTH(BK$15),
{1,2,3,4,5,6,7,8,9,10,11,12})),
CONCATENATE($ES95," ",$L95)="RussOutdoor метро",
_xlpm.COEFF*
INDEX({0.8;0.9;1.1;1.1;1;1;1;1;1.1;1.1;1.1;1.1},
MATCH(MONTH(BK$15),
{1,2,3,4,5,6,7,8,9,10,11,12})),
$ES95&lt;&gt;"LisChannel",
_xlpm.COEFF,
$ES95&lt;&gt;"RussOutdoor",
_xlpm.COEFF))</f>
        <v/>
      </c>
      <c r="BL95" s="62">
        <f>COUNTIFS($AZ95:$BK95,"&gt;0")</f>
        <v/>
      </c>
      <c r="BM95" s="65" t="n"/>
      <c r="BN95" s="125">
        <f>$DJ95</f>
        <v/>
      </c>
      <c r="BO95" s="63">
        <f>$DQ95</f>
        <v/>
      </c>
      <c r="BP95" s="125">
        <f>
IFERROR(
IF($BL95=0,0,
$BN95*(1-$BO95)),
0)</f>
        <v/>
      </c>
      <c r="BQ95" s="125">
        <f t="array" ref="BQ95">
IFERROR(
_xlfn.IFS(
$DH95="день_1",
$BP95*$BL95/($AX95-$AW95+1)*AZ95*(DAY(EOMONTH(AZ$15,0))),
$DH95="день_2",
$BP95/30*MAX(MIN($AX95,EOMONTH(AZ$15,0))-MAX($AW95,AZ$15)+1,),
$DH95="раб.день",
$BP95/30*(IFERROR(
_xlfn.LET(_xlpm.VD,
CHOOSE(
{1;2;3;4;5;6;7;8;9;10;11;12;13;14;15;16;17;18},
45658,45659,45660,45661,45662,45663,45664,45665,45711,45724,45778,45779,45785,45786,45820,45821,45965,46022),
_xlfn.LET(_xlpm.DD,
MAX(MIN($AX95,EOMONTH(AZ$15,0))-MAX($AW95,AZ$15),),
_xlfn.IFS(
AND(MONTH($AW95)=MONTH(AZ$15),MONTH($AX95)&lt;&gt;MONTH(AZ$15)),
NETWORKDAYS.INTL($AW95,$AW95+_xlpm.DD,1,_xlpm.VD),
AND(MONTH($AW95)&lt;&gt;MONTH(AZ$15),MONTH($AX95)=MONTH(AZ$15)),
NETWORKDAYS.INTL(($AX95)-_xlpm.DD,$AX95,1,_xlpm.VD),
AND(MONTH($AW95)&lt;MONTH(AZ$15),MONTH($AX95)&gt;MONTH(AZ$15)),
NETWORKDAYS.INTL((EOMONTH(AZ$15-1,1))-_xlpm.DD,EOMONTH(AZ$15-1,1),1,_xlpm.VD),
AND(MONTH($AW95)=MONTH(AZ$15),MONTH($AX95)=MONTH(AZ$15)),
NETWORKDAYS.INTL($AW95,$AX95,1,_xlpm.VD)))),0)),
$DH95="месяц",
$BP95*AZ95,
$DH95="неделя",
$BP95*AZ95/7*(ROUNDUP((DAY(EOMONTH(AZ$15,0)))/4,0))),
0)</f>
        <v/>
      </c>
      <c r="BR95" s="125">
        <f t="array" ref="BR95">
IFERROR(
_xlfn.IFS(
$DH95="день_1",
$BP95*$BL95/($AX95-$AW95+1)*BA95*(DAY(EOMONTH(BA$15,0))),
$DH95="день_2",
$BP95/30*MAX(MIN($AX95,EOMONTH(BA$15,0))-MAX($AW95,BA$15)+1,),
$DH95="раб.день",
$BP95/30*(IFERROR(
_xlfn.LET(_xlpm.VD,
CHOOSE(
{1;2;3;4;5;6;7;8;9;10;11;12;13;14;15;16;17;18},
45658,45659,45660,45661,45662,45663,45664,45665,45711,45724,45778,45779,45785,45786,45820,45821,45965,46022),
_xlfn.LET(_xlpm.DD,
MAX(MIN($AX95,EOMONTH(BA$15,0))-MAX($AW95,BA$15),),
_xlfn.IFS(
AND(MONTH($AW95)=MONTH(BA$15),MONTH($AX95)&lt;&gt;MONTH(BA$15)),
NETWORKDAYS.INTL($AW95,$AW95+_xlpm.DD,1,_xlpm.VD),
AND(MONTH($AW95)&lt;&gt;MONTH(BA$15),MONTH($AX95)=MONTH(BA$15)),
NETWORKDAYS.INTL(($AX95)-_xlpm.DD,$AX95,1,_xlpm.VD),
AND(MONTH($AW95)&lt;MONTH(BA$15),MONTH($AX95)&gt;MONTH(BA$15)),
NETWORKDAYS.INTL((EOMONTH(BA$15-1,1))-_xlpm.DD,EOMONTH(BA$15-1,1),1,_xlpm.VD),
AND(MONTH($AW95)=MONTH(BA$15),MONTH($AX95)=MONTH(BA$15)),
NETWORKDAYS.INTL($AW95,$AX95,1,_xlpm.VD)))),0)),
$DH95="месяц",
$BP95*BA95,
$DH95="неделя",
$BP95*BA95/7*(ROUNDUP((DAY(EOMONTH(BA$15,0)))/4,0))),
0)</f>
        <v/>
      </c>
      <c r="BS95" s="125">
        <f t="array" ref="BS95">
IFERROR(
_xlfn.IFS(
$DH95="день_1",
$BP95*$BL95/($AX95-$AW95+1)*BB95*(DAY(EOMONTH(BB$15,0))),
$DH95="день_2",
$BP95/30*MAX(MIN($AX95,EOMONTH(BB$15,0))-MAX($AW95,BB$15)+1,),
$DH95="раб.день",
$BP95/30*(IFERROR(
_xlfn.LET(_xlpm.VD,
CHOOSE(
{1;2;3;4;5;6;7;8;9;10;11;12;13;14;15;16;17;18},
45658,45659,45660,45661,45662,45663,45664,45665,45711,45724,45778,45779,45785,45786,45820,45821,45965,46022),
_xlfn.LET(_xlpm.DD,
MAX(MIN($AX95,EOMONTH(BB$15,0))-MAX($AW95,BB$15),),
_xlfn.IFS(
AND(MONTH($AW95)=MONTH(BB$15),MONTH($AX95)&lt;&gt;MONTH(BB$15)),
NETWORKDAYS.INTL($AW95,$AW95+_xlpm.DD,1,_xlpm.VD),
AND(MONTH($AW95)&lt;&gt;MONTH(BB$15),MONTH($AX95)=MONTH(BB$15)),
NETWORKDAYS.INTL(($AX95)-_xlpm.DD,$AX95,1,_xlpm.VD),
AND(MONTH($AW95)&lt;MONTH(BB$15),MONTH($AX95)&gt;MONTH(BB$15)),
NETWORKDAYS.INTL((EOMONTH(BB$15-1,1))-_xlpm.DD,EOMONTH(BB$15-1,1),1,_xlpm.VD),
AND(MONTH($AW95)=MONTH(BB$15),MONTH($AX95)=MONTH(BB$15)),
NETWORKDAYS.INTL($AW95,$AX95,1,_xlpm.VD)))),0)),
$DH95="месяц",
$BP95*BB95,
$DH95="неделя",
$BP95*BB95/7*(ROUNDUP((DAY(EOMONTH(BB$15,0)))/4,0))),
0)</f>
        <v/>
      </c>
      <c r="BT95" s="125">
        <f t="array" ref="BT95">
IFERROR(
_xlfn.IFS(
$DH95="день_1",
$BP95*$BL95/($AX95-$AW95+1)*BC95*(DAY(EOMONTH(BC$15,0))),
$DH95="день_2",
$BP95/30*MAX(MIN($AX95,EOMONTH(BC$15,0))-MAX($AW95,BC$15)+1,),
$DH95="раб.день",
$BP95/30*(IFERROR(
_xlfn.LET(_xlpm.VD,
CHOOSE(
{1;2;3;4;5;6;7;8;9;10;11;12;13;14;15;16;17;18},
45658,45659,45660,45661,45662,45663,45664,45665,45711,45724,45778,45779,45785,45786,45820,45821,45965,46022),
_xlfn.LET(_xlpm.DD,
MAX(MIN($AX95,EOMONTH(BC$15,0))-MAX($AW95,BC$15),),
_xlfn.IFS(
AND(MONTH($AW95)=MONTH(BC$15),MONTH($AX95)&lt;&gt;MONTH(BC$15)),
NETWORKDAYS.INTL($AW95,$AW95+_xlpm.DD,1,_xlpm.VD),
AND(MONTH($AW95)&lt;&gt;MONTH(BC$15),MONTH($AX95)=MONTH(BC$15)),
NETWORKDAYS.INTL(($AX95)-_xlpm.DD,$AX95,1,_xlpm.VD),
AND(MONTH($AW95)&lt;MONTH(BC$15),MONTH($AX95)&gt;MONTH(BC$15)),
NETWORKDAYS.INTL((EOMONTH(BC$15-1,1))-_xlpm.DD,EOMONTH(BC$15-1,1),1,_xlpm.VD),
AND(MONTH($AW95)=MONTH(BC$15),MONTH($AX95)=MONTH(BC$15)),
NETWORKDAYS.INTL($AW95,$AX95,1,_xlpm.VD)))),0)),
$DH95="месяц",
$BP95*BC95,
$DH95="неделя",
$BP95*BC95/7*(ROUNDUP((DAY(EOMONTH(BC$15,0)))/4,0))),
0)</f>
        <v/>
      </c>
      <c r="BU95" s="125">
        <f t="array" ref="BU95">
IFERROR(
_xlfn.IFS(
$DH95="день_1",
$BP95*$BL95/($AX95-$AW95+1)*BD95*(DAY(EOMONTH(BD$15,0))),
$DH95="день_2",
$BP95/30*MAX(MIN($AX95,EOMONTH(BD$15,0))-MAX($AW95,BD$15)+1,),
$DH95="раб.день",
$BP95/30*(IFERROR(
_xlfn.LET(_xlpm.VD,
CHOOSE(
{1;2;3;4;5;6;7;8;9;10;11;12;13;14;15;16;17;18},
45658,45659,45660,45661,45662,45663,45664,45665,45711,45724,45778,45779,45785,45786,45820,45821,45965,46022),
_xlfn.LET(_xlpm.DD,
MAX(MIN($AX95,EOMONTH(BD$15,0))-MAX($AW95,BD$15),),
_xlfn.IFS(
AND(MONTH($AW95)=MONTH(BD$15),MONTH($AX95)&lt;&gt;MONTH(BD$15)),
NETWORKDAYS.INTL($AW95,$AW95+_xlpm.DD,1,_xlpm.VD),
AND(MONTH($AW95)&lt;&gt;MONTH(BD$15),MONTH($AX95)=MONTH(BD$15)),
NETWORKDAYS.INTL(($AX95)-_xlpm.DD,$AX95,1,_xlpm.VD),
AND(MONTH($AW95)&lt;MONTH(BD$15),MONTH($AX95)&gt;MONTH(BD$15)),
NETWORKDAYS.INTL((EOMONTH(BD$15-1,1))-_xlpm.DD,EOMONTH(BD$15-1,1),1,_xlpm.VD),
AND(MONTH($AW95)=MONTH(BD$15),MONTH($AX95)=MONTH(BD$15)),
NETWORKDAYS.INTL($AW95,$AX95,1,_xlpm.VD)))),0)),
$DH95="месяц",
$BP95*BD95,
$DH95="неделя",
$BP95*BD95/7*(ROUNDUP((DAY(EOMONTH(BD$15,0)))/4,0))),
0)</f>
        <v/>
      </c>
      <c r="BV95" s="125">
        <f t="array" ref="BV95">
IFERROR(
_xlfn.IFS(
$DH95="день_1",
$BP95*$BL95/($AX95-$AW95+1)*BE95*(DAY(EOMONTH(BE$15,0))),
$DH95="день_2",
$BP95/30*MAX(MIN($AX95,EOMONTH(BE$15,0))-MAX($AW95,BE$15)+1,),
$DH95="раб.день",
$BP95/30*(IFERROR(
_xlfn.LET(_xlpm.VD,
CHOOSE(
{1;2;3;4;5;6;7;8;9;10;11;12;13;14;15;16;17;18},
45658,45659,45660,45661,45662,45663,45664,45665,45711,45724,45778,45779,45785,45786,45820,45821,45965,46022),
_xlfn.LET(_xlpm.DD,
MAX(MIN($AX95,EOMONTH(BE$15,0))-MAX($AW95,BE$15),),
_xlfn.IFS(
AND(MONTH($AW95)=MONTH(BE$15),MONTH($AX95)&lt;&gt;MONTH(BE$15)),
NETWORKDAYS.INTL($AW95,$AW95+_xlpm.DD,1,_xlpm.VD),
AND(MONTH($AW95)&lt;&gt;MONTH(BE$15),MONTH($AX95)=MONTH(BE$15)),
NETWORKDAYS.INTL(($AX95)-_xlpm.DD,$AX95,1,_xlpm.VD),
AND(MONTH($AW95)&lt;MONTH(BE$15),MONTH($AX95)&gt;MONTH(BE$15)),
NETWORKDAYS.INTL((EOMONTH(BE$15-1,1))-_xlpm.DD,EOMONTH(BE$15-1,1),1,_xlpm.VD),
AND(MONTH($AW95)=MONTH(BE$15),MONTH($AX95)=MONTH(BE$15)),
NETWORKDAYS.INTL($AW95,$AX95,1,_xlpm.VD)))),0)),
$DH95="месяц",
$BP95*BE95,
$DH95="неделя",
$BP95*BE95/7*(ROUNDUP((DAY(EOMONTH(BE$15,0)))/4,0))),
0)</f>
        <v/>
      </c>
      <c r="BW95" s="125">
        <f t="array" ref="BW95">
IFERROR(
_xlfn.IFS(
$DH95="день_1",
$BP95*$BL95/($AX95-$AW95+1)*BF95*(DAY(EOMONTH(BF$15,0))),
$DH95="день_2",
$BP95/30*MAX(MIN($AX95,EOMONTH(BF$15,0))-MAX($AW95,BF$15)+1,),
$DH95="раб.день",
$BP95/30*(IFERROR(
_xlfn.LET(_xlpm.VD,
CHOOSE(
{1;2;3;4;5;6;7;8;9;10;11;12;13;14;15;16;17;18},
45658,45659,45660,45661,45662,45663,45664,45665,45711,45724,45778,45779,45785,45786,45820,45821,45965,46022),
_xlfn.LET(_xlpm.DD,
MAX(MIN($AX95,EOMONTH(BF$15,0))-MAX($AW95,BF$15),),
_xlfn.IFS(
AND(MONTH($AW95)=MONTH(BF$15),MONTH($AX95)&lt;&gt;MONTH(BF$15)),
NETWORKDAYS.INTL($AW95,$AW95+_xlpm.DD,1,_xlpm.VD),
AND(MONTH($AW95)&lt;&gt;MONTH(BF$15),MONTH($AX95)=MONTH(BF$15)),
NETWORKDAYS.INTL(($AX95)-_xlpm.DD,$AX95,1,_xlpm.VD),
AND(MONTH($AW95)&lt;MONTH(BF$15),MONTH($AX95)&gt;MONTH(BF$15)),
NETWORKDAYS.INTL((EOMONTH(BF$15-1,1))-_xlpm.DD,EOMONTH(BF$15-1,1),1,_xlpm.VD),
AND(MONTH($AW95)=MONTH(BF$15),MONTH($AX95)=MONTH(BF$15)),
NETWORKDAYS.INTL($AW95,$AX95,1,_xlpm.VD)))),0)),
$DH95="месяц",
$BP95*BF95,
$DH95="неделя",
$BP95*BF95/7*(ROUNDUP((DAY(EOMONTH(BF$15,0)))/4,0))),
0)</f>
        <v/>
      </c>
      <c r="BX95" s="125">
        <f t="array" ref="BX95">
IFERROR(
_xlfn.IFS(
$DH95="день_1",
$BP95*$BL95/($AX95-$AW95+1)*BG95*(DAY(EOMONTH(BG$15,0))),
$DH95="день_2",
$BP95/30*MAX(MIN($AX95,EOMONTH(BG$15,0))-MAX($AW95,BG$15)+1,),
$DH95="раб.день",
$BP95/30*(IFERROR(
_xlfn.LET(_xlpm.VD,
CHOOSE(
{1;2;3;4;5;6;7;8;9;10;11;12;13;14;15;16;17;18},
45658,45659,45660,45661,45662,45663,45664,45665,45711,45724,45778,45779,45785,45786,45820,45821,45965,46022),
_xlfn.LET(_xlpm.DD,
MAX(MIN($AX95,EOMONTH(BG$15,0))-MAX($AW95,BG$15),),
_xlfn.IFS(
AND(MONTH($AW95)=MONTH(BG$15),MONTH($AX95)&lt;&gt;MONTH(BG$15)),
NETWORKDAYS.INTL($AW95,$AW95+_xlpm.DD,1,_xlpm.VD),
AND(MONTH($AW95)&lt;&gt;MONTH(BG$15),MONTH($AX95)=MONTH(BG$15)),
NETWORKDAYS.INTL(($AX95)-_xlpm.DD,$AX95,1,_xlpm.VD),
AND(MONTH($AW95)&lt;MONTH(BG$15),MONTH($AX95)&gt;MONTH(BG$15)),
NETWORKDAYS.INTL((EOMONTH(BG$15-1,1))-_xlpm.DD,EOMONTH(BG$15-1,1),1,_xlpm.VD),
AND(MONTH($AW95)=MONTH(BG$15),MONTH($AX95)=MONTH(BG$15)),
NETWORKDAYS.INTL($AW95,$AX95,1,_xlpm.VD)))),0)),
$DH95="месяц",
$BP95*BG95,
$DH95="неделя",
$BP95*BG95/7*(ROUNDUP((DAY(EOMONTH(BG$15,0)))/4,0))),
0)</f>
        <v/>
      </c>
      <c r="BY95" s="125">
        <f t="array" ref="BY95">
IFERROR(
_xlfn.IFS(
$DH95="день_1",
$BP95*$BL95/($AX95-$AW95+1)*BH95*(DAY(EOMONTH(BH$15,0))),
$DH95="день_2",
$BP95/30*MAX(MIN($AX95,EOMONTH(BH$15,0))-MAX($AW95,BH$15)+1,),
$DH95="раб.день",
$BP95/30*(IFERROR(
_xlfn.LET(_xlpm.VD,
CHOOSE(
{1;2;3;4;5;6;7;8;9;10;11;12;13;14;15;16;17;18},
45658,45659,45660,45661,45662,45663,45664,45665,45711,45724,45778,45779,45785,45786,45820,45821,45965,46022),
_xlfn.LET(_xlpm.DD,
MAX(MIN($AX95,EOMONTH(BH$15,0))-MAX($AW95,BH$15),),
_xlfn.IFS(
AND(MONTH($AW95)=MONTH(BH$15),MONTH($AX95)&lt;&gt;MONTH(BH$15)),
NETWORKDAYS.INTL($AW95,$AW95+_xlpm.DD,1,_xlpm.VD),
AND(MONTH($AW95)&lt;&gt;MONTH(BH$15),MONTH($AX95)=MONTH(BH$15)),
NETWORKDAYS.INTL(($AX95)-_xlpm.DD,$AX95,1,_xlpm.VD),
AND(MONTH($AW95)&lt;MONTH(BH$15),MONTH($AX95)&gt;MONTH(BH$15)),
NETWORKDAYS.INTL((EOMONTH(BH$15-1,1))-_xlpm.DD,EOMONTH(BH$15-1,1),1,_xlpm.VD),
AND(MONTH($AW95)=MONTH(BH$15),MONTH($AX95)=MONTH(BH$15)),
NETWORKDAYS.INTL($AW95,$AX95,1,_xlpm.VD)))),0)),
$DH95="месяц",
$BP95*BH95,
$DH95="неделя",
$BP95*BH95/7*(ROUNDUP((DAY(EOMONTH(BH$15,0)))/4,0))),
0)</f>
        <v/>
      </c>
      <c r="BZ95" s="125">
        <f t="array" ref="BZ95">
IFERROR(
_xlfn.IFS(
$DH95="день_1",
$BP95*$BL95/($AX95-$AW95+1)*BI95*(DAY(EOMONTH(BI$15,0))),
$DH95="день_2",
$BP95/30*MAX(MIN($AX95,EOMONTH(BI$15,0))-MAX($AW95,BI$15)+1,),
$DH95="раб.день",
$BP95/30*(IFERROR(
_xlfn.LET(_xlpm.VD,
CHOOSE(
{1;2;3;4;5;6;7;8;9;10;11;12;13;14;15;16;17;18},
45658,45659,45660,45661,45662,45663,45664,45665,45711,45724,45778,45779,45785,45786,45820,45821,45965,46022),
_xlfn.LET(_xlpm.DD,
MAX(MIN($AX95,EOMONTH(BI$15,0))-MAX($AW95,BI$15),),
_xlfn.IFS(
AND(MONTH($AW95)=MONTH(BI$15),MONTH($AX95)&lt;&gt;MONTH(BI$15)),
NETWORKDAYS.INTL($AW95,$AW95+_xlpm.DD,1,_xlpm.VD),
AND(MONTH($AW95)&lt;&gt;MONTH(BI$15),MONTH($AX95)=MONTH(BI$15)),
NETWORKDAYS.INTL(($AX95)-_xlpm.DD,$AX95,1,_xlpm.VD),
AND(MONTH($AW95)&lt;MONTH(BI$15),MONTH($AX95)&gt;MONTH(BI$15)),
NETWORKDAYS.INTL((EOMONTH(BI$15-1,1))-_xlpm.DD,EOMONTH(BI$15-1,1),1,_xlpm.VD),
AND(MONTH($AW95)=MONTH(BI$15),MONTH($AX95)=MONTH(BI$15)),
NETWORKDAYS.INTL($AW95,$AX95,1,_xlpm.VD)))),0)),
$DH95="месяц",
$BP95*BI95,
$DH95="неделя",
$BP95*BI95/7*(ROUNDUP((DAY(EOMONTH(BI$15,0)))/4,0))),
0)</f>
        <v/>
      </c>
      <c r="CA95" s="125">
        <f t="array" ref="CA95">
IFERROR(
_xlfn.IFS(
$DH95="день_1",
$BP95*$BL95/($AX95-$AW95+1)*BJ95*(DAY(EOMONTH(BJ$15,0))),
$DH95="день_2",
$BP95/30*MAX(MIN($AX95,EOMONTH(BJ$15,0))-MAX($AW95,BJ$15)+1,),
$DH95="раб.день",
$BP95/30*(IFERROR(
_xlfn.LET(_xlpm.VD,
CHOOSE(
{1;2;3;4;5;6;7;8;9;10;11;12;13;14;15;16;17;18},
45658,45659,45660,45661,45662,45663,45664,45665,45711,45724,45778,45779,45785,45786,45820,45821,45965,46022),
_xlfn.LET(_xlpm.DD,
MAX(MIN($AX95,EOMONTH(BJ$15,0))-MAX($AW95,BJ$15),),
_xlfn.IFS(
AND(MONTH($AW95)=MONTH(BJ$15),MONTH($AX95)&lt;&gt;MONTH(BJ$15)),
NETWORKDAYS.INTL($AW95,$AW95+_xlpm.DD,1,_xlpm.VD),
AND(MONTH($AW95)&lt;&gt;MONTH(BJ$15),MONTH($AX95)=MONTH(BJ$15)),
NETWORKDAYS.INTL(($AX95)-_xlpm.DD,$AX95,1,_xlpm.VD),
AND(MONTH($AW95)&lt;MONTH(BJ$15),MONTH($AX95)&gt;MONTH(BJ$15)),
NETWORKDAYS.INTL((EOMONTH(BJ$15-1,1))-_xlpm.DD,EOMONTH(BJ$15-1,1),1,_xlpm.VD),
AND(MONTH($AW95)=MONTH(BJ$15),MONTH($AX95)=MONTH(BJ$15)),
NETWORKDAYS.INTL($AW95,$AX95,1,_xlpm.VD)))),0)),
$DH95="месяц",
$BP95*BJ95,
$DH95="неделя",
$BP95*BJ95/7*(ROUNDUP((DAY(EOMONTH(BJ$15,0)))/4,0))),
0)</f>
        <v/>
      </c>
      <c r="CB95" s="125">
        <f t="array" ref="CB95">
IFERROR(
_xlfn.IFS(
$DH95="день_1",
$BP95*$BL95/($AX95-$AW95+1)*BK95*(DAY(EOMONTH(BK$15,0))),
$DH95="день_2",
$BP95/30*MAX(MIN($AX95,EOMONTH(BK$15,0))-MAX($AW95,BK$15)+1,),
$DH95="раб.день",
$BP95/30*(IFERROR(
_xlfn.LET(_xlpm.VD,
CHOOSE(
{1;2;3;4;5;6;7;8;9;10;11;12;13;14;15;16;17;18},
45658,45659,45660,45661,45662,45663,45664,45665,45711,45724,45778,45779,45785,45786,45820,45821,45965,46022),
_xlfn.LET(_xlpm.DD,
MAX(MIN($AX95,EOMONTH(BK$15,0))-MAX($AW95,BK$15),),
_xlfn.IFS(
AND(MONTH($AW95)=MONTH(BK$15),MONTH($AX95)&lt;&gt;MONTH(BK$15)),
NETWORKDAYS.INTL($AW95,$AW95+_xlpm.DD,1,_xlpm.VD),
AND(MONTH($AW95)&lt;&gt;MONTH(BK$15),MONTH($AX95)=MONTH(BK$15)),
NETWORKDAYS.INTL(($AX95)-_xlpm.DD,$AX95,1,_xlpm.VD),
AND(MONTH($AW95)&lt;MONTH(BK$15),MONTH($AX95)&gt;MONTH(BK$15)),
NETWORKDAYS.INTL((EOMONTH(BK$15-1,1))-_xlpm.DD,EOMONTH(BK$15-1,1),1,_xlpm.VD),
AND(MONTH($AW95)=MONTH(BK$15),MONTH($AX95)=MONTH(BK$15)),
NETWORKDAYS.INTL($AW95,$AX95,1,_xlpm.VD)))),0)),
$DH95="месяц",
$BP95*BK95,
$DH95="неделя",
$BP95*BK95/7*(ROUNDUP((DAY(EOMONTH(BK$15,0)))/4,0))),
0)</f>
        <v/>
      </c>
      <c r="CC95" s="125">
        <f>SUM($BQ95:$CB95)</f>
        <v/>
      </c>
      <c r="CD95" s="126">
        <f>SUM($EH95:$EH95)</f>
        <v/>
      </c>
      <c r="CE95" s="126">
        <f>$CD95*$AB95</f>
        <v/>
      </c>
      <c r="CF95" s="126">
        <f>SUM($EK95:$EK95)</f>
        <v/>
      </c>
      <c r="CG95" s="126">
        <f>$CF95*$AB95</f>
        <v/>
      </c>
      <c r="CH95" s="126">
        <f>SUM($CC95,$CE95,$CG95)</f>
        <v/>
      </c>
      <c r="CI95" s="126">
        <f>$CH95*(1+$CM95)</f>
        <v/>
      </c>
      <c r="CJ95" s="127" t="n">
        <v>0</v>
      </c>
      <c r="CK95" s="126">
        <f>SUM($CH95:$CH95)*(1+$CJ95)</f>
        <v/>
      </c>
      <c r="CL95" s="126">
        <f>SUM($CH95:$CH95)*(1+$CM95)</f>
        <v/>
      </c>
      <c r="CM95" s="59" t="inlineStr">
        <is>
          <t>20%</t>
        </is>
      </c>
      <c r="CN95" s="59" t="n"/>
      <c r="CO95" s="72" t="n"/>
      <c r="CP95" s="59" t="n"/>
      <c r="CQ95" s="73" t="n"/>
      <c r="CR95" s="73" t="n"/>
      <c r="CS95" s="73" t="n"/>
      <c r="CT95" s="72" t="n"/>
      <c r="CU95" s="79" t="inlineStr">
        <is>
          <t> </t>
        </is>
      </c>
      <c r="CV95" s="60" t="n"/>
      <c r="CW95" s="60" t="n"/>
      <c r="CX95" s="60" t="n"/>
      <c r="CY95" s="127">
        <f>IFERROR(($CC95-$EE95)/($EE95/(1-$DQ95)),0)</f>
        <v/>
      </c>
      <c r="CZ95" s="127">
        <f>IFERROR(1-$EI95/($CE95),0)</f>
        <v/>
      </c>
      <c r="DA95" s="127">
        <f>IFERROR(1-$EL95/($CG95),0)</f>
        <v/>
      </c>
      <c r="DB95" s="126">
        <f>ROUND(IFERROR(($CI95/(1+$CM95)-$EN95),0),2)</f>
        <v/>
      </c>
      <c r="DC95" s="128" t="n"/>
      <c r="DD95" s="125" t="n"/>
      <c r="DE95" s="75" t="n">
        <v>0</v>
      </c>
      <c r="DF95" s="128" t="n"/>
      <c r="DG95" s="125">
        <f>IF($DC95=0,0,$DD95*($DC95*100%-$DE95*$DF95))*SUM($AB95:$AB95)</f>
        <v/>
      </c>
      <c r="DH95" s="129" t="inlineStr">
        <is>
          <t>месяц</t>
        </is>
      </c>
      <c r="DI95" s="130">
        <f t="array" ref="DI95">IFERROR(
IF($ES95="LisChannel",
(ROUND(((INDEX({174.625;153.888888888889;130.972222222222},MATCH($AI95,{2;3;4}),0))*$AG95*$AI95),2)),0),0)</f>
        <v/>
      </c>
      <c r="DJ95" s="130">
        <f>
_xlfn.LET(_xlpm.X,
IFERROR(
IF($ES95="НовиковТВ",
(_xlfn.LET(_xlpm.NTV,
_xlfn.LET(_xlpm.MIN,350000,
IF(SUMIFS($DI:$DI,$ES:$ES,"НовиковТВ")&lt;=_xlpm.MIN,
(SUMIFS($DI:$DI,$ES:$ES,"НовиковТВ")/(COUNTIFS($ES:$ES,"НовиковТВ")))*_xlpm.MIN/SUMIFS($DI:$DI,$ES:$ES,"НовиковТВ"),
DI95)),
_xlpm.NTV+$DG95/(1-(1-(_xlpm.NTV)*(1-$DL95)*(1-$DM95)*(1-$DN95)*(1-$DO95)*(1-$DP95)/_xlpm.NTV))))/(1+$EP95),
$DI95+$DG95/(1-(1-($DI95)*(1-$DL95)*(1-$DM95)*(1-$DN95)*(1-$DO95)*(1-$DP95)/$DI95))),
0),
_xlpm.X*(1+$CM95)*(1+$CW95)-_xlpm.X*(1+$CM95)+_xlpm.X)</f>
        <v/>
      </c>
      <c r="DK95" s="125" t="inlineStr">
        <is>
          <t>послед.</t>
        </is>
      </c>
      <c r="DL95" s="63" t="n">
        <v>0</v>
      </c>
      <c r="DM95" s="63" t="n">
        <v>0</v>
      </c>
      <c r="DN95" s="63" t="n">
        <v>0</v>
      </c>
      <c r="DO95" s="63" t="n">
        <v>0</v>
      </c>
      <c r="DP95" s="63" t="n">
        <v>0</v>
      </c>
      <c r="DQ95" s="63">
        <f t="array" ref="DQ95">IFERROR(_xlfn.IFS(
$DK95="послед.",1-(1-$DL95)*(1-$DM95)*(1-$DN95)*(1-$DO95)*(1-$DP95),
$DK95="сумм.",$DL95+$DM95+$DN95+$DO95+$DP95),
0)</f>
        <v/>
      </c>
      <c r="DR95" s="125">
        <f t="array" ref="DR95">
IFERROR(
_xlfn.IFS(
$BL95=0,
0,
$BL95&gt;0,
_xlfn.IFS($DK95="послед.",
$DJ95*(1-$DL95)*(1-$DM95)*(1-$DN95)*(1-$DO95)*(1-$DP95),
$DK95="сумм.",
$DJ95*(1-($DL95+$DM95+$DN95+$DO95+$DP95)))),0)</f>
        <v/>
      </c>
      <c r="DS95" s="125">
        <f t="array" ref="DS95">
IFERROR(_xlfn.IFS(
$DH95="день_1",
$DR95*$BL95/($AX95-$AW95+1)*AZ95*(DAY(EOMONTH(AZ$15,0))),
$DH95="день_2",
$DR95/30*MAX(MIN($AX95,EOMONTH(AZ$15,0))-MAX($AW95,AZ$15)+1,),
$DH95="раб.день",
$DR95/30*(IFERROR(
_xlfn.LET(_xlpm.VD,
CHOOSE(
{1;2;3;4;5;6;7;8;9;10;11;12;13;14;15;16;17;18},
45658,45659,45660,45661,45662,45663,45664,45665,45711,45724,45778,45779,45785,45786,45820,45821,45965,46022),
_xlfn.LET(_xlpm.DD,
MAX(MIN($AX95,EOMONTH(AZ$15,0))-MAX($AW95,AZ$15),),
_xlfn.IFS(
AND(MONTH($AW95)=MONTH(AZ$15),MONTH($AX95)&lt;&gt;MONTH(AZ$15)),
NETWORKDAYS.INTL($AW95,$AW95+_xlpm.DD,1,_xlpm.VD),
AND(MONTH($AW95)&lt;&gt;MONTH(AZ$15),MONTH($AX95)=MONTH(AZ$15)),
NETWORKDAYS.INTL(($AX95)-_xlpm.DD,$AX95,1,_xlpm.VD),
AND(MONTH($AW95)&lt;MONTH(AZ$15),MONTH($AX95)&gt;MONTH(AZ$15)),
NETWORKDAYS.INTL((EOMONTH(AZ$15-1,1))-_xlpm.DD,EOMONTH(AZ$15-1,1),1,_xlpm.VD),
AND(MONTH($AW95)=MONTH(AZ$15),MONTH($AX95)=MONTH(AZ$15)),
NETWORKDAYS.INTL($AW95,$AX95,1,_xlpm.VD)))),0)),
$DH95="месяц",
$DR95*AZ95,
$DH95="неделя",
$DR95*AZ95/7*(ROUNDUP((DAY(EOMONTH(AZ$15,0)))/4,0))),
0)</f>
        <v/>
      </c>
      <c r="DT95" s="125">
        <f t="array" ref="DT95">
IFERROR(_xlfn.IFS(
$DH95="день_1",
$DR95*$BL95/($AX95-$AW95+1)*BA95*(DAY(EOMONTH(BA$15,0))),
$DH95="день_2",
$DR95/30*MAX(MIN($AX95,EOMONTH(BA$15,0))-MAX($AW95,BA$15)+1,),
$DH95="раб.день",
$DR95/30*(IFERROR(
_xlfn.LET(_xlpm.VD,
CHOOSE(
{1;2;3;4;5;6;7;8;9;10;11;12;13;14;15;16;17;18},
45658,45659,45660,45661,45662,45663,45664,45665,45711,45724,45778,45779,45785,45786,45820,45821,45965,46022),
_xlfn.LET(_xlpm.DD,
MAX(MIN($AX95,EOMONTH(BA$15,0))-MAX($AW95,BA$15),),
_xlfn.IFS(
AND(MONTH($AW95)=MONTH(BA$15),MONTH($AX95)&lt;&gt;MONTH(BA$15)),
NETWORKDAYS.INTL($AW95,$AW95+_xlpm.DD,1,_xlpm.VD),
AND(MONTH($AW95)&lt;&gt;MONTH(BA$15),MONTH($AX95)=MONTH(BA$15)),
NETWORKDAYS.INTL(($AX95)-_xlpm.DD,$AX95,1,_xlpm.VD),
AND(MONTH($AW95)&lt;MONTH(BA$15),MONTH($AX95)&gt;MONTH(BA$15)),
NETWORKDAYS.INTL((EOMONTH(BA$15-1,1))-_xlpm.DD,EOMONTH(BA$15-1,1),1,_xlpm.VD),
AND(MONTH($AW95)=MONTH(BA$15),MONTH($AX95)=MONTH(BA$15)),
NETWORKDAYS.INTL($AW95,$AX95,1,_xlpm.VD)))),0)),
$DH95="месяц",
$DR95*BA95,
$DH95="неделя",
$DR95*BA95/7*(ROUNDUP((DAY(EOMONTH(BA$15,0)))/4,0))),
0)</f>
        <v/>
      </c>
      <c r="DU95" s="125">
        <f t="array" ref="DU95">
IFERROR(_xlfn.IFS(
$DH95="день_1",
$DR95*$BL95/($AX95-$AW95+1)*BB95*(DAY(EOMONTH(BB$15,0))),
$DH95="день_2",
$DR95/30*MAX(MIN($AX95,EOMONTH(BB$15,0))-MAX($AW95,BB$15)+1,),
$DH95="раб.день",
$DR95/30*(IFERROR(
_xlfn.LET(_xlpm.VD,
CHOOSE(
{1;2;3;4;5;6;7;8;9;10;11;12;13;14;15;16;17;18},
45658,45659,45660,45661,45662,45663,45664,45665,45711,45724,45778,45779,45785,45786,45820,45821,45965,46022),
_xlfn.LET(_xlpm.DD,
MAX(MIN($AX95,EOMONTH(BB$15,0))-MAX($AW95,BB$15),),
_xlfn.IFS(
AND(MONTH($AW95)=MONTH(BB$15),MONTH($AX95)&lt;&gt;MONTH(BB$15)),
NETWORKDAYS.INTL($AW95,$AW95+_xlpm.DD,1,_xlpm.VD),
AND(MONTH($AW95)&lt;&gt;MONTH(BB$15),MONTH($AX95)=MONTH(BB$15)),
NETWORKDAYS.INTL(($AX95)-_xlpm.DD,$AX95,1,_xlpm.VD),
AND(MONTH($AW95)&lt;MONTH(BB$15),MONTH($AX95)&gt;MONTH(BB$15)),
NETWORKDAYS.INTL((EOMONTH(BB$15-1,1))-_xlpm.DD,EOMONTH(BB$15-1,1),1,_xlpm.VD),
AND(MONTH($AW95)=MONTH(BB$15),MONTH($AX95)=MONTH(BB$15)),
NETWORKDAYS.INTL($AW95,$AX95,1,_xlpm.VD)))),0)),
$DH95="месяц",
$DR95*BB95,
$DH95="неделя",
$DR95*BB95/7*(ROUNDUP((DAY(EOMONTH(BB$15,0)))/4,0))),
0)</f>
        <v/>
      </c>
      <c r="DV95" s="125">
        <f t="array" ref="DV95">
IFERROR(_xlfn.IFS(
$DH95="день_1",
$DR95*$BL95/($AX95-$AW95+1)*BC95*(DAY(EOMONTH(BC$15,0))),
$DH95="день_2",
$DR95/30*MAX(MIN($AX95,EOMONTH(BC$15,0))-MAX($AW95,BC$15)+1,),
$DH95="раб.день",
$DR95/30*(IFERROR(
_xlfn.LET(_xlpm.VD,
CHOOSE(
{1;2;3;4;5;6;7;8;9;10;11;12;13;14;15;16;17;18},
45658,45659,45660,45661,45662,45663,45664,45665,45711,45724,45778,45779,45785,45786,45820,45821,45965,46022),
_xlfn.LET(_xlpm.DD,
MAX(MIN($AX95,EOMONTH(BC$15,0))-MAX($AW95,BC$15),),
_xlfn.IFS(
AND(MONTH($AW95)=MONTH(BC$15),MONTH($AX95)&lt;&gt;MONTH(BC$15)),
NETWORKDAYS.INTL($AW95,$AW95+_xlpm.DD,1,_xlpm.VD),
AND(MONTH($AW95)&lt;&gt;MONTH(BC$15),MONTH($AX95)=MONTH(BC$15)),
NETWORKDAYS.INTL(($AX95)-_xlpm.DD,$AX95,1,_xlpm.VD),
AND(MONTH($AW95)&lt;MONTH(BC$15),MONTH($AX95)&gt;MONTH(BC$15)),
NETWORKDAYS.INTL((EOMONTH(BC$15-1,1))-_xlpm.DD,EOMONTH(BC$15-1,1),1,_xlpm.VD),
AND(MONTH($AW95)=MONTH(BC$15),MONTH($AX95)=MONTH(BC$15)),
NETWORKDAYS.INTL($AW95,$AX95,1,_xlpm.VD)))),0)),
$DH95="месяц",
$DR95*BC95,
$DH95="неделя",
$DR95*BC95/7*(ROUNDUP((DAY(EOMONTH(BC$15,0)))/4,0))),
0)</f>
        <v/>
      </c>
      <c r="DW95" s="125">
        <f t="array" ref="DW95">
IFERROR(_xlfn.IFS(
$DH95="день_1",
$DR95*$BL95/($AX95-$AW95+1)*BD95*(DAY(EOMONTH(BD$15,0))),
$DH95="день_2",
$DR95/30*MAX(MIN($AX95,EOMONTH(BD$15,0))-MAX($AW95,BD$15)+1,),
$DH95="раб.день",
$DR95/30*(IFERROR(
_xlfn.LET(_xlpm.VD,
CHOOSE(
{1;2;3;4;5;6;7;8;9;10;11;12;13;14;15;16;17;18},
45658,45659,45660,45661,45662,45663,45664,45665,45711,45724,45778,45779,45785,45786,45820,45821,45965,46022),
_xlfn.LET(_xlpm.DD,
MAX(MIN($AX95,EOMONTH(BD$15,0))-MAX($AW95,BD$15),),
_xlfn.IFS(
AND(MONTH($AW95)=MONTH(BD$15),MONTH($AX95)&lt;&gt;MONTH(BD$15)),
NETWORKDAYS.INTL($AW95,$AW95+_xlpm.DD,1,_xlpm.VD),
AND(MONTH($AW95)&lt;&gt;MONTH(BD$15),MONTH($AX95)=MONTH(BD$15)),
NETWORKDAYS.INTL(($AX95)-_xlpm.DD,$AX95,1,_xlpm.VD),
AND(MONTH($AW95)&lt;MONTH(BD$15),MONTH($AX95)&gt;MONTH(BD$15)),
NETWORKDAYS.INTL((EOMONTH(BD$15-1,1))-_xlpm.DD,EOMONTH(BD$15-1,1),1,_xlpm.VD),
AND(MONTH($AW95)=MONTH(BD$15),MONTH($AX95)=MONTH(BD$15)),
NETWORKDAYS.INTL($AW95,$AX95,1,_xlpm.VD)))),0)),
$DH95="месяц",
$DR95*BD95,
$DH95="неделя",
$DR95*BD95/7*(ROUNDUP((DAY(EOMONTH(BD$15,0)))/4,0))),
0)</f>
        <v/>
      </c>
      <c r="DX95" s="125">
        <f t="array" ref="DX95">
IFERROR(_xlfn.IFS(
$DH95="день_1",
$DR95*$BL95/($AX95-$AW95+1)*BE95*(DAY(EOMONTH(BE$15,0))),
$DH95="день_2",
$DR95/30*MAX(MIN($AX95,EOMONTH(BE$15,0))-MAX($AW95,BE$15)+1,),
$DH95="раб.день",
$DR95/30*(IFERROR(
_xlfn.LET(_xlpm.VD,
CHOOSE(
{1;2;3;4;5;6;7;8;9;10;11;12;13;14;15;16;17;18},
45658,45659,45660,45661,45662,45663,45664,45665,45711,45724,45778,45779,45785,45786,45820,45821,45965,46022),
_xlfn.LET(_xlpm.DD,
MAX(MIN($AX95,EOMONTH(BE$15,0))-MAX($AW95,BE$15),),
_xlfn.IFS(
AND(MONTH($AW95)=MONTH(BE$15),MONTH($AX95)&lt;&gt;MONTH(BE$15)),
NETWORKDAYS.INTL($AW95,$AW95+_xlpm.DD,1,_xlpm.VD),
AND(MONTH($AW95)&lt;&gt;MONTH(BE$15),MONTH($AX95)=MONTH(BE$15)),
NETWORKDAYS.INTL(($AX95)-_xlpm.DD,$AX95,1,_xlpm.VD),
AND(MONTH($AW95)&lt;MONTH(BE$15),MONTH($AX95)&gt;MONTH(BE$15)),
NETWORKDAYS.INTL((EOMONTH(BE$15-1,1))-_xlpm.DD,EOMONTH(BE$15-1,1),1,_xlpm.VD),
AND(MONTH($AW95)=MONTH(BE$15),MONTH($AX95)=MONTH(BE$15)),
NETWORKDAYS.INTL($AW95,$AX95,1,_xlpm.VD)))),0)),
$DH95="месяц",
$DR95*BE95,
$DH95="неделя",
$DR95*BE95/7*(ROUNDUP((DAY(EOMONTH(BE$15,0)))/4,0))),
0)</f>
        <v/>
      </c>
      <c r="DY95" s="125">
        <f t="array" ref="DY95">
IFERROR(_xlfn.IFS(
$DH95="день_1",
$DR95*$BL95/($AX95-$AW95+1)*BF95*(DAY(EOMONTH(BF$15,0))),
$DH95="день_2",
$DR95/30*MAX(MIN($AX95,EOMONTH(BF$15,0))-MAX($AW95,BF$15)+1,),
$DH95="раб.день",
$DR95/30*(IFERROR(
_xlfn.LET(_xlpm.VD,
CHOOSE(
{1;2;3;4;5;6;7;8;9;10;11;12;13;14;15;16;17;18},
45658,45659,45660,45661,45662,45663,45664,45665,45711,45724,45778,45779,45785,45786,45820,45821,45965,46022),
_xlfn.LET(_xlpm.DD,
MAX(MIN($AX95,EOMONTH(BF$15,0))-MAX($AW95,BF$15),),
_xlfn.IFS(
AND(MONTH($AW95)=MONTH(BF$15),MONTH($AX95)&lt;&gt;MONTH(BF$15)),
NETWORKDAYS.INTL($AW95,$AW95+_xlpm.DD,1,_xlpm.VD),
AND(MONTH($AW95)&lt;&gt;MONTH(BF$15),MONTH($AX95)=MONTH(BF$15)),
NETWORKDAYS.INTL(($AX95)-_xlpm.DD,$AX95,1,_xlpm.VD),
AND(MONTH($AW95)&lt;MONTH(BF$15),MONTH($AX95)&gt;MONTH(BF$15)),
NETWORKDAYS.INTL((EOMONTH(BF$15-1,1))-_xlpm.DD,EOMONTH(BF$15-1,1),1,_xlpm.VD),
AND(MONTH($AW95)=MONTH(BF$15),MONTH($AX95)=MONTH(BF$15)),
NETWORKDAYS.INTL($AW95,$AX95,1,_xlpm.VD)))),0)),
$DH95="месяц",
$DR95*BF95,
$DH95="неделя",
$DR95*BF95/7*(ROUNDUP((DAY(EOMONTH(BF$15,0)))/4,0))),
0)</f>
        <v/>
      </c>
      <c r="DZ95" s="125">
        <f t="array" ref="DZ95">
IFERROR(_xlfn.IFS(
$DH95="день_1",
$DR95*$BL95/($AX95-$AW95+1)*BG95*(DAY(EOMONTH(BG$15,0))),
$DH95="день_2",
$DR95/30*MAX(MIN($AX95,EOMONTH(BG$15,0))-MAX($AW95,BG$15)+1,),
$DH95="раб.день",
$DR95/30*(IFERROR(
_xlfn.LET(_xlpm.VD,
CHOOSE(
{1;2;3;4;5;6;7;8;9;10;11;12;13;14;15;16;17;18},
45658,45659,45660,45661,45662,45663,45664,45665,45711,45724,45778,45779,45785,45786,45820,45821,45965,46022),
_xlfn.LET(_xlpm.DD,
MAX(MIN($AX95,EOMONTH(BG$15,0))-MAX($AW95,BG$15),),
_xlfn.IFS(
AND(MONTH($AW95)=MONTH(BG$15),MONTH($AX95)&lt;&gt;MONTH(BG$15)),
NETWORKDAYS.INTL($AW95,$AW95+_xlpm.DD,1,_xlpm.VD),
AND(MONTH($AW95)&lt;&gt;MONTH(BG$15),MONTH($AX95)=MONTH(BG$15)),
NETWORKDAYS.INTL(($AX95)-_xlpm.DD,$AX95,1,_xlpm.VD),
AND(MONTH($AW95)&lt;MONTH(BG$15),MONTH($AX95)&gt;MONTH(BG$15)),
NETWORKDAYS.INTL((EOMONTH(BG$15-1,1))-_xlpm.DD,EOMONTH(BG$15-1,1),1,_xlpm.VD),
AND(MONTH($AW95)=MONTH(BG$15),MONTH($AX95)=MONTH(BG$15)),
NETWORKDAYS.INTL($AW95,$AX95,1,_xlpm.VD)))),0)),
$DH95="месяц",
$DR95*BG95,
$DH95="неделя",
$DR95*BG95/7*(ROUNDUP((DAY(EOMONTH(BG$15,0)))/4,0))),
0)</f>
        <v/>
      </c>
      <c r="EA95" s="125">
        <f t="array" ref="EA95">
IFERROR(_xlfn.IFS(
$DH95="день_1",
$DR95*$BL95/($AX95-$AW95+1)*BH95*(DAY(EOMONTH(BH$15,0))),
$DH95="день_2",
$DR95/30*MAX(MIN($AX95,EOMONTH(BH$15,0))-MAX($AW95,BH$15)+1,),
$DH95="раб.день",
$DR95/30*(IFERROR(
_xlfn.LET(_xlpm.VD,
CHOOSE(
{1;2;3;4;5;6;7;8;9;10;11;12;13;14;15;16;17;18},
45658,45659,45660,45661,45662,45663,45664,45665,45711,45724,45778,45779,45785,45786,45820,45821,45965,46022),
_xlfn.LET(_xlpm.DD,
MAX(MIN($AX95,EOMONTH(BH$15,0))-MAX($AW95,BH$15),),
_xlfn.IFS(
AND(MONTH($AW95)=MONTH(BH$15),MONTH($AX95)&lt;&gt;MONTH(BH$15)),
NETWORKDAYS.INTL($AW95,$AW95+_xlpm.DD,1,_xlpm.VD),
AND(MONTH($AW95)&lt;&gt;MONTH(BH$15),MONTH($AX95)=MONTH(BH$15)),
NETWORKDAYS.INTL(($AX95)-_xlpm.DD,$AX95,1,_xlpm.VD),
AND(MONTH($AW95)&lt;MONTH(BH$15),MONTH($AX95)&gt;MONTH(BH$15)),
NETWORKDAYS.INTL((EOMONTH(BH$15-1,1))-_xlpm.DD,EOMONTH(BH$15-1,1),1,_xlpm.VD),
AND(MONTH($AW95)=MONTH(BH$15),MONTH($AX95)=MONTH(BH$15)),
NETWORKDAYS.INTL($AW95,$AX95,1,_xlpm.VD)))),0)),
$DH95="месяц",
$DR95*BH95,
$DH95="неделя",
$DR95*BH95/7*(ROUNDUP((DAY(EOMONTH(BH$15,0)))/4,0))),
0)</f>
        <v/>
      </c>
      <c r="EB95" s="125">
        <f t="array" ref="EB95">
IFERROR(_xlfn.IFS(
$DH95="день_1",
$DR95*$BL95/($AX95-$AW95+1)*BI95*(DAY(EOMONTH(BI$15,0))),
$DH95="день_2",
$DR95/30*MAX(MIN($AX95,EOMONTH(BI$15,0))-MAX($AW95,BI$15)+1,),
$DH95="раб.день",
$DR95/30*(IFERROR(
_xlfn.LET(_xlpm.VD,
CHOOSE(
{1;2;3;4;5;6;7;8;9;10;11;12;13;14;15;16;17;18},
45658,45659,45660,45661,45662,45663,45664,45665,45711,45724,45778,45779,45785,45786,45820,45821,45965,46022),
_xlfn.LET(_xlpm.DD,
MAX(MIN($AX95,EOMONTH(BI$15,0))-MAX($AW95,BI$15),),
_xlfn.IFS(
AND(MONTH($AW95)=MONTH(BI$15),MONTH($AX95)&lt;&gt;MONTH(BI$15)),
NETWORKDAYS.INTL($AW95,$AW95+_xlpm.DD,1,_xlpm.VD),
AND(MONTH($AW95)&lt;&gt;MONTH(BI$15),MONTH($AX95)=MONTH(BI$15)),
NETWORKDAYS.INTL(($AX95)-_xlpm.DD,$AX95,1,_xlpm.VD),
AND(MONTH($AW95)&lt;MONTH(BI$15),MONTH($AX95)&gt;MONTH(BI$15)),
NETWORKDAYS.INTL((EOMONTH(BI$15-1,1))-_xlpm.DD,EOMONTH(BI$15-1,1),1,_xlpm.VD),
AND(MONTH($AW95)=MONTH(BI$15),MONTH($AX95)=MONTH(BI$15)),
NETWORKDAYS.INTL($AW95,$AX95,1,_xlpm.VD)))),0)),
$DH95="месяц",
$DR95*BI95,
$DH95="неделя",
$DR95*BI95/7*(ROUNDUP((DAY(EOMONTH(BI$15,0)))/4,0))),
0)</f>
        <v/>
      </c>
      <c r="EC95" s="125">
        <f t="array" ref="EC95">
IFERROR(_xlfn.IFS(
$DH95="день_1",
$DR95*$BL95/($AX95-$AW95+1)*BJ95*(DAY(EOMONTH(BJ$15,0))),
$DH95="день_2",
$DR95/30*MAX(MIN($AX95,EOMONTH(BJ$15,0))-MAX($AW95,BJ$15)+1,),
$DH95="раб.день",
$DR95/30*(IFERROR(
_xlfn.LET(_xlpm.VD,
CHOOSE(
{1;2;3;4;5;6;7;8;9;10;11;12;13;14;15;16;17;18},
45658,45659,45660,45661,45662,45663,45664,45665,45711,45724,45778,45779,45785,45786,45820,45821,45965,46022),
_xlfn.LET(_xlpm.DD,
MAX(MIN($AX95,EOMONTH(BJ$15,0))-MAX($AW95,BJ$15),),
_xlfn.IFS(
AND(MONTH($AW95)=MONTH(BJ$15),MONTH($AX95)&lt;&gt;MONTH(BJ$15)),
NETWORKDAYS.INTL($AW95,$AW95+_xlpm.DD,1,_xlpm.VD),
AND(MONTH($AW95)&lt;&gt;MONTH(BJ$15),MONTH($AX95)=MONTH(BJ$15)),
NETWORKDAYS.INTL(($AX95)-_xlpm.DD,$AX95,1,_xlpm.VD),
AND(MONTH($AW95)&lt;MONTH(BJ$15),MONTH($AX95)&gt;MONTH(BJ$15)),
NETWORKDAYS.INTL((EOMONTH(BJ$15-1,1))-_xlpm.DD,EOMONTH(BJ$15-1,1),1,_xlpm.VD),
AND(MONTH($AW95)=MONTH(BJ$15),MONTH($AX95)=MONTH(BJ$15)),
NETWORKDAYS.INTL($AW95,$AX95,1,_xlpm.VD)))),0)),
$DH95="месяц",
$DR95*BJ95,
$DH95="неделя",
$DR95*BJ95/7*(ROUNDUP((DAY(EOMONTH(BJ$15,0)))/4,0))),
0)</f>
        <v/>
      </c>
      <c r="ED95" s="125">
        <f t="array" ref="ED95">
IFERROR(_xlfn.IFS(
$DH95="день_1",
$DR95*$BL95/($AX95-$AW95+1)*BK95*(DAY(EOMONTH(BK$15,0))),
$DH95="день_2",
$DR95/30*MAX(MIN($AX95,EOMONTH(BK$15,0))-MAX($AW95,BK$15)+1,),
$DH95="раб.день",
$DR95/30*(IFERROR(
_xlfn.LET(_xlpm.VD,
CHOOSE(
{1;2;3;4;5;6;7;8;9;10;11;12;13;14;15;16;17;18},
45658,45659,45660,45661,45662,45663,45664,45665,45711,45724,45778,45779,45785,45786,45820,45821,45965,46022),
_xlfn.LET(_xlpm.DD,
MAX(MIN($AX95,EOMONTH(BK$15,0))-MAX($AW95,BK$15),),
_xlfn.IFS(
AND(MONTH($AW95)=MONTH(BK$15),MONTH($AX95)&lt;&gt;MONTH(BK$15)),
NETWORKDAYS.INTL($AW95,$AW95+_xlpm.DD,1,_xlpm.VD),
AND(MONTH($AW95)&lt;&gt;MONTH(BK$15),MONTH($AX95)=MONTH(BK$15)),
NETWORKDAYS.INTL(($AX95)-_xlpm.DD,$AX95,1,_xlpm.VD),
AND(MONTH($AW95)&lt;MONTH(BK$15),MONTH($AX95)&gt;MONTH(BK$15)),
NETWORKDAYS.INTL((EOMONTH(BK$15-1,1))-_xlpm.DD,EOMONTH(BK$15-1,1),1,_xlpm.VD),
AND(MONTH($AW95)=MONTH(BK$15),MONTH($AX95)=MONTH(BK$15)),
NETWORKDAYS.INTL($AW95,$AX95,1,_xlpm.VD)))),0)),
$DH95="месяц",
$DR95*BK95,
$DH95="неделя",
$DR95*BK95/7*(ROUNDUP((DAY(EOMONTH(BK$15,0)))/4,0))),
0)</f>
        <v/>
      </c>
      <c r="EE95" s="125">
        <f>SUM($DS95,$DT95,$DU95,$DV95,$DW95,$DX95,$DY95,$DZ95,$EA95,$EB95,$EC95,$ED95)</f>
        <v/>
      </c>
      <c r="EF95" s="125">
        <f>IFERROR(ROUND($EE95*(1+$EP95),2),0)</f>
        <v/>
      </c>
      <c r="EG95" s="128" t="n">
        <v>1</v>
      </c>
      <c r="EH95" s="126" t="n">
        <v>0</v>
      </c>
      <c r="EI95" s="126">
        <f>ROUND(SUM($EH95:$EH95)*SUM($AB95:$AB95)*$EG95,2)</f>
        <v/>
      </c>
      <c r="EJ95" s="126">
        <f>ROUND($EI95*(1+$EP95),2)</f>
        <v/>
      </c>
      <c r="EK95" s="126" t="n">
        <v>0</v>
      </c>
      <c r="EL95" s="126">
        <f>ROUND(SUM($EK95:$EK95)*SUM($AB95:$AB95)*$EG95,2)</f>
        <v/>
      </c>
      <c r="EM95" s="126">
        <f>ROUND($EL95*(1+$EP95),2)</f>
        <v/>
      </c>
      <c r="EN95" s="126">
        <f>SUM($EE95,$EI95,$EL95)</f>
        <v/>
      </c>
      <c r="EO95" s="126">
        <f>SUM($EF95,$EJ95,$EM95)</f>
        <v/>
      </c>
      <c r="EP95" s="59" t="inlineStr">
        <is>
          <t>20%</t>
        </is>
      </c>
      <c r="EQ95" s="59" t="n"/>
      <c r="ER95" s="60">
        <f t="array" ref="ER95">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MATCH(ES95,
{"AMS";"RussOutdoor";"HD Outdoor";"Ingroup";"IQ";"Ledproduction";"LisChannel";"Logic";"Media-PPL";"NovikovTV | НовиковТВ";"SMA";"SOK";"КрокусТВ | CrocusTV | IndoorTV";"Сити";"ТЯК Москва"},
0)),"")</f>
        <v/>
      </c>
      <c r="ES95" s="60" t="n"/>
      <c r="ET95" s="60">
        <f t="array" ref="ET95">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MATCH(ES95,
{"AMS";"RussOutdoor";"HD Outdoor";"Ingroup";"IQ";"Ledproduction";"LisChannel";"Logic";"Media-PPL";"NovikovTV | НовиковТВ";"SMA";"SOK";"КрокусТВ | CrocusTV | IndoorTV";"Сити";"ТЯК Москва"},
0)),"")</f>
        <v/>
      </c>
      <c r="EU95" s="60" t="n"/>
      <c r="EV95" s="60" t="n"/>
      <c r="EX95" s="110">
        <f t="array" ref="EX95">
($AR95/30
+N("ТРАФИК ПЛОЩАДКИ"))*
(IFERROR(
_xlfn.LET(
_xlpm.GPR,
HLOOKUP($L95,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(MATCH($T95,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IF($Q95="цифровой",_xlpm.GPR/$AG95,_xlpm.GPR/60)),
0)
+N("DWELL TIME"))*
(IF($AB95=0,0,IF($AB95=1,0.3,IF($AB95=2,0.5,IF($AB95&gt;2,1))))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_xlfn.IFS($AC95="да",1.2,$AC95="нет",1)*
_xlfn.IFS($AD95="да",1.2,$AD95="нет",1)*
IF(R95="статический",1,1.2)*
$X95*
INDEX(
{1.2;1;1.2;1.2;1;1.2;1.2;1.2;1.2;1.2;1.2;1;1.2;1.2;1.2;1.2;1;1;1.2;1.2;1.2;1;1;1;1;1.2;1.2;1.2;1.2;1;1;1;1;1.2;1.2;1.2;1.2;1.2;1.2;1.2;1.2;1;1;1.2;1;1;1;1;1.5;1;1;1.5;1.5;1.2},
MATCH($Q95,_xlpm.MI,0)))&gt;{0.02;0.04;0.06;0.1;0.2;0.4;0.6;0.8;1;2;4;6})),
{0;1;2;3;4;5;6;7;8;9;10;11;12},
0)))
+N("КОЭФФИЦИЕНТ КОНТАКТА"))))*
(_xlfn.IFS($X95&lt;0.1,$X95/1000,$X95&gt;25,5.2,AND($X95&gt;=0.1,$X95&lt;=25),(($X95*2+0.1)/10)*($X95/10)))*
IFERROR((_xlfn.LET(
_xlpm.MA,
{0;0.8;0.85;0.9;0.95;1},
_xlpm.MAA,
{0;1;2;3;4;5},
INDEX(_xlpm.MA,MATCH(SUMPRODUCT(--((IF(ROUND(_xlpm.MAA,1)&gt;5,5,ROUND($AB95,1)))&gt;{0;1;2;3;4;5})),_xlpm.MAA,0)))
+N("КОЭФФИЦИЕНТ КОЛ-ВО КОНСТРУКЦИЙ")),1)*
$AB95,0))*
(IF($Q95="цифровой",$AG95/15*$AI95,1)
+N("ДЛЯ ЦИФРЫ"))</f>
        <v/>
      </c>
      <c r="EY95" s="110">
        <f>IFERROR(EX95*AY95,0)</f>
        <v/>
      </c>
      <c r="EZ95" s="131">
        <f>IFERROR(DP95/EY95*1000,0)</f>
        <v/>
      </c>
      <c r="FA95" s="112">
        <f>IFERROR(FC95/FB95,0)</f>
        <v/>
      </c>
      <c r="FB95" s="112">
        <f>IFERROR((FC95/(EY95/FF95*#REF!))*0.825,0)</f>
        <v/>
      </c>
      <c r="FC95" s="112">
        <f>IFERROR(((EX95*30/AR95)*100)/30,0)</f>
        <v/>
      </c>
      <c r="FD95" s="112">
        <f>IFERROR(EY95/G95*100%,0)</f>
        <v/>
      </c>
      <c r="FE95" s="112">
        <f>IFERROR(FD95/FC95*100%,0)</f>
        <v/>
      </c>
      <c r="FF95" s="110">
        <f>IFERROR(AR95/30*AY95,0)</f>
        <v/>
      </c>
    </row>
    <row r="96" ht="13" customHeight="1">
      <c r="A96" s="59" t="n"/>
      <c r="B96" s="60" t="n"/>
      <c r="C96" s="60" t="n"/>
      <c r="D96" s="60">
        <f t="array" ref="D96">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MATCH($E96,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96" s="60">
        <f t="array" ref="E96">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MATCH($F96,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96" s="60" t="inlineStr"/>
      <c r="G96" s="60" t="n"/>
      <c r="H96" s="60">
        <f t="array" ref="H96">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MATCH($I96,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96" s="60" t="n"/>
      <c r="J96" s="60" t="n"/>
      <c r="K96" s="60" t="n"/>
      <c r="L96" s="60" t="n"/>
      <c r="M96" s="60" t="n"/>
      <c r="N96" s="60" t="n"/>
      <c r="O96" s="60" t="n"/>
      <c r="P96" s="60">
        <f t="array" ref="P96">
_xlfn.IFS(
ISNUMBER(MATCH($Q96,{"шелфбаннер","разделитель","монетница","чековая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ISNUMBER(MATCH($Q96,{"LED/LCD","видеокулер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ISNUMBER(MATCH($Q96,{"автомобиль","машина","выставочное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ISNUMBER(MATCH($Q96,{"билборд","лифтовая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ISNUMBER(MATCH($Q96,{"навигация","подвесной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ISNUMBER(MATCH($Q96,{"движущаяся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ISNUMBER(MATCH($Q96,{"каталог","журнал"},)),
"Пресса",
$Q96="","")</f>
        <v/>
      </c>
      <c r="Q96" s="60" t="n"/>
      <c r="R96" s="60">
        <f t="array" ref="R96">
IFERROR(
_xlfn.IFS(
OR(ISNUMBER(MATCH($Q96,{"экспозиция","макет","стенд","автостенд","авто стенд","выставочное пространство","выставочные стенды","модульные выставочные стенды","3Д конструкция","3D конструкция"},)),P96="Экспонирование"),
"нестандартный",
ISNUMBER(MATCH($Q96,{"скроллер","призматрон"},)),
"динамический",
$P96="Видео",
"цифровой",
OR($P96="Пресса",$P96="Щит",$P96="POSm",$P96="Подвес",$P96="Брендирование/оклейка"),
"статический"),"")</f>
        <v/>
      </c>
      <c r="S96" s="59" t="n"/>
      <c r="T96" s="60" t="n"/>
      <c r="U96" s="60" t="n"/>
      <c r="V96" s="60">
        <f>
IF(P96="Видео",
"цифровой постер/ролик",
IF(ISNUMBER(MATCH(Q96,{"короб световой","короб световой | лайтбокс","короб световой | кристалайт","лайтбокс","лайт бокс","кристалайт","LB","lightbox"},)),
"бэклит",
IF(P96="Брендирование/оклейка",
"перфарированная пленка/самоклейка",
IF(P96="Экспонирование",
"под запрос",
IF(P96="Подвес",
"баннер/ткань",
"")))))</f>
        <v/>
      </c>
      <c r="W96" s="59" t="n"/>
      <c r="X96" s="59" t="n"/>
      <c r="Y96" s="59" t="n"/>
      <c r="Z96" s="61" t="n"/>
      <c r="AA96" s="61" t="n"/>
      <c r="AB96" s="61">
        <f>IF(BL96&gt;0,Z96,0)</f>
        <v/>
      </c>
      <c r="AC96" s="59" t="n"/>
      <c r="AD96" s="59" t="n"/>
      <c r="AE96" s="59" t="n"/>
      <c r="AF96" s="59" t="n"/>
      <c r="AG96" s="59" t="n"/>
      <c r="AH96" s="59" t="n"/>
      <c r="AI96" s="59" t="n"/>
      <c r="AJ96" s="59" t="n"/>
      <c r="AK96" s="59" t="n"/>
      <c r="AL96" s="62">
        <f>IFERROR(IF(OR(R96="статический",R96="динамический",R96="нестандартный",R96="",R96=""),"-",IF(AND(AH96="-",AI96="-"),"-",AK96*3600/AH96*AI96)),"-")</f>
        <v/>
      </c>
      <c r="AM96" s="62">
        <f>IFERROR(IF(OR(R96="статический",R96="динамический",R96="",R96="", R96="BTL",R96="нестандартный"),"-",AG96*AI96*AL96/60),"-")</f>
        <v/>
      </c>
      <c r="AN96" s="63">
        <f>IFERROR(IF(AH96="","-",AG96*AI96/AH96),"-")</f>
        <v/>
      </c>
      <c r="AO96" s="59">
        <f>IFERROR(IF(OR($R96="статический",$R96="динамический",$R96="",$R96="",$R96="BTL",$R96="нестандартный"),"-",$AL96*$AY96),"-")</f>
        <v/>
      </c>
      <c r="AP96" s="62">
        <f>IFERROR(IF(OR($R96="статический",$R96="динамический",$R96="",$R96="",$R96="BTL",$R96="нестандартный"),"-",$AM96*AY96),"-")</f>
        <v/>
      </c>
      <c r="AQ96" s="64" t="n"/>
      <c r="AR96" s="61" t="n"/>
      <c r="AS96" s="61" t="n"/>
      <c r="AT96" s="61" t="n"/>
      <c r="AU96" s="65" t="n"/>
      <c r="AV96" s="124">
        <f>IFERROR(DR96/AT96*1000,"n/a")</f>
        <v/>
      </c>
      <c r="AW96" s="67" t="n"/>
      <c r="AX96" s="67" t="n"/>
      <c r="AY96" s="43">
        <f>IFERROR(IF(OR($AW96="",$AX96=""),"",_xlfn.DAYS($AX96+1,$AW96)),"")</f>
        <v/>
      </c>
      <c r="AZ96" s="68">
        <f t="array" ref="AZ96">
_xlfn.LET(_xlpm.COEFF,
IF($AW96+$AX96=0,0,IF(MAX(MIN($AX96,EOMONTH(AZ$15,0))-MAX($AW96,AZ$15)+1,)&gt;0,1,0)),
_xlfn.IFS(
$ES96="LisChannel",
_xlpm.COEFF*
INDEX({1;1;1.2;1.2;1;1;1;1;1.2;1.2;1.2;1.2},
MATCH(MONTH(AZ$15),
{1,2,3,4,5,6,7,8,9,10,11,12})),
CONCATENATE($ES96," ",$L96)="RussOutdoor метро",
_xlpm.COEFF*
INDEX({0.8;0.9;1.1;1.1;1;1;1;1;1.1;1.1;1.1;1.1},
MATCH(MONTH(AZ$15),
{1,2,3,4,5,6,7,8,9,10,11,12})),
$ES96&lt;&gt;"LisChannel",
_xlpm.COEFF,
$ES96&lt;&gt;"RussOutdoor",
_xlpm.COEFF))</f>
        <v/>
      </c>
      <c r="BA96" s="68">
        <f t="array" ref="BA96">
_xlfn.LET(_xlpm.COEFF,
IF($AW96+$AX96=0,0,IF(MAX(MIN($AX96,EOMONTH(BA$15,0))-MAX($AW96,BA$15)+1,)&gt;0,1,0)),
_xlfn.IFS(
$ES96="LisChannel",
_xlpm.COEFF*
INDEX({1;1;1.2;1.2;1;1;1;1;1.2;1.2;1.2;1.2},
MATCH(MONTH(BA$15),
{1,2,3,4,5,6,7,8,9,10,11,12})),
CONCATENATE($ES96," ",$L96)="RussOutdoor метро",
_xlpm.COEFF*
INDEX({0.8;0.9;1.1;1.1;1;1;1;1;1.1;1.1;1.1;1.1},
MATCH(MONTH(BA$15),
{1,2,3,4,5,6,7,8,9,10,11,12})),
$ES96&lt;&gt;"LisChannel",
_xlpm.COEFF,
$ES96&lt;&gt;"RussOutdoor",
_xlpm.COEFF))</f>
        <v/>
      </c>
      <c r="BB96" s="68">
        <f t="array" ref="BB96">
_xlfn.LET(_xlpm.COEFF,
IF($AW96+$AX96=0,0,IF(MAX(MIN($AX96,EOMONTH(BB$15,0))-MAX($AW96,BB$15)+1,)&gt;0,1,0)),
_xlfn.IFS(
$ES96="LisChannel",
_xlpm.COEFF*
INDEX({1;1;1.2;1.2;1;1;1;1;1.2;1.2;1.2;1.2},
MATCH(MONTH(BB$15),
{1,2,3,4,5,6,7,8,9,10,11,12})),
CONCATENATE($ES96," ",$L96)="RussOutdoor метро",
_xlpm.COEFF*
INDEX({0.8;0.9;1.1;1.1;1;1;1;1;1.1;1.1;1.1;1.1},
MATCH(MONTH(BB$15),
{1,2,3,4,5,6,7,8,9,10,11,12})),
$ES96&lt;&gt;"LisChannel",
_xlpm.COEFF,
$ES96&lt;&gt;"RussOutdoor",
_xlpm.COEFF))</f>
        <v/>
      </c>
      <c r="BC96" s="68">
        <f t="array" ref="BC96">
_xlfn.LET(_xlpm.COEFF,
IF($AW96+$AX96=0,0,IF(MAX(MIN($AX96,EOMONTH(BC$15,0))-MAX($AW96,BC$15)+1,)&gt;0,1,0)),
_xlfn.IFS(
$ES96="LisChannel",
_xlpm.COEFF*
INDEX({1;1;1.2;1.2;1;1;1;1;1.2;1.2;1.2;1.2},
MATCH(MONTH(BC$15),
{1,2,3,4,5,6,7,8,9,10,11,12})),
CONCATENATE($ES96," ",$L96)="RussOutdoor метро",
_xlpm.COEFF*
INDEX({0.8;0.9;1.1;1.1;1;1;1;1;1.1;1.1;1.1;1.1},
MATCH(MONTH(BC$15),
{1,2,3,4,5,6,7,8,9,10,11,12})),
$ES96&lt;&gt;"LisChannel",
_xlpm.COEFF,
$ES96&lt;&gt;"RussOutdoor",
_xlpm.COEFF))</f>
        <v/>
      </c>
      <c r="BD96" s="68">
        <f t="array" ref="BD96">
_xlfn.LET(_xlpm.COEFF,
IF($AW96+$AX96=0,0,IF(MAX(MIN($AX96,EOMONTH(BD$15,0))-MAX($AW96,BD$15)+1,)&gt;0,1,0)),
_xlfn.IFS(
$ES96="LisChannel",
_xlpm.COEFF*
INDEX({1;1;1.2;1.2;1;1;1;1;1.2;1.2;1.2;1.2},
MATCH(MONTH(BD$15),
{1,2,3,4,5,6,7,8,9,10,11,12})),
CONCATENATE($ES96," ",$L96)="RussOutdoor метро",
_xlpm.COEFF*
INDEX({0.8;0.9;1.1;1.1;1;1;1;1;1.1;1.1;1.1;1.1},
MATCH(MONTH(BD$15),
{1,2,3,4,5,6,7,8,9,10,11,12})),
$ES96&lt;&gt;"LisChannel",
_xlpm.COEFF,
$ES96&lt;&gt;"RussOutdoor",
_xlpm.COEFF))</f>
        <v/>
      </c>
      <c r="BE96" s="68">
        <f t="array" ref="BE96">
_xlfn.LET(_xlpm.COEFF,
IF($AW96+$AX96=0,0,IF(MAX(MIN($AX96,EOMONTH(BE$15,0))-MAX($AW96,BE$15)+1,)&gt;0,1,0)),
_xlfn.IFS(
$ES96="LisChannel",
_xlpm.COEFF*
INDEX({1;1;1.2;1.2;1;1;1;1;1.2;1.2;1.2;1.2},
MATCH(MONTH(BE$15),
{1,2,3,4,5,6,7,8,9,10,11,12})),
CONCATENATE($ES96," ",$L96)="RussOutdoor метро",
_xlpm.COEFF*
INDEX({0.8;0.9;1.1;1.1;1;1;1;1;1.1;1.1;1.1;1.1},
MATCH(MONTH(BE$15),
{1,2,3,4,5,6,7,8,9,10,11,12})),
$ES96&lt;&gt;"LisChannel",
_xlpm.COEFF,
$ES96&lt;&gt;"RussOutdoor",
_xlpm.COEFF))</f>
        <v/>
      </c>
      <c r="BF96" s="68">
        <f t="array" ref="BF96">
_xlfn.LET(_xlpm.COEFF,
IF($AW96+$AX96=0,0,IF(MAX(MIN($AX96,EOMONTH(BF$15,0))-MAX($AW96,BF$15)+1,)&gt;0,1,0)),
_xlfn.IFS(
$ES96="LisChannel",
_xlpm.COEFF*
INDEX({1;1;1.2;1.2;1;1;1;1;1.2;1.2;1.2;1.2},
MATCH(MONTH(BF$15),
{1,2,3,4,5,6,7,8,9,10,11,12})),
CONCATENATE($ES96," ",$L96)="RussOutdoor метро",
_xlpm.COEFF*
INDEX({0.8;0.9;1.1;1.1;1;1;1;1;1.1;1.1;1.1;1.1},
MATCH(MONTH(BF$15),
{1,2,3,4,5,6,7,8,9,10,11,12})),
$ES96&lt;&gt;"LisChannel",
_xlpm.COEFF,
$ES96&lt;&gt;"RussOutdoor",
_xlpm.COEFF))</f>
        <v/>
      </c>
      <c r="BG96" s="68">
        <f t="array" ref="BG96">
_xlfn.LET(_xlpm.COEFF,
IF($AW96+$AX96=0,0,IF(MAX(MIN($AX96,EOMONTH(BG$15,0))-MAX($AW96,BG$15)+1,)&gt;0,1,0)),
_xlfn.IFS(
$ES96="LisChannel",
_xlpm.COEFF*
INDEX({1;1;1.2;1.2;1;1;1;1;1.2;1.2;1.2;1.2},
MATCH(MONTH(BG$15),
{1,2,3,4,5,6,7,8,9,10,11,12})),
CONCATENATE($ES96," ",$L96)="RussOutdoor метро",
_xlpm.COEFF*
INDEX({0.8;0.9;1.1;1.1;1;1;1;1;1.1;1.1;1.1;1.1},
MATCH(MONTH(BG$15),
{1,2,3,4,5,6,7,8,9,10,11,12})),
$ES96&lt;&gt;"LisChannel",
_xlpm.COEFF,
$ES96&lt;&gt;"RussOutdoor",
_xlpm.COEFF))</f>
        <v/>
      </c>
      <c r="BH96" s="68">
        <f t="array" ref="BH96">
_xlfn.LET(_xlpm.COEFF,
IF($AW96+$AX96=0,0,IF(MAX(MIN($AX96,EOMONTH(BH$15,0))-MAX($AW96,BH$15)+1,)&gt;0,1,0)),
_xlfn.IFS(
$ES96="LisChannel",
_xlpm.COEFF*
INDEX({1;1;1.2;1.2;1;1;1;1;1.2;1.2;1.2;1.2},
MATCH(MONTH(BH$15),
{1,2,3,4,5,6,7,8,9,10,11,12})),
CONCATENATE($ES96," ",$L96)="RussOutdoor метро",
_xlpm.COEFF*
INDEX({0.8;0.9;1.1;1.1;1;1;1;1;1.1;1.1;1.1;1.1},
MATCH(MONTH(BH$15),
{1,2,3,4,5,6,7,8,9,10,11,12})),
$ES96&lt;&gt;"LisChannel",
_xlpm.COEFF,
$ES96&lt;&gt;"RussOutdoor",
_xlpm.COEFF))</f>
        <v/>
      </c>
      <c r="BI96" s="68">
        <f t="array" ref="BI96">
_xlfn.LET(_xlpm.COEFF,
IF($AW96+$AX96=0,0,IF(MAX(MIN($AX96,EOMONTH(BI$15,0))-MAX($AW96,BI$15)+1,)&gt;0,1,0)),
_xlfn.IFS(
$ES96="LisChannel",
_xlpm.COEFF*
INDEX({1;1;1.2;1.2;1;1;1;1;1.2;1.2;1.2;1.2},
MATCH(MONTH(BI$15),
{1,2,3,4,5,6,7,8,9,10,11,12})),
CONCATENATE($ES96," ",$L96)="RussOutdoor метро",
_xlpm.COEFF*
INDEX({0.8;0.9;1.1;1.1;1;1;1;1;1.1;1.1;1.1;1.1},
MATCH(MONTH(BI$15),
{1,2,3,4,5,6,7,8,9,10,11,12})),
$ES96&lt;&gt;"LisChannel",
_xlpm.COEFF,
$ES96&lt;&gt;"RussOutdoor",
_xlpm.COEFF))</f>
        <v/>
      </c>
      <c r="BJ96" s="68">
        <f t="array" ref="BJ96">
_xlfn.LET(_xlpm.COEFF,
IF($AW96+$AX96=0,0,IF(MAX(MIN($AX96,EOMONTH(BJ$15,0))-MAX($AW96,BJ$15)+1,)&gt;0,1,0)),
_xlfn.IFS(
$ES96="LisChannel",
_xlpm.COEFF*
INDEX({1;1;1.2;1.2;1;1;1;1;1.2;1.2;1.2;1.2},
MATCH(MONTH(BJ$15),
{1,2,3,4,5,6,7,8,9,10,11,12})),
CONCATENATE($ES96," ",$L96)="RussOutdoor метро",
_xlpm.COEFF*
INDEX({0.8;0.9;1.1;1.1;1;1;1;1;1.1;1.1;1.1;1.1},
MATCH(MONTH(BJ$15),
{1,2,3,4,5,6,7,8,9,10,11,12})),
$ES96&lt;&gt;"LisChannel",
_xlpm.COEFF,
$ES96&lt;&gt;"RussOutdoor",
_xlpm.COEFF))</f>
        <v/>
      </c>
      <c r="BK96" s="68">
        <f t="array" ref="BK96">
_xlfn.LET(_xlpm.COEFF,
IF($AW96+$AX96=0,0,IF(MAX(MIN($AX96,EOMONTH(BK$15,0))-MAX($AW96,BK$15)+1,)&gt;0,1,0)),
_xlfn.IFS(
$ES96="LisChannel",
_xlpm.COEFF*
INDEX({1;1;1.2;1.2;1;1;1;1;1.2;1.2;1.2;1.2},
MATCH(MONTH(BK$15),
{1,2,3,4,5,6,7,8,9,10,11,12})),
CONCATENATE($ES96," ",$L96)="RussOutdoor метро",
_xlpm.COEFF*
INDEX({0.8;0.9;1.1;1.1;1;1;1;1;1.1;1.1;1.1;1.1},
MATCH(MONTH(BK$15),
{1,2,3,4,5,6,7,8,9,10,11,12})),
$ES96&lt;&gt;"LisChannel",
_xlpm.COEFF,
$ES96&lt;&gt;"RussOutdoor",
_xlpm.COEFF))</f>
        <v/>
      </c>
      <c r="BL96" s="62">
        <f>COUNTIFS($AZ96:$BK96,"&gt;0")</f>
        <v/>
      </c>
      <c r="BM96" s="65" t="n"/>
      <c r="BN96" s="125">
        <f>$DJ96</f>
        <v/>
      </c>
      <c r="BO96" s="63">
        <f>$DQ96</f>
        <v/>
      </c>
      <c r="BP96" s="125">
        <f>
IFERROR(
IF($BL96=0,0,
$BN96*(1-$BO96)),
0)</f>
        <v/>
      </c>
      <c r="BQ96" s="125">
        <f t="array" ref="BQ96">
IFERROR(
_xlfn.IFS(
$DH96="день_1",
$BP96*$BL96/($AX96-$AW96+1)*AZ96*(DAY(EOMONTH(AZ$15,0))),
$DH96="день_2",
$BP96/30*MAX(MIN($AX96,EOMONTH(AZ$15,0))-MAX($AW96,AZ$15)+1,),
$DH96="раб.день",
$BP96/30*(IFERROR(
_xlfn.LET(_xlpm.VD,
CHOOSE(
{1;2;3;4;5;6;7;8;9;10;11;12;13;14;15;16;17;18},
45658,45659,45660,45661,45662,45663,45664,45665,45711,45724,45778,45779,45785,45786,45820,45821,45965,46022),
_xlfn.LET(_xlpm.DD,
MAX(MIN($AX96,EOMONTH(AZ$15,0))-MAX($AW96,AZ$15),),
_xlfn.IFS(
AND(MONTH($AW96)=MONTH(AZ$15),MONTH($AX96)&lt;&gt;MONTH(AZ$15)),
NETWORKDAYS.INTL($AW96,$AW96+_xlpm.DD,1,_xlpm.VD),
AND(MONTH($AW96)&lt;&gt;MONTH(AZ$15),MONTH($AX96)=MONTH(AZ$15)),
NETWORKDAYS.INTL(($AX96)-_xlpm.DD,$AX96,1,_xlpm.VD),
AND(MONTH($AW96)&lt;MONTH(AZ$15),MONTH($AX96)&gt;MONTH(AZ$15)),
NETWORKDAYS.INTL((EOMONTH(AZ$15-1,1))-_xlpm.DD,EOMONTH(AZ$15-1,1),1,_xlpm.VD),
AND(MONTH($AW96)=MONTH(AZ$15),MONTH($AX96)=MONTH(AZ$15)),
NETWORKDAYS.INTL($AW96,$AX96,1,_xlpm.VD)))),0)),
$DH96="месяц",
$BP96*AZ96,
$DH96="неделя",
$BP96*AZ96/7*(ROUNDUP((DAY(EOMONTH(AZ$15,0)))/4,0))),
0)</f>
        <v/>
      </c>
      <c r="BR96" s="125">
        <f t="array" ref="BR96">
IFERROR(
_xlfn.IFS(
$DH96="день_1",
$BP96*$BL96/($AX96-$AW96+1)*BA96*(DAY(EOMONTH(BA$15,0))),
$DH96="день_2",
$BP96/30*MAX(MIN($AX96,EOMONTH(BA$15,0))-MAX($AW96,BA$15)+1,),
$DH96="раб.день",
$BP96/30*(IFERROR(
_xlfn.LET(_xlpm.VD,
CHOOSE(
{1;2;3;4;5;6;7;8;9;10;11;12;13;14;15;16;17;18},
45658,45659,45660,45661,45662,45663,45664,45665,45711,45724,45778,45779,45785,45786,45820,45821,45965,46022),
_xlfn.LET(_xlpm.DD,
MAX(MIN($AX96,EOMONTH(BA$15,0))-MAX($AW96,BA$15),),
_xlfn.IFS(
AND(MONTH($AW96)=MONTH(BA$15),MONTH($AX96)&lt;&gt;MONTH(BA$15)),
NETWORKDAYS.INTL($AW96,$AW96+_xlpm.DD,1,_xlpm.VD),
AND(MONTH($AW96)&lt;&gt;MONTH(BA$15),MONTH($AX96)=MONTH(BA$15)),
NETWORKDAYS.INTL(($AX96)-_xlpm.DD,$AX96,1,_xlpm.VD),
AND(MONTH($AW96)&lt;MONTH(BA$15),MONTH($AX96)&gt;MONTH(BA$15)),
NETWORKDAYS.INTL((EOMONTH(BA$15-1,1))-_xlpm.DD,EOMONTH(BA$15-1,1),1,_xlpm.VD),
AND(MONTH($AW96)=MONTH(BA$15),MONTH($AX96)=MONTH(BA$15)),
NETWORKDAYS.INTL($AW96,$AX96,1,_xlpm.VD)))),0)),
$DH96="месяц",
$BP96*BA96,
$DH96="неделя",
$BP96*BA96/7*(ROUNDUP((DAY(EOMONTH(BA$15,0)))/4,0))),
0)</f>
        <v/>
      </c>
      <c r="BS96" s="125">
        <f t="array" ref="BS96">
IFERROR(
_xlfn.IFS(
$DH96="день_1",
$BP96*$BL96/($AX96-$AW96+1)*BB96*(DAY(EOMONTH(BB$15,0))),
$DH96="день_2",
$BP96/30*MAX(MIN($AX96,EOMONTH(BB$15,0))-MAX($AW96,BB$15)+1,),
$DH96="раб.день",
$BP96/30*(IFERROR(
_xlfn.LET(_xlpm.VD,
CHOOSE(
{1;2;3;4;5;6;7;8;9;10;11;12;13;14;15;16;17;18},
45658,45659,45660,45661,45662,45663,45664,45665,45711,45724,45778,45779,45785,45786,45820,45821,45965,46022),
_xlfn.LET(_xlpm.DD,
MAX(MIN($AX96,EOMONTH(BB$15,0))-MAX($AW96,BB$15),),
_xlfn.IFS(
AND(MONTH($AW96)=MONTH(BB$15),MONTH($AX96)&lt;&gt;MONTH(BB$15)),
NETWORKDAYS.INTL($AW96,$AW96+_xlpm.DD,1,_xlpm.VD),
AND(MONTH($AW96)&lt;&gt;MONTH(BB$15),MONTH($AX96)=MONTH(BB$15)),
NETWORKDAYS.INTL(($AX96)-_xlpm.DD,$AX96,1,_xlpm.VD),
AND(MONTH($AW96)&lt;MONTH(BB$15),MONTH($AX96)&gt;MONTH(BB$15)),
NETWORKDAYS.INTL((EOMONTH(BB$15-1,1))-_xlpm.DD,EOMONTH(BB$15-1,1),1,_xlpm.VD),
AND(MONTH($AW96)=MONTH(BB$15),MONTH($AX96)=MONTH(BB$15)),
NETWORKDAYS.INTL($AW96,$AX96,1,_xlpm.VD)))),0)),
$DH96="месяц",
$BP96*BB96,
$DH96="неделя",
$BP96*BB96/7*(ROUNDUP((DAY(EOMONTH(BB$15,0)))/4,0))),
0)</f>
        <v/>
      </c>
      <c r="BT96" s="125">
        <f t="array" ref="BT96">
IFERROR(
_xlfn.IFS(
$DH96="день_1",
$BP96*$BL96/($AX96-$AW96+1)*BC96*(DAY(EOMONTH(BC$15,0))),
$DH96="день_2",
$BP96/30*MAX(MIN($AX96,EOMONTH(BC$15,0))-MAX($AW96,BC$15)+1,),
$DH96="раб.день",
$BP96/30*(IFERROR(
_xlfn.LET(_xlpm.VD,
CHOOSE(
{1;2;3;4;5;6;7;8;9;10;11;12;13;14;15;16;17;18},
45658,45659,45660,45661,45662,45663,45664,45665,45711,45724,45778,45779,45785,45786,45820,45821,45965,46022),
_xlfn.LET(_xlpm.DD,
MAX(MIN($AX96,EOMONTH(BC$15,0))-MAX($AW96,BC$15),),
_xlfn.IFS(
AND(MONTH($AW96)=MONTH(BC$15),MONTH($AX96)&lt;&gt;MONTH(BC$15)),
NETWORKDAYS.INTL($AW96,$AW96+_xlpm.DD,1,_xlpm.VD),
AND(MONTH($AW96)&lt;&gt;MONTH(BC$15),MONTH($AX96)=MONTH(BC$15)),
NETWORKDAYS.INTL(($AX96)-_xlpm.DD,$AX96,1,_xlpm.VD),
AND(MONTH($AW96)&lt;MONTH(BC$15),MONTH($AX96)&gt;MONTH(BC$15)),
NETWORKDAYS.INTL((EOMONTH(BC$15-1,1))-_xlpm.DD,EOMONTH(BC$15-1,1),1,_xlpm.VD),
AND(MONTH($AW96)=MONTH(BC$15),MONTH($AX96)=MONTH(BC$15)),
NETWORKDAYS.INTL($AW96,$AX96,1,_xlpm.VD)))),0)),
$DH96="месяц",
$BP96*BC96,
$DH96="неделя",
$BP96*BC96/7*(ROUNDUP((DAY(EOMONTH(BC$15,0)))/4,0))),
0)</f>
        <v/>
      </c>
      <c r="BU96" s="125">
        <f t="array" ref="BU96">
IFERROR(
_xlfn.IFS(
$DH96="день_1",
$BP96*$BL96/($AX96-$AW96+1)*BD96*(DAY(EOMONTH(BD$15,0))),
$DH96="день_2",
$BP96/30*MAX(MIN($AX96,EOMONTH(BD$15,0))-MAX($AW96,BD$15)+1,),
$DH96="раб.день",
$BP96/30*(IFERROR(
_xlfn.LET(_xlpm.VD,
CHOOSE(
{1;2;3;4;5;6;7;8;9;10;11;12;13;14;15;16;17;18},
45658,45659,45660,45661,45662,45663,45664,45665,45711,45724,45778,45779,45785,45786,45820,45821,45965,46022),
_xlfn.LET(_xlpm.DD,
MAX(MIN($AX96,EOMONTH(BD$15,0))-MAX($AW96,BD$15),),
_xlfn.IFS(
AND(MONTH($AW96)=MONTH(BD$15),MONTH($AX96)&lt;&gt;MONTH(BD$15)),
NETWORKDAYS.INTL($AW96,$AW96+_xlpm.DD,1,_xlpm.VD),
AND(MONTH($AW96)&lt;&gt;MONTH(BD$15),MONTH($AX96)=MONTH(BD$15)),
NETWORKDAYS.INTL(($AX96)-_xlpm.DD,$AX96,1,_xlpm.VD),
AND(MONTH($AW96)&lt;MONTH(BD$15),MONTH($AX96)&gt;MONTH(BD$15)),
NETWORKDAYS.INTL((EOMONTH(BD$15-1,1))-_xlpm.DD,EOMONTH(BD$15-1,1),1,_xlpm.VD),
AND(MONTH($AW96)=MONTH(BD$15),MONTH($AX96)=MONTH(BD$15)),
NETWORKDAYS.INTL($AW96,$AX96,1,_xlpm.VD)))),0)),
$DH96="месяц",
$BP96*BD96,
$DH96="неделя",
$BP96*BD96/7*(ROUNDUP((DAY(EOMONTH(BD$15,0)))/4,0))),
0)</f>
        <v/>
      </c>
      <c r="BV96" s="125">
        <f t="array" ref="BV96">
IFERROR(
_xlfn.IFS(
$DH96="день_1",
$BP96*$BL96/($AX96-$AW96+1)*BE96*(DAY(EOMONTH(BE$15,0))),
$DH96="день_2",
$BP96/30*MAX(MIN($AX96,EOMONTH(BE$15,0))-MAX($AW96,BE$15)+1,),
$DH96="раб.день",
$BP96/30*(IFERROR(
_xlfn.LET(_xlpm.VD,
CHOOSE(
{1;2;3;4;5;6;7;8;9;10;11;12;13;14;15;16;17;18},
45658,45659,45660,45661,45662,45663,45664,45665,45711,45724,45778,45779,45785,45786,45820,45821,45965,46022),
_xlfn.LET(_xlpm.DD,
MAX(MIN($AX96,EOMONTH(BE$15,0))-MAX($AW96,BE$15),),
_xlfn.IFS(
AND(MONTH($AW96)=MONTH(BE$15),MONTH($AX96)&lt;&gt;MONTH(BE$15)),
NETWORKDAYS.INTL($AW96,$AW96+_xlpm.DD,1,_xlpm.VD),
AND(MONTH($AW96)&lt;&gt;MONTH(BE$15),MONTH($AX96)=MONTH(BE$15)),
NETWORKDAYS.INTL(($AX96)-_xlpm.DD,$AX96,1,_xlpm.VD),
AND(MONTH($AW96)&lt;MONTH(BE$15),MONTH($AX96)&gt;MONTH(BE$15)),
NETWORKDAYS.INTL((EOMONTH(BE$15-1,1))-_xlpm.DD,EOMONTH(BE$15-1,1),1,_xlpm.VD),
AND(MONTH($AW96)=MONTH(BE$15),MONTH($AX96)=MONTH(BE$15)),
NETWORKDAYS.INTL($AW96,$AX96,1,_xlpm.VD)))),0)),
$DH96="месяц",
$BP96*BE96,
$DH96="неделя",
$BP96*BE96/7*(ROUNDUP((DAY(EOMONTH(BE$15,0)))/4,0))),
0)</f>
        <v/>
      </c>
      <c r="BW96" s="125">
        <f t="array" ref="BW96">
IFERROR(
_xlfn.IFS(
$DH96="день_1",
$BP96*$BL96/($AX96-$AW96+1)*BF96*(DAY(EOMONTH(BF$15,0))),
$DH96="день_2",
$BP96/30*MAX(MIN($AX96,EOMONTH(BF$15,0))-MAX($AW96,BF$15)+1,),
$DH96="раб.день",
$BP96/30*(IFERROR(
_xlfn.LET(_xlpm.VD,
CHOOSE(
{1;2;3;4;5;6;7;8;9;10;11;12;13;14;15;16;17;18},
45658,45659,45660,45661,45662,45663,45664,45665,45711,45724,45778,45779,45785,45786,45820,45821,45965,46022),
_xlfn.LET(_xlpm.DD,
MAX(MIN($AX96,EOMONTH(BF$15,0))-MAX($AW96,BF$15),),
_xlfn.IFS(
AND(MONTH($AW96)=MONTH(BF$15),MONTH($AX96)&lt;&gt;MONTH(BF$15)),
NETWORKDAYS.INTL($AW96,$AW96+_xlpm.DD,1,_xlpm.VD),
AND(MONTH($AW96)&lt;&gt;MONTH(BF$15),MONTH($AX96)=MONTH(BF$15)),
NETWORKDAYS.INTL(($AX96)-_xlpm.DD,$AX96,1,_xlpm.VD),
AND(MONTH($AW96)&lt;MONTH(BF$15),MONTH($AX96)&gt;MONTH(BF$15)),
NETWORKDAYS.INTL((EOMONTH(BF$15-1,1))-_xlpm.DD,EOMONTH(BF$15-1,1),1,_xlpm.VD),
AND(MONTH($AW96)=MONTH(BF$15),MONTH($AX96)=MONTH(BF$15)),
NETWORKDAYS.INTL($AW96,$AX96,1,_xlpm.VD)))),0)),
$DH96="месяц",
$BP96*BF96,
$DH96="неделя",
$BP96*BF96/7*(ROUNDUP((DAY(EOMONTH(BF$15,0)))/4,0))),
0)</f>
        <v/>
      </c>
      <c r="BX96" s="125">
        <f t="array" ref="BX96">
IFERROR(
_xlfn.IFS(
$DH96="день_1",
$BP96*$BL96/($AX96-$AW96+1)*BG96*(DAY(EOMONTH(BG$15,0))),
$DH96="день_2",
$BP96/30*MAX(MIN($AX96,EOMONTH(BG$15,0))-MAX($AW96,BG$15)+1,),
$DH96="раб.день",
$BP96/30*(IFERROR(
_xlfn.LET(_xlpm.VD,
CHOOSE(
{1;2;3;4;5;6;7;8;9;10;11;12;13;14;15;16;17;18},
45658,45659,45660,45661,45662,45663,45664,45665,45711,45724,45778,45779,45785,45786,45820,45821,45965,46022),
_xlfn.LET(_xlpm.DD,
MAX(MIN($AX96,EOMONTH(BG$15,0))-MAX($AW96,BG$15),),
_xlfn.IFS(
AND(MONTH($AW96)=MONTH(BG$15),MONTH($AX96)&lt;&gt;MONTH(BG$15)),
NETWORKDAYS.INTL($AW96,$AW96+_xlpm.DD,1,_xlpm.VD),
AND(MONTH($AW96)&lt;&gt;MONTH(BG$15),MONTH($AX96)=MONTH(BG$15)),
NETWORKDAYS.INTL(($AX96)-_xlpm.DD,$AX96,1,_xlpm.VD),
AND(MONTH($AW96)&lt;MONTH(BG$15),MONTH($AX96)&gt;MONTH(BG$15)),
NETWORKDAYS.INTL((EOMONTH(BG$15-1,1))-_xlpm.DD,EOMONTH(BG$15-1,1),1,_xlpm.VD),
AND(MONTH($AW96)=MONTH(BG$15),MONTH($AX96)=MONTH(BG$15)),
NETWORKDAYS.INTL($AW96,$AX96,1,_xlpm.VD)))),0)),
$DH96="месяц",
$BP96*BG96,
$DH96="неделя",
$BP96*BG96/7*(ROUNDUP((DAY(EOMONTH(BG$15,0)))/4,0))),
0)</f>
        <v/>
      </c>
      <c r="BY96" s="125">
        <f t="array" ref="BY96">
IFERROR(
_xlfn.IFS(
$DH96="день_1",
$BP96*$BL96/($AX96-$AW96+1)*BH96*(DAY(EOMONTH(BH$15,0))),
$DH96="день_2",
$BP96/30*MAX(MIN($AX96,EOMONTH(BH$15,0))-MAX($AW96,BH$15)+1,),
$DH96="раб.день",
$BP96/30*(IFERROR(
_xlfn.LET(_xlpm.VD,
CHOOSE(
{1;2;3;4;5;6;7;8;9;10;11;12;13;14;15;16;17;18},
45658,45659,45660,45661,45662,45663,45664,45665,45711,45724,45778,45779,45785,45786,45820,45821,45965,46022),
_xlfn.LET(_xlpm.DD,
MAX(MIN($AX96,EOMONTH(BH$15,0))-MAX($AW96,BH$15),),
_xlfn.IFS(
AND(MONTH($AW96)=MONTH(BH$15),MONTH($AX96)&lt;&gt;MONTH(BH$15)),
NETWORKDAYS.INTL($AW96,$AW96+_xlpm.DD,1,_xlpm.VD),
AND(MONTH($AW96)&lt;&gt;MONTH(BH$15),MONTH($AX96)=MONTH(BH$15)),
NETWORKDAYS.INTL(($AX96)-_xlpm.DD,$AX96,1,_xlpm.VD),
AND(MONTH($AW96)&lt;MONTH(BH$15),MONTH($AX96)&gt;MONTH(BH$15)),
NETWORKDAYS.INTL((EOMONTH(BH$15-1,1))-_xlpm.DD,EOMONTH(BH$15-1,1),1,_xlpm.VD),
AND(MONTH($AW96)=MONTH(BH$15),MONTH($AX96)=MONTH(BH$15)),
NETWORKDAYS.INTL($AW96,$AX96,1,_xlpm.VD)))),0)),
$DH96="месяц",
$BP96*BH96,
$DH96="неделя",
$BP96*BH96/7*(ROUNDUP((DAY(EOMONTH(BH$15,0)))/4,0))),
0)</f>
        <v/>
      </c>
      <c r="BZ96" s="125">
        <f t="array" ref="BZ96">
IFERROR(
_xlfn.IFS(
$DH96="день_1",
$BP96*$BL96/($AX96-$AW96+1)*BI96*(DAY(EOMONTH(BI$15,0))),
$DH96="день_2",
$BP96/30*MAX(MIN($AX96,EOMONTH(BI$15,0))-MAX($AW96,BI$15)+1,),
$DH96="раб.день",
$BP96/30*(IFERROR(
_xlfn.LET(_xlpm.VD,
CHOOSE(
{1;2;3;4;5;6;7;8;9;10;11;12;13;14;15;16;17;18},
45658,45659,45660,45661,45662,45663,45664,45665,45711,45724,45778,45779,45785,45786,45820,45821,45965,46022),
_xlfn.LET(_xlpm.DD,
MAX(MIN($AX96,EOMONTH(BI$15,0))-MAX($AW96,BI$15),),
_xlfn.IFS(
AND(MONTH($AW96)=MONTH(BI$15),MONTH($AX96)&lt;&gt;MONTH(BI$15)),
NETWORKDAYS.INTL($AW96,$AW96+_xlpm.DD,1,_xlpm.VD),
AND(MONTH($AW96)&lt;&gt;MONTH(BI$15),MONTH($AX96)=MONTH(BI$15)),
NETWORKDAYS.INTL(($AX96)-_xlpm.DD,$AX96,1,_xlpm.VD),
AND(MONTH($AW96)&lt;MONTH(BI$15),MONTH($AX96)&gt;MONTH(BI$15)),
NETWORKDAYS.INTL((EOMONTH(BI$15-1,1))-_xlpm.DD,EOMONTH(BI$15-1,1),1,_xlpm.VD),
AND(MONTH($AW96)=MONTH(BI$15),MONTH($AX96)=MONTH(BI$15)),
NETWORKDAYS.INTL($AW96,$AX96,1,_xlpm.VD)))),0)),
$DH96="месяц",
$BP96*BI96,
$DH96="неделя",
$BP96*BI96/7*(ROUNDUP((DAY(EOMONTH(BI$15,0)))/4,0))),
0)</f>
        <v/>
      </c>
      <c r="CA96" s="125">
        <f t="array" ref="CA96">
IFERROR(
_xlfn.IFS(
$DH96="день_1",
$BP96*$BL96/($AX96-$AW96+1)*BJ96*(DAY(EOMONTH(BJ$15,0))),
$DH96="день_2",
$BP96/30*MAX(MIN($AX96,EOMONTH(BJ$15,0))-MAX($AW96,BJ$15)+1,),
$DH96="раб.день",
$BP96/30*(IFERROR(
_xlfn.LET(_xlpm.VD,
CHOOSE(
{1;2;3;4;5;6;7;8;9;10;11;12;13;14;15;16;17;18},
45658,45659,45660,45661,45662,45663,45664,45665,45711,45724,45778,45779,45785,45786,45820,45821,45965,46022),
_xlfn.LET(_xlpm.DD,
MAX(MIN($AX96,EOMONTH(BJ$15,0))-MAX($AW96,BJ$15),),
_xlfn.IFS(
AND(MONTH($AW96)=MONTH(BJ$15),MONTH($AX96)&lt;&gt;MONTH(BJ$15)),
NETWORKDAYS.INTL($AW96,$AW96+_xlpm.DD,1,_xlpm.VD),
AND(MONTH($AW96)&lt;&gt;MONTH(BJ$15),MONTH($AX96)=MONTH(BJ$15)),
NETWORKDAYS.INTL(($AX96)-_xlpm.DD,$AX96,1,_xlpm.VD),
AND(MONTH($AW96)&lt;MONTH(BJ$15),MONTH($AX96)&gt;MONTH(BJ$15)),
NETWORKDAYS.INTL((EOMONTH(BJ$15-1,1))-_xlpm.DD,EOMONTH(BJ$15-1,1),1,_xlpm.VD),
AND(MONTH($AW96)=MONTH(BJ$15),MONTH($AX96)=MONTH(BJ$15)),
NETWORKDAYS.INTL($AW96,$AX96,1,_xlpm.VD)))),0)),
$DH96="месяц",
$BP96*BJ96,
$DH96="неделя",
$BP96*BJ96/7*(ROUNDUP((DAY(EOMONTH(BJ$15,0)))/4,0))),
0)</f>
        <v/>
      </c>
      <c r="CB96" s="125">
        <f t="array" ref="CB96">
IFERROR(
_xlfn.IFS(
$DH96="день_1",
$BP96*$BL96/($AX96-$AW96+1)*BK96*(DAY(EOMONTH(BK$15,0))),
$DH96="день_2",
$BP96/30*MAX(MIN($AX96,EOMONTH(BK$15,0))-MAX($AW96,BK$15)+1,),
$DH96="раб.день",
$BP96/30*(IFERROR(
_xlfn.LET(_xlpm.VD,
CHOOSE(
{1;2;3;4;5;6;7;8;9;10;11;12;13;14;15;16;17;18},
45658,45659,45660,45661,45662,45663,45664,45665,45711,45724,45778,45779,45785,45786,45820,45821,45965,46022),
_xlfn.LET(_xlpm.DD,
MAX(MIN($AX96,EOMONTH(BK$15,0))-MAX($AW96,BK$15),),
_xlfn.IFS(
AND(MONTH($AW96)=MONTH(BK$15),MONTH($AX96)&lt;&gt;MONTH(BK$15)),
NETWORKDAYS.INTL($AW96,$AW96+_xlpm.DD,1,_xlpm.VD),
AND(MONTH($AW96)&lt;&gt;MONTH(BK$15),MONTH($AX96)=MONTH(BK$15)),
NETWORKDAYS.INTL(($AX96)-_xlpm.DD,$AX96,1,_xlpm.VD),
AND(MONTH($AW96)&lt;MONTH(BK$15),MONTH($AX96)&gt;MONTH(BK$15)),
NETWORKDAYS.INTL((EOMONTH(BK$15-1,1))-_xlpm.DD,EOMONTH(BK$15-1,1),1,_xlpm.VD),
AND(MONTH($AW96)=MONTH(BK$15),MONTH($AX96)=MONTH(BK$15)),
NETWORKDAYS.INTL($AW96,$AX96,1,_xlpm.VD)))),0)),
$DH96="месяц",
$BP96*BK96,
$DH96="неделя",
$BP96*BK96/7*(ROUNDUP((DAY(EOMONTH(BK$15,0)))/4,0))),
0)</f>
        <v/>
      </c>
      <c r="CC96" s="125">
        <f>SUM($BQ96:$CB96)</f>
        <v/>
      </c>
      <c r="CD96" s="126">
        <f>SUM($EH96:$EH96)</f>
        <v/>
      </c>
      <c r="CE96" s="126">
        <f>$CD96*$AB96</f>
        <v/>
      </c>
      <c r="CF96" s="126">
        <f>SUM($EK96:$EK96)</f>
        <v/>
      </c>
      <c r="CG96" s="126">
        <f>$CF96*$AB96</f>
        <v/>
      </c>
      <c r="CH96" s="126">
        <f>SUM($CC96,$CE96,$CG96)</f>
        <v/>
      </c>
      <c r="CI96" s="126">
        <f>$CH96*(1+$CM96)</f>
        <v/>
      </c>
      <c r="CJ96" s="127" t="n">
        <v>0</v>
      </c>
      <c r="CK96" s="126">
        <f>SUM($CH96:$CH96)*(1+$CJ96)</f>
        <v/>
      </c>
      <c r="CL96" s="126">
        <f>SUM($CH96:$CH96)*(1+$CM96)</f>
        <v/>
      </c>
      <c r="CM96" s="59" t="inlineStr">
        <is>
          <t>20%</t>
        </is>
      </c>
      <c r="CN96" s="59" t="n"/>
      <c r="CO96" s="72" t="n"/>
      <c r="CP96" s="59" t="n"/>
      <c r="CQ96" s="73" t="n"/>
      <c r="CR96" s="73" t="n"/>
      <c r="CS96" s="73" t="n"/>
      <c r="CT96" s="72" t="n"/>
      <c r="CU96" s="79" t="inlineStr">
        <is>
          <t> </t>
        </is>
      </c>
      <c r="CV96" s="60" t="n"/>
      <c r="CW96" s="60" t="n"/>
      <c r="CX96" s="60" t="n"/>
      <c r="CY96" s="127">
        <f>IFERROR(($CC96-$EE96)/($EE96/(1-$DQ96)),0)</f>
        <v/>
      </c>
      <c r="CZ96" s="127">
        <f>IFERROR(1-$EI96/($CE96),0)</f>
        <v/>
      </c>
      <c r="DA96" s="127">
        <f>IFERROR(1-$EL96/($CG96),0)</f>
        <v/>
      </c>
      <c r="DB96" s="126">
        <f>ROUND(IFERROR(($CI96/(1+$CM96)-$EN96),0),2)</f>
        <v/>
      </c>
      <c r="DC96" s="128" t="n"/>
      <c r="DD96" s="125" t="n"/>
      <c r="DE96" s="75" t="n">
        <v>0</v>
      </c>
      <c r="DF96" s="128" t="n"/>
      <c r="DG96" s="125">
        <f>IF($DC96=0,0,$DD96*($DC96*100%-$DE96*$DF96))*SUM($AB96:$AB96)</f>
        <v/>
      </c>
      <c r="DH96" s="129" t="inlineStr">
        <is>
          <t>месяц</t>
        </is>
      </c>
      <c r="DI96" s="130">
        <f t="array" ref="DI96">IFERROR(
IF($ES96="LisChannel",
(ROUND(((INDEX({174.625;153.888888888889;130.972222222222},MATCH($AI96,{2;3;4}),0))*$AG96*$AI96),2)),0),0)</f>
        <v/>
      </c>
      <c r="DJ96" s="130">
        <f>
_xlfn.LET(_xlpm.X,
IFERROR(
IF($ES96="НовиковТВ",
(_xlfn.LET(_xlpm.NTV,
_xlfn.LET(_xlpm.MIN,350000,
IF(SUMIFS($DI:$DI,$ES:$ES,"НовиковТВ")&lt;=_xlpm.MIN,
(SUMIFS($DI:$DI,$ES:$ES,"НовиковТВ")/(COUNTIFS($ES:$ES,"НовиковТВ")))*_xlpm.MIN/SUMIFS($DI:$DI,$ES:$ES,"НовиковТВ"),
DI96)),
_xlpm.NTV+$DG96/(1-(1-(_xlpm.NTV)*(1-$DL96)*(1-$DM96)*(1-$DN96)*(1-$DO96)*(1-$DP96)/_xlpm.NTV))))/(1+$EP96),
$DI96+$DG96/(1-(1-($DI96)*(1-$DL96)*(1-$DM96)*(1-$DN96)*(1-$DO96)*(1-$DP96)/$DI96))),
0),
_xlpm.X*(1+$CM96)*(1+$CW96)-_xlpm.X*(1+$CM96)+_xlpm.X)</f>
        <v/>
      </c>
      <c r="DK96" s="125" t="inlineStr">
        <is>
          <t>послед.</t>
        </is>
      </c>
      <c r="DL96" s="63" t="n">
        <v>0</v>
      </c>
      <c r="DM96" s="63" t="n">
        <v>0</v>
      </c>
      <c r="DN96" s="63" t="n">
        <v>0</v>
      </c>
      <c r="DO96" s="63" t="n">
        <v>0</v>
      </c>
      <c r="DP96" s="63" t="n">
        <v>0</v>
      </c>
      <c r="DQ96" s="63">
        <f t="array" ref="DQ96">IFERROR(_xlfn.IFS(
$DK96="послед.",1-(1-$DL96)*(1-$DM96)*(1-$DN96)*(1-$DO96)*(1-$DP96),
$DK96="сумм.",$DL96+$DM96+$DN96+$DO96+$DP96),
0)</f>
        <v/>
      </c>
      <c r="DR96" s="125">
        <f t="array" ref="DR96">
IFERROR(
_xlfn.IFS(
$BL96=0,
0,
$BL96&gt;0,
_xlfn.IFS($DK96="послед.",
$DJ96*(1-$DL96)*(1-$DM96)*(1-$DN96)*(1-$DO96)*(1-$DP96),
$DK96="сумм.",
$DJ96*(1-($DL96+$DM96+$DN96+$DO96+$DP96)))),0)</f>
        <v/>
      </c>
      <c r="DS96" s="125">
        <f t="array" ref="DS96">
IFERROR(_xlfn.IFS(
$DH96="день_1",
$DR96*$BL96/($AX96-$AW96+1)*AZ96*(DAY(EOMONTH(AZ$15,0))),
$DH96="день_2",
$DR96/30*MAX(MIN($AX96,EOMONTH(AZ$15,0))-MAX($AW96,AZ$15)+1,),
$DH96="раб.день",
$DR96/30*(IFERROR(
_xlfn.LET(_xlpm.VD,
CHOOSE(
{1;2;3;4;5;6;7;8;9;10;11;12;13;14;15;16;17;18},
45658,45659,45660,45661,45662,45663,45664,45665,45711,45724,45778,45779,45785,45786,45820,45821,45965,46022),
_xlfn.LET(_xlpm.DD,
MAX(MIN($AX96,EOMONTH(AZ$15,0))-MAX($AW96,AZ$15),),
_xlfn.IFS(
AND(MONTH($AW96)=MONTH(AZ$15),MONTH($AX96)&lt;&gt;MONTH(AZ$15)),
NETWORKDAYS.INTL($AW96,$AW96+_xlpm.DD,1,_xlpm.VD),
AND(MONTH($AW96)&lt;&gt;MONTH(AZ$15),MONTH($AX96)=MONTH(AZ$15)),
NETWORKDAYS.INTL(($AX96)-_xlpm.DD,$AX96,1,_xlpm.VD),
AND(MONTH($AW96)&lt;MONTH(AZ$15),MONTH($AX96)&gt;MONTH(AZ$15)),
NETWORKDAYS.INTL((EOMONTH(AZ$15-1,1))-_xlpm.DD,EOMONTH(AZ$15-1,1),1,_xlpm.VD),
AND(MONTH($AW96)=MONTH(AZ$15),MONTH($AX96)=MONTH(AZ$15)),
NETWORKDAYS.INTL($AW96,$AX96,1,_xlpm.VD)))),0)),
$DH96="месяц",
$DR96*AZ96,
$DH96="неделя",
$DR96*AZ96/7*(ROUNDUP((DAY(EOMONTH(AZ$15,0)))/4,0))),
0)</f>
        <v/>
      </c>
      <c r="DT96" s="125">
        <f t="array" ref="DT96">
IFERROR(_xlfn.IFS(
$DH96="день_1",
$DR96*$BL96/($AX96-$AW96+1)*BA96*(DAY(EOMONTH(BA$15,0))),
$DH96="день_2",
$DR96/30*MAX(MIN($AX96,EOMONTH(BA$15,0))-MAX($AW96,BA$15)+1,),
$DH96="раб.день",
$DR96/30*(IFERROR(
_xlfn.LET(_xlpm.VD,
CHOOSE(
{1;2;3;4;5;6;7;8;9;10;11;12;13;14;15;16;17;18},
45658,45659,45660,45661,45662,45663,45664,45665,45711,45724,45778,45779,45785,45786,45820,45821,45965,46022),
_xlfn.LET(_xlpm.DD,
MAX(MIN($AX96,EOMONTH(BA$15,0))-MAX($AW96,BA$15),),
_xlfn.IFS(
AND(MONTH($AW96)=MONTH(BA$15),MONTH($AX96)&lt;&gt;MONTH(BA$15)),
NETWORKDAYS.INTL($AW96,$AW96+_xlpm.DD,1,_xlpm.VD),
AND(MONTH($AW96)&lt;&gt;MONTH(BA$15),MONTH($AX96)=MONTH(BA$15)),
NETWORKDAYS.INTL(($AX96)-_xlpm.DD,$AX96,1,_xlpm.VD),
AND(MONTH($AW96)&lt;MONTH(BA$15),MONTH($AX96)&gt;MONTH(BA$15)),
NETWORKDAYS.INTL((EOMONTH(BA$15-1,1))-_xlpm.DD,EOMONTH(BA$15-1,1),1,_xlpm.VD),
AND(MONTH($AW96)=MONTH(BA$15),MONTH($AX96)=MONTH(BA$15)),
NETWORKDAYS.INTL($AW96,$AX96,1,_xlpm.VD)))),0)),
$DH96="месяц",
$DR96*BA96,
$DH96="неделя",
$DR96*BA96/7*(ROUNDUP((DAY(EOMONTH(BA$15,0)))/4,0))),
0)</f>
        <v/>
      </c>
      <c r="DU96" s="125">
        <f t="array" ref="DU96">
IFERROR(_xlfn.IFS(
$DH96="день_1",
$DR96*$BL96/($AX96-$AW96+1)*BB96*(DAY(EOMONTH(BB$15,0))),
$DH96="день_2",
$DR96/30*MAX(MIN($AX96,EOMONTH(BB$15,0))-MAX($AW96,BB$15)+1,),
$DH96="раб.день",
$DR96/30*(IFERROR(
_xlfn.LET(_xlpm.VD,
CHOOSE(
{1;2;3;4;5;6;7;8;9;10;11;12;13;14;15;16;17;18},
45658,45659,45660,45661,45662,45663,45664,45665,45711,45724,45778,45779,45785,45786,45820,45821,45965,46022),
_xlfn.LET(_xlpm.DD,
MAX(MIN($AX96,EOMONTH(BB$15,0))-MAX($AW96,BB$15),),
_xlfn.IFS(
AND(MONTH($AW96)=MONTH(BB$15),MONTH($AX96)&lt;&gt;MONTH(BB$15)),
NETWORKDAYS.INTL($AW96,$AW96+_xlpm.DD,1,_xlpm.VD),
AND(MONTH($AW96)&lt;&gt;MONTH(BB$15),MONTH($AX96)=MONTH(BB$15)),
NETWORKDAYS.INTL(($AX96)-_xlpm.DD,$AX96,1,_xlpm.VD),
AND(MONTH($AW96)&lt;MONTH(BB$15),MONTH($AX96)&gt;MONTH(BB$15)),
NETWORKDAYS.INTL((EOMONTH(BB$15-1,1))-_xlpm.DD,EOMONTH(BB$15-1,1),1,_xlpm.VD),
AND(MONTH($AW96)=MONTH(BB$15),MONTH($AX96)=MONTH(BB$15)),
NETWORKDAYS.INTL($AW96,$AX96,1,_xlpm.VD)))),0)),
$DH96="месяц",
$DR96*BB96,
$DH96="неделя",
$DR96*BB96/7*(ROUNDUP((DAY(EOMONTH(BB$15,0)))/4,0))),
0)</f>
        <v/>
      </c>
      <c r="DV96" s="125">
        <f t="array" ref="DV96">
IFERROR(_xlfn.IFS(
$DH96="день_1",
$DR96*$BL96/($AX96-$AW96+1)*BC96*(DAY(EOMONTH(BC$15,0))),
$DH96="день_2",
$DR96/30*MAX(MIN($AX96,EOMONTH(BC$15,0))-MAX($AW96,BC$15)+1,),
$DH96="раб.день",
$DR96/30*(IFERROR(
_xlfn.LET(_xlpm.VD,
CHOOSE(
{1;2;3;4;5;6;7;8;9;10;11;12;13;14;15;16;17;18},
45658,45659,45660,45661,45662,45663,45664,45665,45711,45724,45778,45779,45785,45786,45820,45821,45965,46022),
_xlfn.LET(_xlpm.DD,
MAX(MIN($AX96,EOMONTH(BC$15,0))-MAX($AW96,BC$15),),
_xlfn.IFS(
AND(MONTH($AW96)=MONTH(BC$15),MONTH($AX96)&lt;&gt;MONTH(BC$15)),
NETWORKDAYS.INTL($AW96,$AW96+_xlpm.DD,1,_xlpm.VD),
AND(MONTH($AW96)&lt;&gt;MONTH(BC$15),MONTH($AX96)=MONTH(BC$15)),
NETWORKDAYS.INTL(($AX96)-_xlpm.DD,$AX96,1,_xlpm.VD),
AND(MONTH($AW96)&lt;MONTH(BC$15),MONTH($AX96)&gt;MONTH(BC$15)),
NETWORKDAYS.INTL((EOMONTH(BC$15-1,1))-_xlpm.DD,EOMONTH(BC$15-1,1),1,_xlpm.VD),
AND(MONTH($AW96)=MONTH(BC$15),MONTH($AX96)=MONTH(BC$15)),
NETWORKDAYS.INTL($AW96,$AX96,1,_xlpm.VD)))),0)),
$DH96="месяц",
$DR96*BC96,
$DH96="неделя",
$DR96*BC96/7*(ROUNDUP((DAY(EOMONTH(BC$15,0)))/4,0))),
0)</f>
        <v/>
      </c>
      <c r="DW96" s="125">
        <f t="array" ref="DW96">
IFERROR(_xlfn.IFS(
$DH96="день_1",
$DR96*$BL96/($AX96-$AW96+1)*BD96*(DAY(EOMONTH(BD$15,0))),
$DH96="день_2",
$DR96/30*MAX(MIN($AX96,EOMONTH(BD$15,0))-MAX($AW96,BD$15)+1,),
$DH96="раб.день",
$DR96/30*(IFERROR(
_xlfn.LET(_xlpm.VD,
CHOOSE(
{1;2;3;4;5;6;7;8;9;10;11;12;13;14;15;16;17;18},
45658,45659,45660,45661,45662,45663,45664,45665,45711,45724,45778,45779,45785,45786,45820,45821,45965,46022),
_xlfn.LET(_xlpm.DD,
MAX(MIN($AX96,EOMONTH(BD$15,0))-MAX($AW96,BD$15),),
_xlfn.IFS(
AND(MONTH($AW96)=MONTH(BD$15),MONTH($AX96)&lt;&gt;MONTH(BD$15)),
NETWORKDAYS.INTL($AW96,$AW96+_xlpm.DD,1,_xlpm.VD),
AND(MONTH($AW96)&lt;&gt;MONTH(BD$15),MONTH($AX96)=MONTH(BD$15)),
NETWORKDAYS.INTL(($AX96)-_xlpm.DD,$AX96,1,_xlpm.VD),
AND(MONTH($AW96)&lt;MONTH(BD$15),MONTH($AX96)&gt;MONTH(BD$15)),
NETWORKDAYS.INTL((EOMONTH(BD$15-1,1))-_xlpm.DD,EOMONTH(BD$15-1,1),1,_xlpm.VD),
AND(MONTH($AW96)=MONTH(BD$15),MONTH($AX96)=MONTH(BD$15)),
NETWORKDAYS.INTL($AW96,$AX96,1,_xlpm.VD)))),0)),
$DH96="месяц",
$DR96*BD96,
$DH96="неделя",
$DR96*BD96/7*(ROUNDUP((DAY(EOMONTH(BD$15,0)))/4,0))),
0)</f>
        <v/>
      </c>
      <c r="DX96" s="125">
        <f t="array" ref="DX96">
IFERROR(_xlfn.IFS(
$DH96="день_1",
$DR96*$BL96/($AX96-$AW96+1)*BE96*(DAY(EOMONTH(BE$15,0))),
$DH96="день_2",
$DR96/30*MAX(MIN($AX96,EOMONTH(BE$15,0))-MAX($AW96,BE$15)+1,),
$DH96="раб.день",
$DR96/30*(IFERROR(
_xlfn.LET(_xlpm.VD,
CHOOSE(
{1;2;3;4;5;6;7;8;9;10;11;12;13;14;15;16;17;18},
45658,45659,45660,45661,45662,45663,45664,45665,45711,45724,45778,45779,45785,45786,45820,45821,45965,46022),
_xlfn.LET(_xlpm.DD,
MAX(MIN($AX96,EOMONTH(BE$15,0))-MAX($AW96,BE$15),),
_xlfn.IFS(
AND(MONTH($AW96)=MONTH(BE$15),MONTH($AX96)&lt;&gt;MONTH(BE$15)),
NETWORKDAYS.INTL($AW96,$AW96+_xlpm.DD,1,_xlpm.VD),
AND(MONTH($AW96)&lt;&gt;MONTH(BE$15),MONTH($AX96)=MONTH(BE$15)),
NETWORKDAYS.INTL(($AX96)-_xlpm.DD,$AX96,1,_xlpm.VD),
AND(MONTH($AW96)&lt;MONTH(BE$15),MONTH($AX96)&gt;MONTH(BE$15)),
NETWORKDAYS.INTL((EOMONTH(BE$15-1,1))-_xlpm.DD,EOMONTH(BE$15-1,1),1,_xlpm.VD),
AND(MONTH($AW96)=MONTH(BE$15),MONTH($AX96)=MONTH(BE$15)),
NETWORKDAYS.INTL($AW96,$AX96,1,_xlpm.VD)))),0)),
$DH96="месяц",
$DR96*BE96,
$DH96="неделя",
$DR96*BE96/7*(ROUNDUP((DAY(EOMONTH(BE$15,0)))/4,0))),
0)</f>
        <v/>
      </c>
      <c r="DY96" s="125">
        <f t="array" ref="DY96">
IFERROR(_xlfn.IFS(
$DH96="день_1",
$DR96*$BL96/($AX96-$AW96+1)*BF96*(DAY(EOMONTH(BF$15,0))),
$DH96="день_2",
$DR96/30*MAX(MIN($AX96,EOMONTH(BF$15,0))-MAX($AW96,BF$15)+1,),
$DH96="раб.день",
$DR96/30*(IFERROR(
_xlfn.LET(_xlpm.VD,
CHOOSE(
{1;2;3;4;5;6;7;8;9;10;11;12;13;14;15;16;17;18},
45658,45659,45660,45661,45662,45663,45664,45665,45711,45724,45778,45779,45785,45786,45820,45821,45965,46022),
_xlfn.LET(_xlpm.DD,
MAX(MIN($AX96,EOMONTH(BF$15,0))-MAX($AW96,BF$15),),
_xlfn.IFS(
AND(MONTH($AW96)=MONTH(BF$15),MONTH($AX96)&lt;&gt;MONTH(BF$15)),
NETWORKDAYS.INTL($AW96,$AW96+_xlpm.DD,1,_xlpm.VD),
AND(MONTH($AW96)&lt;&gt;MONTH(BF$15),MONTH($AX96)=MONTH(BF$15)),
NETWORKDAYS.INTL(($AX96)-_xlpm.DD,$AX96,1,_xlpm.VD),
AND(MONTH($AW96)&lt;MONTH(BF$15),MONTH($AX96)&gt;MONTH(BF$15)),
NETWORKDAYS.INTL((EOMONTH(BF$15-1,1))-_xlpm.DD,EOMONTH(BF$15-1,1),1,_xlpm.VD),
AND(MONTH($AW96)=MONTH(BF$15),MONTH($AX96)=MONTH(BF$15)),
NETWORKDAYS.INTL($AW96,$AX96,1,_xlpm.VD)))),0)),
$DH96="месяц",
$DR96*BF96,
$DH96="неделя",
$DR96*BF96/7*(ROUNDUP((DAY(EOMONTH(BF$15,0)))/4,0))),
0)</f>
        <v/>
      </c>
      <c r="DZ96" s="125">
        <f t="array" ref="DZ96">
IFERROR(_xlfn.IFS(
$DH96="день_1",
$DR96*$BL96/($AX96-$AW96+1)*BG96*(DAY(EOMONTH(BG$15,0))),
$DH96="день_2",
$DR96/30*MAX(MIN($AX96,EOMONTH(BG$15,0))-MAX($AW96,BG$15)+1,),
$DH96="раб.день",
$DR96/30*(IFERROR(
_xlfn.LET(_xlpm.VD,
CHOOSE(
{1;2;3;4;5;6;7;8;9;10;11;12;13;14;15;16;17;18},
45658,45659,45660,45661,45662,45663,45664,45665,45711,45724,45778,45779,45785,45786,45820,45821,45965,46022),
_xlfn.LET(_xlpm.DD,
MAX(MIN($AX96,EOMONTH(BG$15,0))-MAX($AW96,BG$15),),
_xlfn.IFS(
AND(MONTH($AW96)=MONTH(BG$15),MONTH($AX96)&lt;&gt;MONTH(BG$15)),
NETWORKDAYS.INTL($AW96,$AW96+_xlpm.DD,1,_xlpm.VD),
AND(MONTH($AW96)&lt;&gt;MONTH(BG$15),MONTH($AX96)=MONTH(BG$15)),
NETWORKDAYS.INTL(($AX96)-_xlpm.DD,$AX96,1,_xlpm.VD),
AND(MONTH($AW96)&lt;MONTH(BG$15),MONTH($AX96)&gt;MONTH(BG$15)),
NETWORKDAYS.INTL((EOMONTH(BG$15-1,1))-_xlpm.DD,EOMONTH(BG$15-1,1),1,_xlpm.VD),
AND(MONTH($AW96)=MONTH(BG$15),MONTH($AX96)=MONTH(BG$15)),
NETWORKDAYS.INTL($AW96,$AX96,1,_xlpm.VD)))),0)),
$DH96="месяц",
$DR96*BG96,
$DH96="неделя",
$DR96*BG96/7*(ROUNDUP((DAY(EOMONTH(BG$15,0)))/4,0))),
0)</f>
        <v/>
      </c>
      <c r="EA96" s="125">
        <f t="array" ref="EA96">
IFERROR(_xlfn.IFS(
$DH96="день_1",
$DR96*$BL96/($AX96-$AW96+1)*BH96*(DAY(EOMONTH(BH$15,0))),
$DH96="день_2",
$DR96/30*MAX(MIN($AX96,EOMONTH(BH$15,0))-MAX($AW96,BH$15)+1,),
$DH96="раб.день",
$DR96/30*(IFERROR(
_xlfn.LET(_xlpm.VD,
CHOOSE(
{1;2;3;4;5;6;7;8;9;10;11;12;13;14;15;16;17;18},
45658,45659,45660,45661,45662,45663,45664,45665,45711,45724,45778,45779,45785,45786,45820,45821,45965,46022),
_xlfn.LET(_xlpm.DD,
MAX(MIN($AX96,EOMONTH(BH$15,0))-MAX($AW96,BH$15),),
_xlfn.IFS(
AND(MONTH($AW96)=MONTH(BH$15),MONTH($AX96)&lt;&gt;MONTH(BH$15)),
NETWORKDAYS.INTL($AW96,$AW96+_xlpm.DD,1,_xlpm.VD),
AND(MONTH($AW96)&lt;&gt;MONTH(BH$15),MONTH($AX96)=MONTH(BH$15)),
NETWORKDAYS.INTL(($AX96)-_xlpm.DD,$AX96,1,_xlpm.VD),
AND(MONTH($AW96)&lt;MONTH(BH$15),MONTH($AX96)&gt;MONTH(BH$15)),
NETWORKDAYS.INTL((EOMONTH(BH$15-1,1))-_xlpm.DD,EOMONTH(BH$15-1,1),1,_xlpm.VD),
AND(MONTH($AW96)=MONTH(BH$15),MONTH($AX96)=MONTH(BH$15)),
NETWORKDAYS.INTL($AW96,$AX96,1,_xlpm.VD)))),0)),
$DH96="месяц",
$DR96*BH96,
$DH96="неделя",
$DR96*BH96/7*(ROUNDUP((DAY(EOMONTH(BH$15,0)))/4,0))),
0)</f>
        <v/>
      </c>
      <c r="EB96" s="125">
        <f t="array" ref="EB96">
IFERROR(_xlfn.IFS(
$DH96="день_1",
$DR96*$BL96/($AX96-$AW96+1)*BI96*(DAY(EOMONTH(BI$15,0))),
$DH96="день_2",
$DR96/30*MAX(MIN($AX96,EOMONTH(BI$15,0))-MAX($AW96,BI$15)+1,),
$DH96="раб.день",
$DR96/30*(IFERROR(
_xlfn.LET(_xlpm.VD,
CHOOSE(
{1;2;3;4;5;6;7;8;9;10;11;12;13;14;15;16;17;18},
45658,45659,45660,45661,45662,45663,45664,45665,45711,45724,45778,45779,45785,45786,45820,45821,45965,46022),
_xlfn.LET(_xlpm.DD,
MAX(MIN($AX96,EOMONTH(BI$15,0))-MAX($AW96,BI$15),),
_xlfn.IFS(
AND(MONTH($AW96)=MONTH(BI$15),MONTH($AX96)&lt;&gt;MONTH(BI$15)),
NETWORKDAYS.INTL($AW96,$AW96+_xlpm.DD,1,_xlpm.VD),
AND(MONTH($AW96)&lt;&gt;MONTH(BI$15),MONTH($AX96)=MONTH(BI$15)),
NETWORKDAYS.INTL(($AX96)-_xlpm.DD,$AX96,1,_xlpm.VD),
AND(MONTH($AW96)&lt;MONTH(BI$15),MONTH($AX96)&gt;MONTH(BI$15)),
NETWORKDAYS.INTL((EOMONTH(BI$15-1,1))-_xlpm.DD,EOMONTH(BI$15-1,1),1,_xlpm.VD),
AND(MONTH($AW96)=MONTH(BI$15),MONTH($AX96)=MONTH(BI$15)),
NETWORKDAYS.INTL($AW96,$AX96,1,_xlpm.VD)))),0)),
$DH96="месяц",
$DR96*BI96,
$DH96="неделя",
$DR96*BI96/7*(ROUNDUP((DAY(EOMONTH(BI$15,0)))/4,0))),
0)</f>
        <v/>
      </c>
      <c r="EC96" s="125">
        <f t="array" ref="EC96">
IFERROR(_xlfn.IFS(
$DH96="день_1",
$DR96*$BL96/($AX96-$AW96+1)*BJ96*(DAY(EOMONTH(BJ$15,0))),
$DH96="день_2",
$DR96/30*MAX(MIN($AX96,EOMONTH(BJ$15,0))-MAX($AW96,BJ$15)+1,),
$DH96="раб.день",
$DR96/30*(IFERROR(
_xlfn.LET(_xlpm.VD,
CHOOSE(
{1;2;3;4;5;6;7;8;9;10;11;12;13;14;15;16;17;18},
45658,45659,45660,45661,45662,45663,45664,45665,45711,45724,45778,45779,45785,45786,45820,45821,45965,46022),
_xlfn.LET(_xlpm.DD,
MAX(MIN($AX96,EOMONTH(BJ$15,0))-MAX($AW96,BJ$15),),
_xlfn.IFS(
AND(MONTH($AW96)=MONTH(BJ$15),MONTH($AX96)&lt;&gt;MONTH(BJ$15)),
NETWORKDAYS.INTL($AW96,$AW96+_xlpm.DD,1,_xlpm.VD),
AND(MONTH($AW96)&lt;&gt;MONTH(BJ$15),MONTH($AX96)=MONTH(BJ$15)),
NETWORKDAYS.INTL(($AX96)-_xlpm.DD,$AX96,1,_xlpm.VD),
AND(MONTH($AW96)&lt;MONTH(BJ$15),MONTH($AX96)&gt;MONTH(BJ$15)),
NETWORKDAYS.INTL((EOMONTH(BJ$15-1,1))-_xlpm.DD,EOMONTH(BJ$15-1,1),1,_xlpm.VD),
AND(MONTH($AW96)=MONTH(BJ$15),MONTH($AX96)=MONTH(BJ$15)),
NETWORKDAYS.INTL($AW96,$AX96,1,_xlpm.VD)))),0)),
$DH96="месяц",
$DR96*BJ96,
$DH96="неделя",
$DR96*BJ96/7*(ROUNDUP((DAY(EOMONTH(BJ$15,0)))/4,0))),
0)</f>
        <v/>
      </c>
      <c r="ED96" s="125">
        <f t="array" ref="ED96">
IFERROR(_xlfn.IFS(
$DH96="день_1",
$DR96*$BL96/($AX96-$AW96+1)*BK96*(DAY(EOMONTH(BK$15,0))),
$DH96="день_2",
$DR96/30*MAX(MIN($AX96,EOMONTH(BK$15,0))-MAX($AW96,BK$15)+1,),
$DH96="раб.день",
$DR96/30*(IFERROR(
_xlfn.LET(_xlpm.VD,
CHOOSE(
{1;2;3;4;5;6;7;8;9;10;11;12;13;14;15;16;17;18},
45658,45659,45660,45661,45662,45663,45664,45665,45711,45724,45778,45779,45785,45786,45820,45821,45965,46022),
_xlfn.LET(_xlpm.DD,
MAX(MIN($AX96,EOMONTH(BK$15,0))-MAX($AW96,BK$15),),
_xlfn.IFS(
AND(MONTH($AW96)=MONTH(BK$15),MONTH($AX96)&lt;&gt;MONTH(BK$15)),
NETWORKDAYS.INTL($AW96,$AW96+_xlpm.DD,1,_xlpm.VD),
AND(MONTH($AW96)&lt;&gt;MONTH(BK$15),MONTH($AX96)=MONTH(BK$15)),
NETWORKDAYS.INTL(($AX96)-_xlpm.DD,$AX96,1,_xlpm.VD),
AND(MONTH($AW96)&lt;MONTH(BK$15),MONTH($AX96)&gt;MONTH(BK$15)),
NETWORKDAYS.INTL((EOMONTH(BK$15-1,1))-_xlpm.DD,EOMONTH(BK$15-1,1),1,_xlpm.VD),
AND(MONTH($AW96)=MONTH(BK$15),MONTH($AX96)=MONTH(BK$15)),
NETWORKDAYS.INTL($AW96,$AX96,1,_xlpm.VD)))),0)),
$DH96="месяц",
$DR96*BK96,
$DH96="неделя",
$DR96*BK96/7*(ROUNDUP((DAY(EOMONTH(BK$15,0)))/4,0))),
0)</f>
        <v/>
      </c>
      <c r="EE96" s="125">
        <f>SUM($DS96,$DT96,$DU96,$DV96,$DW96,$DX96,$DY96,$DZ96,$EA96,$EB96,$EC96,$ED96)</f>
        <v/>
      </c>
      <c r="EF96" s="125">
        <f>IFERROR(ROUND($EE96*(1+$EP96),2),0)</f>
        <v/>
      </c>
      <c r="EG96" s="128" t="n">
        <v>1</v>
      </c>
      <c r="EH96" s="126" t="n">
        <v>0</v>
      </c>
      <c r="EI96" s="126">
        <f>ROUND(SUM($EH96:$EH96)*SUM($AB96:$AB96)*$EG96,2)</f>
        <v/>
      </c>
      <c r="EJ96" s="126">
        <f>ROUND($EI96*(1+$EP96),2)</f>
        <v/>
      </c>
      <c r="EK96" s="126" t="n">
        <v>0</v>
      </c>
      <c r="EL96" s="126">
        <f>ROUND(SUM($EK96:$EK96)*SUM($AB96:$AB96)*$EG96,2)</f>
        <v/>
      </c>
      <c r="EM96" s="126">
        <f>ROUND($EL96*(1+$EP96),2)</f>
        <v/>
      </c>
      <c r="EN96" s="126">
        <f>SUM($EE96,$EI96,$EL96)</f>
        <v/>
      </c>
      <c r="EO96" s="126">
        <f>SUM($EF96,$EJ96,$EM96)</f>
        <v/>
      </c>
      <c r="EP96" s="59" t="inlineStr">
        <is>
          <t>20%</t>
        </is>
      </c>
      <c r="EQ96" s="59" t="n"/>
      <c r="ER96" s="60">
        <f t="array" ref="ER96">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MATCH(ES96,
{"AMS";"RussOutdoor";"HD Outdoor";"Ingroup";"IQ";"Ledproduction";"LisChannel";"Logic";"Media-PPL";"NovikovTV | НовиковТВ";"SMA";"SOK";"КрокусТВ | CrocusTV | IndoorTV";"Сити";"ТЯК Москва"},
0)),"")</f>
        <v/>
      </c>
      <c r="ES96" s="60" t="n"/>
      <c r="ET96" s="60">
        <f t="array" ref="ET96">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MATCH(ES96,
{"AMS";"RussOutdoor";"HD Outdoor";"Ingroup";"IQ";"Ledproduction";"LisChannel";"Logic";"Media-PPL";"NovikovTV | НовиковТВ";"SMA";"SOK";"КрокусТВ | CrocusTV | IndoorTV";"Сити";"ТЯК Москва"},
0)),"")</f>
        <v/>
      </c>
      <c r="EU96" s="60" t="n"/>
      <c r="EV96" s="60" t="n"/>
      <c r="EX96" s="110">
        <f t="array" ref="EX96">
($AR96/30
+N("ТРАФИК ПЛОЩАДКИ"))*
(IFERROR(
_xlfn.LET(
_xlpm.GPR,
HLOOKUP($L96,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(MATCH($T96,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IF($Q96="цифровой",_xlpm.GPR/$AG96,_xlpm.GPR/60)),
0)
+N("DWELL TIME"))*
(IF($AB96=0,0,IF($AB96=1,0.3,IF($AB96=2,0.5,IF($AB96&gt;2,1))))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_xlfn.IFS($AC96="да",1.2,$AC96="нет",1)*
_xlfn.IFS($AD96="да",1.2,$AD96="нет",1)*
IF(R96="статический",1,1.2)*
$X96*
INDEX(
{1.2;1;1.2;1.2;1;1.2;1.2;1.2;1.2;1.2;1.2;1;1.2;1.2;1.2;1.2;1;1;1.2;1.2;1.2;1;1;1;1;1.2;1.2;1.2;1.2;1;1;1;1;1.2;1.2;1.2;1.2;1.2;1.2;1.2;1.2;1;1;1.2;1;1;1;1;1.5;1;1;1.5;1.5;1.2},
MATCH($Q96,_xlpm.MI,0)))&gt;{0.02;0.04;0.06;0.1;0.2;0.4;0.6;0.8;1;2;4;6})),
{0;1;2;3;4;5;6;7;8;9;10;11;12},
0)))
+N("КОЭФФИЦИЕНТ КОНТАКТА"))))*
(_xlfn.IFS($X96&lt;0.1,$X96/1000,$X96&gt;25,5.2,AND($X96&gt;=0.1,$X96&lt;=25),(($X96*2+0.1)/10)*($X96/10)))*
IFERROR((_xlfn.LET(
_xlpm.MA,
{0;0.8;0.85;0.9;0.95;1},
_xlpm.MAA,
{0;1;2;3;4;5},
INDEX(_xlpm.MA,MATCH(SUMPRODUCT(--((IF(ROUND(_xlpm.MAA,1)&gt;5,5,ROUND($AB96,1)))&gt;{0;1;2;3;4;5})),_xlpm.MAA,0)))
+N("КОЭФФИЦИЕНТ КОЛ-ВО КОНСТРУКЦИЙ")),1)*
$AB96,0))*
(IF($Q96="цифровой",$AG96/15*$AI96,1)
+N("ДЛЯ ЦИФРЫ"))</f>
        <v/>
      </c>
      <c r="EY96" s="110">
        <f>IFERROR(EX96*AY96,0)</f>
        <v/>
      </c>
      <c r="EZ96" s="131">
        <f>IFERROR(DP96/EY96*1000,0)</f>
        <v/>
      </c>
      <c r="FA96" s="112">
        <f>IFERROR(FC96/FB96,0)</f>
        <v/>
      </c>
      <c r="FB96" s="112">
        <f>IFERROR((FC96/(EY96/FF96*#REF!))*0.825,0)</f>
        <v/>
      </c>
      <c r="FC96" s="112">
        <f>IFERROR(((EX96*30/AR96)*100)/30,0)</f>
        <v/>
      </c>
      <c r="FD96" s="112">
        <f>IFERROR(EY96/G96*100%,0)</f>
        <v/>
      </c>
      <c r="FE96" s="112">
        <f>IFERROR(FD96/FC96*100%,0)</f>
        <v/>
      </c>
      <c r="FF96" s="110">
        <f>IFERROR(AR96/30*AY96,0)</f>
        <v/>
      </c>
    </row>
    <row r="97" ht="13" customHeight="1">
      <c r="A97" s="59" t="n"/>
      <c r="B97" s="60" t="n"/>
      <c r="C97" s="60" t="n"/>
      <c r="D97" s="60">
        <f t="array" ref="D97">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MATCH($E97,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97" s="60">
        <f t="array" ref="E97">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MATCH($F97,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97" s="60" t="inlineStr"/>
      <c r="G97" s="60" t="n"/>
      <c r="H97" s="60">
        <f t="array" ref="H97">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MATCH($I97,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97" s="60" t="n"/>
      <c r="J97" s="60" t="n"/>
      <c r="K97" s="60" t="n"/>
      <c r="L97" s="60" t="n"/>
      <c r="M97" s="60" t="n"/>
      <c r="N97" s="60" t="n"/>
      <c r="O97" s="60" t="n"/>
      <c r="P97" s="60">
        <f t="array" ref="P97">
_xlfn.IFS(
ISNUMBER(MATCH($Q97,{"шелфбаннер","разделитель","монетница","чековая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ISNUMBER(MATCH($Q97,{"LED/LCD","видеокулер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ISNUMBER(MATCH($Q97,{"автомобиль","машина","выставочное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ISNUMBER(MATCH($Q97,{"билборд","лифтовая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ISNUMBER(MATCH($Q97,{"навигация","подвесной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ISNUMBER(MATCH($Q97,{"движущаяся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ISNUMBER(MATCH($Q97,{"каталог","журнал"},)),
"Пресса",
$Q97="","")</f>
        <v/>
      </c>
      <c r="Q97" s="60" t="n"/>
      <c r="R97" s="60">
        <f t="array" ref="R97">
IFERROR(
_xlfn.IFS(
OR(ISNUMBER(MATCH($Q97,{"экспозиция","макет","стенд","автостенд","авто стенд","выставочное пространство","выставочные стенды","модульные выставочные стенды","3Д конструкция","3D конструкция"},)),P97="Экспонирование"),
"нестандартный",
ISNUMBER(MATCH($Q97,{"скроллер","призматрон"},)),
"динамический",
$P97="Видео",
"цифровой",
OR($P97="Пресса",$P97="Щит",$P97="POSm",$P97="Подвес",$P97="Брендирование/оклейка"),
"статический"),"")</f>
        <v/>
      </c>
      <c r="S97" s="59" t="n"/>
      <c r="T97" s="60" t="n"/>
      <c r="U97" s="60" t="n"/>
      <c r="V97" s="60">
        <f>
IF(P97="Видео",
"цифровой постер/ролик",
IF(ISNUMBER(MATCH(Q97,{"короб световой","короб световой | лайтбокс","короб световой | кристалайт","лайтбокс","лайт бокс","кристалайт","LB","lightbox"},)),
"бэклит",
IF(P97="Брендирование/оклейка",
"перфарированная пленка/самоклейка",
IF(P97="Экспонирование",
"под запрос",
IF(P97="Подвес",
"баннер/ткань",
"")))))</f>
        <v/>
      </c>
      <c r="W97" s="59" t="n"/>
      <c r="X97" s="59" t="n"/>
      <c r="Y97" s="59" t="n"/>
      <c r="Z97" s="61" t="n"/>
      <c r="AA97" s="61" t="n"/>
      <c r="AB97" s="61">
        <f>IF(BL97&gt;0,Z97,0)</f>
        <v/>
      </c>
      <c r="AC97" s="59" t="n"/>
      <c r="AD97" s="59" t="n"/>
      <c r="AE97" s="59" t="n"/>
      <c r="AF97" s="59" t="n"/>
      <c r="AG97" s="59" t="n"/>
      <c r="AH97" s="59" t="n"/>
      <c r="AI97" s="59" t="n"/>
      <c r="AJ97" s="59" t="n"/>
      <c r="AK97" s="59" t="n"/>
      <c r="AL97" s="62">
        <f>IFERROR(IF(OR(R97="статический",R97="динамический",R97="нестандартный",R97="",R97=""),"-",IF(AND(AH97="-",AI97="-"),"-",AK97*3600/AH97*AI97)),"-")</f>
        <v/>
      </c>
      <c r="AM97" s="62">
        <f>IFERROR(IF(OR(R97="статический",R97="динамический",R97="",R97="", R97="BTL",R97="нестандартный"),"-",AG97*AI97*AL97/60),"-")</f>
        <v/>
      </c>
      <c r="AN97" s="63">
        <f>IFERROR(IF(AH97="","-",AG97*AI97/AH97),"-")</f>
        <v/>
      </c>
      <c r="AO97" s="59">
        <f>IFERROR(IF(OR($R97="статический",$R97="динамический",$R97="",$R97="",$R97="BTL",$R97="нестандартный"),"-",$AL97*$AY97),"-")</f>
        <v/>
      </c>
      <c r="AP97" s="62">
        <f>IFERROR(IF(OR($R97="статический",$R97="динамический",$R97="",$R97="",$R97="BTL",$R97="нестандартный"),"-",$AM97*AY97),"-")</f>
        <v/>
      </c>
      <c r="AQ97" s="64" t="n"/>
      <c r="AR97" s="61" t="n"/>
      <c r="AS97" s="61" t="n"/>
      <c r="AT97" s="61" t="n"/>
      <c r="AU97" s="65" t="n"/>
      <c r="AV97" s="124">
        <f>IFERROR(DR97/AT97*1000,"n/a")</f>
        <v/>
      </c>
      <c r="AW97" s="67" t="n"/>
      <c r="AX97" s="67" t="n"/>
      <c r="AY97" s="43">
        <f>IFERROR(IF(OR($AW97="",$AX97=""),"",_xlfn.DAYS($AX97+1,$AW97)),"")</f>
        <v/>
      </c>
      <c r="AZ97" s="68">
        <f t="array" ref="AZ97">
_xlfn.LET(_xlpm.COEFF,
IF($AW97+$AX97=0,0,IF(MAX(MIN($AX97,EOMONTH(AZ$15,0))-MAX($AW97,AZ$15)+1,)&gt;0,1,0)),
_xlfn.IFS(
$ES97="LisChannel",
_xlpm.COEFF*
INDEX({1;1;1.2;1.2;1;1;1;1;1.2;1.2;1.2;1.2},
MATCH(MONTH(AZ$15),
{1,2,3,4,5,6,7,8,9,10,11,12})),
CONCATENATE($ES97," ",$L97)="RussOutdoor метро",
_xlpm.COEFF*
INDEX({0.8;0.9;1.1;1.1;1;1;1;1;1.1;1.1;1.1;1.1},
MATCH(MONTH(AZ$15),
{1,2,3,4,5,6,7,8,9,10,11,12})),
$ES97&lt;&gt;"LisChannel",
_xlpm.COEFF,
$ES97&lt;&gt;"RussOutdoor",
_xlpm.COEFF))</f>
        <v/>
      </c>
      <c r="BA97" s="68">
        <f t="array" ref="BA97">
_xlfn.LET(_xlpm.COEFF,
IF($AW97+$AX97=0,0,IF(MAX(MIN($AX97,EOMONTH(BA$15,0))-MAX($AW97,BA$15)+1,)&gt;0,1,0)),
_xlfn.IFS(
$ES97="LisChannel",
_xlpm.COEFF*
INDEX({1;1;1.2;1.2;1;1;1;1;1.2;1.2;1.2;1.2},
MATCH(MONTH(BA$15),
{1,2,3,4,5,6,7,8,9,10,11,12})),
CONCATENATE($ES97," ",$L97)="RussOutdoor метро",
_xlpm.COEFF*
INDEX({0.8;0.9;1.1;1.1;1;1;1;1;1.1;1.1;1.1;1.1},
MATCH(MONTH(BA$15),
{1,2,3,4,5,6,7,8,9,10,11,12})),
$ES97&lt;&gt;"LisChannel",
_xlpm.COEFF,
$ES97&lt;&gt;"RussOutdoor",
_xlpm.COEFF))</f>
        <v/>
      </c>
      <c r="BB97" s="68">
        <f t="array" ref="BB97">
_xlfn.LET(_xlpm.COEFF,
IF($AW97+$AX97=0,0,IF(MAX(MIN($AX97,EOMONTH(BB$15,0))-MAX($AW97,BB$15)+1,)&gt;0,1,0)),
_xlfn.IFS(
$ES97="LisChannel",
_xlpm.COEFF*
INDEX({1;1;1.2;1.2;1;1;1;1;1.2;1.2;1.2;1.2},
MATCH(MONTH(BB$15),
{1,2,3,4,5,6,7,8,9,10,11,12})),
CONCATENATE($ES97," ",$L97)="RussOutdoor метро",
_xlpm.COEFF*
INDEX({0.8;0.9;1.1;1.1;1;1;1;1;1.1;1.1;1.1;1.1},
MATCH(MONTH(BB$15),
{1,2,3,4,5,6,7,8,9,10,11,12})),
$ES97&lt;&gt;"LisChannel",
_xlpm.COEFF,
$ES97&lt;&gt;"RussOutdoor",
_xlpm.COEFF))</f>
        <v/>
      </c>
      <c r="BC97" s="68">
        <f t="array" ref="BC97">
_xlfn.LET(_xlpm.COEFF,
IF($AW97+$AX97=0,0,IF(MAX(MIN($AX97,EOMONTH(BC$15,0))-MAX($AW97,BC$15)+1,)&gt;0,1,0)),
_xlfn.IFS(
$ES97="LisChannel",
_xlpm.COEFF*
INDEX({1;1;1.2;1.2;1;1;1;1;1.2;1.2;1.2;1.2},
MATCH(MONTH(BC$15),
{1,2,3,4,5,6,7,8,9,10,11,12})),
CONCATENATE($ES97," ",$L97)="RussOutdoor метро",
_xlpm.COEFF*
INDEX({0.8;0.9;1.1;1.1;1;1;1;1;1.1;1.1;1.1;1.1},
MATCH(MONTH(BC$15),
{1,2,3,4,5,6,7,8,9,10,11,12})),
$ES97&lt;&gt;"LisChannel",
_xlpm.COEFF,
$ES97&lt;&gt;"RussOutdoor",
_xlpm.COEFF))</f>
        <v/>
      </c>
      <c r="BD97" s="68">
        <f t="array" ref="BD97">
_xlfn.LET(_xlpm.COEFF,
IF($AW97+$AX97=0,0,IF(MAX(MIN($AX97,EOMONTH(BD$15,0))-MAX($AW97,BD$15)+1,)&gt;0,1,0)),
_xlfn.IFS(
$ES97="LisChannel",
_xlpm.COEFF*
INDEX({1;1;1.2;1.2;1;1;1;1;1.2;1.2;1.2;1.2},
MATCH(MONTH(BD$15),
{1,2,3,4,5,6,7,8,9,10,11,12})),
CONCATENATE($ES97," ",$L97)="RussOutdoor метро",
_xlpm.COEFF*
INDEX({0.8;0.9;1.1;1.1;1;1;1;1;1.1;1.1;1.1;1.1},
MATCH(MONTH(BD$15),
{1,2,3,4,5,6,7,8,9,10,11,12})),
$ES97&lt;&gt;"LisChannel",
_xlpm.COEFF,
$ES97&lt;&gt;"RussOutdoor",
_xlpm.COEFF))</f>
        <v/>
      </c>
      <c r="BE97" s="68">
        <f t="array" ref="BE97">
_xlfn.LET(_xlpm.COEFF,
IF($AW97+$AX97=0,0,IF(MAX(MIN($AX97,EOMONTH(BE$15,0))-MAX($AW97,BE$15)+1,)&gt;0,1,0)),
_xlfn.IFS(
$ES97="LisChannel",
_xlpm.COEFF*
INDEX({1;1;1.2;1.2;1;1;1;1;1.2;1.2;1.2;1.2},
MATCH(MONTH(BE$15),
{1,2,3,4,5,6,7,8,9,10,11,12})),
CONCATENATE($ES97," ",$L97)="RussOutdoor метро",
_xlpm.COEFF*
INDEX({0.8;0.9;1.1;1.1;1;1;1;1;1.1;1.1;1.1;1.1},
MATCH(MONTH(BE$15),
{1,2,3,4,5,6,7,8,9,10,11,12})),
$ES97&lt;&gt;"LisChannel",
_xlpm.COEFF,
$ES97&lt;&gt;"RussOutdoor",
_xlpm.COEFF))</f>
        <v/>
      </c>
      <c r="BF97" s="68">
        <f t="array" ref="BF97">
_xlfn.LET(_xlpm.COEFF,
IF($AW97+$AX97=0,0,IF(MAX(MIN($AX97,EOMONTH(BF$15,0))-MAX($AW97,BF$15)+1,)&gt;0,1,0)),
_xlfn.IFS(
$ES97="LisChannel",
_xlpm.COEFF*
INDEX({1;1;1.2;1.2;1;1;1;1;1.2;1.2;1.2;1.2},
MATCH(MONTH(BF$15),
{1,2,3,4,5,6,7,8,9,10,11,12})),
CONCATENATE($ES97," ",$L97)="RussOutdoor метро",
_xlpm.COEFF*
INDEX({0.8;0.9;1.1;1.1;1;1;1;1;1.1;1.1;1.1;1.1},
MATCH(MONTH(BF$15),
{1,2,3,4,5,6,7,8,9,10,11,12})),
$ES97&lt;&gt;"LisChannel",
_xlpm.COEFF,
$ES97&lt;&gt;"RussOutdoor",
_xlpm.COEFF))</f>
        <v/>
      </c>
      <c r="BG97" s="68">
        <f t="array" ref="BG97">
_xlfn.LET(_xlpm.COEFF,
IF($AW97+$AX97=0,0,IF(MAX(MIN($AX97,EOMONTH(BG$15,0))-MAX($AW97,BG$15)+1,)&gt;0,1,0)),
_xlfn.IFS(
$ES97="LisChannel",
_xlpm.COEFF*
INDEX({1;1;1.2;1.2;1;1;1;1;1.2;1.2;1.2;1.2},
MATCH(MONTH(BG$15),
{1,2,3,4,5,6,7,8,9,10,11,12})),
CONCATENATE($ES97," ",$L97)="RussOutdoor метро",
_xlpm.COEFF*
INDEX({0.8;0.9;1.1;1.1;1;1;1;1;1.1;1.1;1.1;1.1},
MATCH(MONTH(BG$15),
{1,2,3,4,5,6,7,8,9,10,11,12})),
$ES97&lt;&gt;"LisChannel",
_xlpm.COEFF,
$ES97&lt;&gt;"RussOutdoor",
_xlpm.COEFF))</f>
        <v/>
      </c>
      <c r="BH97" s="68">
        <f t="array" ref="BH97">
_xlfn.LET(_xlpm.COEFF,
IF($AW97+$AX97=0,0,IF(MAX(MIN($AX97,EOMONTH(BH$15,0))-MAX($AW97,BH$15)+1,)&gt;0,1,0)),
_xlfn.IFS(
$ES97="LisChannel",
_xlpm.COEFF*
INDEX({1;1;1.2;1.2;1;1;1;1;1.2;1.2;1.2;1.2},
MATCH(MONTH(BH$15),
{1,2,3,4,5,6,7,8,9,10,11,12})),
CONCATENATE($ES97," ",$L97)="RussOutdoor метро",
_xlpm.COEFF*
INDEX({0.8;0.9;1.1;1.1;1;1;1;1;1.1;1.1;1.1;1.1},
MATCH(MONTH(BH$15),
{1,2,3,4,5,6,7,8,9,10,11,12})),
$ES97&lt;&gt;"LisChannel",
_xlpm.COEFF,
$ES97&lt;&gt;"RussOutdoor",
_xlpm.COEFF))</f>
        <v/>
      </c>
      <c r="BI97" s="68">
        <f t="array" ref="BI97">
_xlfn.LET(_xlpm.COEFF,
IF($AW97+$AX97=0,0,IF(MAX(MIN($AX97,EOMONTH(BI$15,0))-MAX($AW97,BI$15)+1,)&gt;0,1,0)),
_xlfn.IFS(
$ES97="LisChannel",
_xlpm.COEFF*
INDEX({1;1;1.2;1.2;1;1;1;1;1.2;1.2;1.2;1.2},
MATCH(MONTH(BI$15),
{1,2,3,4,5,6,7,8,9,10,11,12})),
CONCATENATE($ES97," ",$L97)="RussOutdoor метро",
_xlpm.COEFF*
INDEX({0.8;0.9;1.1;1.1;1;1;1;1;1.1;1.1;1.1;1.1},
MATCH(MONTH(BI$15),
{1,2,3,4,5,6,7,8,9,10,11,12})),
$ES97&lt;&gt;"LisChannel",
_xlpm.COEFF,
$ES97&lt;&gt;"RussOutdoor",
_xlpm.COEFF))</f>
        <v/>
      </c>
      <c r="BJ97" s="68">
        <f t="array" ref="BJ97">
_xlfn.LET(_xlpm.COEFF,
IF($AW97+$AX97=0,0,IF(MAX(MIN($AX97,EOMONTH(BJ$15,0))-MAX($AW97,BJ$15)+1,)&gt;0,1,0)),
_xlfn.IFS(
$ES97="LisChannel",
_xlpm.COEFF*
INDEX({1;1;1.2;1.2;1;1;1;1;1.2;1.2;1.2;1.2},
MATCH(MONTH(BJ$15),
{1,2,3,4,5,6,7,8,9,10,11,12})),
CONCATENATE($ES97," ",$L97)="RussOutdoor метро",
_xlpm.COEFF*
INDEX({0.8;0.9;1.1;1.1;1;1;1;1;1.1;1.1;1.1;1.1},
MATCH(MONTH(BJ$15),
{1,2,3,4,5,6,7,8,9,10,11,12})),
$ES97&lt;&gt;"LisChannel",
_xlpm.COEFF,
$ES97&lt;&gt;"RussOutdoor",
_xlpm.COEFF))</f>
        <v/>
      </c>
      <c r="BK97" s="68">
        <f t="array" ref="BK97">
_xlfn.LET(_xlpm.COEFF,
IF($AW97+$AX97=0,0,IF(MAX(MIN($AX97,EOMONTH(BK$15,0))-MAX($AW97,BK$15)+1,)&gt;0,1,0)),
_xlfn.IFS(
$ES97="LisChannel",
_xlpm.COEFF*
INDEX({1;1;1.2;1.2;1;1;1;1;1.2;1.2;1.2;1.2},
MATCH(MONTH(BK$15),
{1,2,3,4,5,6,7,8,9,10,11,12})),
CONCATENATE($ES97," ",$L97)="RussOutdoor метро",
_xlpm.COEFF*
INDEX({0.8;0.9;1.1;1.1;1;1;1;1;1.1;1.1;1.1;1.1},
MATCH(MONTH(BK$15),
{1,2,3,4,5,6,7,8,9,10,11,12})),
$ES97&lt;&gt;"LisChannel",
_xlpm.COEFF,
$ES97&lt;&gt;"RussOutdoor",
_xlpm.COEFF))</f>
        <v/>
      </c>
      <c r="BL97" s="62">
        <f>COUNTIFS($AZ97:$BK97,"&gt;0")</f>
        <v/>
      </c>
      <c r="BM97" s="65" t="n"/>
      <c r="BN97" s="125">
        <f>$DJ97</f>
        <v/>
      </c>
      <c r="BO97" s="63">
        <f>$DQ97</f>
        <v/>
      </c>
      <c r="BP97" s="125">
        <f>
IFERROR(
IF($BL97=0,0,
$BN97*(1-$BO97)),
0)</f>
        <v/>
      </c>
      <c r="BQ97" s="125">
        <f t="array" ref="BQ97">
IFERROR(
_xlfn.IFS(
$DH97="день_1",
$BP97*$BL97/($AX97-$AW97+1)*AZ97*(DAY(EOMONTH(AZ$15,0))),
$DH97="день_2",
$BP97/30*MAX(MIN($AX97,EOMONTH(AZ$15,0))-MAX($AW97,AZ$15)+1,),
$DH97="раб.день",
$BP97/30*(IFERROR(
_xlfn.LET(_xlpm.VD,
CHOOSE(
{1;2;3;4;5;6;7;8;9;10;11;12;13;14;15;16;17;18},
45658,45659,45660,45661,45662,45663,45664,45665,45711,45724,45778,45779,45785,45786,45820,45821,45965,46022),
_xlfn.LET(_xlpm.DD,
MAX(MIN($AX97,EOMONTH(AZ$15,0))-MAX($AW97,AZ$15),),
_xlfn.IFS(
AND(MONTH($AW97)=MONTH(AZ$15),MONTH($AX97)&lt;&gt;MONTH(AZ$15)),
NETWORKDAYS.INTL($AW97,$AW97+_xlpm.DD,1,_xlpm.VD),
AND(MONTH($AW97)&lt;&gt;MONTH(AZ$15),MONTH($AX97)=MONTH(AZ$15)),
NETWORKDAYS.INTL(($AX97)-_xlpm.DD,$AX97,1,_xlpm.VD),
AND(MONTH($AW97)&lt;MONTH(AZ$15),MONTH($AX97)&gt;MONTH(AZ$15)),
NETWORKDAYS.INTL((EOMONTH(AZ$15-1,1))-_xlpm.DD,EOMONTH(AZ$15-1,1),1,_xlpm.VD),
AND(MONTH($AW97)=MONTH(AZ$15),MONTH($AX97)=MONTH(AZ$15)),
NETWORKDAYS.INTL($AW97,$AX97,1,_xlpm.VD)))),0)),
$DH97="месяц",
$BP97*AZ97,
$DH97="неделя",
$BP97*AZ97/7*(ROUNDUP((DAY(EOMONTH(AZ$15,0)))/4,0))),
0)</f>
        <v/>
      </c>
      <c r="BR97" s="125">
        <f t="array" ref="BR97">
IFERROR(
_xlfn.IFS(
$DH97="день_1",
$BP97*$BL97/($AX97-$AW97+1)*BA97*(DAY(EOMONTH(BA$15,0))),
$DH97="день_2",
$BP97/30*MAX(MIN($AX97,EOMONTH(BA$15,0))-MAX($AW97,BA$15)+1,),
$DH97="раб.день",
$BP97/30*(IFERROR(
_xlfn.LET(_xlpm.VD,
CHOOSE(
{1;2;3;4;5;6;7;8;9;10;11;12;13;14;15;16;17;18},
45658,45659,45660,45661,45662,45663,45664,45665,45711,45724,45778,45779,45785,45786,45820,45821,45965,46022),
_xlfn.LET(_xlpm.DD,
MAX(MIN($AX97,EOMONTH(BA$15,0))-MAX($AW97,BA$15),),
_xlfn.IFS(
AND(MONTH($AW97)=MONTH(BA$15),MONTH($AX97)&lt;&gt;MONTH(BA$15)),
NETWORKDAYS.INTL($AW97,$AW97+_xlpm.DD,1,_xlpm.VD),
AND(MONTH($AW97)&lt;&gt;MONTH(BA$15),MONTH($AX97)=MONTH(BA$15)),
NETWORKDAYS.INTL(($AX97)-_xlpm.DD,$AX97,1,_xlpm.VD),
AND(MONTH($AW97)&lt;MONTH(BA$15),MONTH($AX97)&gt;MONTH(BA$15)),
NETWORKDAYS.INTL((EOMONTH(BA$15-1,1))-_xlpm.DD,EOMONTH(BA$15-1,1),1,_xlpm.VD),
AND(MONTH($AW97)=MONTH(BA$15),MONTH($AX97)=MONTH(BA$15)),
NETWORKDAYS.INTL($AW97,$AX97,1,_xlpm.VD)))),0)),
$DH97="месяц",
$BP97*BA97,
$DH97="неделя",
$BP97*BA97/7*(ROUNDUP((DAY(EOMONTH(BA$15,0)))/4,0))),
0)</f>
        <v/>
      </c>
      <c r="BS97" s="125">
        <f t="array" ref="BS97">
IFERROR(
_xlfn.IFS(
$DH97="день_1",
$BP97*$BL97/($AX97-$AW97+1)*BB97*(DAY(EOMONTH(BB$15,0))),
$DH97="день_2",
$BP97/30*MAX(MIN($AX97,EOMONTH(BB$15,0))-MAX($AW97,BB$15)+1,),
$DH97="раб.день",
$BP97/30*(IFERROR(
_xlfn.LET(_xlpm.VD,
CHOOSE(
{1;2;3;4;5;6;7;8;9;10;11;12;13;14;15;16;17;18},
45658,45659,45660,45661,45662,45663,45664,45665,45711,45724,45778,45779,45785,45786,45820,45821,45965,46022),
_xlfn.LET(_xlpm.DD,
MAX(MIN($AX97,EOMONTH(BB$15,0))-MAX($AW97,BB$15),),
_xlfn.IFS(
AND(MONTH($AW97)=MONTH(BB$15),MONTH($AX97)&lt;&gt;MONTH(BB$15)),
NETWORKDAYS.INTL($AW97,$AW97+_xlpm.DD,1,_xlpm.VD),
AND(MONTH($AW97)&lt;&gt;MONTH(BB$15),MONTH($AX97)=MONTH(BB$15)),
NETWORKDAYS.INTL(($AX97)-_xlpm.DD,$AX97,1,_xlpm.VD),
AND(MONTH($AW97)&lt;MONTH(BB$15),MONTH($AX97)&gt;MONTH(BB$15)),
NETWORKDAYS.INTL((EOMONTH(BB$15-1,1))-_xlpm.DD,EOMONTH(BB$15-1,1),1,_xlpm.VD),
AND(MONTH($AW97)=MONTH(BB$15),MONTH($AX97)=MONTH(BB$15)),
NETWORKDAYS.INTL($AW97,$AX97,1,_xlpm.VD)))),0)),
$DH97="месяц",
$BP97*BB97,
$DH97="неделя",
$BP97*BB97/7*(ROUNDUP((DAY(EOMONTH(BB$15,0)))/4,0))),
0)</f>
        <v/>
      </c>
      <c r="BT97" s="125">
        <f t="array" ref="BT97">
IFERROR(
_xlfn.IFS(
$DH97="день_1",
$BP97*$BL97/($AX97-$AW97+1)*BC97*(DAY(EOMONTH(BC$15,0))),
$DH97="день_2",
$BP97/30*MAX(MIN($AX97,EOMONTH(BC$15,0))-MAX($AW97,BC$15)+1,),
$DH97="раб.день",
$BP97/30*(IFERROR(
_xlfn.LET(_xlpm.VD,
CHOOSE(
{1;2;3;4;5;6;7;8;9;10;11;12;13;14;15;16;17;18},
45658,45659,45660,45661,45662,45663,45664,45665,45711,45724,45778,45779,45785,45786,45820,45821,45965,46022),
_xlfn.LET(_xlpm.DD,
MAX(MIN($AX97,EOMONTH(BC$15,0))-MAX($AW97,BC$15),),
_xlfn.IFS(
AND(MONTH($AW97)=MONTH(BC$15),MONTH($AX97)&lt;&gt;MONTH(BC$15)),
NETWORKDAYS.INTL($AW97,$AW97+_xlpm.DD,1,_xlpm.VD),
AND(MONTH($AW97)&lt;&gt;MONTH(BC$15),MONTH($AX97)=MONTH(BC$15)),
NETWORKDAYS.INTL(($AX97)-_xlpm.DD,$AX97,1,_xlpm.VD),
AND(MONTH($AW97)&lt;MONTH(BC$15),MONTH($AX97)&gt;MONTH(BC$15)),
NETWORKDAYS.INTL((EOMONTH(BC$15-1,1))-_xlpm.DD,EOMONTH(BC$15-1,1),1,_xlpm.VD),
AND(MONTH($AW97)=MONTH(BC$15),MONTH($AX97)=MONTH(BC$15)),
NETWORKDAYS.INTL($AW97,$AX97,1,_xlpm.VD)))),0)),
$DH97="месяц",
$BP97*BC97,
$DH97="неделя",
$BP97*BC97/7*(ROUNDUP((DAY(EOMONTH(BC$15,0)))/4,0))),
0)</f>
        <v/>
      </c>
      <c r="BU97" s="125">
        <f t="array" ref="BU97">
IFERROR(
_xlfn.IFS(
$DH97="день_1",
$BP97*$BL97/($AX97-$AW97+1)*BD97*(DAY(EOMONTH(BD$15,0))),
$DH97="день_2",
$BP97/30*MAX(MIN($AX97,EOMONTH(BD$15,0))-MAX($AW97,BD$15)+1,),
$DH97="раб.день",
$BP97/30*(IFERROR(
_xlfn.LET(_xlpm.VD,
CHOOSE(
{1;2;3;4;5;6;7;8;9;10;11;12;13;14;15;16;17;18},
45658,45659,45660,45661,45662,45663,45664,45665,45711,45724,45778,45779,45785,45786,45820,45821,45965,46022),
_xlfn.LET(_xlpm.DD,
MAX(MIN($AX97,EOMONTH(BD$15,0))-MAX($AW97,BD$15),),
_xlfn.IFS(
AND(MONTH($AW97)=MONTH(BD$15),MONTH($AX97)&lt;&gt;MONTH(BD$15)),
NETWORKDAYS.INTL($AW97,$AW97+_xlpm.DD,1,_xlpm.VD),
AND(MONTH($AW97)&lt;&gt;MONTH(BD$15),MONTH($AX97)=MONTH(BD$15)),
NETWORKDAYS.INTL(($AX97)-_xlpm.DD,$AX97,1,_xlpm.VD),
AND(MONTH($AW97)&lt;MONTH(BD$15),MONTH($AX97)&gt;MONTH(BD$15)),
NETWORKDAYS.INTL((EOMONTH(BD$15-1,1))-_xlpm.DD,EOMONTH(BD$15-1,1),1,_xlpm.VD),
AND(MONTH($AW97)=MONTH(BD$15),MONTH($AX97)=MONTH(BD$15)),
NETWORKDAYS.INTL($AW97,$AX97,1,_xlpm.VD)))),0)),
$DH97="месяц",
$BP97*BD97,
$DH97="неделя",
$BP97*BD97/7*(ROUNDUP((DAY(EOMONTH(BD$15,0)))/4,0))),
0)</f>
        <v/>
      </c>
      <c r="BV97" s="125">
        <f t="array" ref="BV97">
IFERROR(
_xlfn.IFS(
$DH97="день_1",
$BP97*$BL97/($AX97-$AW97+1)*BE97*(DAY(EOMONTH(BE$15,0))),
$DH97="день_2",
$BP97/30*MAX(MIN($AX97,EOMONTH(BE$15,0))-MAX($AW97,BE$15)+1,),
$DH97="раб.день",
$BP97/30*(IFERROR(
_xlfn.LET(_xlpm.VD,
CHOOSE(
{1;2;3;4;5;6;7;8;9;10;11;12;13;14;15;16;17;18},
45658,45659,45660,45661,45662,45663,45664,45665,45711,45724,45778,45779,45785,45786,45820,45821,45965,46022),
_xlfn.LET(_xlpm.DD,
MAX(MIN($AX97,EOMONTH(BE$15,0))-MAX($AW97,BE$15),),
_xlfn.IFS(
AND(MONTH($AW97)=MONTH(BE$15),MONTH($AX97)&lt;&gt;MONTH(BE$15)),
NETWORKDAYS.INTL($AW97,$AW97+_xlpm.DD,1,_xlpm.VD),
AND(MONTH($AW97)&lt;&gt;MONTH(BE$15),MONTH($AX97)=MONTH(BE$15)),
NETWORKDAYS.INTL(($AX97)-_xlpm.DD,$AX97,1,_xlpm.VD),
AND(MONTH($AW97)&lt;MONTH(BE$15),MONTH($AX97)&gt;MONTH(BE$15)),
NETWORKDAYS.INTL((EOMONTH(BE$15-1,1))-_xlpm.DD,EOMONTH(BE$15-1,1),1,_xlpm.VD),
AND(MONTH($AW97)=MONTH(BE$15),MONTH($AX97)=MONTH(BE$15)),
NETWORKDAYS.INTL($AW97,$AX97,1,_xlpm.VD)))),0)),
$DH97="месяц",
$BP97*BE97,
$DH97="неделя",
$BP97*BE97/7*(ROUNDUP((DAY(EOMONTH(BE$15,0)))/4,0))),
0)</f>
        <v/>
      </c>
      <c r="BW97" s="125">
        <f t="array" ref="BW97">
IFERROR(
_xlfn.IFS(
$DH97="день_1",
$BP97*$BL97/($AX97-$AW97+1)*BF97*(DAY(EOMONTH(BF$15,0))),
$DH97="день_2",
$BP97/30*MAX(MIN($AX97,EOMONTH(BF$15,0))-MAX($AW97,BF$15)+1,),
$DH97="раб.день",
$BP97/30*(IFERROR(
_xlfn.LET(_xlpm.VD,
CHOOSE(
{1;2;3;4;5;6;7;8;9;10;11;12;13;14;15;16;17;18},
45658,45659,45660,45661,45662,45663,45664,45665,45711,45724,45778,45779,45785,45786,45820,45821,45965,46022),
_xlfn.LET(_xlpm.DD,
MAX(MIN($AX97,EOMONTH(BF$15,0))-MAX($AW97,BF$15),),
_xlfn.IFS(
AND(MONTH($AW97)=MONTH(BF$15),MONTH($AX97)&lt;&gt;MONTH(BF$15)),
NETWORKDAYS.INTL($AW97,$AW97+_xlpm.DD,1,_xlpm.VD),
AND(MONTH($AW97)&lt;&gt;MONTH(BF$15),MONTH($AX97)=MONTH(BF$15)),
NETWORKDAYS.INTL(($AX97)-_xlpm.DD,$AX97,1,_xlpm.VD),
AND(MONTH($AW97)&lt;MONTH(BF$15),MONTH($AX97)&gt;MONTH(BF$15)),
NETWORKDAYS.INTL((EOMONTH(BF$15-1,1))-_xlpm.DD,EOMONTH(BF$15-1,1),1,_xlpm.VD),
AND(MONTH($AW97)=MONTH(BF$15),MONTH($AX97)=MONTH(BF$15)),
NETWORKDAYS.INTL($AW97,$AX97,1,_xlpm.VD)))),0)),
$DH97="месяц",
$BP97*BF97,
$DH97="неделя",
$BP97*BF97/7*(ROUNDUP((DAY(EOMONTH(BF$15,0)))/4,0))),
0)</f>
        <v/>
      </c>
      <c r="BX97" s="125">
        <f t="array" ref="BX97">
IFERROR(
_xlfn.IFS(
$DH97="день_1",
$BP97*$BL97/($AX97-$AW97+1)*BG97*(DAY(EOMONTH(BG$15,0))),
$DH97="день_2",
$BP97/30*MAX(MIN($AX97,EOMONTH(BG$15,0))-MAX($AW97,BG$15)+1,),
$DH97="раб.день",
$BP97/30*(IFERROR(
_xlfn.LET(_xlpm.VD,
CHOOSE(
{1;2;3;4;5;6;7;8;9;10;11;12;13;14;15;16;17;18},
45658,45659,45660,45661,45662,45663,45664,45665,45711,45724,45778,45779,45785,45786,45820,45821,45965,46022),
_xlfn.LET(_xlpm.DD,
MAX(MIN($AX97,EOMONTH(BG$15,0))-MAX($AW97,BG$15),),
_xlfn.IFS(
AND(MONTH($AW97)=MONTH(BG$15),MONTH($AX97)&lt;&gt;MONTH(BG$15)),
NETWORKDAYS.INTL($AW97,$AW97+_xlpm.DD,1,_xlpm.VD),
AND(MONTH($AW97)&lt;&gt;MONTH(BG$15),MONTH($AX97)=MONTH(BG$15)),
NETWORKDAYS.INTL(($AX97)-_xlpm.DD,$AX97,1,_xlpm.VD),
AND(MONTH($AW97)&lt;MONTH(BG$15),MONTH($AX97)&gt;MONTH(BG$15)),
NETWORKDAYS.INTL((EOMONTH(BG$15-1,1))-_xlpm.DD,EOMONTH(BG$15-1,1),1,_xlpm.VD),
AND(MONTH($AW97)=MONTH(BG$15),MONTH($AX97)=MONTH(BG$15)),
NETWORKDAYS.INTL($AW97,$AX97,1,_xlpm.VD)))),0)),
$DH97="месяц",
$BP97*BG97,
$DH97="неделя",
$BP97*BG97/7*(ROUNDUP((DAY(EOMONTH(BG$15,0)))/4,0))),
0)</f>
        <v/>
      </c>
      <c r="BY97" s="125">
        <f t="array" ref="BY97">
IFERROR(
_xlfn.IFS(
$DH97="день_1",
$BP97*$BL97/($AX97-$AW97+1)*BH97*(DAY(EOMONTH(BH$15,0))),
$DH97="день_2",
$BP97/30*MAX(MIN($AX97,EOMONTH(BH$15,0))-MAX($AW97,BH$15)+1,),
$DH97="раб.день",
$BP97/30*(IFERROR(
_xlfn.LET(_xlpm.VD,
CHOOSE(
{1;2;3;4;5;6;7;8;9;10;11;12;13;14;15;16;17;18},
45658,45659,45660,45661,45662,45663,45664,45665,45711,45724,45778,45779,45785,45786,45820,45821,45965,46022),
_xlfn.LET(_xlpm.DD,
MAX(MIN($AX97,EOMONTH(BH$15,0))-MAX($AW97,BH$15),),
_xlfn.IFS(
AND(MONTH($AW97)=MONTH(BH$15),MONTH($AX97)&lt;&gt;MONTH(BH$15)),
NETWORKDAYS.INTL($AW97,$AW97+_xlpm.DD,1,_xlpm.VD),
AND(MONTH($AW97)&lt;&gt;MONTH(BH$15),MONTH($AX97)=MONTH(BH$15)),
NETWORKDAYS.INTL(($AX97)-_xlpm.DD,$AX97,1,_xlpm.VD),
AND(MONTH($AW97)&lt;MONTH(BH$15),MONTH($AX97)&gt;MONTH(BH$15)),
NETWORKDAYS.INTL((EOMONTH(BH$15-1,1))-_xlpm.DD,EOMONTH(BH$15-1,1),1,_xlpm.VD),
AND(MONTH($AW97)=MONTH(BH$15),MONTH($AX97)=MONTH(BH$15)),
NETWORKDAYS.INTL($AW97,$AX97,1,_xlpm.VD)))),0)),
$DH97="месяц",
$BP97*BH97,
$DH97="неделя",
$BP97*BH97/7*(ROUNDUP((DAY(EOMONTH(BH$15,0)))/4,0))),
0)</f>
        <v/>
      </c>
      <c r="BZ97" s="125">
        <f t="array" ref="BZ97">
IFERROR(
_xlfn.IFS(
$DH97="день_1",
$BP97*$BL97/($AX97-$AW97+1)*BI97*(DAY(EOMONTH(BI$15,0))),
$DH97="день_2",
$BP97/30*MAX(MIN($AX97,EOMONTH(BI$15,0))-MAX($AW97,BI$15)+1,),
$DH97="раб.день",
$BP97/30*(IFERROR(
_xlfn.LET(_xlpm.VD,
CHOOSE(
{1;2;3;4;5;6;7;8;9;10;11;12;13;14;15;16;17;18},
45658,45659,45660,45661,45662,45663,45664,45665,45711,45724,45778,45779,45785,45786,45820,45821,45965,46022),
_xlfn.LET(_xlpm.DD,
MAX(MIN($AX97,EOMONTH(BI$15,0))-MAX($AW97,BI$15),),
_xlfn.IFS(
AND(MONTH($AW97)=MONTH(BI$15),MONTH($AX97)&lt;&gt;MONTH(BI$15)),
NETWORKDAYS.INTL($AW97,$AW97+_xlpm.DD,1,_xlpm.VD),
AND(MONTH($AW97)&lt;&gt;MONTH(BI$15),MONTH($AX97)=MONTH(BI$15)),
NETWORKDAYS.INTL(($AX97)-_xlpm.DD,$AX97,1,_xlpm.VD),
AND(MONTH($AW97)&lt;MONTH(BI$15),MONTH($AX97)&gt;MONTH(BI$15)),
NETWORKDAYS.INTL((EOMONTH(BI$15-1,1))-_xlpm.DD,EOMONTH(BI$15-1,1),1,_xlpm.VD),
AND(MONTH($AW97)=MONTH(BI$15),MONTH($AX97)=MONTH(BI$15)),
NETWORKDAYS.INTL($AW97,$AX97,1,_xlpm.VD)))),0)),
$DH97="месяц",
$BP97*BI97,
$DH97="неделя",
$BP97*BI97/7*(ROUNDUP((DAY(EOMONTH(BI$15,0)))/4,0))),
0)</f>
        <v/>
      </c>
      <c r="CA97" s="125">
        <f t="array" ref="CA97">
IFERROR(
_xlfn.IFS(
$DH97="день_1",
$BP97*$BL97/($AX97-$AW97+1)*BJ97*(DAY(EOMONTH(BJ$15,0))),
$DH97="день_2",
$BP97/30*MAX(MIN($AX97,EOMONTH(BJ$15,0))-MAX($AW97,BJ$15)+1,),
$DH97="раб.день",
$BP97/30*(IFERROR(
_xlfn.LET(_xlpm.VD,
CHOOSE(
{1;2;3;4;5;6;7;8;9;10;11;12;13;14;15;16;17;18},
45658,45659,45660,45661,45662,45663,45664,45665,45711,45724,45778,45779,45785,45786,45820,45821,45965,46022),
_xlfn.LET(_xlpm.DD,
MAX(MIN($AX97,EOMONTH(BJ$15,0))-MAX($AW97,BJ$15),),
_xlfn.IFS(
AND(MONTH($AW97)=MONTH(BJ$15),MONTH($AX97)&lt;&gt;MONTH(BJ$15)),
NETWORKDAYS.INTL($AW97,$AW97+_xlpm.DD,1,_xlpm.VD),
AND(MONTH($AW97)&lt;&gt;MONTH(BJ$15),MONTH($AX97)=MONTH(BJ$15)),
NETWORKDAYS.INTL(($AX97)-_xlpm.DD,$AX97,1,_xlpm.VD),
AND(MONTH($AW97)&lt;MONTH(BJ$15),MONTH($AX97)&gt;MONTH(BJ$15)),
NETWORKDAYS.INTL((EOMONTH(BJ$15-1,1))-_xlpm.DD,EOMONTH(BJ$15-1,1),1,_xlpm.VD),
AND(MONTH($AW97)=MONTH(BJ$15),MONTH($AX97)=MONTH(BJ$15)),
NETWORKDAYS.INTL($AW97,$AX97,1,_xlpm.VD)))),0)),
$DH97="месяц",
$BP97*BJ97,
$DH97="неделя",
$BP97*BJ97/7*(ROUNDUP((DAY(EOMONTH(BJ$15,0)))/4,0))),
0)</f>
        <v/>
      </c>
      <c r="CB97" s="125">
        <f t="array" ref="CB97">
IFERROR(
_xlfn.IFS(
$DH97="день_1",
$BP97*$BL97/($AX97-$AW97+1)*BK97*(DAY(EOMONTH(BK$15,0))),
$DH97="день_2",
$BP97/30*MAX(MIN($AX97,EOMONTH(BK$15,0))-MAX($AW97,BK$15)+1,),
$DH97="раб.день",
$BP97/30*(IFERROR(
_xlfn.LET(_xlpm.VD,
CHOOSE(
{1;2;3;4;5;6;7;8;9;10;11;12;13;14;15;16;17;18},
45658,45659,45660,45661,45662,45663,45664,45665,45711,45724,45778,45779,45785,45786,45820,45821,45965,46022),
_xlfn.LET(_xlpm.DD,
MAX(MIN($AX97,EOMONTH(BK$15,0))-MAX($AW97,BK$15),),
_xlfn.IFS(
AND(MONTH($AW97)=MONTH(BK$15),MONTH($AX97)&lt;&gt;MONTH(BK$15)),
NETWORKDAYS.INTL($AW97,$AW97+_xlpm.DD,1,_xlpm.VD),
AND(MONTH($AW97)&lt;&gt;MONTH(BK$15),MONTH($AX97)=MONTH(BK$15)),
NETWORKDAYS.INTL(($AX97)-_xlpm.DD,$AX97,1,_xlpm.VD),
AND(MONTH($AW97)&lt;MONTH(BK$15),MONTH($AX97)&gt;MONTH(BK$15)),
NETWORKDAYS.INTL((EOMONTH(BK$15-1,1))-_xlpm.DD,EOMONTH(BK$15-1,1),1,_xlpm.VD),
AND(MONTH($AW97)=MONTH(BK$15),MONTH($AX97)=MONTH(BK$15)),
NETWORKDAYS.INTL($AW97,$AX97,1,_xlpm.VD)))),0)),
$DH97="месяц",
$BP97*BK97,
$DH97="неделя",
$BP97*BK97/7*(ROUNDUP((DAY(EOMONTH(BK$15,0)))/4,0))),
0)</f>
        <v/>
      </c>
      <c r="CC97" s="125">
        <f>SUM($BQ97:$CB97)</f>
        <v/>
      </c>
      <c r="CD97" s="126">
        <f>SUM($EH97:$EH97)</f>
        <v/>
      </c>
      <c r="CE97" s="126">
        <f>$CD97*$AB97</f>
        <v/>
      </c>
      <c r="CF97" s="126">
        <f>SUM($EK97:$EK97)</f>
        <v/>
      </c>
      <c r="CG97" s="126">
        <f>$CF97*$AB97</f>
        <v/>
      </c>
      <c r="CH97" s="126">
        <f>SUM($CC97,$CE97,$CG97)</f>
        <v/>
      </c>
      <c r="CI97" s="126">
        <f>$CH97*(1+$CM97)</f>
        <v/>
      </c>
      <c r="CJ97" s="127" t="n">
        <v>0</v>
      </c>
      <c r="CK97" s="126">
        <f>SUM($CH97:$CH97)*(1+$CJ97)</f>
        <v/>
      </c>
      <c r="CL97" s="126">
        <f>SUM($CH97:$CH97)*(1+$CM97)</f>
        <v/>
      </c>
      <c r="CM97" s="59" t="inlineStr">
        <is>
          <t>20%</t>
        </is>
      </c>
      <c r="CN97" s="59" t="n"/>
      <c r="CO97" s="72" t="n"/>
      <c r="CP97" s="59" t="n"/>
      <c r="CQ97" s="73" t="n"/>
      <c r="CR97" s="73" t="n"/>
      <c r="CS97" s="73" t="n"/>
      <c r="CT97" s="72" t="n"/>
      <c r="CU97" s="79" t="inlineStr">
        <is>
          <t> </t>
        </is>
      </c>
      <c r="CV97" s="60" t="n"/>
      <c r="CW97" s="60" t="n"/>
      <c r="CX97" s="60" t="n"/>
      <c r="CY97" s="127">
        <f>IFERROR(($CC97-$EE97)/($EE97/(1-$DQ97)),0)</f>
        <v/>
      </c>
      <c r="CZ97" s="127">
        <f>IFERROR(1-$EI97/($CE97),0)</f>
        <v/>
      </c>
      <c r="DA97" s="127">
        <f>IFERROR(1-$EL97/($CG97),0)</f>
        <v/>
      </c>
      <c r="DB97" s="126">
        <f>ROUND(IFERROR(($CI97/(1+$CM97)-$EN97),0),2)</f>
        <v/>
      </c>
      <c r="DC97" s="128" t="n"/>
      <c r="DD97" s="125" t="n"/>
      <c r="DE97" s="75" t="n">
        <v>0</v>
      </c>
      <c r="DF97" s="128" t="n"/>
      <c r="DG97" s="125">
        <f>IF($DC97=0,0,$DD97*($DC97*100%-$DE97*$DF97))*SUM($AB97:$AB97)</f>
        <v/>
      </c>
      <c r="DH97" s="129" t="inlineStr">
        <is>
          <t>месяц</t>
        </is>
      </c>
      <c r="DI97" s="130">
        <f t="array" ref="DI97">IFERROR(
IF($ES97="LisChannel",
(ROUND(((INDEX({174.625;153.888888888889;130.972222222222},MATCH($AI97,{2;3;4}),0))*$AG97*$AI97),2)),0),0)</f>
        <v/>
      </c>
      <c r="DJ97" s="130">
        <f>
_xlfn.LET(_xlpm.X,
IFERROR(
IF($ES97="НовиковТВ",
(_xlfn.LET(_xlpm.NTV,
_xlfn.LET(_xlpm.MIN,350000,
IF(SUMIFS($DI:$DI,$ES:$ES,"НовиковТВ")&lt;=_xlpm.MIN,
(SUMIFS($DI:$DI,$ES:$ES,"НовиковТВ")/(COUNTIFS($ES:$ES,"НовиковТВ")))*_xlpm.MIN/SUMIFS($DI:$DI,$ES:$ES,"НовиковТВ"),
DI97)),
_xlpm.NTV+$DG97/(1-(1-(_xlpm.NTV)*(1-$DL97)*(1-$DM97)*(1-$DN97)*(1-$DO97)*(1-$DP97)/_xlpm.NTV))))/(1+$EP97),
$DI97+$DG97/(1-(1-($DI97)*(1-$DL97)*(1-$DM97)*(1-$DN97)*(1-$DO97)*(1-$DP97)/$DI97))),
0),
_xlpm.X*(1+$CM97)*(1+$CW97)-_xlpm.X*(1+$CM97)+_xlpm.X)</f>
        <v/>
      </c>
      <c r="DK97" s="125" t="inlineStr">
        <is>
          <t>послед.</t>
        </is>
      </c>
      <c r="DL97" s="63" t="n">
        <v>0</v>
      </c>
      <c r="DM97" s="63" t="n">
        <v>0</v>
      </c>
      <c r="DN97" s="63" t="n">
        <v>0</v>
      </c>
      <c r="DO97" s="63" t="n">
        <v>0</v>
      </c>
      <c r="DP97" s="63" t="n">
        <v>0</v>
      </c>
      <c r="DQ97" s="63">
        <f t="array" ref="DQ97">IFERROR(_xlfn.IFS(
$DK97="послед.",1-(1-$DL97)*(1-$DM97)*(1-$DN97)*(1-$DO97)*(1-$DP97),
$DK97="сумм.",$DL97+$DM97+$DN97+$DO97+$DP97),
0)</f>
        <v/>
      </c>
      <c r="DR97" s="125">
        <f t="array" ref="DR97">
IFERROR(
_xlfn.IFS(
$BL97=0,
0,
$BL97&gt;0,
_xlfn.IFS($DK97="послед.",
$DJ97*(1-$DL97)*(1-$DM97)*(1-$DN97)*(1-$DO97)*(1-$DP97),
$DK97="сумм.",
$DJ97*(1-($DL97+$DM97+$DN97+$DO97+$DP97)))),0)</f>
        <v/>
      </c>
      <c r="DS97" s="125">
        <f t="array" ref="DS97">
IFERROR(_xlfn.IFS(
$DH97="день_1",
$DR97*$BL97/($AX97-$AW97+1)*AZ97*(DAY(EOMONTH(AZ$15,0))),
$DH97="день_2",
$DR97/30*MAX(MIN($AX97,EOMONTH(AZ$15,0))-MAX($AW97,AZ$15)+1,),
$DH97="раб.день",
$DR97/30*(IFERROR(
_xlfn.LET(_xlpm.VD,
CHOOSE(
{1;2;3;4;5;6;7;8;9;10;11;12;13;14;15;16;17;18},
45658,45659,45660,45661,45662,45663,45664,45665,45711,45724,45778,45779,45785,45786,45820,45821,45965,46022),
_xlfn.LET(_xlpm.DD,
MAX(MIN($AX97,EOMONTH(AZ$15,0))-MAX($AW97,AZ$15),),
_xlfn.IFS(
AND(MONTH($AW97)=MONTH(AZ$15),MONTH($AX97)&lt;&gt;MONTH(AZ$15)),
NETWORKDAYS.INTL($AW97,$AW97+_xlpm.DD,1,_xlpm.VD),
AND(MONTH($AW97)&lt;&gt;MONTH(AZ$15),MONTH($AX97)=MONTH(AZ$15)),
NETWORKDAYS.INTL(($AX97)-_xlpm.DD,$AX97,1,_xlpm.VD),
AND(MONTH($AW97)&lt;MONTH(AZ$15),MONTH($AX97)&gt;MONTH(AZ$15)),
NETWORKDAYS.INTL((EOMONTH(AZ$15-1,1))-_xlpm.DD,EOMONTH(AZ$15-1,1),1,_xlpm.VD),
AND(MONTH($AW97)=MONTH(AZ$15),MONTH($AX97)=MONTH(AZ$15)),
NETWORKDAYS.INTL($AW97,$AX97,1,_xlpm.VD)))),0)),
$DH97="месяц",
$DR97*AZ97,
$DH97="неделя",
$DR97*AZ97/7*(ROUNDUP((DAY(EOMONTH(AZ$15,0)))/4,0))),
0)</f>
        <v/>
      </c>
      <c r="DT97" s="125">
        <f t="array" ref="DT97">
IFERROR(_xlfn.IFS(
$DH97="день_1",
$DR97*$BL97/($AX97-$AW97+1)*BA97*(DAY(EOMONTH(BA$15,0))),
$DH97="день_2",
$DR97/30*MAX(MIN($AX97,EOMONTH(BA$15,0))-MAX($AW97,BA$15)+1,),
$DH97="раб.день",
$DR97/30*(IFERROR(
_xlfn.LET(_xlpm.VD,
CHOOSE(
{1;2;3;4;5;6;7;8;9;10;11;12;13;14;15;16;17;18},
45658,45659,45660,45661,45662,45663,45664,45665,45711,45724,45778,45779,45785,45786,45820,45821,45965,46022),
_xlfn.LET(_xlpm.DD,
MAX(MIN($AX97,EOMONTH(BA$15,0))-MAX($AW97,BA$15),),
_xlfn.IFS(
AND(MONTH($AW97)=MONTH(BA$15),MONTH($AX97)&lt;&gt;MONTH(BA$15)),
NETWORKDAYS.INTL($AW97,$AW97+_xlpm.DD,1,_xlpm.VD),
AND(MONTH($AW97)&lt;&gt;MONTH(BA$15),MONTH($AX97)=MONTH(BA$15)),
NETWORKDAYS.INTL(($AX97)-_xlpm.DD,$AX97,1,_xlpm.VD),
AND(MONTH($AW97)&lt;MONTH(BA$15),MONTH($AX97)&gt;MONTH(BA$15)),
NETWORKDAYS.INTL((EOMONTH(BA$15-1,1))-_xlpm.DD,EOMONTH(BA$15-1,1),1,_xlpm.VD),
AND(MONTH($AW97)=MONTH(BA$15),MONTH($AX97)=MONTH(BA$15)),
NETWORKDAYS.INTL($AW97,$AX97,1,_xlpm.VD)))),0)),
$DH97="месяц",
$DR97*BA97,
$DH97="неделя",
$DR97*BA97/7*(ROUNDUP((DAY(EOMONTH(BA$15,0)))/4,0))),
0)</f>
        <v/>
      </c>
      <c r="DU97" s="125">
        <f t="array" ref="DU97">
IFERROR(_xlfn.IFS(
$DH97="день_1",
$DR97*$BL97/($AX97-$AW97+1)*BB97*(DAY(EOMONTH(BB$15,0))),
$DH97="день_2",
$DR97/30*MAX(MIN($AX97,EOMONTH(BB$15,0))-MAX($AW97,BB$15)+1,),
$DH97="раб.день",
$DR97/30*(IFERROR(
_xlfn.LET(_xlpm.VD,
CHOOSE(
{1;2;3;4;5;6;7;8;9;10;11;12;13;14;15;16;17;18},
45658,45659,45660,45661,45662,45663,45664,45665,45711,45724,45778,45779,45785,45786,45820,45821,45965,46022),
_xlfn.LET(_xlpm.DD,
MAX(MIN($AX97,EOMONTH(BB$15,0))-MAX($AW97,BB$15),),
_xlfn.IFS(
AND(MONTH($AW97)=MONTH(BB$15),MONTH($AX97)&lt;&gt;MONTH(BB$15)),
NETWORKDAYS.INTL($AW97,$AW97+_xlpm.DD,1,_xlpm.VD),
AND(MONTH($AW97)&lt;&gt;MONTH(BB$15),MONTH($AX97)=MONTH(BB$15)),
NETWORKDAYS.INTL(($AX97)-_xlpm.DD,$AX97,1,_xlpm.VD),
AND(MONTH($AW97)&lt;MONTH(BB$15),MONTH($AX97)&gt;MONTH(BB$15)),
NETWORKDAYS.INTL((EOMONTH(BB$15-1,1))-_xlpm.DD,EOMONTH(BB$15-1,1),1,_xlpm.VD),
AND(MONTH($AW97)=MONTH(BB$15),MONTH($AX97)=MONTH(BB$15)),
NETWORKDAYS.INTL($AW97,$AX97,1,_xlpm.VD)))),0)),
$DH97="месяц",
$DR97*BB97,
$DH97="неделя",
$DR97*BB97/7*(ROUNDUP((DAY(EOMONTH(BB$15,0)))/4,0))),
0)</f>
        <v/>
      </c>
      <c r="DV97" s="125">
        <f t="array" ref="DV97">
IFERROR(_xlfn.IFS(
$DH97="день_1",
$DR97*$BL97/($AX97-$AW97+1)*BC97*(DAY(EOMONTH(BC$15,0))),
$DH97="день_2",
$DR97/30*MAX(MIN($AX97,EOMONTH(BC$15,0))-MAX($AW97,BC$15)+1,),
$DH97="раб.день",
$DR97/30*(IFERROR(
_xlfn.LET(_xlpm.VD,
CHOOSE(
{1;2;3;4;5;6;7;8;9;10;11;12;13;14;15;16;17;18},
45658,45659,45660,45661,45662,45663,45664,45665,45711,45724,45778,45779,45785,45786,45820,45821,45965,46022),
_xlfn.LET(_xlpm.DD,
MAX(MIN($AX97,EOMONTH(BC$15,0))-MAX($AW97,BC$15),),
_xlfn.IFS(
AND(MONTH($AW97)=MONTH(BC$15),MONTH($AX97)&lt;&gt;MONTH(BC$15)),
NETWORKDAYS.INTL($AW97,$AW97+_xlpm.DD,1,_xlpm.VD),
AND(MONTH($AW97)&lt;&gt;MONTH(BC$15),MONTH($AX97)=MONTH(BC$15)),
NETWORKDAYS.INTL(($AX97)-_xlpm.DD,$AX97,1,_xlpm.VD),
AND(MONTH($AW97)&lt;MONTH(BC$15),MONTH($AX97)&gt;MONTH(BC$15)),
NETWORKDAYS.INTL((EOMONTH(BC$15-1,1))-_xlpm.DD,EOMONTH(BC$15-1,1),1,_xlpm.VD),
AND(MONTH($AW97)=MONTH(BC$15),MONTH($AX97)=MONTH(BC$15)),
NETWORKDAYS.INTL($AW97,$AX97,1,_xlpm.VD)))),0)),
$DH97="месяц",
$DR97*BC97,
$DH97="неделя",
$DR97*BC97/7*(ROUNDUP((DAY(EOMONTH(BC$15,0)))/4,0))),
0)</f>
        <v/>
      </c>
      <c r="DW97" s="125">
        <f t="array" ref="DW97">
IFERROR(_xlfn.IFS(
$DH97="день_1",
$DR97*$BL97/($AX97-$AW97+1)*BD97*(DAY(EOMONTH(BD$15,0))),
$DH97="день_2",
$DR97/30*MAX(MIN($AX97,EOMONTH(BD$15,0))-MAX($AW97,BD$15)+1,),
$DH97="раб.день",
$DR97/30*(IFERROR(
_xlfn.LET(_xlpm.VD,
CHOOSE(
{1;2;3;4;5;6;7;8;9;10;11;12;13;14;15;16;17;18},
45658,45659,45660,45661,45662,45663,45664,45665,45711,45724,45778,45779,45785,45786,45820,45821,45965,46022),
_xlfn.LET(_xlpm.DD,
MAX(MIN($AX97,EOMONTH(BD$15,0))-MAX($AW97,BD$15),),
_xlfn.IFS(
AND(MONTH($AW97)=MONTH(BD$15),MONTH($AX97)&lt;&gt;MONTH(BD$15)),
NETWORKDAYS.INTL($AW97,$AW97+_xlpm.DD,1,_xlpm.VD),
AND(MONTH($AW97)&lt;&gt;MONTH(BD$15),MONTH($AX97)=MONTH(BD$15)),
NETWORKDAYS.INTL(($AX97)-_xlpm.DD,$AX97,1,_xlpm.VD),
AND(MONTH($AW97)&lt;MONTH(BD$15),MONTH($AX97)&gt;MONTH(BD$15)),
NETWORKDAYS.INTL((EOMONTH(BD$15-1,1))-_xlpm.DD,EOMONTH(BD$15-1,1),1,_xlpm.VD),
AND(MONTH($AW97)=MONTH(BD$15),MONTH($AX97)=MONTH(BD$15)),
NETWORKDAYS.INTL($AW97,$AX97,1,_xlpm.VD)))),0)),
$DH97="месяц",
$DR97*BD97,
$DH97="неделя",
$DR97*BD97/7*(ROUNDUP((DAY(EOMONTH(BD$15,0)))/4,0))),
0)</f>
        <v/>
      </c>
      <c r="DX97" s="125">
        <f t="array" ref="DX97">
IFERROR(_xlfn.IFS(
$DH97="день_1",
$DR97*$BL97/($AX97-$AW97+1)*BE97*(DAY(EOMONTH(BE$15,0))),
$DH97="день_2",
$DR97/30*MAX(MIN($AX97,EOMONTH(BE$15,0))-MAX($AW97,BE$15)+1,),
$DH97="раб.день",
$DR97/30*(IFERROR(
_xlfn.LET(_xlpm.VD,
CHOOSE(
{1;2;3;4;5;6;7;8;9;10;11;12;13;14;15;16;17;18},
45658,45659,45660,45661,45662,45663,45664,45665,45711,45724,45778,45779,45785,45786,45820,45821,45965,46022),
_xlfn.LET(_xlpm.DD,
MAX(MIN($AX97,EOMONTH(BE$15,0))-MAX($AW97,BE$15),),
_xlfn.IFS(
AND(MONTH($AW97)=MONTH(BE$15),MONTH($AX97)&lt;&gt;MONTH(BE$15)),
NETWORKDAYS.INTL($AW97,$AW97+_xlpm.DD,1,_xlpm.VD),
AND(MONTH($AW97)&lt;&gt;MONTH(BE$15),MONTH($AX97)=MONTH(BE$15)),
NETWORKDAYS.INTL(($AX97)-_xlpm.DD,$AX97,1,_xlpm.VD),
AND(MONTH($AW97)&lt;MONTH(BE$15),MONTH($AX97)&gt;MONTH(BE$15)),
NETWORKDAYS.INTL((EOMONTH(BE$15-1,1))-_xlpm.DD,EOMONTH(BE$15-1,1),1,_xlpm.VD),
AND(MONTH($AW97)=MONTH(BE$15),MONTH($AX97)=MONTH(BE$15)),
NETWORKDAYS.INTL($AW97,$AX97,1,_xlpm.VD)))),0)),
$DH97="месяц",
$DR97*BE97,
$DH97="неделя",
$DR97*BE97/7*(ROUNDUP((DAY(EOMONTH(BE$15,0)))/4,0))),
0)</f>
        <v/>
      </c>
      <c r="DY97" s="125">
        <f t="array" ref="DY97">
IFERROR(_xlfn.IFS(
$DH97="день_1",
$DR97*$BL97/($AX97-$AW97+1)*BF97*(DAY(EOMONTH(BF$15,0))),
$DH97="день_2",
$DR97/30*MAX(MIN($AX97,EOMONTH(BF$15,0))-MAX($AW97,BF$15)+1,),
$DH97="раб.день",
$DR97/30*(IFERROR(
_xlfn.LET(_xlpm.VD,
CHOOSE(
{1;2;3;4;5;6;7;8;9;10;11;12;13;14;15;16;17;18},
45658,45659,45660,45661,45662,45663,45664,45665,45711,45724,45778,45779,45785,45786,45820,45821,45965,46022),
_xlfn.LET(_xlpm.DD,
MAX(MIN($AX97,EOMONTH(BF$15,0))-MAX($AW97,BF$15),),
_xlfn.IFS(
AND(MONTH($AW97)=MONTH(BF$15),MONTH($AX97)&lt;&gt;MONTH(BF$15)),
NETWORKDAYS.INTL($AW97,$AW97+_xlpm.DD,1,_xlpm.VD),
AND(MONTH($AW97)&lt;&gt;MONTH(BF$15),MONTH($AX97)=MONTH(BF$15)),
NETWORKDAYS.INTL(($AX97)-_xlpm.DD,$AX97,1,_xlpm.VD),
AND(MONTH($AW97)&lt;MONTH(BF$15),MONTH($AX97)&gt;MONTH(BF$15)),
NETWORKDAYS.INTL((EOMONTH(BF$15-1,1))-_xlpm.DD,EOMONTH(BF$15-1,1),1,_xlpm.VD),
AND(MONTH($AW97)=MONTH(BF$15),MONTH($AX97)=MONTH(BF$15)),
NETWORKDAYS.INTL($AW97,$AX97,1,_xlpm.VD)))),0)),
$DH97="месяц",
$DR97*BF97,
$DH97="неделя",
$DR97*BF97/7*(ROUNDUP((DAY(EOMONTH(BF$15,0)))/4,0))),
0)</f>
        <v/>
      </c>
      <c r="DZ97" s="125">
        <f t="array" ref="DZ97">
IFERROR(_xlfn.IFS(
$DH97="день_1",
$DR97*$BL97/($AX97-$AW97+1)*BG97*(DAY(EOMONTH(BG$15,0))),
$DH97="день_2",
$DR97/30*MAX(MIN($AX97,EOMONTH(BG$15,0))-MAX($AW97,BG$15)+1,),
$DH97="раб.день",
$DR97/30*(IFERROR(
_xlfn.LET(_xlpm.VD,
CHOOSE(
{1;2;3;4;5;6;7;8;9;10;11;12;13;14;15;16;17;18},
45658,45659,45660,45661,45662,45663,45664,45665,45711,45724,45778,45779,45785,45786,45820,45821,45965,46022),
_xlfn.LET(_xlpm.DD,
MAX(MIN($AX97,EOMONTH(BG$15,0))-MAX($AW97,BG$15),),
_xlfn.IFS(
AND(MONTH($AW97)=MONTH(BG$15),MONTH($AX97)&lt;&gt;MONTH(BG$15)),
NETWORKDAYS.INTL($AW97,$AW97+_xlpm.DD,1,_xlpm.VD),
AND(MONTH($AW97)&lt;&gt;MONTH(BG$15),MONTH($AX97)=MONTH(BG$15)),
NETWORKDAYS.INTL(($AX97)-_xlpm.DD,$AX97,1,_xlpm.VD),
AND(MONTH($AW97)&lt;MONTH(BG$15),MONTH($AX97)&gt;MONTH(BG$15)),
NETWORKDAYS.INTL((EOMONTH(BG$15-1,1))-_xlpm.DD,EOMONTH(BG$15-1,1),1,_xlpm.VD),
AND(MONTH($AW97)=MONTH(BG$15),MONTH($AX97)=MONTH(BG$15)),
NETWORKDAYS.INTL($AW97,$AX97,1,_xlpm.VD)))),0)),
$DH97="месяц",
$DR97*BG97,
$DH97="неделя",
$DR97*BG97/7*(ROUNDUP((DAY(EOMONTH(BG$15,0)))/4,0))),
0)</f>
        <v/>
      </c>
      <c r="EA97" s="125">
        <f t="array" ref="EA97">
IFERROR(_xlfn.IFS(
$DH97="день_1",
$DR97*$BL97/($AX97-$AW97+1)*BH97*(DAY(EOMONTH(BH$15,0))),
$DH97="день_2",
$DR97/30*MAX(MIN($AX97,EOMONTH(BH$15,0))-MAX($AW97,BH$15)+1,),
$DH97="раб.день",
$DR97/30*(IFERROR(
_xlfn.LET(_xlpm.VD,
CHOOSE(
{1;2;3;4;5;6;7;8;9;10;11;12;13;14;15;16;17;18},
45658,45659,45660,45661,45662,45663,45664,45665,45711,45724,45778,45779,45785,45786,45820,45821,45965,46022),
_xlfn.LET(_xlpm.DD,
MAX(MIN($AX97,EOMONTH(BH$15,0))-MAX($AW97,BH$15),),
_xlfn.IFS(
AND(MONTH($AW97)=MONTH(BH$15),MONTH($AX97)&lt;&gt;MONTH(BH$15)),
NETWORKDAYS.INTL($AW97,$AW97+_xlpm.DD,1,_xlpm.VD),
AND(MONTH($AW97)&lt;&gt;MONTH(BH$15),MONTH($AX97)=MONTH(BH$15)),
NETWORKDAYS.INTL(($AX97)-_xlpm.DD,$AX97,1,_xlpm.VD),
AND(MONTH($AW97)&lt;MONTH(BH$15),MONTH($AX97)&gt;MONTH(BH$15)),
NETWORKDAYS.INTL((EOMONTH(BH$15-1,1))-_xlpm.DD,EOMONTH(BH$15-1,1),1,_xlpm.VD),
AND(MONTH($AW97)=MONTH(BH$15),MONTH($AX97)=MONTH(BH$15)),
NETWORKDAYS.INTL($AW97,$AX97,1,_xlpm.VD)))),0)),
$DH97="месяц",
$DR97*BH97,
$DH97="неделя",
$DR97*BH97/7*(ROUNDUP((DAY(EOMONTH(BH$15,0)))/4,0))),
0)</f>
        <v/>
      </c>
      <c r="EB97" s="125">
        <f t="array" ref="EB97">
IFERROR(_xlfn.IFS(
$DH97="день_1",
$DR97*$BL97/($AX97-$AW97+1)*BI97*(DAY(EOMONTH(BI$15,0))),
$DH97="день_2",
$DR97/30*MAX(MIN($AX97,EOMONTH(BI$15,0))-MAX($AW97,BI$15)+1,),
$DH97="раб.день",
$DR97/30*(IFERROR(
_xlfn.LET(_xlpm.VD,
CHOOSE(
{1;2;3;4;5;6;7;8;9;10;11;12;13;14;15;16;17;18},
45658,45659,45660,45661,45662,45663,45664,45665,45711,45724,45778,45779,45785,45786,45820,45821,45965,46022),
_xlfn.LET(_xlpm.DD,
MAX(MIN($AX97,EOMONTH(BI$15,0))-MAX($AW97,BI$15),),
_xlfn.IFS(
AND(MONTH($AW97)=MONTH(BI$15),MONTH($AX97)&lt;&gt;MONTH(BI$15)),
NETWORKDAYS.INTL($AW97,$AW97+_xlpm.DD,1,_xlpm.VD),
AND(MONTH($AW97)&lt;&gt;MONTH(BI$15),MONTH($AX97)=MONTH(BI$15)),
NETWORKDAYS.INTL(($AX97)-_xlpm.DD,$AX97,1,_xlpm.VD),
AND(MONTH($AW97)&lt;MONTH(BI$15),MONTH($AX97)&gt;MONTH(BI$15)),
NETWORKDAYS.INTL((EOMONTH(BI$15-1,1))-_xlpm.DD,EOMONTH(BI$15-1,1),1,_xlpm.VD),
AND(MONTH($AW97)=MONTH(BI$15),MONTH($AX97)=MONTH(BI$15)),
NETWORKDAYS.INTL($AW97,$AX97,1,_xlpm.VD)))),0)),
$DH97="месяц",
$DR97*BI97,
$DH97="неделя",
$DR97*BI97/7*(ROUNDUP((DAY(EOMONTH(BI$15,0)))/4,0))),
0)</f>
        <v/>
      </c>
      <c r="EC97" s="125">
        <f t="array" ref="EC97">
IFERROR(_xlfn.IFS(
$DH97="день_1",
$DR97*$BL97/($AX97-$AW97+1)*BJ97*(DAY(EOMONTH(BJ$15,0))),
$DH97="день_2",
$DR97/30*MAX(MIN($AX97,EOMONTH(BJ$15,0))-MAX($AW97,BJ$15)+1,),
$DH97="раб.день",
$DR97/30*(IFERROR(
_xlfn.LET(_xlpm.VD,
CHOOSE(
{1;2;3;4;5;6;7;8;9;10;11;12;13;14;15;16;17;18},
45658,45659,45660,45661,45662,45663,45664,45665,45711,45724,45778,45779,45785,45786,45820,45821,45965,46022),
_xlfn.LET(_xlpm.DD,
MAX(MIN($AX97,EOMONTH(BJ$15,0))-MAX($AW97,BJ$15),),
_xlfn.IFS(
AND(MONTH($AW97)=MONTH(BJ$15),MONTH($AX97)&lt;&gt;MONTH(BJ$15)),
NETWORKDAYS.INTL($AW97,$AW97+_xlpm.DD,1,_xlpm.VD),
AND(MONTH($AW97)&lt;&gt;MONTH(BJ$15),MONTH($AX97)=MONTH(BJ$15)),
NETWORKDAYS.INTL(($AX97)-_xlpm.DD,$AX97,1,_xlpm.VD),
AND(MONTH($AW97)&lt;MONTH(BJ$15),MONTH($AX97)&gt;MONTH(BJ$15)),
NETWORKDAYS.INTL((EOMONTH(BJ$15-1,1))-_xlpm.DD,EOMONTH(BJ$15-1,1),1,_xlpm.VD),
AND(MONTH($AW97)=MONTH(BJ$15),MONTH($AX97)=MONTH(BJ$15)),
NETWORKDAYS.INTL($AW97,$AX97,1,_xlpm.VD)))),0)),
$DH97="месяц",
$DR97*BJ97,
$DH97="неделя",
$DR97*BJ97/7*(ROUNDUP((DAY(EOMONTH(BJ$15,0)))/4,0))),
0)</f>
        <v/>
      </c>
      <c r="ED97" s="125">
        <f t="array" ref="ED97">
IFERROR(_xlfn.IFS(
$DH97="день_1",
$DR97*$BL97/($AX97-$AW97+1)*BK97*(DAY(EOMONTH(BK$15,0))),
$DH97="день_2",
$DR97/30*MAX(MIN($AX97,EOMONTH(BK$15,0))-MAX($AW97,BK$15)+1,),
$DH97="раб.день",
$DR97/30*(IFERROR(
_xlfn.LET(_xlpm.VD,
CHOOSE(
{1;2;3;4;5;6;7;8;9;10;11;12;13;14;15;16;17;18},
45658,45659,45660,45661,45662,45663,45664,45665,45711,45724,45778,45779,45785,45786,45820,45821,45965,46022),
_xlfn.LET(_xlpm.DD,
MAX(MIN($AX97,EOMONTH(BK$15,0))-MAX($AW97,BK$15),),
_xlfn.IFS(
AND(MONTH($AW97)=MONTH(BK$15),MONTH($AX97)&lt;&gt;MONTH(BK$15)),
NETWORKDAYS.INTL($AW97,$AW97+_xlpm.DD,1,_xlpm.VD),
AND(MONTH($AW97)&lt;&gt;MONTH(BK$15),MONTH($AX97)=MONTH(BK$15)),
NETWORKDAYS.INTL(($AX97)-_xlpm.DD,$AX97,1,_xlpm.VD),
AND(MONTH($AW97)&lt;MONTH(BK$15),MONTH($AX97)&gt;MONTH(BK$15)),
NETWORKDAYS.INTL((EOMONTH(BK$15-1,1))-_xlpm.DD,EOMONTH(BK$15-1,1),1,_xlpm.VD),
AND(MONTH($AW97)=MONTH(BK$15),MONTH($AX97)=MONTH(BK$15)),
NETWORKDAYS.INTL($AW97,$AX97,1,_xlpm.VD)))),0)),
$DH97="месяц",
$DR97*BK97,
$DH97="неделя",
$DR97*BK97/7*(ROUNDUP((DAY(EOMONTH(BK$15,0)))/4,0))),
0)</f>
        <v/>
      </c>
      <c r="EE97" s="125">
        <f>SUM($DS97,$DT97,$DU97,$DV97,$DW97,$DX97,$DY97,$DZ97,$EA97,$EB97,$EC97,$ED97)</f>
        <v/>
      </c>
      <c r="EF97" s="125">
        <f>IFERROR(ROUND($EE97*(1+$EP97),2),0)</f>
        <v/>
      </c>
      <c r="EG97" s="128" t="n">
        <v>1</v>
      </c>
      <c r="EH97" s="126" t="n">
        <v>0</v>
      </c>
      <c r="EI97" s="126">
        <f>ROUND(SUM($EH97:$EH97)*SUM($AB97:$AB97)*$EG97,2)</f>
        <v/>
      </c>
      <c r="EJ97" s="126">
        <f>ROUND($EI97*(1+$EP97),2)</f>
        <v/>
      </c>
      <c r="EK97" s="126" t="n">
        <v>0</v>
      </c>
      <c r="EL97" s="126">
        <f>ROUND(SUM($EK97:$EK97)*SUM($AB97:$AB97)*$EG97,2)</f>
        <v/>
      </c>
      <c r="EM97" s="126">
        <f>ROUND($EL97*(1+$EP97),2)</f>
        <v/>
      </c>
      <c r="EN97" s="126">
        <f>SUM($EE97,$EI97,$EL97)</f>
        <v/>
      </c>
      <c r="EO97" s="126">
        <f>SUM($EF97,$EJ97,$EM97)</f>
        <v/>
      </c>
      <c r="EP97" s="59" t="inlineStr">
        <is>
          <t>20%</t>
        </is>
      </c>
      <c r="EQ97" s="59" t="n"/>
      <c r="ER97" s="60">
        <f t="array" ref="ER97">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MATCH(ES97,
{"AMS";"RussOutdoor";"HD Outdoor";"Ingroup";"IQ";"Ledproduction";"LisChannel";"Logic";"Media-PPL";"NovikovTV | НовиковТВ";"SMA";"SOK";"КрокусТВ | CrocusTV | IndoorTV";"Сити";"ТЯК Москва"},
0)),"")</f>
        <v/>
      </c>
      <c r="ES97" s="60" t="n"/>
      <c r="ET97" s="60">
        <f t="array" ref="ET97">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MATCH(ES97,
{"AMS";"RussOutdoor";"HD Outdoor";"Ingroup";"IQ";"Ledproduction";"LisChannel";"Logic";"Media-PPL";"NovikovTV | НовиковТВ";"SMA";"SOK";"КрокусТВ | CrocusTV | IndoorTV";"Сити";"ТЯК Москва"},
0)),"")</f>
        <v/>
      </c>
      <c r="EU97" s="60" t="n"/>
      <c r="EV97" s="60" t="n"/>
      <c r="EX97" s="110">
        <f t="array" ref="EX97">
($AR97/30
+N("ТРАФИК ПЛОЩАДКИ"))*
(IFERROR(
_xlfn.LET(
_xlpm.GPR,
HLOOKUP($L97,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(MATCH($T97,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IF($Q97="цифровой",_xlpm.GPR/$AG97,_xlpm.GPR/60)),
0)
+N("DWELL TIME"))*
(IF($AB97=0,0,IF($AB97=1,0.3,IF($AB97=2,0.5,IF($AB97&gt;2,1))))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_xlfn.IFS($AC97="да",1.2,$AC97="нет",1)*
_xlfn.IFS($AD97="да",1.2,$AD97="нет",1)*
IF(R97="статический",1,1.2)*
$X97*
INDEX(
{1.2;1;1.2;1.2;1;1.2;1.2;1.2;1.2;1.2;1.2;1;1.2;1.2;1.2;1.2;1;1;1.2;1.2;1.2;1;1;1;1;1.2;1.2;1.2;1.2;1;1;1;1;1.2;1.2;1.2;1.2;1.2;1.2;1.2;1.2;1;1;1.2;1;1;1;1;1.5;1;1;1.5;1.5;1.2},
MATCH($Q97,_xlpm.MI,0)))&gt;{0.02;0.04;0.06;0.1;0.2;0.4;0.6;0.8;1;2;4;6})),
{0;1;2;3;4;5;6;7;8;9;10;11;12},
0)))
+N("КОЭФФИЦИЕНТ КОНТАКТА"))))*
(_xlfn.IFS($X97&lt;0.1,$X97/1000,$X97&gt;25,5.2,AND($X97&gt;=0.1,$X97&lt;=25),(($X97*2+0.1)/10)*($X97/10)))*
IFERROR((_xlfn.LET(
_xlpm.MA,
{0;0.8;0.85;0.9;0.95;1},
_xlpm.MAA,
{0;1;2;3;4;5},
INDEX(_xlpm.MA,MATCH(SUMPRODUCT(--((IF(ROUND(_xlpm.MAA,1)&gt;5,5,ROUND($AB97,1)))&gt;{0;1;2;3;4;5})),_xlpm.MAA,0)))
+N("КОЭФФИЦИЕНТ КОЛ-ВО КОНСТРУКЦИЙ")),1)*
$AB97,0))*
(IF($Q97="цифровой",$AG97/15*$AI97,1)
+N("ДЛЯ ЦИФРЫ"))</f>
        <v/>
      </c>
      <c r="EY97" s="110">
        <f>IFERROR(EX97*AY97,0)</f>
        <v/>
      </c>
      <c r="EZ97" s="131">
        <f>IFERROR(DP97/EY97*1000,0)</f>
        <v/>
      </c>
      <c r="FA97" s="112">
        <f>IFERROR(FC97/FB97,0)</f>
        <v/>
      </c>
      <c r="FB97" s="112">
        <f>IFERROR((FC97/(EY97/FF97*#REF!))*0.825,0)</f>
        <v/>
      </c>
      <c r="FC97" s="112">
        <f>IFERROR(((EX97*30/AR97)*100)/30,0)</f>
        <v/>
      </c>
      <c r="FD97" s="112">
        <f>IFERROR(EY97/G97*100%,0)</f>
        <v/>
      </c>
      <c r="FE97" s="112">
        <f>IFERROR(FD97/FC97*100%,0)</f>
        <v/>
      </c>
      <c r="FF97" s="110">
        <f>IFERROR(AR97/30*AY97,0)</f>
        <v/>
      </c>
    </row>
    <row r="98" ht="13" customHeight="1">
      <c r="A98" s="59" t="n"/>
      <c r="B98" s="60" t="n"/>
      <c r="C98" s="60" t="n"/>
      <c r="D98" s="60">
        <f t="array" ref="D98">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MATCH($E98,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98" s="60">
        <f t="array" ref="E98">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MATCH($F98,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98" s="60" t="inlineStr"/>
      <c r="G98" s="60" t="n"/>
      <c r="H98" s="60">
        <f t="array" ref="H98">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MATCH($I98,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98" s="60" t="n"/>
      <c r="J98" s="60" t="n"/>
      <c r="K98" s="60" t="n"/>
      <c r="L98" s="60" t="n"/>
      <c r="M98" s="60" t="n"/>
      <c r="N98" s="60" t="n"/>
      <c r="O98" s="60" t="n"/>
      <c r="P98" s="60">
        <f t="array" ref="P98">
_xlfn.IFS(
ISNUMBER(MATCH($Q98,{"шелфбаннер","разделитель","монетница","чековая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ISNUMBER(MATCH($Q98,{"LED/LCD","видеокулер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ISNUMBER(MATCH($Q98,{"автомобиль","машина","выставочное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ISNUMBER(MATCH($Q98,{"билборд","лифтовая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ISNUMBER(MATCH($Q98,{"навигация","подвесной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ISNUMBER(MATCH($Q98,{"движущаяся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ISNUMBER(MATCH($Q98,{"каталог","журнал"},)),
"Пресса",
$Q98="","")</f>
        <v/>
      </c>
      <c r="Q98" s="60" t="n"/>
      <c r="R98" s="60">
        <f t="array" ref="R98">
IFERROR(
_xlfn.IFS(
OR(ISNUMBER(MATCH($Q98,{"экспозиция","макет","стенд","автостенд","авто стенд","выставочное пространство","выставочные стенды","модульные выставочные стенды","3Д конструкция","3D конструкция"},)),P98="Экспонирование"),
"нестандартный",
ISNUMBER(MATCH($Q98,{"скроллер","призматрон"},)),
"динамический",
$P98="Видео",
"цифровой",
OR($P98="Пресса",$P98="Щит",$P98="POSm",$P98="Подвес",$P98="Брендирование/оклейка"),
"статический"),"")</f>
        <v/>
      </c>
      <c r="S98" s="59" t="n"/>
      <c r="T98" s="60" t="n"/>
      <c r="U98" s="60" t="n"/>
      <c r="V98" s="60">
        <f>
IF(P98="Видео",
"цифровой постер/ролик",
IF(ISNUMBER(MATCH(Q98,{"короб световой","короб световой | лайтбокс","короб световой | кристалайт","лайтбокс","лайт бокс","кристалайт","LB","lightbox"},)),
"бэклит",
IF(P98="Брендирование/оклейка",
"перфарированная пленка/самоклейка",
IF(P98="Экспонирование",
"под запрос",
IF(P98="Подвес",
"баннер/ткань",
"")))))</f>
        <v/>
      </c>
      <c r="W98" s="59" t="n"/>
      <c r="X98" s="59" t="n"/>
      <c r="Y98" s="59" t="n"/>
      <c r="Z98" s="61" t="n"/>
      <c r="AA98" s="61" t="n"/>
      <c r="AB98" s="61">
        <f>IF(BL98&gt;0,Z98,0)</f>
        <v/>
      </c>
      <c r="AC98" s="59" t="n"/>
      <c r="AD98" s="59" t="n"/>
      <c r="AE98" s="59" t="n"/>
      <c r="AF98" s="59" t="n"/>
      <c r="AG98" s="59" t="n"/>
      <c r="AH98" s="59" t="n"/>
      <c r="AI98" s="59" t="n"/>
      <c r="AJ98" s="59" t="n"/>
      <c r="AK98" s="59" t="n"/>
      <c r="AL98" s="62">
        <f>IFERROR(IF(OR(R98="статический",R98="динамический",R98="нестандартный",R98="",R98=""),"-",IF(AND(AH98="-",AI98="-"),"-",AK98*3600/AH98*AI98)),"-")</f>
        <v/>
      </c>
      <c r="AM98" s="62">
        <f>IFERROR(IF(OR(R98="статический",R98="динамический",R98="",R98="", R98="BTL",R98="нестандартный"),"-",AG98*AI98*AL98/60),"-")</f>
        <v/>
      </c>
      <c r="AN98" s="63">
        <f>IFERROR(IF(AH98="","-",AG98*AI98/AH98),"-")</f>
        <v/>
      </c>
      <c r="AO98" s="59">
        <f>IFERROR(IF(OR($R98="статический",$R98="динамический",$R98="",$R98="",$R98="BTL",$R98="нестандартный"),"-",$AL98*$AY98),"-")</f>
        <v/>
      </c>
      <c r="AP98" s="62">
        <f>IFERROR(IF(OR($R98="статический",$R98="динамический",$R98="",$R98="",$R98="BTL",$R98="нестандартный"),"-",$AM98*AY98),"-")</f>
        <v/>
      </c>
      <c r="AQ98" s="64" t="n"/>
      <c r="AR98" s="61" t="n"/>
      <c r="AS98" s="61" t="n"/>
      <c r="AT98" s="61" t="n"/>
      <c r="AU98" s="65" t="n"/>
      <c r="AV98" s="124">
        <f>IFERROR(DR98/AT98*1000,"n/a")</f>
        <v/>
      </c>
      <c r="AW98" s="67" t="n"/>
      <c r="AX98" s="67" t="n"/>
      <c r="AY98" s="43">
        <f>IFERROR(IF(OR($AW98="",$AX98=""),"",_xlfn.DAYS($AX98+1,$AW98)),"")</f>
        <v/>
      </c>
      <c r="AZ98" s="68">
        <f t="array" ref="AZ98">
_xlfn.LET(_xlpm.COEFF,
IF($AW98+$AX98=0,0,IF(MAX(MIN($AX98,EOMONTH(AZ$15,0))-MAX($AW98,AZ$15)+1,)&gt;0,1,0)),
_xlfn.IFS(
$ES98="LisChannel",
_xlpm.COEFF*
INDEX({1;1;1.2;1.2;1;1;1;1;1.2;1.2;1.2;1.2},
MATCH(MONTH(AZ$15),
{1,2,3,4,5,6,7,8,9,10,11,12})),
CONCATENATE($ES98," ",$L98)="RussOutdoor метро",
_xlpm.COEFF*
INDEX({0.8;0.9;1.1;1.1;1;1;1;1;1.1;1.1;1.1;1.1},
MATCH(MONTH(AZ$15),
{1,2,3,4,5,6,7,8,9,10,11,12})),
$ES98&lt;&gt;"LisChannel",
_xlpm.COEFF,
$ES98&lt;&gt;"RussOutdoor",
_xlpm.COEFF))</f>
        <v/>
      </c>
      <c r="BA98" s="68">
        <f t="array" ref="BA98">
_xlfn.LET(_xlpm.COEFF,
IF($AW98+$AX98=0,0,IF(MAX(MIN($AX98,EOMONTH(BA$15,0))-MAX($AW98,BA$15)+1,)&gt;0,1,0)),
_xlfn.IFS(
$ES98="LisChannel",
_xlpm.COEFF*
INDEX({1;1;1.2;1.2;1;1;1;1;1.2;1.2;1.2;1.2},
MATCH(MONTH(BA$15),
{1,2,3,4,5,6,7,8,9,10,11,12})),
CONCATENATE($ES98," ",$L98)="RussOutdoor метро",
_xlpm.COEFF*
INDEX({0.8;0.9;1.1;1.1;1;1;1;1;1.1;1.1;1.1;1.1},
MATCH(MONTH(BA$15),
{1,2,3,4,5,6,7,8,9,10,11,12})),
$ES98&lt;&gt;"LisChannel",
_xlpm.COEFF,
$ES98&lt;&gt;"RussOutdoor",
_xlpm.COEFF))</f>
        <v/>
      </c>
      <c r="BB98" s="68">
        <f t="array" ref="BB98">
_xlfn.LET(_xlpm.COEFF,
IF($AW98+$AX98=0,0,IF(MAX(MIN($AX98,EOMONTH(BB$15,0))-MAX($AW98,BB$15)+1,)&gt;0,1,0)),
_xlfn.IFS(
$ES98="LisChannel",
_xlpm.COEFF*
INDEX({1;1;1.2;1.2;1;1;1;1;1.2;1.2;1.2;1.2},
MATCH(MONTH(BB$15),
{1,2,3,4,5,6,7,8,9,10,11,12})),
CONCATENATE($ES98," ",$L98)="RussOutdoor метро",
_xlpm.COEFF*
INDEX({0.8;0.9;1.1;1.1;1;1;1;1;1.1;1.1;1.1;1.1},
MATCH(MONTH(BB$15),
{1,2,3,4,5,6,7,8,9,10,11,12})),
$ES98&lt;&gt;"LisChannel",
_xlpm.COEFF,
$ES98&lt;&gt;"RussOutdoor",
_xlpm.COEFF))</f>
        <v/>
      </c>
      <c r="BC98" s="68">
        <f t="array" ref="BC98">
_xlfn.LET(_xlpm.COEFF,
IF($AW98+$AX98=0,0,IF(MAX(MIN($AX98,EOMONTH(BC$15,0))-MAX($AW98,BC$15)+1,)&gt;0,1,0)),
_xlfn.IFS(
$ES98="LisChannel",
_xlpm.COEFF*
INDEX({1;1;1.2;1.2;1;1;1;1;1.2;1.2;1.2;1.2},
MATCH(MONTH(BC$15),
{1,2,3,4,5,6,7,8,9,10,11,12})),
CONCATENATE($ES98," ",$L98)="RussOutdoor метро",
_xlpm.COEFF*
INDEX({0.8;0.9;1.1;1.1;1;1;1;1;1.1;1.1;1.1;1.1},
MATCH(MONTH(BC$15),
{1,2,3,4,5,6,7,8,9,10,11,12})),
$ES98&lt;&gt;"LisChannel",
_xlpm.COEFF,
$ES98&lt;&gt;"RussOutdoor",
_xlpm.COEFF))</f>
        <v/>
      </c>
      <c r="BD98" s="68">
        <f t="array" ref="BD98">
_xlfn.LET(_xlpm.COEFF,
IF($AW98+$AX98=0,0,IF(MAX(MIN($AX98,EOMONTH(BD$15,0))-MAX($AW98,BD$15)+1,)&gt;0,1,0)),
_xlfn.IFS(
$ES98="LisChannel",
_xlpm.COEFF*
INDEX({1;1;1.2;1.2;1;1;1;1;1.2;1.2;1.2;1.2},
MATCH(MONTH(BD$15),
{1,2,3,4,5,6,7,8,9,10,11,12})),
CONCATENATE($ES98," ",$L98)="RussOutdoor метро",
_xlpm.COEFF*
INDEX({0.8;0.9;1.1;1.1;1;1;1;1;1.1;1.1;1.1;1.1},
MATCH(MONTH(BD$15),
{1,2,3,4,5,6,7,8,9,10,11,12})),
$ES98&lt;&gt;"LisChannel",
_xlpm.COEFF,
$ES98&lt;&gt;"RussOutdoor",
_xlpm.COEFF))</f>
        <v/>
      </c>
      <c r="BE98" s="68">
        <f t="array" ref="BE98">
_xlfn.LET(_xlpm.COEFF,
IF($AW98+$AX98=0,0,IF(MAX(MIN($AX98,EOMONTH(BE$15,0))-MAX($AW98,BE$15)+1,)&gt;0,1,0)),
_xlfn.IFS(
$ES98="LisChannel",
_xlpm.COEFF*
INDEX({1;1;1.2;1.2;1;1;1;1;1.2;1.2;1.2;1.2},
MATCH(MONTH(BE$15),
{1,2,3,4,5,6,7,8,9,10,11,12})),
CONCATENATE($ES98," ",$L98)="RussOutdoor метро",
_xlpm.COEFF*
INDEX({0.8;0.9;1.1;1.1;1;1;1;1;1.1;1.1;1.1;1.1},
MATCH(MONTH(BE$15),
{1,2,3,4,5,6,7,8,9,10,11,12})),
$ES98&lt;&gt;"LisChannel",
_xlpm.COEFF,
$ES98&lt;&gt;"RussOutdoor",
_xlpm.COEFF))</f>
        <v/>
      </c>
      <c r="BF98" s="68">
        <f t="array" ref="BF98">
_xlfn.LET(_xlpm.COEFF,
IF($AW98+$AX98=0,0,IF(MAX(MIN($AX98,EOMONTH(BF$15,0))-MAX($AW98,BF$15)+1,)&gt;0,1,0)),
_xlfn.IFS(
$ES98="LisChannel",
_xlpm.COEFF*
INDEX({1;1;1.2;1.2;1;1;1;1;1.2;1.2;1.2;1.2},
MATCH(MONTH(BF$15),
{1,2,3,4,5,6,7,8,9,10,11,12})),
CONCATENATE($ES98," ",$L98)="RussOutdoor метро",
_xlpm.COEFF*
INDEX({0.8;0.9;1.1;1.1;1;1;1;1;1.1;1.1;1.1;1.1},
MATCH(MONTH(BF$15),
{1,2,3,4,5,6,7,8,9,10,11,12})),
$ES98&lt;&gt;"LisChannel",
_xlpm.COEFF,
$ES98&lt;&gt;"RussOutdoor",
_xlpm.COEFF))</f>
        <v/>
      </c>
      <c r="BG98" s="68">
        <f t="array" ref="BG98">
_xlfn.LET(_xlpm.COEFF,
IF($AW98+$AX98=0,0,IF(MAX(MIN($AX98,EOMONTH(BG$15,0))-MAX($AW98,BG$15)+1,)&gt;0,1,0)),
_xlfn.IFS(
$ES98="LisChannel",
_xlpm.COEFF*
INDEX({1;1;1.2;1.2;1;1;1;1;1.2;1.2;1.2;1.2},
MATCH(MONTH(BG$15),
{1,2,3,4,5,6,7,8,9,10,11,12})),
CONCATENATE($ES98," ",$L98)="RussOutdoor метро",
_xlpm.COEFF*
INDEX({0.8;0.9;1.1;1.1;1;1;1;1;1.1;1.1;1.1;1.1},
MATCH(MONTH(BG$15),
{1,2,3,4,5,6,7,8,9,10,11,12})),
$ES98&lt;&gt;"LisChannel",
_xlpm.COEFF,
$ES98&lt;&gt;"RussOutdoor",
_xlpm.COEFF))</f>
        <v/>
      </c>
      <c r="BH98" s="68">
        <f t="array" ref="BH98">
_xlfn.LET(_xlpm.COEFF,
IF($AW98+$AX98=0,0,IF(MAX(MIN($AX98,EOMONTH(BH$15,0))-MAX($AW98,BH$15)+1,)&gt;0,1,0)),
_xlfn.IFS(
$ES98="LisChannel",
_xlpm.COEFF*
INDEX({1;1;1.2;1.2;1;1;1;1;1.2;1.2;1.2;1.2},
MATCH(MONTH(BH$15),
{1,2,3,4,5,6,7,8,9,10,11,12})),
CONCATENATE($ES98," ",$L98)="RussOutdoor метро",
_xlpm.COEFF*
INDEX({0.8;0.9;1.1;1.1;1;1;1;1;1.1;1.1;1.1;1.1},
MATCH(MONTH(BH$15),
{1,2,3,4,5,6,7,8,9,10,11,12})),
$ES98&lt;&gt;"LisChannel",
_xlpm.COEFF,
$ES98&lt;&gt;"RussOutdoor",
_xlpm.COEFF))</f>
        <v/>
      </c>
      <c r="BI98" s="68">
        <f t="array" ref="BI98">
_xlfn.LET(_xlpm.COEFF,
IF($AW98+$AX98=0,0,IF(MAX(MIN($AX98,EOMONTH(BI$15,0))-MAX($AW98,BI$15)+1,)&gt;0,1,0)),
_xlfn.IFS(
$ES98="LisChannel",
_xlpm.COEFF*
INDEX({1;1;1.2;1.2;1;1;1;1;1.2;1.2;1.2;1.2},
MATCH(MONTH(BI$15),
{1,2,3,4,5,6,7,8,9,10,11,12})),
CONCATENATE($ES98," ",$L98)="RussOutdoor метро",
_xlpm.COEFF*
INDEX({0.8;0.9;1.1;1.1;1;1;1;1;1.1;1.1;1.1;1.1},
MATCH(MONTH(BI$15),
{1,2,3,4,5,6,7,8,9,10,11,12})),
$ES98&lt;&gt;"LisChannel",
_xlpm.COEFF,
$ES98&lt;&gt;"RussOutdoor",
_xlpm.COEFF))</f>
        <v/>
      </c>
      <c r="BJ98" s="68">
        <f t="array" ref="BJ98">
_xlfn.LET(_xlpm.COEFF,
IF($AW98+$AX98=0,0,IF(MAX(MIN($AX98,EOMONTH(BJ$15,0))-MAX($AW98,BJ$15)+1,)&gt;0,1,0)),
_xlfn.IFS(
$ES98="LisChannel",
_xlpm.COEFF*
INDEX({1;1;1.2;1.2;1;1;1;1;1.2;1.2;1.2;1.2},
MATCH(MONTH(BJ$15),
{1,2,3,4,5,6,7,8,9,10,11,12})),
CONCATENATE($ES98," ",$L98)="RussOutdoor метро",
_xlpm.COEFF*
INDEX({0.8;0.9;1.1;1.1;1;1;1;1;1.1;1.1;1.1;1.1},
MATCH(MONTH(BJ$15),
{1,2,3,4,5,6,7,8,9,10,11,12})),
$ES98&lt;&gt;"LisChannel",
_xlpm.COEFF,
$ES98&lt;&gt;"RussOutdoor",
_xlpm.COEFF))</f>
        <v/>
      </c>
      <c r="BK98" s="68">
        <f t="array" ref="BK98">
_xlfn.LET(_xlpm.COEFF,
IF($AW98+$AX98=0,0,IF(MAX(MIN($AX98,EOMONTH(BK$15,0))-MAX($AW98,BK$15)+1,)&gt;0,1,0)),
_xlfn.IFS(
$ES98="LisChannel",
_xlpm.COEFF*
INDEX({1;1;1.2;1.2;1;1;1;1;1.2;1.2;1.2;1.2},
MATCH(MONTH(BK$15),
{1,2,3,4,5,6,7,8,9,10,11,12})),
CONCATENATE($ES98," ",$L98)="RussOutdoor метро",
_xlpm.COEFF*
INDEX({0.8;0.9;1.1;1.1;1;1;1;1;1.1;1.1;1.1;1.1},
MATCH(MONTH(BK$15),
{1,2,3,4,5,6,7,8,9,10,11,12})),
$ES98&lt;&gt;"LisChannel",
_xlpm.COEFF,
$ES98&lt;&gt;"RussOutdoor",
_xlpm.COEFF))</f>
        <v/>
      </c>
      <c r="BL98" s="62">
        <f>COUNTIFS($AZ98:$BK98,"&gt;0")</f>
        <v/>
      </c>
      <c r="BM98" s="65" t="n"/>
      <c r="BN98" s="125">
        <f>$DJ98</f>
        <v/>
      </c>
      <c r="BO98" s="63">
        <f>$DQ98</f>
        <v/>
      </c>
      <c r="BP98" s="125">
        <f>
IFERROR(
IF($BL98=0,0,
$BN98*(1-$BO98)),
0)</f>
        <v/>
      </c>
      <c r="BQ98" s="125">
        <f t="array" ref="BQ98">
IFERROR(
_xlfn.IFS(
$DH98="день_1",
$BP98*$BL98/($AX98-$AW98+1)*AZ98*(DAY(EOMONTH(AZ$15,0))),
$DH98="день_2",
$BP98/30*MAX(MIN($AX98,EOMONTH(AZ$15,0))-MAX($AW98,AZ$15)+1,),
$DH98="раб.день",
$BP98/30*(IFERROR(
_xlfn.LET(_xlpm.VD,
CHOOSE(
{1;2;3;4;5;6;7;8;9;10;11;12;13;14;15;16;17;18},
45658,45659,45660,45661,45662,45663,45664,45665,45711,45724,45778,45779,45785,45786,45820,45821,45965,46022),
_xlfn.LET(_xlpm.DD,
MAX(MIN($AX98,EOMONTH(AZ$15,0))-MAX($AW98,AZ$15),),
_xlfn.IFS(
AND(MONTH($AW98)=MONTH(AZ$15),MONTH($AX98)&lt;&gt;MONTH(AZ$15)),
NETWORKDAYS.INTL($AW98,$AW98+_xlpm.DD,1,_xlpm.VD),
AND(MONTH($AW98)&lt;&gt;MONTH(AZ$15),MONTH($AX98)=MONTH(AZ$15)),
NETWORKDAYS.INTL(($AX98)-_xlpm.DD,$AX98,1,_xlpm.VD),
AND(MONTH($AW98)&lt;MONTH(AZ$15),MONTH($AX98)&gt;MONTH(AZ$15)),
NETWORKDAYS.INTL((EOMONTH(AZ$15-1,1))-_xlpm.DD,EOMONTH(AZ$15-1,1),1,_xlpm.VD),
AND(MONTH($AW98)=MONTH(AZ$15),MONTH($AX98)=MONTH(AZ$15)),
NETWORKDAYS.INTL($AW98,$AX98,1,_xlpm.VD)))),0)),
$DH98="месяц",
$BP98*AZ98,
$DH98="неделя",
$BP98*AZ98/7*(ROUNDUP((DAY(EOMONTH(AZ$15,0)))/4,0))),
0)</f>
        <v/>
      </c>
      <c r="BR98" s="125">
        <f t="array" ref="BR98">
IFERROR(
_xlfn.IFS(
$DH98="день_1",
$BP98*$BL98/($AX98-$AW98+1)*BA98*(DAY(EOMONTH(BA$15,0))),
$DH98="день_2",
$BP98/30*MAX(MIN($AX98,EOMONTH(BA$15,0))-MAX($AW98,BA$15)+1,),
$DH98="раб.день",
$BP98/30*(IFERROR(
_xlfn.LET(_xlpm.VD,
CHOOSE(
{1;2;3;4;5;6;7;8;9;10;11;12;13;14;15;16;17;18},
45658,45659,45660,45661,45662,45663,45664,45665,45711,45724,45778,45779,45785,45786,45820,45821,45965,46022),
_xlfn.LET(_xlpm.DD,
MAX(MIN($AX98,EOMONTH(BA$15,0))-MAX($AW98,BA$15),),
_xlfn.IFS(
AND(MONTH($AW98)=MONTH(BA$15),MONTH($AX98)&lt;&gt;MONTH(BA$15)),
NETWORKDAYS.INTL($AW98,$AW98+_xlpm.DD,1,_xlpm.VD),
AND(MONTH($AW98)&lt;&gt;MONTH(BA$15),MONTH($AX98)=MONTH(BA$15)),
NETWORKDAYS.INTL(($AX98)-_xlpm.DD,$AX98,1,_xlpm.VD),
AND(MONTH($AW98)&lt;MONTH(BA$15),MONTH($AX98)&gt;MONTH(BA$15)),
NETWORKDAYS.INTL((EOMONTH(BA$15-1,1))-_xlpm.DD,EOMONTH(BA$15-1,1),1,_xlpm.VD),
AND(MONTH($AW98)=MONTH(BA$15),MONTH($AX98)=MONTH(BA$15)),
NETWORKDAYS.INTL($AW98,$AX98,1,_xlpm.VD)))),0)),
$DH98="месяц",
$BP98*BA98,
$DH98="неделя",
$BP98*BA98/7*(ROUNDUP((DAY(EOMONTH(BA$15,0)))/4,0))),
0)</f>
        <v/>
      </c>
      <c r="BS98" s="125">
        <f t="array" ref="BS98">
IFERROR(
_xlfn.IFS(
$DH98="день_1",
$BP98*$BL98/($AX98-$AW98+1)*BB98*(DAY(EOMONTH(BB$15,0))),
$DH98="день_2",
$BP98/30*MAX(MIN($AX98,EOMONTH(BB$15,0))-MAX($AW98,BB$15)+1,),
$DH98="раб.день",
$BP98/30*(IFERROR(
_xlfn.LET(_xlpm.VD,
CHOOSE(
{1;2;3;4;5;6;7;8;9;10;11;12;13;14;15;16;17;18},
45658,45659,45660,45661,45662,45663,45664,45665,45711,45724,45778,45779,45785,45786,45820,45821,45965,46022),
_xlfn.LET(_xlpm.DD,
MAX(MIN($AX98,EOMONTH(BB$15,0))-MAX($AW98,BB$15),),
_xlfn.IFS(
AND(MONTH($AW98)=MONTH(BB$15),MONTH($AX98)&lt;&gt;MONTH(BB$15)),
NETWORKDAYS.INTL($AW98,$AW98+_xlpm.DD,1,_xlpm.VD),
AND(MONTH($AW98)&lt;&gt;MONTH(BB$15),MONTH($AX98)=MONTH(BB$15)),
NETWORKDAYS.INTL(($AX98)-_xlpm.DD,$AX98,1,_xlpm.VD),
AND(MONTH($AW98)&lt;MONTH(BB$15),MONTH($AX98)&gt;MONTH(BB$15)),
NETWORKDAYS.INTL((EOMONTH(BB$15-1,1))-_xlpm.DD,EOMONTH(BB$15-1,1),1,_xlpm.VD),
AND(MONTH($AW98)=MONTH(BB$15),MONTH($AX98)=MONTH(BB$15)),
NETWORKDAYS.INTL($AW98,$AX98,1,_xlpm.VD)))),0)),
$DH98="месяц",
$BP98*BB98,
$DH98="неделя",
$BP98*BB98/7*(ROUNDUP((DAY(EOMONTH(BB$15,0)))/4,0))),
0)</f>
        <v/>
      </c>
      <c r="BT98" s="125">
        <f t="array" ref="BT98">
IFERROR(
_xlfn.IFS(
$DH98="день_1",
$BP98*$BL98/($AX98-$AW98+1)*BC98*(DAY(EOMONTH(BC$15,0))),
$DH98="день_2",
$BP98/30*MAX(MIN($AX98,EOMONTH(BC$15,0))-MAX($AW98,BC$15)+1,),
$DH98="раб.день",
$BP98/30*(IFERROR(
_xlfn.LET(_xlpm.VD,
CHOOSE(
{1;2;3;4;5;6;7;8;9;10;11;12;13;14;15;16;17;18},
45658,45659,45660,45661,45662,45663,45664,45665,45711,45724,45778,45779,45785,45786,45820,45821,45965,46022),
_xlfn.LET(_xlpm.DD,
MAX(MIN($AX98,EOMONTH(BC$15,0))-MAX($AW98,BC$15),),
_xlfn.IFS(
AND(MONTH($AW98)=MONTH(BC$15),MONTH($AX98)&lt;&gt;MONTH(BC$15)),
NETWORKDAYS.INTL($AW98,$AW98+_xlpm.DD,1,_xlpm.VD),
AND(MONTH($AW98)&lt;&gt;MONTH(BC$15),MONTH($AX98)=MONTH(BC$15)),
NETWORKDAYS.INTL(($AX98)-_xlpm.DD,$AX98,1,_xlpm.VD),
AND(MONTH($AW98)&lt;MONTH(BC$15),MONTH($AX98)&gt;MONTH(BC$15)),
NETWORKDAYS.INTL((EOMONTH(BC$15-1,1))-_xlpm.DD,EOMONTH(BC$15-1,1),1,_xlpm.VD),
AND(MONTH($AW98)=MONTH(BC$15),MONTH($AX98)=MONTH(BC$15)),
NETWORKDAYS.INTL($AW98,$AX98,1,_xlpm.VD)))),0)),
$DH98="месяц",
$BP98*BC98,
$DH98="неделя",
$BP98*BC98/7*(ROUNDUP((DAY(EOMONTH(BC$15,0)))/4,0))),
0)</f>
        <v/>
      </c>
      <c r="BU98" s="125">
        <f t="array" ref="BU98">
IFERROR(
_xlfn.IFS(
$DH98="день_1",
$BP98*$BL98/($AX98-$AW98+1)*BD98*(DAY(EOMONTH(BD$15,0))),
$DH98="день_2",
$BP98/30*MAX(MIN($AX98,EOMONTH(BD$15,0))-MAX($AW98,BD$15)+1,),
$DH98="раб.день",
$BP98/30*(IFERROR(
_xlfn.LET(_xlpm.VD,
CHOOSE(
{1;2;3;4;5;6;7;8;9;10;11;12;13;14;15;16;17;18},
45658,45659,45660,45661,45662,45663,45664,45665,45711,45724,45778,45779,45785,45786,45820,45821,45965,46022),
_xlfn.LET(_xlpm.DD,
MAX(MIN($AX98,EOMONTH(BD$15,0))-MAX($AW98,BD$15),),
_xlfn.IFS(
AND(MONTH($AW98)=MONTH(BD$15),MONTH($AX98)&lt;&gt;MONTH(BD$15)),
NETWORKDAYS.INTL($AW98,$AW98+_xlpm.DD,1,_xlpm.VD),
AND(MONTH($AW98)&lt;&gt;MONTH(BD$15),MONTH($AX98)=MONTH(BD$15)),
NETWORKDAYS.INTL(($AX98)-_xlpm.DD,$AX98,1,_xlpm.VD),
AND(MONTH($AW98)&lt;MONTH(BD$15),MONTH($AX98)&gt;MONTH(BD$15)),
NETWORKDAYS.INTL((EOMONTH(BD$15-1,1))-_xlpm.DD,EOMONTH(BD$15-1,1),1,_xlpm.VD),
AND(MONTH($AW98)=MONTH(BD$15),MONTH($AX98)=MONTH(BD$15)),
NETWORKDAYS.INTL($AW98,$AX98,1,_xlpm.VD)))),0)),
$DH98="месяц",
$BP98*BD98,
$DH98="неделя",
$BP98*BD98/7*(ROUNDUP((DAY(EOMONTH(BD$15,0)))/4,0))),
0)</f>
        <v/>
      </c>
      <c r="BV98" s="125">
        <f t="array" ref="BV98">
IFERROR(
_xlfn.IFS(
$DH98="день_1",
$BP98*$BL98/($AX98-$AW98+1)*BE98*(DAY(EOMONTH(BE$15,0))),
$DH98="день_2",
$BP98/30*MAX(MIN($AX98,EOMONTH(BE$15,0))-MAX($AW98,BE$15)+1,),
$DH98="раб.день",
$BP98/30*(IFERROR(
_xlfn.LET(_xlpm.VD,
CHOOSE(
{1;2;3;4;5;6;7;8;9;10;11;12;13;14;15;16;17;18},
45658,45659,45660,45661,45662,45663,45664,45665,45711,45724,45778,45779,45785,45786,45820,45821,45965,46022),
_xlfn.LET(_xlpm.DD,
MAX(MIN($AX98,EOMONTH(BE$15,0))-MAX($AW98,BE$15),),
_xlfn.IFS(
AND(MONTH($AW98)=MONTH(BE$15),MONTH($AX98)&lt;&gt;MONTH(BE$15)),
NETWORKDAYS.INTL($AW98,$AW98+_xlpm.DD,1,_xlpm.VD),
AND(MONTH($AW98)&lt;&gt;MONTH(BE$15),MONTH($AX98)=MONTH(BE$15)),
NETWORKDAYS.INTL(($AX98)-_xlpm.DD,$AX98,1,_xlpm.VD),
AND(MONTH($AW98)&lt;MONTH(BE$15),MONTH($AX98)&gt;MONTH(BE$15)),
NETWORKDAYS.INTL((EOMONTH(BE$15-1,1))-_xlpm.DD,EOMONTH(BE$15-1,1),1,_xlpm.VD),
AND(MONTH($AW98)=MONTH(BE$15),MONTH($AX98)=MONTH(BE$15)),
NETWORKDAYS.INTL($AW98,$AX98,1,_xlpm.VD)))),0)),
$DH98="месяц",
$BP98*BE98,
$DH98="неделя",
$BP98*BE98/7*(ROUNDUP((DAY(EOMONTH(BE$15,0)))/4,0))),
0)</f>
        <v/>
      </c>
      <c r="BW98" s="125">
        <f t="array" ref="BW98">
IFERROR(
_xlfn.IFS(
$DH98="день_1",
$BP98*$BL98/($AX98-$AW98+1)*BF98*(DAY(EOMONTH(BF$15,0))),
$DH98="день_2",
$BP98/30*MAX(MIN($AX98,EOMONTH(BF$15,0))-MAX($AW98,BF$15)+1,),
$DH98="раб.день",
$BP98/30*(IFERROR(
_xlfn.LET(_xlpm.VD,
CHOOSE(
{1;2;3;4;5;6;7;8;9;10;11;12;13;14;15;16;17;18},
45658,45659,45660,45661,45662,45663,45664,45665,45711,45724,45778,45779,45785,45786,45820,45821,45965,46022),
_xlfn.LET(_xlpm.DD,
MAX(MIN($AX98,EOMONTH(BF$15,0))-MAX($AW98,BF$15),),
_xlfn.IFS(
AND(MONTH($AW98)=MONTH(BF$15),MONTH($AX98)&lt;&gt;MONTH(BF$15)),
NETWORKDAYS.INTL($AW98,$AW98+_xlpm.DD,1,_xlpm.VD),
AND(MONTH($AW98)&lt;&gt;MONTH(BF$15),MONTH($AX98)=MONTH(BF$15)),
NETWORKDAYS.INTL(($AX98)-_xlpm.DD,$AX98,1,_xlpm.VD),
AND(MONTH($AW98)&lt;MONTH(BF$15),MONTH($AX98)&gt;MONTH(BF$15)),
NETWORKDAYS.INTL((EOMONTH(BF$15-1,1))-_xlpm.DD,EOMONTH(BF$15-1,1),1,_xlpm.VD),
AND(MONTH($AW98)=MONTH(BF$15),MONTH($AX98)=MONTH(BF$15)),
NETWORKDAYS.INTL($AW98,$AX98,1,_xlpm.VD)))),0)),
$DH98="месяц",
$BP98*BF98,
$DH98="неделя",
$BP98*BF98/7*(ROUNDUP((DAY(EOMONTH(BF$15,0)))/4,0))),
0)</f>
        <v/>
      </c>
      <c r="BX98" s="125">
        <f t="array" ref="BX98">
IFERROR(
_xlfn.IFS(
$DH98="день_1",
$BP98*$BL98/($AX98-$AW98+1)*BG98*(DAY(EOMONTH(BG$15,0))),
$DH98="день_2",
$BP98/30*MAX(MIN($AX98,EOMONTH(BG$15,0))-MAX($AW98,BG$15)+1,),
$DH98="раб.день",
$BP98/30*(IFERROR(
_xlfn.LET(_xlpm.VD,
CHOOSE(
{1;2;3;4;5;6;7;8;9;10;11;12;13;14;15;16;17;18},
45658,45659,45660,45661,45662,45663,45664,45665,45711,45724,45778,45779,45785,45786,45820,45821,45965,46022),
_xlfn.LET(_xlpm.DD,
MAX(MIN($AX98,EOMONTH(BG$15,0))-MAX($AW98,BG$15),),
_xlfn.IFS(
AND(MONTH($AW98)=MONTH(BG$15),MONTH($AX98)&lt;&gt;MONTH(BG$15)),
NETWORKDAYS.INTL($AW98,$AW98+_xlpm.DD,1,_xlpm.VD),
AND(MONTH($AW98)&lt;&gt;MONTH(BG$15),MONTH($AX98)=MONTH(BG$15)),
NETWORKDAYS.INTL(($AX98)-_xlpm.DD,$AX98,1,_xlpm.VD),
AND(MONTH($AW98)&lt;MONTH(BG$15),MONTH($AX98)&gt;MONTH(BG$15)),
NETWORKDAYS.INTL((EOMONTH(BG$15-1,1))-_xlpm.DD,EOMONTH(BG$15-1,1),1,_xlpm.VD),
AND(MONTH($AW98)=MONTH(BG$15),MONTH($AX98)=MONTH(BG$15)),
NETWORKDAYS.INTL($AW98,$AX98,1,_xlpm.VD)))),0)),
$DH98="месяц",
$BP98*BG98,
$DH98="неделя",
$BP98*BG98/7*(ROUNDUP((DAY(EOMONTH(BG$15,0)))/4,0))),
0)</f>
        <v/>
      </c>
      <c r="BY98" s="125">
        <f t="array" ref="BY98">
IFERROR(
_xlfn.IFS(
$DH98="день_1",
$BP98*$BL98/($AX98-$AW98+1)*BH98*(DAY(EOMONTH(BH$15,0))),
$DH98="день_2",
$BP98/30*MAX(MIN($AX98,EOMONTH(BH$15,0))-MAX($AW98,BH$15)+1,),
$DH98="раб.день",
$BP98/30*(IFERROR(
_xlfn.LET(_xlpm.VD,
CHOOSE(
{1;2;3;4;5;6;7;8;9;10;11;12;13;14;15;16;17;18},
45658,45659,45660,45661,45662,45663,45664,45665,45711,45724,45778,45779,45785,45786,45820,45821,45965,46022),
_xlfn.LET(_xlpm.DD,
MAX(MIN($AX98,EOMONTH(BH$15,0))-MAX($AW98,BH$15),),
_xlfn.IFS(
AND(MONTH($AW98)=MONTH(BH$15),MONTH($AX98)&lt;&gt;MONTH(BH$15)),
NETWORKDAYS.INTL($AW98,$AW98+_xlpm.DD,1,_xlpm.VD),
AND(MONTH($AW98)&lt;&gt;MONTH(BH$15),MONTH($AX98)=MONTH(BH$15)),
NETWORKDAYS.INTL(($AX98)-_xlpm.DD,$AX98,1,_xlpm.VD),
AND(MONTH($AW98)&lt;MONTH(BH$15),MONTH($AX98)&gt;MONTH(BH$15)),
NETWORKDAYS.INTL((EOMONTH(BH$15-1,1))-_xlpm.DD,EOMONTH(BH$15-1,1),1,_xlpm.VD),
AND(MONTH($AW98)=MONTH(BH$15),MONTH($AX98)=MONTH(BH$15)),
NETWORKDAYS.INTL($AW98,$AX98,1,_xlpm.VD)))),0)),
$DH98="месяц",
$BP98*BH98,
$DH98="неделя",
$BP98*BH98/7*(ROUNDUP((DAY(EOMONTH(BH$15,0)))/4,0))),
0)</f>
        <v/>
      </c>
      <c r="BZ98" s="125">
        <f t="array" ref="BZ98">
IFERROR(
_xlfn.IFS(
$DH98="день_1",
$BP98*$BL98/($AX98-$AW98+1)*BI98*(DAY(EOMONTH(BI$15,0))),
$DH98="день_2",
$BP98/30*MAX(MIN($AX98,EOMONTH(BI$15,0))-MAX($AW98,BI$15)+1,),
$DH98="раб.день",
$BP98/30*(IFERROR(
_xlfn.LET(_xlpm.VD,
CHOOSE(
{1;2;3;4;5;6;7;8;9;10;11;12;13;14;15;16;17;18},
45658,45659,45660,45661,45662,45663,45664,45665,45711,45724,45778,45779,45785,45786,45820,45821,45965,46022),
_xlfn.LET(_xlpm.DD,
MAX(MIN($AX98,EOMONTH(BI$15,0))-MAX($AW98,BI$15),),
_xlfn.IFS(
AND(MONTH($AW98)=MONTH(BI$15),MONTH($AX98)&lt;&gt;MONTH(BI$15)),
NETWORKDAYS.INTL($AW98,$AW98+_xlpm.DD,1,_xlpm.VD),
AND(MONTH($AW98)&lt;&gt;MONTH(BI$15),MONTH($AX98)=MONTH(BI$15)),
NETWORKDAYS.INTL(($AX98)-_xlpm.DD,$AX98,1,_xlpm.VD),
AND(MONTH($AW98)&lt;MONTH(BI$15),MONTH($AX98)&gt;MONTH(BI$15)),
NETWORKDAYS.INTL((EOMONTH(BI$15-1,1))-_xlpm.DD,EOMONTH(BI$15-1,1),1,_xlpm.VD),
AND(MONTH($AW98)=MONTH(BI$15),MONTH($AX98)=MONTH(BI$15)),
NETWORKDAYS.INTL($AW98,$AX98,1,_xlpm.VD)))),0)),
$DH98="месяц",
$BP98*BI98,
$DH98="неделя",
$BP98*BI98/7*(ROUNDUP((DAY(EOMONTH(BI$15,0)))/4,0))),
0)</f>
        <v/>
      </c>
      <c r="CA98" s="125">
        <f t="array" ref="CA98">
IFERROR(
_xlfn.IFS(
$DH98="день_1",
$BP98*$BL98/($AX98-$AW98+1)*BJ98*(DAY(EOMONTH(BJ$15,0))),
$DH98="день_2",
$BP98/30*MAX(MIN($AX98,EOMONTH(BJ$15,0))-MAX($AW98,BJ$15)+1,),
$DH98="раб.день",
$BP98/30*(IFERROR(
_xlfn.LET(_xlpm.VD,
CHOOSE(
{1;2;3;4;5;6;7;8;9;10;11;12;13;14;15;16;17;18},
45658,45659,45660,45661,45662,45663,45664,45665,45711,45724,45778,45779,45785,45786,45820,45821,45965,46022),
_xlfn.LET(_xlpm.DD,
MAX(MIN($AX98,EOMONTH(BJ$15,0))-MAX($AW98,BJ$15),),
_xlfn.IFS(
AND(MONTH($AW98)=MONTH(BJ$15),MONTH($AX98)&lt;&gt;MONTH(BJ$15)),
NETWORKDAYS.INTL($AW98,$AW98+_xlpm.DD,1,_xlpm.VD),
AND(MONTH($AW98)&lt;&gt;MONTH(BJ$15),MONTH($AX98)=MONTH(BJ$15)),
NETWORKDAYS.INTL(($AX98)-_xlpm.DD,$AX98,1,_xlpm.VD),
AND(MONTH($AW98)&lt;MONTH(BJ$15),MONTH($AX98)&gt;MONTH(BJ$15)),
NETWORKDAYS.INTL((EOMONTH(BJ$15-1,1))-_xlpm.DD,EOMONTH(BJ$15-1,1),1,_xlpm.VD),
AND(MONTH($AW98)=MONTH(BJ$15),MONTH($AX98)=MONTH(BJ$15)),
NETWORKDAYS.INTL($AW98,$AX98,1,_xlpm.VD)))),0)),
$DH98="месяц",
$BP98*BJ98,
$DH98="неделя",
$BP98*BJ98/7*(ROUNDUP((DAY(EOMONTH(BJ$15,0)))/4,0))),
0)</f>
        <v/>
      </c>
      <c r="CB98" s="125">
        <f t="array" ref="CB98">
IFERROR(
_xlfn.IFS(
$DH98="день_1",
$BP98*$BL98/($AX98-$AW98+1)*BK98*(DAY(EOMONTH(BK$15,0))),
$DH98="день_2",
$BP98/30*MAX(MIN($AX98,EOMONTH(BK$15,0))-MAX($AW98,BK$15)+1,),
$DH98="раб.день",
$BP98/30*(IFERROR(
_xlfn.LET(_xlpm.VD,
CHOOSE(
{1;2;3;4;5;6;7;8;9;10;11;12;13;14;15;16;17;18},
45658,45659,45660,45661,45662,45663,45664,45665,45711,45724,45778,45779,45785,45786,45820,45821,45965,46022),
_xlfn.LET(_xlpm.DD,
MAX(MIN($AX98,EOMONTH(BK$15,0))-MAX($AW98,BK$15),),
_xlfn.IFS(
AND(MONTH($AW98)=MONTH(BK$15),MONTH($AX98)&lt;&gt;MONTH(BK$15)),
NETWORKDAYS.INTL($AW98,$AW98+_xlpm.DD,1,_xlpm.VD),
AND(MONTH($AW98)&lt;&gt;MONTH(BK$15),MONTH($AX98)=MONTH(BK$15)),
NETWORKDAYS.INTL(($AX98)-_xlpm.DD,$AX98,1,_xlpm.VD),
AND(MONTH($AW98)&lt;MONTH(BK$15),MONTH($AX98)&gt;MONTH(BK$15)),
NETWORKDAYS.INTL((EOMONTH(BK$15-1,1))-_xlpm.DD,EOMONTH(BK$15-1,1),1,_xlpm.VD),
AND(MONTH($AW98)=MONTH(BK$15),MONTH($AX98)=MONTH(BK$15)),
NETWORKDAYS.INTL($AW98,$AX98,1,_xlpm.VD)))),0)),
$DH98="месяц",
$BP98*BK98,
$DH98="неделя",
$BP98*BK98/7*(ROUNDUP((DAY(EOMONTH(BK$15,0)))/4,0))),
0)</f>
        <v/>
      </c>
      <c r="CC98" s="125">
        <f>SUM($BQ98:$CB98)</f>
        <v/>
      </c>
      <c r="CD98" s="126">
        <f>SUM($EH98:$EH98)</f>
        <v/>
      </c>
      <c r="CE98" s="126">
        <f>$CD98*$AB98</f>
        <v/>
      </c>
      <c r="CF98" s="126">
        <f>SUM($EK98:$EK98)</f>
        <v/>
      </c>
      <c r="CG98" s="126">
        <f>$CF98*$AB98</f>
        <v/>
      </c>
      <c r="CH98" s="126">
        <f>SUM($CC98,$CE98,$CG98)</f>
        <v/>
      </c>
      <c r="CI98" s="126">
        <f>$CH98*(1+$CM98)</f>
        <v/>
      </c>
      <c r="CJ98" s="127" t="n">
        <v>0</v>
      </c>
      <c r="CK98" s="126">
        <f>SUM($CH98:$CH98)*(1+$CJ98)</f>
        <v/>
      </c>
      <c r="CL98" s="126">
        <f>SUM($CH98:$CH98)*(1+$CM98)</f>
        <v/>
      </c>
      <c r="CM98" s="59" t="inlineStr">
        <is>
          <t>20%</t>
        </is>
      </c>
      <c r="CN98" s="59" t="n"/>
      <c r="CO98" s="72" t="n"/>
      <c r="CP98" s="59" t="n"/>
      <c r="CQ98" s="73" t="n"/>
      <c r="CR98" s="73" t="n"/>
      <c r="CS98" s="73" t="n"/>
      <c r="CT98" s="72" t="n"/>
      <c r="CU98" s="79" t="inlineStr">
        <is>
          <t> </t>
        </is>
      </c>
      <c r="CV98" s="60" t="n"/>
      <c r="CW98" s="60" t="n"/>
      <c r="CX98" s="60" t="n"/>
      <c r="CY98" s="127">
        <f>IFERROR(($CC98-$EE98)/($EE98/(1-$DQ98)),0)</f>
        <v/>
      </c>
      <c r="CZ98" s="127">
        <f>IFERROR(1-$EI98/($CE98),0)</f>
        <v/>
      </c>
      <c r="DA98" s="127">
        <f>IFERROR(1-$EL98/($CG98),0)</f>
        <v/>
      </c>
      <c r="DB98" s="126">
        <f>ROUND(IFERROR(($CI98/(1+$CM98)-$EN98),0),2)</f>
        <v/>
      </c>
      <c r="DC98" s="128" t="n"/>
      <c r="DD98" s="125" t="n"/>
      <c r="DE98" s="75" t="n">
        <v>0</v>
      </c>
      <c r="DF98" s="128" t="n"/>
      <c r="DG98" s="125">
        <f>IF($DC98=0,0,$DD98*($DC98*100%-$DE98*$DF98))*SUM($AB98:$AB98)</f>
        <v/>
      </c>
      <c r="DH98" s="129" t="inlineStr">
        <is>
          <t>месяц</t>
        </is>
      </c>
      <c r="DI98" s="130">
        <f t="array" ref="DI98">IFERROR(
IF($ES98="LisChannel",
(ROUND(((INDEX({174.625;153.888888888889;130.972222222222},MATCH($AI98,{2;3;4}),0))*$AG98*$AI98),2)),0),0)</f>
        <v/>
      </c>
      <c r="DJ98" s="130">
        <f>
_xlfn.LET(_xlpm.X,
IFERROR(
IF($ES98="НовиковТВ",
(_xlfn.LET(_xlpm.NTV,
_xlfn.LET(_xlpm.MIN,350000,
IF(SUMIFS($DI:$DI,$ES:$ES,"НовиковТВ")&lt;=_xlpm.MIN,
(SUMIFS($DI:$DI,$ES:$ES,"НовиковТВ")/(COUNTIFS($ES:$ES,"НовиковТВ")))*_xlpm.MIN/SUMIFS($DI:$DI,$ES:$ES,"НовиковТВ"),
DI98)),
_xlpm.NTV+$DG98/(1-(1-(_xlpm.NTV)*(1-$DL98)*(1-$DM98)*(1-$DN98)*(1-$DO98)*(1-$DP98)/_xlpm.NTV))))/(1+$EP98),
$DI98+$DG98/(1-(1-($DI98)*(1-$DL98)*(1-$DM98)*(1-$DN98)*(1-$DO98)*(1-$DP98)/$DI98))),
0),
_xlpm.X*(1+$CM98)*(1+$CW98)-_xlpm.X*(1+$CM98)+_xlpm.X)</f>
        <v/>
      </c>
      <c r="DK98" s="125" t="inlineStr">
        <is>
          <t>послед.</t>
        </is>
      </c>
      <c r="DL98" s="63" t="n">
        <v>0</v>
      </c>
      <c r="DM98" s="63" t="n">
        <v>0</v>
      </c>
      <c r="DN98" s="63" t="n">
        <v>0</v>
      </c>
      <c r="DO98" s="63" t="n">
        <v>0</v>
      </c>
      <c r="DP98" s="63" t="n">
        <v>0</v>
      </c>
      <c r="DQ98" s="63">
        <f t="array" ref="DQ98">IFERROR(_xlfn.IFS(
$DK98="послед.",1-(1-$DL98)*(1-$DM98)*(1-$DN98)*(1-$DO98)*(1-$DP98),
$DK98="сумм.",$DL98+$DM98+$DN98+$DO98+$DP98),
0)</f>
        <v/>
      </c>
      <c r="DR98" s="125">
        <f t="array" ref="DR98">
IFERROR(
_xlfn.IFS(
$BL98=0,
0,
$BL98&gt;0,
_xlfn.IFS($DK98="послед.",
$DJ98*(1-$DL98)*(1-$DM98)*(1-$DN98)*(1-$DO98)*(1-$DP98),
$DK98="сумм.",
$DJ98*(1-($DL98+$DM98+$DN98+$DO98+$DP98)))),0)</f>
        <v/>
      </c>
      <c r="DS98" s="125">
        <f t="array" ref="DS98">
IFERROR(_xlfn.IFS(
$DH98="день_1",
$DR98*$BL98/($AX98-$AW98+1)*AZ98*(DAY(EOMONTH(AZ$15,0))),
$DH98="день_2",
$DR98/30*MAX(MIN($AX98,EOMONTH(AZ$15,0))-MAX($AW98,AZ$15)+1,),
$DH98="раб.день",
$DR98/30*(IFERROR(
_xlfn.LET(_xlpm.VD,
CHOOSE(
{1;2;3;4;5;6;7;8;9;10;11;12;13;14;15;16;17;18},
45658,45659,45660,45661,45662,45663,45664,45665,45711,45724,45778,45779,45785,45786,45820,45821,45965,46022),
_xlfn.LET(_xlpm.DD,
MAX(MIN($AX98,EOMONTH(AZ$15,0))-MAX($AW98,AZ$15),),
_xlfn.IFS(
AND(MONTH($AW98)=MONTH(AZ$15),MONTH($AX98)&lt;&gt;MONTH(AZ$15)),
NETWORKDAYS.INTL($AW98,$AW98+_xlpm.DD,1,_xlpm.VD),
AND(MONTH($AW98)&lt;&gt;MONTH(AZ$15),MONTH($AX98)=MONTH(AZ$15)),
NETWORKDAYS.INTL(($AX98)-_xlpm.DD,$AX98,1,_xlpm.VD),
AND(MONTH($AW98)&lt;MONTH(AZ$15),MONTH($AX98)&gt;MONTH(AZ$15)),
NETWORKDAYS.INTL((EOMONTH(AZ$15-1,1))-_xlpm.DD,EOMONTH(AZ$15-1,1),1,_xlpm.VD),
AND(MONTH($AW98)=MONTH(AZ$15),MONTH($AX98)=MONTH(AZ$15)),
NETWORKDAYS.INTL($AW98,$AX98,1,_xlpm.VD)))),0)),
$DH98="месяц",
$DR98*AZ98,
$DH98="неделя",
$DR98*AZ98/7*(ROUNDUP((DAY(EOMONTH(AZ$15,0)))/4,0))),
0)</f>
        <v/>
      </c>
      <c r="DT98" s="125">
        <f t="array" ref="DT98">
IFERROR(_xlfn.IFS(
$DH98="день_1",
$DR98*$BL98/($AX98-$AW98+1)*BA98*(DAY(EOMONTH(BA$15,0))),
$DH98="день_2",
$DR98/30*MAX(MIN($AX98,EOMONTH(BA$15,0))-MAX($AW98,BA$15)+1,),
$DH98="раб.день",
$DR98/30*(IFERROR(
_xlfn.LET(_xlpm.VD,
CHOOSE(
{1;2;3;4;5;6;7;8;9;10;11;12;13;14;15;16;17;18},
45658,45659,45660,45661,45662,45663,45664,45665,45711,45724,45778,45779,45785,45786,45820,45821,45965,46022),
_xlfn.LET(_xlpm.DD,
MAX(MIN($AX98,EOMONTH(BA$15,0))-MAX($AW98,BA$15),),
_xlfn.IFS(
AND(MONTH($AW98)=MONTH(BA$15),MONTH($AX98)&lt;&gt;MONTH(BA$15)),
NETWORKDAYS.INTL($AW98,$AW98+_xlpm.DD,1,_xlpm.VD),
AND(MONTH($AW98)&lt;&gt;MONTH(BA$15),MONTH($AX98)=MONTH(BA$15)),
NETWORKDAYS.INTL(($AX98)-_xlpm.DD,$AX98,1,_xlpm.VD),
AND(MONTH($AW98)&lt;MONTH(BA$15),MONTH($AX98)&gt;MONTH(BA$15)),
NETWORKDAYS.INTL((EOMONTH(BA$15-1,1))-_xlpm.DD,EOMONTH(BA$15-1,1),1,_xlpm.VD),
AND(MONTH($AW98)=MONTH(BA$15),MONTH($AX98)=MONTH(BA$15)),
NETWORKDAYS.INTL($AW98,$AX98,1,_xlpm.VD)))),0)),
$DH98="месяц",
$DR98*BA98,
$DH98="неделя",
$DR98*BA98/7*(ROUNDUP((DAY(EOMONTH(BA$15,0)))/4,0))),
0)</f>
        <v/>
      </c>
      <c r="DU98" s="125">
        <f t="array" ref="DU98">
IFERROR(_xlfn.IFS(
$DH98="день_1",
$DR98*$BL98/($AX98-$AW98+1)*BB98*(DAY(EOMONTH(BB$15,0))),
$DH98="день_2",
$DR98/30*MAX(MIN($AX98,EOMONTH(BB$15,0))-MAX($AW98,BB$15)+1,),
$DH98="раб.день",
$DR98/30*(IFERROR(
_xlfn.LET(_xlpm.VD,
CHOOSE(
{1;2;3;4;5;6;7;8;9;10;11;12;13;14;15;16;17;18},
45658,45659,45660,45661,45662,45663,45664,45665,45711,45724,45778,45779,45785,45786,45820,45821,45965,46022),
_xlfn.LET(_xlpm.DD,
MAX(MIN($AX98,EOMONTH(BB$15,0))-MAX($AW98,BB$15),),
_xlfn.IFS(
AND(MONTH($AW98)=MONTH(BB$15),MONTH($AX98)&lt;&gt;MONTH(BB$15)),
NETWORKDAYS.INTL($AW98,$AW98+_xlpm.DD,1,_xlpm.VD),
AND(MONTH($AW98)&lt;&gt;MONTH(BB$15),MONTH($AX98)=MONTH(BB$15)),
NETWORKDAYS.INTL(($AX98)-_xlpm.DD,$AX98,1,_xlpm.VD),
AND(MONTH($AW98)&lt;MONTH(BB$15),MONTH($AX98)&gt;MONTH(BB$15)),
NETWORKDAYS.INTL((EOMONTH(BB$15-1,1))-_xlpm.DD,EOMONTH(BB$15-1,1),1,_xlpm.VD),
AND(MONTH($AW98)=MONTH(BB$15),MONTH($AX98)=MONTH(BB$15)),
NETWORKDAYS.INTL($AW98,$AX98,1,_xlpm.VD)))),0)),
$DH98="месяц",
$DR98*BB98,
$DH98="неделя",
$DR98*BB98/7*(ROUNDUP((DAY(EOMONTH(BB$15,0)))/4,0))),
0)</f>
        <v/>
      </c>
      <c r="DV98" s="125">
        <f t="array" ref="DV98">
IFERROR(_xlfn.IFS(
$DH98="день_1",
$DR98*$BL98/($AX98-$AW98+1)*BC98*(DAY(EOMONTH(BC$15,0))),
$DH98="день_2",
$DR98/30*MAX(MIN($AX98,EOMONTH(BC$15,0))-MAX($AW98,BC$15)+1,),
$DH98="раб.день",
$DR98/30*(IFERROR(
_xlfn.LET(_xlpm.VD,
CHOOSE(
{1;2;3;4;5;6;7;8;9;10;11;12;13;14;15;16;17;18},
45658,45659,45660,45661,45662,45663,45664,45665,45711,45724,45778,45779,45785,45786,45820,45821,45965,46022),
_xlfn.LET(_xlpm.DD,
MAX(MIN($AX98,EOMONTH(BC$15,0))-MAX($AW98,BC$15),),
_xlfn.IFS(
AND(MONTH($AW98)=MONTH(BC$15),MONTH($AX98)&lt;&gt;MONTH(BC$15)),
NETWORKDAYS.INTL($AW98,$AW98+_xlpm.DD,1,_xlpm.VD),
AND(MONTH($AW98)&lt;&gt;MONTH(BC$15),MONTH($AX98)=MONTH(BC$15)),
NETWORKDAYS.INTL(($AX98)-_xlpm.DD,$AX98,1,_xlpm.VD),
AND(MONTH($AW98)&lt;MONTH(BC$15),MONTH($AX98)&gt;MONTH(BC$15)),
NETWORKDAYS.INTL((EOMONTH(BC$15-1,1))-_xlpm.DD,EOMONTH(BC$15-1,1),1,_xlpm.VD),
AND(MONTH($AW98)=MONTH(BC$15),MONTH($AX98)=MONTH(BC$15)),
NETWORKDAYS.INTL($AW98,$AX98,1,_xlpm.VD)))),0)),
$DH98="месяц",
$DR98*BC98,
$DH98="неделя",
$DR98*BC98/7*(ROUNDUP((DAY(EOMONTH(BC$15,0)))/4,0))),
0)</f>
        <v/>
      </c>
      <c r="DW98" s="125">
        <f t="array" ref="DW98">
IFERROR(_xlfn.IFS(
$DH98="день_1",
$DR98*$BL98/($AX98-$AW98+1)*BD98*(DAY(EOMONTH(BD$15,0))),
$DH98="день_2",
$DR98/30*MAX(MIN($AX98,EOMONTH(BD$15,0))-MAX($AW98,BD$15)+1,),
$DH98="раб.день",
$DR98/30*(IFERROR(
_xlfn.LET(_xlpm.VD,
CHOOSE(
{1;2;3;4;5;6;7;8;9;10;11;12;13;14;15;16;17;18},
45658,45659,45660,45661,45662,45663,45664,45665,45711,45724,45778,45779,45785,45786,45820,45821,45965,46022),
_xlfn.LET(_xlpm.DD,
MAX(MIN($AX98,EOMONTH(BD$15,0))-MAX($AW98,BD$15),),
_xlfn.IFS(
AND(MONTH($AW98)=MONTH(BD$15),MONTH($AX98)&lt;&gt;MONTH(BD$15)),
NETWORKDAYS.INTL($AW98,$AW98+_xlpm.DD,1,_xlpm.VD),
AND(MONTH($AW98)&lt;&gt;MONTH(BD$15),MONTH($AX98)=MONTH(BD$15)),
NETWORKDAYS.INTL(($AX98)-_xlpm.DD,$AX98,1,_xlpm.VD),
AND(MONTH($AW98)&lt;MONTH(BD$15),MONTH($AX98)&gt;MONTH(BD$15)),
NETWORKDAYS.INTL((EOMONTH(BD$15-1,1))-_xlpm.DD,EOMONTH(BD$15-1,1),1,_xlpm.VD),
AND(MONTH($AW98)=MONTH(BD$15),MONTH($AX98)=MONTH(BD$15)),
NETWORKDAYS.INTL($AW98,$AX98,1,_xlpm.VD)))),0)),
$DH98="месяц",
$DR98*BD98,
$DH98="неделя",
$DR98*BD98/7*(ROUNDUP((DAY(EOMONTH(BD$15,0)))/4,0))),
0)</f>
        <v/>
      </c>
      <c r="DX98" s="125">
        <f t="array" ref="DX98">
IFERROR(_xlfn.IFS(
$DH98="день_1",
$DR98*$BL98/($AX98-$AW98+1)*BE98*(DAY(EOMONTH(BE$15,0))),
$DH98="день_2",
$DR98/30*MAX(MIN($AX98,EOMONTH(BE$15,0))-MAX($AW98,BE$15)+1,),
$DH98="раб.день",
$DR98/30*(IFERROR(
_xlfn.LET(_xlpm.VD,
CHOOSE(
{1;2;3;4;5;6;7;8;9;10;11;12;13;14;15;16;17;18},
45658,45659,45660,45661,45662,45663,45664,45665,45711,45724,45778,45779,45785,45786,45820,45821,45965,46022),
_xlfn.LET(_xlpm.DD,
MAX(MIN($AX98,EOMONTH(BE$15,0))-MAX($AW98,BE$15),),
_xlfn.IFS(
AND(MONTH($AW98)=MONTH(BE$15),MONTH($AX98)&lt;&gt;MONTH(BE$15)),
NETWORKDAYS.INTL($AW98,$AW98+_xlpm.DD,1,_xlpm.VD),
AND(MONTH($AW98)&lt;&gt;MONTH(BE$15),MONTH($AX98)=MONTH(BE$15)),
NETWORKDAYS.INTL(($AX98)-_xlpm.DD,$AX98,1,_xlpm.VD),
AND(MONTH($AW98)&lt;MONTH(BE$15),MONTH($AX98)&gt;MONTH(BE$15)),
NETWORKDAYS.INTL((EOMONTH(BE$15-1,1))-_xlpm.DD,EOMONTH(BE$15-1,1),1,_xlpm.VD),
AND(MONTH($AW98)=MONTH(BE$15),MONTH($AX98)=MONTH(BE$15)),
NETWORKDAYS.INTL($AW98,$AX98,1,_xlpm.VD)))),0)),
$DH98="месяц",
$DR98*BE98,
$DH98="неделя",
$DR98*BE98/7*(ROUNDUP((DAY(EOMONTH(BE$15,0)))/4,0))),
0)</f>
        <v/>
      </c>
      <c r="DY98" s="125">
        <f t="array" ref="DY98">
IFERROR(_xlfn.IFS(
$DH98="день_1",
$DR98*$BL98/($AX98-$AW98+1)*BF98*(DAY(EOMONTH(BF$15,0))),
$DH98="день_2",
$DR98/30*MAX(MIN($AX98,EOMONTH(BF$15,0))-MAX($AW98,BF$15)+1,),
$DH98="раб.день",
$DR98/30*(IFERROR(
_xlfn.LET(_xlpm.VD,
CHOOSE(
{1;2;3;4;5;6;7;8;9;10;11;12;13;14;15;16;17;18},
45658,45659,45660,45661,45662,45663,45664,45665,45711,45724,45778,45779,45785,45786,45820,45821,45965,46022),
_xlfn.LET(_xlpm.DD,
MAX(MIN($AX98,EOMONTH(BF$15,0))-MAX($AW98,BF$15),),
_xlfn.IFS(
AND(MONTH($AW98)=MONTH(BF$15),MONTH($AX98)&lt;&gt;MONTH(BF$15)),
NETWORKDAYS.INTL($AW98,$AW98+_xlpm.DD,1,_xlpm.VD),
AND(MONTH($AW98)&lt;&gt;MONTH(BF$15),MONTH($AX98)=MONTH(BF$15)),
NETWORKDAYS.INTL(($AX98)-_xlpm.DD,$AX98,1,_xlpm.VD),
AND(MONTH($AW98)&lt;MONTH(BF$15),MONTH($AX98)&gt;MONTH(BF$15)),
NETWORKDAYS.INTL((EOMONTH(BF$15-1,1))-_xlpm.DD,EOMONTH(BF$15-1,1),1,_xlpm.VD),
AND(MONTH($AW98)=MONTH(BF$15),MONTH($AX98)=MONTH(BF$15)),
NETWORKDAYS.INTL($AW98,$AX98,1,_xlpm.VD)))),0)),
$DH98="месяц",
$DR98*BF98,
$DH98="неделя",
$DR98*BF98/7*(ROUNDUP((DAY(EOMONTH(BF$15,0)))/4,0))),
0)</f>
        <v/>
      </c>
      <c r="DZ98" s="125">
        <f t="array" ref="DZ98">
IFERROR(_xlfn.IFS(
$DH98="день_1",
$DR98*$BL98/($AX98-$AW98+1)*BG98*(DAY(EOMONTH(BG$15,0))),
$DH98="день_2",
$DR98/30*MAX(MIN($AX98,EOMONTH(BG$15,0))-MAX($AW98,BG$15)+1,),
$DH98="раб.день",
$DR98/30*(IFERROR(
_xlfn.LET(_xlpm.VD,
CHOOSE(
{1;2;3;4;5;6;7;8;9;10;11;12;13;14;15;16;17;18},
45658,45659,45660,45661,45662,45663,45664,45665,45711,45724,45778,45779,45785,45786,45820,45821,45965,46022),
_xlfn.LET(_xlpm.DD,
MAX(MIN($AX98,EOMONTH(BG$15,0))-MAX($AW98,BG$15),),
_xlfn.IFS(
AND(MONTH($AW98)=MONTH(BG$15),MONTH($AX98)&lt;&gt;MONTH(BG$15)),
NETWORKDAYS.INTL($AW98,$AW98+_xlpm.DD,1,_xlpm.VD),
AND(MONTH($AW98)&lt;&gt;MONTH(BG$15),MONTH($AX98)=MONTH(BG$15)),
NETWORKDAYS.INTL(($AX98)-_xlpm.DD,$AX98,1,_xlpm.VD),
AND(MONTH($AW98)&lt;MONTH(BG$15),MONTH($AX98)&gt;MONTH(BG$15)),
NETWORKDAYS.INTL((EOMONTH(BG$15-1,1))-_xlpm.DD,EOMONTH(BG$15-1,1),1,_xlpm.VD),
AND(MONTH($AW98)=MONTH(BG$15),MONTH($AX98)=MONTH(BG$15)),
NETWORKDAYS.INTL($AW98,$AX98,1,_xlpm.VD)))),0)),
$DH98="месяц",
$DR98*BG98,
$DH98="неделя",
$DR98*BG98/7*(ROUNDUP((DAY(EOMONTH(BG$15,0)))/4,0))),
0)</f>
        <v/>
      </c>
      <c r="EA98" s="125">
        <f t="array" ref="EA98">
IFERROR(_xlfn.IFS(
$DH98="день_1",
$DR98*$BL98/($AX98-$AW98+1)*BH98*(DAY(EOMONTH(BH$15,0))),
$DH98="день_2",
$DR98/30*MAX(MIN($AX98,EOMONTH(BH$15,0))-MAX($AW98,BH$15)+1,),
$DH98="раб.день",
$DR98/30*(IFERROR(
_xlfn.LET(_xlpm.VD,
CHOOSE(
{1;2;3;4;5;6;7;8;9;10;11;12;13;14;15;16;17;18},
45658,45659,45660,45661,45662,45663,45664,45665,45711,45724,45778,45779,45785,45786,45820,45821,45965,46022),
_xlfn.LET(_xlpm.DD,
MAX(MIN($AX98,EOMONTH(BH$15,0))-MAX($AW98,BH$15),),
_xlfn.IFS(
AND(MONTH($AW98)=MONTH(BH$15),MONTH($AX98)&lt;&gt;MONTH(BH$15)),
NETWORKDAYS.INTL($AW98,$AW98+_xlpm.DD,1,_xlpm.VD),
AND(MONTH($AW98)&lt;&gt;MONTH(BH$15),MONTH($AX98)=MONTH(BH$15)),
NETWORKDAYS.INTL(($AX98)-_xlpm.DD,$AX98,1,_xlpm.VD),
AND(MONTH($AW98)&lt;MONTH(BH$15),MONTH($AX98)&gt;MONTH(BH$15)),
NETWORKDAYS.INTL((EOMONTH(BH$15-1,1))-_xlpm.DD,EOMONTH(BH$15-1,1),1,_xlpm.VD),
AND(MONTH($AW98)=MONTH(BH$15),MONTH($AX98)=MONTH(BH$15)),
NETWORKDAYS.INTL($AW98,$AX98,1,_xlpm.VD)))),0)),
$DH98="месяц",
$DR98*BH98,
$DH98="неделя",
$DR98*BH98/7*(ROUNDUP((DAY(EOMONTH(BH$15,0)))/4,0))),
0)</f>
        <v/>
      </c>
      <c r="EB98" s="125">
        <f t="array" ref="EB98">
IFERROR(_xlfn.IFS(
$DH98="день_1",
$DR98*$BL98/($AX98-$AW98+1)*BI98*(DAY(EOMONTH(BI$15,0))),
$DH98="день_2",
$DR98/30*MAX(MIN($AX98,EOMONTH(BI$15,0))-MAX($AW98,BI$15)+1,),
$DH98="раб.день",
$DR98/30*(IFERROR(
_xlfn.LET(_xlpm.VD,
CHOOSE(
{1;2;3;4;5;6;7;8;9;10;11;12;13;14;15;16;17;18},
45658,45659,45660,45661,45662,45663,45664,45665,45711,45724,45778,45779,45785,45786,45820,45821,45965,46022),
_xlfn.LET(_xlpm.DD,
MAX(MIN($AX98,EOMONTH(BI$15,0))-MAX($AW98,BI$15),),
_xlfn.IFS(
AND(MONTH($AW98)=MONTH(BI$15),MONTH($AX98)&lt;&gt;MONTH(BI$15)),
NETWORKDAYS.INTL($AW98,$AW98+_xlpm.DD,1,_xlpm.VD),
AND(MONTH($AW98)&lt;&gt;MONTH(BI$15),MONTH($AX98)=MONTH(BI$15)),
NETWORKDAYS.INTL(($AX98)-_xlpm.DD,$AX98,1,_xlpm.VD),
AND(MONTH($AW98)&lt;MONTH(BI$15),MONTH($AX98)&gt;MONTH(BI$15)),
NETWORKDAYS.INTL((EOMONTH(BI$15-1,1))-_xlpm.DD,EOMONTH(BI$15-1,1),1,_xlpm.VD),
AND(MONTH($AW98)=MONTH(BI$15),MONTH($AX98)=MONTH(BI$15)),
NETWORKDAYS.INTL($AW98,$AX98,1,_xlpm.VD)))),0)),
$DH98="месяц",
$DR98*BI98,
$DH98="неделя",
$DR98*BI98/7*(ROUNDUP((DAY(EOMONTH(BI$15,0)))/4,0))),
0)</f>
        <v/>
      </c>
      <c r="EC98" s="125">
        <f t="array" ref="EC98">
IFERROR(_xlfn.IFS(
$DH98="день_1",
$DR98*$BL98/($AX98-$AW98+1)*BJ98*(DAY(EOMONTH(BJ$15,0))),
$DH98="день_2",
$DR98/30*MAX(MIN($AX98,EOMONTH(BJ$15,0))-MAX($AW98,BJ$15)+1,),
$DH98="раб.день",
$DR98/30*(IFERROR(
_xlfn.LET(_xlpm.VD,
CHOOSE(
{1;2;3;4;5;6;7;8;9;10;11;12;13;14;15;16;17;18},
45658,45659,45660,45661,45662,45663,45664,45665,45711,45724,45778,45779,45785,45786,45820,45821,45965,46022),
_xlfn.LET(_xlpm.DD,
MAX(MIN($AX98,EOMONTH(BJ$15,0))-MAX($AW98,BJ$15),),
_xlfn.IFS(
AND(MONTH($AW98)=MONTH(BJ$15),MONTH($AX98)&lt;&gt;MONTH(BJ$15)),
NETWORKDAYS.INTL($AW98,$AW98+_xlpm.DD,1,_xlpm.VD),
AND(MONTH($AW98)&lt;&gt;MONTH(BJ$15),MONTH($AX98)=MONTH(BJ$15)),
NETWORKDAYS.INTL(($AX98)-_xlpm.DD,$AX98,1,_xlpm.VD),
AND(MONTH($AW98)&lt;MONTH(BJ$15),MONTH($AX98)&gt;MONTH(BJ$15)),
NETWORKDAYS.INTL((EOMONTH(BJ$15-1,1))-_xlpm.DD,EOMONTH(BJ$15-1,1),1,_xlpm.VD),
AND(MONTH($AW98)=MONTH(BJ$15),MONTH($AX98)=MONTH(BJ$15)),
NETWORKDAYS.INTL($AW98,$AX98,1,_xlpm.VD)))),0)),
$DH98="месяц",
$DR98*BJ98,
$DH98="неделя",
$DR98*BJ98/7*(ROUNDUP((DAY(EOMONTH(BJ$15,0)))/4,0))),
0)</f>
        <v/>
      </c>
      <c r="ED98" s="125">
        <f t="array" ref="ED98">
IFERROR(_xlfn.IFS(
$DH98="день_1",
$DR98*$BL98/($AX98-$AW98+1)*BK98*(DAY(EOMONTH(BK$15,0))),
$DH98="день_2",
$DR98/30*MAX(MIN($AX98,EOMONTH(BK$15,0))-MAX($AW98,BK$15)+1,),
$DH98="раб.день",
$DR98/30*(IFERROR(
_xlfn.LET(_xlpm.VD,
CHOOSE(
{1;2;3;4;5;6;7;8;9;10;11;12;13;14;15;16;17;18},
45658,45659,45660,45661,45662,45663,45664,45665,45711,45724,45778,45779,45785,45786,45820,45821,45965,46022),
_xlfn.LET(_xlpm.DD,
MAX(MIN($AX98,EOMONTH(BK$15,0))-MAX($AW98,BK$15),),
_xlfn.IFS(
AND(MONTH($AW98)=MONTH(BK$15),MONTH($AX98)&lt;&gt;MONTH(BK$15)),
NETWORKDAYS.INTL($AW98,$AW98+_xlpm.DD,1,_xlpm.VD),
AND(MONTH($AW98)&lt;&gt;MONTH(BK$15),MONTH($AX98)=MONTH(BK$15)),
NETWORKDAYS.INTL(($AX98)-_xlpm.DD,$AX98,1,_xlpm.VD),
AND(MONTH($AW98)&lt;MONTH(BK$15),MONTH($AX98)&gt;MONTH(BK$15)),
NETWORKDAYS.INTL((EOMONTH(BK$15-1,1))-_xlpm.DD,EOMONTH(BK$15-1,1),1,_xlpm.VD),
AND(MONTH($AW98)=MONTH(BK$15),MONTH($AX98)=MONTH(BK$15)),
NETWORKDAYS.INTL($AW98,$AX98,1,_xlpm.VD)))),0)),
$DH98="месяц",
$DR98*BK98,
$DH98="неделя",
$DR98*BK98/7*(ROUNDUP((DAY(EOMONTH(BK$15,0)))/4,0))),
0)</f>
        <v/>
      </c>
      <c r="EE98" s="125">
        <f>SUM($DS98,$DT98,$DU98,$DV98,$DW98,$DX98,$DY98,$DZ98,$EA98,$EB98,$EC98,$ED98)</f>
        <v/>
      </c>
      <c r="EF98" s="125">
        <f>IFERROR(ROUND($EE98*(1+$EP98),2),0)</f>
        <v/>
      </c>
      <c r="EG98" s="128" t="n">
        <v>1</v>
      </c>
      <c r="EH98" s="126" t="n">
        <v>0</v>
      </c>
      <c r="EI98" s="126">
        <f>ROUND(SUM($EH98:$EH98)*SUM($AB98:$AB98)*$EG98,2)</f>
        <v/>
      </c>
      <c r="EJ98" s="126">
        <f>ROUND($EI98*(1+$EP98),2)</f>
        <v/>
      </c>
      <c r="EK98" s="126" t="n">
        <v>0</v>
      </c>
      <c r="EL98" s="126">
        <f>ROUND(SUM($EK98:$EK98)*SUM($AB98:$AB98)*$EG98,2)</f>
        <v/>
      </c>
      <c r="EM98" s="126">
        <f>ROUND($EL98*(1+$EP98),2)</f>
        <v/>
      </c>
      <c r="EN98" s="126">
        <f>SUM($EE98,$EI98,$EL98)</f>
        <v/>
      </c>
      <c r="EO98" s="126">
        <f>SUM($EF98,$EJ98,$EM98)</f>
        <v/>
      </c>
      <c r="EP98" s="59" t="inlineStr">
        <is>
          <t>20%</t>
        </is>
      </c>
      <c r="EQ98" s="59" t="n"/>
      <c r="ER98" s="60">
        <f t="array" ref="ER98">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MATCH(ES98,
{"AMS";"RussOutdoor";"HD Outdoor";"Ingroup";"IQ";"Ledproduction";"LisChannel";"Logic";"Media-PPL";"NovikovTV | НовиковТВ";"SMA";"SOK";"КрокусТВ | CrocusTV | IndoorTV";"Сити";"ТЯК Москва"},
0)),"")</f>
        <v/>
      </c>
      <c r="ES98" s="60" t="n"/>
      <c r="ET98" s="60">
        <f t="array" ref="ET98">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MATCH(ES98,
{"AMS";"RussOutdoor";"HD Outdoor";"Ingroup";"IQ";"Ledproduction";"LisChannel";"Logic";"Media-PPL";"NovikovTV | НовиковТВ";"SMA";"SOK";"КрокусТВ | CrocusTV | IndoorTV";"Сити";"ТЯК Москва"},
0)),"")</f>
        <v/>
      </c>
      <c r="EU98" s="60" t="n"/>
      <c r="EV98" s="60" t="n"/>
      <c r="EX98" s="110">
        <f t="array" ref="EX98">
($AR98/30
+N("ТРАФИК ПЛОЩАДКИ"))*
(IFERROR(
_xlfn.LET(
_xlpm.GPR,
HLOOKUP($L98,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(MATCH($T98,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IF($Q98="цифровой",_xlpm.GPR/$AG98,_xlpm.GPR/60)),
0)
+N("DWELL TIME"))*
(IF($AB98=0,0,IF($AB98=1,0.3,IF($AB98=2,0.5,IF($AB98&gt;2,1))))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_xlfn.IFS($AC98="да",1.2,$AC98="нет",1)*
_xlfn.IFS($AD98="да",1.2,$AD98="нет",1)*
IF(R98="статический",1,1.2)*
$X98*
INDEX(
{1.2;1;1.2;1.2;1;1.2;1.2;1.2;1.2;1.2;1.2;1;1.2;1.2;1.2;1.2;1;1;1.2;1.2;1.2;1;1;1;1;1.2;1.2;1.2;1.2;1;1;1;1;1.2;1.2;1.2;1.2;1.2;1.2;1.2;1.2;1;1;1.2;1;1;1;1;1.5;1;1;1.5;1.5;1.2},
MATCH($Q98,_xlpm.MI,0)))&gt;{0.02;0.04;0.06;0.1;0.2;0.4;0.6;0.8;1;2;4;6})),
{0;1;2;3;4;5;6;7;8;9;10;11;12},
0)))
+N("КОЭФФИЦИЕНТ КОНТАКТА"))))*
(_xlfn.IFS($X98&lt;0.1,$X98/1000,$X98&gt;25,5.2,AND($X98&gt;=0.1,$X98&lt;=25),(($X98*2+0.1)/10)*($X98/10)))*
IFERROR((_xlfn.LET(
_xlpm.MA,
{0;0.8;0.85;0.9;0.95;1},
_xlpm.MAA,
{0;1;2;3;4;5},
INDEX(_xlpm.MA,MATCH(SUMPRODUCT(--((IF(ROUND(_xlpm.MAA,1)&gt;5,5,ROUND($AB98,1)))&gt;{0;1;2;3;4;5})),_xlpm.MAA,0)))
+N("КОЭФФИЦИЕНТ КОЛ-ВО КОНСТРУКЦИЙ")),1)*
$AB98,0))*
(IF($Q98="цифровой",$AG98/15*$AI98,1)
+N("ДЛЯ ЦИФРЫ"))</f>
        <v/>
      </c>
      <c r="EY98" s="110">
        <f>IFERROR(EX98*AY98,0)</f>
        <v/>
      </c>
      <c r="EZ98" s="131">
        <f>IFERROR(DP98/EY98*1000,0)</f>
        <v/>
      </c>
      <c r="FA98" s="112">
        <f>IFERROR(FC98/FB98,0)</f>
        <v/>
      </c>
      <c r="FB98" s="112">
        <f>IFERROR((FC98/(EY98/FF98*#REF!))*0.825,0)</f>
        <v/>
      </c>
      <c r="FC98" s="112">
        <f>IFERROR(((EX98*30/AR98)*100)/30,0)</f>
        <v/>
      </c>
      <c r="FD98" s="112">
        <f>IFERROR(EY98/G98*100%,0)</f>
        <v/>
      </c>
      <c r="FE98" s="112">
        <f>IFERROR(FD98/FC98*100%,0)</f>
        <v/>
      </c>
      <c r="FF98" s="110">
        <f>IFERROR(AR98/30*AY98,0)</f>
        <v/>
      </c>
    </row>
    <row r="99" ht="13" customHeight="1">
      <c r="A99" s="59" t="n"/>
      <c r="B99" s="60" t="n"/>
      <c r="C99" s="60" t="n"/>
      <c r="D99" s="60">
        <f t="array" ref="D99">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MATCH($E99,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99" s="60">
        <f t="array" ref="E99">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MATCH($F99,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99" s="60" t="inlineStr"/>
      <c r="G99" s="60" t="n"/>
      <c r="H99" s="60">
        <f t="array" ref="H99">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MATCH($I99,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99" s="60" t="n"/>
      <c r="J99" s="60" t="n"/>
      <c r="K99" s="60" t="n"/>
      <c r="L99" s="60" t="n"/>
      <c r="M99" s="60" t="n"/>
      <c r="N99" s="60" t="n"/>
      <c r="O99" s="60" t="n"/>
      <c r="P99" s="60">
        <f t="array" ref="P99">
_xlfn.IFS(
ISNUMBER(MATCH($Q99,{"шелфбаннер","разделитель","монетница","чековая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ISNUMBER(MATCH($Q99,{"LED/LCD","видеокулер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ISNUMBER(MATCH($Q99,{"автомобиль","машина","выставочное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ISNUMBER(MATCH($Q99,{"билборд","лифтовая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ISNUMBER(MATCH($Q99,{"навигация","подвесной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ISNUMBER(MATCH($Q99,{"движущаяся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ISNUMBER(MATCH($Q99,{"каталог","журнал"},)),
"Пресса",
$Q99="","")</f>
        <v/>
      </c>
      <c r="Q99" s="60" t="n"/>
      <c r="R99" s="60">
        <f t="array" ref="R99">
IFERROR(
_xlfn.IFS(
OR(ISNUMBER(MATCH($Q99,{"экспозиция","макет","стенд","автостенд","авто стенд","выставочное пространство","выставочные стенды","модульные выставочные стенды","3Д конструкция","3D конструкция"},)),P99="Экспонирование"),
"нестандартный",
ISNUMBER(MATCH($Q99,{"скроллер","призматрон"},)),
"динамический",
$P99="Видео",
"цифровой",
OR($P99="Пресса",$P99="Щит",$P99="POSm",$P99="Подвес",$P99="Брендирование/оклейка"),
"статический"),"")</f>
        <v/>
      </c>
      <c r="S99" s="59" t="n"/>
      <c r="T99" s="60" t="n"/>
      <c r="U99" s="60" t="n"/>
      <c r="V99" s="60">
        <f>
IF(P99="Видео",
"цифровой постер/ролик",
IF(ISNUMBER(MATCH(Q99,{"короб световой","короб световой | лайтбокс","короб световой | кристалайт","лайтбокс","лайт бокс","кристалайт","LB","lightbox"},)),
"бэклит",
IF(P99="Брендирование/оклейка",
"перфарированная пленка/самоклейка",
IF(P99="Экспонирование",
"под запрос",
IF(P99="Подвес",
"баннер/ткань",
"")))))</f>
        <v/>
      </c>
      <c r="W99" s="59" t="n"/>
      <c r="X99" s="59" t="n"/>
      <c r="Y99" s="59" t="n"/>
      <c r="Z99" s="61" t="n"/>
      <c r="AA99" s="61" t="n"/>
      <c r="AB99" s="61">
        <f>IF(BL99&gt;0,Z99,0)</f>
        <v/>
      </c>
      <c r="AC99" s="59" t="n"/>
      <c r="AD99" s="59" t="n"/>
      <c r="AE99" s="59" t="n"/>
      <c r="AF99" s="59" t="n"/>
      <c r="AG99" s="59" t="n"/>
      <c r="AH99" s="59" t="n"/>
      <c r="AI99" s="59" t="n"/>
      <c r="AJ99" s="59" t="n"/>
      <c r="AK99" s="59" t="n"/>
      <c r="AL99" s="62">
        <f>IFERROR(IF(OR(R99="статический",R99="динамический",R99="нестандартный",R99="",R99=""),"-",IF(AND(AH99="-",AI99="-"),"-",AK99*3600/AH99*AI99)),"-")</f>
        <v/>
      </c>
      <c r="AM99" s="62">
        <f>IFERROR(IF(OR(R99="статический",R99="динамический",R99="",R99="", R99="BTL",R99="нестандартный"),"-",AG99*AI99*AL99/60),"-")</f>
        <v/>
      </c>
      <c r="AN99" s="63">
        <f>IFERROR(IF(AH99="","-",AG99*AI99/AH99),"-")</f>
        <v/>
      </c>
      <c r="AO99" s="59">
        <f>IFERROR(IF(OR($R99="статический",$R99="динамический",$R99="",$R99="",$R99="BTL",$R99="нестандартный"),"-",$AL99*$AY99),"-")</f>
        <v/>
      </c>
      <c r="AP99" s="62">
        <f>IFERROR(IF(OR($R99="статический",$R99="динамический",$R99="",$R99="",$R99="BTL",$R99="нестандартный"),"-",$AM99*AY99),"-")</f>
        <v/>
      </c>
      <c r="AQ99" s="64" t="n"/>
      <c r="AR99" s="61" t="n"/>
      <c r="AS99" s="61" t="n"/>
      <c r="AT99" s="61" t="n"/>
      <c r="AU99" s="65" t="n"/>
      <c r="AV99" s="124">
        <f>IFERROR(DR99/AT99*1000,"n/a")</f>
        <v/>
      </c>
      <c r="AW99" s="67" t="n"/>
      <c r="AX99" s="67" t="n"/>
      <c r="AY99" s="43">
        <f>IFERROR(IF(OR($AW99="",$AX99=""),"",_xlfn.DAYS($AX99+1,$AW99)),"")</f>
        <v/>
      </c>
      <c r="AZ99" s="68">
        <f t="array" ref="AZ99">
_xlfn.LET(_xlpm.COEFF,
IF($AW99+$AX99=0,0,IF(MAX(MIN($AX99,EOMONTH(AZ$15,0))-MAX($AW99,AZ$15)+1,)&gt;0,1,0)),
_xlfn.IFS(
$ES99="LisChannel",
_xlpm.COEFF*
INDEX({1;1;1.2;1.2;1;1;1;1;1.2;1.2;1.2;1.2},
MATCH(MONTH(AZ$15),
{1,2,3,4,5,6,7,8,9,10,11,12})),
CONCATENATE($ES99," ",$L99)="RussOutdoor метро",
_xlpm.COEFF*
INDEX({0.8;0.9;1.1;1.1;1;1;1;1;1.1;1.1;1.1;1.1},
MATCH(MONTH(AZ$15),
{1,2,3,4,5,6,7,8,9,10,11,12})),
$ES99&lt;&gt;"LisChannel",
_xlpm.COEFF,
$ES99&lt;&gt;"RussOutdoor",
_xlpm.COEFF))</f>
        <v/>
      </c>
      <c r="BA99" s="68">
        <f t="array" ref="BA99">
_xlfn.LET(_xlpm.COEFF,
IF($AW99+$AX99=0,0,IF(MAX(MIN($AX99,EOMONTH(BA$15,0))-MAX($AW99,BA$15)+1,)&gt;0,1,0)),
_xlfn.IFS(
$ES99="LisChannel",
_xlpm.COEFF*
INDEX({1;1;1.2;1.2;1;1;1;1;1.2;1.2;1.2;1.2},
MATCH(MONTH(BA$15),
{1,2,3,4,5,6,7,8,9,10,11,12})),
CONCATENATE($ES99," ",$L99)="RussOutdoor метро",
_xlpm.COEFF*
INDEX({0.8;0.9;1.1;1.1;1;1;1;1;1.1;1.1;1.1;1.1},
MATCH(MONTH(BA$15),
{1,2,3,4,5,6,7,8,9,10,11,12})),
$ES99&lt;&gt;"LisChannel",
_xlpm.COEFF,
$ES99&lt;&gt;"RussOutdoor",
_xlpm.COEFF))</f>
        <v/>
      </c>
      <c r="BB99" s="68">
        <f t="array" ref="BB99">
_xlfn.LET(_xlpm.COEFF,
IF($AW99+$AX99=0,0,IF(MAX(MIN($AX99,EOMONTH(BB$15,0))-MAX($AW99,BB$15)+1,)&gt;0,1,0)),
_xlfn.IFS(
$ES99="LisChannel",
_xlpm.COEFF*
INDEX({1;1;1.2;1.2;1;1;1;1;1.2;1.2;1.2;1.2},
MATCH(MONTH(BB$15),
{1,2,3,4,5,6,7,8,9,10,11,12})),
CONCATENATE($ES99," ",$L99)="RussOutdoor метро",
_xlpm.COEFF*
INDEX({0.8;0.9;1.1;1.1;1;1;1;1;1.1;1.1;1.1;1.1},
MATCH(MONTH(BB$15),
{1,2,3,4,5,6,7,8,9,10,11,12})),
$ES99&lt;&gt;"LisChannel",
_xlpm.COEFF,
$ES99&lt;&gt;"RussOutdoor",
_xlpm.COEFF))</f>
        <v/>
      </c>
      <c r="BC99" s="68">
        <f t="array" ref="BC99">
_xlfn.LET(_xlpm.COEFF,
IF($AW99+$AX99=0,0,IF(MAX(MIN($AX99,EOMONTH(BC$15,0))-MAX($AW99,BC$15)+1,)&gt;0,1,0)),
_xlfn.IFS(
$ES99="LisChannel",
_xlpm.COEFF*
INDEX({1;1;1.2;1.2;1;1;1;1;1.2;1.2;1.2;1.2},
MATCH(MONTH(BC$15),
{1,2,3,4,5,6,7,8,9,10,11,12})),
CONCATENATE($ES99," ",$L99)="RussOutdoor метро",
_xlpm.COEFF*
INDEX({0.8;0.9;1.1;1.1;1;1;1;1;1.1;1.1;1.1;1.1},
MATCH(MONTH(BC$15),
{1,2,3,4,5,6,7,8,9,10,11,12})),
$ES99&lt;&gt;"LisChannel",
_xlpm.COEFF,
$ES99&lt;&gt;"RussOutdoor",
_xlpm.COEFF))</f>
        <v/>
      </c>
      <c r="BD99" s="68">
        <f t="array" ref="BD99">
_xlfn.LET(_xlpm.COEFF,
IF($AW99+$AX99=0,0,IF(MAX(MIN($AX99,EOMONTH(BD$15,0))-MAX($AW99,BD$15)+1,)&gt;0,1,0)),
_xlfn.IFS(
$ES99="LisChannel",
_xlpm.COEFF*
INDEX({1;1;1.2;1.2;1;1;1;1;1.2;1.2;1.2;1.2},
MATCH(MONTH(BD$15),
{1,2,3,4,5,6,7,8,9,10,11,12})),
CONCATENATE($ES99," ",$L99)="RussOutdoor метро",
_xlpm.COEFF*
INDEX({0.8;0.9;1.1;1.1;1;1;1;1;1.1;1.1;1.1;1.1},
MATCH(MONTH(BD$15),
{1,2,3,4,5,6,7,8,9,10,11,12})),
$ES99&lt;&gt;"LisChannel",
_xlpm.COEFF,
$ES99&lt;&gt;"RussOutdoor",
_xlpm.COEFF))</f>
        <v/>
      </c>
      <c r="BE99" s="68">
        <f t="array" ref="BE99">
_xlfn.LET(_xlpm.COEFF,
IF($AW99+$AX99=0,0,IF(MAX(MIN($AX99,EOMONTH(BE$15,0))-MAX($AW99,BE$15)+1,)&gt;0,1,0)),
_xlfn.IFS(
$ES99="LisChannel",
_xlpm.COEFF*
INDEX({1;1;1.2;1.2;1;1;1;1;1.2;1.2;1.2;1.2},
MATCH(MONTH(BE$15),
{1,2,3,4,5,6,7,8,9,10,11,12})),
CONCATENATE($ES99," ",$L99)="RussOutdoor метро",
_xlpm.COEFF*
INDEX({0.8;0.9;1.1;1.1;1;1;1;1;1.1;1.1;1.1;1.1},
MATCH(MONTH(BE$15),
{1,2,3,4,5,6,7,8,9,10,11,12})),
$ES99&lt;&gt;"LisChannel",
_xlpm.COEFF,
$ES99&lt;&gt;"RussOutdoor",
_xlpm.COEFF))</f>
        <v/>
      </c>
      <c r="BF99" s="68">
        <f t="array" ref="BF99">
_xlfn.LET(_xlpm.COEFF,
IF($AW99+$AX99=0,0,IF(MAX(MIN($AX99,EOMONTH(BF$15,0))-MAX($AW99,BF$15)+1,)&gt;0,1,0)),
_xlfn.IFS(
$ES99="LisChannel",
_xlpm.COEFF*
INDEX({1;1;1.2;1.2;1;1;1;1;1.2;1.2;1.2;1.2},
MATCH(MONTH(BF$15),
{1,2,3,4,5,6,7,8,9,10,11,12})),
CONCATENATE($ES99," ",$L99)="RussOutdoor метро",
_xlpm.COEFF*
INDEX({0.8;0.9;1.1;1.1;1;1;1;1;1.1;1.1;1.1;1.1},
MATCH(MONTH(BF$15),
{1,2,3,4,5,6,7,8,9,10,11,12})),
$ES99&lt;&gt;"LisChannel",
_xlpm.COEFF,
$ES99&lt;&gt;"RussOutdoor",
_xlpm.COEFF))</f>
        <v/>
      </c>
      <c r="BG99" s="68">
        <f t="array" ref="BG99">
_xlfn.LET(_xlpm.COEFF,
IF($AW99+$AX99=0,0,IF(MAX(MIN($AX99,EOMONTH(BG$15,0))-MAX($AW99,BG$15)+1,)&gt;0,1,0)),
_xlfn.IFS(
$ES99="LisChannel",
_xlpm.COEFF*
INDEX({1;1;1.2;1.2;1;1;1;1;1.2;1.2;1.2;1.2},
MATCH(MONTH(BG$15),
{1,2,3,4,5,6,7,8,9,10,11,12})),
CONCATENATE($ES99," ",$L99)="RussOutdoor метро",
_xlpm.COEFF*
INDEX({0.8;0.9;1.1;1.1;1;1;1;1;1.1;1.1;1.1;1.1},
MATCH(MONTH(BG$15),
{1,2,3,4,5,6,7,8,9,10,11,12})),
$ES99&lt;&gt;"LisChannel",
_xlpm.COEFF,
$ES99&lt;&gt;"RussOutdoor",
_xlpm.COEFF))</f>
        <v/>
      </c>
      <c r="BH99" s="68">
        <f t="array" ref="BH99">
_xlfn.LET(_xlpm.COEFF,
IF($AW99+$AX99=0,0,IF(MAX(MIN($AX99,EOMONTH(BH$15,0))-MAX($AW99,BH$15)+1,)&gt;0,1,0)),
_xlfn.IFS(
$ES99="LisChannel",
_xlpm.COEFF*
INDEX({1;1;1.2;1.2;1;1;1;1;1.2;1.2;1.2;1.2},
MATCH(MONTH(BH$15),
{1,2,3,4,5,6,7,8,9,10,11,12})),
CONCATENATE($ES99," ",$L99)="RussOutdoor метро",
_xlpm.COEFF*
INDEX({0.8;0.9;1.1;1.1;1;1;1;1;1.1;1.1;1.1;1.1},
MATCH(MONTH(BH$15),
{1,2,3,4,5,6,7,8,9,10,11,12})),
$ES99&lt;&gt;"LisChannel",
_xlpm.COEFF,
$ES99&lt;&gt;"RussOutdoor",
_xlpm.COEFF))</f>
        <v/>
      </c>
      <c r="BI99" s="68">
        <f t="array" ref="BI99">
_xlfn.LET(_xlpm.COEFF,
IF($AW99+$AX99=0,0,IF(MAX(MIN($AX99,EOMONTH(BI$15,0))-MAX($AW99,BI$15)+1,)&gt;0,1,0)),
_xlfn.IFS(
$ES99="LisChannel",
_xlpm.COEFF*
INDEX({1;1;1.2;1.2;1;1;1;1;1.2;1.2;1.2;1.2},
MATCH(MONTH(BI$15),
{1,2,3,4,5,6,7,8,9,10,11,12})),
CONCATENATE($ES99," ",$L99)="RussOutdoor метро",
_xlpm.COEFF*
INDEX({0.8;0.9;1.1;1.1;1;1;1;1;1.1;1.1;1.1;1.1},
MATCH(MONTH(BI$15),
{1,2,3,4,5,6,7,8,9,10,11,12})),
$ES99&lt;&gt;"LisChannel",
_xlpm.COEFF,
$ES99&lt;&gt;"RussOutdoor",
_xlpm.COEFF))</f>
        <v/>
      </c>
      <c r="BJ99" s="68">
        <f t="array" ref="BJ99">
_xlfn.LET(_xlpm.COEFF,
IF($AW99+$AX99=0,0,IF(MAX(MIN($AX99,EOMONTH(BJ$15,0))-MAX($AW99,BJ$15)+1,)&gt;0,1,0)),
_xlfn.IFS(
$ES99="LisChannel",
_xlpm.COEFF*
INDEX({1;1;1.2;1.2;1;1;1;1;1.2;1.2;1.2;1.2},
MATCH(MONTH(BJ$15),
{1,2,3,4,5,6,7,8,9,10,11,12})),
CONCATENATE($ES99," ",$L99)="RussOutdoor метро",
_xlpm.COEFF*
INDEX({0.8;0.9;1.1;1.1;1;1;1;1;1.1;1.1;1.1;1.1},
MATCH(MONTH(BJ$15),
{1,2,3,4,5,6,7,8,9,10,11,12})),
$ES99&lt;&gt;"LisChannel",
_xlpm.COEFF,
$ES99&lt;&gt;"RussOutdoor",
_xlpm.COEFF))</f>
        <v/>
      </c>
      <c r="BK99" s="68">
        <f t="array" ref="BK99">
_xlfn.LET(_xlpm.COEFF,
IF($AW99+$AX99=0,0,IF(MAX(MIN($AX99,EOMONTH(BK$15,0))-MAX($AW99,BK$15)+1,)&gt;0,1,0)),
_xlfn.IFS(
$ES99="LisChannel",
_xlpm.COEFF*
INDEX({1;1;1.2;1.2;1;1;1;1;1.2;1.2;1.2;1.2},
MATCH(MONTH(BK$15),
{1,2,3,4,5,6,7,8,9,10,11,12})),
CONCATENATE($ES99," ",$L99)="RussOutdoor метро",
_xlpm.COEFF*
INDEX({0.8;0.9;1.1;1.1;1;1;1;1;1.1;1.1;1.1;1.1},
MATCH(MONTH(BK$15),
{1,2,3,4,5,6,7,8,9,10,11,12})),
$ES99&lt;&gt;"LisChannel",
_xlpm.COEFF,
$ES99&lt;&gt;"RussOutdoor",
_xlpm.COEFF))</f>
        <v/>
      </c>
      <c r="BL99" s="62">
        <f>COUNTIFS($AZ99:$BK99,"&gt;0")</f>
        <v/>
      </c>
      <c r="BM99" s="65" t="n"/>
      <c r="BN99" s="125">
        <f>$DJ99</f>
        <v/>
      </c>
      <c r="BO99" s="63">
        <f>$DQ99</f>
        <v/>
      </c>
      <c r="BP99" s="125">
        <f>
IFERROR(
IF($BL99=0,0,
$BN99*(1-$BO99)),
0)</f>
        <v/>
      </c>
      <c r="BQ99" s="125">
        <f t="array" ref="BQ99">
IFERROR(
_xlfn.IFS(
$DH99="день_1",
$BP99*$BL99/($AX99-$AW99+1)*AZ99*(DAY(EOMONTH(AZ$15,0))),
$DH99="день_2",
$BP99/30*MAX(MIN($AX99,EOMONTH(AZ$15,0))-MAX($AW99,AZ$15)+1,),
$DH99="раб.день",
$BP99/30*(IFERROR(
_xlfn.LET(_xlpm.VD,
CHOOSE(
{1;2;3;4;5;6;7;8;9;10;11;12;13;14;15;16;17;18},
45658,45659,45660,45661,45662,45663,45664,45665,45711,45724,45778,45779,45785,45786,45820,45821,45965,46022),
_xlfn.LET(_xlpm.DD,
MAX(MIN($AX99,EOMONTH(AZ$15,0))-MAX($AW99,AZ$15),),
_xlfn.IFS(
AND(MONTH($AW99)=MONTH(AZ$15),MONTH($AX99)&lt;&gt;MONTH(AZ$15)),
NETWORKDAYS.INTL($AW99,$AW99+_xlpm.DD,1,_xlpm.VD),
AND(MONTH($AW99)&lt;&gt;MONTH(AZ$15),MONTH($AX99)=MONTH(AZ$15)),
NETWORKDAYS.INTL(($AX99)-_xlpm.DD,$AX99,1,_xlpm.VD),
AND(MONTH($AW99)&lt;MONTH(AZ$15),MONTH($AX99)&gt;MONTH(AZ$15)),
NETWORKDAYS.INTL((EOMONTH(AZ$15-1,1))-_xlpm.DD,EOMONTH(AZ$15-1,1),1,_xlpm.VD),
AND(MONTH($AW99)=MONTH(AZ$15),MONTH($AX99)=MONTH(AZ$15)),
NETWORKDAYS.INTL($AW99,$AX99,1,_xlpm.VD)))),0)),
$DH99="месяц",
$BP99*AZ99,
$DH99="неделя",
$BP99*AZ99/7*(ROUNDUP((DAY(EOMONTH(AZ$15,0)))/4,0))),
0)</f>
        <v/>
      </c>
      <c r="BR99" s="125">
        <f t="array" ref="BR99">
IFERROR(
_xlfn.IFS(
$DH99="день_1",
$BP99*$BL99/($AX99-$AW99+1)*BA99*(DAY(EOMONTH(BA$15,0))),
$DH99="день_2",
$BP99/30*MAX(MIN($AX99,EOMONTH(BA$15,0))-MAX($AW99,BA$15)+1,),
$DH99="раб.день",
$BP99/30*(IFERROR(
_xlfn.LET(_xlpm.VD,
CHOOSE(
{1;2;3;4;5;6;7;8;9;10;11;12;13;14;15;16;17;18},
45658,45659,45660,45661,45662,45663,45664,45665,45711,45724,45778,45779,45785,45786,45820,45821,45965,46022),
_xlfn.LET(_xlpm.DD,
MAX(MIN($AX99,EOMONTH(BA$15,0))-MAX($AW99,BA$15),),
_xlfn.IFS(
AND(MONTH($AW99)=MONTH(BA$15),MONTH($AX99)&lt;&gt;MONTH(BA$15)),
NETWORKDAYS.INTL($AW99,$AW99+_xlpm.DD,1,_xlpm.VD),
AND(MONTH($AW99)&lt;&gt;MONTH(BA$15),MONTH($AX99)=MONTH(BA$15)),
NETWORKDAYS.INTL(($AX99)-_xlpm.DD,$AX99,1,_xlpm.VD),
AND(MONTH($AW99)&lt;MONTH(BA$15),MONTH($AX99)&gt;MONTH(BA$15)),
NETWORKDAYS.INTL((EOMONTH(BA$15-1,1))-_xlpm.DD,EOMONTH(BA$15-1,1),1,_xlpm.VD),
AND(MONTH($AW99)=MONTH(BA$15),MONTH($AX99)=MONTH(BA$15)),
NETWORKDAYS.INTL($AW99,$AX99,1,_xlpm.VD)))),0)),
$DH99="месяц",
$BP99*BA99,
$DH99="неделя",
$BP99*BA99/7*(ROUNDUP((DAY(EOMONTH(BA$15,0)))/4,0))),
0)</f>
        <v/>
      </c>
      <c r="BS99" s="125">
        <f t="array" ref="BS99">
IFERROR(
_xlfn.IFS(
$DH99="день_1",
$BP99*$BL99/($AX99-$AW99+1)*BB99*(DAY(EOMONTH(BB$15,0))),
$DH99="день_2",
$BP99/30*MAX(MIN($AX99,EOMONTH(BB$15,0))-MAX($AW99,BB$15)+1,),
$DH99="раб.день",
$BP99/30*(IFERROR(
_xlfn.LET(_xlpm.VD,
CHOOSE(
{1;2;3;4;5;6;7;8;9;10;11;12;13;14;15;16;17;18},
45658,45659,45660,45661,45662,45663,45664,45665,45711,45724,45778,45779,45785,45786,45820,45821,45965,46022),
_xlfn.LET(_xlpm.DD,
MAX(MIN($AX99,EOMONTH(BB$15,0))-MAX($AW99,BB$15),),
_xlfn.IFS(
AND(MONTH($AW99)=MONTH(BB$15),MONTH($AX99)&lt;&gt;MONTH(BB$15)),
NETWORKDAYS.INTL($AW99,$AW99+_xlpm.DD,1,_xlpm.VD),
AND(MONTH($AW99)&lt;&gt;MONTH(BB$15),MONTH($AX99)=MONTH(BB$15)),
NETWORKDAYS.INTL(($AX99)-_xlpm.DD,$AX99,1,_xlpm.VD),
AND(MONTH($AW99)&lt;MONTH(BB$15),MONTH($AX99)&gt;MONTH(BB$15)),
NETWORKDAYS.INTL((EOMONTH(BB$15-1,1))-_xlpm.DD,EOMONTH(BB$15-1,1),1,_xlpm.VD),
AND(MONTH($AW99)=MONTH(BB$15),MONTH($AX99)=MONTH(BB$15)),
NETWORKDAYS.INTL($AW99,$AX99,1,_xlpm.VD)))),0)),
$DH99="месяц",
$BP99*BB99,
$DH99="неделя",
$BP99*BB99/7*(ROUNDUP((DAY(EOMONTH(BB$15,0)))/4,0))),
0)</f>
        <v/>
      </c>
      <c r="BT99" s="125">
        <f t="array" ref="BT99">
IFERROR(
_xlfn.IFS(
$DH99="день_1",
$BP99*$BL99/($AX99-$AW99+1)*BC99*(DAY(EOMONTH(BC$15,0))),
$DH99="день_2",
$BP99/30*MAX(MIN($AX99,EOMONTH(BC$15,0))-MAX($AW99,BC$15)+1,),
$DH99="раб.день",
$BP99/30*(IFERROR(
_xlfn.LET(_xlpm.VD,
CHOOSE(
{1;2;3;4;5;6;7;8;9;10;11;12;13;14;15;16;17;18},
45658,45659,45660,45661,45662,45663,45664,45665,45711,45724,45778,45779,45785,45786,45820,45821,45965,46022),
_xlfn.LET(_xlpm.DD,
MAX(MIN($AX99,EOMONTH(BC$15,0))-MAX($AW99,BC$15),),
_xlfn.IFS(
AND(MONTH($AW99)=MONTH(BC$15),MONTH($AX99)&lt;&gt;MONTH(BC$15)),
NETWORKDAYS.INTL($AW99,$AW99+_xlpm.DD,1,_xlpm.VD),
AND(MONTH($AW99)&lt;&gt;MONTH(BC$15),MONTH($AX99)=MONTH(BC$15)),
NETWORKDAYS.INTL(($AX99)-_xlpm.DD,$AX99,1,_xlpm.VD),
AND(MONTH($AW99)&lt;MONTH(BC$15),MONTH($AX99)&gt;MONTH(BC$15)),
NETWORKDAYS.INTL((EOMONTH(BC$15-1,1))-_xlpm.DD,EOMONTH(BC$15-1,1),1,_xlpm.VD),
AND(MONTH($AW99)=MONTH(BC$15),MONTH($AX99)=MONTH(BC$15)),
NETWORKDAYS.INTL($AW99,$AX99,1,_xlpm.VD)))),0)),
$DH99="месяц",
$BP99*BC99,
$DH99="неделя",
$BP99*BC99/7*(ROUNDUP((DAY(EOMONTH(BC$15,0)))/4,0))),
0)</f>
        <v/>
      </c>
      <c r="BU99" s="125">
        <f t="array" ref="BU99">
IFERROR(
_xlfn.IFS(
$DH99="день_1",
$BP99*$BL99/($AX99-$AW99+1)*BD99*(DAY(EOMONTH(BD$15,0))),
$DH99="день_2",
$BP99/30*MAX(MIN($AX99,EOMONTH(BD$15,0))-MAX($AW99,BD$15)+1,),
$DH99="раб.день",
$BP99/30*(IFERROR(
_xlfn.LET(_xlpm.VD,
CHOOSE(
{1;2;3;4;5;6;7;8;9;10;11;12;13;14;15;16;17;18},
45658,45659,45660,45661,45662,45663,45664,45665,45711,45724,45778,45779,45785,45786,45820,45821,45965,46022),
_xlfn.LET(_xlpm.DD,
MAX(MIN($AX99,EOMONTH(BD$15,0))-MAX($AW99,BD$15),),
_xlfn.IFS(
AND(MONTH($AW99)=MONTH(BD$15),MONTH($AX99)&lt;&gt;MONTH(BD$15)),
NETWORKDAYS.INTL($AW99,$AW99+_xlpm.DD,1,_xlpm.VD),
AND(MONTH($AW99)&lt;&gt;MONTH(BD$15),MONTH($AX99)=MONTH(BD$15)),
NETWORKDAYS.INTL(($AX99)-_xlpm.DD,$AX99,1,_xlpm.VD),
AND(MONTH($AW99)&lt;MONTH(BD$15),MONTH($AX99)&gt;MONTH(BD$15)),
NETWORKDAYS.INTL((EOMONTH(BD$15-1,1))-_xlpm.DD,EOMONTH(BD$15-1,1),1,_xlpm.VD),
AND(MONTH($AW99)=MONTH(BD$15),MONTH($AX99)=MONTH(BD$15)),
NETWORKDAYS.INTL($AW99,$AX99,1,_xlpm.VD)))),0)),
$DH99="месяц",
$BP99*BD99,
$DH99="неделя",
$BP99*BD99/7*(ROUNDUP((DAY(EOMONTH(BD$15,0)))/4,0))),
0)</f>
        <v/>
      </c>
      <c r="BV99" s="125">
        <f t="array" ref="BV99">
IFERROR(
_xlfn.IFS(
$DH99="день_1",
$BP99*$BL99/($AX99-$AW99+1)*BE99*(DAY(EOMONTH(BE$15,0))),
$DH99="день_2",
$BP99/30*MAX(MIN($AX99,EOMONTH(BE$15,0))-MAX($AW99,BE$15)+1,),
$DH99="раб.день",
$BP99/30*(IFERROR(
_xlfn.LET(_xlpm.VD,
CHOOSE(
{1;2;3;4;5;6;7;8;9;10;11;12;13;14;15;16;17;18},
45658,45659,45660,45661,45662,45663,45664,45665,45711,45724,45778,45779,45785,45786,45820,45821,45965,46022),
_xlfn.LET(_xlpm.DD,
MAX(MIN($AX99,EOMONTH(BE$15,0))-MAX($AW99,BE$15),),
_xlfn.IFS(
AND(MONTH($AW99)=MONTH(BE$15),MONTH($AX99)&lt;&gt;MONTH(BE$15)),
NETWORKDAYS.INTL($AW99,$AW99+_xlpm.DD,1,_xlpm.VD),
AND(MONTH($AW99)&lt;&gt;MONTH(BE$15),MONTH($AX99)=MONTH(BE$15)),
NETWORKDAYS.INTL(($AX99)-_xlpm.DD,$AX99,1,_xlpm.VD),
AND(MONTH($AW99)&lt;MONTH(BE$15),MONTH($AX99)&gt;MONTH(BE$15)),
NETWORKDAYS.INTL((EOMONTH(BE$15-1,1))-_xlpm.DD,EOMONTH(BE$15-1,1),1,_xlpm.VD),
AND(MONTH($AW99)=MONTH(BE$15),MONTH($AX99)=MONTH(BE$15)),
NETWORKDAYS.INTL($AW99,$AX99,1,_xlpm.VD)))),0)),
$DH99="месяц",
$BP99*BE99,
$DH99="неделя",
$BP99*BE99/7*(ROUNDUP((DAY(EOMONTH(BE$15,0)))/4,0))),
0)</f>
        <v/>
      </c>
      <c r="BW99" s="125">
        <f t="array" ref="BW99">
IFERROR(
_xlfn.IFS(
$DH99="день_1",
$BP99*$BL99/($AX99-$AW99+1)*BF99*(DAY(EOMONTH(BF$15,0))),
$DH99="день_2",
$BP99/30*MAX(MIN($AX99,EOMONTH(BF$15,0))-MAX($AW99,BF$15)+1,),
$DH99="раб.день",
$BP99/30*(IFERROR(
_xlfn.LET(_xlpm.VD,
CHOOSE(
{1;2;3;4;5;6;7;8;9;10;11;12;13;14;15;16;17;18},
45658,45659,45660,45661,45662,45663,45664,45665,45711,45724,45778,45779,45785,45786,45820,45821,45965,46022),
_xlfn.LET(_xlpm.DD,
MAX(MIN($AX99,EOMONTH(BF$15,0))-MAX($AW99,BF$15),),
_xlfn.IFS(
AND(MONTH($AW99)=MONTH(BF$15),MONTH($AX99)&lt;&gt;MONTH(BF$15)),
NETWORKDAYS.INTL($AW99,$AW99+_xlpm.DD,1,_xlpm.VD),
AND(MONTH($AW99)&lt;&gt;MONTH(BF$15),MONTH($AX99)=MONTH(BF$15)),
NETWORKDAYS.INTL(($AX99)-_xlpm.DD,$AX99,1,_xlpm.VD),
AND(MONTH($AW99)&lt;MONTH(BF$15),MONTH($AX99)&gt;MONTH(BF$15)),
NETWORKDAYS.INTL((EOMONTH(BF$15-1,1))-_xlpm.DD,EOMONTH(BF$15-1,1),1,_xlpm.VD),
AND(MONTH($AW99)=MONTH(BF$15),MONTH($AX99)=MONTH(BF$15)),
NETWORKDAYS.INTL($AW99,$AX99,1,_xlpm.VD)))),0)),
$DH99="месяц",
$BP99*BF99,
$DH99="неделя",
$BP99*BF99/7*(ROUNDUP((DAY(EOMONTH(BF$15,0)))/4,0))),
0)</f>
        <v/>
      </c>
      <c r="BX99" s="125">
        <f t="array" ref="BX99">
IFERROR(
_xlfn.IFS(
$DH99="день_1",
$BP99*$BL99/($AX99-$AW99+1)*BG99*(DAY(EOMONTH(BG$15,0))),
$DH99="день_2",
$BP99/30*MAX(MIN($AX99,EOMONTH(BG$15,0))-MAX($AW99,BG$15)+1,),
$DH99="раб.день",
$BP99/30*(IFERROR(
_xlfn.LET(_xlpm.VD,
CHOOSE(
{1;2;3;4;5;6;7;8;9;10;11;12;13;14;15;16;17;18},
45658,45659,45660,45661,45662,45663,45664,45665,45711,45724,45778,45779,45785,45786,45820,45821,45965,46022),
_xlfn.LET(_xlpm.DD,
MAX(MIN($AX99,EOMONTH(BG$15,0))-MAX($AW99,BG$15),),
_xlfn.IFS(
AND(MONTH($AW99)=MONTH(BG$15),MONTH($AX99)&lt;&gt;MONTH(BG$15)),
NETWORKDAYS.INTL($AW99,$AW99+_xlpm.DD,1,_xlpm.VD),
AND(MONTH($AW99)&lt;&gt;MONTH(BG$15),MONTH($AX99)=MONTH(BG$15)),
NETWORKDAYS.INTL(($AX99)-_xlpm.DD,$AX99,1,_xlpm.VD),
AND(MONTH($AW99)&lt;MONTH(BG$15),MONTH($AX99)&gt;MONTH(BG$15)),
NETWORKDAYS.INTL((EOMONTH(BG$15-1,1))-_xlpm.DD,EOMONTH(BG$15-1,1),1,_xlpm.VD),
AND(MONTH($AW99)=MONTH(BG$15),MONTH($AX99)=MONTH(BG$15)),
NETWORKDAYS.INTL($AW99,$AX99,1,_xlpm.VD)))),0)),
$DH99="месяц",
$BP99*BG99,
$DH99="неделя",
$BP99*BG99/7*(ROUNDUP((DAY(EOMONTH(BG$15,0)))/4,0))),
0)</f>
        <v/>
      </c>
      <c r="BY99" s="125">
        <f t="array" ref="BY99">
IFERROR(
_xlfn.IFS(
$DH99="день_1",
$BP99*$BL99/($AX99-$AW99+1)*BH99*(DAY(EOMONTH(BH$15,0))),
$DH99="день_2",
$BP99/30*MAX(MIN($AX99,EOMONTH(BH$15,0))-MAX($AW99,BH$15)+1,),
$DH99="раб.день",
$BP99/30*(IFERROR(
_xlfn.LET(_xlpm.VD,
CHOOSE(
{1;2;3;4;5;6;7;8;9;10;11;12;13;14;15;16;17;18},
45658,45659,45660,45661,45662,45663,45664,45665,45711,45724,45778,45779,45785,45786,45820,45821,45965,46022),
_xlfn.LET(_xlpm.DD,
MAX(MIN($AX99,EOMONTH(BH$15,0))-MAX($AW99,BH$15),),
_xlfn.IFS(
AND(MONTH($AW99)=MONTH(BH$15),MONTH($AX99)&lt;&gt;MONTH(BH$15)),
NETWORKDAYS.INTL($AW99,$AW99+_xlpm.DD,1,_xlpm.VD),
AND(MONTH($AW99)&lt;&gt;MONTH(BH$15),MONTH($AX99)=MONTH(BH$15)),
NETWORKDAYS.INTL(($AX99)-_xlpm.DD,$AX99,1,_xlpm.VD),
AND(MONTH($AW99)&lt;MONTH(BH$15),MONTH($AX99)&gt;MONTH(BH$15)),
NETWORKDAYS.INTL((EOMONTH(BH$15-1,1))-_xlpm.DD,EOMONTH(BH$15-1,1),1,_xlpm.VD),
AND(MONTH($AW99)=MONTH(BH$15),MONTH($AX99)=MONTH(BH$15)),
NETWORKDAYS.INTL($AW99,$AX99,1,_xlpm.VD)))),0)),
$DH99="месяц",
$BP99*BH99,
$DH99="неделя",
$BP99*BH99/7*(ROUNDUP((DAY(EOMONTH(BH$15,0)))/4,0))),
0)</f>
        <v/>
      </c>
      <c r="BZ99" s="125">
        <f t="array" ref="BZ99">
IFERROR(
_xlfn.IFS(
$DH99="день_1",
$BP99*$BL99/($AX99-$AW99+1)*BI99*(DAY(EOMONTH(BI$15,0))),
$DH99="день_2",
$BP99/30*MAX(MIN($AX99,EOMONTH(BI$15,0))-MAX($AW99,BI$15)+1,),
$DH99="раб.день",
$BP99/30*(IFERROR(
_xlfn.LET(_xlpm.VD,
CHOOSE(
{1;2;3;4;5;6;7;8;9;10;11;12;13;14;15;16;17;18},
45658,45659,45660,45661,45662,45663,45664,45665,45711,45724,45778,45779,45785,45786,45820,45821,45965,46022),
_xlfn.LET(_xlpm.DD,
MAX(MIN($AX99,EOMONTH(BI$15,0))-MAX($AW99,BI$15),),
_xlfn.IFS(
AND(MONTH($AW99)=MONTH(BI$15),MONTH($AX99)&lt;&gt;MONTH(BI$15)),
NETWORKDAYS.INTL($AW99,$AW99+_xlpm.DD,1,_xlpm.VD),
AND(MONTH($AW99)&lt;&gt;MONTH(BI$15),MONTH($AX99)=MONTH(BI$15)),
NETWORKDAYS.INTL(($AX99)-_xlpm.DD,$AX99,1,_xlpm.VD),
AND(MONTH($AW99)&lt;MONTH(BI$15),MONTH($AX99)&gt;MONTH(BI$15)),
NETWORKDAYS.INTL((EOMONTH(BI$15-1,1))-_xlpm.DD,EOMONTH(BI$15-1,1),1,_xlpm.VD),
AND(MONTH($AW99)=MONTH(BI$15),MONTH($AX99)=MONTH(BI$15)),
NETWORKDAYS.INTL($AW99,$AX99,1,_xlpm.VD)))),0)),
$DH99="месяц",
$BP99*BI99,
$DH99="неделя",
$BP99*BI99/7*(ROUNDUP((DAY(EOMONTH(BI$15,0)))/4,0))),
0)</f>
        <v/>
      </c>
      <c r="CA99" s="125">
        <f t="array" ref="CA99">
IFERROR(
_xlfn.IFS(
$DH99="день_1",
$BP99*$BL99/($AX99-$AW99+1)*BJ99*(DAY(EOMONTH(BJ$15,0))),
$DH99="день_2",
$BP99/30*MAX(MIN($AX99,EOMONTH(BJ$15,0))-MAX($AW99,BJ$15)+1,),
$DH99="раб.день",
$BP99/30*(IFERROR(
_xlfn.LET(_xlpm.VD,
CHOOSE(
{1;2;3;4;5;6;7;8;9;10;11;12;13;14;15;16;17;18},
45658,45659,45660,45661,45662,45663,45664,45665,45711,45724,45778,45779,45785,45786,45820,45821,45965,46022),
_xlfn.LET(_xlpm.DD,
MAX(MIN($AX99,EOMONTH(BJ$15,0))-MAX($AW99,BJ$15),),
_xlfn.IFS(
AND(MONTH($AW99)=MONTH(BJ$15),MONTH($AX99)&lt;&gt;MONTH(BJ$15)),
NETWORKDAYS.INTL($AW99,$AW99+_xlpm.DD,1,_xlpm.VD),
AND(MONTH($AW99)&lt;&gt;MONTH(BJ$15),MONTH($AX99)=MONTH(BJ$15)),
NETWORKDAYS.INTL(($AX99)-_xlpm.DD,$AX99,1,_xlpm.VD),
AND(MONTH($AW99)&lt;MONTH(BJ$15),MONTH($AX99)&gt;MONTH(BJ$15)),
NETWORKDAYS.INTL((EOMONTH(BJ$15-1,1))-_xlpm.DD,EOMONTH(BJ$15-1,1),1,_xlpm.VD),
AND(MONTH($AW99)=MONTH(BJ$15),MONTH($AX99)=MONTH(BJ$15)),
NETWORKDAYS.INTL($AW99,$AX99,1,_xlpm.VD)))),0)),
$DH99="месяц",
$BP99*BJ99,
$DH99="неделя",
$BP99*BJ99/7*(ROUNDUP((DAY(EOMONTH(BJ$15,0)))/4,0))),
0)</f>
        <v/>
      </c>
      <c r="CB99" s="125">
        <f t="array" ref="CB99">
IFERROR(
_xlfn.IFS(
$DH99="день_1",
$BP99*$BL99/($AX99-$AW99+1)*BK99*(DAY(EOMONTH(BK$15,0))),
$DH99="день_2",
$BP99/30*MAX(MIN($AX99,EOMONTH(BK$15,0))-MAX($AW99,BK$15)+1,),
$DH99="раб.день",
$BP99/30*(IFERROR(
_xlfn.LET(_xlpm.VD,
CHOOSE(
{1;2;3;4;5;6;7;8;9;10;11;12;13;14;15;16;17;18},
45658,45659,45660,45661,45662,45663,45664,45665,45711,45724,45778,45779,45785,45786,45820,45821,45965,46022),
_xlfn.LET(_xlpm.DD,
MAX(MIN($AX99,EOMONTH(BK$15,0))-MAX($AW99,BK$15),),
_xlfn.IFS(
AND(MONTH($AW99)=MONTH(BK$15),MONTH($AX99)&lt;&gt;MONTH(BK$15)),
NETWORKDAYS.INTL($AW99,$AW99+_xlpm.DD,1,_xlpm.VD),
AND(MONTH($AW99)&lt;&gt;MONTH(BK$15),MONTH($AX99)=MONTH(BK$15)),
NETWORKDAYS.INTL(($AX99)-_xlpm.DD,$AX99,1,_xlpm.VD),
AND(MONTH($AW99)&lt;MONTH(BK$15),MONTH($AX99)&gt;MONTH(BK$15)),
NETWORKDAYS.INTL((EOMONTH(BK$15-1,1))-_xlpm.DD,EOMONTH(BK$15-1,1),1,_xlpm.VD),
AND(MONTH($AW99)=MONTH(BK$15),MONTH($AX99)=MONTH(BK$15)),
NETWORKDAYS.INTL($AW99,$AX99,1,_xlpm.VD)))),0)),
$DH99="месяц",
$BP99*BK99,
$DH99="неделя",
$BP99*BK99/7*(ROUNDUP((DAY(EOMONTH(BK$15,0)))/4,0))),
0)</f>
        <v/>
      </c>
      <c r="CC99" s="125">
        <f>SUM($BQ99:$CB99)</f>
        <v/>
      </c>
      <c r="CD99" s="126">
        <f>SUM($EH99:$EH99)</f>
        <v/>
      </c>
      <c r="CE99" s="126">
        <f>$CD99*$AB99</f>
        <v/>
      </c>
      <c r="CF99" s="126">
        <f>SUM($EK99:$EK99)</f>
        <v/>
      </c>
      <c r="CG99" s="126">
        <f>$CF99*$AB99</f>
        <v/>
      </c>
      <c r="CH99" s="126">
        <f>SUM($CC99,$CE99,$CG99)</f>
        <v/>
      </c>
      <c r="CI99" s="126">
        <f>$CH99*(1+$CM99)</f>
        <v/>
      </c>
      <c r="CJ99" s="127" t="n">
        <v>0</v>
      </c>
      <c r="CK99" s="126">
        <f>SUM($CH99:$CH99)*(1+$CJ99)</f>
        <v/>
      </c>
      <c r="CL99" s="126">
        <f>SUM($CH99:$CH99)*(1+$CM99)</f>
        <v/>
      </c>
      <c r="CM99" s="59" t="inlineStr">
        <is>
          <t>20%</t>
        </is>
      </c>
      <c r="CN99" s="59" t="n"/>
      <c r="CO99" s="72" t="n"/>
      <c r="CP99" s="59" t="n"/>
      <c r="CQ99" s="73" t="n"/>
      <c r="CR99" s="73" t="n"/>
      <c r="CS99" s="73" t="n"/>
      <c r="CT99" s="72" t="n"/>
      <c r="CU99" s="79" t="inlineStr">
        <is>
          <t> </t>
        </is>
      </c>
      <c r="CV99" s="60" t="n"/>
      <c r="CW99" s="60" t="n"/>
      <c r="CX99" s="60" t="n"/>
      <c r="CY99" s="127">
        <f>IFERROR(($CC99-$EE99)/($EE99/(1-$DQ99)),0)</f>
        <v/>
      </c>
      <c r="CZ99" s="127">
        <f>IFERROR(1-$EI99/($CE99),0)</f>
        <v/>
      </c>
      <c r="DA99" s="127">
        <f>IFERROR(1-$EL99/($CG99),0)</f>
        <v/>
      </c>
      <c r="DB99" s="126">
        <f>ROUND(IFERROR(($CI99/(1+$CM99)-$EN99),0),2)</f>
        <v/>
      </c>
      <c r="DC99" s="128" t="n"/>
      <c r="DD99" s="125" t="n"/>
      <c r="DE99" s="75" t="n">
        <v>0</v>
      </c>
      <c r="DF99" s="128" t="n"/>
      <c r="DG99" s="125">
        <f>IF($DC99=0,0,$DD99*($DC99*100%-$DE99*$DF99))*SUM($AB99:$AB99)</f>
        <v/>
      </c>
      <c r="DH99" s="129" t="inlineStr">
        <is>
          <t>месяц</t>
        </is>
      </c>
      <c r="DI99" s="130">
        <f t="array" ref="DI99">IFERROR(
IF($ES99="LisChannel",
(ROUND(((INDEX({174.625;153.888888888889;130.972222222222},MATCH($AI99,{2;3;4}),0))*$AG99*$AI99),2)),0),0)</f>
        <v/>
      </c>
      <c r="DJ99" s="130">
        <f>
_xlfn.LET(_xlpm.X,
IFERROR(
IF($ES99="НовиковТВ",
(_xlfn.LET(_xlpm.NTV,
_xlfn.LET(_xlpm.MIN,350000,
IF(SUMIFS($DI:$DI,$ES:$ES,"НовиковТВ")&lt;=_xlpm.MIN,
(SUMIFS($DI:$DI,$ES:$ES,"НовиковТВ")/(COUNTIFS($ES:$ES,"НовиковТВ")))*_xlpm.MIN/SUMIFS($DI:$DI,$ES:$ES,"НовиковТВ"),
DI99)),
_xlpm.NTV+$DG99/(1-(1-(_xlpm.NTV)*(1-$DL99)*(1-$DM99)*(1-$DN99)*(1-$DO99)*(1-$DP99)/_xlpm.NTV))))/(1+$EP99),
$DI99+$DG99/(1-(1-($DI99)*(1-$DL99)*(1-$DM99)*(1-$DN99)*(1-$DO99)*(1-$DP99)/$DI99))),
0),
_xlpm.X*(1+$CM99)*(1+$CW99)-_xlpm.X*(1+$CM99)+_xlpm.X)</f>
        <v/>
      </c>
      <c r="DK99" s="125" t="inlineStr">
        <is>
          <t>послед.</t>
        </is>
      </c>
      <c r="DL99" s="63" t="n">
        <v>0</v>
      </c>
      <c r="DM99" s="63" t="n">
        <v>0</v>
      </c>
      <c r="DN99" s="63" t="n">
        <v>0</v>
      </c>
      <c r="DO99" s="63" t="n">
        <v>0</v>
      </c>
      <c r="DP99" s="63" t="n">
        <v>0</v>
      </c>
      <c r="DQ99" s="63">
        <f t="array" ref="DQ99">IFERROR(_xlfn.IFS(
$DK99="послед.",1-(1-$DL99)*(1-$DM99)*(1-$DN99)*(1-$DO99)*(1-$DP99),
$DK99="сумм.",$DL99+$DM99+$DN99+$DO99+$DP99),
0)</f>
        <v/>
      </c>
      <c r="DR99" s="125">
        <f t="array" ref="DR99">
IFERROR(
_xlfn.IFS(
$BL99=0,
0,
$BL99&gt;0,
_xlfn.IFS($DK99="послед.",
$DJ99*(1-$DL99)*(1-$DM99)*(1-$DN99)*(1-$DO99)*(1-$DP99),
$DK99="сумм.",
$DJ99*(1-($DL99+$DM99+$DN99+$DO99+$DP99)))),0)</f>
        <v/>
      </c>
      <c r="DS99" s="125">
        <f t="array" ref="DS99">
IFERROR(_xlfn.IFS(
$DH99="день_1",
$DR99*$BL99/($AX99-$AW99+1)*AZ99*(DAY(EOMONTH(AZ$15,0))),
$DH99="день_2",
$DR99/30*MAX(MIN($AX99,EOMONTH(AZ$15,0))-MAX($AW99,AZ$15)+1,),
$DH99="раб.день",
$DR99/30*(IFERROR(
_xlfn.LET(_xlpm.VD,
CHOOSE(
{1;2;3;4;5;6;7;8;9;10;11;12;13;14;15;16;17;18},
45658,45659,45660,45661,45662,45663,45664,45665,45711,45724,45778,45779,45785,45786,45820,45821,45965,46022),
_xlfn.LET(_xlpm.DD,
MAX(MIN($AX99,EOMONTH(AZ$15,0))-MAX($AW99,AZ$15),),
_xlfn.IFS(
AND(MONTH($AW99)=MONTH(AZ$15),MONTH($AX99)&lt;&gt;MONTH(AZ$15)),
NETWORKDAYS.INTL($AW99,$AW99+_xlpm.DD,1,_xlpm.VD),
AND(MONTH($AW99)&lt;&gt;MONTH(AZ$15),MONTH($AX99)=MONTH(AZ$15)),
NETWORKDAYS.INTL(($AX99)-_xlpm.DD,$AX99,1,_xlpm.VD),
AND(MONTH($AW99)&lt;MONTH(AZ$15),MONTH($AX99)&gt;MONTH(AZ$15)),
NETWORKDAYS.INTL((EOMONTH(AZ$15-1,1))-_xlpm.DD,EOMONTH(AZ$15-1,1),1,_xlpm.VD),
AND(MONTH($AW99)=MONTH(AZ$15),MONTH($AX99)=MONTH(AZ$15)),
NETWORKDAYS.INTL($AW99,$AX99,1,_xlpm.VD)))),0)),
$DH99="месяц",
$DR99*AZ99,
$DH99="неделя",
$DR99*AZ99/7*(ROUNDUP((DAY(EOMONTH(AZ$15,0)))/4,0))),
0)</f>
        <v/>
      </c>
      <c r="DT99" s="125">
        <f t="array" ref="DT99">
IFERROR(_xlfn.IFS(
$DH99="день_1",
$DR99*$BL99/($AX99-$AW99+1)*BA99*(DAY(EOMONTH(BA$15,0))),
$DH99="день_2",
$DR99/30*MAX(MIN($AX99,EOMONTH(BA$15,0))-MAX($AW99,BA$15)+1,),
$DH99="раб.день",
$DR99/30*(IFERROR(
_xlfn.LET(_xlpm.VD,
CHOOSE(
{1;2;3;4;5;6;7;8;9;10;11;12;13;14;15;16;17;18},
45658,45659,45660,45661,45662,45663,45664,45665,45711,45724,45778,45779,45785,45786,45820,45821,45965,46022),
_xlfn.LET(_xlpm.DD,
MAX(MIN($AX99,EOMONTH(BA$15,0))-MAX($AW99,BA$15),),
_xlfn.IFS(
AND(MONTH($AW99)=MONTH(BA$15),MONTH($AX99)&lt;&gt;MONTH(BA$15)),
NETWORKDAYS.INTL($AW99,$AW99+_xlpm.DD,1,_xlpm.VD),
AND(MONTH($AW99)&lt;&gt;MONTH(BA$15),MONTH($AX99)=MONTH(BA$15)),
NETWORKDAYS.INTL(($AX99)-_xlpm.DD,$AX99,1,_xlpm.VD),
AND(MONTH($AW99)&lt;MONTH(BA$15),MONTH($AX99)&gt;MONTH(BA$15)),
NETWORKDAYS.INTL((EOMONTH(BA$15-1,1))-_xlpm.DD,EOMONTH(BA$15-1,1),1,_xlpm.VD),
AND(MONTH($AW99)=MONTH(BA$15),MONTH($AX99)=MONTH(BA$15)),
NETWORKDAYS.INTL($AW99,$AX99,1,_xlpm.VD)))),0)),
$DH99="месяц",
$DR99*BA99,
$DH99="неделя",
$DR99*BA99/7*(ROUNDUP((DAY(EOMONTH(BA$15,0)))/4,0))),
0)</f>
        <v/>
      </c>
      <c r="DU99" s="125">
        <f t="array" ref="DU99">
IFERROR(_xlfn.IFS(
$DH99="день_1",
$DR99*$BL99/($AX99-$AW99+1)*BB99*(DAY(EOMONTH(BB$15,0))),
$DH99="день_2",
$DR99/30*MAX(MIN($AX99,EOMONTH(BB$15,0))-MAX($AW99,BB$15)+1,),
$DH99="раб.день",
$DR99/30*(IFERROR(
_xlfn.LET(_xlpm.VD,
CHOOSE(
{1;2;3;4;5;6;7;8;9;10;11;12;13;14;15;16;17;18},
45658,45659,45660,45661,45662,45663,45664,45665,45711,45724,45778,45779,45785,45786,45820,45821,45965,46022),
_xlfn.LET(_xlpm.DD,
MAX(MIN($AX99,EOMONTH(BB$15,0))-MAX($AW99,BB$15),),
_xlfn.IFS(
AND(MONTH($AW99)=MONTH(BB$15),MONTH($AX99)&lt;&gt;MONTH(BB$15)),
NETWORKDAYS.INTL($AW99,$AW99+_xlpm.DD,1,_xlpm.VD),
AND(MONTH($AW99)&lt;&gt;MONTH(BB$15),MONTH($AX99)=MONTH(BB$15)),
NETWORKDAYS.INTL(($AX99)-_xlpm.DD,$AX99,1,_xlpm.VD),
AND(MONTH($AW99)&lt;MONTH(BB$15),MONTH($AX99)&gt;MONTH(BB$15)),
NETWORKDAYS.INTL((EOMONTH(BB$15-1,1))-_xlpm.DD,EOMONTH(BB$15-1,1),1,_xlpm.VD),
AND(MONTH($AW99)=MONTH(BB$15),MONTH($AX99)=MONTH(BB$15)),
NETWORKDAYS.INTL($AW99,$AX99,1,_xlpm.VD)))),0)),
$DH99="месяц",
$DR99*BB99,
$DH99="неделя",
$DR99*BB99/7*(ROUNDUP((DAY(EOMONTH(BB$15,0)))/4,0))),
0)</f>
        <v/>
      </c>
      <c r="DV99" s="125">
        <f t="array" ref="DV99">
IFERROR(_xlfn.IFS(
$DH99="день_1",
$DR99*$BL99/($AX99-$AW99+1)*BC99*(DAY(EOMONTH(BC$15,0))),
$DH99="день_2",
$DR99/30*MAX(MIN($AX99,EOMONTH(BC$15,0))-MAX($AW99,BC$15)+1,),
$DH99="раб.день",
$DR99/30*(IFERROR(
_xlfn.LET(_xlpm.VD,
CHOOSE(
{1;2;3;4;5;6;7;8;9;10;11;12;13;14;15;16;17;18},
45658,45659,45660,45661,45662,45663,45664,45665,45711,45724,45778,45779,45785,45786,45820,45821,45965,46022),
_xlfn.LET(_xlpm.DD,
MAX(MIN($AX99,EOMONTH(BC$15,0))-MAX($AW99,BC$15),),
_xlfn.IFS(
AND(MONTH($AW99)=MONTH(BC$15),MONTH($AX99)&lt;&gt;MONTH(BC$15)),
NETWORKDAYS.INTL($AW99,$AW99+_xlpm.DD,1,_xlpm.VD),
AND(MONTH($AW99)&lt;&gt;MONTH(BC$15),MONTH($AX99)=MONTH(BC$15)),
NETWORKDAYS.INTL(($AX99)-_xlpm.DD,$AX99,1,_xlpm.VD),
AND(MONTH($AW99)&lt;MONTH(BC$15),MONTH($AX99)&gt;MONTH(BC$15)),
NETWORKDAYS.INTL((EOMONTH(BC$15-1,1))-_xlpm.DD,EOMONTH(BC$15-1,1),1,_xlpm.VD),
AND(MONTH($AW99)=MONTH(BC$15),MONTH($AX99)=MONTH(BC$15)),
NETWORKDAYS.INTL($AW99,$AX99,1,_xlpm.VD)))),0)),
$DH99="месяц",
$DR99*BC99,
$DH99="неделя",
$DR99*BC99/7*(ROUNDUP((DAY(EOMONTH(BC$15,0)))/4,0))),
0)</f>
        <v/>
      </c>
      <c r="DW99" s="125">
        <f t="array" ref="DW99">
IFERROR(_xlfn.IFS(
$DH99="день_1",
$DR99*$BL99/($AX99-$AW99+1)*BD99*(DAY(EOMONTH(BD$15,0))),
$DH99="день_2",
$DR99/30*MAX(MIN($AX99,EOMONTH(BD$15,0))-MAX($AW99,BD$15)+1,),
$DH99="раб.день",
$DR99/30*(IFERROR(
_xlfn.LET(_xlpm.VD,
CHOOSE(
{1;2;3;4;5;6;7;8;9;10;11;12;13;14;15;16;17;18},
45658,45659,45660,45661,45662,45663,45664,45665,45711,45724,45778,45779,45785,45786,45820,45821,45965,46022),
_xlfn.LET(_xlpm.DD,
MAX(MIN($AX99,EOMONTH(BD$15,0))-MAX($AW99,BD$15),),
_xlfn.IFS(
AND(MONTH($AW99)=MONTH(BD$15),MONTH($AX99)&lt;&gt;MONTH(BD$15)),
NETWORKDAYS.INTL($AW99,$AW99+_xlpm.DD,1,_xlpm.VD),
AND(MONTH($AW99)&lt;&gt;MONTH(BD$15),MONTH($AX99)=MONTH(BD$15)),
NETWORKDAYS.INTL(($AX99)-_xlpm.DD,$AX99,1,_xlpm.VD),
AND(MONTH($AW99)&lt;MONTH(BD$15),MONTH($AX99)&gt;MONTH(BD$15)),
NETWORKDAYS.INTL((EOMONTH(BD$15-1,1))-_xlpm.DD,EOMONTH(BD$15-1,1),1,_xlpm.VD),
AND(MONTH($AW99)=MONTH(BD$15),MONTH($AX99)=MONTH(BD$15)),
NETWORKDAYS.INTL($AW99,$AX99,1,_xlpm.VD)))),0)),
$DH99="месяц",
$DR99*BD99,
$DH99="неделя",
$DR99*BD99/7*(ROUNDUP((DAY(EOMONTH(BD$15,0)))/4,0))),
0)</f>
        <v/>
      </c>
      <c r="DX99" s="125">
        <f t="array" ref="DX99">
IFERROR(_xlfn.IFS(
$DH99="день_1",
$DR99*$BL99/($AX99-$AW99+1)*BE99*(DAY(EOMONTH(BE$15,0))),
$DH99="день_2",
$DR99/30*MAX(MIN($AX99,EOMONTH(BE$15,0))-MAX($AW99,BE$15)+1,),
$DH99="раб.день",
$DR99/30*(IFERROR(
_xlfn.LET(_xlpm.VD,
CHOOSE(
{1;2;3;4;5;6;7;8;9;10;11;12;13;14;15;16;17;18},
45658,45659,45660,45661,45662,45663,45664,45665,45711,45724,45778,45779,45785,45786,45820,45821,45965,46022),
_xlfn.LET(_xlpm.DD,
MAX(MIN($AX99,EOMONTH(BE$15,0))-MAX($AW99,BE$15),),
_xlfn.IFS(
AND(MONTH($AW99)=MONTH(BE$15),MONTH($AX99)&lt;&gt;MONTH(BE$15)),
NETWORKDAYS.INTL($AW99,$AW99+_xlpm.DD,1,_xlpm.VD),
AND(MONTH($AW99)&lt;&gt;MONTH(BE$15),MONTH($AX99)=MONTH(BE$15)),
NETWORKDAYS.INTL(($AX99)-_xlpm.DD,$AX99,1,_xlpm.VD),
AND(MONTH($AW99)&lt;MONTH(BE$15),MONTH($AX99)&gt;MONTH(BE$15)),
NETWORKDAYS.INTL((EOMONTH(BE$15-1,1))-_xlpm.DD,EOMONTH(BE$15-1,1),1,_xlpm.VD),
AND(MONTH($AW99)=MONTH(BE$15),MONTH($AX99)=MONTH(BE$15)),
NETWORKDAYS.INTL($AW99,$AX99,1,_xlpm.VD)))),0)),
$DH99="месяц",
$DR99*BE99,
$DH99="неделя",
$DR99*BE99/7*(ROUNDUP((DAY(EOMONTH(BE$15,0)))/4,0))),
0)</f>
        <v/>
      </c>
      <c r="DY99" s="125">
        <f t="array" ref="DY99">
IFERROR(_xlfn.IFS(
$DH99="день_1",
$DR99*$BL99/($AX99-$AW99+1)*BF99*(DAY(EOMONTH(BF$15,0))),
$DH99="день_2",
$DR99/30*MAX(MIN($AX99,EOMONTH(BF$15,0))-MAX($AW99,BF$15)+1,),
$DH99="раб.день",
$DR99/30*(IFERROR(
_xlfn.LET(_xlpm.VD,
CHOOSE(
{1;2;3;4;5;6;7;8;9;10;11;12;13;14;15;16;17;18},
45658,45659,45660,45661,45662,45663,45664,45665,45711,45724,45778,45779,45785,45786,45820,45821,45965,46022),
_xlfn.LET(_xlpm.DD,
MAX(MIN($AX99,EOMONTH(BF$15,0))-MAX($AW99,BF$15),),
_xlfn.IFS(
AND(MONTH($AW99)=MONTH(BF$15),MONTH($AX99)&lt;&gt;MONTH(BF$15)),
NETWORKDAYS.INTL($AW99,$AW99+_xlpm.DD,1,_xlpm.VD),
AND(MONTH($AW99)&lt;&gt;MONTH(BF$15),MONTH($AX99)=MONTH(BF$15)),
NETWORKDAYS.INTL(($AX99)-_xlpm.DD,$AX99,1,_xlpm.VD),
AND(MONTH($AW99)&lt;MONTH(BF$15),MONTH($AX99)&gt;MONTH(BF$15)),
NETWORKDAYS.INTL((EOMONTH(BF$15-1,1))-_xlpm.DD,EOMONTH(BF$15-1,1),1,_xlpm.VD),
AND(MONTH($AW99)=MONTH(BF$15),MONTH($AX99)=MONTH(BF$15)),
NETWORKDAYS.INTL($AW99,$AX99,1,_xlpm.VD)))),0)),
$DH99="месяц",
$DR99*BF99,
$DH99="неделя",
$DR99*BF99/7*(ROUNDUP((DAY(EOMONTH(BF$15,0)))/4,0))),
0)</f>
        <v/>
      </c>
      <c r="DZ99" s="125">
        <f t="array" ref="DZ99">
IFERROR(_xlfn.IFS(
$DH99="день_1",
$DR99*$BL99/($AX99-$AW99+1)*BG99*(DAY(EOMONTH(BG$15,0))),
$DH99="день_2",
$DR99/30*MAX(MIN($AX99,EOMONTH(BG$15,0))-MAX($AW99,BG$15)+1,),
$DH99="раб.день",
$DR99/30*(IFERROR(
_xlfn.LET(_xlpm.VD,
CHOOSE(
{1;2;3;4;5;6;7;8;9;10;11;12;13;14;15;16;17;18},
45658,45659,45660,45661,45662,45663,45664,45665,45711,45724,45778,45779,45785,45786,45820,45821,45965,46022),
_xlfn.LET(_xlpm.DD,
MAX(MIN($AX99,EOMONTH(BG$15,0))-MAX($AW99,BG$15),),
_xlfn.IFS(
AND(MONTH($AW99)=MONTH(BG$15),MONTH($AX99)&lt;&gt;MONTH(BG$15)),
NETWORKDAYS.INTL($AW99,$AW99+_xlpm.DD,1,_xlpm.VD),
AND(MONTH($AW99)&lt;&gt;MONTH(BG$15),MONTH($AX99)=MONTH(BG$15)),
NETWORKDAYS.INTL(($AX99)-_xlpm.DD,$AX99,1,_xlpm.VD),
AND(MONTH($AW99)&lt;MONTH(BG$15),MONTH($AX99)&gt;MONTH(BG$15)),
NETWORKDAYS.INTL((EOMONTH(BG$15-1,1))-_xlpm.DD,EOMONTH(BG$15-1,1),1,_xlpm.VD),
AND(MONTH($AW99)=MONTH(BG$15),MONTH($AX99)=MONTH(BG$15)),
NETWORKDAYS.INTL($AW99,$AX99,1,_xlpm.VD)))),0)),
$DH99="месяц",
$DR99*BG99,
$DH99="неделя",
$DR99*BG99/7*(ROUNDUP((DAY(EOMONTH(BG$15,0)))/4,0))),
0)</f>
        <v/>
      </c>
      <c r="EA99" s="125">
        <f t="array" ref="EA99">
IFERROR(_xlfn.IFS(
$DH99="день_1",
$DR99*$BL99/($AX99-$AW99+1)*BH99*(DAY(EOMONTH(BH$15,0))),
$DH99="день_2",
$DR99/30*MAX(MIN($AX99,EOMONTH(BH$15,0))-MAX($AW99,BH$15)+1,),
$DH99="раб.день",
$DR99/30*(IFERROR(
_xlfn.LET(_xlpm.VD,
CHOOSE(
{1;2;3;4;5;6;7;8;9;10;11;12;13;14;15;16;17;18},
45658,45659,45660,45661,45662,45663,45664,45665,45711,45724,45778,45779,45785,45786,45820,45821,45965,46022),
_xlfn.LET(_xlpm.DD,
MAX(MIN($AX99,EOMONTH(BH$15,0))-MAX($AW99,BH$15),),
_xlfn.IFS(
AND(MONTH($AW99)=MONTH(BH$15),MONTH($AX99)&lt;&gt;MONTH(BH$15)),
NETWORKDAYS.INTL($AW99,$AW99+_xlpm.DD,1,_xlpm.VD),
AND(MONTH($AW99)&lt;&gt;MONTH(BH$15),MONTH($AX99)=MONTH(BH$15)),
NETWORKDAYS.INTL(($AX99)-_xlpm.DD,$AX99,1,_xlpm.VD),
AND(MONTH($AW99)&lt;MONTH(BH$15),MONTH($AX99)&gt;MONTH(BH$15)),
NETWORKDAYS.INTL((EOMONTH(BH$15-1,1))-_xlpm.DD,EOMONTH(BH$15-1,1),1,_xlpm.VD),
AND(MONTH($AW99)=MONTH(BH$15),MONTH($AX99)=MONTH(BH$15)),
NETWORKDAYS.INTL($AW99,$AX99,1,_xlpm.VD)))),0)),
$DH99="месяц",
$DR99*BH99,
$DH99="неделя",
$DR99*BH99/7*(ROUNDUP((DAY(EOMONTH(BH$15,0)))/4,0))),
0)</f>
        <v/>
      </c>
      <c r="EB99" s="125">
        <f t="array" ref="EB99">
IFERROR(_xlfn.IFS(
$DH99="день_1",
$DR99*$BL99/($AX99-$AW99+1)*BI99*(DAY(EOMONTH(BI$15,0))),
$DH99="день_2",
$DR99/30*MAX(MIN($AX99,EOMONTH(BI$15,0))-MAX($AW99,BI$15)+1,),
$DH99="раб.день",
$DR99/30*(IFERROR(
_xlfn.LET(_xlpm.VD,
CHOOSE(
{1;2;3;4;5;6;7;8;9;10;11;12;13;14;15;16;17;18},
45658,45659,45660,45661,45662,45663,45664,45665,45711,45724,45778,45779,45785,45786,45820,45821,45965,46022),
_xlfn.LET(_xlpm.DD,
MAX(MIN($AX99,EOMONTH(BI$15,0))-MAX($AW99,BI$15),),
_xlfn.IFS(
AND(MONTH($AW99)=MONTH(BI$15),MONTH($AX99)&lt;&gt;MONTH(BI$15)),
NETWORKDAYS.INTL($AW99,$AW99+_xlpm.DD,1,_xlpm.VD),
AND(MONTH($AW99)&lt;&gt;MONTH(BI$15),MONTH($AX99)=MONTH(BI$15)),
NETWORKDAYS.INTL(($AX99)-_xlpm.DD,$AX99,1,_xlpm.VD),
AND(MONTH($AW99)&lt;MONTH(BI$15),MONTH($AX99)&gt;MONTH(BI$15)),
NETWORKDAYS.INTL((EOMONTH(BI$15-1,1))-_xlpm.DD,EOMONTH(BI$15-1,1),1,_xlpm.VD),
AND(MONTH($AW99)=MONTH(BI$15),MONTH($AX99)=MONTH(BI$15)),
NETWORKDAYS.INTL($AW99,$AX99,1,_xlpm.VD)))),0)),
$DH99="месяц",
$DR99*BI99,
$DH99="неделя",
$DR99*BI99/7*(ROUNDUP((DAY(EOMONTH(BI$15,0)))/4,0))),
0)</f>
        <v/>
      </c>
      <c r="EC99" s="125">
        <f t="array" ref="EC99">
IFERROR(_xlfn.IFS(
$DH99="день_1",
$DR99*$BL99/($AX99-$AW99+1)*BJ99*(DAY(EOMONTH(BJ$15,0))),
$DH99="день_2",
$DR99/30*MAX(MIN($AX99,EOMONTH(BJ$15,0))-MAX($AW99,BJ$15)+1,),
$DH99="раб.день",
$DR99/30*(IFERROR(
_xlfn.LET(_xlpm.VD,
CHOOSE(
{1;2;3;4;5;6;7;8;9;10;11;12;13;14;15;16;17;18},
45658,45659,45660,45661,45662,45663,45664,45665,45711,45724,45778,45779,45785,45786,45820,45821,45965,46022),
_xlfn.LET(_xlpm.DD,
MAX(MIN($AX99,EOMONTH(BJ$15,0))-MAX($AW99,BJ$15),),
_xlfn.IFS(
AND(MONTH($AW99)=MONTH(BJ$15),MONTH($AX99)&lt;&gt;MONTH(BJ$15)),
NETWORKDAYS.INTL($AW99,$AW99+_xlpm.DD,1,_xlpm.VD),
AND(MONTH($AW99)&lt;&gt;MONTH(BJ$15),MONTH($AX99)=MONTH(BJ$15)),
NETWORKDAYS.INTL(($AX99)-_xlpm.DD,$AX99,1,_xlpm.VD),
AND(MONTH($AW99)&lt;MONTH(BJ$15),MONTH($AX99)&gt;MONTH(BJ$15)),
NETWORKDAYS.INTL((EOMONTH(BJ$15-1,1))-_xlpm.DD,EOMONTH(BJ$15-1,1),1,_xlpm.VD),
AND(MONTH($AW99)=MONTH(BJ$15),MONTH($AX99)=MONTH(BJ$15)),
NETWORKDAYS.INTL($AW99,$AX99,1,_xlpm.VD)))),0)),
$DH99="месяц",
$DR99*BJ99,
$DH99="неделя",
$DR99*BJ99/7*(ROUNDUP((DAY(EOMONTH(BJ$15,0)))/4,0))),
0)</f>
        <v/>
      </c>
      <c r="ED99" s="125">
        <f t="array" ref="ED99">
IFERROR(_xlfn.IFS(
$DH99="день_1",
$DR99*$BL99/($AX99-$AW99+1)*BK99*(DAY(EOMONTH(BK$15,0))),
$DH99="день_2",
$DR99/30*MAX(MIN($AX99,EOMONTH(BK$15,0))-MAX($AW99,BK$15)+1,),
$DH99="раб.день",
$DR99/30*(IFERROR(
_xlfn.LET(_xlpm.VD,
CHOOSE(
{1;2;3;4;5;6;7;8;9;10;11;12;13;14;15;16;17;18},
45658,45659,45660,45661,45662,45663,45664,45665,45711,45724,45778,45779,45785,45786,45820,45821,45965,46022),
_xlfn.LET(_xlpm.DD,
MAX(MIN($AX99,EOMONTH(BK$15,0))-MAX($AW99,BK$15),),
_xlfn.IFS(
AND(MONTH($AW99)=MONTH(BK$15),MONTH($AX99)&lt;&gt;MONTH(BK$15)),
NETWORKDAYS.INTL($AW99,$AW99+_xlpm.DD,1,_xlpm.VD),
AND(MONTH($AW99)&lt;&gt;MONTH(BK$15),MONTH($AX99)=MONTH(BK$15)),
NETWORKDAYS.INTL(($AX99)-_xlpm.DD,$AX99,1,_xlpm.VD),
AND(MONTH($AW99)&lt;MONTH(BK$15),MONTH($AX99)&gt;MONTH(BK$15)),
NETWORKDAYS.INTL((EOMONTH(BK$15-1,1))-_xlpm.DD,EOMONTH(BK$15-1,1),1,_xlpm.VD),
AND(MONTH($AW99)=MONTH(BK$15),MONTH($AX99)=MONTH(BK$15)),
NETWORKDAYS.INTL($AW99,$AX99,1,_xlpm.VD)))),0)),
$DH99="месяц",
$DR99*BK99,
$DH99="неделя",
$DR99*BK99/7*(ROUNDUP((DAY(EOMONTH(BK$15,0)))/4,0))),
0)</f>
        <v/>
      </c>
      <c r="EE99" s="125">
        <f>SUM($DS99,$DT99,$DU99,$DV99,$DW99,$DX99,$DY99,$DZ99,$EA99,$EB99,$EC99,$ED99)</f>
        <v/>
      </c>
      <c r="EF99" s="125">
        <f>IFERROR(ROUND($EE99*(1+$EP99),2),0)</f>
        <v/>
      </c>
      <c r="EG99" s="128" t="n">
        <v>1</v>
      </c>
      <c r="EH99" s="126" t="n">
        <v>0</v>
      </c>
      <c r="EI99" s="126">
        <f>ROUND(SUM($EH99:$EH99)*SUM($AB99:$AB99)*$EG99,2)</f>
        <v/>
      </c>
      <c r="EJ99" s="126">
        <f>ROUND($EI99*(1+$EP99),2)</f>
        <v/>
      </c>
      <c r="EK99" s="126" t="n">
        <v>0</v>
      </c>
      <c r="EL99" s="126">
        <f>ROUND(SUM($EK99:$EK99)*SUM($AB99:$AB99)*$EG99,2)</f>
        <v/>
      </c>
      <c r="EM99" s="126">
        <f>ROUND($EL99*(1+$EP99),2)</f>
        <v/>
      </c>
      <c r="EN99" s="126">
        <f>SUM($EE99,$EI99,$EL99)</f>
        <v/>
      </c>
      <c r="EO99" s="126">
        <f>SUM($EF99,$EJ99,$EM99)</f>
        <v/>
      </c>
      <c r="EP99" s="59" t="inlineStr">
        <is>
          <t>20%</t>
        </is>
      </c>
      <c r="EQ99" s="59" t="n"/>
      <c r="ER99" s="60">
        <f t="array" ref="ER99">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MATCH(ES99,
{"AMS";"RussOutdoor";"HD Outdoor";"Ingroup";"IQ";"Ledproduction";"LisChannel";"Logic";"Media-PPL";"NovikovTV | НовиковТВ";"SMA";"SOK";"КрокусТВ | CrocusTV | IndoorTV";"Сити";"ТЯК Москва"},
0)),"")</f>
        <v/>
      </c>
      <c r="ES99" s="60" t="n"/>
      <c r="ET99" s="60">
        <f t="array" ref="ET99">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MATCH(ES99,
{"AMS";"RussOutdoor";"HD Outdoor";"Ingroup";"IQ";"Ledproduction";"LisChannel";"Logic";"Media-PPL";"NovikovTV | НовиковТВ";"SMA";"SOK";"КрокусТВ | CrocusTV | IndoorTV";"Сити";"ТЯК Москва"},
0)),"")</f>
        <v/>
      </c>
      <c r="EU99" s="60" t="n"/>
      <c r="EV99" s="60" t="n"/>
      <c r="EX99" s="110">
        <f t="array" ref="EX99">
($AR99/30
+N("ТРАФИК ПЛОЩАДКИ"))*
(IFERROR(
_xlfn.LET(
_xlpm.GPR,
HLOOKUP($L99,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(MATCH($T99,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IF($Q99="цифровой",_xlpm.GPR/$AG99,_xlpm.GPR/60)),
0)
+N("DWELL TIME"))*
(IF($AB99=0,0,IF($AB99=1,0.3,IF($AB99=2,0.5,IF($AB99&gt;2,1))))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_xlfn.IFS($AC99="да",1.2,$AC99="нет",1)*
_xlfn.IFS($AD99="да",1.2,$AD99="нет",1)*
IF(R99="статический",1,1.2)*
$X99*
INDEX(
{1.2;1;1.2;1.2;1;1.2;1.2;1.2;1.2;1.2;1.2;1;1.2;1.2;1.2;1.2;1;1;1.2;1.2;1.2;1;1;1;1;1.2;1.2;1.2;1.2;1;1;1;1;1.2;1.2;1.2;1.2;1.2;1.2;1.2;1.2;1;1;1.2;1;1;1;1;1.5;1;1;1.5;1.5;1.2},
MATCH($Q99,_xlpm.MI,0)))&gt;{0.02;0.04;0.06;0.1;0.2;0.4;0.6;0.8;1;2;4;6})),
{0;1;2;3;4;5;6;7;8;9;10;11;12},
0)))
+N("КОЭФФИЦИЕНТ КОНТАКТА"))))*
(_xlfn.IFS($X99&lt;0.1,$X99/1000,$X99&gt;25,5.2,AND($X99&gt;=0.1,$X99&lt;=25),(($X99*2+0.1)/10)*($X99/10)))*
IFERROR((_xlfn.LET(
_xlpm.MA,
{0;0.8;0.85;0.9;0.95;1},
_xlpm.MAA,
{0;1;2;3;4;5},
INDEX(_xlpm.MA,MATCH(SUMPRODUCT(--((IF(ROUND(_xlpm.MAA,1)&gt;5,5,ROUND($AB99,1)))&gt;{0;1;2;3;4;5})),_xlpm.MAA,0)))
+N("КОЭФФИЦИЕНТ КОЛ-ВО КОНСТРУКЦИЙ")),1)*
$AB99,0))*
(IF($Q99="цифровой",$AG99/15*$AI99,1)
+N("ДЛЯ ЦИФРЫ"))</f>
        <v/>
      </c>
      <c r="EY99" s="110">
        <f>IFERROR(EX99*AY99,0)</f>
        <v/>
      </c>
      <c r="EZ99" s="131">
        <f>IFERROR(DP99/EY99*1000,0)</f>
        <v/>
      </c>
      <c r="FA99" s="112">
        <f>IFERROR(FC99/FB99,0)</f>
        <v/>
      </c>
      <c r="FB99" s="112">
        <f>IFERROR((FC99/(EY99/FF99*#REF!))*0.825,0)</f>
        <v/>
      </c>
      <c r="FC99" s="112">
        <f>IFERROR(((EX99*30/AR99)*100)/30,0)</f>
        <v/>
      </c>
      <c r="FD99" s="112">
        <f>IFERROR(EY99/G99*100%,0)</f>
        <v/>
      </c>
      <c r="FE99" s="112">
        <f>IFERROR(FD99/FC99*100%,0)</f>
        <v/>
      </c>
      <c r="FF99" s="110">
        <f>IFERROR(AR99/30*AY99,0)</f>
        <v/>
      </c>
    </row>
    <row r="100" ht="13" customHeight="1">
      <c r="A100" s="59" t="n"/>
      <c r="B100" s="60" t="n"/>
      <c r="C100" s="60" t="n"/>
      <c r="D100" s="60">
        <f t="array" ref="D100">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MATCH($E100,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00" s="60">
        <f t="array" ref="E100">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MATCH($F100,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00" s="60" t="inlineStr"/>
      <c r="G100" s="60" t="n"/>
      <c r="H100" s="60">
        <f t="array" ref="H100">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MATCH($I100,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00" s="60" t="n"/>
      <c r="J100" s="60" t="n"/>
      <c r="K100" s="60" t="n"/>
      <c r="L100" s="60" t="n"/>
      <c r="M100" s="60" t="n"/>
      <c r="N100" s="60" t="n"/>
      <c r="O100" s="60" t="n"/>
      <c r="P100" s="60">
        <f t="array" ref="P100">
_xlfn.IFS(
ISNUMBER(MATCH($Q100,{"шелфбаннер","разделитель","монетница","чековая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ISNUMBER(MATCH($Q100,{"LED/LCD","видеокулер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ISNUMBER(MATCH($Q100,{"автомобиль","машина","выставочное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ISNUMBER(MATCH($Q100,{"билборд","лифтовая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ISNUMBER(MATCH($Q100,{"навигация","подвесной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ISNUMBER(MATCH($Q100,{"движущаяся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ISNUMBER(MATCH($Q100,{"каталог","журнал"},)),
"Пресса",
$Q100="","")</f>
        <v/>
      </c>
      <c r="Q100" s="60" t="n"/>
      <c r="R100" s="60">
        <f t="array" ref="R100">
IFERROR(
_xlfn.IFS(
OR(ISNUMBER(MATCH($Q100,{"экспозиция","макет","стенд","автостенд","авто стенд","выставочное пространство","выставочные стенды","модульные выставочные стенды","3Д конструкция","3D конструкция"},)),P100="Экспонирование"),
"нестандартный",
ISNUMBER(MATCH($Q100,{"скроллер","призматрон"},)),
"динамический",
$P100="Видео",
"цифровой",
OR($P100="Пресса",$P100="Щит",$P100="POSm",$P100="Подвес",$P100="Брендирование/оклейка"),
"статический"),"")</f>
        <v/>
      </c>
      <c r="S100" s="59" t="n"/>
      <c r="T100" s="60" t="n"/>
      <c r="U100" s="60" t="n"/>
      <c r="V100" s="60">
        <f>
IF(P100="Видео",
"цифровой постер/ролик",
IF(ISNUMBER(MATCH(Q100,{"короб световой","короб световой | лайтбокс","короб световой | кристалайт","лайтбокс","лайт бокс","кристалайт","LB","lightbox"},)),
"бэклит",
IF(P100="Брендирование/оклейка",
"перфарированная пленка/самоклейка",
IF(P100="Экспонирование",
"под запрос",
IF(P100="Подвес",
"баннер/ткань",
"")))))</f>
        <v/>
      </c>
      <c r="W100" s="59" t="n"/>
      <c r="X100" s="59" t="n"/>
      <c r="Y100" s="59" t="n"/>
      <c r="Z100" s="61" t="n"/>
      <c r="AA100" s="61" t="n"/>
      <c r="AB100" s="61">
        <f>IF(BL100&gt;0,Z100,0)</f>
        <v/>
      </c>
      <c r="AC100" s="59" t="n"/>
      <c r="AD100" s="59" t="n"/>
      <c r="AE100" s="59" t="n"/>
      <c r="AF100" s="59" t="n"/>
      <c r="AG100" s="59" t="n"/>
      <c r="AH100" s="59" t="n"/>
      <c r="AI100" s="59" t="n"/>
      <c r="AJ100" s="59" t="n"/>
      <c r="AK100" s="59" t="n"/>
      <c r="AL100" s="62">
        <f>IFERROR(IF(OR(R100="статический",R100="динамический",R100="нестандартный",R100="",R100=""),"-",IF(AND(AH100="-",AI100="-"),"-",AK100*3600/AH100*AI100)),"-")</f>
        <v/>
      </c>
      <c r="AM100" s="62">
        <f>IFERROR(IF(OR(R100="статический",R100="динамический",R100="",R100="", R100="BTL",R100="нестандартный"),"-",AG100*AI100*AL100/60),"-")</f>
        <v/>
      </c>
      <c r="AN100" s="63">
        <f>IFERROR(IF(AH100="","-",AG100*AI100/AH100),"-")</f>
        <v/>
      </c>
      <c r="AO100" s="59">
        <f>IFERROR(IF(OR($R100="статический",$R100="динамический",$R100="",$R100="",$R100="BTL",$R100="нестандартный"),"-",$AL100*$AY100),"-")</f>
        <v/>
      </c>
      <c r="AP100" s="62">
        <f>IFERROR(IF(OR($R100="статический",$R100="динамический",$R100="",$R100="",$R100="BTL",$R100="нестандартный"),"-",$AM100*AY100),"-")</f>
        <v/>
      </c>
      <c r="AQ100" s="64" t="n"/>
      <c r="AR100" s="61" t="n"/>
      <c r="AS100" s="61" t="n"/>
      <c r="AT100" s="61" t="n"/>
      <c r="AU100" s="65" t="n"/>
      <c r="AV100" s="124">
        <f>IFERROR(DR100/AT100*1000,"n/a")</f>
        <v/>
      </c>
      <c r="AW100" s="67" t="n"/>
      <c r="AX100" s="67" t="n"/>
      <c r="AY100" s="43">
        <f>IFERROR(IF(OR($AW100="",$AX100=""),"",_xlfn.DAYS($AX100+1,$AW100)),"")</f>
        <v/>
      </c>
      <c r="AZ100" s="68">
        <f t="array" ref="AZ100">
_xlfn.LET(_xlpm.COEFF,
IF($AW100+$AX100=0,0,IF(MAX(MIN($AX100,EOMONTH(AZ$15,0))-MAX($AW100,AZ$15)+1,)&gt;0,1,0)),
_xlfn.IFS(
$ES100="LisChannel",
_xlpm.COEFF*
INDEX({1;1;1.2;1.2;1;1;1;1;1.2;1.2;1.2;1.2},
MATCH(MONTH(AZ$15),
{1,2,3,4,5,6,7,8,9,10,11,12})),
CONCATENATE($ES100," ",$L100)="RussOutdoor метро",
_xlpm.COEFF*
INDEX({0.8;0.9;1.1;1.1;1;1;1;1;1.1;1.1;1.1;1.1},
MATCH(MONTH(AZ$15),
{1,2,3,4,5,6,7,8,9,10,11,12})),
$ES100&lt;&gt;"LisChannel",
_xlpm.COEFF,
$ES100&lt;&gt;"RussOutdoor",
_xlpm.COEFF))</f>
        <v/>
      </c>
      <c r="BA100" s="68">
        <f t="array" ref="BA100">
_xlfn.LET(_xlpm.COEFF,
IF($AW100+$AX100=0,0,IF(MAX(MIN($AX100,EOMONTH(BA$15,0))-MAX($AW100,BA$15)+1,)&gt;0,1,0)),
_xlfn.IFS(
$ES100="LisChannel",
_xlpm.COEFF*
INDEX({1;1;1.2;1.2;1;1;1;1;1.2;1.2;1.2;1.2},
MATCH(MONTH(BA$15),
{1,2,3,4,5,6,7,8,9,10,11,12})),
CONCATENATE($ES100," ",$L100)="RussOutdoor метро",
_xlpm.COEFF*
INDEX({0.8;0.9;1.1;1.1;1;1;1;1;1.1;1.1;1.1;1.1},
MATCH(MONTH(BA$15),
{1,2,3,4,5,6,7,8,9,10,11,12})),
$ES100&lt;&gt;"LisChannel",
_xlpm.COEFF,
$ES100&lt;&gt;"RussOutdoor",
_xlpm.COEFF))</f>
        <v/>
      </c>
      <c r="BB100" s="68">
        <f t="array" ref="BB100">
_xlfn.LET(_xlpm.COEFF,
IF($AW100+$AX100=0,0,IF(MAX(MIN($AX100,EOMONTH(BB$15,0))-MAX($AW100,BB$15)+1,)&gt;0,1,0)),
_xlfn.IFS(
$ES100="LisChannel",
_xlpm.COEFF*
INDEX({1;1;1.2;1.2;1;1;1;1;1.2;1.2;1.2;1.2},
MATCH(MONTH(BB$15),
{1,2,3,4,5,6,7,8,9,10,11,12})),
CONCATENATE($ES100," ",$L100)="RussOutdoor метро",
_xlpm.COEFF*
INDEX({0.8;0.9;1.1;1.1;1;1;1;1;1.1;1.1;1.1;1.1},
MATCH(MONTH(BB$15),
{1,2,3,4,5,6,7,8,9,10,11,12})),
$ES100&lt;&gt;"LisChannel",
_xlpm.COEFF,
$ES100&lt;&gt;"RussOutdoor",
_xlpm.COEFF))</f>
        <v/>
      </c>
      <c r="BC100" s="68">
        <f t="array" ref="BC100">
_xlfn.LET(_xlpm.COEFF,
IF($AW100+$AX100=0,0,IF(MAX(MIN($AX100,EOMONTH(BC$15,0))-MAX($AW100,BC$15)+1,)&gt;0,1,0)),
_xlfn.IFS(
$ES100="LisChannel",
_xlpm.COEFF*
INDEX({1;1;1.2;1.2;1;1;1;1;1.2;1.2;1.2;1.2},
MATCH(MONTH(BC$15),
{1,2,3,4,5,6,7,8,9,10,11,12})),
CONCATENATE($ES100," ",$L100)="RussOutdoor метро",
_xlpm.COEFF*
INDEX({0.8;0.9;1.1;1.1;1;1;1;1;1.1;1.1;1.1;1.1},
MATCH(MONTH(BC$15),
{1,2,3,4,5,6,7,8,9,10,11,12})),
$ES100&lt;&gt;"LisChannel",
_xlpm.COEFF,
$ES100&lt;&gt;"RussOutdoor",
_xlpm.COEFF))</f>
        <v/>
      </c>
      <c r="BD100" s="68">
        <f t="array" ref="BD100">
_xlfn.LET(_xlpm.COEFF,
IF($AW100+$AX100=0,0,IF(MAX(MIN($AX100,EOMONTH(BD$15,0))-MAX($AW100,BD$15)+1,)&gt;0,1,0)),
_xlfn.IFS(
$ES100="LisChannel",
_xlpm.COEFF*
INDEX({1;1;1.2;1.2;1;1;1;1;1.2;1.2;1.2;1.2},
MATCH(MONTH(BD$15),
{1,2,3,4,5,6,7,8,9,10,11,12})),
CONCATENATE($ES100," ",$L100)="RussOutdoor метро",
_xlpm.COEFF*
INDEX({0.8;0.9;1.1;1.1;1;1;1;1;1.1;1.1;1.1;1.1},
MATCH(MONTH(BD$15),
{1,2,3,4,5,6,7,8,9,10,11,12})),
$ES100&lt;&gt;"LisChannel",
_xlpm.COEFF,
$ES100&lt;&gt;"RussOutdoor",
_xlpm.COEFF))</f>
        <v/>
      </c>
      <c r="BE100" s="68">
        <f t="array" ref="BE100">
_xlfn.LET(_xlpm.COEFF,
IF($AW100+$AX100=0,0,IF(MAX(MIN($AX100,EOMONTH(BE$15,0))-MAX($AW100,BE$15)+1,)&gt;0,1,0)),
_xlfn.IFS(
$ES100="LisChannel",
_xlpm.COEFF*
INDEX({1;1;1.2;1.2;1;1;1;1;1.2;1.2;1.2;1.2},
MATCH(MONTH(BE$15),
{1,2,3,4,5,6,7,8,9,10,11,12})),
CONCATENATE($ES100," ",$L100)="RussOutdoor метро",
_xlpm.COEFF*
INDEX({0.8;0.9;1.1;1.1;1;1;1;1;1.1;1.1;1.1;1.1},
MATCH(MONTH(BE$15),
{1,2,3,4,5,6,7,8,9,10,11,12})),
$ES100&lt;&gt;"LisChannel",
_xlpm.COEFF,
$ES100&lt;&gt;"RussOutdoor",
_xlpm.COEFF))</f>
        <v/>
      </c>
      <c r="BF100" s="68">
        <f t="array" ref="BF100">
_xlfn.LET(_xlpm.COEFF,
IF($AW100+$AX100=0,0,IF(MAX(MIN($AX100,EOMONTH(BF$15,0))-MAX($AW100,BF$15)+1,)&gt;0,1,0)),
_xlfn.IFS(
$ES100="LisChannel",
_xlpm.COEFF*
INDEX({1;1;1.2;1.2;1;1;1;1;1.2;1.2;1.2;1.2},
MATCH(MONTH(BF$15),
{1,2,3,4,5,6,7,8,9,10,11,12})),
CONCATENATE($ES100," ",$L100)="RussOutdoor метро",
_xlpm.COEFF*
INDEX({0.8;0.9;1.1;1.1;1;1;1;1;1.1;1.1;1.1;1.1},
MATCH(MONTH(BF$15),
{1,2,3,4,5,6,7,8,9,10,11,12})),
$ES100&lt;&gt;"LisChannel",
_xlpm.COEFF,
$ES100&lt;&gt;"RussOutdoor",
_xlpm.COEFF))</f>
        <v/>
      </c>
      <c r="BG100" s="68">
        <f t="array" ref="BG100">
_xlfn.LET(_xlpm.COEFF,
IF($AW100+$AX100=0,0,IF(MAX(MIN($AX100,EOMONTH(BG$15,0))-MAX($AW100,BG$15)+1,)&gt;0,1,0)),
_xlfn.IFS(
$ES100="LisChannel",
_xlpm.COEFF*
INDEX({1;1;1.2;1.2;1;1;1;1;1.2;1.2;1.2;1.2},
MATCH(MONTH(BG$15),
{1,2,3,4,5,6,7,8,9,10,11,12})),
CONCATENATE($ES100," ",$L100)="RussOutdoor метро",
_xlpm.COEFF*
INDEX({0.8;0.9;1.1;1.1;1;1;1;1;1.1;1.1;1.1;1.1},
MATCH(MONTH(BG$15),
{1,2,3,4,5,6,7,8,9,10,11,12})),
$ES100&lt;&gt;"LisChannel",
_xlpm.COEFF,
$ES100&lt;&gt;"RussOutdoor",
_xlpm.COEFF))</f>
        <v/>
      </c>
      <c r="BH100" s="68">
        <f t="array" ref="BH100">
_xlfn.LET(_xlpm.COEFF,
IF($AW100+$AX100=0,0,IF(MAX(MIN($AX100,EOMONTH(BH$15,0))-MAX($AW100,BH$15)+1,)&gt;0,1,0)),
_xlfn.IFS(
$ES100="LisChannel",
_xlpm.COEFF*
INDEX({1;1;1.2;1.2;1;1;1;1;1.2;1.2;1.2;1.2},
MATCH(MONTH(BH$15),
{1,2,3,4,5,6,7,8,9,10,11,12})),
CONCATENATE($ES100," ",$L100)="RussOutdoor метро",
_xlpm.COEFF*
INDEX({0.8;0.9;1.1;1.1;1;1;1;1;1.1;1.1;1.1;1.1},
MATCH(MONTH(BH$15),
{1,2,3,4,5,6,7,8,9,10,11,12})),
$ES100&lt;&gt;"LisChannel",
_xlpm.COEFF,
$ES100&lt;&gt;"RussOutdoor",
_xlpm.COEFF))</f>
        <v/>
      </c>
      <c r="BI100" s="68">
        <f t="array" ref="BI100">
_xlfn.LET(_xlpm.COEFF,
IF($AW100+$AX100=0,0,IF(MAX(MIN($AX100,EOMONTH(BI$15,0))-MAX($AW100,BI$15)+1,)&gt;0,1,0)),
_xlfn.IFS(
$ES100="LisChannel",
_xlpm.COEFF*
INDEX({1;1;1.2;1.2;1;1;1;1;1.2;1.2;1.2;1.2},
MATCH(MONTH(BI$15),
{1,2,3,4,5,6,7,8,9,10,11,12})),
CONCATENATE($ES100," ",$L100)="RussOutdoor метро",
_xlpm.COEFF*
INDEX({0.8;0.9;1.1;1.1;1;1;1;1;1.1;1.1;1.1;1.1},
MATCH(MONTH(BI$15),
{1,2,3,4,5,6,7,8,9,10,11,12})),
$ES100&lt;&gt;"LisChannel",
_xlpm.COEFF,
$ES100&lt;&gt;"RussOutdoor",
_xlpm.COEFF))</f>
        <v/>
      </c>
      <c r="BJ100" s="68">
        <f t="array" ref="BJ100">
_xlfn.LET(_xlpm.COEFF,
IF($AW100+$AX100=0,0,IF(MAX(MIN($AX100,EOMONTH(BJ$15,0))-MAX($AW100,BJ$15)+1,)&gt;0,1,0)),
_xlfn.IFS(
$ES100="LisChannel",
_xlpm.COEFF*
INDEX({1;1;1.2;1.2;1;1;1;1;1.2;1.2;1.2;1.2},
MATCH(MONTH(BJ$15),
{1,2,3,4,5,6,7,8,9,10,11,12})),
CONCATENATE($ES100," ",$L100)="RussOutdoor метро",
_xlpm.COEFF*
INDEX({0.8;0.9;1.1;1.1;1;1;1;1;1.1;1.1;1.1;1.1},
MATCH(MONTH(BJ$15),
{1,2,3,4,5,6,7,8,9,10,11,12})),
$ES100&lt;&gt;"LisChannel",
_xlpm.COEFF,
$ES100&lt;&gt;"RussOutdoor",
_xlpm.COEFF))</f>
        <v/>
      </c>
      <c r="BK100" s="68">
        <f t="array" ref="BK100">
_xlfn.LET(_xlpm.COEFF,
IF($AW100+$AX100=0,0,IF(MAX(MIN($AX100,EOMONTH(BK$15,0))-MAX($AW100,BK$15)+1,)&gt;0,1,0)),
_xlfn.IFS(
$ES100="LisChannel",
_xlpm.COEFF*
INDEX({1;1;1.2;1.2;1;1;1;1;1.2;1.2;1.2;1.2},
MATCH(MONTH(BK$15),
{1,2,3,4,5,6,7,8,9,10,11,12})),
CONCATENATE($ES100," ",$L100)="RussOutdoor метро",
_xlpm.COEFF*
INDEX({0.8;0.9;1.1;1.1;1;1;1;1;1.1;1.1;1.1;1.1},
MATCH(MONTH(BK$15),
{1,2,3,4,5,6,7,8,9,10,11,12})),
$ES100&lt;&gt;"LisChannel",
_xlpm.COEFF,
$ES100&lt;&gt;"RussOutdoor",
_xlpm.COEFF))</f>
        <v/>
      </c>
      <c r="BL100" s="62">
        <f>COUNTIFS($AZ100:$BK100,"&gt;0")</f>
        <v/>
      </c>
      <c r="BM100" s="65" t="n"/>
      <c r="BN100" s="125">
        <f>$DJ100</f>
        <v/>
      </c>
      <c r="BO100" s="63">
        <f>$DQ100</f>
        <v/>
      </c>
      <c r="BP100" s="125">
        <f>
IFERROR(
IF($BL100=0,0,
$BN100*(1-$BO100)),
0)</f>
        <v/>
      </c>
      <c r="BQ100" s="125">
        <f t="array" ref="BQ100">
IFERROR(
_xlfn.IFS(
$DH100="день_1",
$BP100*$BL100/($AX100-$AW100+1)*AZ100*(DAY(EOMONTH(AZ$15,0))),
$DH100="день_2",
$BP100/30*MAX(MIN($AX100,EOMONTH(AZ$15,0))-MAX($AW100,AZ$15)+1,),
$DH100="раб.день",
$BP100/30*(IFERROR(
_xlfn.LET(_xlpm.VD,
CHOOSE(
{1;2;3;4;5;6;7;8;9;10;11;12;13;14;15;16;17;18},
45658,45659,45660,45661,45662,45663,45664,45665,45711,45724,45778,45779,45785,45786,45820,45821,45965,46022),
_xlfn.LET(_xlpm.DD,
MAX(MIN($AX100,EOMONTH(AZ$15,0))-MAX($AW100,AZ$15),),
_xlfn.IFS(
AND(MONTH($AW100)=MONTH(AZ$15),MONTH($AX100)&lt;&gt;MONTH(AZ$15)),
NETWORKDAYS.INTL($AW100,$AW100+_xlpm.DD,1,_xlpm.VD),
AND(MONTH($AW100)&lt;&gt;MONTH(AZ$15),MONTH($AX100)=MONTH(AZ$15)),
NETWORKDAYS.INTL(($AX100)-_xlpm.DD,$AX100,1,_xlpm.VD),
AND(MONTH($AW100)&lt;MONTH(AZ$15),MONTH($AX100)&gt;MONTH(AZ$15)),
NETWORKDAYS.INTL((EOMONTH(AZ$15-1,1))-_xlpm.DD,EOMONTH(AZ$15-1,1),1,_xlpm.VD),
AND(MONTH($AW100)=MONTH(AZ$15),MONTH($AX100)=MONTH(AZ$15)),
NETWORKDAYS.INTL($AW100,$AX100,1,_xlpm.VD)))),0)),
$DH100="месяц",
$BP100*AZ100,
$DH100="неделя",
$BP100*AZ100/7*(ROUNDUP((DAY(EOMONTH(AZ$15,0)))/4,0))),
0)</f>
        <v/>
      </c>
      <c r="BR100" s="125">
        <f t="array" ref="BR100">
IFERROR(
_xlfn.IFS(
$DH100="день_1",
$BP100*$BL100/($AX100-$AW100+1)*BA100*(DAY(EOMONTH(BA$15,0))),
$DH100="день_2",
$BP100/30*MAX(MIN($AX100,EOMONTH(BA$15,0))-MAX($AW100,BA$15)+1,),
$DH100="раб.день",
$BP100/30*(IFERROR(
_xlfn.LET(_xlpm.VD,
CHOOSE(
{1;2;3;4;5;6;7;8;9;10;11;12;13;14;15;16;17;18},
45658,45659,45660,45661,45662,45663,45664,45665,45711,45724,45778,45779,45785,45786,45820,45821,45965,46022),
_xlfn.LET(_xlpm.DD,
MAX(MIN($AX100,EOMONTH(BA$15,0))-MAX($AW100,BA$15),),
_xlfn.IFS(
AND(MONTH($AW100)=MONTH(BA$15),MONTH($AX100)&lt;&gt;MONTH(BA$15)),
NETWORKDAYS.INTL($AW100,$AW100+_xlpm.DD,1,_xlpm.VD),
AND(MONTH($AW100)&lt;&gt;MONTH(BA$15),MONTH($AX100)=MONTH(BA$15)),
NETWORKDAYS.INTL(($AX100)-_xlpm.DD,$AX100,1,_xlpm.VD),
AND(MONTH($AW100)&lt;MONTH(BA$15),MONTH($AX100)&gt;MONTH(BA$15)),
NETWORKDAYS.INTL((EOMONTH(BA$15-1,1))-_xlpm.DD,EOMONTH(BA$15-1,1),1,_xlpm.VD),
AND(MONTH($AW100)=MONTH(BA$15),MONTH($AX100)=MONTH(BA$15)),
NETWORKDAYS.INTL($AW100,$AX100,1,_xlpm.VD)))),0)),
$DH100="месяц",
$BP100*BA100,
$DH100="неделя",
$BP100*BA100/7*(ROUNDUP((DAY(EOMONTH(BA$15,0)))/4,0))),
0)</f>
        <v/>
      </c>
      <c r="BS100" s="125">
        <f t="array" ref="BS100">
IFERROR(
_xlfn.IFS(
$DH100="день_1",
$BP100*$BL100/($AX100-$AW100+1)*BB100*(DAY(EOMONTH(BB$15,0))),
$DH100="день_2",
$BP100/30*MAX(MIN($AX100,EOMONTH(BB$15,0))-MAX($AW100,BB$15)+1,),
$DH100="раб.день",
$BP100/30*(IFERROR(
_xlfn.LET(_xlpm.VD,
CHOOSE(
{1;2;3;4;5;6;7;8;9;10;11;12;13;14;15;16;17;18},
45658,45659,45660,45661,45662,45663,45664,45665,45711,45724,45778,45779,45785,45786,45820,45821,45965,46022),
_xlfn.LET(_xlpm.DD,
MAX(MIN($AX100,EOMONTH(BB$15,0))-MAX($AW100,BB$15),),
_xlfn.IFS(
AND(MONTH($AW100)=MONTH(BB$15),MONTH($AX100)&lt;&gt;MONTH(BB$15)),
NETWORKDAYS.INTL($AW100,$AW100+_xlpm.DD,1,_xlpm.VD),
AND(MONTH($AW100)&lt;&gt;MONTH(BB$15),MONTH($AX100)=MONTH(BB$15)),
NETWORKDAYS.INTL(($AX100)-_xlpm.DD,$AX100,1,_xlpm.VD),
AND(MONTH($AW100)&lt;MONTH(BB$15),MONTH($AX100)&gt;MONTH(BB$15)),
NETWORKDAYS.INTL((EOMONTH(BB$15-1,1))-_xlpm.DD,EOMONTH(BB$15-1,1),1,_xlpm.VD),
AND(MONTH($AW100)=MONTH(BB$15),MONTH($AX100)=MONTH(BB$15)),
NETWORKDAYS.INTL($AW100,$AX100,1,_xlpm.VD)))),0)),
$DH100="месяц",
$BP100*BB100,
$DH100="неделя",
$BP100*BB100/7*(ROUNDUP((DAY(EOMONTH(BB$15,0)))/4,0))),
0)</f>
        <v/>
      </c>
      <c r="BT100" s="125">
        <f t="array" ref="BT100">
IFERROR(
_xlfn.IFS(
$DH100="день_1",
$BP100*$BL100/($AX100-$AW100+1)*BC100*(DAY(EOMONTH(BC$15,0))),
$DH100="день_2",
$BP100/30*MAX(MIN($AX100,EOMONTH(BC$15,0))-MAX($AW100,BC$15)+1,),
$DH100="раб.день",
$BP100/30*(IFERROR(
_xlfn.LET(_xlpm.VD,
CHOOSE(
{1;2;3;4;5;6;7;8;9;10;11;12;13;14;15;16;17;18},
45658,45659,45660,45661,45662,45663,45664,45665,45711,45724,45778,45779,45785,45786,45820,45821,45965,46022),
_xlfn.LET(_xlpm.DD,
MAX(MIN($AX100,EOMONTH(BC$15,0))-MAX($AW100,BC$15),),
_xlfn.IFS(
AND(MONTH($AW100)=MONTH(BC$15),MONTH($AX100)&lt;&gt;MONTH(BC$15)),
NETWORKDAYS.INTL($AW100,$AW100+_xlpm.DD,1,_xlpm.VD),
AND(MONTH($AW100)&lt;&gt;MONTH(BC$15),MONTH($AX100)=MONTH(BC$15)),
NETWORKDAYS.INTL(($AX100)-_xlpm.DD,$AX100,1,_xlpm.VD),
AND(MONTH($AW100)&lt;MONTH(BC$15),MONTH($AX100)&gt;MONTH(BC$15)),
NETWORKDAYS.INTL((EOMONTH(BC$15-1,1))-_xlpm.DD,EOMONTH(BC$15-1,1),1,_xlpm.VD),
AND(MONTH($AW100)=MONTH(BC$15),MONTH($AX100)=MONTH(BC$15)),
NETWORKDAYS.INTL($AW100,$AX100,1,_xlpm.VD)))),0)),
$DH100="месяц",
$BP100*BC100,
$DH100="неделя",
$BP100*BC100/7*(ROUNDUP((DAY(EOMONTH(BC$15,0)))/4,0))),
0)</f>
        <v/>
      </c>
      <c r="BU100" s="125">
        <f t="array" ref="BU100">
IFERROR(
_xlfn.IFS(
$DH100="день_1",
$BP100*$BL100/($AX100-$AW100+1)*BD100*(DAY(EOMONTH(BD$15,0))),
$DH100="день_2",
$BP100/30*MAX(MIN($AX100,EOMONTH(BD$15,0))-MAX($AW100,BD$15)+1,),
$DH100="раб.день",
$BP100/30*(IFERROR(
_xlfn.LET(_xlpm.VD,
CHOOSE(
{1;2;3;4;5;6;7;8;9;10;11;12;13;14;15;16;17;18},
45658,45659,45660,45661,45662,45663,45664,45665,45711,45724,45778,45779,45785,45786,45820,45821,45965,46022),
_xlfn.LET(_xlpm.DD,
MAX(MIN($AX100,EOMONTH(BD$15,0))-MAX($AW100,BD$15),),
_xlfn.IFS(
AND(MONTH($AW100)=MONTH(BD$15),MONTH($AX100)&lt;&gt;MONTH(BD$15)),
NETWORKDAYS.INTL($AW100,$AW100+_xlpm.DD,1,_xlpm.VD),
AND(MONTH($AW100)&lt;&gt;MONTH(BD$15),MONTH($AX100)=MONTH(BD$15)),
NETWORKDAYS.INTL(($AX100)-_xlpm.DD,$AX100,1,_xlpm.VD),
AND(MONTH($AW100)&lt;MONTH(BD$15),MONTH($AX100)&gt;MONTH(BD$15)),
NETWORKDAYS.INTL((EOMONTH(BD$15-1,1))-_xlpm.DD,EOMONTH(BD$15-1,1),1,_xlpm.VD),
AND(MONTH($AW100)=MONTH(BD$15),MONTH($AX100)=MONTH(BD$15)),
NETWORKDAYS.INTL($AW100,$AX100,1,_xlpm.VD)))),0)),
$DH100="месяц",
$BP100*BD100,
$DH100="неделя",
$BP100*BD100/7*(ROUNDUP((DAY(EOMONTH(BD$15,0)))/4,0))),
0)</f>
        <v/>
      </c>
      <c r="BV100" s="125">
        <f t="array" ref="BV100">
IFERROR(
_xlfn.IFS(
$DH100="день_1",
$BP100*$BL100/($AX100-$AW100+1)*BE100*(DAY(EOMONTH(BE$15,0))),
$DH100="день_2",
$BP100/30*MAX(MIN($AX100,EOMONTH(BE$15,0))-MAX($AW100,BE$15)+1,),
$DH100="раб.день",
$BP100/30*(IFERROR(
_xlfn.LET(_xlpm.VD,
CHOOSE(
{1;2;3;4;5;6;7;8;9;10;11;12;13;14;15;16;17;18},
45658,45659,45660,45661,45662,45663,45664,45665,45711,45724,45778,45779,45785,45786,45820,45821,45965,46022),
_xlfn.LET(_xlpm.DD,
MAX(MIN($AX100,EOMONTH(BE$15,0))-MAX($AW100,BE$15),),
_xlfn.IFS(
AND(MONTH($AW100)=MONTH(BE$15),MONTH($AX100)&lt;&gt;MONTH(BE$15)),
NETWORKDAYS.INTL($AW100,$AW100+_xlpm.DD,1,_xlpm.VD),
AND(MONTH($AW100)&lt;&gt;MONTH(BE$15),MONTH($AX100)=MONTH(BE$15)),
NETWORKDAYS.INTL(($AX100)-_xlpm.DD,$AX100,1,_xlpm.VD),
AND(MONTH($AW100)&lt;MONTH(BE$15),MONTH($AX100)&gt;MONTH(BE$15)),
NETWORKDAYS.INTL((EOMONTH(BE$15-1,1))-_xlpm.DD,EOMONTH(BE$15-1,1),1,_xlpm.VD),
AND(MONTH($AW100)=MONTH(BE$15),MONTH($AX100)=MONTH(BE$15)),
NETWORKDAYS.INTL($AW100,$AX100,1,_xlpm.VD)))),0)),
$DH100="месяц",
$BP100*BE100,
$DH100="неделя",
$BP100*BE100/7*(ROUNDUP((DAY(EOMONTH(BE$15,0)))/4,0))),
0)</f>
        <v/>
      </c>
      <c r="BW100" s="125">
        <f t="array" ref="BW100">
IFERROR(
_xlfn.IFS(
$DH100="день_1",
$BP100*$BL100/($AX100-$AW100+1)*BF100*(DAY(EOMONTH(BF$15,0))),
$DH100="день_2",
$BP100/30*MAX(MIN($AX100,EOMONTH(BF$15,0))-MAX($AW100,BF$15)+1,),
$DH100="раб.день",
$BP100/30*(IFERROR(
_xlfn.LET(_xlpm.VD,
CHOOSE(
{1;2;3;4;5;6;7;8;9;10;11;12;13;14;15;16;17;18},
45658,45659,45660,45661,45662,45663,45664,45665,45711,45724,45778,45779,45785,45786,45820,45821,45965,46022),
_xlfn.LET(_xlpm.DD,
MAX(MIN($AX100,EOMONTH(BF$15,0))-MAX($AW100,BF$15),),
_xlfn.IFS(
AND(MONTH($AW100)=MONTH(BF$15),MONTH($AX100)&lt;&gt;MONTH(BF$15)),
NETWORKDAYS.INTL($AW100,$AW100+_xlpm.DD,1,_xlpm.VD),
AND(MONTH($AW100)&lt;&gt;MONTH(BF$15),MONTH($AX100)=MONTH(BF$15)),
NETWORKDAYS.INTL(($AX100)-_xlpm.DD,$AX100,1,_xlpm.VD),
AND(MONTH($AW100)&lt;MONTH(BF$15),MONTH($AX100)&gt;MONTH(BF$15)),
NETWORKDAYS.INTL((EOMONTH(BF$15-1,1))-_xlpm.DD,EOMONTH(BF$15-1,1),1,_xlpm.VD),
AND(MONTH($AW100)=MONTH(BF$15),MONTH($AX100)=MONTH(BF$15)),
NETWORKDAYS.INTL($AW100,$AX100,1,_xlpm.VD)))),0)),
$DH100="месяц",
$BP100*BF100,
$DH100="неделя",
$BP100*BF100/7*(ROUNDUP((DAY(EOMONTH(BF$15,0)))/4,0))),
0)</f>
        <v/>
      </c>
      <c r="BX100" s="125">
        <f t="array" ref="BX100">
IFERROR(
_xlfn.IFS(
$DH100="день_1",
$BP100*$BL100/($AX100-$AW100+1)*BG100*(DAY(EOMONTH(BG$15,0))),
$DH100="день_2",
$BP100/30*MAX(MIN($AX100,EOMONTH(BG$15,0))-MAX($AW100,BG$15)+1,),
$DH100="раб.день",
$BP100/30*(IFERROR(
_xlfn.LET(_xlpm.VD,
CHOOSE(
{1;2;3;4;5;6;7;8;9;10;11;12;13;14;15;16;17;18},
45658,45659,45660,45661,45662,45663,45664,45665,45711,45724,45778,45779,45785,45786,45820,45821,45965,46022),
_xlfn.LET(_xlpm.DD,
MAX(MIN($AX100,EOMONTH(BG$15,0))-MAX($AW100,BG$15),),
_xlfn.IFS(
AND(MONTH($AW100)=MONTH(BG$15),MONTH($AX100)&lt;&gt;MONTH(BG$15)),
NETWORKDAYS.INTL($AW100,$AW100+_xlpm.DD,1,_xlpm.VD),
AND(MONTH($AW100)&lt;&gt;MONTH(BG$15),MONTH($AX100)=MONTH(BG$15)),
NETWORKDAYS.INTL(($AX100)-_xlpm.DD,$AX100,1,_xlpm.VD),
AND(MONTH($AW100)&lt;MONTH(BG$15),MONTH($AX100)&gt;MONTH(BG$15)),
NETWORKDAYS.INTL((EOMONTH(BG$15-1,1))-_xlpm.DD,EOMONTH(BG$15-1,1),1,_xlpm.VD),
AND(MONTH($AW100)=MONTH(BG$15),MONTH($AX100)=MONTH(BG$15)),
NETWORKDAYS.INTL($AW100,$AX100,1,_xlpm.VD)))),0)),
$DH100="месяц",
$BP100*BG100,
$DH100="неделя",
$BP100*BG100/7*(ROUNDUP((DAY(EOMONTH(BG$15,0)))/4,0))),
0)</f>
        <v/>
      </c>
      <c r="BY100" s="125">
        <f t="array" ref="BY100">
IFERROR(
_xlfn.IFS(
$DH100="день_1",
$BP100*$BL100/($AX100-$AW100+1)*BH100*(DAY(EOMONTH(BH$15,0))),
$DH100="день_2",
$BP100/30*MAX(MIN($AX100,EOMONTH(BH$15,0))-MAX($AW100,BH$15)+1,),
$DH100="раб.день",
$BP100/30*(IFERROR(
_xlfn.LET(_xlpm.VD,
CHOOSE(
{1;2;3;4;5;6;7;8;9;10;11;12;13;14;15;16;17;18},
45658,45659,45660,45661,45662,45663,45664,45665,45711,45724,45778,45779,45785,45786,45820,45821,45965,46022),
_xlfn.LET(_xlpm.DD,
MAX(MIN($AX100,EOMONTH(BH$15,0))-MAX($AW100,BH$15),),
_xlfn.IFS(
AND(MONTH($AW100)=MONTH(BH$15),MONTH($AX100)&lt;&gt;MONTH(BH$15)),
NETWORKDAYS.INTL($AW100,$AW100+_xlpm.DD,1,_xlpm.VD),
AND(MONTH($AW100)&lt;&gt;MONTH(BH$15),MONTH($AX100)=MONTH(BH$15)),
NETWORKDAYS.INTL(($AX100)-_xlpm.DD,$AX100,1,_xlpm.VD),
AND(MONTH($AW100)&lt;MONTH(BH$15),MONTH($AX100)&gt;MONTH(BH$15)),
NETWORKDAYS.INTL((EOMONTH(BH$15-1,1))-_xlpm.DD,EOMONTH(BH$15-1,1),1,_xlpm.VD),
AND(MONTH($AW100)=MONTH(BH$15),MONTH($AX100)=MONTH(BH$15)),
NETWORKDAYS.INTL($AW100,$AX100,1,_xlpm.VD)))),0)),
$DH100="месяц",
$BP100*BH100,
$DH100="неделя",
$BP100*BH100/7*(ROUNDUP((DAY(EOMONTH(BH$15,0)))/4,0))),
0)</f>
        <v/>
      </c>
      <c r="BZ100" s="125">
        <f t="array" ref="BZ100">
IFERROR(
_xlfn.IFS(
$DH100="день_1",
$BP100*$BL100/($AX100-$AW100+1)*BI100*(DAY(EOMONTH(BI$15,0))),
$DH100="день_2",
$BP100/30*MAX(MIN($AX100,EOMONTH(BI$15,0))-MAX($AW100,BI$15)+1,),
$DH100="раб.день",
$BP100/30*(IFERROR(
_xlfn.LET(_xlpm.VD,
CHOOSE(
{1;2;3;4;5;6;7;8;9;10;11;12;13;14;15;16;17;18},
45658,45659,45660,45661,45662,45663,45664,45665,45711,45724,45778,45779,45785,45786,45820,45821,45965,46022),
_xlfn.LET(_xlpm.DD,
MAX(MIN($AX100,EOMONTH(BI$15,0))-MAX($AW100,BI$15),),
_xlfn.IFS(
AND(MONTH($AW100)=MONTH(BI$15),MONTH($AX100)&lt;&gt;MONTH(BI$15)),
NETWORKDAYS.INTL($AW100,$AW100+_xlpm.DD,1,_xlpm.VD),
AND(MONTH($AW100)&lt;&gt;MONTH(BI$15),MONTH($AX100)=MONTH(BI$15)),
NETWORKDAYS.INTL(($AX100)-_xlpm.DD,$AX100,1,_xlpm.VD),
AND(MONTH($AW100)&lt;MONTH(BI$15),MONTH($AX100)&gt;MONTH(BI$15)),
NETWORKDAYS.INTL((EOMONTH(BI$15-1,1))-_xlpm.DD,EOMONTH(BI$15-1,1),1,_xlpm.VD),
AND(MONTH($AW100)=MONTH(BI$15),MONTH($AX100)=MONTH(BI$15)),
NETWORKDAYS.INTL($AW100,$AX100,1,_xlpm.VD)))),0)),
$DH100="месяц",
$BP100*BI100,
$DH100="неделя",
$BP100*BI100/7*(ROUNDUP((DAY(EOMONTH(BI$15,0)))/4,0))),
0)</f>
        <v/>
      </c>
      <c r="CA100" s="125">
        <f t="array" ref="CA100">
IFERROR(
_xlfn.IFS(
$DH100="день_1",
$BP100*$BL100/($AX100-$AW100+1)*BJ100*(DAY(EOMONTH(BJ$15,0))),
$DH100="день_2",
$BP100/30*MAX(MIN($AX100,EOMONTH(BJ$15,0))-MAX($AW100,BJ$15)+1,),
$DH100="раб.день",
$BP100/30*(IFERROR(
_xlfn.LET(_xlpm.VD,
CHOOSE(
{1;2;3;4;5;6;7;8;9;10;11;12;13;14;15;16;17;18},
45658,45659,45660,45661,45662,45663,45664,45665,45711,45724,45778,45779,45785,45786,45820,45821,45965,46022),
_xlfn.LET(_xlpm.DD,
MAX(MIN($AX100,EOMONTH(BJ$15,0))-MAX($AW100,BJ$15),),
_xlfn.IFS(
AND(MONTH($AW100)=MONTH(BJ$15),MONTH($AX100)&lt;&gt;MONTH(BJ$15)),
NETWORKDAYS.INTL($AW100,$AW100+_xlpm.DD,1,_xlpm.VD),
AND(MONTH($AW100)&lt;&gt;MONTH(BJ$15),MONTH($AX100)=MONTH(BJ$15)),
NETWORKDAYS.INTL(($AX100)-_xlpm.DD,$AX100,1,_xlpm.VD),
AND(MONTH($AW100)&lt;MONTH(BJ$15),MONTH($AX100)&gt;MONTH(BJ$15)),
NETWORKDAYS.INTL((EOMONTH(BJ$15-1,1))-_xlpm.DD,EOMONTH(BJ$15-1,1),1,_xlpm.VD),
AND(MONTH($AW100)=MONTH(BJ$15),MONTH($AX100)=MONTH(BJ$15)),
NETWORKDAYS.INTL($AW100,$AX100,1,_xlpm.VD)))),0)),
$DH100="месяц",
$BP100*BJ100,
$DH100="неделя",
$BP100*BJ100/7*(ROUNDUP((DAY(EOMONTH(BJ$15,0)))/4,0))),
0)</f>
        <v/>
      </c>
      <c r="CB100" s="125">
        <f t="array" ref="CB100">
IFERROR(
_xlfn.IFS(
$DH100="день_1",
$BP100*$BL100/($AX100-$AW100+1)*BK100*(DAY(EOMONTH(BK$15,0))),
$DH100="день_2",
$BP100/30*MAX(MIN($AX100,EOMONTH(BK$15,0))-MAX($AW100,BK$15)+1,),
$DH100="раб.день",
$BP100/30*(IFERROR(
_xlfn.LET(_xlpm.VD,
CHOOSE(
{1;2;3;4;5;6;7;8;9;10;11;12;13;14;15;16;17;18},
45658,45659,45660,45661,45662,45663,45664,45665,45711,45724,45778,45779,45785,45786,45820,45821,45965,46022),
_xlfn.LET(_xlpm.DD,
MAX(MIN($AX100,EOMONTH(BK$15,0))-MAX($AW100,BK$15),),
_xlfn.IFS(
AND(MONTH($AW100)=MONTH(BK$15),MONTH($AX100)&lt;&gt;MONTH(BK$15)),
NETWORKDAYS.INTL($AW100,$AW100+_xlpm.DD,1,_xlpm.VD),
AND(MONTH($AW100)&lt;&gt;MONTH(BK$15),MONTH($AX100)=MONTH(BK$15)),
NETWORKDAYS.INTL(($AX100)-_xlpm.DD,$AX100,1,_xlpm.VD),
AND(MONTH($AW100)&lt;MONTH(BK$15),MONTH($AX100)&gt;MONTH(BK$15)),
NETWORKDAYS.INTL((EOMONTH(BK$15-1,1))-_xlpm.DD,EOMONTH(BK$15-1,1),1,_xlpm.VD),
AND(MONTH($AW100)=MONTH(BK$15),MONTH($AX100)=MONTH(BK$15)),
NETWORKDAYS.INTL($AW100,$AX100,1,_xlpm.VD)))),0)),
$DH100="месяц",
$BP100*BK100,
$DH100="неделя",
$BP100*BK100/7*(ROUNDUP((DAY(EOMONTH(BK$15,0)))/4,0))),
0)</f>
        <v/>
      </c>
      <c r="CC100" s="125">
        <f>SUM($BQ100:$CB100)</f>
        <v/>
      </c>
      <c r="CD100" s="126">
        <f>SUM($EH100:$EH100)</f>
        <v/>
      </c>
      <c r="CE100" s="126">
        <f>$CD100*$AB100</f>
        <v/>
      </c>
      <c r="CF100" s="126">
        <f>SUM($EK100:$EK100)</f>
        <v/>
      </c>
      <c r="CG100" s="126">
        <f>$CF100*$AB100</f>
        <v/>
      </c>
      <c r="CH100" s="126">
        <f>SUM($CC100,$CE100,$CG100)</f>
        <v/>
      </c>
      <c r="CI100" s="126">
        <f>$CH100*(1+$CM100)</f>
        <v/>
      </c>
      <c r="CJ100" s="127" t="n">
        <v>0</v>
      </c>
      <c r="CK100" s="126">
        <f>SUM($CH100:$CH100)*(1+$CJ100)</f>
        <v/>
      </c>
      <c r="CL100" s="126">
        <f>SUM($CH100:$CH100)*(1+$CM100)</f>
        <v/>
      </c>
      <c r="CM100" s="59" t="inlineStr">
        <is>
          <t>20%</t>
        </is>
      </c>
      <c r="CN100" s="59" t="n"/>
      <c r="CO100" s="72" t="n"/>
      <c r="CP100" s="59" t="n"/>
      <c r="CQ100" s="73" t="n"/>
      <c r="CR100" s="73" t="n"/>
      <c r="CS100" s="73" t="n"/>
      <c r="CT100" s="72" t="n"/>
      <c r="CU100" s="79" t="inlineStr">
        <is>
          <t> </t>
        </is>
      </c>
      <c r="CV100" s="60" t="n"/>
      <c r="CW100" s="60" t="n"/>
      <c r="CX100" s="60" t="n"/>
      <c r="CY100" s="127">
        <f>IFERROR(($CC100-$EE100)/($EE100/(1-$DQ100)),0)</f>
        <v/>
      </c>
      <c r="CZ100" s="127">
        <f>IFERROR(1-$EI100/($CE100),0)</f>
        <v/>
      </c>
      <c r="DA100" s="127">
        <f>IFERROR(1-$EL100/($CG100),0)</f>
        <v/>
      </c>
      <c r="DB100" s="126">
        <f>ROUND(IFERROR(($CI100/(1+$CM100)-$EN100),0),2)</f>
        <v/>
      </c>
      <c r="DC100" s="128" t="n"/>
      <c r="DD100" s="125" t="n"/>
      <c r="DE100" s="75" t="n">
        <v>0</v>
      </c>
      <c r="DF100" s="128" t="n"/>
      <c r="DG100" s="125">
        <f>IF($DC100=0,0,$DD100*($DC100*100%-$DE100*$DF100))*SUM($AB100:$AB100)</f>
        <v/>
      </c>
      <c r="DH100" s="129" t="inlineStr">
        <is>
          <t>месяц</t>
        </is>
      </c>
      <c r="DI100" s="130">
        <f t="array" ref="DI100">IFERROR(
IF($ES100="LisChannel",
(ROUND(((INDEX({174.625;153.888888888889;130.972222222222},MATCH($AI100,{2;3;4}),0))*$AG100*$AI100),2)),0),0)</f>
        <v/>
      </c>
      <c r="DJ100" s="130">
        <f>
_xlfn.LET(_xlpm.X,
IFERROR(
IF($ES100="НовиковТВ",
(_xlfn.LET(_xlpm.NTV,
_xlfn.LET(_xlpm.MIN,350000,
IF(SUMIFS($DI:$DI,$ES:$ES,"НовиковТВ")&lt;=_xlpm.MIN,
(SUMIFS($DI:$DI,$ES:$ES,"НовиковТВ")/(COUNTIFS($ES:$ES,"НовиковТВ")))*_xlpm.MIN/SUMIFS($DI:$DI,$ES:$ES,"НовиковТВ"),
DI100)),
_xlpm.NTV+$DG100/(1-(1-(_xlpm.NTV)*(1-$DL100)*(1-$DM100)*(1-$DN100)*(1-$DO100)*(1-$DP100)/_xlpm.NTV))))/(1+$EP100),
$DI100+$DG100/(1-(1-($DI100)*(1-$DL100)*(1-$DM100)*(1-$DN100)*(1-$DO100)*(1-$DP100)/$DI100))),
0),
_xlpm.X*(1+$CM100)*(1+$CW100)-_xlpm.X*(1+$CM100)+_xlpm.X)</f>
        <v/>
      </c>
      <c r="DK100" s="125" t="inlineStr">
        <is>
          <t>послед.</t>
        </is>
      </c>
      <c r="DL100" s="63" t="n">
        <v>0</v>
      </c>
      <c r="DM100" s="63" t="n">
        <v>0</v>
      </c>
      <c r="DN100" s="63" t="n">
        <v>0</v>
      </c>
      <c r="DO100" s="63" t="n">
        <v>0</v>
      </c>
      <c r="DP100" s="63" t="n">
        <v>0</v>
      </c>
      <c r="DQ100" s="63">
        <f t="array" ref="DQ100">IFERROR(_xlfn.IFS(
$DK100="послед.",1-(1-$DL100)*(1-$DM100)*(1-$DN100)*(1-$DO100)*(1-$DP100),
$DK100="сумм.",$DL100+$DM100+$DN100+$DO100+$DP100),
0)</f>
        <v/>
      </c>
      <c r="DR100" s="125">
        <f t="array" ref="DR100">
IFERROR(
_xlfn.IFS(
$BL100=0,
0,
$BL100&gt;0,
_xlfn.IFS($DK100="послед.",
$DJ100*(1-$DL100)*(1-$DM100)*(1-$DN100)*(1-$DO100)*(1-$DP100),
$DK100="сумм.",
$DJ100*(1-($DL100+$DM100+$DN100+$DO100+$DP100)))),0)</f>
        <v/>
      </c>
      <c r="DS100" s="125">
        <f t="array" ref="DS100">
IFERROR(_xlfn.IFS(
$DH100="день_1",
$DR100*$BL100/($AX100-$AW100+1)*AZ100*(DAY(EOMONTH(AZ$15,0))),
$DH100="день_2",
$DR100/30*MAX(MIN($AX100,EOMONTH(AZ$15,0))-MAX($AW100,AZ$15)+1,),
$DH100="раб.день",
$DR100/30*(IFERROR(
_xlfn.LET(_xlpm.VD,
CHOOSE(
{1;2;3;4;5;6;7;8;9;10;11;12;13;14;15;16;17;18},
45658,45659,45660,45661,45662,45663,45664,45665,45711,45724,45778,45779,45785,45786,45820,45821,45965,46022),
_xlfn.LET(_xlpm.DD,
MAX(MIN($AX100,EOMONTH(AZ$15,0))-MAX($AW100,AZ$15),),
_xlfn.IFS(
AND(MONTH($AW100)=MONTH(AZ$15),MONTH($AX100)&lt;&gt;MONTH(AZ$15)),
NETWORKDAYS.INTL($AW100,$AW100+_xlpm.DD,1,_xlpm.VD),
AND(MONTH($AW100)&lt;&gt;MONTH(AZ$15),MONTH($AX100)=MONTH(AZ$15)),
NETWORKDAYS.INTL(($AX100)-_xlpm.DD,$AX100,1,_xlpm.VD),
AND(MONTH($AW100)&lt;MONTH(AZ$15),MONTH($AX100)&gt;MONTH(AZ$15)),
NETWORKDAYS.INTL((EOMONTH(AZ$15-1,1))-_xlpm.DD,EOMONTH(AZ$15-1,1),1,_xlpm.VD),
AND(MONTH($AW100)=MONTH(AZ$15),MONTH($AX100)=MONTH(AZ$15)),
NETWORKDAYS.INTL($AW100,$AX100,1,_xlpm.VD)))),0)),
$DH100="месяц",
$DR100*AZ100,
$DH100="неделя",
$DR100*AZ100/7*(ROUNDUP((DAY(EOMONTH(AZ$15,0)))/4,0))),
0)</f>
        <v/>
      </c>
      <c r="DT100" s="125">
        <f t="array" ref="DT100">
IFERROR(_xlfn.IFS(
$DH100="день_1",
$DR100*$BL100/($AX100-$AW100+1)*BA100*(DAY(EOMONTH(BA$15,0))),
$DH100="день_2",
$DR100/30*MAX(MIN($AX100,EOMONTH(BA$15,0))-MAX($AW100,BA$15)+1,),
$DH100="раб.день",
$DR100/30*(IFERROR(
_xlfn.LET(_xlpm.VD,
CHOOSE(
{1;2;3;4;5;6;7;8;9;10;11;12;13;14;15;16;17;18},
45658,45659,45660,45661,45662,45663,45664,45665,45711,45724,45778,45779,45785,45786,45820,45821,45965,46022),
_xlfn.LET(_xlpm.DD,
MAX(MIN($AX100,EOMONTH(BA$15,0))-MAX($AW100,BA$15),),
_xlfn.IFS(
AND(MONTH($AW100)=MONTH(BA$15),MONTH($AX100)&lt;&gt;MONTH(BA$15)),
NETWORKDAYS.INTL($AW100,$AW100+_xlpm.DD,1,_xlpm.VD),
AND(MONTH($AW100)&lt;&gt;MONTH(BA$15),MONTH($AX100)=MONTH(BA$15)),
NETWORKDAYS.INTL(($AX100)-_xlpm.DD,$AX100,1,_xlpm.VD),
AND(MONTH($AW100)&lt;MONTH(BA$15),MONTH($AX100)&gt;MONTH(BA$15)),
NETWORKDAYS.INTL((EOMONTH(BA$15-1,1))-_xlpm.DD,EOMONTH(BA$15-1,1),1,_xlpm.VD),
AND(MONTH($AW100)=MONTH(BA$15),MONTH($AX100)=MONTH(BA$15)),
NETWORKDAYS.INTL($AW100,$AX100,1,_xlpm.VD)))),0)),
$DH100="месяц",
$DR100*BA100,
$DH100="неделя",
$DR100*BA100/7*(ROUNDUP((DAY(EOMONTH(BA$15,0)))/4,0))),
0)</f>
        <v/>
      </c>
      <c r="DU100" s="125">
        <f t="array" ref="DU100">
IFERROR(_xlfn.IFS(
$DH100="день_1",
$DR100*$BL100/($AX100-$AW100+1)*BB100*(DAY(EOMONTH(BB$15,0))),
$DH100="день_2",
$DR100/30*MAX(MIN($AX100,EOMONTH(BB$15,0))-MAX($AW100,BB$15)+1,),
$DH100="раб.день",
$DR100/30*(IFERROR(
_xlfn.LET(_xlpm.VD,
CHOOSE(
{1;2;3;4;5;6;7;8;9;10;11;12;13;14;15;16;17;18},
45658,45659,45660,45661,45662,45663,45664,45665,45711,45724,45778,45779,45785,45786,45820,45821,45965,46022),
_xlfn.LET(_xlpm.DD,
MAX(MIN($AX100,EOMONTH(BB$15,0))-MAX($AW100,BB$15),),
_xlfn.IFS(
AND(MONTH($AW100)=MONTH(BB$15),MONTH($AX100)&lt;&gt;MONTH(BB$15)),
NETWORKDAYS.INTL($AW100,$AW100+_xlpm.DD,1,_xlpm.VD),
AND(MONTH($AW100)&lt;&gt;MONTH(BB$15),MONTH($AX100)=MONTH(BB$15)),
NETWORKDAYS.INTL(($AX100)-_xlpm.DD,$AX100,1,_xlpm.VD),
AND(MONTH($AW100)&lt;MONTH(BB$15),MONTH($AX100)&gt;MONTH(BB$15)),
NETWORKDAYS.INTL((EOMONTH(BB$15-1,1))-_xlpm.DD,EOMONTH(BB$15-1,1),1,_xlpm.VD),
AND(MONTH($AW100)=MONTH(BB$15),MONTH($AX100)=MONTH(BB$15)),
NETWORKDAYS.INTL($AW100,$AX100,1,_xlpm.VD)))),0)),
$DH100="месяц",
$DR100*BB100,
$DH100="неделя",
$DR100*BB100/7*(ROUNDUP((DAY(EOMONTH(BB$15,0)))/4,0))),
0)</f>
        <v/>
      </c>
      <c r="DV100" s="125">
        <f t="array" ref="DV100">
IFERROR(_xlfn.IFS(
$DH100="день_1",
$DR100*$BL100/($AX100-$AW100+1)*BC100*(DAY(EOMONTH(BC$15,0))),
$DH100="день_2",
$DR100/30*MAX(MIN($AX100,EOMONTH(BC$15,0))-MAX($AW100,BC$15)+1,),
$DH100="раб.день",
$DR100/30*(IFERROR(
_xlfn.LET(_xlpm.VD,
CHOOSE(
{1;2;3;4;5;6;7;8;9;10;11;12;13;14;15;16;17;18},
45658,45659,45660,45661,45662,45663,45664,45665,45711,45724,45778,45779,45785,45786,45820,45821,45965,46022),
_xlfn.LET(_xlpm.DD,
MAX(MIN($AX100,EOMONTH(BC$15,0))-MAX($AW100,BC$15),),
_xlfn.IFS(
AND(MONTH($AW100)=MONTH(BC$15),MONTH($AX100)&lt;&gt;MONTH(BC$15)),
NETWORKDAYS.INTL($AW100,$AW100+_xlpm.DD,1,_xlpm.VD),
AND(MONTH($AW100)&lt;&gt;MONTH(BC$15),MONTH($AX100)=MONTH(BC$15)),
NETWORKDAYS.INTL(($AX100)-_xlpm.DD,$AX100,1,_xlpm.VD),
AND(MONTH($AW100)&lt;MONTH(BC$15),MONTH($AX100)&gt;MONTH(BC$15)),
NETWORKDAYS.INTL((EOMONTH(BC$15-1,1))-_xlpm.DD,EOMONTH(BC$15-1,1),1,_xlpm.VD),
AND(MONTH($AW100)=MONTH(BC$15),MONTH($AX100)=MONTH(BC$15)),
NETWORKDAYS.INTL($AW100,$AX100,1,_xlpm.VD)))),0)),
$DH100="месяц",
$DR100*BC100,
$DH100="неделя",
$DR100*BC100/7*(ROUNDUP((DAY(EOMONTH(BC$15,0)))/4,0))),
0)</f>
        <v/>
      </c>
      <c r="DW100" s="125">
        <f t="array" ref="DW100">
IFERROR(_xlfn.IFS(
$DH100="день_1",
$DR100*$BL100/($AX100-$AW100+1)*BD100*(DAY(EOMONTH(BD$15,0))),
$DH100="день_2",
$DR100/30*MAX(MIN($AX100,EOMONTH(BD$15,0))-MAX($AW100,BD$15)+1,),
$DH100="раб.день",
$DR100/30*(IFERROR(
_xlfn.LET(_xlpm.VD,
CHOOSE(
{1;2;3;4;5;6;7;8;9;10;11;12;13;14;15;16;17;18},
45658,45659,45660,45661,45662,45663,45664,45665,45711,45724,45778,45779,45785,45786,45820,45821,45965,46022),
_xlfn.LET(_xlpm.DD,
MAX(MIN($AX100,EOMONTH(BD$15,0))-MAX($AW100,BD$15),),
_xlfn.IFS(
AND(MONTH($AW100)=MONTH(BD$15),MONTH($AX100)&lt;&gt;MONTH(BD$15)),
NETWORKDAYS.INTL($AW100,$AW100+_xlpm.DD,1,_xlpm.VD),
AND(MONTH($AW100)&lt;&gt;MONTH(BD$15),MONTH($AX100)=MONTH(BD$15)),
NETWORKDAYS.INTL(($AX100)-_xlpm.DD,$AX100,1,_xlpm.VD),
AND(MONTH($AW100)&lt;MONTH(BD$15),MONTH($AX100)&gt;MONTH(BD$15)),
NETWORKDAYS.INTL((EOMONTH(BD$15-1,1))-_xlpm.DD,EOMONTH(BD$15-1,1),1,_xlpm.VD),
AND(MONTH($AW100)=MONTH(BD$15),MONTH($AX100)=MONTH(BD$15)),
NETWORKDAYS.INTL($AW100,$AX100,1,_xlpm.VD)))),0)),
$DH100="месяц",
$DR100*BD100,
$DH100="неделя",
$DR100*BD100/7*(ROUNDUP((DAY(EOMONTH(BD$15,0)))/4,0))),
0)</f>
        <v/>
      </c>
      <c r="DX100" s="125">
        <f t="array" ref="DX100">
IFERROR(_xlfn.IFS(
$DH100="день_1",
$DR100*$BL100/($AX100-$AW100+1)*BE100*(DAY(EOMONTH(BE$15,0))),
$DH100="день_2",
$DR100/30*MAX(MIN($AX100,EOMONTH(BE$15,0))-MAX($AW100,BE$15)+1,),
$DH100="раб.день",
$DR100/30*(IFERROR(
_xlfn.LET(_xlpm.VD,
CHOOSE(
{1;2;3;4;5;6;7;8;9;10;11;12;13;14;15;16;17;18},
45658,45659,45660,45661,45662,45663,45664,45665,45711,45724,45778,45779,45785,45786,45820,45821,45965,46022),
_xlfn.LET(_xlpm.DD,
MAX(MIN($AX100,EOMONTH(BE$15,0))-MAX($AW100,BE$15),),
_xlfn.IFS(
AND(MONTH($AW100)=MONTH(BE$15),MONTH($AX100)&lt;&gt;MONTH(BE$15)),
NETWORKDAYS.INTL($AW100,$AW100+_xlpm.DD,1,_xlpm.VD),
AND(MONTH($AW100)&lt;&gt;MONTH(BE$15),MONTH($AX100)=MONTH(BE$15)),
NETWORKDAYS.INTL(($AX100)-_xlpm.DD,$AX100,1,_xlpm.VD),
AND(MONTH($AW100)&lt;MONTH(BE$15),MONTH($AX100)&gt;MONTH(BE$15)),
NETWORKDAYS.INTL((EOMONTH(BE$15-1,1))-_xlpm.DD,EOMONTH(BE$15-1,1),1,_xlpm.VD),
AND(MONTH($AW100)=MONTH(BE$15),MONTH($AX100)=MONTH(BE$15)),
NETWORKDAYS.INTL($AW100,$AX100,1,_xlpm.VD)))),0)),
$DH100="месяц",
$DR100*BE100,
$DH100="неделя",
$DR100*BE100/7*(ROUNDUP((DAY(EOMONTH(BE$15,0)))/4,0))),
0)</f>
        <v/>
      </c>
      <c r="DY100" s="125">
        <f t="array" ref="DY100">
IFERROR(_xlfn.IFS(
$DH100="день_1",
$DR100*$BL100/($AX100-$AW100+1)*BF100*(DAY(EOMONTH(BF$15,0))),
$DH100="день_2",
$DR100/30*MAX(MIN($AX100,EOMONTH(BF$15,0))-MAX($AW100,BF$15)+1,),
$DH100="раб.день",
$DR100/30*(IFERROR(
_xlfn.LET(_xlpm.VD,
CHOOSE(
{1;2;3;4;5;6;7;8;9;10;11;12;13;14;15;16;17;18},
45658,45659,45660,45661,45662,45663,45664,45665,45711,45724,45778,45779,45785,45786,45820,45821,45965,46022),
_xlfn.LET(_xlpm.DD,
MAX(MIN($AX100,EOMONTH(BF$15,0))-MAX($AW100,BF$15),),
_xlfn.IFS(
AND(MONTH($AW100)=MONTH(BF$15),MONTH($AX100)&lt;&gt;MONTH(BF$15)),
NETWORKDAYS.INTL($AW100,$AW100+_xlpm.DD,1,_xlpm.VD),
AND(MONTH($AW100)&lt;&gt;MONTH(BF$15),MONTH($AX100)=MONTH(BF$15)),
NETWORKDAYS.INTL(($AX100)-_xlpm.DD,$AX100,1,_xlpm.VD),
AND(MONTH($AW100)&lt;MONTH(BF$15),MONTH($AX100)&gt;MONTH(BF$15)),
NETWORKDAYS.INTL((EOMONTH(BF$15-1,1))-_xlpm.DD,EOMONTH(BF$15-1,1),1,_xlpm.VD),
AND(MONTH($AW100)=MONTH(BF$15),MONTH($AX100)=MONTH(BF$15)),
NETWORKDAYS.INTL($AW100,$AX100,1,_xlpm.VD)))),0)),
$DH100="месяц",
$DR100*BF100,
$DH100="неделя",
$DR100*BF100/7*(ROUNDUP((DAY(EOMONTH(BF$15,0)))/4,0))),
0)</f>
        <v/>
      </c>
      <c r="DZ100" s="125">
        <f t="array" ref="DZ100">
IFERROR(_xlfn.IFS(
$DH100="день_1",
$DR100*$BL100/($AX100-$AW100+1)*BG100*(DAY(EOMONTH(BG$15,0))),
$DH100="день_2",
$DR100/30*MAX(MIN($AX100,EOMONTH(BG$15,0))-MAX($AW100,BG$15)+1,),
$DH100="раб.день",
$DR100/30*(IFERROR(
_xlfn.LET(_xlpm.VD,
CHOOSE(
{1;2;3;4;5;6;7;8;9;10;11;12;13;14;15;16;17;18},
45658,45659,45660,45661,45662,45663,45664,45665,45711,45724,45778,45779,45785,45786,45820,45821,45965,46022),
_xlfn.LET(_xlpm.DD,
MAX(MIN($AX100,EOMONTH(BG$15,0))-MAX($AW100,BG$15),),
_xlfn.IFS(
AND(MONTH($AW100)=MONTH(BG$15),MONTH($AX100)&lt;&gt;MONTH(BG$15)),
NETWORKDAYS.INTL($AW100,$AW100+_xlpm.DD,1,_xlpm.VD),
AND(MONTH($AW100)&lt;&gt;MONTH(BG$15),MONTH($AX100)=MONTH(BG$15)),
NETWORKDAYS.INTL(($AX100)-_xlpm.DD,$AX100,1,_xlpm.VD),
AND(MONTH($AW100)&lt;MONTH(BG$15),MONTH($AX100)&gt;MONTH(BG$15)),
NETWORKDAYS.INTL((EOMONTH(BG$15-1,1))-_xlpm.DD,EOMONTH(BG$15-1,1),1,_xlpm.VD),
AND(MONTH($AW100)=MONTH(BG$15),MONTH($AX100)=MONTH(BG$15)),
NETWORKDAYS.INTL($AW100,$AX100,1,_xlpm.VD)))),0)),
$DH100="месяц",
$DR100*BG100,
$DH100="неделя",
$DR100*BG100/7*(ROUNDUP((DAY(EOMONTH(BG$15,0)))/4,0))),
0)</f>
        <v/>
      </c>
      <c r="EA100" s="125">
        <f t="array" ref="EA100">
IFERROR(_xlfn.IFS(
$DH100="день_1",
$DR100*$BL100/($AX100-$AW100+1)*BH100*(DAY(EOMONTH(BH$15,0))),
$DH100="день_2",
$DR100/30*MAX(MIN($AX100,EOMONTH(BH$15,0))-MAX($AW100,BH$15)+1,),
$DH100="раб.день",
$DR100/30*(IFERROR(
_xlfn.LET(_xlpm.VD,
CHOOSE(
{1;2;3;4;5;6;7;8;9;10;11;12;13;14;15;16;17;18},
45658,45659,45660,45661,45662,45663,45664,45665,45711,45724,45778,45779,45785,45786,45820,45821,45965,46022),
_xlfn.LET(_xlpm.DD,
MAX(MIN($AX100,EOMONTH(BH$15,0))-MAX($AW100,BH$15),),
_xlfn.IFS(
AND(MONTH($AW100)=MONTH(BH$15),MONTH($AX100)&lt;&gt;MONTH(BH$15)),
NETWORKDAYS.INTL($AW100,$AW100+_xlpm.DD,1,_xlpm.VD),
AND(MONTH($AW100)&lt;&gt;MONTH(BH$15),MONTH($AX100)=MONTH(BH$15)),
NETWORKDAYS.INTL(($AX100)-_xlpm.DD,$AX100,1,_xlpm.VD),
AND(MONTH($AW100)&lt;MONTH(BH$15),MONTH($AX100)&gt;MONTH(BH$15)),
NETWORKDAYS.INTL((EOMONTH(BH$15-1,1))-_xlpm.DD,EOMONTH(BH$15-1,1),1,_xlpm.VD),
AND(MONTH($AW100)=MONTH(BH$15),MONTH($AX100)=MONTH(BH$15)),
NETWORKDAYS.INTL($AW100,$AX100,1,_xlpm.VD)))),0)),
$DH100="месяц",
$DR100*BH100,
$DH100="неделя",
$DR100*BH100/7*(ROUNDUP((DAY(EOMONTH(BH$15,0)))/4,0))),
0)</f>
        <v/>
      </c>
      <c r="EB100" s="125">
        <f t="array" ref="EB100">
IFERROR(_xlfn.IFS(
$DH100="день_1",
$DR100*$BL100/($AX100-$AW100+1)*BI100*(DAY(EOMONTH(BI$15,0))),
$DH100="день_2",
$DR100/30*MAX(MIN($AX100,EOMONTH(BI$15,0))-MAX($AW100,BI$15)+1,),
$DH100="раб.день",
$DR100/30*(IFERROR(
_xlfn.LET(_xlpm.VD,
CHOOSE(
{1;2;3;4;5;6;7;8;9;10;11;12;13;14;15;16;17;18},
45658,45659,45660,45661,45662,45663,45664,45665,45711,45724,45778,45779,45785,45786,45820,45821,45965,46022),
_xlfn.LET(_xlpm.DD,
MAX(MIN($AX100,EOMONTH(BI$15,0))-MAX($AW100,BI$15),),
_xlfn.IFS(
AND(MONTH($AW100)=MONTH(BI$15),MONTH($AX100)&lt;&gt;MONTH(BI$15)),
NETWORKDAYS.INTL($AW100,$AW100+_xlpm.DD,1,_xlpm.VD),
AND(MONTH($AW100)&lt;&gt;MONTH(BI$15),MONTH($AX100)=MONTH(BI$15)),
NETWORKDAYS.INTL(($AX100)-_xlpm.DD,$AX100,1,_xlpm.VD),
AND(MONTH($AW100)&lt;MONTH(BI$15),MONTH($AX100)&gt;MONTH(BI$15)),
NETWORKDAYS.INTL((EOMONTH(BI$15-1,1))-_xlpm.DD,EOMONTH(BI$15-1,1),1,_xlpm.VD),
AND(MONTH($AW100)=MONTH(BI$15),MONTH($AX100)=MONTH(BI$15)),
NETWORKDAYS.INTL($AW100,$AX100,1,_xlpm.VD)))),0)),
$DH100="месяц",
$DR100*BI100,
$DH100="неделя",
$DR100*BI100/7*(ROUNDUP((DAY(EOMONTH(BI$15,0)))/4,0))),
0)</f>
        <v/>
      </c>
      <c r="EC100" s="125">
        <f t="array" ref="EC100">
IFERROR(_xlfn.IFS(
$DH100="день_1",
$DR100*$BL100/($AX100-$AW100+1)*BJ100*(DAY(EOMONTH(BJ$15,0))),
$DH100="день_2",
$DR100/30*MAX(MIN($AX100,EOMONTH(BJ$15,0))-MAX($AW100,BJ$15)+1,),
$DH100="раб.день",
$DR100/30*(IFERROR(
_xlfn.LET(_xlpm.VD,
CHOOSE(
{1;2;3;4;5;6;7;8;9;10;11;12;13;14;15;16;17;18},
45658,45659,45660,45661,45662,45663,45664,45665,45711,45724,45778,45779,45785,45786,45820,45821,45965,46022),
_xlfn.LET(_xlpm.DD,
MAX(MIN($AX100,EOMONTH(BJ$15,0))-MAX($AW100,BJ$15),),
_xlfn.IFS(
AND(MONTH($AW100)=MONTH(BJ$15),MONTH($AX100)&lt;&gt;MONTH(BJ$15)),
NETWORKDAYS.INTL($AW100,$AW100+_xlpm.DD,1,_xlpm.VD),
AND(MONTH($AW100)&lt;&gt;MONTH(BJ$15),MONTH($AX100)=MONTH(BJ$15)),
NETWORKDAYS.INTL(($AX100)-_xlpm.DD,$AX100,1,_xlpm.VD),
AND(MONTH($AW100)&lt;MONTH(BJ$15),MONTH($AX100)&gt;MONTH(BJ$15)),
NETWORKDAYS.INTL((EOMONTH(BJ$15-1,1))-_xlpm.DD,EOMONTH(BJ$15-1,1),1,_xlpm.VD),
AND(MONTH($AW100)=MONTH(BJ$15),MONTH($AX100)=MONTH(BJ$15)),
NETWORKDAYS.INTL($AW100,$AX100,1,_xlpm.VD)))),0)),
$DH100="месяц",
$DR100*BJ100,
$DH100="неделя",
$DR100*BJ100/7*(ROUNDUP((DAY(EOMONTH(BJ$15,0)))/4,0))),
0)</f>
        <v/>
      </c>
      <c r="ED100" s="125">
        <f t="array" ref="ED100">
IFERROR(_xlfn.IFS(
$DH100="день_1",
$DR100*$BL100/($AX100-$AW100+1)*BK100*(DAY(EOMONTH(BK$15,0))),
$DH100="день_2",
$DR100/30*MAX(MIN($AX100,EOMONTH(BK$15,0))-MAX($AW100,BK$15)+1,),
$DH100="раб.день",
$DR100/30*(IFERROR(
_xlfn.LET(_xlpm.VD,
CHOOSE(
{1;2;3;4;5;6;7;8;9;10;11;12;13;14;15;16;17;18},
45658,45659,45660,45661,45662,45663,45664,45665,45711,45724,45778,45779,45785,45786,45820,45821,45965,46022),
_xlfn.LET(_xlpm.DD,
MAX(MIN($AX100,EOMONTH(BK$15,0))-MAX($AW100,BK$15),),
_xlfn.IFS(
AND(MONTH($AW100)=MONTH(BK$15),MONTH($AX100)&lt;&gt;MONTH(BK$15)),
NETWORKDAYS.INTL($AW100,$AW100+_xlpm.DD,1,_xlpm.VD),
AND(MONTH($AW100)&lt;&gt;MONTH(BK$15),MONTH($AX100)=MONTH(BK$15)),
NETWORKDAYS.INTL(($AX100)-_xlpm.DD,$AX100,1,_xlpm.VD),
AND(MONTH($AW100)&lt;MONTH(BK$15),MONTH($AX100)&gt;MONTH(BK$15)),
NETWORKDAYS.INTL((EOMONTH(BK$15-1,1))-_xlpm.DD,EOMONTH(BK$15-1,1),1,_xlpm.VD),
AND(MONTH($AW100)=MONTH(BK$15),MONTH($AX100)=MONTH(BK$15)),
NETWORKDAYS.INTL($AW100,$AX100,1,_xlpm.VD)))),0)),
$DH100="месяц",
$DR100*BK100,
$DH100="неделя",
$DR100*BK100/7*(ROUNDUP((DAY(EOMONTH(BK$15,0)))/4,0))),
0)</f>
        <v/>
      </c>
      <c r="EE100" s="125">
        <f>SUM($DS100,$DT100,$DU100,$DV100,$DW100,$DX100,$DY100,$DZ100,$EA100,$EB100,$EC100,$ED100)</f>
        <v/>
      </c>
      <c r="EF100" s="125">
        <f>IFERROR(ROUND($EE100*(1+$EP100),2),0)</f>
        <v/>
      </c>
      <c r="EG100" s="128" t="n">
        <v>1</v>
      </c>
      <c r="EH100" s="126" t="n">
        <v>0</v>
      </c>
      <c r="EI100" s="126">
        <f>ROUND(SUM($EH100:$EH100)*SUM($AB100:$AB100)*$EG100,2)</f>
        <v/>
      </c>
      <c r="EJ100" s="126">
        <f>ROUND($EI100*(1+$EP100),2)</f>
        <v/>
      </c>
      <c r="EK100" s="126" t="n">
        <v>0</v>
      </c>
      <c r="EL100" s="126">
        <f>ROUND(SUM($EK100:$EK100)*SUM($AB100:$AB100)*$EG100,2)</f>
        <v/>
      </c>
      <c r="EM100" s="126">
        <f>ROUND($EL100*(1+$EP100),2)</f>
        <v/>
      </c>
      <c r="EN100" s="126">
        <f>SUM($EE100,$EI100,$EL100)</f>
        <v/>
      </c>
      <c r="EO100" s="126">
        <f>SUM($EF100,$EJ100,$EM100)</f>
        <v/>
      </c>
      <c r="EP100" s="59" t="inlineStr">
        <is>
          <t>20%</t>
        </is>
      </c>
      <c r="EQ100" s="59" t="n"/>
      <c r="ER100" s="60">
        <f t="array" ref="ER100">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MATCH(ES100,
{"AMS";"RussOutdoor";"HD Outdoor";"Ingroup";"IQ";"Ledproduction";"LisChannel";"Logic";"Media-PPL";"NovikovTV | НовиковТВ";"SMA";"SOK";"КрокусТВ | CrocusTV | IndoorTV";"Сити";"ТЯК Москва"},
0)),"")</f>
        <v/>
      </c>
      <c r="ES100" s="60" t="n"/>
      <c r="ET100" s="60">
        <f t="array" ref="ET100">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MATCH(ES100,
{"AMS";"RussOutdoor";"HD Outdoor";"Ingroup";"IQ";"Ledproduction";"LisChannel";"Logic";"Media-PPL";"NovikovTV | НовиковТВ";"SMA";"SOK";"КрокусТВ | CrocusTV | IndoorTV";"Сити";"ТЯК Москва"},
0)),"")</f>
        <v/>
      </c>
      <c r="EU100" s="60" t="n"/>
      <c r="EV100" s="60" t="n"/>
      <c r="EX100" s="110">
        <f t="array" ref="EX100">
($AR100/30
+N("ТРАФИК ПЛОЩАДКИ"))*
(IFERROR(
_xlfn.LET(
_xlpm.GPR,
HLOOKUP($L100,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(MATCH($T100,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IF($Q100="цифровой",_xlpm.GPR/$AG100,_xlpm.GPR/60)),
0)
+N("DWELL TIME"))*
(IF($AB100=0,0,IF($AB100=1,0.3,IF($AB100=2,0.5,IF($AB100&gt;2,1))))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_xlfn.IFS($AC100="да",1.2,$AC100="нет",1)*
_xlfn.IFS($AD100="да",1.2,$AD100="нет",1)*
IF(R100="статический",1,1.2)*
$X100*
INDEX(
{1.2;1;1.2;1.2;1;1.2;1.2;1.2;1.2;1.2;1.2;1;1.2;1.2;1.2;1.2;1;1;1.2;1.2;1.2;1;1;1;1;1.2;1.2;1.2;1.2;1;1;1;1;1.2;1.2;1.2;1.2;1.2;1.2;1.2;1.2;1;1;1.2;1;1;1;1;1.5;1;1;1.5;1.5;1.2},
MATCH($Q100,_xlpm.MI,0)))&gt;{0.02;0.04;0.06;0.1;0.2;0.4;0.6;0.8;1;2;4;6})),
{0;1;2;3;4;5;6;7;8;9;10;11;12},
0)))
+N("КОЭФФИЦИЕНТ КОНТАКТА"))))*
(_xlfn.IFS($X100&lt;0.1,$X100/1000,$X100&gt;25,5.2,AND($X100&gt;=0.1,$X100&lt;=25),(($X100*2+0.1)/10)*($X100/10)))*
IFERROR((_xlfn.LET(
_xlpm.MA,
{0;0.8;0.85;0.9;0.95;1},
_xlpm.MAA,
{0;1;2;3;4;5},
INDEX(_xlpm.MA,MATCH(SUMPRODUCT(--((IF(ROUND(_xlpm.MAA,1)&gt;5,5,ROUND($AB100,1)))&gt;{0;1;2;3;4;5})),_xlpm.MAA,0)))
+N("КОЭФФИЦИЕНТ КОЛ-ВО КОНСТРУКЦИЙ")),1)*
$AB100,0))*
(IF($Q100="цифровой",$AG100/15*$AI100,1)
+N("ДЛЯ ЦИФРЫ"))</f>
        <v/>
      </c>
      <c r="EY100" s="110">
        <f>IFERROR(EX100*AY100,0)</f>
        <v/>
      </c>
      <c r="EZ100" s="131">
        <f>IFERROR(DP100/EY100*1000,0)</f>
        <v/>
      </c>
      <c r="FA100" s="112">
        <f>IFERROR(FC100/FB100,0)</f>
        <v/>
      </c>
      <c r="FB100" s="112">
        <f>IFERROR((FC100/(EY100/FF100*#REF!))*0.825,0)</f>
        <v/>
      </c>
      <c r="FC100" s="112">
        <f>IFERROR(((EX100*30/AR100)*100)/30,0)</f>
        <v/>
      </c>
      <c r="FD100" s="112">
        <f>IFERROR(EY100/G100*100%,0)</f>
        <v/>
      </c>
      <c r="FE100" s="112">
        <f>IFERROR(FD100/FC100*100%,0)</f>
        <v/>
      </c>
      <c r="FF100" s="110">
        <f>IFERROR(AR100/30*AY100,0)</f>
        <v/>
      </c>
    </row>
    <row r="101" ht="13" customHeight="1">
      <c r="A101" s="59" t="n"/>
      <c r="B101" s="60" t="n"/>
      <c r="C101" s="60" t="n"/>
      <c r="D101" s="60">
        <f t="array" ref="D101">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MATCH($E101,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01" s="60">
        <f t="array" ref="E101">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MATCH($F101,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01" s="60" t="inlineStr"/>
      <c r="G101" s="60" t="n"/>
      <c r="H101" s="60">
        <f t="array" ref="H101">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MATCH($I101,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01" s="60" t="n"/>
      <c r="J101" s="60" t="n"/>
      <c r="K101" s="60" t="n"/>
      <c r="L101" s="60" t="n"/>
      <c r="M101" s="60" t="n"/>
      <c r="N101" s="60" t="n"/>
      <c r="O101" s="60" t="n"/>
      <c r="P101" s="60">
        <f t="array" ref="P101">
_xlfn.IFS(
ISNUMBER(MATCH($Q101,{"шелфбаннер","разделитель","монетница","чековая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ISNUMBER(MATCH($Q101,{"LED/LCD","видеокулер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ISNUMBER(MATCH($Q101,{"автомобиль","машина","выставочное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ISNUMBER(MATCH($Q101,{"билборд","лифтовая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ISNUMBER(MATCH($Q101,{"навигация","подвесной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ISNUMBER(MATCH($Q101,{"движущаяся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ISNUMBER(MATCH($Q101,{"каталог","журнал"},)),
"Пресса",
$Q101="","")</f>
        <v/>
      </c>
      <c r="Q101" s="60" t="n"/>
      <c r="R101" s="60">
        <f t="array" ref="R101">
IFERROR(
_xlfn.IFS(
OR(ISNUMBER(MATCH($Q101,{"экспозиция","макет","стенд","автостенд","авто стенд","выставочное пространство","выставочные стенды","модульные выставочные стенды","3Д конструкция","3D конструкция"},)),P101="Экспонирование"),
"нестандартный",
ISNUMBER(MATCH($Q101,{"скроллер","призматрон"},)),
"динамический",
$P101="Видео",
"цифровой",
OR($P101="Пресса",$P101="Щит",$P101="POSm",$P101="Подвес",$P101="Брендирование/оклейка"),
"статический"),"")</f>
        <v/>
      </c>
      <c r="S101" s="59" t="n"/>
      <c r="T101" s="60" t="n"/>
      <c r="U101" s="60" t="n"/>
      <c r="V101" s="60">
        <f>
IF(P101="Видео",
"цифровой постер/ролик",
IF(ISNUMBER(MATCH(Q101,{"короб световой","короб световой | лайтбокс","короб световой | кристалайт","лайтбокс","лайт бокс","кристалайт","LB","lightbox"},)),
"бэклит",
IF(P101="Брендирование/оклейка",
"перфарированная пленка/самоклейка",
IF(P101="Экспонирование",
"под запрос",
IF(P101="Подвес",
"баннер/ткань",
"")))))</f>
        <v/>
      </c>
      <c r="W101" s="59" t="n"/>
      <c r="X101" s="59" t="n"/>
      <c r="Y101" s="59" t="n"/>
      <c r="Z101" s="61" t="n"/>
      <c r="AA101" s="61" t="n"/>
      <c r="AB101" s="61">
        <f>IF(BL101&gt;0,Z101,0)</f>
        <v/>
      </c>
      <c r="AC101" s="59" t="n"/>
      <c r="AD101" s="59" t="n"/>
      <c r="AE101" s="59" t="n"/>
      <c r="AF101" s="59" t="n"/>
      <c r="AG101" s="59" t="n"/>
      <c r="AH101" s="59" t="n"/>
      <c r="AI101" s="59" t="n"/>
      <c r="AJ101" s="59" t="n"/>
      <c r="AK101" s="59" t="n"/>
      <c r="AL101" s="62">
        <f>IFERROR(IF(OR(R101="статический",R101="динамический",R101="нестандартный",R101="",R101=""),"-",IF(AND(AH101="-",AI101="-"),"-",AK101*3600/AH101*AI101)),"-")</f>
        <v/>
      </c>
      <c r="AM101" s="62">
        <f>IFERROR(IF(OR(R101="статический",R101="динамический",R101="",R101="", R101="BTL",R101="нестандартный"),"-",AG101*AI101*AL101/60),"-")</f>
        <v/>
      </c>
      <c r="AN101" s="63">
        <f>IFERROR(IF(AH101="","-",AG101*AI101/AH101),"-")</f>
        <v/>
      </c>
      <c r="AO101" s="59">
        <f>IFERROR(IF(OR($R101="статический",$R101="динамический",$R101="",$R101="",$R101="BTL",$R101="нестандартный"),"-",$AL101*$AY101),"-")</f>
        <v/>
      </c>
      <c r="AP101" s="62">
        <f>IFERROR(IF(OR($R101="статический",$R101="динамический",$R101="",$R101="",$R101="BTL",$R101="нестандартный"),"-",$AM101*AY101),"-")</f>
        <v/>
      </c>
      <c r="AQ101" s="64" t="n"/>
      <c r="AR101" s="61" t="n"/>
      <c r="AS101" s="61" t="n"/>
      <c r="AT101" s="61" t="n"/>
      <c r="AU101" s="65" t="n"/>
      <c r="AV101" s="124">
        <f>IFERROR(DR101/AT101*1000,"n/a")</f>
        <v/>
      </c>
      <c r="AW101" s="67" t="n"/>
      <c r="AX101" s="67" t="n"/>
      <c r="AY101" s="43">
        <f>IFERROR(IF(OR($AW101="",$AX101=""),"",_xlfn.DAYS($AX101+1,$AW101)),"")</f>
        <v/>
      </c>
      <c r="AZ101" s="68">
        <f t="array" ref="AZ101">
_xlfn.LET(_xlpm.COEFF,
IF($AW101+$AX101=0,0,IF(MAX(MIN($AX101,EOMONTH(AZ$15,0))-MAX($AW101,AZ$15)+1,)&gt;0,1,0)),
_xlfn.IFS(
$ES101="LisChannel",
_xlpm.COEFF*
INDEX({1;1;1.2;1.2;1;1;1;1;1.2;1.2;1.2;1.2},
MATCH(MONTH(AZ$15),
{1,2,3,4,5,6,7,8,9,10,11,12})),
CONCATENATE($ES101," ",$L101)="RussOutdoor метро",
_xlpm.COEFF*
INDEX({0.8;0.9;1.1;1.1;1;1;1;1;1.1;1.1;1.1;1.1},
MATCH(MONTH(AZ$15),
{1,2,3,4,5,6,7,8,9,10,11,12})),
$ES101&lt;&gt;"LisChannel",
_xlpm.COEFF,
$ES101&lt;&gt;"RussOutdoor",
_xlpm.COEFF))</f>
        <v/>
      </c>
      <c r="BA101" s="68">
        <f t="array" ref="BA101">
_xlfn.LET(_xlpm.COEFF,
IF($AW101+$AX101=0,0,IF(MAX(MIN($AX101,EOMONTH(BA$15,0))-MAX($AW101,BA$15)+1,)&gt;0,1,0)),
_xlfn.IFS(
$ES101="LisChannel",
_xlpm.COEFF*
INDEX({1;1;1.2;1.2;1;1;1;1;1.2;1.2;1.2;1.2},
MATCH(MONTH(BA$15),
{1,2,3,4,5,6,7,8,9,10,11,12})),
CONCATENATE($ES101," ",$L101)="RussOutdoor метро",
_xlpm.COEFF*
INDEX({0.8;0.9;1.1;1.1;1;1;1;1;1.1;1.1;1.1;1.1},
MATCH(MONTH(BA$15),
{1,2,3,4,5,6,7,8,9,10,11,12})),
$ES101&lt;&gt;"LisChannel",
_xlpm.COEFF,
$ES101&lt;&gt;"RussOutdoor",
_xlpm.COEFF))</f>
        <v/>
      </c>
      <c r="BB101" s="68">
        <f t="array" ref="BB101">
_xlfn.LET(_xlpm.COEFF,
IF($AW101+$AX101=0,0,IF(MAX(MIN($AX101,EOMONTH(BB$15,0))-MAX($AW101,BB$15)+1,)&gt;0,1,0)),
_xlfn.IFS(
$ES101="LisChannel",
_xlpm.COEFF*
INDEX({1;1;1.2;1.2;1;1;1;1;1.2;1.2;1.2;1.2},
MATCH(MONTH(BB$15),
{1,2,3,4,5,6,7,8,9,10,11,12})),
CONCATENATE($ES101," ",$L101)="RussOutdoor метро",
_xlpm.COEFF*
INDEX({0.8;0.9;1.1;1.1;1;1;1;1;1.1;1.1;1.1;1.1},
MATCH(MONTH(BB$15),
{1,2,3,4,5,6,7,8,9,10,11,12})),
$ES101&lt;&gt;"LisChannel",
_xlpm.COEFF,
$ES101&lt;&gt;"RussOutdoor",
_xlpm.COEFF))</f>
        <v/>
      </c>
      <c r="BC101" s="68">
        <f t="array" ref="BC101">
_xlfn.LET(_xlpm.COEFF,
IF($AW101+$AX101=0,0,IF(MAX(MIN($AX101,EOMONTH(BC$15,0))-MAX($AW101,BC$15)+1,)&gt;0,1,0)),
_xlfn.IFS(
$ES101="LisChannel",
_xlpm.COEFF*
INDEX({1;1;1.2;1.2;1;1;1;1;1.2;1.2;1.2;1.2},
MATCH(MONTH(BC$15),
{1,2,3,4,5,6,7,8,9,10,11,12})),
CONCATENATE($ES101," ",$L101)="RussOutdoor метро",
_xlpm.COEFF*
INDEX({0.8;0.9;1.1;1.1;1;1;1;1;1.1;1.1;1.1;1.1},
MATCH(MONTH(BC$15),
{1,2,3,4,5,6,7,8,9,10,11,12})),
$ES101&lt;&gt;"LisChannel",
_xlpm.COEFF,
$ES101&lt;&gt;"RussOutdoor",
_xlpm.COEFF))</f>
        <v/>
      </c>
      <c r="BD101" s="68">
        <f t="array" ref="BD101">
_xlfn.LET(_xlpm.COEFF,
IF($AW101+$AX101=0,0,IF(MAX(MIN($AX101,EOMONTH(BD$15,0))-MAX($AW101,BD$15)+1,)&gt;0,1,0)),
_xlfn.IFS(
$ES101="LisChannel",
_xlpm.COEFF*
INDEX({1;1;1.2;1.2;1;1;1;1;1.2;1.2;1.2;1.2},
MATCH(MONTH(BD$15),
{1,2,3,4,5,6,7,8,9,10,11,12})),
CONCATENATE($ES101," ",$L101)="RussOutdoor метро",
_xlpm.COEFF*
INDEX({0.8;0.9;1.1;1.1;1;1;1;1;1.1;1.1;1.1;1.1},
MATCH(MONTH(BD$15),
{1,2,3,4,5,6,7,8,9,10,11,12})),
$ES101&lt;&gt;"LisChannel",
_xlpm.COEFF,
$ES101&lt;&gt;"RussOutdoor",
_xlpm.COEFF))</f>
        <v/>
      </c>
      <c r="BE101" s="68">
        <f t="array" ref="BE101">
_xlfn.LET(_xlpm.COEFF,
IF($AW101+$AX101=0,0,IF(MAX(MIN($AX101,EOMONTH(BE$15,0))-MAX($AW101,BE$15)+1,)&gt;0,1,0)),
_xlfn.IFS(
$ES101="LisChannel",
_xlpm.COEFF*
INDEX({1;1;1.2;1.2;1;1;1;1;1.2;1.2;1.2;1.2},
MATCH(MONTH(BE$15),
{1,2,3,4,5,6,7,8,9,10,11,12})),
CONCATENATE($ES101," ",$L101)="RussOutdoor метро",
_xlpm.COEFF*
INDEX({0.8;0.9;1.1;1.1;1;1;1;1;1.1;1.1;1.1;1.1},
MATCH(MONTH(BE$15),
{1,2,3,4,5,6,7,8,9,10,11,12})),
$ES101&lt;&gt;"LisChannel",
_xlpm.COEFF,
$ES101&lt;&gt;"RussOutdoor",
_xlpm.COEFF))</f>
        <v/>
      </c>
      <c r="BF101" s="68">
        <f t="array" ref="BF101">
_xlfn.LET(_xlpm.COEFF,
IF($AW101+$AX101=0,0,IF(MAX(MIN($AX101,EOMONTH(BF$15,0))-MAX($AW101,BF$15)+1,)&gt;0,1,0)),
_xlfn.IFS(
$ES101="LisChannel",
_xlpm.COEFF*
INDEX({1;1;1.2;1.2;1;1;1;1;1.2;1.2;1.2;1.2},
MATCH(MONTH(BF$15),
{1,2,3,4,5,6,7,8,9,10,11,12})),
CONCATENATE($ES101," ",$L101)="RussOutdoor метро",
_xlpm.COEFF*
INDEX({0.8;0.9;1.1;1.1;1;1;1;1;1.1;1.1;1.1;1.1},
MATCH(MONTH(BF$15),
{1,2,3,4,5,6,7,8,9,10,11,12})),
$ES101&lt;&gt;"LisChannel",
_xlpm.COEFF,
$ES101&lt;&gt;"RussOutdoor",
_xlpm.COEFF))</f>
        <v/>
      </c>
      <c r="BG101" s="68">
        <f t="array" ref="BG101">
_xlfn.LET(_xlpm.COEFF,
IF($AW101+$AX101=0,0,IF(MAX(MIN($AX101,EOMONTH(BG$15,0))-MAX($AW101,BG$15)+1,)&gt;0,1,0)),
_xlfn.IFS(
$ES101="LisChannel",
_xlpm.COEFF*
INDEX({1;1;1.2;1.2;1;1;1;1;1.2;1.2;1.2;1.2},
MATCH(MONTH(BG$15),
{1,2,3,4,5,6,7,8,9,10,11,12})),
CONCATENATE($ES101," ",$L101)="RussOutdoor метро",
_xlpm.COEFF*
INDEX({0.8;0.9;1.1;1.1;1;1;1;1;1.1;1.1;1.1;1.1},
MATCH(MONTH(BG$15),
{1,2,3,4,5,6,7,8,9,10,11,12})),
$ES101&lt;&gt;"LisChannel",
_xlpm.COEFF,
$ES101&lt;&gt;"RussOutdoor",
_xlpm.COEFF))</f>
        <v/>
      </c>
      <c r="BH101" s="68">
        <f t="array" ref="BH101">
_xlfn.LET(_xlpm.COEFF,
IF($AW101+$AX101=0,0,IF(MAX(MIN($AX101,EOMONTH(BH$15,0))-MAX($AW101,BH$15)+1,)&gt;0,1,0)),
_xlfn.IFS(
$ES101="LisChannel",
_xlpm.COEFF*
INDEX({1;1;1.2;1.2;1;1;1;1;1.2;1.2;1.2;1.2},
MATCH(MONTH(BH$15),
{1,2,3,4,5,6,7,8,9,10,11,12})),
CONCATENATE($ES101," ",$L101)="RussOutdoor метро",
_xlpm.COEFF*
INDEX({0.8;0.9;1.1;1.1;1;1;1;1;1.1;1.1;1.1;1.1},
MATCH(MONTH(BH$15),
{1,2,3,4,5,6,7,8,9,10,11,12})),
$ES101&lt;&gt;"LisChannel",
_xlpm.COEFF,
$ES101&lt;&gt;"RussOutdoor",
_xlpm.COEFF))</f>
        <v/>
      </c>
      <c r="BI101" s="68">
        <f t="array" ref="BI101">
_xlfn.LET(_xlpm.COEFF,
IF($AW101+$AX101=0,0,IF(MAX(MIN($AX101,EOMONTH(BI$15,0))-MAX($AW101,BI$15)+1,)&gt;0,1,0)),
_xlfn.IFS(
$ES101="LisChannel",
_xlpm.COEFF*
INDEX({1;1;1.2;1.2;1;1;1;1;1.2;1.2;1.2;1.2},
MATCH(MONTH(BI$15),
{1,2,3,4,5,6,7,8,9,10,11,12})),
CONCATENATE($ES101," ",$L101)="RussOutdoor метро",
_xlpm.COEFF*
INDEX({0.8;0.9;1.1;1.1;1;1;1;1;1.1;1.1;1.1;1.1},
MATCH(MONTH(BI$15),
{1,2,3,4,5,6,7,8,9,10,11,12})),
$ES101&lt;&gt;"LisChannel",
_xlpm.COEFF,
$ES101&lt;&gt;"RussOutdoor",
_xlpm.COEFF))</f>
        <v/>
      </c>
      <c r="BJ101" s="68">
        <f t="array" ref="BJ101">
_xlfn.LET(_xlpm.COEFF,
IF($AW101+$AX101=0,0,IF(MAX(MIN($AX101,EOMONTH(BJ$15,0))-MAX($AW101,BJ$15)+1,)&gt;0,1,0)),
_xlfn.IFS(
$ES101="LisChannel",
_xlpm.COEFF*
INDEX({1;1;1.2;1.2;1;1;1;1;1.2;1.2;1.2;1.2},
MATCH(MONTH(BJ$15),
{1,2,3,4,5,6,7,8,9,10,11,12})),
CONCATENATE($ES101," ",$L101)="RussOutdoor метро",
_xlpm.COEFF*
INDEX({0.8;0.9;1.1;1.1;1;1;1;1;1.1;1.1;1.1;1.1},
MATCH(MONTH(BJ$15),
{1,2,3,4,5,6,7,8,9,10,11,12})),
$ES101&lt;&gt;"LisChannel",
_xlpm.COEFF,
$ES101&lt;&gt;"RussOutdoor",
_xlpm.COEFF))</f>
        <v/>
      </c>
      <c r="BK101" s="68">
        <f t="array" ref="BK101">
_xlfn.LET(_xlpm.COEFF,
IF($AW101+$AX101=0,0,IF(MAX(MIN($AX101,EOMONTH(BK$15,0))-MAX($AW101,BK$15)+1,)&gt;0,1,0)),
_xlfn.IFS(
$ES101="LisChannel",
_xlpm.COEFF*
INDEX({1;1;1.2;1.2;1;1;1;1;1.2;1.2;1.2;1.2},
MATCH(MONTH(BK$15),
{1,2,3,4,5,6,7,8,9,10,11,12})),
CONCATENATE($ES101," ",$L101)="RussOutdoor метро",
_xlpm.COEFF*
INDEX({0.8;0.9;1.1;1.1;1;1;1;1;1.1;1.1;1.1;1.1},
MATCH(MONTH(BK$15),
{1,2,3,4,5,6,7,8,9,10,11,12})),
$ES101&lt;&gt;"LisChannel",
_xlpm.COEFF,
$ES101&lt;&gt;"RussOutdoor",
_xlpm.COEFF))</f>
        <v/>
      </c>
      <c r="BL101" s="62">
        <f>COUNTIFS($AZ101:$BK101,"&gt;0")</f>
        <v/>
      </c>
      <c r="BM101" s="65" t="n"/>
      <c r="BN101" s="125">
        <f>$DJ101</f>
        <v/>
      </c>
      <c r="BO101" s="63">
        <f>$DQ101</f>
        <v/>
      </c>
      <c r="BP101" s="125">
        <f>
IFERROR(
IF($BL101=0,0,
$BN101*(1-$BO101)),
0)</f>
        <v/>
      </c>
      <c r="BQ101" s="125">
        <f t="array" ref="BQ101">
IFERROR(
_xlfn.IFS(
$DH101="день_1",
$BP101*$BL101/($AX101-$AW101+1)*AZ101*(DAY(EOMONTH(AZ$15,0))),
$DH101="день_2",
$BP101/30*MAX(MIN($AX101,EOMONTH(AZ$15,0))-MAX($AW101,AZ$15)+1,),
$DH101="раб.день",
$BP101/30*(IFERROR(
_xlfn.LET(_xlpm.VD,
CHOOSE(
{1;2;3;4;5;6;7;8;9;10;11;12;13;14;15;16;17;18},
45658,45659,45660,45661,45662,45663,45664,45665,45711,45724,45778,45779,45785,45786,45820,45821,45965,46022),
_xlfn.LET(_xlpm.DD,
MAX(MIN($AX101,EOMONTH(AZ$15,0))-MAX($AW101,AZ$15),),
_xlfn.IFS(
AND(MONTH($AW101)=MONTH(AZ$15),MONTH($AX101)&lt;&gt;MONTH(AZ$15)),
NETWORKDAYS.INTL($AW101,$AW101+_xlpm.DD,1,_xlpm.VD),
AND(MONTH($AW101)&lt;&gt;MONTH(AZ$15),MONTH($AX101)=MONTH(AZ$15)),
NETWORKDAYS.INTL(($AX101)-_xlpm.DD,$AX101,1,_xlpm.VD),
AND(MONTH($AW101)&lt;MONTH(AZ$15),MONTH($AX101)&gt;MONTH(AZ$15)),
NETWORKDAYS.INTL((EOMONTH(AZ$15-1,1))-_xlpm.DD,EOMONTH(AZ$15-1,1),1,_xlpm.VD),
AND(MONTH($AW101)=MONTH(AZ$15),MONTH($AX101)=MONTH(AZ$15)),
NETWORKDAYS.INTL($AW101,$AX101,1,_xlpm.VD)))),0)),
$DH101="месяц",
$BP101*AZ101,
$DH101="неделя",
$BP101*AZ101/7*(ROUNDUP((DAY(EOMONTH(AZ$15,0)))/4,0))),
0)</f>
        <v/>
      </c>
      <c r="BR101" s="125">
        <f t="array" ref="BR101">
IFERROR(
_xlfn.IFS(
$DH101="день_1",
$BP101*$BL101/($AX101-$AW101+1)*BA101*(DAY(EOMONTH(BA$15,0))),
$DH101="день_2",
$BP101/30*MAX(MIN($AX101,EOMONTH(BA$15,0))-MAX($AW101,BA$15)+1,),
$DH101="раб.день",
$BP101/30*(IFERROR(
_xlfn.LET(_xlpm.VD,
CHOOSE(
{1;2;3;4;5;6;7;8;9;10;11;12;13;14;15;16;17;18},
45658,45659,45660,45661,45662,45663,45664,45665,45711,45724,45778,45779,45785,45786,45820,45821,45965,46022),
_xlfn.LET(_xlpm.DD,
MAX(MIN($AX101,EOMONTH(BA$15,0))-MAX($AW101,BA$15),),
_xlfn.IFS(
AND(MONTH($AW101)=MONTH(BA$15),MONTH($AX101)&lt;&gt;MONTH(BA$15)),
NETWORKDAYS.INTL($AW101,$AW101+_xlpm.DD,1,_xlpm.VD),
AND(MONTH($AW101)&lt;&gt;MONTH(BA$15),MONTH($AX101)=MONTH(BA$15)),
NETWORKDAYS.INTL(($AX101)-_xlpm.DD,$AX101,1,_xlpm.VD),
AND(MONTH($AW101)&lt;MONTH(BA$15),MONTH($AX101)&gt;MONTH(BA$15)),
NETWORKDAYS.INTL((EOMONTH(BA$15-1,1))-_xlpm.DD,EOMONTH(BA$15-1,1),1,_xlpm.VD),
AND(MONTH($AW101)=MONTH(BA$15),MONTH($AX101)=MONTH(BA$15)),
NETWORKDAYS.INTL($AW101,$AX101,1,_xlpm.VD)))),0)),
$DH101="месяц",
$BP101*BA101,
$DH101="неделя",
$BP101*BA101/7*(ROUNDUP((DAY(EOMONTH(BA$15,0)))/4,0))),
0)</f>
        <v/>
      </c>
      <c r="BS101" s="125">
        <f t="array" ref="BS101">
IFERROR(
_xlfn.IFS(
$DH101="день_1",
$BP101*$BL101/($AX101-$AW101+1)*BB101*(DAY(EOMONTH(BB$15,0))),
$DH101="день_2",
$BP101/30*MAX(MIN($AX101,EOMONTH(BB$15,0))-MAX($AW101,BB$15)+1,),
$DH101="раб.день",
$BP101/30*(IFERROR(
_xlfn.LET(_xlpm.VD,
CHOOSE(
{1;2;3;4;5;6;7;8;9;10;11;12;13;14;15;16;17;18},
45658,45659,45660,45661,45662,45663,45664,45665,45711,45724,45778,45779,45785,45786,45820,45821,45965,46022),
_xlfn.LET(_xlpm.DD,
MAX(MIN($AX101,EOMONTH(BB$15,0))-MAX($AW101,BB$15),),
_xlfn.IFS(
AND(MONTH($AW101)=MONTH(BB$15),MONTH($AX101)&lt;&gt;MONTH(BB$15)),
NETWORKDAYS.INTL($AW101,$AW101+_xlpm.DD,1,_xlpm.VD),
AND(MONTH($AW101)&lt;&gt;MONTH(BB$15),MONTH($AX101)=MONTH(BB$15)),
NETWORKDAYS.INTL(($AX101)-_xlpm.DD,$AX101,1,_xlpm.VD),
AND(MONTH($AW101)&lt;MONTH(BB$15),MONTH($AX101)&gt;MONTH(BB$15)),
NETWORKDAYS.INTL((EOMONTH(BB$15-1,1))-_xlpm.DD,EOMONTH(BB$15-1,1),1,_xlpm.VD),
AND(MONTH($AW101)=MONTH(BB$15),MONTH($AX101)=MONTH(BB$15)),
NETWORKDAYS.INTL($AW101,$AX101,1,_xlpm.VD)))),0)),
$DH101="месяц",
$BP101*BB101,
$DH101="неделя",
$BP101*BB101/7*(ROUNDUP((DAY(EOMONTH(BB$15,0)))/4,0))),
0)</f>
        <v/>
      </c>
      <c r="BT101" s="125">
        <f t="array" ref="BT101">
IFERROR(
_xlfn.IFS(
$DH101="день_1",
$BP101*$BL101/($AX101-$AW101+1)*BC101*(DAY(EOMONTH(BC$15,0))),
$DH101="день_2",
$BP101/30*MAX(MIN($AX101,EOMONTH(BC$15,0))-MAX($AW101,BC$15)+1,),
$DH101="раб.день",
$BP101/30*(IFERROR(
_xlfn.LET(_xlpm.VD,
CHOOSE(
{1;2;3;4;5;6;7;8;9;10;11;12;13;14;15;16;17;18},
45658,45659,45660,45661,45662,45663,45664,45665,45711,45724,45778,45779,45785,45786,45820,45821,45965,46022),
_xlfn.LET(_xlpm.DD,
MAX(MIN($AX101,EOMONTH(BC$15,0))-MAX($AW101,BC$15),),
_xlfn.IFS(
AND(MONTH($AW101)=MONTH(BC$15),MONTH($AX101)&lt;&gt;MONTH(BC$15)),
NETWORKDAYS.INTL($AW101,$AW101+_xlpm.DD,1,_xlpm.VD),
AND(MONTH($AW101)&lt;&gt;MONTH(BC$15),MONTH($AX101)=MONTH(BC$15)),
NETWORKDAYS.INTL(($AX101)-_xlpm.DD,$AX101,1,_xlpm.VD),
AND(MONTH($AW101)&lt;MONTH(BC$15),MONTH($AX101)&gt;MONTH(BC$15)),
NETWORKDAYS.INTL((EOMONTH(BC$15-1,1))-_xlpm.DD,EOMONTH(BC$15-1,1),1,_xlpm.VD),
AND(MONTH($AW101)=MONTH(BC$15),MONTH($AX101)=MONTH(BC$15)),
NETWORKDAYS.INTL($AW101,$AX101,1,_xlpm.VD)))),0)),
$DH101="месяц",
$BP101*BC101,
$DH101="неделя",
$BP101*BC101/7*(ROUNDUP((DAY(EOMONTH(BC$15,0)))/4,0))),
0)</f>
        <v/>
      </c>
      <c r="BU101" s="125">
        <f t="array" ref="BU101">
IFERROR(
_xlfn.IFS(
$DH101="день_1",
$BP101*$BL101/($AX101-$AW101+1)*BD101*(DAY(EOMONTH(BD$15,0))),
$DH101="день_2",
$BP101/30*MAX(MIN($AX101,EOMONTH(BD$15,0))-MAX($AW101,BD$15)+1,),
$DH101="раб.день",
$BP101/30*(IFERROR(
_xlfn.LET(_xlpm.VD,
CHOOSE(
{1;2;3;4;5;6;7;8;9;10;11;12;13;14;15;16;17;18},
45658,45659,45660,45661,45662,45663,45664,45665,45711,45724,45778,45779,45785,45786,45820,45821,45965,46022),
_xlfn.LET(_xlpm.DD,
MAX(MIN($AX101,EOMONTH(BD$15,0))-MAX($AW101,BD$15),),
_xlfn.IFS(
AND(MONTH($AW101)=MONTH(BD$15),MONTH($AX101)&lt;&gt;MONTH(BD$15)),
NETWORKDAYS.INTL($AW101,$AW101+_xlpm.DD,1,_xlpm.VD),
AND(MONTH($AW101)&lt;&gt;MONTH(BD$15),MONTH($AX101)=MONTH(BD$15)),
NETWORKDAYS.INTL(($AX101)-_xlpm.DD,$AX101,1,_xlpm.VD),
AND(MONTH($AW101)&lt;MONTH(BD$15),MONTH($AX101)&gt;MONTH(BD$15)),
NETWORKDAYS.INTL((EOMONTH(BD$15-1,1))-_xlpm.DD,EOMONTH(BD$15-1,1),1,_xlpm.VD),
AND(MONTH($AW101)=MONTH(BD$15),MONTH($AX101)=MONTH(BD$15)),
NETWORKDAYS.INTL($AW101,$AX101,1,_xlpm.VD)))),0)),
$DH101="месяц",
$BP101*BD101,
$DH101="неделя",
$BP101*BD101/7*(ROUNDUP((DAY(EOMONTH(BD$15,0)))/4,0))),
0)</f>
        <v/>
      </c>
      <c r="BV101" s="125">
        <f t="array" ref="BV101">
IFERROR(
_xlfn.IFS(
$DH101="день_1",
$BP101*$BL101/($AX101-$AW101+1)*BE101*(DAY(EOMONTH(BE$15,0))),
$DH101="день_2",
$BP101/30*MAX(MIN($AX101,EOMONTH(BE$15,0))-MAX($AW101,BE$15)+1,),
$DH101="раб.день",
$BP101/30*(IFERROR(
_xlfn.LET(_xlpm.VD,
CHOOSE(
{1;2;3;4;5;6;7;8;9;10;11;12;13;14;15;16;17;18},
45658,45659,45660,45661,45662,45663,45664,45665,45711,45724,45778,45779,45785,45786,45820,45821,45965,46022),
_xlfn.LET(_xlpm.DD,
MAX(MIN($AX101,EOMONTH(BE$15,0))-MAX($AW101,BE$15),),
_xlfn.IFS(
AND(MONTH($AW101)=MONTH(BE$15),MONTH($AX101)&lt;&gt;MONTH(BE$15)),
NETWORKDAYS.INTL($AW101,$AW101+_xlpm.DD,1,_xlpm.VD),
AND(MONTH($AW101)&lt;&gt;MONTH(BE$15),MONTH($AX101)=MONTH(BE$15)),
NETWORKDAYS.INTL(($AX101)-_xlpm.DD,$AX101,1,_xlpm.VD),
AND(MONTH($AW101)&lt;MONTH(BE$15),MONTH($AX101)&gt;MONTH(BE$15)),
NETWORKDAYS.INTL((EOMONTH(BE$15-1,1))-_xlpm.DD,EOMONTH(BE$15-1,1),1,_xlpm.VD),
AND(MONTH($AW101)=MONTH(BE$15),MONTH($AX101)=MONTH(BE$15)),
NETWORKDAYS.INTL($AW101,$AX101,1,_xlpm.VD)))),0)),
$DH101="месяц",
$BP101*BE101,
$DH101="неделя",
$BP101*BE101/7*(ROUNDUP((DAY(EOMONTH(BE$15,0)))/4,0))),
0)</f>
        <v/>
      </c>
      <c r="BW101" s="125">
        <f t="array" ref="BW101">
IFERROR(
_xlfn.IFS(
$DH101="день_1",
$BP101*$BL101/($AX101-$AW101+1)*BF101*(DAY(EOMONTH(BF$15,0))),
$DH101="день_2",
$BP101/30*MAX(MIN($AX101,EOMONTH(BF$15,0))-MAX($AW101,BF$15)+1,),
$DH101="раб.день",
$BP101/30*(IFERROR(
_xlfn.LET(_xlpm.VD,
CHOOSE(
{1;2;3;4;5;6;7;8;9;10;11;12;13;14;15;16;17;18},
45658,45659,45660,45661,45662,45663,45664,45665,45711,45724,45778,45779,45785,45786,45820,45821,45965,46022),
_xlfn.LET(_xlpm.DD,
MAX(MIN($AX101,EOMONTH(BF$15,0))-MAX($AW101,BF$15),),
_xlfn.IFS(
AND(MONTH($AW101)=MONTH(BF$15),MONTH($AX101)&lt;&gt;MONTH(BF$15)),
NETWORKDAYS.INTL($AW101,$AW101+_xlpm.DD,1,_xlpm.VD),
AND(MONTH($AW101)&lt;&gt;MONTH(BF$15),MONTH($AX101)=MONTH(BF$15)),
NETWORKDAYS.INTL(($AX101)-_xlpm.DD,$AX101,1,_xlpm.VD),
AND(MONTH($AW101)&lt;MONTH(BF$15),MONTH($AX101)&gt;MONTH(BF$15)),
NETWORKDAYS.INTL((EOMONTH(BF$15-1,1))-_xlpm.DD,EOMONTH(BF$15-1,1),1,_xlpm.VD),
AND(MONTH($AW101)=MONTH(BF$15),MONTH($AX101)=MONTH(BF$15)),
NETWORKDAYS.INTL($AW101,$AX101,1,_xlpm.VD)))),0)),
$DH101="месяц",
$BP101*BF101,
$DH101="неделя",
$BP101*BF101/7*(ROUNDUP((DAY(EOMONTH(BF$15,0)))/4,0))),
0)</f>
        <v/>
      </c>
      <c r="BX101" s="125">
        <f t="array" ref="BX101">
IFERROR(
_xlfn.IFS(
$DH101="день_1",
$BP101*$BL101/($AX101-$AW101+1)*BG101*(DAY(EOMONTH(BG$15,0))),
$DH101="день_2",
$BP101/30*MAX(MIN($AX101,EOMONTH(BG$15,0))-MAX($AW101,BG$15)+1,),
$DH101="раб.день",
$BP101/30*(IFERROR(
_xlfn.LET(_xlpm.VD,
CHOOSE(
{1;2;3;4;5;6;7;8;9;10;11;12;13;14;15;16;17;18},
45658,45659,45660,45661,45662,45663,45664,45665,45711,45724,45778,45779,45785,45786,45820,45821,45965,46022),
_xlfn.LET(_xlpm.DD,
MAX(MIN($AX101,EOMONTH(BG$15,0))-MAX($AW101,BG$15),),
_xlfn.IFS(
AND(MONTH($AW101)=MONTH(BG$15),MONTH($AX101)&lt;&gt;MONTH(BG$15)),
NETWORKDAYS.INTL($AW101,$AW101+_xlpm.DD,1,_xlpm.VD),
AND(MONTH($AW101)&lt;&gt;MONTH(BG$15),MONTH($AX101)=MONTH(BG$15)),
NETWORKDAYS.INTL(($AX101)-_xlpm.DD,$AX101,1,_xlpm.VD),
AND(MONTH($AW101)&lt;MONTH(BG$15),MONTH($AX101)&gt;MONTH(BG$15)),
NETWORKDAYS.INTL((EOMONTH(BG$15-1,1))-_xlpm.DD,EOMONTH(BG$15-1,1),1,_xlpm.VD),
AND(MONTH($AW101)=MONTH(BG$15),MONTH($AX101)=MONTH(BG$15)),
NETWORKDAYS.INTL($AW101,$AX101,1,_xlpm.VD)))),0)),
$DH101="месяц",
$BP101*BG101,
$DH101="неделя",
$BP101*BG101/7*(ROUNDUP((DAY(EOMONTH(BG$15,0)))/4,0))),
0)</f>
        <v/>
      </c>
      <c r="BY101" s="125">
        <f t="array" ref="BY101">
IFERROR(
_xlfn.IFS(
$DH101="день_1",
$BP101*$BL101/($AX101-$AW101+1)*BH101*(DAY(EOMONTH(BH$15,0))),
$DH101="день_2",
$BP101/30*MAX(MIN($AX101,EOMONTH(BH$15,0))-MAX($AW101,BH$15)+1,),
$DH101="раб.день",
$BP101/30*(IFERROR(
_xlfn.LET(_xlpm.VD,
CHOOSE(
{1;2;3;4;5;6;7;8;9;10;11;12;13;14;15;16;17;18},
45658,45659,45660,45661,45662,45663,45664,45665,45711,45724,45778,45779,45785,45786,45820,45821,45965,46022),
_xlfn.LET(_xlpm.DD,
MAX(MIN($AX101,EOMONTH(BH$15,0))-MAX($AW101,BH$15),),
_xlfn.IFS(
AND(MONTH($AW101)=MONTH(BH$15),MONTH($AX101)&lt;&gt;MONTH(BH$15)),
NETWORKDAYS.INTL($AW101,$AW101+_xlpm.DD,1,_xlpm.VD),
AND(MONTH($AW101)&lt;&gt;MONTH(BH$15),MONTH($AX101)=MONTH(BH$15)),
NETWORKDAYS.INTL(($AX101)-_xlpm.DD,$AX101,1,_xlpm.VD),
AND(MONTH($AW101)&lt;MONTH(BH$15),MONTH($AX101)&gt;MONTH(BH$15)),
NETWORKDAYS.INTL((EOMONTH(BH$15-1,1))-_xlpm.DD,EOMONTH(BH$15-1,1),1,_xlpm.VD),
AND(MONTH($AW101)=MONTH(BH$15),MONTH($AX101)=MONTH(BH$15)),
NETWORKDAYS.INTL($AW101,$AX101,1,_xlpm.VD)))),0)),
$DH101="месяц",
$BP101*BH101,
$DH101="неделя",
$BP101*BH101/7*(ROUNDUP((DAY(EOMONTH(BH$15,0)))/4,0))),
0)</f>
        <v/>
      </c>
      <c r="BZ101" s="125">
        <f t="array" ref="BZ101">
IFERROR(
_xlfn.IFS(
$DH101="день_1",
$BP101*$BL101/($AX101-$AW101+1)*BI101*(DAY(EOMONTH(BI$15,0))),
$DH101="день_2",
$BP101/30*MAX(MIN($AX101,EOMONTH(BI$15,0))-MAX($AW101,BI$15)+1,),
$DH101="раб.день",
$BP101/30*(IFERROR(
_xlfn.LET(_xlpm.VD,
CHOOSE(
{1;2;3;4;5;6;7;8;9;10;11;12;13;14;15;16;17;18},
45658,45659,45660,45661,45662,45663,45664,45665,45711,45724,45778,45779,45785,45786,45820,45821,45965,46022),
_xlfn.LET(_xlpm.DD,
MAX(MIN($AX101,EOMONTH(BI$15,0))-MAX($AW101,BI$15),),
_xlfn.IFS(
AND(MONTH($AW101)=MONTH(BI$15),MONTH($AX101)&lt;&gt;MONTH(BI$15)),
NETWORKDAYS.INTL($AW101,$AW101+_xlpm.DD,1,_xlpm.VD),
AND(MONTH($AW101)&lt;&gt;MONTH(BI$15),MONTH($AX101)=MONTH(BI$15)),
NETWORKDAYS.INTL(($AX101)-_xlpm.DD,$AX101,1,_xlpm.VD),
AND(MONTH($AW101)&lt;MONTH(BI$15),MONTH($AX101)&gt;MONTH(BI$15)),
NETWORKDAYS.INTL((EOMONTH(BI$15-1,1))-_xlpm.DD,EOMONTH(BI$15-1,1),1,_xlpm.VD),
AND(MONTH($AW101)=MONTH(BI$15),MONTH($AX101)=MONTH(BI$15)),
NETWORKDAYS.INTL($AW101,$AX101,1,_xlpm.VD)))),0)),
$DH101="месяц",
$BP101*BI101,
$DH101="неделя",
$BP101*BI101/7*(ROUNDUP((DAY(EOMONTH(BI$15,0)))/4,0))),
0)</f>
        <v/>
      </c>
      <c r="CA101" s="125">
        <f t="array" ref="CA101">
IFERROR(
_xlfn.IFS(
$DH101="день_1",
$BP101*$BL101/($AX101-$AW101+1)*BJ101*(DAY(EOMONTH(BJ$15,0))),
$DH101="день_2",
$BP101/30*MAX(MIN($AX101,EOMONTH(BJ$15,0))-MAX($AW101,BJ$15)+1,),
$DH101="раб.день",
$BP101/30*(IFERROR(
_xlfn.LET(_xlpm.VD,
CHOOSE(
{1;2;3;4;5;6;7;8;9;10;11;12;13;14;15;16;17;18},
45658,45659,45660,45661,45662,45663,45664,45665,45711,45724,45778,45779,45785,45786,45820,45821,45965,46022),
_xlfn.LET(_xlpm.DD,
MAX(MIN($AX101,EOMONTH(BJ$15,0))-MAX($AW101,BJ$15),),
_xlfn.IFS(
AND(MONTH($AW101)=MONTH(BJ$15),MONTH($AX101)&lt;&gt;MONTH(BJ$15)),
NETWORKDAYS.INTL($AW101,$AW101+_xlpm.DD,1,_xlpm.VD),
AND(MONTH($AW101)&lt;&gt;MONTH(BJ$15),MONTH($AX101)=MONTH(BJ$15)),
NETWORKDAYS.INTL(($AX101)-_xlpm.DD,$AX101,1,_xlpm.VD),
AND(MONTH($AW101)&lt;MONTH(BJ$15),MONTH($AX101)&gt;MONTH(BJ$15)),
NETWORKDAYS.INTL((EOMONTH(BJ$15-1,1))-_xlpm.DD,EOMONTH(BJ$15-1,1),1,_xlpm.VD),
AND(MONTH($AW101)=MONTH(BJ$15),MONTH($AX101)=MONTH(BJ$15)),
NETWORKDAYS.INTL($AW101,$AX101,1,_xlpm.VD)))),0)),
$DH101="месяц",
$BP101*BJ101,
$DH101="неделя",
$BP101*BJ101/7*(ROUNDUP((DAY(EOMONTH(BJ$15,0)))/4,0))),
0)</f>
        <v/>
      </c>
      <c r="CB101" s="125">
        <f t="array" ref="CB101">
IFERROR(
_xlfn.IFS(
$DH101="день_1",
$BP101*$BL101/($AX101-$AW101+1)*BK101*(DAY(EOMONTH(BK$15,0))),
$DH101="день_2",
$BP101/30*MAX(MIN($AX101,EOMONTH(BK$15,0))-MAX($AW101,BK$15)+1,),
$DH101="раб.день",
$BP101/30*(IFERROR(
_xlfn.LET(_xlpm.VD,
CHOOSE(
{1;2;3;4;5;6;7;8;9;10;11;12;13;14;15;16;17;18},
45658,45659,45660,45661,45662,45663,45664,45665,45711,45724,45778,45779,45785,45786,45820,45821,45965,46022),
_xlfn.LET(_xlpm.DD,
MAX(MIN($AX101,EOMONTH(BK$15,0))-MAX($AW101,BK$15),),
_xlfn.IFS(
AND(MONTH($AW101)=MONTH(BK$15),MONTH($AX101)&lt;&gt;MONTH(BK$15)),
NETWORKDAYS.INTL($AW101,$AW101+_xlpm.DD,1,_xlpm.VD),
AND(MONTH($AW101)&lt;&gt;MONTH(BK$15),MONTH($AX101)=MONTH(BK$15)),
NETWORKDAYS.INTL(($AX101)-_xlpm.DD,$AX101,1,_xlpm.VD),
AND(MONTH($AW101)&lt;MONTH(BK$15),MONTH($AX101)&gt;MONTH(BK$15)),
NETWORKDAYS.INTL((EOMONTH(BK$15-1,1))-_xlpm.DD,EOMONTH(BK$15-1,1),1,_xlpm.VD),
AND(MONTH($AW101)=MONTH(BK$15),MONTH($AX101)=MONTH(BK$15)),
NETWORKDAYS.INTL($AW101,$AX101,1,_xlpm.VD)))),0)),
$DH101="месяц",
$BP101*BK101,
$DH101="неделя",
$BP101*BK101/7*(ROUNDUP((DAY(EOMONTH(BK$15,0)))/4,0))),
0)</f>
        <v/>
      </c>
      <c r="CC101" s="125">
        <f>SUM($BQ101:$CB101)</f>
        <v/>
      </c>
      <c r="CD101" s="126">
        <f>SUM($EH101:$EH101)</f>
        <v/>
      </c>
      <c r="CE101" s="126">
        <f>$CD101*$AB101</f>
        <v/>
      </c>
      <c r="CF101" s="126">
        <f>SUM($EK101:$EK101)</f>
        <v/>
      </c>
      <c r="CG101" s="126">
        <f>$CF101*$AB101</f>
        <v/>
      </c>
      <c r="CH101" s="126">
        <f>SUM($CC101,$CE101,$CG101)</f>
        <v/>
      </c>
      <c r="CI101" s="126">
        <f>$CH101*(1+$CM101)</f>
        <v/>
      </c>
      <c r="CJ101" s="127" t="n">
        <v>0</v>
      </c>
      <c r="CK101" s="126">
        <f>SUM($CH101:$CH101)*(1+$CJ101)</f>
        <v/>
      </c>
      <c r="CL101" s="126">
        <f>SUM($CH101:$CH101)*(1+$CM101)</f>
        <v/>
      </c>
      <c r="CM101" s="59" t="inlineStr">
        <is>
          <t>20%</t>
        </is>
      </c>
      <c r="CN101" s="59" t="n"/>
      <c r="CO101" s="72" t="n"/>
      <c r="CP101" s="59" t="n"/>
      <c r="CQ101" s="73" t="n"/>
      <c r="CR101" s="73" t="n"/>
      <c r="CS101" s="73" t="n"/>
      <c r="CT101" s="72" t="n"/>
      <c r="CU101" s="79" t="inlineStr">
        <is>
          <t> </t>
        </is>
      </c>
      <c r="CV101" s="60" t="n"/>
      <c r="CW101" s="60" t="n"/>
      <c r="CX101" s="60" t="n"/>
      <c r="CY101" s="127">
        <f>IFERROR(($CC101-$EE101)/($EE101/(1-$DQ101)),0)</f>
        <v/>
      </c>
      <c r="CZ101" s="127">
        <f>IFERROR(1-$EI101/($CE101),0)</f>
        <v/>
      </c>
      <c r="DA101" s="127">
        <f>IFERROR(1-$EL101/($CG101),0)</f>
        <v/>
      </c>
      <c r="DB101" s="126">
        <f>ROUND(IFERROR(($CI101/(1+$CM101)-$EN101),0),2)</f>
        <v/>
      </c>
      <c r="DC101" s="128" t="n"/>
      <c r="DD101" s="125" t="n"/>
      <c r="DE101" s="75" t="n">
        <v>0</v>
      </c>
      <c r="DF101" s="128" t="n"/>
      <c r="DG101" s="125">
        <f>IF($DC101=0,0,$DD101*($DC101*100%-$DE101*$DF101))*SUM($AB101:$AB101)</f>
        <v/>
      </c>
      <c r="DH101" s="129" t="inlineStr">
        <is>
          <t>месяц</t>
        </is>
      </c>
      <c r="DI101" s="130">
        <f t="array" ref="DI101">IFERROR(
IF($ES101="LisChannel",
(ROUND(((INDEX({174.625;153.888888888889;130.972222222222},MATCH($AI101,{2;3;4}),0))*$AG101*$AI101),2)),0),0)</f>
        <v/>
      </c>
      <c r="DJ101" s="130">
        <f>
_xlfn.LET(_xlpm.X,
IFERROR(
IF($ES101="НовиковТВ",
(_xlfn.LET(_xlpm.NTV,
_xlfn.LET(_xlpm.MIN,350000,
IF(SUMIFS($DI:$DI,$ES:$ES,"НовиковТВ")&lt;=_xlpm.MIN,
(SUMIFS($DI:$DI,$ES:$ES,"НовиковТВ")/(COUNTIFS($ES:$ES,"НовиковТВ")))*_xlpm.MIN/SUMIFS($DI:$DI,$ES:$ES,"НовиковТВ"),
DI101)),
_xlpm.NTV+$DG101/(1-(1-(_xlpm.NTV)*(1-$DL101)*(1-$DM101)*(1-$DN101)*(1-$DO101)*(1-$DP101)/_xlpm.NTV))))/(1+$EP101),
$DI101+$DG101/(1-(1-($DI101)*(1-$DL101)*(1-$DM101)*(1-$DN101)*(1-$DO101)*(1-$DP101)/$DI101))),
0),
_xlpm.X*(1+$CM101)*(1+$CW101)-_xlpm.X*(1+$CM101)+_xlpm.X)</f>
        <v/>
      </c>
      <c r="DK101" s="125" t="inlineStr">
        <is>
          <t>послед.</t>
        </is>
      </c>
      <c r="DL101" s="63" t="n">
        <v>0</v>
      </c>
      <c r="DM101" s="63" t="n">
        <v>0</v>
      </c>
      <c r="DN101" s="63" t="n">
        <v>0</v>
      </c>
      <c r="DO101" s="63" t="n">
        <v>0</v>
      </c>
      <c r="DP101" s="63" t="n">
        <v>0</v>
      </c>
      <c r="DQ101" s="63">
        <f t="array" ref="DQ101">IFERROR(_xlfn.IFS(
$DK101="послед.",1-(1-$DL101)*(1-$DM101)*(1-$DN101)*(1-$DO101)*(1-$DP101),
$DK101="сумм.",$DL101+$DM101+$DN101+$DO101+$DP101),
0)</f>
        <v/>
      </c>
      <c r="DR101" s="125">
        <f t="array" ref="DR101">
IFERROR(
_xlfn.IFS(
$BL101=0,
0,
$BL101&gt;0,
_xlfn.IFS($DK101="послед.",
$DJ101*(1-$DL101)*(1-$DM101)*(1-$DN101)*(1-$DO101)*(1-$DP101),
$DK101="сумм.",
$DJ101*(1-($DL101+$DM101+$DN101+$DO101+$DP101)))),0)</f>
        <v/>
      </c>
      <c r="DS101" s="125">
        <f t="array" ref="DS101">
IFERROR(_xlfn.IFS(
$DH101="день_1",
$DR101*$BL101/($AX101-$AW101+1)*AZ101*(DAY(EOMONTH(AZ$15,0))),
$DH101="день_2",
$DR101/30*MAX(MIN($AX101,EOMONTH(AZ$15,0))-MAX($AW101,AZ$15)+1,),
$DH101="раб.день",
$DR101/30*(IFERROR(
_xlfn.LET(_xlpm.VD,
CHOOSE(
{1;2;3;4;5;6;7;8;9;10;11;12;13;14;15;16;17;18},
45658,45659,45660,45661,45662,45663,45664,45665,45711,45724,45778,45779,45785,45786,45820,45821,45965,46022),
_xlfn.LET(_xlpm.DD,
MAX(MIN($AX101,EOMONTH(AZ$15,0))-MAX($AW101,AZ$15),),
_xlfn.IFS(
AND(MONTH($AW101)=MONTH(AZ$15),MONTH($AX101)&lt;&gt;MONTH(AZ$15)),
NETWORKDAYS.INTL($AW101,$AW101+_xlpm.DD,1,_xlpm.VD),
AND(MONTH($AW101)&lt;&gt;MONTH(AZ$15),MONTH($AX101)=MONTH(AZ$15)),
NETWORKDAYS.INTL(($AX101)-_xlpm.DD,$AX101,1,_xlpm.VD),
AND(MONTH($AW101)&lt;MONTH(AZ$15),MONTH($AX101)&gt;MONTH(AZ$15)),
NETWORKDAYS.INTL((EOMONTH(AZ$15-1,1))-_xlpm.DD,EOMONTH(AZ$15-1,1),1,_xlpm.VD),
AND(MONTH($AW101)=MONTH(AZ$15),MONTH($AX101)=MONTH(AZ$15)),
NETWORKDAYS.INTL($AW101,$AX101,1,_xlpm.VD)))),0)),
$DH101="месяц",
$DR101*AZ101,
$DH101="неделя",
$DR101*AZ101/7*(ROUNDUP((DAY(EOMONTH(AZ$15,0)))/4,0))),
0)</f>
        <v/>
      </c>
      <c r="DT101" s="125">
        <f t="array" ref="DT101">
IFERROR(_xlfn.IFS(
$DH101="день_1",
$DR101*$BL101/($AX101-$AW101+1)*BA101*(DAY(EOMONTH(BA$15,0))),
$DH101="день_2",
$DR101/30*MAX(MIN($AX101,EOMONTH(BA$15,0))-MAX($AW101,BA$15)+1,),
$DH101="раб.день",
$DR101/30*(IFERROR(
_xlfn.LET(_xlpm.VD,
CHOOSE(
{1;2;3;4;5;6;7;8;9;10;11;12;13;14;15;16;17;18},
45658,45659,45660,45661,45662,45663,45664,45665,45711,45724,45778,45779,45785,45786,45820,45821,45965,46022),
_xlfn.LET(_xlpm.DD,
MAX(MIN($AX101,EOMONTH(BA$15,0))-MAX($AW101,BA$15),),
_xlfn.IFS(
AND(MONTH($AW101)=MONTH(BA$15),MONTH($AX101)&lt;&gt;MONTH(BA$15)),
NETWORKDAYS.INTL($AW101,$AW101+_xlpm.DD,1,_xlpm.VD),
AND(MONTH($AW101)&lt;&gt;MONTH(BA$15),MONTH($AX101)=MONTH(BA$15)),
NETWORKDAYS.INTL(($AX101)-_xlpm.DD,$AX101,1,_xlpm.VD),
AND(MONTH($AW101)&lt;MONTH(BA$15),MONTH($AX101)&gt;MONTH(BA$15)),
NETWORKDAYS.INTL((EOMONTH(BA$15-1,1))-_xlpm.DD,EOMONTH(BA$15-1,1),1,_xlpm.VD),
AND(MONTH($AW101)=MONTH(BA$15),MONTH($AX101)=MONTH(BA$15)),
NETWORKDAYS.INTL($AW101,$AX101,1,_xlpm.VD)))),0)),
$DH101="месяц",
$DR101*BA101,
$DH101="неделя",
$DR101*BA101/7*(ROUNDUP((DAY(EOMONTH(BA$15,0)))/4,0))),
0)</f>
        <v/>
      </c>
      <c r="DU101" s="125">
        <f t="array" ref="DU101">
IFERROR(_xlfn.IFS(
$DH101="день_1",
$DR101*$BL101/($AX101-$AW101+1)*BB101*(DAY(EOMONTH(BB$15,0))),
$DH101="день_2",
$DR101/30*MAX(MIN($AX101,EOMONTH(BB$15,0))-MAX($AW101,BB$15)+1,),
$DH101="раб.день",
$DR101/30*(IFERROR(
_xlfn.LET(_xlpm.VD,
CHOOSE(
{1;2;3;4;5;6;7;8;9;10;11;12;13;14;15;16;17;18},
45658,45659,45660,45661,45662,45663,45664,45665,45711,45724,45778,45779,45785,45786,45820,45821,45965,46022),
_xlfn.LET(_xlpm.DD,
MAX(MIN($AX101,EOMONTH(BB$15,0))-MAX($AW101,BB$15),),
_xlfn.IFS(
AND(MONTH($AW101)=MONTH(BB$15),MONTH($AX101)&lt;&gt;MONTH(BB$15)),
NETWORKDAYS.INTL($AW101,$AW101+_xlpm.DD,1,_xlpm.VD),
AND(MONTH($AW101)&lt;&gt;MONTH(BB$15),MONTH($AX101)=MONTH(BB$15)),
NETWORKDAYS.INTL(($AX101)-_xlpm.DD,$AX101,1,_xlpm.VD),
AND(MONTH($AW101)&lt;MONTH(BB$15),MONTH($AX101)&gt;MONTH(BB$15)),
NETWORKDAYS.INTL((EOMONTH(BB$15-1,1))-_xlpm.DD,EOMONTH(BB$15-1,1),1,_xlpm.VD),
AND(MONTH($AW101)=MONTH(BB$15),MONTH($AX101)=MONTH(BB$15)),
NETWORKDAYS.INTL($AW101,$AX101,1,_xlpm.VD)))),0)),
$DH101="месяц",
$DR101*BB101,
$DH101="неделя",
$DR101*BB101/7*(ROUNDUP((DAY(EOMONTH(BB$15,0)))/4,0))),
0)</f>
        <v/>
      </c>
      <c r="DV101" s="125">
        <f t="array" ref="DV101">
IFERROR(_xlfn.IFS(
$DH101="день_1",
$DR101*$BL101/($AX101-$AW101+1)*BC101*(DAY(EOMONTH(BC$15,0))),
$DH101="день_2",
$DR101/30*MAX(MIN($AX101,EOMONTH(BC$15,0))-MAX($AW101,BC$15)+1,),
$DH101="раб.день",
$DR101/30*(IFERROR(
_xlfn.LET(_xlpm.VD,
CHOOSE(
{1;2;3;4;5;6;7;8;9;10;11;12;13;14;15;16;17;18},
45658,45659,45660,45661,45662,45663,45664,45665,45711,45724,45778,45779,45785,45786,45820,45821,45965,46022),
_xlfn.LET(_xlpm.DD,
MAX(MIN($AX101,EOMONTH(BC$15,0))-MAX($AW101,BC$15),),
_xlfn.IFS(
AND(MONTH($AW101)=MONTH(BC$15),MONTH($AX101)&lt;&gt;MONTH(BC$15)),
NETWORKDAYS.INTL($AW101,$AW101+_xlpm.DD,1,_xlpm.VD),
AND(MONTH($AW101)&lt;&gt;MONTH(BC$15),MONTH($AX101)=MONTH(BC$15)),
NETWORKDAYS.INTL(($AX101)-_xlpm.DD,$AX101,1,_xlpm.VD),
AND(MONTH($AW101)&lt;MONTH(BC$15),MONTH($AX101)&gt;MONTH(BC$15)),
NETWORKDAYS.INTL((EOMONTH(BC$15-1,1))-_xlpm.DD,EOMONTH(BC$15-1,1),1,_xlpm.VD),
AND(MONTH($AW101)=MONTH(BC$15),MONTH($AX101)=MONTH(BC$15)),
NETWORKDAYS.INTL($AW101,$AX101,1,_xlpm.VD)))),0)),
$DH101="месяц",
$DR101*BC101,
$DH101="неделя",
$DR101*BC101/7*(ROUNDUP((DAY(EOMONTH(BC$15,0)))/4,0))),
0)</f>
        <v/>
      </c>
      <c r="DW101" s="125">
        <f t="array" ref="DW101">
IFERROR(_xlfn.IFS(
$DH101="день_1",
$DR101*$BL101/($AX101-$AW101+1)*BD101*(DAY(EOMONTH(BD$15,0))),
$DH101="день_2",
$DR101/30*MAX(MIN($AX101,EOMONTH(BD$15,0))-MAX($AW101,BD$15)+1,),
$DH101="раб.день",
$DR101/30*(IFERROR(
_xlfn.LET(_xlpm.VD,
CHOOSE(
{1;2;3;4;5;6;7;8;9;10;11;12;13;14;15;16;17;18},
45658,45659,45660,45661,45662,45663,45664,45665,45711,45724,45778,45779,45785,45786,45820,45821,45965,46022),
_xlfn.LET(_xlpm.DD,
MAX(MIN($AX101,EOMONTH(BD$15,0))-MAX($AW101,BD$15),),
_xlfn.IFS(
AND(MONTH($AW101)=MONTH(BD$15),MONTH($AX101)&lt;&gt;MONTH(BD$15)),
NETWORKDAYS.INTL($AW101,$AW101+_xlpm.DD,1,_xlpm.VD),
AND(MONTH($AW101)&lt;&gt;MONTH(BD$15),MONTH($AX101)=MONTH(BD$15)),
NETWORKDAYS.INTL(($AX101)-_xlpm.DD,$AX101,1,_xlpm.VD),
AND(MONTH($AW101)&lt;MONTH(BD$15),MONTH($AX101)&gt;MONTH(BD$15)),
NETWORKDAYS.INTL((EOMONTH(BD$15-1,1))-_xlpm.DD,EOMONTH(BD$15-1,1),1,_xlpm.VD),
AND(MONTH($AW101)=MONTH(BD$15),MONTH($AX101)=MONTH(BD$15)),
NETWORKDAYS.INTL($AW101,$AX101,1,_xlpm.VD)))),0)),
$DH101="месяц",
$DR101*BD101,
$DH101="неделя",
$DR101*BD101/7*(ROUNDUP((DAY(EOMONTH(BD$15,0)))/4,0))),
0)</f>
        <v/>
      </c>
      <c r="DX101" s="125">
        <f t="array" ref="DX101">
IFERROR(_xlfn.IFS(
$DH101="день_1",
$DR101*$BL101/($AX101-$AW101+1)*BE101*(DAY(EOMONTH(BE$15,0))),
$DH101="день_2",
$DR101/30*MAX(MIN($AX101,EOMONTH(BE$15,0))-MAX($AW101,BE$15)+1,),
$DH101="раб.день",
$DR101/30*(IFERROR(
_xlfn.LET(_xlpm.VD,
CHOOSE(
{1;2;3;4;5;6;7;8;9;10;11;12;13;14;15;16;17;18},
45658,45659,45660,45661,45662,45663,45664,45665,45711,45724,45778,45779,45785,45786,45820,45821,45965,46022),
_xlfn.LET(_xlpm.DD,
MAX(MIN($AX101,EOMONTH(BE$15,0))-MAX($AW101,BE$15),),
_xlfn.IFS(
AND(MONTH($AW101)=MONTH(BE$15),MONTH($AX101)&lt;&gt;MONTH(BE$15)),
NETWORKDAYS.INTL($AW101,$AW101+_xlpm.DD,1,_xlpm.VD),
AND(MONTH($AW101)&lt;&gt;MONTH(BE$15),MONTH($AX101)=MONTH(BE$15)),
NETWORKDAYS.INTL(($AX101)-_xlpm.DD,$AX101,1,_xlpm.VD),
AND(MONTH($AW101)&lt;MONTH(BE$15),MONTH($AX101)&gt;MONTH(BE$15)),
NETWORKDAYS.INTL((EOMONTH(BE$15-1,1))-_xlpm.DD,EOMONTH(BE$15-1,1),1,_xlpm.VD),
AND(MONTH($AW101)=MONTH(BE$15),MONTH($AX101)=MONTH(BE$15)),
NETWORKDAYS.INTL($AW101,$AX101,1,_xlpm.VD)))),0)),
$DH101="месяц",
$DR101*BE101,
$DH101="неделя",
$DR101*BE101/7*(ROUNDUP((DAY(EOMONTH(BE$15,0)))/4,0))),
0)</f>
        <v/>
      </c>
      <c r="DY101" s="125">
        <f t="array" ref="DY101">
IFERROR(_xlfn.IFS(
$DH101="день_1",
$DR101*$BL101/($AX101-$AW101+1)*BF101*(DAY(EOMONTH(BF$15,0))),
$DH101="день_2",
$DR101/30*MAX(MIN($AX101,EOMONTH(BF$15,0))-MAX($AW101,BF$15)+1,),
$DH101="раб.день",
$DR101/30*(IFERROR(
_xlfn.LET(_xlpm.VD,
CHOOSE(
{1;2;3;4;5;6;7;8;9;10;11;12;13;14;15;16;17;18},
45658,45659,45660,45661,45662,45663,45664,45665,45711,45724,45778,45779,45785,45786,45820,45821,45965,46022),
_xlfn.LET(_xlpm.DD,
MAX(MIN($AX101,EOMONTH(BF$15,0))-MAX($AW101,BF$15),),
_xlfn.IFS(
AND(MONTH($AW101)=MONTH(BF$15),MONTH($AX101)&lt;&gt;MONTH(BF$15)),
NETWORKDAYS.INTL($AW101,$AW101+_xlpm.DD,1,_xlpm.VD),
AND(MONTH($AW101)&lt;&gt;MONTH(BF$15),MONTH($AX101)=MONTH(BF$15)),
NETWORKDAYS.INTL(($AX101)-_xlpm.DD,$AX101,1,_xlpm.VD),
AND(MONTH($AW101)&lt;MONTH(BF$15),MONTH($AX101)&gt;MONTH(BF$15)),
NETWORKDAYS.INTL((EOMONTH(BF$15-1,1))-_xlpm.DD,EOMONTH(BF$15-1,1),1,_xlpm.VD),
AND(MONTH($AW101)=MONTH(BF$15),MONTH($AX101)=MONTH(BF$15)),
NETWORKDAYS.INTL($AW101,$AX101,1,_xlpm.VD)))),0)),
$DH101="месяц",
$DR101*BF101,
$DH101="неделя",
$DR101*BF101/7*(ROUNDUP((DAY(EOMONTH(BF$15,0)))/4,0))),
0)</f>
        <v/>
      </c>
      <c r="DZ101" s="125">
        <f t="array" ref="DZ101">
IFERROR(_xlfn.IFS(
$DH101="день_1",
$DR101*$BL101/($AX101-$AW101+1)*BG101*(DAY(EOMONTH(BG$15,0))),
$DH101="день_2",
$DR101/30*MAX(MIN($AX101,EOMONTH(BG$15,0))-MAX($AW101,BG$15)+1,),
$DH101="раб.день",
$DR101/30*(IFERROR(
_xlfn.LET(_xlpm.VD,
CHOOSE(
{1;2;3;4;5;6;7;8;9;10;11;12;13;14;15;16;17;18},
45658,45659,45660,45661,45662,45663,45664,45665,45711,45724,45778,45779,45785,45786,45820,45821,45965,46022),
_xlfn.LET(_xlpm.DD,
MAX(MIN($AX101,EOMONTH(BG$15,0))-MAX($AW101,BG$15),),
_xlfn.IFS(
AND(MONTH($AW101)=MONTH(BG$15),MONTH($AX101)&lt;&gt;MONTH(BG$15)),
NETWORKDAYS.INTL($AW101,$AW101+_xlpm.DD,1,_xlpm.VD),
AND(MONTH($AW101)&lt;&gt;MONTH(BG$15),MONTH($AX101)=MONTH(BG$15)),
NETWORKDAYS.INTL(($AX101)-_xlpm.DD,$AX101,1,_xlpm.VD),
AND(MONTH($AW101)&lt;MONTH(BG$15),MONTH($AX101)&gt;MONTH(BG$15)),
NETWORKDAYS.INTL((EOMONTH(BG$15-1,1))-_xlpm.DD,EOMONTH(BG$15-1,1),1,_xlpm.VD),
AND(MONTH($AW101)=MONTH(BG$15),MONTH($AX101)=MONTH(BG$15)),
NETWORKDAYS.INTL($AW101,$AX101,1,_xlpm.VD)))),0)),
$DH101="месяц",
$DR101*BG101,
$DH101="неделя",
$DR101*BG101/7*(ROUNDUP((DAY(EOMONTH(BG$15,0)))/4,0))),
0)</f>
        <v/>
      </c>
      <c r="EA101" s="125">
        <f t="array" ref="EA101">
IFERROR(_xlfn.IFS(
$DH101="день_1",
$DR101*$BL101/($AX101-$AW101+1)*BH101*(DAY(EOMONTH(BH$15,0))),
$DH101="день_2",
$DR101/30*MAX(MIN($AX101,EOMONTH(BH$15,0))-MAX($AW101,BH$15)+1,),
$DH101="раб.день",
$DR101/30*(IFERROR(
_xlfn.LET(_xlpm.VD,
CHOOSE(
{1;2;3;4;5;6;7;8;9;10;11;12;13;14;15;16;17;18},
45658,45659,45660,45661,45662,45663,45664,45665,45711,45724,45778,45779,45785,45786,45820,45821,45965,46022),
_xlfn.LET(_xlpm.DD,
MAX(MIN($AX101,EOMONTH(BH$15,0))-MAX($AW101,BH$15),),
_xlfn.IFS(
AND(MONTH($AW101)=MONTH(BH$15),MONTH($AX101)&lt;&gt;MONTH(BH$15)),
NETWORKDAYS.INTL($AW101,$AW101+_xlpm.DD,1,_xlpm.VD),
AND(MONTH($AW101)&lt;&gt;MONTH(BH$15),MONTH($AX101)=MONTH(BH$15)),
NETWORKDAYS.INTL(($AX101)-_xlpm.DD,$AX101,1,_xlpm.VD),
AND(MONTH($AW101)&lt;MONTH(BH$15),MONTH($AX101)&gt;MONTH(BH$15)),
NETWORKDAYS.INTL((EOMONTH(BH$15-1,1))-_xlpm.DD,EOMONTH(BH$15-1,1),1,_xlpm.VD),
AND(MONTH($AW101)=MONTH(BH$15),MONTH($AX101)=MONTH(BH$15)),
NETWORKDAYS.INTL($AW101,$AX101,1,_xlpm.VD)))),0)),
$DH101="месяц",
$DR101*BH101,
$DH101="неделя",
$DR101*BH101/7*(ROUNDUP((DAY(EOMONTH(BH$15,0)))/4,0))),
0)</f>
        <v/>
      </c>
      <c r="EB101" s="125">
        <f t="array" ref="EB101">
IFERROR(_xlfn.IFS(
$DH101="день_1",
$DR101*$BL101/($AX101-$AW101+1)*BI101*(DAY(EOMONTH(BI$15,0))),
$DH101="день_2",
$DR101/30*MAX(MIN($AX101,EOMONTH(BI$15,0))-MAX($AW101,BI$15)+1,),
$DH101="раб.день",
$DR101/30*(IFERROR(
_xlfn.LET(_xlpm.VD,
CHOOSE(
{1;2;3;4;5;6;7;8;9;10;11;12;13;14;15;16;17;18},
45658,45659,45660,45661,45662,45663,45664,45665,45711,45724,45778,45779,45785,45786,45820,45821,45965,46022),
_xlfn.LET(_xlpm.DD,
MAX(MIN($AX101,EOMONTH(BI$15,0))-MAX($AW101,BI$15),),
_xlfn.IFS(
AND(MONTH($AW101)=MONTH(BI$15),MONTH($AX101)&lt;&gt;MONTH(BI$15)),
NETWORKDAYS.INTL($AW101,$AW101+_xlpm.DD,1,_xlpm.VD),
AND(MONTH($AW101)&lt;&gt;MONTH(BI$15),MONTH($AX101)=MONTH(BI$15)),
NETWORKDAYS.INTL(($AX101)-_xlpm.DD,$AX101,1,_xlpm.VD),
AND(MONTH($AW101)&lt;MONTH(BI$15),MONTH($AX101)&gt;MONTH(BI$15)),
NETWORKDAYS.INTL((EOMONTH(BI$15-1,1))-_xlpm.DD,EOMONTH(BI$15-1,1),1,_xlpm.VD),
AND(MONTH($AW101)=MONTH(BI$15),MONTH($AX101)=MONTH(BI$15)),
NETWORKDAYS.INTL($AW101,$AX101,1,_xlpm.VD)))),0)),
$DH101="месяц",
$DR101*BI101,
$DH101="неделя",
$DR101*BI101/7*(ROUNDUP((DAY(EOMONTH(BI$15,0)))/4,0))),
0)</f>
        <v/>
      </c>
      <c r="EC101" s="125">
        <f t="array" ref="EC101">
IFERROR(_xlfn.IFS(
$DH101="день_1",
$DR101*$BL101/($AX101-$AW101+1)*BJ101*(DAY(EOMONTH(BJ$15,0))),
$DH101="день_2",
$DR101/30*MAX(MIN($AX101,EOMONTH(BJ$15,0))-MAX($AW101,BJ$15)+1,),
$DH101="раб.день",
$DR101/30*(IFERROR(
_xlfn.LET(_xlpm.VD,
CHOOSE(
{1;2;3;4;5;6;7;8;9;10;11;12;13;14;15;16;17;18},
45658,45659,45660,45661,45662,45663,45664,45665,45711,45724,45778,45779,45785,45786,45820,45821,45965,46022),
_xlfn.LET(_xlpm.DD,
MAX(MIN($AX101,EOMONTH(BJ$15,0))-MAX($AW101,BJ$15),),
_xlfn.IFS(
AND(MONTH($AW101)=MONTH(BJ$15),MONTH($AX101)&lt;&gt;MONTH(BJ$15)),
NETWORKDAYS.INTL($AW101,$AW101+_xlpm.DD,1,_xlpm.VD),
AND(MONTH($AW101)&lt;&gt;MONTH(BJ$15),MONTH($AX101)=MONTH(BJ$15)),
NETWORKDAYS.INTL(($AX101)-_xlpm.DD,$AX101,1,_xlpm.VD),
AND(MONTH($AW101)&lt;MONTH(BJ$15),MONTH($AX101)&gt;MONTH(BJ$15)),
NETWORKDAYS.INTL((EOMONTH(BJ$15-1,1))-_xlpm.DD,EOMONTH(BJ$15-1,1),1,_xlpm.VD),
AND(MONTH($AW101)=MONTH(BJ$15),MONTH($AX101)=MONTH(BJ$15)),
NETWORKDAYS.INTL($AW101,$AX101,1,_xlpm.VD)))),0)),
$DH101="месяц",
$DR101*BJ101,
$DH101="неделя",
$DR101*BJ101/7*(ROUNDUP((DAY(EOMONTH(BJ$15,0)))/4,0))),
0)</f>
        <v/>
      </c>
      <c r="ED101" s="125">
        <f t="array" ref="ED101">
IFERROR(_xlfn.IFS(
$DH101="день_1",
$DR101*$BL101/($AX101-$AW101+1)*BK101*(DAY(EOMONTH(BK$15,0))),
$DH101="день_2",
$DR101/30*MAX(MIN($AX101,EOMONTH(BK$15,0))-MAX($AW101,BK$15)+1,),
$DH101="раб.день",
$DR101/30*(IFERROR(
_xlfn.LET(_xlpm.VD,
CHOOSE(
{1;2;3;4;5;6;7;8;9;10;11;12;13;14;15;16;17;18},
45658,45659,45660,45661,45662,45663,45664,45665,45711,45724,45778,45779,45785,45786,45820,45821,45965,46022),
_xlfn.LET(_xlpm.DD,
MAX(MIN($AX101,EOMONTH(BK$15,0))-MAX($AW101,BK$15),),
_xlfn.IFS(
AND(MONTH($AW101)=MONTH(BK$15),MONTH($AX101)&lt;&gt;MONTH(BK$15)),
NETWORKDAYS.INTL($AW101,$AW101+_xlpm.DD,1,_xlpm.VD),
AND(MONTH($AW101)&lt;&gt;MONTH(BK$15),MONTH($AX101)=MONTH(BK$15)),
NETWORKDAYS.INTL(($AX101)-_xlpm.DD,$AX101,1,_xlpm.VD),
AND(MONTH($AW101)&lt;MONTH(BK$15),MONTH($AX101)&gt;MONTH(BK$15)),
NETWORKDAYS.INTL((EOMONTH(BK$15-1,1))-_xlpm.DD,EOMONTH(BK$15-1,1),1,_xlpm.VD),
AND(MONTH($AW101)=MONTH(BK$15),MONTH($AX101)=MONTH(BK$15)),
NETWORKDAYS.INTL($AW101,$AX101,1,_xlpm.VD)))),0)),
$DH101="месяц",
$DR101*BK101,
$DH101="неделя",
$DR101*BK101/7*(ROUNDUP((DAY(EOMONTH(BK$15,0)))/4,0))),
0)</f>
        <v/>
      </c>
      <c r="EE101" s="125">
        <f>SUM($DS101,$DT101,$DU101,$DV101,$DW101,$DX101,$DY101,$DZ101,$EA101,$EB101,$EC101,$ED101)</f>
        <v/>
      </c>
      <c r="EF101" s="125">
        <f>IFERROR(ROUND($EE101*(1+$EP101),2),0)</f>
        <v/>
      </c>
      <c r="EG101" s="128" t="n">
        <v>1</v>
      </c>
      <c r="EH101" s="126" t="n">
        <v>0</v>
      </c>
      <c r="EI101" s="126">
        <f>ROUND(SUM($EH101:$EH101)*SUM($AB101:$AB101)*$EG101,2)</f>
        <v/>
      </c>
      <c r="EJ101" s="126">
        <f>ROUND($EI101*(1+$EP101),2)</f>
        <v/>
      </c>
      <c r="EK101" s="126" t="n">
        <v>0</v>
      </c>
      <c r="EL101" s="126">
        <f>ROUND(SUM($EK101:$EK101)*SUM($AB101:$AB101)*$EG101,2)</f>
        <v/>
      </c>
      <c r="EM101" s="126">
        <f>ROUND($EL101*(1+$EP101),2)</f>
        <v/>
      </c>
      <c r="EN101" s="126">
        <f>SUM($EE101,$EI101,$EL101)</f>
        <v/>
      </c>
      <c r="EO101" s="126">
        <f>SUM($EF101,$EJ101,$EM101)</f>
        <v/>
      </c>
      <c r="EP101" s="59" t="inlineStr">
        <is>
          <t>20%</t>
        </is>
      </c>
      <c r="EQ101" s="59" t="n"/>
      <c r="ER101" s="60">
        <f t="array" ref="ER101">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MATCH(ES101,
{"AMS";"RussOutdoor";"HD Outdoor";"Ingroup";"IQ";"Ledproduction";"LisChannel";"Logic";"Media-PPL";"NovikovTV | НовиковТВ";"SMA";"SOK";"КрокусТВ | CrocusTV | IndoorTV";"Сити";"ТЯК Москва"},
0)),"")</f>
        <v/>
      </c>
      <c r="ES101" s="60" t="n"/>
      <c r="ET101" s="60">
        <f t="array" ref="ET101">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MATCH(ES101,
{"AMS";"RussOutdoor";"HD Outdoor";"Ingroup";"IQ";"Ledproduction";"LisChannel";"Logic";"Media-PPL";"NovikovTV | НовиковТВ";"SMA";"SOK";"КрокусТВ | CrocusTV | IndoorTV";"Сити";"ТЯК Москва"},
0)),"")</f>
        <v/>
      </c>
      <c r="EU101" s="60" t="n"/>
      <c r="EV101" s="60" t="n"/>
      <c r="EX101" s="110">
        <f t="array" ref="EX101">
($AR101/30
+N("ТРАФИК ПЛОЩАДКИ"))*
(IFERROR(
_xlfn.LET(
_xlpm.GPR,
HLOOKUP($L101,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(MATCH($T101,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IF($Q101="цифровой",_xlpm.GPR/$AG101,_xlpm.GPR/60)),
0)
+N("DWELL TIME"))*
(IF($AB101=0,0,IF($AB101=1,0.3,IF($AB101=2,0.5,IF($AB101&gt;2,1))))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_xlfn.IFS($AC101="да",1.2,$AC101="нет",1)*
_xlfn.IFS($AD101="да",1.2,$AD101="нет",1)*
IF(R101="статический",1,1.2)*
$X101*
INDEX(
{1.2;1;1.2;1.2;1;1.2;1.2;1.2;1.2;1.2;1.2;1;1.2;1.2;1.2;1.2;1;1;1.2;1.2;1.2;1;1;1;1;1.2;1.2;1.2;1.2;1;1;1;1;1.2;1.2;1.2;1.2;1.2;1.2;1.2;1.2;1;1;1.2;1;1;1;1;1.5;1;1;1.5;1.5;1.2},
MATCH($Q101,_xlpm.MI,0)))&gt;{0.02;0.04;0.06;0.1;0.2;0.4;0.6;0.8;1;2;4;6})),
{0;1;2;3;4;5;6;7;8;9;10;11;12},
0)))
+N("КОЭФФИЦИЕНТ КОНТАКТА"))))*
(_xlfn.IFS($X101&lt;0.1,$X101/1000,$X101&gt;25,5.2,AND($X101&gt;=0.1,$X101&lt;=25),(($X101*2+0.1)/10)*($X101/10)))*
IFERROR((_xlfn.LET(
_xlpm.MA,
{0;0.8;0.85;0.9;0.95;1},
_xlpm.MAA,
{0;1;2;3;4;5},
INDEX(_xlpm.MA,MATCH(SUMPRODUCT(--((IF(ROUND(_xlpm.MAA,1)&gt;5,5,ROUND($AB101,1)))&gt;{0;1;2;3;4;5})),_xlpm.MAA,0)))
+N("КОЭФФИЦИЕНТ КОЛ-ВО КОНСТРУКЦИЙ")),1)*
$AB101,0))*
(IF($Q101="цифровой",$AG101/15*$AI101,1)
+N("ДЛЯ ЦИФРЫ"))</f>
        <v/>
      </c>
      <c r="EY101" s="110">
        <f>IFERROR(EX101*AY101,0)</f>
        <v/>
      </c>
      <c r="EZ101" s="131">
        <f>IFERROR(DP101/EY101*1000,0)</f>
        <v/>
      </c>
      <c r="FA101" s="112">
        <f>IFERROR(FC101/FB101,0)</f>
        <v/>
      </c>
      <c r="FB101" s="112">
        <f>IFERROR((FC101/(EY101/FF101*#REF!))*0.825,0)</f>
        <v/>
      </c>
      <c r="FC101" s="112">
        <f>IFERROR(((EX101*30/AR101)*100)/30,0)</f>
        <v/>
      </c>
      <c r="FD101" s="112">
        <f>IFERROR(EY101/G101*100%,0)</f>
        <v/>
      </c>
      <c r="FE101" s="112">
        <f>IFERROR(FD101/FC101*100%,0)</f>
        <v/>
      </c>
      <c r="FF101" s="110">
        <f>IFERROR(AR101/30*AY101,0)</f>
        <v/>
      </c>
    </row>
    <row r="102" ht="13" customHeight="1">
      <c r="A102" s="59" t="n"/>
      <c r="B102" s="60" t="n"/>
      <c r="C102" s="60" t="n"/>
      <c r="D102" s="60">
        <f t="array" ref="D102">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MATCH($E102,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02" s="60">
        <f t="array" ref="E102">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MATCH($F102,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02" s="60" t="inlineStr"/>
      <c r="G102" s="60" t="n"/>
      <c r="H102" s="60">
        <f t="array" ref="H102">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MATCH($I102,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02" s="60" t="n"/>
      <c r="J102" s="60" t="n"/>
      <c r="K102" s="60" t="n"/>
      <c r="L102" s="60" t="n"/>
      <c r="M102" s="60" t="n"/>
      <c r="N102" s="60" t="n"/>
      <c r="O102" s="60" t="n"/>
      <c r="P102" s="60">
        <f t="array" ref="P102">
_xlfn.IFS(
ISNUMBER(MATCH($Q102,{"шелфбаннер","разделитель","монетница","чековая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ISNUMBER(MATCH($Q102,{"LED/LCD","видеокулер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ISNUMBER(MATCH($Q102,{"автомобиль","машина","выставочное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ISNUMBER(MATCH($Q102,{"билборд","лифтовая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ISNUMBER(MATCH($Q102,{"навигация","подвесной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ISNUMBER(MATCH($Q102,{"движущаяся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ISNUMBER(MATCH($Q102,{"каталог","журнал"},)),
"Пресса",
$Q102="","")</f>
        <v/>
      </c>
      <c r="Q102" s="60" t="n"/>
      <c r="R102" s="60">
        <f t="array" ref="R102">
IFERROR(
_xlfn.IFS(
OR(ISNUMBER(MATCH($Q102,{"экспозиция","макет","стенд","автостенд","авто стенд","выставочное пространство","выставочные стенды","модульные выставочные стенды","3Д конструкция","3D конструкция"},)),P102="Экспонирование"),
"нестандартный",
ISNUMBER(MATCH($Q102,{"скроллер","призматрон"},)),
"динамический",
$P102="Видео",
"цифровой",
OR($P102="Пресса",$P102="Щит",$P102="POSm",$P102="Подвес",$P102="Брендирование/оклейка"),
"статический"),"")</f>
        <v/>
      </c>
      <c r="S102" s="59" t="n"/>
      <c r="T102" s="60" t="n"/>
      <c r="U102" s="60" t="n"/>
      <c r="V102" s="60">
        <f>
IF(P102="Видео",
"цифровой постер/ролик",
IF(ISNUMBER(MATCH(Q102,{"короб световой","короб световой | лайтбокс","короб световой | кристалайт","лайтбокс","лайт бокс","кристалайт","LB","lightbox"},)),
"бэклит",
IF(P102="Брендирование/оклейка",
"перфарированная пленка/самоклейка",
IF(P102="Экспонирование",
"под запрос",
IF(P102="Подвес",
"баннер/ткань",
"")))))</f>
        <v/>
      </c>
      <c r="W102" s="59" t="n"/>
      <c r="X102" s="59" t="n"/>
      <c r="Y102" s="59" t="n"/>
      <c r="Z102" s="61" t="n"/>
      <c r="AA102" s="61" t="n"/>
      <c r="AB102" s="61">
        <f>IF(BL102&gt;0,Z102,0)</f>
        <v/>
      </c>
      <c r="AC102" s="59" t="n"/>
      <c r="AD102" s="59" t="n"/>
      <c r="AE102" s="59" t="n"/>
      <c r="AF102" s="59" t="n"/>
      <c r="AG102" s="59" t="n"/>
      <c r="AH102" s="59" t="n"/>
      <c r="AI102" s="59" t="n"/>
      <c r="AJ102" s="59" t="n"/>
      <c r="AK102" s="59" t="n"/>
      <c r="AL102" s="62">
        <f>IFERROR(IF(OR(R102="статический",R102="динамический",R102="нестандартный",R102="",R102=""),"-",IF(AND(AH102="-",AI102="-"),"-",AK102*3600/AH102*AI102)),"-")</f>
        <v/>
      </c>
      <c r="AM102" s="62">
        <f>IFERROR(IF(OR(R102="статический",R102="динамический",R102="",R102="", R102="BTL",R102="нестандартный"),"-",AG102*AI102*AL102/60),"-")</f>
        <v/>
      </c>
      <c r="AN102" s="63">
        <f>IFERROR(IF(AH102="","-",AG102*AI102/AH102),"-")</f>
        <v/>
      </c>
      <c r="AO102" s="59">
        <f>IFERROR(IF(OR($R102="статический",$R102="динамический",$R102="",$R102="",$R102="BTL",$R102="нестандартный"),"-",$AL102*$AY102),"-")</f>
        <v/>
      </c>
      <c r="AP102" s="62">
        <f>IFERROR(IF(OR($R102="статический",$R102="динамический",$R102="",$R102="",$R102="BTL",$R102="нестандартный"),"-",$AM102*AY102),"-")</f>
        <v/>
      </c>
      <c r="AQ102" s="64" t="n"/>
      <c r="AR102" s="61" t="n"/>
      <c r="AS102" s="61" t="n"/>
      <c r="AT102" s="61" t="n"/>
      <c r="AU102" s="65" t="n"/>
      <c r="AV102" s="124">
        <f>IFERROR(DR102/AT102*1000,"n/a")</f>
        <v/>
      </c>
      <c r="AW102" s="67" t="n"/>
      <c r="AX102" s="67" t="n"/>
      <c r="AY102" s="43">
        <f>IFERROR(IF(OR($AW102="",$AX102=""),"",_xlfn.DAYS($AX102+1,$AW102)),"")</f>
        <v/>
      </c>
      <c r="AZ102" s="68">
        <f t="array" ref="AZ102">
_xlfn.LET(_xlpm.COEFF,
IF($AW102+$AX102=0,0,IF(MAX(MIN($AX102,EOMONTH(AZ$15,0))-MAX($AW102,AZ$15)+1,)&gt;0,1,0)),
_xlfn.IFS(
$ES102="LisChannel",
_xlpm.COEFF*
INDEX({1;1;1.2;1.2;1;1;1;1;1.2;1.2;1.2;1.2},
MATCH(MONTH(AZ$15),
{1,2,3,4,5,6,7,8,9,10,11,12})),
CONCATENATE($ES102," ",$L102)="RussOutdoor метро",
_xlpm.COEFF*
INDEX({0.8;0.9;1.1;1.1;1;1;1;1;1.1;1.1;1.1;1.1},
MATCH(MONTH(AZ$15),
{1,2,3,4,5,6,7,8,9,10,11,12})),
$ES102&lt;&gt;"LisChannel",
_xlpm.COEFF,
$ES102&lt;&gt;"RussOutdoor",
_xlpm.COEFF))</f>
        <v/>
      </c>
      <c r="BA102" s="68">
        <f t="array" ref="BA102">
_xlfn.LET(_xlpm.COEFF,
IF($AW102+$AX102=0,0,IF(MAX(MIN($AX102,EOMONTH(BA$15,0))-MAX($AW102,BA$15)+1,)&gt;0,1,0)),
_xlfn.IFS(
$ES102="LisChannel",
_xlpm.COEFF*
INDEX({1;1;1.2;1.2;1;1;1;1;1.2;1.2;1.2;1.2},
MATCH(MONTH(BA$15),
{1,2,3,4,5,6,7,8,9,10,11,12})),
CONCATENATE($ES102," ",$L102)="RussOutdoor метро",
_xlpm.COEFF*
INDEX({0.8;0.9;1.1;1.1;1;1;1;1;1.1;1.1;1.1;1.1},
MATCH(MONTH(BA$15),
{1,2,3,4,5,6,7,8,9,10,11,12})),
$ES102&lt;&gt;"LisChannel",
_xlpm.COEFF,
$ES102&lt;&gt;"RussOutdoor",
_xlpm.COEFF))</f>
        <v/>
      </c>
      <c r="BB102" s="68">
        <f t="array" ref="BB102">
_xlfn.LET(_xlpm.COEFF,
IF($AW102+$AX102=0,0,IF(MAX(MIN($AX102,EOMONTH(BB$15,0))-MAX($AW102,BB$15)+1,)&gt;0,1,0)),
_xlfn.IFS(
$ES102="LisChannel",
_xlpm.COEFF*
INDEX({1;1;1.2;1.2;1;1;1;1;1.2;1.2;1.2;1.2},
MATCH(MONTH(BB$15),
{1,2,3,4,5,6,7,8,9,10,11,12})),
CONCATENATE($ES102," ",$L102)="RussOutdoor метро",
_xlpm.COEFF*
INDEX({0.8;0.9;1.1;1.1;1;1;1;1;1.1;1.1;1.1;1.1},
MATCH(MONTH(BB$15),
{1,2,3,4,5,6,7,8,9,10,11,12})),
$ES102&lt;&gt;"LisChannel",
_xlpm.COEFF,
$ES102&lt;&gt;"RussOutdoor",
_xlpm.COEFF))</f>
        <v/>
      </c>
      <c r="BC102" s="68">
        <f t="array" ref="BC102">
_xlfn.LET(_xlpm.COEFF,
IF($AW102+$AX102=0,0,IF(MAX(MIN($AX102,EOMONTH(BC$15,0))-MAX($AW102,BC$15)+1,)&gt;0,1,0)),
_xlfn.IFS(
$ES102="LisChannel",
_xlpm.COEFF*
INDEX({1;1;1.2;1.2;1;1;1;1;1.2;1.2;1.2;1.2},
MATCH(MONTH(BC$15),
{1,2,3,4,5,6,7,8,9,10,11,12})),
CONCATENATE($ES102," ",$L102)="RussOutdoor метро",
_xlpm.COEFF*
INDEX({0.8;0.9;1.1;1.1;1;1;1;1;1.1;1.1;1.1;1.1},
MATCH(MONTH(BC$15),
{1,2,3,4,5,6,7,8,9,10,11,12})),
$ES102&lt;&gt;"LisChannel",
_xlpm.COEFF,
$ES102&lt;&gt;"RussOutdoor",
_xlpm.COEFF))</f>
        <v/>
      </c>
      <c r="BD102" s="68">
        <f t="array" ref="BD102">
_xlfn.LET(_xlpm.COEFF,
IF($AW102+$AX102=0,0,IF(MAX(MIN($AX102,EOMONTH(BD$15,0))-MAX($AW102,BD$15)+1,)&gt;0,1,0)),
_xlfn.IFS(
$ES102="LisChannel",
_xlpm.COEFF*
INDEX({1;1;1.2;1.2;1;1;1;1;1.2;1.2;1.2;1.2},
MATCH(MONTH(BD$15),
{1,2,3,4,5,6,7,8,9,10,11,12})),
CONCATENATE($ES102," ",$L102)="RussOutdoor метро",
_xlpm.COEFF*
INDEX({0.8;0.9;1.1;1.1;1;1;1;1;1.1;1.1;1.1;1.1},
MATCH(MONTH(BD$15),
{1,2,3,4,5,6,7,8,9,10,11,12})),
$ES102&lt;&gt;"LisChannel",
_xlpm.COEFF,
$ES102&lt;&gt;"RussOutdoor",
_xlpm.COEFF))</f>
        <v/>
      </c>
      <c r="BE102" s="68">
        <f t="array" ref="BE102">
_xlfn.LET(_xlpm.COEFF,
IF($AW102+$AX102=0,0,IF(MAX(MIN($AX102,EOMONTH(BE$15,0))-MAX($AW102,BE$15)+1,)&gt;0,1,0)),
_xlfn.IFS(
$ES102="LisChannel",
_xlpm.COEFF*
INDEX({1;1;1.2;1.2;1;1;1;1;1.2;1.2;1.2;1.2},
MATCH(MONTH(BE$15),
{1,2,3,4,5,6,7,8,9,10,11,12})),
CONCATENATE($ES102," ",$L102)="RussOutdoor метро",
_xlpm.COEFF*
INDEX({0.8;0.9;1.1;1.1;1;1;1;1;1.1;1.1;1.1;1.1},
MATCH(MONTH(BE$15),
{1,2,3,4,5,6,7,8,9,10,11,12})),
$ES102&lt;&gt;"LisChannel",
_xlpm.COEFF,
$ES102&lt;&gt;"RussOutdoor",
_xlpm.COEFF))</f>
        <v/>
      </c>
      <c r="BF102" s="68">
        <f t="array" ref="BF102">
_xlfn.LET(_xlpm.COEFF,
IF($AW102+$AX102=0,0,IF(MAX(MIN($AX102,EOMONTH(BF$15,0))-MAX($AW102,BF$15)+1,)&gt;0,1,0)),
_xlfn.IFS(
$ES102="LisChannel",
_xlpm.COEFF*
INDEX({1;1;1.2;1.2;1;1;1;1;1.2;1.2;1.2;1.2},
MATCH(MONTH(BF$15),
{1,2,3,4,5,6,7,8,9,10,11,12})),
CONCATENATE($ES102," ",$L102)="RussOutdoor метро",
_xlpm.COEFF*
INDEX({0.8;0.9;1.1;1.1;1;1;1;1;1.1;1.1;1.1;1.1},
MATCH(MONTH(BF$15),
{1,2,3,4,5,6,7,8,9,10,11,12})),
$ES102&lt;&gt;"LisChannel",
_xlpm.COEFF,
$ES102&lt;&gt;"RussOutdoor",
_xlpm.COEFF))</f>
        <v/>
      </c>
      <c r="BG102" s="68">
        <f t="array" ref="BG102">
_xlfn.LET(_xlpm.COEFF,
IF($AW102+$AX102=0,0,IF(MAX(MIN($AX102,EOMONTH(BG$15,0))-MAX($AW102,BG$15)+1,)&gt;0,1,0)),
_xlfn.IFS(
$ES102="LisChannel",
_xlpm.COEFF*
INDEX({1;1;1.2;1.2;1;1;1;1;1.2;1.2;1.2;1.2},
MATCH(MONTH(BG$15),
{1,2,3,4,5,6,7,8,9,10,11,12})),
CONCATENATE($ES102," ",$L102)="RussOutdoor метро",
_xlpm.COEFF*
INDEX({0.8;0.9;1.1;1.1;1;1;1;1;1.1;1.1;1.1;1.1},
MATCH(MONTH(BG$15),
{1,2,3,4,5,6,7,8,9,10,11,12})),
$ES102&lt;&gt;"LisChannel",
_xlpm.COEFF,
$ES102&lt;&gt;"RussOutdoor",
_xlpm.COEFF))</f>
        <v/>
      </c>
      <c r="BH102" s="68">
        <f t="array" ref="BH102">
_xlfn.LET(_xlpm.COEFF,
IF($AW102+$AX102=0,0,IF(MAX(MIN($AX102,EOMONTH(BH$15,0))-MAX($AW102,BH$15)+1,)&gt;0,1,0)),
_xlfn.IFS(
$ES102="LisChannel",
_xlpm.COEFF*
INDEX({1;1;1.2;1.2;1;1;1;1;1.2;1.2;1.2;1.2},
MATCH(MONTH(BH$15),
{1,2,3,4,5,6,7,8,9,10,11,12})),
CONCATENATE($ES102," ",$L102)="RussOutdoor метро",
_xlpm.COEFF*
INDEX({0.8;0.9;1.1;1.1;1;1;1;1;1.1;1.1;1.1;1.1},
MATCH(MONTH(BH$15),
{1,2,3,4,5,6,7,8,9,10,11,12})),
$ES102&lt;&gt;"LisChannel",
_xlpm.COEFF,
$ES102&lt;&gt;"RussOutdoor",
_xlpm.COEFF))</f>
        <v/>
      </c>
      <c r="BI102" s="68">
        <f t="array" ref="BI102">
_xlfn.LET(_xlpm.COEFF,
IF($AW102+$AX102=0,0,IF(MAX(MIN($AX102,EOMONTH(BI$15,0))-MAX($AW102,BI$15)+1,)&gt;0,1,0)),
_xlfn.IFS(
$ES102="LisChannel",
_xlpm.COEFF*
INDEX({1;1;1.2;1.2;1;1;1;1;1.2;1.2;1.2;1.2},
MATCH(MONTH(BI$15),
{1,2,3,4,5,6,7,8,9,10,11,12})),
CONCATENATE($ES102," ",$L102)="RussOutdoor метро",
_xlpm.COEFF*
INDEX({0.8;0.9;1.1;1.1;1;1;1;1;1.1;1.1;1.1;1.1},
MATCH(MONTH(BI$15),
{1,2,3,4,5,6,7,8,9,10,11,12})),
$ES102&lt;&gt;"LisChannel",
_xlpm.COEFF,
$ES102&lt;&gt;"RussOutdoor",
_xlpm.COEFF))</f>
        <v/>
      </c>
      <c r="BJ102" s="68">
        <f t="array" ref="BJ102">
_xlfn.LET(_xlpm.COEFF,
IF($AW102+$AX102=0,0,IF(MAX(MIN($AX102,EOMONTH(BJ$15,0))-MAX($AW102,BJ$15)+1,)&gt;0,1,0)),
_xlfn.IFS(
$ES102="LisChannel",
_xlpm.COEFF*
INDEX({1;1;1.2;1.2;1;1;1;1;1.2;1.2;1.2;1.2},
MATCH(MONTH(BJ$15),
{1,2,3,4,5,6,7,8,9,10,11,12})),
CONCATENATE($ES102," ",$L102)="RussOutdoor метро",
_xlpm.COEFF*
INDEX({0.8;0.9;1.1;1.1;1;1;1;1;1.1;1.1;1.1;1.1},
MATCH(MONTH(BJ$15),
{1,2,3,4,5,6,7,8,9,10,11,12})),
$ES102&lt;&gt;"LisChannel",
_xlpm.COEFF,
$ES102&lt;&gt;"RussOutdoor",
_xlpm.COEFF))</f>
        <v/>
      </c>
      <c r="BK102" s="68">
        <f t="array" ref="BK102">
_xlfn.LET(_xlpm.COEFF,
IF($AW102+$AX102=0,0,IF(MAX(MIN($AX102,EOMONTH(BK$15,0))-MAX($AW102,BK$15)+1,)&gt;0,1,0)),
_xlfn.IFS(
$ES102="LisChannel",
_xlpm.COEFF*
INDEX({1;1;1.2;1.2;1;1;1;1;1.2;1.2;1.2;1.2},
MATCH(MONTH(BK$15),
{1,2,3,4,5,6,7,8,9,10,11,12})),
CONCATENATE($ES102," ",$L102)="RussOutdoor метро",
_xlpm.COEFF*
INDEX({0.8;0.9;1.1;1.1;1;1;1;1;1.1;1.1;1.1;1.1},
MATCH(MONTH(BK$15),
{1,2,3,4,5,6,7,8,9,10,11,12})),
$ES102&lt;&gt;"LisChannel",
_xlpm.COEFF,
$ES102&lt;&gt;"RussOutdoor",
_xlpm.COEFF))</f>
        <v/>
      </c>
      <c r="BL102" s="62">
        <f>COUNTIFS($AZ102:$BK102,"&gt;0")</f>
        <v/>
      </c>
      <c r="BM102" s="65" t="n"/>
      <c r="BN102" s="125">
        <f>$DJ102</f>
        <v/>
      </c>
      <c r="BO102" s="63">
        <f>$DQ102</f>
        <v/>
      </c>
      <c r="BP102" s="125">
        <f>
IFERROR(
IF($BL102=0,0,
$BN102*(1-$BO102)),
0)</f>
        <v/>
      </c>
      <c r="BQ102" s="125">
        <f t="array" ref="BQ102">
IFERROR(
_xlfn.IFS(
$DH102="день_1",
$BP102*$BL102/($AX102-$AW102+1)*AZ102*(DAY(EOMONTH(AZ$15,0))),
$DH102="день_2",
$BP102/30*MAX(MIN($AX102,EOMONTH(AZ$15,0))-MAX($AW102,AZ$15)+1,),
$DH102="раб.день",
$BP102/30*(IFERROR(
_xlfn.LET(_xlpm.VD,
CHOOSE(
{1;2;3;4;5;6;7;8;9;10;11;12;13;14;15;16;17;18},
45658,45659,45660,45661,45662,45663,45664,45665,45711,45724,45778,45779,45785,45786,45820,45821,45965,46022),
_xlfn.LET(_xlpm.DD,
MAX(MIN($AX102,EOMONTH(AZ$15,0))-MAX($AW102,AZ$15),),
_xlfn.IFS(
AND(MONTH($AW102)=MONTH(AZ$15),MONTH($AX102)&lt;&gt;MONTH(AZ$15)),
NETWORKDAYS.INTL($AW102,$AW102+_xlpm.DD,1,_xlpm.VD),
AND(MONTH($AW102)&lt;&gt;MONTH(AZ$15),MONTH($AX102)=MONTH(AZ$15)),
NETWORKDAYS.INTL(($AX102)-_xlpm.DD,$AX102,1,_xlpm.VD),
AND(MONTH($AW102)&lt;MONTH(AZ$15),MONTH($AX102)&gt;MONTH(AZ$15)),
NETWORKDAYS.INTL((EOMONTH(AZ$15-1,1))-_xlpm.DD,EOMONTH(AZ$15-1,1),1,_xlpm.VD),
AND(MONTH($AW102)=MONTH(AZ$15),MONTH($AX102)=MONTH(AZ$15)),
NETWORKDAYS.INTL($AW102,$AX102,1,_xlpm.VD)))),0)),
$DH102="месяц",
$BP102*AZ102,
$DH102="неделя",
$BP102*AZ102/7*(ROUNDUP((DAY(EOMONTH(AZ$15,0)))/4,0))),
0)</f>
        <v/>
      </c>
      <c r="BR102" s="125">
        <f t="array" ref="BR102">
IFERROR(
_xlfn.IFS(
$DH102="день_1",
$BP102*$BL102/($AX102-$AW102+1)*BA102*(DAY(EOMONTH(BA$15,0))),
$DH102="день_2",
$BP102/30*MAX(MIN($AX102,EOMONTH(BA$15,0))-MAX($AW102,BA$15)+1,),
$DH102="раб.день",
$BP102/30*(IFERROR(
_xlfn.LET(_xlpm.VD,
CHOOSE(
{1;2;3;4;5;6;7;8;9;10;11;12;13;14;15;16;17;18},
45658,45659,45660,45661,45662,45663,45664,45665,45711,45724,45778,45779,45785,45786,45820,45821,45965,46022),
_xlfn.LET(_xlpm.DD,
MAX(MIN($AX102,EOMONTH(BA$15,0))-MAX($AW102,BA$15),),
_xlfn.IFS(
AND(MONTH($AW102)=MONTH(BA$15),MONTH($AX102)&lt;&gt;MONTH(BA$15)),
NETWORKDAYS.INTL($AW102,$AW102+_xlpm.DD,1,_xlpm.VD),
AND(MONTH($AW102)&lt;&gt;MONTH(BA$15),MONTH($AX102)=MONTH(BA$15)),
NETWORKDAYS.INTL(($AX102)-_xlpm.DD,$AX102,1,_xlpm.VD),
AND(MONTH($AW102)&lt;MONTH(BA$15),MONTH($AX102)&gt;MONTH(BA$15)),
NETWORKDAYS.INTL((EOMONTH(BA$15-1,1))-_xlpm.DD,EOMONTH(BA$15-1,1),1,_xlpm.VD),
AND(MONTH($AW102)=MONTH(BA$15),MONTH($AX102)=MONTH(BA$15)),
NETWORKDAYS.INTL($AW102,$AX102,1,_xlpm.VD)))),0)),
$DH102="месяц",
$BP102*BA102,
$DH102="неделя",
$BP102*BA102/7*(ROUNDUP((DAY(EOMONTH(BA$15,0)))/4,0))),
0)</f>
        <v/>
      </c>
      <c r="BS102" s="125">
        <f t="array" ref="BS102">
IFERROR(
_xlfn.IFS(
$DH102="день_1",
$BP102*$BL102/($AX102-$AW102+1)*BB102*(DAY(EOMONTH(BB$15,0))),
$DH102="день_2",
$BP102/30*MAX(MIN($AX102,EOMONTH(BB$15,0))-MAX($AW102,BB$15)+1,),
$DH102="раб.день",
$BP102/30*(IFERROR(
_xlfn.LET(_xlpm.VD,
CHOOSE(
{1;2;3;4;5;6;7;8;9;10;11;12;13;14;15;16;17;18},
45658,45659,45660,45661,45662,45663,45664,45665,45711,45724,45778,45779,45785,45786,45820,45821,45965,46022),
_xlfn.LET(_xlpm.DD,
MAX(MIN($AX102,EOMONTH(BB$15,0))-MAX($AW102,BB$15),),
_xlfn.IFS(
AND(MONTH($AW102)=MONTH(BB$15),MONTH($AX102)&lt;&gt;MONTH(BB$15)),
NETWORKDAYS.INTL($AW102,$AW102+_xlpm.DD,1,_xlpm.VD),
AND(MONTH($AW102)&lt;&gt;MONTH(BB$15),MONTH($AX102)=MONTH(BB$15)),
NETWORKDAYS.INTL(($AX102)-_xlpm.DD,$AX102,1,_xlpm.VD),
AND(MONTH($AW102)&lt;MONTH(BB$15),MONTH($AX102)&gt;MONTH(BB$15)),
NETWORKDAYS.INTL((EOMONTH(BB$15-1,1))-_xlpm.DD,EOMONTH(BB$15-1,1),1,_xlpm.VD),
AND(MONTH($AW102)=MONTH(BB$15),MONTH($AX102)=MONTH(BB$15)),
NETWORKDAYS.INTL($AW102,$AX102,1,_xlpm.VD)))),0)),
$DH102="месяц",
$BP102*BB102,
$DH102="неделя",
$BP102*BB102/7*(ROUNDUP((DAY(EOMONTH(BB$15,0)))/4,0))),
0)</f>
        <v/>
      </c>
      <c r="BT102" s="125">
        <f t="array" ref="BT102">
IFERROR(
_xlfn.IFS(
$DH102="день_1",
$BP102*$BL102/($AX102-$AW102+1)*BC102*(DAY(EOMONTH(BC$15,0))),
$DH102="день_2",
$BP102/30*MAX(MIN($AX102,EOMONTH(BC$15,0))-MAX($AW102,BC$15)+1,),
$DH102="раб.день",
$BP102/30*(IFERROR(
_xlfn.LET(_xlpm.VD,
CHOOSE(
{1;2;3;4;5;6;7;8;9;10;11;12;13;14;15;16;17;18},
45658,45659,45660,45661,45662,45663,45664,45665,45711,45724,45778,45779,45785,45786,45820,45821,45965,46022),
_xlfn.LET(_xlpm.DD,
MAX(MIN($AX102,EOMONTH(BC$15,0))-MAX($AW102,BC$15),),
_xlfn.IFS(
AND(MONTH($AW102)=MONTH(BC$15),MONTH($AX102)&lt;&gt;MONTH(BC$15)),
NETWORKDAYS.INTL($AW102,$AW102+_xlpm.DD,1,_xlpm.VD),
AND(MONTH($AW102)&lt;&gt;MONTH(BC$15),MONTH($AX102)=MONTH(BC$15)),
NETWORKDAYS.INTL(($AX102)-_xlpm.DD,$AX102,1,_xlpm.VD),
AND(MONTH($AW102)&lt;MONTH(BC$15),MONTH($AX102)&gt;MONTH(BC$15)),
NETWORKDAYS.INTL((EOMONTH(BC$15-1,1))-_xlpm.DD,EOMONTH(BC$15-1,1),1,_xlpm.VD),
AND(MONTH($AW102)=MONTH(BC$15),MONTH($AX102)=MONTH(BC$15)),
NETWORKDAYS.INTL($AW102,$AX102,1,_xlpm.VD)))),0)),
$DH102="месяц",
$BP102*BC102,
$DH102="неделя",
$BP102*BC102/7*(ROUNDUP((DAY(EOMONTH(BC$15,0)))/4,0))),
0)</f>
        <v/>
      </c>
      <c r="BU102" s="125">
        <f t="array" ref="BU102">
IFERROR(
_xlfn.IFS(
$DH102="день_1",
$BP102*$BL102/($AX102-$AW102+1)*BD102*(DAY(EOMONTH(BD$15,0))),
$DH102="день_2",
$BP102/30*MAX(MIN($AX102,EOMONTH(BD$15,0))-MAX($AW102,BD$15)+1,),
$DH102="раб.день",
$BP102/30*(IFERROR(
_xlfn.LET(_xlpm.VD,
CHOOSE(
{1;2;3;4;5;6;7;8;9;10;11;12;13;14;15;16;17;18},
45658,45659,45660,45661,45662,45663,45664,45665,45711,45724,45778,45779,45785,45786,45820,45821,45965,46022),
_xlfn.LET(_xlpm.DD,
MAX(MIN($AX102,EOMONTH(BD$15,0))-MAX($AW102,BD$15),),
_xlfn.IFS(
AND(MONTH($AW102)=MONTH(BD$15),MONTH($AX102)&lt;&gt;MONTH(BD$15)),
NETWORKDAYS.INTL($AW102,$AW102+_xlpm.DD,1,_xlpm.VD),
AND(MONTH($AW102)&lt;&gt;MONTH(BD$15),MONTH($AX102)=MONTH(BD$15)),
NETWORKDAYS.INTL(($AX102)-_xlpm.DD,$AX102,1,_xlpm.VD),
AND(MONTH($AW102)&lt;MONTH(BD$15),MONTH($AX102)&gt;MONTH(BD$15)),
NETWORKDAYS.INTL((EOMONTH(BD$15-1,1))-_xlpm.DD,EOMONTH(BD$15-1,1),1,_xlpm.VD),
AND(MONTH($AW102)=MONTH(BD$15),MONTH($AX102)=MONTH(BD$15)),
NETWORKDAYS.INTL($AW102,$AX102,1,_xlpm.VD)))),0)),
$DH102="месяц",
$BP102*BD102,
$DH102="неделя",
$BP102*BD102/7*(ROUNDUP((DAY(EOMONTH(BD$15,0)))/4,0))),
0)</f>
        <v/>
      </c>
      <c r="BV102" s="125">
        <f t="array" ref="BV102">
IFERROR(
_xlfn.IFS(
$DH102="день_1",
$BP102*$BL102/($AX102-$AW102+1)*BE102*(DAY(EOMONTH(BE$15,0))),
$DH102="день_2",
$BP102/30*MAX(MIN($AX102,EOMONTH(BE$15,0))-MAX($AW102,BE$15)+1,),
$DH102="раб.день",
$BP102/30*(IFERROR(
_xlfn.LET(_xlpm.VD,
CHOOSE(
{1;2;3;4;5;6;7;8;9;10;11;12;13;14;15;16;17;18},
45658,45659,45660,45661,45662,45663,45664,45665,45711,45724,45778,45779,45785,45786,45820,45821,45965,46022),
_xlfn.LET(_xlpm.DD,
MAX(MIN($AX102,EOMONTH(BE$15,0))-MAX($AW102,BE$15),),
_xlfn.IFS(
AND(MONTH($AW102)=MONTH(BE$15),MONTH($AX102)&lt;&gt;MONTH(BE$15)),
NETWORKDAYS.INTL($AW102,$AW102+_xlpm.DD,1,_xlpm.VD),
AND(MONTH($AW102)&lt;&gt;MONTH(BE$15),MONTH($AX102)=MONTH(BE$15)),
NETWORKDAYS.INTL(($AX102)-_xlpm.DD,$AX102,1,_xlpm.VD),
AND(MONTH($AW102)&lt;MONTH(BE$15),MONTH($AX102)&gt;MONTH(BE$15)),
NETWORKDAYS.INTL((EOMONTH(BE$15-1,1))-_xlpm.DD,EOMONTH(BE$15-1,1),1,_xlpm.VD),
AND(MONTH($AW102)=MONTH(BE$15),MONTH($AX102)=MONTH(BE$15)),
NETWORKDAYS.INTL($AW102,$AX102,1,_xlpm.VD)))),0)),
$DH102="месяц",
$BP102*BE102,
$DH102="неделя",
$BP102*BE102/7*(ROUNDUP((DAY(EOMONTH(BE$15,0)))/4,0))),
0)</f>
        <v/>
      </c>
      <c r="BW102" s="125">
        <f t="array" ref="BW102">
IFERROR(
_xlfn.IFS(
$DH102="день_1",
$BP102*$BL102/($AX102-$AW102+1)*BF102*(DAY(EOMONTH(BF$15,0))),
$DH102="день_2",
$BP102/30*MAX(MIN($AX102,EOMONTH(BF$15,0))-MAX($AW102,BF$15)+1,),
$DH102="раб.день",
$BP102/30*(IFERROR(
_xlfn.LET(_xlpm.VD,
CHOOSE(
{1;2;3;4;5;6;7;8;9;10;11;12;13;14;15;16;17;18},
45658,45659,45660,45661,45662,45663,45664,45665,45711,45724,45778,45779,45785,45786,45820,45821,45965,46022),
_xlfn.LET(_xlpm.DD,
MAX(MIN($AX102,EOMONTH(BF$15,0))-MAX($AW102,BF$15),),
_xlfn.IFS(
AND(MONTH($AW102)=MONTH(BF$15),MONTH($AX102)&lt;&gt;MONTH(BF$15)),
NETWORKDAYS.INTL($AW102,$AW102+_xlpm.DD,1,_xlpm.VD),
AND(MONTH($AW102)&lt;&gt;MONTH(BF$15),MONTH($AX102)=MONTH(BF$15)),
NETWORKDAYS.INTL(($AX102)-_xlpm.DD,$AX102,1,_xlpm.VD),
AND(MONTH($AW102)&lt;MONTH(BF$15),MONTH($AX102)&gt;MONTH(BF$15)),
NETWORKDAYS.INTL((EOMONTH(BF$15-1,1))-_xlpm.DD,EOMONTH(BF$15-1,1),1,_xlpm.VD),
AND(MONTH($AW102)=MONTH(BF$15),MONTH($AX102)=MONTH(BF$15)),
NETWORKDAYS.INTL($AW102,$AX102,1,_xlpm.VD)))),0)),
$DH102="месяц",
$BP102*BF102,
$DH102="неделя",
$BP102*BF102/7*(ROUNDUP((DAY(EOMONTH(BF$15,0)))/4,0))),
0)</f>
        <v/>
      </c>
      <c r="BX102" s="125">
        <f t="array" ref="BX102">
IFERROR(
_xlfn.IFS(
$DH102="день_1",
$BP102*$BL102/($AX102-$AW102+1)*BG102*(DAY(EOMONTH(BG$15,0))),
$DH102="день_2",
$BP102/30*MAX(MIN($AX102,EOMONTH(BG$15,0))-MAX($AW102,BG$15)+1,),
$DH102="раб.день",
$BP102/30*(IFERROR(
_xlfn.LET(_xlpm.VD,
CHOOSE(
{1;2;3;4;5;6;7;8;9;10;11;12;13;14;15;16;17;18},
45658,45659,45660,45661,45662,45663,45664,45665,45711,45724,45778,45779,45785,45786,45820,45821,45965,46022),
_xlfn.LET(_xlpm.DD,
MAX(MIN($AX102,EOMONTH(BG$15,0))-MAX($AW102,BG$15),),
_xlfn.IFS(
AND(MONTH($AW102)=MONTH(BG$15),MONTH($AX102)&lt;&gt;MONTH(BG$15)),
NETWORKDAYS.INTL($AW102,$AW102+_xlpm.DD,1,_xlpm.VD),
AND(MONTH($AW102)&lt;&gt;MONTH(BG$15),MONTH($AX102)=MONTH(BG$15)),
NETWORKDAYS.INTL(($AX102)-_xlpm.DD,$AX102,1,_xlpm.VD),
AND(MONTH($AW102)&lt;MONTH(BG$15),MONTH($AX102)&gt;MONTH(BG$15)),
NETWORKDAYS.INTL((EOMONTH(BG$15-1,1))-_xlpm.DD,EOMONTH(BG$15-1,1),1,_xlpm.VD),
AND(MONTH($AW102)=MONTH(BG$15),MONTH($AX102)=MONTH(BG$15)),
NETWORKDAYS.INTL($AW102,$AX102,1,_xlpm.VD)))),0)),
$DH102="месяц",
$BP102*BG102,
$DH102="неделя",
$BP102*BG102/7*(ROUNDUP((DAY(EOMONTH(BG$15,0)))/4,0))),
0)</f>
        <v/>
      </c>
      <c r="BY102" s="125">
        <f t="array" ref="BY102">
IFERROR(
_xlfn.IFS(
$DH102="день_1",
$BP102*$BL102/($AX102-$AW102+1)*BH102*(DAY(EOMONTH(BH$15,0))),
$DH102="день_2",
$BP102/30*MAX(MIN($AX102,EOMONTH(BH$15,0))-MAX($AW102,BH$15)+1,),
$DH102="раб.день",
$BP102/30*(IFERROR(
_xlfn.LET(_xlpm.VD,
CHOOSE(
{1;2;3;4;5;6;7;8;9;10;11;12;13;14;15;16;17;18},
45658,45659,45660,45661,45662,45663,45664,45665,45711,45724,45778,45779,45785,45786,45820,45821,45965,46022),
_xlfn.LET(_xlpm.DD,
MAX(MIN($AX102,EOMONTH(BH$15,0))-MAX($AW102,BH$15),),
_xlfn.IFS(
AND(MONTH($AW102)=MONTH(BH$15),MONTH($AX102)&lt;&gt;MONTH(BH$15)),
NETWORKDAYS.INTL($AW102,$AW102+_xlpm.DD,1,_xlpm.VD),
AND(MONTH($AW102)&lt;&gt;MONTH(BH$15),MONTH($AX102)=MONTH(BH$15)),
NETWORKDAYS.INTL(($AX102)-_xlpm.DD,$AX102,1,_xlpm.VD),
AND(MONTH($AW102)&lt;MONTH(BH$15),MONTH($AX102)&gt;MONTH(BH$15)),
NETWORKDAYS.INTL((EOMONTH(BH$15-1,1))-_xlpm.DD,EOMONTH(BH$15-1,1),1,_xlpm.VD),
AND(MONTH($AW102)=MONTH(BH$15),MONTH($AX102)=MONTH(BH$15)),
NETWORKDAYS.INTL($AW102,$AX102,1,_xlpm.VD)))),0)),
$DH102="месяц",
$BP102*BH102,
$DH102="неделя",
$BP102*BH102/7*(ROUNDUP((DAY(EOMONTH(BH$15,0)))/4,0))),
0)</f>
        <v/>
      </c>
      <c r="BZ102" s="125">
        <f t="array" ref="BZ102">
IFERROR(
_xlfn.IFS(
$DH102="день_1",
$BP102*$BL102/($AX102-$AW102+1)*BI102*(DAY(EOMONTH(BI$15,0))),
$DH102="день_2",
$BP102/30*MAX(MIN($AX102,EOMONTH(BI$15,0))-MAX($AW102,BI$15)+1,),
$DH102="раб.день",
$BP102/30*(IFERROR(
_xlfn.LET(_xlpm.VD,
CHOOSE(
{1;2;3;4;5;6;7;8;9;10;11;12;13;14;15;16;17;18},
45658,45659,45660,45661,45662,45663,45664,45665,45711,45724,45778,45779,45785,45786,45820,45821,45965,46022),
_xlfn.LET(_xlpm.DD,
MAX(MIN($AX102,EOMONTH(BI$15,0))-MAX($AW102,BI$15),),
_xlfn.IFS(
AND(MONTH($AW102)=MONTH(BI$15),MONTH($AX102)&lt;&gt;MONTH(BI$15)),
NETWORKDAYS.INTL($AW102,$AW102+_xlpm.DD,1,_xlpm.VD),
AND(MONTH($AW102)&lt;&gt;MONTH(BI$15),MONTH($AX102)=MONTH(BI$15)),
NETWORKDAYS.INTL(($AX102)-_xlpm.DD,$AX102,1,_xlpm.VD),
AND(MONTH($AW102)&lt;MONTH(BI$15),MONTH($AX102)&gt;MONTH(BI$15)),
NETWORKDAYS.INTL((EOMONTH(BI$15-1,1))-_xlpm.DD,EOMONTH(BI$15-1,1),1,_xlpm.VD),
AND(MONTH($AW102)=MONTH(BI$15),MONTH($AX102)=MONTH(BI$15)),
NETWORKDAYS.INTL($AW102,$AX102,1,_xlpm.VD)))),0)),
$DH102="месяц",
$BP102*BI102,
$DH102="неделя",
$BP102*BI102/7*(ROUNDUP((DAY(EOMONTH(BI$15,0)))/4,0))),
0)</f>
        <v/>
      </c>
      <c r="CA102" s="125">
        <f t="array" ref="CA102">
IFERROR(
_xlfn.IFS(
$DH102="день_1",
$BP102*$BL102/($AX102-$AW102+1)*BJ102*(DAY(EOMONTH(BJ$15,0))),
$DH102="день_2",
$BP102/30*MAX(MIN($AX102,EOMONTH(BJ$15,0))-MAX($AW102,BJ$15)+1,),
$DH102="раб.день",
$BP102/30*(IFERROR(
_xlfn.LET(_xlpm.VD,
CHOOSE(
{1;2;3;4;5;6;7;8;9;10;11;12;13;14;15;16;17;18},
45658,45659,45660,45661,45662,45663,45664,45665,45711,45724,45778,45779,45785,45786,45820,45821,45965,46022),
_xlfn.LET(_xlpm.DD,
MAX(MIN($AX102,EOMONTH(BJ$15,0))-MAX($AW102,BJ$15),),
_xlfn.IFS(
AND(MONTH($AW102)=MONTH(BJ$15),MONTH($AX102)&lt;&gt;MONTH(BJ$15)),
NETWORKDAYS.INTL($AW102,$AW102+_xlpm.DD,1,_xlpm.VD),
AND(MONTH($AW102)&lt;&gt;MONTH(BJ$15),MONTH($AX102)=MONTH(BJ$15)),
NETWORKDAYS.INTL(($AX102)-_xlpm.DD,$AX102,1,_xlpm.VD),
AND(MONTH($AW102)&lt;MONTH(BJ$15),MONTH($AX102)&gt;MONTH(BJ$15)),
NETWORKDAYS.INTL((EOMONTH(BJ$15-1,1))-_xlpm.DD,EOMONTH(BJ$15-1,1),1,_xlpm.VD),
AND(MONTH($AW102)=MONTH(BJ$15),MONTH($AX102)=MONTH(BJ$15)),
NETWORKDAYS.INTL($AW102,$AX102,1,_xlpm.VD)))),0)),
$DH102="месяц",
$BP102*BJ102,
$DH102="неделя",
$BP102*BJ102/7*(ROUNDUP((DAY(EOMONTH(BJ$15,0)))/4,0))),
0)</f>
        <v/>
      </c>
      <c r="CB102" s="125">
        <f t="array" ref="CB102">
IFERROR(
_xlfn.IFS(
$DH102="день_1",
$BP102*$BL102/($AX102-$AW102+1)*BK102*(DAY(EOMONTH(BK$15,0))),
$DH102="день_2",
$BP102/30*MAX(MIN($AX102,EOMONTH(BK$15,0))-MAX($AW102,BK$15)+1,),
$DH102="раб.день",
$BP102/30*(IFERROR(
_xlfn.LET(_xlpm.VD,
CHOOSE(
{1;2;3;4;5;6;7;8;9;10;11;12;13;14;15;16;17;18},
45658,45659,45660,45661,45662,45663,45664,45665,45711,45724,45778,45779,45785,45786,45820,45821,45965,46022),
_xlfn.LET(_xlpm.DD,
MAX(MIN($AX102,EOMONTH(BK$15,0))-MAX($AW102,BK$15),),
_xlfn.IFS(
AND(MONTH($AW102)=MONTH(BK$15),MONTH($AX102)&lt;&gt;MONTH(BK$15)),
NETWORKDAYS.INTL($AW102,$AW102+_xlpm.DD,1,_xlpm.VD),
AND(MONTH($AW102)&lt;&gt;MONTH(BK$15),MONTH($AX102)=MONTH(BK$15)),
NETWORKDAYS.INTL(($AX102)-_xlpm.DD,$AX102,1,_xlpm.VD),
AND(MONTH($AW102)&lt;MONTH(BK$15),MONTH($AX102)&gt;MONTH(BK$15)),
NETWORKDAYS.INTL((EOMONTH(BK$15-1,1))-_xlpm.DD,EOMONTH(BK$15-1,1),1,_xlpm.VD),
AND(MONTH($AW102)=MONTH(BK$15),MONTH($AX102)=MONTH(BK$15)),
NETWORKDAYS.INTL($AW102,$AX102,1,_xlpm.VD)))),0)),
$DH102="месяц",
$BP102*BK102,
$DH102="неделя",
$BP102*BK102/7*(ROUNDUP((DAY(EOMONTH(BK$15,0)))/4,0))),
0)</f>
        <v/>
      </c>
      <c r="CC102" s="125">
        <f>SUM($BQ102:$CB102)</f>
        <v/>
      </c>
      <c r="CD102" s="126">
        <f>SUM($EH102:$EH102)</f>
        <v/>
      </c>
      <c r="CE102" s="126">
        <f>$CD102*$AB102</f>
        <v/>
      </c>
      <c r="CF102" s="126">
        <f>SUM($EK102:$EK102)</f>
        <v/>
      </c>
      <c r="CG102" s="126">
        <f>$CF102*$AB102</f>
        <v/>
      </c>
      <c r="CH102" s="126">
        <f>SUM($CC102,$CE102,$CG102)</f>
        <v/>
      </c>
      <c r="CI102" s="126">
        <f>$CH102*(1+$CM102)</f>
        <v/>
      </c>
      <c r="CJ102" s="127" t="n">
        <v>0</v>
      </c>
      <c r="CK102" s="126">
        <f>SUM($CH102:$CH102)*(1+$CJ102)</f>
        <v/>
      </c>
      <c r="CL102" s="126">
        <f>SUM($CH102:$CH102)*(1+$CM102)</f>
        <v/>
      </c>
      <c r="CM102" s="59" t="inlineStr">
        <is>
          <t>20%</t>
        </is>
      </c>
      <c r="CN102" s="59" t="n"/>
      <c r="CO102" s="72" t="n"/>
      <c r="CP102" s="59" t="n"/>
      <c r="CQ102" s="73" t="n"/>
      <c r="CR102" s="73" t="n"/>
      <c r="CS102" s="73" t="n"/>
      <c r="CT102" s="72" t="n"/>
      <c r="CU102" s="79" t="inlineStr">
        <is>
          <t> </t>
        </is>
      </c>
      <c r="CV102" s="60" t="n"/>
      <c r="CW102" s="60" t="n"/>
      <c r="CX102" s="60" t="n"/>
      <c r="CY102" s="127">
        <f>IFERROR(($CC102-$EE102)/($EE102/(1-$DQ102)),0)</f>
        <v/>
      </c>
      <c r="CZ102" s="127">
        <f>IFERROR(1-$EI102/($CE102),0)</f>
        <v/>
      </c>
      <c r="DA102" s="127">
        <f>IFERROR(1-$EL102/($CG102),0)</f>
        <v/>
      </c>
      <c r="DB102" s="126">
        <f>ROUND(IFERROR(($CI102/(1+$CM102)-$EN102),0),2)</f>
        <v/>
      </c>
      <c r="DC102" s="128" t="n"/>
      <c r="DD102" s="125" t="n"/>
      <c r="DE102" s="75" t="n">
        <v>0</v>
      </c>
      <c r="DF102" s="128" t="n"/>
      <c r="DG102" s="125">
        <f>IF($DC102=0,0,$DD102*($DC102*100%-$DE102*$DF102))*SUM($AB102:$AB102)</f>
        <v/>
      </c>
      <c r="DH102" s="129" t="inlineStr">
        <is>
          <t>месяц</t>
        </is>
      </c>
      <c r="DI102" s="130">
        <f t="array" ref="DI102">IFERROR(
IF($ES102="LisChannel",
(ROUND(((INDEX({174.625;153.888888888889;130.972222222222},MATCH($AI102,{2;3;4}),0))*$AG102*$AI102),2)),0),0)</f>
        <v/>
      </c>
      <c r="DJ102" s="130">
        <f>
_xlfn.LET(_xlpm.X,
IFERROR(
IF($ES102="НовиковТВ",
(_xlfn.LET(_xlpm.NTV,
_xlfn.LET(_xlpm.MIN,350000,
IF(SUMIFS($DI:$DI,$ES:$ES,"НовиковТВ")&lt;=_xlpm.MIN,
(SUMIFS($DI:$DI,$ES:$ES,"НовиковТВ")/(COUNTIFS($ES:$ES,"НовиковТВ")))*_xlpm.MIN/SUMIFS($DI:$DI,$ES:$ES,"НовиковТВ"),
DI102)),
_xlpm.NTV+$DG102/(1-(1-(_xlpm.NTV)*(1-$DL102)*(1-$DM102)*(1-$DN102)*(1-$DO102)*(1-$DP102)/_xlpm.NTV))))/(1+$EP102),
$DI102+$DG102/(1-(1-($DI102)*(1-$DL102)*(1-$DM102)*(1-$DN102)*(1-$DO102)*(1-$DP102)/$DI102))),
0),
_xlpm.X*(1+$CM102)*(1+$CW102)-_xlpm.X*(1+$CM102)+_xlpm.X)</f>
        <v/>
      </c>
      <c r="DK102" s="125" t="inlineStr">
        <is>
          <t>послед.</t>
        </is>
      </c>
      <c r="DL102" s="63" t="n">
        <v>0</v>
      </c>
      <c r="DM102" s="63" t="n">
        <v>0</v>
      </c>
      <c r="DN102" s="63" t="n">
        <v>0</v>
      </c>
      <c r="DO102" s="63" t="n">
        <v>0</v>
      </c>
      <c r="DP102" s="63" t="n">
        <v>0</v>
      </c>
      <c r="DQ102" s="63">
        <f t="array" ref="DQ102">IFERROR(_xlfn.IFS(
$DK102="послед.",1-(1-$DL102)*(1-$DM102)*(1-$DN102)*(1-$DO102)*(1-$DP102),
$DK102="сумм.",$DL102+$DM102+$DN102+$DO102+$DP102),
0)</f>
        <v/>
      </c>
      <c r="DR102" s="125">
        <f t="array" ref="DR102">
IFERROR(
_xlfn.IFS(
$BL102=0,
0,
$BL102&gt;0,
_xlfn.IFS($DK102="послед.",
$DJ102*(1-$DL102)*(1-$DM102)*(1-$DN102)*(1-$DO102)*(1-$DP102),
$DK102="сумм.",
$DJ102*(1-($DL102+$DM102+$DN102+$DO102+$DP102)))),0)</f>
        <v/>
      </c>
      <c r="DS102" s="125">
        <f t="array" ref="DS102">
IFERROR(_xlfn.IFS(
$DH102="день_1",
$DR102*$BL102/($AX102-$AW102+1)*AZ102*(DAY(EOMONTH(AZ$15,0))),
$DH102="день_2",
$DR102/30*MAX(MIN($AX102,EOMONTH(AZ$15,0))-MAX($AW102,AZ$15)+1,),
$DH102="раб.день",
$DR102/30*(IFERROR(
_xlfn.LET(_xlpm.VD,
CHOOSE(
{1;2;3;4;5;6;7;8;9;10;11;12;13;14;15;16;17;18},
45658,45659,45660,45661,45662,45663,45664,45665,45711,45724,45778,45779,45785,45786,45820,45821,45965,46022),
_xlfn.LET(_xlpm.DD,
MAX(MIN($AX102,EOMONTH(AZ$15,0))-MAX($AW102,AZ$15),),
_xlfn.IFS(
AND(MONTH($AW102)=MONTH(AZ$15),MONTH($AX102)&lt;&gt;MONTH(AZ$15)),
NETWORKDAYS.INTL($AW102,$AW102+_xlpm.DD,1,_xlpm.VD),
AND(MONTH($AW102)&lt;&gt;MONTH(AZ$15),MONTH($AX102)=MONTH(AZ$15)),
NETWORKDAYS.INTL(($AX102)-_xlpm.DD,$AX102,1,_xlpm.VD),
AND(MONTH($AW102)&lt;MONTH(AZ$15),MONTH($AX102)&gt;MONTH(AZ$15)),
NETWORKDAYS.INTL((EOMONTH(AZ$15-1,1))-_xlpm.DD,EOMONTH(AZ$15-1,1),1,_xlpm.VD),
AND(MONTH($AW102)=MONTH(AZ$15),MONTH($AX102)=MONTH(AZ$15)),
NETWORKDAYS.INTL($AW102,$AX102,1,_xlpm.VD)))),0)),
$DH102="месяц",
$DR102*AZ102,
$DH102="неделя",
$DR102*AZ102/7*(ROUNDUP((DAY(EOMONTH(AZ$15,0)))/4,0))),
0)</f>
        <v/>
      </c>
      <c r="DT102" s="125">
        <f t="array" ref="DT102">
IFERROR(_xlfn.IFS(
$DH102="день_1",
$DR102*$BL102/($AX102-$AW102+1)*BA102*(DAY(EOMONTH(BA$15,0))),
$DH102="день_2",
$DR102/30*MAX(MIN($AX102,EOMONTH(BA$15,0))-MAX($AW102,BA$15)+1,),
$DH102="раб.день",
$DR102/30*(IFERROR(
_xlfn.LET(_xlpm.VD,
CHOOSE(
{1;2;3;4;5;6;7;8;9;10;11;12;13;14;15;16;17;18},
45658,45659,45660,45661,45662,45663,45664,45665,45711,45724,45778,45779,45785,45786,45820,45821,45965,46022),
_xlfn.LET(_xlpm.DD,
MAX(MIN($AX102,EOMONTH(BA$15,0))-MAX($AW102,BA$15),),
_xlfn.IFS(
AND(MONTH($AW102)=MONTH(BA$15),MONTH($AX102)&lt;&gt;MONTH(BA$15)),
NETWORKDAYS.INTL($AW102,$AW102+_xlpm.DD,1,_xlpm.VD),
AND(MONTH($AW102)&lt;&gt;MONTH(BA$15),MONTH($AX102)=MONTH(BA$15)),
NETWORKDAYS.INTL(($AX102)-_xlpm.DD,$AX102,1,_xlpm.VD),
AND(MONTH($AW102)&lt;MONTH(BA$15),MONTH($AX102)&gt;MONTH(BA$15)),
NETWORKDAYS.INTL((EOMONTH(BA$15-1,1))-_xlpm.DD,EOMONTH(BA$15-1,1),1,_xlpm.VD),
AND(MONTH($AW102)=MONTH(BA$15),MONTH($AX102)=MONTH(BA$15)),
NETWORKDAYS.INTL($AW102,$AX102,1,_xlpm.VD)))),0)),
$DH102="месяц",
$DR102*BA102,
$DH102="неделя",
$DR102*BA102/7*(ROUNDUP((DAY(EOMONTH(BA$15,0)))/4,0))),
0)</f>
        <v/>
      </c>
      <c r="DU102" s="125">
        <f t="array" ref="DU102">
IFERROR(_xlfn.IFS(
$DH102="день_1",
$DR102*$BL102/($AX102-$AW102+1)*BB102*(DAY(EOMONTH(BB$15,0))),
$DH102="день_2",
$DR102/30*MAX(MIN($AX102,EOMONTH(BB$15,0))-MAX($AW102,BB$15)+1,),
$DH102="раб.день",
$DR102/30*(IFERROR(
_xlfn.LET(_xlpm.VD,
CHOOSE(
{1;2;3;4;5;6;7;8;9;10;11;12;13;14;15;16;17;18},
45658,45659,45660,45661,45662,45663,45664,45665,45711,45724,45778,45779,45785,45786,45820,45821,45965,46022),
_xlfn.LET(_xlpm.DD,
MAX(MIN($AX102,EOMONTH(BB$15,0))-MAX($AW102,BB$15),),
_xlfn.IFS(
AND(MONTH($AW102)=MONTH(BB$15),MONTH($AX102)&lt;&gt;MONTH(BB$15)),
NETWORKDAYS.INTL($AW102,$AW102+_xlpm.DD,1,_xlpm.VD),
AND(MONTH($AW102)&lt;&gt;MONTH(BB$15),MONTH($AX102)=MONTH(BB$15)),
NETWORKDAYS.INTL(($AX102)-_xlpm.DD,$AX102,1,_xlpm.VD),
AND(MONTH($AW102)&lt;MONTH(BB$15),MONTH($AX102)&gt;MONTH(BB$15)),
NETWORKDAYS.INTL((EOMONTH(BB$15-1,1))-_xlpm.DD,EOMONTH(BB$15-1,1),1,_xlpm.VD),
AND(MONTH($AW102)=MONTH(BB$15),MONTH($AX102)=MONTH(BB$15)),
NETWORKDAYS.INTL($AW102,$AX102,1,_xlpm.VD)))),0)),
$DH102="месяц",
$DR102*BB102,
$DH102="неделя",
$DR102*BB102/7*(ROUNDUP((DAY(EOMONTH(BB$15,0)))/4,0))),
0)</f>
        <v/>
      </c>
      <c r="DV102" s="125">
        <f t="array" ref="DV102">
IFERROR(_xlfn.IFS(
$DH102="день_1",
$DR102*$BL102/($AX102-$AW102+1)*BC102*(DAY(EOMONTH(BC$15,0))),
$DH102="день_2",
$DR102/30*MAX(MIN($AX102,EOMONTH(BC$15,0))-MAX($AW102,BC$15)+1,),
$DH102="раб.день",
$DR102/30*(IFERROR(
_xlfn.LET(_xlpm.VD,
CHOOSE(
{1;2;3;4;5;6;7;8;9;10;11;12;13;14;15;16;17;18},
45658,45659,45660,45661,45662,45663,45664,45665,45711,45724,45778,45779,45785,45786,45820,45821,45965,46022),
_xlfn.LET(_xlpm.DD,
MAX(MIN($AX102,EOMONTH(BC$15,0))-MAX($AW102,BC$15),),
_xlfn.IFS(
AND(MONTH($AW102)=MONTH(BC$15),MONTH($AX102)&lt;&gt;MONTH(BC$15)),
NETWORKDAYS.INTL($AW102,$AW102+_xlpm.DD,1,_xlpm.VD),
AND(MONTH($AW102)&lt;&gt;MONTH(BC$15),MONTH($AX102)=MONTH(BC$15)),
NETWORKDAYS.INTL(($AX102)-_xlpm.DD,$AX102,1,_xlpm.VD),
AND(MONTH($AW102)&lt;MONTH(BC$15),MONTH($AX102)&gt;MONTH(BC$15)),
NETWORKDAYS.INTL((EOMONTH(BC$15-1,1))-_xlpm.DD,EOMONTH(BC$15-1,1),1,_xlpm.VD),
AND(MONTH($AW102)=MONTH(BC$15),MONTH($AX102)=MONTH(BC$15)),
NETWORKDAYS.INTL($AW102,$AX102,1,_xlpm.VD)))),0)),
$DH102="месяц",
$DR102*BC102,
$DH102="неделя",
$DR102*BC102/7*(ROUNDUP((DAY(EOMONTH(BC$15,0)))/4,0))),
0)</f>
        <v/>
      </c>
      <c r="DW102" s="125">
        <f t="array" ref="DW102">
IFERROR(_xlfn.IFS(
$DH102="день_1",
$DR102*$BL102/($AX102-$AW102+1)*BD102*(DAY(EOMONTH(BD$15,0))),
$DH102="день_2",
$DR102/30*MAX(MIN($AX102,EOMONTH(BD$15,0))-MAX($AW102,BD$15)+1,),
$DH102="раб.день",
$DR102/30*(IFERROR(
_xlfn.LET(_xlpm.VD,
CHOOSE(
{1;2;3;4;5;6;7;8;9;10;11;12;13;14;15;16;17;18},
45658,45659,45660,45661,45662,45663,45664,45665,45711,45724,45778,45779,45785,45786,45820,45821,45965,46022),
_xlfn.LET(_xlpm.DD,
MAX(MIN($AX102,EOMONTH(BD$15,0))-MAX($AW102,BD$15),),
_xlfn.IFS(
AND(MONTH($AW102)=MONTH(BD$15),MONTH($AX102)&lt;&gt;MONTH(BD$15)),
NETWORKDAYS.INTL($AW102,$AW102+_xlpm.DD,1,_xlpm.VD),
AND(MONTH($AW102)&lt;&gt;MONTH(BD$15),MONTH($AX102)=MONTH(BD$15)),
NETWORKDAYS.INTL(($AX102)-_xlpm.DD,$AX102,1,_xlpm.VD),
AND(MONTH($AW102)&lt;MONTH(BD$15),MONTH($AX102)&gt;MONTH(BD$15)),
NETWORKDAYS.INTL((EOMONTH(BD$15-1,1))-_xlpm.DD,EOMONTH(BD$15-1,1),1,_xlpm.VD),
AND(MONTH($AW102)=MONTH(BD$15),MONTH($AX102)=MONTH(BD$15)),
NETWORKDAYS.INTL($AW102,$AX102,1,_xlpm.VD)))),0)),
$DH102="месяц",
$DR102*BD102,
$DH102="неделя",
$DR102*BD102/7*(ROUNDUP((DAY(EOMONTH(BD$15,0)))/4,0))),
0)</f>
        <v/>
      </c>
      <c r="DX102" s="125">
        <f t="array" ref="DX102">
IFERROR(_xlfn.IFS(
$DH102="день_1",
$DR102*$BL102/($AX102-$AW102+1)*BE102*(DAY(EOMONTH(BE$15,0))),
$DH102="день_2",
$DR102/30*MAX(MIN($AX102,EOMONTH(BE$15,0))-MAX($AW102,BE$15)+1,),
$DH102="раб.день",
$DR102/30*(IFERROR(
_xlfn.LET(_xlpm.VD,
CHOOSE(
{1;2;3;4;5;6;7;8;9;10;11;12;13;14;15;16;17;18},
45658,45659,45660,45661,45662,45663,45664,45665,45711,45724,45778,45779,45785,45786,45820,45821,45965,46022),
_xlfn.LET(_xlpm.DD,
MAX(MIN($AX102,EOMONTH(BE$15,0))-MAX($AW102,BE$15),),
_xlfn.IFS(
AND(MONTH($AW102)=MONTH(BE$15),MONTH($AX102)&lt;&gt;MONTH(BE$15)),
NETWORKDAYS.INTL($AW102,$AW102+_xlpm.DD,1,_xlpm.VD),
AND(MONTH($AW102)&lt;&gt;MONTH(BE$15),MONTH($AX102)=MONTH(BE$15)),
NETWORKDAYS.INTL(($AX102)-_xlpm.DD,$AX102,1,_xlpm.VD),
AND(MONTH($AW102)&lt;MONTH(BE$15),MONTH($AX102)&gt;MONTH(BE$15)),
NETWORKDAYS.INTL((EOMONTH(BE$15-1,1))-_xlpm.DD,EOMONTH(BE$15-1,1),1,_xlpm.VD),
AND(MONTH($AW102)=MONTH(BE$15),MONTH($AX102)=MONTH(BE$15)),
NETWORKDAYS.INTL($AW102,$AX102,1,_xlpm.VD)))),0)),
$DH102="месяц",
$DR102*BE102,
$DH102="неделя",
$DR102*BE102/7*(ROUNDUP((DAY(EOMONTH(BE$15,0)))/4,0))),
0)</f>
        <v/>
      </c>
      <c r="DY102" s="125">
        <f t="array" ref="DY102">
IFERROR(_xlfn.IFS(
$DH102="день_1",
$DR102*$BL102/($AX102-$AW102+1)*BF102*(DAY(EOMONTH(BF$15,0))),
$DH102="день_2",
$DR102/30*MAX(MIN($AX102,EOMONTH(BF$15,0))-MAX($AW102,BF$15)+1,),
$DH102="раб.день",
$DR102/30*(IFERROR(
_xlfn.LET(_xlpm.VD,
CHOOSE(
{1;2;3;4;5;6;7;8;9;10;11;12;13;14;15;16;17;18},
45658,45659,45660,45661,45662,45663,45664,45665,45711,45724,45778,45779,45785,45786,45820,45821,45965,46022),
_xlfn.LET(_xlpm.DD,
MAX(MIN($AX102,EOMONTH(BF$15,0))-MAX($AW102,BF$15),),
_xlfn.IFS(
AND(MONTH($AW102)=MONTH(BF$15),MONTH($AX102)&lt;&gt;MONTH(BF$15)),
NETWORKDAYS.INTL($AW102,$AW102+_xlpm.DD,1,_xlpm.VD),
AND(MONTH($AW102)&lt;&gt;MONTH(BF$15),MONTH($AX102)=MONTH(BF$15)),
NETWORKDAYS.INTL(($AX102)-_xlpm.DD,$AX102,1,_xlpm.VD),
AND(MONTH($AW102)&lt;MONTH(BF$15),MONTH($AX102)&gt;MONTH(BF$15)),
NETWORKDAYS.INTL((EOMONTH(BF$15-1,1))-_xlpm.DD,EOMONTH(BF$15-1,1),1,_xlpm.VD),
AND(MONTH($AW102)=MONTH(BF$15),MONTH($AX102)=MONTH(BF$15)),
NETWORKDAYS.INTL($AW102,$AX102,1,_xlpm.VD)))),0)),
$DH102="месяц",
$DR102*BF102,
$DH102="неделя",
$DR102*BF102/7*(ROUNDUP((DAY(EOMONTH(BF$15,0)))/4,0))),
0)</f>
        <v/>
      </c>
      <c r="DZ102" s="125">
        <f t="array" ref="DZ102">
IFERROR(_xlfn.IFS(
$DH102="день_1",
$DR102*$BL102/($AX102-$AW102+1)*BG102*(DAY(EOMONTH(BG$15,0))),
$DH102="день_2",
$DR102/30*MAX(MIN($AX102,EOMONTH(BG$15,0))-MAX($AW102,BG$15)+1,),
$DH102="раб.день",
$DR102/30*(IFERROR(
_xlfn.LET(_xlpm.VD,
CHOOSE(
{1;2;3;4;5;6;7;8;9;10;11;12;13;14;15;16;17;18},
45658,45659,45660,45661,45662,45663,45664,45665,45711,45724,45778,45779,45785,45786,45820,45821,45965,46022),
_xlfn.LET(_xlpm.DD,
MAX(MIN($AX102,EOMONTH(BG$15,0))-MAX($AW102,BG$15),),
_xlfn.IFS(
AND(MONTH($AW102)=MONTH(BG$15),MONTH($AX102)&lt;&gt;MONTH(BG$15)),
NETWORKDAYS.INTL($AW102,$AW102+_xlpm.DD,1,_xlpm.VD),
AND(MONTH($AW102)&lt;&gt;MONTH(BG$15),MONTH($AX102)=MONTH(BG$15)),
NETWORKDAYS.INTL(($AX102)-_xlpm.DD,$AX102,1,_xlpm.VD),
AND(MONTH($AW102)&lt;MONTH(BG$15),MONTH($AX102)&gt;MONTH(BG$15)),
NETWORKDAYS.INTL((EOMONTH(BG$15-1,1))-_xlpm.DD,EOMONTH(BG$15-1,1),1,_xlpm.VD),
AND(MONTH($AW102)=MONTH(BG$15),MONTH($AX102)=MONTH(BG$15)),
NETWORKDAYS.INTL($AW102,$AX102,1,_xlpm.VD)))),0)),
$DH102="месяц",
$DR102*BG102,
$DH102="неделя",
$DR102*BG102/7*(ROUNDUP((DAY(EOMONTH(BG$15,0)))/4,0))),
0)</f>
        <v/>
      </c>
      <c r="EA102" s="125">
        <f t="array" ref="EA102">
IFERROR(_xlfn.IFS(
$DH102="день_1",
$DR102*$BL102/($AX102-$AW102+1)*BH102*(DAY(EOMONTH(BH$15,0))),
$DH102="день_2",
$DR102/30*MAX(MIN($AX102,EOMONTH(BH$15,0))-MAX($AW102,BH$15)+1,),
$DH102="раб.день",
$DR102/30*(IFERROR(
_xlfn.LET(_xlpm.VD,
CHOOSE(
{1;2;3;4;5;6;7;8;9;10;11;12;13;14;15;16;17;18},
45658,45659,45660,45661,45662,45663,45664,45665,45711,45724,45778,45779,45785,45786,45820,45821,45965,46022),
_xlfn.LET(_xlpm.DD,
MAX(MIN($AX102,EOMONTH(BH$15,0))-MAX($AW102,BH$15),),
_xlfn.IFS(
AND(MONTH($AW102)=MONTH(BH$15),MONTH($AX102)&lt;&gt;MONTH(BH$15)),
NETWORKDAYS.INTL($AW102,$AW102+_xlpm.DD,1,_xlpm.VD),
AND(MONTH($AW102)&lt;&gt;MONTH(BH$15),MONTH($AX102)=MONTH(BH$15)),
NETWORKDAYS.INTL(($AX102)-_xlpm.DD,$AX102,1,_xlpm.VD),
AND(MONTH($AW102)&lt;MONTH(BH$15),MONTH($AX102)&gt;MONTH(BH$15)),
NETWORKDAYS.INTL((EOMONTH(BH$15-1,1))-_xlpm.DD,EOMONTH(BH$15-1,1),1,_xlpm.VD),
AND(MONTH($AW102)=MONTH(BH$15),MONTH($AX102)=MONTH(BH$15)),
NETWORKDAYS.INTL($AW102,$AX102,1,_xlpm.VD)))),0)),
$DH102="месяц",
$DR102*BH102,
$DH102="неделя",
$DR102*BH102/7*(ROUNDUP((DAY(EOMONTH(BH$15,0)))/4,0))),
0)</f>
        <v/>
      </c>
      <c r="EB102" s="125">
        <f t="array" ref="EB102">
IFERROR(_xlfn.IFS(
$DH102="день_1",
$DR102*$BL102/($AX102-$AW102+1)*BI102*(DAY(EOMONTH(BI$15,0))),
$DH102="день_2",
$DR102/30*MAX(MIN($AX102,EOMONTH(BI$15,0))-MAX($AW102,BI$15)+1,),
$DH102="раб.день",
$DR102/30*(IFERROR(
_xlfn.LET(_xlpm.VD,
CHOOSE(
{1;2;3;4;5;6;7;8;9;10;11;12;13;14;15;16;17;18},
45658,45659,45660,45661,45662,45663,45664,45665,45711,45724,45778,45779,45785,45786,45820,45821,45965,46022),
_xlfn.LET(_xlpm.DD,
MAX(MIN($AX102,EOMONTH(BI$15,0))-MAX($AW102,BI$15),),
_xlfn.IFS(
AND(MONTH($AW102)=MONTH(BI$15),MONTH($AX102)&lt;&gt;MONTH(BI$15)),
NETWORKDAYS.INTL($AW102,$AW102+_xlpm.DD,1,_xlpm.VD),
AND(MONTH($AW102)&lt;&gt;MONTH(BI$15),MONTH($AX102)=MONTH(BI$15)),
NETWORKDAYS.INTL(($AX102)-_xlpm.DD,$AX102,1,_xlpm.VD),
AND(MONTH($AW102)&lt;MONTH(BI$15),MONTH($AX102)&gt;MONTH(BI$15)),
NETWORKDAYS.INTL((EOMONTH(BI$15-1,1))-_xlpm.DD,EOMONTH(BI$15-1,1),1,_xlpm.VD),
AND(MONTH($AW102)=MONTH(BI$15),MONTH($AX102)=MONTH(BI$15)),
NETWORKDAYS.INTL($AW102,$AX102,1,_xlpm.VD)))),0)),
$DH102="месяц",
$DR102*BI102,
$DH102="неделя",
$DR102*BI102/7*(ROUNDUP((DAY(EOMONTH(BI$15,0)))/4,0))),
0)</f>
        <v/>
      </c>
      <c r="EC102" s="125">
        <f t="array" ref="EC102">
IFERROR(_xlfn.IFS(
$DH102="день_1",
$DR102*$BL102/($AX102-$AW102+1)*BJ102*(DAY(EOMONTH(BJ$15,0))),
$DH102="день_2",
$DR102/30*MAX(MIN($AX102,EOMONTH(BJ$15,0))-MAX($AW102,BJ$15)+1,),
$DH102="раб.день",
$DR102/30*(IFERROR(
_xlfn.LET(_xlpm.VD,
CHOOSE(
{1;2;3;4;5;6;7;8;9;10;11;12;13;14;15;16;17;18},
45658,45659,45660,45661,45662,45663,45664,45665,45711,45724,45778,45779,45785,45786,45820,45821,45965,46022),
_xlfn.LET(_xlpm.DD,
MAX(MIN($AX102,EOMONTH(BJ$15,0))-MAX($AW102,BJ$15),),
_xlfn.IFS(
AND(MONTH($AW102)=MONTH(BJ$15),MONTH($AX102)&lt;&gt;MONTH(BJ$15)),
NETWORKDAYS.INTL($AW102,$AW102+_xlpm.DD,1,_xlpm.VD),
AND(MONTH($AW102)&lt;&gt;MONTH(BJ$15),MONTH($AX102)=MONTH(BJ$15)),
NETWORKDAYS.INTL(($AX102)-_xlpm.DD,$AX102,1,_xlpm.VD),
AND(MONTH($AW102)&lt;MONTH(BJ$15),MONTH($AX102)&gt;MONTH(BJ$15)),
NETWORKDAYS.INTL((EOMONTH(BJ$15-1,1))-_xlpm.DD,EOMONTH(BJ$15-1,1),1,_xlpm.VD),
AND(MONTH($AW102)=MONTH(BJ$15),MONTH($AX102)=MONTH(BJ$15)),
NETWORKDAYS.INTL($AW102,$AX102,1,_xlpm.VD)))),0)),
$DH102="месяц",
$DR102*BJ102,
$DH102="неделя",
$DR102*BJ102/7*(ROUNDUP((DAY(EOMONTH(BJ$15,0)))/4,0))),
0)</f>
        <v/>
      </c>
      <c r="ED102" s="125">
        <f t="array" ref="ED102">
IFERROR(_xlfn.IFS(
$DH102="день_1",
$DR102*$BL102/($AX102-$AW102+1)*BK102*(DAY(EOMONTH(BK$15,0))),
$DH102="день_2",
$DR102/30*MAX(MIN($AX102,EOMONTH(BK$15,0))-MAX($AW102,BK$15)+1,),
$DH102="раб.день",
$DR102/30*(IFERROR(
_xlfn.LET(_xlpm.VD,
CHOOSE(
{1;2;3;4;5;6;7;8;9;10;11;12;13;14;15;16;17;18},
45658,45659,45660,45661,45662,45663,45664,45665,45711,45724,45778,45779,45785,45786,45820,45821,45965,46022),
_xlfn.LET(_xlpm.DD,
MAX(MIN($AX102,EOMONTH(BK$15,0))-MAX($AW102,BK$15),),
_xlfn.IFS(
AND(MONTH($AW102)=MONTH(BK$15),MONTH($AX102)&lt;&gt;MONTH(BK$15)),
NETWORKDAYS.INTL($AW102,$AW102+_xlpm.DD,1,_xlpm.VD),
AND(MONTH($AW102)&lt;&gt;MONTH(BK$15),MONTH($AX102)=MONTH(BK$15)),
NETWORKDAYS.INTL(($AX102)-_xlpm.DD,$AX102,1,_xlpm.VD),
AND(MONTH($AW102)&lt;MONTH(BK$15),MONTH($AX102)&gt;MONTH(BK$15)),
NETWORKDAYS.INTL((EOMONTH(BK$15-1,1))-_xlpm.DD,EOMONTH(BK$15-1,1),1,_xlpm.VD),
AND(MONTH($AW102)=MONTH(BK$15),MONTH($AX102)=MONTH(BK$15)),
NETWORKDAYS.INTL($AW102,$AX102,1,_xlpm.VD)))),0)),
$DH102="месяц",
$DR102*BK102,
$DH102="неделя",
$DR102*BK102/7*(ROUNDUP((DAY(EOMONTH(BK$15,0)))/4,0))),
0)</f>
        <v/>
      </c>
      <c r="EE102" s="125">
        <f>SUM($DS102,$DT102,$DU102,$DV102,$DW102,$DX102,$DY102,$DZ102,$EA102,$EB102,$EC102,$ED102)</f>
        <v/>
      </c>
      <c r="EF102" s="125">
        <f>IFERROR(ROUND($EE102*(1+$EP102),2),0)</f>
        <v/>
      </c>
      <c r="EG102" s="128" t="n">
        <v>1</v>
      </c>
      <c r="EH102" s="126" t="n">
        <v>0</v>
      </c>
      <c r="EI102" s="126">
        <f>ROUND(SUM($EH102:$EH102)*SUM($AB102:$AB102)*$EG102,2)</f>
        <v/>
      </c>
      <c r="EJ102" s="126">
        <f>ROUND($EI102*(1+$EP102),2)</f>
        <v/>
      </c>
      <c r="EK102" s="126" t="n">
        <v>0</v>
      </c>
      <c r="EL102" s="126">
        <f>ROUND(SUM($EK102:$EK102)*SUM($AB102:$AB102)*$EG102,2)</f>
        <v/>
      </c>
      <c r="EM102" s="126">
        <f>ROUND($EL102*(1+$EP102),2)</f>
        <v/>
      </c>
      <c r="EN102" s="126">
        <f>SUM($EE102,$EI102,$EL102)</f>
        <v/>
      </c>
      <c r="EO102" s="126">
        <f>SUM($EF102,$EJ102,$EM102)</f>
        <v/>
      </c>
      <c r="EP102" s="59" t="inlineStr">
        <is>
          <t>20%</t>
        </is>
      </c>
      <c r="EQ102" s="59" t="n"/>
      <c r="ER102" s="60">
        <f t="array" ref="ER102">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MATCH(ES102,
{"AMS";"RussOutdoor";"HD Outdoor";"Ingroup";"IQ";"Ledproduction";"LisChannel";"Logic";"Media-PPL";"NovikovTV | НовиковТВ";"SMA";"SOK";"КрокусТВ | CrocusTV | IndoorTV";"Сити";"ТЯК Москва"},
0)),"")</f>
        <v/>
      </c>
      <c r="ES102" s="60" t="n"/>
      <c r="ET102" s="60">
        <f t="array" ref="ET102">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MATCH(ES102,
{"AMS";"RussOutdoor";"HD Outdoor";"Ingroup";"IQ";"Ledproduction";"LisChannel";"Logic";"Media-PPL";"NovikovTV | НовиковТВ";"SMA";"SOK";"КрокусТВ | CrocusTV | IndoorTV";"Сити";"ТЯК Москва"},
0)),"")</f>
        <v/>
      </c>
      <c r="EU102" s="60" t="n"/>
      <c r="EV102" s="60" t="n"/>
      <c r="EX102" s="110">
        <f t="array" ref="EX102">
($AR102/30
+N("ТРАФИК ПЛОЩАДКИ"))*
(IFERROR(
_xlfn.LET(
_xlpm.GPR,
HLOOKUP($L102,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(MATCH($T102,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IF($Q102="цифровой",_xlpm.GPR/$AG102,_xlpm.GPR/60)),
0)
+N("DWELL TIME"))*
(IF($AB102=0,0,IF($AB102=1,0.3,IF($AB102=2,0.5,IF($AB102&gt;2,1))))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_xlfn.IFS($AC102="да",1.2,$AC102="нет",1)*
_xlfn.IFS($AD102="да",1.2,$AD102="нет",1)*
IF(R102="статический",1,1.2)*
$X102*
INDEX(
{1.2;1;1.2;1.2;1;1.2;1.2;1.2;1.2;1.2;1.2;1;1.2;1.2;1.2;1.2;1;1;1.2;1.2;1.2;1;1;1;1;1.2;1.2;1.2;1.2;1;1;1;1;1.2;1.2;1.2;1.2;1.2;1.2;1.2;1.2;1;1;1.2;1;1;1;1;1.5;1;1;1.5;1.5;1.2},
MATCH($Q102,_xlpm.MI,0)))&gt;{0.02;0.04;0.06;0.1;0.2;0.4;0.6;0.8;1;2;4;6})),
{0;1;2;3;4;5;6;7;8;9;10;11;12},
0)))
+N("КОЭФФИЦИЕНТ КОНТАКТА"))))*
(_xlfn.IFS($X102&lt;0.1,$X102/1000,$X102&gt;25,5.2,AND($X102&gt;=0.1,$X102&lt;=25),(($X102*2+0.1)/10)*($X102/10)))*
IFERROR((_xlfn.LET(
_xlpm.MA,
{0;0.8;0.85;0.9;0.95;1},
_xlpm.MAA,
{0;1;2;3;4;5},
INDEX(_xlpm.MA,MATCH(SUMPRODUCT(--((IF(ROUND(_xlpm.MAA,1)&gt;5,5,ROUND($AB102,1)))&gt;{0;1;2;3;4;5})),_xlpm.MAA,0)))
+N("КОЭФФИЦИЕНТ КОЛ-ВО КОНСТРУКЦИЙ")),1)*
$AB102,0))*
(IF($Q102="цифровой",$AG102/15*$AI102,1)
+N("ДЛЯ ЦИФРЫ"))</f>
        <v/>
      </c>
      <c r="EY102" s="110">
        <f>IFERROR(EX102*AY102,0)</f>
        <v/>
      </c>
      <c r="EZ102" s="131">
        <f>IFERROR(DP102/EY102*1000,0)</f>
        <v/>
      </c>
      <c r="FA102" s="112">
        <f>IFERROR(FC102/FB102,0)</f>
        <v/>
      </c>
      <c r="FB102" s="112">
        <f>IFERROR((FC102/(EY102/FF102*#REF!))*0.825,0)</f>
        <v/>
      </c>
      <c r="FC102" s="112">
        <f>IFERROR(((EX102*30/AR102)*100)/30,0)</f>
        <v/>
      </c>
      <c r="FD102" s="112">
        <f>IFERROR(EY102/G102*100%,0)</f>
        <v/>
      </c>
      <c r="FE102" s="112">
        <f>IFERROR(FD102/FC102*100%,0)</f>
        <v/>
      </c>
      <c r="FF102" s="110">
        <f>IFERROR(AR102/30*AY102,0)</f>
        <v/>
      </c>
    </row>
    <row r="103" ht="13" customHeight="1">
      <c r="A103" s="59" t="n"/>
      <c r="B103" s="60" t="n"/>
      <c r="C103" s="60" t="n"/>
      <c r="D103" s="60">
        <f t="array" ref="D103">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MATCH($E103,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03" s="60">
        <f t="array" ref="E103">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MATCH($F103,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03" s="60" t="inlineStr"/>
      <c r="G103" s="60" t="n"/>
      <c r="H103" s="60">
        <f t="array" ref="H103">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MATCH($I103,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03" s="60" t="n"/>
      <c r="J103" s="60" t="n"/>
      <c r="K103" s="60" t="n"/>
      <c r="L103" s="60" t="n"/>
      <c r="M103" s="60" t="n"/>
      <c r="N103" s="60" t="n"/>
      <c r="O103" s="60" t="n"/>
      <c r="P103" s="60">
        <f t="array" ref="P103">
_xlfn.IFS(
ISNUMBER(MATCH($Q103,{"шелфбаннер","разделитель","монетница","чековая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ISNUMBER(MATCH($Q103,{"LED/LCD","видеокулер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ISNUMBER(MATCH($Q103,{"автомобиль","машина","выставочное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ISNUMBER(MATCH($Q103,{"билборд","лифтовая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ISNUMBER(MATCH($Q103,{"навигация","подвесной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ISNUMBER(MATCH($Q103,{"движущаяся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ISNUMBER(MATCH($Q103,{"каталог","журнал"},)),
"Пресса",
$Q103="","")</f>
        <v/>
      </c>
      <c r="Q103" s="60" t="n"/>
      <c r="R103" s="60">
        <f t="array" ref="R103">
IFERROR(
_xlfn.IFS(
OR(ISNUMBER(MATCH($Q103,{"экспозиция","макет","стенд","автостенд","авто стенд","выставочное пространство","выставочные стенды","модульные выставочные стенды","3Д конструкция","3D конструкция"},)),P103="Экспонирование"),
"нестандартный",
ISNUMBER(MATCH($Q103,{"скроллер","призматрон"},)),
"динамический",
$P103="Видео",
"цифровой",
OR($P103="Пресса",$P103="Щит",$P103="POSm",$P103="Подвес",$P103="Брендирование/оклейка"),
"статический"),"")</f>
        <v/>
      </c>
      <c r="S103" s="59" t="n"/>
      <c r="T103" s="60" t="n"/>
      <c r="U103" s="60" t="n"/>
      <c r="V103" s="60">
        <f>
IF(P103="Видео",
"цифровой постер/ролик",
IF(ISNUMBER(MATCH(Q103,{"короб световой","короб световой | лайтбокс","короб световой | кристалайт","лайтбокс","лайт бокс","кристалайт","LB","lightbox"},)),
"бэклит",
IF(P103="Брендирование/оклейка",
"перфарированная пленка/самоклейка",
IF(P103="Экспонирование",
"под запрос",
IF(P103="Подвес",
"баннер/ткань",
"")))))</f>
        <v/>
      </c>
      <c r="W103" s="59" t="n"/>
      <c r="X103" s="59" t="n"/>
      <c r="Y103" s="59" t="n"/>
      <c r="Z103" s="61" t="n"/>
      <c r="AA103" s="61" t="n"/>
      <c r="AB103" s="61">
        <f>IF(BL103&gt;0,Z103,0)</f>
        <v/>
      </c>
      <c r="AC103" s="59" t="n"/>
      <c r="AD103" s="59" t="n"/>
      <c r="AE103" s="59" t="n"/>
      <c r="AF103" s="59" t="n"/>
      <c r="AG103" s="59" t="n"/>
      <c r="AH103" s="59" t="n"/>
      <c r="AI103" s="59" t="n"/>
      <c r="AJ103" s="59" t="n"/>
      <c r="AK103" s="59" t="n"/>
      <c r="AL103" s="62">
        <f>IFERROR(IF(OR(R103="статический",R103="динамический",R103="нестандартный",R103="",R103=""),"-",IF(AND(AH103="-",AI103="-"),"-",AK103*3600/AH103*AI103)),"-")</f>
        <v/>
      </c>
      <c r="AM103" s="62">
        <f>IFERROR(IF(OR(R103="статический",R103="динамический",R103="",R103="", R103="BTL",R103="нестандартный"),"-",AG103*AI103*AL103/60),"-")</f>
        <v/>
      </c>
      <c r="AN103" s="63">
        <f>IFERROR(IF(AH103="","-",AG103*AI103/AH103),"-")</f>
        <v/>
      </c>
      <c r="AO103" s="59">
        <f>IFERROR(IF(OR($R103="статический",$R103="динамический",$R103="",$R103="",$R103="BTL",$R103="нестандартный"),"-",$AL103*$AY103),"-")</f>
        <v/>
      </c>
      <c r="AP103" s="62">
        <f>IFERROR(IF(OR($R103="статический",$R103="динамический",$R103="",$R103="",$R103="BTL",$R103="нестандартный"),"-",$AM103*AY103),"-")</f>
        <v/>
      </c>
      <c r="AQ103" s="64" t="n"/>
      <c r="AR103" s="61" t="n"/>
      <c r="AS103" s="61" t="n"/>
      <c r="AT103" s="61" t="n"/>
      <c r="AU103" s="65" t="n"/>
      <c r="AV103" s="124">
        <f>IFERROR(DR103/AT103*1000,"n/a")</f>
        <v/>
      </c>
      <c r="AW103" s="67" t="n"/>
      <c r="AX103" s="67" t="n"/>
      <c r="AY103" s="43">
        <f>IFERROR(IF(OR($AW103="",$AX103=""),"",_xlfn.DAYS($AX103+1,$AW103)),"")</f>
        <v/>
      </c>
      <c r="AZ103" s="68">
        <f t="array" ref="AZ103">
_xlfn.LET(_xlpm.COEFF,
IF($AW103+$AX103=0,0,IF(MAX(MIN($AX103,EOMONTH(AZ$15,0))-MAX($AW103,AZ$15)+1,)&gt;0,1,0)),
_xlfn.IFS(
$ES103="LisChannel",
_xlpm.COEFF*
INDEX({1;1;1.2;1.2;1;1;1;1;1.2;1.2;1.2;1.2},
MATCH(MONTH(AZ$15),
{1,2,3,4,5,6,7,8,9,10,11,12})),
CONCATENATE($ES103," ",$L103)="RussOutdoor метро",
_xlpm.COEFF*
INDEX({0.8;0.9;1.1;1.1;1;1;1;1;1.1;1.1;1.1;1.1},
MATCH(MONTH(AZ$15),
{1,2,3,4,5,6,7,8,9,10,11,12})),
$ES103&lt;&gt;"LisChannel",
_xlpm.COEFF,
$ES103&lt;&gt;"RussOutdoor",
_xlpm.COEFF))</f>
        <v/>
      </c>
      <c r="BA103" s="68">
        <f t="array" ref="BA103">
_xlfn.LET(_xlpm.COEFF,
IF($AW103+$AX103=0,0,IF(MAX(MIN($AX103,EOMONTH(BA$15,0))-MAX($AW103,BA$15)+1,)&gt;0,1,0)),
_xlfn.IFS(
$ES103="LisChannel",
_xlpm.COEFF*
INDEX({1;1;1.2;1.2;1;1;1;1;1.2;1.2;1.2;1.2},
MATCH(MONTH(BA$15),
{1,2,3,4,5,6,7,8,9,10,11,12})),
CONCATENATE($ES103," ",$L103)="RussOutdoor метро",
_xlpm.COEFF*
INDEX({0.8;0.9;1.1;1.1;1;1;1;1;1.1;1.1;1.1;1.1},
MATCH(MONTH(BA$15),
{1,2,3,4,5,6,7,8,9,10,11,12})),
$ES103&lt;&gt;"LisChannel",
_xlpm.COEFF,
$ES103&lt;&gt;"RussOutdoor",
_xlpm.COEFF))</f>
        <v/>
      </c>
      <c r="BB103" s="68">
        <f t="array" ref="BB103">
_xlfn.LET(_xlpm.COEFF,
IF($AW103+$AX103=0,0,IF(MAX(MIN($AX103,EOMONTH(BB$15,0))-MAX($AW103,BB$15)+1,)&gt;0,1,0)),
_xlfn.IFS(
$ES103="LisChannel",
_xlpm.COEFF*
INDEX({1;1;1.2;1.2;1;1;1;1;1.2;1.2;1.2;1.2},
MATCH(MONTH(BB$15),
{1,2,3,4,5,6,7,8,9,10,11,12})),
CONCATENATE($ES103," ",$L103)="RussOutdoor метро",
_xlpm.COEFF*
INDEX({0.8;0.9;1.1;1.1;1;1;1;1;1.1;1.1;1.1;1.1},
MATCH(MONTH(BB$15),
{1,2,3,4,5,6,7,8,9,10,11,12})),
$ES103&lt;&gt;"LisChannel",
_xlpm.COEFF,
$ES103&lt;&gt;"RussOutdoor",
_xlpm.COEFF))</f>
        <v/>
      </c>
      <c r="BC103" s="68">
        <f t="array" ref="BC103">
_xlfn.LET(_xlpm.COEFF,
IF($AW103+$AX103=0,0,IF(MAX(MIN($AX103,EOMONTH(BC$15,0))-MAX($AW103,BC$15)+1,)&gt;0,1,0)),
_xlfn.IFS(
$ES103="LisChannel",
_xlpm.COEFF*
INDEX({1;1;1.2;1.2;1;1;1;1;1.2;1.2;1.2;1.2},
MATCH(MONTH(BC$15),
{1,2,3,4,5,6,7,8,9,10,11,12})),
CONCATENATE($ES103," ",$L103)="RussOutdoor метро",
_xlpm.COEFF*
INDEX({0.8;0.9;1.1;1.1;1;1;1;1;1.1;1.1;1.1;1.1},
MATCH(MONTH(BC$15),
{1,2,3,4,5,6,7,8,9,10,11,12})),
$ES103&lt;&gt;"LisChannel",
_xlpm.COEFF,
$ES103&lt;&gt;"RussOutdoor",
_xlpm.COEFF))</f>
        <v/>
      </c>
      <c r="BD103" s="68">
        <f t="array" ref="BD103">
_xlfn.LET(_xlpm.COEFF,
IF($AW103+$AX103=0,0,IF(MAX(MIN($AX103,EOMONTH(BD$15,0))-MAX($AW103,BD$15)+1,)&gt;0,1,0)),
_xlfn.IFS(
$ES103="LisChannel",
_xlpm.COEFF*
INDEX({1;1;1.2;1.2;1;1;1;1;1.2;1.2;1.2;1.2},
MATCH(MONTH(BD$15),
{1,2,3,4,5,6,7,8,9,10,11,12})),
CONCATENATE($ES103," ",$L103)="RussOutdoor метро",
_xlpm.COEFF*
INDEX({0.8;0.9;1.1;1.1;1;1;1;1;1.1;1.1;1.1;1.1},
MATCH(MONTH(BD$15),
{1,2,3,4,5,6,7,8,9,10,11,12})),
$ES103&lt;&gt;"LisChannel",
_xlpm.COEFF,
$ES103&lt;&gt;"RussOutdoor",
_xlpm.COEFF))</f>
        <v/>
      </c>
      <c r="BE103" s="68">
        <f t="array" ref="BE103">
_xlfn.LET(_xlpm.COEFF,
IF($AW103+$AX103=0,0,IF(MAX(MIN($AX103,EOMONTH(BE$15,0))-MAX($AW103,BE$15)+1,)&gt;0,1,0)),
_xlfn.IFS(
$ES103="LisChannel",
_xlpm.COEFF*
INDEX({1;1;1.2;1.2;1;1;1;1;1.2;1.2;1.2;1.2},
MATCH(MONTH(BE$15),
{1,2,3,4,5,6,7,8,9,10,11,12})),
CONCATENATE($ES103," ",$L103)="RussOutdoor метро",
_xlpm.COEFF*
INDEX({0.8;0.9;1.1;1.1;1;1;1;1;1.1;1.1;1.1;1.1},
MATCH(MONTH(BE$15),
{1,2,3,4,5,6,7,8,9,10,11,12})),
$ES103&lt;&gt;"LisChannel",
_xlpm.COEFF,
$ES103&lt;&gt;"RussOutdoor",
_xlpm.COEFF))</f>
        <v/>
      </c>
      <c r="BF103" s="68">
        <f t="array" ref="BF103">
_xlfn.LET(_xlpm.COEFF,
IF($AW103+$AX103=0,0,IF(MAX(MIN($AX103,EOMONTH(BF$15,0))-MAX($AW103,BF$15)+1,)&gt;0,1,0)),
_xlfn.IFS(
$ES103="LisChannel",
_xlpm.COEFF*
INDEX({1;1;1.2;1.2;1;1;1;1;1.2;1.2;1.2;1.2},
MATCH(MONTH(BF$15),
{1,2,3,4,5,6,7,8,9,10,11,12})),
CONCATENATE($ES103," ",$L103)="RussOutdoor метро",
_xlpm.COEFF*
INDEX({0.8;0.9;1.1;1.1;1;1;1;1;1.1;1.1;1.1;1.1},
MATCH(MONTH(BF$15),
{1,2,3,4,5,6,7,8,9,10,11,12})),
$ES103&lt;&gt;"LisChannel",
_xlpm.COEFF,
$ES103&lt;&gt;"RussOutdoor",
_xlpm.COEFF))</f>
        <v/>
      </c>
      <c r="BG103" s="68">
        <f t="array" ref="BG103">
_xlfn.LET(_xlpm.COEFF,
IF($AW103+$AX103=0,0,IF(MAX(MIN($AX103,EOMONTH(BG$15,0))-MAX($AW103,BG$15)+1,)&gt;0,1,0)),
_xlfn.IFS(
$ES103="LisChannel",
_xlpm.COEFF*
INDEX({1;1;1.2;1.2;1;1;1;1;1.2;1.2;1.2;1.2},
MATCH(MONTH(BG$15),
{1,2,3,4,5,6,7,8,9,10,11,12})),
CONCATENATE($ES103," ",$L103)="RussOutdoor метро",
_xlpm.COEFF*
INDEX({0.8;0.9;1.1;1.1;1;1;1;1;1.1;1.1;1.1;1.1},
MATCH(MONTH(BG$15),
{1,2,3,4,5,6,7,8,9,10,11,12})),
$ES103&lt;&gt;"LisChannel",
_xlpm.COEFF,
$ES103&lt;&gt;"RussOutdoor",
_xlpm.COEFF))</f>
        <v/>
      </c>
      <c r="BH103" s="68">
        <f t="array" ref="BH103">
_xlfn.LET(_xlpm.COEFF,
IF($AW103+$AX103=0,0,IF(MAX(MIN($AX103,EOMONTH(BH$15,0))-MAX($AW103,BH$15)+1,)&gt;0,1,0)),
_xlfn.IFS(
$ES103="LisChannel",
_xlpm.COEFF*
INDEX({1;1;1.2;1.2;1;1;1;1;1.2;1.2;1.2;1.2},
MATCH(MONTH(BH$15),
{1,2,3,4,5,6,7,8,9,10,11,12})),
CONCATENATE($ES103," ",$L103)="RussOutdoor метро",
_xlpm.COEFF*
INDEX({0.8;0.9;1.1;1.1;1;1;1;1;1.1;1.1;1.1;1.1},
MATCH(MONTH(BH$15),
{1,2,3,4,5,6,7,8,9,10,11,12})),
$ES103&lt;&gt;"LisChannel",
_xlpm.COEFF,
$ES103&lt;&gt;"RussOutdoor",
_xlpm.COEFF))</f>
        <v/>
      </c>
      <c r="BI103" s="68">
        <f t="array" ref="BI103">
_xlfn.LET(_xlpm.COEFF,
IF($AW103+$AX103=0,0,IF(MAX(MIN($AX103,EOMONTH(BI$15,0))-MAX($AW103,BI$15)+1,)&gt;0,1,0)),
_xlfn.IFS(
$ES103="LisChannel",
_xlpm.COEFF*
INDEX({1;1;1.2;1.2;1;1;1;1;1.2;1.2;1.2;1.2},
MATCH(MONTH(BI$15),
{1,2,3,4,5,6,7,8,9,10,11,12})),
CONCATENATE($ES103," ",$L103)="RussOutdoor метро",
_xlpm.COEFF*
INDEX({0.8;0.9;1.1;1.1;1;1;1;1;1.1;1.1;1.1;1.1},
MATCH(MONTH(BI$15),
{1,2,3,4,5,6,7,8,9,10,11,12})),
$ES103&lt;&gt;"LisChannel",
_xlpm.COEFF,
$ES103&lt;&gt;"RussOutdoor",
_xlpm.COEFF))</f>
        <v/>
      </c>
      <c r="BJ103" s="68">
        <f t="array" ref="BJ103">
_xlfn.LET(_xlpm.COEFF,
IF($AW103+$AX103=0,0,IF(MAX(MIN($AX103,EOMONTH(BJ$15,0))-MAX($AW103,BJ$15)+1,)&gt;0,1,0)),
_xlfn.IFS(
$ES103="LisChannel",
_xlpm.COEFF*
INDEX({1;1;1.2;1.2;1;1;1;1;1.2;1.2;1.2;1.2},
MATCH(MONTH(BJ$15),
{1,2,3,4,5,6,7,8,9,10,11,12})),
CONCATENATE($ES103," ",$L103)="RussOutdoor метро",
_xlpm.COEFF*
INDEX({0.8;0.9;1.1;1.1;1;1;1;1;1.1;1.1;1.1;1.1},
MATCH(MONTH(BJ$15),
{1,2,3,4,5,6,7,8,9,10,11,12})),
$ES103&lt;&gt;"LisChannel",
_xlpm.COEFF,
$ES103&lt;&gt;"RussOutdoor",
_xlpm.COEFF))</f>
        <v/>
      </c>
      <c r="BK103" s="68">
        <f t="array" ref="BK103">
_xlfn.LET(_xlpm.COEFF,
IF($AW103+$AX103=0,0,IF(MAX(MIN($AX103,EOMONTH(BK$15,0))-MAX($AW103,BK$15)+1,)&gt;0,1,0)),
_xlfn.IFS(
$ES103="LisChannel",
_xlpm.COEFF*
INDEX({1;1;1.2;1.2;1;1;1;1;1.2;1.2;1.2;1.2},
MATCH(MONTH(BK$15),
{1,2,3,4,5,6,7,8,9,10,11,12})),
CONCATENATE($ES103," ",$L103)="RussOutdoor метро",
_xlpm.COEFF*
INDEX({0.8;0.9;1.1;1.1;1;1;1;1;1.1;1.1;1.1;1.1},
MATCH(MONTH(BK$15),
{1,2,3,4,5,6,7,8,9,10,11,12})),
$ES103&lt;&gt;"LisChannel",
_xlpm.COEFF,
$ES103&lt;&gt;"RussOutdoor",
_xlpm.COEFF))</f>
        <v/>
      </c>
      <c r="BL103" s="62">
        <f>COUNTIFS($AZ103:$BK103,"&gt;0")</f>
        <v/>
      </c>
      <c r="BM103" s="65" t="n"/>
      <c r="BN103" s="125">
        <f>$DJ103</f>
        <v/>
      </c>
      <c r="BO103" s="63">
        <f>$DQ103</f>
        <v/>
      </c>
      <c r="BP103" s="125">
        <f>
IFERROR(
IF($BL103=0,0,
$BN103*(1-$BO103)),
0)</f>
        <v/>
      </c>
      <c r="BQ103" s="125">
        <f t="array" ref="BQ103">
IFERROR(
_xlfn.IFS(
$DH103="день_1",
$BP103*$BL103/($AX103-$AW103+1)*AZ103*(DAY(EOMONTH(AZ$15,0))),
$DH103="день_2",
$BP103/30*MAX(MIN($AX103,EOMONTH(AZ$15,0))-MAX($AW103,AZ$15)+1,),
$DH103="раб.день",
$BP103/30*(IFERROR(
_xlfn.LET(_xlpm.VD,
CHOOSE(
{1;2;3;4;5;6;7;8;9;10;11;12;13;14;15;16;17;18},
45658,45659,45660,45661,45662,45663,45664,45665,45711,45724,45778,45779,45785,45786,45820,45821,45965,46022),
_xlfn.LET(_xlpm.DD,
MAX(MIN($AX103,EOMONTH(AZ$15,0))-MAX($AW103,AZ$15),),
_xlfn.IFS(
AND(MONTH($AW103)=MONTH(AZ$15),MONTH($AX103)&lt;&gt;MONTH(AZ$15)),
NETWORKDAYS.INTL($AW103,$AW103+_xlpm.DD,1,_xlpm.VD),
AND(MONTH($AW103)&lt;&gt;MONTH(AZ$15),MONTH($AX103)=MONTH(AZ$15)),
NETWORKDAYS.INTL(($AX103)-_xlpm.DD,$AX103,1,_xlpm.VD),
AND(MONTH($AW103)&lt;MONTH(AZ$15),MONTH($AX103)&gt;MONTH(AZ$15)),
NETWORKDAYS.INTL((EOMONTH(AZ$15-1,1))-_xlpm.DD,EOMONTH(AZ$15-1,1),1,_xlpm.VD),
AND(MONTH($AW103)=MONTH(AZ$15),MONTH($AX103)=MONTH(AZ$15)),
NETWORKDAYS.INTL($AW103,$AX103,1,_xlpm.VD)))),0)),
$DH103="месяц",
$BP103*AZ103,
$DH103="неделя",
$BP103*AZ103/7*(ROUNDUP((DAY(EOMONTH(AZ$15,0)))/4,0))),
0)</f>
        <v/>
      </c>
      <c r="BR103" s="125">
        <f t="array" ref="BR103">
IFERROR(
_xlfn.IFS(
$DH103="день_1",
$BP103*$BL103/($AX103-$AW103+1)*BA103*(DAY(EOMONTH(BA$15,0))),
$DH103="день_2",
$BP103/30*MAX(MIN($AX103,EOMONTH(BA$15,0))-MAX($AW103,BA$15)+1,),
$DH103="раб.день",
$BP103/30*(IFERROR(
_xlfn.LET(_xlpm.VD,
CHOOSE(
{1;2;3;4;5;6;7;8;9;10;11;12;13;14;15;16;17;18},
45658,45659,45660,45661,45662,45663,45664,45665,45711,45724,45778,45779,45785,45786,45820,45821,45965,46022),
_xlfn.LET(_xlpm.DD,
MAX(MIN($AX103,EOMONTH(BA$15,0))-MAX($AW103,BA$15),),
_xlfn.IFS(
AND(MONTH($AW103)=MONTH(BA$15),MONTH($AX103)&lt;&gt;MONTH(BA$15)),
NETWORKDAYS.INTL($AW103,$AW103+_xlpm.DD,1,_xlpm.VD),
AND(MONTH($AW103)&lt;&gt;MONTH(BA$15),MONTH($AX103)=MONTH(BA$15)),
NETWORKDAYS.INTL(($AX103)-_xlpm.DD,$AX103,1,_xlpm.VD),
AND(MONTH($AW103)&lt;MONTH(BA$15),MONTH($AX103)&gt;MONTH(BA$15)),
NETWORKDAYS.INTL((EOMONTH(BA$15-1,1))-_xlpm.DD,EOMONTH(BA$15-1,1),1,_xlpm.VD),
AND(MONTH($AW103)=MONTH(BA$15),MONTH($AX103)=MONTH(BA$15)),
NETWORKDAYS.INTL($AW103,$AX103,1,_xlpm.VD)))),0)),
$DH103="месяц",
$BP103*BA103,
$DH103="неделя",
$BP103*BA103/7*(ROUNDUP((DAY(EOMONTH(BA$15,0)))/4,0))),
0)</f>
        <v/>
      </c>
      <c r="BS103" s="125">
        <f t="array" ref="BS103">
IFERROR(
_xlfn.IFS(
$DH103="день_1",
$BP103*$BL103/($AX103-$AW103+1)*BB103*(DAY(EOMONTH(BB$15,0))),
$DH103="день_2",
$BP103/30*MAX(MIN($AX103,EOMONTH(BB$15,0))-MAX($AW103,BB$15)+1,),
$DH103="раб.день",
$BP103/30*(IFERROR(
_xlfn.LET(_xlpm.VD,
CHOOSE(
{1;2;3;4;5;6;7;8;9;10;11;12;13;14;15;16;17;18},
45658,45659,45660,45661,45662,45663,45664,45665,45711,45724,45778,45779,45785,45786,45820,45821,45965,46022),
_xlfn.LET(_xlpm.DD,
MAX(MIN($AX103,EOMONTH(BB$15,0))-MAX($AW103,BB$15),),
_xlfn.IFS(
AND(MONTH($AW103)=MONTH(BB$15),MONTH($AX103)&lt;&gt;MONTH(BB$15)),
NETWORKDAYS.INTL($AW103,$AW103+_xlpm.DD,1,_xlpm.VD),
AND(MONTH($AW103)&lt;&gt;MONTH(BB$15),MONTH($AX103)=MONTH(BB$15)),
NETWORKDAYS.INTL(($AX103)-_xlpm.DD,$AX103,1,_xlpm.VD),
AND(MONTH($AW103)&lt;MONTH(BB$15),MONTH($AX103)&gt;MONTH(BB$15)),
NETWORKDAYS.INTL((EOMONTH(BB$15-1,1))-_xlpm.DD,EOMONTH(BB$15-1,1),1,_xlpm.VD),
AND(MONTH($AW103)=MONTH(BB$15),MONTH($AX103)=MONTH(BB$15)),
NETWORKDAYS.INTL($AW103,$AX103,1,_xlpm.VD)))),0)),
$DH103="месяц",
$BP103*BB103,
$DH103="неделя",
$BP103*BB103/7*(ROUNDUP((DAY(EOMONTH(BB$15,0)))/4,0))),
0)</f>
        <v/>
      </c>
      <c r="BT103" s="125">
        <f t="array" ref="BT103">
IFERROR(
_xlfn.IFS(
$DH103="день_1",
$BP103*$BL103/($AX103-$AW103+1)*BC103*(DAY(EOMONTH(BC$15,0))),
$DH103="день_2",
$BP103/30*MAX(MIN($AX103,EOMONTH(BC$15,0))-MAX($AW103,BC$15)+1,),
$DH103="раб.день",
$BP103/30*(IFERROR(
_xlfn.LET(_xlpm.VD,
CHOOSE(
{1;2;3;4;5;6;7;8;9;10;11;12;13;14;15;16;17;18},
45658,45659,45660,45661,45662,45663,45664,45665,45711,45724,45778,45779,45785,45786,45820,45821,45965,46022),
_xlfn.LET(_xlpm.DD,
MAX(MIN($AX103,EOMONTH(BC$15,0))-MAX($AW103,BC$15),),
_xlfn.IFS(
AND(MONTH($AW103)=MONTH(BC$15),MONTH($AX103)&lt;&gt;MONTH(BC$15)),
NETWORKDAYS.INTL($AW103,$AW103+_xlpm.DD,1,_xlpm.VD),
AND(MONTH($AW103)&lt;&gt;MONTH(BC$15),MONTH($AX103)=MONTH(BC$15)),
NETWORKDAYS.INTL(($AX103)-_xlpm.DD,$AX103,1,_xlpm.VD),
AND(MONTH($AW103)&lt;MONTH(BC$15),MONTH($AX103)&gt;MONTH(BC$15)),
NETWORKDAYS.INTL((EOMONTH(BC$15-1,1))-_xlpm.DD,EOMONTH(BC$15-1,1),1,_xlpm.VD),
AND(MONTH($AW103)=MONTH(BC$15),MONTH($AX103)=MONTH(BC$15)),
NETWORKDAYS.INTL($AW103,$AX103,1,_xlpm.VD)))),0)),
$DH103="месяц",
$BP103*BC103,
$DH103="неделя",
$BP103*BC103/7*(ROUNDUP((DAY(EOMONTH(BC$15,0)))/4,0))),
0)</f>
        <v/>
      </c>
      <c r="BU103" s="125">
        <f t="array" ref="BU103">
IFERROR(
_xlfn.IFS(
$DH103="день_1",
$BP103*$BL103/($AX103-$AW103+1)*BD103*(DAY(EOMONTH(BD$15,0))),
$DH103="день_2",
$BP103/30*MAX(MIN($AX103,EOMONTH(BD$15,0))-MAX($AW103,BD$15)+1,),
$DH103="раб.день",
$BP103/30*(IFERROR(
_xlfn.LET(_xlpm.VD,
CHOOSE(
{1;2;3;4;5;6;7;8;9;10;11;12;13;14;15;16;17;18},
45658,45659,45660,45661,45662,45663,45664,45665,45711,45724,45778,45779,45785,45786,45820,45821,45965,46022),
_xlfn.LET(_xlpm.DD,
MAX(MIN($AX103,EOMONTH(BD$15,0))-MAX($AW103,BD$15),),
_xlfn.IFS(
AND(MONTH($AW103)=MONTH(BD$15),MONTH($AX103)&lt;&gt;MONTH(BD$15)),
NETWORKDAYS.INTL($AW103,$AW103+_xlpm.DD,1,_xlpm.VD),
AND(MONTH($AW103)&lt;&gt;MONTH(BD$15),MONTH($AX103)=MONTH(BD$15)),
NETWORKDAYS.INTL(($AX103)-_xlpm.DD,$AX103,1,_xlpm.VD),
AND(MONTH($AW103)&lt;MONTH(BD$15),MONTH($AX103)&gt;MONTH(BD$15)),
NETWORKDAYS.INTL((EOMONTH(BD$15-1,1))-_xlpm.DD,EOMONTH(BD$15-1,1),1,_xlpm.VD),
AND(MONTH($AW103)=MONTH(BD$15),MONTH($AX103)=MONTH(BD$15)),
NETWORKDAYS.INTL($AW103,$AX103,1,_xlpm.VD)))),0)),
$DH103="месяц",
$BP103*BD103,
$DH103="неделя",
$BP103*BD103/7*(ROUNDUP((DAY(EOMONTH(BD$15,0)))/4,0))),
0)</f>
        <v/>
      </c>
      <c r="BV103" s="125">
        <f t="array" ref="BV103">
IFERROR(
_xlfn.IFS(
$DH103="день_1",
$BP103*$BL103/($AX103-$AW103+1)*BE103*(DAY(EOMONTH(BE$15,0))),
$DH103="день_2",
$BP103/30*MAX(MIN($AX103,EOMONTH(BE$15,0))-MAX($AW103,BE$15)+1,),
$DH103="раб.день",
$BP103/30*(IFERROR(
_xlfn.LET(_xlpm.VD,
CHOOSE(
{1;2;3;4;5;6;7;8;9;10;11;12;13;14;15;16;17;18},
45658,45659,45660,45661,45662,45663,45664,45665,45711,45724,45778,45779,45785,45786,45820,45821,45965,46022),
_xlfn.LET(_xlpm.DD,
MAX(MIN($AX103,EOMONTH(BE$15,0))-MAX($AW103,BE$15),),
_xlfn.IFS(
AND(MONTH($AW103)=MONTH(BE$15),MONTH($AX103)&lt;&gt;MONTH(BE$15)),
NETWORKDAYS.INTL($AW103,$AW103+_xlpm.DD,1,_xlpm.VD),
AND(MONTH($AW103)&lt;&gt;MONTH(BE$15),MONTH($AX103)=MONTH(BE$15)),
NETWORKDAYS.INTL(($AX103)-_xlpm.DD,$AX103,1,_xlpm.VD),
AND(MONTH($AW103)&lt;MONTH(BE$15),MONTH($AX103)&gt;MONTH(BE$15)),
NETWORKDAYS.INTL((EOMONTH(BE$15-1,1))-_xlpm.DD,EOMONTH(BE$15-1,1),1,_xlpm.VD),
AND(MONTH($AW103)=MONTH(BE$15),MONTH($AX103)=MONTH(BE$15)),
NETWORKDAYS.INTL($AW103,$AX103,1,_xlpm.VD)))),0)),
$DH103="месяц",
$BP103*BE103,
$DH103="неделя",
$BP103*BE103/7*(ROUNDUP((DAY(EOMONTH(BE$15,0)))/4,0))),
0)</f>
        <v/>
      </c>
      <c r="BW103" s="125">
        <f t="array" ref="BW103">
IFERROR(
_xlfn.IFS(
$DH103="день_1",
$BP103*$BL103/($AX103-$AW103+1)*BF103*(DAY(EOMONTH(BF$15,0))),
$DH103="день_2",
$BP103/30*MAX(MIN($AX103,EOMONTH(BF$15,0))-MAX($AW103,BF$15)+1,),
$DH103="раб.день",
$BP103/30*(IFERROR(
_xlfn.LET(_xlpm.VD,
CHOOSE(
{1;2;3;4;5;6;7;8;9;10;11;12;13;14;15;16;17;18},
45658,45659,45660,45661,45662,45663,45664,45665,45711,45724,45778,45779,45785,45786,45820,45821,45965,46022),
_xlfn.LET(_xlpm.DD,
MAX(MIN($AX103,EOMONTH(BF$15,0))-MAX($AW103,BF$15),),
_xlfn.IFS(
AND(MONTH($AW103)=MONTH(BF$15),MONTH($AX103)&lt;&gt;MONTH(BF$15)),
NETWORKDAYS.INTL($AW103,$AW103+_xlpm.DD,1,_xlpm.VD),
AND(MONTH($AW103)&lt;&gt;MONTH(BF$15),MONTH($AX103)=MONTH(BF$15)),
NETWORKDAYS.INTL(($AX103)-_xlpm.DD,$AX103,1,_xlpm.VD),
AND(MONTH($AW103)&lt;MONTH(BF$15),MONTH($AX103)&gt;MONTH(BF$15)),
NETWORKDAYS.INTL((EOMONTH(BF$15-1,1))-_xlpm.DD,EOMONTH(BF$15-1,1),1,_xlpm.VD),
AND(MONTH($AW103)=MONTH(BF$15),MONTH($AX103)=MONTH(BF$15)),
NETWORKDAYS.INTL($AW103,$AX103,1,_xlpm.VD)))),0)),
$DH103="месяц",
$BP103*BF103,
$DH103="неделя",
$BP103*BF103/7*(ROUNDUP((DAY(EOMONTH(BF$15,0)))/4,0))),
0)</f>
        <v/>
      </c>
      <c r="BX103" s="125">
        <f t="array" ref="BX103">
IFERROR(
_xlfn.IFS(
$DH103="день_1",
$BP103*$BL103/($AX103-$AW103+1)*BG103*(DAY(EOMONTH(BG$15,0))),
$DH103="день_2",
$BP103/30*MAX(MIN($AX103,EOMONTH(BG$15,0))-MAX($AW103,BG$15)+1,),
$DH103="раб.день",
$BP103/30*(IFERROR(
_xlfn.LET(_xlpm.VD,
CHOOSE(
{1;2;3;4;5;6;7;8;9;10;11;12;13;14;15;16;17;18},
45658,45659,45660,45661,45662,45663,45664,45665,45711,45724,45778,45779,45785,45786,45820,45821,45965,46022),
_xlfn.LET(_xlpm.DD,
MAX(MIN($AX103,EOMONTH(BG$15,0))-MAX($AW103,BG$15),),
_xlfn.IFS(
AND(MONTH($AW103)=MONTH(BG$15),MONTH($AX103)&lt;&gt;MONTH(BG$15)),
NETWORKDAYS.INTL($AW103,$AW103+_xlpm.DD,1,_xlpm.VD),
AND(MONTH($AW103)&lt;&gt;MONTH(BG$15),MONTH($AX103)=MONTH(BG$15)),
NETWORKDAYS.INTL(($AX103)-_xlpm.DD,$AX103,1,_xlpm.VD),
AND(MONTH($AW103)&lt;MONTH(BG$15),MONTH($AX103)&gt;MONTH(BG$15)),
NETWORKDAYS.INTL((EOMONTH(BG$15-1,1))-_xlpm.DD,EOMONTH(BG$15-1,1),1,_xlpm.VD),
AND(MONTH($AW103)=MONTH(BG$15),MONTH($AX103)=MONTH(BG$15)),
NETWORKDAYS.INTL($AW103,$AX103,1,_xlpm.VD)))),0)),
$DH103="месяц",
$BP103*BG103,
$DH103="неделя",
$BP103*BG103/7*(ROUNDUP((DAY(EOMONTH(BG$15,0)))/4,0))),
0)</f>
        <v/>
      </c>
      <c r="BY103" s="125">
        <f t="array" ref="BY103">
IFERROR(
_xlfn.IFS(
$DH103="день_1",
$BP103*$BL103/($AX103-$AW103+1)*BH103*(DAY(EOMONTH(BH$15,0))),
$DH103="день_2",
$BP103/30*MAX(MIN($AX103,EOMONTH(BH$15,0))-MAX($AW103,BH$15)+1,),
$DH103="раб.день",
$BP103/30*(IFERROR(
_xlfn.LET(_xlpm.VD,
CHOOSE(
{1;2;3;4;5;6;7;8;9;10;11;12;13;14;15;16;17;18},
45658,45659,45660,45661,45662,45663,45664,45665,45711,45724,45778,45779,45785,45786,45820,45821,45965,46022),
_xlfn.LET(_xlpm.DD,
MAX(MIN($AX103,EOMONTH(BH$15,0))-MAX($AW103,BH$15),),
_xlfn.IFS(
AND(MONTH($AW103)=MONTH(BH$15),MONTH($AX103)&lt;&gt;MONTH(BH$15)),
NETWORKDAYS.INTL($AW103,$AW103+_xlpm.DD,1,_xlpm.VD),
AND(MONTH($AW103)&lt;&gt;MONTH(BH$15),MONTH($AX103)=MONTH(BH$15)),
NETWORKDAYS.INTL(($AX103)-_xlpm.DD,$AX103,1,_xlpm.VD),
AND(MONTH($AW103)&lt;MONTH(BH$15),MONTH($AX103)&gt;MONTH(BH$15)),
NETWORKDAYS.INTL((EOMONTH(BH$15-1,1))-_xlpm.DD,EOMONTH(BH$15-1,1),1,_xlpm.VD),
AND(MONTH($AW103)=MONTH(BH$15),MONTH($AX103)=MONTH(BH$15)),
NETWORKDAYS.INTL($AW103,$AX103,1,_xlpm.VD)))),0)),
$DH103="месяц",
$BP103*BH103,
$DH103="неделя",
$BP103*BH103/7*(ROUNDUP((DAY(EOMONTH(BH$15,0)))/4,0))),
0)</f>
        <v/>
      </c>
      <c r="BZ103" s="125">
        <f t="array" ref="BZ103">
IFERROR(
_xlfn.IFS(
$DH103="день_1",
$BP103*$BL103/($AX103-$AW103+1)*BI103*(DAY(EOMONTH(BI$15,0))),
$DH103="день_2",
$BP103/30*MAX(MIN($AX103,EOMONTH(BI$15,0))-MAX($AW103,BI$15)+1,),
$DH103="раб.день",
$BP103/30*(IFERROR(
_xlfn.LET(_xlpm.VD,
CHOOSE(
{1;2;3;4;5;6;7;8;9;10;11;12;13;14;15;16;17;18},
45658,45659,45660,45661,45662,45663,45664,45665,45711,45724,45778,45779,45785,45786,45820,45821,45965,46022),
_xlfn.LET(_xlpm.DD,
MAX(MIN($AX103,EOMONTH(BI$15,0))-MAX($AW103,BI$15),),
_xlfn.IFS(
AND(MONTH($AW103)=MONTH(BI$15),MONTH($AX103)&lt;&gt;MONTH(BI$15)),
NETWORKDAYS.INTL($AW103,$AW103+_xlpm.DD,1,_xlpm.VD),
AND(MONTH($AW103)&lt;&gt;MONTH(BI$15),MONTH($AX103)=MONTH(BI$15)),
NETWORKDAYS.INTL(($AX103)-_xlpm.DD,$AX103,1,_xlpm.VD),
AND(MONTH($AW103)&lt;MONTH(BI$15),MONTH($AX103)&gt;MONTH(BI$15)),
NETWORKDAYS.INTL((EOMONTH(BI$15-1,1))-_xlpm.DD,EOMONTH(BI$15-1,1),1,_xlpm.VD),
AND(MONTH($AW103)=MONTH(BI$15),MONTH($AX103)=MONTH(BI$15)),
NETWORKDAYS.INTL($AW103,$AX103,1,_xlpm.VD)))),0)),
$DH103="месяц",
$BP103*BI103,
$DH103="неделя",
$BP103*BI103/7*(ROUNDUP((DAY(EOMONTH(BI$15,0)))/4,0))),
0)</f>
        <v/>
      </c>
      <c r="CA103" s="125">
        <f t="array" ref="CA103">
IFERROR(
_xlfn.IFS(
$DH103="день_1",
$BP103*$BL103/($AX103-$AW103+1)*BJ103*(DAY(EOMONTH(BJ$15,0))),
$DH103="день_2",
$BP103/30*MAX(MIN($AX103,EOMONTH(BJ$15,0))-MAX($AW103,BJ$15)+1,),
$DH103="раб.день",
$BP103/30*(IFERROR(
_xlfn.LET(_xlpm.VD,
CHOOSE(
{1;2;3;4;5;6;7;8;9;10;11;12;13;14;15;16;17;18},
45658,45659,45660,45661,45662,45663,45664,45665,45711,45724,45778,45779,45785,45786,45820,45821,45965,46022),
_xlfn.LET(_xlpm.DD,
MAX(MIN($AX103,EOMONTH(BJ$15,0))-MAX($AW103,BJ$15),),
_xlfn.IFS(
AND(MONTH($AW103)=MONTH(BJ$15),MONTH($AX103)&lt;&gt;MONTH(BJ$15)),
NETWORKDAYS.INTL($AW103,$AW103+_xlpm.DD,1,_xlpm.VD),
AND(MONTH($AW103)&lt;&gt;MONTH(BJ$15),MONTH($AX103)=MONTH(BJ$15)),
NETWORKDAYS.INTL(($AX103)-_xlpm.DD,$AX103,1,_xlpm.VD),
AND(MONTH($AW103)&lt;MONTH(BJ$15),MONTH($AX103)&gt;MONTH(BJ$15)),
NETWORKDAYS.INTL((EOMONTH(BJ$15-1,1))-_xlpm.DD,EOMONTH(BJ$15-1,1),1,_xlpm.VD),
AND(MONTH($AW103)=MONTH(BJ$15),MONTH($AX103)=MONTH(BJ$15)),
NETWORKDAYS.INTL($AW103,$AX103,1,_xlpm.VD)))),0)),
$DH103="месяц",
$BP103*BJ103,
$DH103="неделя",
$BP103*BJ103/7*(ROUNDUP((DAY(EOMONTH(BJ$15,0)))/4,0))),
0)</f>
        <v/>
      </c>
      <c r="CB103" s="125">
        <f t="array" ref="CB103">
IFERROR(
_xlfn.IFS(
$DH103="день_1",
$BP103*$BL103/($AX103-$AW103+1)*BK103*(DAY(EOMONTH(BK$15,0))),
$DH103="день_2",
$BP103/30*MAX(MIN($AX103,EOMONTH(BK$15,0))-MAX($AW103,BK$15)+1,),
$DH103="раб.день",
$BP103/30*(IFERROR(
_xlfn.LET(_xlpm.VD,
CHOOSE(
{1;2;3;4;5;6;7;8;9;10;11;12;13;14;15;16;17;18},
45658,45659,45660,45661,45662,45663,45664,45665,45711,45724,45778,45779,45785,45786,45820,45821,45965,46022),
_xlfn.LET(_xlpm.DD,
MAX(MIN($AX103,EOMONTH(BK$15,0))-MAX($AW103,BK$15),),
_xlfn.IFS(
AND(MONTH($AW103)=MONTH(BK$15),MONTH($AX103)&lt;&gt;MONTH(BK$15)),
NETWORKDAYS.INTL($AW103,$AW103+_xlpm.DD,1,_xlpm.VD),
AND(MONTH($AW103)&lt;&gt;MONTH(BK$15),MONTH($AX103)=MONTH(BK$15)),
NETWORKDAYS.INTL(($AX103)-_xlpm.DD,$AX103,1,_xlpm.VD),
AND(MONTH($AW103)&lt;MONTH(BK$15),MONTH($AX103)&gt;MONTH(BK$15)),
NETWORKDAYS.INTL((EOMONTH(BK$15-1,1))-_xlpm.DD,EOMONTH(BK$15-1,1),1,_xlpm.VD),
AND(MONTH($AW103)=MONTH(BK$15),MONTH($AX103)=MONTH(BK$15)),
NETWORKDAYS.INTL($AW103,$AX103,1,_xlpm.VD)))),0)),
$DH103="месяц",
$BP103*BK103,
$DH103="неделя",
$BP103*BK103/7*(ROUNDUP((DAY(EOMONTH(BK$15,0)))/4,0))),
0)</f>
        <v/>
      </c>
      <c r="CC103" s="125">
        <f>SUM($BQ103:$CB103)</f>
        <v/>
      </c>
      <c r="CD103" s="126">
        <f>SUM($EH103:$EH103)</f>
        <v/>
      </c>
      <c r="CE103" s="126">
        <f>$CD103*$AB103</f>
        <v/>
      </c>
      <c r="CF103" s="126">
        <f>SUM($EK103:$EK103)</f>
        <v/>
      </c>
      <c r="CG103" s="126">
        <f>$CF103*$AB103</f>
        <v/>
      </c>
      <c r="CH103" s="126">
        <f>SUM($CC103,$CE103,$CG103)</f>
        <v/>
      </c>
      <c r="CI103" s="126">
        <f>$CH103*(1+$CM103)</f>
        <v/>
      </c>
      <c r="CJ103" s="127" t="n">
        <v>0</v>
      </c>
      <c r="CK103" s="126">
        <f>SUM($CH103:$CH103)*(1+$CJ103)</f>
        <v/>
      </c>
      <c r="CL103" s="126">
        <f>SUM($CH103:$CH103)*(1+$CM103)</f>
        <v/>
      </c>
      <c r="CM103" s="59" t="inlineStr">
        <is>
          <t>20%</t>
        </is>
      </c>
      <c r="CN103" s="59" t="n"/>
      <c r="CO103" s="72" t="n"/>
      <c r="CP103" s="59" t="n"/>
      <c r="CQ103" s="73" t="n"/>
      <c r="CR103" s="73" t="n"/>
      <c r="CS103" s="73" t="n"/>
      <c r="CT103" s="72" t="n"/>
      <c r="CU103" s="79" t="inlineStr">
        <is>
          <t> </t>
        </is>
      </c>
      <c r="CV103" s="60" t="n"/>
      <c r="CW103" s="60" t="n"/>
      <c r="CX103" s="60" t="n"/>
      <c r="CY103" s="127">
        <f>IFERROR(($CC103-$EE103)/($EE103/(1-$DQ103)),0)</f>
        <v/>
      </c>
      <c r="CZ103" s="127">
        <f>IFERROR(1-$EI103/($CE103),0)</f>
        <v/>
      </c>
      <c r="DA103" s="127">
        <f>IFERROR(1-$EL103/($CG103),0)</f>
        <v/>
      </c>
      <c r="DB103" s="126">
        <f>ROUND(IFERROR(($CI103/(1+$CM103)-$EN103),0),2)</f>
        <v/>
      </c>
      <c r="DC103" s="128" t="n"/>
      <c r="DD103" s="125" t="n"/>
      <c r="DE103" s="75" t="n">
        <v>0</v>
      </c>
      <c r="DF103" s="128" t="n"/>
      <c r="DG103" s="125">
        <f>IF($DC103=0,0,$DD103*($DC103*100%-$DE103*$DF103))*SUM($AB103:$AB103)</f>
        <v/>
      </c>
      <c r="DH103" s="129" t="inlineStr">
        <is>
          <t>месяц</t>
        </is>
      </c>
      <c r="DI103" s="130">
        <f t="array" ref="DI103">IFERROR(
IF($ES103="LisChannel",
(ROUND(((INDEX({174.625;153.888888888889;130.972222222222},MATCH($AI103,{2;3;4}),0))*$AG103*$AI103),2)),0),0)</f>
        <v/>
      </c>
      <c r="DJ103" s="130">
        <f>
_xlfn.LET(_xlpm.X,
IFERROR(
IF($ES103="НовиковТВ",
(_xlfn.LET(_xlpm.NTV,
_xlfn.LET(_xlpm.MIN,350000,
IF(SUMIFS($DI:$DI,$ES:$ES,"НовиковТВ")&lt;=_xlpm.MIN,
(SUMIFS($DI:$DI,$ES:$ES,"НовиковТВ")/(COUNTIFS($ES:$ES,"НовиковТВ")))*_xlpm.MIN/SUMIFS($DI:$DI,$ES:$ES,"НовиковТВ"),
DI103)),
_xlpm.NTV+$DG103/(1-(1-(_xlpm.NTV)*(1-$DL103)*(1-$DM103)*(1-$DN103)*(1-$DO103)*(1-$DP103)/_xlpm.NTV))))/(1+$EP103),
$DI103+$DG103/(1-(1-($DI103)*(1-$DL103)*(1-$DM103)*(1-$DN103)*(1-$DO103)*(1-$DP103)/$DI103))),
0),
_xlpm.X*(1+$CM103)*(1+$CW103)-_xlpm.X*(1+$CM103)+_xlpm.X)</f>
        <v/>
      </c>
      <c r="DK103" s="125" t="inlineStr">
        <is>
          <t>послед.</t>
        </is>
      </c>
      <c r="DL103" s="63" t="n">
        <v>0</v>
      </c>
      <c r="DM103" s="63" t="n">
        <v>0</v>
      </c>
      <c r="DN103" s="63" t="n">
        <v>0</v>
      </c>
      <c r="DO103" s="63" t="n">
        <v>0</v>
      </c>
      <c r="DP103" s="63" t="n">
        <v>0</v>
      </c>
      <c r="DQ103" s="63">
        <f t="array" ref="DQ103">IFERROR(_xlfn.IFS(
$DK103="послед.",1-(1-$DL103)*(1-$DM103)*(1-$DN103)*(1-$DO103)*(1-$DP103),
$DK103="сумм.",$DL103+$DM103+$DN103+$DO103+$DP103),
0)</f>
        <v/>
      </c>
      <c r="DR103" s="125">
        <f t="array" ref="DR103">
IFERROR(
_xlfn.IFS(
$BL103=0,
0,
$BL103&gt;0,
_xlfn.IFS($DK103="послед.",
$DJ103*(1-$DL103)*(1-$DM103)*(1-$DN103)*(1-$DO103)*(1-$DP103),
$DK103="сумм.",
$DJ103*(1-($DL103+$DM103+$DN103+$DO103+$DP103)))),0)</f>
        <v/>
      </c>
      <c r="DS103" s="125">
        <f t="array" ref="DS103">
IFERROR(_xlfn.IFS(
$DH103="день_1",
$DR103*$BL103/($AX103-$AW103+1)*AZ103*(DAY(EOMONTH(AZ$15,0))),
$DH103="день_2",
$DR103/30*MAX(MIN($AX103,EOMONTH(AZ$15,0))-MAX($AW103,AZ$15)+1,),
$DH103="раб.день",
$DR103/30*(IFERROR(
_xlfn.LET(_xlpm.VD,
CHOOSE(
{1;2;3;4;5;6;7;8;9;10;11;12;13;14;15;16;17;18},
45658,45659,45660,45661,45662,45663,45664,45665,45711,45724,45778,45779,45785,45786,45820,45821,45965,46022),
_xlfn.LET(_xlpm.DD,
MAX(MIN($AX103,EOMONTH(AZ$15,0))-MAX($AW103,AZ$15),),
_xlfn.IFS(
AND(MONTH($AW103)=MONTH(AZ$15),MONTH($AX103)&lt;&gt;MONTH(AZ$15)),
NETWORKDAYS.INTL($AW103,$AW103+_xlpm.DD,1,_xlpm.VD),
AND(MONTH($AW103)&lt;&gt;MONTH(AZ$15),MONTH($AX103)=MONTH(AZ$15)),
NETWORKDAYS.INTL(($AX103)-_xlpm.DD,$AX103,1,_xlpm.VD),
AND(MONTH($AW103)&lt;MONTH(AZ$15),MONTH($AX103)&gt;MONTH(AZ$15)),
NETWORKDAYS.INTL((EOMONTH(AZ$15-1,1))-_xlpm.DD,EOMONTH(AZ$15-1,1),1,_xlpm.VD),
AND(MONTH($AW103)=MONTH(AZ$15),MONTH($AX103)=MONTH(AZ$15)),
NETWORKDAYS.INTL($AW103,$AX103,1,_xlpm.VD)))),0)),
$DH103="месяц",
$DR103*AZ103,
$DH103="неделя",
$DR103*AZ103/7*(ROUNDUP((DAY(EOMONTH(AZ$15,0)))/4,0))),
0)</f>
        <v/>
      </c>
      <c r="DT103" s="125">
        <f t="array" ref="DT103">
IFERROR(_xlfn.IFS(
$DH103="день_1",
$DR103*$BL103/($AX103-$AW103+1)*BA103*(DAY(EOMONTH(BA$15,0))),
$DH103="день_2",
$DR103/30*MAX(MIN($AX103,EOMONTH(BA$15,0))-MAX($AW103,BA$15)+1,),
$DH103="раб.день",
$DR103/30*(IFERROR(
_xlfn.LET(_xlpm.VD,
CHOOSE(
{1;2;3;4;5;6;7;8;9;10;11;12;13;14;15;16;17;18},
45658,45659,45660,45661,45662,45663,45664,45665,45711,45724,45778,45779,45785,45786,45820,45821,45965,46022),
_xlfn.LET(_xlpm.DD,
MAX(MIN($AX103,EOMONTH(BA$15,0))-MAX($AW103,BA$15),),
_xlfn.IFS(
AND(MONTH($AW103)=MONTH(BA$15),MONTH($AX103)&lt;&gt;MONTH(BA$15)),
NETWORKDAYS.INTL($AW103,$AW103+_xlpm.DD,1,_xlpm.VD),
AND(MONTH($AW103)&lt;&gt;MONTH(BA$15),MONTH($AX103)=MONTH(BA$15)),
NETWORKDAYS.INTL(($AX103)-_xlpm.DD,$AX103,1,_xlpm.VD),
AND(MONTH($AW103)&lt;MONTH(BA$15),MONTH($AX103)&gt;MONTH(BA$15)),
NETWORKDAYS.INTL((EOMONTH(BA$15-1,1))-_xlpm.DD,EOMONTH(BA$15-1,1),1,_xlpm.VD),
AND(MONTH($AW103)=MONTH(BA$15),MONTH($AX103)=MONTH(BA$15)),
NETWORKDAYS.INTL($AW103,$AX103,1,_xlpm.VD)))),0)),
$DH103="месяц",
$DR103*BA103,
$DH103="неделя",
$DR103*BA103/7*(ROUNDUP((DAY(EOMONTH(BA$15,0)))/4,0))),
0)</f>
        <v/>
      </c>
      <c r="DU103" s="125">
        <f t="array" ref="DU103">
IFERROR(_xlfn.IFS(
$DH103="день_1",
$DR103*$BL103/($AX103-$AW103+1)*BB103*(DAY(EOMONTH(BB$15,0))),
$DH103="день_2",
$DR103/30*MAX(MIN($AX103,EOMONTH(BB$15,0))-MAX($AW103,BB$15)+1,),
$DH103="раб.день",
$DR103/30*(IFERROR(
_xlfn.LET(_xlpm.VD,
CHOOSE(
{1;2;3;4;5;6;7;8;9;10;11;12;13;14;15;16;17;18},
45658,45659,45660,45661,45662,45663,45664,45665,45711,45724,45778,45779,45785,45786,45820,45821,45965,46022),
_xlfn.LET(_xlpm.DD,
MAX(MIN($AX103,EOMONTH(BB$15,0))-MAX($AW103,BB$15),),
_xlfn.IFS(
AND(MONTH($AW103)=MONTH(BB$15),MONTH($AX103)&lt;&gt;MONTH(BB$15)),
NETWORKDAYS.INTL($AW103,$AW103+_xlpm.DD,1,_xlpm.VD),
AND(MONTH($AW103)&lt;&gt;MONTH(BB$15),MONTH($AX103)=MONTH(BB$15)),
NETWORKDAYS.INTL(($AX103)-_xlpm.DD,$AX103,1,_xlpm.VD),
AND(MONTH($AW103)&lt;MONTH(BB$15),MONTH($AX103)&gt;MONTH(BB$15)),
NETWORKDAYS.INTL((EOMONTH(BB$15-1,1))-_xlpm.DD,EOMONTH(BB$15-1,1),1,_xlpm.VD),
AND(MONTH($AW103)=MONTH(BB$15),MONTH($AX103)=MONTH(BB$15)),
NETWORKDAYS.INTL($AW103,$AX103,1,_xlpm.VD)))),0)),
$DH103="месяц",
$DR103*BB103,
$DH103="неделя",
$DR103*BB103/7*(ROUNDUP((DAY(EOMONTH(BB$15,0)))/4,0))),
0)</f>
        <v/>
      </c>
      <c r="DV103" s="125">
        <f t="array" ref="DV103">
IFERROR(_xlfn.IFS(
$DH103="день_1",
$DR103*$BL103/($AX103-$AW103+1)*BC103*(DAY(EOMONTH(BC$15,0))),
$DH103="день_2",
$DR103/30*MAX(MIN($AX103,EOMONTH(BC$15,0))-MAX($AW103,BC$15)+1,),
$DH103="раб.день",
$DR103/30*(IFERROR(
_xlfn.LET(_xlpm.VD,
CHOOSE(
{1;2;3;4;5;6;7;8;9;10;11;12;13;14;15;16;17;18},
45658,45659,45660,45661,45662,45663,45664,45665,45711,45724,45778,45779,45785,45786,45820,45821,45965,46022),
_xlfn.LET(_xlpm.DD,
MAX(MIN($AX103,EOMONTH(BC$15,0))-MAX($AW103,BC$15),),
_xlfn.IFS(
AND(MONTH($AW103)=MONTH(BC$15),MONTH($AX103)&lt;&gt;MONTH(BC$15)),
NETWORKDAYS.INTL($AW103,$AW103+_xlpm.DD,1,_xlpm.VD),
AND(MONTH($AW103)&lt;&gt;MONTH(BC$15),MONTH($AX103)=MONTH(BC$15)),
NETWORKDAYS.INTL(($AX103)-_xlpm.DD,$AX103,1,_xlpm.VD),
AND(MONTH($AW103)&lt;MONTH(BC$15),MONTH($AX103)&gt;MONTH(BC$15)),
NETWORKDAYS.INTL((EOMONTH(BC$15-1,1))-_xlpm.DD,EOMONTH(BC$15-1,1),1,_xlpm.VD),
AND(MONTH($AW103)=MONTH(BC$15),MONTH($AX103)=MONTH(BC$15)),
NETWORKDAYS.INTL($AW103,$AX103,1,_xlpm.VD)))),0)),
$DH103="месяц",
$DR103*BC103,
$DH103="неделя",
$DR103*BC103/7*(ROUNDUP((DAY(EOMONTH(BC$15,0)))/4,0))),
0)</f>
        <v/>
      </c>
      <c r="DW103" s="125">
        <f t="array" ref="DW103">
IFERROR(_xlfn.IFS(
$DH103="день_1",
$DR103*$BL103/($AX103-$AW103+1)*BD103*(DAY(EOMONTH(BD$15,0))),
$DH103="день_2",
$DR103/30*MAX(MIN($AX103,EOMONTH(BD$15,0))-MAX($AW103,BD$15)+1,),
$DH103="раб.день",
$DR103/30*(IFERROR(
_xlfn.LET(_xlpm.VD,
CHOOSE(
{1;2;3;4;5;6;7;8;9;10;11;12;13;14;15;16;17;18},
45658,45659,45660,45661,45662,45663,45664,45665,45711,45724,45778,45779,45785,45786,45820,45821,45965,46022),
_xlfn.LET(_xlpm.DD,
MAX(MIN($AX103,EOMONTH(BD$15,0))-MAX($AW103,BD$15),),
_xlfn.IFS(
AND(MONTH($AW103)=MONTH(BD$15),MONTH($AX103)&lt;&gt;MONTH(BD$15)),
NETWORKDAYS.INTL($AW103,$AW103+_xlpm.DD,1,_xlpm.VD),
AND(MONTH($AW103)&lt;&gt;MONTH(BD$15),MONTH($AX103)=MONTH(BD$15)),
NETWORKDAYS.INTL(($AX103)-_xlpm.DD,$AX103,1,_xlpm.VD),
AND(MONTH($AW103)&lt;MONTH(BD$15),MONTH($AX103)&gt;MONTH(BD$15)),
NETWORKDAYS.INTL((EOMONTH(BD$15-1,1))-_xlpm.DD,EOMONTH(BD$15-1,1),1,_xlpm.VD),
AND(MONTH($AW103)=MONTH(BD$15),MONTH($AX103)=MONTH(BD$15)),
NETWORKDAYS.INTL($AW103,$AX103,1,_xlpm.VD)))),0)),
$DH103="месяц",
$DR103*BD103,
$DH103="неделя",
$DR103*BD103/7*(ROUNDUP((DAY(EOMONTH(BD$15,0)))/4,0))),
0)</f>
        <v/>
      </c>
      <c r="DX103" s="125">
        <f t="array" ref="DX103">
IFERROR(_xlfn.IFS(
$DH103="день_1",
$DR103*$BL103/($AX103-$AW103+1)*BE103*(DAY(EOMONTH(BE$15,0))),
$DH103="день_2",
$DR103/30*MAX(MIN($AX103,EOMONTH(BE$15,0))-MAX($AW103,BE$15)+1,),
$DH103="раб.день",
$DR103/30*(IFERROR(
_xlfn.LET(_xlpm.VD,
CHOOSE(
{1;2;3;4;5;6;7;8;9;10;11;12;13;14;15;16;17;18},
45658,45659,45660,45661,45662,45663,45664,45665,45711,45724,45778,45779,45785,45786,45820,45821,45965,46022),
_xlfn.LET(_xlpm.DD,
MAX(MIN($AX103,EOMONTH(BE$15,0))-MAX($AW103,BE$15),),
_xlfn.IFS(
AND(MONTH($AW103)=MONTH(BE$15),MONTH($AX103)&lt;&gt;MONTH(BE$15)),
NETWORKDAYS.INTL($AW103,$AW103+_xlpm.DD,1,_xlpm.VD),
AND(MONTH($AW103)&lt;&gt;MONTH(BE$15),MONTH($AX103)=MONTH(BE$15)),
NETWORKDAYS.INTL(($AX103)-_xlpm.DD,$AX103,1,_xlpm.VD),
AND(MONTH($AW103)&lt;MONTH(BE$15),MONTH($AX103)&gt;MONTH(BE$15)),
NETWORKDAYS.INTL((EOMONTH(BE$15-1,1))-_xlpm.DD,EOMONTH(BE$15-1,1),1,_xlpm.VD),
AND(MONTH($AW103)=MONTH(BE$15),MONTH($AX103)=MONTH(BE$15)),
NETWORKDAYS.INTL($AW103,$AX103,1,_xlpm.VD)))),0)),
$DH103="месяц",
$DR103*BE103,
$DH103="неделя",
$DR103*BE103/7*(ROUNDUP((DAY(EOMONTH(BE$15,0)))/4,0))),
0)</f>
        <v/>
      </c>
      <c r="DY103" s="125">
        <f t="array" ref="DY103">
IFERROR(_xlfn.IFS(
$DH103="день_1",
$DR103*$BL103/($AX103-$AW103+1)*BF103*(DAY(EOMONTH(BF$15,0))),
$DH103="день_2",
$DR103/30*MAX(MIN($AX103,EOMONTH(BF$15,0))-MAX($AW103,BF$15)+1,),
$DH103="раб.день",
$DR103/30*(IFERROR(
_xlfn.LET(_xlpm.VD,
CHOOSE(
{1;2;3;4;5;6;7;8;9;10;11;12;13;14;15;16;17;18},
45658,45659,45660,45661,45662,45663,45664,45665,45711,45724,45778,45779,45785,45786,45820,45821,45965,46022),
_xlfn.LET(_xlpm.DD,
MAX(MIN($AX103,EOMONTH(BF$15,0))-MAX($AW103,BF$15),),
_xlfn.IFS(
AND(MONTH($AW103)=MONTH(BF$15),MONTH($AX103)&lt;&gt;MONTH(BF$15)),
NETWORKDAYS.INTL($AW103,$AW103+_xlpm.DD,1,_xlpm.VD),
AND(MONTH($AW103)&lt;&gt;MONTH(BF$15),MONTH($AX103)=MONTH(BF$15)),
NETWORKDAYS.INTL(($AX103)-_xlpm.DD,$AX103,1,_xlpm.VD),
AND(MONTH($AW103)&lt;MONTH(BF$15),MONTH($AX103)&gt;MONTH(BF$15)),
NETWORKDAYS.INTL((EOMONTH(BF$15-1,1))-_xlpm.DD,EOMONTH(BF$15-1,1),1,_xlpm.VD),
AND(MONTH($AW103)=MONTH(BF$15),MONTH($AX103)=MONTH(BF$15)),
NETWORKDAYS.INTL($AW103,$AX103,1,_xlpm.VD)))),0)),
$DH103="месяц",
$DR103*BF103,
$DH103="неделя",
$DR103*BF103/7*(ROUNDUP((DAY(EOMONTH(BF$15,0)))/4,0))),
0)</f>
        <v/>
      </c>
      <c r="DZ103" s="125">
        <f t="array" ref="DZ103">
IFERROR(_xlfn.IFS(
$DH103="день_1",
$DR103*$BL103/($AX103-$AW103+1)*BG103*(DAY(EOMONTH(BG$15,0))),
$DH103="день_2",
$DR103/30*MAX(MIN($AX103,EOMONTH(BG$15,0))-MAX($AW103,BG$15)+1,),
$DH103="раб.день",
$DR103/30*(IFERROR(
_xlfn.LET(_xlpm.VD,
CHOOSE(
{1;2;3;4;5;6;7;8;9;10;11;12;13;14;15;16;17;18},
45658,45659,45660,45661,45662,45663,45664,45665,45711,45724,45778,45779,45785,45786,45820,45821,45965,46022),
_xlfn.LET(_xlpm.DD,
MAX(MIN($AX103,EOMONTH(BG$15,0))-MAX($AW103,BG$15),),
_xlfn.IFS(
AND(MONTH($AW103)=MONTH(BG$15),MONTH($AX103)&lt;&gt;MONTH(BG$15)),
NETWORKDAYS.INTL($AW103,$AW103+_xlpm.DD,1,_xlpm.VD),
AND(MONTH($AW103)&lt;&gt;MONTH(BG$15),MONTH($AX103)=MONTH(BG$15)),
NETWORKDAYS.INTL(($AX103)-_xlpm.DD,$AX103,1,_xlpm.VD),
AND(MONTH($AW103)&lt;MONTH(BG$15),MONTH($AX103)&gt;MONTH(BG$15)),
NETWORKDAYS.INTL((EOMONTH(BG$15-1,1))-_xlpm.DD,EOMONTH(BG$15-1,1),1,_xlpm.VD),
AND(MONTH($AW103)=MONTH(BG$15),MONTH($AX103)=MONTH(BG$15)),
NETWORKDAYS.INTL($AW103,$AX103,1,_xlpm.VD)))),0)),
$DH103="месяц",
$DR103*BG103,
$DH103="неделя",
$DR103*BG103/7*(ROUNDUP((DAY(EOMONTH(BG$15,0)))/4,0))),
0)</f>
        <v/>
      </c>
      <c r="EA103" s="125">
        <f t="array" ref="EA103">
IFERROR(_xlfn.IFS(
$DH103="день_1",
$DR103*$BL103/($AX103-$AW103+1)*BH103*(DAY(EOMONTH(BH$15,0))),
$DH103="день_2",
$DR103/30*MAX(MIN($AX103,EOMONTH(BH$15,0))-MAX($AW103,BH$15)+1,),
$DH103="раб.день",
$DR103/30*(IFERROR(
_xlfn.LET(_xlpm.VD,
CHOOSE(
{1;2;3;4;5;6;7;8;9;10;11;12;13;14;15;16;17;18},
45658,45659,45660,45661,45662,45663,45664,45665,45711,45724,45778,45779,45785,45786,45820,45821,45965,46022),
_xlfn.LET(_xlpm.DD,
MAX(MIN($AX103,EOMONTH(BH$15,0))-MAX($AW103,BH$15),),
_xlfn.IFS(
AND(MONTH($AW103)=MONTH(BH$15),MONTH($AX103)&lt;&gt;MONTH(BH$15)),
NETWORKDAYS.INTL($AW103,$AW103+_xlpm.DD,1,_xlpm.VD),
AND(MONTH($AW103)&lt;&gt;MONTH(BH$15),MONTH($AX103)=MONTH(BH$15)),
NETWORKDAYS.INTL(($AX103)-_xlpm.DD,$AX103,1,_xlpm.VD),
AND(MONTH($AW103)&lt;MONTH(BH$15),MONTH($AX103)&gt;MONTH(BH$15)),
NETWORKDAYS.INTL((EOMONTH(BH$15-1,1))-_xlpm.DD,EOMONTH(BH$15-1,1),1,_xlpm.VD),
AND(MONTH($AW103)=MONTH(BH$15),MONTH($AX103)=MONTH(BH$15)),
NETWORKDAYS.INTL($AW103,$AX103,1,_xlpm.VD)))),0)),
$DH103="месяц",
$DR103*BH103,
$DH103="неделя",
$DR103*BH103/7*(ROUNDUP((DAY(EOMONTH(BH$15,0)))/4,0))),
0)</f>
        <v/>
      </c>
      <c r="EB103" s="125">
        <f t="array" ref="EB103">
IFERROR(_xlfn.IFS(
$DH103="день_1",
$DR103*$BL103/($AX103-$AW103+1)*BI103*(DAY(EOMONTH(BI$15,0))),
$DH103="день_2",
$DR103/30*MAX(MIN($AX103,EOMONTH(BI$15,0))-MAX($AW103,BI$15)+1,),
$DH103="раб.день",
$DR103/30*(IFERROR(
_xlfn.LET(_xlpm.VD,
CHOOSE(
{1;2;3;4;5;6;7;8;9;10;11;12;13;14;15;16;17;18},
45658,45659,45660,45661,45662,45663,45664,45665,45711,45724,45778,45779,45785,45786,45820,45821,45965,46022),
_xlfn.LET(_xlpm.DD,
MAX(MIN($AX103,EOMONTH(BI$15,0))-MAX($AW103,BI$15),),
_xlfn.IFS(
AND(MONTH($AW103)=MONTH(BI$15),MONTH($AX103)&lt;&gt;MONTH(BI$15)),
NETWORKDAYS.INTL($AW103,$AW103+_xlpm.DD,1,_xlpm.VD),
AND(MONTH($AW103)&lt;&gt;MONTH(BI$15),MONTH($AX103)=MONTH(BI$15)),
NETWORKDAYS.INTL(($AX103)-_xlpm.DD,$AX103,1,_xlpm.VD),
AND(MONTH($AW103)&lt;MONTH(BI$15),MONTH($AX103)&gt;MONTH(BI$15)),
NETWORKDAYS.INTL((EOMONTH(BI$15-1,1))-_xlpm.DD,EOMONTH(BI$15-1,1),1,_xlpm.VD),
AND(MONTH($AW103)=MONTH(BI$15),MONTH($AX103)=MONTH(BI$15)),
NETWORKDAYS.INTL($AW103,$AX103,1,_xlpm.VD)))),0)),
$DH103="месяц",
$DR103*BI103,
$DH103="неделя",
$DR103*BI103/7*(ROUNDUP((DAY(EOMONTH(BI$15,0)))/4,0))),
0)</f>
        <v/>
      </c>
      <c r="EC103" s="125">
        <f t="array" ref="EC103">
IFERROR(_xlfn.IFS(
$DH103="день_1",
$DR103*$BL103/($AX103-$AW103+1)*BJ103*(DAY(EOMONTH(BJ$15,0))),
$DH103="день_2",
$DR103/30*MAX(MIN($AX103,EOMONTH(BJ$15,0))-MAX($AW103,BJ$15)+1,),
$DH103="раб.день",
$DR103/30*(IFERROR(
_xlfn.LET(_xlpm.VD,
CHOOSE(
{1;2;3;4;5;6;7;8;9;10;11;12;13;14;15;16;17;18},
45658,45659,45660,45661,45662,45663,45664,45665,45711,45724,45778,45779,45785,45786,45820,45821,45965,46022),
_xlfn.LET(_xlpm.DD,
MAX(MIN($AX103,EOMONTH(BJ$15,0))-MAX($AW103,BJ$15),),
_xlfn.IFS(
AND(MONTH($AW103)=MONTH(BJ$15),MONTH($AX103)&lt;&gt;MONTH(BJ$15)),
NETWORKDAYS.INTL($AW103,$AW103+_xlpm.DD,1,_xlpm.VD),
AND(MONTH($AW103)&lt;&gt;MONTH(BJ$15),MONTH($AX103)=MONTH(BJ$15)),
NETWORKDAYS.INTL(($AX103)-_xlpm.DD,$AX103,1,_xlpm.VD),
AND(MONTH($AW103)&lt;MONTH(BJ$15),MONTH($AX103)&gt;MONTH(BJ$15)),
NETWORKDAYS.INTL((EOMONTH(BJ$15-1,1))-_xlpm.DD,EOMONTH(BJ$15-1,1),1,_xlpm.VD),
AND(MONTH($AW103)=MONTH(BJ$15),MONTH($AX103)=MONTH(BJ$15)),
NETWORKDAYS.INTL($AW103,$AX103,1,_xlpm.VD)))),0)),
$DH103="месяц",
$DR103*BJ103,
$DH103="неделя",
$DR103*BJ103/7*(ROUNDUP((DAY(EOMONTH(BJ$15,0)))/4,0))),
0)</f>
        <v/>
      </c>
      <c r="ED103" s="125">
        <f t="array" ref="ED103">
IFERROR(_xlfn.IFS(
$DH103="день_1",
$DR103*$BL103/($AX103-$AW103+1)*BK103*(DAY(EOMONTH(BK$15,0))),
$DH103="день_2",
$DR103/30*MAX(MIN($AX103,EOMONTH(BK$15,0))-MAX($AW103,BK$15)+1,),
$DH103="раб.день",
$DR103/30*(IFERROR(
_xlfn.LET(_xlpm.VD,
CHOOSE(
{1;2;3;4;5;6;7;8;9;10;11;12;13;14;15;16;17;18},
45658,45659,45660,45661,45662,45663,45664,45665,45711,45724,45778,45779,45785,45786,45820,45821,45965,46022),
_xlfn.LET(_xlpm.DD,
MAX(MIN($AX103,EOMONTH(BK$15,0))-MAX($AW103,BK$15),),
_xlfn.IFS(
AND(MONTH($AW103)=MONTH(BK$15),MONTH($AX103)&lt;&gt;MONTH(BK$15)),
NETWORKDAYS.INTL($AW103,$AW103+_xlpm.DD,1,_xlpm.VD),
AND(MONTH($AW103)&lt;&gt;MONTH(BK$15),MONTH($AX103)=MONTH(BK$15)),
NETWORKDAYS.INTL(($AX103)-_xlpm.DD,$AX103,1,_xlpm.VD),
AND(MONTH($AW103)&lt;MONTH(BK$15),MONTH($AX103)&gt;MONTH(BK$15)),
NETWORKDAYS.INTL((EOMONTH(BK$15-1,1))-_xlpm.DD,EOMONTH(BK$15-1,1),1,_xlpm.VD),
AND(MONTH($AW103)=MONTH(BK$15),MONTH($AX103)=MONTH(BK$15)),
NETWORKDAYS.INTL($AW103,$AX103,1,_xlpm.VD)))),0)),
$DH103="месяц",
$DR103*BK103,
$DH103="неделя",
$DR103*BK103/7*(ROUNDUP((DAY(EOMONTH(BK$15,0)))/4,0))),
0)</f>
        <v/>
      </c>
      <c r="EE103" s="125">
        <f>SUM($DS103,$DT103,$DU103,$DV103,$DW103,$DX103,$DY103,$DZ103,$EA103,$EB103,$EC103,$ED103)</f>
        <v/>
      </c>
      <c r="EF103" s="125">
        <f>IFERROR(ROUND($EE103*(1+$EP103),2),0)</f>
        <v/>
      </c>
      <c r="EG103" s="128" t="n">
        <v>1</v>
      </c>
      <c r="EH103" s="126" t="n">
        <v>0</v>
      </c>
      <c r="EI103" s="126">
        <f>ROUND(SUM($EH103:$EH103)*SUM($AB103:$AB103)*$EG103,2)</f>
        <v/>
      </c>
      <c r="EJ103" s="126">
        <f>ROUND($EI103*(1+$EP103),2)</f>
        <v/>
      </c>
      <c r="EK103" s="126" t="n">
        <v>0</v>
      </c>
      <c r="EL103" s="126">
        <f>ROUND(SUM($EK103:$EK103)*SUM($AB103:$AB103)*$EG103,2)</f>
        <v/>
      </c>
      <c r="EM103" s="126">
        <f>ROUND($EL103*(1+$EP103),2)</f>
        <v/>
      </c>
      <c r="EN103" s="126">
        <f>SUM($EE103,$EI103,$EL103)</f>
        <v/>
      </c>
      <c r="EO103" s="126">
        <f>SUM($EF103,$EJ103,$EM103)</f>
        <v/>
      </c>
      <c r="EP103" s="59" t="inlineStr">
        <is>
          <t>20%</t>
        </is>
      </c>
      <c r="EQ103" s="59" t="n"/>
      <c r="ER103" s="60">
        <f t="array" ref="ER103">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MATCH(ES103,
{"AMS";"RussOutdoor";"HD Outdoor";"Ingroup";"IQ";"Ledproduction";"LisChannel";"Logic";"Media-PPL";"NovikovTV | НовиковТВ";"SMA";"SOK";"КрокусТВ | CrocusTV | IndoorTV";"Сити";"ТЯК Москва"},
0)),"")</f>
        <v/>
      </c>
      <c r="ES103" s="60" t="n"/>
      <c r="ET103" s="60">
        <f t="array" ref="ET103">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MATCH(ES103,
{"AMS";"RussOutdoor";"HD Outdoor";"Ingroup";"IQ";"Ledproduction";"LisChannel";"Logic";"Media-PPL";"NovikovTV | НовиковТВ";"SMA";"SOK";"КрокусТВ | CrocusTV | IndoorTV";"Сити";"ТЯК Москва"},
0)),"")</f>
        <v/>
      </c>
      <c r="EU103" s="60" t="n"/>
      <c r="EV103" s="60" t="n"/>
      <c r="EX103" s="110">
        <f t="array" ref="EX103">
($AR103/30
+N("ТРАФИК ПЛОЩАДКИ"))*
(IFERROR(
_xlfn.LET(
_xlpm.GPR,
HLOOKUP($L103,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(MATCH($T103,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IF($Q103="цифровой",_xlpm.GPR/$AG103,_xlpm.GPR/60)),
0)
+N("DWELL TIME"))*
(IF($AB103=0,0,IF($AB103=1,0.3,IF($AB103=2,0.5,IF($AB103&gt;2,1))))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_xlfn.IFS($AC103="да",1.2,$AC103="нет",1)*
_xlfn.IFS($AD103="да",1.2,$AD103="нет",1)*
IF(R103="статический",1,1.2)*
$X103*
INDEX(
{1.2;1;1.2;1.2;1;1.2;1.2;1.2;1.2;1.2;1.2;1;1.2;1.2;1.2;1.2;1;1;1.2;1.2;1.2;1;1;1;1;1.2;1.2;1.2;1.2;1;1;1;1;1.2;1.2;1.2;1.2;1.2;1.2;1.2;1.2;1;1;1.2;1;1;1;1;1.5;1;1;1.5;1.5;1.2},
MATCH($Q103,_xlpm.MI,0)))&gt;{0.02;0.04;0.06;0.1;0.2;0.4;0.6;0.8;1;2;4;6})),
{0;1;2;3;4;5;6;7;8;9;10;11;12},
0)))
+N("КОЭФФИЦИЕНТ КОНТАКТА"))))*
(_xlfn.IFS($X103&lt;0.1,$X103/1000,$X103&gt;25,5.2,AND($X103&gt;=0.1,$X103&lt;=25),(($X103*2+0.1)/10)*($X103/10)))*
IFERROR((_xlfn.LET(
_xlpm.MA,
{0;0.8;0.85;0.9;0.95;1},
_xlpm.MAA,
{0;1;2;3;4;5},
INDEX(_xlpm.MA,MATCH(SUMPRODUCT(--((IF(ROUND(_xlpm.MAA,1)&gt;5,5,ROUND($AB103,1)))&gt;{0;1;2;3;4;5})),_xlpm.MAA,0)))
+N("КОЭФФИЦИЕНТ КОЛ-ВО КОНСТРУКЦИЙ")),1)*
$AB103,0))*
(IF($Q103="цифровой",$AG103/15*$AI103,1)
+N("ДЛЯ ЦИФРЫ"))</f>
        <v/>
      </c>
      <c r="EY103" s="110">
        <f>IFERROR(EX103*AY103,0)</f>
        <v/>
      </c>
      <c r="EZ103" s="131">
        <f>IFERROR(DP103/EY103*1000,0)</f>
        <v/>
      </c>
      <c r="FA103" s="112">
        <f>IFERROR(FC103/FB103,0)</f>
        <v/>
      </c>
      <c r="FB103" s="112">
        <f>IFERROR((FC103/(EY103/FF103*#REF!))*0.825,0)</f>
        <v/>
      </c>
      <c r="FC103" s="112">
        <f>IFERROR(((EX103*30/AR103)*100)/30,0)</f>
        <v/>
      </c>
      <c r="FD103" s="112">
        <f>IFERROR(EY103/G103*100%,0)</f>
        <v/>
      </c>
      <c r="FE103" s="112">
        <f>IFERROR(FD103/FC103*100%,0)</f>
        <v/>
      </c>
      <c r="FF103" s="110">
        <f>IFERROR(AR103/30*AY103,0)</f>
        <v/>
      </c>
    </row>
    <row r="104" ht="13" customHeight="1">
      <c r="A104" s="59" t="n"/>
      <c r="B104" s="60" t="n"/>
      <c r="C104" s="60" t="n"/>
      <c r="D104" s="60">
        <f t="array" ref="D104">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MATCH($E104,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04" s="60">
        <f t="array" ref="E104">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MATCH($F104,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04" s="60" t="inlineStr"/>
      <c r="G104" s="60" t="n"/>
      <c r="H104" s="60">
        <f t="array" ref="H104">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MATCH($I104,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04" s="60" t="n"/>
      <c r="J104" s="60" t="n"/>
      <c r="K104" s="60" t="n"/>
      <c r="L104" s="60" t="n"/>
      <c r="M104" s="60" t="n"/>
      <c r="N104" s="60" t="n"/>
      <c r="O104" s="60" t="n"/>
      <c r="P104" s="60">
        <f t="array" ref="P104">
_xlfn.IFS(
ISNUMBER(MATCH($Q104,{"шелфбаннер","разделитель","монетница","чековая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ISNUMBER(MATCH($Q104,{"LED/LCD","видеокулер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ISNUMBER(MATCH($Q104,{"автомобиль","машина","выставочное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ISNUMBER(MATCH($Q104,{"билборд","лифтовая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ISNUMBER(MATCH($Q104,{"навигация","подвесной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ISNUMBER(MATCH($Q104,{"движущаяся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ISNUMBER(MATCH($Q104,{"каталог","журнал"},)),
"Пресса",
$Q104="","")</f>
        <v/>
      </c>
      <c r="Q104" s="60" t="n"/>
      <c r="R104" s="60">
        <f t="array" ref="R104">
IFERROR(
_xlfn.IFS(
OR(ISNUMBER(MATCH($Q104,{"экспозиция","макет","стенд","автостенд","авто стенд","выставочное пространство","выставочные стенды","модульные выставочные стенды","3Д конструкция","3D конструкция"},)),P104="Экспонирование"),
"нестандартный",
ISNUMBER(MATCH($Q104,{"скроллер","призматрон"},)),
"динамический",
$P104="Видео",
"цифровой",
OR($P104="Пресса",$P104="Щит",$P104="POSm",$P104="Подвес",$P104="Брендирование/оклейка"),
"статический"),"")</f>
        <v/>
      </c>
      <c r="S104" s="59" t="n"/>
      <c r="T104" s="60" t="n"/>
      <c r="U104" s="60" t="n"/>
      <c r="V104" s="60">
        <f>
IF(P104="Видео",
"цифровой постер/ролик",
IF(ISNUMBER(MATCH(Q104,{"короб световой","короб световой | лайтбокс","короб световой | кристалайт","лайтбокс","лайт бокс","кристалайт","LB","lightbox"},)),
"бэклит",
IF(P104="Брендирование/оклейка",
"перфарированная пленка/самоклейка",
IF(P104="Экспонирование",
"под запрос",
IF(P104="Подвес",
"баннер/ткань",
"")))))</f>
        <v/>
      </c>
      <c r="W104" s="59" t="n"/>
      <c r="X104" s="59" t="n"/>
      <c r="Y104" s="59" t="n"/>
      <c r="Z104" s="61" t="n"/>
      <c r="AA104" s="61" t="n"/>
      <c r="AB104" s="61">
        <f>IF(BL104&gt;0,Z104,0)</f>
        <v/>
      </c>
      <c r="AC104" s="59" t="n"/>
      <c r="AD104" s="59" t="n"/>
      <c r="AE104" s="59" t="n"/>
      <c r="AF104" s="59" t="n"/>
      <c r="AG104" s="59" t="n"/>
      <c r="AH104" s="59" t="n"/>
      <c r="AI104" s="59" t="n"/>
      <c r="AJ104" s="59" t="n"/>
      <c r="AK104" s="59" t="n"/>
      <c r="AL104" s="62">
        <f>IFERROR(IF(OR(R104="статический",R104="динамический",R104="нестандартный",R104="",R104=""),"-",IF(AND(AH104="-",AI104="-"),"-",AK104*3600/AH104*AI104)),"-")</f>
        <v/>
      </c>
      <c r="AM104" s="62">
        <f>IFERROR(IF(OR(R104="статический",R104="динамический",R104="",R104="", R104="BTL",R104="нестандартный"),"-",AG104*AI104*AL104/60),"-")</f>
        <v/>
      </c>
      <c r="AN104" s="63">
        <f>IFERROR(IF(AH104="","-",AG104*AI104/AH104),"-")</f>
        <v/>
      </c>
      <c r="AO104" s="59">
        <f>IFERROR(IF(OR($R104="статический",$R104="динамический",$R104="",$R104="",$R104="BTL",$R104="нестандартный"),"-",$AL104*$AY104),"-")</f>
        <v/>
      </c>
      <c r="AP104" s="62">
        <f>IFERROR(IF(OR($R104="статический",$R104="динамический",$R104="",$R104="",$R104="BTL",$R104="нестандартный"),"-",$AM104*AY104),"-")</f>
        <v/>
      </c>
      <c r="AQ104" s="64" t="n"/>
      <c r="AR104" s="61" t="n"/>
      <c r="AS104" s="61" t="n"/>
      <c r="AT104" s="61" t="n"/>
      <c r="AU104" s="65" t="n"/>
      <c r="AV104" s="124">
        <f>IFERROR(DR104/AT104*1000,"n/a")</f>
        <v/>
      </c>
      <c r="AW104" s="67" t="n"/>
      <c r="AX104" s="67" t="n"/>
      <c r="AY104" s="43">
        <f>IFERROR(IF(OR($AW104="",$AX104=""),"",_xlfn.DAYS($AX104+1,$AW104)),"")</f>
        <v/>
      </c>
      <c r="AZ104" s="68">
        <f t="array" ref="AZ104">
_xlfn.LET(_xlpm.COEFF,
IF($AW104+$AX104=0,0,IF(MAX(MIN($AX104,EOMONTH(AZ$15,0))-MAX($AW104,AZ$15)+1,)&gt;0,1,0)),
_xlfn.IFS(
$ES104="LisChannel",
_xlpm.COEFF*
INDEX({1;1;1.2;1.2;1;1;1;1;1.2;1.2;1.2;1.2},
MATCH(MONTH(AZ$15),
{1,2,3,4,5,6,7,8,9,10,11,12})),
CONCATENATE($ES104," ",$L104)="RussOutdoor метро",
_xlpm.COEFF*
INDEX({0.8;0.9;1.1;1.1;1;1;1;1;1.1;1.1;1.1;1.1},
MATCH(MONTH(AZ$15),
{1,2,3,4,5,6,7,8,9,10,11,12})),
$ES104&lt;&gt;"LisChannel",
_xlpm.COEFF,
$ES104&lt;&gt;"RussOutdoor",
_xlpm.COEFF))</f>
        <v/>
      </c>
      <c r="BA104" s="68">
        <f t="array" ref="BA104">
_xlfn.LET(_xlpm.COEFF,
IF($AW104+$AX104=0,0,IF(MAX(MIN($AX104,EOMONTH(BA$15,0))-MAX($AW104,BA$15)+1,)&gt;0,1,0)),
_xlfn.IFS(
$ES104="LisChannel",
_xlpm.COEFF*
INDEX({1;1;1.2;1.2;1;1;1;1;1.2;1.2;1.2;1.2},
MATCH(MONTH(BA$15),
{1,2,3,4,5,6,7,8,9,10,11,12})),
CONCATENATE($ES104," ",$L104)="RussOutdoor метро",
_xlpm.COEFF*
INDEX({0.8;0.9;1.1;1.1;1;1;1;1;1.1;1.1;1.1;1.1},
MATCH(MONTH(BA$15),
{1,2,3,4,5,6,7,8,9,10,11,12})),
$ES104&lt;&gt;"LisChannel",
_xlpm.COEFF,
$ES104&lt;&gt;"RussOutdoor",
_xlpm.COEFF))</f>
        <v/>
      </c>
      <c r="BB104" s="68">
        <f t="array" ref="BB104">
_xlfn.LET(_xlpm.COEFF,
IF($AW104+$AX104=0,0,IF(MAX(MIN($AX104,EOMONTH(BB$15,0))-MAX($AW104,BB$15)+1,)&gt;0,1,0)),
_xlfn.IFS(
$ES104="LisChannel",
_xlpm.COEFF*
INDEX({1;1;1.2;1.2;1;1;1;1;1.2;1.2;1.2;1.2},
MATCH(MONTH(BB$15),
{1,2,3,4,5,6,7,8,9,10,11,12})),
CONCATENATE($ES104," ",$L104)="RussOutdoor метро",
_xlpm.COEFF*
INDEX({0.8;0.9;1.1;1.1;1;1;1;1;1.1;1.1;1.1;1.1},
MATCH(MONTH(BB$15),
{1,2,3,4,5,6,7,8,9,10,11,12})),
$ES104&lt;&gt;"LisChannel",
_xlpm.COEFF,
$ES104&lt;&gt;"RussOutdoor",
_xlpm.COEFF))</f>
        <v/>
      </c>
      <c r="BC104" s="68">
        <f t="array" ref="BC104">
_xlfn.LET(_xlpm.COEFF,
IF($AW104+$AX104=0,0,IF(MAX(MIN($AX104,EOMONTH(BC$15,0))-MAX($AW104,BC$15)+1,)&gt;0,1,0)),
_xlfn.IFS(
$ES104="LisChannel",
_xlpm.COEFF*
INDEX({1;1;1.2;1.2;1;1;1;1;1.2;1.2;1.2;1.2},
MATCH(MONTH(BC$15),
{1,2,3,4,5,6,7,8,9,10,11,12})),
CONCATENATE($ES104," ",$L104)="RussOutdoor метро",
_xlpm.COEFF*
INDEX({0.8;0.9;1.1;1.1;1;1;1;1;1.1;1.1;1.1;1.1},
MATCH(MONTH(BC$15),
{1,2,3,4,5,6,7,8,9,10,11,12})),
$ES104&lt;&gt;"LisChannel",
_xlpm.COEFF,
$ES104&lt;&gt;"RussOutdoor",
_xlpm.COEFF))</f>
        <v/>
      </c>
      <c r="BD104" s="68">
        <f t="array" ref="BD104">
_xlfn.LET(_xlpm.COEFF,
IF($AW104+$AX104=0,0,IF(MAX(MIN($AX104,EOMONTH(BD$15,0))-MAX($AW104,BD$15)+1,)&gt;0,1,0)),
_xlfn.IFS(
$ES104="LisChannel",
_xlpm.COEFF*
INDEX({1;1;1.2;1.2;1;1;1;1;1.2;1.2;1.2;1.2},
MATCH(MONTH(BD$15),
{1,2,3,4,5,6,7,8,9,10,11,12})),
CONCATENATE($ES104," ",$L104)="RussOutdoor метро",
_xlpm.COEFF*
INDEX({0.8;0.9;1.1;1.1;1;1;1;1;1.1;1.1;1.1;1.1},
MATCH(MONTH(BD$15),
{1,2,3,4,5,6,7,8,9,10,11,12})),
$ES104&lt;&gt;"LisChannel",
_xlpm.COEFF,
$ES104&lt;&gt;"RussOutdoor",
_xlpm.COEFF))</f>
        <v/>
      </c>
      <c r="BE104" s="68">
        <f t="array" ref="BE104">
_xlfn.LET(_xlpm.COEFF,
IF($AW104+$AX104=0,0,IF(MAX(MIN($AX104,EOMONTH(BE$15,0))-MAX($AW104,BE$15)+1,)&gt;0,1,0)),
_xlfn.IFS(
$ES104="LisChannel",
_xlpm.COEFF*
INDEX({1;1;1.2;1.2;1;1;1;1;1.2;1.2;1.2;1.2},
MATCH(MONTH(BE$15),
{1,2,3,4,5,6,7,8,9,10,11,12})),
CONCATENATE($ES104," ",$L104)="RussOutdoor метро",
_xlpm.COEFF*
INDEX({0.8;0.9;1.1;1.1;1;1;1;1;1.1;1.1;1.1;1.1},
MATCH(MONTH(BE$15),
{1,2,3,4,5,6,7,8,9,10,11,12})),
$ES104&lt;&gt;"LisChannel",
_xlpm.COEFF,
$ES104&lt;&gt;"RussOutdoor",
_xlpm.COEFF))</f>
        <v/>
      </c>
      <c r="BF104" s="68">
        <f t="array" ref="BF104">
_xlfn.LET(_xlpm.COEFF,
IF($AW104+$AX104=0,0,IF(MAX(MIN($AX104,EOMONTH(BF$15,0))-MAX($AW104,BF$15)+1,)&gt;0,1,0)),
_xlfn.IFS(
$ES104="LisChannel",
_xlpm.COEFF*
INDEX({1;1;1.2;1.2;1;1;1;1;1.2;1.2;1.2;1.2},
MATCH(MONTH(BF$15),
{1,2,3,4,5,6,7,8,9,10,11,12})),
CONCATENATE($ES104," ",$L104)="RussOutdoor метро",
_xlpm.COEFF*
INDEX({0.8;0.9;1.1;1.1;1;1;1;1;1.1;1.1;1.1;1.1},
MATCH(MONTH(BF$15),
{1,2,3,4,5,6,7,8,9,10,11,12})),
$ES104&lt;&gt;"LisChannel",
_xlpm.COEFF,
$ES104&lt;&gt;"RussOutdoor",
_xlpm.COEFF))</f>
        <v/>
      </c>
      <c r="BG104" s="68">
        <f t="array" ref="BG104">
_xlfn.LET(_xlpm.COEFF,
IF($AW104+$AX104=0,0,IF(MAX(MIN($AX104,EOMONTH(BG$15,0))-MAX($AW104,BG$15)+1,)&gt;0,1,0)),
_xlfn.IFS(
$ES104="LisChannel",
_xlpm.COEFF*
INDEX({1;1;1.2;1.2;1;1;1;1;1.2;1.2;1.2;1.2},
MATCH(MONTH(BG$15),
{1,2,3,4,5,6,7,8,9,10,11,12})),
CONCATENATE($ES104," ",$L104)="RussOutdoor метро",
_xlpm.COEFF*
INDEX({0.8;0.9;1.1;1.1;1;1;1;1;1.1;1.1;1.1;1.1},
MATCH(MONTH(BG$15),
{1,2,3,4,5,6,7,8,9,10,11,12})),
$ES104&lt;&gt;"LisChannel",
_xlpm.COEFF,
$ES104&lt;&gt;"RussOutdoor",
_xlpm.COEFF))</f>
        <v/>
      </c>
      <c r="BH104" s="68">
        <f t="array" ref="BH104">
_xlfn.LET(_xlpm.COEFF,
IF($AW104+$AX104=0,0,IF(MAX(MIN($AX104,EOMONTH(BH$15,0))-MAX($AW104,BH$15)+1,)&gt;0,1,0)),
_xlfn.IFS(
$ES104="LisChannel",
_xlpm.COEFF*
INDEX({1;1;1.2;1.2;1;1;1;1;1.2;1.2;1.2;1.2},
MATCH(MONTH(BH$15),
{1,2,3,4,5,6,7,8,9,10,11,12})),
CONCATENATE($ES104," ",$L104)="RussOutdoor метро",
_xlpm.COEFF*
INDEX({0.8;0.9;1.1;1.1;1;1;1;1;1.1;1.1;1.1;1.1},
MATCH(MONTH(BH$15),
{1,2,3,4,5,6,7,8,9,10,11,12})),
$ES104&lt;&gt;"LisChannel",
_xlpm.COEFF,
$ES104&lt;&gt;"RussOutdoor",
_xlpm.COEFF))</f>
        <v/>
      </c>
      <c r="BI104" s="68">
        <f t="array" ref="BI104">
_xlfn.LET(_xlpm.COEFF,
IF($AW104+$AX104=0,0,IF(MAX(MIN($AX104,EOMONTH(BI$15,0))-MAX($AW104,BI$15)+1,)&gt;0,1,0)),
_xlfn.IFS(
$ES104="LisChannel",
_xlpm.COEFF*
INDEX({1;1;1.2;1.2;1;1;1;1;1.2;1.2;1.2;1.2},
MATCH(MONTH(BI$15),
{1,2,3,4,5,6,7,8,9,10,11,12})),
CONCATENATE($ES104," ",$L104)="RussOutdoor метро",
_xlpm.COEFF*
INDEX({0.8;0.9;1.1;1.1;1;1;1;1;1.1;1.1;1.1;1.1},
MATCH(MONTH(BI$15),
{1,2,3,4,5,6,7,8,9,10,11,12})),
$ES104&lt;&gt;"LisChannel",
_xlpm.COEFF,
$ES104&lt;&gt;"RussOutdoor",
_xlpm.COEFF))</f>
        <v/>
      </c>
      <c r="BJ104" s="68">
        <f t="array" ref="BJ104">
_xlfn.LET(_xlpm.COEFF,
IF($AW104+$AX104=0,0,IF(MAX(MIN($AX104,EOMONTH(BJ$15,0))-MAX($AW104,BJ$15)+1,)&gt;0,1,0)),
_xlfn.IFS(
$ES104="LisChannel",
_xlpm.COEFF*
INDEX({1;1;1.2;1.2;1;1;1;1;1.2;1.2;1.2;1.2},
MATCH(MONTH(BJ$15),
{1,2,3,4,5,6,7,8,9,10,11,12})),
CONCATENATE($ES104," ",$L104)="RussOutdoor метро",
_xlpm.COEFF*
INDEX({0.8;0.9;1.1;1.1;1;1;1;1;1.1;1.1;1.1;1.1},
MATCH(MONTH(BJ$15),
{1,2,3,4,5,6,7,8,9,10,11,12})),
$ES104&lt;&gt;"LisChannel",
_xlpm.COEFF,
$ES104&lt;&gt;"RussOutdoor",
_xlpm.COEFF))</f>
        <v/>
      </c>
      <c r="BK104" s="68">
        <f t="array" ref="BK104">
_xlfn.LET(_xlpm.COEFF,
IF($AW104+$AX104=0,0,IF(MAX(MIN($AX104,EOMONTH(BK$15,0))-MAX($AW104,BK$15)+1,)&gt;0,1,0)),
_xlfn.IFS(
$ES104="LisChannel",
_xlpm.COEFF*
INDEX({1;1;1.2;1.2;1;1;1;1;1.2;1.2;1.2;1.2},
MATCH(MONTH(BK$15),
{1,2,3,4,5,6,7,8,9,10,11,12})),
CONCATENATE($ES104," ",$L104)="RussOutdoor метро",
_xlpm.COEFF*
INDEX({0.8;0.9;1.1;1.1;1;1;1;1;1.1;1.1;1.1;1.1},
MATCH(MONTH(BK$15),
{1,2,3,4,5,6,7,8,9,10,11,12})),
$ES104&lt;&gt;"LisChannel",
_xlpm.COEFF,
$ES104&lt;&gt;"RussOutdoor",
_xlpm.COEFF))</f>
        <v/>
      </c>
      <c r="BL104" s="62">
        <f>COUNTIFS($AZ104:$BK104,"&gt;0")</f>
        <v/>
      </c>
      <c r="BM104" s="65" t="n"/>
      <c r="BN104" s="125">
        <f>$DJ104</f>
        <v/>
      </c>
      <c r="BO104" s="63">
        <f>$DQ104</f>
        <v/>
      </c>
      <c r="BP104" s="125">
        <f>
IFERROR(
IF($BL104=0,0,
$BN104*(1-$BO104)),
0)</f>
        <v/>
      </c>
      <c r="BQ104" s="125">
        <f t="array" ref="BQ104">
IFERROR(
_xlfn.IFS(
$DH104="день_1",
$BP104*$BL104/($AX104-$AW104+1)*AZ104*(DAY(EOMONTH(AZ$15,0))),
$DH104="день_2",
$BP104/30*MAX(MIN($AX104,EOMONTH(AZ$15,0))-MAX($AW104,AZ$15)+1,),
$DH104="раб.день",
$BP104/30*(IFERROR(
_xlfn.LET(_xlpm.VD,
CHOOSE(
{1;2;3;4;5;6;7;8;9;10;11;12;13;14;15;16;17;18},
45658,45659,45660,45661,45662,45663,45664,45665,45711,45724,45778,45779,45785,45786,45820,45821,45965,46022),
_xlfn.LET(_xlpm.DD,
MAX(MIN($AX104,EOMONTH(AZ$15,0))-MAX($AW104,AZ$15),),
_xlfn.IFS(
AND(MONTH($AW104)=MONTH(AZ$15),MONTH($AX104)&lt;&gt;MONTH(AZ$15)),
NETWORKDAYS.INTL($AW104,$AW104+_xlpm.DD,1,_xlpm.VD),
AND(MONTH($AW104)&lt;&gt;MONTH(AZ$15),MONTH($AX104)=MONTH(AZ$15)),
NETWORKDAYS.INTL(($AX104)-_xlpm.DD,$AX104,1,_xlpm.VD),
AND(MONTH($AW104)&lt;MONTH(AZ$15),MONTH($AX104)&gt;MONTH(AZ$15)),
NETWORKDAYS.INTL((EOMONTH(AZ$15-1,1))-_xlpm.DD,EOMONTH(AZ$15-1,1),1,_xlpm.VD),
AND(MONTH($AW104)=MONTH(AZ$15),MONTH($AX104)=MONTH(AZ$15)),
NETWORKDAYS.INTL($AW104,$AX104,1,_xlpm.VD)))),0)),
$DH104="месяц",
$BP104*AZ104,
$DH104="неделя",
$BP104*AZ104/7*(ROUNDUP((DAY(EOMONTH(AZ$15,0)))/4,0))),
0)</f>
        <v/>
      </c>
      <c r="BR104" s="125">
        <f t="array" ref="BR104">
IFERROR(
_xlfn.IFS(
$DH104="день_1",
$BP104*$BL104/($AX104-$AW104+1)*BA104*(DAY(EOMONTH(BA$15,0))),
$DH104="день_2",
$BP104/30*MAX(MIN($AX104,EOMONTH(BA$15,0))-MAX($AW104,BA$15)+1,),
$DH104="раб.день",
$BP104/30*(IFERROR(
_xlfn.LET(_xlpm.VD,
CHOOSE(
{1;2;3;4;5;6;7;8;9;10;11;12;13;14;15;16;17;18},
45658,45659,45660,45661,45662,45663,45664,45665,45711,45724,45778,45779,45785,45786,45820,45821,45965,46022),
_xlfn.LET(_xlpm.DD,
MAX(MIN($AX104,EOMONTH(BA$15,0))-MAX($AW104,BA$15),),
_xlfn.IFS(
AND(MONTH($AW104)=MONTH(BA$15),MONTH($AX104)&lt;&gt;MONTH(BA$15)),
NETWORKDAYS.INTL($AW104,$AW104+_xlpm.DD,1,_xlpm.VD),
AND(MONTH($AW104)&lt;&gt;MONTH(BA$15),MONTH($AX104)=MONTH(BA$15)),
NETWORKDAYS.INTL(($AX104)-_xlpm.DD,$AX104,1,_xlpm.VD),
AND(MONTH($AW104)&lt;MONTH(BA$15),MONTH($AX104)&gt;MONTH(BA$15)),
NETWORKDAYS.INTL((EOMONTH(BA$15-1,1))-_xlpm.DD,EOMONTH(BA$15-1,1),1,_xlpm.VD),
AND(MONTH($AW104)=MONTH(BA$15),MONTH($AX104)=MONTH(BA$15)),
NETWORKDAYS.INTL($AW104,$AX104,1,_xlpm.VD)))),0)),
$DH104="месяц",
$BP104*BA104,
$DH104="неделя",
$BP104*BA104/7*(ROUNDUP((DAY(EOMONTH(BA$15,0)))/4,0))),
0)</f>
        <v/>
      </c>
      <c r="BS104" s="125">
        <f t="array" ref="BS104">
IFERROR(
_xlfn.IFS(
$DH104="день_1",
$BP104*$BL104/($AX104-$AW104+1)*BB104*(DAY(EOMONTH(BB$15,0))),
$DH104="день_2",
$BP104/30*MAX(MIN($AX104,EOMONTH(BB$15,0))-MAX($AW104,BB$15)+1,),
$DH104="раб.день",
$BP104/30*(IFERROR(
_xlfn.LET(_xlpm.VD,
CHOOSE(
{1;2;3;4;5;6;7;8;9;10;11;12;13;14;15;16;17;18},
45658,45659,45660,45661,45662,45663,45664,45665,45711,45724,45778,45779,45785,45786,45820,45821,45965,46022),
_xlfn.LET(_xlpm.DD,
MAX(MIN($AX104,EOMONTH(BB$15,0))-MAX($AW104,BB$15),),
_xlfn.IFS(
AND(MONTH($AW104)=MONTH(BB$15),MONTH($AX104)&lt;&gt;MONTH(BB$15)),
NETWORKDAYS.INTL($AW104,$AW104+_xlpm.DD,1,_xlpm.VD),
AND(MONTH($AW104)&lt;&gt;MONTH(BB$15),MONTH($AX104)=MONTH(BB$15)),
NETWORKDAYS.INTL(($AX104)-_xlpm.DD,$AX104,1,_xlpm.VD),
AND(MONTH($AW104)&lt;MONTH(BB$15),MONTH($AX104)&gt;MONTH(BB$15)),
NETWORKDAYS.INTL((EOMONTH(BB$15-1,1))-_xlpm.DD,EOMONTH(BB$15-1,1),1,_xlpm.VD),
AND(MONTH($AW104)=MONTH(BB$15),MONTH($AX104)=MONTH(BB$15)),
NETWORKDAYS.INTL($AW104,$AX104,1,_xlpm.VD)))),0)),
$DH104="месяц",
$BP104*BB104,
$DH104="неделя",
$BP104*BB104/7*(ROUNDUP((DAY(EOMONTH(BB$15,0)))/4,0))),
0)</f>
        <v/>
      </c>
      <c r="BT104" s="125">
        <f t="array" ref="BT104">
IFERROR(
_xlfn.IFS(
$DH104="день_1",
$BP104*$BL104/($AX104-$AW104+1)*BC104*(DAY(EOMONTH(BC$15,0))),
$DH104="день_2",
$BP104/30*MAX(MIN($AX104,EOMONTH(BC$15,0))-MAX($AW104,BC$15)+1,),
$DH104="раб.день",
$BP104/30*(IFERROR(
_xlfn.LET(_xlpm.VD,
CHOOSE(
{1;2;3;4;5;6;7;8;9;10;11;12;13;14;15;16;17;18},
45658,45659,45660,45661,45662,45663,45664,45665,45711,45724,45778,45779,45785,45786,45820,45821,45965,46022),
_xlfn.LET(_xlpm.DD,
MAX(MIN($AX104,EOMONTH(BC$15,0))-MAX($AW104,BC$15),),
_xlfn.IFS(
AND(MONTH($AW104)=MONTH(BC$15),MONTH($AX104)&lt;&gt;MONTH(BC$15)),
NETWORKDAYS.INTL($AW104,$AW104+_xlpm.DD,1,_xlpm.VD),
AND(MONTH($AW104)&lt;&gt;MONTH(BC$15),MONTH($AX104)=MONTH(BC$15)),
NETWORKDAYS.INTL(($AX104)-_xlpm.DD,$AX104,1,_xlpm.VD),
AND(MONTH($AW104)&lt;MONTH(BC$15),MONTH($AX104)&gt;MONTH(BC$15)),
NETWORKDAYS.INTL((EOMONTH(BC$15-1,1))-_xlpm.DD,EOMONTH(BC$15-1,1),1,_xlpm.VD),
AND(MONTH($AW104)=MONTH(BC$15),MONTH($AX104)=MONTH(BC$15)),
NETWORKDAYS.INTL($AW104,$AX104,1,_xlpm.VD)))),0)),
$DH104="месяц",
$BP104*BC104,
$DH104="неделя",
$BP104*BC104/7*(ROUNDUP((DAY(EOMONTH(BC$15,0)))/4,0))),
0)</f>
        <v/>
      </c>
      <c r="BU104" s="125">
        <f t="array" ref="BU104">
IFERROR(
_xlfn.IFS(
$DH104="день_1",
$BP104*$BL104/($AX104-$AW104+1)*BD104*(DAY(EOMONTH(BD$15,0))),
$DH104="день_2",
$BP104/30*MAX(MIN($AX104,EOMONTH(BD$15,0))-MAX($AW104,BD$15)+1,),
$DH104="раб.день",
$BP104/30*(IFERROR(
_xlfn.LET(_xlpm.VD,
CHOOSE(
{1;2;3;4;5;6;7;8;9;10;11;12;13;14;15;16;17;18},
45658,45659,45660,45661,45662,45663,45664,45665,45711,45724,45778,45779,45785,45786,45820,45821,45965,46022),
_xlfn.LET(_xlpm.DD,
MAX(MIN($AX104,EOMONTH(BD$15,0))-MAX($AW104,BD$15),),
_xlfn.IFS(
AND(MONTH($AW104)=MONTH(BD$15),MONTH($AX104)&lt;&gt;MONTH(BD$15)),
NETWORKDAYS.INTL($AW104,$AW104+_xlpm.DD,1,_xlpm.VD),
AND(MONTH($AW104)&lt;&gt;MONTH(BD$15),MONTH($AX104)=MONTH(BD$15)),
NETWORKDAYS.INTL(($AX104)-_xlpm.DD,$AX104,1,_xlpm.VD),
AND(MONTH($AW104)&lt;MONTH(BD$15),MONTH($AX104)&gt;MONTH(BD$15)),
NETWORKDAYS.INTL((EOMONTH(BD$15-1,1))-_xlpm.DD,EOMONTH(BD$15-1,1),1,_xlpm.VD),
AND(MONTH($AW104)=MONTH(BD$15),MONTH($AX104)=MONTH(BD$15)),
NETWORKDAYS.INTL($AW104,$AX104,1,_xlpm.VD)))),0)),
$DH104="месяц",
$BP104*BD104,
$DH104="неделя",
$BP104*BD104/7*(ROUNDUP((DAY(EOMONTH(BD$15,0)))/4,0))),
0)</f>
        <v/>
      </c>
      <c r="BV104" s="125">
        <f t="array" ref="BV104">
IFERROR(
_xlfn.IFS(
$DH104="день_1",
$BP104*$BL104/($AX104-$AW104+1)*BE104*(DAY(EOMONTH(BE$15,0))),
$DH104="день_2",
$BP104/30*MAX(MIN($AX104,EOMONTH(BE$15,0))-MAX($AW104,BE$15)+1,),
$DH104="раб.день",
$BP104/30*(IFERROR(
_xlfn.LET(_xlpm.VD,
CHOOSE(
{1;2;3;4;5;6;7;8;9;10;11;12;13;14;15;16;17;18},
45658,45659,45660,45661,45662,45663,45664,45665,45711,45724,45778,45779,45785,45786,45820,45821,45965,46022),
_xlfn.LET(_xlpm.DD,
MAX(MIN($AX104,EOMONTH(BE$15,0))-MAX($AW104,BE$15),),
_xlfn.IFS(
AND(MONTH($AW104)=MONTH(BE$15),MONTH($AX104)&lt;&gt;MONTH(BE$15)),
NETWORKDAYS.INTL($AW104,$AW104+_xlpm.DD,1,_xlpm.VD),
AND(MONTH($AW104)&lt;&gt;MONTH(BE$15),MONTH($AX104)=MONTH(BE$15)),
NETWORKDAYS.INTL(($AX104)-_xlpm.DD,$AX104,1,_xlpm.VD),
AND(MONTH($AW104)&lt;MONTH(BE$15),MONTH($AX104)&gt;MONTH(BE$15)),
NETWORKDAYS.INTL((EOMONTH(BE$15-1,1))-_xlpm.DD,EOMONTH(BE$15-1,1),1,_xlpm.VD),
AND(MONTH($AW104)=MONTH(BE$15),MONTH($AX104)=MONTH(BE$15)),
NETWORKDAYS.INTL($AW104,$AX104,1,_xlpm.VD)))),0)),
$DH104="месяц",
$BP104*BE104,
$DH104="неделя",
$BP104*BE104/7*(ROUNDUP((DAY(EOMONTH(BE$15,0)))/4,0))),
0)</f>
        <v/>
      </c>
      <c r="BW104" s="125">
        <f t="array" ref="BW104">
IFERROR(
_xlfn.IFS(
$DH104="день_1",
$BP104*$BL104/($AX104-$AW104+1)*BF104*(DAY(EOMONTH(BF$15,0))),
$DH104="день_2",
$BP104/30*MAX(MIN($AX104,EOMONTH(BF$15,0))-MAX($AW104,BF$15)+1,),
$DH104="раб.день",
$BP104/30*(IFERROR(
_xlfn.LET(_xlpm.VD,
CHOOSE(
{1;2;3;4;5;6;7;8;9;10;11;12;13;14;15;16;17;18},
45658,45659,45660,45661,45662,45663,45664,45665,45711,45724,45778,45779,45785,45786,45820,45821,45965,46022),
_xlfn.LET(_xlpm.DD,
MAX(MIN($AX104,EOMONTH(BF$15,0))-MAX($AW104,BF$15),),
_xlfn.IFS(
AND(MONTH($AW104)=MONTH(BF$15),MONTH($AX104)&lt;&gt;MONTH(BF$15)),
NETWORKDAYS.INTL($AW104,$AW104+_xlpm.DD,1,_xlpm.VD),
AND(MONTH($AW104)&lt;&gt;MONTH(BF$15),MONTH($AX104)=MONTH(BF$15)),
NETWORKDAYS.INTL(($AX104)-_xlpm.DD,$AX104,1,_xlpm.VD),
AND(MONTH($AW104)&lt;MONTH(BF$15),MONTH($AX104)&gt;MONTH(BF$15)),
NETWORKDAYS.INTL((EOMONTH(BF$15-1,1))-_xlpm.DD,EOMONTH(BF$15-1,1),1,_xlpm.VD),
AND(MONTH($AW104)=MONTH(BF$15),MONTH($AX104)=MONTH(BF$15)),
NETWORKDAYS.INTL($AW104,$AX104,1,_xlpm.VD)))),0)),
$DH104="месяц",
$BP104*BF104,
$DH104="неделя",
$BP104*BF104/7*(ROUNDUP((DAY(EOMONTH(BF$15,0)))/4,0))),
0)</f>
        <v/>
      </c>
      <c r="BX104" s="125">
        <f t="array" ref="BX104">
IFERROR(
_xlfn.IFS(
$DH104="день_1",
$BP104*$BL104/($AX104-$AW104+1)*BG104*(DAY(EOMONTH(BG$15,0))),
$DH104="день_2",
$BP104/30*MAX(MIN($AX104,EOMONTH(BG$15,0))-MAX($AW104,BG$15)+1,),
$DH104="раб.день",
$BP104/30*(IFERROR(
_xlfn.LET(_xlpm.VD,
CHOOSE(
{1;2;3;4;5;6;7;8;9;10;11;12;13;14;15;16;17;18},
45658,45659,45660,45661,45662,45663,45664,45665,45711,45724,45778,45779,45785,45786,45820,45821,45965,46022),
_xlfn.LET(_xlpm.DD,
MAX(MIN($AX104,EOMONTH(BG$15,0))-MAX($AW104,BG$15),),
_xlfn.IFS(
AND(MONTH($AW104)=MONTH(BG$15),MONTH($AX104)&lt;&gt;MONTH(BG$15)),
NETWORKDAYS.INTL($AW104,$AW104+_xlpm.DD,1,_xlpm.VD),
AND(MONTH($AW104)&lt;&gt;MONTH(BG$15),MONTH($AX104)=MONTH(BG$15)),
NETWORKDAYS.INTL(($AX104)-_xlpm.DD,$AX104,1,_xlpm.VD),
AND(MONTH($AW104)&lt;MONTH(BG$15),MONTH($AX104)&gt;MONTH(BG$15)),
NETWORKDAYS.INTL((EOMONTH(BG$15-1,1))-_xlpm.DD,EOMONTH(BG$15-1,1),1,_xlpm.VD),
AND(MONTH($AW104)=MONTH(BG$15),MONTH($AX104)=MONTH(BG$15)),
NETWORKDAYS.INTL($AW104,$AX104,1,_xlpm.VD)))),0)),
$DH104="месяц",
$BP104*BG104,
$DH104="неделя",
$BP104*BG104/7*(ROUNDUP((DAY(EOMONTH(BG$15,0)))/4,0))),
0)</f>
        <v/>
      </c>
      <c r="BY104" s="125">
        <f t="array" ref="BY104">
IFERROR(
_xlfn.IFS(
$DH104="день_1",
$BP104*$BL104/($AX104-$AW104+1)*BH104*(DAY(EOMONTH(BH$15,0))),
$DH104="день_2",
$BP104/30*MAX(MIN($AX104,EOMONTH(BH$15,0))-MAX($AW104,BH$15)+1,),
$DH104="раб.день",
$BP104/30*(IFERROR(
_xlfn.LET(_xlpm.VD,
CHOOSE(
{1;2;3;4;5;6;7;8;9;10;11;12;13;14;15;16;17;18},
45658,45659,45660,45661,45662,45663,45664,45665,45711,45724,45778,45779,45785,45786,45820,45821,45965,46022),
_xlfn.LET(_xlpm.DD,
MAX(MIN($AX104,EOMONTH(BH$15,0))-MAX($AW104,BH$15),),
_xlfn.IFS(
AND(MONTH($AW104)=MONTH(BH$15),MONTH($AX104)&lt;&gt;MONTH(BH$15)),
NETWORKDAYS.INTL($AW104,$AW104+_xlpm.DD,1,_xlpm.VD),
AND(MONTH($AW104)&lt;&gt;MONTH(BH$15),MONTH($AX104)=MONTH(BH$15)),
NETWORKDAYS.INTL(($AX104)-_xlpm.DD,$AX104,1,_xlpm.VD),
AND(MONTH($AW104)&lt;MONTH(BH$15),MONTH($AX104)&gt;MONTH(BH$15)),
NETWORKDAYS.INTL((EOMONTH(BH$15-1,1))-_xlpm.DD,EOMONTH(BH$15-1,1),1,_xlpm.VD),
AND(MONTH($AW104)=MONTH(BH$15),MONTH($AX104)=MONTH(BH$15)),
NETWORKDAYS.INTL($AW104,$AX104,1,_xlpm.VD)))),0)),
$DH104="месяц",
$BP104*BH104,
$DH104="неделя",
$BP104*BH104/7*(ROUNDUP((DAY(EOMONTH(BH$15,0)))/4,0))),
0)</f>
        <v/>
      </c>
      <c r="BZ104" s="125">
        <f t="array" ref="BZ104">
IFERROR(
_xlfn.IFS(
$DH104="день_1",
$BP104*$BL104/($AX104-$AW104+1)*BI104*(DAY(EOMONTH(BI$15,0))),
$DH104="день_2",
$BP104/30*MAX(MIN($AX104,EOMONTH(BI$15,0))-MAX($AW104,BI$15)+1,),
$DH104="раб.день",
$BP104/30*(IFERROR(
_xlfn.LET(_xlpm.VD,
CHOOSE(
{1;2;3;4;5;6;7;8;9;10;11;12;13;14;15;16;17;18},
45658,45659,45660,45661,45662,45663,45664,45665,45711,45724,45778,45779,45785,45786,45820,45821,45965,46022),
_xlfn.LET(_xlpm.DD,
MAX(MIN($AX104,EOMONTH(BI$15,0))-MAX($AW104,BI$15),),
_xlfn.IFS(
AND(MONTH($AW104)=MONTH(BI$15),MONTH($AX104)&lt;&gt;MONTH(BI$15)),
NETWORKDAYS.INTL($AW104,$AW104+_xlpm.DD,1,_xlpm.VD),
AND(MONTH($AW104)&lt;&gt;MONTH(BI$15),MONTH($AX104)=MONTH(BI$15)),
NETWORKDAYS.INTL(($AX104)-_xlpm.DD,$AX104,1,_xlpm.VD),
AND(MONTH($AW104)&lt;MONTH(BI$15),MONTH($AX104)&gt;MONTH(BI$15)),
NETWORKDAYS.INTL((EOMONTH(BI$15-1,1))-_xlpm.DD,EOMONTH(BI$15-1,1),1,_xlpm.VD),
AND(MONTH($AW104)=MONTH(BI$15),MONTH($AX104)=MONTH(BI$15)),
NETWORKDAYS.INTL($AW104,$AX104,1,_xlpm.VD)))),0)),
$DH104="месяц",
$BP104*BI104,
$DH104="неделя",
$BP104*BI104/7*(ROUNDUP((DAY(EOMONTH(BI$15,0)))/4,0))),
0)</f>
        <v/>
      </c>
      <c r="CA104" s="125">
        <f t="array" ref="CA104">
IFERROR(
_xlfn.IFS(
$DH104="день_1",
$BP104*$BL104/($AX104-$AW104+1)*BJ104*(DAY(EOMONTH(BJ$15,0))),
$DH104="день_2",
$BP104/30*MAX(MIN($AX104,EOMONTH(BJ$15,0))-MAX($AW104,BJ$15)+1,),
$DH104="раб.день",
$BP104/30*(IFERROR(
_xlfn.LET(_xlpm.VD,
CHOOSE(
{1;2;3;4;5;6;7;8;9;10;11;12;13;14;15;16;17;18},
45658,45659,45660,45661,45662,45663,45664,45665,45711,45724,45778,45779,45785,45786,45820,45821,45965,46022),
_xlfn.LET(_xlpm.DD,
MAX(MIN($AX104,EOMONTH(BJ$15,0))-MAX($AW104,BJ$15),),
_xlfn.IFS(
AND(MONTH($AW104)=MONTH(BJ$15),MONTH($AX104)&lt;&gt;MONTH(BJ$15)),
NETWORKDAYS.INTL($AW104,$AW104+_xlpm.DD,1,_xlpm.VD),
AND(MONTH($AW104)&lt;&gt;MONTH(BJ$15),MONTH($AX104)=MONTH(BJ$15)),
NETWORKDAYS.INTL(($AX104)-_xlpm.DD,$AX104,1,_xlpm.VD),
AND(MONTH($AW104)&lt;MONTH(BJ$15),MONTH($AX104)&gt;MONTH(BJ$15)),
NETWORKDAYS.INTL((EOMONTH(BJ$15-1,1))-_xlpm.DD,EOMONTH(BJ$15-1,1),1,_xlpm.VD),
AND(MONTH($AW104)=MONTH(BJ$15),MONTH($AX104)=MONTH(BJ$15)),
NETWORKDAYS.INTL($AW104,$AX104,1,_xlpm.VD)))),0)),
$DH104="месяц",
$BP104*BJ104,
$DH104="неделя",
$BP104*BJ104/7*(ROUNDUP((DAY(EOMONTH(BJ$15,0)))/4,0))),
0)</f>
        <v/>
      </c>
      <c r="CB104" s="125">
        <f t="array" ref="CB104">
IFERROR(
_xlfn.IFS(
$DH104="день_1",
$BP104*$BL104/($AX104-$AW104+1)*BK104*(DAY(EOMONTH(BK$15,0))),
$DH104="день_2",
$BP104/30*MAX(MIN($AX104,EOMONTH(BK$15,0))-MAX($AW104,BK$15)+1,),
$DH104="раб.день",
$BP104/30*(IFERROR(
_xlfn.LET(_xlpm.VD,
CHOOSE(
{1;2;3;4;5;6;7;8;9;10;11;12;13;14;15;16;17;18},
45658,45659,45660,45661,45662,45663,45664,45665,45711,45724,45778,45779,45785,45786,45820,45821,45965,46022),
_xlfn.LET(_xlpm.DD,
MAX(MIN($AX104,EOMONTH(BK$15,0))-MAX($AW104,BK$15),),
_xlfn.IFS(
AND(MONTH($AW104)=MONTH(BK$15),MONTH($AX104)&lt;&gt;MONTH(BK$15)),
NETWORKDAYS.INTL($AW104,$AW104+_xlpm.DD,1,_xlpm.VD),
AND(MONTH($AW104)&lt;&gt;MONTH(BK$15),MONTH($AX104)=MONTH(BK$15)),
NETWORKDAYS.INTL(($AX104)-_xlpm.DD,$AX104,1,_xlpm.VD),
AND(MONTH($AW104)&lt;MONTH(BK$15),MONTH($AX104)&gt;MONTH(BK$15)),
NETWORKDAYS.INTL((EOMONTH(BK$15-1,1))-_xlpm.DD,EOMONTH(BK$15-1,1),1,_xlpm.VD),
AND(MONTH($AW104)=MONTH(BK$15),MONTH($AX104)=MONTH(BK$15)),
NETWORKDAYS.INTL($AW104,$AX104,1,_xlpm.VD)))),0)),
$DH104="месяц",
$BP104*BK104,
$DH104="неделя",
$BP104*BK104/7*(ROUNDUP((DAY(EOMONTH(BK$15,0)))/4,0))),
0)</f>
        <v/>
      </c>
      <c r="CC104" s="125">
        <f>SUM($BQ104:$CB104)</f>
        <v/>
      </c>
      <c r="CD104" s="126">
        <f>SUM($EH104:$EH104)</f>
        <v/>
      </c>
      <c r="CE104" s="126">
        <f>$CD104*$AB104</f>
        <v/>
      </c>
      <c r="CF104" s="126">
        <f>SUM($EK104:$EK104)</f>
        <v/>
      </c>
      <c r="CG104" s="126">
        <f>$CF104*$AB104</f>
        <v/>
      </c>
      <c r="CH104" s="126">
        <f>SUM($CC104,$CE104,$CG104)</f>
        <v/>
      </c>
      <c r="CI104" s="126">
        <f>$CH104*(1+$CM104)</f>
        <v/>
      </c>
      <c r="CJ104" s="127" t="n">
        <v>0</v>
      </c>
      <c r="CK104" s="126">
        <f>SUM($CH104:$CH104)*(1+$CJ104)</f>
        <v/>
      </c>
      <c r="CL104" s="126">
        <f>SUM($CH104:$CH104)*(1+$CM104)</f>
        <v/>
      </c>
      <c r="CM104" s="59" t="inlineStr">
        <is>
          <t>20%</t>
        </is>
      </c>
      <c r="CN104" s="59" t="n"/>
      <c r="CO104" s="72" t="n"/>
      <c r="CP104" s="59" t="n"/>
      <c r="CQ104" s="73" t="n"/>
      <c r="CR104" s="73" t="n"/>
      <c r="CS104" s="73" t="n"/>
      <c r="CT104" s="72" t="n"/>
      <c r="CU104" s="79" t="inlineStr">
        <is>
          <t> </t>
        </is>
      </c>
      <c r="CV104" s="60" t="n"/>
      <c r="CW104" s="60" t="n"/>
      <c r="CX104" s="60" t="n"/>
      <c r="CY104" s="127">
        <f>IFERROR(($CC104-$EE104)/($EE104/(1-$DQ104)),0)</f>
        <v/>
      </c>
      <c r="CZ104" s="127">
        <f>IFERROR(1-$EI104/($CE104),0)</f>
        <v/>
      </c>
      <c r="DA104" s="127">
        <f>IFERROR(1-$EL104/($CG104),0)</f>
        <v/>
      </c>
      <c r="DB104" s="126">
        <f>ROUND(IFERROR(($CI104/(1+$CM104)-$EN104),0),2)</f>
        <v/>
      </c>
      <c r="DC104" s="128" t="n"/>
      <c r="DD104" s="125" t="n"/>
      <c r="DE104" s="75" t="n">
        <v>0</v>
      </c>
      <c r="DF104" s="128" t="n"/>
      <c r="DG104" s="125">
        <f>IF($DC104=0,0,$DD104*($DC104*100%-$DE104*$DF104))*SUM($AB104:$AB104)</f>
        <v/>
      </c>
      <c r="DH104" s="129" t="inlineStr">
        <is>
          <t>месяц</t>
        </is>
      </c>
      <c r="DI104" s="130">
        <f t="array" ref="DI104">IFERROR(
IF($ES104="LisChannel",
(ROUND(((INDEX({174.625;153.888888888889;130.972222222222},MATCH($AI104,{2;3;4}),0))*$AG104*$AI104),2)),0),0)</f>
        <v/>
      </c>
      <c r="DJ104" s="130">
        <f>
_xlfn.LET(_xlpm.X,
IFERROR(
IF($ES104="НовиковТВ",
(_xlfn.LET(_xlpm.NTV,
_xlfn.LET(_xlpm.MIN,350000,
IF(SUMIFS($DI:$DI,$ES:$ES,"НовиковТВ")&lt;=_xlpm.MIN,
(SUMIFS($DI:$DI,$ES:$ES,"НовиковТВ")/(COUNTIFS($ES:$ES,"НовиковТВ")))*_xlpm.MIN/SUMIFS($DI:$DI,$ES:$ES,"НовиковТВ"),
DI104)),
_xlpm.NTV+$DG104/(1-(1-(_xlpm.NTV)*(1-$DL104)*(1-$DM104)*(1-$DN104)*(1-$DO104)*(1-$DP104)/_xlpm.NTV))))/(1+$EP104),
$DI104+$DG104/(1-(1-($DI104)*(1-$DL104)*(1-$DM104)*(1-$DN104)*(1-$DO104)*(1-$DP104)/$DI104))),
0),
_xlpm.X*(1+$CM104)*(1+$CW104)-_xlpm.X*(1+$CM104)+_xlpm.X)</f>
        <v/>
      </c>
      <c r="DK104" s="125" t="inlineStr">
        <is>
          <t>послед.</t>
        </is>
      </c>
      <c r="DL104" s="63" t="n">
        <v>0</v>
      </c>
      <c r="DM104" s="63" t="n">
        <v>0</v>
      </c>
      <c r="DN104" s="63" t="n">
        <v>0</v>
      </c>
      <c r="DO104" s="63" t="n">
        <v>0</v>
      </c>
      <c r="DP104" s="63" t="n">
        <v>0</v>
      </c>
      <c r="DQ104" s="63">
        <f t="array" ref="DQ104">IFERROR(_xlfn.IFS(
$DK104="послед.",1-(1-$DL104)*(1-$DM104)*(1-$DN104)*(1-$DO104)*(1-$DP104),
$DK104="сумм.",$DL104+$DM104+$DN104+$DO104+$DP104),
0)</f>
        <v/>
      </c>
      <c r="DR104" s="125">
        <f t="array" ref="DR104">
IFERROR(
_xlfn.IFS(
$BL104=0,
0,
$BL104&gt;0,
_xlfn.IFS($DK104="послед.",
$DJ104*(1-$DL104)*(1-$DM104)*(1-$DN104)*(1-$DO104)*(1-$DP104),
$DK104="сумм.",
$DJ104*(1-($DL104+$DM104+$DN104+$DO104+$DP104)))),0)</f>
        <v/>
      </c>
      <c r="DS104" s="125">
        <f t="array" ref="DS104">
IFERROR(_xlfn.IFS(
$DH104="день_1",
$DR104*$BL104/($AX104-$AW104+1)*AZ104*(DAY(EOMONTH(AZ$15,0))),
$DH104="день_2",
$DR104/30*MAX(MIN($AX104,EOMONTH(AZ$15,0))-MAX($AW104,AZ$15)+1,),
$DH104="раб.день",
$DR104/30*(IFERROR(
_xlfn.LET(_xlpm.VD,
CHOOSE(
{1;2;3;4;5;6;7;8;9;10;11;12;13;14;15;16;17;18},
45658,45659,45660,45661,45662,45663,45664,45665,45711,45724,45778,45779,45785,45786,45820,45821,45965,46022),
_xlfn.LET(_xlpm.DD,
MAX(MIN($AX104,EOMONTH(AZ$15,0))-MAX($AW104,AZ$15),),
_xlfn.IFS(
AND(MONTH($AW104)=MONTH(AZ$15),MONTH($AX104)&lt;&gt;MONTH(AZ$15)),
NETWORKDAYS.INTL($AW104,$AW104+_xlpm.DD,1,_xlpm.VD),
AND(MONTH($AW104)&lt;&gt;MONTH(AZ$15),MONTH($AX104)=MONTH(AZ$15)),
NETWORKDAYS.INTL(($AX104)-_xlpm.DD,$AX104,1,_xlpm.VD),
AND(MONTH($AW104)&lt;MONTH(AZ$15),MONTH($AX104)&gt;MONTH(AZ$15)),
NETWORKDAYS.INTL((EOMONTH(AZ$15-1,1))-_xlpm.DD,EOMONTH(AZ$15-1,1),1,_xlpm.VD),
AND(MONTH($AW104)=MONTH(AZ$15),MONTH($AX104)=MONTH(AZ$15)),
NETWORKDAYS.INTL($AW104,$AX104,1,_xlpm.VD)))),0)),
$DH104="месяц",
$DR104*AZ104,
$DH104="неделя",
$DR104*AZ104/7*(ROUNDUP((DAY(EOMONTH(AZ$15,0)))/4,0))),
0)</f>
        <v/>
      </c>
      <c r="DT104" s="125">
        <f t="array" ref="DT104">
IFERROR(_xlfn.IFS(
$DH104="день_1",
$DR104*$BL104/($AX104-$AW104+1)*BA104*(DAY(EOMONTH(BA$15,0))),
$DH104="день_2",
$DR104/30*MAX(MIN($AX104,EOMONTH(BA$15,0))-MAX($AW104,BA$15)+1,),
$DH104="раб.день",
$DR104/30*(IFERROR(
_xlfn.LET(_xlpm.VD,
CHOOSE(
{1;2;3;4;5;6;7;8;9;10;11;12;13;14;15;16;17;18},
45658,45659,45660,45661,45662,45663,45664,45665,45711,45724,45778,45779,45785,45786,45820,45821,45965,46022),
_xlfn.LET(_xlpm.DD,
MAX(MIN($AX104,EOMONTH(BA$15,0))-MAX($AW104,BA$15),),
_xlfn.IFS(
AND(MONTH($AW104)=MONTH(BA$15),MONTH($AX104)&lt;&gt;MONTH(BA$15)),
NETWORKDAYS.INTL($AW104,$AW104+_xlpm.DD,1,_xlpm.VD),
AND(MONTH($AW104)&lt;&gt;MONTH(BA$15),MONTH($AX104)=MONTH(BA$15)),
NETWORKDAYS.INTL(($AX104)-_xlpm.DD,$AX104,1,_xlpm.VD),
AND(MONTH($AW104)&lt;MONTH(BA$15),MONTH($AX104)&gt;MONTH(BA$15)),
NETWORKDAYS.INTL((EOMONTH(BA$15-1,1))-_xlpm.DD,EOMONTH(BA$15-1,1),1,_xlpm.VD),
AND(MONTH($AW104)=MONTH(BA$15),MONTH($AX104)=MONTH(BA$15)),
NETWORKDAYS.INTL($AW104,$AX104,1,_xlpm.VD)))),0)),
$DH104="месяц",
$DR104*BA104,
$DH104="неделя",
$DR104*BA104/7*(ROUNDUP((DAY(EOMONTH(BA$15,0)))/4,0))),
0)</f>
        <v/>
      </c>
      <c r="DU104" s="125">
        <f t="array" ref="DU104">
IFERROR(_xlfn.IFS(
$DH104="день_1",
$DR104*$BL104/($AX104-$AW104+1)*BB104*(DAY(EOMONTH(BB$15,0))),
$DH104="день_2",
$DR104/30*MAX(MIN($AX104,EOMONTH(BB$15,0))-MAX($AW104,BB$15)+1,),
$DH104="раб.день",
$DR104/30*(IFERROR(
_xlfn.LET(_xlpm.VD,
CHOOSE(
{1;2;3;4;5;6;7;8;9;10;11;12;13;14;15;16;17;18},
45658,45659,45660,45661,45662,45663,45664,45665,45711,45724,45778,45779,45785,45786,45820,45821,45965,46022),
_xlfn.LET(_xlpm.DD,
MAX(MIN($AX104,EOMONTH(BB$15,0))-MAX($AW104,BB$15),),
_xlfn.IFS(
AND(MONTH($AW104)=MONTH(BB$15),MONTH($AX104)&lt;&gt;MONTH(BB$15)),
NETWORKDAYS.INTL($AW104,$AW104+_xlpm.DD,1,_xlpm.VD),
AND(MONTH($AW104)&lt;&gt;MONTH(BB$15),MONTH($AX104)=MONTH(BB$15)),
NETWORKDAYS.INTL(($AX104)-_xlpm.DD,$AX104,1,_xlpm.VD),
AND(MONTH($AW104)&lt;MONTH(BB$15),MONTH($AX104)&gt;MONTH(BB$15)),
NETWORKDAYS.INTL((EOMONTH(BB$15-1,1))-_xlpm.DD,EOMONTH(BB$15-1,1),1,_xlpm.VD),
AND(MONTH($AW104)=MONTH(BB$15),MONTH($AX104)=MONTH(BB$15)),
NETWORKDAYS.INTL($AW104,$AX104,1,_xlpm.VD)))),0)),
$DH104="месяц",
$DR104*BB104,
$DH104="неделя",
$DR104*BB104/7*(ROUNDUP((DAY(EOMONTH(BB$15,0)))/4,0))),
0)</f>
        <v/>
      </c>
      <c r="DV104" s="125">
        <f t="array" ref="DV104">
IFERROR(_xlfn.IFS(
$DH104="день_1",
$DR104*$BL104/($AX104-$AW104+1)*BC104*(DAY(EOMONTH(BC$15,0))),
$DH104="день_2",
$DR104/30*MAX(MIN($AX104,EOMONTH(BC$15,0))-MAX($AW104,BC$15)+1,),
$DH104="раб.день",
$DR104/30*(IFERROR(
_xlfn.LET(_xlpm.VD,
CHOOSE(
{1;2;3;4;5;6;7;8;9;10;11;12;13;14;15;16;17;18},
45658,45659,45660,45661,45662,45663,45664,45665,45711,45724,45778,45779,45785,45786,45820,45821,45965,46022),
_xlfn.LET(_xlpm.DD,
MAX(MIN($AX104,EOMONTH(BC$15,0))-MAX($AW104,BC$15),),
_xlfn.IFS(
AND(MONTH($AW104)=MONTH(BC$15),MONTH($AX104)&lt;&gt;MONTH(BC$15)),
NETWORKDAYS.INTL($AW104,$AW104+_xlpm.DD,1,_xlpm.VD),
AND(MONTH($AW104)&lt;&gt;MONTH(BC$15),MONTH($AX104)=MONTH(BC$15)),
NETWORKDAYS.INTL(($AX104)-_xlpm.DD,$AX104,1,_xlpm.VD),
AND(MONTH($AW104)&lt;MONTH(BC$15),MONTH($AX104)&gt;MONTH(BC$15)),
NETWORKDAYS.INTL((EOMONTH(BC$15-1,1))-_xlpm.DD,EOMONTH(BC$15-1,1),1,_xlpm.VD),
AND(MONTH($AW104)=MONTH(BC$15),MONTH($AX104)=MONTH(BC$15)),
NETWORKDAYS.INTL($AW104,$AX104,1,_xlpm.VD)))),0)),
$DH104="месяц",
$DR104*BC104,
$DH104="неделя",
$DR104*BC104/7*(ROUNDUP((DAY(EOMONTH(BC$15,0)))/4,0))),
0)</f>
        <v/>
      </c>
      <c r="DW104" s="125">
        <f t="array" ref="DW104">
IFERROR(_xlfn.IFS(
$DH104="день_1",
$DR104*$BL104/($AX104-$AW104+1)*BD104*(DAY(EOMONTH(BD$15,0))),
$DH104="день_2",
$DR104/30*MAX(MIN($AX104,EOMONTH(BD$15,0))-MAX($AW104,BD$15)+1,),
$DH104="раб.день",
$DR104/30*(IFERROR(
_xlfn.LET(_xlpm.VD,
CHOOSE(
{1;2;3;4;5;6;7;8;9;10;11;12;13;14;15;16;17;18},
45658,45659,45660,45661,45662,45663,45664,45665,45711,45724,45778,45779,45785,45786,45820,45821,45965,46022),
_xlfn.LET(_xlpm.DD,
MAX(MIN($AX104,EOMONTH(BD$15,0))-MAX($AW104,BD$15),),
_xlfn.IFS(
AND(MONTH($AW104)=MONTH(BD$15),MONTH($AX104)&lt;&gt;MONTH(BD$15)),
NETWORKDAYS.INTL($AW104,$AW104+_xlpm.DD,1,_xlpm.VD),
AND(MONTH($AW104)&lt;&gt;MONTH(BD$15),MONTH($AX104)=MONTH(BD$15)),
NETWORKDAYS.INTL(($AX104)-_xlpm.DD,$AX104,1,_xlpm.VD),
AND(MONTH($AW104)&lt;MONTH(BD$15),MONTH($AX104)&gt;MONTH(BD$15)),
NETWORKDAYS.INTL((EOMONTH(BD$15-1,1))-_xlpm.DD,EOMONTH(BD$15-1,1),1,_xlpm.VD),
AND(MONTH($AW104)=MONTH(BD$15),MONTH($AX104)=MONTH(BD$15)),
NETWORKDAYS.INTL($AW104,$AX104,1,_xlpm.VD)))),0)),
$DH104="месяц",
$DR104*BD104,
$DH104="неделя",
$DR104*BD104/7*(ROUNDUP((DAY(EOMONTH(BD$15,0)))/4,0))),
0)</f>
        <v/>
      </c>
      <c r="DX104" s="125">
        <f t="array" ref="DX104">
IFERROR(_xlfn.IFS(
$DH104="день_1",
$DR104*$BL104/($AX104-$AW104+1)*BE104*(DAY(EOMONTH(BE$15,0))),
$DH104="день_2",
$DR104/30*MAX(MIN($AX104,EOMONTH(BE$15,0))-MAX($AW104,BE$15)+1,),
$DH104="раб.день",
$DR104/30*(IFERROR(
_xlfn.LET(_xlpm.VD,
CHOOSE(
{1;2;3;4;5;6;7;8;9;10;11;12;13;14;15;16;17;18},
45658,45659,45660,45661,45662,45663,45664,45665,45711,45724,45778,45779,45785,45786,45820,45821,45965,46022),
_xlfn.LET(_xlpm.DD,
MAX(MIN($AX104,EOMONTH(BE$15,0))-MAX($AW104,BE$15),),
_xlfn.IFS(
AND(MONTH($AW104)=MONTH(BE$15),MONTH($AX104)&lt;&gt;MONTH(BE$15)),
NETWORKDAYS.INTL($AW104,$AW104+_xlpm.DD,1,_xlpm.VD),
AND(MONTH($AW104)&lt;&gt;MONTH(BE$15),MONTH($AX104)=MONTH(BE$15)),
NETWORKDAYS.INTL(($AX104)-_xlpm.DD,$AX104,1,_xlpm.VD),
AND(MONTH($AW104)&lt;MONTH(BE$15),MONTH($AX104)&gt;MONTH(BE$15)),
NETWORKDAYS.INTL((EOMONTH(BE$15-1,1))-_xlpm.DD,EOMONTH(BE$15-1,1),1,_xlpm.VD),
AND(MONTH($AW104)=MONTH(BE$15),MONTH($AX104)=MONTH(BE$15)),
NETWORKDAYS.INTL($AW104,$AX104,1,_xlpm.VD)))),0)),
$DH104="месяц",
$DR104*BE104,
$DH104="неделя",
$DR104*BE104/7*(ROUNDUP((DAY(EOMONTH(BE$15,0)))/4,0))),
0)</f>
        <v/>
      </c>
      <c r="DY104" s="125">
        <f t="array" ref="DY104">
IFERROR(_xlfn.IFS(
$DH104="день_1",
$DR104*$BL104/($AX104-$AW104+1)*BF104*(DAY(EOMONTH(BF$15,0))),
$DH104="день_2",
$DR104/30*MAX(MIN($AX104,EOMONTH(BF$15,0))-MAX($AW104,BF$15)+1,),
$DH104="раб.день",
$DR104/30*(IFERROR(
_xlfn.LET(_xlpm.VD,
CHOOSE(
{1;2;3;4;5;6;7;8;9;10;11;12;13;14;15;16;17;18},
45658,45659,45660,45661,45662,45663,45664,45665,45711,45724,45778,45779,45785,45786,45820,45821,45965,46022),
_xlfn.LET(_xlpm.DD,
MAX(MIN($AX104,EOMONTH(BF$15,0))-MAX($AW104,BF$15),),
_xlfn.IFS(
AND(MONTH($AW104)=MONTH(BF$15),MONTH($AX104)&lt;&gt;MONTH(BF$15)),
NETWORKDAYS.INTL($AW104,$AW104+_xlpm.DD,1,_xlpm.VD),
AND(MONTH($AW104)&lt;&gt;MONTH(BF$15),MONTH($AX104)=MONTH(BF$15)),
NETWORKDAYS.INTL(($AX104)-_xlpm.DD,$AX104,1,_xlpm.VD),
AND(MONTH($AW104)&lt;MONTH(BF$15),MONTH($AX104)&gt;MONTH(BF$15)),
NETWORKDAYS.INTL((EOMONTH(BF$15-1,1))-_xlpm.DD,EOMONTH(BF$15-1,1),1,_xlpm.VD),
AND(MONTH($AW104)=MONTH(BF$15),MONTH($AX104)=MONTH(BF$15)),
NETWORKDAYS.INTL($AW104,$AX104,1,_xlpm.VD)))),0)),
$DH104="месяц",
$DR104*BF104,
$DH104="неделя",
$DR104*BF104/7*(ROUNDUP((DAY(EOMONTH(BF$15,0)))/4,0))),
0)</f>
        <v/>
      </c>
      <c r="DZ104" s="125">
        <f t="array" ref="DZ104">
IFERROR(_xlfn.IFS(
$DH104="день_1",
$DR104*$BL104/($AX104-$AW104+1)*BG104*(DAY(EOMONTH(BG$15,0))),
$DH104="день_2",
$DR104/30*MAX(MIN($AX104,EOMONTH(BG$15,0))-MAX($AW104,BG$15)+1,),
$DH104="раб.день",
$DR104/30*(IFERROR(
_xlfn.LET(_xlpm.VD,
CHOOSE(
{1;2;3;4;5;6;7;8;9;10;11;12;13;14;15;16;17;18},
45658,45659,45660,45661,45662,45663,45664,45665,45711,45724,45778,45779,45785,45786,45820,45821,45965,46022),
_xlfn.LET(_xlpm.DD,
MAX(MIN($AX104,EOMONTH(BG$15,0))-MAX($AW104,BG$15),),
_xlfn.IFS(
AND(MONTH($AW104)=MONTH(BG$15),MONTH($AX104)&lt;&gt;MONTH(BG$15)),
NETWORKDAYS.INTL($AW104,$AW104+_xlpm.DD,1,_xlpm.VD),
AND(MONTH($AW104)&lt;&gt;MONTH(BG$15),MONTH($AX104)=MONTH(BG$15)),
NETWORKDAYS.INTL(($AX104)-_xlpm.DD,$AX104,1,_xlpm.VD),
AND(MONTH($AW104)&lt;MONTH(BG$15),MONTH($AX104)&gt;MONTH(BG$15)),
NETWORKDAYS.INTL((EOMONTH(BG$15-1,1))-_xlpm.DD,EOMONTH(BG$15-1,1),1,_xlpm.VD),
AND(MONTH($AW104)=MONTH(BG$15),MONTH($AX104)=MONTH(BG$15)),
NETWORKDAYS.INTL($AW104,$AX104,1,_xlpm.VD)))),0)),
$DH104="месяц",
$DR104*BG104,
$DH104="неделя",
$DR104*BG104/7*(ROUNDUP((DAY(EOMONTH(BG$15,0)))/4,0))),
0)</f>
        <v/>
      </c>
      <c r="EA104" s="125">
        <f t="array" ref="EA104">
IFERROR(_xlfn.IFS(
$DH104="день_1",
$DR104*$BL104/($AX104-$AW104+1)*BH104*(DAY(EOMONTH(BH$15,0))),
$DH104="день_2",
$DR104/30*MAX(MIN($AX104,EOMONTH(BH$15,0))-MAX($AW104,BH$15)+1,),
$DH104="раб.день",
$DR104/30*(IFERROR(
_xlfn.LET(_xlpm.VD,
CHOOSE(
{1;2;3;4;5;6;7;8;9;10;11;12;13;14;15;16;17;18},
45658,45659,45660,45661,45662,45663,45664,45665,45711,45724,45778,45779,45785,45786,45820,45821,45965,46022),
_xlfn.LET(_xlpm.DD,
MAX(MIN($AX104,EOMONTH(BH$15,0))-MAX($AW104,BH$15),),
_xlfn.IFS(
AND(MONTH($AW104)=MONTH(BH$15),MONTH($AX104)&lt;&gt;MONTH(BH$15)),
NETWORKDAYS.INTL($AW104,$AW104+_xlpm.DD,1,_xlpm.VD),
AND(MONTH($AW104)&lt;&gt;MONTH(BH$15),MONTH($AX104)=MONTH(BH$15)),
NETWORKDAYS.INTL(($AX104)-_xlpm.DD,$AX104,1,_xlpm.VD),
AND(MONTH($AW104)&lt;MONTH(BH$15),MONTH($AX104)&gt;MONTH(BH$15)),
NETWORKDAYS.INTL((EOMONTH(BH$15-1,1))-_xlpm.DD,EOMONTH(BH$15-1,1),1,_xlpm.VD),
AND(MONTH($AW104)=MONTH(BH$15),MONTH($AX104)=MONTH(BH$15)),
NETWORKDAYS.INTL($AW104,$AX104,1,_xlpm.VD)))),0)),
$DH104="месяц",
$DR104*BH104,
$DH104="неделя",
$DR104*BH104/7*(ROUNDUP((DAY(EOMONTH(BH$15,0)))/4,0))),
0)</f>
        <v/>
      </c>
      <c r="EB104" s="125">
        <f t="array" ref="EB104">
IFERROR(_xlfn.IFS(
$DH104="день_1",
$DR104*$BL104/($AX104-$AW104+1)*BI104*(DAY(EOMONTH(BI$15,0))),
$DH104="день_2",
$DR104/30*MAX(MIN($AX104,EOMONTH(BI$15,0))-MAX($AW104,BI$15)+1,),
$DH104="раб.день",
$DR104/30*(IFERROR(
_xlfn.LET(_xlpm.VD,
CHOOSE(
{1;2;3;4;5;6;7;8;9;10;11;12;13;14;15;16;17;18},
45658,45659,45660,45661,45662,45663,45664,45665,45711,45724,45778,45779,45785,45786,45820,45821,45965,46022),
_xlfn.LET(_xlpm.DD,
MAX(MIN($AX104,EOMONTH(BI$15,0))-MAX($AW104,BI$15),),
_xlfn.IFS(
AND(MONTH($AW104)=MONTH(BI$15),MONTH($AX104)&lt;&gt;MONTH(BI$15)),
NETWORKDAYS.INTL($AW104,$AW104+_xlpm.DD,1,_xlpm.VD),
AND(MONTH($AW104)&lt;&gt;MONTH(BI$15),MONTH($AX104)=MONTH(BI$15)),
NETWORKDAYS.INTL(($AX104)-_xlpm.DD,$AX104,1,_xlpm.VD),
AND(MONTH($AW104)&lt;MONTH(BI$15),MONTH($AX104)&gt;MONTH(BI$15)),
NETWORKDAYS.INTL((EOMONTH(BI$15-1,1))-_xlpm.DD,EOMONTH(BI$15-1,1),1,_xlpm.VD),
AND(MONTH($AW104)=MONTH(BI$15),MONTH($AX104)=MONTH(BI$15)),
NETWORKDAYS.INTL($AW104,$AX104,1,_xlpm.VD)))),0)),
$DH104="месяц",
$DR104*BI104,
$DH104="неделя",
$DR104*BI104/7*(ROUNDUP((DAY(EOMONTH(BI$15,0)))/4,0))),
0)</f>
        <v/>
      </c>
      <c r="EC104" s="125">
        <f t="array" ref="EC104">
IFERROR(_xlfn.IFS(
$DH104="день_1",
$DR104*$BL104/($AX104-$AW104+1)*BJ104*(DAY(EOMONTH(BJ$15,0))),
$DH104="день_2",
$DR104/30*MAX(MIN($AX104,EOMONTH(BJ$15,0))-MAX($AW104,BJ$15)+1,),
$DH104="раб.день",
$DR104/30*(IFERROR(
_xlfn.LET(_xlpm.VD,
CHOOSE(
{1;2;3;4;5;6;7;8;9;10;11;12;13;14;15;16;17;18},
45658,45659,45660,45661,45662,45663,45664,45665,45711,45724,45778,45779,45785,45786,45820,45821,45965,46022),
_xlfn.LET(_xlpm.DD,
MAX(MIN($AX104,EOMONTH(BJ$15,0))-MAX($AW104,BJ$15),),
_xlfn.IFS(
AND(MONTH($AW104)=MONTH(BJ$15),MONTH($AX104)&lt;&gt;MONTH(BJ$15)),
NETWORKDAYS.INTL($AW104,$AW104+_xlpm.DD,1,_xlpm.VD),
AND(MONTH($AW104)&lt;&gt;MONTH(BJ$15),MONTH($AX104)=MONTH(BJ$15)),
NETWORKDAYS.INTL(($AX104)-_xlpm.DD,$AX104,1,_xlpm.VD),
AND(MONTH($AW104)&lt;MONTH(BJ$15),MONTH($AX104)&gt;MONTH(BJ$15)),
NETWORKDAYS.INTL((EOMONTH(BJ$15-1,1))-_xlpm.DD,EOMONTH(BJ$15-1,1),1,_xlpm.VD),
AND(MONTH($AW104)=MONTH(BJ$15),MONTH($AX104)=MONTH(BJ$15)),
NETWORKDAYS.INTL($AW104,$AX104,1,_xlpm.VD)))),0)),
$DH104="месяц",
$DR104*BJ104,
$DH104="неделя",
$DR104*BJ104/7*(ROUNDUP((DAY(EOMONTH(BJ$15,0)))/4,0))),
0)</f>
        <v/>
      </c>
      <c r="ED104" s="125">
        <f t="array" ref="ED104">
IFERROR(_xlfn.IFS(
$DH104="день_1",
$DR104*$BL104/($AX104-$AW104+1)*BK104*(DAY(EOMONTH(BK$15,0))),
$DH104="день_2",
$DR104/30*MAX(MIN($AX104,EOMONTH(BK$15,0))-MAX($AW104,BK$15)+1,),
$DH104="раб.день",
$DR104/30*(IFERROR(
_xlfn.LET(_xlpm.VD,
CHOOSE(
{1;2;3;4;5;6;7;8;9;10;11;12;13;14;15;16;17;18},
45658,45659,45660,45661,45662,45663,45664,45665,45711,45724,45778,45779,45785,45786,45820,45821,45965,46022),
_xlfn.LET(_xlpm.DD,
MAX(MIN($AX104,EOMONTH(BK$15,0))-MAX($AW104,BK$15),),
_xlfn.IFS(
AND(MONTH($AW104)=MONTH(BK$15),MONTH($AX104)&lt;&gt;MONTH(BK$15)),
NETWORKDAYS.INTL($AW104,$AW104+_xlpm.DD,1,_xlpm.VD),
AND(MONTH($AW104)&lt;&gt;MONTH(BK$15),MONTH($AX104)=MONTH(BK$15)),
NETWORKDAYS.INTL(($AX104)-_xlpm.DD,$AX104,1,_xlpm.VD),
AND(MONTH($AW104)&lt;MONTH(BK$15),MONTH($AX104)&gt;MONTH(BK$15)),
NETWORKDAYS.INTL((EOMONTH(BK$15-1,1))-_xlpm.DD,EOMONTH(BK$15-1,1),1,_xlpm.VD),
AND(MONTH($AW104)=MONTH(BK$15),MONTH($AX104)=MONTH(BK$15)),
NETWORKDAYS.INTL($AW104,$AX104,1,_xlpm.VD)))),0)),
$DH104="месяц",
$DR104*BK104,
$DH104="неделя",
$DR104*BK104/7*(ROUNDUP((DAY(EOMONTH(BK$15,0)))/4,0))),
0)</f>
        <v/>
      </c>
      <c r="EE104" s="125">
        <f>SUM($DS104,$DT104,$DU104,$DV104,$DW104,$DX104,$DY104,$DZ104,$EA104,$EB104,$EC104,$ED104)</f>
        <v/>
      </c>
      <c r="EF104" s="125">
        <f>IFERROR(ROUND($EE104*(1+$EP104),2),0)</f>
        <v/>
      </c>
      <c r="EG104" s="128" t="n">
        <v>1</v>
      </c>
      <c r="EH104" s="126" t="n">
        <v>0</v>
      </c>
      <c r="EI104" s="126">
        <f>ROUND(SUM($EH104:$EH104)*SUM($AB104:$AB104)*$EG104,2)</f>
        <v/>
      </c>
      <c r="EJ104" s="126">
        <f>ROUND($EI104*(1+$EP104),2)</f>
        <v/>
      </c>
      <c r="EK104" s="126" t="n">
        <v>0</v>
      </c>
      <c r="EL104" s="126">
        <f>ROUND(SUM($EK104:$EK104)*SUM($AB104:$AB104)*$EG104,2)</f>
        <v/>
      </c>
      <c r="EM104" s="126">
        <f>ROUND($EL104*(1+$EP104),2)</f>
        <v/>
      </c>
      <c r="EN104" s="126">
        <f>SUM($EE104,$EI104,$EL104)</f>
        <v/>
      </c>
      <c r="EO104" s="126">
        <f>SUM($EF104,$EJ104,$EM104)</f>
        <v/>
      </c>
      <c r="EP104" s="59" t="inlineStr">
        <is>
          <t>20%</t>
        </is>
      </c>
      <c r="EQ104" s="59" t="n"/>
      <c r="ER104" s="60">
        <f t="array" ref="ER104">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MATCH(ES104,
{"AMS";"RussOutdoor";"HD Outdoor";"Ingroup";"IQ";"Ledproduction";"LisChannel";"Logic";"Media-PPL";"NovikovTV | НовиковТВ";"SMA";"SOK";"КрокусТВ | CrocusTV | IndoorTV";"Сити";"ТЯК Москва"},
0)),"")</f>
        <v/>
      </c>
      <c r="ES104" s="60" t="n"/>
      <c r="ET104" s="60">
        <f t="array" ref="ET104">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MATCH(ES104,
{"AMS";"RussOutdoor";"HD Outdoor";"Ingroup";"IQ";"Ledproduction";"LisChannel";"Logic";"Media-PPL";"NovikovTV | НовиковТВ";"SMA";"SOK";"КрокусТВ | CrocusTV | IndoorTV";"Сити";"ТЯК Москва"},
0)),"")</f>
        <v/>
      </c>
      <c r="EU104" s="60" t="n"/>
      <c r="EV104" s="60" t="n"/>
      <c r="EX104" s="110">
        <f t="array" ref="EX104">
($AR104/30
+N("ТРАФИК ПЛОЩАДКИ"))*
(IFERROR(
_xlfn.LET(
_xlpm.GPR,
HLOOKUP($L104,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(MATCH($T104,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IF($Q104="цифровой",_xlpm.GPR/$AG104,_xlpm.GPR/60)),
0)
+N("DWELL TIME"))*
(IF($AB104=0,0,IF($AB104=1,0.3,IF($AB104=2,0.5,IF($AB104&gt;2,1))))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_xlfn.IFS($AC104="да",1.2,$AC104="нет",1)*
_xlfn.IFS($AD104="да",1.2,$AD104="нет",1)*
IF(R104="статический",1,1.2)*
$X104*
INDEX(
{1.2;1;1.2;1.2;1;1.2;1.2;1.2;1.2;1.2;1.2;1;1.2;1.2;1.2;1.2;1;1;1.2;1.2;1.2;1;1;1;1;1.2;1.2;1.2;1.2;1;1;1;1;1.2;1.2;1.2;1.2;1.2;1.2;1.2;1.2;1;1;1.2;1;1;1;1;1.5;1;1;1.5;1.5;1.2},
MATCH($Q104,_xlpm.MI,0)))&gt;{0.02;0.04;0.06;0.1;0.2;0.4;0.6;0.8;1;2;4;6})),
{0;1;2;3;4;5;6;7;8;9;10;11;12},
0)))
+N("КОЭФФИЦИЕНТ КОНТАКТА"))))*
(_xlfn.IFS($X104&lt;0.1,$X104/1000,$X104&gt;25,5.2,AND($X104&gt;=0.1,$X104&lt;=25),(($X104*2+0.1)/10)*($X104/10)))*
IFERROR((_xlfn.LET(
_xlpm.MA,
{0;0.8;0.85;0.9;0.95;1},
_xlpm.MAA,
{0;1;2;3;4;5},
INDEX(_xlpm.MA,MATCH(SUMPRODUCT(--((IF(ROUND(_xlpm.MAA,1)&gt;5,5,ROUND($AB104,1)))&gt;{0;1;2;3;4;5})),_xlpm.MAA,0)))
+N("КОЭФФИЦИЕНТ КОЛ-ВО КОНСТРУКЦИЙ")),1)*
$AB104,0))*
(IF($Q104="цифровой",$AG104/15*$AI104,1)
+N("ДЛЯ ЦИФРЫ"))</f>
        <v/>
      </c>
      <c r="EY104" s="110">
        <f>IFERROR(EX104*AY104,0)</f>
        <v/>
      </c>
      <c r="EZ104" s="131">
        <f>IFERROR(DP104/EY104*1000,0)</f>
        <v/>
      </c>
      <c r="FA104" s="112">
        <f>IFERROR(FC104/FB104,0)</f>
        <v/>
      </c>
      <c r="FB104" s="112">
        <f>IFERROR((FC104/(EY104/FF104*#REF!))*0.825,0)</f>
        <v/>
      </c>
      <c r="FC104" s="112">
        <f>IFERROR(((EX104*30/AR104)*100)/30,0)</f>
        <v/>
      </c>
      <c r="FD104" s="112">
        <f>IFERROR(EY104/G104*100%,0)</f>
        <v/>
      </c>
      <c r="FE104" s="112">
        <f>IFERROR(FD104/FC104*100%,0)</f>
        <v/>
      </c>
      <c r="FF104" s="110">
        <f>IFERROR(AR104/30*AY104,0)</f>
        <v/>
      </c>
    </row>
    <row r="105" ht="13" customHeight="1">
      <c r="A105" s="59" t="n"/>
      <c r="B105" s="60" t="n"/>
      <c r="C105" s="60" t="n"/>
      <c r="D105" s="60">
        <f t="array" ref="D105">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MATCH($E105,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05" s="60">
        <f t="array" ref="E105">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MATCH($F105,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05" s="60" t="inlineStr"/>
      <c r="G105" s="60" t="n"/>
      <c r="H105" s="60">
        <f t="array" ref="H105">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MATCH($I105,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05" s="60" t="n"/>
      <c r="J105" s="60" t="n"/>
      <c r="K105" s="60" t="n"/>
      <c r="L105" s="60" t="n"/>
      <c r="M105" s="60" t="n"/>
      <c r="N105" s="60" t="n"/>
      <c r="O105" s="60" t="n"/>
      <c r="P105" s="60">
        <f t="array" ref="P105">
_xlfn.IFS(
ISNUMBER(MATCH($Q105,{"шелфбаннер","разделитель","монетница","чековая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ISNUMBER(MATCH($Q105,{"LED/LCD","видеокулер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ISNUMBER(MATCH($Q105,{"автомобиль","машина","выставочное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ISNUMBER(MATCH($Q105,{"билборд","лифтовая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ISNUMBER(MATCH($Q105,{"навигация","подвесной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ISNUMBER(MATCH($Q105,{"движущаяся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ISNUMBER(MATCH($Q105,{"каталог","журнал"},)),
"Пресса",
$Q105="","")</f>
        <v/>
      </c>
      <c r="Q105" s="60" t="n"/>
      <c r="R105" s="60">
        <f t="array" ref="R105">
IFERROR(
_xlfn.IFS(
OR(ISNUMBER(MATCH($Q105,{"экспозиция","макет","стенд","автостенд","авто стенд","выставочное пространство","выставочные стенды","модульные выставочные стенды","3Д конструкция","3D конструкция"},)),P105="Экспонирование"),
"нестандартный",
ISNUMBER(MATCH($Q105,{"скроллер","призматрон"},)),
"динамический",
$P105="Видео",
"цифровой",
OR($P105="Пресса",$P105="Щит",$P105="POSm",$P105="Подвес",$P105="Брендирование/оклейка"),
"статический"),"")</f>
        <v/>
      </c>
      <c r="S105" s="59" t="n"/>
      <c r="T105" s="60" t="n"/>
      <c r="U105" s="60" t="n"/>
      <c r="V105" s="60">
        <f>
IF(P105="Видео",
"цифровой постер/ролик",
IF(ISNUMBER(MATCH(Q105,{"короб световой","короб световой | лайтбокс","короб световой | кристалайт","лайтбокс","лайт бокс","кристалайт","LB","lightbox"},)),
"бэклит",
IF(P105="Брендирование/оклейка",
"перфарированная пленка/самоклейка",
IF(P105="Экспонирование",
"под запрос",
IF(P105="Подвес",
"баннер/ткань",
"")))))</f>
        <v/>
      </c>
      <c r="W105" s="59" t="n"/>
      <c r="X105" s="59" t="n"/>
      <c r="Y105" s="59" t="n"/>
      <c r="Z105" s="61" t="n"/>
      <c r="AA105" s="61" t="n"/>
      <c r="AB105" s="61">
        <f>IF(BL105&gt;0,Z105,0)</f>
        <v/>
      </c>
      <c r="AC105" s="59" t="n"/>
      <c r="AD105" s="59" t="n"/>
      <c r="AE105" s="59" t="n"/>
      <c r="AF105" s="59" t="n"/>
      <c r="AG105" s="59" t="n"/>
      <c r="AH105" s="59" t="n"/>
      <c r="AI105" s="59" t="n"/>
      <c r="AJ105" s="59" t="n"/>
      <c r="AK105" s="59" t="n"/>
      <c r="AL105" s="62">
        <f>IFERROR(IF(OR(R105="статический",R105="динамический",R105="нестандартный",R105="",R105=""),"-",IF(AND(AH105="-",AI105="-"),"-",AK105*3600/AH105*AI105)),"-")</f>
        <v/>
      </c>
      <c r="AM105" s="62">
        <f>IFERROR(IF(OR(R105="статический",R105="динамический",R105="",R105="", R105="BTL",R105="нестандартный"),"-",AG105*AI105*AL105/60),"-")</f>
        <v/>
      </c>
      <c r="AN105" s="63">
        <f>IFERROR(IF(AH105="","-",AG105*AI105/AH105),"-")</f>
        <v/>
      </c>
      <c r="AO105" s="59">
        <f>IFERROR(IF(OR($R105="статический",$R105="динамический",$R105="",$R105="",$R105="BTL",$R105="нестандартный"),"-",$AL105*$AY105),"-")</f>
        <v/>
      </c>
      <c r="AP105" s="62">
        <f>IFERROR(IF(OR($R105="статический",$R105="динамический",$R105="",$R105="",$R105="BTL",$R105="нестандартный"),"-",$AM105*AY105),"-")</f>
        <v/>
      </c>
      <c r="AQ105" s="64" t="n"/>
      <c r="AR105" s="61" t="n"/>
      <c r="AS105" s="61" t="n"/>
      <c r="AT105" s="61" t="n"/>
      <c r="AU105" s="65" t="n"/>
      <c r="AV105" s="124">
        <f>IFERROR(DR105/AT105*1000,"n/a")</f>
        <v/>
      </c>
      <c r="AW105" s="67" t="n"/>
      <c r="AX105" s="67" t="n"/>
      <c r="AY105" s="43">
        <f>IFERROR(IF(OR($AW105="",$AX105=""),"",_xlfn.DAYS($AX105+1,$AW105)),"")</f>
        <v/>
      </c>
      <c r="AZ105" s="68">
        <f t="array" ref="AZ105">
_xlfn.LET(_xlpm.COEFF,
IF($AW105+$AX105=0,0,IF(MAX(MIN($AX105,EOMONTH(AZ$15,0))-MAX($AW105,AZ$15)+1,)&gt;0,1,0)),
_xlfn.IFS(
$ES105="LisChannel",
_xlpm.COEFF*
INDEX({1;1;1.2;1.2;1;1;1;1;1.2;1.2;1.2;1.2},
MATCH(MONTH(AZ$15),
{1,2,3,4,5,6,7,8,9,10,11,12})),
CONCATENATE($ES105," ",$L105)="RussOutdoor метро",
_xlpm.COEFF*
INDEX({0.8;0.9;1.1;1.1;1;1;1;1;1.1;1.1;1.1;1.1},
MATCH(MONTH(AZ$15),
{1,2,3,4,5,6,7,8,9,10,11,12})),
$ES105&lt;&gt;"LisChannel",
_xlpm.COEFF,
$ES105&lt;&gt;"RussOutdoor",
_xlpm.COEFF))</f>
        <v/>
      </c>
      <c r="BA105" s="68">
        <f t="array" ref="BA105">
_xlfn.LET(_xlpm.COEFF,
IF($AW105+$AX105=0,0,IF(MAX(MIN($AX105,EOMONTH(BA$15,0))-MAX($AW105,BA$15)+1,)&gt;0,1,0)),
_xlfn.IFS(
$ES105="LisChannel",
_xlpm.COEFF*
INDEX({1;1;1.2;1.2;1;1;1;1;1.2;1.2;1.2;1.2},
MATCH(MONTH(BA$15),
{1,2,3,4,5,6,7,8,9,10,11,12})),
CONCATENATE($ES105," ",$L105)="RussOutdoor метро",
_xlpm.COEFF*
INDEX({0.8;0.9;1.1;1.1;1;1;1;1;1.1;1.1;1.1;1.1},
MATCH(MONTH(BA$15),
{1,2,3,4,5,6,7,8,9,10,11,12})),
$ES105&lt;&gt;"LisChannel",
_xlpm.COEFF,
$ES105&lt;&gt;"RussOutdoor",
_xlpm.COEFF))</f>
        <v/>
      </c>
      <c r="BB105" s="68">
        <f t="array" ref="BB105">
_xlfn.LET(_xlpm.COEFF,
IF($AW105+$AX105=0,0,IF(MAX(MIN($AX105,EOMONTH(BB$15,0))-MAX($AW105,BB$15)+1,)&gt;0,1,0)),
_xlfn.IFS(
$ES105="LisChannel",
_xlpm.COEFF*
INDEX({1;1;1.2;1.2;1;1;1;1;1.2;1.2;1.2;1.2},
MATCH(MONTH(BB$15),
{1,2,3,4,5,6,7,8,9,10,11,12})),
CONCATENATE($ES105," ",$L105)="RussOutdoor метро",
_xlpm.COEFF*
INDEX({0.8;0.9;1.1;1.1;1;1;1;1;1.1;1.1;1.1;1.1},
MATCH(MONTH(BB$15),
{1,2,3,4,5,6,7,8,9,10,11,12})),
$ES105&lt;&gt;"LisChannel",
_xlpm.COEFF,
$ES105&lt;&gt;"RussOutdoor",
_xlpm.COEFF))</f>
        <v/>
      </c>
      <c r="BC105" s="68">
        <f t="array" ref="BC105">
_xlfn.LET(_xlpm.COEFF,
IF($AW105+$AX105=0,0,IF(MAX(MIN($AX105,EOMONTH(BC$15,0))-MAX($AW105,BC$15)+1,)&gt;0,1,0)),
_xlfn.IFS(
$ES105="LisChannel",
_xlpm.COEFF*
INDEX({1;1;1.2;1.2;1;1;1;1;1.2;1.2;1.2;1.2},
MATCH(MONTH(BC$15),
{1,2,3,4,5,6,7,8,9,10,11,12})),
CONCATENATE($ES105," ",$L105)="RussOutdoor метро",
_xlpm.COEFF*
INDEX({0.8;0.9;1.1;1.1;1;1;1;1;1.1;1.1;1.1;1.1},
MATCH(MONTH(BC$15),
{1,2,3,4,5,6,7,8,9,10,11,12})),
$ES105&lt;&gt;"LisChannel",
_xlpm.COEFF,
$ES105&lt;&gt;"RussOutdoor",
_xlpm.COEFF))</f>
        <v/>
      </c>
      <c r="BD105" s="68">
        <f t="array" ref="BD105">
_xlfn.LET(_xlpm.COEFF,
IF($AW105+$AX105=0,0,IF(MAX(MIN($AX105,EOMONTH(BD$15,0))-MAX($AW105,BD$15)+1,)&gt;0,1,0)),
_xlfn.IFS(
$ES105="LisChannel",
_xlpm.COEFF*
INDEX({1;1;1.2;1.2;1;1;1;1;1.2;1.2;1.2;1.2},
MATCH(MONTH(BD$15),
{1,2,3,4,5,6,7,8,9,10,11,12})),
CONCATENATE($ES105," ",$L105)="RussOutdoor метро",
_xlpm.COEFF*
INDEX({0.8;0.9;1.1;1.1;1;1;1;1;1.1;1.1;1.1;1.1},
MATCH(MONTH(BD$15),
{1,2,3,4,5,6,7,8,9,10,11,12})),
$ES105&lt;&gt;"LisChannel",
_xlpm.COEFF,
$ES105&lt;&gt;"RussOutdoor",
_xlpm.COEFF))</f>
        <v/>
      </c>
      <c r="BE105" s="68">
        <f t="array" ref="BE105">
_xlfn.LET(_xlpm.COEFF,
IF($AW105+$AX105=0,0,IF(MAX(MIN($AX105,EOMONTH(BE$15,0))-MAX($AW105,BE$15)+1,)&gt;0,1,0)),
_xlfn.IFS(
$ES105="LisChannel",
_xlpm.COEFF*
INDEX({1;1;1.2;1.2;1;1;1;1;1.2;1.2;1.2;1.2},
MATCH(MONTH(BE$15),
{1,2,3,4,5,6,7,8,9,10,11,12})),
CONCATENATE($ES105," ",$L105)="RussOutdoor метро",
_xlpm.COEFF*
INDEX({0.8;0.9;1.1;1.1;1;1;1;1;1.1;1.1;1.1;1.1},
MATCH(MONTH(BE$15),
{1,2,3,4,5,6,7,8,9,10,11,12})),
$ES105&lt;&gt;"LisChannel",
_xlpm.COEFF,
$ES105&lt;&gt;"RussOutdoor",
_xlpm.COEFF))</f>
        <v/>
      </c>
      <c r="BF105" s="68">
        <f t="array" ref="BF105">
_xlfn.LET(_xlpm.COEFF,
IF($AW105+$AX105=0,0,IF(MAX(MIN($AX105,EOMONTH(BF$15,0))-MAX($AW105,BF$15)+1,)&gt;0,1,0)),
_xlfn.IFS(
$ES105="LisChannel",
_xlpm.COEFF*
INDEX({1;1;1.2;1.2;1;1;1;1;1.2;1.2;1.2;1.2},
MATCH(MONTH(BF$15),
{1,2,3,4,5,6,7,8,9,10,11,12})),
CONCATENATE($ES105," ",$L105)="RussOutdoor метро",
_xlpm.COEFF*
INDEX({0.8;0.9;1.1;1.1;1;1;1;1;1.1;1.1;1.1;1.1},
MATCH(MONTH(BF$15),
{1,2,3,4,5,6,7,8,9,10,11,12})),
$ES105&lt;&gt;"LisChannel",
_xlpm.COEFF,
$ES105&lt;&gt;"RussOutdoor",
_xlpm.COEFF))</f>
        <v/>
      </c>
      <c r="BG105" s="68">
        <f t="array" ref="BG105">
_xlfn.LET(_xlpm.COEFF,
IF($AW105+$AX105=0,0,IF(MAX(MIN($AX105,EOMONTH(BG$15,0))-MAX($AW105,BG$15)+1,)&gt;0,1,0)),
_xlfn.IFS(
$ES105="LisChannel",
_xlpm.COEFF*
INDEX({1;1;1.2;1.2;1;1;1;1;1.2;1.2;1.2;1.2},
MATCH(MONTH(BG$15),
{1,2,3,4,5,6,7,8,9,10,11,12})),
CONCATENATE($ES105," ",$L105)="RussOutdoor метро",
_xlpm.COEFF*
INDEX({0.8;0.9;1.1;1.1;1;1;1;1;1.1;1.1;1.1;1.1},
MATCH(MONTH(BG$15),
{1,2,3,4,5,6,7,8,9,10,11,12})),
$ES105&lt;&gt;"LisChannel",
_xlpm.COEFF,
$ES105&lt;&gt;"RussOutdoor",
_xlpm.COEFF))</f>
        <v/>
      </c>
      <c r="BH105" s="68">
        <f t="array" ref="BH105">
_xlfn.LET(_xlpm.COEFF,
IF($AW105+$AX105=0,0,IF(MAX(MIN($AX105,EOMONTH(BH$15,0))-MAX($AW105,BH$15)+1,)&gt;0,1,0)),
_xlfn.IFS(
$ES105="LisChannel",
_xlpm.COEFF*
INDEX({1;1;1.2;1.2;1;1;1;1;1.2;1.2;1.2;1.2},
MATCH(MONTH(BH$15),
{1,2,3,4,5,6,7,8,9,10,11,12})),
CONCATENATE($ES105," ",$L105)="RussOutdoor метро",
_xlpm.COEFF*
INDEX({0.8;0.9;1.1;1.1;1;1;1;1;1.1;1.1;1.1;1.1},
MATCH(MONTH(BH$15),
{1,2,3,4,5,6,7,8,9,10,11,12})),
$ES105&lt;&gt;"LisChannel",
_xlpm.COEFF,
$ES105&lt;&gt;"RussOutdoor",
_xlpm.COEFF))</f>
        <v/>
      </c>
      <c r="BI105" s="68">
        <f t="array" ref="BI105">
_xlfn.LET(_xlpm.COEFF,
IF($AW105+$AX105=0,0,IF(MAX(MIN($AX105,EOMONTH(BI$15,0))-MAX($AW105,BI$15)+1,)&gt;0,1,0)),
_xlfn.IFS(
$ES105="LisChannel",
_xlpm.COEFF*
INDEX({1;1;1.2;1.2;1;1;1;1;1.2;1.2;1.2;1.2},
MATCH(MONTH(BI$15),
{1,2,3,4,5,6,7,8,9,10,11,12})),
CONCATENATE($ES105," ",$L105)="RussOutdoor метро",
_xlpm.COEFF*
INDEX({0.8;0.9;1.1;1.1;1;1;1;1;1.1;1.1;1.1;1.1},
MATCH(MONTH(BI$15),
{1,2,3,4,5,6,7,8,9,10,11,12})),
$ES105&lt;&gt;"LisChannel",
_xlpm.COEFF,
$ES105&lt;&gt;"RussOutdoor",
_xlpm.COEFF))</f>
        <v/>
      </c>
      <c r="BJ105" s="68">
        <f t="array" ref="BJ105">
_xlfn.LET(_xlpm.COEFF,
IF($AW105+$AX105=0,0,IF(MAX(MIN($AX105,EOMONTH(BJ$15,0))-MAX($AW105,BJ$15)+1,)&gt;0,1,0)),
_xlfn.IFS(
$ES105="LisChannel",
_xlpm.COEFF*
INDEX({1;1;1.2;1.2;1;1;1;1;1.2;1.2;1.2;1.2},
MATCH(MONTH(BJ$15),
{1,2,3,4,5,6,7,8,9,10,11,12})),
CONCATENATE($ES105," ",$L105)="RussOutdoor метро",
_xlpm.COEFF*
INDEX({0.8;0.9;1.1;1.1;1;1;1;1;1.1;1.1;1.1;1.1},
MATCH(MONTH(BJ$15),
{1,2,3,4,5,6,7,8,9,10,11,12})),
$ES105&lt;&gt;"LisChannel",
_xlpm.COEFF,
$ES105&lt;&gt;"RussOutdoor",
_xlpm.COEFF))</f>
        <v/>
      </c>
      <c r="BK105" s="68">
        <f t="array" ref="BK105">
_xlfn.LET(_xlpm.COEFF,
IF($AW105+$AX105=0,0,IF(MAX(MIN($AX105,EOMONTH(BK$15,0))-MAX($AW105,BK$15)+1,)&gt;0,1,0)),
_xlfn.IFS(
$ES105="LisChannel",
_xlpm.COEFF*
INDEX({1;1;1.2;1.2;1;1;1;1;1.2;1.2;1.2;1.2},
MATCH(MONTH(BK$15),
{1,2,3,4,5,6,7,8,9,10,11,12})),
CONCATENATE($ES105," ",$L105)="RussOutdoor метро",
_xlpm.COEFF*
INDEX({0.8;0.9;1.1;1.1;1;1;1;1;1.1;1.1;1.1;1.1},
MATCH(MONTH(BK$15),
{1,2,3,4,5,6,7,8,9,10,11,12})),
$ES105&lt;&gt;"LisChannel",
_xlpm.COEFF,
$ES105&lt;&gt;"RussOutdoor",
_xlpm.COEFF))</f>
        <v/>
      </c>
      <c r="BL105" s="62">
        <f>COUNTIFS($AZ105:$BK105,"&gt;0")</f>
        <v/>
      </c>
      <c r="BM105" s="65" t="n"/>
      <c r="BN105" s="125">
        <f>$DJ105</f>
        <v/>
      </c>
      <c r="BO105" s="63">
        <f>$DQ105</f>
        <v/>
      </c>
      <c r="BP105" s="125">
        <f>
IFERROR(
IF($BL105=0,0,
$BN105*(1-$BO105)),
0)</f>
        <v/>
      </c>
      <c r="BQ105" s="125">
        <f t="array" ref="BQ105">
IFERROR(
_xlfn.IFS(
$DH105="день_1",
$BP105*$BL105/($AX105-$AW105+1)*AZ105*(DAY(EOMONTH(AZ$15,0))),
$DH105="день_2",
$BP105/30*MAX(MIN($AX105,EOMONTH(AZ$15,0))-MAX($AW105,AZ$15)+1,),
$DH105="раб.день",
$BP105/30*(IFERROR(
_xlfn.LET(_xlpm.VD,
CHOOSE(
{1;2;3;4;5;6;7;8;9;10;11;12;13;14;15;16;17;18},
45658,45659,45660,45661,45662,45663,45664,45665,45711,45724,45778,45779,45785,45786,45820,45821,45965,46022),
_xlfn.LET(_xlpm.DD,
MAX(MIN($AX105,EOMONTH(AZ$15,0))-MAX($AW105,AZ$15),),
_xlfn.IFS(
AND(MONTH($AW105)=MONTH(AZ$15),MONTH($AX105)&lt;&gt;MONTH(AZ$15)),
NETWORKDAYS.INTL($AW105,$AW105+_xlpm.DD,1,_xlpm.VD),
AND(MONTH($AW105)&lt;&gt;MONTH(AZ$15),MONTH($AX105)=MONTH(AZ$15)),
NETWORKDAYS.INTL(($AX105)-_xlpm.DD,$AX105,1,_xlpm.VD),
AND(MONTH($AW105)&lt;MONTH(AZ$15),MONTH($AX105)&gt;MONTH(AZ$15)),
NETWORKDAYS.INTL((EOMONTH(AZ$15-1,1))-_xlpm.DD,EOMONTH(AZ$15-1,1),1,_xlpm.VD),
AND(MONTH($AW105)=MONTH(AZ$15),MONTH($AX105)=MONTH(AZ$15)),
NETWORKDAYS.INTL($AW105,$AX105,1,_xlpm.VD)))),0)),
$DH105="месяц",
$BP105*AZ105,
$DH105="неделя",
$BP105*AZ105/7*(ROUNDUP((DAY(EOMONTH(AZ$15,0)))/4,0))),
0)</f>
        <v/>
      </c>
      <c r="BR105" s="125">
        <f t="array" ref="BR105">
IFERROR(
_xlfn.IFS(
$DH105="день_1",
$BP105*$BL105/($AX105-$AW105+1)*BA105*(DAY(EOMONTH(BA$15,0))),
$DH105="день_2",
$BP105/30*MAX(MIN($AX105,EOMONTH(BA$15,0))-MAX($AW105,BA$15)+1,),
$DH105="раб.день",
$BP105/30*(IFERROR(
_xlfn.LET(_xlpm.VD,
CHOOSE(
{1;2;3;4;5;6;7;8;9;10;11;12;13;14;15;16;17;18},
45658,45659,45660,45661,45662,45663,45664,45665,45711,45724,45778,45779,45785,45786,45820,45821,45965,46022),
_xlfn.LET(_xlpm.DD,
MAX(MIN($AX105,EOMONTH(BA$15,0))-MAX($AW105,BA$15),),
_xlfn.IFS(
AND(MONTH($AW105)=MONTH(BA$15),MONTH($AX105)&lt;&gt;MONTH(BA$15)),
NETWORKDAYS.INTL($AW105,$AW105+_xlpm.DD,1,_xlpm.VD),
AND(MONTH($AW105)&lt;&gt;MONTH(BA$15),MONTH($AX105)=MONTH(BA$15)),
NETWORKDAYS.INTL(($AX105)-_xlpm.DD,$AX105,1,_xlpm.VD),
AND(MONTH($AW105)&lt;MONTH(BA$15),MONTH($AX105)&gt;MONTH(BA$15)),
NETWORKDAYS.INTL((EOMONTH(BA$15-1,1))-_xlpm.DD,EOMONTH(BA$15-1,1),1,_xlpm.VD),
AND(MONTH($AW105)=MONTH(BA$15),MONTH($AX105)=MONTH(BA$15)),
NETWORKDAYS.INTL($AW105,$AX105,1,_xlpm.VD)))),0)),
$DH105="месяц",
$BP105*BA105,
$DH105="неделя",
$BP105*BA105/7*(ROUNDUP((DAY(EOMONTH(BA$15,0)))/4,0))),
0)</f>
        <v/>
      </c>
      <c r="BS105" s="125">
        <f t="array" ref="BS105">
IFERROR(
_xlfn.IFS(
$DH105="день_1",
$BP105*$BL105/($AX105-$AW105+1)*BB105*(DAY(EOMONTH(BB$15,0))),
$DH105="день_2",
$BP105/30*MAX(MIN($AX105,EOMONTH(BB$15,0))-MAX($AW105,BB$15)+1,),
$DH105="раб.день",
$BP105/30*(IFERROR(
_xlfn.LET(_xlpm.VD,
CHOOSE(
{1;2;3;4;5;6;7;8;9;10;11;12;13;14;15;16;17;18},
45658,45659,45660,45661,45662,45663,45664,45665,45711,45724,45778,45779,45785,45786,45820,45821,45965,46022),
_xlfn.LET(_xlpm.DD,
MAX(MIN($AX105,EOMONTH(BB$15,0))-MAX($AW105,BB$15),),
_xlfn.IFS(
AND(MONTH($AW105)=MONTH(BB$15),MONTH($AX105)&lt;&gt;MONTH(BB$15)),
NETWORKDAYS.INTL($AW105,$AW105+_xlpm.DD,1,_xlpm.VD),
AND(MONTH($AW105)&lt;&gt;MONTH(BB$15),MONTH($AX105)=MONTH(BB$15)),
NETWORKDAYS.INTL(($AX105)-_xlpm.DD,$AX105,1,_xlpm.VD),
AND(MONTH($AW105)&lt;MONTH(BB$15),MONTH($AX105)&gt;MONTH(BB$15)),
NETWORKDAYS.INTL((EOMONTH(BB$15-1,1))-_xlpm.DD,EOMONTH(BB$15-1,1),1,_xlpm.VD),
AND(MONTH($AW105)=MONTH(BB$15),MONTH($AX105)=MONTH(BB$15)),
NETWORKDAYS.INTL($AW105,$AX105,1,_xlpm.VD)))),0)),
$DH105="месяц",
$BP105*BB105,
$DH105="неделя",
$BP105*BB105/7*(ROUNDUP((DAY(EOMONTH(BB$15,0)))/4,0))),
0)</f>
        <v/>
      </c>
      <c r="BT105" s="125">
        <f t="array" ref="BT105">
IFERROR(
_xlfn.IFS(
$DH105="день_1",
$BP105*$BL105/($AX105-$AW105+1)*BC105*(DAY(EOMONTH(BC$15,0))),
$DH105="день_2",
$BP105/30*MAX(MIN($AX105,EOMONTH(BC$15,0))-MAX($AW105,BC$15)+1,),
$DH105="раб.день",
$BP105/30*(IFERROR(
_xlfn.LET(_xlpm.VD,
CHOOSE(
{1;2;3;4;5;6;7;8;9;10;11;12;13;14;15;16;17;18},
45658,45659,45660,45661,45662,45663,45664,45665,45711,45724,45778,45779,45785,45786,45820,45821,45965,46022),
_xlfn.LET(_xlpm.DD,
MAX(MIN($AX105,EOMONTH(BC$15,0))-MAX($AW105,BC$15),),
_xlfn.IFS(
AND(MONTH($AW105)=MONTH(BC$15),MONTH($AX105)&lt;&gt;MONTH(BC$15)),
NETWORKDAYS.INTL($AW105,$AW105+_xlpm.DD,1,_xlpm.VD),
AND(MONTH($AW105)&lt;&gt;MONTH(BC$15),MONTH($AX105)=MONTH(BC$15)),
NETWORKDAYS.INTL(($AX105)-_xlpm.DD,$AX105,1,_xlpm.VD),
AND(MONTH($AW105)&lt;MONTH(BC$15),MONTH($AX105)&gt;MONTH(BC$15)),
NETWORKDAYS.INTL((EOMONTH(BC$15-1,1))-_xlpm.DD,EOMONTH(BC$15-1,1),1,_xlpm.VD),
AND(MONTH($AW105)=MONTH(BC$15),MONTH($AX105)=MONTH(BC$15)),
NETWORKDAYS.INTL($AW105,$AX105,1,_xlpm.VD)))),0)),
$DH105="месяц",
$BP105*BC105,
$DH105="неделя",
$BP105*BC105/7*(ROUNDUP((DAY(EOMONTH(BC$15,0)))/4,0))),
0)</f>
        <v/>
      </c>
      <c r="BU105" s="125">
        <f t="array" ref="BU105">
IFERROR(
_xlfn.IFS(
$DH105="день_1",
$BP105*$BL105/($AX105-$AW105+1)*BD105*(DAY(EOMONTH(BD$15,0))),
$DH105="день_2",
$BP105/30*MAX(MIN($AX105,EOMONTH(BD$15,0))-MAX($AW105,BD$15)+1,),
$DH105="раб.день",
$BP105/30*(IFERROR(
_xlfn.LET(_xlpm.VD,
CHOOSE(
{1;2;3;4;5;6;7;8;9;10;11;12;13;14;15;16;17;18},
45658,45659,45660,45661,45662,45663,45664,45665,45711,45724,45778,45779,45785,45786,45820,45821,45965,46022),
_xlfn.LET(_xlpm.DD,
MAX(MIN($AX105,EOMONTH(BD$15,0))-MAX($AW105,BD$15),),
_xlfn.IFS(
AND(MONTH($AW105)=MONTH(BD$15),MONTH($AX105)&lt;&gt;MONTH(BD$15)),
NETWORKDAYS.INTL($AW105,$AW105+_xlpm.DD,1,_xlpm.VD),
AND(MONTH($AW105)&lt;&gt;MONTH(BD$15),MONTH($AX105)=MONTH(BD$15)),
NETWORKDAYS.INTL(($AX105)-_xlpm.DD,$AX105,1,_xlpm.VD),
AND(MONTH($AW105)&lt;MONTH(BD$15),MONTH($AX105)&gt;MONTH(BD$15)),
NETWORKDAYS.INTL((EOMONTH(BD$15-1,1))-_xlpm.DD,EOMONTH(BD$15-1,1),1,_xlpm.VD),
AND(MONTH($AW105)=MONTH(BD$15),MONTH($AX105)=MONTH(BD$15)),
NETWORKDAYS.INTL($AW105,$AX105,1,_xlpm.VD)))),0)),
$DH105="месяц",
$BP105*BD105,
$DH105="неделя",
$BP105*BD105/7*(ROUNDUP((DAY(EOMONTH(BD$15,0)))/4,0))),
0)</f>
        <v/>
      </c>
      <c r="BV105" s="125">
        <f t="array" ref="BV105">
IFERROR(
_xlfn.IFS(
$DH105="день_1",
$BP105*$BL105/($AX105-$AW105+1)*BE105*(DAY(EOMONTH(BE$15,0))),
$DH105="день_2",
$BP105/30*MAX(MIN($AX105,EOMONTH(BE$15,0))-MAX($AW105,BE$15)+1,),
$DH105="раб.день",
$BP105/30*(IFERROR(
_xlfn.LET(_xlpm.VD,
CHOOSE(
{1;2;3;4;5;6;7;8;9;10;11;12;13;14;15;16;17;18},
45658,45659,45660,45661,45662,45663,45664,45665,45711,45724,45778,45779,45785,45786,45820,45821,45965,46022),
_xlfn.LET(_xlpm.DD,
MAX(MIN($AX105,EOMONTH(BE$15,0))-MAX($AW105,BE$15),),
_xlfn.IFS(
AND(MONTH($AW105)=MONTH(BE$15),MONTH($AX105)&lt;&gt;MONTH(BE$15)),
NETWORKDAYS.INTL($AW105,$AW105+_xlpm.DD,1,_xlpm.VD),
AND(MONTH($AW105)&lt;&gt;MONTH(BE$15),MONTH($AX105)=MONTH(BE$15)),
NETWORKDAYS.INTL(($AX105)-_xlpm.DD,$AX105,1,_xlpm.VD),
AND(MONTH($AW105)&lt;MONTH(BE$15),MONTH($AX105)&gt;MONTH(BE$15)),
NETWORKDAYS.INTL((EOMONTH(BE$15-1,1))-_xlpm.DD,EOMONTH(BE$15-1,1),1,_xlpm.VD),
AND(MONTH($AW105)=MONTH(BE$15),MONTH($AX105)=MONTH(BE$15)),
NETWORKDAYS.INTL($AW105,$AX105,1,_xlpm.VD)))),0)),
$DH105="месяц",
$BP105*BE105,
$DH105="неделя",
$BP105*BE105/7*(ROUNDUP((DAY(EOMONTH(BE$15,0)))/4,0))),
0)</f>
        <v/>
      </c>
      <c r="BW105" s="125">
        <f t="array" ref="BW105">
IFERROR(
_xlfn.IFS(
$DH105="день_1",
$BP105*$BL105/($AX105-$AW105+1)*BF105*(DAY(EOMONTH(BF$15,0))),
$DH105="день_2",
$BP105/30*MAX(MIN($AX105,EOMONTH(BF$15,0))-MAX($AW105,BF$15)+1,),
$DH105="раб.день",
$BP105/30*(IFERROR(
_xlfn.LET(_xlpm.VD,
CHOOSE(
{1;2;3;4;5;6;7;8;9;10;11;12;13;14;15;16;17;18},
45658,45659,45660,45661,45662,45663,45664,45665,45711,45724,45778,45779,45785,45786,45820,45821,45965,46022),
_xlfn.LET(_xlpm.DD,
MAX(MIN($AX105,EOMONTH(BF$15,0))-MAX($AW105,BF$15),),
_xlfn.IFS(
AND(MONTH($AW105)=MONTH(BF$15),MONTH($AX105)&lt;&gt;MONTH(BF$15)),
NETWORKDAYS.INTL($AW105,$AW105+_xlpm.DD,1,_xlpm.VD),
AND(MONTH($AW105)&lt;&gt;MONTH(BF$15),MONTH($AX105)=MONTH(BF$15)),
NETWORKDAYS.INTL(($AX105)-_xlpm.DD,$AX105,1,_xlpm.VD),
AND(MONTH($AW105)&lt;MONTH(BF$15),MONTH($AX105)&gt;MONTH(BF$15)),
NETWORKDAYS.INTL((EOMONTH(BF$15-1,1))-_xlpm.DD,EOMONTH(BF$15-1,1),1,_xlpm.VD),
AND(MONTH($AW105)=MONTH(BF$15),MONTH($AX105)=MONTH(BF$15)),
NETWORKDAYS.INTL($AW105,$AX105,1,_xlpm.VD)))),0)),
$DH105="месяц",
$BP105*BF105,
$DH105="неделя",
$BP105*BF105/7*(ROUNDUP((DAY(EOMONTH(BF$15,0)))/4,0))),
0)</f>
        <v/>
      </c>
      <c r="BX105" s="125">
        <f t="array" ref="BX105">
IFERROR(
_xlfn.IFS(
$DH105="день_1",
$BP105*$BL105/($AX105-$AW105+1)*BG105*(DAY(EOMONTH(BG$15,0))),
$DH105="день_2",
$BP105/30*MAX(MIN($AX105,EOMONTH(BG$15,0))-MAX($AW105,BG$15)+1,),
$DH105="раб.день",
$BP105/30*(IFERROR(
_xlfn.LET(_xlpm.VD,
CHOOSE(
{1;2;3;4;5;6;7;8;9;10;11;12;13;14;15;16;17;18},
45658,45659,45660,45661,45662,45663,45664,45665,45711,45724,45778,45779,45785,45786,45820,45821,45965,46022),
_xlfn.LET(_xlpm.DD,
MAX(MIN($AX105,EOMONTH(BG$15,0))-MAX($AW105,BG$15),),
_xlfn.IFS(
AND(MONTH($AW105)=MONTH(BG$15),MONTH($AX105)&lt;&gt;MONTH(BG$15)),
NETWORKDAYS.INTL($AW105,$AW105+_xlpm.DD,1,_xlpm.VD),
AND(MONTH($AW105)&lt;&gt;MONTH(BG$15),MONTH($AX105)=MONTH(BG$15)),
NETWORKDAYS.INTL(($AX105)-_xlpm.DD,$AX105,1,_xlpm.VD),
AND(MONTH($AW105)&lt;MONTH(BG$15),MONTH($AX105)&gt;MONTH(BG$15)),
NETWORKDAYS.INTL((EOMONTH(BG$15-1,1))-_xlpm.DD,EOMONTH(BG$15-1,1),1,_xlpm.VD),
AND(MONTH($AW105)=MONTH(BG$15),MONTH($AX105)=MONTH(BG$15)),
NETWORKDAYS.INTL($AW105,$AX105,1,_xlpm.VD)))),0)),
$DH105="месяц",
$BP105*BG105,
$DH105="неделя",
$BP105*BG105/7*(ROUNDUP((DAY(EOMONTH(BG$15,0)))/4,0))),
0)</f>
        <v/>
      </c>
      <c r="BY105" s="125">
        <f t="array" ref="BY105">
IFERROR(
_xlfn.IFS(
$DH105="день_1",
$BP105*$BL105/($AX105-$AW105+1)*BH105*(DAY(EOMONTH(BH$15,0))),
$DH105="день_2",
$BP105/30*MAX(MIN($AX105,EOMONTH(BH$15,0))-MAX($AW105,BH$15)+1,),
$DH105="раб.день",
$BP105/30*(IFERROR(
_xlfn.LET(_xlpm.VD,
CHOOSE(
{1;2;3;4;5;6;7;8;9;10;11;12;13;14;15;16;17;18},
45658,45659,45660,45661,45662,45663,45664,45665,45711,45724,45778,45779,45785,45786,45820,45821,45965,46022),
_xlfn.LET(_xlpm.DD,
MAX(MIN($AX105,EOMONTH(BH$15,0))-MAX($AW105,BH$15),),
_xlfn.IFS(
AND(MONTH($AW105)=MONTH(BH$15),MONTH($AX105)&lt;&gt;MONTH(BH$15)),
NETWORKDAYS.INTL($AW105,$AW105+_xlpm.DD,1,_xlpm.VD),
AND(MONTH($AW105)&lt;&gt;MONTH(BH$15),MONTH($AX105)=MONTH(BH$15)),
NETWORKDAYS.INTL(($AX105)-_xlpm.DD,$AX105,1,_xlpm.VD),
AND(MONTH($AW105)&lt;MONTH(BH$15),MONTH($AX105)&gt;MONTH(BH$15)),
NETWORKDAYS.INTL((EOMONTH(BH$15-1,1))-_xlpm.DD,EOMONTH(BH$15-1,1),1,_xlpm.VD),
AND(MONTH($AW105)=MONTH(BH$15),MONTH($AX105)=MONTH(BH$15)),
NETWORKDAYS.INTL($AW105,$AX105,1,_xlpm.VD)))),0)),
$DH105="месяц",
$BP105*BH105,
$DH105="неделя",
$BP105*BH105/7*(ROUNDUP((DAY(EOMONTH(BH$15,0)))/4,0))),
0)</f>
        <v/>
      </c>
      <c r="BZ105" s="125">
        <f t="array" ref="BZ105">
IFERROR(
_xlfn.IFS(
$DH105="день_1",
$BP105*$BL105/($AX105-$AW105+1)*BI105*(DAY(EOMONTH(BI$15,0))),
$DH105="день_2",
$BP105/30*MAX(MIN($AX105,EOMONTH(BI$15,0))-MAX($AW105,BI$15)+1,),
$DH105="раб.день",
$BP105/30*(IFERROR(
_xlfn.LET(_xlpm.VD,
CHOOSE(
{1;2;3;4;5;6;7;8;9;10;11;12;13;14;15;16;17;18},
45658,45659,45660,45661,45662,45663,45664,45665,45711,45724,45778,45779,45785,45786,45820,45821,45965,46022),
_xlfn.LET(_xlpm.DD,
MAX(MIN($AX105,EOMONTH(BI$15,0))-MAX($AW105,BI$15),),
_xlfn.IFS(
AND(MONTH($AW105)=MONTH(BI$15),MONTH($AX105)&lt;&gt;MONTH(BI$15)),
NETWORKDAYS.INTL($AW105,$AW105+_xlpm.DD,1,_xlpm.VD),
AND(MONTH($AW105)&lt;&gt;MONTH(BI$15),MONTH($AX105)=MONTH(BI$15)),
NETWORKDAYS.INTL(($AX105)-_xlpm.DD,$AX105,1,_xlpm.VD),
AND(MONTH($AW105)&lt;MONTH(BI$15),MONTH($AX105)&gt;MONTH(BI$15)),
NETWORKDAYS.INTL((EOMONTH(BI$15-1,1))-_xlpm.DD,EOMONTH(BI$15-1,1),1,_xlpm.VD),
AND(MONTH($AW105)=MONTH(BI$15),MONTH($AX105)=MONTH(BI$15)),
NETWORKDAYS.INTL($AW105,$AX105,1,_xlpm.VD)))),0)),
$DH105="месяц",
$BP105*BI105,
$DH105="неделя",
$BP105*BI105/7*(ROUNDUP((DAY(EOMONTH(BI$15,0)))/4,0))),
0)</f>
        <v/>
      </c>
      <c r="CA105" s="125">
        <f t="array" ref="CA105">
IFERROR(
_xlfn.IFS(
$DH105="день_1",
$BP105*$BL105/($AX105-$AW105+1)*BJ105*(DAY(EOMONTH(BJ$15,0))),
$DH105="день_2",
$BP105/30*MAX(MIN($AX105,EOMONTH(BJ$15,0))-MAX($AW105,BJ$15)+1,),
$DH105="раб.день",
$BP105/30*(IFERROR(
_xlfn.LET(_xlpm.VD,
CHOOSE(
{1;2;3;4;5;6;7;8;9;10;11;12;13;14;15;16;17;18},
45658,45659,45660,45661,45662,45663,45664,45665,45711,45724,45778,45779,45785,45786,45820,45821,45965,46022),
_xlfn.LET(_xlpm.DD,
MAX(MIN($AX105,EOMONTH(BJ$15,0))-MAX($AW105,BJ$15),),
_xlfn.IFS(
AND(MONTH($AW105)=MONTH(BJ$15),MONTH($AX105)&lt;&gt;MONTH(BJ$15)),
NETWORKDAYS.INTL($AW105,$AW105+_xlpm.DD,1,_xlpm.VD),
AND(MONTH($AW105)&lt;&gt;MONTH(BJ$15),MONTH($AX105)=MONTH(BJ$15)),
NETWORKDAYS.INTL(($AX105)-_xlpm.DD,$AX105,1,_xlpm.VD),
AND(MONTH($AW105)&lt;MONTH(BJ$15),MONTH($AX105)&gt;MONTH(BJ$15)),
NETWORKDAYS.INTL((EOMONTH(BJ$15-1,1))-_xlpm.DD,EOMONTH(BJ$15-1,1),1,_xlpm.VD),
AND(MONTH($AW105)=MONTH(BJ$15),MONTH($AX105)=MONTH(BJ$15)),
NETWORKDAYS.INTL($AW105,$AX105,1,_xlpm.VD)))),0)),
$DH105="месяц",
$BP105*BJ105,
$DH105="неделя",
$BP105*BJ105/7*(ROUNDUP((DAY(EOMONTH(BJ$15,0)))/4,0))),
0)</f>
        <v/>
      </c>
      <c r="CB105" s="125">
        <f t="array" ref="CB105">
IFERROR(
_xlfn.IFS(
$DH105="день_1",
$BP105*$BL105/($AX105-$AW105+1)*BK105*(DAY(EOMONTH(BK$15,0))),
$DH105="день_2",
$BP105/30*MAX(MIN($AX105,EOMONTH(BK$15,0))-MAX($AW105,BK$15)+1,),
$DH105="раб.день",
$BP105/30*(IFERROR(
_xlfn.LET(_xlpm.VD,
CHOOSE(
{1;2;3;4;5;6;7;8;9;10;11;12;13;14;15;16;17;18},
45658,45659,45660,45661,45662,45663,45664,45665,45711,45724,45778,45779,45785,45786,45820,45821,45965,46022),
_xlfn.LET(_xlpm.DD,
MAX(MIN($AX105,EOMONTH(BK$15,0))-MAX($AW105,BK$15),),
_xlfn.IFS(
AND(MONTH($AW105)=MONTH(BK$15),MONTH($AX105)&lt;&gt;MONTH(BK$15)),
NETWORKDAYS.INTL($AW105,$AW105+_xlpm.DD,1,_xlpm.VD),
AND(MONTH($AW105)&lt;&gt;MONTH(BK$15),MONTH($AX105)=MONTH(BK$15)),
NETWORKDAYS.INTL(($AX105)-_xlpm.DD,$AX105,1,_xlpm.VD),
AND(MONTH($AW105)&lt;MONTH(BK$15),MONTH($AX105)&gt;MONTH(BK$15)),
NETWORKDAYS.INTL((EOMONTH(BK$15-1,1))-_xlpm.DD,EOMONTH(BK$15-1,1),1,_xlpm.VD),
AND(MONTH($AW105)=MONTH(BK$15),MONTH($AX105)=MONTH(BK$15)),
NETWORKDAYS.INTL($AW105,$AX105,1,_xlpm.VD)))),0)),
$DH105="месяц",
$BP105*BK105,
$DH105="неделя",
$BP105*BK105/7*(ROUNDUP((DAY(EOMONTH(BK$15,0)))/4,0))),
0)</f>
        <v/>
      </c>
      <c r="CC105" s="125">
        <f>SUM($BQ105:$CB105)</f>
        <v/>
      </c>
      <c r="CD105" s="126">
        <f>SUM($EH105:$EH105)</f>
        <v/>
      </c>
      <c r="CE105" s="126">
        <f>$CD105*$AB105</f>
        <v/>
      </c>
      <c r="CF105" s="126">
        <f>SUM($EK105:$EK105)</f>
        <v/>
      </c>
      <c r="CG105" s="126">
        <f>$CF105*$AB105</f>
        <v/>
      </c>
      <c r="CH105" s="126">
        <f>SUM($CC105,$CE105,$CG105)</f>
        <v/>
      </c>
      <c r="CI105" s="126">
        <f>$CH105*(1+$CM105)</f>
        <v/>
      </c>
      <c r="CJ105" s="127" t="n">
        <v>0</v>
      </c>
      <c r="CK105" s="126">
        <f>SUM($CH105:$CH105)*(1+$CJ105)</f>
        <v/>
      </c>
      <c r="CL105" s="126">
        <f>SUM($CH105:$CH105)*(1+$CM105)</f>
        <v/>
      </c>
      <c r="CM105" s="59" t="inlineStr">
        <is>
          <t>20%</t>
        </is>
      </c>
      <c r="CN105" s="59" t="n"/>
      <c r="CO105" s="72" t="n"/>
      <c r="CP105" s="59" t="n"/>
      <c r="CQ105" s="73" t="n"/>
      <c r="CR105" s="73" t="n"/>
      <c r="CS105" s="73" t="n"/>
      <c r="CT105" s="72" t="n"/>
      <c r="CU105" s="79" t="inlineStr">
        <is>
          <t> </t>
        </is>
      </c>
      <c r="CV105" s="60" t="n"/>
      <c r="CW105" s="60" t="n"/>
      <c r="CX105" s="60" t="n"/>
      <c r="CY105" s="127">
        <f>IFERROR(($CC105-$EE105)/($EE105/(1-$DQ105)),0)</f>
        <v/>
      </c>
      <c r="CZ105" s="127">
        <f>IFERROR(1-$EI105/($CE105),0)</f>
        <v/>
      </c>
      <c r="DA105" s="127">
        <f>IFERROR(1-$EL105/($CG105),0)</f>
        <v/>
      </c>
      <c r="DB105" s="126">
        <f>ROUND(IFERROR(($CI105/(1+$CM105)-$EN105),0),2)</f>
        <v/>
      </c>
      <c r="DC105" s="128" t="n"/>
      <c r="DD105" s="125" t="n"/>
      <c r="DE105" s="75" t="n">
        <v>0</v>
      </c>
      <c r="DF105" s="128" t="n"/>
      <c r="DG105" s="125">
        <f>IF($DC105=0,0,$DD105*($DC105*100%-$DE105*$DF105))*SUM($AB105:$AB105)</f>
        <v/>
      </c>
      <c r="DH105" s="129" t="inlineStr">
        <is>
          <t>месяц</t>
        </is>
      </c>
      <c r="DI105" s="130">
        <f t="array" ref="DI105">IFERROR(
IF($ES105="LisChannel",
(ROUND(((INDEX({174.625;153.888888888889;130.972222222222},MATCH($AI105,{2;3;4}),0))*$AG105*$AI105),2)),0),0)</f>
        <v/>
      </c>
      <c r="DJ105" s="130">
        <f>
_xlfn.LET(_xlpm.X,
IFERROR(
IF($ES105="НовиковТВ",
(_xlfn.LET(_xlpm.NTV,
_xlfn.LET(_xlpm.MIN,350000,
IF(SUMIFS($DI:$DI,$ES:$ES,"НовиковТВ")&lt;=_xlpm.MIN,
(SUMIFS($DI:$DI,$ES:$ES,"НовиковТВ")/(COUNTIFS($ES:$ES,"НовиковТВ")))*_xlpm.MIN/SUMIFS($DI:$DI,$ES:$ES,"НовиковТВ"),
DI105)),
_xlpm.NTV+$DG105/(1-(1-(_xlpm.NTV)*(1-$DL105)*(1-$DM105)*(1-$DN105)*(1-$DO105)*(1-$DP105)/_xlpm.NTV))))/(1+$EP105),
$DI105+$DG105/(1-(1-($DI105)*(1-$DL105)*(1-$DM105)*(1-$DN105)*(1-$DO105)*(1-$DP105)/$DI105))),
0),
_xlpm.X*(1+$CM105)*(1+$CW105)-_xlpm.X*(1+$CM105)+_xlpm.X)</f>
        <v/>
      </c>
      <c r="DK105" s="125" t="inlineStr">
        <is>
          <t>послед.</t>
        </is>
      </c>
      <c r="DL105" s="63" t="n">
        <v>0</v>
      </c>
      <c r="DM105" s="63" t="n">
        <v>0</v>
      </c>
      <c r="DN105" s="63" t="n">
        <v>0</v>
      </c>
      <c r="DO105" s="63" t="n">
        <v>0</v>
      </c>
      <c r="DP105" s="63" t="n">
        <v>0</v>
      </c>
      <c r="DQ105" s="63">
        <f t="array" ref="DQ105">IFERROR(_xlfn.IFS(
$DK105="послед.",1-(1-$DL105)*(1-$DM105)*(1-$DN105)*(1-$DO105)*(1-$DP105),
$DK105="сумм.",$DL105+$DM105+$DN105+$DO105+$DP105),
0)</f>
        <v/>
      </c>
      <c r="DR105" s="125">
        <f t="array" ref="DR105">
IFERROR(
_xlfn.IFS(
$BL105=0,
0,
$BL105&gt;0,
_xlfn.IFS($DK105="послед.",
$DJ105*(1-$DL105)*(1-$DM105)*(1-$DN105)*(1-$DO105)*(1-$DP105),
$DK105="сумм.",
$DJ105*(1-($DL105+$DM105+$DN105+$DO105+$DP105)))),0)</f>
        <v/>
      </c>
      <c r="DS105" s="125">
        <f t="array" ref="DS105">
IFERROR(_xlfn.IFS(
$DH105="день_1",
$DR105*$BL105/($AX105-$AW105+1)*AZ105*(DAY(EOMONTH(AZ$15,0))),
$DH105="день_2",
$DR105/30*MAX(MIN($AX105,EOMONTH(AZ$15,0))-MAX($AW105,AZ$15)+1,),
$DH105="раб.день",
$DR105/30*(IFERROR(
_xlfn.LET(_xlpm.VD,
CHOOSE(
{1;2;3;4;5;6;7;8;9;10;11;12;13;14;15;16;17;18},
45658,45659,45660,45661,45662,45663,45664,45665,45711,45724,45778,45779,45785,45786,45820,45821,45965,46022),
_xlfn.LET(_xlpm.DD,
MAX(MIN($AX105,EOMONTH(AZ$15,0))-MAX($AW105,AZ$15),),
_xlfn.IFS(
AND(MONTH($AW105)=MONTH(AZ$15),MONTH($AX105)&lt;&gt;MONTH(AZ$15)),
NETWORKDAYS.INTL($AW105,$AW105+_xlpm.DD,1,_xlpm.VD),
AND(MONTH($AW105)&lt;&gt;MONTH(AZ$15),MONTH($AX105)=MONTH(AZ$15)),
NETWORKDAYS.INTL(($AX105)-_xlpm.DD,$AX105,1,_xlpm.VD),
AND(MONTH($AW105)&lt;MONTH(AZ$15),MONTH($AX105)&gt;MONTH(AZ$15)),
NETWORKDAYS.INTL((EOMONTH(AZ$15-1,1))-_xlpm.DD,EOMONTH(AZ$15-1,1),1,_xlpm.VD),
AND(MONTH($AW105)=MONTH(AZ$15),MONTH($AX105)=MONTH(AZ$15)),
NETWORKDAYS.INTL($AW105,$AX105,1,_xlpm.VD)))),0)),
$DH105="месяц",
$DR105*AZ105,
$DH105="неделя",
$DR105*AZ105/7*(ROUNDUP((DAY(EOMONTH(AZ$15,0)))/4,0))),
0)</f>
        <v/>
      </c>
      <c r="DT105" s="125">
        <f t="array" ref="DT105">
IFERROR(_xlfn.IFS(
$DH105="день_1",
$DR105*$BL105/($AX105-$AW105+1)*BA105*(DAY(EOMONTH(BA$15,0))),
$DH105="день_2",
$DR105/30*MAX(MIN($AX105,EOMONTH(BA$15,0))-MAX($AW105,BA$15)+1,),
$DH105="раб.день",
$DR105/30*(IFERROR(
_xlfn.LET(_xlpm.VD,
CHOOSE(
{1;2;3;4;5;6;7;8;9;10;11;12;13;14;15;16;17;18},
45658,45659,45660,45661,45662,45663,45664,45665,45711,45724,45778,45779,45785,45786,45820,45821,45965,46022),
_xlfn.LET(_xlpm.DD,
MAX(MIN($AX105,EOMONTH(BA$15,0))-MAX($AW105,BA$15),),
_xlfn.IFS(
AND(MONTH($AW105)=MONTH(BA$15),MONTH($AX105)&lt;&gt;MONTH(BA$15)),
NETWORKDAYS.INTL($AW105,$AW105+_xlpm.DD,1,_xlpm.VD),
AND(MONTH($AW105)&lt;&gt;MONTH(BA$15),MONTH($AX105)=MONTH(BA$15)),
NETWORKDAYS.INTL(($AX105)-_xlpm.DD,$AX105,1,_xlpm.VD),
AND(MONTH($AW105)&lt;MONTH(BA$15),MONTH($AX105)&gt;MONTH(BA$15)),
NETWORKDAYS.INTL((EOMONTH(BA$15-1,1))-_xlpm.DD,EOMONTH(BA$15-1,1),1,_xlpm.VD),
AND(MONTH($AW105)=MONTH(BA$15),MONTH($AX105)=MONTH(BA$15)),
NETWORKDAYS.INTL($AW105,$AX105,1,_xlpm.VD)))),0)),
$DH105="месяц",
$DR105*BA105,
$DH105="неделя",
$DR105*BA105/7*(ROUNDUP((DAY(EOMONTH(BA$15,0)))/4,0))),
0)</f>
        <v/>
      </c>
      <c r="DU105" s="125">
        <f t="array" ref="DU105">
IFERROR(_xlfn.IFS(
$DH105="день_1",
$DR105*$BL105/($AX105-$AW105+1)*BB105*(DAY(EOMONTH(BB$15,0))),
$DH105="день_2",
$DR105/30*MAX(MIN($AX105,EOMONTH(BB$15,0))-MAX($AW105,BB$15)+1,),
$DH105="раб.день",
$DR105/30*(IFERROR(
_xlfn.LET(_xlpm.VD,
CHOOSE(
{1;2;3;4;5;6;7;8;9;10;11;12;13;14;15;16;17;18},
45658,45659,45660,45661,45662,45663,45664,45665,45711,45724,45778,45779,45785,45786,45820,45821,45965,46022),
_xlfn.LET(_xlpm.DD,
MAX(MIN($AX105,EOMONTH(BB$15,0))-MAX($AW105,BB$15),),
_xlfn.IFS(
AND(MONTH($AW105)=MONTH(BB$15),MONTH($AX105)&lt;&gt;MONTH(BB$15)),
NETWORKDAYS.INTL($AW105,$AW105+_xlpm.DD,1,_xlpm.VD),
AND(MONTH($AW105)&lt;&gt;MONTH(BB$15),MONTH($AX105)=MONTH(BB$15)),
NETWORKDAYS.INTL(($AX105)-_xlpm.DD,$AX105,1,_xlpm.VD),
AND(MONTH($AW105)&lt;MONTH(BB$15),MONTH($AX105)&gt;MONTH(BB$15)),
NETWORKDAYS.INTL((EOMONTH(BB$15-1,1))-_xlpm.DD,EOMONTH(BB$15-1,1),1,_xlpm.VD),
AND(MONTH($AW105)=MONTH(BB$15),MONTH($AX105)=MONTH(BB$15)),
NETWORKDAYS.INTL($AW105,$AX105,1,_xlpm.VD)))),0)),
$DH105="месяц",
$DR105*BB105,
$DH105="неделя",
$DR105*BB105/7*(ROUNDUP((DAY(EOMONTH(BB$15,0)))/4,0))),
0)</f>
        <v/>
      </c>
      <c r="DV105" s="125">
        <f t="array" ref="DV105">
IFERROR(_xlfn.IFS(
$DH105="день_1",
$DR105*$BL105/($AX105-$AW105+1)*BC105*(DAY(EOMONTH(BC$15,0))),
$DH105="день_2",
$DR105/30*MAX(MIN($AX105,EOMONTH(BC$15,0))-MAX($AW105,BC$15)+1,),
$DH105="раб.день",
$DR105/30*(IFERROR(
_xlfn.LET(_xlpm.VD,
CHOOSE(
{1;2;3;4;5;6;7;8;9;10;11;12;13;14;15;16;17;18},
45658,45659,45660,45661,45662,45663,45664,45665,45711,45724,45778,45779,45785,45786,45820,45821,45965,46022),
_xlfn.LET(_xlpm.DD,
MAX(MIN($AX105,EOMONTH(BC$15,0))-MAX($AW105,BC$15),),
_xlfn.IFS(
AND(MONTH($AW105)=MONTH(BC$15),MONTH($AX105)&lt;&gt;MONTH(BC$15)),
NETWORKDAYS.INTL($AW105,$AW105+_xlpm.DD,1,_xlpm.VD),
AND(MONTH($AW105)&lt;&gt;MONTH(BC$15),MONTH($AX105)=MONTH(BC$15)),
NETWORKDAYS.INTL(($AX105)-_xlpm.DD,$AX105,1,_xlpm.VD),
AND(MONTH($AW105)&lt;MONTH(BC$15),MONTH($AX105)&gt;MONTH(BC$15)),
NETWORKDAYS.INTL((EOMONTH(BC$15-1,1))-_xlpm.DD,EOMONTH(BC$15-1,1),1,_xlpm.VD),
AND(MONTH($AW105)=MONTH(BC$15),MONTH($AX105)=MONTH(BC$15)),
NETWORKDAYS.INTL($AW105,$AX105,1,_xlpm.VD)))),0)),
$DH105="месяц",
$DR105*BC105,
$DH105="неделя",
$DR105*BC105/7*(ROUNDUP((DAY(EOMONTH(BC$15,0)))/4,0))),
0)</f>
        <v/>
      </c>
      <c r="DW105" s="125">
        <f t="array" ref="DW105">
IFERROR(_xlfn.IFS(
$DH105="день_1",
$DR105*$BL105/($AX105-$AW105+1)*BD105*(DAY(EOMONTH(BD$15,0))),
$DH105="день_2",
$DR105/30*MAX(MIN($AX105,EOMONTH(BD$15,0))-MAX($AW105,BD$15)+1,),
$DH105="раб.день",
$DR105/30*(IFERROR(
_xlfn.LET(_xlpm.VD,
CHOOSE(
{1;2;3;4;5;6;7;8;9;10;11;12;13;14;15;16;17;18},
45658,45659,45660,45661,45662,45663,45664,45665,45711,45724,45778,45779,45785,45786,45820,45821,45965,46022),
_xlfn.LET(_xlpm.DD,
MAX(MIN($AX105,EOMONTH(BD$15,0))-MAX($AW105,BD$15),),
_xlfn.IFS(
AND(MONTH($AW105)=MONTH(BD$15),MONTH($AX105)&lt;&gt;MONTH(BD$15)),
NETWORKDAYS.INTL($AW105,$AW105+_xlpm.DD,1,_xlpm.VD),
AND(MONTH($AW105)&lt;&gt;MONTH(BD$15),MONTH($AX105)=MONTH(BD$15)),
NETWORKDAYS.INTL(($AX105)-_xlpm.DD,$AX105,1,_xlpm.VD),
AND(MONTH($AW105)&lt;MONTH(BD$15),MONTH($AX105)&gt;MONTH(BD$15)),
NETWORKDAYS.INTL((EOMONTH(BD$15-1,1))-_xlpm.DD,EOMONTH(BD$15-1,1),1,_xlpm.VD),
AND(MONTH($AW105)=MONTH(BD$15),MONTH($AX105)=MONTH(BD$15)),
NETWORKDAYS.INTL($AW105,$AX105,1,_xlpm.VD)))),0)),
$DH105="месяц",
$DR105*BD105,
$DH105="неделя",
$DR105*BD105/7*(ROUNDUP((DAY(EOMONTH(BD$15,0)))/4,0))),
0)</f>
        <v/>
      </c>
      <c r="DX105" s="125">
        <f t="array" ref="DX105">
IFERROR(_xlfn.IFS(
$DH105="день_1",
$DR105*$BL105/($AX105-$AW105+1)*BE105*(DAY(EOMONTH(BE$15,0))),
$DH105="день_2",
$DR105/30*MAX(MIN($AX105,EOMONTH(BE$15,0))-MAX($AW105,BE$15)+1,),
$DH105="раб.день",
$DR105/30*(IFERROR(
_xlfn.LET(_xlpm.VD,
CHOOSE(
{1;2;3;4;5;6;7;8;9;10;11;12;13;14;15;16;17;18},
45658,45659,45660,45661,45662,45663,45664,45665,45711,45724,45778,45779,45785,45786,45820,45821,45965,46022),
_xlfn.LET(_xlpm.DD,
MAX(MIN($AX105,EOMONTH(BE$15,0))-MAX($AW105,BE$15),),
_xlfn.IFS(
AND(MONTH($AW105)=MONTH(BE$15),MONTH($AX105)&lt;&gt;MONTH(BE$15)),
NETWORKDAYS.INTL($AW105,$AW105+_xlpm.DD,1,_xlpm.VD),
AND(MONTH($AW105)&lt;&gt;MONTH(BE$15),MONTH($AX105)=MONTH(BE$15)),
NETWORKDAYS.INTL(($AX105)-_xlpm.DD,$AX105,1,_xlpm.VD),
AND(MONTH($AW105)&lt;MONTH(BE$15),MONTH($AX105)&gt;MONTH(BE$15)),
NETWORKDAYS.INTL((EOMONTH(BE$15-1,1))-_xlpm.DD,EOMONTH(BE$15-1,1),1,_xlpm.VD),
AND(MONTH($AW105)=MONTH(BE$15),MONTH($AX105)=MONTH(BE$15)),
NETWORKDAYS.INTL($AW105,$AX105,1,_xlpm.VD)))),0)),
$DH105="месяц",
$DR105*BE105,
$DH105="неделя",
$DR105*BE105/7*(ROUNDUP((DAY(EOMONTH(BE$15,0)))/4,0))),
0)</f>
        <v/>
      </c>
      <c r="DY105" s="125">
        <f t="array" ref="DY105">
IFERROR(_xlfn.IFS(
$DH105="день_1",
$DR105*$BL105/($AX105-$AW105+1)*BF105*(DAY(EOMONTH(BF$15,0))),
$DH105="день_2",
$DR105/30*MAX(MIN($AX105,EOMONTH(BF$15,0))-MAX($AW105,BF$15)+1,),
$DH105="раб.день",
$DR105/30*(IFERROR(
_xlfn.LET(_xlpm.VD,
CHOOSE(
{1;2;3;4;5;6;7;8;9;10;11;12;13;14;15;16;17;18},
45658,45659,45660,45661,45662,45663,45664,45665,45711,45724,45778,45779,45785,45786,45820,45821,45965,46022),
_xlfn.LET(_xlpm.DD,
MAX(MIN($AX105,EOMONTH(BF$15,0))-MAX($AW105,BF$15),),
_xlfn.IFS(
AND(MONTH($AW105)=MONTH(BF$15),MONTH($AX105)&lt;&gt;MONTH(BF$15)),
NETWORKDAYS.INTL($AW105,$AW105+_xlpm.DD,1,_xlpm.VD),
AND(MONTH($AW105)&lt;&gt;MONTH(BF$15),MONTH($AX105)=MONTH(BF$15)),
NETWORKDAYS.INTL(($AX105)-_xlpm.DD,$AX105,1,_xlpm.VD),
AND(MONTH($AW105)&lt;MONTH(BF$15),MONTH($AX105)&gt;MONTH(BF$15)),
NETWORKDAYS.INTL((EOMONTH(BF$15-1,1))-_xlpm.DD,EOMONTH(BF$15-1,1),1,_xlpm.VD),
AND(MONTH($AW105)=MONTH(BF$15),MONTH($AX105)=MONTH(BF$15)),
NETWORKDAYS.INTL($AW105,$AX105,1,_xlpm.VD)))),0)),
$DH105="месяц",
$DR105*BF105,
$DH105="неделя",
$DR105*BF105/7*(ROUNDUP((DAY(EOMONTH(BF$15,0)))/4,0))),
0)</f>
        <v/>
      </c>
      <c r="DZ105" s="125">
        <f t="array" ref="DZ105">
IFERROR(_xlfn.IFS(
$DH105="день_1",
$DR105*$BL105/($AX105-$AW105+1)*BG105*(DAY(EOMONTH(BG$15,0))),
$DH105="день_2",
$DR105/30*MAX(MIN($AX105,EOMONTH(BG$15,0))-MAX($AW105,BG$15)+1,),
$DH105="раб.день",
$DR105/30*(IFERROR(
_xlfn.LET(_xlpm.VD,
CHOOSE(
{1;2;3;4;5;6;7;8;9;10;11;12;13;14;15;16;17;18},
45658,45659,45660,45661,45662,45663,45664,45665,45711,45724,45778,45779,45785,45786,45820,45821,45965,46022),
_xlfn.LET(_xlpm.DD,
MAX(MIN($AX105,EOMONTH(BG$15,0))-MAX($AW105,BG$15),),
_xlfn.IFS(
AND(MONTH($AW105)=MONTH(BG$15),MONTH($AX105)&lt;&gt;MONTH(BG$15)),
NETWORKDAYS.INTL($AW105,$AW105+_xlpm.DD,1,_xlpm.VD),
AND(MONTH($AW105)&lt;&gt;MONTH(BG$15),MONTH($AX105)=MONTH(BG$15)),
NETWORKDAYS.INTL(($AX105)-_xlpm.DD,$AX105,1,_xlpm.VD),
AND(MONTH($AW105)&lt;MONTH(BG$15),MONTH($AX105)&gt;MONTH(BG$15)),
NETWORKDAYS.INTL((EOMONTH(BG$15-1,1))-_xlpm.DD,EOMONTH(BG$15-1,1),1,_xlpm.VD),
AND(MONTH($AW105)=MONTH(BG$15),MONTH($AX105)=MONTH(BG$15)),
NETWORKDAYS.INTL($AW105,$AX105,1,_xlpm.VD)))),0)),
$DH105="месяц",
$DR105*BG105,
$DH105="неделя",
$DR105*BG105/7*(ROUNDUP((DAY(EOMONTH(BG$15,0)))/4,0))),
0)</f>
        <v/>
      </c>
      <c r="EA105" s="125">
        <f t="array" ref="EA105">
IFERROR(_xlfn.IFS(
$DH105="день_1",
$DR105*$BL105/($AX105-$AW105+1)*BH105*(DAY(EOMONTH(BH$15,0))),
$DH105="день_2",
$DR105/30*MAX(MIN($AX105,EOMONTH(BH$15,0))-MAX($AW105,BH$15)+1,),
$DH105="раб.день",
$DR105/30*(IFERROR(
_xlfn.LET(_xlpm.VD,
CHOOSE(
{1;2;3;4;5;6;7;8;9;10;11;12;13;14;15;16;17;18},
45658,45659,45660,45661,45662,45663,45664,45665,45711,45724,45778,45779,45785,45786,45820,45821,45965,46022),
_xlfn.LET(_xlpm.DD,
MAX(MIN($AX105,EOMONTH(BH$15,0))-MAX($AW105,BH$15),),
_xlfn.IFS(
AND(MONTH($AW105)=MONTH(BH$15),MONTH($AX105)&lt;&gt;MONTH(BH$15)),
NETWORKDAYS.INTL($AW105,$AW105+_xlpm.DD,1,_xlpm.VD),
AND(MONTH($AW105)&lt;&gt;MONTH(BH$15),MONTH($AX105)=MONTH(BH$15)),
NETWORKDAYS.INTL(($AX105)-_xlpm.DD,$AX105,1,_xlpm.VD),
AND(MONTH($AW105)&lt;MONTH(BH$15),MONTH($AX105)&gt;MONTH(BH$15)),
NETWORKDAYS.INTL((EOMONTH(BH$15-1,1))-_xlpm.DD,EOMONTH(BH$15-1,1),1,_xlpm.VD),
AND(MONTH($AW105)=MONTH(BH$15),MONTH($AX105)=MONTH(BH$15)),
NETWORKDAYS.INTL($AW105,$AX105,1,_xlpm.VD)))),0)),
$DH105="месяц",
$DR105*BH105,
$DH105="неделя",
$DR105*BH105/7*(ROUNDUP((DAY(EOMONTH(BH$15,0)))/4,0))),
0)</f>
        <v/>
      </c>
      <c r="EB105" s="125">
        <f t="array" ref="EB105">
IFERROR(_xlfn.IFS(
$DH105="день_1",
$DR105*$BL105/($AX105-$AW105+1)*BI105*(DAY(EOMONTH(BI$15,0))),
$DH105="день_2",
$DR105/30*MAX(MIN($AX105,EOMONTH(BI$15,0))-MAX($AW105,BI$15)+1,),
$DH105="раб.день",
$DR105/30*(IFERROR(
_xlfn.LET(_xlpm.VD,
CHOOSE(
{1;2;3;4;5;6;7;8;9;10;11;12;13;14;15;16;17;18},
45658,45659,45660,45661,45662,45663,45664,45665,45711,45724,45778,45779,45785,45786,45820,45821,45965,46022),
_xlfn.LET(_xlpm.DD,
MAX(MIN($AX105,EOMONTH(BI$15,0))-MAX($AW105,BI$15),),
_xlfn.IFS(
AND(MONTH($AW105)=MONTH(BI$15),MONTH($AX105)&lt;&gt;MONTH(BI$15)),
NETWORKDAYS.INTL($AW105,$AW105+_xlpm.DD,1,_xlpm.VD),
AND(MONTH($AW105)&lt;&gt;MONTH(BI$15),MONTH($AX105)=MONTH(BI$15)),
NETWORKDAYS.INTL(($AX105)-_xlpm.DD,$AX105,1,_xlpm.VD),
AND(MONTH($AW105)&lt;MONTH(BI$15),MONTH($AX105)&gt;MONTH(BI$15)),
NETWORKDAYS.INTL((EOMONTH(BI$15-1,1))-_xlpm.DD,EOMONTH(BI$15-1,1),1,_xlpm.VD),
AND(MONTH($AW105)=MONTH(BI$15),MONTH($AX105)=MONTH(BI$15)),
NETWORKDAYS.INTL($AW105,$AX105,1,_xlpm.VD)))),0)),
$DH105="месяц",
$DR105*BI105,
$DH105="неделя",
$DR105*BI105/7*(ROUNDUP((DAY(EOMONTH(BI$15,0)))/4,0))),
0)</f>
        <v/>
      </c>
      <c r="EC105" s="125">
        <f t="array" ref="EC105">
IFERROR(_xlfn.IFS(
$DH105="день_1",
$DR105*$BL105/($AX105-$AW105+1)*BJ105*(DAY(EOMONTH(BJ$15,0))),
$DH105="день_2",
$DR105/30*MAX(MIN($AX105,EOMONTH(BJ$15,0))-MAX($AW105,BJ$15)+1,),
$DH105="раб.день",
$DR105/30*(IFERROR(
_xlfn.LET(_xlpm.VD,
CHOOSE(
{1;2;3;4;5;6;7;8;9;10;11;12;13;14;15;16;17;18},
45658,45659,45660,45661,45662,45663,45664,45665,45711,45724,45778,45779,45785,45786,45820,45821,45965,46022),
_xlfn.LET(_xlpm.DD,
MAX(MIN($AX105,EOMONTH(BJ$15,0))-MAX($AW105,BJ$15),),
_xlfn.IFS(
AND(MONTH($AW105)=MONTH(BJ$15),MONTH($AX105)&lt;&gt;MONTH(BJ$15)),
NETWORKDAYS.INTL($AW105,$AW105+_xlpm.DD,1,_xlpm.VD),
AND(MONTH($AW105)&lt;&gt;MONTH(BJ$15),MONTH($AX105)=MONTH(BJ$15)),
NETWORKDAYS.INTL(($AX105)-_xlpm.DD,$AX105,1,_xlpm.VD),
AND(MONTH($AW105)&lt;MONTH(BJ$15),MONTH($AX105)&gt;MONTH(BJ$15)),
NETWORKDAYS.INTL((EOMONTH(BJ$15-1,1))-_xlpm.DD,EOMONTH(BJ$15-1,1),1,_xlpm.VD),
AND(MONTH($AW105)=MONTH(BJ$15),MONTH($AX105)=MONTH(BJ$15)),
NETWORKDAYS.INTL($AW105,$AX105,1,_xlpm.VD)))),0)),
$DH105="месяц",
$DR105*BJ105,
$DH105="неделя",
$DR105*BJ105/7*(ROUNDUP((DAY(EOMONTH(BJ$15,0)))/4,0))),
0)</f>
        <v/>
      </c>
      <c r="ED105" s="125">
        <f t="array" ref="ED105">
IFERROR(_xlfn.IFS(
$DH105="день_1",
$DR105*$BL105/($AX105-$AW105+1)*BK105*(DAY(EOMONTH(BK$15,0))),
$DH105="день_2",
$DR105/30*MAX(MIN($AX105,EOMONTH(BK$15,0))-MAX($AW105,BK$15)+1,),
$DH105="раб.день",
$DR105/30*(IFERROR(
_xlfn.LET(_xlpm.VD,
CHOOSE(
{1;2;3;4;5;6;7;8;9;10;11;12;13;14;15;16;17;18},
45658,45659,45660,45661,45662,45663,45664,45665,45711,45724,45778,45779,45785,45786,45820,45821,45965,46022),
_xlfn.LET(_xlpm.DD,
MAX(MIN($AX105,EOMONTH(BK$15,0))-MAX($AW105,BK$15),),
_xlfn.IFS(
AND(MONTH($AW105)=MONTH(BK$15),MONTH($AX105)&lt;&gt;MONTH(BK$15)),
NETWORKDAYS.INTL($AW105,$AW105+_xlpm.DD,1,_xlpm.VD),
AND(MONTH($AW105)&lt;&gt;MONTH(BK$15),MONTH($AX105)=MONTH(BK$15)),
NETWORKDAYS.INTL(($AX105)-_xlpm.DD,$AX105,1,_xlpm.VD),
AND(MONTH($AW105)&lt;MONTH(BK$15),MONTH($AX105)&gt;MONTH(BK$15)),
NETWORKDAYS.INTL((EOMONTH(BK$15-1,1))-_xlpm.DD,EOMONTH(BK$15-1,1),1,_xlpm.VD),
AND(MONTH($AW105)=MONTH(BK$15),MONTH($AX105)=MONTH(BK$15)),
NETWORKDAYS.INTL($AW105,$AX105,1,_xlpm.VD)))),0)),
$DH105="месяц",
$DR105*BK105,
$DH105="неделя",
$DR105*BK105/7*(ROUNDUP((DAY(EOMONTH(BK$15,0)))/4,0))),
0)</f>
        <v/>
      </c>
      <c r="EE105" s="125">
        <f>SUM($DS105,$DT105,$DU105,$DV105,$DW105,$DX105,$DY105,$DZ105,$EA105,$EB105,$EC105,$ED105)</f>
        <v/>
      </c>
      <c r="EF105" s="125">
        <f>IFERROR(ROUND($EE105*(1+$EP105),2),0)</f>
        <v/>
      </c>
      <c r="EG105" s="128" t="n">
        <v>1</v>
      </c>
      <c r="EH105" s="126" t="n">
        <v>0</v>
      </c>
      <c r="EI105" s="126">
        <f>ROUND(SUM($EH105:$EH105)*SUM($AB105:$AB105)*$EG105,2)</f>
        <v/>
      </c>
      <c r="EJ105" s="126">
        <f>ROUND($EI105*(1+$EP105),2)</f>
        <v/>
      </c>
      <c r="EK105" s="126" t="n">
        <v>0</v>
      </c>
      <c r="EL105" s="126">
        <f>ROUND(SUM($EK105:$EK105)*SUM($AB105:$AB105)*$EG105,2)</f>
        <v/>
      </c>
      <c r="EM105" s="126">
        <f>ROUND($EL105*(1+$EP105),2)</f>
        <v/>
      </c>
      <c r="EN105" s="126">
        <f>SUM($EE105,$EI105,$EL105)</f>
        <v/>
      </c>
      <c r="EO105" s="126">
        <f>SUM($EF105,$EJ105,$EM105)</f>
        <v/>
      </c>
      <c r="EP105" s="59" t="inlineStr">
        <is>
          <t>20%</t>
        </is>
      </c>
      <c r="EQ105" s="59" t="n"/>
      <c r="ER105" s="60">
        <f t="array" ref="ER105">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MATCH(ES105,
{"AMS";"RussOutdoor";"HD Outdoor";"Ingroup";"IQ";"Ledproduction";"LisChannel";"Logic";"Media-PPL";"NovikovTV | НовиковТВ";"SMA";"SOK";"КрокусТВ | CrocusTV | IndoorTV";"Сити";"ТЯК Москва"},
0)),"")</f>
        <v/>
      </c>
      <c r="ES105" s="60" t="n"/>
      <c r="ET105" s="60">
        <f t="array" ref="ET105">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MATCH(ES105,
{"AMS";"RussOutdoor";"HD Outdoor";"Ingroup";"IQ";"Ledproduction";"LisChannel";"Logic";"Media-PPL";"NovikovTV | НовиковТВ";"SMA";"SOK";"КрокусТВ | CrocusTV | IndoorTV";"Сити";"ТЯК Москва"},
0)),"")</f>
        <v/>
      </c>
      <c r="EU105" s="60" t="n"/>
      <c r="EV105" s="60" t="n"/>
      <c r="EX105" s="110">
        <f t="array" ref="EX105">
($AR105/30
+N("ТРАФИК ПЛОЩАДКИ"))*
(IFERROR(
_xlfn.LET(
_xlpm.GPR,
HLOOKUP($L105,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(MATCH($T105,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IF($Q105="цифровой",_xlpm.GPR/$AG105,_xlpm.GPR/60)),
0)
+N("DWELL TIME"))*
(IF($AB105=0,0,IF($AB105=1,0.3,IF($AB105=2,0.5,IF($AB105&gt;2,1))))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_xlfn.IFS($AC105="да",1.2,$AC105="нет",1)*
_xlfn.IFS($AD105="да",1.2,$AD105="нет",1)*
IF(R105="статический",1,1.2)*
$X105*
INDEX(
{1.2;1;1.2;1.2;1;1.2;1.2;1.2;1.2;1.2;1.2;1;1.2;1.2;1.2;1.2;1;1;1.2;1.2;1.2;1;1;1;1;1.2;1.2;1.2;1.2;1;1;1;1;1.2;1.2;1.2;1.2;1.2;1.2;1.2;1.2;1;1;1.2;1;1;1;1;1.5;1;1;1.5;1.5;1.2},
MATCH($Q105,_xlpm.MI,0)))&gt;{0.02;0.04;0.06;0.1;0.2;0.4;0.6;0.8;1;2;4;6})),
{0;1;2;3;4;5;6;7;8;9;10;11;12},
0)))
+N("КОЭФФИЦИЕНТ КОНТАКТА"))))*
(_xlfn.IFS($X105&lt;0.1,$X105/1000,$X105&gt;25,5.2,AND($X105&gt;=0.1,$X105&lt;=25),(($X105*2+0.1)/10)*($X105/10)))*
IFERROR((_xlfn.LET(
_xlpm.MA,
{0;0.8;0.85;0.9;0.95;1},
_xlpm.MAA,
{0;1;2;3;4;5},
INDEX(_xlpm.MA,MATCH(SUMPRODUCT(--((IF(ROUND(_xlpm.MAA,1)&gt;5,5,ROUND($AB105,1)))&gt;{0;1;2;3;4;5})),_xlpm.MAA,0)))
+N("КОЭФФИЦИЕНТ КОЛ-ВО КОНСТРУКЦИЙ")),1)*
$AB105,0))*
(IF($Q105="цифровой",$AG105/15*$AI105,1)
+N("ДЛЯ ЦИФРЫ"))</f>
        <v/>
      </c>
      <c r="EY105" s="110">
        <f>IFERROR(EX105*AY105,0)</f>
        <v/>
      </c>
      <c r="EZ105" s="131">
        <f>IFERROR(DP105/EY105*1000,0)</f>
        <v/>
      </c>
      <c r="FA105" s="112">
        <f>IFERROR(FC105/FB105,0)</f>
        <v/>
      </c>
      <c r="FB105" s="112">
        <f>IFERROR((FC105/(EY105/FF105*#REF!))*0.825,0)</f>
        <v/>
      </c>
      <c r="FC105" s="112">
        <f>IFERROR(((EX105*30/AR105)*100)/30,0)</f>
        <v/>
      </c>
      <c r="FD105" s="112">
        <f>IFERROR(EY105/G105*100%,0)</f>
        <v/>
      </c>
      <c r="FE105" s="112">
        <f>IFERROR(FD105/FC105*100%,0)</f>
        <v/>
      </c>
      <c r="FF105" s="110">
        <f>IFERROR(AR105/30*AY105,0)</f>
        <v/>
      </c>
    </row>
    <row r="106" ht="13" customHeight="1">
      <c r="A106" s="59" t="n"/>
      <c r="B106" s="60" t="n"/>
      <c r="C106" s="60" t="n"/>
      <c r="D106" s="60">
        <f t="array" ref="D106">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MATCH($E106,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06" s="60">
        <f t="array" ref="E106">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MATCH($F106,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06" s="60" t="inlineStr"/>
      <c r="G106" s="60" t="n"/>
      <c r="H106" s="60">
        <f t="array" ref="H106">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MATCH($I106,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06" s="60" t="n"/>
      <c r="J106" s="60" t="n"/>
      <c r="K106" s="60" t="n"/>
      <c r="L106" s="60" t="n"/>
      <c r="M106" s="60" t="n"/>
      <c r="N106" s="60" t="n"/>
      <c r="O106" s="60" t="n"/>
      <c r="P106" s="60">
        <f t="array" ref="P106">
_xlfn.IFS(
ISNUMBER(MATCH($Q106,{"шелфбаннер","разделитель","монетница","чековая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ISNUMBER(MATCH($Q106,{"LED/LCD","видеокулер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ISNUMBER(MATCH($Q106,{"автомобиль","машина","выставочное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ISNUMBER(MATCH($Q106,{"билборд","лифтовая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ISNUMBER(MATCH($Q106,{"навигация","подвесной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ISNUMBER(MATCH($Q106,{"движущаяся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ISNUMBER(MATCH($Q106,{"каталог","журнал"},)),
"Пресса",
$Q106="","")</f>
        <v/>
      </c>
      <c r="Q106" s="60" t="n"/>
      <c r="R106" s="60">
        <f t="array" ref="R106">
IFERROR(
_xlfn.IFS(
OR(ISNUMBER(MATCH($Q106,{"экспозиция","макет","стенд","автостенд","авто стенд","выставочное пространство","выставочные стенды","модульные выставочные стенды","3Д конструкция","3D конструкция"},)),P106="Экспонирование"),
"нестандартный",
ISNUMBER(MATCH($Q106,{"скроллер","призматрон"},)),
"динамический",
$P106="Видео",
"цифровой",
OR($P106="Пресса",$P106="Щит",$P106="POSm",$P106="Подвес",$P106="Брендирование/оклейка"),
"статический"),"")</f>
        <v/>
      </c>
      <c r="S106" s="59" t="n"/>
      <c r="T106" s="60" t="n"/>
      <c r="U106" s="60" t="n"/>
      <c r="V106" s="60">
        <f>
IF(P106="Видео",
"цифровой постер/ролик",
IF(ISNUMBER(MATCH(Q106,{"короб световой","короб световой | лайтбокс","короб световой | кристалайт","лайтбокс","лайт бокс","кристалайт","LB","lightbox"},)),
"бэклит",
IF(P106="Брендирование/оклейка",
"перфарированная пленка/самоклейка",
IF(P106="Экспонирование",
"под запрос",
IF(P106="Подвес",
"баннер/ткань",
"")))))</f>
        <v/>
      </c>
      <c r="W106" s="59" t="n"/>
      <c r="X106" s="59" t="n"/>
      <c r="Y106" s="59" t="n"/>
      <c r="Z106" s="61" t="n"/>
      <c r="AA106" s="61" t="n"/>
      <c r="AB106" s="61">
        <f>IF(BL106&gt;0,Z106,0)</f>
        <v/>
      </c>
      <c r="AC106" s="59" t="n"/>
      <c r="AD106" s="59" t="n"/>
      <c r="AE106" s="59" t="n"/>
      <c r="AF106" s="59" t="n"/>
      <c r="AG106" s="59" t="n"/>
      <c r="AH106" s="59" t="n"/>
      <c r="AI106" s="59" t="n"/>
      <c r="AJ106" s="59" t="n"/>
      <c r="AK106" s="59" t="n"/>
      <c r="AL106" s="62">
        <f>IFERROR(IF(OR(R106="статический",R106="динамический",R106="нестандартный",R106="",R106=""),"-",IF(AND(AH106="-",AI106="-"),"-",AK106*3600/AH106*AI106)),"-")</f>
        <v/>
      </c>
      <c r="AM106" s="62">
        <f>IFERROR(IF(OR(R106="статический",R106="динамический",R106="",R106="", R106="BTL",R106="нестандартный"),"-",AG106*AI106*AL106/60),"-")</f>
        <v/>
      </c>
      <c r="AN106" s="63">
        <f>IFERROR(IF(AH106="","-",AG106*AI106/AH106),"-")</f>
        <v/>
      </c>
      <c r="AO106" s="59">
        <f>IFERROR(IF(OR($R106="статический",$R106="динамический",$R106="",$R106="",$R106="BTL",$R106="нестандартный"),"-",$AL106*$AY106),"-")</f>
        <v/>
      </c>
      <c r="AP106" s="62">
        <f>IFERROR(IF(OR($R106="статический",$R106="динамический",$R106="",$R106="",$R106="BTL",$R106="нестандартный"),"-",$AM106*AY106),"-")</f>
        <v/>
      </c>
      <c r="AQ106" s="64" t="n"/>
      <c r="AR106" s="61" t="n"/>
      <c r="AS106" s="61" t="n"/>
      <c r="AT106" s="61" t="n"/>
      <c r="AU106" s="65" t="n"/>
      <c r="AV106" s="124">
        <f>IFERROR(DR106/AT106*1000,"n/a")</f>
        <v/>
      </c>
      <c r="AW106" s="67" t="n"/>
      <c r="AX106" s="67" t="n"/>
      <c r="AY106" s="43">
        <f>IFERROR(IF(OR($AW106="",$AX106=""),"",_xlfn.DAYS($AX106+1,$AW106)),"")</f>
        <v/>
      </c>
      <c r="AZ106" s="68">
        <f t="array" ref="AZ106">
_xlfn.LET(_xlpm.COEFF,
IF($AW106+$AX106=0,0,IF(MAX(MIN($AX106,EOMONTH(AZ$15,0))-MAX($AW106,AZ$15)+1,)&gt;0,1,0)),
_xlfn.IFS(
$ES106="LisChannel",
_xlpm.COEFF*
INDEX({1;1;1.2;1.2;1;1;1;1;1.2;1.2;1.2;1.2},
MATCH(MONTH(AZ$15),
{1,2,3,4,5,6,7,8,9,10,11,12})),
CONCATENATE($ES106," ",$L106)="RussOutdoor метро",
_xlpm.COEFF*
INDEX({0.8;0.9;1.1;1.1;1;1;1;1;1.1;1.1;1.1;1.1},
MATCH(MONTH(AZ$15),
{1,2,3,4,5,6,7,8,9,10,11,12})),
$ES106&lt;&gt;"LisChannel",
_xlpm.COEFF,
$ES106&lt;&gt;"RussOutdoor",
_xlpm.COEFF))</f>
        <v/>
      </c>
      <c r="BA106" s="68">
        <f t="array" ref="BA106">
_xlfn.LET(_xlpm.COEFF,
IF($AW106+$AX106=0,0,IF(MAX(MIN($AX106,EOMONTH(BA$15,0))-MAX($AW106,BA$15)+1,)&gt;0,1,0)),
_xlfn.IFS(
$ES106="LisChannel",
_xlpm.COEFF*
INDEX({1;1;1.2;1.2;1;1;1;1;1.2;1.2;1.2;1.2},
MATCH(MONTH(BA$15),
{1,2,3,4,5,6,7,8,9,10,11,12})),
CONCATENATE($ES106," ",$L106)="RussOutdoor метро",
_xlpm.COEFF*
INDEX({0.8;0.9;1.1;1.1;1;1;1;1;1.1;1.1;1.1;1.1},
MATCH(MONTH(BA$15),
{1,2,3,4,5,6,7,8,9,10,11,12})),
$ES106&lt;&gt;"LisChannel",
_xlpm.COEFF,
$ES106&lt;&gt;"RussOutdoor",
_xlpm.COEFF))</f>
        <v/>
      </c>
      <c r="BB106" s="68">
        <f t="array" ref="BB106">
_xlfn.LET(_xlpm.COEFF,
IF($AW106+$AX106=0,0,IF(MAX(MIN($AX106,EOMONTH(BB$15,0))-MAX($AW106,BB$15)+1,)&gt;0,1,0)),
_xlfn.IFS(
$ES106="LisChannel",
_xlpm.COEFF*
INDEX({1;1;1.2;1.2;1;1;1;1;1.2;1.2;1.2;1.2},
MATCH(MONTH(BB$15),
{1,2,3,4,5,6,7,8,9,10,11,12})),
CONCATENATE($ES106," ",$L106)="RussOutdoor метро",
_xlpm.COEFF*
INDEX({0.8;0.9;1.1;1.1;1;1;1;1;1.1;1.1;1.1;1.1},
MATCH(MONTH(BB$15),
{1,2,3,4,5,6,7,8,9,10,11,12})),
$ES106&lt;&gt;"LisChannel",
_xlpm.COEFF,
$ES106&lt;&gt;"RussOutdoor",
_xlpm.COEFF))</f>
        <v/>
      </c>
      <c r="BC106" s="68">
        <f t="array" ref="BC106">
_xlfn.LET(_xlpm.COEFF,
IF($AW106+$AX106=0,0,IF(MAX(MIN($AX106,EOMONTH(BC$15,0))-MAX($AW106,BC$15)+1,)&gt;0,1,0)),
_xlfn.IFS(
$ES106="LisChannel",
_xlpm.COEFF*
INDEX({1;1;1.2;1.2;1;1;1;1;1.2;1.2;1.2;1.2},
MATCH(MONTH(BC$15),
{1,2,3,4,5,6,7,8,9,10,11,12})),
CONCATENATE($ES106," ",$L106)="RussOutdoor метро",
_xlpm.COEFF*
INDEX({0.8;0.9;1.1;1.1;1;1;1;1;1.1;1.1;1.1;1.1},
MATCH(MONTH(BC$15),
{1,2,3,4,5,6,7,8,9,10,11,12})),
$ES106&lt;&gt;"LisChannel",
_xlpm.COEFF,
$ES106&lt;&gt;"RussOutdoor",
_xlpm.COEFF))</f>
        <v/>
      </c>
      <c r="BD106" s="68">
        <f t="array" ref="BD106">
_xlfn.LET(_xlpm.COEFF,
IF($AW106+$AX106=0,0,IF(MAX(MIN($AX106,EOMONTH(BD$15,0))-MAX($AW106,BD$15)+1,)&gt;0,1,0)),
_xlfn.IFS(
$ES106="LisChannel",
_xlpm.COEFF*
INDEX({1;1;1.2;1.2;1;1;1;1;1.2;1.2;1.2;1.2},
MATCH(MONTH(BD$15),
{1,2,3,4,5,6,7,8,9,10,11,12})),
CONCATENATE($ES106," ",$L106)="RussOutdoor метро",
_xlpm.COEFF*
INDEX({0.8;0.9;1.1;1.1;1;1;1;1;1.1;1.1;1.1;1.1},
MATCH(MONTH(BD$15),
{1,2,3,4,5,6,7,8,9,10,11,12})),
$ES106&lt;&gt;"LisChannel",
_xlpm.COEFF,
$ES106&lt;&gt;"RussOutdoor",
_xlpm.COEFF))</f>
        <v/>
      </c>
      <c r="BE106" s="68">
        <f t="array" ref="BE106">
_xlfn.LET(_xlpm.COEFF,
IF($AW106+$AX106=0,0,IF(MAX(MIN($AX106,EOMONTH(BE$15,0))-MAX($AW106,BE$15)+1,)&gt;0,1,0)),
_xlfn.IFS(
$ES106="LisChannel",
_xlpm.COEFF*
INDEX({1;1;1.2;1.2;1;1;1;1;1.2;1.2;1.2;1.2},
MATCH(MONTH(BE$15),
{1,2,3,4,5,6,7,8,9,10,11,12})),
CONCATENATE($ES106," ",$L106)="RussOutdoor метро",
_xlpm.COEFF*
INDEX({0.8;0.9;1.1;1.1;1;1;1;1;1.1;1.1;1.1;1.1},
MATCH(MONTH(BE$15),
{1,2,3,4,5,6,7,8,9,10,11,12})),
$ES106&lt;&gt;"LisChannel",
_xlpm.COEFF,
$ES106&lt;&gt;"RussOutdoor",
_xlpm.COEFF))</f>
        <v/>
      </c>
      <c r="BF106" s="68">
        <f t="array" ref="BF106">
_xlfn.LET(_xlpm.COEFF,
IF($AW106+$AX106=0,0,IF(MAX(MIN($AX106,EOMONTH(BF$15,0))-MAX($AW106,BF$15)+1,)&gt;0,1,0)),
_xlfn.IFS(
$ES106="LisChannel",
_xlpm.COEFF*
INDEX({1;1;1.2;1.2;1;1;1;1;1.2;1.2;1.2;1.2},
MATCH(MONTH(BF$15),
{1,2,3,4,5,6,7,8,9,10,11,12})),
CONCATENATE($ES106," ",$L106)="RussOutdoor метро",
_xlpm.COEFF*
INDEX({0.8;0.9;1.1;1.1;1;1;1;1;1.1;1.1;1.1;1.1},
MATCH(MONTH(BF$15),
{1,2,3,4,5,6,7,8,9,10,11,12})),
$ES106&lt;&gt;"LisChannel",
_xlpm.COEFF,
$ES106&lt;&gt;"RussOutdoor",
_xlpm.COEFF))</f>
        <v/>
      </c>
      <c r="BG106" s="68">
        <f t="array" ref="BG106">
_xlfn.LET(_xlpm.COEFF,
IF($AW106+$AX106=0,0,IF(MAX(MIN($AX106,EOMONTH(BG$15,0))-MAX($AW106,BG$15)+1,)&gt;0,1,0)),
_xlfn.IFS(
$ES106="LisChannel",
_xlpm.COEFF*
INDEX({1;1;1.2;1.2;1;1;1;1;1.2;1.2;1.2;1.2},
MATCH(MONTH(BG$15),
{1,2,3,4,5,6,7,8,9,10,11,12})),
CONCATENATE($ES106," ",$L106)="RussOutdoor метро",
_xlpm.COEFF*
INDEX({0.8;0.9;1.1;1.1;1;1;1;1;1.1;1.1;1.1;1.1},
MATCH(MONTH(BG$15),
{1,2,3,4,5,6,7,8,9,10,11,12})),
$ES106&lt;&gt;"LisChannel",
_xlpm.COEFF,
$ES106&lt;&gt;"RussOutdoor",
_xlpm.COEFF))</f>
        <v/>
      </c>
      <c r="BH106" s="68">
        <f t="array" ref="BH106">
_xlfn.LET(_xlpm.COEFF,
IF($AW106+$AX106=0,0,IF(MAX(MIN($AX106,EOMONTH(BH$15,0))-MAX($AW106,BH$15)+1,)&gt;0,1,0)),
_xlfn.IFS(
$ES106="LisChannel",
_xlpm.COEFF*
INDEX({1;1;1.2;1.2;1;1;1;1;1.2;1.2;1.2;1.2},
MATCH(MONTH(BH$15),
{1,2,3,4,5,6,7,8,9,10,11,12})),
CONCATENATE($ES106," ",$L106)="RussOutdoor метро",
_xlpm.COEFF*
INDEX({0.8;0.9;1.1;1.1;1;1;1;1;1.1;1.1;1.1;1.1},
MATCH(MONTH(BH$15),
{1,2,3,4,5,6,7,8,9,10,11,12})),
$ES106&lt;&gt;"LisChannel",
_xlpm.COEFF,
$ES106&lt;&gt;"RussOutdoor",
_xlpm.COEFF))</f>
        <v/>
      </c>
      <c r="BI106" s="68">
        <f t="array" ref="BI106">
_xlfn.LET(_xlpm.COEFF,
IF($AW106+$AX106=0,0,IF(MAX(MIN($AX106,EOMONTH(BI$15,0))-MAX($AW106,BI$15)+1,)&gt;0,1,0)),
_xlfn.IFS(
$ES106="LisChannel",
_xlpm.COEFF*
INDEX({1;1;1.2;1.2;1;1;1;1;1.2;1.2;1.2;1.2},
MATCH(MONTH(BI$15),
{1,2,3,4,5,6,7,8,9,10,11,12})),
CONCATENATE($ES106," ",$L106)="RussOutdoor метро",
_xlpm.COEFF*
INDEX({0.8;0.9;1.1;1.1;1;1;1;1;1.1;1.1;1.1;1.1},
MATCH(MONTH(BI$15),
{1,2,3,4,5,6,7,8,9,10,11,12})),
$ES106&lt;&gt;"LisChannel",
_xlpm.COEFF,
$ES106&lt;&gt;"RussOutdoor",
_xlpm.COEFF))</f>
        <v/>
      </c>
      <c r="BJ106" s="68">
        <f t="array" ref="BJ106">
_xlfn.LET(_xlpm.COEFF,
IF($AW106+$AX106=0,0,IF(MAX(MIN($AX106,EOMONTH(BJ$15,0))-MAX($AW106,BJ$15)+1,)&gt;0,1,0)),
_xlfn.IFS(
$ES106="LisChannel",
_xlpm.COEFF*
INDEX({1;1;1.2;1.2;1;1;1;1;1.2;1.2;1.2;1.2},
MATCH(MONTH(BJ$15),
{1,2,3,4,5,6,7,8,9,10,11,12})),
CONCATENATE($ES106," ",$L106)="RussOutdoor метро",
_xlpm.COEFF*
INDEX({0.8;0.9;1.1;1.1;1;1;1;1;1.1;1.1;1.1;1.1},
MATCH(MONTH(BJ$15),
{1,2,3,4,5,6,7,8,9,10,11,12})),
$ES106&lt;&gt;"LisChannel",
_xlpm.COEFF,
$ES106&lt;&gt;"RussOutdoor",
_xlpm.COEFF))</f>
        <v/>
      </c>
      <c r="BK106" s="68">
        <f t="array" ref="BK106">
_xlfn.LET(_xlpm.COEFF,
IF($AW106+$AX106=0,0,IF(MAX(MIN($AX106,EOMONTH(BK$15,0))-MAX($AW106,BK$15)+1,)&gt;0,1,0)),
_xlfn.IFS(
$ES106="LisChannel",
_xlpm.COEFF*
INDEX({1;1;1.2;1.2;1;1;1;1;1.2;1.2;1.2;1.2},
MATCH(MONTH(BK$15),
{1,2,3,4,5,6,7,8,9,10,11,12})),
CONCATENATE($ES106," ",$L106)="RussOutdoor метро",
_xlpm.COEFF*
INDEX({0.8;0.9;1.1;1.1;1;1;1;1;1.1;1.1;1.1;1.1},
MATCH(MONTH(BK$15),
{1,2,3,4,5,6,7,8,9,10,11,12})),
$ES106&lt;&gt;"LisChannel",
_xlpm.COEFF,
$ES106&lt;&gt;"RussOutdoor",
_xlpm.COEFF))</f>
        <v/>
      </c>
      <c r="BL106" s="62">
        <f>COUNTIFS($AZ106:$BK106,"&gt;0")</f>
        <v/>
      </c>
      <c r="BM106" s="65" t="n"/>
      <c r="BN106" s="125">
        <f>$DJ106</f>
        <v/>
      </c>
      <c r="BO106" s="63">
        <f>$DQ106</f>
        <v/>
      </c>
      <c r="BP106" s="125">
        <f>
IFERROR(
IF($BL106=0,0,
$BN106*(1-$BO106)),
0)</f>
        <v/>
      </c>
      <c r="BQ106" s="125">
        <f t="array" ref="BQ106">
IFERROR(
_xlfn.IFS(
$DH106="день_1",
$BP106*$BL106/($AX106-$AW106+1)*AZ106*(DAY(EOMONTH(AZ$15,0))),
$DH106="день_2",
$BP106/30*MAX(MIN($AX106,EOMONTH(AZ$15,0))-MAX($AW106,AZ$15)+1,),
$DH106="раб.день",
$BP106/30*(IFERROR(
_xlfn.LET(_xlpm.VD,
CHOOSE(
{1;2;3;4;5;6;7;8;9;10;11;12;13;14;15;16;17;18},
45658,45659,45660,45661,45662,45663,45664,45665,45711,45724,45778,45779,45785,45786,45820,45821,45965,46022),
_xlfn.LET(_xlpm.DD,
MAX(MIN($AX106,EOMONTH(AZ$15,0))-MAX($AW106,AZ$15),),
_xlfn.IFS(
AND(MONTH($AW106)=MONTH(AZ$15),MONTH($AX106)&lt;&gt;MONTH(AZ$15)),
NETWORKDAYS.INTL($AW106,$AW106+_xlpm.DD,1,_xlpm.VD),
AND(MONTH($AW106)&lt;&gt;MONTH(AZ$15),MONTH($AX106)=MONTH(AZ$15)),
NETWORKDAYS.INTL(($AX106)-_xlpm.DD,$AX106,1,_xlpm.VD),
AND(MONTH($AW106)&lt;MONTH(AZ$15),MONTH($AX106)&gt;MONTH(AZ$15)),
NETWORKDAYS.INTL((EOMONTH(AZ$15-1,1))-_xlpm.DD,EOMONTH(AZ$15-1,1),1,_xlpm.VD),
AND(MONTH($AW106)=MONTH(AZ$15),MONTH($AX106)=MONTH(AZ$15)),
NETWORKDAYS.INTL($AW106,$AX106,1,_xlpm.VD)))),0)),
$DH106="месяц",
$BP106*AZ106,
$DH106="неделя",
$BP106*AZ106/7*(ROUNDUP((DAY(EOMONTH(AZ$15,0)))/4,0))),
0)</f>
        <v/>
      </c>
      <c r="BR106" s="125">
        <f t="array" ref="BR106">
IFERROR(
_xlfn.IFS(
$DH106="день_1",
$BP106*$BL106/($AX106-$AW106+1)*BA106*(DAY(EOMONTH(BA$15,0))),
$DH106="день_2",
$BP106/30*MAX(MIN($AX106,EOMONTH(BA$15,0))-MAX($AW106,BA$15)+1,),
$DH106="раб.день",
$BP106/30*(IFERROR(
_xlfn.LET(_xlpm.VD,
CHOOSE(
{1;2;3;4;5;6;7;8;9;10;11;12;13;14;15;16;17;18},
45658,45659,45660,45661,45662,45663,45664,45665,45711,45724,45778,45779,45785,45786,45820,45821,45965,46022),
_xlfn.LET(_xlpm.DD,
MAX(MIN($AX106,EOMONTH(BA$15,0))-MAX($AW106,BA$15),),
_xlfn.IFS(
AND(MONTH($AW106)=MONTH(BA$15),MONTH($AX106)&lt;&gt;MONTH(BA$15)),
NETWORKDAYS.INTL($AW106,$AW106+_xlpm.DD,1,_xlpm.VD),
AND(MONTH($AW106)&lt;&gt;MONTH(BA$15),MONTH($AX106)=MONTH(BA$15)),
NETWORKDAYS.INTL(($AX106)-_xlpm.DD,$AX106,1,_xlpm.VD),
AND(MONTH($AW106)&lt;MONTH(BA$15),MONTH($AX106)&gt;MONTH(BA$15)),
NETWORKDAYS.INTL((EOMONTH(BA$15-1,1))-_xlpm.DD,EOMONTH(BA$15-1,1),1,_xlpm.VD),
AND(MONTH($AW106)=MONTH(BA$15),MONTH($AX106)=MONTH(BA$15)),
NETWORKDAYS.INTL($AW106,$AX106,1,_xlpm.VD)))),0)),
$DH106="месяц",
$BP106*BA106,
$DH106="неделя",
$BP106*BA106/7*(ROUNDUP((DAY(EOMONTH(BA$15,0)))/4,0))),
0)</f>
        <v/>
      </c>
      <c r="BS106" s="125">
        <f t="array" ref="BS106">
IFERROR(
_xlfn.IFS(
$DH106="день_1",
$BP106*$BL106/($AX106-$AW106+1)*BB106*(DAY(EOMONTH(BB$15,0))),
$DH106="день_2",
$BP106/30*MAX(MIN($AX106,EOMONTH(BB$15,0))-MAX($AW106,BB$15)+1,),
$DH106="раб.день",
$BP106/30*(IFERROR(
_xlfn.LET(_xlpm.VD,
CHOOSE(
{1;2;3;4;5;6;7;8;9;10;11;12;13;14;15;16;17;18},
45658,45659,45660,45661,45662,45663,45664,45665,45711,45724,45778,45779,45785,45786,45820,45821,45965,46022),
_xlfn.LET(_xlpm.DD,
MAX(MIN($AX106,EOMONTH(BB$15,0))-MAX($AW106,BB$15),),
_xlfn.IFS(
AND(MONTH($AW106)=MONTH(BB$15),MONTH($AX106)&lt;&gt;MONTH(BB$15)),
NETWORKDAYS.INTL($AW106,$AW106+_xlpm.DD,1,_xlpm.VD),
AND(MONTH($AW106)&lt;&gt;MONTH(BB$15),MONTH($AX106)=MONTH(BB$15)),
NETWORKDAYS.INTL(($AX106)-_xlpm.DD,$AX106,1,_xlpm.VD),
AND(MONTH($AW106)&lt;MONTH(BB$15),MONTH($AX106)&gt;MONTH(BB$15)),
NETWORKDAYS.INTL((EOMONTH(BB$15-1,1))-_xlpm.DD,EOMONTH(BB$15-1,1),1,_xlpm.VD),
AND(MONTH($AW106)=MONTH(BB$15),MONTH($AX106)=MONTH(BB$15)),
NETWORKDAYS.INTL($AW106,$AX106,1,_xlpm.VD)))),0)),
$DH106="месяц",
$BP106*BB106,
$DH106="неделя",
$BP106*BB106/7*(ROUNDUP((DAY(EOMONTH(BB$15,0)))/4,0))),
0)</f>
        <v/>
      </c>
      <c r="BT106" s="125">
        <f t="array" ref="BT106">
IFERROR(
_xlfn.IFS(
$DH106="день_1",
$BP106*$BL106/($AX106-$AW106+1)*BC106*(DAY(EOMONTH(BC$15,0))),
$DH106="день_2",
$BP106/30*MAX(MIN($AX106,EOMONTH(BC$15,0))-MAX($AW106,BC$15)+1,),
$DH106="раб.день",
$BP106/30*(IFERROR(
_xlfn.LET(_xlpm.VD,
CHOOSE(
{1;2;3;4;5;6;7;8;9;10;11;12;13;14;15;16;17;18},
45658,45659,45660,45661,45662,45663,45664,45665,45711,45724,45778,45779,45785,45786,45820,45821,45965,46022),
_xlfn.LET(_xlpm.DD,
MAX(MIN($AX106,EOMONTH(BC$15,0))-MAX($AW106,BC$15),),
_xlfn.IFS(
AND(MONTH($AW106)=MONTH(BC$15),MONTH($AX106)&lt;&gt;MONTH(BC$15)),
NETWORKDAYS.INTL($AW106,$AW106+_xlpm.DD,1,_xlpm.VD),
AND(MONTH($AW106)&lt;&gt;MONTH(BC$15),MONTH($AX106)=MONTH(BC$15)),
NETWORKDAYS.INTL(($AX106)-_xlpm.DD,$AX106,1,_xlpm.VD),
AND(MONTH($AW106)&lt;MONTH(BC$15),MONTH($AX106)&gt;MONTH(BC$15)),
NETWORKDAYS.INTL((EOMONTH(BC$15-1,1))-_xlpm.DD,EOMONTH(BC$15-1,1),1,_xlpm.VD),
AND(MONTH($AW106)=MONTH(BC$15),MONTH($AX106)=MONTH(BC$15)),
NETWORKDAYS.INTL($AW106,$AX106,1,_xlpm.VD)))),0)),
$DH106="месяц",
$BP106*BC106,
$DH106="неделя",
$BP106*BC106/7*(ROUNDUP((DAY(EOMONTH(BC$15,0)))/4,0))),
0)</f>
        <v/>
      </c>
      <c r="BU106" s="125">
        <f t="array" ref="BU106">
IFERROR(
_xlfn.IFS(
$DH106="день_1",
$BP106*$BL106/($AX106-$AW106+1)*BD106*(DAY(EOMONTH(BD$15,0))),
$DH106="день_2",
$BP106/30*MAX(MIN($AX106,EOMONTH(BD$15,0))-MAX($AW106,BD$15)+1,),
$DH106="раб.день",
$BP106/30*(IFERROR(
_xlfn.LET(_xlpm.VD,
CHOOSE(
{1;2;3;4;5;6;7;8;9;10;11;12;13;14;15;16;17;18},
45658,45659,45660,45661,45662,45663,45664,45665,45711,45724,45778,45779,45785,45786,45820,45821,45965,46022),
_xlfn.LET(_xlpm.DD,
MAX(MIN($AX106,EOMONTH(BD$15,0))-MAX($AW106,BD$15),),
_xlfn.IFS(
AND(MONTH($AW106)=MONTH(BD$15),MONTH($AX106)&lt;&gt;MONTH(BD$15)),
NETWORKDAYS.INTL($AW106,$AW106+_xlpm.DD,1,_xlpm.VD),
AND(MONTH($AW106)&lt;&gt;MONTH(BD$15),MONTH($AX106)=MONTH(BD$15)),
NETWORKDAYS.INTL(($AX106)-_xlpm.DD,$AX106,1,_xlpm.VD),
AND(MONTH($AW106)&lt;MONTH(BD$15),MONTH($AX106)&gt;MONTH(BD$15)),
NETWORKDAYS.INTL((EOMONTH(BD$15-1,1))-_xlpm.DD,EOMONTH(BD$15-1,1),1,_xlpm.VD),
AND(MONTH($AW106)=MONTH(BD$15),MONTH($AX106)=MONTH(BD$15)),
NETWORKDAYS.INTL($AW106,$AX106,1,_xlpm.VD)))),0)),
$DH106="месяц",
$BP106*BD106,
$DH106="неделя",
$BP106*BD106/7*(ROUNDUP((DAY(EOMONTH(BD$15,0)))/4,0))),
0)</f>
        <v/>
      </c>
      <c r="BV106" s="125">
        <f t="array" ref="BV106">
IFERROR(
_xlfn.IFS(
$DH106="день_1",
$BP106*$BL106/($AX106-$AW106+1)*BE106*(DAY(EOMONTH(BE$15,0))),
$DH106="день_2",
$BP106/30*MAX(MIN($AX106,EOMONTH(BE$15,0))-MAX($AW106,BE$15)+1,),
$DH106="раб.день",
$BP106/30*(IFERROR(
_xlfn.LET(_xlpm.VD,
CHOOSE(
{1;2;3;4;5;6;7;8;9;10;11;12;13;14;15;16;17;18},
45658,45659,45660,45661,45662,45663,45664,45665,45711,45724,45778,45779,45785,45786,45820,45821,45965,46022),
_xlfn.LET(_xlpm.DD,
MAX(MIN($AX106,EOMONTH(BE$15,0))-MAX($AW106,BE$15),),
_xlfn.IFS(
AND(MONTH($AW106)=MONTH(BE$15),MONTH($AX106)&lt;&gt;MONTH(BE$15)),
NETWORKDAYS.INTL($AW106,$AW106+_xlpm.DD,1,_xlpm.VD),
AND(MONTH($AW106)&lt;&gt;MONTH(BE$15),MONTH($AX106)=MONTH(BE$15)),
NETWORKDAYS.INTL(($AX106)-_xlpm.DD,$AX106,1,_xlpm.VD),
AND(MONTH($AW106)&lt;MONTH(BE$15),MONTH($AX106)&gt;MONTH(BE$15)),
NETWORKDAYS.INTL((EOMONTH(BE$15-1,1))-_xlpm.DD,EOMONTH(BE$15-1,1),1,_xlpm.VD),
AND(MONTH($AW106)=MONTH(BE$15),MONTH($AX106)=MONTH(BE$15)),
NETWORKDAYS.INTL($AW106,$AX106,1,_xlpm.VD)))),0)),
$DH106="месяц",
$BP106*BE106,
$DH106="неделя",
$BP106*BE106/7*(ROUNDUP((DAY(EOMONTH(BE$15,0)))/4,0))),
0)</f>
        <v/>
      </c>
      <c r="BW106" s="125">
        <f t="array" ref="BW106">
IFERROR(
_xlfn.IFS(
$DH106="день_1",
$BP106*$BL106/($AX106-$AW106+1)*BF106*(DAY(EOMONTH(BF$15,0))),
$DH106="день_2",
$BP106/30*MAX(MIN($AX106,EOMONTH(BF$15,0))-MAX($AW106,BF$15)+1,),
$DH106="раб.день",
$BP106/30*(IFERROR(
_xlfn.LET(_xlpm.VD,
CHOOSE(
{1;2;3;4;5;6;7;8;9;10;11;12;13;14;15;16;17;18},
45658,45659,45660,45661,45662,45663,45664,45665,45711,45724,45778,45779,45785,45786,45820,45821,45965,46022),
_xlfn.LET(_xlpm.DD,
MAX(MIN($AX106,EOMONTH(BF$15,0))-MAX($AW106,BF$15),),
_xlfn.IFS(
AND(MONTH($AW106)=MONTH(BF$15),MONTH($AX106)&lt;&gt;MONTH(BF$15)),
NETWORKDAYS.INTL($AW106,$AW106+_xlpm.DD,1,_xlpm.VD),
AND(MONTH($AW106)&lt;&gt;MONTH(BF$15),MONTH($AX106)=MONTH(BF$15)),
NETWORKDAYS.INTL(($AX106)-_xlpm.DD,$AX106,1,_xlpm.VD),
AND(MONTH($AW106)&lt;MONTH(BF$15),MONTH($AX106)&gt;MONTH(BF$15)),
NETWORKDAYS.INTL((EOMONTH(BF$15-1,1))-_xlpm.DD,EOMONTH(BF$15-1,1),1,_xlpm.VD),
AND(MONTH($AW106)=MONTH(BF$15),MONTH($AX106)=MONTH(BF$15)),
NETWORKDAYS.INTL($AW106,$AX106,1,_xlpm.VD)))),0)),
$DH106="месяц",
$BP106*BF106,
$DH106="неделя",
$BP106*BF106/7*(ROUNDUP((DAY(EOMONTH(BF$15,0)))/4,0))),
0)</f>
        <v/>
      </c>
      <c r="BX106" s="125">
        <f t="array" ref="BX106">
IFERROR(
_xlfn.IFS(
$DH106="день_1",
$BP106*$BL106/($AX106-$AW106+1)*BG106*(DAY(EOMONTH(BG$15,0))),
$DH106="день_2",
$BP106/30*MAX(MIN($AX106,EOMONTH(BG$15,0))-MAX($AW106,BG$15)+1,),
$DH106="раб.день",
$BP106/30*(IFERROR(
_xlfn.LET(_xlpm.VD,
CHOOSE(
{1;2;3;4;5;6;7;8;9;10;11;12;13;14;15;16;17;18},
45658,45659,45660,45661,45662,45663,45664,45665,45711,45724,45778,45779,45785,45786,45820,45821,45965,46022),
_xlfn.LET(_xlpm.DD,
MAX(MIN($AX106,EOMONTH(BG$15,0))-MAX($AW106,BG$15),),
_xlfn.IFS(
AND(MONTH($AW106)=MONTH(BG$15),MONTH($AX106)&lt;&gt;MONTH(BG$15)),
NETWORKDAYS.INTL($AW106,$AW106+_xlpm.DD,1,_xlpm.VD),
AND(MONTH($AW106)&lt;&gt;MONTH(BG$15),MONTH($AX106)=MONTH(BG$15)),
NETWORKDAYS.INTL(($AX106)-_xlpm.DD,$AX106,1,_xlpm.VD),
AND(MONTH($AW106)&lt;MONTH(BG$15),MONTH($AX106)&gt;MONTH(BG$15)),
NETWORKDAYS.INTL((EOMONTH(BG$15-1,1))-_xlpm.DD,EOMONTH(BG$15-1,1),1,_xlpm.VD),
AND(MONTH($AW106)=MONTH(BG$15),MONTH($AX106)=MONTH(BG$15)),
NETWORKDAYS.INTL($AW106,$AX106,1,_xlpm.VD)))),0)),
$DH106="месяц",
$BP106*BG106,
$DH106="неделя",
$BP106*BG106/7*(ROUNDUP((DAY(EOMONTH(BG$15,0)))/4,0))),
0)</f>
        <v/>
      </c>
      <c r="BY106" s="125">
        <f t="array" ref="BY106">
IFERROR(
_xlfn.IFS(
$DH106="день_1",
$BP106*$BL106/($AX106-$AW106+1)*BH106*(DAY(EOMONTH(BH$15,0))),
$DH106="день_2",
$BP106/30*MAX(MIN($AX106,EOMONTH(BH$15,0))-MAX($AW106,BH$15)+1,),
$DH106="раб.день",
$BP106/30*(IFERROR(
_xlfn.LET(_xlpm.VD,
CHOOSE(
{1;2;3;4;5;6;7;8;9;10;11;12;13;14;15;16;17;18},
45658,45659,45660,45661,45662,45663,45664,45665,45711,45724,45778,45779,45785,45786,45820,45821,45965,46022),
_xlfn.LET(_xlpm.DD,
MAX(MIN($AX106,EOMONTH(BH$15,0))-MAX($AW106,BH$15),),
_xlfn.IFS(
AND(MONTH($AW106)=MONTH(BH$15),MONTH($AX106)&lt;&gt;MONTH(BH$15)),
NETWORKDAYS.INTL($AW106,$AW106+_xlpm.DD,1,_xlpm.VD),
AND(MONTH($AW106)&lt;&gt;MONTH(BH$15),MONTH($AX106)=MONTH(BH$15)),
NETWORKDAYS.INTL(($AX106)-_xlpm.DD,$AX106,1,_xlpm.VD),
AND(MONTH($AW106)&lt;MONTH(BH$15),MONTH($AX106)&gt;MONTH(BH$15)),
NETWORKDAYS.INTL((EOMONTH(BH$15-1,1))-_xlpm.DD,EOMONTH(BH$15-1,1),1,_xlpm.VD),
AND(MONTH($AW106)=MONTH(BH$15),MONTH($AX106)=MONTH(BH$15)),
NETWORKDAYS.INTL($AW106,$AX106,1,_xlpm.VD)))),0)),
$DH106="месяц",
$BP106*BH106,
$DH106="неделя",
$BP106*BH106/7*(ROUNDUP((DAY(EOMONTH(BH$15,0)))/4,0))),
0)</f>
        <v/>
      </c>
      <c r="BZ106" s="125">
        <f t="array" ref="BZ106">
IFERROR(
_xlfn.IFS(
$DH106="день_1",
$BP106*$BL106/($AX106-$AW106+1)*BI106*(DAY(EOMONTH(BI$15,0))),
$DH106="день_2",
$BP106/30*MAX(MIN($AX106,EOMONTH(BI$15,0))-MAX($AW106,BI$15)+1,),
$DH106="раб.день",
$BP106/30*(IFERROR(
_xlfn.LET(_xlpm.VD,
CHOOSE(
{1;2;3;4;5;6;7;8;9;10;11;12;13;14;15;16;17;18},
45658,45659,45660,45661,45662,45663,45664,45665,45711,45724,45778,45779,45785,45786,45820,45821,45965,46022),
_xlfn.LET(_xlpm.DD,
MAX(MIN($AX106,EOMONTH(BI$15,0))-MAX($AW106,BI$15),),
_xlfn.IFS(
AND(MONTH($AW106)=MONTH(BI$15),MONTH($AX106)&lt;&gt;MONTH(BI$15)),
NETWORKDAYS.INTL($AW106,$AW106+_xlpm.DD,1,_xlpm.VD),
AND(MONTH($AW106)&lt;&gt;MONTH(BI$15),MONTH($AX106)=MONTH(BI$15)),
NETWORKDAYS.INTL(($AX106)-_xlpm.DD,$AX106,1,_xlpm.VD),
AND(MONTH($AW106)&lt;MONTH(BI$15),MONTH($AX106)&gt;MONTH(BI$15)),
NETWORKDAYS.INTL((EOMONTH(BI$15-1,1))-_xlpm.DD,EOMONTH(BI$15-1,1),1,_xlpm.VD),
AND(MONTH($AW106)=MONTH(BI$15),MONTH($AX106)=MONTH(BI$15)),
NETWORKDAYS.INTL($AW106,$AX106,1,_xlpm.VD)))),0)),
$DH106="месяц",
$BP106*BI106,
$DH106="неделя",
$BP106*BI106/7*(ROUNDUP((DAY(EOMONTH(BI$15,0)))/4,0))),
0)</f>
        <v/>
      </c>
      <c r="CA106" s="125">
        <f t="array" ref="CA106">
IFERROR(
_xlfn.IFS(
$DH106="день_1",
$BP106*$BL106/($AX106-$AW106+1)*BJ106*(DAY(EOMONTH(BJ$15,0))),
$DH106="день_2",
$BP106/30*MAX(MIN($AX106,EOMONTH(BJ$15,0))-MAX($AW106,BJ$15)+1,),
$DH106="раб.день",
$BP106/30*(IFERROR(
_xlfn.LET(_xlpm.VD,
CHOOSE(
{1;2;3;4;5;6;7;8;9;10;11;12;13;14;15;16;17;18},
45658,45659,45660,45661,45662,45663,45664,45665,45711,45724,45778,45779,45785,45786,45820,45821,45965,46022),
_xlfn.LET(_xlpm.DD,
MAX(MIN($AX106,EOMONTH(BJ$15,0))-MAX($AW106,BJ$15),),
_xlfn.IFS(
AND(MONTH($AW106)=MONTH(BJ$15),MONTH($AX106)&lt;&gt;MONTH(BJ$15)),
NETWORKDAYS.INTL($AW106,$AW106+_xlpm.DD,1,_xlpm.VD),
AND(MONTH($AW106)&lt;&gt;MONTH(BJ$15),MONTH($AX106)=MONTH(BJ$15)),
NETWORKDAYS.INTL(($AX106)-_xlpm.DD,$AX106,1,_xlpm.VD),
AND(MONTH($AW106)&lt;MONTH(BJ$15),MONTH($AX106)&gt;MONTH(BJ$15)),
NETWORKDAYS.INTL((EOMONTH(BJ$15-1,1))-_xlpm.DD,EOMONTH(BJ$15-1,1),1,_xlpm.VD),
AND(MONTH($AW106)=MONTH(BJ$15),MONTH($AX106)=MONTH(BJ$15)),
NETWORKDAYS.INTL($AW106,$AX106,1,_xlpm.VD)))),0)),
$DH106="месяц",
$BP106*BJ106,
$DH106="неделя",
$BP106*BJ106/7*(ROUNDUP((DAY(EOMONTH(BJ$15,0)))/4,0))),
0)</f>
        <v/>
      </c>
      <c r="CB106" s="125">
        <f t="array" ref="CB106">
IFERROR(
_xlfn.IFS(
$DH106="день_1",
$BP106*$BL106/($AX106-$AW106+1)*BK106*(DAY(EOMONTH(BK$15,0))),
$DH106="день_2",
$BP106/30*MAX(MIN($AX106,EOMONTH(BK$15,0))-MAX($AW106,BK$15)+1,),
$DH106="раб.день",
$BP106/30*(IFERROR(
_xlfn.LET(_xlpm.VD,
CHOOSE(
{1;2;3;4;5;6;7;8;9;10;11;12;13;14;15;16;17;18},
45658,45659,45660,45661,45662,45663,45664,45665,45711,45724,45778,45779,45785,45786,45820,45821,45965,46022),
_xlfn.LET(_xlpm.DD,
MAX(MIN($AX106,EOMONTH(BK$15,0))-MAX($AW106,BK$15),),
_xlfn.IFS(
AND(MONTH($AW106)=MONTH(BK$15),MONTH($AX106)&lt;&gt;MONTH(BK$15)),
NETWORKDAYS.INTL($AW106,$AW106+_xlpm.DD,1,_xlpm.VD),
AND(MONTH($AW106)&lt;&gt;MONTH(BK$15),MONTH($AX106)=MONTH(BK$15)),
NETWORKDAYS.INTL(($AX106)-_xlpm.DD,$AX106,1,_xlpm.VD),
AND(MONTH($AW106)&lt;MONTH(BK$15),MONTH($AX106)&gt;MONTH(BK$15)),
NETWORKDAYS.INTL((EOMONTH(BK$15-1,1))-_xlpm.DD,EOMONTH(BK$15-1,1),1,_xlpm.VD),
AND(MONTH($AW106)=MONTH(BK$15),MONTH($AX106)=MONTH(BK$15)),
NETWORKDAYS.INTL($AW106,$AX106,1,_xlpm.VD)))),0)),
$DH106="месяц",
$BP106*BK106,
$DH106="неделя",
$BP106*BK106/7*(ROUNDUP((DAY(EOMONTH(BK$15,0)))/4,0))),
0)</f>
        <v/>
      </c>
      <c r="CC106" s="125">
        <f>SUM($BQ106:$CB106)</f>
        <v/>
      </c>
      <c r="CD106" s="126">
        <f>SUM($EH106:$EH106)</f>
        <v/>
      </c>
      <c r="CE106" s="126">
        <f>$CD106*$AB106</f>
        <v/>
      </c>
      <c r="CF106" s="126">
        <f>SUM($EK106:$EK106)</f>
        <v/>
      </c>
      <c r="CG106" s="126">
        <f>$CF106*$AB106</f>
        <v/>
      </c>
      <c r="CH106" s="126">
        <f>SUM($CC106,$CE106,$CG106)</f>
        <v/>
      </c>
      <c r="CI106" s="126">
        <f>$CH106*(1+$CM106)</f>
        <v/>
      </c>
      <c r="CJ106" s="127" t="n">
        <v>0</v>
      </c>
      <c r="CK106" s="126">
        <f>SUM($CH106:$CH106)*(1+$CJ106)</f>
        <v/>
      </c>
      <c r="CL106" s="126">
        <f>SUM($CH106:$CH106)*(1+$CM106)</f>
        <v/>
      </c>
      <c r="CM106" s="59" t="inlineStr">
        <is>
          <t>20%</t>
        </is>
      </c>
      <c r="CN106" s="59" t="n"/>
      <c r="CO106" s="72" t="n"/>
      <c r="CP106" s="59" t="n"/>
      <c r="CQ106" s="73" t="n"/>
      <c r="CR106" s="73" t="n"/>
      <c r="CS106" s="73" t="n"/>
      <c r="CT106" s="72" t="n"/>
      <c r="CU106" s="79" t="inlineStr">
        <is>
          <t> </t>
        </is>
      </c>
      <c r="CV106" s="60" t="n"/>
      <c r="CW106" s="60" t="n"/>
      <c r="CX106" s="60" t="n"/>
      <c r="CY106" s="127">
        <f>IFERROR(($CC106-$EE106)/($EE106/(1-$DQ106)),0)</f>
        <v/>
      </c>
      <c r="CZ106" s="127">
        <f>IFERROR(1-$EI106/($CE106),0)</f>
        <v/>
      </c>
      <c r="DA106" s="127">
        <f>IFERROR(1-$EL106/($CG106),0)</f>
        <v/>
      </c>
      <c r="DB106" s="126">
        <f>ROUND(IFERROR(($CI106/(1+$CM106)-$EN106),0),2)</f>
        <v/>
      </c>
      <c r="DC106" s="128" t="n"/>
      <c r="DD106" s="125" t="n"/>
      <c r="DE106" s="75" t="n">
        <v>0</v>
      </c>
      <c r="DF106" s="128" t="n"/>
      <c r="DG106" s="125">
        <f>IF($DC106=0,0,$DD106*($DC106*100%-$DE106*$DF106))*SUM($AB106:$AB106)</f>
        <v/>
      </c>
      <c r="DH106" s="129" t="inlineStr">
        <is>
          <t>месяц</t>
        </is>
      </c>
      <c r="DI106" s="130">
        <f t="array" ref="DI106">IFERROR(
IF($ES106="LisChannel",
(ROUND(((INDEX({174.625;153.888888888889;130.972222222222},MATCH($AI106,{2;3;4}),0))*$AG106*$AI106),2)),0),0)</f>
        <v/>
      </c>
      <c r="DJ106" s="130">
        <f>
_xlfn.LET(_xlpm.X,
IFERROR(
IF($ES106="НовиковТВ",
(_xlfn.LET(_xlpm.NTV,
_xlfn.LET(_xlpm.MIN,350000,
IF(SUMIFS($DI:$DI,$ES:$ES,"НовиковТВ")&lt;=_xlpm.MIN,
(SUMIFS($DI:$DI,$ES:$ES,"НовиковТВ")/(COUNTIFS($ES:$ES,"НовиковТВ")))*_xlpm.MIN/SUMIFS($DI:$DI,$ES:$ES,"НовиковТВ"),
DI106)),
_xlpm.NTV+$DG106/(1-(1-(_xlpm.NTV)*(1-$DL106)*(1-$DM106)*(1-$DN106)*(1-$DO106)*(1-$DP106)/_xlpm.NTV))))/(1+$EP106),
$DI106+$DG106/(1-(1-($DI106)*(1-$DL106)*(1-$DM106)*(1-$DN106)*(1-$DO106)*(1-$DP106)/$DI106))),
0),
_xlpm.X*(1+$CM106)*(1+$CW106)-_xlpm.X*(1+$CM106)+_xlpm.X)</f>
        <v/>
      </c>
      <c r="DK106" s="125" t="inlineStr">
        <is>
          <t>послед.</t>
        </is>
      </c>
      <c r="DL106" s="63" t="n">
        <v>0</v>
      </c>
      <c r="DM106" s="63" t="n">
        <v>0</v>
      </c>
      <c r="DN106" s="63" t="n">
        <v>0</v>
      </c>
      <c r="DO106" s="63" t="n">
        <v>0</v>
      </c>
      <c r="DP106" s="63" t="n">
        <v>0</v>
      </c>
      <c r="DQ106" s="63">
        <f t="array" ref="DQ106">IFERROR(_xlfn.IFS(
$DK106="послед.",1-(1-$DL106)*(1-$DM106)*(1-$DN106)*(1-$DO106)*(1-$DP106),
$DK106="сумм.",$DL106+$DM106+$DN106+$DO106+$DP106),
0)</f>
        <v/>
      </c>
      <c r="DR106" s="125">
        <f t="array" ref="DR106">
IFERROR(
_xlfn.IFS(
$BL106=0,
0,
$BL106&gt;0,
_xlfn.IFS($DK106="послед.",
$DJ106*(1-$DL106)*(1-$DM106)*(1-$DN106)*(1-$DO106)*(1-$DP106),
$DK106="сумм.",
$DJ106*(1-($DL106+$DM106+$DN106+$DO106+$DP106)))),0)</f>
        <v/>
      </c>
      <c r="DS106" s="125">
        <f t="array" ref="DS106">
IFERROR(_xlfn.IFS(
$DH106="день_1",
$DR106*$BL106/($AX106-$AW106+1)*AZ106*(DAY(EOMONTH(AZ$15,0))),
$DH106="день_2",
$DR106/30*MAX(MIN($AX106,EOMONTH(AZ$15,0))-MAX($AW106,AZ$15)+1,),
$DH106="раб.день",
$DR106/30*(IFERROR(
_xlfn.LET(_xlpm.VD,
CHOOSE(
{1;2;3;4;5;6;7;8;9;10;11;12;13;14;15;16;17;18},
45658,45659,45660,45661,45662,45663,45664,45665,45711,45724,45778,45779,45785,45786,45820,45821,45965,46022),
_xlfn.LET(_xlpm.DD,
MAX(MIN($AX106,EOMONTH(AZ$15,0))-MAX($AW106,AZ$15),),
_xlfn.IFS(
AND(MONTH($AW106)=MONTH(AZ$15),MONTH($AX106)&lt;&gt;MONTH(AZ$15)),
NETWORKDAYS.INTL($AW106,$AW106+_xlpm.DD,1,_xlpm.VD),
AND(MONTH($AW106)&lt;&gt;MONTH(AZ$15),MONTH($AX106)=MONTH(AZ$15)),
NETWORKDAYS.INTL(($AX106)-_xlpm.DD,$AX106,1,_xlpm.VD),
AND(MONTH($AW106)&lt;MONTH(AZ$15),MONTH($AX106)&gt;MONTH(AZ$15)),
NETWORKDAYS.INTL((EOMONTH(AZ$15-1,1))-_xlpm.DD,EOMONTH(AZ$15-1,1),1,_xlpm.VD),
AND(MONTH($AW106)=MONTH(AZ$15),MONTH($AX106)=MONTH(AZ$15)),
NETWORKDAYS.INTL($AW106,$AX106,1,_xlpm.VD)))),0)),
$DH106="месяц",
$DR106*AZ106,
$DH106="неделя",
$DR106*AZ106/7*(ROUNDUP((DAY(EOMONTH(AZ$15,0)))/4,0))),
0)</f>
        <v/>
      </c>
      <c r="DT106" s="125">
        <f t="array" ref="DT106">
IFERROR(_xlfn.IFS(
$DH106="день_1",
$DR106*$BL106/($AX106-$AW106+1)*BA106*(DAY(EOMONTH(BA$15,0))),
$DH106="день_2",
$DR106/30*MAX(MIN($AX106,EOMONTH(BA$15,0))-MAX($AW106,BA$15)+1,),
$DH106="раб.день",
$DR106/30*(IFERROR(
_xlfn.LET(_xlpm.VD,
CHOOSE(
{1;2;3;4;5;6;7;8;9;10;11;12;13;14;15;16;17;18},
45658,45659,45660,45661,45662,45663,45664,45665,45711,45724,45778,45779,45785,45786,45820,45821,45965,46022),
_xlfn.LET(_xlpm.DD,
MAX(MIN($AX106,EOMONTH(BA$15,0))-MAX($AW106,BA$15),),
_xlfn.IFS(
AND(MONTH($AW106)=MONTH(BA$15),MONTH($AX106)&lt;&gt;MONTH(BA$15)),
NETWORKDAYS.INTL($AW106,$AW106+_xlpm.DD,1,_xlpm.VD),
AND(MONTH($AW106)&lt;&gt;MONTH(BA$15),MONTH($AX106)=MONTH(BA$15)),
NETWORKDAYS.INTL(($AX106)-_xlpm.DD,$AX106,1,_xlpm.VD),
AND(MONTH($AW106)&lt;MONTH(BA$15),MONTH($AX106)&gt;MONTH(BA$15)),
NETWORKDAYS.INTL((EOMONTH(BA$15-1,1))-_xlpm.DD,EOMONTH(BA$15-1,1),1,_xlpm.VD),
AND(MONTH($AW106)=MONTH(BA$15),MONTH($AX106)=MONTH(BA$15)),
NETWORKDAYS.INTL($AW106,$AX106,1,_xlpm.VD)))),0)),
$DH106="месяц",
$DR106*BA106,
$DH106="неделя",
$DR106*BA106/7*(ROUNDUP((DAY(EOMONTH(BA$15,0)))/4,0))),
0)</f>
        <v/>
      </c>
      <c r="DU106" s="125">
        <f t="array" ref="DU106">
IFERROR(_xlfn.IFS(
$DH106="день_1",
$DR106*$BL106/($AX106-$AW106+1)*BB106*(DAY(EOMONTH(BB$15,0))),
$DH106="день_2",
$DR106/30*MAX(MIN($AX106,EOMONTH(BB$15,0))-MAX($AW106,BB$15)+1,),
$DH106="раб.день",
$DR106/30*(IFERROR(
_xlfn.LET(_xlpm.VD,
CHOOSE(
{1;2;3;4;5;6;7;8;9;10;11;12;13;14;15;16;17;18},
45658,45659,45660,45661,45662,45663,45664,45665,45711,45724,45778,45779,45785,45786,45820,45821,45965,46022),
_xlfn.LET(_xlpm.DD,
MAX(MIN($AX106,EOMONTH(BB$15,0))-MAX($AW106,BB$15),),
_xlfn.IFS(
AND(MONTH($AW106)=MONTH(BB$15),MONTH($AX106)&lt;&gt;MONTH(BB$15)),
NETWORKDAYS.INTL($AW106,$AW106+_xlpm.DD,1,_xlpm.VD),
AND(MONTH($AW106)&lt;&gt;MONTH(BB$15),MONTH($AX106)=MONTH(BB$15)),
NETWORKDAYS.INTL(($AX106)-_xlpm.DD,$AX106,1,_xlpm.VD),
AND(MONTH($AW106)&lt;MONTH(BB$15),MONTH($AX106)&gt;MONTH(BB$15)),
NETWORKDAYS.INTL((EOMONTH(BB$15-1,1))-_xlpm.DD,EOMONTH(BB$15-1,1),1,_xlpm.VD),
AND(MONTH($AW106)=MONTH(BB$15),MONTH($AX106)=MONTH(BB$15)),
NETWORKDAYS.INTL($AW106,$AX106,1,_xlpm.VD)))),0)),
$DH106="месяц",
$DR106*BB106,
$DH106="неделя",
$DR106*BB106/7*(ROUNDUP((DAY(EOMONTH(BB$15,0)))/4,0))),
0)</f>
        <v/>
      </c>
      <c r="DV106" s="125">
        <f t="array" ref="DV106">
IFERROR(_xlfn.IFS(
$DH106="день_1",
$DR106*$BL106/($AX106-$AW106+1)*BC106*(DAY(EOMONTH(BC$15,0))),
$DH106="день_2",
$DR106/30*MAX(MIN($AX106,EOMONTH(BC$15,0))-MAX($AW106,BC$15)+1,),
$DH106="раб.день",
$DR106/30*(IFERROR(
_xlfn.LET(_xlpm.VD,
CHOOSE(
{1;2;3;4;5;6;7;8;9;10;11;12;13;14;15;16;17;18},
45658,45659,45660,45661,45662,45663,45664,45665,45711,45724,45778,45779,45785,45786,45820,45821,45965,46022),
_xlfn.LET(_xlpm.DD,
MAX(MIN($AX106,EOMONTH(BC$15,0))-MAX($AW106,BC$15),),
_xlfn.IFS(
AND(MONTH($AW106)=MONTH(BC$15),MONTH($AX106)&lt;&gt;MONTH(BC$15)),
NETWORKDAYS.INTL($AW106,$AW106+_xlpm.DD,1,_xlpm.VD),
AND(MONTH($AW106)&lt;&gt;MONTH(BC$15),MONTH($AX106)=MONTH(BC$15)),
NETWORKDAYS.INTL(($AX106)-_xlpm.DD,$AX106,1,_xlpm.VD),
AND(MONTH($AW106)&lt;MONTH(BC$15),MONTH($AX106)&gt;MONTH(BC$15)),
NETWORKDAYS.INTL((EOMONTH(BC$15-1,1))-_xlpm.DD,EOMONTH(BC$15-1,1),1,_xlpm.VD),
AND(MONTH($AW106)=MONTH(BC$15),MONTH($AX106)=MONTH(BC$15)),
NETWORKDAYS.INTL($AW106,$AX106,1,_xlpm.VD)))),0)),
$DH106="месяц",
$DR106*BC106,
$DH106="неделя",
$DR106*BC106/7*(ROUNDUP((DAY(EOMONTH(BC$15,0)))/4,0))),
0)</f>
        <v/>
      </c>
      <c r="DW106" s="125">
        <f t="array" ref="DW106">
IFERROR(_xlfn.IFS(
$DH106="день_1",
$DR106*$BL106/($AX106-$AW106+1)*BD106*(DAY(EOMONTH(BD$15,0))),
$DH106="день_2",
$DR106/30*MAX(MIN($AX106,EOMONTH(BD$15,0))-MAX($AW106,BD$15)+1,),
$DH106="раб.день",
$DR106/30*(IFERROR(
_xlfn.LET(_xlpm.VD,
CHOOSE(
{1;2;3;4;5;6;7;8;9;10;11;12;13;14;15;16;17;18},
45658,45659,45660,45661,45662,45663,45664,45665,45711,45724,45778,45779,45785,45786,45820,45821,45965,46022),
_xlfn.LET(_xlpm.DD,
MAX(MIN($AX106,EOMONTH(BD$15,0))-MAX($AW106,BD$15),),
_xlfn.IFS(
AND(MONTH($AW106)=MONTH(BD$15),MONTH($AX106)&lt;&gt;MONTH(BD$15)),
NETWORKDAYS.INTL($AW106,$AW106+_xlpm.DD,1,_xlpm.VD),
AND(MONTH($AW106)&lt;&gt;MONTH(BD$15),MONTH($AX106)=MONTH(BD$15)),
NETWORKDAYS.INTL(($AX106)-_xlpm.DD,$AX106,1,_xlpm.VD),
AND(MONTH($AW106)&lt;MONTH(BD$15),MONTH($AX106)&gt;MONTH(BD$15)),
NETWORKDAYS.INTL((EOMONTH(BD$15-1,1))-_xlpm.DD,EOMONTH(BD$15-1,1),1,_xlpm.VD),
AND(MONTH($AW106)=MONTH(BD$15),MONTH($AX106)=MONTH(BD$15)),
NETWORKDAYS.INTL($AW106,$AX106,1,_xlpm.VD)))),0)),
$DH106="месяц",
$DR106*BD106,
$DH106="неделя",
$DR106*BD106/7*(ROUNDUP((DAY(EOMONTH(BD$15,0)))/4,0))),
0)</f>
        <v/>
      </c>
      <c r="DX106" s="125">
        <f t="array" ref="DX106">
IFERROR(_xlfn.IFS(
$DH106="день_1",
$DR106*$BL106/($AX106-$AW106+1)*BE106*(DAY(EOMONTH(BE$15,0))),
$DH106="день_2",
$DR106/30*MAX(MIN($AX106,EOMONTH(BE$15,0))-MAX($AW106,BE$15)+1,),
$DH106="раб.день",
$DR106/30*(IFERROR(
_xlfn.LET(_xlpm.VD,
CHOOSE(
{1;2;3;4;5;6;7;8;9;10;11;12;13;14;15;16;17;18},
45658,45659,45660,45661,45662,45663,45664,45665,45711,45724,45778,45779,45785,45786,45820,45821,45965,46022),
_xlfn.LET(_xlpm.DD,
MAX(MIN($AX106,EOMONTH(BE$15,0))-MAX($AW106,BE$15),),
_xlfn.IFS(
AND(MONTH($AW106)=MONTH(BE$15),MONTH($AX106)&lt;&gt;MONTH(BE$15)),
NETWORKDAYS.INTL($AW106,$AW106+_xlpm.DD,1,_xlpm.VD),
AND(MONTH($AW106)&lt;&gt;MONTH(BE$15),MONTH($AX106)=MONTH(BE$15)),
NETWORKDAYS.INTL(($AX106)-_xlpm.DD,$AX106,1,_xlpm.VD),
AND(MONTH($AW106)&lt;MONTH(BE$15),MONTH($AX106)&gt;MONTH(BE$15)),
NETWORKDAYS.INTL((EOMONTH(BE$15-1,1))-_xlpm.DD,EOMONTH(BE$15-1,1),1,_xlpm.VD),
AND(MONTH($AW106)=MONTH(BE$15),MONTH($AX106)=MONTH(BE$15)),
NETWORKDAYS.INTL($AW106,$AX106,1,_xlpm.VD)))),0)),
$DH106="месяц",
$DR106*BE106,
$DH106="неделя",
$DR106*BE106/7*(ROUNDUP((DAY(EOMONTH(BE$15,0)))/4,0))),
0)</f>
        <v/>
      </c>
      <c r="DY106" s="125">
        <f t="array" ref="DY106">
IFERROR(_xlfn.IFS(
$DH106="день_1",
$DR106*$BL106/($AX106-$AW106+1)*BF106*(DAY(EOMONTH(BF$15,0))),
$DH106="день_2",
$DR106/30*MAX(MIN($AX106,EOMONTH(BF$15,0))-MAX($AW106,BF$15)+1,),
$DH106="раб.день",
$DR106/30*(IFERROR(
_xlfn.LET(_xlpm.VD,
CHOOSE(
{1;2;3;4;5;6;7;8;9;10;11;12;13;14;15;16;17;18},
45658,45659,45660,45661,45662,45663,45664,45665,45711,45724,45778,45779,45785,45786,45820,45821,45965,46022),
_xlfn.LET(_xlpm.DD,
MAX(MIN($AX106,EOMONTH(BF$15,0))-MAX($AW106,BF$15),),
_xlfn.IFS(
AND(MONTH($AW106)=MONTH(BF$15),MONTH($AX106)&lt;&gt;MONTH(BF$15)),
NETWORKDAYS.INTL($AW106,$AW106+_xlpm.DD,1,_xlpm.VD),
AND(MONTH($AW106)&lt;&gt;MONTH(BF$15),MONTH($AX106)=MONTH(BF$15)),
NETWORKDAYS.INTL(($AX106)-_xlpm.DD,$AX106,1,_xlpm.VD),
AND(MONTH($AW106)&lt;MONTH(BF$15),MONTH($AX106)&gt;MONTH(BF$15)),
NETWORKDAYS.INTL((EOMONTH(BF$15-1,1))-_xlpm.DD,EOMONTH(BF$15-1,1),1,_xlpm.VD),
AND(MONTH($AW106)=MONTH(BF$15),MONTH($AX106)=MONTH(BF$15)),
NETWORKDAYS.INTL($AW106,$AX106,1,_xlpm.VD)))),0)),
$DH106="месяц",
$DR106*BF106,
$DH106="неделя",
$DR106*BF106/7*(ROUNDUP((DAY(EOMONTH(BF$15,0)))/4,0))),
0)</f>
        <v/>
      </c>
      <c r="DZ106" s="125">
        <f t="array" ref="DZ106">
IFERROR(_xlfn.IFS(
$DH106="день_1",
$DR106*$BL106/($AX106-$AW106+1)*BG106*(DAY(EOMONTH(BG$15,0))),
$DH106="день_2",
$DR106/30*MAX(MIN($AX106,EOMONTH(BG$15,0))-MAX($AW106,BG$15)+1,),
$DH106="раб.день",
$DR106/30*(IFERROR(
_xlfn.LET(_xlpm.VD,
CHOOSE(
{1;2;3;4;5;6;7;8;9;10;11;12;13;14;15;16;17;18},
45658,45659,45660,45661,45662,45663,45664,45665,45711,45724,45778,45779,45785,45786,45820,45821,45965,46022),
_xlfn.LET(_xlpm.DD,
MAX(MIN($AX106,EOMONTH(BG$15,0))-MAX($AW106,BG$15),),
_xlfn.IFS(
AND(MONTH($AW106)=MONTH(BG$15),MONTH($AX106)&lt;&gt;MONTH(BG$15)),
NETWORKDAYS.INTL($AW106,$AW106+_xlpm.DD,1,_xlpm.VD),
AND(MONTH($AW106)&lt;&gt;MONTH(BG$15),MONTH($AX106)=MONTH(BG$15)),
NETWORKDAYS.INTL(($AX106)-_xlpm.DD,$AX106,1,_xlpm.VD),
AND(MONTH($AW106)&lt;MONTH(BG$15),MONTH($AX106)&gt;MONTH(BG$15)),
NETWORKDAYS.INTL((EOMONTH(BG$15-1,1))-_xlpm.DD,EOMONTH(BG$15-1,1),1,_xlpm.VD),
AND(MONTH($AW106)=MONTH(BG$15),MONTH($AX106)=MONTH(BG$15)),
NETWORKDAYS.INTL($AW106,$AX106,1,_xlpm.VD)))),0)),
$DH106="месяц",
$DR106*BG106,
$DH106="неделя",
$DR106*BG106/7*(ROUNDUP((DAY(EOMONTH(BG$15,0)))/4,0))),
0)</f>
        <v/>
      </c>
      <c r="EA106" s="125">
        <f t="array" ref="EA106">
IFERROR(_xlfn.IFS(
$DH106="день_1",
$DR106*$BL106/($AX106-$AW106+1)*BH106*(DAY(EOMONTH(BH$15,0))),
$DH106="день_2",
$DR106/30*MAX(MIN($AX106,EOMONTH(BH$15,0))-MAX($AW106,BH$15)+1,),
$DH106="раб.день",
$DR106/30*(IFERROR(
_xlfn.LET(_xlpm.VD,
CHOOSE(
{1;2;3;4;5;6;7;8;9;10;11;12;13;14;15;16;17;18},
45658,45659,45660,45661,45662,45663,45664,45665,45711,45724,45778,45779,45785,45786,45820,45821,45965,46022),
_xlfn.LET(_xlpm.DD,
MAX(MIN($AX106,EOMONTH(BH$15,0))-MAX($AW106,BH$15),),
_xlfn.IFS(
AND(MONTH($AW106)=MONTH(BH$15),MONTH($AX106)&lt;&gt;MONTH(BH$15)),
NETWORKDAYS.INTL($AW106,$AW106+_xlpm.DD,1,_xlpm.VD),
AND(MONTH($AW106)&lt;&gt;MONTH(BH$15),MONTH($AX106)=MONTH(BH$15)),
NETWORKDAYS.INTL(($AX106)-_xlpm.DD,$AX106,1,_xlpm.VD),
AND(MONTH($AW106)&lt;MONTH(BH$15),MONTH($AX106)&gt;MONTH(BH$15)),
NETWORKDAYS.INTL((EOMONTH(BH$15-1,1))-_xlpm.DD,EOMONTH(BH$15-1,1),1,_xlpm.VD),
AND(MONTH($AW106)=MONTH(BH$15),MONTH($AX106)=MONTH(BH$15)),
NETWORKDAYS.INTL($AW106,$AX106,1,_xlpm.VD)))),0)),
$DH106="месяц",
$DR106*BH106,
$DH106="неделя",
$DR106*BH106/7*(ROUNDUP((DAY(EOMONTH(BH$15,0)))/4,0))),
0)</f>
        <v/>
      </c>
      <c r="EB106" s="125">
        <f t="array" ref="EB106">
IFERROR(_xlfn.IFS(
$DH106="день_1",
$DR106*$BL106/($AX106-$AW106+1)*BI106*(DAY(EOMONTH(BI$15,0))),
$DH106="день_2",
$DR106/30*MAX(MIN($AX106,EOMONTH(BI$15,0))-MAX($AW106,BI$15)+1,),
$DH106="раб.день",
$DR106/30*(IFERROR(
_xlfn.LET(_xlpm.VD,
CHOOSE(
{1;2;3;4;5;6;7;8;9;10;11;12;13;14;15;16;17;18},
45658,45659,45660,45661,45662,45663,45664,45665,45711,45724,45778,45779,45785,45786,45820,45821,45965,46022),
_xlfn.LET(_xlpm.DD,
MAX(MIN($AX106,EOMONTH(BI$15,0))-MAX($AW106,BI$15),),
_xlfn.IFS(
AND(MONTH($AW106)=MONTH(BI$15),MONTH($AX106)&lt;&gt;MONTH(BI$15)),
NETWORKDAYS.INTL($AW106,$AW106+_xlpm.DD,1,_xlpm.VD),
AND(MONTH($AW106)&lt;&gt;MONTH(BI$15),MONTH($AX106)=MONTH(BI$15)),
NETWORKDAYS.INTL(($AX106)-_xlpm.DD,$AX106,1,_xlpm.VD),
AND(MONTH($AW106)&lt;MONTH(BI$15),MONTH($AX106)&gt;MONTH(BI$15)),
NETWORKDAYS.INTL((EOMONTH(BI$15-1,1))-_xlpm.DD,EOMONTH(BI$15-1,1),1,_xlpm.VD),
AND(MONTH($AW106)=MONTH(BI$15),MONTH($AX106)=MONTH(BI$15)),
NETWORKDAYS.INTL($AW106,$AX106,1,_xlpm.VD)))),0)),
$DH106="месяц",
$DR106*BI106,
$DH106="неделя",
$DR106*BI106/7*(ROUNDUP((DAY(EOMONTH(BI$15,0)))/4,0))),
0)</f>
        <v/>
      </c>
      <c r="EC106" s="125">
        <f t="array" ref="EC106">
IFERROR(_xlfn.IFS(
$DH106="день_1",
$DR106*$BL106/($AX106-$AW106+1)*BJ106*(DAY(EOMONTH(BJ$15,0))),
$DH106="день_2",
$DR106/30*MAX(MIN($AX106,EOMONTH(BJ$15,0))-MAX($AW106,BJ$15)+1,),
$DH106="раб.день",
$DR106/30*(IFERROR(
_xlfn.LET(_xlpm.VD,
CHOOSE(
{1;2;3;4;5;6;7;8;9;10;11;12;13;14;15;16;17;18},
45658,45659,45660,45661,45662,45663,45664,45665,45711,45724,45778,45779,45785,45786,45820,45821,45965,46022),
_xlfn.LET(_xlpm.DD,
MAX(MIN($AX106,EOMONTH(BJ$15,0))-MAX($AW106,BJ$15),),
_xlfn.IFS(
AND(MONTH($AW106)=MONTH(BJ$15),MONTH($AX106)&lt;&gt;MONTH(BJ$15)),
NETWORKDAYS.INTL($AW106,$AW106+_xlpm.DD,1,_xlpm.VD),
AND(MONTH($AW106)&lt;&gt;MONTH(BJ$15),MONTH($AX106)=MONTH(BJ$15)),
NETWORKDAYS.INTL(($AX106)-_xlpm.DD,$AX106,1,_xlpm.VD),
AND(MONTH($AW106)&lt;MONTH(BJ$15),MONTH($AX106)&gt;MONTH(BJ$15)),
NETWORKDAYS.INTL((EOMONTH(BJ$15-1,1))-_xlpm.DD,EOMONTH(BJ$15-1,1),1,_xlpm.VD),
AND(MONTH($AW106)=MONTH(BJ$15),MONTH($AX106)=MONTH(BJ$15)),
NETWORKDAYS.INTL($AW106,$AX106,1,_xlpm.VD)))),0)),
$DH106="месяц",
$DR106*BJ106,
$DH106="неделя",
$DR106*BJ106/7*(ROUNDUP((DAY(EOMONTH(BJ$15,0)))/4,0))),
0)</f>
        <v/>
      </c>
      <c r="ED106" s="125">
        <f t="array" ref="ED106">
IFERROR(_xlfn.IFS(
$DH106="день_1",
$DR106*$BL106/($AX106-$AW106+1)*BK106*(DAY(EOMONTH(BK$15,0))),
$DH106="день_2",
$DR106/30*MAX(MIN($AX106,EOMONTH(BK$15,0))-MAX($AW106,BK$15)+1,),
$DH106="раб.день",
$DR106/30*(IFERROR(
_xlfn.LET(_xlpm.VD,
CHOOSE(
{1;2;3;4;5;6;7;8;9;10;11;12;13;14;15;16;17;18},
45658,45659,45660,45661,45662,45663,45664,45665,45711,45724,45778,45779,45785,45786,45820,45821,45965,46022),
_xlfn.LET(_xlpm.DD,
MAX(MIN($AX106,EOMONTH(BK$15,0))-MAX($AW106,BK$15),),
_xlfn.IFS(
AND(MONTH($AW106)=MONTH(BK$15),MONTH($AX106)&lt;&gt;MONTH(BK$15)),
NETWORKDAYS.INTL($AW106,$AW106+_xlpm.DD,1,_xlpm.VD),
AND(MONTH($AW106)&lt;&gt;MONTH(BK$15),MONTH($AX106)=MONTH(BK$15)),
NETWORKDAYS.INTL(($AX106)-_xlpm.DD,$AX106,1,_xlpm.VD),
AND(MONTH($AW106)&lt;MONTH(BK$15),MONTH($AX106)&gt;MONTH(BK$15)),
NETWORKDAYS.INTL((EOMONTH(BK$15-1,1))-_xlpm.DD,EOMONTH(BK$15-1,1),1,_xlpm.VD),
AND(MONTH($AW106)=MONTH(BK$15),MONTH($AX106)=MONTH(BK$15)),
NETWORKDAYS.INTL($AW106,$AX106,1,_xlpm.VD)))),0)),
$DH106="месяц",
$DR106*BK106,
$DH106="неделя",
$DR106*BK106/7*(ROUNDUP((DAY(EOMONTH(BK$15,0)))/4,0))),
0)</f>
        <v/>
      </c>
      <c r="EE106" s="125">
        <f>SUM($DS106,$DT106,$DU106,$DV106,$DW106,$DX106,$DY106,$DZ106,$EA106,$EB106,$EC106,$ED106)</f>
        <v/>
      </c>
      <c r="EF106" s="125">
        <f>IFERROR(ROUND($EE106*(1+$EP106),2),0)</f>
        <v/>
      </c>
      <c r="EG106" s="128" t="n">
        <v>1</v>
      </c>
      <c r="EH106" s="126" t="n">
        <v>0</v>
      </c>
      <c r="EI106" s="126">
        <f>ROUND(SUM($EH106:$EH106)*SUM($AB106:$AB106)*$EG106,2)</f>
        <v/>
      </c>
      <c r="EJ106" s="126">
        <f>ROUND($EI106*(1+$EP106),2)</f>
        <v/>
      </c>
      <c r="EK106" s="126" t="n">
        <v>0</v>
      </c>
      <c r="EL106" s="126">
        <f>ROUND(SUM($EK106:$EK106)*SUM($AB106:$AB106)*$EG106,2)</f>
        <v/>
      </c>
      <c r="EM106" s="126">
        <f>ROUND($EL106*(1+$EP106),2)</f>
        <v/>
      </c>
      <c r="EN106" s="126">
        <f>SUM($EE106,$EI106,$EL106)</f>
        <v/>
      </c>
      <c r="EO106" s="126">
        <f>SUM($EF106,$EJ106,$EM106)</f>
        <v/>
      </c>
      <c r="EP106" s="59" t="inlineStr">
        <is>
          <t>20%</t>
        </is>
      </c>
      <c r="EQ106" s="59" t="n"/>
      <c r="ER106" s="60">
        <f t="array" ref="ER106">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MATCH(ES106,
{"AMS";"RussOutdoor";"HD Outdoor";"Ingroup";"IQ";"Ledproduction";"LisChannel";"Logic";"Media-PPL";"NovikovTV | НовиковТВ";"SMA";"SOK";"КрокусТВ | CrocusTV | IndoorTV";"Сити";"ТЯК Москва"},
0)),"")</f>
        <v/>
      </c>
      <c r="ES106" s="60" t="n"/>
      <c r="ET106" s="60">
        <f t="array" ref="ET106">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MATCH(ES106,
{"AMS";"RussOutdoor";"HD Outdoor";"Ingroup";"IQ";"Ledproduction";"LisChannel";"Logic";"Media-PPL";"NovikovTV | НовиковТВ";"SMA";"SOK";"КрокусТВ | CrocusTV | IndoorTV";"Сити";"ТЯК Москва"},
0)),"")</f>
        <v/>
      </c>
      <c r="EU106" s="60" t="n"/>
      <c r="EV106" s="60" t="n"/>
      <c r="EX106" s="110">
        <f t="array" ref="EX106">
($AR106/30
+N("ТРАФИК ПЛОЩАДКИ"))*
(IFERROR(
_xlfn.LET(
_xlpm.GPR,
HLOOKUP($L106,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(MATCH($T106,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IF($Q106="цифровой",_xlpm.GPR/$AG106,_xlpm.GPR/60)),
0)
+N("DWELL TIME"))*
(IF($AB106=0,0,IF($AB106=1,0.3,IF($AB106=2,0.5,IF($AB106&gt;2,1))))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_xlfn.IFS($AC106="да",1.2,$AC106="нет",1)*
_xlfn.IFS($AD106="да",1.2,$AD106="нет",1)*
IF(R106="статический",1,1.2)*
$X106*
INDEX(
{1.2;1;1.2;1.2;1;1.2;1.2;1.2;1.2;1.2;1.2;1;1.2;1.2;1.2;1.2;1;1;1.2;1.2;1.2;1;1;1;1;1.2;1.2;1.2;1.2;1;1;1;1;1.2;1.2;1.2;1.2;1.2;1.2;1.2;1.2;1;1;1.2;1;1;1;1;1.5;1;1;1.5;1.5;1.2},
MATCH($Q106,_xlpm.MI,0)))&gt;{0.02;0.04;0.06;0.1;0.2;0.4;0.6;0.8;1;2;4;6})),
{0;1;2;3;4;5;6;7;8;9;10;11;12},
0)))
+N("КОЭФФИЦИЕНТ КОНТАКТА"))))*
(_xlfn.IFS($X106&lt;0.1,$X106/1000,$X106&gt;25,5.2,AND($X106&gt;=0.1,$X106&lt;=25),(($X106*2+0.1)/10)*($X106/10)))*
IFERROR((_xlfn.LET(
_xlpm.MA,
{0;0.8;0.85;0.9;0.95;1},
_xlpm.MAA,
{0;1;2;3;4;5},
INDEX(_xlpm.MA,MATCH(SUMPRODUCT(--((IF(ROUND(_xlpm.MAA,1)&gt;5,5,ROUND($AB106,1)))&gt;{0;1;2;3;4;5})),_xlpm.MAA,0)))
+N("КОЭФФИЦИЕНТ КОЛ-ВО КОНСТРУКЦИЙ")),1)*
$AB106,0))*
(IF($Q106="цифровой",$AG106/15*$AI106,1)
+N("ДЛЯ ЦИФРЫ"))</f>
        <v/>
      </c>
      <c r="EY106" s="110">
        <f>IFERROR(EX106*AY106,0)</f>
        <v/>
      </c>
      <c r="EZ106" s="131">
        <f>IFERROR(DP106/EY106*1000,0)</f>
        <v/>
      </c>
      <c r="FA106" s="112">
        <f>IFERROR(FC106/FB106,0)</f>
        <v/>
      </c>
      <c r="FB106" s="112">
        <f>IFERROR((FC106/(EY106/FF106*#REF!))*0.825,0)</f>
        <v/>
      </c>
      <c r="FC106" s="112">
        <f>IFERROR(((EX106*30/AR106)*100)/30,0)</f>
        <v/>
      </c>
      <c r="FD106" s="112">
        <f>IFERROR(EY106/G106*100%,0)</f>
        <v/>
      </c>
      <c r="FE106" s="112">
        <f>IFERROR(FD106/FC106*100%,0)</f>
        <v/>
      </c>
      <c r="FF106" s="110">
        <f>IFERROR(AR106/30*AY106,0)</f>
        <v/>
      </c>
    </row>
    <row r="107" ht="13" customHeight="1">
      <c r="A107" s="59" t="n"/>
      <c r="B107" s="60" t="n"/>
      <c r="C107" s="60" t="n"/>
      <c r="D107" s="60">
        <f t="array" ref="D107">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MATCH($E107,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07" s="60">
        <f t="array" ref="E107">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MATCH($F107,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07" s="60" t="inlineStr"/>
      <c r="G107" s="60" t="n"/>
      <c r="H107" s="60">
        <f t="array" ref="H107">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MATCH($I107,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07" s="60" t="n"/>
      <c r="J107" s="60" t="n"/>
      <c r="K107" s="60" t="n"/>
      <c r="L107" s="60" t="n"/>
      <c r="M107" s="60" t="n"/>
      <c r="N107" s="60" t="n"/>
      <c r="O107" s="60" t="n"/>
      <c r="P107" s="60">
        <f t="array" ref="P107">
_xlfn.IFS(
ISNUMBER(MATCH($Q107,{"шелфбаннер","разделитель","монетница","чековая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ISNUMBER(MATCH($Q107,{"LED/LCD","видеокулер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ISNUMBER(MATCH($Q107,{"автомобиль","машина","выставочное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ISNUMBER(MATCH($Q107,{"билборд","лифтовая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ISNUMBER(MATCH($Q107,{"навигация","подвесной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ISNUMBER(MATCH($Q107,{"движущаяся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ISNUMBER(MATCH($Q107,{"каталог","журнал"},)),
"Пресса",
$Q107="","")</f>
        <v/>
      </c>
      <c r="Q107" s="60" t="n"/>
      <c r="R107" s="60">
        <f t="array" ref="R107">
IFERROR(
_xlfn.IFS(
OR(ISNUMBER(MATCH($Q107,{"экспозиция","макет","стенд","автостенд","авто стенд","выставочное пространство","выставочные стенды","модульные выставочные стенды","3Д конструкция","3D конструкция"},)),P107="Экспонирование"),
"нестандартный",
ISNUMBER(MATCH($Q107,{"скроллер","призматрон"},)),
"динамический",
$P107="Видео",
"цифровой",
OR($P107="Пресса",$P107="Щит",$P107="POSm",$P107="Подвес",$P107="Брендирование/оклейка"),
"статический"),"")</f>
        <v/>
      </c>
      <c r="S107" s="59" t="n"/>
      <c r="T107" s="60" t="n"/>
      <c r="U107" s="60" t="n"/>
      <c r="V107" s="60">
        <f>
IF(P107="Видео",
"цифровой постер/ролик",
IF(ISNUMBER(MATCH(Q107,{"короб световой","короб световой | лайтбокс","короб световой | кристалайт","лайтбокс","лайт бокс","кристалайт","LB","lightbox"},)),
"бэклит",
IF(P107="Брендирование/оклейка",
"перфарированная пленка/самоклейка",
IF(P107="Экспонирование",
"под запрос",
IF(P107="Подвес",
"баннер/ткань",
"")))))</f>
        <v/>
      </c>
      <c r="W107" s="59" t="n"/>
      <c r="X107" s="59" t="n"/>
      <c r="Y107" s="59" t="n"/>
      <c r="Z107" s="61" t="n"/>
      <c r="AA107" s="61" t="n"/>
      <c r="AB107" s="61">
        <f>IF(BL107&gt;0,Z107,0)</f>
        <v/>
      </c>
      <c r="AC107" s="59" t="n"/>
      <c r="AD107" s="59" t="n"/>
      <c r="AE107" s="59" t="n"/>
      <c r="AF107" s="59" t="n"/>
      <c r="AG107" s="59" t="n"/>
      <c r="AH107" s="59" t="n"/>
      <c r="AI107" s="59" t="n"/>
      <c r="AJ107" s="59" t="n"/>
      <c r="AK107" s="59" t="n"/>
      <c r="AL107" s="62">
        <f>IFERROR(IF(OR(R107="статический",R107="динамический",R107="нестандартный",R107="",R107=""),"-",IF(AND(AH107="-",AI107="-"),"-",AK107*3600/AH107*AI107)),"-")</f>
        <v/>
      </c>
      <c r="AM107" s="62">
        <f>IFERROR(IF(OR(R107="статический",R107="динамический",R107="",R107="", R107="BTL",R107="нестандартный"),"-",AG107*AI107*AL107/60),"-")</f>
        <v/>
      </c>
      <c r="AN107" s="63">
        <f>IFERROR(IF(AH107="","-",AG107*AI107/AH107),"-")</f>
        <v/>
      </c>
      <c r="AO107" s="59">
        <f>IFERROR(IF(OR($R107="статический",$R107="динамический",$R107="",$R107="",$R107="BTL",$R107="нестандартный"),"-",$AL107*$AY107),"-")</f>
        <v/>
      </c>
      <c r="AP107" s="62">
        <f>IFERROR(IF(OR($R107="статический",$R107="динамический",$R107="",$R107="",$R107="BTL",$R107="нестандартный"),"-",$AM107*AY107),"-")</f>
        <v/>
      </c>
      <c r="AQ107" s="64" t="n"/>
      <c r="AR107" s="61" t="n"/>
      <c r="AS107" s="61" t="n"/>
      <c r="AT107" s="61" t="n"/>
      <c r="AU107" s="65" t="n"/>
      <c r="AV107" s="124">
        <f>IFERROR(DR107/AT107*1000,"n/a")</f>
        <v/>
      </c>
      <c r="AW107" s="67" t="n"/>
      <c r="AX107" s="67" t="n"/>
      <c r="AY107" s="43">
        <f>IFERROR(IF(OR($AW107="",$AX107=""),"",_xlfn.DAYS($AX107+1,$AW107)),"")</f>
        <v/>
      </c>
      <c r="AZ107" s="68">
        <f t="array" ref="AZ107">
_xlfn.LET(_xlpm.COEFF,
IF($AW107+$AX107=0,0,IF(MAX(MIN($AX107,EOMONTH(AZ$15,0))-MAX($AW107,AZ$15)+1,)&gt;0,1,0)),
_xlfn.IFS(
$ES107="LisChannel",
_xlpm.COEFF*
INDEX({1;1;1.2;1.2;1;1;1;1;1.2;1.2;1.2;1.2},
MATCH(MONTH(AZ$15),
{1,2,3,4,5,6,7,8,9,10,11,12})),
CONCATENATE($ES107," ",$L107)="RussOutdoor метро",
_xlpm.COEFF*
INDEX({0.8;0.9;1.1;1.1;1;1;1;1;1.1;1.1;1.1;1.1},
MATCH(MONTH(AZ$15),
{1,2,3,4,5,6,7,8,9,10,11,12})),
$ES107&lt;&gt;"LisChannel",
_xlpm.COEFF,
$ES107&lt;&gt;"RussOutdoor",
_xlpm.COEFF))</f>
        <v/>
      </c>
      <c r="BA107" s="68">
        <f t="array" ref="BA107">
_xlfn.LET(_xlpm.COEFF,
IF($AW107+$AX107=0,0,IF(MAX(MIN($AX107,EOMONTH(BA$15,0))-MAX($AW107,BA$15)+1,)&gt;0,1,0)),
_xlfn.IFS(
$ES107="LisChannel",
_xlpm.COEFF*
INDEX({1;1;1.2;1.2;1;1;1;1;1.2;1.2;1.2;1.2},
MATCH(MONTH(BA$15),
{1,2,3,4,5,6,7,8,9,10,11,12})),
CONCATENATE($ES107," ",$L107)="RussOutdoor метро",
_xlpm.COEFF*
INDEX({0.8;0.9;1.1;1.1;1;1;1;1;1.1;1.1;1.1;1.1},
MATCH(MONTH(BA$15),
{1,2,3,4,5,6,7,8,9,10,11,12})),
$ES107&lt;&gt;"LisChannel",
_xlpm.COEFF,
$ES107&lt;&gt;"RussOutdoor",
_xlpm.COEFF))</f>
        <v/>
      </c>
      <c r="BB107" s="68">
        <f t="array" ref="BB107">
_xlfn.LET(_xlpm.COEFF,
IF($AW107+$AX107=0,0,IF(MAX(MIN($AX107,EOMONTH(BB$15,0))-MAX($AW107,BB$15)+1,)&gt;0,1,0)),
_xlfn.IFS(
$ES107="LisChannel",
_xlpm.COEFF*
INDEX({1;1;1.2;1.2;1;1;1;1;1.2;1.2;1.2;1.2},
MATCH(MONTH(BB$15),
{1,2,3,4,5,6,7,8,9,10,11,12})),
CONCATENATE($ES107," ",$L107)="RussOutdoor метро",
_xlpm.COEFF*
INDEX({0.8;0.9;1.1;1.1;1;1;1;1;1.1;1.1;1.1;1.1},
MATCH(MONTH(BB$15),
{1,2,3,4,5,6,7,8,9,10,11,12})),
$ES107&lt;&gt;"LisChannel",
_xlpm.COEFF,
$ES107&lt;&gt;"RussOutdoor",
_xlpm.COEFF))</f>
        <v/>
      </c>
      <c r="BC107" s="68">
        <f t="array" ref="BC107">
_xlfn.LET(_xlpm.COEFF,
IF($AW107+$AX107=0,0,IF(MAX(MIN($AX107,EOMONTH(BC$15,0))-MAX($AW107,BC$15)+1,)&gt;0,1,0)),
_xlfn.IFS(
$ES107="LisChannel",
_xlpm.COEFF*
INDEX({1;1;1.2;1.2;1;1;1;1;1.2;1.2;1.2;1.2},
MATCH(MONTH(BC$15),
{1,2,3,4,5,6,7,8,9,10,11,12})),
CONCATENATE($ES107," ",$L107)="RussOutdoor метро",
_xlpm.COEFF*
INDEX({0.8;0.9;1.1;1.1;1;1;1;1;1.1;1.1;1.1;1.1},
MATCH(MONTH(BC$15),
{1,2,3,4,5,6,7,8,9,10,11,12})),
$ES107&lt;&gt;"LisChannel",
_xlpm.COEFF,
$ES107&lt;&gt;"RussOutdoor",
_xlpm.COEFF))</f>
        <v/>
      </c>
      <c r="BD107" s="68">
        <f t="array" ref="BD107">
_xlfn.LET(_xlpm.COEFF,
IF($AW107+$AX107=0,0,IF(MAX(MIN($AX107,EOMONTH(BD$15,0))-MAX($AW107,BD$15)+1,)&gt;0,1,0)),
_xlfn.IFS(
$ES107="LisChannel",
_xlpm.COEFF*
INDEX({1;1;1.2;1.2;1;1;1;1;1.2;1.2;1.2;1.2},
MATCH(MONTH(BD$15),
{1,2,3,4,5,6,7,8,9,10,11,12})),
CONCATENATE($ES107," ",$L107)="RussOutdoor метро",
_xlpm.COEFF*
INDEX({0.8;0.9;1.1;1.1;1;1;1;1;1.1;1.1;1.1;1.1},
MATCH(MONTH(BD$15),
{1,2,3,4,5,6,7,8,9,10,11,12})),
$ES107&lt;&gt;"LisChannel",
_xlpm.COEFF,
$ES107&lt;&gt;"RussOutdoor",
_xlpm.COEFF))</f>
        <v/>
      </c>
      <c r="BE107" s="68">
        <f t="array" ref="BE107">
_xlfn.LET(_xlpm.COEFF,
IF($AW107+$AX107=0,0,IF(MAX(MIN($AX107,EOMONTH(BE$15,0))-MAX($AW107,BE$15)+1,)&gt;0,1,0)),
_xlfn.IFS(
$ES107="LisChannel",
_xlpm.COEFF*
INDEX({1;1;1.2;1.2;1;1;1;1;1.2;1.2;1.2;1.2},
MATCH(MONTH(BE$15),
{1,2,3,4,5,6,7,8,9,10,11,12})),
CONCATENATE($ES107," ",$L107)="RussOutdoor метро",
_xlpm.COEFF*
INDEX({0.8;0.9;1.1;1.1;1;1;1;1;1.1;1.1;1.1;1.1},
MATCH(MONTH(BE$15),
{1,2,3,4,5,6,7,8,9,10,11,12})),
$ES107&lt;&gt;"LisChannel",
_xlpm.COEFF,
$ES107&lt;&gt;"RussOutdoor",
_xlpm.COEFF))</f>
        <v/>
      </c>
      <c r="BF107" s="68">
        <f t="array" ref="BF107">
_xlfn.LET(_xlpm.COEFF,
IF($AW107+$AX107=0,0,IF(MAX(MIN($AX107,EOMONTH(BF$15,0))-MAX($AW107,BF$15)+1,)&gt;0,1,0)),
_xlfn.IFS(
$ES107="LisChannel",
_xlpm.COEFF*
INDEX({1;1;1.2;1.2;1;1;1;1;1.2;1.2;1.2;1.2},
MATCH(MONTH(BF$15),
{1,2,3,4,5,6,7,8,9,10,11,12})),
CONCATENATE($ES107," ",$L107)="RussOutdoor метро",
_xlpm.COEFF*
INDEX({0.8;0.9;1.1;1.1;1;1;1;1;1.1;1.1;1.1;1.1},
MATCH(MONTH(BF$15),
{1,2,3,4,5,6,7,8,9,10,11,12})),
$ES107&lt;&gt;"LisChannel",
_xlpm.COEFF,
$ES107&lt;&gt;"RussOutdoor",
_xlpm.COEFF))</f>
        <v/>
      </c>
      <c r="BG107" s="68">
        <f t="array" ref="BG107">
_xlfn.LET(_xlpm.COEFF,
IF($AW107+$AX107=0,0,IF(MAX(MIN($AX107,EOMONTH(BG$15,0))-MAX($AW107,BG$15)+1,)&gt;0,1,0)),
_xlfn.IFS(
$ES107="LisChannel",
_xlpm.COEFF*
INDEX({1;1;1.2;1.2;1;1;1;1;1.2;1.2;1.2;1.2},
MATCH(MONTH(BG$15),
{1,2,3,4,5,6,7,8,9,10,11,12})),
CONCATENATE($ES107," ",$L107)="RussOutdoor метро",
_xlpm.COEFF*
INDEX({0.8;0.9;1.1;1.1;1;1;1;1;1.1;1.1;1.1;1.1},
MATCH(MONTH(BG$15),
{1,2,3,4,5,6,7,8,9,10,11,12})),
$ES107&lt;&gt;"LisChannel",
_xlpm.COEFF,
$ES107&lt;&gt;"RussOutdoor",
_xlpm.COEFF))</f>
        <v/>
      </c>
      <c r="BH107" s="68">
        <f t="array" ref="BH107">
_xlfn.LET(_xlpm.COEFF,
IF($AW107+$AX107=0,0,IF(MAX(MIN($AX107,EOMONTH(BH$15,0))-MAX($AW107,BH$15)+1,)&gt;0,1,0)),
_xlfn.IFS(
$ES107="LisChannel",
_xlpm.COEFF*
INDEX({1;1;1.2;1.2;1;1;1;1;1.2;1.2;1.2;1.2},
MATCH(MONTH(BH$15),
{1,2,3,4,5,6,7,8,9,10,11,12})),
CONCATENATE($ES107," ",$L107)="RussOutdoor метро",
_xlpm.COEFF*
INDEX({0.8;0.9;1.1;1.1;1;1;1;1;1.1;1.1;1.1;1.1},
MATCH(MONTH(BH$15),
{1,2,3,4,5,6,7,8,9,10,11,12})),
$ES107&lt;&gt;"LisChannel",
_xlpm.COEFF,
$ES107&lt;&gt;"RussOutdoor",
_xlpm.COEFF))</f>
        <v/>
      </c>
      <c r="BI107" s="68">
        <f t="array" ref="BI107">
_xlfn.LET(_xlpm.COEFF,
IF($AW107+$AX107=0,0,IF(MAX(MIN($AX107,EOMONTH(BI$15,0))-MAX($AW107,BI$15)+1,)&gt;0,1,0)),
_xlfn.IFS(
$ES107="LisChannel",
_xlpm.COEFF*
INDEX({1;1;1.2;1.2;1;1;1;1;1.2;1.2;1.2;1.2},
MATCH(MONTH(BI$15),
{1,2,3,4,5,6,7,8,9,10,11,12})),
CONCATENATE($ES107," ",$L107)="RussOutdoor метро",
_xlpm.COEFF*
INDEX({0.8;0.9;1.1;1.1;1;1;1;1;1.1;1.1;1.1;1.1},
MATCH(MONTH(BI$15),
{1,2,3,4,5,6,7,8,9,10,11,12})),
$ES107&lt;&gt;"LisChannel",
_xlpm.COEFF,
$ES107&lt;&gt;"RussOutdoor",
_xlpm.COEFF))</f>
        <v/>
      </c>
      <c r="BJ107" s="68">
        <f t="array" ref="BJ107">
_xlfn.LET(_xlpm.COEFF,
IF($AW107+$AX107=0,0,IF(MAX(MIN($AX107,EOMONTH(BJ$15,0))-MAX($AW107,BJ$15)+1,)&gt;0,1,0)),
_xlfn.IFS(
$ES107="LisChannel",
_xlpm.COEFF*
INDEX({1;1;1.2;1.2;1;1;1;1;1.2;1.2;1.2;1.2},
MATCH(MONTH(BJ$15),
{1,2,3,4,5,6,7,8,9,10,11,12})),
CONCATENATE($ES107," ",$L107)="RussOutdoor метро",
_xlpm.COEFF*
INDEX({0.8;0.9;1.1;1.1;1;1;1;1;1.1;1.1;1.1;1.1},
MATCH(MONTH(BJ$15),
{1,2,3,4,5,6,7,8,9,10,11,12})),
$ES107&lt;&gt;"LisChannel",
_xlpm.COEFF,
$ES107&lt;&gt;"RussOutdoor",
_xlpm.COEFF))</f>
        <v/>
      </c>
      <c r="BK107" s="68">
        <f t="array" ref="BK107">
_xlfn.LET(_xlpm.COEFF,
IF($AW107+$AX107=0,0,IF(MAX(MIN($AX107,EOMONTH(BK$15,0))-MAX($AW107,BK$15)+1,)&gt;0,1,0)),
_xlfn.IFS(
$ES107="LisChannel",
_xlpm.COEFF*
INDEX({1;1;1.2;1.2;1;1;1;1;1.2;1.2;1.2;1.2},
MATCH(MONTH(BK$15),
{1,2,3,4,5,6,7,8,9,10,11,12})),
CONCATENATE($ES107," ",$L107)="RussOutdoor метро",
_xlpm.COEFF*
INDEX({0.8;0.9;1.1;1.1;1;1;1;1;1.1;1.1;1.1;1.1},
MATCH(MONTH(BK$15),
{1,2,3,4,5,6,7,8,9,10,11,12})),
$ES107&lt;&gt;"LisChannel",
_xlpm.COEFF,
$ES107&lt;&gt;"RussOutdoor",
_xlpm.COEFF))</f>
        <v/>
      </c>
      <c r="BL107" s="62">
        <f>COUNTIFS($AZ107:$BK107,"&gt;0")</f>
        <v/>
      </c>
      <c r="BM107" s="65" t="n"/>
      <c r="BN107" s="125">
        <f>$DJ107</f>
        <v/>
      </c>
      <c r="BO107" s="63">
        <f>$DQ107</f>
        <v/>
      </c>
      <c r="BP107" s="125">
        <f>
IFERROR(
IF($BL107=0,0,
$BN107*(1-$BO107)),
0)</f>
        <v/>
      </c>
      <c r="BQ107" s="125">
        <f t="array" ref="BQ107">
IFERROR(
_xlfn.IFS(
$DH107="день_1",
$BP107*$BL107/($AX107-$AW107+1)*AZ107*(DAY(EOMONTH(AZ$15,0))),
$DH107="день_2",
$BP107/30*MAX(MIN($AX107,EOMONTH(AZ$15,0))-MAX($AW107,AZ$15)+1,),
$DH107="раб.день",
$BP107/30*(IFERROR(
_xlfn.LET(_xlpm.VD,
CHOOSE(
{1;2;3;4;5;6;7;8;9;10;11;12;13;14;15;16;17;18},
45658,45659,45660,45661,45662,45663,45664,45665,45711,45724,45778,45779,45785,45786,45820,45821,45965,46022),
_xlfn.LET(_xlpm.DD,
MAX(MIN($AX107,EOMONTH(AZ$15,0))-MAX($AW107,AZ$15),),
_xlfn.IFS(
AND(MONTH($AW107)=MONTH(AZ$15),MONTH($AX107)&lt;&gt;MONTH(AZ$15)),
NETWORKDAYS.INTL($AW107,$AW107+_xlpm.DD,1,_xlpm.VD),
AND(MONTH($AW107)&lt;&gt;MONTH(AZ$15),MONTH($AX107)=MONTH(AZ$15)),
NETWORKDAYS.INTL(($AX107)-_xlpm.DD,$AX107,1,_xlpm.VD),
AND(MONTH($AW107)&lt;MONTH(AZ$15),MONTH($AX107)&gt;MONTH(AZ$15)),
NETWORKDAYS.INTL((EOMONTH(AZ$15-1,1))-_xlpm.DD,EOMONTH(AZ$15-1,1),1,_xlpm.VD),
AND(MONTH($AW107)=MONTH(AZ$15),MONTH($AX107)=MONTH(AZ$15)),
NETWORKDAYS.INTL($AW107,$AX107,1,_xlpm.VD)))),0)),
$DH107="месяц",
$BP107*AZ107,
$DH107="неделя",
$BP107*AZ107/7*(ROUNDUP((DAY(EOMONTH(AZ$15,0)))/4,0))),
0)</f>
        <v/>
      </c>
      <c r="BR107" s="125">
        <f t="array" ref="BR107">
IFERROR(
_xlfn.IFS(
$DH107="день_1",
$BP107*$BL107/($AX107-$AW107+1)*BA107*(DAY(EOMONTH(BA$15,0))),
$DH107="день_2",
$BP107/30*MAX(MIN($AX107,EOMONTH(BA$15,0))-MAX($AW107,BA$15)+1,),
$DH107="раб.день",
$BP107/30*(IFERROR(
_xlfn.LET(_xlpm.VD,
CHOOSE(
{1;2;3;4;5;6;7;8;9;10;11;12;13;14;15;16;17;18},
45658,45659,45660,45661,45662,45663,45664,45665,45711,45724,45778,45779,45785,45786,45820,45821,45965,46022),
_xlfn.LET(_xlpm.DD,
MAX(MIN($AX107,EOMONTH(BA$15,0))-MAX($AW107,BA$15),),
_xlfn.IFS(
AND(MONTH($AW107)=MONTH(BA$15),MONTH($AX107)&lt;&gt;MONTH(BA$15)),
NETWORKDAYS.INTL($AW107,$AW107+_xlpm.DD,1,_xlpm.VD),
AND(MONTH($AW107)&lt;&gt;MONTH(BA$15),MONTH($AX107)=MONTH(BA$15)),
NETWORKDAYS.INTL(($AX107)-_xlpm.DD,$AX107,1,_xlpm.VD),
AND(MONTH($AW107)&lt;MONTH(BA$15),MONTH($AX107)&gt;MONTH(BA$15)),
NETWORKDAYS.INTL((EOMONTH(BA$15-1,1))-_xlpm.DD,EOMONTH(BA$15-1,1),1,_xlpm.VD),
AND(MONTH($AW107)=MONTH(BA$15),MONTH($AX107)=MONTH(BA$15)),
NETWORKDAYS.INTL($AW107,$AX107,1,_xlpm.VD)))),0)),
$DH107="месяц",
$BP107*BA107,
$DH107="неделя",
$BP107*BA107/7*(ROUNDUP((DAY(EOMONTH(BA$15,0)))/4,0))),
0)</f>
        <v/>
      </c>
      <c r="BS107" s="125">
        <f t="array" ref="BS107">
IFERROR(
_xlfn.IFS(
$DH107="день_1",
$BP107*$BL107/($AX107-$AW107+1)*BB107*(DAY(EOMONTH(BB$15,0))),
$DH107="день_2",
$BP107/30*MAX(MIN($AX107,EOMONTH(BB$15,0))-MAX($AW107,BB$15)+1,),
$DH107="раб.день",
$BP107/30*(IFERROR(
_xlfn.LET(_xlpm.VD,
CHOOSE(
{1;2;3;4;5;6;7;8;9;10;11;12;13;14;15;16;17;18},
45658,45659,45660,45661,45662,45663,45664,45665,45711,45724,45778,45779,45785,45786,45820,45821,45965,46022),
_xlfn.LET(_xlpm.DD,
MAX(MIN($AX107,EOMONTH(BB$15,0))-MAX($AW107,BB$15),),
_xlfn.IFS(
AND(MONTH($AW107)=MONTH(BB$15),MONTH($AX107)&lt;&gt;MONTH(BB$15)),
NETWORKDAYS.INTL($AW107,$AW107+_xlpm.DD,1,_xlpm.VD),
AND(MONTH($AW107)&lt;&gt;MONTH(BB$15),MONTH($AX107)=MONTH(BB$15)),
NETWORKDAYS.INTL(($AX107)-_xlpm.DD,$AX107,1,_xlpm.VD),
AND(MONTH($AW107)&lt;MONTH(BB$15),MONTH($AX107)&gt;MONTH(BB$15)),
NETWORKDAYS.INTL((EOMONTH(BB$15-1,1))-_xlpm.DD,EOMONTH(BB$15-1,1),1,_xlpm.VD),
AND(MONTH($AW107)=MONTH(BB$15),MONTH($AX107)=MONTH(BB$15)),
NETWORKDAYS.INTL($AW107,$AX107,1,_xlpm.VD)))),0)),
$DH107="месяц",
$BP107*BB107,
$DH107="неделя",
$BP107*BB107/7*(ROUNDUP((DAY(EOMONTH(BB$15,0)))/4,0))),
0)</f>
        <v/>
      </c>
      <c r="BT107" s="125">
        <f t="array" ref="BT107">
IFERROR(
_xlfn.IFS(
$DH107="день_1",
$BP107*$BL107/($AX107-$AW107+1)*BC107*(DAY(EOMONTH(BC$15,0))),
$DH107="день_2",
$BP107/30*MAX(MIN($AX107,EOMONTH(BC$15,0))-MAX($AW107,BC$15)+1,),
$DH107="раб.день",
$BP107/30*(IFERROR(
_xlfn.LET(_xlpm.VD,
CHOOSE(
{1;2;3;4;5;6;7;8;9;10;11;12;13;14;15;16;17;18},
45658,45659,45660,45661,45662,45663,45664,45665,45711,45724,45778,45779,45785,45786,45820,45821,45965,46022),
_xlfn.LET(_xlpm.DD,
MAX(MIN($AX107,EOMONTH(BC$15,0))-MAX($AW107,BC$15),),
_xlfn.IFS(
AND(MONTH($AW107)=MONTH(BC$15),MONTH($AX107)&lt;&gt;MONTH(BC$15)),
NETWORKDAYS.INTL($AW107,$AW107+_xlpm.DD,1,_xlpm.VD),
AND(MONTH($AW107)&lt;&gt;MONTH(BC$15),MONTH($AX107)=MONTH(BC$15)),
NETWORKDAYS.INTL(($AX107)-_xlpm.DD,$AX107,1,_xlpm.VD),
AND(MONTH($AW107)&lt;MONTH(BC$15),MONTH($AX107)&gt;MONTH(BC$15)),
NETWORKDAYS.INTL((EOMONTH(BC$15-1,1))-_xlpm.DD,EOMONTH(BC$15-1,1),1,_xlpm.VD),
AND(MONTH($AW107)=MONTH(BC$15),MONTH($AX107)=MONTH(BC$15)),
NETWORKDAYS.INTL($AW107,$AX107,1,_xlpm.VD)))),0)),
$DH107="месяц",
$BP107*BC107,
$DH107="неделя",
$BP107*BC107/7*(ROUNDUP((DAY(EOMONTH(BC$15,0)))/4,0))),
0)</f>
        <v/>
      </c>
      <c r="BU107" s="125">
        <f t="array" ref="BU107">
IFERROR(
_xlfn.IFS(
$DH107="день_1",
$BP107*$BL107/($AX107-$AW107+1)*BD107*(DAY(EOMONTH(BD$15,0))),
$DH107="день_2",
$BP107/30*MAX(MIN($AX107,EOMONTH(BD$15,0))-MAX($AW107,BD$15)+1,),
$DH107="раб.день",
$BP107/30*(IFERROR(
_xlfn.LET(_xlpm.VD,
CHOOSE(
{1;2;3;4;5;6;7;8;9;10;11;12;13;14;15;16;17;18},
45658,45659,45660,45661,45662,45663,45664,45665,45711,45724,45778,45779,45785,45786,45820,45821,45965,46022),
_xlfn.LET(_xlpm.DD,
MAX(MIN($AX107,EOMONTH(BD$15,0))-MAX($AW107,BD$15),),
_xlfn.IFS(
AND(MONTH($AW107)=MONTH(BD$15),MONTH($AX107)&lt;&gt;MONTH(BD$15)),
NETWORKDAYS.INTL($AW107,$AW107+_xlpm.DD,1,_xlpm.VD),
AND(MONTH($AW107)&lt;&gt;MONTH(BD$15),MONTH($AX107)=MONTH(BD$15)),
NETWORKDAYS.INTL(($AX107)-_xlpm.DD,$AX107,1,_xlpm.VD),
AND(MONTH($AW107)&lt;MONTH(BD$15),MONTH($AX107)&gt;MONTH(BD$15)),
NETWORKDAYS.INTL((EOMONTH(BD$15-1,1))-_xlpm.DD,EOMONTH(BD$15-1,1),1,_xlpm.VD),
AND(MONTH($AW107)=MONTH(BD$15),MONTH($AX107)=MONTH(BD$15)),
NETWORKDAYS.INTL($AW107,$AX107,1,_xlpm.VD)))),0)),
$DH107="месяц",
$BP107*BD107,
$DH107="неделя",
$BP107*BD107/7*(ROUNDUP((DAY(EOMONTH(BD$15,0)))/4,0))),
0)</f>
        <v/>
      </c>
      <c r="BV107" s="125">
        <f t="array" ref="BV107">
IFERROR(
_xlfn.IFS(
$DH107="день_1",
$BP107*$BL107/($AX107-$AW107+1)*BE107*(DAY(EOMONTH(BE$15,0))),
$DH107="день_2",
$BP107/30*MAX(MIN($AX107,EOMONTH(BE$15,0))-MAX($AW107,BE$15)+1,),
$DH107="раб.день",
$BP107/30*(IFERROR(
_xlfn.LET(_xlpm.VD,
CHOOSE(
{1;2;3;4;5;6;7;8;9;10;11;12;13;14;15;16;17;18},
45658,45659,45660,45661,45662,45663,45664,45665,45711,45724,45778,45779,45785,45786,45820,45821,45965,46022),
_xlfn.LET(_xlpm.DD,
MAX(MIN($AX107,EOMONTH(BE$15,0))-MAX($AW107,BE$15),),
_xlfn.IFS(
AND(MONTH($AW107)=MONTH(BE$15),MONTH($AX107)&lt;&gt;MONTH(BE$15)),
NETWORKDAYS.INTL($AW107,$AW107+_xlpm.DD,1,_xlpm.VD),
AND(MONTH($AW107)&lt;&gt;MONTH(BE$15),MONTH($AX107)=MONTH(BE$15)),
NETWORKDAYS.INTL(($AX107)-_xlpm.DD,$AX107,1,_xlpm.VD),
AND(MONTH($AW107)&lt;MONTH(BE$15),MONTH($AX107)&gt;MONTH(BE$15)),
NETWORKDAYS.INTL((EOMONTH(BE$15-1,1))-_xlpm.DD,EOMONTH(BE$15-1,1),1,_xlpm.VD),
AND(MONTH($AW107)=MONTH(BE$15),MONTH($AX107)=MONTH(BE$15)),
NETWORKDAYS.INTL($AW107,$AX107,1,_xlpm.VD)))),0)),
$DH107="месяц",
$BP107*BE107,
$DH107="неделя",
$BP107*BE107/7*(ROUNDUP((DAY(EOMONTH(BE$15,0)))/4,0))),
0)</f>
        <v/>
      </c>
      <c r="BW107" s="125">
        <f t="array" ref="BW107">
IFERROR(
_xlfn.IFS(
$DH107="день_1",
$BP107*$BL107/($AX107-$AW107+1)*BF107*(DAY(EOMONTH(BF$15,0))),
$DH107="день_2",
$BP107/30*MAX(MIN($AX107,EOMONTH(BF$15,0))-MAX($AW107,BF$15)+1,),
$DH107="раб.день",
$BP107/30*(IFERROR(
_xlfn.LET(_xlpm.VD,
CHOOSE(
{1;2;3;4;5;6;7;8;9;10;11;12;13;14;15;16;17;18},
45658,45659,45660,45661,45662,45663,45664,45665,45711,45724,45778,45779,45785,45786,45820,45821,45965,46022),
_xlfn.LET(_xlpm.DD,
MAX(MIN($AX107,EOMONTH(BF$15,0))-MAX($AW107,BF$15),),
_xlfn.IFS(
AND(MONTH($AW107)=MONTH(BF$15),MONTH($AX107)&lt;&gt;MONTH(BF$15)),
NETWORKDAYS.INTL($AW107,$AW107+_xlpm.DD,1,_xlpm.VD),
AND(MONTH($AW107)&lt;&gt;MONTH(BF$15),MONTH($AX107)=MONTH(BF$15)),
NETWORKDAYS.INTL(($AX107)-_xlpm.DD,$AX107,1,_xlpm.VD),
AND(MONTH($AW107)&lt;MONTH(BF$15),MONTH($AX107)&gt;MONTH(BF$15)),
NETWORKDAYS.INTL((EOMONTH(BF$15-1,1))-_xlpm.DD,EOMONTH(BF$15-1,1),1,_xlpm.VD),
AND(MONTH($AW107)=MONTH(BF$15),MONTH($AX107)=MONTH(BF$15)),
NETWORKDAYS.INTL($AW107,$AX107,1,_xlpm.VD)))),0)),
$DH107="месяц",
$BP107*BF107,
$DH107="неделя",
$BP107*BF107/7*(ROUNDUP((DAY(EOMONTH(BF$15,0)))/4,0))),
0)</f>
        <v/>
      </c>
      <c r="BX107" s="125">
        <f t="array" ref="BX107">
IFERROR(
_xlfn.IFS(
$DH107="день_1",
$BP107*$BL107/($AX107-$AW107+1)*BG107*(DAY(EOMONTH(BG$15,0))),
$DH107="день_2",
$BP107/30*MAX(MIN($AX107,EOMONTH(BG$15,0))-MAX($AW107,BG$15)+1,),
$DH107="раб.день",
$BP107/30*(IFERROR(
_xlfn.LET(_xlpm.VD,
CHOOSE(
{1;2;3;4;5;6;7;8;9;10;11;12;13;14;15;16;17;18},
45658,45659,45660,45661,45662,45663,45664,45665,45711,45724,45778,45779,45785,45786,45820,45821,45965,46022),
_xlfn.LET(_xlpm.DD,
MAX(MIN($AX107,EOMONTH(BG$15,0))-MAX($AW107,BG$15),),
_xlfn.IFS(
AND(MONTH($AW107)=MONTH(BG$15),MONTH($AX107)&lt;&gt;MONTH(BG$15)),
NETWORKDAYS.INTL($AW107,$AW107+_xlpm.DD,1,_xlpm.VD),
AND(MONTH($AW107)&lt;&gt;MONTH(BG$15),MONTH($AX107)=MONTH(BG$15)),
NETWORKDAYS.INTL(($AX107)-_xlpm.DD,$AX107,1,_xlpm.VD),
AND(MONTH($AW107)&lt;MONTH(BG$15),MONTH($AX107)&gt;MONTH(BG$15)),
NETWORKDAYS.INTL((EOMONTH(BG$15-1,1))-_xlpm.DD,EOMONTH(BG$15-1,1),1,_xlpm.VD),
AND(MONTH($AW107)=MONTH(BG$15),MONTH($AX107)=MONTH(BG$15)),
NETWORKDAYS.INTL($AW107,$AX107,1,_xlpm.VD)))),0)),
$DH107="месяц",
$BP107*BG107,
$DH107="неделя",
$BP107*BG107/7*(ROUNDUP((DAY(EOMONTH(BG$15,0)))/4,0))),
0)</f>
        <v/>
      </c>
      <c r="BY107" s="125">
        <f t="array" ref="BY107">
IFERROR(
_xlfn.IFS(
$DH107="день_1",
$BP107*$BL107/($AX107-$AW107+1)*BH107*(DAY(EOMONTH(BH$15,0))),
$DH107="день_2",
$BP107/30*MAX(MIN($AX107,EOMONTH(BH$15,0))-MAX($AW107,BH$15)+1,),
$DH107="раб.день",
$BP107/30*(IFERROR(
_xlfn.LET(_xlpm.VD,
CHOOSE(
{1;2;3;4;5;6;7;8;9;10;11;12;13;14;15;16;17;18},
45658,45659,45660,45661,45662,45663,45664,45665,45711,45724,45778,45779,45785,45786,45820,45821,45965,46022),
_xlfn.LET(_xlpm.DD,
MAX(MIN($AX107,EOMONTH(BH$15,0))-MAX($AW107,BH$15),),
_xlfn.IFS(
AND(MONTH($AW107)=MONTH(BH$15),MONTH($AX107)&lt;&gt;MONTH(BH$15)),
NETWORKDAYS.INTL($AW107,$AW107+_xlpm.DD,1,_xlpm.VD),
AND(MONTH($AW107)&lt;&gt;MONTH(BH$15),MONTH($AX107)=MONTH(BH$15)),
NETWORKDAYS.INTL(($AX107)-_xlpm.DD,$AX107,1,_xlpm.VD),
AND(MONTH($AW107)&lt;MONTH(BH$15),MONTH($AX107)&gt;MONTH(BH$15)),
NETWORKDAYS.INTL((EOMONTH(BH$15-1,1))-_xlpm.DD,EOMONTH(BH$15-1,1),1,_xlpm.VD),
AND(MONTH($AW107)=MONTH(BH$15),MONTH($AX107)=MONTH(BH$15)),
NETWORKDAYS.INTL($AW107,$AX107,1,_xlpm.VD)))),0)),
$DH107="месяц",
$BP107*BH107,
$DH107="неделя",
$BP107*BH107/7*(ROUNDUP((DAY(EOMONTH(BH$15,0)))/4,0))),
0)</f>
        <v/>
      </c>
      <c r="BZ107" s="125">
        <f t="array" ref="BZ107">
IFERROR(
_xlfn.IFS(
$DH107="день_1",
$BP107*$BL107/($AX107-$AW107+1)*BI107*(DAY(EOMONTH(BI$15,0))),
$DH107="день_2",
$BP107/30*MAX(MIN($AX107,EOMONTH(BI$15,0))-MAX($AW107,BI$15)+1,),
$DH107="раб.день",
$BP107/30*(IFERROR(
_xlfn.LET(_xlpm.VD,
CHOOSE(
{1;2;3;4;5;6;7;8;9;10;11;12;13;14;15;16;17;18},
45658,45659,45660,45661,45662,45663,45664,45665,45711,45724,45778,45779,45785,45786,45820,45821,45965,46022),
_xlfn.LET(_xlpm.DD,
MAX(MIN($AX107,EOMONTH(BI$15,0))-MAX($AW107,BI$15),),
_xlfn.IFS(
AND(MONTH($AW107)=MONTH(BI$15),MONTH($AX107)&lt;&gt;MONTH(BI$15)),
NETWORKDAYS.INTL($AW107,$AW107+_xlpm.DD,1,_xlpm.VD),
AND(MONTH($AW107)&lt;&gt;MONTH(BI$15),MONTH($AX107)=MONTH(BI$15)),
NETWORKDAYS.INTL(($AX107)-_xlpm.DD,$AX107,1,_xlpm.VD),
AND(MONTH($AW107)&lt;MONTH(BI$15),MONTH($AX107)&gt;MONTH(BI$15)),
NETWORKDAYS.INTL((EOMONTH(BI$15-1,1))-_xlpm.DD,EOMONTH(BI$15-1,1),1,_xlpm.VD),
AND(MONTH($AW107)=MONTH(BI$15),MONTH($AX107)=MONTH(BI$15)),
NETWORKDAYS.INTL($AW107,$AX107,1,_xlpm.VD)))),0)),
$DH107="месяц",
$BP107*BI107,
$DH107="неделя",
$BP107*BI107/7*(ROUNDUP((DAY(EOMONTH(BI$15,0)))/4,0))),
0)</f>
        <v/>
      </c>
      <c r="CA107" s="125">
        <f t="array" ref="CA107">
IFERROR(
_xlfn.IFS(
$DH107="день_1",
$BP107*$BL107/($AX107-$AW107+1)*BJ107*(DAY(EOMONTH(BJ$15,0))),
$DH107="день_2",
$BP107/30*MAX(MIN($AX107,EOMONTH(BJ$15,0))-MAX($AW107,BJ$15)+1,),
$DH107="раб.день",
$BP107/30*(IFERROR(
_xlfn.LET(_xlpm.VD,
CHOOSE(
{1;2;3;4;5;6;7;8;9;10;11;12;13;14;15;16;17;18},
45658,45659,45660,45661,45662,45663,45664,45665,45711,45724,45778,45779,45785,45786,45820,45821,45965,46022),
_xlfn.LET(_xlpm.DD,
MAX(MIN($AX107,EOMONTH(BJ$15,0))-MAX($AW107,BJ$15),),
_xlfn.IFS(
AND(MONTH($AW107)=MONTH(BJ$15),MONTH($AX107)&lt;&gt;MONTH(BJ$15)),
NETWORKDAYS.INTL($AW107,$AW107+_xlpm.DD,1,_xlpm.VD),
AND(MONTH($AW107)&lt;&gt;MONTH(BJ$15),MONTH($AX107)=MONTH(BJ$15)),
NETWORKDAYS.INTL(($AX107)-_xlpm.DD,$AX107,1,_xlpm.VD),
AND(MONTH($AW107)&lt;MONTH(BJ$15),MONTH($AX107)&gt;MONTH(BJ$15)),
NETWORKDAYS.INTL((EOMONTH(BJ$15-1,1))-_xlpm.DD,EOMONTH(BJ$15-1,1),1,_xlpm.VD),
AND(MONTH($AW107)=MONTH(BJ$15),MONTH($AX107)=MONTH(BJ$15)),
NETWORKDAYS.INTL($AW107,$AX107,1,_xlpm.VD)))),0)),
$DH107="месяц",
$BP107*BJ107,
$DH107="неделя",
$BP107*BJ107/7*(ROUNDUP((DAY(EOMONTH(BJ$15,0)))/4,0))),
0)</f>
        <v/>
      </c>
      <c r="CB107" s="125">
        <f t="array" ref="CB107">
IFERROR(
_xlfn.IFS(
$DH107="день_1",
$BP107*$BL107/($AX107-$AW107+1)*BK107*(DAY(EOMONTH(BK$15,0))),
$DH107="день_2",
$BP107/30*MAX(MIN($AX107,EOMONTH(BK$15,0))-MAX($AW107,BK$15)+1,),
$DH107="раб.день",
$BP107/30*(IFERROR(
_xlfn.LET(_xlpm.VD,
CHOOSE(
{1;2;3;4;5;6;7;8;9;10;11;12;13;14;15;16;17;18},
45658,45659,45660,45661,45662,45663,45664,45665,45711,45724,45778,45779,45785,45786,45820,45821,45965,46022),
_xlfn.LET(_xlpm.DD,
MAX(MIN($AX107,EOMONTH(BK$15,0))-MAX($AW107,BK$15),),
_xlfn.IFS(
AND(MONTH($AW107)=MONTH(BK$15),MONTH($AX107)&lt;&gt;MONTH(BK$15)),
NETWORKDAYS.INTL($AW107,$AW107+_xlpm.DD,1,_xlpm.VD),
AND(MONTH($AW107)&lt;&gt;MONTH(BK$15),MONTH($AX107)=MONTH(BK$15)),
NETWORKDAYS.INTL(($AX107)-_xlpm.DD,$AX107,1,_xlpm.VD),
AND(MONTH($AW107)&lt;MONTH(BK$15),MONTH($AX107)&gt;MONTH(BK$15)),
NETWORKDAYS.INTL((EOMONTH(BK$15-1,1))-_xlpm.DD,EOMONTH(BK$15-1,1),1,_xlpm.VD),
AND(MONTH($AW107)=MONTH(BK$15),MONTH($AX107)=MONTH(BK$15)),
NETWORKDAYS.INTL($AW107,$AX107,1,_xlpm.VD)))),0)),
$DH107="месяц",
$BP107*BK107,
$DH107="неделя",
$BP107*BK107/7*(ROUNDUP((DAY(EOMONTH(BK$15,0)))/4,0))),
0)</f>
        <v/>
      </c>
      <c r="CC107" s="125">
        <f>SUM($BQ107:$CB107)</f>
        <v/>
      </c>
      <c r="CD107" s="126">
        <f>SUM($EH107:$EH107)</f>
        <v/>
      </c>
      <c r="CE107" s="126">
        <f>$CD107*$AB107</f>
        <v/>
      </c>
      <c r="CF107" s="126">
        <f>SUM($EK107:$EK107)</f>
        <v/>
      </c>
      <c r="CG107" s="126">
        <f>$CF107*$AB107</f>
        <v/>
      </c>
      <c r="CH107" s="126">
        <f>SUM($CC107,$CE107,$CG107)</f>
        <v/>
      </c>
      <c r="CI107" s="126">
        <f>$CH107*(1+$CM107)</f>
        <v/>
      </c>
      <c r="CJ107" s="127" t="n">
        <v>0</v>
      </c>
      <c r="CK107" s="126">
        <f>SUM($CH107:$CH107)*(1+$CJ107)</f>
        <v/>
      </c>
      <c r="CL107" s="126">
        <f>SUM($CH107:$CH107)*(1+$CM107)</f>
        <v/>
      </c>
      <c r="CM107" s="59" t="inlineStr">
        <is>
          <t>20%</t>
        </is>
      </c>
      <c r="CN107" s="59" t="n"/>
      <c r="CO107" s="72" t="n"/>
      <c r="CP107" s="59" t="n"/>
      <c r="CQ107" s="73" t="n"/>
      <c r="CR107" s="73" t="n"/>
      <c r="CS107" s="73" t="n"/>
      <c r="CT107" s="72" t="n"/>
      <c r="CU107" s="79" t="inlineStr">
        <is>
          <t> </t>
        </is>
      </c>
      <c r="CV107" s="60" t="n"/>
      <c r="CW107" s="60" t="n"/>
      <c r="CX107" s="60" t="n"/>
      <c r="CY107" s="127">
        <f>IFERROR(($CC107-$EE107)/($EE107/(1-$DQ107)),0)</f>
        <v/>
      </c>
      <c r="CZ107" s="127">
        <f>IFERROR(1-$EI107/($CE107),0)</f>
        <v/>
      </c>
      <c r="DA107" s="127">
        <f>IFERROR(1-$EL107/($CG107),0)</f>
        <v/>
      </c>
      <c r="DB107" s="126">
        <f>ROUND(IFERROR(($CI107/(1+$CM107)-$EN107),0),2)</f>
        <v/>
      </c>
      <c r="DC107" s="128" t="n"/>
      <c r="DD107" s="125" t="n"/>
      <c r="DE107" s="75" t="n">
        <v>0</v>
      </c>
      <c r="DF107" s="128" t="n"/>
      <c r="DG107" s="125">
        <f>IF($DC107=0,0,$DD107*($DC107*100%-$DE107*$DF107))*SUM($AB107:$AB107)</f>
        <v/>
      </c>
      <c r="DH107" s="129" t="inlineStr">
        <is>
          <t>месяц</t>
        </is>
      </c>
      <c r="DI107" s="130">
        <f t="array" ref="DI107">IFERROR(
IF($ES107="LisChannel",
(ROUND(((INDEX({174.625;153.888888888889;130.972222222222},MATCH($AI107,{2;3;4}),0))*$AG107*$AI107),2)),0),0)</f>
        <v/>
      </c>
      <c r="DJ107" s="130">
        <f>
_xlfn.LET(_xlpm.X,
IFERROR(
IF($ES107="НовиковТВ",
(_xlfn.LET(_xlpm.NTV,
_xlfn.LET(_xlpm.MIN,350000,
IF(SUMIFS($DI:$DI,$ES:$ES,"НовиковТВ")&lt;=_xlpm.MIN,
(SUMIFS($DI:$DI,$ES:$ES,"НовиковТВ")/(COUNTIFS($ES:$ES,"НовиковТВ")))*_xlpm.MIN/SUMIFS($DI:$DI,$ES:$ES,"НовиковТВ"),
DI107)),
_xlpm.NTV+$DG107/(1-(1-(_xlpm.NTV)*(1-$DL107)*(1-$DM107)*(1-$DN107)*(1-$DO107)*(1-$DP107)/_xlpm.NTV))))/(1+$EP107),
$DI107+$DG107/(1-(1-($DI107)*(1-$DL107)*(1-$DM107)*(1-$DN107)*(1-$DO107)*(1-$DP107)/$DI107))),
0),
_xlpm.X*(1+$CM107)*(1+$CW107)-_xlpm.X*(1+$CM107)+_xlpm.X)</f>
        <v/>
      </c>
      <c r="DK107" s="125" t="inlineStr">
        <is>
          <t>послед.</t>
        </is>
      </c>
      <c r="DL107" s="63" t="n">
        <v>0</v>
      </c>
      <c r="DM107" s="63" t="n">
        <v>0</v>
      </c>
      <c r="DN107" s="63" t="n">
        <v>0</v>
      </c>
      <c r="DO107" s="63" t="n">
        <v>0</v>
      </c>
      <c r="DP107" s="63" t="n">
        <v>0</v>
      </c>
      <c r="DQ107" s="63">
        <f t="array" ref="DQ107">IFERROR(_xlfn.IFS(
$DK107="послед.",1-(1-$DL107)*(1-$DM107)*(1-$DN107)*(1-$DO107)*(1-$DP107),
$DK107="сумм.",$DL107+$DM107+$DN107+$DO107+$DP107),
0)</f>
        <v/>
      </c>
      <c r="DR107" s="125">
        <f t="array" ref="DR107">
IFERROR(
_xlfn.IFS(
$BL107=0,
0,
$BL107&gt;0,
_xlfn.IFS($DK107="послед.",
$DJ107*(1-$DL107)*(1-$DM107)*(1-$DN107)*(1-$DO107)*(1-$DP107),
$DK107="сумм.",
$DJ107*(1-($DL107+$DM107+$DN107+$DO107+$DP107)))),0)</f>
        <v/>
      </c>
      <c r="DS107" s="125">
        <f t="array" ref="DS107">
IFERROR(_xlfn.IFS(
$DH107="день_1",
$DR107*$BL107/($AX107-$AW107+1)*AZ107*(DAY(EOMONTH(AZ$15,0))),
$DH107="день_2",
$DR107/30*MAX(MIN($AX107,EOMONTH(AZ$15,0))-MAX($AW107,AZ$15)+1,),
$DH107="раб.день",
$DR107/30*(IFERROR(
_xlfn.LET(_xlpm.VD,
CHOOSE(
{1;2;3;4;5;6;7;8;9;10;11;12;13;14;15;16;17;18},
45658,45659,45660,45661,45662,45663,45664,45665,45711,45724,45778,45779,45785,45786,45820,45821,45965,46022),
_xlfn.LET(_xlpm.DD,
MAX(MIN($AX107,EOMONTH(AZ$15,0))-MAX($AW107,AZ$15),),
_xlfn.IFS(
AND(MONTH($AW107)=MONTH(AZ$15),MONTH($AX107)&lt;&gt;MONTH(AZ$15)),
NETWORKDAYS.INTL($AW107,$AW107+_xlpm.DD,1,_xlpm.VD),
AND(MONTH($AW107)&lt;&gt;MONTH(AZ$15),MONTH($AX107)=MONTH(AZ$15)),
NETWORKDAYS.INTL(($AX107)-_xlpm.DD,$AX107,1,_xlpm.VD),
AND(MONTH($AW107)&lt;MONTH(AZ$15),MONTH($AX107)&gt;MONTH(AZ$15)),
NETWORKDAYS.INTL((EOMONTH(AZ$15-1,1))-_xlpm.DD,EOMONTH(AZ$15-1,1),1,_xlpm.VD),
AND(MONTH($AW107)=MONTH(AZ$15),MONTH($AX107)=MONTH(AZ$15)),
NETWORKDAYS.INTL($AW107,$AX107,1,_xlpm.VD)))),0)),
$DH107="месяц",
$DR107*AZ107,
$DH107="неделя",
$DR107*AZ107/7*(ROUNDUP((DAY(EOMONTH(AZ$15,0)))/4,0))),
0)</f>
        <v/>
      </c>
      <c r="DT107" s="125">
        <f t="array" ref="DT107">
IFERROR(_xlfn.IFS(
$DH107="день_1",
$DR107*$BL107/($AX107-$AW107+1)*BA107*(DAY(EOMONTH(BA$15,0))),
$DH107="день_2",
$DR107/30*MAX(MIN($AX107,EOMONTH(BA$15,0))-MAX($AW107,BA$15)+1,),
$DH107="раб.день",
$DR107/30*(IFERROR(
_xlfn.LET(_xlpm.VD,
CHOOSE(
{1;2;3;4;5;6;7;8;9;10;11;12;13;14;15;16;17;18},
45658,45659,45660,45661,45662,45663,45664,45665,45711,45724,45778,45779,45785,45786,45820,45821,45965,46022),
_xlfn.LET(_xlpm.DD,
MAX(MIN($AX107,EOMONTH(BA$15,0))-MAX($AW107,BA$15),),
_xlfn.IFS(
AND(MONTH($AW107)=MONTH(BA$15),MONTH($AX107)&lt;&gt;MONTH(BA$15)),
NETWORKDAYS.INTL($AW107,$AW107+_xlpm.DD,1,_xlpm.VD),
AND(MONTH($AW107)&lt;&gt;MONTH(BA$15),MONTH($AX107)=MONTH(BA$15)),
NETWORKDAYS.INTL(($AX107)-_xlpm.DD,$AX107,1,_xlpm.VD),
AND(MONTH($AW107)&lt;MONTH(BA$15),MONTH($AX107)&gt;MONTH(BA$15)),
NETWORKDAYS.INTL((EOMONTH(BA$15-1,1))-_xlpm.DD,EOMONTH(BA$15-1,1),1,_xlpm.VD),
AND(MONTH($AW107)=MONTH(BA$15),MONTH($AX107)=MONTH(BA$15)),
NETWORKDAYS.INTL($AW107,$AX107,1,_xlpm.VD)))),0)),
$DH107="месяц",
$DR107*BA107,
$DH107="неделя",
$DR107*BA107/7*(ROUNDUP((DAY(EOMONTH(BA$15,0)))/4,0))),
0)</f>
        <v/>
      </c>
      <c r="DU107" s="125">
        <f t="array" ref="DU107">
IFERROR(_xlfn.IFS(
$DH107="день_1",
$DR107*$BL107/($AX107-$AW107+1)*BB107*(DAY(EOMONTH(BB$15,0))),
$DH107="день_2",
$DR107/30*MAX(MIN($AX107,EOMONTH(BB$15,0))-MAX($AW107,BB$15)+1,),
$DH107="раб.день",
$DR107/30*(IFERROR(
_xlfn.LET(_xlpm.VD,
CHOOSE(
{1;2;3;4;5;6;7;8;9;10;11;12;13;14;15;16;17;18},
45658,45659,45660,45661,45662,45663,45664,45665,45711,45724,45778,45779,45785,45786,45820,45821,45965,46022),
_xlfn.LET(_xlpm.DD,
MAX(MIN($AX107,EOMONTH(BB$15,0))-MAX($AW107,BB$15),),
_xlfn.IFS(
AND(MONTH($AW107)=MONTH(BB$15),MONTH($AX107)&lt;&gt;MONTH(BB$15)),
NETWORKDAYS.INTL($AW107,$AW107+_xlpm.DD,1,_xlpm.VD),
AND(MONTH($AW107)&lt;&gt;MONTH(BB$15),MONTH($AX107)=MONTH(BB$15)),
NETWORKDAYS.INTL(($AX107)-_xlpm.DD,$AX107,1,_xlpm.VD),
AND(MONTH($AW107)&lt;MONTH(BB$15),MONTH($AX107)&gt;MONTH(BB$15)),
NETWORKDAYS.INTL((EOMONTH(BB$15-1,1))-_xlpm.DD,EOMONTH(BB$15-1,1),1,_xlpm.VD),
AND(MONTH($AW107)=MONTH(BB$15),MONTH($AX107)=MONTH(BB$15)),
NETWORKDAYS.INTL($AW107,$AX107,1,_xlpm.VD)))),0)),
$DH107="месяц",
$DR107*BB107,
$DH107="неделя",
$DR107*BB107/7*(ROUNDUP((DAY(EOMONTH(BB$15,0)))/4,0))),
0)</f>
        <v/>
      </c>
      <c r="DV107" s="125">
        <f t="array" ref="DV107">
IFERROR(_xlfn.IFS(
$DH107="день_1",
$DR107*$BL107/($AX107-$AW107+1)*BC107*(DAY(EOMONTH(BC$15,0))),
$DH107="день_2",
$DR107/30*MAX(MIN($AX107,EOMONTH(BC$15,0))-MAX($AW107,BC$15)+1,),
$DH107="раб.день",
$DR107/30*(IFERROR(
_xlfn.LET(_xlpm.VD,
CHOOSE(
{1;2;3;4;5;6;7;8;9;10;11;12;13;14;15;16;17;18},
45658,45659,45660,45661,45662,45663,45664,45665,45711,45724,45778,45779,45785,45786,45820,45821,45965,46022),
_xlfn.LET(_xlpm.DD,
MAX(MIN($AX107,EOMONTH(BC$15,0))-MAX($AW107,BC$15),),
_xlfn.IFS(
AND(MONTH($AW107)=MONTH(BC$15),MONTH($AX107)&lt;&gt;MONTH(BC$15)),
NETWORKDAYS.INTL($AW107,$AW107+_xlpm.DD,1,_xlpm.VD),
AND(MONTH($AW107)&lt;&gt;MONTH(BC$15),MONTH($AX107)=MONTH(BC$15)),
NETWORKDAYS.INTL(($AX107)-_xlpm.DD,$AX107,1,_xlpm.VD),
AND(MONTH($AW107)&lt;MONTH(BC$15),MONTH($AX107)&gt;MONTH(BC$15)),
NETWORKDAYS.INTL((EOMONTH(BC$15-1,1))-_xlpm.DD,EOMONTH(BC$15-1,1),1,_xlpm.VD),
AND(MONTH($AW107)=MONTH(BC$15),MONTH($AX107)=MONTH(BC$15)),
NETWORKDAYS.INTL($AW107,$AX107,1,_xlpm.VD)))),0)),
$DH107="месяц",
$DR107*BC107,
$DH107="неделя",
$DR107*BC107/7*(ROUNDUP((DAY(EOMONTH(BC$15,0)))/4,0))),
0)</f>
        <v/>
      </c>
      <c r="DW107" s="125">
        <f t="array" ref="DW107">
IFERROR(_xlfn.IFS(
$DH107="день_1",
$DR107*$BL107/($AX107-$AW107+1)*BD107*(DAY(EOMONTH(BD$15,0))),
$DH107="день_2",
$DR107/30*MAX(MIN($AX107,EOMONTH(BD$15,0))-MAX($AW107,BD$15)+1,),
$DH107="раб.день",
$DR107/30*(IFERROR(
_xlfn.LET(_xlpm.VD,
CHOOSE(
{1;2;3;4;5;6;7;8;9;10;11;12;13;14;15;16;17;18},
45658,45659,45660,45661,45662,45663,45664,45665,45711,45724,45778,45779,45785,45786,45820,45821,45965,46022),
_xlfn.LET(_xlpm.DD,
MAX(MIN($AX107,EOMONTH(BD$15,0))-MAX($AW107,BD$15),),
_xlfn.IFS(
AND(MONTH($AW107)=MONTH(BD$15),MONTH($AX107)&lt;&gt;MONTH(BD$15)),
NETWORKDAYS.INTL($AW107,$AW107+_xlpm.DD,1,_xlpm.VD),
AND(MONTH($AW107)&lt;&gt;MONTH(BD$15),MONTH($AX107)=MONTH(BD$15)),
NETWORKDAYS.INTL(($AX107)-_xlpm.DD,$AX107,1,_xlpm.VD),
AND(MONTH($AW107)&lt;MONTH(BD$15),MONTH($AX107)&gt;MONTH(BD$15)),
NETWORKDAYS.INTL((EOMONTH(BD$15-1,1))-_xlpm.DD,EOMONTH(BD$15-1,1),1,_xlpm.VD),
AND(MONTH($AW107)=MONTH(BD$15),MONTH($AX107)=MONTH(BD$15)),
NETWORKDAYS.INTL($AW107,$AX107,1,_xlpm.VD)))),0)),
$DH107="месяц",
$DR107*BD107,
$DH107="неделя",
$DR107*BD107/7*(ROUNDUP((DAY(EOMONTH(BD$15,0)))/4,0))),
0)</f>
        <v/>
      </c>
      <c r="DX107" s="125">
        <f t="array" ref="DX107">
IFERROR(_xlfn.IFS(
$DH107="день_1",
$DR107*$BL107/($AX107-$AW107+1)*BE107*(DAY(EOMONTH(BE$15,0))),
$DH107="день_2",
$DR107/30*MAX(MIN($AX107,EOMONTH(BE$15,0))-MAX($AW107,BE$15)+1,),
$DH107="раб.день",
$DR107/30*(IFERROR(
_xlfn.LET(_xlpm.VD,
CHOOSE(
{1;2;3;4;5;6;7;8;9;10;11;12;13;14;15;16;17;18},
45658,45659,45660,45661,45662,45663,45664,45665,45711,45724,45778,45779,45785,45786,45820,45821,45965,46022),
_xlfn.LET(_xlpm.DD,
MAX(MIN($AX107,EOMONTH(BE$15,0))-MAX($AW107,BE$15),),
_xlfn.IFS(
AND(MONTH($AW107)=MONTH(BE$15),MONTH($AX107)&lt;&gt;MONTH(BE$15)),
NETWORKDAYS.INTL($AW107,$AW107+_xlpm.DD,1,_xlpm.VD),
AND(MONTH($AW107)&lt;&gt;MONTH(BE$15),MONTH($AX107)=MONTH(BE$15)),
NETWORKDAYS.INTL(($AX107)-_xlpm.DD,$AX107,1,_xlpm.VD),
AND(MONTH($AW107)&lt;MONTH(BE$15),MONTH($AX107)&gt;MONTH(BE$15)),
NETWORKDAYS.INTL((EOMONTH(BE$15-1,1))-_xlpm.DD,EOMONTH(BE$15-1,1),1,_xlpm.VD),
AND(MONTH($AW107)=MONTH(BE$15),MONTH($AX107)=MONTH(BE$15)),
NETWORKDAYS.INTL($AW107,$AX107,1,_xlpm.VD)))),0)),
$DH107="месяц",
$DR107*BE107,
$DH107="неделя",
$DR107*BE107/7*(ROUNDUP((DAY(EOMONTH(BE$15,0)))/4,0))),
0)</f>
        <v/>
      </c>
      <c r="DY107" s="125">
        <f t="array" ref="DY107">
IFERROR(_xlfn.IFS(
$DH107="день_1",
$DR107*$BL107/($AX107-$AW107+1)*BF107*(DAY(EOMONTH(BF$15,0))),
$DH107="день_2",
$DR107/30*MAX(MIN($AX107,EOMONTH(BF$15,0))-MAX($AW107,BF$15)+1,),
$DH107="раб.день",
$DR107/30*(IFERROR(
_xlfn.LET(_xlpm.VD,
CHOOSE(
{1;2;3;4;5;6;7;8;9;10;11;12;13;14;15;16;17;18},
45658,45659,45660,45661,45662,45663,45664,45665,45711,45724,45778,45779,45785,45786,45820,45821,45965,46022),
_xlfn.LET(_xlpm.DD,
MAX(MIN($AX107,EOMONTH(BF$15,0))-MAX($AW107,BF$15),),
_xlfn.IFS(
AND(MONTH($AW107)=MONTH(BF$15),MONTH($AX107)&lt;&gt;MONTH(BF$15)),
NETWORKDAYS.INTL($AW107,$AW107+_xlpm.DD,1,_xlpm.VD),
AND(MONTH($AW107)&lt;&gt;MONTH(BF$15),MONTH($AX107)=MONTH(BF$15)),
NETWORKDAYS.INTL(($AX107)-_xlpm.DD,$AX107,1,_xlpm.VD),
AND(MONTH($AW107)&lt;MONTH(BF$15),MONTH($AX107)&gt;MONTH(BF$15)),
NETWORKDAYS.INTL((EOMONTH(BF$15-1,1))-_xlpm.DD,EOMONTH(BF$15-1,1),1,_xlpm.VD),
AND(MONTH($AW107)=MONTH(BF$15),MONTH($AX107)=MONTH(BF$15)),
NETWORKDAYS.INTL($AW107,$AX107,1,_xlpm.VD)))),0)),
$DH107="месяц",
$DR107*BF107,
$DH107="неделя",
$DR107*BF107/7*(ROUNDUP((DAY(EOMONTH(BF$15,0)))/4,0))),
0)</f>
        <v/>
      </c>
      <c r="DZ107" s="125">
        <f t="array" ref="DZ107">
IFERROR(_xlfn.IFS(
$DH107="день_1",
$DR107*$BL107/($AX107-$AW107+1)*BG107*(DAY(EOMONTH(BG$15,0))),
$DH107="день_2",
$DR107/30*MAX(MIN($AX107,EOMONTH(BG$15,0))-MAX($AW107,BG$15)+1,),
$DH107="раб.день",
$DR107/30*(IFERROR(
_xlfn.LET(_xlpm.VD,
CHOOSE(
{1;2;3;4;5;6;7;8;9;10;11;12;13;14;15;16;17;18},
45658,45659,45660,45661,45662,45663,45664,45665,45711,45724,45778,45779,45785,45786,45820,45821,45965,46022),
_xlfn.LET(_xlpm.DD,
MAX(MIN($AX107,EOMONTH(BG$15,0))-MAX($AW107,BG$15),),
_xlfn.IFS(
AND(MONTH($AW107)=MONTH(BG$15),MONTH($AX107)&lt;&gt;MONTH(BG$15)),
NETWORKDAYS.INTL($AW107,$AW107+_xlpm.DD,1,_xlpm.VD),
AND(MONTH($AW107)&lt;&gt;MONTH(BG$15),MONTH($AX107)=MONTH(BG$15)),
NETWORKDAYS.INTL(($AX107)-_xlpm.DD,$AX107,1,_xlpm.VD),
AND(MONTH($AW107)&lt;MONTH(BG$15),MONTH($AX107)&gt;MONTH(BG$15)),
NETWORKDAYS.INTL((EOMONTH(BG$15-1,1))-_xlpm.DD,EOMONTH(BG$15-1,1),1,_xlpm.VD),
AND(MONTH($AW107)=MONTH(BG$15),MONTH($AX107)=MONTH(BG$15)),
NETWORKDAYS.INTL($AW107,$AX107,1,_xlpm.VD)))),0)),
$DH107="месяц",
$DR107*BG107,
$DH107="неделя",
$DR107*BG107/7*(ROUNDUP((DAY(EOMONTH(BG$15,0)))/4,0))),
0)</f>
        <v/>
      </c>
      <c r="EA107" s="125">
        <f t="array" ref="EA107">
IFERROR(_xlfn.IFS(
$DH107="день_1",
$DR107*$BL107/($AX107-$AW107+1)*BH107*(DAY(EOMONTH(BH$15,0))),
$DH107="день_2",
$DR107/30*MAX(MIN($AX107,EOMONTH(BH$15,0))-MAX($AW107,BH$15)+1,),
$DH107="раб.день",
$DR107/30*(IFERROR(
_xlfn.LET(_xlpm.VD,
CHOOSE(
{1;2;3;4;5;6;7;8;9;10;11;12;13;14;15;16;17;18},
45658,45659,45660,45661,45662,45663,45664,45665,45711,45724,45778,45779,45785,45786,45820,45821,45965,46022),
_xlfn.LET(_xlpm.DD,
MAX(MIN($AX107,EOMONTH(BH$15,0))-MAX($AW107,BH$15),),
_xlfn.IFS(
AND(MONTH($AW107)=MONTH(BH$15),MONTH($AX107)&lt;&gt;MONTH(BH$15)),
NETWORKDAYS.INTL($AW107,$AW107+_xlpm.DD,1,_xlpm.VD),
AND(MONTH($AW107)&lt;&gt;MONTH(BH$15),MONTH($AX107)=MONTH(BH$15)),
NETWORKDAYS.INTL(($AX107)-_xlpm.DD,$AX107,1,_xlpm.VD),
AND(MONTH($AW107)&lt;MONTH(BH$15),MONTH($AX107)&gt;MONTH(BH$15)),
NETWORKDAYS.INTL((EOMONTH(BH$15-1,1))-_xlpm.DD,EOMONTH(BH$15-1,1),1,_xlpm.VD),
AND(MONTH($AW107)=MONTH(BH$15),MONTH($AX107)=MONTH(BH$15)),
NETWORKDAYS.INTL($AW107,$AX107,1,_xlpm.VD)))),0)),
$DH107="месяц",
$DR107*BH107,
$DH107="неделя",
$DR107*BH107/7*(ROUNDUP((DAY(EOMONTH(BH$15,0)))/4,0))),
0)</f>
        <v/>
      </c>
      <c r="EB107" s="125">
        <f t="array" ref="EB107">
IFERROR(_xlfn.IFS(
$DH107="день_1",
$DR107*$BL107/($AX107-$AW107+1)*BI107*(DAY(EOMONTH(BI$15,0))),
$DH107="день_2",
$DR107/30*MAX(MIN($AX107,EOMONTH(BI$15,0))-MAX($AW107,BI$15)+1,),
$DH107="раб.день",
$DR107/30*(IFERROR(
_xlfn.LET(_xlpm.VD,
CHOOSE(
{1;2;3;4;5;6;7;8;9;10;11;12;13;14;15;16;17;18},
45658,45659,45660,45661,45662,45663,45664,45665,45711,45724,45778,45779,45785,45786,45820,45821,45965,46022),
_xlfn.LET(_xlpm.DD,
MAX(MIN($AX107,EOMONTH(BI$15,0))-MAX($AW107,BI$15),),
_xlfn.IFS(
AND(MONTH($AW107)=MONTH(BI$15),MONTH($AX107)&lt;&gt;MONTH(BI$15)),
NETWORKDAYS.INTL($AW107,$AW107+_xlpm.DD,1,_xlpm.VD),
AND(MONTH($AW107)&lt;&gt;MONTH(BI$15),MONTH($AX107)=MONTH(BI$15)),
NETWORKDAYS.INTL(($AX107)-_xlpm.DD,$AX107,1,_xlpm.VD),
AND(MONTH($AW107)&lt;MONTH(BI$15),MONTH($AX107)&gt;MONTH(BI$15)),
NETWORKDAYS.INTL((EOMONTH(BI$15-1,1))-_xlpm.DD,EOMONTH(BI$15-1,1),1,_xlpm.VD),
AND(MONTH($AW107)=MONTH(BI$15),MONTH($AX107)=MONTH(BI$15)),
NETWORKDAYS.INTL($AW107,$AX107,1,_xlpm.VD)))),0)),
$DH107="месяц",
$DR107*BI107,
$DH107="неделя",
$DR107*BI107/7*(ROUNDUP((DAY(EOMONTH(BI$15,0)))/4,0))),
0)</f>
        <v/>
      </c>
      <c r="EC107" s="125">
        <f t="array" ref="EC107">
IFERROR(_xlfn.IFS(
$DH107="день_1",
$DR107*$BL107/($AX107-$AW107+1)*BJ107*(DAY(EOMONTH(BJ$15,0))),
$DH107="день_2",
$DR107/30*MAX(MIN($AX107,EOMONTH(BJ$15,0))-MAX($AW107,BJ$15)+1,),
$DH107="раб.день",
$DR107/30*(IFERROR(
_xlfn.LET(_xlpm.VD,
CHOOSE(
{1;2;3;4;5;6;7;8;9;10;11;12;13;14;15;16;17;18},
45658,45659,45660,45661,45662,45663,45664,45665,45711,45724,45778,45779,45785,45786,45820,45821,45965,46022),
_xlfn.LET(_xlpm.DD,
MAX(MIN($AX107,EOMONTH(BJ$15,0))-MAX($AW107,BJ$15),),
_xlfn.IFS(
AND(MONTH($AW107)=MONTH(BJ$15),MONTH($AX107)&lt;&gt;MONTH(BJ$15)),
NETWORKDAYS.INTL($AW107,$AW107+_xlpm.DD,1,_xlpm.VD),
AND(MONTH($AW107)&lt;&gt;MONTH(BJ$15),MONTH($AX107)=MONTH(BJ$15)),
NETWORKDAYS.INTL(($AX107)-_xlpm.DD,$AX107,1,_xlpm.VD),
AND(MONTH($AW107)&lt;MONTH(BJ$15),MONTH($AX107)&gt;MONTH(BJ$15)),
NETWORKDAYS.INTL((EOMONTH(BJ$15-1,1))-_xlpm.DD,EOMONTH(BJ$15-1,1),1,_xlpm.VD),
AND(MONTH($AW107)=MONTH(BJ$15),MONTH($AX107)=MONTH(BJ$15)),
NETWORKDAYS.INTL($AW107,$AX107,1,_xlpm.VD)))),0)),
$DH107="месяц",
$DR107*BJ107,
$DH107="неделя",
$DR107*BJ107/7*(ROUNDUP((DAY(EOMONTH(BJ$15,0)))/4,0))),
0)</f>
        <v/>
      </c>
      <c r="ED107" s="125">
        <f t="array" ref="ED107">
IFERROR(_xlfn.IFS(
$DH107="день_1",
$DR107*$BL107/($AX107-$AW107+1)*BK107*(DAY(EOMONTH(BK$15,0))),
$DH107="день_2",
$DR107/30*MAX(MIN($AX107,EOMONTH(BK$15,0))-MAX($AW107,BK$15)+1,),
$DH107="раб.день",
$DR107/30*(IFERROR(
_xlfn.LET(_xlpm.VD,
CHOOSE(
{1;2;3;4;5;6;7;8;9;10;11;12;13;14;15;16;17;18},
45658,45659,45660,45661,45662,45663,45664,45665,45711,45724,45778,45779,45785,45786,45820,45821,45965,46022),
_xlfn.LET(_xlpm.DD,
MAX(MIN($AX107,EOMONTH(BK$15,0))-MAX($AW107,BK$15),),
_xlfn.IFS(
AND(MONTH($AW107)=MONTH(BK$15),MONTH($AX107)&lt;&gt;MONTH(BK$15)),
NETWORKDAYS.INTL($AW107,$AW107+_xlpm.DD,1,_xlpm.VD),
AND(MONTH($AW107)&lt;&gt;MONTH(BK$15),MONTH($AX107)=MONTH(BK$15)),
NETWORKDAYS.INTL(($AX107)-_xlpm.DD,$AX107,1,_xlpm.VD),
AND(MONTH($AW107)&lt;MONTH(BK$15),MONTH($AX107)&gt;MONTH(BK$15)),
NETWORKDAYS.INTL((EOMONTH(BK$15-1,1))-_xlpm.DD,EOMONTH(BK$15-1,1),1,_xlpm.VD),
AND(MONTH($AW107)=MONTH(BK$15),MONTH($AX107)=MONTH(BK$15)),
NETWORKDAYS.INTL($AW107,$AX107,1,_xlpm.VD)))),0)),
$DH107="месяц",
$DR107*BK107,
$DH107="неделя",
$DR107*BK107/7*(ROUNDUP((DAY(EOMONTH(BK$15,0)))/4,0))),
0)</f>
        <v/>
      </c>
      <c r="EE107" s="125">
        <f>SUM($DS107,$DT107,$DU107,$DV107,$DW107,$DX107,$DY107,$DZ107,$EA107,$EB107,$EC107,$ED107)</f>
        <v/>
      </c>
      <c r="EF107" s="125">
        <f>IFERROR(ROUND($EE107*(1+$EP107),2),0)</f>
        <v/>
      </c>
      <c r="EG107" s="128" t="n">
        <v>1</v>
      </c>
      <c r="EH107" s="126" t="n">
        <v>0</v>
      </c>
      <c r="EI107" s="126">
        <f>ROUND(SUM($EH107:$EH107)*SUM($AB107:$AB107)*$EG107,2)</f>
        <v/>
      </c>
      <c r="EJ107" s="126">
        <f>ROUND($EI107*(1+$EP107),2)</f>
        <v/>
      </c>
      <c r="EK107" s="126" t="n">
        <v>0</v>
      </c>
      <c r="EL107" s="126">
        <f>ROUND(SUM($EK107:$EK107)*SUM($AB107:$AB107)*$EG107,2)</f>
        <v/>
      </c>
      <c r="EM107" s="126">
        <f>ROUND($EL107*(1+$EP107),2)</f>
        <v/>
      </c>
      <c r="EN107" s="126">
        <f>SUM($EE107,$EI107,$EL107)</f>
        <v/>
      </c>
      <c r="EO107" s="126">
        <f>SUM($EF107,$EJ107,$EM107)</f>
        <v/>
      </c>
      <c r="EP107" s="59" t="inlineStr">
        <is>
          <t>20%</t>
        </is>
      </c>
      <c r="EQ107" s="59" t="n"/>
      <c r="ER107" s="60">
        <f t="array" ref="ER107">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MATCH(ES107,
{"AMS";"RussOutdoor";"HD Outdoor";"Ingroup";"IQ";"Ledproduction";"LisChannel";"Logic";"Media-PPL";"NovikovTV | НовиковТВ";"SMA";"SOK";"КрокусТВ | CrocusTV | IndoorTV";"Сити";"ТЯК Москва"},
0)),"")</f>
        <v/>
      </c>
      <c r="ES107" s="60" t="n"/>
      <c r="ET107" s="60">
        <f t="array" ref="ET107">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MATCH(ES107,
{"AMS";"RussOutdoor";"HD Outdoor";"Ingroup";"IQ";"Ledproduction";"LisChannel";"Logic";"Media-PPL";"NovikovTV | НовиковТВ";"SMA";"SOK";"КрокусТВ | CrocusTV | IndoorTV";"Сити";"ТЯК Москва"},
0)),"")</f>
        <v/>
      </c>
      <c r="EU107" s="60" t="n"/>
      <c r="EV107" s="60" t="n"/>
      <c r="EX107" s="110">
        <f t="array" ref="EX107">
($AR107/30
+N("ТРАФИК ПЛОЩАДКИ"))*
(IFERROR(
_xlfn.LET(
_xlpm.GPR,
HLOOKUP($L107,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(MATCH($T107,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IF($Q107="цифровой",_xlpm.GPR/$AG107,_xlpm.GPR/60)),
0)
+N("DWELL TIME"))*
(IF($AB107=0,0,IF($AB107=1,0.3,IF($AB107=2,0.5,IF($AB107&gt;2,1))))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_xlfn.IFS($AC107="да",1.2,$AC107="нет",1)*
_xlfn.IFS($AD107="да",1.2,$AD107="нет",1)*
IF(R107="статический",1,1.2)*
$X107*
INDEX(
{1.2;1;1.2;1.2;1;1.2;1.2;1.2;1.2;1.2;1.2;1;1.2;1.2;1.2;1.2;1;1;1.2;1.2;1.2;1;1;1;1;1.2;1.2;1.2;1.2;1;1;1;1;1.2;1.2;1.2;1.2;1.2;1.2;1.2;1.2;1;1;1.2;1;1;1;1;1.5;1;1;1.5;1.5;1.2},
MATCH($Q107,_xlpm.MI,0)))&gt;{0.02;0.04;0.06;0.1;0.2;0.4;0.6;0.8;1;2;4;6})),
{0;1;2;3;4;5;6;7;8;9;10;11;12},
0)))
+N("КОЭФФИЦИЕНТ КОНТАКТА"))))*
(_xlfn.IFS($X107&lt;0.1,$X107/1000,$X107&gt;25,5.2,AND($X107&gt;=0.1,$X107&lt;=25),(($X107*2+0.1)/10)*($X107/10)))*
IFERROR((_xlfn.LET(
_xlpm.MA,
{0;0.8;0.85;0.9;0.95;1},
_xlpm.MAA,
{0;1;2;3;4;5},
INDEX(_xlpm.MA,MATCH(SUMPRODUCT(--((IF(ROUND(_xlpm.MAA,1)&gt;5,5,ROUND($AB107,1)))&gt;{0;1;2;3;4;5})),_xlpm.MAA,0)))
+N("КОЭФФИЦИЕНТ КОЛ-ВО КОНСТРУКЦИЙ")),1)*
$AB107,0))*
(IF($Q107="цифровой",$AG107/15*$AI107,1)
+N("ДЛЯ ЦИФРЫ"))</f>
        <v/>
      </c>
      <c r="EY107" s="110">
        <f>IFERROR(EX107*AY107,0)</f>
        <v/>
      </c>
      <c r="EZ107" s="131">
        <f>IFERROR(DP107/EY107*1000,0)</f>
        <v/>
      </c>
      <c r="FA107" s="112">
        <f>IFERROR(FC107/FB107,0)</f>
        <v/>
      </c>
      <c r="FB107" s="112">
        <f>IFERROR((FC107/(EY107/FF107*#REF!))*0.825,0)</f>
        <v/>
      </c>
      <c r="FC107" s="112">
        <f>IFERROR(((EX107*30/AR107)*100)/30,0)</f>
        <v/>
      </c>
      <c r="FD107" s="112">
        <f>IFERROR(EY107/G107*100%,0)</f>
        <v/>
      </c>
      <c r="FE107" s="112">
        <f>IFERROR(FD107/FC107*100%,0)</f>
        <v/>
      </c>
      <c r="FF107" s="110">
        <f>IFERROR(AR107/30*AY107,0)</f>
        <v/>
      </c>
    </row>
    <row r="108" ht="13" customHeight="1">
      <c r="A108" s="59" t="n"/>
      <c r="B108" s="60" t="n"/>
      <c r="C108" s="60" t="n"/>
      <c r="D108" s="60">
        <f t="array" ref="D108">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MATCH($E108,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08" s="60">
        <f t="array" ref="E108">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MATCH($F108,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08" s="60" t="inlineStr"/>
      <c r="G108" s="60" t="n"/>
      <c r="H108" s="60">
        <f t="array" ref="H108">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MATCH($I108,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08" s="60" t="n"/>
      <c r="J108" s="60" t="n"/>
      <c r="K108" s="60" t="n"/>
      <c r="L108" s="60" t="n"/>
      <c r="M108" s="60" t="n"/>
      <c r="N108" s="60" t="n"/>
      <c r="O108" s="60" t="n"/>
      <c r="P108" s="60">
        <f t="array" ref="P108">
_xlfn.IFS(
ISNUMBER(MATCH($Q108,{"шелфбаннер","разделитель","монетница","чековая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ISNUMBER(MATCH($Q108,{"LED/LCD","видеокулер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ISNUMBER(MATCH($Q108,{"автомобиль","машина","выставочное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ISNUMBER(MATCH($Q108,{"билборд","лифтовая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ISNUMBER(MATCH($Q108,{"навигация","подвесной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ISNUMBER(MATCH($Q108,{"движущаяся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ISNUMBER(MATCH($Q108,{"каталог","журнал"},)),
"Пресса",
$Q108="","")</f>
        <v/>
      </c>
      <c r="Q108" s="60" t="n"/>
      <c r="R108" s="60">
        <f t="array" ref="R108">
IFERROR(
_xlfn.IFS(
OR(ISNUMBER(MATCH($Q108,{"экспозиция","макет","стенд","автостенд","авто стенд","выставочное пространство","выставочные стенды","модульные выставочные стенды","3Д конструкция","3D конструкция"},)),P108="Экспонирование"),
"нестандартный",
ISNUMBER(MATCH($Q108,{"скроллер","призматрон"},)),
"динамический",
$P108="Видео",
"цифровой",
OR($P108="Пресса",$P108="Щит",$P108="POSm",$P108="Подвес",$P108="Брендирование/оклейка"),
"статический"),"")</f>
        <v/>
      </c>
      <c r="S108" s="59" t="n"/>
      <c r="T108" s="60" t="n"/>
      <c r="U108" s="60" t="n"/>
      <c r="V108" s="60">
        <f>
IF(P108="Видео",
"цифровой постер/ролик",
IF(ISNUMBER(MATCH(Q108,{"короб световой","короб световой | лайтбокс","короб световой | кристалайт","лайтбокс","лайт бокс","кристалайт","LB","lightbox"},)),
"бэклит",
IF(P108="Брендирование/оклейка",
"перфарированная пленка/самоклейка",
IF(P108="Экспонирование",
"под запрос",
IF(P108="Подвес",
"баннер/ткань",
"")))))</f>
        <v/>
      </c>
      <c r="W108" s="59" t="n"/>
      <c r="X108" s="59" t="n"/>
      <c r="Y108" s="59" t="n"/>
      <c r="Z108" s="61" t="n"/>
      <c r="AA108" s="61" t="n"/>
      <c r="AB108" s="61">
        <f>IF(BL108&gt;0,Z108,0)</f>
        <v/>
      </c>
      <c r="AC108" s="59" t="n"/>
      <c r="AD108" s="59" t="n"/>
      <c r="AE108" s="59" t="n"/>
      <c r="AF108" s="59" t="n"/>
      <c r="AG108" s="59" t="n"/>
      <c r="AH108" s="59" t="n"/>
      <c r="AI108" s="59" t="n"/>
      <c r="AJ108" s="59" t="n"/>
      <c r="AK108" s="59" t="n"/>
      <c r="AL108" s="62">
        <f>IFERROR(IF(OR(R108="статический",R108="динамический",R108="нестандартный",R108="",R108=""),"-",IF(AND(AH108="-",AI108="-"),"-",AK108*3600/AH108*AI108)),"-")</f>
        <v/>
      </c>
      <c r="AM108" s="62">
        <f>IFERROR(IF(OR(R108="статический",R108="динамический",R108="",R108="", R108="BTL",R108="нестандартный"),"-",AG108*AI108*AL108/60),"-")</f>
        <v/>
      </c>
      <c r="AN108" s="63">
        <f>IFERROR(IF(AH108="","-",AG108*AI108/AH108),"-")</f>
        <v/>
      </c>
      <c r="AO108" s="59">
        <f>IFERROR(IF(OR($R108="статический",$R108="динамический",$R108="",$R108="",$R108="BTL",$R108="нестандартный"),"-",$AL108*$AY108),"-")</f>
        <v/>
      </c>
      <c r="AP108" s="62">
        <f>IFERROR(IF(OR($R108="статический",$R108="динамический",$R108="",$R108="",$R108="BTL",$R108="нестандартный"),"-",$AM108*AY108),"-")</f>
        <v/>
      </c>
      <c r="AQ108" s="64" t="n"/>
      <c r="AR108" s="61" t="n"/>
      <c r="AS108" s="61" t="n"/>
      <c r="AT108" s="61" t="n"/>
      <c r="AU108" s="65" t="n"/>
      <c r="AV108" s="124">
        <f>IFERROR(DR108/AT108*1000,"n/a")</f>
        <v/>
      </c>
      <c r="AW108" s="67" t="n"/>
      <c r="AX108" s="67" t="n"/>
      <c r="AY108" s="43">
        <f>IFERROR(IF(OR($AW108="",$AX108=""),"",_xlfn.DAYS($AX108+1,$AW108)),"")</f>
        <v/>
      </c>
      <c r="AZ108" s="68">
        <f t="array" ref="AZ108">
_xlfn.LET(_xlpm.COEFF,
IF($AW108+$AX108=0,0,IF(MAX(MIN($AX108,EOMONTH(AZ$15,0))-MAX($AW108,AZ$15)+1,)&gt;0,1,0)),
_xlfn.IFS(
$ES108="LisChannel",
_xlpm.COEFF*
INDEX({1;1;1.2;1.2;1;1;1;1;1.2;1.2;1.2;1.2},
MATCH(MONTH(AZ$15),
{1,2,3,4,5,6,7,8,9,10,11,12})),
CONCATENATE($ES108," ",$L108)="RussOutdoor метро",
_xlpm.COEFF*
INDEX({0.8;0.9;1.1;1.1;1;1;1;1;1.1;1.1;1.1;1.1},
MATCH(MONTH(AZ$15),
{1,2,3,4,5,6,7,8,9,10,11,12})),
$ES108&lt;&gt;"LisChannel",
_xlpm.COEFF,
$ES108&lt;&gt;"RussOutdoor",
_xlpm.COEFF))</f>
        <v/>
      </c>
      <c r="BA108" s="68">
        <f t="array" ref="BA108">
_xlfn.LET(_xlpm.COEFF,
IF($AW108+$AX108=0,0,IF(MAX(MIN($AX108,EOMONTH(BA$15,0))-MAX($AW108,BA$15)+1,)&gt;0,1,0)),
_xlfn.IFS(
$ES108="LisChannel",
_xlpm.COEFF*
INDEX({1;1;1.2;1.2;1;1;1;1;1.2;1.2;1.2;1.2},
MATCH(MONTH(BA$15),
{1,2,3,4,5,6,7,8,9,10,11,12})),
CONCATENATE($ES108," ",$L108)="RussOutdoor метро",
_xlpm.COEFF*
INDEX({0.8;0.9;1.1;1.1;1;1;1;1;1.1;1.1;1.1;1.1},
MATCH(MONTH(BA$15),
{1,2,3,4,5,6,7,8,9,10,11,12})),
$ES108&lt;&gt;"LisChannel",
_xlpm.COEFF,
$ES108&lt;&gt;"RussOutdoor",
_xlpm.COEFF))</f>
        <v/>
      </c>
      <c r="BB108" s="68">
        <f t="array" ref="BB108">
_xlfn.LET(_xlpm.COEFF,
IF($AW108+$AX108=0,0,IF(MAX(MIN($AX108,EOMONTH(BB$15,0))-MAX($AW108,BB$15)+1,)&gt;0,1,0)),
_xlfn.IFS(
$ES108="LisChannel",
_xlpm.COEFF*
INDEX({1;1;1.2;1.2;1;1;1;1;1.2;1.2;1.2;1.2},
MATCH(MONTH(BB$15),
{1,2,3,4,5,6,7,8,9,10,11,12})),
CONCATENATE($ES108," ",$L108)="RussOutdoor метро",
_xlpm.COEFF*
INDEX({0.8;0.9;1.1;1.1;1;1;1;1;1.1;1.1;1.1;1.1},
MATCH(MONTH(BB$15),
{1,2,3,4,5,6,7,8,9,10,11,12})),
$ES108&lt;&gt;"LisChannel",
_xlpm.COEFF,
$ES108&lt;&gt;"RussOutdoor",
_xlpm.COEFF))</f>
        <v/>
      </c>
      <c r="BC108" s="68">
        <f t="array" ref="BC108">
_xlfn.LET(_xlpm.COEFF,
IF($AW108+$AX108=0,0,IF(MAX(MIN($AX108,EOMONTH(BC$15,0))-MAX($AW108,BC$15)+1,)&gt;0,1,0)),
_xlfn.IFS(
$ES108="LisChannel",
_xlpm.COEFF*
INDEX({1;1;1.2;1.2;1;1;1;1;1.2;1.2;1.2;1.2},
MATCH(MONTH(BC$15),
{1,2,3,4,5,6,7,8,9,10,11,12})),
CONCATENATE($ES108," ",$L108)="RussOutdoor метро",
_xlpm.COEFF*
INDEX({0.8;0.9;1.1;1.1;1;1;1;1;1.1;1.1;1.1;1.1},
MATCH(MONTH(BC$15),
{1,2,3,4,5,6,7,8,9,10,11,12})),
$ES108&lt;&gt;"LisChannel",
_xlpm.COEFF,
$ES108&lt;&gt;"RussOutdoor",
_xlpm.COEFF))</f>
        <v/>
      </c>
      <c r="BD108" s="68">
        <f t="array" ref="BD108">
_xlfn.LET(_xlpm.COEFF,
IF($AW108+$AX108=0,0,IF(MAX(MIN($AX108,EOMONTH(BD$15,0))-MAX($AW108,BD$15)+1,)&gt;0,1,0)),
_xlfn.IFS(
$ES108="LisChannel",
_xlpm.COEFF*
INDEX({1;1;1.2;1.2;1;1;1;1;1.2;1.2;1.2;1.2},
MATCH(MONTH(BD$15),
{1,2,3,4,5,6,7,8,9,10,11,12})),
CONCATENATE($ES108," ",$L108)="RussOutdoor метро",
_xlpm.COEFF*
INDEX({0.8;0.9;1.1;1.1;1;1;1;1;1.1;1.1;1.1;1.1},
MATCH(MONTH(BD$15),
{1,2,3,4,5,6,7,8,9,10,11,12})),
$ES108&lt;&gt;"LisChannel",
_xlpm.COEFF,
$ES108&lt;&gt;"RussOutdoor",
_xlpm.COEFF))</f>
        <v/>
      </c>
      <c r="BE108" s="68">
        <f t="array" ref="BE108">
_xlfn.LET(_xlpm.COEFF,
IF($AW108+$AX108=0,0,IF(MAX(MIN($AX108,EOMONTH(BE$15,0))-MAX($AW108,BE$15)+1,)&gt;0,1,0)),
_xlfn.IFS(
$ES108="LisChannel",
_xlpm.COEFF*
INDEX({1;1;1.2;1.2;1;1;1;1;1.2;1.2;1.2;1.2},
MATCH(MONTH(BE$15),
{1,2,3,4,5,6,7,8,9,10,11,12})),
CONCATENATE($ES108," ",$L108)="RussOutdoor метро",
_xlpm.COEFF*
INDEX({0.8;0.9;1.1;1.1;1;1;1;1;1.1;1.1;1.1;1.1},
MATCH(MONTH(BE$15),
{1,2,3,4,5,6,7,8,9,10,11,12})),
$ES108&lt;&gt;"LisChannel",
_xlpm.COEFF,
$ES108&lt;&gt;"RussOutdoor",
_xlpm.COEFF))</f>
        <v/>
      </c>
      <c r="BF108" s="68">
        <f t="array" ref="BF108">
_xlfn.LET(_xlpm.COEFF,
IF($AW108+$AX108=0,0,IF(MAX(MIN($AX108,EOMONTH(BF$15,0))-MAX($AW108,BF$15)+1,)&gt;0,1,0)),
_xlfn.IFS(
$ES108="LisChannel",
_xlpm.COEFF*
INDEX({1;1;1.2;1.2;1;1;1;1;1.2;1.2;1.2;1.2},
MATCH(MONTH(BF$15),
{1,2,3,4,5,6,7,8,9,10,11,12})),
CONCATENATE($ES108," ",$L108)="RussOutdoor метро",
_xlpm.COEFF*
INDEX({0.8;0.9;1.1;1.1;1;1;1;1;1.1;1.1;1.1;1.1},
MATCH(MONTH(BF$15),
{1,2,3,4,5,6,7,8,9,10,11,12})),
$ES108&lt;&gt;"LisChannel",
_xlpm.COEFF,
$ES108&lt;&gt;"RussOutdoor",
_xlpm.COEFF))</f>
        <v/>
      </c>
      <c r="BG108" s="68">
        <f t="array" ref="BG108">
_xlfn.LET(_xlpm.COEFF,
IF($AW108+$AX108=0,0,IF(MAX(MIN($AX108,EOMONTH(BG$15,0))-MAX($AW108,BG$15)+1,)&gt;0,1,0)),
_xlfn.IFS(
$ES108="LisChannel",
_xlpm.COEFF*
INDEX({1;1;1.2;1.2;1;1;1;1;1.2;1.2;1.2;1.2},
MATCH(MONTH(BG$15),
{1,2,3,4,5,6,7,8,9,10,11,12})),
CONCATENATE($ES108," ",$L108)="RussOutdoor метро",
_xlpm.COEFF*
INDEX({0.8;0.9;1.1;1.1;1;1;1;1;1.1;1.1;1.1;1.1},
MATCH(MONTH(BG$15),
{1,2,3,4,5,6,7,8,9,10,11,12})),
$ES108&lt;&gt;"LisChannel",
_xlpm.COEFF,
$ES108&lt;&gt;"RussOutdoor",
_xlpm.COEFF))</f>
        <v/>
      </c>
      <c r="BH108" s="68">
        <f t="array" ref="BH108">
_xlfn.LET(_xlpm.COEFF,
IF($AW108+$AX108=0,0,IF(MAX(MIN($AX108,EOMONTH(BH$15,0))-MAX($AW108,BH$15)+1,)&gt;0,1,0)),
_xlfn.IFS(
$ES108="LisChannel",
_xlpm.COEFF*
INDEX({1;1;1.2;1.2;1;1;1;1;1.2;1.2;1.2;1.2},
MATCH(MONTH(BH$15),
{1,2,3,4,5,6,7,8,9,10,11,12})),
CONCATENATE($ES108," ",$L108)="RussOutdoor метро",
_xlpm.COEFF*
INDEX({0.8;0.9;1.1;1.1;1;1;1;1;1.1;1.1;1.1;1.1},
MATCH(MONTH(BH$15),
{1,2,3,4,5,6,7,8,9,10,11,12})),
$ES108&lt;&gt;"LisChannel",
_xlpm.COEFF,
$ES108&lt;&gt;"RussOutdoor",
_xlpm.COEFF))</f>
        <v/>
      </c>
      <c r="BI108" s="68">
        <f t="array" ref="BI108">
_xlfn.LET(_xlpm.COEFF,
IF($AW108+$AX108=0,0,IF(MAX(MIN($AX108,EOMONTH(BI$15,0))-MAX($AW108,BI$15)+1,)&gt;0,1,0)),
_xlfn.IFS(
$ES108="LisChannel",
_xlpm.COEFF*
INDEX({1;1;1.2;1.2;1;1;1;1;1.2;1.2;1.2;1.2},
MATCH(MONTH(BI$15),
{1,2,3,4,5,6,7,8,9,10,11,12})),
CONCATENATE($ES108," ",$L108)="RussOutdoor метро",
_xlpm.COEFF*
INDEX({0.8;0.9;1.1;1.1;1;1;1;1;1.1;1.1;1.1;1.1},
MATCH(MONTH(BI$15),
{1,2,3,4,5,6,7,8,9,10,11,12})),
$ES108&lt;&gt;"LisChannel",
_xlpm.COEFF,
$ES108&lt;&gt;"RussOutdoor",
_xlpm.COEFF))</f>
        <v/>
      </c>
      <c r="BJ108" s="68">
        <f t="array" ref="BJ108">
_xlfn.LET(_xlpm.COEFF,
IF($AW108+$AX108=0,0,IF(MAX(MIN($AX108,EOMONTH(BJ$15,0))-MAX($AW108,BJ$15)+1,)&gt;0,1,0)),
_xlfn.IFS(
$ES108="LisChannel",
_xlpm.COEFF*
INDEX({1;1;1.2;1.2;1;1;1;1;1.2;1.2;1.2;1.2},
MATCH(MONTH(BJ$15),
{1,2,3,4,5,6,7,8,9,10,11,12})),
CONCATENATE($ES108," ",$L108)="RussOutdoor метро",
_xlpm.COEFF*
INDEX({0.8;0.9;1.1;1.1;1;1;1;1;1.1;1.1;1.1;1.1},
MATCH(MONTH(BJ$15),
{1,2,3,4,5,6,7,8,9,10,11,12})),
$ES108&lt;&gt;"LisChannel",
_xlpm.COEFF,
$ES108&lt;&gt;"RussOutdoor",
_xlpm.COEFF))</f>
        <v/>
      </c>
      <c r="BK108" s="68">
        <f t="array" ref="BK108">
_xlfn.LET(_xlpm.COEFF,
IF($AW108+$AX108=0,0,IF(MAX(MIN($AX108,EOMONTH(BK$15,0))-MAX($AW108,BK$15)+1,)&gt;0,1,0)),
_xlfn.IFS(
$ES108="LisChannel",
_xlpm.COEFF*
INDEX({1;1;1.2;1.2;1;1;1;1;1.2;1.2;1.2;1.2},
MATCH(MONTH(BK$15),
{1,2,3,4,5,6,7,8,9,10,11,12})),
CONCATENATE($ES108," ",$L108)="RussOutdoor метро",
_xlpm.COEFF*
INDEX({0.8;0.9;1.1;1.1;1;1;1;1;1.1;1.1;1.1;1.1},
MATCH(MONTH(BK$15),
{1,2,3,4,5,6,7,8,9,10,11,12})),
$ES108&lt;&gt;"LisChannel",
_xlpm.COEFF,
$ES108&lt;&gt;"RussOutdoor",
_xlpm.COEFF))</f>
        <v/>
      </c>
      <c r="BL108" s="62">
        <f>COUNTIFS($AZ108:$BK108,"&gt;0")</f>
        <v/>
      </c>
      <c r="BM108" s="65" t="n"/>
      <c r="BN108" s="125">
        <f>$DJ108</f>
        <v/>
      </c>
      <c r="BO108" s="63">
        <f>$DQ108</f>
        <v/>
      </c>
      <c r="BP108" s="125">
        <f>
IFERROR(
IF($BL108=0,0,
$BN108*(1-$BO108)),
0)</f>
        <v/>
      </c>
      <c r="BQ108" s="125">
        <f t="array" ref="BQ108">
IFERROR(
_xlfn.IFS(
$DH108="день_1",
$BP108*$BL108/($AX108-$AW108+1)*AZ108*(DAY(EOMONTH(AZ$15,0))),
$DH108="день_2",
$BP108/30*MAX(MIN($AX108,EOMONTH(AZ$15,0))-MAX($AW108,AZ$15)+1,),
$DH108="раб.день",
$BP108/30*(IFERROR(
_xlfn.LET(_xlpm.VD,
CHOOSE(
{1;2;3;4;5;6;7;8;9;10;11;12;13;14;15;16;17;18},
45658,45659,45660,45661,45662,45663,45664,45665,45711,45724,45778,45779,45785,45786,45820,45821,45965,46022),
_xlfn.LET(_xlpm.DD,
MAX(MIN($AX108,EOMONTH(AZ$15,0))-MAX($AW108,AZ$15),),
_xlfn.IFS(
AND(MONTH($AW108)=MONTH(AZ$15),MONTH($AX108)&lt;&gt;MONTH(AZ$15)),
NETWORKDAYS.INTL($AW108,$AW108+_xlpm.DD,1,_xlpm.VD),
AND(MONTH($AW108)&lt;&gt;MONTH(AZ$15),MONTH($AX108)=MONTH(AZ$15)),
NETWORKDAYS.INTL(($AX108)-_xlpm.DD,$AX108,1,_xlpm.VD),
AND(MONTH($AW108)&lt;MONTH(AZ$15),MONTH($AX108)&gt;MONTH(AZ$15)),
NETWORKDAYS.INTL((EOMONTH(AZ$15-1,1))-_xlpm.DD,EOMONTH(AZ$15-1,1),1,_xlpm.VD),
AND(MONTH($AW108)=MONTH(AZ$15),MONTH($AX108)=MONTH(AZ$15)),
NETWORKDAYS.INTL($AW108,$AX108,1,_xlpm.VD)))),0)),
$DH108="месяц",
$BP108*AZ108,
$DH108="неделя",
$BP108*AZ108/7*(ROUNDUP((DAY(EOMONTH(AZ$15,0)))/4,0))),
0)</f>
        <v/>
      </c>
      <c r="BR108" s="125">
        <f t="array" ref="BR108">
IFERROR(
_xlfn.IFS(
$DH108="день_1",
$BP108*$BL108/($AX108-$AW108+1)*BA108*(DAY(EOMONTH(BA$15,0))),
$DH108="день_2",
$BP108/30*MAX(MIN($AX108,EOMONTH(BA$15,0))-MAX($AW108,BA$15)+1,),
$DH108="раб.день",
$BP108/30*(IFERROR(
_xlfn.LET(_xlpm.VD,
CHOOSE(
{1;2;3;4;5;6;7;8;9;10;11;12;13;14;15;16;17;18},
45658,45659,45660,45661,45662,45663,45664,45665,45711,45724,45778,45779,45785,45786,45820,45821,45965,46022),
_xlfn.LET(_xlpm.DD,
MAX(MIN($AX108,EOMONTH(BA$15,0))-MAX($AW108,BA$15),),
_xlfn.IFS(
AND(MONTH($AW108)=MONTH(BA$15),MONTH($AX108)&lt;&gt;MONTH(BA$15)),
NETWORKDAYS.INTL($AW108,$AW108+_xlpm.DD,1,_xlpm.VD),
AND(MONTH($AW108)&lt;&gt;MONTH(BA$15),MONTH($AX108)=MONTH(BA$15)),
NETWORKDAYS.INTL(($AX108)-_xlpm.DD,$AX108,1,_xlpm.VD),
AND(MONTH($AW108)&lt;MONTH(BA$15),MONTH($AX108)&gt;MONTH(BA$15)),
NETWORKDAYS.INTL((EOMONTH(BA$15-1,1))-_xlpm.DD,EOMONTH(BA$15-1,1),1,_xlpm.VD),
AND(MONTH($AW108)=MONTH(BA$15),MONTH($AX108)=MONTH(BA$15)),
NETWORKDAYS.INTL($AW108,$AX108,1,_xlpm.VD)))),0)),
$DH108="месяц",
$BP108*BA108,
$DH108="неделя",
$BP108*BA108/7*(ROUNDUP((DAY(EOMONTH(BA$15,0)))/4,0))),
0)</f>
        <v/>
      </c>
      <c r="BS108" s="125">
        <f t="array" ref="BS108">
IFERROR(
_xlfn.IFS(
$DH108="день_1",
$BP108*$BL108/($AX108-$AW108+1)*BB108*(DAY(EOMONTH(BB$15,0))),
$DH108="день_2",
$BP108/30*MAX(MIN($AX108,EOMONTH(BB$15,0))-MAX($AW108,BB$15)+1,),
$DH108="раб.день",
$BP108/30*(IFERROR(
_xlfn.LET(_xlpm.VD,
CHOOSE(
{1;2;3;4;5;6;7;8;9;10;11;12;13;14;15;16;17;18},
45658,45659,45660,45661,45662,45663,45664,45665,45711,45724,45778,45779,45785,45786,45820,45821,45965,46022),
_xlfn.LET(_xlpm.DD,
MAX(MIN($AX108,EOMONTH(BB$15,0))-MAX($AW108,BB$15),),
_xlfn.IFS(
AND(MONTH($AW108)=MONTH(BB$15),MONTH($AX108)&lt;&gt;MONTH(BB$15)),
NETWORKDAYS.INTL($AW108,$AW108+_xlpm.DD,1,_xlpm.VD),
AND(MONTH($AW108)&lt;&gt;MONTH(BB$15),MONTH($AX108)=MONTH(BB$15)),
NETWORKDAYS.INTL(($AX108)-_xlpm.DD,$AX108,1,_xlpm.VD),
AND(MONTH($AW108)&lt;MONTH(BB$15),MONTH($AX108)&gt;MONTH(BB$15)),
NETWORKDAYS.INTL((EOMONTH(BB$15-1,1))-_xlpm.DD,EOMONTH(BB$15-1,1),1,_xlpm.VD),
AND(MONTH($AW108)=MONTH(BB$15),MONTH($AX108)=MONTH(BB$15)),
NETWORKDAYS.INTL($AW108,$AX108,1,_xlpm.VD)))),0)),
$DH108="месяц",
$BP108*BB108,
$DH108="неделя",
$BP108*BB108/7*(ROUNDUP((DAY(EOMONTH(BB$15,0)))/4,0))),
0)</f>
        <v/>
      </c>
      <c r="BT108" s="125">
        <f t="array" ref="BT108">
IFERROR(
_xlfn.IFS(
$DH108="день_1",
$BP108*$BL108/($AX108-$AW108+1)*BC108*(DAY(EOMONTH(BC$15,0))),
$DH108="день_2",
$BP108/30*MAX(MIN($AX108,EOMONTH(BC$15,0))-MAX($AW108,BC$15)+1,),
$DH108="раб.день",
$BP108/30*(IFERROR(
_xlfn.LET(_xlpm.VD,
CHOOSE(
{1;2;3;4;5;6;7;8;9;10;11;12;13;14;15;16;17;18},
45658,45659,45660,45661,45662,45663,45664,45665,45711,45724,45778,45779,45785,45786,45820,45821,45965,46022),
_xlfn.LET(_xlpm.DD,
MAX(MIN($AX108,EOMONTH(BC$15,0))-MAX($AW108,BC$15),),
_xlfn.IFS(
AND(MONTH($AW108)=MONTH(BC$15),MONTH($AX108)&lt;&gt;MONTH(BC$15)),
NETWORKDAYS.INTL($AW108,$AW108+_xlpm.DD,1,_xlpm.VD),
AND(MONTH($AW108)&lt;&gt;MONTH(BC$15),MONTH($AX108)=MONTH(BC$15)),
NETWORKDAYS.INTL(($AX108)-_xlpm.DD,$AX108,1,_xlpm.VD),
AND(MONTH($AW108)&lt;MONTH(BC$15),MONTH($AX108)&gt;MONTH(BC$15)),
NETWORKDAYS.INTL((EOMONTH(BC$15-1,1))-_xlpm.DD,EOMONTH(BC$15-1,1),1,_xlpm.VD),
AND(MONTH($AW108)=MONTH(BC$15),MONTH($AX108)=MONTH(BC$15)),
NETWORKDAYS.INTL($AW108,$AX108,1,_xlpm.VD)))),0)),
$DH108="месяц",
$BP108*BC108,
$DH108="неделя",
$BP108*BC108/7*(ROUNDUP((DAY(EOMONTH(BC$15,0)))/4,0))),
0)</f>
        <v/>
      </c>
      <c r="BU108" s="125">
        <f t="array" ref="BU108">
IFERROR(
_xlfn.IFS(
$DH108="день_1",
$BP108*$BL108/($AX108-$AW108+1)*BD108*(DAY(EOMONTH(BD$15,0))),
$DH108="день_2",
$BP108/30*MAX(MIN($AX108,EOMONTH(BD$15,0))-MAX($AW108,BD$15)+1,),
$DH108="раб.день",
$BP108/30*(IFERROR(
_xlfn.LET(_xlpm.VD,
CHOOSE(
{1;2;3;4;5;6;7;8;9;10;11;12;13;14;15;16;17;18},
45658,45659,45660,45661,45662,45663,45664,45665,45711,45724,45778,45779,45785,45786,45820,45821,45965,46022),
_xlfn.LET(_xlpm.DD,
MAX(MIN($AX108,EOMONTH(BD$15,0))-MAX($AW108,BD$15),),
_xlfn.IFS(
AND(MONTH($AW108)=MONTH(BD$15),MONTH($AX108)&lt;&gt;MONTH(BD$15)),
NETWORKDAYS.INTL($AW108,$AW108+_xlpm.DD,1,_xlpm.VD),
AND(MONTH($AW108)&lt;&gt;MONTH(BD$15),MONTH($AX108)=MONTH(BD$15)),
NETWORKDAYS.INTL(($AX108)-_xlpm.DD,$AX108,1,_xlpm.VD),
AND(MONTH($AW108)&lt;MONTH(BD$15),MONTH($AX108)&gt;MONTH(BD$15)),
NETWORKDAYS.INTL((EOMONTH(BD$15-1,1))-_xlpm.DD,EOMONTH(BD$15-1,1),1,_xlpm.VD),
AND(MONTH($AW108)=MONTH(BD$15),MONTH($AX108)=MONTH(BD$15)),
NETWORKDAYS.INTL($AW108,$AX108,1,_xlpm.VD)))),0)),
$DH108="месяц",
$BP108*BD108,
$DH108="неделя",
$BP108*BD108/7*(ROUNDUP((DAY(EOMONTH(BD$15,0)))/4,0))),
0)</f>
        <v/>
      </c>
      <c r="BV108" s="125">
        <f t="array" ref="BV108">
IFERROR(
_xlfn.IFS(
$DH108="день_1",
$BP108*$BL108/($AX108-$AW108+1)*BE108*(DAY(EOMONTH(BE$15,0))),
$DH108="день_2",
$BP108/30*MAX(MIN($AX108,EOMONTH(BE$15,0))-MAX($AW108,BE$15)+1,),
$DH108="раб.день",
$BP108/30*(IFERROR(
_xlfn.LET(_xlpm.VD,
CHOOSE(
{1;2;3;4;5;6;7;8;9;10;11;12;13;14;15;16;17;18},
45658,45659,45660,45661,45662,45663,45664,45665,45711,45724,45778,45779,45785,45786,45820,45821,45965,46022),
_xlfn.LET(_xlpm.DD,
MAX(MIN($AX108,EOMONTH(BE$15,0))-MAX($AW108,BE$15),),
_xlfn.IFS(
AND(MONTH($AW108)=MONTH(BE$15),MONTH($AX108)&lt;&gt;MONTH(BE$15)),
NETWORKDAYS.INTL($AW108,$AW108+_xlpm.DD,1,_xlpm.VD),
AND(MONTH($AW108)&lt;&gt;MONTH(BE$15),MONTH($AX108)=MONTH(BE$15)),
NETWORKDAYS.INTL(($AX108)-_xlpm.DD,$AX108,1,_xlpm.VD),
AND(MONTH($AW108)&lt;MONTH(BE$15),MONTH($AX108)&gt;MONTH(BE$15)),
NETWORKDAYS.INTL((EOMONTH(BE$15-1,1))-_xlpm.DD,EOMONTH(BE$15-1,1),1,_xlpm.VD),
AND(MONTH($AW108)=MONTH(BE$15),MONTH($AX108)=MONTH(BE$15)),
NETWORKDAYS.INTL($AW108,$AX108,1,_xlpm.VD)))),0)),
$DH108="месяц",
$BP108*BE108,
$DH108="неделя",
$BP108*BE108/7*(ROUNDUP((DAY(EOMONTH(BE$15,0)))/4,0))),
0)</f>
        <v/>
      </c>
      <c r="BW108" s="125">
        <f t="array" ref="BW108">
IFERROR(
_xlfn.IFS(
$DH108="день_1",
$BP108*$BL108/($AX108-$AW108+1)*BF108*(DAY(EOMONTH(BF$15,0))),
$DH108="день_2",
$BP108/30*MAX(MIN($AX108,EOMONTH(BF$15,0))-MAX($AW108,BF$15)+1,),
$DH108="раб.день",
$BP108/30*(IFERROR(
_xlfn.LET(_xlpm.VD,
CHOOSE(
{1;2;3;4;5;6;7;8;9;10;11;12;13;14;15;16;17;18},
45658,45659,45660,45661,45662,45663,45664,45665,45711,45724,45778,45779,45785,45786,45820,45821,45965,46022),
_xlfn.LET(_xlpm.DD,
MAX(MIN($AX108,EOMONTH(BF$15,0))-MAX($AW108,BF$15),),
_xlfn.IFS(
AND(MONTH($AW108)=MONTH(BF$15),MONTH($AX108)&lt;&gt;MONTH(BF$15)),
NETWORKDAYS.INTL($AW108,$AW108+_xlpm.DD,1,_xlpm.VD),
AND(MONTH($AW108)&lt;&gt;MONTH(BF$15),MONTH($AX108)=MONTH(BF$15)),
NETWORKDAYS.INTL(($AX108)-_xlpm.DD,$AX108,1,_xlpm.VD),
AND(MONTH($AW108)&lt;MONTH(BF$15),MONTH($AX108)&gt;MONTH(BF$15)),
NETWORKDAYS.INTL((EOMONTH(BF$15-1,1))-_xlpm.DD,EOMONTH(BF$15-1,1),1,_xlpm.VD),
AND(MONTH($AW108)=MONTH(BF$15),MONTH($AX108)=MONTH(BF$15)),
NETWORKDAYS.INTL($AW108,$AX108,1,_xlpm.VD)))),0)),
$DH108="месяц",
$BP108*BF108,
$DH108="неделя",
$BP108*BF108/7*(ROUNDUP((DAY(EOMONTH(BF$15,0)))/4,0))),
0)</f>
        <v/>
      </c>
      <c r="BX108" s="125">
        <f t="array" ref="BX108">
IFERROR(
_xlfn.IFS(
$DH108="день_1",
$BP108*$BL108/($AX108-$AW108+1)*BG108*(DAY(EOMONTH(BG$15,0))),
$DH108="день_2",
$BP108/30*MAX(MIN($AX108,EOMONTH(BG$15,0))-MAX($AW108,BG$15)+1,),
$DH108="раб.день",
$BP108/30*(IFERROR(
_xlfn.LET(_xlpm.VD,
CHOOSE(
{1;2;3;4;5;6;7;8;9;10;11;12;13;14;15;16;17;18},
45658,45659,45660,45661,45662,45663,45664,45665,45711,45724,45778,45779,45785,45786,45820,45821,45965,46022),
_xlfn.LET(_xlpm.DD,
MAX(MIN($AX108,EOMONTH(BG$15,0))-MAX($AW108,BG$15),),
_xlfn.IFS(
AND(MONTH($AW108)=MONTH(BG$15),MONTH($AX108)&lt;&gt;MONTH(BG$15)),
NETWORKDAYS.INTL($AW108,$AW108+_xlpm.DD,1,_xlpm.VD),
AND(MONTH($AW108)&lt;&gt;MONTH(BG$15),MONTH($AX108)=MONTH(BG$15)),
NETWORKDAYS.INTL(($AX108)-_xlpm.DD,$AX108,1,_xlpm.VD),
AND(MONTH($AW108)&lt;MONTH(BG$15),MONTH($AX108)&gt;MONTH(BG$15)),
NETWORKDAYS.INTL((EOMONTH(BG$15-1,1))-_xlpm.DD,EOMONTH(BG$15-1,1),1,_xlpm.VD),
AND(MONTH($AW108)=MONTH(BG$15),MONTH($AX108)=MONTH(BG$15)),
NETWORKDAYS.INTL($AW108,$AX108,1,_xlpm.VD)))),0)),
$DH108="месяц",
$BP108*BG108,
$DH108="неделя",
$BP108*BG108/7*(ROUNDUP((DAY(EOMONTH(BG$15,0)))/4,0))),
0)</f>
        <v/>
      </c>
      <c r="BY108" s="125">
        <f t="array" ref="BY108">
IFERROR(
_xlfn.IFS(
$DH108="день_1",
$BP108*$BL108/($AX108-$AW108+1)*BH108*(DAY(EOMONTH(BH$15,0))),
$DH108="день_2",
$BP108/30*MAX(MIN($AX108,EOMONTH(BH$15,0))-MAX($AW108,BH$15)+1,),
$DH108="раб.день",
$BP108/30*(IFERROR(
_xlfn.LET(_xlpm.VD,
CHOOSE(
{1;2;3;4;5;6;7;8;9;10;11;12;13;14;15;16;17;18},
45658,45659,45660,45661,45662,45663,45664,45665,45711,45724,45778,45779,45785,45786,45820,45821,45965,46022),
_xlfn.LET(_xlpm.DD,
MAX(MIN($AX108,EOMONTH(BH$15,0))-MAX($AW108,BH$15),),
_xlfn.IFS(
AND(MONTH($AW108)=MONTH(BH$15),MONTH($AX108)&lt;&gt;MONTH(BH$15)),
NETWORKDAYS.INTL($AW108,$AW108+_xlpm.DD,1,_xlpm.VD),
AND(MONTH($AW108)&lt;&gt;MONTH(BH$15),MONTH($AX108)=MONTH(BH$15)),
NETWORKDAYS.INTL(($AX108)-_xlpm.DD,$AX108,1,_xlpm.VD),
AND(MONTH($AW108)&lt;MONTH(BH$15),MONTH($AX108)&gt;MONTH(BH$15)),
NETWORKDAYS.INTL((EOMONTH(BH$15-1,1))-_xlpm.DD,EOMONTH(BH$15-1,1),1,_xlpm.VD),
AND(MONTH($AW108)=MONTH(BH$15),MONTH($AX108)=MONTH(BH$15)),
NETWORKDAYS.INTL($AW108,$AX108,1,_xlpm.VD)))),0)),
$DH108="месяц",
$BP108*BH108,
$DH108="неделя",
$BP108*BH108/7*(ROUNDUP((DAY(EOMONTH(BH$15,0)))/4,0))),
0)</f>
        <v/>
      </c>
      <c r="BZ108" s="125">
        <f t="array" ref="BZ108">
IFERROR(
_xlfn.IFS(
$DH108="день_1",
$BP108*$BL108/($AX108-$AW108+1)*BI108*(DAY(EOMONTH(BI$15,0))),
$DH108="день_2",
$BP108/30*MAX(MIN($AX108,EOMONTH(BI$15,0))-MAX($AW108,BI$15)+1,),
$DH108="раб.день",
$BP108/30*(IFERROR(
_xlfn.LET(_xlpm.VD,
CHOOSE(
{1;2;3;4;5;6;7;8;9;10;11;12;13;14;15;16;17;18},
45658,45659,45660,45661,45662,45663,45664,45665,45711,45724,45778,45779,45785,45786,45820,45821,45965,46022),
_xlfn.LET(_xlpm.DD,
MAX(MIN($AX108,EOMONTH(BI$15,0))-MAX($AW108,BI$15),),
_xlfn.IFS(
AND(MONTH($AW108)=MONTH(BI$15),MONTH($AX108)&lt;&gt;MONTH(BI$15)),
NETWORKDAYS.INTL($AW108,$AW108+_xlpm.DD,1,_xlpm.VD),
AND(MONTH($AW108)&lt;&gt;MONTH(BI$15),MONTH($AX108)=MONTH(BI$15)),
NETWORKDAYS.INTL(($AX108)-_xlpm.DD,$AX108,1,_xlpm.VD),
AND(MONTH($AW108)&lt;MONTH(BI$15),MONTH($AX108)&gt;MONTH(BI$15)),
NETWORKDAYS.INTL((EOMONTH(BI$15-1,1))-_xlpm.DD,EOMONTH(BI$15-1,1),1,_xlpm.VD),
AND(MONTH($AW108)=MONTH(BI$15),MONTH($AX108)=MONTH(BI$15)),
NETWORKDAYS.INTL($AW108,$AX108,1,_xlpm.VD)))),0)),
$DH108="месяц",
$BP108*BI108,
$DH108="неделя",
$BP108*BI108/7*(ROUNDUP((DAY(EOMONTH(BI$15,0)))/4,0))),
0)</f>
        <v/>
      </c>
      <c r="CA108" s="125">
        <f t="array" ref="CA108">
IFERROR(
_xlfn.IFS(
$DH108="день_1",
$BP108*$BL108/($AX108-$AW108+1)*BJ108*(DAY(EOMONTH(BJ$15,0))),
$DH108="день_2",
$BP108/30*MAX(MIN($AX108,EOMONTH(BJ$15,0))-MAX($AW108,BJ$15)+1,),
$DH108="раб.день",
$BP108/30*(IFERROR(
_xlfn.LET(_xlpm.VD,
CHOOSE(
{1;2;3;4;5;6;7;8;9;10;11;12;13;14;15;16;17;18},
45658,45659,45660,45661,45662,45663,45664,45665,45711,45724,45778,45779,45785,45786,45820,45821,45965,46022),
_xlfn.LET(_xlpm.DD,
MAX(MIN($AX108,EOMONTH(BJ$15,0))-MAX($AW108,BJ$15),),
_xlfn.IFS(
AND(MONTH($AW108)=MONTH(BJ$15),MONTH($AX108)&lt;&gt;MONTH(BJ$15)),
NETWORKDAYS.INTL($AW108,$AW108+_xlpm.DD,1,_xlpm.VD),
AND(MONTH($AW108)&lt;&gt;MONTH(BJ$15),MONTH($AX108)=MONTH(BJ$15)),
NETWORKDAYS.INTL(($AX108)-_xlpm.DD,$AX108,1,_xlpm.VD),
AND(MONTH($AW108)&lt;MONTH(BJ$15),MONTH($AX108)&gt;MONTH(BJ$15)),
NETWORKDAYS.INTL((EOMONTH(BJ$15-1,1))-_xlpm.DD,EOMONTH(BJ$15-1,1),1,_xlpm.VD),
AND(MONTH($AW108)=MONTH(BJ$15),MONTH($AX108)=MONTH(BJ$15)),
NETWORKDAYS.INTL($AW108,$AX108,1,_xlpm.VD)))),0)),
$DH108="месяц",
$BP108*BJ108,
$DH108="неделя",
$BP108*BJ108/7*(ROUNDUP((DAY(EOMONTH(BJ$15,0)))/4,0))),
0)</f>
        <v/>
      </c>
      <c r="CB108" s="125">
        <f t="array" ref="CB108">
IFERROR(
_xlfn.IFS(
$DH108="день_1",
$BP108*$BL108/($AX108-$AW108+1)*BK108*(DAY(EOMONTH(BK$15,0))),
$DH108="день_2",
$BP108/30*MAX(MIN($AX108,EOMONTH(BK$15,0))-MAX($AW108,BK$15)+1,),
$DH108="раб.день",
$BP108/30*(IFERROR(
_xlfn.LET(_xlpm.VD,
CHOOSE(
{1;2;3;4;5;6;7;8;9;10;11;12;13;14;15;16;17;18},
45658,45659,45660,45661,45662,45663,45664,45665,45711,45724,45778,45779,45785,45786,45820,45821,45965,46022),
_xlfn.LET(_xlpm.DD,
MAX(MIN($AX108,EOMONTH(BK$15,0))-MAX($AW108,BK$15),),
_xlfn.IFS(
AND(MONTH($AW108)=MONTH(BK$15),MONTH($AX108)&lt;&gt;MONTH(BK$15)),
NETWORKDAYS.INTL($AW108,$AW108+_xlpm.DD,1,_xlpm.VD),
AND(MONTH($AW108)&lt;&gt;MONTH(BK$15),MONTH($AX108)=MONTH(BK$15)),
NETWORKDAYS.INTL(($AX108)-_xlpm.DD,$AX108,1,_xlpm.VD),
AND(MONTH($AW108)&lt;MONTH(BK$15),MONTH($AX108)&gt;MONTH(BK$15)),
NETWORKDAYS.INTL((EOMONTH(BK$15-1,1))-_xlpm.DD,EOMONTH(BK$15-1,1),1,_xlpm.VD),
AND(MONTH($AW108)=MONTH(BK$15),MONTH($AX108)=MONTH(BK$15)),
NETWORKDAYS.INTL($AW108,$AX108,1,_xlpm.VD)))),0)),
$DH108="месяц",
$BP108*BK108,
$DH108="неделя",
$BP108*BK108/7*(ROUNDUP((DAY(EOMONTH(BK$15,0)))/4,0))),
0)</f>
        <v/>
      </c>
      <c r="CC108" s="125">
        <f>SUM($BQ108:$CB108)</f>
        <v/>
      </c>
      <c r="CD108" s="126">
        <f>SUM($EH108:$EH108)</f>
        <v/>
      </c>
      <c r="CE108" s="126">
        <f>$CD108*$AB108</f>
        <v/>
      </c>
      <c r="CF108" s="126">
        <f>SUM($EK108:$EK108)</f>
        <v/>
      </c>
      <c r="CG108" s="126">
        <f>$CF108*$AB108</f>
        <v/>
      </c>
      <c r="CH108" s="126">
        <f>SUM($CC108,$CE108,$CG108)</f>
        <v/>
      </c>
      <c r="CI108" s="126">
        <f>$CH108*(1+$CM108)</f>
        <v/>
      </c>
      <c r="CJ108" s="127" t="n">
        <v>0</v>
      </c>
      <c r="CK108" s="126">
        <f>SUM($CH108:$CH108)*(1+$CJ108)</f>
        <v/>
      </c>
      <c r="CL108" s="126">
        <f>SUM($CH108:$CH108)*(1+$CM108)</f>
        <v/>
      </c>
      <c r="CM108" s="59" t="inlineStr">
        <is>
          <t>20%</t>
        </is>
      </c>
      <c r="CN108" s="59" t="n"/>
      <c r="CO108" s="72" t="n"/>
      <c r="CP108" s="59" t="n"/>
      <c r="CQ108" s="73" t="n"/>
      <c r="CR108" s="73" t="n"/>
      <c r="CS108" s="73" t="n"/>
      <c r="CT108" s="72" t="n"/>
      <c r="CU108" s="79" t="inlineStr">
        <is>
          <t> </t>
        </is>
      </c>
      <c r="CV108" s="60" t="n"/>
      <c r="CW108" s="60" t="n"/>
      <c r="CX108" s="60" t="n"/>
      <c r="CY108" s="127">
        <f>IFERROR(($CC108-$EE108)/($EE108/(1-$DQ108)),0)</f>
        <v/>
      </c>
      <c r="CZ108" s="127">
        <f>IFERROR(1-$EI108/($CE108),0)</f>
        <v/>
      </c>
      <c r="DA108" s="127">
        <f>IFERROR(1-$EL108/($CG108),0)</f>
        <v/>
      </c>
      <c r="DB108" s="126">
        <f>ROUND(IFERROR(($CI108/(1+$CM108)-$EN108),0),2)</f>
        <v/>
      </c>
      <c r="DC108" s="128" t="n"/>
      <c r="DD108" s="125" t="n"/>
      <c r="DE108" s="75" t="n">
        <v>0</v>
      </c>
      <c r="DF108" s="128" t="n"/>
      <c r="DG108" s="125">
        <f>IF($DC108=0,0,$DD108*($DC108*100%-$DE108*$DF108))*SUM($AB108:$AB108)</f>
        <v/>
      </c>
      <c r="DH108" s="129" t="inlineStr">
        <is>
          <t>месяц</t>
        </is>
      </c>
      <c r="DI108" s="130">
        <f t="array" ref="DI108">IFERROR(
IF($ES108="LisChannel",
(ROUND(((INDEX({174.625;153.888888888889;130.972222222222},MATCH($AI108,{2;3;4}),0))*$AG108*$AI108),2)),0),0)</f>
        <v/>
      </c>
      <c r="DJ108" s="130">
        <f>
_xlfn.LET(_xlpm.X,
IFERROR(
IF($ES108="НовиковТВ",
(_xlfn.LET(_xlpm.NTV,
_xlfn.LET(_xlpm.MIN,350000,
IF(SUMIFS($DI:$DI,$ES:$ES,"НовиковТВ")&lt;=_xlpm.MIN,
(SUMIFS($DI:$DI,$ES:$ES,"НовиковТВ")/(COUNTIFS($ES:$ES,"НовиковТВ")))*_xlpm.MIN/SUMIFS($DI:$DI,$ES:$ES,"НовиковТВ"),
DI108)),
_xlpm.NTV+$DG108/(1-(1-(_xlpm.NTV)*(1-$DL108)*(1-$DM108)*(1-$DN108)*(1-$DO108)*(1-$DP108)/_xlpm.NTV))))/(1+$EP108),
$DI108+$DG108/(1-(1-($DI108)*(1-$DL108)*(1-$DM108)*(1-$DN108)*(1-$DO108)*(1-$DP108)/$DI108))),
0),
_xlpm.X*(1+$CM108)*(1+$CW108)-_xlpm.X*(1+$CM108)+_xlpm.X)</f>
        <v/>
      </c>
      <c r="DK108" s="125" t="inlineStr">
        <is>
          <t>послед.</t>
        </is>
      </c>
      <c r="DL108" s="63" t="n">
        <v>0</v>
      </c>
      <c r="DM108" s="63" t="n">
        <v>0</v>
      </c>
      <c r="DN108" s="63" t="n">
        <v>0</v>
      </c>
      <c r="DO108" s="63" t="n">
        <v>0</v>
      </c>
      <c r="DP108" s="63" t="n">
        <v>0</v>
      </c>
      <c r="DQ108" s="63">
        <f t="array" ref="DQ108">IFERROR(_xlfn.IFS(
$DK108="послед.",1-(1-$DL108)*(1-$DM108)*(1-$DN108)*(1-$DO108)*(1-$DP108),
$DK108="сумм.",$DL108+$DM108+$DN108+$DO108+$DP108),
0)</f>
        <v/>
      </c>
      <c r="DR108" s="125">
        <f t="array" ref="DR108">
IFERROR(
_xlfn.IFS(
$BL108=0,
0,
$BL108&gt;0,
_xlfn.IFS($DK108="послед.",
$DJ108*(1-$DL108)*(1-$DM108)*(1-$DN108)*(1-$DO108)*(1-$DP108),
$DK108="сумм.",
$DJ108*(1-($DL108+$DM108+$DN108+$DO108+$DP108)))),0)</f>
        <v/>
      </c>
      <c r="DS108" s="125">
        <f t="array" ref="DS108">
IFERROR(_xlfn.IFS(
$DH108="день_1",
$DR108*$BL108/($AX108-$AW108+1)*AZ108*(DAY(EOMONTH(AZ$15,0))),
$DH108="день_2",
$DR108/30*MAX(MIN($AX108,EOMONTH(AZ$15,0))-MAX($AW108,AZ$15)+1,),
$DH108="раб.день",
$DR108/30*(IFERROR(
_xlfn.LET(_xlpm.VD,
CHOOSE(
{1;2;3;4;5;6;7;8;9;10;11;12;13;14;15;16;17;18},
45658,45659,45660,45661,45662,45663,45664,45665,45711,45724,45778,45779,45785,45786,45820,45821,45965,46022),
_xlfn.LET(_xlpm.DD,
MAX(MIN($AX108,EOMONTH(AZ$15,0))-MAX($AW108,AZ$15),),
_xlfn.IFS(
AND(MONTH($AW108)=MONTH(AZ$15),MONTH($AX108)&lt;&gt;MONTH(AZ$15)),
NETWORKDAYS.INTL($AW108,$AW108+_xlpm.DD,1,_xlpm.VD),
AND(MONTH($AW108)&lt;&gt;MONTH(AZ$15),MONTH($AX108)=MONTH(AZ$15)),
NETWORKDAYS.INTL(($AX108)-_xlpm.DD,$AX108,1,_xlpm.VD),
AND(MONTH($AW108)&lt;MONTH(AZ$15),MONTH($AX108)&gt;MONTH(AZ$15)),
NETWORKDAYS.INTL((EOMONTH(AZ$15-1,1))-_xlpm.DD,EOMONTH(AZ$15-1,1),1,_xlpm.VD),
AND(MONTH($AW108)=MONTH(AZ$15),MONTH($AX108)=MONTH(AZ$15)),
NETWORKDAYS.INTL($AW108,$AX108,1,_xlpm.VD)))),0)),
$DH108="месяц",
$DR108*AZ108,
$DH108="неделя",
$DR108*AZ108/7*(ROUNDUP((DAY(EOMONTH(AZ$15,0)))/4,0))),
0)</f>
        <v/>
      </c>
      <c r="DT108" s="125">
        <f t="array" ref="DT108">
IFERROR(_xlfn.IFS(
$DH108="день_1",
$DR108*$BL108/($AX108-$AW108+1)*BA108*(DAY(EOMONTH(BA$15,0))),
$DH108="день_2",
$DR108/30*MAX(MIN($AX108,EOMONTH(BA$15,0))-MAX($AW108,BA$15)+1,),
$DH108="раб.день",
$DR108/30*(IFERROR(
_xlfn.LET(_xlpm.VD,
CHOOSE(
{1;2;3;4;5;6;7;8;9;10;11;12;13;14;15;16;17;18},
45658,45659,45660,45661,45662,45663,45664,45665,45711,45724,45778,45779,45785,45786,45820,45821,45965,46022),
_xlfn.LET(_xlpm.DD,
MAX(MIN($AX108,EOMONTH(BA$15,0))-MAX($AW108,BA$15),),
_xlfn.IFS(
AND(MONTH($AW108)=MONTH(BA$15),MONTH($AX108)&lt;&gt;MONTH(BA$15)),
NETWORKDAYS.INTL($AW108,$AW108+_xlpm.DD,1,_xlpm.VD),
AND(MONTH($AW108)&lt;&gt;MONTH(BA$15),MONTH($AX108)=MONTH(BA$15)),
NETWORKDAYS.INTL(($AX108)-_xlpm.DD,$AX108,1,_xlpm.VD),
AND(MONTH($AW108)&lt;MONTH(BA$15),MONTH($AX108)&gt;MONTH(BA$15)),
NETWORKDAYS.INTL((EOMONTH(BA$15-1,1))-_xlpm.DD,EOMONTH(BA$15-1,1),1,_xlpm.VD),
AND(MONTH($AW108)=MONTH(BA$15),MONTH($AX108)=MONTH(BA$15)),
NETWORKDAYS.INTL($AW108,$AX108,1,_xlpm.VD)))),0)),
$DH108="месяц",
$DR108*BA108,
$DH108="неделя",
$DR108*BA108/7*(ROUNDUP((DAY(EOMONTH(BA$15,0)))/4,0))),
0)</f>
        <v/>
      </c>
      <c r="DU108" s="125">
        <f t="array" ref="DU108">
IFERROR(_xlfn.IFS(
$DH108="день_1",
$DR108*$BL108/($AX108-$AW108+1)*BB108*(DAY(EOMONTH(BB$15,0))),
$DH108="день_2",
$DR108/30*MAX(MIN($AX108,EOMONTH(BB$15,0))-MAX($AW108,BB$15)+1,),
$DH108="раб.день",
$DR108/30*(IFERROR(
_xlfn.LET(_xlpm.VD,
CHOOSE(
{1;2;3;4;5;6;7;8;9;10;11;12;13;14;15;16;17;18},
45658,45659,45660,45661,45662,45663,45664,45665,45711,45724,45778,45779,45785,45786,45820,45821,45965,46022),
_xlfn.LET(_xlpm.DD,
MAX(MIN($AX108,EOMONTH(BB$15,0))-MAX($AW108,BB$15),),
_xlfn.IFS(
AND(MONTH($AW108)=MONTH(BB$15),MONTH($AX108)&lt;&gt;MONTH(BB$15)),
NETWORKDAYS.INTL($AW108,$AW108+_xlpm.DD,1,_xlpm.VD),
AND(MONTH($AW108)&lt;&gt;MONTH(BB$15),MONTH($AX108)=MONTH(BB$15)),
NETWORKDAYS.INTL(($AX108)-_xlpm.DD,$AX108,1,_xlpm.VD),
AND(MONTH($AW108)&lt;MONTH(BB$15),MONTH($AX108)&gt;MONTH(BB$15)),
NETWORKDAYS.INTL((EOMONTH(BB$15-1,1))-_xlpm.DD,EOMONTH(BB$15-1,1),1,_xlpm.VD),
AND(MONTH($AW108)=MONTH(BB$15),MONTH($AX108)=MONTH(BB$15)),
NETWORKDAYS.INTL($AW108,$AX108,1,_xlpm.VD)))),0)),
$DH108="месяц",
$DR108*BB108,
$DH108="неделя",
$DR108*BB108/7*(ROUNDUP((DAY(EOMONTH(BB$15,0)))/4,0))),
0)</f>
        <v/>
      </c>
      <c r="DV108" s="125">
        <f t="array" ref="DV108">
IFERROR(_xlfn.IFS(
$DH108="день_1",
$DR108*$BL108/($AX108-$AW108+1)*BC108*(DAY(EOMONTH(BC$15,0))),
$DH108="день_2",
$DR108/30*MAX(MIN($AX108,EOMONTH(BC$15,0))-MAX($AW108,BC$15)+1,),
$DH108="раб.день",
$DR108/30*(IFERROR(
_xlfn.LET(_xlpm.VD,
CHOOSE(
{1;2;3;4;5;6;7;8;9;10;11;12;13;14;15;16;17;18},
45658,45659,45660,45661,45662,45663,45664,45665,45711,45724,45778,45779,45785,45786,45820,45821,45965,46022),
_xlfn.LET(_xlpm.DD,
MAX(MIN($AX108,EOMONTH(BC$15,0))-MAX($AW108,BC$15),),
_xlfn.IFS(
AND(MONTH($AW108)=MONTH(BC$15),MONTH($AX108)&lt;&gt;MONTH(BC$15)),
NETWORKDAYS.INTL($AW108,$AW108+_xlpm.DD,1,_xlpm.VD),
AND(MONTH($AW108)&lt;&gt;MONTH(BC$15),MONTH($AX108)=MONTH(BC$15)),
NETWORKDAYS.INTL(($AX108)-_xlpm.DD,$AX108,1,_xlpm.VD),
AND(MONTH($AW108)&lt;MONTH(BC$15),MONTH($AX108)&gt;MONTH(BC$15)),
NETWORKDAYS.INTL((EOMONTH(BC$15-1,1))-_xlpm.DD,EOMONTH(BC$15-1,1),1,_xlpm.VD),
AND(MONTH($AW108)=MONTH(BC$15),MONTH($AX108)=MONTH(BC$15)),
NETWORKDAYS.INTL($AW108,$AX108,1,_xlpm.VD)))),0)),
$DH108="месяц",
$DR108*BC108,
$DH108="неделя",
$DR108*BC108/7*(ROUNDUP((DAY(EOMONTH(BC$15,0)))/4,0))),
0)</f>
        <v/>
      </c>
      <c r="DW108" s="125">
        <f t="array" ref="DW108">
IFERROR(_xlfn.IFS(
$DH108="день_1",
$DR108*$BL108/($AX108-$AW108+1)*BD108*(DAY(EOMONTH(BD$15,0))),
$DH108="день_2",
$DR108/30*MAX(MIN($AX108,EOMONTH(BD$15,0))-MAX($AW108,BD$15)+1,),
$DH108="раб.день",
$DR108/30*(IFERROR(
_xlfn.LET(_xlpm.VD,
CHOOSE(
{1;2;3;4;5;6;7;8;9;10;11;12;13;14;15;16;17;18},
45658,45659,45660,45661,45662,45663,45664,45665,45711,45724,45778,45779,45785,45786,45820,45821,45965,46022),
_xlfn.LET(_xlpm.DD,
MAX(MIN($AX108,EOMONTH(BD$15,0))-MAX($AW108,BD$15),),
_xlfn.IFS(
AND(MONTH($AW108)=MONTH(BD$15),MONTH($AX108)&lt;&gt;MONTH(BD$15)),
NETWORKDAYS.INTL($AW108,$AW108+_xlpm.DD,1,_xlpm.VD),
AND(MONTH($AW108)&lt;&gt;MONTH(BD$15),MONTH($AX108)=MONTH(BD$15)),
NETWORKDAYS.INTL(($AX108)-_xlpm.DD,$AX108,1,_xlpm.VD),
AND(MONTH($AW108)&lt;MONTH(BD$15),MONTH($AX108)&gt;MONTH(BD$15)),
NETWORKDAYS.INTL((EOMONTH(BD$15-1,1))-_xlpm.DD,EOMONTH(BD$15-1,1),1,_xlpm.VD),
AND(MONTH($AW108)=MONTH(BD$15),MONTH($AX108)=MONTH(BD$15)),
NETWORKDAYS.INTL($AW108,$AX108,1,_xlpm.VD)))),0)),
$DH108="месяц",
$DR108*BD108,
$DH108="неделя",
$DR108*BD108/7*(ROUNDUP((DAY(EOMONTH(BD$15,0)))/4,0))),
0)</f>
        <v/>
      </c>
      <c r="DX108" s="125">
        <f t="array" ref="DX108">
IFERROR(_xlfn.IFS(
$DH108="день_1",
$DR108*$BL108/($AX108-$AW108+1)*BE108*(DAY(EOMONTH(BE$15,0))),
$DH108="день_2",
$DR108/30*MAX(MIN($AX108,EOMONTH(BE$15,0))-MAX($AW108,BE$15)+1,),
$DH108="раб.день",
$DR108/30*(IFERROR(
_xlfn.LET(_xlpm.VD,
CHOOSE(
{1;2;3;4;5;6;7;8;9;10;11;12;13;14;15;16;17;18},
45658,45659,45660,45661,45662,45663,45664,45665,45711,45724,45778,45779,45785,45786,45820,45821,45965,46022),
_xlfn.LET(_xlpm.DD,
MAX(MIN($AX108,EOMONTH(BE$15,0))-MAX($AW108,BE$15),),
_xlfn.IFS(
AND(MONTH($AW108)=MONTH(BE$15),MONTH($AX108)&lt;&gt;MONTH(BE$15)),
NETWORKDAYS.INTL($AW108,$AW108+_xlpm.DD,1,_xlpm.VD),
AND(MONTH($AW108)&lt;&gt;MONTH(BE$15),MONTH($AX108)=MONTH(BE$15)),
NETWORKDAYS.INTL(($AX108)-_xlpm.DD,$AX108,1,_xlpm.VD),
AND(MONTH($AW108)&lt;MONTH(BE$15),MONTH($AX108)&gt;MONTH(BE$15)),
NETWORKDAYS.INTL((EOMONTH(BE$15-1,1))-_xlpm.DD,EOMONTH(BE$15-1,1),1,_xlpm.VD),
AND(MONTH($AW108)=MONTH(BE$15),MONTH($AX108)=MONTH(BE$15)),
NETWORKDAYS.INTL($AW108,$AX108,1,_xlpm.VD)))),0)),
$DH108="месяц",
$DR108*BE108,
$DH108="неделя",
$DR108*BE108/7*(ROUNDUP((DAY(EOMONTH(BE$15,0)))/4,0))),
0)</f>
        <v/>
      </c>
      <c r="DY108" s="125">
        <f t="array" ref="DY108">
IFERROR(_xlfn.IFS(
$DH108="день_1",
$DR108*$BL108/($AX108-$AW108+1)*BF108*(DAY(EOMONTH(BF$15,0))),
$DH108="день_2",
$DR108/30*MAX(MIN($AX108,EOMONTH(BF$15,0))-MAX($AW108,BF$15)+1,),
$DH108="раб.день",
$DR108/30*(IFERROR(
_xlfn.LET(_xlpm.VD,
CHOOSE(
{1;2;3;4;5;6;7;8;9;10;11;12;13;14;15;16;17;18},
45658,45659,45660,45661,45662,45663,45664,45665,45711,45724,45778,45779,45785,45786,45820,45821,45965,46022),
_xlfn.LET(_xlpm.DD,
MAX(MIN($AX108,EOMONTH(BF$15,0))-MAX($AW108,BF$15),),
_xlfn.IFS(
AND(MONTH($AW108)=MONTH(BF$15),MONTH($AX108)&lt;&gt;MONTH(BF$15)),
NETWORKDAYS.INTL($AW108,$AW108+_xlpm.DD,1,_xlpm.VD),
AND(MONTH($AW108)&lt;&gt;MONTH(BF$15),MONTH($AX108)=MONTH(BF$15)),
NETWORKDAYS.INTL(($AX108)-_xlpm.DD,$AX108,1,_xlpm.VD),
AND(MONTH($AW108)&lt;MONTH(BF$15),MONTH($AX108)&gt;MONTH(BF$15)),
NETWORKDAYS.INTL((EOMONTH(BF$15-1,1))-_xlpm.DD,EOMONTH(BF$15-1,1),1,_xlpm.VD),
AND(MONTH($AW108)=MONTH(BF$15),MONTH($AX108)=MONTH(BF$15)),
NETWORKDAYS.INTL($AW108,$AX108,1,_xlpm.VD)))),0)),
$DH108="месяц",
$DR108*BF108,
$DH108="неделя",
$DR108*BF108/7*(ROUNDUP((DAY(EOMONTH(BF$15,0)))/4,0))),
0)</f>
        <v/>
      </c>
      <c r="DZ108" s="125">
        <f t="array" ref="DZ108">
IFERROR(_xlfn.IFS(
$DH108="день_1",
$DR108*$BL108/($AX108-$AW108+1)*BG108*(DAY(EOMONTH(BG$15,0))),
$DH108="день_2",
$DR108/30*MAX(MIN($AX108,EOMONTH(BG$15,0))-MAX($AW108,BG$15)+1,),
$DH108="раб.день",
$DR108/30*(IFERROR(
_xlfn.LET(_xlpm.VD,
CHOOSE(
{1;2;3;4;5;6;7;8;9;10;11;12;13;14;15;16;17;18},
45658,45659,45660,45661,45662,45663,45664,45665,45711,45724,45778,45779,45785,45786,45820,45821,45965,46022),
_xlfn.LET(_xlpm.DD,
MAX(MIN($AX108,EOMONTH(BG$15,0))-MAX($AW108,BG$15),),
_xlfn.IFS(
AND(MONTH($AW108)=MONTH(BG$15),MONTH($AX108)&lt;&gt;MONTH(BG$15)),
NETWORKDAYS.INTL($AW108,$AW108+_xlpm.DD,1,_xlpm.VD),
AND(MONTH($AW108)&lt;&gt;MONTH(BG$15),MONTH($AX108)=MONTH(BG$15)),
NETWORKDAYS.INTL(($AX108)-_xlpm.DD,$AX108,1,_xlpm.VD),
AND(MONTH($AW108)&lt;MONTH(BG$15),MONTH($AX108)&gt;MONTH(BG$15)),
NETWORKDAYS.INTL((EOMONTH(BG$15-1,1))-_xlpm.DD,EOMONTH(BG$15-1,1),1,_xlpm.VD),
AND(MONTH($AW108)=MONTH(BG$15),MONTH($AX108)=MONTH(BG$15)),
NETWORKDAYS.INTL($AW108,$AX108,1,_xlpm.VD)))),0)),
$DH108="месяц",
$DR108*BG108,
$DH108="неделя",
$DR108*BG108/7*(ROUNDUP((DAY(EOMONTH(BG$15,0)))/4,0))),
0)</f>
        <v/>
      </c>
      <c r="EA108" s="125">
        <f t="array" ref="EA108">
IFERROR(_xlfn.IFS(
$DH108="день_1",
$DR108*$BL108/($AX108-$AW108+1)*BH108*(DAY(EOMONTH(BH$15,0))),
$DH108="день_2",
$DR108/30*MAX(MIN($AX108,EOMONTH(BH$15,0))-MAX($AW108,BH$15)+1,),
$DH108="раб.день",
$DR108/30*(IFERROR(
_xlfn.LET(_xlpm.VD,
CHOOSE(
{1;2;3;4;5;6;7;8;9;10;11;12;13;14;15;16;17;18},
45658,45659,45660,45661,45662,45663,45664,45665,45711,45724,45778,45779,45785,45786,45820,45821,45965,46022),
_xlfn.LET(_xlpm.DD,
MAX(MIN($AX108,EOMONTH(BH$15,0))-MAX($AW108,BH$15),),
_xlfn.IFS(
AND(MONTH($AW108)=MONTH(BH$15),MONTH($AX108)&lt;&gt;MONTH(BH$15)),
NETWORKDAYS.INTL($AW108,$AW108+_xlpm.DD,1,_xlpm.VD),
AND(MONTH($AW108)&lt;&gt;MONTH(BH$15),MONTH($AX108)=MONTH(BH$15)),
NETWORKDAYS.INTL(($AX108)-_xlpm.DD,$AX108,1,_xlpm.VD),
AND(MONTH($AW108)&lt;MONTH(BH$15),MONTH($AX108)&gt;MONTH(BH$15)),
NETWORKDAYS.INTL((EOMONTH(BH$15-1,1))-_xlpm.DD,EOMONTH(BH$15-1,1),1,_xlpm.VD),
AND(MONTH($AW108)=MONTH(BH$15),MONTH($AX108)=MONTH(BH$15)),
NETWORKDAYS.INTL($AW108,$AX108,1,_xlpm.VD)))),0)),
$DH108="месяц",
$DR108*BH108,
$DH108="неделя",
$DR108*BH108/7*(ROUNDUP((DAY(EOMONTH(BH$15,0)))/4,0))),
0)</f>
        <v/>
      </c>
      <c r="EB108" s="125">
        <f t="array" ref="EB108">
IFERROR(_xlfn.IFS(
$DH108="день_1",
$DR108*$BL108/($AX108-$AW108+1)*BI108*(DAY(EOMONTH(BI$15,0))),
$DH108="день_2",
$DR108/30*MAX(MIN($AX108,EOMONTH(BI$15,0))-MAX($AW108,BI$15)+1,),
$DH108="раб.день",
$DR108/30*(IFERROR(
_xlfn.LET(_xlpm.VD,
CHOOSE(
{1;2;3;4;5;6;7;8;9;10;11;12;13;14;15;16;17;18},
45658,45659,45660,45661,45662,45663,45664,45665,45711,45724,45778,45779,45785,45786,45820,45821,45965,46022),
_xlfn.LET(_xlpm.DD,
MAX(MIN($AX108,EOMONTH(BI$15,0))-MAX($AW108,BI$15),),
_xlfn.IFS(
AND(MONTH($AW108)=MONTH(BI$15),MONTH($AX108)&lt;&gt;MONTH(BI$15)),
NETWORKDAYS.INTL($AW108,$AW108+_xlpm.DD,1,_xlpm.VD),
AND(MONTH($AW108)&lt;&gt;MONTH(BI$15),MONTH($AX108)=MONTH(BI$15)),
NETWORKDAYS.INTL(($AX108)-_xlpm.DD,$AX108,1,_xlpm.VD),
AND(MONTH($AW108)&lt;MONTH(BI$15),MONTH($AX108)&gt;MONTH(BI$15)),
NETWORKDAYS.INTL((EOMONTH(BI$15-1,1))-_xlpm.DD,EOMONTH(BI$15-1,1),1,_xlpm.VD),
AND(MONTH($AW108)=MONTH(BI$15),MONTH($AX108)=MONTH(BI$15)),
NETWORKDAYS.INTL($AW108,$AX108,1,_xlpm.VD)))),0)),
$DH108="месяц",
$DR108*BI108,
$DH108="неделя",
$DR108*BI108/7*(ROUNDUP((DAY(EOMONTH(BI$15,0)))/4,0))),
0)</f>
        <v/>
      </c>
      <c r="EC108" s="125">
        <f t="array" ref="EC108">
IFERROR(_xlfn.IFS(
$DH108="день_1",
$DR108*$BL108/($AX108-$AW108+1)*BJ108*(DAY(EOMONTH(BJ$15,0))),
$DH108="день_2",
$DR108/30*MAX(MIN($AX108,EOMONTH(BJ$15,0))-MAX($AW108,BJ$15)+1,),
$DH108="раб.день",
$DR108/30*(IFERROR(
_xlfn.LET(_xlpm.VD,
CHOOSE(
{1;2;3;4;5;6;7;8;9;10;11;12;13;14;15;16;17;18},
45658,45659,45660,45661,45662,45663,45664,45665,45711,45724,45778,45779,45785,45786,45820,45821,45965,46022),
_xlfn.LET(_xlpm.DD,
MAX(MIN($AX108,EOMONTH(BJ$15,0))-MAX($AW108,BJ$15),),
_xlfn.IFS(
AND(MONTH($AW108)=MONTH(BJ$15),MONTH($AX108)&lt;&gt;MONTH(BJ$15)),
NETWORKDAYS.INTL($AW108,$AW108+_xlpm.DD,1,_xlpm.VD),
AND(MONTH($AW108)&lt;&gt;MONTH(BJ$15),MONTH($AX108)=MONTH(BJ$15)),
NETWORKDAYS.INTL(($AX108)-_xlpm.DD,$AX108,1,_xlpm.VD),
AND(MONTH($AW108)&lt;MONTH(BJ$15),MONTH($AX108)&gt;MONTH(BJ$15)),
NETWORKDAYS.INTL((EOMONTH(BJ$15-1,1))-_xlpm.DD,EOMONTH(BJ$15-1,1),1,_xlpm.VD),
AND(MONTH($AW108)=MONTH(BJ$15),MONTH($AX108)=MONTH(BJ$15)),
NETWORKDAYS.INTL($AW108,$AX108,1,_xlpm.VD)))),0)),
$DH108="месяц",
$DR108*BJ108,
$DH108="неделя",
$DR108*BJ108/7*(ROUNDUP((DAY(EOMONTH(BJ$15,0)))/4,0))),
0)</f>
        <v/>
      </c>
      <c r="ED108" s="125">
        <f t="array" ref="ED108">
IFERROR(_xlfn.IFS(
$DH108="день_1",
$DR108*$BL108/($AX108-$AW108+1)*BK108*(DAY(EOMONTH(BK$15,0))),
$DH108="день_2",
$DR108/30*MAX(MIN($AX108,EOMONTH(BK$15,0))-MAX($AW108,BK$15)+1,),
$DH108="раб.день",
$DR108/30*(IFERROR(
_xlfn.LET(_xlpm.VD,
CHOOSE(
{1;2;3;4;5;6;7;8;9;10;11;12;13;14;15;16;17;18},
45658,45659,45660,45661,45662,45663,45664,45665,45711,45724,45778,45779,45785,45786,45820,45821,45965,46022),
_xlfn.LET(_xlpm.DD,
MAX(MIN($AX108,EOMONTH(BK$15,0))-MAX($AW108,BK$15),),
_xlfn.IFS(
AND(MONTH($AW108)=MONTH(BK$15),MONTH($AX108)&lt;&gt;MONTH(BK$15)),
NETWORKDAYS.INTL($AW108,$AW108+_xlpm.DD,1,_xlpm.VD),
AND(MONTH($AW108)&lt;&gt;MONTH(BK$15),MONTH($AX108)=MONTH(BK$15)),
NETWORKDAYS.INTL(($AX108)-_xlpm.DD,$AX108,1,_xlpm.VD),
AND(MONTH($AW108)&lt;MONTH(BK$15),MONTH($AX108)&gt;MONTH(BK$15)),
NETWORKDAYS.INTL((EOMONTH(BK$15-1,1))-_xlpm.DD,EOMONTH(BK$15-1,1),1,_xlpm.VD),
AND(MONTH($AW108)=MONTH(BK$15),MONTH($AX108)=MONTH(BK$15)),
NETWORKDAYS.INTL($AW108,$AX108,1,_xlpm.VD)))),0)),
$DH108="месяц",
$DR108*BK108,
$DH108="неделя",
$DR108*BK108/7*(ROUNDUP((DAY(EOMONTH(BK$15,0)))/4,0))),
0)</f>
        <v/>
      </c>
      <c r="EE108" s="125">
        <f>SUM($DS108,$DT108,$DU108,$DV108,$DW108,$DX108,$DY108,$DZ108,$EA108,$EB108,$EC108,$ED108)</f>
        <v/>
      </c>
      <c r="EF108" s="125">
        <f>IFERROR(ROUND($EE108*(1+$EP108),2),0)</f>
        <v/>
      </c>
      <c r="EG108" s="128" t="n">
        <v>1</v>
      </c>
      <c r="EH108" s="126" t="n">
        <v>0</v>
      </c>
      <c r="EI108" s="126">
        <f>ROUND(SUM($EH108:$EH108)*SUM($AB108:$AB108)*$EG108,2)</f>
        <v/>
      </c>
      <c r="EJ108" s="126">
        <f>ROUND($EI108*(1+$EP108),2)</f>
        <v/>
      </c>
      <c r="EK108" s="126" t="n">
        <v>0</v>
      </c>
      <c r="EL108" s="126">
        <f>ROUND(SUM($EK108:$EK108)*SUM($AB108:$AB108)*$EG108,2)</f>
        <v/>
      </c>
      <c r="EM108" s="126">
        <f>ROUND($EL108*(1+$EP108),2)</f>
        <v/>
      </c>
      <c r="EN108" s="126">
        <f>SUM($EE108,$EI108,$EL108)</f>
        <v/>
      </c>
      <c r="EO108" s="126">
        <f>SUM($EF108,$EJ108,$EM108)</f>
        <v/>
      </c>
      <c r="EP108" s="59" t="inlineStr">
        <is>
          <t>20%</t>
        </is>
      </c>
      <c r="EQ108" s="59" t="n"/>
      <c r="ER108" s="60">
        <f t="array" ref="ER108">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MATCH(ES108,
{"AMS";"RussOutdoor";"HD Outdoor";"Ingroup";"IQ";"Ledproduction";"LisChannel";"Logic";"Media-PPL";"NovikovTV | НовиковТВ";"SMA";"SOK";"КрокусТВ | CrocusTV | IndoorTV";"Сити";"ТЯК Москва"},
0)),"")</f>
        <v/>
      </c>
      <c r="ES108" s="60" t="n"/>
      <c r="ET108" s="60">
        <f t="array" ref="ET108">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MATCH(ES108,
{"AMS";"RussOutdoor";"HD Outdoor";"Ingroup";"IQ";"Ledproduction";"LisChannel";"Logic";"Media-PPL";"NovikovTV | НовиковТВ";"SMA";"SOK";"КрокусТВ | CrocusTV | IndoorTV";"Сити";"ТЯК Москва"},
0)),"")</f>
        <v/>
      </c>
      <c r="EU108" s="60" t="n"/>
      <c r="EV108" s="60" t="n"/>
      <c r="EX108" s="110">
        <f t="array" ref="EX108">
($AR108/30
+N("ТРАФИК ПЛОЩАДКИ"))*
(IFERROR(
_xlfn.LET(
_xlpm.GPR,
HLOOKUP($L108,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(MATCH($T108,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IF($Q108="цифровой",_xlpm.GPR/$AG108,_xlpm.GPR/60)),
0)
+N("DWELL TIME"))*
(IF($AB108=0,0,IF($AB108=1,0.3,IF($AB108=2,0.5,IF($AB108&gt;2,1))))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_xlfn.IFS($AC108="да",1.2,$AC108="нет",1)*
_xlfn.IFS($AD108="да",1.2,$AD108="нет",1)*
IF(R108="статический",1,1.2)*
$X108*
INDEX(
{1.2;1;1.2;1.2;1;1.2;1.2;1.2;1.2;1.2;1.2;1;1.2;1.2;1.2;1.2;1;1;1.2;1.2;1.2;1;1;1;1;1.2;1.2;1.2;1.2;1;1;1;1;1.2;1.2;1.2;1.2;1.2;1.2;1.2;1.2;1;1;1.2;1;1;1;1;1.5;1;1;1.5;1.5;1.2},
MATCH($Q108,_xlpm.MI,0)))&gt;{0.02;0.04;0.06;0.1;0.2;0.4;0.6;0.8;1;2;4;6})),
{0;1;2;3;4;5;6;7;8;9;10;11;12},
0)))
+N("КОЭФФИЦИЕНТ КОНТАКТА"))))*
(_xlfn.IFS($X108&lt;0.1,$X108/1000,$X108&gt;25,5.2,AND($X108&gt;=0.1,$X108&lt;=25),(($X108*2+0.1)/10)*($X108/10)))*
IFERROR((_xlfn.LET(
_xlpm.MA,
{0;0.8;0.85;0.9;0.95;1},
_xlpm.MAA,
{0;1;2;3;4;5},
INDEX(_xlpm.MA,MATCH(SUMPRODUCT(--((IF(ROUND(_xlpm.MAA,1)&gt;5,5,ROUND($AB108,1)))&gt;{0;1;2;3;4;5})),_xlpm.MAA,0)))
+N("КОЭФФИЦИЕНТ КОЛ-ВО КОНСТРУКЦИЙ")),1)*
$AB108,0))*
(IF($Q108="цифровой",$AG108/15*$AI108,1)
+N("ДЛЯ ЦИФРЫ"))</f>
        <v/>
      </c>
      <c r="EY108" s="110">
        <f>IFERROR(EX108*AY108,0)</f>
        <v/>
      </c>
      <c r="EZ108" s="131">
        <f>IFERROR(DP108/EY108*1000,0)</f>
        <v/>
      </c>
      <c r="FA108" s="112">
        <f>IFERROR(FC108/FB108,0)</f>
        <v/>
      </c>
      <c r="FB108" s="112">
        <f>IFERROR((FC108/(EY108/FF108*#REF!))*0.825,0)</f>
        <v/>
      </c>
      <c r="FC108" s="112">
        <f>IFERROR(((EX108*30/AR108)*100)/30,0)</f>
        <v/>
      </c>
      <c r="FD108" s="112">
        <f>IFERROR(EY108/G108*100%,0)</f>
        <v/>
      </c>
      <c r="FE108" s="112">
        <f>IFERROR(FD108/FC108*100%,0)</f>
        <v/>
      </c>
      <c r="FF108" s="110">
        <f>IFERROR(AR108/30*AY108,0)</f>
        <v/>
      </c>
    </row>
    <row r="109" ht="13" customHeight="1">
      <c r="A109" s="59" t="n"/>
      <c r="B109" s="60" t="n"/>
      <c r="C109" s="60" t="n"/>
      <c r="D109" s="60">
        <f t="array" ref="D109">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MATCH($E109,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09" s="60">
        <f t="array" ref="E109">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MATCH($F109,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09" s="60" t="inlineStr"/>
      <c r="G109" s="60" t="n"/>
      <c r="H109" s="60">
        <f t="array" ref="H109">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MATCH($I109,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09" s="60" t="n"/>
      <c r="J109" s="60" t="n"/>
      <c r="K109" s="60" t="n"/>
      <c r="L109" s="60" t="n"/>
      <c r="M109" s="60" t="n"/>
      <c r="N109" s="60" t="n"/>
      <c r="O109" s="60" t="n"/>
      <c r="P109" s="60">
        <f t="array" ref="P109">
_xlfn.IFS(
ISNUMBER(MATCH($Q109,{"шелфбаннер","разделитель","монетница","чековая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ISNUMBER(MATCH($Q109,{"LED/LCD","видеокулер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ISNUMBER(MATCH($Q109,{"автомобиль","машина","выставочное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ISNUMBER(MATCH($Q109,{"билборд","лифтовая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ISNUMBER(MATCH($Q109,{"навигация","подвесной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ISNUMBER(MATCH($Q109,{"движущаяся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ISNUMBER(MATCH($Q109,{"каталог","журнал"},)),
"Пресса",
$Q109="","")</f>
        <v/>
      </c>
      <c r="Q109" s="60" t="n"/>
      <c r="R109" s="60">
        <f t="array" ref="R109">
IFERROR(
_xlfn.IFS(
OR(ISNUMBER(MATCH($Q109,{"экспозиция","макет","стенд","автостенд","авто стенд","выставочное пространство","выставочные стенды","модульные выставочные стенды","3Д конструкция","3D конструкция"},)),P109="Экспонирование"),
"нестандартный",
ISNUMBER(MATCH($Q109,{"скроллер","призматрон"},)),
"динамический",
$P109="Видео",
"цифровой",
OR($P109="Пресса",$P109="Щит",$P109="POSm",$P109="Подвес",$P109="Брендирование/оклейка"),
"статический"),"")</f>
        <v/>
      </c>
      <c r="S109" s="59" t="n"/>
      <c r="T109" s="60" t="n"/>
      <c r="U109" s="60" t="n"/>
      <c r="V109" s="60">
        <f>
IF(P109="Видео",
"цифровой постер/ролик",
IF(ISNUMBER(MATCH(Q109,{"короб световой","короб световой | лайтбокс","короб световой | кристалайт","лайтбокс","лайт бокс","кристалайт","LB","lightbox"},)),
"бэклит",
IF(P109="Брендирование/оклейка",
"перфарированная пленка/самоклейка",
IF(P109="Экспонирование",
"под запрос",
IF(P109="Подвес",
"баннер/ткань",
"")))))</f>
        <v/>
      </c>
      <c r="W109" s="59" t="n"/>
      <c r="X109" s="59" t="n"/>
      <c r="Y109" s="59" t="n"/>
      <c r="Z109" s="61" t="n"/>
      <c r="AA109" s="61" t="n"/>
      <c r="AB109" s="61">
        <f>IF(BL109&gt;0,Z109,0)</f>
        <v/>
      </c>
      <c r="AC109" s="59" t="n"/>
      <c r="AD109" s="59" t="n"/>
      <c r="AE109" s="59" t="n"/>
      <c r="AF109" s="59" t="n"/>
      <c r="AG109" s="59" t="n"/>
      <c r="AH109" s="59" t="n"/>
      <c r="AI109" s="59" t="n"/>
      <c r="AJ109" s="59" t="n"/>
      <c r="AK109" s="59" t="n"/>
      <c r="AL109" s="62">
        <f>IFERROR(IF(OR(R109="статический",R109="динамический",R109="нестандартный",R109="",R109=""),"-",IF(AND(AH109="-",AI109="-"),"-",AK109*3600/AH109*AI109)),"-")</f>
        <v/>
      </c>
      <c r="AM109" s="62">
        <f>IFERROR(IF(OR(R109="статический",R109="динамический",R109="",R109="", R109="BTL",R109="нестандартный"),"-",AG109*AI109*AL109/60),"-")</f>
        <v/>
      </c>
      <c r="AN109" s="63">
        <f>IFERROR(IF(AH109="","-",AG109*AI109/AH109),"-")</f>
        <v/>
      </c>
      <c r="AO109" s="59">
        <f>IFERROR(IF(OR($R109="статический",$R109="динамический",$R109="",$R109="",$R109="BTL",$R109="нестандартный"),"-",$AL109*$AY109),"-")</f>
        <v/>
      </c>
      <c r="AP109" s="62">
        <f>IFERROR(IF(OR($R109="статический",$R109="динамический",$R109="",$R109="",$R109="BTL",$R109="нестандартный"),"-",$AM109*AY109),"-")</f>
        <v/>
      </c>
      <c r="AQ109" s="64" t="n"/>
      <c r="AR109" s="61" t="n"/>
      <c r="AS109" s="61" t="n"/>
      <c r="AT109" s="61" t="n"/>
      <c r="AU109" s="65" t="n"/>
      <c r="AV109" s="124">
        <f>IFERROR(DR109/AT109*1000,"n/a")</f>
        <v/>
      </c>
      <c r="AW109" s="67" t="n"/>
      <c r="AX109" s="67" t="n"/>
      <c r="AY109" s="43">
        <f>IFERROR(IF(OR($AW109="",$AX109=""),"",_xlfn.DAYS($AX109+1,$AW109)),"")</f>
        <v/>
      </c>
      <c r="AZ109" s="68">
        <f t="array" ref="AZ109">
_xlfn.LET(_xlpm.COEFF,
IF($AW109+$AX109=0,0,IF(MAX(MIN($AX109,EOMONTH(AZ$15,0))-MAX($AW109,AZ$15)+1,)&gt;0,1,0)),
_xlfn.IFS(
$ES109="LisChannel",
_xlpm.COEFF*
INDEX({1;1;1.2;1.2;1;1;1;1;1.2;1.2;1.2;1.2},
MATCH(MONTH(AZ$15),
{1,2,3,4,5,6,7,8,9,10,11,12})),
CONCATENATE($ES109," ",$L109)="RussOutdoor метро",
_xlpm.COEFF*
INDEX({0.8;0.9;1.1;1.1;1;1;1;1;1.1;1.1;1.1;1.1},
MATCH(MONTH(AZ$15),
{1,2,3,4,5,6,7,8,9,10,11,12})),
$ES109&lt;&gt;"LisChannel",
_xlpm.COEFF,
$ES109&lt;&gt;"RussOutdoor",
_xlpm.COEFF))</f>
        <v/>
      </c>
      <c r="BA109" s="68">
        <f t="array" ref="BA109">
_xlfn.LET(_xlpm.COEFF,
IF($AW109+$AX109=0,0,IF(MAX(MIN($AX109,EOMONTH(BA$15,0))-MAX($AW109,BA$15)+1,)&gt;0,1,0)),
_xlfn.IFS(
$ES109="LisChannel",
_xlpm.COEFF*
INDEX({1;1;1.2;1.2;1;1;1;1;1.2;1.2;1.2;1.2},
MATCH(MONTH(BA$15),
{1,2,3,4,5,6,7,8,9,10,11,12})),
CONCATENATE($ES109," ",$L109)="RussOutdoor метро",
_xlpm.COEFF*
INDEX({0.8;0.9;1.1;1.1;1;1;1;1;1.1;1.1;1.1;1.1},
MATCH(MONTH(BA$15),
{1,2,3,4,5,6,7,8,9,10,11,12})),
$ES109&lt;&gt;"LisChannel",
_xlpm.COEFF,
$ES109&lt;&gt;"RussOutdoor",
_xlpm.COEFF))</f>
        <v/>
      </c>
      <c r="BB109" s="68">
        <f t="array" ref="BB109">
_xlfn.LET(_xlpm.COEFF,
IF($AW109+$AX109=0,0,IF(MAX(MIN($AX109,EOMONTH(BB$15,0))-MAX($AW109,BB$15)+1,)&gt;0,1,0)),
_xlfn.IFS(
$ES109="LisChannel",
_xlpm.COEFF*
INDEX({1;1;1.2;1.2;1;1;1;1;1.2;1.2;1.2;1.2},
MATCH(MONTH(BB$15),
{1,2,3,4,5,6,7,8,9,10,11,12})),
CONCATENATE($ES109," ",$L109)="RussOutdoor метро",
_xlpm.COEFF*
INDEX({0.8;0.9;1.1;1.1;1;1;1;1;1.1;1.1;1.1;1.1},
MATCH(MONTH(BB$15),
{1,2,3,4,5,6,7,8,9,10,11,12})),
$ES109&lt;&gt;"LisChannel",
_xlpm.COEFF,
$ES109&lt;&gt;"RussOutdoor",
_xlpm.COEFF))</f>
        <v/>
      </c>
      <c r="BC109" s="68">
        <f t="array" ref="BC109">
_xlfn.LET(_xlpm.COEFF,
IF($AW109+$AX109=0,0,IF(MAX(MIN($AX109,EOMONTH(BC$15,0))-MAX($AW109,BC$15)+1,)&gt;0,1,0)),
_xlfn.IFS(
$ES109="LisChannel",
_xlpm.COEFF*
INDEX({1;1;1.2;1.2;1;1;1;1;1.2;1.2;1.2;1.2},
MATCH(MONTH(BC$15),
{1,2,3,4,5,6,7,8,9,10,11,12})),
CONCATENATE($ES109," ",$L109)="RussOutdoor метро",
_xlpm.COEFF*
INDEX({0.8;0.9;1.1;1.1;1;1;1;1;1.1;1.1;1.1;1.1},
MATCH(MONTH(BC$15),
{1,2,3,4,5,6,7,8,9,10,11,12})),
$ES109&lt;&gt;"LisChannel",
_xlpm.COEFF,
$ES109&lt;&gt;"RussOutdoor",
_xlpm.COEFF))</f>
        <v/>
      </c>
      <c r="BD109" s="68">
        <f t="array" ref="BD109">
_xlfn.LET(_xlpm.COEFF,
IF($AW109+$AX109=0,0,IF(MAX(MIN($AX109,EOMONTH(BD$15,0))-MAX($AW109,BD$15)+1,)&gt;0,1,0)),
_xlfn.IFS(
$ES109="LisChannel",
_xlpm.COEFF*
INDEX({1;1;1.2;1.2;1;1;1;1;1.2;1.2;1.2;1.2},
MATCH(MONTH(BD$15),
{1,2,3,4,5,6,7,8,9,10,11,12})),
CONCATENATE($ES109," ",$L109)="RussOutdoor метро",
_xlpm.COEFF*
INDEX({0.8;0.9;1.1;1.1;1;1;1;1;1.1;1.1;1.1;1.1},
MATCH(MONTH(BD$15),
{1,2,3,4,5,6,7,8,9,10,11,12})),
$ES109&lt;&gt;"LisChannel",
_xlpm.COEFF,
$ES109&lt;&gt;"RussOutdoor",
_xlpm.COEFF))</f>
        <v/>
      </c>
      <c r="BE109" s="68">
        <f t="array" ref="BE109">
_xlfn.LET(_xlpm.COEFF,
IF($AW109+$AX109=0,0,IF(MAX(MIN($AX109,EOMONTH(BE$15,0))-MAX($AW109,BE$15)+1,)&gt;0,1,0)),
_xlfn.IFS(
$ES109="LisChannel",
_xlpm.COEFF*
INDEX({1;1;1.2;1.2;1;1;1;1;1.2;1.2;1.2;1.2},
MATCH(MONTH(BE$15),
{1,2,3,4,5,6,7,8,9,10,11,12})),
CONCATENATE($ES109," ",$L109)="RussOutdoor метро",
_xlpm.COEFF*
INDEX({0.8;0.9;1.1;1.1;1;1;1;1;1.1;1.1;1.1;1.1},
MATCH(MONTH(BE$15),
{1,2,3,4,5,6,7,8,9,10,11,12})),
$ES109&lt;&gt;"LisChannel",
_xlpm.COEFF,
$ES109&lt;&gt;"RussOutdoor",
_xlpm.COEFF))</f>
        <v/>
      </c>
      <c r="BF109" s="68">
        <f t="array" ref="BF109">
_xlfn.LET(_xlpm.COEFF,
IF($AW109+$AX109=0,0,IF(MAX(MIN($AX109,EOMONTH(BF$15,0))-MAX($AW109,BF$15)+1,)&gt;0,1,0)),
_xlfn.IFS(
$ES109="LisChannel",
_xlpm.COEFF*
INDEX({1;1;1.2;1.2;1;1;1;1;1.2;1.2;1.2;1.2},
MATCH(MONTH(BF$15),
{1,2,3,4,5,6,7,8,9,10,11,12})),
CONCATENATE($ES109," ",$L109)="RussOutdoor метро",
_xlpm.COEFF*
INDEX({0.8;0.9;1.1;1.1;1;1;1;1;1.1;1.1;1.1;1.1},
MATCH(MONTH(BF$15),
{1,2,3,4,5,6,7,8,9,10,11,12})),
$ES109&lt;&gt;"LisChannel",
_xlpm.COEFF,
$ES109&lt;&gt;"RussOutdoor",
_xlpm.COEFF))</f>
        <v/>
      </c>
      <c r="BG109" s="68">
        <f t="array" ref="BG109">
_xlfn.LET(_xlpm.COEFF,
IF($AW109+$AX109=0,0,IF(MAX(MIN($AX109,EOMONTH(BG$15,0))-MAX($AW109,BG$15)+1,)&gt;0,1,0)),
_xlfn.IFS(
$ES109="LisChannel",
_xlpm.COEFF*
INDEX({1;1;1.2;1.2;1;1;1;1;1.2;1.2;1.2;1.2},
MATCH(MONTH(BG$15),
{1,2,3,4,5,6,7,8,9,10,11,12})),
CONCATENATE($ES109," ",$L109)="RussOutdoor метро",
_xlpm.COEFF*
INDEX({0.8;0.9;1.1;1.1;1;1;1;1;1.1;1.1;1.1;1.1},
MATCH(MONTH(BG$15),
{1,2,3,4,5,6,7,8,9,10,11,12})),
$ES109&lt;&gt;"LisChannel",
_xlpm.COEFF,
$ES109&lt;&gt;"RussOutdoor",
_xlpm.COEFF))</f>
        <v/>
      </c>
      <c r="BH109" s="68">
        <f t="array" ref="BH109">
_xlfn.LET(_xlpm.COEFF,
IF($AW109+$AX109=0,0,IF(MAX(MIN($AX109,EOMONTH(BH$15,0))-MAX($AW109,BH$15)+1,)&gt;0,1,0)),
_xlfn.IFS(
$ES109="LisChannel",
_xlpm.COEFF*
INDEX({1;1;1.2;1.2;1;1;1;1;1.2;1.2;1.2;1.2},
MATCH(MONTH(BH$15),
{1,2,3,4,5,6,7,8,9,10,11,12})),
CONCATENATE($ES109," ",$L109)="RussOutdoor метро",
_xlpm.COEFF*
INDEX({0.8;0.9;1.1;1.1;1;1;1;1;1.1;1.1;1.1;1.1},
MATCH(MONTH(BH$15),
{1,2,3,4,5,6,7,8,9,10,11,12})),
$ES109&lt;&gt;"LisChannel",
_xlpm.COEFF,
$ES109&lt;&gt;"RussOutdoor",
_xlpm.COEFF))</f>
        <v/>
      </c>
      <c r="BI109" s="68">
        <f t="array" ref="BI109">
_xlfn.LET(_xlpm.COEFF,
IF($AW109+$AX109=0,0,IF(MAX(MIN($AX109,EOMONTH(BI$15,0))-MAX($AW109,BI$15)+1,)&gt;0,1,0)),
_xlfn.IFS(
$ES109="LisChannel",
_xlpm.COEFF*
INDEX({1;1;1.2;1.2;1;1;1;1;1.2;1.2;1.2;1.2},
MATCH(MONTH(BI$15),
{1,2,3,4,5,6,7,8,9,10,11,12})),
CONCATENATE($ES109," ",$L109)="RussOutdoor метро",
_xlpm.COEFF*
INDEX({0.8;0.9;1.1;1.1;1;1;1;1;1.1;1.1;1.1;1.1},
MATCH(MONTH(BI$15),
{1,2,3,4,5,6,7,8,9,10,11,12})),
$ES109&lt;&gt;"LisChannel",
_xlpm.COEFF,
$ES109&lt;&gt;"RussOutdoor",
_xlpm.COEFF))</f>
        <v/>
      </c>
      <c r="BJ109" s="68">
        <f t="array" ref="BJ109">
_xlfn.LET(_xlpm.COEFF,
IF($AW109+$AX109=0,0,IF(MAX(MIN($AX109,EOMONTH(BJ$15,0))-MAX($AW109,BJ$15)+1,)&gt;0,1,0)),
_xlfn.IFS(
$ES109="LisChannel",
_xlpm.COEFF*
INDEX({1;1;1.2;1.2;1;1;1;1;1.2;1.2;1.2;1.2},
MATCH(MONTH(BJ$15),
{1,2,3,4,5,6,7,8,9,10,11,12})),
CONCATENATE($ES109," ",$L109)="RussOutdoor метро",
_xlpm.COEFF*
INDEX({0.8;0.9;1.1;1.1;1;1;1;1;1.1;1.1;1.1;1.1},
MATCH(MONTH(BJ$15),
{1,2,3,4,5,6,7,8,9,10,11,12})),
$ES109&lt;&gt;"LisChannel",
_xlpm.COEFF,
$ES109&lt;&gt;"RussOutdoor",
_xlpm.COEFF))</f>
        <v/>
      </c>
      <c r="BK109" s="68">
        <f t="array" ref="BK109">
_xlfn.LET(_xlpm.COEFF,
IF($AW109+$AX109=0,0,IF(MAX(MIN($AX109,EOMONTH(BK$15,0))-MAX($AW109,BK$15)+1,)&gt;0,1,0)),
_xlfn.IFS(
$ES109="LisChannel",
_xlpm.COEFF*
INDEX({1;1;1.2;1.2;1;1;1;1;1.2;1.2;1.2;1.2},
MATCH(MONTH(BK$15),
{1,2,3,4,5,6,7,8,9,10,11,12})),
CONCATENATE($ES109," ",$L109)="RussOutdoor метро",
_xlpm.COEFF*
INDEX({0.8;0.9;1.1;1.1;1;1;1;1;1.1;1.1;1.1;1.1},
MATCH(MONTH(BK$15),
{1,2,3,4,5,6,7,8,9,10,11,12})),
$ES109&lt;&gt;"LisChannel",
_xlpm.COEFF,
$ES109&lt;&gt;"RussOutdoor",
_xlpm.COEFF))</f>
        <v/>
      </c>
      <c r="BL109" s="62">
        <f>COUNTIFS($AZ109:$BK109,"&gt;0")</f>
        <v/>
      </c>
      <c r="BM109" s="65" t="n"/>
      <c r="BN109" s="125">
        <f>$DJ109</f>
        <v/>
      </c>
      <c r="BO109" s="63">
        <f>$DQ109</f>
        <v/>
      </c>
      <c r="BP109" s="125">
        <f>
IFERROR(
IF($BL109=0,0,
$BN109*(1-$BO109)),
0)</f>
        <v/>
      </c>
      <c r="BQ109" s="125">
        <f t="array" ref="BQ109">
IFERROR(
_xlfn.IFS(
$DH109="день_1",
$BP109*$BL109/($AX109-$AW109+1)*AZ109*(DAY(EOMONTH(AZ$15,0))),
$DH109="день_2",
$BP109/30*MAX(MIN($AX109,EOMONTH(AZ$15,0))-MAX($AW109,AZ$15)+1,),
$DH109="раб.день",
$BP109/30*(IFERROR(
_xlfn.LET(_xlpm.VD,
CHOOSE(
{1;2;3;4;5;6;7;8;9;10;11;12;13;14;15;16;17;18},
45658,45659,45660,45661,45662,45663,45664,45665,45711,45724,45778,45779,45785,45786,45820,45821,45965,46022),
_xlfn.LET(_xlpm.DD,
MAX(MIN($AX109,EOMONTH(AZ$15,0))-MAX($AW109,AZ$15),),
_xlfn.IFS(
AND(MONTH($AW109)=MONTH(AZ$15),MONTH($AX109)&lt;&gt;MONTH(AZ$15)),
NETWORKDAYS.INTL($AW109,$AW109+_xlpm.DD,1,_xlpm.VD),
AND(MONTH($AW109)&lt;&gt;MONTH(AZ$15),MONTH($AX109)=MONTH(AZ$15)),
NETWORKDAYS.INTL(($AX109)-_xlpm.DD,$AX109,1,_xlpm.VD),
AND(MONTH($AW109)&lt;MONTH(AZ$15),MONTH($AX109)&gt;MONTH(AZ$15)),
NETWORKDAYS.INTL((EOMONTH(AZ$15-1,1))-_xlpm.DD,EOMONTH(AZ$15-1,1),1,_xlpm.VD),
AND(MONTH($AW109)=MONTH(AZ$15),MONTH($AX109)=MONTH(AZ$15)),
NETWORKDAYS.INTL($AW109,$AX109,1,_xlpm.VD)))),0)),
$DH109="месяц",
$BP109*AZ109,
$DH109="неделя",
$BP109*AZ109/7*(ROUNDUP((DAY(EOMONTH(AZ$15,0)))/4,0))),
0)</f>
        <v/>
      </c>
      <c r="BR109" s="125">
        <f t="array" ref="BR109">
IFERROR(
_xlfn.IFS(
$DH109="день_1",
$BP109*$BL109/($AX109-$AW109+1)*BA109*(DAY(EOMONTH(BA$15,0))),
$DH109="день_2",
$BP109/30*MAX(MIN($AX109,EOMONTH(BA$15,0))-MAX($AW109,BA$15)+1,),
$DH109="раб.день",
$BP109/30*(IFERROR(
_xlfn.LET(_xlpm.VD,
CHOOSE(
{1;2;3;4;5;6;7;8;9;10;11;12;13;14;15;16;17;18},
45658,45659,45660,45661,45662,45663,45664,45665,45711,45724,45778,45779,45785,45786,45820,45821,45965,46022),
_xlfn.LET(_xlpm.DD,
MAX(MIN($AX109,EOMONTH(BA$15,0))-MAX($AW109,BA$15),),
_xlfn.IFS(
AND(MONTH($AW109)=MONTH(BA$15),MONTH($AX109)&lt;&gt;MONTH(BA$15)),
NETWORKDAYS.INTL($AW109,$AW109+_xlpm.DD,1,_xlpm.VD),
AND(MONTH($AW109)&lt;&gt;MONTH(BA$15),MONTH($AX109)=MONTH(BA$15)),
NETWORKDAYS.INTL(($AX109)-_xlpm.DD,$AX109,1,_xlpm.VD),
AND(MONTH($AW109)&lt;MONTH(BA$15),MONTH($AX109)&gt;MONTH(BA$15)),
NETWORKDAYS.INTL((EOMONTH(BA$15-1,1))-_xlpm.DD,EOMONTH(BA$15-1,1),1,_xlpm.VD),
AND(MONTH($AW109)=MONTH(BA$15),MONTH($AX109)=MONTH(BA$15)),
NETWORKDAYS.INTL($AW109,$AX109,1,_xlpm.VD)))),0)),
$DH109="месяц",
$BP109*BA109,
$DH109="неделя",
$BP109*BA109/7*(ROUNDUP((DAY(EOMONTH(BA$15,0)))/4,0))),
0)</f>
        <v/>
      </c>
      <c r="BS109" s="125">
        <f t="array" ref="BS109">
IFERROR(
_xlfn.IFS(
$DH109="день_1",
$BP109*$BL109/($AX109-$AW109+1)*BB109*(DAY(EOMONTH(BB$15,0))),
$DH109="день_2",
$BP109/30*MAX(MIN($AX109,EOMONTH(BB$15,0))-MAX($AW109,BB$15)+1,),
$DH109="раб.день",
$BP109/30*(IFERROR(
_xlfn.LET(_xlpm.VD,
CHOOSE(
{1;2;3;4;5;6;7;8;9;10;11;12;13;14;15;16;17;18},
45658,45659,45660,45661,45662,45663,45664,45665,45711,45724,45778,45779,45785,45786,45820,45821,45965,46022),
_xlfn.LET(_xlpm.DD,
MAX(MIN($AX109,EOMONTH(BB$15,0))-MAX($AW109,BB$15),),
_xlfn.IFS(
AND(MONTH($AW109)=MONTH(BB$15),MONTH($AX109)&lt;&gt;MONTH(BB$15)),
NETWORKDAYS.INTL($AW109,$AW109+_xlpm.DD,1,_xlpm.VD),
AND(MONTH($AW109)&lt;&gt;MONTH(BB$15),MONTH($AX109)=MONTH(BB$15)),
NETWORKDAYS.INTL(($AX109)-_xlpm.DD,$AX109,1,_xlpm.VD),
AND(MONTH($AW109)&lt;MONTH(BB$15),MONTH($AX109)&gt;MONTH(BB$15)),
NETWORKDAYS.INTL((EOMONTH(BB$15-1,1))-_xlpm.DD,EOMONTH(BB$15-1,1),1,_xlpm.VD),
AND(MONTH($AW109)=MONTH(BB$15),MONTH($AX109)=MONTH(BB$15)),
NETWORKDAYS.INTL($AW109,$AX109,1,_xlpm.VD)))),0)),
$DH109="месяц",
$BP109*BB109,
$DH109="неделя",
$BP109*BB109/7*(ROUNDUP((DAY(EOMONTH(BB$15,0)))/4,0))),
0)</f>
        <v/>
      </c>
      <c r="BT109" s="125">
        <f t="array" ref="BT109">
IFERROR(
_xlfn.IFS(
$DH109="день_1",
$BP109*$BL109/($AX109-$AW109+1)*BC109*(DAY(EOMONTH(BC$15,0))),
$DH109="день_2",
$BP109/30*MAX(MIN($AX109,EOMONTH(BC$15,0))-MAX($AW109,BC$15)+1,),
$DH109="раб.день",
$BP109/30*(IFERROR(
_xlfn.LET(_xlpm.VD,
CHOOSE(
{1;2;3;4;5;6;7;8;9;10;11;12;13;14;15;16;17;18},
45658,45659,45660,45661,45662,45663,45664,45665,45711,45724,45778,45779,45785,45786,45820,45821,45965,46022),
_xlfn.LET(_xlpm.DD,
MAX(MIN($AX109,EOMONTH(BC$15,0))-MAX($AW109,BC$15),),
_xlfn.IFS(
AND(MONTH($AW109)=MONTH(BC$15),MONTH($AX109)&lt;&gt;MONTH(BC$15)),
NETWORKDAYS.INTL($AW109,$AW109+_xlpm.DD,1,_xlpm.VD),
AND(MONTH($AW109)&lt;&gt;MONTH(BC$15),MONTH($AX109)=MONTH(BC$15)),
NETWORKDAYS.INTL(($AX109)-_xlpm.DD,$AX109,1,_xlpm.VD),
AND(MONTH($AW109)&lt;MONTH(BC$15),MONTH($AX109)&gt;MONTH(BC$15)),
NETWORKDAYS.INTL((EOMONTH(BC$15-1,1))-_xlpm.DD,EOMONTH(BC$15-1,1),1,_xlpm.VD),
AND(MONTH($AW109)=MONTH(BC$15),MONTH($AX109)=MONTH(BC$15)),
NETWORKDAYS.INTL($AW109,$AX109,1,_xlpm.VD)))),0)),
$DH109="месяц",
$BP109*BC109,
$DH109="неделя",
$BP109*BC109/7*(ROUNDUP((DAY(EOMONTH(BC$15,0)))/4,0))),
0)</f>
        <v/>
      </c>
      <c r="BU109" s="125">
        <f t="array" ref="BU109">
IFERROR(
_xlfn.IFS(
$DH109="день_1",
$BP109*$BL109/($AX109-$AW109+1)*BD109*(DAY(EOMONTH(BD$15,0))),
$DH109="день_2",
$BP109/30*MAX(MIN($AX109,EOMONTH(BD$15,0))-MAX($AW109,BD$15)+1,),
$DH109="раб.день",
$BP109/30*(IFERROR(
_xlfn.LET(_xlpm.VD,
CHOOSE(
{1;2;3;4;5;6;7;8;9;10;11;12;13;14;15;16;17;18},
45658,45659,45660,45661,45662,45663,45664,45665,45711,45724,45778,45779,45785,45786,45820,45821,45965,46022),
_xlfn.LET(_xlpm.DD,
MAX(MIN($AX109,EOMONTH(BD$15,0))-MAX($AW109,BD$15),),
_xlfn.IFS(
AND(MONTH($AW109)=MONTH(BD$15),MONTH($AX109)&lt;&gt;MONTH(BD$15)),
NETWORKDAYS.INTL($AW109,$AW109+_xlpm.DD,1,_xlpm.VD),
AND(MONTH($AW109)&lt;&gt;MONTH(BD$15),MONTH($AX109)=MONTH(BD$15)),
NETWORKDAYS.INTL(($AX109)-_xlpm.DD,$AX109,1,_xlpm.VD),
AND(MONTH($AW109)&lt;MONTH(BD$15),MONTH($AX109)&gt;MONTH(BD$15)),
NETWORKDAYS.INTL((EOMONTH(BD$15-1,1))-_xlpm.DD,EOMONTH(BD$15-1,1),1,_xlpm.VD),
AND(MONTH($AW109)=MONTH(BD$15),MONTH($AX109)=MONTH(BD$15)),
NETWORKDAYS.INTL($AW109,$AX109,1,_xlpm.VD)))),0)),
$DH109="месяц",
$BP109*BD109,
$DH109="неделя",
$BP109*BD109/7*(ROUNDUP((DAY(EOMONTH(BD$15,0)))/4,0))),
0)</f>
        <v/>
      </c>
      <c r="BV109" s="125">
        <f t="array" ref="BV109">
IFERROR(
_xlfn.IFS(
$DH109="день_1",
$BP109*$BL109/($AX109-$AW109+1)*BE109*(DAY(EOMONTH(BE$15,0))),
$DH109="день_2",
$BP109/30*MAX(MIN($AX109,EOMONTH(BE$15,0))-MAX($AW109,BE$15)+1,),
$DH109="раб.день",
$BP109/30*(IFERROR(
_xlfn.LET(_xlpm.VD,
CHOOSE(
{1;2;3;4;5;6;7;8;9;10;11;12;13;14;15;16;17;18},
45658,45659,45660,45661,45662,45663,45664,45665,45711,45724,45778,45779,45785,45786,45820,45821,45965,46022),
_xlfn.LET(_xlpm.DD,
MAX(MIN($AX109,EOMONTH(BE$15,0))-MAX($AW109,BE$15),),
_xlfn.IFS(
AND(MONTH($AW109)=MONTH(BE$15),MONTH($AX109)&lt;&gt;MONTH(BE$15)),
NETWORKDAYS.INTL($AW109,$AW109+_xlpm.DD,1,_xlpm.VD),
AND(MONTH($AW109)&lt;&gt;MONTH(BE$15),MONTH($AX109)=MONTH(BE$15)),
NETWORKDAYS.INTL(($AX109)-_xlpm.DD,$AX109,1,_xlpm.VD),
AND(MONTH($AW109)&lt;MONTH(BE$15),MONTH($AX109)&gt;MONTH(BE$15)),
NETWORKDAYS.INTL((EOMONTH(BE$15-1,1))-_xlpm.DD,EOMONTH(BE$15-1,1),1,_xlpm.VD),
AND(MONTH($AW109)=MONTH(BE$15),MONTH($AX109)=MONTH(BE$15)),
NETWORKDAYS.INTL($AW109,$AX109,1,_xlpm.VD)))),0)),
$DH109="месяц",
$BP109*BE109,
$DH109="неделя",
$BP109*BE109/7*(ROUNDUP((DAY(EOMONTH(BE$15,0)))/4,0))),
0)</f>
        <v/>
      </c>
      <c r="BW109" s="125">
        <f t="array" ref="BW109">
IFERROR(
_xlfn.IFS(
$DH109="день_1",
$BP109*$BL109/($AX109-$AW109+1)*BF109*(DAY(EOMONTH(BF$15,0))),
$DH109="день_2",
$BP109/30*MAX(MIN($AX109,EOMONTH(BF$15,0))-MAX($AW109,BF$15)+1,),
$DH109="раб.день",
$BP109/30*(IFERROR(
_xlfn.LET(_xlpm.VD,
CHOOSE(
{1;2;3;4;5;6;7;8;9;10;11;12;13;14;15;16;17;18},
45658,45659,45660,45661,45662,45663,45664,45665,45711,45724,45778,45779,45785,45786,45820,45821,45965,46022),
_xlfn.LET(_xlpm.DD,
MAX(MIN($AX109,EOMONTH(BF$15,0))-MAX($AW109,BF$15),),
_xlfn.IFS(
AND(MONTH($AW109)=MONTH(BF$15),MONTH($AX109)&lt;&gt;MONTH(BF$15)),
NETWORKDAYS.INTL($AW109,$AW109+_xlpm.DD,1,_xlpm.VD),
AND(MONTH($AW109)&lt;&gt;MONTH(BF$15),MONTH($AX109)=MONTH(BF$15)),
NETWORKDAYS.INTL(($AX109)-_xlpm.DD,$AX109,1,_xlpm.VD),
AND(MONTH($AW109)&lt;MONTH(BF$15),MONTH($AX109)&gt;MONTH(BF$15)),
NETWORKDAYS.INTL((EOMONTH(BF$15-1,1))-_xlpm.DD,EOMONTH(BF$15-1,1),1,_xlpm.VD),
AND(MONTH($AW109)=MONTH(BF$15),MONTH($AX109)=MONTH(BF$15)),
NETWORKDAYS.INTL($AW109,$AX109,1,_xlpm.VD)))),0)),
$DH109="месяц",
$BP109*BF109,
$DH109="неделя",
$BP109*BF109/7*(ROUNDUP((DAY(EOMONTH(BF$15,0)))/4,0))),
0)</f>
        <v/>
      </c>
      <c r="BX109" s="125">
        <f t="array" ref="BX109">
IFERROR(
_xlfn.IFS(
$DH109="день_1",
$BP109*$BL109/($AX109-$AW109+1)*BG109*(DAY(EOMONTH(BG$15,0))),
$DH109="день_2",
$BP109/30*MAX(MIN($AX109,EOMONTH(BG$15,0))-MAX($AW109,BG$15)+1,),
$DH109="раб.день",
$BP109/30*(IFERROR(
_xlfn.LET(_xlpm.VD,
CHOOSE(
{1;2;3;4;5;6;7;8;9;10;11;12;13;14;15;16;17;18},
45658,45659,45660,45661,45662,45663,45664,45665,45711,45724,45778,45779,45785,45786,45820,45821,45965,46022),
_xlfn.LET(_xlpm.DD,
MAX(MIN($AX109,EOMONTH(BG$15,0))-MAX($AW109,BG$15),),
_xlfn.IFS(
AND(MONTH($AW109)=MONTH(BG$15),MONTH($AX109)&lt;&gt;MONTH(BG$15)),
NETWORKDAYS.INTL($AW109,$AW109+_xlpm.DD,1,_xlpm.VD),
AND(MONTH($AW109)&lt;&gt;MONTH(BG$15),MONTH($AX109)=MONTH(BG$15)),
NETWORKDAYS.INTL(($AX109)-_xlpm.DD,$AX109,1,_xlpm.VD),
AND(MONTH($AW109)&lt;MONTH(BG$15),MONTH($AX109)&gt;MONTH(BG$15)),
NETWORKDAYS.INTL((EOMONTH(BG$15-1,1))-_xlpm.DD,EOMONTH(BG$15-1,1),1,_xlpm.VD),
AND(MONTH($AW109)=MONTH(BG$15),MONTH($AX109)=MONTH(BG$15)),
NETWORKDAYS.INTL($AW109,$AX109,1,_xlpm.VD)))),0)),
$DH109="месяц",
$BP109*BG109,
$DH109="неделя",
$BP109*BG109/7*(ROUNDUP((DAY(EOMONTH(BG$15,0)))/4,0))),
0)</f>
        <v/>
      </c>
      <c r="BY109" s="125">
        <f t="array" ref="BY109">
IFERROR(
_xlfn.IFS(
$DH109="день_1",
$BP109*$BL109/($AX109-$AW109+1)*BH109*(DAY(EOMONTH(BH$15,0))),
$DH109="день_2",
$BP109/30*MAX(MIN($AX109,EOMONTH(BH$15,0))-MAX($AW109,BH$15)+1,),
$DH109="раб.день",
$BP109/30*(IFERROR(
_xlfn.LET(_xlpm.VD,
CHOOSE(
{1;2;3;4;5;6;7;8;9;10;11;12;13;14;15;16;17;18},
45658,45659,45660,45661,45662,45663,45664,45665,45711,45724,45778,45779,45785,45786,45820,45821,45965,46022),
_xlfn.LET(_xlpm.DD,
MAX(MIN($AX109,EOMONTH(BH$15,0))-MAX($AW109,BH$15),),
_xlfn.IFS(
AND(MONTH($AW109)=MONTH(BH$15),MONTH($AX109)&lt;&gt;MONTH(BH$15)),
NETWORKDAYS.INTL($AW109,$AW109+_xlpm.DD,1,_xlpm.VD),
AND(MONTH($AW109)&lt;&gt;MONTH(BH$15),MONTH($AX109)=MONTH(BH$15)),
NETWORKDAYS.INTL(($AX109)-_xlpm.DD,$AX109,1,_xlpm.VD),
AND(MONTH($AW109)&lt;MONTH(BH$15),MONTH($AX109)&gt;MONTH(BH$15)),
NETWORKDAYS.INTL((EOMONTH(BH$15-1,1))-_xlpm.DD,EOMONTH(BH$15-1,1),1,_xlpm.VD),
AND(MONTH($AW109)=MONTH(BH$15),MONTH($AX109)=MONTH(BH$15)),
NETWORKDAYS.INTL($AW109,$AX109,1,_xlpm.VD)))),0)),
$DH109="месяц",
$BP109*BH109,
$DH109="неделя",
$BP109*BH109/7*(ROUNDUP((DAY(EOMONTH(BH$15,0)))/4,0))),
0)</f>
        <v/>
      </c>
      <c r="BZ109" s="125">
        <f t="array" ref="BZ109">
IFERROR(
_xlfn.IFS(
$DH109="день_1",
$BP109*$BL109/($AX109-$AW109+1)*BI109*(DAY(EOMONTH(BI$15,0))),
$DH109="день_2",
$BP109/30*MAX(MIN($AX109,EOMONTH(BI$15,0))-MAX($AW109,BI$15)+1,),
$DH109="раб.день",
$BP109/30*(IFERROR(
_xlfn.LET(_xlpm.VD,
CHOOSE(
{1;2;3;4;5;6;7;8;9;10;11;12;13;14;15;16;17;18},
45658,45659,45660,45661,45662,45663,45664,45665,45711,45724,45778,45779,45785,45786,45820,45821,45965,46022),
_xlfn.LET(_xlpm.DD,
MAX(MIN($AX109,EOMONTH(BI$15,0))-MAX($AW109,BI$15),),
_xlfn.IFS(
AND(MONTH($AW109)=MONTH(BI$15),MONTH($AX109)&lt;&gt;MONTH(BI$15)),
NETWORKDAYS.INTL($AW109,$AW109+_xlpm.DD,1,_xlpm.VD),
AND(MONTH($AW109)&lt;&gt;MONTH(BI$15),MONTH($AX109)=MONTH(BI$15)),
NETWORKDAYS.INTL(($AX109)-_xlpm.DD,$AX109,1,_xlpm.VD),
AND(MONTH($AW109)&lt;MONTH(BI$15),MONTH($AX109)&gt;MONTH(BI$15)),
NETWORKDAYS.INTL((EOMONTH(BI$15-1,1))-_xlpm.DD,EOMONTH(BI$15-1,1),1,_xlpm.VD),
AND(MONTH($AW109)=MONTH(BI$15),MONTH($AX109)=MONTH(BI$15)),
NETWORKDAYS.INTL($AW109,$AX109,1,_xlpm.VD)))),0)),
$DH109="месяц",
$BP109*BI109,
$DH109="неделя",
$BP109*BI109/7*(ROUNDUP((DAY(EOMONTH(BI$15,0)))/4,0))),
0)</f>
        <v/>
      </c>
      <c r="CA109" s="125">
        <f t="array" ref="CA109">
IFERROR(
_xlfn.IFS(
$DH109="день_1",
$BP109*$BL109/($AX109-$AW109+1)*BJ109*(DAY(EOMONTH(BJ$15,0))),
$DH109="день_2",
$BP109/30*MAX(MIN($AX109,EOMONTH(BJ$15,0))-MAX($AW109,BJ$15)+1,),
$DH109="раб.день",
$BP109/30*(IFERROR(
_xlfn.LET(_xlpm.VD,
CHOOSE(
{1;2;3;4;5;6;7;8;9;10;11;12;13;14;15;16;17;18},
45658,45659,45660,45661,45662,45663,45664,45665,45711,45724,45778,45779,45785,45786,45820,45821,45965,46022),
_xlfn.LET(_xlpm.DD,
MAX(MIN($AX109,EOMONTH(BJ$15,0))-MAX($AW109,BJ$15),),
_xlfn.IFS(
AND(MONTH($AW109)=MONTH(BJ$15),MONTH($AX109)&lt;&gt;MONTH(BJ$15)),
NETWORKDAYS.INTL($AW109,$AW109+_xlpm.DD,1,_xlpm.VD),
AND(MONTH($AW109)&lt;&gt;MONTH(BJ$15),MONTH($AX109)=MONTH(BJ$15)),
NETWORKDAYS.INTL(($AX109)-_xlpm.DD,$AX109,1,_xlpm.VD),
AND(MONTH($AW109)&lt;MONTH(BJ$15),MONTH($AX109)&gt;MONTH(BJ$15)),
NETWORKDAYS.INTL((EOMONTH(BJ$15-1,1))-_xlpm.DD,EOMONTH(BJ$15-1,1),1,_xlpm.VD),
AND(MONTH($AW109)=MONTH(BJ$15),MONTH($AX109)=MONTH(BJ$15)),
NETWORKDAYS.INTL($AW109,$AX109,1,_xlpm.VD)))),0)),
$DH109="месяц",
$BP109*BJ109,
$DH109="неделя",
$BP109*BJ109/7*(ROUNDUP((DAY(EOMONTH(BJ$15,0)))/4,0))),
0)</f>
        <v/>
      </c>
      <c r="CB109" s="125">
        <f t="array" ref="CB109">
IFERROR(
_xlfn.IFS(
$DH109="день_1",
$BP109*$BL109/($AX109-$AW109+1)*BK109*(DAY(EOMONTH(BK$15,0))),
$DH109="день_2",
$BP109/30*MAX(MIN($AX109,EOMONTH(BK$15,0))-MAX($AW109,BK$15)+1,),
$DH109="раб.день",
$BP109/30*(IFERROR(
_xlfn.LET(_xlpm.VD,
CHOOSE(
{1;2;3;4;5;6;7;8;9;10;11;12;13;14;15;16;17;18},
45658,45659,45660,45661,45662,45663,45664,45665,45711,45724,45778,45779,45785,45786,45820,45821,45965,46022),
_xlfn.LET(_xlpm.DD,
MAX(MIN($AX109,EOMONTH(BK$15,0))-MAX($AW109,BK$15),),
_xlfn.IFS(
AND(MONTH($AW109)=MONTH(BK$15),MONTH($AX109)&lt;&gt;MONTH(BK$15)),
NETWORKDAYS.INTL($AW109,$AW109+_xlpm.DD,1,_xlpm.VD),
AND(MONTH($AW109)&lt;&gt;MONTH(BK$15),MONTH($AX109)=MONTH(BK$15)),
NETWORKDAYS.INTL(($AX109)-_xlpm.DD,$AX109,1,_xlpm.VD),
AND(MONTH($AW109)&lt;MONTH(BK$15),MONTH($AX109)&gt;MONTH(BK$15)),
NETWORKDAYS.INTL((EOMONTH(BK$15-1,1))-_xlpm.DD,EOMONTH(BK$15-1,1),1,_xlpm.VD),
AND(MONTH($AW109)=MONTH(BK$15),MONTH($AX109)=MONTH(BK$15)),
NETWORKDAYS.INTL($AW109,$AX109,1,_xlpm.VD)))),0)),
$DH109="месяц",
$BP109*BK109,
$DH109="неделя",
$BP109*BK109/7*(ROUNDUP((DAY(EOMONTH(BK$15,0)))/4,0))),
0)</f>
        <v/>
      </c>
      <c r="CC109" s="125">
        <f>SUM($BQ109:$CB109)</f>
        <v/>
      </c>
      <c r="CD109" s="126">
        <f>SUM($EH109:$EH109)</f>
        <v/>
      </c>
      <c r="CE109" s="126">
        <f>$CD109*$AB109</f>
        <v/>
      </c>
      <c r="CF109" s="126">
        <f>SUM($EK109:$EK109)</f>
        <v/>
      </c>
      <c r="CG109" s="126">
        <f>$CF109*$AB109</f>
        <v/>
      </c>
      <c r="CH109" s="126">
        <f>SUM($CC109,$CE109,$CG109)</f>
        <v/>
      </c>
      <c r="CI109" s="126">
        <f>$CH109*(1+$CM109)</f>
        <v/>
      </c>
      <c r="CJ109" s="127" t="n">
        <v>0</v>
      </c>
      <c r="CK109" s="126">
        <f>SUM($CH109:$CH109)*(1+$CJ109)</f>
        <v/>
      </c>
      <c r="CL109" s="126">
        <f>SUM($CH109:$CH109)*(1+$CM109)</f>
        <v/>
      </c>
      <c r="CM109" s="59" t="inlineStr">
        <is>
          <t>20%</t>
        </is>
      </c>
      <c r="CN109" s="59" t="n"/>
      <c r="CO109" s="72" t="n"/>
      <c r="CP109" s="59" t="n"/>
      <c r="CQ109" s="73" t="n"/>
      <c r="CR109" s="73" t="n"/>
      <c r="CS109" s="73" t="n"/>
      <c r="CT109" s="72" t="n"/>
      <c r="CU109" s="79" t="inlineStr">
        <is>
          <t> </t>
        </is>
      </c>
      <c r="CV109" s="60" t="n"/>
      <c r="CW109" s="60" t="n"/>
      <c r="CX109" s="60" t="n"/>
      <c r="CY109" s="127">
        <f>IFERROR(($CC109-$EE109)/($EE109/(1-$DQ109)),0)</f>
        <v/>
      </c>
      <c r="CZ109" s="127">
        <f>IFERROR(1-$EI109/($CE109),0)</f>
        <v/>
      </c>
      <c r="DA109" s="127">
        <f>IFERROR(1-$EL109/($CG109),0)</f>
        <v/>
      </c>
      <c r="DB109" s="126">
        <f>ROUND(IFERROR(($CI109/(1+$CM109)-$EN109),0),2)</f>
        <v/>
      </c>
      <c r="DC109" s="128" t="n"/>
      <c r="DD109" s="125" t="n"/>
      <c r="DE109" s="75" t="n">
        <v>0</v>
      </c>
      <c r="DF109" s="128" t="n"/>
      <c r="DG109" s="125">
        <f>IF($DC109=0,0,$DD109*($DC109*100%-$DE109*$DF109))*SUM($AB109:$AB109)</f>
        <v/>
      </c>
      <c r="DH109" s="129" t="inlineStr">
        <is>
          <t>месяц</t>
        </is>
      </c>
      <c r="DI109" s="130">
        <f t="array" ref="DI109">IFERROR(
IF($ES109="LisChannel",
(ROUND(((INDEX({174.625;153.888888888889;130.972222222222},MATCH($AI109,{2;3;4}),0))*$AG109*$AI109),2)),0),0)</f>
        <v/>
      </c>
      <c r="DJ109" s="130">
        <f>
_xlfn.LET(_xlpm.X,
IFERROR(
IF($ES109="НовиковТВ",
(_xlfn.LET(_xlpm.NTV,
_xlfn.LET(_xlpm.MIN,350000,
IF(SUMIFS($DI:$DI,$ES:$ES,"НовиковТВ")&lt;=_xlpm.MIN,
(SUMIFS($DI:$DI,$ES:$ES,"НовиковТВ")/(COUNTIFS($ES:$ES,"НовиковТВ")))*_xlpm.MIN/SUMIFS($DI:$DI,$ES:$ES,"НовиковТВ"),
DI109)),
_xlpm.NTV+$DG109/(1-(1-(_xlpm.NTV)*(1-$DL109)*(1-$DM109)*(1-$DN109)*(1-$DO109)*(1-$DP109)/_xlpm.NTV))))/(1+$EP109),
$DI109+$DG109/(1-(1-($DI109)*(1-$DL109)*(1-$DM109)*(1-$DN109)*(1-$DO109)*(1-$DP109)/$DI109))),
0),
_xlpm.X*(1+$CM109)*(1+$CW109)-_xlpm.X*(1+$CM109)+_xlpm.X)</f>
        <v/>
      </c>
      <c r="DK109" s="125" t="inlineStr">
        <is>
          <t>послед.</t>
        </is>
      </c>
      <c r="DL109" s="63" t="n">
        <v>0</v>
      </c>
      <c r="DM109" s="63" t="n">
        <v>0</v>
      </c>
      <c r="DN109" s="63" t="n">
        <v>0</v>
      </c>
      <c r="DO109" s="63" t="n">
        <v>0</v>
      </c>
      <c r="DP109" s="63" t="n">
        <v>0</v>
      </c>
      <c r="DQ109" s="63">
        <f t="array" ref="DQ109">IFERROR(_xlfn.IFS(
$DK109="послед.",1-(1-$DL109)*(1-$DM109)*(1-$DN109)*(1-$DO109)*(1-$DP109),
$DK109="сумм.",$DL109+$DM109+$DN109+$DO109+$DP109),
0)</f>
        <v/>
      </c>
      <c r="DR109" s="125">
        <f t="array" ref="DR109">
IFERROR(
_xlfn.IFS(
$BL109=0,
0,
$BL109&gt;0,
_xlfn.IFS($DK109="послед.",
$DJ109*(1-$DL109)*(1-$DM109)*(1-$DN109)*(1-$DO109)*(1-$DP109),
$DK109="сумм.",
$DJ109*(1-($DL109+$DM109+$DN109+$DO109+$DP109)))),0)</f>
        <v/>
      </c>
      <c r="DS109" s="125">
        <f t="array" ref="DS109">
IFERROR(_xlfn.IFS(
$DH109="день_1",
$DR109*$BL109/($AX109-$AW109+1)*AZ109*(DAY(EOMONTH(AZ$15,0))),
$DH109="день_2",
$DR109/30*MAX(MIN($AX109,EOMONTH(AZ$15,0))-MAX($AW109,AZ$15)+1,),
$DH109="раб.день",
$DR109/30*(IFERROR(
_xlfn.LET(_xlpm.VD,
CHOOSE(
{1;2;3;4;5;6;7;8;9;10;11;12;13;14;15;16;17;18},
45658,45659,45660,45661,45662,45663,45664,45665,45711,45724,45778,45779,45785,45786,45820,45821,45965,46022),
_xlfn.LET(_xlpm.DD,
MAX(MIN($AX109,EOMONTH(AZ$15,0))-MAX($AW109,AZ$15),),
_xlfn.IFS(
AND(MONTH($AW109)=MONTH(AZ$15),MONTH($AX109)&lt;&gt;MONTH(AZ$15)),
NETWORKDAYS.INTL($AW109,$AW109+_xlpm.DD,1,_xlpm.VD),
AND(MONTH($AW109)&lt;&gt;MONTH(AZ$15),MONTH($AX109)=MONTH(AZ$15)),
NETWORKDAYS.INTL(($AX109)-_xlpm.DD,$AX109,1,_xlpm.VD),
AND(MONTH($AW109)&lt;MONTH(AZ$15),MONTH($AX109)&gt;MONTH(AZ$15)),
NETWORKDAYS.INTL((EOMONTH(AZ$15-1,1))-_xlpm.DD,EOMONTH(AZ$15-1,1),1,_xlpm.VD),
AND(MONTH($AW109)=MONTH(AZ$15),MONTH($AX109)=MONTH(AZ$15)),
NETWORKDAYS.INTL($AW109,$AX109,1,_xlpm.VD)))),0)),
$DH109="месяц",
$DR109*AZ109,
$DH109="неделя",
$DR109*AZ109/7*(ROUNDUP((DAY(EOMONTH(AZ$15,0)))/4,0))),
0)</f>
        <v/>
      </c>
      <c r="DT109" s="125">
        <f t="array" ref="DT109">
IFERROR(_xlfn.IFS(
$DH109="день_1",
$DR109*$BL109/($AX109-$AW109+1)*BA109*(DAY(EOMONTH(BA$15,0))),
$DH109="день_2",
$DR109/30*MAX(MIN($AX109,EOMONTH(BA$15,0))-MAX($AW109,BA$15)+1,),
$DH109="раб.день",
$DR109/30*(IFERROR(
_xlfn.LET(_xlpm.VD,
CHOOSE(
{1;2;3;4;5;6;7;8;9;10;11;12;13;14;15;16;17;18},
45658,45659,45660,45661,45662,45663,45664,45665,45711,45724,45778,45779,45785,45786,45820,45821,45965,46022),
_xlfn.LET(_xlpm.DD,
MAX(MIN($AX109,EOMONTH(BA$15,0))-MAX($AW109,BA$15),),
_xlfn.IFS(
AND(MONTH($AW109)=MONTH(BA$15),MONTH($AX109)&lt;&gt;MONTH(BA$15)),
NETWORKDAYS.INTL($AW109,$AW109+_xlpm.DD,1,_xlpm.VD),
AND(MONTH($AW109)&lt;&gt;MONTH(BA$15),MONTH($AX109)=MONTH(BA$15)),
NETWORKDAYS.INTL(($AX109)-_xlpm.DD,$AX109,1,_xlpm.VD),
AND(MONTH($AW109)&lt;MONTH(BA$15),MONTH($AX109)&gt;MONTH(BA$15)),
NETWORKDAYS.INTL((EOMONTH(BA$15-1,1))-_xlpm.DD,EOMONTH(BA$15-1,1),1,_xlpm.VD),
AND(MONTH($AW109)=MONTH(BA$15),MONTH($AX109)=MONTH(BA$15)),
NETWORKDAYS.INTL($AW109,$AX109,1,_xlpm.VD)))),0)),
$DH109="месяц",
$DR109*BA109,
$DH109="неделя",
$DR109*BA109/7*(ROUNDUP((DAY(EOMONTH(BA$15,0)))/4,0))),
0)</f>
        <v/>
      </c>
      <c r="DU109" s="125">
        <f t="array" ref="DU109">
IFERROR(_xlfn.IFS(
$DH109="день_1",
$DR109*$BL109/($AX109-$AW109+1)*BB109*(DAY(EOMONTH(BB$15,0))),
$DH109="день_2",
$DR109/30*MAX(MIN($AX109,EOMONTH(BB$15,0))-MAX($AW109,BB$15)+1,),
$DH109="раб.день",
$DR109/30*(IFERROR(
_xlfn.LET(_xlpm.VD,
CHOOSE(
{1;2;3;4;5;6;7;8;9;10;11;12;13;14;15;16;17;18},
45658,45659,45660,45661,45662,45663,45664,45665,45711,45724,45778,45779,45785,45786,45820,45821,45965,46022),
_xlfn.LET(_xlpm.DD,
MAX(MIN($AX109,EOMONTH(BB$15,0))-MAX($AW109,BB$15),),
_xlfn.IFS(
AND(MONTH($AW109)=MONTH(BB$15),MONTH($AX109)&lt;&gt;MONTH(BB$15)),
NETWORKDAYS.INTL($AW109,$AW109+_xlpm.DD,1,_xlpm.VD),
AND(MONTH($AW109)&lt;&gt;MONTH(BB$15),MONTH($AX109)=MONTH(BB$15)),
NETWORKDAYS.INTL(($AX109)-_xlpm.DD,$AX109,1,_xlpm.VD),
AND(MONTH($AW109)&lt;MONTH(BB$15),MONTH($AX109)&gt;MONTH(BB$15)),
NETWORKDAYS.INTL((EOMONTH(BB$15-1,1))-_xlpm.DD,EOMONTH(BB$15-1,1),1,_xlpm.VD),
AND(MONTH($AW109)=MONTH(BB$15),MONTH($AX109)=MONTH(BB$15)),
NETWORKDAYS.INTL($AW109,$AX109,1,_xlpm.VD)))),0)),
$DH109="месяц",
$DR109*BB109,
$DH109="неделя",
$DR109*BB109/7*(ROUNDUP((DAY(EOMONTH(BB$15,0)))/4,0))),
0)</f>
        <v/>
      </c>
      <c r="DV109" s="125">
        <f t="array" ref="DV109">
IFERROR(_xlfn.IFS(
$DH109="день_1",
$DR109*$BL109/($AX109-$AW109+1)*BC109*(DAY(EOMONTH(BC$15,0))),
$DH109="день_2",
$DR109/30*MAX(MIN($AX109,EOMONTH(BC$15,0))-MAX($AW109,BC$15)+1,),
$DH109="раб.день",
$DR109/30*(IFERROR(
_xlfn.LET(_xlpm.VD,
CHOOSE(
{1;2;3;4;5;6;7;8;9;10;11;12;13;14;15;16;17;18},
45658,45659,45660,45661,45662,45663,45664,45665,45711,45724,45778,45779,45785,45786,45820,45821,45965,46022),
_xlfn.LET(_xlpm.DD,
MAX(MIN($AX109,EOMONTH(BC$15,0))-MAX($AW109,BC$15),),
_xlfn.IFS(
AND(MONTH($AW109)=MONTH(BC$15),MONTH($AX109)&lt;&gt;MONTH(BC$15)),
NETWORKDAYS.INTL($AW109,$AW109+_xlpm.DD,1,_xlpm.VD),
AND(MONTH($AW109)&lt;&gt;MONTH(BC$15),MONTH($AX109)=MONTH(BC$15)),
NETWORKDAYS.INTL(($AX109)-_xlpm.DD,$AX109,1,_xlpm.VD),
AND(MONTH($AW109)&lt;MONTH(BC$15),MONTH($AX109)&gt;MONTH(BC$15)),
NETWORKDAYS.INTL((EOMONTH(BC$15-1,1))-_xlpm.DD,EOMONTH(BC$15-1,1),1,_xlpm.VD),
AND(MONTH($AW109)=MONTH(BC$15),MONTH($AX109)=MONTH(BC$15)),
NETWORKDAYS.INTL($AW109,$AX109,1,_xlpm.VD)))),0)),
$DH109="месяц",
$DR109*BC109,
$DH109="неделя",
$DR109*BC109/7*(ROUNDUP((DAY(EOMONTH(BC$15,0)))/4,0))),
0)</f>
        <v/>
      </c>
      <c r="DW109" s="125">
        <f t="array" ref="DW109">
IFERROR(_xlfn.IFS(
$DH109="день_1",
$DR109*$BL109/($AX109-$AW109+1)*BD109*(DAY(EOMONTH(BD$15,0))),
$DH109="день_2",
$DR109/30*MAX(MIN($AX109,EOMONTH(BD$15,0))-MAX($AW109,BD$15)+1,),
$DH109="раб.день",
$DR109/30*(IFERROR(
_xlfn.LET(_xlpm.VD,
CHOOSE(
{1;2;3;4;5;6;7;8;9;10;11;12;13;14;15;16;17;18},
45658,45659,45660,45661,45662,45663,45664,45665,45711,45724,45778,45779,45785,45786,45820,45821,45965,46022),
_xlfn.LET(_xlpm.DD,
MAX(MIN($AX109,EOMONTH(BD$15,0))-MAX($AW109,BD$15),),
_xlfn.IFS(
AND(MONTH($AW109)=MONTH(BD$15),MONTH($AX109)&lt;&gt;MONTH(BD$15)),
NETWORKDAYS.INTL($AW109,$AW109+_xlpm.DD,1,_xlpm.VD),
AND(MONTH($AW109)&lt;&gt;MONTH(BD$15),MONTH($AX109)=MONTH(BD$15)),
NETWORKDAYS.INTL(($AX109)-_xlpm.DD,$AX109,1,_xlpm.VD),
AND(MONTH($AW109)&lt;MONTH(BD$15),MONTH($AX109)&gt;MONTH(BD$15)),
NETWORKDAYS.INTL((EOMONTH(BD$15-1,1))-_xlpm.DD,EOMONTH(BD$15-1,1),1,_xlpm.VD),
AND(MONTH($AW109)=MONTH(BD$15),MONTH($AX109)=MONTH(BD$15)),
NETWORKDAYS.INTL($AW109,$AX109,1,_xlpm.VD)))),0)),
$DH109="месяц",
$DR109*BD109,
$DH109="неделя",
$DR109*BD109/7*(ROUNDUP((DAY(EOMONTH(BD$15,0)))/4,0))),
0)</f>
        <v/>
      </c>
      <c r="DX109" s="125">
        <f t="array" ref="DX109">
IFERROR(_xlfn.IFS(
$DH109="день_1",
$DR109*$BL109/($AX109-$AW109+1)*BE109*(DAY(EOMONTH(BE$15,0))),
$DH109="день_2",
$DR109/30*MAX(MIN($AX109,EOMONTH(BE$15,0))-MAX($AW109,BE$15)+1,),
$DH109="раб.день",
$DR109/30*(IFERROR(
_xlfn.LET(_xlpm.VD,
CHOOSE(
{1;2;3;4;5;6;7;8;9;10;11;12;13;14;15;16;17;18},
45658,45659,45660,45661,45662,45663,45664,45665,45711,45724,45778,45779,45785,45786,45820,45821,45965,46022),
_xlfn.LET(_xlpm.DD,
MAX(MIN($AX109,EOMONTH(BE$15,0))-MAX($AW109,BE$15),),
_xlfn.IFS(
AND(MONTH($AW109)=MONTH(BE$15),MONTH($AX109)&lt;&gt;MONTH(BE$15)),
NETWORKDAYS.INTL($AW109,$AW109+_xlpm.DD,1,_xlpm.VD),
AND(MONTH($AW109)&lt;&gt;MONTH(BE$15),MONTH($AX109)=MONTH(BE$15)),
NETWORKDAYS.INTL(($AX109)-_xlpm.DD,$AX109,1,_xlpm.VD),
AND(MONTH($AW109)&lt;MONTH(BE$15),MONTH($AX109)&gt;MONTH(BE$15)),
NETWORKDAYS.INTL((EOMONTH(BE$15-1,1))-_xlpm.DD,EOMONTH(BE$15-1,1),1,_xlpm.VD),
AND(MONTH($AW109)=MONTH(BE$15),MONTH($AX109)=MONTH(BE$15)),
NETWORKDAYS.INTL($AW109,$AX109,1,_xlpm.VD)))),0)),
$DH109="месяц",
$DR109*BE109,
$DH109="неделя",
$DR109*BE109/7*(ROUNDUP((DAY(EOMONTH(BE$15,0)))/4,0))),
0)</f>
        <v/>
      </c>
      <c r="DY109" s="125">
        <f t="array" ref="DY109">
IFERROR(_xlfn.IFS(
$DH109="день_1",
$DR109*$BL109/($AX109-$AW109+1)*BF109*(DAY(EOMONTH(BF$15,0))),
$DH109="день_2",
$DR109/30*MAX(MIN($AX109,EOMONTH(BF$15,0))-MAX($AW109,BF$15)+1,),
$DH109="раб.день",
$DR109/30*(IFERROR(
_xlfn.LET(_xlpm.VD,
CHOOSE(
{1;2;3;4;5;6;7;8;9;10;11;12;13;14;15;16;17;18},
45658,45659,45660,45661,45662,45663,45664,45665,45711,45724,45778,45779,45785,45786,45820,45821,45965,46022),
_xlfn.LET(_xlpm.DD,
MAX(MIN($AX109,EOMONTH(BF$15,0))-MAX($AW109,BF$15),),
_xlfn.IFS(
AND(MONTH($AW109)=MONTH(BF$15),MONTH($AX109)&lt;&gt;MONTH(BF$15)),
NETWORKDAYS.INTL($AW109,$AW109+_xlpm.DD,1,_xlpm.VD),
AND(MONTH($AW109)&lt;&gt;MONTH(BF$15),MONTH($AX109)=MONTH(BF$15)),
NETWORKDAYS.INTL(($AX109)-_xlpm.DD,$AX109,1,_xlpm.VD),
AND(MONTH($AW109)&lt;MONTH(BF$15),MONTH($AX109)&gt;MONTH(BF$15)),
NETWORKDAYS.INTL((EOMONTH(BF$15-1,1))-_xlpm.DD,EOMONTH(BF$15-1,1),1,_xlpm.VD),
AND(MONTH($AW109)=MONTH(BF$15),MONTH($AX109)=MONTH(BF$15)),
NETWORKDAYS.INTL($AW109,$AX109,1,_xlpm.VD)))),0)),
$DH109="месяц",
$DR109*BF109,
$DH109="неделя",
$DR109*BF109/7*(ROUNDUP((DAY(EOMONTH(BF$15,0)))/4,0))),
0)</f>
        <v/>
      </c>
      <c r="DZ109" s="125">
        <f t="array" ref="DZ109">
IFERROR(_xlfn.IFS(
$DH109="день_1",
$DR109*$BL109/($AX109-$AW109+1)*BG109*(DAY(EOMONTH(BG$15,0))),
$DH109="день_2",
$DR109/30*MAX(MIN($AX109,EOMONTH(BG$15,0))-MAX($AW109,BG$15)+1,),
$DH109="раб.день",
$DR109/30*(IFERROR(
_xlfn.LET(_xlpm.VD,
CHOOSE(
{1;2;3;4;5;6;7;8;9;10;11;12;13;14;15;16;17;18},
45658,45659,45660,45661,45662,45663,45664,45665,45711,45724,45778,45779,45785,45786,45820,45821,45965,46022),
_xlfn.LET(_xlpm.DD,
MAX(MIN($AX109,EOMONTH(BG$15,0))-MAX($AW109,BG$15),),
_xlfn.IFS(
AND(MONTH($AW109)=MONTH(BG$15),MONTH($AX109)&lt;&gt;MONTH(BG$15)),
NETWORKDAYS.INTL($AW109,$AW109+_xlpm.DD,1,_xlpm.VD),
AND(MONTH($AW109)&lt;&gt;MONTH(BG$15),MONTH($AX109)=MONTH(BG$15)),
NETWORKDAYS.INTL(($AX109)-_xlpm.DD,$AX109,1,_xlpm.VD),
AND(MONTH($AW109)&lt;MONTH(BG$15),MONTH($AX109)&gt;MONTH(BG$15)),
NETWORKDAYS.INTL((EOMONTH(BG$15-1,1))-_xlpm.DD,EOMONTH(BG$15-1,1),1,_xlpm.VD),
AND(MONTH($AW109)=MONTH(BG$15),MONTH($AX109)=MONTH(BG$15)),
NETWORKDAYS.INTL($AW109,$AX109,1,_xlpm.VD)))),0)),
$DH109="месяц",
$DR109*BG109,
$DH109="неделя",
$DR109*BG109/7*(ROUNDUP((DAY(EOMONTH(BG$15,0)))/4,0))),
0)</f>
        <v/>
      </c>
      <c r="EA109" s="125">
        <f t="array" ref="EA109">
IFERROR(_xlfn.IFS(
$DH109="день_1",
$DR109*$BL109/($AX109-$AW109+1)*BH109*(DAY(EOMONTH(BH$15,0))),
$DH109="день_2",
$DR109/30*MAX(MIN($AX109,EOMONTH(BH$15,0))-MAX($AW109,BH$15)+1,),
$DH109="раб.день",
$DR109/30*(IFERROR(
_xlfn.LET(_xlpm.VD,
CHOOSE(
{1;2;3;4;5;6;7;8;9;10;11;12;13;14;15;16;17;18},
45658,45659,45660,45661,45662,45663,45664,45665,45711,45724,45778,45779,45785,45786,45820,45821,45965,46022),
_xlfn.LET(_xlpm.DD,
MAX(MIN($AX109,EOMONTH(BH$15,0))-MAX($AW109,BH$15),),
_xlfn.IFS(
AND(MONTH($AW109)=MONTH(BH$15),MONTH($AX109)&lt;&gt;MONTH(BH$15)),
NETWORKDAYS.INTL($AW109,$AW109+_xlpm.DD,1,_xlpm.VD),
AND(MONTH($AW109)&lt;&gt;MONTH(BH$15),MONTH($AX109)=MONTH(BH$15)),
NETWORKDAYS.INTL(($AX109)-_xlpm.DD,$AX109,1,_xlpm.VD),
AND(MONTH($AW109)&lt;MONTH(BH$15),MONTH($AX109)&gt;MONTH(BH$15)),
NETWORKDAYS.INTL((EOMONTH(BH$15-1,1))-_xlpm.DD,EOMONTH(BH$15-1,1),1,_xlpm.VD),
AND(MONTH($AW109)=MONTH(BH$15),MONTH($AX109)=MONTH(BH$15)),
NETWORKDAYS.INTL($AW109,$AX109,1,_xlpm.VD)))),0)),
$DH109="месяц",
$DR109*BH109,
$DH109="неделя",
$DR109*BH109/7*(ROUNDUP((DAY(EOMONTH(BH$15,0)))/4,0))),
0)</f>
        <v/>
      </c>
      <c r="EB109" s="125">
        <f t="array" ref="EB109">
IFERROR(_xlfn.IFS(
$DH109="день_1",
$DR109*$BL109/($AX109-$AW109+1)*BI109*(DAY(EOMONTH(BI$15,0))),
$DH109="день_2",
$DR109/30*MAX(MIN($AX109,EOMONTH(BI$15,0))-MAX($AW109,BI$15)+1,),
$DH109="раб.день",
$DR109/30*(IFERROR(
_xlfn.LET(_xlpm.VD,
CHOOSE(
{1;2;3;4;5;6;7;8;9;10;11;12;13;14;15;16;17;18},
45658,45659,45660,45661,45662,45663,45664,45665,45711,45724,45778,45779,45785,45786,45820,45821,45965,46022),
_xlfn.LET(_xlpm.DD,
MAX(MIN($AX109,EOMONTH(BI$15,0))-MAX($AW109,BI$15),),
_xlfn.IFS(
AND(MONTH($AW109)=MONTH(BI$15),MONTH($AX109)&lt;&gt;MONTH(BI$15)),
NETWORKDAYS.INTL($AW109,$AW109+_xlpm.DD,1,_xlpm.VD),
AND(MONTH($AW109)&lt;&gt;MONTH(BI$15),MONTH($AX109)=MONTH(BI$15)),
NETWORKDAYS.INTL(($AX109)-_xlpm.DD,$AX109,1,_xlpm.VD),
AND(MONTH($AW109)&lt;MONTH(BI$15),MONTH($AX109)&gt;MONTH(BI$15)),
NETWORKDAYS.INTL((EOMONTH(BI$15-1,1))-_xlpm.DD,EOMONTH(BI$15-1,1),1,_xlpm.VD),
AND(MONTH($AW109)=MONTH(BI$15),MONTH($AX109)=MONTH(BI$15)),
NETWORKDAYS.INTL($AW109,$AX109,1,_xlpm.VD)))),0)),
$DH109="месяц",
$DR109*BI109,
$DH109="неделя",
$DR109*BI109/7*(ROUNDUP((DAY(EOMONTH(BI$15,0)))/4,0))),
0)</f>
        <v/>
      </c>
      <c r="EC109" s="125">
        <f t="array" ref="EC109">
IFERROR(_xlfn.IFS(
$DH109="день_1",
$DR109*$BL109/($AX109-$AW109+1)*BJ109*(DAY(EOMONTH(BJ$15,0))),
$DH109="день_2",
$DR109/30*MAX(MIN($AX109,EOMONTH(BJ$15,0))-MAX($AW109,BJ$15)+1,),
$DH109="раб.день",
$DR109/30*(IFERROR(
_xlfn.LET(_xlpm.VD,
CHOOSE(
{1;2;3;4;5;6;7;8;9;10;11;12;13;14;15;16;17;18},
45658,45659,45660,45661,45662,45663,45664,45665,45711,45724,45778,45779,45785,45786,45820,45821,45965,46022),
_xlfn.LET(_xlpm.DD,
MAX(MIN($AX109,EOMONTH(BJ$15,0))-MAX($AW109,BJ$15),),
_xlfn.IFS(
AND(MONTH($AW109)=MONTH(BJ$15),MONTH($AX109)&lt;&gt;MONTH(BJ$15)),
NETWORKDAYS.INTL($AW109,$AW109+_xlpm.DD,1,_xlpm.VD),
AND(MONTH($AW109)&lt;&gt;MONTH(BJ$15),MONTH($AX109)=MONTH(BJ$15)),
NETWORKDAYS.INTL(($AX109)-_xlpm.DD,$AX109,1,_xlpm.VD),
AND(MONTH($AW109)&lt;MONTH(BJ$15),MONTH($AX109)&gt;MONTH(BJ$15)),
NETWORKDAYS.INTL((EOMONTH(BJ$15-1,1))-_xlpm.DD,EOMONTH(BJ$15-1,1),1,_xlpm.VD),
AND(MONTH($AW109)=MONTH(BJ$15),MONTH($AX109)=MONTH(BJ$15)),
NETWORKDAYS.INTL($AW109,$AX109,1,_xlpm.VD)))),0)),
$DH109="месяц",
$DR109*BJ109,
$DH109="неделя",
$DR109*BJ109/7*(ROUNDUP((DAY(EOMONTH(BJ$15,0)))/4,0))),
0)</f>
        <v/>
      </c>
      <c r="ED109" s="125">
        <f t="array" ref="ED109">
IFERROR(_xlfn.IFS(
$DH109="день_1",
$DR109*$BL109/($AX109-$AW109+1)*BK109*(DAY(EOMONTH(BK$15,0))),
$DH109="день_2",
$DR109/30*MAX(MIN($AX109,EOMONTH(BK$15,0))-MAX($AW109,BK$15)+1,),
$DH109="раб.день",
$DR109/30*(IFERROR(
_xlfn.LET(_xlpm.VD,
CHOOSE(
{1;2;3;4;5;6;7;8;9;10;11;12;13;14;15;16;17;18},
45658,45659,45660,45661,45662,45663,45664,45665,45711,45724,45778,45779,45785,45786,45820,45821,45965,46022),
_xlfn.LET(_xlpm.DD,
MAX(MIN($AX109,EOMONTH(BK$15,0))-MAX($AW109,BK$15),),
_xlfn.IFS(
AND(MONTH($AW109)=MONTH(BK$15),MONTH($AX109)&lt;&gt;MONTH(BK$15)),
NETWORKDAYS.INTL($AW109,$AW109+_xlpm.DD,1,_xlpm.VD),
AND(MONTH($AW109)&lt;&gt;MONTH(BK$15),MONTH($AX109)=MONTH(BK$15)),
NETWORKDAYS.INTL(($AX109)-_xlpm.DD,$AX109,1,_xlpm.VD),
AND(MONTH($AW109)&lt;MONTH(BK$15),MONTH($AX109)&gt;MONTH(BK$15)),
NETWORKDAYS.INTL((EOMONTH(BK$15-1,1))-_xlpm.DD,EOMONTH(BK$15-1,1),1,_xlpm.VD),
AND(MONTH($AW109)=MONTH(BK$15),MONTH($AX109)=MONTH(BK$15)),
NETWORKDAYS.INTL($AW109,$AX109,1,_xlpm.VD)))),0)),
$DH109="месяц",
$DR109*BK109,
$DH109="неделя",
$DR109*BK109/7*(ROUNDUP((DAY(EOMONTH(BK$15,0)))/4,0))),
0)</f>
        <v/>
      </c>
      <c r="EE109" s="125">
        <f>SUM($DS109,$DT109,$DU109,$DV109,$DW109,$DX109,$DY109,$DZ109,$EA109,$EB109,$EC109,$ED109)</f>
        <v/>
      </c>
      <c r="EF109" s="125">
        <f>IFERROR(ROUND($EE109*(1+$EP109),2),0)</f>
        <v/>
      </c>
      <c r="EG109" s="128" t="n">
        <v>1</v>
      </c>
      <c r="EH109" s="126" t="n">
        <v>0</v>
      </c>
      <c r="EI109" s="126">
        <f>ROUND(SUM($EH109:$EH109)*SUM($AB109:$AB109)*$EG109,2)</f>
        <v/>
      </c>
      <c r="EJ109" s="126">
        <f>ROUND($EI109*(1+$EP109),2)</f>
        <v/>
      </c>
      <c r="EK109" s="126" t="n">
        <v>0</v>
      </c>
      <c r="EL109" s="126">
        <f>ROUND(SUM($EK109:$EK109)*SUM($AB109:$AB109)*$EG109,2)</f>
        <v/>
      </c>
      <c r="EM109" s="126">
        <f>ROUND($EL109*(1+$EP109),2)</f>
        <v/>
      </c>
      <c r="EN109" s="126">
        <f>SUM($EE109,$EI109,$EL109)</f>
        <v/>
      </c>
      <c r="EO109" s="126">
        <f>SUM($EF109,$EJ109,$EM109)</f>
        <v/>
      </c>
      <c r="EP109" s="59" t="inlineStr">
        <is>
          <t>20%</t>
        </is>
      </c>
      <c r="EQ109" s="59" t="n"/>
      <c r="ER109" s="60">
        <f t="array" ref="ER109">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MATCH(ES109,
{"AMS";"RussOutdoor";"HD Outdoor";"Ingroup";"IQ";"Ledproduction";"LisChannel";"Logic";"Media-PPL";"NovikovTV | НовиковТВ";"SMA";"SOK";"КрокусТВ | CrocusTV | IndoorTV";"Сити";"ТЯК Москва"},
0)),"")</f>
        <v/>
      </c>
      <c r="ES109" s="60" t="n"/>
      <c r="ET109" s="60">
        <f t="array" ref="ET109">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MATCH(ES109,
{"AMS";"RussOutdoor";"HD Outdoor";"Ingroup";"IQ";"Ledproduction";"LisChannel";"Logic";"Media-PPL";"NovikovTV | НовиковТВ";"SMA";"SOK";"КрокусТВ | CrocusTV | IndoorTV";"Сити";"ТЯК Москва"},
0)),"")</f>
        <v/>
      </c>
      <c r="EU109" s="60" t="n"/>
      <c r="EV109" s="60" t="n"/>
      <c r="EX109" s="110">
        <f t="array" ref="EX109">
($AR109/30
+N("ТРАФИК ПЛОЩАДКИ"))*
(IFERROR(
_xlfn.LET(
_xlpm.GPR,
HLOOKUP($L109,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(MATCH($T109,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IF($Q109="цифровой",_xlpm.GPR/$AG109,_xlpm.GPR/60)),
0)
+N("DWELL TIME"))*
(IF($AB109=0,0,IF($AB109=1,0.3,IF($AB109=2,0.5,IF($AB109&gt;2,1))))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_xlfn.IFS($AC109="да",1.2,$AC109="нет",1)*
_xlfn.IFS($AD109="да",1.2,$AD109="нет",1)*
IF(R109="статический",1,1.2)*
$X109*
INDEX(
{1.2;1;1.2;1.2;1;1.2;1.2;1.2;1.2;1.2;1.2;1;1.2;1.2;1.2;1.2;1;1;1.2;1.2;1.2;1;1;1;1;1.2;1.2;1.2;1.2;1;1;1;1;1.2;1.2;1.2;1.2;1.2;1.2;1.2;1.2;1;1;1.2;1;1;1;1;1.5;1;1;1.5;1.5;1.2},
MATCH($Q109,_xlpm.MI,0)))&gt;{0.02;0.04;0.06;0.1;0.2;0.4;0.6;0.8;1;2;4;6})),
{0;1;2;3;4;5;6;7;8;9;10;11;12},
0)))
+N("КОЭФФИЦИЕНТ КОНТАКТА"))))*
(_xlfn.IFS($X109&lt;0.1,$X109/1000,$X109&gt;25,5.2,AND($X109&gt;=0.1,$X109&lt;=25),(($X109*2+0.1)/10)*($X109/10)))*
IFERROR((_xlfn.LET(
_xlpm.MA,
{0;0.8;0.85;0.9;0.95;1},
_xlpm.MAA,
{0;1;2;3;4;5},
INDEX(_xlpm.MA,MATCH(SUMPRODUCT(--((IF(ROUND(_xlpm.MAA,1)&gt;5,5,ROUND($AB109,1)))&gt;{0;1;2;3;4;5})),_xlpm.MAA,0)))
+N("КОЭФФИЦИЕНТ КОЛ-ВО КОНСТРУКЦИЙ")),1)*
$AB109,0))*
(IF($Q109="цифровой",$AG109/15*$AI109,1)
+N("ДЛЯ ЦИФРЫ"))</f>
        <v/>
      </c>
      <c r="EY109" s="110">
        <f>IFERROR(EX109*AY109,0)</f>
        <v/>
      </c>
      <c r="EZ109" s="131">
        <f>IFERROR(DP109/EY109*1000,0)</f>
        <v/>
      </c>
      <c r="FA109" s="112">
        <f>IFERROR(FC109/FB109,0)</f>
        <v/>
      </c>
      <c r="FB109" s="112">
        <f>IFERROR((FC109/(EY109/FF109*#REF!))*0.825,0)</f>
        <v/>
      </c>
      <c r="FC109" s="112">
        <f>IFERROR(((EX109*30/AR109)*100)/30,0)</f>
        <v/>
      </c>
      <c r="FD109" s="112">
        <f>IFERROR(EY109/G109*100%,0)</f>
        <v/>
      </c>
      <c r="FE109" s="112">
        <f>IFERROR(FD109/FC109*100%,0)</f>
        <v/>
      </c>
      <c r="FF109" s="110">
        <f>IFERROR(AR109/30*AY109,0)</f>
        <v/>
      </c>
    </row>
    <row r="110" ht="13" customHeight="1">
      <c r="A110" s="59" t="n"/>
      <c r="B110" s="60" t="n"/>
      <c r="C110" s="60" t="n"/>
      <c r="D110" s="60">
        <f t="array" ref="D110">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MATCH($E110,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10" s="60">
        <f t="array" ref="E110">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MATCH($F110,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10" s="60" t="inlineStr"/>
      <c r="G110" s="60" t="n"/>
      <c r="H110" s="60">
        <f t="array" ref="H110">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MATCH($I110,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10" s="60" t="n"/>
      <c r="J110" s="60" t="n"/>
      <c r="K110" s="60" t="n"/>
      <c r="L110" s="60" t="n"/>
      <c r="M110" s="60" t="n"/>
      <c r="N110" s="60" t="n"/>
      <c r="O110" s="60" t="n"/>
      <c r="P110" s="60">
        <f t="array" ref="P110">
_xlfn.IFS(
ISNUMBER(MATCH($Q110,{"шелфбаннер","разделитель","монетница","чековая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ISNUMBER(MATCH($Q110,{"LED/LCD","видеокулер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ISNUMBER(MATCH($Q110,{"автомобиль","машина","выставочное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ISNUMBER(MATCH($Q110,{"билборд","лифтовая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ISNUMBER(MATCH($Q110,{"навигация","подвесной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ISNUMBER(MATCH($Q110,{"движущаяся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ISNUMBER(MATCH($Q110,{"каталог","журнал"},)),
"Пресса",
$Q110="","")</f>
        <v/>
      </c>
      <c r="Q110" s="60" t="n"/>
      <c r="R110" s="60">
        <f t="array" ref="R110">
IFERROR(
_xlfn.IFS(
OR(ISNUMBER(MATCH($Q110,{"экспозиция","макет","стенд","автостенд","авто стенд","выставочное пространство","выставочные стенды","модульные выставочные стенды","3Д конструкция","3D конструкция"},)),P110="Экспонирование"),
"нестандартный",
ISNUMBER(MATCH($Q110,{"скроллер","призматрон"},)),
"динамический",
$P110="Видео",
"цифровой",
OR($P110="Пресса",$P110="Щит",$P110="POSm",$P110="Подвес",$P110="Брендирование/оклейка"),
"статический"),"")</f>
        <v/>
      </c>
      <c r="S110" s="59" t="n"/>
      <c r="T110" s="60" t="n"/>
      <c r="U110" s="60" t="n"/>
      <c r="V110" s="60">
        <f>
IF(P110="Видео",
"цифровой постер/ролик",
IF(ISNUMBER(MATCH(Q110,{"короб световой","короб световой | лайтбокс","короб световой | кристалайт","лайтбокс","лайт бокс","кристалайт","LB","lightbox"},)),
"бэклит",
IF(P110="Брендирование/оклейка",
"перфарированная пленка/самоклейка",
IF(P110="Экспонирование",
"под запрос",
IF(P110="Подвес",
"баннер/ткань",
"")))))</f>
        <v/>
      </c>
      <c r="W110" s="59" t="n"/>
      <c r="X110" s="59" t="n"/>
      <c r="Y110" s="59" t="n"/>
      <c r="Z110" s="61" t="n"/>
      <c r="AA110" s="61" t="n"/>
      <c r="AB110" s="61">
        <f>IF(BL110&gt;0,Z110,0)</f>
        <v/>
      </c>
      <c r="AC110" s="59" t="n"/>
      <c r="AD110" s="59" t="n"/>
      <c r="AE110" s="59" t="n"/>
      <c r="AF110" s="59" t="n"/>
      <c r="AG110" s="59" t="n"/>
      <c r="AH110" s="59" t="n"/>
      <c r="AI110" s="59" t="n"/>
      <c r="AJ110" s="59" t="n"/>
      <c r="AK110" s="59" t="n"/>
      <c r="AL110" s="62">
        <f>IFERROR(IF(OR(R110="статический",R110="динамический",R110="нестандартный",R110="",R110=""),"-",IF(AND(AH110="-",AI110="-"),"-",AK110*3600/AH110*AI110)),"-")</f>
        <v/>
      </c>
      <c r="AM110" s="62">
        <f>IFERROR(IF(OR(R110="статический",R110="динамический",R110="",R110="", R110="BTL",R110="нестандартный"),"-",AG110*AI110*AL110/60),"-")</f>
        <v/>
      </c>
      <c r="AN110" s="63">
        <f>IFERROR(IF(AH110="","-",AG110*AI110/AH110),"-")</f>
        <v/>
      </c>
      <c r="AO110" s="59">
        <f>IFERROR(IF(OR($R110="статический",$R110="динамический",$R110="",$R110="",$R110="BTL",$R110="нестандартный"),"-",$AL110*$AY110),"-")</f>
        <v/>
      </c>
      <c r="AP110" s="62">
        <f>IFERROR(IF(OR($R110="статический",$R110="динамический",$R110="",$R110="",$R110="BTL",$R110="нестандартный"),"-",$AM110*AY110),"-")</f>
        <v/>
      </c>
      <c r="AQ110" s="64" t="n"/>
      <c r="AR110" s="61" t="n"/>
      <c r="AS110" s="61" t="n"/>
      <c r="AT110" s="61" t="n"/>
      <c r="AU110" s="65" t="n"/>
      <c r="AV110" s="124">
        <f>IFERROR(DR110/AT110*1000,"n/a")</f>
        <v/>
      </c>
      <c r="AW110" s="67" t="n"/>
      <c r="AX110" s="67" t="n"/>
      <c r="AY110" s="43">
        <f>IFERROR(IF(OR($AW110="",$AX110=""),"",_xlfn.DAYS($AX110+1,$AW110)),"")</f>
        <v/>
      </c>
      <c r="AZ110" s="68">
        <f t="array" ref="AZ110">
_xlfn.LET(_xlpm.COEFF,
IF($AW110+$AX110=0,0,IF(MAX(MIN($AX110,EOMONTH(AZ$15,0))-MAX($AW110,AZ$15)+1,)&gt;0,1,0)),
_xlfn.IFS(
$ES110="LisChannel",
_xlpm.COEFF*
INDEX({1;1;1.2;1.2;1;1;1;1;1.2;1.2;1.2;1.2},
MATCH(MONTH(AZ$15),
{1,2,3,4,5,6,7,8,9,10,11,12})),
CONCATENATE($ES110," ",$L110)="RussOutdoor метро",
_xlpm.COEFF*
INDEX({0.8;0.9;1.1;1.1;1;1;1;1;1.1;1.1;1.1;1.1},
MATCH(MONTH(AZ$15),
{1,2,3,4,5,6,7,8,9,10,11,12})),
$ES110&lt;&gt;"LisChannel",
_xlpm.COEFF,
$ES110&lt;&gt;"RussOutdoor",
_xlpm.COEFF))</f>
        <v/>
      </c>
      <c r="BA110" s="68">
        <f t="array" ref="BA110">
_xlfn.LET(_xlpm.COEFF,
IF($AW110+$AX110=0,0,IF(MAX(MIN($AX110,EOMONTH(BA$15,0))-MAX($AW110,BA$15)+1,)&gt;0,1,0)),
_xlfn.IFS(
$ES110="LisChannel",
_xlpm.COEFF*
INDEX({1;1;1.2;1.2;1;1;1;1;1.2;1.2;1.2;1.2},
MATCH(MONTH(BA$15),
{1,2,3,4,5,6,7,8,9,10,11,12})),
CONCATENATE($ES110," ",$L110)="RussOutdoor метро",
_xlpm.COEFF*
INDEX({0.8;0.9;1.1;1.1;1;1;1;1;1.1;1.1;1.1;1.1},
MATCH(MONTH(BA$15),
{1,2,3,4,5,6,7,8,9,10,11,12})),
$ES110&lt;&gt;"LisChannel",
_xlpm.COEFF,
$ES110&lt;&gt;"RussOutdoor",
_xlpm.COEFF))</f>
        <v/>
      </c>
      <c r="BB110" s="68">
        <f t="array" ref="BB110">
_xlfn.LET(_xlpm.COEFF,
IF($AW110+$AX110=0,0,IF(MAX(MIN($AX110,EOMONTH(BB$15,0))-MAX($AW110,BB$15)+1,)&gt;0,1,0)),
_xlfn.IFS(
$ES110="LisChannel",
_xlpm.COEFF*
INDEX({1;1;1.2;1.2;1;1;1;1;1.2;1.2;1.2;1.2},
MATCH(MONTH(BB$15),
{1,2,3,4,5,6,7,8,9,10,11,12})),
CONCATENATE($ES110," ",$L110)="RussOutdoor метро",
_xlpm.COEFF*
INDEX({0.8;0.9;1.1;1.1;1;1;1;1;1.1;1.1;1.1;1.1},
MATCH(MONTH(BB$15),
{1,2,3,4,5,6,7,8,9,10,11,12})),
$ES110&lt;&gt;"LisChannel",
_xlpm.COEFF,
$ES110&lt;&gt;"RussOutdoor",
_xlpm.COEFF))</f>
        <v/>
      </c>
      <c r="BC110" s="68">
        <f t="array" ref="BC110">
_xlfn.LET(_xlpm.COEFF,
IF($AW110+$AX110=0,0,IF(MAX(MIN($AX110,EOMONTH(BC$15,0))-MAX($AW110,BC$15)+1,)&gt;0,1,0)),
_xlfn.IFS(
$ES110="LisChannel",
_xlpm.COEFF*
INDEX({1;1;1.2;1.2;1;1;1;1;1.2;1.2;1.2;1.2},
MATCH(MONTH(BC$15),
{1,2,3,4,5,6,7,8,9,10,11,12})),
CONCATENATE($ES110," ",$L110)="RussOutdoor метро",
_xlpm.COEFF*
INDEX({0.8;0.9;1.1;1.1;1;1;1;1;1.1;1.1;1.1;1.1},
MATCH(MONTH(BC$15),
{1,2,3,4,5,6,7,8,9,10,11,12})),
$ES110&lt;&gt;"LisChannel",
_xlpm.COEFF,
$ES110&lt;&gt;"RussOutdoor",
_xlpm.COEFF))</f>
        <v/>
      </c>
      <c r="BD110" s="68">
        <f t="array" ref="BD110">
_xlfn.LET(_xlpm.COEFF,
IF($AW110+$AX110=0,0,IF(MAX(MIN($AX110,EOMONTH(BD$15,0))-MAX($AW110,BD$15)+1,)&gt;0,1,0)),
_xlfn.IFS(
$ES110="LisChannel",
_xlpm.COEFF*
INDEX({1;1;1.2;1.2;1;1;1;1;1.2;1.2;1.2;1.2},
MATCH(MONTH(BD$15),
{1,2,3,4,5,6,7,8,9,10,11,12})),
CONCATENATE($ES110," ",$L110)="RussOutdoor метро",
_xlpm.COEFF*
INDEX({0.8;0.9;1.1;1.1;1;1;1;1;1.1;1.1;1.1;1.1},
MATCH(MONTH(BD$15),
{1,2,3,4,5,6,7,8,9,10,11,12})),
$ES110&lt;&gt;"LisChannel",
_xlpm.COEFF,
$ES110&lt;&gt;"RussOutdoor",
_xlpm.COEFF))</f>
        <v/>
      </c>
      <c r="BE110" s="68">
        <f t="array" ref="BE110">
_xlfn.LET(_xlpm.COEFF,
IF($AW110+$AX110=0,0,IF(MAX(MIN($AX110,EOMONTH(BE$15,0))-MAX($AW110,BE$15)+1,)&gt;0,1,0)),
_xlfn.IFS(
$ES110="LisChannel",
_xlpm.COEFF*
INDEX({1;1;1.2;1.2;1;1;1;1;1.2;1.2;1.2;1.2},
MATCH(MONTH(BE$15),
{1,2,3,4,5,6,7,8,9,10,11,12})),
CONCATENATE($ES110," ",$L110)="RussOutdoor метро",
_xlpm.COEFF*
INDEX({0.8;0.9;1.1;1.1;1;1;1;1;1.1;1.1;1.1;1.1},
MATCH(MONTH(BE$15),
{1,2,3,4,5,6,7,8,9,10,11,12})),
$ES110&lt;&gt;"LisChannel",
_xlpm.COEFF,
$ES110&lt;&gt;"RussOutdoor",
_xlpm.COEFF))</f>
        <v/>
      </c>
      <c r="BF110" s="68">
        <f t="array" ref="BF110">
_xlfn.LET(_xlpm.COEFF,
IF($AW110+$AX110=0,0,IF(MAX(MIN($AX110,EOMONTH(BF$15,0))-MAX($AW110,BF$15)+1,)&gt;0,1,0)),
_xlfn.IFS(
$ES110="LisChannel",
_xlpm.COEFF*
INDEX({1;1;1.2;1.2;1;1;1;1;1.2;1.2;1.2;1.2},
MATCH(MONTH(BF$15),
{1,2,3,4,5,6,7,8,9,10,11,12})),
CONCATENATE($ES110," ",$L110)="RussOutdoor метро",
_xlpm.COEFF*
INDEX({0.8;0.9;1.1;1.1;1;1;1;1;1.1;1.1;1.1;1.1},
MATCH(MONTH(BF$15),
{1,2,3,4,5,6,7,8,9,10,11,12})),
$ES110&lt;&gt;"LisChannel",
_xlpm.COEFF,
$ES110&lt;&gt;"RussOutdoor",
_xlpm.COEFF))</f>
        <v/>
      </c>
      <c r="BG110" s="68">
        <f t="array" ref="BG110">
_xlfn.LET(_xlpm.COEFF,
IF($AW110+$AX110=0,0,IF(MAX(MIN($AX110,EOMONTH(BG$15,0))-MAX($AW110,BG$15)+1,)&gt;0,1,0)),
_xlfn.IFS(
$ES110="LisChannel",
_xlpm.COEFF*
INDEX({1;1;1.2;1.2;1;1;1;1;1.2;1.2;1.2;1.2},
MATCH(MONTH(BG$15),
{1,2,3,4,5,6,7,8,9,10,11,12})),
CONCATENATE($ES110," ",$L110)="RussOutdoor метро",
_xlpm.COEFF*
INDEX({0.8;0.9;1.1;1.1;1;1;1;1;1.1;1.1;1.1;1.1},
MATCH(MONTH(BG$15),
{1,2,3,4,5,6,7,8,9,10,11,12})),
$ES110&lt;&gt;"LisChannel",
_xlpm.COEFF,
$ES110&lt;&gt;"RussOutdoor",
_xlpm.COEFF))</f>
        <v/>
      </c>
      <c r="BH110" s="68">
        <f t="array" ref="BH110">
_xlfn.LET(_xlpm.COEFF,
IF($AW110+$AX110=0,0,IF(MAX(MIN($AX110,EOMONTH(BH$15,0))-MAX($AW110,BH$15)+1,)&gt;0,1,0)),
_xlfn.IFS(
$ES110="LisChannel",
_xlpm.COEFF*
INDEX({1;1;1.2;1.2;1;1;1;1;1.2;1.2;1.2;1.2},
MATCH(MONTH(BH$15),
{1,2,3,4,5,6,7,8,9,10,11,12})),
CONCATENATE($ES110," ",$L110)="RussOutdoor метро",
_xlpm.COEFF*
INDEX({0.8;0.9;1.1;1.1;1;1;1;1;1.1;1.1;1.1;1.1},
MATCH(MONTH(BH$15),
{1,2,3,4,5,6,7,8,9,10,11,12})),
$ES110&lt;&gt;"LisChannel",
_xlpm.COEFF,
$ES110&lt;&gt;"RussOutdoor",
_xlpm.COEFF))</f>
        <v/>
      </c>
      <c r="BI110" s="68">
        <f t="array" ref="BI110">
_xlfn.LET(_xlpm.COEFF,
IF($AW110+$AX110=0,0,IF(MAX(MIN($AX110,EOMONTH(BI$15,0))-MAX($AW110,BI$15)+1,)&gt;0,1,0)),
_xlfn.IFS(
$ES110="LisChannel",
_xlpm.COEFF*
INDEX({1;1;1.2;1.2;1;1;1;1;1.2;1.2;1.2;1.2},
MATCH(MONTH(BI$15),
{1,2,3,4,5,6,7,8,9,10,11,12})),
CONCATENATE($ES110," ",$L110)="RussOutdoor метро",
_xlpm.COEFF*
INDEX({0.8;0.9;1.1;1.1;1;1;1;1;1.1;1.1;1.1;1.1},
MATCH(MONTH(BI$15),
{1,2,3,4,5,6,7,8,9,10,11,12})),
$ES110&lt;&gt;"LisChannel",
_xlpm.COEFF,
$ES110&lt;&gt;"RussOutdoor",
_xlpm.COEFF))</f>
        <v/>
      </c>
      <c r="BJ110" s="68">
        <f t="array" ref="BJ110">
_xlfn.LET(_xlpm.COEFF,
IF($AW110+$AX110=0,0,IF(MAX(MIN($AX110,EOMONTH(BJ$15,0))-MAX($AW110,BJ$15)+1,)&gt;0,1,0)),
_xlfn.IFS(
$ES110="LisChannel",
_xlpm.COEFF*
INDEX({1;1;1.2;1.2;1;1;1;1;1.2;1.2;1.2;1.2},
MATCH(MONTH(BJ$15),
{1,2,3,4,5,6,7,8,9,10,11,12})),
CONCATENATE($ES110," ",$L110)="RussOutdoor метро",
_xlpm.COEFF*
INDEX({0.8;0.9;1.1;1.1;1;1;1;1;1.1;1.1;1.1;1.1},
MATCH(MONTH(BJ$15),
{1,2,3,4,5,6,7,8,9,10,11,12})),
$ES110&lt;&gt;"LisChannel",
_xlpm.COEFF,
$ES110&lt;&gt;"RussOutdoor",
_xlpm.COEFF))</f>
        <v/>
      </c>
      <c r="BK110" s="68">
        <f t="array" ref="BK110">
_xlfn.LET(_xlpm.COEFF,
IF($AW110+$AX110=0,0,IF(MAX(MIN($AX110,EOMONTH(BK$15,0))-MAX($AW110,BK$15)+1,)&gt;0,1,0)),
_xlfn.IFS(
$ES110="LisChannel",
_xlpm.COEFF*
INDEX({1;1;1.2;1.2;1;1;1;1;1.2;1.2;1.2;1.2},
MATCH(MONTH(BK$15),
{1,2,3,4,5,6,7,8,9,10,11,12})),
CONCATENATE($ES110," ",$L110)="RussOutdoor метро",
_xlpm.COEFF*
INDEX({0.8;0.9;1.1;1.1;1;1;1;1;1.1;1.1;1.1;1.1},
MATCH(MONTH(BK$15),
{1,2,3,4,5,6,7,8,9,10,11,12})),
$ES110&lt;&gt;"LisChannel",
_xlpm.COEFF,
$ES110&lt;&gt;"RussOutdoor",
_xlpm.COEFF))</f>
        <v/>
      </c>
      <c r="BL110" s="62">
        <f>COUNTIFS($AZ110:$BK110,"&gt;0")</f>
        <v/>
      </c>
      <c r="BM110" s="65" t="n"/>
      <c r="BN110" s="125">
        <f>$DJ110</f>
        <v/>
      </c>
      <c r="BO110" s="63">
        <f>$DQ110</f>
        <v/>
      </c>
      <c r="BP110" s="125">
        <f>
IFERROR(
IF($BL110=0,0,
$BN110*(1-$BO110)),
0)</f>
        <v/>
      </c>
      <c r="BQ110" s="125">
        <f t="array" ref="BQ110">
IFERROR(
_xlfn.IFS(
$DH110="день_1",
$BP110*$BL110/($AX110-$AW110+1)*AZ110*(DAY(EOMONTH(AZ$15,0))),
$DH110="день_2",
$BP110/30*MAX(MIN($AX110,EOMONTH(AZ$15,0))-MAX($AW110,AZ$15)+1,),
$DH110="раб.день",
$BP110/30*(IFERROR(
_xlfn.LET(_xlpm.VD,
CHOOSE(
{1;2;3;4;5;6;7;8;9;10;11;12;13;14;15;16;17;18},
45658,45659,45660,45661,45662,45663,45664,45665,45711,45724,45778,45779,45785,45786,45820,45821,45965,46022),
_xlfn.LET(_xlpm.DD,
MAX(MIN($AX110,EOMONTH(AZ$15,0))-MAX($AW110,AZ$15),),
_xlfn.IFS(
AND(MONTH($AW110)=MONTH(AZ$15),MONTH($AX110)&lt;&gt;MONTH(AZ$15)),
NETWORKDAYS.INTL($AW110,$AW110+_xlpm.DD,1,_xlpm.VD),
AND(MONTH($AW110)&lt;&gt;MONTH(AZ$15),MONTH($AX110)=MONTH(AZ$15)),
NETWORKDAYS.INTL(($AX110)-_xlpm.DD,$AX110,1,_xlpm.VD),
AND(MONTH($AW110)&lt;MONTH(AZ$15),MONTH($AX110)&gt;MONTH(AZ$15)),
NETWORKDAYS.INTL((EOMONTH(AZ$15-1,1))-_xlpm.DD,EOMONTH(AZ$15-1,1),1,_xlpm.VD),
AND(MONTH($AW110)=MONTH(AZ$15),MONTH($AX110)=MONTH(AZ$15)),
NETWORKDAYS.INTL($AW110,$AX110,1,_xlpm.VD)))),0)),
$DH110="месяц",
$BP110*AZ110,
$DH110="неделя",
$BP110*AZ110/7*(ROUNDUP((DAY(EOMONTH(AZ$15,0)))/4,0))),
0)</f>
        <v/>
      </c>
      <c r="BR110" s="125">
        <f t="array" ref="BR110">
IFERROR(
_xlfn.IFS(
$DH110="день_1",
$BP110*$BL110/($AX110-$AW110+1)*BA110*(DAY(EOMONTH(BA$15,0))),
$DH110="день_2",
$BP110/30*MAX(MIN($AX110,EOMONTH(BA$15,0))-MAX($AW110,BA$15)+1,),
$DH110="раб.день",
$BP110/30*(IFERROR(
_xlfn.LET(_xlpm.VD,
CHOOSE(
{1;2;3;4;5;6;7;8;9;10;11;12;13;14;15;16;17;18},
45658,45659,45660,45661,45662,45663,45664,45665,45711,45724,45778,45779,45785,45786,45820,45821,45965,46022),
_xlfn.LET(_xlpm.DD,
MAX(MIN($AX110,EOMONTH(BA$15,0))-MAX($AW110,BA$15),),
_xlfn.IFS(
AND(MONTH($AW110)=MONTH(BA$15),MONTH($AX110)&lt;&gt;MONTH(BA$15)),
NETWORKDAYS.INTL($AW110,$AW110+_xlpm.DD,1,_xlpm.VD),
AND(MONTH($AW110)&lt;&gt;MONTH(BA$15),MONTH($AX110)=MONTH(BA$15)),
NETWORKDAYS.INTL(($AX110)-_xlpm.DD,$AX110,1,_xlpm.VD),
AND(MONTH($AW110)&lt;MONTH(BA$15),MONTH($AX110)&gt;MONTH(BA$15)),
NETWORKDAYS.INTL((EOMONTH(BA$15-1,1))-_xlpm.DD,EOMONTH(BA$15-1,1),1,_xlpm.VD),
AND(MONTH($AW110)=MONTH(BA$15),MONTH($AX110)=MONTH(BA$15)),
NETWORKDAYS.INTL($AW110,$AX110,1,_xlpm.VD)))),0)),
$DH110="месяц",
$BP110*BA110,
$DH110="неделя",
$BP110*BA110/7*(ROUNDUP((DAY(EOMONTH(BA$15,0)))/4,0))),
0)</f>
        <v/>
      </c>
      <c r="BS110" s="125">
        <f t="array" ref="BS110">
IFERROR(
_xlfn.IFS(
$DH110="день_1",
$BP110*$BL110/($AX110-$AW110+1)*BB110*(DAY(EOMONTH(BB$15,0))),
$DH110="день_2",
$BP110/30*MAX(MIN($AX110,EOMONTH(BB$15,0))-MAX($AW110,BB$15)+1,),
$DH110="раб.день",
$BP110/30*(IFERROR(
_xlfn.LET(_xlpm.VD,
CHOOSE(
{1;2;3;4;5;6;7;8;9;10;11;12;13;14;15;16;17;18},
45658,45659,45660,45661,45662,45663,45664,45665,45711,45724,45778,45779,45785,45786,45820,45821,45965,46022),
_xlfn.LET(_xlpm.DD,
MAX(MIN($AX110,EOMONTH(BB$15,0))-MAX($AW110,BB$15),),
_xlfn.IFS(
AND(MONTH($AW110)=MONTH(BB$15),MONTH($AX110)&lt;&gt;MONTH(BB$15)),
NETWORKDAYS.INTL($AW110,$AW110+_xlpm.DD,1,_xlpm.VD),
AND(MONTH($AW110)&lt;&gt;MONTH(BB$15),MONTH($AX110)=MONTH(BB$15)),
NETWORKDAYS.INTL(($AX110)-_xlpm.DD,$AX110,1,_xlpm.VD),
AND(MONTH($AW110)&lt;MONTH(BB$15),MONTH($AX110)&gt;MONTH(BB$15)),
NETWORKDAYS.INTL((EOMONTH(BB$15-1,1))-_xlpm.DD,EOMONTH(BB$15-1,1),1,_xlpm.VD),
AND(MONTH($AW110)=MONTH(BB$15),MONTH($AX110)=MONTH(BB$15)),
NETWORKDAYS.INTL($AW110,$AX110,1,_xlpm.VD)))),0)),
$DH110="месяц",
$BP110*BB110,
$DH110="неделя",
$BP110*BB110/7*(ROUNDUP((DAY(EOMONTH(BB$15,0)))/4,0))),
0)</f>
        <v/>
      </c>
      <c r="BT110" s="125">
        <f t="array" ref="BT110">
IFERROR(
_xlfn.IFS(
$DH110="день_1",
$BP110*$BL110/($AX110-$AW110+1)*BC110*(DAY(EOMONTH(BC$15,0))),
$DH110="день_2",
$BP110/30*MAX(MIN($AX110,EOMONTH(BC$15,0))-MAX($AW110,BC$15)+1,),
$DH110="раб.день",
$BP110/30*(IFERROR(
_xlfn.LET(_xlpm.VD,
CHOOSE(
{1;2;3;4;5;6;7;8;9;10;11;12;13;14;15;16;17;18},
45658,45659,45660,45661,45662,45663,45664,45665,45711,45724,45778,45779,45785,45786,45820,45821,45965,46022),
_xlfn.LET(_xlpm.DD,
MAX(MIN($AX110,EOMONTH(BC$15,0))-MAX($AW110,BC$15),),
_xlfn.IFS(
AND(MONTH($AW110)=MONTH(BC$15),MONTH($AX110)&lt;&gt;MONTH(BC$15)),
NETWORKDAYS.INTL($AW110,$AW110+_xlpm.DD,1,_xlpm.VD),
AND(MONTH($AW110)&lt;&gt;MONTH(BC$15),MONTH($AX110)=MONTH(BC$15)),
NETWORKDAYS.INTL(($AX110)-_xlpm.DD,$AX110,1,_xlpm.VD),
AND(MONTH($AW110)&lt;MONTH(BC$15),MONTH($AX110)&gt;MONTH(BC$15)),
NETWORKDAYS.INTL((EOMONTH(BC$15-1,1))-_xlpm.DD,EOMONTH(BC$15-1,1),1,_xlpm.VD),
AND(MONTH($AW110)=MONTH(BC$15),MONTH($AX110)=MONTH(BC$15)),
NETWORKDAYS.INTL($AW110,$AX110,1,_xlpm.VD)))),0)),
$DH110="месяц",
$BP110*BC110,
$DH110="неделя",
$BP110*BC110/7*(ROUNDUP((DAY(EOMONTH(BC$15,0)))/4,0))),
0)</f>
        <v/>
      </c>
      <c r="BU110" s="125">
        <f t="array" ref="BU110">
IFERROR(
_xlfn.IFS(
$DH110="день_1",
$BP110*$BL110/($AX110-$AW110+1)*BD110*(DAY(EOMONTH(BD$15,0))),
$DH110="день_2",
$BP110/30*MAX(MIN($AX110,EOMONTH(BD$15,0))-MAX($AW110,BD$15)+1,),
$DH110="раб.день",
$BP110/30*(IFERROR(
_xlfn.LET(_xlpm.VD,
CHOOSE(
{1;2;3;4;5;6;7;8;9;10;11;12;13;14;15;16;17;18},
45658,45659,45660,45661,45662,45663,45664,45665,45711,45724,45778,45779,45785,45786,45820,45821,45965,46022),
_xlfn.LET(_xlpm.DD,
MAX(MIN($AX110,EOMONTH(BD$15,0))-MAX($AW110,BD$15),),
_xlfn.IFS(
AND(MONTH($AW110)=MONTH(BD$15),MONTH($AX110)&lt;&gt;MONTH(BD$15)),
NETWORKDAYS.INTL($AW110,$AW110+_xlpm.DD,1,_xlpm.VD),
AND(MONTH($AW110)&lt;&gt;MONTH(BD$15),MONTH($AX110)=MONTH(BD$15)),
NETWORKDAYS.INTL(($AX110)-_xlpm.DD,$AX110,1,_xlpm.VD),
AND(MONTH($AW110)&lt;MONTH(BD$15),MONTH($AX110)&gt;MONTH(BD$15)),
NETWORKDAYS.INTL((EOMONTH(BD$15-1,1))-_xlpm.DD,EOMONTH(BD$15-1,1),1,_xlpm.VD),
AND(MONTH($AW110)=MONTH(BD$15),MONTH($AX110)=MONTH(BD$15)),
NETWORKDAYS.INTL($AW110,$AX110,1,_xlpm.VD)))),0)),
$DH110="месяц",
$BP110*BD110,
$DH110="неделя",
$BP110*BD110/7*(ROUNDUP((DAY(EOMONTH(BD$15,0)))/4,0))),
0)</f>
        <v/>
      </c>
      <c r="BV110" s="125">
        <f t="array" ref="BV110">
IFERROR(
_xlfn.IFS(
$DH110="день_1",
$BP110*$BL110/($AX110-$AW110+1)*BE110*(DAY(EOMONTH(BE$15,0))),
$DH110="день_2",
$BP110/30*MAX(MIN($AX110,EOMONTH(BE$15,0))-MAX($AW110,BE$15)+1,),
$DH110="раб.день",
$BP110/30*(IFERROR(
_xlfn.LET(_xlpm.VD,
CHOOSE(
{1;2;3;4;5;6;7;8;9;10;11;12;13;14;15;16;17;18},
45658,45659,45660,45661,45662,45663,45664,45665,45711,45724,45778,45779,45785,45786,45820,45821,45965,46022),
_xlfn.LET(_xlpm.DD,
MAX(MIN($AX110,EOMONTH(BE$15,0))-MAX($AW110,BE$15),),
_xlfn.IFS(
AND(MONTH($AW110)=MONTH(BE$15),MONTH($AX110)&lt;&gt;MONTH(BE$15)),
NETWORKDAYS.INTL($AW110,$AW110+_xlpm.DD,1,_xlpm.VD),
AND(MONTH($AW110)&lt;&gt;MONTH(BE$15),MONTH($AX110)=MONTH(BE$15)),
NETWORKDAYS.INTL(($AX110)-_xlpm.DD,$AX110,1,_xlpm.VD),
AND(MONTH($AW110)&lt;MONTH(BE$15),MONTH($AX110)&gt;MONTH(BE$15)),
NETWORKDAYS.INTL((EOMONTH(BE$15-1,1))-_xlpm.DD,EOMONTH(BE$15-1,1),1,_xlpm.VD),
AND(MONTH($AW110)=MONTH(BE$15),MONTH($AX110)=MONTH(BE$15)),
NETWORKDAYS.INTL($AW110,$AX110,1,_xlpm.VD)))),0)),
$DH110="месяц",
$BP110*BE110,
$DH110="неделя",
$BP110*BE110/7*(ROUNDUP((DAY(EOMONTH(BE$15,0)))/4,0))),
0)</f>
        <v/>
      </c>
      <c r="BW110" s="125">
        <f t="array" ref="BW110">
IFERROR(
_xlfn.IFS(
$DH110="день_1",
$BP110*$BL110/($AX110-$AW110+1)*BF110*(DAY(EOMONTH(BF$15,0))),
$DH110="день_2",
$BP110/30*MAX(MIN($AX110,EOMONTH(BF$15,0))-MAX($AW110,BF$15)+1,),
$DH110="раб.день",
$BP110/30*(IFERROR(
_xlfn.LET(_xlpm.VD,
CHOOSE(
{1;2;3;4;5;6;7;8;9;10;11;12;13;14;15;16;17;18},
45658,45659,45660,45661,45662,45663,45664,45665,45711,45724,45778,45779,45785,45786,45820,45821,45965,46022),
_xlfn.LET(_xlpm.DD,
MAX(MIN($AX110,EOMONTH(BF$15,0))-MAX($AW110,BF$15),),
_xlfn.IFS(
AND(MONTH($AW110)=MONTH(BF$15),MONTH($AX110)&lt;&gt;MONTH(BF$15)),
NETWORKDAYS.INTL($AW110,$AW110+_xlpm.DD,1,_xlpm.VD),
AND(MONTH($AW110)&lt;&gt;MONTH(BF$15),MONTH($AX110)=MONTH(BF$15)),
NETWORKDAYS.INTL(($AX110)-_xlpm.DD,$AX110,1,_xlpm.VD),
AND(MONTH($AW110)&lt;MONTH(BF$15),MONTH($AX110)&gt;MONTH(BF$15)),
NETWORKDAYS.INTL((EOMONTH(BF$15-1,1))-_xlpm.DD,EOMONTH(BF$15-1,1),1,_xlpm.VD),
AND(MONTH($AW110)=MONTH(BF$15),MONTH($AX110)=MONTH(BF$15)),
NETWORKDAYS.INTL($AW110,$AX110,1,_xlpm.VD)))),0)),
$DH110="месяц",
$BP110*BF110,
$DH110="неделя",
$BP110*BF110/7*(ROUNDUP((DAY(EOMONTH(BF$15,0)))/4,0))),
0)</f>
        <v/>
      </c>
      <c r="BX110" s="125">
        <f t="array" ref="BX110">
IFERROR(
_xlfn.IFS(
$DH110="день_1",
$BP110*$BL110/($AX110-$AW110+1)*BG110*(DAY(EOMONTH(BG$15,0))),
$DH110="день_2",
$BP110/30*MAX(MIN($AX110,EOMONTH(BG$15,0))-MAX($AW110,BG$15)+1,),
$DH110="раб.день",
$BP110/30*(IFERROR(
_xlfn.LET(_xlpm.VD,
CHOOSE(
{1;2;3;4;5;6;7;8;9;10;11;12;13;14;15;16;17;18},
45658,45659,45660,45661,45662,45663,45664,45665,45711,45724,45778,45779,45785,45786,45820,45821,45965,46022),
_xlfn.LET(_xlpm.DD,
MAX(MIN($AX110,EOMONTH(BG$15,0))-MAX($AW110,BG$15),),
_xlfn.IFS(
AND(MONTH($AW110)=MONTH(BG$15),MONTH($AX110)&lt;&gt;MONTH(BG$15)),
NETWORKDAYS.INTL($AW110,$AW110+_xlpm.DD,1,_xlpm.VD),
AND(MONTH($AW110)&lt;&gt;MONTH(BG$15),MONTH($AX110)=MONTH(BG$15)),
NETWORKDAYS.INTL(($AX110)-_xlpm.DD,$AX110,1,_xlpm.VD),
AND(MONTH($AW110)&lt;MONTH(BG$15),MONTH($AX110)&gt;MONTH(BG$15)),
NETWORKDAYS.INTL((EOMONTH(BG$15-1,1))-_xlpm.DD,EOMONTH(BG$15-1,1),1,_xlpm.VD),
AND(MONTH($AW110)=MONTH(BG$15),MONTH($AX110)=MONTH(BG$15)),
NETWORKDAYS.INTL($AW110,$AX110,1,_xlpm.VD)))),0)),
$DH110="месяц",
$BP110*BG110,
$DH110="неделя",
$BP110*BG110/7*(ROUNDUP((DAY(EOMONTH(BG$15,0)))/4,0))),
0)</f>
        <v/>
      </c>
      <c r="BY110" s="125">
        <f t="array" ref="BY110">
IFERROR(
_xlfn.IFS(
$DH110="день_1",
$BP110*$BL110/($AX110-$AW110+1)*BH110*(DAY(EOMONTH(BH$15,0))),
$DH110="день_2",
$BP110/30*MAX(MIN($AX110,EOMONTH(BH$15,0))-MAX($AW110,BH$15)+1,),
$DH110="раб.день",
$BP110/30*(IFERROR(
_xlfn.LET(_xlpm.VD,
CHOOSE(
{1;2;3;4;5;6;7;8;9;10;11;12;13;14;15;16;17;18},
45658,45659,45660,45661,45662,45663,45664,45665,45711,45724,45778,45779,45785,45786,45820,45821,45965,46022),
_xlfn.LET(_xlpm.DD,
MAX(MIN($AX110,EOMONTH(BH$15,0))-MAX($AW110,BH$15),),
_xlfn.IFS(
AND(MONTH($AW110)=MONTH(BH$15),MONTH($AX110)&lt;&gt;MONTH(BH$15)),
NETWORKDAYS.INTL($AW110,$AW110+_xlpm.DD,1,_xlpm.VD),
AND(MONTH($AW110)&lt;&gt;MONTH(BH$15),MONTH($AX110)=MONTH(BH$15)),
NETWORKDAYS.INTL(($AX110)-_xlpm.DD,$AX110,1,_xlpm.VD),
AND(MONTH($AW110)&lt;MONTH(BH$15),MONTH($AX110)&gt;MONTH(BH$15)),
NETWORKDAYS.INTL((EOMONTH(BH$15-1,1))-_xlpm.DD,EOMONTH(BH$15-1,1),1,_xlpm.VD),
AND(MONTH($AW110)=MONTH(BH$15),MONTH($AX110)=MONTH(BH$15)),
NETWORKDAYS.INTL($AW110,$AX110,1,_xlpm.VD)))),0)),
$DH110="месяц",
$BP110*BH110,
$DH110="неделя",
$BP110*BH110/7*(ROUNDUP((DAY(EOMONTH(BH$15,0)))/4,0))),
0)</f>
        <v/>
      </c>
      <c r="BZ110" s="125">
        <f t="array" ref="BZ110">
IFERROR(
_xlfn.IFS(
$DH110="день_1",
$BP110*$BL110/($AX110-$AW110+1)*BI110*(DAY(EOMONTH(BI$15,0))),
$DH110="день_2",
$BP110/30*MAX(MIN($AX110,EOMONTH(BI$15,0))-MAX($AW110,BI$15)+1,),
$DH110="раб.день",
$BP110/30*(IFERROR(
_xlfn.LET(_xlpm.VD,
CHOOSE(
{1;2;3;4;5;6;7;8;9;10;11;12;13;14;15;16;17;18},
45658,45659,45660,45661,45662,45663,45664,45665,45711,45724,45778,45779,45785,45786,45820,45821,45965,46022),
_xlfn.LET(_xlpm.DD,
MAX(MIN($AX110,EOMONTH(BI$15,0))-MAX($AW110,BI$15),),
_xlfn.IFS(
AND(MONTH($AW110)=MONTH(BI$15),MONTH($AX110)&lt;&gt;MONTH(BI$15)),
NETWORKDAYS.INTL($AW110,$AW110+_xlpm.DD,1,_xlpm.VD),
AND(MONTH($AW110)&lt;&gt;MONTH(BI$15),MONTH($AX110)=MONTH(BI$15)),
NETWORKDAYS.INTL(($AX110)-_xlpm.DD,$AX110,1,_xlpm.VD),
AND(MONTH($AW110)&lt;MONTH(BI$15),MONTH($AX110)&gt;MONTH(BI$15)),
NETWORKDAYS.INTL((EOMONTH(BI$15-1,1))-_xlpm.DD,EOMONTH(BI$15-1,1),1,_xlpm.VD),
AND(MONTH($AW110)=MONTH(BI$15),MONTH($AX110)=MONTH(BI$15)),
NETWORKDAYS.INTL($AW110,$AX110,1,_xlpm.VD)))),0)),
$DH110="месяц",
$BP110*BI110,
$DH110="неделя",
$BP110*BI110/7*(ROUNDUP((DAY(EOMONTH(BI$15,0)))/4,0))),
0)</f>
        <v/>
      </c>
      <c r="CA110" s="125">
        <f t="array" ref="CA110">
IFERROR(
_xlfn.IFS(
$DH110="день_1",
$BP110*$BL110/($AX110-$AW110+1)*BJ110*(DAY(EOMONTH(BJ$15,0))),
$DH110="день_2",
$BP110/30*MAX(MIN($AX110,EOMONTH(BJ$15,0))-MAX($AW110,BJ$15)+1,),
$DH110="раб.день",
$BP110/30*(IFERROR(
_xlfn.LET(_xlpm.VD,
CHOOSE(
{1;2;3;4;5;6;7;8;9;10;11;12;13;14;15;16;17;18},
45658,45659,45660,45661,45662,45663,45664,45665,45711,45724,45778,45779,45785,45786,45820,45821,45965,46022),
_xlfn.LET(_xlpm.DD,
MAX(MIN($AX110,EOMONTH(BJ$15,0))-MAX($AW110,BJ$15),),
_xlfn.IFS(
AND(MONTH($AW110)=MONTH(BJ$15),MONTH($AX110)&lt;&gt;MONTH(BJ$15)),
NETWORKDAYS.INTL($AW110,$AW110+_xlpm.DD,1,_xlpm.VD),
AND(MONTH($AW110)&lt;&gt;MONTH(BJ$15),MONTH($AX110)=MONTH(BJ$15)),
NETWORKDAYS.INTL(($AX110)-_xlpm.DD,$AX110,1,_xlpm.VD),
AND(MONTH($AW110)&lt;MONTH(BJ$15),MONTH($AX110)&gt;MONTH(BJ$15)),
NETWORKDAYS.INTL((EOMONTH(BJ$15-1,1))-_xlpm.DD,EOMONTH(BJ$15-1,1),1,_xlpm.VD),
AND(MONTH($AW110)=MONTH(BJ$15),MONTH($AX110)=MONTH(BJ$15)),
NETWORKDAYS.INTL($AW110,$AX110,1,_xlpm.VD)))),0)),
$DH110="месяц",
$BP110*BJ110,
$DH110="неделя",
$BP110*BJ110/7*(ROUNDUP((DAY(EOMONTH(BJ$15,0)))/4,0))),
0)</f>
        <v/>
      </c>
      <c r="CB110" s="125">
        <f t="array" ref="CB110">
IFERROR(
_xlfn.IFS(
$DH110="день_1",
$BP110*$BL110/($AX110-$AW110+1)*BK110*(DAY(EOMONTH(BK$15,0))),
$DH110="день_2",
$BP110/30*MAX(MIN($AX110,EOMONTH(BK$15,0))-MAX($AW110,BK$15)+1,),
$DH110="раб.день",
$BP110/30*(IFERROR(
_xlfn.LET(_xlpm.VD,
CHOOSE(
{1;2;3;4;5;6;7;8;9;10;11;12;13;14;15;16;17;18},
45658,45659,45660,45661,45662,45663,45664,45665,45711,45724,45778,45779,45785,45786,45820,45821,45965,46022),
_xlfn.LET(_xlpm.DD,
MAX(MIN($AX110,EOMONTH(BK$15,0))-MAX($AW110,BK$15),),
_xlfn.IFS(
AND(MONTH($AW110)=MONTH(BK$15),MONTH($AX110)&lt;&gt;MONTH(BK$15)),
NETWORKDAYS.INTL($AW110,$AW110+_xlpm.DD,1,_xlpm.VD),
AND(MONTH($AW110)&lt;&gt;MONTH(BK$15),MONTH($AX110)=MONTH(BK$15)),
NETWORKDAYS.INTL(($AX110)-_xlpm.DD,$AX110,1,_xlpm.VD),
AND(MONTH($AW110)&lt;MONTH(BK$15),MONTH($AX110)&gt;MONTH(BK$15)),
NETWORKDAYS.INTL((EOMONTH(BK$15-1,1))-_xlpm.DD,EOMONTH(BK$15-1,1),1,_xlpm.VD),
AND(MONTH($AW110)=MONTH(BK$15),MONTH($AX110)=MONTH(BK$15)),
NETWORKDAYS.INTL($AW110,$AX110,1,_xlpm.VD)))),0)),
$DH110="месяц",
$BP110*BK110,
$DH110="неделя",
$BP110*BK110/7*(ROUNDUP((DAY(EOMONTH(BK$15,0)))/4,0))),
0)</f>
        <v/>
      </c>
      <c r="CC110" s="125">
        <f>SUM($BQ110:$CB110)</f>
        <v/>
      </c>
      <c r="CD110" s="126">
        <f>SUM($EH110:$EH110)</f>
        <v/>
      </c>
      <c r="CE110" s="126">
        <f>$CD110*$AB110</f>
        <v/>
      </c>
      <c r="CF110" s="126">
        <f>SUM($EK110:$EK110)</f>
        <v/>
      </c>
      <c r="CG110" s="126">
        <f>$CF110*$AB110</f>
        <v/>
      </c>
      <c r="CH110" s="126">
        <f>SUM($CC110,$CE110,$CG110)</f>
        <v/>
      </c>
      <c r="CI110" s="126">
        <f>$CH110*(1+$CM110)</f>
        <v/>
      </c>
      <c r="CJ110" s="127" t="n">
        <v>0</v>
      </c>
      <c r="CK110" s="126">
        <f>SUM($CH110:$CH110)*(1+$CJ110)</f>
        <v/>
      </c>
      <c r="CL110" s="126">
        <f>SUM($CH110:$CH110)*(1+$CM110)</f>
        <v/>
      </c>
      <c r="CM110" s="59" t="inlineStr">
        <is>
          <t>20%</t>
        </is>
      </c>
      <c r="CN110" s="59" t="n"/>
      <c r="CO110" s="72" t="n"/>
      <c r="CP110" s="59" t="n"/>
      <c r="CQ110" s="73" t="n"/>
      <c r="CR110" s="73" t="n"/>
      <c r="CS110" s="73" t="n"/>
      <c r="CT110" s="72" t="n"/>
      <c r="CU110" s="79" t="inlineStr">
        <is>
          <t> </t>
        </is>
      </c>
      <c r="CV110" s="60" t="n"/>
      <c r="CW110" s="60" t="n"/>
      <c r="CX110" s="60" t="n"/>
      <c r="CY110" s="127">
        <f>IFERROR(($CC110-$EE110)/($EE110/(1-$DQ110)),0)</f>
        <v/>
      </c>
      <c r="CZ110" s="127">
        <f>IFERROR(1-$EI110/($CE110),0)</f>
        <v/>
      </c>
      <c r="DA110" s="127">
        <f>IFERROR(1-$EL110/($CG110),0)</f>
        <v/>
      </c>
      <c r="DB110" s="126">
        <f>ROUND(IFERROR(($CI110/(1+$CM110)-$EN110),0),2)</f>
        <v/>
      </c>
      <c r="DC110" s="128" t="n"/>
      <c r="DD110" s="125" t="n"/>
      <c r="DE110" s="75" t="n">
        <v>0</v>
      </c>
      <c r="DF110" s="128" t="n"/>
      <c r="DG110" s="125">
        <f>IF($DC110=0,0,$DD110*($DC110*100%-$DE110*$DF110))*SUM($AB110:$AB110)</f>
        <v/>
      </c>
      <c r="DH110" s="129" t="inlineStr">
        <is>
          <t>месяц</t>
        </is>
      </c>
      <c r="DI110" s="130">
        <f t="array" ref="DI110">IFERROR(
IF($ES110="LisChannel",
(ROUND(((INDEX({174.625;153.888888888889;130.972222222222},MATCH($AI110,{2;3;4}),0))*$AG110*$AI110),2)),0),0)</f>
        <v/>
      </c>
      <c r="DJ110" s="130">
        <f>
_xlfn.LET(_xlpm.X,
IFERROR(
IF($ES110="НовиковТВ",
(_xlfn.LET(_xlpm.NTV,
_xlfn.LET(_xlpm.MIN,350000,
IF(SUMIFS($DI:$DI,$ES:$ES,"НовиковТВ")&lt;=_xlpm.MIN,
(SUMIFS($DI:$DI,$ES:$ES,"НовиковТВ")/(COUNTIFS($ES:$ES,"НовиковТВ")))*_xlpm.MIN/SUMIFS($DI:$DI,$ES:$ES,"НовиковТВ"),
DI110)),
_xlpm.NTV+$DG110/(1-(1-(_xlpm.NTV)*(1-$DL110)*(1-$DM110)*(1-$DN110)*(1-$DO110)*(1-$DP110)/_xlpm.NTV))))/(1+$EP110),
$DI110+$DG110/(1-(1-($DI110)*(1-$DL110)*(1-$DM110)*(1-$DN110)*(1-$DO110)*(1-$DP110)/$DI110))),
0),
_xlpm.X*(1+$CM110)*(1+$CW110)-_xlpm.X*(1+$CM110)+_xlpm.X)</f>
        <v/>
      </c>
      <c r="DK110" s="125" t="inlineStr">
        <is>
          <t>послед.</t>
        </is>
      </c>
      <c r="DL110" s="63" t="n">
        <v>0</v>
      </c>
      <c r="DM110" s="63" t="n">
        <v>0</v>
      </c>
      <c r="DN110" s="63" t="n">
        <v>0</v>
      </c>
      <c r="DO110" s="63" t="n">
        <v>0</v>
      </c>
      <c r="DP110" s="63" t="n">
        <v>0</v>
      </c>
      <c r="DQ110" s="63">
        <f t="array" ref="DQ110">IFERROR(_xlfn.IFS(
$DK110="послед.",1-(1-$DL110)*(1-$DM110)*(1-$DN110)*(1-$DO110)*(1-$DP110),
$DK110="сумм.",$DL110+$DM110+$DN110+$DO110+$DP110),
0)</f>
        <v/>
      </c>
      <c r="DR110" s="125">
        <f t="array" ref="DR110">
IFERROR(
_xlfn.IFS(
$BL110=0,
0,
$BL110&gt;0,
_xlfn.IFS($DK110="послед.",
$DJ110*(1-$DL110)*(1-$DM110)*(1-$DN110)*(1-$DO110)*(1-$DP110),
$DK110="сумм.",
$DJ110*(1-($DL110+$DM110+$DN110+$DO110+$DP110)))),0)</f>
        <v/>
      </c>
      <c r="DS110" s="125">
        <f t="array" ref="DS110">
IFERROR(_xlfn.IFS(
$DH110="день_1",
$DR110*$BL110/($AX110-$AW110+1)*AZ110*(DAY(EOMONTH(AZ$15,0))),
$DH110="день_2",
$DR110/30*MAX(MIN($AX110,EOMONTH(AZ$15,0))-MAX($AW110,AZ$15)+1,),
$DH110="раб.день",
$DR110/30*(IFERROR(
_xlfn.LET(_xlpm.VD,
CHOOSE(
{1;2;3;4;5;6;7;8;9;10;11;12;13;14;15;16;17;18},
45658,45659,45660,45661,45662,45663,45664,45665,45711,45724,45778,45779,45785,45786,45820,45821,45965,46022),
_xlfn.LET(_xlpm.DD,
MAX(MIN($AX110,EOMONTH(AZ$15,0))-MAX($AW110,AZ$15),),
_xlfn.IFS(
AND(MONTH($AW110)=MONTH(AZ$15),MONTH($AX110)&lt;&gt;MONTH(AZ$15)),
NETWORKDAYS.INTL($AW110,$AW110+_xlpm.DD,1,_xlpm.VD),
AND(MONTH($AW110)&lt;&gt;MONTH(AZ$15),MONTH($AX110)=MONTH(AZ$15)),
NETWORKDAYS.INTL(($AX110)-_xlpm.DD,$AX110,1,_xlpm.VD),
AND(MONTH($AW110)&lt;MONTH(AZ$15),MONTH($AX110)&gt;MONTH(AZ$15)),
NETWORKDAYS.INTL((EOMONTH(AZ$15-1,1))-_xlpm.DD,EOMONTH(AZ$15-1,1),1,_xlpm.VD),
AND(MONTH($AW110)=MONTH(AZ$15),MONTH($AX110)=MONTH(AZ$15)),
NETWORKDAYS.INTL($AW110,$AX110,1,_xlpm.VD)))),0)),
$DH110="месяц",
$DR110*AZ110,
$DH110="неделя",
$DR110*AZ110/7*(ROUNDUP((DAY(EOMONTH(AZ$15,0)))/4,0))),
0)</f>
        <v/>
      </c>
      <c r="DT110" s="125">
        <f t="array" ref="DT110">
IFERROR(_xlfn.IFS(
$DH110="день_1",
$DR110*$BL110/($AX110-$AW110+1)*BA110*(DAY(EOMONTH(BA$15,0))),
$DH110="день_2",
$DR110/30*MAX(MIN($AX110,EOMONTH(BA$15,0))-MAX($AW110,BA$15)+1,),
$DH110="раб.день",
$DR110/30*(IFERROR(
_xlfn.LET(_xlpm.VD,
CHOOSE(
{1;2;3;4;5;6;7;8;9;10;11;12;13;14;15;16;17;18},
45658,45659,45660,45661,45662,45663,45664,45665,45711,45724,45778,45779,45785,45786,45820,45821,45965,46022),
_xlfn.LET(_xlpm.DD,
MAX(MIN($AX110,EOMONTH(BA$15,0))-MAX($AW110,BA$15),),
_xlfn.IFS(
AND(MONTH($AW110)=MONTH(BA$15),MONTH($AX110)&lt;&gt;MONTH(BA$15)),
NETWORKDAYS.INTL($AW110,$AW110+_xlpm.DD,1,_xlpm.VD),
AND(MONTH($AW110)&lt;&gt;MONTH(BA$15),MONTH($AX110)=MONTH(BA$15)),
NETWORKDAYS.INTL(($AX110)-_xlpm.DD,$AX110,1,_xlpm.VD),
AND(MONTH($AW110)&lt;MONTH(BA$15),MONTH($AX110)&gt;MONTH(BA$15)),
NETWORKDAYS.INTL((EOMONTH(BA$15-1,1))-_xlpm.DD,EOMONTH(BA$15-1,1),1,_xlpm.VD),
AND(MONTH($AW110)=MONTH(BA$15),MONTH($AX110)=MONTH(BA$15)),
NETWORKDAYS.INTL($AW110,$AX110,1,_xlpm.VD)))),0)),
$DH110="месяц",
$DR110*BA110,
$DH110="неделя",
$DR110*BA110/7*(ROUNDUP((DAY(EOMONTH(BA$15,0)))/4,0))),
0)</f>
        <v/>
      </c>
      <c r="DU110" s="125">
        <f t="array" ref="DU110">
IFERROR(_xlfn.IFS(
$DH110="день_1",
$DR110*$BL110/($AX110-$AW110+1)*BB110*(DAY(EOMONTH(BB$15,0))),
$DH110="день_2",
$DR110/30*MAX(MIN($AX110,EOMONTH(BB$15,0))-MAX($AW110,BB$15)+1,),
$DH110="раб.день",
$DR110/30*(IFERROR(
_xlfn.LET(_xlpm.VD,
CHOOSE(
{1;2;3;4;5;6;7;8;9;10;11;12;13;14;15;16;17;18},
45658,45659,45660,45661,45662,45663,45664,45665,45711,45724,45778,45779,45785,45786,45820,45821,45965,46022),
_xlfn.LET(_xlpm.DD,
MAX(MIN($AX110,EOMONTH(BB$15,0))-MAX($AW110,BB$15),),
_xlfn.IFS(
AND(MONTH($AW110)=MONTH(BB$15),MONTH($AX110)&lt;&gt;MONTH(BB$15)),
NETWORKDAYS.INTL($AW110,$AW110+_xlpm.DD,1,_xlpm.VD),
AND(MONTH($AW110)&lt;&gt;MONTH(BB$15),MONTH($AX110)=MONTH(BB$15)),
NETWORKDAYS.INTL(($AX110)-_xlpm.DD,$AX110,1,_xlpm.VD),
AND(MONTH($AW110)&lt;MONTH(BB$15),MONTH($AX110)&gt;MONTH(BB$15)),
NETWORKDAYS.INTL((EOMONTH(BB$15-1,1))-_xlpm.DD,EOMONTH(BB$15-1,1),1,_xlpm.VD),
AND(MONTH($AW110)=MONTH(BB$15),MONTH($AX110)=MONTH(BB$15)),
NETWORKDAYS.INTL($AW110,$AX110,1,_xlpm.VD)))),0)),
$DH110="месяц",
$DR110*BB110,
$DH110="неделя",
$DR110*BB110/7*(ROUNDUP((DAY(EOMONTH(BB$15,0)))/4,0))),
0)</f>
        <v/>
      </c>
      <c r="DV110" s="125">
        <f t="array" ref="DV110">
IFERROR(_xlfn.IFS(
$DH110="день_1",
$DR110*$BL110/($AX110-$AW110+1)*BC110*(DAY(EOMONTH(BC$15,0))),
$DH110="день_2",
$DR110/30*MAX(MIN($AX110,EOMONTH(BC$15,0))-MAX($AW110,BC$15)+1,),
$DH110="раб.день",
$DR110/30*(IFERROR(
_xlfn.LET(_xlpm.VD,
CHOOSE(
{1;2;3;4;5;6;7;8;9;10;11;12;13;14;15;16;17;18},
45658,45659,45660,45661,45662,45663,45664,45665,45711,45724,45778,45779,45785,45786,45820,45821,45965,46022),
_xlfn.LET(_xlpm.DD,
MAX(MIN($AX110,EOMONTH(BC$15,0))-MAX($AW110,BC$15),),
_xlfn.IFS(
AND(MONTH($AW110)=MONTH(BC$15),MONTH($AX110)&lt;&gt;MONTH(BC$15)),
NETWORKDAYS.INTL($AW110,$AW110+_xlpm.DD,1,_xlpm.VD),
AND(MONTH($AW110)&lt;&gt;MONTH(BC$15),MONTH($AX110)=MONTH(BC$15)),
NETWORKDAYS.INTL(($AX110)-_xlpm.DD,$AX110,1,_xlpm.VD),
AND(MONTH($AW110)&lt;MONTH(BC$15),MONTH($AX110)&gt;MONTH(BC$15)),
NETWORKDAYS.INTL((EOMONTH(BC$15-1,1))-_xlpm.DD,EOMONTH(BC$15-1,1),1,_xlpm.VD),
AND(MONTH($AW110)=MONTH(BC$15),MONTH($AX110)=MONTH(BC$15)),
NETWORKDAYS.INTL($AW110,$AX110,1,_xlpm.VD)))),0)),
$DH110="месяц",
$DR110*BC110,
$DH110="неделя",
$DR110*BC110/7*(ROUNDUP((DAY(EOMONTH(BC$15,0)))/4,0))),
0)</f>
        <v/>
      </c>
      <c r="DW110" s="125">
        <f t="array" ref="DW110">
IFERROR(_xlfn.IFS(
$DH110="день_1",
$DR110*$BL110/($AX110-$AW110+1)*BD110*(DAY(EOMONTH(BD$15,0))),
$DH110="день_2",
$DR110/30*MAX(MIN($AX110,EOMONTH(BD$15,0))-MAX($AW110,BD$15)+1,),
$DH110="раб.день",
$DR110/30*(IFERROR(
_xlfn.LET(_xlpm.VD,
CHOOSE(
{1;2;3;4;5;6;7;8;9;10;11;12;13;14;15;16;17;18},
45658,45659,45660,45661,45662,45663,45664,45665,45711,45724,45778,45779,45785,45786,45820,45821,45965,46022),
_xlfn.LET(_xlpm.DD,
MAX(MIN($AX110,EOMONTH(BD$15,0))-MAX($AW110,BD$15),),
_xlfn.IFS(
AND(MONTH($AW110)=MONTH(BD$15),MONTH($AX110)&lt;&gt;MONTH(BD$15)),
NETWORKDAYS.INTL($AW110,$AW110+_xlpm.DD,1,_xlpm.VD),
AND(MONTH($AW110)&lt;&gt;MONTH(BD$15),MONTH($AX110)=MONTH(BD$15)),
NETWORKDAYS.INTL(($AX110)-_xlpm.DD,$AX110,1,_xlpm.VD),
AND(MONTH($AW110)&lt;MONTH(BD$15),MONTH($AX110)&gt;MONTH(BD$15)),
NETWORKDAYS.INTL((EOMONTH(BD$15-1,1))-_xlpm.DD,EOMONTH(BD$15-1,1),1,_xlpm.VD),
AND(MONTH($AW110)=MONTH(BD$15),MONTH($AX110)=MONTH(BD$15)),
NETWORKDAYS.INTL($AW110,$AX110,1,_xlpm.VD)))),0)),
$DH110="месяц",
$DR110*BD110,
$DH110="неделя",
$DR110*BD110/7*(ROUNDUP((DAY(EOMONTH(BD$15,0)))/4,0))),
0)</f>
        <v/>
      </c>
      <c r="DX110" s="125">
        <f t="array" ref="DX110">
IFERROR(_xlfn.IFS(
$DH110="день_1",
$DR110*$BL110/($AX110-$AW110+1)*BE110*(DAY(EOMONTH(BE$15,0))),
$DH110="день_2",
$DR110/30*MAX(MIN($AX110,EOMONTH(BE$15,0))-MAX($AW110,BE$15)+1,),
$DH110="раб.день",
$DR110/30*(IFERROR(
_xlfn.LET(_xlpm.VD,
CHOOSE(
{1;2;3;4;5;6;7;8;9;10;11;12;13;14;15;16;17;18},
45658,45659,45660,45661,45662,45663,45664,45665,45711,45724,45778,45779,45785,45786,45820,45821,45965,46022),
_xlfn.LET(_xlpm.DD,
MAX(MIN($AX110,EOMONTH(BE$15,0))-MAX($AW110,BE$15),),
_xlfn.IFS(
AND(MONTH($AW110)=MONTH(BE$15),MONTH($AX110)&lt;&gt;MONTH(BE$15)),
NETWORKDAYS.INTL($AW110,$AW110+_xlpm.DD,1,_xlpm.VD),
AND(MONTH($AW110)&lt;&gt;MONTH(BE$15),MONTH($AX110)=MONTH(BE$15)),
NETWORKDAYS.INTL(($AX110)-_xlpm.DD,$AX110,1,_xlpm.VD),
AND(MONTH($AW110)&lt;MONTH(BE$15),MONTH($AX110)&gt;MONTH(BE$15)),
NETWORKDAYS.INTL((EOMONTH(BE$15-1,1))-_xlpm.DD,EOMONTH(BE$15-1,1),1,_xlpm.VD),
AND(MONTH($AW110)=MONTH(BE$15),MONTH($AX110)=MONTH(BE$15)),
NETWORKDAYS.INTL($AW110,$AX110,1,_xlpm.VD)))),0)),
$DH110="месяц",
$DR110*BE110,
$DH110="неделя",
$DR110*BE110/7*(ROUNDUP((DAY(EOMONTH(BE$15,0)))/4,0))),
0)</f>
        <v/>
      </c>
      <c r="DY110" s="125">
        <f t="array" ref="DY110">
IFERROR(_xlfn.IFS(
$DH110="день_1",
$DR110*$BL110/($AX110-$AW110+1)*BF110*(DAY(EOMONTH(BF$15,0))),
$DH110="день_2",
$DR110/30*MAX(MIN($AX110,EOMONTH(BF$15,0))-MAX($AW110,BF$15)+1,),
$DH110="раб.день",
$DR110/30*(IFERROR(
_xlfn.LET(_xlpm.VD,
CHOOSE(
{1;2;3;4;5;6;7;8;9;10;11;12;13;14;15;16;17;18},
45658,45659,45660,45661,45662,45663,45664,45665,45711,45724,45778,45779,45785,45786,45820,45821,45965,46022),
_xlfn.LET(_xlpm.DD,
MAX(MIN($AX110,EOMONTH(BF$15,0))-MAX($AW110,BF$15),),
_xlfn.IFS(
AND(MONTH($AW110)=MONTH(BF$15),MONTH($AX110)&lt;&gt;MONTH(BF$15)),
NETWORKDAYS.INTL($AW110,$AW110+_xlpm.DD,1,_xlpm.VD),
AND(MONTH($AW110)&lt;&gt;MONTH(BF$15),MONTH($AX110)=MONTH(BF$15)),
NETWORKDAYS.INTL(($AX110)-_xlpm.DD,$AX110,1,_xlpm.VD),
AND(MONTH($AW110)&lt;MONTH(BF$15),MONTH($AX110)&gt;MONTH(BF$15)),
NETWORKDAYS.INTL((EOMONTH(BF$15-1,1))-_xlpm.DD,EOMONTH(BF$15-1,1),1,_xlpm.VD),
AND(MONTH($AW110)=MONTH(BF$15),MONTH($AX110)=MONTH(BF$15)),
NETWORKDAYS.INTL($AW110,$AX110,1,_xlpm.VD)))),0)),
$DH110="месяц",
$DR110*BF110,
$DH110="неделя",
$DR110*BF110/7*(ROUNDUP((DAY(EOMONTH(BF$15,0)))/4,0))),
0)</f>
        <v/>
      </c>
      <c r="DZ110" s="125">
        <f t="array" ref="DZ110">
IFERROR(_xlfn.IFS(
$DH110="день_1",
$DR110*$BL110/($AX110-$AW110+1)*BG110*(DAY(EOMONTH(BG$15,0))),
$DH110="день_2",
$DR110/30*MAX(MIN($AX110,EOMONTH(BG$15,0))-MAX($AW110,BG$15)+1,),
$DH110="раб.день",
$DR110/30*(IFERROR(
_xlfn.LET(_xlpm.VD,
CHOOSE(
{1;2;3;4;5;6;7;8;9;10;11;12;13;14;15;16;17;18},
45658,45659,45660,45661,45662,45663,45664,45665,45711,45724,45778,45779,45785,45786,45820,45821,45965,46022),
_xlfn.LET(_xlpm.DD,
MAX(MIN($AX110,EOMONTH(BG$15,0))-MAX($AW110,BG$15),),
_xlfn.IFS(
AND(MONTH($AW110)=MONTH(BG$15),MONTH($AX110)&lt;&gt;MONTH(BG$15)),
NETWORKDAYS.INTL($AW110,$AW110+_xlpm.DD,1,_xlpm.VD),
AND(MONTH($AW110)&lt;&gt;MONTH(BG$15),MONTH($AX110)=MONTH(BG$15)),
NETWORKDAYS.INTL(($AX110)-_xlpm.DD,$AX110,1,_xlpm.VD),
AND(MONTH($AW110)&lt;MONTH(BG$15),MONTH($AX110)&gt;MONTH(BG$15)),
NETWORKDAYS.INTL((EOMONTH(BG$15-1,1))-_xlpm.DD,EOMONTH(BG$15-1,1),1,_xlpm.VD),
AND(MONTH($AW110)=MONTH(BG$15),MONTH($AX110)=MONTH(BG$15)),
NETWORKDAYS.INTL($AW110,$AX110,1,_xlpm.VD)))),0)),
$DH110="месяц",
$DR110*BG110,
$DH110="неделя",
$DR110*BG110/7*(ROUNDUP((DAY(EOMONTH(BG$15,0)))/4,0))),
0)</f>
        <v/>
      </c>
      <c r="EA110" s="125">
        <f t="array" ref="EA110">
IFERROR(_xlfn.IFS(
$DH110="день_1",
$DR110*$BL110/($AX110-$AW110+1)*BH110*(DAY(EOMONTH(BH$15,0))),
$DH110="день_2",
$DR110/30*MAX(MIN($AX110,EOMONTH(BH$15,0))-MAX($AW110,BH$15)+1,),
$DH110="раб.день",
$DR110/30*(IFERROR(
_xlfn.LET(_xlpm.VD,
CHOOSE(
{1;2;3;4;5;6;7;8;9;10;11;12;13;14;15;16;17;18},
45658,45659,45660,45661,45662,45663,45664,45665,45711,45724,45778,45779,45785,45786,45820,45821,45965,46022),
_xlfn.LET(_xlpm.DD,
MAX(MIN($AX110,EOMONTH(BH$15,0))-MAX($AW110,BH$15),),
_xlfn.IFS(
AND(MONTH($AW110)=MONTH(BH$15),MONTH($AX110)&lt;&gt;MONTH(BH$15)),
NETWORKDAYS.INTL($AW110,$AW110+_xlpm.DD,1,_xlpm.VD),
AND(MONTH($AW110)&lt;&gt;MONTH(BH$15),MONTH($AX110)=MONTH(BH$15)),
NETWORKDAYS.INTL(($AX110)-_xlpm.DD,$AX110,1,_xlpm.VD),
AND(MONTH($AW110)&lt;MONTH(BH$15),MONTH($AX110)&gt;MONTH(BH$15)),
NETWORKDAYS.INTL((EOMONTH(BH$15-1,1))-_xlpm.DD,EOMONTH(BH$15-1,1),1,_xlpm.VD),
AND(MONTH($AW110)=MONTH(BH$15),MONTH($AX110)=MONTH(BH$15)),
NETWORKDAYS.INTL($AW110,$AX110,1,_xlpm.VD)))),0)),
$DH110="месяц",
$DR110*BH110,
$DH110="неделя",
$DR110*BH110/7*(ROUNDUP((DAY(EOMONTH(BH$15,0)))/4,0))),
0)</f>
        <v/>
      </c>
      <c r="EB110" s="125">
        <f t="array" ref="EB110">
IFERROR(_xlfn.IFS(
$DH110="день_1",
$DR110*$BL110/($AX110-$AW110+1)*BI110*(DAY(EOMONTH(BI$15,0))),
$DH110="день_2",
$DR110/30*MAX(MIN($AX110,EOMONTH(BI$15,0))-MAX($AW110,BI$15)+1,),
$DH110="раб.день",
$DR110/30*(IFERROR(
_xlfn.LET(_xlpm.VD,
CHOOSE(
{1;2;3;4;5;6;7;8;9;10;11;12;13;14;15;16;17;18},
45658,45659,45660,45661,45662,45663,45664,45665,45711,45724,45778,45779,45785,45786,45820,45821,45965,46022),
_xlfn.LET(_xlpm.DD,
MAX(MIN($AX110,EOMONTH(BI$15,0))-MAX($AW110,BI$15),),
_xlfn.IFS(
AND(MONTH($AW110)=MONTH(BI$15),MONTH($AX110)&lt;&gt;MONTH(BI$15)),
NETWORKDAYS.INTL($AW110,$AW110+_xlpm.DD,1,_xlpm.VD),
AND(MONTH($AW110)&lt;&gt;MONTH(BI$15),MONTH($AX110)=MONTH(BI$15)),
NETWORKDAYS.INTL(($AX110)-_xlpm.DD,$AX110,1,_xlpm.VD),
AND(MONTH($AW110)&lt;MONTH(BI$15),MONTH($AX110)&gt;MONTH(BI$15)),
NETWORKDAYS.INTL((EOMONTH(BI$15-1,1))-_xlpm.DD,EOMONTH(BI$15-1,1),1,_xlpm.VD),
AND(MONTH($AW110)=MONTH(BI$15),MONTH($AX110)=MONTH(BI$15)),
NETWORKDAYS.INTL($AW110,$AX110,1,_xlpm.VD)))),0)),
$DH110="месяц",
$DR110*BI110,
$DH110="неделя",
$DR110*BI110/7*(ROUNDUP((DAY(EOMONTH(BI$15,0)))/4,0))),
0)</f>
        <v/>
      </c>
      <c r="EC110" s="125">
        <f t="array" ref="EC110">
IFERROR(_xlfn.IFS(
$DH110="день_1",
$DR110*$BL110/($AX110-$AW110+1)*BJ110*(DAY(EOMONTH(BJ$15,0))),
$DH110="день_2",
$DR110/30*MAX(MIN($AX110,EOMONTH(BJ$15,0))-MAX($AW110,BJ$15)+1,),
$DH110="раб.день",
$DR110/30*(IFERROR(
_xlfn.LET(_xlpm.VD,
CHOOSE(
{1;2;3;4;5;6;7;8;9;10;11;12;13;14;15;16;17;18},
45658,45659,45660,45661,45662,45663,45664,45665,45711,45724,45778,45779,45785,45786,45820,45821,45965,46022),
_xlfn.LET(_xlpm.DD,
MAX(MIN($AX110,EOMONTH(BJ$15,0))-MAX($AW110,BJ$15),),
_xlfn.IFS(
AND(MONTH($AW110)=MONTH(BJ$15),MONTH($AX110)&lt;&gt;MONTH(BJ$15)),
NETWORKDAYS.INTL($AW110,$AW110+_xlpm.DD,1,_xlpm.VD),
AND(MONTH($AW110)&lt;&gt;MONTH(BJ$15),MONTH($AX110)=MONTH(BJ$15)),
NETWORKDAYS.INTL(($AX110)-_xlpm.DD,$AX110,1,_xlpm.VD),
AND(MONTH($AW110)&lt;MONTH(BJ$15),MONTH($AX110)&gt;MONTH(BJ$15)),
NETWORKDAYS.INTL((EOMONTH(BJ$15-1,1))-_xlpm.DD,EOMONTH(BJ$15-1,1),1,_xlpm.VD),
AND(MONTH($AW110)=MONTH(BJ$15),MONTH($AX110)=MONTH(BJ$15)),
NETWORKDAYS.INTL($AW110,$AX110,1,_xlpm.VD)))),0)),
$DH110="месяц",
$DR110*BJ110,
$DH110="неделя",
$DR110*BJ110/7*(ROUNDUP((DAY(EOMONTH(BJ$15,0)))/4,0))),
0)</f>
        <v/>
      </c>
      <c r="ED110" s="125">
        <f t="array" ref="ED110">
IFERROR(_xlfn.IFS(
$DH110="день_1",
$DR110*$BL110/($AX110-$AW110+1)*BK110*(DAY(EOMONTH(BK$15,0))),
$DH110="день_2",
$DR110/30*MAX(MIN($AX110,EOMONTH(BK$15,0))-MAX($AW110,BK$15)+1,),
$DH110="раб.день",
$DR110/30*(IFERROR(
_xlfn.LET(_xlpm.VD,
CHOOSE(
{1;2;3;4;5;6;7;8;9;10;11;12;13;14;15;16;17;18},
45658,45659,45660,45661,45662,45663,45664,45665,45711,45724,45778,45779,45785,45786,45820,45821,45965,46022),
_xlfn.LET(_xlpm.DD,
MAX(MIN($AX110,EOMONTH(BK$15,0))-MAX($AW110,BK$15),),
_xlfn.IFS(
AND(MONTH($AW110)=MONTH(BK$15),MONTH($AX110)&lt;&gt;MONTH(BK$15)),
NETWORKDAYS.INTL($AW110,$AW110+_xlpm.DD,1,_xlpm.VD),
AND(MONTH($AW110)&lt;&gt;MONTH(BK$15),MONTH($AX110)=MONTH(BK$15)),
NETWORKDAYS.INTL(($AX110)-_xlpm.DD,$AX110,1,_xlpm.VD),
AND(MONTH($AW110)&lt;MONTH(BK$15),MONTH($AX110)&gt;MONTH(BK$15)),
NETWORKDAYS.INTL((EOMONTH(BK$15-1,1))-_xlpm.DD,EOMONTH(BK$15-1,1),1,_xlpm.VD),
AND(MONTH($AW110)=MONTH(BK$15),MONTH($AX110)=MONTH(BK$15)),
NETWORKDAYS.INTL($AW110,$AX110,1,_xlpm.VD)))),0)),
$DH110="месяц",
$DR110*BK110,
$DH110="неделя",
$DR110*BK110/7*(ROUNDUP((DAY(EOMONTH(BK$15,0)))/4,0))),
0)</f>
        <v/>
      </c>
      <c r="EE110" s="125">
        <f>SUM($DS110,$DT110,$DU110,$DV110,$DW110,$DX110,$DY110,$DZ110,$EA110,$EB110,$EC110,$ED110)</f>
        <v/>
      </c>
      <c r="EF110" s="125">
        <f>IFERROR(ROUND($EE110*(1+$EP110),2),0)</f>
        <v/>
      </c>
      <c r="EG110" s="128" t="n">
        <v>1</v>
      </c>
      <c r="EH110" s="126" t="n">
        <v>0</v>
      </c>
      <c r="EI110" s="126">
        <f>ROUND(SUM($EH110:$EH110)*SUM($AB110:$AB110)*$EG110,2)</f>
        <v/>
      </c>
      <c r="EJ110" s="126">
        <f>ROUND($EI110*(1+$EP110),2)</f>
        <v/>
      </c>
      <c r="EK110" s="126" t="n">
        <v>0</v>
      </c>
      <c r="EL110" s="126">
        <f>ROUND(SUM($EK110:$EK110)*SUM($AB110:$AB110)*$EG110,2)</f>
        <v/>
      </c>
      <c r="EM110" s="126">
        <f>ROUND($EL110*(1+$EP110),2)</f>
        <v/>
      </c>
      <c r="EN110" s="126">
        <f>SUM($EE110,$EI110,$EL110)</f>
        <v/>
      </c>
      <c r="EO110" s="126">
        <f>SUM($EF110,$EJ110,$EM110)</f>
        <v/>
      </c>
      <c r="EP110" s="59" t="inlineStr">
        <is>
          <t>20%</t>
        </is>
      </c>
      <c r="EQ110" s="59" t="n"/>
      <c r="ER110" s="60">
        <f t="array" ref="ER110">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MATCH(ES110,
{"AMS";"RussOutdoor";"HD Outdoor";"Ingroup";"IQ";"Ledproduction";"LisChannel";"Logic";"Media-PPL";"NovikovTV | НовиковТВ";"SMA";"SOK";"КрокусТВ | CrocusTV | IndoorTV";"Сити";"ТЯК Москва"},
0)),"")</f>
        <v/>
      </c>
      <c r="ES110" s="60" t="n"/>
      <c r="ET110" s="60">
        <f t="array" ref="ET110">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MATCH(ES110,
{"AMS";"RussOutdoor";"HD Outdoor";"Ingroup";"IQ";"Ledproduction";"LisChannel";"Logic";"Media-PPL";"NovikovTV | НовиковТВ";"SMA";"SOK";"КрокусТВ | CrocusTV | IndoorTV";"Сити";"ТЯК Москва"},
0)),"")</f>
        <v/>
      </c>
      <c r="EU110" s="60" t="n"/>
      <c r="EV110" s="60" t="n"/>
      <c r="EX110" s="110">
        <f t="array" ref="EX110">
($AR110/30
+N("ТРАФИК ПЛОЩАДКИ"))*
(IFERROR(
_xlfn.LET(
_xlpm.GPR,
HLOOKUP($L110,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(MATCH($T110,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IF($Q110="цифровой",_xlpm.GPR/$AG110,_xlpm.GPR/60)),
0)
+N("DWELL TIME"))*
(IF($AB110=0,0,IF($AB110=1,0.3,IF($AB110=2,0.5,IF($AB110&gt;2,1))))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_xlfn.IFS($AC110="да",1.2,$AC110="нет",1)*
_xlfn.IFS($AD110="да",1.2,$AD110="нет",1)*
IF(R110="статический",1,1.2)*
$X110*
INDEX(
{1.2;1;1.2;1.2;1;1.2;1.2;1.2;1.2;1.2;1.2;1;1.2;1.2;1.2;1.2;1;1;1.2;1.2;1.2;1;1;1;1;1.2;1.2;1.2;1.2;1;1;1;1;1.2;1.2;1.2;1.2;1.2;1.2;1.2;1.2;1;1;1.2;1;1;1;1;1.5;1;1;1.5;1.5;1.2},
MATCH($Q110,_xlpm.MI,0)))&gt;{0.02;0.04;0.06;0.1;0.2;0.4;0.6;0.8;1;2;4;6})),
{0;1;2;3;4;5;6;7;8;9;10;11;12},
0)))
+N("КОЭФФИЦИЕНТ КОНТАКТА"))))*
(_xlfn.IFS($X110&lt;0.1,$X110/1000,$X110&gt;25,5.2,AND($X110&gt;=0.1,$X110&lt;=25),(($X110*2+0.1)/10)*($X110/10)))*
IFERROR((_xlfn.LET(
_xlpm.MA,
{0;0.8;0.85;0.9;0.95;1},
_xlpm.MAA,
{0;1;2;3;4;5},
INDEX(_xlpm.MA,MATCH(SUMPRODUCT(--((IF(ROUND(_xlpm.MAA,1)&gt;5,5,ROUND($AB110,1)))&gt;{0;1;2;3;4;5})),_xlpm.MAA,0)))
+N("КОЭФФИЦИЕНТ КОЛ-ВО КОНСТРУКЦИЙ")),1)*
$AB110,0))*
(IF($Q110="цифровой",$AG110/15*$AI110,1)
+N("ДЛЯ ЦИФРЫ"))</f>
        <v/>
      </c>
      <c r="EY110" s="110">
        <f>IFERROR(EX110*AY110,0)</f>
        <v/>
      </c>
      <c r="EZ110" s="131">
        <f>IFERROR(DP110/EY110*1000,0)</f>
        <v/>
      </c>
      <c r="FA110" s="112">
        <f>IFERROR(FC110/FB110,0)</f>
        <v/>
      </c>
      <c r="FB110" s="112">
        <f>IFERROR((FC110/(EY110/FF110*#REF!))*0.825,0)</f>
        <v/>
      </c>
      <c r="FC110" s="112">
        <f>IFERROR(((EX110*30/AR110)*100)/30,0)</f>
        <v/>
      </c>
      <c r="FD110" s="112">
        <f>IFERROR(EY110/G110*100%,0)</f>
        <v/>
      </c>
      <c r="FE110" s="112">
        <f>IFERROR(FD110/FC110*100%,0)</f>
        <v/>
      </c>
      <c r="FF110" s="110">
        <f>IFERROR(AR110/30*AY110,0)</f>
        <v/>
      </c>
    </row>
    <row r="111" ht="13" customHeight="1">
      <c r="A111" s="59" t="n"/>
      <c r="B111" s="60" t="n"/>
      <c r="C111" s="60" t="n"/>
      <c r="D111" s="60">
        <f t="array" ref="D111">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MATCH($E111,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11" s="60">
        <f t="array" ref="E111">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MATCH($F111,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11" s="60" t="inlineStr"/>
      <c r="G111" s="60" t="n"/>
      <c r="H111" s="60">
        <f t="array" ref="H111">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MATCH($I111,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11" s="60" t="n"/>
      <c r="J111" s="60" t="n"/>
      <c r="K111" s="60" t="n"/>
      <c r="L111" s="60" t="n"/>
      <c r="M111" s="60" t="n"/>
      <c r="N111" s="60" t="n"/>
      <c r="O111" s="60" t="n"/>
      <c r="P111" s="60">
        <f t="array" ref="P111">
_xlfn.IFS(
ISNUMBER(MATCH($Q111,{"шелфбаннер","разделитель","монетница","чековая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ISNUMBER(MATCH($Q111,{"LED/LCD","видеокулер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ISNUMBER(MATCH($Q111,{"автомобиль","машина","выставочное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ISNUMBER(MATCH($Q111,{"билборд","лифтовая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ISNUMBER(MATCH($Q111,{"навигация","подвесной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ISNUMBER(MATCH($Q111,{"движущаяся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ISNUMBER(MATCH($Q111,{"каталог","журнал"},)),
"Пресса",
$Q111="","")</f>
        <v/>
      </c>
      <c r="Q111" s="60" t="n"/>
      <c r="R111" s="60">
        <f t="array" ref="R111">
IFERROR(
_xlfn.IFS(
OR(ISNUMBER(MATCH($Q111,{"экспозиция","макет","стенд","автостенд","авто стенд","выставочное пространство","выставочные стенды","модульные выставочные стенды","3Д конструкция","3D конструкция"},)),P111="Экспонирование"),
"нестандартный",
ISNUMBER(MATCH($Q111,{"скроллер","призматрон"},)),
"динамический",
$P111="Видео",
"цифровой",
OR($P111="Пресса",$P111="Щит",$P111="POSm",$P111="Подвес",$P111="Брендирование/оклейка"),
"статический"),"")</f>
        <v/>
      </c>
      <c r="S111" s="59" t="n"/>
      <c r="T111" s="60" t="n"/>
      <c r="U111" s="60" t="n"/>
      <c r="V111" s="60">
        <f>
IF(P111="Видео",
"цифровой постер/ролик",
IF(ISNUMBER(MATCH(Q111,{"короб световой","короб световой | лайтбокс","короб световой | кристалайт","лайтбокс","лайт бокс","кристалайт","LB","lightbox"},)),
"бэклит",
IF(P111="Брендирование/оклейка",
"перфарированная пленка/самоклейка",
IF(P111="Экспонирование",
"под запрос",
IF(P111="Подвес",
"баннер/ткань",
"")))))</f>
        <v/>
      </c>
      <c r="W111" s="59" t="n"/>
      <c r="X111" s="59" t="n"/>
      <c r="Y111" s="59" t="n"/>
      <c r="Z111" s="61" t="n"/>
      <c r="AA111" s="61" t="n"/>
      <c r="AB111" s="61">
        <f>IF(BL111&gt;0,Z111,0)</f>
        <v/>
      </c>
      <c r="AC111" s="59" t="n"/>
      <c r="AD111" s="59" t="n"/>
      <c r="AE111" s="59" t="n"/>
      <c r="AF111" s="59" t="n"/>
      <c r="AG111" s="59" t="n"/>
      <c r="AH111" s="59" t="n"/>
      <c r="AI111" s="59" t="n"/>
      <c r="AJ111" s="59" t="n"/>
      <c r="AK111" s="59" t="n"/>
      <c r="AL111" s="62">
        <f>IFERROR(IF(OR(R111="статический",R111="динамический",R111="нестандартный",R111="",R111=""),"-",IF(AND(AH111="-",AI111="-"),"-",AK111*3600/AH111*AI111)),"-")</f>
        <v/>
      </c>
      <c r="AM111" s="62">
        <f>IFERROR(IF(OR(R111="статический",R111="динамический",R111="",R111="", R111="BTL",R111="нестандартный"),"-",AG111*AI111*AL111/60),"-")</f>
        <v/>
      </c>
      <c r="AN111" s="63">
        <f>IFERROR(IF(AH111="","-",AG111*AI111/AH111),"-")</f>
        <v/>
      </c>
      <c r="AO111" s="59">
        <f>IFERROR(IF(OR($R111="статический",$R111="динамический",$R111="",$R111="",$R111="BTL",$R111="нестандартный"),"-",$AL111*$AY111),"-")</f>
        <v/>
      </c>
      <c r="AP111" s="62">
        <f>IFERROR(IF(OR($R111="статический",$R111="динамический",$R111="",$R111="",$R111="BTL",$R111="нестандартный"),"-",$AM111*AY111),"-")</f>
        <v/>
      </c>
      <c r="AQ111" s="64" t="n"/>
      <c r="AR111" s="61" t="n"/>
      <c r="AS111" s="61" t="n"/>
      <c r="AT111" s="61" t="n"/>
      <c r="AU111" s="65" t="n"/>
      <c r="AV111" s="124">
        <f>IFERROR(DR111/AT111*1000,"n/a")</f>
        <v/>
      </c>
      <c r="AW111" s="67" t="n"/>
      <c r="AX111" s="67" t="n"/>
      <c r="AY111" s="43">
        <f>IFERROR(IF(OR($AW111="",$AX111=""),"",_xlfn.DAYS($AX111+1,$AW111)),"")</f>
        <v/>
      </c>
      <c r="AZ111" s="68">
        <f t="array" ref="AZ111">
_xlfn.LET(_xlpm.COEFF,
IF($AW111+$AX111=0,0,IF(MAX(MIN($AX111,EOMONTH(AZ$15,0))-MAX($AW111,AZ$15)+1,)&gt;0,1,0)),
_xlfn.IFS(
$ES111="LisChannel",
_xlpm.COEFF*
INDEX({1;1;1.2;1.2;1;1;1;1;1.2;1.2;1.2;1.2},
MATCH(MONTH(AZ$15),
{1,2,3,4,5,6,7,8,9,10,11,12})),
CONCATENATE($ES111," ",$L111)="RussOutdoor метро",
_xlpm.COEFF*
INDEX({0.8;0.9;1.1;1.1;1;1;1;1;1.1;1.1;1.1;1.1},
MATCH(MONTH(AZ$15),
{1,2,3,4,5,6,7,8,9,10,11,12})),
$ES111&lt;&gt;"LisChannel",
_xlpm.COEFF,
$ES111&lt;&gt;"RussOutdoor",
_xlpm.COEFF))</f>
        <v/>
      </c>
      <c r="BA111" s="68">
        <f t="array" ref="BA111">
_xlfn.LET(_xlpm.COEFF,
IF($AW111+$AX111=0,0,IF(MAX(MIN($AX111,EOMONTH(BA$15,0))-MAX($AW111,BA$15)+1,)&gt;0,1,0)),
_xlfn.IFS(
$ES111="LisChannel",
_xlpm.COEFF*
INDEX({1;1;1.2;1.2;1;1;1;1;1.2;1.2;1.2;1.2},
MATCH(MONTH(BA$15),
{1,2,3,4,5,6,7,8,9,10,11,12})),
CONCATENATE($ES111," ",$L111)="RussOutdoor метро",
_xlpm.COEFF*
INDEX({0.8;0.9;1.1;1.1;1;1;1;1;1.1;1.1;1.1;1.1},
MATCH(MONTH(BA$15),
{1,2,3,4,5,6,7,8,9,10,11,12})),
$ES111&lt;&gt;"LisChannel",
_xlpm.COEFF,
$ES111&lt;&gt;"RussOutdoor",
_xlpm.COEFF))</f>
        <v/>
      </c>
      <c r="BB111" s="68">
        <f t="array" ref="BB111">
_xlfn.LET(_xlpm.COEFF,
IF($AW111+$AX111=0,0,IF(MAX(MIN($AX111,EOMONTH(BB$15,0))-MAX($AW111,BB$15)+1,)&gt;0,1,0)),
_xlfn.IFS(
$ES111="LisChannel",
_xlpm.COEFF*
INDEX({1;1;1.2;1.2;1;1;1;1;1.2;1.2;1.2;1.2},
MATCH(MONTH(BB$15),
{1,2,3,4,5,6,7,8,9,10,11,12})),
CONCATENATE($ES111," ",$L111)="RussOutdoor метро",
_xlpm.COEFF*
INDEX({0.8;0.9;1.1;1.1;1;1;1;1;1.1;1.1;1.1;1.1},
MATCH(MONTH(BB$15),
{1,2,3,4,5,6,7,8,9,10,11,12})),
$ES111&lt;&gt;"LisChannel",
_xlpm.COEFF,
$ES111&lt;&gt;"RussOutdoor",
_xlpm.COEFF))</f>
        <v/>
      </c>
      <c r="BC111" s="68">
        <f t="array" ref="BC111">
_xlfn.LET(_xlpm.COEFF,
IF($AW111+$AX111=0,0,IF(MAX(MIN($AX111,EOMONTH(BC$15,0))-MAX($AW111,BC$15)+1,)&gt;0,1,0)),
_xlfn.IFS(
$ES111="LisChannel",
_xlpm.COEFF*
INDEX({1;1;1.2;1.2;1;1;1;1;1.2;1.2;1.2;1.2},
MATCH(MONTH(BC$15),
{1,2,3,4,5,6,7,8,9,10,11,12})),
CONCATENATE($ES111," ",$L111)="RussOutdoor метро",
_xlpm.COEFF*
INDEX({0.8;0.9;1.1;1.1;1;1;1;1;1.1;1.1;1.1;1.1},
MATCH(MONTH(BC$15),
{1,2,3,4,5,6,7,8,9,10,11,12})),
$ES111&lt;&gt;"LisChannel",
_xlpm.COEFF,
$ES111&lt;&gt;"RussOutdoor",
_xlpm.COEFF))</f>
        <v/>
      </c>
      <c r="BD111" s="68">
        <f t="array" ref="BD111">
_xlfn.LET(_xlpm.COEFF,
IF($AW111+$AX111=0,0,IF(MAX(MIN($AX111,EOMONTH(BD$15,0))-MAX($AW111,BD$15)+1,)&gt;0,1,0)),
_xlfn.IFS(
$ES111="LisChannel",
_xlpm.COEFF*
INDEX({1;1;1.2;1.2;1;1;1;1;1.2;1.2;1.2;1.2},
MATCH(MONTH(BD$15),
{1,2,3,4,5,6,7,8,9,10,11,12})),
CONCATENATE($ES111," ",$L111)="RussOutdoor метро",
_xlpm.COEFF*
INDEX({0.8;0.9;1.1;1.1;1;1;1;1;1.1;1.1;1.1;1.1},
MATCH(MONTH(BD$15),
{1,2,3,4,5,6,7,8,9,10,11,12})),
$ES111&lt;&gt;"LisChannel",
_xlpm.COEFF,
$ES111&lt;&gt;"RussOutdoor",
_xlpm.COEFF))</f>
        <v/>
      </c>
      <c r="BE111" s="68">
        <f t="array" ref="BE111">
_xlfn.LET(_xlpm.COEFF,
IF($AW111+$AX111=0,0,IF(MAX(MIN($AX111,EOMONTH(BE$15,0))-MAX($AW111,BE$15)+1,)&gt;0,1,0)),
_xlfn.IFS(
$ES111="LisChannel",
_xlpm.COEFF*
INDEX({1;1;1.2;1.2;1;1;1;1;1.2;1.2;1.2;1.2},
MATCH(MONTH(BE$15),
{1,2,3,4,5,6,7,8,9,10,11,12})),
CONCATENATE($ES111," ",$L111)="RussOutdoor метро",
_xlpm.COEFF*
INDEX({0.8;0.9;1.1;1.1;1;1;1;1;1.1;1.1;1.1;1.1},
MATCH(MONTH(BE$15),
{1,2,3,4,5,6,7,8,9,10,11,12})),
$ES111&lt;&gt;"LisChannel",
_xlpm.COEFF,
$ES111&lt;&gt;"RussOutdoor",
_xlpm.COEFF))</f>
        <v/>
      </c>
      <c r="BF111" s="68">
        <f t="array" ref="BF111">
_xlfn.LET(_xlpm.COEFF,
IF($AW111+$AX111=0,0,IF(MAX(MIN($AX111,EOMONTH(BF$15,0))-MAX($AW111,BF$15)+1,)&gt;0,1,0)),
_xlfn.IFS(
$ES111="LisChannel",
_xlpm.COEFF*
INDEX({1;1;1.2;1.2;1;1;1;1;1.2;1.2;1.2;1.2},
MATCH(MONTH(BF$15),
{1,2,3,4,5,6,7,8,9,10,11,12})),
CONCATENATE($ES111," ",$L111)="RussOutdoor метро",
_xlpm.COEFF*
INDEX({0.8;0.9;1.1;1.1;1;1;1;1;1.1;1.1;1.1;1.1},
MATCH(MONTH(BF$15),
{1,2,3,4,5,6,7,8,9,10,11,12})),
$ES111&lt;&gt;"LisChannel",
_xlpm.COEFF,
$ES111&lt;&gt;"RussOutdoor",
_xlpm.COEFF))</f>
        <v/>
      </c>
      <c r="BG111" s="68">
        <f t="array" ref="BG111">
_xlfn.LET(_xlpm.COEFF,
IF($AW111+$AX111=0,0,IF(MAX(MIN($AX111,EOMONTH(BG$15,0))-MAX($AW111,BG$15)+1,)&gt;0,1,0)),
_xlfn.IFS(
$ES111="LisChannel",
_xlpm.COEFF*
INDEX({1;1;1.2;1.2;1;1;1;1;1.2;1.2;1.2;1.2},
MATCH(MONTH(BG$15),
{1,2,3,4,5,6,7,8,9,10,11,12})),
CONCATENATE($ES111," ",$L111)="RussOutdoor метро",
_xlpm.COEFF*
INDEX({0.8;0.9;1.1;1.1;1;1;1;1;1.1;1.1;1.1;1.1},
MATCH(MONTH(BG$15),
{1,2,3,4,5,6,7,8,9,10,11,12})),
$ES111&lt;&gt;"LisChannel",
_xlpm.COEFF,
$ES111&lt;&gt;"RussOutdoor",
_xlpm.COEFF))</f>
        <v/>
      </c>
      <c r="BH111" s="68">
        <f t="array" ref="BH111">
_xlfn.LET(_xlpm.COEFF,
IF($AW111+$AX111=0,0,IF(MAX(MIN($AX111,EOMONTH(BH$15,0))-MAX($AW111,BH$15)+1,)&gt;0,1,0)),
_xlfn.IFS(
$ES111="LisChannel",
_xlpm.COEFF*
INDEX({1;1;1.2;1.2;1;1;1;1;1.2;1.2;1.2;1.2},
MATCH(MONTH(BH$15),
{1,2,3,4,5,6,7,8,9,10,11,12})),
CONCATENATE($ES111," ",$L111)="RussOutdoor метро",
_xlpm.COEFF*
INDEX({0.8;0.9;1.1;1.1;1;1;1;1;1.1;1.1;1.1;1.1},
MATCH(MONTH(BH$15),
{1,2,3,4,5,6,7,8,9,10,11,12})),
$ES111&lt;&gt;"LisChannel",
_xlpm.COEFF,
$ES111&lt;&gt;"RussOutdoor",
_xlpm.COEFF))</f>
        <v/>
      </c>
      <c r="BI111" s="68">
        <f t="array" ref="BI111">
_xlfn.LET(_xlpm.COEFF,
IF($AW111+$AX111=0,0,IF(MAX(MIN($AX111,EOMONTH(BI$15,0))-MAX($AW111,BI$15)+1,)&gt;0,1,0)),
_xlfn.IFS(
$ES111="LisChannel",
_xlpm.COEFF*
INDEX({1;1;1.2;1.2;1;1;1;1;1.2;1.2;1.2;1.2},
MATCH(MONTH(BI$15),
{1,2,3,4,5,6,7,8,9,10,11,12})),
CONCATENATE($ES111," ",$L111)="RussOutdoor метро",
_xlpm.COEFF*
INDEX({0.8;0.9;1.1;1.1;1;1;1;1;1.1;1.1;1.1;1.1},
MATCH(MONTH(BI$15),
{1,2,3,4,5,6,7,8,9,10,11,12})),
$ES111&lt;&gt;"LisChannel",
_xlpm.COEFF,
$ES111&lt;&gt;"RussOutdoor",
_xlpm.COEFF))</f>
        <v/>
      </c>
      <c r="BJ111" s="68">
        <f t="array" ref="BJ111">
_xlfn.LET(_xlpm.COEFF,
IF($AW111+$AX111=0,0,IF(MAX(MIN($AX111,EOMONTH(BJ$15,0))-MAX($AW111,BJ$15)+1,)&gt;0,1,0)),
_xlfn.IFS(
$ES111="LisChannel",
_xlpm.COEFF*
INDEX({1;1;1.2;1.2;1;1;1;1;1.2;1.2;1.2;1.2},
MATCH(MONTH(BJ$15),
{1,2,3,4,5,6,7,8,9,10,11,12})),
CONCATENATE($ES111," ",$L111)="RussOutdoor метро",
_xlpm.COEFF*
INDEX({0.8;0.9;1.1;1.1;1;1;1;1;1.1;1.1;1.1;1.1},
MATCH(MONTH(BJ$15),
{1,2,3,4,5,6,7,8,9,10,11,12})),
$ES111&lt;&gt;"LisChannel",
_xlpm.COEFF,
$ES111&lt;&gt;"RussOutdoor",
_xlpm.COEFF))</f>
        <v/>
      </c>
      <c r="BK111" s="68">
        <f t="array" ref="BK111">
_xlfn.LET(_xlpm.COEFF,
IF($AW111+$AX111=0,0,IF(MAX(MIN($AX111,EOMONTH(BK$15,0))-MAX($AW111,BK$15)+1,)&gt;0,1,0)),
_xlfn.IFS(
$ES111="LisChannel",
_xlpm.COEFF*
INDEX({1;1;1.2;1.2;1;1;1;1;1.2;1.2;1.2;1.2},
MATCH(MONTH(BK$15),
{1,2,3,4,5,6,7,8,9,10,11,12})),
CONCATENATE($ES111," ",$L111)="RussOutdoor метро",
_xlpm.COEFF*
INDEX({0.8;0.9;1.1;1.1;1;1;1;1;1.1;1.1;1.1;1.1},
MATCH(MONTH(BK$15),
{1,2,3,4,5,6,7,8,9,10,11,12})),
$ES111&lt;&gt;"LisChannel",
_xlpm.COEFF,
$ES111&lt;&gt;"RussOutdoor",
_xlpm.COEFF))</f>
        <v/>
      </c>
      <c r="BL111" s="62">
        <f>COUNTIFS($AZ111:$BK111,"&gt;0")</f>
        <v/>
      </c>
      <c r="BM111" s="65" t="n"/>
      <c r="BN111" s="125">
        <f>$DJ111</f>
        <v/>
      </c>
      <c r="BO111" s="63">
        <f>$DQ111</f>
        <v/>
      </c>
      <c r="BP111" s="125">
        <f>
IFERROR(
IF($BL111=0,0,
$BN111*(1-$BO111)),
0)</f>
        <v/>
      </c>
      <c r="BQ111" s="125">
        <f t="array" ref="BQ111">
IFERROR(
_xlfn.IFS(
$DH111="день_1",
$BP111*$BL111/($AX111-$AW111+1)*AZ111*(DAY(EOMONTH(AZ$15,0))),
$DH111="день_2",
$BP111/30*MAX(MIN($AX111,EOMONTH(AZ$15,0))-MAX($AW111,AZ$15)+1,),
$DH111="раб.день",
$BP111/30*(IFERROR(
_xlfn.LET(_xlpm.VD,
CHOOSE(
{1;2;3;4;5;6;7;8;9;10;11;12;13;14;15;16;17;18},
45658,45659,45660,45661,45662,45663,45664,45665,45711,45724,45778,45779,45785,45786,45820,45821,45965,46022),
_xlfn.LET(_xlpm.DD,
MAX(MIN($AX111,EOMONTH(AZ$15,0))-MAX($AW111,AZ$15),),
_xlfn.IFS(
AND(MONTH($AW111)=MONTH(AZ$15),MONTH($AX111)&lt;&gt;MONTH(AZ$15)),
NETWORKDAYS.INTL($AW111,$AW111+_xlpm.DD,1,_xlpm.VD),
AND(MONTH($AW111)&lt;&gt;MONTH(AZ$15),MONTH($AX111)=MONTH(AZ$15)),
NETWORKDAYS.INTL(($AX111)-_xlpm.DD,$AX111,1,_xlpm.VD),
AND(MONTH($AW111)&lt;MONTH(AZ$15),MONTH($AX111)&gt;MONTH(AZ$15)),
NETWORKDAYS.INTL((EOMONTH(AZ$15-1,1))-_xlpm.DD,EOMONTH(AZ$15-1,1),1,_xlpm.VD),
AND(MONTH($AW111)=MONTH(AZ$15),MONTH($AX111)=MONTH(AZ$15)),
NETWORKDAYS.INTL($AW111,$AX111,1,_xlpm.VD)))),0)),
$DH111="месяц",
$BP111*AZ111,
$DH111="неделя",
$BP111*AZ111/7*(ROUNDUP((DAY(EOMONTH(AZ$15,0)))/4,0))),
0)</f>
        <v/>
      </c>
      <c r="BR111" s="125">
        <f t="array" ref="BR111">
IFERROR(
_xlfn.IFS(
$DH111="день_1",
$BP111*$BL111/($AX111-$AW111+1)*BA111*(DAY(EOMONTH(BA$15,0))),
$DH111="день_2",
$BP111/30*MAX(MIN($AX111,EOMONTH(BA$15,0))-MAX($AW111,BA$15)+1,),
$DH111="раб.день",
$BP111/30*(IFERROR(
_xlfn.LET(_xlpm.VD,
CHOOSE(
{1;2;3;4;5;6;7;8;9;10;11;12;13;14;15;16;17;18},
45658,45659,45660,45661,45662,45663,45664,45665,45711,45724,45778,45779,45785,45786,45820,45821,45965,46022),
_xlfn.LET(_xlpm.DD,
MAX(MIN($AX111,EOMONTH(BA$15,0))-MAX($AW111,BA$15),),
_xlfn.IFS(
AND(MONTH($AW111)=MONTH(BA$15),MONTH($AX111)&lt;&gt;MONTH(BA$15)),
NETWORKDAYS.INTL($AW111,$AW111+_xlpm.DD,1,_xlpm.VD),
AND(MONTH($AW111)&lt;&gt;MONTH(BA$15),MONTH($AX111)=MONTH(BA$15)),
NETWORKDAYS.INTL(($AX111)-_xlpm.DD,$AX111,1,_xlpm.VD),
AND(MONTH($AW111)&lt;MONTH(BA$15),MONTH($AX111)&gt;MONTH(BA$15)),
NETWORKDAYS.INTL((EOMONTH(BA$15-1,1))-_xlpm.DD,EOMONTH(BA$15-1,1),1,_xlpm.VD),
AND(MONTH($AW111)=MONTH(BA$15),MONTH($AX111)=MONTH(BA$15)),
NETWORKDAYS.INTL($AW111,$AX111,1,_xlpm.VD)))),0)),
$DH111="месяц",
$BP111*BA111,
$DH111="неделя",
$BP111*BA111/7*(ROUNDUP((DAY(EOMONTH(BA$15,0)))/4,0))),
0)</f>
        <v/>
      </c>
      <c r="BS111" s="125">
        <f t="array" ref="BS111">
IFERROR(
_xlfn.IFS(
$DH111="день_1",
$BP111*$BL111/($AX111-$AW111+1)*BB111*(DAY(EOMONTH(BB$15,0))),
$DH111="день_2",
$BP111/30*MAX(MIN($AX111,EOMONTH(BB$15,0))-MAX($AW111,BB$15)+1,),
$DH111="раб.день",
$BP111/30*(IFERROR(
_xlfn.LET(_xlpm.VD,
CHOOSE(
{1;2;3;4;5;6;7;8;9;10;11;12;13;14;15;16;17;18},
45658,45659,45660,45661,45662,45663,45664,45665,45711,45724,45778,45779,45785,45786,45820,45821,45965,46022),
_xlfn.LET(_xlpm.DD,
MAX(MIN($AX111,EOMONTH(BB$15,0))-MAX($AW111,BB$15),),
_xlfn.IFS(
AND(MONTH($AW111)=MONTH(BB$15),MONTH($AX111)&lt;&gt;MONTH(BB$15)),
NETWORKDAYS.INTL($AW111,$AW111+_xlpm.DD,1,_xlpm.VD),
AND(MONTH($AW111)&lt;&gt;MONTH(BB$15),MONTH($AX111)=MONTH(BB$15)),
NETWORKDAYS.INTL(($AX111)-_xlpm.DD,$AX111,1,_xlpm.VD),
AND(MONTH($AW111)&lt;MONTH(BB$15),MONTH($AX111)&gt;MONTH(BB$15)),
NETWORKDAYS.INTL((EOMONTH(BB$15-1,1))-_xlpm.DD,EOMONTH(BB$15-1,1),1,_xlpm.VD),
AND(MONTH($AW111)=MONTH(BB$15),MONTH($AX111)=MONTH(BB$15)),
NETWORKDAYS.INTL($AW111,$AX111,1,_xlpm.VD)))),0)),
$DH111="месяц",
$BP111*BB111,
$DH111="неделя",
$BP111*BB111/7*(ROUNDUP((DAY(EOMONTH(BB$15,0)))/4,0))),
0)</f>
        <v/>
      </c>
      <c r="BT111" s="125">
        <f t="array" ref="BT111">
IFERROR(
_xlfn.IFS(
$DH111="день_1",
$BP111*$BL111/($AX111-$AW111+1)*BC111*(DAY(EOMONTH(BC$15,0))),
$DH111="день_2",
$BP111/30*MAX(MIN($AX111,EOMONTH(BC$15,0))-MAX($AW111,BC$15)+1,),
$DH111="раб.день",
$BP111/30*(IFERROR(
_xlfn.LET(_xlpm.VD,
CHOOSE(
{1;2;3;4;5;6;7;8;9;10;11;12;13;14;15;16;17;18},
45658,45659,45660,45661,45662,45663,45664,45665,45711,45724,45778,45779,45785,45786,45820,45821,45965,46022),
_xlfn.LET(_xlpm.DD,
MAX(MIN($AX111,EOMONTH(BC$15,0))-MAX($AW111,BC$15),),
_xlfn.IFS(
AND(MONTH($AW111)=MONTH(BC$15),MONTH($AX111)&lt;&gt;MONTH(BC$15)),
NETWORKDAYS.INTL($AW111,$AW111+_xlpm.DD,1,_xlpm.VD),
AND(MONTH($AW111)&lt;&gt;MONTH(BC$15),MONTH($AX111)=MONTH(BC$15)),
NETWORKDAYS.INTL(($AX111)-_xlpm.DD,$AX111,1,_xlpm.VD),
AND(MONTH($AW111)&lt;MONTH(BC$15),MONTH($AX111)&gt;MONTH(BC$15)),
NETWORKDAYS.INTL((EOMONTH(BC$15-1,1))-_xlpm.DD,EOMONTH(BC$15-1,1),1,_xlpm.VD),
AND(MONTH($AW111)=MONTH(BC$15),MONTH($AX111)=MONTH(BC$15)),
NETWORKDAYS.INTL($AW111,$AX111,1,_xlpm.VD)))),0)),
$DH111="месяц",
$BP111*BC111,
$DH111="неделя",
$BP111*BC111/7*(ROUNDUP((DAY(EOMONTH(BC$15,0)))/4,0))),
0)</f>
        <v/>
      </c>
      <c r="BU111" s="125">
        <f t="array" ref="BU111">
IFERROR(
_xlfn.IFS(
$DH111="день_1",
$BP111*$BL111/($AX111-$AW111+1)*BD111*(DAY(EOMONTH(BD$15,0))),
$DH111="день_2",
$BP111/30*MAX(MIN($AX111,EOMONTH(BD$15,0))-MAX($AW111,BD$15)+1,),
$DH111="раб.день",
$BP111/30*(IFERROR(
_xlfn.LET(_xlpm.VD,
CHOOSE(
{1;2;3;4;5;6;7;8;9;10;11;12;13;14;15;16;17;18},
45658,45659,45660,45661,45662,45663,45664,45665,45711,45724,45778,45779,45785,45786,45820,45821,45965,46022),
_xlfn.LET(_xlpm.DD,
MAX(MIN($AX111,EOMONTH(BD$15,0))-MAX($AW111,BD$15),),
_xlfn.IFS(
AND(MONTH($AW111)=MONTH(BD$15),MONTH($AX111)&lt;&gt;MONTH(BD$15)),
NETWORKDAYS.INTL($AW111,$AW111+_xlpm.DD,1,_xlpm.VD),
AND(MONTH($AW111)&lt;&gt;MONTH(BD$15),MONTH($AX111)=MONTH(BD$15)),
NETWORKDAYS.INTL(($AX111)-_xlpm.DD,$AX111,1,_xlpm.VD),
AND(MONTH($AW111)&lt;MONTH(BD$15),MONTH($AX111)&gt;MONTH(BD$15)),
NETWORKDAYS.INTL((EOMONTH(BD$15-1,1))-_xlpm.DD,EOMONTH(BD$15-1,1),1,_xlpm.VD),
AND(MONTH($AW111)=MONTH(BD$15),MONTH($AX111)=MONTH(BD$15)),
NETWORKDAYS.INTL($AW111,$AX111,1,_xlpm.VD)))),0)),
$DH111="месяц",
$BP111*BD111,
$DH111="неделя",
$BP111*BD111/7*(ROUNDUP((DAY(EOMONTH(BD$15,0)))/4,0))),
0)</f>
        <v/>
      </c>
      <c r="BV111" s="125">
        <f t="array" ref="BV111">
IFERROR(
_xlfn.IFS(
$DH111="день_1",
$BP111*$BL111/($AX111-$AW111+1)*BE111*(DAY(EOMONTH(BE$15,0))),
$DH111="день_2",
$BP111/30*MAX(MIN($AX111,EOMONTH(BE$15,0))-MAX($AW111,BE$15)+1,),
$DH111="раб.день",
$BP111/30*(IFERROR(
_xlfn.LET(_xlpm.VD,
CHOOSE(
{1;2;3;4;5;6;7;8;9;10;11;12;13;14;15;16;17;18},
45658,45659,45660,45661,45662,45663,45664,45665,45711,45724,45778,45779,45785,45786,45820,45821,45965,46022),
_xlfn.LET(_xlpm.DD,
MAX(MIN($AX111,EOMONTH(BE$15,0))-MAX($AW111,BE$15),),
_xlfn.IFS(
AND(MONTH($AW111)=MONTH(BE$15),MONTH($AX111)&lt;&gt;MONTH(BE$15)),
NETWORKDAYS.INTL($AW111,$AW111+_xlpm.DD,1,_xlpm.VD),
AND(MONTH($AW111)&lt;&gt;MONTH(BE$15),MONTH($AX111)=MONTH(BE$15)),
NETWORKDAYS.INTL(($AX111)-_xlpm.DD,$AX111,1,_xlpm.VD),
AND(MONTH($AW111)&lt;MONTH(BE$15),MONTH($AX111)&gt;MONTH(BE$15)),
NETWORKDAYS.INTL((EOMONTH(BE$15-1,1))-_xlpm.DD,EOMONTH(BE$15-1,1),1,_xlpm.VD),
AND(MONTH($AW111)=MONTH(BE$15),MONTH($AX111)=MONTH(BE$15)),
NETWORKDAYS.INTL($AW111,$AX111,1,_xlpm.VD)))),0)),
$DH111="месяц",
$BP111*BE111,
$DH111="неделя",
$BP111*BE111/7*(ROUNDUP((DAY(EOMONTH(BE$15,0)))/4,0))),
0)</f>
        <v/>
      </c>
      <c r="BW111" s="125">
        <f t="array" ref="BW111">
IFERROR(
_xlfn.IFS(
$DH111="день_1",
$BP111*$BL111/($AX111-$AW111+1)*BF111*(DAY(EOMONTH(BF$15,0))),
$DH111="день_2",
$BP111/30*MAX(MIN($AX111,EOMONTH(BF$15,0))-MAX($AW111,BF$15)+1,),
$DH111="раб.день",
$BP111/30*(IFERROR(
_xlfn.LET(_xlpm.VD,
CHOOSE(
{1;2;3;4;5;6;7;8;9;10;11;12;13;14;15;16;17;18},
45658,45659,45660,45661,45662,45663,45664,45665,45711,45724,45778,45779,45785,45786,45820,45821,45965,46022),
_xlfn.LET(_xlpm.DD,
MAX(MIN($AX111,EOMONTH(BF$15,0))-MAX($AW111,BF$15),),
_xlfn.IFS(
AND(MONTH($AW111)=MONTH(BF$15),MONTH($AX111)&lt;&gt;MONTH(BF$15)),
NETWORKDAYS.INTL($AW111,$AW111+_xlpm.DD,1,_xlpm.VD),
AND(MONTH($AW111)&lt;&gt;MONTH(BF$15),MONTH($AX111)=MONTH(BF$15)),
NETWORKDAYS.INTL(($AX111)-_xlpm.DD,$AX111,1,_xlpm.VD),
AND(MONTH($AW111)&lt;MONTH(BF$15),MONTH($AX111)&gt;MONTH(BF$15)),
NETWORKDAYS.INTL((EOMONTH(BF$15-1,1))-_xlpm.DD,EOMONTH(BF$15-1,1),1,_xlpm.VD),
AND(MONTH($AW111)=MONTH(BF$15),MONTH($AX111)=MONTH(BF$15)),
NETWORKDAYS.INTL($AW111,$AX111,1,_xlpm.VD)))),0)),
$DH111="месяц",
$BP111*BF111,
$DH111="неделя",
$BP111*BF111/7*(ROUNDUP((DAY(EOMONTH(BF$15,0)))/4,0))),
0)</f>
        <v/>
      </c>
      <c r="BX111" s="125">
        <f t="array" ref="BX111">
IFERROR(
_xlfn.IFS(
$DH111="день_1",
$BP111*$BL111/($AX111-$AW111+1)*BG111*(DAY(EOMONTH(BG$15,0))),
$DH111="день_2",
$BP111/30*MAX(MIN($AX111,EOMONTH(BG$15,0))-MAX($AW111,BG$15)+1,),
$DH111="раб.день",
$BP111/30*(IFERROR(
_xlfn.LET(_xlpm.VD,
CHOOSE(
{1;2;3;4;5;6;7;8;9;10;11;12;13;14;15;16;17;18},
45658,45659,45660,45661,45662,45663,45664,45665,45711,45724,45778,45779,45785,45786,45820,45821,45965,46022),
_xlfn.LET(_xlpm.DD,
MAX(MIN($AX111,EOMONTH(BG$15,0))-MAX($AW111,BG$15),),
_xlfn.IFS(
AND(MONTH($AW111)=MONTH(BG$15),MONTH($AX111)&lt;&gt;MONTH(BG$15)),
NETWORKDAYS.INTL($AW111,$AW111+_xlpm.DD,1,_xlpm.VD),
AND(MONTH($AW111)&lt;&gt;MONTH(BG$15),MONTH($AX111)=MONTH(BG$15)),
NETWORKDAYS.INTL(($AX111)-_xlpm.DD,$AX111,1,_xlpm.VD),
AND(MONTH($AW111)&lt;MONTH(BG$15),MONTH($AX111)&gt;MONTH(BG$15)),
NETWORKDAYS.INTL((EOMONTH(BG$15-1,1))-_xlpm.DD,EOMONTH(BG$15-1,1),1,_xlpm.VD),
AND(MONTH($AW111)=MONTH(BG$15),MONTH($AX111)=MONTH(BG$15)),
NETWORKDAYS.INTL($AW111,$AX111,1,_xlpm.VD)))),0)),
$DH111="месяц",
$BP111*BG111,
$DH111="неделя",
$BP111*BG111/7*(ROUNDUP((DAY(EOMONTH(BG$15,0)))/4,0))),
0)</f>
        <v/>
      </c>
      <c r="BY111" s="125">
        <f t="array" ref="BY111">
IFERROR(
_xlfn.IFS(
$DH111="день_1",
$BP111*$BL111/($AX111-$AW111+1)*BH111*(DAY(EOMONTH(BH$15,0))),
$DH111="день_2",
$BP111/30*MAX(MIN($AX111,EOMONTH(BH$15,0))-MAX($AW111,BH$15)+1,),
$DH111="раб.день",
$BP111/30*(IFERROR(
_xlfn.LET(_xlpm.VD,
CHOOSE(
{1;2;3;4;5;6;7;8;9;10;11;12;13;14;15;16;17;18},
45658,45659,45660,45661,45662,45663,45664,45665,45711,45724,45778,45779,45785,45786,45820,45821,45965,46022),
_xlfn.LET(_xlpm.DD,
MAX(MIN($AX111,EOMONTH(BH$15,0))-MAX($AW111,BH$15),),
_xlfn.IFS(
AND(MONTH($AW111)=MONTH(BH$15),MONTH($AX111)&lt;&gt;MONTH(BH$15)),
NETWORKDAYS.INTL($AW111,$AW111+_xlpm.DD,1,_xlpm.VD),
AND(MONTH($AW111)&lt;&gt;MONTH(BH$15),MONTH($AX111)=MONTH(BH$15)),
NETWORKDAYS.INTL(($AX111)-_xlpm.DD,$AX111,1,_xlpm.VD),
AND(MONTH($AW111)&lt;MONTH(BH$15),MONTH($AX111)&gt;MONTH(BH$15)),
NETWORKDAYS.INTL((EOMONTH(BH$15-1,1))-_xlpm.DD,EOMONTH(BH$15-1,1),1,_xlpm.VD),
AND(MONTH($AW111)=MONTH(BH$15),MONTH($AX111)=MONTH(BH$15)),
NETWORKDAYS.INTL($AW111,$AX111,1,_xlpm.VD)))),0)),
$DH111="месяц",
$BP111*BH111,
$DH111="неделя",
$BP111*BH111/7*(ROUNDUP((DAY(EOMONTH(BH$15,0)))/4,0))),
0)</f>
        <v/>
      </c>
      <c r="BZ111" s="125">
        <f t="array" ref="BZ111">
IFERROR(
_xlfn.IFS(
$DH111="день_1",
$BP111*$BL111/($AX111-$AW111+1)*BI111*(DAY(EOMONTH(BI$15,0))),
$DH111="день_2",
$BP111/30*MAX(MIN($AX111,EOMONTH(BI$15,0))-MAX($AW111,BI$15)+1,),
$DH111="раб.день",
$BP111/30*(IFERROR(
_xlfn.LET(_xlpm.VD,
CHOOSE(
{1;2;3;4;5;6;7;8;9;10;11;12;13;14;15;16;17;18},
45658,45659,45660,45661,45662,45663,45664,45665,45711,45724,45778,45779,45785,45786,45820,45821,45965,46022),
_xlfn.LET(_xlpm.DD,
MAX(MIN($AX111,EOMONTH(BI$15,0))-MAX($AW111,BI$15),),
_xlfn.IFS(
AND(MONTH($AW111)=MONTH(BI$15),MONTH($AX111)&lt;&gt;MONTH(BI$15)),
NETWORKDAYS.INTL($AW111,$AW111+_xlpm.DD,1,_xlpm.VD),
AND(MONTH($AW111)&lt;&gt;MONTH(BI$15),MONTH($AX111)=MONTH(BI$15)),
NETWORKDAYS.INTL(($AX111)-_xlpm.DD,$AX111,1,_xlpm.VD),
AND(MONTH($AW111)&lt;MONTH(BI$15),MONTH($AX111)&gt;MONTH(BI$15)),
NETWORKDAYS.INTL((EOMONTH(BI$15-1,1))-_xlpm.DD,EOMONTH(BI$15-1,1),1,_xlpm.VD),
AND(MONTH($AW111)=MONTH(BI$15),MONTH($AX111)=MONTH(BI$15)),
NETWORKDAYS.INTL($AW111,$AX111,1,_xlpm.VD)))),0)),
$DH111="месяц",
$BP111*BI111,
$DH111="неделя",
$BP111*BI111/7*(ROUNDUP((DAY(EOMONTH(BI$15,0)))/4,0))),
0)</f>
        <v/>
      </c>
      <c r="CA111" s="125">
        <f t="array" ref="CA111">
IFERROR(
_xlfn.IFS(
$DH111="день_1",
$BP111*$BL111/($AX111-$AW111+1)*BJ111*(DAY(EOMONTH(BJ$15,0))),
$DH111="день_2",
$BP111/30*MAX(MIN($AX111,EOMONTH(BJ$15,0))-MAX($AW111,BJ$15)+1,),
$DH111="раб.день",
$BP111/30*(IFERROR(
_xlfn.LET(_xlpm.VD,
CHOOSE(
{1;2;3;4;5;6;7;8;9;10;11;12;13;14;15;16;17;18},
45658,45659,45660,45661,45662,45663,45664,45665,45711,45724,45778,45779,45785,45786,45820,45821,45965,46022),
_xlfn.LET(_xlpm.DD,
MAX(MIN($AX111,EOMONTH(BJ$15,0))-MAX($AW111,BJ$15),),
_xlfn.IFS(
AND(MONTH($AW111)=MONTH(BJ$15),MONTH($AX111)&lt;&gt;MONTH(BJ$15)),
NETWORKDAYS.INTL($AW111,$AW111+_xlpm.DD,1,_xlpm.VD),
AND(MONTH($AW111)&lt;&gt;MONTH(BJ$15),MONTH($AX111)=MONTH(BJ$15)),
NETWORKDAYS.INTL(($AX111)-_xlpm.DD,$AX111,1,_xlpm.VD),
AND(MONTH($AW111)&lt;MONTH(BJ$15),MONTH($AX111)&gt;MONTH(BJ$15)),
NETWORKDAYS.INTL((EOMONTH(BJ$15-1,1))-_xlpm.DD,EOMONTH(BJ$15-1,1),1,_xlpm.VD),
AND(MONTH($AW111)=MONTH(BJ$15),MONTH($AX111)=MONTH(BJ$15)),
NETWORKDAYS.INTL($AW111,$AX111,1,_xlpm.VD)))),0)),
$DH111="месяц",
$BP111*BJ111,
$DH111="неделя",
$BP111*BJ111/7*(ROUNDUP((DAY(EOMONTH(BJ$15,0)))/4,0))),
0)</f>
        <v/>
      </c>
      <c r="CB111" s="125">
        <f t="array" ref="CB111">
IFERROR(
_xlfn.IFS(
$DH111="день_1",
$BP111*$BL111/($AX111-$AW111+1)*BK111*(DAY(EOMONTH(BK$15,0))),
$DH111="день_2",
$BP111/30*MAX(MIN($AX111,EOMONTH(BK$15,0))-MAX($AW111,BK$15)+1,),
$DH111="раб.день",
$BP111/30*(IFERROR(
_xlfn.LET(_xlpm.VD,
CHOOSE(
{1;2;3;4;5;6;7;8;9;10;11;12;13;14;15;16;17;18},
45658,45659,45660,45661,45662,45663,45664,45665,45711,45724,45778,45779,45785,45786,45820,45821,45965,46022),
_xlfn.LET(_xlpm.DD,
MAX(MIN($AX111,EOMONTH(BK$15,0))-MAX($AW111,BK$15),),
_xlfn.IFS(
AND(MONTH($AW111)=MONTH(BK$15),MONTH($AX111)&lt;&gt;MONTH(BK$15)),
NETWORKDAYS.INTL($AW111,$AW111+_xlpm.DD,1,_xlpm.VD),
AND(MONTH($AW111)&lt;&gt;MONTH(BK$15),MONTH($AX111)=MONTH(BK$15)),
NETWORKDAYS.INTL(($AX111)-_xlpm.DD,$AX111,1,_xlpm.VD),
AND(MONTH($AW111)&lt;MONTH(BK$15),MONTH($AX111)&gt;MONTH(BK$15)),
NETWORKDAYS.INTL((EOMONTH(BK$15-1,1))-_xlpm.DD,EOMONTH(BK$15-1,1),1,_xlpm.VD),
AND(MONTH($AW111)=MONTH(BK$15),MONTH($AX111)=MONTH(BK$15)),
NETWORKDAYS.INTL($AW111,$AX111,1,_xlpm.VD)))),0)),
$DH111="месяц",
$BP111*BK111,
$DH111="неделя",
$BP111*BK111/7*(ROUNDUP((DAY(EOMONTH(BK$15,0)))/4,0))),
0)</f>
        <v/>
      </c>
      <c r="CC111" s="125">
        <f>SUM($BQ111:$CB111)</f>
        <v/>
      </c>
      <c r="CD111" s="126">
        <f>SUM($EH111:$EH111)</f>
        <v/>
      </c>
      <c r="CE111" s="126">
        <f>$CD111*$AB111</f>
        <v/>
      </c>
      <c r="CF111" s="126">
        <f>SUM($EK111:$EK111)</f>
        <v/>
      </c>
      <c r="CG111" s="126">
        <f>$CF111*$AB111</f>
        <v/>
      </c>
      <c r="CH111" s="126">
        <f>SUM($CC111,$CE111,$CG111)</f>
        <v/>
      </c>
      <c r="CI111" s="126">
        <f>$CH111*(1+$CM111)</f>
        <v/>
      </c>
      <c r="CJ111" s="127" t="n">
        <v>0</v>
      </c>
      <c r="CK111" s="126">
        <f>SUM($CH111:$CH111)*(1+$CJ111)</f>
        <v/>
      </c>
      <c r="CL111" s="126">
        <f>SUM($CH111:$CH111)*(1+$CM111)</f>
        <v/>
      </c>
      <c r="CM111" s="59" t="inlineStr">
        <is>
          <t>20%</t>
        </is>
      </c>
      <c r="CN111" s="59" t="n"/>
      <c r="CO111" s="72" t="n"/>
      <c r="CP111" s="59" t="n"/>
      <c r="CQ111" s="73" t="n"/>
      <c r="CR111" s="73" t="n"/>
      <c r="CS111" s="73" t="n"/>
      <c r="CT111" s="72" t="n"/>
      <c r="CU111" s="79" t="inlineStr">
        <is>
          <t> </t>
        </is>
      </c>
      <c r="CV111" s="60" t="n"/>
      <c r="CW111" s="60" t="n"/>
      <c r="CX111" s="60" t="n"/>
      <c r="CY111" s="127">
        <f>IFERROR(($CC111-$EE111)/($EE111/(1-$DQ111)),0)</f>
        <v/>
      </c>
      <c r="CZ111" s="127">
        <f>IFERROR(1-$EI111/($CE111),0)</f>
        <v/>
      </c>
      <c r="DA111" s="127">
        <f>IFERROR(1-$EL111/($CG111),0)</f>
        <v/>
      </c>
      <c r="DB111" s="126">
        <f>ROUND(IFERROR(($CI111/(1+$CM111)-$EN111),0),2)</f>
        <v/>
      </c>
      <c r="DC111" s="128" t="n"/>
      <c r="DD111" s="125" t="n"/>
      <c r="DE111" s="75" t="n">
        <v>0</v>
      </c>
      <c r="DF111" s="128" t="n"/>
      <c r="DG111" s="125">
        <f>IF($DC111=0,0,$DD111*($DC111*100%-$DE111*$DF111))*SUM($AB111:$AB111)</f>
        <v/>
      </c>
      <c r="DH111" s="129" t="inlineStr">
        <is>
          <t>месяц</t>
        </is>
      </c>
      <c r="DI111" s="130">
        <f t="array" ref="DI111">IFERROR(
IF($ES111="LisChannel",
(ROUND(((INDEX({174.625;153.888888888889;130.972222222222},MATCH($AI111,{2;3;4}),0))*$AG111*$AI111),2)),0),0)</f>
        <v/>
      </c>
      <c r="DJ111" s="130">
        <f>
_xlfn.LET(_xlpm.X,
IFERROR(
IF($ES111="НовиковТВ",
(_xlfn.LET(_xlpm.NTV,
_xlfn.LET(_xlpm.MIN,350000,
IF(SUMIFS($DI:$DI,$ES:$ES,"НовиковТВ")&lt;=_xlpm.MIN,
(SUMIFS($DI:$DI,$ES:$ES,"НовиковТВ")/(COUNTIFS($ES:$ES,"НовиковТВ")))*_xlpm.MIN/SUMIFS($DI:$DI,$ES:$ES,"НовиковТВ"),
DI111)),
_xlpm.NTV+$DG111/(1-(1-(_xlpm.NTV)*(1-$DL111)*(1-$DM111)*(1-$DN111)*(1-$DO111)*(1-$DP111)/_xlpm.NTV))))/(1+$EP111),
$DI111+$DG111/(1-(1-($DI111)*(1-$DL111)*(1-$DM111)*(1-$DN111)*(1-$DO111)*(1-$DP111)/$DI111))),
0),
_xlpm.X*(1+$CM111)*(1+$CW111)-_xlpm.X*(1+$CM111)+_xlpm.X)</f>
        <v/>
      </c>
      <c r="DK111" s="125" t="inlineStr">
        <is>
          <t>послед.</t>
        </is>
      </c>
      <c r="DL111" s="63" t="n">
        <v>0</v>
      </c>
      <c r="DM111" s="63" t="n">
        <v>0</v>
      </c>
      <c r="DN111" s="63" t="n">
        <v>0</v>
      </c>
      <c r="DO111" s="63" t="n">
        <v>0</v>
      </c>
      <c r="DP111" s="63" t="n">
        <v>0</v>
      </c>
      <c r="DQ111" s="63">
        <f t="array" ref="DQ111">IFERROR(_xlfn.IFS(
$DK111="послед.",1-(1-$DL111)*(1-$DM111)*(1-$DN111)*(1-$DO111)*(1-$DP111),
$DK111="сумм.",$DL111+$DM111+$DN111+$DO111+$DP111),
0)</f>
        <v/>
      </c>
      <c r="DR111" s="125">
        <f t="array" ref="DR111">
IFERROR(
_xlfn.IFS(
$BL111=0,
0,
$BL111&gt;0,
_xlfn.IFS($DK111="послед.",
$DJ111*(1-$DL111)*(1-$DM111)*(1-$DN111)*(1-$DO111)*(1-$DP111),
$DK111="сумм.",
$DJ111*(1-($DL111+$DM111+$DN111+$DO111+$DP111)))),0)</f>
        <v/>
      </c>
      <c r="DS111" s="125">
        <f t="array" ref="DS111">
IFERROR(_xlfn.IFS(
$DH111="день_1",
$DR111*$BL111/($AX111-$AW111+1)*AZ111*(DAY(EOMONTH(AZ$15,0))),
$DH111="день_2",
$DR111/30*MAX(MIN($AX111,EOMONTH(AZ$15,0))-MAX($AW111,AZ$15)+1,),
$DH111="раб.день",
$DR111/30*(IFERROR(
_xlfn.LET(_xlpm.VD,
CHOOSE(
{1;2;3;4;5;6;7;8;9;10;11;12;13;14;15;16;17;18},
45658,45659,45660,45661,45662,45663,45664,45665,45711,45724,45778,45779,45785,45786,45820,45821,45965,46022),
_xlfn.LET(_xlpm.DD,
MAX(MIN($AX111,EOMONTH(AZ$15,0))-MAX($AW111,AZ$15),),
_xlfn.IFS(
AND(MONTH($AW111)=MONTH(AZ$15),MONTH($AX111)&lt;&gt;MONTH(AZ$15)),
NETWORKDAYS.INTL($AW111,$AW111+_xlpm.DD,1,_xlpm.VD),
AND(MONTH($AW111)&lt;&gt;MONTH(AZ$15),MONTH($AX111)=MONTH(AZ$15)),
NETWORKDAYS.INTL(($AX111)-_xlpm.DD,$AX111,1,_xlpm.VD),
AND(MONTH($AW111)&lt;MONTH(AZ$15),MONTH($AX111)&gt;MONTH(AZ$15)),
NETWORKDAYS.INTL((EOMONTH(AZ$15-1,1))-_xlpm.DD,EOMONTH(AZ$15-1,1),1,_xlpm.VD),
AND(MONTH($AW111)=MONTH(AZ$15),MONTH($AX111)=MONTH(AZ$15)),
NETWORKDAYS.INTL($AW111,$AX111,1,_xlpm.VD)))),0)),
$DH111="месяц",
$DR111*AZ111,
$DH111="неделя",
$DR111*AZ111/7*(ROUNDUP((DAY(EOMONTH(AZ$15,0)))/4,0))),
0)</f>
        <v/>
      </c>
      <c r="DT111" s="125">
        <f t="array" ref="DT111">
IFERROR(_xlfn.IFS(
$DH111="день_1",
$DR111*$BL111/($AX111-$AW111+1)*BA111*(DAY(EOMONTH(BA$15,0))),
$DH111="день_2",
$DR111/30*MAX(MIN($AX111,EOMONTH(BA$15,0))-MAX($AW111,BA$15)+1,),
$DH111="раб.день",
$DR111/30*(IFERROR(
_xlfn.LET(_xlpm.VD,
CHOOSE(
{1;2;3;4;5;6;7;8;9;10;11;12;13;14;15;16;17;18},
45658,45659,45660,45661,45662,45663,45664,45665,45711,45724,45778,45779,45785,45786,45820,45821,45965,46022),
_xlfn.LET(_xlpm.DD,
MAX(MIN($AX111,EOMONTH(BA$15,0))-MAX($AW111,BA$15),),
_xlfn.IFS(
AND(MONTH($AW111)=MONTH(BA$15),MONTH($AX111)&lt;&gt;MONTH(BA$15)),
NETWORKDAYS.INTL($AW111,$AW111+_xlpm.DD,1,_xlpm.VD),
AND(MONTH($AW111)&lt;&gt;MONTH(BA$15),MONTH($AX111)=MONTH(BA$15)),
NETWORKDAYS.INTL(($AX111)-_xlpm.DD,$AX111,1,_xlpm.VD),
AND(MONTH($AW111)&lt;MONTH(BA$15),MONTH($AX111)&gt;MONTH(BA$15)),
NETWORKDAYS.INTL((EOMONTH(BA$15-1,1))-_xlpm.DD,EOMONTH(BA$15-1,1),1,_xlpm.VD),
AND(MONTH($AW111)=MONTH(BA$15),MONTH($AX111)=MONTH(BA$15)),
NETWORKDAYS.INTL($AW111,$AX111,1,_xlpm.VD)))),0)),
$DH111="месяц",
$DR111*BA111,
$DH111="неделя",
$DR111*BA111/7*(ROUNDUP((DAY(EOMONTH(BA$15,0)))/4,0))),
0)</f>
        <v/>
      </c>
      <c r="DU111" s="125">
        <f t="array" ref="DU111">
IFERROR(_xlfn.IFS(
$DH111="день_1",
$DR111*$BL111/($AX111-$AW111+1)*BB111*(DAY(EOMONTH(BB$15,0))),
$DH111="день_2",
$DR111/30*MAX(MIN($AX111,EOMONTH(BB$15,0))-MAX($AW111,BB$15)+1,),
$DH111="раб.день",
$DR111/30*(IFERROR(
_xlfn.LET(_xlpm.VD,
CHOOSE(
{1;2;3;4;5;6;7;8;9;10;11;12;13;14;15;16;17;18},
45658,45659,45660,45661,45662,45663,45664,45665,45711,45724,45778,45779,45785,45786,45820,45821,45965,46022),
_xlfn.LET(_xlpm.DD,
MAX(MIN($AX111,EOMONTH(BB$15,0))-MAX($AW111,BB$15),),
_xlfn.IFS(
AND(MONTH($AW111)=MONTH(BB$15),MONTH($AX111)&lt;&gt;MONTH(BB$15)),
NETWORKDAYS.INTL($AW111,$AW111+_xlpm.DD,1,_xlpm.VD),
AND(MONTH($AW111)&lt;&gt;MONTH(BB$15),MONTH($AX111)=MONTH(BB$15)),
NETWORKDAYS.INTL(($AX111)-_xlpm.DD,$AX111,1,_xlpm.VD),
AND(MONTH($AW111)&lt;MONTH(BB$15),MONTH($AX111)&gt;MONTH(BB$15)),
NETWORKDAYS.INTL((EOMONTH(BB$15-1,1))-_xlpm.DD,EOMONTH(BB$15-1,1),1,_xlpm.VD),
AND(MONTH($AW111)=MONTH(BB$15),MONTH($AX111)=MONTH(BB$15)),
NETWORKDAYS.INTL($AW111,$AX111,1,_xlpm.VD)))),0)),
$DH111="месяц",
$DR111*BB111,
$DH111="неделя",
$DR111*BB111/7*(ROUNDUP((DAY(EOMONTH(BB$15,0)))/4,0))),
0)</f>
        <v/>
      </c>
      <c r="DV111" s="125">
        <f t="array" ref="DV111">
IFERROR(_xlfn.IFS(
$DH111="день_1",
$DR111*$BL111/($AX111-$AW111+1)*BC111*(DAY(EOMONTH(BC$15,0))),
$DH111="день_2",
$DR111/30*MAX(MIN($AX111,EOMONTH(BC$15,0))-MAX($AW111,BC$15)+1,),
$DH111="раб.день",
$DR111/30*(IFERROR(
_xlfn.LET(_xlpm.VD,
CHOOSE(
{1;2;3;4;5;6;7;8;9;10;11;12;13;14;15;16;17;18},
45658,45659,45660,45661,45662,45663,45664,45665,45711,45724,45778,45779,45785,45786,45820,45821,45965,46022),
_xlfn.LET(_xlpm.DD,
MAX(MIN($AX111,EOMONTH(BC$15,0))-MAX($AW111,BC$15),),
_xlfn.IFS(
AND(MONTH($AW111)=MONTH(BC$15),MONTH($AX111)&lt;&gt;MONTH(BC$15)),
NETWORKDAYS.INTL($AW111,$AW111+_xlpm.DD,1,_xlpm.VD),
AND(MONTH($AW111)&lt;&gt;MONTH(BC$15),MONTH($AX111)=MONTH(BC$15)),
NETWORKDAYS.INTL(($AX111)-_xlpm.DD,$AX111,1,_xlpm.VD),
AND(MONTH($AW111)&lt;MONTH(BC$15),MONTH($AX111)&gt;MONTH(BC$15)),
NETWORKDAYS.INTL((EOMONTH(BC$15-1,1))-_xlpm.DD,EOMONTH(BC$15-1,1),1,_xlpm.VD),
AND(MONTH($AW111)=MONTH(BC$15),MONTH($AX111)=MONTH(BC$15)),
NETWORKDAYS.INTL($AW111,$AX111,1,_xlpm.VD)))),0)),
$DH111="месяц",
$DR111*BC111,
$DH111="неделя",
$DR111*BC111/7*(ROUNDUP((DAY(EOMONTH(BC$15,0)))/4,0))),
0)</f>
        <v/>
      </c>
      <c r="DW111" s="125">
        <f t="array" ref="DW111">
IFERROR(_xlfn.IFS(
$DH111="день_1",
$DR111*$BL111/($AX111-$AW111+1)*BD111*(DAY(EOMONTH(BD$15,0))),
$DH111="день_2",
$DR111/30*MAX(MIN($AX111,EOMONTH(BD$15,0))-MAX($AW111,BD$15)+1,),
$DH111="раб.день",
$DR111/30*(IFERROR(
_xlfn.LET(_xlpm.VD,
CHOOSE(
{1;2;3;4;5;6;7;8;9;10;11;12;13;14;15;16;17;18},
45658,45659,45660,45661,45662,45663,45664,45665,45711,45724,45778,45779,45785,45786,45820,45821,45965,46022),
_xlfn.LET(_xlpm.DD,
MAX(MIN($AX111,EOMONTH(BD$15,0))-MAX($AW111,BD$15),),
_xlfn.IFS(
AND(MONTH($AW111)=MONTH(BD$15),MONTH($AX111)&lt;&gt;MONTH(BD$15)),
NETWORKDAYS.INTL($AW111,$AW111+_xlpm.DD,1,_xlpm.VD),
AND(MONTH($AW111)&lt;&gt;MONTH(BD$15),MONTH($AX111)=MONTH(BD$15)),
NETWORKDAYS.INTL(($AX111)-_xlpm.DD,$AX111,1,_xlpm.VD),
AND(MONTH($AW111)&lt;MONTH(BD$15),MONTH($AX111)&gt;MONTH(BD$15)),
NETWORKDAYS.INTL((EOMONTH(BD$15-1,1))-_xlpm.DD,EOMONTH(BD$15-1,1),1,_xlpm.VD),
AND(MONTH($AW111)=MONTH(BD$15),MONTH($AX111)=MONTH(BD$15)),
NETWORKDAYS.INTL($AW111,$AX111,1,_xlpm.VD)))),0)),
$DH111="месяц",
$DR111*BD111,
$DH111="неделя",
$DR111*BD111/7*(ROUNDUP((DAY(EOMONTH(BD$15,0)))/4,0))),
0)</f>
        <v/>
      </c>
      <c r="DX111" s="125">
        <f t="array" ref="DX111">
IFERROR(_xlfn.IFS(
$DH111="день_1",
$DR111*$BL111/($AX111-$AW111+1)*BE111*(DAY(EOMONTH(BE$15,0))),
$DH111="день_2",
$DR111/30*MAX(MIN($AX111,EOMONTH(BE$15,0))-MAX($AW111,BE$15)+1,),
$DH111="раб.день",
$DR111/30*(IFERROR(
_xlfn.LET(_xlpm.VD,
CHOOSE(
{1;2;3;4;5;6;7;8;9;10;11;12;13;14;15;16;17;18},
45658,45659,45660,45661,45662,45663,45664,45665,45711,45724,45778,45779,45785,45786,45820,45821,45965,46022),
_xlfn.LET(_xlpm.DD,
MAX(MIN($AX111,EOMONTH(BE$15,0))-MAX($AW111,BE$15),),
_xlfn.IFS(
AND(MONTH($AW111)=MONTH(BE$15),MONTH($AX111)&lt;&gt;MONTH(BE$15)),
NETWORKDAYS.INTL($AW111,$AW111+_xlpm.DD,1,_xlpm.VD),
AND(MONTH($AW111)&lt;&gt;MONTH(BE$15),MONTH($AX111)=MONTH(BE$15)),
NETWORKDAYS.INTL(($AX111)-_xlpm.DD,$AX111,1,_xlpm.VD),
AND(MONTH($AW111)&lt;MONTH(BE$15),MONTH($AX111)&gt;MONTH(BE$15)),
NETWORKDAYS.INTL((EOMONTH(BE$15-1,1))-_xlpm.DD,EOMONTH(BE$15-1,1),1,_xlpm.VD),
AND(MONTH($AW111)=MONTH(BE$15),MONTH($AX111)=MONTH(BE$15)),
NETWORKDAYS.INTL($AW111,$AX111,1,_xlpm.VD)))),0)),
$DH111="месяц",
$DR111*BE111,
$DH111="неделя",
$DR111*BE111/7*(ROUNDUP((DAY(EOMONTH(BE$15,0)))/4,0))),
0)</f>
        <v/>
      </c>
      <c r="DY111" s="125">
        <f t="array" ref="DY111">
IFERROR(_xlfn.IFS(
$DH111="день_1",
$DR111*$BL111/($AX111-$AW111+1)*BF111*(DAY(EOMONTH(BF$15,0))),
$DH111="день_2",
$DR111/30*MAX(MIN($AX111,EOMONTH(BF$15,0))-MAX($AW111,BF$15)+1,),
$DH111="раб.день",
$DR111/30*(IFERROR(
_xlfn.LET(_xlpm.VD,
CHOOSE(
{1;2;3;4;5;6;7;8;9;10;11;12;13;14;15;16;17;18},
45658,45659,45660,45661,45662,45663,45664,45665,45711,45724,45778,45779,45785,45786,45820,45821,45965,46022),
_xlfn.LET(_xlpm.DD,
MAX(MIN($AX111,EOMONTH(BF$15,0))-MAX($AW111,BF$15),),
_xlfn.IFS(
AND(MONTH($AW111)=MONTH(BF$15),MONTH($AX111)&lt;&gt;MONTH(BF$15)),
NETWORKDAYS.INTL($AW111,$AW111+_xlpm.DD,1,_xlpm.VD),
AND(MONTH($AW111)&lt;&gt;MONTH(BF$15),MONTH($AX111)=MONTH(BF$15)),
NETWORKDAYS.INTL(($AX111)-_xlpm.DD,$AX111,1,_xlpm.VD),
AND(MONTH($AW111)&lt;MONTH(BF$15),MONTH($AX111)&gt;MONTH(BF$15)),
NETWORKDAYS.INTL((EOMONTH(BF$15-1,1))-_xlpm.DD,EOMONTH(BF$15-1,1),1,_xlpm.VD),
AND(MONTH($AW111)=MONTH(BF$15),MONTH($AX111)=MONTH(BF$15)),
NETWORKDAYS.INTL($AW111,$AX111,1,_xlpm.VD)))),0)),
$DH111="месяц",
$DR111*BF111,
$DH111="неделя",
$DR111*BF111/7*(ROUNDUP((DAY(EOMONTH(BF$15,0)))/4,0))),
0)</f>
        <v/>
      </c>
      <c r="DZ111" s="125">
        <f t="array" ref="DZ111">
IFERROR(_xlfn.IFS(
$DH111="день_1",
$DR111*$BL111/($AX111-$AW111+1)*BG111*(DAY(EOMONTH(BG$15,0))),
$DH111="день_2",
$DR111/30*MAX(MIN($AX111,EOMONTH(BG$15,0))-MAX($AW111,BG$15)+1,),
$DH111="раб.день",
$DR111/30*(IFERROR(
_xlfn.LET(_xlpm.VD,
CHOOSE(
{1;2;3;4;5;6;7;8;9;10;11;12;13;14;15;16;17;18},
45658,45659,45660,45661,45662,45663,45664,45665,45711,45724,45778,45779,45785,45786,45820,45821,45965,46022),
_xlfn.LET(_xlpm.DD,
MAX(MIN($AX111,EOMONTH(BG$15,0))-MAX($AW111,BG$15),),
_xlfn.IFS(
AND(MONTH($AW111)=MONTH(BG$15),MONTH($AX111)&lt;&gt;MONTH(BG$15)),
NETWORKDAYS.INTL($AW111,$AW111+_xlpm.DD,1,_xlpm.VD),
AND(MONTH($AW111)&lt;&gt;MONTH(BG$15),MONTH($AX111)=MONTH(BG$15)),
NETWORKDAYS.INTL(($AX111)-_xlpm.DD,$AX111,1,_xlpm.VD),
AND(MONTH($AW111)&lt;MONTH(BG$15),MONTH($AX111)&gt;MONTH(BG$15)),
NETWORKDAYS.INTL((EOMONTH(BG$15-1,1))-_xlpm.DD,EOMONTH(BG$15-1,1),1,_xlpm.VD),
AND(MONTH($AW111)=MONTH(BG$15),MONTH($AX111)=MONTH(BG$15)),
NETWORKDAYS.INTL($AW111,$AX111,1,_xlpm.VD)))),0)),
$DH111="месяц",
$DR111*BG111,
$DH111="неделя",
$DR111*BG111/7*(ROUNDUP((DAY(EOMONTH(BG$15,0)))/4,0))),
0)</f>
        <v/>
      </c>
      <c r="EA111" s="125">
        <f t="array" ref="EA111">
IFERROR(_xlfn.IFS(
$DH111="день_1",
$DR111*$BL111/($AX111-$AW111+1)*BH111*(DAY(EOMONTH(BH$15,0))),
$DH111="день_2",
$DR111/30*MAX(MIN($AX111,EOMONTH(BH$15,0))-MAX($AW111,BH$15)+1,),
$DH111="раб.день",
$DR111/30*(IFERROR(
_xlfn.LET(_xlpm.VD,
CHOOSE(
{1;2;3;4;5;6;7;8;9;10;11;12;13;14;15;16;17;18},
45658,45659,45660,45661,45662,45663,45664,45665,45711,45724,45778,45779,45785,45786,45820,45821,45965,46022),
_xlfn.LET(_xlpm.DD,
MAX(MIN($AX111,EOMONTH(BH$15,0))-MAX($AW111,BH$15),),
_xlfn.IFS(
AND(MONTH($AW111)=MONTH(BH$15),MONTH($AX111)&lt;&gt;MONTH(BH$15)),
NETWORKDAYS.INTL($AW111,$AW111+_xlpm.DD,1,_xlpm.VD),
AND(MONTH($AW111)&lt;&gt;MONTH(BH$15),MONTH($AX111)=MONTH(BH$15)),
NETWORKDAYS.INTL(($AX111)-_xlpm.DD,$AX111,1,_xlpm.VD),
AND(MONTH($AW111)&lt;MONTH(BH$15),MONTH($AX111)&gt;MONTH(BH$15)),
NETWORKDAYS.INTL((EOMONTH(BH$15-1,1))-_xlpm.DD,EOMONTH(BH$15-1,1),1,_xlpm.VD),
AND(MONTH($AW111)=MONTH(BH$15),MONTH($AX111)=MONTH(BH$15)),
NETWORKDAYS.INTL($AW111,$AX111,1,_xlpm.VD)))),0)),
$DH111="месяц",
$DR111*BH111,
$DH111="неделя",
$DR111*BH111/7*(ROUNDUP((DAY(EOMONTH(BH$15,0)))/4,0))),
0)</f>
        <v/>
      </c>
      <c r="EB111" s="125">
        <f t="array" ref="EB111">
IFERROR(_xlfn.IFS(
$DH111="день_1",
$DR111*$BL111/($AX111-$AW111+1)*BI111*(DAY(EOMONTH(BI$15,0))),
$DH111="день_2",
$DR111/30*MAX(MIN($AX111,EOMONTH(BI$15,0))-MAX($AW111,BI$15)+1,),
$DH111="раб.день",
$DR111/30*(IFERROR(
_xlfn.LET(_xlpm.VD,
CHOOSE(
{1;2;3;4;5;6;7;8;9;10;11;12;13;14;15;16;17;18},
45658,45659,45660,45661,45662,45663,45664,45665,45711,45724,45778,45779,45785,45786,45820,45821,45965,46022),
_xlfn.LET(_xlpm.DD,
MAX(MIN($AX111,EOMONTH(BI$15,0))-MAX($AW111,BI$15),),
_xlfn.IFS(
AND(MONTH($AW111)=MONTH(BI$15),MONTH($AX111)&lt;&gt;MONTH(BI$15)),
NETWORKDAYS.INTL($AW111,$AW111+_xlpm.DD,1,_xlpm.VD),
AND(MONTH($AW111)&lt;&gt;MONTH(BI$15),MONTH($AX111)=MONTH(BI$15)),
NETWORKDAYS.INTL(($AX111)-_xlpm.DD,$AX111,1,_xlpm.VD),
AND(MONTH($AW111)&lt;MONTH(BI$15),MONTH($AX111)&gt;MONTH(BI$15)),
NETWORKDAYS.INTL((EOMONTH(BI$15-1,1))-_xlpm.DD,EOMONTH(BI$15-1,1),1,_xlpm.VD),
AND(MONTH($AW111)=MONTH(BI$15),MONTH($AX111)=MONTH(BI$15)),
NETWORKDAYS.INTL($AW111,$AX111,1,_xlpm.VD)))),0)),
$DH111="месяц",
$DR111*BI111,
$DH111="неделя",
$DR111*BI111/7*(ROUNDUP((DAY(EOMONTH(BI$15,0)))/4,0))),
0)</f>
        <v/>
      </c>
      <c r="EC111" s="125">
        <f t="array" ref="EC111">
IFERROR(_xlfn.IFS(
$DH111="день_1",
$DR111*$BL111/($AX111-$AW111+1)*BJ111*(DAY(EOMONTH(BJ$15,0))),
$DH111="день_2",
$DR111/30*MAX(MIN($AX111,EOMONTH(BJ$15,0))-MAX($AW111,BJ$15)+1,),
$DH111="раб.день",
$DR111/30*(IFERROR(
_xlfn.LET(_xlpm.VD,
CHOOSE(
{1;2;3;4;5;6;7;8;9;10;11;12;13;14;15;16;17;18},
45658,45659,45660,45661,45662,45663,45664,45665,45711,45724,45778,45779,45785,45786,45820,45821,45965,46022),
_xlfn.LET(_xlpm.DD,
MAX(MIN($AX111,EOMONTH(BJ$15,0))-MAX($AW111,BJ$15),),
_xlfn.IFS(
AND(MONTH($AW111)=MONTH(BJ$15),MONTH($AX111)&lt;&gt;MONTH(BJ$15)),
NETWORKDAYS.INTL($AW111,$AW111+_xlpm.DD,1,_xlpm.VD),
AND(MONTH($AW111)&lt;&gt;MONTH(BJ$15),MONTH($AX111)=MONTH(BJ$15)),
NETWORKDAYS.INTL(($AX111)-_xlpm.DD,$AX111,1,_xlpm.VD),
AND(MONTH($AW111)&lt;MONTH(BJ$15),MONTH($AX111)&gt;MONTH(BJ$15)),
NETWORKDAYS.INTL((EOMONTH(BJ$15-1,1))-_xlpm.DD,EOMONTH(BJ$15-1,1),1,_xlpm.VD),
AND(MONTH($AW111)=MONTH(BJ$15),MONTH($AX111)=MONTH(BJ$15)),
NETWORKDAYS.INTL($AW111,$AX111,1,_xlpm.VD)))),0)),
$DH111="месяц",
$DR111*BJ111,
$DH111="неделя",
$DR111*BJ111/7*(ROUNDUP((DAY(EOMONTH(BJ$15,0)))/4,0))),
0)</f>
        <v/>
      </c>
      <c r="ED111" s="125">
        <f t="array" ref="ED111">
IFERROR(_xlfn.IFS(
$DH111="день_1",
$DR111*$BL111/($AX111-$AW111+1)*BK111*(DAY(EOMONTH(BK$15,0))),
$DH111="день_2",
$DR111/30*MAX(MIN($AX111,EOMONTH(BK$15,0))-MAX($AW111,BK$15)+1,),
$DH111="раб.день",
$DR111/30*(IFERROR(
_xlfn.LET(_xlpm.VD,
CHOOSE(
{1;2;3;4;5;6;7;8;9;10;11;12;13;14;15;16;17;18},
45658,45659,45660,45661,45662,45663,45664,45665,45711,45724,45778,45779,45785,45786,45820,45821,45965,46022),
_xlfn.LET(_xlpm.DD,
MAX(MIN($AX111,EOMONTH(BK$15,0))-MAX($AW111,BK$15),),
_xlfn.IFS(
AND(MONTH($AW111)=MONTH(BK$15),MONTH($AX111)&lt;&gt;MONTH(BK$15)),
NETWORKDAYS.INTL($AW111,$AW111+_xlpm.DD,1,_xlpm.VD),
AND(MONTH($AW111)&lt;&gt;MONTH(BK$15),MONTH($AX111)=MONTH(BK$15)),
NETWORKDAYS.INTL(($AX111)-_xlpm.DD,$AX111,1,_xlpm.VD),
AND(MONTH($AW111)&lt;MONTH(BK$15),MONTH($AX111)&gt;MONTH(BK$15)),
NETWORKDAYS.INTL((EOMONTH(BK$15-1,1))-_xlpm.DD,EOMONTH(BK$15-1,1),1,_xlpm.VD),
AND(MONTH($AW111)=MONTH(BK$15),MONTH($AX111)=MONTH(BK$15)),
NETWORKDAYS.INTL($AW111,$AX111,1,_xlpm.VD)))),0)),
$DH111="месяц",
$DR111*BK111,
$DH111="неделя",
$DR111*BK111/7*(ROUNDUP((DAY(EOMONTH(BK$15,0)))/4,0))),
0)</f>
        <v/>
      </c>
      <c r="EE111" s="125">
        <f>SUM($DS111,$DT111,$DU111,$DV111,$DW111,$DX111,$DY111,$DZ111,$EA111,$EB111,$EC111,$ED111)</f>
        <v/>
      </c>
      <c r="EF111" s="125">
        <f>IFERROR(ROUND($EE111*(1+$EP111),2),0)</f>
        <v/>
      </c>
      <c r="EG111" s="128" t="n">
        <v>1</v>
      </c>
      <c r="EH111" s="126" t="n">
        <v>0</v>
      </c>
      <c r="EI111" s="126">
        <f>ROUND(SUM($EH111:$EH111)*SUM($AB111:$AB111)*$EG111,2)</f>
        <v/>
      </c>
      <c r="EJ111" s="126">
        <f>ROUND($EI111*(1+$EP111),2)</f>
        <v/>
      </c>
      <c r="EK111" s="126" t="n">
        <v>0</v>
      </c>
      <c r="EL111" s="126">
        <f>ROUND(SUM($EK111:$EK111)*SUM($AB111:$AB111)*$EG111,2)</f>
        <v/>
      </c>
      <c r="EM111" s="126">
        <f>ROUND($EL111*(1+$EP111),2)</f>
        <v/>
      </c>
      <c r="EN111" s="126">
        <f>SUM($EE111,$EI111,$EL111)</f>
        <v/>
      </c>
      <c r="EO111" s="126">
        <f>SUM($EF111,$EJ111,$EM111)</f>
        <v/>
      </c>
      <c r="EP111" s="59" t="inlineStr">
        <is>
          <t>20%</t>
        </is>
      </c>
      <c r="EQ111" s="59" t="n"/>
      <c r="ER111" s="60">
        <f t="array" ref="ER111">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MATCH(ES111,
{"AMS";"RussOutdoor";"HD Outdoor";"Ingroup";"IQ";"Ledproduction";"LisChannel";"Logic";"Media-PPL";"NovikovTV | НовиковТВ";"SMA";"SOK";"КрокусТВ | CrocusTV | IndoorTV";"Сити";"ТЯК Москва"},
0)),"")</f>
        <v/>
      </c>
      <c r="ES111" s="60" t="n"/>
      <c r="ET111" s="60">
        <f t="array" ref="ET111">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MATCH(ES111,
{"AMS";"RussOutdoor";"HD Outdoor";"Ingroup";"IQ";"Ledproduction";"LisChannel";"Logic";"Media-PPL";"NovikovTV | НовиковТВ";"SMA";"SOK";"КрокусТВ | CrocusTV | IndoorTV";"Сити";"ТЯК Москва"},
0)),"")</f>
        <v/>
      </c>
      <c r="EU111" s="60" t="n"/>
      <c r="EV111" s="60" t="n"/>
      <c r="EX111" s="110">
        <f t="array" ref="EX111">
($AR111/30
+N("ТРАФИК ПЛОЩАДКИ"))*
(IFERROR(
_xlfn.LET(
_xlpm.GPR,
HLOOKUP($L111,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(MATCH($T111,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IF($Q111="цифровой",_xlpm.GPR/$AG111,_xlpm.GPR/60)),
0)
+N("DWELL TIME"))*
(IF($AB111=0,0,IF($AB111=1,0.3,IF($AB111=2,0.5,IF($AB111&gt;2,1))))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_xlfn.IFS($AC111="да",1.2,$AC111="нет",1)*
_xlfn.IFS($AD111="да",1.2,$AD111="нет",1)*
IF(R111="статический",1,1.2)*
$X111*
INDEX(
{1.2;1;1.2;1.2;1;1.2;1.2;1.2;1.2;1.2;1.2;1;1.2;1.2;1.2;1.2;1;1;1.2;1.2;1.2;1;1;1;1;1.2;1.2;1.2;1.2;1;1;1;1;1.2;1.2;1.2;1.2;1.2;1.2;1.2;1.2;1;1;1.2;1;1;1;1;1.5;1;1;1.5;1.5;1.2},
MATCH($Q111,_xlpm.MI,0)))&gt;{0.02;0.04;0.06;0.1;0.2;0.4;0.6;0.8;1;2;4;6})),
{0;1;2;3;4;5;6;7;8;9;10;11;12},
0)))
+N("КОЭФФИЦИЕНТ КОНТАКТА"))))*
(_xlfn.IFS($X111&lt;0.1,$X111/1000,$X111&gt;25,5.2,AND($X111&gt;=0.1,$X111&lt;=25),(($X111*2+0.1)/10)*($X111/10)))*
IFERROR((_xlfn.LET(
_xlpm.MA,
{0;0.8;0.85;0.9;0.95;1},
_xlpm.MAA,
{0;1;2;3;4;5},
INDEX(_xlpm.MA,MATCH(SUMPRODUCT(--((IF(ROUND(_xlpm.MAA,1)&gt;5,5,ROUND($AB111,1)))&gt;{0;1;2;3;4;5})),_xlpm.MAA,0)))
+N("КОЭФФИЦИЕНТ КОЛ-ВО КОНСТРУКЦИЙ")),1)*
$AB111,0))*
(IF($Q111="цифровой",$AG111/15*$AI111,1)
+N("ДЛЯ ЦИФРЫ"))</f>
        <v/>
      </c>
      <c r="EY111" s="110">
        <f>IFERROR(EX111*AY111,0)</f>
        <v/>
      </c>
      <c r="EZ111" s="131">
        <f>IFERROR(DP111/EY111*1000,0)</f>
        <v/>
      </c>
      <c r="FA111" s="112">
        <f>IFERROR(FC111/FB111,0)</f>
        <v/>
      </c>
      <c r="FB111" s="112">
        <f>IFERROR((FC111/(EY111/FF111*#REF!))*0.825,0)</f>
        <v/>
      </c>
      <c r="FC111" s="112">
        <f>IFERROR(((EX111*30/AR111)*100)/30,0)</f>
        <v/>
      </c>
      <c r="FD111" s="112">
        <f>IFERROR(EY111/G111*100%,0)</f>
        <v/>
      </c>
      <c r="FE111" s="112">
        <f>IFERROR(FD111/FC111*100%,0)</f>
        <v/>
      </c>
      <c r="FF111" s="110">
        <f>IFERROR(AR111/30*AY111,0)</f>
        <v/>
      </c>
    </row>
    <row r="112" ht="13" customHeight="1">
      <c r="A112" s="59" t="n"/>
      <c r="B112" s="60" t="n"/>
      <c r="C112" s="60" t="n"/>
      <c r="D112" s="60">
        <f t="array" ref="D112">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MATCH($E112,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12" s="60">
        <f t="array" ref="E112">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MATCH($F112,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12" s="60" t="inlineStr"/>
      <c r="G112" s="60" t="n"/>
      <c r="H112" s="60">
        <f t="array" ref="H112">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MATCH($I112,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12" s="60" t="n"/>
      <c r="J112" s="60" t="n"/>
      <c r="K112" s="60" t="n"/>
      <c r="L112" s="60" t="n"/>
      <c r="M112" s="60" t="n"/>
      <c r="N112" s="60" t="n"/>
      <c r="O112" s="60" t="n"/>
      <c r="P112" s="60">
        <f t="array" ref="P112">
_xlfn.IFS(
ISNUMBER(MATCH($Q112,{"шелфбаннер","разделитель","монетница","чековая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ISNUMBER(MATCH($Q112,{"LED/LCD","видеокулер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ISNUMBER(MATCH($Q112,{"автомобиль","машина","выставочное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ISNUMBER(MATCH($Q112,{"билборд","лифтовая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ISNUMBER(MATCH($Q112,{"навигация","подвесной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ISNUMBER(MATCH($Q112,{"движущаяся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ISNUMBER(MATCH($Q112,{"каталог","журнал"},)),
"Пресса",
$Q112="","")</f>
        <v/>
      </c>
      <c r="Q112" s="60" t="n"/>
      <c r="R112" s="60">
        <f t="array" ref="R112">
IFERROR(
_xlfn.IFS(
OR(ISNUMBER(MATCH($Q112,{"экспозиция","макет","стенд","автостенд","авто стенд","выставочное пространство","выставочные стенды","модульные выставочные стенды","3Д конструкция","3D конструкция"},)),P112="Экспонирование"),
"нестандартный",
ISNUMBER(MATCH($Q112,{"скроллер","призматрон"},)),
"динамический",
$P112="Видео",
"цифровой",
OR($P112="Пресса",$P112="Щит",$P112="POSm",$P112="Подвес",$P112="Брендирование/оклейка"),
"статический"),"")</f>
        <v/>
      </c>
      <c r="S112" s="59" t="n"/>
      <c r="T112" s="60" t="n"/>
      <c r="U112" s="60" t="n"/>
      <c r="V112" s="60">
        <f>
IF(P112="Видео",
"цифровой постер/ролик",
IF(ISNUMBER(MATCH(Q112,{"короб световой","короб световой | лайтбокс","короб световой | кристалайт","лайтбокс","лайт бокс","кристалайт","LB","lightbox"},)),
"бэклит",
IF(P112="Брендирование/оклейка",
"перфарированная пленка/самоклейка",
IF(P112="Экспонирование",
"под запрос",
IF(P112="Подвес",
"баннер/ткань",
"")))))</f>
        <v/>
      </c>
      <c r="W112" s="59" t="n"/>
      <c r="X112" s="59" t="n"/>
      <c r="Y112" s="59" t="n"/>
      <c r="Z112" s="61" t="n"/>
      <c r="AA112" s="61" t="n"/>
      <c r="AB112" s="61">
        <f>IF(BL112&gt;0,Z112,0)</f>
        <v/>
      </c>
      <c r="AC112" s="59" t="n"/>
      <c r="AD112" s="59" t="n"/>
      <c r="AE112" s="59" t="n"/>
      <c r="AF112" s="59" t="n"/>
      <c r="AG112" s="59" t="n"/>
      <c r="AH112" s="59" t="n"/>
      <c r="AI112" s="59" t="n"/>
      <c r="AJ112" s="59" t="n"/>
      <c r="AK112" s="59" t="n"/>
      <c r="AL112" s="62">
        <f>IFERROR(IF(OR(R112="статический",R112="динамический",R112="нестандартный",R112="",R112=""),"-",IF(AND(AH112="-",AI112="-"),"-",AK112*3600/AH112*AI112)),"-")</f>
        <v/>
      </c>
      <c r="AM112" s="62">
        <f>IFERROR(IF(OR(R112="статический",R112="динамический",R112="",R112="", R112="BTL",R112="нестандартный"),"-",AG112*AI112*AL112/60),"-")</f>
        <v/>
      </c>
      <c r="AN112" s="63">
        <f>IFERROR(IF(AH112="","-",AG112*AI112/AH112),"-")</f>
        <v/>
      </c>
      <c r="AO112" s="59">
        <f>IFERROR(IF(OR($R112="статический",$R112="динамический",$R112="",$R112="",$R112="BTL",$R112="нестандартный"),"-",$AL112*$AY112),"-")</f>
        <v/>
      </c>
      <c r="AP112" s="62">
        <f>IFERROR(IF(OR($R112="статический",$R112="динамический",$R112="",$R112="",$R112="BTL",$R112="нестандартный"),"-",$AM112*AY112),"-")</f>
        <v/>
      </c>
      <c r="AQ112" s="64" t="n"/>
      <c r="AR112" s="61" t="n"/>
      <c r="AS112" s="61" t="n"/>
      <c r="AT112" s="61" t="n"/>
      <c r="AU112" s="65" t="n"/>
      <c r="AV112" s="124">
        <f>IFERROR(DR112/AT112*1000,"n/a")</f>
        <v/>
      </c>
      <c r="AW112" s="67" t="n"/>
      <c r="AX112" s="67" t="n"/>
      <c r="AY112" s="43">
        <f>IFERROR(IF(OR($AW112="",$AX112=""),"",_xlfn.DAYS($AX112+1,$AW112)),"")</f>
        <v/>
      </c>
      <c r="AZ112" s="68">
        <f t="array" ref="AZ112">
_xlfn.LET(_xlpm.COEFF,
IF($AW112+$AX112=0,0,IF(MAX(MIN($AX112,EOMONTH(AZ$15,0))-MAX($AW112,AZ$15)+1,)&gt;0,1,0)),
_xlfn.IFS(
$ES112="LisChannel",
_xlpm.COEFF*
INDEX({1;1;1.2;1.2;1;1;1;1;1.2;1.2;1.2;1.2},
MATCH(MONTH(AZ$15),
{1,2,3,4,5,6,7,8,9,10,11,12})),
CONCATENATE($ES112," ",$L112)="RussOutdoor метро",
_xlpm.COEFF*
INDEX({0.8;0.9;1.1;1.1;1;1;1;1;1.1;1.1;1.1;1.1},
MATCH(MONTH(AZ$15),
{1,2,3,4,5,6,7,8,9,10,11,12})),
$ES112&lt;&gt;"LisChannel",
_xlpm.COEFF,
$ES112&lt;&gt;"RussOutdoor",
_xlpm.COEFF))</f>
        <v/>
      </c>
      <c r="BA112" s="68">
        <f t="array" ref="BA112">
_xlfn.LET(_xlpm.COEFF,
IF($AW112+$AX112=0,0,IF(MAX(MIN($AX112,EOMONTH(BA$15,0))-MAX($AW112,BA$15)+1,)&gt;0,1,0)),
_xlfn.IFS(
$ES112="LisChannel",
_xlpm.COEFF*
INDEX({1;1;1.2;1.2;1;1;1;1;1.2;1.2;1.2;1.2},
MATCH(MONTH(BA$15),
{1,2,3,4,5,6,7,8,9,10,11,12})),
CONCATENATE($ES112," ",$L112)="RussOutdoor метро",
_xlpm.COEFF*
INDEX({0.8;0.9;1.1;1.1;1;1;1;1;1.1;1.1;1.1;1.1},
MATCH(MONTH(BA$15),
{1,2,3,4,5,6,7,8,9,10,11,12})),
$ES112&lt;&gt;"LisChannel",
_xlpm.COEFF,
$ES112&lt;&gt;"RussOutdoor",
_xlpm.COEFF))</f>
        <v/>
      </c>
      <c r="BB112" s="68">
        <f t="array" ref="BB112">
_xlfn.LET(_xlpm.COEFF,
IF($AW112+$AX112=0,0,IF(MAX(MIN($AX112,EOMONTH(BB$15,0))-MAX($AW112,BB$15)+1,)&gt;0,1,0)),
_xlfn.IFS(
$ES112="LisChannel",
_xlpm.COEFF*
INDEX({1;1;1.2;1.2;1;1;1;1;1.2;1.2;1.2;1.2},
MATCH(MONTH(BB$15),
{1,2,3,4,5,6,7,8,9,10,11,12})),
CONCATENATE($ES112," ",$L112)="RussOutdoor метро",
_xlpm.COEFF*
INDEX({0.8;0.9;1.1;1.1;1;1;1;1;1.1;1.1;1.1;1.1},
MATCH(MONTH(BB$15),
{1,2,3,4,5,6,7,8,9,10,11,12})),
$ES112&lt;&gt;"LisChannel",
_xlpm.COEFF,
$ES112&lt;&gt;"RussOutdoor",
_xlpm.COEFF))</f>
        <v/>
      </c>
      <c r="BC112" s="68">
        <f t="array" ref="BC112">
_xlfn.LET(_xlpm.COEFF,
IF($AW112+$AX112=0,0,IF(MAX(MIN($AX112,EOMONTH(BC$15,0))-MAX($AW112,BC$15)+1,)&gt;0,1,0)),
_xlfn.IFS(
$ES112="LisChannel",
_xlpm.COEFF*
INDEX({1;1;1.2;1.2;1;1;1;1;1.2;1.2;1.2;1.2},
MATCH(MONTH(BC$15),
{1,2,3,4,5,6,7,8,9,10,11,12})),
CONCATENATE($ES112," ",$L112)="RussOutdoor метро",
_xlpm.COEFF*
INDEX({0.8;0.9;1.1;1.1;1;1;1;1;1.1;1.1;1.1;1.1},
MATCH(MONTH(BC$15),
{1,2,3,4,5,6,7,8,9,10,11,12})),
$ES112&lt;&gt;"LisChannel",
_xlpm.COEFF,
$ES112&lt;&gt;"RussOutdoor",
_xlpm.COEFF))</f>
        <v/>
      </c>
      <c r="BD112" s="68">
        <f t="array" ref="BD112">
_xlfn.LET(_xlpm.COEFF,
IF($AW112+$AX112=0,0,IF(MAX(MIN($AX112,EOMONTH(BD$15,0))-MAX($AW112,BD$15)+1,)&gt;0,1,0)),
_xlfn.IFS(
$ES112="LisChannel",
_xlpm.COEFF*
INDEX({1;1;1.2;1.2;1;1;1;1;1.2;1.2;1.2;1.2},
MATCH(MONTH(BD$15),
{1,2,3,4,5,6,7,8,9,10,11,12})),
CONCATENATE($ES112," ",$L112)="RussOutdoor метро",
_xlpm.COEFF*
INDEX({0.8;0.9;1.1;1.1;1;1;1;1;1.1;1.1;1.1;1.1},
MATCH(MONTH(BD$15),
{1,2,3,4,5,6,7,8,9,10,11,12})),
$ES112&lt;&gt;"LisChannel",
_xlpm.COEFF,
$ES112&lt;&gt;"RussOutdoor",
_xlpm.COEFF))</f>
        <v/>
      </c>
      <c r="BE112" s="68">
        <f t="array" ref="BE112">
_xlfn.LET(_xlpm.COEFF,
IF($AW112+$AX112=0,0,IF(MAX(MIN($AX112,EOMONTH(BE$15,0))-MAX($AW112,BE$15)+1,)&gt;0,1,0)),
_xlfn.IFS(
$ES112="LisChannel",
_xlpm.COEFF*
INDEX({1;1;1.2;1.2;1;1;1;1;1.2;1.2;1.2;1.2},
MATCH(MONTH(BE$15),
{1,2,3,4,5,6,7,8,9,10,11,12})),
CONCATENATE($ES112," ",$L112)="RussOutdoor метро",
_xlpm.COEFF*
INDEX({0.8;0.9;1.1;1.1;1;1;1;1;1.1;1.1;1.1;1.1},
MATCH(MONTH(BE$15),
{1,2,3,4,5,6,7,8,9,10,11,12})),
$ES112&lt;&gt;"LisChannel",
_xlpm.COEFF,
$ES112&lt;&gt;"RussOutdoor",
_xlpm.COEFF))</f>
        <v/>
      </c>
      <c r="BF112" s="68">
        <f t="array" ref="BF112">
_xlfn.LET(_xlpm.COEFF,
IF($AW112+$AX112=0,0,IF(MAX(MIN($AX112,EOMONTH(BF$15,0))-MAX($AW112,BF$15)+1,)&gt;0,1,0)),
_xlfn.IFS(
$ES112="LisChannel",
_xlpm.COEFF*
INDEX({1;1;1.2;1.2;1;1;1;1;1.2;1.2;1.2;1.2},
MATCH(MONTH(BF$15),
{1,2,3,4,5,6,7,8,9,10,11,12})),
CONCATENATE($ES112," ",$L112)="RussOutdoor метро",
_xlpm.COEFF*
INDEX({0.8;0.9;1.1;1.1;1;1;1;1;1.1;1.1;1.1;1.1},
MATCH(MONTH(BF$15),
{1,2,3,4,5,6,7,8,9,10,11,12})),
$ES112&lt;&gt;"LisChannel",
_xlpm.COEFF,
$ES112&lt;&gt;"RussOutdoor",
_xlpm.COEFF))</f>
        <v/>
      </c>
      <c r="BG112" s="68">
        <f t="array" ref="BG112">
_xlfn.LET(_xlpm.COEFF,
IF($AW112+$AX112=0,0,IF(MAX(MIN($AX112,EOMONTH(BG$15,0))-MAX($AW112,BG$15)+1,)&gt;0,1,0)),
_xlfn.IFS(
$ES112="LisChannel",
_xlpm.COEFF*
INDEX({1;1;1.2;1.2;1;1;1;1;1.2;1.2;1.2;1.2},
MATCH(MONTH(BG$15),
{1,2,3,4,5,6,7,8,9,10,11,12})),
CONCATENATE($ES112," ",$L112)="RussOutdoor метро",
_xlpm.COEFF*
INDEX({0.8;0.9;1.1;1.1;1;1;1;1;1.1;1.1;1.1;1.1},
MATCH(MONTH(BG$15),
{1,2,3,4,5,6,7,8,9,10,11,12})),
$ES112&lt;&gt;"LisChannel",
_xlpm.COEFF,
$ES112&lt;&gt;"RussOutdoor",
_xlpm.COEFF))</f>
        <v/>
      </c>
      <c r="BH112" s="68">
        <f t="array" ref="BH112">
_xlfn.LET(_xlpm.COEFF,
IF($AW112+$AX112=0,0,IF(MAX(MIN($AX112,EOMONTH(BH$15,0))-MAX($AW112,BH$15)+1,)&gt;0,1,0)),
_xlfn.IFS(
$ES112="LisChannel",
_xlpm.COEFF*
INDEX({1;1;1.2;1.2;1;1;1;1;1.2;1.2;1.2;1.2},
MATCH(MONTH(BH$15),
{1,2,3,4,5,6,7,8,9,10,11,12})),
CONCATENATE($ES112," ",$L112)="RussOutdoor метро",
_xlpm.COEFF*
INDEX({0.8;0.9;1.1;1.1;1;1;1;1;1.1;1.1;1.1;1.1},
MATCH(MONTH(BH$15),
{1,2,3,4,5,6,7,8,9,10,11,12})),
$ES112&lt;&gt;"LisChannel",
_xlpm.COEFF,
$ES112&lt;&gt;"RussOutdoor",
_xlpm.COEFF))</f>
        <v/>
      </c>
      <c r="BI112" s="68">
        <f t="array" ref="BI112">
_xlfn.LET(_xlpm.COEFF,
IF($AW112+$AX112=0,0,IF(MAX(MIN($AX112,EOMONTH(BI$15,0))-MAX($AW112,BI$15)+1,)&gt;0,1,0)),
_xlfn.IFS(
$ES112="LisChannel",
_xlpm.COEFF*
INDEX({1;1;1.2;1.2;1;1;1;1;1.2;1.2;1.2;1.2},
MATCH(MONTH(BI$15),
{1,2,3,4,5,6,7,8,9,10,11,12})),
CONCATENATE($ES112," ",$L112)="RussOutdoor метро",
_xlpm.COEFF*
INDEX({0.8;0.9;1.1;1.1;1;1;1;1;1.1;1.1;1.1;1.1},
MATCH(MONTH(BI$15),
{1,2,3,4,5,6,7,8,9,10,11,12})),
$ES112&lt;&gt;"LisChannel",
_xlpm.COEFF,
$ES112&lt;&gt;"RussOutdoor",
_xlpm.COEFF))</f>
        <v/>
      </c>
      <c r="BJ112" s="68">
        <f t="array" ref="BJ112">
_xlfn.LET(_xlpm.COEFF,
IF($AW112+$AX112=0,0,IF(MAX(MIN($AX112,EOMONTH(BJ$15,0))-MAX($AW112,BJ$15)+1,)&gt;0,1,0)),
_xlfn.IFS(
$ES112="LisChannel",
_xlpm.COEFF*
INDEX({1;1;1.2;1.2;1;1;1;1;1.2;1.2;1.2;1.2},
MATCH(MONTH(BJ$15),
{1,2,3,4,5,6,7,8,9,10,11,12})),
CONCATENATE($ES112," ",$L112)="RussOutdoor метро",
_xlpm.COEFF*
INDEX({0.8;0.9;1.1;1.1;1;1;1;1;1.1;1.1;1.1;1.1},
MATCH(MONTH(BJ$15),
{1,2,3,4,5,6,7,8,9,10,11,12})),
$ES112&lt;&gt;"LisChannel",
_xlpm.COEFF,
$ES112&lt;&gt;"RussOutdoor",
_xlpm.COEFF))</f>
        <v/>
      </c>
      <c r="BK112" s="68">
        <f t="array" ref="BK112">
_xlfn.LET(_xlpm.COEFF,
IF($AW112+$AX112=0,0,IF(MAX(MIN($AX112,EOMONTH(BK$15,0))-MAX($AW112,BK$15)+1,)&gt;0,1,0)),
_xlfn.IFS(
$ES112="LisChannel",
_xlpm.COEFF*
INDEX({1;1;1.2;1.2;1;1;1;1;1.2;1.2;1.2;1.2},
MATCH(MONTH(BK$15),
{1,2,3,4,5,6,7,8,9,10,11,12})),
CONCATENATE($ES112," ",$L112)="RussOutdoor метро",
_xlpm.COEFF*
INDEX({0.8;0.9;1.1;1.1;1;1;1;1;1.1;1.1;1.1;1.1},
MATCH(MONTH(BK$15),
{1,2,3,4,5,6,7,8,9,10,11,12})),
$ES112&lt;&gt;"LisChannel",
_xlpm.COEFF,
$ES112&lt;&gt;"RussOutdoor",
_xlpm.COEFF))</f>
        <v/>
      </c>
      <c r="BL112" s="62">
        <f>COUNTIFS($AZ112:$BK112,"&gt;0")</f>
        <v/>
      </c>
      <c r="BM112" s="65" t="n"/>
      <c r="BN112" s="125">
        <f>$DJ112</f>
        <v/>
      </c>
      <c r="BO112" s="63">
        <f>$DQ112</f>
        <v/>
      </c>
      <c r="BP112" s="125">
        <f>
IFERROR(
IF($BL112=0,0,
$BN112*(1-$BO112)),
0)</f>
        <v/>
      </c>
      <c r="BQ112" s="125">
        <f t="array" ref="BQ112">
IFERROR(
_xlfn.IFS(
$DH112="день_1",
$BP112*$BL112/($AX112-$AW112+1)*AZ112*(DAY(EOMONTH(AZ$15,0))),
$DH112="день_2",
$BP112/30*MAX(MIN($AX112,EOMONTH(AZ$15,0))-MAX($AW112,AZ$15)+1,),
$DH112="раб.день",
$BP112/30*(IFERROR(
_xlfn.LET(_xlpm.VD,
CHOOSE(
{1;2;3;4;5;6;7;8;9;10;11;12;13;14;15;16;17;18},
45658,45659,45660,45661,45662,45663,45664,45665,45711,45724,45778,45779,45785,45786,45820,45821,45965,46022),
_xlfn.LET(_xlpm.DD,
MAX(MIN($AX112,EOMONTH(AZ$15,0))-MAX($AW112,AZ$15),),
_xlfn.IFS(
AND(MONTH($AW112)=MONTH(AZ$15),MONTH($AX112)&lt;&gt;MONTH(AZ$15)),
NETWORKDAYS.INTL($AW112,$AW112+_xlpm.DD,1,_xlpm.VD),
AND(MONTH($AW112)&lt;&gt;MONTH(AZ$15),MONTH($AX112)=MONTH(AZ$15)),
NETWORKDAYS.INTL(($AX112)-_xlpm.DD,$AX112,1,_xlpm.VD),
AND(MONTH($AW112)&lt;MONTH(AZ$15),MONTH($AX112)&gt;MONTH(AZ$15)),
NETWORKDAYS.INTL((EOMONTH(AZ$15-1,1))-_xlpm.DD,EOMONTH(AZ$15-1,1),1,_xlpm.VD),
AND(MONTH($AW112)=MONTH(AZ$15),MONTH($AX112)=MONTH(AZ$15)),
NETWORKDAYS.INTL($AW112,$AX112,1,_xlpm.VD)))),0)),
$DH112="месяц",
$BP112*AZ112,
$DH112="неделя",
$BP112*AZ112/7*(ROUNDUP((DAY(EOMONTH(AZ$15,0)))/4,0))),
0)</f>
        <v/>
      </c>
      <c r="BR112" s="125">
        <f t="array" ref="BR112">
IFERROR(
_xlfn.IFS(
$DH112="день_1",
$BP112*$BL112/($AX112-$AW112+1)*BA112*(DAY(EOMONTH(BA$15,0))),
$DH112="день_2",
$BP112/30*MAX(MIN($AX112,EOMONTH(BA$15,0))-MAX($AW112,BA$15)+1,),
$DH112="раб.день",
$BP112/30*(IFERROR(
_xlfn.LET(_xlpm.VD,
CHOOSE(
{1;2;3;4;5;6;7;8;9;10;11;12;13;14;15;16;17;18},
45658,45659,45660,45661,45662,45663,45664,45665,45711,45724,45778,45779,45785,45786,45820,45821,45965,46022),
_xlfn.LET(_xlpm.DD,
MAX(MIN($AX112,EOMONTH(BA$15,0))-MAX($AW112,BA$15),),
_xlfn.IFS(
AND(MONTH($AW112)=MONTH(BA$15),MONTH($AX112)&lt;&gt;MONTH(BA$15)),
NETWORKDAYS.INTL($AW112,$AW112+_xlpm.DD,1,_xlpm.VD),
AND(MONTH($AW112)&lt;&gt;MONTH(BA$15),MONTH($AX112)=MONTH(BA$15)),
NETWORKDAYS.INTL(($AX112)-_xlpm.DD,$AX112,1,_xlpm.VD),
AND(MONTH($AW112)&lt;MONTH(BA$15),MONTH($AX112)&gt;MONTH(BA$15)),
NETWORKDAYS.INTL((EOMONTH(BA$15-1,1))-_xlpm.DD,EOMONTH(BA$15-1,1),1,_xlpm.VD),
AND(MONTH($AW112)=MONTH(BA$15),MONTH($AX112)=MONTH(BA$15)),
NETWORKDAYS.INTL($AW112,$AX112,1,_xlpm.VD)))),0)),
$DH112="месяц",
$BP112*BA112,
$DH112="неделя",
$BP112*BA112/7*(ROUNDUP((DAY(EOMONTH(BA$15,0)))/4,0))),
0)</f>
        <v/>
      </c>
      <c r="BS112" s="125">
        <f t="array" ref="BS112">
IFERROR(
_xlfn.IFS(
$DH112="день_1",
$BP112*$BL112/($AX112-$AW112+1)*BB112*(DAY(EOMONTH(BB$15,0))),
$DH112="день_2",
$BP112/30*MAX(MIN($AX112,EOMONTH(BB$15,0))-MAX($AW112,BB$15)+1,),
$DH112="раб.день",
$BP112/30*(IFERROR(
_xlfn.LET(_xlpm.VD,
CHOOSE(
{1;2;3;4;5;6;7;8;9;10;11;12;13;14;15;16;17;18},
45658,45659,45660,45661,45662,45663,45664,45665,45711,45724,45778,45779,45785,45786,45820,45821,45965,46022),
_xlfn.LET(_xlpm.DD,
MAX(MIN($AX112,EOMONTH(BB$15,0))-MAX($AW112,BB$15),),
_xlfn.IFS(
AND(MONTH($AW112)=MONTH(BB$15),MONTH($AX112)&lt;&gt;MONTH(BB$15)),
NETWORKDAYS.INTL($AW112,$AW112+_xlpm.DD,1,_xlpm.VD),
AND(MONTH($AW112)&lt;&gt;MONTH(BB$15),MONTH($AX112)=MONTH(BB$15)),
NETWORKDAYS.INTL(($AX112)-_xlpm.DD,$AX112,1,_xlpm.VD),
AND(MONTH($AW112)&lt;MONTH(BB$15),MONTH($AX112)&gt;MONTH(BB$15)),
NETWORKDAYS.INTL((EOMONTH(BB$15-1,1))-_xlpm.DD,EOMONTH(BB$15-1,1),1,_xlpm.VD),
AND(MONTH($AW112)=MONTH(BB$15),MONTH($AX112)=MONTH(BB$15)),
NETWORKDAYS.INTL($AW112,$AX112,1,_xlpm.VD)))),0)),
$DH112="месяц",
$BP112*BB112,
$DH112="неделя",
$BP112*BB112/7*(ROUNDUP((DAY(EOMONTH(BB$15,0)))/4,0))),
0)</f>
        <v/>
      </c>
      <c r="BT112" s="125">
        <f t="array" ref="BT112">
IFERROR(
_xlfn.IFS(
$DH112="день_1",
$BP112*$BL112/($AX112-$AW112+1)*BC112*(DAY(EOMONTH(BC$15,0))),
$DH112="день_2",
$BP112/30*MAX(MIN($AX112,EOMONTH(BC$15,0))-MAX($AW112,BC$15)+1,),
$DH112="раб.день",
$BP112/30*(IFERROR(
_xlfn.LET(_xlpm.VD,
CHOOSE(
{1;2;3;4;5;6;7;8;9;10;11;12;13;14;15;16;17;18},
45658,45659,45660,45661,45662,45663,45664,45665,45711,45724,45778,45779,45785,45786,45820,45821,45965,46022),
_xlfn.LET(_xlpm.DD,
MAX(MIN($AX112,EOMONTH(BC$15,0))-MAX($AW112,BC$15),),
_xlfn.IFS(
AND(MONTH($AW112)=MONTH(BC$15),MONTH($AX112)&lt;&gt;MONTH(BC$15)),
NETWORKDAYS.INTL($AW112,$AW112+_xlpm.DD,1,_xlpm.VD),
AND(MONTH($AW112)&lt;&gt;MONTH(BC$15),MONTH($AX112)=MONTH(BC$15)),
NETWORKDAYS.INTL(($AX112)-_xlpm.DD,$AX112,1,_xlpm.VD),
AND(MONTH($AW112)&lt;MONTH(BC$15),MONTH($AX112)&gt;MONTH(BC$15)),
NETWORKDAYS.INTL((EOMONTH(BC$15-1,1))-_xlpm.DD,EOMONTH(BC$15-1,1),1,_xlpm.VD),
AND(MONTH($AW112)=MONTH(BC$15),MONTH($AX112)=MONTH(BC$15)),
NETWORKDAYS.INTL($AW112,$AX112,1,_xlpm.VD)))),0)),
$DH112="месяц",
$BP112*BC112,
$DH112="неделя",
$BP112*BC112/7*(ROUNDUP((DAY(EOMONTH(BC$15,0)))/4,0))),
0)</f>
        <v/>
      </c>
      <c r="BU112" s="125">
        <f t="array" ref="BU112">
IFERROR(
_xlfn.IFS(
$DH112="день_1",
$BP112*$BL112/($AX112-$AW112+1)*BD112*(DAY(EOMONTH(BD$15,0))),
$DH112="день_2",
$BP112/30*MAX(MIN($AX112,EOMONTH(BD$15,0))-MAX($AW112,BD$15)+1,),
$DH112="раб.день",
$BP112/30*(IFERROR(
_xlfn.LET(_xlpm.VD,
CHOOSE(
{1;2;3;4;5;6;7;8;9;10;11;12;13;14;15;16;17;18},
45658,45659,45660,45661,45662,45663,45664,45665,45711,45724,45778,45779,45785,45786,45820,45821,45965,46022),
_xlfn.LET(_xlpm.DD,
MAX(MIN($AX112,EOMONTH(BD$15,0))-MAX($AW112,BD$15),),
_xlfn.IFS(
AND(MONTH($AW112)=MONTH(BD$15),MONTH($AX112)&lt;&gt;MONTH(BD$15)),
NETWORKDAYS.INTL($AW112,$AW112+_xlpm.DD,1,_xlpm.VD),
AND(MONTH($AW112)&lt;&gt;MONTH(BD$15),MONTH($AX112)=MONTH(BD$15)),
NETWORKDAYS.INTL(($AX112)-_xlpm.DD,$AX112,1,_xlpm.VD),
AND(MONTH($AW112)&lt;MONTH(BD$15),MONTH($AX112)&gt;MONTH(BD$15)),
NETWORKDAYS.INTL((EOMONTH(BD$15-1,1))-_xlpm.DD,EOMONTH(BD$15-1,1),1,_xlpm.VD),
AND(MONTH($AW112)=MONTH(BD$15),MONTH($AX112)=MONTH(BD$15)),
NETWORKDAYS.INTL($AW112,$AX112,1,_xlpm.VD)))),0)),
$DH112="месяц",
$BP112*BD112,
$DH112="неделя",
$BP112*BD112/7*(ROUNDUP((DAY(EOMONTH(BD$15,0)))/4,0))),
0)</f>
        <v/>
      </c>
      <c r="BV112" s="125">
        <f t="array" ref="BV112">
IFERROR(
_xlfn.IFS(
$DH112="день_1",
$BP112*$BL112/($AX112-$AW112+1)*BE112*(DAY(EOMONTH(BE$15,0))),
$DH112="день_2",
$BP112/30*MAX(MIN($AX112,EOMONTH(BE$15,0))-MAX($AW112,BE$15)+1,),
$DH112="раб.день",
$BP112/30*(IFERROR(
_xlfn.LET(_xlpm.VD,
CHOOSE(
{1;2;3;4;5;6;7;8;9;10;11;12;13;14;15;16;17;18},
45658,45659,45660,45661,45662,45663,45664,45665,45711,45724,45778,45779,45785,45786,45820,45821,45965,46022),
_xlfn.LET(_xlpm.DD,
MAX(MIN($AX112,EOMONTH(BE$15,0))-MAX($AW112,BE$15),),
_xlfn.IFS(
AND(MONTH($AW112)=MONTH(BE$15),MONTH($AX112)&lt;&gt;MONTH(BE$15)),
NETWORKDAYS.INTL($AW112,$AW112+_xlpm.DD,1,_xlpm.VD),
AND(MONTH($AW112)&lt;&gt;MONTH(BE$15),MONTH($AX112)=MONTH(BE$15)),
NETWORKDAYS.INTL(($AX112)-_xlpm.DD,$AX112,1,_xlpm.VD),
AND(MONTH($AW112)&lt;MONTH(BE$15),MONTH($AX112)&gt;MONTH(BE$15)),
NETWORKDAYS.INTL((EOMONTH(BE$15-1,1))-_xlpm.DD,EOMONTH(BE$15-1,1),1,_xlpm.VD),
AND(MONTH($AW112)=MONTH(BE$15),MONTH($AX112)=MONTH(BE$15)),
NETWORKDAYS.INTL($AW112,$AX112,1,_xlpm.VD)))),0)),
$DH112="месяц",
$BP112*BE112,
$DH112="неделя",
$BP112*BE112/7*(ROUNDUP((DAY(EOMONTH(BE$15,0)))/4,0))),
0)</f>
        <v/>
      </c>
      <c r="BW112" s="125">
        <f t="array" ref="BW112">
IFERROR(
_xlfn.IFS(
$DH112="день_1",
$BP112*$BL112/($AX112-$AW112+1)*BF112*(DAY(EOMONTH(BF$15,0))),
$DH112="день_2",
$BP112/30*MAX(MIN($AX112,EOMONTH(BF$15,0))-MAX($AW112,BF$15)+1,),
$DH112="раб.день",
$BP112/30*(IFERROR(
_xlfn.LET(_xlpm.VD,
CHOOSE(
{1;2;3;4;5;6;7;8;9;10;11;12;13;14;15;16;17;18},
45658,45659,45660,45661,45662,45663,45664,45665,45711,45724,45778,45779,45785,45786,45820,45821,45965,46022),
_xlfn.LET(_xlpm.DD,
MAX(MIN($AX112,EOMONTH(BF$15,0))-MAX($AW112,BF$15),),
_xlfn.IFS(
AND(MONTH($AW112)=MONTH(BF$15),MONTH($AX112)&lt;&gt;MONTH(BF$15)),
NETWORKDAYS.INTL($AW112,$AW112+_xlpm.DD,1,_xlpm.VD),
AND(MONTH($AW112)&lt;&gt;MONTH(BF$15),MONTH($AX112)=MONTH(BF$15)),
NETWORKDAYS.INTL(($AX112)-_xlpm.DD,$AX112,1,_xlpm.VD),
AND(MONTH($AW112)&lt;MONTH(BF$15),MONTH($AX112)&gt;MONTH(BF$15)),
NETWORKDAYS.INTL((EOMONTH(BF$15-1,1))-_xlpm.DD,EOMONTH(BF$15-1,1),1,_xlpm.VD),
AND(MONTH($AW112)=MONTH(BF$15),MONTH($AX112)=MONTH(BF$15)),
NETWORKDAYS.INTL($AW112,$AX112,1,_xlpm.VD)))),0)),
$DH112="месяц",
$BP112*BF112,
$DH112="неделя",
$BP112*BF112/7*(ROUNDUP((DAY(EOMONTH(BF$15,0)))/4,0))),
0)</f>
        <v/>
      </c>
      <c r="BX112" s="125">
        <f t="array" ref="BX112">
IFERROR(
_xlfn.IFS(
$DH112="день_1",
$BP112*$BL112/($AX112-$AW112+1)*BG112*(DAY(EOMONTH(BG$15,0))),
$DH112="день_2",
$BP112/30*MAX(MIN($AX112,EOMONTH(BG$15,0))-MAX($AW112,BG$15)+1,),
$DH112="раб.день",
$BP112/30*(IFERROR(
_xlfn.LET(_xlpm.VD,
CHOOSE(
{1;2;3;4;5;6;7;8;9;10;11;12;13;14;15;16;17;18},
45658,45659,45660,45661,45662,45663,45664,45665,45711,45724,45778,45779,45785,45786,45820,45821,45965,46022),
_xlfn.LET(_xlpm.DD,
MAX(MIN($AX112,EOMONTH(BG$15,0))-MAX($AW112,BG$15),),
_xlfn.IFS(
AND(MONTH($AW112)=MONTH(BG$15),MONTH($AX112)&lt;&gt;MONTH(BG$15)),
NETWORKDAYS.INTL($AW112,$AW112+_xlpm.DD,1,_xlpm.VD),
AND(MONTH($AW112)&lt;&gt;MONTH(BG$15),MONTH($AX112)=MONTH(BG$15)),
NETWORKDAYS.INTL(($AX112)-_xlpm.DD,$AX112,1,_xlpm.VD),
AND(MONTH($AW112)&lt;MONTH(BG$15),MONTH($AX112)&gt;MONTH(BG$15)),
NETWORKDAYS.INTL((EOMONTH(BG$15-1,1))-_xlpm.DD,EOMONTH(BG$15-1,1),1,_xlpm.VD),
AND(MONTH($AW112)=MONTH(BG$15),MONTH($AX112)=MONTH(BG$15)),
NETWORKDAYS.INTL($AW112,$AX112,1,_xlpm.VD)))),0)),
$DH112="месяц",
$BP112*BG112,
$DH112="неделя",
$BP112*BG112/7*(ROUNDUP((DAY(EOMONTH(BG$15,0)))/4,0))),
0)</f>
        <v/>
      </c>
      <c r="BY112" s="125">
        <f t="array" ref="BY112">
IFERROR(
_xlfn.IFS(
$DH112="день_1",
$BP112*$BL112/($AX112-$AW112+1)*BH112*(DAY(EOMONTH(BH$15,0))),
$DH112="день_2",
$BP112/30*MAX(MIN($AX112,EOMONTH(BH$15,0))-MAX($AW112,BH$15)+1,),
$DH112="раб.день",
$BP112/30*(IFERROR(
_xlfn.LET(_xlpm.VD,
CHOOSE(
{1;2;3;4;5;6;7;8;9;10;11;12;13;14;15;16;17;18},
45658,45659,45660,45661,45662,45663,45664,45665,45711,45724,45778,45779,45785,45786,45820,45821,45965,46022),
_xlfn.LET(_xlpm.DD,
MAX(MIN($AX112,EOMONTH(BH$15,0))-MAX($AW112,BH$15),),
_xlfn.IFS(
AND(MONTH($AW112)=MONTH(BH$15),MONTH($AX112)&lt;&gt;MONTH(BH$15)),
NETWORKDAYS.INTL($AW112,$AW112+_xlpm.DD,1,_xlpm.VD),
AND(MONTH($AW112)&lt;&gt;MONTH(BH$15),MONTH($AX112)=MONTH(BH$15)),
NETWORKDAYS.INTL(($AX112)-_xlpm.DD,$AX112,1,_xlpm.VD),
AND(MONTH($AW112)&lt;MONTH(BH$15),MONTH($AX112)&gt;MONTH(BH$15)),
NETWORKDAYS.INTL((EOMONTH(BH$15-1,1))-_xlpm.DD,EOMONTH(BH$15-1,1),1,_xlpm.VD),
AND(MONTH($AW112)=MONTH(BH$15),MONTH($AX112)=MONTH(BH$15)),
NETWORKDAYS.INTL($AW112,$AX112,1,_xlpm.VD)))),0)),
$DH112="месяц",
$BP112*BH112,
$DH112="неделя",
$BP112*BH112/7*(ROUNDUP((DAY(EOMONTH(BH$15,0)))/4,0))),
0)</f>
        <v/>
      </c>
      <c r="BZ112" s="125">
        <f t="array" ref="BZ112">
IFERROR(
_xlfn.IFS(
$DH112="день_1",
$BP112*$BL112/($AX112-$AW112+1)*BI112*(DAY(EOMONTH(BI$15,0))),
$DH112="день_2",
$BP112/30*MAX(MIN($AX112,EOMONTH(BI$15,0))-MAX($AW112,BI$15)+1,),
$DH112="раб.день",
$BP112/30*(IFERROR(
_xlfn.LET(_xlpm.VD,
CHOOSE(
{1;2;3;4;5;6;7;8;9;10;11;12;13;14;15;16;17;18},
45658,45659,45660,45661,45662,45663,45664,45665,45711,45724,45778,45779,45785,45786,45820,45821,45965,46022),
_xlfn.LET(_xlpm.DD,
MAX(MIN($AX112,EOMONTH(BI$15,0))-MAX($AW112,BI$15),),
_xlfn.IFS(
AND(MONTH($AW112)=MONTH(BI$15),MONTH($AX112)&lt;&gt;MONTH(BI$15)),
NETWORKDAYS.INTL($AW112,$AW112+_xlpm.DD,1,_xlpm.VD),
AND(MONTH($AW112)&lt;&gt;MONTH(BI$15),MONTH($AX112)=MONTH(BI$15)),
NETWORKDAYS.INTL(($AX112)-_xlpm.DD,$AX112,1,_xlpm.VD),
AND(MONTH($AW112)&lt;MONTH(BI$15),MONTH($AX112)&gt;MONTH(BI$15)),
NETWORKDAYS.INTL((EOMONTH(BI$15-1,1))-_xlpm.DD,EOMONTH(BI$15-1,1),1,_xlpm.VD),
AND(MONTH($AW112)=MONTH(BI$15),MONTH($AX112)=MONTH(BI$15)),
NETWORKDAYS.INTL($AW112,$AX112,1,_xlpm.VD)))),0)),
$DH112="месяц",
$BP112*BI112,
$DH112="неделя",
$BP112*BI112/7*(ROUNDUP((DAY(EOMONTH(BI$15,0)))/4,0))),
0)</f>
        <v/>
      </c>
      <c r="CA112" s="125">
        <f t="array" ref="CA112">
IFERROR(
_xlfn.IFS(
$DH112="день_1",
$BP112*$BL112/($AX112-$AW112+1)*BJ112*(DAY(EOMONTH(BJ$15,0))),
$DH112="день_2",
$BP112/30*MAX(MIN($AX112,EOMONTH(BJ$15,0))-MAX($AW112,BJ$15)+1,),
$DH112="раб.день",
$BP112/30*(IFERROR(
_xlfn.LET(_xlpm.VD,
CHOOSE(
{1;2;3;4;5;6;7;8;9;10;11;12;13;14;15;16;17;18},
45658,45659,45660,45661,45662,45663,45664,45665,45711,45724,45778,45779,45785,45786,45820,45821,45965,46022),
_xlfn.LET(_xlpm.DD,
MAX(MIN($AX112,EOMONTH(BJ$15,0))-MAX($AW112,BJ$15),),
_xlfn.IFS(
AND(MONTH($AW112)=MONTH(BJ$15),MONTH($AX112)&lt;&gt;MONTH(BJ$15)),
NETWORKDAYS.INTL($AW112,$AW112+_xlpm.DD,1,_xlpm.VD),
AND(MONTH($AW112)&lt;&gt;MONTH(BJ$15),MONTH($AX112)=MONTH(BJ$15)),
NETWORKDAYS.INTL(($AX112)-_xlpm.DD,$AX112,1,_xlpm.VD),
AND(MONTH($AW112)&lt;MONTH(BJ$15),MONTH($AX112)&gt;MONTH(BJ$15)),
NETWORKDAYS.INTL((EOMONTH(BJ$15-1,1))-_xlpm.DD,EOMONTH(BJ$15-1,1),1,_xlpm.VD),
AND(MONTH($AW112)=MONTH(BJ$15),MONTH($AX112)=MONTH(BJ$15)),
NETWORKDAYS.INTL($AW112,$AX112,1,_xlpm.VD)))),0)),
$DH112="месяц",
$BP112*BJ112,
$DH112="неделя",
$BP112*BJ112/7*(ROUNDUP((DAY(EOMONTH(BJ$15,0)))/4,0))),
0)</f>
        <v/>
      </c>
      <c r="CB112" s="125">
        <f t="array" ref="CB112">
IFERROR(
_xlfn.IFS(
$DH112="день_1",
$BP112*$BL112/($AX112-$AW112+1)*BK112*(DAY(EOMONTH(BK$15,0))),
$DH112="день_2",
$BP112/30*MAX(MIN($AX112,EOMONTH(BK$15,0))-MAX($AW112,BK$15)+1,),
$DH112="раб.день",
$BP112/30*(IFERROR(
_xlfn.LET(_xlpm.VD,
CHOOSE(
{1;2;3;4;5;6;7;8;9;10;11;12;13;14;15;16;17;18},
45658,45659,45660,45661,45662,45663,45664,45665,45711,45724,45778,45779,45785,45786,45820,45821,45965,46022),
_xlfn.LET(_xlpm.DD,
MAX(MIN($AX112,EOMONTH(BK$15,0))-MAX($AW112,BK$15),),
_xlfn.IFS(
AND(MONTH($AW112)=MONTH(BK$15),MONTH($AX112)&lt;&gt;MONTH(BK$15)),
NETWORKDAYS.INTL($AW112,$AW112+_xlpm.DD,1,_xlpm.VD),
AND(MONTH($AW112)&lt;&gt;MONTH(BK$15),MONTH($AX112)=MONTH(BK$15)),
NETWORKDAYS.INTL(($AX112)-_xlpm.DD,$AX112,1,_xlpm.VD),
AND(MONTH($AW112)&lt;MONTH(BK$15),MONTH($AX112)&gt;MONTH(BK$15)),
NETWORKDAYS.INTL((EOMONTH(BK$15-1,1))-_xlpm.DD,EOMONTH(BK$15-1,1),1,_xlpm.VD),
AND(MONTH($AW112)=MONTH(BK$15),MONTH($AX112)=MONTH(BK$15)),
NETWORKDAYS.INTL($AW112,$AX112,1,_xlpm.VD)))),0)),
$DH112="месяц",
$BP112*BK112,
$DH112="неделя",
$BP112*BK112/7*(ROUNDUP((DAY(EOMONTH(BK$15,0)))/4,0))),
0)</f>
        <v/>
      </c>
      <c r="CC112" s="125">
        <f>SUM($BQ112:$CB112)</f>
        <v/>
      </c>
      <c r="CD112" s="126">
        <f>SUM($EH112:$EH112)</f>
        <v/>
      </c>
      <c r="CE112" s="126">
        <f>$CD112*$AB112</f>
        <v/>
      </c>
      <c r="CF112" s="126">
        <f>SUM($EK112:$EK112)</f>
        <v/>
      </c>
      <c r="CG112" s="126">
        <f>$CF112*$AB112</f>
        <v/>
      </c>
      <c r="CH112" s="126">
        <f>SUM($CC112,$CE112,$CG112)</f>
        <v/>
      </c>
      <c r="CI112" s="126">
        <f>$CH112*(1+$CM112)</f>
        <v/>
      </c>
      <c r="CJ112" s="127" t="n">
        <v>0</v>
      </c>
      <c r="CK112" s="126">
        <f>SUM($CH112:$CH112)*(1+$CJ112)</f>
        <v/>
      </c>
      <c r="CL112" s="126">
        <f>SUM($CH112:$CH112)*(1+$CM112)</f>
        <v/>
      </c>
      <c r="CM112" s="59" t="inlineStr">
        <is>
          <t>20%</t>
        </is>
      </c>
      <c r="CN112" s="59" t="n"/>
      <c r="CO112" s="72" t="n"/>
      <c r="CP112" s="59" t="n"/>
      <c r="CQ112" s="73" t="n"/>
      <c r="CR112" s="73" t="n"/>
      <c r="CS112" s="73" t="n"/>
      <c r="CT112" s="72" t="n"/>
      <c r="CU112" s="79" t="inlineStr">
        <is>
          <t> </t>
        </is>
      </c>
      <c r="CV112" s="60" t="n"/>
      <c r="CW112" s="60" t="n"/>
      <c r="CX112" s="60" t="n"/>
      <c r="CY112" s="127">
        <f>IFERROR(($CC112-$EE112)/($EE112/(1-$DQ112)),0)</f>
        <v/>
      </c>
      <c r="CZ112" s="127">
        <f>IFERROR(1-$EI112/($CE112),0)</f>
        <v/>
      </c>
      <c r="DA112" s="127">
        <f>IFERROR(1-$EL112/($CG112),0)</f>
        <v/>
      </c>
      <c r="DB112" s="126">
        <f>ROUND(IFERROR(($CI112/(1+$CM112)-$EN112),0),2)</f>
        <v/>
      </c>
      <c r="DC112" s="128" t="n"/>
      <c r="DD112" s="125" t="n"/>
      <c r="DE112" s="75" t="n">
        <v>0</v>
      </c>
      <c r="DF112" s="128" t="n"/>
      <c r="DG112" s="125">
        <f>IF($DC112=0,0,$DD112*($DC112*100%-$DE112*$DF112))*SUM($AB112:$AB112)</f>
        <v/>
      </c>
      <c r="DH112" s="129" t="inlineStr">
        <is>
          <t>месяц</t>
        </is>
      </c>
      <c r="DI112" s="130">
        <f t="array" ref="DI112">IFERROR(
IF($ES112="LisChannel",
(ROUND(((INDEX({174.625;153.888888888889;130.972222222222},MATCH($AI112,{2;3;4}),0))*$AG112*$AI112),2)),0),0)</f>
        <v/>
      </c>
      <c r="DJ112" s="130">
        <f>
_xlfn.LET(_xlpm.X,
IFERROR(
IF($ES112="НовиковТВ",
(_xlfn.LET(_xlpm.NTV,
_xlfn.LET(_xlpm.MIN,350000,
IF(SUMIFS($DI:$DI,$ES:$ES,"НовиковТВ")&lt;=_xlpm.MIN,
(SUMIFS($DI:$DI,$ES:$ES,"НовиковТВ")/(COUNTIFS($ES:$ES,"НовиковТВ")))*_xlpm.MIN/SUMIFS($DI:$DI,$ES:$ES,"НовиковТВ"),
DI112)),
_xlpm.NTV+$DG112/(1-(1-(_xlpm.NTV)*(1-$DL112)*(1-$DM112)*(1-$DN112)*(1-$DO112)*(1-$DP112)/_xlpm.NTV))))/(1+$EP112),
$DI112+$DG112/(1-(1-($DI112)*(1-$DL112)*(1-$DM112)*(1-$DN112)*(1-$DO112)*(1-$DP112)/$DI112))),
0),
_xlpm.X*(1+$CM112)*(1+$CW112)-_xlpm.X*(1+$CM112)+_xlpm.X)</f>
        <v/>
      </c>
      <c r="DK112" s="125" t="inlineStr">
        <is>
          <t>послед.</t>
        </is>
      </c>
      <c r="DL112" s="63" t="n">
        <v>0</v>
      </c>
      <c r="DM112" s="63" t="n">
        <v>0</v>
      </c>
      <c r="DN112" s="63" t="n">
        <v>0</v>
      </c>
      <c r="DO112" s="63" t="n">
        <v>0</v>
      </c>
      <c r="DP112" s="63" t="n">
        <v>0</v>
      </c>
      <c r="DQ112" s="63">
        <f t="array" ref="DQ112">IFERROR(_xlfn.IFS(
$DK112="послед.",1-(1-$DL112)*(1-$DM112)*(1-$DN112)*(1-$DO112)*(1-$DP112),
$DK112="сумм.",$DL112+$DM112+$DN112+$DO112+$DP112),
0)</f>
        <v/>
      </c>
      <c r="DR112" s="125">
        <f t="array" ref="DR112">
IFERROR(
_xlfn.IFS(
$BL112=0,
0,
$BL112&gt;0,
_xlfn.IFS($DK112="послед.",
$DJ112*(1-$DL112)*(1-$DM112)*(1-$DN112)*(1-$DO112)*(1-$DP112),
$DK112="сумм.",
$DJ112*(1-($DL112+$DM112+$DN112+$DO112+$DP112)))),0)</f>
        <v/>
      </c>
      <c r="DS112" s="125">
        <f t="array" ref="DS112">
IFERROR(_xlfn.IFS(
$DH112="день_1",
$DR112*$BL112/($AX112-$AW112+1)*AZ112*(DAY(EOMONTH(AZ$15,0))),
$DH112="день_2",
$DR112/30*MAX(MIN($AX112,EOMONTH(AZ$15,0))-MAX($AW112,AZ$15)+1,),
$DH112="раб.день",
$DR112/30*(IFERROR(
_xlfn.LET(_xlpm.VD,
CHOOSE(
{1;2;3;4;5;6;7;8;9;10;11;12;13;14;15;16;17;18},
45658,45659,45660,45661,45662,45663,45664,45665,45711,45724,45778,45779,45785,45786,45820,45821,45965,46022),
_xlfn.LET(_xlpm.DD,
MAX(MIN($AX112,EOMONTH(AZ$15,0))-MAX($AW112,AZ$15),),
_xlfn.IFS(
AND(MONTH($AW112)=MONTH(AZ$15),MONTH($AX112)&lt;&gt;MONTH(AZ$15)),
NETWORKDAYS.INTL($AW112,$AW112+_xlpm.DD,1,_xlpm.VD),
AND(MONTH($AW112)&lt;&gt;MONTH(AZ$15),MONTH($AX112)=MONTH(AZ$15)),
NETWORKDAYS.INTL(($AX112)-_xlpm.DD,$AX112,1,_xlpm.VD),
AND(MONTH($AW112)&lt;MONTH(AZ$15),MONTH($AX112)&gt;MONTH(AZ$15)),
NETWORKDAYS.INTL((EOMONTH(AZ$15-1,1))-_xlpm.DD,EOMONTH(AZ$15-1,1),1,_xlpm.VD),
AND(MONTH($AW112)=MONTH(AZ$15),MONTH($AX112)=MONTH(AZ$15)),
NETWORKDAYS.INTL($AW112,$AX112,1,_xlpm.VD)))),0)),
$DH112="месяц",
$DR112*AZ112,
$DH112="неделя",
$DR112*AZ112/7*(ROUNDUP((DAY(EOMONTH(AZ$15,0)))/4,0))),
0)</f>
        <v/>
      </c>
      <c r="DT112" s="125">
        <f t="array" ref="DT112">
IFERROR(_xlfn.IFS(
$DH112="день_1",
$DR112*$BL112/($AX112-$AW112+1)*BA112*(DAY(EOMONTH(BA$15,0))),
$DH112="день_2",
$DR112/30*MAX(MIN($AX112,EOMONTH(BA$15,0))-MAX($AW112,BA$15)+1,),
$DH112="раб.день",
$DR112/30*(IFERROR(
_xlfn.LET(_xlpm.VD,
CHOOSE(
{1;2;3;4;5;6;7;8;9;10;11;12;13;14;15;16;17;18},
45658,45659,45660,45661,45662,45663,45664,45665,45711,45724,45778,45779,45785,45786,45820,45821,45965,46022),
_xlfn.LET(_xlpm.DD,
MAX(MIN($AX112,EOMONTH(BA$15,0))-MAX($AW112,BA$15),),
_xlfn.IFS(
AND(MONTH($AW112)=MONTH(BA$15),MONTH($AX112)&lt;&gt;MONTH(BA$15)),
NETWORKDAYS.INTL($AW112,$AW112+_xlpm.DD,1,_xlpm.VD),
AND(MONTH($AW112)&lt;&gt;MONTH(BA$15),MONTH($AX112)=MONTH(BA$15)),
NETWORKDAYS.INTL(($AX112)-_xlpm.DD,$AX112,1,_xlpm.VD),
AND(MONTH($AW112)&lt;MONTH(BA$15),MONTH($AX112)&gt;MONTH(BA$15)),
NETWORKDAYS.INTL((EOMONTH(BA$15-1,1))-_xlpm.DD,EOMONTH(BA$15-1,1),1,_xlpm.VD),
AND(MONTH($AW112)=MONTH(BA$15),MONTH($AX112)=MONTH(BA$15)),
NETWORKDAYS.INTL($AW112,$AX112,1,_xlpm.VD)))),0)),
$DH112="месяц",
$DR112*BA112,
$DH112="неделя",
$DR112*BA112/7*(ROUNDUP((DAY(EOMONTH(BA$15,0)))/4,0))),
0)</f>
        <v/>
      </c>
      <c r="DU112" s="125">
        <f t="array" ref="DU112">
IFERROR(_xlfn.IFS(
$DH112="день_1",
$DR112*$BL112/($AX112-$AW112+1)*BB112*(DAY(EOMONTH(BB$15,0))),
$DH112="день_2",
$DR112/30*MAX(MIN($AX112,EOMONTH(BB$15,0))-MAX($AW112,BB$15)+1,),
$DH112="раб.день",
$DR112/30*(IFERROR(
_xlfn.LET(_xlpm.VD,
CHOOSE(
{1;2;3;4;5;6;7;8;9;10;11;12;13;14;15;16;17;18},
45658,45659,45660,45661,45662,45663,45664,45665,45711,45724,45778,45779,45785,45786,45820,45821,45965,46022),
_xlfn.LET(_xlpm.DD,
MAX(MIN($AX112,EOMONTH(BB$15,0))-MAX($AW112,BB$15),),
_xlfn.IFS(
AND(MONTH($AW112)=MONTH(BB$15),MONTH($AX112)&lt;&gt;MONTH(BB$15)),
NETWORKDAYS.INTL($AW112,$AW112+_xlpm.DD,1,_xlpm.VD),
AND(MONTH($AW112)&lt;&gt;MONTH(BB$15),MONTH($AX112)=MONTH(BB$15)),
NETWORKDAYS.INTL(($AX112)-_xlpm.DD,$AX112,1,_xlpm.VD),
AND(MONTH($AW112)&lt;MONTH(BB$15),MONTH($AX112)&gt;MONTH(BB$15)),
NETWORKDAYS.INTL((EOMONTH(BB$15-1,1))-_xlpm.DD,EOMONTH(BB$15-1,1),1,_xlpm.VD),
AND(MONTH($AW112)=MONTH(BB$15),MONTH($AX112)=MONTH(BB$15)),
NETWORKDAYS.INTL($AW112,$AX112,1,_xlpm.VD)))),0)),
$DH112="месяц",
$DR112*BB112,
$DH112="неделя",
$DR112*BB112/7*(ROUNDUP((DAY(EOMONTH(BB$15,0)))/4,0))),
0)</f>
        <v/>
      </c>
      <c r="DV112" s="125">
        <f t="array" ref="DV112">
IFERROR(_xlfn.IFS(
$DH112="день_1",
$DR112*$BL112/($AX112-$AW112+1)*BC112*(DAY(EOMONTH(BC$15,0))),
$DH112="день_2",
$DR112/30*MAX(MIN($AX112,EOMONTH(BC$15,0))-MAX($AW112,BC$15)+1,),
$DH112="раб.день",
$DR112/30*(IFERROR(
_xlfn.LET(_xlpm.VD,
CHOOSE(
{1;2;3;4;5;6;7;8;9;10;11;12;13;14;15;16;17;18},
45658,45659,45660,45661,45662,45663,45664,45665,45711,45724,45778,45779,45785,45786,45820,45821,45965,46022),
_xlfn.LET(_xlpm.DD,
MAX(MIN($AX112,EOMONTH(BC$15,0))-MAX($AW112,BC$15),),
_xlfn.IFS(
AND(MONTH($AW112)=MONTH(BC$15),MONTH($AX112)&lt;&gt;MONTH(BC$15)),
NETWORKDAYS.INTL($AW112,$AW112+_xlpm.DD,1,_xlpm.VD),
AND(MONTH($AW112)&lt;&gt;MONTH(BC$15),MONTH($AX112)=MONTH(BC$15)),
NETWORKDAYS.INTL(($AX112)-_xlpm.DD,$AX112,1,_xlpm.VD),
AND(MONTH($AW112)&lt;MONTH(BC$15),MONTH($AX112)&gt;MONTH(BC$15)),
NETWORKDAYS.INTL((EOMONTH(BC$15-1,1))-_xlpm.DD,EOMONTH(BC$15-1,1),1,_xlpm.VD),
AND(MONTH($AW112)=MONTH(BC$15),MONTH($AX112)=MONTH(BC$15)),
NETWORKDAYS.INTL($AW112,$AX112,1,_xlpm.VD)))),0)),
$DH112="месяц",
$DR112*BC112,
$DH112="неделя",
$DR112*BC112/7*(ROUNDUP((DAY(EOMONTH(BC$15,0)))/4,0))),
0)</f>
        <v/>
      </c>
      <c r="DW112" s="125">
        <f t="array" ref="DW112">
IFERROR(_xlfn.IFS(
$DH112="день_1",
$DR112*$BL112/($AX112-$AW112+1)*BD112*(DAY(EOMONTH(BD$15,0))),
$DH112="день_2",
$DR112/30*MAX(MIN($AX112,EOMONTH(BD$15,0))-MAX($AW112,BD$15)+1,),
$DH112="раб.день",
$DR112/30*(IFERROR(
_xlfn.LET(_xlpm.VD,
CHOOSE(
{1;2;3;4;5;6;7;8;9;10;11;12;13;14;15;16;17;18},
45658,45659,45660,45661,45662,45663,45664,45665,45711,45724,45778,45779,45785,45786,45820,45821,45965,46022),
_xlfn.LET(_xlpm.DD,
MAX(MIN($AX112,EOMONTH(BD$15,0))-MAX($AW112,BD$15),),
_xlfn.IFS(
AND(MONTH($AW112)=MONTH(BD$15),MONTH($AX112)&lt;&gt;MONTH(BD$15)),
NETWORKDAYS.INTL($AW112,$AW112+_xlpm.DD,1,_xlpm.VD),
AND(MONTH($AW112)&lt;&gt;MONTH(BD$15),MONTH($AX112)=MONTH(BD$15)),
NETWORKDAYS.INTL(($AX112)-_xlpm.DD,$AX112,1,_xlpm.VD),
AND(MONTH($AW112)&lt;MONTH(BD$15),MONTH($AX112)&gt;MONTH(BD$15)),
NETWORKDAYS.INTL((EOMONTH(BD$15-1,1))-_xlpm.DD,EOMONTH(BD$15-1,1),1,_xlpm.VD),
AND(MONTH($AW112)=MONTH(BD$15),MONTH($AX112)=MONTH(BD$15)),
NETWORKDAYS.INTL($AW112,$AX112,1,_xlpm.VD)))),0)),
$DH112="месяц",
$DR112*BD112,
$DH112="неделя",
$DR112*BD112/7*(ROUNDUP((DAY(EOMONTH(BD$15,0)))/4,0))),
0)</f>
        <v/>
      </c>
      <c r="DX112" s="125">
        <f t="array" ref="DX112">
IFERROR(_xlfn.IFS(
$DH112="день_1",
$DR112*$BL112/($AX112-$AW112+1)*BE112*(DAY(EOMONTH(BE$15,0))),
$DH112="день_2",
$DR112/30*MAX(MIN($AX112,EOMONTH(BE$15,0))-MAX($AW112,BE$15)+1,),
$DH112="раб.день",
$DR112/30*(IFERROR(
_xlfn.LET(_xlpm.VD,
CHOOSE(
{1;2;3;4;5;6;7;8;9;10;11;12;13;14;15;16;17;18},
45658,45659,45660,45661,45662,45663,45664,45665,45711,45724,45778,45779,45785,45786,45820,45821,45965,46022),
_xlfn.LET(_xlpm.DD,
MAX(MIN($AX112,EOMONTH(BE$15,0))-MAX($AW112,BE$15),),
_xlfn.IFS(
AND(MONTH($AW112)=MONTH(BE$15),MONTH($AX112)&lt;&gt;MONTH(BE$15)),
NETWORKDAYS.INTL($AW112,$AW112+_xlpm.DD,1,_xlpm.VD),
AND(MONTH($AW112)&lt;&gt;MONTH(BE$15),MONTH($AX112)=MONTH(BE$15)),
NETWORKDAYS.INTL(($AX112)-_xlpm.DD,$AX112,1,_xlpm.VD),
AND(MONTH($AW112)&lt;MONTH(BE$15),MONTH($AX112)&gt;MONTH(BE$15)),
NETWORKDAYS.INTL((EOMONTH(BE$15-1,1))-_xlpm.DD,EOMONTH(BE$15-1,1),1,_xlpm.VD),
AND(MONTH($AW112)=MONTH(BE$15),MONTH($AX112)=MONTH(BE$15)),
NETWORKDAYS.INTL($AW112,$AX112,1,_xlpm.VD)))),0)),
$DH112="месяц",
$DR112*BE112,
$DH112="неделя",
$DR112*BE112/7*(ROUNDUP((DAY(EOMONTH(BE$15,0)))/4,0))),
0)</f>
        <v/>
      </c>
      <c r="DY112" s="125">
        <f t="array" ref="DY112">
IFERROR(_xlfn.IFS(
$DH112="день_1",
$DR112*$BL112/($AX112-$AW112+1)*BF112*(DAY(EOMONTH(BF$15,0))),
$DH112="день_2",
$DR112/30*MAX(MIN($AX112,EOMONTH(BF$15,0))-MAX($AW112,BF$15)+1,),
$DH112="раб.день",
$DR112/30*(IFERROR(
_xlfn.LET(_xlpm.VD,
CHOOSE(
{1;2;3;4;5;6;7;8;9;10;11;12;13;14;15;16;17;18},
45658,45659,45660,45661,45662,45663,45664,45665,45711,45724,45778,45779,45785,45786,45820,45821,45965,46022),
_xlfn.LET(_xlpm.DD,
MAX(MIN($AX112,EOMONTH(BF$15,0))-MAX($AW112,BF$15),),
_xlfn.IFS(
AND(MONTH($AW112)=MONTH(BF$15),MONTH($AX112)&lt;&gt;MONTH(BF$15)),
NETWORKDAYS.INTL($AW112,$AW112+_xlpm.DD,1,_xlpm.VD),
AND(MONTH($AW112)&lt;&gt;MONTH(BF$15),MONTH($AX112)=MONTH(BF$15)),
NETWORKDAYS.INTL(($AX112)-_xlpm.DD,$AX112,1,_xlpm.VD),
AND(MONTH($AW112)&lt;MONTH(BF$15),MONTH($AX112)&gt;MONTH(BF$15)),
NETWORKDAYS.INTL((EOMONTH(BF$15-1,1))-_xlpm.DD,EOMONTH(BF$15-1,1),1,_xlpm.VD),
AND(MONTH($AW112)=MONTH(BF$15),MONTH($AX112)=MONTH(BF$15)),
NETWORKDAYS.INTL($AW112,$AX112,1,_xlpm.VD)))),0)),
$DH112="месяц",
$DR112*BF112,
$DH112="неделя",
$DR112*BF112/7*(ROUNDUP((DAY(EOMONTH(BF$15,0)))/4,0))),
0)</f>
        <v/>
      </c>
      <c r="DZ112" s="125">
        <f t="array" ref="DZ112">
IFERROR(_xlfn.IFS(
$DH112="день_1",
$DR112*$BL112/($AX112-$AW112+1)*BG112*(DAY(EOMONTH(BG$15,0))),
$DH112="день_2",
$DR112/30*MAX(MIN($AX112,EOMONTH(BG$15,0))-MAX($AW112,BG$15)+1,),
$DH112="раб.день",
$DR112/30*(IFERROR(
_xlfn.LET(_xlpm.VD,
CHOOSE(
{1;2;3;4;5;6;7;8;9;10;11;12;13;14;15;16;17;18},
45658,45659,45660,45661,45662,45663,45664,45665,45711,45724,45778,45779,45785,45786,45820,45821,45965,46022),
_xlfn.LET(_xlpm.DD,
MAX(MIN($AX112,EOMONTH(BG$15,0))-MAX($AW112,BG$15),),
_xlfn.IFS(
AND(MONTH($AW112)=MONTH(BG$15),MONTH($AX112)&lt;&gt;MONTH(BG$15)),
NETWORKDAYS.INTL($AW112,$AW112+_xlpm.DD,1,_xlpm.VD),
AND(MONTH($AW112)&lt;&gt;MONTH(BG$15),MONTH($AX112)=MONTH(BG$15)),
NETWORKDAYS.INTL(($AX112)-_xlpm.DD,$AX112,1,_xlpm.VD),
AND(MONTH($AW112)&lt;MONTH(BG$15),MONTH($AX112)&gt;MONTH(BG$15)),
NETWORKDAYS.INTL((EOMONTH(BG$15-1,1))-_xlpm.DD,EOMONTH(BG$15-1,1),1,_xlpm.VD),
AND(MONTH($AW112)=MONTH(BG$15),MONTH($AX112)=MONTH(BG$15)),
NETWORKDAYS.INTL($AW112,$AX112,1,_xlpm.VD)))),0)),
$DH112="месяц",
$DR112*BG112,
$DH112="неделя",
$DR112*BG112/7*(ROUNDUP((DAY(EOMONTH(BG$15,0)))/4,0))),
0)</f>
        <v/>
      </c>
      <c r="EA112" s="125">
        <f t="array" ref="EA112">
IFERROR(_xlfn.IFS(
$DH112="день_1",
$DR112*$BL112/($AX112-$AW112+1)*BH112*(DAY(EOMONTH(BH$15,0))),
$DH112="день_2",
$DR112/30*MAX(MIN($AX112,EOMONTH(BH$15,0))-MAX($AW112,BH$15)+1,),
$DH112="раб.день",
$DR112/30*(IFERROR(
_xlfn.LET(_xlpm.VD,
CHOOSE(
{1;2;3;4;5;6;7;8;9;10;11;12;13;14;15;16;17;18},
45658,45659,45660,45661,45662,45663,45664,45665,45711,45724,45778,45779,45785,45786,45820,45821,45965,46022),
_xlfn.LET(_xlpm.DD,
MAX(MIN($AX112,EOMONTH(BH$15,0))-MAX($AW112,BH$15),),
_xlfn.IFS(
AND(MONTH($AW112)=MONTH(BH$15),MONTH($AX112)&lt;&gt;MONTH(BH$15)),
NETWORKDAYS.INTL($AW112,$AW112+_xlpm.DD,1,_xlpm.VD),
AND(MONTH($AW112)&lt;&gt;MONTH(BH$15),MONTH($AX112)=MONTH(BH$15)),
NETWORKDAYS.INTL(($AX112)-_xlpm.DD,$AX112,1,_xlpm.VD),
AND(MONTH($AW112)&lt;MONTH(BH$15),MONTH($AX112)&gt;MONTH(BH$15)),
NETWORKDAYS.INTL((EOMONTH(BH$15-1,1))-_xlpm.DD,EOMONTH(BH$15-1,1),1,_xlpm.VD),
AND(MONTH($AW112)=MONTH(BH$15),MONTH($AX112)=MONTH(BH$15)),
NETWORKDAYS.INTL($AW112,$AX112,1,_xlpm.VD)))),0)),
$DH112="месяц",
$DR112*BH112,
$DH112="неделя",
$DR112*BH112/7*(ROUNDUP((DAY(EOMONTH(BH$15,0)))/4,0))),
0)</f>
        <v/>
      </c>
      <c r="EB112" s="125">
        <f t="array" ref="EB112">
IFERROR(_xlfn.IFS(
$DH112="день_1",
$DR112*$BL112/($AX112-$AW112+1)*BI112*(DAY(EOMONTH(BI$15,0))),
$DH112="день_2",
$DR112/30*MAX(MIN($AX112,EOMONTH(BI$15,0))-MAX($AW112,BI$15)+1,),
$DH112="раб.день",
$DR112/30*(IFERROR(
_xlfn.LET(_xlpm.VD,
CHOOSE(
{1;2;3;4;5;6;7;8;9;10;11;12;13;14;15;16;17;18},
45658,45659,45660,45661,45662,45663,45664,45665,45711,45724,45778,45779,45785,45786,45820,45821,45965,46022),
_xlfn.LET(_xlpm.DD,
MAX(MIN($AX112,EOMONTH(BI$15,0))-MAX($AW112,BI$15),),
_xlfn.IFS(
AND(MONTH($AW112)=MONTH(BI$15),MONTH($AX112)&lt;&gt;MONTH(BI$15)),
NETWORKDAYS.INTL($AW112,$AW112+_xlpm.DD,1,_xlpm.VD),
AND(MONTH($AW112)&lt;&gt;MONTH(BI$15),MONTH($AX112)=MONTH(BI$15)),
NETWORKDAYS.INTL(($AX112)-_xlpm.DD,$AX112,1,_xlpm.VD),
AND(MONTH($AW112)&lt;MONTH(BI$15),MONTH($AX112)&gt;MONTH(BI$15)),
NETWORKDAYS.INTL((EOMONTH(BI$15-1,1))-_xlpm.DD,EOMONTH(BI$15-1,1),1,_xlpm.VD),
AND(MONTH($AW112)=MONTH(BI$15),MONTH($AX112)=MONTH(BI$15)),
NETWORKDAYS.INTL($AW112,$AX112,1,_xlpm.VD)))),0)),
$DH112="месяц",
$DR112*BI112,
$DH112="неделя",
$DR112*BI112/7*(ROUNDUP((DAY(EOMONTH(BI$15,0)))/4,0))),
0)</f>
        <v/>
      </c>
      <c r="EC112" s="125">
        <f t="array" ref="EC112">
IFERROR(_xlfn.IFS(
$DH112="день_1",
$DR112*$BL112/($AX112-$AW112+1)*BJ112*(DAY(EOMONTH(BJ$15,0))),
$DH112="день_2",
$DR112/30*MAX(MIN($AX112,EOMONTH(BJ$15,0))-MAX($AW112,BJ$15)+1,),
$DH112="раб.день",
$DR112/30*(IFERROR(
_xlfn.LET(_xlpm.VD,
CHOOSE(
{1;2;3;4;5;6;7;8;9;10;11;12;13;14;15;16;17;18},
45658,45659,45660,45661,45662,45663,45664,45665,45711,45724,45778,45779,45785,45786,45820,45821,45965,46022),
_xlfn.LET(_xlpm.DD,
MAX(MIN($AX112,EOMONTH(BJ$15,0))-MAX($AW112,BJ$15),),
_xlfn.IFS(
AND(MONTH($AW112)=MONTH(BJ$15),MONTH($AX112)&lt;&gt;MONTH(BJ$15)),
NETWORKDAYS.INTL($AW112,$AW112+_xlpm.DD,1,_xlpm.VD),
AND(MONTH($AW112)&lt;&gt;MONTH(BJ$15),MONTH($AX112)=MONTH(BJ$15)),
NETWORKDAYS.INTL(($AX112)-_xlpm.DD,$AX112,1,_xlpm.VD),
AND(MONTH($AW112)&lt;MONTH(BJ$15),MONTH($AX112)&gt;MONTH(BJ$15)),
NETWORKDAYS.INTL((EOMONTH(BJ$15-1,1))-_xlpm.DD,EOMONTH(BJ$15-1,1),1,_xlpm.VD),
AND(MONTH($AW112)=MONTH(BJ$15),MONTH($AX112)=MONTH(BJ$15)),
NETWORKDAYS.INTL($AW112,$AX112,1,_xlpm.VD)))),0)),
$DH112="месяц",
$DR112*BJ112,
$DH112="неделя",
$DR112*BJ112/7*(ROUNDUP((DAY(EOMONTH(BJ$15,0)))/4,0))),
0)</f>
        <v/>
      </c>
      <c r="ED112" s="125">
        <f t="array" ref="ED112">
IFERROR(_xlfn.IFS(
$DH112="день_1",
$DR112*$BL112/($AX112-$AW112+1)*BK112*(DAY(EOMONTH(BK$15,0))),
$DH112="день_2",
$DR112/30*MAX(MIN($AX112,EOMONTH(BK$15,0))-MAX($AW112,BK$15)+1,),
$DH112="раб.день",
$DR112/30*(IFERROR(
_xlfn.LET(_xlpm.VD,
CHOOSE(
{1;2;3;4;5;6;7;8;9;10;11;12;13;14;15;16;17;18},
45658,45659,45660,45661,45662,45663,45664,45665,45711,45724,45778,45779,45785,45786,45820,45821,45965,46022),
_xlfn.LET(_xlpm.DD,
MAX(MIN($AX112,EOMONTH(BK$15,0))-MAX($AW112,BK$15),),
_xlfn.IFS(
AND(MONTH($AW112)=MONTH(BK$15),MONTH($AX112)&lt;&gt;MONTH(BK$15)),
NETWORKDAYS.INTL($AW112,$AW112+_xlpm.DD,1,_xlpm.VD),
AND(MONTH($AW112)&lt;&gt;MONTH(BK$15),MONTH($AX112)=MONTH(BK$15)),
NETWORKDAYS.INTL(($AX112)-_xlpm.DD,$AX112,1,_xlpm.VD),
AND(MONTH($AW112)&lt;MONTH(BK$15),MONTH($AX112)&gt;MONTH(BK$15)),
NETWORKDAYS.INTL((EOMONTH(BK$15-1,1))-_xlpm.DD,EOMONTH(BK$15-1,1),1,_xlpm.VD),
AND(MONTH($AW112)=MONTH(BK$15),MONTH($AX112)=MONTH(BK$15)),
NETWORKDAYS.INTL($AW112,$AX112,1,_xlpm.VD)))),0)),
$DH112="месяц",
$DR112*BK112,
$DH112="неделя",
$DR112*BK112/7*(ROUNDUP((DAY(EOMONTH(BK$15,0)))/4,0))),
0)</f>
        <v/>
      </c>
      <c r="EE112" s="125">
        <f>SUM($DS112,$DT112,$DU112,$DV112,$DW112,$DX112,$DY112,$DZ112,$EA112,$EB112,$EC112,$ED112)</f>
        <v/>
      </c>
      <c r="EF112" s="125">
        <f>IFERROR(ROUND($EE112*(1+$EP112),2),0)</f>
        <v/>
      </c>
      <c r="EG112" s="128" t="n">
        <v>1</v>
      </c>
      <c r="EH112" s="126" t="n">
        <v>0</v>
      </c>
      <c r="EI112" s="126">
        <f>ROUND(SUM($EH112:$EH112)*SUM($AB112:$AB112)*$EG112,2)</f>
        <v/>
      </c>
      <c r="EJ112" s="126">
        <f>ROUND($EI112*(1+$EP112),2)</f>
        <v/>
      </c>
      <c r="EK112" s="126" t="n">
        <v>0</v>
      </c>
      <c r="EL112" s="126">
        <f>ROUND(SUM($EK112:$EK112)*SUM($AB112:$AB112)*$EG112,2)</f>
        <v/>
      </c>
      <c r="EM112" s="126">
        <f>ROUND($EL112*(1+$EP112),2)</f>
        <v/>
      </c>
      <c r="EN112" s="126">
        <f>SUM($EE112,$EI112,$EL112)</f>
        <v/>
      </c>
      <c r="EO112" s="126">
        <f>SUM($EF112,$EJ112,$EM112)</f>
        <v/>
      </c>
      <c r="EP112" s="59" t="inlineStr">
        <is>
          <t>20%</t>
        </is>
      </c>
      <c r="EQ112" s="59" t="n"/>
      <c r="ER112" s="60">
        <f t="array" ref="ER112">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MATCH(ES112,
{"AMS";"RussOutdoor";"HD Outdoor";"Ingroup";"IQ";"Ledproduction";"LisChannel";"Logic";"Media-PPL";"NovikovTV | НовиковТВ";"SMA";"SOK";"КрокусТВ | CrocusTV | IndoorTV";"Сити";"ТЯК Москва"},
0)),"")</f>
        <v/>
      </c>
      <c r="ES112" s="60" t="n"/>
      <c r="ET112" s="60">
        <f t="array" ref="ET112">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MATCH(ES112,
{"AMS";"RussOutdoor";"HD Outdoor";"Ingroup";"IQ";"Ledproduction";"LisChannel";"Logic";"Media-PPL";"NovikovTV | НовиковТВ";"SMA";"SOK";"КрокусТВ | CrocusTV | IndoorTV";"Сити";"ТЯК Москва"},
0)),"")</f>
        <v/>
      </c>
      <c r="EU112" s="60" t="n"/>
      <c r="EV112" s="60" t="n"/>
      <c r="EX112" s="110">
        <f t="array" ref="EX112">
($AR112/30
+N("ТРАФИК ПЛОЩАДКИ"))*
(IFERROR(
_xlfn.LET(
_xlpm.GPR,
HLOOKUP($L112,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(MATCH($T112,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IF($Q112="цифровой",_xlpm.GPR/$AG112,_xlpm.GPR/60)),
0)
+N("DWELL TIME"))*
(IF($AB112=0,0,IF($AB112=1,0.3,IF($AB112=2,0.5,IF($AB112&gt;2,1))))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_xlfn.IFS($AC112="да",1.2,$AC112="нет",1)*
_xlfn.IFS($AD112="да",1.2,$AD112="нет",1)*
IF(R112="статический",1,1.2)*
$X112*
INDEX(
{1.2;1;1.2;1.2;1;1.2;1.2;1.2;1.2;1.2;1.2;1;1.2;1.2;1.2;1.2;1;1;1.2;1.2;1.2;1;1;1;1;1.2;1.2;1.2;1.2;1;1;1;1;1.2;1.2;1.2;1.2;1.2;1.2;1.2;1.2;1;1;1.2;1;1;1;1;1.5;1;1;1.5;1.5;1.2},
MATCH($Q112,_xlpm.MI,0)))&gt;{0.02;0.04;0.06;0.1;0.2;0.4;0.6;0.8;1;2;4;6})),
{0;1;2;3;4;5;6;7;8;9;10;11;12},
0)))
+N("КОЭФФИЦИЕНТ КОНТАКТА"))))*
(_xlfn.IFS($X112&lt;0.1,$X112/1000,$X112&gt;25,5.2,AND($X112&gt;=0.1,$X112&lt;=25),(($X112*2+0.1)/10)*($X112/10)))*
IFERROR((_xlfn.LET(
_xlpm.MA,
{0;0.8;0.85;0.9;0.95;1},
_xlpm.MAA,
{0;1;2;3;4;5},
INDEX(_xlpm.MA,MATCH(SUMPRODUCT(--((IF(ROUND(_xlpm.MAA,1)&gt;5,5,ROUND($AB112,1)))&gt;{0;1;2;3;4;5})),_xlpm.MAA,0)))
+N("КОЭФФИЦИЕНТ КОЛ-ВО КОНСТРУКЦИЙ")),1)*
$AB112,0))*
(IF($Q112="цифровой",$AG112/15*$AI112,1)
+N("ДЛЯ ЦИФРЫ"))</f>
        <v/>
      </c>
      <c r="EY112" s="110">
        <f>IFERROR(EX112*AY112,0)</f>
        <v/>
      </c>
      <c r="EZ112" s="131">
        <f>IFERROR(DP112/EY112*1000,0)</f>
        <v/>
      </c>
      <c r="FA112" s="112">
        <f>IFERROR(FC112/FB112,0)</f>
        <v/>
      </c>
      <c r="FB112" s="112">
        <f>IFERROR((FC112/(EY112/FF112*#REF!))*0.825,0)</f>
        <v/>
      </c>
      <c r="FC112" s="112">
        <f>IFERROR(((EX112*30/AR112)*100)/30,0)</f>
        <v/>
      </c>
      <c r="FD112" s="112">
        <f>IFERROR(EY112/G112*100%,0)</f>
        <v/>
      </c>
      <c r="FE112" s="112">
        <f>IFERROR(FD112/FC112*100%,0)</f>
        <v/>
      </c>
      <c r="FF112" s="110">
        <f>IFERROR(AR112/30*AY112,0)</f>
        <v/>
      </c>
    </row>
    <row r="113" ht="13" customHeight="1">
      <c r="A113" s="59" t="n"/>
      <c r="B113" s="60" t="n"/>
      <c r="C113" s="60" t="n"/>
      <c r="D113" s="60">
        <f t="array" ref="D113">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MATCH($E113,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13" s="60">
        <f t="array" ref="E113">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MATCH($F113,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13" s="60" t="inlineStr"/>
      <c r="G113" s="60" t="n"/>
      <c r="H113" s="60">
        <f t="array" ref="H113">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MATCH($I113,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13" s="60" t="n"/>
      <c r="J113" s="60" t="n"/>
      <c r="K113" s="60" t="n"/>
      <c r="L113" s="60" t="n"/>
      <c r="M113" s="60" t="n"/>
      <c r="N113" s="60" t="n"/>
      <c r="O113" s="60" t="n"/>
      <c r="P113" s="60">
        <f t="array" ref="P113">
_xlfn.IFS(
ISNUMBER(MATCH($Q113,{"шелфбаннер","разделитель","монетница","чековая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ISNUMBER(MATCH($Q113,{"LED/LCD","видеокулер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ISNUMBER(MATCH($Q113,{"автомобиль","машина","выставочное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ISNUMBER(MATCH($Q113,{"билборд","лифтовая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ISNUMBER(MATCH($Q113,{"навигация","подвесной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ISNUMBER(MATCH($Q113,{"движущаяся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ISNUMBER(MATCH($Q113,{"каталог","журнал"},)),
"Пресса",
$Q113="","")</f>
        <v/>
      </c>
      <c r="Q113" s="60" t="n"/>
      <c r="R113" s="60">
        <f t="array" ref="R113">
IFERROR(
_xlfn.IFS(
OR(ISNUMBER(MATCH($Q113,{"экспозиция","макет","стенд","автостенд","авто стенд","выставочное пространство","выставочные стенды","модульные выставочные стенды","3Д конструкция","3D конструкция"},)),P113="Экспонирование"),
"нестандартный",
ISNUMBER(MATCH($Q113,{"скроллер","призматрон"},)),
"динамический",
$P113="Видео",
"цифровой",
OR($P113="Пресса",$P113="Щит",$P113="POSm",$P113="Подвес",$P113="Брендирование/оклейка"),
"статический"),"")</f>
        <v/>
      </c>
      <c r="S113" s="59" t="n"/>
      <c r="T113" s="60" t="n"/>
      <c r="U113" s="60" t="n"/>
      <c r="V113" s="60">
        <f>
IF(P113="Видео",
"цифровой постер/ролик",
IF(ISNUMBER(MATCH(Q113,{"короб световой","короб световой | лайтбокс","короб световой | кристалайт","лайтбокс","лайт бокс","кристалайт","LB","lightbox"},)),
"бэклит",
IF(P113="Брендирование/оклейка",
"перфарированная пленка/самоклейка",
IF(P113="Экспонирование",
"под запрос",
IF(P113="Подвес",
"баннер/ткань",
"")))))</f>
        <v/>
      </c>
      <c r="W113" s="59" t="n"/>
      <c r="X113" s="59" t="n"/>
      <c r="Y113" s="59" t="n"/>
      <c r="Z113" s="61" t="n"/>
      <c r="AA113" s="61" t="n"/>
      <c r="AB113" s="61">
        <f>IF(BL113&gt;0,Z113,0)</f>
        <v/>
      </c>
      <c r="AC113" s="59" t="n"/>
      <c r="AD113" s="59" t="n"/>
      <c r="AE113" s="59" t="n"/>
      <c r="AF113" s="59" t="n"/>
      <c r="AG113" s="59" t="n"/>
      <c r="AH113" s="59" t="n"/>
      <c r="AI113" s="59" t="n"/>
      <c r="AJ113" s="59" t="n"/>
      <c r="AK113" s="59" t="n"/>
      <c r="AL113" s="62">
        <f>IFERROR(IF(OR(R113="статический",R113="динамический",R113="нестандартный",R113="",R113=""),"-",IF(AND(AH113="-",AI113="-"),"-",AK113*3600/AH113*AI113)),"-")</f>
        <v/>
      </c>
      <c r="AM113" s="62">
        <f>IFERROR(IF(OR(R113="статический",R113="динамический",R113="",R113="", R113="BTL",R113="нестандартный"),"-",AG113*AI113*AL113/60),"-")</f>
        <v/>
      </c>
      <c r="AN113" s="63">
        <f>IFERROR(IF(AH113="","-",AG113*AI113/AH113),"-")</f>
        <v/>
      </c>
      <c r="AO113" s="59">
        <f>IFERROR(IF(OR($R113="статический",$R113="динамический",$R113="",$R113="",$R113="BTL",$R113="нестандартный"),"-",$AL113*$AY113),"-")</f>
        <v/>
      </c>
      <c r="AP113" s="62">
        <f>IFERROR(IF(OR($R113="статический",$R113="динамический",$R113="",$R113="",$R113="BTL",$R113="нестандартный"),"-",$AM113*AY113),"-")</f>
        <v/>
      </c>
      <c r="AQ113" s="64" t="n"/>
      <c r="AR113" s="61" t="n"/>
      <c r="AS113" s="61" t="n"/>
      <c r="AT113" s="61" t="n"/>
      <c r="AU113" s="65" t="n"/>
      <c r="AV113" s="124">
        <f>IFERROR(DR113/AT113*1000,"n/a")</f>
        <v/>
      </c>
      <c r="AW113" s="67" t="n"/>
      <c r="AX113" s="67" t="n"/>
      <c r="AY113" s="43">
        <f>IFERROR(IF(OR($AW113="",$AX113=""),"",_xlfn.DAYS($AX113+1,$AW113)),"")</f>
        <v/>
      </c>
      <c r="AZ113" s="68">
        <f t="array" ref="AZ113">
_xlfn.LET(_xlpm.COEFF,
IF($AW113+$AX113=0,0,IF(MAX(MIN($AX113,EOMONTH(AZ$15,0))-MAX($AW113,AZ$15)+1,)&gt;0,1,0)),
_xlfn.IFS(
$ES113="LisChannel",
_xlpm.COEFF*
INDEX({1;1;1.2;1.2;1;1;1;1;1.2;1.2;1.2;1.2},
MATCH(MONTH(AZ$15),
{1,2,3,4,5,6,7,8,9,10,11,12})),
CONCATENATE($ES113," ",$L113)="RussOutdoor метро",
_xlpm.COEFF*
INDEX({0.8;0.9;1.1;1.1;1;1;1;1;1.1;1.1;1.1;1.1},
MATCH(MONTH(AZ$15),
{1,2,3,4,5,6,7,8,9,10,11,12})),
$ES113&lt;&gt;"LisChannel",
_xlpm.COEFF,
$ES113&lt;&gt;"RussOutdoor",
_xlpm.COEFF))</f>
        <v/>
      </c>
      <c r="BA113" s="68">
        <f t="array" ref="BA113">
_xlfn.LET(_xlpm.COEFF,
IF($AW113+$AX113=0,0,IF(MAX(MIN($AX113,EOMONTH(BA$15,0))-MAX($AW113,BA$15)+1,)&gt;0,1,0)),
_xlfn.IFS(
$ES113="LisChannel",
_xlpm.COEFF*
INDEX({1;1;1.2;1.2;1;1;1;1;1.2;1.2;1.2;1.2},
MATCH(MONTH(BA$15),
{1,2,3,4,5,6,7,8,9,10,11,12})),
CONCATENATE($ES113," ",$L113)="RussOutdoor метро",
_xlpm.COEFF*
INDEX({0.8;0.9;1.1;1.1;1;1;1;1;1.1;1.1;1.1;1.1},
MATCH(MONTH(BA$15),
{1,2,3,4,5,6,7,8,9,10,11,12})),
$ES113&lt;&gt;"LisChannel",
_xlpm.COEFF,
$ES113&lt;&gt;"RussOutdoor",
_xlpm.COEFF))</f>
        <v/>
      </c>
      <c r="BB113" s="68">
        <f t="array" ref="BB113">
_xlfn.LET(_xlpm.COEFF,
IF($AW113+$AX113=0,0,IF(MAX(MIN($AX113,EOMONTH(BB$15,0))-MAX($AW113,BB$15)+1,)&gt;0,1,0)),
_xlfn.IFS(
$ES113="LisChannel",
_xlpm.COEFF*
INDEX({1;1;1.2;1.2;1;1;1;1;1.2;1.2;1.2;1.2},
MATCH(MONTH(BB$15),
{1,2,3,4,5,6,7,8,9,10,11,12})),
CONCATENATE($ES113," ",$L113)="RussOutdoor метро",
_xlpm.COEFF*
INDEX({0.8;0.9;1.1;1.1;1;1;1;1;1.1;1.1;1.1;1.1},
MATCH(MONTH(BB$15),
{1,2,3,4,5,6,7,8,9,10,11,12})),
$ES113&lt;&gt;"LisChannel",
_xlpm.COEFF,
$ES113&lt;&gt;"RussOutdoor",
_xlpm.COEFF))</f>
        <v/>
      </c>
      <c r="BC113" s="68">
        <f t="array" ref="BC113">
_xlfn.LET(_xlpm.COEFF,
IF($AW113+$AX113=0,0,IF(MAX(MIN($AX113,EOMONTH(BC$15,0))-MAX($AW113,BC$15)+1,)&gt;0,1,0)),
_xlfn.IFS(
$ES113="LisChannel",
_xlpm.COEFF*
INDEX({1;1;1.2;1.2;1;1;1;1;1.2;1.2;1.2;1.2},
MATCH(MONTH(BC$15),
{1,2,3,4,5,6,7,8,9,10,11,12})),
CONCATENATE($ES113," ",$L113)="RussOutdoor метро",
_xlpm.COEFF*
INDEX({0.8;0.9;1.1;1.1;1;1;1;1;1.1;1.1;1.1;1.1},
MATCH(MONTH(BC$15),
{1,2,3,4,5,6,7,8,9,10,11,12})),
$ES113&lt;&gt;"LisChannel",
_xlpm.COEFF,
$ES113&lt;&gt;"RussOutdoor",
_xlpm.COEFF))</f>
        <v/>
      </c>
      <c r="BD113" s="68">
        <f t="array" ref="BD113">
_xlfn.LET(_xlpm.COEFF,
IF($AW113+$AX113=0,0,IF(MAX(MIN($AX113,EOMONTH(BD$15,0))-MAX($AW113,BD$15)+1,)&gt;0,1,0)),
_xlfn.IFS(
$ES113="LisChannel",
_xlpm.COEFF*
INDEX({1;1;1.2;1.2;1;1;1;1;1.2;1.2;1.2;1.2},
MATCH(MONTH(BD$15),
{1,2,3,4,5,6,7,8,9,10,11,12})),
CONCATENATE($ES113," ",$L113)="RussOutdoor метро",
_xlpm.COEFF*
INDEX({0.8;0.9;1.1;1.1;1;1;1;1;1.1;1.1;1.1;1.1},
MATCH(MONTH(BD$15),
{1,2,3,4,5,6,7,8,9,10,11,12})),
$ES113&lt;&gt;"LisChannel",
_xlpm.COEFF,
$ES113&lt;&gt;"RussOutdoor",
_xlpm.COEFF))</f>
        <v/>
      </c>
      <c r="BE113" s="68">
        <f t="array" ref="BE113">
_xlfn.LET(_xlpm.COEFF,
IF($AW113+$AX113=0,0,IF(MAX(MIN($AX113,EOMONTH(BE$15,0))-MAX($AW113,BE$15)+1,)&gt;0,1,0)),
_xlfn.IFS(
$ES113="LisChannel",
_xlpm.COEFF*
INDEX({1;1;1.2;1.2;1;1;1;1;1.2;1.2;1.2;1.2},
MATCH(MONTH(BE$15),
{1,2,3,4,5,6,7,8,9,10,11,12})),
CONCATENATE($ES113," ",$L113)="RussOutdoor метро",
_xlpm.COEFF*
INDEX({0.8;0.9;1.1;1.1;1;1;1;1;1.1;1.1;1.1;1.1},
MATCH(MONTH(BE$15),
{1,2,3,4,5,6,7,8,9,10,11,12})),
$ES113&lt;&gt;"LisChannel",
_xlpm.COEFF,
$ES113&lt;&gt;"RussOutdoor",
_xlpm.COEFF))</f>
        <v/>
      </c>
      <c r="BF113" s="68">
        <f t="array" ref="BF113">
_xlfn.LET(_xlpm.COEFF,
IF($AW113+$AX113=0,0,IF(MAX(MIN($AX113,EOMONTH(BF$15,0))-MAX($AW113,BF$15)+1,)&gt;0,1,0)),
_xlfn.IFS(
$ES113="LisChannel",
_xlpm.COEFF*
INDEX({1;1;1.2;1.2;1;1;1;1;1.2;1.2;1.2;1.2},
MATCH(MONTH(BF$15),
{1,2,3,4,5,6,7,8,9,10,11,12})),
CONCATENATE($ES113," ",$L113)="RussOutdoor метро",
_xlpm.COEFF*
INDEX({0.8;0.9;1.1;1.1;1;1;1;1;1.1;1.1;1.1;1.1},
MATCH(MONTH(BF$15),
{1,2,3,4,5,6,7,8,9,10,11,12})),
$ES113&lt;&gt;"LisChannel",
_xlpm.COEFF,
$ES113&lt;&gt;"RussOutdoor",
_xlpm.COEFF))</f>
        <v/>
      </c>
      <c r="BG113" s="68">
        <f t="array" ref="BG113">
_xlfn.LET(_xlpm.COEFF,
IF($AW113+$AX113=0,0,IF(MAX(MIN($AX113,EOMONTH(BG$15,0))-MAX($AW113,BG$15)+1,)&gt;0,1,0)),
_xlfn.IFS(
$ES113="LisChannel",
_xlpm.COEFF*
INDEX({1;1;1.2;1.2;1;1;1;1;1.2;1.2;1.2;1.2},
MATCH(MONTH(BG$15),
{1,2,3,4,5,6,7,8,9,10,11,12})),
CONCATENATE($ES113," ",$L113)="RussOutdoor метро",
_xlpm.COEFF*
INDEX({0.8;0.9;1.1;1.1;1;1;1;1;1.1;1.1;1.1;1.1},
MATCH(MONTH(BG$15),
{1,2,3,4,5,6,7,8,9,10,11,12})),
$ES113&lt;&gt;"LisChannel",
_xlpm.COEFF,
$ES113&lt;&gt;"RussOutdoor",
_xlpm.COEFF))</f>
        <v/>
      </c>
      <c r="BH113" s="68">
        <f t="array" ref="BH113">
_xlfn.LET(_xlpm.COEFF,
IF($AW113+$AX113=0,0,IF(MAX(MIN($AX113,EOMONTH(BH$15,0))-MAX($AW113,BH$15)+1,)&gt;0,1,0)),
_xlfn.IFS(
$ES113="LisChannel",
_xlpm.COEFF*
INDEX({1;1;1.2;1.2;1;1;1;1;1.2;1.2;1.2;1.2},
MATCH(MONTH(BH$15),
{1,2,3,4,5,6,7,8,9,10,11,12})),
CONCATENATE($ES113," ",$L113)="RussOutdoor метро",
_xlpm.COEFF*
INDEX({0.8;0.9;1.1;1.1;1;1;1;1;1.1;1.1;1.1;1.1},
MATCH(MONTH(BH$15),
{1,2,3,4,5,6,7,8,9,10,11,12})),
$ES113&lt;&gt;"LisChannel",
_xlpm.COEFF,
$ES113&lt;&gt;"RussOutdoor",
_xlpm.COEFF))</f>
        <v/>
      </c>
      <c r="BI113" s="68">
        <f t="array" ref="BI113">
_xlfn.LET(_xlpm.COEFF,
IF($AW113+$AX113=0,0,IF(MAX(MIN($AX113,EOMONTH(BI$15,0))-MAX($AW113,BI$15)+1,)&gt;0,1,0)),
_xlfn.IFS(
$ES113="LisChannel",
_xlpm.COEFF*
INDEX({1;1;1.2;1.2;1;1;1;1;1.2;1.2;1.2;1.2},
MATCH(MONTH(BI$15),
{1,2,3,4,5,6,7,8,9,10,11,12})),
CONCATENATE($ES113," ",$L113)="RussOutdoor метро",
_xlpm.COEFF*
INDEX({0.8;0.9;1.1;1.1;1;1;1;1;1.1;1.1;1.1;1.1},
MATCH(MONTH(BI$15),
{1,2,3,4,5,6,7,8,9,10,11,12})),
$ES113&lt;&gt;"LisChannel",
_xlpm.COEFF,
$ES113&lt;&gt;"RussOutdoor",
_xlpm.COEFF))</f>
        <v/>
      </c>
      <c r="BJ113" s="68">
        <f t="array" ref="BJ113">
_xlfn.LET(_xlpm.COEFF,
IF($AW113+$AX113=0,0,IF(MAX(MIN($AX113,EOMONTH(BJ$15,0))-MAX($AW113,BJ$15)+1,)&gt;0,1,0)),
_xlfn.IFS(
$ES113="LisChannel",
_xlpm.COEFF*
INDEX({1;1;1.2;1.2;1;1;1;1;1.2;1.2;1.2;1.2},
MATCH(MONTH(BJ$15),
{1,2,3,4,5,6,7,8,9,10,11,12})),
CONCATENATE($ES113," ",$L113)="RussOutdoor метро",
_xlpm.COEFF*
INDEX({0.8;0.9;1.1;1.1;1;1;1;1;1.1;1.1;1.1;1.1},
MATCH(MONTH(BJ$15),
{1,2,3,4,5,6,7,8,9,10,11,12})),
$ES113&lt;&gt;"LisChannel",
_xlpm.COEFF,
$ES113&lt;&gt;"RussOutdoor",
_xlpm.COEFF))</f>
        <v/>
      </c>
      <c r="BK113" s="68">
        <f t="array" ref="BK113">
_xlfn.LET(_xlpm.COEFF,
IF($AW113+$AX113=0,0,IF(MAX(MIN($AX113,EOMONTH(BK$15,0))-MAX($AW113,BK$15)+1,)&gt;0,1,0)),
_xlfn.IFS(
$ES113="LisChannel",
_xlpm.COEFF*
INDEX({1;1;1.2;1.2;1;1;1;1;1.2;1.2;1.2;1.2},
MATCH(MONTH(BK$15),
{1,2,3,4,5,6,7,8,9,10,11,12})),
CONCATENATE($ES113," ",$L113)="RussOutdoor метро",
_xlpm.COEFF*
INDEX({0.8;0.9;1.1;1.1;1;1;1;1;1.1;1.1;1.1;1.1},
MATCH(MONTH(BK$15),
{1,2,3,4,5,6,7,8,9,10,11,12})),
$ES113&lt;&gt;"LisChannel",
_xlpm.COEFF,
$ES113&lt;&gt;"RussOutdoor",
_xlpm.COEFF))</f>
        <v/>
      </c>
      <c r="BL113" s="62">
        <f>COUNTIFS($AZ113:$BK113,"&gt;0")</f>
        <v/>
      </c>
      <c r="BM113" s="65" t="n"/>
      <c r="BN113" s="125">
        <f>$DJ113</f>
        <v/>
      </c>
      <c r="BO113" s="63">
        <f>$DQ113</f>
        <v/>
      </c>
      <c r="BP113" s="125">
        <f>
IFERROR(
IF($BL113=0,0,
$BN113*(1-$BO113)),
0)</f>
        <v/>
      </c>
      <c r="BQ113" s="125">
        <f t="array" ref="BQ113">
IFERROR(
_xlfn.IFS(
$DH113="день_1",
$BP113*$BL113/($AX113-$AW113+1)*AZ113*(DAY(EOMONTH(AZ$15,0))),
$DH113="день_2",
$BP113/30*MAX(MIN($AX113,EOMONTH(AZ$15,0))-MAX($AW113,AZ$15)+1,),
$DH113="раб.день",
$BP113/30*(IFERROR(
_xlfn.LET(_xlpm.VD,
CHOOSE(
{1;2;3;4;5;6;7;8;9;10;11;12;13;14;15;16;17;18},
45658,45659,45660,45661,45662,45663,45664,45665,45711,45724,45778,45779,45785,45786,45820,45821,45965,46022),
_xlfn.LET(_xlpm.DD,
MAX(MIN($AX113,EOMONTH(AZ$15,0))-MAX($AW113,AZ$15),),
_xlfn.IFS(
AND(MONTH($AW113)=MONTH(AZ$15),MONTH($AX113)&lt;&gt;MONTH(AZ$15)),
NETWORKDAYS.INTL($AW113,$AW113+_xlpm.DD,1,_xlpm.VD),
AND(MONTH($AW113)&lt;&gt;MONTH(AZ$15),MONTH($AX113)=MONTH(AZ$15)),
NETWORKDAYS.INTL(($AX113)-_xlpm.DD,$AX113,1,_xlpm.VD),
AND(MONTH($AW113)&lt;MONTH(AZ$15),MONTH($AX113)&gt;MONTH(AZ$15)),
NETWORKDAYS.INTL((EOMONTH(AZ$15-1,1))-_xlpm.DD,EOMONTH(AZ$15-1,1),1,_xlpm.VD),
AND(MONTH($AW113)=MONTH(AZ$15),MONTH($AX113)=MONTH(AZ$15)),
NETWORKDAYS.INTL($AW113,$AX113,1,_xlpm.VD)))),0)),
$DH113="месяц",
$BP113*AZ113,
$DH113="неделя",
$BP113*AZ113/7*(ROUNDUP((DAY(EOMONTH(AZ$15,0)))/4,0))),
0)</f>
        <v/>
      </c>
      <c r="BR113" s="125">
        <f t="array" ref="BR113">
IFERROR(
_xlfn.IFS(
$DH113="день_1",
$BP113*$BL113/($AX113-$AW113+1)*BA113*(DAY(EOMONTH(BA$15,0))),
$DH113="день_2",
$BP113/30*MAX(MIN($AX113,EOMONTH(BA$15,0))-MAX($AW113,BA$15)+1,),
$DH113="раб.день",
$BP113/30*(IFERROR(
_xlfn.LET(_xlpm.VD,
CHOOSE(
{1;2;3;4;5;6;7;8;9;10;11;12;13;14;15;16;17;18},
45658,45659,45660,45661,45662,45663,45664,45665,45711,45724,45778,45779,45785,45786,45820,45821,45965,46022),
_xlfn.LET(_xlpm.DD,
MAX(MIN($AX113,EOMONTH(BA$15,0))-MAX($AW113,BA$15),),
_xlfn.IFS(
AND(MONTH($AW113)=MONTH(BA$15),MONTH($AX113)&lt;&gt;MONTH(BA$15)),
NETWORKDAYS.INTL($AW113,$AW113+_xlpm.DD,1,_xlpm.VD),
AND(MONTH($AW113)&lt;&gt;MONTH(BA$15),MONTH($AX113)=MONTH(BA$15)),
NETWORKDAYS.INTL(($AX113)-_xlpm.DD,$AX113,1,_xlpm.VD),
AND(MONTH($AW113)&lt;MONTH(BA$15),MONTH($AX113)&gt;MONTH(BA$15)),
NETWORKDAYS.INTL((EOMONTH(BA$15-1,1))-_xlpm.DD,EOMONTH(BA$15-1,1),1,_xlpm.VD),
AND(MONTH($AW113)=MONTH(BA$15),MONTH($AX113)=MONTH(BA$15)),
NETWORKDAYS.INTL($AW113,$AX113,1,_xlpm.VD)))),0)),
$DH113="месяц",
$BP113*BA113,
$DH113="неделя",
$BP113*BA113/7*(ROUNDUP((DAY(EOMONTH(BA$15,0)))/4,0))),
0)</f>
        <v/>
      </c>
      <c r="BS113" s="125">
        <f t="array" ref="BS113">
IFERROR(
_xlfn.IFS(
$DH113="день_1",
$BP113*$BL113/($AX113-$AW113+1)*BB113*(DAY(EOMONTH(BB$15,0))),
$DH113="день_2",
$BP113/30*MAX(MIN($AX113,EOMONTH(BB$15,0))-MAX($AW113,BB$15)+1,),
$DH113="раб.день",
$BP113/30*(IFERROR(
_xlfn.LET(_xlpm.VD,
CHOOSE(
{1;2;3;4;5;6;7;8;9;10;11;12;13;14;15;16;17;18},
45658,45659,45660,45661,45662,45663,45664,45665,45711,45724,45778,45779,45785,45786,45820,45821,45965,46022),
_xlfn.LET(_xlpm.DD,
MAX(MIN($AX113,EOMONTH(BB$15,0))-MAX($AW113,BB$15),),
_xlfn.IFS(
AND(MONTH($AW113)=MONTH(BB$15),MONTH($AX113)&lt;&gt;MONTH(BB$15)),
NETWORKDAYS.INTL($AW113,$AW113+_xlpm.DD,1,_xlpm.VD),
AND(MONTH($AW113)&lt;&gt;MONTH(BB$15),MONTH($AX113)=MONTH(BB$15)),
NETWORKDAYS.INTL(($AX113)-_xlpm.DD,$AX113,1,_xlpm.VD),
AND(MONTH($AW113)&lt;MONTH(BB$15),MONTH($AX113)&gt;MONTH(BB$15)),
NETWORKDAYS.INTL((EOMONTH(BB$15-1,1))-_xlpm.DD,EOMONTH(BB$15-1,1),1,_xlpm.VD),
AND(MONTH($AW113)=MONTH(BB$15),MONTH($AX113)=MONTH(BB$15)),
NETWORKDAYS.INTL($AW113,$AX113,1,_xlpm.VD)))),0)),
$DH113="месяц",
$BP113*BB113,
$DH113="неделя",
$BP113*BB113/7*(ROUNDUP((DAY(EOMONTH(BB$15,0)))/4,0))),
0)</f>
        <v/>
      </c>
      <c r="BT113" s="125">
        <f t="array" ref="BT113">
IFERROR(
_xlfn.IFS(
$DH113="день_1",
$BP113*$BL113/($AX113-$AW113+1)*BC113*(DAY(EOMONTH(BC$15,0))),
$DH113="день_2",
$BP113/30*MAX(MIN($AX113,EOMONTH(BC$15,0))-MAX($AW113,BC$15)+1,),
$DH113="раб.день",
$BP113/30*(IFERROR(
_xlfn.LET(_xlpm.VD,
CHOOSE(
{1;2;3;4;5;6;7;8;9;10;11;12;13;14;15;16;17;18},
45658,45659,45660,45661,45662,45663,45664,45665,45711,45724,45778,45779,45785,45786,45820,45821,45965,46022),
_xlfn.LET(_xlpm.DD,
MAX(MIN($AX113,EOMONTH(BC$15,0))-MAX($AW113,BC$15),),
_xlfn.IFS(
AND(MONTH($AW113)=MONTH(BC$15),MONTH($AX113)&lt;&gt;MONTH(BC$15)),
NETWORKDAYS.INTL($AW113,$AW113+_xlpm.DD,1,_xlpm.VD),
AND(MONTH($AW113)&lt;&gt;MONTH(BC$15),MONTH($AX113)=MONTH(BC$15)),
NETWORKDAYS.INTL(($AX113)-_xlpm.DD,$AX113,1,_xlpm.VD),
AND(MONTH($AW113)&lt;MONTH(BC$15),MONTH($AX113)&gt;MONTH(BC$15)),
NETWORKDAYS.INTL((EOMONTH(BC$15-1,1))-_xlpm.DD,EOMONTH(BC$15-1,1),1,_xlpm.VD),
AND(MONTH($AW113)=MONTH(BC$15),MONTH($AX113)=MONTH(BC$15)),
NETWORKDAYS.INTL($AW113,$AX113,1,_xlpm.VD)))),0)),
$DH113="месяц",
$BP113*BC113,
$DH113="неделя",
$BP113*BC113/7*(ROUNDUP((DAY(EOMONTH(BC$15,0)))/4,0))),
0)</f>
        <v/>
      </c>
      <c r="BU113" s="125">
        <f t="array" ref="BU113">
IFERROR(
_xlfn.IFS(
$DH113="день_1",
$BP113*$BL113/($AX113-$AW113+1)*BD113*(DAY(EOMONTH(BD$15,0))),
$DH113="день_2",
$BP113/30*MAX(MIN($AX113,EOMONTH(BD$15,0))-MAX($AW113,BD$15)+1,),
$DH113="раб.день",
$BP113/30*(IFERROR(
_xlfn.LET(_xlpm.VD,
CHOOSE(
{1;2;3;4;5;6;7;8;9;10;11;12;13;14;15;16;17;18},
45658,45659,45660,45661,45662,45663,45664,45665,45711,45724,45778,45779,45785,45786,45820,45821,45965,46022),
_xlfn.LET(_xlpm.DD,
MAX(MIN($AX113,EOMONTH(BD$15,0))-MAX($AW113,BD$15),),
_xlfn.IFS(
AND(MONTH($AW113)=MONTH(BD$15),MONTH($AX113)&lt;&gt;MONTH(BD$15)),
NETWORKDAYS.INTL($AW113,$AW113+_xlpm.DD,1,_xlpm.VD),
AND(MONTH($AW113)&lt;&gt;MONTH(BD$15),MONTH($AX113)=MONTH(BD$15)),
NETWORKDAYS.INTL(($AX113)-_xlpm.DD,$AX113,1,_xlpm.VD),
AND(MONTH($AW113)&lt;MONTH(BD$15),MONTH($AX113)&gt;MONTH(BD$15)),
NETWORKDAYS.INTL((EOMONTH(BD$15-1,1))-_xlpm.DD,EOMONTH(BD$15-1,1),1,_xlpm.VD),
AND(MONTH($AW113)=MONTH(BD$15),MONTH($AX113)=MONTH(BD$15)),
NETWORKDAYS.INTL($AW113,$AX113,1,_xlpm.VD)))),0)),
$DH113="месяц",
$BP113*BD113,
$DH113="неделя",
$BP113*BD113/7*(ROUNDUP((DAY(EOMONTH(BD$15,0)))/4,0))),
0)</f>
        <v/>
      </c>
      <c r="BV113" s="125">
        <f t="array" ref="BV113">
IFERROR(
_xlfn.IFS(
$DH113="день_1",
$BP113*$BL113/($AX113-$AW113+1)*BE113*(DAY(EOMONTH(BE$15,0))),
$DH113="день_2",
$BP113/30*MAX(MIN($AX113,EOMONTH(BE$15,0))-MAX($AW113,BE$15)+1,),
$DH113="раб.день",
$BP113/30*(IFERROR(
_xlfn.LET(_xlpm.VD,
CHOOSE(
{1;2;3;4;5;6;7;8;9;10;11;12;13;14;15;16;17;18},
45658,45659,45660,45661,45662,45663,45664,45665,45711,45724,45778,45779,45785,45786,45820,45821,45965,46022),
_xlfn.LET(_xlpm.DD,
MAX(MIN($AX113,EOMONTH(BE$15,0))-MAX($AW113,BE$15),),
_xlfn.IFS(
AND(MONTH($AW113)=MONTH(BE$15),MONTH($AX113)&lt;&gt;MONTH(BE$15)),
NETWORKDAYS.INTL($AW113,$AW113+_xlpm.DD,1,_xlpm.VD),
AND(MONTH($AW113)&lt;&gt;MONTH(BE$15),MONTH($AX113)=MONTH(BE$15)),
NETWORKDAYS.INTL(($AX113)-_xlpm.DD,$AX113,1,_xlpm.VD),
AND(MONTH($AW113)&lt;MONTH(BE$15),MONTH($AX113)&gt;MONTH(BE$15)),
NETWORKDAYS.INTL((EOMONTH(BE$15-1,1))-_xlpm.DD,EOMONTH(BE$15-1,1),1,_xlpm.VD),
AND(MONTH($AW113)=MONTH(BE$15),MONTH($AX113)=MONTH(BE$15)),
NETWORKDAYS.INTL($AW113,$AX113,1,_xlpm.VD)))),0)),
$DH113="месяц",
$BP113*BE113,
$DH113="неделя",
$BP113*BE113/7*(ROUNDUP((DAY(EOMONTH(BE$15,0)))/4,0))),
0)</f>
        <v/>
      </c>
      <c r="BW113" s="125">
        <f t="array" ref="BW113">
IFERROR(
_xlfn.IFS(
$DH113="день_1",
$BP113*$BL113/($AX113-$AW113+1)*BF113*(DAY(EOMONTH(BF$15,0))),
$DH113="день_2",
$BP113/30*MAX(MIN($AX113,EOMONTH(BF$15,0))-MAX($AW113,BF$15)+1,),
$DH113="раб.день",
$BP113/30*(IFERROR(
_xlfn.LET(_xlpm.VD,
CHOOSE(
{1;2;3;4;5;6;7;8;9;10;11;12;13;14;15;16;17;18},
45658,45659,45660,45661,45662,45663,45664,45665,45711,45724,45778,45779,45785,45786,45820,45821,45965,46022),
_xlfn.LET(_xlpm.DD,
MAX(MIN($AX113,EOMONTH(BF$15,0))-MAX($AW113,BF$15),),
_xlfn.IFS(
AND(MONTH($AW113)=MONTH(BF$15),MONTH($AX113)&lt;&gt;MONTH(BF$15)),
NETWORKDAYS.INTL($AW113,$AW113+_xlpm.DD,1,_xlpm.VD),
AND(MONTH($AW113)&lt;&gt;MONTH(BF$15),MONTH($AX113)=MONTH(BF$15)),
NETWORKDAYS.INTL(($AX113)-_xlpm.DD,$AX113,1,_xlpm.VD),
AND(MONTH($AW113)&lt;MONTH(BF$15),MONTH($AX113)&gt;MONTH(BF$15)),
NETWORKDAYS.INTL((EOMONTH(BF$15-1,1))-_xlpm.DD,EOMONTH(BF$15-1,1),1,_xlpm.VD),
AND(MONTH($AW113)=MONTH(BF$15),MONTH($AX113)=MONTH(BF$15)),
NETWORKDAYS.INTL($AW113,$AX113,1,_xlpm.VD)))),0)),
$DH113="месяц",
$BP113*BF113,
$DH113="неделя",
$BP113*BF113/7*(ROUNDUP((DAY(EOMONTH(BF$15,0)))/4,0))),
0)</f>
        <v/>
      </c>
      <c r="BX113" s="125">
        <f t="array" ref="BX113">
IFERROR(
_xlfn.IFS(
$DH113="день_1",
$BP113*$BL113/($AX113-$AW113+1)*BG113*(DAY(EOMONTH(BG$15,0))),
$DH113="день_2",
$BP113/30*MAX(MIN($AX113,EOMONTH(BG$15,0))-MAX($AW113,BG$15)+1,),
$DH113="раб.день",
$BP113/30*(IFERROR(
_xlfn.LET(_xlpm.VD,
CHOOSE(
{1;2;3;4;5;6;7;8;9;10;11;12;13;14;15;16;17;18},
45658,45659,45660,45661,45662,45663,45664,45665,45711,45724,45778,45779,45785,45786,45820,45821,45965,46022),
_xlfn.LET(_xlpm.DD,
MAX(MIN($AX113,EOMONTH(BG$15,0))-MAX($AW113,BG$15),),
_xlfn.IFS(
AND(MONTH($AW113)=MONTH(BG$15),MONTH($AX113)&lt;&gt;MONTH(BG$15)),
NETWORKDAYS.INTL($AW113,$AW113+_xlpm.DD,1,_xlpm.VD),
AND(MONTH($AW113)&lt;&gt;MONTH(BG$15),MONTH($AX113)=MONTH(BG$15)),
NETWORKDAYS.INTL(($AX113)-_xlpm.DD,$AX113,1,_xlpm.VD),
AND(MONTH($AW113)&lt;MONTH(BG$15),MONTH($AX113)&gt;MONTH(BG$15)),
NETWORKDAYS.INTL((EOMONTH(BG$15-1,1))-_xlpm.DD,EOMONTH(BG$15-1,1),1,_xlpm.VD),
AND(MONTH($AW113)=MONTH(BG$15),MONTH($AX113)=MONTH(BG$15)),
NETWORKDAYS.INTL($AW113,$AX113,1,_xlpm.VD)))),0)),
$DH113="месяц",
$BP113*BG113,
$DH113="неделя",
$BP113*BG113/7*(ROUNDUP((DAY(EOMONTH(BG$15,0)))/4,0))),
0)</f>
        <v/>
      </c>
      <c r="BY113" s="125">
        <f t="array" ref="BY113">
IFERROR(
_xlfn.IFS(
$DH113="день_1",
$BP113*$BL113/($AX113-$AW113+1)*BH113*(DAY(EOMONTH(BH$15,0))),
$DH113="день_2",
$BP113/30*MAX(MIN($AX113,EOMONTH(BH$15,0))-MAX($AW113,BH$15)+1,),
$DH113="раб.день",
$BP113/30*(IFERROR(
_xlfn.LET(_xlpm.VD,
CHOOSE(
{1;2;3;4;5;6;7;8;9;10;11;12;13;14;15;16;17;18},
45658,45659,45660,45661,45662,45663,45664,45665,45711,45724,45778,45779,45785,45786,45820,45821,45965,46022),
_xlfn.LET(_xlpm.DD,
MAX(MIN($AX113,EOMONTH(BH$15,0))-MAX($AW113,BH$15),),
_xlfn.IFS(
AND(MONTH($AW113)=MONTH(BH$15),MONTH($AX113)&lt;&gt;MONTH(BH$15)),
NETWORKDAYS.INTL($AW113,$AW113+_xlpm.DD,1,_xlpm.VD),
AND(MONTH($AW113)&lt;&gt;MONTH(BH$15),MONTH($AX113)=MONTH(BH$15)),
NETWORKDAYS.INTL(($AX113)-_xlpm.DD,$AX113,1,_xlpm.VD),
AND(MONTH($AW113)&lt;MONTH(BH$15),MONTH($AX113)&gt;MONTH(BH$15)),
NETWORKDAYS.INTL((EOMONTH(BH$15-1,1))-_xlpm.DD,EOMONTH(BH$15-1,1),1,_xlpm.VD),
AND(MONTH($AW113)=MONTH(BH$15),MONTH($AX113)=MONTH(BH$15)),
NETWORKDAYS.INTL($AW113,$AX113,1,_xlpm.VD)))),0)),
$DH113="месяц",
$BP113*BH113,
$DH113="неделя",
$BP113*BH113/7*(ROUNDUP((DAY(EOMONTH(BH$15,0)))/4,0))),
0)</f>
        <v/>
      </c>
      <c r="BZ113" s="125">
        <f t="array" ref="BZ113">
IFERROR(
_xlfn.IFS(
$DH113="день_1",
$BP113*$BL113/($AX113-$AW113+1)*BI113*(DAY(EOMONTH(BI$15,0))),
$DH113="день_2",
$BP113/30*MAX(MIN($AX113,EOMONTH(BI$15,0))-MAX($AW113,BI$15)+1,),
$DH113="раб.день",
$BP113/30*(IFERROR(
_xlfn.LET(_xlpm.VD,
CHOOSE(
{1;2;3;4;5;6;7;8;9;10;11;12;13;14;15;16;17;18},
45658,45659,45660,45661,45662,45663,45664,45665,45711,45724,45778,45779,45785,45786,45820,45821,45965,46022),
_xlfn.LET(_xlpm.DD,
MAX(MIN($AX113,EOMONTH(BI$15,0))-MAX($AW113,BI$15),),
_xlfn.IFS(
AND(MONTH($AW113)=MONTH(BI$15),MONTH($AX113)&lt;&gt;MONTH(BI$15)),
NETWORKDAYS.INTL($AW113,$AW113+_xlpm.DD,1,_xlpm.VD),
AND(MONTH($AW113)&lt;&gt;MONTH(BI$15),MONTH($AX113)=MONTH(BI$15)),
NETWORKDAYS.INTL(($AX113)-_xlpm.DD,$AX113,1,_xlpm.VD),
AND(MONTH($AW113)&lt;MONTH(BI$15),MONTH($AX113)&gt;MONTH(BI$15)),
NETWORKDAYS.INTL((EOMONTH(BI$15-1,1))-_xlpm.DD,EOMONTH(BI$15-1,1),1,_xlpm.VD),
AND(MONTH($AW113)=MONTH(BI$15),MONTH($AX113)=MONTH(BI$15)),
NETWORKDAYS.INTL($AW113,$AX113,1,_xlpm.VD)))),0)),
$DH113="месяц",
$BP113*BI113,
$DH113="неделя",
$BP113*BI113/7*(ROUNDUP((DAY(EOMONTH(BI$15,0)))/4,0))),
0)</f>
        <v/>
      </c>
      <c r="CA113" s="125">
        <f t="array" ref="CA113">
IFERROR(
_xlfn.IFS(
$DH113="день_1",
$BP113*$BL113/($AX113-$AW113+1)*BJ113*(DAY(EOMONTH(BJ$15,0))),
$DH113="день_2",
$BP113/30*MAX(MIN($AX113,EOMONTH(BJ$15,0))-MAX($AW113,BJ$15)+1,),
$DH113="раб.день",
$BP113/30*(IFERROR(
_xlfn.LET(_xlpm.VD,
CHOOSE(
{1;2;3;4;5;6;7;8;9;10;11;12;13;14;15;16;17;18},
45658,45659,45660,45661,45662,45663,45664,45665,45711,45724,45778,45779,45785,45786,45820,45821,45965,46022),
_xlfn.LET(_xlpm.DD,
MAX(MIN($AX113,EOMONTH(BJ$15,0))-MAX($AW113,BJ$15),),
_xlfn.IFS(
AND(MONTH($AW113)=MONTH(BJ$15),MONTH($AX113)&lt;&gt;MONTH(BJ$15)),
NETWORKDAYS.INTL($AW113,$AW113+_xlpm.DD,1,_xlpm.VD),
AND(MONTH($AW113)&lt;&gt;MONTH(BJ$15),MONTH($AX113)=MONTH(BJ$15)),
NETWORKDAYS.INTL(($AX113)-_xlpm.DD,$AX113,1,_xlpm.VD),
AND(MONTH($AW113)&lt;MONTH(BJ$15),MONTH($AX113)&gt;MONTH(BJ$15)),
NETWORKDAYS.INTL((EOMONTH(BJ$15-1,1))-_xlpm.DD,EOMONTH(BJ$15-1,1),1,_xlpm.VD),
AND(MONTH($AW113)=MONTH(BJ$15),MONTH($AX113)=MONTH(BJ$15)),
NETWORKDAYS.INTL($AW113,$AX113,1,_xlpm.VD)))),0)),
$DH113="месяц",
$BP113*BJ113,
$DH113="неделя",
$BP113*BJ113/7*(ROUNDUP((DAY(EOMONTH(BJ$15,0)))/4,0))),
0)</f>
        <v/>
      </c>
      <c r="CB113" s="125">
        <f t="array" ref="CB113">
IFERROR(
_xlfn.IFS(
$DH113="день_1",
$BP113*$BL113/($AX113-$AW113+1)*BK113*(DAY(EOMONTH(BK$15,0))),
$DH113="день_2",
$BP113/30*MAX(MIN($AX113,EOMONTH(BK$15,0))-MAX($AW113,BK$15)+1,),
$DH113="раб.день",
$BP113/30*(IFERROR(
_xlfn.LET(_xlpm.VD,
CHOOSE(
{1;2;3;4;5;6;7;8;9;10;11;12;13;14;15;16;17;18},
45658,45659,45660,45661,45662,45663,45664,45665,45711,45724,45778,45779,45785,45786,45820,45821,45965,46022),
_xlfn.LET(_xlpm.DD,
MAX(MIN($AX113,EOMONTH(BK$15,0))-MAX($AW113,BK$15),),
_xlfn.IFS(
AND(MONTH($AW113)=MONTH(BK$15),MONTH($AX113)&lt;&gt;MONTH(BK$15)),
NETWORKDAYS.INTL($AW113,$AW113+_xlpm.DD,1,_xlpm.VD),
AND(MONTH($AW113)&lt;&gt;MONTH(BK$15),MONTH($AX113)=MONTH(BK$15)),
NETWORKDAYS.INTL(($AX113)-_xlpm.DD,$AX113,1,_xlpm.VD),
AND(MONTH($AW113)&lt;MONTH(BK$15),MONTH($AX113)&gt;MONTH(BK$15)),
NETWORKDAYS.INTL((EOMONTH(BK$15-1,1))-_xlpm.DD,EOMONTH(BK$15-1,1),1,_xlpm.VD),
AND(MONTH($AW113)=MONTH(BK$15),MONTH($AX113)=MONTH(BK$15)),
NETWORKDAYS.INTL($AW113,$AX113,1,_xlpm.VD)))),0)),
$DH113="месяц",
$BP113*BK113,
$DH113="неделя",
$BP113*BK113/7*(ROUNDUP((DAY(EOMONTH(BK$15,0)))/4,0))),
0)</f>
        <v/>
      </c>
      <c r="CC113" s="125">
        <f>SUM($BQ113:$CB113)</f>
        <v/>
      </c>
      <c r="CD113" s="126">
        <f>SUM($EH113:$EH113)</f>
        <v/>
      </c>
      <c r="CE113" s="126">
        <f>$CD113*$AB113</f>
        <v/>
      </c>
      <c r="CF113" s="126">
        <f>SUM($EK113:$EK113)</f>
        <v/>
      </c>
      <c r="CG113" s="126">
        <f>$CF113*$AB113</f>
        <v/>
      </c>
      <c r="CH113" s="126">
        <f>SUM($CC113,$CE113,$CG113)</f>
        <v/>
      </c>
      <c r="CI113" s="126">
        <f>$CH113*(1+$CM113)</f>
        <v/>
      </c>
      <c r="CJ113" s="127" t="n">
        <v>0</v>
      </c>
      <c r="CK113" s="126">
        <f>SUM($CH113:$CH113)*(1+$CJ113)</f>
        <v/>
      </c>
      <c r="CL113" s="126">
        <f>SUM($CH113:$CH113)*(1+$CM113)</f>
        <v/>
      </c>
      <c r="CM113" s="59" t="inlineStr">
        <is>
          <t>20%</t>
        </is>
      </c>
      <c r="CN113" s="59" t="n"/>
      <c r="CO113" s="72" t="n"/>
      <c r="CP113" s="59" t="n"/>
      <c r="CQ113" s="73" t="n"/>
      <c r="CR113" s="73" t="n"/>
      <c r="CS113" s="73" t="n"/>
      <c r="CT113" s="72" t="n"/>
      <c r="CU113" s="79" t="inlineStr">
        <is>
          <t> </t>
        </is>
      </c>
      <c r="CV113" s="60" t="n"/>
      <c r="CW113" s="60" t="n"/>
      <c r="CX113" s="60" t="n"/>
      <c r="CY113" s="127">
        <f>IFERROR(($CC113-$EE113)/($EE113/(1-$DQ113)),0)</f>
        <v/>
      </c>
      <c r="CZ113" s="127">
        <f>IFERROR(1-$EI113/($CE113),0)</f>
        <v/>
      </c>
      <c r="DA113" s="127">
        <f>IFERROR(1-$EL113/($CG113),0)</f>
        <v/>
      </c>
      <c r="DB113" s="126">
        <f>ROUND(IFERROR(($CI113/(1+$CM113)-$EN113),0),2)</f>
        <v/>
      </c>
      <c r="DC113" s="128" t="n"/>
      <c r="DD113" s="125" t="n"/>
      <c r="DE113" s="75" t="n">
        <v>0</v>
      </c>
      <c r="DF113" s="128" t="n"/>
      <c r="DG113" s="125">
        <f>IF($DC113=0,0,$DD113*($DC113*100%-$DE113*$DF113))*SUM($AB113:$AB113)</f>
        <v/>
      </c>
      <c r="DH113" s="129" t="inlineStr">
        <is>
          <t>месяц</t>
        </is>
      </c>
      <c r="DI113" s="130">
        <f t="array" ref="DI113">IFERROR(
IF($ES113="LisChannel",
(ROUND(((INDEX({174.625;153.888888888889;130.972222222222},MATCH($AI113,{2;3;4}),0))*$AG113*$AI113),2)),0),0)</f>
        <v/>
      </c>
      <c r="DJ113" s="130">
        <f>
_xlfn.LET(_xlpm.X,
IFERROR(
IF($ES113="НовиковТВ",
(_xlfn.LET(_xlpm.NTV,
_xlfn.LET(_xlpm.MIN,350000,
IF(SUMIFS($DI:$DI,$ES:$ES,"НовиковТВ")&lt;=_xlpm.MIN,
(SUMIFS($DI:$DI,$ES:$ES,"НовиковТВ")/(COUNTIFS($ES:$ES,"НовиковТВ")))*_xlpm.MIN/SUMIFS($DI:$DI,$ES:$ES,"НовиковТВ"),
DI113)),
_xlpm.NTV+$DG113/(1-(1-(_xlpm.NTV)*(1-$DL113)*(1-$DM113)*(1-$DN113)*(1-$DO113)*(1-$DP113)/_xlpm.NTV))))/(1+$EP113),
$DI113+$DG113/(1-(1-($DI113)*(1-$DL113)*(1-$DM113)*(1-$DN113)*(1-$DO113)*(1-$DP113)/$DI113))),
0),
_xlpm.X*(1+$CM113)*(1+$CW113)-_xlpm.X*(1+$CM113)+_xlpm.X)</f>
        <v/>
      </c>
      <c r="DK113" s="125" t="inlineStr">
        <is>
          <t>послед.</t>
        </is>
      </c>
      <c r="DL113" s="63" t="n">
        <v>0</v>
      </c>
      <c r="DM113" s="63" t="n">
        <v>0</v>
      </c>
      <c r="DN113" s="63" t="n">
        <v>0</v>
      </c>
      <c r="DO113" s="63" t="n">
        <v>0</v>
      </c>
      <c r="DP113" s="63" t="n">
        <v>0</v>
      </c>
      <c r="DQ113" s="63">
        <f t="array" ref="DQ113">IFERROR(_xlfn.IFS(
$DK113="послед.",1-(1-$DL113)*(1-$DM113)*(1-$DN113)*(1-$DO113)*(1-$DP113),
$DK113="сумм.",$DL113+$DM113+$DN113+$DO113+$DP113),
0)</f>
        <v/>
      </c>
      <c r="DR113" s="125">
        <f t="array" ref="DR113">
IFERROR(
_xlfn.IFS(
$BL113=0,
0,
$BL113&gt;0,
_xlfn.IFS($DK113="послед.",
$DJ113*(1-$DL113)*(1-$DM113)*(1-$DN113)*(1-$DO113)*(1-$DP113),
$DK113="сумм.",
$DJ113*(1-($DL113+$DM113+$DN113+$DO113+$DP113)))),0)</f>
        <v/>
      </c>
      <c r="DS113" s="125">
        <f t="array" ref="DS113">
IFERROR(_xlfn.IFS(
$DH113="день_1",
$DR113*$BL113/($AX113-$AW113+1)*AZ113*(DAY(EOMONTH(AZ$15,0))),
$DH113="день_2",
$DR113/30*MAX(MIN($AX113,EOMONTH(AZ$15,0))-MAX($AW113,AZ$15)+1,),
$DH113="раб.день",
$DR113/30*(IFERROR(
_xlfn.LET(_xlpm.VD,
CHOOSE(
{1;2;3;4;5;6;7;8;9;10;11;12;13;14;15;16;17;18},
45658,45659,45660,45661,45662,45663,45664,45665,45711,45724,45778,45779,45785,45786,45820,45821,45965,46022),
_xlfn.LET(_xlpm.DD,
MAX(MIN($AX113,EOMONTH(AZ$15,0))-MAX($AW113,AZ$15),),
_xlfn.IFS(
AND(MONTH($AW113)=MONTH(AZ$15),MONTH($AX113)&lt;&gt;MONTH(AZ$15)),
NETWORKDAYS.INTL($AW113,$AW113+_xlpm.DD,1,_xlpm.VD),
AND(MONTH($AW113)&lt;&gt;MONTH(AZ$15),MONTH($AX113)=MONTH(AZ$15)),
NETWORKDAYS.INTL(($AX113)-_xlpm.DD,$AX113,1,_xlpm.VD),
AND(MONTH($AW113)&lt;MONTH(AZ$15),MONTH($AX113)&gt;MONTH(AZ$15)),
NETWORKDAYS.INTL((EOMONTH(AZ$15-1,1))-_xlpm.DD,EOMONTH(AZ$15-1,1),1,_xlpm.VD),
AND(MONTH($AW113)=MONTH(AZ$15),MONTH($AX113)=MONTH(AZ$15)),
NETWORKDAYS.INTL($AW113,$AX113,1,_xlpm.VD)))),0)),
$DH113="месяц",
$DR113*AZ113,
$DH113="неделя",
$DR113*AZ113/7*(ROUNDUP((DAY(EOMONTH(AZ$15,0)))/4,0))),
0)</f>
        <v/>
      </c>
      <c r="DT113" s="125">
        <f t="array" ref="DT113">
IFERROR(_xlfn.IFS(
$DH113="день_1",
$DR113*$BL113/($AX113-$AW113+1)*BA113*(DAY(EOMONTH(BA$15,0))),
$DH113="день_2",
$DR113/30*MAX(MIN($AX113,EOMONTH(BA$15,0))-MAX($AW113,BA$15)+1,),
$DH113="раб.день",
$DR113/30*(IFERROR(
_xlfn.LET(_xlpm.VD,
CHOOSE(
{1;2;3;4;5;6;7;8;9;10;11;12;13;14;15;16;17;18},
45658,45659,45660,45661,45662,45663,45664,45665,45711,45724,45778,45779,45785,45786,45820,45821,45965,46022),
_xlfn.LET(_xlpm.DD,
MAX(MIN($AX113,EOMONTH(BA$15,0))-MAX($AW113,BA$15),),
_xlfn.IFS(
AND(MONTH($AW113)=MONTH(BA$15),MONTH($AX113)&lt;&gt;MONTH(BA$15)),
NETWORKDAYS.INTL($AW113,$AW113+_xlpm.DD,1,_xlpm.VD),
AND(MONTH($AW113)&lt;&gt;MONTH(BA$15),MONTH($AX113)=MONTH(BA$15)),
NETWORKDAYS.INTL(($AX113)-_xlpm.DD,$AX113,1,_xlpm.VD),
AND(MONTH($AW113)&lt;MONTH(BA$15),MONTH($AX113)&gt;MONTH(BA$15)),
NETWORKDAYS.INTL((EOMONTH(BA$15-1,1))-_xlpm.DD,EOMONTH(BA$15-1,1),1,_xlpm.VD),
AND(MONTH($AW113)=MONTH(BA$15),MONTH($AX113)=MONTH(BA$15)),
NETWORKDAYS.INTL($AW113,$AX113,1,_xlpm.VD)))),0)),
$DH113="месяц",
$DR113*BA113,
$DH113="неделя",
$DR113*BA113/7*(ROUNDUP((DAY(EOMONTH(BA$15,0)))/4,0))),
0)</f>
        <v/>
      </c>
      <c r="DU113" s="125">
        <f t="array" ref="DU113">
IFERROR(_xlfn.IFS(
$DH113="день_1",
$DR113*$BL113/($AX113-$AW113+1)*BB113*(DAY(EOMONTH(BB$15,0))),
$DH113="день_2",
$DR113/30*MAX(MIN($AX113,EOMONTH(BB$15,0))-MAX($AW113,BB$15)+1,),
$DH113="раб.день",
$DR113/30*(IFERROR(
_xlfn.LET(_xlpm.VD,
CHOOSE(
{1;2;3;4;5;6;7;8;9;10;11;12;13;14;15;16;17;18},
45658,45659,45660,45661,45662,45663,45664,45665,45711,45724,45778,45779,45785,45786,45820,45821,45965,46022),
_xlfn.LET(_xlpm.DD,
MAX(MIN($AX113,EOMONTH(BB$15,0))-MAX($AW113,BB$15),),
_xlfn.IFS(
AND(MONTH($AW113)=MONTH(BB$15),MONTH($AX113)&lt;&gt;MONTH(BB$15)),
NETWORKDAYS.INTL($AW113,$AW113+_xlpm.DD,1,_xlpm.VD),
AND(MONTH($AW113)&lt;&gt;MONTH(BB$15),MONTH($AX113)=MONTH(BB$15)),
NETWORKDAYS.INTL(($AX113)-_xlpm.DD,$AX113,1,_xlpm.VD),
AND(MONTH($AW113)&lt;MONTH(BB$15),MONTH($AX113)&gt;MONTH(BB$15)),
NETWORKDAYS.INTL((EOMONTH(BB$15-1,1))-_xlpm.DD,EOMONTH(BB$15-1,1),1,_xlpm.VD),
AND(MONTH($AW113)=MONTH(BB$15),MONTH($AX113)=MONTH(BB$15)),
NETWORKDAYS.INTL($AW113,$AX113,1,_xlpm.VD)))),0)),
$DH113="месяц",
$DR113*BB113,
$DH113="неделя",
$DR113*BB113/7*(ROUNDUP((DAY(EOMONTH(BB$15,0)))/4,0))),
0)</f>
        <v/>
      </c>
      <c r="DV113" s="125">
        <f t="array" ref="DV113">
IFERROR(_xlfn.IFS(
$DH113="день_1",
$DR113*$BL113/($AX113-$AW113+1)*BC113*(DAY(EOMONTH(BC$15,0))),
$DH113="день_2",
$DR113/30*MAX(MIN($AX113,EOMONTH(BC$15,0))-MAX($AW113,BC$15)+1,),
$DH113="раб.день",
$DR113/30*(IFERROR(
_xlfn.LET(_xlpm.VD,
CHOOSE(
{1;2;3;4;5;6;7;8;9;10;11;12;13;14;15;16;17;18},
45658,45659,45660,45661,45662,45663,45664,45665,45711,45724,45778,45779,45785,45786,45820,45821,45965,46022),
_xlfn.LET(_xlpm.DD,
MAX(MIN($AX113,EOMONTH(BC$15,0))-MAX($AW113,BC$15),),
_xlfn.IFS(
AND(MONTH($AW113)=MONTH(BC$15),MONTH($AX113)&lt;&gt;MONTH(BC$15)),
NETWORKDAYS.INTL($AW113,$AW113+_xlpm.DD,1,_xlpm.VD),
AND(MONTH($AW113)&lt;&gt;MONTH(BC$15),MONTH($AX113)=MONTH(BC$15)),
NETWORKDAYS.INTL(($AX113)-_xlpm.DD,$AX113,1,_xlpm.VD),
AND(MONTH($AW113)&lt;MONTH(BC$15),MONTH($AX113)&gt;MONTH(BC$15)),
NETWORKDAYS.INTL((EOMONTH(BC$15-1,1))-_xlpm.DD,EOMONTH(BC$15-1,1),1,_xlpm.VD),
AND(MONTH($AW113)=MONTH(BC$15),MONTH($AX113)=MONTH(BC$15)),
NETWORKDAYS.INTL($AW113,$AX113,1,_xlpm.VD)))),0)),
$DH113="месяц",
$DR113*BC113,
$DH113="неделя",
$DR113*BC113/7*(ROUNDUP((DAY(EOMONTH(BC$15,0)))/4,0))),
0)</f>
        <v/>
      </c>
      <c r="DW113" s="125">
        <f t="array" ref="DW113">
IFERROR(_xlfn.IFS(
$DH113="день_1",
$DR113*$BL113/($AX113-$AW113+1)*BD113*(DAY(EOMONTH(BD$15,0))),
$DH113="день_2",
$DR113/30*MAX(MIN($AX113,EOMONTH(BD$15,0))-MAX($AW113,BD$15)+1,),
$DH113="раб.день",
$DR113/30*(IFERROR(
_xlfn.LET(_xlpm.VD,
CHOOSE(
{1;2;3;4;5;6;7;8;9;10;11;12;13;14;15;16;17;18},
45658,45659,45660,45661,45662,45663,45664,45665,45711,45724,45778,45779,45785,45786,45820,45821,45965,46022),
_xlfn.LET(_xlpm.DD,
MAX(MIN($AX113,EOMONTH(BD$15,0))-MAX($AW113,BD$15),),
_xlfn.IFS(
AND(MONTH($AW113)=MONTH(BD$15),MONTH($AX113)&lt;&gt;MONTH(BD$15)),
NETWORKDAYS.INTL($AW113,$AW113+_xlpm.DD,1,_xlpm.VD),
AND(MONTH($AW113)&lt;&gt;MONTH(BD$15),MONTH($AX113)=MONTH(BD$15)),
NETWORKDAYS.INTL(($AX113)-_xlpm.DD,$AX113,1,_xlpm.VD),
AND(MONTH($AW113)&lt;MONTH(BD$15),MONTH($AX113)&gt;MONTH(BD$15)),
NETWORKDAYS.INTL((EOMONTH(BD$15-1,1))-_xlpm.DD,EOMONTH(BD$15-1,1),1,_xlpm.VD),
AND(MONTH($AW113)=MONTH(BD$15),MONTH($AX113)=MONTH(BD$15)),
NETWORKDAYS.INTL($AW113,$AX113,1,_xlpm.VD)))),0)),
$DH113="месяц",
$DR113*BD113,
$DH113="неделя",
$DR113*BD113/7*(ROUNDUP((DAY(EOMONTH(BD$15,0)))/4,0))),
0)</f>
        <v/>
      </c>
      <c r="DX113" s="125">
        <f t="array" ref="DX113">
IFERROR(_xlfn.IFS(
$DH113="день_1",
$DR113*$BL113/($AX113-$AW113+1)*BE113*(DAY(EOMONTH(BE$15,0))),
$DH113="день_2",
$DR113/30*MAX(MIN($AX113,EOMONTH(BE$15,0))-MAX($AW113,BE$15)+1,),
$DH113="раб.день",
$DR113/30*(IFERROR(
_xlfn.LET(_xlpm.VD,
CHOOSE(
{1;2;3;4;5;6;7;8;9;10;11;12;13;14;15;16;17;18},
45658,45659,45660,45661,45662,45663,45664,45665,45711,45724,45778,45779,45785,45786,45820,45821,45965,46022),
_xlfn.LET(_xlpm.DD,
MAX(MIN($AX113,EOMONTH(BE$15,0))-MAX($AW113,BE$15),),
_xlfn.IFS(
AND(MONTH($AW113)=MONTH(BE$15),MONTH($AX113)&lt;&gt;MONTH(BE$15)),
NETWORKDAYS.INTL($AW113,$AW113+_xlpm.DD,1,_xlpm.VD),
AND(MONTH($AW113)&lt;&gt;MONTH(BE$15),MONTH($AX113)=MONTH(BE$15)),
NETWORKDAYS.INTL(($AX113)-_xlpm.DD,$AX113,1,_xlpm.VD),
AND(MONTH($AW113)&lt;MONTH(BE$15),MONTH($AX113)&gt;MONTH(BE$15)),
NETWORKDAYS.INTL((EOMONTH(BE$15-1,1))-_xlpm.DD,EOMONTH(BE$15-1,1),1,_xlpm.VD),
AND(MONTH($AW113)=MONTH(BE$15),MONTH($AX113)=MONTH(BE$15)),
NETWORKDAYS.INTL($AW113,$AX113,1,_xlpm.VD)))),0)),
$DH113="месяц",
$DR113*BE113,
$DH113="неделя",
$DR113*BE113/7*(ROUNDUP((DAY(EOMONTH(BE$15,0)))/4,0))),
0)</f>
        <v/>
      </c>
      <c r="DY113" s="125">
        <f t="array" ref="DY113">
IFERROR(_xlfn.IFS(
$DH113="день_1",
$DR113*$BL113/($AX113-$AW113+1)*BF113*(DAY(EOMONTH(BF$15,0))),
$DH113="день_2",
$DR113/30*MAX(MIN($AX113,EOMONTH(BF$15,0))-MAX($AW113,BF$15)+1,),
$DH113="раб.день",
$DR113/30*(IFERROR(
_xlfn.LET(_xlpm.VD,
CHOOSE(
{1;2;3;4;5;6;7;8;9;10;11;12;13;14;15;16;17;18},
45658,45659,45660,45661,45662,45663,45664,45665,45711,45724,45778,45779,45785,45786,45820,45821,45965,46022),
_xlfn.LET(_xlpm.DD,
MAX(MIN($AX113,EOMONTH(BF$15,0))-MAX($AW113,BF$15),),
_xlfn.IFS(
AND(MONTH($AW113)=MONTH(BF$15),MONTH($AX113)&lt;&gt;MONTH(BF$15)),
NETWORKDAYS.INTL($AW113,$AW113+_xlpm.DD,1,_xlpm.VD),
AND(MONTH($AW113)&lt;&gt;MONTH(BF$15),MONTH($AX113)=MONTH(BF$15)),
NETWORKDAYS.INTL(($AX113)-_xlpm.DD,$AX113,1,_xlpm.VD),
AND(MONTH($AW113)&lt;MONTH(BF$15),MONTH($AX113)&gt;MONTH(BF$15)),
NETWORKDAYS.INTL((EOMONTH(BF$15-1,1))-_xlpm.DD,EOMONTH(BF$15-1,1),1,_xlpm.VD),
AND(MONTH($AW113)=MONTH(BF$15),MONTH($AX113)=MONTH(BF$15)),
NETWORKDAYS.INTL($AW113,$AX113,1,_xlpm.VD)))),0)),
$DH113="месяц",
$DR113*BF113,
$DH113="неделя",
$DR113*BF113/7*(ROUNDUP((DAY(EOMONTH(BF$15,0)))/4,0))),
0)</f>
        <v/>
      </c>
      <c r="DZ113" s="125">
        <f t="array" ref="DZ113">
IFERROR(_xlfn.IFS(
$DH113="день_1",
$DR113*$BL113/($AX113-$AW113+1)*BG113*(DAY(EOMONTH(BG$15,0))),
$DH113="день_2",
$DR113/30*MAX(MIN($AX113,EOMONTH(BG$15,0))-MAX($AW113,BG$15)+1,),
$DH113="раб.день",
$DR113/30*(IFERROR(
_xlfn.LET(_xlpm.VD,
CHOOSE(
{1;2;3;4;5;6;7;8;9;10;11;12;13;14;15;16;17;18},
45658,45659,45660,45661,45662,45663,45664,45665,45711,45724,45778,45779,45785,45786,45820,45821,45965,46022),
_xlfn.LET(_xlpm.DD,
MAX(MIN($AX113,EOMONTH(BG$15,0))-MAX($AW113,BG$15),),
_xlfn.IFS(
AND(MONTH($AW113)=MONTH(BG$15),MONTH($AX113)&lt;&gt;MONTH(BG$15)),
NETWORKDAYS.INTL($AW113,$AW113+_xlpm.DD,1,_xlpm.VD),
AND(MONTH($AW113)&lt;&gt;MONTH(BG$15),MONTH($AX113)=MONTH(BG$15)),
NETWORKDAYS.INTL(($AX113)-_xlpm.DD,$AX113,1,_xlpm.VD),
AND(MONTH($AW113)&lt;MONTH(BG$15),MONTH($AX113)&gt;MONTH(BG$15)),
NETWORKDAYS.INTL((EOMONTH(BG$15-1,1))-_xlpm.DD,EOMONTH(BG$15-1,1),1,_xlpm.VD),
AND(MONTH($AW113)=MONTH(BG$15),MONTH($AX113)=MONTH(BG$15)),
NETWORKDAYS.INTL($AW113,$AX113,1,_xlpm.VD)))),0)),
$DH113="месяц",
$DR113*BG113,
$DH113="неделя",
$DR113*BG113/7*(ROUNDUP((DAY(EOMONTH(BG$15,0)))/4,0))),
0)</f>
        <v/>
      </c>
      <c r="EA113" s="125">
        <f t="array" ref="EA113">
IFERROR(_xlfn.IFS(
$DH113="день_1",
$DR113*$BL113/($AX113-$AW113+1)*BH113*(DAY(EOMONTH(BH$15,0))),
$DH113="день_2",
$DR113/30*MAX(MIN($AX113,EOMONTH(BH$15,0))-MAX($AW113,BH$15)+1,),
$DH113="раб.день",
$DR113/30*(IFERROR(
_xlfn.LET(_xlpm.VD,
CHOOSE(
{1;2;3;4;5;6;7;8;9;10;11;12;13;14;15;16;17;18},
45658,45659,45660,45661,45662,45663,45664,45665,45711,45724,45778,45779,45785,45786,45820,45821,45965,46022),
_xlfn.LET(_xlpm.DD,
MAX(MIN($AX113,EOMONTH(BH$15,0))-MAX($AW113,BH$15),),
_xlfn.IFS(
AND(MONTH($AW113)=MONTH(BH$15),MONTH($AX113)&lt;&gt;MONTH(BH$15)),
NETWORKDAYS.INTL($AW113,$AW113+_xlpm.DD,1,_xlpm.VD),
AND(MONTH($AW113)&lt;&gt;MONTH(BH$15),MONTH($AX113)=MONTH(BH$15)),
NETWORKDAYS.INTL(($AX113)-_xlpm.DD,$AX113,1,_xlpm.VD),
AND(MONTH($AW113)&lt;MONTH(BH$15),MONTH($AX113)&gt;MONTH(BH$15)),
NETWORKDAYS.INTL((EOMONTH(BH$15-1,1))-_xlpm.DD,EOMONTH(BH$15-1,1),1,_xlpm.VD),
AND(MONTH($AW113)=MONTH(BH$15),MONTH($AX113)=MONTH(BH$15)),
NETWORKDAYS.INTL($AW113,$AX113,1,_xlpm.VD)))),0)),
$DH113="месяц",
$DR113*BH113,
$DH113="неделя",
$DR113*BH113/7*(ROUNDUP((DAY(EOMONTH(BH$15,0)))/4,0))),
0)</f>
        <v/>
      </c>
      <c r="EB113" s="125">
        <f t="array" ref="EB113">
IFERROR(_xlfn.IFS(
$DH113="день_1",
$DR113*$BL113/($AX113-$AW113+1)*BI113*(DAY(EOMONTH(BI$15,0))),
$DH113="день_2",
$DR113/30*MAX(MIN($AX113,EOMONTH(BI$15,0))-MAX($AW113,BI$15)+1,),
$DH113="раб.день",
$DR113/30*(IFERROR(
_xlfn.LET(_xlpm.VD,
CHOOSE(
{1;2;3;4;5;6;7;8;9;10;11;12;13;14;15;16;17;18},
45658,45659,45660,45661,45662,45663,45664,45665,45711,45724,45778,45779,45785,45786,45820,45821,45965,46022),
_xlfn.LET(_xlpm.DD,
MAX(MIN($AX113,EOMONTH(BI$15,0))-MAX($AW113,BI$15),),
_xlfn.IFS(
AND(MONTH($AW113)=MONTH(BI$15),MONTH($AX113)&lt;&gt;MONTH(BI$15)),
NETWORKDAYS.INTL($AW113,$AW113+_xlpm.DD,1,_xlpm.VD),
AND(MONTH($AW113)&lt;&gt;MONTH(BI$15),MONTH($AX113)=MONTH(BI$15)),
NETWORKDAYS.INTL(($AX113)-_xlpm.DD,$AX113,1,_xlpm.VD),
AND(MONTH($AW113)&lt;MONTH(BI$15),MONTH($AX113)&gt;MONTH(BI$15)),
NETWORKDAYS.INTL((EOMONTH(BI$15-1,1))-_xlpm.DD,EOMONTH(BI$15-1,1),1,_xlpm.VD),
AND(MONTH($AW113)=MONTH(BI$15),MONTH($AX113)=MONTH(BI$15)),
NETWORKDAYS.INTL($AW113,$AX113,1,_xlpm.VD)))),0)),
$DH113="месяц",
$DR113*BI113,
$DH113="неделя",
$DR113*BI113/7*(ROUNDUP((DAY(EOMONTH(BI$15,0)))/4,0))),
0)</f>
        <v/>
      </c>
      <c r="EC113" s="125">
        <f t="array" ref="EC113">
IFERROR(_xlfn.IFS(
$DH113="день_1",
$DR113*$BL113/($AX113-$AW113+1)*BJ113*(DAY(EOMONTH(BJ$15,0))),
$DH113="день_2",
$DR113/30*MAX(MIN($AX113,EOMONTH(BJ$15,0))-MAX($AW113,BJ$15)+1,),
$DH113="раб.день",
$DR113/30*(IFERROR(
_xlfn.LET(_xlpm.VD,
CHOOSE(
{1;2;3;4;5;6;7;8;9;10;11;12;13;14;15;16;17;18},
45658,45659,45660,45661,45662,45663,45664,45665,45711,45724,45778,45779,45785,45786,45820,45821,45965,46022),
_xlfn.LET(_xlpm.DD,
MAX(MIN($AX113,EOMONTH(BJ$15,0))-MAX($AW113,BJ$15),),
_xlfn.IFS(
AND(MONTH($AW113)=MONTH(BJ$15),MONTH($AX113)&lt;&gt;MONTH(BJ$15)),
NETWORKDAYS.INTL($AW113,$AW113+_xlpm.DD,1,_xlpm.VD),
AND(MONTH($AW113)&lt;&gt;MONTH(BJ$15),MONTH($AX113)=MONTH(BJ$15)),
NETWORKDAYS.INTL(($AX113)-_xlpm.DD,$AX113,1,_xlpm.VD),
AND(MONTH($AW113)&lt;MONTH(BJ$15),MONTH($AX113)&gt;MONTH(BJ$15)),
NETWORKDAYS.INTL((EOMONTH(BJ$15-1,1))-_xlpm.DD,EOMONTH(BJ$15-1,1),1,_xlpm.VD),
AND(MONTH($AW113)=MONTH(BJ$15),MONTH($AX113)=MONTH(BJ$15)),
NETWORKDAYS.INTL($AW113,$AX113,1,_xlpm.VD)))),0)),
$DH113="месяц",
$DR113*BJ113,
$DH113="неделя",
$DR113*BJ113/7*(ROUNDUP((DAY(EOMONTH(BJ$15,0)))/4,0))),
0)</f>
        <v/>
      </c>
      <c r="ED113" s="125">
        <f t="array" ref="ED113">
IFERROR(_xlfn.IFS(
$DH113="день_1",
$DR113*$BL113/($AX113-$AW113+1)*BK113*(DAY(EOMONTH(BK$15,0))),
$DH113="день_2",
$DR113/30*MAX(MIN($AX113,EOMONTH(BK$15,0))-MAX($AW113,BK$15)+1,),
$DH113="раб.день",
$DR113/30*(IFERROR(
_xlfn.LET(_xlpm.VD,
CHOOSE(
{1;2;3;4;5;6;7;8;9;10;11;12;13;14;15;16;17;18},
45658,45659,45660,45661,45662,45663,45664,45665,45711,45724,45778,45779,45785,45786,45820,45821,45965,46022),
_xlfn.LET(_xlpm.DD,
MAX(MIN($AX113,EOMONTH(BK$15,0))-MAX($AW113,BK$15),),
_xlfn.IFS(
AND(MONTH($AW113)=MONTH(BK$15),MONTH($AX113)&lt;&gt;MONTH(BK$15)),
NETWORKDAYS.INTL($AW113,$AW113+_xlpm.DD,1,_xlpm.VD),
AND(MONTH($AW113)&lt;&gt;MONTH(BK$15),MONTH($AX113)=MONTH(BK$15)),
NETWORKDAYS.INTL(($AX113)-_xlpm.DD,$AX113,1,_xlpm.VD),
AND(MONTH($AW113)&lt;MONTH(BK$15),MONTH($AX113)&gt;MONTH(BK$15)),
NETWORKDAYS.INTL((EOMONTH(BK$15-1,1))-_xlpm.DD,EOMONTH(BK$15-1,1),1,_xlpm.VD),
AND(MONTH($AW113)=MONTH(BK$15),MONTH($AX113)=MONTH(BK$15)),
NETWORKDAYS.INTL($AW113,$AX113,1,_xlpm.VD)))),0)),
$DH113="месяц",
$DR113*BK113,
$DH113="неделя",
$DR113*BK113/7*(ROUNDUP((DAY(EOMONTH(BK$15,0)))/4,0))),
0)</f>
        <v/>
      </c>
      <c r="EE113" s="125">
        <f>SUM($DS113,$DT113,$DU113,$DV113,$DW113,$DX113,$DY113,$DZ113,$EA113,$EB113,$EC113,$ED113)</f>
        <v/>
      </c>
      <c r="EF113" s="125">
        <f>IFERROR(ROUND($EE113*(1+$EP113),2),0)</f>
        <v/>
      </c>
      <c r="EG113" s="128" t="n">
        <v>1</v>
      </c>
      <c r="EH113" s="126" t="n">
        <v>0</v>
      </c>
      <c r="EI113" s="126">
        <f>ROUND(SUM($EH113:$EH113)*SUM($AB113:$AB113)*$EG113,2)</f>
        <v/>
      </c>
      <c r="EJ113" s="126">
        <f>ROUND($EI113*(1+$EP113),2)</f>
        <v/>
      </c>
      <c r="EK113" s="126" t="n">
        <v>0</v>
      </c>
      <c r="EL113" s="126">
        <f>ROUND(SUM($EK113:$EK113)*SUM($AB113:$AB113)*$EG113,2)</f>
        <v/>
      </c>
      <c r="EM113" s="126">
        <f>ROUND($EL113*(1+$EP113),2)</f>
        <v/>
      </c>
      <c r="EN113" s="126">
        <f>SUM($EE113,$EI113,$EL113)</f>
        <v/>
      </c>
      <c r="EO113" s="126">
        <f>SUM($EF113,$EJ113,$EM113)</f>
        <v/>
      </c>
      <c r="EP113" s="59" t="inlineStr">
        <is>
          <t>20%</t>
        </is>
      </c>
      <c r="EQ113" s="59" t="n"/>
      <c r="ER113" s="60">
        <f t="array" ref="ER113">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MATCH(ES113,
{"AMS";"RussOutdoor";"HD Outdoor";"Ingroup";"IQ";"Ledproduction";"LisChannel";"Logic";"Media-PPL";"NovikovTV | НовиковТВ";"SMA";"SOK";"КрокусТВ | CrocusTV | IndoorTV";"Сити";"ТЯК Москва"},
0)),"")</f>
        <v/>
      </c>
      <c r="ES113" s="60" t="n"/>
      <c r="ET113" s="60">
        <f t="array" ref="ET113">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MATCH(ES113,
{"AMS";"RussOutdoor";"HD Outdoor";"Ingroup";"IQ";"Ledproduction";"LisChannel";"Logic";"Media-PPL";"NovikovTV | НовиковТВ";"SMA";"SOK";"КрокусТВ | CrocusTV | IndoorTV";"Сити";"ТЯК Москва"},
0)),"")</f>
        <v/>
      </c>
      <c r="EU113" s="60" t="n"/>
      <c r="EV113" s="60" t="n"/>
      <c r="EX113" s="110">
        <f t="array" ref="EX113">
($AR113/30
+N("ТРАФИК ПЛОЩАДКИ"))*
(IFERROR(
_xlfn.LET(
_xlpm.GPR,
HLOOKUP($L113,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(MATCH($T113,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IF($Q113="цифровой",_xlpm.GPR/$AG113,_xlpm.GPR/60)),
0)
+N("DWELL TIME"))*
(IF($AB113=0,0,IF($AB113=1,0.3,IF($AB113=2,0.5,IF($AB113&gt;2,1))))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_xlfn.IFS($AC113="да",1.2,$AC113="нет",1)*
_xlfn.IFS($AD113="да",1.2,$AD113="нет",1)*
IF(R113="статический",1,1.2)*
$X113*
INDEX(
{1.2;1;1.2;1.2;1;1.2;1.2;1.2;1.2;1.2;1.2;1;1.2;1.2;1.2;1.2;1;1;1.2;1.2;1.2;1;1;1;1;1.2;1.2;1.2;1.2;1;1;1;1;1.2;1.2;1.2;1.2;1.2;1.2;1.2;1.2;1;1;1.2;1;1;1;1;1.5;1;1;1.5;1.5;1.2},
MATCH($Q113,_xlpm.MI,0)))&gt;{0.02;0.04;0.06;0.1;0.2;0.4;0.6;0.8;1;2;4;6})),
{0;1;2;3;4;5;6;7;8;9;10;11;12},
0)))
+N("КОЭФФИЦИЕНТ КОНТАКТА"))))*
(_xlfn.IFS($X113&lt;0.1,$X113/1000,$X113&gt;25,5.2,AND($X113&gt;=0.1,$X113&lt;=25),(($X113*2+0.1)/10)*($X113/10)))*
IFERROR((_xlfn.LET(
_xlpm.MA,
{0;0.8;0.85;0.9;0.95;1},
_xlpm.MAA,
{0;1;2;3;4;5},
INDEX(_xlpm.MA,MATCH(SUMPRODUCT(--((IF(ROUND(_xlpm.MAA,1)&gt;5,5,ROUND($AB113,1)))&gt;{0;1;2;3;4;5})),_xlpm.MAA,0)))
+N("КОЭФФИЦИЕНТ КОЛ-ВО КОНСТРУКЦИЙ")),1)*
$AB113,0))*
(IF($Q113="цифровой",$AG113/15*$AI113,1)
+N("ДЛЯ ЦИФРЫ"))</f>
        <v/>
      </c>
      <c r="EY113" s="110">
        <f>IFERROR(EX113*AY113,0)</f>
        <v/>
      </c>
      <c r="EZ113" s="131">
        <f>IFERROR(DP113/EY113*1000,0)</f>
        <v/>
      </c>
      <c r="FA113" s="112">
        <f>IFERROR(FC113/FB113,0)</f>
        <v/>
      </c>
      <c r="FB113" s="112">
        <f>IFERROR((FC113/(EY113/FF113*#REF!))*0.825,0)</f>
        <v/>
      </c>
      <c r="FC113" s="112">
        <f>IFERROR(((EX113*30/AR113)*100)/30,0)</f>
        <v/>
      </c>
      <c r="FD113" s="112">
        <f>IFERROR(EY113/G113*100%,0)</f>
        <v/>
      </c>
      <c r="FE113" s="112">
        <f>IFERROR(FD113/FC113*100%,0)</f>
        <v/>
      </c>
      <c r="FF113" s="110">
        <f>IFERROR(AR113/30*AY113,0)</f>
        <v/>
      </c>
    </row>
    <row r="114" ht="13" customHeight="1">
      <c r="A114" s="59" t="n"/>
      <c r="B114" s="60" t="n"/>
      <c r="C114" s="60" t="n"/>
      <c r="D114" s="60">
        <f t="array" ref="D114">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MATCH($E114,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14" s="60">
        <f t="array" ref="E114">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MATCH($F114,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14" s="60" t="inlineStr"/>
      <c r="G114" s="60" t="n"/>
      <c r="H114" s="60">
        <f t="array" ref="H114">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MATCH($I114,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14" s="60" t="n"/>
      <c r="J114" s="60" t="n"/>
      <c r="K114" s="60" t="n"/>
      <c r="L114" s="60" t="n"/>
      <c r="M114" s="60" t="n"/>
      <c r="N114" s="60" t="n"/>
      <c r="O114" s="60" t="n"/>
      <c r="P114" s="60">
        <f t="array" ref="P114">
_xlfn.IFS(
ISNUMBER(MATCH($Q114,{"шелфбаннер","разделитель","монетница","чековая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ISNUMBER(MATCH($Q114,{"LED/LCD","видеокулер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ISNUMBER(MATCH($Q114,{"автомобиль","машина","выставочное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ISNUMBER(MATCH($Q114,{"билборд","лифтовая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ISNUMBER(MATCH($Q114,{"навигация","подвесной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ISNUMBER(MATCH($Q114,{"движущаяся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ISNUMBER(MATCH($Q114,{"каталог","журнал"},)),
"Пресса",
$Q114="","")</f>
        <v/>
      </c>
      <c r="Q114" s="60" t="n"/>
      <c r="R114" s="60">
        <f t="array" ref="R114">
IFERROR(
_xlfn.IFS(
OR(ISNUMBER(MATCH($Q114,{"экспозиция","макет","стенд","автостенд","авто стенд","выставочное пространство","выставочные стенды","модульные выставочные стенды","3Д конструкция","3D конструкция"},)),P114="Экспонирование"),
"нестандартный",
ISNUMBER(MATCH($Q114,{"скроллер","призматрон"},)),
"динамический",
$P114="Видео",
"цифровой",
OR($P114="Пресса",$P114="Щит",$P114="POSm",$P114="Подвес",$P114="Брендирование/оклейка"),
"статический"),"")</f>
        <v/>
      </c>
      <c r="S114" s="59" t="n"/>
      <c r="T114" s="60" t="n"/>
      <c r="U114" s="60" t="n"/>
      <c r="V114" s="60">
        <f>
IF(P114="Видео",
"цифровой постер/ролик",
IF(ISNUMBER(MATCH(Q114,{"короб световой","короб световой | лайтбокс","короб световой | кристалайт","лайтбокс","лайт бокс","кристалайт","LB","lightbox"},)),
"бэклит",
IF(P114="Брендирование/оклейка",
"перфарированная пленка/самоклейка",
IF(P114="Экспонирование",
"под запрос",
IF(P114="Подвес",
"баннер/ткань",
"")))))</f>
        <v/>
      </c>
      <c r="W114" s="59" t="n"/>
      <c r="X114" s="59" t="n"/>
      <c r="Y114" s="59" t="n"/>
      <c r="Z114" s="61" t="n"/>
      <c r="AA114" s="61" t="n"/>
      <c r="AB114" s="61">
        <f>IF(BL114&gt;0,Z114,0)</f>
        <v/>
      </c>
      <c r="AC114" s="59" t="n"/>
      <c r="AD114" s="59" t="n"/>
      <c r="AE114" s="59" t="n"/>
      <c r="AF114" s="59" t="n"/>
      <c r="AG114" s="59" t="n"/>
      <c r="AH114" s="59" t="n"/>
      <c r="AI114" s="59" t="n"/>
      <c r="AJ114" s="59" t="n"/>
      <c r="AK114" s="59" t="n"/>
      <c r="AL114" s="62">
        <f>IFERROR(IF(OR(R114="статический",R114="динамический",R114="нестандартный",R114="",R114=""),"-",IF(AND(AH114="-",AI114="-"),"-",AK114*3600/AH114*AI114)),"-")</f>
        <v/>
      </c>
      <c r="AM114" s="62">
        <f>IFERROR(IF(OR(R114="статический",R114="динамический",R114="",R114="", R114="BTL",R114="нестандартный"),"-",AG114*AI114*AL114/60),"-")</f>
        <v/>
      </c>
      <c r="AN114" s="63">
        <f>IFERROR(IF(AH114="","-",AG114*AI114/AH114),"-")</f>
        <v/>
      </c>
      <c r="AO114" s="59">
        <f>IFERROR(IF(OR($R114="статический",$R114="динамический",$R114="",$R114="",$R114="BTL",$R114="нестандартный"),"-",$AL114*$AY114),"-")</f>
        <v/>
      </c>
      <c r="AP114" s="62">
        <f>IFERROR(IF(OR($R114="статический",$R114="динамический",$R114="",$R114="",$R114="BTL",$R114="нестандартный"),"-",$AM114*AY114),"-")</f>
        <v/>
      </c>
      <c r="AQ114" s="64" t="n"/>
      <c r="AR114" s="61" t="n"/>
      <c r="AS114" s="61" t="n"/>
      <c r="AT114" s="61" t="n"/>
      <c r="AU114" s="65" t="n"/>
      <c r="AV114" s="124">
        <f>IFERROR(DR114/AT114*1000,"n/a")</f>
        <v/>
      </c>
      <c r="AW114" s="67" t="n"/>
      <c r="AX114" s="67" t="n"/>
      <c r="AY114" s="43">
        <f>IFERROR(IF(OR($AW114="",$AX114=""),"",_xlfn.DAYS($AX114+1,$AW114)),"")</f>
        <v/>
      </c>
      <c r="AZ114" s="68">
        <f t="array" ref="AZ114">
_xlfn.LET(_xlpm.COEFF,
IF($AW114+$AX114=0,0,IF(MAX(MIN($AX114,EOMONTH(AZ$15,0))-MAX($AW114,AZ$15)+1,)&gt;0,1,0)),
_xlfn.IFS(
$ES114="LisChannel",
_xlpm.COEFF*
INDEX({1;1;1.2;1.2;1;1;1;1;1.2;1.2;1.2;1.2},
MATCH(MONTH(AZ$15),
{1,2,3,4,5,6,7,8,9,10,11,12})),
CONCATENATE($ES114," ",$L114)="RussOutdoor метро",
_xlpm.COEFF*
INDEX({0.8;0.9;1.1;1.1;1;1;1;1;1.1;1.1;1.1;1.1},
MATCH(MONTH(AZ$15),
{1,2,3,4,5,6,7,8,9,10,11,12})),
$ES114&lt;&gt;"LisChannel",
_xlpm.COEFF,
$ES114&lt;&gt;"RussOutdoor",
_xlpm.COEFF))</f>
        <v/>
      </c>
      <c r="BA114" s="68">
        <f t="array" ref="BA114">
_xlfn.LET(_xlpm.COEFF,
IF($AW114+$AX114=0,0,IF(MAX(MIN($AX114,EOMONTH(BA$15,0))-MAX($AW114,BA$15)+1,)&gt;0,1,0)),
_xlfn.IFS(
$ES114="LisChannel",
_xlpm.COEFF*
INDEX({1;1;1.2;1.2;1;1;1;1;1.2;1.2;1.2;1.2},
MATCH(MONTH(BA$15),
{1,2,3,4,5,6,7,8,9,10,11,12})),
CONCATENATE($ES114," ",$L114)="RussOutdoor метро",
_xlpm.COEFF*
INDEX({0.8;0.9;1.1;1.1;1;1;1;1;1.1;1.1;1.1;1.1},
MATCH(MONTH(BA$15),
{1,2,3,4,5,6,7,8,9,10,11,12})),
$ES114&lt;&gt;"LisChannel",
_xlpm.COEFF,
$ES114&lt;&gt;"RussOutdoor",
_xlpm.COEFF))</f>
        <v/>
      </c>
      <c r="BB114" s="68">
        <f t="array" ref="BB114">
_xlfn.LET(_xlpm.COEFF,
IF($AW114+$AX114=0,0,IF(MAX(MIN($AX114,EOMONTH(BB$15,0))-MAX($AW114,BB$15)+1,)&gt;0,1,0)),
_xlfn.IFS(
$ES114="LisChannel",
_xlpm.COEFF*
INDEX({1;1;1.2;1.2;1;1;1;1;1.2;1.2;1.2;1.2},
MATCH(MONTH(BB$15),
{1,2,3,4,5,6,7,8,9,10,11,12})),
CONCATENATE($ES114," ",$L114)="RussOutdoor метро",
_xlpm.COEFF*
INDEX({0.8;0.9;1.1;1.1;1;1;1;1;1.1;1.1;1.1;1.1},
MATCH(MONTH(BB$15),
{1,2,3,4,5,6,7,8,9,10,11,12})),
$ES114&lt;&gt;"LisChannel",
_xlpm.COEFF,
$ES114&lt;&gt;"RussOutdoor",
_xlpm.COEFF))</f>
        <v/>
      </c>
      <c r="BC114" s="68">
        <f t="array" ref="BC114">
_xlfn.LET(_xlpm.COEFF,
IF($AW114+$AX114=0,0,IF(MAX(MIN($AX114,EOMONTH(BC$15,0))-MAX($AW114,BC$15)+1,)&gt;0,1,0)),
_xlfn.IFS(
$ES114="LisChannel",
_xlpm.COEFF*
INDEX({1;1;1.2;1.2;1;1;1;1;1.2;1.2;1.2;1.2},
MATCH(MONTH(BC$15),
{1,2,3,4,5,6,7,8,9,10,11,12})),
CONCATENATE($ES114," ",$L114)="RussOutdoor метро",
_xlpm.COEFF*
INDEX({0.8;0.9;1.1;1.1;1;1;1;1;1.1;1.1;1.1;1.1},
MATCH(MONTH(BC$15),
{1,2,3,4,5,6,7,8,9,10,11,12})),
$ES114&lt;&gt;"LisChannel",
_xlpm.COEFF,
$ES114&lt;&gt;"RussOutdoor",
_xlpm.COEFF))</f>
        <v/>
      </c>
      <c r="BD114" s="68">
        <f t="array" ref="BD114">
_xlfn.LET(_xlpm.COEFF,
IF($AW114+$AX114=0,0,IF(MAX(MIN($AX114,EOMONTH(BD$15,0))-MAX($AW114,BD$15)+1,)&gt;0,1,0)),
_xlfn.IFS(
$ES114="LisChannel",
_xlpm.COEFF*
INDEX({1;1;1.2;1.2;1;1;1;1;1.2;1.2;1.2;1.2},
MATCH(MONTH(BD$15),
{1,2,3,4,5,6,7,8,9,10,11,12})),
CONCATENATE($ES114," ",$L114)="RussOutdoor метро",
_xlpm.COEFF*
INDEX({0.8;0.9;1.1;1.1;1;1;1;1;1.1;1.1;1.1;1.1},
MATCH(MONTH(BD$15),
{1,2,3,4,5,6,7,8,9,10,11,12})),
$ES114&lt;&gt;"LisChannel",
_xlpm.COEFF,
$ES114&lt;&gt;"RussOutdoor",
_xlpm.COEFF))</f>
        <v/>
      </c>
      <c r="BE114" s="68">
        <f t="array" ref="BE114">
_xlfn.LET(_xlpm.COEFF,
IF($AW114+$AX114=0,0,IF(MAX(MIN($AX114,EOMONTH(BE$15,0))-MAX($AW114,BE$15)+1,)&gt;0,1,0)),
_xlfn.IFS(
$ES114="LisChannel",
_xlpm.COEFF*
INDEX({1;1;1.2;1.2;1;1;1;1;1.2;1.2;1.2;1.2},
MATCH(MONTH(BE$15),
{1,2,3,4,5,6,7,8,9,10,11,12})),
CONCATENATE($ES114," ",$L114)="RussOutdoor метро",
_xlpm.COEFF*
INDEX({0.8;0.9;1.1;1.1;1;1;1;1;1.1;1.1;1.1;1.1},
MATCH(MONTH(BE$15),
{1,2,3,4,5,6,7,8,9,10,11,12})),
$ES114&lt;&gt;"LisChannel",
_xlpm.COEFF,
$ES114&lt;&gt;"RussOutdoor",
_xlpm.COEFF))</f>
        <v/>
      </c>
      <c r="BF114" s="68">
        <f t="array" ref="BF114">
_xlfn.LET(_xlpm.COEFF,
IF($AW114+$AX114=0,0,IF(MAX(MIN($AX114,EOMONTH(BF$15,0))-MAX($AW114,BF$15)+1,)&gt;0,1,0)),
_xlfn.IFS(
$ES114="LisChannel",
_xlpm.COEFF*
INDEX({1;1;1.2;1.2;1;1;1;1;1.2;1.2;1.2;1.2},
MATCH(MONTH(BF$15),
{1,2,3,4,5,6,7,8,9,10,11,12})),
CONCATENATE($ES114," ",$L114)="RussOutdoor метро",
_xlpm.COEFF*
INDEX({0.8;0.9;1.1;1.1;1;1;1;1;1.1;1.1;1.1;1.1},
MATCH(MONTH(BF$15),
{1,2,3,4,5,6,7,8,9,10,11,12})),
$ES114&lt;&gt;"LisChannel",
_xlpm.COEFF,
$ES114&lt;&gt;"RussOutdoor",
_xlpm.COEFF))</f>
        <v/>
      </c>
      <c r="BG114" s="68">
        <f t="array" ref="BG114">
_xlfn.LET(_xlpm.COEFF,
IF($AW114+$AX114=0,0,IF(MAX(MIN($AX114,EOMONTH(BG$15,0))-MAX($AW114,BG$15)+1,)&gt;0,1,0)),
_xlfn.IFS(
$ES114="LisChannel",
_xlpm.COEFF*
INDEX({1;1;1.2;1.2;1;1;1;1;1.2;1.2;1.2;1.2},
MATCH(MONTH(BG$15),
{1,2,3,4,5,6,7,8,9,10,11,12})),
CONCATENATE($ES114," ",$L114)="RussOutdoor метро",
_xlpm.COEFF*
INDEX({0.8;0.9;1.1;1.1;1;1;1;1;1.1;1.1;1.1;1.1},
MATCH(MONTH(BG$15),
{1,2,3,4,5,6,7,8,9,10,11,12})),
$ES114&lt;&gt;"LisChannel",
_xlpm.COEFF,
$ES114&lt;&gt;"RussOutdoor",
_xlpm.COEFF))</f>
        <v/>
      </c>
      <c r="BH114" s="68">
        <f t="array" ref="BH114">
_xlfn.LET(_xlpm.COEFF,
IF($AW114+$AX114=0,0,IF(MAX(MIN($AX114,EOMONTH(BH$15,0))-MAX($AW114,BH$15)+1,)&gt;0,1,0)),
_xlfn.IFS(
$ES114="LisChannel",
_xlpm.COEFF*
INDEX({1;1;1.2;1.2;1;1;1;1;1.2;1.2;1.2;1.2},
MATCH(MONTH(BH$15),
{1,2,3,4,5,6,7,8,9,10,11,12})),
CONCATENATE($ES114," ",$L114)="RussOutdoor метро",
_xlpm.COEFF*
INDEX({0.8;0.9;1.1;1.1;1;1;1;1;1.1;1.1;1.1;1.1},
MATCH(MONTH(BH$15),
{1,2,3,4,5,6,7,8,9,10,11,12})),
$ES114&lt;&gt;"LisChannel",
_xlpm.COEFF,
$ES114&lt;&gt;"RussOutdoor",
_xlpm.COEFF))</f>
        <v/>
      </c>
      <c r="BI114" s="68">
        <f t="array" ref="BI114">
_xlfn.LET(_xlpm.COEFF,
IF($AW114+$AX114=0,0,IF(MAX(MIN($AX114,EOMONTH(BI$15,0))-MAX($AW114,BI$15)+1,)&gt;0,1,0)),
_xlfn.IFS(
$ES114="LisChannel",
_xlpm.COEFF*
INDEX({1;1;1.2;1.2;1;1;1;1;1.2;1.2;1.2;1.2},
MATCH(MONTH(BI$15),
{1,2,3,4,5,6,7,8,9,10,11,12})),
CONCATENATE($ES114," ",$L114)="RussOutdoor метро",
_xlpm.COEFF*
INDEX({0.8;0.9;1.1;1.1;1;1;1;1;1.1;1.1;1.1;1.1},
MATCH(MONTH(BI$15),
{1,2,3,4,5,6,7,8,9,10,11,12})),
$ES114&lt;&gt;"LisChannel",
_xlpm.COEFF,
$ES114&lt;&gt;"RussOutdoor",
_xlpm.COEFF))</f>
        <v/>
      </c>
      <c r="BJ114" s="68">
        <f t="array" ref="BJ114">
_xlfn.LET(_xlpm.COEFF,
IF($AW114+$AX114=0,0,IF(MAX(MIN($AX114,EOMONTH(BJ$15,0))-MAX($AW114,BJ$15)+1,)&gt;0,1,0)),
_xlfn.IFS(
$ES114="LisChannel",
_xlpm.COEFF*
INDEX({1;1;1.2;1.2;1;1;1;1;1.2;1.2;1.2;1.2},
MATCH(MONTH(BJ$15),
{1,2,3,4,5,6,7,8,9,10,11,12})),
CONCATENATE($ES114," ",$L114)="RussOutdoor метро",
_xlpm.COEFF*
INDEX({0.8;0.9;1.1;1.1;1;1;1;1;1.1;1.1;1.1;1.1},
MATCH(MONTH(BJ$15),
{1,2,3,4,5,6,7,8,9,10,11,12})),
$ES114&lt;&gt;"LisChannel",
_xlpm.COEFF,
$ES114&lt;&gt;"RussOutdoor",
_xlpm.COEFF))</f>
        <v/>
      </c>
      <c r="BK114" s="68">
        <f t="array" ref="BK114">
_xlfn.LET(_xlpm.COEFF,
IF($AW114+$AX114=0,0,IF(MAX(MIN($AX114,EOMONTH(BK$15,0))-MAX($AW114,BK$15)+1,)&gt;0,1,0)),
_xlfn.IFS(
$ES114="LisChannel",
_xlpm.COEFF*
INDEX({1;1;1.2;1.2;1;1;1;1;1.2;1.2;1.2;1.2},
MATCH(MONTH(BK$15),
{1,2,3,4,5,6,7,8,9,10,11,12})),
CONCATENATE($ES114," ",$L114)="RussOutdoor метро",
_xlpm.COEFF*
INDEX({0.8;0.9;1.1;1.1;1;1;1;1;1.1;1.1;1.1;1.1},
MATCH(MONTH(BK$15),
{1,2,3,4,5,6,7,8,9,10,11,12})),
$ES114&lt;&gt;"LisChannel",
_xlpm.COEFF,
$ES114&lt;&gt;"RussOutdoor",
_xlpm.COEFF))</f>
        <v/>
      </c>
      <c r="BL114" s="62">
        <f>COUNTIFS($AZ114:$BK114,"&gt;0")</f>
        <v/>
      </c>
      <c r="BM114" s="65" t="n"/>
      <c r="BN114" s="125">
        <f>$DJ114</f>
        <v/>
      </c>
      <c r="BO114" s="63">
        <f>$DQ114</f>
        <v/>
      </c>
      <c r="BP114" s="125">
        <f>
IFERROR(
IF($BL114=0,0,
$BN114*(1-$BO114)),
0)</f>
        <v/>
      </c>
      <c r="BQ114" s="125">
        <f t="array" ref="BQ114">
IFERROR(
_xlfn.IFS(
$DH114="день_1",
$BP114*$BL114/($AX114-$AW114+1)*AZ114*(DAY(EOMONTH(AZ$15,0))),
$DH114="день_2",
$BP114/30*MAX(MIN($AX114,EOMONTH(AZ$15,0))-MAX($AW114,AZ$15)+1,),
$DH114="раб.день",
$BP114/30*(IFERROR(
_xlfn.LET(_xlpm.VD,
CHOOSE(
{1;2;3;4;5;6;7;8;9;10;11;12;13;14;15;16;17;18},
45658,45659,45660,45661,45662,45663,45664,45665,45711,45724,45778,45779,45785,45786,45820,45821,45965,46022),
_xlfn.LET(_xlpm.DD,
MAX(MIN($AX114,EOMONTH(AZ$15,0))-MAX($AW114,AZ$15),),
_xlfn.IFS(
AND(MONTH($AW114)=MONTH(AZ$15),MONTH($AX114)&lt;&gt;MONTH(AZ$15)),
NETWORKDAYS.INTL($AW114,$AW114+_xlpm.DD,1,_xlpm.VD),
AND(MONTH($AW114)&lt;&gt;MONTH(AZ$15),MONTH($AX114)=MONTH(AZ$15)),
NETWORKDAYS.INTL(($AX114)-_xlpm.DD,$AX114,1,_xlpm.VD),
AND(MONTH($AW114)&lt;MONTH(AZ$15),MONTH($AX114)&gt;MONTH(AZ$15)),
NETWORKDAYS.INTL((EOMONTH(AZ$15-1,1))-_xlpm.DD,EOMONTH(AZ$15-1,1),1,_xlpm.VD),
AND(MONTH($AW114)=MONTH(AZ$15),MONTH($AX114)=MONTH(AZ$15)),
NETWORKDAYS.INTL($AW114,$AX114,1,_xlpm.VD)))),0)),
$DH114="месяц",
$BP114*AZ114,
$DH114="неделя",
$BP114*AZ114/7*(ROUNDUP((DAY(EOMONTH(AZ$15,0)))/4,0))),
0)</f>
        <v/>
      </c>
      <c r="BR114" s="125">
        <f t="array" ref="BR114">
IFERROR(
_xlfn.IFS(
$DH114="день_1",
$BP114*$BL114/($AX114-$AW114+1)*BA114*(DAY(EOMONTH(BA$15,0))),
$DH114="день_2",
$BP114/30*MAX(MIN($AX114,EOMONTH(BA$15,0))-MAX($AW114,BA$15)+1,),
$DH114="раб.день",
$BP114/30*(IFERROR(
_xlfn.LET(_xlpm.VD,
CHOOSE(
{1;2;3;4;5;6;7;8;9;10;11;12;13;14;15;16;17;18},
45658,45659,45660,45661,45662,45663,45664,45665,45711,45724,45778,45779,45785,45786,45820,45821,45965,46022),
_xlfn.LET(_xlpm.DD,
MAX(MIN($AX114,EOMONTH(BA$15,0))-MAX($AW114,BA$15),),
_xlfn.IFS(
AND(MONTH($AW114)=MONTH(BA$15),MONTH($AX114)&lt;&gt;MONTH(BA$15)),
NETWORKDAYS.INTL($AW114,$AW114+_xlpm.DD,1,_xlpm.VD),
AND(MONTH($AW114)&lt;&gt;MONTH(BA$15),MONTH($AX114)=MONTH(BA$15)),
NETWORKDAYS.INTL(($AX114)-_xlpm.DD,$AX114,1,_xlpm.VD),
AND(MONTH($AW114)&lt;MONTH(BA$15),MONTH($AX114)&gt;MONTH(BA$15)),
NETWORKDAYS.INTL((EOMONTH(BA$15-1,1))-_xlpm.DD,EOMONTH(BA$15-1,1),1,_xlpm.VD),
AND(MONTH($AW114)=MONTH(BA$15),MONTH($AX114)=MONTH(BA$15)),
NETWORKDAYS.INTL($AW114,$AX114,1,_xlpm.VD)))),0)),
$DH114="месяц",
$BP114*BA114,
$DH114="неделя",
$BP114*BA114/7*(ROUNDUP((DAY(EOMONTH(BA$15,0)))/4,0))),
0)</f>
        <v/>
      </c>
      <c r="BS114" s="125">
        <f t="array" ref="BS114">
IFERROR(
_xlfn.IFS(
$DH114="день_1",
$BP114*$BL114/($AX114-$AW114+1)*BB114*(DAY(EOMONTH(BB$15,0))),
$DH114="день_2",
$BP114/30*MAX(MIN($AX114,EOMONTH(BB$15,0))-MAX($AW114,BB$15)+1,),
$DH114="раб.день",
$BP114/30*(IFERROR(
_xlfn.LET(_xlpm.VD,
CHOOSE(
{1;2;3;4;5;6;7;8;9;10;11;12;13;14;15;16;17;18},
45658,45659,45660,45661,45662,45663,45664,45665,45711,45724,45778,45779,45785,45786,45820,45821,45965,46022),
_xlfn.LET(_xlpm.DD,
MAX(MIN($AX114,EOMONTH(BB$15,0))-MAX($AW114,BB$15),),
_xlfn.IFS(
AND(MONTH($AW114)=MONTH(BB$15),MONTH($AX114)&lt;&gt;MONTH(BB$15)),
NETWORKDAYS.INTL($AW114,$AW114+_xlpm.DD,1,_xlpm.VD),
AND(MONTH($AW114)&lt;&gt;MONTH(BB$15),MONTH($AX114)=MONTH(BB$15)),
NETWORKDAYS.INTL(($AX114)-_xlpm.DD,$AX114,1,_xlpm.VD),
AND(MONTH($AW114)&lt;MONTH(BB$15),MONTH($AX114)&gt;MONTH(BB$15)),
NETWORKDAYS.INTL((EOMONTH(BB$15-1,1))-_xlpm.DD,EOMONTH(BB$15-1,1),1,_xlpm.VD),
AND(MONTH($AW114)=MONTH(BB$15),MONTH($AX114)=MONTH(BB$15)),
NETWORKDAYS.INTL($AW114,$AX114,1,_xlpm.VD)))),0)),
$DH114="месяц",
$BP114*BB114,
$DH114="неделя",
$BP114*BB114/7*(ROUNDUP((DAY(EOMONTH(BB$15,0)))/4,0))),
0)</f>
        <v/>
      </c>
      <c r="BT114" s="125">
        <f t="array" ref="BT114">
IFERROR(
_xlfn.IFS(
$DH114="день_1",
$BP114*$BL114/($AX114-$AW114+1)*BC114*(DAY(EOMONTH(BC$15,0))),
$DH114="день_2",
$BP114/30*MAX(MIN($AX114,EOMONTH(BC$15,0))-MAX($AW114,BC$15)+1,),
$DH114="раб.день",
$BP114/30*(IFERROR(
_xlfn.LET(_xlpm.VD,
CHOOSE(
{1;2;3;4;5;6;7;8;9;10;11;12;13;14;15;16;17;18},
45658,45659,45660,45661,45662,45663,45664,45665,45711,45724,45778,45779,45785,45786,45820,45821,45965,46022),
_xlfn.LET(_xlpm.DD,
MAX(MIN($AX114,EOMONTH(BC$15,0))-MAX($AW114,BC$15),),
_xlfn.IFS(
AND(MONTH($AW114)=MONTH(BC$15),MONTH($AX114)&lt;&gt;MONTH(BC$15)),
NETWORKDAYS.INTL($AW114,$AW114+_xlpm.DD,1,_xlpm.VD),
AND(MONTH($AW114)&lt;&gt;MONTH(BC$15),MONTH($AX114)=MONTH(BC$15)),
NETWORKDAYS.INTL(($AX114)-_xlpm.DD,$AX114,1,_xlpm.VD),
AND(MONTH($AW114)&lt;MONTH(BC$15),MONTH($AX114)&gt;MONTH(BC$15)),
NETWORKDAYS.INTL((EOMONTH(BC$15-1,1))-_xlpm.DD,EOMONTH(BC$15-1,1),1,_xlpm.VD),
AND(MONTH($AW114)=MONTH(BC$15),MONTH($AX114)=MONTH(BC$15)),
NETWORKDAYS.INTL($AW114,$AX114,1,_xlpm.VD)))),0)),
$DH114="месяц",
$BP114*BC114,
$DH114="неделя",
$BP114*BC114/7*(ROUNDUP((DAY(EOMONTH(BC$15,0)))/4,0))),
0)</f>
        <v/>
      </c>
      <c r="BU114" s="125">
        <f t="array" ref="BU114">
IFERROR(
_xlfn.IFS(
$DH114="день_1",
$BP114*$BL114/($AX114-$AW114+1)*BD114*(DAY(EOMONTH(BD$15,0))),
$DH114="день_2",
$BP114/30*MAX(MIN($AX114,EOMONTH(BD$15,0))-MAX($AW114,BD$15)+1,),
$DH114="раб.день",
$BP114/30*(IFERROR(
_xlfn.LET(_xlpm.VD,
CHOOSE(
{1;2;3;4;5;6;7;8;9;10;11;12;13;14;15;16;17;18},
45658,45659,45660,45661,45662,45663,45664,45665,45711,45724,45778,45779,45785,45786,45820,45821,45965,46022),
_xlfn.LET(_xlpm.DD,
MAX(MIN($AX114,EOMONTH(BD$15,0))-MAX($AW114,BD$15),),
_xlfn.IFS(
AND(MONTH($AW114)=MONTH(BD$15),MONTH($AX114)&lt;&gt;MONTH(BD$15)),
NETWORKDAYS.INTL($AW114,$AW114+_xlpm.DD,1,_xlpm.VD),
AND(MONTH($AW114)&lt;&gt;MONTH(BD$15),MONTH($AX114)=MONTH(BD$15)),
NETWORKDAYS.INTL(($AX114)-_xlpm.DD,$AX114,1,_xlpm.VD),
AND(MONTH($AW114)&lt;MONTH(BD$15),MONTH($AX114)&gt;MONTH(BD$15)),
NETWORKDAYS.INTL((EOMONTH(BD$15-1,1))-_xlpm.DD,EOMONTH(BD$15-1,1),1,_xlpm.VD),
AND(MONTH($AW114)=MONTH(BD$15),MONTH($AX114)=MONTH(BD$15)),
NETWORKDAYS.INTL($AW114,$AX114,1,_xlpm.VD)))),0)),
$DH114="месяц",
$BP114*BD114,
$DH114="неделя",
$BP114*BD114/7*(ROUNDUP((DAY(EOMONTH(BD$15,0)))/4,0))),
0)</f>
        <v/>
      </c>
      <c r="BV114" s="125">
        <f t="array" ref="BV114">
IFERROR(
_xlfn.IFS(
$DH114="день_1",
$BP114*$BL114/($AX114-$AW114+1)*BE114*(DAY(EOMONTH(BE$15,0))),
$DH114="день_2",
$BP114/30*MAX(MIN($AX114,EOMONTH(BE$15,0))-MAX($AW114,BE$15)+1,),
$DH114="раб.день",
$BP114/30*(IFERROR(
_xlfn.LET(_xlpm.VD,
CHOOSE(
{1;2;3;4;5;6;7;8;9;10;11;12;13;14;15;16;17;18},
45658,45659,45660,45661,45662,45663,45664,45665,45711,45724,45778,45779,45785,45786,45820,45821,45965,46022),
_xlfn.LET(_xlpm.DD,
MAX(MIN($AX114,EOMONTH(BE$15,0))-MAX($AW114,BE$15),),
_xlfn.IFS(
AND(MONTH($AW114)=MONTH(BE$15),MONTH($AX114)&lt;&gt;MONTH(BE$15)),
NETWORKDAYS.INTL($AW114,$AW114+_xlpm.DD,1,_xlpm.VD),
AND(MONTH($AW114)&lt;&gt;MONTH(BE$15),MONTH($AX114)=MONTH(BE$15)),
NETWORKDAYS.INTL(($AX114)-_xlpm.DD,$AX114,1,_xlpm.VD),
AND(MONTH($AW114)&lt;MONTH(BE$15),MONTH($AX114)&gt;MONTH(BE$15)),
NETWORKDAYS.INTL((EOMONTH(BE$15-1,1))-_xlpm.DD,EOMONTH(BE$15-1,1),1,_xlpm.VD),
AND(MONTH($AW114)=MONTH(BE$15),MONTH($AX114)=MONTH(BE$15)),
NETWORKDAYS.INTL($AW114,$AX114,1,_xlpm.VD)))),0)),
$DH114="месяц",
$BP114*BE114,
$DH114="неделя",
$BP114*BE114/7*(ROUNDUP((DAY(EOMONTH(BE$15,0)))/4,0))),
0)</f>
        <v/>
      </c>
      <c r="BW114" s="125">
        <f t="array" ref="BW114">
IFERROR(
_xlfn.IFS(
$DH114="день_1",
$BP114*$BL114/($AX114-$AW114+1)*BF114*(DAY(EOMONTH(BF$15,0))),
$DH114="день_2",
$BP114/30*MAX(MIN($AX114,EOMONTH(BF$15,0))-MAX($AW114,BF$15)+1,),
$DH114="раб.день",
$BP114/30*(IFERROR(
_xlfn.LET(_xlpm.VD,
CHOOSE(
{1;2;3;4;5;6;7;8;9;10;11;12;13;14;15;16;17;18},
45658,45659,45660,45661,45662,45663,45664,45665,45711,45724,45778,45779,45785,45786,45820,45821,45965,46022),
_xlfn.LET(_xlpm.DD,
MAX(MIN($AX114,EOMONTH(BF$15,0))-MAX($AW114,BF$15),),
_xlfn.IFS(
AND(MONTH($AW114)=MONTH(BF$15),MONTH($AX114)&lt;&gt;MONTH(BF$15)),
NETWORKDAYS.INTL($AW114,$AW114+_xlpm.DD,1,_xlpm.VD),
AND(MONTH($AW114)&lt;&gt;MONTH(BF$15),MONTH($AX114)=MONTH(BF$15)),
NETWORKDAYS.INTL(($AX114)-_xlpm.DD,$AX114,1,_xlpm.VD),
AND(MONTH($AW114)&lt;MONTH(BF$15),MONTH($AX114)&gt;MONTH(BF$15)),
NETWORKDAYS.INTL((EOMONTH(BF$15-1,1))-_xlpm.DD,EOMONTH(BF$15-1,1),1,_xlpm.VD),
AND(MONTH($AW114)=MONTH(BF$15),MONTH($AX114)=MONTH(BF$15)),
NETWORKDAYS.INTL($AW114,$AX114,1,_xlpm.VD)))),0)),
$DH114="месяц",
$BP114*BF114,
$DH114="неделя",
$BP114*BF114/7*(ROUNDUP((DAY(EOMONTH(BF$15,0)))/4,0))),
0)</f>
        <v/>
      </c>
      <c r="BX114" s="125">
        <f t="array" ref="BX114">
IFERROR(
_xlfn.IFS(
$DH114="день_1",
$BP114*$BL114/($AX114-$AW114+1)*BG114*(DAY(EOMONTH(BG$15,0))),
$DH114="день_2",
$BP114/30*MAX(MIN($AX114,EOMONTH(BG$15,0))-MAX($AW114,BG$15)+1,),
$DH114="раб.день",
$BP114/30*(IFERROR(
_xlfn.LET(_xlpm.VD,
CHOOSE(
{1;2;3;4;5;6;7;8;9;10;11;12;13;14;15;16;17;18},
45658,45659,45660,45661,45662,45663,45664,45665,45711,45724,45778,45779,45785,45786,45820,45821,45965,46022),
_xlfn.LET(_xlpm.DD,
MAX(MIN($AX114,EOMONTH(BG$15,0))-MAX($AW114,BG$15),),
_xlfn.IFS(
AND(MONTH($AW114)=MONTH(BG$15),MONTH($AX114)&lt;&gt;MONTH(BG$15)),
NETWORKDAYS.INTL($AW114,$AW114+_xlpm.DD,1,_xlpm.VD),
AND(MONTH($AW114)&lt;&gt;MONTH(BG$15),MONTH($AX114)=MONTH(BG$15)),
NETWORKDAYS.INTL(($AX114)-_xlpm.DD,$AX114,1,_xlpm.VD),
AND(MONTH($AW114)&lt;MONTH(BG$15),MONTH($AX114)&gt;MONTH(BG$15)),
NETWORKDAYS.INTL((EOMONTH(BG$15-1,1))-_xlpm.DD,EOMONTH(BG$15-1,1),1,_xlpm.VD),
AND(MONTH($AW114)=MONTH(BG$15),MONTH($AX114)=MONTH(BG$15)),
NETWORKDAYS.INTL($AW114,$AX114,1,_xlpm.VD)))),0)),
$DH114="месяц",
$BP114*BG114,
$DH114="неделя",
$BP114*BG114/7*(ROUNDUP((DAY(EOMONTH(BG$15,0)))/4,0))),
0)</f>
        <v/>
      </c>
      <c r="BY114" s="125">
        <f t="array" ref="BY114">
IFERROR(
_xlfn.IFS(
$DH114="день_1",
$BP114*$BL114/($AX114-$AW114+1)*BH114*(DAY(EOMONTH(BH$15,0))),
$DH114="день_2",
$BP114/30*MAX(MIN($AX114,EOMONTH(BH$15,0))-MAX($AW114,BH$15)+1,),
$DH114="раб.день",
$BP114/30*(IFERROR(
_xlfn.LET(_xlpm.VD,
CHOOSE(
{1;2;3;4;5;6;7;8;9;10;11;12;13;14;15;16;17;18},
45658,45659,45660,45661,45662,45663,45664,45665,45711,45724,45778,45779,45785,45786,45820,45821,45965,46022),
_xlfn.LET(_xlpm.DD,
MAX(MIN($AX114,EOMONTH(BH$15,0))-MAX($AW114,BH$15),),
_xlfn.IFS(
AND(MONTH($AW114)=MONTH(BH$15),MONTH($AX114)&lt;&gt;MONTH(BH$15)),
NETWORKDAYS.INTL($AW114,$AW114+_xlpm.DD,1,_xlpm.VD),
AND(MONTH($AW114)&lt;&gt;MONTH(BH$15),MONTH($AX114)=MONTH(BH$15)),
NETWORKDAYS.INTL(($AX114)-_xlpm.DD,$AX114,1,_xlpm.VD),
AND(MONTH($AW114)&lt;MONTH(BH$15),MONTH($AX114)&gt;MONTH(BH$15)),
NETWORKDAYS.INTL((EOMONTH(BH$15-1,1))-_xlpm.DD,EOMONTH(BH$15-1,1),1,_xlpm.VD),
AND(MONTH($AW114)=MONTH(BH$15),MONTH($AX114)=MONTH(BH$15)),
NETWORKDAYS.INTL($AW114,$AX114,1,_xlpm.VD)))),0)),
$DH114="месяц",
$BP114*BH114,
$DH114="неделя",
$BP114*BH114/7*(ROUNDUP((DAY(EOMONTH(BH$15,0)))/4,0))),
0)</f>
        <v/>
      </c>
      <c r="BZ114" s="125">
        <f t="array" ref="BZ114">
IFERROR(
_xlfn.IFS(
$DH114="день_1",
$BP114*$BL114/($AX114-$AW114+1)*BI114*(DAY(EOMONTH(BI$15,0))),
$DH114="день_2",
$BP114/30*MAX(MIN($AX114,EOMONTH(BI$15,0))-MAX($AW114,BI$15)+1,),
$DH114="раб.день",
$BP114/30*(IFERROR(
_xlfn.LET(_xlpm.VD,
CHOOSE(
{1;2;3;4;5;6;7;8;9;10;11;12;13;14;15;16;17;18},
45658,45659,45660,45661,45662,45663,45664,45665,45711,45724,45778,45779,45785,45786,45820,45821,45965,46022),
_xlfn.LET(_xlpm.DD,
MAX(MIN($AX114,EOMONTH(BI$15,0))-MAX($AW114,BI$15),),
_xlfn.IFS(
AND(MONTH($AW114)=MONTH(BI$15),MONTH($AX114)&lt;&gt;MONTH(BI$15)),
NETWORKDAYS.INTL($AW114,$AW114+_xlpm.DD,1,_xlpm.VD),
AND(MONTH($AW114)&lt;&gt;MONTH(BI$15),MONTH($AX114)=MONTH(BI$15)),
NETWORKDAYS.INTL(($AX114)-_xlpm.DD,$AX114,1,_xlpm.VD),
AND(MONTH($AW114)&lt;MONTH(BI$15),MONTH($AX114)&gt;MONTH(BI$15)),
NETWORKDAYS.INTL((EOMONTH(BI$15-1,1))-_xlpm.DD,EOMONTH(BI$15-1,1),1,_xlpm.VD),
AND(MONTH($AW114)=MONTH(BI$15),MONTH($AX114)=MONTH(BI$15)),
NETWORKDAYS.INTL($AW114,$AX114,1,_xlpm.VD)))),0)),
$DH114="месяц",
$BP114*BI114,
$DH114="неделя",
$BP114*BI114/7*(ROUNDUP((DAY(EOMONTH(BI$15,0)))/4,0))),
0)</f>
        <v/>
      </c>
      <c r="CA114" s="125">
        <f t="array" ref="CA114">
IFERROR(
_xlfn.IFS(
$DH114="день_1",
$BP114*$BL114/($AX114-$AW114+1)*BJ114*(DAY(EOMONTH(BJ$15,0))),
$DH114="день_2",
$BP114/30*MAX(MIN($AX114,EOMONTH(BJ$15,0))-MAX($AW114,BJ$15)+1,),
$DH114="раб.день",
$BP114/30*(IFERROR(
_xlfn.LET(_xlpm.VD,
CHOOSE(
{1;2;3;4;5;6;7;8;9;10;11;12;13;14;15;16;17;18},
45658,45659,45660,45661,45662,45663,45664,45665,45711,45724,45778,45779,45785,45786,45820,45821,45965,46022),
_xlfn.LET(_xlpm.DD,
MAX(MIN($AX114,EOMONTH(BJ$15,0))-MAX($AW114,BJ$15),),
_xlfn.IFS(
AND(MONTH($AW114)=MONTH(BJ$15),MONTH($AX114)&lt;&gt;MONTH(BJ$15)),
NETWORKDAYS.INTL($AW114,$AW114+_xlpm.DD,1,_xlpm.VD),
AND(MONTH($AW114)&lt;&gt;MONTH(BJ$15),MONTH($AX114)=MONTH(BJ$15)),
NETWORKDAYS.INTL(($AX114)-_xlpm.DD,$AX114,1,_xlpm.VD),
AND(MONTH($AW114)&lt;MONTH(BJ$15),MONTH($AX114)&gt;MONTH(BJ$15)),
NETWORKDAYS.INTL((EOMONTH(BJ$15-1,1))-_xlpm.DD,EOMONTH(BJ$15-1,1),1,_xlpm.VD),
AND(MONTH($AW114)=MONTH(BJ$15),MONTH($AX114)=MONTH(BJ$15)),
NETWORKDAYS.INTL($AW114,$AX114,1,_xlpm.VD)))),0)),
$DH114="месяц",
$BP114*BJ114,
$DH114="неделя",
$BP114*BJ114/7*(ROUNDUP((DAY(EOMONTH(BJ$15,0)))/4,0))),
0)</f>
        <v/>
      </c>
      <c r="CB114" s="125">
        <f t="array" ref="CB114">
IFERROR(
_xlfn.IFS(
$DH114="день_1",
$BP114*$BL114/($AX114-$AW114+1)*BK114*(DAY(EOMONTH(BK$15,0))),
$DH114="день_2",
$BP114/30*MAX(MIN($AX114,EOMONTH(BK$15,0))-MAX($AW114,BK$15)+1,),
$DH114="раб.день",
$BP114/30*(IFERROR(
_xlfn.LET(_xlpm.VD,
CHOOSE(
{1;2;3;4;5;6;7;8;9;10;11;12;13;14;15;16;17;18},
45658,45659,45660,45661,45662,45663,45664,45665,45711,45724,45778,45779,45785,45786,45820,45821,45965,46022),
_xlfn.LET(_xlpm.DD,
MAX(MIN($AX114,EOMONTH(BK$15,0))-MAX($AW114,BK$15),),
_xlfn.IFS(
AND(MONTH($AW114)=MONTH(BK$15),MONTH($AX114)&lt;&gt;MONTH(BK$15)),
NETWORKDAYS.INTL($AW114,$AW114+_xlpm.DD,1,_xlpm.VD),
AND(MONTH($AW114)&lt;&gt;MONTH(BK$15),MONTH($AX114)=MONTH(BK$15)),
NETWORKDAYS.INTL(($AX114)-_xlpm.DD,$AX114,1,_xlpm.VD),
AND(MONTH($AW114)&lt;MONTH(BK$15),MONTH($AX114)&gt;MONTH(BK$15)),
NETWORKDAYS.INTL((EOMONTH(BK$15-1,1))-_xlpm.DD,EOMONTH(BK$15-1,1),1,_xlpm.VD),
AND(MONTH($AW114)=MONTH(BK$15),MONTH($AX114)=MONTH(BK$15)),
NETWORKDAYS.INTL($AW114,$AX114,1,_xlpm.VD)))),0)),
$DH114="месяц",
$BP114*BK114,
$DH114="неделя",
$BP114*BK114/7*(ROUNDUP((DAY(EOMONTH(BK$15,0)))/4,0))),
0)</f>
        <v/>
      </c>
      <c r="CC114" s="125">
        <f>SUM($BQ114:$CB114)</f>
        <v/>
      </c>
      <c r="CD114" s="126">
        <f>SUM($EH114:$EH114)</f>
        <v/>
      </c>
      <c r="CE114" s="126">
        <f>$CD114*$AB114</f>
        <v/>
      </c>
      <c r="CF114" s="126">
        <f>SUM($EK114:$EK114)</f>
        <v/>
      </c>
      <c r="CG114" s="126">
        <f>$CF114*$AB114</f>
        <v/>
      </c>
      <c r="CH114" s="126">
        <f>SUM($CC114,$CE114,$CG114)</f>
        <v/>
      </c>
      <c r="CI114" s="126">
        <f>$CH114*(1+$CM114)</f>
        <v/>
      </c>
      <c r="CJ114" s="127" t="n">
        <v>0</v>
      </c>
      <c r="CK114" s="126">
        <f>SUM($CH114:$CH114)*(1+$CJ114)</f>
        <v/>
      </c>
      <c r="CL114" s="126">
        <f>SUM($CH114:$CH114)*(1+$CM114)</f>
        <v/>
      </c>
      <c r="CM114" s="59" t="inlineStr">
        <is>
          <t>20%</t>
        </is>
      </c>
      <c r="CN114" s="59" t="n"/>
      <c r="CO114" s="72" t="n"/>
      <c r="CP114" s="59" t="n"/>
      <c r="CQ114" s="73" t="n"/>
      <c r="CR114" s="73" t="n"/>
      <c r="CS114" s="73" t="n"/>
      <c r="CT114" s="72" t="n"/>
      <c r="CU114" s="79" t="inlineStr">
        <is>
          <t> </t>
        </is>
      </c>
      <c r="CV114" s="60" t="n"/>
      <c r="CW114" s="60" t="n"/>
      <c r="CX114" s="60" t="n"/>
      <c r="CY114" s="127">
        <f>IFERROR(($CC114-$EE114)/($EE114/(1-$DQ114)),0)</f>
        <v/>
      </c>
      <c r="CZ114" s="127">
        <f>IFERROR(1-$EI114/($CE114),0)</f>
        <v/>
      </c>
      <c r="DA114" s="127">
        <f>IFERROR(1-$EL114/($CG114),0)</f>
        <v/>
      </c>
      <c r="DB114" s="126">
        <f>ROUND(IFERROR(($CI114/(1+$CM114)-$EN114),0),2)</f>
        <v/>
      </c>
      <c r="DC114" s="128" t="n"/>
      <c r="DD114" s="125" t="n"/>
      <c r="DE114" s="75" t="n">
        <v>0</v>
      </c>
      <c r="DF114" s="128" t="n"/>
      <c r="DG114" s="125">
        <f>IF($DC114=0,0,$DD114*($DC114*100%-$DE114*$DF114))*SUM($AB114:$AB114)</f>
        <v/>
      </c>
      <c r="DH114" s="129" t="inlineStr">
        <is>
          <t>месяц</t>
        </is>
      </c>
      <c r="DI114" s="130">
        <f t="array" ref="DI114">IFERROR(
IF($ES114="LisChannel",
(ROUND(((INDEX({174.625;153.888888888889;130.972222222222},MATCH($AI114,{2;3;4}),0))*$AG114*$AI114),2)),0),0)</f>
        <v/>
      </c>
      <c r="DJ114" s="130">
        <f>
_xlfn.LET(_xlpm.X,
IFERROR(
IF($ES114="НовиковТВ",
(_xlfn.LET(_xlpm.NTV,
_xlfn.LET(_xlpm.MIN,350000,
IF(SUMIFS($DI:$DI,$ES:$ES,"НовиковТВ")&lt;=_xlpm.MIN,
(SUMIFS($DI:$DI,$ES:$ES,"НовиковТВ")/(COUNTIFS($ES:$ES,"НовиковТВ")))*_xlpm.MIN/SUMIFS($DI:$DI,$ES:$ES,"НовиковТВ"),
DI114)),
_xlpm.NTV+$DG114/(1-(1-(_xlpm.NTV)*(1-$DL114)*(1-$DM114)*(1-$DN114)*(1-$DO114)*(1-$DP114)/_xlpm.NTV))))/(1+$EP114),
$DI114+$DG114/(1-(1-($DI114)*(1-$DL114)*(1-$DM114)*(1-$DN114)*(1-$DO114)*(1-$DP114)/$DI114))),
0),
_xlpm.X*(1+$CM114)*(1+$CW114)-_xlpm.X*(1+$CM114)+_xlpm.X)</f>
        <v/>
      </c>
      <c r="DK114" s="125" t="inlineStr">
        <is>
          <t>послед.</t>
        </is>
      </c>
      <c r="DL114" s="63" t="n">
        <v>0</v>
      </c>
      <c r="DM114" s="63" t="n">
        <v>0</v>
      </c>
      <c r="DN114" s="63" t="n">
        <v>0</v>
      </c>
      <c r="DO114" s="63" t="n">
        <v>0</v>
      </c>
      <c r="DP114" s="63" t="n">
        <v>0</v>
      </c>
      <c r="DQ114" s="63">
        <f t="array" ref="DQ114">IFERROR(_xlfn.IFS(
$DK114="послед.",1-(1-$DL114)*(1-$DM114)*(1-$DN114)*(1-$DO114)*(1-$DP114),
$DK114="сумм.",$DL114+$DM114+$DN114+$DO114+$DP114),
0)</f>
        <v/>
      </c>
      <c r="DR114" s="125">
        <f t="array" ref="DR114">
IFERROR(
_xlfn.IFS(
$BL114=0,
0,
$BL114&gt;0,
_xlfn.IFS($DK114="послед.",
$DJ114*(1-$DL114)*(1-$DM114)*(1-$DN114)*(1-$DO114)*(1-$DP114),
$DK114="сумм.",
$DJ114*(1-($DL114+$DM114+$DN114+$DO114+$DP114)))),0)</f>
        <v/>
      </c>
      <c r="DS114" s="125">
        <f t="array" ref="DS114">
IFERROR(_xlfn.IFS(
$DH114="день_1",
$DR114*$BL114/($AX114-$AW114+1)*AZ114*(DAY(EOMONTH(AZ$15,0))),
$DH114="день_2",
$DR114/30*MAX(MIN($AX114,EOMONTH(AZ$15,0))-MAX($AW114,AZ$15)+1,),
$DH114="раб.день",
$DR114/30*(IFERROR(
_xlfn.LET(_xlpm.VD,
CHOOSE(
{1;2;3;4;5;6;7;8;9;10;11;12;13;14;15;16;17;18},
45658,45659,45660,45661,45662,45663,45664,45665,45711,45724,45778,45779,45785,45786,45820,45821,45965,46022),
_xlfn.LET(_xlpm.DD,
MAX(MIN($AX114,EOMONTH(AZ$15,0))-MAX($AW114,AZ$15),),
_xlfn.IFS(
AND(MONTH($AW114)=MONTH(AZ$15),MONTH($AX114)&lt;&gt;MONTH(AZ$15)),
NETWORKDAYS.INTL($AW114,$AW114+_xlpm.DD,1,_xlpm.VD),
AND(MONTH($AW114)&lt;&gt;MONTH(AZ$15),MONTH($AX114)=MONTH(AZ$15)),
NETWORKDAYS.INTL(($AX114)-_xlpm.DD,$AX114,1,_xlpm.VD),
AND(MONTH($AW114)&lt;MONTH(AZ$15),MONTH($AX114)&gt;MONTH(AZ$15)),
NETWORKDAYS.INTL((EOMONTH(AZ$15-1,1))-_xlpm.DD,EOMONTH(AZ$15-1,1),1,_xlpm.VD),
AND(MONTH($AW114)=MONTH(AZ$15),MONTH($AX114)=MONTH(AZ$15)),
NETWORKDAYS.INTL($AW114,$AX114,1,_xlpm.VD)))),0)),
$DH114="месяц",
$DR114*AZ114,
$DH114="неделя",
$DR114*AZ114/7*(ROUNDUP((DAY(EOMONTH(AZ$15,0)))/4,0))),
0)</f>
        <v/>
      </c>
      <c r="DT114" s="125">
        <f t="array" ref="DT114">
IFERROR(_xlfn.IFS(
$DH114="день_1",
$DR114*$BL114/($AX114-$AW114+1)*BA114*(DAY(EOMONTH(BA$15,0))),
$DH114="день_2",
$DR114/30*MAX(MIN($AX114,EOMONTH(BA$15,0))-MAX($AW114,BA$15)+1,),
$DH114="раб.день",
$DR114/30*(IFERROR(
_xlfn.LET(_xlpm.VD,
CHOOSE(
{1;2;3;4;5;6;7;8;9;10;11;12;13;14;15;16;17;18},
45658,45659,45660,45661,45662,45663,45664,45665,45711,45724,45778,45779,45785,45786,45820,45821,45965,46022),
_xlfn.LET(_xlpm.DD,
MAX(MIN($AX114,EOMONTH(BA$15,0))-MAX($AW114,BA$15),),
_xlfn.IFS(
AND(MONTH($AW114)=MONTH(BA$15),MONTH($AX114)&lt;&gt;MONTH(BA$15)),
NETWORKDAYS.INTL($AW114,$AW114+_xlpm.DD,1,_xlpm.VD),
AND(MONTH($AW114)&lt;&gt;MONTH(BA$15),MONTH($AX114)=MONTH(BA$15)),
NETWORKDAYS.INTL(($AX114)-_xlpm.DD,$AX114,1,_xlpm.VD),
AND(MONTH($AW114)&lt;MONTH(BA$15),MONTH($AX114)&gt;MONTH(BA$15)),
NETWORKDAYS.INTL((EOMONTH(BA$15-1,1))-_xlpm.DD,EOMONTH(BA$15-1,1),1,_xlpm.VD),
AND(MONTH($AW114)=MONTH(BA$15),MONTH($AX114)=MONTH(BA$15)),
NETWORKDAYS.INTL($AW114,$AX114,1,_xlpm.VD)))),0)),
$DH114="месяц",
$DR114*BA114,
$DH114="неделя",
$DR114*BA114/7*(ROUNDUP((DAY(EOMONTH(BA$15,0)))/4,0))),
0)</f>
        <v/>
      </c>
      <c r="DU114" s="125">
        <f t="array" ref="DU114">
IFERROR(_xlfn.IFS(
$DH114="день_1",
$DR114*$BL114/($AX114-$AW114+1)*BB114*(DAY(EOMONTH(BB$15,0))),
$DH114="день_2",
$DR114/30*MAX(MIN($AX114,EOMONTH(BB$15,0))-MAX($AW114,BB$15)+1,),
$DH114="раб.день",
$DR114/30*(IFERROR(
_xlfn.LET(_xlpm.VD,
CHOOSE(
{1;2;3;4;5;6;7;8;9;10;11;12;13;14;15;16;17;18},
45658,45659,45660,45661,45662,45663,45664,45665,45711,45724,45778,45779,45785,45786,45820,45821,45965,46022),
_xlfn.LET(_xlpm.DD,
MAX(MIN($AX114,EOMONTH(BB$15,0))-MAX($AW114,BB$15),),
_xlfn.IFS(
AND(MONTH($AW114)=MONTH(BB$15),MONTH($AX114)&lt;&gt;MONTH(BB$15)),
NETWORKDAYS.INTL($AW114,$AW114+_xlpm.DD,1,_xlpm.VD),
AND(MONTH($AW114)&lt;&gt;MONTH(BB$15),MONTH($AX114)=MONTH(BB$15)),
NETWORKDAYS.INTL(($AX114)-_xlpm.DD,$AX114,1,_xlpm.VD),
AND(MONTH($AW114)&lt;MONTH(BB$15),MONTH($AX114)&gt;MONTH(BB$15)),
NETWORKDAYS.INTL((EOMONTH(BB$15-1,1))-_xlpm.DD,EOMONTH(BB$15-1,1),1,_xlpm.VD),
AND(MONTH($AW114)=MONTH(BB$15),MONTH($AX114)=MONTH(BB$15)),
NETWORKDAYS.INTL($AW114,$AX114,1,_xlpm.VD)))),0)),
$DH114="месяц",
$DR114*BB114,
$DH114="неделя",
$DR114*BB114/7*(ROUNDUP((DAY(EOMONTH(BB$15,0)))/4,0))),
0)</f>
        <v/>
      </c>
      <c r="DV114" s="125">
        <f t="array" ref="DV114">
IFERROR(_xlfn.IFS(
$DH114="день_1",
$DR114*$BL114/($AX114-$AW114+1)*BC114*(DAY(EOMONTH(BC$15,0))),
$DH114="день_2",
$DR114/30*MAX(MIN($AX114,EOMONTH(BC$15,0))-MAX($AW114,BC$15)+1,),
$DH114="раб.день",
$DR114/30*(IFERROR(
_xlfn.LET(_xlpm.VD,
CHOOSE(
{1;2;3;4;5;6;7;8;9;10;11;12;13;14;15;16;17;18},
45658,45659,45660,45661,45662,45663,45664,45665,45711,45724,45778,45779,45785,45786,45820,45821,45965,46022),
_xlfn.LET(_xlpm.DD,
MAX(MIN($AX114,EOMONTH(BC$15,0))-MAX($AW114,BC$15),),
_xlfn.IFS(
AND(MONTH($AW114)=MONTH(BC$15),MONTH($AX114)&lt;&gt;MONTH(BC$15)),
NETWORKDAYS.INTL($AW114,$AW114+_xlpm.DD,1,_xlpm.VD),
AND(MONTH($AW114)&lt;&gt;MONTH(BC$15),MONTH($AX114)=MONTH(BC$15)),
NETWORKDAYS.INTL(($AX114)-_xlpm.DD,$AX114,1,_xlpm.VD),
AND(MONTH($AW114)&lt;MONTH(BC$15),MONTH($AX114)&gt;MONTH(BC$15)),
NETWORKDAYS.INTL((EOMONTH(BC$15-1,1))-_xlpm.DD,EOMONTH(BC$15-1,1),1,_xlpm.VD),
AND(MONTH($AW114)=MONTH(BC$15),MONTH($AX114)=MONTH(BC$15)),
NETWORKDAYS.INTL($AW114,$AX114,1,_xlpm.VD)))),0)),
$DH114="месяц",
$DR114*BC114,
$DH114="неделя",
$DR114*BC114/7*(ROUNDUP((DAY(EOMONTH(BC$15,0)))/4,0))),
0)</f>
        <v/>
      </c>
      <c r="DW114" s="125">
        <f t="array" ref="DW114">
IFERROR(_xlfn.IFS(
$DH114="день_1",
$DR114*$BL114/($AX114-$AW114+1)*BD114*(DAY(EOMONTH(BD$15,0))),
$DH114="день_2",
$DR114/30*MAX(MIN($AX114,EOMONTH(BD$15,0))-MAX($AW114,BD$15)+1,),
$DH114="раб.день",
$DR114/30*(IFERROR(
_xlfn.LET(_xlpm.VD,
CHOOSE(
{1;2;3;4;5;6;7;8;9;10;11;12;13;14;15;16;17;18},
45658,45659,45660,45661,45662,45663,45664,45665,45711,45724,45778,45779,45785,45786,45820,45821,45965,46022),
_xlfn.LET(_xlpm.DD,
MAX(MIN($AX114,EOMONTH(BD$15,0))-MAX($AW114,BD$15),),
_xlfn.IFS(
AND(MONTH($AW114)=MONTH(BD$15),MONTH($AX114)&lt;&gt;MONTH(BD$15)),
NETWORKDAYS.INTL($AW114,$AW114+_xlpm.DD,1,_xlpm.VD),
AND(MONTH($AW114)&lt;&gt;MONTH(BD$15),MONTH($AX114)=MONTH(BD$15)),
NETWORKDAYS.INTL(($AX114)-_xlpm.DD,$AX114,1,_xlpm.VD),
AND(MONTH($AW114)&lt;MONTH(BD$15),MONTH($AX114)&gt;MONTH(BD$15)),
NETWORKDAYS.INTL((EOMONTH(BD$15-1,1))-_xlpm.DD,EOMONTH(BD$15-1,1),1,_xlpm.VD),
AND(MONTH($AW114)=MONTH(BD$15),MONTH($AX114)=MONTH(BD$15)),
NETWORKDAYS.INTL($AW114,$AX114,1,_xlpm.VD)))),0)),
$DH114="месяц",
$DR114*BD114,
$DH114="неделя",
$DR114*BD114/7*(ROUNDUP((DAY(EOMONTH(BD$15,0)))/4,0))),
0)</f>
        <v/>
      </c>
      <c r="DX114" s="125">
        <f t="array" ref="DX114">
IFERROR(_xlfn.IFS(
$DH114="день_1",
$DR114*$BL114/($AX114-$AW114+1)*BE114*(DAY(EOMONTH(BE$15,0))),
$DH114="день_2",
$DR114/30*MAX(MIN($AX114,EOMONTH(BE$15,0))-MAX($AW114,BE$15)+1,),
$DH114="раб.день",
$DR114/30*(IFERROR(
_xlfn.LET(_xlpm.VD,
CHOOSE(
{1;2;3;4;5;6;7;8;9;10;11;12;13;14;15;16;17;18},
45658,45659,45660,45661,45662,45663,45664,45665,45711,45724,45778,45779,45785,45786,45820,45821,45965,46022),
_xlfn.LET(_xlpm.DD,
MAX(MIN($AX114,EOMONTH(BE$15,0))-MAX($AW114,BE$15),),
_xlfn.IFS(
AND(MONTH($AW114)=MONTH(BE$15),MONTH($AX114)&lt;&gt;MONTH(BE$15)),
NETWORKDAYS.INTL($AW114,$AW114+_xlpm.DD,1,_xlpm.VD),
AND(MONTH($AW114)&lt;&gt;MONTH(BE$15),MONTH($AX114)=MONTH(BE$15)),
NETWORKDAYS.INTL(($AX114)-_xlpm.DD,$AX114,1,_xlpm.VD),
AND(MONTH($AW114)&lt;MONTH(BE$15),MONTH($AX114)&gt;MONTH(BE$15)),
NETWORKDAYS.INTL((EOMONTH(BE$15-1,1))-_xlpm.DD,EOMONTH(BE$15-1,1),1,_xlpm.VD),
AND(MONTH($AW114)=MONTH(BE$15),MONTH($AX114)=MONTH(BE$15)),
NETWORKDAYS.INTL($AW114,$AX114,1,_xlpm.VD)))),0)),
$DH114="месяц",
$DR114*BE114,
$DH114="неделя",
$DR114*BE114/7*(ROUNDUP((DAY(EOMONTH(BE$15,0)))/4,0))),
0)</f>
        <v/>
      </c>
      <c r="DY114" s="125">
        <f t="array" ref="DY114">
IFERROR(_xlfn.IFS(
$DH114="день_1",
$DR114*$BL114/($AX114-$AW114+1)*BF114*(DAY(EOMONTH(BF$15,0))),
$DH114="день_2",
$DR114/30*MAX(MIN($AX114,EOMONTH(BF$15,0))-MAX($AW114,BF$15)+1,),
$DH114="раб.день",
$DR114/30*(IFERROR(
_xlfn.LET(_xlpm.VD,
CHOOSE(
{1;2;3;4;5;6;7;8;9;10;11;12;13;14;15;16;17;18},
45658,45659,45660,45661,45662,45663,45664,45665,45711,45724,45778,45779,45785,45786,45820,45821,45965,46022),
_xlfn.LET(_xlpm.DD,
MAX(MIN($AX114,EOMONTH(BF$15,0))-MAX($AW114,BF$15),),
_xlfn.IFS(
AND(MONTH($AW114)=MONTH(BF$15),MONTH($AX114)&lt;&gt;MONTH(BF$15)),
NETWORKDAYS.INTL($AW114,$AW114+_xlpm.DD,1,_xlpm.VD),
AND(MONTH($AW114)&lt;&gt;MONTH(BF$15),MONTH($AX114)=MONTH(BF$15)),
NETWORKDAYS.INTL(($AX114)-_xlpm.DD,$AX114,1,_xlpm.VD),
AND(MONTH($AW114)&lt;MONTH(BF$15),MONTH($AX114)&gt;MONTH(BF$15)),
NETWORKDAYS.INTL((EOMONTH(BF$15-1,1))-_xlpm.DD,EOMONTH(BF$15-1,1),1,_xlpm.VD),
AND(MONTH($AW114)=MONTH(BF$15),MONTH($AX114)=MONTH(BF$15)),
NETWORKDAYS.INTL($AW114,$AX114,1,_xlpm.VD)))),0)),
$DH114="месяц",
$DR114*BF114,
$DH114="неделя",
$DR114*BF114/7*(ROUNDUP((DAY(EOMONTH(BF$15,0)))/4,0))),
0)</f>
        <v/>
      </c>
      <c r="DZ114" s="125">
        <f t="array" ref="DZ114">
IFERROR(_xlfn.IFS(
$DH114="день_1",
$DR114*$BL114/($AX114-$AW114+1)*BG114*(DAY(EOMONTH(BG$15,0))),
$DH114="день_2",
$DR114/30*MAX(MIN($AX114,EOMONTH(BG$15,0))-MAX($AW114,BG$15)+1,),
$DH114="раб.день",
$DR114/30*(IFERROR(
_xlfn.LET(_xlpm.VD,
CHOOSE(
{1;2;3;4;5;6;7;8;9;10;11;12;13;14;15;16;17;18},
45658,45659,45660,45661,45662,45663,45664,45665,45711,45724,45778,45779,45785,45786,45820,45821,45965,46022),
_xlfn.LET(_xlpm.DD,
MAX(MIN($AX114,EOMONTH(BG$15,0))-MAX($AW114,BG$15),),
_xlfn.IFS(
AND(MONTH($AW114)=MONTH(BG$15),MONTH($AX114)&lt;&gt;MONTH(BG$15)),
NETWORKDAYS.INTL($AW114,$AW114+_xlpm.DD,1,_xlpm.VD),
AND(MONTH($AW114)&lt;&gt;MONTH(BG$15),MONTH($AX114)=MONTH(BG$15)),
NETWORKDAYS.INTL(($AX114)-_xlpm.DD,$AX114,1,_xlpm.VD),
AND(MONTH($AW114)&lt;MONTH(BG$15),MONTH($AX114)&gt;MONTH(BG$15)),
NETWORKDAYS.INTL((EOMONTH(BG$15-1,1))-_xlpm.DD,EOMONTH(BG$15-1,1),1,_xlpm.VD),
AND(MONTH($AW114)=MONTH(BG$15),MONTH($AX114)=MONTH(BG$15)),
NETWORKDAYS.INTL($AW114,$AX114,1,_xlpm.VD)))),0)),
$DH114="месяц",
$DR114*BG114,
$DH114="неделя",
$DR114*BG114/7*(ROUNDUP((DAY(EOMONTH(BG$15,0)))/4,0))),
0)</f>
        <v/>
      </c>
      <c r="EA114" s="125">
        <f t="array" ref="EA114">
IFERROR(_xlfn.IFS(
$DH114="день_1",
$DR114*$BL114/($AX114-$AW114+1)*BH114*(DAY(EOMONTH(BH$15,0))),
$DH114="день_2",
$DR114/30*MAX(MIN($AX114,EOMONTH(BH$15,0))-MAX($AW114,BH$15)+1,),
$DH114="раб.день",
$DR114/30*(IFERROR(
_xlfn.LET(_xlpm.VD,
CHOOSE(
{1;2;3;4;5;6;7;8;9;10;11;12;13;14;15;16;17;18},
45658,45659,45660,45661,45662,45663,45664,45665,45711,45724,45778,45779,45785,45786,45820,45821,45965,46022),
_xlfn.LET(_xlpm.DD,
MAX(MIN($AX114,EOMONTH(BH$15,0))-MAX($AW114,BH$15),),
_xlfn.IFS(
AND(MONTH($AW114)=MONTH(BH$15),MONTH($AX114)&lt;&gt;MONTH(BH$15)),
NETWORKDAYS.INTL($AW114,$AW114+_xlpm.DD,1,_xlpm.VD),
AND(MONTH($AW114)&lt;&gt;MONTH(BH$15),MONTH($AX114)=MONTH(BH$15)),
NETWORKDAYS.INTL(($AX114)-_xlpm.DD,$AX114,1,_xlpm.VD),
AND(MONTH($AW114)&lt;MONTH(BH$15),MONTH($AX114)&gt;MONTH(BH$15)),
NETWORKDAYS.INTL((EOMONTH(BH$15-1,1))-_xlpm.DD,EOMONTH(BH$15-1,1),1,_xlpm.VD),
AND(MONTH($AW114)=MONTH(BH$15),MONTH($AX114)=MONTH(BH$15)),
NETWORKDAYS.INTL($AW114,$AX114,1,_xlpm.VD)))),0)),
$DH114="месяц",
$DR114*BH114,
$DH114="неделя",
$DR114*BH114/7*(ROUNDUP((DAY(EOMONTH(BH$15,0)))/4,0))),
0)</f>
        <v/>
      </c>
      <c r="EB114" s="125">
        <f t="array" ref="EB114">
IFERROR(_xlfn.IFS(
$DH114="день_1",
$DR114*$BL114/($AX114-$AW114+1)*BI114*(DAY(EOMONTH(BI$15,0))),
$DH114="день_2",
$DR114/30*MAX(MIN($AX114,EOMONTH(BI$15,0))-MAX($AW114,BI$15)+1,),
$DH114="раб.день",
$DR114/30*(IFERROR(
_xlfn.LET(_xlpm.VD,
CHOOSE(
{1;2;3;4;5;6;7;8;9;10;11;12;13;14;15;16;17;18},
45658,45659,45660,45661,45662,45663,45664,45665,45711,45724,45778,45779,45785,45786,45820,45821,45965,46022),
_xlfn.LET(_xlpm.DD,
MAX(MIN($AX114,EOMONTH(BI$15,0))-MAX($AW114,BI$15),),
_xlfn.IFS(
AND(MONTH($AW114)=MONTH(BI$15),MONTH($AX114)&lt;&gt;MONTH(BI$15)),
NETWORKDAYS.INTL($AW114,$AW114+_xlpm.DD,1,_xlpm.VD),
AND(MONTH($AW114)&lt;&gt;MONTH(BI$15),MONTH($AX114)=MONTH(BI$15)),
NETWORKDAYS.INTL(($AX114)-_xlpm.DD,$AX114,1,_xlpm.VD),
AND(MONTH($AW114)&lt;MONTH(BI$15),MONTH($AX114)&gt;MONTH(BI$15)),
NETWORKDAYS.INTL((EOMONTH(BI$15-1,1))-_xlpm.DD,EOMONTH(BI$15-1,1),1,_xlpm.VD),
AND(MONTH($AW114)=MONTH(BI$15),MONTH($AX114)=MONTH(BI$15)),
NETWORKDAYS.INTL($AW114,$AX114,1,_xlpm.VD)))),0)),
$DH114="месяц",
$DR114*BI114,
$DH114="неделя",
$DR114*BI114/7*(ROUNDUP((DAY(EOMONTH(BI$15,0)))/4,0))),
0)</f>
        <v/>
      </c>
      <c r="EC114" s="125">
        <f t="array" ref="EC114">
IFERROR(_xlfn.IFS(
$DH114="день_1",
$DR114*$BL114/($AX114-$AW114+1)*BJ114*(DAY(EOMONTH(BJ$15,0))),
$DH114="день_2",
$DR114/30*MAX(MIN($AX114,EOMONTH(BJ$15,0))-MAX($AW114,BJ$15)+1,),
$DH114="раб.день",
$DR114/30*(IFERROR(
_xlfn.LET(_xlpm.VD,
CHOOSE(
{1;2;3;4;5;6;7;8;9;10;11;12;13;14;15;16;17;18},
45658,45659,45660,45661,45662,45663,45664,45665,45711,45724,45778,45779,45785,45786,45820,45821,45965,46022),
_xlfn.LET(_xlpm.DD,
MAX(MIN($AX114,EOMONTH(BJ$15,0))-MAX($AW114,BJ$15),),
_xlfn.IFS(
AND(MONTH($AW114)=MONTH(BJ$15),MONTH($AX114)&lt;&gt;MONTH(BJ$15)),
NETWORKDAYS.INTL($AW114,$AW114+_xlpm.DD,1,_xlpm.VD),
AND(MONTH($AW114)&lt;&gt;MONTH(BJ$15),MONTH($AX114)=MONTH(BJ$15)),
NETWORKDAYS.INTL(($AX114)-_xlpm.DD,$AX114,1,_xlpm.VD),
AND(MONTH($AW114)&lt;MONTH(BJ$15),MONTH($AX114)&gt;MONTH(BJ$15)),
NETWORKDAYS.INTL((EOMONTH(BJ$15-1,1))-_xlpm.DD,EOMONTH(BJ$15-1,1),1,_xlpm.VD),
AND(MONTH($AW114)=MONTH(BJ$15),MONTH($AX114)=MONTH(BJ$15)),
NETWORKDAYS.INTL($AW114,$AX114,1,_xlpm.VD)))),0)),
$DH114="месяц",
$DR114*BJ114,
$DH114="неделя",
$DR114*BJ114/7*(ROUNDUP((DAY(EOMONTH(BJ$15,0)))/4,0))),
0)</f>
        <v/>
      </c>
      <c r="ED114" s="125">
        <f t="array" ref="ED114">
IFERROR(_xlfn.IFS(
$DH114="день_1",
$DR114*$BL114/($AX114-$AW114+1)*BK114*(DAY(EOMONTH(BK$15,0))),
$DH114="день_2",
$DR114/30*MAX(MIN($AX114,EOMONTH(BK$15,0))-MAX($AW114,BK$15)+1,),
$DH114="раб.день",
$DR114/30*(IFERROR(
_xlfn.LET(_xlpm.VD,
CHOOSE(
{1;2;3;4;5;6;7;8;9;10;11;12;13;14;15;16;17;18},
45658,45659,45660,45661,45662,45663,45664,45665,45711,45724,45778,45779,45785,45786,45820,45821,45965,46022),
_xlfn.LET(_xlpm.DD,
MAX(MIN($AX114,EOMONTH(BK$15,0))-MAX($AW114,BK$15),),
_xlfn.IFS(
AND(MONTH($AW114)=MONTH(BK$15),MONTH($AX114)&lt;&gt;MONTH(BK$15)),
NETWORKDAYS.INTL($AW114,$AW114+_xlpm.DD,1,_xlpm.VD),
AND(MONTH($AW114)&lt;&gt;MONTH(BK$15),MONTH($AX114)=MONTH(BK$15)),
NETWORKDAYS.INTL(($AX114)-_xlpm.DD,$AX114,1,_xlpm.VD),
AND(MONTH($AW114)&lt;MONTH(BK$15),MONTH($AX114)&gt;MONTH(BK$15)),
NETWORKDAYS.INTL((EOMONTH(BK$15-1,1))-_xlpm.DD,EOMONTH(BK$15-1,1),1,_xlpm.VD),
AND(MONTH($AW114)=MONTH(BK$15),MONTH($AX114)=MONTH(BK$15)),
NETWORKDAYS.INTL($AW114,$AX114,1,_xlpm.VD)))),0)),
$DH114="месяц",
$DR114*BK114,
$DH114="неделя",
$DR114*BK114/7*(ROUNDUP((DAY(EOMONTH(BK$15,0)))/4,0))),
0)</f>
        <v/>
      </c>
      <c r="EE114" s="125">
        <f>SUM($DS114,$DT114,$DU114,$DV114,$DW114,$DX114,$DY114,$DZ114,$EA114,$EB114,$EC114,$ED114)</f>
        <v/>
      </c>
      <c r="EF114" s="125">
        <f>IFERROR(ROUND($EE114*(1+$EP114),2),0)</f>
        <v/>
      </c>
      <c r="EG114" s="128" t="n">
        <v>1</v>
      </c>
      <c r="EH114" s="126" t="n">
        <v>0</v>
      </c>
      <c r="EI114" s="126">
        <f>ROUND(SUM($EH114:$EH114)*SUM($AB114:$AB114)*$EG114,2)</f>
        <v/>
      </c>
      <c r="EJ114" s="126">
        <f>ROUND($EI114*(1+$EP114),2)</f>
        <v/>
      </c>
      <c r="EK114" s="126" t="n">
        <v>0</v>
      </c>
      <c r="EL114" s="126">
        <f>ROUND(SUM($EK114:$EK114)*SUM($AB114:$AB114)*$EG114,2)</f>
        <v/>
      </c>
      <c r="EM114" s="126">
        <f>ROUND($EL114*(1+$EP114),2)</f>
        <v/>
      </c>
      <c r="EN114" s="126">
        <f>SUM($EE114,$EI114,$EL114)</f>
        <v/>
      </c>
      <c r="EO114" s="126">
        <f>SUM($EF114,$EJ114,$EM114)</f>
        <v/>
      </c>
      <c r="EP114" s="59" t="inlineStr">
        <is>
          <t>20%</t>
        </is>
      </c>
      <c r="EQ114" s="59" t="n"/>
      <c r="ER114" s="60">
        <f t="array" ref="ER114">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MATCH(ES114,
{"AMS";"RussOutdoor";"HD Outdoor";"Ingroup";"IQ";"Ledproduction";"LisChannel";"Logic";"Media-PPL";"NovikovTV | НовиковТВ";"SMA";"SOK";"КрокусТВ | CrocusTV | IndoorTV";"Сити";"ТЯК Москва"},
0)),"")</f>
        <v/>
      </c>
      <c r="ES114" s="60" t="n"/>
      <c r="ET114" s="60">
        <f t="array" ref="ET114">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MATCH(ES114,
{"AMS";"RussOutdoor";"HD Outdoor";"Ingroup";"IQ";"Ledproduction";"LisChannel";"Logic";"Media-PPL";"NovikovTV | НовиковТВ";"SMA";"SOK";"КрокусТВ | CrocusTV | IndoorTV";"Сити";"ТЯК Москва"},
0)),"")</f>
        <v/>
      </c>
      <c r="EU114" s="60" t="n"/>
      <c r="EV114" s="60" t="n"/>
      <c r="EX114" s="110">
        <f t="array" ref="EX114">
($AR114/30
+N("ТРАФИК ПЛОЩАДКИ"))*
(IFERROR(
_xlfn.LET(
_xlpm.GPR,
HLOOKUP($L114,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(MATCH($T114,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IF($Q114="цифровой",_xlpm.GPR/$AG114,_xlpm.GPR/60)),
0)
+N("DWELL TIME"))*
(IF($AB114=0,0,IF($AB114=1,0.3,IF($AB114=2,0.5,IF($AB114&gt;2,1))))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_xlfn.IFS($AC114="да",1.2,$AC114="нет",1)*
_xlfn.IFS($AD114="да",1.2,$AD114="нет",1)*
IF(R114="статический",1,1.2)*
$X114*
INDEX(
{1.2;1;1.2;1.2;1;1.2;1.2;1.2;1.2;1.2;1.2;1;1.2;1.2;1.2;1.2;1;1;1.2;1.2;1.2;1;1;1;1;1.2;1.2;1.2;1.2;1;1;1;1;1.2;1.2;1.2;1.2;1.2;1.2;1.2;1.2;1;1;1.2;1;1;1;1;1.5;1;1;1.5;1.5;1.2},
MATCH($Q114,_xlpm.MI,0)))&gt;{0.02;0.04;0.06;0.1;0.2;0.4;0.6;0.8;1;2;4;6})),
{0;1;2;3;4;5;6;7;8;9;10;11;12},
0)))
+N("КОЭФФИЦИЕНТ КОНТАКТА"))))*
(_xlfn.IFS($X114&lt;0.1,$X114/1000,$X114&gt;25,5.2,AND($X114&gt;=0.1,$X114&lt;=25),(($X114*2+0.1)/10)*($X114/10)))*
IFERROR((_xlfn.LET(
_xlpm.MA,
{0;0.8;0.85;0.9;0.95;1},
_xlpm.MAA,
{0;1;2;3;4;5},
INDEX(_xlpm.MA,MATCH(SUMPRODUCT(--((IF(ROUND(_xlpm.MAA,1)&gt;5,5,ROUND($AB114,1)))&gt;{0;1;2;3;4;5})),_xlpm.MAA,0)))
+N("КОЭФФИЦИЕНТ КОЛ-ВО КОНСТРУКЦИЙ")),1)*
$AB114,0))*
(IF($Q114="цифровой",$AG114/15*$AI114,1)
+N("ДЛЯ ЦИФРЫ"))</f>
        <v/>
      </c>
      <c r="EY114" s="110">
        <f>IFERROR(EX114*AY114,0)</f>
        <v/>
      </c>
      <c r="EZ114" s="131">
        <f>IFERROR(DP114/EY114*1000,0)</f>
        <v/>
      </c>
      <c r="FA114" s="112">
        <f>IFERROR(FC114/FB114,0)</f>
        <v/>
      </c>
      <c r="FB114" s="112">
        <f>IFERROR((FC114/(EY114/FF114*#REF!))*0.825,0)</f>
        <v/>
      </c>
      <c r="FC114" s="112">
        <f>IFERROR(((EX114*30/AR114)*100)/30,0)</f>
        <v/>
      </c>
      <c r="FD114" s="112">
        <f>IFERROR(EY114/G114*100%,0)</f>
        <v/>
      </c>
      <c r="FE114" s="112">
        <f>IFERROR(FD114/FC114*100%,0)</f>
        <v/>
      </c>
      <c r="FF114" s="110">
        <f>IFERROR(AR114/30*AY114,0)</f>
        <v/>
      </c>
    </row>
    <row r="115" ht="13" customHeight="1">
      <c r="A115" s="59" t="n"/>
      <c r="B115" s="60" t="n"/>
      <c r="C115" s="60" t="n"/>
      <c r="D115" s="60">
        <f t="array" ref="D115">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MATCH($E115,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15" s="60">
        <f t="array" ref="E115">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MATCH($F115,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15" s="60" t="inlineStr"/>
      <c r="G115" s="60" t="n"/>
      <c r="H115" s="60">
        <f t="array" ref="H115">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MATCH($I115,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15" s="60" t="n"/>
      <c r="J115" s="60" t="n"/>
      <c r="K115" s="60" t="n"/>
      <c r="L115" s="60" t="n"/>
      <c r="M115" s="60" t="n"/>
      <c r="N115" s="60" t="n"/>
      <c r="O115" s="60" t="n"/>
      <c r="P115" s="60">
        <f t="array" ref="P115">
_xlfn.IFS(
ISNUMBER(MATCH($Q115,{"шелфбаннер","разделитель","монетница","чековая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ISNUMBER(MATCH($Q115,{"LED/LCD","видеокулер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ISNUMBER(MATCH($Q115,{"автомобиль","машина","выставочное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ISNUMBER(MATCH($Q115,{"билборд","лифтовая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ISNUMBER(MATCH($Q115,{"навигация","подвесной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ISNUMBER(MATCH($Q115,{"движущаяся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ISNUMBER(MATCH($Q115,{"каталог","журнал"},)),
"Пресса",
$Q115="","")</f>
        <v/>
      </c>
      <c r="Q115" s="60" t="n"/>
      <c r="R115" s="60">
        <f t="array" ref="R115">
IFERROR(
_xlfn.IFS(
OR(ISNUMBER(MATCH($Q115,{"экспозиция","макет","стенд","автостенд","авто стенд","выставочное пространство","выставочные стенды","модульные выставочные стенды","3Д конструкция","3D конструкция"},)),P115="Экспонирование"),
"нестандартный",
ISNUMBER(MATCH($Q115,{"скроллер","призматрон"},)),
"динамический",
$P115="Видео",
"цифровой",
OR($P115="Пресса",$P115="Щит",$P115="POSm",$P115="Подвес",$P115="Брендирование/оклейка"),
"статический"),"")</f>
        <v/>
      </c>
      <c r="S115" s="59" t="n"/>
      <c r="T115" s="60" t="n"/>
      <c r="U115" s="60" t="n"/>
      <c r="V115" s="60">
        <f>
IF(P115="Видео",
"цифровой постер/ролик",
IF(ISNUMBER(MATCH(Q115,{"короб световой","короб световой | лайтбокс","короб световой | кристалайт","лайтбокс","лайт бокс","кристалайт","LB","lightbox"},)),
"бэклит",
IF(P115="Брендирование/оклейка",
"перфарированная пленка/самоклейка",
IF(P115="Экспонирование",
"под запрос",
IF(P115="Подвес",
"баннер/ткань",
"")))))</f>
        <v/>
      </c>
      <c r="W115" s="59" t="n"/>
      <c r="X115" s="59" t="n"/>
      <c r="Y115" s="59" t="n"/>
      <c r="Z115" s="61" t="n"/>
      <c r="AA115" s="61" t="n"/>
      <c r="AB115" s="61">
        <f>IF(BL115&gt;0,Z115,0)</f>
        <v/>
      </c>
      <c r="AC115" s="59" t="n"/>
      <c r="AD115" s="59" t="n"/>
      <c r="AE115" s="59" t="n"/>
      <c r="AF115" s="59" t="n"/>
      <c r="AG115" s="59" t="n"/>
      <c r="AH115" s="59" t="n"/>
      <c r="AI115" s="59" t="n"/>
      <c r="AJ115" s="59" t="n"/>
      <c r="AK115" s="59" t="n"/>
      <c r="AL115" s="62">
        <f>IFERROR(IF(OR(R115="статический",R115="динамический",R115="нестандартный",R115="",R115=""),"-",IF(AND(AH115="-",AI115="-"),"-",AK115*3600/AH115*AI115)),"-")</f>
        <v/>
      </c>
      <c r="AM115" s="62">
        <f>IFERROR(IF(OR(R115="статический",R115="динамический",R115="",R115="", R115="BTL",R115="нестандартный"),"-",AG115*AI115*AL115/60),"-")</f>
        <v/>
      </c>
      <c r="AN115" s="63">
        <f>IFERROR(IF(AH115="","-",AG115*AI115/AH115),"-")</f>
        <v/>
      </c>
      <c r="AO115" s="59">
        <f>IFERROR(IF(OR($R115="статический",$R115="динамический",$R115="",$R115="",$R115="BTL",$R115="нестандартный"),"-",$AL115*$AY115),"-")</f>
        <v/>
      </c>
      <c r="AP115" s="62">
        <f>IFERROR(IF(OR($R115="статический",$R115="динамический",$R115="",$R115="",$R115="BTL",$R115="нестандартный"),"-",$AM115*AY115),"-")</f>
        <v/>
      </c>
      <c r="AQ115" s="64" t="n"/>
      <c r="AR115" s="61" t="n"/>
      <c r="AS115" s="61" t="n"/>
      <c r="AT115" s="61" t="n"/>
      <c r="AU115" s="65" t="n"/>
      <c r="AV115" s="124">
        <f>IFERROR(DR115/AT115*1000,"n/a")</f>
        <v/>
      </c>
      <c r="AW115" s="67" t="n"/>
      <c r="AX115" s="67" t="n"/>
      <c r="AY115" s="43">
        <f>IFERROR(IF(OR($AW115="",$AX115=""),"",_xlfn.DAYS($AX115+1,$AW115)),"")</f>
        <v/>
      </c>
      <c r="AZ115" s="68">
        <f t="array" ref="AZ115">
_xlfn.LET(_xlpm.COEFF,
IF($AW115+$AX115=0,0,IF(MAX(MIN($AX115,EOMONTH(AZ$15,0))-MAX($AW115,AZ$15)+1,)&gt;0,1,0)),
_xlfn.IFS(
$ES115="LisChannel",
_xlpm.COEFF*
INDEX({1;1;1.2;1.2;1;1;1;1;1.2;1.2;1.2;1.2},
MATCH(MONTH(AZ$15),
{1,2,3,4,5,6,7,8,9,10,11,12})),
CONCATENATE($ES115," ",$L115)="RussOutdoor метро",
_xlpm.COEFF*
INDEX({0.8;0.9;1.1;1.1;1;1;1;1;1.1;1.1;1.1;1.1},
MATCH(MONTH(AZ$15),
{1,2,3,4,5,6,7,8,9,10,11,12})),
$ES115&lt;&gt;"LisChannel",
_xlpm.COEFF,
$ES115&lt;&gt;"RussOutdoor",
_xlpm.COEFF))</f>
        <v/>
      </c>
      <c r="BA115" s="68">
        <f t="array" ref="BA115">
_xlfn.LET(_xlpm.COEFF,
IF($AW115+$AX115=0,0,IF(MAX(MIN($AX115,EOMONTH(BA$15,0))-MAX($AW115,BA$15)+1,)&gt;0,1,0)),
_xlfn.IFS(
$ES115="LisChannel",
_xlpm.COEFF*
INDEX({1;1;1.2;1.2;1;1;1;1;1.2;1.2;1.2;1.2},
MATCH(MONTH(BA$15),
{1,2,3,4,5,6,7,8,9,10,11,12})),
CONCATENATE($ES115," ",$L115)="RussOutdoor метро",
_xlpm.COEFF*
INDEX({0.8;0.9;1.1;1.1;1;1;1;1;1.1;1.1;1.1;1.1},
MATCH(MONTH(BA$15),
{1,2,3,4,5,6,7,8,9,10,11,12})),
$ES115&lt;&gt;"LisChannel",
_xlpm.COEFF,
$ES115&lt;&gt;"RussOutdoor",
_xlpm.COEFF))</f>
        <v/>
      </c>
      <c r="BB115" s="68">
        <f t="array" ref="BB115">
_xlfn.LET(_xlpm.COEFF,
IF($AW115+$AX115=0,0,IF(MAX(MIN($AX115,EOMONTH(BB$15,0))-MAX($AW115,BB$15)+1,)&gt;0,1,0)),
_xlfn.IFS(
$ES115="LisChannel",
_xlpm.COEFF*
INDEX({1;1;1.2;1.2;1;1;1;1;1.2;1.2;1.2;1.2},
MATCH(MONTH(BB$15),
{1,2,3,4,5,6,7,8,9,10,11,12})),
CONCATENATE($ES115," ",$L115)="RussOutdoor метро",
_xlpm.COEFF*
INDEX({0.8;0.9;1.1;1.1;1;1;1;1;1.1;1.1;1.1;1.1},
MATCH(MONTH(BB$15),
{1,2,3,4,5,6,7,8,9,10,11,12})),
$ES115&lt;&gt;"LisChannel",
_xlpm.COEFF,
$ES115&lt;&gt;"RussOutdoor",
_xlpm.COEFF))</f>
        <v/>
      </c>
      <c r="BC115" s="68">
        <f t="array" ref="BC115">
_xlfn.LET(_xlpm.COEFF,
IF($AW115+$AX115=0,0,IF(MAX(MIN($AX115,EOMONTH(BC$15,0))-MAX($AW115,BC$15)+1,)&gt;0,1,0)),
_xlfn.IFS(
$ES115="LisChannel",
_xlpm.COEFF*
INDEX({1;1;1.2;1.2;1;1;1;1;1.2;1.2;1.2;1.2},
MATCH(MONTH(BC$15),
{1,2,3,4,5,6,7,8,9,10,11,12})),
CONCATENATE($ES115," ",$L115)="RussOutdoor метро",
_xlpm.COEFF*
INDEX({0.8;0.9;1.1;1.1;1;1;1;1;1.1;1.1;1.1;1.1},
MATCH(MONTH(BC$15),
{1,2,3,4,5,6,7,8,9,10,11,12})),
$ES115&lt;&gt;"LisChannel",
_xlpm.COEFF,
$ES115&lt;&gt;"RussOutdoor",
_xlpm.COEFF))</f>
        <v/>
      </c>
      <c r="BD115" s="68">
        <f t="array" ref="BD115">
_xlfn.LET(_xlpm.COEFF,
IF($AW115+$AX115=0,0,IF(MAX(MIN($AX115,EOMONTH(BD$15,0))-MAX($AW115,BD$15)+1,)&gt;0,1,0)),
_xlfn.IFS(
$ES115="LisChannel",
_xlpm.COEFF*
INDEX({1;1;1.2;1.2;1;1;1;1;1.2;1.2;1.2;1.2},
MATCH(MONTH(BD$15),
{1,2,3,4,5,6,7,8,9,10,11,12})),
CONCATENATE($ES115," ",$L115)="RussOutdoor метро",
_xlpm.COEFF*
INDEX({0.8;0.9;1.1;1.1;1;1;1;1;1.1;1.1;1.1;1.1},
MATCH(MONTH(BD$15),
{1,2,3,4,5,6,7,8,9,10,11,12})),
$ES115&lt;&gt;"LisChannel",
_xlpm.COEFF,
$ES115&lt;&gt;"RussOutdoor",
_xlpm.COEFF))</f>
        <v/>
      </c>
      <c r="BE115" s="68">
        <f t="array" ref="BE115">
_xlfn.LET(_xlpm.COEFF,
IF($AW115+$AX115=0,0,IF(MAX(MIN($AX115,EOMONTH(BE$15,0))-MAX($AW115,BE$15)+1,)&gt;0,1,0)),
_xlfn.IFS(
$ES115="LisChannel",
_xlpm.COEFF*
INDEX({1;1;1.2;1.2;1;1;1;1;1.2;1.2;1.2;1.2},
MATCH(MONTH(BE$15),
{1,2,3,4,5,6,7,8,9,10,11,12})),
CONCATENATE($ES115," ",$L115)="RussOutdoor метро",
_xlpm.COEFF*
INDEX({0.8;0.9;1.1;1.1;1;1;1;1;1.1;1.1;1.1;1.1},
MATCH(MONTH(BE$15),
{1,2,3,4,5,6,7,8,9,10,11,12})),
$ES115&lt;&gt;"LisChannel",
_xlpm.COEFF,
$ES115&lt;&gt;"RussOutdoor",
_xlpm.COEFF))</f>
        <v/>
      </c>
      <c r="BF115" s="68">
        <f t="array" ref="BF115">
_xlfn.LET(_xlpm.COEFF,
IF($AW115+$AX115=0,0,IF(MAX(MIN($AX115,EOMONTH(BF$15,0))-MAX($AW115,BF$15)+1,)&gt;0,1,0)),
_xlfn.IFS(
$ES115="LisChannel",
_xlpm.COEFF*
INDEX({1;1;1.2;1.2;1;1;1;1;1.2;1.2;1.2;1.2},
MATCH(MONTH(BF$15),
{1,2,3,4,5,6,7,8,9,10,11,12})),
CONCATENATE($ES115," ",$L115)="RussOutdoor метро",
_xlpm.COEFF*
INDEX({0.8;0.9;1.1;1.1;1;1;1;1;1.1;1.1;1.1;1.1},
MATCH(MONTH(BF$15),
{1,2,3,4,5,6,7,8,9,10,11,12})),
$ES115&lt;&gt;"LisChannel",
_xlpm.COEFF,
$ES115&lt;&gt;"RussOutdoor",
_xlpm.COEFF))</f>
        <v/>
      </c>
      <c r="BG115" s="68">
        <f t="array" ref="BG115">
_xlfn.LET(_xlpm.COEFF,
IF($AW115+$AX115=0,0,IF(MAX(MIN($AX115,EOMONTH(BG$15,0))-MAX($AW115,BG$15)+1,)&gt;0,1,0)),
_xlfn.IFS(
$ES115="LisChannel",
_xlpm.COEFF*
INDEX({1;1;1.2;1.2;1;1;1;1;1.2;1.2;1.2;1.2},
MATCH(MONTH(BG$15),
{1,2,3,4,5,6,7,8,9,10,11,12})),
CONCATENATE($ES115," ",$L115)="RussOutdoor метро",
_xlpm.COEFF*
INDEX({0.8;0.9;1.1;1.1;1;1;1;1;1.1;1.1;1.1;1.1},
MATCH(MONTH(BG$15),
{1,2,3,4,5,6,7,8,9,10,11,12})),
$ES115&lt;&gt;"LisChannel",
_xlpm.COEFF,
$ES115&lt;&gt;"RussOutdoor",
_xlpm.COEFF))</f>
        <v/>
      </c>
      <c r="BH115" s="68">
        <f t="array" ref="BH115">
_xlfn.LET(_xlpm.COEFF,
IF($AW115+$AX115=0,0,IF(MAX(MIN($AX115,EOMONTH(BH$15,0))-MAX($AW115,BH$15)+1,)&gt;0,1,0)),
_xlfn.IFS(
$ES115="LisChannel",
_xlpm.COEFF*
INDEX({1;1;1.2;1.2;1;1;1;1;1.2;1.2;1.2;1.2},
MATCH(MONTH(BH$15),
{1,2,3,4,5,6,7,8,9,10,11,12})),
CONCATENATE($ES115," ",$L115)="RussOutdoor метро",
_xlpm.COEFF*
INDEX({0.8;0.9;1.1;1.1;1;1;1;1;1.1;1.1;1.1;1.1},
MATCH(MONTH(BH$15),
{1,2,3,4,5,6,7,8,9,10,11,12})),
$ES115&lt;&gt;"LisChannel",
_xlpm.COEFF,
$ES115&lt;&gt;"RussOutdoor",
_xlpm.COEFF))</f>
        <v/>
      </c>
      <c r="BI115" s="68">
        <f t="array" ref="BI115">
_xlfn.LET(_xlpm.COEFF,
IF($AW115+$AX115=0,0,IF(MAX(MIN($AX115,EOMONTH(BI$15,0))-MAX($AW115,BI$15)+1,)&gt;0,1,0)),
_xlfn.IFS(
$ES115="LisChannel",
_xlpm.COEFF*
INDEX({1;1;1.2;1.2;1;1;1;1;1.2;1.2;1.2;1.2},
MATCH(MONTH(BI$15),
{1,2,3,4,5,6,7,8,9,10,11,12})),
CONCATENATE($ES115," ",$L115)="RussOutdoor метро",
_xlpm.COEFF*
INDEX({0.8;0.9;1.1;1.1;1;1;1;1;1.1;1.1;1.1;1.1},
MATCH(MONTH(BI$15),
{1,2,3,4,5,6,7,8,9,10,11,12})),
$ES115&lt;&gt;"LisChannel",
_xlpm.COEFF,
$ES115&lt;&gt;"RussOutdoor",
_xlpm.COEFF))</f>
        <v/>
      </c>
      <c r="BJ115" s="68">
        <f t="array" ref="BJ115">
_xlfn.LET(_xlpm.COEFF,
IF($AW115+$AX115=0,0,IF(MAX(MIN($AX115,EOMONTH(BJ$15,0))-MAX($AW115,BJ$15)+1,)&gt;0,1,0)),
_xlfn.IFS(
$ES115="LisChannel",
_xlpm.COEFF*
INDEX({1;1;1.2;1.2;1;1;1;1;1.2;1.2;1.2;1.2},
MATCH(MONTH(BJ$15),
{1,2,3,4,5,6,7,8,9,10,11,12})),
CONCATENATE($ES115," ",$L115)="RussOutdoor метро",
_xlpm.COEFF*
INDEX({0.8;0.9;1.1;1.1;1;1;1;1;1.1;1.1;1.1;1.1},
MATCH(MONTH(BJ$15),
{1,2,3,4,5,6,7,8,9,10,11,12})),
$ES115&lt;&gt;"LisChannel",
_xlpm.COEFF,
$ES115&lt;&gt;"RussOutdoor",
_xlpm.COEFF))</f>
        <v/>
      </c>
      <c r="BK115" s="68">
        <f t="array" ref="BK115">
_xlfn.LET(_xlpm.COEFF,
IF($AW115+$AX115=0,0,IF(MAX(MIN($AX115,EOMONTH(BK$15,0))-MAX($AW115,BK$15)+1,)&gt;0,1,0)),
_xlfn.IFS(
$ES115="LisChannel",
_xlpm.COEFF*
INDEX({1;1;1.2;1.2;1;1;1;1;1.2;1.2;1.2;1.2},
MATCH(MONTH(BK$15),
{1,2,3,4,5,6,7,8,9,10,11,12})),
CONCATENATE($ES115," ",$L115)="RussOutdoor метро",
_xlpm.COEFF*
INDEX({0.8;0.9;1.1;1.1;1;1;1;1;1.1;1.1;1.1;1.1},
MATCH(MONTH(BK$15),
{1,2,3,4,5,6,7,8,9,10,11,12})),
$ES115&lt;&gt;"LisChannel",
_xlpm.COEFF,
$ES115&lt;&gt;"RussOutdoor",
_xlpm.COEFF))</f>
        <v/>
      </c>
      <c r="BL115" s="62">
        <f>COUNTIFS($AZ115:$BK115,"&gt;0")</f>
        <v/>
      </c>
      <c r="BM115" s="65" t="n"/>
      <c r="BN115" s="125">
        <f>$DJ115</f>
        <v/>
      </c>
      <c r="BO115" s="63">
        <f>$DQ115</f>
        <v/>
      </c>
      <c r="BP115" s="125">
        <f>
IFERROR(
IF($BL115=0,0,
$BN115*(1-$BO115)),
0)</f>
        <v/>
      </c>
      <c r="BQ115" s="125">
        <f t="array" ref="BQ115">
IFERROR(
_xlfn.IFS(
$DH115="день_1",
$BP115*$BL115/($AX115-$AW115+1)*AZ115*(DAY(EOMONTH(AZ$15,0))),
$DH115="день_2",
$BP115/30*MAX(MIN($AX115,EOMONTH(AZ$15,0))-MAX($AW115,AZ$15)+1,),
$DH115="раб.день",
$BP115/30*(IFERROR(
_xlfn.LET(_xlpm.VD,
CHOOSE(
{1;2;3;4;5;6;7;8;9;10;11;12;13;14;15;16;17;18},
45658,45659,45660,45661,45662,45663,45664,45665,45711,45724,45778,45779,45785,45786,45820,45821,45965,46022),
_xlfn.LET(_xlpm.DD,
MAX(MIN($AX115,EOMONTH(AZ$15,0))-MAX($AW115,AZ$15),),
_xlfn.IFS(
AND(MONTH($AW115)=MONTH(AZ$15),MONTH($AX115)&lt;&gt;MONTH(AZ$15)),
NETWORKDAYS.INTL($AW115,$AW115+_xlpm.DD,1,_xlpm.VD),
AND(MONTH($AW115)&lt;&gt;MONTH(AZ$15),MONTH($AX115)=MONTH(AZ$15)),
NETWORKDAYS.INTL(($AX115)-_xlpm.DD,$AX115,1,_xlpm.VD),
AND(MONTH($AW115)&lt;MONTH(AZ$15),MONTH($AX115)&gt;MONTH(AZ$15)),
NETWORKDAYS.INTL((EOMONTH(AZ$15-1,1))-_xlpm.DD,EOMONTH(AZ$15-1,1),1,_xlpm.VD),
AND(MONTH($AW115)=MONTH(AZ$15),MONTH($AX115)=MONTH(AZ$15)),
NETWORKDAYS.INTL($AW115,$AX115,1,_xlpm.VD)))),0)),
$DH115="месяц",
$BP115*AZ115,
$DH115="неделя",
$BP115*AZ115/7*(ROUNDUP((DAY(EOMONTH(AZ$15,0)))/4,0))),
0)</f>
        <v/>
      </c>
      <c r="BR115" s="125">
        <f t="array" ref="BR115">
IFERROR(
_xlfn.IFS(
$DH115="день_1",
$BP115*$BL115/($AX115-$AW115+1)*BA115*(DAY(EOMONTH(BA$15,0))),
$DH115="день_2",
$BP115/30*MAX(MIN($AX115,EOMONTH(BA$15,0))-MAX($AW115,BA$15)+1,),
$DH115="раб.день",
$BP115/30*(IFERROR(
_xlfn.LET(_xlpm.VD,
CHOOSE(
{1;2;3;4;5;6;7;8;9;10;11;12;13;14;15;16;17;18},
45658,45659,45660,45661,45662,45663,45664,45665,45711,45724,45778,45779,45785,45786,45820,45821,45965,46022),
_xlfn.LET(_xlpm.DD,
MAX(MIN($AX115,EOMONTH(BA$15,0))-MAX($AW115,BA$15),),
_xlfn.IFS(
AND(MONTH($AW115)=MONTH(BA$15),MONTH($AX115)&lt;&gt;MONTH(BA$15)),
NETWORKDAYS.INTL($AW115,$AW115+_xlpm.DD,1,_xlpm.VD),
AND(MONTH($AW115)&lt;&gt;MONTH(BA$15),MONTH($AX115)=MONTH(BA$15)),
NETWORKDAYS.INTL(($AX115)-_xlpm.DD,$AX115,1,_xlpm.VD),
AND(MONTH($AW115)&lt;MONTH(BA$15),MONTH($AX115)&gt;MONTH(BA$15)),
NETWORKDAYS.INTL((EOMONTH(BA$15-1,1))-_xlpm.DD,EOMONTH(BA$15-1,1),1,_xlpm.VD),
AND(MONTH($AW115)=MONTH(BA$15),MONTH($AX115)=MONTH(BA$15)),
NETWORKDAYS.INTL($AW115,$AX115,1,_xlpm.VD)))),0)),
$DH115="месяц",
$BP115*BA115,
$DH115="неделя",
$BP115*BA115/7*(ROUNDUP((DAY(EOMONTH(BA$15,0)))/4,0))),
0)</f>
        <v/>
      </c>
      <c r="BS115" s="125">
        <f t="array" ref="BS115">
IFERROR(
_xlfn.IFS(
$DH115="день_1",
$BP115*$BL115/($AX115-$AW115+1)*BB115*(DAY(EOMONTH(BB$15,0))),
$DH115="день_2",
$BP115/30*MAX(MIN($AX115,EOMONTH(BB$15,0))-MAX($AW115,BB$15)+1,),
$DH115="раб.день",
$BP115/30*(IFERROR(
_xlfn.LET(_xlpm.VD,
CHOOSE(
{1;2;3;4;5;6;7;8;9;10;11;12;13;14;15;16;17;18},
45658,45659,45660,45661,45662,45663,45664,45665,45711,45724,45778,45779,45785,45786,45820,45821,45965,46022),
_xlfn.LET(_xlpm.DD,
MAX(MIN($AX115,EOMONTH(BB$15,0))-MAX($AW115,BB$15),),
_xlfn.IFS(
AND(MONTH($AW115)=MONTH(BB$15),MONTH($AX115)&lt;&gt;MONTH(BB$15)),
NETWORKDAYS.INTL($AW115,$AW115+_xlpm.DD,1,_xlpm.VD),
AND(MONTH($AW115)&lt;&gt;MONTH(BB$15),MONTH($AX115)=MONTH(BB$15)),
NETWORKDAYS.INTL(($AX115)-_xlpm.DD,$AX115,1,_xlpm.VD),
AND(MONTH($AW115)&lt;MONTH(BB$15),MONTH($AX115)&gt;MONTH(BB$15)),
NETWORKDAYS.INTL((EOMONTH(BB$15-1,1))-_xlpm.DD,EOMONTH(BB$15-1,1),1,_xlpm.VD),
AND(MONTH($AW115)=MONTH(BB$15),MONTH($AX115)=MONTH(BB$15)),
NETWORKDAYS.INTL($AW115,$AX115,1,_xlpm.VD)))),0)),
$DH115="месяц",
$BP115*BB115,
$DH115="неделя",
$BP115*BB115/7*(ROUNDUP((DAY(EOMONTH(BB$15,0)))/4,0))),
0)</f>
        <v/>
      </c>
      <c r="BT115" s="125">
        <f t="array" ref="BT115">
IFERROR(
_xlfn.IFS(
$DH115="день_1",
$BP115*$BL115/($AX115-$AW115+1)*BC115*(DAY(EOMONTH(BC$15,0))),
$DH115="день_2",
$BP115/30*MAX(MIN($AX115,EOMONTH(BC$15,0))-MAX($AW115,BC$15)+1,),
$DH115="раб.день",
$BP115/30*(IFERROR(
_xlfn.LET(_xlpm.VD,
CHOOSE(
{1;2;3;4;5;6;7;8;9;10;11;12;13;14;15;16;17;18},
45658,45659,45660,45661,45662,45663,45664,45665,45711,45724,45778,45779,45785,45786,45820,45821,45965,46022),
_xlfn.LET(_xlpm.DD,
MAX(MIN($AX115,EOMONTH(BC$15,0))-MAX($AW115,BC$15),),
_xlfn.IFS(
AND(MONTH($AW115)=MONTH(BC$15),MONTH($AX115)&lt;&gt;MONTH(BC$15)),
NETWORKDAYS.INTL($AW115,$AW115+_xlpm.DD,1,_xlpm.VD),
AND(MONTH($AW115)&lt;&gt;MONTH(BC$15),MONTH($AX115)=MONTH(BC$15)),
NETWORKDAYS.INTL(($AX115)-_xlpm.DD,$AX115,1,_xlpm.VD),
AND(MONTH($AW115)&lt;MONTH(BC$15),MONTH($AX115)&gt;MONTH(BC$15)),
NETWORKDAYS.INTL((EOMONTH(BC$15-1,1))-_xlpm.DD,EOMONTH(BC$15-1,1),1,_xlpm.VD),
AND(MONTH($AW115)=MONTH(BC$15),MONTH($AX115)=MONTH(BC$15)),
NETWORKDAYS.INTL($AW115,$AX115,1,_xlpm.VD)))),0)),
$DH115="месяц",
$BP115*BC115,
$DH115="неделя",
$BP115*BC115/7*(ROUNDUP((DAY(EOMONTH(BC$15,0)))/4,0))),
0)</f>
        <v/>
      </c>
      <c r="BU115" s="125">
        <f t="array" ref="BU115">
IFERROR(
_xlfn.IFS(
$DH115="день_1",
$BP115*$BL115/($AX115-$AW115+1)*BD115*(DAY(EOMONTH(BD$15,0))),
$DH115="день_2",
$BP115/30*MAX(MIN($AX115,EOMONTH(BD$15,0))-MAX($AW115,BD$15)+1,),
$DH115="раб.день",
$BP115/30*(IFERROR(
_xlfn.LET(_xlpm.VD,
CHOOSE(
{1;2;3;4;5;6;7;8;9;10;11;12;13;14;15;16;17;18},
45658,45659,45660,45661,45662,45663,45664,45665,45711,45724,45778,45779,45785,45786,45820,45821,45965,46022),
_xlfn.LET(_xlpm.DD,
MAX(MIN($AX115,EOMONTH(BD$15,0))-MAX($AW115,BD$15),),
_xlfn.IFS(
AND(MONTH($AW115)=MONTH(BD$15),MONTH($AX115)&lt;&gt;MONTH(BD$15)),
NETWORKDAYS.INTL($AW115,$AW115+_xlpm.DD,1,_xlpm.VD),
AND(MONTH($AW115)&lt;&gt;MONTH(BD$15),MONTH($AX115)=MONTH(BD$15)),
NETWORKDAYS.INTL(($AX115)-_xlpm.DD,$AX115,1,_xlpm.VD),
AND(MONTH($AW115)&lt;MONTH(BD$15),MONTH($AX115)&gt;MONTH(BD$15)),
NETWORKDAYS.INTL((EOMONTH(BD$15-1,1))-_xlpm.DD,EOMONTH(BD$15-1,1),1,_xlpm.VD),
AND(MONTH($AW115)=MONTH(BD$15),MONTH($AX115)=MONTH(BD$15)),
NETWORKDAYS.INTL($AW115,$AX115,1,_xlpm.VD)))),0)),
$DH115="месяц",
$BP115*BD115,
$DH115="неделя",
$BP115*BD115/7*(ROUNDUP((DAY(EOMONTH(BD$15,0)))/4,0))),
0)</f>
        <v/>
      </c>
      <c r="BV115" s="125">
        <f t="array" ref="BV115">
IFERROR(
_xlfn.IFS(
$DH115="день_1",
$BP115*$BL115/($AX115-$AW115+1)*BE115*(DAY(EOMONTH(BE$15,0))),
$DH115="день_2",
$BP115/30*MAX(MIN($AX115,EOMONTH(BE$15,0))-MAX($AW115,BE$15)+1,),
$DH115="раб.день",
$BP115/30*(IFERROR(
_xlfn.LET(_xlpm.VD,
CHOOSE(
{1;2;3;4;5;6;7;8;9;10;11;12;13;14;15;16;17;18},
45658,45659,45660,45661,45662,45663,45664,45665,45711,45724,45778,45779,45785,45786,45820,45821,45965,46022),
_xlfn.LET(_xlpm.DD,
MAX(MIN($AX115,EOMONTH(BE$15,0))-MAX($AW115,BE$15),),
_xlfn.IFS(
AND(MONTH($AW115)=MONTH(BE$15),MONTH($AX115)&lt;&gt;MONTH(BE$15)),
NETWORKDAYS.INTL($AW115,$AW115+_xlpm.DD,1,_xlpm.VD),
AND(MONTH($AW115)&lt;&gt;MONTH(BE$15),MONTH($AX115)=MONTH(BE$15)),
NETWORKDAYS.INTL(($AX115)-_xlpm.DD,$AX115,1,_xlpm.VD),
AND(MONTH($AW115)&lt;MONTH(BE$15),MONTH($AX115)&gt;MONTH(BE$15)),
NETWORKDAYS.INTL((EOMONTH(BE$15-1,1))-_xlpm.DD,EOMONTH(BE$15-1,1),1,_xlpm.VD),
AND(MONTH($AW115)=MONTH(BE$15),MONTH($AX115)=MONTH(BE$15)),
NETWORKDAYS.INTL($AW115,$AX115,1,_xlpm.VD)))),0)),
$DH115="месяц",
$BP115*BE115,
$DH115="неделя",
$BP115*BE115/7*(ROUNDUP((DAY(EOMONTH(BE$15,0)))/4,0))),
0)</f>
        <v/>
      </c>
      <c r="BW115" s="125">
        <f t="array" ref="BW115">
IFERROR(
_xlfn.IFS(
$DH115="день_1",
$BP115*$BL115/($AX115-$AW115+1)*BF115*(DAY(EOMONTH(BF$15,0))),
$DH115="день_2",
$BP115/30*MAX(MIN($AX115,EOMONTH(BF$15,0))-MAX($AW115,BF$15)+1,),
$DH115="раб.день",
$BP115/30*(IFERROR(
_xlfn.LET(_xlpm.VD,
CHOOSE(
{1;2;3;4;5;6;7;8;9;10;11;12;13;14;15;16;17;18},
45658,45659,45660,45661,45662,45663,45664,45665,45711,45724,45778,45779,45785,45786,45820,45821,45965,46022),
_xlfn.LET(_xlpm.DD,
MAX(MIN($AX115,EOMONTH(BF$15,0))-MAX($AW115,BF$15),),
_xlfn.IFS(
AND(MONTH($AW115)=MONTH(BF$15),MONTH($AX115)&lt;&gt;MONTH(BF$15)),
NETWORKDAYS.INTL($AW115,$AW115+_xlpm.DD,1,_xlpm.VD),
AND(MONTH($AW115)&lt;&gt;MONTH(BF$15),MONTH($AX115)=MONTH(BF$15)),
NETWORKDAYS.INTL(($AX115)-_xlpm.DD,$AX115,1,_xlpm.VD),
AND(MONTH($AW115)&lt;MONTH(BF$15),MONTH($AX115)&gt;MONTH(BF$15)),
NETWORKDAYS.INTL((EOMONTH(BF$15-1,1))-_xlpm.DD,EOMONTH(BF$15-1,1),1,_xlpm.VD),
AND(MONTH($AW115)=MONTH(BF$15),MONTH($AX115)=MONTH(BF$15)),
NETWORKDAYS.INTL($AW115,$AX115,1,_xlpm.VD)))),0)),
$DH115="месяц",
$BP115*BF115,
$DH115="неделя",
$BP115*BF115/7*(ROUNDUP((DAY(EOMONTH(BF$15,0)))/4,0))),
0)</f>
        <v/>
      </c>
      <c r="BX115" s="125">
        <f t="array" ref="BX115">
IFERROR(
_xlfn.IFS(
$DH115="день_1",
$BP115*$BL115/($AX115-$AW115+1)*BG115*(DAY(EOMONTH(BG$15,0))),
$DH115="день_2",
$BP115/30*MAX(MIN($AX115,EOMONTH(BG$15,0))-MAX($AW115,BG$15)+1,),
$DH115="раб.день",
$BP115/30*(IFERROR(
_xlfn.LET(_xlpm.VD,
CHOOSE(
{1;2;3;4;5;6;7;8;9;10;11;12;13;14;15;16;17;18},
45658,45659,45660,45661,45662,45663,45664,45665,45711,45724,45778,45779,45785,45786,45820,45821,45965,46022),
_xlfn.LET(_xlpm.DD,
MAX(MIN($AX115,EOMONTH(BG$15,0))-MAX($AW115,BG$15),),
_xlfn.IFS(
AND(MONTH($AW115)=MONTH(BG$15),MONTH($AX115)&lt;&gt;MONTH(BG$15)),
NETWORKDAYS.INTL($AW115,$AW115+_xlpm.DD,1,_xlpm.VD),
AND(MONTH($AW115)&lt;&gt;MONTH(BG$15),MONTH($AX115)=MONTH(BG$15)),
NETWORKDAYS.INTL(($AX115)-_xlpm.DD,$AX115,1,_xlpm.VD),
AND(MONTH($AW115)&lt;MONTH(BG$15),MONTH($AX115)&gt;MONTH(BG$15)),
NETWORKDAYS.INTL((EOMONTH(BG$15-1,1))-_xlpm.DD,EOMONTH(BG$15-1,1),1,_xlpm.VD),
AND(MONTH($AW115)=MONTH(BG$15),MONTH($AX115)=MONTH(BG$15)),
NETWORKDAYS.INTL($AW115,$AX115,1,_xlpm.VD)))),0)),
$DH115="месяц",
$BP115*BG115,
$DH115="неделя",
$BP115*BG115/7*(ROUNDUP((DAY(EOMONTH(BG$15,0)))/4,0))),
0)</f>
        <v/>
      </c>
      <c r="BY115" s="125">
        <f t="array" ref="BY115">
IFERROR(
_xlfn.IFS(
$DH115="день_1",
$BP115*$BL115/($AX115-$AW115+1)*BH115*(DAY(EOMONTH(BH$15,0))),
$DH115="день_2",
$BP115/30*MAX(MIN($AX115,EOMONTH(BH$15,0))-MAX($AW115,BH$15)+1,),
$DH115="раб.день",
$BP115/30*(IFERROR(
_xlfn.LET(_xlpm.VD,
CHOOSE(
{1;2;3;4;5;6;7;8;9;10;11;12;13;14;15;16;17;18},
45658,45659,45660,45661,45662,45663,45664,45665,45711,45724,45778,45779,45785,45786,45820,45821,45965,46022),
_xlfn.LET(_xlpm.DD,
MAX(MIN($AX115,EOMONTH(BH$15,0))-MAX($AW115,BH$15),),
_xlfn.IFS(
AND(MONTH($AW115)=MONTH(BH$15),MONTH($AX115)&lt;&gt;MONTH(BH$15)),
NETWORKDAYS.INTL($AW115,$AW115+_xlpm.DD,1,_xlpm.VD),
AND(MONTH($AW115)&lt;&gt;MONTH(BH$15),MONTH($AX115)=MONTH(BH$15)),
NETWORKDAYS.INTL(($AX115)-_xlpm.DD,$AX115,1,_xlpm.VD),
AND(MONTH($AW115)&lt;MONTH(BH$15),MONTH($AX115)&gt;MONTH(BH$15)),
NETWORKDAYS.INTL((EOMONTH(BH$15-1,1))-_xlpm.DD,EOMONTH(BH$15-1,1),1,_xlpm.VD),
AND(MONTH($AW115)=MONTH(BH$15),MONTH($AX115)=MONTH(BH$15)),
NETWORKDAYS.INTL($AW115,$AX115,1,_xlpm.VD)))),0)),
$DH115="месяц",
$BP115*BH115,
$DH115="неделя",
$BP115*BH115/7*(ROUNDUP((DAY(EOMONTH(BH$15,0)))/4,0))),
0)</f>
        <v/>
      </c>
      <c r="BZ115" s="125">
        <f t="array" ref="BZ115">
IFERROR(
_xlfn.IFS(
$DH115="день_1",
$BP115*$BL115/($AX115-$AW115+1)*BI115*(DAY(EOMONTH(BI$15,0))),
$DH115="день_2",
$BP115/30*MAX(MIN($AX115,EOMONTH(BI$15,0))-MAX($AW115,BI$15)+1,),
$DH115="раб.день",
$BP115/30*(IFERROR(
_xlfn.LET(_xlpm.VD,
CHOOSE(
{1;2;3;4;5;6;7;8;9;10;11;12;13;14;15;16;17;18},
45658,45659,45660,45661,45662,45663,45664,45665,45711,45724,45778,45779,45785,45786,45820,45821,45965,46022),
_xlfn.LET(_xlpm.DD,
MAX(MIN($AX115,EOMONTH(BI$15,0))-MAX($AW115,BI$15),),
_xlfn.IFS(
AND(MONTH($AW115)=MONTH(BI$15),MONTH($AX115)&lt;&gt;MONTH(BI$15)),
NETWORKDAYS.INTL($AW115,$AW115+_xlpm.DD,1,_xlpm.VD),
AND(MONTH($AW115)&lt;&gt;MONTH(BI$15),MONTH($AX115)=MONTH(BI$15)),
NETWORKDAYS.INTL(($AX115)-_xlpm.DD,$AX115,1,_xlpm.VD),
AND(MONTH($AW115)&lt;MONTH(BI$15),MONTH($AX115)&gt;MONTH(BI$15)),
NETWORKDAYS.INTL((EOMONTH(BI$15-1,1))-_xlpm.DD,EOMONTH(BI$15-1,1),1,_xlpm.VD),
AND(MONTH($AW115)=MONTH(BI$15),MONTH($AX115)=MONTH(BI$15)),
NETWORKDAYS.INTL($AW115,$AX115,1,_xlpm.VD)))),0)),
$DH115="месяц",
$BP115*BI115,
$DH115="неделя",
$BP115*BI115/7*(ROUNDUP((DAY(EOMONTH(BI$15,0)))/4,0))),
0)</f>
        <v/>
      </c>
      <c r="CA115" s="125">
        <f t="array" ref="CA115">
IFERROR(
_xlfn.IFS(
$DH115="день_1",
$BP115*$BL115/($AX115-$AW115+1)*BJ115*(DAY(EOMONTH(BJ$15,0))),
$DH115="день_2",
$BP115/30*MAX(MIN($AX115,EOMONTH(BJ$15,0))-MAX($AW115,BJ$15)+1,),
$DH115="раб.день",
$BP115/30*(IFERROR(
_xlfn.LET(_xlpm.VD,
CHOOSE(
{1;2;3;4;5;6;7;8;9;10;11;12;13;14;15;16;17;18},
45658,45659,45660,45661,45662,45663,45664,45665,45711,45724,45778,45779,45785,45786,45820,45821,45965,46022),
_xlfn.LET(_xlpm.DD,
MAX(MIN($AX115,EOMONTH(BJ$15,0))-MAX($AW115,BJ$15),),
_xlfn.IFS(
AND(MONTH($AW115)=MONTH(BJ$15),MONTH($AX115)&lt;&gt;MONTH(BJ$15)),
NETWORKDAYS.INTL($AW115,$AW115+_xlpm.DD,1,_xlpm.VD),
AND(MONTH($AW115)&lt;&gt;MONTH(BJ$15),MONTH($AX115)=MONTH(BJ$15)),
NETWORKDAYS.INTL(($AX115)-_xlpm.DD,$AX115,1,_xlpm.VD),
AND(MONTH($AW115)&lt;MONTH(BJ$15),MONTH($AX115)&gt;MONTH(BJ$15)),
NETWORKDAYS.INTL((EOMONTH(BJ$15-1,1))-_xlpm.DD,EOMONTH(BJ$15-1,1),1,_xlpm.VD),
AND(MONTH($AW115)=MONTH(BJ$15),MONTH($AX115)=MONTH(BJ$15)),
NETWORKDAYS.INTL($AW115,$AX115,1,_xlpm.VD)))),0)),
$DH115="месяц",
$BP115*BJ115,
$DH115="неделя",
$BP115*BJ115/7*(ROUNDUP((DAY(EOMONTH(BJ$15,0)))/4,0))),
0)</f>
        <v/>
      </c>
      <c r="CB115" s="125">
        <f t="array" ref="CB115">
IFERROR(
_xlfn.IFS(
$DH115="день_1",
$BP115*$BL115/($AX115-$AW115+1)*BK115*(DAY(EOMONTH(BK$15,0))),
$DH115="день_2",
$BP115/30*MAX(MIN($AX115,EOMONTH(BK$15,0))-MAX($AW115,BK$15)+1,),
$DH115="раб.день",
$BP115/30*(IFERROR(
_xlfn.LET(_xlpm.VD,
CHOOSE(
{1;2;3;4;5;6;7;8;9;10;11;12;13;14;15;16;17;18},
45658,45659,45660,45661,45662,45663,45664,45665,45711,45724,45778,45779,45785,45786,45820,45821,45965,46022),
_xlfn.LET(_xlpm.DD,
MAX(MIN($AX115,EOMONTH(BK$15,0))-MAX($AW115,BK$15),),
_xlfn.IFS(
AND(MONTH($AW115)=MONTH(BK$15),MONTH($AX115)&lt;&gt;MONTH(BK$15)),
NETWORKDAYS.INTL($AW115,$AW115+_xlpm.DD,1,_xlpm.VD),
AND(MONTH($AW115)&lt;&gt;MONTH(BK$15),MONTH($AX115)=MONTH(BK$15)),
NETWORKDAYS.INTL(($AX115)-_xlpm.DD,$AX115,1,_xlpm.VD),
AND(MONTH($AW115)&lt;MONTH(BK$15),MONTH($AX115)&gt;MONTH(BK$15)),
NETWORKDAYS.INTL((EOMONTH(BK$15-1,1))-_xlpm.DD,EOMONTH(BK$15-1,1),1,_xlpm.VD),
AND(MONTH($AW115)=MONTH(BK$15),MONTH($AX115)=MONTH(BK$15)),
NETWORKDAYS.INTL($AW115,$AX115,1,_xlpm.VD)))),0)),
$DH115="месяц",
$BP115*BK115,
$DH115="неделя",
$BP115*BK115/7*(ROUNDUP((DAY(EOMONTH(BK$15,0)))/4,0))),
0)</f>
        <v/>
      </c>
      <c r="CC115" s="125">
        <f>SUM($BQ115:$CB115)</f>
        <v/>
      </c>
      <c r="CD115" s="126">
        <f>SUM($EH115:$EH115)</f>
        <v/>
      </c>
      <c r="CE115" s="126">
        <f>$CD115*$AB115</f>
        <v/>
      </c>
      <c r="CF115" s="126">
        <f>SUM($EK115:$EK115)</f>
        <v/>
      </c>
      <c r="CG115" s="126">
        <f>$CF115*$AB115</f>
        <v/>
      </c>
      <c r="CH115" s="126">
        <f>SUM($CC115,$CE115,$CG115)</f>
        <v/>
      </c>
      <c r="CI115" s="126">
        <f>$CH115*(1+$CM115)</f>
        <v/>
      </c>
      <c r="CJ115" s="127" t="n">
        <v>0</v>
      </c>
      <c r="CK115" s="126">
        <f>SUM($CH115:$CH115)*(1+$CJ115)</f>
        <v/>
      </c>
      <c r="CL115" s="126">
        <f>SUM($CH115:$CH115)*(1+$CM115)</f>
        <v/>
      </c>
      <c r="CM115" s="59" t="inlineStr">
        <is>
          <t>20%</t>
        </is>
      </c>
      <c r="CN115" s="59" t="n"/>
      <c r="CO115" s="72" t="n"/>
      <c r="CP115" s="59" t="n"/>
      <c r="CQ115" s="73" t="n"/>
      <c r="CR115" s="73" t="n"/>
      <c r="CS115" s="73" t="n"/>
      <c r="CT115" s="72" t="n"/>
      <c r="CU115" s="79" t="inlineStr">
        <is>
          <t> </t>
        </is>
      </c>
      <c r="CV115" s="60" t="n"/>
      <c r="CW115" s="60" t="n"/>
      <c r="CX115" s="60" t="n"/>
      <c r="CY115" s="127">
        <f>IFERROR(($CC115-$EE115)/($EE115/(1-$DQ115)),0)</f>
        <v/>
      </c>
      <c r="CZ115" s="127">
        <f>IFERROR(1-$EI115/($CE115),0)</f>
        <v/>
      </c>
      <c r="DA115" s="127">
        <f>IFERROR(1-$EL115/($CG115),0)</f>
        <v/>
      </c>
      <c r="DB115" s="126">
        <f>ROUND(IFERROR(($CI115/(1+$CM115)-$EN115),0),2)</f>
        <v/>
      </c>
      <c r="DC115" s="128" t="n"/>
      <c r="DD115" s="125" t="n"/>
      <c r="DE115" s="75" t="n">
        <v>0</v>
      </c>
      <c r="DF115" s="128" t="n"/>
      <c r="DG115" s="125">
        <f>IF($DC115=0,0,$DD115*($DC115*100%-$DE115*$DF115))*SUM($AB115:$AB115)</f>
        <v/>
      </c>
      <c r="DH115" s="129" t="inlineStr">
        <is>
          <t>месяц</t>
        </is>
      </c>
      <c r="DI115" s="130">
        <f t="array" ref="DI115">IFERROR(
IF($ES115="LisChannel",
(ROUND(((INDEX({174.625;153.888888888889;130.972222222222},MATCH($AI115,{2;3;4}),0))*$AG115*$AI115),2)),0),0)</f>
        <v/>
      </c>
      <c r="DJ115" s="130">
        <f>
_xlfn.LET(_xlpm.X,
IFERROR(
IF($ES115="НовиковТВ",
(_xlfn.LET(_xlpm.NTV,
_xlfn.LET(_xlpm.MIN,350000,
IF(SUMIFS($DI:$DI,$ES:$ES,"НовиковТВ")&lt;=_xlpm.MIN,
(SUMIFS($DI:$DI,$ES:$ES,"НовиковТВ")/(COUNTIFS($ES:$ES,"НовиковТВ")))*_xlpm.MIN/SUMIFS($DI:$DI,$ES:$ES,"НовиковТВ"),
DI115)),
_xlpm.NTV+$DG115/(1-(1-(_xlpm.NTV)*(1-$DL115)*(1-$DM115)*(1-$DN115)*(1-$DO115)*(1-$DP115)/_xlpm.NTV))))/(1+$EP115),
$DI115+$DG115/(1-(1-($DI115)*(1-$DL115)*(1-$DM115)*(1-$DN115)*(1-$DO115)*(1-$DP115)/$DI115))),
0),
_xlpm.X*(1+$CM115)*(1+$CW115)-_xlpm.X*(1+$CM115)+_xlpm.X)</f>
        <v/>
      </c>
      <c r="DK115" s="125" t="inlineStr">
        <is>
          <t>послед.</t>
        </is>
      </c>
      <c r="DL115" s="63" t="n">
        <v>0</v>
      </c>
      <c r="DM115" s="63" t="n">
        <v>0</v>
      </c>
      <c r="DN115" s="63" t="n">
        <v>0</v>
      </c>
      <c r="DO115" s="63" t="n">
        <v>0</v>
      </c>
      <c r="DP115" s="63" t="n">
        <v>0</v>
      </c>
      <c r="DQ115" s="63">
        <f t="array" ref="DQ115">IFERROR(_xlfn.IFS(
$DK115="послед.",1-(1-$DL115)*(1-$DM115)*(1-$DN115)*(1-$DO115)*(1-$DP115),
$DK115="сумм.",$DL115+$DM115+$DN115+$DO115+$DP115),
0)</f>
        <v/>
      </c>
      <c r="DR115" s="125">
        <f t="array" ref="DR115">
IFERROR(
_xlfn.IFS(
$BL115=0,
0,
$BL115&gt;0,
_xlfn.IFS($DK115="послед.",
$DJ115*(1-$DL115)*(1-$DM115)*(1-$DN115)*(1-$DO115)*(1-$DP115),
$DK115="сумм.",
$DJ115*(1-($DL115+$DM115+$DN115+$DO115+$DP115)))),0)</f>
        <v/>
      </c>
      <c r="DS115" s="125">
        <f t="array" ref="DS115">
IFERROR(_xlfn.IFS(
$DH115="день_1",
$DR115*$BL115/($AX115-$AW115+1)*AZ115*(DAY(EOMONTH(AZ$15,0))),
$DH115="день_2",
$DR115/30*MAX(MIN($AX115,EOMONTH(AZ$15,0))-MAX($AW115,AZ$15)+1,),
$DH115="раб.день",
$DR115/30*(IFERROR(
_xlfn.LET(_xlpm.VD,
CHOOSE(
{1;2;3;4;5;6;7;8;9;10;11;12;13;14;15;16;17;18},
45658,45659,45660,45661,45662,45663,45664,45665,45711,45724,45778,45779,45785,45786,45820,45821,45965,46022),
_xlfn.LET(_xlpm.DD,
MAX(MIN($AX115,EOMONTH(AZ$15,0))-MAX($AW115,AZ$15),),
_xlfn.IFS(
AND(MONTH($AW115)=MONTH(AZ$15),MONTH($AX115)&lt;&gt;MONTH(AZ$15)),
NETWORKDAYS.INTL($AW115,$AW115+_xlpm.DD,1,_xlpm.VD),
AND(MONTH($AW115)&lt;&gt;MONTH(AZ$15),MONTH($AX115)=MONTH(AZ$15)),
NETWORKDAYS.INTL(($AX115)-_xlpm.DD,$AX115,1,_xlpm.VD),
AND(MONTH($AW115)&lt;MONTH(AZ$15),MONTH($AX115)&gt;MONTH(AZ$15)),
NETWORKDAYS.INTL((EOMONTH(AZ$15-1,1))-_xlpm.DD,EOMONTH(AZ$15-1,1),1,_xlpm.VD),
AND(MONTH($AW115)=MONTH(AZ$15),MONTH($AX115)=MONTH(AZ$15)),
NETWORKDAYS.INTL($AW115,$AX115,1,_xlpm.VD)))),0)),
$DH115="месяц",
$DR115*AZ115,
$DH115="неделя",
$DR115*AZ115/7*(ROUNDUP((DAY(EOMONTH(AZ$15,0)))/4,0))),
0)</f>
        <v/>
      </c>
      <c r="DT115" s="125">
        <f t="array" ref="DT115">
IFERROR(_xlfn.IFS(
$DH115="день_1",
$DR115*$BL115/($AX115-$AW115+1)*BA115*(DAY(EOMONTH(BA$15,0))),
$DH115="день_2",
$DR115/30*MAX(MIN($AX115,EOMONTH(BA$15,0))-MAX($AW115,BA$15)+1,),
$DH115="раб.день",
$DR115/30*(IFERROR(
_xlfn.LET(_xlpm.VD,
CHOOSE(
{1;2;3;4;5;6;7;8;9;10;11;12;13;14;15;16;17;18},
45658,45659,45660,45661,45662,45663,45664,45665,45711,45724,45778,45779,45785,45786,45820,45821,45965,46022),
_xlfn.LET(_xlpm.DD,
MAX(MIN($AX115,EOMONTH(BA$15,0))-MAX($AW115,BA$15),),
_xlfn.IFS(
AND(MONTH($AW115)=MONTH(BA$15),MONTH($AX115)&lt;&gt;MONTH(BA$15)),
NETWORKDAYS.INTL($AW115,$AW115+_xlpm.DD,1,_xlpm.VD),
AND(MONTH($AW115)&lt;&gt;MONTH(BA$15),MONTH($AX115)=MONTH(BA$15)),
NETWORKDAYS.INTL(($AX115)-_xlpm.DD,$AX115,1,_xlpm.VD),
AND(MONTH($AW115)&lt;MONTH(BA$15),MONTH($AX115)&gt;MONTH(BA$15)),
NETWORKDAYS.INTL((EOMONTH(BA$15-1,1))-_xlpm.DD,EOMONTH(BA$15-1,1),1,_xlpm.VD),
AND(MONTH($AW115)=MONTH(BA$15),MONTH($AX115)=MONTH(BA$15)),
NETWORKDAYS.INTL($AW115,$AX115,1,_xlpm.VD)))),0)),
$DH115="месяц",
$DR115*BA115,
$DH115="неделя",
$DR115*BA115/7*(ROUNDUP((DAY(EOMONTH(BA$15,0)))/4,0))),
0)</f>
        <v/>
      </c>
      <c r="DU115" s="125">
        <f t="array" ref="DU115">
IFERROR(_xlfn.IFS(
$DH115="день_1",
$DR115*$BL115/($AX115-$AW115+1)*BB115*(DAY(EOMONTH(BB$15,0))),
$DH115="день_2",
$DR115/30*MAX(MIN($AX115,EOMONTH(BB$15,0))-MAX($AW115,BB$15)+1,),
$DH115="раб.день",
$DR115/30*(IFERROR(
_xlfn.LET(_xlpm.VD,
CHOOSE(
{1;2;3;4;5;6;7;8;9;10;11;12;13;14;15;16;17;18},
45658,45659,45660,45661,45662,45663,45664,45665,45711,45724,45778,45779,45785,45786,45820,45821,45965,46022),
_xlfn.LET(_xlpm.DD,
MAX(MIN($AX115,EOMONTH(BB$15,0))-MAX($AW115,BB$15),),
_xlfn.IFS(
AND(MONTH($AW115)=MONTH(BB$15),MONTH($AX115)&lt;&gt;MONTH(BB$15)),
NETWORKDAYS.INTL($AW115,$AW115+_xlpm.DD,1,_xlpm.VD),
AND(MONTH($AW115)&lt;&gt;MONTH(BB$15),MONTH($AX115)=MONTH(BB$15)),
NETWORKDAYS.INTL(($AX115)-_xlpm.DD,$AX115,1,_xlpm.VD),
AND(MONTH($AW115)&lt;MONTH(BB$15),MONTH($AX115)&gt;MONTH(BB$15)),
NETWORKDAYS.INTL((EOMONTH(BB$15-1,1))-_xlpm.DD,EOMONTH(BB$15-1,1),1,_xlpm.VD),
AND(MONTH($AW115)=MONTH(BB$15),MONTH($AX115)=MONTH(BB$15)),
NETWORKDAYS.INTL($AW115,$AX115,1,_xlpm.VD)))),0)),
$DH115="месяц",
$DR115*BB115,
$DH115="неделя",
$DR115*BB115/7*(ROUNDUP((DAY(EOMONTH(BB$15,0)))/4,0))),
0)</f>
        <v/>
      </c>
      <c r="DV115" s="125">
        <f t="array" ref="DV115">
IFERROR(_xlfn.IFS(
$DH115="день_1",
$DR115*$BL115/($AX115-$AW115+1)*BC115*(DAY(EOMONTH(BC$15,0))),
$DH115="день_2",
$DR115/30*MAX(MIN($AX115,EOMONTH(BC$15,0))-MAX($AW115,BC$15)+1,),
$DH115="раб.день",
$DR115/30*(IFERROR(
_xlfn.LET(_xlpm.VD,
CHOOSE(
{1;2;3;4;5;6;7;8;9;10;11;12;13;14;15;16;17;18},
45658,45659,45660,45661,45662,45663,45664,45665,45711,45724,45778,45779,45785,45786,45820,45821,45965,46022),
_xlfn.LET(_xlpm.DD,
MAX(MIN($AX115,EOMONTH(BC$15,0))-MAX($AW115,BC$15),),
_xlfn.IFS(
AND(MONTH($AW115)=MONTH(BC$15),MONTH($AX115)&lt;&gt;MONTH(BC$15)),
NETWORKDAYS.INTL($AW115,$AW115+_xlpm.DD,1,_xlpm.VD),
AND(MONTH($AW115)&lt;&gt;MONTH(BC$15),MONTH($AX115)=MONTH(BC$15)),
NETWORKDAYS.INTL(($AX115)-_xlpm.DD,$AX115,1,_xlpm.VD),
AND(MONTH($AW115)&lt;MONTH(BC$15),MONTH($AX115)&gt;MONTH(BC$15)),
NETWORKDAYS.INTL((EOMONTH(BC$15-1,1))-_xlpm.DD,EOMONTH(BC$15-1,1),1,_xlpm.VD),
AND(MONTH($AW115)=MONTH(BC$15),MONTH($AX115)=MONTH(BC$15)),
NETWORKDAYS.INTL($AW115,$AX115,1,_xlpm.VD)))),0)),
$DH115="месяц",
$DR115*BC115,
$DH115="неделя",
$DR115*BC115/7*(ROUNDUP((DAY(EOMONTH(BC$15,0)))/4,0))),
0)</f>
        <v/>
      </c>
      <c r="DW115" s="125">
        <f t="array" ref="DW115">
IFERROR(_xlfn.IFS(
$DH115="день_1",
$DR115*$BL115/($AX115-$AW115+1)*BD115*(DAY(EOMONTH(BD$15,0))),
$DH115="день_2",
$DR115/30*MAX(MIN($AX115,EOMONTH(BD$15,0))-MAX($AW115,BD$15)+1,),
$DH115="раб.день",
$DR115/30*(IFERROR(
_xlfn.LET(_xlpm.VD,
CHOOSE(
{1;2;3;4;5;6;7;8;9;10;11;12;13;14;15;16;17;18},
45658,45659,45660,45661,45662,45663,45664,45665,45711,45724,45778,45779,45785,45786,45820,45821,45965,46022),
_xlfn.LET(_xlpm.DD,
MAX(MIN($AX115,EOMONTH(BD$15,0))-MAX($AW115,BD$15),),
_xlfn.IFS(
AND(MONTH($AW115)=MONTH(BD$15),MONTH($AX115)&lt;&gt;MONTH(BD$15)),
NETWORKDAYS.INTL($AW115,$AW115+_xlpm.DD,1,_xlpm.VD),
AND(MONTH($AW115)&lt;&gt;MONTH(BD$15),MONTH($AX115)=MONTH(BD$15)),
NETWORKDAYS.INTL(($AX115)-_xlpm.DD,$AX115,1,_xlpm.VD),
AND(MONTH($AW115)&lt;MONTH(BD$15),MONTH($AX115)&gt;MONTH(BD$15)),
NETWORKDAYS.INTL((EOMONTH(BD$15-1,1))-_xlpm.DD,EOMONTH(BD$15-1,1),1,_xlpm.VD),
AND(MONTH($AW115)=MONTH(BD$15),MONTH($AX115)=MONTH(BD$15)),
NETWORKDAYS.INTL($AW115,$AX115,1,_xlpm.VD)))),0)),
$DH115="месяц",
$DR115*BD115,
$DH115="неделя",
$DR115*BD115/7*(ROUNDUP((DAY(EOMONTH(BD$15,0)))/4,0))),
0)</f>
        <v/>
      </c>
      <c r="DX115" s="125">
        <f t="array" ref="DX115">
IFERROR(_xlfn.IFS(
$DH115="день_1",
$DR115*$BL115/($AX115-$AW115+1)*BE115*(DAY(EOMONTH(BE$15,0))),
$DH115="день_2",
$DR115/30*MAX(MIN($AX115,EOMONTH(BE$15,0))-MAX($AW115,BE$15)+1,),
$DH115="раб.день",
$DR115/30*(IFERROR(
_xlfn.LET(_xlpm.VD,
CHOOSE(
{1;2;3;4;5;6;7;8;9;10;11;12;13;14;15;16;17;18},
45658,45659,45660,45661,45662,45663,45664,45665,45711,45724,45778,45779,45785,45786,45820,45821,45965,46022),
_xlfn.LET(_xlpm.DD,
MAX(MIN($AX115,EOMONTH(BE$15,0))-MAX($AW115,BE$15),),
_xlfn.IFS(
AND(MONTH($AW115)=MONTH(BE$15),MONTH($AX115)&lt;&gt;MONTH(BE$15)),
NETWORKDAYS.INTL($AW115,$AW115+_xlpm.DD,1,_xlpm.VD),
AND(MONTH($AW115)&lt;&gt;MONTH(BE$15),MONTH($AX115)=MONTH(BE$15)),
NETWORKDAYS.INTL(($AX115)-_xlpm.DD,$AX115,1,_xlpm.VD),
AND(MONTH($AW115)&lt;MONTH(BE$15),MONTH($AX115)&gt;MONTH(BE$15)),
NETWORKDAYS.INTL((EOMONTH(BE$15-1,1))-_xlpm.DD,EOMONTH(BE$15-1,1),1,_xlpm.VD),
AND(MONTH($AW115)=MONTH(BE$15),MONTH($AX115)=MONTH(BE$15)),
NETWORKDAYS.INTL($AW115,$AX115,1,_xlpm.VD)))),0)),
$DH115="месяц",
$DR115*BE115,
$DH115="неделя",
$DR115*BE115/7*(ROUNDUP((DAY(EOMONTH(BE$15,0)))/4,0))),
0)</f>
        <v/>
      </c>
      <c r="DY115" s="125">
        <f t="array" ref="DY115">
IFERROR(_xlfn.IFS(
$DH115="день_1",
$DR115*$BL115/($AX115-$AW115+1)*BF115*(DAY(EOMONTH(BF$15,0))),
$DH115="день_2",
$DR115/30*MAX(MIN($AX115,EOMONTH(BF$15,0))-MAX($AW115,BF$15)+1,),
$DH115="раб.день",
$DR115/30*(IFERROR(
_xlfn.LET(_xlpm.VD,
CHOOSE(
{1;2;3;4;5;6;7;8;9;10;11;12;13;14;15;16;17;18},
45658,45659,45660,45661,45662,45663,45664,45665,45711,45724,45778,45779,45785,45786,45820,45821,45965,46022),
_xlfn.LET(_xlpm.DD,
MAX(MIN($AX115,EOMONTH(BF$15,0))-MAX($AW115,BF$15),),
_xlfn.IFS(
AND(MONTH($AW115)=MONTH(BF$15),MONTH($AX115)&lt;&gt;MONTH(BF$15)),
NETWORKDAYS.INTL($AW115,$AW115+_xlpm.DD,1,_xlpm.VD),
AND(MONTH($AW115)&lt;&gt;MONTH(BF$15),MONTH($AX115)=MONTH(BF$15)),
NETWORKDAYS.INTL(($AX115)-_xlpm.DD,$AX115,1,_xlpm.VD),
AND(MONTH($AW115)&lt;MONTH(BF$15),MONTH($AX115)&gt;MONTH(BF$15)),
NETWORKDAYS.INTL((EOMONTH(BF$15-1,1))-_xlpm.DD,EOMONTH(BF$15-1,1),1,_xlpm.VD),
AND(MONTH($AW115)=MONTH(BF$15),MONTH($AX115)=MONTH(BF$15)),
NETWORKDAYS.INTL($AW115,$AX115,1,_xlpm.VD)))),0)),
$DH115="месяц",
$DR115*BF115,
$DH115="неделя",
$DR115*BF115/7*(ROUNDUP((DAY(EOMONTH(BF$15,0)))/4,0))),
0)</f>
        <v/>
      </c>
      <c r="DZ115" s="125">
        <f t="array" ref="DZ115">
IFERROR(_xlfn.IFS(
$DH115="день_1",
$DR115*$BL115/($AX115-$AW115+1)*BG115*(DAY(EOMONTH(BG$15,0))),
$DH115="день_2",
$DR115/30*MAX(MIN($AX115,EOMONTH(BG$15,0))-MAX($AW115,BG$15)+1,),
$DH115="раб.день",
$DR115/30*(IFERROR(
_xlfn.LET(_xlpm.VD,
CHOOSE(
{1;2;3;4;5;6;7;8;9;10;11;12;13;14;15;16;17;18},
45658,45659,45660,45661,45662,45663,45664,45665,45711,45724,45778,45779,45785,45786,45820,45821,45965,46022),
_xlfn.LET(_xlpm.DD,
MAX(MIN($AX115,EOMONTH(BG$15,0))-MAX($AW115,BG$15),),
_xlfn.IFS(
AND(MONTH($AW115)=MONTH(BG$15),MONTH($AX115)&lt;&gt;MONTH(BG$15)),
NETWORKDAYS.INTL($AW115,$AW115+_xlpm.DD,1,_xlpm.VD),
AND(MONTH($AW115)&lt;&gt;MONTH(BG$15),MONTH($AX115)=MONTH(BG$15)),
NETWORKDAYS.INTL(($AX115)-_xlpm.DD,$AX115,1,_xlpm.VD),
AND(MONTH($AW115)&lt;MONTH(BG$15),MONTH($AX115)&gt;MONTH(BG$15)),
NETWORKDAYS.INTL((EOMONTH(BG$15-1,1))-_xlpm.DD,EOMONTH(BG$15-1,1),1,_xlpm.VD),
AND(MONTH($AW115)=MONTH(BG$15),MONTH($AX115)=MONTH(BG$15)),
NETWORKDAYS.INTL($AW115,$AX115,1,_xlpm.VD)))),0)),
$DH115="месяц",
$DR115*BG115,
$DH115="неделя",
$DR115*BG115/7*(ROUNDUP((DAY(EOMONTH(BG$15,0)))/4,0))),
0)</f>
        <v/>
      </c>
      <c r="EA115" s="125">
        <f t="array" ref="EA115">
IFERROR(_xlfn.IFS(
$DH115="день_1",
$DR115*$BL115/($AX115-$AW115+1)*BH115*(DAY(EOMONTH(BH$15,0))),
$DH115="день_2",
$DR115/30*MAX(MIN($AX115,EOMONTH(BH$15,0))-MAX($AW115,BH$15)+1,),
$DH115="раб.день",
$DR115/30*(IFERROR(
_xlfn.LET(_xlpm.VD,
CHOOSE(
{1;2;3;4;5;6;7;8;9;10;11;12;13;14;15;16;17;18},
45658,45659,45660,45661,45662,45663,45664,45665,45711,45724,45778,45779,45785,45786,45820,45821,45965,46022),
_xlfn.LET(_xlpm.DD,
MAX(MIN($AX115,EOMONTH(BH$15,0))-MAX($AW115,BH$15),),
_xlfn.IFS(
AND(MONTH($AW115)=MONTH(BH$15),MONTH($AX115)&lt;&gt;MONTH(BH$15)),
NETWORKDAYS.INTL($AW115,$AW115+_xlpm.DD,1,_xlpm.VD),
AND(MONTH($AW115)&lt;&gt;MONTH(BH$15),MONTH($AX115)=MONTH(BH$15)),
NETWORKDAYS.INTL(($AX115)-_xlpm.DD,$AX115,1,_xlpm.VD),
AND(MONTH($AW115)&lt;MONTH(BH$15),MONTH($AX115)&gt;MONTH(BH$15)),
NETWORKDAYS.INTL((EOMONTH(BH$15-1,1))-_xlpm.DD,EOMONTH(BH$15-1,1),1,_xlpm.VD),
AND(MONTH($AW115)=MONTH(BH$15),MONTH($AX115)=MONTH(BH$15)),
NETWORKDAYS.INTL($AW115,$AX115,1,_xlpm.VD)))),0)),
$DH115="месяц",
$DR115*BH115,
$DH115="неделя",
$DR115*BH115/7*(ROUNDUP((DAY(EOMONTH(BH$15,0)))/4,0))),
0)</f>
        <v/>
      </c>
      <c r="EB115" s="125">
        <f t="array" ref="EB115">
IFERROR(_xlfn.IFS(
$DH115="день_1",
$DR115*$BL115/($AX115-$AW115+1)*BI115*(DAY(EOMONTH(BI$15,0))),
$DH115="день_2",
$DR115/30*MAX(MIN($AX115,EOMONTH(BI$15,0))-MAX($AW115,BI$15)+1,),
$DH115="раб.день",
$DR115/30*(IFERROR(
_xlfn.LET(_xlpm.VD,
CHOOSE(
{1;2;3;4;5;6;7;8;9;10;11;12;13;14;15;16;17;18},
45658,45659,45660,45661,45662,45663,45664,45665,45711,45724,45778,45779,45785,45786,45820,45821,45965,46022),
_xlfn.LET(_xlpm.DD,
MAX(MIN($AX115,EOMONTH(BI$15,0))-MAX($AW115,BI$15),),
_xlfn.IFS(
AND(MONTH($AW115)=MONTH(BI$15),MONTH($AX115)&lt;&gt;MONTH(BI$15)),
NETWORKDAYS.INTL($AW115,$AW115+_xlpm.DD,1,_xlpm.VD),
AND(MONTH($AW115)&lt;&gt;MONTH(BI$15),MONTH($AX115)=MONTH(BI$15)),
NETWORKDAYS.INTL(($AX115)-_xlpm.DD,$AX115,1,_xlpm.VD),
AND(MONTH($AW115)&lt;MONTH(BI$15),MONTH($AX115)&gt;MONTH(BI$15)),
NETWORKDAYS.INTL((EOMONTH(BI$15-1,1))-_xlpm.DD,EOMONTH(BI$15-1,1),1,_xlpm.VD),
AND(MONTH($AW115)=MONTH(BI$15),MONTH($AX115)=MONTH(BI$15)),
NETWORKDAYS.INTL($AW115,$AX115,1,_xlpm.VD)))),0)),
$DH115="месяц",
$DR115*BI115,
$DH115="неделя",
$DR115*BI115/7*(ROUNDUP((DAY(EOMONTH(BI$15,0)))/4,0))),
0)</f>
        <v/>
      </c>
      <c r="EC115" s="125">
        <f t="array" ref="EC115">
IFERROR(_xlfn.IFS(
$DH115="день_1",
$DR115*$BL115/($AX115-$AW115+1)*BJ115*(DAY(EOMONTH(BJ$15,0))),
$DH115="день_2",
$DR115/30*MAX(MIN($AX115,EOMONTH(BJ$15,0))-MAX($AW115,BJ$15)+1,),
$DH115="раб.день",
$DR115/30*(IFERROR(
_xlfn.LET(_xlpm.VD,
CHOOSE(
{1;2;3;4;5;6;7;8;9;10;11;12;13;14;15;16;17;18},
45658,45659,45660,45661,45662,45663,45664,45665,45711,45724,45778,45779,45785,45786,45820,45821,45965,46022),
_xlfn.LET(_xlpm.DD,
MAX(MIN($AX115,EOMONTH(BJ$15,0))-MAX($AW115,BJ$15),),
_xlfn.IFS(
AND(MONTH($AW115)=MONTH(BJ$15),MONTH($AX115)&lt;&gt;MONTH(BJ$15)),
NETWORKDAYS.INTL($AW115,$AW115+_xlpm.DD,1,_xlpm.VD),
AND(MONTH($AW115)&lt;&gt;MONTH(BJ$15),MONTH($AX115)=MONTH(BJ$15)),
NETWORKDAYS.INTL(($AX115)-_xlpm.DD,$AX115,1,_xlpm.VD),
AND(MONTH($AW115)&lt;MONTH(BJ$15),MONTH($AX115)&gt;MONTH(BJ$15)),
NETWORKDAYS.INTL((EOMONTH(BJ$15-1,1))-_xlpm.DD,EOMONTH(BJ$15-1,1),1,_xlpm.VD),
AND(MONTH($AW115)=MONTH(BJ$15),MONTH($AX115)=MONTH(BJ$15)),
NETWORKDAYS.INTL($AW115,$AX115,1,_xlpm.VD)))),0)),
$DH115="месяц",
$DR115*BJ115,
$DH115="неделя",
$DR115*BJ115/7*(ROUNDUP((DAY(EOMONTH(BJ$15,0)))/4,0))),
0)</f>
        <v/>
      </c>
      <c r="ED115" s="125">
        <f t="array" ref="ED115">
IFERROR(_xlfn.IFS(
$DH115="день_1",
$DR115*$BL115/($AX115-$AW115+1)*BK115*(DAY(EOMONTH(BK$15,0))),
$DH115="день_2",
$DR115/30*MAX(MIN($AX115,EOMONTH(BK$15,0))-MAX($AW115,BK$15)+1,),
$DH115="раб.день",
$DR115/30*(IFERROR(
_xlfn.LET(_xlpm.VD,
CHOOSE(
{1;2;3;4;5;6;7;8;9;10;11;12;13;14;15;16;17;18},
45658,45659,45660,45661,45662,45663,45664,45665,45711,45724,45778,45779,45785,45786,45820,45821,45965,46022),
_xlfn.LET(_xlpm.DD,
MAX(MIN($AX115,EOMONTH(BK$15,0))-MAX($AW115,BK$15),),
_xlfn.IFS(
AND(MONTH($AW115)=MONTH(BK$15),MONTH($AX115)&lt;&gt;MONTH(BK$15)),
NETWORKDAYS.INTL($AW115,$AW115+_xlpm.DD,1,_xlpm.VD),
AND(MONTH($AW115)&lt;&gt;MONTH(BK$15),MONTH($AX115)=MONTH(BK$15)),
NETWORKDAYS.INTL(($AX115)-_xlpm.DD,$AX115,1,_xlpm.VD),
AND(MONTH($AW115)&lt;MONTH(BK$15),MONTH($AX115)&gt;MONTH(BK$15)),
NETWORKDAYS.INTL((EOMONTH(BK$15-1,1))-_xlpm.DD,EOMONTH(BK$15-1,1),1,_xlpm.VD),
AND(MONTH($AW115)=MONTH(BK$15),MONTH($AX115)=MONTH(BK$15)),
NETWORKDAYS.INTL($AW115,$AX115,1,_xlpm.VD)))),0)),
$DH115="месяц",
$DR115*BK115,
$DH115="неделя",
$DR115*BK115/7*(ROUNDUP((DAY(EOMONTH(BK$15,0)))/4,0))),
0)</f>
        <v/>
      </c>
      <c r="EE115" s="125">
        <f>SUM($DS115,$DT115,$DU115,$DV115,$DW115,$DX115,$DY115,$DZ115,$EA115,$EB115,$EC115,$ED115)</f>
        <v/>
      </c>
      <c r="EF115" s="125">
        <f>IFERROR(ROUND($EE115*(1+$EP115),2),0)</f>
        <v/>
      </c>
      <c r="EG115" s="128" t="n">
        <v>1</v>
      </c>
      <c r="EH115" s="126" t="n">
        <v>0</v>
      </c>
      <c r="EI115" s="126">
        <f>ROUND(SUM($EH115:$EH115)*SUM($AB115:$AB115)*$EG115,2)</f>
        <v/>
      </c>
      <c r="EJ115" s="126">
        <f>ROUND($EI115*(1+$EP115),2)</f>
        <v/>
      </c>
      <c r="EK115" s="126" t="n">
        <v>0</v>
      </c>
      <c r="EL115" s="126">
        <f>ROUND(SUM($EK115:$EK115)*SUM($AB115:$AB115)*$EG115,2)</f>
        <v/>
      </c>
      <c r="EM115" s="126">
        <f>ROUND($EL115*(1+$EP115),2)</f>
        <v/>
      </c>
      <c r="EN115" s="126">
        <f>SUM($EE115,$EI115,$EL115)</f>
        <v/>
      </c>
      <c r="EO115" s="126">
        <f>SUM($EF115,$EJ115,$EM115)</f>
        <v/>
      </c>
      <c r="EP115" s="59" t="inlineStr">
        <is>
          <t>20%</t>
        </is>
      </c>
      <c r="EQ115" s="59" t="n"/>
      <c r="ER115" s="60">
        <f t="array" ref="ER115">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MATCH(ES115,
{"AMS";"RussOutdoor";"HD Outdoor";"Ingroup";"IQ";"Ledproduction";"LisChannel";"Logic";"Media-PPL";"NovikovTV | НовиковТВ";"SMA";"SOK";"КрокусТВ | CrocusTV | IndoorTV";"Сити";"ТЯК Москва"},
0)),"")</f>
        <v/>
      </c>
      <c r="ES115" s="60" t="n"/>
      <c r="ET115" s="60">
        <f t="array" ref="ET115">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MATCH(ES115,
{"AMS";"RussOutdoor";"HD Outdoor";"Ingroup";"IQ";"Ledproduction";"LisChannel";"Logic";"Media-PPL";"NovikovTV | НовиковТВ";"SMA";"SOK";"КрокусТВ | CrocusTV | IndoorTV";"Сити";"ТЯК Москва"},
0)),"")</f>
        <v/>
      </c>
      <c r="EU115" s="60" t="n"/>
      <c r="EV115" s="60" t="n"/>
      <c r="EX115" s="110">
        <f t="array" ref="EX115">
($AR115/30
+N("ТРАФИК ПЛОЩАДКИ"))*
(IFERROR(
_xlfn.LET(
_xlpm.GPR,
HLOOKUP($L115,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(MATCH($T115,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IF($Q115="цифровой",_xlpm.GPR/$AG115,_xlpm.GPR/60)),
0)
+N("DWELL TIME"))*
(IF($AB115=0,0,IF($AB115=1,0.3,IF($AB115=2,0.5,IF($AB115&gt;2,1))))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_xlfn.IFS($AC115="да",1.2,$AC115="нет",1)*
_xlfn.IFS($AD115="да",1.2,$AD115="нет",1)*
IF(R115="статический",1,1.2)*
$X115*
INDEX(
{1.2;1;1.2;1.2;1;1.2;1.2;1.2;1.2;1.2;1.2;1;1.2;1.2;1.2;1.2;1;1;1.2;1.2;1.2;1;1;1;1;1.2;1.2;1.2;1.2;1;1;1;1;1.2;1.2;1.2;1.2;1.2;1.2;1.2;1.2;1;1;1.2;1;1;1;1;1.5;1;1;1.5;1.5;1.2},
MATCH($Q115,_xlpm.MI,0)))&gt;{0.02;0.04;0.06;0.1;0.2;0.4;0.6;0.8;1;2;4;6})),
{0;1;2;3;4;5;6;7;8;9;10;11;12},
0)))
+N("КОЭФФИЦИЕНТ КОНТАКТА"))))*
(_xlfn.IFS($X115&lt;0.1,$X115/1000,$X115&gt;25,5.2,AND($X115&gt;=0.1,$X115&lt;=25),(($X115*2+0.1)/10)*($X115/10)))*
IFERROR((_xlfn.LET(
_xlpm.MA,
{0;0.8;0.85;0.9;0.95;1},
_xlpm.MAA,
{0;1;2;3;4;5},
INDEX(_xlpm.MA,MATCH(SUMPRODUCT(--((IF(ROUND(_xlpm.MAA,1)&gt;5,5,ROUND($AB115,1)))&gt;{0;1;2;3;4;5})),_xlpm.MAA,0)))
+N("КОЭФФИЦИЕНТ КОЛ-ВО КОНСТРУКЦИЙ")),1)*
$AB115,0))*
(IF($Q115="цифровой",$AG115/15*$AI115,1)
+N("ДЛЯ ЦИФРЫ"))</f>
        <v/>
      </c>
      <c r="EY115" s="110">
        <f>IFERROR(EX115*AY115,0)</f>
        <v/>
      </c>
      <c r="EZ115" s="131">
        <f>IFERROR(DP115/EY115*1000,0)</f>
        <v/>
      </c>
      <c r="FA115" s="112">
        <f>IFERROR(FC115/FB115,0)</f>
        <v/>
      </c>
      <c r="FB115" s="112">
        <f>IFERROR((FC115/(EY115/FF115*#REF!))*0.825,0)</f>
        <v/>
      </c>
      <c r="FC115" s="112">
        <f>IFERROR(((EX115*30/AR115)*100)/30,0)</f>
        <v/>
      </c>
      <c r="FD115" s="112">
        <f>IFERROR(EY115/G115*100%,0)</f>
        <v/>
      </c>
      <c r="FE115" s="112">
        <f>IFERROR(FD115/FC115*100%,0)</f>
        <v/>
      </c>
      <c r="FF115" s="110">
        <f>IFERROR(AR115/30*AY115,0)</f>
        <v/>
      </c>
    </row>
    <row r="116" ht="13" customHeight="1">
      <c r="A116" s="59" t="n"/>
      <c r="B116" s="60" t="n"/>
      <c r="C116" s="60" t="n"/>
      <c r="D116" s="60">
        <f t="array" ref="D116">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MATCH($E116,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16" s="60">
        <f t="array" ref="E116">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MATCH($F116,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16" s="60" t="inlineStr"/>
      <c r="G116" s="60" t="n"/>
      <c r="H116" s="60">
        <f t="array" ref="H116">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MATCH($I116,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16" s="60" t="n"/>
      <c r="J116" s="60" t="n"/>
      <c r="K116" s="60" t="n"/>
      <c r="L116" s="60" t="n"/>
      <c r="M116" s="60" t="n"/>
      <c r="N116" s="60" t="n"/>
      <c r="O116" s="60" t="n"/>
      <c r="P116" s="60">
        <f t="array" ref="P116">
_xlfn.IFS(
ISNUMBER(MATCH($Q116,{"шелфбаннер","разделитель","монетница","чековая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ISNUMBER(MATCH($Q116,{"LED/LCD","видеокулер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ISNUMBER(MATCH($Q116,{"автомобиль","машина","выставочное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ISNUMBER(MATCH($Q116,{"билборд","лифтовая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ISNUMBER(MATCH($Q116,{"навигация","подвесной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ISNUMBER(MATCH($Q116,{"движущаяся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ISNUMBER(MATCH($Q116,{"каталог","журнал"},)),
"Пресса",
$Q116="","")</f>
        <v/>
      </c>
      <c r="Q116" s="60" t="n"/>
      <c r="R116" s="60">
        <f t="array" ref="R116">
IFERROR(
_xlfn.IFS(
OR(ISNUMBER(MATCH($Q116,{"экспозиция","макет","стенд","автостенд","авто стенд","выставочное пространство","выставочные стенды","модульные выставочные стенды","3Д конструкция","3D конструкция"},)),P116="Экспонирование"),
"нестандартный",
ISNUMBER(MATCH($Q116,{"скроллер","призматрон"},)),
"динамический",
$P116="Видео",
"цифровой",
OR($P116="Пресса",$P116="Щит",$P116="POSm",$P116="Подвес",$P116="Брендирование/оклейка"),
"статический"),"")</f>
        <v/>
      </c>
      <c r="S116" s="59" t="n"/>
      <c r="T116" s="60" t="n"/>
      <c r="U116" s="60" t="n"/>
      <c r="V116" s="60">
        <f>
IF(P116="Видео",
"цифровой постер/ролик",
IF(ISNUMBER(MATCH(Q116,{"короб световой","короб световой | лайтбокс","короб световой | кристалайт","лайтбокс","лайт бокс","кристалайт","LB","lightbox"},)),
"бэклит",
IF(P116="Брендирование/оклейка",
"перфарированная пленка/самоклейка",
IF(P116="Экспонирование",
"под запрос",
IF(P116="Подвес",
"баннер/ткань",
"")))))</f>
        <v/>
      </c>
      <c r="W116" s="59" t="n"/>
      <c r="X116" s="59" t="n"/>
      <c r="Y116" s="59" t="n"/>
      <c r="Z116" s="61" t="n"/>
      <c r="AA116" s="61" t="n"/>
      <c r="AB116" s="61">
        <f>IF(BL116&gt;0,Z116,0)</f>
        <v/>
      </c>
      <c r="AC116" s="59" t="n"/>
      <c r="AD116" s="59" t="n"/>
      <c r="AE116" s="59" t="n"/>
      <c r="AF116" s="59" t="n"/>
      <c r="AG116" s="59" t="n"/>
      <c r="AH116" s="59" t="n"/>
      <c r="AI116" s="59" t="n"/>
      <c r="AJ116" s="59" t="n"/>
      <c r="AK116" s="59" t="n"/>
      <c r="AL116" s="62">
        <f>IFERROR(IF(OR(R116="статический",R116="динамический",R116="нестандартный",R116="",R116=""),"-",IF(AND(AH116="-",AI116="-"),"-",AK116*3600/AH116*AI116)),"-")</f>
        <v/>
      </c>
      <c r="AM116" s="62">
        <f>IFERROR(IF(OR(R116="статический",R116="динамический",R116="",R116="", R116="BTL",R116="нестандартный"),"-",AG116*AI116*AL116/60),"-")</f>
        <v/>
      </c>
      <c r="AN116" s="63">
        <f>IFERROR(IF(AH116="","-",AG116*AI116/AH116),"-")</f>
        <v/>
      </c>
      <c r="AO116" s="59">
        <f>IFERROR(IF(OR($R116="статический",$R116="динамический",$R116="",$R116="",$R116="BTL",$R116="нестандартный"),"-",$AL116*$AY116),"-")</f>
        <v/>
      </c>
      <c r="AP116" s="62">
        <f>IFERROR(IF(OR($R116="статический",$R116="динамический",$R116="",$R116="",$R116="BTL",$R116="нестандартный"),"-",$AM116*AY116),"-")</f>
        <v/>
      </c>
      <c r="AQ116" s="64" t="n"/>
      <c r="AR116" s="61" t="n"/>
      <c r="AS116" s="61" t="n"/>
      <c r="AT116" s="61" t="n"/>
      <c r="AU116" s="65" t="n"/>
      <c r="AV116" s="124">
        <f>IFERROR(DR116/AT116*1000,"n/a")</f>
        <v/>
      </c>
      <c r="AW116" s="67" t="n"/>
      <c r="AX116" s="67" t="n"/>
      <c r="AY116" s="43">
        <f>IFERROR(IF(OR($AW116="",$AX116=""),"",_xlfn.DAYS($AX116+1,$AW116)),"")</f>
        <v/>
      </c>
      <c r="AZ116" s="68">
        <f t="array" ref="AZ116">
_xlfn.LET(_xlpm.COEFF,
IF($AW116+$AX116=0,0,IF(MAX(MIN($AX116,EOMONTH(AZ$15,0))-MAX($AW116,AZ$15)+1,)&gt;0,1,0)),
_xlfn.IFS(
$ES116="LisChannel",
_xlpm.COEFF*
INDEX({1;1;1.2;1.2;1;1;1;1;1.2;1.2;1.2;1.2},
MATCH(MONTH(AZ$15),
{1,2,3,4,5,6,7,8,9,10,11,12})),
CONCATENATE($ES116," ",$L116)="RussOutdoor метро",
_xlpm.COEFF*
INDEX({0.8;0.9;1.1;1.1;1;1;1;1;1.1;1.1;1.1;1.1},
MATCH(MONTH(AZ$15),
{1,2,3,4,5,6,7,8,9,10,11,12})),
$ES116&lt;&gt;"LisChannel",
_xlpm.COEFF,
$ES116&lt;&gt;"RussOutdoor",
_xlpm.COEFF))</f>
        <v/>
      </c>
      <c r="BA116" s="68">
        <f t="array" ref="BA116">
_xlfn.LET(_xlpm.COEFF,
IF($AW116+$AX116=0,0,IF(MAX(MIN($AX116,EOMONTH(BA$15,0))-MAX($AW116,BA$15)+1,)&gt;0,1,0)),
_xlfn.IFS(
$ES116="LisChannel",
_xlpm.COEFF*
INDEX({1;1;1.2;1.2;1;1;1;1;1.2;1.2;1.2;1.2},
MATCH(MONTH(BA$15),
{1,2,3,4,5,6,7,8,9,10,11,12})),
CONCATENATE($ES116," ",$L116)="RussOutdoor метро",
_xlpm.COEFF*
INDEX({0.8;0.9;1.1;1.1;1;1;1;1;1.1;1.1;1.1;1.1},
MATCH(MONTH(BA$15),
{1,2,3,4,5,6,7,8,9,10,11,12})),
$ES116&lt;&gt;"LisChannel",
_xlpm.COEFF,
$ES116&lt;&gt;"RussOutdoor",
_xlpm.COEFF))</f>
        <v/>
      </c>
      <c r="BB116" s="68">
        <f t="array" ref="BB116">
_xlfn.LET(_xlpm.COEFF,
IF($AW116+$AX116=0,0,IF(MAX(MIN($AX116,EOMONTH(BB$15,0))-MAX($AW116,BB$15)+1,)&gt;0,1,0)),
_xlfn.IFS(
$ES116="LisChannel",
_xlpm.COEFF*
INDEX({1;1;1.2;1.2;1;1;1;1;1.2;1.2;1.2;1.2},
MATCH(MONTH(BB$15),
{1,2,3,4,5,6,7,8,9,10,11,12})),
CONCATENATE($ES116," ",$L116)="RussOutdoor метро",
_xlpm.COEFF*
INDEX({0.8;0.9;1.1;1.1;1;1;1;1;1.1;1.1;1.1;1.1},
MATCH(MONTH(BB$15),
{1,2,3,4,5,6,7,8,9,10,11,12})),
$ES116&lt;&gt;"LisChannel",
_xlpm.COEFF,
$ES116&lt;&gt;"RussOutdoor",
_xlpm.COEFF))</f>
        <v/>
      </c>
      <c r="BC116" s="68">
        <f t="array" ref="BC116">
_xlfn.LET(_xlpm.COEFF,
IF($AW116+$AX116=0,0,IF(MAX(MIN($AX116,EOMONTH(BC$15,0))-MAX($AW116,BC$15)+1,)&gt;0,1,0)),
_xlfn.IFS(
$ES116="LisChannel",
_xlpm.COEFF*
INDEX({1;1;1.2;1.2;1;1;1;1;1.2;1.2;1.2;1.2},
MATCH(MONTH(BC$15),
{1,2,3,4,5,6,7,8,9,10,11,12})),
CONCATENATE($ES116," ",$L116)="RussOutdoor метро",
_xlpm.COEFF*
INDEX({0.8;0.9;1.1;1.1;1;1;1;1;1.1;1.1;1.1;1.1},
MATCH(MONTH(BC$15),
{1,2,3,4,5,6,7,8,9,10,11,12})),
$ES116&lt;&gt;"LisChannel",
_xlpm.COEFF,
$ES116&lt;&gt;"RussOutdoor",
_xlpm.COEFF))</f>
        <v/>
      </c>
      <c r="BD116" s="68">
        <f t="array" ref="BD116">
_xlfn.LET(_xlpm.COEFF,
IF($AW116+$AX116=0,0,IF(MAX(MIN($AX116,EOMONTH(BD$15,0))-MAX($AW116,BD$15)+1,)&gt;0,1,0)),
_xlfn.IFS(
$ES116="LisChannel",
_xlpm.COEFF*
INDEX({1;1;1.2;1.2;1;1;1;1;1.2;1.2;1.2;1.2},
MATCH(MONTH(BD$15),
{1,2,3,4,5,6,7,8,9,10,11,12})),
CONCATENATE($ES116," ",$L116)="RussOutdoor метро",
_xlpm.COEFF*
INDEX({0.8;0.9;1.1;1.1;1;1;1;1;1.1;1.1;1.1;1.1},
MATCH(MONTH(BD$15),
{1,2,3,4,5,6,7,8,9,10,11,12})),
$ES116&lt;&gt;"LisChannel",
_xlpm.COEFF,
$ES116&lt;&gt;"RussOutdoor",
_xlpm.COEFF))</f>
        <v/>
      </c>
      <c r="BE116" s="68">
        <f t="array" ref="BE116">
_xlfn.LET(_xlpm.COEFF,
IF($AW116+$AX116=0,0,IF(MAX(MIN($AX116,EOMONTH(BE$15,0))-MAX($AW116,BE$15)+1,)&gt;0,1,0)),
_xlfn.IFS(
$ES116="LisChannel",
_xlpm.COEFF*
INDEX({1;1;1.2;1.2;1;1;1;1;1.2;1.2;1.2;1.2},
MATCH(MONTH(BE$15),
{1,2,3,4,5,6,7,8,9,10,11,12})),
CONCATENATE($ES116," ",$L116)="RussOutdoor метро",
_xlpm.COEFF*
INDEX({0.8;0.9;1.1;1.1;1;1;1;1;1.1;1.1;1.1;1.1},
MATCH(MONTH(BE$15),
{1,2,3,4,5,6,7,8,9,10,11,12})),
$ES116&lt;&gt;"LisChannel",
_xlpm.COEFF,
$ES116&lt;&gt;"RussOutdoor",
_xlpm.COEFF))</f>
        <v/>
      </c>
      <c r="BF116" s="68">
        <f t="array" ref="BF116">
_xlfn.LET(_xlpm.COEFF,
IF($AW116+$AX116=0,0,IF(MAX(MIN($AX116,EOMONTH(BF$15,0))-MAX($AW116,BF$15)+1,)&gt;0,1,0)),
_xlfn.IFS(
$ES116="LisChannel",
_xlpm.COEFF*
INDEX({1;1;1.2;1.2;1;1;1;1;1.2;1.2;1.2;1.2},
MATCH(MONTH(BF$15),
{1,2,3,4,5,6,7,8,9,10,11,12})),
CONCATENATE($ES116," ",$L116)="RussOutdoor метро",
_xlpm.COEFF*
INDEX({0.8;0.9;1.1;1.1;1;1;1;1;1.1;1.1;1.1;1.1},
MATCH(MONTH(BF$15),
{1,2,3,4,5,6,7,8,9,10,11,12})),
$ES116&lt;&gt;"LisChannel",
_xlpm.COEFF,
$ES116&lt;&gt;"RussOutdoor",
_xlpm.COEFF))</f>
        <v/>
      </c>
      <c r="BG116" s="68">
        <f t="array" ref="BG116">
_xlfn.LET(_xlpm.COEFF,
IF($AW116+$AX116=0,0,IF(MAX(MIN($AX116,EOMONTH(BG$15,0))-MAX($AW116,BG$15)+1,)&gt;0,1,0)),
_xlfn.IFS(
$ES116="LisChannel",
_xlpm.COEFF*
INDEX({1;1;1.2;1.2;1;1;1;1;1.2;1.2;1.2;1.2},
MATCH(MONTH(BG$15),
{1,2,3,4,5,6,7,8,9,10,11,12})),
CONCATENATE($ES116," ",$L116)="RussOutdoor метро",
_xlpm.COEFF*
INDEX({0.8;0.9;1.1;1.1;1;1;1;1;1.1;1.1;1.1;1.1},
MATCH(MONTH(BG$15),
{1,2,3,4,5,6,7,8,9,10,11,12})),
$ES116&lt;&gt;"LisChannel",
_xlpm.COEFF,
$ES116&lt;&gt;"RussOutdoor",
_xlpm.COEFF))</f>
        <v/>
      </c>
      <c r="BH116" s="68">
        <f t="array" ref="BH116">
_xlfn.LET(_xlpm.COEFF,
IF($AW116+$AX116=0,0,IF(MAX(MIN($AX116,EOMONTH(BH$15,0))-MAX($AW116,BH$15)+1,)&gt;0,1,0)),
_xlfn.IFS(
$ES116="LisChannel",
_xlpm.COEFF*
INDEX({1;1;1.2;1.2;1;1;1;1;1.2;1.2;1.2;1.2},
MATCH(MONTH(BH$15),
{1,2,3,4,5,6,7,8,9,10,11,12})),
CONCATENATE($ES116," ",$L116)="RussOutdoor метро",
_xlpm.COEFF*
INDEX({0.8;0.9;1.1;1.1;1;1;1;1;1.1;1.1;1.1;1.1},
MATCH(MONTH(BH$15),
{1,2,3,4,5,6,7,8,9,10,11,12})),
$ES116&lt;&gt;"LisChannel",
_xlpm.COEFF,
$ES116&lt;&gt;"RussOutdoor",
_xlpm.COEFF))</f>
        <v/>
      </c>
      <c r="BI116" s="68">
        <f t="array" ref="BI116">
_xlfn.LET(_xlpm.COEFF,
IF($AW116+$AX116=0,0,IF(MAX(MIN($AX116,EOMONTH(BI$15,0))-MAX($AW116,BI$15)+1,)&gt;0,1,0)),
_xlfn.IFS(
$ES116="LisChannel",
_xlpm.COEFF*
INDEX({1;1;1.2;1.2;1;1;1;1;1.2;1.2;1.2;1.2},
MATCH(MONTH(BI$15),
{1,2,3,4,5,6,7,8,9,10,11,12})),
CONCATENATE($ES116," ",$L116)="RussOutdoor метро",
_xlpm.COEFF*
INDEX({0.8;0.9;1.1;1.1;1;1;1;1;1.1;1.1;1.1;1.1},
MATCH(MONTH(BI$15),
{1,2,3,4,5,6,7,8,9,10,11,12})),
$ES116&lt;&gt;"LisChannel",
_xlpm.COEFF,
$ES116&lt;&gt;"RussOutdoor",
_xlpm.COEFF))</f>
        <v/>
      </c>
      <c r="BJ116" s="68">
        <f t="array" ref="BJ116">
_xlfn.LET(_xlpm.COEFF,
IF($AW116+$AX116=0,0,IF(MAX(MIN($AX116,EOMONTH(BJ$15,0))-MAX($AW116,BJ$15)+1,)&gt;0,1,0)),
_xlfn.IFS(
$ES116="LisChannel",
_xlpm.COEFF*
INDEX({1;1;1.2;1.2;1;1;1;1;1.2;1.2;1.2;1.2},
MATCH(MONTH(BJ$15),
{1,2,3,4,5,6,7,8,9,10,11,12})),
CONCATENATE($ES116," ",$L116)="RussOutdoor метро",
_xlpm.COEFF*
INDEX({0.8;0.9;1.1;1.1;1;1;1;1;1.1;1.1;1.1;1.1},
MATCH(MONTH(BJ$15),
{1,2,3,4,5,6,7,8,9,10,11,12})),
$ES116&lt;&gt;"LisChannel",
_xlpm.COEFF,
$ES116&lt;&gt;"RussOutdoor",
_xlpm.COEFF))</f>
        <v/>
      </c>
      <c r="BK116" s="68">
        <f t="array" ref="BK116">
_xlfn.LET(_xlpm.COEFF,
IF($AW116+$AX116=0,0,IF(MAX(MIN($AX116,EOMONTH(BK$15,0))-MAX($AW116,BK$15)+1,)&gt;0,1,0)),
_xlfn.IFS(
$ES116="LisChannel",
_xlpm.COEFF*
INDEX({1;1;1.2;1.2;1;1;1;1;1.2;1.2;1.2;1.2},
MATCH(MONTH(BK$15),
{1,2,3,4,5,6,7,8,9,10,11,12})),
CONCATENATE($ES116," ",$L116)="RussOutdoor метро",
_xlpm.COEFF*
INDEX({0.8;0.9;1.1;1.1;1;1;1;1;1.1;1.1;1.1;1.1},
MATCH(MONTH(BK$15),
{1,2,3,4,5,6,7,8,9,10,11,12})),
$ES116&lt;&gt;"LisChannel",
_xlpm.COEFF,
$ES116&lt;&gt;"RussOutdoor",
_xlpm.COEFF))</f>
        <v/>
      </c>
      <c r="BL116" s="62">
        <f>COUNTIFS($AZ116:$BK116,"&gt;0")</f>
        <v/>
      </c>
      <c r="BM116" s="65" t="n"/>
      <c r="BN116" s="125">
        <f>$DJ116</f>
        <v/>
      </c>
      <c r="BO116" s="63">
        <f>$DQ116</f>
        <v/>
      </c>
      <c r="BP116" s="125">
        <f>
IFERROR(
IF($BL116=0,0,
$BN116*(1-$BO116)),
0)</f>
        <v/>
      </c>
      <c r="BQ116" s="125">
        <f t="array" ref="BQ116">
IFERROR(
_xlfn.IFS(
$DH116="день_1",
$BP116*$BL116/($AX116-$AW116+1)*AZ116*(DAY(EOMONTH(AZ$15,0))),
$DH116="день_2",
$BP116/30*MAX(MIN($AX116,EOMONTH(AZ$15,0))-MAX($AW116,AZ$15)+1,),
$DH116="раб.день",
$BP116/30*(IFERROR(
_xlfn.LET(_xlpm.VD,
CHOOSE(
{1;2;3;4;5;6;7;8;9;10;11;12;13;14;15;16;17;18},
45658,45659,45660,45661,45662,45663,45664,45665,45711,45724,45778,45779,45785,45786,45820,45821,45965,46022),
_xlfn.LET(_xlpm.DD,
MAX(MIN($AX116,EOMONTH(AZ$15,0))-MAX($AW116,AZ$15),),
_xlfn.IFS(
AND(MONTH($AW116)=MONTH(AZ$15),MONTH($AX116)&lt;&gt;MONTH(AZ$15)),
NETWORKDAYS.INTL($AW116,$AW116+_xlpm.DD,1,_xlpm.VD),
AND(MONTH($AW116)&lt;&gt;MONTH(AZ$15),MONTH($AX116)=MONTH(AZ$15)),
NETWORKDAYS.INTL(($AX116)-_xlpm.DD,$AX116,1,_xlpm.VD),
AND(MONTH($AW116)&lt;MONTH(AZ$15),MONTH($AX116)&gt;MONTH(AZ$15)),
NETWORKDAYS.INTL((EOMONTH(AZ$15-1,1))-_xlpm.DD,EOMONTH(AZ$15-1,1),1,_xlpm.VD),
AND(MONTH($AW116)=MONTH(AZ$15),MONTH($AX116)=MONTH(AZ$15)),
NETWORKDAYS.INTL($AW116,$AX116,1,_xlpm.VD)))),0)),
$DH116="месяц",
$BP116*AZ116,
$DH116="неделя",
$BP116*AZ116/7*(ROUNDUP((DAY(EOMONTH(AZ$15,0)))/4,0))),
0)</f>
        <v/>
      </c>
      <c r="BR116" s="125">
        <f t="array" ref="BR116">
IFERROR(
_xlfn.IFS(
$DH116="день_1",
$BP116*$BL116/($AX116-$AW116+1)*BA116*(DAY(EOMONTH(BA$15,0))),
$DH116="день_2",
$BP116/30*MAX(MIN($AX116,EOMONTH(BA$15,0))-MAX($AW116,BA$15)+1,),
$DH116="раб.день",
$BP116/30*(IFERROR(
_xlfn.LET(_xlpm.VD,
CHOOSE(
{1;2;3;4;5;6;7;8;9;10;11;12;13;14;15;16;17;18},
45658,45659,45660,45661,45662,45663,45664,45665,45711,45724,45778,45779,45785,45786,45820,45821,45965,46022),
_xlfn.LET(_xlpm.DD,
MAX(MIN($AX116,EOMONTH(BA$15,0))-MAX($AW116,BA$15),),
_xlfn.IFS(
AND(MONTH($AW116)=MONTH(BA$15),MONTH($AX116)&lt;&gt;MONTH(BA$15)),
NETWORKDAYS.INTL($AW116,$AW116+_xlpm.DD,1,_xlpm.VD),
AND(MONTH($AW116)&lt;&gt;MONTH(BA$15),MONTH($AX116)=MONTH(BA$15)),
NETWORKDAYS.INTL(($AX116)-_xlpm.DD,$AX116,1,_xlpm.VD),
AND(MONTH($AW116)&lt;MONTH(BA$15),MONTH($AX116)&gt;MONTH(BA$15)),
NETWORKDAYS.INTL((EOMONTH(BA$15-1,1))-_xlpm.DD,EOMONTH(BA$15-1,1),1,_xlpm.VD),
AND(MONTH($AW116)=MONTH(BA$15),MONTH($AX116)=MONTH(BA$15)),
NETWORKDAYS.INTL($AW116,$AX116,1,_xlpm.VD)))),0)),
$DH116="месяц",
$BP116*BA116,
$DH116="неделя",
$BP116*BA116/7*(ROUNDUP((DAY(EOMONTH(BA$15,0)))/4,0))),
0)</f>
        <v/>
      </c>
      <c r="BS116" s="125">
        <f t="array" ref="BS116">
IFERROR(
_xlfn.IFS(
$DH116="день_1",
$BP116*$BL116/($AX116-$AW116+1)*BB116*(DAY(EOMONTH(BB$15,0))),
$DH116="день_2",
$BP116/30*MAX(MIN($AX116,EOMONTH(BB$15,0))-MAX($AW116,BB$15)+1,),
$DH116="раб.день",
$BP116/30*(IFERROR(
_xlfn.LET(_xlpm.VD,
CHOOSE(
{1;2;3;4;5;6;7;8;9;10;11;12;13;14;15;16;17;18},
45658,45659,45660,45661,45662,45663,45664,45665,45711,45724,45778,45779,45785,45786,45820,45821,45965,46022),
_xlfn.LET(_xlpm.DD,
MAX(MIN($AX116,EOMONTH(BB$15,0))-MAX($AW116,BB$15),),
_xlfn.IFS(
AND(MONTH($AW116)=MONTH(BB$15),MONTH($AX116)&lt;&gt;MONTH(BB$15)),
NETWORKDAYS.INTL($AW116,$AW116+_xlpm.DD,1,_xlpm.VD),
AND(MONTH($AW116)&lt;&gt;MONTH(BB$15),MONTH($AX116)=MONTH(BB$15)),
NETWORKDAYS.INTL(($AX116)-_xlpm.DD,$AX116,1,_xlpm.VD),
AND(MONTH($AW116)&lt;MONTH(BB$15),MONTH($AX116)&gt;MONTH(BB$15)),
NETWORKDAYS.INTL((EOMONTH(BB$15-1,1))-_xlpm.DD,EOMONTH(BB$15-1,1),1,_xlpm.VD),
AND(MONTH($AW116)=MONTH(BB$15),MONTH($AX116)=MONTH(BB$15)),
NETWORKDAYS.INTL($AW116,$AX116,1,_xlpm.VD)))),0)),
$DH116="месяц",
$BP116*BB116,
$DH116="неделя",
$BP116*BB116/7*(ROUNDUP((DAY(EOMONTH(BB$15,0)))/4,0))),
0)</f>
        <v/>
      </c>
      <c r="BT116" s="125">
        <f t="array" ref="BT116">
IFERROR(
_xlfn.IFS(
$DH116="день_1",
$BP116*$BL116/($AX116-$AW116+1)*BC116*(DAY(EOMONTH(BC$15,0))),
$DH116="день_2",
$BP116/30*MAX(MIN($AX116,EOMONTH(BC$15,0))-MAX($AW116,BC$15)+1,),
$DH116="раб.день",
$BP116/30*(IFERROR(
_xlfn.LET(_xlpm.VD,
CHOOSE(
{1;2;3;4;5;6;7;8;9;10;11;12;13;14;15;16;17;18},
45658,45659,45660,45661,45662,45663,45664,45665,45711,45724,45778,45779,45785,45786,45820,45821,45965,46022),
_xlfn.LET(_xlpm.DD,
MAX(MIN($AX116,EOMONTH(BC$15,0))-MAX($AW116,BC$15),),
_xlfn.IFS(
AND(MONTH($AW116)=MONTH(BC$15),MONTH($AX116)&lt;&gt;MONTH(BC$15)),
NETWORKDAYS.INTL($AW116,$AW116+_xlpm.DD,1,_xlpm.VD),
AND(MONTH($AW116)&lt;&gt;MONTH(BC$15),MONTH($AX116)=MONTH(BC$15)),
NETWORKDAYS.INTL(($AX116)-_xlpm.DD,$AX116,1,_xlpm.VD),
AND(MONTH($AW116)&lt;MONTH(BC$15),MONTH($AX116)&gt;MONTH(BC$15)),
NETWORKDAYS.INTL((EOMONTH(BC$15-1,1))-_xlpm.DD,EOMONTH(BC$15-1,1),1,_xlpm.VD),
AND(MONTH($AW116)=MONTH(BC$15),MONTH($AX116)=MONTH(BC$15)),
NETWORKDAYS.INTL($AW116,$AX116,1,_xlpm.VD)))),0)),
$DH116="месяц",
$BP116*BC116,
$DH116="неделя",
$BP116*BC116/7*(ROUNDUP((DAY(EOMONTH(BC$15,0)))/4,0))),
0)</f>
        <v/>
      </c>
      <c r="BU116" s="125">
        <f t="array" ref="BU116">
IFERROR(
_xlfn.IFS(
$DH116="день_1",
$BP116*$BL116/($AX116-$AW116+1)*BD116*(DAY(EOMONTH(BD$15,0))),
$DH116="день_2",
$BP116/30*MAX(MIN($AX116,EOMONTH(BD$15,0))-MAX($AW116,BD$15)+1,),
$DH116="раб.день",
$BP116/30*(IFERROR(
_xlfn.LET(_xlpm.VD,
CHOOSE(
{1;2;3;4;5;6;7;8;9;10;11;12;13;14;15;16;17;18},
45658,45659,45660,45661,45662,45663,45664,45665,45711,45724,45778,45779,45785,45786,45820,45821,45965,46022),
_xlfn.LET(_xlpm.DD,
MAX(MIN($AX116,EOMONTH(BD$15,0))-MAX($AW116,BD$15),),
_xlfn.IFS(
AND(MONTH($AW116)=MONTH(BD$15),MONTH($AX116)&lt;&gt;MONTH(BD$15)),
NETWORKDAYS.INTL($AW116,$AW116+_xlpm.DD,1,_xlpm.VD),
AND(MONTH($AW116)&lt;&gt;MONTH(BD$15),MONTH($AX116)=MONTH(BD$15)),
NETWORKDAYS.INTL(($AX116)-_xlpm.DD,$AX116,1,_xlpm.VD),
AND(MONTH($AW116)&lt;MONTH(BD$15),MONTH($AX116)&gt;MONTH(BD$15)),
NETWORKDAYS.INTL((EOMONTH(BD$15-1,1))-_xlpm.DD,EOMONTH(BD$15-1,1),1,_xlpm.VD),
AND(MONTH($AW116)=MONTH(BD$15),MONTH($AX116)=MONTH(BD$15)),
NETWORKDAYS.INTL($AW116,$AX116,1,_xlpm.VD)))),0)),
$DH116="месяц",
$BP116*BD116,
$DH116="неделя",
$BP116*BD116/7*(ROUNDUP((DAY(EOMONTH(BD$15,0)))/4,0))),
0)</f>
        <v/>
      </c>
      <c r="BV116" s="125">
        <f t="array" ref="BV116">
IFERROR(
_xlfn.IFS(
$DH116="день_1",
$BP116*$BL116/($AX116-$AW116+1)*BE116*(DAY(EOMONTH(BE$15,0))),
$DH116="день_2",
$BP116/30*MAX(MIN($AX116,EOMONTH(BE$15,0))-MAX($AW116,BE$15)+1,),
$DH116="раб.день",
$BP116/30*(IFERROR(
_xlfn.LET(_xlpm.VD,
CHOOSE(
{1;2;3;4;5;6;7;8;9;10;11;12;13;14;15;16;17;18},
45658,45659,45660,45661,45662,45663,45664,45665,45711,45724,45778,45779,45785,45786,45820,45821,45965,46022),
_xlfn.LET(_xlpm.DD,
MAX(MIN($AX116,EOMONTH(BE$15,0))-MAX($AW116,BE$15),),
_xlfn.IFS(
AND(MONTH($AW116)=MONTH(BE$15),MONTH($AX116)&lt;&gt;MONTH(BE$15)),
NETWORKDAYS.INTL($AW116,$AW116+_xlpm.DD,1,_xlpm.VD),
AND(MONTH($AW116)&lt;&gt;MONTH(BE$15),MONTH($AX116)=MONTH(BE$15)),
NETWORKDAYS.INTL(($AX116)-_xlpm.DD,$AX116,1,_xlpm.VD),
AND(MONTH($AW116)&lt;MONTH(BE$15),MONTH($AX116)&gt;MONTH(BE$15)),
NETWORKDAYS.INTL((EOMONTH(BE$15-1,1))-_xlpm.DD,EOMONTH(BE$15-1,1),1,_xlpm.VD),
AND(MONTH($AW116)=MONTH(BE$15),MONTH($AX116)=MONTH(BE$15)),
NETWORKDAYS.INTL($AW116,$AX116,1,_xlpm.VD)))),0)),
$DH116="месяц",
$BP116*BE116,
$DH116="неделя",
$BP116*BE116/7*(ROUNDUP((DAY(EOMONTH(BE$15,0)))/4,0))),
0)</f>
        <v/>
      </c>
      <c r="BW116" s="125">
        <f t="array" ref="BW116">
IFERROR(
_xlfn.IFS(
$DH116="день_1",
$BP116*$BL116/($AX116-$AW116+1)*BF116*(DAY(EOMONTH(BF$15,0))),
$DH116="день_2",
$BP116/30*MAX(MIN($AX116,EOMONTH(BF$15,0))-MAX($AW116,BF$15)+1,),
$DH116="раб.день",
$BP116/30*(IFERROR(
_xlfn.LET(_xlpm.VD,
CHOOSE(
{1;2;3;4;5;6;7;8;9;10;11;12;13;14;15;16;17;18},
45658,45659,45660,45661,45662,45663,45664,45665,45711,45724,45778,45779,45785,45786,45820,45821,45965,46022),
_xlfn.LET(_xlpm.DD,
MAX(MIN($AX116,EOMONTH(BF$15,0))-MAX($AW116,BF$15),),
_xlfn.IFS(
AND(MONTH($AW116)=MONTH(BF$15),MONTH($AX116)&lt;&gt;MONTH(BF$15)),
NETWORKDAYS.INTL($AW116,$AW116+_xlpm.DD,1,_xlpm.VD),
AND(MONTH($AW116)&lt;&gt;MONTH(BF$15),MONTH($AX116)=MONTH(BF$15)),
NETWORKDAYS.INTL(($AX116)-_xlpm.DD,$AX116,1,_xlpm.VD),
AND(MONTH($AW116)&lt;MONTH(BF$15),MONTH($AX116)&gt;MONTH(BF$15)),
NETWORKDAYS.INTL((EOMONTH(BF$15-1,1))-_xlpm.DD,EOMONTH(BF$15-1,1),1,_xlpm.VD),
AND(MONTH($AW116)=MONTH(BF$15),MONTH($AX116)=MONTH(BF$15)),
NETWORKDAYS.INTL($AW116,$AX116,1,_xlpm.VD)))),0)),
$DH116="месяц",
$BP116*BF116,
$DH116="неделя",
$BP116*BF116/7*(ROUNDUP((DAY(EOMONTH(BF$15,0)))/4,0))),
0)</f>
        <v/>
      </c>
      <c r="BX116" s="125">
        <f t="array" ref="BX116">
IFERROR(
_xlfn.IFS(
$DH116="день_1",
$BP116*$BL116/($AX116-$AW116+1)*BG116*(DAY(EOMONTH(BG$15,0))),
$DH116="день_2",
$BP116/30*MAX(MIN($AX116,EOMONTH(BG$15,0))-MAX($AW116,BG$15)+1,),
$DH116="раб.день",
$BP116/30*(IFERROR(
_xlfn.LET(_xlpm.VD,
CHOOSE(
{1;2;3;4;5;6;7;8;9;10;11;12;13;14;15;16;17;18},
45658,45659,45660,45661,45662,45663,45664,45665,45711,45724,45778,45779,45785,45786,45820,45821,45965,46022),
_xlfn.LET(_xlpm.DD,
MAX(MIN($AX116,EOMONTH(BG$15,0))-MAX($AW116,BG$15),),
_xlfn.IFS(
AND(MONTH($AW116)=MONTH(BG$15),MONTH($AX116)&lt;&gt;MONTH(BG$15)),
NETWORKDAYS.INTL($AW116,$AW116+_xlpm.DD,1,_xlpm.VD),
AND(MONTH($AW116)&lt;&gt;MONTH(BG$15),MONTH($AX116)=MONTH(BG$15)),
NETWORKDAYS.INTL(($AX116)-_xlpm.DD,$AX116,1,_xlpm.VD),
AND(MONTH($AW116)&lt;MONTH(BG$15),MONTH($AX116)&gt;MONTH(BG$15)),
NETWORKDAYS.INTL((EOMONTH(BG$15-1,1))-_xlpm.DD,EOMONTH(BG$15-1,1),1,_xlpm.VD),
AND(MONTH($AW116)=MONTH(BG$15),MONTH($AX116)=MONTH(BG$15)),
NETWORKDAYS.INTL($AW116,$AX116,1,_xlpm.VD)))),0)),
$DH116="месяц",
$BP116*BG116,
$DH116="неделя",
$BP116*BG116/7*(ROUNDUP((DAY(EOMONTH(BG$15,0)))/4,0))),
0)</f>
        <v/>
      </c>
      <c r="BY116" s="125">
        <f t="array" ref="BY116">
IFERROR(
_xlfn.IFS(
$DH116="день_1",
$BP116*$BL116/($AX116-$AW116+1)*BH116*(DAY(EOMONTH(BH$15,0))),
$DH116="день_2",
$BP116/30*MAX(MIN($AX116,EOMONTH(BH$15,0))-MAX($AW116,BH$15)+1,),
$DH116="раб.день",
$BP116/30*(IFERROR(
_xlfn.LET(_xlpm.VD,
CHOOSE(
{1;2;3;4;5;6;7;8;9;10;11;12;13;14;15;16;17;18},
45658,45659,45660,45661,45662,45663,45664,45665,45711,45724,45778,45779,45785,45786,45820,45821,45965,46022),
_xlfn.LET(_xlpm.DD,
MAX(MIN($AX116,EOMONTH(BH$15,0))-MAX($AW116,BH$15),),
_xlfn.IFS(
AND(MONTH($AW116)=MONTH(BH$15),MONTH($AX116)&lt;&gt;MONTH(BH$15)),
NETWORKDAYS.INTL($AW116,$AW116+_xlpm.DD,1,_xlpm.VD),
AND(MONTH($AW116)&lt;&gt;MONTH(BH$15),MONTH($AX116)=MONTH(BH$15)),
NETWORKDAYS.INTL(($AX116)-_xlpm.DD,$AX116,1,_xlpm.VD),
AND(MONTH($AW116)&lt;MONTH(BH$15),MONTH($AX116)&gt;MONTH(BH$15)),
NETWORKDAYS.INTL((EOMONTH(BH$15-1,1))-_xlpm.DD,EOMONTH(BH$15-1,1),1,_xlpm.VD),
AND(MONTH($AW116)=MONTH(BH$15),MONTH($AX116)=MONTH(BH$15)),
NETWORKDAYS.INTL($AW116,$AX116,1,_xlpm.VD)))),0)),
$DH116="месяц",
$BP116*BH116,
$DH116="неделя",
$BP116*BH116/7*(ROUNDUP((DAY(EOMONTH(BH$15,0)))/4,0))),
0)</f>
        <v/>
      </c>
      <c r="BZ116" s="125">
        <f t="array" ref="BZ116">
IFERROR(
_xlfn.IFS(
$DH116="день_1",
$BP116*$BL116/($AX116-$AW116+1)*BI116*(DAY(EOMONTH(BI$15,0))),
$DH116="день_2",
$BP116/30*MAX(MIN($AX116,EOMONTH(BI$15,0))-MAX($AW116,BI$15)+1,),
$DH116="раб.день",
$BP116/30*(IFERROR(
_xlfn.LET(_xlpm.VD,
CHOOSE(
{1;2;3;4;5;6;7;8;9;10;11;12;13;14;15;16;17;18},
45658,45659,45660,45661,45662,45663,45664,45665,45711,45724,45778,45779,45785,45786,45820,45821,45965,46022),
_xlfn.LET(_xlpm.DD,
MAX(MIN($AX116,EOMONTH(BI$15,0))-MAX($AW116,BI$15),),
_xlfn.IFS(
AND(MONTH($AW116)=MONTH(BI$15),MONTH($AX116)&lt;&gt;MONTH(BI$15)),
NETWORKDAYS.INTL($AW116,$AW116+_xlpm.DD,1,_xlpm.VD),
AND(MONTH($AW116)&lt;&gt;MONTH(BI$15),MONTH($AX116)=MONTH(BI$15)),
NETWORKDAYS.INTL(($AX116)-_xlpm.DD,$AX116,1,_xlpm.VD),
AND(MONTH($AW116)&lt;MONTH(BI$15),MONTH($AX116)&gt;MONTH(BI$15)),
NETWORKDAYS.INTL((EOMONTH(BI$15-1,1))-_xlpm.DD,EOMONTH(BI$15-1,1),1,_xlpm.VD),
AND(MONTH($AW116)=MONTH(BI$15),MONTH($AX116)=MONTH(BI$15)),
NETWORKDAYS.INTL($AW116,$AX116,1,_xlpm.VD)))),0)),
$DH116="месяц",
$BP116*BI116,
$DH116="неделя",
$BP116*BI116/7*(ROUNDUP((DAY(EOMONTH(BI$15,0)))/4,0))),
0)</f>
        <v/>
      </c>
      <c r="CA116" s="125">
        <f t="array" ref="CA116">
IFERROR(
_xlfn.IFS(
$DH116="день_1",
$BP116*$BL116/($AX116-$AW116+1)*BJ116*(DAY(EOMONTH(BJ$15,0))),
$DH116="день_2",
$BP116/30*MAX(MIN($AX116,EOMONTH(BJ$15,0))-MAX($AW116,BJ$15)+1,),
$DH116="раб.день",
$BP116/30*(IFERROR(
_xlfn.LET(_xlpm.VD,
CHOOSE(
{1;2;3;4;5;6;7;8;9;10;11;12;13;14;15;16;17;18},
45658,45659,45660,45661,45662,45663,45664,45665,45711,45724,45778,45779,45785,45786,45820,45821,45965,46022),
_xlfn.LET(_xlpm.DD,
MAX(MIN($AX116,EOMONTH(BJ$15,0))-MAX($AW116,BJ$15),),
_xlfn.IFS(
AND(MONTH($AW116)=MONTH(BJ$15),MONTH($AX116)&lt;&gt;MONTH(BJ$15)),
NETWORKDAYS.INTL($AW116,$AW116+_xlpm.DD,1,_xlpm.VD),
AND(MONTH($AW116)&lt;&gt;MONTH(BJ$15),MONTH($AX116)=MONTH(BJ$15)),
NETWORKDAYS.INTL(($AX116)-_xlpm.DD,$AX116,1,_xlpm.VD),
AND(MONTH($AW116)&lt;MONTH(BJ$15),MONTH($AX116)&gt;MONTH(BJ$15)),
NETWORKDAYS.INTL((EOMONTH(BJ$15-1,1))-_xlpm.DD,EOMONTH(BJ$15-1,1),1,_xlpm.VD),
AND(MONTH($AW116)=MONTH(BJ$15),MONTH($AX116)=MONTH(BJ$15)),
NETWORKDAYS.INTL($AW116,$AX116,1,_xlpm.VD)))),0)),
$DH116="месяц",
$BP116*BJ116,
$DH116="неделя",
$BP116*BJ116/7*(ROUNDUP((DAY(EOMONTH(BJ$15,0)))/4,0))),
0)</f>
        <v/>
      </c>
      <c r="CB116" s="125">
        <f t="array" ref="CB116">
IFERROR(
_xlfn.IFS(
$DH116="день_1",
$BP116*$BL116/($AX116-$AW116+1)*BK116*(DAY(EOMONTH(BK$15,0))),
$DH116="день_2",
$BP116/30*MAX(MIN($AX116,EOMONTH(BK$15,0))-MAX($AW116,BK$15)+1,),
$DH116="раб.день",
$BP116/30*(IFERROR(
_xlfn.LET(_xlpm.VD,
CHOOSE(
{1;2;3;4;5;6;7;8;9;10;11;12;13;14;15;16;17;18},
45658,45659,45660,45661,45662,45663,45664,45665,45711,45724,45778,45779,45785,45786,45820,45821,45965,46022),
_xlfn.LET(_xlpm.DD,
MAX(MIN($AX116,EOMONTH(BK$15,0))-MAX($AW116,BK$15),),
_xlfn.IFS(
AND(MONTH($AW116)=MONTH(BK$15),MONTH($AX116)&lt;&gt;MONTH(BK$15)),
NETWORKDAYS.INTL($AW116,$AW116+_xlpm.DD,1,_xlpm.VD),
AND(MONTH($AW116)&lt;&gt;MONTH(BK$15),MONTH($AX116)=MONTH(BK$15)),
NETWORKDAYS.INTL(($AX116)-_xlpm.DD,$AX116,1,_xlpm.VD),
AND(MONTH($AW116)&lt;MONTH(BK$15),MONTH($AX116)&gt;MONTH(BK$15)),
NETWORKDAYS.INTL((EOMONTH(BK$15-1,1))-_xlpm.DD,EOMONTH(BK$15-1,1),1,_xlpm.VD),
AND(MONTH($AW116)=MONTH(BK$15),MONTH($AX116)=MONTH(BK$15)),
NETWORKDAYS.INTL($AW116,$AX116,1,_xlpm.VD)))),0)),
$DH116="месяц",
$BP116*BK116,
$DH116="неделя",
$BP116*BK116/7*(ROUNDUP((DAY(EOMONTH(BK$15,0)))/4,0))),
0)</f>
        <v/>
      </c>
      <c r="CC116" s="125">
        <f>SUM($BQ116:$CB116)</f>
        <v/>
      </c>
      <c r="CD116" s="126">
        <f>SUM($EH116:$EH116)</f>
        <v/>
      </c>
      <c r="CE116" s="126">
        <f>$CD116*$AB116</f>
        <v/>
      </c>
      <c r="CF116" s="126">
        <f>SUM($EK116:$EK116)</f>
        <v/>
      </c>
      <c r="CG116" s="126">
        <f>$CF116*$AB116</f>
        <v/>
      </c>
      <c r="CH116" s="126">
        <f>SUM($CC116,$CE116,$CG116)</f>
        <v/>
      </c>
      <c r="CI116" s="126">
        <f>$CH116*(1+$CM116)</f>
        <v/>
      </c>
      <c r="CJ116" s="127" t="n">
        <v>0</v>
      </c>
      <c r="CK116" s="126">
        <f>SUM($CH116:$CH116)*(1+$CJ116)</f>
        <v/>
      </c>
      <c r="CL116" s="126">
        <f>SUM($CH116:$CH116)*(1+$CM116)</f>
        <v/>
      </c>
      <c r="CM116" s="59" t="inlineStr">
        <is>
          <t>20%</t>
        </is>
      </c>
      <c r="CN116" s="59" t="n"/>
      <c r="CO116" s="72" t="n"/>
      <c r="CP116" s="59" t="n"/>
      <c r="CQ116" s="73" t="n"/>
      <c r="CR116" s="73" t="n"/>
      <c r="CS116" s="73" t="n"/>
      <c r="CT116" s="72" t="n"/>
      <c r="CU116" s="79" t="inlineStr">
        <is>
          <t> </t>
        </is>
      </c>
      <c r="CV116" s="60" t="n"/>
      <c r="CW116" s="60" t="n"/>
      <c r="CX116" s="60" t="n"/>
      <c r="CY116" s="127">
        <f>IFERROR(($CC116-$EE116)/($EE116/(1-$DQ116)),0)</f>
        <v/>
      </c>
      <c r="CZ116" s="127">
        <f>IFERROR(1-$EI116/($CE116),0)</f>
        <v/>
      </c>
      <c r="DA116" s="127">
        <f>IFERROR(1-$EL116/($CG116),0)</f>
        <v/>
      </c>
      <c r="DB116" s="126">
        <f>ROUND(IFERROR(($CI116/(1+$CM116)-$EN116),0),2)</f>
        <v/>
      </c>
      <c r="DC116" s="128" t="n"/>
      <c r="DD116" s="125" t="n"/>
      <c r="DE116" s="75" t="n">
        <v>0</v>
      </c>
      <c r="DF116" s="128" t="n"/>
      <c r="DG116" s="125">
        <f>IF($DC116=0,0,$DD116*($DC116*100%-$DE116*$DF116))*SUM($AB116:$AB116)</f>
        <v/>
      </c>
      <c r="DH116" s="129" t="inlineStr">
        <is>
          <t>месяц</t>
        </is>
      </c>
      <c r="DI116" s="130">
        <f t="array" ref="DI116">IFERROR(
IF($ES116="LisChannel",
(ROUND(((INDEX({174.625;153.888888888889;130.972222222222},MATCH($AI116,{2;3;4}),0))*$AG116*$AI116),2)),0),0)</f>
        <v/>
      </c>
      <c r="DJ116" s="130">
        <f>
_xlfn.LET(_xlpm.X,
IFERROR(
IF($ES116="НовиковТВ",
(_xlfn.LET(_xlpm.NTV,
_xlfn.LET(_xlpm.MIN,350000,
IF(SUMIFS($DI:$DI,$ES:$ES,"НовиковТВ")&lt;=_xlpm.MIN,
(SUMIFS($DI:$DI,$ES:$ES,"НовиковТВ")/(COUNTIFS($ES:$ES,"НовиковТВ")))*_xlpm.MIN/SUMIFS($DI:$DI,$ES:$ES,"НовиковТВ"),
DI116)),
_xlpm.NTV+$DG116/(1-(1-(_xlpm.NTV)*(1-$DL116)*(1-$DM116)*(1-$DN116)*(1-$DO116)*(1-$DP116)/_xlpm.NTV))))/(1+$EP116),
$DI116+$DG116/(1-(1-($DI116)*(1-$DL116)*(1-$DM116)*(1-$DN116)*(1-$DO116)*(1-$DP116)/$DI116))),
0),
_xlpm.X*(1+$CM116)*(1+$CW116)-_xlpm.X*(1+$CM116)+_xlpm.X)</f>
        <v/>
      </c>
      <c r="DK116" s="125" t="inlineStr">
        <is>
          <t>послед.</t>
        </is>
      </c>
      <c r="DL116" s="63" t="n">
        <v>0</v>
      </c>
      <c r="DM116" s="63" t="n">
        <v>0</v>
      </c>
      <c r="DN116" s="63" t="n">
        <v>0</v>
      </c>
      <c r="DO116" s="63" t="n">
        <v>0</v>
      </c>
      <c r="DP116" s="63" t="n">
        <v>0</v>
      </c>
      <c r="DQ116" s="63">
        <f t="array" ref="DQ116">IFERROR(_xlfn.IFS(
$DK116="послед.",1-(1-$DL116)*(1-$DM116)*(1-$DN116)*(1-$DO116)*(1-$DP116),
$DK116="сумм.",$DL116+$DM116+$DN116+$DO116+$DP116),
0)</f>
        <v/>
      </c>
      <c r="DR116" s="125">
        <f t="array" ref="DR116">
IFERROR(
_xlfn.IFS(
$BL116=0,
0,
$BL116&gt;0,
_xlfn.IFS($DK116="послед.",
$DJ116*(1-$DL116)*(1-$DM116)*(1-$DN116)*(1-$DO116)*(1-$DP116),
$DK116="сумм.",
$DJ116*(1-($DL116+$DM116+$DN116+$DO116+$DP116)))),0)</f>
        <v/>
      </c>
      <c r="DS116" s="125">
        <f t="array" ref="DS116">
IFERROR(_xlfn.IFS(
$DH116="день_1",
$DR116*$BL116/($AX116-$AW116+1)*AZ116*(DAY(EOMONTH(AZ$15,0))),
$DH116="день_2",
$DR116/30*MAX(MIN($AX116,EOMONTH(AZ$15,0))-MAX($AW116,AZ$15)+1,),
$DH116="раб.день",
$DR116/30*(IFERROR(
_xlfn.LET(_xlpm.VD,
CHOOSE(
{1;2;3;4;5;6;7;8;9;10;11;12;13;14;15;16;17;18},
45658,45659,45660,45661,45662,45663,45664,45665,45711,45724,45778,45779,45785,45786,45820,45821,45965,46022),
_xlfn.LET(_xlpm.DD,
MAX(MIN($AX116,EOMONTH(AZ$15,0))-MAX($AW116,AZ$15),),
_xlfn.IFS(
AND(MONTH($AW116)=MONTH(AZ$15),MONTH($AX116)&lt;&gt;MONTH(AZ$15)),
NETWORKDAYS.INTL($AW116,$AW116+_xlpm.DD,1,_xlpm.VD),
AND(MONTH($AW116)&lt;&gt;MONTH(AZ$15),MONTH($AX116)=MONTH(AZ$15)),
NETWORKDAYS.INTL(($AX116)-_xlpm.DD,$AX116,1,_xlpm.VD),
AND(MONTH($AW116)&lt;MONTH(AZ$15),MONTH($AX116)&gt;MONTH(AZ$15)),
NETWORKDAYS.INTL((EOMONTH(AZ$15-1,1))-_xlpm.DD,EOMONTH(AZ$15-1,1),1,_xlpm.VD),
AND(MONTH($AW116)=MONTH(AZ$15),MONTH($AX116)=MONTH(AZ$15)),
NETWORKDAYS.INTL($AW116,$AX116,1,_xlpm.VD)))),0)),
$DH116="месяц",
$DR116*AZ116,
$DH116="неделя",
$DR116*AZ116/7*(ROUNDUP((DAY(EOMONTH(AZ$15,0)))/4,0))),
0)</f>
        <v/>
      </c>
      <c r="DT116" s="125">
        <f t="array" ref="DT116">
IFERROR(_xlfn.IFS(
$DH116="день_1",
$DR116*$BL116/($AX116-$AW116+1)*BA116*(DAY(EOMONTH(BA$15,0))),
$DH116="день_2",
$DR116/30*MAX(MIN($AX116,EOMONTH(BA$15,0))-MAX($AW116,BA$15)+1,),
$DH116="раб.день",
$DR116/30*(IFERROR(
_xlfn.LET(_xlpm.VD,
CHOOSE(
{1;2;3;4;5;6;7;8;9;10;11;12;13;14;15;16;17;18},
45658,45659,45660,45661,45662,45663,45664,45665,45711,45724,45778,45779,45785,45786,45820,45821,45965,46022),
_xlfn.LET(_xlpm.DD,
MAX(MIN($AX116,EOMONTH(BA$15,0))-MAX($AW116,BA$15),),
_xlfn.IFS(
AND(MONTH($AW116)=MONTH(BA$15),MONTH($AX116)&lt;&gt;MONTH(BA$15)),
NETWORKDAYS.INTL($AW116,$AW116+_xlpm.DD,1,_xlpm.VD),
AND(MONTH($AW116)&lt;&gt;MONTH(BA$15),MONTH($AX116)=MONTH(BA$15)),
NETWORKDAYS.INTL(($AX116)-_xlpm.DD,$AX116,1,_xlpm.VD),
AND(MONTH($AW116)&lt;MONTH(BA$15),MONTH($AX116)&gt;MONTH(BA$15)),
NETWORKDAYS.INTL((EOMONTH(BA$15-1,1))-_xlpm.DD,EOMONTH(BA$15-1,1),1,_xlpm.VD),
AND(MONTH($AW116)=MONTH(BA$15),MONTH($AX116)=MONTH(BA$15)),
NETWORKDAYS.INTL($AW116,$AX116,1,_xlpm.VD)))),0)),
$DH116="месяц",
$DR116*BA116,
$DH116="неделя",
$DR116*BA116/7*(ROUNDUP((DAY(EOMONTH(BA$15,0)))/4,0))),
0)</f>
        <v/>
      </c>
      <c r="DU116" s="125">
        <f t="array" ref="DU116">
IFERROR(_xlfn.IFS(
$DH116="день_1",
$DR116*$BL116/($AX116-$AW116+1)*BB116*(DAY(EOMONTH(BB$15,0))),
$DH116="день_2",
$DR116/30*MAX(MIN($AX116,EOMONTH(BB$15,0))-MAX($AW116,BB$15)+1,),
$DH116="раб.день",
$DR116/30*(IFERROR(
_xlfn.LET(_xlpm.VD,
CHOOSE(
{1;2;3;4;5;6;7;8;9;10;11;12;13;14;15;16;17;18},
45658,45659,45660,45661,45662,45663,45664,45665,45711,45724,45778,45779,45785,45786,45820,45821,45965,46022),
_xlfn.LET(_xlpm.DD,
MAX(MIN($AX116,EOMONTH(BB$15,0))-MAX($AW116,BB$15),),
_xlfn.IFS(
AND(MONTH($AW116)=MONTH(BB$15),MONTH($AX116)&lt;&gt;MONTH(BB$15)),
NETWORKDAYS.INTL($AW116,$AW116+_xlpm.DD,1,_xlpm.VD),
AND(MONTH($AW116)&lt;&gt;MONTH(BB$15),MONTH($AX116)=MONTH(BB$15)),
NETWORKDAYS.INTL(($AX116)-_xlpm.DD,$AX116,1,_xlpm.VD),
AND(MONTH($AW116)&lt;MONTH(BB$15),MONTH($AX116)&gt;MONTH(BB$15)),
NETWORKDAYS.INTL((EOMONTH(BB$15-1,1))-_xlpm.DD,EOMONTH(BB$15-1,1),1,_xlpm.VD),
AND(MONTH($AW116)=MONTH(BB$15),MONTH($AX116)=MONTH(BB$15)),
NETWORKDAYS.INTL($AW116,$AX116,1,_xlpm.VD)))),0)),
$DH116="месяц",
$DR116*BB116,
$DH116="неделя",
$DR116*BB116/7*(ROUNDUP((DAY(EOMONTH(BB$15,0)))/4,0))),
0)</f>
        <v/>
      </c>
      <c r="DV116" s="125">
        <f t="array" ref="DV116">
IFERROR(_xlfn.IFS(
$DH116="день_1",
$DR116*$BL116/($AX116-$AW116+1)*BC116*(DAY(EOMONTH(BC$15,0))),
$DH116="день_2",
$DR116/30*MAX(MIN($AX116,EOMONTH(BC$15,0))-MAX($AW116,BC$15)+1,),
$DH116="раб.день",
$DR116/30*(IFERROR(
_xlfn.LET(_xlpm.VD,
CHOOSE(
{1;2;3;4;5;6;7;8;9;10;11;12;13;14;15;16;17;18},
45658,45659,45660,45661,45662,45663,45664,45665,45711,45724,45778,45779,45785,45786,45820,45821,45965,46022),
_xlfn.LET(_xlpm.DD,
MAX(MIN($AX116,EOMONTH(BC$15,0))-MAX($AW116,BC$15),),
_xlfn.IFS(
AND(MONTH($AW116)=MONTH(BC$15),MONTH($AX116)&lt;&gt;MONTH(BC$15)),
NETWORKDAYS.INTL($AW116,$AW116+_xlpm.DD,1,_xlpm.VD),
AND(MONTH($AW116)&lt;&gt;MONTH(BC$15),MONTH($AX116)=MONTH(BC$15)),
NETWORKDAYS.INTL(($AX116)-_xlpm.DD,$AX116,1,_xlpm.VD),
AND(MONTH($AW116)&lt;MONTH(BC$15),MONTH($AX116)&gt;MONTH(BC$15)),
NETWORKDAYS.INTL((EOMONTH(BC$15-1,1))-_xlpm.DD,EOMONTH(BC$15-1,1),1,_xlpm.VD),
AND(MONTH($AW116)=MONTH(BC$15),MONTH($AX116)=MONTH(BC$15)),
NETWORKDAYS.INTL($AW116,$AX116,1,_xlpm.VD)))),0)),
$DH116="месяц",
$DR116*BC116,
$DH116="неделя",
$DR116*BC116/7*(ROUNDUP((DAY(EOMONTH(BC$15,0)))/4,0))),
0)</f>
        <v/>
      </c>
      <c r="DW116" s="125">
        <f t="array" ref="DW116">
IFERROR(_xlfn.IFS(
$DH116="день_1",
$DR116*$BL116/($AX116-$AW116+1)*BD116*(DAY(EOMONTH(BD$15,0))),
$DH116="день_2",
$DR116/30*MAX(MIN($AX116,EOMONTH(BD$15,0))-MAX($AW116,BD$15)+1,),
$DH116="раб.день",
$DR116/30*(IFERROR(
_xlfn.LET(_xlpm.VD,
CHOOSE(
{1;2;3;4;5;6;7;8;9;10;11;12;13;14;15;16;17;18},
45658,45659,45660,45661,45662,45663,45664,45665,45711,45724,45778,45779,45785,45786,45820,45821,45965,46022),
_xlfn.LET(_xlpm.DD,
MAX(MIN($AX116,EOMONTH(BD$15,0))-MAX($AW116,BD$15),),
_xlfn.IFS(
AND(MONTH($AW116)=MONTH(BD$15),MONTH($AX116)&lt;&gt;MONTH(BD$15)),
NETWORKDAYS.INTL($AW116,$AW116+_xlpm.DD,1,_xlpm.VD),
AND(MONTH($AW116)&lt;&gt;MONTH(BD$15),MONTH($AX116)=MONTH(BD$15)),
NETWORKDAYS.INTL(($AX116)-_xlpm.DD,$AX116,1,_xlpm.VD),
AND(MONTH($AW116)&lt;MONTH(BD$15),MONTH($AX116)&gt;MONTH(BD$15)),
NETWORKDAYS.INTL((EOMONTH(BD$15-1,1))-_xlpm.DD,EOMONTH(BD$15-1,1),1,_xlpm.VD),
AND(MONTH($AW116)=MONTH(BD$15),MONTH($AX116)=MONTH(BD$15)),
NETWORKDAYS.INTL($AW116,$AX116,1,_xlpm.VD)))),0)),
$DH116="месяц",
$DR116*BD116,
$DH116="неделя",
$DR116*BD116/7*(ROUNDUP((DAY(EOMONTH(BD$15,0)))/4,0))),
0)</f>
        <v/>
      </c>
      <c r="DX116" s="125">
        <f t="array" ref="DX116">
IFERROR(_xlfn.IFS(
$DH116="день_1",
$DR116*$BL116/($AX116-$AW116+1)*BE116*(DAY(EOMONTH(BE$15,0))),
$DH116="день_2",
$DR116/30*MAX(MIN($AX116,EOMONTH(BE$15,0))-MAX($AW116,BE$15)+1,),
$DH116="раб.день",
$DR116/30*(IFERROR(
_xlfn.LET(_xlpm.VD,
CHOOSE(
{1;2;3;4;5;6;7;8;9;10;11;12;13;14;15;16;17;18},
45658,45659,45660,45661,45662,45663,45664,45665,45711,45724,45778,45779,45785,45786,45820,45821,45965,46022),
_xlfn.LET(_xlpm.DD,
MAX(MIN($AX116,EOMONTH(BE$15,0))-MAX($AW116,BE$15),),
_xlfn.IFS(
AND(MONTH($AW116)=MONTH(BE$15),MONTH($AX116)&lt;&gt;MONTH(BE$15)),
NETWORKDAYS.INTL($AW116,$AW116+_xlpm.DD,1,_xlpm.VD),
AND(MONTH($AW116)&lt;&gt;MONTH(BE$15),MONTH($AX116)=MONTH(BE$15)),
NETWORKDAYS.INTL(($AX116)-_xlpm.DD,$AX116,1,_xlpm.VD),
AND(MONTH($AW116)&lt;MONTH(BE$15),MONTH($AX116)&gt;MONTH(BE$15)),
NETWORKDAYS.INTL((EOMONTH(BE$15-1,1))-_xlpm.DD,EOMONTH(BE$15-1,1),1,_xlpm.VD),
AND(MONTH($AW116)=MONTH(BE$15),MONTH($AX116)=MONTH(BE$15)),
NETWORKDAYS.INTL($AW116,$AX116,1,_xlpm.VD)))),0)),
$DH116="месяц",
$DR116*BE116,
$DH116="неделя",
$DR116*BE116/7*(ROUNDUP((DAY(EOMONTH(BE$15,0)))/4,0))),
0)</f>
        <v/>
      </c>
      <c r="DY116" s="125">
        <f t="array" ref="DY116">
IFERROR(_xlfn.IFS(
$DH116="день_1",
$DR116*$BL116/($AX116-$AW116+1)*BF116*(DAY(EOMONTH(BF$15,0))),
$DH116="день_2",
$DR116/30*MAX(MIN($AX116,EOMONTH(BF$15,0))-MAX($AW116,BF$15)+1,),
$DH116="раб.день",
$DR116/30*(IFERROR(
_xlfn.LET(_xlpm.VD,
CHOOSE(
{1;2;3;4;5;6;7;8;9;10;11;12;13;14;15;16;17;18},
45658,45659,45660,45661,45662,45663,45664,45665,45711,45724,45778,45779,45785,45786,45820,45821,45965,46022),
_xlfn.LET(_xlpm.DD,
MAX(MIN($AX116,EOMONTH(BF$15,0))-MAX($AW116,BF$15),),
_xlfn.IFS(
AND(MONTH($AW116)=MONTH(BF$15),MONTH($AX116)&lt;&gt;MONTH(BF$15)),
NETWORKDAYS.INTL($AW116,$AW116+_xlpm.DD,1,_xlpm.VD),
AND(MONTH($AW116)&lt;&gt;MONTH(BF$15),MONTH($AX116)=MONTH(BF$15)),
NETWORKDAYS.INTL(($AX116)-_xlpm.DD,$AX116,1,_xlpm.VD),
AND(MONTH($AW116)&lt;MONTH(BF$15),MONTH($AX116)&gt;MONTH(BF$15)),
NETWORKDAYS.INTL((EOMONTH(BF$15-1,1))-_xlpm.DD,EOMONTH(BF$15-1,1),1,_xlpm.VD),
AND(MONTH($AW116)=MONTH(BF$15),MONTH($AX116)=MONTH(BF$15)),
NETWORKDAYS.INTL($AW116,$AX116,1,_xlpm.VD)))),0)),
$DH116="месяц",
$DR116*BF116,
$DH116="неделя",
$DR116*BF116/7*(ROUNDUP((DAY(EOMONTH(BF$15,0)))/4,0))),
0)</f>
        <v/>
      </c>
      <c r="DZ116" s="125">
        <f t="array" ref="DZ116">
IFERROR(_xlfn.IFS(
$DH116="день_1",
$DR116*$BL116/($AX116-$AW116+1)*BG116*(DAY(EOMONTH(BG$15,0))),
$DH116="день_2",
$DR116/30*MAX(MIN($AX116,EOMONTH(BG$15,0))-MAX($AW116,BG$15)+1,),
$DH116="раб.день",
$DR116/30*(IFERROR(
_xlfn.LET(_xlpm.VD,
CHOOSE(
{1;2;3;4;5;6;7;8;9;10;11;12;13;14;15;16;17;18},
45658,45659,45660,45661,45662,45663,45664,45665,45711,45724,45778,45779,45785,45786,45820,45821,45965,46022),
_xlfn.LET(_xlpm.DD,
MAX(MIN($AX116,EOMONTH(BG$15,0))-MAX($AW116,BG$15),),
_xlfn.IFS(
AND(MONTH($AW116)=MONTH(BG$15),MONTH($AX116)&lt;&gt;MONTH(BG$15)),
NETWORKDAYS.INTL($AW116,$AW116+_xlpm.DD,1,_xlpm.VD),
AND(MONTH($AW116)&lt;&gt;MONTH(BG$15),MONTH($AX116)=MONTH(BG$15)),
NETWORKDAYS.INTL(($AX116)-_xlpm.DD,$AX116,1,_xlpm.VD),
AND(MONTH($AW116)&lt;MONTH(BG$15),MONTH($AX116)&gt;MONTH(BG$15)),
NETWORKDAYS.INTL((EOMONTH(BG$15-1,1))-_xlpm.DD,EOMONTH(BG$15-1,1),1,_xlpm.VD),
AND(MONTH($AW116)=MONTH(BG$15),MONTH($AX116)=MONTH(BG$15)),
NETWORKDAYS.INTL($AW116,$AX116,1,_xlpm.VD)))),0)),
$DH116="месяц",
$DR116*BG116,
$DH116="неделя",
$DR116*BG116/7*(ROUNDUP((DAY(EOMONTH(BG$15,0)))/4,0))),
0)</f>
        <v/>
      </c>
      <c r="EA116" s="125">
        <f t="array" ref="EA116">
IFERROR(_xlfn.IFS(
$DH116="день_1",
$DR116*$BL116/($AX116-$AW116+1)*BH116*(DAY(EOMONTH(BH$15,0))),
$DH116="день_2",
$DR116/30*MAX(MIN($AX116,EOMONTH(BH$15,0))-MAX($AW116,BH$15)+1,),
$DH116="раб.день",
$DR116/30*(IFERROR(
_xlfn.LET(_xlpm.VD,
CHOOSE(
{1;2;3;4;5;6;7;8;9;10;11;12;13;14;15;16;17;18},
45658,45659,45660,45661,45662,45663,45664,45665,45711,45724,45778,45779,45785,45786,45820,45821,45965,46022),
_xlfn.LET(_xlpm.DD,
MAX(MIN($AX116,EOMONTH(BH$15,0))-MAX($AW116,BH$15),),
_xlfn.IFS(
AND(MONTH($AW116)=MONTH(BH$15),MONTH($AX116)&lt;&gt;MONTH(BH$15)),
NETWORKDAYS.INTL($AW116,$AW116+_xlpm.DD,1,_xlpm.VD),
AND(MONTH($AW116)&lt;&gt;MONTH(BH$15),MONTH($AX116)=MONTH(BH$15)),
NETWORKDAYS.INTL(($AX116)-_xlpm.DD,$AX116,1,_xlpm.VD),
AND(MONTH($AW116)&lt;MONTH(BH$15),MONTH($AX116)&gt;MONTH(BH$15)),
NETWORKDAYS.INTL((EOMONTH(BH$15-1,1))-_xlpm.DD,EOMONTH(BH$15-1,1),1,_xlpm.VD),
AND(MONTH($AW116)=MONTH(BH$15),MONTH($AX116)=MONTH(BH$15)),
NETWORKDAYS.INTL($AW116,$AX116,1,_xlpm.VD)))),0)),
$DH116="месяц",
$DR116*BH116,
$DH116="неделя",
$DR116*BH116/7*(ROUNDUP((DAY(EOMONTH(BH$15,0)))/4,0))),
0)</f>
        <v/>
      </c>
      <c r="EB116" s="125">
        <f t="array" ref="EB116">
IFERROR(_xlfn.IFS(
$DH116="день_1",
$DR116*$BL116/($AX116-$AW116+1)*BI116*(DAY(EOMONTH(BI$15,0))),
$DH116="день_2",
$DR116/30*MAX(MIN($AX116,EOMONTH(BI$15,0))-MAX($AW116,BI$15)+1,),
$DH116="раб.день",
$DR116/30*(IFERROR(
_xlfn.LET(_xlpm.VD,
CHOOSE(
{1;2;3;4;5;6;7;8;9;10;11;12;13;14;15;16;17;18},
45658,45659,45660,45661,45662,45663,45664,45665,45711,45724,45778,45779,45785,45786,45820,45821,45965,46022),
_xlfn.LET(_xlpm.DD,
MAX(MIN($AX116,EOMONTH(BI$15,0))-MAX($AW116,BI$15),),
_xlfn.IFS(
AND(MONTH($AW116)=MONTH(BI$15),MONTH($AX116)&lt;&gt;MONTH(BI$15)),
NETWORKDAYS.INTL($AW116,$AW116+_xlpm.DD,1,_xlpm.VD),
AND(MONTH($AW116)&lt;&gt;MONTH(BI$15),MONTH($AX116)=MONTH(BI$15)),
NETWORKDAYS.INTL(($AX116)-_xlpm.DD,$AX116,1,_xlpm.VD),
AND(MONTH($AW116)&lt;MONTH(BI$15),MONTH($AX116)&gt;MONTH(BI$15)),
NETWORKDAYS.INTL((EOMONTH(BI$15-1,1))-_xlpm.DD,EOMONTH(BI$15-1,1),1,_xlpm.VD),
AND(MONTH($AW116)=MONTH(BI$15),MONTH($AX116)=MONTH(BI$15)),
NETWORKDAYS.INTL($AW116,$AX116,1,_xlpm.VD)))),0)),
$DH116="месяц",
$DR116*BI116,
$DH116="неделя",
$DR116*BI116/7*(ROUNDUP((DAY(EOMONTH(BI$15,0)))/4,0))),
0)</f>
        <v/>
      </c>
      <c r="EC116" s="125">
        <f t="array" ref="EC116">
IFERROR(_xlfn.IFS(
$DH116="день_1",
$DR116*$BL116/($AX116-$AW116+1)*BJ116*(DAY(EOMONTH(BJ$15,0))),
$DH116="день_2",
$DR116/30*MAX(MIN($AX116,EOMONTH(BJ$15,0))-MAX($AW116,BJ$15)+1,),
$DH116="раб.день",
$DR116/30*(IFERROR(
_xlfn.LET(_xlpm.VD,
CHOOSE(
{1;2;3;4;5;6;7;8;9;10;11;12;13;14;15;16;17;18},
45658,45659,45660,45661,45662,45663,45664,45665,45711,45724,45778,45779,45785,45786,45820,45821,45965,46022),
_xlfn.LET(_xlpm.DD,
MAX(MIN($AX116,EOMONTH(BJ$15,0))-MAX($AW116,BJ$15),),
_xlfn.IFS(
AND(MONTH($AW116)=MONTH(BJ$15),MONTH($AX116)&lt;&gt;MONTH(BJ$15)),
NETWORKDAYS.INTL($AW116,$AW116+_xlpm.DD,1,_xlpm.VD),
AND(MONTH($AW116)&lt;&gt;MONTH(BJ$15),MONTH($AX116)=MONTH(BJ$15)),
NETWORKDAYS.INTL(($AX116)-_xlpm.DD,$AX116,1,_xlpm.VD),
AND(MONTH($AW116)&lt;MONTH(BJ$15),MONTH($AX116)&gt;MONTH(BJ$15)),
NETWORKDAYS.INTL((EOMONTH(BJ$15-1,1))-_xlpm.DD,EOMONTH(BJ$15-1,1),1,_xlpm.VD),
AND(MONTH($AW116)=MONTH(BJ$15),MONTH($AX116)=MONTH(BJ$15)),
NETWORKDAYS.INTL($AW116,$AX116,1,_xlpm.VD)))),0)),
$DH116="месяц",
$DR116*BJ116,
$DH116="неделя",
$DR116*BJ116/7*(ROUNDUP((DAY(EOMONTH(BJ$15,0)))/4,0))),
0)</f>
        <v/>
      </c>
      <c r="ED116" s="125">
        <f t="array" ref="ED116">
IFERROR(_xlfn.IFS(
$DH116="день_1",
$DR116*$BL116/($AX116-$AW116+1)*BK116*(DAY(EOMONTH(BK$15,0))),
$DH116="день_2",
$DR116/30*MAX(MIN($AX116,EOMONTH(BK$15,0))-MAX($AW116,BK$15)+1,),
$DH116="раб.день",
$DR116/30*(IFERROR(
_xlfn.LET(_xlpm.VD,
CHOOSE(
{1;2;3;4;5;6;7;8;9;10;11;12;13;14;15;16;17;18},
45658,45659,45660,45661,45662,45663,45664,45665,45711,45724,45778,45779,45785,45786,45820,45821,45965,46022),
_xlfn.LET(_xlpm.DD,
MAX(MIN($AX116,EOMONTH(BK$15,0))-MAX($AW116,BK$15),),
_xlfn.IFS(
AND(MONTH($AW116)=MONTH(BK$15),MONTH($AX116)&lt;&gt;MONTH(BK$15)),
NETWORKDAYS.INTL($AW116,$AW116+_xlpm.DD,1,_xlpm.VD),
AND(MONTH($AW116)&lt;&gt;MONTH(BK$15),MONTH($AX116)=MONTH(BK$15)),
NETWORKDAYS.INTL(($AX116)-_xlpm.DD,$AX116,1,_xlpm.VD),
AND(MONTH($AW116)&lt;MONTH(BK$15),MONTH($AX116)&gt;MONTH(BK$15)),
NETWORKDAYS.INTL((EOMONTH(BK$15-1,1))-_xlpm.DD,EOMONTH(BK$15-1,1),1,_xlpm.VD),
AND(MONTH($AW116)=MONTH(BK$15),MONTH($AX116)=MONTH(BK$15)),
NETWORKDAYS.INTL($AW116,$AX116,1,_xlpm.VD)))),0)),
$DH116="месяц",
$DR116*BK116,
$DH116="неделя",
$DR116*BK116/7*(ROUNDUP((DAY(EOMONTH(BK$15,0)))/4,0))),
0)</f>
        <v/>
      </c>
      <c r="EE116" s="125">
        <f>SUM($DS116,$DT116,$DU116,$DV116,$DW116,$DX116,$DY116,$DZ116,$EA116,$EB116,$EC116,$ED116)</f>
        <v/>
      </c>
      <c r="EF116" s="125">
        <f>IFERROR(ROUND($EE116*(1+$EP116),2),0)</f>
        <v/>
      </c>
      <c r="EG116" s="128" t="n">
        <v>1</v>
      </c>
      <c r="EH116" s="126" t="n">
        <v>0</v>
      </c>
      <c r="EI116" s="126">
        <f>ROUND(SUM($EH116:$EH116)*SUM($AB116:$AB116)*$EG116,2)</f>
        <v/>
      </c>
      <c r="EJ116" s="126">
        <f>ROUND($EI116*(1+$EP116),2)</f>
        <v/>
      </c>
      <c r="EK116" s="126" t="n">
        <v>0</v>
      </c>
      <c r="EL116" s="126">
        <f>ROUND(SUM($EK116:$EK116)*SUM($AB116:$AB116)*$EG116,2)</f>
        <v/>
      </c>
      <c r="EM116" s="126">
        <f>ROUND($EL116*(1+$EP116),2)</f>
        <v/>
      </c>
      <c r="EN116" s="126">
        <f>SUM($EE116,$EI116,$EL116)</f>
        <v/>
      </c>
      <c r="EO116" s="126">
        <f>SUM($EF116,$EJ116,$EM116)</f>
        <v/>
      </c>
      <c r="EP116" s="59" t="inlineStr">
        <is>
          <t>20%</t>
        </is>
      </c>
      <c r="EQ116" s="59" t="n"/>
      <c r="ER116" s="60">
        <f t="array" ref="ER116">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MATCH(ES116,
{"AMS";"RussOutdoor";"HD Outdoor";"Ingroup";"IQ";"Ledproduction";"LisChannel";"Logic";"Media-PPL";"NovikovTV | НовиковТВ";"SMA";"SOK";"КрокусТВ | CrocusTV | IndoorTV";"Сити";"ТЯК Москва"},
0)),"")</f>
        <v/>
      </c>
      <c r="ES116" s="60" t="n"/>
      <c r="ET116" s="60">
        <f t="array" ref="ET116">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MATCH(ES116,
{"AMS";"RussOutdoor";"HD Outdoor";"Ingroup";"IQ";"Ledproduction";"LisChannel";"Logic";"Media-PPL";"NovikovTV | НовиковТВ";"SMA";"SOK";"КрокусТВ | CrocusTV | IndoorTV";"Сити";"ТЯК Москва"},
0)),"")</f>
        <v/>
      </c>
      <c r="EU116" s="60" t="n"/>
      <c r="EV116" s="60" t="n"/>
      <c r="EX116" s="110">
        <f t="array" ref="EX116">
($AR116/30
+N("ТРАФИК ПЛОЩАДКИ"))*
(IFERROR(
_xlfn.LET(
_xlpm.GPR,
HLOOKUP($L116,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(MATCH($T116,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IF($Q116="цифровой",_xlpm.GPR/$AG116,_xlpm.GPR/60)),
0)
+N("DWELL TIME"))*
(IF($AB116=0,0,IF($AB116=1,0.3,IF($AB116=2,0.5,IF($AB116&gt;2,1))))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_xlfn.IFS($AC116="да",1.2,$AC116="нет",1)*
_xlfn.IFS($AD116="да",1.2,$AD116="нет",1)*
IF(R116="статический",1,1.2)*
$X116*
INDEX(
{1.2;1;1.2;1.2;1;1.2;1.2;1.2;1.2;1.2;1.2;1;1.2;1.2;1.2;1.2;1;1;1.2;1.2;1.2;1;1;1;1;1.2;1.2;1.2;1.2;1;1;1;1;1.2;1.2;1.2;1.2;1.2;1.2;1.2;1.2;1;1;1.2;1;1;1;1;1.5;1;1;1.5;1.5;1.2},
MATCH($Q116,_xlpm.MI,0)))&gt;{0.02;0.04;0.06;0.1;0.2;0.4;0.6;0.8;1;2;4;6})),
{0;1;2;3;4;5;6;7;8;9;10;11;12},
0)))
+N("КОЭФФИЦИЕНТ КОНТАКТА"))))*
(_xlfn.IFS($X116&lt;0.1,$X116/1000,$X116&gt;25,5.2,AND($X116&gt;=0.1,$X116&lt;=25),(($X116*2+0.1)/10)*($X116/10)))*
IFERROR((_xlfn.LET(
_xlpm.MA,
{0;0.8;0.85;0.9;0.95;1},
_xlpm.MAA,
{0;1;2;3;4;5},
INDEX(_xlpm.MA,MATCH(SUMPRODUCT(--((IF(ROUND(_xlpm.MAA,1)&gt;5,5,ROUND($AB116,1)))&gt;{0;1;2;3;4;5})),_xlpm.MAA,0)))
+N("КОЭФФИЦИЕНТ КОЛ-ВО КОНСТРУКЦИЙ")),1)*
$AB116,0))*
(IF($Q116="цифровой",$AG116/15*$AI116,1)
+N("ДЛЯ ЦИФРЫ"))</f>
        <v/>
      </c>
      <c r="EY116" s="110">
        <f>IFERROR(EX116*AY116,0)</f>
        <v/>
      </c>
      <c r="EZ116" s="131">
        <f>IFERROR(DP116/EY116*1000,0)</f>
        <v/>
      </c>
      <c r="FA116" s="112">
        <f>IFERROR(FC116/FB116,0)</f>
        <v/>
      </c>
      <c r="FB116" s="112">
        <f>IFERROR((FC116/(EY116/FF116*#REF!))*0.825,0)</f>
        <v/>
      </c>
      <c r="FC116" s="112">
        <f>IFERROR(((EX116*30/AR116)*100)/30,0)</f>
        <v/>
      </c>
      <c r="FD116" s="112">
        <f>IFERROR(EY116/G116*100%,0)</f>
        <v/>
      </c>
      <c r="FE116" s="112">
        <f>IFERROR(FD116/FC116*100%,0)</f>
        <v/>
      </c>
      <c r="FF116" s="110">
        <f>IFERROR(AR116/30*AY116,0)</f>
        <v/>
      </c>
    </row>
    <row r="117" ht="13" customHeight="1">
      <c r="A117" s="59" t="n"/>
      <c r="B117" s="60" t="n"/>
      <c r="C117" s="60" t="n"/>
      <c r="D117" s="60">
        <f t="array" ref="D117">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MATCH($E117,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17" s="60">
        <f t="array" ref="E117">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MATCH($F117,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17" s="60" t="inlineStr"/>
      <c r="G117" s="60" t="n"/>
      <c r="H117" s="60">
        <f t="array" ref="H117">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MATCH($I117,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17" s="60" t="n"/>
      <c r="J117" s="60" t="n"/>
      <c r="K117" s="60" t="n"/>
      <c r="L117" s="60" t="n"/>
      <c r="M117" s="60" t="n"/>
      <c r="N117" s="60" t="n"/>
      <c r="O117" s="60" t="n"/>
      <c r="P117" s="60">
        <f t="array" ref="P117">
_xlfn.IFS(
ISNUMBER(MATCH($Q117,{"шелфбаннер","разделитель","монетница","чековая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ISNUMBER(MATCH($Q117,{"LED/LCD","видеокулер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ISNUMBER(MATCH($Q117,{"автомобиль","машина","выставочное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ISNUMBER(MATCH($Q117,{"билборд","лифтовая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ISNUMBER(MATCH($Q117,{"навигация","подвесной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ISNUMBER(MATCH($Q117,{"движущаяся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ISNUMBER(MATCH($Q117,{"каталог","журнал"},)),
"Пресса",
$Q117="","")</f>
        <v/>
      </c>
      <c r="Q117" s="60" t="n"/>
      <c r="R117" s="60">
        <f t="array" ref="R117">
IFERROR(
_xlfn.IFS(
OR(ISNUMBER(MATCH($Q117,{"экспозиция","макет","стенд","автостенд","авто стенд","выставочное пространство","выставочные стенды","модульные выставочные стенды","3Д конструкция","3D конструкция"},)),P117="Экспонирование"),
"нестандартный",
ISNUMBER(MATCH($Q117,{"скроллер","призматрон"},)),
"динамический",
$P117="Видео",
"цифровой",
OR($P117="Пресса",$P117="Щит",$P117="POSm",$P117="Подвес",$P117="Брендирование/оклейка"),
"статический"),"")</f>
        <v/>
      </c>
      <c r="S117" s="59" t="n"/>
      <c r="T117" s="60" t="n"/>
      <c r="U117" s="60" t="n"/>
      <c r="V117" s="60">
        <f>
IF(P117="Видео",
"цифровой постер/ролик",
IF(ISNUMBER(MATCH(Q117,{"короб световой","короб световой | лайтбокс","короб световой | кристалайт","лайтбокс","лайт бокс","кристалайт","LB","lightbox"},)),
"бэклит",
IF(P117="Брендирование/оклейка",
"перфарированная пленка/самоклейка",
IF(P117="Экспонирование",
"под запрос",
IF(P117="Подвес",
"баннер/ткань",
"")))))</f>
        <v/>
      </c>
      <c r="W117" s="59" t="n"/>
      <c r="X117" s="59" t="n"/>
      <c r="Y117" s="59" t="n"/>
      <c r="Z117" s="61" t="n"/>
      <c r="AA117" s="61" t="n"/>
      <c r="AB117" s="61">
        <f>IF(BL117&gt;0,Z117,0)</f>
        <v/>
      </c>
      <c r="AC117" s="59" t="n"/>
      <c r="AD117" s="59" t="n"/>
      <c r="AE117" s="59" t="n"/>
      <c r="AF117" s="59" t="n"/>
      <c r="AG117" s="59" t="n"/>
      <c r="AH117" s="59" t="n"/>
      <c r="AI117" s="59" t="n"/>
      <c r="AJ117" s="59" t="n"/>
      <c r="AK117" s="59" t="n"/>
      <c r="AL117" s="62">
        <f>IFERROR(IF(OR(R117="статический",R117="динамический",R117="нестандартный",R117="",R117=""),"-",IF(AND(AH117="-",AI117="-"),"-",AK117*3600/AH117*AI117)),"-")</f>
        <v/>
      </c>
      <c r="AM117" s="62">
        <f>IFERROR(IF(OR(R117="статический",R117="динамический",R117="",R117="", R117="BTL",R117="нестандартный"),"-",AG117*AI117*AL117/60),"-")</f>
        <v/>
      </c>
      <c r="AN117" s="63">
        <f>IFERROR(IF(AH117="","-",AG117*AI117/AH117),"-")</f>
        <v/>
      </c>
      <c r="AO117" s="59">
        <f>IFERROR(IF(OR($R117="статический",$R117="динамический",$R117="",$R117="",$R117="BTL",$R117="нестандартный"),"-",$AL117*$AY117),"-")</f>
        <v/>
      </c>
      <c r="AP117" s="62">
        <f>IFERROR(IF(OR($R117="статический",$R117="динамический",$R117="",$R117="",$R117="BTL",$R117="нестандартный"),"-",$AM117*AY117),"-")</f>
        <v/>
      </c>
      <c r="AQ117" s="64" t="n"/>
      <c r="AR117" s="61" t="n"/>
      <c r="AS117" s="61" t="n"/>
      <c r="AT117" s="61" t="n"/>
      <c r="AU117" s="65" t="n"/>
      <c r="AV117" s="124">
        <f>IFERROR(DR117/AT117*1000,"n/a")</f>
        <v/>
      </c>
      <c r="AW117" s="67" t="n"/>
      <c r="AX117" s="67" t="n"/>
      <c r="AY117" s="43">
        <f>IFERROR(IF(OR($AW117="",$AX117=""),"",_xlfn.DAYS($AX117+1,$AW117)),"")</f>
        <v/>
      </c>
      <c r="AZ117" s="68">
        <f t="array" ref="AZ117">
_xlfn.LET(_xlpm.COEFF,
IF($AW117+$AX117=0,0,IF(MAX(MIN($AX117,EOMONTH(AZ$15,0))-MAX($AW117,AZ$15)+1,)&gt;0,1,0)),
_xlfn.IFS(
$ES117="LisChannel",
_xlpm.COEFF*
INDEX({1;1;1.2;1.2;1;1;1;1;1.2;1.2;1.2;1.2},
MATCH(MONTH(AZ$15),
{1,2,3,4,5,6,7,8,9,10,11,12})),
CONCATENATE($ES117," ",$L117)="RussOutdoor метро",
_xlpm.COEFF*
INDEX({0.8;0.9;1.1;1.1;1;1;1;1;1.1;1.1;1.1;1.1},
MATCH(MONTH(AZ$15),
{1,2,3,4,5,6,7,8,9,10,11,12})),
$ES117&lt;&gt;"LisChannel",
_xlpm.COEFF,
$ES117&lt;&gt;"RussOutdoor",
_xlpm.COEFF))</f>
        <v/>
      </c>
      <c r="BA117" s="68">
        <f t="array" ref="BA117">
_xlfn.LET(_xlpm.COEFF,
IF($AW117+$AX117=0,0,IF(MAX(MIN($AX117,EOMONTH(BA$15,0))-MAX($AW117,BA$15)+1,)&gt;0,1,0)),
_xlfn.IFS(
$ES117="LisChannel",
_xlpm.COEFF*
INDEX({1;1;1.2;1.2;1;1;1;1;1.2;1.2;1.2;1.2},
MATCH(MONTH(BA$15),
{1,2,3,4,5,6,7,8,9,10,11,12})),
CONCATENATE($ES117," ",$L117)="RussOutdoor метро",
_xlpm.COEFF*
INDEX({0.8;0.9;1.1;1.1;1;1;1;1;1.1;1.1;1.1;1.1},
MATCH(MONTH(BA$15),
{1,2,3,4,5,6,7,8,9,10,11,12})),
$ES117&lt;&gt;"LisChannel",
_xlpm.COEFF,
$ES117&lt;&gt;"RussOutdoor",
_xlpm.COEFF))</f>
        <v/>
      </c>
      <c r="BB117" s="68">
        <f t="array" ref="BB117">
_xlfn.LET(_xlpm.COEFF,
IF($AW117+$AX117=0,0,IF(MAX(MIN($AX117,EOMONTH(BB$15,0))-MAX($AW117,BB$15)+1,)&gt;0,1,0)),
_xlfn.IFS(
$ES117="LisChannel",
_xlpm.COEFF*
INDEX({1;1;1.2;1.2;1;1;1;1;1.2;1.2;1.2;1.2},
MATCH(MONTH(BB$15),
{1,2,3,4,5,6,7,8,9,10,11,12})),
CONCATENATE($ES117," ",$L117)="RussOutdoor метро",
_xlpm.COEFF*
INDEX({0.8;0.9;1.1;1.1;1;1;1;1;1.1;1.1;1.1;1.1},
MATCH(MONTH(BB$15),
{1,2,3,4,5,6,7,8,9,10,11,12})),
$ES117&lt;&gt;"LisChannel",
_xlpm.COEFF,
$ES117&lt;&gt;"RussOutdoor",
_xlpm.COEFF))</f>
        <v/>
      </c>
      <c r="BC117" s="68">
        <f t="array" ref="BC117">
_xlfn.LET(_xlpm.COEFF,
IF($AW117+$AX117=0,0,IF(MAX(MIN($AX117,EOMONTH(BC$15,0))-MAX($AW117,BC$15)+1,)&gt;0,1,0)),
_xlfn.IFS(
$ES117="LisChannel",
_xlpm.COEFF*
INDEX({1;1;1.2;1.2;1;1;1;1;1.2;1.2;1.2;1.2},
MATCH(MONTH(BC$15),
{1,2,3,4,5,6,7,8,9,10,11,12})),
CONCATENATE($ES117," ",$L117)="RussOutdoor метро",
_xlpm.COEFF*
INDEX({0.8;0.9;1.1;1.1;1;1;1;1;1.1;1.1;1.1;1.1},
MATCH(MONTH(BC$15),
{1,2,3,4,5,6,7,8,9,10,11,12})),
$ES117&lt;&gt;"LisChannel",
_xlpm.COEFF,
$ES117&lt;&gt;"RussOutdoor",
_xlpm.COEFF))</f>
        <v/>
      </c>
      <c r="BD117" s="68">
        <f t="array" ref="BD117">
_xlfn.LET(_xlpm.COEFF,
IF($AW117+$AX117=0,0,IF(MAX(MIN($AX117,EOMONTH(BD$15,0))-MAX($AW117,BD$15)+1,)&gt;0,1,0)),
_xlfn.IFS(
$ES117="LisChannel",
_xlpm.COEFF*
INDEX({1;1;1.2;1.2;1;1;1;1;1.2;1.2;1.2;1.2},
MATCH(MONTH(BD$15),
{1,2,3,4,5,6,7,8,9,10,11,12})),
CONCATENATE($ES117," ",$L117)="RussOutdoor метро",
_xlpm.COEFF*
INDEX({0.8;0.9;1.1;1.1;1;1;1;1;1.1;1.1;1.1;1.1},
MATCH(MONTH(BD$15),
{1,2,3,4,5,6,7,8,9,10,11,12})),
$ES117&lt;&gt;"LisChannel",
_xlpm.COEFF,
$ES117&lt;&gt;"RussOutdoor",
_xlpm.COEFF))</f>
        <v/>
      </c>
      <c r="BE117" s="68">
        <f t="array" ref="BE117">
_xlfn.LET(_xlpm.COEFF,
IF($AW117+$AX117=0,0,IF(MAX(MIN($AX117,EOMONTH(BE$15,0))-MAX($AW117,BE$15)+1,)&gt;0,1,0)),
_xlfn.IFS(
$ES117="LisChannel",
_xlpm.COEFF*
INDEX({1;1;1.2;1.2;1;1;1;1;1.2;1.2;1.2;1.2},
MATCH(MONTH(BE$15),
{1,2,3,4,5,6,7,8,9,10,11,12})),
CONCATENATE($ES117," ",$L117)="RussOutdoor метро",
_xlpm.COEFF*
INDEX({0.8;0.9;1.1;1.1;1;1;1;1;1.1;1.1;1.1;1.1},
MATCH(MONTH(BE$15),
{1,2,3,4,5,6,7,8,9,10,11,12})),
$ES117&lt;&gt;"LisChannel",
_xlpm.COEFF,
$ES117&lt;&gt;"RussOutdoor",
_xlpm.COEFF))</f>
        <v/>
      </c>
      <c r="BF117" s="68">
        <f t="array" ref="BF117">
_xlfn.LET(_xlpm.COEFF,
IF($AW117+$AX117=0,0,IF(MAX(MIN($AX117,EOMONTH(BF$15,0))-MAX($AW117,BF$15)+1,)&gt;0,1,0)),
_xlfn.IFS(
$ES117="LisChannel",
_xlpm.COEFF*
INDEX({1;1;1.2;1.2;1;1;1;1;1.2;1.2;1.2;1.2},
MATCH(MONTH(BF$15),
{1,2,3,4,5,6,7,8,9,10,11,12})),
CONCATENATE($ES117," ",$L117)="RussOutdoor метро",
_xlpm.COEFF*
INDEX({0.8;0.9;1.1;1.1;1;1;1;1;1.1;1.1;1.1;1.1},
MATCH(MONTH(BF$15),
{1,2,3,4,5,6,7,8,9,10,11,12})),
$ES117&lt;&gt;"LisChannel",
_xlpm.COEFF,
$ES117&lt;&gt;"RussOutdoor",
_xlpm.COEFF))</f>
        <v/>
      </c>
      <c r="BG117" s="68">
        <f t="array" ref="BG117">
_xlfn.LET(_xlpm.COEFF,
IF($AW117+$AX117=0,0,IF(MAX(MIN($AX117,EOMONTH(BG$15,0))-MAX($AW117,BG$15)+1,)&gt;0,1,0)),
_xlfn.IFS(
$ES117="LisChannel",
_xlpm.COEFF*
INDEX({1;1;1.2;1.2;1;1;1;1;1.2;1.2;1.2;1.2},
MATCH(MONTH(BG$15),
{1,2,3,4,5,6,7,8,9,10,11,12})),
CONCATENATE($ES117," ",$L117)="RussOutdoor метро",
_xlpm.COEFF*
INDEX({0.8;0.9;1.1;1.1;1;1;1;1;1.1;1.1;1.1;1.1},
MATCH(MONTH(BG$15),
{1,2,3,4,5,6,7,8,9,10,11,12})),
$ES117&lt;&gt;"LisChannel",
_xlpm.COEFF,
$ES117&lt;&gt;"RussOutdoor",
_xlpm.COEFF))</f>
        <v/>
      </c>
      <c r="BH117" s="68">
        <f t="array" ref="BH117">
_xlfn.LET(_xlpm.COEFF,
IF($AW117+$AX117=0,0,IF(MAX(MIN($AX117,EOMONTH(BH$15,0))-MAX($AW117,BH$15)+1,)&gt;0,1,0)),
_xlfn.IFS(
$ES117="LisChannel",
_xlpm.COEFF*
INDEX({1;1;1.2;1.2;1;1;1;1;1.2;1.2;1.2;1.2},
MATCH(MONTH(BH$15),
{1,2,3,4,5,6,7,8,9,10,11,12})),
CONCATENATE($ES117," ",$L117)="RussOutdoor метро",
_xlpm.COEFF*
INDEX({0.8;0.9;1.1;1.1;1;1;1;1;1.1;1.1;1.1;1.1},
MATCH(MONTH(BH$15),
{1,2,3,4,5,6,7,8,9,10,11,12})),
$ES117&lt;&gt;"LisChannel",
_xlpm.COEFF,
$ES117&lt;&gt;"RussOutdoor",
_xlpm.COEFF))</f>
        <v/>
      </c>
      <c r="BI117" s="68">
        <f t="array" ref="BI117">
_xlfn.LET(_xlpm.COEFF,
IF($AW117+$AX117=0,0,IF(MAX(MIN($AX117,EOMONTH(BI$15,0))-MAX($AW117,BI$15)+1,)&gt;0,1,0)),
_xlfn.IFS(
$ES117="LisChannel",
_xlpm.COEFF*
INDEX({1;1;1.2;1.2;1;1;1;1;1.2;1.2;1.2;1.2},
MATCH(MONTH(BI$15),
{1,2,3,4,5,6,7,8,9,10,11,12})),
CONCATENATE($ES117," ",$L117)="RussOutdoor метро",
_xlpm.COEFF*
INDEX({0.8;0.9;1.1;1.1;1;1;1;1;1.1;1.1;1.1;1.1},
MATCH(MONTH(BI$15),
{1,2,3,4,5,6,7,8,9,10,11,12})),
$ES117&lt;&gt;"LisChannel",
_xlpm.COEFF,
$ES117&lt;&gt;"RussOutdoor",
_xlpm.COEFF))</f>
        <v/>
      </c>
      <c r="BJ117" s="68">
        <f t="array" ref="BJ117">
_xlfn.LET(_xlpm.COEFF,
IF($AW117+$AX117=0,0,IF(MAX(MIN($AX117,EOMONTH(BJ$15,0))-MAX($AW117,BJ$15)+1,)&gt;0,1,0)),
_xlfn.IFS(
$ES117="LisChannel",
_xlpm.COEFF*
INDEX({1;1;1.2;1.2;1;1;1;1;1.2;1.2;1.2;1.2},
MATCH(MONTH(BJ$15),
{1,2,3,4,5,6,7,8,9,10,11,12})),
CONCATENATE($ES117," ",$L117)="RussOutdoor метро",
_xlpm.COEFF*
INDEX({0.8;0.9;1.1;1.1;1;1;1;1;1.1;1.1;1.1;1.1},
MATCH(MONTH(BJ$15),
{1,2,3,4,5,6,7,8,9,10,11,12})),
$ES117&lt;&gt;"LisChannel",
_xlpm.COEFF,
$ES117&lt;&gt;"RussOutdoor",
_xlpm.COEFF))</f>
        <v/>
      </c>
      <c r="BK117" s="68">
        <f t="array" ref="BK117">
_xlfn.LET(_xlpm.COEFF,
IF($AW117+$AX117=0,0,IF(MAX(MIN($AX117,EOMONTH(BK$15,0))-MAX($AW117,BK$15)+1,)&gt;0,1,0)),
_xlfn.IFS(
$ES117="LisChannel",
_xlpm.COEFF*
INDEX({1;1;1.2;1.2;1;1;1;1;1.2;1.2;1.2;1.2},
MATCH(MONTH(BK$15),
{1,2,3,4,5,6,7,8,9,10,11,12})),
CONCATENATE($ES117," ",$L117)="RussOutdoor метро",
_xlpm.COEFF*
INDEX({0.8;0.9;1.1;1.1;1;1;1;1;1.1;1.1;1.1;1.1},
MATCH(MONTH(BK$15),
{1,2,3,4,5,6,7,8,9,10,11,12})),
$ES117&lt;&gt;"LisChannel",
_xlpm.COEFF,
$ES117&lt;&gt;"RussOutdoor",
_xlpm.COEFF))</f>
        <v/>
      </c>
      <c r="BL117" s="62">
        <f>COUNTIFS($AZ117:$BK117,"&gt;0")</f>
        <v/>
      </c>
      <c r="BM117" s="65" t="n"/>
      <c r="BN117" s="125">
        <f>$DJ117</f>
        <v/>
      </c>
      <c r="BO117" s="63">
        <f>$DQ117</f>
        <v/>
      </c>
      <c r="BP117" s="125">
        <f>
IFERROR(
IF($BL117=0,0,
$BN117*(1-$BO117)),
0)</f>
        <v/>
      </c>
      <c r="BQ117" s="125">
        <f t="array" ref="BQ117">
IFERROR(
_xlfn.IFS(
$DH117="день_1",
$BP117*$BL117/($AX117-$AW117+1)*AZ117*(DAY(EOMONTH(AZ$15,0))),
$DH117="день_2",
$BP117/30*MAX(MIN($AX117,EOMONTH(AZ$15,0))-MAX($AW117,AZ$15)+1,),
$DH117="раб.день",
$BP117/30*(IFERROR(
_xlfn.LET(_xlpm.VD,
CHOOSE(
{1;2;3;4;5;6;7;8;9;10;11;12;13;14;15;16;17;18},
45658,45659,45660,45661,45662,45663,45664,45665,45711,45724,45778,45779,45785,45786,45820,45821,45965,46022),
_xlfn.LET(_xlpm.DD,
MAX(MIN($AX117,EOMONTH(AZ$15,0))-MAX($AW117,AZ$15),),
_xlfn.IFS(
AND(MONTH($AW117)=MONTH(AZ$15),MONTH($AX117)&lt;&gt;MONTH(AZ$15)),
NETWORKDAYS.INTL($AW117,$AW117+_xlpm.DD,1,_xlpm.VD),
AND(MONTH($AW117)&lt;&gt;MONTH(AZ$15),MONTH($AX117)=MONTH(AZ$15)),
NETWORKDAYS.INTL(($AX117)-_xlpm.DD,$AX117,1,_xlpm.VD),
AND(MONTH($AW117)&lt;MONTH(AZ$15),MONTH($AX117)&gt;MONTH(AZ$15)),
NETWORKDAYS.INTL((EOMONTH(AZ$15-1,1))-_xlpm.DD,EOMONTH(AZ$15-1,1),1,_xlpm.VD),
AND(MONTH($AW117)=MONTH(AZ$15),MONTH($AX117)=MONTH(AZ$15)),
NETWORKDAYS.INTL($AW117,$AX117,1,_xlpm.VD)))),0)),
$DH117="месяц",
$BP117*AZ117,
$DH117="неделя",
$BP117*AZ117/7*(ROUNDUP((DAY(EOMONTH(AZ$15,0)))/4,0))),
0)</f>
        <v/>
      </c>
      <c r="BR117" s="125">
        <f t="array" ref="BR117">
IFERROR(
_xlfn.IFS(
$DH117="день_1",
$BP117*$BL117/($AX117-$AW117+1)*BA117*(DAY(EOMONTH(BA$15,0))),
$DH117="день_2",
$BP117/30*MAX(MIN($AX117,EOMONTH(BA$15,0))-MAX($AW117,BA$15)+1,),
$DH117="раб.день",
$BP117/30*(IFERROR(
_xlfn.LET(_xlpm.VD,
CHOOSE(
{1;2;3;4;5;6;7;8;9;10;11;12;13;14;15;16;17;18},
45658,45659,45660,45661,45662,45663,45664,45665,45711,45724,45778,45779,45785,45786,45820,45821,45965,46022),
_xlfn.LET(_xlpm.DD,
MAX(MIN($AX117,EOMONTH(BA$15,0))-MAX($AW117,BA$15),),
_xlfn.IFS(
AND(MONTH($AW117)=MONTH(BA$15),MONTH($AX117)&lt;&gt;MONTH(BA$15)),
NETWORKDAYS.INTL($AW117,$AW117+_xlpm.DD,1,_xlpm.VD),
AND(MONTH($AW117)&lt;&gt;MONTH(BA$15),MONTH($AX117)=MONTH(BA$15)),
NETWORKDAYS.INTL(($AX117)-_xlpm.DD,$AX117,1,_xlpm.VD),
AND(MONTH($AW117)&lt;MONTH(BA$15),MONTH($AX117)&gt;MONTH(BA$15)),
NETWORKDAYS.INTL((EOMONTH(BA$15-1,1))-_xlpm.DD,EOMONTH(BA$15-1,1),1,_xlpm.VD),
AND(MONTH($AW117)=MONTH(BA$15),MONTH($AX117)=MONTH(BA$15)),
NETWORKDAYS.INTL($AW117,$AX117,1,_xlpm.VD)))),0)),
$DH117="месяц",
$BP117*BA117,
$DH117="неделя",
$BP117*BA117/7*(ROUNDUP((DAY(EOMONTH(BA$15,0)))/4,0))),
0)</f>
        <v/>
      </c>
      <c r="BS117" s="125">
        <f t="array" ref="BS117">
IFERROR(
_xlfn.IFS(
$DH117="день_1",
$BP117*$BL117/($AX117-$AW117+1)*BB117*(DAY(EOMONTH(BB$15,0))),
$DH117="день_2",
$BP117/30*MAX(MIN($AX117,EOMONTH(BB$15,0))-MAX($AW117,BB$15)+1,),
$DH117="раб.день",
$BP117/30*(IFERROR(
_xlfn.LET(_xlpm.VD,
CHOOSE(
{1;2;3;4;5;6;7;8;9;10;11;12;13;14;15;16;17;18},
45658,45659,45660,45661,45662,45663,45664,45665,45711,45724,45778,45779,45785,45786,45820,45821,45965,46022),
_xlfn.LET(_xlpm.DD,
MAX(MIN($AX117,EOMONTH(BB$15,0))-MAX($AW117,BB$15),),
_xlfn.IFS(
AND(MONTH($AW117)=MONTH(BB$15),MONTH($AX117)&lt;&gt;MONTH(BB$15)),
NETWORKDAYS.INTL($AW117,$AW117+_xlpm.DD,1,_xlpm.VD),
AND(MONTH($AW117)&lt;&gt;MONTH(BB$15),MONTH($AX117)=MONTH(BB$15)),
NETWORKDAYS.INTL(($AX117)-_xlpm.DD,$AX117,1,_xlpm.VD),
AND(MONTH($AW117)&lt;MONTH(BB$15),MONTH($AX117)&gt;MONTH(BB$15)),
NETWORKDAYS.INTL((EOMONTH(BB$15-1,1))-_xlpm.DD,EOMONTH(BB$15-1,1),1,_xlpm.VD),
AND(MONTH($AW117)=MONTH(BB$15),MONTH($AX117)=MONTH(BB$15)),
NETWORKDAYS.INTL($AW117,$AX117,1,_xlpm.VD)))),0)),
$DH117="месяц",
$BP117*BB117,
$DH117="неделя",
$BP117*BB117/7*(ROUNDUP((DAY(EOMONTH(BB$15,0)))/4,0))),
0)</f>
        <v/>
      </c>
      <c r="BT117" s="125">
        <f t="array" ref="BT117">
IFERROR(
_xlfn.IFS(
$DH117="день_1",
$BP117*$BL117/($AX117-$AW117+1)*BC117*(DAY(EOMONTH(BC$15,0))),
$DH117="день_2",
$BP117/30*MAX(MIN($AX117,EOMONTH(BC$15,0))-MAX($AW117,BC$15)+1,),
$DH117="раб.день",
$BP117/30*(IFERROR(
_xlfn.LET(_xlpm.VD,
CHOOSE(
{1;2;3;4;5;6;7;8;9;10;11;12;13;14;15;16;17;18},
45658,45659,45660,45661,45662,45663,45664,45665,45711,45724,45778,45779,45785,45786,45820,45821,45965,46022),
_xlfn.LET(_xlpm.DD,
MAX(MIN($AX117,EOMONTH(BC$15,0))-MAX($AW117,BC$15),),
_xlfn.IFS(
AND(MONTH($AW117)=MONTH(BC$15),MONTH($AX117)&lt;&gt;MONTH(BC$15)),
NETWORKDAYS.INTL($AW117,$AW117+_xlpm.DD,1,_xlpm.VD),
AND(MONTH($AW117)&lt;&gt;MONTH(BC$15),MONTH($AX117)=MONTH(BC$15)),
NETWORKDAYS.INTL(($AX117)-_xlpm.DD,$AX117,1,_xlpm.VD),
AND(MONTH($AW117)&lt;MONTH(BC$15),MONTH($AX117)&gt;MONTH(BC$15)),
NETWORKDAYS.INTL((EOMONTH(BC$15-1,1))-_xlpm.DD,EOMONTH(BC$15-1,1),1,_xlpm.VD),
AND(MONTH($AW117)=MONTH(BC$15),MONTH($AX117)=MONTH(BC$15)),
NETWORKDAYS.INTL($AW117,$AX117,1,_xlpm.VD)))),0)),
$DH117="месяц",
$BP117*BC117,
$DH117="неделя",
$BP117*BC117/7*(ROUNDUP((DAY(EOMONTH(BC$15,0)))/4,0))),
0)</f>
        <v/>
      </c>
      <c r="BU117" s="125">
        <f t="array" ref="BU117">
IFERROR(
_xlfn.IFS(
$DH117="день_1",
$BP117*$BL117/($AX117-$AW117+1)*BD117*(DAY(EOMONTH(BD$15,0))),
$DH117="день_2",
$BP117/30*MAX(MIN($AX117,EOMONTH(BD$15,0))-MAX($AW117,BD$15)+1,),
$DH117="раб.день",
$BP117/30*(IFERROR(
_xlfn.LET(_xlpm.VD,
CHOOSE(
{1;2;3;4;5;6;7;8;9;10;11;12;13;14;15;16;17;18},
45658,45659,45660,45661,45662,45663,45664,45665,45711,45724,45778,45779,45785,45786,45820,45821,45965,46022),
_xlfn.LET(_xlpm.DD,
MAX(MIN($AX117,EOMONTH(BD$15,0))-MAX($AW117,BD$15),),
_xlfn.IFS(
AND(MONTH($AW117)=MONTH(BD$15),MONTH($AX117)&lt;&gt;MONTH(BD$15)),
NETWORKDAYS.INTL($AW117,$AW117+_xlpm.DD,1,_xlpm.VD),
AND(MONTH($AW117)&lt;&gt;MONTH(BD$15),MONTH($AX117)=MONTH(BD$15)),
NETWORKDAYS.INTL(($AX117)-_xlpm.DD,$AX117,1,_xlpm.VD),
AND(MONTH($AW117)&lt;MONTH(BD$15),MONTH($AX117)&gt;MONTH(BD$15)),
NETWORKDAYS.INTL((EOMONTH(BD$15-1,1))-_xlpm.DD,EOMONTH(BD$15-1,1),1,_xlpm.VD),
AND(MONTH($AW117)=MONTH(BD$15),MONTH($AX117)=MONTH(BD$15)),
NETWORKDAYS.INTL($AW117,$AX117,1,_xlpm.VD)))),0)),
$DH117="месяц",
$BP117*BD117,
$DH117="неделя",
$BP117*BD117/7*(ROUNDUP((DAY(EOMONTH(BD$15,0)))/4,0))),
0)</f>
        <v/>
      </c>
      <c r="BV117" s="125">
        <f t="array" ref="BV117">
IFERROR(
_xlfn.IFS(
$DH117="день_1",
$BP117*$BL117/($AX117-$AW117+1)*BE117*(DAY(EOMONTH(BE$15,0))),
$DH117="день_2",
$BP117/30*MAX(MIN($AX117,EOMONTH(BE$15,0))-MAX($AW117,BE$15)+1,),
$DH117="раб.день",
$BP117/30*(IFERROR(
_xlfn.LET(_xlpm.VD,
CHOOSE(
{1;2;3;4;5;6;7;8;9;10;11;12;13;14;15;16;17;18},
45658,45659,45660,45661,45662,45663,45664,45665,45711,45724,45778,45779,45785,45786,45820,45821,45965,46022),
_xlfn.LET(_xlpm.DD,
MAX(MIN($AX117,EOMONTH(BE$15,0))-MAX($AW117,BE$15),),
_xlfn.IFS(
AND(MONTH($AW117)=MONTH(BE$15),MONTH($AX117)&lt;&gt;MONTH(BE$15)),
NETWORKDAYS.INTL($AW117,$AW117+_xlpm.DD,1,_xlpm.VD),
AND(MONTH($AW117)&lt;&gt;MONTH(BE$15),MONTH($AX117)=MONTH(BE$15)),
NETWORKDAYS.INTL(($AX117)-_xlpm.DD,$AX117,1,_xlpm.VD),
AND(MONTH($AW117)&lt;MONTH(BE$15),MONTH($AX117)&gt;MONTH(BE$15)),
NETWORKDAYS.INTL((EOMONTH(BE$15-1,1))-_xlpm.DD,EOMONTH(BE$15-1,1),1,_xlpm.VD),
AND(MONTH($AW117)=MONTH(BE$15),MONTH($AX117)=MONTH(BE$15)),
NETWORKDAYS.INTL($AW117,$AX117,1,_xlpm.VD)))),0)),
$DH117="месяц",
$BP117*BE117,
$DH117="неделя",
$BP117*BE117/7*(ROUNDUP((DAY(EOMONTH(BE$15,0)))/4,0))),
0)</f>
        <v/>
      </c>
      <c r="BW117" s="125">
        <f t="array" ref="BW117">
IFERROR(
_xlfn.IFS(
$DH117="день_1",
$BP117*$BL117/($AX117-$AW117+1)*BF117*(DAY(EOMONTH(BF$15,0))),
$DH117="день_2",
$BP117/30*MAX(MIN($AX117,EOMONTH(BF$15,0))-MAX($AW117,BF$15)+1,),
$DH117="раб.день",
$BP117/30*(IFERROR(
_xlfn.LET(_xlpm.VD,
CHOOSE(
{1;2;3;4;5;6;7;8;9;10;11;12;13;14;15;16;17;18},
45658,45659,45660,45661,45662,45663,45664,45665,45711,45724,45778,45779,45785,45786,45820,45821,45965,46022),
_xlfn.LET(_xlpm.DD,
MAX(MIN($AX117,EOMONTH(BF$15,0))-MAX($AW117,BF$15),),
_xlfn.IFS(
AND(MONTH($AW117)=MONTH(BF$15),MONTH($AX117)&lt;&gt;MONTH(BF$15)),
NETWORKDAYS.INTL($AW117,$AW117+_xlpm.DD,1,_xlpm.VD),
AND(MONTH($AW117)&lt;&gt;MONTH(BF$15),MONTH($AX117)=MONTH(BF$15)),
NETWORKDAYS.INTL(($AX117)-_xlpm.DD,$AX117,1,_xlpm.VD),
AND(MONTH($AW117)&lt;MONTH(BF$15),MONTH($AX117)&gt;MONTH(BF$15)),
NETWORKDAYS.INTL((EOMONTH(BF$15-1,1))-_xlpm.DD,EOMONTH(BF$15-1,1),1,_xlpm.VD),
AND(MONTH($AW117)=MONTH(BF$15),MONTH($AX117)=MONTH(BF$15)),
NETWORKDAYS.INTL($AW117,$AX117,1,_xlpm.VD)))),0)),
$DH117="месяц",
$BP117*BF117,
$DH117="неделя",
$BP117*BF117/7*(ROUNDUP((DAY(EOMONTH(BF$15,0)))/4,0))),
0)</f>
        <v/>
      </c>
      <c r="BX117" s="125">
        <f t="array" ref="BX117">
IFERROR(
_xlfn.IFS(
$DH117="день_1",
$BP117*$BL117/($AX117-$AW117+1)*BG117*(DAY(EOMONTH(BG$15,0))),
$DH117="день_2",
$BP117/30*MAX(MIN($AX117,EOMONTH(BG$15,0))-MAX($AW117,BG$15)+1,),
$DH117="раб.день",
$BP117/30*(IFERROR(
_xlfn.LET(_xlpm.VD,
CHOOSE(
{1;2;3;4;5;6;7;8;9;10;11;12;13;14;15;16;17;18},
45658,45659,45660,45661,45662,45663,45664,45665,45711,45724,45778,45779,45785,45786,45820,45821,45965,46022),
_xlfn.LET(_xlpm.DD,
MAX(MIN($AX117,EOMONTH(BG$15,0))-MAX($AW117,BG$15),),
_xlfn.IFS(
AND(MONTH($AW117)=MONTH(BG$15),MONTH($AX117)&lt;&gt;MONTH(BG$15)),
NETWORKDAYS.INTL($AW117,$AW117+_xlpm.DD,1,_xlpm.VD),
AND(MONTH($AW117)&lt;&gt;MONTH(BG$15),MONTH($AX117)=MONTH(BG$15)),
NETWORKDAYS.INTL(($AX117)-_xlpm.DD,$AX117,1,_xlpm.VD),
AND(MONTH($AW117)&lt;MONTH(BG$15),MONTH($AX117)&gt;MONTH(BG$15)),
NETWORKDAYS.INTL((EOMONTH(BG$15-1,1))-_xlpm.DD,EOMONTH(BG$15-1,1),1,_xlpm.VD),
AND(MONTH($AW117)=MONTH(BG$15),MONTH($AX117)=MONTH(BG$15)),
NETWORKDAYS.INTL($AW117,$AX117,1,_xlpm.VD)))),0)),
$DH117="месяц",
$BP117*BG117,
$DH117="неделя",
$BP117*BG117/7*(ROUNDUP((DAY(EOMONTH(BG$15,0)))/4,0))),
0)</f>
        <v/>
      </c>
      <c r="BY117" s="125">
        <f t="array" ref="BY117">
IFERROR(
_xlfn.IFS(
$DH117="день_1",
$BP117*$BL117/($AX117-$AW117+1)*BH117*(DAY(EOMONTH(BH$15,0))),
$DH117="день_2",
$BP117/30*MAX(MIN($AX117,EOMONTH(BH$15,0))-MAX($AW117,BH$15)+1,),
$DH117="раб.день",
$BP117/30*(IFERROR(
_xlfn.LET(_xlpm.VD,
CHOOSE(
{1;2;3;4;5;6;7;8;9;10;11;12;13;14;15;16;17;18},
45658,45659,45660,45661,45662,45663,45664,45665,45711,45724,45778,45779,45785,45786,45820,45821,45965,46022),
_xlfn.LET(_xlpm.DD,
MAX(MIN($AX117,EOMONTH(BH$15,0))-MAX($AW117,BH$15),),
_xlfn.IFS(
AND(MONTH($AW117)=MONTH(BH$15),MONTH($AX117)&lt;&gt;MONTH(BH$15)),
NETWORKDAYS.INTL($AW117,$AW117+_xlpm.DD,1,_xlpm.VD),
AND(MONTH($AW117)&lt;&gt;MONTH(BH$15),MONTH($AX117)=MONTH(BH$15)),
NETWORKDAYS.INTL(($AX117)-_xlpm.DD,$AX117,1,_xlpm.VD),
AND(MONTH($AW117)&lt;MONTH(BH$15),MONTH($AX117)&gt;MONTH(BH$15)),
NETWORKDAYS.INTL((EOMONTH(BH$15-1,1))-_xlpm.DD,EOMONTH(BH$15-1,1),1,_xlpm.VD),
AND(MONTH($AW117)=MONTH(BH$15),MONTH($AX117)=MONTH(BH$15)),
NETWORKDAYS.INTL($AW117,$AX117,1,_xlpm.VD)))),0)),
$DH117="месяц",
$BP117*BH117,
$DH117="неделя",
$BP117*BH117/7*(ROUNDUP((DAY(EOMONTH(BH$15,0)))/4,0))),
0)</f>
        <v/>
      </c>
      <c r="BZ117" s="125">
        <f t="array" ref="BZ117">
IFERROR(
_xlfn.IFS(
$DH117="день_1",
$BP117*$BL117/($AX117-$AW117+1)*BI117*(DAY(EOMONTH(BI$15,0))),
$DH117="день_2",
$BP117/30*MAX(MIN($AX117,EOMONTH(BI$15,0))-MAX($AW117,BI$15)+1,),
$DH117="раб.день",
$BP117/30*(IFERROR(
_xlfn.LET(_xlpm.VD,
CHOOSE(
{1;2;3;4;5;6;7;8;9;10;11;12;13;14;15;16;17;18},
45658,45659,45660,45661,45662,45663,45664,45665,45711,45724,45778,45779,45785,45786,45820,45821,45965,46022),
_xlfn.LET(_xlpm.DD,
MAX(MIN($AX117,EOMONTH(BI$15,0))-MAX($AW117,BI$15),),
_xlfn.IFS(
AND(MONTH($AW117)=MONTH(BI$15),MONTH($AX117)&lt;&gt;MONTH(BI$15)),
NETWORKDAYS.INTL($AW117,$AW117+_xlpm.DD,1,_xlpm.VD),
AND(MONTH($AW117)&lt;&gt;MONTH(BI$15),MONTH($AX117)=MONTH(BI$15)),
NETWORKDAYS.INTL(($AX117)-_xlpm.DD,$AX117,1,_xlpm.VD),
AND(MONTH($AW117)&lt;MONTH(BI$15),MONTH($AX117)&gt;MONTH(BI$15)),
NETWORKDAYS.INTL((EOMONTH(BI$15-1,1))-_xlpm.DD,EOMONTH(BI$15-1,1),1,_xlpm.VD),
AND(MONTH($AW117)=MONTH(BI$15),MONTH($AX117)=MONTH(BI$15)),
NETWORKDAYS.INTL($AW117,$AX117,1,_xlpm.VD)))),0)),
$DH117="месяц",
$BP117*BI117,
$DH117="неделя",
$BP117*BI117/7*(ROUNDUP((DAY(EOMONTH(BI$15,0)))/4,0))),
0)</f>
        <v/>
      </c>
      <c r="CA117" s="125">
        <f t="array" ref="CA117">
IFERROR(
_xlfn.IFS(
$DH117="день_1",
$BP117*$BL117/($AX117-$AW117+1)*BJ117*(DAY(EOMONTH(BJ$15,0))),
$DH117="день_2",
$BP117/30*MAX(MIN($AX117,EOMONTH(BJ$15,0))-MAX($AW117,BJ$15)+1,),
$DH117="раб.день",
$BP117/30*(IFERROR(
_xlfn.LET(_xlpm.VD,
CHOOSE(
{1;2;3;4;5;6;7;8;9;10;11;12;13;14;15;16;17;18},
45658,45659,45660,45661,45662,45663,45664,45665,45711,45724,45778,45779,45785,45786,45820,45821,45965,46022),
_xlfn.LET(_xlpm.DD,
MAX(MIN($AX117,EOMONTH(BJ$15,0))-MAX($AW117,BJ$15),),
_xlfn.IFS(
AND(MONTH($AW117)=MONTH(BJ$15),MONTH($AX117)&lt;&gt;MONTH(BJ$15)),
NETWORKDAYS.INTL($AW117,$AW117+_xlpm.DD,1,_xlpm.VD),
AND(MONTH($AW117)&lt;&gt;MONTH(BJ$15),MONTH($AX117)=MONTH(BJ$15)),
NETWORKDAYS.INTL(($AX117)-_xlpm.DD,$AX117,1,_xlpm.VD),
AND(MONTH($AW117)&lt;MONTH(BJ$15),MONTH($AX117)&gt;MONTH(BJ$15)),
NETWORKDAYS.INTL((EOMONTH(BJ$15-1,1))-_xlpm.DD,EOMONTH(BJ$15-1,1),1,_xlpm.VD),
AND(MONTH($AW117)=MONTH(BJ$15),MONTH($AX117)=MONTH(BJ$15)),
NETWORKDAYS.INTL($AW117,$AX117,1,_xlpm.VD)))),0)),
$DH117="месяц",
$BP117*BJ117,
$DH117="неделя",
$BP117*BJ117/7*(ROUNDUP((DAY(EOMONTH(BJ$15,0)))/4,0))),
0)</f>
        <v/>
      </c>
      <c r="CB117" s="125">
        <f t="array" ref="CB117">
IFERROR(
_xlfn.IFS(
$DH117="день_1",
$BP117*$BL117/($AX117-$AW117+1)*BK117*(DAY(EOMONTH(BK$15,0))),
$DH117="день_2",
$BP117/30*MAX(MIN($AX117,EOMONTH(BK$15,0))-MAX($AW117,BK$15)+1,),
$DH117="раб.день",
$BP117/30*(IFERROR(
_xlfn.LET(_xlpm.VD,
CHOOSE(
{1;2;3;4;5;6;7;8;9;10;11;12;13;14;15;16;17;18},
45658,45659,45660,45661,45662,45663,45664,45665,45711,45724,45778,45779,45785,45786,45820,45821,45965,46022),
_xlfn.LET(_xlpm.DD,
MAX(MIN($AX117,EOMONTH(BK$15,0))-MAX($AW117,BK$15),),
_xlfn.IFS(
AND(MONTH($AW117)=MONTH(BK$15),MONTH($AX117)&lt;&gt;MONTH(BK$15)),
NETWORKDAYS.INTL($AW117,$AW117+_xlpm.DD,1,_xlpm.VD),
AND(MONTH($AW117)&lt;&gt;MONTH(BK$15),MONTH($AX117)=MONTH(BK$15)),
NETWORKDAYS.INTL(($AX117)-_xlpm.DD,$AX117,1,_xlpm.VD),
AND(MONTH($AW117)&lt;MONTH(BK$15),MONTH($AX117)&gt;MONTH(BK$15)),
NETWORKDAYS.INTL((EOMONTH(BK$15-1,1))-_xlpm.DD,EOMONTH(BK$15-1,1),1,_xlpm.VD),
AND(MONTH($AW117)=MONTH(BK$15),MONTH($AX117)=MONTH(BK$15)),
NETWORKDAYS.INTL($AW117,$AX117,1,_xlpm.VD)))),0)),
$DH117="месяц",
$BP117*BK117,
$DH117="неделя",
$BP117*BK117/7*(ROUNDUP((DAY(EOMONTH(BK$15,0)))/4,0))),
0)</f>
        <v/>
      </c>
      <c r="CC117" s="125">
        <f>SUM($BQ117:$CB117)</f>
        <v/>
      </c>
      <c r="CD117" s="126">
        <f>SUM($EH117:$EH117)</f>
        <v/>
      </c>
      <c r="CE117" s="126">
        <f>$CD117*$AB117</f>
        <v/>
      </c>
      <c r="CF117" s="126">
        <f>SUM($EK117:$EK117)</f>
        <v/>
      </c>
      <c r="CG117" s="126">
        <f>$CF117*$AB117</f>
        <v/>
      </c>
      <c r="CH117" s="126">
        <f>SUM($CC117,$CE117,$CG117)</f>
        <v/>
      </c>
      <c r="CI117" s="126">
        <f>$CH117*(1+$CM117)</f>
        <v/>
      </c>
      <c r="CJ117" s="127" t="n">
        <v>0</v>
      </c>
      <c r="CK117" s="126">
        <f>SUM($CH117:$CH117)*(1+$CJ117)</f>
        <v/>
      </c>
      <c r="CL117" s="126">
        <f>SUM($CH117:$CH117)*(1+$CM117)</f>
        <v/>
      </c>
      <c r="CM117" s="59" t="inlineStr">
        <is>
          <t>20%</t>
        </is>
      </c>
      <c r="CN117" s="59" t="n"/>
      <c r="CO117" s="72" t="n"/>
      <c r="CP117" s="59" t="n"/>
      <c r="CQ117" s="73" t="n"/>
      <c r="CR117" s="73" t="n"/>
      <c r="CS117" s="73" t="n"/>
      <c r="CT117" s="72" t="n"/>
      <c r="CU117" s="79" t="inlineStr">
        <is>
          <t> </t>
        </is>
      </c>
      <c r="CV117" s="60" t="n"/>
      <c r="CW117" s="60" t="n"/>
      <c r="CX117" s="60" t="n"/>
      <c r="CY117" s="127">
        <f>IFERROR(($CC117-$EE117)/($EE117/(1-$DQ117)),0)</f>
        <v/>
      </c>
      <c r="CZ117" s="127">
        <f>IFERROR(1-$EI117/($CE117),0)</f>
        <v/>
      </c>
      <c r="DA117" s="127">
        <f>IFERROR(1-$EL117/($CG117),0)</f>
        <v/>
      </c>
      <c r="DB117" s="126">
        <f>ROUND(IFERROR(($CI117/(1+$CM117)-$EN117),0),2)</f>
        <v/>
      </c>
      <c r="DC117" s="128" t="n"/>
      <c r="DD117" s="125" t="n"/>
      <c r="DE117" s="75" t="n">
        <v>0</v>
      </c>
      <c r="DF117" s="128" t="n"/>
      <c r="DG117" s="125">
        <f>IF($DC117=0,0,$DD117*($DC117*100%-$DE117*$DF117))*SUM($AB117:$AB117)</f>
        <v/>
      </c>
      <c r="DH117" s="129" t="inlineStr">
        <is>
          <t>месяц</t>
        </is>
      </c>
      <c r="DI117" s="130">
        <f t="array" ref="DI117">IFERROR(
IF($ES117="LisChannel",
(ROUND(((INDEX({174.625;153.888888888889;130.972222222222},MATCH($AI117,{2;3;4}),0))*$AG117*$AI117),2)),0),0)</f>
        <v/>
      </c>
      <c r="DJ117" s="130">
        <f>
_xlfn.LET(_xlpm.X,
IFERROR(
IF($ES117="НовиковТВ",
(_xlfn.LET(_xlpm.NTV,
_xlfn.LET(_xlpm.MIN,350000,
IF(SUMIFS($DI:$DI,$ES:$ES,"НовиковТВ")&lt;=_xlpm.MIN,
(SUMIFS($DI:$DI,$ES:$ES,"НовиковТВ")/(COUNTIFS($ES:$ES,"НовиковТВ")))*_xlpm.MIN/SUMIFS($DI:$DI,$ES:$ES,"НовиковТВ"),
DI117)),
_xlpm.NTV+$DG117/(1-(1-(_xlpm.NTV)*(1-$DL117)*(1-$DM117)*(1-$DN117)*(1-$DO117)*(1-$DP117)/_xlpm.NTV))))/(1+$EP117),
$DI117+$DG117/(1-(1-($DI117)*(1-$DL117)*(1-$DM117)*(1-$DN117)*(1-$DO117)*(1-$DP117)/$DI117))),
0),
_xlpm.X*(1+$CM117)*(1+$CW117)-_xlpm.X*(1+$CM117)+_xlpm.X)</f>
        <v/>
      </c>
      <c r="DK117" s="125" t="inlineStr">
        <is>
          <t>послед.</t>
        </is>
      </c>
      <c r="DL117" s="63" t="n">
        <v>0</v>
      </c>
      <c r="DM117" s="63" t="n">
        <v>0</v>
      </c>
      <c r="DN117" s="63" t="n">
        <v>0</v>
      </c>
      <c r="DO117" s="63" t="n">
        <v>0</v>
      </c>
      <c r="DP117" s="63" t="n">
        <v>0</v>
      </c>
      <c r="DQ117" s="63">
        <f t="array" ref="DQ117">IFERROR(_xlfn.IFS(
$DK117="послед.",1-(1-$DL117)*(1-$DM117)*(1-$DN117)*(1-$DO117)*(1-$DP117),
$DK117="сумм.",$DL117+$DM117+$DN117+$DO117+$DP117),
0)</f>
        <v/>
      </c>
      <c r="DR117" s="125">
        <f t="array" ref="DR117">
IFERROR(
_xlfn.IFS(
$BL117=0,
0,
$BL117&gt;0,
_xlfn.IFS($DK117="послед.",
$DJ117*(1-$DL117)*(1-$DM117)*(1-$DN117)*(1-$DO117)*(1-$DP117),
$DK117="сумм.",
$DJ117*(1-($DL117+$DM117+$DN117+$DO117+$DP117)))),0)</f>
        <v/>
      </c>
      <c r="DS117" s="125">
        <f t="array" ref="DS117">
IFERROR(_xlfn.IFS(
$DH117="день_1",
$DR117*$BL117/($AX117-$AW117+1)*AZ117*(DAY(EOMONTH(AZ$15,0))),
$DH117="день_2",
$DR117/30*MAX(MIN($AX117,EOMONTH(AZ$15,0))-MAX($AW117,AZ$15)+1,),
$DH117="раб.день",
$DR117/30*(IFERROR(
_xlfn.LET(_xlpm.VD,
CHOOSE(
{1;2;3;4;5;6;7;8;9;10;11;12;13;14;15;16;17;18},
45658,45659,45660,45661,45662,45663,45664,45665,45711,45724,45778,45779,45785,45786,45820,45821,45965,46022),
_xlfn.LET(_xlpm.DD,
MAX(MIN($AX117,EOMONTH(AZ$15,0))-MAX($AW117,AZ$15),),
_xlfn.IFS(
AND(MONTH($AW117)=MONTH(AZ$15),MONTH($AX117)&lt;&gt;MONTH(AZ$15)),
NETWORKDAYS.INTL($AW117,$AW117+_xlpm.DD,1,_xlpm.VD),
AND(MONTH($AW117)&lt;&gt;MONTH(AZ$15),MONTH($AX117)=MONTH(AZ$15)),
NETWORKDAYS.INTL(($AX117)-_xlpm.DD,$AX117,1,_xlpm.VD),
AND(MONTH($AW117)&lt;MONTH(AZ$15),MONTH($AX117)&gt;MONTH(AZ$15)),
NETWORKDAYS.INTL((EOMONTH(AZ$15-1,1))-_xlpm.DD,EOMONTH(AZ$15-1,1),1,_xlpm.VD),
AND(MONTH($AW117)=MONTH(AZ$15),MONTH($AX117)=MONTH(AZ$15)),
NETWORKDAYS.INTL($AW117,$AX117,1,_xlpm.VD)))),0)),
$DH117="месяц",
$DR117*AZ117,
$DH117="неделя",
$DR117*AZ117/7*(ROUNDUP((DAY(EOMONTH(AZ$15,0)))/4,0))),
0)</f>
        <v/>
      </c>
      <c r="DT117" s="125">
        <f t="array" ref="DT117">
IFERROR(_xlfn.IFS(
$DH117="день_1",
$DR117*$BL117/($AX117-$AW117+1)*BA117*(DAY(EOMONTH(BA$15,0))),
$DH117="день_2",
$DR117/30*MAX(MIN($AX117,EOMONTH(BA$15,0))-MAX($AW117,BA$15)+1,),
$DH117="раб.день",
$DR117/30*(IFERROR(
_xlfn.LET(_xlpm.VD,
CHOOSE(
{1;2;3;4;5;6;7;8;9;10;11;12;13;14;15;16;17;18},
45658,45659,45660,45661,45662,45663,45664,45665,45711,45724,45778,45779,45785,45786,45820,45821,45965,46022),
_xlfn.LET(_xlpm.DD,
MAX(MIN($AX117,EOMONTH(BA$15,0))-MAX($AW117,BA$15),),
_xlfn.IFS(
AND(MONTH($AW117)=MONTH(BA$15),MONTH($AX117)&lt;&gt;MONTH(BA$15)),
NETWORKDAYS.INTL($AW117,$AW117+_xlpm.DD,1,_xlpm.VD),
AND(MONTH($AW117)&lt;&gt;MONTH(BA$15),MONTH($AX117)=MONTH(BA$15)),
NETWORKDAYS.INTL(($AX117)-_xlpm.DD,$AX117,1,_xlpm.VD),
AND(MONTH($AW117)&lt;MONTH(BA$15),MONTH($AX117)&gt;MONTH(BA$15)),
NETWORKDAYS.INTL((EOMONTH(BA$15-1,1))-_xlpm.DD,EOMONTH(BA$15-1,1),1,_xlpm.VD),
AND(MONTH($AW117)=MONTH(BA$15),MONTH($AX117)=MONTH(BA$15)),
NETWORKDAYS.INTL($AW117,$AX117,1,_xlpm.VD)))),0)),
$DH117="месяц",
$DR117*BA117,
$DH117="неделя",
$DR117*BA117/7*(ROUNDUP((DAY(EOMONTH(BA$15,0)))/4,0))),
0)</f>
        <v/>
      </c>
      <c r="DU117" s="125">
        <f t="array" ref="DU117">
IFERROR(_xlfn.IFS(
$DH117="день_1",
$DR117*$BL117/($AX117-$AW117+1)*BB117*(DAY(EOMONTH(BB$15,0))),
$DH117="день_2",
$DR117/30*MAX(MIN($AX117,EOMONTH(BB$15,0))-MAX($AW117,BB$15)+1,),
$DH117="раб.день",
$DR117/30*(IFERROR(
_xlfn.LET(_xlpm.VD,
CHOOSE(
{1;2;3;4;5;6;7;8;9;10;11;12;13;14;15;16;17;18},
45658,45659,45660,45661,45662,45663,45664,45665,45711,45724,45778,45779,45785,45786,45820,45821,45965,46022),
_xlfn.LET(_xlpm.DD,
MAX(MIN($AX117,EOMONTH(BB$15,0))-MAX($AW117,BB$15),),
_xlfn.IFS(
AND(MONTH($AW117)=MONTH(BB$15),MONTH($AX117)&lt;&gt;MONTH(BB$15)),
NETWORKDAYS.INTL($AW117,$AW117+_xlpm.DD,1,_xlpm.VD),
AND(MONTH($AW117)&lt;&gt;MONTH(BB$15),MONTH($AX117)=MONTH(BB$15)),
NETWORKDAYS.INTL(($AX117)-_xlpm.DD,$AX117,1,_xlpm.VD),
AND(MONTH($AW117)&lt;MONTH(BB$15),MONTH($AX117)&gt;MONTH(BB$15)),
NETWORKDAYS.INTL((EOMONTH(BB$15-1,1))-_xlpm.DD,EOMONTH(BB$15-1,1),1,_xlpm.VD),
AND(MONTH($AW117)=MONTH(BB$15),MONTH($AX117)=MONTH(BB$15)),
NETWORKDAYS.INTL($AW117,$AX117,1,_xlpm.VD)))),0)),
$DH117="месяц",
$DR117*BB117,
$DH117="неделя",
$DR117*BB117/7*(ROUNDUP((DAY(EOMONTH(BB$15,0)))/4,0))),
0)</f>
        <v/>
      </c>
      <c r="DV117" s="125">
        <f t="array" ref="DV117">
IFERROR(_xlfn.IFS(
$DH117="день_1",
$DR117*$BL117/($AX117-$AW117+1)*BC117*(DAY(EOMONTH(BC$15,0))),
$DH117="день_2",
$DR117/30*MAX(MIN($AX117,EOMONTH(BC$15,0))-MAX($AW117,BC$15)+1,),
$DH117="раб.день",
$DR117/30*(IFERROR(
_xlfn.LET(_xlpm.VD,
CHOOSE(
{1;2;3;4;5;6;7;8;9;10;11;12;13;14;15;16;17;18},
45658,45659,45660,45661,45662,45663,45664,45665,45711,45724,45778,45779,45785,45786,45820,45821,45965,46022),
_xlfn.LET(_xlpm.DD,
MAX(MIN($AX117,EOMONTH(BC$15,0))-MAX($AW117,BC$15),),
_xlfn.IFS(
AND(MONTH($AW117)=MONTH(BC$15),MONTH($AX117)&lt;&gt;MONTH(BC$15)),
NETWORKDAYS.INTL($AW117,$AW117+_xlpm.DD,1,_xlpm.VD),
AND(MONTH($AW117)&lt;&gt;MONTH(BC$15),MONTH($AX117)=MONTH(BC$15)),
NETWORKDAYS.INTL(($AX117)-_xlpm.DD,$AX117,1,_xlpm.VD),
AND(MONTH($AW117)&lt;MONTH(BC$15),MONTH($AX117)&gt;MONTH(BC$15)),
NETWORKDAYS.INTL((EOMONTH(BC$15-1,1))-_xlpm.DD,EOMONTH(BC$15-1,1),1,_xlpm.VD),
AND(MONTH($AW117)=MONTH(BC$15),MONTH($AX117)=MONTH(BC$15)),
NETWORKDAYS.INTL($AW117,$AX117,1,_xlpm.VD)))),0)),
$DH117="месяц",
$DR117*BC117,
$DH117="неделя",
$DR117*BC117/7*(ROUNDUP((DAY(EOMONTH(BC$15,0)))/4,0))),
0)</f>
        <v/>
      </c>
      <c r="DW117" s="125">
        <f t="array" ref="DW117">
IFERROR(_xlfn.IFS(
$DH117="день_1",
$DR117*$BL117/($AX117-$AW117+1)*BD117*(DAY(EOMONTH(BD$15,0))),
$DH117="день_2",
$DR117/30*MAX(MIN($AX117,EOMONTH(BD$15,0))-MAX($AW117,BD$15)+1,),
$DH117="раб.день",
$DR117/30*(IFERROR(
_xlfn.LET(_xlpm.VD,
CHOOSE(
{1;2;3;4;5;6;7;8;9;10;11;12;13;14;15;16;17;18},
45658,45659,45660,45661,45662,45663,45664,45665,45711,45724,45778,45779,45785,45786,45820,45821,45965,46022),
_xlfn.LET(_xlpm.DD,
MAX(MIN($AX117,EOMONTH(BD$15,0))-MAX($AW117,BD$15),),
_xlfn.IFS(
AND(MONTH($AW117)=MONTH(BD$15),MONTH($AX117)&lt;&gt;MONTH(BD$15)),
NETWORKDAYS.INTL($AW117,$AW117+_xlpm.DD,1,_xlpm.VD),
AND(MONTH($AW117)&lt;&gt;MONTH(BD$15),MONTH($AX117)=MONTH(BD$15)),
NETWORKDAYS.INTL(($AX117)-_xlpm.DD,$AX117,1,_xlpm.VD),
AND(MONTH($AW117)&lt;MONTH(BD$15),MONTH($AX117)&gt;MONTH(BD$15)),
NETWORKDAYS.INTL((EOMONTH(BD$15-1,1))-_xlpm.DD,EOMONTH(BD$15-1,1),1,_xlpm.VD),
AND(MONTH($AW117)=MONTH(BD$15),MONTH($AX117)=MONTH(BD$15)),
NETWORKDAYS.INTL($AW117,$AX117,1,_xlpm.VD)))),0)),
$DH117="месяц",
$DR117*BD117,
$DH117="неделя",
$DR117*BD117/7*(ROUNDUP((DAY(EOMONTH(BD$15,0)))/4,0))),
0)</f>
        <v/>
      </c>
      <c r="DX117" s="125">
        <f t="array" ref="DX117">
IFERROR(_xlfn.IFS(
$DH117="день_1",
$DR117*$BL117/($AX117-$AW117+1)*BE117*(DAY(EOMONTH(BE$15,0))),
$DH117="день_2",
$DR117/30*MAX(MIN($AX117,EOMONTH(BE$15,0))-MAX($AW117,BE$15)+1,),
$DH117="раб.день",
$DR117/30*(IFERROR(
_xlfn.LET(_xlpm.VD,
CHOOSE(
{1;2;3;4;5;6;7;8;9;10;11;12;13;14;15;16;17;18},
45658,45659,45660,45661,45662,45663,45664,45665,45711,45724,45778,45779,45785,45786,45820,45821,45965,46022),
_xlfn.LET(_xlpm.DD,
MAX(MIN($AX117,EOMONTH(BE$15,0))-MAX($AW117,BE$15),),
_xlfn.IFS(
AND(MONTH($AW117)=MONTH(BE$15),MONTH($AX117)&lt;&gt;MONTH(BE$15)),
NETWORKDAYS.INTL($AW117,$AW117+_xlpm.DD,1,_xlpm.VD),
AND(MONTH($AW117)&lt;&gt;MONTH(BE$15),MONTH($AX117)=MONTH(BE$15)),
NETWORKDAYS.INTL(($AX117)-_xlpm.DD,$AX117,1,_xlpm.VD),
AND(MONTH($AW117)&lt;MONTH(BE$15),MONTH($AX117)&gt;MONTH(BE$15)),
NETWORKDAYS.INTL((EOMONTH(BE$15-1,1))-_xlpm.DD,EOMONTH(BE$15-1,1),1,_xlpm.VD),
AND(MONTH($AW117)=MONTH(BE$15),MONTH($AX117)=MONTH(BE$15)),
NETWORKDAYS.INTL($AW117,$AX117,1,_xlpm.VD)))),0)),
$DH117="месяц",
$DR117*BE117,
$DH117="неделя",
$DR117*BE117/7*(ROUNDUP((DAY(EOMONTH(BE$15,0)))/4,0))),
0)</f>
        <v/>
      </c>
      <c r="DY117" s="125">
        <f t="array" ref="DY117">
IFERROR(_xlfn.IFS(
$DH117="день_1",
$DR117*$BL117/($AX117-$AW117+1)*BF117*(DAY(EOMONTH(BF$15,0))),
$DH117="день_2",
$DR117/30*MAX(MIN($AX117,EOMONTH(BF$15,0))-MAX($AW117,BF$15)+1,),
$DH117="раб.день",
$DR117/30*(IFERROR(
_xlfn.LET(_xlpm.VD,
CHOOSE(
{1;2;3;4;5;6;7;8;9;10;11;12;13;14;15;16;17;18},
45658,45659,45660,45661,45662,45663,45664,45665,45711,45724,45778,45779,45785,45786,45820,45821,45965,46022),
_xlfn.LET(_xlpm.DD,
MAX(MIN($AX117,EOMONTH(BF$15,0))-MAX($AW117,BF$15),),
_xlfn.IFS(
AND(MONTH($AW117)=MONTH(BF$15),MONTH($AX117)&lt;&gt;MONTH(BF$15)),
NETWORKDAYS.INTL($AW117,$AW117+_xlpm.DD,1,_xlpm.VD),
AND(MONTH($AW117)&lt;&gt;MONTH(BF$15),MONTH($AX117)=MONTH(BF$15)),
NETWORKDAYS.INTL(($AX117)-_xlpm.DD,$AX117,1,_xlpm.VD),
AND(MONTH($AW117)&lt;MONTH(BF$15),MONTH($AX117)&gt;MONTH(BF$15)),
NETWORKDAYS.INTL((EOMONTH(BF$15-1,1))-_xlpm.DD,EOMONTH(BF$15-1,1),1,_xlpm.VD),
AND(MONTH($AW117)=MONTH(BF$15),MONTH($AX117)=MONTH(BF$15)),
NETWORKDAYS.INTL($AW117,$AX117,1,_xlpm.VD)))),0)),
$DH117="месяц",
$DR117*BF117,
$DH117="неделя",
$DR117*BF117/7*(ROUNDUP((DAY(EOMONTH(BF$15,0)))/4,0))),
0)</f>
        <v/>
      </c>
      <c r="DZ117" s="125">
        <f t="array" ref="DZ117">
IFERROR(_xlfn.IFS(
$DH117="день_1",
$DR117*$BL117/($AX117-$AW117+1)*BG117*(DAY(EOMONTH(BG$15,0))),
$DH117="день_2",
$DR117/30*MAX(MIN($AX117,EOMONTH(BG$15,0))-MAX($AW117,BG$15)+1,),
$DH117="раб.день",
$DR117/30*(IFERROR(
_xlfn.LET(_xlpm.VD,
CHOOSE(
{1;2;3;4;5;6;7;8;9;10;11;12;13;14;15;16;17;18},
45658,45659,45660,45661,45662,45663,45664,45665,45711,45724,45778,45779,45785,45786,45820,45821,45965,46022),
_xlfn.LET(_xlpm.DD,
MAX(MIN($AX117,EOMONTH(BG$15,0))-MAX($AW117,BG$15),),
_xlfn.IFS(
AND(MONTH($AW117)=MONTH(BG$15),MONTH($AX117)&lt;&gt;MONTH(BG$15)),
NETWORKDAYS.INTL($AW117,$AW117+_xlpm.DD,1,_xlpm.VD),
AND(MONTH($AW117)&lt;&gt;MONTH(BG$15),MONTH($AX117)=MONTH(BG$15)),
NETWORKDAYS.INTL(($AX117)-_xlpm.DD,$AX117,1,_xlpm.VD),
AND(MONTH($AW117)&lt;MONTH(BG$15),MONTH($AX117)&gt;MONTH(BG$15)),
NETWORKDAYS.INTL((EOMONTH(BG$15-1,1))-_xlpm.DD,EOMONTH(BG$15-1,1),1,_xlpm.VD),
AND(MONTH($AW117)=MONTH(BG$15),MONTH($AX117)=MONTH(BG$15)),
NETWORKDAYS.INTL($AW117,$AX117,1,_xlpm.VD)))),0)),
$DH117="месяц",
$DR117*BG117,
$DH117="неделя",
$DR117*BG117/7*(ROUNDUP((DAY(EOMONTH(BG$15,0)))/4,0))),
0)</f>
        <v/>
      </c>
      <c r="EA117" s="125">
        <f t="array" ref="EA117">
IFERROR(_xlfn.IFS(
$DH117="день_1",
$DR117*$BL117/($AX117-$AW117+1)*BH117*(DAY(EOMONTH(BH$15,0))),
$DH117="день_2",
$DR117/30*MAX(MIN($AX117,EOMONTH(BH$15,0))-MAX($AW117,BH$15)+1,),
$DH117="раб.день",
$DR117/30*(IFERROR(
_xlfn.LET(_xlpm.VD,
CHOOSE(
{1;2;3;4;5;6;7;8;9;10;11;12;13;14;15;16;17;18},
45658,45659,45660,45661,45662,45663,45664,45665,45711,45724,45778,45779,45785,45786,45820,45821,45965,46022),
_xlfn.LET(_xlpm.DD,
MAX(MIN($AX117,EOMONTH(BH$15,0))-MAX($AW117,BH$15),),
_xlfn.IFS(
AND(MONTH($AW117)=MONTH(BH$15),MONTH($AX117)&lt;&gt;MONTH(BH$15)),
NETWORKDAYS.INTL($AW117,$AW117+_xlpm.DD,1,_xlpm.VD),
AND(MONTH($AW117)&lt;&gt;MONTH(BH$15),MONTH($AX117)=MONTH(BH$15)),
NETWORKDAYS.INTL(($AX117)-_xlpm.DD,$AX117,1,_xlpm.VD),
AND(MONTH($AW117)&lt;MONTH(BH$15),MONTH($AX117)&gt;MONTH(BH$15)),
NETWORKDAYS.INTL((EOMONTH(BH$15-1,1))-_xlpm.DD,EOMONTH(BH$15-1,1),1,_xlpm.VD),
AND(MONTH($AW117)=MONTH(BH$15),MONTH($AX117)=MONTH(BH$15)),
NETWORKDAYS.INTL($AW117,$AX117,1,_xlpm.VD)))),0)),
$DH117="месяц",
$DR117*BH117,
$DH117="неделя",
$DR117*BH117/7*(ROUNDUP((DAY(EOMONTH(BH$15,0)))/4,0))),
0)</f>
        <v/>
      </c>
      <c r="EB117" s="125">
        <f t="array" ref="EB117">
IFERROR(_xlfn.IFS(
$DH117="день_1",
$DR117*$BL117/($AX117-$AW117+1)*BI117*(DAY(EOMONTH(BI$15,0))),
$DH117="день_2",
$DR117/30*MAX(MIN($AX117,EOMONTH(BI$15,0))-MAX($AW117,BI$15)+1,),
$DH117="раб.день",
$DR117/30*(IFERROR(
_xlfn.LET(_xlpm.VD,
CHOOSE(
{1;2;3;4;5;6;7;8;9;10;11;12;13;14;15;16;17;18},
45658,45659,45660,45661,45662,45663,45664,45665,45711,45724,45778,45779,45785,45786,45820,45821,45965,46022),
_xlfn.LET(_xlpm.DD,
MAX(MIN($AX117,EOMONTH(BI$15,0))-MAX($AW117,BI$15),),
_xlfn.IFS(
AND(MONTH($AW117)=MONTH(BI$15),MONTH($AX117)&lt;&gt;MONTH(BI$15)),
NETWORKDAYS.INTL($AW117,$AW117+_xlpm.DD,1,_xlpm.VD),
AND(MONTH($AW117)&lt;&gt;MONTH(BI$15),MONTH($AX117)=MONTH(BI$15)),
NETWORKDAYS.INTL(($AX117)-_xlpm.DD,$AX117,1,_xlpm.VD),
AND(MONTH($AW117)&lt;MONTH(BI$15),MONTH($AX117)&gt;MONTH(BI$15)),
NETWORKDAYS.INTL((EOMONTH(BI$15-1,1))-_xlpm.DD,EOMONTH(BI$15-1,1),1,_xlpm.VD),
AND(MONTH($AW117)=MONTH(BI$15),MONTH($AX117)=MONTH(BI$15)),
NETWORKDAYS.INTL($AW117,$AX117,1,_xlpm.VD)))),0)),
$DH117="месяц",
$DR117*BI117,
$DH117="неделя",
$DR117*BI117/7*(ROUNDUP((DAY(EOMONTH(BI$15,0)))/4,0))),
0)</f>
        <v/>
      </c>
      <c r="EC117" s="125">
        <f t="array" ref="EC117">
IFERROR(_xlfn.IFS(
$DH117="день_1",
$DR117*$BL117/($AX117-$AW117+1)*BJ117*(DAY(EOMONTH(BJ$15,0))),
$DH117="день_2",
$DR117/30*MAX(MIN($AX117,EOMONTH(BJ$15,0))-MAX($AW117,BJ$15)+1,),
$DH117="раб.день",
$DR117/30*(IFERROR(
_xlfn.LET(_xlpm.VD,
CHOOSE(
{1;2;3;4;5;6;7;8;9;10;11;12;13;14;15;16;17;18},
45658,45659,45660,45661,45662,45663,45664,45665,45711,45724,45778,45779,45785,45786,45820,45821,45965,46022),
_xlfn.LET(_xlpm.DD,
MAX(MIN($AX117,EOMONTH(BJ$15,0))-MAX($AW117,BJ$15),),
_xlfn.IFS(
AND(MONTH($AW117)=MONTH(BJ$15),MONTH($AX117)&lt;&gt;MONTH(BJ$15)),
NETWORKDAYS.INTL($AW117,$AW117+_xlpm.DD,1,_xlpm.VD),
AND(MONTH($AW117)&lt;&gt;MONTH(BJ$15),MONTH($AX117)=MONTH(BJ$15)),
NETWORKDAYS.INTL(($AX117)-_xlpm.DD,$AX117,1,_xlpm.VD),
AND(MONTH($AW117)&lt;MONTH(BJ$15),MONTH($AX117)&gt;MONTH(BJ$15)),
NETWORKDAYS.INTL((EOMONTH(BJ$15-1,1))-_xlpm.DD,EOMONTH(BJ$15-1,1),1,_xlpm.VD),
AND(MONTH($AW117)=MONTH(BJ$15),MONTH($AX117)=MONTH(BJ$15)),
NETWORKDAYS.INTL($AW117,$AX117,1,_xlpm.VD)))),0)),
$DH117="месяц",
$DR117*BJ117,
$DH117="неделя",
$DR117*BJ117/7*(ROUNDUP((DAY(EOMONTH(BJ$15,0)))/4,0))),
0)</f>
        <v/>
      </c>
      <c r="ED117" s="125">
        <f t="array" ref="ED117">
IFERROR(_xlfn.IFS(
$DH117="день_1",
$DR117*$BL117/($AX117-$AW117+1)*BK117*(DAY(EOMONTH(BK$15,0))),
$DH117="день_2",
$DR117/30*MAX(MIN($AX117,EOMONTH(BK$15,0))-MAX($AW117,BK$15)+1,),
$DH117="раб.день",
$DR117/30*(IFERROR(
_xlfn.LET(_xlpm.VD,
CHOOSE(
{1;2;3;4;5;6;7;8;9;10;11;12;13;14;15;16;17;18},
45658,45659,45660,45661,45662,45663,45664,45665,45711,45724,45778,45779,45785,45786,45820,45821,45965,46022),
_xlfn.LET(_xlpm.DD,
MAX(MIN($AX117,EOMONTH(BK$15,0))-MAX($AW117,BK$15),),
_xlfn.IFS(
AND(MONTH($AW117)=MONTH(BK$15),MONTH($AX117)&lt;&gt;MONTH(BK$15)),
NETWORKDAYS.INTL($AW117,$AW117+_xlpm.DD,1,_xlpm.VD),
AND(MONTH($AW117)&lt;&gt;MONTH(BK$15),MONTH($AX117)=MONTH(BK$15)),
NETWORKDAYS.INTL(($AX117)-_xlpm.DD,$AX117,1,_xlpm.VD),
AND(MONTH($AW117)&lt;MONTH(BK$15),MONTH($AX117)&gt;MONTH(BK$15)),
NETWORKDAYS.INTL((EOMONTH(BK$15-1,1))-_xlpm.DD,EOMONTH(BK$15-1,1),1,_xlpm.VD),
AND(MONTH($AW117)=MONTH(BK$15),MONTH($AX117)=MONTH(BK$15)),
NETWORKDAYS.INTL($AW117,$AX117,1,_xlpm.VD)))),0)),
$DH117="месяц",
$DR117*BK117,
$DH117="неделя",
$DR117*BK117/7*(ROUNDUP((DAY(EOMONTH(BK$15,0)))/4,0))),
0)</f>
        <v/>
      </c>
      <c r="EE117" s="125">
        <f>SUM($DS117,$DT117,$DU117,$DV117,$DW117,$DX117,$DY117,$DZ117,$EA117,$EB117,$EC117,$ED117)</f>
        <v/>
      </c>
      <c r="EF117" s="125">
        <f>IFERROR(ROUND($EE117*(1+$EP117),2),0)</f>
        <v/>
      </c>
      <c r="EG117" s="128" t="n">
        <v>1</v>
      </c>
      <c r="EH117" s="126" t="n">
        <v>0</v>
      </c>
      <c r="EI117" s="126">
        <f>ROUND(SUM($EH117:$EH117)*SUM($AB117:$AB117)*$EG117,2)</f>
        <v/>
      </c>
      <c r="EJ117" s="126">
        <f>ROUND($EI117*(1+$EP117),2)</f>
        <v/>
      </c>
      <c r="EK117" s="126" t="n">
        <v>0</v>
      </c>
      <c r="EL117" s="126">
        <f>ROUND(SUM($EK117:$EK117)*SUM($AB117:$AB117)*$EG117,2)</f>
        <v/>
      </c>
      <c r="EM117" s="126">
        <f>ROUND($EL117*(1+$EP117),2)</f>
        <v/>
      </c>
      <c r="EN117" s="126">
        <f>SUM($EE117,$EI117,$EL117)</f>
        <v/>
      </c>
      <c r="EO117" s="126">
        <f>SUM($EF117,$EJ117,$EM117)</f>
        <v/>
      </c>
      <c r="EP117" s="59" t="inlineStr">
        <is>
          <t>20%</t>
        </is>
      </c>
      <c r="EQ117" s="59" t="n"/>
      <c r="ER117" s="60">
        <f t="array" ref="ER117">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MATCH(ES117,
{"AMS";"RussOutdoor";"HD Outdoor";"Ingroup";"IQ";"Ledproduction";"LisChannel";"Logic";"Media-PPL";"NovikovTV | НовиковТВ";"SMA";"SOK";"КрокусТВ | CrocusTV | IndoorTV";"Сити";"ТЯК Москва"},
0)),"")</f>
        <v/>
      </c>
      <c r="ES117" s="60" t="n"/>
      <c r="ET117" s="60">
        <f t="array" ref="ET117">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MATCH(ES117,
{"AMS";"RussOutdoor";"HD Outdoor";"Ingroup";"IQ";"Ledproduction";"LisChannel";"Logic";"Media-PPL";"NovikovTV | НовиковТВ";"SMA";"SOK";"КрокусТВ | CrocusTV | IndoorTV";"Сити";"ТЯК Москва"},
0)),"")</f>
        <v/>
      </c>
      <c r="EU117" s="60" t="n"/>
      <c r="EV117" s="60" t="n"/>
      <c r="EX117" s="110">
        <f t="array" ref="EX117">
($AR117/30
+N("ТРАФИК ПЛОЩАДКИ"))*
(IFERROR(
_xlfn.LET(
_xlpm.GPR,
HLOOKUP($L117,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(MATCH($T117,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IF($Q117="цифровой",_xlpm.GPR/$AG117,_xlpm.GPR/60)),
0)
+N("DWELL TIME"))*
(IF($AB117=0,0,IF($AB117=1,0.3,IF($AB117=2,0.5,IF($AB117&gt;2,1))))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_xlfn.IFS($AC117="да",1.2,$AC117="нет",1)*
_xlfn.IFS($AD117="да",1.2,$AD117="нет",1)*
IF(R117="статический",1,1.2)*
$X117*
INDEX(
{1.2;1;1.2;1.2;1;1.2;1.2;1.2;1.2;1.2;1.2;1;1.2;1.2;1.2;1.2;1;1;1.2;1.2;1.2;1;1;1;1;1.2;1.2;1.2;1.2;1;1;1;1;1.2;1.2;1.2;1.2;1.2;1.2;1.2;1.2;1;1;1.2;1;1;1;1;1.5;1;1;1.5;1.5;1.2},
MATCH($Q117,_xlpm.MI,0)))&gt;{0.02;0.04;0.06;0.1;0.2;0.4;0.6;0.8;1;2;4;6})),
{0;1;2;3;4;5;6;7;8;9;10;11;12},
0)))
+N("КОЭФФИЦИЕНТ КОНТАКТА"))))*
(_xlfn.IFS($X117&lt;0.1,$X117/1000,$X117&gt;25,5.2,AND($X117&gt;=0.1,$X117&lt;=25),(($X117*2+0.1)/10)*($X117/10)))*
IFERROR((_xlfn.LET(
_xlpm.MA,
{0;0.8;0.85;0.9;0.95;1},
_xlpm.MAA,
{0;1;2;3;4;5},
INDEX(_xlpm.MA,MATCH(SUMPRODUCT(--((IF(ROUND(_xlpm.MAA,1)&gt;5,5,ROUND($AB117,1)))&gt;{0;1;2;3;4;5})),_xlpm.MAA,0)))
+N("КОЭФФИЦИЕНТ КОЛ-ВО КОНСТРУКЦИЙ")),1)*
$AB117,0))*
(IF($Q117="цифровой",$AG117/15*$AI117,1)
+N("ДЛЯ ЦИФРЫ"))</f>
        <v/>
      </c>
      <c r="EY117" s="110">
        <f>IFERROR(EX117*AY117,0)</f>
        <v/>
      </c>
      <c r="EZ117" s="131">
        <f>IFERROR(DP117/EY117*1000,0)</f>
        <v/>
      </c>
      <c r="FA117" s="112">
        <f>IFERROR(FC117/FB117,0)</f>
        <v/>
      </c>
      <c r="FB117" s="112">
        <f>IFERROR((FC117/(EY117/FF117*#REF!))*0.825,0)</f>
        <v/>
      </c>
      <c r="FC117" s="112">
        <f>IFERROR(((EX117*30/AR117)*100)/30,0)</f>
        <v/>
      </c>
      <c r="FD117" s="112">
        <f>IFERROR(EY117/G117*100%,0)</f>
        <v/>
      </c>
      <c r="FE117" s="112">
        <f>IFERROR(FD117/FC117*100%,0)</f>
        <v/>
      </c>
      <c r="FF117" s="110">
        <f>IFERROR(AR117/30*AY117,0)</f>
        <v/>
      </c>
    </row>
    <row r="118" ht="13" customHeight="1">
      <c r="A118" s="59" t="n"/>
      <c r="B118" s="60" t="n"/>
      <c r="C118" s="60" t="n"/>
      <c r="D118" s="60">
        <f t="array" ref="D118">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MATCH($E118,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18" s="60">
        <f t="array" ref="E118">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MATCH($F118,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18" s="60" t="inlineStr"/>
      <c r="G118" s="60" t="n"/>
      <c r="H118" s="60">
        <f t="array" ref="H118">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MATCH($I118,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18" s="60" t="n"/>
      <c r="J118" s="60" t="n"/>
      <c r="K118" s="60" t="n"/>
      <c r="L118" s="60" t="n"/>
      <c r="M118" s="60" t="n"/>
      <c r="N118" s="60" t="n"/>
      <c r="O118" s="60" t="n"/>
      <c r="P118" s="60">
        <f t="array" ref="P118">
_xlfn.IFS(
ISNUMBER(MATCH($Q118,{"шелфбаннер","разделитель","монетница","чековая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ISNUMBER(MATCH($Q118,{"LED/LCD","видеокулер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ISNUMBER(MATCH($Q118,{"автомобиль","машина","выставочное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ISNUMBER(MATCH($Q118,{"билборд","лифтовая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ISNUMBER(MATCH($Q118,{"навигация","подвесной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ISNUMBER(MATCH($Q118,{"движущаяся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ISNUMBER(MATCH($Q118,{"каталог","журнал"},)),
"Пресса",
$Q118="","")</f>
        <v/>
      </c>
      <c r="Q118" s="60" t="n"/>
      <c r="R118" s="60">
        <f t="array" ref="R118">
IFERROR(
_xlfn.IFS(
OR(ISNUMBER(MATCH($Q118,{"экспозиция","макет","стенд","автостенд","авто стенд","выставочное пространство","выставочные стенды","модульные выставочные стенды","3Д конструкция","3D конструкция"},)),P118="Экспонирование"),
"нестандартный",
ISNUMBER(MATCH($Q118,{"скроллер","призматрон"},)),
"динамический",
$P118="Видео",
"цифровой",
OR($P118="Пресса",$P118="Щит",$P118="POSm",$P118="Подвес",$P118="Брендирование/оклейка"),
"статический"),"")</f>
        <v/>
      </c>
      <c r="S118" s="59" t="n"/>
      <c r="T118" s="60" t="n"/>
      <c r="U118" s="60" t="n"/>
      <c r="V118" s="60">
        <f>
IF(P118="Видео",
"цифровой постер/ролик",
IF(ISNUMBER(MATCH(Q118,{"короб световой","короб световой | лайтбокс","короб световой | кристалайт","лайтбокс","лайт бокс","кристалайт","LB","lightbox"},)),
"бэклит",
IF(P118="Брендирование/оклейка",
"перфарированная пленка/самоклейка",
IF(P118="Экспонирование",
"под запрос",
IF(P118="Подвес",
"баннер/ткань",
"")))))</f>
        <v/>
      </c>
      <c r="W118" s="59" t="n"/>
      <c r="X118" s="59" t="n"/>
      <c r="Y118" s="59" t="n"/>
      <c r="Z118" s="61" t="n"/>
      <c r="AA118" s="61" t="n"/>
      <c r="AB118" s="61">
        <f>IF(BL118&gt;0,Z118,0)</f>
        <v/>
      </c>
      <c r="AC118" s="59" t="n"/>
      <c r="AD118" s="59" t="n"/>
      <c r="AE118" s="59" t="n"/>
      <c r="AF118" s="59" t="n"/>
      <c r="AG118" s="59" t="n"/>
      <c r="AH118" s="59" t="n"/>
      <c r="AI118" s="59" t="n"/>
      <c r="AJ118" s="59" t="n"/>
      <c r="AK118" s="59" t="n"/>
      <c r="AL118" s="62">
        <f>IFERROR(IF(OR(R118="статический",R118="динамический",R118="нестандартный",R118="",R118=""),"-",IF(AND(AH118="-",AI118="-"),"-",AK118*3600/AH118*AI118)),"-")</f>
        <v/>
      </c>
      <c r="AM118" s="62">
        <f>IFERROR(IF(OR(R118="статический",R118="динамический",R118="",R118="", R118="BTL",R118="нестандартный"),"-",AG118*AI118*AL118/60),"-")</f>
        <v/>
      </c>
      <c r="AN118" s="63">
        <f>IFERROR(IF(AH118="","-",AG118*AI118/AH118),"-")</f>
        <v/>
      </c>
      <c r="AO118" s="59">
        <f>IFERROR(IF(OR($R118="статический",$R118="динамический",$R118="",$R118="",$R118="BTL",$R118="нестандартный"),"-",$AL118*$AY118),"-")</f>
        <v/>
      </c>
      <c r="AP118" s="62">
        <f>IFERROR(IF(OR($R118="статический",$R118="динамический",$R118="",$R118="",$R118="BTL",$R118="нестандартный"),"-",$AM118*AY118),"-")</f>
        <v/>
      </c>
      <c r="AQ118" s="64" t="n"/>
      <c r="AR118" s="61" t="n"/>
      <c r="AS118" s="61" t="n"/>
      <c r="AT118" s="61" t="n"/>
      <c r="AU118" s="65" t="n"/>
      <c r="AV118" s="124">
        <f>IFERROR(DR118/AT118*1000,"n/a")</f>
        <v/>
      </c>
      <c r="AW118" s="67" t="n"/>
      <c r="AX118" s="67" t="n"/>
      <c r="AY118" s="43">
        <f>IFERROR(IF(OR($AW118="",$AX118=""),"",_xlfn.DAYS($AX118+1,$AW118)),"")</f>
        <v/>
      </c>
      <c r="AZ118" s="68">
        <f t="array" ref="AZ118">
_xlfn.LET(_xlpm.COEFF,
IF($AW118+$AX118=0,0,IF(MAX(MIN($AX118,EOMONTH(AZ$15,0))-MAX($AW118,AZ$15)+1,)&gt;0,1,0)),
_xlfn.IFS(
$ES118="LisChannel",
_xlpm.COEFF*
INDEX({1;1;1.2;1.2;1;1;1;1;1.2;1.2;1.2;1.2},
MATCH(MONTH(AZ$15),
{1,2,3,4,5,6,7,8,9,10,11,12})),
CONCATENATE($ES118," ",$L118)="RussOutdoor метро",
_xlpm.COEFF*
INDEX({0.8;0.9;1.1;1.1;1;1;1;1;1.1;1.1;1.1;1.1},
MATCH(MONTH(AZ$15),
{1,2,3,4,5,6,7,8,9,10,11,12})),
$ES118&lt;&gt;"LisChannel",
_xlpm.COEFF,
$ES118&lt;&gt;"RussOutdoor",
_xlpm.COEFF))</f>
        <v/>
      </c>
      <c r="BA118" s="68">
        <f t="array" ref="BA118">
_xlfn.LET(_xlpm.COEFF,
IF($AW118+$AX118=0,0,IF(MAX(MIN($AX118,EOMONTH(BA$15,0))-MAX($AW118,BA$15)+1,)&gt;0,1,0)),
_xlfn.IFS(
$ES118="LisChannel",
_xlpm.COEFF*
INDEX({1;1;1.2;1.2;1;1;1;1;1.2;1.2;1.2;1.2},
MATCH(MONTH(BA$15),
{1,2,3,4,5,6,7,8,9,10,11,12})),
CONCATENATE($ES118," ",$L118)="RussOutdoor метро",
_xlpm.COEFF*
INDEX({0.8;0.9;1.1;1.1;1;1;1;1;1.1;1.1;1.1;1.1},
MATCH(MONTH(BA$15),
{1,2,3,4,5,6,7,8,9,10,11,12})),
$ES118&lt;&gt;"LisChannel",
_xlpm.COEFF,
$ES118&lt;&gt;"RussOutdoor",
_xlpm.COEFF))</f>
        <v/>
      </c>
      <c r="BB118" s="68">
        <f t="array" ref="BB118">
_xlfn.LET(_xlpm.COEFF,
IF($AW118+$AX118=0,0,IF(MAX(MIN($AX118,EOMONTH(BB$15,0))-MAX($AW118,BB$15)+1,)&gt;0,1,0)),
_xlfn.IFS(
$ES118="LisChannel",
_xlpm.COEFF*
INDEX({1;1;1.2;1.2;1;1;1;1;1.2;1.2;1.2;1.2},
MATCH(MONTH(BB$15),
{1,2,3,4,5,6,7,8,9,10,11,12})),
CONCATENATE($ES118," ",$L118)="RussOutdoor метро",
_xlpm.COEFF*
INDEX({0.8;0.9;1.1;1.1;1;1;1;1;1.1;1.1;1.1;1.1},
MATCH(MONTH(BB$15),
{1,2,3,4,5,6,7,8,9,10,11,12})),
$ES118&lt;&gt;"LisChannel",
_xlpm.COEFF,
$ES118&lt;&gt;"RussOutdoor",
_xlpm.COEFF))</f>
        <v/>
      </c>
      <c r="BC118" s="68">
        <f t="array" ref="BC118">
_xlfn.LET(_xlpm.COEFF,
IF($AW118+$AX118=0,0,IF(MAX(MIN($AX118,EOMONTH(BC$15,0))-MAX($AW118,BC$15)+1,)&gt;0,1,0)),
_xlfn.IFS(
$ES118="LisChannel",
_xlpm.COEFF*
INDEX({1;1;1.2;1.2;1;1;1;1;1.2;1.2;1.2;1.2},
MATCH(MONTH(BC$15),
{1,2,3,4,5,6,7,8,9,10,11,12})),
CONCATENATE($ES118," ",$L118)="RussOutdoor метро",
_xlpm.COEFF*
INDEX({0.8;0.9;1.1;1.1;1;1;1;1;1.1;1.1;1.1;1.1},
MATCH(MONTH(BC$15),
{1,2,3,4,5,6,7,8,9,10,11,12})),
$ES118&lt;&gt;"LisChannel",
_xlpm.COEFF,
$ES118&lt;&gt;"RussOutdoor",
_xlpm.COEFF))</f>
        <v/>
      </c>
      <c r="BD118" s="68">
        <f t="array" ref="BD118">
_xlfn.LET(_xlpm.COEFF,
IF($AW118+$AX118=0,0,IF(MAX(MIN($AX118,EOMONTH(BD$15,0))-MAX($AW118,BD$15)+1,)&gt;0,1,0)),
_xlfn.IFS(
$ES118="LisChannel",
_xlpm.COEFF*
INDEX({1;1;1.2;1.2;1;1;1;1;1.2;1.2;1.2;1.2},
MATCH(MONTH(BD$15),
{1,2,3,4,5,6,7,8,9,10,11,12})),
CONCATENATE($ES118," ",$L118)="RussOutdoor метро",
_xlpm.COEFF*
INDEX({0.8;0.9;1.1;1.1;1;1;1;1;1.1;1.1;1.1;1.1},
MATCH(MONTH(BD$15),
{1,2,3,4,5,6,7,8,9,10,11,12})),
$ES118&lt;&gt;"LisChannel",
_xlpm.COEFF,
$ES118&lt;&gt;"RussOutdoor",
_xlpm.COEFF))</f>
        <v/>
      </c>
      <c r="BE118" s="68">
        <f t="array" ref="BE118">
_xlfn.LET(_xlpm.COEFF,
IF($AW118+$AX118=0,0,IF(MAX(MIN($AX118,EOMONTH(BE$15,0))-MAX($AW118,BE$15)+1,)&gt;0,1,0)),
_xlfn.IFS(
$ES118="LisChannel",
_xlpm.COEFF*
INDEX({1;1;1.2;1.2;1;1;1;1;1.2;1.2;1.2;1.2},
MATCH(MONTH(BE$15),
{1,2,3,4,5,6,7,8,9,10,11,12})),
CONCATENATE($ES118," ",$L118)="RussOutdoor метро",
_xlpm.COEFF*
INDEX({0.8;0.9;1.1;1.1;1;1;1;1;1.1;1.1;1.1;1.1},
MATCH(MONTH(BE$15),
{1,2,3,4,5,6,7,8,9,10,11,12})),
$ES118&lt;&gt;"LisChannel",
_xlpm.COEFF,
$ES118&lt;&gt;"RussOutdoor",
_xlpm.COEFF))</f>
        <v/>
      </c>
      <c r="BF118" s="68">
        <f t="array" ref="BF118">
_xlfn.LET(_xlpm.COEFF,
IF($AW118+$AX118=0,0,IF(MAX(MIN($AX118,EOMONTH(BF$15,0))-MAX($AW118,BF$15)+1,)&gt;0,1,0)),
_xlfn.IFS(
$ES118="LisChannel",
_xlpm.COEFF*
INDEX({1;1;1.2;1.2;1;1;1;1;1.2;1.2;1.2;1.2},
MATCH(MONTH(BF$15),
{1,2,3,4,5,6,7,8,9,10,11,12})),
CONCATENATE($ES118," ",$L118)="RussOutdoor метро",
_xlpm.COEFF*
INDEX({0.8;0.9;1.1;1.1;1;1;1;1;1.1;1.1;1.1;1.1},
MATCH(MONTH(BF$15),
{1,2,3,4,5,6,7,8,9,10,11,12})),
$ES118&lt;&gt;"LisChannel",
_xlpm.COEFF,
$ES118&lt;&gt;"RussOutdoor",
_xlpm.COEFF))</f>
        <v/>
      </c>
      <c r="BG118" s="68">
        <f t="array" ref="BG118">
_xlfn.LET(_xlpm.COEFF,
IF($AW118+$AX118=0,0,IF(MAX(MIN($AX118,EOMONTH(BG$15,0))-MAX($AW118,BG$15)+1,)&gt;0,1,0)),
_xlfn.IFS(
$ES118="LisChannel",
_xlpm.COEFF*
INDEX({1;1;1.2;1.2;1;1;1;1;1.2;1.2;1.2;1.2},
MATCH(MONTH(BG$15),
{1,2,3,4,5,6,7,8,9,10,11,12})),
CONCATENATE($ES118," ",$L118)="RussOutdoor метро",
_xlpm.COEFF*
INDEX({0.8;0.9;1.1;1.1;1;1;1;1;1.1;1.1;1.1;1.1},
MATCH(MONTH(BG$15),
{1,2,3,4,5,6,7,8,9,10,11,12})),
$ES118&lt;&gt;"LisChannel",
_xlpm.COEFF,
$ES118&lt;&gt;"RussOutdoor",
_xlpm.COEFF))</f>
        <v/>
      </c>
      <c r="BH118" s="68">
        <f t="array" ref="BH118">
_xlfn.LET(_xlpm.COEFF,
IF($AW118+$AX118=0,0,IF(MAX(MIN($AX118,EOMONTH(BH$15,0))-MAX($AW118,BH$15)+1,)&gt;0,1,0)),
_xlfn.IFS(
$ES118="LisChannel",
_xlpm.COEFF*
INDEX({1;1;1.2;1.2;1;1;1;1;1.2;1.2;1.2;1.2},
MATCH(MONTH(BH$15),
{1,2,3,4,5,6,7,8,9,10,11,12})),
CONCATENATE($ES118," ",$L118)="RussOutdoor метро",
_xlpm.COEFF*
INDEX({0.8;0.9;1.1;1.1;1;1;1;1;1.1;1.1;1.1;1.1},
MATCH(MONTH(BH$15),
{1,2,3,4,5,6,7,8,9,10,11,12})),
$ES118&lt;&gt;"LisChannel",
_xlpm.COEFF,
$ES118&lt;&gt;"RussOutdoor",
_xlpm.COEFF))</f>
        <v/>
      </c>
      <c r="BI118" s="68">
        <f t="array" ref="BI118">
_xlfn.LET(_xlpm.COEFF,
IF($AW118+$AX118=0,0,IF(MAX(MIN($AX118,EOMONTH(BI$15,0))-MAX($AW118,BI$15)+1,)&gt;0,1,0)),
_xlfn.IFS(
$ES118="LisChannel",
_xlpm.COEFF*
INDEX({1;1;1.2;1.2;1;1;1;1;1.2;1.2;1.2;1.2},
MATCH(MONTH(BI$15),
{1,2,3,4,5,6,7,8,9,10,11,12})),
CONCATENATE($ES118," ",$L118)="RussOutdoor метро",
_xlpm.COEFF*
INDEX({0.8;0.9;1.1;1.1;1;1;1;1;1.1;1.1;1.1;1.1},
MATCH(MONTH(BI$15),
{1,2,3,4,5,6,7,8,9,10,11,12})),
$ES118&lt;&gt;"LisChannel",
_xlpm.COEFF,
$ES118&lt;&gt;"RussOutdoor",
_xlpm.COEFF))</f>
        <v/>
      </c>
      <c r="BJ118" s="68">
        <f t="array" ref="BJ118">
_xlfn.LET(_xlpm.COEFF,
IF($AW118+$AX118=0,0,IF(MAX(MIN($AX118,EOMONTH(BJ$15,0))-MAX($AW118,BJ$15)+1,)&gt;0,1,0)),
_xlfn.IFS(
$ES118="LisChannel",
_xlpm.COEFF*
INDEX({1;1;1.2;1.2;1;1;1;1;1.2;1.2;1.2;1.2},
MATCH(MONTH(BJ$15),
{1,2,3,4,5,6,7,8,9,10,11,12})),
CONCATENATE($ES118," ",$L118)="RussOutdoor метро",
_xlpm.COEFF*
INDEX({0.8;0.9;1.1;1.1;1;1;1;1;1.1;1.1;1.1;1.1},
MATCH(MONTH(BJ$15),
{1,2,3,4,5,6,7,8,9,10,11,12})),
$ES118&lt;&gt;"LisChannel",
_xlpm.COEFF,
$ES118&lt;&gt;"RussOutdoor",
_xlpm.COEFF))</f>
        <v/>
      </c>
      <c r="BK118" s="68">
        <f t="array" ref="BK118">
_xlfn.LET(_xlpm.COEFF,
IF($AW118+$AX118=0,0,IF(MAX(MIN($AX118,EOMONTH(BK$15,0))-MAX($AW118,BK$15)+1,)&gt;0,1,0)),
_xlfn.IFS(
$ES118="LisChannel",
_xlpm.COEFF*
INDEX({1;1;1.2;1.2;1;1;1;1;1.2;1.2;1.2;1.2},
MATCH(MONTH(BK$15),
{1,2,3,4,5,6,7,8,9,10,11,12})),
CONCATENATE($ES118," ",$L118)="RussOutdoor метро",
_xlpm.COEFF*
INDEX({0.8;0.9;1.1;1.1;1;1;1;1;1.1;1.1;1.1;1.1},
MATCH(MONTH(BK$15),
{1,2,3,4,5,6,7,8,9,10,11,12})),
$ES118&lt;&gt;"LisChannel",
_xlpm.COEFF,
$ES118&lt;&gt;"RussOutdoor",
_xlpm.COEFF))</f>
        <v/>
      </c>
      <c r="BL118" s="62">
        <f>COUNTIFS($AZ118:$BK118,"&gt;0")</f>
        <v/>
      </c>
      <c r="BM118" s="65" t="n"/>
      <c r="BN118" s="125">
        <f>$DJ118</f>
        <v/>
      </c>
      <c r="BO118" s="63">
        <f>$DQ118</f>
        <v/>
      </c>
      <c r="BP118" s="125">
        <f>
IFERROR(
IF($BL118=0,0,
$BN118*(1-$BO118)),
0)</f>
        <v/>
      </c>
      <c r="BQ118" s="125">
        <f t="array" ref="BQ118">
IFERROR(
_xlfn.IFS(
$DH118="день_1",
$BP118*$BL118/($AX118-$AW118+1)*AZ118*(DAY(EOMONTH(AZ$15,0))),
$DH118="день_2",
$BP118/30*MAX(MIN($AX118,EOMONTH(AZ$15,0))-MAX($AW118,AZ$15)+1,),
$DH118="раб.день",
$BP118/30*(IFERROR(
_xlfn.LET(_xlpm.VD,
CHOOSE(
{1;2;3;4;5;6;7;8;9;10;11;12;13;14;15;16;17;18},
45658,45659,45660,45661,45662,45663,45664,45665,45711,45724,45778,45779,45785,45786,45820,45821,45965,46022),
_xlfn.LET(_xlpm.DD,
MAX(MIN($AX118,EOMONTH(AZ$15,0))-MAX($AW118,AZ$15),),
_xlfn.IFS(
AND(MONTH($AW118)=MONTH(AZ$15),MONTH($AX118)&lt;&gt;MONTH(AZ$15)),
NETWORKDAYS.INTL($AW118,$AW118+_xlpm.DD,1,_xlpm.VD),
AND(MONTH($AW118)&lt;&gt;MONTH(AZ$15),MONTH($AX118)=MONTH(AZ$15)),
NETWORKDAYS.INTL(($AX118)-_xlpm.DD,$AX118,1,_xlpm.VD),
AND(MONTH($AW118)&lt;MONTH(AZ$15),MONTH($AX118)&gt;MONTH(AZ$15)),
NETWORKDAYS.INTL((EOMONTH(AZ$15-1,1))-_xlpm.DD,EOMONTH(AZ$15-1,1),1,_xlpm.VD),
AND(MONTH($AW118)=MONTH(AZ$15),MONTH($AX118)=MONTH(AZ$15)),
NETWORKDAYS.INTL($AW118,$AX118,1,_xlpm.VD)))),0)),
$DH118="месяц",
$BP118*AZ118,
$DH118="неделя",
$BP118*AZ118/7*(ROUNDUP((DAY(EOMONTH(AZ$15,0)))/4,0))),
0)</f>
        <v/>
      </c>
      <c r="BR118" s="125">
        <f t="array" ref="BR118">
IFERROR(
_xlfn.IFS(
$DH118="день_1",
$BP118*$BL118/($AX118-$AW118+1)*BA118*(DAY(EOMONTH(BA$15,0))),
$DH118="день_2",
$BP118/30*MAX(MIN($AX118,EOMONTH(BA$15,0))-MAX($AW118,BA$15)+1,),
$DH118="раб.день",
$BP118/30*(IFERROR(
_xlfn.LET(_xlpm.VD,
CHOOSE(
{1;2;3;4;5;6;7;8;9;10;11;12;13;14;15;16;17;18},
45658,45659,45660,45661,45662,45663,45664,45665,45711,45724,45778,45779,45785,45786,45820,45821,45965,46022),
_xlfn.LET(_xlpm.DD,
MAX(MIN($AX118,EOMONTH(BA$15,0))-MAX($AW118,BA$15),),
_xlfn.IFS(
AND(MONTH($AW118)=MONTH(BA$15),MONTH($AX118)&lt;&gt;MONTH(BA$15)),
NETWORKDAYS.INTL($AW118,$AW118+_xlpm.DD,1,_xlpm.VD),
AND(MONTH($AW118)&lt;&gt;MONTH(BA$15),MONTH($AX118)=MONTH(BA$15)),
NETWORKDAYS.INTL(($AX118)-_xlpm.DD,$AX118,1,_xlpm.VD),
AND(MONTH($AW118)&lt;MONTH(BA$15),MONTH($AX118)&gt;MONTH(BA$15)),
NETWORKDAYS.INTL((EOMONTH(BA$15-1,1))-_xlpm.DD,EOMONTH(BA$15-1,1),1,_xlpm.VD),
AND(MONTH($AW118)=MONTH(BA$15),MONTH($AX118)=MONTH(BA$15)),
NETWORKDAYS.INTL($AW118,$AX118,1,_xlpm.VD)))),0)),
$DH118="месяц",
$BP118*BA118,
$DH118="неделя",
$BP118*BA118/7*(ROUNDUP((DAY(EOMONTH(BA$15,0)))/4,0))),
0)</f>
        <v/>
      </c>
      <c r="BS118" s="125">
        <f t="array" ref="BS118">
IFERROR(
_xlfn.IFS(
$DH118="день_1",
$BP118*$BL118/($AX118-$AW118+1)*BB118*(DAY(EOMONTH(BB$15,0))),
$DH118="день_2",
$BP118/30*MAX(MIN($AX118,EOMONTH(BB$15,0))-MAX($AW118,BB$15)+1,),
$DH118="раб.день",
$BP118/30*(IFERROR(
_xlfn.LET(_xlpm.VD,
CHOOSE(
{1;2;3;4;5;6;7;8;9;10;11;12;13;14;15;16;17;18},
45658,45659,45660,45661,45662,45663,45664,45665,45711,45724,45778,45779,45785,45786,45820,45821,45965,46022),
_xlfn.LET(_xlpm.DD,
MAX(MIN($AX118,EOMONTH(BB$15,0))-MAX($AW118,BB$15),),
_xlfn.IFS(
AND(MONTH($AW118)=MONTH(BB$15),MONTH($AX118)&lt;&gt;MONTH(BB$15)),
NETWORKDAYS.INTL($AW118,$AW118+_xlpm.DD,1,_xlpm.VD),
AND(MONTH($AW118)&lt;&gt;MONTH(BB$15),MONTH($AX118)=MONTH(BB$15)),
NETWORKDAYS.INTL(($AX118)-_xlpm.DD,$AX118,1,_xlpm.VD),
AND(MONTH($AW118)&lt;MONTH(BB$15),MONTH($AX118)&gt;MONTH(BB$15)),
NETWORKDAYS.INTL((EOMONTH(BB$15-1,1))-_xlpm.DD,EOMONTH(BB$15-1,1),1,_xlpm.VD),
AND(MONTH($AW118)=MONTH(BB$15),MONTH($AX118)=MONTH(BB$15)),
NETWORKDAYS.INTL($AW118,$AX118,1,_xlpm.VD)))),0)),
$DH118="месяц",
$BP118*BB118,
$DH118="неделя",
$BP118*BB118/7*(ROUNDUP((DAY(EOMONTH(BB$15,0)))/4,0))),
0)</f>
        <v/>
      </c>
      <c r="BT118" s="125">
        <f t="array" ref="BT118">
IFERROR(
_xlfn.IFS(
$DH118="день_1",
$BP118*$BL118/($AX118-$AW118+1)*BC118*(DAY(EOMONTH(BC$15,0))),
$DH118="день_2",
$BP118/30*MAX(MIN($AX118,EOMONTH(BC$15,0))-MAX($AW118,BC$15)+1,),
$DH118="раб.день",
$BP118/30*(IFERROR(
_xlfn.LET(_xlpm.VD,
CHOOSE(
{1;2;3;4;5;6;7;8;9;10;11;12;13;14;15;16;17;18},
45658,45659,45660,45661,45662,45663,45664,45665,45711,45724,45778,45779,45785,45786,45820,45821,45965,46022),
_xlfn.LET(_xlpm.DD,
MAX(MIN($AX118,EOMONTH(BC$15,0))-MAX($AW118,BC$15),),
_xlfn.IFS(
AND(MONTH($AW118)=MONTH(BC$15),MONTH($AX118)&lt;&gt;MONTH(BC$15)),
NETWORKDAYS.INTL($AW118,$AW118+_xlpm.DD,1,_xlpm.VD),
AND(MONTH($AW118)&lt;&gt;MONTH(BC$15),MONTH($AX118)=MONTH(BC$15)),
NETWORKDAYS.INTL(($AX118)-_xlpm.DD,$AX118,1,_xlpm.VD),
AND(MONTH($AW118)&lt;MONTH(BC$15),MONTH($AX118)&gt;MONTH(BC$15)),
NETWORKDAYS.INTL((EOMONTH(BC$15-1,1))-_xlpm.DD,EOMONTH(BC$15-1,1),1,_xlpm.VD),
AND(MONTH($AW118)=MONTH(BC$15),MONTH($AX118)=MONTH(BC$15)),
NETWORKDAYS.INTL($AW118,$AX118,1,_xlpm.VD)))),0)),
$DH118="месяц",
$BP118*BC118,
$DH118="неделя",
$BP118*BC118/7*(ROUNDUP((DAY(EOMONTH(BC$15,0)))/4,0))),
0)</f>
        <v/>
      </c>
      <c r="BU118" s="125">
        <f t="array" ref="BU118">
IFERROR(
_xlfn.IFS(
$DH118="день_1",
$BP118*$BL118/($AX118-$AW118+1)*BD118*(DAY(EOMONTH(BD$15,0))),
$DH118="день_2",
$BP118/30*MAX(MIN($AX118,EOMONTH(BD$15,0))-MAX($AW118,BD$15)+1,),
$DH118="раб.день",
$BP118/30*(IFERROR(
_xlfn.LET(_xlpm.VD,
CHOOSE(
{1;2;3;4;5;6;7;8;9;10;11;12;13;14;15;16;17;18},
45658,45659,45660,45661,45662,45663,45664,45665,45711,45724,45778,45779,45785,45786,45820,45821,45965,46022),
_xlfn.LET(_xlpm.DD,
MAX(MIN($AX118,EOMONTH(BD$15,0))-MAX($AW118,BD$15),),
_xlfn.IFS(
AND(MONTH($AW118)=MONTH(BD$15),MONTH($AX118)&lt;&gt;MONTH(BD$15)),
NETWORKDAYS.INTL($AW118,$AW118+_xlpm.DD,1,_xlpm.VD),
AND(MONTH($AW118)&lt;&gt;MONTH(BD$15),MONTH($AX118)=MONTH(BD$15)),
NETWORKDAYS.INTL(($AX118)-_xlpm.DD,$AX118,1,_xlpm.VD),
AND(MONTH($AW118)&lt;MONTH(BD$15),MONTH($AX118)&gt;MONTH(BD$15)),
NETWORKDAYS.INTL((EOMONTH(BD$15-1,1))-_xlpm.DD,EOMONTH(BD$15-1,1),1,_xlpm.VD),
AND(MONTH($AW118)=MONTH(BD$15),MONTH($AX118)=MONTH(BD$15)),
NETWORKDAYS.INTL($AW118,$AX118,1,_xlpm.VD)))),0)),
$DH118="месяц",
$BP118*BD118,
$DH118="неделя",
$BP118*BD118/7*(ROUNDUP((DAY(EOMONTH(BD$15,0)))/4,0))),
0)</f>
        <v/>
      </c>
      <c r="BV118" s="125">
        <f t="array" ref="BV118">
IFERROR(
_xlfn.IFS(
$DH118="день_1",
$BP118*$BL118/($AX118-$AW118+1)*BE118*(DAY(EOMONTH(BE$15,0))),
$DH118="день_2",
$BP118/30*MAX(MIN($AX118,EOMONTH(BE$15,0))-MAX($AW118,BE$15)+1,),
$DH118="раб.день",
$BP118/30*(IFERROR(
_xlfn.LET(_xlpm.VD,
CHOOSE(
{1;2;3;4;5;6;7;8;9;10;11;12;13;14;15;16;17;18},
45658,45659,45660,45661,45662,45663,45664,45665,45711,45724,45778,45779,45785,45786,45820,45821,45965,46022),
_xlfn.LET(_xlpm.DD,
MAX(MIN($AX118,EOMONTH(BE$15,0))-MAX($AW118,BE$15),),
_xlfn.IFS(
AND(MONTH($AW118)=MONTH(BE$15),MONTH($AX118)&lt;&gt;MONTH(BE$15)),
NETWORKDAYS.INTL($AW118,$AW118+_xlpm.DD,1,_xlpm.VD),
AND(MONTH($AW118)&lt;&gt;MONTH(BE$15),MONTH($AX118)=MONTH(BE$15)),
NETWORKDAYS.INTL(($AX118)-_xlpm.DD,$AX118,1,_xlpm.VD),
AND(MONTH($AW118)&lt;MONTH(BE$15),MONTH($AX118)&gt;MONTH(BE$15)),
NETWORKDAYS.INTL((EOMONTH(BE$15-1,1))-_xlpm.DD,EOMONTH(BE$15-1,1),1,_xlpm.VD),
AND(MONTH($AW118)=MONTH(BE$15),MONTH($AX118)=MONTH(BE$15)),
NETWORKDAYS.INTL($AW118,$AX118,1,_xlpm.VD)))),0)),
$DH118="месяц",
$BP118*BE118,
$DH118="неделя",
$BP118*BE118/7*(ROUNDUP((DAY(EOMONTH(BE$15,0)))/4,0))),
0)</f>
        <v/>
      </c>
      <c r="BW118" s="125">
        <f t="array" ref="BW118">
IFERROR(
_xlfn.IFS(
$DH118="день_1",
$BP118*$BL118/($AX118-$AW118+1)*BF118*(DAY(EOMONTH(BF$15,0))),
$DH118="день_2",
$BP118/30*MAX(MIN($AX118,EOMONTH(BF$15,0))-MAX($AW118,BF$15)+1,),
$DH118="раб.день",
$BP118/30*(IFERROR(
_xlfn.LET(_xlpm.VD,
CHOOSE(
{1;2;3;4;5;6;7;8;9;10;11;12;13;14;15;16;17;18},
45658,45659,45660,45661,45662,45663,45664,45665,45711,45724,45778,45779,45785,45786,45820,45821,45965,46022),
_xlfn.LET(_xlpm.DD,
MAX(MIN($AX118,EOMONTH(BF$15,0))-MAX($AW118,BF$15),),
_xlfn.IFS(
AND(MONTH($AW118)=MONTH(BF$15),MONTH($AX118)&lt;&gt;MONTH(BF$15)),
NETWORKDAYS.INTL($AW118,$AW118+_xlpm.DD,1,_xlpm.VD),
AND(MONTH($AW118)&lt;&gt;MONTH(BF$15),MONTH($AX118)=MONTH(BF$15)),
NETWORKDAYS.INTL(($AX118)-_xlpm.DD,$AX118,1,_xlpm.VD),
AND(MONTH($AW118)&lt;MONTH(BF$15),MONTH($AX118)&gt;MONTH(BF$15)),
NETWORKDAYS.INTL((EOMONTH(BF$15-1,1))-_xlpm.DD,EOMONTH(BF$15-1,1),1,_xlpm.VD),
AND(MONTH($AW118)=MONTH(BF$15),MONTH($AX118)=MONTH(BF$15)),
NETWORKDAYS.INTL($AW118,$AX118,1,_xlpm.VD)))),0)),
$DH118="месяц",
$BP118*BF118,
$DH118="неделя",
$BP118*BF118/7*(ROUNDUP((DAY(EOMONTH(BF$15,0)))/4,0))),
0)</f>
        <v/>
      </c>
      <c r="BX118" s="125">
        <f t="array" ref="BX118">
IFERROR(
_xlfn.IFS(
$DH118="день_1",
$BP118*$BL118/($AX118-$AW118+1)*BG118*(DAY(EOMONTH(BG$15,0))),
$DH118="день_2",
$BP118/30*MAX(MIN($AX118,EOMONTH(BG$15,0))-MAX($AW118,BG$15)+1,),
$DH118="раб.день",
$BP118/30*(IFERROR(
_xlfn.LET(_xlpm.VD,
CHOOSE(
{1;2;3;4;5;6;7;8;9;10;11;12;13;14;15;16;17;18},
45658,45659,45660,45661,45662,45663,45664,45665,45711,45724,45778,45779,45785,45786,45820,45821,45965,46022),
_xlfn.LET(_xlpm.DD,
MAX(MIN($AX118,EOMONTH(BG$15,0))-MAX($AW118,BG$15),),
_xlfn.IFS(
AND(MONTH($AW118)=MONTH(BG$15),MONTH($AX118)&lt;&gt;MONTH(BG$15)),
NETWORKDAYS.INTL($AW118,$AW118+_xlpm.DD,1,_xlpm.VD),
AND(MONTH($AW118)&lt;&gt;MONTH(BG$15),MONTH($AX118)=MONTH(BG$15)),
NETWORKDAYS.INTL(($AX118)-_xlpm.DD,$AX118,1,_xlpm.VD),
AND(MONTH($AW118)&lt;MONTH(BG$15),MONTH($AX118)&gt;MONTH(BG$15)),
NETWORKDAYS.INTL((EOMONTH(BG$15-1,1))-_xlpm.DD,EOMONTH(BG$15-1,1),1,_xlpm.VD),
AND(MONTH($AW118)=MONTH(BG$15),MONTH($AX118)=MONTH(BG$15)),
NETWORKDAYS.INTL($AW118,$AX118,1,_xlpm.VD)))),0)),
$DH118="месяц",
$BP118*BG118,
$DH118="неделя",
$BP118*BG118/7*(ROUNDUP((DAY(EOMONTH(BG$15,0)))/4,0))),
0)</f>
        <v/>
      </c>
      <c r="BY118" s="125">
        <f t="array" ref="BY118">
IFERROR(
_xlfn.IFS(
$DH118="день_1",
$BP118*$BL118/($AX118-$AW118+1)*BH118*(DAY(EOMONTH(BH$15,0))),
$DH118="день_2",
$BP118/30*MAX(MIN($AX118,EOMONTH(BH$15,0))-MAX($AW118,BH$15)+1,),
$DH118="раб.день",
$BP118/30*(IFERROR(
_xlfn.LET(_xlpm.VD,
CHOOSE(
{1;2;3;4;5;6;7;8;9;10;11;12;13;14;15;16;17;18},
45658,45659,45660,45661,45662,45663,45664,45665,45711,45724,45778,45779,45785,45786,45820,45821,45965,46022),
_xlfn.LET(_xlpm.DD,
MAX(MIN($AX118,EOMONTH(BH$15,0))-MAX($AW118,BH$15),),
_xlfn.IFS(
AND(MONTH($AW118)=MONTH(BH$15),MONTH($AX118)&lt;&gt;MONTH(BH$15)),
NETWORKDAYS.INTL($AW118,$AW118+_xlpm.DD,1,_xlpm.VD),
AND(MONTH($AW118)&lt;&gt;MONTH(BH$15),MONTH($AX118)=MONTH(BH$15)),
NETWORKDAYS.INTL(($AX118)-_xlpm.DD,$AX118,1,_xlpm.VD),
AND(MONTH($AW118)&lt;MONTH(BH$15),MONTH($AX118)&gt;MONTH(BH$15)),
NETWORKDAYS.INTL((EOMONTH(BH$15-1,1))-_xlpm.DD,EOMONTH(BH$15-1,1),1,_xlpm.VD),
AND(MONTH($AW118)=MONTH(BH$15),MONTH($AX118)=MONTH(BH$15)),
NETWORKDAYS.INTL($AW118,$AX118,1,_xlpm.VD)))),0)),
$DH118="месяц",
$BP118*BH118,
$DH118="неделя",
$BP118*BH118/7*(ROUNDUP((DAY(EOMONTH(BH$15,0)))/4,0))),
0)</f>
        <v/>
      </c>
      <c r="BZ118" s="125">
        <f t="array" ref="BZ118">
IFERROR(
_xlfn.IFS(
$DH118="день_1",
$BP118*$BL118/($AX118-$AW118+1)*BI118*(DAY(EOMONTH(BI$15,0))),
$DH118="день_2",
$BP118/30*MAX(MIN($AX118,EOMONTH(BI$15,0))-MAX($AW118,BI$15)+1,),
$DH118="раб.день",
$BP118/30*(IFERROR(
_xlfn.LET(_xlpm.VD,
CHOOSE(
{1;2;3;4;5;6;7;8;9;10;11;12;13;14;15;16;17;18},
45658,45659,45660,45661,45662,45663,45664,45665,45711,45724,45778,45779,45785,45786,45820,45821,45965,46022),
_xlfn.LET(_xlpm.DD,
MAX(MIN($AX118,EOMONTH(BI$15,0))-MAX($AW118,BI$15),),
_xlfn.IFS(
AND(MONTH($AW118)=MONTH(BI$15),MONTH($AX118)&lt;&gt;MONTH(BI$15)),
NETWORKDAYS.INTL($AW118,$AW118+_xlpm.DD,1,_xlpm.VD),
AND(MONTH($AW118)&lt;&gt;MONTH(BI$15),MONTH($AX118)=MONTH(BI$15)),
NETWORKDAYS.INTL(($AX118)-_xlpm.DD,$AX118,1,_xlpm.VD),
AND(MONTH($AW118)&lt;MONTH(BI$15),MONTH($AX118)&gt;MONTH(BI$15)),
NETWORKDAYS.INTL((EOMONTH(BI$15-1,1))-_xlpm.DD,EOMONTH(BI$15-1,1),1,_xlpm.VD),
AND(MONTH($AW118)=MONTH(BI$15),MONTH($AX118)=MONTH(BI$15)),
NETWORKDAYS.INTL($AW118,$AX118,1,_xlpm.VD)))),0)),
$DH118="месяц",
$BP118*BI118,
$DH118="неделя",
$BP118*BI118/7*(ROUNDUP((DAY(EOMONTH(BI$15,0)))/4,0))),
0)</f>
        <v/>
      </c>
      <c r="CA118" s="125">
        <f t="array" ref="CA118">
IFERROR(
_xlfn.IFS(
$DH118="день_1",
$BP118*$BL118/($AX118-$AW118+1)*BJ118*(DAY(EOMONTH(BJ$15,0))),
$DH118="день_2",
$BP118/30*MAX(MIN($AX118,EOMONTH(BJ$15,0))-MAX($AW118,BJ$15)+1,),
$DH118="раб.день",
$BP118/30*(IFERROR(
_xlfn.LET(_xlpm.VD,
CHOOSE(
{1;2;3;4;5;6;7;8;9;10;11;12;13;14;15;16;17;18},
45658,45659,45660,45661,45662,45663,45664,45665,45711,45724,45778,45779,45785,45786,45820,45821,45965,46022),
_xlfn.LET(_xlpm.DD,
MAX(MIN($AX118,EOMONTH(BJ$15,0))-MAX($AW118,BJ$15),),
_xlfn.IFS(
AND(MONTH($AW118)=MONTH(BJ$15),MONTH($AX118)&lt;&gt;MONTH(BJ$15)),
NETWORKDAYS.INTL($AW118,$AW118+_xlpm.DD,1,_xlpm.VD),
AND(MONTH($AW118)&lt;&gt;MONTH(BJ$15),MONTH($AX118)=MONTH(BJ$15)),
NETWORKDAYS.INTL(($AX118)-_xlpm.DD,$AX118,1,_xlpm.VD),
AND(MONTH($AW118)&lt;MONTH(BJ$15),MONTH($AX118)&gt;MONTH(BJ$15)),
NETWORKDAYS.INTL((EOMONTH(BJ$15-1,1))-_xlpm.DD,EOMONTH(BJ$15-1,1),1,_xlpm.VD),
AND(MONTH($AW118)=MONTH(BJ$15),MONTH($AX118)=MONTH(BJ$15)),
NETWORKDAYS.INTL($AW118,$AX118,1,_xlpm.VD)))),0)),
$DH118="месяц",
$BP118*BJ118,
$DH118="неделя",
$BP118*BJ118/7*(ROUNDUP((DAY(EOMONTH(BJ$15,0)))/4,0))),
0)</f>
        <v/>
      </c>
      <c r="CB118" s="125">
        <f t="array" ref="CB118">
IFERROR(
_xlfn.IFS(
$DH118="день_1",
$BP118*$BL118/($AX118-$AW118+1)*BK118*(DAY(EOMONTH(BK$15,0))),
$DH118="день_2",
$BP118/30*MAX(MIN($AX118,EOMONTH(BK$15,0))-MAX($AW118,BK$15)+1,),
$DH118="раб.день",
$BP118/30*(IFERROR(
_xlfn.LET(_xlpm.VD,
CHOOSE(
{1;2;3;4;5;6;7;8;9;10;11;12;13;14;15;16;17;18},
45658,45659,45660,45661,45662,45663,45664,45665,45711,45724,45778,45779,45785,45786,45820,45821,45965,46022),
_xlfn.LET(_xlpm.DD,
MAX(MIN($AX118,EOMONTH(BK$15,0))-MAX($AW118,BK$15),),
_xlfn.IFS(
AND(MONTH($AW118)=MONTH(BK$15),MONTH($AX118)&lt;&gt;MONTH(BK$15)),
NETWORKDAYS.INTL($AW118,$AW118+_xlpm.DD,1,_xlpm.VD),
AND(MONTH($AW118)&lt;&gt;MONTH(BK$15),MONTH($AX118)=MONTH(BK$15)),
NETWORKDAYS.INTL(($AX118)-_xlpm.DD,$AX118,1,_xlpm.VD),
AND(MONTH($AW118)&lt;MONTH(BK$15),MONTH($AX118)&gt;MONTH(BK$15)),
NETWORKDAYS.INTL((EOMONTH(BK$15-1,1))-_xlpm.DD,EOMONTH(BK$15-1,1),1,_xlpm.VD),
AND(MONTH($AW118)=MONTH(BK$15),MONTH($AX118)=MONTH(BK$15)),
NETWORKDAYS.INTL($AW118,$AX118,1,_xlpm.VD)))),0)),
$DH118="месяц",
$BP118*BK118,
$DH118="неделя",
$BP118*BK118/7*(ROUNDUP((DAY(EOMONTH(BK$15,0)))/4,0))),
0)</f>
        <v/>
      </c>
      <c r="CC118" s="125">
        <f>SUM($BQ118:$CB118)</f>
        <v/>
      </c>
      <c r="CD118" s="126">
        <f>SUM($EH118:$EH118)</f>
        <v/>
      </c>
      <c r="CE118" s="126">
        <f>$CD118*$AB118</f>
        <v/>
      </c>
      <c r="CF118" s="126">
        <f>SUM($EK118:$EK118)</f>
        <v/>
      </c>
      <c r="CG118" s="126">
        <f>$CF118*$AB118</f>
        <v/>
      </c>
      <c r="CH118" s="126">
        <f>SUM($CC118,$CE118,$CG118)</f>
        <v/>
      </c>
      <c r="CI118" s="126">
        <f>$CH118*(1+$CM118)</f>
        <v/>
      </c>
      <c r="CJ118" s="127" t="n">
        <v>0</v>
      </c>
      <c r="CK118" s="126">
        <f>SUM($CH118:$CH118)*(1+$CJ118)</f>
        <v/>
      </c>
      <c r="CL118" s="126">
        <f>SUM($CH118:$CH118)*(1+$CM118)</f>
        <v/>
      </c>
      <c r="CM118" s="59" t="inlineStr">
        <is>
          <t>20%</t>
        </is>
      </c>
      <c r="CN118" s="59" t="n"/>
      <c r="CO118" s="72" t="n"/>
      <c r="CP118" s="59" t="n"/>
      <c r="CQ118" s="73" t="n"/>
      <c r="CR118" s="73" t="n"/>
      <c r="CS118" s="73" t="n"/>
      <c r="CT118" s="72" t="n"/>
      <c r="CU118" s="79" t="inlineStr">
        <is>
          <t> </t>
        </is>
      </c>
      <c r="CV118" s="60" t="n"/>
      <c r="CW118" s="60" t="n"/>
      <c r="CX118" s="60" t="n"/>
      <c r="CY118" s="127">
        <f>IFERROR(($CC118-$EE118)/($EE118/(1-$DQ118)),0)</f>
        <v/>
      </c>
      <c r="CZ118" s="127">
        <f>IFERROR(1-$EI118/($CE118),0)</f>
        <v/>
      </c>
      <c r="DA118" s="127">
        <f>IFERROR(1-$EL118/($CG118),0)</f>
        <v/>
      </c>
      <c r="DB118" s="126">
        <f>ROUND(IFERROR(($CI118/(1+$CM118)-$EN118),0),2)</f>
        <v/>
      </c>
      <c r="DC118" s="128" t="n"/>
      <c r="DD118" s="125" t="n"/>
      <c r="DE118" s="75" t="n">
        <v>0</v>
      </c>
      <c r="DF118" s="128" t="n"/>
      <c r="DG118" s="125">
        <f>IF($DC118=0,0,$DD118*($DC118*100%-$DE118*$DF118))*SUM($AB118:$AB118)</f>
        <v/>
      </c>
      <c r="DH118" s="129" t="inlineStr">
        <is>
          <t>месяц</t>
        </is>
      </c>
      <c r="DI118" s="130">
        <f t="array" ref="DI118">IFERROR(
IF($ES118="LisChannel",
(ROUND(((INDEX({174.625;153.888888888889;130.972222222222},MATCH($AI118,{2;3;4}),0))*$AG118*$AI118),2)),0),0)</f>
        <v/>
      </c>
      <c r="DJ118" s="130">
        <f>
_xlfn.LET(_xlpm.X,
IFERROR(
IF($ES118="НовиковТВ",
(_xlfn.LET(_xlpm.NTV,
_xlfn.LET(_xlpm.MIN,350000,
IF(SUMIFS($DI:$DI,$ES:$ES,"НовиковТВ")&lt;=_xlpm.MIN,
(SUMIFS($DI:$DI,$ES:$ES,"НовиковТВ")/(COUNTIFS($ES:$ES,"НовиковТВ")))*_xlpm.MIN/SUMIFS($DI:$DI,$ES:$ES,"НовиковТВ"),
DI118)),
_xlpm.NTV+$DG118/(1-(1-(_xlpm.NTV)*(1-$DL118)*(1-$DM118)*(1-$DN118)*(1-$DO118)*(1-$DP118)/_xlpm.NTV))))/(1+$EP118),
$DI118+$DG118/(1-(1-($DI118)*(1-$DL118)*(1-$DM118)*(1-$DN118)*(1-$DO118)*(1-$DP118)/$DI118))),
0),
_xlpm.X*(1+$CM118)*(1+$CW118)-_xlpm.X*(1+$CM118)+_xlpm.X)</f>
        <v/>
      </c>
      <c r="DK118" s="125" t="inlineStr">
        <is>
          <t>послед.</t>
        </is>
      </c>
      <c r="DL118" s="63" t="n">
        <v>0</v>
      </c>
      <c r="DM118" s="63" t="n">
        <v>0</v>
      </c>
      <c r="DN118" s="63" t="n">
        <v>0</v>
      </c>
      <c r="DO118" s="63" t="n">
        <v>0</v>
      </c>
      <c r="DP118" s="63" t="n">
        <v>0</v>
      </c>
      <c r="DQ118" s="63">
        <f t="array" ref="DQ118">IFERROR(_xlfn.IFS(
$DK118="послед.",1-(1-$DL118)*(1-$DM118)*(1-$DN118)*(1-$DO118)*(1-$DP118),
$DK118="сумм.",$DL118+$DM118+$DN118+$DO118+$DP118),
0)</f>
        <v/>
      </c>
      <c r="DR118" s="125">
        <f t="array" ref="DR118">
IFERROR(
_xlfn.IFS(
$BL118=0,
0,
$BL118&gt;0,
_xlfn.IFS($DK118="послед.",
$DJ118*(1-$DL118)*(1-$DM118)*(1-$DN118)*(1-$DO118)*(1-$DP118),
$DK118="сумм.",
$DJ118*(1-($DL118+$DM118+$DN118+$DO118+$DP118)))),0)</f>
        <v/>
      </c>
      <c r="DS118" s="125">
        <f t="array" ref="DS118">
IFERROR(_xlfn.IFS(
$DH118="день_1",
$DR118*$BL118/($AX118-$AW118+1)*AZ118*(DAY(EOMONTH(AZ$15,0))),
$DH118="день_2",
$DR118/30*MAX(MIN($AX118,EOMONTH(AZ$15,0))-MAX($AW118,AZ$15)+1,),
$DH118="раб.день",
$DR118/30*(IFERROR(
_xlfn.LET(_xlpm.VD,
CHOOSE(
{1;2;3;4;5;6;7;8;9;10;11;12;13;14;15;16;17;18},
45658,45659,45660,45661,45662,45663,45664,45665,45711,45724,45778,45779,45785,45786,45820,45821,45965,46022),
_xlfn.LET(_xlpm.DD,
MAX(MIN($AX118,EOMONTH(AZ$15,0))-MAX($AW118,AZ$15),),
_xlfn.IFS(
AND(MONTH($AW118)=MONTH(AZ$15),MONTH($AX118)&lt;&gt;MONTH(AZ$15)),
NETWORKDAYS.INTL($AW118,$AW118+_xlpm.DD,1,_xlpm.VD),
AND(MONTH($AW118)&lt;&gt;MONTH(AZ$15),MONTH($AX118)=MONTH(AZ$15)),
NETWORKDAYS.INTL(($AX118)-_xlpm.DD,$AX118,1,_xlpm.VD),
AND(MONTH($AW118)&lt;MONTH(AZ$15),MONTH($AX118)&gt;MONTH(AZ$15)),
NETWORKDAYS.INTL((EOMONTH(AZ$15-1,1))-_xlpm.DD,EOMONTH(AZ$15-1,1),1,_xlpm.VD),
AND(MONTH($AW118)=MONTH(AZ$15),MONTH($AX118)=MONTH(AZ$15)),
NETWORKDAYS.INTL($AW118,$AX118,1,_xlpm.VD)))),0)),
$DH118="месяц",
$DR118*AZ118,
$DH118="неделя",
$DR118*AZ118/7*(ROUNDUP((DAY(EOMONTH(AZ$15,0)))/4,0))),
0)</f>
        <v/>
      </c>
      <c r="DT118" s="125">
        <f t="array" ref="DT118">
IFERROR(_xlfn.IFS(
$DH118="день_1",
$DR118*$BL118/($AX118-$AW118+1)*BA118*(DAY(EOMONTH(BA$15,0))),
$DH118="день_2",
$DR118/30*MAX(MIN($AX118,EOMONTH(BA$15,0))-MAX($AW118,BA$15)+1,),
$DH118="раб.день",
$DR118/30*(IFERROR(
_xlfn.LET(_xlpm.VD,
CHOOSE(
{1;2;3;4;5;6;7;8;9;10;11;12;13;14;15;16;17;18},
45658,45659,45660,45661,45662,45663,45664,45665,45711,45724,45778,45779,45785,45786,45820,45821,45965,46022),
_xlfn.LET(_xlpm.DD,
MAX(MIN($AX118,EOMONTH(BA$15,0))-MAX($AW118,BA$15),),
_xlfn.IFS(
AND(MONTH($AW118)=MONTH(BA$15),MONTH($AX118)&lt;&gt;MONTH(BA$15)),
NETWORKDAYS.INTL($AW118,$AW118+_xlpm.DD,1,_xlpm.VD),
AND(MONTH($AW118)&lt;&gt;MONTH(BA$15),MONTH($AX118)=MONTH(BA$15)),
NETWORKDAYS.INTL(($AX118)-_xlpm.DD,$AX118,1,_xlpm.VD),
AND(MONTH($AW118)&lt;MONTH(BA$15),MONTH($AX118)&gt;MONTH(BA$15)),
NETWORKDAYS.INTL((EOMONTH(BA$15-1,1))-_xlpm.DD,EOMONTH(BA$15-1,1),1,_xlpm.VD),
AND(MONTH($AW118)=MONTH(BA$15),MONTH($AX118)=MONTH(BA$15)),
NETWORKDAYS.INTL($AW118,$AX118,1,_xlpm.VD)))),0)),
$DH118="месяц",
$DR118*BA118,
$DH118="неделя",
$DR118*BA118/7*(ROUNDUP((DAY(EOMONTH(BA$15,0)))/4,0))),
0)</f>
        <v/>
      </c>
      <c r="DU118" s="125">
        <f t="array" ref="DU118">
IFERROR(_xlfn.IFS(
$DH118="день_1",
$DR118*$BL118/($AX118-$AW118+1)*BB118*(DAY(EOMONTH(BB$15,0))),
$DH118="день_2",
$DR118/30*MAX(MIN($AX118,EOMONTH(BB$15,0))-MAX($AW118,BB$15)+1,),
$DH118="раб.день",
$DR118/30*(IFERROR(
_xlfn.LET(_xlpm.VD,
CHOOSE(
{1;2;3;4;5;6;7;8;9;10;11;12;13;14;15;16;17;18},
45658,45659,45660,45661,45662,45663,45664,45665,45711,45724,45778,45779,45785,45786,45820,45821,45965,46022),
_xlfn.LET(_xlpm.DD,
MAX(MIN($AX118,EOMONTH(BB$15,0))-MAX($AW118,BB$15),),
_xlfn.IFS(
AND(MONTH($AW118)=MONTH(BB$15),MONTH($AX118)&lt;&gt;MONTH(BB$15)),
NETWORKDAYS.INTL($AW118,$AW118+_xlpm.DD,1,_xlpm.VD),
AND(MONTH($AW118)&lt;&gt;MONTH(BB$15),MONTH($AX118)=MONTH(BB$15)),
NETWORKDAYS.INTL(($AX118)-_xlpm.DD,$AX118,1,_xlpm.VD),
AND(MONTH($AW118)&lt;MONTH(BB$15),MONTH($AX118)&gt;MONTH(BB$15)),
NETWORKDAYS.INTL((EOMONTH(BB$15-1,1))-_xlpm.DD,EOMONTH(BB$15-1,1),1,_xlpm.VD),
AND(MONTH($AW118)=MONTH(BB$15),MONTH($AX118)=MONTH(BB$15)),
NETWORKDAYS.INTL($AW118,$AX118,1,_xlpm.VD)))),0)),
$DH118="месяц",
$DR118*BB118,
$DH118="неделя",
$DR118*BB118/7*(ROUNDUP((DAY(EOMONTH(BB$15,0)))/4,0))),
0)</f>
        <v/>
      </c>
      <c r="DV118" s="125">
        <f t="array" ref="DV118">
IFERROR(_xlfn.IFS(
$DH118="день_1",
$DR118*$BL118/($AX118-$AW118+1)*BC118*(DAY(EOMONTH(BC$15,0))),
$DH118="день_2",
$DR118/30*MAX(MIN($AX118,EOMONTH(BC$15,0))-MAX($AW118,BC$15)+1,),
$DH118="раб.день",
$DR118/30*(IFERROR(
_xlfn.LET(_xlpm.VD,
CHOOSE(
{1;2;3;4;5;6;7;8;9;10;11;12;13;14;15;16;17;18},
45658,45659,45660,45661,45662,45663,45664,45665,45711,45724,45778,45779,45785,45786,45820,45821,45965,46022),
_xlfn.LET(_xlpm.DD,
MAX(MIN($AX118,EOMONTH(BC$15,0))-MAX($AW118,BC$15),),
_xlfn.IFS(
AND(MONTH($AW118)=MONTH(BC$15),MONTH($AX118)&lt;&gt;MONTH(BC$15)),
NETWORKDAYS.INTL($AW118,$AW118+_xlpm.DD,1,_xlpm.VD),
AND(MONTH($AW118)&lt;&gt;MONTH(BC$15),MONTH($AX118)=MONTH(BC$15)),
NETWORKDAYS.INTL(($AX118)-_xlpm.DD,$AX118,1,_xlpm.VD),
AND(MONTH($AW118)&lt;MONTH(BC$15),MONTH($AX118)&gt;MONTH(BC$15)),
NETWORKDAYS.INTL((EOMONTH(BC$15-1,1))-_xlpm.DD,EOMONTH(BC$15-1,1),1,_xlpm.VD),
AND(MONTH($AW118)=MONTH(BC$15),MONTH($AX118)=MONTH(BC$15)),
NETWORKDAYS.INTL($AW118,$AX118,1,_xlpm.VD)))),0)),
$DH118="месяц",
$DR118*BC118,
$DH118="неделя",
$DR118*BC118/7*(ROUNDUP((DAY(EOMONTH(BC$15,0)))/4,0))),
0)</f>
        <v/>
      </c>
      <c r="DW118" s="125">
        <f t="array" ref="DW118">
IFERROR(_xlfn.IFS(
$DH118="день_1",
$DR118*$BL118/($AX118-$AW118+1)*BD118*(DAY(EOMONTH(BD$15,0))),
$DH118="день_2",
$DR118/30*MAX(MIN($AX118,EOMONTH(BD$15,0))-MAX($AW118,BD$15)+1,),
$DH118="раб.день",
$DR118/30*(IFERROR(
_xlfn.LET(_xlpm.VD,
CHOOSE(
{1;2;3;4;5;6;7;8;9;10;11;12;13;14;15;16;17;18},
45658,45659,45660,45661,45662,45663,45664,45665,45711,45724,45778,45779,45785,45786,45820,45821,45965,46022),
_xlfn.LET(_xlpm.DD,
MAX(MIN($AX118,EOMONTH(BD$15,0))-MAX($AW118,BD$15),),
_xlfn.IFS(
AND(MONTH($AW118)=MONTH(BD$15),MONTH($AX118)&lt;&gt;MONTH(BD$15)),
NETWORKDAYS.INTL($AW118,$AW118+_xlpm.DD,1,_xlpm.VD),
AND(MONTH($AW118)&lt;&gt;MONTH(BD$15),MONTH($AX118)=MONTH(BD$15)),
NETWORKDAYS.INTL(($AX118)-_xlpm.DD,$AX118,1,_xlpm.VD),
AND(MONTH($AW118)&lt;MONTH(BD$15),MONTH($AX118)&gt;MONTH(BD$15)),
NETWORKDAYS.INTL((EOMONTH(BD$15-1,1))-_xlpm.DD,EOMONTH(BD$15-1,1),1,_xlpm.VD),
AND(MONTH($AW118)=MONTH(BD$15),MONTH($AX118)=MONTH(BD$15)),
NETWORKDAYS.INTL($AW118,$AX118,1,_xlpm.VD)))),0)),
$DH118="месяц",
$DR118*BD118,
$DH118="неделя",
$DR118*BD118/7*(ROUNDUP((DAY(EOMONTH(BD$15,0)))/4,0))),
0)</f>
        <v/>
      </c>
      <c r="DX118" s="125">
        <f t="array" ref="DX118">
IFERROR(_xlfn.IFS(
$DH118="день_1",
$DR118*$BL118/($AX118-$AW118+1)*BE118*(DAY(EOMONTH(BE$15,0))),
$DH118="день_2",
$DR118/30*MAX(MIN($AX118,EOMONTH(BE$15,0))-MAX($AW118,BE$15)+1,),
$DH118="раб.день",
$DR118/30*(IFERROR(
_xlfn.LET(_xlpm.VD,
CHOOSE(
{1;2;3;4;5;6;7;8;9;10;11;12;13;14;15;16;17;18},
45658,45659,45660,45661,45662,45663,45664,45665,45711,45724,45778,45779,45785,45786,45820,45821,45965,46022),
_xlfn.LET(_xlpm.DD,
MAX(MIN($AX118,EOMONTH(BE$15,0))-MAX($AW118,BE$15),),
_xlfn.IFS(
AND(MONTH($AW118)=MONTH(BE$15),MONTH($AX118)&lt;&gt;MONTH(BE$15)),
NETWORKDAYS.INTL($AW118,$AW118+_xlpm.DD,1,_xlpm.VD),
AND(MONTH($AW118)&lt;&gt;MONTH(BE$15),MONTH($AX118)=MONTH(BE$15)),
NETWORKDAYS.INTL(($AX118)-_xlpm.DD,$AX118,1,_xlpm.VD),
AND(MONTH($AW118)&lt;MONTH(BE$15),MONTH($AX118)&gt;MONTH(BE$15)),
NETWORKDAYS.INTL((EOMONTH(BE$15-1,1))-_xlpm.DD,EOMONTH(BE$15-1,1),1,_xlpm.VD),
AND(MONTH($AW118)=MONTH(BE$15),MONTH($AX118)=MONTH(BE$15)),
NETWORKDAYS.INTL($AW118,$AX118,1,_xlpm.VD)))),0)),
$DH118="месяц",
$DR118*BE118,
$DH118="неделя",
$DR118*BE118/7*(ROUNDUP((DAY(EOMONTH(BE$15,0)))/4,0))),
0)</f>
        <v/>
      </c>
      <c r="DY118" s="125">
        <f t="array" ref="DY118">
IFERROR(_xlfn.IFS(
$DH118="день_1",
$DR118*$BL118/($AX118-$AW118+1)*BF118*(DAY(EOMONTH(BF$15,0))),
$DH118="день_2",
$DR118/30*MAX(MIN($AX118,EOMONTH(BF$15,0))-MAX($AW118,BF$15)+1,),
$DH118="раб.день",
$DR118/30*(IFERROR(
_xlfn.LET(_xlpm.VD,
CHOOSE(
{1;2;3;4;5;6;7;8;9;10;11;12;13;14;15;16;17;18},
45658,45659,45660,45661,45662,45663,45664,45665,45711,45724,45778,45779,45785,45786,45820,45821,45965,46022),
_xlfn.LET(_xlpm.DD,
MAX(MIN($AX118,EOMONTH(BF$15,0))-MAX($AW118,BF$15),),
_xlfn.IFS(
AND(MONTH($AW118)=MONTH(BF$15),MONTH($AX118)&lt;&gt;MONTH(BF$15)),
NETWORKDAYS.INTL($AW118,$AW118+_xlpm.DD,1,_xlpm.VD),
AND(MONTH($AW118)&lt;&gt;MONTH(BF$15),MONTH($AX118)=MONTH(BF$15)),
NETWORKDAYS.INTL(($AX118)-_xlpm.DD,$AX118,1,_xlpm.VD),
AND(MONTH($AW118)&lt;MONTH(BF$15),MONTH($AX118)&gt;MONTH(BF$15)),
NETWORKDAYS.INTL((EOMONTH(BF$15-1,1))-_xlpm.DD,EOMONTH(BF$15-1,1),1,_xlpm.VD),
AND(MONTH($AW118)=MONTH(BF$15),MONTH($AX118)=MONTH(BF$15)),
NETWORKDAYS.INTL($AW118,$AX118,1,_xlpm.VD)))),0)),
$DH118="месяц",
$DR118*BF118,
$DH118="неделя",
$DR118*BF118/7*(ROUNDUP((DAY(EOMONTH(BF$15,0)))/4,0))),
0)</f>
        <v/>
      </c>
      <c r="DZ118" s="125">
        <f t="array" ref="DZ118">
IFERROR(_xlfn.IFS(
$DH118="день_1",
$DR118*$BL118/($AX118-$AW118+1)*BG118*(DAY(EOMONTH(BG$15,0))),
$DH118="день_2",
$DR118/30*MAX(MIN($AX118,EOMONTH(BG$15,0))-MAX($AW118,BG$15)+1,),
$DH118="раб.день",
$DR118/30*(IFERROR(
_xlfn.LET(_xlpm.VD,
CHOOSE(
{1;2;3;4;5;6;7;8;9;10;11;12;13;14;15;16;17;18},
45658,45659,45660,45661,45662,45663,45664,45665,45711,45724,45778,45779,45785,45786,45820,45821,45965,46022),
_xlfn.LET(_xlpm.DD,
MAX(MIN($AX118,EOMONTH(BG$15,0))-MAX($AW118,BG$15),),
_xlfn.IFS(
AND(MONTH($AW118)=MONTH(BG$15),MONTH($AX118)&lt;&gt;MONTH(BG$15)),
NETWORKDAYS.INTL($AW118,$AW118+_xlpm.DD,1,_xlpm.VD),
AND(MONTH($AW118)&lt;&gt;MONTH(BG$15),MONTH($AX118)=MONTH(BG$15)),
NETWORKDAYS.INTL(($AX118)-_xlpm.DD,$AX118,1,_xlpm.VD),
AND(MONTH($AW118)&lt;MONTH(BG$15),MONTH($AX118)&gt;MONTH(BG$15)),
NETWORKDAYS.INTL((EOMONTH(BG$15-1,1))-_xlpm.DD,EOMONTH(BG$15-1,1),1,_xlpm.VD),
AND(MONTH($AW118)=MONTH(BG$15),MONTH($AX118)=MONTH(BG$15)),
NETWORKDAYS.INTL($AW118,$AX118,1,_xlpm.VD)))),0)),
$DH118="месяц",
$DR118*BG118,
$DH118="неделя",
$DR118*BG118/7*(ROUNDUP((DAY(EOMONTH(BG$15,0)))/4,0))),
0)</f>
        <v/>
      </c>
      <c r="EA118" s="125">
        <f t="array" ref="EA118">
IFERROR(_xlfn.IFS(
$DH118="день_1",
$DR118*$BL118/($AX118-$AW118+1)*BH118*(DAY(EOMONTH(BH$15,0))),
$DH118="день_2",
$DR118/30*MAX(MIN($AX118,EOMONTH(BH$15,0))-MAX($AW118,BH$15)+1,),
$DH118="раб.день",
$DR118/30*(IFERROR(
_xlfn.LET(_xlpm.VD,
CHOOSE(
{1;2;3;4;5;6;7;8;9;10;11;12;13;14;15;16;17;18},
45658,45659,45660,45661,45662,45663,45664,45665,45711,45724,45778,45779,45785,45786,45820,45821,45965,46022),
_xlfn.LET(_xlpm.DD,
MAX(MIN($AX118,EOMONTH(BH$15,0))-MAX($AW118,BH$15),),
_xlfn.IFS(
AND(MONTH($AW118)=MONTH(BH$15),MONTH($AX118)&lt;&gt;MONTH(BH$15)),
NETWORKDAYS.INTL($AW118,$AW118+_xlpm.DD,1,_xlpm.VD),
AND(MONTH($AW118)&lt;&gt;MONTH(BH$15),MONTH($AX118)=MONTH(BH$15)),
NETWORKDAYS.INTL(($AX118)-_xlpm.DD,$AX118,1,_xlpm.VD),
AND(MONTH($AW118)&lt;MONTH(BH$15),MONTH($AX118)&gt;MONTH(BH$15)),
NETWORKDAYS.INTL((EOMONTH(BH$15-1,1))-_xlpm.DD,EOMONTH(BH$15-1,1),1,_xlpm.VD),
AND(MONTH($AW118)=MONTH(BH$15),MONTH($AX118)=MONTH(BH$15)),
NETWORKDAYS.INTL($AW118,$AX118,1,_xlpm.VD)))),0)),
$DH118="месяц",
$DR118*BH118,
$DH118="неделя",
$DR118*BH118/7*(ROUNDUP((DAY(EOMONTH(BH$15,0)))/4,0))),
0)</f>
        <v/>
      </c>
      <c r="EB118" s="125">
        <f t="array" ref="EB118">
IFERROR(_xlfn.IFS(
$DH118="день_1",
$DR118*$BL118/($AX118-$AW118+1)*BI118*(DAY(EOMONTH(BI$15,0))),
$DH118="день_2",
$DR118/30*MAX(MIN($AX118,EOMONTH(BI$15,0))-MAX($AW118,BI$15)+1,),
$DH118="раб.день",
$DR118/30*(IFERROR(
_xlfn.LET(_xlpm.VD,
CHOOSE(
{1;2;3;4;5;6;7;8;9;10;11;12;13;14;15;16;17;18},
45658,45659,45660,45661,45662,45663,45664,45665,45711,45724,45778,45779,45785,45786,45820,45821,45965,46022),
_xlfn.LET(_xlpm.DD,
MAX(MIN($AX118,EOMONTH(BI$15,0))-MAX($AW118,BI$15),),
_xlfn.IFS(
AND(MONTH($AW118)=MONTH(BI$15),MONTH($AX118)&lt;&gt;MONTH(BI$15)),
NETWORKDAYS.INTL($AW118,$AW118+_xlpm.DD,1,_xlpm.VD),
AND(MONTH($AW118)&lt;&gt;MONTH(BI$15),MONTH($AX118)=MONTH(BI$15)),
NETWORKDAYS.INTL(($AX118)-_xlpm.DD,$AX118,1,_xlpm.VD),
AND(MONTH($AW118)&lt;MONTH(BI$15),MONTH($AX118)&gt;MONTH(BI$15)),
NETWORKDAYS.INTL((EOMONTH(BI$15-1,1))-_xlpm.DD,EOMONTH(BI$15-1,1),1,_xlpm.VD),
AND(MONTH($AW118)=MONTH(BI$15),MONTH($AX118)=MONTH(BI$15)),
NETWORKDAYS.INTL($AW118,$AX118,1,_xlpm.VD)))),0)),
$DH118="месяц",
$DR118*BI118,
$DH118="неделя",
$DR118*BI118/7*(ROUNDUP((DAY(EOMONTH(BI$15,0)))/4,0))),
0)</f>
        <v/>
      </c>
      <c r="EC118" s="125">
        <f t="array" ref="EC118">
IFERROR(_xlfn.IFS(
$DH118="день_1",
$DR118*$BL118/($AX118-$AW118+1)*BJ118*(DAY(EOMONTH(BJ$15,0))),
$DH118="день_2",
$DR118/30*MAX(MIN($AX118,EOMONTH(BJ$15,0))-MAX($AW118,BJ$15)+1,),
$DH118="раб.день",
$DR118/30*(IFERROR(
_xlfn.LET(_xlpm.VD,
CHOOSE(
{1;2;3;4;5;6;7;8;9;10;11;12;13;14;15;16;17;18},
45658,45659,45660,45661,45662,45663,45664,45665,45711,45724,45778,45779,45785,45786,45820,45821,45965,46022),
_xlfn.LET(_xlpm.DD,
MAX(MIN($AX118,EOMONTH(BJ$15,0))-MAX($AW118,BJ$15),),
_xlfn.IFS(
AND(MONTH($AW118)=MONTH(BJ$15),MONTH($AX118)&lt;&gt;MONTH(BJ$15)),
NETWORKDAYS.INTL($AW118,$AW118+_xlpm.DD,1,_xlpm.VD),
AND(MONTH($AW118)&lt;&gt;MONTH(BJ$15),MONTH($AX118)=MONTH(BJ$15)),
NETWORKDAYS.INTL(($AX118)-_xlpm.DD,$AX118,1,_xlpm.VD),
AND(MONTH($AW118)&lt;MONTH(BJ$15),MONTH($AX118)&gt;MONTH(BJ$15)),
NETWORKDAYS.INTL((EOMONTH(BJ$15-1,1))-_xlpm.DD,EOMONTH(BJ$15-1,1),1,_xlpm.VD),
AND(MONTH($AW118)=MONTH(BJ$15),MONTH($AX118)=MONTH(BJ$15)),
NETWORKDAYS.INTL($AW118,$AX118,1,_xlpm.VD)))),0)),
$DH118="месяц",
$DR118*BJ118,
$DH118="неделя",
$DR118*BJ118/7*(ROUNDUP((DAY(EOMONTH(BJ$15,0)))/4,0))),
0)</f>
        <v/>
      </c>
      <c r="ED118" s="125">
        <f t="array" ref="ED118">
IFERROR(_xlfn.IFS(
$DH118="день_1",
$DR118*$BL118/($AX118-$AW118+1)*BK118*(DAY(EOMONTH(BK$15,0))),
$DH118="день_2",
$DR118/30*MAX(MIN($AX118,EOMONTH(BK$15,0))-MAX($AW118,BK$15)+1,),
$DH118="раб.день",
$DR118/30*(IFERROR(
_xlfn.LET(_xlpm.VD,
CHOOSE(
{1;2;3;4;5;6;7;8;9;10;11;12;13;14;15;16;17;18},
45658,45659,45660,45661,45662,45663,45664,45665,45711,45724,45778,45779,45785,45786,45820,45821,45965,46022),
_xlfn.LET(_xlpm.DD,
MAX(MIN($AX118,EOMONTH(BK$15,0))-MAX($AW118,BK$15),),
_xlfn.IFS(
AND(MONTH($AW118)=MONTH(BK$15),MONTH($AX118)&lt;&gt;MONTH(BK$15)),
NETWORKDAYS.INTL($AW118,$AW118+_xlpm.DD,1,_xlpm.VD),
AND(MONTH($AW118)&lt;&gt;MONTH(BK$15),MONTH($AX118)=MONTH(BK$15)),
NETWORKDAYS.INTL(($AX118)-_xlpm.DD,$AX118,1,_xlpm.VD),
AND(MONTH($AW118)&lt;MONTH(BK$15),MONTH($AX118)&gt;MONTH(BK$15)),
NETWORKDAYS.INTL((EOMONTH(BK$15-1,1))-_xlpm.DD,EOMONTH(BK$15-1,1),1,_xlpm.VD),
AND(MONTH($AW118)=MONTH(BK$15),MONTH($AX118)=MONTH(BK$15)),
NETWORKDAYS.INTL($AW118,$AX118,1,_xlpm.VD)))),0)),
$DH118="месяц",
$DR118*BK118,
$DH118="неделя",
$DR118*BK118/7*(ROUNDUP((DAY(EOMONTH(BK$15,0)))/4,0))),
0)</f>
        <v/>
      </c>
      <c r="EE118" s="125">
        <f>SUM($DS118,$DT118,$DU118,$DV118,$DW118,$DX118,$DY118,$DZ118,$EA118,$EB118,$EC118,$ED118)</f>
        <v/>
      </c>
      <c r="EF118" s="125">
        <f>IFERROR(ROUND($EE118*(1+$EP118),2),0)</f>
        <v/>
      </c>
      <c r="EG118" s="128" t="n">
        <v>1</v>
      </c>
      <c r="EH118" s="126" t="n">
        <v>0</v>
      </c>
      <c r="EI118" s="126">
        <f>ROUND(SUM($EH118:$EH118)*SUM($AB118:$AB118)*$EG118,2)</f>
        <v/>
      </c>
      <c r="EJ118" s="126">
        <f>ROUND($EI118*(1+$EP118),2)</f>
        <v/>
      </c>
      <c r="EK118" s="126" t="n">
        <v>0</v>
      </c>
      <c r="EL118" s="126">
        <f>ROUND(SUM($EK118:$EK118)*SUM($AB118:$AB118)*$EG118,2)</f>
        <v/>
      </c>
      <c r="EM118" s="126">
        <f>ROUND($EL118*(1+$EP118),2)</f>
        <v/>
      </c>
      <c r="EN118" s="126">
        <f>SUM($EE118,$EI118,$EL118)</f>
        <v/>
      </c>
      <c r="EO118" s="126">
        <f>SUM($EF118,$EJ118,$EM118)</f>
        <v/>
      </c>
      <c r="EP118" s="59" t="inlineStr">
        <is>
          <t>20%</t>
        </is>
      </c>
      <c r="EQ118" s="59" t="n"/>
      <c r="ER118" s="60">
        <f t="array" ref="ER118">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MATCH(ES118,
{"AMS";"RussOutdoor";"HD Outdoor";"Ingroup";"IQ";"Ledproduction";"LisChannel";"Logic";"Media-PPL";"NovikovTV | НовиковТВ";"SMA";"SOK";"КрокусТВ | CrocusTV | IndoorTV";"Сити";"ТЯК Москва"},
0)),"")</f>
        <v/>
      </c>
      <c r="ES118" s="60" t="n"/>
      <c r="ET118" s="60">
        <f t="array" ref="ET118">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MATCH(ES118,
{"AMS";"RussOutdoor";"HD Outdoor";"Ingroup";"IQ";"Ledproduction";"LisChannel";"Logic";"Media-PPL";"NovikovTV | НовиковТВ";"SMA";"SOK";"КрокусТВ | CrocusTV | IndoorTV";"Сити";"ТЯК Москва"},
0)),"")</f>
        <v/>
      </c>
      <c r="EU118" s="60" t="n"/>
      <c r="EV118" s="60" t="n"/>
      <c r="EX118" s="110">
        <f t="array" ref="EX118">
($AR118/30
+N("ТРАФИК ПЛОЩАДКИ"))*
(IFERROR(
_xlfn.LET(
_xlpm.GPR,
HLOOKUP($L118,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(MATCH($T118,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IF($Q118="цифровой",_xlpm.GPR/$AG118,_xlpm.GPR/60)),
0)
+N("DWELL TIME"))*
(IF($AB118=0,0,IF($AB118=1,0.3,IF($AB118=2,0.5,IF($AB118&gt;2,1))))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_xlfn.IFS($AC118="да",1.2,$AC118="нет",1)*
_xlfn.IFS($AD118="да",1.2,$AD118="нет",1)*
IF(R118="статический",1,1.2)*
$X118*
INDEX(
{1.2;1;1.2;1.2;1;1.2;1.2;1.2;1.2;1.2;1.2;1;1.2;1.2;1.2;1.2;1;1;1.2;1.2;1.2;1;1;1;1;1.2;1.2;1.2;1.2;1;1;1;1;1.2;1.2;1.2;1.2;1.2;1.2;1.2;1.2;1;1;1.2;1;1;1;1;1.5;1;1;1.5;1.5;1.2},
MATCH($Q118,_xlpm.MI,0)))&gt;{0.02;0.04;0.06;0.1;0.2;0.4;0.6;0.8;1;2;4;6})),
{0;1;2;3;4;5;6;7;8;9;10;11;12},
0)))
+N("КОЭФФИЦИЕНТ КОНТАКТА"))))*
(_xlfn.IFS($X118&lt;0.1,$X118/1000,$X118&gt;25,5.2,AND($X118&gt;=0.1,$X118&lt;=25),(($X118*2+0.1)/10)*($X118/10)))*
IFERROR((_xlfn.LET(
_xlpm.MA,
{0;0.8;0.85;0.9;0.95;1},
_xlpm.MAA,
{0;1;2;3;4;5},
INDEX(_xlpm.MA,MATCH(SUMPRODUCT(--((IF(ROUND(_xlpm.MAA,1)&gt;5,5,ROUND($AB118,1)))&gt;{0;1;2;3;4;5})),_xlpm.MAA,0)))
+N("КОЭФФИЦИЕНТ КОЛ-ВО КОНСТРУКЦИЙ")),1)*
$AB118,0))*
(IF($Q118="цифровой",$AG118/15*$AI118,1)
+N("ДЛЯ ЦИФРЫ"))</f>
        <v/>
      </c>
      <c r="EY118" s="110">
        <f>IFERROR(EX118*AY118,0)</f>
        <v/>
      </c>
      <c r="EZ118" s="131">
        <f>IFERROR(DP118/EY118*1000,0)</f>
        <v/>
      </c>
      <c r="FA118" s="112">
        <f>IFERROR(FC118/FB118,0)</f>
        <v/>
      </c>
      <c r="FB118" s="112">
        <f>IFERROR((FC118/(EY118/FF118*#REF!))*0.825,0)</f>
        <v/>
      </c>
      <c r="FC118" s="112">
        <f>IFERROR(((EX118*30/AR118)*100)/30,0)</f>
        <v/>
      </c>
      <c r="FD118" s="112">
        <f>IFERROR(EY118/G118*100%,0)</f>
        <v/>
      </c>
      <c r="FE118" s="112">
        <f>IFERROR(FD118/FC118*100%,0)</f>
        <v/>
      </c>
      <c r="FF118" s="110">
        <f>IFERROR(AR118/30*AY118,0)</f>
        <v/>
      </c>
    </row>
    <row r="119" ht="13" customHeight="1">
      <c r="A119" s="59" t="n"/>
      <c r="B119" s="60" t="n"/>
      <c r="C119" s="60" t="n"/>
      <c r="D119" s="60">
        <f t="array" ref="D119">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MATCH($E119,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19" s="60">
        <f t="array" ref="E119">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MATCH($F119,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19" s="60" t="inlineStr"/>
      <c r="G119" s="60" t="n"/>
      <c r="H119" s="60">
        <f t="array" ref="H119">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MATCH($I119,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19" s="60" t="n"/>
      <c r="J119" s="60" t="n"/>
      <c r="K119" s="60" t="n"/>
      <c r="L119" s="60" t="n"/>
      <c r="M119" s="60" t="n"/>
      <c r="N119" s="60" t="n"/>
      <c r="O119" s="60" t="n"/>
      <c r="P119" s="60">
        <f t="array" ref="P119">
_xlfn.IFS(
ISNUMBER(MATCH($Q119,{"шелфбаннер","разделитель","монетница","чековая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ISNUMBER(MATCH($Q119,{"LED/LCD","видеокулер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ISNUMBER(MATCH($Q119,{"автомобиль","машина","выставочное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ISNUMBER(MATCH($Q119,{"билборд","лифтовая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ISNUMBER(MATCH($Q119,{"навигация","подвесной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ISNUMBER(MATCH($Q119,{"движущаяся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ISNUMBER(MATCH($Q119,{"каталог","журнал"},)),
"Пресса",
$Q119="","")</f>
        <v/>
      </c>
      <c r="Q119" s="60" t="n"/>
      <c r="R119" s="60">
        <f t="array" ref="R119">
IFERROR(
_xlfn.IFS(
OR(ISNUMBER(MATCH($Q119,{"экспозиция","макет","стенд","автостенд","авто стенд","выставочное пространство","выставочные стенды","модульные выставочные стенды","3Д конструкция","3D конструкция"},)),P119="Экспонирование"),
"нестандартный",
ISNUMBER(MATCH($Q119,{"скроллер","призматрон"},)),
"динамический",
$P119="Видео",
"цифровой",
OR($P119="Пресса",$P119="Щит",$P119="POSm",$P119="Подвес",$P119="Брендирование/оклейка"),
"статический"),"")</f>
        <v/>
      </c>
      <c r="S119" s="59" t="n"/>
      <c r="T119" s="60" t="n"/>
      <c r="U119" s="60" t="n"/>
      <c r="V119" s="60">
        <f>
IF(P119="Видео",
"цифровой постер/ролик",
IF(ISNUMBER(MATCH(Q119,{"короб световой","короб световой | лайтбокс","короб световой | кристалайт","лайтбокс","лайт бокс","кристалайт","LB","lightbox"},)),
"бэклит",
IF(P119="Брендирование/оклейка",
"перфарированная пленка/самоклейка",
IF(P119="Экспонирование",
"под запрос",
IF(P119="Подвес",
"баннер/ткань",
"")))))</f>
        <v/>
      </c>
      <c r="W119" s="59" t="n"/>
      <c r="X119" s="59" t="n"/>
      <c r="Y119" s="59" t="n"/>
      <c r="Z119" s="61" t="n"/>
      <c r="AA119" s="61" t="n"/>
      <c r="AB119" s="61">
        <f>IF(BL119&gt;0,Z119,0)</f>
        <v/>
      </c>
      <c r="AC119" s="59" t="n"/>
      <c r="AD119" s="59" t="n"/>
      <c r="AE119" s="59" t="n"/>
      <c r="AF119" s="59" t="n"/>
      <c r="AG119" s="59" t="n"/>
      <c r="AH119" s="59" t="n"/>
      <c r="AI119" s="59" t="n"/>
      <c r="AJ119" s="59" t="n"/>
      <c r="AK119" s="59" t="n"/>
      <c r="AL119" s="62">
        <f>IFERROR(IF(OR(R119="статический",R119="динамический",R119="нестандартный",R119="",R119=""),"-",IF(AND(AH119="-",AI119="-"),"-",AK119*3600/AH119*AI119)),"-")</f>
        <v/>
      </c>
      <c r="AM119" s="62">
        <f>IFERROR(IF(OR(R119="статический",R119="динамический",R119="",R119="", R119="BTL",R119="нестандартный"),"-",AG119*AI119*AL119/60),"-")</f>
        <v/>
      </c>
      <c r="AN119" s="63">
        <f>IFERROR(IF(AH119="","-",AG119*AI119/AH119),"-")</f>
        <v/>
      </c>
      <c r="AO119" s="59">
        <f>IFERROR(IF(OR($R119="статический",$R119="динамический",$R119="",$R119="",$R119="BTL",$R119="нестандартный"),"-",$AL119*$AY119),"-")</f>
        <v/>
      </c>
      <c r="AP119" s="62">
        <f>IFERROR(IF(OR($R119="статический",$R119="динамический",$R119="",$R119="",$R119="BTL",$R119="нестандартный"),"-",$AM119*AY119),"-")</f>
        <v/>
      </c>
      <c r="AQ119" s="64" t="n"/>
      <c r="AR119" s="61" t="n"/>
      <c r="AS119" s="61" t="n"/>
      <c r="AT119" s="61" t="n"/>
      <c r="AU119" s="65" t="n"/>
      <c r="AV119" s="124">
        <f>IFERROR(DR119/AT119*1000,"n/a")</f>
        <v/>
      </c>
      <c r="AW119" s="67" t="n"/>
      <c r="AX119" s="67" t="n"/>
      <c r="AY119" s="43">
        <f>IFERROR(IF(OR($AW119="",$AX119=""),"",_xlfn.DAYS($AX119+1,$AW119)),"")</f>
        <v/>
      </c>
      <c r="AZ119" s="68">
        <f t="array" ref="AZ119">
_xlfn.LET(_xlpm.COEFF,
IF($AW119+$AX119=0,0,IF(MAX(MIN($AX119,EOMONTH(AZ$15,0))-MAX($AW119,AZ$15)+1,)&gt;0,1,0)),
_xlfn.IFS(
$ES119="LisChannel",
_xlpm.COEFF*
INDEX({1;1;1.2;1.2;1;1;1;1;1.2;1.2;1.2;1.2},
MATCH(MONTH(AZ$15),
{1,2,3,4,5,6,7,8,9,10,11,12})),
CONCATENATE($ES119," ",$L119)="RussOutdoor метро",
_xlpm.COEFF*
INDEX({0.8;0.9;1.1;1.1;1;1;1;1;1.1;1.1;1.1;1.1},
MATCH(MONTH(AZ$15),
{1,2,3,4,5,6,7,8,9,10,11,12})),
$ES119&lt;&gt;"LisChannel",
_xlpm.COEFF,
$ES119&lt;&gt;"RussOutdoor",
_xlpm.COEFF))</f>
        <v/>
      </c>
      <c r="BA119" s="68">
        <f t="array" ref="BA119">
_xlfn.LET(_xlpm.COEFF,
IF($AW119+$AX119=0,0,IF(MAX(MIN($AX119,EOMONTH(BA$15,0))-MAX($AW119,BA$15)+1,)&gt;0,1,0)),
_xlfn.IFS(
$ES119="LisChannel",
_xlpm.COEFF*
INDEX({1;1;1.2;1.2;1;1;1;1;1.2;1.2;1.2;1.2},
MATCH(MONTH(BA$15),
{1,2,3,4,5,6,7,8,9,10,11,12})),
CONCATENATE($ES119," ",$L119)="RussOutdoor метро",
_xlpm.COEFF*
INDEX({0.8;0.9;1.1;1.1;1;1;1;1;1.1;1.1;1.1;1.1},
MATCH(MONTH(BA$15),
{1,2,3,4,5,6,7,8,9,10,11,12})),
$ES119&lt;&gt;"LisChannel",
_xlpm.COEFF,
$ES119&lt;&gt;"RussOutdoor",
_xlpm.COEFF))</f>
        <v/>
      </c>
      <c r="BB119" s="68">
        <f t="array" ref="BB119">
_xlfn.LET(_xlpm.COEFF,
IF($AW119+$AX119=0,0,IF(MAX(MIN($AX119,EOMONTH(BB$15,0))-MAX($AW119,BB$15)+1,)&gt;0,1,0)),
_xlfn.IFS(
$ES119="LisChannel",
_xlpm.COEFF*
INDEX({1;1;1.2;1.2;1;1;1;1;1.2;1.2;1.2;1.2},
MATCH(MONTH(BB$15),
{1,2,3,4,5,6,7,8,9,10,11,12})),
CONCATENATE($ES119," ",$L119)="RussOutdoor метро",
_xlpm.COEFF*
INDEX({0.8;0.9;1.1;1.1;1;1;1;1;1.1;1.1;1.1;1.1},
MATCH(MONTH(BB$15),
{1,2,3,4,5,6,7,8,9,10,11,12})),
$ES119&lt;&gt;"LisChannel",
_xlpm.COEFF,
$ES119&lt;&gt;"RussOutdoor",
_xlpm.COEFF))</f>
        <v/>
      </c>
      <c r="BC119" s="68">
        <f t="array" ref="BC119">
_xlfn.LET(_xlpm.COEFF,
IF($AW119+$AX119=0,0,IF(MAX(MIN($AX119,EOMONTH(BC$15,0))-MAX($AW119,BC$15)+1,)&gt;0,1,0)),
_xlfn.IFS(
$ES119="LisChannel",
_xlpm.COEFF*
INDEX({1;1;1.2;1.2;1;1;1;1;1.2;1.2;1.2;1.2},
MATCH(MONTH(BC$15),
{1,2,3,4,5,6,7,8,9,10,11,12})),
CONCATENATE($ES119," ",$L119)="RussOutdoor метро",
_xlpm.COEFF*
INDEX({0.8;0.9;1.1;1.1;1;1;1;1;1.1;1.1;1.1;1.1},
MATCH(MONTH(BC$15),
{1,2,3,4,5,6,7,8,9,10,11,12})),
$ES119&lt;&gt;"LisChannel",
_xlpm.COEFF,
$ES119&lt;&gt;"RussOutdoor",
_xlpm.COEFF))</f>
        <v/>
      </c>
      <c r="BD119" s="68">
        <f t="array" ref="BD119">
_xlfn.LET(_xlpm.COEFF,
IF($AW119+$AX119=0,0,IF(MAX(MIN($AX119,EOMONTH(BD$15,0))-MAX($AW119,BD$15)+1,)&gt;0,1,0)),
_xlfn.IFS(
$ES119="LisChannel",
_xlpm.COEFF*
INDEX({1;1;1.2;1.2;1;1;1;1;1.2;1.2;1.2;1.2},
MATCH(MONTH(BD$15),
{1,2,3,4,5,6,7,8,9,10,11,12})),
CONCATENATE($ES119," ",$L119)="RussOutdoor метро",
_xlpm.COEFF*
INDEX({0.8;0.9;1.1;1.1;1;1;1;1;1.1;1.1;1.1;1.1},
MATCH(MONTH(BD$15),
{1,2,3,4,5,6,7,8,9,10,11,12})),
$ES119&lt;&gt;"LisChannel",
_xlpm.COEFF,
$ES119&lt;&gt;"RussOutdoor",
_xlpm.COEFF))</f>
        <v/>
      </c>
      <c r="BE119" s="68">
        <f t="array" ref="BE119">
_xlfn.LET(_xlpm.COEFF,
IF($AW119+$AX119=0,0,IF(MAX(MIN($AX119,EOMONTH(BE$15,0))-MAX($AW119,BE$15)+1,)&gt;0,1,0)),
_xlfn.IFS(
$ES119="LisChannel",
_xlpm.COEFF*
INDEX({1;1;1.2;1.2;1;1;1;1;1.2;1.2;1.2;1.2},
MATCH(MONTH(BE$15),
{1,2,3,4,5,6,7,8,9,10,11,12})),
CONCATENATE($ES119," ",$L119)="RussOutdoor метро",
_xlpm.COEFF*
INDEX({0.8;0.9;1.1;1.1;1;1;1;1;1.1;1.1;1.1;1.1},
MATCH(MONTH(BE$15),
{1,2,3,4,5,6,7,8,9,10,11,12})),
$ES119&lt;&gt;"LisChannel",
_xlpm.COEFF,
$ES119&lt;&gt;"RussOutdoor",
_xlpm.COEFF))</f>
        <v/>
      </c>
      <c r="BF119" s="68">
        <f t="array" ref="BF119">
_xlfn.LET(_xlpm.COEFF,
IF($AW119+$AX119=0,0,IF(MAX(MIN($AX119,EOMONTH(BF$15,0))-MAX($AW119,BF$15)+1,)&gt;0,1,0)),
_xlfn.IFS(
$ES119="LisChannel",
_xlpm.COEFF*
INDEX({1;1;1.2;1.2;1;1;1;1;1.2;1.2;1.2;1.2},
MATCH(MONTH(BF$15),
{1,2,3,4,5,6,7,8,9,10,11,12})),
CONCATENATE($ES119," ",$L119)="RussOutdoor метро",
_xlpm.COEFF*
INDEX({0.8;0.9;1.1;1.1;1;1;1;1;1.1;1.1;1.1;1.1},
MATCH(MONTH(BF$15),
{1,2,3,4,5,6,7,8,9,10,11,12})),
$ES119&lt;&gt;"LisChannel",
_xlpm.COEFF,
$ES119&lt;&gt;"RussOutdoor",
_xlpm.COEFF))</f>
        <v/>
      </c>
      <c r="BG119" s="68">
        <f t="array" ref="BG119">
_xlfn.LET(_xlpm.COEFF,
IF($AW119+$AX119=0,0,IF(MAX(MIN($AX119,EOMONTH(BG$15,0))-MAX($AW119,BG$15)+1,)&gt;0,1,0)),
_xlfn.IFS(
$ES119="LisChannel",
_xlpm.COEFF*
INDEX({1;1;1.2;1.2;1;1;1;1;1.2;1.2;1.2;1.2},
MATCH(MONTH(BG$15),
{1,2,3,4,5,6,7,8,9,10,11,12})),
CONCATENATE($ES119," ",$L119)="RussOutdoor метро",
_xlpm.COEFF*
INDEX({0.8;0.9;1.1;1.1;1;1;1;1;1.1;1.1;1.1;1.1},
MATCH(MONTH(BG$15),
{1,2,3,4,5,6,7,8,9,10,11,12})),
$ES119&lt;&gt;"LisChannel",
_xlpm.COEFF,
$ES119&lt;&gt;"RussOutdoor",
_xlpm.COEFF))</f>
        <v/>
      </c>
      <c r="BH119" s="68">
        <f t="array" ref="BH119">
_xlfn.LET(_xlpm.COEFF,
IF($AW119+$AX119=0,0,IF(MAX(MIN($AX119,EOMONTH(BH$15,0))-MAX($AW119,BH$15)+1,)&gt;0,1,0)),
_xlfn.IFS(
$ES119="LisChannel",
_xlpm.COEFF*
INDEX({1;1;1.2;1.2;1;1;1;1;1.2;1.2;1.2;1.2},
MATCH(MONTH(BH$15),
{1,2,3,4,5,6,7,8,9,10,11,12})),
CONCATENATE($ES119," ",$L119)="RussOutdoor метро",
_xlpm.COEFF*
INDEX({0.8;0.9;1.1;1.1;1;1;1;1;1.1;1.1;1.1;1.1},
MATCH(MONTH(BH$15),
{1,2,3,4,5,6,7,8,9,10,11,12})),
$ES119&lt;&gt;"LisChannel",
_xlpm.COEFF,
$ES119&lt;&gt;"RussOutdoor",
_xlpm.COEFF))</f>
        <v/>
      </c>
      <c r="BI119" s="68">
        <f t="array" ref="BI119">
_xlfn.LET(_xlpm.COEFF,
IF($AW119+$AX119=0,0,IF(MAX(MIN($AX119,EOMONTH(BI$15,0))-MAX($AW119,BI$15)+1,)&gt;0,1,0)),
_xlfn.IFS(
$ES119="LisChannel",
_xlpm.COEFF*
INDEX({1;1;1.2;1.2;1;1;1;1;1.2;1.2;1.2;1.2},
MATCH(MONTH(BI$15),
{1,2,3,4,5,6,7,8,9,10,11,12})),
CONCATENATE($ES119," ",$L119)="RussOutdoor метро",
_xlpm.COEFF*
INDEX({0.8;0.9;1.1;1.1;1;1;1;1;1.1;1.1;1.1;1.1},
MATCH(MONTH(BI$15),
{1,2,3,4,5,6,7,8,9,10,11,12})),
$ES119&lt;&gt;"LisChannel",
_xlpm.COEFF,
$ES119&lt;&gt;"RussOutdoor",
_xlpm.COEFF))</f>
        <v/>
      </c>
      <c r="BJ119" s="68">
        <f t="array" ref="BJ119">
_xlfn.LET(_xlpm.COEFF,
IF($AW119+$AX119=0,0,IF(MAX(MIN($AX119,EOMONTH(BJ$15,0))-MAX($AW119,BJ$15)+1,)&gt;0,1,0)),
_xlfn.IFS(
$ES119="LisChannel",
_xlpm.COEFF*
INDEX({1;1;1.2;1.2;1;1;1;1;1.2;1.2;1.2;1.2},
MATCH(MONTH(BJ$15),
{1,2,3,4,5,6,7,8,9,10,11,12})),
CONCATENATE($ES119," ",$L119)="RussOutdoor метро",
_xlpm.COEFF*
INDEX({0.8;0.9;1.1;1.1;1;1;1;1;1.1;1.1;1.1;1.1},
MATCH(MONTH(BJ$15),
{1,2,3,4,5,6,7,8,9,10,11,12})),
$ES119&lt;&gt;"LisChannel",
_xlpm.COEFF,
$ES119&lt;&gt;"RussOutdoor",
_xlpm.COEFF))</f>
        <v/>
      </c>
      <c r="BK119" s="68">
        <f t="array" ref="BK119">
_xlfn.LET(_xlpm.COEFF,
IF($AW119+$AX119=0,0,IF(MAX(MIN($AX119,EOMONTH(BK$15,0))-MAX($AW119,BK$15)+1,)&gt;0,1,0)),
_xlfn.IFS(
$ES119="LisChannel",
_xlpm.COEFF*
INDEX({1;1;1.2;1.2;1;1;1;1;1.2;1.2;1.2;1.2},
MATCH(MONTH(BK$15),
{1,2,3,4,5,6,7,8,9,10,11,12})),
CONCATENATE($ES119," ",$L119)="RussOutdoor метро",
_xlpm.COEFF*
INDEX({0.8;0.9;1.1;1.1;1;1;1;1;1.1;1.1;1.1;1.1},
MATCH(MONTH(BK$15),
{1,2,3,4,5,6,7,8,9,10,11,12})),
$ES119&lt;&gt;"LisChannel",
_xlpm.COEFF,
$ES119&lt;&gt;"RussOutdoor",
_xlpm.COEFF))</f>
        <v/>
      </c>
      <c r="BL119" s="62">
        <f>COUNTIFS($AZ119:$BK119,"&gt;0")</f>
        <v/>
      </c>
      <c r="BM119" s="65" t="n"/>
      <c r="BN119" s="125">
        <f>$DJ119</f>
        <v/>
      </c>
      <c r="BO119" s="63">
        <f>$DQ119</f>
        <v/>
      </c>
      <c r="BP119" s="125">
        <f>
IFERROR(
IF($BL119=0,0,
$BN119*(1-$BO119)),
0)</f>
        <v/>
      </c>
      <c r="BQ119" s="125">
        <f t="array" ref="BQ119">
IFERROR(
_xlfn.IFS(
$DH119="день_1",
$BP119*$BL119/($AX119-$AW119+1)*AZ119*(DAY(EOMONTH(AZ$15,0))),
$DH119="день_2",
$BP119/30*MAX(MIN($AX119,EOMONTH(AZ$15,0))-MAX($AW119,AZ$15)+1,),
$DH119="раб.день",
$BP119/30*(IFERROR(
_xlfn.LET(_xlpm.VD,
CHOOSE(
{1;2;3;4;5;6;7;8;9;10;11;12;13;14;15;16;17;18},
45658,45659,45660,45661,45662,45663,45664,45665,45711,45724,45778,45779,45785,45786,45820,45821,45965,46022),
_xlfn.LET(_xlpm.DD,
MAX(MIN($AX119,EOMONTH(AZ$15,0))-MAX($AW119,AZ$15),),
_xlfn.IFS(
AND(MONTH($AW119)=MONTH(AZ$15),MONTH($AX119)&lt;&gt;MONTH(AZ$15)),
NETWORKDAYS.INTL($AW119,$AW119+_xlpm.DD,1,_xlpm.VD),
AND(MONTH($AW119)&lt;&gt;MONTH(AZ$15),MONTH($AX119)=MONTH(AZ$15)),
NETWORKDAYS.INTL(($AX119)-_xlpm.DD,$AX119,1,_xlpm.VD),
AND(MONTH($AW119)&lt;MONTH(AZ$15),MONTH($AX119)&gt;MONTH(AZ$15)),
NETWORKDAYS.INTL((EOMONTH(AZ$15-1,1))-_xlpm.DD,EOMONTH(AZ$15-1,1),1,_xlpm.VD),
AND(MONTH($AW119)=MONTH(AZ$15),MONTH($AX119)=MONTH(AZ$15)),
NETWORKDAYS.INTL($AW119,$AX119,1,_xlpm.VD)))),0)),
$DH119="месяц",
$BP119*AZ119,
$DH119="неделя",
$BP119*AZ119/7*(ROUNDUP((DAY(EOMONTH(AZ$15,0)))/4,0))),
0)</f>
        <v/>
      </c>
      <c r="BR119" s="125">
        <f t="array" ref="BR119">
IFERROR(
_xlfn.IFS(
$DH119="день_1",
$BP119*$BL119/($AX119-$AW119+1)*BA119*(DAY(EOMONTH(BA$15,0))),
$DH119="день_2",
$BP119/30*MAX(MIN($AX119,EOMONTH(BA$15,0))-MAX($AW119,BA$15)+1,),
$DH119="раб.день",
$BP119/30*(IFERROR(
_xlfn.LET(_xlpm.VD,
CHOOSE(
{1;2;3;4;5;6;7;8;9;10;11;12;13;14;15;16;17;18},
45658,45659,45660,45661,45662,45663,45664,45665,45711,45724,45778,45779,45785,45786,45820,45821,45965,46022),
_xlfn.LET(_xlpm.DD,
MAX(MIN($AX119,EOMONTH(BA$15,0))-MAX($AW119,BA$15),),
_xlfn.IFS(
AND(MONTH($AW119)=MONTH(BA$15),MONTH($AX119)&lt;&gt;MONTH(BA$15)),
NETWORKDAYS.INTL($AW119,$AW119+_xlpm.DD,1,_xlpm.VD),
AND(MONTH($AW119)&lt;&gt;MONTH(BA$15),MONTH($AX119)=MONTH(BA$15)),
NETWORKDAYS.INTL(($AX119)-_xlpm.DD,$AX119,1,_xlpm.VD),
AND(MONTH($AW119)&lt;MONTH(BA$15),MONTH($AX119)&gt;MONTH(BA$15)),
NETWORKDAYS.INTL((EOMONTH(BA$15-1,1))-_xlpm.DD,EOMONTH(BA$15-1,1),1,_xlpm.VD),
AND(MONTH($AW119)=MONTH(BA$15),MONTH($AX119)=MONTH(BA$15)),
NETWORKDAYS.INTL($AW119,$AX119,1,_xlpm.VD)))),0)),
$DH119="месяц",
$BP119*BA119,
$DH119="неделя",
$BP119*BA119/7*(ROUNDUP((DAY(EOMONTH(BA$15,0)))/4,0))),
0)</f>
        <v/>
      </c>
      <c r="BS119" s="125">
        <f t="array" ref="BS119">
IFERROR(
_xlfn.IFS(
$DH119="день_1",
$BP119*$BL119/($AX119-$AW119+1)*BB119*(DAY(EOMONTH(BB$15,0))),
$DH119="день_2",
$BP119/30*MAX(MIN($AX119,EOMONTH(BB$15,0))-MAX($AW119,BB$15)+1,),
$DH119="раб.день",
$BP119/30*(IFERROR(
_xlfn.LET(_xlpm.VD,
CHOOSE(
{1;2;3;4;5;6;7;8;9;10;11;12;13;14;15;16;17;18},
45658,45659,45660,45661,45662,45663,45664,45665,45711,45724,45778,45779,45785,45786,45820,45821,45965,46022),
_xlfn.LET(_xlpm.DD,
MAX(MIN($AX119,EOMONTH(BB$15,0))-MAX($AW119,BB$15),),
_xlfn.IFS(
AND(MONTH($AW119)=MONTH(BB$15),MONTH($AX119)&lt;&gt;MONTH(BB$15)),
NETWORKDAYS.INTL($AW119,$AW119+_xlpm.DD,1,_xlpm.VD),
AND(MONTH($AW119)&lt;&gt;MONTH(BB$15),MONTH($AX119)=MONTH(BB$15)),
NETWORKDAYS.INTL(($AX119)-_xlpm.DD,$AX119,1,_xlpm.VD),
AND(MONTH($AW119)&lt;MONTH(BB$15),MONTH($AX119)&gt;MONTH(BB$15)),
NETWORKDAYS.INTL((EOMONTH(BB$15-1,1))-_xlpm.DD,EOMONTH(BB$15-1,1),1,_xlpm.VD),
AND(MONTH($AW119)=MONTH(BB$15),MONTH($AX119)=MONTH(BB$15)),
NETWORKDAYS.INTL($AW119,$AX119,1,_xlpm.VD)))),0)),
$DH119="месяц",
$BP119*BB119,
$DH119="неделя",
$BP119*BB119/7*(ROUNDUP((DAY(EOMONTH(BB$15,0)))/4,0))),
0)</f>
        <v/>
      </c>
      <c r="BT119" s="125">
        <f t="array" ref="BT119">
IFERROR(
_xlfn.IFS(
$DH119="день_1",
$BP119*$BL119/($AX119-$AW119+1)*BC119*(DAY(EOMONTH(BC$15,0))),
$DH119="день_2",
$BP119/30*MAX(MIN($AX119,EOMONTH(BC$15,0))-MAX($AW119,BC$15)+1,),
$DH119="раб.день",
$BP119/30*(IFERROR(
_xlfn.LET(_xlpm.VD,
CHOOSE(
{1;2;3;4;5;6;7;8;9;10;11;12;13;14;15;16;17;18},
45658,45659,45660,45661,45662,45663,45664,45665,45711,45724,45778,45779,45785,45786,45820,45821,45965,46022),
_xlfn.LET(_xlpm.DD,
MAX(MIN($AX119,EOMONTH(BC$15,0))-MAX($AW119,BC$15),),
_xlfn.IFS(
AND(MONTH($AW119)=MONTH(BC$15),MONTH($AX119)&lt;&gt;MONTH(BC$15)),
NETWORKDAYS.INTL($AW119,$AW119+_xlpm.DD,1,_xlpm.VD),
AND(MONTH($AW119)&lt;&gt;MONTH(BC$15),MONTH($AX119)=MONTH(BC$15)),
NETWORKDAYS.INTL(($AX119)-_xlpm.DD,$AX119,1,_xlpm.VD),
AND(MONTH($AW119)&lt;MONTH(BC$15),MONTH($AX119)&gt;MONTH(BC$15)),
NETWORKDAYS.INTL((EOMONTH(BC$15-1,1))-_xlpm.DD,EOMONTH(BC$15-1,1),1,_xlpm.VD),
AND(MONTH($AW119)=MONTH(BC$15),MONTH($AX119)=MONTH(BC$15)),
NETWORKDAYS.INTL($AW119,$AX119,1,_xlpm.VD)))),0)),
$DH119="месяц",
$BP119*BC119,
$DH119="неделя",
$BP119*BC119/7*(ROUNDUP((DAY(EOMONTH(BC$15,0)))/4,0))),
0)</f>
        <v/>
      </c>
      <c r="BU119" s="125">
        <f t="array" ref="BU119">
IFERROR(
_xlfn.IFS(
$DH119="день_1",
$BP119*$BL119/($AX119-$AW119+1)*BD119*(DAY(EOMONTH(BD$15,0))),
$DH119="день_2",
$BP119/30*MAX(MIN($AX119,EOMONTH(BD$15,0))-MAX($AW119,BD$15)+1,),
$DH119="раб.день",
$BP119/30*(IFERROR(
_xlfn.LET(_xlpm.VD,
CHOOSE(
{1;2;3;4;5;6;7;8;9;10;11;12;13;14;15;16;17;18},
45658,45659,45660,45661,45662,45663,45664,45665,45711,45724,45778,45779,45785,45786,45820,45821,45965,46022),
_xlfn.LET(_xlpm.DD,
MAX(MIN($AX119,EOMONTH(BD$15,0))-MAX($AW119,BD$15),),
_xlfn.IFS(
AND(MONTH($AW119)=MONTH(BD$15),MONTH($AX119)&lt;&gt;MONTH(BD$15)),
NETWORKDAYS.INTL($AW119,$AW119+_xlpm.DD,1,_xlpm.VD),
AND(MONTH($AW119)&lt;&gt;MONTH(BD$15),MONTH($AX119)=MONTH(BD$15)),
NETWORKDAYS.INTL(($AX119)-_xlpm.DD,$AX119,1,_xlpm.VD),
AND(MONTH($AW119)&lt;MONTH(BD$15),MONTH($AX119)&gt;MONTH(BD$15)),
NETWORKDAYS.INTL((EOMONTH(BD$15-1,1))-_xlpm.DD,EOMONTH(BD$15-1,1),1,_xlpm.VD),
AND(MONTH($AW119)=MONTH(BD$15),MONTH($AX119)=MONTH(BD$15)),
NETWORKDAYS.INTL($AW119,$AX119,1,_xlpm.VD)))),0)),
$DH119="месяц",
$BP119*BD119,
$DH119="неделя",
$BP119*BD119/7*(ROUNDUP((DAY(EOMONTH(BD$15,0)))/4,0))),
0)</f>
        <v/>
      </c>
      <c r="BV119" s="125">
        <f t="array" ref="BV119">
IFERROR(
_xlfn.IFS(
$DH119="день_1",
$BP119*$BL119/($AX119-$AW119+1)*BE119*(DAY(EOMONTH(BE$15,0))),
$DH119="день_2",
$BP119/30*MAX(MIN($AX119,EOMONTH(BE$15,0))-MAX($AW119,BE$15)+1,),
$DH119="раб.день",
$BP119/30*(IFERROR(
_xlfn.LET(_xlpm.VD,
CHOOSE(
{1;2;3;4;5;6;7;8;9;10;11;12;13;14;15;16;17;18},
45658,45659,45660,45661,45662,45663,45664,45665,45711,45724,45778,45779,45785,45786,45820,45821,45965,46022),
_xlfn.LET(_xlpm.DD,
MAX(MIN($AX119,EOMONTH(BE$15,0))-MAX($AW119,BE$15),),
_xlfn.IFS(
AND(MONTH($AW119)=MONTH(BE$15),MONTH($AX119)&lt;&gt;MONTH(BE$15)),
NETWORKDAYS.INTL($AW119,$AW119+_xlpm.DD,1,_xlpm.VD),
AND(MONTH($AW119)&lt;&gt;MONTH(BE$15),MONTH($AX119)=MONTH(BE$15)),
NETWORKDAYS.INTL(($AX119)-_xlpm.DD,$AX119,1,_xlpm.VD),
AND(MONTH($AW119)&lt;MONTH(BE$15),MONTH($AX119)&gt;MONTH(BE$15)),
NETWORKDAYS.INTL((EOMONTH(BE$15-1,1))-_xlpm.DD,EOMONTH(BE$15-1,1),1,_xlpm.VD),
AND(MONTH($AW119)=MONTH(BE$15),MONTH($AX119)=MONTH(BE$15)),
NETWORKDAYS.INTL($AW119,$AX119,1,_xlpm.VD)))),0)),
$DH119="месяц",
$BP119*BE119,
$DH119="неделя",
$BP119*BE119/7*(ROUNDUP((DAY(EOMONTH(BE$15,0)))/4,0))),
0)</f>
        <v/>
      </c>
      <c r="BW119" s="125">
        <f t="array" ref="BW119">
IFERROR(
_xlfn.IFS(
$DH119="день_1",
$BP119*$BL119/($AX119-$AW119+1)*BF119*(DAY(EOMONTH(BF$15,0))),
$DH119="день_2",
$BP119/30*MAX(MIN($AX119,EOMONTH(BF$15,0))-MAX($AW119,BF$15)+1,),
$DH119="раб.день",
$BP119/30*(IFERROR(
_xlfn.LET(_xlpm.VD,
CHOOSE(
{1;2;3;4;5;6;7;8;9;10;11;12;13;14;15;16;17;18},
45658,45659,45660,45661,45662,45663,45664,45665,45711,45724,45778,45779,45785,45786,45820,45821,45965,46022),
_xlfn.LET(_xlpm.DD,
MAX(MIN($AX119,EOMONTH(BF$15,0))-MAX($AW119,BF$15),),
_xlfn.IFS(
AND(MONTH($AW119)=MONTH(BF$15),MONTH($AX119)&lt;&gt;MONTH(BF$15)),
NETWORKDAYS.INTL($AW119,$AW119+_xlpm.DD,1,_xlpm.VD),
AND(MONTH($AW119)&lt;&gt;MONTH(BF$15),MONTH($AX119)=MONTH(BF$15)),
NETWORKDAYS.INTL(($AX119)-_xlpm.DD,$AX119,1,_xlpm.VD),
AND(MONTH($AW119)&lt;MONTH(BF$15),MONTH($AX119)&gt;MONTH(BF$15)),
NETWORKDAYS.INTL((EOMONTH(BF$15-1,1))-_xlpm.DD,EOMONTH(BF$15-1,1),1,_xlpm.VD),
AND(MONTH($AW119)=MONTH(BF$15),MONTH($AX119)=MONTH(BF$15)),
NETWORKDAYS.INTL($AW119,$AX119,1,_xlpm.VD)))),0)),
$DH119="месяц",
$BP119*BF119,
$DH119="неделя",
$BP119*BF119/7*(ROUNDUP((DAY(EOMONTH(BF$15,0)))/4,0))),
0)</f>
        <v/>
      </c>
      <c r="BX119" s="125">
        <f t="array" ref="BX119">
IFERROR(
_xlfn.IFS(
$DH119="день_1",
$BP119*$BL119/($AX119-$AW119+1)*BG119*(DAY(EOMONTH(BG$15,0))),
$DH119="день_2",
$BP119/30*MAX(MIN($AX119,EOMONTH(BG$15,0))-MAX($AW119,BG$15)+1,),
$DH119="раб.день",
$BP119/30*(IFERROR(
_xlfn.LET(_xlpm.VD,
CHOOSE(
{1;2;3;4;5;6;7;8;9;10;11;12;13;14;15;16;17;18},
45658,45659,45660,45661,45662,45663,45664,45665,45711,45724,45778,45779,45785,45786,45820,45821,45965,46022),
_xlfn.LET(_xlpm.DD,
MAX(MIN($AX119,EOMONTH(BG$15,0))-MAX($AW119,BG$15),),
_xlfn.IFS(
AND(MONTH($AW119)=MONTH(BG$15),MONTH($AX119)&lt;&gt;MONTH(BG$15)),
NETWORKDAYS.INTL($AW119,$AW119+_xlpm.DD,1,_xlpm.VD),
AND(MONTH($AW119)&lt;&gt;MONTH(BG$15),MONTH($AX119)=MONTH(BG$15)),
NETWORKDAYS.INTL(($AX119)-_xlpm.DD,$AX119,1,_xlpm.VD),
AND(MONTH($AW119)&lt;MONTH(BG$15),MONTH($AX119)&gt;MONTH(BG$15)),
NETWORKDAYS.INTL((EOMONTH(BG$15-1,1))-_xlpm.DD,EOMONTH(BG$15-1,1),1,_xlpm.VD),
AND(MONTH($AW119)=MONTH(BG$15),MONTH($AX119)=MONTH(BG$15)),
NETWORKDAYS.INTL($AW119,$AX119,1,_xlpm.VD)))),0)),
$DH119="месяц",
$BP119*BG119,
$DH119="неделя",
$BP119*BG119/7*(ROUNDUP((DAY(EOMONTH(BG$15,0)))/4,0))),
0)</f>
        <v/>
      </c>
      <c r="BY119" s="125">
        <f t="array" ref="BY119">
IFERROR(
_xlfn.IFS(
$DH119="день_1",
$BP119*$BL119/($AX119-$AW119+1)*BH119*(DAY(EOMONTH(BH$15,0))),
$DH119="день_2",
$BP119/30*MAX(MIN($AX119,EOMONTH(BH$15,0))-MAX($AW119,BH$15)+1,),
$DH119="раб.день",
$BP119/30*(IFERROR(
_xlfn.LET(_xlpm.VD,
CHOOSE(
{1;2;3;4;5;6;7;8;9;10;11;12;13;14;15;16;17;18},
45658,45659,45660,45661,45662,45663,45664,45665,45711,45724,45778,45779,45785,45786,45820,45821,45965,46022),
_xlfn.LET(_xlpm.DD,
MAX(MIN($AX119,EOMONTH(BH$15,0))-MAX($AW119,BH$15),),
_xlfn.IFS(
AND(MONTH($AW119)=MONTH(BH$15),MONTH($AX119)&lt;&gt;MONTH(BH$15)),
NETWORKDAYS.INTL($AW119,$AW119+_xlpm.DD,1,_xlpm.VD),
AND(MONTH($AW119)&lt;&gt;MONTH(BH$15),MONTH($AX119)=MONTH(BH$15)),
NETWORKDAYS.INTL(($AX119)-_xlpm.DD,$AX119,1,_xlpm.VD),
AND(MONTH($AW119)&lt;MONTH(BH$15),MONTH($AX119)&gt;MONTH(BH$15)),
NETWORKDAYS.INTL((EOMONTH(BH$15-1,1))-_xlpm.DD,EOMONTH(BH$15-1,1),1,_xlpm.VD),
AND(MONTH($AW119)=MONTH(BH$15),MONTH($AX119)=MONTH(BH$15)),
NETWORKDAYS.INTL($AW119,$AX119,1,_xlpm.VD)))),0)),
$DH119="месяц",
$BP119*BH119,
$DH119="неделя",
$BP119*BH119/7*(ROUNDUP((DAY(EOMONTH(BH$15,0)))/4,0))),
0)</f>
        <v/>
      </c>
      <c r="BZ119" s="125">
        <f t="array" ref="BZ119">
IFERROR(
_xlfn.IFS(
$DH119="день_1",
$BP119*$BL119/($AX119-$AW119+1)*BI119*(DAY(EOMONTH(BI$15,0))),
$DH119="день_2",
$BP119/30*MAX(MIN($AX119,EOMONTH(BI$15,0))-MAX($AW119,BI$15)+1,),
$DH119="раб.день",
$BP119/30*(IFERROR(
_xlfn.LET(_xlpm.VD,
CHOOSE(
{1;2;3;4;5;6;7;8;9;10;11;12;13;14;15;16;17;18},
45658,45659,45660,45661,45662,45663,45664,45665,45711,45724,45778,45779,45785,45786,45820,45821,45965,46022),
_xlfn.LET(_xlpm.DD,
MAX(MIN($AX119,EOMONTH(BI$15,0))-MAX($AW119,BI$15),),
_xlfn.IFS(
AND(MONTH($AW119)=MONTH(BI$15),MONTH($AX119)&lt;&gt;MONTH(BI$15)),
NETWORKDAYS.INTL($AW119,$AW119+_xlpm.DD,1,_xlpm.VD),
AND(MONTH($AW119)&lt;&gt;MONTH(BI$15),MONTH($AX119)=MONTH(BI$15)),
NETWORKDAYS.INTL(($AX119)-_xlpm.DD,$AX119,1,_xlpm.VD),
AND(MONTH($AW119)&lt;MONTH(BI$15),MONTH($AX119)&gt;MONTH(BI$15)),
NETWORKDAYS.INTL((EOMONTH(BI$15-1,1))-_xlpm.DD,EOMONTH(BI$15-1,1),1,_xlpm.VD),
AND(MONTH($AW119)=MONTH(BI$15),MONTH($AX119)=MONTH(BI$15)),
NETWORKDAYS.INTL($AW119,$AX119,1,_xlpm.VD)))),0)),
$DH119="месяц",
$BP119*BI119,
$DH119="неделя",
$BP119*BI119/7*(ROUNDUP((DAY(EOMONTH(BI$15,0)))/4,0))),
0)</f>
        <v/>
      </c>
      <c r="CA119" s="125">
        <f t="array" ref="CA119">
IFERROR(
_xlfn.IFS(
$DH119="день_1",
$BP119*$BL119/($AX119-$AW119+1)*BJ119*(DAY(EOMONTH(BJ$15,0))),
$DH119="день_2",
$BP119/30*MAX(MIN($AX119,EOMONTH(BJ$15,0))-MAX($AW119,BJ$15)+1,),
$DH119="раб.день",
$BP119/30*(IFERROR(
_xlfn.LET(_xlpm.VD,
CHOOSE(
{1;2;3;4;5;6;7;8;9;10;11;12;13;14;15;16;17;18},
45658,45659,45660,45661,45662,45663,45664,45665,45711,45724,45778,45779,45785,45786,45820,45821,45965,46022),
_xlfn.LET(_xlpm.DD,
MAX(MIN($AX119,EOMONTH(BJ$15,0))-MAX($AW119,BJ$15),),
_xlfn.IFS(
AND(MONTH($AW119)=MONTH(BJ$15),MONTH($AX119)&lt;&gt;MONTH(BJ$15)),
NETWORKDAYS.INTL($AW119,$AW119+_xlpm.DD,1,_xlpm.VD),
AND(MONTH($AW119)&lt;&gt;MONTH(BJ$15),MONTH($AX119)=MONTH(BJ$15)),
NETWORKDAYS.INTL(($AX119)-_xlpm.DD,$AX119,1,_xlpm.VD),
AND(MONTH($AW119)&lt;MONTH(BJ$15),MONTH($AX119)&gt;MONTH(BJ$15)),
NETWORKDAYS.INTL((EOMONTH(BJ$15-1,1))-_xlpm.DD,EOMONTH(BJ$15-1,1),1,_xlpm.VD),
AND(MONTH($AW119)=MONTH(BJ$15),MONTH($AX119)=MONTH(BJ$15)),
NETWORKDAYS.INTL($AW119,$AX119,1,_xlpm.VD)))),0)),
$DH119="месяц",
$BP119*BJ119,
$DH119="неделя",
$BP119*BJ119/7*(ROUNDUP((DAY(EOMONTH(BJ$15,0)))/4,0))),
0)</f>
        <v/>
      </c>
      <c r="CB119" s="125">
        <f t="array" ref="CB119">
IFERROR(
_xlfn.IFS(
$DH119="день_1",
$BP119*$BL119/($AX119-$AW119+1)*BK119*(DAY(EOMONTH(BK$15,0))),
$DH119="день_2",
$BP119/30*MAX(MIN($AX119,EOMONTH(BK$15,0))-MAX($AW119,BK$15)+1,),
$DH119="раб.день",
$BP119/30*(IFERROR(
_xlfn.LET(_xlpm.VD,
CHOOSE(
{1;2;3;4;5;6;7;8;9;10;11;12;13;14;15;16;17;18},
45658,45659,45660,45661,45662,45663,45664,45665,45711,45724,45778,45779,45785,45786,45820,45821,45965,46022),
_xlfn.LET(_xlpm.DD,
MAX(MIN($AX119,EOMONTH(BK$15,0))-MAX($AW119,BK$15),),
_xlfn.IFS(
AND(MONTH($AW119)=MONTH(BK$15),MONTH($AX119)&lt;&gt;MONTH(BK$15)),
NETWORKDAYS.INTL($AW119,$AW119+_xlpm.DD,1,_xlpm.VD),
AND(MONTH($AW119)&lt;&gt;MONTH(BK$15),MONTH($AX119)=MONTH(BK$15)),
NETWORKDAYS.INTL(($AX119)-_xlpm.DD,$AX119,1,_xlpm.VD),
AND(MONTH($AW119)&lt;MONTH(BK$15),MONTH($AX119)&gt;MONTH(BK$15)),
NETWORKDAYS.INTL((EOMONTH(BK$15-1,1))-_xlpm.DD,EOMONTH(BK$15-1,1),1,_xlpm.VD),
AND(MONTH($AW119)=MONTH(BK$15),MONTH($AX119)=MONTH(BK$15)),
NETWORKDAYS.INTL($AW119,$AX119,1,_xlpm.VD)))),0)),
$DH119="месяц",
$BP119*BK119,
$DH119="неделя",
$BP119*BK119/7*(ROUNDUP((DAY(EOMONTH(BK$15,0)))/4,0))),
0)</f>
        <v/>
      </c>
      <c r="CC119" s="125">
        <f>SUM($BQ119:$CB119)</f>
        <v/>
      </c>
      <c r="CD119" s="126">
        <f>SUM($EH119:$EH119)</f>
        <v/>
      </c>
      <c r="CE119" s="126">
        <f>$CD119*$AB119</f>
        <v/>
      </c>
      <c r="CF119" s="126">
        <f>SUM($EK119:$EK119)</f>
        <v/>
      </c>
      <c r="CG119" s="126">
        <f>$CF119*$AB119</f>
        <v/>
      </c>
      <c r="CH119" s="126">
        <f>SUM($CC119,$CE119,$CG119)</f>
        <v/>
      </c>
      <c r="CI119" s="126">
        <f>$CH119*(1+$CM119)</f>
        <v/>
      </c>
      <c r="CJ119" s="127" t="n">
        <v>0</v>
      </c>
      <c r="CK119" s="126">
        <f>SUM($CH119:$CH119)*(1+$CJ119)</f>
        <v/>
      </c>
      <c r="CL119" s="126">
        <f>SUM($CH119:$CH119)*(1+$CM119)</f>
        <v/>
      </c>
      <c r="CM119" s="59" t="inlineStr">
        <is>
          <t>20%</t>
        </is>
      </c>
      <c r="CN119" s="59" t="n"/>
      <c r="CO119" s="72" t="n"/>
      <c r="CP119" s="59" t="n"/>
      <c r="CQ119" s="73" t="n"/>
      <c r="CR119" s="73" t="n"/>
      <c r="CS119" s="73" t="n"/>
      <c r="CT119" s="72" t="n"/>
      <c r="CU119" s="79" t="inlineStr">
        <is>
          <t> </t>
        </is>
      </c>
      <c r="CV119" s="60" t="n"/>
      <c r="CW119" s="60" t="n"/>
      <c r="CX119" s="60" t="n"/>
      <c r="CY119" s="127">
        <f>IFERROR(($CC119-$EE119)/($EE119/(1-$DQ119)),0)</f>
        <v/>
      </c>
      <c r="CZ119" s="127">
        <f>IFERROR(1-$EI119/($CE119),0)</f>
        <v/>
      </c>
      <c r="DA119" s="127">
        <f>IFERROR(1-$EL119/($CG119),0)</f>
        <v/>
      </c>
      <c r="DB119" s="126">
        <f>ROUND(IFERROR(($CI119/(1+$CM119)-$EN119),0),2)</f>
        <v/>
      </c>
      <c r="DC119" s="128" t="n"/>
      <c r="DD119" s="125" t="n"/>
      <c r="DE119" s="75" t="n">
        <v>0</v>
      </c>
      <c r="DF119" s="128" t="n"/>
      <c r="DG119" s="125">
        <f>IF($DC119=0,0,$DD119*($DC119*100%-$DE119*$DF119))*SUM($AB119:$AB119)</f>
        <v/>
      </c>
      <c r="DH119" s="129" t="inlineStr">
        <is>
          <t>месяц</t>
        </is>
      </c>
      <c r="DI119" s="130">
        <f t="array" ref="DI119">IFERROR(
IF($ES119="LisChannel",
(ROUND(((INDEX({174.625;153.888888888889;130.972222222222},MATCH($AI119,{2;3;4}),0))*$AG119*$AI119),2)),0),0)</f>
        <v/>
      </c>
      <c r="DJ119" s="130">
        <f>
_xlfn.LET(_xlpm.X,
IFERROR(
IF($ES119="НовиковТВ",
(_xlfn.LET(_xlpm.NTV,
_xlfn.LET(_xlpm.MIN,350000,
IF(SUMIFS($DI:$DI,$ES:$ES,"НовиковТВ")&lt;=_xlpm.MIN,
(SUMIFS($DI:$DI,$ES:$ES,"НовиковТВ")/(COUNTIFS($ES:$ES,"НовиковТВ")))*_xlpm.MIN/SUMIFS($DI:$DI,$ES:$ES,"НовиковТВ"),
DI119)),
_xlpm.NTV+$DG119/(1-(1-(_xlpm.NTV)*(1-$DL119)*(1-$DM119)*(1-$DN119)*(1-$DO119)*(1-$DP119)/_xlpm.NTV))))/(1+$EP119),
$DI119+$DG119/(1-(1-($DI119)*(1-$DL119)*(1-$DM119)*(1-$DN119)*(1-$DO119)*(1-$DP119)/$DI119))),
0),
_xlpm.X*(1+$CM119)*(1+$CW119)-_xlpm.X*(1+$CM119)+_xlpm.X)</f>
        <v/>
      </c>
      <c r="DK119" s="125" t="inlineStr">
        <is>
          <t>послед.</t>
        </is>
      </c>
      <c r="DL119" s="63" t="n">
        <v>0</v>
      </c>
      <c r="DM119" s="63" t="n">
        <v>0</v>
      </c>
      <c r="DN119" s="63" t="n">
        <v>0</v>
      </c>
      <c r="DO119" s="63" t="n">
        <v>0</v>
      </c>
      <c r="DP119" s="63" t="n">
        <v>0</v>
      </c>
      <c r="DQ119" s="63">
        <f t="array" ref="DQ119">IFERROR(_xlfn.IFS(
$DK119="послед.",1-(1-$DL119)*(1-$DM119)*(1-$DN119)*(1-$DO119)*(1-$DP119),
$DK119="сумм.",$DL119+$DM119+$DN119+$DO119+$DP119),
0)</f>
        <v/>
      </c>
      <c r="DR119" s="125">
        <f t="array" ref="DR119">
IFERROR(
_xlfn.IFS(
$BL119=0,
0,
$BL119&gt;0,
_xlfn.IFS($DK119="послед.",
$DJ119*(1-$DL119)*(1-$DM119)*(1-$DN119)*(1-$DO119)*(1-$DP119),
$DK119="сумм.",
$DJ119*(1-($DL119+$DM119+$DN119+$DO119+$DP119)))),0)</f>
        <v/>
      </c>
      <c r="DS119" s="125">
        <f t="array" ref="DS119">
IFERROR(_xlfn.IFS(
$DH119="день_1",
$DR119*$BL119/($AX119-$AW119+1)*AZ119*(DAY(EOMONTH(AZ$15,0))),
$DH119="день_2",
$DR119/30*MAX(MIN($AX119,EOMONTH(AZ$15,0))-MAX($AW119,AZ$15)+1,),
$DH119="раб.день",
$DR119/30*(IFERROR(
_xlfn.LET(_xlpm.VD,
CHOOSE(
{1;2;3;4;5;6;7;8;9;10;11;12;13;14;15;16;17;18},
45658,45659,45660,45661,45662,45663,45664,45665,45711,45724,45778,45779,45785,45786,45820,45821,45965,46022),
_xlfn.LET(_xlpm.DD,
MAX(MIN($AX119,EOMONTH(AZ$15,0))-MAX($AW119,AZ$15),),
_xlfn.IFS(
AND(MONTH($AW119)=MONTH(AZ$15),MONTH($AX119)&lt;&gt;MONTH(AZ$15)),
NETWORKDAYS.INTL($AW119,$AW119+_xlpm.DD,1,_xlpm.VD),
AND(MONTH($AW119)&lt;&gt;MONTH(AZ$15),MONTH($AX119)=MONTH(AZ$15)),
NETWORKDAYS.INTL(($AX119)-_xlpm.DD,$AX119,1,_xlpm.VD),
AND(MONTH($AW119)&lt;MONTH(AZ$15),MONTH($AX119)&gt;MONTH(AZ$15)),
NETWORKDAYS.INTL((EOMONTH(AZ$15-1,1))-_xlpm.DD,EOMONTH(AZ$15-1,1),1,_xlpm.VD),
AND(MONTH($AW119)=MONTH(AZ$15),MONTH($AX119)=MONTH(AZ$15)),
NETWORKDAYS.INTL($AW119,$AX119,1,_xlpm.VD)))),0)),
$DH119="месяц",
$DR119*AZ119,
$DH119="неделя",
$DR119*AZ119/7*(ROUNDUP((DAY(EOMONTH(AZ$15,0)))/4,0))),
0)</f>
        <v/>
      </c>
      <c r="DT119" s="125">
        <f t="array" ref="DT119">
IFERROR(_xlfn.IFS(
$DH119="день_1",
$DR119*$BL119/($AX119-$AW119+1)*BA119*(DAY(EOMONTH(BA$15,0))),
$DH119="день_2",
$DR119/30*MAX(MIN($AX119,EOMONTH(BA$15,0))-MAX($AW119,BA$15)+1,),
$DH119="раб.день",
$DR119/30*(IFERROR(
_xlfn.LET(_xlpm.VD,
CHOOSE(
{1;2;3;4;5;6;7;8;9;10;11;12;13;14;15;16;17;18},
45658,45659,45660,45661,45662,45663,45664,45665,45711,45724,45778,45779,45785,45786,45820,45821,45965,46022),
_xlfn.LET(_xlpm.DD,
MAX(MIN($AX119,EOMONTH(BA$15,0))-MAX($AW119,BA$15),),
_xlfn.IFS(
AND(MONTH($AW119)=MONTH(BA$15),MONTH($AX119)&lt;&gt;MONTH(BA$15)),
NETWORKDAYS.INTL($AW119,$AW119+_xlpm.DD,1,_xlpm.VD),
AND(MONTH($AW119)&lt;&gt;MONTH(BA$15),MONTH($AX119)=MONTH(BA$15)),
NETWORKDAYS.INTL(($AX119)-_xlpm.DD,$AX119,1,_xlpm.VD),
AND(MONTH($AW119)&lt;MONTH(BA$15),MONTH($AX119)&gt;MONTH(BA$15)),
NETWORKDAYS.INTL((EOMONTH(BA$15-1,1))-_xlpm.DD,EOMONTH(BA$15-1,1),1,_xlpm.VD),
AND(MONTH($AW119)=MONTH(BA$15),MONTH($AX119)=MONTH(BA$15)),
NETWORKDAYS.INTL($AW119,$AX119,1,_xlpm.VD)))),0)),
$DH119="месяц",
$DR119*BA119,
$DH119="неделя",
$DR119*BA119/7*(ROUNDUP((DAY(EOMONTH(BA$15,0)))/4,0))),
0)</f>
        <v/>
      </c>
      <c r="DU119" s="125">
        <f t="array" ref="DU119">
IFERROR(_xlfn.IFS(
$DH119="день_1",
$DR119*$BL119/($AX119-$AW119+1)*BB119*(DAY(EOMONTH(BB$15,0))),
$DH119="день_2",
$DR119/30*MAX(MIN($AX119,EOMONTH(BB$15,0))-MAX($AW119,BB$15)+1,),
$DH119="раб.день",
$DR119/30*(IFERROR(
_xlfn.LET(_xlpm.VD,
CHOOSE(
{1;2;3;4;5;6;7;8;9;10;11;12;13;14;15;16;17;18},
45658,45659,45660,45661,45662,45663,45664,45665,45711,45724,45778,45779,45785,45786,45820,45821,45965,46022),
_xlfn.LET(_xlpm.DD,
MAX(MIN($AX119,EOMONTH(BB$15,0))-MAX($AW119,BB$15),),
_xlfn.IFS(
AND(MONTH($AW119)=MONTH(BB$15),MONTH($AX119)&lt;&gt;MONTH(BB$15)),
NETWORKDAYS.INTL($AW119,$AW119+_xlpm.DD,1,_xlpm.VD),
AND(MONTH($AW119)&lt;&gt;MONTH(BB$15),MONTH($AX119)=MONTH(BB$15)),
NETWORKDAYS.INTL(($AX119)-_xlpm.DD,$AX119,1,_xlpm.VD),
AND(MONTH($AW119)&lt;MONTH(BB$15),MONTH($AX119)&gt;MONTH(BB$15)),
NETWORKDAYS.INTL((EOMONTH(BB$15-1,1))-_xlpm.DD,EOMONTH(BB$15-1,1),1,_xlpm.VD),
AND(MONTH($AW119)=MONTH(BB$15),MONTH($AX119)=MONTH(BB$15)),
NETWORKDAYS.INTL($AW119,$AX119,1,_xlpm.VD)))),0)),
$DH119="месяц",
$DR119*BB119,
$DH119="неделя",
$DR119*BB119/7*(ROUNDUP((DAY(EOMONTH(BB$15,0)))/4,0))),
0)</f>
        <v/>
      </c>
      <c r="DV119" s="125">
        <f t="array" ref="DV119">
IFERROR(_xlfn.IFS(
$DH119="день_1",
$DR119*$BL119/($AX119-$AW119+1)*BC119*(DAY(EOMONTH(BC$15,0))),
$DH119="день_2",
$DR119/30*MAX(MIN($AX119,EOMONTH(BC$15,0))-MAX($AW119,BC$15)+1,),
$DH119="раб.день",
$DR119/30*(IFERROR(
_xlfn.LET(_xlpm.VD,
CHOOSE(
{1;2;3;4;5;6;7;8;9;10;11;12;13;14;15;16;17;18},
45658,45659,45660,45661,45662,45663,45664,45665,45711,45724,45778,45779,45785,45786,45820,45821,45965,46022),
_xlfn.LET(_xlpm.DD,
MAX(MIN($AX119,EOMONTH(BC$15,0))-MAX($AW119,BC$15),),
_xlfn.IFS(
AND(MONTH($AW119)=MONTH(BC$15),MONTH($AX119)&lt;&gt;MONTH(BC$15)),
NETWORKDAYS.INTL($AW119,$AW119+_xlpm.DD,1,_xlpm.VD),
AND(MONTH($AW119)&lt;&gt;MONTH(BC$15),MONTH($AX119)=MONTH(BC$15)),
NETWORKDAYS.INTL(($AX119)-_xlpm.DD,$AX119,1,_xlpm.VD),
AND(MONTH($AW119)&lt;MONTH(BC$15),MONTH($AX119)&gt;MONTH(BC$15)),
NETWORKDAYS.INTL((EOMONTH(BC$15-1,1))-_xlpm.DD,EOMONTH(BC$15-1,1),1,_xlpm.VD),
AND(MONTH($AW119)=MONTH(BC$15),MONTH($AX119)=MONTH(BC$15)),
NETWORKDAYS.INTL($AW119,$AX119,1,_xlpm.VD)))),0)),
$DH119="месяц",
$DR119*BC119,
$DH119="неделя",
$DR119*BC119/7*(ROUNDUP((DAY(EOMONTH(BC$15,0)))/4,0))),
0)</f>
        <v/>
      </c>
      <c r="DW119" s="125">
        <f t="array" ref="DW119">
IFERROR(_xlfn.IFS(
$DH119="день_1",
$DR119*$BL119/($AX119-$AW119+1)*BD119*(DAY(EOMONTH(BD$15,0))),
$DH119="день_2",
$DR119/30*MAX(MIN($AX119,EOMONTH(BD$15,0))-MAX($AW119,BD$15)+1,),
$DH119="раб.день",
$DR119/30*(IFERROR(
_xlfn.LET(_xlpm.VD,
CHOOSE(
{1;2;3;4;5;6;7;8;9;10;11;12;13;14;15;16;17;18},
45658,45659,45660,45661,45662,45663,45664,45665,45711,45724,45778,45779,45785,45786,45820,45821,45965,46022),
_xlfn.LET(_xlpm.DD,
MAX(MIN($AX119,EOMONTH(BD$15,0))-MAX($AW119,BD$15),),
_xlfn.IFS(
AND(MONTH($AW119)=MONTH(BD$15),MONTH($AX119)&lt;&gt;MONTH(BD$15)),
NETWORKDAYS.INTL($AW119,$AW119+_xlpm.DD,1,_xlpm.VD),
AND(MONTH($AW119)&lt;&gt;MONTH(BD$15),MONTH($AX119)=MONTH(BD$15)),
NETWORKDAYS.INTL(($AX119)-_xlpm.DD,$AX119,1,_xlpm.VD),
AND(MONTH($AW119)&lt;MONTH(BD$15),MONTH($AX119)&gt;MONTH(BD$15)),
NETWORKDAYS.INTL((EOMONTH(BD$15-1,1))-_xlpm.DD,EOMONTH(BD$15-1,1),1,_xlpm.VD),
AND(MONTH($AW119)=MONTH(BD$15),MONTH($AX119)=MONTH(BD$15)),
NETWORKDAYS.INTL($AW119,$AX119,1,_xlpm.VD)))),0)),
$DH119="месяц",
$DR119*BD119,
$DH119="неделя",
$DR119*BD119/7*(ROUNDUP((DAY(EOMONTH(BD$15,0)))/4,0))),
0)</f>
        <v/>
      </c>
      <c r="DX119" s="125">
        <f t="array" ref="DX119">
IFERROR(_xlfn.IFS(
$DH119="день_1",
$DR119*$BL119/($AX119-$AW119+1)*BE119*(DAY(EOMONTH(BE$15,0))),
$DH119="день_2",
$DR119/30*MAX(MIN($AX119,EOMONTH(BE$15,0))-MAX($AW119,BE$15)+1,),
$DH119="раб.день",
$DR119/30*(IFERROR(
_xlfn.LET(_xlpm.VD,
CHOOSE(
{1;2;3;4;5;6;7;8;9;10;11;12;13;14;15;16;17;18},
45658,45659,45660,45661,45662,45663,45664,45665,45711,45724,45778,45779,45785,45786,45820,45821,45965,46022),
_xlfn.LET(_xlpm.DD,
MAX(MIN($AX119,EOMONTH(BE$15,0))-MAX($AW119,BE$15),),
_xlfn.IFS(
AND(MONTH($AW119)=MONTH(BE$15),MONTH($AX119)&lt;&gt;MONTH(BE$15)),
NETWORKDAYS.INTL($AW119,$AW119+_xlpm.DD,1,_xlpm.VD),
AND(MONTH($AW119)&lt;&gt;MONTH(BE$15),MONTH($AX119)=MONTH(BE$15)),
NETWORKDAYS.INTL(($AX119)-_xlpm.DD,$AX119,1,_xlpm.VD),
AND(MONTH($AW119)&lt;MONTH(BE$15),MONTH($AX119)&gt;MONTH(BE$15)),
NETWORKDAYS.INTL((EOMONTH(BE$15-1,1))-_xlpm.DD,EOMONTH(BE$15-1,1),1,_xlpm.VD),
AND(MONTH($AW119)=MONTH(BE$15),MONTH($AX119)=MONTH(BE$15)),
NETWORKDAYS.INTL($AW119,$AX119,1,_xlpm.VD)))),0)),
$DH119="месяц",
$DR119*BE119,
$DH119="неделя",
$DR119*BE119/7*(ROUNDUP((DAY(EOMONTH(BE$15,0)))/4,0))),
0)</f>
        <v/>
      </c>
      <c r="DY119" s="125">
        <f t="array" ref="DY119">
IFERROR(_xlfn.IFS(
$DH119="день_1",
$DR119*$BL119/($AX119-$AW119+1)*BF119*(DAY(EOMONTH(BF$15,0))),
$DH119="день_2",
$DR119/30*MAX(MIN($AX119,EOMONTH(BF$15,0))-MAX($AW119,BF$15)+1,),
$DH119="раб.день",
$DR119/30*(IFERROR(
_xlfn.LET(_xlpm.VD,
CHOOSE(
{1;2;3;4;5;6;7;8;9;10;11;12;13;14;15;16;17;18},
45658,45659,45660,45661,45662,45663,45664,45665,45711,45724,45778,45779,45785,45786,45820,45821,45965,46022),
_xlfn.LET(_xlpm.DD,
MAX(MIN($AX119,EOMONTH(BF$15,0))-MAX($AW119,BF$15),),
_xlfn.IFS(
AND(MONTH($AW119)=MONTH(BF$15),MONTH($AX119)&lt;&gt;MONTH(BF$15)),
NETWORKDAYS.INTL($AW119,$AW119+_xlpm.DD,1,_xlpm.VD),
AND(MONTH($AW119)&lt;&gt;MONTH(BF$15),MONTH($AX119)=MONTH(BF$15)),
NETWORKDAYS.INTL(($AX119)-_xlpm.DD,$AX119,1,_xlpm.VD),
AND(MONTH($AW119)&lt;MONTH(BF$15),MONTH($AX119)&gt;MONTH(BF$15)),
NETWORKDAYS.INTL((EOMONTH(BF$15-1,1))-_xlpm.DD,EOMONTH(BF$15-1,1),1,_xlpm.VD),
AND(MONTH($AW119)=MONTH(BF$15),MONTH($AX119)=MONTH(BF$15)),
NETWORKDAYS.INTL($AW119,$AX119,1,_xlpm.VD)))),0)),
$DH119="месяц",
$DR119*BF119,
$DH119="неделя",
$DR119*BF119/7*(ROUNDUP((DAY(EOMONTH(BF$15,0)))/4,0))),
0)</f>
        <v/>
      </c>
      <c r="DZ119" s="125">
        <f t="array" ref="DZ119">
IFERROR(_xlfn.IFS(
$DH119="день_1",
$DR119*$BL119/($AX119-$AW119+1)*BG119*(DAY(EOMONTH(BG$15,0))),
$DH119="день_2",
$DR119/30*MAX(MIN($AX119,EOMONTH(BG$15,0))-MAX($AW119,BG$15)+1,),
$DH119="раб.день",
$DR119/30*(IFERROR(
_xlfn.LET(_xlpm.VD,
CHOOSE(
{1;2;3;4;5;6;7;8;9;10;11;12;13;14;15;16;17;18},
45658,45659,45660,45661,45662,45663,45664,45665,45711,45724,45778,45779,45785,45786,45820,45821,45965,46022),
_xlfn.LET(_xlpm.DD,
MAX(MIN($AX119,EOMONTH(BG$15,0))-MAX($AW119,BG$15),),
_xlfn.IFS(
AND(MONTH($AW119)=MONTH(BG$15),MONTH($AX119)&lt;&gt;MONTH(BG$15)),
NETWORKDAYS.INTL($AW119,$AW119+_xlpm.DD,1,_xlpm.VD),
AND(MONTH($AW119)&lt;&gt;MONTH(BG$15),MONTH($AX119)=MONTH(BG$15)),
NETWORKDAYS.INTL(($AX119)-_xlpm.DD,$AX119,1,_xlpm.VD),
AND(MONTH($AW119)&lt;MONTH(BG$15),MONTH($AX119)&gt;MONTH(BG$15)),
NETWORKDAYS.INTL((EOMONTH(BG$15-1,1))-_xlpm.DD,EOMONTH(BG$15-1,1),1,_xlpm.VD),
AND(MONTH($AW119)=MONTH(BG$15),MONTH($AX119)=MONTH(BG$15)),
NETWORKDAYS.INTL($AW119,$AX119,1,_xlpm.VD)))),0)),
$DH119="месяц",
$DR119*BG119,
$DH119="неделя",
$DR119*BG119/7*(ROUNDUP((DAY(EOMONTH(BG$15,0)))/4,0))),
0)</f>
        <v/>
      </c>
      <c r="EA119" s="125">
        <f t="array" ref="EA119">
IFERROR(_xlfn.IFS(
$DH119="день_1",
$DR119*$BL119/($AX119-$AW119+1)*BH119*(DAY(EOMONTH(BH$15,0))),
$DH119="день_2",
$DR119/30*MAX(MIN($AX119,EOMONTH(BH$15,0))-MAX($AW119,BH$15)+1,),
$DH119="раб.день",
$DR119/30*(IFERROR(
_xlfn.LET(_xlpm.VD,
CHOOSE(
{1;2;3;4;5;6;7;8;9;10;11;12;13;14;15;16;17;18},
45658,45659,45660,45661,45662,45663,45664,45665,45711,45724,45778,45779,45785,45786,45820,45821,45965,46022),
_xlfn.LET(_xlpm.DD,
MAX(MIN($AX119,EOMONTH(BH$15,0))-MAX($AW119,BH$15),),
_xlfn.IFS(
AND(MONTH($AW119)=MONTH(BH$15),MONTH($AX119)&lt;&gt;MONTH(BH$15)),
NETWORKDAYS.INTL($AW119,$AW119+_xlpm.DD,1,_xlpm.VD),
AND(MONTH($AW119)&lt;&gt;MONTH(BH$15),MONTH($AX119)=MONTH(BH$15)),
NETWORKDAYS.INTL(($AX119)-_xlpm.DD,$AX119,1,_xlpm.VD),
AND(MONTH($AW119)&lt;MONTH(BH$15),MONTH($AX119)&gt;MONTH(BH$15)),
NETWORKDAYS.INTL((EOMONTH(BH$15-1,1))-_xlpm.DD,EOMONTH(BH$15-1,1),1,_xlpm.VD),
AND(MONTH($AW119)=MONTH(BH$15),MONTH($AX119)=MONTH(BH$15)),
NETWORKDAYS.INTL($AW119,$AX119,1,_xlpm.VD)))),0)),
$DH119="месяц",
$DR119*BH119,
$DH119="неделя",
$DR119*BH119/7*(ROUNDUP((DAY(EOMONTH(BH$15,0)))/4,0))),
0)</f>
        <v/>
      </c>
      <c r="EB119" s="125">
        <f t="array" ref="EB119">
IFERROR(_xlfn.IFS(
$DH119="день_1",
$DR119*$BL119/($AX119-$AW119+1)*BI119*(DAY(EOMONTH(BI$15,0))),
$DH119="день_2",
$DR119/30*MAX(MIN($AX119,EOMONTH(BI$15,0))-MAX($AW119,BI$15)+1,),
$DH119="раб.день",
$DR119/30*(IFERROR(
_xlfn.LET(_xlpm.VD,
CHOOSE(
{1;2;3;4;5;6;7;8;9;10;11;12;13;14;15;16;17;18},
45658,45659,45660,45661,45662,45663,45664,45665,45711,45724,45778,45779,45785,45786,45820,45821,45965,46022),
_xlfn.LET(_xlpm.DD,
MAX(MIN($AX119,EOMONTH(BI$15,0))-MAX($AW119,BI$15),),
_xlfn.IFS(
AND(MONTH($AW119)=MONTH(BI$15),MONTH($AX119)&lt;&gt;MONTH(BI$15)),
NETWORKDAYS.INTL($AW119,$AW119+_xlpm.DD,1,_xlpm.VD),
AND(MONTH($AW119)&lt;&gt;MONTH(BI$15),MONTH($AX119)=MONTH(BI$15)),
NETWORKDAYS.INTL(($AX119)-_xlpm.DD,$AX119,1,_xlpm.VD),
AND(MONTH($AW119)&lt;MONTH(BI$15),MONTH($AX119)&gt;MONTH(BI$15)),
NETWORKDAYS.INTL((EOMONTH(BI$15-1,1))-_xlpm.DD,EOMONTH(BI$15-1,1),1,_xlpm.VD),
AND(MONTH($AW119)=MONTH(BI$15),MONTH($AX119)=MONTH(BI$15)),
NETWORKDAYS.INTL($AW119,$AX119,1,_xlpm.VD)))),0)),
$DH119="месяц",
$DR119*BI119,
$DH119="неделя",
$DR119*BI119/7*(ROUNDUP((DAY(EOMONTH(BI$15,0)))/4,0))),
0)</f>
        <v/>
      </c>
      <c r="EC119" s="125">
        <f t="array" ref="EC119">
IFERROR(_xlfn.IFS(
$DH119="день_1",
$DR119*$BL119/($AX119-$AW119+1)*BJ119*(DAY(EOMONTH(BJ$15,0))),
$DH119="день_2",
$DR119/30*MAX(MIN($AX119,EOMONTH(BJ$15,0))-MAX($AW119,BJ$15)+1,),
$DH119="раб.день",
$DR119/30*(IFERROR(
_xlfn.LET(_xlpm.VD,
CHOOSE(
{1;2;3;4;5;6;7;8;9;10;11;12;13;14;15;16;17;18},
45658,45659,45660,45661,45662,45663,45664,45665,45711,45724,45778,45779,45785,45786,45820,45821,45965,46022),
_xlfn.LET(_xlpm.DD,
MAX(MIN($AX119,EOMONTH(BJ$15,0))-MAX($AW119,BJ$15),),
_xlfn.IFS(
AND(MONTH($AW119)=MONTH(BJ$15),MONTH($AX119)&lt;&gt;MONTH(BJ$15)),
NETWORKDAYS.INTL($AW119,$AW119+_xlpm.DD,1,_xlpm.VD),
AND(MONTH($AW119)&lt;&gt;MONTH(BJ$15),MONTH($AX119)=MONTH(BJ$15)),
NETWORKDAYS.INTL(($AX119)-_xlpm.DD,$AX119,1,_xlpm.VD),
AND(MONTH($AW119)&lt;MONTH(BJ$15),MONTH($AX119)&gt;MONTH(BJ$15)),
NETWORKDAYS.INTL((EOMONTH(BJ$15-1,1))-_xlpm.DD,EOMONTH(BJ$15-1,1),1,_xlpm.VD),
AND(MONTH($AW119)=MONTH(BJ$15),MONTH($AX119)=MONTH(BJ$15)),
NETWORKDAYS.INTL($AW119,$AX119,1,_xlpm.VD)))),0)),
$DH119="месяц",
$DR119*BJ119,
$DH119="неделя",
$DR119*BJ119/7*(ROUNDUP((DAY(EOMONTH(BJ$15,0)))/4,0))),
0)</f>
        <v/>
      </c>
      <c r="ED119" s="125">
        <f t="array" ref="ED119">
IFERROR(_xlfn.IFS(
$DH119="день_1",
$DR119*$BL119/($AX119-$AW119+1)*BK119*(DAY(EOMONTH(BK$15,0))),
$DH119="день_2",
$DR119/30*MAX(MIN($AX119,EOMONTH(BK$15,0))-MAX($AW119,BK$15)+1,),
$DH119="раб.день",
$DR119/30*(IFERROR(
_xlfn.LET(_xlpm.VD,
CHOOSE(
{1;2;3;4;5;6;7;8;9;10;11;12;13;14;15;16;17;18},
45658,45659,45660,45661,45662,45663,45664,45665,45711,45724,45778,45779,45785,45786,45820,45821,45965,46022),
_xlfn.LET(_xlpm.DD,
MAX(MIN($AX119,EOMONTH(BK$15,0))-MAX($AW119,BK$15),),
_xlfn.IFS(
AND(MONTH($AW119)=MONTH(BK$15),MONTH($AX119)&lt;&gt;MONTH(BK$15)),
NETWORKDAYS.INTL($AW119,$AW119+_xlpm.DD,1,_xlpm.VD),
AND(MONTH($AW119)&lt;&gt;MONTH(BK$15),MONTH($AX119)=MONTH(BK$15)),
NETWORKDAYS.INTL(($AX119)-_xlpm.DD,$AX119,1,_xlpm.VD),
AND(MONTH($AW119)&lt;MONTH(BK$15),MONTH($AX119)&gt;MONTH(BK$15)),
NETWORKDAYS.INTL((EOMONTH(BK$15-1,1))-_xlpm.DD,EOMONTH(BK$15-1,1),1,_xlpm.VD),
AND(MONTH($AW119)=MONTH(BK$15),MONTH($AX119)=MONTH(BK$15)),
NETWORKDAYS.INTL($AW119,$AX119,1,_xlpm.VD)))),0)),
$DH119="месяц",
$DR119*BK119,
$DH119="неделя",
$DR119*BK119/7*(ROUNDUP((DAY(EOMONTH(BK$15,0)))/4,0))),
0)</f>
        <v/>
      </c>
      <c r="EE119" s="125">
        <f>SUM($DS119,$DT119,$DU119,$DV119,$DW119,$DX119,$DY119,$DZ119,$EA119,$EB119,$EC119,$ED119)</f>
        <v/>
      </c>
      <c r="EF119" s="125">
        <f>IFERROR(ROUND($EE119*(1+$EP119),2),0)</f>
        <v/>
      </c>
      <c r="EG119" s="128" t="n">
        <v>1</v>
      </c>
      <c r="EH119" s="126" t="n">
        <v>0</v>
      </c>
      <c r="EI119" s="126">
        <f>ROUND(SUM($EH119:$EH119)*SUM($AB119:$AB119)*$EG119,2)</f>
        <v/>
      </c>
      <c r="EJ119" s="126">
        <f>ROUND($EI119*(1+$EP119),2)</f>
        <v/>
      </c>
      <c r="EK119" s="126" t="n">
        <v>0</v>
      </c>
      <c r="EL119" s="126">
        <f>ROUND(SUM($EK119:$EK119)*SUM($AB119:$AB119)*$EG119,2)</f>
        <v/>
      </c>
      <c r="EM119" s="126">
        <f>ROUND($EL119*(1+$EP119),2)</f>
        <v/>
      </c>
      <c r="EN119" s="126">
        <f>SUM($EE119,$EI119,$EL119)</f>
        <v/>
      </c>
      <c r="EO119" s="126">
        <f>SUM($EF119,$EJ119,$EM119)</f>
        <v/>
      </c>
      <c r="EP119" s="59" t="inlineStr">
        <is>
          <t>20%</t>
        </is>
      </c>
      <c r="EQ119" s="59" t="n"/>
      <c r="ER119" s="60">
        <f t="array" ref="ER119">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MATCH(ES119,
{"AMS";"RussOutdoor";"HD Outdoor";"Ingroup";"IQ";"Ledproduction";"LisChannel";"Logic";"Media-PPL";"NovikovTV | НовиковТВ";"SMA";"SOK";"КрокусТВ | CrocusTV | IndoorTV";"Сити";"ТЯК Москва"},
0)),"")</f>
        <v/>
      </c>
      <c r="ES119" s="60" t="n"/>
      <c r="ET119" s="60">
        <f t="array" ref="ET119">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MATCH(ES119,
{"AMS";"RussOutdoor";"HD Outdoor";"Ingroup";"IQ";"Ledproduction";"LisChannel";"Logic";"Media-PPL";"NovikovTV | НовиковТВ";"SMA";"SOK";"КрокусТВ | CrocusTV | IndoorTV";"Сити";"ТЯК Москва"},
0)),"")</f>
        <v/>
      </c>
      <c r="EU119" s="60" t="n"/>
      <c r="EV119" s="60" t="n"/>
      <c r="EX119" s="110">
        <f t="array" ref="EX119">
($AR119/30
+N("ТРАФИК ПЛОЩАДКИ"))*
(IFERROR(
_xlfn.LET(
_xlpm.GPR,
HLOOKUP($L119,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(MATCH($T119,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IF($Q119="цифровой",_xlpm.GPR/$AG119,_xlpm.GPR/60)),
0)
+N("DWELL TIME"))*
(IF($AB119=0,0,IF($AB119=1,0.3,IF($AB119=2,0.5,IF($AB119&gt;2,1))))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_xlfn.IFS($AC119="да",1.2,$AC119="нет",1)*
_xlfn.IFS($AD119="да",1.2,$AD119="нет",1)*
IF(R119="статический",1,1.2)*
$X119*
INDEX(
{1.2;1;1.2;1.2;1;1.2;1.2;1.2;1.2;1.2;1.2;1;1.2;1.2;1.2;1.2;1;1;1.2;1.2;1.2;1;1;1;1;1.2;1.2;1.2;1.2;1;1;1;1;1.2;1.2;1.2;1.2;1.2;1.2;1.2;1.2;1;1;1.2;1;1;1;1;1.5;1;1;1.5;1.5;1.2},
MATCH($Q119,_xlpm.MI,0)))&gt;{0.02;0.04;0.06;0.1;0.2;0.4;0.6;0.8;1;2;4;6})),
{0;1;2;3;4;5;6;7;8;9;10;11;12},
0)))
+N("КОЭФФИЦИЕНТ КОНТАКТА"))))*
(_xlfn.IFS($X119&lt;0.1,$X119/1000,$X119&gt;25,5.2,AND($X119&gt;=0.1,$X119&lt;=25),(($X119*2+0.1)/10)*($X119/10)))*
IFERROR((_xlfn.LET(
_xlpm.MA,
{0;0.8;0.85;0.9;0.95;1},
_xlpm.MAA,
{0;1;2;3;4;5},
INDEX(_xlpm.MA,MATCH(SUMPRODUCT(--((IF(ROUND(_xlpm.MAA,1)&gt;5,5,ROUND($AB119,1)))&gt;{0;1;2;3;4;5})),_xlpm.MAA,0)))
+N("КОЭФФИЦИЕНТ КОЛ-ВО КОНСТРУКЦИЙ")),1)*
$AB119,0))*
(IF($Q119="цифровой",$AG119/15*$AI119,1)
+N("ДЛЯ ЦИФРЫ"))</f>
        <v/>
      </c>
      <c r="EY119" s="110">
        <f>IFERROR(EX119*AY119,0)</f>
        <v/>
      </c>
      <c r="EZ119" s="131">
        <f>IFERROR(DP119/EY119*1000,0)</f>
        <v/>
      </c>
      <c r="FA119" s="112">
        <f>IFERROR(FC119/FB119,0)</f>
        <v/>
      </c>
      <c r="FB119" s="112">
        <f>IFERROR((FC119/(EY119/FF119*#REF!))*0.825,0)</f>
        <v/>
      </c>
      <c r="FC119" s="112">
        <f>IFERROR(((EX119*30/AR119)*100)/30,0)</f>
        <v/>
      </c>
      <c r="FD119" s="112">
        <f>IFERROR(EY119/G119*100%,0)</f>
        <v/>
      </c>
      <c r="FE119" s="112">
        <f>IFERROR(FD119/FC119*100%,0)</f>
        <v/>
      </c>
      <c r="FF119" s="110">
        <f>IFERROR(AR119/30*AY119,0)</f>
        <v/>
      </c>
    </row>
    <row r="120" ht="13" customHeight="1">
      <c r="A120" s="59" t="n"/>
      <c r="B120" s="60" t="n"/>
      <c r="C120" s="60" t="n"/>
      <c r="D120" s="60">
        <f t="array" ref="D120">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MATCH($E120,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20" s="60">
        <f t="array" ref="E120">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MATCH($F120,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20" s="60" t="inlineStr"/>
      <c r="G120" s="60" t="n"/>
      <c r="H120" s="60">
        <f t="array" ref="H120">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MATCH($I120,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20" s="60" t="n"/>
      <c r="J120" s="60" t="n"/>
      <c r="K120" s="60" t="n"/>
      <c r="L120" s="60" t="n"/>
      <c r="M120" s="60" t="n"/>
      <c r="N120" s="60" t="n"/>
      <c r="O120" s="60" t="n"/>
      <c r="P120" s="60">
        <f t="array" ref="P120">
_xlfn.IFS(
ISNUMBER(MATCH($Q120,{"шелфбаннер","разделитель","монетница","чековая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ISNUMBER(MATCH($Q120,{"LED/LCD","видеокулер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ISNUMBER(MATCH($Q120,{"автомобиль","машина","выставочное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ISNUMBER(MATCH($Q120,{"билборд","лифтовая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ISNUMBER(MATCH($Q120,{"навигация","подвесной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ISNUMBER(MATCH($Q120,{"движущаяся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ISNUMBER(MATCH($Q120,{"каталог","журнал"},)),
"Пресса",
$Q120="","")</f>
        <v/>
      </c>
      <c r="Q120" s="60" t="n"/>
      <c r="R120" s="60">
        <f t="array" ref="R120">
IFERROR(
_xlfn.IFS(
OR(ISNUMBER(MATCH($Q120,{"экспозиция","макет","стенд","автостенд","авто стенд","выставочное пространство","выставочные стенды","модульные выставочные стенды","3Д конструкция","3D конструкция"},)),P120="Экспонирование"),
"нестандартный",
ISNUMBER(MATCH($Q120,{"скроллер","призматрон"},)),
"динамический",
$P120="Видео",
"цифровой",
OR($P120="Пресса",$P120="Щит",$P120="POSm",$P120="Подвес",$P120="Брендирование/оклейка"),
"статический"),"")</f>
        <v/>
      </c>
      <c r="S120" s="59" t="n"/>
      <c r="T120" s="60" t="n"/>
      <c r="U120" s="60" t="n"/>
      <c r="V120" s="60">
        <f>
IF(P120="Видео",
"цифровой постер/ролик",
IF(ISNUMBER(MATCH(Q120,{"короб световой","короб световой | лайтбокс","короб световой | кристалайт","лайтбокс","лайт бокс","кристалайт","LB","lightbox"},)),
"бэклит",
IF(P120="Брендирование/оклейка",
"перфарированная пленка/самоклейка",
IF(P120="Экспонирование",
"под запрос",
IF(P120="Подвес",
"баннер/ткань",
"")))))</f>
        <v/>
      </c>
      <c r="W120" s="59" t="n"/>
      <c r="X120" s="59" t="n"/>
      <c r="Y120" s="59" t="n"/>
      <c r="Z120" s="61" t="n"/>
      <c r="AA120" s="61" t="n"/>
      <c r="AB120" s="61">
        <f>IF(BL120&gt;0,Z120,0)</f>
        <v/>
      </c>
      <c r="AC120" s="59" t="n"/>
      <c r="AD120" s="59" t="n"/>
      <c r="AE120" s="59" t="n"/>
      <c r="AF120" s="59" t="n"/>
      <c r="AG120" s="59" t="n"/>
      <c r="AH120" s="59" t="n"/>
      <c r="AI120" s="59" t="n"/>
      <c r="AJ120" s="59" t="n"/>
      <c r="AK120" s="59" t="n"/>
      <c r="AL120" s="62">
        <f>IFERROR(IF(OR(R120="статический",R120="динамический",R120="нестандартный",R120="",R120=""),"-",IF(AND(AH120="-",AI120="-"),"-",AK120*3600/AH120*AI120)),"-")</f>
        <v/>
      </c>
      <c r="AM120" s="62">
        <f>IFERROR(IF(OR(R120="статический",R120="динамический",R120="",R120="", R120="BTL",R120="нестандартный"),"-",AG120*AI120*AL120/60),"-")</f>
        <v/>
      </c>
      <c r="AN120" s="63">
        <f>IFERROR(IF(AH120="","-",AG120*AI120/AH120),"-")</f>
        <v/>
      </c>
      <c r="AO120" s="59">
        <f>IFERROR(IF(OR($R120="статический",$R120="динамический",$R120="",$R120="",$R120="BTL",$R120="нестандартный"),"-",$AL120*$AY120),"-")</f>
        <v/>
      </c>
      <c r="AP120" s="62">
        <f>IFERROR(IF(OR($R120="статический",$R120="динамический",$R120="",$R120="",$R120="BTL",$R120="нестандартный"),"-",$AM120*AY120),"-")</f>
        <v/>
      </c>
      <c r="AQ120" s="64" t="n"/>
      <c r="AR120" s="61" t="n"/>
      <c r="AS120" s="61" t="n"/>
      <c r="AT120" s="61" t="n"/>
      <c r="AU120" s="65" t="n"/>
      <c r="AV120" s="124">
        <f>IFERROR(DR120/AT120*1000,"n/a")</f>
        <v/>
      </c>
      <c r="AW120" s="67" t="n"/>
      <c r="AX120" s="67" t="n"/>
      <c r="AY120" s="43">
        <f>IFERROR(IF(OR($AW120="",$AX120=""),"",_xlfn.DAYS($AX120+1,$AW120)),"")</f>
        <v/>
      </c>
      <c r="AZ120" s="68">
        <f t="array" ref="AZ120">
_xlfn.LET(_xlpm.COEFF,
IF($AW120+$AX120=0,0,IF(MAX(MIN($AX120,EOMONTH(AZ$15,0))-MAX($AW120,AZ$15)+1,)&gt;0,1,0)),
_xlfn.IFS(
$ES120="LisChannel",
_xlpm.COEFF*
INDEX({1;1;1.2;1.2;1;1;1;1;1.2;1.2;1.2;1.2},
MATCH(MONTH(AZ$15),
{1,2,3,4,5,6,7,8,9,10,11,12})),
CONCATENATE($ES120," ",$L120)="RussOutdoor метро",
_xlpm.COEFF*
INDEX({0.8;0.9;1.1;1.1;1;1;1;1;1.1;1.1;1.1;1.1},
MATCH(MONTH(AZ$15),
{1,2,3,4,5,6,7,8,9,10,11,12})),
$ES120&lt;&gt;"LisChannel",
_xlpm.COEFF,
$ES120&lt;&gt;"RussOutdoor",
_xlpm.COEFF))</f>
        <v/>
      </c>
      <c r="BA120" s="68">
        <f t="array" ref="BA120">
_xlfn.LET(_xlpm.COEFF,
IF($AW120+$AX120=0,0,IF(MAX(MIN($AX120,EOMONTH(BA$15,0))-MAX($AW120,BA$15)+1,)&gt;0,1,0)),
_xlfn.IFS(
$ES120="LisChannel",
_xlpm.COEFF*
INDEX({1;1;1.2;1.2;1;1;1;1;1.2;1.2;1.2;1.2},
MATCH(MONTH(BA$15),
{1,2,3,4,5,6,7,8,9,10,11,12})),
CONCATENATE($ES120," ",$L120)="RussOutdoor метро",
_xlpm.COEFF*
INDEX({0.8;0.9;1.1;1.1;1;1;1;1;1.1;1.1;1.1;1.1},
MATCH(MONTH(BA$15),
{1,2,3,4,5,6,7,8,9,10,11,12})),
$ES120&lt;&gt;"LisChannel",
_xlpm.COEFF,
$ES120&lt;&gt;"RussOutdoor",
_xlpm.COEFF))</f>
        <v/>
      </c>
      <c r="BB120" s="68">
        <f t="array" ref="BB120">
_xlfn.LET(_xlpm.COEFF,
IF($AW120+$AX120=0,0,IF(MAX(MIN($AX120,EOMONTH(BB$15,0))-MAX($AW120,BB$15)+1,)&gt;0,1,0)),
_xlfn.IFS(
$ES120="LisChannel",
_xlpm.COEFF*
INDEX({1;1;1.2;1.2;1;1;1;1;1.2;1.2;1.2;1.2},
MATCH(MONTH(BB$15),
{1,2,3,4,5,6,7,8,9,10,11,12})),
CONCATENATE($ES120," ",$L120)="RussOutdoor метро",
_xlpm.COEFF*
INDEX({0.8;0.9;1.1;1.1;1;1;1;1;1.1;1.1;1.1;1.1},
MATCH(MONTH(BB$15),
{1,2,3,4,5,6,7,8,9,10,11,12})),
$ES120&lt;&gt;"LisChannel",
_xlpm.COEFF,
$ES120&lt;&gt;"RussOutdoor",
_xlpm.COEFF))</f>
        <v/>
      </c>
      <c r="BC120" s="68">
        <f t="array" ref="BC120">
_xlfn.LET(_xlpm.COEFF,
IF($AW120+$AX120=0,0,IF(MAX(MIN($AX120,EOMONTH(BC$15,0))-MAX($AW120,BC$15)+1,)&gt;0,1,0)),
_xlfn.IFS(
$ES120="LisChannel",
_xlpm.COEFF*
INDEX({1;1;1.2;1.2;1;1;1;1;1.2;1.2;1.2;1.2},
MATCH(MONTH(BC$15),
{1,2,3,4,5,6,7,8,9,10,11,12})),
CONCATENATE($ES120," ",$L120)="RussOutdoor метро",
_xlpm.COEFF*
INDEX({0.8;0.9;1.1;1.1;1;1;1;1;1.1;1.1;1.1;1.1},
MATCH(MONTH(BC$15),
{1,2,3,4,5,6,7,8,9,10,11,12})),
$ES120&lt;&gt;"LisChannel",
_xlpm.COEFF,
$ES120&lt;&gt;"RussOutdoor",
_xlpm.COEFF))</f>
        <v/>
      </c>
      <c r="BD120" s="68">
        <f t="array" ref="BD120">
_xlfn.LET(_xlpm.COEFF,
IF($AW120+$AX120=0,0,IF(MAX(MIN($AX120,EOMONTH(BD$15,0))-MAX($AW120,BD$15)+1,)&gt;0,1,0)),
_xlfn.IFS(
$ES120="LisChannel",
_xlpm.COEFF*
INDEX({1;1;1.2;1.2;1;1;1;1;1.2;1.2;1.2;1.2},
MATCH(MONTH(BD$15),
{1,2,3,4,5,6,7,8,9,10,11,12})),
CONCATENATE($ES120," ",$L120)="RussOutdoor метро",
_xlpm.COEFF*
INDEX({0.8;0.9;1.1;1.1;1;1;1;1;1.1;1.1;1.1;1.1},
MATCH(MONTH(BD$15),
{1,2,3,4,5,6,7,8,9,10,11,12})),
$ES120&lt;&gt;"LisChannel",
_xlpm.COEFF,
$ES120&lt;&gt;"RussOutdoor",
_xlpm.COEFF))</f>
        <v/>
      </c>
      <c r="BE120" s="68">
        <f t="array" ref="BE120">
_xlfn.LET(_xlpm.COEFF,
IF($AW120+$AX120=0,0,IF(MAX(MIN($AX120,EOMONTH(BE$15,0))-MAX($AW120,BE$15)+1,)&gt;0,1,0)),
_xlfn.IFS(
$ES120="LisChannel",
_xlpm.COEFF*
INDEX({1;1;1.2;1.2;1;1;1;1;1.2;1.2;1.2;1.2},
MATCH(MONTH(BE$15),
{1,2,3,4,5,6,7,8,9,10,11,12})),
CONCATENATE($ES120," ",$L120)="RussOutdoor метро",
_xlpm.COEFF*
INDEX({0.8;0.9;1.1;1.1;1;1;1;1;1.1;1.1;1.1;1.1},
MATCH(MONTH(BE$15),
{1,2,3,4,5,6,7,8,9,10,11,12})),
$ES120&lt;&gt;"LisChannel",
_xlpm.COEFF,
$ES120&lt;&gt;"RussOutdoor",
_xlpm.COEFF))</f>
        <v/>
      </c>
      <c r="BF120" s="68">
        <f t="array" ref="BF120">
_xlfn.LET(_xlpm.COEFF,
IF($AW120+$AX120=0,0,IF(MAX(MIN($AX120,EOMONTH(BF$15,0))-MAX($AW120,BF$15)+1,)&gt;0,1,0)),
_xlfn.IFS(
$ES120="LisChannel",
_xlpm.COEFF*
INDEX({1;1;1.2;1.2;1;1;1;1;1.2;1.2;1.2;1.2},
MATCH(MONTH(BF$15),
{1,2,3,4,5,6,7,8,9,10,11,12})),
CONCATENATE($ES120," ",$L120)="RussOutdoor метро",
_xlpm.COEFF*
INDEX({0.8;0.9;1.1;1.1;1;1;1;1;1.1;1.1;1.1;1.1},
MATCH(MONTH(BF$15),
{1,2,3,4,5,6,7,8,9,10,11,12})),
$ES120&lt;&gt;"LisChannel",
_xlpm.COEFF,
$ES120&lt;&gt;"RussOutdoor",
_xlpm.COEFF))</f>
        <v/>
      </c>
      <c r="BG120" s="68">
        <f t="array" ref="BG120">
_xlfn.LET(_xlpm.COEFF,
IF($AW120+$AX120=0,0,IF(MAX(MIN($AX120,EOMONTH(BG$15,0))-MAX($AW120,BG$15)+1,)&gt;0,1,0)),
_xlfn.IFS(
$ES120="LisChannel",
_xlpm.COEFF*
INDEX({1;1;1.2;1.2;1;1;1;1;1.2;1.2;1.2;1.2},
MATCH(MONTH(BG$15),
{1,2,3,4,5,6,7,8,9,10,11,12})),
CONCATENATE($ES120," ",$L120)="RussOutdoor метро",
_xlpm.COEFF*
INDEX({0.8;0.9;1.1;1.1;1;1;1;1;1.1;1.1;1.1;1.1},
MATCH(MONTH(BG$15),
{1,2,3,4,5,6,7,8,9,10,11,12})),
$ES120&lt;&gt;"LisChannel",
_xlpm.COEFF,
$ES120&lt;&gt;"RussOutdoor",
_xlpm.COEFF))</f>
        <v/>
      </c>
      <c r="BH120" s="68">
        <f t="array" ref="BH120">
_xlfn.LET(_xlpm.COEFF,
IF($AW120+$AX120=0,0,IF(MAX(MIN($AX120,EOMONTH(BH$15,0))-MAX($AW120,BH$15)+1,)&gt;0,1,0)),
_xlfn.IFS(
$ES120="LisChannel",
_xlpm.COEFF*
INDEX({1;1;1.2;1.2;1;1;1;1;1.2;1.2;1.2;1.2},
MATCH(MONTH(BH$15),
{1,2,3,4,5,6,7,8,9,10,11,12})),
CONCATENATE($ES120," ",$L120)="RussOutdoor метро",
_xlpm.COEFF*
INDEX({0.8;0.9;1.1;1.1;1;1;1;1;1.1;1.1;1.1;1.1},
MATCH(MONTH(BH$15),
{1,2,3,4,5,6,7,8,9,10,11,12})),
$ES120&lt;&gt;"LisChannel",
_xlpm.COEFF,
$ES120&lt;&gt;"RussOutdoor",
_xlpm.COEFF))</f>
        <v/>
      </c>
      <c r="BI120" s="68">
        <f t="array" ref="BI120">
_xlfn.LET(_xlpm.COEFF,
IF($AW120+$AX120=0,0,IF(MAX(MIN($AX120,EOMONTH(BI$15,0))-MAX($AW120,BI$15)+1,)&gt;0,1,0)),
_xlfn.IFS(
$ES120="LisChannel",
_xlpm.COEFF*
INDEX({1;1;1.2;1.2;1;1;1;1;1.2;1.2;1.2;1.2},
MATCH(MONTH(BI$15),
{1,2,3,4,5,6,7,8,9,10,11,12})),
CONCATENATE($ES120," ",$L120)="RussOutdoor метро",
_xlpm.COEFF*
INDEX({0.8;0.9;1.1;1.1;1;1;1;1;1.1;1.1;1.1;1.1},
MATCH(MONTH(BI$15),
{1,2,3,4,5,6,7,8,9,10,11,12})),
$ES120&lt;&gt;"LisChannel",
_xlpm.COEFF,
$ES120&lt;&gt;"RussOutdoor",
_xlpm.COEFF))</f>
        <v/>
      </c>
      <c r="BJ120" s="68">
        <f t="array" ref="BJ120">
_xlfn.LET(_xlpm.COEFF,
IF($AW120+$AX120=0,0,IF(MAX(MIN($AX120,EOMONTH(BJ$15,0))-MAX($AW120,BJ$15)+1,)&gt;0,1,0)),
_xlfn.IFS(
$ES120="LisChannel",
_xlpm.COEFF*
INDEX({1;1;1.2;1.2;1;1;1;1;1.2;1.2;1.2;1.2},
MATCH(MONTH(BJ$15),
{1,2,3,4,5,6,7,8,9,10,11,12})),
CONCATENATE($ES120," ",$L120)="RussOutdoor метро",
_xlpm.COEFF*
INDEX({0.8;0.9;1.1;1.1;1;1;1;1;1.1;1.1;1.1;1.1},
MATCH(MONTH(BJ$15),
{1,2,3,4,5,6,7,8,9,10,11,12})),
$ES120&lt;&gt;"LisChannel",
_xlpm.COEFF,
$ES120&lt;&gt;"RussOutdoor",
_xlpm.COEFF))</f>
        <v/>
      </c>
      <c r="BK120" s="68">
        <f t="array" ref="BK120">
_xlfn.LET(_xlpm.COEFF,
IF($AW120+$AX120=0,0,IF(MAX(MIN($AX120,EOMONTH(BK$15,0))-MAX($AW120,BK$15)+1,)&gt;0,1,0)),
_xlfn.IFS(
$ES120="LisChannel",
_xlpm.COEFF*
INDEX({1;1;1.2;1.2;1;1;1;1;1.2;1.2;1.2;1.2},
MATCH(MONTH(BK$15),
{1,2,3,4,5,6,7,8,9,10,11,12})),
CONCATENATE($ES120," ",$L120)="RussOutdoor метро",
_xlpm.COEFF*
INDEX({0.8;0.9;1.1;1.1;1;1;1;1;1.1;1.1;1.1;1.1},
MATCH(MONTH(BK$15),
{1,2,3,4,5,6,7,8,9,10,11,12})),
$ES120&lt;&gt;"LisChannel",
_xlpm.COEFF,
$ES120&lt;&gt;"RussOutdoor",
_xlpm.COEFF))</f>
        <v/>
      </c>
      <c r="BL120" s="62">
        <f>COUNTIFS($AZ120:$BK120,"&gt;0")</f>
        <v/>
      </c>
      <c r="BM120" s="65" t="n"/>
      <c r="BN120" s="125">
        <f>$DJ120</f>
        <v/>
      </c>
      <c r="BO120" s="63">
        <f>$DQ120</f>
        <v/>
      </c>
      <c r="BP120" s="125">
        <f>
IFERROR(
IF($BL120=0,0,
$BN120*(1-$BO120)),
0)</f>
        <v/>
      </c>
      <c r="BQ120" s="125">
        <f t="array" ref="BQ120">
IFERROR(
_xlfn.IFS(
$DH120="день_1",
$BP120*$BL120/($AX120-$AW120+1)*AZ120*(DAY(EOMONTH(AZ$15,0))),
$DH120="день_2",
$BP120/30*MAX(MIN($AX120,EOMONTH(AZ$15,0))-MAX($AW120,AZ$15)+1,),
$DH120="раб.день",
$BP120/30*(IFERROR(
_xlfn.LET(_xlpm.VD,
CHOOSE(
{1;2;3;4;5;6;7;8;9;10;11;12;13;14;15;16;17;18},
45658,45659,45660,45661,45662,45663,45664,45665,45711,45724,45778,45779,45785,45786,45820,45821,45965,46022),
_xlfn.LET(_xlpm.DD,
MAX(MIN($AX120,EOMONTH(AZ$15,0))-MAX($AW120,AZ$15),),
_xlfn.IFS(
AND(MONTH($AW120)=MONTH(AZ$15),MONTH($AX120)&lt;&gt;MONTH(AZ$15)),
NETWORKDAYS.INTL($AW120,$AW120+_xlpm.DD,1,_xlpm.VD),
AND(MONTH($AW120)&lt;&gt;MONTH(AZ$15),MONTH($AX120)=MONTH(AZ$15)),
NETWORKDAYS.INTL(($AX120)-_xlpm.DD,$AX120,1,_xlpm.VD),
AND(MONTH($AW120)&lt;MONTH(AZ$15),MONTH($AX120)&gt;MONTH(AZ$15)),
NETWORKDAYS.INTL((EOMONTH(AZ$15-1,1))-_xlpm.DD,EOMONTH(AZ$15-1,1),1,_xlpm.VD),
AND(MONTH($AW120)=MONTH(AZ$15),MONTH($AX120)=MONTH(AZ$15)),
NETWORKDAYS.INTL($AW120,$AX120,1,_xlpm.VD)))),0)),
$DH120="месяц",
$BP120*AZ120,
$DH120="неделя",
$BP120*AZ120/7*(ROUNDUP((DAY(EOMONTH(AZ$15,0)))/4,0))),
0)</f>
        <v/>
      </c>
      <c r="BR120" s="125">
        <f t="array" ref="BR120">
IFERROR(
_xlfn.IFS(
$DH120="день_1",
$BP120*$BL120/($AX120-$AW120+1)*BA120*(DAY(EOMONTH(BA$15,0))),
$DH120="день_2",
$BP120/30*MAX(MIN($AX120,EOMONTH(BA$15,0))-MAX($AW120,BA$15)+1,),
$DH120="раб.день",
$BP120/30*(IFERROR(
_xlfn.LET(_xlpm.VD,
CHOOSE(
{1;2;3;4;5;6;7;8;9;10;11;12;13;14;15;16;17;18},
45658,45659,45660,45661,45662,45663,45664,45665,45711,45724,45778,45779,45785,45786,45820,45821,45965,46022),
_xlfn.LET(_xlpm.DD,
MAX(MIN($AX120,EOMONTH(BA$15,0))-MAX($AW120,BA$15),),
_xlfn.IFS(
AND(MONTH($AW120)=MONTH(BA$15),MONTH($AX120)&lt;&gt;MONTH(BA$15)),
NETWORKDAYS.INTL($AW120,$AW120+_xlpm.DD,1,_xlpm.VD),
AND(MONTH($AW120)&lt;&gt;MONTH(BA$15),MONTH($AX120)=MONTH(BA$15)),
NETWORKDAYS.INTL(($AX120)-_xlpm.DD,$AX120,1,_xlpm.VD),
AND(MONTH($AW120)&lt;MONTH(BA$15),MONTH($AX120)&gt;MONTH(BA$15)),
NETWORKDAYS.INTL((EOMONTH(BA$15-1,1))-_xlpm.DD,EOMONTH(BA$15-1,1),1,_xlpm.VD),
AND(MONTH($AW120)=MONTH(BA$15),MONTH($AX120)=MONTH(BA$15)),
NETWORKDAYS.INTL($AW120,$AX120,1,_xlpm.VD)))),0)),
$DH120="месяц",
$BP120*BA120,
$DH120="неделя",
$BP120*BA120/7*(ROUNDUP((DAY(EOMONTH(BA$15,0)))/4,0))),
0)</f>
        <v/>
      </c>
      <c r="BS120" s="125">
        <f t="array" ref="BS120">
IFERROR(
_xlfn.IFS(
$DH120="день_1",
$BP120*$BL120/($AX120-$AW120+1)*BB120*(DAY(EOMONTH(BB$15,0))),
$DH120="день_2",
$BP120/30*MAX(MIN($AX120,EOMONTH(BB$15,0))-MAX($AW120,BB$15)+1,),
$DH120="раб.день",
$BP120/30*(IFERROR(
_xlfn.LET(_xlpm.VD,
CHOOSE(
{1;2;3;4;5;6;7;8;9;10;11;12;13;14;15;16;17;18},
45658,45659,45660,45661,45662,45663,45664,45665,45711,45724,45778,45779,45785,45786,45820,45821,45965,46022),
_xlfn.LET(_xlpm.DD,
MAX(MIN($AX120,EOMONTH(BB$15,0))-MAX($AW120,BB$15),),
_xlfn.IFS(
AND(MONTH($AW120)=MONTH(BB$15),MONTH($AX120)&lt;&gt;MONTH(BB$15)),
NETWORKDAYS.INTL($AW120,$AW120+_xlpm.DD,1,_xlpm.VD),
AND(MONTH($AW120)&lt;&gt;MONTH(BB$15),MONTH($AX120)=MONTH(BB$15)),
NETWORKDAYS.INTL(($AX120)-_xlpm.DD,$AX120,1,_xlpm.VD),
AND(MONTH($AW120)&lt;MONTH(BB$15),MONTH($AX120)&gt;MONTH(BB$15)),
NETWORKDAYS.INTL((EOMONTH(BB$15-1,1))-_xlpm.DD,EOMONTH(BB$15-1,1),1,_xlpm.VD),
AND(MONTH($AW120)=MONTH(BB$15),MONTH($AX120)=MONTH(BB$15)),
NETWORKDAYS.INTL($AW120,$AX120,1,_xlpm.VD)))),0)),
$DH120="месяц",
$BP120*BB120,
$DH120="неделя",
$BP120*BB120/7*(ROUNDUP((DAY(EOMONTH(BB$15,0)))/4,0))),
0)</f>
        <v/>
      </c>
      <c r="BT120" s="125">
        <f t="array" ref="BT120">
IFERROR(
_xlfn.IFS(
$DH120="день_1",
$BP120*$BL120/($AX120-$AW120+1)*BC120*(DAY(EOMONTH(BC$15,0))),
$DH120="день_2",
$BP120/30*MAX(MIN($AX120,EOMONTH(BC$15,0))-MAX($AW120,BC$15)+1,),
$DH120="раб.день",
$BP120/30*(IFERROR(
_xlfn.LET(_xlpm.VD,
CHOOSE(
{1;2;3;4;5;6;7;8;9;10;11;12;13;14;15;16;17;18},
45658,45659,45660,45661,45662,45663,45664,45665,45711,45724,45778,45779,45785,45786,45820,45821,45965,46022),
_xlfn.LET(_xlpm.DD,
MAX(MIN($AX120,EOMONTH(BC$15,0))-MAX($AW120,BC$15),),
_xlfn.IFS(
AND(MONTH($AW120)=MONTH(BC$15),MONTH($AX120)&lt;&gt;MONTH(BC$15)),
NETWORKDAYS.INTL($AW120,$AW120+_xlpm.DD,1,_xlpm.VD),
AND(MONTH($AW120)&lt;&gt;MONTH(BC$15),MONTH($AX120)=MONTH(BC$15)),
NETWORKDAYS.INTL(($AX120)-_xlpm.DD,$AX120,1,_xlpm.VD),
AND(MONTH($AW120)&lt;MONTH(BC$15),MONTH($AX120)&gt;MONTH(BC$15)),
NETWORKDAYS.INTL((EOMONTH(BC$15-1,1))-_xlpm.DD,EOMONTH(BC$15-1,1),1,_xlpm.VD),
AND(MONTH($AW120)=MONTH(BC$15),MONTH($AX120)=MONTH(BC$15)),
NETWORKDAYS.INTL($AW120,$AX120,1,_xlpm.VD)))),0)),
$DH120="месяц",
$BP120*BC120,
$DH120="неделя",
$BP120*BC120/7*(ROUNDUP((DAY(EOMONTH(BC$15,0)))/4,0))),
0)</f>
        <v/>
      </c>
      <c r="BU120" s="125">
        <f t="array" ref="BU120">
IFERROR(
_xlfn.IFS(
$DH120="день_1",
$BP120*$BL120/($AX120-$AW120+1)*BD120*(DAY(EOMONTH(BD$15,0))),
$DH120="день_2",
$BP120/30*MAX(MIN($AX120,EOMONTH(BD$15,0))-MAX($AW120,BD$15)+1,),
$DH120="раб.день",
$BP120/30*(IFERROR(
_xlfn.LET(_xlpm.VD,
CHOOSE(
{1;2;3;4;5;6;7;8;9;10;11;12;13;14;15;16;17;18},
45658,45659,45660,45661,45662,45663,45664,45665,45711,45724,45778,45779,45785,45786,45820,45821,45965,46022),
_xlfn.LET(_xlpm.DD,
MAX(MIN($AX120,EOMONTH(BD$15,0))-MAX($AW120,BD$15),),
_xlfn.IFS(
AND(MONTH($AW120)=MONTH(BD$15),MONTH($AX120)&lt;&gt;MONTH(BD$15)),
NETWORKDAYS.INTL($AW120,$AW120+_xlpm.DD,1,_xlpm.VD),
AND(MONTH($AW120)&lt;&gt;MONTH(BD$15),MONTH($AX120)=MONTH(BD$15)),
NETWORKDAYS.INTL(($AX120)-_xlpm.DD,$AX120,1,_xlpm.VD),
AND(MONTH($AW120)&lt;MONTH(BD$15),MONTH($AX120)&gt;MONTH(BD$15)),
NETWORKDAYS.INTL((EOMONTH(BD$15-1,1))-_xlpm.DD,EOMONTH(BD$15-1,1),1,_xlpm.VD),
AND(MONTH($AW120)=MONTH(BD$15),MONTH($AX120)=MONTH(BD$15)),
NETWORKDAYS.INTL($AW120,$AX120,1,_xlpm.VD)))),0)),
$DH120="месяц",
$BP120*BD120,
$DH120="неделя",
$BP120*BD120/7*(ROUNDUP((DAY(EOMONTH(BD$15,0)))/4,0))),
0)</f>
        <v/>
      </c>
      <c r="BV120" s="125">
        <f t="array" ref="BV120">
IFERROR(
_xlfn.IFS(
$DH120="день_1",
$BP120*$BL120/($AX120-$AW120+1)*BE120*(DAY(EOMONTH(BE$15,0))),
$DH120="день_2",
$BP120/30*MAX(MIN($AX120,EOMONTH(BE$15,0))-MAX($AW120,BE$15)+1,),
$DH120="раб.день",
$BP120/30*(IFERROR(
_xlfn.LET(_xlpm.VD,
CHOOSE(
{1;2;3;4;5;6;7;8;9;10;11;12;13;14;15;16;17;18},
45658,45659,45660,45661,45662,45663,45664,45665,45711,45724,45778,45779,45785,45786,45820,45821,45965,46022),
_xlfn.LET(_xlpm.DD,
MAX(MIN($AX120,EOMONTH(BE$15,0))-MAX($AW120,BE$15),),
_xlfn.IFS(
AND(MONTH($AW120)=MONTH(BE$15),MONTH($AX120)&lt;&gt;MONTH(BE$15)),
NETWORKDAYS.INTL($AW120,$AW120+_xlpm.DD,1,_xlpm.VD),
AND(MONTH($AW120)&lt;&gt;MONTH(BE$15),MONTH($AX120)=MONTH(BE$15)),
NETWORKDAYS.INTL(($AX120)-_xlpm.DD,$AX120,1,_xlpm.VD),
AND(MONTH($AW120)&lt;MONTH(BE$15),MONTH($AX120)&gt;MONTH(BE$15)),
NETWORKDAYS.INTL((EOMONTH(BE$15-1,1))-_xlpm.DD,EOMONTH(BE$15-1,1),1,_xlpm.VD),
AND(MONTH($AW120)=MONTH(BE$15),MONTH($AX120)=MONTH(BE$15)),
NETWORKDAYS.INTL($AW120,$AX120,1,_xlpm.VD)))),0)),
$DH120="месяц",
$BP120*BE120,
$DH120="неделя",
$BP120*BE120/7*(ROUNDUP((DAY(EOMONTH(BE$15,0)))/4,0))),
0)</f>
        <v/>
      </c>
      <c r="BW120" s="125">
        <f t="array" ref="BW120">
IFERROR(
_xlfn.IFS(
$DH120="день_1",
$BP120*$BL120/($AX120-$AW120+1)*BF120*(DAY(EOMONTH(BF$15,0))),
$DH120="день_2",
$BP120/30*MAX(MIN($AX120,EOMONTH(BF$15,0))-MAX($AW120,BF$15)+1,),
$DH120="раб.день",
$BP120/30*(IFERROR(
_xlfn.LET(_xlpm.VD,
CHOOSE(
{1;2;3;4;5;6;7;8;9;10;11;12;13;14;15;16;17;18},
45658,45659,45660,45661,45662,45663,45664,45665,45711,45724,45778,45779,45785,45786,45820,45821,45965,46022),
_xlfn.LET(_xlpm.DD,
MAX(MIN($AX120,EOMONTH(BF$15,0))-MAX($AW120,BF$15),),
_xlfn.IFS(
AND(MONTH($AW120)=MONTH(BF$15),MONTH($AX120)&lt;&gt;MONTH(BF$15)),
NETWORKDAYS.INTL($AW120,$AW120+_xlpm.DD,1,_xlpm.VD),
AND(MONTH($AW120)&lt;&gt;MONTH(BF$15),MONTH($AX120)=MONTH(BF$15)),
NETWORKDAYS.INTL(($AX120)-_xlpm.DD,$AX120,1,_xlpm.VD),
AND(MONTH($AW120)&lt;MONTH(BF$15),MONTH($AX120)&gt;MONTH(BF$15)),
NETWORKDAYS.INTL((EOMONTH(BF$15-1,1))-_xlpm.DD,EOMONTH(BF$15-1,1),1,_xlpm.VD),
AND(MONTH($AW120)=MONTH(BF$15),MONTH($AX120)=MONTH(BF$15)),
NETWORKDAYS.INTL($AW120,$AX120,1,_xlpm.VD)))),0)),
$DH120="месяц",
$BP120*BF120,
$DH120="неделя",
$BP120*BF120/7*(ROUNDUP((DAY(EOMONTH(BF$15,0)))/4,0))),
0)</f>
        <v/>
      </c>
      <c r="BX120" s="125">
        <f t="array" ref="BX120">
IFERROR(
_xlfn.IFS(
$DH120="день_1",
$BP120*$BL120/($AX120-$AW120+1)*BG120*(DAY(EOMONTH(BG$15,0))),
$DH120="день_2",
$BP120/30*MAX(MIN($AX120,EOMONTH(BG$15,0))-MAX($AW120,BG$15)+1,),
$DH120="раб.день",
$BP120/30*(IFERROR(
_xlfn.LET(_xlpm.VD,
CHOOSE(
{1;2;3;4;5;6;7;8;9;10;11;12;13;14;15;16;17;18},
45658,45659,45660,45661,45662,45663,45664,45665,45711,45724,45778,45779,45785,45786,45820,45821,45965,46022),
_xlfn.LET(_xlpm.DD,
MAX(MIN($AX120,EOMONTH(BG$15,0))-MAX($AW120,BG$15),),
_xlfn.IFS(
AND(MONTH($AW120)=MONTH(BG$15),MONTH($AX120)&lt;&gt;MONTH(BG$15)),
NETWORKDAYS.INTL($AW120,$AW120+_xlpm.DD,1,_xlpm.VD),
AND(MONTH($AW120)&lt;&gt;MONTH(BG$15),MONTH($AX120)=MONTH(BG$15)),
NETWORKDAYS.INTL(($AX120)-_xlpm.DD,$AX120,1,_xlpm.VD),
AND(MONTH($AW120)&lt;MONTH(BG$15),MONTH($AX120)&gt;MONTH(BG$15)),
NETWORKDAYS.INTL((EOMONTH(BG$15-1,1))-_xlpm.DD,EOMONTH(BG$15-1,1),1,_xlpm.VD),
AND(MONTH($AW120)=MONTH(BG$15),MONTH($AX120)=MONTH(BG$15)),
NETWORKDAYS.INTL($AW120,$AX120,1,_xlpm.VD)))),0)),
$DH120="месяц",
$BP120*BG120,
$DH120="неделя",
$BP120*BG120/7*(ROUNDUP((DAY(EOMONTH(BG$15,0)))/4,0))),
0)</f>
        <v/>
      </c>
      <c r="BY120" s="125">
        <f t="array" ref="BY120">
IFERROR(
_xlfn.IFS(
$DH120="день_1",
$BP120*$BL120/($AX120-$AW120+1)*BH120*(DAY(EOMONTH(BH$15,0))),
$DH120="день_2",
$BP120/30*MAX(MIN($AX120,EOMONTH(BH$15,0))-MAX($AW120,BH$15)+1,),
$DH120="раб.день",
$BP120/30*(IFERROR(
_xlfn.LET(_xlpm.VD,
CHOOSE(
{1;2;3;4;5;6;7;8;9;10;11;12;13;14;15;16;17;18},
45658,45659,45660,45661,45662,45663,45664,45665,45711,45724,45778,45779,45785,45786,45820,45821,45965,46022),
_xlfn.LET(_xlpm.DD,
MAX(MIN($AX120,EOMONTH(BH$15,0))-MAX($AW120,BH$15),),
_xlfn.IFS(
AND(MONTH($AW120)=MONTH(BH$15),MONTH($AX120)&lt;&gt;MONTH(BH$15)),
NETWORKDAYS.INTL($AW120,$AW120+_xlpm.DD,1,_xlpm.VD),
AND(MONTH($AW120)&lt;&gt;MONTH(BH$15),MONTH($AX120)=MONTH(BH$15)),
NETWORKDAYS.INTL(($AX120)-_xlpm.DD,$AX120,1,_xlpm.VD),
AND(MONTH($AW120)&lt;MONTH(BH$15),MONTH($AX120)&gt;MONTH(BH$15)),
NETWORKDAYS.INTL((EOMONTH(BH$15-1,1))-_xlpm.DD,EOMONTH(BH$15-1,1),1,_xlpm.VD),
AND(MONTH($AW120)=MONTH(BH$15),MONTH($AX120)=MONTH(BH$15)),
NETWORKDAYS.INTL($AW120,$AX120,1,_xlpm.VD)))),0)),
$DH120="месяц",
$BP120*BH120,
$DH120="неделя",
$BP120*BH120/7*(ROUNDUP((DAY(EOMONTH(BH$15,0)))/4,0))),
0)</f>
        <v/>
      </c>
      <c r="BZ120" s="125">
        <f t="array" ref="BZ120">
IFERROR(
_xlfn.IFS(
$DH120="день_1",
$BP120*$BL120/($AX120-$AW120+1)*BI120*(DAY(EOMONTH(BI$15,0))),
$DH120="день_2",
$BP120/30*MAX(MIN($AX120,EOMONTH(BI$15,0))-MAX($AW120,BI$15)+1,),
$DH120="раб.день",
$BP120/30*(IFERROR(
_xlfn.LET(_xlpm.VD,
CHOOSE(
{1;2;3;4;5;6;7;8;9;10;11;12;13;14;15;16;17;18},
45658,45659,45660,45661,45662,45663,45664,45665,45711,45724,45778,45779,45785,45786,45820,45821,45965,46022),
_xlfn.LET(_xlpm.DD,
MAX(MIN($AX120,EOMONTH(BI$15,0))-MAX($AW120,BI$15),),
_xlfn.IFS(
AND(MONTH($AW120)=MONTH(BI$15),MONTH($AX120)&lt;&gt;MONTH(BI$15)),
NETWORKDAYS.INTL($AW120,$AW120+_xlpm.DD,1,_xlpm.VD),
AND(MONTH($AW120)&lt;&gt;MONTH(BI$15),MONTH($AX120)=MONTH(BI$15)),
NETWORKDAYS.INTL(($AX120)-_xlpm.DD,$AX120,1,_xlpm.VD),
AND(MONTH($AW120)&lt;MONTH(BI$15),MONTH($AX120)&gt;MONTH(BI$15)),
NETWORKDAYS.INTL((EOMONTH(BI$15-1,1))-_xlpm.DD,EOMONTH(BI$15-1,1),1,_xlpm.VD),
AND(MONTH($AW120)=MONTH(BI$15),MONTH($AX120)=MONTH(BI$15)),
NETWORKDAYS.INTL($AW120,$AX120,1,_xlpm.VD)))),0)),
$DH120="месяц",
$BP120*BI120,
$DH120="неделя",
$BP120*BI120/7*(ROUNDUP((DAY(EOMONTH(BI$15,0)))/4,0))),
0)</f>
        <v/>
      </c>
      <c r="CA120" s="125">
        <f t="array" ref="CA120">
IFERROR(
_xlfn.IFS(
$DH120="день_1",
$BP120*$BL120/($AX120-$AW120+1)*BJ120*(DAY(EOMONTH(BJ$15,0))),
$DH120="день_2",
$BP120/30*MAX(MIN($AX120,EOMONTH(BJ$15,0))-MAX($AW120,BJ$15)+1,),
$DH120="раб.день",
$BP120/30*(IFERROR(
_xlfn.LET(_xlpm.VD,
CHOOSE(
{1;2;3;4;5;6;7;8;9;10;11;12;13;14;15;16;17;18},
45658,45659,45660,45661,45662,45663,45664,45665,45711,45724,45778,45779,45785,45786,45820,45821,45965,46022),
_xlfn.LET(_xlpm.DD,
MAX(MIN($AX120,EOMONTH(BJ$15,0))-MAX($AW120,BJ$15),),
_xlfn.IFS(
AND(MONTH($AW120)=MONTH(BJ$15),MONTH($AX120)&lt;&gt;MONTH(BJ$15)),
NETWORKDAYS.INTL($AW120,$AW120+_xlpm.DD,1,_xlpm.VD),
AND(MONTH($AW120)&lt;&gt;MONTH(BJ$15),MONTH($AX120)=MONTH(BJ$15)),
NETWORKDAYS.INTL(($AX120)-_xlpm.DD,$AX120,1,_xlpm.VD),
AND(MONTH($AW120)&lt;MONTH(BJ$15),MONTH($AX120)&gt;MONTH(BJ$15)),
NETWORKDAYS.INTL((EOMONTH(BJ$15-1,1))-_xlpm.DD,EOMONTH(BJ$15-1,1),1,_xlpm.VD),
AND(MONTH($AW120)=MONTH(BJ$15),MONTH($AX120)=MONTH(BJ$15)),
NETWORKDAYS.INTL($AW120,$AX120,1,_xlpm.VD)))),0)),
$DH120="месяц",
$BP120*BJ120,
$DH120="неделя",
$BP120*BJ120/7*(ROUNDUP((DAY(EOMONTH(BJ$15,0)))/4,0))),
0)</f>
        <v/>
      </c>
      <c r="CB120" s="125">
        <f t="array" ref="CB120">
IFERROR(
_xlfn.IFS(
$DH120="день_1",
$BP120*$BL120/($AX120-$AW120+1)*BK120*(DAY(EOMONTH(BK$15,0))),
$DH120="день_2",
$BP120/30*MAX(MIN($AX120,EOMONTH(BK$15,0))-MAX($AW120,BK$15)+1,),
$DH120="раб.день",
$BP120/30*(IFERROR(
_xlfn.LET(_xlpm.VD,
CHOOSE(
{1;2;3;4;5;6;7;8;9;10;11;12;13;14;15;16;17;18},
45658,45659,45660,45661,45662,45663,45664,45665,45711,45724,45778,45779,45785,45786,45820,45821,45965,46022),
_xlfn.LET(_xlpm.DD,
MAX(MIN($AX120,EOMONTH(BK$15,0))-MAX($AW120,BK$15),),
_xlfn.IFS(
AND(MONTH($AW120)=MONTH(BK$15),MONTH($AX120)&lt;&gt;MONTH(BK$15)),
NETWORKDAYS.INTL($AW120,$AW120+_xlpm.DD,1,_xlpm.VD),
AND(MONTH($AW120)&lt;&gt;MONTH(BK$15),MONTH($AX120)=MONTH(BK$15)),
NETWORKDAYS.INTL(($AX120)-_xlpm.DD,$AX120,1,_xlpm.VD),
AND(MONTH($AW120)&lt;MONTH(BK$15),MONTH($AX120)&gt;MONTH(BK$15)),
NETWORKDAYS.INTL((EOMONTH(BK$15-1,1))-_xlpm.DD,EOMONTH(BK$15-1,1),1,_xlpm.VD),
AND(MONTH($AW120)=MONTH(BK$15),MONTH($AX120)=MONTH(BK$15)),
NETWORKDAYS.INTL($AW120,$AX120,1,_xlpm.VD)))),0)),
$DH120="месяц",
$BP120*BK120,
$DH120="неделя",
$BP120*BK120/7*(ROUNDUP((DAY(EOMONTH(BK$15,0)))/4,0))),
0)</f>
        <v/>
      </c>
      <c r="CC120" s="125">
        <f>SUM($BQ120:$CB120)</f>
        <v/>
      </c>
      <c r="CD120" s="126">
        <f>SUM($EH120:$EH120)</f>
        <v/>
      </c>
      <c r="CE120" s="126">
        <f>$CD120*$AB120</f>
        <v/>
      </c>
      <c r="CF120" s="126">
        <f>SUM($EK120:$EK120)</f>
        <v/>
      </c>
      <c r="CG120" s="126">
        <f>$CF120*$AB120</f>
        <v/>
      </c>
      <c r="CH120" s="126">
        <f>SUM($CC120,$CE120,$CG120)</f>
        <v/>
      </c>
      <c r="CI120" s="126">
        <f>$CH120*(1+$CM120)</f>
        <v/>
      </c>
      <c r="CJ120" s="127" t="n">
        <v>0</v>
      </c>
      <c r="CK120" s="126">
        <f>SUM($CH120:$CH120)*(1+$CJ120)</f>
        <v/>
      </c>
      <c r="CL120" s="126">
        <f>SUM($CH120:$CH120)*(1+$CM120)</f>
        <v/>
      </c>
      <c r="CM120" s="59" t="inlineStr">
        <is>
          <t>20%</t>
        </is>
      </c>
      <c r="CN120" s="59" t="n"/>
      <c r="CO120" s="72" t="n"/>
      <c r="CP120" s="59" t="n"/>
      <c r="CQ120" s="73" t="n"/>
      <c r="CR120" s="73" t="n"/>
      <c r="CS120" s="73" t="n"/>
      <c r="CT120" s="72" t="n"/>
      <c r="CU120" s="79" t="inlineStr">
        <is>
          <t> </t>
        </is>
      </c>
      <c r="CV120" s="60" t="n"/>
      <c r="CW120" s="60" t="n"/>
      <c r="CX120" s="60" t="n"/>
      <c r="CY120" s="127">
        <f>IFERROR(($CC120-$EE120)/($EE120/(1-$DQ120)),0)</f>
        <v/>
      </c>
      <c r="CZ120" s="127">
        <f>IFERROR(1-$EI120/($CE120),0)</f>
        <v/>
      </c>
      <c r="DA120" s="127">
        <f>IFERROR(1-$EL120/($CG120),0)</f>
        <v/>
      </c>
      <c r="DB120" s="126">
        <f>ROUND(IFERROR(($CI120/(1+$CM120)-$EN120),0),2)</f>
        <v/>
      </c>
      <c r="DC120" s="128" t="n"/>
      <c r="DD120" s="125" t="n"/>
      <c r="DE120" s="75" t="n">
        <v>0</v>
      </c>
      <c r="DF120" s="128" t="n"/>
      <c r="DG120" s="125">
        <f>IF($DC120=0,0,$DD120*($DC120*100%-$DE120*$DF120))*SUM($AB120:$AB120)</f>
        <v/>
      </c>
      <c r="DH120" s="129" t="inlineStr">
        <is>
          <t>месяц</t>
        </is>
      </c>
      <c r="DI120" s="130">
        <f t="array" ref="DI120">IFERROR(
IF($ES120="LisChannel",
(ROUND(((INDEX({174.625;153.888888888889;130.972222222222},MATCH($AI120,{2;3;4}),0))*$AG120*$AI120),2)),0),0)</f>
        <v/>
      </c>
      <c r="DJ120" s="130">
        <f>
_xlfn.LET(_xlpm.X,
IFERROR(
IF($ES120="НовиковТВ",
(_xlfn.LET(_xlpm.NTV,
_xlfn.LET(_xlpm.MIN,350000,
IF(SUMIFS($DI:$DI,$ES:$ES,"НовиковТВ")&lt;=_xlpm.MIN,
(SUMIFS($DI:$DI,$ES:$ES,"НовиковТВ")/(COUNTIFS($ES:$ES,"НовиковТВ")))*_xlpm.MIN/SUMIFS($DI:$DI,$ES:$ES,"НовиковТВ"),
DI120)),
_xlpm.NTV+$DG120/(1-(1-(_xlpm.NTV)*(1-$DL120)*(1-$DM120)*(1-$DN120)*(1-$DO120)*(1-$DP120)/_xlpm.NTV))))/(1+$EP120),
$DI120+$DG120/(1-(1-($DI120)*(1-$DL120)*(1-$DM120)*(1-$DN120)*(1-$DO120)*(1-$DP120)/$DI120))),
0),
_xlpm.X*(1+$CM120)*(1+$CW120)-_xlpm.X*(1+$CM120)+_xlpm.X)</f>
        <v/>
      </c>
      <c r="DK120" s="125" t="inlineStr">
        <is>
          <t>послед.</t>
        </is>
      </c>
      <c r="DL120" s="63" t="n">
        <v>0</v>
      </c>
      <c r="DM120" s="63" t="n">
        <v>0</v>
      </c>
      <c r="DN120" s="63" t="n">
        <v>0</v>
      </c>
      <c r="DO120" s="63" t="n">
        <v>0</v>
      </c>
      <c r="DP120" s="63" t="n">
        <v>0</v>
      </c>
      <c r="DQ120" s="63">
        <f t="array" ref="DQ120">IFERROR(_xlfn.IFS(
$DK120="послед.",1-(1-$DL120)*(1-$DM120)*(1-$DN120)*(1-$DO120)*(1-$DP120),
$DK120="сумм.",$DL120+$DM120+$DN120+$DO120+$DP120),
0)</f>
        <v/>
      </c>
      <c r="DR120" s="125">
        <f t="array" ref="DR120">
IFERROR(
_xlfn.IFS(
$BL120=0,
0,
$BL120&gt;0,
_xlfn.IFS($DK120="послед.",
$DJ120*(1-$DL120)*(1-$DM120)*(1-$DN120)*(1-$DO120)*(1-$DP120),
$DK120="сумм.",
$DJ120*(1-($DL120+$DM120+$DN120+$DO120+$DP120)))),0)</f>
        <v/>
      </c>
      <c r="DS120" s="125">
        <f t="array" ref="DS120">
IFERROR(_xlfn.IFS(
$DH120="день_1",
$DR120*$BL120/($AX120-$AW120+1)*AZ120*(DAY(EOMONTH(AZ$15,0))),
$DH120="день_2",
$DR120/30*MAX(MIN($AX120,EOMONTH(AZ$15,0))-MAX($AW120,AZ$15)+1,),
$DH120="раб.день",
$DR120/30*(IFERROR(
_xlfn.LET(_xlpm.VD,
CHOOSE(
{1;2;3;4;5;6;7;8;9;10;11;12;13;14;15;16;17;18},
45658,45659,45660,45661,45662,45663,45664,45665,45711,45724,45778,45779,45785,45786,45820,45821,45965,46022),
_xlfn.LET(_xlpm.DD,
MAX(MIN($AX120,EOMONTH(AZ$15,0))-MAX($AW120,AZ$15),),
_xlfn.IFS(
AND(MONTH($AW120)=MONTH(AZ$15),MONTH($AX120)&lt;&gt;MONTH(AZ$15)),
NETWORKDAYS.INTL($AW120,$AW120+_xlpm.DD,1,_xlpm.VD),
AND(MONTH($AW120)&lt;&gt;MONTH(AZ$15),MONTH($AX120)=MONTH(AZ$15)),
NETWORKDAYS.INTL(($AX120)-_xlpm.DD,$AX120,1,_xlpm.VD),
AND(MONTH($AW120)&lt;MONTH(AZ$15),MONTH($AX120)&gt;MONTH(AZ$15)),
NETWORKDAYS.INTL((EOMONTH(AZ$15-1,1))-_xlpm.DD,EOMONTH(AZ$15-1,1),1,_xlpm.VD),
AND(MONTH($AW120)=MONTH(AZ$15),MONTH($AX120)=MONTH(AZ$15)),
NETWORKDAYS.INTL($AW120,$AX120,1,_xlpm.VD)))),0)),
$DH120="месяц",
$DR120*AZ120,
$DH120="неделя",
$DR120*AZ120/7*(ROUNDUP((DAY(EOMONTH(AZ$15,0)))/4,0))),
0)</f>
        <v/>
      </c>
      <c r="DT120" s="125">
        <f t="array" ref="DT120">
IFERROR(_xlfn.IFS(
$DH120="день_1",
$DR120*$BL120/($AX120-$AW120+1)*BA120*(DAY(EOMONTH(BA$15,0))),
$DH120="день_2",
$DR120/30*MAX(MIN($AX120,EOMONTH(BA$15,0))-MAX($AW120,BA$15)+1,),
$DH120="раб.день",
$DR120/30*(IFERROR(
_xlfn.LET(_xlpm.VD,
CHOOSE(
{1;2;3;4;5;6;7;8;9;10;11;12;13;14;15;16;17;18},
45658,45659,45660,45661,45662,45663,45664,45665,45711,45724,45778,45779,45785,45786,45820,45821,45965,46022),
_xlfn.LET(_xlpm.DD,
MAX(MIN($AX120,EOMONTH(BA$15,0))-MAX($AW120,BA$15),),
_xlfn.IFS(
AND(MONTH($AW120)=MONTH(BA$15),MONTH($AX120)&lt;&gt;MONTH(BA$15)),
NETWORKDAYS.INTL($AW120,$AW120+_xlpm.DD,1,_xlpm.VD),
AND(MONTH($AW120)&lt;&gt;MONTH(BA$15),MONTH($AX120)=MONTH(BA$15)),
NETWORKDAYS.INTL(($AX120)-_xlpm.DD,$AX120,1,_xlpm.VD),
AND(MONTH($AW120)&lt;MONTH(BA$15),MONTH($AX120)&gt;MONTH(BA$15)),
NETWORKDAYS.INTL((EOMONTH(BA$15-1,1))-_xlpm.DD,EOMONTH(BA$15-1,1),1,_xlpm.VD),
AND(MONTH($AW120)=MONTH(BA$15),MONTH($AX120)=MONTH(BA$15)),
NETWORKDAYS.INTL($AW120,$AX120,1,_xlpm.VD)))),0)),
$DH120="месяц",
$DR120*BA120,
$DH120="неделя",
$DR120*BA120/7*(ROUNDUP((DAY(EOMONTH(BA$15,0)))/4,0))),
0)</f>
        <v/>
      </c>
      <c r="DU120" s="125">
        <f t="array" ref="DU120">
IFERROR(_xlfn.IFS(
$DH120="день_1",
$DR120*$BL120/($AX120-$AW120+1)*BB120*(DAY(EOMONTH(BB$15,0))),
$DH120="день_2",
$DR120/30*MAX(MIN($AX120,EOMONTH(BB$15,0))-MAX($AW120,BB$15)+1,),
$DH120="раб.день",
$DR120/30*(IFERROR(
_xlfn.LET(_xlpm.VD,
CHOOSE(
{1;2;3;4;5;6;7;8;9;10;11;12;13;14;15;16;17;18},
45658,45659,45660,45661,45662,45663,45664,45665,45711,45724,45778,45779,45785,45786,45820,45821,45965,46022),
_xlfn.LET(_xlpm.DD,
MAX(MIN($AX120,EOMONTH(BB$15,0))-MAX($AW120,BB$15),),
_xlfn.IFS(
AND(MONTH($AW120)=MONTH(BB$15),MONTH($AX120)&lt;&gt;MONTH(BB$15)),
NETWORKDAYS.INTL($AW120,$AW120+_xlpm.DD,1,_xlpm.VD),
AND(MONTH($AW120)&lt;&gt;MONTH(BB$15),MONTH($AX120)=MONTH(BB$15)),
NETWORKDAYS.INTL(($AX120)-_xlpm.DD,$AX120,1,_xlpm.VD),
AND(MONTH($AW120)&lt;MONTH(BB$15),MONTH($AX120)&gt;MONTH(BB$15)),
NETWORKDAYS.INTL((EOMONTH(BB$15-1,1))-_xlpm.DD,EOMONTH(BB$15-1,1),1,_xlpm.VD),
AND(MONTH($AW120)=MONTH(BB$15),MONTH($AX120)=MONTH(BB$15)),
NETWORKDAYS.INTL($AW120,$AX120,1,_xlpm.VD)))),0)),
$DH120="месяц",
$DR120*BB120,
$DH120="неделя",
$DR120*BB120/7*(ROUNDUP((DAY(EOMONTH(BB$15,0)))/4,0))),
0)</f>
        <v/>
      </c>
      <c r="DV120" s="125">
        <f t="array" ref="DV120">
IFERROR(_xlfn.IFS(
$DH120="день_1",
$DR120*$BL120/($AX120-$AW120+1)*BC120*(DAY(EOMONTH(BC$15,0))),
$DH120="день_2",
$DR120/30*MAX(MIN($AX120,EOMONTH(BC$15,0))-MAX($AW120,BC$15)+1,),
$DH120="раб.день",
$DR120/30*(IFERROR(
_xlfn.LET(_xlpm.VD,
CHOOSE(
{1;2;3;4;5;6;7;8;9;10;11;12;13;14;15;16;17;18},
45658,45659,45660,45661,45662,45663,45664,45665,45711,45724,45778,45779,45785,45786,45820,45821,45965,46022),
_xlfn.LET(_xlpm.DD,
MAX(MIN($AX120,EOMONTH(BC$15,0))-MAX($AW120,BC$15),),
_xlfn.IFS(
AND(MONTH($AW120)=MONTH(BC$15),MONTH($AX120)&lt;&gt;MONTH(BC$15)),
NETWORKDAYS.INTL($AW120,$AW120+_xlpm.DD,1,_xlpm.VD),
AND(MONTH($AW120)&lt;&gt;MONTH(BC$15),MONTH($AX120)=MONTH(BC$15)),
NETWORKDAYS.INTL(($AX120)-_xlpm.DD,$AX120,1,_xlpm.VD),
AND(MONTH($AW120)&lt;MONTH(BC$15),MONTH($AX120)&gt;MONTH(BC$15)),
NETWORKDAYS.INTL((EOMONTH(BC$15-1,1))-_xlpm.DD,EOMONTH(BC$15-1,1),1,_xlpm.VD),
AND(MONTH($AW120)=MONTH(BC$15),MONTH($AX120)=MONTH(BC$15)),
NETWORKDAYS.INTL($AW120,$AX120,1,_xlpm.VD)))),0)),
$DH120="месяц",
$DR120*BC120,
$DH120="неделя",
$DR120*BC120/7*(ROUNDUP((DAY(EOMONTH(BC$15,0)))/4,0))),
0)</f>
        <v/>
      </c>
      <c r="DW120" s="125">
        <f t="array" ref="DW120">
IFERROR(_xlfn.IFS(
$DH120="день_1",
$DR120*$BL120/($AX120-$AW120+1)*BD120*(DAY(EOMONTH(BD$15,0))),
$DH120="день_2",
$DR120/30*MAX(MIN($AX120,EOMONTH(BD$15,0))-MAX($AW120,BD$15)+1,),
$DH120="раб.день",
$DR120/30*(IFERROR(
_xlfn.LET(_xlpm.VD,
CHOOSE(
{1;2;3;4;5;6;7;8;9;10;11;12;13;14;15;16;17;18},
45658,45659,45660,45661,45662,45663,45664,45665,45711,45724,45778,45779,45785,45786,45820,45821,45965,46022),
_xlfn.LET(_xlpm.DD,
MAX(MIN($AX120,EOMONTH(BD$15,0))-MAX($AW120,BD$15),),
_xlfn.IFS(
AND(MONTH($AW120)=MONTH(BD$15),MONTH($AX120)&lt;&gt;MONTH(BD$15)),
NETWORKDAYS.INTL($AW120,$AW120+_xlpm.DD,1,_xlpm.VD),
AND(MONTH($AW120)&lt;&gt;MONTH(BD$15),MONTH($AX120)=MONTH(BD$15)),
NETWORKDAYS.INTL(($AX120)-_xlpm.DD,$AX120,1,_xlpm.VD),
AND(MONTH($AW120)&lt;MONTH(BD$15),MONTH($AX120)&gt;MONTH(BD$15)),
NETWORKDAYS.INTL((EOMONTH(BD$15-1,1))-_xlpm.DD,EOMONTH(BD$15-1,1),1,_xlpm.VD),
AND(MONTH($AW120)=MONTH(BD$15),MONTH($AX120)=MONTH(BD$15)),
NETWORKDAYS.INTL($AW120,$AX120,1,_xlpm.VD)))),0)),
$DH120="месяц",
$DR120*BD120,
$DH120="неделя",
$DR120*BD120/7*(ROUNDUP((DAY(EOMONTH(BD$15,0)))/4,0))),
0)</f>
        <v/>
      </c>
      <c r="DX120" s="125">
        <f t="array" ref="DX120">
IFERROR(_xlfn.IFS(
$DH120="день_1",
$DR120*$BL120/($AX120-$AW120+1)*BE120*(DAY(EOMONTH(BE$15,0))),
$DH120="день_2",
$DR120/30*MAX(MIN($AX120,EOMONTH(BE$15,0))-MAX($AW120,BE$15)+1,),
$DH120="раб.день",
$DR120/30*(IFERROR(
_xlfn.LET(_xlpm.VD,
CHOOSE(
{1;2;3;4;5;6;7;8;9;10;11;12;13;14;15;16;17;18},
45658,45659,45660,45661,45662,45663,45664,45665,45711,45724,45778,45779,45785,45786,45820,45821,45965,46022),
_xlfn.LET(_xlpm.DD,
MAX(MIN($AX120,EOMONTH(BE$15,0))-MAX($AW120,BE$15),),
_xlfn.IFS(
AND(MONTH($AW120)=MONTH(BE$15),MONTH($AX120)&lt;&gt;MONTH(BE$15)),
NETWORKDAYS.INTL($AW120,$AW120+_xlpm.DD,1,_xlpm.VD),
AND(MONTH($AW120)&lt;&gt;MONTH(BE$15),MONTH($AX120)=MONTH(BE$15)),
NETWORKDAYS.INTL(($AX120)-_xlpm.DD,$AX120,1,_xlpm.VD),
AND(MONTH($AW120)&lt;MONTH(BE$15),MONTH($AX120)&gt;MONTH(BE$15)),
NETWORKDAYS.INTL((EOMONTH(BE$15-1,1))-_xlpm.DD,EOMONTH(BE$15-1,1),1,_xlpm.VD),
AND(MONTH($AW120)=MONTH(BE$15),MONTH($AX120)=MONTH(BE$15)),
NETWORKDAYS.INTL($AW120,$AX120,1,_xlpm.VD)))),0)),
$DH120="месяц",
$DR120*BE120,
$DH120="неделя",
$DR120*BE120/7*(ROUNDUP((DAY(EOMONTH(BE$15,0)))/4,0))),
0)</f>
        <v/>
      </c>
      <c r="DY120" s="125">
        <f t="array" ref="DY120">
IFERROR(_xlfn.IFS(
$DH120="день_1",
$DR120*$BL120/($AX120-$AW120+1)*BF120*(DAY(EOMONTH(BF$15,0))),
$DH120="день_2",
$DR120/30*MAX(MIN($AX120,EOMONTH(BF$15,0))-MAX($AW120,BF$15)+1,),
$DH120="раб.день",
$DR120/30*(IFERROR(
_xlfn.LET(_xlpm.VD,
CHOOSE(
{1;2;3;4;5;6;7;8;9;10;11;12;13;14;15;16;17;18},
45658,45659,45660,45661,45662,45663,45664,45665,45711,45724,45778,45779,45785,45786,45820,45821,45965,46022),
_xlfn.LET(_xlpm.DD,
MAX(MIN($AX120,EOMONTH(BF$15,0))-MAX($AW120,BF$15),),
_xlfn.IFS(
AND(MONTH($AW120)=MONTH(BF$15),MONTH($AX120)&lt;&gt;MONTH(BF$15)),
NETWORKDAYS.INTL($AW120,$AW120+_xlpm.DD,1,_xlpm.VD),
AND(MONTH($AW120)&lt;&gt;MONTH(BF$15),MONTH($AX120)=MONTH(BF$15)),
NETWORKDAYS.INTL(($AX120)-_xlpm.DD,$AX120,1,_xlpm.VD),
AND(MONTH($AW120)&lt;MONTH(BF$15),MONTH($AX120)&gt;MONTH(BF$15)),
NETWORKDAYS.INTL((EOMONTH(BF$15-1,1))-_xlpm.DD,EOMONTH(BF$15-1,1),1,_xlpm.VD),
AND(MONTH($AW120)=MONTH(BF$15),MONTH($AX120)=MONTH(BF$15)),
NETWORKDAYS.INTL($AW120,$AX120,1,_xlpm.VD)))),0)),
$DH120="месяц",
$DR120*BF120,
$DH120="неделя",
$DR120*BF120/7*(ROUNDUP((DAY(EOMONTH(BF$15,0)))/4,0))),
0)</f>
        <v/>
      </c>
      <c r="DZ120" s="125">
        <f t="array" ref="DZ120">
IFERROR(_xlfn.IFS(
$DH120="день_1",
$DR120*$BL120/($AX120-$AW120+1)*BG120*(DAY(EOMONTH(BG$15,0))),
$DH120="день_2",
$DR120/30*MAX(MIN($AX120,EOMONTH(BG$15,0))-MAX($AW120,BG$15)+1,),
$DH120="раб.день",
$DR120/30*(IFERROR(
_xlfn.LET(_xlpm.VD,
CHOOSE(
{1;2;3;4;5;6;7;8;9;10;11;12;13;14;15;16;17;18},
45658,45659,45660,45661,45662,45663,45664,45665,45711,45724,45778,45779,45785,45786,45820,45821,45965,46022),
_xlfn.LET(_xlpm.DD,
MAX(MIN($AX120,EOMONTH(BG$15,0))-MAX($AW120,BG$15),),
_xlfn.IFS(
AND(MONTH($AW120)=MONTH(BG$15),MONTH($AX120)&lt;&gt;MONTH(BG$15)),
NETWORKDAYS.INTL($AW120,$AW120+_xlpm.DD,1,_xlpm.VD),
AND(MONTH($AW120)&lt;&gt;MONTH(BG$15),MONTH($AX120)=MONTH(BG$15)),
NETWORKDAYS.INTL(($AX120)-_xlpm.DD,$AX120,1,_xlpm.VD),
AND(MONTH($AW120)&lt;MONTH(BG$15),MONTH($AX120)&gt;MONTH(BG$15)),
NETWORKDAYS.INTL((EOMONTH(BG$15-1,1))-_xlpm.DD,EOMONTH(BG$15-1,1),1,_xlpm.VD),
AND(MONTH($AW120)=MONTH(BG$15),MONTH($AX120)=MONTH(BG$15)),
NETWORKDAYS.INTL($AW120,$AX120,1,_xlpm.VD)))),0)),
$DH120="месяц",
$DR120*BG120,
$DH120="неделя",
$DR120*BG120/7*(ROUNDUP((DAY(EOMONTH(BG$15,0)))/4,0))),
0)</f>
        <v/>
      </c>
      <c r="EA120" s="125">
        <f t="array" ref="EA120">
IFERROR(_xlfn.IFS(
$DH120="день_1",
$DR120*$BL120/($AX120-$AW120+1)*BH120*(DAY(EOMONTH(BH$15,0))),
$DH120="день_2",
$DR120/30*MAX(MIN($AX120,EOMONTH(BH$15,0))-MAX($AW120,BH$15)+1,),
$DH120="раб.день",
$DR120/30*(IFERROR(
_xlfn.LET(_xlpm.VD,
CHOOSE(
{1;2;3;4;5;6;7;8;9;10;11;12;13;14;15;16;17;18},
45658,45659,45660,45661,45662,45663,45664,45665,45711,45724,45778,45779,45785,45786,45820,45821,45965,46022),
_xlfn.LET(_xlpm.DD,
MAX(MIN($AX120,EOMONTH(BH$15,0))-MAX($AW120,BH$15),),
_xlfn.IFS(
AND(MONTH($AW120)=MONTH(BH$15),MONTH($AX120)&lt;&gt;MONTH(BH$15)),
NETWORKDAYS.INTL($AW120,$AW120+_xlpm.DD,1,_xlpm.VD),
AND(MONTH($AW120)&lt;&gt;MONTH(BH$15),MONTH($AX120)=MONTH(BH$15)),
NETWORKDAYS.INTL(($AX120)-_xlpm.DD,$AX120,1,_xlpm.VD),
AND(MONTH($AW120)&lt;MONTH(BH$15),MONTH($AX120)&gt;MONTH(BH$15)),
NETWORKDAYS.INTL((EOMONTH(BH$15-1,1))-_xlpm.DD,EOMONTH(BH$15-1,1),1,_xlpm.VD),
AND(MONTH($AW120)=MONTH(BH$15),MONTH($AX120)=MONTH(BH$15)),
NETWORKDAYS.INTL($AW120,$AX120,1,_xlpm.VD)))),0)),
$DH120="месяц",
$DR120*BH120,
$DH120="неделя",
$DR120*BH120/7*(ROUNDUP((DAY(EOMONTH(BH$15,0)))/4,0))),
0)</f>
        <v/>
      </c>
      <c r="EB120" s="125">
        <f t="array" ref="EB120">
IFERROR(_xlfn.IFS(
$DH120="день_1",
$DR120*$BL120/($AX120-$AW120+1)*BI120*(DAY(EOMONTH(BI$15,0))),
$DH120="день_2",
$DR120/30*MAX(MIN($AX120,EOMONTH(BI$15,0))-MAX($AW120,BI$15)+1,),
$DH120="раб.день",
$DR120/30*(IFERROR(
_xlfn.LET(_xlpm.VD,
CHOOSE(
{1;2;3;4;5;6;7;8;9;10;11;12;13;14;15;16;17;18},
45658,45659,45660,45661,45662,45663,45664,45665,45711,45724,45778,45779,45785,45786,45820,45821,45965,46022),
_xlfn.LET(_xlpm.DD,
MAX(MIN($AX120,EOMONTH(BI$15,0))-MAX($AW120,BI$15),),
_xlfn.IFS(
AND(MONTH($AW120)=MONTH(BI$15),MONTH($AX120)&lt;&gt;MONTH(BI$15)),
NETWORKDAYS.INTL($AW120,$AW120+_xlpm.DD,1,_xlpm.VD),
AND(MONTH($AW120)&lt;&gt;MONTH(BI$15),MONTH($AX120)=MONTH(BI$15)),
NETWORKDAYS.INTL(($AX120)-_xlpm.DD,$AX120,1,_xlpm.VD),
AND(MONTH($AW120)&lt;MONTH(BI$15),MONTH($AX120)&gt;MONTH(BI$15)),
NETWORKDAYS.INTL((EOMONTH(BI$15-1,1))-_xlpm.DD,EOMONTH(BI$15-1,1),1,_xlpm.VD),
AND(MONTH($AW120)=MONTH(BI$15),MONTH($AX120)=MONTH(BI$15)),
NETWORKDAYS.INTL($AW120,$AX120,1,_xlpm.VD)))),0)),
$DH120="месяц",
$DR120*BI120,
$DH120="неделя",
$DR120*BI120/7*(ROUNDUP((DAY(EOMONTH(BI$15,0)))/4,0))),
0)</f>
        <v/>
      </c>
      <c r="EC120" s="125">
        <f t="array" ref="EC120">
IFERROR(_xlfn.IFS(
$DH120="день_1",
$DR120*$BL120/($AX120-$AW120+1)*BJ120*(DAY(EOMONTH(BJ$15,0))),
$DH120="день_2",
$DR120/30*MAX(MIN($AX120,EOMONTH(BJ$15,0))-MAX($AW120,BJ$15)+1,),
$DH120="раб.день",
$DR120/30*(IFERROR(
_xlfn.LET(_xlpm.VD,
CHOOSE(
{1;2;3;4;5;6;7;8;9;10;11;12;13;14;15;16;17;18},
45658,45659,45660,45661,45662,45663,45664,45665,45711,45724,45778,45779,45785,45786,45820,45821,45965,46022),
_xlfn.LET(_xlpm.DD,
MAX(MIN($AX120,EOMONTH(BJ$15,0))-MAX($AW120,BJ$15),),
_xlfn.IFS(
AND(MONTH($AW120)=MONTH(BJ$15),MONTH($AX120)&lt;&gt;MONTH(BJ$15)),
NETWORKDAYS.INTL($AW120,$AW120+_xlpm.DD,1,_xlpm.VD),
AND(MONTH($AW120)&lt;&gt;MONTH(BJ$15),MONTH($AX120)=MONTH(BJ$15)),
NETWORKDAYS.INTL(($AX120)-_xlpm.DD,$AX120,1,_xlpm.VD),
AND(MONTH($AW120)&lt;MONTH(BJ$15),MONTH($AX120)&gt;MONTH(BJ$15)),
NETWORKDAYS.INTL((EOMONTH(BJ$15-1,1))-_xlpm.DD,EOMONTH(BJ$15-1,1),1,_xlpm.VD),
AND(MONTH($AW120)=MONTH(BJ$15),MONTH($AX120)=MONTH(BJ$15)),
NETWORKDAYS.INTL($AW120,$AX120,1,_xlpm.VD)))),0)),
$DH120="месяц",
$DR120*BJ120,
$DH120="неделя",
$DR120*BJ120/7*(ROUNDUP((DAY(EOMONTH(BJ$15,0)))/4,0))),
0)</f>
        <v/>
      </c>
      <c r="ED120" s="125">
        <f t="array" ref="ED120">
IFERROR(_xlfn.IFS(
$DH120="день_1",
$DR120*$BL120/($AX120-$AW120+1)*BK120*(DAY(EOMONTH(BK$15,0))),
$DH120="день_2",
$DR120/30*MAX(MIN($AX120,EOMONTH(BK$15,0))-MAX($AW120,BK$15)+1,),
$DH120="раб.день",
$DR120/30*(IFERROR(
_xlfn.LET(_xlpm.VD,
CHOOSE(
{1;2;3;4;5;6;7;8;9;10;11;12;13;14;15;16;17;18},
45658,45659,45660,45661,45662,45663,45664,45665,45711,45724,45778,45779,45785,45786,45820,45821,45965,46022),
_xlfn.LET(_xlpm.DD,
MAX(MIN($AX120,EOMONTH(BK$15,0))-MAX($AW120,BK$15),),
_xlfn.IFS(
AND(MONTH($AW120)=MONTH(BK$15),MONTH($AX120)&lt;&gt;MONTH(BK$15)),
NETWORKDAYS.INTL($AW120,$AW120+_xlpm.DD,1,_xlpm.VD),
AND(MONTH($AW120)&lt;&gt;MONTH(BK$15),MONTH($AX120)=MONTH(BK$15)),
NETWORKDAYS.INTL(($AX120)-_xlpm.DD,$AX120,1,_xlpm.VD),
AND(MONTH($AW120)&lt;MONTH(BK$15),MONTH($AX120)&gt;MONTH(BK$15)),
NETWORKDAYS.INTL((EOMONTH(BK$15-1,1))-_xlpm.DD,EOMONTH(BK$15-1,1),1,_xlpm.VD),
AND(MONTH($AW120)=MONTH(BK$15),MONTH($AX120)=MONTH(BK$15)),
NETWORKDAYS.INTL($AW120,$AX120,1,_xlpm.VD)))),0)),
$DH120="месяц",
$DR120*BK120,
$DH120="неделя",
$DR120*BK120/7*(ROUNDUP((DAY(EOMONTH(BK$15,0)))/4,0))),
0)</f>
        <v/>
      </c>
      <c r="EE120" s="125">
        <f>SUM($DS120,$DT120,$DU120,$DV120,$DW120,$DX120,$DY120,$DZ120,$EA120,$EB120,$EC120,$ED120)</f>
        <v/>
      </c>
      <c r="EF120" s="125">
        <f>IFERROR(ROUND($EE120*(1+$EP120),2),0)</f>
        <v/>
      </c>
      <c r="EG120" s="128" t="n">
        <v>1</v>
      </c>
      <c r="EH120" s="126" t="n">
        <v>0</v>
      </c>
      <c r="EI120" s="126">
        <f>ROUND(SUM($EH120:$EH120)*SUM($AB120:$AB120)*$EG120,2)</f>
        <v/>
      </c>
      <c r="EJ120" s="126">
        <f>ROUND($EI120*(1+$EP120),2)</f>
        <v/>
      </c>
      <c r="EK120" s="126" t="n">
        <v>0</v>
      </c>
      <c r="EL120" s="126">
        <f>ROUND(SUM($EK120:$EK120)*SUM($AB120:$AB120)*$EG120,2)</f>
        <v/>
      </c>
      <c r="EM120" s="126">
        <f>ROUND($EL120*(1+$EP120),2)</f>
        <v/>
      </c>
      <c r="EN120" s="126">
        <f>SUM($EE120,$EI120,$EL120)</f>
        <v/>
      </c>
      <c r="EO120" s="126">
        <f>SUM($EF120,$EJ120,$EM120)</f>
        <v/>
      </c>
      <c r="EP120" s="59" t="inlineStr">
        <is>
          <t>20%</t>
        </is>
      </c>
      <c r="EQ120" s="59" t="n"/>
      <c r="ER120" s="60">
        <f t="array" ref="ER120">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MATCH(ES120,
{"AMS";"RussOutdoor";"HD Outdoor";"Ingroup";"IQ";"Ledproduction";"LisChannel";"Logic";"Media-PPL";"NovikovTV | НовиковТВ";"SMA";"SOK";"КрокусТВ | CrocusTV | IndoorTV";"Сити";"ТЯК Москва"},
0)),"")</f>
        <v/>
      </c>
      <c r="ES120" s="60" t="n"/>
      <c r="ET120" s="60">
        <f t="array" ref="ET120">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MATCH(ES120,
{"AMS";"RussOutdoor";"HD Outdoor";"Ingroup";"IQ";"Ledproduction";"LisChannel";"Logic";"Media-PPL";"NovikovTV | НовиковТВ";"SMA";"SOK";"КрокусТВ | CrocusTV | IndoorTV";"Сити";"ТЯК Москва"},
0)),"")</f>
        <v/>
      </c>
      <c r="EU120" s="60" t="n"/>
      <c r="EV120" s="60" t="n"/>
      <c r="EX120" s="110">
        <f t="array" ref="EX120">
($AR120/30
+N("ТРАФИК ПЛОЩАДКИ"))*
(IFERROR(
_xlfn.LET(
_xlpm.GPR,
HLOOKUP($L120,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(MATCH($T120,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IF($Q120="цифровой",_xlpm.GPR/$AG120,_xlpm.GPR/60)),
0)
+N("DWELL TIME"))*
(IF($AB120=0,0,IF($AB120=1,0.3,IF($AB120=2,0.5,IF($AB120&gt;2,1))))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_xlfn.IFS($AC120="да",1.2,$AC120="нет",1)*
_xlfn.IFS($AD120="да",1.2,$AD120="нет",1)*
IF(R120="статический",1,1.2)*
$X120*
INDEX(
{1.2;1;1.2;1.2;1;1.2;1.2;1.2;1.2;1.2;1.2;1;1.2;1.2;1.2;1.2;1;1;1.2;1.2;1.2;1;1;1;1;1.2;1.2;1.2;1.2;1;1;1;1;1.2;1.2;1.2;1.2;1.2;1.2;1.2;1.2;1;1;1.2;1;1;1;1;1.5;1;1;1.5;1.5;1.2},
MATCH($Q120,_xlpm.MI,0)))&gt;{0.02;0.04;0.06;0.1;0.2;0.4;0.6;0.8;1;2;4;6})),
{0;1;2;3;4;5;6;7;8;9;10;11;12},
0)))
+N("КОЭФФИЦИЕНТ КОНТАКТА"))))*
(_xlfn.IFS($X120&lt;0.1,$X120/1000,$X120&gt;25,5.2,AND($X120&gt;=0.1,$X120&lt;=25),(($X120*2+0.1)/10)*($X120/10)))*
IFERROR((_xlfn.LET(
_xlpm.MA,
{0;0.8;0.85;0.9;0.95;1},
_xlpm.MAA,
{0;1;2;3;4;5},
INDEX(_xlpm.MA,MATCH(SUMPRODUCT(--((IF(ROUND(_xlpm.MAA,1)&gt;5,5,ROUND($AB120,1)))&gt;{0;1;2;3;4;5})),_xlpm.MAA,0)))
+N("КОЭФФИЦИЕНТ КОЛ-ВО КОНСТРУКЦИЙ")),1)*
$AB120,0))*
(IF($Q120="цифровой",$AG120/15*$AI120,1)
+N("ДЛЯ ЦИФРЫ"))</f>
        <v/>
      </c>
      <c r="EY120" s="110">
        <f>IFERROR(EX120*AY120,0)</f>
        <v/>
      </c>
      <c r="EZ120" s="131">
        <f>IFERROR(DP120/EY120*1000,0)</f>
        <v/>
      </c>
      <c r="FA120" s="112">
        <f>IFERROR(FC120/FB120,0)</f>
        <v/>
      </c>
      <c r="FB120" s="112">
        <f>IFERROR((FC120/(EY120/FF120*#REF!))*0.825,0)</f>
        <v/>
      </c>
      <c r="FC120" s="112">
        <f>IFERROR(((EX120*30/AR120)*100)/30,0)</f>
        <v/>
      </c>
      <c r="FD120" s="112">
        <f>IFERROR(EY120/G120*100%,0)</f>
        <v/>
      </c>
      <c r="FE120" s="112">
        <f>IFERROR(FD120/FC120*100%,0)</f>
        <v/>
      </c>
      <c r="FF120" s="110">
        <f>IFERROR(AR120/30*AY120,0)</f>
        <v/>
      </c>
    </row>
    <row r="121" ht="13" customHeight="1">
      <c r="A121" s="59" t="n"/>
      <c r="B121" s="60" t="n"/>
      <c r="C121" s="60" t="n"/>
      <c r="D121" s="60">
        <f t="array" ref="D121">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MATCH($E121,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21" s="60">
        <f t="array" ref="E121">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MATCH($F121,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21" s="60" t="inlineStr"/>
      <c r="G121" s="60" t="n"/>
      <c r="H121" s="60">
        <f t="array" ref="H121">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MATCH($I121,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21" s="60" t="n"/>
      <c r="J121" s="60" t="n"/>
      <c r="K121" s="60" t="n"/>
      <c r="L121" s="60" t="n"/>
      <c r="M121" s="60" t="n"/>
      <c r="N121" s="60" t="n"/>
      <c r="O121" s="60" t="n"/>
      <c r="P121" s="60">
        <f t="array" ref="P121">
_xlfn.IFS(
ISNUMBER(MATCH($Q121,{"шелфбаннер","разделитель","монетница","чековая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ISNUMBER(MATCH($Q121,{"LED/LCD","видеокулер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ISNUMBER(MATCH($Q121,{"автомобиль","машина","выставочное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ISNUMBER(MATCH($Q121,{"билборд","лифтовая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ISNUMBER(MATCH($Q121,{"навигация","подвесной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ISNUMBER(MATCH($Q121,{"движущаяся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ISNUMBER(MATCH($Q121,{"каталог","журнал"},)),
"Пресса",
$Q121="","")</f>
        <v/>
      </c>
      <c r="Q121" s="60" t="n"/>
      <c r="R121" s="60">
        <f t="array" ref="R121">
IFERROR(
_xlfn.IFS(
OR(ISNUMBER(MATCH($Q121,{"экспозиция","макет","стенд","автостенд","авто стенд","выставочное пространство","выставочные стенды","модульные выставочные стенды","3Д конструкция","3D конструкция"},)),P121="Экспонирование"),
"нестандартный",
ISNUMBER(MATCH($Q121,{"скроллер","призматрон"},)),
"динамический",
$P121="Видео",
"цифровой",
OR($P121="Пресса",$P121="Щит",$P121="POSm",$P121="Подвес",$P121="Брендирование/оклейка"),
"статический"),"")</f>
        <v/>
      </c>
      <c r="S121" s="59" t="n"/>
      <c r="T121" s="60" t="n"/>
      <c r="U121" s="60" t="n"/>
      <c r="V121" s="60">
        <f>
IF(P121="Видео",
"цифровой постер/ролик",
IF(ISNUMBER(MATCH(Q121,{"короб световой","короб световой | лайтбокс","короб световой | кристалайт","лайтбокс","лайт бокс","кристалайт","LB","lightbox"},)),
"бэклит",
IF(P121="Брендирование/оклейка",
"перфарированная пленка/самоклейка",
IF(P121="Экспонирование",
"под запрос",
IF(P121="Подвес",
"баннер/ткань",
"")))))</f>
        <v/>
      </c>
      <c r="W121" s="59" t="n"/>
      <c r="X121" s="59" t="n"/>
      <c r="Y121" s="59" t="n"/>
      <c r="Z121" s="61" t="n"/>
      <c r="AA121" s="61" t="n"/>
      <c r="AB121" s="61">
        <f>IF(BL121&gt;0,Z121,0)</f>
        <v/>
      </c>
      <c r="AC121" s="59" t="n"/>
      <c r="AD121" s="59" t="n"/>
      <c r="AE121" s="59" t="n"/>
      <c r="AF121" s="59" t="n"/>
      <c r="AG121" s="59" t="n"/>
      <c r="AH121" s="59" t="n"/>
      <c r="AI121" s="59" t="n"/>
      <c r="AJ121" s="59" t="n"/>
      <c r="AK121" s="59" t="n"/>
      <c r="AL121" s="62">
        <f>IFERROR(IF(OR(R121="статический",R121="динамический",R121="нестандартный",R121="",R121=""),"-",IF(AND(AH121="-",AI121="-"),"-",AK121*3600/AH121*AI121)),"-")</f>
        <v/>
      </c>
      <c r="AM121" s="62">
        <f>IFERROR(IF(OR(R121="статический",R121="динамический",R121="",R121="", R121="BTL",R121="нестандартный"),"-",AG121*AI121*AL121/60),"-")</f>
        <v/>
      </c>
      <c r="AN121" s="63">
        <f>IFERROR(IF(AH121="","-",AG121*AI121/AH121),"-")</f>
        <v/>
      </c>
      <c r="AO121" s="59">
        <f>IFERROR(IF(OR($R121="статический",$R121="динамический",$R121="",$R121="",$R121="BTL",$R121="нестандартный"),"-",$AL121*$AY121),"-")</f>
        <v/>
      </c>
      <c r="AP121" s="62">
        <f>IFERROR(IF(OR($R121="статический",$R121="динамический",$R121="",$R121="",$R121="BTL",$R121="нестандартный"),"-",$AM121*AY121),"-")</f>
        <v/>
      </c>
      <c r="AQ121" s="64" t="n"/>
      <c r="AR121" s="61" t="n"/>
      <c r="AS121" s="61" t="n"/>
      <c r="AT121" s="61" t="n"/>
      <c r="AU121" s="65" t="n"/>
      <c r="AV121" s="124">
        <f>IFERROR(DR121/AT121*1000,"n/a")</f>
        <v/>
      </c>
      <c r="AW121" s="67" t="n"/>
      <c r="AX121" s="67" t="n"/>
      <c r="AY121" s="43">
        <f>IFERROR(IF(OR($AW121="",$AX121=""),"",_xlfn.DAYS($AX121+1,$AW121)),"")</f>
        <v/>
      </c>
      <c r="AZ121" s="68">
        <f t="array" ref="AZ121">
_xlfn.LET(_xlpm.COEFF,
IF($AW121+$AX121=0,0,IF(MAX(MIN($AX121,EOMONTH(AZ$15,0))-MAX($AW121,AZ$15)+1,)&gt;0,1,0)),
_xlfn.IFS(
$ES121="LisChannel",
_xlpm.COEFF*
INDEX({1;1;1.2;1.2;1;1;1;1;1.2;1.2;1.2;1.2},
MATCH(MONTH(AZ$15),
{1,2,3,4,5,6,7,8,9,10,11,12})),
CONCATENATE($ES121," ",$L121)="RussOutdoor метро",
_xlpm.COEFF*
INDEX({0.8;0.9;1.1;1.1;1;1;1;1;1.1;1.1;1.1;1.1},
MATCH(MONTH(AZ$15),
{1,2,3,4,5,6,7,8,9,10,11,12})),
$ES121&lt;&gt;"LisChannel",
_xlpm.COEFF,
$ES121&lt;&gt;"RussOutdoor",
_xlpm.COEFF))</f>
        <v/>
      </c>
      <c r="BA121" s="68">
        <f t="array" ref="BA121">
_xlfn.LET(_xlpm.COEFF,
IF($AW121+$AX121=0,0,IF(MAX(MIN($AX121,EOMONTH(BA$15,0))-MAX($AW121,BA$15)+1,)&gt;0,1,0)),
_xlfn.IFS(
$ES121="LisChannel",
_xlpm.COEFF*
INDEX({1;1;1.2;1.2;1;1;1;1;1.2;1.2;1.2;1.2},
MATCH(MONTH(BA$15),
{1,2,3,4,5,6,7,8,9,10,11,12})),
CONCATENATE($ES121," ",$L121)="RussOutdoor метро",
_xlpm.COEFF*
INDEX({0.8;0.9;1.1;1.1;1;1;1;1;1.1;1.1;1.1;1.1},
MATCH(MONTH(BA$15),
{1,2,3,4,5,6,7,8,9,10,11,12})),
$ES121&lt;&gt;"LisChannel",
_xlpm.COEFF,
$ES121&lt;&gt;"RussOutdoor",
_xlpm.COEFF))</f>
        <v/>
      </c>
      <c r="BB121" s="68">
        <f t="array" ref="BB121">
_xlfn.LET(_xlpm.COEFF,
IF($AW121+$AX121=0,0,IF(MAX(MIN($AX121,EOMONTH(BB$15,0))-MAX($AW121,BB$15)+1,)&gt;0,1,0)),
_xlfn.IFS(
$ES121="LisChannel",
_xlpm.COEFF*
INDEX({1;1;1.2;1.2;1;1;1;1;1.2;1.2;1.2;1.2},
MATCH(MONTH(BB$15),
{1,2,3,4,5,6,7,8,9,10,11,12})),
CONCATENATE($ES121," ",$L121)="RussOutdoor метро",
_xlpm.COEFF*
INDEX({0.8;0.9;1.1;1.1;1;1;1;1;1.1;1.1;1.1;1.1},
MATCH(MONTH(BB$15),
{1,2,3,4,5,6,7,8,9,10,11,12})),
$ES121&lt;&gt;"LisChannel",
_xlpm.COEFF,
$ES121&lt;&gt;"RussOutdoor",
_xlpm.COEFF))</f>
        <v/>
      </c>
      <c r="BC121" s="68">
        <f t="array" ref="BC121">
_xlfn.LET(_xlpm.COEFF,
IF($AW121+$AX121=0,0,IF(MAX(MIN($AX121,EOMONTH(BC$15,0))-MAX($AW121,BC$15)+1,)&gt;0,1,0)),
_xlfn.IFS(
$ES121="LisChannel",
_xlpm.COEFF*
INDEX({1;1;1.2;1.2;1;1;1;1;1.2;1.2;1.2;1.2},
MATCH(MONTH(BC$15),
{1,2,3,4,5,6,7,8,9,10,11,12})),
CONCATENATE($ES121," ",$L121)="RussOutdoor метро",
_xlpm.COEFF*
INDEX({0.8;0.9;1.1;1.1;1;1;1;1;1.1;1.1;1.1;1.1},
MATCH(MONTH(BC$15),
{1,2,3,4,5,6,7,8,9,10,11,12})),
$ES121&lt;&gt;"LisChannel",
_xlpm.COEFF,
$ES121&lt;&gt;"RussOutdoor",
_xlpm.COEFF))</f>
        <v/>
      </c>
      <c r="BD121" s="68">
        <f t="array" ref="BD121">
_xlfn.LET(_xlpm.COEFF,
IF($AW121+$AX121=0,0,IF(MAX(MIN($AX121,EOMONTH(BD$15,0))-MAX($AW121,BD$15)+1,)&gt;0,1,0)),
_xlfn.IFS(
$ES121="LisChannel",
_xlpm.COEFF*
INDEX({1;1;1.2;1.2;1;1;1;1;1.2;1.2;1.2;1.2},
MATCH(MONTH(BD$15),
{1,2,3,4,5,6,7,8,9,10,11,12})),
CONCATENATE($ES121," ",$L121)="RussOutdoor метро",
_xlpm.COEFF*
INDEX({0.8;0.9;1.1;1.1;1;1;1;1;1.1;1.1;1.1;1.1},
MATCH(MONTH(BD$15),
{1,2,3,4,5,6,7,8,9,10,11,12})),
$ES121&lt;&gt;"LisChannel",
_xlpm.COEFF,
$ES121&lt;&gt;"RussOutdoor",
_xlpm.COEFF))</f>
        <v/>
      </c>
      <c r="BE121" s="68">
        <f t="array" ref="BE121">
_xlfn.LET(_xlpm.COEFF,
IF($AW121+$AX121=0,0,IF(MAX(MIN($AX121,EOMONTH(BE$15,0))-MAX($AW121,BE$15)+1,)&gt;0,1,0)),
_xlfn.IFS(
$ES121="LisChannel",
_xlpm.COEFF*
INDEX({1;1;1.2;1.2;1;1;1;1;1.2;1.2;1.2;1.2},
MATCH(MONTH(BE$15),
{1,2,3,4,5,6,7,8,9,10,11,12})),
CONCATENATE($ES121," ",$L121)="RussOutdoor метро",
_xlpm.COEFF*
INDEX({0.8;0.9;1.1;1.1;1;1;1;1;1.1;1.1;1.1;1.1},
MATCH(MONTH(BE$15),
{1,2,3,4,5,6,7,8,9,10,11,12})),
$ES121&lt;&gt;"LisChannel",
_xlpm.COEFF,
$ES121&lt;&gt;"RussOutdoor",
_xlpm.COEFF))</f>
        <v/>
      </c>
      <c r="BF121" s="68">
        <f t="array" ref="BF121">
_xlfn.LET(_xlpm.COEFF,
IF($AW121+$AX121=0,0,IF(MAX(MIN($AX121,EOMONTH(BF$15,0))-MAX($AW121,BF$15)+1,)&gt;0,1,0)),
_xlfn.IFS(
$ES121="LisChannel",
_xlpm.COEFF*
INDEX({1;1;1.2;1.2;1;1;1;1;1.2;1.2;1.2;1.2},
MATCH(MONTH(BF$15),
{1,2,3,4,5,6,7,8,9,10,11,12})),
CONCATENATE($ES121," ",$L121)="RussOutdoor метро",
_xlpm.COEFF*
INDEX({0.8;0.9;1.1;1.1;1;1;1;1;1.1;1.1;1.1;1.1},
MATCH(MONTH(BF$15),
{1,2,3,4,5,6,7,8,9,10,11,12})),
$ES121&lt;&gt;"LisChannel",
_xlpm.COEFF,
$ES121&lt;&gt;"RussOutdoor",
_xlpm.COEFF))</f>
        <v/>
      </c>
      <c r="BG121" s="68">
        <f t="array" ref="BG121">
_xlfn.LET(_xlpm.COEFF,
IF($AW121+$AX121=0,0,IF(MAX(MIN($AX121,EOMONTH(BG$15,0))-MAX($AW121,BG$15)+1,)&gt;0,1,0)),
_xlfn.IFS(
$ES121="LisChannel",
_xlpm.COEFF*
INDEX({1;1;1.2;1.2;1;1;1;1;1.2;1.2;1.2;1.2},
MATCH(MONTH(BG$15),
{1,2,3,4,5,6,7,8,9,10,11,12})),
CONCATENATE($ES121," ",$L121)="RussOutdoor метро",
_xlpm.COEFF*
INDEX({0.8;0.9;1.1;1.1;1;1;1;1;1.1;1.1;1.1;1.1},
MATCH(MONTH(BG$15),
{1,2,3,4,5,6,7,8,9,10,11,12})),
$ES121&lt;&gt;"LisChannel",
_xlpm.COEFF,
$ES121&lt;&gt;"RussOutdoor",
_xlpm.COEFF))</f>
        <v/>
      </c>
      <c r="BH121" s="68">
        <f t="array" ref="BH121">
_xlfn.LET(_xlpm.COEFF,
IF($AW121+$AX121=0,0,IF(MAX(MIN($AX121,EOMONTH(BH$15,0))-MAX($AW121,BH$15)+1,)&gt;0,1,0)),
_xlfn.IFS(
$ES121="LisChannel",
_xlpm.COEFF*
INDEX({1;1;1.2;1.2;1;1;1;1;1.2;1.2;1.2;1.2},
MATCH(MONTH(BH$15),
{1,2,3,4,5,6,7,8,9,10,11,12})),
CONCATENATE($ES121," ",$L121)="RussOutdoor метро",
_xlpm.COEFF*
INDEX({0.8;0.9;1.1;1.1;1;1;1;1;1.1;1.1;1.1;1.1},
MATCH(MONTH(BH$15),
{1,2,3,4,5,6,7,8,9,10,11,12})),
$ES121&lt;&gt;"LisChannel",
_xlpm.COEFF,
$ES121&lt;&gt;"RussOutdoor",
_xlpm.COEFF))</f>
        <v/>
      </c>
      <c r="BI121" s="68">
        <f t="array" ref="BI121">
_xlfn.LET(_xlpm.COEFF,
IF($AW121+$AX121=0,0,IF(MAX(MIN($AX121,EOMONTH(BI$15,0))-MAX($AW121,BI$15)+1,)&gt;0,1,0)),
_xlfn.IFS(
$ES121="LisChannel",
_xlpm.COEFF*
INDEX({1;1;1.2;1.2;1;1;1;1;1.2;1.2;1.2;1.2},
MATCH(MONTH(BI$15),
{1,2,3,4,5,6,7,8,9,10,11,12})),
CONCATENATE($ES121," ",$L121)="RussOutdoor метро",
_xlpm.COEFF*
INDEX({0.8;0.9;1.1;1.1;1;1;1;1;1.1;1.1;1.1;1.1},
MATCH(MONTH(BI$15),
{1,2,3,4,5,6,7,8,9,10,11,12})),
$ES121&lt;&gt;"LisChannel",
_xlpm.COEFF,
$ES121&lt;&gt;"RussOutdoor",
_xlpm.COEFF))</f>
        <v/>
      </c>
      <c r="BJ121" s="68">
        <f t="array" ref="BJ121">
_xlfn.LET(_xlpm.COEFF,
IF($AW121+$AX121=0,0,IF(MAX(MIN($AX121,EOMONTH(BJ$15,0))-MAX($AW121,BJ$15)+1,)&gt;0,1,0)),
_xlfn.IFS(
$ES121="LisChannel",
_xlpm.COEFF*
INDEX({1;1;1.2;1.2;1;1;1;1;1.2;1.2;1.2;1.2},
MATCH(MONTH(BJ$15),
{1,2,3,4,5,6,7,8,9,10,11,12})),
CONCATENATE($ES121," ",$L121)="RussOutdoor метро",
_xlpm.COEFF*
INDEX({0.8;0.9;1.1;1.1;1;1;1;1;1.1;1.1;1.1;1.1},
MATCH(MONTH(BJ$15),
{1,2,3,4,5,6,7,8,9,10,11,12})),
$ES121&lt;&gt;"LisChannel",
_xlpm.COEFF,
$ES121&lt;&gt;"RussOutdoor",
_xlpm.COEFF))</f>
        <v/>
      </c>
      <c r="BK121" s="68">
        <f t="array" ref="BK121">
_xlfn.LET(_xlpm.COEFF,
IF($AW121+$AX121=0,0,IF(MAX(MIN($AX121,EOMONTH(BK$15,0))-MAX($AW121,BK$15)+1,)&gt;0,1,0)),
_xlfn.IFS(
$ES121="LisChannel",
_xlpm.COEFF*
INDEX({1;1;1.2;1.2;1;1;1;1;1.2;1.2;1.2;1.2},
MATCH(MONTH(BK$15),
{1,2,3,4,5,6,7,8,9,10,11,12})),
CONCATENATE($ES121," ",$L121)="RussOutdoor метро",
_xlpm.COEFF*
INDEX({0.8;0.9;1.1;1.1;1;1;1;1;1.1;1.1;1.1;1.1},
MATCH(MONTH(BK$15),
{1,2,3,4,5,6,7,8,9,10,11,12})),
$ES121&lt;&gt;"LisChannel",
_xlpm.COEFF,
$ES121&lt;&gt;"RussOutdoor",
_xlpm.COEFF))</f>
        <v/>
      </c>
      <c r="BL121" s="62">
        <f>COUNTIFS($AZ121:$BK121,"&gt;0")</f>
        <v/>
      </c>
      <c r="BM121" s="65" t="n"/>
      <c r="BN121" s="125">
        <f>$DJ121</f>
        <v/>
      </c>
      <c r="BO121" s="63">
        <f>$DQ121</f>
        <v/>
      </c>
      <c r="BP121" s="125">
        <f>
IFERROR(
IF($BL121=0,0,
$BN121*(1-$BO121)),
0)</f>
        <v/>
      </c>
      <c r="BQ121" s="125">
        <f t="array" ref="BQ121">
IFERROR(
_xlfn.IFS(
$DH121="день_1",
$BP121*$BL121/($AX121-$AW121+1)*AZ121*(DAY(EOMONTH(AZ$15,0))),
$DH121="день_2",
$BP121/30*MAX(MIN($AX121,EOMONTH(AZ$15,0))-MAX($AW121,AZ$15)+1,),
$DH121="раб.день",
$BP121/30*(IFERROR(
_xlfn.LET(_xlpm.VD,
CHOOSE(
{1;2;3;4;5;6;7;8;9;10;11;12;13;14;15;16;17;18},
45658,45659,45660,45661,45662,45663,45664,45665,45711,45724,45778,45779,45785,45786,45820,45821,45965,46022),
_xlfn.LET(_xlpm.DD,
MAX(MIN($AX121,EOMONTH(AZ$15,0))-MAX($AW121,AZ$15),),
_xlfn.IFS(
AND(MONTH($AW121)=MONTH(AZ$15),MONTH($AX121)&lt;&gt;MONTH(AZ$15)),
NETWORKDAYS.INTL($AW121,$AW121+_xlpm.DD,1,_xlpm.VD),
AND(MONTH($AW121)&lt;&gt;MONTH(AZ$15),MONTH($AX121)=MONTH(AZ$15)),
NETWORKDAYS.INTL(($AX121)-_xlpm.DD,$AX121,1,_xlpm.VD),
AND(MONTH($AW121)&lt;MONTH(AZ$15),MONTH($AX121)&gt;MONTH(AZ$15)),
NETWORKDAYS.INTL((EOMONTH(AZ$15-1,1))-_xlpm.DD,EOMONTH(AZ$15-1,1),1,_xlpm.VD),
AND(MONTH($AW121)=MONTH(AZ$15),MONTH($AX121)=MONTH(AZ$15)),
NETWORKDAYS.INTL($AW121,$AX121,1,_xlpm.VD)))),0)),
$DH121="месяц",
$BP121*AZ121,
$DH121="неделя",
$BP121*AZ121/7*(ROUNDUP((DAY(EOMONTH(AZ$15,0)))/4,0))),
0)</f>
        <v/>
      </c>
      <c r="BR121" s="125">
        <f t="array" ref="BR121">
IFERROR(
_xlfn.IFS(
$DH121="день_1",
$BP121*$BL121/($AX121-$AW121+1)*BA121*(DAY(EOMONTH(BA$15,0))),
$DH121="день_2",
$BP121/30*MAX(MIN($AX121,EOMONTH(BA$15,0))-MAX($AW121,BA$15)+1,),
$DH121="раб.день",
$BP121/30*(IFERROR(
_xlfn.LET(_xlpm.VD,
CHOOSE(
{1;2;3;4;5;6;7;8;9;10;11;12;13;14;15;16;17;18},
45658,45659,45660,45661,45662,45663,45664,45665,45711,45724,45778,45779,45785,45786,45820,45821,45965,46022),
_xlfn.LET(_xlpm.DD,
MAX(MIN($AX121,EOMONTH(BA$15,0))-MAX($AW121,BA$15),),
_xlfn.IFS(
AND(MONTH($AW121)=MONTH(BA$15),MONTH($AX121)&lt;&gt;MONTH(BA$15)),
NETWORKDAYS.INTL($AW121,$AW121+_xlpm.DD,1,_xlpm.VD),
AND(MONTH($AW121)&lt;&gt;MONTH(BA$15),MONTH($AX121)=MONTH(BA$15)),
NETWORKDAYS.INTL(($AX121)-_xlpm.DD,$AX121,1,_xlpm.VD),
AND(MONTH($AW121)&lt;MONTH(BA$15),MONTH($AX121)&gt;MONTH(BA$15)),
NETWORKDAYS.INTL((EOMONTH(BA$15-1,1))-_xlpm.DD,EOMONTH(BA$15-1,1),1,_xlpm.VD),
AND(MONTH($AW121)=MONTH(BA$15),MONTH($AX121)=MONTH(BA$15)),
NETWORKDAYS.INTL($AW121,$AX121,1,_xlpm.VD)))),0)),
$DH121="месяц",
$BP121*BA121,
$DH121="неделя",
$BP121*BA121/7*(ROUNDUP((DAY(EOMONTH(BA$15,0)))/4,0))),
0)</f>
        <v/>
      </c>
      <c r="BS121" s="125">
        <f t="array" ref="BS121">
IFERROR(
_xlfn.IFS(
$DH121="день_1",
$BP121*$BL121/($AX121-$AW121+1)*BB121*(DAY(EOMONTH(BB$15,0))),
$DH121="день_2",
$BP121/30*MAX(MIN($AX121,EOMONTH(BB$15,0))-MAX($AW121,BB$15)+1,),
$DH121="раб.день",
$BP121/30*(IFERROR(
_xlfn.LET(_xlpm.VD,
CHOOSE(
{1;2;3;4;5;6;7;8;9;10;11;12;13;14;15;16;17;18},
45658,45659,45660,45661,45662,45663,45664,45665,45711,45724,45778,45779,45785,45786,45820,45821,45965,46022),
_xlfn.LET(_xlpm.DD,
MAX(MIN($AX121,EOMONTH(BB$15,0))-MAX($AW121,BB$15),),
_xlfn.IFS(
AND(MONTH($AW121)=MONTH(BB$15),MONTH($AX121)&lt;&gt;MONTH(BB$15)),
NETWORKDAYS.INTL($AW121,$AW121+_xlpm.DD,1,_xlpm.VD),
AND(MONTH($AW121)&lt;&gt;MONTH(BB$15),MONTH($AX121)=MONTH(BB$15)),
NETWORKDAYS.INTL(($AX121)-_xlpm.DD,$AX121,1,_xlpm.VD),
AND(MONTH($AW121)&lt;MONTH(BB$15),MONTH($AX121)&gt;MONTH(BB$15)),
NETWORKDAYS.INTL((EOMONTH(BB$15-1,1))-_xlpm.DD,EOMONTH(BB$15-1,1),1,_xlpm.VD),
AND(MONTH($AW121)=MONTH(BB$15),MONTH($AX121)=MONTH(BB$15)),
NETWORKDAYS.INTL($AW121,$AX121,1,_xlpm.VD)))),0)),
$DH121="месяц",
$BP121*BB121,
$DH121="неделя",
$BP121*BB121/7*(ROUNDUP((DAY(EOMONTH(BB$15,0)))/4,0))),
0)</f>
        <v/>
      </c>
      <c r="BT121" s="125">
        <f t="array" ref="BT121">
IFERROR(
_xlfn.IFS(
$DH121="день_1",
$BP121*$BL121/($AX121-$AW121+1)*BC121*(DAY(EOMONTH(BC$15,0))),
$DH121="день_2",
$BP121/30*MAX(MIN($AX121,EOMONTH(BC$15,0))-MAX($AW121,BC$15)+1,),
$DH121="раб.день",
$BP121/30*(IFERROR(
_xlfn.LET(_xlpm.VD,
CHOOSE(
{1;2;3;4;5;6;7;8;9;10;11;12;13;14;15;16;17;18},
45658,45659,45660,45661,45662,45663,45664,45665,45711,45724,45778,45779,45785,45786,45820,45821,45965,46022),
_xlfn.LET(_xlpm.DD,
MAX(MIN($AX121,EOMONTH(BC$15,0))-MAX($AW121,BC$15),),
_xlfn.IFS(
AND(MONTH($AW121)=MONTH(BC$15),MONTH($AX121)&lt;&gt;MONTH(BC$15)),
NETWORKDAYS.INTL($AW121,$AW121+_xlpm.DD,1,_xlpm.VD),
AND(MONTH($AW121)&lt;&gt;MONTH(BC$15),MONTH($AX121)=MONTH(BC$15)),
NETWORKDAYS.INTL(($AX121)-_xlpm.DD,$AX121,1,_xlpm.VD),
AND(MONTH($AW121)&lt;MONTH(BC$15),MONTH($AX121)&gt;MONTH(BC$15)),
NETWORKDAYS.INTL((EOMONTH(BC$15-1,1))-_xlpm.DD,EOMONTH(BC$15-1,1),1,_xlpm.VD),
AND(MONTH($AW121)=MONTH(BC$15),MONTH($AX121)=MONTH(BC$15)),
NETWORKDAYS.INTL($AW121,$AX121,1,_xlpm.VD)))),0)),
$DH121="месяц",
$BP121*BC121,
$DH121="неделя",
$BP121*BC121/7*(ROUNDUP((DAY(EOMONTH(BC$15,0)))/4,0))),
0)</f>
        <v/>
      </c>
      <c r="BU121" s="125">
        <f t="array" ref="BU121">
IFERROR(
_xlfn.IFS(
$DH121="день_1",
$BP121*$BL121/($AX121-$AW121+1)*BD121*(DAY(EOMONTH(BD$15,0))),
$DH121="день_2",
$BP121/30*MAX(MIN($AX121,EOMONTH(BD$15,0))-MAX($AW121,BD$15)+1,),
$DH121="раб.день",
$BP121/30*(IFERROR(
_xlfn.LET(_xlpm.VD,
CHOOSE(
{1;2;3;4;5;6;7;8;9;10;11;12;13;14;15;16;17;18},
45658,45659,45660,45661,45662,45663,45664,45665,45711,45724,45778,45779,45785,45786,45820,45821,45965,46022),
_xlfn.LET(_xlpm.DD,
MAX(MIN($AX121,EOMONTH(BD$15,0))-MAX($AW121,BD$15),),
_xlfn.IFS(
AND(MONTH($AW121)=MONTH(BD$15),MONTH($AX121)&lt;&gt;MONTH(BD$15)),
NETWORKDAYS.INTL($AW121,$AW121+_xlpm.DD,1,_xlpm.VD),
AND(MONTH($AW121)&lt;&gt;MONTH(BD$15),MONTH($AX121)=MONTH(BD$15)),
NETWORKDAYS.INTL(($AX121)-_xlpm.DD,$AX121,1,_xlpm.VD),
AND(MONTH($AW121)&lt;MONTH(BD$15),MONTH($AX121)&gt;MONTH(BD$15)),
NETWORKDAYS.INTL((EOMONTH(BD$15-1,1))-_xlpm.DD,EOMONTH(BD$15-1,1),1,_xlpm.VD),
AND(MONTH($AW121)=MONTH(BD$15),MONTH($AX121)=MONTH(BD$15)),
NETWORKDAYS.INTL($AW121,$AX121,1,_xlpm.VD)))),0)),
$DH121="месяц",
$BP121*BD121,
$DH121="неделя",
$BP121*BD121/7*(ROUNDUP((DAY(EOMONTH(BD$15,0)))/4,0))),
0)</f>
        <v/>
      </c>
      <c r="BV121" s="125">
        <f t="array" ref="BV121">
IFERROR(
_xlfn.IFS(
$DH121="день_1",
$BP121*$BL121/($AX121-$AW121+1)*BE121*(DAY(EOMONTH(BE$15,0))),
$DH121="день_2",
$BP121/30*MAX(MIN($AX121,EOMONTH(BE$15,0))-MAX($AW121,BE$15)+1,),
$DH121="раб.день",
$BP121/30*(IFERROR(
_xlfn.LET(_xlpm.VD,
CHOOSE(
{1;2;3;4;5;6;7;8;9;10;11;12;13;14;15;16;17;18},
45658,45659,45660,45661,45662,45663,45664,45665,45711,45724,45778,45779,45785,45786,45820,45821,45965,46022),
_xlfn.LET(_xlpm.DD,
MAX(MIN($AX121,EOMONTH(BE$15,0))-MAX($AW121,BE$15),),
_xlfn.IFS(
AND(MONTH($AW121)=MONTH(BE$15),MONTH($AX121)&lt;&gt;MONTH(BE$15)),
NETWORKDAYS.INTL($AW121,$AW121+_xlpm.DD,1,_xlpm.VD),
AND(MONTH($AW121)&lt;&gt;MONTH(BE$15),MONTH($AX121)=MONTH(BE$15)),
NETWORKDAYS.INTL(($AX121)-_xlpm.DD,$AX121,1,_xlpm.VD),
AND(MONTH($AW121)&lt;MONTH(BE$15),MONTH($AX121)&gt;MONTH(BE$15)),
NETWORKDAYS.INTL((EOMONTH(BE$15-1,1))-_xlpm.DD,EOMONTH(BE$15-1,1),1,_xlpm.VD),
AND(MONTH($AW121)=MONTH(BE$15),MONTH($AX121)=MONTH(BE$15)),
NETWORKDAYS.INTL($AW121,$AX121,1,_xlpm.VD)))),0)),
$DH121="месяц",
$BP121*BE121,
$DH121="неделя",
$BP121*BE121/7*(ROUNDUP((DAY(EOMONTH(BE$15,0)))/4,0))),
0)</f>
        <v/>
      </c>
      <c r="BW121" s="125">
        <f t="array" ref="BW121">
IFERROR(
_xlfn.IFS(
$DH121="день_1",
$BP121*$BL121/($AX121-$AW121+1)*BF121*(DAY(EOMONTH(BF$15,0))),
$DH121="день_2",
$BP121/30*MAX(MIN($AX121,EOMONTH(BF$15,0))-MAX($AW121,BF$15)+1,),
$DH121="раб.день",
$BP121/30*(IFERROR(
_xlfn.LET(_xlpm.VD,
CHOOSE(
{1;2;3;4;5;6;7;8;9;10;11;12;13;14;15;16;17;18},
45658,45659,45660,45661,45662,45663,45664,45665,45711,45724,45778,45779,45785,45786,45820,45821,45965,46022),
_xlfn.LET(_xlpm.DD,
MAX(MIN($AX121,EOMONTH(BF$15,0))-MAX($AW121,BF$15),),
_xlfn.IFS(
AND(MONTH($AW121)=MONTH(BF$15),MONTH($AX121)&lt;&gt;MONTH(BF$15)),
NETWORKDAYS.INTL($AW121,$AW121+_xlpm.DD,1,_xlpm.VD),
AND(MONTH($AW121)&lt;&gt;MONTH(BF$15),MONTH($AX121)=MONTH(BF$15)),
NETWORKDAYS.INTL(($AX121)-_xlpm.DD,$AX121,1,_xlpm.VD),
AND(MONTH($AW121)&lt;MONTH(BF$15),MONTH($AX121)&gt;MONTH(BF$15)),
NETWORKDAYS.INTL((EOMONTH(BF$15-1,1))-_xlpm.DD,EOMONTH(BF$15-1,1),1,_xlpm.VD),
AND(MONTH($AW121)=MONTH(BF$15),MONTH($AX121)=MONTH(BF$15)),
NETWORKDAYS.INTL($AW121,$AX121,1,_xlpm.VD)))),0)),
$DH121="месяц",
$BP121*BF121,
$DH121="неделя",
$BP121*BF121/7*(ROUNDUP((DAY(EOMONTH(BF$15,0)))/4,0))),
0)</f>
        <v/>
      </c>
      <c r="BX121" s="125">
        <f t="array" ref="BX121">
IFERROR(
_xlfn.IFS(
$DH121="день_1",
$BP121*$BL121/($AX121-$AW121+1)*BG121*(DAY(EOMONTH(BG$15,0))),
$DH121="день_2",
$BP121/30*MAX(MIN($AX121,EOMONTH(BG$15,0))-MAX($AW121,BG$15)+1,),
$DH121="раб.день",
$BP121/30*(IFERROR(
_xlfn.LET(_xlpm.VD,
CHOOSE(
{1;2;3;4;5;6;7;8;9;10;11;12;13;14;15;16;17;18},
45658,45659,45660,45661,45662,45663,45664,45665,45711,45724,45778,45779,45785,45786,45820,45821,45965,46022),
_xlfn.LET(_xlpm.DD,
MAX(MIN($AX121,EOMONTH(BG$15,0))-MAX($AW121,BG$15),),
_xlfn.IFS(
AND(MONTH($AW121)=MONTH(BG$15),MONTH($AX121)&lt;&gt;MONTH(BG$15)),
NETWORKDAYS.INTL($AW121,$AW121+_xlpm.DD,1,_xlpm.VD),
AND(MONTH($AW121)&lt;&gt;MONTH(BG$15),MONTH($AX121)=MONTH(BG$15)),
NETWORKDAYS.INTL(($AX121)-_xlpm.DD,$AX121,1,_xlpm.VD),
AND(MONTH($AW121)&lt;MONTH(BG$15),MONTH($AX121)&gt;MONTH(BG$15)),
NETWORKDAYS.INTL((EOMONTH(BG$15-1,1))-_xlpm.DD,EOMONTH(BG$15-1,1),1,_xlpm.VD),
AND(MONTH($AW121)=MONTH(BG$15),MONTH($AX121)=MONTH(BG$15)),
NETWORKDAYS.INTL($AW121,$AX121,1,_xlpm.VD)))),0)),
$DH121="месяц",
$BP121*BG121,
$DH121="неделя",
$BP121*BG121/7*(ROUNDUP((DAY(EOMONTH(BG$15,0)))/4,0))),
0)</f>
        <v/>
      </c>
      <c r="BY121" s="125">
        <f t="array" ref="BY121">
IFERROR(
_xlfn.IFS(
$DH121="день_1",
$BP121*$BL121/($AX121-$AW121+1)*BH121*(DAY(EOMONTH(BH$15,0))),
$DH121="день_2",
$BP121/30*MAX(MIN($AX121,EOMONTH(BH$15,0))-MAX($AW121,BH$15)+1,),
$DH121="раб.день",
$BP121/30*(IFERROR(
_xlfn.LET(_xlpm.VD,
CHOOSE(
{1;2;3;4;5;6;7;8;9;10;11;12;13;14;15;16;17;18},
45658,45659,45660,45661,45662,45663,45664,45665,45711,45724,45778,45779,45785,45786,45820,45821,45965,46022),
_xlfn.LET(_xlpm.DD,
MAX(MIN($AX121,EOMONTH(BH$15,0))-MAX($AW121,BH$15),),
_xlfn.IFS(
AND(MONTH($AW121)=MONTH(BH$15),MONTH($AX121)&lt;&gt;MONTH(BH$15)),
NETWORKDAYS.INTL($AW121,$AW121+_xlpm.DD,1,_xlpm.VD),
AND(MONTH($AW121)&lt;&gt;MONTH(BH$15),MONTH($AX121)=MONTH(BH$15)),
NETWORKDAYS.INTL(($AX121)-_xlpm.DD,$AX121,1,_xlpm.VD),
AND(MONTH($AW121)&lt;MONTH(BH$15),MONTH($AX121)&gt;MONTH(BH$15)),
NETWORKDAYS.INTL((EOMONTH(BH$15-1,1))-_xlpm.DD,EOMONTH(BH$15-1,1),1,_xlpm.VD),
AND(MONTH($AW121)=MONTH(BH$15),MONTH($AX121)=MONTH(BH$15)),
NETWORKDAYS.INTL($AW121,$AX121,1,_xlpm.VD)))),0)),
$DH121="месяц",
$BP121*BH121,
$DH121="неделя",
$BP121*BH121/7*(ROUNDUP((DAY(EOMONTH(BH$15,0)))/4,0))),
0)</f>
        <v/>
      </c>
      <c r="BZ121" s="125">
        <f t="array" ref="BZ121">
IFERROR(
_xlfn.IFS(
$DH121="день_1",
$BP121*$BL121/($AX121-$AW121+1)*BI121*(DAY(EOMONTH(BI$15,0))),
$DH121="день_2",
$BP121/30*MAX(MIN($AX121,EOMONTH(BI$15,0))-MAX($AW121,BI$15)+1,),
$DH121="раб.день",
$BP121/30*(IFERROR(
_xlfn.LET(_xlpm.VD,
CHOOSE(
{1;2;3;4;5;6;7;8;9;10;11;12;13;14;15;16;17;18},
45658,45659,45660,45661,45662,45663,45664,45665,45711,45724,45778,45779,45785,45786,45820,45821,45965,46022),
_xlfn.LET(_xlpm.DD,
MAX(MIN($AX121,EOMONTH(BI$15,0))-MAX($AW121,BI$15),),
_xlfn.IFS(
AND(MONTH($AW121)=MONTH(BI$15),MONTH($AX121)&lt;&gt;MONTH(BI$15)),
NETWORKDAYS.INTL($AW121,$AW121+_xlpm.DD,1,_xlpm.VD),
AND(MONTH($AW121)&lt;&gt;MONTH(BI$15),MONTH($AX121)=MONTH(BI$15)),
NETWORKDAYS.INTL(($AX121)-_xlpm.DD,$AX121,1,_xlpm.VD),
AND(MONTH($AW121)&lt;MONTH(BI$15),MONTH($AX121)&gt;MONTH(BI$15)),
NETWORKDAYS.INTL((EOMONTH(BI$15-1,1))-_xlpm.DD,EOMONTH(BI$15-1,1),1,_xlpm.VD),
AND(MONTH($AW121)=MONTH(BI$15),MONTH($AX121)=MONTH(BI$15)),
NETWORKDAYS.INTL($AW121,$AX121,1,_xlpm.VD)))),0)),
$DH121="месяц",
$BP121*BI121,
$DH121="неделя",
$BP121*BI121/7*(ROUNDUP((DAY(EOMONTH(BI$15,0)))/4,0))),
0)</f>
        <v/>
      </c>
      <c r="CA121" s="125">
        <f t="array" ref="CA121">
IFERROR(
_xlfn.IFS(
$DH121="день_1",
$BP121*$BL121/($AX121-$AW121+1)*BJ121*(DAY(EOMONTH(BJ$15,0))),
$DH121="день_2",
$BP121/30*MAX(MIN($AX121,EOMONTH(BJ$15,0))-MAX($AW121,BJ$15)+1,),
$DH121="раб.день",
$BP121/30*(IFERROR(
_xlfn.LET(_xlpm.VD,
CHOOSE(
{1;2;3;4;5;6;7;8;9;10;11;12;13;14;15;16;17;18},
45658,45659,45660,45661,45662,45663,45664,45665,45711,45724,45778,45779,45785,45786,45820,45821,45965,46022),
_xlfn.LET(_xlpm.DD,
MAX(MIN($AX121,EOMONTH(BJ$15,0))-MAX($AW121,BJ$15),),
_xlfn.IFS(
AND(MONTH($AW121)=MONTH(BJ$15),MONTH($AX121)&lt;&gt;MONTH(BJ$15)),
NETWORKDAYS.INTL($AW121,$AW121+_xlpm.DD,1,_xlpm.VD),
AND(MONTH($AW121)&lt;&gt;MONTH(BJ$15),MONTH($AX121)=MONTH(BJ$15)),
NETWORKDAYS.INTL(($AX121)-_xlpm.DD,$AX121,1,_xlpm.VD),
AND(MONTH($AW121)&lt;MONTH(BJ$15),MONTH($AX121)&gt;MONTH(BJ$15)),
NETWORKDAYS.INTL((EOMONTH(BJ$15-1,1))-_xlpm.DD,EOMONTH(BJ$15-1,1),1,_xlpm.VD),
AND(MONTH($AW121)=MONTH(BJ$15),MONTH($AX121)=MONTH(BJ$15)),
NETWORKDAYS.INTL($AW121,$AX121,1,_xlpm.VD)))),0)),
$DH121="месяц",
$BP121*BJ121,
$DH121="неделя",
$BP121*BJ121/7*(ROUNDUP((DAY(EOMONTH(BJ$15,0)))/4,0))),
0)</f>
        <v/>
      </c>
      <c r="CB121" s="125">
        <f t="array" ref="CB121">
IFERROR(
_xlfn.IFS(
$DH121="день_1",
$BP121*$BL121/($AX121-$AW121+1)*BK121*(DAY(EOMONTH(BK$15,0))),
$DH121="день_2",
$BP121/30*MAX(MIN($AX121,EOMONTH(BK$15,0))-MAX($AW121,BK$15)+1,),
$DH121="раб.день",
$BP121/30*(IFERROR(
_xlfn.LET(_xlpm.VD,
CHOOSE(
{1;2;3;4;5;6;7;8;9;10;11;12;13;14;15;16;17;18},
45658,45659,45660,45661,45662,45663,45664,45665,45711,45724,45778,45779,45785,45786,45820,45821,45965,46022),
_xlfn.LET(_xlpm.DD,
MAX(MIN($AX121,EOMONTH(BK$15,0))-MAX($AW121,BK$15),),
_xlfn.IFS(
AND(MONTH($AW121)=MONTH(BK$15),MONTH($AX121)&lt;&gt;MONTH(BK$15)),
NETWORKDAYS.INTL($AW121,$AW121+_xlpm.DD,1,_xlpm.VD),
AND(MONTH($AW121)&lt;&gt;MONTH(BK$15),MONTH($AX121)=MONTH(BK$15)),
NETWORKDAYS.INTL(($AX121)-_xlpm.DD,$AX121,1,_xlpm.VD),
AND(MONTH($AW121)&lt;MONTH(BK$15),MONTH($AX121)&gt;MONTH(BK$15)),
NETWORKDAYS.INTL((EOMONTH(BK$15-1,1))-_xlpm.DD,EOMONTH(BK$15-1,1),1,_xlpm.VD),
AND(MONTH($AW121)=MONTH(BK$15),MONTH($AX121)=MONTH(BK$15)),
NETWORKDAYS.INTL($AW121,$AX121,1,_xlpm.VD)))),0)),
$DH121="месяц",
$BP121*BK121,
$DH121="неделя",
$BP121*BK121/7*(ROUNDUP((DAY(EOMONTH(BK$15,0)))/4,0))),
0)</f>
        <v/>
      </c>
      <c r="CC121" s="125">
        <f>SUM($BQ121:$CB121)</f>
        <v/>
      </c>
      <c r="CD121" s="126">
        <f>SUM($EH121:$EH121)</f>
        <v/>
      </c>
      <c r="CE121" s="126">
        <f>$CD121*$AB121</f>
        <v/>
      </c>
      <c r="CF121" s="126">
        <f>SUM($EK121:$EK121)</f>
        <v/>
      </c>
      <c r="CG121" s="126">
        <f>$CF121*$AB121</f>
        <v/>
      </c>
      <c r="CH121" s="126">
        <f>SUM($CC121,$CE121,$CG121)</f>
        <v/>
      </c>
      <c r="CI121" s="126">
        <f>$CH121*(1+$CM121)</f>
        <v/>
      </c>
      <c r="CJ121" s="127" t="n">
        <v>0</v>
      </c>
      <c r="CK121" s="126">
        <f>SUM($CH121:$CH121)*(1+$CJ121)</f>
        <v/>
      </c>
      <c r="CL121" s="126">
        <f>SUM($CH121:$CH121)*(1+$CM121)</f>
        <v/>
      </c>
      <c r="CM121" s="59" t="inlineStr">
        <is>
          <t>20%</t>
        </is>
      </c>
      <c r="CN121" s="59" t="n"/>
      <c r="CO121" s="72" t="n"/>
      <c r="CP121" s="59" t="n"/>
      <c r="CQ121" s="73" t="n"/>
      <c r="CR121" s="73" t="n"/>
      <c r="CS121" s="73" t="n"/>
      <c r="CT121" s="72" t="n"/>
      <c r="CU121" s="79" t="inlineStr">
        <is>
          <t> </t>
        </is>
      </c>
      <c r="CV121" s="60" t="n"/>
      <c r="CW121" s="60" t="n"/>
      <c r="CX121" s="60" t="n"/>
      <c r="CY121" s="127">
        <f>IFERROR(($CC121-$EE121)/($EE121/(1-$DQ121)),0)</f>
        <v/>
      </c>
      <c r="CZ121" s="127">
        <f>IFERROR(1-$EI121/($CE121),0)</f>
        <v/>
      </c>
      <c r="DA121" s="127">
        <f>IFERROR(1-$EL121/($CG121),0)</f>
        <v/>
      </c>
      <c r="DB121" s="126">
        <f>ROUND(IFERROR(($CI121/(1+$CM121)-$EN121),0),2)</f>
        <v/>
      </c>
      <c r="DC121" s="128" t="n"/>
      <c r="DD121" s="125" t="n"/>
      <c r="DE121" s="75" t="n">
        <v>0</v>
      </c>
      <c r="DF121" s="128" t="n"/>
      <c r="DG121" s="125">
        <f>IF($DC121=0,0,$DD121*($DC121*100%-$DE121*$DF121))*SUM($AB121:$AB121)</f>
        <v/>
      </c>
      <c r="DH121" s="129" t="inlineStr">
        <is>
          <t>месяц</t>
        </is>
      </c>
      <c r="DI121" s="130">
        <f t="array" ref="DI121">IFERROR(
IF($ES121="LisChannel",
(ROUND(((INDEX({174.625;153.888888888889;130.972222222222},MATCH($AI121,{2;3;4}),0))*$AG121*$AI121),2)),0),0)</f>
        <v/>
      </c>
      <c r="DJ121" s="130">
        <f>
_xlfn.LET(_xlpm.X,
IFERROR(
IF($ES121="НовиковТВ",
(_xlfn.LET(_xlpm.NTV,
_xlfn.LET(_xlpm.MIN,350000,
IF(SUMIFS($DI:$DI,$ES:$ES,"НовиковТВ")&lt;=_xlpm.MIN,
(SUMIFS($DI:$DI,$ES:$ES,"НовиковТВ")/(COUNTIFS($ES:$ES,"НовиковТВ")))*_xlpm.MIN/SUMIFS($DI:$DI,$ES:$ES,"НовиковТВ"),
DI121)),
_xlpm.NTV+$DG121/(1-(1-(_xlpm.NTV)*(1-$DL121)*(1-$DM121)*(1-$DN121)*(1-$DO121)*(1-$DP121)/_xlpm.NTV))))/(1+$EP121),
$DI121+$DG121/(1-(1-($DI121)*(1-$DL121)*(1-$DM121)*(1-$DN121)*(1-$DO121)*(1-$DP121)/$DI121))),
0),
_xlpm.X*(1+$CM121)*(1+$CW121)-_xlpm.X*(1+$CM121)+_xlpm.X)</f>
        <v/>
      </c>
      <c r="DK121" s="125" t="inlineStr">
        <is>
          <t>послед.</t>
        </is>
      </c>
      <c r="DL121" s="63" t="n">
        <v>0</v>
      </c>
      <c r="DM121" s="63" t="n">
        <v>0</v>
      </c>
      <c r="DN121" s="63" t="n">
        <v>0</v>
      </c>
      <c r="DO121" s="63" t="n">
        <v>0</v>
      </c>
      <c r="DP121" s="63" t="n">
        <v>0</v>
      </c>
      <c r="DQ121" s="63">
        <f t="array" ref="DQ121">IFERROR(_xlfn.IFS(
$DK121="послед.",1-(1-$DL121)*(1-$DM121)*(1-$DN121)*(1-$DO121)*(1-$DP121),
$DK121="сумм.",$DL121+$DM121+$DN121+$DO121+$DP121),
0)</f>
        <v/>
      </c>
      <c r="DR121" s="125">
        <f t="array" ref="DR121">
IFERROR(
_xlfn.IFS(
$BL121=0,
0,
$BL121&gt;0,
_xlfn.IFS($DK121="послед.",
$DJ121*(1-$DL121)*(1-$DM121)*(1-$DN121)*(1-$DO121)*(1-$DP121),
$DK121="сумм.",
$DJ121*(1-($DL121+$DM121+$DN121+$DO121+$DP121)))),0)</f>
        <v/>
      </c>
      <c r="DS121" s="125">
        <f t="array" ref="DS121">
IFERROR(_xlfn.IFS(
$DH121="день_1",
$DR121*$BL121/($AX121-$AW121+1)*AZ121*(DAY(EOMONTH(AZ$15,0))),
$DH121="день_2",
$DR121/30*MAX(MIN($AX121,EOMONTH(AZ$15,0))-MAX($AW121,AZ$15)+1,),
$DH121="раб.день",
$DR121/30*(IFERROR(
_xlfn.LET(_xlpm.VD,
CHOOSE(
{1;2;3;4;5;6;7;8;9;10;11;12;13;14;15;16;17;18},
45658,45659,45660,45661,45662,45663,45664,45665,45711,45724,45778,45779,45785,45786,45820,45821,45965,46022),
_xlfn.LET(_xlpm.DD,
MAX(MIN($AX121,EOMONTH(AZ$15,0))-MAX($AW121,AZ$15),),
_xlfn.IFS(
AND(MONTH($AW121)=MONTH(AZ$15),MONTH($AX121)&lt;&gt;MONTH(AZ$15)),
NETWORKDAYS.INTL($AW121,$AW121+_xlpm.DD,1,_xlpm.VD),
AND(MONTH($AW121)&lt;&gt;MONTH(AZ$15),MONTH($AX121)=MONTH(AZ$15)),
NETWORKDAYS.INTL(($AX121)-_xlpm.DD,$AX121,1,_xlpm.VD),
AND(MONTH($AW121)&lt;MONTH(AZ$15),MONTH($AX121)&gt;MONTH(AZ$15)),
NETWORKDAYS.INTL((EOMONTH(AZ$15-1,1))-_xlpm.DD,EOMONTH(AZ$15-1,1),1,_xlpm.VD),
AND(MONTH($AW121)=MONTH(AZ$15),MONTH($AX121)=MONTH(AZ$15)),
NETWORKDAYS.INTL($AW121,$AX121,1,_xlpm.VD)))),0)),
$DH121="месяц",
$DR121*AZ121,
$DH121="неделя",
$DR121*AZ121/7*(ROUNDUP((DAY(EOMONTH(AZ$15,0)))/4,0))),
0)</f>
        <v/>
      </c>
      <c r="DT121" s="125">
        <f t="array" ref="DT121">
IFERROR(_xlfn.IFS(
$DH121="день_1",
$DR121*$BL121/($AX121-$AW121+1)*BA121*(DAY(EOMONTH(BA$15,0))),
$DH121="день_2",
$DR121/30*MAX(MIN($AX121,EOMONTH(BA$15,0))-MAX($AW121,BA$15)+1,),
$DH121="раб.день",
$DR121/30*(IFERROR(
_xlfn.LET(_xlpm.VD,
CHOOSE(
{1;2;3;4;5;6;7;8;9;10;11;12;13;14;15;16;17;18},
45658,45659,45660,45661,45662,45663,45664,45665,45711,45724,45778,45779,45785,45786,45820,45821,45965,46022),
_xlfn.LET(_xlpm.DD,
MAX(MIN($AX121,EOMONTH(BA$15,0))-MAX($AW121,BA$15),),
_xlfn.IFS(
AND(MONTH($AW121)=MONTH(BA$15),MONTH($AX121)&lt;&gt;MONTH(BA$15)),
NETWORKDAYS.INTL($AW121,$AW121+_xlpm.DD,1,_xlpm.VD),
AND(MONTH($AW121)&lt;&gt;MONTH(BA$15),MONTH($AX121)=MONTH(BA$15)),
NETWORKDAYS.INTL(($AX121)-_xlpm.DD,$AX121,1,_xlpm.VD),
AND(MONTH($AW121)&lt;MONTH(BA$15),MONTH($AX121)&gt;MONTH(BA$15)),
NETWORKDAYS.INTL((EOMONTH(BA$15-1,1))-_xlpm.DD,EOMONTH(BA$15-1,1),1,_xlpm.VD),
AND(MONTH($AW121)=MONTH(BA$15),MONTH($AX121)=MONTH(BA$15)),
NETWORKDAYS.INTL($AW121,$AX121,1,_xlpm.VD)))),0)),
$DH121="месяц",
$DR121*BA121,
$DH121="неделя",
$DR121*BA121/7*(ROUNDUP((DAY(EOMONTH(BA$15,0)))/4,0))),
0)</f>
        <v/>
      </c>
      <c r="DU121" s="125">
        <f t="array" ref="DU121">
IFERROR(_xlfn.IFS(
$DH121="день_1",
$DR121*$BL121/($AX121-$AW121+1)*BB121*(DAY(EOMONTH(BB$15,0))),
$DH121="день_2",
$DR121/30*MAX(MIN($AX121,EOMONTH(BB$15,0))-MAX($AW121,BB$15)+1,),
$DH121="раб.день",
$DR121/30*(IFERROR(
_xlfn.LET(_xlpm.VD,
CHOOSE(
{1;2;3;4;5;6;7;8;9;10;11;12;13;14;15;16;17;18},
45658,45659,45660,45661,45662,45663,45664,45665,45711,45724,45778,45779,45785,45786,45820,45821,45965,46022),
_xlfn.LET(_xlpm.DD,
MAX(MIN($AX121,EOMONTH(BB$15,0))-MAX($AW121,BB$15),),
_xlfn.IFS(
AND(MONTH($AW121)=MONTH(BB$15),MONTH($AX121)&lt;&gt;MONTH(BB$15)),
NETWORKDAYS.INTL($AW121,$AW121+_xlpm.DD,1,_xlpm.VD),
AND(MONTH($AW121)&lt;&gt;MONTH(BB$15),MONTH($AX121)=MONTH(BB$15)),
NETWORKDAYS.INTL(($AX121)-_xlpm.DD,$AX121,1,_xlpm.VD),
AND(MONTH($AW121)&lt;MONTH(BB$15),MONTH($AX121)&gt;MONTH(BB$15)),
NETWORKDAYS.INTL((EOMONTH(BB$15-1,1))-_xlpm.DD,EOMONTH(BB$15-1,1),1,_xlpm.VD),
AND(MONTH($AW121)=MONTH(BB$15),MONTH($AX121)=MONTH(BB$15)),
NETWORKDAYS.INTL($AW121,$AX121,1,_xlpm.VD)))),0)),
$DH121="месяц",
$DR121*BB121,
$DH121="неделя",
$DR121*BB121/7*(ROUNDUP((DAY(EOMONTH(BB$15,0)))/4,0))),
0)</f>
        <v/>
      </c>
      <c r="DV121" s="125">
        <f t="array" ref="DV121">
IFERROR(_xlfn.IFS(
$DH121="день_1",
$DR121*$BL121/($AX121-$AW121+1)*BC121*(DAY(EOMONTH(BC$15,0))),
$DH121="день_2",
$DR121/30*MAX(MIN($AX121,EOMONTH(BC$15,0))-MAX($AW121,BC$15)+1,),
$DH121="раб.день",
$DR121/30*(IFERROR(
_xlfn.LET(_xlpm.VD,
CHOOSE(
{1;2;3;4;5;6;7;8;9;10;11;12;13;14;15;16;17;18},
45658,45659,45660,45661,45662,45663,45664,45665,45711,45724,45778,45779,45785,45786,45820,45821,45965,46022),
_xlfn.LET(_xlpm.DD,
MAX(MIN($AX121,EOMONTH(BC$15,0))-MAX($AW121,BC$15),),
_xlfn.IFS(
AND(MONTH($AW121)=MONTH(BC$15),MONTH($AX121)&lt;&gt;MONTH(BC$15)),
NETWORKDAYS.INTL($AW121,$AW121+_xlpm.DD,1,_xlpm.VD),
AND(MONTH($AW121)&lt;&gt;MONTH(BC$15),MONTH($AX121)=MONTH(BC$15)),
NETWORKDAYS.INTL(($AX121)-_xlpm.DD,$AX121,1,_xlpm.VD),
AND(MONTH($AW121)&lt;MONTH(BC$15),MONTH($AX121)&gt;MONTH(BC$15)),
NETWORKDAYS.INTL((EOMONTH(BC$15-1,1))-_xlpm.DD,EOMONTH(BC$15-1,1),1,_xlpm.VD),
AND(MONTH($AW121)=MONTH(BC$15),MONTH($AX121)=MONTH(BC$15)),
NETWORKDAYS.INTL($AW121,$AX121,1,_xlpm.VD)))),0)),
$DH121="месяц",
$DR121*BC121,
$DH121="неделя",
$DR121*BC121/7*(ROUNDUP((DAY(EOMONTH(BC$15,0)))/4,0))),
0)</f>
        <v/>
      </c>
      <c r="DW121" s="125">
        <f t="array" ref="DW121">
IFERROR(_xlfn.IFS(
$DH121="день_1",
$DR121*$BL121/($AX121-$AW121+1)*BD121*(DAY(EOMONTH(BD$15,0))),
$DH121="день_2",
$DR121/30*MAX(MIN($AX121,EOMONTH(BD$15,0))-MAX($AW121,BD$15)+1,),
$DH121="раб.день",
$DR121/30*(IFERROR(
_xlfn.LET(_xlpm.VD,
CHOOSE(
{1;2;3;4;5;6;7;8;9;10;11;12;13;14;15;16;17;18},
45658,45659,45660,45661,45662,45663,45664,45665,45711,45724,45778,45779,45785,45786,45820,45821,45965,46022),
_xlfn.LET(_xlpm.DD,
MAX(MIN($AX121,EOMONTH(BD$15,0))-MAX($AW121,BD$15),),
_xlfn.IFS(
AND(MONTH($AW121)=MONTH(BD$15),MONTH($AX121)&lt;&gt;MONTH(BD$15)),
NETWORKDAYS.INTL($AW121,$AW121+_xlpm.DD,1,_xlpm.VD),
AND(MONTH($AW121)&lt;&gt;MONTH(BD$15),MONTH($AX121)=MONTH(BD$15)),
NETWORKDAYS.INTL(($AX121)-_xlpm.DD,$AX121,1,_xlpm.VD),
AND(MONTH($AW121)&lt;MONTH(BD$15),MONTH($AX121)&gt;MONTH(BD$15)),
NETWORKDAYS.INTL((EOMONTH(BD$15-1,1))-_xlpm.DD,EOMONTH(BD$15-1,1),1,_xlpm.VD),
AND(MONTH($AW121)=MONTH(BD$15),MONTH($AX121)=MONTH(BD$15)),
NETWORKDAYS.INTL($AW121,$AX121,1,_xlpm.VD)))),0)),
$DH121="месяц",
$DR121*BD121,
$DH121="неделя",
$DR121*BD121/7*(ROUNDUP((DAY(EOMONTH(BD$15,0)))/4,0))),
0)</f>
        <v/>
      </c>
      <c r="DX121" s="125">
        <f t="array" ref="DX121">
IFERROR(_xlfn.IFS(
$DH121="день_1",
$DR121*$BL121/($AX121-$AW121+1)*BE121*(DAY(EOMONTH(BE$15,0))),
$DH121="день_2",
$DR121/30*MAX(MIN($AX121,EOMONTH(BE$15,0))-MAX($AW121,BE$15)+1,),
$DH121="раб.день",
$DR121/30*(IFERROR(
_xlfn.LET(_xlpm.VD,
CHOOSE(
{1;2;3;4;5;6;7;8;9;10;11;12;13;14;15;16;17;18},
45658,45659,45660,45661,45662,45663,45664,45665,45711,45724,45778,45779,45785,45786,45820,45821,45965,46022),
_xlfn.LET(_xlpm.DD,
MAX(MIN($AX121,EOMONTH(BE$15,0))-MAX($AW121,BE$15),),
_xlfn.IFS(
AND(MONTH($AW121)=MONTH(BE$15),MONTH($AX121)&lt;&gt;MONTH(BE$15)),
NETWORKDAYS.INTL($AW121,$AW121+_xlpm.DD,1,_xlpm.VD),
AND(MONTH($AW121)&lt;&gt;MONTH(BE$15),MONTH($AX121)=MONTH(BE$15)),
NETWORKDAYS.INTL(($AX121)-_xlpm.DD,$AX121,1,_xlpm.VD),
AND(MONTH($AW121)&lt;MONTH(BE$15),MONTH($AX121)&gt;MONTH(BE$15)),
NETWORKDAYS.INTL((EOMONTH(BE$15-1,1))-_xlpm.DD,EOMONTH(BE$15-1,1),1,_xlpm.VD),
AND(MONTH($AW121)=MONTH(BE$15),MONTH($AX121)=MONTH(BE$15)),
NETWORKDAYS.INTL($AW121,$AX121,1,_xlpm.VD)))),0)),
$DH121="месяц",
$DR121*BE121,
$DH121="неделя",
$DR121*BE121/7*(ROUNDUP((DAY(EOMONTH(BE$15,0)))/4,0))),
0)</f>
        <v/>
      </c>
      <c r="DY121" s="125">
        <f t="array" ref="DY121">
IFERROR(_xlfn.IFS(
$DH121="день_1",
$DR121*$BL121/($AX121-$AW121+1)*BF121*(DAY(EOMONTH(BF$15,0))),
$DH121="день_2",
$DR121/30*MAX(MIN($AX121,EOMONTH(BF$15,0))-MAX($AW121,BF$15)+1,),
$DH121="раб.день",
$DR121/30*(IFERROR(
_xlfn.LET(_xlpm.VD,
CHOOSE(
{1;2;3;4;5;6;7;8;9;10;11;12;13;14;15;16;17;18},
45658,45659,45660,45661,45662,45663,45664,45665,45711,45724,45778,45779,45785,45786,45820,45821,45965,46022),
_xlfn.LET(_xlpm.DD,
MAX(MIN($AX121,EOMONTH(BF$15,0))-MAX($AW121,BF$15),),
_xlfn.IFS(
AND(MONTH($AW121)=MONTH(BF$15),MONTH($AX121)&lt;&gt;MONTH(BF$15)),
NETWORKDAYS.INTL($AW121,$AW121+_xlpm.DD,1,_xlpm.VD),
AND(MONTH($AW121)&lt;&gt;MONTH(BF$15),MONTH($AX121)=MONTH(BF$15)),
NETWORKDAYS.INTL(($AX121)-_xlpm.DD,$AX121,1,_xlpm.VD),
AND(MONTH($AW121)&lt;MONTH(BF$15),MONTH($AX121)&gt;MONTH(BF$15)),
NETWORKDAYS.INTL((EOMONTH(BF$15-1,1))-_xlpm.DD,EOMONTH(BF$15-1,1),1,_xlpm.VD),
AND(MONTH($AW121)=MONTH(BF$15),MONTH($AX121)=MONTH(BF$15)),
NETWORKDAYS.INTL($AW121,$AX121,1,_xlpm.VD)))),0)),
$DH121="месяц",
$DR121*BF121,
$DH121="неделя",
$DR121*BF121/7*(ROUNDUP((DAY(EOMONTH(BF$15,0)))/4,0))),
0)</f>
        <v/>
      </c>
      <c r="DZ121" s="125">
        <f t="array" ref="DZ121">
IFERROR(_xlfn.IFS(
$DH121="день_1",
$DR121*$BL121/($AX121-$AW121+1)*BG121*(DAY(EOMONTH(BG$15,0))),
$DH121="день_2",
$DR121/30*MAX(MIN($AX121,EOMONTH(BG$15,0))-MAX($AW121,BG$15)+1,),
$DH121="раб.день",
$DR121/30*(IFERROR(
_xlfn.LET(_xlpm.VD,
CHOOSE(
{1;2;3;4;5;6;7;8;9;10;11;12;13;14;15;16;17;18},
45658,45659,45660,45661,45662,45663,45664,45665,45711,45724,45778,45779,45785,45786,45820,45821,45965,46022),
_xlfn.LET(_xlpm.DD,
MAX(MIN($AX121,EOMONTH(BG$15,0))-MAX($AW121,BG$15),),
_xlfn.IFS(
AND(MONTH($AW121)=MONTH(BG$15),MONTH($AX121)&lt;&gt;MONTH(BG$15)),
NETWORKDAYS.INTL($AW121,$AW121+_xlpm.DD,1,_xlpm.VD),
AND(MONTH($AW121)&lt;&gt;MONTH(BG$15),MONTH($AX121)=MONTH(BG$15)),
NETWORKDAYS.INTL(($AX121)-_xlpm.DD,$AX121,1,_xlpm.VD),
AND(MONTH($AW121)&lt;MONTH(BG$15),MONTH($AX121)&gt;MONTH(BG$15)),
NETWORKDAYS.INTL((EOMONTH(BG$15-1,1))-_xlpm.DD,EOMONTH(BG$15-1,1),1,_xlpm.VD),
AND(MONTH($AW121)=MONTH(BG$15),MONTH($AX121)=MONTH(BG$15)),
NETWORKDAYS.INTL($AW121,$AX121,1,_xlpm.VD)))),0)),
$DH121="месяц",
$DR121*BG121,
$DH121="неделя",
$DR121*BG121/7*(ROUNDUP((DAY(EOMONTH(BG$15,0)))/4,0))),
0)</f>
        <v/>
      </c>
      <c r="EA121" s="125">
        <f t="array" ref="EA121">
IFERROR(_xlfn.IFS(
$DH121="день_1",
$DR121*$BL121/($AX121-$AW121+1)*BH121*(DAY(EOMONTH(BH$15,0))),
$DH121="день_2",
$DR121/30*MAX(MIN($AX121,EOMONTH(BH$15,0))-MAX($AW121,BH$15)+1,),
$DH121="раб.день",
$DR121/30*(IFERROR(
_xlfn.LET(_xlpm.VD,
CHOOSE(
{1;2;3;4;5;6;7;8;9;10;11;12;13;14;15;16;17;18},
45658,45659,45660,45661,45662,45663,45664,45665,45711,45724,45778,45779,45785,45786,45820,45821,45965,46022),
_xlfn.LET(_xlpm.DD,
MAX(MIN($AX121,EOMONTH(BH$15,0))-MAX($AW121,BH$15),),
_xlfn.IFS(
AND(MONTH($AW121)=MONTH(BH$15),MONTH($AX121)&lt;&gt;MONTH(BH$15)),
NETWORKDAYS.INTL($AW121,$AW121+_xlpm.DD,1,_xlpm.VD),
AND(MONTH($AW121)&lt;&gt;MONTH(BH$15),MONTH($AX121)=MONTH(BH$15)),
NETWORKDAYS.INTL(($AX121)-_xlpm.DD,$AX121,1,_xlpm.VD),
AND(MONTH($AW121)&lt;MONTH(BH$15),MONTH($AX121)&gt;MONTH(BH$15)),
NETWORKDAYS.INTL((EOMONTH(BH$15-1,1))-_xlpm.DD,EOMONTH(BH$15-1,1),1,_xlpm.VD),
AND(MONTH($AW121)=MONTH(BH$15),MONTH($AX121)=MONTH(BH$15)),
NETWORKDAYS.INTL($AW121,$AX121,1,_xlpm.VD)))),0)),
$DH121="месяц",
$DR121*BH121,
$DH121="неделя",
$DR121*BH121/7*(ROUNDUP((DAY(EOMONTH(BH$15,0)))/4,0))),
0)</f>
        <v/>
      </c>
      <c r="EB121" s="125">
        <f t="array" ref="EB121">
IFERROR(_xlfn.IFS(
$DH121="день_1",
$DR121*$BL121/($AX121-$AW121+1)*BI121*(DAY(EOMONTH(BI$15,0))),
$DH121="день_2",
$DR121/30*MAX(MIN($AX121,EOMONTH(BI$15,0))-MAX($AW121,BI$15)+1,),
$DH121="раб.день",
$DR121/30*(IFERROR(
_xlfn.LET(_xlpm.VD,
CHOOSE(
{1;2;3;4;5;6;7;8;9;10;11;12;13;14;15;16;17;18},
45658,45659,45660,45661,45662,45663,45664,45665,45711,45724,45778,45779,45785,45786,45820,45821,45965,46022),
_xlfn.LET(_xlpm.DD,
MAX(MIN($AX121,EOMONTH(BI$15,0))-MAX($AW121,BI$15),),
_xlfn.IFS(
AND(MONTH($AW121)=MONTH(BI$15),MONTH($AX121)&lt;&gt;MONTH(BI$15)),
NETWORKDAYS.INTL($AW121,$AW121+_xlpm.DD,1,_xlpm.VD),
AND(MONTH($AW121)&lt;&gt;MONTH(BI$15),MONTH($AX121)=MONTH(BI$15)),
NETWORKDAYS.INTL(($AX121)-_xlpm.DD,$AX121,1,_xlpm.VD),
AND(MONTH($AW121)&lt;MONTH(BI$15),MONTH($AX121)&gt;MONTH(BI$15)),
NETWORKDAYS.INTL((EOMONTH(BI$15-1,1))-_xlpm.DD,EOMONTH(BI$15-1,1),1,_xlpm.VD),
AND(MONTH($AW121)=MONTH(BI$15),MONTH($AX121)=MONTH(BI$15)),
NETWORKDAYS.INTL($AW121,$AX121,1,_xlpm.VD)))),0)),
$DH121="месяц",
$DR121*BI121,
$DH121="неделя",
$DR121*BI121/7*(ROUNDUP((DAY(EOMONTH(BI$15,0)))/4,0))),
0)</f>
        <v/>
      </c>
      <c r="EC121" s="125">
        <f t="array" ref="EC121">
IFERROR(_xlfn.IFS(
$DH121="день_1",
$DR121*$BL121/($AX121-$AW121+1)*BJ121*(DAY(EOMONTH(BJ$15,0))),
$DH121="день_2",
$DR121/30*MAX(MIN($AX121,EOMONTH(BJ$15,0))-MAX($AW121,BJ$15)+1,),
$DH121="раб.день",
$DR121/30*(IFERROR(
_xlfn.LET(_xlpm.VD,
CHOOSE(
{1;2;3;4;5;6;7;8;9;10;11;12;13;14;15;16;17;18},
45658,45659,45660,45661,45662,45663,45664,45665,45711,45724,45778,45779,45785,45786,45820,45821,45965,46022),
_xlfn.LET(_xlpm.DD,
MAX(MIN($AX121,EOMONTH(BJ$15,0))-MAX($AW121,BJ$15),),
_xlfn.IFS(
AND(MONTH($AW121)=MONTH(BJ$15),MONTH($AX121)&lt;&gt;MONTH(BJ$15)),
NETWORKDAYS.INTL($AW121,$AW121+_xlpm.DD,1,_xlpm.VD),
AND(MONTH($AW121)&lt;&gt;MONTH(BJ$15),MONTH($AX121)=MONTH(BJ$15)),
NETWORKDAYS.INTL(($AX121)-_xlpm.DD,$AX121,1,_xlpm.VD),
AND(MONTH($AW121)&lt;MONTH(BJ$15),MONTH($AX121)&gt;MONTH(BJ$15)),
NETWORKDAYS.INTL((EOMONTH(BJ$15-1,1))-_xlpm.DD,EOMONTH(BJ$15-1,1),1,_xlpm.VD),
AND(MONTH($AW121)=MONTH(BJ$15),MONTH($AX121)=MONTH(BJ$15)),
NETWORKDAYS.INTL($AW121,$AX121,1,_xlpm.VD)))),0)),
$DH121="месяц",
$DR121*BJ121,
$DH121="неделя",
$DR121*BJ121/7*(ROUNDUP((DAY(EOMONTH(BJ$15,0)))/4,0))),
0)</f>
        <v/>
      </c>
      <c r="ED121" s="125">
        <f t="array" ref="ED121">
IFERROR(_xlfn.IFS(
$DH121="день_1",
$DR121*$BL121/($AX121-$AW121+1)*BK121*(DAY(EOMONTH(BK$15,0))),
$DH121="день_2",
$DR121/30*MAX(MIN($AX121,EOMONTH(BK$15,0))-MAX($AW121,BK$15)+1,),
$DH121="раб.день",
$DR121/30*(IFERROR(
_xlfn.LET(_xlpm.VD,
CHOOSE(
{1;2;3;4;5;6;7;8;9;10;11;12;13;14;15;16;17;18},
45658,45659,45660,45661,45662,45663,45664,45665,45711,45724,45778,45779,45785,45786,45820,45821,45965,46022),
_xlfn.LET(_xlpm.DD,
MAX(MIN($AX121,EOMONTH(BK$15,0))-MAX($AW121,BK$15),),
_xlfn.IFS(
AND(MONTH($AW121)=MONTH(BK$15),MONTH($AX121)&lt;&gt;MONTH(BK$15)),
NETWORKDAYS.INTL($AW121,$AW121+_xlpm.DD,1,_xlpm.VD),
AND(MONTH($AW121)&lt;&gt;MONTH(BK$15),MONTH($AX121)=MONTH(BK$15)),
NETWORKDAYS.INTL(($AX121)-_xlpm.DD,$AX121,1,_xlpm.VD),
AND(MONTH($AW121)&lt;MONTH(BK$15),MONTH($AX121)&gt;MONTH(BK$15)),
NETWORKDAYS.INTL((EOMONTH(BK$15-1,1))-_xlpm.DD,EOMONTH(BK$15-1,1),1,_xlpm.VD),
AND(MONTH($AW121)=MONTH(BK$15),MONTH($AX121)=MONTH(BK$15)),
NETWORKDAYS.INTL($AW121,$AX121,1,_xlpm.VD)))),0)),
$DH121="месяц",
$DR121*BK121,
$DH121="неделя",
$DR121*BK121/7*(ROUNDUP((DAY(EOMONTH(BK$15,0)))/4,0))),
0)</f>
        <v/>
      </c>
      <c r="EE121" s="125">
        <f>SUM($DS121,$DT121,$DU121,$DV121,$DW121,$DX121,$DY121,$DZ121,$EA121,$EB121,$EC121,$ED121)</f>
        <v/>
      </c>
      <c r="EF121" s="125">
        <f>IFERROR(ROUND($EE121*(1+$EP121),2),0)</f>
        <v/>
      </c>
      <c r="EG121" s="128" t="n">
        <v>1</v>
      </c>
      <c r="EH121" s="126" t="n">
        <v>0</v>
      </c>
      <c r="EI121" s="126">
        <f>ROUND(SUM($EH121:$EH121)*SUM($AB121:$AB121)*$EG121,2)</f>
        <v/>
      </c>
      <c r="EJ121" s="126">
        <f>ROUND($EI121*(1+$EP121),2)</f>
        <v/>
      </c>
      <c r="EK121" s="126" t="n">
        <v>0</v>
      </c>
      <c r="EL121" s="126">
        <f>ROUND(SUM($EK121:$EK121)*SUM($AB121:$AB121)*$EG121,2)</f>
        <v/>
      </c>
      <c r="EM121" s="126">
        <f>ROUND($EL121*(1+$EP121),2)</f>
        <v/>
      </c>
      <c r="EN121" s="126">
        <f>SUM($EE121,$EI121,$EL121)</f>
        <v/>
      </c>
      <c r="EO121" s="126">
        <f>SUM($EF121,$EJ121,$EM121)</f>
        <v/>
      </c>
      <c r="EP121" s="59" t="inlineStr">
        <is>
          <t>20%</t>
        </is>
      </c>
      <c r="EQ121" s="59" t="n"/>
      <c r="ER121" s="60">
        <f t="array" ref="ER121">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MATCH(ES121,
{"AMS";"RussOutdoor";"HD Outdoor";"Ingroup";"IQ";"Ledproduction";"LisChannel";"Logic";"Media-PPL";"NovikovTV | НовиковТВ";"SMA";"SOK";"КрокусТВ | CrocusTV | IndoorTV";"Сити";"ТЯК Москва"},
0)),"")</f>
        <v/>
      </c>
      <c r="ES121" s="60" t="n"/>
      <c r="ET121" s="60">
        <f t="array" ref="ET121">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MATCH(ES121,
{"AMS";"RussOutdoor";"HD Outdoor";"Ingroup";"IQ";"Ledproduction";"LisChannel";"Logic";"Media-PPL";"NovikovTV | НовиковТВ";"SMA";"SOK";"КрокусТВ | CrocusTV | IndoorTV";"Сити";"ТЯК Москва"},
0)),"")</f>
        <v/>
      </c>
      <c r="EU121" s="60" t="n"/>
      <c r="EV121" s="60" t="n"/>
      <c r="EX121" s="110">
        <f t="array" ref="EX121">
($AR121/30
+N("ТРАФИК ПЛОЩАДКИ"))*
(IFERROR(
_xlfn.LET(
_xlpm.GPR,
HLOOKUP($L121,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(MATCH($T121,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IF($Q121="цифровой",_xlpm.GPR/$AG121,_xlpm.GPR/60)),
0)
+N("DWELL TIME"))*
(IF($AB121=0,0,IF($AB121=1,0.3,IF($AB121=2,0.5,IF($AB121&gt;2,1))))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_xlfn.IFS($AC121="да",1.2,$AC121="нет",1)*
_xlfn.IFS($AD121="да",1.2,$AD121="нет",1)*
IF(R121="статический",1,1.2)*
$X121*
INDEX(
{1.2;1;1.2;1.2;1;1.2;1.2;1.2;1.2;1.2;1.2;1;1.2;1.2;1.2;1.2;1;1;1.2;1.2;1.2;1;1;1;1;1.2;1.2;1.2;1.2;1;1;1;1;1.2;1.2;1.2;1.2;1.2;1.2;1.2;1.2;1;1;1.2;1;1;1;1;1.5;1;1;1.5;1.5;1.2},
MATCH($Q121,_xlpm.MI,0)))&gt;{0.02;0.04;0.06;0.1;0.2;0.4;0.6;0.8;1;2;4;6})),
{0;1;2;3;4;5;6;7;8;9;10;11;12},
0)))
+N("КОЭФФИЦИЕНТ КОНТАКТА"))))*
(_xlfn.IFS($X121&lt;0.1,$X121/1000,$X121&gt;25,5.2,AND($X121&gt;=0.1,$X121&lt;=25),(($X121*2+0.1)/10)*($X121/10)))*
IFERROR((_xlfn.LET(
_xlpm.MA,
{0;0.8;0.85;0.9;0.95;1},
_xlpm.MAA,
{0;1;2;3;4;5},
INDEX(_xlpm.MA,MATCH(SUMPRODUCT(--((IF(ROUND(_xlpm.MAA,1)&gt;5,5,ROUND($AB121,1)))&gt;{0;1;2;3;4;5})),_xlpm.MAA,0)))
+N("КОЭФФИЦИЕНТ КОЛ-ВО КОНСТРУКЦИЙ")),1)*
$AB121,0))*
(IF($Q121="цифровой",$AG121/15*$AI121,1)
+N("ДЛЯ ЦИФРЫ"))</f>
        <v/>
      </c>
      <c r="EY121" s="110">
        <f>IFERROR(EX121*AY121,0)</f>
        <v/>
      </c>
      <c r="EZ121" s="131">
        <f>IFERROR(DP121/EY121*1000,0)</f>
        <v/>
      </c>
      <c r="FA121" s="112">
        <f>IFERROR(FC121/FB121,0)</f>
        <v/>
      </c>
      <c r="FB121" s="112">
        <f>IFERROR((FC121/(EY121/FF121*#REF!))*0.825,0)</f>
        <v/>
      </c>
      <c r="FC121" s="112">
        <f>IFERROR(((EX121*30/AR121)*100)/30,0)</f>
        <v/>
      </c>
      <c r="FD121" s="112">
        <f>IFERROR(EY121/G121*100%,0)</f>
        <v/>
      </c>
      <c r="FE121" s="112">
        <f>IFERROR(FD121/FC121*100%,0)</f>
        <v/>
      </c>
      <c r="FF121" s="110">
        <f>IFERROR(AR121/30*AY121,0)</f>
        <v/>
      </c>
    </row>
    <row r="122" ht="13" customHeight="1">
      <c r="A122" s="59" t="n"/>
      <c r="B122" s="60" t="n"/>
      <c r="C122" s="60" t="n"/>
      <c r="D122" s="60">
        <f t="array" ref="D122">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MATCH($E122,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22" s="60">
        <f t="array" ref="E122">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MATCH($F122,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22" s="60" t="inlineStr"/>
      <c r="G122" s="60" t="n"/>
      <c r="H122" s="60">
        <f t="array" ref="H122">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MATCH($I122,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22" s="60" t="n"/>
      <c r="J122" s="60" t="n"/>
      <c r="K122" s="60" t="n"/>
      <c r="L122" s="60" t="n"/>
      <c r="M122" s="60" t="n"/>
      <c r="N122" s="60" t="n"/>
      <c r="O122" s="60" t="n"/>
      <c r="P122" s="60">
        <f t="array" ref="P122">
_xlfn.IFS(
ISNUMBER(MATCH($Q122,{"шелфбаннер","разделитель","монетница","чековая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ISNUMBER(MATCH($Q122,{"LED/LCD","видеокулер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ISNUMBER(MATCH($Q122,{"автомобиль","машина","выставочное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ISNUMBER(MATCH($Q122,{"билборд","лифтовая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ISNUMBER(MATCH($Q122,{"навигация","подвесной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ISNUMBER(MATCH($Q122,{"движущаяся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ISNUMBER(MATCH($Q122,{"каталог","журнал"},)),
"Пресса",
$Q122="","")</f>
        <v/>
      </c>
      <c r="Q122" s="60" t="n"/>
      <c r="R122" s="60">
        <f t="array" ref="R122">
IFERROR(
_xlfn.IFS(
OR(ISNUMBER(MATCH($Q122,{"экспозиция","макет","стенд","автостенд","авто стенд","выставочное пространство","выставочные стенды","модульные выставочные стенды","3Д конструкция","3D конструкция"},)),P122="Экспонирование"),
"нестандартный",
ISNUMBER(MATCH($Q122,{"скроллер","призматрон"},)),
"динамический",
$P122="Видео",
"цифровой",
OR($P122="Пресса",$P122="Щит",$P122="POSm",$P122="Подвес",$P122="Брендирование/оклейка"),
"статический"),"")</f>
        <v/>
      </c>
      <c r="S122" s="59" t="n"/>
      <c r="T122" s="60" t="n"/>
      <c r="U122" s="60" t="n"/>
      <c r="V122" s="60">
        <f>
IF(P122="Видео",
"цифровой постер/ролик",
IF(ISNUMBER(MATCH(Q122,{"короб световой","короб световой | лайтбокс","короб световой | кристалайт","лайтбокс","лайт бокс","кристалайт","LB","lightbox"},)),
"бэклит",
IF(P122="Брендирование/оклейка",
"перфарированная пленка/самоклейка",
IF(P122="Экспонирование",
"под запрос",
IF(P122="Подвес",
"баннер/ткань",
"")))))</f>
        <v/>
      </c>
      <c r="W122" s="59" t="n"/>
      <c r="X122" s="59" t="n"/>
      <c r="Y122" s="59" t="n"/>
      <c r="Z122" s="61" t="n"/>
      <c r="AA122" s="61" t="n"/>
      <c r="AB122" s="61">
        <f>IF(BL122&gt;0,Z122,0)</f>
        <v/>
      </c>
      <c r="AC122" s="59" t="n"/>
      <c r="AD122" s="59" t="n"/>
      <c r="AE122" s="59" t="n"/>
      <c r="AF122" s="59" t="n"/>
      <c r="AG122" s="59" t="n"/>
      <c r="AH122" s="59" t="n"/>
      <c r="AI122" s="59" t="n"/>
      <c r="AJ122" s="59" t="n"/>
      <c r="AK122" s="59" t="n"/>
      <c r="AL122" s="62">
        <f>IFERROR(IF(OR(R122="статический",R122="динамический",R122="нестандартный",R122="",R122=""),"-",IF(AND(AH122="-",AI122="-"),"-",AK122*3600/AH122*AI122)),"-")</f>
        <v/>
      </c>
      <c r="AM122" s="62">
        <f>IFERROR(IF(OR(R122="статический",R122="динамический",R122="",R122="", R122="BTL",R122="нестандартный"),"-",AG122*AI122*AL122/60),"-")</f>
        <v/>
      </c>
      <c r="AN122" s="63">
        <f>IFERROR(IF(AH122="","-",AG122*AI122/AH122),"-")</f>
        <v/>
      </c>
      <c r="AO122" s="59">
        <f>IFERROR(IF(OR($R122="статический",$R122="динамический",$R122="",$R122="",$R122="BTL",$R122="нестандартный"),"-",$AL122*$AY122),"-")</f>
        <v/>
      </c>
      <c r="AP122" s="62">
        <f>IFERROR(IF(OR($R122="статический",$R122="динамический",$R122="",$R122="",$R122="BTL",$R122="нестандартный"),"-",$AM122*AY122),"-")</f>
        <v/>
      </c>
      <c r="AQ122" s="64" t="n"/>
      <c r="AR122" s="61" t="n"/>
      <c r="AS122" s="61" t="n"/>
      <c r="AT122" s="61" t="n"/>
      <c r="AU122" s="65" t="n"/>
      <c r="AV122" s="124">
        <f>IFERROR(DR122/AT122*1000,"n/a")</f>
        <v/>
      </c>
      <c r="AW122" s="67" t="n"/>
      <c r="AX122" s="67" t="n"/>
      <c r="AY122" s="43">
        <f>IFERROR(IF(OR($AW122="",$AX122=""),"",_xlfn.DAYS($AX122+1,$AW122)),"")</f>
        <v/>
      </c>
      <c r="AZ122" s="68">
        <f t="array" ref="AZ122">
_xlfn.LET(_xlpm.COEFF,
IF($AW122+$AX122=0,0,IF(MAX(MIN($AX122,EOMONTH(AZ$15,0))-MAX($AW122,AZ$15)+1,)&gt;0,1,0)),
_xlfn.IFS(
$ES122="LisChannel",
_xlpm.COEFF*
INDEX({1;1;1.2;1.2;1;1;1;1;1.2;1.2;1.2;1.2},
MATCH(MONTH(AZ$15),
{1,2,3,4,5,6,7,8,9,10,11,12})),
CONCATENATE($ES122," ",$L122)="RussOutdoor метро",
_xlpm.COEFF*
INDEX({0.8;0.9;1.1;1.1;1;1;1;1;1.1;1.1;1.1;1.1},
MATCH(MONTH(AZ$15),
{1,2,3,4,5,6,7,8,9,10,11,12})),
$ES122&lt;&gt;"LisChannel",
_xlpm.COEFF,
$ES122&lt;&gt;"RussOutdoor",
_xlpm.COEFF))</f>
        <v/>
      </c>
      <c r="BA122" s="68">
        <f t="array" ref="BA122">
_xlfn.LET(_xlpm.COEFF,
IF($AW122+$AX122=0,0,IF(MAX(MIN($AX122,EOMONTH(BA$15,0))-MAX($AW122,BA$15)+1,)&gt;0,1,0)),
_xlfn.IFS(
$ES122="LisChannel",
_xlpm.COEFF*
INDEX({1;1;1.2;1.2;1;1;1;1;1.2;1.2;1.2;1.2},
MATCH(MONTH(BA$15),
{1,2,3,4,5,6,7,8,9,10,11,12})),
CONCATENATE($ES122," ",$L122)="RussOutdoor метро",
_xlpm.COEFF*
INDEX({0.8;0.9;1.1;1.1;1;1;1;1;1.1;1.1;1.1;1.1},
MATCH(MONTH(BA$15),
{1,2,3,4,5,6,7,8,9,10,11,12})),
$ES122&lt;&gt;"LisChannel",
_xlpm.COEFF,
$ES122&lt;&gt;"RussOutdoor",
_xlpm.COEFF))</f>
        <v/>
      </c>
      <c r="BB122" s="68">
        <f t="array" ref="BB122">
_xlfn.LET(_xlpm.COEFF,
IF($AW122+$AX122=0,0,IF(MAX(MIN($AX122,EOMONTH(BB$15,0))-MAX($AW122,BB$15)+1,)&gt;0,1,0)),
_xlfn.IFS(
$ES122="LisChannel",
_xlpm.COEFF*
INDEX({1;1;1.2;1.2;1;1;1;1;1.2;1.2;1.2;1.2},
MATCH(MONTH(BB$15),
{1,2,3,4,5,6,7,8,9,10,11,12})),
CONCATENATE($ES122," ",$L122)="RussOutdoor метро",
_xlpm.COEFF*
INDEX({0.8;0.9;1.1;1.1;1;1;1;1;1.1;1.1;1.1;1.1},
MATCH(MONTH(BB$15),
{1,2,3,4,5,6,7,8,9,10,11,12})),
$ES122&lt;&gt;"LisChannel",
_xlpm.COEFF,
$ES122&lt;&gt;"RussOutdoor",
_xlpm.COEFF))</f>
        <v/>
      </c>
      <c r="BC122" s="68">
        <f t="array" ref="BC122">
_xlfn.LET(_xlpm.COEFF,
IF($AW122+$AX122=0,0,IF(MAX(MIN($AX122,EOMONTH(BC$15,0))-MAX($AW122,BC$15)+1,)&gt;0,1,0)),
_xlfn.IFS(
$ES122="LisChannel",
_xlpm.COEFF*
INDEX({1;1;1.2;1.2;1;1;1;1;1.2;1.2;1.2;1.2},
MATCH(MONTH(BC$15),
{1,2,3,4,5,6,7,8,9,10,11,12})),
CONCATENATE($ES122," ",$L122)="RussOutdoor метро",
_xlpm.COEFF*
INDEX({0.8;0.9;1.1;1.1;1;1;1;1;1.1;1.1;1.1;1.1},
MATCH(MONTH(BC$15),
{1,2,3,4,5,6,7,8,9,10,11,12})),
$ES122&lt;&gt;"LisChannel",
_xlpm.COEFF,
$ES122&lt;&gt;"RussOutdoor",
_xlpm.COEFF))</f>
        <v/>
      </c>
      <c r="BD122" s="68">
        <f t="array" ref="BD122">
_xlfn.LET(_xlpm.COEFF,
IF($AW122+$AX122=0,0,IF(MAX(MIN($AX122,EOMONTH(BD$15,0))-MAX($AW122,BD$15)+1,)&gt;0,1,0)),
_xlfn.IFS(
$ES122="LisChannel",
_xlpm.COEFF*
INDEX({1;1;1.2;1.2;1;1;1;1;1.2;1.2;1.2;1.2},
MATCH(MONTH(BD$15),
{1,2,3,4,5,6,7,8,9,10,11,12})),
CONCATENATE($ES122," ",$L122)="RussOutdoor метро",
_xlpm.COEFF*
INDEX({0.8;0.9;1.1;1.1;1;1;1;1;1.1;1.1;1.1;1.1},
MATCH(MONTH(BD$15),
{1,2,3,4,5,6,7,8,9,10,11,12})),
$ES122&lt;&gt;"LisChannel",
_xlpm.COEFF,
$ES122&lt;&gt;"RussOutdoor",
_xlpm.COEFF))</f>
        <v/>
      </c>
      <c r="BE122" s="68">
        <f t="array" ref="BE122">
_xlfn.LET(_xlpm.COEFF,
IF($AW122+$AX122=0,0,IF(MAX(MIN($AX122,EOMONTH(BE$15,0))-MAX($AW122,BE$15)+1,)&gt;0,1,0)),
_xlfn.IFS(
$ES122="LisChannel",
_xlpm.COEFF*
INDEX({1;1;1.2;1.2;1;1;1;1;1.2;1.2;1.2;1.2},
MATCH(MONTH(BE$15),
{1,2,3,4,5,6,7,8,9,10,11,12})),
CONCATENATE($ES122," ",$L122)="RussOutdoor метро",
_xlpm.COEFF*
INDEX({0.8;0.9;1.1;1.1;1;1;1;1;1.1;1.1;1.1;1.1},
MATCH(MONTH(BE$15),
{1,2,3,4,5,6,7,8,9,10,11,12})),
$ES122&lt;&gt;"LisChannel",
_xlpm.COEFF,
$ES122&lt;&gt;"RussOutdoor",
_xlpm.COEFF))</f>
        <v/>
      </c>
      <c r="BF122" s="68">
        <f t="array" ref="BF122">
_xlfn.LET(_xlpm.COEFF,
IF($AW122+$AX122=0,0,IF(MAX(MIN($AX122,EOMONTH(BF$15,0))-MAX($AW122,BF$15)+1,)&gt;0,1,0)),
_xlfn.IFS(
$ES122="LisChannel",
_xlpm.COEFF*
INDEX({1;1;1.2;1.2;1;1;1;1;1.2;1.2;1.2;1.2},
MATCH(MONTH(BF$15),
{1,2,3,4,5,6,7,8,9,10,11,12})),
CONCATENATE($ES122," ",$L122)="RussOutdoor метро",
_xlpm.COEFF*
INDEX({0.8;0.9;1.1;1.1;1;1;1;1;1.1;1.1;1.1;1.1},
MATCH(MONTH(BF$15),
{1,2,3,4,5,6,7,8,9,10,11,12})),
$ES122&lt;&gt;"LisChannel",
_xlpm.COEFF,
$ES122&lt;&gt;"RussOutdoor",
_xlpm.COEFF))</f>
        <v/>
      </c>
      <c r="BG122" s="68">
        <f t="array" ref="BG122">
_xlfn.LET(_xlpm.COEFF,
IF($AW122+$AX122=0,0,IF(MAX(MIN($AX122,EOMONTH(BG$15,0))-MAX($AW122,BG$15)+1,)&gt;0,1,0)),
_xlfn.IFS(
$ES122="LisChannel",
_xlpm.COEFF*
INDEX({1;1;1.2;1.2;1;1;1;1;1.2;1.2;1.2;1.2},
MATCH(MONTH(BG$15),
{1,2,3,4,5,6,7,8,9,10,11,12})),
CONCATENATE($ES122," ",$L122)="RussOutdoor метро",
_xlpm.COEFF*
INDEX({0.8;0.9;1.1;1.1;1;1;1;1;1.1;1.1;1.1;1.1},
MATCH(MONTH(BG$15),
{1,2,3,4,5,6,7,8,9,10,11,12})),
$ES122&lt;&gt;"LisChannel",
_xlpm.COEFF,
$ES122&lt;&gt;"RussOutdoor",
_xlpm.COEFF))</f>
        <v/>
      </c>
      <c r="BH122" s="68">
        <f t="array" ref="BH122">
_xlfn.LET(_xlpm.COEFF,
IF($AW122+$AX122=0,0,IF(MAX(MIN($AX122,EOMONTH(BH$15,0))-MAX($AW122,BH$15)+1,)&gt;0,1,0)),
_xlfn.IFS(
$ES122="LisChannel",
_xlpm.COEFF*
INDEX({1;1;1.2;1.2;1;1;1;1;1.2;1.2;1.2;1.2},
MATCH(MONTH(BH$15),
{1,2,3,4,5,6,7,8,9,10,11,12})),
CONCATENATE($ES122," ",$L122)="RussOutdoor метро",
_xlpm.COEFF*
INDEX({0.8;0.9;1.1;1.1;1;1;1;1;1.1;1.1;1.1;1.1},
MATCH(MONTH(BH$15),
{1,2,3,4,5,6,7,8,9,10,11,12})),
$ES122&lt;&gt;"LisChannel",
_xlpm.COEFF,
$ES122&lt;&gt;"RussOutdoor",
_xlpm.COEFF))</f>
        <v/>
      </c>
      <c r="BI122" s="68">
        <f t="array" ref="BI122">
_xlfn.LET(_xlpm.COEFF,
IF($AW122+$AX122=0,0,IF(MAX(MIN($AX122,EOMONTH(BI$15,0))-MAX($AW122,BI$15)+1,)&gt;0,1,0)),
_xlfn.IFS(
$ES122="LisChannel",
_xlpm.COEFF*
INDEX({1;1;1.2;1.2;1;1;1;1;1.2;1.2;1.2;1.2},
MATCH(MONTH(BI$15),
{1,2,3,4,5,6,7,8,9,10,11,12})),
CONCATENATE($ES122," ",$L122)="RussOutdoor метро",
_xlpm.COEFF*
INDEX({0.8;0.9;1.1;1.1;1;1;1;1;1.1;1.1;1.1;1.1},
MATCH(MONTH(BI$15),
{1,2,3,4,5,6,7,8,9,10,11,12})),
$ES122&lt;&gt;"LisChannel",
_xlpm.COEFF,
$ES122&lt;&gt;"RussOutdoor",
_xlpm.COEFF))</f>
        <v/>
      </c>
      <c r="BJ122" s="68">
        <f t="array" ref="BJ122">
_xlfn.LET(_xlpm.COEFF,
IF($AW122+$AX122=0,0,IF(MAX(MIN($AX122,EOMONTH(BJ$15,0))-MAX($AW122,BJ$15)+1,)&gt;0,1,0)),
_xlfn.IFS(
$ES122="LisChannel",
_xlpm.COEFF*
INDEX({1;1;1.2;1.2;1;1;1;1;1.2;1.2;1.2;1.2},
MATCH(MONTH(BJ$15),
{1,2,3,4,5,6,7,8,9,10,11,12})),
CONCATENATE($ES122," ",$L122)="RussOutdoor метро",
_xlpm.COEFF*
INDEX({0.8;0.9;1.1;1.1;1;1;1;1;1.1;1.1;1.1;1.1},
MATCH(MONTH(BJ$15),
{1,2,3,4,5,6,7,8,9,10,11,12})),
$ES122&lt;&gt;"LisChannel",
_xlpm.COEFF,
$ES122&lt;&gt;"RussOutdoor",
_xlpm.COEFF))</f>
        <v/>
      </c>
      <c r="BK122" s="68">
        <f t="array" ref="BK122">
_xlfn.LET(_xlpm.COEFF,
IF($AW122+$AX122=0,0,IF(MAX(MIN($AX122,EOMONTH(BK$15,0))-MAX($AW122,BK$15)+1,)&gt;0,1,0)),
_xlfn.IFS(
$ES122="LisChannel",
_xlpm.COEFF*
INDEX({1;1;1.2;1.2;1;1;1;1;1.2;1.2;1.2;1.2},
MATCH(MONTH(BK$15),
{1,2,3,4,5,6,7,8,9,10,11,12})),
CONCATENATE($ES122," ",$L122)="RussOutdoor метро",
_xlpm.COEFF*
INDEX({0.8;0.9;1.1;1.1;1;1;1;1;1.1;1.1;1.1;1.1},
MATCH(MONTH(BK$15),
{1,2,3,4,5,6,7,8,9,10,11,12})),
$ES122&lt;&gt;"LisChannel",
_xlpm.COEFF,
$ES122&lt;&gt;"RussOutdoor",
_xlpm.COEFF))</f>
        <v/>
      </c>
      <c r="BL122" s="62">
        <f>COUNTIFS($AZ122:$BK122,"&gt;0")</f>
        <v/>
      </c>
      <c r="BM122" s="65" t="n"/>
      <c r="BN122" s="125">
        <f>$DJ122</f>
        <v/>
      </c>
      <c r="BO122" s="63">
        <f>$DQ122</f>
        <v/>
      </c>
      <c r="BP122" s="125">
        <f>
IFERROR(
IF($BL122=0,0,
$BN122*(1-$BO122)),
0)</f>
        <v/>
      </c>
      <c r="BQ122" s="125">
        <f t="array" ref="BQ122">
IFERROR(
_xlfn.IFS(
$DH122="день_1",
$BP122*$BL122/($AX122-$AW122+1)*AZ122*(DAY(EOMONTH(AZ$15,0))),
$DH122="день_2",
$BP122/30*MAX(MIN($AX122,EOMONTH(AZ$15,0))-MAX($AW122,AZ$15)+1,),
$DH122="раб.день",
$BP122/30*(IFERROR(
_xlfn.LET(_xlpm.VD,
CHOOSE(
{1;2;3;4;5;6;7;8;9;10;11;12;13;14;15;16;17;18},
45658,45659,45660,45661,45662,45663,45664,45665,45711,45724,45778,45779,45785,45786,45820,45821,45965,46022),
_xlfn.LET(_xlpm.DD,
MAX(MIN($AX122,EOMONTH(AZ$15,0))-MAX($AW122,AZ$15),),
_xlfn.IFS(
AND(MONTH($AW122)=MONTH(AZ$15),MONTH($AX122)&lt;&gt;MONTH(AZ$15)),
NETWORKDAYS.INTL($AW122,$AW122+_xlpm.DD,1,_xlpm.VD),
AND(MONTH($AW122)&lt;&gt;MONTH(AZ$15),MONTH($AX122)=MONTH(AZ$15)),
NETWORKDAYS.INTL(($AX122)-_xlpm.DD,$AX122,1,_xlpm.VD),
AND(MONTH($AW122)&lt;MONTH(AZ$15),MONTH($AX122)&gt;MONTH(AZ$15)),
NETWORKDAYS.INTL((EOMONTH(AZ$15-1,1))-_xlpm.DD,EOMONTH(AZ$15-1,1),1,_xlpm.VD),
AND(MONTH($AW122)=MONTH(AZ$15),MONTH($AX122)=MONTH(AZ$15)),
NETWORKDAYS.INTL($AW122,$AX122,1,_xlpm.VD)))),0)),
$DH122="месяц",
$BP122*AZ122,
$DH122="неделя",
$BP122*AZ122/7*(ROUNDUP((DAY(EOMONTH(AZ$15,0)))/4,0))),
0)</f>
        <v/>
      </c>
      <c r="BR122" s="125">
        <f t="array" ref="BR122">
IFERROR(
_xlfn.IFS(
$DH122="день_1",
$BP122*$BL122/($AX122-$AW122+1)*BA122*(DAY(EOMONTH(BA$15,0))),
$DH122="день_2",
$BP122/30*MAX(MIN($AX122,EOMONTH(BA$15,0))-MAX($AW122,BA$15)+1,),
$DH122="раб.день",
$BP122/30*(IFERROR(
_xlfn.LET(_xlpm.VD,
CHOOSE(
{1;2;3;4;5;6;7;8;9;10;11;12;13;14;15;16;17;18},
45658,45659,45660,45661,45662,45663,45664,45665,45711,45724,45778,45779,45785,45786,45820,45821,45965,46022),
_xlfn.LET(_xlpm.DD,
MAX(MIN($AX122,EOMONTH(BA$15,0))-MAX($AW122,BA$15),),
_xlfn.IFS(
AND(MONTH($AW122)=MONTH(BA$15),MONTH($AX122)&lt;&gt;MONTH(BA$15)),
NETWORKDAYS.INTL($AW122,$AW122+_xlpm.DD,1,_xlpm.VD),
AND(MONTH($AW122)&lt;&gt;MONTH(BA$15),MONTH($AX122)=MONTH(BA$15)),
NETWORKDAYS.INTL(($AX122)-_xlpm.DD,$AX122,1,_xlpm.VD),
AND(MONTH($AW122)&lt;MONTH(BA$15),MONTH($AX122)&gt;MONTH(BA$15)),
NETWORKDAYS.INTL((EOMONTH(BA$15-1,1))-_xlpm.DD,EOMONTH(BA$15-1,1),1,_xlpm.VD),
AND(MONTH($AW122)=MONTH(BA$15),MONTH($AX122)=MONTH(BA$15)),
NETWORKDAYS.INTL($AW122,$AX122,1,_xlpm.VD)))),0)),
$DH122="месяц",
$BP122*BA122,
$DH122="неделя",
$BP122*BA122/7*(ROUNDUP((DAY(EOMONTH(BA$15,0)))/4,0))),
0)</f>
        <v/>
      </c>
      <c r="BS122" s="125">
        <f t="array" ref="BS122">
IFERROR(
_xlfn.IFS(
$DH122="день_1",
$BP122*$BL122/($AX122-$AW122+1)*BB122*(DAY(EOMONTH(BB$15,0))),
$DH122="день_2",
$BP122/30*MAX(MIN($AX122,EOMONTH(BB$15,0))-MAX($AW122,BB$15)+1,),
$DH122="раб.день",
$BP122/30*(IFERROR(
_xlfn.LET(_xlpm.VD,
CHOOSE(
{1;2;3;4;5;6;7;8;9;10;11;12;13;14;15;16;17;18},
45658,45659,45660,45661,45662,45663,45664,45665,45711,45724,45778,45779,45785,45786,45820,45821,45965,46022),
_xlfn.LET(_xlpm.DD,
MAX(MIN($AX122,EOMONTH(BB$15,0))-MAX($AW122,BB$15),),
_xlfn.IFS(
AND(MONTH($AW122)=MONTH(BB$15),MONTH($AX122)&lt;&gt;MONTH(BB$15)),
NETWORKDAYS.INTL($AW122,$AW122+_xlpm.DD,1,_xlpm.VD),
AND(MONTH($AW122)&lt;&gt;MONTH(BB$15),MONTH($AX122)=MONTH(BB$15)),
NETWORKDAYS.INTL(($AX122)-_xlpm.DD,$AX122,1,_xlpm.VD),
AND(MONTH($AW122)&lt;MONTH(BB$15),MONTH($AX122)&gt;MONTH(BB$15)),
NETWORKDAYS.INTL((EOMONTH(BB$15-1,1))-_xlpm.DD,EOMONTH(BB$15-1,1),1,_xlpm.VD),
AND(MONTH($AW122)=MONTH(BB$15),MONTH($AX122)=MONTH(BB$15)),
NETWORKDAYS.INTL($AW122,$AX122,1,_xlpm.VD)))),0)),
$DH122="месяц",
$BP122*BB122,
$DH122="неделя",
$BP122*BB122/7*(ROUNDUP((DAY(EOMONTH(BB$15,0)))/4,0))),
0)</f>
        <v/>
      </c>
      <c r="BT122" s="125">
        <f t="array" ref="BT122">
IFERROR(
_xlfn.IFS(
$DH122="день_1",
$BP122*$BL122/($AX122-$AW122+1)*BC122*(DAY(EOMONTH(BC$15,0))),
$DH122="день_2",
$BP122/30*MAX(MIN($AX122,EOMONTH(BC$15,0))-MAX($AW122,BC$15)+1,),
$DH122="раб.день",
$BP122/30*(IFERROR(
_xlfn.LET(_xlpm.VD,
CHOOSE(
{1;2;3;4;5;6;7;8;9;10;11;12;13;14;15;16;17;18},
45658,45659,45660,45661,45662,45663,45664,45665,45711,45724,45778,45779,45785,45786,45820,45821,45965,46022),
_xlfn.LET(_xlpm.DD,
MAX(MIN($AX122,EOMONTH(BC$15,0))-MAX($AW122,BC$15),),
_xlfn.IFS(
AND(MONTH($AW122)=MONTH(BC$15),MONTH($AX122)&lt;&gt;MONTH(BC$15)),
NETWORKDAYS.INTL($AW122,$AW122+_xlpm.DD,1,_xlpm.VD),
AND(MONTH($AW122)&lt;&gt;MONTH(BC$15),MONTH($AX122)=MONTH(BC$15)),
NETWORKDAYS.INTL(($AX122)-_xlpm.DD,$AX122,1,_xlpm.VD),
AND(MONTH($AW122)&lt;MONTH(BC$15),MONTH($AX122)&gt;MONTH(BC$15)),
NETWORKDAYS.INTL((EOMONTH(BC$15-1,1))-_xlpm.DD,EOMONTH(BC$15-1,1),1,_xlpm.VD),
AND(MONTH($AW122)=MONTH(BC$15),MONTH($AX122)=MONTH(BC$15)),
NETWORKDAYS.INTL($AW122,$AX122,1,_xlpm.VD)))),0)),
$DH122="месяц",
$BP122*BC122,
$DH122="неделя",
$BP122*BC122/7*(ROUNDUP((DAY(EOMONTH(BC$15,0)))/4,0))),
0)</f>
        <v/>
      </c>
      <c r="BU122" s="125">
        <f t="array" ref="BU122">
IFERROR(
_xlfn.IFS(
$DH122="день_1",
$BP122*$BL122/($AX122-$AW122+1)*BD122*(DAY(EOMONTH(BD$15,0))),
$DH122="день_2",
$BP122/30*MAX(MIN($AX122,EOMONTH(BD$15,0))-MAX($AW122,BD$15)+1,),
$DH122="раб.день",
$BP122/30*(IFERROR(
_xlfn.LET(_xlpm.VD,
CHOOSE(
{1;2;3;4;5;6;7;8;9;10;11;12;13;14;15;16;17;18},
45658,45659,45660,45661,45662,45663,45664,45665,45711,45724,45778,45779,45785,45786,45820,45821,45965,46022),
_xlfn.LET(_xlpm.DD,
MAX(MIN($AX122,EOMONTH(BD$15,0))-MAX($AW122,BD$15),),
_xlfn.IFS(
AND(MONTH($AW122)=MONTH(BD$15),MONTH($AX122)&lt;&gt;MONTH(BD$15)),
NETWORKDAYS.INTL($AW122,$AW122+_xlpm.DD,1,_xlpm.VD),
AND(MONTH($AW122)&lt;&gt;MONTH(BD$15),MONTH($AX122)=MONTH(BD$15)),
NETWORKDAYS.INTL(($AX122)-_xlpm.DD,$AX122,1,_xlpm.VD),
AND(MONTH($AW122)&lt;MONTH(BD$15),MONTH($AX122)&gt;MONTH(BD$15)),
NETWORKDAYS.INTL((EOMONTH(BD$15-1,1))-_xlpm.DD,EOMONTH(BD$15-1,1),1,_xlpm.VD),
AND(MONTH($AW122)=MONTH(BD$15),MONTH($AX122)=MONTH(BD$15)),
NETWORKDAYS.INTL($AW122,$AX122,1,_xlpm.VD)))),0)),
$DH122="месяц",
$BP122*BD122,
$DH122="неделя",
$BP122*BD122/7*(ROUNDUP((DAY(EOMONTH(BD$15,0)))/4,0))),
0)</f>
        <v/>
      </c>
      <c r="BV122" s="125">
        <f t="array" ref="BV122">
IFERROR(
_xlfn.IFS(
$DH122="день_1",
$BP122*$BL122/($AX122-$AW122+1)*BE122*(DAY(EOMONTH(BE$15,0))),
$DH122="день_2",
$BP122/30*MAX(MIN($AX122,EOMONTH(BE$15,0))-MAX($AW122,BE$15)+1,),
$DH122="раб.день",
$BP122/30*(IFERROR(
_xlfn.LET(_xlpm.VD,
CHOOSE(
{1;2;3;4;5;6;7;8;9;10;11;12;13;14;15;16;17;18},
45658,45659,45660,45661,45662,45663,45664,45665,45711,45724,45778,45779,45785,45786,45820,45821,45965,46022),
_xlfn.LET(_xlpm.DD,
MAX(MIN($AX122,EOMONTH(BE$15,0))-MAX($AW122,BE$15),),
_xlfn.IFS(
AND(MONTH($AW122)=MONTH(BE$15),MONTH($AX122)&lt;&gt;MONTH(BE$15)),
NETWORKDAYS.INTL($AW122,$AW122+_xlpm.DD,1,_xlpm.VD),
AND(MONTH($AW122)&lt;&gt;MONTH(BE$15),MONTH($AX122)=MONTH(BE$15)),
NETWORKDAYS.INTL(($AX122)-_xlpm.DD,$AX122,1,_xlpm.VD),
AND(MONTH($AW122)&lt;MONTH(BE$15),MONTH($AX122)&gt;MONTH(BE$15)),
NETWORKDAYS.INTL((EOMONTH(BE$15-1,1))-_xlpm.DD,EOMONTH(BE$15-1,1),1,_xlpm.VD),
AND(MONTH($AW122)=MONTH(BE$15),MONTH($AX122)=MONTH(BE$15)),
NETWORKDAYS.INTL($AW122,$AX122,1,_xlpm.VD)))),0)),
$DH122="месяц",
$BP122*BE122,
$DH122="неделя",
$BP122*BE122/7*(ROUNDUP((DAY(EOMONTH(BE$15,0)))/4,0))),
0)</f>
        <v/>
      </c>
      <c r="BW122" s="125">
        <f t="array" ref="BW122">
IFERROR(
_xlfn.IFS(
$DH122="день_1",
$BP122*$BL122/($AX122-$AW122+1)*BF122*(DAY(EOMONTH(BF$15,0))),
$DH122="день_2",
$BP122/30*MAX(MIN($AX122,EOMONTH(BF$15,0))-MAX($AW122,BF$15)+1,),
$DH122="раб.день",
$BP122/30*(IFERROR(
_xlfn.LET(_xlpm.VD,
CHOOSE(
{1;2;3;4;5;6;7;8;9;10;11;12;13;14;15;16;17;18},
45658,45659,45660,45661,45662,45663,45664,45665,45711,45724,45778,45779,45785,45786,45820,45821,45965,46022),
_xlfn.LET(_xlpm.DD,
MAX(MIN($AX122,EOMONTH(BF$15,0))-MAX($AW122,BF$15),),
_xlfn.IFS(
AND(MONTH($AW122)=MONTH(BF$15),MONTH($AX122)&lt;&gt;MONTH(BF$15)),
NETWORKDAYS.INTL($AW122,$AW122+_xlpm.DD,1,_xlpm.VD),
AND(MONTH($AW122)&lt;&gt;MONTH(BF$15),MONTH($AX122)=MONTH(BF$15)),
NETWORKDAYS.INTL(($AX122)-_xlpm.DD,$AX122,1,_xlpm.VD),
AND(MONTH($AW122)&lt;MONTH(BF$15),MONTH($AX122)&gt;MONTH(BF$15)),
NETWORKDAYS.INTL((EOMONTH(BF$15-1,1))-_xlpm.DD,EOMONTH(BF$15-1,1),1,_xlpm.VD),
AND(MONTH($AW122)=MONTH(BF$15),MONTH($AX122)=MONTH(BF$15)),
NETWORKDAYS.INTL($AW122,$AX122,1,_xlpm.VD)))),0)),
$DH122="месяц",
$BP122*BF122,
$DH122="неделя",
$BP122*BF122/7*(ROUNDUP((DAY(EOMONTH(BF$15,0)))/4,0))),
0)</f>
        <v/>
      </c>
      <c r="BX122" s="125">
        <f t="array" ref="BX122">
IFERROR(
_xlfn.IFS(
$DH122="день_1",
$BP122*$BL122/($AX122-$AW122+1)*BG122*(DAY(EOMONTH(BG$15,0))),
$DH122="день_2",
$BP122/30*MAX(MIN($AX122,EOMONTH(BG$15,0))-MAX($AW122,BG$15)+1,),
$DH122="раб.день",
$BP122/30*(IFERROR(
_xlfn.LET(_xlpm.VD,
CHOOSE(
{1;2;3;4;5;6;7;8;9;10;11;12;13;14;15;16;17;18},
45658,45659,45660,45661,45662,45663,45664,45665,45711,45724,45778,45779,45785,45786,45820,45821,45965,46022),
_xlfn.LET(_xlpm.DD,
MAX(MIN($AX122,EOMONTH(BG$15,0))-MAX($AW122,BG$15),),
_xlfn.IFS(
AND(MONTH($AW122)=MONTH(BG$15),MONTH($AX122)&lt;&gt;MONTH(BG$15)),
NETWORKDAYS.INTL($AW122,$AW122+_xlpm.DD,1,_xlpm.VD),
AND(MONTH($AW122)&lt;&gt;MONTH(BG$15),MONTH($AX122)=MONTH(BG$15)),
NETWORKDAYS.INTL(($AX122)-_xlpm.DD,$AX122,1,_xlpm.VD),
AND(MONTH($AW122)&lt;MONTH(BG$15),MONTH($AX122)&gt;MONTH(BG$15)),
NETWORKDAYS.INTL((EOMONTH(BG$15-1,1))-_xlpm.DD,EOMONTH(BG$15-1,1),1,_xlpm.VD),
AND(MONTH($AW122)=MONTH(BG$15),MONTH($AX122)=MONTH(BG$15)),
NETWORKDAYS.INTL($AW122,$AX122,1,_xlpm.VD)))),0)),
$DH122="месяц",
$BP122*BG122,
$DH122="неделя",
$BP122*BG122/7*(ROUNDUP((DAY(EOMONTH(BG$15,0)))/4,0))),
0)</f>
        <v/>
      </c>
      <c r="BY122" s="125">
        <f t="array" ref="BY122">
IFERROR(
_xlfn.IFS(
$DH122="день_1",
$BP122*$BL122/($AX122-$AW122+1)*BH122*(DAY(EOMONTH(BH$15,0))),
$DH122="день_2",
$BP122/30*MAX(MIN($AX122,EOMONTH(BH$15,0))-MAX($AW122,BH$15)+1,),
$DH122="раб.день",
$BP122/30*(IFERROR(
_xlfn.LET(_xlpm.VD,
CHOOSE(
{1;2;3;4;5;6;7;8;9;10;11;12;13;14;15;16;17;18},
45658,45659,45660,45661,45662,45663,45664,45665,45711,45724,45778,45779,45785,45786,45820,45821,45965,46022),
_xlfn.LET(_xlpm.DD,
MAX(MIN($AX122,EOMONTH(BH$15,0))-MAX($AW122,BH$15),),
_xlfn.IFS(
AND(MONTH($AW122)=MONTH(BH$15),MONTH($AX122)&lt;&gt;MONTH(BH$15)),
NETWORKDAYS.INTL($AW122,$AW122+_xlpm.DD,1,_xlpm.VD),
AND(MONTH($AW122)&lt;&gt;MONTH(BH$15),MONTH($AX122)=MONTH(BH$15)),
NETWORKDAYS.INTL(($AX122)-_xlpm.DD,$AX122,1,_xlpm.VD),
AND(MONTH($AW122)&lt;MONTH(BH$15),MONTH($AX122)&gt;MONTH(BH$15)),
NETWORKDAYS.INTL((EOMONTH(BH$15-1,1))-_xlpm.DD,EOMONTH(BH$15-1,1),1,_xlpm.VD),
AND(MONTH($AW122)=MONTH(BH$15),MONTH($AX122)=MONTH(BH$15)),
NETWORKDAYS.INTL($AW122,$AX122,1,_xlpm.VD)))),0)),
$DH122="месяц",
$BP122*BH122,
$DH122="неделя",
$BP122*BH122/7*(ROUNDUP((DAY(EOMONTH(BH$15,0)))/4,0))),
0)</f>
        <v/>
      </c>
      <c r="BZ122" s="125">
        <f t="array" ref="BZ122">
IFERROR(
_xlfn.IFS(
$DH122="день_1",
$BP122*$BL122/($AX122-$AW122+1)*BI122*(DAY(EOMONTH(BI$15,0))),
$DH122="день_2",
$BP122/30*MAX(MIN($AX122,EOMONTH(BI$15,0))-MAX($AW122,BI$15)+1,),
$DH122="раб.день",
$BP122/30*(IFERROR(
_xlfn.LET(_xlpm.VD,
CHOOSE(
{1;2;3;4;5;6;7;8;9;10;11;12;13;14;15;16;17;18},
45658,45659,45660,45661,45662,45663,45664,45665,45711,45724,45778,45779,45785,45786,45820,45821,45965,46022),
_xlfn.LET(_xlpm.DD,
MAX(MIN($AX122,EOMONTH(BI$15,0))-MAX($AW122,BI$15),),
_xlfn.IFS(
AND(MONTH($AW122)=MONTH(BI$15),MONTH($AX122)&lt;&gt;MONTH(BI$15)),
NETWORKDAYS.INTL($AW122,$AW122+_xlpm.DD,1,_xlpm.VD),
AND(MONTH($AW122)&lt;&gt;MONTH(BI$15),MONTH($AX122)=MONTH(BI$15)),
NETWORKDAYS.INTL(($AX122)-_xlpm.DD,$AX122,1,_xlpm.VD),
AND(MONTH($AW122)&lt;MONTH(BI$15),MONTH($AX122)&gt;MONTH(BI$15)),
NETWORKDAYS.INTL((EOMONTH(BI$15-1,1))-_xlpm.DD,EOMONTH(BI$15-1,1),1,_xlpm.VD),
AND(MONTH($AW122)=MONTH(BI$15),MONTH($AX122)=MONTH(BI$15)),
NETWORKDAYS.INTL($AW122,$AX122,1,_xlpm.VD)))),0)),
$DH122="месяц",
$BP122*BI122,
$DH122="неделя",
$BP122*BI122/7*(ROUNDUP((DAY(EOMONTH(BI$15,0)))/4,0))),
0)</f>
        <v/>
      </c>
      <c r="CA122" s="125">
        <f t="array" ref="CA122">
IFERROR(
_xlfn.IFS(
$DH122="день_1",
$BP122*$BL122/($AX122-$AW122+1)*BJ122*(DAY(EOMONTH(BJ$15,0))),
$DH122="день_2",
$BP122/30*MAX(MIN($AX122,EOMONTH(BJ$15,0))-MAX($AW122,BJ$15)+1,),
$DH122="раб.день",
$BP122/30*(IFERROR(
_xlfn.LET(_xlpm.VD,
CHOOSE(
{1;2;3;4;5;6;7;8;9;10;11;12;13;14;15;16;17;18},
45658,45659,45660,45661,45662,45663,45664,45665,45711,45724,45778,45779,45785,45786,45820,45821,45965,46022),
_xlfn.LET(_xlpm.DD,
MAX(MIN($AX122,EOMONTH(BJ$15,0))-MAX($AW122,BJ$15),),
_xlfn.IFS(
AND(MONTH($AW122)=MONTH(BJ$15),MONTH($AX122)&lt;&gt;MONTH(BJ$15)),
NETWORKDAYS.INTL($AW122,$AW122+_xlpm.DD,1,_xlpm.VD),
AND(MONTH($AW122)&lt;&gt;MONTH(BJ$15),MONTH($AX122)=MONTH(BJ$15)),
NETWORKDAYS.INTL(($AX122)-_xlpm.DD,$AX122,1,_xlpm.VD),
AND(MONTH($AW122)&lt;MONTH(BJ$15),MONTH($AX122)&gt;MONTH(BJ$15)),
NETWORKDAYS.INTL((EOMONTH(BJ$15-1,1))-_xlpm.DD,EOMONTH(BJ$15-1,1),1,_xlpm.VD),
AND(MONTH($AW122)=MONTH(BJ$15),MONTH($AX122)=MONTH(BJ$15)),
NETWORKDAYS.INTL($AW122,$AX122,1,_xlpm.VD)))),0)),
$DH122="месяц",
$BP122*BJ122,
$DH122="неделя",
$BP122*BJ122/7*(ROUNDUP((DAY(EOMONTH(BJ$15,0)))/4,0))),
0)</f>
        <v/>
      </c>
      <c r="CB122" s="125">
        <f t="array" ref="CB122">
IFERROR(
_xlfn.IFS(
$DH122="день_1",
$BP122*$BL122/($AX122-$AW122+1)*BK122*(DAY(EOMONTH(BK$15,0))),
$DH122="день_2",
$BP122/30*MAX(MIN($AX122,EOMONTH(BK$15,0))-MAX($AW122,BK$15)+1,),
$DH122="раб.день",
$BP122/30*(IFERROR(
_xlfn.LET(_xlpm.VD,
CHOOSE(
{1;2;3;4;5;6;7;8;9;10;11;12;13;14;15;16;17;18},
45658,45659,45660,45661,45662,45663,45664,45665,45711,45724,45778,45779,45785,45786,45820,45821,45965,46022),
_xlfn.LET(_xlpm.DD,
MAX(MIN($AX122,EOMONTH(BK$15,0))-MAX($AW122,BK$15),),
_xlfn.IFS(
AND(MONTH($AW122)=MONTH(BK$15),MONTH($AX122)&lt;&gt;MONTH(BK$15)),
NETWORKDAYS.INTL($AW122,$AW122+_xlpm.DD,1,_xlpm.VD),
AND(MONTH($AW122)&lt;&gt;MONTH(BK$15),MONTH($AX122)=MONTH(BK$15)),
NETWORKDAYS.INTL(($AX122)-_xlpm.DD,$AX122,1,_xlpm.VD),
AND(MONTH($AW122)&lt;MONTH(BK$15),MONTH($AX122)&gt;MONTH(BK$15)),
NETWORKDAYS.INTL((EOMONTH(BK$15-1,1))-_xlpm.DD,EOMONTH(BK$15-1,1),1,_xlpm.VD),
AND(MONTH($AW122)=MONTH(BK$15),MONTH($AX122)=MONTH(BK$15)),
NETWORKDAYS.INTL($AW122,$AX122,1,_xlpm.VD)))),0)),
$DH122="месяц",
$BP122*BK122,
$DH122="неделя",
$BP122*BK122/7*(ROUNDUP((DAY(EOMONTH(BK$15,0)))/4,0))),
0)</f>
        <v/>
      </c>
      <c r="CC122" s="125">
        <f>SUM($BQ122:$CB122)</f>
        <v/>
      </c>
      <c r="CD122" s="126">
        <f>SUM($EH122:$EH122)</f>
        <v/>
      </c>
      <c r="CE122" s="126">
        <f>$CD122*$AB122</f>
        <v/>
      </c>
      <c r="CF122" s="126">
        <f>SUM($EK122:$EK122)</f>
        <v/>
      </c>
      <c r="CG122" s="126">
        <f>$CF122*$AB122</f>
        <v/>
      </c>
      <c r="CH122" s="126">
        <f>SUM($CC122,$CE122,$CG122)</f>
        <v/>
      </c>
      <c r="CI122" s="126">
        <f>$CH122*(1+$CM122)</f>
        <v/>
      </c>
      <c r="CJ122" s="127" t="n">
        <v>0</v>
      </c>
      <c r="CK122" s="126">
        <f>SUM($CH122:$CH122)*(1+$CJ122)</f>
        <v/>
      </c>
      <c r="CL122" s="126">
        <f>SUM($CH122:$CH122)*(1+$CM122)</f>
        <v/>
      </c>
      <c r="CM122" s="59" t="inlineStr">
        <is>
          <t>20%</t>
        </is>
      </c>
      <c r="CN122" s="59" t="n"/>
      <c r="CO122" s="72" t="n"/>
      <c r="CP122" s="59" t="n"/>
      <c r="CQ122" s="73" t="n"/>
      <c r="CR122" s="73" t="n"/>
      <c r="CS122" s="73" t="n"/>
      <c r="CT122" s="72" t="n"/>
      <c r="CU122" s="79" t="inlineStr">
        <is>
          <t> </t>
        </is>
      </c>
      <c r="CV122" s="60" t="n"/>
      <c r="CW122" s="60" t="n"/>
      <c r="CX122" s="60" t="n"/>
      <c r="CY122" s="127">
        <f>IFERROR(($CC122-$EE122)/($EE122/(1-$DQ122)),0)</f>
        <v/>
      </c>
      <c r="CZ122" s="127">
        <f>IFERROR(1-$EI122/($CE122),0)</f>
        <v/>
      </c>
      <c r="DA122" s="127">
        <f>IFERROR(1-$EL122/($CG122),0)</f>
        <v/>
      </c>
      <c r="DB122" s="126">
        <f>ROUND(IFERROR(($CI122/(1+$CM122)-$EN122),0),2)</f>
        <v/>
      </c>
      <c r="DC122" s="128" t="n"/>
      <c r="DD122" s="125" t="n"/>
      <c r="DE122" s="75" t="n">
        <v>0</v>
      </c>
      <c r="DF122" s="128" t="n"/>
      <c r="DG122" s="125">
        <f>IF($DC122=0,0,$DD122*($DC122*100%-$DE122*$DF122))*SUM($AB122:$AB122)</f>
        <v/>
      </c>
      <c r="DH122" s="129" t="inlineStr">
        <is>
          <t>месяц</t>
        </is>
      </c>
      <c r="DI122" s="130">
        <f t="array" ref="DI122">IFERROR(
IF($ES122="LisChannel",
(ROUND(((INDEX({174.625;153.888888888889;130.972222222222},MATCH($AI122,{2;3;4}),0))*$AG122*$AI122),2)),0),0)</f>
        <v/>
      </c>
      <c r="DJ122" s="130">
        <f>
_xlfn.LET(_xlpm.X,
IFERROR(
IF($ES122="НовиковТВ",
(_xlfn.LET(_xlpm.NTV,
_xlfn.LET(_xlpm.MIN,350000,
IF(SUMIFS($DI:$DI,$ES:$ES,"НовиковТВ")&lt;=_xlpm.MIN,
(SUMIFS($DI:$DI,$ES:$ES,"НовиковТВ")/(COUNTIFS($ES:$ES,"НовиковТВ")))*_xlpm.MIN/SUMIFS($DI:$DI,$ES:$ES,"НовиковТВ"),
DI122)),
_xlpm.NTV+$DG122/(1-(1-(_xlpm.NTV)*(1-$DL122)*(1-$DM122)*(1-$DN122)*(1-$DO122)*(1-$DP122)/_xlpm.NTV))))/(1+$EP122),
$DI122+$DG122/(1-(1-($DI122)*(1-$DL122)*(1-$DM122)*(1-$DN122)*(1-$DO122)*(1-$DP122)/$DI122))),
0),
_xlpm.X*(1+$CM122)*(1+$CW122)-_xlpm.X*(1+$CM122)+_xlpm.X)</f>
        <v/>
      </c>
      <c r="DK122" s="125" t="inlineStr">
        <is>
          <t>послед.</t>
        </is>
      </c>
      <c r="DL122" s="63" t="n">
        <v>0</v>
      </c>
      <c r="DM122" s="63" t="n">
        <v>0</v>
      </c>
      <c r="DN122" s="63" t="n">
        <v>0</v>
      </c>
      <c r="DO122" s="63" t="n">
        <v>0</v>
      </c>
      <c r="DP122" s="63" t="n">
        <v>0</v>
      </c>
      <c r="DQ122" s="63">
        <f t="array" ref="DQ122">IFERROR(_xlfn.IFS(
$DK122="послед.",1-(1-$DL122)*(1-$DM122)*(1-$DN122)*(1-$DO122)*(1-$DP122),
$DK122="сумм.",$DL122+$DM122+$DN122+$DO122+$DP122),
0)</f>
        <v/>
      </c>
      <c r="DR122" s="125">
        <f t="array" ref="DR122">
IFERROR(
_xlfn.IFS(
$BL122=0,
0,
$BL122&gt;0,
_xlfn.IFS($DK122="послед.",
$DJ122*(1-$DL122)*(1-$DM122)*(1-$DN122)*(1-$DO122)*(1-$DP122),
$DK122="сумм.",
$DJ122*(1-($DL122+$DM122+$DN122+$DO122+$DP122)))),0)</f>
        <v/>
      </c>
      <c r="DS122" s="125">
        <f t="array" ref="DS122">
IFERROR(_xlfn.IFS(
$DH122="день_1",
$DR122*$BL122/($AX122-$AW122+1)*AZ122*(DAY(EOMONTH(AZ$15,0))),
$DH122="день_2",
$DR122/30*MAX(MIN($AX122,EOMONTH(AZ$15,0))-MAX($AW122,AZ$15)+1,),
$DH122="раб.день",
$DR122/30*(IFERROR(
_xlfn.LET(_xlpm.VD,
CHOOSE(
{1;2;3;4;5;6;7;8;9;10;11;12;13;14;15;16;17;18},
45658,45659,45660,45661,45662,45663,45664,45665,45711,45724,45778,45779,45785,45786,45820,45821,45965,46022),
_xlfn.LET(_xlpm.DD,
MAX(MIN($AX122,EOMONTH(AZ$15,0))-MAX($AW122,AZ$15),),
_xlfn.IFS(
AND(MONTH($AW122)=MONTH(AZ$15),MONTH($AX122)&lt;&gt;MONTH(AZ$15)),
NETWORKDAYS.INTL($AW122,$AW122+_xlpm.DD,1,_xlpm.VD),
AND(MONTH($AW122)&lt;&gt;MONTH(AZ$15),MONTH($AX122)=MONTH(AZ$15)),
NETWORKDAYS.INTL(($AX122)-_xlpm.DD,$AX122,1,_xlpm.VD),
AND(MONTH($AW122)&lt;MONTH(AZ$15),MONTH($AX122)&gt;MONTH(AZ$15)),
NETWORKDAYS.INTL((EOMONTH(AZ$15-1,1))-_xlpm.DD,EOMONTH(AZ$15-1,1),1,_xlpm.VD),
AND(MONTH($AW122)=MONTH(AZ$15),MONTH($AX122)=MONTH(AZ$15)),
NETWORKDAYS.INTL($AW122,$AX122,1,_xlpm.VD)))),0)),
$DH122="месяц",
$DR122*AZ122,
$DH122="неделя",
$DR122*AZ122/7*(ROUNDUP((DAY(EOMONTH(AZ$15,0)))/4,0))),
0)</f>
        <v/>
      </c>
      <c r="DT122" s="125">
        <f t="array" ref="DT122">
IFERROR(_xlfn.IFS(
$DH122="день_1",
$DR122*$BL122/($AX122-$AW122+1)*BA122*(DAY(EOMONTH(BA$15,0))),
$DH122="день_2",
$DR122/30*MAX(MIN($AX122,EOMONTH(BA$15,0))-MAX($AW122,BA$15)+1,),
$DH122="раб.день",
$DR122/30*(IFERROR(
_xlfn.LET(_xlpm.VD,
CHOOSE(
{1;2;3;4;5;6;7;8;9;10;11;12;13;14;15;16;17;18},
45658,45659,45660,45661,45662,45663,45664,45665,45711,45724,45778,45779,45785,45786,45820,45821,45965,46022),
_xlfn.LET(_xlpm.DD,
MAX(MIN($AX122,EOMONTH(BA$15,0))-MAX($AW122,BA$15),),
_xlfn.IFS(
AND(MONTH($AW122)=MONTH(BA$15),MONTH($AX122)&lt;&gt;MONTH(BA$15)),
NETWORKDAYS.INTL($AW122,$AW122+_xlpm.DD,1,_xlpm.VD),
AND(MONTH($AW122)&lt;&gt;MONTH(BA$15),MONTH($AX122)=MONTH(BA$15)),
NETWORKDAYS.INTL(($AX122)-_xlpm.DD,$AX122,1,_xlpm.VD),
AND(MONTH($AW122)&lt;MONTH(BA$15),MONTH($AX122)&gt;MONTH(BA$15)),
NETWORKDAYS.INTL((EOMONTH(BA$15-1,1))-_xlpm.DD,EOMONTH(BA$15-1,1),1,_xlpm.VD),
AND(MONTH($AW122)=MONTH(BA$15),MONTH($AX122)=MONTH(BA$15)),
NETWORKDAYS.INTL($AW122,$AX122,1,_xlpm.VD)))),0)),
$DH122="месяц",
$DR122*BA122,
$DH122="неделя",
$DR122*BA122/7*(ROUNDUP((DAY(EOMONTH(BA$15,0)))/4,0))),
0)</f>
        <v/>
      </c>
      <c r="DU122" s="125">
        <f t="array" ref="DU122">
IFERROR(_xlfn.IFS(
$DH122="день_1",
$DR122*$BL122/($AX122-$AW122+1)*BB122*(DAY(EOMONTH(BB$15,0))),
$DH122="день_2",
$DR122/30*MAX(MIN($AX122,EOMONTH(BB$15,0))-MAX($AW122,BB$15)+1,),
$DH122="раб.день",
$DR122/30*(IFERROR(
_xlfn.LET(_xlpm.VD,
CHOOSE(
{1;2;3;4;5;6;7;8;9;10;11;12;13;14;15;16;17;18},
45658,45659,45660,45661,45662,45663,45664,45665,45711,45724,45778,45779,45785,45786,45820,45821,45965,46022),
_xlfn.LET(_xlpm.DD,
MAX(MIN($AX122,EOMONTH(BB$15,0))-MAX($AW122,BB$15),),
_xlfn.IFS(
AND(MONTH($AW122)=MONTH(BB$15),MONTH($AX122)&lt;&gt;MONTH(BB$15)),
NETWORKDAYS.INTL($AW122,$AW122+_xlpm.DD,1,_xlpm.VD),
AND(MONTH($AW122)&lt;&gt;MONTH(BB$15),MONTH($AX122)=MONTH(BB$15)),
NETWORKDAYS.INTL(($AX122)-_xlpm.DD,$AX122,1,_xlpm.VD),
AND(MONTH($AW122)&lt;MONTH(BB$15),MONTH($AX122)&gt;MONTH(BB$15)),
NETWORKDAYS.INTL((EOMONTH(BB$15-1,1))-_xlpm.DD,EOMONTH(BB$15-1,1),1,_xlpm.VD),
AND(MONTH($AW122)=MONTH(BB$15),MONTH($AX122)=MONTH(BB$15)),
NETWORKDAYS.INTL($AW122,$AX122,1,_xlpm.VD)))),0)),
$DH122="месяц",
$DR122*BB122,
$DH122="неделя",
$DR122*BB122/7*(ROUNDUP((DAY(EOMONTH(BB$15,0)))/4,0))),
0)</f>
        <v/>
      </c>
      <c r="DV122" s="125">
        <f t="array" ref="DV122">
IFERROR(_xlfn.IFS(
$DH122="день_1",
$DR122*$BL122/($AX122-$AW122+1)*BC122*(DAY(EOMONTH(BC$15,0))),
$DH122="день_2",
$DR122/30*MAX(MIN($AX122,EOMONTH(BC$15,0))-MAX($AW122,BC$15)+1,),
$DH122="раб.день",
$DR122/30*(IFERROR(
_xlfn.LET(_xlpm.VD,
CHOOSE(
{1;2;3;4;5;6;7;8;9;10;11;12;13;14;15;16;17;18},
45658,45659,45660,45661,45662,45663,45664,45665,45711,45724,45778,45779,45785,45786,45820,45821,45965,46022),
_xlfn.LET(_xlpm.DD,
MAX(MIN($AX122,EOMONTH(BC$15,0))-MAX($AW122,BC$15),),
_xlfn.IFS(
AND(MONTH($AW122)=MONTH(BC$15),MONTH($AX122)&lt;&gt;MONTH(BC$15)),
NETWORKDAYS.INTL($AW122,$AW122+_xlpm.DD,1,_xlpm.VD),
AND(MONTH($AW122)&lt;&gt;MONTH(BC$15),MONTH($AX122)=MONTH(BC$15)),
NETWORKDAYS.INTL(($AX122)-_xlpm.DD,$AX122,1,_xlpm.VD),
AND(MONTH($AW122)&lt;MONTH(BC$15),MONTH($AX122)&gt;MONTH(BC$15)),
NETWORKDAYS.INTL((EOMONTH(BC$15-1,1))-_xlpm.DD,EOMONTH(BC$15-1,1),1,_xlpm.VD),
AND(MONTH($AW122)=MONTH(BC$15),MONTH($AX122)=MONTH(BC$15)),
NETWORKDAYS.INTL($AW122,$AX122,1,_xlpm.VD)))),0)),
$DH122="месяц",
$DR122*BC122,
$DH122="неделя",
$DR122*BC122/7*(ROUNDUP((DAY(EOMONTH(BC$15,0)))/4,0))),
0)</f>
        <v/>
      </c>
      <c r="DW122" s="125">
        <f t="array" ref="DW122">
IFERROR(_xlfn.IFS(
$DH122="день_1",
$DR122*$BL122/($AX122-$AW122+1)*BD122*(DAY(EOMONTH(BD$15,0))),
$DH122="день_2",
$DR122/30*MAX(MIN($AX122,EOMONTH(BD$15,0))-MAX($AW122,BD$15)+1,),
$DH122="раб.день",
$DR122/30*(IFERROR(
_xlfn.LET(_xlpm.VD,
CHOOSE(
{1;2;3;4;5;6;7;8;9;10;11;12;13;14;15;16;17;18},
45658,45659,45660,45661,45662,45663,45664,45665,45711,45724,45778,45779,45785,45786,45820,45821,45965,46022),
_xlfn.LET(_xlpm.DD,
MAX(MIN($AX122,EOMONTH(BD$15,0))-MAX($AW122,BD$15),),
_xlfn.IFS(
AND(MONTH($AW122)=MONTH(BD$15),MONTH($AX122)&lt;&gt;MONTH(BD$15)),
NETWORKDAYS.INTL($AW122,$AW122+_xlpm.DD,1,_xlpm.VD),
AND(MONTH($AW122)&lt;&gt;MONTH(BD$15),MONTH($AX122)=MONTH(BD$15)),
NETWORKDAYS.INTL(($AX122)-_xlpm.DD,$AX122,1,_xlpm.VD),
AND(MONTH($AW122)&lt;MONTH(BD$15),MONTH($AX122)&gt;MONTH(BD$15)),
NETWORKDAYS.INTL((EOMONTH(BD$15-1,1))-_xlpm.DD,EOMONTH(BD$15-1,1),1,_xlpm.VD),
AND(MONTH($AW122)=MONTH(BD$15),MONTH($AX122)=MONTH(BD$15)),
NETWORKDAYS.INTL($AW122,$AX122,1,_xlpm.VD)))),0)),
$DH122="месяц",
$DR122*BD122,
$DH122="неделя",
$DR122*BD122/7*(ROUNDUP((DAY(EOMONTH(BD$15,0)))/4,0))),
0)</f>
        <v/>
      </c>
      <c r="DX122" s="125">
        <f t="array" ref="DX122">
IFERROR(_xlfn.IFS(
$DH122="день_1",
$DR122*$BL122/($AX122-$AW122+1)*BE122*(DAY(EOMONTH(BE$15,0))),
$DH122="день_2",
$DR122/30*MAX(MIN($AX122,EOMONTH(BE$15,0))-MAX($AW122,BE$15)+1,),
$DH122="раб.день",
$DR122/30*(IFERROR(
_xlfn.LET(_xlpm.VD,
CHOOSE(
{1;2;3;4;5;6;7;8;9;10;11;12;13;14;15;16;17;18},
45658,45659,45660,45661,45662,45663,45664,45665,45711,45724,45778,45779,45785,45786,45820,45821,45965,46022),
_xlfn.LET(_xlpm.DD,
MAX(MIN($AX122,EOMONTH(BE$15,0))-MAX($AW122,BE$15),),
_xlfn.IFS(
AND(MONTH($AW122)=MONTH(BE$15),MONTH($AX122)&lt;&gt;MONTH(BE$15)),
NETWORKDAYS.INTL($AW122,$AW122+_xlpm.DD,1,_xlpm.VD),
AND(MONTH($AW122)&lt;&gt;MONTH(BE$15),MONTH($AX122)=MONTH(BE$15)),
NETWORKDAYS.INTL(($AX122)-_xlpm.DD,$AX122,1,_xlpm.VD),
AND(MONTH($AW122)&lt;MONTH(BE$15),MONTH($AX122)&gt;MONTH(BE$15)),
NETWORKDAYS.INTL((EOMONTH(BE$15-1,1))-_xlpm.DD,EOMONTH(BE$15-1,1),1,_xlpm.VD),
AND(MONTH($AW122)=MONTH(BE$15),MONTH($AX122)=MONTH(BE$15)),
NETWORKDAYS.INTL($AW122,$AX122,1,_xlpm.VD)))),0)),
$DH122="месяц",
$DR122*BE122,
$DH122="неделя",
$DR122*BE122/7*(ROUNDUP((DAY(EOMONTH(BE$15,0)))/4,0))),
0)</f>
        <v/>
      </c>
      <c r="DY122" s="125">
        <f t="array" ref="DY122">
IFERROR(_xlfn.IFS(
$DH122="день_1",
$DR122*$BL122/($AX122-$AW122+1)*BF122*(DAY(EOMONTH(BF$15,0))),
$DH122="день_2",
$DR122/30*MAX(MIN($AX122,EOMONTH(BF$15,0))-MAX($AW122,BF$15)+1,),
$DH122="раб.день",
$DR122/30*(IFERROR(
_xlfn.LET(_xlpm.VD,
CHOOSE(
{1;2;3;4;5;6;7;8;9;10;11;12;13;14;15;16;17;18},
45658,45659,45660,45661,45662,45663,45664,45665,45711,45724,45778,45779,45785,45786,45820,45821,45965,46022),
_xlfn.LET(_xlpm.DD,
MAX(MIN($AX122,EOMONTH(BF$15,0))-MAX($AW122,BF$15),),
_xlfn.IFS(
AND(MONTH($AW122)=MONTH(BF$15),MONTH($AX122)&lt;&gt;MONTH(BF$15)),
NETWORKDAYS.INTL($AW122,$AW122+_xlpm.DD,1,_xlpm.VD),
AND(MONTH($AW122)&lt;&gt;MONTH(BF$15),MONTH($AX122)=MONTH(BF$15)),
NETWORKDAYS.INTL(($AX122)-_xlpm.DD,$AX122,1,_xlpm.VD),
AND(MONTH($AW122)&lt;MONTH(BF$15),MONTH($AX122)&gt;MONTH(BF$15)),
NETWORKDAYS.INTL((EOMONTH(BF$15-1,1))-_xlpm.DD,EOMONTH(BF$15-1,1),1,_xlpm.VD),
AND(MONTH($AW122)=MONTH(BF$15),MONTH($AX122)=MONTH(BF$15)),
NETWORKDAYS.INTL($AW122,$AX122,1,_xlpm.VD)))),0)),
$DH122="месяц",
$DR122*BF122,
$DH122="неделя",
$DR122*BF122/7*(ROUNDUP((DAY(EOMONTH(BF$15,0)))/4,0))),
0)</f>
        <v/>
      </c>
      <c r="DZ122" s="125">
        <f t="array" ref="DZ122">
IFERROR(_xlfn.IFS(
$DH122="день_1",
$DR122*$BL122/($AX122-$AW122+1)*BG122*(DAY(EOMONTH(BG$15,0))),
$DH122="день_2",
$DR122/30*MAX(MIN($AX122,EOMONTH(BG$15,0))-MAX($AW122,BG$15)+1,),
$DH122="раб.день",
$DR122/30*(IFERROR(
_xlfn.LET(_xlpm.VD,
CHOOSE(
{1;2;3;4;5;6;7;8;9;10;11;12;13;14;15;16;17;18},
45658,45659,45660,45661,45662,45663,45664,45665,45711,45724,45778,45779,45785,45786,45820,45821,45965,46022),
_xlfn.LET(_xlpm.DD,
MAX(MIN($AX122,EOMONTH(BG$15,0))-MAX($AW122,BG$15),),
_xlfn.IFS(
AND(MONTH($AW122)=MONTH(BG$15),MONTH($AX122)&lt;&gt;MONTH(BG$15)),
NETWORKDAYS.INTL($AW122,$AW122+_xlpm.DD,1,_xlpm.VD),
AND(MONTH($AW122)&lt;&gt;MONTH(BG$15),MONTH($AX122)=MONTH(BG$15)),
NETWORKDAYS.INTL(($AX122)-_xlpm.DD,$AX122,1,_xlpm.VD),
AND(MONTH($AW122)&lt;MONTH(BG$15),MONTH($AX122)&gt;MONTH(BG$15)),
NETWORKDAYS.INTL((EOMONTH(BG$15-1,1))-_xlpm.DD,EOMONTH(BG$15-1,1),1,_xlpm.VD),
AND(MONTH($AW122)=MONTH(BG$15),MONTH($AX122)=MONTH(BG$15)),
NETWORKDAYS.INTL($AW122,$AX122,1,_xlpm.VD)))),0)),
$DH122="месяц",
$DR122*BG122,
$DH122="неделя",
$DR122*BG122/7*(ROUNDUP((DAY(EOMONTH(BG$15,0)))/4,0))),
0)</f>
        <v/>
      </c>
      <c r="EA122" s="125">
        <f t="array" ref="EA122">
IFERROR(_xlfn.IFS(
$DH122="день_1",
$DR122*$BL122/($AX122-$AW122+1)*BH122*(DAY(EOMONTH(BH$15,0))),
$DH122="день_2",
$DR122/30*MAX(MIN($AX122,EOMONTH(BH$15,0))-MAX($AW122,BH$15)+1,),
$DH122="раб.день",
$DR122/30*(IFERROR(
_xlfn.LET(_xlpm.VD,
CHOOSE(
{1;2;3;4;5;6;7;8;9;10;11;12;13;14;15;16;17;18},
45658,45659,45660,45661,45662,45663,45664,45665,45711,45724,45778,45779,45785,45786,45820,45821,45965,46022),
_xlfn.LET(_xlpm.DD,
MAX(MIN($AX122,EOMONTH(BH$15,0))-MAX($AW122,BH$15),),
_xlfn.IFS(
AND(MONTH($AW122)=MONTH(BH$15),MONTH($AX122)&lt;&gt;MONTH(BH$15)),
NETWORKDAYS.INTL($AW122,$AW122+_xlpm.DD,1,_xlpm.VD),
AND(MONTH($AW122)&lt;&gt;MONTH(BH$15),MONTH($AX122)=MONTH(BH$15)),
NETWORKDAYS.INTL(($AX122)-_xlpm.DD,$AX122,1,_xlpm.VD),
AND(MONTH($AW122)&lt;MONTH(BH$15),MONTH($AX122)&gt;MONTH(BH$15)),
NETWORKDAYS.INTL((EOMONTH(BH$15-1,1))-_xlpm.DD,EOMONTH(BH$15-1,1),1,_xlpm.VD),
AND(MONTH($AW122)=MONTH(BH$15),MONTH($AX122)=MONTH(BH$15)),
NETWORKDAYS.INTL($AW122,$AX122,1,_xlpm.VD)))),0)),
$DH122="месяц",
$DR122*BH122,
$DH122="неделя",
$DR122*BH122/7*(ROUNDUP((DAY(EOMONTH(BH$15,0)))/4,0))),
0)</f>
        <v/>
      </c>
      <c r="EB122" s="125">
        <f t="array" ref="EB122">
IFERROR(_xlfn.IFS(
$DH122="день_1",
$DR122*$BL122/($AX122-$AW122+1)*BI122*(DAY(EOMONTH(BI$15,0))),
$DH122="день_2",
$DR122/30*MAX(MIN($AX122,EOMONTH(BI$15,0))-MAX($AW122,BI$15)+1,),
$DH122="раб.день",
$DR122/30*(IFERROR(
_xlfn.LET(_xlpm.VD,
CHOOSE(
{1;2;3;4;5;6;7;8;9;10;11;12;13;14;15;16;17;18},
45658,45659,45660,45661,45662,45663,45664,45665,45711,45724,45778,45779,45785,45786,45820,45821,45965,46022),
_xlfn.LET(_xlpm.DD,
MAX(MIN($AX122,EOMONTH(BI$15,0))-MAX($AW122,BI$15),),
_xlfn.IFS(
AND(MONTH($AW122)=MONTH(BI$15),MONTH($AX122)&lt;&gt;MONTH(BI$15)),
NETWORKDAYS.INTL($AW122,$AW122+_xlpm.DD,1,_xlpm.VD),
AND(MONTH($AW122)&lt;&gt;MONTH(BI$15),MONTH($AX122)=MONTH(BI$15)),
NETWORKDAYS.INTL(($AX122)-_xlpm.DD,$AX122,1,_xlpm.VD),
AND(MONTH($AW122)&lt;MONTH(BI$15),MONTH($AX122)&gt;MONTH(BI$15)),
NETWORKDAYS.INTL((EOMONTH(BI$15-1,1))-_xlpm.DD,EOMONTH(BI$15-1,1),1,_xlpm.VD),
AND(MONTH($AW122)=MONTH(BI$15),MONTH($AX122)=MONTH(BI$15)),
NETWORKDAYS.INTL($AW122,$AX122,1,_xlpm.VD)))),0)),
$DH122="месяц",
$DR122*BI122,
$DH122="неделя",
$DR122*BI122/7*(ROUNDUP((DAY(EOMONTH(BI$15,0)))/4,0))),
0)</f>
        <v/>
      </c>
      <c r="EC122" s="125">
        <f t="array" ref="EC122">
IFERROR(_xlfn.IFS(
$DH122="день_1",
$DR122*$BL122/($AX122-$AW122+1)*BJ122*(DAY(EOMONTH(BJ$15,0))),
$DH122="день_2",
$DR122/30*MAX(MIN($AX122,EOMONTH(BJ$15,0))-MAX($AW122,BJ$15)+1,),
$DH122="раб.день",
$DR122/30*(IFERROR(
_xlfn.LET(_xlpm.VD,
CHOOSE(
{1;2;3;4;5;6;7;8;9;10;11;12;13;14;15;16;17;18},
45658,45659,45660,45661,45662,45663,45664,45665,45711,45724,45778,45779,45785,45786,45820,45821,45965,46022),
_xlfn.LET(_xlpm.DD,
MAX(MIN($AX122,EOMONTH(BJ$15,0))-MAX($AW122,BJ$15),),
_xlfn.IFS(
AND(MONTH($AW122)=MONTH(BJ$15),MONTH($AX122)&lt;&gt;MONTH(BJ$15)),
NETWORKDAYS.INTL($AW122,$AW122+_xlpm.DD,1,_xlpm.VD),
AND(MONTH($AW122)&lt;&gt;MONTH(BJ$15),MONTH($AX122)=MONTH(BJ$15)),
NETWORKDAYS.INTL(($AX122)-_xlpm.DD,$AX122,1,_xlpm.VD),
AND(MONTH($AW122)&lt;MONTH(BJ$15),MONTH($AX122)&gt;MONTH(BJ$15)),
NETWORKDAYS.INTL((EOMONTH(BJ$15-1,1))-_xlpm.DD,EOMONTH(BJ$15-1,1),1,_xlpm.VD),
AND(MONTH($AW122)=MONTH(BJ$15),MONTH($AX122)=MONTH(BJ$15)),
NETWORKDAYS.INTL($AW122,$AX122,1,_xlpm.VD)))),0)),
$DH122="месяц",
$DR122*BJ122,
$DH122="неделя",
$DR122*BJ122/7*(ROUNDUP((DAY(EOMONTH(BJ$15,0)))/4,0))),
0)</f>
        <v/>
      </c>
      <c r="ED122" s="125">
        <f t="array" ref="ED122">
IFERROR(_xlfn.IFS(
$DH122="день_1",
$DR122*$BL122/($AX122-$AW122+1)*BK122*(DAY(EOMONTH(BK$15,0))),
$DH122="день_2",
$DR122/30*MAX(MIN($AX122,EOMONTH(BK$15,0))-MAX($AW122,BK$15)+1,),
$DH122="раб.день",
$DR122/30*(IFERROR(
_xlfn.LET(_xlpm.VD,
CHOOSE(
{1;2;3;4;5;6;7;8;9;10;11;12;13;14;15;16;17;18},
45658,45659,45660,45661,45662,45663,45664,45665,45711,45724,45778,45779,45785,45786,45820,45821,45965,46022),
_xlfn.LET(_xlpm.DD,
MAX(MIN($AX122,EOMONTH(BK$15,0))-MAX($AW122,BK$15),),
_xlfn.IFS(
AND(MONTH($AW122)=MONTH(BK$15),MONTH($AX122)&lt;&gt;MONTH(BK$15)),
NETWORKDAYS.INTL($AW122,$AW122+_xlpm.DD,1,_xlpm.VD),
AND(MONTH($AW122)&lt;&gt;MONTH(BK$15),MONTH($AX122)=MONTH(BK$15)),
NETWORKDAYS.INTL(($AX122)-_xlpm.DD,$AX122,1,_xlpm.VD),
AND(MONTH($AW122)&lt;MONTH(BK$15),MONTH($AX122)&gt;MONTH(BK$15)),
NETWORKDAYS.INTL((EOMONTH(BK$15-1,1))-_xlpm.DD,EOMONTH(BK$15-1,1),1,_xlpm.VD),
AND(MONTH($AW122)=MONTH(BK$15),MONTH($AX122)=MONTH(BK$15)),
NETWORKDAYS.INTL($AW122,$AX122,1,_xlpm.VD)))),0)),
$DH122="месяц",
$DR122*BK122,
$DH122="неделя",
$DR122*BK122/7*(ROUNDUP((DAY(EOMONTH(BK$15,0)))/4,0))),
0)</f>
        <v/>
      </c>
      <c r="EE122" s="125">
        <f>SUM($DS122,$DT122,$DU122,$DV122,$DW122,$DX122,$DY122,$DZ122,$EA122,$EB122,$EC122,$ED122)</f>
        <v/>
      </c>
      <c r="EF122" s="125">
        <f>IFERROR(ROUND($EE122*(1+$EP122),2),0)</f>
        <v/>
      </c>
      <c r="EG122" s="128" t="n">
        <v>1</v>
      </c>
      <c r="EH122" s="126" t="n">
        <v>0</v>
      </c>
      <c r="EI122" s="126">
        <f>ROUND(SUM($EH122:$EH122)*SUM($AB122:$AB122)*$EG122,2)</f>
        <v/>
      </c>
      <c r="EJ122" s="126">
        <f>ROUND($EI122*(1+$EP122),2)</f>
        <v/>
      </c>
      <c r="EK122" s="126" t="n">
        <v>0</v>
      </c>
      <c r="EL122" s="126">
        <f>ROUND(SUM($EK122:$EK122)*SUM($AB122:$AB122)*$EG122,2)</f>
        <v/>
      </c>
      <c r="EM122" s="126">
        <f>ROUND($EL122*(1+$EP122),2)</f>
        <v/>
      </c>
      <c r="EN122" s="126">
        <f>SUM($EE122,$EI122,$EL122)</f>
        <v/>
      </c>
      <c r="EO122" s="126">
        <f>SUM($EF122,$EJ122,$EM122)</f>
        <v/>
      </c>
      <c r="EP122" s="59" t="inlineStr">
        <is>
          <t>20%</t>
        </is>
      </c>
      <c r="EQ122" s="59" t="n"/>
      <c r="ER122" s="60">
        <f t="array" ref="ER122">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MATCH(ES122,
{"AMS";"RussOutdoor";"HD Outdoor";"Ingroup";"IQ";"Ledproduction";"LisChannel";"Logic";"Media-PPL";"NovikovTV | НовиковТВ";"SMA";"SOK";"КрокусТВ | CrocusTV | IndoorTV";"Сити";"ТЯК Москва"},
0)),"")</f>
        <v/>
      </c>
      <c r="ES122" s="60" t="n"/>
      <c r="ET122" s="60">
        <f t="array" ref="ET122">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MATCH(ES122,
{"AMS";"RussOutdoor";"HD Outdoor";"Ingroup";"IQ";"Ledproduction";"LisChannel";"Logic";"Media-PPL";"NovikovTV | НовиковТВ";"SMA";"SOK";"КрокусТВ | CrocusTV | IndoorTV";"Сити";"ТЯК Москва"},
0)),"")</f>
        <v/>
      </c>
      <c r="EU122" s="60" t="n"/>
      <c r="EV122" s="60" t="n"/>
      <c r="EX122" s="110">
        <f t="array" ref="EX122">
($AR122/30
+N("ТРАФИК ПЛОЩАДКИ"))*
(IFERROR(
_xlfn.LET(
_xlpm.GPR,
HLOOKUP($L122,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(MATCH($T122,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IF($Q122="цифровой",_xlpm.GPR/$AG122,_xlpm.GPR/60)),
0)
+N("DWELL TIME"))*
(IF($AB122=0,0,IF($AB122=1,0.3,IF($AB122=2,0.5,IF($AB122&gt;2,1))))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_xlfn.IFS($AC122="да",1.2,$AC122="нет",1)*
_xlfn.IFS($AD122="да",1.2,$AD122="нет",1)*
IF(R122="статический",1,1.2)*
$X122*
INDEX(
{1.2;1;1.2;1.2;1;1.2;1.2;1.2;1.2;1.2;1.2;1;1.2;1.2;1.2;1.2;1;1;1.2;1.2;1.2;1;1;1;1;1.2;1.2;1.2;1.2;1;1;1;1;1.2;1.2;1.2;1.2;1.2;1.2;1.2;1.2;1;1;1.2;1;1;1;1;1.5;1;1;1.5;1.5;1.2},
MATCH($Q122,_xlpm.MI,0)))&gt;{0.02;0.04;0.06;0.1;0.2;0.4;0.6;0.8;1;2;4;6})),
{0;1;2;3;4;5;6;7;8;9;10;11;12},
0)))
+N("КОЭФФИЦИЕНТ КОНТАКТА"))))*
(_xlfn.IFS($X122&lt;0.1,$X122/1000,$X122&gt;25,5.2,AND($X122&gt;=0.1,$X122&lt;=25),(($X122*2+0.1)/10)*($X122/10)))*
IFERROR((_xlfn.LET(
_xlpm.MA,
{0;0.8;0.85;0.9;0.95;1},
_xlpm.MAA,
{0;1;2;3;4;5},
INDEX(_xlpm.MA,MATCH(SUMPRODUCT(--((IF(ROUND(_xlpm.MAA,1)&gt;5,5,ROUND($AB122,1)))&gt;{0;1;2;3;4;5})),_xlpm.MAA,0)))
+N("КОЭФФИЦИЕНТ КОЛ-ВО КОНСТРУКЦИЙ")),1)*
$AB122,0))*
(IF($Q122="цифровой",$AG122/15*$AI122,1)
+N("ДЛЯ ЦИФРЫ"))</f>
        <v/>
      </c>
      <c r="EY122" s="110">
        <f>IFERROR(EX122*AY122,0)</f>
        <v/>
      </c>
      <c r="EZ122" s="131">
        <f>IFERROR(DP122/EY122*1000,0)</f>
        <v/>
      </c>
      <c r="FA122" s="112">
        <f>IFERROR(FC122/FB122,0)</f>
        <v/>
      </c>
      <c r="FB122" s="112">
        <f>IFERROR((FC122/(EY122/FF122*#REF!))*0.825,0)</f>
        <v/>
      </c>
      <c r="FC122" s="112">
        <f>IFERROR(((EX122*30/AR122)*100)/30,0)</f>
        <v/>
      </c>
      <c r="FD122" s="112">
        <f>IFERROR(EY122/G122*100%,0)</f>
        <v/>
      </c>
      <c r="FE122" s="112">
        <f>IFERROR(FD122/FC122*100%,0)</f>
        <v/>
      </c>
      <c r="FF122" s="110">
        <f>IFERROR(AR122/30*AY122,0)</f>
        <v/>
      </c>
    </row>
    <row r="123" ht="13" customHeight="1">
      <c r="A123" s="59" t="n"/>
      <c r="B123" s="60" t="n"/>
      <c r="C123" s="60" t="n"/>
      <c r="D123" s="60">
        <f t="array" ref="D123">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MATCH($E123,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23" s="60">
        <f t="array" ref="E123">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MATCH($F123,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23" s="60" t="inlineStr"/>
      <c r="G123" s="60" t="n"/>
      <c r="H123" s="60">
        <f t="array" ref="H123">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MATCH($I123,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23" s="60" t="n"/>
      <c r="J123" s="60" t="n"/>
      <c r="K123" s="60" t="n"/>
      <c r="L123" s="60" t="n"/>
      <c r="M123" s="60" t="n"/>
      <c r="N123" s="60" t="n"/>
      <c r="O123" s="60" t="n"/>
      <c r="P123" s="60">
        <f t="array" ref="P123">
_xlfn.IFS(
ISNUMBER(MATCH($Q123,{"шелфбаннер","разделитель","монетница","чековая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ISNUMBER(MATCH($Q123,{"LED/LCD","видеокулер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ISNUMBER(MATCH($Q123,{"автомобиль","машина","выставочное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ISNUMBER(MATCH($Q123,{"билборд","лифтовая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ISNUMBER(MATCH($Q123,{"навигация","подвесной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ISNUMBER(MATCH($Q123,{"движущаяся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ISNUMBER(MATCH($Q123,{"каталог","журнал"},)),
"Пресса",
$Q123="","")</f>
        <v/>
      </c>
      <c r="Q123" s="60" t="n"/>
      <c r="R123" s="60">
        <f t="array" ref="R123">
IFERROR(
_xlfn.IFS(
OR(ISNUMBER(MATCH($Q123,{"экспозиция","макет","стенд","автостенд","авто стенд","выставочное пространство","выставочные стенды","модульные выставочные стенды","3Д конструкция","3D конструкция"},)),P123="Экспонирование"),
"нестандартный",
ISNUMBER(MATCH($Q123,{"скроллер","призматрон"},)),
"динамический",
$P123="Видео",
"цифровой",
OR($P123="Пресса",$P123="Щит",$P123="POSm",$P123="Подвес",$P123="Брендирование/оклейка"),
"статический"),"")</f>
        <v/>
      </c>
      <c r="S123" s="59" t="n"/>
      <c r="T123" s="60" t="n"/>
      <c r="U123" s="60" t="n"/>
      <c r="V123" s="60">
        <f>
IF(P123="Видео",
"цифровой постер/ролик",
IF(ISNUMBER(MATCH(Q123,{"короб световой","короб световой | лайтбокс","короб световой | кристалайт","лайтбокс","лайт бокс","кристалайт","LB","lightbox"},)),
"бэклит",
IF(P123="Брендирование/оклейка",
"перфарированная пленка/самоклейка",
IF(P123="Экспонирование",
"под запрос",
IF(P123="Подвес",
"баннер/ткань",
"")))))</f>
        <v/>
      </c>
      <c r="W123" s="59" t="n"/>
      <c r="X123" s="59" t="n"/>
      <c r="Y123" s="59" t="n"/>
      <c r="Z123" s="61" t="n"/>
      <c r="AA123" s="61" t="n"/>
      <c r="AB123" s="61">
        <f>IF(BL123&gt;0,Z123,0)</f>
        <v/>
      </c>
      <c r="AC123" s="59" t="n"/>
      <c r="AD123" s="59" t="n"/>
      <c r="AE123" s="59" t="n"/>
      <c r="AF123" s="59" t="n"/>
      <c r="AG123" s="59" t="n"/>
      <c r="AH123" s="59" t="n"/>
      <c r="AI123" s="59" t="n"/>
      <c r="AJ123" s="59" t="n"/>
      <c r="AK123" s="59" t="n"/>
      <c r="AL123" s="62">
        <f>IFERROR(IF(OR(R123="статический",R123="динамический",R123="нестандартный",R123="",R123=""),"-",IF(AND(AH123="-",AI123="-"),"-",AK123*3600/AH123*AI123)),"-")</f>
        <v/>
      </c>
      <c r="AM123" s="62">
        <f>IFERROR(IF(OR(R123="статический",R123="динамический",R123="",R123="", R123="BTL",R123="нестандартный"),"-",AG123*AI123*AL123/60),"-")</f>
        <v/>
      </c>
      <c r="AN123" s="63">
        <f>IFERROR(IF(AH123="","-",AG123*AI123/AH123),"-")</f>
        <v/>
      </c>
      <c r="AO123" s="59">
        <f>IFERROR(IF(OR($R123="статический",$R123="динамический",$R123="",$R123="",$R123="BTL",$R123="нестандартный"),"-",$AL123*$AY123),"-")</f>
        <v/>
      </c>
      <c r="AP123" s="62">
        <f>IFERROR(IF(OR($R123="статический",$R123="динамический",$R123="",$R123="",$R123="BTL",$R123="нестандартный"),"-",$AM123*AY123),"-")</f>
        <v/>
      </c>
      <c r="AQ123" s="64" t="n"/>
      <c r="AR123" s="61" t="n"/>
      <c r="AS123" s="61" t="n"/>
      <c r="AT123" s="61" t="n"/>
      <c r="AU123" s="65" t="n"/>
      <c r="AV123" s="124">
        <f>IFERROR(DR123/AT123*1000,"n/a")</f>
        <v/>
      </c>
      <c r="AW123" s="67" t="n"/>
      <c r="AX123" s="67" t="n"/>
      <c r="AY123" s="43">
        <f>IFERROR(IF(OR($AW123="",$AX123=""),"",_xlfn.DAYS($AX123+1,$AW123)),"")</f>
        <v/>
      </c>
      <c r="AZ123" s="68">
        <f t="array" ref="AZ123">
_xlfn.LET(_xlpm.COEFF,
IF($AW123+$AX123=0,0,IF(MAX(MIN($AX123,EOMONTH(AZ$15,0))-MAX($AW123,AZ$15)+1,)&gt;0,1,0)),
_xlfn.IFS(
$ES123="LisChannel",
_xlpm.COEFF*
INDEX({1;1;1.2;1.2;1;1;1;1;1.2;1.2;1.2;1.2},
MATCH(MONTH(AZ$15),
{1,2,3,4,5,6,7,8,9,10,11,12})),
CONCATENATE($ES123," ",$L123)="RussOutdoor метро",
_xlpm.COEFF*
INDEX({0.8;0.9;1.1;1.1;1;1;1;1;1.1;1.1;1.1;1.1},
MATCH(MONTH(AZ$15),
{1,2,3,4,5,6,7,8,9,10,11,12})),
$ES123&lt;&gt;"LisChannel",
_xlpm.COEFF,
$ES123&lt;&gt;"RussOutdoor",
_xlpm.COEFF))</f>
        <v/>
      </c>
      <c r="BA123" s="68">
        <f t="array" ref="BA123">
_xlfn.LET(_xlpm.COEFF,
IF($AW123+$AX123=0,0,IF(MAX(MIN($AX123,EOMONTH(BA$15,0))-MAX($AW123,BA$15)+1,)&gt;0,1,0)),
_xlfn.IFS(
$ES123="LisChannel",
_xlpm.COEFF*
INDEX({1;1;1.2;1.2;1;1;1;1;1.2;1.2;1.2;1.2},
MATCH(MONTH(BA$15),
{1,2,3,4,5,6,7,8,9,10,11,12})),
CONCATENATE($ES123," ",$L123)="RussOutdoor метро",
_xlpm.COEFF*
INDEX({0.8;0.9;1.1;1.1;1;1;1;1;1.1;1.1;1.1;1.1},
MATCH(MONTH(BA$15),
{1,2,3,4,5,6,7,8,9,10,11,12})),
$ES123&lt;&gt;"LisChannel",
_xlpm.COEFF,
$ES123&lt;&gt;"RussOutdoor",
_xlpm.COEFF))</f>
        <v/>
      </c>
      <c r="BB123" s="68">
        <f t="array" ref="BB123">
_xlfn.LET(_xlpm.COEFF,
IF($AW123+$AX123=0,0,IF(MAX(MIN($AX123,EOMONTH(BB$15,0))-MAX($AW123,BB$15)+1,)&gt;0,1,0)),
_xlfn.IFS(
$ES123="LisChannel",
_xlpm.COEFF*
INDEX({1;1;1.2;1.2;1;1;1;1;1.2;1.2;1.2;1.2},
MATCH(MONTH(BB$15),
{1,2,3,4,5,6,7,8,9,10,11,12})),
CONCATENATE($ES123," ",$L123)="RussOutdoor метро",
_xlpm.COEFF*
INDEX({0.8;0.9;1.1;1.1;1;1;1;1;1.1;1.1;1.1;1.1},
MATCH(MONTH(BB$15),
{1,2,3,4,5,6,7,8,9,10,11,12})),
$ES123&lt;&gt;"LisChannel",
_xlpm.COEFF,
$ES123&lt;&gt;"RussOutdoor",
_xlpm.COEFF))</f>
        <v/>
      </c>
      <c r="BC123" s="68">
        <f t="array" ref="BC123">
_xlfn.LET(_xlpm.COEFF,
IF($AW123+$AX123=0,0,IF(MAX(MIN($AX123,EOMONTH(BC$15,0))-MAX($AW123,BC$15)+1,)&gt;0,1,0)),
_xlfn.IFS(
$ES123="LisChannel",
_xlpm.COEFF*
INDEX({1;1;1.2;1.2;1;1;1;1;1.2;1.2;1.2;1.2},
MATCH(MONTH(BC$15),
{1,2,3,4,5,6,7,8,9,10,11,12})),
CONCATENATE($ES123," ",$L123)="RussOutdoor метро",
_xlpm.COEFF*
INDEX({0.8;0.9;1.1;1.1;1;1;1;1;1.1;1.1;1.1;1.1},
MATCH(MONTH(BC$15),
{1,2,3,4,5,6,7,8,9,10,11,12})),
$ES123&lt;&gt;"LisChannel",
_xlpm.COEFF,
$ES123&lt;&gt;"RussOutdoor",
_xlpm.COEFF))</f>
        <v/>
      </c>
      <c r="BD123" s="68">
        <f t="array" ref="BD123">
_xlfn.LET(_xlpm.COEFF,
IF($AW123+$AX123=0,0,IF(MAX(MIN($AX123,EOMONTH(BD$15,0))-MAX($AW123,BD$15)+1,)&gt;0,1,0)),
_xlfn.IFS(
$ES123="LisChannel",
_xlpm.COEFF*
INDEX({1;1;1.2;1.2;1;1;1;1;1.2;1.2;1.2;1.2},
MATCH(MONTH(BD$15),
{1,2,3,4,5,6,7,8,9,10,11,12})),
CONCATENATE($ES123," ",$L123)="RussOutdoor метро",
_xlpm.COEFF*
INDEX({0.8;0.9;1.1;1.1;1;1;1;1;1.1;1.1;1.1;1.1},
MATCH(MONTH(BD$15),
{1,2,3,4,5,6,7,8,9,10,11,12})),
$ES123&lt;&gt;"LisChannel",
_xlpm.COEFF,
$ES123&lt;&gt;"RussOutdoor",
_xlpm.COEFF))</f>
        <v/>
      </c>
      <c r="BE123" s="68">
        <f t="array" ref="BE123">
_xlfn.LET(_xlpm.COEFF,
IF($AW123+$AX123=0,0,IF(MAX(MIN($AX123,EOMONTH(BE$15,0))-MAX($AW123,BE$15)+1,)&gt;0,1,0)),
_xlfn.IFS(
$ES123="LisChannel",
_xlpm.COEFF*
INDEX({1;1;1.2;1.2;1;1;1;1;1.2;1.2;1.2;1.2},
MATCH(MONTH(BE$15),
{1,2,3,4,5,6,7,8,9,10,11,12})),
CONCATENATE($ES123," ",$L123)="RussOutdoor метро",
_xlpm.COEFF*
INDEX({0.8;0.9;1.1;1.1;1;1;1;1;1.1;1.1;1.1;1.1},
MATCH(MONTH(BE$15),
{1,2,3,4,5,6,7,8,9,10,11,12})),
$ES123&lt;&gt;"LisChannel",
_xlpm.COEFF,
$ES123&lt;&gt;"RussOutdoor",
_xlpm.COEFF))</f>
        <v/>
      </c>
      <c r="BF123" s="68">
        <f t="array" ref="BF123">
_xlfn.LET(_xlpm.COEFF,
IF($AW123+$AX123=0,0,IF(MAX(MIN($AX123,EOMONTH(BF$15,0))-MAX($AW123,BF$15)+1,)&gt;0,1,0)),
_xlfn.IFS(
$ES123="LisChannel",
_xlpm.COEFF*
INDEX({1;1;1.2;1.2;1;1;1;1;1.2;1.2;1.2;1.2},
MATCH(MONTH(BF$15),
{1,2,3,4,5,6,7,8,9,10,11,12})),
CONCATENATE($ES123," ",$L123)="RussOutdoor метро",
_xlpm.COEFF*
INDEX({0.8;0.9;1.1;1.1;1;1;1;1;1.1;1.1;1.1;1.1},
MATCH(MONTH(BF$15),
{1,2,3,4,5,6,7,8,9,10,11,12})),
$ES123&lt;&gt;"LisChannel",
_xlpm.COEFF,
$ES123&lt;&gt;"RussOutdoor",
_xlpm.COEFF))</f>
        <v/>
      </c>
      <c r="BG123" s="68">
        <f t="array" ref="BG123">
_xlfn.LET(_xlpm.COEFF,
IF($AW123+$AX123=0,0,IF(MAX(MIN($AX123,EOMONTH(BG$15,0))-MAX($AW123,BG$15)+1,)&gt;0,1,0)),
_xlfn.IFS(
$ES123="LisChannel",
_xlpm.COEFF*
INDEX({1;1;1.2;1.2;1;1;1;1;1.2;1.2;1.2;1.2},
MATCH(MONTH(BG$15),
{1,2,3,4,5,6,7,8,9,10,11,12})),
CONCATENATE($ES123," ",$L123)="RussOutdoor метро",
_xlpm.COEFF*
INDEX({0.8;0.9;1.1;1.1;1;1;1;1;1.1;1.1;1.1;1.1},
MATCH(MONTH(BG$15),
{1,2,3,4,5,6,7,8,9,10,11,12})),
$ES123&lt;&gt;"LisChannel",
_xlpm.COEFF,
$ES123&lt;&gt;"RussOutdoor",
_xlpm.COEFF))</f>
        <v/>
      </c>
      <c r="BH123" s="68">
        <f t="array" ref="BH123">
_xlfn.LET(_xlpm.COEFF,
IF($AW123+$AX123=0,0,IF(MAX(MIN($AX123,EOMONTH(BH$15,0))-MAX($AW123,BH$15)+1,)&gt;0,1,0)),
_xlfn.IFS(
$ES123="LisChannel",
_xlpm.COEFF*
INDEX({1;1;1.2;1.2;1;1;1;1;1.2;1.2;1.2;1.2},
MATCH(MONTH(BH$15),
{1,2,3,4,5,6,7,8,9,10,11,12})),
CONCATENATE($ES123," ",$L123)="RussOutdoor метро",
_xlpm.COEFF*
INDEX({0.8;0.9;1.1;1.1;1;1;1;1;1.1;1.1;1.1;1.1},
MATCH(MONTH(BH$15),
{1,2,3,4,5,6,7,8,9,10,11,12})),
$ES123&lt;&gt;"LisChannel",
_xlpm.COEFF,
$ES123&lt;&gt;"RussOutdoor",
_xlpm.COEFF))</f>
        <v/>
      </c>
      <c r="BI123" s="68">
        <f t="array" ref="BI123">
_xlfn.LET(_xlpm.COEFF,
IF($AW123+$AX123=0,0,IF(MAX(MIN($AX123,EOMONTH(BI$15,0))-MAX($AW123,BI$15)+1,)&gt;0,1,0)),
_xlfn.IFS(
$ES123="LisChannel",
_xlpm.COEFF*
INDEX({1;1;1.2;1.2;1;1;1;1;1.2;1.2;1.2;1.2},
MATCH(MONTH(BI$15),
{1,2,3,4,5,6,7,8,9,10,11,12})),
CONCATENATE($ES123," ",$L123)="RussOutdoor метро",
_xlpm.COEFF*
INDEX({0.8;0.9;1.1;1.1;1;1;1;1;1.1;1.1;1.1;1.1},
MATCH(MONTH(BI$15),
{1,2,3,4,5,6,7,8,9,10,11,12})),
$ES123&lt;&gt;"LisChannel",
_xlpm.COEFF,
$ES123&lt;&gt;"RussOutdoor",
_xlpm.COEFF))</f>
        <v/>
      </c>
      <c r="BJ123" s="68">
        <f t="array" ref="BJ123">
_xlfn.LET(_xlpm.COEFF,
IF($AW123+$AX123=0,0,IF(MAX(MIN($AX123,EOMONTH(BJ$15,0))-MAX($AW123,BJ$15)+1,)&gt;0,1,0)),
_xlfn.IFS(
$ES123="LisChannel",
_xlpm.COEFF*
INDEX({1;1;1.2;1.2;1;1;1;1;1.2;1.2;1.2;1.2},
MATCH(MONTH(BJ$15),
{1,2,3,4,5,6,7,8,9,10,11,12})),
CONCATENATE($ES123," ",$L123)="RussOutdoor метро",
_xlpm.COEFF*
INDEX({0.8;0.9;1.1;1.1;1;1;1;1;1.1;1.1;1.1;1.1},
MATCH(MONTH(BJ$15),
{1,2,3,4,5,6,7,8,9,10,11,12})),
$ES123&lt;&gt;"LisChannel",
_xlpm.COEFF,
$ES123&lt;&gt;"RussOutdoor",
_xlpm.COEFF))</f>
        <v/>
      </c>
      <c r="BK123" s="68">
        <f t="array" ref="BK123">
_xlfn.LET(_xlpm.COEFF,
IF($AW123+$AX123=0,0,IF(MAX(MIN($AX123,EOMONTH(BK$15,0))-MAX($AW123,BK$15)+1,)&gt;0,1,0)),
_xlfn.IFS(
$ES123="LisChannel",
_xlpm.COEFF*
INDEX({1;1;1.2;1.2;1;1;1;1;1.2;1.2;1.2;1.2},
MATCH(MONTH(BK$15),
{1,2,3,4,5,6,7,8,9,10,11,12})),
CONCATENATE($ES123," ",$L123)="RussOutdoor метро",
_xlpm.COEFF*
INDEX({0.8;0.9;1.1;1.1;1;1;1;1;1.1;1.1;1.1;1.1},
MATCH(MONTH(BK$15),
{1,2,3,4,5,6,7,8,9,10,11,12})),
$ES123&lt;&gt;"LisChannel",
_xlpm.COEFF,
$ES123&lt;&gt;"RussOutdoor",
_xlpm.COEFF))</f>
        <v/>
      </c>
      <c r="BL123" s="62">
        <f>COUNTIFS($AZ123:$BK123,"&gt;0")</f>
        <v/>
      </c>
      <c r="BM123" s="65" t="n"/>
      <c r="BN123" s="125">
        <f>$DJ123</f>
        <v/>
      </c>
      <c r="BO123" s="63">
        <f>$DQ123</f>
        <v/>
      </c>
      <c r="BP123" s="125">
        <f>
IFERROR(
IF($BL123=0,0,
$BN123*(1-$BO123)),
0)</f>
        <v/>
      </c>
      <c r="BQ123" s="125">
        <f t="array" ref="BQ123">
IFERROR(
_xlfn.IFS(
$DH123="день_1",
$BP123*$BL123/($AX123-$AW123+1)*AZ123*(DAY(EOMONTH(AZ$15,0))),
$DH123="день_2",
$BP123/30*MAX(MIN($AX123,EOMONTH(AZ$15,0))-MAX($AW123,AZ$15)+1,),
$DH123="раб.день",
$BP123/30*(IFERROR(
_xlfn.LET(_xlpm.VD,
CHOOSE(
{1;2;3;4;5;6;7;8;9;10;11;12;13;14;15;16;17;18},
45658,45659,45660,45661,45662,45663,45664,45665,45711,45724,45778,45779,45785,45786,45820,45821,45965,46022),
_xlfn.LET(_xlpm.DD,
MAX(MIN($AX123,EOMONTH(AZ$15,0))-MAX($AW123,AZ$15),),
_xlfn.IFS(
AND(MONTH($AW123)=MONTH(AZ$15),MONTH($AX123)&lt;&gt;MONTH(AZ$15)),
NETWORKDAYS.INTL($AW123,$AW123+_xlpm.DD,1,_xlpm.VD),
AND(MONTH($AW123)&lt;&gt;MONTH(AZ$15),MONTH($AX123)=MONTH(AZ$15)),
NETWORKDAYS.INTL(($AX123)-_xlpm.DD,$AX123,1,_xlpm.VD),
AND(MONTH($AW123)&lt;MONTH(AZ$15),MONTH($AX123)&gt;MONTH(AZ$15)),
NETWORKDAYS.INTL((EOMONTH(AZ$15-1,1))-_xlpm.DD,EOMONTH(AZ$15-1,1),1,_xlpm.VD),
AND(MONTH($AW123)=MONTH(AZ$15),MONTH($AX123)=MONTH(AZ$15)),
NETWORKDAYS.INTL($AW123,$AX123,1,_xlpm.VD)))),0)),
$DH123="месяц",
$BP123*AZ123,
$DH123="неделя",
$BP123*AZ123/7*(ROUNDUP((DAY(EOMONTH(AZ$15,0)))/4,0))),
0)</f>
        <v/>
      </c>
      <c r="BR123" s="125">
        <f t="array" ref="BR123">
IFERROR(
_xlfn.IFS(
$DH123="день_1",
$BP123*$BL123/($AX123-$AW123+1)*BA123*(DAY(EOMONTH(BA$15,0))),
$DH123="день_2",
$BP123/30*MAX(MIN($AX123,EOMONTH(BA$15,0))-MAX($AW123,BA$15)+1,),
$DH123="раб.день",
$BP123/30*(IFERROR(
_xlfn.LET(_xlpm.VD,
CHOOSE(
{1;2;3;4;5;6;7;8;9;10;11;12;13;14;15;16;17;18},
45658,45659,45660,45661,45662,45663,45664,45665,45711,45724,45778,45779,45785,45786,45820,45821,45965,46022),
_xlfn.LET(_xlpm.DD,
MAX(MIN($AX123,EOMONTH(BA$15,0))-MAX($AW123,BA$15),),
_xlfn.IFS(
AND(MONTH($AW123)=MONTH(BA$15),MONTH($AX123)&lt;&gt;MONTH(BA$15)),
NETWORKDAYS.INTL($AW123,$AW123+_xlpm.DD,1,_xlpm.VD),
AND(MONTH($AW123)&lt;&gt;MONTH(BA$15),MONTH($AX123)=MONTH(BA$15)),
NETWORKDAYS.INTL(($AX123)-_xlpm.DD,$AX123,1,_xlpm.VD),
AND(MONTH($AW123)&lt;MONTH(BA$15),MONTH($AX123)&gt;MONTH(BA$15)),
NETWORKDAYS.INTL((EOMONTH(BA$15-1,1))-_xlpm.DD,EOMONTH(BA$15-1,1),1,_xlpm.VD),
AND(MONTH($AW123)=MONTH(BA$15),MONTH($AX123)=MONTH(BA$15)),
NETWORKDAYS.INTL($AW123,$AX123,1,_xlpm.VD)))),0)),
$DH123="месяц",
$BP123*BA123,
$DH123="неделя",
$BP123*BA123/7*(ROUNDUP((DAY(EOMONTH(BA$15,0)))/4,0))),
0)</f>
        <v/>
      </c>
      <c r="BS123" s="125">
        <f t="array" ref="BS123">
IFERROR(
_xlfn.IFS(
$DH123="день_1",
$BP123*$BL123/($AX123-$AW123+1)*BB123*(DAY(EOMONTH(BB$15,0))),
$DH123="день_2",
$BP123/30*MAX(MIN($AX123,EOMONTH(BB$15,0))-MAX($AW123,BB$15)+1,),
$DH123="раб.день",
$BP123/30*(IFERROR(
_xlfn.LET(_xlpm.VD,
CHOOSE(
{1;2;3;4;5;6;7;8;9;10;11;12;13;14;15;16;17;18},
45658,45659,45660,45661,45662,45663,45664,45665,45711,45724,45778,45779,45785,45786,45820,45821,45965,46022),
_xlfn.LET(_xlpm.DD,
MAX(MIN($AX123,EOMONTH(BB$15,0))-MAX($AW123,BB$15),),
_xlfn.IFS(
AND(MONTH($AW123)=MONTH(BB$15),MONTH($AX123)&lt;&gt;MONTH(BB$15)),
NETWORKDAYS.INTL($AW123,$AW123+_xlpm.DD,1,_xlpm.VD),
AND(MONTH($AW123)&lt;&gt;MONTH(BB$15),MONTH($AX123)=MONTH(BB$15)),
NETWORKDAYS.INTL(($AX123)-_xlpm.DD,$AX123,1,_xlpm.VD),
AND(MONTH($AW123)&lt;MONTH(BB$15),MONTH($AX123)&gt;MONTH(BB$15)),
NETWORKDAYS.INTL((EOMONTH(BB$15-1,1))-_xlpm.DD,EOMONTH(BB$15-1,1),1,_xlpm.VD),
AND(MONTH($AW123)=MONTH(BB$15),MONTH($AX123)=MONTH(BB$15)),
NETWORKDAYS.INTL($AW123,$AX123,1,_xlpm.VD)))),0)),
$DH123="месяц",
$BP123*BB123,
$DH123="неделя",
$BP123*BB123/7*(ROUNDUP((DAY(EOMONTH(BB$15,0)))/4,0))),
0)</f>
        <v/>
      </c>
      <c r="BT123" s="125">
        <f t="array" ref="BT123">
IFERROR(
_xlfn.IFS(
$DH123="день_1",
$BP123*$BL123/($AX123-$AW123+1)*BC123*(DAY(EOMONTH(BC$15,0))),
$DH123="день_2",
$BP123/30*MAX(MIN($AX123,EOMONTH(BC$15,0))-MAX($AW123,BC$15)+1,),
$DH123="раб.день",
$BP123/30*(IFERROR(
_xlfn.LET(_xlpm.VD,
CHOOSE(
{1;2;3;4;5;6;7;8;9;10;11;12;13;14;15;16;17;18},
45658,45659,45660,45661,45662,45663,45664,45665,45711,45724,45778,45779,45785,45786,45820,45821,45965,46022),
_xlfn.LET(_xlpm.DD,
MAX(MIN($AX123,EOMONTH(BC$15,0))-MAX($AW123,BC$15),),
_xlfn.IFS(
AND(MONTH($AW123)=MONTH(BC$15),MONTH($AX123)&lt;&gt;MONTH(BC$15)),
NETWORKDAYS.INTL($AW123,$AW123+_xlpm.DD,1,_xlpm.VD),
AND(MONTH($AW123)&lt;&gt;MONTH(BC$15),MONTH($AX123)=MONTH(BC$15)),
NETWORKDAYS.INTL(($AX123)-_xlpm.DD,$AX123,1,_xlpm.VD),
AND(MONTH($AW123)&lt;MONTH(BC$15),MONTH($AX123)&gt;MONTH(BC$15)),
NETWORKDAYS.INTL((EOMONTH(BC$15-1,1))-_xlpm.DD,EOMONTH(BC$15-1,1),1,_xlpm.VD),
AND(MONTH($AW123)=MONTH(BC$15),MONTH($AX123)=MONTH(BC$15)),
NETWORKDAYS.INTL($AW123,$AX123,1,_xlpm.VD)))),0)),
$DH123="месяц",
$BP123*BC123,
$DH123="неделя",
$BP123*BC123/7*(ROUNDUP((DAY(EOMONTH(BC$15,0)))/4,0))),
0)</f>
        <v/>
      </c>
      <c r="BU123" s="125">
        <f t="array" ref="BU123">
IFERROR(
_xlfn.IFS(
$DH123="день_1",
$BP123*$BL123/($AX123-$AW123+1)*BD123*(DAY(EOMONTH(BD$15,0))),
$DH123="день_2",
$BP123/30*MAX(MIN($AX123,EOMONTH(BD$15,0))-MAX($AW123,BD$15)+1,),
$DH123="раб.день",
$BP123/30*(IFERROR(
_xlfn.LET(_xlpm.VD,
CHOOSE(
{1;2;3;4;5;6;7;8;9;10;11;12;13;14;15;16;17;18},
45658,45659,45660,45661,45662,45663,45664,45665,45711,45724,45778,45779,45785,45786,45820,45821,45965,46022),
_xlfn.LET(_xlpm.DD,
MAX(MIN($AX123,EOMONTH(BD$15,0))-MAX($AW123,BD$15),),
_xlfn.IFS(
AND(MONTH($AW123)=MONTH(BD$15),MONTH($AX123)&lt;&gt;MONTH(BD$15)),
NETWORKDAYS.INTL($AW123,$AW123+_xlpm.DD,1,_xlpm.VD),
AND(MONTH($AW123)&lt;&gt;MONTH(BD$15),MONTH($AX123)=MONTH(BD$15)),
NETWORKDAYS.INTL(($AX123)-_xlpm.DD,$AX123,1,_xlpm.VD),
AND(MONTH($AW123)&lt;MONTH(BD$15),MONTH($AX123)&gt;MONTH(BD$15)),
NETWORKDAYS.INTL((EOMONTH(BD$15-1,1))-_xlpm.DD,EOMONTH(BD$15-1,1),1,_xlpm.VD),
AND(MONTH($AW123)=MONTH(BD$15),MONTH($AX123)=MONTH(BD$15)),
NETWORKDAYS.INTL($AW123,$AX123,1,_xlpm.VD)))),0)),
$DH123="месяц",
$BP123*BD123,
$DH123="неделя",
$BP123*BD123/7*(ROUNDUP((DAY(EOMONTH(BD$15,0)))/4,0))),
0)</f>
        <v/>
      </c>
      <c r="BV123" s="125">
        <f t="array" ref="BV123">
IFERROR(
_xlfn.IFS(
$DH123="день_1",
$BP123*$BL123/($AX123-$AW123+1)*BE123*(DAY(EOMONTH(BE$15,0))),
$DH123="день_2",
$BP123/30*MAX(MIN($AX123,EOMONTH(BE$15,0))-MAX($AW123,BE$15)+1,),
$DH123="раб.день",
$BP123/30*(IFERROR(
_xlfn.LET(_xlpm.VD,
CHOOSE(
{1;2;3;4;5;6;7;8;9;10;11;12;13;14;15;16;17;18},
45658,45659,45660,45661,45662,45663,45664,45665,45711,45724,45778,45779,45785,45786,45820,45821,45965,46022),
_xlfn.LET(_xlpm.DD,
MAX(MIN($AX123,EOMONTH(BE$15,0))-MAX($AW123,BE$15),),
_xlfn.IFS(
AND(MONTH($AW123)=MONTH(BE$15),MONTH($AX123)&lt;&gt;MONTH(BE$15)),
NETWORKDAYS.INTL($AW123,$AW123+_xlpm.DD,1,_xlpm.VD),
AND(MONTH($AW123)&lt;&gt;MONTH(BE$15),MONTH($AX123)=MONTH(BE$15)),
NETWORKDAYS.INTL(($AX123)-_xlpm.DD,$AX123,1,_xlpm.VD),
AND(MONTH($AW123)&lt;MONTH(BE$15),MONTH($AX123)&gt;MONTH(BE$15)),
NETWORKDAYS.INTL((EOMONTH(BE$15-1,1))-_xlpm.DD,EOMONTH(BE$15-1,1),1,_xlpm.VD),
AND(MONTH($AW123)=MONTH(BE$15),MONTH($AX123)=MONTH(BE$15)),
NETWORKDAYS.INTL($AW123,$AX123,1,_xlpm.VD)))),0)),
$DH123="месяц",
$BP123*BE123,
$DH123="неделя",
$BP123*BE123/7*(ROUNDUP((DAY(EOMONTH(BE$15,0)))/4,0))),
0)</f>
        <v/>
      </c>
      <c r="BW123" s="125">
        <f t="array" ref="BW123">
IFERROR(
_xlfn.IFS(
$DH123="день_1",
$BP123*$BL123/($AX123-$AW123+1)*BF123*(DAY(EOMONTH(BF$15,0))),
$DH123="день_2",
$BP123/30*MAX(MIN($AX123,EOMONTH(BF$15,0))-MAX($AW123,BF$15)+1,),
$DH123="раб.день",
$BP123/30*(IFERROR(
_xlfn.LET(_xlpm.VD,
CHOOSE(
{1;2;3;4;5;6;7;8;9;10;11;12;13;14;15;16;17;18},
45658,45659,45660,45661,45662,45663,45664,45665,45711,45724,45778,45779,45785,45786,45820,45821,45965,46022),
_xlfn.LET(_xlpm.DD,
MAX(MIN($AX123,EOMONTH(BF$15,0))-MAX($AW123,BF$15),),
_xlfn.IFS(
AND(MONTH($AW123)=MONTH(BF$15),MONTH($AX123)&lt;&gt;MONTH(BF$15)),
NETWORKDAYS.INTL($AW123,$AW123+_xlpm.DD,1,_xlpm.VD),
AND(MONTH($AW123)&lt;&gt;MONTH(BF$15),MONTH($AX123)=MONTH(BF$15)),
NETWORKDAYS.INTL(($AX123)-_xlpm.DD,$AX123,1,_xlpm.VD),
AND(MONTH($AW123)&lt;MONTH(BF$15),MONTH($AX123)&gt;MONTH(BF$15)),
NETWORKDAYS.INTL((EOMONTH(BF$15-1,1))-_xlpm.DD,EOMONTH(BF$15-1,1),1,_xlpm.VD),
AND(MONTH($AW123)=MONTH(BF$15),MONTH($AX123)=MONTH(BF$15)),
NETWORKDAYS.INTL($AW123,$AX123,1,_xlpm.VD)))),0)),
$DH123="месяц",
$BP123*BF123,
$DH123="неделя",
$BP123*BF123/7*(ROUNDUP((DAY(EOMONTH(BF$15,0)))/4,0))),
0)</f>
        <v/>
      </c>
      <c r="BX123" s="125">
        <f t="array" ref="BX123">
IFERROR(
_xlfn.IFS(
$DH123="день_1",
$BP123*$BL123/($AX123-$AW123+1)*BG123*(DAY(EOMONTH(BG$15,0))),
$DH123="день_2",
$BP123/30*MAX(MIN($AX123,EOMONTH(BG$15,0))-MAX($AW123,BG$15)+1,),
$DH123="раб.день",
$BP123/30*(IFERROR(
_xlfn.LET(_xlpm.VD,
CHOOSE(
{1;2;3;4;5;6;7;8;9;10;11;12;13;14;15;16;17;18},
45658,45659,45660,45661,45662,45663,45664,45665,45711,45724,45778,45779,45785,45786,45820,45821,45965,46022),
_xlfn.LET(_xlpm.DD,
MAX(MIN($AX123,EOMONTH(BG$15,0))-MAX($AW123,BG$15),),
_xlfn.IFS(
AND(MONTH($AW123)=MONTH(BG$15),MONTH($AX123)&lt;&gt;MONTH(BG$15)),
NETWORKDAYS.INTL($AW123,$AW123+_xlpm.DD,1,_xlpm.VD),
AND(MONTH($AW123)&lt;&gt;MONTH(BG$15),MONTH($AX123)=MONTH(BG$15)),
NETWORKDAYS.INTL(($AX123)-_xlpm.DD,$AX123,1,_xlpm.VD),
AND(MONTH($AW123)&lt;MONTH(BG$15),MONTH($AX123)&gt;MONTH(BG$15)),
NETWORKDAYS.INTL((EOMONTH(BG$15-1,1))-_xlpm.DD,EOMONTH(BG$15-1,1),1,_xlpm.VD),
AND(MONTH($AW123)=MONTH(BG$15),MONTH($AX123)=MONTH(BG$15)),
NETWORKDAYS.INTL($AW123,$AX123,1,_xlpm.VD)))),0)),
$DH123="месяц",
$BP123*BG123,
$DH123="неделя",
$BP123*BG123/7*(ROUNDUP((DAY(EOMONTH(BG$15,0)))/4,0))),
0)</f>
        <v/>
      </c>
      <c r="BY123" s="125">
        <f t="array" ref="BY123">
IFERROR(
_xlfn.IFS(
$DH123="день_1",
$BP123*$BL123/($AX123-$AW123+1)*BH123*(DAY(EOMONTH(BH$15,0))),
$DH123="день_2",
$BP123/30*MAX(MIN($AX123,EOMONTH(BH$15,0))-MAX($AW123,BH$15)+1,),
$DH123="раб.день",
$BP123/30*(IFERROR(
_xlfn.LET(_xlpm.VD,
CHOOSE(
{1;2;3;4;5;6;7;8;9;10;11;12;13;14;15;16;17;18},
45658,45659,45660,45661,45662,45663,45664,45665,45711,45724,45778,45779,45785,45786,45820,45821,45965,46022),
_xlfn.LET(_xlpm.DD,
MAX(MIN($AX123,EOMONTH(BH$15,0))-MAX($AW123,BH$15),),
_xlfn.IFS(
AND(MONTH($AW123)=MONTH(BH$15),MONTH($AX123)&lt;&gt;MONTH(BH$15)),
NETWORKDAYS.INTL($AW123,$AW123+_xlpm.DD,1,_xlpm.VD),
AND(MONTH($AW123)&lt;&gt;MONTH(BH$15),MONTH($AX123)=MONTH(BH$15)),
NETWORKDAYS.INTL(($AX123)-_xlpm.DD,$AX123,1,_xlpm.VD),
AND(MONTH($AW123)&lt;MONTH(BH$15),MONTH($AX123)&gt;MONTH(BH$15)),
NETWORKDAYS.INTL((EOMONTH(BH$15-1,1))-_xlpm.DD,EOMONTH(BH$15-1,1),1,_xlpm.VD),
AND(MONTH($AW123)=MONTH(BH$15),MONTH($AX123)=MONTH(BH$15)),
NETWORKDAYS.INTL($AW123,$AX123,1,_xlpm.VD)))),0)),
$DH123="месяц",
$BP123*BH123,
$DH123="неделя",
$BP123*BH123/7*(ROUNDUP((DAY(EOMONTH(BH$15,0)))/4,0))),
0)</f>
        <v/>
      </c>
      <c r="BZ123" s="125">
        <f t="array" ref="BZ123">
IFERROR(
_xlfn.IFS(
$DH123="день_1",
$BP123*$BL123/($AX123-$AW123+1)*BI123*(DAY(EOMONTH(BI$15,0))),
$DH123="день_2",
$BP123/30*MAX(MIN($AX123,EOMONTH(BI$15,0))-MAX($AW123,BI$15)+1,),
$DH123="раб.день",
$BP123/30*(IFERROR(
_xlfn.LET(_xlpm.VD,
CHOOSE(
{1;2;3;4;5;6;7;8;9;10;11;12;13;14;15;16;17;18},
45658,45659,45660,45661,45662,45663,45664,45665,45711,45724,45778,45779,45785,45786,45820,45821,45965,46022),
_xlfn.LET(_xlpm.DD,
MAX(MIN($AX123,EOMONTH(BI$15,0))-MAX($AW123,BI$15),),
_xlfn.IFS(
AND(MONTH($AW123)=MONTH(BI$15),MONTH($AX123)&lt;&gt;MONTH(BI$15)),
NETWORKDAYS.INTL($AW123,$AW123+_xlpm.DD,1,_xlpm.VD),
AND(MONTH($AW123)&lt;&gt;MONTH(BI$15),MONTH($AX123)=MONTH(BI$15)),
NETWORKDAYS.INTL(($AX123)-_xlpm.DD,$AX123,1,_xlpm.VD),
AND(MONTH($AW123)&lt;MONTH(BI$15),MONTH($AX123)&gt;MONTH(BI$15)),
NETWORKDAYS.INTL((EOMONTH(BI$15-1,1))-_xlpm.DD,EOMONTH(BI$15-1,1),1,_xlpm.VD),
AND(MONTH($AW123)=MONTH(BI$15),MONTH($AX123)=MONTH(BI$15)),
NETWORKDAYS.INTL($AW123,$AX123,1,_xlpm.VD)))),0)),
$DH123="месяц",
$BP123*BI123,
$DH123="неделя",
$BP123*BI123/7*(ROUNDUP((DAY(EOMONTH(BI$15,0)))/4,0))),
0)</f>
        <v/>
      </c>
      <c r="CA123" s="125">
        <f t="array" ref="CA123">
IFERROR(
_xlfn.IFS(
$DH123="день_1",
$BP123*$BL123/($AX123-$AW123+1)*BJ123*(DAY(EOMONTH(BJ$15,0))),
$DH123="день_2",
$BP123/30*MAX(MIN($AX123,EOMONTH(BJ$15,0))-MAX($AW123,BJ$15)+1,),
$DH123="раб.день",
$BP123/30*(IFERROR(
_xlfn.LET(_xlpm.VD,
CHOOSE(
{1;2;3;4;5;6;7;8;9;10;11;12;13;14;15;16;17;18},
45658,45659,45660,45661,45662,45663,45664,45665,45711,45724,45778,45779,45785,45786,45820,45821,45965,46022),
_xlfn.LET(_xlpm.DD,
MAX(MIN($AX123,EOMONTH(BJ$15,0))-MAX($AW123,BJ$15),),
_xlfn.IFS(
AND(MONTH($AW123)=MONTH(BJ$15),MONTH($AX123)&lt;&gt;MONTH(BJ$15)),
NETWORKDAYS.INTL($AW123,$AW123+_xlpm.DD,1,_xlpm.VD),
AND(MONTH($AW123)&lt;&gt;MONTH(BJ$15),MONTH($AX123)=MONTH(BJ$15)),
NETWORKDAYS.INTL(($AX123)-_xlpm.DD,$AX123,1,_xlpm.VD),
AND(MONTH($AW123)&lt;MONTH(BJ$15),MONTH($AX123)&gt;MONTH(BJ$15)),
NETWORKDAYS.INTL((EOMONTH(BJ$15-1,1))-_xlpm.DD,EOMONTH(BJ$15-1,1),1,_xlpm.VD),
AND(MONTH($AW123)=MONTH(BJ$15),MONTH($AX123)=MONTH(BJ$15)),
NETWORKDAYS.INTL($AW123,$AX123,1,_xlpm.VD)))),0)),
$DH123="месяц",
$BP123*BJ123,
$DH123="неделя",
$BP123*BJ123/7*(ROUNDUP((DAY(EOMONTH(BJ$15,0)))/4,0))),
0)</f>
        <v/>
      </c>
      <c r="CB123" s="125">
        <f t="array" ref="CB123">
IFERROR(
_xlfn.IFS(
$DH123="день_1",
$BP123*$BL123/($AX123-$AW123+1)*BK123*(DAY(EOMONTH(BK$15,0))),
$DH123="день_2",
$BP123/30*MAX(MIN($AX123,EOMONTH(BK$15,0))-MAX($AW123,BK$15)+1,),
$DH123="раб.день",
$BP123/30*(IFERROR(
_xlfn.LET(_xlpm.VD,
CHOOSE(
{1;2;3;4;5;6;7;8;9;10;11;12;13;14;15;16;17;18},
45658,45659,45660,45661,45662,45663,45664,45665,45711,45724,45778,45779,45785,45786,45820,45821,45965,46022),
_xlfn.LET(_xlpm.DD,
MAX(MIN($AX123,EOMONTH(BK$15,0))-MAX($AW123,BK$15),),
_xlfn.IFS(
AND(MONTH($AW123)=MONTH(BK$15),MONTH($AX123)&lt;&gt;MONTH(BK$15)),
NETWORKDAYS.INTL($AW123,$AW123+_xlpm.DD,1,_xlpm.VD),
AND(MONTH($AW123)&lt;&gt;MONTH(BK$15),MONTH($AX123)=MONTH(BK$15)),
NETWORKDAYS.INTL(($AX123)-_xlpm.DD,$AX123,1,_xlpm.VD),
AND(MONTH($AW123)&lt;MONTH(BK$15),MONTH($AX123)&gt;MONTH(BK$15)),
NETWORKDAYS.INTL((EOMONTH(BK$15-1,1))-_xlpm.DD,EOMONTH(BK$15-1,1),1,_xlpm.VD),
AND(MONTH($AW123)=MONTH(BK$15),MONTH($AX123)=MONTH(BK$15)),
NETWORKDAYS.INTL($AW123,$AX123,1,_xlpm.VD)))),0)),
$DH123="месяц",
$BP123*BK123,
$DH123="неделя",
$BP123*BK123/7*(ROUNDUP((DAY(EOMONTH(BK$15,0)))/4,0))),
0)</f>
        <v/>
      </c>
      <c r="CC123" s="125">
        <f>SUM($BQ123:$CB123)</f>
        <v/>
      </c>
      <c r="CD123" s="126">
        <f>SUM($EH123:$EH123)</f>
        <v/>
      </c>
      <c r="CE123" s="126">
        <f>$CD123*$AB123</f>
        <v/>
      </c>
      <c r="CF123" s="126">
        <f>SUM($EK123:$EK123)</f>
        <v/>
      </c>
      <c r="CG123" s="126">
        <f>$CF123*$AB123</f>
        <v/>
      </c>
      <c r="CH123" s="126">
        <f>SUM($CC123,$CE123,$CG123)</f>
        <v/>
      </c>
      <c r="CI123" s="126">
        <f>$CH123*(1+$CM123)</f>
        <v/>
      </c>
      <c r="CJ123" s="127" t="n">
        <v>0</v>
      </c>
      <c r="CK123" s="126">
        <f>SUM($CH123:$CH123)*(1+$CJ123)</f>
        <v/>
      </c>
      <c r="CL123" s="126">
        <f>SUM($CH123:$CH123)*(1+$CM123)</f>
        <v/>
      </c>
      <c r="CM123" s="59" t="inlineStr">
        <is>
          <t>20%</t>
        </is>
      </c>
      <c r="CN123" s="59" t="n"/>
      <c r="CO123" s="72" t="n"/>
      <c r="CP123" s="59" t="n"/>
      <c r="CQ123" s="73" t="n"/>
      <c r="CR123" s="73" t="n"/>
      <c r="CS123" s="73" t="n"/>
      <c r="CT123" s="72" t="n"/>
      <c r="CU123" s="79" t="inlineStr">
        <is>
          <t> </t>
        </is>
      </c>
      <c r="CV123" s="60" t="n"/>
      <c r="CW123" s="60" t="n"/>
      <c r="CX123" s="60" t="n"/>
      <c r="CY123" s="127">
        <f>IFERROR(($CC123-$EE123)/($EE123/(1-$DQ123)),0)</f>
        <v/>
      </c>
      <c r="CZ123" s="127">
        <f>IFERROR(1-$EI123/($CE123),0)</f>
        <v/>
      </c>
      <c r="DA123" s="127">
        <f>IFERROR(1-$EL123/($CG123),0)</f>
        <v/>
      </c>
      <c r="DB123" s="126">
        <f>ROUND(IFERROR(($CI123/(1+$CM123)-$EN123),0),2)</f>
        <v/>
      </c>
      <c r="DC123" s="128" t="n"/>
      <c r="DD123" s="125" t="n"/>
      <c r="DE123" s="75" t="n">
        <v>0</v>
      </c>
      <c r="DF123" s="128" t="n"/>
      <c r="DG123" s="125">
        <f>IF($DC123=0,0,$DD123*($DC123*100%-$DE123*$DF123))*SUM($AB123:$AB123)</f>
        <v/>
      </c>
      <c r="DH123" s="129" t="inlineStr">
        <is>
          <t>месяц</t>
        </is>
      </c>
      <c r="DI123" s="130">
        <f t="array" ref="DI123">IFERROR(
IF($ES123="LisChannel",
(ROUND(((INDEX({174.625;153.888888888889;130.972222222222},MATCH($AI123,{2;3;4}),0))*$AG123*$AI123),2)),0),0)</f>
        <v/>
      </c>
      <c r="DJ123" s="130">
        <f>
_xlfn.LET(_xlpm.X,
IFERROR(
IF($ES123="НовиковТВ",
(_xlfn.LET(_xlpm.NTV,
_xlfn.LET(_xlpm.MIN,350000,
IF(SUMIFS($DI:$DI,$ES:$ES,"НовиковТВ")&lt;=_xlpm.MIN,
(SUMIFS($DI:$DI,$ES:$ES,"НовиковТВ")/(COUNTIFS($ES:$ES,"НовиковТВ")))*_xlpm.MIN/SUMIFS($DI:$DI,$ES:$ES,"НовиковТВ"),
DI123)),
_xlpm.NTV+$DG123/(1-(1-(_xlpm.NTV)*(1-$DL123)*(1-$DM123)*(1-$DN123)*(1-$DO123)*(1-$DP123)/_xlpm.NTV))))/(1+$EP123),
$DI123+$DG123/(1-(1-($DI123)*(1-$DL123)*(1-$DM123)*(1-$DN123)*(1-$DO123)*(1-$DP123)/$DI123))),
0),
_xlpm.X*(1+$CM123)*(1+$CW123)-_xlpm.X*(1+$CM123)+_xlpm.X)</f>
        <v/>
      </c>
      <c r="DK123" s="125" t="inlineStr">
        <is>
          <t>послед.</t>
        </is>
      </c>
      <c r="DL123" s="63" t="n">
        <v>0</v>
      </c>
      <c r="DM123" s="63" t="n">
        <v>0</v>
      </c>
      <c r="DN123" s="63" t="n">
        <v>0</v>
      </c>
      <c r="DO123" s="63" t="n">
        <v>0</v>
      </c>
      <c r="DP123" s="63" t="n">
        <v>0</v>
      </c>
      <c r="DQ123" s="63">
        <f t="array" ref="DQ123">IFERROR(_xlfn.IFS(
$DK123="послед.",1-(1-$DL123)*(1-$DM123)*(1-$DN123)*(1-$DO123)*(1-$DP123),
$DK123="сумм.",$DL123+$DM123+$DN123+$DO123+$DP123),
0)</f>
        <v/>
      </c>
      <c r="DR123" s="125">
        <f t="array" ref="DR123">
IFERROR(
_xlfn.IFS(
$BL123=0,
0,
$BL123&gt;0,
_xlfn.IFS($DK123="послед.",
$DJ123*(1-$DL123)*(1-$DM123)*(1-$DN123)*(1-$DO123)*(1-$DP123),
$DK123="сумм.",
$DJ123*(1-($DL123+$DM123+$DN123+$DO123+$DP123)))),0)</f>
        <v/>
      </c>
      <c r="DS123" s="125">
        <f t="array" ref="DS123">
IFERROR(_xlfn.IFS(
$DH123="день_1",
$DR123*$BL123/($AX123-$AW123+1)*AZ123*(DAY(EOMONTH(AZ$15,0))),
$DH123="день_2",
$DR123/30*MAX(MIN($AX123,EOMONTH(AZ$15,0))-MAX($AW123,AZ$15)+1,),
$DH123="раб.день",
$DR123/30*(IFERROR(
_xlfn.LET(_xlpm.VD,
CHOOSE(
{1;2;3;4;5;6;7;8;9;10;11;12;13;14;15;16;17;18},
45658,45659,45660,45661,45662,45663,45664,45665,45711,45724,45778,45779,45785,45786,45820,45821,45965,46022),
_xlfn.LET(_xlpm.DD,
MAX(MIN($AX123,EOMONTH(AZ$15,0))-MAX($AW123,AZ$15),),
_xlfn.IFS(
AND(MONTH($AW123)=MONTH(AZ$15),MONTH($AX123)&lt;&gt;MONTH(AZ$15)),
NETWORKDAYS.INTL($AW123,$AW123+_xlpm.DD,1,_xlpm.VD),
AND(MONTH($AW123)&lt;&gt;MONTH(AZ$15),MONTH($AX123)=MONTH(AZ$15)),
NETWORKDAYS.INTL(($AX123)-_xlpm.DD,$AX123,1,_xlpm.VD),
AND(MONTH($AW123)&lt;MONTH(AZ$15),MONTH($AX123)&gt;MONTH(AZ$15)),
NETWORKDAYS.INTL((EOMONTH(AZ$15-1,1))-_xlpm.DD,EOMONTH(AZ$15-1,1),1,_xlpm.VD),
AND(MONTH($AW123)=MONTH(AZ$15),MONTH($AX123)=MONTH(AZ$15)),
NETWORKDAYS.INTL($AW123,$AX123,1,_xlpm.VD)))),0)),
$DH123="месяц",
$DR123*AZ123,
$DH123="неделя",
$DR123*AZ123/7*(ROUNDUP((DAY(EOMONTH(AZ$15,0)))/4,0))),
0)</f>
        <v/>
      </c>
      <c r="DT123" s="125">
        <f t="array" ref="DT123">
IFERROR(_xlfn.IFS(
$DH123="день_1",
$DR123*$BL123/($AX123-$AW123+1)*BA123*(DAY(EOMONTH(BA$15,0))),
$DH123="день_2",
$DR123/30*MAX(MIN($AX123,EOMONTH(BA$15,0))-MAX($AW123,BA$15)+1,),
$DH123="раб.день",
$DR123/30*(IFERROR(
_xlfn.LET(_xlpm.VD,
CHOOSE(
{1;2;3;4;5;6;7;8;9;10;11;12;13;14;15;16;17;18},
45658,45659,45660,45661,45662,45663,45664,45665,45711,45724,45778,45779,45785,45786,45820,45821,45965,46022),
_xlfn.LET(_xlpm.DD,
MAX(MIN($AX123,EOMONTH(BA$15,0))-MAX($AW123,BA$15),),
_xlfn.IFS(
AND(MONTH($AW123)=MONTH(BA$15),MONTH($AX123)&lt;&gt;MONTH(BA$15)),
NETWORKDAYS.INTL($AW123,$AW123+_xlpm.DD,1,_xlpm.VD),
AND(MONTH($AW123)&lt;&gt;MONTH(BA$15),MONTH($AX123)=MONTH(BA$15)),
NETWORKDAYS.INTL(($AX123)-_xlpm.DD,$AX123,1,_xlpm.VD),
AND(MONTH($AW123)&lt;MONTH(BA$15),MONTH($AX123)&gt;MONTH(BA$15)),
NETWORKDAYS.INTL((EOMONTH(BA$15-1,1))-_xlpm.DD,EOMONTH(BA$15-1,1),1,_xlpm.VD),
AND(MONTH($AW123)=MONTH(BA$15),MONTH($AX123)=MONTH(BA$15)),
NETWORKDAYS.INTL($AW123,$AX123,1,_xlpm.VD)))),0)),
$DH123="месяц",
$DR123*BA123,
$DH123="неделя",
$DR123*BA123/7*(ROUNDUP((DAY(EOMONTH(BA$15,0)))/4,0))),
0)</f>
        <v/>
      </c>
      <c r="DU123" s="125">
        <f t="array" ref="DU123">
IFERROR(_xlfn.IFS(
$DH123="день_1",
$DR123*$BL123/($AX123-$AW123+1)*BB123*(DAY(EOMONTH(BB$15,0))),
$DH123="день_2",
$DR123/30*MAX(MIN($AX123,EOMONTH(BB$15,0))-MAX($AW123,BB$15)+1,),
$DH123="раб.день",
$DR123/30*(IFERROR(
_xlfn.LET(_xlpm.VD,
CHOOSE(
{1;2;3;4;5;6;7;8;9;10;11;12;13;14;15;16;17;18},
45658,45659,45660,45661,45662,45663,45664,45665,45711,45724,45778,45779,45785,45786,45820,45821,45965,46022),
_xlfn.LET(_xlpm.DD,
MAX(MIN($AX123,EOMONTH(BB$15,0))-MAX($AW123,BB$15),),
_xlfn.IFS(
AND(MONTH($AW123)=MONTH(BB$15),MONTH($AX123)&lt;&gt;MONTH(BB$15)),
NETWORKDAYS.INTL($AW123,$AW123+_xlpm.DD,1,_xlpm.VD),
AND(MONTH($AW123)&lt;&gt;MONTH(BB$15),MONTH($AX123)=MONTH(BB$15)),
NETWORKDAYS.INTL(($AX123)-_xlpm.DD,$AX123,1,_xlpm.VD),
AND(MONTH($AW123)&lt;MONTH(BB$15),MONTH($AX123)&gt;MONTH(BB$15)),
NETWORKDAYS.INTL((EOMONTH(BB$15-1,1))-_xlpm.DD,EOMONTH(BB$15-1,1),1,_xlpm.VD),
AND(MONTH($AW123)=MONTH(BB$15),MONTH($AX123)=MONTH(BB$15)),
NETWORKDAYS.INTL($AW123,$AX123,1,_xlpm.VD)))),0)),
$DH123="месяц",
$DR123*BB123,
$DH123="неделя",
$DR123*BB123/7*(ROUNDUP((DAY(EOMONTH(BB$15,0)))/4,0))),
0)</f>
        <v/>
      </c>
      <c r="DV123" s="125">
        <f t="array" ref="DV123">
IFERROR(_xlfn.IFS(
$DH123="день_1",
$DR123*$BL123/($AX123-$AW123+1)*BC123*(DAY(EOMONTH(BC$15,0))),
$DH123="день_2",
$DR123/30*MAX(MIN($AX123,EOMONTH(BC$15,0))-MAX($AW123,BC$15)+1,),
$DH123="раб.день",
$DR123/30*(IFERROR(
_xlfn.LET(_xlpm.VD,
CHOOSE(
{1;2;3;4;5;6;7;8;9;10;11;12;13;14;15;16;17;18},
45658,45659,45660,45661,45662,45663,45664,45665,45711,45724,45778,45779,45785,45786,45820,45821,45965,46022),
_xlfn.LET(_xlpm.DD,
MAX(MIN($AX123,EOMONTH(BC$15,0))-MAX($AW123,BC$15),),
_xlfn.IFS(
AND(MONTH($AW123)=MONTH(BC$15),MONTH($AX123)&lt;&gt;MONTH(BC$15)),
NETWORKDAYS.INTL($AW123,$AW123+_xlpm.DD,1,_xlpm.VD),
AND(MONTH($AW123)&lt;&gt;MONTH(BC$15),MONTH($AX123)=MONTH(BC$15)),
NETWORKDAYS.INTL(($AX123)-_xlpm.DD,$AX123,1,_xlpm.VD),
AND(MONTH($AW123)&lt;MONTH(BC$15),MONTH($AX123)&gt;MONTH(BC$15)),
NETWORKDAYS.INTL((EOMONTH(BC$15-1,1))-_xlpm.DD,EOMONTH(BC$15-1,1),1,_xlpm.VD),
AND(MONTH($AW123)=MONTH(BC$15),MONTH($AX123)=MONTH(BC$15)),
NETWORKDAYS.INTL($AW123,$AX123,1,_xlpm.VD)))),0)),
$DH123="месяц",
$DR123*BC123,
$DH123="неделя",
$DR123*BC123/7*(ROUNDUP((DAY(EOMONTH(BC$15,0)))/4,0))),
0)</f>
        <v/>
      </c>
      <c r="DW123" s="125">
        <f t="array" ref="DW123">
IFERROR(_xlfn.IFS(
$DH123="день_1",
$DR123*$BL123/($AX123-$AW123+1)*BD123*(DAY(EOMONTH(BD$15,0))),
$DH123="день_2",
$DR123/30*MAX(MIN($AX123,EOMONTH(BD$15,0))-MAX($AW123,BD$15)+1,),
$DH123="раб.день",
$DR123/30*(IFERROR(
_xlfn.LET(_xlpm.VD,
CHOOSE(
{1;2;3;4;5;6;7;8;9;10;11;12;13;14;15;16;17;18},
45658,45659,45660,45661,45662,45663,45664,45665,45711,45724,45778,45779,45785,45786,45820,45821,45965,46022),
_xlfn.LET(_xlpm.DD,
MAX(MIN($AX123,EOMONTH(BD$15,0))-MAX($AW123,BD$15),),
_xlfn.IFS(
AND(MONTH($AW123)=MONTH(BD$15),MONTH($AX123)&lt;&gt;MONTH(BD$15)),
NETWORKDAYS.INTL($AW123,$AW123+_xlpm.DD,1,_xlpm.VD),
AND(MONTH($AW123)&lt;&gt;MONTH(BD$15),MONTH($AX123)=MONTH(BD$15)),
NETWORKDAYS.INTL(($AX123)-_xlpm.DD,$AX123,1,_xlpm.VD),
AND(MONTH($AW123)&lt;MONTH(BD$15),MONTH($AX123)&gt;MONTH(BD$15)),
NETWORKDAYS.INTL((EOMONTH(BD$15-1,1))-_xlpm.DD,EOMONTH(BD$15-1,1),1,_xlpm.VD),
AND(MONTH($AW123)=MONTH(BD$15),MONTH($AX123)=MONTH(BD$15)),
NETWORKDAYS.INTL($AW123,$AX123,1,_xlpm.VD)))),0)),
$DH123="месяц",
$DR123*BD123,
$DH123="неделя",
$DR123*BD123/7*(ROUNDUP((DAY(EOMONTH(BD$15,0)))/4,0))),
0)</f>
        <v/>
      </c>
      <c r="DX123" s="125">
        <f t="array" ref="DX123">
IFERROR(_xlfn.IFS(
$DH123="день_1",
$DR123*$BL123/($AX123-$AW123+1)*BE123*(DAY(EOMONTH(BE$15,0))),
$DH123="день_2",
$DR123/30*MAX(MIN($AX123,EOMONTH(BE$15,0))-MAX($AW123,BE$15)+1,),
$DH123="раб.день",
$DR123/30*(IFERROR(
_xlfn.LET(_xlpm.VD,
CHOOSE(
{1;2;3;4;5;6;7;8;9;10;11;12;13;14;15;16;17;18},
45658,45659,45660,45661,45662,45663,45664,45665,45711,45724,45778,45779,45785,45786,45820,45821,45965,46022),
_xlfn.LET(_xlpm.DD,
MAX(MIN($AX123,EOMONTH(BE$15,0))-MAX($AW123,BE$15),),
_xlfn.IFS(
AND(MONTH($AW123)=MONTH(BE$15),MONTH($AX123)&lt;&gt;MONTH(BE$15)),
NETWORKDAYS.INTL($AW123,$AW123+_xlpm.DD,1,_xlpm.VD),
AND(MONTH($AW123)&lt;&gt;MONTH(BE$15),MONTH($AX123)=MONTH(BE$15)),
NETWORKDAYS.INTL(($AX123)-_xlpm.DD,$AX123,1,_xlpm.VD),
AND(MONTH($AW123)&lt;MONTH(BE$15),MONTH($AX123)&gt;MONTH(BE$15)),
NETWORKDAYS.INTL((EOMONTH(BE$15-1,1))-_xlpm.DD,EOMONTH(BE$15-1,1),1,_xlpm.VD),
AND(MONTH($AW123)=MONTH(BE$15),MONTH($AX123)=MONTH(BE$15)),
NETWORKDAYS.INTL($AW123,$AX123,1,_xlpm.VD)))),0)),
$DH123="месяц",
$DR123*BE123,
$DH123="неделя",
$DR123*BE123/7*(ROUNDUP((DAY(EOMONTH(BE$15,0)))/4,0))),
0)</f>
        <v/>
      </c>
      <c r="DY123" s="125">
        <f t="array" ref="DY123">
IFERROR(_xlfn.IFS(
$DH123="день_1",
$DR123*$BL123/($AX123-$AW123+1)*BF123*(DAY(EOMONTH(BF$15,0))),
$DH123="день_2",
$DR123/30*MAX(MIN($AX123,EOMONTH(BF$15,0))-MAX($AW123,BF$15)+1,),
$DH123="раб.день",
$DR123/30*(IFERROR(
_xlfn.LET(_xlpm.VD,
CHOOSE(
{1;2;3;4;5;6;7;8;9;10;11;12;13;14;15;16;17;18},
45658,45659,45660,45661,45662,45663,45664,45665,45711,45724,45778,45779,45785,45786,45820,45821,45965,46022),
_xlfn.LET(_xlpm.DD,
MAX(MIN($AX123,EOMONTH(BF$15,0))-MAX($AW123,BF$15),),
_xlfn.IFS(
AND(MONTH($AW123)=MONTH(BF$15),MONTH($AX123)&lt;&gt;MONTH(BF$15)),
NETWORKDAYS.INTL($AW123,$AW123+_xlpm.DD,1,_xlpm.VD),
AND(MONTH($AW123)&lt;&gt;MONTH(BF$15),MONTH($AX123)=MONTH(BF$15)),
NETWORKDAYS.INTL(($AX123)-_xlpm.DD,$AX123,1,_xlpm.VD),
AND(MONTH($AW123)&lt;MONTH(BF$15),MONTH($AX123)&gt;MONTH(BF$15)),
NETWORKDAYS.INTL((EOMONTH(BF$15-1,1))-_xlpm.DD,EOMONTH(BF$15-1,1),1,_xlpm.VD),
AND(MONTH($AW123)=MONTH(BF$15),MONTH($AX123)=MONTH(BF$15)),
NETWORKDAYS.INTL($AW123,$AX123,1,_xlpm.VD)))),0)),
$DH123="месяц",
$DR123*BF123,
$DH123="неделя",
$DR123*BF123/7*(ROUNDUP((DAY(EOMONTH(BF$15,0)))/4,0))),
0)</f>
        <v/>
      </c>
      <c r="DZ123" s="125">
        <f t="array" ref="DZ123">
IFERROR(_xlfn.IFS(
$DH123="день_1",
$DR123*$BL123/($AX123-$AW123+1)*BG123*(DAY(EOMONTH(BG$15,0))),
$DH123="день_2",
$DR123/30*MAX(MIN($AX123,EOMONTH(BG$15,0))-MAX($AW123,BG$15)+1,),
$DH123="раб.день",
$DR123/30*(IFERROR(
_xlfn.LET(_xlpm.VD,
CHOOSE(
{1;2;3;4;5;6;7;8;9;10;11;12;13;14;15;16;17;18},
45658,45659,45660,45661,45662,45663,45664,45665,45711,45724,45778,45779,45785,45786,45820,45821,45965,46022),
_xlfn.LET(_xlpm.DD,
MAX(MIN($AX123,EOMONTH(BG$15,0))-MAX($AW123,BG$15),),
_xlfn.IFS(
AND(MONTH($AW123)=MONTH(BG$15),MONTH($AX123)&lt;&gt;MONTH(BG$15)),
NETWORKDAYS.INTL($AW123,$AW123+_xlpm.DD,1,_xlpm.VD),
AND(MONTH($AW123)&lt;&gt;MONTH(BG$15),MONTH($AX123)=MONTH(BG$15)),
NETWORKDAYS.INTL(($AX123)-_xlpm.DD,$AX123,1,_xlpm.VD),
AND(MONTH($AW123)&lt;MONTH(BG$15),MONTH($AX123)&gt;MONTH(BG$15)),
NETWORKDAYS.INTL((EOMONTH(BG$15-1,1))-_xlpm.DD,EOMONTH(BG$15-1,1),1,_xlpm.VD),
AND(MONTH($AW123)=MONTH(BG$15),MONTH($AX123)=MONTH(BG$15)),
NETWORKDAYS.INTL($AW123,$AX123,1,_xlpm.VD)))),0)),
$DH123="месяц",
$DR123*BG123,
$DH123="неделя",
$DR123*BG123/7*(ROUNDUP((DAY(EOMONTH(BG$15,0)))/4,0))),
0)</f>
        <v/>
      </c>
      <c r="EA123" s="125">
        <f t="array" ref="EA123">
IFERROR(_xlfn.IFS(
$DH123="день_1",
$DR123*$BL123/($AX123-$AW123+1)*BH123*(DAY(EOMONTH(BH$15,0))),
$DH123="день_2",
$DR123/30*MAX(MIN($AX123,EOMONTH(BH$15,0))-MAX($AW123,BH$15)+1,),
$DH123="раб.день",
$DR123/30*(IFERROR(
_xlfn.LET(_xlpm.VD,
CHOOSE(
{1;2;3;4;5;6;7;8;9;10;11;12;13;14;15;16;17;18},
45658,45659,45660,45661,45662,45663,45664,45665,45711,45724,45778,45779,45785,45786,45820,45821,45965,46022),
_xlfn.LET(_xlpm.DD,
MAX(MIN($AX123,EOMONTH(BH$15,0))-MAX($AW123,BH$15),),
_xlfn.IFS(
AND(MONTH($AW123)=MONTH(BH$15),MONTH($AX123)&lt;&gt;MONTH(BH$15)),
NETWORKDAYS.INTL($AW123,$AW123+_xlpm.DD,1,_xlpm.VD),
AND(MONTH($AW123)&lt;&gt;MONTH(BH$15),MONTH($AX123)=MONTH(BH$15)),
NETWORKDAYS.INTL(($AX123)-_xlpm.DD,$AX123,1,_xlpm.VD),
AND(MONTH($AW123)&lt;MONTH(BH$15),MONTH($AX123)&gt;MONTH(BH$15)),
NETWORKDAYS.INTL((EOMONTH(BH$15-1,1))-_xlpm.DD,EOMONTH(BH$15-1,1),1,_xlpm.VD),
AND(MONTH($AW123)=MONTH(BH$15),MONTH($AX123)=MONTH(BH$15)),
NETWORKDAYS.INTL($AW123,$AX123,1,_xlpm.VD)))),0)),
$DH123="месяц",
$DR123*BH123,
$DH123="неделя",
$DR123*BH123/7*(ROUNDUP((DAY(EOMONTH(BH$15,0)))/4,0))),
0)</f>
        <v/>
      </c>
      <c r="EB123" s="125">
        <f t="array" ref="EB123">
IFERROR(_xlfn.IFS(
$DH123="день_1",
$DR123*$BL123/($AX123-$AW123+1)*BI123*(DAY(EOMONTH(BI$15,0))),
$DH123="день_2",
$DR123/30*MAX(MIN($AX123,EOMONTH(BI$15,0))-MAX($AW123,BI$15)+1,),
$DH123="раб.день",
$DR123/30*(IFERROR(
_xlfn.LET(_xlpm.VD,
CHOOSE(
{1;2;3;4;5;6;7;8;9;10;11;12;13;14;15;16;17;18},
45658,45659,45660,45661,45662,45663,45664,45665,45711,45724,45778,45779,45785,45786,45820,45821,45965,46022),
_xlfn.LET(_xlpm.DD,
MAX(MIN($AX123,EOMONTH(BI$15,0))-MAX($AW123,BI$15),),
_xlfn.IFS(
AND(MONTH($AW123)=MONTH(BI$15),MONTH($AX123)&lt;&gt;MONTH(BI$15)),
NETWORKDAYS.INTL($AW123,$AW123+_xlpm.DD,1,_xlpm.VD),
AND(MONTH($AW123)&lt;&gt;MONTH(BI$15),MONTH($AX123)=MONTH(BI$15)),
NETWORKDAYS.INTL(($AX123)-_xlpm.DD,$AX123,1,_xlpm.VD),
AND(MONTH($AW123)&lt;MONTH(BI$15),MONTH($AX123)&gt;MONTH(BI$15)),
NETWORKDAYS.INTL((EOMONTH(BI$15-1,1))-_xlpm.DD,EOMONTH(BI$15-1,1),1,_xlpm.VD),
AND(MONTH($AW123)=MONTH(BI$15),MONTH($AX123)=MONTH(BI$15)),
NETWORKDAYS.INTL($AW123,$AX123,1,_xlpm.VD)))),0)),
$DH123="месяц",
$DR123*BI123,
$DH123="неделя",
$DR123*BI123/7*(ROUNDUP((DAY(EOMONTH(BI$15,0)))/4,0))),
0)</f>
        <v/>
      </c>
      <c r="EC123" s="125">
        <f t="array" ref="EC123">
IFERROR(_xlfn.IFS(
$DH123="день_1",
$DR123*$BL123/($AX123-$AW123+1)*BJ123*(DAY(EOMONTH(BJ$15,0))),
$DH123="день_2",
$DR123/30*MAX(MIN($AX123,EOMONTH(BJ$15,0))-MAX($AW123,BJ$15)+1,),
$DH123="раб.день",
$DR123/30*(IFERROR(
_xlfn.LET(_xlpm.VD,
CHOOSE(
{1;2;3;4;5;6;7;8;9;10;11;12;13;14;15;16;17;18},
45658,45659,45660,45661,45662,45663,45664,45665,45711,45724,45778,45779,45785,45786,45820,45821,45965,46022),
_xlfn.LET(_xlpm.DD,
MAX(MIN($AX123,EOMONTH(BJ$15,0))-MAX($AW123,BJ$15),),
_xlfn.IFS(
AND(MONTH($AW123)=MONTH(BJ$15),MONTH($AX123)&lt;&gt;MONTH(BJ$15)),
NETWORKDAYS.INTL($AW123,$AW123+_xlpm.DD,1,_xlpm.VD),
AND(MONTH($AW123)&lt;&gt;MONTH(BJ$15),MONTH($AX123)=MONTH(BJ$15)),
NETWORKDAYS.INTL(($AX123)-_xlpm.DD,$AX123,1,_xlpm.VD),
AND(MONTH($AW123)&lt;MONTH(BJ$15),MONTH($AX123)&gt;MONTH(BJ$15)),
NETWORKDAYS.INTL((EOMONTH(BJ$15-1,1))-_xlpm.DD,EOMONTH(BJ$15-1,1),1,_xlpm.VD),
AND(MONTH($AW123)=MONTH(BJ$15),MONTH($AX123)=MONTH(BJ$15)),
NETWORKDAYS.INTL($AW123,$AX123,1,_xlpm.VD)))),0)),
$DH123="месяц",
$DR123*BJ123,
$DH123="неделя",
$DR123*BJ123/7*(ROUNDUP((DAY(EOMONTH(BJ$15,0)))/4,0))),
0)</f>
        <v/>
      </c>
      <c r="ED123" s="125">
        <f t="array" ref="ED123">
IFERROR(_xlfn.IFS(
$DH123="день_1",
$DR123*$BL123/($AX123-$AW123+1)*BK123*(DAY(EOMONTH(BK$15,0))),
$DH123="день_2",
$DR123/30*MAX(MIN($AX123,EOMONTH(BK$15,0))-MAX($AW123,BK$15)+1,),
$DH123="раб.день",
$DR123/30*(IFERROR(
_xlfn.LET(_xlpm.VD,
CHOOSE(
{1;2;3;4;5;6;7;8;9;10;11;12;13;14;15;16;17;18},
45658,45659,45660,45661,45662,45663,45664,45665,45711,45724,45778,45779,45785,45786,45820,45821,45965,46022),
_xlfn.LET(_xlpm.DD,
MAX(MIN($AX123,EOMONTH(BK$15,0))-MAX($AW123,BK$15),),
_xlfn.IFS(
AND(MONTH($AW123)=MONTH(BK$15),MONTH($AX123)&lt;&gt;MONTH(BK$15)),
NETWORKDAYS.INTL($AW123,$AW123+_xlpm.DD,1,_xlpm.VD),
AND(MONTH($AW123)&lt;&gt;MONTH(BK$15),MONTH($AX123)=MONTH(BK$15)),
NETWORKDAYS.INTL(($AX123)-_xlpm.DD,$AX123,1,_xlpm.VD),
AND(MONTH($AW123)&lt;MONTH(BK$15),MONTH($AX123)&gt;MONTH(BK$15)),
NETWORKDAYS.INTL((EOMONTH(BK$15-1,1))-_xlpm.DD,EOMONTH(BK$15-1,1),1,_xlpm.VD),
AND(MONTH($AW123)=MONTH(BK$15),MONTH($AX123)=MONTH(BK$15)),
NETWORKDAYS.INTL($AW123,$AX123,1,_xlpm.VD)))),0)),
$DH123="месяц",
$DR123*BK123,
$DH123="неделя",
$DR123*BK123/7*(ROUNDUP((DAY(EOMONTH(BK$15,0)))/4,0))),
0)</f>
        <v/>
      </c>
      <c r="EE123" s="125">
        <f>SUM($DS123,$DT123,$DU123,$DV123,$DW123,$DX123,$DY123,$DZ123,$EA123,$EB123,$EC123,$ED123)</f>
        <v/>
      </c>
      <c r="EF123" s="125">
        <f>IFERROR(ROUND($EE123*(1+$EP123),2),0)</f>
        <v/>
      </c>
      <c r="EG123" s="128" t="n">
        <v>1</v>
      </c>
      <c r="EH123" s="126" t="n">
        <v>0</v>
      </c>
      <c r="EI123" s="126">
        <f>ROUND(SUM($EH123:$EH123)*SUM($AB123:$AB123)*$EG123,2)</f>
        <v/>
      </c>
      <c r="EJ123" s="126">
        <f>ROUND($EI123*(1+$EP123),2)</f>
        <v/>
      </c>
      <c r="EK123" s="126" t="n">
        <v>0</v>
      </c>
      <c r="EL123" s="126">
        <f>ROUND(SUM($EK123:$EK123)*SUM($AB123:$AB123)*$EG123,2)</f>
        <v/>
      </c>
      <c r="EM123" s="126">
        <f>ROUND($EL123*(1+$EP123),2)</f>
        <v/>
      </c>
      <c r="EN123" s="126">
        <f>SUM($EE123,$EI123,$EL123)</f>
        <v/>
      </c>
      <c r="EO123" s="126">
        <f>SUM($EF123,$EJ123,$EM123)</f>
        <v/>
      </c>
      <c r="EP123" s="59" t="inlineStr">
        <is>
          <t>20%</t>
        </is>
      </c>
      <c r="EQ123" s="59" t="n"/>
      <c r="ER123" s="60">
        <f t="array" ref="ER123">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MATCH(ES123,
{"AMS";"RussOutdoor";"HD Outdoor";"Ingroup";"IQ";"Ledproduction";"LisChannel";"Logic";"Media-PPL";"NovikovTV | НовиковТВ";"SMA";"SOK";"КрокусТВ | CrocusTV | IndoorTV";"Сити";"ТЯК Москва"},
0)),"")</f>
        <v/>
      </c>
      <c r="ES123" s="60" t="n"/>
      <c r="ET123" s="60">
        <f t="array" ref="ET123">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MATCH(ES123,
{"AMS";"RussOutdoor";"HD Outdoor";"Ingroup";"IQ";"Ledproduction";"LisChannel";"Logic";"Media-PPL";"NovikovTV | НовиковТВ";"SMA";"SOK";"КрокусТВ | CrocusTV | IndoorTV";"Сити";"ТЯК Москва"},
0)),"")</f>
        <v/>
      </c>
      <c r="EU123" s="60" t="n"/>
      <c r="EV123" s="60" t="n"/>
      <c r="EX123" s="110">
        <f t="array" ref="EX123">
($AR123/30
+N("ТРАФИК ПЛОЩАДКИ"))*
(IFERROR(
_xlfn.LET(
_xlpm.GPR,
HLOOKUP($L123,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(MATCH($T123,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IF($Q123="цифровой",_xlpm.GPR/$AG123,_xlpm.GPR/60)),
0)
+N("DWELL TIME"))*
(IF($AB123=0,0,IF($AB123=1,0.3,IF($AB123=2,0.5,IF($AB123&gt;2,1))))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_xlfn.IFS($AC123="да",1.2,$AC123="нет",1)*
_xlfn.IFS($AD123="да",1.2,$AD123="нет",1)*
IF(R123="статический",1,1.2)*
$X123*
INDEX(
{1.2;1;1.2;1.2;1;1.2;1.2;1.2;1.2;1.2;1.2;1;1.2;1.2;1.2;1.2;1;1;1.2;1.2;1.2;1;1;1;1;1.2;1.2;1.2;1.2;1;1;1;1;1.2;1.2;1.2;1.2;1.2;1.2;1.2;1.2;1;1;1.2;1;1;1;1;1.5;1;1;1.5;1.5;1.2},
MATCH($Q123,_xlpm.MI,0)))&gt;{0.02;0.04;0.06;0.1;0.2;0.4;0.6;0.8;1;2;4;6})),
{0;1;2;3;4;5;6;7;8;9;10;11;12},
0)))
+N("КОЭФФИЦИЕНТ КОНТАКТА"))))*
(_xlfn.IFS($X123&lt;0.1,$X123/1000,$X123&gt;25,5.2,AND($X123&gt;=0.1,$X123&lt;=25),(($X123*2+0.1)/10)*($X123/10)))*
IFERROR((_xlfn.LET(
_xlpm.MA,
{0;0.8;0.85;0.9;0.95;1},
_xlpm.MAA,
{0;1;2;3;4;5},
INDEX(_xlpm.MA,MATCH(SUMPRODUCT(--((IF(ROUND(_xlpm.MAA,1)&gt;5,5,ROUND($AB123,1)))&gt;{0;1;2;3;4;5})),_xlpm.MAA,0)))
+N("КОЭФФИЦИЕНТ КОЛ-ВО КОНСТРУКЦИЙ")),1)*
$AB123,0))*
(IF($Q123="цифровой",$AG123/15*$AI123,1)
+N("ДЛЯ ЦИФРЫ"))</f>
        <v/>
      </c>
      <c r="EY123" s="110">
        <f>IFERROR(EX123*AY123,0)</f>
        <v/>
      </c>
      <c r="EZ123" s="131">
        <f>IFERROR(DP123/EY123*1000,0)</f>
        <v/>
      </c>
      <c r="FA123" s="112">
        <f>IFERROR(FC123/FB123,0)</f>
        <v/>
      </c>
      <c r="FB123" s="112">
        <f>IFERROR((FC123/(EY123/FF123*#REF!))*0.825,0)</f>
        <v/>
      </c>
      <c r="FC123" s="112">
        <f>IFERROR(((EX123*30/AR123)*100)/30,0)</f>
        <v/>
      </c>
      <c r="FD123" s="112">
        <f>IFERROR(EY123/G123*100%,0)</f>
        <v/>
      </c>
      <c r="FE123" s="112">
        <f>IFERROR(FD123/FC123*100%,0)</f>
        <v/>
      </c>
      <c r="FF123" s="110">
        <f>IFERROR(AR123/30*AY123,0)</f>
        <v/>
      </c>
    </row>
    <row r="124" ht="13" customHeight="1">
      <c r="A124" s="59" t="n"/>
      <c r="B124" s="60" t="n"/>
      <c r="C124" s="60" t="n"/>
      <c r="D124" s="60">
        <f t="array" ref="D124">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MATCH($E124,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24" s="60">
        <f t="array" ref="E124">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MATCH($F124,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24" s="60" t="inlineStr"/>
      <c r="G124" s="60" t="n"/>
      <c r="H124" s="60">
        <f t="array" ref="H124">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MATCH($I124,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24" s="60" t="n"/>
      <c r="J124" s="60" t="n"/>
      <c r="K124" s="60" t="n"/>
      <c r="L124" s="60" t="n"/>
      <c r="M124" s="60" t="n"/>
      <c r="N124" s="60" t="n"/>
      <c r="O124" s="60" t="n"/>
      <c r="P124" s="60">
        <f t="array" ref="P124">
_xlfn.IFS(
ISNUMBER(MATCH($Q124,{"шелфбаннер","разделитель","монетница","чековая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ISNUMBER(MATCH($Q124,{"LED/LCD","видеокулер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ISNUMBER(MATCH($Q124,{"автомобиль","машина","выставочное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ISNUMBER(MATCH($Q124,{"билборд","лифтовая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ISNUMBER(MATCH($Q124,{"навигация","подвесной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ISNUMBER(MATCH($Q124,{"движущаяся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ISNUMBER(MATCH($Q124,{"каталог","журнал"},)),
"Пресса",
$Q124="","")</f>
        <v/>
      </c>
      <c r="Q124" s="60" t="n"/>
      <c r="R124" s="60">
        <f t="array" ref="R124">
IFERROR(
_xlfn.IFS(
OR(ISNUMBER(MATCH($Q124,{"экспозиция","макет","стенд","автостенд","авто стенд","выставочное пространство","выставочные стенды","модульные выставочные стенды","3Д конструкция","3D конструкция"},)),P124="Экспонирование"),
"нестандартный",
ISNUMBER(MATCH($Q124,{"скроллер","призматрон"},)),
"динамический",
$P124="Видео",
"цифровой",
OR($P124="Пресса",$P124="Щит",$P124="POSm",$P124="Подвес",$P124="Брендирование/оклейка"),
"статический"),"")</f>
        <v/>
      </c>
      <c r="S124" s="59" t="n"/>
      <c r="T124" s="60" t="n"/>
      <c r="U124" s="60" t="n"/>
      <c r="V124" s="60">
        <f>
IF(P124="Видео",
"цифровой постер/ролик",
IF(ISNUMBER(MATCH(Q124,{"короб световой","короб световой | лайтбокс","короб световой | кристалайт","лайтбокс","лайт бокс","кристалайт","LB","lightbox"},)),
"бэклит",
IF(P124="Брендирование/оклейка",
"перфарированная пленка/самоклейка",
IF(P124="Экспонирование",
"под запрос",
IF(P124="Подвес",
"баннер/ткань",
"")))))</f>
        <v/>
      </c>
      <c r="W124" s="59" t="n"/>
      <c r="X124" s="59" t="n"/>
      <c r="Y124" s="59" t="n"/>
      <c r="Z124" s="61" t="n"/>
      <c r="AA124" s="61" t="n"/>
      <c r="AB124" s="61">
        <f>IF(BL124&gt;0,Z124,0)</f>
        <v/>
      </c>
      <c r="AC124" s="59" t="n"/>
      <c r="AD124" s="59" t="n"/>
      <c r="AE124" s="59" t="n"/>
      <c r="AF124" s="59" t="n"/>
      <c r="AG124" s="59" t="n"/>
      <c r="AH124" s="59" t="n"/>
      <c r="AI124" s="59" t="n"/>
      <c r="AJ124" s="59" t="n"/>
      <c r="AK124" s="59" t="n"/>
      <c r="AL124" s="62">
        <f>IFERROR(IF(OR(R124="статический",R124="динамический",R124="нестандартный",R124="",R124=""),"-",IF(AND(AH124="-",AI124="-"),"-",AK124*3600/AH124*AI124)),"-")</f>
        <v/>
      </c>
      <c r="AM124" s="62">
        <f>IFERROR(IF(OR(R124="статический",R124="динамический",R124="",R124="", R124="BTL",R124="нестандартный"),"-",AG124*AI124*AL124/60),"-")</f>
        <v/>
      </c>
      <c r="AN124" s="63">
        <f>IFERROR(IF(AH124="","-",AG124*AI124/AH124),"-")</f>
        <v/>
      </c>
      <c r="AO124" s="59">
        <f>IFERROR(IF(OR($R124="статический",$R124="динамический",$R124="",$R124="",$R124="BTL",$R124="нестандартный"),"-",$AL124*$AY124),"-")</f>
        <v/>
      </c>
      <c r="AP124" s="62">
        <f>IFERROR(IF(OR($R124="статический",$R124="динамический",$R124="",$R124="",$R124="BTL",$R124="нестандартный"),"-",$AM124*AY124),"-")</f>
        <v/>
      </c>
      <c r="AQ124" s="64" t="n"/>
      <c r="AR124" s="61" t="n"/>
      <c r="AS124" s="61" t="n"/>
      <c r="AT124" s="61" t="n"/>
      <c r="AU124" s="65" t="n"/>
      <c r="AV124" s="124">
        <f>IFERROR(DR124/AT124*1000,"n/a")</f>
        <v/>
      </c>
      <c r="AW124" s="67" t="n"/>
      <c r="AX124" s="67" t="n"/>
      <c r="AY124" s="43">
        <f>IFERROR(IF(OR($AW124="",$AX124=""),"",_xlfn.DAYS($AX124+1,$AW124)),"")</f>
        <v/>
      </c>
      <c r="AZ124" s="68">
        <f t="array" ref="AZ124">
_xlfn.LET(_xlpm.COEFF,
IF($AW124+$AX124=0,0,IF(MAX(MIN($AX124,EOMONTH(AZ$15,0))-MAX($AW124,AZ$15)+1,)&gt;0,1,0)),
_xlfn.IFS(
$ES124="LisChannel",
_xlpm.COEFF*
INDEX({1;1;1.2;1.2;1;1;1;1;1.2;1.2;1.2;1.2},
MATCH(MONTH(AZ$15),
{1,2,3,4,5,6,7,8,9,10,11,12})),
CONCATENATE($ES124," ",$L124)="RussOutdoor метро",
_xlpm.COEFF*
INDEX({0.8;0.9;1.1;1.1;1;1;1;1;1.1;1.1;1.1;1.1},
MATCH(MONTH(AZ$15),
{1,2,3,4,5,6,7,8,9,10,11,12})),
$ES124&lt;&gt;"LisChannel",
_xlpm.COEFF,
$ES124&lt;&gt;"RussOutdoor",
_xlpm.COEFF))</f>
        <v/>
      </c>
      <c r="BA124" s="68">
        <f t="array" ref="BA124">
_xlfn.LET(_xlpm.COEFF,
IF($AW124+$AX124=0,0,IF(MAX(MIN($AX124,EOMONTH(BA$15,0))-MAX($AW124,BA$15)+1,)&gt;0,1,0)),
_xlfn.IFS(
$ES124="LisChannel",
_xlpm.COEFF*
INDEX({1;1;1.2;1.2;1;1;1;1;1.2;1.2;1.2;1.2},
MATCH(MONTH(BA$15),
{1,2,3,4,5,6,7,8,9,10,11,12})),
CONCATENATE($ES124," ",$L124)="RussOutdoor метро",
_xlpm.COEFF*
INDEX({0.8;0.9;1.1;1.1;1;1;1;1;1.1;1.1;1.1;1.1},
MATCH(MONTH(BA$15),
{1,2,3,4,5,6,7,8,9,10,11,12})),
$ES124&lt;&gt;"LisChannel",
_xlpm.COEFF,
$ES124&lt;&gt;"RussOutdoor",
_xlpm.COEFF))</f>
        <v/>
      </c>
      <c r="BB124" s="68">
        <f t="array" ref="BB124">
_xlfn.LET(_xlpm.COEFF,
IF($AW124+$AX124=0,0,IF(MAX(MIN($AX124,EOMONTH(BB$15,0))-MAX($AW124,BB$15)+1,)&gt;0,1,0)),
_xlfn.IFS(
$ES124="LisChannel",
_xlpm.COEFF*
INDEX({1;1;1.2;1.2;1;1;1;1;1.2;1.2;1.2;1.2},
MATCH(MONTH(BB$15),
{1,2,3,4,5,6,7,8,9,10,11,12})),
CONCATENATE($ES124," ",$L124)="RussOutdoor метро",
_xlpm.COEFF*
INDEX({0.8;0.9;1.1;1.1;1;1;1;1;1.1;1.1;1.1;1.1},
MATCH(MONTH(BB$15),
{1,2,3,4,5,6,7,8,9,10,11,12})),
$ES124&lt;&gt;"LisChannel",
_xlpm.COEFF,
$ES124&lt;&gt;"RussOutdoor",
_xlpm.COEFF))</f>
        <v/>
      </c>
      <c r="BC124" s="68">
        <f t="array" ref="BC124">
_xlfn.LET(_xlpm.COEFF,
IF($AW124+$AX124=0,0,IF(MAX(MIN($AX124,EOMONTH(BC$15,0))-MAX($AW124,BC$15)+1,)&gt;0,1,0)),
_xlfn.IFS(
$ES124="LisChannel",
_xlpm.COEFF*
INDEX({1;1;1.2;1.2;1;1;1;1;1.2;1.2;1.2;1.2},
MATCH(MONTH(BC$15),
{1,2,3,4,5,6,7,8,9,10,11,12})),
CONCATENATE($ES124," ",$L124)="RussOutdoor метро",
_xlpm.COEFF*
INDEX({0.8;0.9;1.1;1.1;1;1;1;1;1.1;1.1;1.1;1.1},
MATCH(MONTH(BC$15),
{1,2,3,4,5,6,7,8,9,10,11,12})),
$ES124&lt;&gt;"LisChannel",
_xlpm.COEFF,
$ES124&lt;&gt;"RussOutdoor",
_xlpm.COEFF))</f>
        <v/>
      </c>
      <c r="BD124" s="68">
        <f t="array" ref="BD124">
_xlfn.LET(_xlpm.COEFF,
IF($AW124+$AX124=0,0,IF(MAX(MIN($AX124,EOMONTH(BD$15,0))-MAX($AW124,BD$15)+1,)&gt;0,1,0)),
_xlfn.IFS(
$ES124="LisChannel",
_xlpm.COEFF*
INDEX({1;1;1.2;1.2;1;1;1;1;1.2;1.2;1.2;1.2},
MATCH(MONTH(BD$15),
{1,2,3,4,5,6,7,8,9,10,11,12})),
CONCATENATE($ES124," ",$L124)="RussOutdoor метро",
_xlpm.COEFF*
INDEX({0.8;0.9;1.1;1.1;1;1;1;1;1.1;1.1;1.1;1.1},
MATCH(MONTH(BD$15),
{1,2,3,4,5,6,7,8,9,10,11,12})),
$ES124&lt;&gt;"LisChannel",
_xlpm.COEFF,
$ES124&lt;&gt;"RussOutdoor",
_xlpm.COEFF))</f>
        <v/>
      </c>
      <c r="BE124" s="68">
        <f t="array" ref="BE124">
_xlfn.LET(_xlpm.COEFF,
IF($AW124+$AX124=0,0,IF(MAX(MIN($AX124,EOMONTH(BE$15,0))-MAX($AW124,BE$15)+1,)&gt;0,1,0)),
_xlfn.IFS(
$ES124="LisChannel",
_xlpm.COEFF*
INDEX({1;1;1.2;1.2;1;1;1;1;1.2;1.2;1.2;1.2},
MATCH(MONTH(BE$15),
{1,2,3,4,5,6,7,8,9,10,11,12})),
CONCATENATE($ES124," ",$L124)="RussOutdoor метро",
_xlpm.COEFF*
INDEX({0.8;0.9;1.1;1.1;1;1;1;1;1.1;1.1;1.1;1.1},
MATCH(MONTH(BE$15),
{1,2,3,4,5,6,7,8,9,10,11,12})),
$ES124&lt;&gt;"LisChannel",
_xlpm.COEFF,
$ES124&lt;&gt;"RussOutdoor",
_xlpm.COEFF))</f>
        <v/>
      </c>
      <c r="BF124" s="68">
        <f t="array" ref="BF124">
_xlfn.LET(_xlpm.COEFF,
IF($AW124+$AX124=0,0,IF(MAX(MIN($AX124,EOMONTH(BF$15,0))-MAX($AW124,BF$15)+1,)&gt;0,1,0)),
_xlfn.IFS(
$ES124="LisChannel",
_xlpm.COEFF*
INDEX({1;1;1.2;1.2;1;1;1;1;1.2;1.2;1.2;1.2},
MATCH(MONTH(BF$15),
{1,2,3,4,5,6,7,8,9,10,11,12})),
CONCATENATE($ES124," ",$L124)="RussOutdoor метро",
_xlpm.COEFF*
INDEX({0.8;0.9;1.1;1.1;1;1;1;1;1.1;1.1;1.1;1.1},
MATCH(MONTH(BF$15),
{1,2,3,4,5,6,7,8,9,10,11,12})),
$ES124&lt;&gt;"LisChannel",
_xlpm.COEFF,
$ES124&lt;&gt;"RussOutdoor",
_xlpm.COEFF))</f>
        <v/>
      </c>
      <c r="BG124" s="68">
        <f t="array" ref="BG124">
_xlfn.LET(_xlpm.COEFF,
IF($AW124+$AX124=0,0,IF(MAX(MIN($AX124,EOMONTH(BG$15,0))-MAX($AW124,BG$15)+1,)&gt;0,1,0)),
_xlfn.IFS(
$ES124="LisChannel",
_xlpm.COEFF*
INDEX({1;1;1.2;1.2;1;1;1;1;1.2;1.2;1.2;1.2},
MATCH(MONTH(BG$15),
{1,2,3,4,5,6,7,8,9,10,11,12})),
CONCATENATE($ES124," ",$L124)="RussOutdoor метро",
_xlpm.COEFF*
INDEX({0.8;0.9;1.1;1.1;1;1;1;1;1.1;1.1;1.1;1.1},
MATCH(MONTH(BG$15),
{1,2,3,4,5,6,7,8,9,10,11,12})),
$ES124&lt;&gt;"LisChannel",
_xlpm.COEFF,
$ES124&lt;&gt;"RussOutdoor",
_xlpm.COEFF))</f>
        <v/>
      </c>
      <c r="BH124" s="68">
        <f t="array" ref="BH124">
_xlfn.LET(_xlpm.COEFF,
IF($AW124+$AX124=0,0,IF(MAX(MIN($AX124,EOMONTH(BH$15,0))-MAX($AW124,BH$15)+1,)&gt;0,1,0)),
_xlfn.IFS(
$ES124="LisChannel",
_xlpm.COEFF*
INDEX({1;1;1.2;1.2;1;1;1;1;1.2;1.2;1.2;1.2},
MATCH(MONTH(BH$15),
{1,2,3,4,5,6,7,8,9,10,11,12})),
CONCATENATE($ES124," ",$L124)="RussOutdoor метро",
_xlpm.COEFF*
INDEX({0.8;0.9;1.1;1.1;1;1;1;1;1.1;1.1;1.1;1.1},
MATCH(MONTH(BH$15),
{1,2,3,4,5,6,7,8,9,10,11,12})),
$ES124&lt;&gt;"LisChannel",
_xlpm.COEFF,
$ES124&lt;&gt;"RussOutdoor",
_xlpm.COEFF))</f>
        <v/>
      </c>
      <c r="BI124" s="68">
        <f t="array" ref="BI124">
_xlfn.LET(_xlpm.COEFF,
IF($AW124+$AX124=0,0,IF(MAX(MIN($AX124,EOMONTH(BI$15,0))-MAX($AW124,BI$15)+1,)&gt;0,1,0)),
_xlfn.IFS(
$ES124="LisChannel",
_xlpm.COEFF*
INDEX({1;1;1.2;1.2;1;1;1;1;1.2;1.2;1.2;1.2},
MATCH(MONTH(BI$15),
{1,2,3,4,5,6,7,8,9,10,11,12})),
CONCATENATE($ES124," ",$L124)="RussOutdoor метро",
_xlpm.COEFF*
INDEX({0.8;0.9;1.1;1.1;1;1;1;1;1.1;1.1;1.1;1.1},
MATCH(MONTH(BI$15),
{1,2,3,4,5,6,7,8,9,10,11,12})),
$ES124&lt;&gt;"LisChannel",
_xlpm.COEFF,
$ES124&lt;&gt;"RussOutdoor",
_xlpm.COEFF))</f>
        <v/>
      </c>
      <c r="BJ124" s="68">
        <f t="array" ref="BJ124">
_xlfn.LET(_xlpm.COEFF,
IF($AW124+$AX124=0,0,IF(MAX(MIN($AX124,EOMONTH(BJ$15,0))-MAX($AW124,BJ$15)+1,)&gt;0,1,0)),
_xlfn.IFS(
$ES124="LisChannel",
_xlpm.COEFF*
INDEX({1;1;1.2;1.2;1;1;1;1;1.2;1.2;1.2;1.2},
MATCH(MONTH(BJ$15),
{1,2,3,4,5,6,7,8,9,10,11,12})),
CONCATENATE($ES124," ",$L124)="RussOutdoor метро",
_xlpm.COEFF*
INDEX({0.8;0.9;1.1;1.1;1;1;1;1;1.1;1.1;1.1;1.1},
MATCH(MONTH(BJ$15),
{1,2,3,4,5,6,7,8,9,10,11,12})),
$ES124&lt;&gt;"LisChannel",
_xlpm.COEFF,
$ES124&lt;&gt;"RussOutdoor",
_xlpm.COEFF))</f>
        <v/>
      </c>
      <c r="BK124" s="68">
        <f t="array" ref="BK124">
_xlfn.LET(_xlpm.COEFF,
IF($AW124+$AX124=0,0,IF(MAX(MIN($AX124,EOMONTH(BK$15,0))-MAX($AW124,BK$15)+1,)&gt;0,1,0)),
_xlfn.IFS(
$ES124="LisChannel",
_xlpm.COEFF*
INDEX({1;1;1.2;1.2;1;1;1;1;1.2;1.2;1.2;1.2},
MATCH(MONTH(BK$15),
{1,2,3,4,5,6,7,8,9,10,11,12})),
CONCATENATE($ES124," ",$L124)="RussOutdoor метро",
_xlpm.COEFF*
INDEX({0.8;0.9;1.1;1.1;1;1;1;1;1.1;1.1;1.1;1.1},
MATCH(MONTH(BK$15),
{1,2,3,4,5,6,7,8,9,10,11,12})),
$ES124&lt;&gt;"LisChannel",
_xlpm.COEFF,
$ES124&lt;&gt;"RussOutdoor",
_xlpm.COEFF))</f>
        <v/>
      </c>
      <c r="BL124" s="62">
        <f>COUNTIFS($AZ124:$BK124,"&gt;0")</f>
        <v/>
      </c>
      <c r="BM124" s="65" t="n"/>
      <c r="BN124" s="125">
        <f>$DJ124</f>
        <v/>
      </c>
      <c r="BO124" s="63">
        <f>$DQ124</f>
        <v/>
      </c>
      <c r="BP124" s="125">
        <f>
IFERROR(
IF($BL124=0,0,
$BN124*(1-$BO124)),
0)</f>
        <v/>
      </c>
      <c r="BQ124" s="125">
        <f t="array" ref="BQ124">
IFERROR(
_xlfn.IFS(
$DH124="день_1",
$BP124*$BL124/($AX124-$AW124+1)*AZ124*(DAY(EOMONTH(AZ$15,0))),
$DH124="день_2",
$BP124/30*MAX(MIN($AX124,EOMONTH(AZ$15,0))-MAX($AW124,AZ$15)+1,),
$DH124="раб.день",
$BP124/30*(IFERROR(
_xlfn.LET(_xlpm.VD,
CHOOSE(
{1;2;3;4;5;6;7;8;9;10;11;12;13;14;15;16;17;18},
45658,45659,45660,45661,45662,45663,45664,45665,45711,45724,45778,45779,45785,45786,45820,45821,45965,46022),
_xlfn.LET(_xlpm.DD,
MAX(MIN($AX124,EOMONTH(AZ$15,0))-MAX($AW124,AZ$15),),
_xlfn.IFS(
AND(MONTH($AW124)=MONTH(AZ$15),MONTH($AX124)&lt;&gt;MONTH(AZ$15)),
NETWORKDAYS.INTL($AW124,$AW124+_xlpm.DD,1,_xlpm.VD),
AND(MONTH($AW124)&lt;&gt;MONTH(AZ$15),MONTH($AX124)=MONTH(AZ$15)),
NETWORKDAYS.INTL(($AX124)-_xlpm.DD,$AX124,1,_xlpm.VD),
AND(MONTH($AW124)&lt;MONTH(AZ$15),MONTH($AX124)&gt;MONTH(AZ$15)),
NETWORKDAYS.INTL((EOMONTH(AZ$15-1,1))-_xlpm.DD,EOMONTH(AZ$15-1,1),1,_xlpm.VD),
AND(MONTH($AW124)=MONTH(AZ$15),MONTH($AX124)=MONTH(AZ$15)),
NETWORKDAYS.INTL($AW124,$AX124,1,_xlpm.VD)))),0)),
$DH124="месяц",
$BP124*AZ124,
$DH124="неделя",
$BP124*AZ124/7*(ROUNDUP((DAY(EOMONTH(AZ$15,0)))/4,0))),
0)</f>
        <v/>
      </c>
      <c r="BR124" s="125">
        <f t="array" ref="BR124">
IFERROR(
_xlfn.IFS(
$DH124="день_1",
$BP124*$BL124/($AX124-$AW124+1)*BA124*(DAY(EOMONTH(BA$15,0))),
$DH124="день_2",
$BP124/30*MAX(MIN($AX124,EOMONTH(BA$15,0))-MAX($AW124,BA$15)+1,),
$DH124="раб.день",
$BP124/30*(IFERROR(
_xlfn.LET(_xlpm.VD,
CHOOSE(
{1;2;3;4;5;6;7;8;9;10;11;12;13;14;15;16;17;18},
45658,45659,45660,45661,45662,45663,45664,45665,45711,45724,45778,45779,45785,45786,45820,45821,45965,46022),
_xlfn.LET(_xlpm.DD,
MAX(MIN($AX124,EOMONTH(BA$15,0))-MAX($AW124,BA$15),),
_xlfn.IFS(
AND(MONTH($AW124)=MONTH(BA$15),MONTH($AX124)&lt;&gt;MONTH(BA$15)),
NETWORKDAYS.INTL($AW124,$AW124+_xlpm.DD,1,_xlpm.VD),
AND(MONTH($AW124)&lt;&gt;MONTH(BA$15),MONTH($AX124)=MONTH(BA$15)),
NETWORKDAYS.INTL(($AX124)-_xlpm.DD,$AX124,1,_xlpm.VD),
AND(MONTH($AW124)&lt;MONTH(BA$15),MONTH($AX124)&gt;MONTH(BA$15)),
NETWORKDAYS.INTL((EOMONTH(BA$15-1,1))-_xlpm.DD,EOMONTH(BA$15-1,1),1,_xlpm.VD),
AND(MONTH($AW124)=MONTH(BA$15),MONTH($AX124)=MONTH(BA$15)),
NETWORKDAYS.INTL($AW124,$AX124,1,_xlpm.VD)))),0)),
$DH124="месяц",
$BP124*BA124,
$DH124="неделя",
$BP124*BA124/7*(ROUNDUP((DAY(EOMONTH(BA$15,0)))/4,0))),
0)</f>
        <v/>
      </c>
      <c r="BS124" s="125">
        <f t="array" ref="BS124">
IFERROR(
_xlfn.IFS(
$DH124="день_1",
$BP124*$BL124/($AX124-$AW124+1)*BB124*(DAY(EOMONTH(BB$15,0))),
$DH124="день_2",
$BP124/30*MAX(MIN($AX124,EOMONTH(BB$15,0))-MAX($AW124,BB$15)+1,),
$DH124="раб.день",
$BP124/30*(IFERROR(
_xlfn.LET(_xlpm.VD,
CHOOSE(
{1;2;3;4;5;6;7;8;9;10;11;12;13;14;15;16;17;18},
45658,45659,45660,45661,45662,45663,45664,45665,45711,45724,45778,45779,45785,45786,45820,45821,45965,46022),
_xlfn.LET(_xlpm.DD,
MAX(MIN($AX124,EOMONTH(BB$15,0))-MAX($AW124,BB$15),),
_xlfn.IFS(
AND(MONTH($AW124)=MONTH(BB$15),MONTH($AX124)&lt;&gt;MONTH(BB$15)),
NETWORKDAYS.INTL($AW124,$AW124+_xlpm.DD,1,_xlpm.VD),
AND(MONTH($AW124)&lt;&gt;MONTH(BB$15),MONTH($AX124)=MONTH(BB$15)),
NETWORKDAYS.INTL(($AX124)-_xlpm.DD,$AX124,1,_xlpm.VD),
AND(MONTH($AW124)&lt;MONTH(BB$15),MONTH($AX124)&gt;MONTH(BB$15)),
NETWORKDAYS.INTL((EOMONTH(BB$15-1,1))-_xlpm.DD,EOMONTH(BB$15-1,1),1,_xlpm.VD),
AND(MONTH($AW124)=MONTH(BB$15),MONTH($AX124)=MONTH(BB$15)),
NETWORKDAYS.INTL($AW124,$AX124,1,_xlpm.VD)))),0)),
$DH124="месяц",
$BP124*BB124,
$DH124="неделя",
$BP124*BB124/7*(ROUNDUP((DAY(EOMONTH(BB$15,0)))/4,0))),
0)</f>
        <v/>
      </c>
      <c r="BT124" s="125">
        <f t="array" ref="BT124">
IFERROR(
_xlfn.IFS(
$DH124="день_1",
$BP124*$BL124/($AX124-$AW124+1)*BC124*(DAY(EOMONTH(BC$15,0))),
$DH124="день_2",
$BP124/30*MAX(MIN($AX124,EOMONTH(BC$15,0))-MAX($AW124,BC$15)+1,),
$DH124="раб.день",
$BP124/30*(IFERROR(
_xlfn.LET(_xlpm.VD,
CHOOSE(
{1;2;3;4;5;6;7;8;9;10;11;12;13;14;15;16;17;18},
45658,45659,45660,45661,45662,45663,45664,45665,45711,45724,45778,45779,45785,45786,45820,45821,45965,46022),
_xlfn.LET(_xlpm.DD,
MAX(MIN($AX124,EOMONTH(BC$15,0))-MAX($AW124,BC$15),),
_xlfn.IFS(
AND(MONTH($AW124)=MONTH(BC$15),MONTH($AX124)&lt;&gt;MONTH(BC$15)),
NETWORKDAYS.INTL($AW124,$AW124+_xlpm.DD,1,_xlpm.VD),
AND(MONTH($AW124)&lt;&gt;MONTH(BC$15),MONTH($AX124)=MONTH(BC$15)),
NETWORKDAYS.INTL(($AX124)-_xlpm.DD,$AX124,1,_xlpm.VD),
AND(MONTH($AW124)&lt;MONTH(BC$15),MONTH($AX124)&gt;MONTH(BC$15)),
NETWORKDAYS.INTL((EOMONTH(BC$15-1,1))-_xlpm.DD,EOMONTH(BC$15-1,1),1,_xlpm.VD),
AND(MONTH($AW124)=MONTH(BC$15),MONTH($AX124)=MONTH(BC$15)),
NETWORKDAYS.INTL($AW124,$AX124,1,_xlpm.VD)))),0)),
$DH124="месяц",
$BP124*BC124,
$DH124="неделя",
$BP124*BC124/7*(ROUNDUP((DAY(EOMONTH(BC$15,0)))/4,0))),
0)</f>
        <v/>
      </c>
      <c r="BU124" s="125">
        <f t="array" ref="BU124">
IFERROR(
_xlfn.IFS(
$DH124="день_1",
$BP124*$BL124/($AX124-$AW124+1)*BD124*(DAY(EOMONTH(BD$15,0))),
$DH124="день_2",
$BP124/30*MAX(MIN($AX124,EOMONTH(BD$15,0))-MAX($AW124,BD$15)+1,),
$DH124="раб.день",
$BP124/30*(IFERROR(
_xlfn.LET(_xlpm.VD,
CHOOSE(
{1;2;3;4;5;6;7;8;9;10;11;12;13;14;15;16;17;18},
45658,45659,45660,45661,45662,45663,45664,45665,45711,45724,45778,45779,45785,45786,45820,45821,45965,46022),
_xlfn.LET(_xlpm.DD,
MAX(MIN($AX124,EOMONTH(BD$15,0))-MAX($AW124,BD$15),),
_xlfn.IFS(
AND(MONTH($AW124)=MONTH(BD$15),MONTH($AX124)&lt;&gt;MONTH(BD$15)),
NETWORKDAYS.INTL($AW124,$AW124+_xlpm.DD,1,_xlpm.VD),
AND(MONTH($AW124)&lt;&gt;MONTH(BD$15),MONTH($AX124)=MONTH(BD$15)),
NETWORKDAYS.INTL(($AX124)-_xlpm.DD,$AX124,1,_xlpm.VD),
AND(MONTH($AW124)&lt;MONTH(BD$15),MONTH($AX124)&gt;MONTH(BD$15)),
NETWORKDAYS.INTL((EOMONTH(BD$15-1,1))-_xlpm.DD,EOMONTH(BD$15-1,1),1,_xlpm.VD),
AND(MONTH($AW124)=MONTH(BD$15),MONTH($AX124)=MONTH(BD$15)),
NETWORKDAYS.INTL($AW124,$AX124,1,_xlpm.VD)))),0)),
$DH124="месяц",
$BP124*BD124,
$DH124="неделя",
$BP124*BD124/7*(ROUNDUP((DAY(EOMONTH(BD$15,0)))/4,0))),
0)</f>
        <v/>
      </c>
      <c r="BV124" s="125">
        <f t="array" ref="BV124">
IFERROR(
_xlfn.IFS(
$DH124="день_1",
$BP124*$BL124/($AX124-$AW124+1)*BE124*(DAY(EOMONTH(BE$15,0))),
$DH124="день_2",
$BP124/30*MAX(MIN($AX124,EOMONTH(BE$15,0))-MAX($AW124,BE$15)+1,),
$DH124="раб.день",
$BP124/30*(IFERROR(
_xlfn.LET(_xlpm.VD,
CHOOSE(
{1;2;3;4;5;6;7;8;9;10;11;12;13;14;15;16;17;18},
45658,45659,45660,45661,45662,45663,45664,45665,45711,45724,45778,45779,45785,45786,45820,45821,45965,46022),
_xlfn.LET(_xlpm.DD,
MAX(MIN($AX124,EOMONTH(BE$15,0))-MAX($AW124,BE$15),),
_xlfn.IFS(
AND(MONTH($AW124)=MONTH(BE$15),MONTH($AX124)&lt;&gt;MONTH(BE$15)),
NETWORKDAYS.INTL($AW124,$AW124+_xlpm.DD,1,_xlpm.VD),
AND(MONTH($AW124)&lt;&gt;MONTH(BE$15),MONTH($AX124)=MONTH(BE$15)),
NETWORKDAYS.INTL(($AX124)-_xlpm.DD,$AX124,1,_xlpm.VD),
AND(MONTH($AW124)&lt;MONTH(BE$15),MONTH($AX124)&gt;MONTH(BE$15)),
NETWORKDAYS.INTL((EOMONTH(BE$15-1,1))-_xlpm.DD,EOMONTH(BE$15-1,1),1,_xlpm.VD),
AND(MONTH($AW124)=MONTH(BE$15),MONTH($AX124)=MONTH(BE$15)),
NETWORKDAYS.INTL($AW124,$AX124,1,_xlpm.VD)))),0)),
$DH124="месяц",
$BP124*BE124,
$DH124="неделя",
$BP124*BE124/7*(ROUNDUP((DAY(EOMONTH(BE$15,0)))/4,0))),
0)</f>
        <v/>
      </c>
      <c r="BW124" s="125">
        <f t="array" ref="BW124">
IFERROR(
_xlfn.IFS(
$DH124="день_1",
$BP124*$BL124/($AX124-$AW124+1)*BF124*(DAY(EOMONTH(BF$15,0))),
$DH124="день_2",
$BP124/30*MAX(MIN($AX124,EOMONTH(BF$15,0))-MAX($AW124,BF$15)+1,),
$DH124="раб.день",
$BP124/30*(IFERROR(
_xlfn.LET(_xlpm.VD,
CHOOSE(
{1;2;3;4;5;6;7;8;9;10;11;12;13;14;15;16;17;18},
45658,45659,45660,45661,45662,45663,45664,45665,45711,45724,45778,45779,45785,45786,45820,45821,45965,46022),
_xlfn.LET(_xlpm.DD,
MAX(MIN($AX124,EOMONTH(BF$15,0))-MAX($AW124,BF$15),),
_xlfn.IFS(
AND(MONTH($AW124)=MONTH(BF$15),MONTH($AX124)&lt;&gt;MONTH(BF$15)),
NETWORKDAYS.INTL($AW124,$AW124+_xlpm.DD,1,_xlpm.VD),
AND(MONTH($AW124)&lt;&gt;MONTH(BF$15),MONTH($AX124)=MONTH(BF$15)),
NETWORKDAYS.INTL(($AX124)-_xlpm.DD,$AX124,1,_xlpm.VD),
AND(MONTH($AW124)&lt;MONTH(BF$15),MONTH($AX124)&gt;MONTH(BF$15)),
NETWORKDAYS.INTL((EOMONTH(BF$15-1,1))-_xlpm.DD,EOMONTH(BF$15-1,1),1,_xlpm.VD),
AND(MONTH($AW124)=MONTH(BF$15),MONTH($AX124)=MONTH(BF$15)),
NETWORKDAYS.INTL($AW124,$AX124,1,_xlpm.VD)))),0)),
$DH124="месяц",
$BP124*BF124,
$DH124="неделя",
$BP124*BF124/7*(ROUNDUP((DAY(EOMONTH(BF$15,0)))/4,0))),
0)</f>
        <v/>
      </c>
      <c r="BX124" s="125">
        <f t="array" ref="BX124">
IFERROR(
_xlfn.IFS(
$DH124="день_1",
$BP124*$BL124/($AX124-$AW124+1)*BG124*(DAY(EOMONTH(BG$15,0))),
$DH124="день_2",
$BP124/30*MAX(MIN($AX124,EOMONTH(BG$15,0))-MAX($AW124,BG$15)+1,),
$DH124="раб.день",
$BP124/30*(IFERROR(
_xlfn.LET(_xlpm.VD,
CHOOSE(
{1;2;3;4;5;6;7;8;9;10;11;12;13;14;15;16;17;18},
45658,45659,45660,45661,45662,45663,45664,45665,45711,45724,45778,45779,45785,45786,45820,45821,45965,46022),
_xlfn.LET(_xlpm.DD,
MAX(MIN($AX124,EOMONTH(BG$15,0))-MAX($AW124,BG$15),),
_xlfn.IFS(
AND(MONTH($AW124)=MONTH(BG$15),MONTH($AX124)&lt;&gt;MONTH(BG$15)),
NETWORKDAYS.INTL($AW124,$AW124+_xlpm.DD,1,_xlpm.VD),
AND(MONTH($AW124)&lt;&gt;MONTH(BG$15),MONTH($AX124)=MONTH(BG$15)),
NETWORKDAYS.INTL(($AX124)-_xlpm.DD,$AX124,1,_xlpm.VD),
AND(MONTH($AW124)&lt;MONTH(BG$15),MONTH($AX124)&gt;MONTH(BG$15)),
NETWORKDAYS.INTL((EOMONTH(BG$15-1,1))-_xlpm.DD,EOMONTH(BG$15-1,1),1,_xlpm.VD),
AND(MONTH($AW124)=MONTH(BG$15),MONTH($AX124)=MONTH(BG$15)),
NETWORKDAYS.INTL($AW124,$AX124,1,_xlpm.VD)))),0)),
$DH124="месяц",
$BP124*BG124,
$DH124="неделя",
$BP124*BG124/7*(ROUNDUP((DAY(EOMONTH(BG$15,0)))/4,0))),
0)</f>
        <v/>
      </c>
      <c r="BY124" s="125">
        <f t="array" ref="BY124">
IFERROR(
_xlfn.IFS(
$DH124="день_1",
$BP124*$BL124/($AX124-$AW124+1)*BH124*(DAY(EOMONTH(BH$15,0))),
$DH124="день_2",
$BP124/30*MAX(MIN($AX124,EOMONTH(BH$15,0))-MAX($AW124,BH$15)+1,),
$DH124="раб.день",
$BP124/30*(IFERROR(
_xlfn.LET(_xlpm.VD,
CHOOSE(
{1;2;3;4;5;6;7;8;9;10;11;12;13;14;15;16;17;18},
45658,45659,45660,45661,45662,45663,45664,45665,45711,45724,45778,45779,45785,45786,45820,45821,45965,46022),
_xlfn.LET(_xlpm.DD,
MAX(MIN($AX124,EOMONTH(BH$15,0))-MAX($AW124,BH$15),),
_xlfn.IFS(
AND(MONTH($AW124)=MONTH(BH$15),MONTH($AX124)&lt;&gt;MONTH(BH$15)),
NETWORKDAYS.INTL($AW124,$AW124+_xlpm.DD,1,_xlpm.VD),
AND(MONTH($AW124)&lt;&gt;MONTH(BH$15),MONTH($AX124)=MONTH(BH$15)),
NETWORKDAYS.INTL(($AX124)-_xlpm.DD,$AX124,1,_xlpm.VD),
AND(MONTH($AW124)&lt;MONTH(BH$15),MONTH($AX124)&gt;MONTH(BH$15)),
NETWORKDAYS.INTL((EOMONTH(BH$15-1,1))-_xlpm.DD,EOMONTH(BH$15-1,1),1,_xlpm.VD),
AND(MONTH($AW124)=MONTH(BH$15),MONTH($AX124)=MONTH(BH$15)),
NETWORKDAYS.INTL($AW124,$AX124,1,_xlpm.VD)))),0)),
$DH124="месяц",
$BP124*BH124,
$DH124="неделя",
$BP124*BH124/7*(ROUNDUP((DAY(EOMONTH(BH$15,0)))/4,0))),
0)</f>
        <v/>
      </c>
      <c r="BZ124" s="125">
        <f t="array" ref="BZ124">
IFERROR(
_xlfn.IFS(
$DH124="день_1",
$BP124*$BL124/($AX124-$AW124+1)*BI124*(DAY(EOMONTH(BI$15,0))),
$DH124="день_2",
$BP124/30*MAX(MIN($AX124,EOMONTH(BI$15,0))-MAX($AW124,BI$15)+1,),
$DH124="раб.день",
$BP124/30*(IFERROR(
_xlfn.LET(_xlpm.VD,
CHOOSE(
{1;2;3;4;5;6;7;8;9;10;11;12;13;14;15;16;17;18},
45658,45659,45660,45661,45662,45663,45664,45665,45711,45724,45778,45779,45785,45786,45820,45821,45965,46022),
_xlfn.LET(_xlpm.DD,
MAX(MIN($AX124,EOMONTH(BI$15,0))-MAX($AW124,BI$15),),
_xlfn.IFS(
AND(MONTH($AW124)=MONTH(BI$15),MONTH($AX124)&lt;&gt;MONTH(BI$15)),
NETWORKDAYS.INTL($AW124,$AW124+_xlpm.DD,1,_xlpm.VD),
AND(MONTH($AW124)&lt;&gt;MONTH(BI$15),MONTH($AX124)=MONTH(BI$15)),
NETWORKDAYS.INTL(($AX124)-_xlpm.DD,$AX124,1,_xlpm.VD),
AND(MONTH($AW124)&lt;MONTH(BI$15),MONTH($AX124)&gt;MONTH(BI$15)),
NETWORKDAYS.INTL((EOMONTH(BI$15-1,1))-_xlpm.DD,EOMONTH(BI$15-1,1),1,_xlpm.VD),
AND(MONTH($AW124)=MONTH(BI$15),MONTH($AX124)=MONTH(BI$15)),
NETWORKDAYS.INTL($AW124,$AX124,1,_xlpm.VD)))),0)),
$DH124="месяц",
$BP124*BI124,
$DH124="неделя",
$BP124*BI124/7*(ROUNDUP((DAY(EOMONTH(BI$15,0)))/4,0))),
0)</f>
        <v/>
      </c>
      <c r="CA124" s="125">
        <f t="array" ref="CA124">
IFERROR(
_xlfn.IFS(
$DH124="день_1",
$BP124*$BL124/($AX124-$AW124+1)*BJ124*(DAY(EOMONTH(BJ$15,0))),
$DH124="день_2",
$BP124/30*MAX(MIN($AX124,EOMONTH(BJ$15,0))-MAX($AW124,BJ$15)+1,),
$DH124="раб.день",
$BP124/30*(IFERROR(
_xlfn.LET(_xlpm.VD,
CHOOSE(
{1;2;3;4;5;6;7;8;9;10;11;12;13;14;15;16;17;18},
45658,45659,45660,45661,45662,45663,45664,45665,45711,45724,45778,45779,45785,45786,45820,45821,45965,46022),
_xlfn.LET(_xlpm.DD,
MAX(MIN($AX124,EOMONTH(BJ$15,0))-MAX($AW124,BJ$15),),
_xlfn.IFS(
AND(MONTH($AW124)=MONTH(BJ$15),MONTH($AX124)&lt;&gt;MONTH(BJ$15)),
NETWORKDAYS.INTL($AW124,$AW124+_xlpm.DD,1,_xlpm.VD),
AND(MONTH($AW124)&lt;&gt;MONTH(BJ$15),MONTH($AX124)=MONTH(BJ$15)),
NETWORKDAYS.INTL(($AX124)-_xlpm.DD,$AX124,1,_xlpm.VD),
AND(MONTH($AW124)&lt;MONTH(BJ$15),MONTH($AX124)&gt;MONTH(BJ$15)),
NETWORKDAYS.INTL((EOMONTH(BJ$15-1,1))-_xlpm.DD,EOMONTH(BJ$15-1,1),1,_xlpm.VD),
AND(MONTH($AW124)=MONTH(BJ$15),MONTH($AX124)=MONTH(BJ$15)),
NETWORKDAYS.INTL($AW124,$AX124,1,_xlpm.VD)))),0)),
$DH124="месяц",
$BP124*BJ124,
$DH124="неделя",
$BP124*BJ124/7*(ROUNDUP((DAY(EOMONTH(BJ$15,0)))/4,0))),
0)</f>
        <v/>
      </c>
      <c r="CB124" s="125">
        <f t="array" ref="CB124">
IFERROR(
_xlfn.IFS(
$DH124="день_1",
$BP124*$BL124/($AX124-$AW124+1)*BK124*(DAY(EOMONTH(BK$15,0))),
$DH124="день_2",
$BP124/30*MAX(MIN($AX124,EOMONTH(BK$15,0))-MAX($AW124,BK$15)+1,),
$DH124="раб.день",
$BP124/30*(IFERROR(
_xlfn.LET(_xlpm.VD,
CHOOSE(
{1;2;3;4;5;6;7;8;9;10;11;12;13;14;15;16;17;18},
45658,45659,45660,45661,45662,45663,45664,45665,45711,45724,45778,45779,45785,45786,45820,45821,45965,46022),
_xlfn.LET(_xlpm.DD,
MAX(MIN($AX124,EOMONTH(BK$15,0))-MAX($AW124,BK$15),),
_xlfn.IFS(
AND(MONTH($AW124)=MONTH(BK$15),MONTH($AX124)&lt;&gt;MONTH(BK$15)),
NETWORKDAYS.INTL($AW124,$AW124+_xlpm.DD,1,_xlpm.VD),
AND(MONTH($AW124)&lt;&gt;MONTH(BK$15),MONTH($AX124)=MONTH(BK$15)),
NETWORKDAYS.INTL(($AX124)-_xlpm.DD,$AX124,1,_xlpm.VD),
AND(MONTH($AW124)&lt;MONTH(BK$15),MONTH($AX124)&gt;MONTH(BK$15)),
NETWORKDAYS.INTL((EOMONTH(BK$15-1,1))-_xlpm.DD,EOMONTH(BK$15-1,1),1,_xlpm.VD),
AND(MONTH($AW124)=MONTH(BK$15),MONTH($AX124)=MONTH(BK$15)),
NETWORKDAYS.INTL($AW124,$AX124,1,_xlpm.VD)))),0)),
$DH124="месяц",
$BP124*BK124,
$DH124="неделя",
$BP124*BK124/7*(ROUNDUP((DAY(EOMONTH(BK$15,0)))/4,0))),
0)</f>
        <v/>
      </c>
      <c r="CC124" s="125">
        <f>SUM($BQ124:$CB124)</f>
        <v/>
      </c>
      <c r="CD124" s="126">
        <f>SUM($EH124:$EH124)</f>
        <v/>
      </c>
      <c r="CE124" s="126">
        <f>$CD124*$AB124</f>
        <v/>
      </c>
      <c r="CF124" s="126">
        <f>SUM($EK124:$EK124)</f>
        <v/>
      </c>
      <c r="CG124" s="126">
        <f>$CF124*$AB124</f>
        <v/>
      </c>
      <c r="CH124" s="126">
        <f>SUM($CC124,$CE124,$CG124)</f>
        <v/>
      </c>
      <c r="CI124" s="126">
        <f>$CH124*(1+$CM124)</f>
        <v/>
      </c>
      <c r="CJ124" s="127" t="n">
        <v>0</v>
      </c>
      <c r="CK124" s="126">
        <f>SUM($CH124:$CH124)*(1+$CJ124)</f>
        <v/>
      </c>
      <c r="CL124" s="126">
        <f>SUM($CH124:$CH124)*(1+$CM124)</f>
        <v/>
      </c>
      <c r="CM124" s="59" t="inlineStr">
        <is>
          <t>20%</t>
        </is>
      </c>
      <c r="CN124" s="59" t="n"/>
      <c r="CO124" s="72" t="n"/>
      <c r="CP124" s="59" t="n"/>
      <c r="CQ124" s="73" t="n"/>
      <c r="CR124" s="73" t="n"/>
      <c r="CS124" s="73" t="n"/>
      <c r="CT124" s="72" t="n"/>
      <c r="CU124" s="79" t="inlineStr">
        <is>
          <t> </t>
        </is>
      </c>
      <c r="CV124" s="60" t="n"/>
      <c r="CW124" s="60" t="n"/>
      <c r="CX124" s="60" t="n"/>
      <c r="CY124" s="127">
        <f>IFERROR(($CC124-$EE124)/($EE124/(1-$DQ124)),0)</f>
        <v/>
      </c>
      <c r="CZ124" s="127">
        <f>IFERROR(1-$EI124/($CE124),0)</f>
        <v/>
      </c>
      <c r="DA124" s="127">
        <f>IFERROR(1-$EL124/($CG124),0)</f>
        <v/>
      </c>
      <c r="DB124" s="126">
        <f>ROUND(IFERROR(($CI124/(1+$CM124)-$EN124),0),2)</f>
        <v/>
      </c>
      <c r="DC124" s="128" t="n"/>
      <c r="DD124" s="125" t="n"/>
      <c r="DE124" s="75" t="n">
        <v>0</v>
      </c>
      <c r="DF124" s="128" t="n"/>
      <c r="DG124" s="125">
        <f>IF($DC124=0,0,$DD124*($DC124*100%-$DE124*$DF124))*SUM($AB124:$AB124)</f>
        <v/>
      </c>
      <c r="DH124" s="129" t="inlineStr">
        <is>
          <t>месяц</t>
        </is>
      </c>
      <c r="DI124" s="130">
        <f t="array" ref="DI124">IFERROR(
IF($ES124="LisChannel",
(ROUND(((INDEX({174.625;153.888888888889;130.972222222222},MATCH($AI124,{2;3;4}),0))*$AG124*$AI124),2)),0),0)</f>
        <v/>
      </c>
      <c r="DJ124" s="130">
        <f>
_xlfn.LET(_xlpm.X,
IFERROR(
IF($ES124="НовиковТВ",
(_xlfn.LET(_xlpm.NTV,
_xlfn.LET(_xlpm.MIN,350000,
IF(SUMIFS($DI:$DI,$ES:$ES,"НовиковТВ")&lt;=_xlpm.MIN,
(SUMIFS($DI:$DI,$ES:$ES,"НовиковТВ")/(COUNTIFS($ES:$ES,"НовиковТВ")))*_xlpm.MIN/SUMIFS($DI:$DI,$ES:$ES,"НовиковТВ"),
DI124)),
_xlpm.NTV+$DG124/(1-(1-(_xlpm.NTV)*(1-$DL124)*(1-$DM124)*(1-$DN124)*(1-$DO124)*(1-$DP124)/_xlpm.NTV))))/(1+$EP124),
$DI124+$DG124/(1-(1-($DI124)*(1-$DL124)*(1-$DM124)*(1-$DN124)*(1-$DO124)*(1-$DP124)/$DI124))),
0),
_xlpm.X*(1+$CM124)*(1+$CW124)-_xlpm.X*(1+$CM124)+_xlpm.X)</f>
        <v/>
      </c>
      <c r="DK124" s="125" t="inlineStr">
        <is>
          <t>послед.</t>
        </is>
      </c>
      <c r="DL124" s="63" t="n">
        <v>0</v>
      </c>
      <c r="DM124" s="63" t="n">
        <v>0</v>
      </c>
      <c r="DN124" s="63" t="n">
        <v>0</v>
      </c>
      <c r="DO124" s="63" t="n">
        <v>0</v>
      </c>
      <c r="DP124" s="63" t="n">
        <v>0</v>
      </c>
      <c r="DQ124" s="63">
        <f t="array" ref="DQ124">IFERROR(_xlfn.IFS(
$DK124="послед.",1-(1-$DL124)*(1-$DM124)*(1-$DN124)*(1-$DO124)*(1-$DP124),
$DK124="сумм.",$DL124+$DM124+$DN124+$DO124+$DP124),
0)</f>
        <v/>
      </c>
      <c r="DR124" s="125">
        <f t="array" ref="DR124">
IFERROR(
_xlfn.IFS(
$BL124=0,
0,
$BL124&gt;0,
_xlfn.IFS($DK124="послед.",
$DJ124*(1-$DL124)*(1-$DM124)*(1-$DN124)*(1-$DO124)*(1-$DP124),
$DK124="сумм.",
$DJ124*(1-($DL124+$DM124+$DN124+$DO124+$DP124)))),0)</f>
        <v/>
      </c>
      <c r="DS124" s="125">
        <f t="array" ref="DS124">
IFERROR(_xlfn.IFS(
$DH124="день_1",
$DR124*$BL124/($AX124-$AW124+1)*AZ124*(DAY(EOMONTH(AZ$15,0))),
$DH124="день_2",
$DR124/30*MAX(MIN($AX124,EOMONTH(AZ$15,0))-MAX($AW124,AZ$15)+1,),
$DH124="раб.день",
$DR124/30*(IFERROR(
_xlfn.LET(_xlpm.VD,
CHOOSE(
{1;2;3;4;5;6;7;8;9;10;11;12;13;14;15;16;17;18},
45658,45659,45660,45661,45662,45663,45664,45665,45711,45724,45778,45779,45785,45786,45820,45821,45965,46022),
_xlfn.LET(_xlpm.DD,
MAX(MIN($AX124,EOMONTH(AZ$15,0))-MAX($AW124,AZ$15),),
_xlfn.IFS(
AND(MONTH($AW124)=MONTH(AZ$15),MONTH($AX124)&lt;&gt;MONTH(AZ$15)),
NETWORKDAYS.INTL($AW124,$AW124+_xlpm.DD,1,_xlpm.VD),
AND(MONTH($AW124)&lt;&gt;MONTH(AZ$15),MONTH($AX124)=MONTH(AZ$15)),
NETWORKDAYS.INTL(($AX124)-_xlpm.DD,$AX124,1,_xlpm.VD),
AND(MONTH($AW124)&lt;MONTH(AZ$15),MONTH($AX124)&gt;MONTH(AZ$15)),
NETWORKDAYS.INTL((EOMONTH(AZ$15-1,1))-_xlpm.DD,EOMONTH(AZ$15-1,1),1,_xlpm.VD),
AND(MONTH($AW124)=MONTH(AZ$15),MONTH($AX124)=MONTH(AZ$15)),
NETWORKDAYS.INTL($AW124,$AX124,1,_xlpm.VD)))),0)),
$DH124="месяц",
$DR124*AZ124,
$DH124="неделя",
$DR124*AZ124/7*(ROUNDUP((DAY(EOMONTH(AZ$15,0)))/4,0))),
0)</f>
        <v/>
      </c>
      <c r="DT124" s="125">
        <f t="array" ref="DT124">
IFERROR(_xlfn.IFS(
$DH124="день_1",
$DR124*$BL124/($AX124-$AW124+1)*BA124*(DAY(EOMONTH(BA$15,0))),
$DH124="день_2",
$DR124/30*MAX(MIN($AX124,EOMONTH(BA$15,0))-MAX($AW124,BA$15)+1,),
$DH124="раб.день",
$DR124/30*(IFERROR(
_xlfn.LET(_xlpm.VD,
CHOOSE(
{1;2;3;4;5;6;7;8;9;10;11;12;13;14;15;16;17;18},
45658,45659,45660,45661,45662,45663,45664,45665,45711,45724,45778,45779,45785,45786,45820,45821,45965,46022),
_xlfn.LET(_xlpm.DD,
MAX(MIN($AX124,EOMONTH(BA$15,0))-MAX($AW124,BA$15),),
_xlfn.IFS(
AND(MONTH($AW124)=MONTH(BA$15),MONTH($AX124)&lt;&gt;MONTH(BA$15)),
NETWORKDAYS.INTL($AW124,$AW124+_xlpm.DD,1,_xlpm.VD),
AND(MONTH($AW124)&lt;&gt;MONTH(BA$15),MONTH($AX124)=MONTH(BA$15)),
NETWORKDAYS.INTL(($AX124)-_xlpm.DD,$AX124,1,_xlpm.VD),
AND(MONTH($AW124)&lt;MONTH(BA$15),MONTH($AX124)&gt;MONTH(BA$15)),
NETWORKDAYS.INTL((EOMONTH(BA$15-1,1))-_xlpm.DD,EOMONTH(BA$15-1,1),1,_xlpm.VD),
AND(MONTH($AW124)=MONTH(BA$15),MONTH($AX124)=MONTH(BA$15)),
NETWORKDAYS.INTL($AW124,$AX124,1,_xlpm.VD)))),0)),
$DH124="месяц",
$DR124*BA124,
$DH124="неделя",
$DR124*BA124/7*(ROUNDUP((DAY(EOMONTH(BA$15,0)))/4,0))),
0)</f>
        <v/>
      </c>
      <c r="DU124" s="125">
        <f t="array" ref="DU124">
IFERROR(_xlfn.IFS(
$DH124="день_1",
$DR124*$BL124/($AX124-$AW124+1)*BB124*(DAY(EOMONTH(BB$15,0))),
$DH124="день_2",
$DR124/30*MAX(MIN($AX124,EOMONTH(BB$15,0))-MAX($AW124,BB$15)+1,),
$DH124="раб.день",
$DR124/30*(IFERROR(
_xlfn.LET(_xlpm.VD,
CHOOSE(
{1;2;3;4;5;6;7;8;9;10;11;12;13;14;15;16;17;18},
45658,45659,45660,45661,45662,45663,45664,45665,45711,45724,45778,45779,45785,45786,45820,45821,45965,46022),
_xlfn.LET(_xlpm.DD,
MAX(MIN($AX124,EOMONTH(BB$15,0))-MAX($AW124,BB$15),),
_xlfn.IFS(
AND(MONTH($AW124)=MONTH(BB$15),MONTH($AX124)&lt;&gt;MONTH(BB$15)),
NETWORKDAYS.INTL($AW124,$AW124+_xlpm.DD,1,_xlpm.VD),
AND(MONTH($AW124)&lt;&gt;MONTH(BB$15),MONTH($AX124)=MONTH(BB$15)),
NETWORKDAYS.INTL(($AX124)-_xlpm.DD,$AX124,1,_xlpm.VD),
AND(MONTH($AW124)&lt;MONTH(BB$15),MONTH($AX124)&gt;MONTH(BB$15)),
NETWORKDAYS.INTL((EOMONTH(BB$15-1,1))-_xlpm.DD,EOMONTH(BB$15-1,1),1,_xlpm.VD),
AND(MONTH($AW124)=MONTH(BB$15),MONTH($AX124)=MONTH(BB$15)),
NETWORKDAYS.INTL($AW124,$AX124,1,_xlpm.VD)))),0)),
$DH124="месяц",
$DR124*BB124,
$DH124="неделя",
$DR124*BB124/7*(ROUNDUP((DAY(EOMONTH(BB$15,0)))/4,0))),
0)</f>
        <v/>
      </c>
      <c r="DV124" s="125">
        <f t="array" ref="DV124">
IFERROR(_xlfn.IFS(
$DH124="день_1",
$DR124*$BL124/($AX124-$AW124+1)*BC124*(DAY(EOMONTH(BC$15,0))),
$DH124="день_2",
$DR124/30*MAX(MIN($AX124,EOMONTH(BC$15,0))-MAX($AW124,BC$15)+1,),
$DH124="раб.день",
$DR124/30*(IFERROR(
_xlfn.LET(_xlpm.VD,
CHOOSE(
{1;2;3;4;5;6;7;8;9;10;11;12;13;14;15;16;17;18},
45658,45659,45660,45661,45662,45663,45664,45665,45711,45724,45778,45779,45785,45786,45820,45821,45965,46022),
_xlfn.LET(_xlpm.DD,
MAX(MIN($AX124,EOMONTH(BC$15,0))-MAX($AW124,BC$15),),
_xlfn.IFS(
AND(MONTH($AW124)=MONTH(BC$15),MONTH($AX124)&lt;&gt;MONTH(BC$15)),
NETWORKDAYS.INTL($AW124,$AW124+_xlpm.DD,1,_xlpm.VD),
AND(MONTH($AW124)&lt;&gt;MONTH(BC$15),MONTH($AX124)=MONTH(BC$15)),
NETWORKDAYS.INTL(($AX124)-_xlpm.DD,$AX124,1,_xlpm.VD),
AND(MONTH($AW124)&lt;MONTH(BC$15),MONTH($AX124)&gt;MONTH(BC$15)),
NETWORKDAYS.INTL((EOMONTH(BC$15-1,1))-_xlpm.DD,EOMONTH(BC$15-1,1),1,_xlpm.VD),
AND(MONTH($AW124)=MONTH(BC$15),MONTH($AX124)=MONTH(BC$15)),
NETWORKDAYS.INTL($AW124,$AX124,1,_xlpm.VD)))),0)),
$DH124="месяц",
$DR124*BC124,
$DH124="неделя",
$DR124*BC124/7*(ROUNDUP((DAY(EOMONTH(BC$15,0)))/4,0))),
0)</f>
        <v/>
      </c>
      <c r="DW124" s="125">
        <f t="array" ref="DW124">
IFERROR(_xlfn.IFS(
$DH124="день_1",
$DR124*$BL124/($AX124-$AW124+1)*BD124*(DAY(EOMONTH(BD$15,0))),
$DH124="день_2",
$DR124/30*MAX(MIN($AX124,EOMONTH(BD$15,0))-MAX($AW124,BD$15)+1,),
$DH124="раб.день",
$DR124/30*(IFERROR(
_xlfn.LET(_xlpm.VD,
CHOOSE(
{1;2;3;4;5;6;7;8;9;10;11;12;13;14;15;16;17;18},
45658,45659,45660,45661,45662,45663,45664,45665,45711,45724,45778,45779,45785,45786,45820,45821,45965,46022),
_xlfn.LET(_xlpm.DD,
MAX(MIN($AX124,EOMONTH(BD$15,0))-MAX($AW124,BD$15),),
_xlfn.IFS(
AND(MONTH($AW124)=MONTH(BD$15),MONTH($AX124)&lt;&gt;MONTH(BD$15)),
NETWORKDAYS.INTL($AW124,$AW124+_xlpm.DD,1,_xlpm.VD),
AND(MONTH($AW124)&lt;&gt;MONTH(BD$15),MONTH($AX124)=MONTH(BD$15)),
NETWORKDAYS.INTL(($AX124)-_xlpm.DD,$AX124,1,_xlpm.VD),
AND(MONTH($AW124)&lt;MONTH(BD$15),MONTH($AX124)&gt;MONTH(BD$15)),
NETWORKDAYS.INTL((EOMONTH(BD$15-1,1))-_xlpm.DD,EOMONTH(BD$15-1,1),1,_xlpm.VD),
AND(MONTH($AW124)=MONTH(BD$15),MONTH($AX124)=MONTH(BD$15)),
NETWORKDAYS.INTL($AW124,$AX124,1,_xlpm.VD)))),0)),
$DH124="месяц",
$DR124*BD124,
$DH124="неделя",
$DR124*BD124/7*(ROUNDUP((DAY(EOMONTH(BD$15,0)))/4,0))),
0)</f>
        <v/>
      </c>
      <c r="DX124" s="125">
        <f t="array" ref="DX124">
IFERROR(_xlfn.IFS(
$DH124="день_1",
$DR124*$BL124/($AX124-$AW124+1)*BE124*(DAY(EOMONTH(BE$15,0))),
$DH124="день_2",
$DR124/30*MAX(MIN($AX124,EOMONTH(BE$15,0))-MAX($AW124,BE$15)+1,),
$DH124="раб.день",
$DR124/30*(IFERROR(
_xlfn.LET(_xlpm.VD,
CHOOSE(
{1;2;3;4;5;6;7;8;9;10;11;12;13;14;15;16;17;18},
45658,45659,45660,45661,45662,45663,45664,45665,45711,45724,45778,45779,45785,45786,45820,45821,45965,46022),
_xlfn.LET(_xlpm.DD,
MAX(MIN($AX124,EOMONTH(BE$15,0))-MAX($AW124,BE$15),),
_xlfn.IFS(
AND(MONTH($AW124)=MONTH(BE$15),MONTH($AX124)&lt;&gt;MONTH(BE$15)),
NETWORKDAYS.INTL($AW124,$AW124+_xlpm.DD,1,_xlpm.VD),
AND(MONTH($AW124)&lt;&gt;MONTH(BE$15),MONTH($AX124)=MONTH(BE$15)),
NETWORKDAYS.INTL(($AX124)-_xlpm.DD,$AX124,1,_xlpm.VD),
AND(MONTH($AW124)&lt;MONTH(BE$15),MONTH($AX124)&gt;MONTH(BE$15)),
NETWORKDAYS.INTL((EOMONTH(BE$15-1,1))-_xlpm.DD,EOMONTH(BE$15-1,1),1,_xlpm.VD),
AND(MONTH($AW124)=MONTH(BE$15),MONTH($AX124)=MONTH(BE$15)),
NETWORKDAYS.INTL($AW124,$AX124,1,_xlpm.VD)))),0)),
$DH124="месяц",
$DR124*BE124,
$DH124="неделя",
$DR124*BE124/7*(ROUNDUP((DAY(EOMONTH(BE$15,0)))/4,0))),
0)</f>
        <v/>
      </c>
      <c r="DY124" s="125">
        <f t="array" ref="DY124">
IFERROR(_xlfn.IFS(
$DH124="день_1",
$DR124*$BL124/($AX124-$AW124+1)*BF124*(DAY(EOMONTH(BF$15,0))),
$DH124="день_2",
$DR124/30*MAX(MIN($AX124,EOMONTH(BF$15,0))-MAX($AW124,BF$15)+1,),
$DH124="раб.день",
$DR124/30*(IFERROR(
_xlfn.LET(_xlpm.VD,
CHOOSE(
{1;2;3;4;5;6;7;8;9;10;11;12;13;14;15;16;17;18},
45658,45659,45660,45661,45662,45663,45664,45665,45711,45724,45778,45779,45785,45786,45820,45821,45965,46022),
_xlfn.LET(_xlpm.DD,
MAX(MIN($AX124,EOMONTH(BF$15,0))-MAX($AW124,BF$15),),
_xlfn.IFS(
AND(MONTH($AW124)=MONTH(BF$15),MONTH($AX124)&lt;&gt;MONTH(BF$15)),
NETWORKDAYS.INTL($AW124,$AW124+_xlpm.DD,1,_xlpm.VD),
AND(MONTH($AW124)&lt;&gt;MONTH(BF$15),MONTH($AX124)=MONTH(BF$15)),
NETWORKDAYS.INTL(($AX124)-_xlpm.DD,$AX124,1,_xlpm.VD),
AND(MONTH($AW124)&lt;MONTH(BF$15),MONTH($AX124)&gt;MONTH(BF$15)),
NETWORKDAYS.INTL((EOMONTH(BF$15-1,1))-_xlpm.DD,EOMONTH(BF$15-1,1),1,_xlpm.VD),
AND(MONTH($AW124)=MONTH(BF$15),MONTH($AX124)=MONTH(BF$15)),
NETWORKDAYS.INTL($AW124,$AX124,1,_xlpm.VD)))),0)),
$DH124="месяц",
$DR124*BF124,
$DH124="неделя",
$DR124*BF124/7*(ROUNDUP((DAY(EOMONTH(BF$15,0)))/4,0))),
0)</f>
        <v/>
      </c>
      <c r="DZ124" s="125">
        <f t="array" ref="DZ124">
IFERROR(_xlfn.IFS(
$DH124="день_1",
$DR124*$BL124/($AX124-$AW124+1)*BG124*(DAY(EOMONTH(BG$15,0))),
$DH124="день_2",
$DR124/30*MAX(MIN($AX124,EOMONTH(BG$15,0))-MAX($AW124,BG$15)+1,),
$DH124="раб.день",
$DR124/30*(IFERROR(
_xlfn.LET(_xlpm.VD,
CHOOSE(
{1;2;3;4;5;6;7;8;9;10;11;12;13;14;15;16;17;18},
45658,45659,45660,45661,45662,45663,45664,45665,45711,45724,45778,45779,45785,45786,45820,45821,45965,46022),
_xlfn.LET(_xlpm.DD,
MAX(MIN($AX124,EOMONTH(BG$15,0))-MAX($AW124,BG$15),),
_xlfn.IFS(
AND(MONTH($AW124)=MONTH(BG$15),MONTH($AX124)&lt;&gt;MONTH(BG$15)),
NETWORKDAYS.INTL($AW124,$AW124+_xlpm.DD,1,_xlpm.VD),
AND(MONTH($AW124)&lt;&gt;MONTH(BG$15),MONTH($AX124)=MONTH(BG$15)),
NETWORKDAYS.INTL(($AX124)-_xlpm.DD,$AX124,1,_xlpm.VD),
AND(MONTH($AW124)&lt;MONTH(BG$15),MONTH($AX124)&gt;MONTH(BG$15)),
NETWORKDAYS.INTL((EOMONTH(BG$15-1,1))-_xlpm.DD,EOMONTH(BG$15-1,1),1,_xlpm.VD),
AND(MONTH($AW124)=MONTH(BG$15),MONTH($AX124)=MONTH(BG$15)),
NETWORKDAYS.INTL($AW124,$AX124,1,_xlpm.VD)))),0)),
$DH124="месяц",
$DR124*BG124,
$DH124="неделя",
$DR124*BG124/7*(ROUNDUP((DAY(EOMONTH(BG$15,0)))/4,0))),
0)</f>
        <v/>
      </c>
      <c r="EA124" s="125">
        <f t="array" ref="EA124">
IFERROR(_xlfn.IFS(
$DH124="день_1",
$DR124*$BL124/($AX124-$AW124+1)*BH124*(DAY(EOMONTH(BH$15,0))),
$DH124="день_2",
$DR124/30*MAX(MIN($AX124,EOMONTH(BH$15,0))-MAX($AW124,BH$15)+1,),
$DH124="раб.день",
$DR124/30*(IFERROR(
_xlfn.LET(_xlpm.VD,
CHOOSE(
{1;2;3;4;5;6;7;8;9;10;11;12;13;14;15;16;17;18},
45658,45659,45660,45661,45662,45663,45664,45665,45711,45724,45778,45779,45785,45786,45820,45821,45965,46022),
_xlfn.LET(_xlpm.DD,
MAX(MIN($AX124,EOMONTH(BH$15,0))-MAX($AW124,BH$15),),
_xlfn.IFS(
AND(MONTH($AW124)=MONTH(BH$15),MONTH($AX124)&lt;&gt;MONTH(BH$15)),
NETWORKDAYS.INTL($AW124,$AW124+_xlpm.DD,1,_xlpm.VD),
AND(MONTH($AW124)&lt;&gt;MONTH(BH$15),MONTH($AX124)=MONTH(BH$15)),
NETWORKDAYS.INTL(($AX124)-_xlpm.DD,$AX124,1,_xlpm.VD),
AND(MONTH($AW124)&lt;MONTH(BH$15),MONTH($AX124)&gt;MONTH(BH$15)),
NETWORKDAYS.INTL((EOMONTH(BH$15-1,1))-_xlpm.DD,EOMONTH(BH$15-1,1),1,_xlpm.VD),
AND(MONTH($AW124)=MONTH(BH$15),MONTH($AX124)=MONTH(BH$15)),
NETWORKDAYS.INTL($AW124,$AX124,1,_xlpm.VD)))),0)),
$DH124="месяц",
$DR124*BH124,
$DH124="неделя",
$DR124*BH124/7*(ROUNDUP((DAY(EOMONTH(BH$15,0)))/4,0))),
0)</f>
        <v/>
      </c>
      <c r="EB124" s="125">
        <f t="array" ref="EB124">
IFERROR(_xlfn.IFS(
$DH124="день_1",
$DR124*$BL124/($AX124-$AW124+1)*BI124*(DAY(EOMONTH(BI$15,0))),
$DH124="день_2",
$DR124/30*MAX(MIN($AX124,EOMONTH(BI$15,0))-MAX($AW124,BI$15)+1,),
$DH124="раб.день",
$DR124/30*(IFERROR(
_xlfn.LET(_xlpm.VD,
CHOOSE(
{1;2;3;4;5;6;7;8;9;10;11;12;13;14;15;16;17;18},
45658,45659,45660,45661,45662,45663,45664,45665,45711,45724,45778,45779,45785,45786,45820,45821,45965,46022),
_xlfn.LET(_xlpm.DD,
MAX(MIN($AX124,EOMONTH(BI$15,0))-MAX($AW124,BI$15),),
_xlfn.IFS(
AND(MONTH($AW124)=MONTH(BI$15),MONTH($AX124)&lt;&gt;MONTH(BI$15)),
NETWORKDAYS.INTL($AW124,$AW124+_xlpm.DD,1,_xlpm.VD),
AND(MONTH($AW124)&lt;&gt;MONTH(BI$15),MONTH($AX124)=MONTH(BI$15)),
NETWORKDAYS.INTL(($AX124)-_xlpm.DD,$AX124,1,_xlpm.VD),
AND(MONTH($AW124)&lt;MONTH(BI$15),MONTH($AX124)&gt;MONTH(BI$15)),
NETWORKDAYS.INTL((EOMONTH(BI$15-1,1))-_xlpm.DD,EOMONTH(BI$15-1,1),1,_xlpm.VD),
AND(MONTH($AW124)=MONTH(BI$15),MONTH($AX124)=MONTH(BI$15)),
NETWORKDAYS.INTL($AW124,$AX124,1,_xlpm.VD)))),0)),
$DH124="месяц",
$DR124*BI124,
$DH124="неделя",
$DR124*BI124/7*(ROUNDUP((DAY(EOMONTH(BI$15,0)))/4,0))),
0)</f>
        <v/>
      </c>
      <c r="EC124" s="125">
        <f t="array" ref="EC124">
IFERROR(_xlfn.IFS(
$DH124="день_1",
$DR124*$BL124/($AX124-$AW124+1)*BJ124*(DAY(EOMONTH(BJ$15,0))),
$DH124="день_2",
$DR124/30*MAX(MIN($AX124,EOMONTH(BJ$15,0))-MAX($AW124,BJ$15)+1,),
$DH124="раб.день",
$DR124/30*(IFERROR(
_xlfn.LET(_xlpm.VD,
CHOOSE(
{1;2;3;4;5;6;7;8;9;10;11;12;13;14;15;16;17;18},
45658,45659,45660,45661,45662,45663,45664,45665,45711,45724,45778,45779,45785,45786,45820,45821,45965,46022),
_xlfn.LET(_xlpm.DD,
MAX(MIN($AX124,EOMONTH(BJ$15,0))-MAX($AW124,BJ$15),),
_xlfn.IFS(
AND(MONTH($AW124)=MONTH(BJ$15),MONTH($AX124)&lt;&gt;MONTH(BJ$15)),
NETWORKDAYS.INTL($AW124,$AW124+_xlpm.DD,1,_xlpm.VD),
AND(MONTH($AW124)&lt;&gt;MONTH(BJ$15),MONTH($AX124)=MONTH(BJ$15)),
NETWORKDAYS.INTL(($AX124)-_xlpm.DD,$AX124,1,_xlpm.VD),
AND(MONTH($AW124)&lt;MONTH(BJ$15),MONTH($AX124)&gt;MONTH(BJ$15)),
NETWORKDAYS.INTL((EOMONTH(BJ$15-1,1))-_xlpm.DD,EOMONTH(BJ$15-1,1),1,_xlpm.VD),
AND(MONTH($AW124)=MONTH(BJ$15),MONTH($AX124)=MONTH(BJ$15)),
NETWORKDAYS.INTL($AW124,$AX124,1,_xlpm.VD)))),0)),
$DH124="месяц",
$DR124*BJ124,
$DH124="неделя",
$DR124*BJ124/7*(ROUNDUP((DAY(EOMONTH(BJ$15,0)))/4,0))),
0)</f>
        <v/>
      </c>
      <c r="ED124" s="125">
        <f t="array" ref="ED124">
IFERROR(_xlfn.IFS(
$DH124="день_1",
$DR124*$BL124/($AX124-$AW124+1)*BK124*(DAY(EOMONTH(BK$15,0))),
$DH124="день_2",
$DR124/30*MAX(MIN($AX124,EOMONTH(BK$15,0))-MAX($AW124,BK$15)+1,),
$DH124="раб.день",
$DR124/30*(IFERROR(
_xlfn.LET(_xlpm.VD,
CHOOSE(
{1;2;3;4;5;6;7;8;9;10;11;12;13;14;15;16;17;18},
45658,45659,45660,45661,45662,45663,45664,45665,45711,45724,45778,45779,45785,45786,45820,45821,45965,46022),
_xlfn.LET(_xlpm.DD,
MAX(MIN($AX124,EOMONTH(BK$15,0))-MAX($AW124,BK$15),),
_xlfn.IFS(
AND(MONTH($AW124)=MONTH(BK$15),MONTH($AX124)&lt;&gt;MONTH(BK$15)),
NETWORKDAYS.INTL($AW124,$AW124+_xlpm.DD,1,_xlpm.VD),
AND(MONTH($AW124)&lt;&gt;MONTH(BK$15),MONTH($AX124)=MONTH(BK$15)),
NETWORKDAYS.INTL(($AX124)-_xlpm.DD,$AX124,1,_xlpm.VD),
AND(MONTH($AW124)&lt;MONTH(BK$15),MONTH($AX124)&gt;MONTH(BK$15)),
NETWORKDAYS.INTL((EOMONTH(BK$15-1,1))-_xlpm.DD,EOMONTH(BK$15-1,1),1,_xlpm.VD),
AND(MONTH($AW124)=MONTH(BK$15),MONTH($AX124)=MONTH(BK$15)),
NETWORKDAYS.INTL($AW124,$AX124,1,_xlpm.VD)))),0)),
$DH124="месяц",
$DR124*BK124,
$DH124="неделя",
$DR124*BK124/7*(ROUNDUP((DAY(EOMONTH(BK$15,0)))/4,0))),
0)</f>
        <v/>
      </c>
      <c r="EE124" s="125">
        <f>SUM($DS124,$DT124,$DU124,$DV124,$DW124,$DX124,$DY124,$DZ124,$EA124,$EB124,$EC124,$ED124)</f>
        <v/>
      </c>
      <c r="EF124" s="125">
        <f>IFERROR(ROUND($EE124*(1+$EP124),2),0)</f>
        <v/>
      </c>
      <c r="EG124" s="128" t="n">
        <v>1</v>
      </c>
      <c r="EH124" s="126" t="n">
        <v>0</v>
      </c>
      <c r="EI124" s="126">
        <f>ROUND(SUM($EH124:$EH124)*SUM($AB124:$AB124)*$EG124,2)</f>
        <v/>
      </c>
      <c r="EJ124" s="126">
        <f>ROUND($EI124*(1+$EP124),2)</f>
        <v/>
      </c>
      <c r="EK124" s="126" t="n">
        <v>0</v>
      </c>
      <c r="EL124" s="126">
        <f>ROUND(SUM($EK124:$EK124)*SUM($AB124:$AB124)*$EG124,2)</f>
        <v/>
      </c>
      <c r="EM124" s="126">
        <f>ROUND($EL124*(1+$EP124),2)</f>
        <v/>
      </c>
      <c r="EN124" s="126">
        <f>SUM($EE124,$EI124,$EL124)</f>
        <v/>
      </c>
      <c r="EO124" s="126">
        <f>SUM($EF124,$EJ124,$EM124)</f>
        <v/>
      </c>
      <c r="EP124" s="59" t="inlineStr">
        <is>
          <t>20%</t>
        </is>
      </c>
      <c r="EQ124" s="59" t="n"/>
      <c r="ER124" s="60">
        <f t="array" ref="ER124">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MATCH(ES124,
{"AMS";"RussOutdoor";"HD Outdoor";"Ingroup";"IQ";"Ledproduction";"LisChannel";"Logic";"Media-PPL";"NovikovTV | НовиковТВ";"SMA";"SOK";"КрокусТВ | CrocusTV | IndoorTV";"Сити";"ТЯК Москва"},
0)),"")</f>
        <v/>
      </c>
      <c r="ES124" s="60" t="n"/>
      <c r="ET124" s="60">
        <f t="array" ref="ET124">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MATCH(ES124,
{"AMS";"RussOutdoor";"HD Outdoor";"Ingroup";"IQ";"Ledproduction";"LisChannel";"Logic";"Media-PPL";"NovikovTV | НовиковТВ";"SMA";"SOK";"КрокусТВ | CrocusTV | IndoorTV";"Сити";"ТЯК Москва"},
0)),"")</f>
        <v/>
      </c>
      <c r="EU124" s="60" t="n"/>
      <c r="EV124" s="60" t="n"/>
      <c r="EX124" s="110">
        <f t="array" ref="EX124">
($AR124/30
+N("ТРАФИК ПЛОЩАДКИ"))*
(IFERROR(
_xlfn.LET(
_xlpm.GPR,
HLOOKUP($L124,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(MATCH($T124,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IF($Q124="цифровой",_xlpm.GPR/$AG124,_xlpm.GPR/60)),
0)
+N("DWELL TIME"))*
(IF($AB124=0,0,IF($AB124=1,0.3,IF($AB124=2,0.5,IF($AB124&gt;2,1))))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_xlfn.IFS($AC124="да",1.2,$AC124="нет",1)*
_xlfn.IFS($AD124="да",1.2,$AD124="нет",1)*
IF(R124="статический",1,1.2)*
$X124*
INDEX(
{1.2;1;1.2;1.2;1;1.2;1.2;1.2;1.2;1.2;1.2;1;1.2;1.2;1.2;1.2;1;1;1.2;1.2;1.2;1;1;1;1;1.2;1.2;1.2;1.2;1;1;1;1;1.2;1.2;1.2;1.2;1.2;1.2;1.2;1.2;1;1;1.2;1;1;1;1;1.5;1;1;1.5;1.5;1.2},
MATCH($Q124,_xlpm.MI,0)))&gt;{0.02;0.04;0.06;0.1;0.2;0.4;0.6;0.8;1;2;4;6})),
{0;1;2;3;4;5;6;7;8;9;10;11;12},
0)))
+N("КОЭФФИЦИЕНТ КОНТАКТА"))))*
(_xlfn.IFS($X124&lt;0.1,$X124/1000,$X124&gt;25,5.2,AND($X124&gt;=0.1,$X124&lt;=25),(($X124*2+0.1)/10)*($X124/10)))*
IFERROR((_xlfn.LET(
_xlpm.MA,
{0;0.8;0.85;0.9;0.95;1},
_xlpm.MAA,
{0;1;2;3;4;5},
INDEX(_xlpm.MA,MATCH(SUMPRODUCT(--((IF(ROUND(_xlpm.MAA,1)&gt;5,5,ROUND($AB124,1)))&gt;{0;1;2;3;4;5})),_xlpm.MAA,0)))
+N("КОЭФФИЦИЕНТ КОЛ-ВО КОНСТРУКЦИЙ")),1)*
$AB124,0))*
(IF($Q124="цифровой",$AG124/15*$AI124,1)
+N("ДЛЯ ЦИФРЫ"))</f>
        <v/>
      </c>
      <c r="EY124" s="110">
        <f>IFERROR(EX124*AY124,0)</f>
        <v/>
      </c>
      <c r="EZ124" s="131">
        <f>IFERROR(DP124/EY124*1000,0)</f>
        <v/>
      </c>
      <c r="FA124" s="112">
        <f>IFERROR(FC124/FB124,0)</f>
        <v/>
      </c>
      <c r="FB124" s="112">
        <f>IFERROR((FC124/(EY124/FF124*#REF!))*0.825,0)</f>
        <v/>
      </c>
      <c r="FC124" s="112">
        <f>IFERROR(((EX124*30/AR124)*100)/30,0)</f>
        <v/>
      </c>
      <c r="FD124" s="112">
        <f>IFERROR(EY124/G124*100%,0)</f>
        <v/>
      </c>
      <c r="FE124" s="112">
        <f>IFERROR(FD124/FC124*100%,0)</f>
        <v/>
      </c>
      <c r="FF124" s="110">
        <f>IFERROR(AR124/30*AY124,0)</f>
        <v/>
      </c>
    </row>
    <row r="125" ht="13" customHeight="1">
      <c r="A125" s="59" t="n"/>
      <c r="B125" s="60" t="n"/>
      <c r="C125" s="60" t="n"/>
      <c r="D125" s="60">
        <f t="array" ref="D125">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MATCH($E125,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25" s="60">
        <f t="array" ref="E125">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MATCH($F125,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25" s="60" t="inlineStr"/>
      <c r="G125" s="60" t="n"/>
      <c r="H125" s="60">
        <f t="array" ref="H125">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MATCH($I125,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25" s="60" t="n"/>
      <c r="J125" s="60" t="n"/>
      <c r="K125" s="60" t="n"/>
      <c r="L125" s="60" t="n"/>
      <c r="M125" s="60" t="n"/>
      <c r="N125" s="60" t="n"/>
      <c r="O125" s="60" t="n"/>
      <c r="P125" s="60">
        <f t="array" ref="P125">
_xlfn.IFS(
ISNUMBER(MATCH($Q125,{"шелфбаннер","разделитель","монетница","чековая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ISNUMBER(MATCH($Q125,{"LED/LCD","видеокулер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ISNUMBER(MATCH($Q125,{"автомобиль","машина","выставочное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ISNUMBER(MATCH($Q125,{"билборд","лифтовая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ISNUMBER(MATCH($Q125,{"навигация","подвесной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ISNUMBER(MATCH($Q125,{"движущаяся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ISNUMBER(MATCH($Q125,{"каталог","журнал"},)),
"Пресса",
$Q125="","")</f>
        <v/>
      </c>
      <c r="Q125" s="60" t="n"/>
      <c r="R125" s="60">
        <f t="array" ref="R125">
IFERROR(
_xlfn.IFS(
OR(ISNUMBER(MATCH($Q125,{"экспозиция","макет","стенд","автостенд","авто стенд","выставочное пространство","выставочные стенды","модульные выставочные стенды","3Д конструкция","3D конструкция"},)),P125="Экспонирование"),
"нестандартный",
ISNUMBER(MATCH($Q125,{"скроллер","призматрон"},)),
"динамический",
$P125="Видео",
"цифровой",
OR($P125="Пресса",$P125="Щит",$P125="POSm",$P125="Подвес",$P125="Брендирование/оклейка"),
"статический"),"")</f>
        <v/>
      </c>
      <c r="S125" s="59" t="n"/>
      <c r="T125" s="60" t="n"/>
      <c r="U125" s="60" t="n"/>
      <c r="V125" s="60">
        <f>
IF(P125="Видео",
"цифровой постер/ролик",
IF(ISNUMBER(MATCH(Q125,{"короб световой","короб световой | лайтбокс","короб световой | кристалайт","лайтбокс","лайт бокс","кристалайт","LB","lightbox"},)),
"бэклит",
IF(P125="Брендирование/оклейка",
"перфарированная пленка/самоклейка",
IF(P125="Экспонирование",
"под запрос",
IF(P125="Подвес",
"баннер/ткань",
"")))))</f>
        <v/>
      </c>
      <c r="W125" s="59" t="n"/>
      <c r="X125" s="59" t="n"/>
      <c r="Y125" s="59" t="n"/>
      <c r="Z125" s="61" t="n"/>
      <c r="AA125" s="61" t="n"/>
      <c r="AB125" s="61">
        <f>IF(BL125&gt;0,Z125,0)</f>
        <v/>
      </c>
      <c r="AC125" s="59" t="n"/>
      <c r="AD125" s="59" t="n"/>
      <c r="AE125" s="59" t="n"/>
      <c r="AF125" s="59" t="n"/>
      <c r="AG125" s="59" t="n"/>
      <c r="AH125" s="59" t="n"/>
      <c r="AI125" s="59" t="n"/>
      <c r="AJ125" s="59" t="n"/>
      <c r="AK125" s="59" t="n"/>
      <c r="AL125" s="62">
        <f>IFERROR(IF(OR(R125="статический",R125="динамический",R125="нестандартный",R125="",R125=""),"-",IF(AND(AH125="-",AI125="-"),"-",AK125*3600/AH125*AI125)),"-")</f>
        <v/>
      </c>
      <c r="AM125" s="62">
        <f>IFERROR(IF(OR(R125="статический",R125="динамический",R125="",R125="", R125="BTL",R125="нестандартный"),"-",AG125*AI125*AL125/60),"-")</f>
        <v/>
      </c>
      <c r="AN125" s="63">
        <f>IFERROR(IF(AH125="","-",AG125*AI125/AH125),"-")</f>
        <v/>
      </c>
      <c r="AO125" s="59">
        <f>IFERROR(IF(OR($R125="статический",$R125="динамический",$R125="",$R125="",$R125="BTL",$R125="нестандартный"),"-",$AL125*$AY125),"-")</f>
        <v/>
      </c>
      <c r="AP125" s="62">
        <f>IFERROR(IF(OR($R125="статический",$R125="динамический",$R125="",$R125="",$R125="BTL",$R125="нестандартный"),"-",$AM125*AY125),"-")</f>
        <v/>
      </c>
      <c r="AQ125" s="64" t="n"/>
      <c r="AR125" s="61" t="n"/>
      <c r="AS125" s="61" t="n"/>
      <c r="AT125" s="61" t="n"/>
      <c r="AU125" s="65" t="n"/>
      <c r="AV125" s="124">
        <f>IFERROR(DR125/AT125*1000,"n/a")</f>
        <v/>
      </c>
      <c r="AW125" s="67" t="n"/>
      <c r="AX125" s="67" t="n"/>
      <c r="AY125" s="43">
        <f>IFERROR(IF(OR($AW125="",$AX125=""),"",_xlfn.DAYS($AX125+1,$AW125)),"")</f>
        <v/>
      </c>
      <c r="AZ125" s="68">
        <f t="array" ref="AZ125">
_xlfn.LET(_xlpm.COEFF,
IF($AW125+$AX125=0,0,IF(MAX(MIN($AX125,EOMONTH(AZ$15,0))-MAX($AW125,AZ$15)+1,)&gt;0,1,0)),
_xlfn.IFS(
$ES125="LisChannel",
_xlpm.COEFF*
INDEX({1;1;1.2;1.2;1;1;1;1;1.2;1.2;1.2;1.2},
MATCH(MONTH(AZ$15),
{1,2,3,4,5,6,7,8,9,10,11,12})),
CONCATENATE($ES125," ",$L125)="RussOutdoor метро",
_xlpm.COEFF*
INDEX({0.8;0.9;1.1;1.1;1;1;1;1;1.1;1.1;1.1;1.1},
MATCH(MONTH(AZ$15),
{1,2,3,4,5,6,7,8,9,10,11,12})),
$ES125&lt;&gt;"LisChannel",
_xlpm.COEFF,
$ES125&lt;&gt;"RussOutdoor",
_xlpm.COEFF))</f>
        <v/>
      </c>
      <c r="BA125" s="68">
        <f t="array" ref="BA125">
_xlfn.LET(_xlpm.COEFF,
IF($AW125+$AX125=0,0,IF(MAX(MIN($AX125,EOMONTH(BA$15,0))-MAX($AW125,BA$15)+1,)&gt;0,1,0)),
_xlfn.IFS(
$ES125="LisChannel",
_xlpm.COEFF*
INDEX({1;1;1.2;1.2;1;1;1;1;1.2;1.2;1.2;1.2},
MATCH(MONTH(BA$15),
{1,2,3,4,5,6,7,8,9,10,11,12})),
CONCATENATE($ES125," ",$L125)="RussOutdoor метро",
_xlpm.COEFF*
INDEX({0.8;0.9;1.1;1.1;1;1;1;1;1.1;1.1;1.1;1.1},
MATCH(MONTH(BA$15),
{1,2,3,4,5,6,7,8,9,10,11,12})),
$ES125&lt;&gt;"LisChannel",
_xlpm.COEFF,
$ES125&lt;&gt;"RussOutdoor",
_xlpm.COEFF))</f>
        <v/>
      </c>
      <c r="BB125" s="68">
        <f t="array" ref="BB125">
_xlfn.LET(_xlpm.COEFF,
IF($AW125+$AX125=0,0,IF(MAX(MIN($AX125,EOMONTH(BB$15,0))-MAX($AW125,BB$15)+1,)&gt;0,1,0)),
_xlfn.IFS(
$ES125="LisChannel",
_xlpm.COEFF*
INDEX({1;1;1.2;1.2;1;1;1;1;1.2;1.2;1.2;1.2},
MATCH(MONTH(BB$15),
{1,2,3,4,5,6,7,8,9,10,11,12})),
CONCATENATE($ES125," ",$L125)="RussOutdoor метро",
_xlpm.COEFF*
INDEX({0.8;0.9;1.1;1.1;1;1;1;1;1.1;1.1;1.1;1.1},
MATCH(MONTH(BB$15),
{1,2,3,4,5,6,7,8,9,10,11,12})),
$ES125&lt;&gt;"LisChannel",
_xlpm.COEFF,
$ES125&lt;&gt;"RussOutdoor",
_xlpm.COEFF))</f>
        <v/>
      </c>
      <c r="BC125" s="68">
        <f t="array" ref="BC125">
_xlfn.LET(_xlpm.COEFF,
IF($AW125+$AX125=0,0,IF(MAX(MIN($AX125,EOMONTH(BC$15,0))-MAX($AW125,BC$15)+1,)&gt;0,1,0)),
_xlfn.IFS(
$ES125="LisChannel",
_xlpm.COEFF*
INDEX({1;1;1.2;1.2;1;1;1;1;1.2;1.2;1.2;1.2},
MATCH(MONTH(BC$15),
{1,2,3,4,5,6,7,8,9,10,11,12})),
CONCATENATE($ES125," ",$L125)="RussOutdoor метро",
_xlpm.COEFF*
INDEX({0.8;0.9;1.1;1.1;1;1;1;1;1.1;1.1;1.1;1.1},
MATCH(MONTH(BC$15),
{1,2,3,4,5,6,7,8,9,10,11,12})),
$ES125&lt;&gt;"LisChannel",
_xlpm.COEFF,
$ES125&lt;&gt;"RussOutdoor",
_xlpm.COEFF))</f>
        <v/>
      </c>
      <c r="BD125" s="68">
        <f t="array" ref="BD125">
_xlfn.LET(_xlpm.COEFF,
IF($AW125+$AX125=0,0,IF(MAX(MIN($AX125,EOMONTH(BD$15,0))-MAX($AW125,BD$15)+1,)&gt;0,1,0)),
_xlfn.IFS(
$ES125="LisChannel",
_xlpm.COEFF*
INDEX({1;1;1.2;1.2;1;1;1;1;1.2;1.2;1.2;1.2},
MATCH(MONTH(BD$15),
{1,2,3,4,5,6,7,8,9,10,11,12})),
CONCATENATE($ES125," ",$L125)="RussOutdoor метро",
_xlpm.COEFF*
INDEX({0.8;0.9;1.1;1.1;1;1;1;1;1.1;1.1;1.1;1.1},
MATCH(MONTH(BD$15),
{1,2,3,4,5,6,7,8,9,10,11,12})),
$ES125&lt;&gt;"LisChannel",
_xlpm.COEFF,
$ES125&lt;&gt;"RussOutdoor",
_xlpm.COEFF))</f>
        <v/>
      </c>
      <c r="BE125" s="68">
        <f t="array" ref="BE125">
_xlfn.LET(_xlpm.COEFF,
IF($AW125+$AX125=0,0,IF(MAX(MIN($AX125,EOMONTH(BE$15,0))-MAX($AW125,BE$15)+1,)&gt;0,1,0)),
_xlfn.IFS(
$ES125="LisChannel",
_xlpm.COEFF*
INDEX({1;1;1.2;1.2;1;1;1;1;1.2;1.2;1.2;1.2},
MATCH(MONTH(BE$15),
{1,2,3,4,5,6,7,8,9,10,11,12})),
CONCATENATE($ES125," ",$L125)="RussOutdoor метро",
_xlpm.COEFF*
INDEX({0.8;0.9;1.1;1.1;1;1;1;1;1.1;1.1;1.1;1.1},
MATCH(MONTH(BE$15),
{1,2,3,4,5,6,7,8,9,10,11,12})),
$ES125&lt;&gt;"LisChannel",
_xlpm.COEFF,
$ES125&lt;&gt;"RussOutdoor",
_xlpm.COEFF))</f>
        <v/>
      </c>
      <c r="BF125" s="68">
        <f t="array" ref="BF125">
_xlfn.LET(_xlpm.COEFF,
IF($AW125+$AX125=0,0,IF(MAX(MIN($AX125,EOMONTH(BF$15,0))-MAX($AW125,BF$15)+1,)&gt;0,1,0)),
_xlfn.IFS(
$ES125="LisChannel",
_xlpm.COEFF*
INDEX({1;1;1.2;1.2;1;1;1;1;1.2;1.2;1.2;1.2},
MATCH(MONTH(BF$15),
{1,2,3,4,5,6,7,8,9,10,11,12})),
CONCATENATE($ES125," ",$L125)="RussOutdoor метро",
_xlpm.COEFF*
INDEX({0.8;0.9;1.1;1.1;1;1;1;1;1.1;1.1;1.1;1.1},
MATCH(MONTH(BF$15),
{1,2,3,4,5,6,7,8,9,10,11,12})),
$ES125&lt;&gt;"LisChannel",
_xlpm.COEFF,
$ES125&lt;&gt;"RussOutdoor",
_xlpm.COEFF))</f>
        <v/>
      </c>
      <c r="BG125" s="68">
        <f t="array" ref="BG125">
_xlfn.LET(_xlpm.COEFF,
IF($AW125+$AX125=0,0,IF(MAX(MIN($AX125,EOMONTH(BG$15,0))-MAX($AW125,BG$15)+1,)&gt;0,1,0)),
_xlfn.IFS(
$ES125="LisChannel",
_xlpm.COEFF*
INDEX({1;1;1.2;1.2;1;1;1;1;1.2;1.2;1.2;1.2},
MATCH(MONTH(BG$15),
{1,2,3,4,5,6,7,8,9,10,11,12})),
CONCATENATE($ES125," ",$L125)="RussOutdoor метро",
_xlpm.COEFF*
INDEX({0.8;0.9;1.1;1.1;1;1;1;1;1.1;1.1;1.1;1.1},
MATCH(MONTH(BG$15),
{1,2,3,4,5,6,7,8,9,10,11,12})),
$ES125&lt;&gt;"LisChannel",
_xlpm.COEFF,
$ES125&lt;&gt;"RussOutdoor",
_xlpm.COEFF))</f>
        <v/>
      </c>
      <c r="BH125" s="68">
        <f t="array" ref="BH125">
_xlfn.LET(_xlpm.COEFF,
IF($AW125+$AX125=0,0,IF(MAX(MIN($AX125,EOMONTH(BH$15,0))-MAX($AW125,BH$15)+1,)&gt;0,1,0)),
_xlfn.IFS(
$ES125="LisChannel",
_xlpm.COEFF*
INDEX({1;1;1.2;1.2;1;1;1;1;1.2;1.2;1.2;1.2},
MATCH(MONTH(BH$15),
{1,2,3,4,5,6,7,8,9,10,11,12})),
CONCATENATE($ES125," ",$L125)="RussOutdoor метро",
_xlpm.COEFF*
INDEX({0.8;0.9;1.1;1.1;1;1;1;1;1.1;1.1;1.1;1.1},
MATCH(MONTH(BH$15),
{1,2,3,4,5,6,7,8,9,10,11,12})),
$ES125&lt;&gt;"LisChannel",
_xlpm.COEFF,
$ES125&lt;&gt;"RussOutdoor",
_xlpm.COEFF))</f>
        <v/>
      </c>
      <c r="BI125" s="68">
        <f t="array" ref="BI125">
_xlfn.LET(_xlpm.COEFF,
IF($AW125+$AX125=0,0,IF(MAX(MIN($AX125,EOMONTH(BI$15,0))-MAX($AW125,BI$15)+1,)&gt;0,1,0)),
_xlfn.IFS(
$ES125="LisChannel",
_xlpm.COEFF*
INDEX({1;1;1.2;1.2;1;1;1;1;1.2;1.2;1.2;1.2},
MATCH(MONTH(BI$15),
{1,2,3,4,5,6,7,8,9,10,11,12})),
CONCATENATE($ES125," ",$L125)="RussOutdoor метро",
_xlpm.COEFF*
INDEX({0.8;0.9;1.1;1.1;1;1;1;1;1.1;1.1;1.1;1.1},
MATCH(MONTH(BI$15),
{1,2,3,4,5,6,7,8,9,10,11,12})),
$ES125&lt;&gt;"LisChannel",
_xlpm.COEFF,
$ES125&lt;&gt;"RussOutdoor",
_xlpm.COEFF))</f>
        <v/>
      </c>
      <c r="BJ125" s="68">
        <f t="array" ref="BJ125">
_xlfn.LET(_xlpm.COEFF,
IF($AW125+$AX125=0,0,IF(MAX(MIN($AX125,EOMONTH(BJ$15,0))-MAX($AW125,BJ$15)+1,)&gt;0,1,0)),
_xlfn.IFS(
$ES125="LisChannel",
_xlpm.COEFF*
INDEX({1;1;1.2;1.2;1;1;1;1;1.2;1.2;1.2;1.2},
MATCH(MONTH(BJ$15),
{1,2,3,4,5,6,7,8,9,10,11,12})),
CONCATENATE($ES125," ",$L125)="RussOutdoor метро",
_xlpm.COEFF*
INDEX({0.8;0.9;1.1;1.1;1;1;1;1;1.1;1.1;1.1;1.1},
MATCH(MONTH(BJ$15),
{1,2,3,4,5,6,7,8,9,10,11,12})),
$ES125&lt;&gt;"LisChannel",
_xlpm.COEFF,
$ES125&lt;&gt;"RussOutdoor",
_xlpm.COEFF))</f>
        <v/>
      </c>
      <c r="BK125" s="68">
        <f t="array" ref="BK125">
_xlfn.LET(_xlpm.COEFF,
IF($AW125+$AX125=0,0,IF(MAX(MIN($AX125,EOMONTH(BK$15,0))-MAX($AW125,BK$15)+1,)&gt;0,1,0)),
_xlfn.IFS(
$ES125="LisChannel",
_xlpm.COEFF*
INDEX({1;1;1.2;1.2;1;1;1;1;1.2;1.2;1.2;1.2},
MATCH(MONTH(BK$15),
{1,2,3,4,5,6,7,8,9,10,11,12})),
CONCATENATE($ES125," ",$L125)="RussOutdoor метро",
_xlpm.COEFF*
INDEX({0.8;0.9;1.1;1.1;1;1;1;1;1.1;1.1;1.1;1.1},
MATCH(MONTH(BK$15),
{1,2,3,4,5,6,7,8,9,10,11,12})),
$ES125&lt;&gt;"LisChannel",
_xlpm.COEFF,
$ES125&lt;&gt;"RussOutdoor",
_xlpm.COEFF))</f>
        <v/>
      </c>
      <c r="BL125" s="62">
        <f>COUNTIFS($AZ125:$BK125,"&gt;0")</f>
        <v/>
      </c>
      <c r="BM125" s="65" t="n"/>
      <c r="BN125" s="125">
        <f>$DJ125</f>
        <v/>
      </c>
      <c r="BO125" s="63">
        <f>$DQ125</f>
        <v/>
      </c>
      <c r="BP125" s="125">
        <f>
IFERROR(
IF($BL125=0,0,
$BN125*(1-$BO125)),
0)</f>
        <v/>
      </c>
      <c r="BQ125" s="125">
        <f t="array" ref="BQ125">
IFERROR(
_xlfn.IFS(
$DH125="день_1",
$BP125*$BL125/($AX125-$AW125+1)*AZ125*(DAY(EOMONTH(AZ$15,0))),
$DH125="день_2",
$BP125/30*MAX(MIN($AX125,EOMONTH(AZ$15,0))-MAX($AW125,AZ$15)+1,),
$DH125="раб.день",
$BP125/30*(IFERROR(
_xlfn.LET(_xlpm.VD,
CHOOSE(
{1;2;3;4;5;6;7;8;9;10;11;12;13;14;15;16;17;18},
45658,45659,45660,45661,45662,45663,45664,45665,45711,45724,45778,45779,45785,45786,45820,45821,45965,46022),
_xlfn.LET(_xlpm.DD,
MAX(MIN($AX125,EOMONTH(AZ$15,0))-MAX($AW125,AZ$15),),
_xlfn.IFS(
AND(MONTH($AW125)=MONTH(AZ$15),MONTH($AX125)&lt;&gt;MONTH(AZ$15)),
NETWORKDAYS.INTL($AW125,$AW125+_xlpm.DD,1,_xlpm.VD),
AND(MONTH($AW125)&lt;&gt;MONTH(AZ$15),MONTH($AX125)=MONTH(AZ$15)),
NETWORKDAYS.INTL(($AX125)-_xlpm.DD,$AX125,1,_xlpm.VD),
AND(MONTH($AW125)&lt;MONTH(AZ$15),MONTH($AX125)&gt;MONTH(AZ$15)),
NETWORKDAYS.INTL((EOMONTH(AZ$15-1,1))-_xlpm.DD,EOMONTH(AZ$15-1,1),1,_xlpm.VD),
AND(MONTH($AW125)=MONTH(AZ$15),MONTH($AX125)=MONTH(AZ$15)),
NETWORKDAYS.INTL($AW125,$AX125,1,_xlpm.VD)))),0)),
$DH125="месяц",
$BP125*AZ125,
$DH125="неделя",
$BP125*AZ125/7*(ROUNDUP((DAY(EOMONTH(AZ$15,0)))/4,0))),
0)</f>
        <v/>
      </c>
      <c r="BR125" s="125">
        <f t="array" ref="BR125">
IFERROR(
_xlfn.IFS(
$DH125="день_1",
$BP125*$BL125/($AX125-$AW125+1)*BA125*(DAY(EOMONTH(BA$15,0))),
$DH125="день_2",
$BP125/30*MAX(MIN($AX125,EOMONTH(BA$15,0))-MAX($AW125,BA$15)+1,),
$DH125="раб.день",
$BP125/30*(IFERROR(
_xlfn.LET(_xlpm.VD,
CHOOSE(
{1;2;3;4;5;6;7;8;9;10;11;12;13;14;15;16;17;18},
45658,45659,45660,45661,45662,45663,45664,45665,45711,45724,45778,45779,45785,45786,45820,45821,45965,46022),
_xlfn.LET(_xlpm.DD,
MAX(MIN($AX125,EOMONTH(BA$15,0))-MAX($AW125,BA$15),),
_xlfn.IFS(
AND(MONTH($AW125)=MONTH(BA$15),MONTH($AX125)&lt;&gt;MONTH(BA$15)),
NETWORKDAYS.INTL($AW125,$AW125+_xlpm.DD,1,_xlpm.VD),
AND(MONTH($AW125)&lt;&gt;MONTH(BA$15),MONTH($AX125)=MONTH(BA$15)),
NETWORKDAYS.INTL(($AX125)-_xlpm.DD,$AX125,1,_xlpm.VD),
AND(MONTH($AW125)&lt;MONTH(BA$15),MONTH($AX125)&gt;MONTH(BA$15)),
NETWORKDAYS.INTL((EOMONTH(BA$15-1,1))-_xlpm.DD,EOMONTH(BA$15-1,1),1,_xlpm.VD),
AND(MONTH($AW125)=MONTH(BA$15),MONTH($AX125)=MONTH(BA$15)),
NETWORKDAYS.INTL($AW125,$AX125,1,_xlpm.VD)))),0)),
$DH125="месяц",
$BP125*BA125,
$DH125="неделя",
$BP125*BA125/7*(ROUNDUP((DAY(EOMONTH(BA$15,0)))/4,0))),
0)</f>
        <v/>
      </c>
      <c r="BS125" s="125">
        <f t="array" ref="BS125">
IFERROR(
_xlfn.IFS(
$DH125="день_1",
$BP125*$BL125/($AX125-$AW125+1)*BB125*(DAY(EOMONTH(BB$15,0))),
$DH125="день_2",
$BP125/30*MAX(MIN($AX125,EOMONTH(BB$15,0))-MAX($AW125,BB$15)+1,),
$DH125="раб.день",
$BP125/30*(IFERROR(
_xlfn.LET(_xlpm.VD,
CHOOSE(
{1;2;3;4;5;6;7;8;9;10;11;12;13;14;15;16;17;18},
45658,45659,45660,45661,45662,45663,45664,45665,45711,45724,45778,45779,45785,45786,45820,45821,45965,46022),
_xlfn.LET(_xlpm.DD,
MAX(MIN($AX125,EOMONTH(BB$15,0))-MAX($AW125,BB$15),),
_xlfn.IFS(
AND(MONTH($AW125)=MONTH(BB$15),MONTH($AX125)&lt;&gt;MONTH(BB$15)),
NETWORKDAYS.INTL($AW125,$AW125+_xlpm.DD,1,_xlpm.VD),
AND(MONTH($AW125)&lt;&gt;MONTH(BB$15),MONTH($AX125)=MONTH(BB$15)),
NETWORKDAYS.INTL(($AX125)-_xlpm.DD,$AX125,1,_xlpm.VD),
AND(MONTH($AW125)&lt;MONTH(BB$15),MONTH($AX125)&gt;MONTH(BB$15)),
NETWORKDAYS.INTL((EOMONTH(BB$15-1,1))-_xlpm.DD,EOMONTH(BB$15-1,1),1,_xlpm.VD),
AND(MONTH($AW125)=MONTH(BB$15),MONTH($AX125)=MONTH(BB$15)),
NETWORKDAYS.INTL($AW125,$AX125,1,_xlpm.VD)))),0)),
$DH125="месяц",
$BP125*BB125,
$DH125="неделя",
$BP125*BB125/7*(ROUNDUP((DAY(EOMONTH(BB$15,0)))/4,0))),
0)</f>
        <v/>
      </c>
      <c r="BT125" s="125">
        <f t="array" ref="BT125">
IFERROR(
_xlfn.IFS(
$DH125="день_1",
$BP125*$BL125/($AX125-$AW125+1)*BC125*(DAY(EOMONTH(BC$15,0))),
$DH125="день_2",
$BP125/30*MAX(MIN($AX125,EOMONTH(BC$15,0))-MAX($AW125,BC$15)+1,),
$DH125="раб.день",
$BP125/30*(IFERROR(
_xlfn.LET(_xlpm.VD,
CHOOSE(
{1;2;3;4;5;6;7;8;9;10;11;12;13;14;15;16;17;18},
45658,45659,45660,45661,45662,45663,45664,45665,45711,45724,45778,45779,45785,45786,45820,45821,45965,46022),
_xlfn.LET(_xlpm.DD,
MAX(MIN($AX125,EOMONTH(BC$15,0))-MAX($AW125,BC$15),),
_xlfn.IFS(
AND(MONTH($AW125)=MONTH(BC$15),MONTH($AX125)&lt;&gt;MONTH(BC$15)),
NETWORKDAYS.INTL($AW125,$AW125+_xlpm.DD,1,_xlpm.VD),
AND(MONTH($AW125)&lt;&gt;MONTH(BC$15),MONTH($AX125)=MONTH(BC$15)),
NETWORKDAYS.INTL(($AX125)-_xlpm.DD,$AX125,1,_xlpm.VD),
AND(MONTH($AW125)&lt;MONTH(BC$15),MONTH($AX125)&gt;MONTH(BC$15)),
NETWORKDAYS.INTL((EOMONTH(BC$15-1,1))-_xlpm.DD,EOMONTH(BC$15-1,1),1,_xlpm.VD),
AND(MONTH($AW125)=MONTH(BC$15),MONTH($AX125)=MONTH(BC$15)),
NETWORKDAYS.INTL($AW125,$AX125,1,_xlpm.VD)))),0)),
$DH125="месяц",
$BP125*BC125,
$DH125="неделя",
$BP125*BC125/7*(ROUNDUP((DAY(EOMONTH(BC$15,0)))/4,0))),
0)</f>
        <v/>
      </c>
      <c r="BU125" s="125">
        <f t="array" ref="BU125">
IFERROR(
_xlfn.IFS(
$DH125="день_1",
$BP125*$BL125/($AX125-$AW125+1)*BD125*(DAY(EOMONTH(BD$15,0))),
$DH125="день_2",
$BP125/30*MAX(MIN($AX125,EOMONTH(BD$15,0))-MAX($AW125,BD$15)+1,),
$DH125="раб.день",
$BP125/30*(IFERROR(
_xlfn.LET(_xlpm.VD,
CHOOSE(
{1;2;3;4;5;6;7;8;9;10;11;12;13;14;15;16;17;18},
45658,45659,45660,45661,45662,45663,45664,45665,45711,45724,45778,45779,45785,45786,45820,45821,45965,46022),
_xlfn.LET(_xlpm.DD,
MAX(MIN($AX125,EOMONTH(BD$15,0))-MAX($AW125,BD$15),),
_xlfn.IFS(
AND(MONTH($AW125)=MONTH(BD$15),MONTH($AX125)&lt;&gt;MONTH(BD$15)),
NETWORKDAYS.INTL($AW125,$AW125+_xlpm.DD,1,_xlpm.VD),
AND(MONTH($AW125)&lt;&gt;MONTH(BD$15),MONTH($AX125)=MONTH(BD$15)),
NETWORKDAYS.INTL(($AX125)-_xlpm.DD,$AX125,1,_xlpm.VD),
AND(MONTH($AW125)&lt;MONTH(BD$15),MONTH($AX125)&gt;MONTH(BD$15)),
NETWORKDAYS.INTL((EOMONTH(BD$15-1,1))-_xlpm.DD,EOMONTH(BD$15-1,1),1,_xlpm.VD),
AND(MONTH($AW125)=MONTH(BD$15),MONTH($AX125)=MONTH(BD$15)),
NETWORKDAYS.INTL($AW125,$AX125,1,_xlpm.VD)))),0)),
$DH125="месяц",
$BP125*BD125,
$DH125="неделя",
$BP125*BD125/7*(ROUNDUP((DAY(EOMONTH(BD$15,0)))/4,0))),
0)</f>
        <v/>
      </c>
      <c r="BV125" s="125">
        <f t="array" ref="BV125">
IFERROR(
_xlfn.IFS(
$DH125="день_1",
$BP125*$BL125/($AX125-$AW125+1)*BE125*(DAY(EOMONTH(BE$15,0))),
$DH125="день_2",
$BP125/30*MAX(MIN($AX125,EOMONTH(BE$15,0))-MAX($AW125,BE$15)+1,),
$DH125="раб.день",
$BP125/30*(IFERROR(
_xlfn.LET(_xlpm.VD,
CHOOSE(
{1;2;3;4;5;6;7;8;9;10;11;12;13;14;15;16;17;18},
45658,45659,45660,45661,45662,45663,45664,45665,45711,45724,45778,45779,45785,45786,45820,45821,45965,46022),
_xlfn.LET(_xlpm.DD,
MAX(MIN($AX125,EOMONTH(BE$15,0))-MAX($AW125,BE$15),),
_xlfn.IFS(
AND(MONTH($AW125)=MONTH(BE$15),MONTH($AX125)&lt;&gt;MONTH(BE$15)),
NETWORKDAYS.INTL($AW125,$AW125+_xlpm.DD,1,_xlpm.VD),
AND(MONTH($AW125)&lt;&gt;MONTH(BE$15),MONTH($AX125)=MONTH(BE$15)),
NETWORKDAYS.INTL(($AX125)-_xlpm.DD,$AX125,1,_xlpm.VD),
AND(MONTH($AW125)&lt;MONTH(BE$15),MONTH($AX125)&gt;MONTH(BE$15)),
NETWORKDAYS.INTL((EOMONTH(BE$15-1,1))-_xlpm.DD,EOMONTH(BE$15-1,1),1,_xlpm.VD),
AND(MONTH($AW125)=MONTH(BE$15),MONTH($AX125)=MONTH(BE$15)),
NETWORKDAYS.INTL($AW125,$AX125,1,_xlpm.VD)))),0)),
$DH125="месяц",
$BP125*BE125,
$DH125="неделя",
$BP125*BE125/7*(ROUNDUP((DAY(EOMONTH(BE$15,0)))/4,0))),
0)</f>
        <v/>
      </c>
      <c r="BW125" s="125">
        <f t="array" ref="BW125">
IFERROR(
_xlfn.IFS(
$DH125="день_1",
$BP125*$BL125/($AX125-$AW125+1)*BF125*(DAY(EOMONTH(BF$15,0))),
$DH125="день_2",
$BP125/30*MAX(MIN($AX125,EOMONTH(BF$15,0))-MAX($AW125,BF$15)+1,),
$DH125="раб.день",
$BP125/30*(IFERROR(
_xlfn.LET(_xlpm.VD,
CHOOSE(
{1;2;3;4;5;6;7;8;9;10;11;12;13;14;15;16;17;18},
45658,45659,45660,45661,45662,45663,45664,45665,45711,45724,45778,45779,45785,45786,45820,45821,45965,46022),
_xlfn.LET(_xlpm.DD,
MAX(MIN($AX125,EOMONTH(BF$15,0))-MAX($AW125,BF$15),),
_xlfn.IFS(
AND(MONTH($AW125)=MONTH(BF$15),MONTH($AX125)&lt;&gt;MONTH(BF$15)),
NETWORKDAYS.INTL($AW125,$AW125+_xlpm.DD,1,_xlpm.VD),
AND(MONTH($AW125)&lt;&gt;MONTH(BF$15),MONTH($AX125)=MONTH(BF$15)),
NETWORKDAYS.INTL(($AX125)-_xlpm.DD,$AX125,1,_xlpm.VD),
AND(MONTH($AW125)&lt;MONTH(BF$15),MONTH($AX125)&gt;MONTH(BF$15)),
NETWORKDAYS.INTL((EOMONTH(BF$15-1,1))-_xlpm.DD,EOMONTH(BF$15-1,1),1,_xlpm.VD),
AND(MONTH($AW125)=MONTH(BF$15),MONTH($AX125)=MONTH(BF$15)),
NETWORKDAYS.INTL($AW125,$AX125,1,_xlpm.VD)))),0)),
$DH125="месяц",
$BP125*BF125,
$DH125="неделя",
$BP125*BF125/7*(ROUNDUP((DAY(EOMONTH(BF$15,0)))/4,0))),
0)</f>
        <v/>
      </c>
      <c r="BX125" s="125">
        <f t="array" ref="BX125">
IFERROR(
_xlfn.IFS(
$DH125="день_1",
$BP125*$BL125/($AX125-$AW125+1)*BG125*(DAY(EOMONTH(BG$15,0))),
$DH125="день_2",
$BP125/30*MAX(MIN($AX125,EOMONTH(BG$15,0))-MAX($AW125,BG$15)+1,),
$DH125="раб.день",
$BP125/30*(IFERROR(
_xlfn.LET(_xlpm.VD,
CHOOSE(
{1;2;3;4;5;6;7;8;9;10;11;12;13;14;15;16;17;18},
45658,45659,45660,45661,45662,45663,45664,45665,45711,45724,45778,45779,45785,45786,45820,45821,45965,46022),
_xlfn.LET(_xlpm.DD,
MAX(MIN($AX125,EOMONTH(BG$15,0))-MAX($AW125,BG$15),),
_xlfn.IFS(
AND(MONTH($AW125)=MONTH(BG$15),MONTH($AX125)&lt;&gt;MONTH(BG$15)),
NETWORKDAYS.INTL($AW125,$AW125+_xlpm.DD,1,_xlpm.VD),
AND(MONTH($AW125)&lt;&gt;MONTH(BG$15),MONTH($AX125)=MONTH(BG$15)),
NETWORKDAYS.INTL(($AX125)-_xlpm.DD,$AX125,1,_xlpm.VD),
AND(MONTH($AW125)&lt;MONTH(BG$15),MONTH($AX125)&gt;MONTH(BG$15)),
NETWORKDAYS.INTL((EOMONTH(BG$15-1,1))-_xlpm.DD,EOMONTH(BG$15-1,1),1,_xlpm.VD),
AND(MONTH($AW125)=MONTH(BG$15),MONTH($AX125)=MONTH(BG$15)),
NETWORKDAYS.INTL($AW125,$AX125,1,_xlpm.VD)))),0)),
$DH125="месяц",
$BP125*BG125,
$DH125="неделя",
$BP125*BG125/7*(ROUNDUP((DAY(EOMONTH(BG$15,0)))/4,0))),
0)</f>
        <v/>
      </c>
      <c r="BY125" s="125">
        <f t="array" ref="BY125">
IFERROR(
_xlfn.IFS(
$DH125="день_1",
$BP125*$BL125/($AX125-$AW125+1)*BH125*(DAY(EOMONTH(BH$15,0))),
$DH125="день_2",
$BP125/30*MAX(MIN($AX125,EOMONTH(BH$15,0))-MAX($AW125,BH$15)+1,),
$DH125="раб.день",
$BP125/30*(IFERROR(
_xlfn.LET(_xlpm.VD,
CHOOSE(
{1;2;3;4;5;6;7;8;9;10;11;12;13;14;15;16;17;18},
45658,45659,45660,45661,45662,45663,45664,45665,45711,45724,45778,45779,45785,45786,45820,45821,45965,46022),
_xlfn.LET(_xlpm.DD,
MAX(MIN($AX125,EOMONTH(BH$15,0))-MAX($AW125,BH$15),),
_xlfn.IFS(
AND(MONTH($AW125)=MONTH(BH$15),MONTH($AX125)&lt;&gt;MONTH(BH$15)),
NETWORKDAYS.INTL($AW125,$AW125+_xlpm.DD,1,_xlpm.VD),
AND(MONTH($AW125)&lt;&gt;MONTH(BH$15),MONTH($AX125)=MONTH(BH$15)),
NETWORKDAYS.INTL(($AX125)-_xlpm.DD,$AX125,1,_xlpm.VD),
AND(MONTH($AW125)&lt;MONTH(BH$15),MONTH($AX125)&gt;MONTH(BH$15)),
NETWORKDAYS.INTL((EOMONTH(BH$15-1,1))-_xlpm.DD,EOMONTH(BH$15-1,1),1,_xlpm.VD),
AND(MONTH($AW125)=MONTH(BH$15),MONTH($AX125)=MONTH(BH$15)),
NETWORKDAYS.INTL($AW125,$AX125,1,_xlpm.VD)))),0)),
$DH125="месяц",
$BP125*BH125,
$DH125="неделя",
$BP125*BH125/7*(ROUNDUP((DAY(EOMONTH(BH$15,0)))/4,0))),
0)</f>
        <v/>
      </c>
      <c r="BZ125" s="125">
        <f t="array" ref="BZ125">
IFERROR(
_xlfn.IFS(
$DH125="день_1",
$BP125*$BL125/($AX125-$AW125+1)*BI125*(DAY(EOMONTH(BI$15,0))),
$DH125="день_2",
$BP125/30*MAX(MIN($AX125,EOMONTH(BI$15,0))-MAX($AW125,BI$15)+1,),
$DH125="раб.день",
$BP125/30*(IFERROR(
_xlfn.LET(_xlpm.VD,
CHOOSE(
{1;2;3;4;5;6;7;8;9;10;11;12;13;14;15;16;17;18},
45658,45659,45660,45661,45662,45663,45664,45665,45711,45724,45778,45779,45785,45786,45820,45821,45965,46022),
_xlfn.LET(_xlpm.DD,
MAX(MIN($AX125,EOMONTH(BI$15,0))-MAX($AW125,BI$15),),
_xlfn.IFS(
AND(MONTH($AW125)=MONTH(BI$15),MONTH($AX125)&lt;&gt;MONTH(BI$15)),
NETWORKDAYS.INTL($AW125,$AW125+_xlpm.DD,1,_xlpm.VD),
AND(MONTH($AW125)&lt;&gt;MONTH(BI$15),MONTH($AX125)=MONTH(BI$15)),
NETWORKDAYS.INTL(($AX125)-_xlpm.DD,$AX125,1,_xlpm.VD),
AND(MONTH($AW125)&lt;MONTH(BI$15),MONTH($AX125)&gt;MONTH(BI$15)),
NETWORKDAYS.INTL((EOMONTH(BI$15-1,1))-_xlpm.DD,EOMONTH(BI$15-1,1),1,_xlpm.VD),
AND(MONTH($AW125)=MONTH(BI$15),MONTH($AX125)=MONTH(BI$15)),
NETWORKDAYS.INTL($AW125,$AX125,1,_xlpm.VD)))),0)),
$DH125="месяц",
$BP125*BI125,
$DH125="неделя",
$BP125*BI125/7*(ROUNDUP((DAY(EOMONTH(BI$15,0)))/4,0))),
0)</f>
        <v/>
      </c>
      <c r="CA125" s="125">
        <f t="array" ref="CA125">
IFERROR(
_xlfn.IFS(
$DH125="день_1",
$BP125*$BL125/($AX125-$AW125+1)*BJ125*(DAY(EOMONTH(BJ$15,0))),
$DH125="день_2",
$BP125/30*MAX(MIN($AX125,EOMONTH(BJ$15,0))-MAX($AW125,BJ$15)+1,),
$DH125="раб.день",
$BP125/30*(IFERROR(
_xlfn.LET(_xlpm.VD,
CHOOSE(
{1;2;3;4;5;6;7;8;9;10;11;12;13;14;15;16;17;18},
45658,45659,45660,45661,45662,45663,45664,45665,45711,45724,45778,45779,45785,45786,45820,45821,45965,46022),
_xlfn.LET(_xlpm.DD,
MAX(MIN($AX125,EOMONTH(BJ$15,0))-MAX($AW125,BJ$15),),
_xlfn.IFS(
AND(MONTH($AW125)=MONTH(BJ$15),MONTH($AX125)&lt;&gt;MONTH(BJ$15)),
NETWORKDAYS.INTL($AW125,$AW125+_xlpm.DD,1,_xlpm.VD),
AND(MONTH($AW125)&lt;&gt;MONTH(BJ$15),MONTH($AX125)=MONTH(BJ$15)),
NETWORKDAYS.INTL(($AX125)-_xlpm.DD,$AX125,1,_xlpm.VD),
AND(MONTH($AW125)&lt;MONTH(BJ$15),MONTH($AX125)&gt;MONTH(BJ$15)),
NETWORKDAYS.INTL((EOMONTH(BJ$15-1,1))-_xlpm.DD,EOMONTH(BJ$15-1,1),1,_xlpm.VD),
AND(MONTH($AW125)=MONTH(BJ$15),MONTH($AX125)=MONTH(BJ$15)),
NETWORKDAYS.INTL($AW125,$AX125,1,_xlpm.VD)))),0)),
$DH125="месяц",
$BP125*BJ125,
$DH125="неделя",
$BP125*BJ125/7*(ROUNDUP((DAY(EOMONTH(BJ$15,0)))/4,0))),
0)</f>
        <v/>
      </c>
      <c r="CB125" s="125">
        <f t="array" ref="CB125">
IFERROR(
_xlfn.IFS(
$DH125="день_1",
$BP125*$BL125/($AX125-$AW125+1)*BK125*(DAY(EOMONTH(BK$15,0))),
$DH125="день_2",
$BP125/30*MAX(MIN($AX125,EOMONTH(BK$15,0))-MAX($AW125,BK$15)+1,),
$DH125="раб.день",
$BP125/30*(IFERROR(
_xlfn.LET(_xlpm.VD,
CHOOSE(
{1;2;3;4;5;6;7;8;9;10;11;12;13;14;15;16;17;18},
45658,45659,45660,45661,45662,45663,45664,45665,45711,45724,45778,45779,45785,45786,45820,45821,45965,46022),
_xlfn.LET(_xlpm.DD,
MAX(MIN($AX125,EOMONTH(BK$15,0))-MAX($AW125,BK$15),),
_xlfn.IFS(
AND(MONTH($AW125)=MONTH(BK$15),MONTH($AX125)&lt;&gt;MONTH(BK$15)),
NETWORKDAYS.INTL($AW125,$AW125+_xlpm.DD,1,_xlpm.VD),
AND(MONTH($AW125)&lt;&gt;MONTH(BK$15),MONTH($AX125)=MONTH(BK$15)),
NETWORKDAYS.INTL(($AX125)-_xlpm.DD,$AX125,1,_xlpm.VD),
AND(MONTH($AW125)&lt;MONTH(BK$15),MONTH($AX125)&gt;MONTH(BK$15)),
NETWORKDAYS.INTL((EOMONTH(BK$15-1,1))-_xlpm.DD,EOMONTH(BK$15-1,1),1,_xlpm.VD),
AND(MONTH($AW125)=MONTH(BK$15),MONTH($AX125)=MONTH(BK$15)),
NETWORKDAYS.INTL($AW125,$AX125,1,_xlpm.VD)))),0)),
$DH125="месяц",
$BP125*BK125,
$DH125="неделя",
$BP125*BK125/7*(ROUNDUP((DAY(EOMONTH(BK$15,0)))/4,0))),
0)</f>
        <v/>
      </c>
      <c r="CC125" s="125">
        <f>SUM($BQ125:$CB125)</f>
        <v/>
      </c>
      <c r="CD125" s="126">
        <f>SUM($EH125:$EH125)</f>
        <v/>
      </c>
      <c r="CE125" s="126">
        <f>$CD125*$AB125</f>
        <v/>
      </c>
      <c r="CF125" s="126">
        <f>SUM($EK125:$EK125)</f>
        <v/>
      </c>
      <c r="CG125" s="126">
        <f>$CF125*$AB125</f>
        <v/>
      </c>
      <c r="CH125" s="126">
        <f>SUM($CC125,$CE125,$CG125)</f>
        <v/>
      </c>
      <c r="CI125" s="126">
        <f>$CH125*(1+$CM125)</f>
        <v/>
      </c>
      <c r="CJ125" s="127" t="n">
        <v>0</v>
      </c>
      <c r="CK125" s="126">
        <f>SUM($CH125:$CH125)*(1+$CJ125)</f>
        <v/>
      </c>
      <c r="CL125" s="126">
        <f>SUM($CH125:$CH125)*(1+$CM125)</f>
        <v/>
      </c>
      <c r="CM125" s="59" t="inlineStr">
        <is>
          <t>20%</t>
        </is>
      </c>
      <c r="CN125" s="59" t="n"/>
      <c r="CO125" s="72" t="n"/>
      <c r="CP125" s="59" t="n"/>
      <c r="CQ125" s="73" t="n"/>
      <c r="CR125" s="73" t="n"/>
      <c r="CS125" s="73" t="n"/>
      <c r="CT125" s="72" t="n"/>
      <c r="CU125" s="79" t="inlineStr">
        <is>
          <t> </t>
        </is>
      </c>
      <c r="CV125" s="60" t="n"/>
      <c r="CW125" s="60" t="n"/>
      <c r="CX125" s="60" t="n"/>
      <c r="CY125" s="127">
        <f>IFERROR(($CC125-$EE125)/($EE125/(1-$DQ125)),0)</f>
        <v/>
      </c>
      <c r="CZ125" s="127">
        <f>IFERROR(1-$EI125/($CE125),0)</f>
        <v/>
      </c>
      <c r="DA125" s="127">
        <f>IFERROR(1-$EL125/($CG125),0)</f>
        <v/>
      </c>
      <c r="DB125" s="126">
        <f>ROUND(IFERROR(($CI125/(1+$CM125)-$EN125),0),2)</f>
        <v/>
      </c>
      <c r="DC125" s="128" t="n"/>
      <c r="DD125" s="125" t="n"/>
      <c r="DE125" s="75" t="n">
        <v>0</v>
      </c>
      <c r="DF125" s="128" t="n"/>
      <c r="DG125" s="125">
        <f>IF($DC125=0,0,$DD125*($DC125*100%-$DE125*$DF125))*SUM($AB125:$AB125)</f>
        <v/>
      </c>
      <c r="DH125" s="129" t="inlineStr">
        <is>
          <t>месяц</t>
        </is>
      </c>
      <c r="DI125" s="130">
        <f t="array" ref="DI125">IFERROR(
IF($ES125="LisChannel",
(ROUND(((INDEX({174.625;153.888888888889;130.972222222222},MATCH($AI125,{2;3;4}),0))*$AG125*$AI125),2)),0),0)</f>
        <v/>
      </c>
      <c r="DJ125" s="130">
        <f>
_xlfn.LET(_xlpm.X,
IFERROR(
IF($ES125="НовиковТВ",
(_xlfn.LET(_xlpm.NTV,
_xlfn.LET(_xlpm.MIN,350000,
IF(SUMIFS($DI:$DI,$ES:$ES,"НовиковТВ")&lt;=_xlpm.MIN,
(SUMIFS($DI:$DI,$ES:$ES,"НовиковТВ")/(COUNTIFS($ES:$ES,"НовиковТВ")))*_xlpm.MIN/SUMIFS($DI:$DI,$ES:$ES,"НовиковТВ"),
DI125)),
_xlpm.NTV+$DG125/(1-(1-(_xlpm.NTV)*(1-$DL125)*(1-$DM125)*(1-$DN125)*(1-$DO125)*(1-$DP125)/_xlpm.NTV))))/(1+$EP125),
$DI125+$DG125/(1-(1-($DI125)*(1-$DL125)*(1-$DM125)*(1-$DN125)*(1-$DO125)*(1-$DP125)/$DI125))),
0),
_xlpm.X*(1+$CM125)*(1+$CW125)-_xlpm.X*(1+$CM125)+_xlpm.X)</f>
        <v/>
      </c>
      <c r="DK125" s="125" t="inlineStr">
        <is>
          <t>послед.</t>
        </is>
      </c>
      <c r="DL125" s="63" t="n">
        <v>0</v>
      </c>
      <c r="DM125" s="63" t="n">
        <v>0</v>
      </c>
      <c r="DN125" s="63" t="n">
        <v>0</v>
      </c>
      <c r="DO125" s="63" t="n">
        <v>0</v>
      </c>
      <c r="DP125" s="63" t="n">
        <v>0</v>
      </c>
      <c r="DQ125" s="63">
        <f t="array" ref="DQ125">IFERROR(_xlfn.IFS(
$DK125="послед.",1-(1-$DL125)*(1-$DM125)*(1-$DN125)*(1-$DO125)*(1-$DP125),
$DK125="сумм.",$DL125+$DM125+$DN125+$DO125+$DP125),
0)</f>
        <v/>
      </c>
      <c r="DR125" s="125">
        <f t="array" ref="DR125">
IFERROR(
_xlfn.IFS(
$BL125=0,
0,
$BL125&gt;0,
_xlfn.IFS($DK125="послед.",
$DJ125*(1-$DL125)*(1-$DM125)*(1-$DN125)*(1-$DO125)*(1-$DP125),
$DK125="сумм.",
$DJ125*(1-($DL125+$DM125+$DN125+$DO125+$DP125)))),0)</f>
        <v/>
      </c>
      <c r="DS125" s="125">
        <f t="array" ref="DS125">
IFERROR(_xlfn.IFS(
$DH125="день_1",
$DR125*$BL125/($AX125-$AW125+1)*AZ125*(DAY(EOMONTH(AZ$15,0))),
$DH125="день_2",
$DR125/30*MAX(MIN($AX125,EOMONTH(AZ$15,0))-MAX($AW125,AZ$15)+1,),
$DH125="раб.день",
$DR125/30*(IFERROR(
_xlfn.LET(_xlpm.VD,
CHOOSE(
{1;2;3;4;5;6;7;8;9;10;11;12;13;14;15;16;17;18},
45658,45659,45660,45661,45662,45663,45664,45665,45711,45724,45778,45779,45785,45786,45820,45821,45965,46022),
_xlfn.LET(_xlpm.DD,
MAX(MIN($AX125,EOMONTH(AZ$15,0))-MAX($AW125,AZ$15),),
_xlfn.IFS(
AND(MONTH($AW125)=MONTH(AZ$15),MONTH($AX125)&lt;&gt;MONTH(AZ$15)),
NETWORKDAYS.INTL($AW125,$AW125+_xlpm.DD,1,_xlpm.VD),
AND(MONTH($AW125)&lt;&gt;MONTH(AZ$15),MONTH($AX125)=MONTH(AZ$15)),
NETWORKDAYS.INTL(($AX125)-_xlpm.DD,$AX125,1,_xlpm.VD),
AND(MONTH($AW125)&lt;MONTH(AZ$15),MONTH($AX125)&gt;MONTH(AZ$15)),
NETWORKDAYS.INTL((EOMONTH(AZ$15-1,1))-_xlpm.DD,EOMONTH(AZ$15-1,1),1,_xlpm.VD),
AND(MONTH($AW125)=MONTH(AZ$15),MONTH($AX125)=MONTH(AZ$15)),
NETWORKDAYS.INTL($AW125,$AX125,1,_xlpm.VD)))),0)),
$DH125="месяц",
$DR125*AZ125,
$DH125="неделя",
$DR125*AZ125/7*(ROUNDUP((DAY(EOMONTH(AZ$15,0)))/4,0))),
0)</f>
        <v/>
      </c>
      <c r="DT125" s="125">
        <f t="array" ref="DT125">
IFERROR(_xlfn.IFS(
$DH125="день_1",
$DR125*$BL125/($AX125-$AW125+1)*BA125*(DAY(EOMONTH(BA$15,0))),
$DH125="день_2",
$DR125/30*MAX(MIN($AX125,EOMONTH(BA$15,0))-MAX($AW125,BA$15)+1,),
$DH125="раб.день",
$DR125/30*(IFERROR(
_xlfn.LET(_xlpm.VD,
CHOOSE(
{1;2;3;4;5;6;7;8;9;10;11;12;13;14;15;16;17;18},
45658,45659,45660,45661,45662,45663,45664,45665,45711,45724,45778,45779,45785,45786,45820,45821,45965,46022),
_xlfn.LET(_xlpm.DD,
MAX(MIN($AX125,EOMONTH(BA$15,0))-MAX($AW125,BA$15),),
_xlfn.IFS(
AND(MONTH($AW125)=MONTH(BA$15),MONTH($AX125)&lt;&gt;MONTH(BA$15)),
NETWORKDAYS.INTL($AW125,$AW125+_xlpm.DD,1,_xlpm.VD),
AND(MONTH($AW125)&lt;&gt;MONTH(BA$15),MONTH($AX125)=MONTH(BA$15)),
NETWORKDAYS.INTL(($AX125)-_xlpm.DD,$AX125,1,_xlpm.VD),
AND(MONTH($AW125)&lt;MONTH(BA$15),MONTH($AX125)&gt;MONTH(BA$15)),
NETWORKDAYS.INTL((EOMONTH(BA$15-1,1))-_xlpm.DD,EOMONTH(BA$15-1,1),1,_xlpm.VD),
AND(MONTH($AW125)=MONTH(BA$15),MONTH($AX125)=MONTH(BA$15)),
NETWORKDAYS.INTL($AW125,$AX125,1,_xlpm.VD)))),0)),
$DH125="месяц",
$DR125*BA125,
$DH125="неделя",
$DR125*BA125/7*(ROUNDUP((DAY(EOMONTH(BA$15,0)))/4,0))),
0)</f>
        <v/>
      </c>
      <c r="DU125" s="125">
        <f t="array" ref="DU125">
IFERROR(_xlfn.IFS(
$DH125="день_1",
$DR125*$BL125/($AX125-$AW125+1)*BB125*(DAY(EOMONTH(BB$15,0))),
$DH125="день_2",
$DR125/30*MAX(MIN($AX125,EOMONTH(BB$15,0))-MAX($AW125,BB$15)+1,),
$DH125="раб.день",
$DR125/30*(IFERROR(
_xlfn.LET(_xlpm.VD,
CHOOSE(
{1;2;3;4;5;6;7;8;9;10;11;12;13;14;15;16;17;18},
45658,45659,45660,45661,45662,45663,45664,45665,45711,45724,45778,45779,45785,45786,45820,45821,45965,46022),
_xlfn.LET(_xlpm.DD,
MAX(MIN($AX125,EOMONTH(BB$15,0))-MAX($AW125,BB$15),),
_xlfn.IFS(
AND(MONTH($AW125)=MONTH(BB$15),MONTH($AX125)&lt;&gt;MONTH(BB$15)),
NETWORKDAYS.INTL($AW125,$AW125+_xlpm.DD,1,_xlpm.VD),
AND(MONTH($AW125)&lt;&gt;MONTH(BB$15),MONTH($AX125)=MONTH(BB$15)),
NETWORKDAYS.INTL(($AX125)-_xlpm.DD,$AX125,1,_xlpm.VD),
AND(MONTH($AW125)&lt;MONTH(BB$15),MONTH($AX125)&gt;MONTH(BB$15)),
NETWORKDAYS.INTL((EOMONTH(BB$15-1,1))-_xlpm.DD,EOMONTH(BB$15-1,1),1,_xlpm.VD),
AND(MONTH($AW125)=MONTH(BB$15),MONTH($AX125)=MONTH(BB$15)),
NETWORKDAYS.INTL($AW125,$AX125,1,_xlpm.VD)))),0)),
$DH125="месяц",
$DR125*BB125,
$DH125="неделя",
$DR125*BB125/7*(ROUNDUP((DAY(EOMONTH(BB$15,0)))/4,0))),
0)</f>
        <v/>
      </c>
      <c r="DV125" s="125">
        <f t="array" ref="DV125">
IFERROR(_xlfn.IFS(
$DH125="день_1",
$DR125*$BL125/($AX125-$AW125+1)*BC125*(DAY(EOMONTH(BC$15,0))),
$DH125="день_2",
$DR125/30*MAX(MIN($AX125,EOMONTH(BC$15,0))-MAX($AW125,BC$15)+1,),
$DH125="раб.день",
$DR125/30*(IFERROR(
_xlfn.LET(_xlpm.VD,
CHOOSE(
{1;2;3;4;5;6;7;8;9;10;11;12;13;14;15;16;17;18},
45658,45659,45660,45661,45662,45663,45664,45665,45711,45724,45778,45779,45785,45786,45820,45821,45965,46022),
_xlfn.LET(_xlpm.DD,
MAX(MIN($AX125,EOMONTH(BC$15,0))-MAX($AW125,BC$15),),
_xlfn.IFS(
AND(MONTH($AW125)=MONTH(BC$15),MONTH($AX125)&lt;&gt;MONTH(BC$15)),
NETWORKDAYS.INTL($AW125,$AW125+_xlpm.DD,1,_xlpm.VD),
AND(MONTH($AW125)&lt;&gt;MONTH(BC$15),MONTH($AX125)=MONTH(BC$15)),
NETWORKDAYS.INTL(($AX125)-_xlpm.DD,$AX125,1,_xlpm.VD),
AND(MONTH($AW125)&lt;MONTH(BC$15),MONTH($AX125)&gt;MONTH(BC$15)),
NETWORKDAYS.INTL((EOMONTH(BC$15-1,1))-_xlpm.DD,EOMONTH(BC$15-1,1),1,_xlpm.VD),
AND(MONTH($AW125)=MONTH(BC$15),MONTH($AX125)=MONTH(BC$15)),
NETWORKDAYS.INTL($AW125,$AX125,1,_xlpm.VD)))),0)),
$DH125="месяц",
$DR125*BC125,
$DH125="неделя",
$DR125*BC125/7*(ROUNDUP((DAY(EOMONTH(BC$15,0)))/4,0))),
0)</f>
        <v/>
      </c>
      <c r="DW125" s="125">
        <f t="array" ref="DW125">
IFERROR(_xlfn.IFS(
$DH125="день_1",
$DR125*$BL125/($AX125-$AW125+1)*BD125*(DAY(EOMONTH(BD$15,0))),
$DH125="день_2",
$DR125/30*MAX(MIN($AX125,EOMONTH(BD$15,0))-MAX($AW125,BD$15)+1,),
$DH125="раб.день",
$DR125/30*(IFERROR(
_xlfn.LET(_xlpm.VD,
CHOOSE(
{1;2;3;4;5;6;7;8;9;10;11;12;13;14;15;16;17;18},
45658,45659,45660,45661,45662,45663,45664,45665,45711,45724,45778,45779,45785,45786,45820,45821,45965,46022),
_xlfn.LET(_xlpm.DD,
MAX(MIN($AX125,EOMONTH(BD$15,0))-MAX($AW125,BD$15),),
_xlfn.IFS(
AND(MONTH($AW125)=MONTH(BD$15),MONTH($AX125)&lt;&gt;MONTH(BD$15)),
NETWORKDAYS.INTL($AW125,$AW125+_xlpm.DD,1,_xlpm.VD),
AND(MONTH($AW125)&lt;&gt;MONTH(BD$15),MONTH($AX125)=MONTH(BD$15)),
NETWORKDAYS.INTL(($AX125)-_xlpm.DD,$AX125,1,_xlpm.VD),
AND(MONTH($AW125)&lt;MONTH(BD$15),MONTH($AX125)&gt;MONTH(BD$15)),
NETWORKDAYS.INTL((EOMONTH(BD$15-1,1))-_xlpm.DD,EOMONTH(BD$15-1,1),1,_xlpm.VD),
AND(MONTH($AW125)=MONTH(BD$15),MONTH($AX125)=MONTH(BD$15)),
NETWORKDAYS.INTL($AW125,$AX125,1,_xlpm.VD)))),0)),
$DH125="месяц",
$DR125*BD125,
$DH125="неделя",
$DR125*BD125/7*(ROUNDUP((DAY(EOMONTH(BD$15,0)))/4,0))),
0)</f>
        <v/>
      </c>
      <c r="DX125" s="125">
        <f t="array" ref="DX125">
IFERROR(_xlfn.IFS(
$DH125="день_1",
$DR125*$BL125/($AX125-$AW125+1)*BE125*(DAY(EOMONTH(BE$15,0))),
$DH125="день_2",
$DR125/30*MAX(MIN($AX125,EOMONTH(BE$15,0))-MAX($AW125,BE$15)+1,),
$DH125="раб.день",
$DR125/30*(IFERROR(
_xlfn.LET(_xlpm.VD,
CHOOSE(
{1;2;3;4;5;6;7;8;9;10;11;12;13;14;15;16;17;18},
45658,45659,45660,45661,45662,45663,45664,45665,45711,45724,45778,45779,45785,45786,45820,45821,45965,46022),
_xlfn.LET(_xlpm.DD,
MAX(MIN($AX125,EOMONTH(BE$15,0))-MAX($AW125,BE$15),),
_xlfn.IFS(
AND(MONTH($AW125)=MONTH(BE$15),MONTH($AX125)&lt;&gt;MONTH(BE$15)),
NETWORKDAYS.INTL($AW125,$AW125+_xlpm.DD,1,_xlpm.VD),
AND(MONTH($AW125)&lt;&gt;MONTH(BE$15),MONTH($AX125)=MONTH(BE$15)),
NETWORKDAYS.INTL(($AX125)-_xlpm.DD,$AX125,1,_xlpm.VD),
AND(MONTH($AW125)&lt;MONTH(BE$15),MONTH($AX125)&gt;MONTH(BE$15)),
NETWORKDAYS.INTL((EOMONTH(BE$15-1,1))-_xlpm.DD,EOMONTH(BE$15-1,1),1,_xlpm.VD),
AND(MONTH($AW125)=MONTH(BE$15),MONTH($AX125)=MONTH(BE$15)),
NETWORKDAYS.INTL($AW125,$AX125,1,_xlpm.VD)))),0)),
$DH125="месяц",
$DR125*BE125,
$DH125="неделя",
$DR125*BE125/7*(ROUNDUP((DAY(EOMONTH(BE$15,0)))/4,0))),
0)</f>
        <v/>
      </c>
      <c r="DY125" s="125">
        <f t="array" ref="DY125">
IFERROR(_xlfn.IFS(
$DH125="день_1",
$DR125*$BL125/($AX125-$AW125+1)*BF125*(DAY(EOMONTH(BF$15,0))),
$DH125="день_2",
$DR125/30*MAX(MIN($AX125,EOMONTH(BF$15,0))-MAX($AW125,BF$15)+1,),
$DH125="раб.день",
$DR125/30*(IFERROR(
_xlfn.LET(_xlpm.VD,
CHOOSE(
{1;2;3;4;5;6;7;8;9;10;11;12;13;14;15;16;17;18},
45658,45659,45660,45661,45662,45663,45664,45665,45711,45724,45778,45779,45785,45786,45820,45821,45965,46022),
_xlfn.LET(_xlpm.DD,
MAX(MIN($AX125,EOMONTH(BF$15,0))-MAX($AW125,BF$15),),
_xlfn.IFS(
AND(MONTH($AW125)=MONTH(BF$15),MONTH($AX125)&lt;&gt;MONTH(BF$15)),
NETWORKDAYS.INTL($AW125,$AW125+_xlpm.DD,1,_xlpm.VD),
AND(MONTH($AW125)&lt;&gt;MONTH(BF$15),MONTH($AX125)=MONTH(BF$15)),
NETWORKDAYS.INTL(($AX125)-_xlpm.DD,$AX125,1,_xlpm.VD),
AND(MONTH($AW125)&lt;MONTH(BF$15),MONTH($AX125)&gt;MONTH(BF$15)),
NETWORKDAYS.INTL((EOMONTH(BF$15-1,1))-_xlpm.DD,EOMONTH(BF$15-1,1),1,_xlpm.VD),
AND(MONTH($AW125)=MONTH(BF$15),MONTH($AX125)=MONTH(BF$15)),
NETWORKDAYS.INTL($AW125,$AX125,1,_xlpm.VD)))),0)),
$DH125="месяц",
$DR125*BF125,
$DH125="неделя",
$DR125*BF125/7*(ROUNDUP((DAY(EOMONTH(BF$15,0)))/4,0))),
0)</f>
        <v/>
      </c>
      <c r="DZ125" s="125">
        <f t="array" ref="DZ125">
IFERROR(_xlfn.IFS(
$DH125="день_1",
$DR125*$BL125/($AX125-$AW125+1)*BG125*(DAY(EOMONTH(BG$15,0))),
$DH125="день_2",
$DR125/30*MAX(MIN($AX125,EOMONTH(BG$15,0))-MAX($AW125,BG$15)+1,),
$DH125="раб.день",
$DR125/30*(IFERROR(
_xlfn.LET(_xlpm.VD,
CHOOSE(
{1;2;3;4;5;6;7;8;9;10;11;12;13;14;15;16;17;18},
45658,45659,45660,45661,45662,45663,45664,45665,45711,45724,45778,45779,45785,45786,45820,45821,45965,46022),
_xlfn.LET(_xlpm.DD,
MAX(MIN($AX125,EOMONTH(BG$15,0))-MAX($AW125,BG$15),),
_xlfn.IFS(
AND(MONTH($AW125)=MONTH(BG$15),MONTH($AX125)&lt;&gt;MONTH(BG$15)),
NETWORKDAYS.INTL($AW125,$AW125+_xlpm.DD,1,_xlpm.VD),
AND(MONTH($AW125)&lt;&gt;MONTH(BG$15),MONTH($AX125)=MONTH(BG$15)),
NETWORKDAYS.INTL(($AX125)-_xlpm.DD,$AX125,1,_xlpm.VD),
AND(MONTH($AW125)&lt;MONTH(BG$15),MONTH($AX125)&gt;MONTH(BG$15)),
NETWORKDAYS.INTL((EOMONTH(BG$15-1,1))-_xlpm.DD,EOMONTH(BG$15-1,1),1,_xlpm.VD),
AND(MONTH($AW125)=MONTH(BG$15),MONTH($AX125)=MONTH(BG$15)),
NETWORKDAYS.INTL($AW125,$AX125,1,_xlpm.VD)))),0)),
$DH125="месяц",
$DR125*BG125,
$DH125="неделя",
$DR125*BG125/7*(ROUNDUP((DAY(EOMONTH(BG$15,0)))/4,0))),
0)</f>
        <v/>
      </c>
      <c r="EA125" s="125">
        <f t="array" ref="EA125">
IFERROR(_xlfn.IFS(
$DH125="день_1",
$DR125*$BL125/($AX125-$AW125+1)*BH125*(DAY(EOMONTH(BH$15,0))),
$DH125="день_2",
$DR125/30*MAX(MIN($AX125,EOMONTH(BH$15,0))-MAX($AW125,BH$15)+1,),
$DH125="раб.день",
$DR125/30*(IFERROR(
_xlfn.LET(_xlpm.VD,
CHOOSE(
{1;2;3;4;5;6;7;8;9;10;11;12;13;14;15;16;17;18},
45658,45659,45660,45661,45662,45663,45664,45665,45711,45724,45778,45779,45785,45786,45820,45821,45965,46022),
_xlfn.LET(_xlpm.DD,
MAX(MIN($AX125,EOMONTH(BH$15,0))-MAX($AW125,BH$15),),
_xlfn.IFS(
AND(MONTH($AW125)=MONTH(BH$15),MONTH($AX125)&lt;&gt;MONTH(BH$15)),
NETWORKDAYS.INTL($AW125,$AW125+_xlpm.DD,1,_xlpm.VD),
AND(MONTH($AW125)&lt;&gt;MONTH(BH$15),MONTH($AX125)=MONTH(BH$15)),
NETWORKDAYS.INTL(($AX125)-_xlpm.DD,$AX125,1,_xlpm.VD),
AND(MONTH($AW125)&lt;MONTH(BH$15),MONTH($AX125)&gt;MONTH(BH$15)),
NETWORKDAYS.INTL((EOMONTH(BH$15-1,1))-_xlpm.DD,EOMONTH(BH$15-1,1),1,_xlpm.VD),
AND(MONTH($AW125)=MONTH(BH$15),MONTH($AX125)=MONTH(BH$15)),
NETWORKDAYS.INTL($AW125,$AX125,1,_xlpm.VD)))),0)),
$DH125="месяц",
$DR125*BH125,
$DH125="неделя",
$DR125*BH125/7*(ROUNDUP((DAY(EOMONTH(BH$15,0)))/4,0))),
0)</f>
        <v/>
      </c>
      <c r="EB125" s="125">
        <f t="array" ref="EB125">
IFERROR(_xlfn.IFS(
$DH125="день_1",
$DR125*$BL125/($AX125-$AW125+1)*BI125*(DAY(EOMONTH(BI$15,0))),
$DH125="день_2",
$DR125/30*MAX(MIN($AX125,EOMONTH(BI$15,0))-MAX($AW125,BI$15)+1,),
$DH125="раб.день",
$DR125/30*(IFERROR(
_xlfn.LET(_xlpm.VD,
CHOOSE(
{1;2;3;4;5;6;7;8;9;10;11;12;13;14;15;16;17;18},
45658,45659,45660,45661,45662,45663,45664,45665,45711,45724,45778,45779,45785,45786,45820,45821,45965,46022),
_xlfn.LET(_xlpm.DD,
MAX(MIN($AX125,EOMONTH(BI$15,0))-MAX($AW125,BI$15),),
_xlfn.IFS(
AND(MONTH($AW125)=MONTH(BI$15),MONTH($AX125)&lt;&gt;MONTH(BI$15)),
NETWORKDAYS.INTL($AW125,$AW125+_xlpm.DD,1,_xlpm.VD),
AND(MONTH($AW125)&lt;&gt;MONTH(BI$15),MONTH($AX125)=MONTH(BI$15)),
NETWORKDAYS.INTL(($AX125)-_xlpm.DD,$AX125,1,_xlpm.VD),
AND(MONTH($AW125)&lt;MONTH(BI$15),MONTH($AX125)&gt;MONTH(BI$15)),
NETWORKDAYS.INTL((EOMONTH(BI$15-1,1))-_xlpm.DD,EOMONTH(BI$15-1,1),1,_xlpm.VD),
AND(MONTH($AW125)=MONTH(BI$15),MONTH($AX125)=MONTH(BI$15)),
NETWORKDAYS.INTL($AW125,$AX125,1,_xlpm.VD)))),0)),
$DH125="месяц",
$DR125*BI125,
$DH125="неделя",
$DR125*BI125/7*(ROUNDUP((DAY(EOMONTH(BI$15,0)))/4,0))),
0)</f>
        <v/>
      </c>
      <c r="EC125" s="125">
        <f t="array" ref="EC125">
IFERROR(_xlfn.IFS(
$DH125="день_1",
$DR125*$BL125/($AX125-$AW125+1)*BJ125*(DAY(EOMONTH(BJ$15,0))),
$DH125="день_2",
$DR125/30*MAX(MIN($AX125,EOMONTH(BJ$15,0))-MAX($AW125,BJ$15)+1,),
$DH125="раб.день",
$DR125/30*(IFERROR(
_xlfn.LET(_xlpm.VD,
CHOOSE(
{1;2;3;4;5;6;7;8;9;10;11;12;13;14;15;16;17;18},
45658,45659,45660,45661,45662,45663,45664,45665,45711,45724,45778,45779,45785,45786,45820,45821,45965,46022),
_xlfn.LET(_xlpm.DD,
MAX(MIN($AX125,EOMONTH(BJ$15,0))-MAX($AW125,BJ$15),),
_xlfn.IFS(
AND(MONTH($AW125)=MONTH(BJ$15),MONTH($AX125)&lt;&gt;MONTH(BJ$15)),
NETWORKDAYS.INTL($AW125,$AW125+_xlpm.DD,1,_xlpm.VD),
AND(MONTH($AW125)&lt;&gt;MONTH(BJ$15),MONTH($AX125)=MONTH(BJ$15)),
NETWORKDAYS.INTL(($AX125)-_xlpm.DD,$AX125,1,_xlpm.VD),
AND(MONTH($AW125)&lt;MONTH(BJ$15),MONTH($AX125)&gt;MONTH(BJ$15)),
NETWORKDAYS.INTL((EOMONTH(BJ$15-1,1))-_xlpm.DD,EOMONTH(BJ$15-1,1),1,_xlpm.VD),
AND(MONTH($AW125)=MONTH(BJ$15),MONTH($AX125)=MONTH(BJ$15)),
NETWORKDAYS.INTL($AW125,$AX125,1,_xlpm.VD)))),0)),
$DH125="месяц",
$DR125*BJ125,
$DH125="неделя",
$DR125*BJ125/7*(ROUNDUP((DAY(EOMONTH(BJ$15,0)))/4,0))),
0)</f>
        <v/>
      </c>
      <c r="ED125" s="125">
        <f t="array" ref="ED125">
IFERROR(_xlfn.IFS(
$DH125="день_1",
$DR125*$BL125/($AX125-$AW125+1)*BK125*(DAY(EOMONTH(BK$15,0))),
$DH125="день_2",
$DR125/30*MAX(MIN($AX125,EOMONTH(BK$15,0))-MAX($AW125,BK$15)+1,),
$DH125="раб.день",
$DR125/30*(IFERROR(
_xlfn.LET(_xlpm.VD,
CHOOSE(
{1;2;3;4;5;6;7;8;9;10;11;12;13;14;15;16;17;18},
45658,45659,45660,45661,45662,45663,45664,45665,45711,45724,45778,45779,45785,45786,45820,45821,45965,46022),
_xlfn.LET(_xlpm.DD,
MAX(MIN($AX125,EOMONTH(BK$15,0))-MAX($AW125,BK$15),),
_xlfn.IFS(
AND(MONTH($AW125)=MONTH(BK$15),MONTH($AX125)&lt;&gt;MONTH(BK$15)),
NETWORKDAYS.INTL($AW125,$AW125+_xlpm.DD,1,_xlpm.VD),
AND(MONTH($AW125)&lt;&gt;MONTH(BK$15),MONTH($AX125)=MONTH(BK$15)),
NETWORKDAYS.INTL(($AX125)-_xlpm.DD,$AX125,1,_xlpm.VD),
AND(MONTH($AW125)&lt;MONTH(BK$15),MONTH($AX125)&gt;MONTH(BK$15)),
NETWORKDAYS.INTL((EOMONTH(BK$15-1,1))-_xlpm.DD,EOMONTH(BK$15-1,1),1,_xlpm.VD),
AND(MONTH($AW125)=MONTH(BK$15),MONTH($AX125)=MONTH(BK$15)),
NETWORKDAYS.INTL($AW125,$AX125,1,_xlpm.VD)))),0)),
$DH125="месяц",
$DR125*BK125,
$DH125="неделя",
$DR125*BK125/7*(ROUNDUP((DAY(EOMONTH(BK$15,0)))/4,0))),
0)</f>
        <v/>
      </c>
      <c r="EE125" s="125">
        <f>SUM($DS125,$DT125,$DU125,$DV125,$DW125,$DX125,$DY125,$DZ125,$EA125,$EB125,$EC125,$ED125)</f>
        <v/>
      </c>
      <c r="EF125" s="125">
        <f>IFERROR(ROUND($EE125*(1+$EP125),2),0)</f>
        <v/>
      </c>
      <c r="EG125" s="128" t="n">
        <v>1</v>
      </c>
      <c r="EH125" s="126" t="n">
        <v>0</v>
      </c>
      <c r="EI125" s="126">
        <f>ROUND(SUM($EH125:$EH125)*SUM($AB125:$AB125)*$EG125,2)</f>
        <v/>
      </c>
      <c r="EJ125" s="126">
        <f>ROUND($EI125*(1+$EP125),2)</f>
        <v/>
      </c>
      <c r="EK125" s="126" t="n">
        <v>0</v>
      </c>
      <c r="EL125" s="126">
        <f>ROUND(SUM($EK125:$EK125)*SUM($AB125:$AB125)*$EG125,2)</f>
        <v/>
      </c>
      <c r="EM125" s="126">
        <f>ROUND($EL125*(1+$EP125),2)</f>
        <v/>
      </c>
      <c r="EN125" s="126">
        <f>SUM($EE125,$EI125,$EL125)</f>
        <v/>
      </c>
      <c r="EO125" s="126">
        <f>SUM($EF125,$EJ125,$EM125)</f>
        <v/>
      </c>
      <c r="EP125" s="59" t="inlineStr">
        <is>
          <t>20%</t>
        </is>
      </c>
      <c r="EQ125" s="59" t="n"/>
      <c r="ER125" s="60">
        <f t="array" ref="ER125">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MATCH(ES125,
{"AMS";"RussOutdoor";"HD Outdoor";"Ingroup";"IQ";"Ledproduction";"LisChannel";"Logic";"Media-PPL";"NovikovTV | НовиковТВ";"SMA";"SOK";"КрокусТВ | CrocusTV | IndoorTV";"Сити";"ТЯК Москва"},
0)),"")</f>
        <v/>
      </c>
      <c r="ES125" s="60" t="n"/>
      <c r="ET125" s="60">
        <f t="array" ref="ET125">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MATCH(ES125,
{"AMS";"RussOutdoor";"HD Outdoor";"Ingroup";"IQ";"Ledproduction";"LisChannel";"Logic";"Media-PPL";"NovikovTV | НовиковТВ";"SMA";"SOK";"КрокусТВ | CrocusTV | IndoorTV";"Сити";"ТЯК Москва"},
0)),"")</f>
        <v/>
      </c>
      <c r="EU125" s="60" t="n"/>
      <c r="EV125" s="60" t="n"/>
      <c r="EX125" s="110">
        <f t="array" ref="EX125">
($AR125/30
+N("ТРАФИК ПЛОЩАДКИ"))*
(IFERROR(
_xlfn.LET(
_xlpm.GPR,
HLOOKUP($L125,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(MATCH($T125,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IF($Q125="цифровой",_xlpm.GPR/$AG125,_xlpm.GPR/60)),
0)
+N("DWELL TIME"))*
(IF($AB125=0,0,IF($AB125=1,0.3,IF($AB125=2,0.5,IF($AB125&gt;2,1))))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_xlfn.IFS($AC125="да",1.2,$AC125="нет",1)*
_xlfn.IFS($AD125="да",1.2,$AD125="нет",1)*
IF(R125="статический",1,1.2)*
$X125*
INDEX(
{1.2;1;1.2;1.2;1;1.2;1.2;1.2;1.2;1.2;1.2;1;1.2;1.2;1.2;1.2;1;1;1.2;1.2;1.2;1;1;1;1;1.2;1.2;1.2;1.2;1;1;1;1;1.2;1.2;1.2;1.2;1.2;1.2;1.2;1.2;1;1;1.2;1;1;1;1;1.5;1;1;1.5;1.5;1.2},
MATCH($Q125,_xlpm.MI,0)))&gt;{0.02;0.04;0.06;0.1;0.2;0.4;0.6;0.8;1;2;4;6})),
{0;1;2;3;4;5;6;7;8;9;10;11;12},
0)))
+N("КОЭФФИЦИЕНТ КОНТАКТА"))))*
(_xlfn.IFS($X125&lt;0.1,$X125/1000,$X125&gt;25,5.2,AND($X125&gt;=0.1,$X125&lt;=25),(($X125*2+0.1)/10)*($X125/10)))*
IFERROR((_xlfn.LET(
_xlpm.MA,
{0;0.8;0.85;0.9;0.95;1},
_xlpm.MAA,
{0;1;2;3;4;5},
INDEX(_xlpm.MA,MATCH(SUMPRODUCT(--((IF(ROUND(_xlpm.MAA,1)&gt;5,5,ROUND($AB125,1)))&gt;{0;1;2;3;4;5})),_xlpm.MAA,0)))
+N("КОЭФФИЦИЕНТ КОЛ-ВО КОНСТРУКЦИЙ")),1)*
$AB125,0))*
(IF($Q125="цифровой",$AG125/15*$AI125,1)
+N("ДЛЯ ЦИФРЫ"))</f>
        <v/>
      </c>
      <c r="EY125" s="110">
        <f>IFERROR(EX125*AY125,0)</f>
        <v/>
      </c>
      <c r="EZ125" s="131">
        <f>IFERROR(DP125/EY125*1000,0)</f>
        <v/>
      </c>
      <c r="FA125" s="112">
        <f>IFERROR(FC125/FB125,0)</f>
        <v/>
      </c>
      <c r="FB125" s="112">
        <f>IFERROR((FC125/(EY125/FF125*#REF!))*0.825,0)</f>
        <v/>
      </c>
      <c r="FC125" s="112">
        <f>IFERROR(((EX125*30/AR125)*100)/30,0)</f>
        <v/>
      </c>
      <c r="FD125" s="112">
        <f>IFERROR(EY125/G125*100%,0)</f>
        <v/>
      </c>
      <c r="FE125" s="112">
        <f>IFERROR(FD125/FC125*100%,0)</f>
        <v/>
      </c>
      <c r="FF125" s="110">
        <f>IFERROR(AR125/30*AY125,0)</f>
        <v/>
      </c>
    </row>
    <row r="126" ht="13" customHeight="1">
      <c r="A126" s="59" t="n"/>
      <c r="B126" s="60" t="n"/>
      <c r="C126" s="60" t="n"/>
      <c r="D126" s="60">
        <f t="array" ref="D126">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MATCH($E126,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26" s="60">
        <f t="array" ref="E126">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MATCH($F126,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26" s="60" t="inlineStr"/>
      <c r="G126" s="60" t="n"/>
      <c r="H126" s="60">
        <f t="array" ref="H126">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MATCH($I126,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26" s="60" t="n"/>
      <c r="J126" s="60" t="n"/>
      <c r="K126" s="60" t="n"/>
      <c r="L126" s="60" t="n"/>
      <c r="M126" s="60" t="n"/>
      <c r="N126" s="60" t="n"/>
      <c r="O126" s="60" t="n"/>
      <c r="P126" s="60">
        <f t="array" ref="P126">
_xlfn.IFS(
ISNUMBER(MATCH($Q126,{"шелфбаннер","разделитель","монетница","чековая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ISNUMBER(MATCH($Q126,{"LED/LCD","видеокулер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ISNUMBER(MATCH($Q126,{"автомобиль","машина","выставочное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ISNUMBER(MATCH($Q126,{"билборд","лифтовая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ISNUMBER(MATCH($Q126,{"навигация","подвесной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ISNUMBER(MATCH($Q126,{"движущаяся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ISNUMBER(MATCH($Q126,{"каталог","журнал"},)),
"Пресса",
$Q126="","")</f>
        <v/>
      </c>
      <c r="Q126" s="60" t="n"/>
      <c r="R126" s="60">
        <f t="array" ref="R126">
IFERROR(
_xlfn.IFS(
OR(ISNUMBER(MATCH($Q126,{"экспозиция","макет","стенд","автостенд","авто стенд","выставочное пространство","выставочные стенды","модульные выставочные стенды","3Д конструкция","3D конструкция"},)),P126="Экспонирование"),
"нестандартный",
ISNUMBER(MATCH($Q126,{"скроллер","призматрон"},)),
"динамический",
$P126="Видео",
"цифровой",
OR($P126="Пресса",$P126="Щит",$P126="POSm",$P126="Подвес",$P126="Брендирование/оклейка"),
"статический"),"")</f>
        <v/>
      </c>
      <c r="S126" s="59" t="n"/>
      <c r="T126" s="60" t="n"/>
      <c r="U126" s="60" t="n"/>
      <c r="V126" s="60">
        <f>
IF(P126="Видео",
"цифровой постер/ролик",
IF(ISNUMBER(MATCH(Q126,{"короб световой","короб световой | лайтбокс","короб световой | кристалайт","лайтбокс","лайт бокс","кристалайт","LB","lightbox"},)),
"бэклит",
IF(P126="Брендирование/оклейка",
"перфарированная пленка/самоклейка",
IF(P126="Экспонирование",
"под запрос",
IF(P126="Подвес",
"баннер/ткань",
"")))))</f>
        <v/>
      </c>
      <c r="W126" s="59" t="n"/>
      <c r="X126" s="59" t="n"/>
      <c r="Y126" s="59" t="n"/>
      <c r="Z126" s="61" t="n"/>
      <c r="AA126" s="61" t="n"/>
      <c r="AB126" s="61">
        <f>IF(BL126&gt;0,Z126,0)</f>
        <v/>
      </c>
      <c r="AC126" s="59" t="n"/>
      <c r="AD126" s="59" t="n"/>
      <c r="AE126" s="59" t="n"/>
      <c r="AF126" s="59" t="n"/>
      <c r="AG126" s="59" t="n"/>
      <c r="AH126" s="59" t="n"/>
      <c r="AI126" s="59" t="n"/>
      <c r="AJ126" s="59" t="n"/>
      <c r="AK126" s="59" t="n"/>
      <c r="AL126" s="62">
        <f>IFERROR(IF(OR(R126="статический",R126="динамический",R126="нестандартный",R126="",R126=""),"-",IF(AND(AH126="-",AI126="-"),"-",AK126*3600/AH126*AI126)),"-")</f>
        <v/>
      </c>
      <c r="AM126" s="62">
        <f>IFERROR(IF(OR(R126="статический",R126="динамический",R126="",R126="", R126="BTL",R126="нестандартный"),"-",AG126*AI126*AL126/60),"-")</f>
        <v/>
      </c>
      <c r="AN126" s="63">
        <f>IFERROR(IF(AH126="","-",AG126*AI126/AH126),"-")</f>
        <v/>
      </c>
      <c r="AO126" s="59">
        <f>IFERROR(IF(OR($R126="статический",$R126="динамический",$R126="",$R126="",$R126="BTL",$R126="нестандартный"),"-",$AL126*$AY126),"-")</f>
        <v/>
      </c>
      <c r="AP126" s="62">
        <f>IFERROR(IF(OR($R126="статический",$R126="динамический",$R126="",$R126="",$R126="BTL",$R126="нестандартный"),"-",$AM126*AY126),"-")</f>
        <v/>
      </c>
      <c r="AQ126" s="64" t="n"/>
      <c r="AR126" s="61" t="n"/>
      <c r="AS126" s="61" t="n"/>
      <c r="AT126" s="61" t="n"/>
      <c r="AU126" s="65" t="n"/>
      <c r="AV126" s="124">
        <f>IFERROR(DR126/AT126*1000,"n/a")</f>
        <v/>
      </c>
      <c r="AW126" s="67" t="n"/>
      <c r="AX126" s="67" t="n"/>
      <c r="AY126" s="43">
        <f>IFERROR(IF(OR($AW126="",$AX126=""),"",_xlfn.DAYS($AX126+1,$AW126)),"")</f>
        <v/>
      </c>
      <c r="AZ126" s="68">
        <f t="array" ref="AZ126">
_xlfn.LET(_xlpm.COEFF,
IF($AW126+$AX126=0,0,IF(MAX(MIN($AX126,EOMONTH(AZ$15,0))-MAX($AW126,AZ$15)+1,)&gt;0,1,0)),
_xlfn.IFS(
$ES126="LisChannel",
_xlpm.COEFF*
INDEX({1;1;1.2;1.2;1;1;1;1;1.2;1.2;1.2;1.2},
MATCH(MONTH(AZ$15),
{1,2,3,4,5,6,7,8,9,10,11,12})),
CONCATENATE($ES126," ",$L126)="RussOutdoor метро",
_xlpm.COEFF*
INDEX({0.8;0.9;1.1;1.1;1;1;1;1;1.1;1.1;1.1;1.1},
MATCH(MONTH(AZ$15),
{1,2,3,4,5,6,7,8,9,10,11,12})),
$ES126&lt;&gt;"LisChannel",
_xlpm.COEFF,
$ES126&lt;&gt;"RussOutdoor",
_xlpm.COEFF))</f>
        <v/>
      </c>
      <c r="BA126" s="68">
        <f t="array" ref="BA126">
_xlfn.LET(_xlpm.COEFF,
IF($AW126+$AX126=0,0,IF(MAX(MIN($AX126,EOMONTH(BA$15,0))-MAX($AW126,BA$15)+1,)&gt;0,1,0)),
_xlfn.IFS(
$ES126="LisChannel",
_xlpm.COEFF*
INDEX({1;1;1.2;1.2;1;1;1;1;1.2;1.2;1.2;1.2},
MATCH(MONTH(BA$15),
{1,2,3,4,5,6,7,8,9,10,11,12})),
CONCATENATE($ES126," ",$L126)="RussOutdoor метро",
_xlpm.COEFF*
INDEX({0.8;0.9;1.1;1.1;1;1;1;1;1.1;1.1;1.1;1.1},
MATCH(MONTH(BA$15),
{1,2,3,4,5,6,7,8,9,10,11,12})),
$ES126&lt;&gt;"LisChannel",
_xlpm.COEFF,
$ES126&lt;&gt;"RussOutdoor",
_xlpm.COEFF))</f>
        <v/>
      </c>
      <c r="BB126" s="68">
        <f t="array" ref="BB126">
_xlfn.LET(_xlpm.COEFF,
IF($AW126+$AX126=0,0,IF(MAX(MIN($AX126,EOMONTH(BB$15,0))-MAX($AW126,BB$15)+1,)&gt;0,1,0)),
_xlfn.IFS(
$ES126="LisChannel",
_xlpm.COEFF*
INDEX({1;1;1.2;1.2;1;1;1;1;1.2;1.2;1.2;1.2},
MATCH(MONTH(BB$15),
{1,2,3,4,5,6,7,8,9,10,11,12})),
CONCATENATE($ES126," ",$L126)="RussOutdoor метро",
_xlpm.COEFF*
INDEX({0.8;0.9;1.1;1.1;1;1;1;1;1.1;1.1;1.1;1.1},
MATCH(MONTH(BB$15),
{1,2,3,4,5,6,7,8,9,10,11,12})),
$ES126&lt;&gt;"LisChannel",
_xlpm.COEFF,
$ES126&lt;&gt;"RussOutdoor",
_xlpm.COEFF))</f>
        <v/>
      </c>
      <c r="BC126" s="68">
        <f t="array" ref="BC126">
_xlfn.LET(_xlpm.COEFF,
IF($AW126+$AX126=0,0,IF(MAX(MIN($AX126,EOMONTH(BC$15,0))-MAX($AW126,BC$15)+1,)&gt;0,1,0)),
_xlfn.IFS(
$ES126="LisChannel",
_xlpm.COEFF*
INDEX({1;1;1.2;1.2;1;1;1;1;1.2;1.2;1.2;1.2},
MATCH(MONTH(BC$15),
{1,2,3,4,5,6,7,8,9,10,11,12})),
CONCATENATE($ES126," ",$L126)="RussOutdoor метро",
_xlpm.COEFF*
INDEX({0.8;0.9;1.1;1.1;1;1;1;1;1.1;1.1;1.1;1.1},
MATCH(MONTH(BC$15),
{1,2,3,4,5,6,7,8,9,10,11,12})),
$ES126&lt;&gt;"LisChannel",
_xlpm.COEFF,
$ES126&lt;&gt;"RussOutdoor",
_xlpm.COEFF))</f>
        <v/>
      </c>
      <c r="BD126" s="68">
        <f t="array" ref="BD126">
_xlfn.LET(_xlpm.COEFF,
IF($AW126+$AX126=0,0,IF(MAX(MIN($AX126,EOMONTH(BD$15,0))-MAX($AW126,BD$15)+1,)&gt;0,1,0)),
_xlfn.IFS(
$ES126="LisChannel",
_xlpm.COEFF*
INDEX({1;1;1.2;1.2;1;1;1;1;1.2;1.2;1.2;1.2},
MATCH(MONTH(BD$15),
{1,2,3,4,5,6,7,8,9,10,11,12})),
CONCATENATE($ES126," ",$L126)="RussOutdoor метро",
_xlpm.COEFF*
INDEX({0.8;0.9;1.1;1.1;1;1;1;1;1.1;1.1;1.1;1.1},
MATCH(MONTH(BD$15),
{1,2,3,4,5,6,7,8,9,10,11,12})),
$ES126&lt;&gt;"LisChannel",
_xlpm.COEFF,
$ES126&lt;&gt;"RussOutdoor",
_xlpm.COEFF))</f>
        <v/>
      </c>
      <c r="BE126" s="68">
        <f t="array" ref="BE126">
_xlfn.LET(_xlpm.COEFF,
IF($AW126+$AX126=0,0,IF(MAX(MIN($AX126,EOMONTH(BE$15,0))-MAX($AW126,BE$15)+1,)&gt;0,1,0)),
_xlfn.IFS(
$ES126="LisChannel",
_xlpm.COEFF*
INDEX({1;1;1.2;1.2;1;1;1;1;1.2;1.2;1.2;1.2},
MATCH(MONTH(BE$15),
{1,2,3,4,5,6,7,8,9,10,11,12})),
CONCATENATE($ES126," ",$L126)="RussOutdoor метро",
_xlpm.COEFF*
INDEX({0.8;0.9;1.1;1.1;1;1;1;1;1.1;1.1;1.1;1.1},
MATCH(MONTH(BE$15),
{1,2,3,4,5,6,7,8,9,10,11,12})),
$ES126&lt;&gt;"LisChannel",
_xlpm.COEFF,
$ES126&lt;&gt;"RussOutdoor",
_xlpm.COEFF))</f>
        <v/>
      </c>
      <c r="BF126" s="68">
        <f t="array" ref="BF126">
_xlfn.LET(_xlpm.COEFF,
IF($AW126+$AX126=0,0,IF(MAX(MIN($AX126,EOMONTH(BF$15,0))-MAX($AW126,BF$15)+1,)&gt;0,1,0)),
_xlfn.IFS(
$ES126="LisChannel",
_xlpm.COEFF*
INDEX({1;1;1.2;1.2;1;1;1;1;1.2;1.2;1.2;1.2},
MATCH(MONTH(BF$15),
{1,2,3,4,5,6,7,8,9,10,11,12})),
CONCATENATE($ES126," ",$L126)="RussOutdoor метро",
_xlpm.COEFF*
INDEX({0.8;0.9;1.1;1.1;1;1;1;1;1.1;1.1;1.1;1.1},
MATCH(MONTH(BF$15),
{1,2,3,4,5,6,7,8,9,10,11,12})),
$ES126&lt;&gt;"LisChannel",
_xlpm.COEFF,
$ES126&lt;&gt;"RussOutdoor",
_xlpm.COEFF))</f>
        <v/>
      </c>
      <c r="BG126" s="68">
        <f t="array" ref="BG126">
_xlfn.LET(_xlpm.COEFF,
IF($AW126+$AX126=0,0,IF(MAX(MIN($AX126,EOMONTH(BG$15,0))-MAX($AW126,BG$15)+1,)&gt;0,1,0)),
_xlfn.IFS(
$ES126="LisChannel",
_xlpm.COEFF*
INDEX({1;1;1.2;1.2;1;1;1;1;1.2;1.2;1.2;1.2},
MATCH(MONTH(BG$15),
{1,2,3,4,5,6,7,8,9,10,11,12})),
CONCATENATE($ES126," ",$L126)="RussOutdoor метро",
_xlpm.COEFF*
INDEX({0.8;0.9;1.1;1.1;1;1;1;1;1.1;1.1;1.1;1.1},
MATCH(MONTH(BG$15),
{1,2,3,4,5,6,7,8,9,10,11,12})),
$ES126&lt;&gt;"LisChannel",
_xlpm.COEFF,
$ES126&lt;&gt;"RussOutdoor",
_xlpm.COEFF))</f>
        <v/>
      </c>
      <c r="BH126" s="68">
        <f t="array" ref="BH126">
_xlfn.LET(_xlpm.COEFF,
IF($AW126+$AX126=0,0,IF(MAX(MIN($AX126,EOMONTH(BH$15,0))-MAX($AW126,BH$15)+1,)&gt;0,1,0)),
_xlfn.IFS(
$ES126="LisChannel",
_xlpm.COEFF*
INDEX({1;1;1.2;1.2;1;1;1;1;1.2;1.2;1.2;1.2},
MATCH(MONTH(BH$15),
{1,2,3,4,5,6,7,8,9,10,11,12})),
CONCATENATE($ES126," ",$L126)="RussOutdoor метро",
_xlpm.COEFF*
INDEX({0.8;0.9;1.1;1.1;1;1;1;1;1.1;1.1;1.1;1.1},
MATCH(MONTH(BH$15),
{1,2,3,4,5,6,7,8,9,10,11,12})),
$ES126&lt;&gt;"LisChannel",
_xlpm.COEFF,
$ES126&lt;&gt;"RussOutdoor",
_xlpm.COEFF))</f>
        <v/>
      </c>
      <c r="BI126" s="68">
        <f t="array" ref="BI126">
_xlfn.LET(_xlpm.COEFF,
IF($AW126+$AX126=0,0,IF(MAX(MIN($AX126,EOMONTH(BI$15,0))-MAX($AW126,BI$15)+1,)&gt;0,1,0)),
_xlfn.IFS(
$ES126="LisChannel",
_xlpm.COEFF*
INDEX({1;1;1.2;1.2;1;1;1;1;1.2;1.2;1.2;1.2},
MATCH(MONTH(BI$15),
{1,2,3,4,5,6,7,8,9,10,11,12})),
CONCATENATE($ES126," ",$L126)="RussOutdoor метро",
_xlpm.COEFF*
INDEX({0.8;0.9;1.1;1.1;1;1;1;1;1.1;1.1;1.1;1.1},
MATCH(MONTH(BI$15),
{1,2,3,4,5,6,7,8,9,10,11,12})),
$ES126&lt;&gt;"LisChannel",
_xlpm.COEFF,
$ES126&lt;&gt;"RussOutdoor",
_xlpm.COEFF))</f>
        <v/>
      </c>
      <c r="BJ126" s="68">
        <f t="array" ref="BJ126">
_xlfn.LET(_xlpm.COEFF,
IF($AW126+$AX126=0,0,IF(MAX(MIN($AX126,EOMONTH(BJ$15,0))-MAX($AW126,BJ$15)+1,)&gt;0,1,0)),
_xlfn.IFS(
$ES126="LisChannel",
_xlpm.COEFF*
INDEX({1;1;1.2;1.2;1;1;1;1;1.2;1.2;1.2;1.2},
MATCH(MONTH(BJ$15),
{1,2,3,4,5,6,7,8,9,10,11,12})),
CONCATENATE($ES126," ",$L126)="RussOutdoor метро",
_xlpm.COEFF*
INDEX({0.8;0.9;1.1;1.1;1;1;1;1;1.1;1.1;1.1;1.1},
MATCH(MONTH(BJ$15),
{1,2,3,4,5,6,7,8,9,10,11,12})),
$ES126&lt;&gt;"LisChannel",
_xlpm.COEFF,
$ES126&lt;&gt;"RussOutdoor",
_xlpm.COEFF))</f>
        <v/>
      </c>
      <c r="BK126" s="68">
        <f t="array" ref="BK126">
_xlfn.LET(_xlpm.COEFF,
IF($AW126+$AX126=0,0,IF(MAX(MIN($AX126,EOMONTH(BK$15,0))-MAX($AW126,BK$15)+1,)&gt;0,1,0)),
_xlfn.IFS(
$ES126="LisChannel",
_xlpm.COEFF*
INDEX({1;1;1.2;1.2;1;1;1;1;1.2;1.2;1.2;1.2},
MATCH(MONTH(BK$15),
{1,2,3,4,5,6,7,8,9,10,11,12})),
CONCATENATE($ES126," ",$L126)="RussOutdoor метро",
_xlpm.COEFF*
INDEX({0.8;0.9;1.1;1.1;1;1;1;1;1.1;1.1;1.1;1.1},
MATCH(MONTH(BK$15),
{1,2,3,4,5,6,7,8,9,10,11,12})),
$ES126&lt;&gt;"LisChannel",
_xlpm.COEFF,
$ES126&lt;&gt;"RussOutdoor",
_xlpm.COEFF))</f>
        <v/>
      </c>
      <c r="BL126" s="62">
        <f>COUNTIFS($AZ126:$BK126,"&gt;0")</f>
        <v/>
      </c>
      <c r="BM126" s="65" t="n"/>
      <c r="BN126" s="125">
        <f>$DJ126</f>
        <v/>
      </c>
      <c r="BO126" s="63">
        <f>$DQ126</f>
        <v/>
      </c>
      <c r="BP126" s="125">
        <f>
IFERROR(
IF($BL126=0,0,
$BN126*(1-$BO126)),
0)</f>
        <v/>
      </c>
      <c r="BQ126" s="125">
        <f t="array" ref="BQ126">
IFERROR(
_xlfn.IFS(
$DH126="день_1",
$BP126*$BL126/($AX126-$AW126+1)*AZ126*(DAY(EOMONTH(AZ$15,0))),
$DH126="день_2",
$BP126/30*MAX(MIN($AX126,EOMONTH(AZ$15,0))-MAX($AW126,AZ$15)+1,),
$DH126="раб.день",
$BP126/30*(IFERROR(
_xlfn.LET(_xlpm.VD,
CHOOSE(
{1;2;3;4;5;6;7;8;9;10;11;12;13;14;15;16;17;18},
45658,45659,45660,45661,45662,45663,45664,45665,45711,45724,45778,45779,45785,45786,45820,45821,45965,46022),
_xlfn.LET(_xlpm.DD,
MAX(MIN($AX126,EOMONTH(AZ$15,0))-MAX($AW126,AZ$15),),
_xlfn.IFS(
AND(MONTH($AW126)=MONTH(AZ$15),MONTH($AX126)&lt;&gt;MONTH(AZ$15)),
NETWORKDAYS.INTL($AW126,$AW126+_xlpm.DD,1,_xlpm.VD),
AND(MONTH($AW126)&lt;&gt;MONTH(AZ$15),MONTH($AX126)=MONTH(AZ$15)),
NETWORKDAYS.INTL(($AX126)-_xlpm.DD,$AX126,1,_xlpm.VD),
AND(MONTH($AW126)&lt;MONTH(AZ$15),MONTH($AX126)&gt;MONTH(AZ$15)),
NETWORKDAYS.INTL((EOMONTH(AZ$15-1,1))-_xlpm.DD,EOMONTH(AZ$15-1,1),1,_xlpm.VD),
AND(MONTH($AW126)=MONTH(AZ$15),MONTH($AX126)=MONTH(AZ$15)),
NETWORKDAYS.INTL($AW126,$AX126,1,_xlpm.VD)))),0)),
$DH126="месяц",
$BP126*AZ126,
$DH126="неделя",
$BP126*AZ126/7*(ROUNDUP((DAY(EOMONTH(AZ$15,0)))/4,0))),
0)</f>
        <v/>
      </c>
      <c r="BR126" s="125">
        <f t="array" ref="BR126">
IFERROR(
_xlfn.IFS(
$DH126="день_1",
$BP126*$BL126/($AX126-$AW126+1)*BA126*(DAY(EOMONTH(BA$15,0))),
$DH126="день_2",
$BP126/30*MAX(MIN($AX126,EOMONTH(BA$15,0))-MAX($AW126,BA$15)+1,),
$DH126="раб.день",
$BP126/30*(IFERROR(
_xlfn.LET(_xlpm.VD,
CHOOSE(
{1;2;3;4;5;6;7;8;9;10;11;12;13;14;15;16;17;18},
45658,45659,45660,45661,45662,45663,45664,45665,45711,45724,45778,45779,45785,45786,45820,45821,45965,46022),
_xlfn.LET(_xlpm.DD,
MAX(MIN($AX126,EOMONTH(BA$15,0))-MAX($AW126,BA$15),),
_xlfn.IFS(
AND(MONTH($AW126)=MONTH(BA$15),MONTH($AX126)&lt;&gt;MONTH(BA$15)),
NETWORKDAYS.INTL($AW126,$AW126+_xlpm.DD,1,_xlpm.VD),
AND(MONTH($AW126)&lt;&gt;MONTH(BA$15),MONTH($AX126)=MONTH(BA$15)),
NETWORKDAYS.INTL(($AX126)-_xlpm.DD,$AX126,1,_xlpm.VD),
AND(MONTH($AW126)&lt;MONTH(BA$15),MONTH($AX126)&gt;MONTH(BA$15)),
NETWORKDAYS.INTL((EOMONTH(BA$15-1,1))-_xlpm.DD,EOMONTH(BA$15-1,1),1,_xlpm.VD),
AND(MONTH($AW126)=MONTH(BA$15),MONTH($AX126)=MONTH(BA$15)),
NETWORKDAYS.INTL($AW126,$AX126,1,_xlpm.VD)))),0)),
$DH126="месяц",
$BP126*BA126,
$DH126="неделя",
$BP126*BA126/7*(ROUNDUP((DAY(EOMONTH(BA$15,0)))/4,0))),
0)</f>
        <v/>
      </c>
      <c r="BS126" s="125">
        <f t="array" ref="BS126">
IFERROR(
_xlfn.IFS(
$DH126="день_1",
$BP126*$BL126/($AX126-$AW126+1)*BB126*(DAY(EOMONTH(BB$15,0))),
$DH126="день_2",
$BP126/30*MAX(MIN($AX126,EOMONTH(BB$15,0))-MAX($AW126,BB$15)+1,),
$DH126="раб.день",
$BP126/30*(IFERROR(
_xlfn.LET(_xlpm.VD,
CHOOSE(
{1;2;3;4;5;6;7;8;9;10;11;12;13;14;15;16;17;18},
45658,45659,45660,45661,45662,45663,45664,45665,45711,45724,45778,45779,45785,45786,45820,45821,45965,46022),
_xlfn.LET(_xlpm.DD,
MAX(MIN($AX126,EOMONTH(BB$15,0))-MAX($AW126,BB$15),),
_xlfn.IFS(
AND(MONTH($AW126)=MONTH(BB$15),MONTH($AX126)&lt;&gt;MONTH(BB$15)),
NETWORKDAYS.INTL($AW126,$AW126+_xlpm.DD,1,_xlpm.VD),
AND(MONTH($AW126)&lt;&gt;MONTH(BB$15),MONTH($AX126)=MONTH(BB$15)),
NETWORKDAYS.INTL(($AX126)-_xlpm.DD,$AX126,1,_xlpm.VD),
AND(MONTH($AW126)&lt;MONTH(BB$15),MONTH($AX126)&gt;MONTH(BB$15)),
NETWORKDAYS.INTL((EOMONTH(BB$15-1,1))-_xlpm.DD,EOMONTH(BB$15-1,1),1,_xlpm.VD),
AND(MONTH($AW126)=MONTH(BB$15),MONTH($AX126)=MONTH(BB$15)),
NETWORKDAYS.INTL($AW126,$AX126,1,_xlpm.VD)))),0)),
$DH126="месяц",
$BP126*BB126,
$DH126="неделя",
$BP126*BB126/7*(ROUNDUP((DAY(EOMONTH(BB$15,0)))/4,0))),
0)</f>
        <v/>
      </c>
      <c r="BT126" s="125">
        <f t="array" ref="BT126">
IFERROR(
_xlfn.IFS(
$DH126="день_1",
$BP126*$BL126/($AX126-$AW126+1)*BC126*(DAY(EOMONTH(BC$15,0))),
$DH126="день_2",
$BP126/30*MAX(MIN($AX126,EOMONTH(BC$15,0))-MAX($AW126,BC$15)+1,),
$DH126="раб.день",
$BP126/30*(IFERROR(
_xlfn.LET(_xlpm.VD,
CHOOSE(
{1;2;3;4;5;6;7;8;9;10;11;12;13;14;15;16;17;18},
45658,45659,45660,45661,45662,45663,45664,45665,45711,45724,45778,45779,45785,45786,45820,45821,45965,46022),
_xlfn.LET(_xlpm.DD,
MAX(MIN($AX126,EOMONTH(BC$15,0))-MAX($AW126,BC$15),),
_xlfn.IFS(
AND(MONTH($AW126)=MONTH(BC$15),MONTH($AX126)&lt;&gt;MONTH(BC$15)),
NETWORKDAYS.INTL($AW126,$AW126+_xlpm.DD,1,_xlpm.VD),
AND(MONTH($AW126)&lt;&gt;MONTH(BC$15),MONTH($AX126)=MONTH(BC$15)),
NETWORKDAYS.INTL(($AX126)-_xlpm.DD,$AX126,1,_xlpm.VD),
AND(MONTH($AW126)&lt;MONTH(BC$15),MONTH($AX126)&gt;MONTH(BC$15)),
NETWORKDAYS.INTL((EOMONTH(BC$15-1,1))-_xlpm.DD,EOMONTH(BC$15-1,1),1,_xlpm.VD),
AND(MONTH($AW126)=MONTH(BC$15),MONTH($AX126)=MONTH(BC$15)),
NETWORKDAYS.INTL($AW126,$AX126,1,_xlpm.VD)))),0)),
$DH126="месяц",
$BP126*BC126,
$DH126="неделя",
$BP126*BC126/7*(ROUNDUP((DAY(EOMONTH(BC$15,0)))/4,0))),
0)</f>
        <v/>
      </c>
      <c r="BU126" s="125">
        <f t="array" ref="BU126">
IFERROR(
_xlfn.IFS(
$DH126="день_1",
$BP126*$BL126/($AX126-$AW126+1)*BD126*(DAY(EOMONTH(BD$15,0))),
$DH126="день_2",
$BP126/30*MAX(MIN($AX126,EOMONTH(BD$15,0))-MAX($AW126,BD$15)+1,),
$DH126="раб.день",
$BP126/30*(IFERROR(
_xlfn.LET(_xlpm.VD,
CHOOSE(
{1;2;3;4;5;6;7;8;9;10;11;12;13;14;15;16;17;18},
45658,45659,45660,45661,45662,45663,45664,45665,45711,45724,45778,45779,45785,45786,45820,45821,45965,46022),
_xlfn.LET(_xlpm.DD,
MAX(MIN($AX126,EOMONTH(BD$15,0))-MAX($AW126,BD$15),),
_xlfn.IFS(
AND(MONTH($AW126)=MONTH(BD$15),MONTH($AX126)&lt;&gt;MONTH(BD$15)),
NETWORKDAYS.INTL($AW126,$AW126+_xlpm.DD,1,_xlpm.VD),
AND(MONTH($AW126)&lt;&gt;MONTH(BD$15),MONTH($AX126)=MONTH(BD$15)),
NETWORKDAYS.INTL(($AX126)-_xlpm.DD,$AX126,1,_xlpm.VD),
AND(MONTH($AW126)&lt;MONTH(BD$15),MONTH($AX126)&gt;MONTH(BD$15)),
NETWORKDAYS.INTL((EOMONTH(BD$15-1,1))-_xlpm.DD,EOMONTH(BD$15-1,1),1,_xlpm.VD),
AND(MONTH($AW126)=MONTH(BD$15),MONTH($AX126)=MONTH(BD$15)),
NETWORKDAYS.INTL($AW126,$AX126,1,_xlpm.VD)))),0)),
$DH126="месяц",
$BP126*BD126,
$DH126="неделя",
$BP126*BD126/7*(ROUNDUP((DAY(EOMONTH(BD$15,0)))/4,0))),
0)</f>
        <v/>
      </c>
      <c r="BV126" s="125">
        <f t="array" ref="BV126">
IFERROR(
_xlfn.IFS(
$DH126="день_1",
$BP126*$BL126/($AX126-$AW126+1)*BE126*(DAY(EOMONTH(BE$15,0))),
$DH126="день_2",
$BP126/30*MAX(MIN($AX126,EOMONTH(BE$15,0))-MAX($AW126,BE$15)+1,),
$DH126="раб.день",
$BP126/30*(IFERROR(
_xlfn.LET(_xlpm.VD,
CHOOSE(
{1;2;3;4;5;6;7;8;9;10;11;12;13;14;15;16;17;18},
45658,45659,45660,45661,45662,45663,45664,45665,45711,45724,45778,45779,45785,45786,45820,45821,45965,46022),
_xlfn.LET(_xlpm.DD,
MAX(MIN($AX126,EOMONTH(BE$15,0))-MAX($AW126,BE$15),),
_xlfn.IFS(
AND(MONTH($AW126)=MONTH(BE$15),MONTH($AX126)&lt;&gt;MONTH(BE$15)),
NETWORKDAYS.INTL($AW126,$AW126+_xlpm.DD,1,_xlpm.VD),
AND(MONTH($AW126)&lt;&gt;MONTH(BE$15),MONTH($AX126)=MONTH(BE$15)),
NETWORKDAYS.INTL(($AX126)-_xlpm.DD,$AX126,1,_xlpm.VD),
AND(MONTH($AW126)&lt;MONTH(BE$15),MONTH($AX126)&gt;MONTH(BE$15)),
NETWORKDAYS.INTL((EOMONTH(BE$15-1,1))-_xlpm.DD,EOMONTH(BE$15-1,1),1,_xlpm.VD),
AND(MONTH($AW126)=MONTH(BE$15),MONTH($AX126)=MONTH(BE$15)),
NETWORKDAYS.INTL($AW126,$AX126,1,_xlpm.VD)))),0)),
$DH126="месяц",
$BP126*BE126,
$DH126="неделя",
$BP126*BE126/7*(ROUNDUP((DAY(EOMONTH(BE$15,0)))/4,0))),
0)</f>
        <v/>
      </c>
      <c r="BW126" s="125">
        <f t="array" ref="BW126">
IFERROR(
_xlfn.IFS(
$DH126="день_1",
$BP126*$BL126/($AX126-$AW126+1)*BF126*(DAY(EOMONTH(BF$15,0))),
$DH126="день_2",
$BP126/30*MAX(MIN($AX126,EOMONTH(BF$15,0))-MAX($AW126,BF$15)+1,),
$DH126="раб.день",
$BP126/30*(IFERROR(
_xlfn.LET(_xlpm.VD,
CHOOSE(
{1;2;3;4;5;6;7;8;9;10;11;12;13;14;15;16;17;18},
45658,45659,45660,45661,45662,45663,45664,45665,45711,45724,45778,45779,45785,45786,45820,45821,45965,46022),
_xlfn.LET(_xlpm.DD,
MAX(MIN($AX126,EOMONTH(BF$15,0))-MAX($AW126,BF$15),),
_xlfn.IFS(
AND(MONTH($AW126)=MONTH(BF$15),MONTH($AX126)&lt;&gt;MONTH(BF$15)),
NETWORKDAYS.INTL($AW126,$AW126+_xlpm.DD,1,_xlpm.VD),
AND(MONTH($AW126)&lt;&gt;MONTH(BF$15),MONTH($AX126)=MONTH(BF$15)),
NETWORKDAYS.INTL(($AX126)-_xlpm.DD,$AX126,1,_xlpm.VD),
AND(MONTH($AW126)&lt;MONTH(BF$15),MONTH($AX126)&gt;MONTH(BF$15)),
NETWORKDAYS.INTL((EOMONTH(BF$15-1,1))-_xlpm.DD,EOMONTH(BF$15-1,1),1,_xlpm.VD),
AND(MONTH($AW126)=MONTH(BF$15),MONTH($AX126)=MONTH(BF$15)),
NETWORKDAYS.INTL($AW126,$AX126,1,_xlpm.VD)))),0)),
$DH126="месяц",
$BP126*BF126,
$DH126="неделя",
$BP126*BF126/7*(ROUNDUP((DAY(EOMONTH(BF$15,0)))/4,0))),
0)</f>
        <v/>
      </c>
      <c r="BX126" s="125">
        <f t="array" ref="BX126">
IFERROR(
_xlfn.IFS(
$DH126="день_1",
$BP126*$BL126/($AX126-$AW126+1)*BG126*(DAY(EOMONTH(BG$15,0))),
$DH126="день_2",
$BP126/30*MAX(MIN($AX126,EOMONTH(BG$15,0))-MAX($AW126,BG$15)+1,),
$DH126="раб.день",
$BP126/30*(IFERROR(
_xlfn.LET(_xlpm.VD,
CHOOSE(
{1;2;3;4;5;6;7;8;9;10;11;12;13;14;15;16;17;18},
45658,45659,45660,45661,45662,45663,45664,45665,45711,45724,45778,45779,45785,45786,45820,45821,45965,46022),
_xlfn.LET(_xlpm.DD,
MAX(MIN($AX126,EOMONTH(BG$15,0))-MAX($AW126,BG$15),),
_xlfn.IFS(
AND(MONTH($AW126)=MONTH(BG$15),MONTH($AX126)&lt;&gt;MONTH(BG$15)),
NETWORKDAYS.INTL($AW126,$AW126+_xlpm.DD,1,_xlpm.VD),
AND(MONTH($AW126)&lt;&gt;MONTH(BG$15),MONTH($AX126)=MONTH(BG$15)),
NETWORKDAYS.INTL(($AX126)-_xlpm.DD,$AX126,1,_xlpm.VD),
AND(MONTH($AW126)&lt;MONTH(BG$15),MONTH($AX126)&gt;MONTH(BG$15)),
NETWORKDAYS.INTL((EOMONTH(BG$15-1,1))-_xlpm.DD,EOMONTH(BG$15-1,1),1,_xlpm.VD),
AND(MONTH($AW126)=MONTH(BG$15),MONTH($AX126)=MONTH(BG$15)),
NETWORKDAYS.INTL($AW126,$AX126,1,_xlpm.VD)))),0)),
$DH126="месяц",
$BP126*BG126,
$DH126="неделя",
$BP126*BG126/7*(ROUNDUP((DAY(EOMONTH(BG$15,0)))/4,0))),
0)</f>
        <v/>
      </c>
      <c r="BY126" s="125">
        <f t="array" ref="BY126">
IFERROR(
_xlfn.IFS(
$DH126="день_1",
$BP126*$BL126/($AX126-$AW126+1)*BH126*(DAY(EOMONTH(BH$15,0))),
$DH126="день_2",
$BP126/30*MAX(MIN($AX126,EOMONTH(BH$15,0))-MAX($AW126,BH$15)+1,),
$DH126="раб.день",
$BP126/30*(IFERROR(
_xlfn.LET(_xlpm.VD,
CHOOSE(
{1;2;3;4;5;6;7;8;9;10;11;12;13;14;15;16;17;18},
45658,45659,45660,45661,45662,45663,45664,45665,45711,45724,45778,45779,45785,45786,45820,45821,45965,46022),
_xlfn.LET(_xlpm.DD,
MAX(MIN($AX126,EOMONTH(BH$15,0))-MAX($AW126,BH$15),),
_xlfn.IFS(
AND(MONTH($AW126)=MONTH(BH$15),MONTH($AX126)&lt;&gt;MONTH(BH$15)),
NETWORKDAYS.INTL($AW126,$AW126+_xlpm.DD,1,_xlpm.VD),
AND(MONTH($AW126)&lt;&gt;MONTH(BH$15),MONTH($AX126)=MONTH(BH$15)),
NETWORKDAYS.INTL(($AX126)-_xlpm.DD,$AX126,1,_xlpm.VD),
AND(MONTH($AW126)&lt;MONTH(BH$15),MONTH($AX126)&gt;MONTH(BH$15)),
NETWORKDAYS.INTL((EOMONTH(BH$15-1,1))-_xlpm.DD,EOMONTH(BH$15-1,1),1,_xlpm.VD),
AND(MONTH($AW126)=MONTH(BH$15),MONTH($AX126)=MONTH(BH$15)),
NETWORKDAYS.INTL($AW126,$AX126,1,_xlpm.VD)))),0)),
$DH126="месяц",
$BP126*BH126,
$DH126="неделя",
$BP126*BH126/7*(ROUNDUP((DAY(EOMONTH(BH$15,0)))/4,0))),
0)</f>
        <v/>
      </c>
      <c r="BZ126" s="125">
        <f t="array" ref="BZ126">
IFERROR(
_xlfn.IFS(
$DH126="день_1",
$BP126*$BL126/($AX126-$AW126+1)*BI126*(DAY(EOMONTH(BI$15,0))),
$DH126="день_2",
$BP126/30*MAX(MIN($AX126,EOMONTH(BI$15,0))-MAX($AW126,BI$15)+1,),
$DH126="раб.день",
$BP126/30*(IFERROR(
_xlfn.LET(_xlpm.VD,
CHOOSE(
{1;2;3;4;5;6;7;8;9;10;11;12;13;14;15;16;17;18},
45658,45659,45660,45661,45662,45663,45664,45665,45711,45724,45778,45779,45785,45786,45820,45821,45965,46022),
_xlfn.LET(_xlpm.DD,
MAX(MIN($AX126,EOMONTH(BI$15,0))-MAX($AW126,BI$15),),
_xlfn.IFS(
AND(MONTH($AW126)=MONTH(BI$15),MONTH($AX126)&lt;&gt;MONTH(BI$15)),
NETWORKDAYS.INTL($AW126,$AW126+_xlpm.DD,1,_xlpm.VD),
AND(MONTH($AW126)&lt;&gt;MONTH(BI$15),MONTH($AX126)=MONTH(BI$15)),
NETWORKDAYS.INTL(($AX126)-_xlpm.DD,$AX126,1,_xlpm.VD),
AND(MONTH($AW126)&lt;MONTH(BI$15),MONTH($AX126)&gt;MONTH(BI$15)),
NETWORKDAYS.INTL((EOMONTH(BI$15-1,1))-_xlpm.DD,EOMONTH(BI$15-1,1),1,_xlpm.VD),
AND(MONTH($AW126)=MONTH(BI$15),MONTH($AX126)=MONTH(BI$15)),
NETWORKDAYS.INTL($AW126,$AX126,1,_xlpm.VD)))),0)),
$DH126="месяц",
$BP126*BI126,
$DH126="неделя",
$BP126*BI126/7*(ROUNDUP((DAY(EOMONTH(BI$15,0)))/4,0))),
0)</f>
        <v/>
      </c>
      <c r="CA126" s="125">
        <f t="array" ref="CA126">
IFERROR(
_xlfn.IFS(
$DH126="день_1",
$BP126*$BL126/($AX126-$AW126+1)*BJ126*(DAY(EOMONTH(BJ$15,0))),
$DH126="день_2",
$BP126/30*MAX(MIN($AX126,EOMONTH(BJ$15,0))-MAX($AW126,BJ$15)+1,),
$DH126="раб.день",
$BP126/30*(IFERROR(
_xlfn.LET(_xlpm.VD,
CHOOSE(
{1;2;3;4;5;6;7;8;9;10;11;12;13;14;15;16;17;18},
45658,45659,45660,45661,45662,45663,45664,45665,45711,45724,45778,45779,45785,45786,45820,45821,45965,46022),
_xlfn.LET(_xlpm.DD,
MAX(MIN($AX126,EOMONTH(BJ$15,0))-MAX($AW126,BJ$15),),
_xlfn.IFS(
AND(MONTH($AW126)=MONTH(BJ$15),MONTH($AX126)&lt;&gt;MONTH(BJ$15)),
NETWORKDAYS.INTL($AW126,$AW126+_xlpm.DD,1,_xlpm.VD),
AND(MONTH($AW126)&lt;&gt;MONTH(BJ$15),MONTH($AX126)=MONTH(BJ$15)),
NETWORKDAYS.INTL(($AX126)-_xlpm.DD,$AX126,1,_xlpm.VD),
AND(MONTH($AW126)&lt;MONTH(BJ$15),MONTH($AX126)&gt;MONTH(BJ$15)),
NETWORKDAYS.INTL((EOMONTH(BJ$15-1,1))-_xlpm.DD,EOMONTH(BJ$15-1,1),1,_xlpm.VD),
AND(MONTH($AW126)=MONTH(BJ$15),MONTH($AX126)=MONTH(BJ$15)),
NETWORKDAYS.INTL($AW126,$AX126,1,_xlpm.VD)))),0)),
$DH126="месяц",
$BP126*BJ126,
$DH126="неделя",
$BP126*BJ126/7*(ROUNDUP((DAY(EOMONTH(BJ$15,0)))/4,0))),
0)</f>
        <v/>
      </c>
      <c r="CB126" s="125">
        <f t="array" ref="CB126">
IFERROR(
_xlfn.IFS(
$DH126="день_1",
$BP126*$BL126/($AX126-$AW126+1)*BK126*(DAY(EOMONTH(BK$15,0))),
$DH126="день_2",
$BP126/30*MAX(MIN($AX126,EOMONTH(BK$15,0))-MAX($AW126,BK$15)+1,),
$DH126="раб.день",
$BP126/30*(IFERROR(
_xlfn.LET(_xlpm.VD,
CHOOSE(
{1;2;3;4;5;6;7;8;9;10;11;12;13;14;15;16;17;18},
45658,45659,45660,45661,45662,45663,45664,45665,45711,45724,45778,45779,45785,45786,45820,45821,45965,46022),
_xlfn.LET(_xlpm.DD,
MAX(MIN($AX126,EOMONTH(BK$15,0))-MAX($AW126,BK$15),),
_xlfn.IFS(
AND(MONTH($AW126)=MONTH(BK$15),MONTH($AX126)&lt;&gt;MONTH(BK$15)),
NETWORKDAYS.INTL($AW126,$AW126+_xlpm.DD,1,_xlpm.VD),
AND(MONTH($AW126)&lt;&gt;MONTH(BK$15),MONTH($AX126)=MONTH(BK$15)),
NETWORKDAYS.INTL(($AX126)-_xlpm.DD,$AX126,1,_xlpm.VD),
AND(MONTH($AW126)&lt;MONTH(BK$15),MONTH($AX126)&gt;MONTH(BK$15)),
NETWORKDAYS.INTL((EOMONTH(BK$15-1,1))-_xlpm.DD,EOMONTH(BK$15-1,1),1,_xlpm.VD),
AND(MONTH($AW126)=MONTH(BK$15),MONTH($AX126)=MONTH(BK$15)),
NETWORKDAYS.INTL($AW126,$AX126,1,_xlpm.VD)))),0)),
$DH126="месяц",
$BP126*BK126,
$DH126="неделя",
$BP126*BK126/7*(ROUNDUP((DAY(EOMONTH(BK$15,0)))/4,0))),
0)</f>
        <v/>
      </c>
      <c r="CC126" s="125">
        <f>SUM($BQ126:$CB126)</f>
        <v/>
      </c>
      <c r="CD126" s="126">
        <f>SUM($EH126:$EH126)</f>
        <v/>
      </c>
      <c r="CE126" s="126">
        <f>$CD126*$AB126</f>
        <v/>
      </c>
      <c r="CF126" s="126">
        <f>SUM($EK126:$EK126)</f>
        <v/>
      </c>
      <c r="CG126" s="126">
        <f>$CF126*$AB126</f>
        <v/>
      </c>
      <c r="CH126" s="126">
        <f>SUM($CC126,$CE126,$CG126)</f>
        <v/>
      </c>
      <c r="CI126" s="126">
        <f>$CH126*(1+$CM126)</f>
        <v/>
      </c>
      <c r="CJ126" s="127" t="n">
        <v>0</v>
      </c>
      <c r="CK126" s="126">
        <f>SUM($CH126:$CH126)*(1+$CJ126)</f>
        <v/>
      </c>
      <c r="CL126" s="126">
        <f>SUM($CH126:$CH126)*(1+$CM126)</f>
        <v/>
      </c>
      <c r="CM126" s="59" t="inlineStr">
        <is>
          <t>20%</t>
        </is>
      </c>
      <c r="CN126" s="59" t="n"/>
      <c r="CO126" s="72" t="n"/>
      <c r="CP126" s="59" t="n"/>
      <c r="CQ126" s="73" t="n"/>
      <c r="CR126" s="73" t="n"/>
      <c r="CS126" s="73" t="n"/>
      <c r="CT126" s="72" t="n"/>
      <c r="CU126" s="79" t="inlineStr">
        <is>
          <t> </t>
        </is>
      </c>
      <c r="CV126" s="60" t="n"/>
      <c r="CW126" s="60" t="n"/>
      <c r="CX126" s="60" t="n"/>
      <c r="CY126" s="127">
        <f>IFERROR(($CC126-$EE126)/($EE126/(1-$DQ126)),0)</f>
        <v/>
      </c>
      <c r="CZ126" s="127">
        <f>IFERROR(1-$EI126/($CE126),0)</f>
        <v/>
      </c>
      <c r="DA126" s="127">
        <f>IFERROR(1-$EL126/($CG126),0)</f>
        <v/>
      </c>
      <c r="DB126" s="126">
        <f>ROUND(IFERROR(($CI126/(1+$CM126)-$EN126),0),2)</f>
        <v/>
      </c>
      <c r="DC126" s="128" t="n"/>
      <c r="DD126" s="125" t="n"/>
      <c r="DE126" s="75" t="n">
        <v>0</v>
      </c>
      <c r="DF126" s="128" t="n"/>
      <c r="DG126" s="125">
        <f>IF($DC126=0,0,$DD126*($DC126*100%-$DE126*$DF126))*SUM($AB126:$AB126)</f>
        <v/>
      </c>
      <c r="DH126" s="129" t="inlineStr">
        <is>
          <t>месяц</t>
        </is>
      </c>
      <c r="DI126" s="130">
        <f t="array" ref="DI126">IFERROR(
IF($ES126="LisChannel",
(ROUND(((INDEX({174.625;153.888888888889;130.972222222222},MATCH($AI126,{2;3;4}),0))*$AG126*$AI126),2)),0),0)</f>
        <v/>
      </c>
      <c r="DJ126" s="130">
        <f>
_xlfn.LET(_xlpm.X,
IFERROR(
IF($ES126="НовиковТВ",
(_xlfn.LET(_xlpm.NTV,
_xlfn.LET(_xlpm.MIN,350000,
IF(SUMIFS($DI:$DI,$ES:$ES,"НовиковТВ")&lt;=_xlpm.MIN,
(SUMIFS($DI:$DI,$ES:$ES,"НовиковТВ")/(COUNTIFS($ES:$ES,"НовиковТВ")))*_xlpm.MIN/SUMIFS($DI:$DI,$ES:$ES,"НовиковТВ"),
DI126)),
_xlpm.NTV+$DG126/(1-(1-(_xlpm.NTV)*(1-$DL126)*(1-$DM126)*(1-$DN126)*(1-$DO126)*(1-$DP126)/_xlpm.NTV))))/(1+$EP126),
$DI126+$DG126/(1-(1-($DI126)*(1-$DL126)*(1-$DM126)*(1-$DN126)*(1-$DO126)*(1-$DP126)/$DI126))),
0),
_xlpm.X*(1+$CM126)*(1+$CW126)-_xlpm.X*(1+$CM126)+_xlpm.X)</f>
        <v/>
      </c>
      <c r="DK126" s="125" t="inlineStr">
        <is>
          <t>послед.</t>
        </is>
      </c>
      <c r="DL126" s="63" t="n">
        <v>0</v>
      </c>
      <c r="DM126" s="63" t="n">
        <v>0</v>
      </c>
      <c r="DN126" s="63" t="n">
        <v>0</v>
      </c>
      <c r="DO126" s="63" t="n">
        <v>0</v>
      </c>
      <c r="DP126" s="63" t="n">
        <v>0</v>
      </c>
      <c r="DQ126" s="63">
        <f t="array" ref="DQ126">IFERROR(_xlfn.IFS(
$DK126="послед.",1-(1-$DL126)*(1-$DM126)*(1-$DN126)*(1-$DO126)*(1-$DP126),
$DK126="сумм.",$DL126+$DM126+$DN126+$DO126+$DP126),
0)</f>
        <v/>
      </c>
      <c r="DR126" s="125">
        <f t="array" ref="DR126">
IFERROR(
_xlfn.IFS(
$BL126=0,
0,
$BL126&gt;0,
_xlfn.IFS($DK126="послед.",
$DJ126*(1-$DL126)*(1-$DM126)*(1-$DN126)*(1-$DO126)*(1-$DP126),
$DK126="сумм.",
$DJ126*(1-($DL126+$DM126+$DN126+$DO126+$DP126)))),0)</f>
        <v/>
      </c>
      <c r="DS126" s="125">
        <f t="array" ref="DS126">
IFERROR(_xlfn.IFS(
$DH126="день_1",
$DR126*$BL126/($AX126-$AW126+1)*AZ126*(DAY(EOMONTH(AZ$15,0))),
$DH126="день_2",
$DR126/30*MAX(MIN($AX126,EOMONTH(AZ$15,0))-MAX($AW126,AZ$15)+1,),
$DH126="раб.день",
$DR126/30*(IFERROR(
_xlfn.LET(_xlpm.VD,
CHOOSE(
{1;2;3;4;5;6;7;8;9;10;11;12;13;14;15;16;17;18},
45658,45659,45660,45661,45662,45663,45664,45665,45711,45724,45778,45779,45785,45786,45820,45821,45965,46022),
_xlfn.LET(_xlpm.DD,
MAX(MIN($AX126,EOMONTH(AZ$15,0))-MAX($AW126,AZ$15),),
_xlfn.IFS(
AND(MONTH($AW126)=MONTH(AZ$15),MONTH($AX126)&lt;&gt;MONTH(AZ$15)),
NETWORKDAYS.INTL($AW126,$AW126+_xlpm.DD,1,_xlpm.VD),
AND(MONTH($AW126)&lt;&gt;MONTH(AZ$15),MONTH($AX126)=MONTH(AZ$15)),
NETWORKDAYS.INTL(($AX126)-_xlpm.DD,$AX126,1,_xlpm.VD),
AND(MONTH($AW126)&lt;MONTH(AZ$15),MONTH($AX126)&gt;MONTH(AZ$15)),
NETWORKDAYS.INTL((EOMONTH(AZ$15-1,1))-_xlpm.DD,EOMONTH(AZ$15-1,1),1,_xlpm.VD),
AND(MONTH($AW126)=MONTH(AZ$15),MONTH($AX126)=MONTH(AZ$15)),
NETWORKDAYS.INTL($AW126,$AX126,1,_xlpm.VD)))),0)),
$DH126="месяц",
$DR126*AZ126,
$DH126="неделя",
$DR126*AZ126/7*(ROUNDUP((DAY(EOMONTH(AZ$15,0)))/4,0))),
0)</f>
        <v/>
      </c>
      <c r="DT126" s="125">
        <f t="array" ref="DT126">
IFERROR(_xlfn.IFS(
$DH126="день_1",
$DR126*$BL126/($AX126-$AW126+1)*BA126*(DAY(EOMONTH(BA$15,0))),
$DH126="день_2",
$DR126/30*MAX(MIN($AX126,EOMONTH(BA$15,0))-MAX($AW126,BA$15)+1,),
$DH126="раб.день",
$DR126/30*(IFERROR(
_xlfn.LET(_xlpm.VD,
CHOOSE(
{1;2;3;4;5;6;7;8;9;10;11;12;13;14;15;16;17;18},
45658,45659,45660,45661,45662,45663,45664,45665,45711,45724,45778,45779,45785,45786,45820,45821,45965,46022),
_xlfn.LET(_xlpm.DD,
MAX(MIN($AX126,EOMONTH(BA$15,0))-MAX($AW126,BA$15),),
_xlfn.IFS(
AND(MONTH($AW126)=MONTH(BA$15),MONTH($AX126)&lt;&gt;MONTH(BA$15)),
NETWORKDAYS.INTL($AW126,$AW126+_xlpm.DD,1,_xlpm.VD),
AND(MONTH($AW126)&lt;&gt;MONTH(BA$15),MONTH($AX126)=MONTH(BA$15)),
NETWORKDAYS.INTL(($AX126)-_xlpm.DD,$AX126,1,_xlpm.VD),
AND(MONTH($AW126)&lt;MONTH(BA$15),MONTH($AX126)&gt;MONTH(BA$15)),
NETWORKDAYS.INTL((EOMONTH(BA$15-1,1))-_xlpm.DD,EOMONTH(BA$15-1,1),1,_xlpm.VD),
AND(MONTH($AW126)=MONTH(BA$15),MONTH($AX126)=MONTH(BA$15)),
NETWORKDAYS.INTL($AW126,$AX126,1,_xlpm.VD)))),0)),
$DH126="месяц",
$DR126*BA126,
$DH126="неделя",
$DR126*BA126/7*(ROUNDUP((DAY(EOMONTH(BA$15,0)))/4,0))),
0)</f>
        <v/>
      </c>
      <c r="DU126" s="125">
        <f t="array" ref="DU126">
IFERROR(_xlfn.IFS(
$DH126="день_1",
$DR126*$BL126/($AX126-$AW126+1)*BB126*(DAY(EOMONTH(BB$15,0))),
$DH126="день_2",
$DR126/30*MAX(MIN($AX126,EOMONTH(BB$15,0))-MAX($AW126,BB$15)+1,),
$DH126="раб.день",
$DR126/30*(IFERROR(
_xlfn.LET(_xlpm.VD,
CHOOSE(
{1;2;3;4;5;6;7;8;9;10;11;12;13;14;15;16;17;18},
45658,45659,45660,45661,45662,45663,45664,45665,45711,45724,45778,45779,45785,45786,45820,45821,45965,46022),
_xlfn.LET(_xlpm.DD,
MAX(MIN($AX126,EOMONTH(BB$15,0))-MAX($AW126,BB$15),),
_xlfn.IFS(
AND(MONTH($AW126)=MONTH(BB$15),MONTH($AX126)&lt;&gt;MONTH(BB$15)),
NETWORKDAYS.INTL($AW126,$AW126+_xlpm.DD,1,_xlpm.VD),
AND(MONTH($AW126)&lt;&gt;MONTH(BB$15),MONTH($AX126)=MONTH(BB$15)),
NETWORKDAYS.INTL(($AX126)-_xlpm.DD,$AX126,1,_xlpm.VD),
AND(MONTH($AW126)&lt;MONTH(BB$15),MONTH($AX126)&gt;MONTH(BB$15)),
NETWORKDAYS.INTL((EOMONTH(BB$15-1,1))-_xlpm.DD,EOMONTH(BB$15-1,1),1,_xlpm.VD),
AND(MONTH($AW126)=MONTH(BB$15),MONTH($AX126)=MONTH(BB$15)),
NETWORKDAYS.INTL($AW126,$AX126,1,_xlpm.VD)))),0)),
$DH126="месяц",
$DR126*BB126,
$DH126="неделя",
$DR126*BB126/7*(ROUNDUP((DAY(EOMONTH(BB$15,0)))/4,0))),
0)</f>
        <v/>
      </c>
      <c r="DV126" s="125">
        <f t="array" ref="DV126">
IFERROR(_xlfn.IFS(
$DH126="день_1",
$DR126*$BL126/($AX126-$AW126+1)*BC126*(DAY(EOMONTH(BC$15,0))),
$DH126="день_2",
$DR126/30*MAX(MIN($AX126,EOMONTH(BC$15,0))-MAX($AW126,BC$15)+1,),
$DH126="раб.день",
$DR126/30*(IFERROR(
_xlfn.LET(_xlpm.VD,
CHOOSE(
{1;2;3;4;5;6;7;8;9;10;11;12;13;14;15;16;17;18},
45658,45659,45660,45661,45662,45663,45664,45665,45711,45724,45778,45779,45785,45786,45820,45821,45965,46022),
_xlfn.LET(_xlpm.DD,
MAX(MIN($AX126,EOMONTH(BC$15,0))-MAX($AW126,BC$15),),
_xlfn.IFS(
AND(MONTH($AW126)=MONTH(BC$15),MONTH($AX126)&lt;&gt;MONTH(BC$15)),
NETWORKDAYS.INTL($AW126,$AW126+_xlpm.DD,1,_xlpm.VD),
AND(MONTH($AW126)&lt;&gt;MONTH(BC$15),MONTH($AX126)=MONTH(BC$15)),
NETWORKDAYS.INTL(($AX126)-_xlpm.DD,$AX126,1,_xlpm.VD),
AND(MONTH($AW126)&lt;MONTH(BC$15),MONTH($AX126)&gt;MONTH(BC$15)),
NETWORKDAYS.INTL((EOMONTH(BC$15-1,1))-_xlpm.DD,EOMONTH(BC$15-1,1),1,_xlpm.VD),
AND(MONTH($AW126)=MONTH(BC$15),MONTH($AX126)=MONTH(BC$15)),
NETWORKDAYS.INTL($AW126,$AX126,1,_xlpm.VD)))),0)),
$DH126="месяц",
$DR126*BC126,
$DH126="неделя",
$DR126*BC126/7*(ROUNDUP((DAY(EOMONTH(BC$15,0)))/4,0))),
0)</f>
        <v/>
      </c>
      <c r="DW126" s="125">
        <f t="array" ref="DW126">
IFERROR(_xlfn.IFS(
$DH126="день_1",
$DR126*$BL126/($AX126-$AW126+1)*BD126*(DAY(EOMONTH(BD$15,0))),
$DH126="день_2",
$DR126/30*MAX(MIN($AX126,EOMONTH(BD$15,0))-MAX($AW126,BD$15)+1,),
$DH126="раб.день",
$DR126/30*(IFERROR(
_xlfn.LET(_xlpm.VD,
CHOOSE(
{1;2;3;4;5;6;7;8;9;10;11;12;13;14;15;16;17;18},
45658,45659,45660,45661,45662,45663,45664,45665,45711,45724,45778,45779,45785,45786,45820,45821,45965,46022),
_xlfn.LET(_xlpm.DD,
MAX(MIN($AX126,EOMONTH(BD$15,0))-MAX($AW126,BD$15),),
_xlfn.IFS(
AND(MONTH($AW126)=MONTH(BD$15),MONTH($AX126)&lt;&gt;MONTH(BD$15)),
NETWORKDAYS.INTL($AW126,$AW126+_xlpm.DD,1,_xlpm.VD),
AND(MONTH($AW126)&lt;&gt;MONTH(BD$15),MONTH($AX126)=MONTH(BD$15)),
NETWORKDAYS.INTL(($AX126)-_xlpm.DD,$AX126,1,_xlpm.VD),
AND(MONTH($AW126)&lt;MONTH(BD$15),MONTH($AX126)&gt;MONTH(BD$15)),
NETWORKDAYS.INTL((EOMONTH(BD$15-1,1))-_xlpm.DD,EOMONTH(BD$15-1,1),1,_xlpm.VD),
AND(MONTH($AW126)=MONTH(BD$15),MONTH($AX126)=MONTH(BD$15)),
NETWORKDAYS.INTL($AW126,$AX126,1,_xlpm.VD)))),0)),
$DH126="месяц",
$DR126*BD126,
$DH126="неделя",
$DR126*BD126/7*(ROUNDUP((DAY(EOMONTH(BD$15,0)))/4,0))),
0)</f>
        <v/>
      </c>
      <c r="DX126" s="125">
        <f t="array" ref="DX126">
IFERROR(_xlfn.IFS(
$DH126="день_1",
$DR126*$BL126/($AX126-$AW126+1)*BE126*(DAY(EOMONTH(BE$15,0))),
$DH126="день_2",
$DR126/30*MAX(MIN($AX126,EOMONTH(BE$15,0))-MAX($AW126,BE$15)+1,),
$DH126="раб.день",
$DR126/30*(IFERROR(
_xlfn.LET(_xlpm.VD,
CHOOSE(
{1;2;3;4;5;6;7;8;9;10;11;12;13;14;15;16;17;18},
45658,45659,45660,45661,45662,45663,45664,45665,45711,45724,45778,45779,45785,45786,45820,45821,45965,46022),
_xlfn.LET(_xlpm.DD,
MAX(MIN($AX126,EOMONTH(BE$15,0))-MAX($AW126,BE$15),),
_xlfn.IFS(
AND(MONTH($AW126)=MONTH(BE$15),MONTH($AX126)&lt;&gt;MONTH(BE$15)),
NETWORKDAYS.INTL($AW126,$AW126+_xlpm.DD,1,_xlpm.VD),
AND(MONTH($AW126)&lt;&gt;MONTH(BE$15),MONTH($AX126)=MONTH(BE$15)),
NETWORKDAYS.INTL(($AX126)-_xlpm.DD,$AX126,1,_xlpm.VD),
AND(MONTH($AW126)&lt;MONTH(BE$15),MONTH($AX126)&gt;MONTH(BE$15)),
NETWORKDAYS.INTL((EOMONTH(BE$15-1,1))-_xlpm.DD,EOMONTH(BE$15-1,1),1,_xlpm.VD),
AND(MONTH($AW126)=MONTH(BE$15),MONTH($AX126)=MONTH(BE$15)),
NETWORKDAYS.INTL($AW126,$AX126,1,_xlpm.VD)))),0)),
$DH126="месяц",
$DR126*BE126,
$DH126="неделя",
$DR126*BE126/7*(ROUNDUP((DAY(EOMONTH(BE$15,0)))/4,0))),
0)</f>
        <v/>
      </c>
      <c r="DY126" s="125">
        <f t="array" ref="DY126">
IFERROR(_xlfn.IFS(
$DH126="день_1",
$DR126*$BL126/($AX126-$AW126+1)*BF126*(DAY(EOMONTH(BF$15,0))),
$DH126="день_2",
$DR126/30*MAX(MIN($AX126,EOMONTH(BF$15,0))-MAX($AW126,BF$15)+1,),
$DH126="раб.день",
$DR126/30*(IFERROR(
_xlfn.LET(_xlpm.VD,
CHOOSE(
{1;2;3;4;5;6;7;8;9;10;11;12;13;14;15;16;17;18},
45658,45659,45660,45661,45662,45663,45664,45665,45711,45724,45778,45779,45785,45786,45820,45821,45965,46022),
_xlfn.LET(_xlpm.DD,
MAX(MIN($AX126,EOMONTH(BF$15,0))-MAX($AW126,BF$15),),
_xlfn.IFS(
AND(MONTH($AW126)=MONTH(BF$15),MONTH($AX126)&lt;&gt;MONTH(BF$15)),
NETWORKDAYS.INTL($AW126,$AW126+_xlpm.DD,1,_xlpm.VD),
AND(MONTH($AW126)&lt;&gt;MONTH(BF$15),MONTH($AX126)=MONTH(BF$15)),
NETWORKDAYS.INTL(($AX126)-_xlpm.DD,$AX126,1,_xlpm.VD),
AND(MONTH($AW126)&lt;MONTH(BF$15),MONTH($AX126)&gt;MONTH(BF$15)),
NETWORKDAYS.INTL((EOMONTH(BF$15-1,1))-_xlpm.DD,EOMONTH(BF$15-1,1),1,_xlpm.VD),
AND(MONTH($AW126)=MONTH(BF$15),MONTH($AX126)=MONTH(BF$15)),
NETWORKDAYS.INTL($AW126,$AX126,1,_xlpm.VD)))),0)),
$DH126="месяц",
$DR126*BF126,
$DH126="неделя",
$DR126*BF126/7*(ROUNDUP((DAY(EOMONTH(BF$15,0)))/4,0))),
0)</f>
        <v/>
      </c>
      <c r="DZ126" s="125">
        <f t="array" ref="DZ126">
IFERROR(_xlfn.IFS(
$DH126="день_1",
$DR126*$BL126/($AX126-$AW126+1)*BG126*(DAY(EOMONTH(BG$15,0))),
$DH126="день_2",
$DR126/30*MAX(MIN($AX126,EOMONTH(BG$15,0))-MAX($AW126,BG$15)+1,),
$DH126="раб.день",
$DR126/30*(IFERROR(
_xlfn.LET(_xlpm.VD,
CHOOSE(
{1;2;3;4;5;6;7;8;9;10;11;12;13;14;15;16;17;18},
45658,45659,45660,45661,45662,45663,45664,45665,45711,45724,45778,45779,45785,45786,45820,45821,45965,46022),
_xlfn.LET(_xlpm.DD,
MAX(MIN($AX126,EOMONTH(BG$15,0))-MAX($AW126,BG$15),),
_xlfn.IFS(
AND(MONTH($AW126)=MONTH(BG$15),MONTH($AX126)&lt;&gt;MONTH(BG$15)),
NETWORKDAYS.INTL($AW126,$AW126+_xlpm.DD,1,_xlpm.VD),
AND(MONTH($AW126)&lt;&gt;MONTH(BG$15),MONTH($AX126)=MONTH(BG$15)),
NETWORKDAYS.INTL(($AX126)-_xlpm.DD,$AX126,1,_xlpm.VD),
AND(MONTH($AW126)&lt;MONTH(BG$15),MONTH($AX126)&gt;MONTH(BG$15)),
NETWORKDAYS.INTL((EOMONTH(BG$15-1,1))-_xlpm.DD,EOMONTH(BG$15-1,1),1,_xlpm.VD),
AND(MONTH($AW126)=MONTH(BG$15),MONTH($AX126)=MONTH(BG$15)),
NETWORKDAYS.INTL($AW126,$AX126,1,_xlpm.VD)))),0)),
$DH126="месяц",
$DR126*BG126,
$DH126="неделя",
$DR126*BG126/7*(ROUNDUP((DAY(EOMONTH(BG$15,0)))/4,0))),
0)</f>
        <v/>
      </c>
      <c r="EA126" s="125">
        <f t="array" ref="EA126">
IFERROR(_xlfn.IFS(
$DH126="день_1",
$DR126*$BL126/($AX126-$AW126+1)*BH126*(DAY(EOMONTH(BH$15,0))),
$DH126="день_2",
$DR126/30*MAX(MIN($AX126,EOMONTH(BH$15,0))-MAX($AW126,BH$15)+1,),
$DH126="раб.день",
$DR126/30*(IFERROR(
_xlfn.LET(_xlpm.VD,
CHOOSE(
{1;2;3;4;5;6;7;8;9;10;11;12;13;14;15;16;17;18},
45658,45659,45660,45661,45662,45663,45664,45665,45711,45724,45778,45779,45785,45786,45820,45821,45965,46022),
_xlfn.LET(_xlpm.DD,
MAX(MIN($AX126,EOMONTH(BH$15,0))-MAX($AW126,BH$15),),
_xlfn.IFS(
AND(MONTH($AW126)=MONTH(BH$15),MONTH($AX126)&lt;&gt;MONTH(BH$15)),
NETWORKDAYS.INTL($AW126,$AW126+_xlpm.DD,1,_xlpm.VD),
AND(MONTH($AW126)&lt;&gt;MONTH(BH$15),MONTH($AX126)=MONTH(BH$15)),
NETWORKDAYS.INTL(($AX126)-_xlpm.DD,$AX126,1,_xlpm.VD),
AND(MONTH($AW126)&lt;MONTH(BH$15),MONTH($AX126)&gt;MONTH(BH$15)),
NETWORKDAYS.INTL((EOMONTH(BH$15-1,1))-_xlpm.DD,EOMONTH(BH$15-1,1),1,_xlpm.VD),
AND(MONTH($AW126)=MONTH(BH$15),MONTH($AX126)=MONTH(BH$15)),
NETWORKDAYS.INTL($AW126,$AX126,1,_xlpm.VD)))),0)),
$DH126="месяц",
$DR126*BH126,
$DH126="неделя",
$DR126*BH126/7*(ROUNDUP((DAY(EOMONTH(BH$15,0)))/4,0))),
0)</f>
        <v/>
      </c>
      <c r="EB126" s="125">
        <f t="array" ref="EB126">
IFERROR(_xlfn.IFS(
$DH126="день_1",
$DR126*$BL126/($AX126-$AW126+1)*BI126*(DAY(EOMONTH(BI$15,0))),
$DH126="день_2",
$DR126/30*MAX(MIN($AX126,EOMONTH(BI$15,0))-MAX($AW126,BI$15)+1,),
$DH126="раб.день",
$DR126/30*(IFERROR(
_xlfn.LET(_xlpm.VD,
CHOOSE(
{1;2;3;4;5;6;7;8;9;10;11;12;13;14;15;16;17;18},
45658,45659,45660,45661,45662,45663,45664,45665,45711,45724,45778,45779,45785,45786,45820,45821,45965,46022),
_xlfn.LET(_xlpm.DD,
MAX(MIN($AX126,EOMONTH(BI$15,0))-MAX($AW126,BI$15),),
_xlfn.IFS(
AND(MONTH($AW126)=MONTH(BI$15),MONTH($AX126)&lt;&gt;MONTH(BI$15)),
NETWORKDAYS.INTL($AW126,$AW126+_xlpm.DD,1,_xlpm.VD),
AND(MONTH($AW126)&lt;&gt;MONTH(BI$15),MONTH($AX126)=MONTH(BI$15)),
NETWORKDAYS.INTL(($AX126)-_xlpm.DD,$AX126,1,_xlpm.VD),
AND(MONTH($AW126)&lt;MONTH(BI$15),MONTH($AX126)&gt;MONTH(BI$15)),
NETWORKDAYS.INTL((EOMONTH(BI$15-1,1))-_xlpm.DD,EOMONTH(BI$15-1,1),1,_xlpm.VD),
AND(MONTH($AW126)=MONTH(BI$15),MONTH($AX126)=MONTH(BI$15)),
NETWORKDAYS.INTL($AW126,$AX126,1,_xlpm.VD)))),0)),
$DH126="месяц",
$DR126*BI126,
$DH126="неделя",
$DR126*BI126/7*(ROUNDUP((DAY(EOMONTH(BI$15,0)))/4,0))),
0)</f>
        <v/>
      </c>
      <c r="EC126" s="125">
        <f t="array" ref="EC126">
IFERROR(_xlfn.IFS(
$DH126="день_1",
$DR126*$BL126/($AX126-$AW126+1)*BJ126*(DAY(EOMONTH(BJ$15,0))),
$DH126="день_2",
$DR126/30*MAX(MIN($AX126,EOMONTH(BJ$15,0))-MAX($AW126,BJ$15)+1,),
$DH126="раб.день",
$DR126/30*(IFERROR(
_xlfn.LET(_xlpm.VD,
CHOOSE(
{1;2;3;4;5;6;7;8;9;10;11;12;13;14;15;16;17;18},
45658,45659,45660,45661,45662,45663,45664,45665,45711,45724,45778,45779,45785,45786,45820,45821,45965,46022),
_xlfn.LET(_xlpm.DD,
MAX(MIN($AX126,EOMONTH(BJ$15,0))-MAX($AW126,BJ$15),),
_xlfn.IFS(
AND(MONTH($AW126)=MONTH(BJ$15),MONTH($AX126)&lt;&gt;MONTH(BJ$15)),
NETWORKDAYS.INTL($AW126,$AW126+_xlpm.DD,1,_xlpm.VD),
AND(MONTH($AW126)&lt;&gt;MONTH(BJ$15),MONTH($AX126)=MONTH(BJ$15)),
NETWORKDAYS.INTL(($AX126)-_xlpm.DD,$AX126,1,_xlpm.VD),
AND(MONTH($AW126)&lt;MONTH(BJ$15),MONTH($AX126)&gt;MONTH(BJ$15)),
NETWORKDAYS.INTL((EOMONTH(BJ$15-1,1))-_xlpm.DD,EOMONTH(BJ$15-1,1),1,_xlpm.VD),
AND(MONTH($AW126)=MONTH(BJ$15),MONTH($AX126)=MONTH(BJ$15)),
NETWORKDAYS.INTL($AW126,$AX126,1,_xlpm.VD)))),0)),
$DH126="месяц",
$DR126*BJ126,
$DH126="неделя",
$DR126*BJ126/7*(ROUNDUP((DAY(EOMONTH(BJ$15,0)))/4,0))),
0)</f>
        <v/>
      </c>
      <c r="ED126" s="125">
        <f t="array" ref="ED126">
IFERROR(_xlfn.IFS(
$DH126="день_1",
$DR126*$BL126/($AX126-$AW126+1)*BK126*(DAY(EOMONTH(BK$15,0))),
$DH126="день_2",
$DR126/30*MAX(MIN($AX126,EOMONTH(BK$15,0))-MAX($AW126,BK$15)+1,),
$DH126="раб.день",
$DR126/30*(IFERROR(
_xlfn.LET(_xlpm.VD,
CHOOSE(
{1;2;3;4;5;6;7;8;9;10;11;12;13;14;15;16;17;18},
45658,45659,45660,45661,45662,45663,45664,45665,45711,45724,45778,45779,45785,45786,45820,45821,45965,46022),
_xlfn.LET(_xlpm.DD,
MAX(MIN($AX126,EOMONTH(BK$15,0))-MAX($AW126,BK$15),),
_xlfn.IFS(
AND(MONTH($AW126)=MONTH(BK$15),MONTH($AX126)&lt;&gt;MONTH(BK$15)),
NETWORKDAYS.INTL($AW126,$AW126+_xlpm.DD,1,_xlpm.VD),
AND(MONTH($AW126)&lt;&gt;MONTH(BK$15),MONTH($AX126)=MONTH(BK$15)),
NETWORKDAYS.INTL(($AX126)-_xlpm.DD,$AX126,1,_xlpm.VD),
AND(MONTH($AW126)&lt;MONTH(BK$15),MONTH($AX126)&gt;MONTH(BK$15)),
NETWORKDAYS.INTL((EOMONTH(BK$15-1,1))-_xlpm.DD,EOMONTH(BK$15-1,1),1,_xlpm.VD),
AND(MONTH($AW126)=MONTH(BK$15),MONTH($AX126)=MONTH(BK$15)),
NETWORKDAYS.INTL($AW126,$AX126,1,_xlpm.VD)))),0)),
$DH126="месяц",
$DR126*BK126,
$DH126="неделя",
$DR126*BK126/7*(ROUNDUP((DAY(EOMONTH(BK$15,0)))/4,0))),
0)</f>
        <v/>
      </c>
      <c r="EE126" s="125">
        <f>SUM($DS126,$DT126,$DU126,$DV126,$DW126,$DX126,$DY126,$DZ126,$EA126,$EB126,$EC126,$ED126)</f>
        <v/>
      </c>
      <c r="EF126" s="125">
        <f>IFERROR(ROUND($EE126*(1+$EP126),2),0)</f>
        <v/>
      </c>
      <c r="EG126" s="128" t="n">
        <v>1</v>
      </c>
      <c r="EH126" s="126" t="n">
        <v>0</v>
      </c>
      <c r="EI126" s="126">
        <f>ROUND(SUM($EH126:$EH126)*SUM($AB126:$AB126)*$EG126,2)</f>
        <v/>
      </c>
      <c r="EJ126" s="126">
        <f>ROUND($EI126*(1+$EP126),2)</f>
        <v/>
      </c>
      <c r="EK126" s="126" t="n">
        <v>0</v>
      </c>
      <c r="EL126" s="126">
        <f>ROUND(SUM($EK126:$EK126)*SUM($AB126:$AB126)*$EG126,2)</f>
        <v/>
      </c>
      <c r="EM126" s="126">
        <f>ROUND($EL126*(1+$EP126),2)</f>
        <v/>
      </c>
      <c r="EN126" s="126">
        <f>SUM($EE126,$EI126,$EL126)</f>
        <v/>
      </c>
      <c r="EO126" s="126">
        <f>SUM($EF126,$EJ126,$EM126)</f>
        <v/>
      </c>
      <c r="EP126" s="59" t="inlineStr">
        <is>
          <t>20%</t>
        </is>
      </c>
      <c r="EQ126" s="59" t="n"/>
      <c r="ER126" s="60">
        <f t="array" ref="ER126">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MATCH(ES126,
{"AMS";"RussOutdoor";"HD Outdoor";"Ingroup";"IQ";"Ledproduction";"LisChannel";"Logic";"Media-PPL";"NovikovTV | НовиковТВ";"SMA";"SOK";"КрокусТВ | CrocusTV | IndoorTV";"Сити";"ТЯК Москва"},
0)),"")</f>
        <v/>
      </c>
      <c r="ES126" s="60" t="n"/>
      <c r="ET126" s="60">
        <f t="array" ref="ET126">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MATCH(ES126,
{"AMS";"RussOutdoor";"HD Outdoor";"Ingroup";"IQ";"Ledproduction";"LisChannel";"Logic";"Media-PPL";"NovikovTV | НовиковТВ";"SMA";"SOK";"КрокусТВ | CrocusTV | IndoorTV";"Сити";"ТЯК Москва"},
0)),"")</f>
        <v/>
      </c>
      <c r="EU126" s="60" t="n"/>
      <c r="EV126" s="60" t="n"/>
      <c r="EX126" s="110">
        <f t="array" ref="EX126">
($AR126/30
+N("ТРАФИК ПЛОЩАДКИ"))*
(IFERROR(
_xlfn.LET(
_xlpm.GPR,
HLOOKUP($L126,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(MATCH($T126,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IF($Q126="цифровой",_xlpm.GPR/$AG126,_xlpm.GPR/60)),
0)
+N("DWELL TIME"))*
(IF($AB126=0,0,IF($AB126=1,0.3,IF($AB126=2,0.5,IF($AB126&gt;2,1))))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_xlfn.IFS($AC126="да",1.2,$AC126="нет",1)*
_xlfn.IFS($AD126="да",1.2,$AD126="нет",1)*
IF(R126="статический",1,1.2)*
$X126*
INDEX(
{1.2;1;1.2;1.2;1;1.2;1.2;1.2;1.2;1.2;1.2;1;1.2;1.2;1.2;1.2;1;1;1.2;1.2;1.2;1;1;1;1;1.2;1.2;1.2;1.2;1;1;1;1;1.2;1.2;1.2;1.2;1.2;1.2;1.2;1.2;1;1;1.2;1;1;1;1;1.5;1;1;1.5;1.5;1.2},
MATCH($Q126,_xlpm.MI,0)))&gt;{0.02;0.04;0.06;0.1;0.2;0.4;0.6;0.8;1;2;4;6})),
{0;1;2;3;4;5;6;7;8;9;10;11;12},
0)))
+N("КОЭФФИЦИЕНТ КОНТАКТА"))))*
(_xlfn.IFS($X126&lt;0.1,$X126/1000,$X126&gt;25,5.2,AND($X126&gt;=0.1,$X126&lt;=25),(($X126*2+0.1)/10)*($X126/10)))*
IFERROR((_xlfn.LET(
_xlpm.MA,
{0;0.8;0.85;0.9;0.95;1},
_xlpm.MAA,
{0;1;2;3;4;5},
INDEX(_xlpm.MA,MATCH(SUMPRODUCT(--((IF(ROUND(_xlpm.MAA,1)&gt;5,5,ROUND($AB126,1)))&gt;{0;1;2;3;4;5})),_xlpm.MAA,0)))
+N("КОЭФФИЦИЕНТ КОЛ-ВО КОНСТРУКЦИЙ")),1)*
$AB126,0))*
(IF($Q126="цифровой",$AG126/15*$AI126,1)
+N("ДЛЯ ЦИФРЫ"))</f>
        <v/>
      </c>
      <c r="EY126" s="110">
        <f>IFERROR(EX126*AY126,0)</f>
        <v/>
      </c>
      <c r="EZ126" s="131">
        <f>IFERROR(DP126/EY126*1000,0)</f>
        <v/>
      </c>
      <c r="FA126" s="112">
        <f>IFERROR(FC126/FB126,0)</f>
        <v/>
      </c>
      <c r="FB126" s="112">
        <f>IFERROR((FC126/(EY126/FF126*#REF!))*0.825,0)</f>
        <v/>
      </c>
      <c r="FC126" s="112">
        <f>IFERROR(((EX126*30/AR126)*100)/30,0)</f>
        <v/>
      </c>
      <c r="FD126" s="112">
        <f>IFERROR(EY126/G126*100%,0)</f>
        <v/>
      </c>
      <c r="FE126" s="112">
        <f>IFERROR(FD126/FC126*100%,0)</f>
        <v/>
      </c>
      <c r="FF126" s="110">
        <f>IFERROR(AR126/30*AY126,0)</f>
        <v/>
      </c>
    </row>
    <row r="127" ht="13" customHeight="1">
      <c r="A127" s="59" t="n"/>
      <c r="B127" s="60" t="n"/>
      <c r="C127" s="60" t="n"/>
      <c r="D127" s="60">
        <f t="array" ref="D127">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MATCH($E127,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27" s="60">
        <f t="array" ref="E127">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MATCH($F127,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27" s="60" t="inlineStr"/>
      <c r="G127" s="60" t="n"/>
      <c r="H127" s="60">
        <f t="array" ref="H127">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MATCH($I127,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27" s="60" t="n"/>
      <c r="J127" s="60" t="n"/>
      <c r="K127" s="60" t="n"/>
      <c r="L127" s="60" t="n"/>
      <c r="M127" s="60" t="n"/>
      <c r="N127" s="60" t="n"/>
      <c r="O127" s="60" t="n"/>
      <c r="P127" s="60">
        <f t="array" ref="P127">
_xlfn.IFS(
ISNUMBER(MATCH($Q127,{"шелфбаннер","разделитель","монетница","чековая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ISNUMBER(MATCH($Q127,{"LED/LCD","видеокулер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ISNUMBER(MATCH($Q127,{"автомобиль","машина","выставочное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ISNUMBER(MATCH($Q127,{"билборд","лифтовая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ISNUMBER(MATCH($Q127,{"навигация","подвесной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ISNUMBER(MATCH($Q127,{"движущаяся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ISNUMBER(MATCH($Q127,{"каталог","журнал"},)),
"Пресса",
$Q127="","")</f>
        <v/>
      </c>
      <c r="Q127" s="60" t="n"/>
      <c r="R127" s="60">
        <f t="array" ref="R127">
IFERROR(
_xlfn.IFS(
OR(ISNUMBER(MATCH($Q127,{"экспозиция","макет","стенд","автостенд","авто стенд","выставочное пространство","выставочные стенды","модульные выставочные стенды","3Д конструкция","3D конструкция"},)),P127="Экспонирование"),
"нестандартный",
ISNUMBER(MATCH($Q127,{"скроллер","призматрон"},)),
"динамический",
$P127="Видео",
"цифровой",
OR($P127="Пресса",$P127="Щит",$P127="POSm",$P127="Подвес",$P127="Брендирование/оклейка"),
"статический"),"")</f>
        <v/>
      </c>
      <c r="S127" s="59" t="n"/>
      <c r="T127" s="60" t="n"/>
      <c r="U127" s="60" t="n"/>
      <c r="V127" s="60">
        <f>
IF(P127="Видео",
"цифровой постер/ролик",
IF(ISNUMBER(MATCH(Q127,{"короб световой","короб световой | лайтбокс","короб световой | кристалайт","лайтбокс","лайт бокс","кристалайт","LB","lightbox"},)),
"бэклит",
IF(P127="Брендирование/оклейка",
"перфарированная пленка/самоклейка",
IF(P127="Экспонирование",
"под запрос",
IF(P127="Подвес",
"баннер/ткань",
"")))))</f>
        <v/>
      </c>
      <c r="W127" s="59" t="n"/>
      <c r="X127" s="59" t="n"/>
      <c r="Y127" s="59" t="n"/>
      <c r="Z127" s="61" t="n"/>
      <c r="AA127" s="61" t="n"/>
      <c r="AB127" s="61">
        <f>IF(BL127&gt;0,Z127,0)</f>
        <v/>
      </c>
      <c r="AC127" s="59" t="n"/>
      <c r="AD127" s="59" t="n"/>
      <c r="AE127" s="59" t="n"/>
      <c r="AF127" s="59" t="n"/>
      <c r="AG127" s="59" t="n"/>
      <c r="AH127" s="59" t="n"/>
      <c r="AI127" s="59" t="n"/>
      <c r="AJ127" s="59" t="n"/>
      <c r="AK127" s="59" t="n"/>
      <c r="AL127" s="62">
        <f>IFERROR(IF(OR(R127="статический",R127="динамический",R127="нестандартный",R127="",R127=""),"-",IF(AND(AH127="-",AI127="-"),"-",AK127*3600/AH127*AI127)),"-")</f>
        <v/>
      </c>
      <c r="AM127" s="62">
        <f>IFERROR(IF(OR(R127="статический",R127="динамический",R127="",R127="", R127="BTL",R127="нестандартный"),"-",AG127*AI127*AL127/60),"-")</f>
        <v/>
      </c>
      <c r="AN127" s="63">
        <f>IFERROR(IF(AH127="","-",AG127*AI127/AH127),"-")</f>
        <v/>
      </c>
      <c r="AO127" s="59">
        <f>IFERROR(IF(OR($R127="статический",$R127="динамический",$R127="",$R127="",$R127="BTL",$R127="нестандартный"),"-",$AL127*$AY127),"-")</f>
        <v/>
      </c>
      <c r="AP127" s="62">
        <f>IFERROR(IF(OR($R127="статический",$R127="динамический",$R127="",$R127="",$R127="BTL",$R127="нестандартный"),"-",$AM127*AY127),"-")</f>
        <v/>
      </c>
      <c r="AQ127" s="64" t="n"/>
      <c r="AR127" s="61" t="n"/>
      <c r="AS127" s="61" t="n"/>
      <c r="AT127" s="61" t="n"/>
      <c r="AU127" s="65" t="n"/>
      <c r="AV127" s="124">
        <f>IFERROR(DR127/AT127*1000,"n/a")</f>
        <v/>
      </c>
      <c r="AW127" s="67" t="n"/>
      <c r="AX127" s="67" t="n"/>
      <c r="AY127" s="43">
        <f>IFERROR(IF(OR($AW127="",$AX127=""),"",_xlfn.DAYS($AX127+1,$AW127)),"")</f>
        <v/>
      </c>
      <c r="AZ127" s="68">
        <f t="array" ref="AZ127">
_xlfn.LET(_xlpm.COEFF,
IF($AW127+$AX127=0,0,IF(MAX(MIN($AX127,EOMONTH(AZ$15,0))-MAX($AW127,AZ$15)+1,)&gt;0,1,0)),
_xlfn.IFS(
$ES127="LisChannel",
_xlpm.COEFF*
INDEX({1;1;1.2;1.2;1;1;1;1;1.2;1.2;1.2;1.2},
MATCH(MONTH(AZ$15),
{1,2,3,4,5,6,7,8,9,10,11,12})),
CONCATENATE($ES127," ",$L127)="RussOutdoor метро",
_xlpm.COEFF*
INDEX({0.8;0.9;1.1;1.1;1;1;1;1;1.1;1.1;1.1;1.1},
MATCH(MONTH(AZ$15),
{1,2,3,4,5,6,7,8,9,10,11,12})),
$ES127&lt;&gt;"LisChannel",
_xlpm.COEFF,
$ES127&lt;&gt;"RussOutdoor",
_xlpm.COEFF))</f>
        <v/>
      </c>
      <c r="BA127" s="68">
        <f t="array" ref="BA127">
_xlfn.LET(_xlpm.COEFF,
IF($AW127+$AX127=0,0,IF(MAX(MIN($AX127,EOMONTH(BA$15,0))-MAX($AW127,BA$15)+1,)&gt;0,1,0)),
_xlfn.IFS(
$ES127="LisChannel",
_xlpm.COEFF*
INDEX({1;1;1.2;1.2;1;1;1;1;1.2;1.2;1.2;1.2},
MATCH(MONTH(BA$15),
{1,2,3,4,5,6,7,8,9,10,11,12})),
CONCATENATE($ES127," ",$L127)="RussOutdoor метро",
_xlpm.COEFF*
INDEX({0.8;0.9;1.1;1.1;1;1;1;1;1.1;1.1;1.1;1.1},
MATCH(MONTH(BA$15),
{1,2,3,4,5,6,7,8,9,10,11,12})),
$ES127&lt;&gt;"LisChannel",
_xlpm.COEFF,
$ES127&lt;&gt;"RussOutdoor",
_xlpm.COEFF))</f>
        <v/>
      </c>
      <c r="BB127" s="68">
        <f t="array" ref="BB127">
_xlfn.LET(_xlpm.COEFF,
IF($AW127+$AX127=0,0,IF(MAX(MIN($AX127,EOMONTH(BB$15,0))-MAX($AW127,BB$15)+1,)&gt;0,1,0)),
_xlfn.IFS(
$ES127="LisChannel",
_xlpm.COEFF*
INDEX({1;1;1.2;1.2;1;1;1;1;1.2;1.2;1.2;1.2},
MATCH(MONTH(BB$15),
{1,2,3,4,5,6,7,8,9,10,11,12})),
CONCATENATE($ES127," ",$L127)="RussOutdoor метро",
_xlpm.COEFF*
INDEX({0.8;0.9;1.1;1.1;1;1;1;1;1.1;1.1;1.1;1.1},
MATCH(MONTH(BB$15),
{1,2,3,4,5,6,7,8,9,10,11,12})),
$ES127&lt;&gt;"LisChannel",
_xlpm.COEFF,
$ES127&lt;&gt;"RussOutdoor",
_xlpm.COEFF))</f>
        <v/>
      </c>
      <c r="BC127" s="68">
        <f t="array" ref="BC127">
_xlfn.LET(_xlpm.COEFF,
IF($AW127+$AX127=0,0,IF(MAX(MIN($AX127,EOMONTH(BC$15,0))-MAX($AW127,BC$15)+1,)&gt;0,1,0)),
_xlfn.IFS(
$ES127="LisChannel",
_xlpm.COEFF*
INDEX({1;1;1.2;1.2;1;1;1;1;1.2;1.2;1.2;1.2},
MATCH(MONTH(BC$15),
{1,2,3,4,5,6,7,8,9,10,11,12})),
CONCATENATE($ES127," ",$L127)="RussOutdoor метро",
_xlpm.COEFF*
INDEX({0.8;0.9;1.1;1.1;1;1;1;1;1.1;1.1;1.1;1.1},
MATCH(MONTH(BC$15),
{1,2,3,4,5,6,7,8,9,10,11,12})),
$ES127&lt;&gt;"LisChannel",
_xlpm.COEFF,
$ES127&lt;&gt;"RussOutdoor",
_xlpm.COEFF))</f>
        <v/>
      </c>
      <c r="BD127" s="68">
        <f t="array" ref="BD127">
_xlfn.LET(_xlpm.COEFF,
IF($AW127+$AX127=0,0,IF(MAX(MIN($AX127,EOMONTH(BD$15,0))-MAX($AW127,BD$15)+1,)&gt;0,1,0)),
_xlfn.IFS(
$ES127="LisChannel",
_xlpm.COEFF*
INDEX({1;1;1.2;1.2;1;1;1;1;1.2;1.2;1.2;1.2},
MATCH(MONTH(BD$15),
{1,2,3,4,5,6,7,8,9,10,11,12})),
CONCATENATE($ES127," ",$L127)="RussOutdoor метро",
_xlpm.COEFF*
INDEX({0.8;0.9;1.1;1.1;1;1;1;1;1.1;1.1;1.1;1.1},
MATCH(MONTH(BD$15),
{1,2,3,4,5,6,7,8,9,10,11,12})),
$ES127&lt;&gt;"LisChannel",
_xlpm.COEFF,
$ES127&lt;&gt;"RussOutdoor",
_xlpm.COEFF))</f>
        <v/>
      </c>
      <c r="BE127" s="68">
        <f t="array" ref="BE127">
_xlfn.LET(_xlpm.COEFF,
IF($AW127+$AX127=0,0,IF(MAX(MIN($AX127,EOMONTH(BE$15,0))-MAX($AW127,BE$15)+1,)&gt;0,1,0)),
_xlfn.IFS(
$ES127="LisChannel",
_xlpm.COEFF*
INDEX({1;1;1.2;1.2;1;1;1;1;1.2;1.2;1.2;1.2},
MATCH(MONTH(BE$15),
{1,2,3,4,5,6,7,8,9,10,11,12})),
CONCATENATE($ES127," ",$L127)="RussOutdoor метро",
_xlpm.COEFF*
INDEX({0.8;0.9;1.1;1.1;1;1;1;1;1.1;1.1;1.1;1.1},
MATCH(MONTH(BE$15),
{1,2,3,4,5,6,7,8,9,10,11,12})),
$ES127&lt;&gt;"LisChannel",
_xlpm.COEFF,
$ES127&lt;&gt;"RussOutdoor",
_xlpm.COEFF))</f>
        <v/>
      </c>
      <c r="BF127" s="68">
        <f t="array" ref="BF127">
_xlfn.LET(_xlpm.COEFF,
IF($AW127+$AX127=0,0,IF(MAX(MIN($AX127,EOMONTH(BF$15,0))-MAX($AW127,BF$15)+1,)&gt;0,1,0)),
_xlfn.IFS(
$ES127="LisChannel",
_xlpm.COEFF*
INDEX({1;1;1.2;1.2;1;1;1;1;1.2;1.2;1.2;1.2},
MATCH(MONTH(BF$15),
{1,2,3,4,5,6,7,8,9,10,11,12})),
CONCATENATE($ES127," ",$L127)="RussOutdoor метро",
_xlpm.COEFF*
INDEX({0.8;0.9;1.1;1.1;1;1;1;1;1.1;1.1;1.1;1.1},
MATCH(MONTH(BF$15),
{1,2,3,4,5,6,7,8,9,10,11,12})),
$ES127&lt;&gt;"LisChannel",
_xlpm.COEFF,
$ES127&lt;&gt;"RussOutdoor",
_xlpm.COEFF))</f>
        <v/>
      </c>
      <c r="BG127" s="68">
        <f t="array" ref="BG127">
_xlfn.LET(_xlpm.COEFF,
IF($AW127+$AX127=0,0,IF(MAX(MIN($AX127,EOMONTH(BG$15,0))-MAX($AW127,BG$15)+1,)&gt;0,1,0)),
_xlfn.IFS(
$ES127="LisChannel",
_xlpm.COEFF*
INDEX({1;1;1.2;1.2;1;1;1;1;1.2;1.2;1.2;1.2},
MATCH(MONTH(BG$15),
{1,2,3,4,5,6,7,8,9,10,11,12})),
CONCATENATE($ES127," ",$L127)="RussOutdoor метро",
_xlpm.COEFF*
INDEX({0.8;0.9;1.1;1.1;1;1;1;1;1.1;1.1;1.1;1.1},
MATCH(MONTH(BG$15),
{1,2,3,4,5,6,7,8,9,10,11,12})),
$ES127&lt;&gt;"LisChannel",
_xlpm.COEFF,
$ES127&lt;&gt;"RussOutdoor",
_xlpm.COEFF))</f>
        <v/>
      </c>
      <c r="BH127" s="68">
        <f t="array" ref="BH127">
_xlfn.LET(_xlpm.COEFF,
IF($AW127+$AX127=0,0,IF(MAX(MIN($AX127,EOMONTH(BH$15,0))-MAX($AW127,BH$15)+1,)&gt;0,1,0)),
_xlfn.IFS(
$ES127="LisChannel",
_xlpm.COEFF*
INDEX({1;1;1.2;1.2;1;1;1;1;1.2;1.2;1.2;1.2},
MATCH(MONTH(BH$15),
{1,2,3,4,5,6,7,8,9,10,11,12})),
CONCATENATE($ES127," ",$L127)="RussOutdoor метро",
_xlpm.COEFF*
INDEX({0.8;0.9;1.1;1.1;1;1;1;1;1.1;1.1;1.1;1.1},
MATCH(MONTH(BH$15),
{1,2,3,4,5,6,7,8,9,10,11,12})),
$ES127&lt;&gt;"LisChannel",
_xlpm.COEFF,
$ES127&lt;&gt;"RussOutdoor",
_xlpm.COEFF))</f>
        <v/>
      </c>
      <c r="BI127" s="68">
        <f t="array" ref="BI127">
_xlfn.LET(_xlpm.COEFF,
IF($AW127+$AX127=0,0,IF(MAX(MIN($AX127,EOMONTH(BI$15,0))-MAX($AW127,BI$15)+1,)&gt;0,1,0)),
_xlfn.IFS(
$ES127="LisChannel",
_xlpm.COEFF*
INDEX({1;1;1.2;1.2;1;1;1;1;1.2;1.2;1.2;1.2},
MATCH(MONTH(BI$15),
{1,2,3,4,5,6,7,8,9,10,11,12})),
CONCATENATE($ES127," ",$L127)="RussOutdoor метро",
_xlpm.COEFF*
INDEX({0.8;0.9;1.1;1.1;1;1;1;1;1.1;1.1;1.1;1.1},
MATCH(MONTH(BI$15),
{1,2,3,4,5,6,7,8,9,10,11,12})),
$ES127&lt;&gt;"LisChannel",
_xlpm.COEFF,
$ES127&lt;&gt;"RussOutdoor",
_xlpm.COEFF))</f>
        <v/>
      </c>
      <c r="BJ127" s="68">
        <f t="array" ref="BJ127">
_xlfn.LET(_xlpm.COEFF,
IF($AW127+$AX127=0,0,IF(MAX(MIN($AX127,EOMONTH(BJ$15,0))-MAX($AW127,BJ$15)+1,)&gt;0,1,0)),
_xlfn.IFS(
$ES127="LisChannel",
_xlpm.COEFF*
INDEX({1;1;1.2;1.2;1;1;1;1;1.2;1.2;1.2;1.2},
MATCH(MONTH(BJ$15),
{1,2,3,4,5,6,7,8,9,10,11,12})),
CONCATENATE($ES127," ",$L127)="RussOutdoor метро",
_xlpm.COEFF*
INDEX({0.8;0.9;1.1;1.1;1;1;1;1;1.1;1.1;1.1;1.1},
MATCH(MONTH(BJ$15),
{1,2,3,4,5,6,7,8,9,10,11,12})),
$ES127&lt;&gt;"LisChannel",
_xlpm.COEFF,
$ES127&lt;&gt;"RussOutdoor",
_xlpm.COEFF))</f>
        <v/>
      </c>
      <c r="BK127" s="68">
        <f t="array" ref="BK127">
_xlfn.LET(_xlpm.COEFF,
IF($AW127+$AX127=0,0,IF(MAX(MIN($AX127,EOMONTH(BK$15,0))-MAX($AW127,BK$15)+1,)&gt;0,1,0)),
_xlfn.IFS(
$ES127="LisChannel",
_xlpm.COEFF*
INDEX({1;1;1.2;1.2;1;1;1;1;1.2;1.2;1.2;1.2},
MATCH(MONTH(BK$15),
{1,2,3,4,5,6,7,8,9,10,11,12})),
CONCATENATE($ES127," ",$L127)="RussOutdoor метро",
_xlpm.COEFF*
INDEX({0.8;0.9;1.1;1.1;1;1;1;1;1.1;1.1;1.1;1.1},
MATCH(MONTH(BK$15),
{1,2,3,4,5,6,7,8,9,10,11,12})),
$ES127&lt;&gt;"LisChannel",
_xlpm.COEFF,
$ES127&lt;&gt;"RussOutdoor",
_xlpm.COEFF))</f>
        <v/>
      </c>
      <c r="BL127" s="62">
        <f>COUNTIFS($AZ127:$BK127,"&gt;0")</f>
        <v/>
      </c>
      <c r="BM127" s="65" t="n"/>
      <c r="BN127" s="125">
        <f>$DJ127</f>
        <v/>
      </c>
      <c r="BO127" s="63">
        <f>$DQ127</f>
        <v/>
      </c>
      <c r="BP127" s="125">
        <f>
IFERROR(
IF($BL127=0,0,
$BN127*(1-$BO127)),
0)</f>
        <v/>
      </c>
      <c r="BQ127" s="125">
        <f t="array" ref="BQ127">
IFERROR(
_xlfn.IFS(
$DH127="день_1",
$BP127*$BL127/($AX127-$AW127+1)*AZ127*(DAY(EOMONTH(AZ$15,0))),
$DH127="день_2",
$BP127/30*MAX(MIN($AX127,EOMONTH(AZ$15,0))-MAX($AW127,AZ$15)+1,),
$DH127="раб.день",
$BP127/30*(IFERROR(
_xlfn.LET(_xlpm.VD,
CHOOSE(
{1;2;3;4;5;6;7;8;9;10;11;12;13;14;15;16;17;18},
45658,45659,45660,45661,45662,45663,45664,45665,45711,45724,45778,45779,45785,45786,45820,45821,45965,46022),
_xlfn.LET(_xlpm.DD,
MAX(MIN($AX127,EOMONTH(AZ$15,0))-MAX($AW127,AZ$15),),
_xlfn.IFS(
AND(MONTH($AW127)=MONTH(AZ$15),MONTH($AX127)&lt;&gt;MONTH(AZ$15)),
NETWORKDAYS.INTL($AW127,$AW127+_xlpm.DD,1,_xlpm.VD),
AND(MONTH($AW127)&lt;&gt;MONTH(AZ$15),MONTH($AX127)=MONTH(AZ$15)),
NETWORKDAYS.INTL(($AX127)-_xlpm.DD,$AX127,1,_xlpm.VD),
AND(MONTH($AW127)&lt;MONTH(AZ$15),MONTH($AX127)&gt;MONTH(AZ$15)),
NETWORKDAYS.INTL((EOMONTH(AZ$15-1,1))-_xlpm.DD,EOMONTH(AZ$15-1,1),1,_xlpm.VD),
AND(MONTH($AW127)=MONTH(AZ$15),MONTH($AX127)=MONTH(AZ$15)),
NETWORKDAYS.INTL($AW127,$AX127,1,_xlpm.VD)))),0)),
$DH127="месяц",
$BP127*AZ127,
$DH127="неделя",
$BP127*AZ127/7*(ROUNDUP((DAY(EOMONTH(AZ$15,0)))/4,0))),
0)</f>
        <v/>
      </c>
      <c r="BR127" s="125">
        <f t="array" ref="BR127">
IFERROR(
_xlfn.IFS(
$DH127="день_1",
$BP127*$BL127/($AX127-$AW127+1)*BA127*(DAY(EOMONTH(BA$15,0))),
$DH127="день_2",
$BP127/30*MAX(MIN($AX127,EOMONTH(BA$15,0))-MAX($AW127,BA$15)+1,),
$DH127="раб.день",
$BP127/30*(IFERROR(
_xlfn.LET(_xlpm.VD,
CHOOSE(
{1;2;3;4;5;6;7;8;9;10;11;12;13;14;15;16;17;18},
45658,45659,45660,45661,45662,45663,45664,45665,45711,45724,45778,45779,45785,45786,45820,45821,45965,46022),
_xlfn.LET(_xlpm.DD,
MAX(MIN($AX127,EOMONTH(BA$15,0))-MAX($AW127,BA$15),),
_xlfn.IFS(
AND(MONTH($AW127)=MONTH(BA$15),MONTH($AX127)&lt;&gt;MONTH(BA$15)),
NETWORKDAYS.INTL($AW127,$AW127+_xlpm.DD,1,_xlpm.VD),
AND(MONTH($AW127)&lt;&gt;MONTH(BA$15),MONTH($AX127)=MONTH(BA$15)),
NETWORKDAYS.INTL(($AX127)-_xlpm.DD,$AX127,1,_xlpm.VD),
AND(MONTH($AW127)&lt;MONTH(BA$15),MONTH($AX127)&gt;MONTH(BA$15)),
NETWORKDAYS.INTL((EOMONTH(BA$15-1,1))-_xlpm.DD,EOMONTH(BA$15-1,1),1,_xlpm.VD),
AND(MONTH($AW127)=MONTH(BA$15),MONTH($AX127)=MONTH(BA$15)),
NETWORKDAYS.INTL($AW127,$AX127,1,_xlpm.VD)))),0)),
$DH127="месяц",
$BP127*BA127,
$DH127="неделя",
$BP127*BA127/7*(ROUNDUP((DAY(EOMONTH(BA$15,0)))/4,0))),
0)</f>
        <v/>
      </c>
      <c r="BS127" s="125">
        <f t="array" ref="BS127">
IFERROR(
_xlfn.IFS(
$DH127="день_1",
$BP127*$BL127/($AX127-$AW127+1)*BB127*(DAY(EOMONTH(BB$15,0))),
$DH127="день_2",
$BP127/30*MAX(MIN($AX127,EOMONTH(BB$15,0))-MAX($AW127,BB$15)+1,),
$DH127="раб.день",
$BP127/30*(IFERROR(
_xlfn.LET(_xlpm.VD,
CHOOSE(
{1;2;3;4;5;6;7;8;9;10;11;12;13;14;15;16;17;18},
45658,45659,45660,45661,45662,45663,45664,45665,45711,45724,45778,45779,45785,45786,45820,45821,45965,46022),
_xlfn.LET(_xlpm.DD,
MAX(MIN($AX127,EOMONTH(BB$15,0))-MAX($AW127,BB$15),),
_xlfn.IFS(
AND(MONTH($AW127)=MONTH(BB$15),MONTH($AX127)&lt;&gt;MONTH(BB$15)),
NETWORKDAYS.INTL($AW127,$AW127+_xlpm.DD,1,_xlpm.VD),
AND(MONTH($AW127)&lt;&gt;MONTH(BB$15),MONTH($AX127)=MONTH(BB$15)),
NETWORKDAYS.INTL(($AX127)-_xlpm.DD,$AX127,1,_xlpm.VD),
AND(MONTH($AW127)&lt;MONTH(BB$15),MONTH($AX127)&gt;MONTH(BB$15)),
NETWORKDAYS.INTL((EOMONTH(BB$15-1,1))-_xlpm.DD,EOMONTH(BB$15-1,1),1,_xlpm.VD),
AND(MONTH($AW127)=MONTH(BB$15),MONTH($AX127)=MONTH(BB$15)),
NETWORKDAYS.INTL($AW127,$AX127,1,_xlpm.VD)))),0)),
$DH127="месяц",
$BP127*BB127,
$DH127="неделя",
$BP127*BB127/7*(ROUNDUP((DAY(EOMONTH(BB$15,0)))/4,0))),
0)</f>
        <v/>
      </c>
      <c r="BT127" s="125">
        <f t="array" ref="BT127">
IFERROR(
_xlfn.IFS(
$DH127="день_1",
$BP127*$BL127/($AX127-$AW127+1)*BC127*(DAY(EOMONTH(BC$15,0))),
$DH127="день_2",
$BP127/30*MAX(MIN($AX127,EOMONTH(BC$15,0))-MAX($AW127,BC$15)+1,),
$DH127="раб.день",
$BP127/30*(IFERROR(
_xlfn.LET(_xlpm.VD,
CHOOSE(
{1;2;3;4;5;6;7;8;9;10;11;12;13;14;15;16;17;18},
45658,45659,45660,45661,45662,45663,45664,45665,45711,45724,45778,45779,45785,45786,45820,45821,45965,46022),
_xlfn.LET(_xlpm.DD,
MAX(MIN($AX127,EOMONTH(BC$15,0))-MAX($AW127,BC$15),),
_xlfn.IFS(
AND(MONTH($AW127)=MONTH(BC$15),MONTH($AX127)&lt;&gt;MONTH(BC$15)),
NETWORKDAYS.INTL($AW127,$AW127+_xlpm.DD,1,_xlpm.VD),
AND(MONTH($AW127)&lt;&gt;MONTH(BC$15),MONTH($AX127)=MONTH(BC$15)),
NETWORKDAYS.INTL(($AX127)-_xlpm.DD,$AX127,1,_xlpm.VD),
AND(MONTH($AW127)&lt;MONTH(BC$15),MONTH($AX127)&gt;MONTH(BC$15)),
NETWORKDAYS.INTL((EOMONTH(BC$15-1,1))-_xlpm.DD,EOMONTH(BC$15-1,1),1,_xlpm.VD),
AND(MONTH($AW127)=MONTH(BC$15),MONTH($AX127)=MONTH(BC$15)),
NETWORKDAYS.INTL($AW127,$AX127,1,_xlpm.VD)))),0)),
$DH127="месяц",
$BP127*BC127,
$DH127="неделя",
$BP127*BC127/7*(ROUNDUP((DAY(EOMONTH(BC$15,0)))/4,0))),
0)</f>
        <v/>
      </c>
      <c r="BU127" s="125">
        <f t="array" ref="BU127">
IFERROR(
_xlfn.IFS(
$DH127="день_1",
$BP127*$BL127/($AX127-$AW127+1)*BD127*(DAY(EOMONTH(BD$15,0))),
$DH127="день_2",
$BP127/30*MAX(MIN($AX127,EOMONTH(BD$15,0))-MAX($AW127,BD$15)+1,),
$DH127="раб.день",
$BP127/30*(IFERROR(
_xlfn.LET(_xlpm.VD,
CHOOSE(
{1;2;3;4;5;6;7;8;9;10;11;12;13;14;15;16;17;18},
45658,45659,45660,45661,45662,45663,45664,45665,45711,45724,45778,45779,45785,45786,45820,45821,45965,46022),
_xlfn.LET(_xlpm.DD,
MAX(MIN($AX127,EOMONTH(BD$15,0))-MAX($AW127,BD$15),),
_xlfn.IFS(
AND(MONTH($AW127)=MONTH(BD$15),MONTH($AX127)&lt;&gt;MONTH(BD$15)),
NETWORKDAYS.INTL($AW127,$AW127+_xlpm.DD,1,_xlpm.VD),
AND(MONTH($AW127)&lt;&gt;MONTH(BD$15),MONTH($AX127)=MONTH(BD$15)),
NETWORKDAYS.INTL(($AX127)-_xlpm.DD,$AX127,1,_xlpm.VD),
AND(MONTH($AW127)&lt;MONTH(BD$15),MONTH($AX127)&gt;MONTH(BD$15)),
NETWORKDAYS.INTL((EOMONTH(BD$15-1,1))-_xlpm.DD,EOMONTH(BD$15-1,1),1,_xlpm.VD),
AND(MONTH($AW127)=MONTH(BD$15),MONTH($AX127)=MONTH(BD$15)),
NETWORKDAYS.INTL($AW127,$AX127,1,_xlpm.VD)))),0)),
$DH127="месяц",
$BP127*BD127,
$DH127="неделя",
$BP127*BD127/7*(ROUNDUP((DAY(EOMONTH(BD$15,0)))/4,0))),
0)</f>
        <v/>
      </c>
      <c r="BV127" s="125">
        <f t="array" ref="BV127">
IFERROR(
_xlfn.IFS(
$DH127="день_1",
$BP127*$BL127/($AX127-$AW127+1)*BE127*(DAY(EOMONTH(BE$15,0))),
$DH127="день_2",
$BP127/30*MAX(MIN($AX127,EOMONTH(BE$15,0))-MAX($AW127,BE$15)+1,),
$DH127="раб.день",
$BP127/30*(IFERROR(
_xlfn.LET(_xlpm.VD,
CHOOSE(
{1;2;3;4;5;6;7;8;9;10;11;12;13;14;15;16;17;18},
45658,45659,45660,45661,45662,45663,45664,45665,45711,45724,45778,45779,45785,45786,45820,45821,45965,46022),
_xlfn.LET(_xlpm.DD,
MAX(MIN($AX127,EOMONTH(BE$15,0))-MAX($AW127,BE$15),),
_xlfn.IFS(
AND(MONTH($AW127)=MONTH(BE$15),MONTH($AX127)&lt;&gt;MONTH(BE$15)),
NETWORKDAYS.INTL($AW127,$AW127+_xlpm.DD,1,_xlpm.VD),
AND(MONTH($AW127)&lt;&gt;MONTH(BE$15),MONTH($AX127)=MONTH(BE$15)),
NETWORKDAYS.INTL(($AX127)-_xlpm.DD,$AX127,1,_xlpm.VD),
AND(MONTH($AW127)&lt;MONTH(BE$15),MONTH($AX127)&gt;MONTH(BE$15)),
NETWORKDAYS.INTL((EOMONTH(BE$15-1,1))-_xlpm.DD,EOMONTH(BE$15-1,1),1,_xlpm.VD),
AND(MONTH($AW127)=MONTH(BE$15),MONTH($AX127)=MONTH(BE$15)),
NETWORKDAYS.INTL($AW127,$AX127,1,_xlpm.VD)))),0)),
$DH127="месяц",
$BP127*BE127,
$DH127="неделя",
$BP127*BE127/7*(ROUNDUP((DAY(EOMONTH(BE$15,0)))/4,0))),
0)</f>
        <v/>
      </c>
      <c r="BW127" s="125">
        <f t="array" ref="BW127">
IFERROR(
_xlfn.IFS(
$DH127="день_1",
$BP127*$BL127/($AX127-$AW127+1)*BF127*(DAY(EOMONTH(BF$15,0))),
$DH127="день_2",
$BP127/30*MAX(MIN($AX127,EOMONTH(BF$15,0))-MAX($AW127,BF$15)+1,),
$DH127="раб.день",
$BP127/30*(IFERROR(
_xlfn.LET(_xlpm.VD,
CHOOSE(
{1;2;3;4;5;6;7;8;9;10;11;12;13;14;15;16;17;18},
45658,45659,45660,45661,45662,45663,45664,45665,45711,45724,45778,45779,45785,45786,45820,45821,45965,46022),
_xlfn.LET(_xlpm.DD,
MAX(MIN($AX127,EOMONTH(BF$15,0))-MAX($AW127,BF$15),),
_xlfn.IFS(
AND(MONTH($AW127)=MONTH(BF$15),MONTH($AX127)&lt;&gt;MONTH(BF$15)),
NETWORKDAYS.INTL($AW127,$AW127+_xlpm.DD,1,_xlpm.VD),
AND(MONTH($AW127)&lt;&gt;MONTH(BF$15),MONTH($AX127)=MONTH(BF$15)),
NETWORKDAYS.INTL(($AX127)-_xlpm.DD,$AX127,1,_xlpm.VD),
AND(MONTH($AW127)&lt;MONTH(BF$15),MONTH($AX127)&gt;MONTH(BF$15)),
NETWORKDAYS.INTL((EOMONTH(BF$15-1,1))-_xlpm.DD,EOMONTH(BF$15-1,1),1,_xlpm.VD),
AND(MONTH($AW127)=MONTH(BF$15),MONTH($AX127)=MONTH(BF$15)),
NETWORKDAYS.INTL($AW127,$AX127,1,_xlpm.VD)))),0)),
$DH127="месяц",
$BP127*BF127,
$DH127="неделя",
$BP127*BF127/7*(ROUNDUP((DAY(EOMONTH(BF$15,0)))/4,0))),
0)</f>
        <v/>
      </c>
      <c r="BX127" s="125">
        <f t="array" ref="BX127">
IFERROR(
_xlfn.IFS(
$DH127="день_1",
$BP127*$BL127/($AX127-$AW127+1)*BG127*(DAY(EOMONTH(BG$15,0))),
$DH127="день_2",
$BP127/30*MAX(MIN($AX127,EOMONTH(BG$15,0))-MAX($AW127,BG$15)+1,),
$DH127="раб.день",
$BP127/30*(IFERROR(
_xlfn.LET(_xlpm.VD,
CHOOSE(
{1;2;3;4;5;6;7;8;9;10;11;12;13;14;15;16;17;18},
45658,45659,45660,45661,45662,45663,45664,45665,45711,45724,45778,45779,45785,45786,45820,45821,45965,46022),
_xlfn.LET(_xlpm.DD,
MAX(MIN($AX127,EOMONTH(BG$15,0))-MAX($AW127,BG$15),),
_xlfn.IFS(
AND(MONTH($AW127)=MONTH(BG$15),MONTH($AX127)&lt;&gt;MONTH(BG$15)),
NETWORKDAYS.INTL($AW127,$AW127+_xlpm.DD,1,_xlpm.VD),
AND(MONTH($AW127)&lt;&gt;MONTH(BG$15),MONTH($AX127)=MONTH(BG$15)),
NETWORKDAYS.INTL(($AX127)-_xlpm.DD,$AX127,1,_xlpm.VD),
AND(MONTH($AW127)&lt;MONTH(BG$15),MONTH($AX127)&gt;MONTH(BG$15)),
NETWORKDAYS.INTL((EOMONTH(BG$15-1,1))-_xlpm.DD,EOMONTH(BG$15-1,1),1,_xlpm.VD),
AND(MONTH($AW127)=MONTH(BG$15),MONTH($AX127)=MONTH(BG$15)),
NETWORKDAYS.INTL($AW127,$AX127,1,_xlpm.VD)))),0)),
$DH127="месяц",
$BP127*BG127,
$DH127="неделя",
$BP127*BG127/7*(ROUNDUP((DAY(EOMONTH(BG$15,0)))/4,0))),
0)</f>
        <v/>
      </c>
      <c r="BY127" s="125">
        <f t="array" ref="BY127">
IFERROR(
_xlfn.IFS(
$DH127="день_1",
$BP127*$BL127/($AX127-$AW127+1)*BH127*(DAY(EOMONTH(BH$15,0))),
$DH127="день_2",
$BP127/30*MAX(MIN($AX127,EOMONTH(BH$15,0))-MAX($AW127,BH$15)+1,),
$DH127="раб.день",
$BP127/30*(IFERROR(
_xlfn.LET(_xlpm.VD,
CHOOSE(
{1;2;3;4;5;6;7;8;9;10;11;12;13;14;15;16;17;18},
45658,45659,45660,45661,45662,45663,45664,45665,45711,45724,45778,45779,45785,45786,45820,45821,45965,46022),
_xlfn.LET(_xlpm.DD,
MAX(MIN($AX127,EOMONTH(BH$15,0))-MAX($AW127,BH$15),),
_xlfn.IFS(
AND(MONTH($AW127)=MONTH(BH$15),MONTH($AX127)&lt;&gt;MONTH(BH$15)),
NETWORKDAYS.INTL($AW127,$AW127+_xlpm.DD,1,_xlpm.VD),
AND(MONTH($AW127)&lt;&gt;MONTH(BH$15),MONTH($AX127)=MONTH(BH$15)),
NETWORKDAYS.INTL(($AX127)-_xlpm.DD,$AX127,1,_xlpm.VD),
AND(MONTH($AW127)&lt;MONTH(BH$15),MONTH($AX127)&gt;MONTH(BH$15)),
NETWORKDAYS.INTL((EOMONTH(BH$15-1,1))-_xlpm.DD,EOMONTH(BH$15-1,1),1,_xlpm.VD),
AND(MONTH($AW127)=MONTH(BH$15),MONTH($AX127)=MONTH(BH$15)),
NETWORKDAYS.INTL($AW127,$AX127,1,_xlpm.VD)))),0)),
$DH127="месяц",
$BP127*BH127,
$DH127="неделя",
$BP127*BH127/7*(ROUNDUP((DAY(EOMONTH(BH$15,0)))/4,0))),
0)</f>
        <v/>
      </c>
      <c r="BZ127" s="125">
        <f t="array" ref="BZ127">
IFERROR(
_xlfn.IFS(
$DH127="день_1",
$BP127*$BL127/($AX127-$AW127+1)*BI127*(DAY(EOMONTH(BI$15,0))),
$DH127="день_2",
$BP127/30*MAX(MIN($AX127,EOMONTH(BI$15,0))-MAX($AW127,BI$15)+1,),
$DH127="раб.день",
$BP127/30*(IFERROR(
_xlfn.LET(_xlpm.VD,
CHOOSE(
{1;2;3;4;5;6;7;8;9;10;11;12;13;14;15;16;17;18},
45658,45659,45660,45661,45662,45663,45664,45665,45711,45724,45778,45779,45785,45786,45820,45821,45965,46022),
_xlfn.LET(_xlpm.DD,
MAX(MIN($AX127,EOMONTH(BI$15,0))-MAX($AW127,BI$15),),
_xlfn.IFS(
AND(MONTH($AW127)=MONTH(BI$15),MONTH($AX127)&lt;&gt;MONTH(BI$15)),
NETWORKDAYS.INTL($AW127,$AW127+_xlpm.DD,1,_xlpm.VD),
AND(MONTH($AW127)&lt;&gt;MONTH(BI$15),MONTH($AX127)=MONTH(BI$15)),
NETWORKDAYS.INTL(($AX127)-_xlpm.DD,$AX127,1,_xlpm.VD),
AND(MONTH($AW127)&lt;MONTH(BI$15),MONTH($AX127)&gt;MONTH(BI$15)),
NETWORKDAYS.INTL((EOMONTH(BI$15-1,1))-_xlpm.DD,EOMONTH(BI$15-1,1),1,_xlpm.VD),
AND(MONTH($AW127)=MONTH(BI$15),MONTH($AX127)=MONTH(BI$15)),
NETWORKDAYS.INTL($AW127,$AX127,1,_xlpm.VD)))),0)),
$DH127="месяц",
$BP127*BI127,
$DH127="неделя",
$BP127*BI127/7*(ROUNDUP((DAY(EOMONTH(BI$15,0)))/4,0))),
0)</f>
        <v/>
      </c>
      <c r="CA127" s="125">
        <f t="array" ref="CA127">
IFERROR(
_xlfn.IFS(
$DH127="день_1",
$BP127*$BL127/($AX127-$AW127+1)*BJ127*(DAY(EOMONTH(BJ$15,0))),
$DH127="день_2",
$BP127/30*MAX(MIN($AX127,EOMONTH(BJ$15,0))-MAX($AW127,BJ$15)+1,),
$DH127="раб.день",
$BP127/30*(IFERROR(
_xlfn.LET(_xlpm.VD,
CHOOSE(
{1;2;3;4;5;6;7;8;9;10;11;12;13;14;15;16;17;18},
45658,45659,45660,45661,45662,45663,45664,45665,45711,45724,45778,45779,45785,45786,45820,45821,45965,46022),
_xlfn.LET(_xlpm.DD,
MAX(MIN($AX127,EOMONTH(BJ$15,0))-MAX($AW127,BJ$15),),
_xlfn.IFS(
AND(MONTH($AW127)=MONTH(BJ$15),MONTH($AX127)&lt;&gt;MONTH(BJ$15)),
NETWORKDAYS.INTL($AW127,$AW127+_xlpm.DD,1,_xlpm.VD),
AND(MONTH($AW127)&lt;&gt;MONTH(BJ$15),MONTH($AX127)=MONTH(BJ$15)),
NETWORKDAYS.INTL(($AX127)-_xlpm.DD,$AX127,1,_xlpm.VD),
AND(MONTH($AW127)&lt;MONTH(BJ$15),MONTH($AX127)&gt;MONTH(BJ$15)),
NETWORKDAYS.INTL((EOMONTH(BJ$15-1,1))-_xlpm.DD,EOMONTH(BJ$15-1,1),1,_xlpm.VD),
AND(MONTH($AW127)=MONTH(BJ$15),MONTH($AX127)=MONTH(BJ$15)),
NETWORKDAYS.INTL($AW127,$AX127,1,_xlpm.VD)))),0)),
$DH127="месяц",
$BP127*BJ127,
$DH127="неделя",
$BP127*BJ127/7*(ROUNDUP((DAY(EOMONTH(BJ$15,0)))/4,0))),
0)</f>
        <v/>
      </c>
      <c r="CB127" s="125">
        <f t="array" ref="CB127">
IFERROR(
_xlfn.IFS(
$DH127="день_1",
$BP127*$BL127/($AX127-$AW127+1)*BK127*(DAY(EOMONTH(BK$15,0))),
$DH127="день_2",
$BP127/30*MAX(MIN($AX127,EOMONTH(BK$15,0))-MAX($AW127,BK$15)+1,),
$DH127="раб.день",
$BP127/30*(IFERROR(
_xlfn.LET(_xlpm.VD,
CHOOSE(
{1;2;3;4;5;6;7;8;9;10;11;12;13;14;15;16;17;18},
45658,45659,45660,45661,45662,45663,45664,45665,45711,45724,45778,45779,45785,45786,45820,45821,45965,46022),
_xlfn.LET(_xlpm.DD,
MAX(MIN($AX127,EOMONTH(BK$15,0))-MAX($AW127,BK$15),),
_xlfn.IFS(
AND(MONTH($AW127)=MONTH(BK$15),MONTH($AX127)&lt;&gt;MONTH(BK$15)),
NETWORKDAYS.INTL($AW127,$AW127+_xlpm.DD,1,_xlpm.VD),
AND(MONTH($AW127)&lt;&gt;MONTH(BK$15),MONTH($AX127)=MONTH(BK$15)),
NETWORKDAYS.INTL(($AX127)-_xlpm.DD,$AX127,1,_xlpm.VD),
AND(MONTH($AW127)&lt;MONTH(BK$15),MONTH($AX127)&gt;MONTH(BK$15)),
NETWORKDAYS.INTL((EOMONTH(BK$15-1,1))-_xlpm.DD,EOMONTH(BK$15-1,1),1,_xlpm.VD),
AND(MONTH($AW127)=MONTH(BK$15),MONTH($AX127)=MONTH(BK$15)),
NETWORKDAYS.INTL($AW127,$AX127,1,_xlpm.VD)))),0)),
$DH127="месяц",
$BP127*BK127,
$DH127="неделя",
$BP127*BK127/7*(ROUNDUP((DAY(EOMONTH(BK$15,0)))/4,0))),
0)</f>
        <v/>
      </c>
      <c r="CC127" s="125">
        <f>SUM($BQ127:$CB127)</f>
        <v/>
      </c>
      <c r="CD127" s="126">
        <f>SUM($EH127:$EH127)</f>
        <v/>
      </c>
      <c r="CE127" s="126">
        <f>$CD127*$AB127</f>
        <v/>
      </c>
      <c r="CF127" s="126">
        <f>SUM($EK127:$EK127)</f>
        <v/>
      </c>
      <c r="CG127" s="126">
        <f>$CF127*$AB127</f>
        <v/>
      </c>
      <c r="CH127" s="126">
        <f>SUM($CC127,$CE127,$CG127)</f>
        <v/>
      </c>
      <c r="CI127" s="126">
        <f>$CH127*(1+$CM127)</f>
        <v/>
      </c>
      <c r="CJ127" s="127" t="n">
        <v>0</v>
      </c>
      <c r="CK127" s="126">
        <f>SUM($CH127:$CH127)*(1+$CJ127)</f>
        <v/>
      </c>
      <c r="CL127" s="126">
        <f>SUM($CH127:$CH127)*(1+$CM127)</f>
        <v/>
      </c>
      <c r="CM127" s="59" t="inlineStr">
        <is>
          <t>20%</t>
        </is>
      </c>
      <c r="CN127" s="59" t="n"/>
      <c r="CO127" s="72" t="n"/>
      <c r="CP127" s="59" t="n"/>
      <c r="CQ127" s="73" t="n"/>
      <c r="CR127" s="73" t="n"/>
      <c r="CS127" s="73" t="n"/>
      <c r="CT127" s="72" t="n"/>
      <c r="CU127" s="79" t="inlineStr">
        <is>
          <t> </t>
        </is>
      </c>
      <c r="CV127" s="60" t="n"/>
      <c r="CW127" s="60" t="n"/>
      <c r="CX127" s="60" t="n"/>
      <c r="CY127" s="127">
        <f>IFERROR(($CC127-$EE127)/($EE127/(1-$DQ127)),0)</f>
        <v/>
      </c>
      <c r="CZ127" s="127">
        <f>IFERROR(1-$EI127/($CE127),0)</f>
        <v/>
      </c>
      <c r="DA127" s="127">
        <f>IFERROR(1-$EL127/($CG127),0)</f>
        <v/>
      </c>
      <c r="DB127" s="126">
        <f>ROUND(IFERROR(($CI127/(1+$CM127)-$EN127),0),2)</f>
        <v/>
      </c>
      <c r="DC127" s="128" t="n"/>
      <c r="DD127" s="125" t="n"/>
      <c r="DE127" s="75" t="n">
        <v>0</v>
      </c>
      <c r="DF127" s="128" t="n"/>
      <c r="DG127" s="125">
        <f>IF($DC127=0,0,$DD127*($DC127*100%-$DE127*$DF127))*SUM($AB127:$AB127)</f>
        <v/>
      </c>
      <c r="DH127" s="129" t="inlineStr">
        <is>
          <t>месяц</t>
        </is>
      </c>
      <c r="DI127" s="130">
        <f t="array" ref="DI127">IFERROR(
IF($ES127="LisChannel",
(ROUND(((INDEX({174.625;153.888888888889;130.972222222222},MATCH($AI127,{2;3;4}),0))*$AG127*$AI127),2)),0),0)</f>
        <v/>
      </c>
      <c r="DJ127" s="130">
        <f>
_xlfn.LET(_xlpm.X,
IFERROR(
IF($ES127="НовиковТВ",
(_xlfn.LET(_xlpm.NTV,
_xlfn.LET(_xlpm.MIN,350000,
IF(SUMIFS($DI:$DI,$ES:$ES,"НовиковТВ")&lt;=_xlpm.MIN,
(SUMIFS($DI:$DI,$ES:$ES,"НовиковТВ")/(COUNTIFS($ES:$ES,"НовиковТВ")))*_xlpm.MIN/SUMIFS($DI:$DI,$ES:$ES,"НовиковТВ"),
DI127)),
_xlpm.NTV+$DG127/(1-(1-(_xlpm.NTV)*(1-$DL127)*(1-$DM127)*(1-$DN127)*(1-$DO127)*(1-$DP127)/_xlpm.NTV))))/(1+$EP127),
$DI127+$DG127/(1-(1-($DI127)*(1-$DL127)*(1-$DM127)*(1-$DN127)*(1-$DO127)*(1-$DP127)/$DI127))),
0),
_xlpm.X*(1+$CM127)*(1+$CW127)-_xlpm.X*(1+$CM127)+_xlpm.X)</f>
        <v/>
      </c>
      <c r="DK127" s="125" t="inlineStr">
        <is>
          <t>послед.</t>
        </is>
      </c>
      <c r="DL127" s="63" t="n">
        <v>0</v>
      </c>
      <c r="DM127" s="63" t="n">
        <v>0</v>
      </c>
      <c r="DN127" s="63" t="n">
        <v>0</v>
      </c>
      <c r="DO127" s="63" t="n">
        <v>0</v>
      </c>
      <c r="DP127" s="63" t="n">
        <v>0</v>
      </c>
      <c r="DQ127" s="63">
        <f t="array" ref="DQ127">IFERROR(_xlfn.IFS(
$DK127="послед.",1-(1-$DL127)*(1-$DM127)*(1-$DN127)*(1-$DO127)*(1-$DP127),
$DK127="сумм.",$DL127+$DM127+$DN127+$DO127+$DP127),
0)</f>
        <v/>
      </c>
      <c r="DR127" s="125">
        <f t="array" ref="DR127">
IFERROR(
_xlfn.IFS(
$BL127=0,
0,
$BL127&gt;0,
_xlfn.IFS($DK127="послед.",
$DJ127*(1-$DL127)*(1-$DM127)*(1-$DN127)*(1-$DO127)*(1-$DP127),
$DK127="сумм.",
$DJ127*(1-($DL127+$DM127+$DN127+$DO127+$DP127)))),0)</f>
        <v/>
      </c>
      <c r="DS127" s="125">
        <f t="array" ref="DS127">
IFERROR(_xlfn.IFS(
$DH127="день_1",
$DR127*$BL127/($AX127-$AW127+1)*AZ127*(DAY(EOMONTH(AZ$15,0))),
$DH127="день_2",
$DR127/30*MAX(MIN($AX127,EOMONTH(AZ$15,0))-MAX($AW127,AZ$15)+1,),
$DH127="раб.день",
$DR127/30*(IFERROR(
_xlfn.LET(_xlpm.VD,
CHOOSE(
{1;2;3;4;5;6;7;8;9;10;11;12;13;14;15;16;17;18},
45658,45659,45660,45661,45662,45663,45664,45665,45711,45724,45778,45779,45785,45786,45820,45821,45965,46022),
_xlfn.LET(_xlpm.DD,
MAX(MIN($AX127,EOMONTH(AZ$15,0))-MAX($AW127,AZ$15),),
_xlfn.IFS(
AND(MONTH($AW127)=MONTH(AZ$15),MONTH($AX127)&lt;&gt;MONTH(AZ$15)),
NETWORKDAYS.INTL($AW127,$AW127+_xlpm.DD,1,_xlpm.VD),
AND(MONTH($AW127)&lt;&gt;MONTH(AZ$15),MONTH($AX127)=MONTH(AZ$15)),
NETWORKDAYS.INTL(($AX127)-_xlpm.DD,$AX127,1,_xlpm.VD),
AND(MONTH($AW127)&lt;MONTH(AZ$15),MONTH($AX127)&gt;MONTH(AZ$15)),
NETWORKDAYS.INTL((EOMONTH(AZ$15-1,1))-_xlpm.DD,EOMONTH(AZ$15-1,1),1,_xlpm.VD),
AND(MONTH($AW127)=MONTH(AZ$15),MONTH($AX127)=MONTH(AZ$15)),
NETWORKDAYS.INTL($AW127,$AX127,1,_xlpm.VD)))),0)),
$DH127="месяц",
$DR127*AZ127,
$DH127="неделя",
$DR127*AZ127/7*(ROUNDUP((DAY(EOMONTH(AZ$15,0)))/4,0))),
0)</f>
        <v/>
      </c>
      <c r="DT127" s="125">
        <f t="array" ref="DT127">
IFERROR(_xlfn.IFS(
$DH127="день_1",
$DR127*$BL127/($AX127-$AW127+1)*BA127*(DAY(EOMONTH(BA$15,0))),
$DH127="день_2",
$DR127/30*MAX(MIN($AX127,EOMONTH(BA$15,0))-MAX($AW127,BA$15)+1,),
$DH127="раб.день",
$DR127/30*(IFERROR(
_xlfn.LET(_xlpm.VD,
CHOOSE(
{1;2;3;4;5;6;7;8;9;10;11;12;13;14;15;16;17;18},
45658,45659,45660,45661,45662,45663,45664,45665,45711,45724,45778,45779,45785,45786,45820,45821,45965,46022),
_xlfn.LET(_xlpm.DD,
MAX(MIN($AX127,EOMONTH(BA$15,0))-MAX($AW127,BA$15),),
_xlfn.IFS(
AND(MONTH($AW127)=MONTH(BA$15),MONTH($AX127)&lt;&gt;MONTH(BA$15)),
NETWORKDAYS.INTL($AW127,$AW127+_xlpm.DD,1,_xlpm.VD),
AND(MONTH($AW127)&lt;&gt;MONTH(BA$15),MONTH($AX127)=MONTH(BA$15)),
NETWORKDAYS.INTL(($AX127)-_xlpm.DD,$AX127,1,_xlpm.VD),
AND(MONTH($AW127)&lt;MONTH(BA$15),MONTH($AX127)&gt;MONTH(BA$15)),
NETWORKDAYS.INTL((EOMONTH(BA$15-1,1))-_xlpm.DD,EOMONTH(BA$15-1,1),1,_xlpm.VD),
AND(MONTH($AW127)=MONTH(BA$15),MONTH($AX127)=MONTH(BA$15)),
NETWORKDAYS.INTL($AW127,$AX127,1,_xlpm.VD)))),0)),
$DH127="месяц",
$DR127*BA127,
$DH127="неделя",
$DR127*BA127/7*(ROUNDUP((DAY(EOMONTH(BA$15,0)))/4,0))),
0)</f>
        <v/>
      </c>
      <c r="DU127" s="125">
        <f t="array" ref="DU127">
IFERROR(_xlfn.IFS(
$DH127="день_1",
$DR127*$BL127/($AX127-$AW127+1)*BB127*(DAY(EOMONTH(BB$15,0))),
$DH127="день_2",
$DR127/30*MAX(MIN($AX127,EOMONTH(BB$15,0))-MAX($AW127,BB$15)+1,),
$DH127="раб.день",
$DR127/30*(IFERROR(
_xlfn.LET(_xlpm.VD,
CHOOSE(
{1;2;3;4;5;6;7;8;9;10;11;12;13;14;15;16;17;18},
45658,45659,45660,45661,45662,45663,45664,45665,45711,45724,45778,45779,45785,45786,45820,45821,45965,46022),
_xlfn.LET(_xlpm.DD,
MAX(MIN($AX127,EOMONTH(BB$15,0))-MAX($AW127,BB$15),),
_xlfn.IFS(
AND(MONTH($AW127)=MONTH(BB$15),MONTH($AX127)&lt;&gt;MONTH(BB$15)),
NETWORKDAYS.INTL($AW127,$AW127+_xlpm.DD,1,_xlpm.VD),
AND(MONTH($AW127)&lt;&gt;MONTH(BB$15),MONTH($AX127)=MONTH(BB$15)),
NETWORKDAYS.INTL(($AX127)-_xlpm.DD,$AX127,1,_xlpm.VD),
AND(MONTH($AW127)&lt;MONTH(BB$15),MONTH($AX127)&gt;MONTH(BB$15)),
NETWORKDAYS.INTL((EOMONTH(BB$15-1,1))-_xlpm.DD,EOMONTH(BB$15-1,1),1,_xlpm.VD),
AND(MONTH($AW127)=MONTH(BB$15),MONTH($AX127)=MONTH(BB$15)),
NETWORKDAYS.INTL($AW127,$AX127,1,_xlpm.VD)))),0)),
$DH127="месяц",
$DR127*BB127,
$DH127="неделя",
$DR127*BB127/7*(ROUNDUP((DAY(EOMONTH(BB$15,0)))/4,0))),
0)</f>
        <v/>
      </c>
      <c r="DV127" s="125">
        <f t="array" ref="DV127">
IFERROR(_xlfn.IFS(
$DH127="день_1",
$DR127*$BL127/($AX127-$AW127+1)*BC127*(DAY(EOMONTH(BC$15,0))),
$DH127="день_2",
$DR127/30*MAX(MIN($AX127,EOMONTH(BC$15,0))-MAX($AW127,BC$15)+1,),
$DH127="раб.день",
$DR127/30*(IFERROR(
_xlfn.LET(_xlpm.VD,
CHOOSE(
{1;2;3;4;5;6;7;8;9;10;11;12;13;14;15;16;17;18},
45658,45659,45660,45661,45662,45663,45664,45665,45711,45724,45778,45779,45785,45786,45820,45821,45965,46022),
_xlfn.LET(_xlpm.DD,
MAX(MIN($AX127,EOMONTH(BC$15,0))-MAX($AW127,BC$15),),
_xlfn.IFS(
AND(MONTH($AW127)=MONTH(BC$15),MONTH($AX127)&lt;&gt;MONTH(BC$15)),
NETWORKDAYS.INTL($AW127,$AW127+_xlpm.DD,1,_xlpm.VD),
AND(MONTH($AW127)&lt;&gt;MONTH(BC$15),MONTH($AX127)=MONTH(BC$15)),
NETWORKDAYS.INTL(($AX127)-_xlpm.DD,$AX127,1,_xlpm.VD),
AND(MONTH($AW127)&lt;MONTH(BC$15),MONTH($AX127)&gt;MONTH(BC$15)),
NETWORKDAYS.INTL((EOMONTH(BC$15-1,1))-_xlpm.DD,EOMONTH(BC$15-1,1),1,_xlpm.VD),
AND(MONTH($AW127)=MONTH(BC$15),MONTH($AX127)=MONTH(BC$15)),
NETWORKDAYS.INTL($AW127,$AX127,1,_xlpm.VD)))),0)),
$DH127="месяц",
$DR127*BC127,
$DH127="неделя",
$DR127*BC127/7*(ROUNDUP((DAY(EOMONTH(BC$15,0)))/4,0))),
0)</f>
        <v/>
      </c>
      <c r="DW127" s="125">
        <f t="array" ref="DW127">
IFERROR(_xlfn.IFS(
$DH127="день_1",
$DR127*$BL127/($AX127-$AW127+1)*BD127*(DAY(EOMONTH(BD$15,0))),
$DH127="день_2",
$DR127/30*MAX(MIN($AX127,EOMONTH(BD$15,0))-MAX($AW127,BD$15)+1,),
$DH127="раб.день",
$DR127/30*(IFERROR(
_xlfn.LET(_xlpm.VD,
CHOOSE(
{1;2;3;4;5;6;7;8;9;10;11;12;13;14;15;16;17;18},
45658,45659,45660,45661,45662,45663,45664,45665,45711,45724,45778,45779,45785,45786,45820,45821,45965,46022),
_xlfn.LET(_xlpm.DD,
MAX(MIN($AX127,EOMONTH(BD$15,0))-MAX($AW127,BD$15),),
_xlfn.IFS(
AND(MONTH($AW127)=MONTH(BD$15),MONTH($AX127)&lt;&gt;MONTH(BD$15)),
NETWORKDAYS.INTL($AW127,$AW127+_xlpm.DD,1,_xlpm.VD),
AND(MONTH($AW127)&lt;&gt;MONTH(BD$15),MONTH($AX127)=MONTH(BD$15)),
NETWORKDAYS.INTL(($AX127)-_xlpm.DD,$AX127,1,_xlpm.VD),
AND(MONTH($AW127)&lt;MONTH(BD$15),MONTH($AX127)&gt;MONTH(BD$15)),
NETWORKDAYS.INTL((EOMONTH(BD$15-1,1))-_xlpm.DD,EOMONTH(BD$15-1,1),1,_xlpm.VD),
AND(MONTH($AW127)=MONTH(BD$15),MONTH($AX127)=MONTH(BD$15)),
NETWORKDAYS.INTL($AW127,$AX127,1,_xlpm.VD)))),0)),
$DH127="месяц",
$DR127*BD127,
$DH127="неделя",
$DR127*BD127/7*(ROUNDUP((DAY(EOMONTH(BD$15,0)))/4,0))),
0)</f>
        <v/>
      </c>
      <c r="DX127" s="125">
        <f t="array" ref="DX127">
IFERROR(_xlfn.IFS(
$DH127="день_1",
$DR127*$BL127/($AX127-$AW127+1)*BE127*(DAY(EOMONTH(BE$15,0))),
$DH127="день_2",
$DR127/30*MAX(MIN($AX127,EOMONTH(BE$15,0))-MAX($AW127,BE$15)+1,),
$DH127="раб.день",
$DR127/30*(IFERROR(
_xlfn.LET(_xlpm.VD,
CHOOSE(
{1;2;3;4;5;6;7;8;9;10;11;12;13;14;15;16;17;18},
45658,45659,45660,45661,45662,45663,45664,45665,45711,45724,45778,45779,45785,45786,45820,45821,45965,46022),
_xlfn.LET(_xlpm.DD,
MAX(MIN($AX127,EOMONTH(BE$15,0))-MAX($AW127,BE$15),),
_xlfn.IFS(
AND(MONTH($AW127)=MONTH(BE$15),MONTH($AX127)&lt;&gt;MONTH(BE$15)),
NETWORKDAYS.INTL($AW127,$AW127+_xlpm.DD,1,_xlpm.VD),
AND(MONTH($AW127)&lt;&gt;MONTH(BE$15),MONTH($AX127)=MONTH(BE$15)),
NETWORKDAYS.INTL(($AX127)-_xlpm.DD,$AX127,1,_xlpm.VD),
AND(MONTH($AW127)&lt;MONTH(BE$15),MONTH($AX127)&gt;MONTH(BE$15)),
NETWORKDAYS.INTL((EOMONTH(BE$15-1,1))-_xlpm.DD,EOMONTH(BE$15-1,1),1,_xlpm.VD),
AND(MONTH($AW127)=MONTH(BE$15),MONTH($AX127)=MONTH(BE$15)),
NETWORKDAYS.INTL($AW127,$AX127,1,_xlpm.VD)))),0)),
$DH127="месяц",
$DR127*BE127,
$DH127="неделя",
$DR127*BE127/7*(ROUNDUP((DAY(EOMONTH(BE$15,0)))/4,0))),
0)</f>
        <v/>
      </c>
      <c r="DY127" s="125">
        <f t="array" ref="DY127">
IFERROR(_xlfn.IFS(
$DH127="день_1",
$DR127*$BL127/($AX127-$AW127+1)*BF127*(DAY(EOMONTH(BF$15,0))),
$DH127="день_2",
$DR127/30*MAX(MIN($AX127,EOMONTH(BF$15,0))-MAX($AW127,BF$15)+1,),
$DH127="раб.день",
$DR127/30*(IFERROR(
_xlfn.LET(_xlpm.VD,
CHOOSE(
{1;2;3;4;5;6;7;8;9;10;11;12;13;14;15;16;17;18},
45658,45659,45660,45661,45662,45663,45664,45665,45711,45724,45778,45779,45785,45786,45820,45821,45965,46022),
_xlfn.LET(_xlpm.DD,
MAX(MIN($AX127,EOMONTH(BF$15,0))-MAX($AW127,BF$15),),
_xlfn.IFS(
AND(MONTH($AW127)=MONTH(BF$15),MONTH($AX127)&lt;&gt;MONTH(BF$15)),
NETWORKDAYS.INTL($AW127,$AW127+_xlpm.DD,1,_xlpm.VD),
AND(MONTH($AW127)&lt;&gt;MONTH(BF$15),MONTH($AX127)=MONTH(BF$15)),
NETWORKDAYS.INTL(($AX127)-_xlpm.DD,$AX127,1,_xlpm.VD),
AND(MONTH($AW127)&lt;MONTH(BF$15),MONTH($AX127)&gt;MONTH(BF$15)),
NETWORKDAYS.INTL((EOMONTH(BF$15-1,1))-_xlpm.DD,EOMONTH(BF$15-1,1),1,_xlpm.VD),
AND(MONTH($AW127)=MONTH(BF$15),MONTH($AX127)=MONTH(BF$15)),
NETWORKDAYS.INTL($AW127,$AX127,1,_xlpm.VD)))),0)),
$DH127="месяц",
$DR127*BF127,
$DH127="неделя",
$DR127*BF127/7*(ROUNDUP((DAY(EOMONTH(BF$15,0)))/4,0))),
0)</f>
        <v/>
      </c>
      <c r="DZ127" s="125">
        <f t="array" ref="DZ127">
IFERROR(_xlfn.IFS(
$DH127="день_1",
$DR127*$BL127/($AX127-$AW127+1)*BG127*(DAY(EOMONTH(BG$15,0))),
$DH127="день_2",
$DR127/30*MAX(MIN($AX127,EOMONTH(BG$15,0))-MAX($AW127,BG$15)+1,),
$DH127="раб.день",
$DR127/30*(IFERROR(
_xlfn.LET(_xlpm.VD,
CHOOSE(
{1;2;3;4;5;6;7;8;9;10;11;12;13;14;15;16;17;18},
45658,45659,45660,45661,45662,45663,45664,45665,45711,45724,45778,45779,45785,45786,45820,45821,45965,46022),
_xlfn.LET(_xlpm.DD,
MAX(MIN($AX127,EOMONTH(BG$15,0))-MAX($AW127,BG$15),),
_xlfn.IFS(
AND(MONTH($AW127)=MONTH(BG$15),MONTH($AX127)&lt;&gt;MONTH(BG$15)),
NETWORKDAYS.INTL($AW127,$AW127+_xlpm.DD,1,_xlpm.VD),
AND(MONTH($AW127)&lt;&gt;MONTH(BG$15),MONTH($AX127)=MONTH(BG$15)),
NETWORKDAYS.INTL(($AX127)-_xlpm.DD,$AX127,1,_xlpm.VD),
AND(MONTH($AW127)&lt;MONTH(BG$15),MONTH($AX127)&gt;MONTH(BG$15)),
NETWORKDAYS.INTL((EOMONTH(BG$15-1,1))-_xlpm.DD,EOMONTH(BG$15-1,1),1,_xlpm.VD),
AND(MONTH($AW127)=MONTH(BG$15),MONTH($AX127)=MONTH(BG$15)),
NETWORKDAYS.INTL($AW127,$AX127,1,_xlpm.VD)))),0)),
$DH127="месяц",
$DR127*BG127,
$DH127="неделя",
$DR127*BG127/7*(ROUNDUP((DAY(EOMONTH(BG$15,0)))/4,0))),
0)</f>
        <v/>
      </c>
      <c r="EA127" s="125">
        <f t="array" ref="EA127">
IFERROR(_xlfn.IFS(
$DH127="день_1",
$DR127*$BL127/($AX127-$AW127+1)*BH127*(DAY(EOMONTH(BH$15,0))),
$DH127="день_2",
$DR127/30*MAX(MIN($AX127,EOMONTH(BH$15,0))-MAX($AW127,BH$15)+1,),
$DH127="раб.день",
$DR127/30*(IFERROR(
_xlfn.LET(_xlpm.VD,
CHOOSE(
{1;2;3;4;5;6;7;8;9;10;11;12;13;14;15;16;17;18},
45658,45659,45660,45661,45662,45663,45664,45665,45711,45724,45778,45779,45785,45786,45820,45821,45965,46022),
_xlfn.LET(_xlpm.DD,
MAX(MIN($AX127,EOMONTH(BH$15,0))-MAX($AW127,BH$15),),
_xlfn.IFS(
AND(MONTH($AW127)=MONTH(BH$15),MONTH($AX127)&lt;&gt;MONTH(BH$15)),
NETWORKDAYS.INTL($AW127,$AW127+_xlpm.DD,1,_xlpm.VD),
AND(MONTH($AW127)&lt;&gt;MONTH(BH$15),MONTH($AX127)=MONTH(BH$15)),
NETWORKDAYS.INTL(($AX127)-_xlpm.DD,$AX127,1,_xlpm.VD),
AND(MONTH($AW127)&lt;MONTH(BH$15),MONTH($AX127)&gt;MONTH(BH$15)),
NETWORKDAYS.INTL((EOMONTH(BH$15-1,1))-_xlpm.DD,EOMONTH(BH$15-1,1),1,_xlpm.VD),
AND(MONTH($AW127)=MONTH(BH$15),MONTH($AX127)=MONTH(BH$15)),
NETWORKDAYS.INTL($AW127,$AX127,1,_xlpm.VD)))),0)),
$DH127="месяц",
$DR127*BH127,
$DH127="неделя",
$DR127*BH127/7*(ROUNDUP((DAY(EOMONTH(BH$15,0)))/4,0))),
0)</f>
        <v/>
      </c>
      <c r="EB127" s="125">
        <f t="array" ref="EB127">
IFERROR(_xlfn.IFS(
$DH127="день_1",
$DR127*$BL127/($AX127-$AW127+1)*BI127*(DAY(EOMONTH(BI$15,0))),
$DH127="день_2",
$DR127/30*MAX(MIN($AX127,EOMONTH(BI$15,0))-MAX($AW127,BI$15)+1,),
$DH127="раб.день",
$DR127/30*(IFERROR(
_xlfn.LET(_xlpm.VD,
CHOOSE(
{1;2;3;4;5;6;7;8;9;10;11;12;13;14;15;16;17;18},
45658,45659,45660,45661,45662,45663,45664,45665,45711,45724,45778,45779,45785,45786,45820,45821,45965,46022),
_xlfn.LET(_xlpm.DD,
MAX(MIN($AX127,EOMONTH(BI$15,0))-MAX($AW127,BI$15),),
_xlfn.IFS(
AND(MONTH($AW127)=MONTH(BI$15),MONTH($AX127)&lt;&gt;MONTH(BI$15)),
NETWORKDAYS.INTL($AW127,$AW127+_xlpm.DD,1,_xlpm.VD),
AND(MONTH($AW127)&lt;&gt;MONTH(BI$15),MONTH($AX127)=MONTH(BI$15)),
NETWORKDAYS.INTL(($AX127)-_xlpm.DD,$AX127,1,_xlpm.VD),
AND(MONTH($AW127)&lt;MONTH(BI$15),MONTH($AX127)&gt;MONTH(BI$15)),
NETWORKDAYS.INTL((EOMONTH(BI$15-1,1))-_xlpm.DD,EOMONTH(BI$15-1,1),1,_xlpm.VD),
AND(MONTH($AW127)=MONTH(BI$15),MONTH($AX127)=MONTH(BI$15)),
NETWORKDAYS.INTL($AW127,$AX127,1,_xlpm.VD)))),0)),
$DH127="месяц",
$DR127*BI127,
$DH127="неделя",
$DR127*BI127/7*(ROUNDUP((DAY(EOMONTH(BI$15,0)))/4,0))),
0)</f>
        <v/>
      </c>
      <c r="EC127" s="125">
        <f t="array" ref="EC127">
IFERROR(_xlfn.IFS(
$DH127="день_1",
$DR127*$BL127/($AX127-$AW127+1)*BJ127*(DAY(EOMONTH(BJ$15,0))),
$DH127="день_2",
$DR127/30*MAX(MIN($AX127,EOMONTH(BJ$15,0))-MAX($AW127,BJ$15)+1,),
$DH127="раб.день",
$DR127/30*(IFERROR(
_xlfn.LET(_xlpm.VD,
CHOOSE(
{1;2;3;4;5;6;7;8;9;10;11;12;13;14;15;16;17;18},
45658,45659,45660,45661,45662,45663,45664,45665,45711,45724,45778,45779,45785,45786,45820,45821,45965,46022),
_xlfn.LET(_xlpm.DD,
MAX(MIN($AX127,EOMONTH(BJ$15,0))-MAX($AW127,BJ$15),),
_xlfn.IFS(
AND(MONTH($AW127)=MONTH(BJ$15),MONTH($AX127)&lt;&gt;MONTH(BJ$15)),
NETWORKDAYS.INTL($AW127,$AW127+_xlpm.DD,1,_xlpm.VD),
AND(MONTH($AW127)&lt;&gt;MONTH(BJ$15),MONTH($AX127)=MONTH(BJ$15)),
NETWORKDAYS.INTL(($AX127)-_xlpm.DD,$AX127,1,_xlpm.VD),
AND(MONTH($AW127)&lt;MONTH(BJ$15),MONTH($AX127)&gt;MONTH(BJ$15)),
NETWORKDAYS.INTL((EOMONTH(BJ$15-1,1))-_xlpm.DD,EOMONTH(BJ$15-1,1),1,_xlpm.VD),
AND(MONTH($AW127)=MONTH(BJ$15),MONTH($AX127)=MONTH(BJ$15)),
NETWORKDAYS.INTL($AW127,$AX127,1,_xlpm.VD)))),0)),
$DH127="месяц",
$DR127*BJ127,
$DH127="неделя",
$DR127*BJ127/7*(ROUNDUP((DAY(EOMONTH(BJ$15,0)))/4,0))),
0)</f>
        <v/>
      </c>
      <c r="ED127" s="125">
        <f t="array" ref="ED127">
IFERROR(_xlfn.IFS(
$DH127="день_1",
$DR127*$BL127/($AX127-$AW127+1)*BK127*(DAY(EOMONTH(BK$15,0))),
$DH127="день_2",
$DR127/30*MAX(MIN($AX127,EOMONTH(BK$15,0))-MAX($AW127,BK$15)+1,),
$DH127="раб.день",
$DR127/30*(IFERROR(
_xlfn.LET(_xlpm.VD,
CHOOSE(
{1;2;3;4;5;6;7;8;9;10;11;12;13;14;15;16;17;18},
45658,45659,45660,45661,45662,45663,45664,45665,45711,45724,45778,45779,45785,45786,45820,45821,45965,46022),
_xlfn.LET(_xlpm.DD,
MAX(MIN($AX127,EOMONTH(BK$15,0))-MAX($AW127,BK$15),),
_xlfn.IFS(
AND(MONTH($AW127)=MONTH(BK$15),MONTH($AX127)&lt;&gt;MONTH(BK$15)),
NETWORKDAYS.INTL($AW127,$AW127+_xlpm.DD,1,_xlpm.VD),
AND(MONTH($AW127)&lt;&gt;MONTH(BK$15),MONTH($AX127)=MONTH(BK$15)),
NETWORKDAYS.INTL(($AX127)-_xlpm.DD,$AX127,1,_xlpm.VD),
AND(MONTH($AW127)&lt;MONTH(BK$15),MONTH($AX127)&gt;MONTH(BK$15)),
NETWORKDAYS.INTL((EOMONTH(BK$15-1,1))-_xlpm.DD,EOMONTH(BK$15-1,1),1,_xlpm.VD),
AND(MONTH($AW127)=MONTH(BK$15),MONTH($AX127)=MONTH(BK$15)),
NETWORKDAYS.INTL($AW127,$AX127,1,_xlpm.VD)))),0)),
$DH127="месяц",
$DR127*BK127,
$DH127="неделя",
$DR127*BK127/7*(ROUNDUP((DAY(EOMONTH(BK$15,0)))/4,0))),
0)</f>
        <v/>
      </c>
      <c r="EE127" s="125">
        <f>SUM($DS127,$DT127,$DU127,$DV127,$DW127,$DX127,$DY127,$DZ127,$EA127,$EB127,$EC127,$ED127)</f>
        <v/>
      </c>
      <c r="EF127" s="125">
        <f>IFERROR(ROUND($EE127*(1+$EP127),2),0)</f>
        <v/>
      </c>
      <c r="EG127" s="128" t="n">
        <v>1</v>
      </c>
      <c r="EH127" s="126" t="n">
        <v>0</v>
      </c>
      <c r="EI127" s="126">
        <f>ROUND(SUM($EH127:$EH127)*SUM($AB127:$AB127)*$EG127,2)</f>
        <v/>
      </c>
      <c r="EJ127" s="126">
        <f>ROUND($EI127*(1+$EP127),2)</f>
        <v/>
      </c>
      <c r="EK127" s="126" t="n">
        <v>0</v>
      </c>
      <c r="EL127" s="126">
        <f>ROUND(SUM($EK127:$EK127)*SUM($AB127:$AB127)*$EG127,2)</f>
        <v/>
      </c>
      <c r="EM127" s="126">
        <f>ROUND($EL127*(1+$EP127),2)</f>
        <v/>
      </c>
      <c r="EN127" s="126">
        <f>SUM($EE127,$EI127,$EL127)</f>
        <v/>
      </c>
      <c r="EO127" s="126">
        <f>SUM($EF127,$EJ127,$EM127)</f>
        <v/>
      </c>
      <c r="EP127" s="59" t="inlineStr">
        <is>
          <t>20%</t>
        </is>
      </c>
      <c r="EQ127" s="59" t="n"/>
      <c r="ER127" s="60">
        <f t="array" ref="ER127">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MATCH(ES127,
{"AMS";"RussOutdoor";"HD Outdoor";"Ingroup";"IQ";"Ledproduction";"LisChannel";"Logic";"Media-PPL";"NovikovTV | НовиковТВ";"SMA";"SOK";"КрокусТВ | CrocusTV | IndoorTV";"Сити";"ТЯК Москва"},
0)),"")</f>
        <v/>
      </c>
      <c r="ES127" s="60" t="n"/>
      <c r="ET127" s="60">
        <f t="array" ref="ET127">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MATCH(ES127,
{"AMS";"RussOutdoor";"HD Outdoor";"Ingroup";"IQ";"Ledproduction";"LisChannel";"Logic";"Media-PPL";"NovikovTV | НовиковТВ";"SMA";"SOK";"КрокусТВ | CrocusTV | IndoorTV";"Сити";"ТЯК Москва"},
0)),"")</f>
        <v/>
      </c>
      <c r="EU127" s="60" t="n"/>
      <c r="EV127" s="60" t="n"/>
      <c r="EX127" s="110">
        <f t="array" ref="EX127">
($AR127/30
+N("ТРАФИК ПЛОЩАДКИ"))*
(IFERROR(
_xlfn.LET(
_xlpm.GPR,
HLOOKUP($L127,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(MATCH($T127,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IF($Q127="цифровой",_xlpm.GPR/$AG127,_xlpm.GPR/60)),
0)
+N("DWELL TIME"))*
(IF($AB127=0,0,IF($AB127=1,0.3,IF($AB127=2,0.5,IF($AB127&gt;2,1))))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_xlfn.IFS($AC127="да",1.2,$AC127="нет",1)*
_xlfn.IFS($AD127="да",1.2,$AD127="нет",1)*
IF(R127="статический",1,1.2)*
$X127*
INDEX(
{1.2;1;1.2;1.2;1;1.2;1.2;1.2;1.2;1.2;1.2;1;1.2;1.2;1.2;1.2;1;1;1.2;1.2;1.2;1;1;1;1;1.2;1.2;1.2;1.2;1;1;1;1;1.2;1.2;1.2;1.2;1.2;1.2;1.2;1.2;1;1;1.2;1;1;1;1;1.5;1;1;1.5;1.5;1.2},
MATCH($Q127,_xlpm.MI,0)))&gt;{0.02;0.04;0.06;0.1;0.2;0.4;0.6;0.8;1;2;4;6})),
{0;1;2;3;4;5;6;7;8;9;10;11;12},
0)))
+N("КОЭФФИЦИЕНТ КОНТАКТА"))))*
(_xlfn.IFS($X127&lt;0.1,$X127/1000,$X127&gt;25,5.2,AND($X127&gt;=0.1,$X127&lt;=25),(($X127*2+0.1)/10)*($X127/10)))*
IFERROR((_xlfn.LET(
_xlpm.MA,
{0;0.8;0.85;0.9;0.95;1},
_xlpm.MAA,
{0;1;2;3;4;5},
INDEX(_xlpm.MA,MATCH(SUMPRODUCT(--((IF(ROUND(_xlpm.MAA,1)&gt;5,5,ROUND($AB127,1)))&gt;{0;1;2;3;4;5})),_xlpm.MAA,0)))
+N("КОЭФФИЦИЕНТ КОЛ-ВО КОНСТРУКЦИЙ")),1)*
$AB127,0))*
(IF($Q127="цифровой",$AG127/15*$AI127,1)
+N("ДЛЯ ЦИФРЫ"))</f>
        <v/>
      </c>
      <c r="EY127" s="110">
        <f>IFERROR(EX127*AY127,0)</f>
        <v/>
      </c>
      <c r="EZ127" s="131">
        <f>IFERROR(DP127/EY127*1000,0)</f>
        <v/>
      </c>
      <c r="FA127" s="112">
        <f>IFERROR(FC127/FB127,0)</f>
        <v/>
      </c>
      <c r="FB127" s="112">
        <f>IFERROR((FC127/(EY127/FF127*#REF!))*0.825,0)</f>
        <v/>
      </c>
      <c r="FC127" s="112">
        <f>IFERROR(((EX127*30/AR127)*100)/30,0)</f>
        <v/>
      </c>
      <c r="FD127" s="112">
        <f>IFERROR(EY127/G127*100%,0)</f>
        <v/>
      </c>
      <c r="FE127" s="112">
        <f>IFERROR(FD127/FC127*100%,0)</f>
        <v/>
      </c>
      <c r="FF127" s="110">
        <f>IFERROR(AR127/30*AY127,0)</f>
        <v/>
      </c>
    </row>
    <row r="128" ht="13" customHeight="1">
      <c r="A128" s="59" t="n"/>
      <c r="B128" s="60" t="n"/>
      <c r="C128" s="60" t="n"/>
      <c r="D128" s="60">
        <f t="array" ref="D128">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MATCH($E128,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28" s="60">
        <f t="array" ref="E128">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MATCH($F128,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28" s="60" t="inlineStr"/>
      <c r="G128" s="60" t="n"/>
      <c r="H128" s="60">
        <f t="array" ref="H128">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MATCH($I128,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28" s="60" t="n"/>
      <c r="J128" s="60" t="n"/>
      <c r="K128" s="60" t="n"/>
      <c r="L128" s="60" t="n"/>
      <c r="M128" s="60" t="n"/>
      <c r="N128" s="60" t="n"/>
      <c r="O128" s="60" t="n"/>
      <c r="P128" s="60">
        <f t="array" ref="P128">
_xlfn.IFS(
ISNUMBER(MATCH($Q128,{"шелфбаннер","разделитель","монетница","чековая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ISNUMBER(MATCH($Q128,{"LED/LCD","видеокулер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ISNUMBER(MATCH($Q128,{"автомобиль","машина","выставочное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ISNUMBER(MATCH($Q128,{"билборд","лифтовая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ISNUMBER(MATCH($Q128,{"навигация","подвесной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ISNUMBER(MATCH($Q128,{"движущаяся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ISNUMBER(MATCH($Q128,{"каталог","журнал"},)),
"Пресса",
$Q128="","")</f>
        <v/>
      </c>
      <c r="Q128" s="60" t="n"/>
      <c r="R128" s="60">
        <f t="array" ref="R128">
IFERROR(
_xlfn.IFS(
OR(ISNUMBER(MATCH($Q128,{"экспозиция","макет","стенд","автостенд","авто стенд","выставочное пространство","выставочные стенды","модульные выставочные стенды","3Д конструкция","3D конструкция"},)),P128="Экспонирование"),
"нестандартный",
ISNUMBER(MATCH($Q128,{"скроллер","призматрон"},)),
"динамический",
$P128="Видео",
"цифровой",
OR($P128="Пресса",$P128="Щит",$P128="POSm",$P128="Подвес",$P128="Брендирование/оклейка"),
"статический"),"")</f>
        <v/>
      </c>
      <c r="S128" s="59" t="n"/>
      <c r="T128" s="60" t="n"/>
      <c r="U128" s="60" t="n"/>
      <c r="V128" s="60">
        <f>
IF(P128="Видео",
"цифровой постер/ролик",
IF(ISNUMBER(MATCH(Q128,{"короб световой","короб световой | лайтбокс","короб световой | кристалайт","лайтбокс","лайт бокс","кристалайт","LB","lightbox"},)),
"бэклит",
IF(P128="Брендирование/оклейка",
"перфарированная пленка/самоклейка",
IF(P128="Экспонирование",
"под запрос",
IF(P128="Подвес",
"баннер/ткань",
"")))))</f>
        <v/>
      </c>
      <c r="W128" s="59" t="n"/>
      <c r="X128" s="59" t="n"/>
      <c r="Y128" s="59" t="n"/>
      <c r="Z128" s="61" t="n"/>
      <c r="AA128" s="61" t="n"/>
      <c r="AB128" s="61">
        <f>IF(BL128&gt;0,Z128,0)</f>
        <v/>
      </c>
      <c r="AC128" s="59" t="n"/>
      <c r="AD128" s="59" t="n"/>
      <c r="AE128" s="59" t="n"/>
      <c r="AF128" s="59" t="n"/>
      <c r="AG128" s="59" t="n"/>
      <c r="AH128" s="59" t="n"/>
      <c r="AI128" s="59" t="n"/>
      <c r="AJ128" s="59" t="n"/>
      <c r="AK128" s="59" t="n"/>
      <c r="AL128" s="62">
        <f>IFERROR(IF(OR(R128="статический",R128="динамический",R128="нестандартный",R128="",R128=""),"-",IF(AND(AH128="-",AI128="-"),"-",AK128*3600/AH128*AI128)),"-")</f>
        <v/>
      </c>
      <c r="AM128" s="62">
        <f>IFERROR(IF(OR(R128="статический",R128="динамический",R128="",R128="", R128="BTL",R128="нестандартный"),"-",AG128*AI128*AL128/60),"-")</f>
        <v/>
      </c>
      <c r="AN128" s="63">
        <f>IFERROR(IF(AH128="","-",AG128*AI128/AH128),"-")</f>
        <v/>
      </c>
      <c r="AO128" s="59">
        <f>IFERROR(IF(OR($R128="статический",$R128="динамический",$R128="",$R128="",$R128="BTL",$R128="нестандартный"),"-",$AL128*$AY128),"-")</f>
        <v/>
      </c>
      <c r="AP128" s="62">
        <f>IFERROR(IF(OR($R128="статический",$R128="динамический",$R128="",$R128="",$R128="BTL",$R128="нестандартный"),"-",$AM128*AY128),"-")</f>
        <v/>
      </c>
      <c r="AQ128" s="64" t="n"/>
      <c r="AR128" s="61" t="n"/>
      <c r="AS128" s="61" t="n"/>
      <c r="AT128" s="61" t="n"/>
      <c r="AU128" s="65" t="n"/>
      <c r="AV128" s="124">
        <f>IFERROR(DR128/AT128*1000,"n/a")</f>
        <v/>
      </c>
      <c r="AW128" s="67" t="n"/>
      <c r="AX128" s="67" t="n"/>
      <c r="AY128" s="43">
        <f>IFERROR(IF(OR($AW128="",$AX128=""),"",_xlfn.DAYS($AX128+1,$AW128)),"")</f>
        <v/>
      </c>
      <c r="AZ128" s="68">
        <f t="array" ref="AZ128">
_xlfn.LET(_xlpm.COEFF,
IF($AW128+$AX128=0,0,IF(MAX(MIN($AX128,EOMONTH(AZ$15,0))-MAX($AW128,AZ$15)+1,)&gt;0,1,0)),
_xlfn.IFS(
$ES128="LisChannel",
_xlpm.COEFF*
INDEX({1;1;1.2;1.2;1;1;1;1;1.2;1.2;1.2;1.2},
MATCH(MONTH(AZ$15),
{1,2,3,4,5,6,7,8,9,10,11,12})),
CONCATENATE($ES128," ",$L128)="RussOutdoor метро",
_xlpm.COEFF*
INDEX({0.8;0.9;1.1;1.1;1;1;1;1;1.1;1.1;1.1;1.1},
MATCH(MONTH(AZ$15),
{1,2,3,4,5,6,7,8,9,10,11,12})),
$ES128&lt;&gt;"LisChannel",
_xlpm.COEFF,
$ES128&lt;&gt;"RussOutdoor",
_xlpm.COEFF))</f>
        <v/>
      </c>
      <c r="BA128" s="68">
        <f t="array" ref="BA128">
_xlfn.LET(_xlpm.COEFF,
IF($AW128+$AX128=0,0,IF(MAX(MIN($AX128,EOMONTH(BA$15,0))-MAX($AW128,BA$15)+1,)&gt;0,1,0)),
_xlfn.IFS(
$ES128="LisChannel",
_xlpm.COEFF*
INDEX({1;1;1.2;1.2;1;1;1;1;1.2;1.2;1.2;1.2},
MATCH(MONTH(BA$15),
{1,2,3,4,5,6,7,8,9,10,11,12})),
CONCATENATE($ES128," ",$L128)="RussOutdoor метро",
_xlpm.COEFF*
INDEX({0.8;0.9;1.1;1.1;1;1;1;1;1.1;1.1;1.1;1.1},
MATCH(MONTH(BA$15),
{1,2,3,4,5,6,7,8,9,10,11,12})),
$ES128&lt;&gt;"LisChannel",
_xlpm.COEFF,
$ES128&lt;&gt;"RussOutdoor",
_xlpm.COEFF))</f>
        <v/>
      </c>
      <c r="BB128" s="68">
        <f t="array" ref="BB128">
_xlfn.LET(_xlpm.COEFF,
IF($AW128+$AX128=0,0,IF(MAX(MIN($AX128,EOMONTH(BB$15,0))-MAX($AW128,BB$15)+1,)&gt;0,1,0)),
_xlfn.IFS(
$ES128="LisChannel",
_xlpm.COEFF*
INDEX({1;1;1.2;1.2;1;1;1;1;1.2;1.2;1.2;1.2},
MATCH(MONTH(BB$15),
{1,2,3,4,5,6,7,8,9,10,11,12})),
CONCATENATE($ES128," ",$L128)="RussOutdoor метро",
_xlpm.COEFF*
INDEX({0.8;0.9;1.1;1.1;1;1;1;1;1.1;1.1;1.1;1.1},
MATCH(MONTH(BB$15),
{1,2,3,4,5,6,7,8,9,10,11,12})),
$ES128&lt;&gt;"LisChannel",
_xlpm.COEFF,
$ES128&lt;&gt;"RussOutdoor",
_xlpm.COEFF))</f>
        <v/>
      </c>
      <c r="BC128" s="68">
        <f t="array" ref="BC128">
_xlfn.LET(_xlpm.COEFF,
IF($AW128+$AX128=0,0,IF(MAX(MIN($AX128,EOMONTH(BC$15,0))-MAX($AW128,BC$15)+1,)&gt;0,1,0)),
_xlfn.IFS(
$ES128="LisChannel",
_xlpm.COEFF*
INDEX({1;1;1.2;1.2;1;1;1;1;1.2;1.2;1.2;1.2},
MATCH(MONTH(BC$15),
{1,2,3,4,5,6,7,8,9,10,11,12})),
CONCATENATE($ES128," ",$L128)="RussOutdoor метро",
_xlpm.COEFF*
INDEX({0.8;0.9;1.1;1.1;1;1;1;1;1.1;1.1;1.1;1.1},
MATCH(MONTH(BC$15),
{1,2,3,4,5,6,7,8,9,10,11,12})),
$ES128&lt;&gt;"LisChannel",
_xlpm.COEFF,
$ES128&lt;&gt;"RussOutdoor",
_xlpm.COEFF))</f>
        <v/>
      </c>
      <c r="BD128" s="68">
        <f t="array" ref="BD128">
_xlfn.LET(_xlpm.COEFF,
IF($AW128+$AX128=0,0,IF(MAX(MIN($AX128,EOMONTH(BD$15,0))-MAX($AW128,BD$15)+1,)&gt;0,1,0)),
_xlfn.IFS(
$ES128="LisChannel",
_xlpm.COEFF*
INDEX({1;1;1.2;1.2;1;1;1;1;1.2;1.2;1.2;1.2},
MATCH(MONTH(BD$15),
{1,2,3,4,5,6,7,8,9,10,11,12})),
CONCATENATE($ES128," ",$L128)="RussOutdoor метро",
_xlpm.COEFF*
INDEX({0.8;0.9;1.1;1.1;1;1;1;1;1.1;1.1;1.1;1.1},
MATCH(MONTH(BD$15),
{1,2,3,4,5,6,7,8,9,10,11,12})),
$ES128&lt;&gt;"LisChannel",
_xlpm.COEFF,
$ES128&lt;&gt;"RussOutdoor",
_xlpm.COEFF))</f>
        <v/>
      </c>
      <c r="BE128" s="68">
        <f t="array" ref="BE128">
_xlfn.LET(_xlpm.COEFF,
IF($AW128+$AX128=0,0,IF(MAX(MIN($AX128,EOMONTH(BE$15,0))-MAX($AW128,BE$15)+1,)&gt;0,1,0)),
_xlfn.IFS(
$ES128="LisChannel",
_xlpm.COEFF*
INDEX({1;1;1.2;1.2;1;1;1;1;1.2;1.2;1.2;1.2},
MATCH(MONTH(BE$15),
{1,2,3,4,5,6,7,8,9,10,11,12})),
CONCATENATE($ES128," ",$L128)="RussOutdoor метро",
_xlpm.COEFF*
INDEX({0.8;0.9;1.1;1.1;1;1;1;1;1.1;1.1;1.1;1.1},
MATCH(MONTH(BE$15),
{1,2,3,4,5,6,7,8,9,10,11,12})),
$ES128&lt;&gt;"LisChannel",
_xlpm.COEFF,
$ES128&lt;&gt;"RussOutdoor",
_xlpm.COEFF))</f>
        <v/>
      </c>
      <c r="BF128" s="68">
        <f t="array" ref="BF128">
_xlfn.LET(_xlpm.COEFF,
IF($AW128+$AX128=0,0,IF(MAX(MIN($AX128,EOMONTH(BF$15,0))-MAX($AW128,BF$15)+1,)&gt;0,1,0)),
_xlfn.IFS(
$ES128="LisChannel",
_xlpm.COEFF*
INDEX({1;1;1.2;1.2;1;1;1;1;1.2;1.2;1.2;1.2},
MATCH(MONTH(BF$15),
{1,2,3,4,5,6,7,8,9,10,11,12})),
CONCATENATE($ES128," ",$L128)="RussOutdoor метро",
_xlpm.COEFF*
INDEX({0.8;0.9;1.1;1.1;1;1;1;1;1.1;1.1;1.1;1.1},
MATCH(MONTH(BF$15),
{1,2,3,4,5,6,7,8,9,10,11,12})),
$ES128&lt;&gt;"LisChannel",
_xlpm.COEFF,
$ES128&lt;&gt;"RussOutdoor",
_xlpm.COEFF))</f>
        <v/>
      </c>
      <c r="BG128" s="68">
        <f t="array" ref="BG128">
_xlfn.LET(_xlpm.COEFF,
IF($AW128+$AX128=0,0,IF(MAX(MIN($AX128,EOMONTH(BG$15,0))-MAX($AW128,BG$15)+1,)&gt;0,1,0)),
_xlfn.IFS(
$ES128="LisChannel",
_xlpm.COEFF*
INDEX({1;1;1.2;1.2;1;1;1;1;1.2;1.2;1.2;1.2},
MATCH(MONTH(BG$15),
{1,2,3,4,5,6,7,8,9,10,11,12})),
CONCATENATE($ES128," ",$L128)="RussOutdoor метро",
_xlpm.COEFF*
INDEX({0.8;0.9;1.1;1.1;1;1;1;1;1.1;1.1;1.1;1.1},
MATCH(MONTH(BG$15),
{1,2,3,4,5,6,7,8,9,10,11,12})),
$ES128&lt;&gt;"LisChannel",
_xlpm.COEFF,
$ES128&lt;&gt;"RussOutdoor",
_xlpm.COEFF))</f>
        <v/>
      </c>
      <c r="BH128" s="68">
        <f t="array" ref="BH128">
_xlfn.LET(_xlpm.COEFF,
IF($AW128+$AX128=0,0,IF(MAX(MIN($AX128,EOMONTH(BH$15,0))-MAX($AW128,BH$15)+1,)&gt;0,1,0)),
_xlfn.IFS(
$ES128="LisChannel",
_xlpm.COEFF*
INDEX({1;1;1.2;1.2;1;1;1;1;1.2;1.2;1.2;1.2},
MATCH(MONTH(BH$15),
{1,2,3,4,5,6,7,8,9,10,11,12})),
CONCATENATE($ES128," ",$L128)="RussOutdoor метро",
_xlpm.COEFF*
INDEX({0.8;0.9;1.1;1.1;1;1;1;1;1.1;1.1;1.1;1.1},
MATCH(MONTH(BH$15),
{1,2,3,4,5,6,7,8,9,10,11,12})),
$ES128&lt;&gt;"LisChannel",
_xlpm.COEFF,
$ES128&lt;&gt;"RussOutdoor",
_xlpm.COEFF))</f>
        <v/>
      </c>
      <c r="BI128" s="68">
        <f t="array" ref="BI128">
_xlfn.LET(_xlpm.COEFF,
IF($AW128+$AX128=0,0,IF(MAX(MIN($AX128,EOMONTH(BI$15,0))-MAX($AW128,BI$15)+1,)&gt;0,1,0)),
_xlfn.IFS(
$ES128="LisChannel",
_xlpm.COEFF*
INDEX({1;1;1.2;1.2;1;1;1;1;1.2;1.2;1.2;1.2},
MATCH(MONTH(BI$15),
{1,2,3,4,5,6,7,8,9,10,11,12})),
CONCATENATE($ES128," ",$L128)="RussOutdoor метро",
_xlpm.COEFF*
INDEX({0.8;0.9;1.1;1.1;1;1;1;1;1.1;1.1;1.1;1.1},
MATCH(MONTH(BI$15),
{1,2,3,4,5,6,7,8,9,10,11,12})),
$ES128&lt;&gt;"LisChannel",
_xlpm.COEFF,
$ES128&lt;&gt;"RussOutdoor",
_xlpm.COEFF))</f>
        <v/>
      </c>
      <c r="BJ128" s="68">
        <f t="array" ref="BJ128">
_xlfn.LET(_xlpm.COEFF,
IF($AW128+$AX128=0,0,IF(MAX(MIN($AX128,EOMONTH(BJ$15,0))-MAX($AW128,BJ$15)+1,)&gt;0,1,0)),
_xlfn.IFS(
$ES128="LisChannel",
_xlpm.COEFF*
INDEX({1;1;1.2;1.2;1;1;1;1;1.2;1.2;1.2;1.2},
MATCH(MONTH(BJ$15),
{1,2,3,4,5,6,7,8,9,10,11,12})),
CONCATENATE($ES128," ",$L128)="RussOutdoor метро",
_xlpm.COEFF*
INDEX({0.8;0.9;1.1;1.1;1;1;1;1;1.1;1.1;1.1;1.1},
MATCH(MONTH(BJ$15),
{1,2,3,4,5,6,7,8,9,10,11,12})),
$ES128&lt;&gt;"LisChannel",
_xlpm.COEFF,
$ES128&lt;&gt;"RussOutdoor",
_xlpm.COEFF))</f>
        <v/>
      </c>
      <c r="BK128" s="68">
        <f t="array" ref="BK128">
_xlfn.LET(_xlpm.COEFF,
IF($AW128+$AX128=0,0,IF(MAX(MIN($AX128,EOMONTH(BK$15,0))-MAX($AW128,BK$15)+1,)&gt;0,1,0)),
_xlfn.IFS(
$ES128="LisChannel",
_xlpm.COEFF*
INDEX({1;1;1.2;1.2;1;1;1;1;1.2;1.2;1.2;1.2},
MATCH(MONTH(BK$15),
{1,2,3,4,5,6,7,8,9,10,11,12})),
CONCATENATE($ES128," ",$L128)="RussOutdoor метро",
_xlpm.COEFF*
INDEX({0.8;0.9;1.1;1.1;1;1;1;1;1.1;1.1;1.1;1.1},
MATCH(MONTH(BK$15),
{1,2,3,4,5,6,7,8,9,10,11,12})),
$ES128&lt;&gt;"LisChannel",
_xlpm.COEFF,
$ES128&lt;&gt;"RussOutdoor",
_xlpm.COEFF))</f>
        <v/>
      </c>
      <c r="BL128" s="62">
        <f>COUNTIFS($AZ128:$BK128,"&gt;0")</f>
        <v/>
      </c>
      <c r="BM128" s="65" t="n"/>
      <c r="BN128" s="125">
        <f>$DJ128</f>
        <v/>
      </c>
      <c r="BO128" s="63">
        <f>$DQ128</f>
        <v/>
      </c>
      <c r="BP128" s="125">
        <f>
IFERROR(
IF($BL128=0,0,
$BN128*(1-$BO128)),
0)</f>
        <v/>
      </c>
      <c r="BQ128" s="125">
        <f t="array" ref="BQ128">
IFERROR(
_xlfn.IFS(
$DH128="день_1",
$BP128*$BL128/($AX128-$AW128+1)*AZ128*(DAY(EOMONTH(AZ$15,0))),
$DH128="день_2",
$BP128/30*MAX(MIN($AX128,EOMONTH(AZ$15,0))-MAX($AW128,AZ$15)+1,),
$DH128="раб.день",
$BP128/30*(IFERROR(
_xlfn.LET(_xlpm.VD,
CHOOSE(
{1;2;3;4;5;6;7;8;9;10;11;12;13;14;15;16;17;18},
45658,45659,45660,45661,45662,45663,45664,45665,45711,45724,45778,45779,45785,45786,45820,45821,45965,46022),
_xlfn.LET(_xlpm.DD,
MAX(MIN($AX128,EOMONTH(AZ$15,0))-MAX($AW128,AZ$15),),
_xlfn.IFS(
AND(MONTH($AW128)=MONTH(AZ$15),MONTH($AX128)&lt;&gt;MONTH(AZ$15)),
NETWORKDAYS.INTL($AW128,$AW128+_xlpm.DD,1,_xlpm.VD),
AND(MONTH($AW128)&lt;&gt;MONTH(AZ$15),MONTH($AX128)=MONTH(AZ$15)),
NETWORKDAYS.INTL(($AX128)-_xlpm.DD,$AX128,1,_xlpm.VD),
AND(MONTH($AW128)&lt;MONTH(AZ$15),MONTH($AX128)&gt;MONTH(AZ$15)),
NETWORKDAYS.INTL((EOMONTH(AZ$15-1,1))-_xlpm.DD,EOMONTH(AZ$15-1,1),1,_xlpm.VD),
AND(MONTH($AW128)=MONTH(AZ$15),MONTH($AX128)=MONTH(AZ$15)),
NETWORKDAYS.INTL($AW128,$AX128,1,_xlpm.VD)))),0)),
$DH128="месяц",
$BP128*AZ128,
$DH128="неделя",
$BP128*AZ128/7*(ROUNDUP((DAY(EOMONTH(AZ$15,0)))/4,0))),
0)</f>
        <v/>
      </c>
      <c r="BR128" s="125">
        <f t="array" ref="BR128">
IFERROR(
_xlfn.IFS(
$DH128="день_1",
$BP128*$BL128/($AX128-$AW128+1)*BA128*(DAY(EOMONTH(BA$15,0))),
$DH128="день_2",
$BP128/30*MAX(MIN($AX128,EOMONTH(BA$15,0))-MAX($AW128,BA$15)+1,),
$DH128="раб.день",
$BP128/30*(IFERROR(
_xlfn.LET(_xlpm.VD,
CHOOSE(
{1;2;3;4;5;6;7;8;9;10;11;12;13;14;15;16;17;18},
45658,45659,45660,45661,45662,45663,45664,45665,45711,45724,45778,45779,45785,45786,45820,45821,45965,46022),
_xlfn.LET(_xlpm.DD,
MAX(MIN($AX128,EOMONTH(BA$15,0))-MAX($AW128,BA$15),),
_xlfn.IFS(
AND(MONTH($AW128)=MONTH(BA$15),MONTH($AX128)&lt;&gt;MONTH(BA$15)),
NETWORKDAYS.INTL($AW128,$AW128+_xlpm.DD,1,_xlpm.VD),
AND(MONTH($AW128)&lt;&gt;MONTH(BA$15),MONTH($AX128)=MONTH(BA$15)),
NETWORKDAYS.INTL(($AX128)-_xlpm.DD,$AX128,1,_xlpm.VD),
AND(MONTH($AW128)&lt;MONTH(BA$15),MONTH($AX128)&gt;MONTH(BA$15)),
NETWORKDAYS.INTL((EOMONTH(BA$15-1,1))-_xlpm.DD,EOMONTH(BA$15-1,1),1,_xlpm.VD),
AND(MONTH($AW128)=MONTH(BA$15),MONTH($AX128)=MONTH(BA$15)),
NETWORKDAYS.INTL($AW128,$AX128,1,_xlpm.VD)))),0)),
$DH128="месяц",
$BP128*BA128,
$DH128="неделя",
$BP128*BA128/7*(ROUNDUP((DAY(EOMONTH(BA$15,0)))/4,0))),
0)</f>
        <v/>
      </c>
      <c r="BS128" s="125">
        <f t="array" ref="BS128">
IFERROR(
_xlfn.IFS(
$DH128="день_1",
$BP128*$BL128/($AX128-$AW128+1)*BB128*(DAY(EOMONTH(BB$15,0))),
$DH128="день_2",
$BP128/30*MAX(MIN($AX128,EOMONTH(BB$15,0))-MAX($AW128,BB$15)+1,),
$DH128="раб.день",
$BP128/30*(IFERROR(
_xlfn.LET(_xlpm.VD,
CHOOSE(
{1;2;3;4;5;6;7;8;9;10;11;12;13;14;15;16;17;18},
45658,45659,45660,45661,45662,45663,45664,45665,45711,45724,45778,45779,45785,45786,45820,45821,45965,46022),
_xlfn.LET(_xlpm.DD,
MAX(MIN($AX128,EOMONTH(BB$15,0))-MAX($AW128,BB$15),),
_xlfn.IFS(
AND(MONTH($AW128)=MONTH(BB$15),MONTH($AX128)&lt;&gt;MONTH(BB$15)),
NETWORKDAYS.INTL($AW128,$AW128+_xlpm.DD,1,_xlpm.VD),
AND(MONTH($AW128)&lt;&gt;MONTH(BB$15),MONTH($AX128)=MONTH(BB$15)),
NETWORKDAYS.INTL(($AX128)-_xlpm.DD,$AX128,1,_xlpm.VD),
AND(MONTH($AW128)&lt;MONTH(BB$15),MONTH($AX128)&gt;MONTH(BB$15)),
NETWORKDAYS.INTL((EOMONTH(BB$15-1,1))-_xlpm.DD,EOMONTH(BB$15-1,1),1,_xlpm.VD),
AND(MONTH($AW128)=MONTH(BB$15),MONTH($AX128)=MONTH(BB$15)),
NETWORKDAYS.INTL($AW128,$AX128,1,_xlpm.VD)))),0)),
$DH128="месяц",
$BP128*BB128,
$DH128="неделя",
$BP128*BB128/7*(ROUNDUP((DAY(EOMONTH(BB$15,0)))/4,0))),
0)</f>
        <v/>
      </c>
      <c r="BT128" s="125">
        <f t="array" ref="BT128">
IFERROR(
_xlfn.IFS(
$DH128="день_1",
$BP128*$BL128/($AX128-$AW128+1)*BC128*(DAY(EOMONTH(BC$15,0))),
$DH128="день_2",
$BP128/30*MAX(MIN($AX128,EOMONTH(BC$15,0))-MAX($AW128,BC$15)+1,),
$DH128="раб.день",
$BP128/30*(IFERROR(
_xlfn.LET(_xlpm.VD,
CHOOSE(
{1;2;3;4;5;6;7;8;9;10;11;12;13;14;15;16;17;18},
45658,45659,45660,45661,45662,45663,45664,45665,45711,45724,45778,45779,45785,45786,45820,45821,45965,46022),
_xlfn.LET(_xlpm.DD,
MAX(MIN($AX128,EOMONTH(BC$15,0))-MAX($AW128,BC$15),),
_xlfn.IFS(
AND(MONTH($AW128)=MONTH(BC$15),MONTH($AX128)&lt;&gt;MONTH(BC$15)),
NETWORKDAYS.INTL($AW128,$AW128+_xlpm.DD,1,_xlpm.VD),
AND(MONTH($AW128)&lt;&gt;MONTH(BC$15),MONTH($AX128)=MONTH(BC$15)),
NETWORKDAYS.INTL(($AX128)-_xlpm.DD,$AX128,1,_xlpm.VD),
AND(MONTH($AW128)&lt;MONTH(BC$15),MONTH($AX128)&gt;MONTH(BC$15)),
NETWORKDAYS.INTL((EOMONTH(BC$15-1,1))-_xlpm.DD,EOMONTH(BC$15-1,1),1,_xlpm.VD),
AND(MONTH($AW128)=MONTH(BC$15),MONTH($AX128)=MONTH(BC$15)),
NETWORKDAYS.INTL($AW128,$AX128,1,_xlpm.VD)))),0)),
$DH128="месяц",
$BP128*BC128,
$DH128="неделя",
$BP128*BC128/7*(ROUNDUP((DAY(EOMONTH(BC$15,0)))/4,0))),
0)</f>
        <v/>
      </c>
      <c r="BU128" s="125">
        <f t="array" ref="BU128">
IFERROR(
_xlfn.IFS(
$DH128="день_1",
$BP128*$BL128/($AX128-$AW128+1)*BD128*(DAY(EOMONTH(BD$15,0))),
$DH128="день_2",
$BP128/30*MAX(MIN($AX128,EOMONTH(BD$15,0))-MAX($AW128,BD$15)+1,),
$DH128="раб.день",
$BP128/30*(IFERROR(
_xlfn.LET(_xlpm.VD,
CHOOSE(
{1;2;3;4;5;6;7;8;9;10;11;12;13;14;15;16;17;18},
45658,45659,45660,45661,45662,45663,45664,45665,45711,45724,45778,45779,45785,45786,45820,45821,45965,46022),
_xlfn.LET(_xlpm.DD,
MAX(MIN($AX128,EOMONTH(BD$15,0))-MAX($AW128,BD$15),),
_xlfn.IFS(
AND(MONTH($AW128)=MONTH(BD$15),MONTH($AX128)&lt;&gt;MONTH(BD$15)),
NETWORKDAYS.INTL($AW128,$AW128+_xlpm.DD,1,_xlpm.VD),
AND(MONTH($AW128)&lt;&gt;MONTH(BD$15),MONTH($AX128)=MONTH(BD$15)),
NETWORKDAYS.INTL(($AX128)-_xlpm.DD,$AX128,1,_xlpm.VD),
AND(MONTH($AW128)&lt;MONTH(BD$15),MONTH($AX128)&gt;MONTH(BD$15)),
NETWORKDAYS.INTL((EOMONTH(BD$15-1,1))-_xlpm.DD,EOMONTH(BD$15-1,1),1,_xlpm.VD),
AND(MONTH($AW128)=MONTH(BD$15),MONTH($AX128)=MONTH(BD$15)),
NETWORKDAYS.INTL($AW128,$AX128,1,_xlpm.VD)))),0)),
$DH128="месяц",
$BP128*BD128,
$DH128="неделя",
$BP128*BD128/7*(ROUNDUP((DAY(EOMONTH(BD$15,0)))/4,0))),
0)</f>
        <v/>
      </c>
      <c r="BV128" s="125">
        <f t="array" ref="BV128">
IFERROR(
_xlfn.IFS(
$DH128="день_1",
$BP128*$BL128/($AX128-$AW128+1)*BE128*(DAY(EOMONTH(BE$15,0))),
$DH128="день_2",
$BP128/30*MAX(MIN($AX128,EOMONTH(BE$15,0))-MAX($AW128,BE$15)+1,),
$DH128="раб.день",
$BP128/30*(IFERROR(
_xlfn.LET(_xlpm.VD,
CHOOSE(
{1;2;3;4;5;6;7;8;9;10;11;12;13;14;15;16;17;18},
45658,45659,45660,45661,45662,45663,45664,45665,45711,45724,45778,45779,45785,45786,45820,45821,45965,46022),
_xlfn.LET(_xlpm.DD,
MAX(MIN($AX128,EOMONTH(BE$15,0))-MAX($AW128,BE$15),),
_xlfn.IFS(
AND(MONTH($AW128)=MONTH(BE$15),MONTH($AX128)&lt;&gt;MONTH(BE$15)),
NETWORKDAYS.INTL($AW128,$AW128+_xlpm.DD,1,_xlpm.VD),
AND(MONTH($AW128)&lt;&gt;MONTH(BE$15),MONTH($AX128)=MONTH(BE$15)),
NETWORKDAYS.INTL(($AX128)-_xlpm.DD,$AX128,1,_xlpm.VD),
AND(MONTH($AW128)&lt;MONTH(BE$15),MONTH($AX128)&gt;MONTH(BE$15)),
NETWORKDAYS.INTL((EOMONTH(BE$15-1,1))-_xlpm.DD,EOMONTH(BE$15-1,1),1,_xlpm.VD),
AND(MONTH($AW128)=MONTH(BE$15),MONTH($AX128)=MONTH(BE$15)),
NETWORKDAYS.INTL($AW128,$AX128,1,_xlpm.VD)))),0)),
$DH128="месяц",
$BP128*BE128,
$DH128="неделя",
$BP128*BE128/7*(ROUNDUP((DAY(EOMONTH(BE$15,0)))/4,0))),
0)</f>
        <v/>
      </c>
      <c r="BW128" s="125">
        <f t="array" ref="BW128">
IFERROR(
_xlfn.IFS(
$DH128="день_1",
$BP128*$BL128/($AX128-$AW128+1)*BF128*(DAY(EOMONTH(BF$15,0))),
$DH128="день_2",
$BP128/30*MAX(MIN($AX128,EOMONTH(BF$15,0))-MAX($AW128,BF$15)+1,),
$DH128="раб.день",
$BP128/30*(IFERROR(
_xlfn.LET(_xlpm.VD,
CHOOSE(
{1;2;3;4;5;6;7;8;9;10;11;12;13;14;15;16;17;18},
45658,45659,45660,45661,45662,45663,45664,45665,45711,45724,45778,45779,45785,45786,45820,45821,45965,46022),
_xlfn.LET(_xlpm.DD,
MAX(MIN($AX128,EOMONTH(BF$15,0))-MAX($AW128,BF$15),),
_xlfn.IFS(
AND(MONTH($AW128)=MONTH(BF$15),MONTH($AX128)&lt;&gt;MONTH(BF$15)),
NETWORKDAYS.INTL($AW128,$AW128+_xlpm.DD,1,_xlpm.VD),
AND(MONTH($AW128)&lt;&gt;MONTH(BF$15),MONTH($AX128)=MONTH(BF$15)),
NETWORKDAYS.INTL(($AX128)-_xlpm.DD,$AX128,1,_xlpm.VD),
AND(MONTH($AW128)&lt;MONTH(BF$15),MONTH($AX128)&gt;MONTH(BF$15)),
NETWORKDAYS.INTL((EOMONTH(BF$15-1,1))-_xlpm.DD,EOMONTH(BF$15-1,1),1,_xlpm.VD),
AND(MONTH($AW128)=MONTH(BF$15),MONTH($AX128)=MONTH(BF$15)),
NETWORKDAYS.INTL($AW128,$AX128,1,_xlpm.VD)))),0)),
$DH128="месяц",
$BP128*BF128,
$DH128="неделя",
$BP128*BF128/7*(ROUNDUP((DAY(EOMONTH(BF$15,0)))/4,0))),
0)</f>
        <v/>
      </c>
      <c r="BX128" s="125">
        <f t="array" ref="BX128">
IFERROR(
_xlfn.IFS(
$DH128="день_1",
$BP128*$BL128/($AX128-$AW128+1)*BG128*(DAY(EOMONTH(BG$15,0))),
$DH128="день_2",
$BP128/30*MAX(MIN($AX128,EOMONTH(BG$15,0))-MAX($AW128,BG$15)+1,),
$DH128="раб.день",
$BP128/30*(IFERROR(
_xlfn.LET(_xlpm.VD,
CHOOSE(
{1;2;3;4;5;6;7;8;9;10;11;12;13;14;15;16;17;18},
45658,45659,45660,45661,45662,45663,45664,45665,45711,45724,45778,45779,45785,45786,45820,45821,45965,46022),
_xlfn.LET(_xlpm.DD,
MAX(MIN($AX128,EOMONTH(BG$15,0))-MAX($AW128,BG$15),),
_xlfn.IFS(
AND(MONTH($AW128)=MONTH(BG$15),MONTH($AX128)&lt;&gt;MONTH(BG$15)),
NETWORKDAYS.INTL($AW128,$AW128+_xlpm.DD,1,_xlpm.VD),
AND(MONTH($AW128)&lt;&gt;MONTH(BG$15),MONTH($AX128)=MONTH(BG$15)),
NETWORKDAYS.INTL(($AX128)-_xlpm.DD,$AX128,1,_xlpm.VD),
AND(MONTH($AW128)&lt;MONTH(BG$15),MONTH($AX128)&gt;MONTH(BG$15)),
NETWORKDAYS.INTL((EOMONTH(BG$15-1,1))-_xlpm.DD,EOMONTH(BG$15-1,1),1,_xlpm.VD),
AND(MONTH($AW128)=MONTH(BG$15),MONTH($AX128)=MONTH(BG$15)),
NETWORKDAYS.INTL($AW128,$AX128,1,_xlpm.VD)))),0)),
$DH128="месяц",
$BP128*BG128,
$DH128="неделя",
$BP128*BG128/7*(ROUNDUP((DAY(EOMONTH(BG$15,0)))/4,0))),
0)</f>
        <v/>
      </c>
      <c r="BY128" s="125">
        <f t="array" ref="BY128">
IFERROR(
_xlfn.IFS(
$DH128="день_1",
$BP128*$BL128/($AX128-$AW128+1)*BH128*(DAY(EOMONTH(BH$15,0))),
$DH128="день_2",
$BP128/30*MAX(MIN($AX128,EOMONTH(BH$15,0))-MAX($AW128,BH$15)+1,),
$DH128="раб.день",
$BP128/30*(IFERROR(
_xlfn.LET(_xlpm.VD,
CHOOSE(
{1;2;3;4;5;6;7;8;9;10;11;12;13;14;15;16;17;18},
45658,45659,45660,45661,45662,45663,45664,45665,45711,45724,45778,45779,45785,45786,45820,45821,45965,46022),
_xlfn.LET(_xlpm.DD,
MAX(MIN($AX128,EOMONTH(BH$15,0))-MAX($AW128,BH$15),),
_xlfn.IFS(
AND(MONTH($AW128)=MONTH(BH$15),MONTH($AX128)&lt;&gt;MONTH(BH$15)),
NETWORKDAYS.INTL($AW128,$AW128+_xlpm.DD,1,_xlpm.VD),
AND(MONTH($AW128)&lt;&gt;MONTH(BH$15),MONTH($AX128)=MONTH(BH$15)),
NETWORKDAYS.INTL(($AX128)-_xlpm.DD,$AX128,1,_xlpm.VD),
AND(MONTH($AW128)&lt;MONTH(BH$15),MONTH($AX128)&gt;MONTH(BH$15)),
NETWORKDAYS.INTL((EOMONTH(BH$15-1,1))-_xlpm.DD,EOMONTH(BH$15-1,1),1,_xlpm.VD),
AND(MONTH($AW128)=MONTH(BH$15),MONTH($AX128)=MONTH(BH$15)),
NETWORKDAYS.INTL($AW128,$AX128,1,_xlpm.VD)))),0)),
$DH128="месяц",
$BP128*BH128,
$DH128="неделя",
$BP128*BH128/7*(ROUNDUP((DAY(EOMONTH(BH$15,0)))/4,0))),
0)</f>
        <v/>
      </c>
      <c r="BZ128" s="125">
        <f t="array" ref="BZ128">
IFERROR(
_xlfn.IFS(
$DH128="день_1",
$BP128*$BL128/($AX128-$AW128+1)*BI128*(DAY(EOMONTH(BI$15,0))),
$DH128="день_2",
$BP128/30*MAX(MIN($AX128,EOMONTH(BI$15,0))-MAX($AW128,BI$15)+1,),
$DH128="раб.день",
$BP128/30*(IFERROR(
_xlfn.LET(_xlpm.VD,
CHOOSE(
{1;2;3;4;5;6;7;8;9;10;11;12;13;14;15;16;17;18},
45658,45659,45660,45661,45662,45663,45664,45665,45711,45724,45778,45779,45785,45786,45820,45821,45965,46022),
_xlfn.LET(_xlpm.DD,
MAX(MIN($AX128,EOMONTH(BI$15,0))-MAX($AW128,BI$15),),
_xlfn.IFS(
AND(MONTH($AW128)=MONTH(BI$15),MONTH($AX128)&lt;&gt;MONTH(BI$15)),
NETWORKDAYS.INTL($AW128,$AW128+_xlpm.DD,1,_xlpm.VD),
AND(MONTH($AW128)&lt;&gt;MONTH(BI$15),MONTH($AX128)=MONTH(BI$15)),
NETWORKDAYS.INTL(($AX128)-_xlpm.DD,$AX128,1,_xlpm.VD),
AND(MONTH($AW128)&lt;MONTH(BI$15),MONTH($AX128)&gt;MONTH(BI$15)),
NETWORKDAYS.INTL((EOMONTH(BI$15-1,1))-_xlpm.DD,EOMONTH(BI$15-1,1),1,_xlpm.VD),
AND(MONTH($AW128)=MONTH(BI$15),MONTH($AX128)=MONTH(BI$15)),
NETWORKDAYS.INTL($AW128,$AX128,1,_xlpm.VD)))),0)),
$DH128="месяц",
$BP128*BI128,
$DH128="неделя",
$BP128*BI128/7*(ROUNDUP((DAY(EOMONTH(BI$15,0)))/4,0))),
0)</f>
        <v/>
      </c>
      <c r="CA128" s="125">
        <f t="array" ref="CA128">
IFERROR(
_xlfn.IFS(
$DH128="день_1",
$BP128*$BL128/($AX128-$AW128+1)*BJ128*(DAY(EOMONTH(BJ$15,0))),
$DH128="день_2",
$BP128/30*MAX(MIN($AX128,EOMONTH(BJ$15,0))-MAX($AW128,BJ$15)+1,),
$DH128="раб.день",
$BP128/30*(IFERROR(
_xlfn.LET(_xlpm.VD,
CHOOSE(
{1;2;3;4;5;6;7;8;9;10;11;12;13;14;15;16;17;18},
45658,45659,45660,45661,45662,45663,45664,45665,45711,45724,45778,45779,45785,45786,45820,45821,45965,46022),
_xlfn.LET(_xlpm.DD,
MAX(MIN($AX128,EOMONTH(BJ$15,0))-MAX($AW128,BJ$15),),
_xlfn.IFS(
AND(MONTH($AW128)=MONTH(BJ$15),MONTH($AX128)&lt;&gt;MONTH(BJ$15)),
NETWORKDAYS.INTL($AW128,$AW128+_xlpm.DD,1,_xlpm.VD),
AND(MONTH($AW128)&lt;&gt;MONTH(BJ$15),MONTH($AX128)=MONTH(BJ$15)),
NETWORKDAYS.INTL(($AX128)-_xlpm.DD,$AX128,1,_xlpm.VD),
AND(MONTH($AW128)&lt;MONTH(BJ$15),MONTH($AX128)&gt;MONTH(BJ$15)),
NETWORKDAYS.INTL((EOMONTH(BJ$15-1,1))-_xlpm.DD,EOMONTH(BJ$15-1,1),1,_xlpm.VD),
AND(MONTH($AW128)=MONTH(BJ$15),MONTH($AX128)=MONTH(BJ$15)),
NETWORKDAYS.INTL($AW128,$AX128,1,_xlpm.VD)))),0)),
$DH128="месяц",
$BP128*BJ128,
$DH128="неделя",
$BP128*BJ128/7*(ROUNDUP((DAY(EOMONTH(BJ$15,0)))/4,0))),
0)</f>
        <v/>
      </c>
      <c r="CB128" s="125">
        <f t="array" ref="CB128">
IFERROR(
_xlfn.IFS(
$DH128="день_1",
$BP128*$BL128/($AX128-$AW128+1)*BK128*(DAY(EOMONTH(BK$15,0))),
$DH128="день_2",
$BP128/30*MAX(MIN($AX128,EOMONTH(BK$15,0))-MAX($AW128,BK$15)+1,),
$DH128="раб.день",
$BP128/30*(IFERROR(
_xlfn.LET(_xlpm.VD,
CHOOSE(
{1;2;3;4;5;6;7;8;9;10;11;12;13;14;15;16;17;18},
45658,45659,45660,45661,45662,45663,45664,45665,45711,45724,45778,45779,45785,45786,45820,45821,45965,46022),
_xlfn.LET(_xlpm.DD,
MAX(MIN($AX128,EOMONTH(BK$15,0))-MAX($AW128,BK$15),),
_xlfn.IFS(
AND(MONTH($AW128)=MONTH(BK$15),MONTH($AX128)&lt;&gt;MONTH(BK$15)),
NETWORKDAYS.INTL($AW128,$AW128+_xlpm.DD,1,_xlpm.VD),
AND(MONTH($AW128)&lt;&gt;MONTH(BK$15),MONTH($AX128)=MONTH(BK$15)),
NETWORKDAYS.INTL(($AX128)-_xlpm.DD,$AX128,1,_xlpm.VD),
AND(MONTH($AW128)&lt;MONTH(BK$15),MONTH($AX128)&gt;MONTH(BK$15)),
NETWORKDAYS.INTL((EOMONTH(BK$15-1,1))-_xlpm.DD,EOMONTH(BK$15-1,1),1,_xlpm.VD),
AND(MONTH($AW128)=MONTH(BK$15),MONTH($AX128)=MONTH(BK$15)),
NETWORKDAYS.INTL($AW128,$AX128,1,_xlpm.VD)))),0)),
$DH128="месяц",
$BP128*BK128,
$DH128="неделя",
$BP128*BK128/7*(ROUNDUP((DAY(EOMONTH(BK$15,0)))/4,0))),
0)</f>
        <v/>
      </c>
      <c r="CC128" s="125">
        <f>SUM($BQ128:$CB128)</f>
        <v/>
      </c>
      <c r="CD128" s="126">
        <f>SUM($EH128:$EH128)</f>
        <v/>
      </c>
      <c r="CE128" s="126">
        <f>$CD128*$AB128</f>
        <v/>
      </c>
      <c r="CF128" s="126">
        <f>SUM($EK128:$EK128)</f>
        <v/>
      </c>
      <c r="CG128" s="126">
        <f>$CF128*$AB128</f>
        <v/>
      </c>
      <c r="CH128" s="126">
        <f>SUM($CC128,$CE128,$CG128)</f>
        <v/>
      </c>
      <c r="CI128" s="126">
        <f>$CH128*(1+$CM128)</f>
        <v/>
      </c>
      <c r="CJ128" s="127" t="n">
        <v>0</v>
      </c>
      <c r="CK128" s="126">
        <f>SUM($CH128:$CH128)*(1+$CJ128)</f>
        <v/>
      </c>
      <c r="CL128" s="126">
        <f>SUM($CH128:$CH128)*(1+$CM128)</f>
        <v/>
      </c>
      <c r="CM128" s="59" t="inlineStr">
        <is>
          <t>20%</t>
        </is>
      </c>
      <c r="CN128" s="59" t="n"/>
      <c r="CO128" s="72" t="n"/>
      <c r="CP128" s="59" t="n"/>
      <c r="CQ128" s="73" t="n"/>
      <c r="CR128" s="73" t="n"/>
      <c r="CS128" s="73" t="n"/>
      <c r="CT128" s="72" t="n"/>
      <c r="CU128" s="79" t="inlineStr">
        <is>
          <t> </t>
        </is>
      </c>
      <c r="CV128" s="60" t="n"/>
      <c r="CW128" s="60" t="n"/>
      <c r="CX128" s="60" t="n"/>
      <c r="CY128" s="127">
        <f>IFERROR(($CC128-$EE128)/($EE128/(1-$DQ128)),0)</f>
        <v/>
      </c>
      <c r="CZ128" s="127">
        <f>IFERROR(1-$EI128/($CE128),0)</f>
        <v/>
      </c>
      <c r="DA128" s="127">
        <f>IFERROR(1-$EL128/($CG128),0)</f>
        <v/>
      </c>
      <c r="DB128" s="126">
        <f>ROUND(IFERROR(($CI128/(1+$CM128)-$EN128),0),2)</f>
        <v/>
      </c>
      <c r="DC128" s="128" t="n"/>
      <c r="DD128" s="125" t="n"/>
      <c r="DE128" s="75" t="n">
        <v>0</v>
      </c>
      <c r="DF128" s="128" t="n"/>
      <c r="DG128" s="125">
        <f>IF($DC128=0,0,$DD128*($DC128*100%-$DE128*$DF128))*SUM($AB128:$AB128)</f>
        <v/>
      </c>
      <c r="DH128" s="129" t="inlineStr">
        <is>
          <t>месяц</t>
        </is>
      </c>
      <c r="DI128" s="130">
        <f t="array" ref="DI128">IFERROR(
IF($ES128="LisChannel",
(ROUND(((INDEX({174.625;153.888888888889;130.972222222222},MATCH($AI128,{2;3;4}),0))*$AG128*$AI128),2)),0),0)</f>
        <v/>
      </c>
      <c r="DJ128" s="130">
        <f>
_xlfn.LET(_xlpm.X,
IFERROR(
IF($ES128="НовиковТВ",
(_xlfn.LET(_xlpm.NTV,
_xlfn.LET(_xlpm.MIN,350000,
IF(SUMIFS($DI:$DI,$ES:$ES,"НовиковТВ")&lt;=_xlpm.MIN,
(SUMIFS($DI:$DI,$ES:$ES,"НовиковТВ")/(COUNTIFS($ES:$ES,"НовиковТВ")))*_xlpm.MIN/SUMIFS($DI:$DI,$ES:$ES,"НовиковТВ"),
DI128)),
_xlpm.NTV+$DG128/(1-(1-(_xlpm.NTV)*(1-$DL128)*(1-$DM128)*(1-$DN128)*(1-$DO128)*(1-$DP128)/_xlpm.NTV))))/(1+$EP128),
$DI128+$DG128/(1-(1-($DI128)*(1-$DL128)*(1-$DM128)*(1-$DN128)*(1-$DO128)*(1-$DP128)/$DI128))),
0),
_xlpm.X*(1+$CM128)*(1+$CW128)-_xlpm.X*(1+$CM128)+_xlpm.X)</f>
        <v/>
      </c>
      <c r="DK128" s="125" t="inlineStr">
        <is>
          <t>послед.</t>
        </is>
      </c>
      <c r="DL128" s="63" t="n">
        <v>0</v>
      </c>
      <c r="DM128" s="63" t="n">
        <v>0</v>
      </c>
      <c r="DN128" s="63" t="n">
        <v>0</v>
      </c>
      <c r="DO128" s="63" t="n">
        <v>0</v>
      </c>
      <c r="DP128" s="63" t="n">
        <v>0</v>
      </c>
      <c r="DQ128" s="63">
        <f t="array" ref="DQ128">IFERROR(_xlfn.IFS(
$DK128="послед.",1-(1-$DL128)*(1-$DM128)*(1-$DN128)*(1-$DO128)*(1-$DP128),
$DK128="сумм.",$DL128+$DM128+$DN128+$DO128+$DP128),
0)</f>
        <v/>
      </c>
      <c r="DR128" s="125">
        <f t="array" ref="DR128">
IFERROR(
_xlfn.IFS(
$BL128=0,
0,
$BL128&gt;0,
_xlfn.IFS($DK128="послед.",
$DJ128*(1-$DL128)*(1-$DM128)*(1-$DN128)*(1-$DO128)*(1-$DP128),
$DK128="сумм.",
$DJ128*(1-($DL128+$DM128+$DN128+$DO128+$DP128)))),0)</f>
        <v/>
      </c>
      <c r="DS128" s="125">
        <f t="array" ref="DS128">
IFERROR(_xlfn.IFS(
$DH128="день_1",
$DR128*$BL128/($AX128-$AW128+1)*AZ128*(DAY(EOMONTH(AZ$15,0))),
$DH128="день_2",
$DR128/30*MAX(MIN($AX128,EOMONTH(AZ$15,0))-MAX($AW128,AZ$15)+1,),
$DH128="раб.день",
$DR128/30*(IFERROR(
_xlfn.LET(_xlpm.VD,
CHOOSE(
{1;2;3;4;5;6;7;8;9;10;11;12;13;14;15;16;17;18},
45658,45659,45660,45661,45662,45663,45664,45665,45711,45724,45778,45779,45785,45786,45820,45821,45965,46022),
_xlfn.LET(_xlpm.DD,
MAX(MIN($AX128,EOMONTH(AZ$15,0))-MAX($AW128,AZ$15),),
_xlfn.IFS(
AND(MONTH($AW128)=MONTH(AZ$15),MONTH($AX128)&lt;&gt;MONTH(AZ$15)),
NETWORKDAYS.INTL($AW128,$AW128+_xlpm.DD,1,_xlpm.VD),
AND(MONTH($AW128)&lt;&gt;MONTH(AZ$15),MONTH($AX128)=MONTH(AZ$15)),
NETWORKDAYS.INTL(($AX128)-_xlpm.DD,$AX128,1,_xlpm.VD),
AND(MONTH($AW128)&lt;MONTH(AZ$15),MONTH($AX128)&gt;MONTH(AZ$15)),
NETWORKDAYS.INTL((EOMONTH(AZ$15-1,1))-_xlpm.DD,EOMONTH(AZ$15-1,1),1,_xlpm.VD),
AND(MONTH($AW128)=MONTH(AZ$15),MONTH($AX128)=MONTH(AZ$15)),
NETWORKDAYS.INTL($AW128,$AX128,1,_xlpm.VD)))),0)),
$DH128="месяц",
$DR128*AZ128,
$DH128="неделя",
$DR128*AZ128/7*(ROUNDUP((DAY(EOMONTH(AZ$15,0)))/4,0))),
0)</f>
        <v/>
      </c>
      <c r="DT128" s="125">
        <f t="array" ref="DT128">
IFERROR(_xlfn.IFS(
$DH128="день_1",
$DR128*$BL128/($AX128-$AW128+1)*BA128*(DAY(EOMONTH(BA$15,0))),
$DH128="день_2",
$DR128/30*MAX(MIN($AX128,EOMONTH(BA$15,0))-MAX($AW128,BA$15)+1,),
$DH128="раб.день",
$DR128/30*(IFERROR(
_xlfn.LET(_xlpm.VD,
CHOOSE(
{1;2;3;4;5;6;7;8;9;10;11;12;13;14;15;16;17;18},
45658,45659,45660,45661,45662,45663,45664,45665,45711,45724,45778,45779,45785,45786,45820,45821,45965,46022),
_xlfn.LET(_xlpm.DD,
MAX(MIN($AX128,EOMONTH(BA$15,0))-MAX($AW128,BA$15),),
_xlfn.IFS(
AND(MONTH($AW128)=MONTH(BA$15),MONTH($AX128)&lt;&gt;MONTH(BA$15)),
NETWORKDAYS.INTL($AW128,$AW128+_xlpm.DD,1,_xlpm.VD),
AND(MONTH($AW128)&lt;&gt;MONTH(BA$15),MONTH($AX128)=MONTH(BA$15)),
NETWORKDAYS.INTL(($AX128)-_xlpm.DD,$AX128,1,_xlpm.VD),
AND(MONTH($AW128)&lt;MONTH(BA$15),MONTH($AX128)&gt;MONTH(BA$15)),
NETWORKDAYS.INTL((EOMONTH(BA$15-1,1))-_xlpm.DD,EOMONTH(BA$15-1,1),1,_xlpm.VD),
AND(MONTH($AW128)=MONTH(BA$15),MONTH($AX128)=MONTH(BA$15)),
NETWORKDAYS.INTL($AW128,$AX128,1,_xlpm.VD)))),0)),
$DH128="месяц",
$DR128*BA128,
$DH128="неделя",
$DR128*BA128/7*(ROUNDUP((DAY(EOMONTH(BA$15,0)))/4,0))),
0)</f>
        <v/>
      </c>
      <c r="DU128" s="125">
        <f t="array" ref="DU128">
IFERROR(_xlfn.IFS(
$DH128="день_1",
$DR128*$BL128/($AX128-$AW128+1)*BB128*(DAY(EOMONTH(BB$15,0))),
$DH128="день_2",
$DR128/30*MAX(MIN($AX128,EOMONTH(BB$15,0))-MAX($AW128,BB$15)+1,),
$DH128="раб.день",
$DR128/30*(IFERROR(
_xlfn.LET(_xlpm.VD,
CHOOSE(
{1;2;3;4;5;6;7;8;9;10;11;12;13;14;15;16;17;18},
45658,45659,45660,45661,45662,45663,45664,45665,45711,45724,45778,45779,45785,45786,45820,45821,45965,46022),
_xlfn.LET(_xlpm.DD,
MAX(MIN($AX128,EOMONTH(BB$15,0))-MAX($AW128,BB$15),),
_xlfn.IFS(
AND(MONTH($AW128)=MONTH(BB$15),MONTH($AX128)&lt;&gt;MONTH(BB$15)),
NETWORKDAYS.INTL($AW128,$AW128+_xlpm.DD,1,_xlpm.VD),
AND(MONTH($AW128)&lt;&gt;MONTH(BB$15),MONTH($AX128)=MONTH(BB$15)),
NETWORKDAYS.INTL(($AX128)-_xlpm.DD,$AX128,1,_xlpm.VD),
AND(MONTH($AW128)&lt;MONTH(BB$15),MONTH($AX128)&gt;MONTH(BB$15)),
NETWORKDAYS.INTL((EOMONTH(BB$15-1,1))-_xlpm.DD,EOMONTH(BB$15-1,1),1,_xlpm.VD),
AND(MONTH($AW128)=MONTH(BB$15),MONTH($AX128)=MONTH(BB$15)),
NETWORKDAYS.INTL($AW128,$AX128,1,_xlpm.VD)))),0)),
$DH128="месяц",
$DR128*BB128,
$DH128="неделя",
$DR128*BB128/7*(ROUNDUP((DAY(EOMONTH(BB$15,0)))/4,0))),
0)</f>
        <v/>
      </c>
      <c r="DV128" s="125">
        <f t="array" ref="DV128">
IFERROR(_xlfn.IFS(
$DH128="день_1",
$DR128*$BL128/($AX128-$AW128+1)*BC128*(DAY(EOMONTH(BC$15,0))),
$DH128="день_2",
$DR128/30*MAX(MIN($AX128,EOMONTH(BC$15,0))-MAX($AW128,BC$15)+1,),
$DH128="раб.день",
$DR128/30*(IFERROR(
_xlfn.LET(_xlpm.VD,
CHOOSE(
{1;2;3;4;5;6;7;8;9;10;11;12;13;14;15;16;17;18},
45658,45659,45660,45661,45662,45663,45664,45665,45711,45724,45778,45779,45785,45786,45820,45821,45965,46022),
_xlfn.LET(_xlpm.DD,
MAX(MIN($AX128,EOMONTH(BC$15,0))-MAX($AW128,BC$15),),
_xlfn.IFS(
AND(MONTH($AW128)=MONTH(BC$15),MONTH($AX128)&lt;&gt;MONTH(BC$15)),
NETWORKDAYS.INTL($AW128,$AW128+_xlpm.DD,1,_xlpm.VD),
AND(MONTH($AW128)&lt;&gt;MONTH(BC$15),MONTH($AX128)=MONTH(BC$15)),
NETWORKDAYS.INTL(($AX128)-_xlpm.DD,$AX128,1,_xlpm.VD),
AND(MONTH($AW128)&lt;MONTH(BC$15),MONTH($AX128)&gt;MONTH(BC$15)),
NETWORKDAYS.INTL((EOMONTH(BC$15-1,1))-_xlpm.DD,EOMONTH(BC$15-1,1),1,_xlpm.VD),
AND(MONTH($AW128)=MONTH(BC$15),MONTH($AX128)=MONTH(BC$15)),
NETWORKDAYS.INTL($AW128,$AX128,1,_xlpm.VD)))),0)),
$DH128="месяц",
$DR128*BC128,
$DH128="неделя",
$DR128*BC128/7*(ROUNDUP((DAY(EOMONTH(BC$15,0)))/4,0))),
0)</f>
        <v/>
      </c>
      <c r="DW128" s="125">
        <f t="array" ref="DW128">
IFERROR(_xlfn.IFS(
$DH128="день_1",
$DR128*$BL128/($AX128-$AW128+1)*BD128*(DAY(EOMONTH(BD$15,0))),
$DH128="день_2",
$DR128/30*MAX(MIN($AX128,EOMONTH(BD$15,0))-MAX($AW128,BD$15)+1,),
$DH128="раб.день",
$DR128/30*(IFERROR(
_xlfn.LET(_xlpm.VD,
CHOOSE(
{1;2;3;4;5;6;7;8;9;10;11;12;13;14;15;16;17;18},
45658,45659,45660,45661,45662,45663,45664,45665,45711,45724,45778,45779,45785,45786,45820,45821,45965,46022),
_xlfn.LET(_xlpm.DD,
MAX(MIN($AX128,EOMONTH(BD$15,0))-MAX($AW128,BD$15),),
_xlfn.IFS(
AND(MONTH($AW128)=MONTH(BD$15),MONTH($AX128)&lt;&gt;MONTH(BD$15)),
NETWORKDAYS.INTL($AW128,$AW128+_xlpm.DD,1,_xlpm.VD),
AND(MONTH($AW128)&lt;&gt;MONTH(BD$15),MONTH($AX128)=MONTH(BD$15)),
NETWORKDAYS.INTL(($AX128)-_xlpm.DD,$AX128,1,_xlpm.VD),
AND(MONTH($AW128)&lt;MONTH(BD$15),MONTH($AX128)&gt;MONTH(BD$15)),
NETWORKDAYS.INTL((EOMONTH(BD$15-1,1))-_xlpm.DD,EOMONTH(BD$15-1,1),1,_xlpm.VD),
AND(MONTH($AW128)=MONTH(BD$15),MONTH($AX128)=MONTH(BD$15)),
NETWORKDAYS.INTL($AW128,$AX128,1,_xlpm.VD)))),0)),
$DH128="месяц",
$DR128*BD128,
$DH128="неделя",
$DR128*BD128/7*(ROUNDUP((DAY(EOMONTH(BD$15,0)))/4,0))),
0)</f>
        <v/>
      </c>
      <c r="DX128" s="125">
        <f t="array" ref="DX128">
IFERROR(_xlfn.IFS(
$DH128="день_1",
$DR128*$BL128/($AX128-$AW128+1)*BE128*(DAY(EOMONTH(BE$15,0))),
$DH128="день_2",
$DR128/30*MAX(MIN($AX128,EOMONTH(BE$15,0))-MAX($AW128,BE$15)+1,),
$DH128="раб.день",
$DR128/30*(IFERROR(
_xlfn.LET(_xlpm.VD,
CHOOSE(
{1;2;3;4;5;6;7;8;9;10;11;12;13;14;15;16;17;18},
45658,45659,45660,45661,45662,45663,45664,45665,45711,45724,45778,45779,45785,45786,45820,45821,45965,46022),
_xlfn.LET(_xlpm.DD,
MAX(MIN($AX128,EOMONTH(BE$15,0))-MAX($AW128,BE$15),),
_xlfn.IFS(
AND(MONTH($AW128)=MONTH(BE$15),MONTH($AX128)&lt;&gt;MONTH(BE$15)),
NETWORKDAYS.INTL($AW128,$AW128+_xlpm.DD,1,_xlpm.VD),
AND(MONTH($AW128)&lt;&gt;MONTH(BE$15),MONTH($AX128)=MONTH(BE$15)),
NETWORKDAYS.INTL(($AX128)-_xlpm.DD,$AX128,1,_xlpm.VD),
AND(MONTH($AW128)&lt;MONTH(BE$15),MONTH($AX128)&gt;MONTH(BE$15)),
NETWORKDAYS.INTL((EOMONTH(BE$15-1,1))-_xlpm.DD,EOMONTH(BE$15-1,1),1,_xlpm.VD),
AND(MONTH($AW128)=MONTH(BE$15),MONTH($AX128)=MONTH(BE$15)),
NETWORKDAYS.INTL($AW128,$AX128,1,_xlpm.VD)))),0)),
$DH128="месяц",
$DR128*BE128,
$DH128="неделя",
$DR128*BE128/7*(ROUNDUP((DAY(EOMONTH(BE$15,0)))/4,0))),
0)</f>
        <v/>
      </c>
      <c r="DY128" s="125">
        <f t="array" ref="DY128">
IFERROR(_xlfn.IFS(
$DH128="день_1",
$DR128*$BL128/($AX128-$AW128+1)*BF128*(DAY(EOMONTH(BF$15,0))),
$DH128="день_2",
$DR128/30*MAX(MIN($AX128,EOMONTH(BF$15,0))-MAX($AW128,BF$15)+1,),
$DH128="раб.день",
$DR128/30*(IFERROR(
_xlfn.LET(_xlpm.VD,
CHOOSE(
{1;2;3;4;5;6;7;8;9;10;11;12;13;14;15;16;17;18},
45658,45659,45660,45661,45662,45663,45664,45665,45711,45724,45778,45779,45785,45786,45820,45821,45965,46022),
_xlfn.LET(_xlpm.DD,
MAX(MIN($AX128,EOMONTH(BF$15,0))-MAX($AW128,BF$15),),
_xlfn.IFS(
AND(MONTH($AW128)=MONTH(BF$15),MONTH($AX128)&lt;&gt;MONTH(BF$15)),
NETWORKDAYS.INTL($AW128,$AW128+_xlpm.DD,1,_xlpm.VD),
AND(MONTH($AW128)&lt;&gt;MONTH(BF$15),MONTH($AX128)=MONTH(BF$15)),
NETWORKDAYS.INTL(($AX128)-_xlpm.DD,$AX128,1,_xlpm.VD),
AND(MONTH($AW128)&lt;MONTH(BF$15),MONTH($AX128)&gt;MONTH(BF$15)),
NETWORKDAYS.INTL((EOMONTH(BF$15-1,1))-_xlpm.DD,EOMONTH(BF$15-1,1),1,_xlpm.VD),
AND(MONTH($AW128)=MONTH(BF$15),MONTH($AX128)=MONTH(BF$15)),
NETWORKDAYS.INTL($AW128,$AX128,1,_xlpm.VD)))),0)),
$DH128="месяц",
$DR128*BF128,
$DH128="неделя",
$DR128*BF128/7*(ROUNDUP((DAY(EOMONTH(BF$15,0)))/4,0))),
0)</f>
        <v/>
      </c>
      <c r="DZ128" s="125">
        <f t="array" ref="DZ128">
IFERROR(_xlfn.IFS(
$DH128="день_1",
$DR128*$BL128/($AX128-$AW128+1)*BG128*(DAY(EOMONTH(BG$15,0))),
$DH128="день_2",
$DR128/30*MAX(MIN($AX128,EOMONTH(BG$15,0))-MAX($AW128,BG$15)+1,),
$DH128="раб.день",
$DR128/30*(IFERROR(
_xlfn.LET(_xlpm.VD,
CHOOSE(
{1;2;3;4;5;6;7;8;9;10;11;12;13;14;15;16;17;18},
45658,45659,45660,45661,45662,45663,45664,45665,45711,45724,45778,45779,45785,45786,45820,45821,45965,46022),
_xlfn.LET(_xlpm.DD,
MAX(MIN($AX128,EOMONTH(BG$15,0))-MAX($AW128,BG$15),),
_xlfn.IFS(
AND(MONTH($AW128)=MONTH(BG$15),MONTH($AX128)&lt;&gt;MONTH(BG$15)),
NETWORKDAYS.INTL($AW128,$AW128+_xlpm.DD,1,_xlpm.VD),
AND(MONTH($AW128)&lt;&gt;MONTH(BG$15),MONTH($AX128)=MONTH(BG$15)),
NETWORKDAYS.INTL(($AX128)-_xlpm.DD,$AX128,1,_xlpm.VD),
AND(MONTH($AW128)&lt;MONTH(BG$15),MONTH($AX128)&gt;MONTH(BG$15)),
NETWORKDAYS.INTL((EOMONTH(BG$15-1,1))-_xlpm.DD,EOMONTH(BG$15-1,1),1,_xlpm.VD),
AND(MONTH($AW128)=MONTH(BG$15),MONTH($AX128)=MONTH(BG$15)),
NETWORKDAYS.INTL($AW128,$AX128,1,_xlpm.VD)))),0)),
$DH128="месяц",
$DR128*BG128,
$DH128="неделя",
$DR128*BG128/7*(ROUNDUP((DAY(EOMONTH(BG$15,0)))/4,0))),
0)</f>
        <v/>
      </c>
      <c r="EA128" s="125">
        <f t="array" ref="EA128">
IFERROR(_xlfn.IFS(
$DH128="день_1",
$DR128*$BL128/($AX128-$AW128+1)*BH128*(DAY(EOMONTH(BH$15,0))),
$DH128="день_2",
$DR128/30*MAX(MIN($AX128,EOMONTH(BH$15,0))-MAX($AW128,BH$15)+1,),
$DH128="раб.день",
$DR128/30*(IFERROR(
_xlfn.LET(_xlpm.VD,
CHOOSE(
{1;2;3;4;5;6;7;8;9;10;11;12;13;14;15;16;17;18},
45658,45659,45660,45661,45662,45663,45664,45665,45711,45724,45778,45779,45785,45786,45820,45821,45965,46022),
_xlfn.LET(_xlpm.DD,
MAX(MIN($AX128,EOMONTH(BH$15,0))-MAX($AW128,BH$15),),
_xlfn.IFS(
AND(MONTH($AW128)=MONTH(BH$15),MONTH($AX128)&lt;&gt;MONTH(BH$15)),
NETWORKDAYS.INTL($AW128,$AW128+_xlpm.DD,1,_xlpm.VD),
AND(MONTH($AW128)&lt;&gt;MONTH(BH$15),MONTH($AX128)=MONTH(BH$15)),
NETWORKDAYS.INTL(($AX128)-_xlpm.DD,$AX128,1,_xlpm.VD),
AND(MONTH($AW128)&lt;MONTH(BH$15),MONTH($AX128)&gt;MONTH(BH$15)),
NETWORKDAYS.INTL((EOMONTH(BH$15-1,1))-_xlpm.DD,EOMONTH(BH$15-1,1),1,_xlpm.VD),
AND(MONTH($AW128)=MONTH(BH$15),MONTH($AX128)=MONTH(BH$15)),
NETWORKDAYS.INTL($AW128,$AX128,1,_xlpm.VD)))),0)),
$DH128="месяц",
$DR128*BH128,
$DH128="неделя",
$DR128*BH128/7*(ROUNDUP((DAY(EOMONTH(BH$15,0)))/4,0))),
0)</f>
        <v/>
      </c>
      <c r="EB128" s="125">
        <f t="array" ref="EB128">
IFERROR(_xlfn.IFS(
$DH128="день_1",
$DR128*$BL128/($AX128-$AW128+1)*BI128*(DAY(EOMONTH(BI$15,0))),
$DH128="день_2",
$DR128/30*MAX(MIN($AX128,EOMONTH(BI$15,0))-MAX($AW128,BI$15)+1,),
$DH128="раб.день",
$DR128/30*(IFERROR(
_xlfn.LET(_xlpm.VD,
CHOOSE(
{1;2;3;4;5;6;7;8;9;10;11;12;13;14;15;16;17;18},
45658,45659,45660,45661,45662,45663,45664,45665,45711,45724,45778,45779,45785,45786,45820,45821,45965,46022),
_xlfn.LET(_xlpm.DD,
MAX(MIN($AX128,EOMONTH(BI$15,0))-MAX($AW128,BI$15),),
_xlfn.IFS(
AND(MONTH($AW128)=MONTH(BI$15),MONTH($AX128)&lt;&gt;MONTH(BI$15)),
NETWORKDAYS.INTL($AW128,$AW128+_xlpm.DD,1,_xlpm.VD),
AND(MONTH($AW128)&lt;&gt;MONTH(BI$15),MONTH($AX128)=MONTH(BI$15)),
NETWORKDAYS.INTL(($AX128)-_xlpm.DD,$AX128,1,_xlpm.VD),
AND(MONTH($AW128)&lt;MONTH(BI$15),MONTH($AX128)&gt;MONTH(BI$15)),
NETWORKDAYS.INTL((EOMONTH(BI$15-1,1))-_xlpm.DD,EOMONTH(BI$15-1,1),1,_xlpm.VD),
AND(MONTH($AW128)=MONTH(BI$15),MONTH($AX128)=MONTH(BI$15)),
NETWORKDAYS.INTL($AW128,$AX128,1,_xlpm.VD)))),0)),
$DH128="месяц",
$DR128*BI128,
$DH128="неделя",
$DR128*BI128/7*(ROUNDUP((DAY(EOMONTH(BI$15,0)))/4,0))),
0)</f>
        <v/>
      </c>
      <c r="EC128" s="125">
        <f t="array" ref="EC128">
IFERROR(_xlfn.IFS(
$DH128="день_1",
$DR128*$BL128/($AX128-$AW128+1)*BJ128*(DAY(EOMONTH(BJ$15,0))),
$DH128="день_2",
$DR128/30*MAX(MIN($AX128,EOMONTH(BJ$15,0))-MAX($AW128,BJ$15)+1,),
$DH128="раб.день",
$DR128/30*(IFERROR(
_xlfn.LET(_xlpm.VD,
CHOOSE(
{1;2;3;4;5;6;7;8;9;10;11;12;13;14;15;16;17;18},
45658,45659,45660,45661,45662,45663,45664,45665,45711,45724,45778,45779,45785,45786,45820,45821,45965,46022),
_xlfn.LET(_xlpm.DD,
MAX(MIN($AX128,EOMONTH(BJ$15,0))-MAX($AW128,BJ$15),),
_xlfn.IFS(
AND(MONTH($AW128)=MONTH(BJ$15),MONTH($AX128)&lt;&gt;MONTH(BJ$15)),
NETWORKDAYS.INTL($AW128,$AW128+_xlpm.DD,1,_xlpm.VD),
AND(MONTH($AW128)&lt;&gt;MONTH(BJ$15),MONTH($AX128)=MONTH(BJ$15)),
NETWORKDAYS.INTL(($AX128)-_xlpm.DD,$AX128,1,_xlpm.VD),
AND(MONTH($AW128)&lt;MONTH(BJ$15),MONTH($AX128)&gt;MONTH(BJ$15)),
NETWORKDAYS.INTL((EOMONTH(BJ$15-1,1))-_xlpm.DD,EOMONTH(BJ$15-1,1),1,_xlpm.VD),
AND(MONTH($AW128)=MONTH(BJ$15),MONTH($AX128)=MONTH(BJ$15)),
NETWORKDAYS.INTL($AW128,$AX128,1,_xlpm.VD)))),0)),
$DH128="месяц",
$DR128*BJ128,
$DH128="неделя",
$DR128*BJ128/7*(ROUNDUP((DAY(EOMONTH(BJ$15,0)))/4,0))),
0)</f>
        <v/>
      </c>
      <c r="ED128" s="125">
        <f t="array" ref="ED128">
IFERROR(_xlfn.IFS(
$DH128="день_1",
$DR128*$BL128/($AX128-$AW128+1)*BK128*(DAY(EOMONTH(BK$15,0))),
$DH128="день_2",
$DR128/30*MAX(MIN($AX128,EOMONTH(BK$15,0))-MAX($AW128,BK$15)+1,),
$DH128="раб.день",
$DR128/30*(IFERROR(
_xlfn.LET(_xlpm.VD,
CHOOSE(
{1;2;3;4;5;6;7;8;9;10;11;12;13;14;15;16;17;18},
45658,45659,45660,45661,45662,45663,45664,45665,45711,45724,45778,45779,45785,45786,45820,45821,45965,46022),
_xlfn.LET(_xlpm.DD,
MAX(MIN($AX128,EOMONTH(BK$15,0))-MAX($AW128,BK$15),),
_xlfn.IFS(
AND(MONTH($AW128)=MONTH(BK$15),MONTH($AX128)&lt;&gt;MONTH(BK$15)),
NETWORKDAYS.INTL($AW128,$AW128+_xlpm.DD,1,_xlpm.VD),
AND(MONTH($AW128)&lt;&gt;MONTH(BK$15),MONTH($AX128)=MONTH(BK$15)),
NETWORKDAYS.INTL(($AX128)-_xlpm.DD,$AX128,1,_xlpm.VD),
AND(MONTH($AW128)&lt;MONTH(BK$15),MONTH($AX128)&gt;MONTH(BK$15)),
NETWORKDAYS.INTL((EOMONTH(BK$15-1,1))-_xlpm.DD,EOMONTH(BK$15-1,1),1,_xlpm.VD),
AND(MONTH($AW128)=MONTH(BK$15),MONTH($AX128)=MONTH(BK$15)),
NETWORKDAYS.INTL($AW128,$AX128,1,_xlpm.VD)))),0)),
$DH128="месяц",
$DR128*BK128,
$DH128="неделя",
$DR128*BK128/7*(ROUNDUP((DAY(EOMONTH(BK$15,0)))/4,0))),
0)</f>
        <v/>
      </c>
      <c r="EE128" s="125">
        <f>SUM($DS128,$DT128,$DU128,$DV128,$DW128,$DX128,$DY128,$DZ128,$EA128,$EB128,$EC128,$ED128)</f>
        <v/>
      </c>
      <c r="EF128" s="125">
        <f>IFERROR(ROUND($EE128*(1+$EP128),2),0)</f>
        <v/>
      </c>
      <c r="EG128" s="128" t="n">
        <v>1</v>
      </c>
      <c r="EH128" s="126" t="n">
        <v>0</v>
      </c>
      <c r="EI128" s="126">
        <f>ROUND(SUM($EH128:$EH128)*SUM($AB128:$AB128)*$EG128,2)</f>
        <v/>
      </c>
      <c r="EJ128" s="126">
        <f>ROUND($EI128*(1+$EP128),2)</f>
        <v/>
      </c>
      <c r="EK128" s="126" t="n">
        <v>0</v>
      </c>
      <c r="EL128" s="126">
        <f>ROUND(SUM($EK128:$EK128)*SUM($AB128:$AB128)*$EG128,2)</f>
        <v/>
      </c>
      <c r="EM128" s="126">
        <f>ROUND($EL128*(1+$EP128),2)</f>
        <v/>
      </c>
      <c r="EN128" s="126">
        <f>SUM($EE128,$EI128,$EL128)</f>
        <v/>
      </c>
      <c r="EO128" s="126">
        <f>SUM($EF128,$EJ128,$EM128)</f>
        <v/>
      </c>
      <c r="EP128" s="59" t="inlineStr">
        <is>
          <t>20%</t>
        </is>
      </c>
      <c r="EQ128" s="59" t="n"/>
      <c r="ER128" s="60">
        <f t="array" ref="ER128">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MATCH(ES128,
{"AMS";"RussOutdoor";"HD Outdoor";"Ingroup";"IQ";"Ledproduction";"LisChannel";"Logic";"Media-PPL";"NovikovTV | НовиковТВ";"SMA";"SOK";"КрокусТВ | CrocusTV | IndoorTV";"Сити";"ТЯК Москва"},
0)),"")</f>
        <v/>
      </c>
      <c r="ES128" s="60" t="n"/>
      <c r="ET128" s="60">
        <f t="array" ref="ET128">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MATCH(ES128,
{"AMS";"RussOutdoor";"HD Outdoor";"Ingroup";"IQ";"Ledproduction";"LisChannel";"Logic";"Media-PPL";"NovikovTV | НовиковТВ";"SMA";"SOK";"КрокусТВ | CrocusTV | IndoorTV";"Сити";"ТЯК Москва"},
0)),"")</f>
        <v/>
      </c>
      <c r="EU128" s="60" t="n"/>
      <c r="EV128" s="60" t="n"/>
      <c r="EX128" s="110">
        <f t="array" ref="EX128">
($AR128/30
+N("ТРАФИК ПЛОЩАДКИ"))*
(IFERROR(
_xlfn.LET(
_xlpm.GPR,
HLOOKUP($L128,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(MATCH($T128,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IF($Q128="цифровой",_xlpm.GPR/$AG128,_xlpm.GPR/60)),
0)
+N("DWELL TIME"))*
(IF($AB128=0,0,IF($AB128=1,0.3,IF($AB128=2,0.5,IF($AB128&gt;2,1))))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_xlfn.IFS($AC128="да",1.2,$AC128="нет",1)*
_xlfn.IFS($AD128="да",1.2,$AD128="нет",1)*
IF(R128="статический",1,1.2)*
$X128*
INDEX(
{1.2;1;1.2;1.2;1;1.2;1.2;1.2;1.2;1.2;1.2;1;1.2;1.2;1.2;1.2;1;1;1.2;1.2;1.2;1;1;1;1;1.2;1.2;1.2;1.2;1;1;1;1;1.2;1.2;1.2;1.2;1.2;1.2;1.2;1.2;1;1;1.2;1;1;1;1;1.5;1;1;1.5;1.5;1.2},
MATCH($Q128,_xlpm.MI,0)))&gt;{0.02;0.04;0.06;0.1;0.2;0.4;0.6;0.8;1;2;4;6})),
{0;1;2;3;4;5;6;7;8;9;10;11;12},
0)))
+N("КОЭФФИЦИЕНТ КОНТАКТА"))))*
(_xlfn.IFS($X128&lt;0.1,$X128/1000,$X128&gt;25,5.2,AND($X128&gt;=0.1,$X128&lt;=25),(($X128*2+0.1)/10)*($X128/10)))*
IFERROR((_xlfn.LET(
_xlpm.MA,
{0;0.8;0.85;0.9;0.95;1},
_xlpm.MAA,
{0;1;2;3;4;5},
INDEX(_xlpm.MA,MATCH(SUMPRODUCT(--((IF(ROUND(_xlpm.MAA,1)&gt;5,5,ROUND($AB128,1)))&gt;{0;1;2;3;4;5})),_xlpm.MAA,0)))
+N("КОЭФФИЦИЕНТ КОЛ-ВО КОНСТРУКЦИЙ")),1)*
$AB128,0))*
(IF($Q128="цифровой",$AG128/15*$AI128,1)
+N("ДЛЯ ЦИФРЫ"))</f>
        <v/>
      </c>
      <c r="EY128" s="110">
        <f>IFERROR(EX128*AY128,0)</f>
        <v/>
      </c>
      <c r="EZ128" s="131">
        <f>IFERROR(DP128/EY128*1000,0)</f>
        <v/>
      </c>
      <c r="FA128" s="112">
        <f>IFERROR(FC128/FB128,0)</f>
        <v/>
      </c>
      <c r="FB128" s="112">
        <f>IFERROR((FC128/(EY128/FF128*#REF!))*0.825,0)</f>
        <v/>
      </c>
      <c r="FC128" s="112">
        <f>IFERROR(((EX128*30/AR128)*100)/30,0)</f>
        <v/>
      </c>
      <c r="FD128" s="112">
        <f>IFERROR(EY128/G128*100%,0)</f>
        <v/>
      </c>
      <c r="FE128" s="112">
        <f>IFERROR(FD128/FC128*100%,0)</f>
        <v/>
      </c>
      <c r="FF128" s="110">
        <f>IFERROR(AR128/30*AY128,0)</f>
        <v/>
      </c>
    </row>
    <row r="129" ht="13" customHeight="1">
      <c r="A129" s="59" t="n"/>
      <c r="B129" s="60" t="n"/>
      <c r="C129" s="60" t="n"/>
      <c r="D129" s="60">
        <f t="array" ref="D129">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MATCH($E129,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29" s="60">
        <f t="array" ref="E129">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MATCH($F129,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29" s="60" t="inlineStr"/>
      <c r="G129" s="60" t="n"/>
      <c r="H129" s="60">
        <f t="array" ref="H129">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MATCH($I129,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29" s="60" t="n"/>
      <c r="J129" s="60" t="n"/>
      <c r="K129" s="60" t="n"/>
      <c r="L129" s="60" t="n"/>
      <c r="M129" s="60" t="n"/>
      <c r="N129" s="60" t="n"/>
      <c r="O129" s="60" t="n"/>
      <c r="P129" s="60">
        <f t="array" ref="P129">
_xlfn.IFS(
ISNUMBER(MATCH($Q129,{"шелфбаннер","разделитель","монетница","чековая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ISNUMBER(MATCH($Q129,{"LED/LCD","видеокулер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ISNUMBER(MATCH($Q129,{"автомобиль","машина","выставочное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ISNUMBER(MATCH($Q129,{"билборд","лифтовая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ISNUMBER(MATCH($Q129,{"навигация","подвесной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ISNUMBER(MATCH($Q129,{"движущаяся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ISNUMBER(MATCH($Q129,{"каталог","журнал"},)),
"Пресса",
$Q129="","")</f>
        <v/>
      </c>
      <c r="Q129" s="60" t="n"/>
      <c r="R129" s="60">
        <f t="array" ref="R129">
IFERROR(
_xlfn.IFS(
OR(ISNUMBER(MATCH($Q129,{"экспозиция","макет","стенд","автостенд","авто стенд","выставочное пространство","выставочные стенды","модульные выставочные стенды","3Д конструкция","3D конструкция"},)),P129="Экспонирование"),
"нестандартный",
ISNUMBER(MATCH($Q129,{"скроллер","призматрон"},)),
"динамический",
$P129="Видео",
"цифровой",
OR($P129="Пресса",$P129="Щит",$P129="POSm",$P129="Подвес",$P129="Брендирование/оклейка"),
"статический"),"")</f>
        <v/>
      </c>
      <c r="S129" s="59" t="n"/>
      <c r="T129" s="60" t="n"/>
      <c r="U129" s="60" t="n"/>
      <c r="V129" s="60">
        <f>
IF(P129="Видео",
"цифровой постер/ролик",
IF(ISNUMBER(MATCH(Q129,{"короб световой","короб световой | лайтбокс","короб световой | кристалайт","лайтбокс","лайт бокс","кристалайт","LB","lightbox"},)),
"бэклит",
IF(P129="Брендирование/оклейка",
"перфарированная пленка/самоклейка",
IF(P129="Экспонирование",
"под запрос",
IF(P129="Подвес",
"баннер/ткань",
"")))))</f>
        <v/>
      </c>
      <c r="W129" s="59" t="n"/>
      <c r="X129" s="59" t="n"/>
      <c r="Y129" s="59" t="n"/>
      <c r="Z129" s="61" t="n"/>
      <c r="AA129" s="61" t="n"/>
      <c r="AB129" s="61">
        <f>IF(BL129&gt;0,Z129,0)</f>
        <v/>
      </c>
      <c r="AC129" s="59" t="n"/>
      <c r="AD129" s="59" t="n"/>
      <c r="AE129" s="59" t="n"/>
      <c r="AF129" s="59" t="n"/>
      <c r="AG129" s="59" t="n"/>
      <c r="AH129" s="59" t="n"/>
      <c r="AI129" s="59" t="n"/>
      <c r="AJ129" s="59" t="n"/>
      <c r="AK129" s="59" t="n"/>
      <c r="AL129" s="62">
        <f>IFERROR(IF(OR(R129="статический",R129="динамический",R129="нестандартный",R129="",R129=""),"-",IF(AND(AH129="-",AI129="-"),"-",AK129*3600/AH129*AI129)),"-")</f>
        <v/>
      </c>
      <c r="AM129" s="62">
        <f>IFERROR(IF(OR(R129="статический",R129="динамический",R129="",R129="", R129="BTL",R129="нестандартный"),"-",AG129*AI129*AL129/60),"-")</f>
        <v/>
      </c>
      <c r="AN129" s="63">
        <f>IFERROR(IF(AH129="","-",AG129*AI129/AH129),"-")</f>
        <v/>
      </c>
      <c r="AO129" s="59">
        <f>IFERROR(IF(OR($R129="статический",$R129="динамический",$R129="",$R129="",$R129="BTL",$R129="нестандартный"),"-",$AL129*$AY129),"-")</f>
        <v/>
      </c>
      <c r="AP129" s="62">
        <f>IFERROR(IF(OR($R129="статический",$R129="динамический",$R129="",$R129="",$R129="BTL",$R129="нестандартный"),"-",$AM129*AY129),"-")</f>
        <v/>
      </c>
      <c r="AQ129" s="64" t="n"/>
      <c r="AR129" s="61" t="n"/>
      <c r="AS129" s="61" t="n"/>
      <c r="AT129" s="61" t="n"/>
      <c r="AU129" s="65" t="n"/>
      <c r="AV129" s="124">
        <f>IFERROR(DR129/AT129*1000,"n/a")</f>
        <v/>
      </c>
      <c r="AW129" s="67" t="n"/>
      <c r="AX129" s="67" t="n"/>
      <c r="AY129" s="43">
        <f>IFERROR(IF(OR($AW129="",$AX129=""),"",_xlfn.DAYS($AX129+1,$AW129)),"")</f>
        <v/>
      </c>
      <c r="AZ129" s="68">
        <f t="array" ref="AZ129">
_xlfn.LET(_xlpm.COEFF,
IF($AW129+$AX129=0,0,IF(MAX(MIN($AX129,EOMONTH(AZ$15,0))-MAX($AW129,AZ$15)+1,)&gt;0,1,0)),
_xlfn.IFS(
$ES129="LisChannel",
_xlpm.COEFF*
INDEX({1;1;1.2;1.2;1;1;1;1;1.2;1.2;1.2;1.2},
MATCH(MONTH(AZ$15),
{1,2,3,4,5,6,7,8,9,10,11,12})),
CONCATENATE($ES129," ",$L129)="RussOutdoor метро",
_xlpm.COEFF*
INDEX({0.8;0.9;1.1;1.1;1;1;1;1;1.1;1.1;1.1;1.1},
MATCH(MONTH(AZ$15),
{1,2,3,4,5,6,7,8,9,10,11,12})),
$ES129&lt;&gt;"LisChannel",
_xlpm.COEFF,
$ES129&lt;&gt;"RussOutdoor",
_xlpm.COEFF))</f>
        <v/>
      </c>
      <c r="BA129" s="68">
        <f t="array" ref="BA129">
_xlfn.LET(_xlpm.COEFF,
IF($AW129+$AX129=0,0,IF(MAX(MIN($AX129,EOMONTH(BA$15,0))-MAX($AW129,BA$15)+1,)&gt;0,1,0)),
_xlfn.IFS(
$ES129="LisChannel",
_xlpm.COEFF*
INDEX({1;1;1.2;1.2;1;1;1;1;1.2;1.2;1.2;1.2},
MATCH(MONTH(BA$15),
{1,2,3,4,5,6,7,8,9,10,11,12})),
CONCATENATE($ES129," ",$L129)="RussOutdoor метро",
_xlpm.COEFF*
INDEX({0.8;0.9;1.1;1.1;1;1;1;1;1.1;1.1;1.1;1.1},
MATCH(MONTH(BA$15),
{1,2,3,4,5,6,7,8,9,10,11,12})),
$ES129&lt;&gt;"LisChannel",
_xlpm.COEFF,
$ES129&lt;&gt;"RussOutdoor",
_xlpm.COEFF))</f>
        <v/>
      </c>
      <c r="BB129" s="68">
        <f t="array" ref="BB129">
_xlfn.LET(_xlpm.COEFF,
IF($AW129+$AX129=0,0,IF(MAX(MIN($AX129,EOMONTH(BB$15,0))-MAX($AW129,BB$15)+1,)&gt;0,1,0)),
_xlfn.IFS(
$ES129="LisChannel",
_xlpm.COEFF*
INDEX({1;1;1.2;1.2;1;1;1;1;1.2;1.2;1.2;1.2},
MATCH(MONTH(BB$15),
{1,2,3,4,5,6,7,8,9,10,11,12})),
CONCATENATE($ES129," ",$L129)="RussOutdoor метро",
_xlpm.COEFF*
INDEX({0.8;0.9;1.1;1.1;1;1;1;1;1.1;1.1;1.1;1.1},
MATCH(MONTH(BB$15),
{1,2,3,4,5,6,7,8,9,10,11,12})),
$ES129&lt;&gt;"LisChannel",
_xlpm.COEFF,
$ES129&lt;&gt;"RussOutdoor",
_xlpm.COEFF))</f>
        <v/>
      </c>
      <c r="BC129" s="68">
        <f t="array" ref="BC129">
_xlfn.LET(_xlpm.COEFF,
IF($AW129+$AX129=0,0,IF(MAX(MIN($AX129,EOMONTH(BC$15,0))-MAX($AW129,BC$15)+1,)&gt;0,1,0)),
_xlfn.IFS(
$ES129="LisChannel",
_xlpm.COEFF*
INDEX({1;1;1.2;1.2;1;1;1;1;1.2;1.2;1.2;1.2},
MATCH(MONTH(BC$15),
{1,2,3,4,5,6,7,8,9,10,11,12})),
CONCATENATE($ES129," ",$L129)="RussOutdoor метро",
_xlpm.COEFF*
INDEX({0.8;0.9;1.1;1.1;1;1;1;1;1.1;1.1;1.1;1.1},
MATCH(MONTH(BC$15),
{1,2,3,4,5,6,7,8,9,10,11,12})),
$ES129&lt;&gt;"LisChannel",
_xlpm.COEFF,
$ES129&lt;&gt;"RussOutdoor",
_xlpm.COEFF))</f>
        <v/>
      </c>
      <c r="BD129" s="68">
        <f t="array" ref="BD129">
_xlfn.LET(_xlpm.COEFF,
IF($AW129+$AX129=0,0,IF(MAX(MIN($AX129,EOMONTH(BD$15,0))-MAX($AW129,BD$15)+1,)&gt;0,1,0)),
_xlfn.IFS(
$ES129="LisChannel",
_xlpm.COEFF*
INDEX({1;1;1.2;1.2;1;1;1;1;1.2;1.2;1.2;1.2},
MATCH(MONTH(BD$15),
{1,2,3,4,5,6,7,8,9,10,11,12})),
CONCATENATE($ES129," ",$L129)="RussOutdoor метро",
_xlpm.COEFF*
INDEX({0.8;0.9;1.1;1.1;1;1;1;1;1.1;1.1;1.1;1.1},
MATCH(MONTH(BD$15),
{1,2,3,4,5,6,7,8,9,10,11,12})),
$ES129&lt;&gt;"LisChannel",
_xlpm.COEFF,
$ES129&lt;&gt;"RussOutdoor",
_xlpm.COEFF))</f>
        <v/>
      </c>
      <c r="BE129" s="68">
        <f t="array" ref="BE129">
_xlfn.LET(_xlpm.COEFF,
IF($AW129+$AX129=0,0,IF(MAX(MIN($AX129,EOMONTH(BE$15,0))-MAX($AW129,BE$15)+1,)&gt;0,1,0)),
_xlfn.IFS(
$ES129="LisChannel",
_xlpm.COEFF*
INDEX({1;1;1.2;1.2;1;1;1;1;1.2;1.2;1.2;1.2},
MATCH(MONTH(BE$15),
{1,2,3,4,5,6,7,8,9,10,11,12})),
CONCATENATE($ES129," ",$L129)="RussOutdoor метро",
_xlpm.COEFF*
INDEX({0.8;0.9;1.1;1.1;1;1;1;1;1.1;1.1;1.1;1.1},
MATCH(MONTH(BE$15),
{1,2,3,4,5,6,7,8,9,10,11,12})),
$ES129&lt;&gt;"LisChannel",
_xlpm.COEFF,
$ES129&lt;&gt;"RussOutdoor",
_xlpm.COEFF))</f>
        <v/>
      </c>
      <c r="BF129" s="68">
        <f t="array" ref="BF129">
_xlfn.LET(_xlpm.COEFF,
IF($AW129+$AX129=0,0,IF(MAX(MIN($AX129,EOMONTH(BF$15,0))-MAX($AW129,BF$15)+1,)&gt;0,1,0)),
_xlfn.IFS(
$ES129="LisChannel",
_xlpm.COEFF*
INDEX({1;1;1.2;1.2;1;1;1;1;1.2;1.2;1.2;1.2},
MATCH(MONTH(BF$15),
{1,2,3,4,5,6,7,8,9,10,11,12})),
CONCATENATE($ES129," ",$L129)="RussOutdoor метро",
_xlpm.COEFF*
INDEX({0.8;0.9;1.1;1.1;1;1;1;1;1.1;1.1;1.1;1.1},
MATCH(MONTH(BF$15),
{1,2,3,4,5,6,7,8,9,10,11,12})),
$ES129&lt;&gt;"LisChannel",
_xlpm.COEFF,
$ES129&lt;&gt;"RussOutdoor",
_xlpm.COEFF))</f>
        <v/>
      </c>
      <c r="BG129" s="68">
        <f t="array" ref="BG129">
_xlfn.LET(_xlpm.COEFF,
IF($AW129+$AX129=0,0,IF(MAX(MIN($AX129,EOMONTH(BG$15,0))-MAX($AW129,BG$15)+1,)&gt;0,1,0)),
_xlfn.IFS(
$ES129="LisChannel",
_xlpm.COEFF*
INDEX({1;1;1.2;1.2;1;1;1;1;1.2;1.2;1.2;1.2},
MATCH(MONTH(BG$15),
{1,2,3,4,5,6,7,8,9,10,11,12})),
CONCATENATE($ES129," ",$L129)="RussOutdoor метро",
_xlpm.COEFF*
INDEX({0.8;0.9;1.1;1.1;1;1;1;1;1.1;1.1;1.1;1.1},
MATCH(MONTH(BG$15),
{1,2,3,4,5,6,7,8,9,10,11,12})),
$ES129&lt;&gt;"LisChannel",
_xlpm.COEFF,
$ES129&lt;&gt;"RussOutdoor",
_xlpm.COEFF))</f>
        <v/>
      </c>
      <c r="BH129" s="68">
        <f t="array" ref="BH129">
_xlfn.LET(_xlpm.COEFF,
IF($AW129+$AX129=0,0,IF(MAX(MIN($AX129,EOMONTH(BH$15,0))-MAX($AW129,BH$15)+1,)&gt;0,1,0)),
_xlfn.IFS(
$ES129="LisChannel",
_xlpm.COEFF*
INDEX({1;1;1.2;1.2;1;1;1;1;1.2;1.2;1.2;1.2},
MATCH(MONTH(BH$15),
{1,2,3,4,5,6,7,8,9,10,11,12})),
CONCATENATE($ES129," ",$L129)="RussOutdoor метро",
_xlpm.COEFF*
INDEX({0.8;0.9;1.1;1.1;1;1;1;1;1.1;1.1;1.1;1.1},
MATCH(MONTH(BH$15),
{1,2,3,4,5,6,7,8,9,10,11,12})),
$ES129&lt;&gt;"LisChannel",
_xlpm.COEFF,
$ES129&lt;&gt;"RussOutdoor",
_xlpm.COEFF))</f>
        <v/>
      </c>
      <c r="BI129" s="68">
        <f t="array" ref="BI129">
_xlfn.LET(_xlpm.COEFF,
IF($AW129+$AX129=0,0,IF(MAX(MIN($AX129,EOMONTH(BI$15,0))-MAX($AW129,BI$15)+1,)&gt;0,1,0)),
_xlfn.IFS(
$ES129="LisChannel",
_xlpm.COEFF*
INDEX({1;1;1.2;1.2;1;1;1;1;1.2;1.2;1.2;1.2},
MATCH(MONTH(BI$15),
{1,2,3,4,5,6,7,8,9,10,11,12})),
CONCATENATE($ES129," ",$L129)="RussOutdoor метро",
_xlpm.COEFF*
INDEX({0.8;0.9;1.1;1.1;1;1;1;1;1.1;1.1;1.1;1.1},
MATCH(MONTH(BI$15),
{1,2,3,4,5,6,7,8,9,10,11,12})),
$ES129&lt;&gt;"LisChannel",
_xlpm.COEFF,
$ES129&lt;&gt;"RussOutdoor",
_xlpm.COEFF))</f>
        <v/>
      </c>
      <c r="BJ129" s="68">
        <f t="array" ref="BJ129">
_xlfn.LET(_xlpm.COEFF,
IF($AW129+$AX129=0,0,IF(MAX(MIN($AX129,EOMONTH(BJ$15,0))-MAX($AW129,BJ$15)+1,)&gt;0,1,0)),
_xlfn.IFS(
$ES129="LisChannel",
_xlpm.COEFF*
INDEX({1;1;1.2;1.2;1;1;1;1;1.2;1.2;1.2;1.2},
MATCH(MONTH(BJ$15),
{1,2,3,4,5,6,7,8,9,10,11,12})),
CONCATENATE($ES129," ",$L129)="RussOutdoor метро",
_xlpm.COEFF*
INDEX({0.8;0.9;1.1;1.1;1;1;1;1;1.1;1.1;1.1;1.1},
MATCH(MONTH(BJ$15),
{1,2,3,4,5,6,7,8,9,10,11,12})),
$ES129&lt;&gt;"LisChannel",
_xlpm.COEFF,
$ES129&lt;&gt;"RussOutdoor",
_xlpm.COEFF))</f>
        <v/>
      </c>
      <c r="BK129" s="68">
        <f t="array" ref="BK129">
_xlfn.LET(_xlpm.COEFF,
IF($AW129+$AX129=0,0,IF(MAX(MIN($AX129,EOMONTH(BK$15,0))-MAX($AW129,BK$15)+1,)&gt;0,1,0)),
_xlfn.IFS(
$ES129="LisChannel",
_xlpm.COEFF*
INDEX({1;1;1.2;1.2;1;1;1;1;1.2;1.2;1.2;1.2},
MATCH(MONTH(BK$15),
{1,2,3,4,5,6,7,8,9,10,11,12})),
CONCATENATE($ES129," ",$L129)="RussOutdoor метро",
_xlpm.COEFF*
INDEX({0.8;0.9;1.1;1.1;1;1;1;1;1.1;1.1;1.1;1.1},
MATCH(MONTH(BK$15),
{1,2,3,4,5,6,7,8,9,10,11,12})),
$ES129&lt;&gt;"LisChannel",
_xlpm.COEFF,
$ES129&lt;&gt;"RussOutdoor",
_xlpm.COEFF))</f>
        <v/>
      </c>
      <c r="BL129" s="62">
        <f>COUNTIFS($AZ129:$BK129,"&gt;0")</f>
        <v/>
      </c>
      <c r="BM129" s="65" t="n"/>
      <c r="BN129" s="125">
        <f>$DJ129</f>
        <v/>
      </c>
      <c r="BO129" s="63">
        <f>$DQ129</f>
        <v/>
      </c>
      <c r="BP129" s="125">
        <f>
IFERROR(
IF($BL129=0,0,
$BN129*(1-$BO129)),
0)</f>
        <v/>
      </c>
      <c r="BQ129" s="125">
        <f t="array" ref="BQ129">
IFERROR(
_xlfn.IFS(
$DH129="день_1",
$BP129*$BL129/($AX129-$AW129+1)*AZ129*(DAY(EOMONTH(AZ$15,0))),
$DH129="день_2",
$BP129/30*MAX(MIN($AX129,EOMONTH(AZ$15,0))-MAX($AW129,AZ$15)+1,),
$DH129="раб.день",
$BP129/30*(IFERROR(
_xlfn.LET(_xlpm.VD,
CHOOSE(
{1;2;3;4;5;6;7;8;9;10;11;12;13;14;15;16;17;18},
45658,45659,45660,45661,45662,45663,45664,45665,45711,45724,45778,45779,45785,45786,45820,45821,45965,46022),
_xlfn.LET(_xlpm.DD,
MAX(MIN($AX129,EOMONTH(AZ$15,0))-MAX($AW129,AZ$15),),
_xlfn.IFS(
AND(MONTH($AW129)=MONTH(AZ$15),MONTH($AX129)&lt;&gt;MONTH(AZ$15)),
NETWORKDAYS.INTL($AW129,$AW129+_xlpm.DD,1,_xlpm.VD),
AND(MONTH($AW129)&lt;&gt;MONTH(AZ$15),MONTH($AX129)=MONTH(AZ$15)),
NETWORKDAYS.INTL(($AX129)-_xlpm.DD,$AX129,1,_xlpm.VD),
AND(MONTH($AW129)&lt;MONTH(AZ$15),MONTH($AX129)&gt;MONTH(AZ$15)),
NETWORKDAYS.INTL((EOMONTH(AZ$15-1,1))-_xlpm.DD,EOMONTH(AZ$15-1,1),1,_xlpm.VD),
AND(MONTH($AW129)=MONTH(AZ$15),MONTH($AX129)=MONTH(AZ$15)),
NETWORKDAYS.INTL($AW129,$AX129,1,_xlpm.VD)))),0)),
$DH129="месяц",
$BP129*AZ129,
$DH129="неделя",
$BP129*AZ129/7*(ROUNDUP((DAY(EOMONTH(AZ$15,0)))/4,0))),
0)</f>
        <v/>
      </c>
      <c r="BR129" s="125">
        <f t="array" ref="BR129">
IFERROR(
_xlfn.IFS(
$DH129="день_1",
$BP129*$BL129/($AX129-$AW129+1)*BA129*(DAY(EOMONTH(BA$15,0))),
$DH129="день_2",
$BP129/30*MAX(MIN($AX129,EOMONTH(BA$15,0))-MAX($AW129,BA$15)+1,),
$DH129="раб.день",
$BP129/30*(IFERROR(
_xlfn.LET(_xlpm.VD,
CHOOSE(
{1;2;3;4;5;6;7;8;9;10;11;12;13;14;15;16;17;18},
45658,45659,45660,45661,45662,45663,45664,45665,45711,45724,45778,45779,45785,45786,45820,45821,45965,46022),
_xlfn.LET(_xlpm.DD,
MAX(MIN($AX129,EOMONTH(BA$15,0))-MAX($AW129,BA$15),),
_xlfn.IFS(
AND(MONTH($AW129)=MONTH(BA$15),MONTH($AX129)&lt;&gt;MONTH(BA$15)),
NETWORKDAYS.INTL($AW129,$AW129+_xlpm.DD,1,_xlpm.VD),
AND(MONTH($AW129)&lt;&gt;MONTH(BA$15),MONTH($AX129)=MONTH(BA$15)),
NETWORKDAYS.INTL(($AX129)-_xlpm.DD,$AX129,1,_xlpm.VD),
AND(MONTH($AW129)&lt;MONTH(BA$15),MONTH($AX129)&gt;MONTH(BA$15)),
NETWORKDAYS.INTL((EOMONTH(BA$15-1,1))-_xlpm.DD,EOMONTH(BA$15-1,1),1,_xlpm.VD),
AND(MONTH($AW129)=MONTH(BA$15),MONTH($AX129)=MONTH(BA$15)),
NETWORKDAYS.INTL($AW129,$AX129,1,_xlpm.VD)))),0)),
$DH129="месяц",
$BP129*BA129,
$DH129="неделя",
$BP129*BA129/7*(ROUNDUP((DAY(EOMONTH(BA$15,0)))/4,0))),
0)</f>
        <v/>
      </c>
      <c r="BS129" s="125">
        <f t="array" ref="BS129">
IFERROR(
_xlfn.IFS(
$DH129="день_1",
$BP129*$BL129/($AX129-$AW129+1)*BB129*(DAY(EOMONTH(BB$15,0))),
$DH129="день_2",
$BP129/30*MAX(MIN($AX129,EOMONTH(BB$15,0))-MAX($AW129,BB$15)+1,),
$DH129="раб.день",
$BP129/30*(IFERROR(
_xlfn.LET(_xlpm.VD,
CHOOSE(
{1;2;3;4;5;6;7;8;9;10;11;12;13;14;15;16;17;18},
45658,45659,45660,45661,45662,45663,45664,45665,45711,45724,45778,45779,45785,45786,45820,45821,45965,46022),
_xlfn.LET(_xlpm.DD,
MAX(MIN($AX129,EOMONTH(BB$15,0))-MAX($AW129,BB$15),),
_xlfn.IFS(
AND(MONTH($AW129)=MONTH(BB$15),MONTH($AX129)&lt;&gt;MONTH(BB$15)),
NETWORKDAYS.INTL($AW129,$AW129+_xlpm.DD,1,_xlpm.VD),
AND(MONTH($AW129)&lt;&gt;MONTH(BB$15),MONTH($AX129)=MONTH(BB$15)),
NETWORKDAYS.INTL(($AX129)-_xlpm.DD,$AX129,1,_xlpm.VD),
AND(MONTH($AW129)&lt;MONTH(BB$15),MONTH($AX129)&gt;MONTH(BB$15)),
NETWORKDAYS.INTL((EOMONTH(BB$15-1,1))-_xlpm.DD,EOMONTH(BB$15-1,1),1,_xlpm.VD),
AND(MONTH($AW129)=MONTH(BB$15),MONTH($AX129)=MONTH(BB$15)),
NETWORKDAYS.INTL($AW129,$AX129,1,_xlpm.VD)))),0)),
$DH129="месяц",
$BP129*BB129,
$DH129="неделя",
$BP129*BB129/7*(ROUNDUP((DAY(EOMONTH(BB$15,0)))/4,0))),
0)</f>
        <v/>
      </c>
      <c r="BT129" s="125">
        <f t="array" ref="BT129">
IFERROR(
_xlfn.IFS(
$DH129="день_1",
$BP129*$BL129/($AX129-$AW129+1)*BC129*(DAY(EOMONTH(BC$15,0))),
$DH129="день_2",
$BP129/30*MAX(MIN($AX129,EOMONTH(BC$15,0))-MAX($AW129,BC$15)+1,),
$DH129="раб.день",
$BP129/30*(IFERROR(
_xlfn.LET(_xlpm.VD,
CHOOSE(
{1;2;3;4;5;6;7;8;9;10;11;12;13;14;15;16;17;18},
45658,45659,45660,45661,45662,45663,45664,45665,45711,45724,45778,45779,45785,45786,45820,45821,45965,46022),
_xlfn.LET(_xlpm.DD,
MAX(MIN($AX129,EOMONTH(BC$15,0))-MAX($AW129,BC$15),),
_xlfn.IFS(
AND(MONTH($AW129)=MONTH(BC$15),MONTH($AX129)&lt;&gt;MONTH(BC$15)),
NETWORKDAYS.INTL($AW129,$AW129+_xlpm.DD,1,_xlpm.VD),
AND(MONTH($AW129)&lt;&gt;MONTH(BC$15),MONTH($AX129)=MONTH(BC$15)),
NETWORKDAYS.INTL(($AX129)-_xlpm.DD,$AX129,1,_xlpm.VD),
AND(MONTH($AW129)&lt;MONTH(BC$15),MONTH($AX129)&gt;MONTH(BC$15)),
NETWORKDAYS.INTL((EOMONTH(BC$15-1,1))-_xlpm.DD,EOMONTH(BC$15-1,1),1,_xlpm.VD),
AND(MONTH($AW129)=MONTH(BC$15),MONTH($AX129)=MONTH(BC$15)),
NETWORKDAYS.INTL($AW129,$AX129,1,_xlpm.VD)))),0)),
$DH129="месяц",
$BP129*BC129,
$DH129="неделя",
$BP129*BC129/7*(ROUNDUP((DAY(EOMONTH(BC$15,0)))/4,0))),
0)</f>
        <v/>
      </c>
      <c r="BU129" s="125">
        <f t="array" ref="BU129">
IFERROR(
_xlfn.IFS(
$DH129="день_1",
$BP129*$BL129/($AX129-$AW129+1)*BD129*(DAY(EOMONTH(BD$15,0))),
$DH129="день_2",
$BP129/30*MAX(MIN($AX129,EOMONTH(BD$15,0))-MAX($AW129,BD$15)+1,),
$DH129="раб.день",
$BP129/30*(IFERROR(
_xlfn.LET(_xlpm.VD,
CHOOSE(
{1;2;3;4;5;6;7;8;9;10;11;12;13;14;15;16;17;18},
45658,45659,45660,45661,45662,45663,45664,45665,45711,45724,45778,45779,45785,45786,45820,45821,45965,46022),
_xlfn.LET(_xlpm.DD,
MAX(MIN($AX129,EOMONTH(BD$15,0))-MAX($AW129,BD$15),),
_xlfn.IFS(
AND(MONTH($AW129)=MONTH(BD$15),MONTH($AX129)&lt;&gt;MONTH(BD$15)),
NETWORKDAYS.INTL($AW129,$AW129+_xlpm.DD,1,_xlpm.VD),
AND(MONTH($AW129)&lt;&gt;MONTH(BD$15),MONTH($AX129)=MONTH(BD$15)),
NETWORKDAYS.INTL(($AX129)-_xlpm.DD,$AX129,1,_xlpm.VD),
AND(MONTH($AW129)&lt;MONTH(BD$15),MONTH($AX129)&gt;MONTH(BD$15)),
NETWORKDAYS.INTL((EOMONTH(BD$15-1,1))-_xlpm.DD,EOMONTH(BD$15-1,1),1,_xlpm.VD),
AND(MONTH($AW129)=MONTH(BD$15),MONTH($AX129)=MONTH(BD$15)),
NETWORKDAYS.INTL($AW129,$AX129,1,_xlpm.VD)))),0)),
$DH129="месяц",
$BP129*BD129,
$DH129="неделя",
$BP129*BD129/7*(ROUNDUP((DAY(EOMONTH(BD$15,0)))/4,0))),
0)</f>
        <v/>
      </c>
      <c r="BV129" s="125">
        <f t="array" ref="BV129">
IFERROR(
_xlfn.IFS(
$DH129="день_1",
$BP129*$BL129/($AX129-$AW129+1)*BE129*(DAY(EOMONTH(BE$15,0))),
$DH129="день_2",
$BP129/30*MAX(MIN($AX129,EOMONTH(BE$15,0))-MAX($AW129,BE$15)+1,),
$DH129="раб.день",
$BP129/30*(IFERROR(
_xlfn.LET(_xlpm.VD,
CHOOSE(
{1;2;3;4;5;6;7;8;9;10;11;12;13;14;15;16;17;18},
45658,45659,45660,45661,45662,45663,45664,45665,45711,45724,45778,45779,45785,45786,45820,45821,45965,46022),
_xlfn.LET(_xlpm.DD,
MAX(MIN($AX129,EOMONTH(BE$15,0))-MAX($AW129,BE$15),),
_xlfn.IFS(
AND(MONTH($AW129)=MONTH(BE$15),MONTH($AX129)&lt;&gt;MONTH(BE$15)),
NETWORKDAYS.INTL($AW129,$AW129+_xlpm.DD,1,_xlpm.VD),
AND(MONTH($AW129)&lt;&gt;MONTH(BE$15),MONTH($AX129)=MONTH(BE$15)),
NETWORKDAYS.INTL(($AX129)-_xlpm.DD,$AX129,1,_xlpm.VD),
AND(MONTH($AW129)&lt;MONTH(BE$15),MONTH($AX129)&gt;MONTH(BE$15)),
NETWORKDAYS.INTL((EOMONTH(BE$15-1,1))-_xlpm.DD,EOMONTH(BE$15-1,1),1,_xlpm.VD),
AND(MONTH($AW129)=MONTH(BE$15),MONTH($AX129)=MONTH(BE$15)),
NETWORKDAYS.INTL($AW129,$AX129,1,_xlpm.VD)))),0)),
$DH129="месяц",
$BP129*BE129,
$DH129="неделя",
$BP129*BE129/7*(ROUNDUP((DAY(EOMONTH(BE$15,0)))/4,0))),
0)</f>
        <v/>
      </c>
      <c r="BW129" s="125">
        <f t="array" ref="BW129">
IFERROR(
_xlfn.IFS(
$DH129="день_1",
$BP129*$BL129/($AX129-$AW129+1)*BF129*(DAY(EOMONTH(BF$15,0))),
$DH129="день_2",
$BP129/30*MAX(MIN($AX129,EOMONTH(BF$15,0))-MAX($AW129,BF$15)+1,),
$DH129="раб.день",
$BP129/30*(IFERROR(
_xlfn.LET(_xlpm.VD,
CHOOSE(
{1;2;3;4;5;6;7;8;9;10;11;12;13;14;15;16;17;18},
45658,45659,45660,45661,45662,45663,45664,45665,45711,45724,45778,45779,45785,45786,45820,45821,45965,46022),
_xlfn.LET(_xlpm.DD,
MAX(MIN($AX129,EOMONTH(BF$15,0))-MAX($AW129,BF$15),),
_xlfn.IFS(
AND(MONTH($AW129)=MONTH(BF$15),MONTH($AX129)&lt;&gt;MONTH(BF$15)),
NETWORKDAYS.INTL($AW129,$AW129+_xlpm.DD,1,_xlpm.VD),
AND(MONTH($AW129)&lt;&gt;MONTH(BF$15),MONTH($AX129)=MONTH(BF$15)),
NETWORKDAYS.INTL(($AX129)-_xlpm.DD,$AX129,1,_xlpm.VD),
AND(MONTH($AW129)&lt;MONTH(BF$15),MONTH($AX129)&gt;MONTH(BF$15)),
NETWORKDAYS.INTL((EOMONTH(BF$15-1,1))-_xlpm.DD,EOMONTH(BF$15-1,1),1,_xlpm.VD),
AND(MONTH($AW129)=MONTH(BF$15),MONTH($AX129)=MONTH(BF$15)),
NETWORKDAYS.INTL($AW129,$AX129,1,_xlpm.VD)))),0)),
$DH129="месяц",
$BP129*BF129,
$DH129="неделя",
$BP129*BF129/7*(ROUNDUP((DAY(EOMONTH(BF$15,0)))/4,0))),
0)</f>
        <v/>
      </c>
      <c r="BX129" s="125">
        <f t="array" ref="BX129">
IFERROR(
_xlfn.IFS(
$DH129="день_1",
$BP129*$BL129/($AX129-$AW129+1)*BG129*(DAY(EOMONTH(BG$15,0))),
$DH129="день_2",
$BP129/30*MAX(MIN($AX129,EOMONTH(BG$15,0))-MAX($AW129,BG$15)+1,),
$DH129="раб.день",
$BP129/30*(IFERROR(
_xlfn.LET(_xlpm.VD,
CHOOSE(
{1;2;3;4;5;6;7;8;9;10;11;12;13;14;15;16;17;18},
45658,45659,45660,45661,45662,45663,45664,45665,45711,45724,45778,45779,45785,45786,45820,45821,45965,46022),
_xlfn.LET(_xlpm.DD,
MAX(MIN($AX129,EOMONTH(BG$15,0))-MAX($AW129,BG$15),),
_xlfn.IFS(
AND(MONTH($AW129)=MONTH(BG$15),MONTH($AX129)&lt;&gt;MONTH(BG$15)),
NETWORKDAYS.INTL($AW129,$AW129+_xlpm.DD,1,_xlpm.VD),
AND(MONTH($AW129)&lt;&gt;MONTH(BG$15),MONTH($AX129)=MONTH(BG$15)),
NETWORKDAYS.INTL(($AX129)-_xlpm.DD,$AX129,1,_xlpm.VD),
AND(MONTH($AW129)&lt;MONTH(BG$15),MONTH($AX129)&gt;MONTH(BG$15)),
NETWORKDAYS.INTL((EOMONTH(BG$15-1,1))-_xlpm.DD,EOMONTH(BG$15-1,1),1,_xlpm.VD),
AND(MONTH($AW129)=MONTH(BG$15),MONTH($AX129)=MONTH(BG$15)),
NETWORKDAYS.INTL($AW129,$AX129,1,_xlpm.VD)))),0)),
$DH129="месяц",
$BP129*BG129,
$DH129="неделя",
$BP129*BG129/7*(ROUNDUP((DAY(EOMONTH(BG$15,0)))/4,0))),
0)</f>
        <v/>
      </c>
      <c r="BY129" s="125">
        <f t="array" ref="BY129">
IFERROR(
_xlfn.IFS(
$DH129="день_1",
$BP129*$BL129/($AX129-$AW129+1)*BH129*(DAY(EOMONTH(BH$15,0))),
$DH129="день_2",
$BP129/30*MAX(MIN($AX129,EOMONTH(BH$15,0))-MAX($AW129,BH$15)+1,),
$DH129="раб.день",
$BP129/30*(IFERROR(
_xlfn.LET(_xlpm.VD,
CHOOSE(
{1;2;3;4;5;6;7;8;9;10;11;12;13;14;15;16;17;18},
45658,45659,45660,45661,45662,45663,45664,45665,45711,45724,45778,45779,45785,45786,45820,45821,45965,46022),
_xlfn.LET(_xlpm.DD,
MAX(MIN($AX129,EOMONTH(BH$15,0))-MAX($AW129,BH$15),),
_xlfn.IFS(
AND(MONTH($AW129)=MONTH(BH$15),MONTH($AX129)&lt;&gt;MONTH(BH$15)),
NETWORKDAYS.INTL($AW129,$AW129+_xlpm.DD,1,_xlpm.VD),
AND(MONTH($AW129)&lt;&gt;MONTH(BH$15),MONTH($AX129)=MONTH(BH$15)),
NETWORKDAYS.INTL(($AX129)-_xlpm.DD,$AX129,1,_xlpm.VD),
AND(MONTH($AW129)&lt;MONTH(BH$15),MONTH($AX129)&gt;MONTH(BH$15)),
NETWORKDAYS.INTL((EOMONTH(BH$15-1,1))-_xlpm.DD,EOMONTH(BH$15-1,1),1,_xlpm.VD),
AND(MONTH($AW129)=MONTH(BH$15),MONTH($AX129)=MONTH(BH$15)),
NETWORKDAYS.INTL($AW129,$AX129,1,_xlpm.VD)))),0)),
$DH129="месяц",
$BP129*BH129,
$DH129="неделя",
$BP129*BH129/7*(ROUNDUP((DAY(EOMONTH(BH$15,0)))/4,0))),
0)</f>
        <v/>
      </c>
      <c r="BZ129" s="125">
        <f t="array" ref="BZ129">
IFERROR(
_xlfn.IFS(
$DH129="день_1",
$BP129*$BL129/($AX129-$AW129+1)*BI129*(DAY(EOMONTH(BI$15,0))),
$DH129="день_2",
$BP129/30*MAX(MIN($AX129,EOMONTH(BI$15,0))-MAX($AW129,BI$15)+1,),
$DH129="раб.день",
$BP129/30*(IFERROR(
_xlfn.LET(_xlpm.VD,
CHOOSE(
{1;2;3;4;5;6;7;8;9;10;11;12;13;14;15;16;17;18},
45658,45659,45660,45661,45662,45663,45664,45665,45711,45724,45778,45779,45785,45786,45820,45821,45965,46022),
_xlfn.LET(_xlpm.DD,
MAX(MIN($AX129,EOMONTH(BI$15,0))-MAX($AW129,BI$15),),
_xlfn.IFS(
AND(MONTH($AW129)=MONTH(BI$15),MONTH($AX129)&lt;&gt;MONTH(BI$15)),
NETWORKDAYS.INTL($AW129,$AW129+_xlpm.DD,1,_xlpm.VD),
AND(MONTH($AW129)&lt;&gt;MONTH(BI$15),MONTH($AX129)=MONTH(BI$15)),
NETWORKDAYS.INTL(($AX129)-_xlpm.DD,$AX129,1,_xlpm.VD),
AND(MONTH($AW129)&lt;MONTH(BI$15),MONTH($AX129)&gt;MONTH(BI$15)),
NETWORKDAYS.INTL((EOMONTH(BI$15-1,1))-_xlpm.DD,EOMONTH(BI$15-1,1),1,_xlpm.VD),
AND(MONTH($AW129)=MONTH(BI$15),MONTH($AX129)=MONTH(BI$15)),
NETWORKDAYS.INTL($AW129,$AX129,1,_xlpm.VD)))),0)),
$DH129="месяц",
$BP129*BI129,
$DH129="неделя",
$BP129*BI129/7*(ROUNDUP((DAY(EOMONTH(BI$15,0)))/4,0))),
0)</f>
        <v/>
      </c>
      <c r="CA129" s="125">
        <f t="array" ref="CA129">
IFERROR(
_xlfn.IFS(
$DH129="день_1",
$BP129*$BL129/($AX129-$AW129+1)*BJ129*(DAY(EOMONTH(BJ$15,0))),
$DH129="день_2",
$BP129/30*MAX(MIN($AX129,EOMONTH(BJ$15,0))-MAX($AW129,BJ$15)+1,),
$DH129="раб.день",
$BP129/30*(IFERROR(
_xlfn.LET(_xlpm.VD,
CHOOSE(
{1;2;3;4;5;6;7;8;9;10;11;12;13;14;15;16;17;18},
45658,45659,45660,45661,45662,45663,45664,45665,45711,45724,45778,45779,45785,45786,45820,45821,45965,46022),
_xlfn.LET(_xlpm.DD,
MAX(MIN($AX129,EOMONTH(BJ$15,0))-MAX($AW129,BJ$15),),
_xlfn.IFS(
AND(MONTH($AW129)=MONTH(BJ$15),MONTH($AX129)&lt;&gt;MONTH(BJ$15)),
NETWORKDAYS.INTL($AW129,$AW129+_xlpm.DD,1,_xlpm.VD),
AND(MONTH($AW129)&lt;&gt;MONTH(BJ$15),MONTH($AX129)=MONTH(BJ$15)),
NETWORKDAYS.INTL(($AX129)-_xlpm.DD,$AX129,1,_xlpm.VD),
AND(MONTH($AW129)&lt;MONTH(BJ$15),MONTH($AX129)&gt;MONTH(BJ$15)),
NETWORKDAYS.INTL((EOMONTH(BJ$15-1,1))-_xlpm.DD,EOMONTH(BJ$15-1,1),1,_xlpm.VD),
AND(MONTH($AW129)=MONTH(BJ$15),MONTH($AX129)=MONTH(BJ$15)),
NETWORKDAYS.INTL($AW129,$AX129,1,_xlpm.VD)))),0)),
$DH129="месяц",
$BP129*BJ129,
$DH129="неделя",
$BP129*BJ129/7*(ROUNDUP((DAY(EOMONTH(BJ$15,0)))/4,0))),
0)</f>
        <v/>
      </c>
      <c r="CB129" s="125">
        <f t="array" ref="CB129">
IFERROR(
_xlfn.IFS(
$DH129="день_1",
$BP129*$BL129/($AX129-$AW129+1)*BK129*(DAY(EOMONTH(BK$15,0))),
$DH129="день_2",
$BP129/30*MAX(MIN($AX129,EOMONTH(BK$15,0))-MAX($AW129,BK$15)+1,),
$DH129="раб.день",
$BP129/30*(IFERROR(
_xlfn.LET(_xlpm.VD,
CHOOSE(
{1;2;3;4;5;6;7;8;9;10;11;12;13;14;15;16;17;18},
45658,45659,45660,45661,45662,45663,45664,45665,45711,45724,45778,45779,45785,45786,45820,45821,45965,46022),
_xlfn.LET(_xlpm.DD,
MAX(MIN($AX129,EOMONTH(BK$15,0))-MAX($AW129,BK$15),),
_xlfn.IFS(
AND(MONTH($AW129)=MONTH(BK$15),MONTH($AX129)&lt;&gt;MONTH(BK$15)),
NETWORKDAYS.INTL($AW129,$AW129+_xlpm.DD,1,_xlpm.VD),
AND(MONTH($AW129)&lt;&gt;MONTH(BK$15),MONTH($AX129)=MONTH(BK$15)),
NETWORKDAYS.INTL(($AX129)-_xlpm.DD,$AX129,1,_xlpm.VD),
AND(MONTH($AW129)&lt;MONTH(BK$15),MONTH($AX129)&gt;MONTH(BK$15)),
NETWORKDAYS.INTL((EOMONTH(BK$15-1,1))-_xlpm.DD,EOMONTH(BK$15-1,1),1,_xlpm.VD),
AND(MONTH($AW129)=MONTH(BK$15),MONTH($AX129)=MONTH(BK$15)),
NETWORKDAYS.INTL($AW129,$AX129,1,_xlpm.VD)))),0)),
$DH129="месяц",
$BP129*BK129,
$DH129="неделя",
$BP129*BK129/7*(ROUNDUP((DAY(EOMONTH(BK$15,0)))/4,0))),
0)</f>
        <v/>
      </c>
      <c r="CC129" s="125">
        <f>SUM($BQ129:$CB129)</f>
        <v/>
      </c>
      <c r="CD129" s="126">
        <f>SUM($EH129:$EH129)</f>
        <v/>
      </c>
      <c r="CE129" s="126">
        <f>$CD129*$AB129</f>
        <v/>
      </c>
      <c r="CF129" s="126">
        <f>SUM($EK129:$EK129)</f>
        <v/>
      </c>
      <c r="CG129" s="126">
        <f>$CF129*$AB129</f>
        <v/>
      </c>
      <c r="CH129" s="126">
        <f>SUM($CC129,$CE129,$CG129)</f>
        <v/>
      </c>
      <c r="CI129" s="126">
        <f>$CH129*(1+$CM129)</f>
        <v/>
      </c>
      <c r="CJ129" s="127" t="n">
        <v>0</v>
      </c>
      <c r="CK129" s="126">
        <f>SUM($CH129:$CH129)*(1+$CJ129)</f>
        <v/>
      </c>
      <c r="CL129" s="126">
        <f>SUM($CH129:$CH129)*(1+$CM129)</f>
        <v/>
      </c>
      <c r="CM129" s="59" t="inlineStr">
        <is>
          <t>20%</t>
        </is>
      </c>
      <c r="CN129" s="59" t="n"/>
      <c r="CO129" s="72" t="n"/>
      <c r="CP129" s="59" t="n"/>
      <c r="CQ129" s="73" t="n"/>
      <c r="CR129" s="73" t="n"/>
      <c r="CS129" s="73" t="n"/>
      <c r="CT129" s="72" t="n"/>
      <c r="CU129" s="79" t="inlineStr">
        <is>
          <t> </t>
        </is>
      </c>
      <c r="CV129" s="60" t="n"/>
      <c r="CW129" s="60" t="n"/>
      <c r="CX129" s="60" t="n"/>
      <c r="CY129" s="127">
        <f>IFERROR(($CC129-$EE129)/($EE129/(1-$DQ129)),0)</f>
        <v/>
      </c>
      <c r="CZ129" s="127">
        <f>IFERROR(1-$EI129/($CE129),0)</f>
        <v/>
      </c>
      <c r="DA129" s="127">
        <f>IFERROR(1-$EL129/($CG129),0)</f>
        <v/>
      </c>
      <c r="DB129" s="126">
        <f>ROUND(IFERROR(($CI129/(1+$CM129)-$EN129),0),2)</f>
        <v/>
      </c>
      <c r="DC129" s="128" t="n"/>
      <c r="DD129" s="125" t="n"/>
      <c r="DE129" s="75" t="n">
        <v>0</v>
      </c>
      <c r="DF129" s="128" t="n"/>
      <c r="DG129" s="125">
        <f>IF($DC129=0,0,$DD129*($DC129*100%-$DE129*$DF129))*SUM($AB129:$AB129)</f>
        <v/>
      </c>
      <c r="DH129" s="129" t="inlineStr">
        <is>
          <t>месяц</t>
        </is>
      </c>
      <c r="DI129" s="130">
        <f t="array" ref="DI129">IFERROR(
IF($ES129="LisChannel",
(ROUND(((INDEX({174.625;153.888888888889;130.972222222222},MATCH($AI129,{2;3;4}),0))*$AG129*$AI129),2)),0),0)</f>
        <v/>
      </c>
      <c r="DJ129" s="130">
        <f>
_xlfn.LET(_xlpm.X,
IFERROR(
IF($ES129="НовиковТВ",
(_xlfn.LET(_xlpm.NTV,
_xlfn.LET(_xlpm.MIN,350000,
IF(SUMIFS($DI:$DI,$ES:$ES,"НовиковТВ")&lt;=_xlpm.MIN,
(SUMIFS($DI:$DI,$ES:$ES,"НовиковТВ")/(COUNTIFS($ES:$ES,"НовиковТВ")))*_xlpm.MIN/SUMIFS($DI:$DI,$ES:$ES,"НовиковТВ"),
DI129)),
_xlpm.NTV+$DG129/(1-(1-(_xlpm.NTV)*(1-$DL129)*(1-$DM129)*(1-$DN129)*(1-$DO129)*(1-$DP129)/_xlpm.NTV))))/(1+$EP129),
$DI129+$DG129/(1-(1-($DI129)*(1-$DL129)*(1-$DM129)*(1-$DN129)*(1-$DO129)*(1-$DP129)/$DI129))),
0),
_xlpm.X*(1+$CM129)*(1+$CW129)-_xlpm.X*(1+$CM129)+_xlpm.X)</f>
        <v/>
      </c>
      <c r="DK129" s="125" t="inlineStr">
        <is>
          <t>послед.</t>
        </is>
      </c>
      <c r="DL129" s="63" t="n">
        <v>0</v>
      </c>
      <c r="DM129" s="63" t="n">
        <v>0</v>
      </c>
      <c r="DN129" s="63" t="n">
        <v>0</v>
      </c>
      <c r="DO129" s="63" t="n">
        <v>0</v>
      </c>
      <c r="DP129" s="63" t="n">
        <v>0</v>
      </c>
      <c r="DQ129" s="63">
        <f t="array" ref="DQ129">IFERROR(_xlfn.IFS(
$DK129="послед.",1-(1-$DL129)*(1-$DM129)*(1-$DN129)*(1-$DO129)*(1-$DP129),
$DK129="сумм.",$DL129+$DM129+$DN129+$DO129+$DP129),
0)</f>
        <v/>
      </c>
      <c r="DR129" s="125">
        <f t="array" ref="DR129">
IFERROR(
_xlfn.IFS(
$BL129=0,
0,
$BL129&gt;0,
_xlfn.IFS($DK129="послед.",
$DJ129*(1-$DL129)*(1-$DM129)*(1-$DN129)*(1-$DO129)*(1-$DP129),
$DK129="сумм.",
$DJ129*(1-($DL129+$DM129+$DN129+$DO129+$DP129)))),0)</f>
        <v/>
      </c>
      <c r="DS129" s="125">
        <f t="array" ref="DS129">
IFERROR(_xlfn.IFS(
$DH129="день_1",
$DR129*$BL129/($AX129-$AW129+1)*AZ129*(DAY(EOMONTH(AZ$15,0))),
$DH129="день_2",
$DR129/30*MAX(MIN($AX129,EOMONTH(AZ$15,0))-MAX($AW129,AZ$15)+1,),
$DH129="раб.день",
$DR129/30*(IFERROR(
_xlfn.LET(_xlpm.VD,
CHOOSE(
{1;2;3;4;5;6;7;8;9;10;11;12;13;14;15;16;17;18},
45658,45659,45660,45661,45662,45663,45664,45665,45711,45724,45778,45779,45785,45786,45820,45821,45965,46022),
_xlfn.LET(_xlpm.DD,
MAX(MIN($AX129,EOMONTH(AZ$15,0))-MAX($AW129,AZ$15),),
_xlfn.IFS(
AND(MONTH($AW129)=MONTH(AZ$15),MONTH($AX129)&lt;&gt;MONTH(AZ$15)),
NETWORKDAYS.INTL($AW129,$AW129+_xlpm.DD,1,_xlpm.VD),
AND(MONTH($AW129)&lt;&gt;MONTH(AZ$15),MONTH($AX129)=MONTH(AZ$15)),
NETWORKDAYS.INTL(($AX129)-_xlpm.DD,$AX129,1,_xlpm.VD),
AND(MONTH($AW129)&lt;MONTH(AZ$15),MONTH($AX129)&gt;MONTH(AZ$15)),
NETWORKDAYS.INTL((EOMONTH(AZ$15-1,1))-_xlpm.DD,EOMONTH(AZ$15-1,1),1,_xlpm.VD),
AND(MONTH($AW129)=MONTH(AZ$15),MONTH($AX129)=MONTH(AZ$15)),
NETWORKDAYS.INTL($AW129,$AX129,1,_xlpm.VD)))),0)),
$DH129="месяц",
$DR129*AZ129,
$DH129="неделя",
$DR129*AZ129/7*(ROUNDUP((DAY(EOMONTH(AZ$15,0)))/4,0))),
0)</f>
        <v/>
      </c>
      <c r="DT129" s="125">
        <f t="array" ref="DT129">
IFERROR(_xlfn.IFS(
$DH129="день_1",
$DR129*$BL129/($AX129-$AW129+1)*BA129*(DAY(EOMONTH(BA$15,0))),
$DH129="день_2",
$DR129/30*MAX(MIN($AX129,EOMONTH(BA$15,0))-MAX($AW129,BA$15)+1,),
$DH129="раб.день",
$DR129/30*(IFERROR(
_xlfn.LET(_xlpm.VD,
CHOOSE(
{1;2;3;4;5;6;7;8;9;10;11;12;13;14;15;16;17;18},
45658,45659,45660,45661,45662,45663,45664,45665,45711,45724,45778,45779,45785,45786,45820,45821,45965,46022),
_xlfn.LET(_xlpm.DD,
MAX(MIN($AX129,EOMONTH(BA$15,0))-MAX($AW129,BA$15),),
_xlfn.IFS(
AND(MONTH($AW129)=MONTH(BA$15),MONTH($AX129)&lt;&gt;MONTH(BA$15)),
NETWORKDAYS.INTL($AW129,$AW129+_xlpm.DD,1,_xlpm.VD),
AND(MONTH($AW129)&lt;&gt;MONTH(BA$15),MONTH($AX129)=MONTH(BA$15)),
NETWORKDAYS.INTL(($AX129)-_xlpm.DD,$AX129,1,_xlpm.VD),
AND(MONTH($AW129)&lt;MONTH(BA$15),MONTH($AX129)&gt;MONTH(BA$15)),
NETWORKDAYS.INTL((EOMONTH(BA$15-1,1))-_xlpm.DD,EOMONTH(BA$15-1,1),1,_xlpm.VD),
AND(MONTH($AW129)=MONTH(BA$15),MONTH($AX129)=MONTH(BA$15)),
NETWORKDAYS.INTL($AW129,$AX129,1,_xlpm.VD)))),0)),
$DH129="месяц",
$DR129*BA129,
$DH129="неделя",
$DR129*BA129/7*(ROUNDUP((DAY(EOMONTH(BA$15,0)))/4,0))),
0)</f>
        <v/>
      </c>
      <c r="DU129" s="125">
        <f t="array" ref="DU129">
IFERROR(_xlfn.IFS(
$DH129="день_1",
$DR129*$BL129/($AX129-$AW129+1)*BB129*(DAY(EOMONTH(BB$15,0))),
$DH129="день_2",
$DR129/30*MAX(MIN($AX129,EOMONTH(BB$15,0))-MAX($AW129,BB$15)+1,),
$DH129="раб.день",
$DR129/30*(IFERROR(
_xlfn.LET(_xlpm.VD,
CHOOSE(
{1;2;3;4;5;6;7;8;9;10;11;12;13;14;15;16;17;18},
45658,45659,45660,45661,45662,45663,45664,45665,45711,45724,45778,45779,45785,45786,45820,45821,45965,46022),
_xlfn.LET(_xlpm.DD,
MAX(MIN($AX129,EOMONTH(BB$15,0))-MAX($AW129,BB$15),),
_xlfn.IFS(
AND(MONTH($AW129)=MONTH(BB$15),MONTH($AX129)&lt;&gt;MONTH(BB$15)),
NETWORKDAYS.INTL($AW129,$AW129+_xlpm.DD,1,_xlpm.VD),
AND(MONTH($AW129)&lt;&gt;MONTH(BB$15),MONTH($AX129)=MONTH(BB$15)),
NETWORKDAYS.INTL(($AX129)-_xlpm.DD,$AX129,1,_xlpm.VD),
AND(MONTH($AW129)&lt;MONTH(BB$15),MONTH($AX129)&gt;MONTH(BB$15)),
NETWORKDAYS.INTL((EOMONTH(BB$15-1,1))-_xlpm.DD,EOMONTH(BB$15-1,1),1,_xlpm.VD),
AND(MONTH($AW129)=MONTH(BB$15),MONTH($AX129)=MONTH(BB$15)),
NETWORKDAYS.INTL($AW129,$AX129,1,_xlpm.VD)))),0)),
$DH129="месяц",
$DR129*BB129,
$DH129="неделя",
$DR129*BB129/7*(ROUNDUP((DAY(EOMONTH(BB$15,0)))/4,0))),
0)</f>
        <v/>
      </c>
      <c r="DV129" s="125">
        <f t="array" ref="DV129">
IFERROR(_xlfn.IFS(
$DH129="день_1",
$DR129*$BL129/($AX129-$AW129+1)*BC129*(DAY(EOMONTH(BC$15,0))),
$DH129="день_2",
$DR129/30*MAX(MIN($AX129,EOMONTH(BC$15,0))-MAX($AW129,BC$15)+1,),
$DH129="раб.день",
$DR129/30*(IFERROR(
_xlfn.LET(_xlpm.VD,
CHOOSE(
{1;2;3;4;5;6;7;8;9;10;11;12;13;14;15;16;17;18},
45658,45659,45660,45661,45662,45663,45664,45665,45711,45724,45778,45779,45785,45786,45820,45821,45965,46022),
_xlfn.LET(_xlpm.DD,
MAX(MIN($AX129,EOMONTH(BC$15,0))-MAX($AW129,BC$15),),
_xlfn.IFS(
AND(MONTH($AW129)=MONTH(BC$15),MONTH($AX129)&lt;&gt;MONTH(BC$15)),
NETWORKDAYS.INTL($AW129,$AW129+_xlpm.DD,1,_xlpm.VD),
AND(MONTH($AW129)&lt;&gt;MONTH(BC$15),MONTH($AX129)=MONTH(BC$15)),
NETWORKDAYS.INTL(($AX129)-_xlpm.DD,$AX129,1,_xlpm.VD),
AND(MONTH($AW129)&lt;MONTH(BC$15),MONTH($AX129)&gt;MONTH(BC$15)),
NETWORKDAYS.INTL((EOMONTH(BC$15-1,1))-_xlpm.DD,EOMONTH(BC$15-1,1),1,_xlpm.VD),
AND(MONTH($AW129)=MONTH(BC$15),MONTH($AX129)=MONTH(BC$15)),
NETWORKDAYS.INTL($AW129,$AX129,1,_xlpm.VD)))),0)),
$DH129="месяц",
$DR129*BC129,
$DH129="неделя",
$DR129*BC129/7*(ROUNDUP((DAY(EOMONTH(BC$15,0)))/4,0))),
0)</f>
        <v/>
      </c>
      <c r="DW129" s="125">
        <f t="array" ref="DW129">
IFERROR(_xlfn.IFS(
$DH129="день_1",
$DR129*$BL129/($AX129-$AW129+1)*BD129*(DAY(EOMONTH(BD$15,0))),
$DH129="день_2",
$DR129/30*MAX(MIN($AX129,EOMONTH(BD$15,0))-MAX($AW129,BD$15)+1,),
$DH129="раб.день",
$DR129/30*(IFERROR(
_xlfn.LET(_xlpm.VD,
CHOOSE(
{1;2;3;4;5;6;7;8;9;10;11;12;13;14;15;16;17;18},
45658,45659,45660,45661,45662,45663,45664,45665,45711,45724,45778,45779,45785,45786,45820,45821,45965,46022),
_xlfn.LET(_xlpm.DD,
MAX(MIN($AX129,EOMONTH(BD$15,0))-MAX($AW129,BD$15),),
_xlfn.IFS(
AND(MONTH($AW129)=MONTH(BD$15),MONTH($AX129)&lt;&gt;MONTH(BD$15)),
NETWORKDAYS.INTL($AW129,$AW129+_xlpm.DD,1,_xlpm.VD),
AND(MONTH($AW129)&lt;&gt;MONTH(BD$15),MONTH($AX129)=MONTH(BD$15)),
NETWORKDAYS.INTL(($AX129)-_xlpm.DD,$AX129,1,_xlpm.VD),
AND(MONTH($AW129)&lt;MONTH(BD$15),MONTH($AX129)&gt;MONTH(BD$15)),
NETWORKDAYS.INTL((EOMONTH(BD$15-1,1))-_xlpm.DD,EOMONTH(BD$15-1,1),1,_xlpm.VD),
AND(MONTH($AW129)=MONTH(BD$15),MONTH($AX129)=MONTH(BD$15)),
NETWORKDAYS.INTL($AW129,$AX129,1,_xlpm.VD)))),0)),
$DH129="месяц",
$DR129*BD129,
$DH129="неделя",
$DR129*BD129/7*(ROUNDUP((DAY(EOMONTH(BD$15,0)))/4,0))),
0)</f>
        <v/>
      </c>
      <c r="DX129" s="125">
        <f t="array" ref="DX129">
IFERROR(_xlfn.IFS(
$DH129="день_1",
$DR129*$BL129/($AX129-$AW129+1)*BE129*(DAY(EOMONTH(BE$15,0))),
$DH129="день_2",
$DR129/30*MAX(MIN($AX129,EOMONTH(BE$15,0))-MAX($AW129,BE$15)+1,),
$DH129="раб.день",
$DR129/30*(IFERROR(
_xlfn.LET(_xlpm.VD,
CHOOSE(
{1;2;3;4;5;6;7;8;9;10;11;12;13;14;15;16;17;18},
45658,45659,45660,45661,45662,45663,45664,45665,45711,45724,45778,45779,45785,45786,45820,45821,45965,46022),
_xlfn.LET(_xlpm.DD,
MAX(MIN($AX129,EOMONTH(BE$15,0))-MAX($AW129,BE$15),),
_xlfn.IFS(
AND(MONTH($AW129)=MONTH(BE$15),MONTH($AX129)&lt;&gt;MONTH(BE$15)),
NETWORKDAYS.INTL($AW129,$AW129+_xlpm.DD,1,_xlpm.VD),
AND(MONTH($AW129)&lt;&gt;MONTH(BE$15),MONTH($AX129)=MONTH(BE$15)),
NETWORKDAYS.INTL(($AX129)-_xlpm.DD,$AX129,1,_xlpm.VD),
AND(MONTH($AW129)&lt;MONTH(BE$15),MONTH($AX129)&gt;MONTH(BE$15)),
NETWORKDAYS.INTL((EOMONTH(BE$15-1,1))-_xlpm.DD,EOMONTH(BE$15-1,1),1,_xlpm.VD),
AND(MONTH($AW129)=MONTH(BE$15),MONTH($AX129)=MONTH(BE$15)),
NETWORKDAYS.INTL($AW129,$AX129,1,_xlpm.VD)))),0)),
$DH129="месяц",
$DR129*BE129,
$DH129="неделя",
$DR129*BE129/7*(ROUNDUP((DAY(EOMONTH(BE$15,0)))/4,0))),
0)</f>
        <v/>
      </c>
      <c r="DY129" s="125">
        <f t="array" ref="DY129">
IFERROR(_xlfn.IFS(
$DH129="день_1",
$DR129*$BL129/($AX129-$AW129+1)*BF129*(DAY(EOMONTH(BF$15,0))),
$DH129="день_2",
$DR129/30*MAX(MIN($AX129,EOMONTH(BF$15,0))-MAX($AW129,BF$15)+1,),
$DH129="раб.день",
$DR129/30*(IFERROR(
_xlfn.LET(_xlpm.VD,
CHOOSE(
{1;2;3;4;5;6;7;8;9;10;11;12;13;14;15;16;17;18},
45658,45659,45660,45661,45662,45663,45664,45665,45711,45724,45778,45779,45785,45786,45820,45821,45965,46022),
_xlfn.LET(_xlpm.DD,
MAX(MIN($AX129,EOMONTH(BF$15,0))-MAX($AW129,BF$15),),
_xlfn.IFS(
AND(MONTH($AW129)=MONTH(BF$15),MONTH($AX129)&lt;&gt;MONTH(BF$15)),
NETWORKDAYS.INTL($AW129,$AW129+_xlpm.DD,1,_xlpm.VD),
AND(MONTH($AW129)&lt;&gt;MONTH(BF$15),MONTH($AX129)=MONTH(BF$15)),
NETWORKDAYS.INTL(($AX129)-_xlpm.DD,$AX129,1,_xlpm.VD),
AND(MONTH($AW129)&lt;MONTH(BF$15),MONTH($AX129)&gt;MONTH(BF$15)),
NETWORKDAYS.INTL((EOMONTH(BF$15-1,1))-_xlpm.DD,EOMONTH(BF$15-1,1),1,_xlpm.VD),
AND(MONTH($AW129)=MONTH(BF$15),MONTH($AX129)=MONTH(BF$15)),
NETWORKDAYS.INTL($AW129,$AX129,1,_xlpm.VD)))),0)),
$DH129="месяц",
$DR129*BF129,
$DH129="неделя",
$DR129*BF129/7*(ROUNDUP((DAY(EOMONTH(BF$15,0)))/4,0))),
0)</f>
        <v/>
      </c>
      <c r="DZ129" s="125">
        <f t="array" ref="DZ129">
IFERROR(_xlfn.IFS(
$DH129="день_1",
$DR129*$BL129/($AX129-$AW129+1)*BG129*(DAY(EOMONTH(BG$15,0))),
$DH129="день_2",
$DR129/30*MAX(MIN($AX129,EOMONTH(BG$15,0))-MAX($AW129,BG$15)+1,),
$DH129="раб.день",
$DR129/30*(IFERROR(
_xlfn.LET(_xlpm.VD,
CHOOSE(
{1;2;3;4;5;6;7;8;9;10;11;12;13;14;15;16;17;18},
45658,45659,45660,45661,45662,45663,45664,45665,45711,45724,45778,45779,45785,45786,45820,45821,45965,46022),
_xlfn.LET(_xlpm.DD,
MAX(MIN($AX129,EOMONTH(BG$15,0))-MAX($AW129,BG$15),),
_xlfn.IFS(
AND(MONTH($AW129)=MONTH(BG$15),MONTH($AX129)&lt;&gt;MONTH(BG$15)),
NETWORKDAYS.INTL($AW129,$AW129+_xlpm.DD,1,_xlpm.VD),
AND(MONTH($AW129)&lt;&gt;MONTH(BG$15),MONTH($AX129)=MONTH(BG$15)),
NETWORKDAYS.INTL(($AX129)-_xlpm.DD,$AX129,1,_xlpm.VD),
AND(MONTH($AW129)&lt;MONTH(BG$15),MONTH($AX129)&gt;MONTH(BG$15)),
NETWORKDAYS.INTL((EOMONTH(BG$15-1,1))-_xlpm.DD,EOMONTH(BG$15-1,1),1,_xlpm.VD),
AND(MONTH($AW129)=MONTH(BG$15),MONTH($AX129)=MONTH(BG$15)),
NETWORKDAYS.INTL($AW129,$AX129,1,_xlpm.VD)))),0)),
$DH129="месяц",
$DR129*BG129,
$DH129="неделя",
$DR129*BG129/7*(ROUNDUP((DAY(EOMONTH(BG$15,0)))/4,0))),
0)</f>
        <v/>
      </c>
      <c r="EA129" s="125">
        <f t="array" ref="EA129">
IFERROR(_xlfn.IFS(
$DH129="день_1",
$DR129*$BL129/($AX129-$AW129+1)*BH129*(DAY(EOMONTH(BH$15,0))),
$DH129="день_2",
$DR129/30*MAX(MIN($AX129,EOMONTH(BH$15,0))-MAX($AW129,BH$15)+1,),
$DH129="раб.день",
$DR129/30*(IFERROR(
_xlfn.LET(_xlpm.VD,
CHOOSE(
{1;2;3;4;5;6;7;8;9;10;11;12;13;14;15;16;17;18},
45658,45659,45660,45661,45662,45663,45664,45665,45711,45724,45778,45779,45785,45786,45820,45821,45965,46022),
_xlfn.LET(_xlpm.DD,
MAX(MIN($AX129,EOMONTH(BH$15,0))-MAX($AW129,BH$15),),
_xlfn.IFS(
AND(MONTH($AW129)=MONTH(BH$15),MONTH($AX129)&lt;&gt;MONTH(BH$15)),
NETWORKDAYS.INTL($AW129,$AW129+_xlpm.DD,1,_xlpm.VD),
AND(MONTH($AW129)&lt;&gt;MONTH(BH$15),MONTH($AX129)=MONTH(BH$15)),
NETWORKDAYS.INTL(($AX129)-_xlpm.DD,$AX129,1,_xlpm.VD),
AND(MONTH($AW129)&lt;MONTH(BH$15),MONTH($AX129)&gt;MONTH(BH$15)),
NETWORKDAYS.INTL((EOMONTH(BH$15-1,1))-_xlpm.DD,EOMONTH(BH$15-1,1),1,_xlpm.VD),
AND(MONTH($AW129)=MONTH(BH$15),MONTH($AX129)=MONTH(BH$15)),
NETWORKDAYS.INTL($AW129,$AX129,1,_xlpm.VD)))),0)),
$DH129="месяц",
$DR129*BH129,
$DH129="неделя",
$DR129*BH129/7*(ROUNDUP((DAY(EOMONTH(BH$15,0)))/4,0))),
0)</f>
        <v/>
      </c>
      <c r="EB129" s="125">
        <f t="array" ref="EB129">
IFERROR(_xlfn.IFS(
$DH129="день_1",
$DR129*$BL129/($AX129-$AW129+1)*BI129*(DAY(EOMONTH(BI$15,0))),
$DH129="день_2",
$DR129/30*MAX(MIN($AX129,EOMONTH(BI$15,0))-MAX($AW129,BI$15)+1,),
$DH129="раб.день",
$DR129/30*(IFERROR(
_xlfn.LET(_xlpm.VD,
CHOOSE(
{1;2;3;4;5;6;7;8;9;10;11;12;13;14;15;16;17;18},
45658,45659,45660,45661,45662,45663,45664,45665,45711,45724,45778,45779,45785,45786,45820,45821,45965,46022),
_xlfn.LET(_xlpm.DD,
MAX(MIN($AX129,EOMONTH(BI$15,0))-MAX($AW129,BI$15),),
_xlfn.IFS(
AND(MONTH($AW129)=MONTH(BI$15),MONTH($AX129)&lt;&gt;MONTH(BI$15)),
NETWORKDAYS.INTL($AW129,$AW129+_xlpm.DD,1,_xlpm.VD),
AND(MONTH($AW129)&lt;&gt;MONTH(BI$15),MONTH($AX129)=MONTH(BI$15)),
NETWORKDAYS.INTL(($AX129)-_xlpm.DD,$AX129,1,_xlpm.VD),
AND(MONTH($AW129)&lt;MONTH(BI$15),MONTH($AX129)&gt;MONTH(BI$15)),
NETWORKDAYS.INTL((EOMONTH(BI$15-1,1))-_xlpm.DD,EOMONTH(BI$15-1,1),1,_xlpm.VD),
AND(MONTH($AW129)=MONTH(BI$15),MONTH($AX129)=MONTH(BI$15)),
NETWORKDAYS.INTL($AW129,$AX129,1,_xlpm.VD)))),0)),
$DH129="месяц",
$DR129*BI129,
$DH129="неделя",
$DR129*BI129/7*(ROUNDUP((DAY(EOMONTH(BI$15,0)))/4,0))),
0)</f>
        <v/>
      </c>
      <c r="EC129" s="125">
        <f t="array" ref="EC129">
IFERROR(_xlfn.IFS(
$DH129="день_1",
$DR129*$BL129/($AX129-$AW129+1)*BJ129*(DAY(EOMONTH(BJ$15,0))),
$DH129="день_2",
$DR129/30*MAX(MIN($AX129,EOMONTH(BJ$15,0))-MAX($AW129,BJ$15)+1,),
$DH129="раб.день",
$DR129/30*(IFERROR(
_xlfn.LET(_xlpm.VD,
CHOOSE(
{1;2;3;4;5;6;7;8;9;10;11;12;13;14;15;16;17;18},
45658,45659,45660,45661,45662,45663,45664,45665,45711,45724,45778,45779,45785,45786,45820,45821,45965,46022),
_xlfn.LET(_xlpm.DD,
MAX(MIN($AX129,EOMONTH(BJ$15,0))-MAX($AW129,BJ$15),),
_xlfn.IFS(
AND(MONTH($AW129)=MONTH(BJ$15),MONTH($AX129)&lt;&gt;MONTH(BJ$15)),
NETWORKDAYS.INTL($AW129,$AW129+_xlpm.DD,1,_xlpm.VD),
AND(MONTH($AW129)&lt;&gt;MONTH(BJ$15),MONTH($AX129)=MONTH(BJ$15)),
NETWORKDAYS.INTL(($AX129)-_xlpm.DD,$AX129,1,_xlpm.VD),
AND(MONTH($AW129)&lt;MONTH(BJ$15),MONTH($AX129)&gt;MONTH(BJ$15)),
NETWORKDAYS.INTL((EOMONTH(BJ$15-1,1))-_xlpm.DD,EOMONTH(BJ$15-1,1),1,_xlpm.VD),
AND(MONTH($AW129)=MONTH(BJ$15),MONTH($AX129)=MONTH(BJ$15)),
NETWORKDAYS.INTL($AW129,$AX129,1,_xlpm.VD)))),0)),
$DH129="месяц",
$DR129*BJ129,
$DH129="неделя",
$DR129*BJ129/7*(ROUNDUP((DAY(EOMONTH(BJ$15,0)))/4,0))),
0)</f>
        <v/>
      </c>
      <c r="ED129" s="125">
        <f t="array" ref="ED129">
IFERROR(_xlfn.IFS(
$DH129="день_1",
$DR129*$BL129/($AX129-$AW129+1)*BK129*(DAY(EOMONTH(BK$15,0))),
$DH129="день_2",
$DR129/30*MAX(MIN($AX129,EOMONTH(BK$15,0))-MAX($AW129,BK$15)+1,),
$DH129="раб.день",
$DR129/30*(IFERROR(
_xlfn.LET(_xlpm.VD,
CHOOSE(
{1;2;3;4;5;6;7;8;9;10;11;12;13;14;15;16;17;18},
45658,45659,45660,45661,45662,45663,45664,45665,45711,45724,45778,45779,45785,45786,45820,45821,45965,46022),
_xlfn.LET(_xlpm.DD,
MAX(MIN($AX129,EOMONTH(BK$15,0))-MAX($AW129,BK$15),),
_xlfn.IFS(
AND(MONTH($AW129)=MONTH(BK$15),MONTH($AX129)&lt;&gt;MONTH(BK$15)),
NETWORKDAYS.INTL($AW129,$AW129+_xlpm.DD,1,_xlpm.VD),
AND(MONTH($AW129)&lt;&gt;MONTH(BK$15),MONTH($AX129)=MONTH(BK$15)),
NETWORKDAYS.INTL(($AX129)-_xlpm.DD,$AX129,1,_xlpm.VD),
AND(MONTH($AW129)&lt;MONTH(BK$15),MONTH($AX129)&gt;MONTH(BK$15)),
NETWORKDAYS.INTL((EOMONTH(BK$15-1,1))-_xlpm.DD,EOMONTH(BK$15-1,1),1,_xlpm.VD),
AND(MONTH($AW129)=MONTH(BK$15),MONTH($AX129)=MONTH(BK$15)),
NETWORKDAYS.INTL($AW129,$AX129,1,_xlpm.VD)))),0)),
$DH129="месяц",
$DR129*BK129,
$DH129="неделя",
$DR129*BK129/7*(ROUNDUP((DAY(EOMONTH(BK$15,0)))/4,0))),
0)</f>
        <v/>
      </c>
      <c r="EE129" s="125">
        <f>SUM($DS129,$DT129,$DU129,$DV129,$DW129,$DX129,$DY129,$DZ129,$EA129,$EB129,$EC129,$ED129)</f>
        <v/>
      </c>
      <c r="EF129" s="125">
        <f>IFERROR(ROUND($EE129*(1+$EP129),2),0)</f>
        <v/>
      </c>
      <c r="EG129" s="128" t="n">
        <v>1</v>
      </c>
      <c r="EH129" s="126" t="n">
        <v>0</v>
      </c>
      <c r="EI129" s="126">
        <f>ROUND(SUM($EH129:$EH129)*SUM($AB129:$AB129)*$EG129,2)</f>
        <v/>
      </c>
      <c r="EJ129" s="126">
        <f>ROUND($EI129*(1+$EP129),2)</f>
        <v/>
      </c>
      <c r="EK129" s="126" t="n">
        <v>0</v>
      </c>
      <c r="EL129" s="126">
        <f>ROUND(SUM($EK129:$EK129)*SUM($AB129:$AB129)*$EG129,2)</f>
        <v/>
      </c>
      <c r="EM129" s="126">
        <f>ROUND($EL129*(1+$EP129),2)</f>
        <v/>
      </c>
      <c r="EN129" s="126">
        <f>SUM($EE129,$EI129,$EL129)</f>
        <v/>
      </c>
      <c r="EO129" s="126">
        <f>SUM($EF129,$EJ129,$EM129)</f>
        <v/>
      </c>
      <c r="EP129" s="59" t="inlineStr">
        <is>
          <t>20%</t>
        </is>
      </c>
      <c r="EQ129" s="59" t="n"/>
      <c r="ER129" s="60">
        <f t="array" ref="ER129">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MATCH(ES129,
{"AMS";"RussOutdoor";"HD Outdoor";"Ingroup";"IQ";"Ledproduction";"LisChannel";"Logic";"Media-PPL";"NovikovTV | НовиковТВ";"SMA";"SOK";"КрокусТВ | CrocusTV | IndoorTV";"Сити";"ТЯК Москва"},
0)),"")</f>
        <v/>
      </c>
      <c r="ES129" s="60" t="n"/>
      <c r="ET129" s="60">
        <f t="array" ref="ET129">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MATCH(ES129,
{"AMS";"RussOutdoor";"HD Outdoor";"Ingroup";"IQ";"Ledproduction";"LisChannel";"Logic";"Media-PPL";"NovikovTV | НовиковТВ";"SMA";"SOK";"КрокусТВ | CrocusTV | IndoorTV";"Сити";"ТЯК Москва"},
0)),"")</f>
        <v/>
      </c>
      <c r="EU129" s="60" t="n"/>
      <c r="EV129" s="60" t="n"/>
      <c r="EX129" s="110">
        <f t="array" ref="EX129">
($AR129/30
+N("ТРАФИК ПЛОЩАДКИ"))*
(IFERROR(
_xlfn.LET(
_xlpm.GPR,
HLOOKUP($L129,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(MATCH($T129,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IF($Q129="цифровой",_xlpm.GPR/$AG129,_xlpm.GPR/60)),
0)
+N("DWELL TIME"))*
(IF($AB129=0,0,IF($AB129=1,0.3,IF($AB129=2,0.5,IF($AB129&gt;2,1))))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_xlfn.IFS($AC129="да",1.2,$AC129="нет",1)*
_xlfn.IFS($AD129="да",1.2,$AD129="нет",1)*
IF(R129="статический",1,1.2)*
$X129*
INDEX(
{1.2;1;1.2;1.2;1;1.2;1.2;1.2;1.2;1.2;1.2;1;1.2;1.2;1.2;1.2;1;1;1.2;1.2;1.2;1;1;1;1;1.2;1.2;1.2;1.2;1;1;1;1;1.2;1.2;1.2;1.2;1.2;1.2;1.2;1.2;1;1;1.2;1;1;1;1;1.5;1;1;1.5;1.5;1.2},
MATCH($Q129,_xlpm.MI,0)))&gt;{0.02;0.04;0.06;0.1;0.2;0.4;0.6;0.8;1;2;4;6})),
{0;1;2;3;4;5;6;7;8;9;10;11;12},
0)))
+N("КОЭФФИЦИЕНТ КОНТАКТА"))))*
(_xlfn.IFS($X129&lt;0.1,$X129/1000,$X129&gt;25,5.2,AND($X129&gt;=0.1,$X129&lt;=25),(($X129*2+0.1)/10)*($X129/10)))*
IFERROR((_xlfn.LET(
_xlpm.MA,
{0;0.8;0.85;0.9;0.95;1},
_xlpm.MAA,
{0;1;2;3;4;5},
INDEX(_xlpm.MA,MATCH(SUMPRODUCT(--((IF(ROUND(_xlpm.MAA,1)&gt;5,5,ROUND($AB129,1)))&gt;{0;1;2;3;4;5})),_xlpm.MAA,0)))
+N("КОЭФФИЦИЕНТ КОЛ-ВО КОНСТРУКЦИЙ")),1)*
$AB129,0))*
(IF($Q129="цифровой",$AG129/15*$AI129,1)
+N("ДЛЯ ЦИФРЫ"))</f>
        <v/>
      </c>
      <c r="EY129" s="110">
        <f>IFERROR(EX129*AY129,0)</f>
        <v/>
      </c>
      <c r="EZ129" s="131">
        <f>IFERROR(DP129/EY129*1000,0)</f>
        <v/>
      </c>
      <c r="FA129" s="112">
        <f>IFERROR(FC129/FB129,0)</f>
        <v/>
      </c>
      <c r="FB129" s="112">
        <f>IFERROR((FC129/(EY129/FF129*#REF!))*0.825,0)</f>
        <v/>
      </c>
      <c r="FC129" s="112">
        <f>IFERROR(((EX129*30/AR129)*100)/30,0)</f>
        <v/>
      </c>
      <c r="FD129" s="112">
        <f>IFERROR(EY129/G129*100%,0)</f>
        <v/>
      </c>
      <c r="FE129" s="112">
        <f>IFERROR(FD129/FC129*100%,0)</f>
        <v/>
      </c>
      <c r="FF129" s="110">
        <f>IFERROR(AR129/30*AY129,0)</f>
        <v/>
      </c>
    </row>
    <row r="130" ht="13" customHeight="1">
      <c r="A130" s="59" t="n"/>
      <c r="B130" s="60" t="n"/>
      <c r="C130" s="60" t="n"/>
      <c r="D130" s="60">
        <f t="array" ref="D130">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MATCH($E130,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30" s="60">
        <f t="array" ref="E130">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MATCH($F130,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30" s="60" t="inlineStr"/>
      <c r="G130" s="60" t="n"/>
      <c r="H130" s="60">
        <f t="array" ref="H130">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MATCH($I130,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30" s="60" t="n"/>
      <c r="J130" s="60" t="n"/>
      <c r="K130" s="60" t="n"/>
      <c r="L130" s="60" t="n"/>
      <c r="M130" s="60" t="n"/>
      <c r="N130" s="60" t="n"/>
      <c r="O130" s="60" t="n"/>
      <c r="P130" s="60">
        <f t="array" ref="P130">
_xlfn.IFS(
ISNUMBER(MATCH($Q130,{"шелфбаннер","разделитель","монетница","чековая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ISNUMBER(MATCH($Q130,{"LED/LCD","видеокулер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ISNUMBER(MATCH($Q130,{"автомобиль","машина","выставочное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ISNUMBER(MATCH($Q130,{"билборд","лифтовая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ISNUMBER(MATCH($Q130,{"навигация","подвесной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ISNUMBER(MATCH($Q130,{"движущаяся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ISNUMBER(MATCH($Q130,{"каталог","журнал"},)),
"Пресса",
$Q130="","")</f>
        <v/>
      </c>
      <c r="Q130" s="60" t="n"/>
      <c r="R130" s="60">
        <f t="array" ref="R130">
IFERROR(
_xlfn.IFS(
OR(ISNUMBER(MATCH($Q130,{"экспозиция","макет","стенд","автостенд","авто стенд","выставочное пространство","выставочные стенды","модульные выставочные стенды","3Д конструкция","3D конструкция"},)),P130="Экспонирование"),
"нестандартный",
ISNUMBER(MATCH($Q130,{"скроллер","призматрон"},)),
"динамический",
$P130="Видео",
"цифровой",
OR($P130="Пресса",$P130="Щит",$P130="POSm",$P130="Подвес",$P130="Брендирование/оклейка"),
"статический"),"")</f>
        <v/>
      </c>
      <c r="S130" s="59" t="n"/>
      <c r="T130" s="60" t="n"/>
      <c r="U130" s="60" t="n"/>
      <c r="V130" s="60">
        <f>
IF(P130="Видео",
"цифровой постер/ролик",
IF(ISNUMBER(MATCH(Q130,{"короб световой","короб световой | лайтбокс","короб световой | кристалайт","лайтбокс","лайт бокс","кристалайт","LB","lightbox"},)),
"бэклит",
IF(P130="Брендирование/оклейка",
"перфарированная пленка/самоклейка",
IF(P130="Экспонирование",
"под запрос",
IF(P130="Подвес",
"баннер/ткань",
"")))))</f>
        <v/>
      </c>
      <c r="W130" s="59" t="n"/>
      <c r="X130" s="59" t="n"/>
      <c r="Y130" s="59" t="n"/>
      <c r="Z130" s="61" t="n"/>
      <c r="AA130" s="61" t="n"/>
      <c r="AB130" s="61">
        <f>IF(BL130&gt;0,Z130,0)</f>
        <v/>
      </c>
      <c r="AC130" s="59" t="n"/>
      <c r="AD130" s="59" t="n"/>
      <c r="AE130" s="59" t="n"/>
      <c r="AF130" s="59" t="n"/>
      <c r="AG130" s="59" t="n"/>
      <c r="AH130" s="59" t="n"/>
      <c r="AI130" s="59" t="n"/>
      <c r="AJ130" s="59" t="n"/>
      <c r="AK130" s="59" t="n"/>
      <c r="AL130" s="62">
        <f>IFERROR(IF(OR(R130="статический",R130="динамический",R130="нестандартный",R130="",R130=""),"-",IF(AND(AH130="-",AI130="-"),"-",AK130*3600/AH130*AI130)),"-")</f>
        <v/>
      </c>
      <c r="AM130" s="62">
        <f>IFERROR(IF(OR(R130="статический",R130="динамический",R130="",R130="", R130="BTL",R130="нестандартный"),"-",AG130*AI130*AL130/60),"-")</f>
        <v/>
      </c>
      <c r="AN130" s="63">
        <f>IFERROR(IF(AH130="","-",AG130*AI130/AH130),"-")</f>
        <v/>
      </c>
      <c r="AO130" s="59">
        <f>IFERROR(IF(OR($R130="статический",$R130="динамический",$R130="",$R130="",$R130="BTL",$R130="нестандартный"),"-",$AL130*$AY130),"-")</f>
        <v/>
      </c>
      <c r="AP130" s="62">
        <f>IFERROR(IF(OR($R130="статический",$R130="динамический",$R130="",$R130="",$R130="BTL",$R130="нестандартный"),"-",$AM130*AY130),"-")</f>
        <v/>
      </c>
      <c r="AQ130" s="64" t="n"/>
      <c r="AR130" s="61" t="n"/>
      <c r="AS130" s="61" t="n"/>
      <c r="AT130" s="61" t="n"/>
      <c r="AU130" s="65" t="n"/>
      <c r="AV130" s="124">
        <f>IFERROR(DR130/AT130*1000,"n/a")</f>
        <v/>
      </c>
      <c r="AW130" s="67" t="n"/>
      <c r="AX130" s="67" t="n"/>
      <c r="AY130" s="43">
        <f>IFERROR(IF(OR($AW130="",$AX130=""),"",_xlfn.DAYS($AX130+1,$AW130)),"")</f>
        <v/>
      </c>
      <c r="AZ130" s="68">
        <f t="array" ref="AZ130">
_xlfn.LET(_xlpm.COEFF,
IF($AW130+$AX130=0,0,IF(MAX(MIN($AX130,EOMONTH(AZ$15,0))-MAX($AW130,AZ$15)+1,)&gt;0,1,0)),
_xlfn.IFS(
$ES130="LisChannel",
_xlpm.COEFF*
INDEX({1;1;1.2;1.2;1;1;1;1;1.2;1.2;1.2;1.2},
MATCH(MONTH(AZ$15),
{1,2,3,4,5,6,7,8,9,10,11,12})),
CONCATENATE($ES130," ",$L130)="RussOutdoor метро",
_xlpm.COEFF*
INDEX({0.8;0.9;1.1;1.1;1;1;1;1;1.1;1.1;1.1;1.1},
MATCH(MONTH(AZ$15),
{1,2,3,4,5,6,7,8,9,10,11,12})),
$ES130&lt;&gt;"LisChannel",
_xlpm.COEFF,
$ES130&lt;&gt;"RussOutdoor",
_xlpm.COEFF))</f>
        <v/>
      </c>
      <c r="BA130" s="68">
        <f t="array" ref="BA130">
_xlfn.LET(_xlpm.COEFF,
IF($AW130+$AX130=0,0,IF(MAX(MIN($AX130,EOMONTH(BA$15,0))-MAX($AW130,BA$15)+1,)&gt;0,1,0)),
_xlfn.IFS(
$ES130="LisChannel",
_xlpm.COEFF*
INDEX({1;1;1.2;1.2;1;1;1;1;1.2;1.2;1.2;1.2},
MATCH(MONTH(BA$15),
{1,2,3,4,5,6,7,8,9,10,11,12})),
CONCATENATE($ES130," ",$L130)="RussOutdoor метро",
_xlpm.COEFF*
INDEX({0.8;0.9;1.1;1.1;1;1;1;1;1.1;1.1;1.1;1.1},
MATCH(MONTH(BA$15),
{1,2,3,4,5,6,7,8,9,10,11,12})),
$ES130&lt;&gt;"LisChannel",
_xlpm.COEFF,
$ES130&lt;&gt;"RussOutdoor",
_xlpm.COEFF))</f>
        <v/>
      </c>
      <c r="BB130" s="68">
        <f t="array" ref="BB130">
_xlfn.LET(_xlpm.COEFF,
IF($AW130+$AX130=0,0,IF(MAX(MIN($AX130,EOMONTH(BB$15,0))-MAX($AW130,BB$15)+1,)&gt;0,1,0)),
_xlfn.IFS(
$ES130="LisChannel",
_xlpm.COEFF*
INDEX({1;1;1.2;1.2;1;1;1;1;1.2;1.2;1.2;1.2},
MATCH(MONTH(BB$15),
{1,2,3,4,5,6,7,8,9,10,11,12})),
CONCATENATE($ES130," ",$L130)="RussOutdoor метро",
_xlpm.COEFF*
INDEX({0.8;0.9;1.1;1.1;1;1;1;1;1.1;1.1;1.1;1.1},
MATCH(MONTH(BB$15),
{1,2,3,4,5,6,7,8,9,10,11,12})),
$ES130&lt;&gt;"LisChannel",
_xlpm.COEFF,
$ES130&lt;&gt;"RussOutdoor",
_xlpm.COEFF))</f>
        <v/>
      </c>
      <c r="BC130" s="68">
        <f t="array" ref="BC130">
_xlfn.LET(_xlpm.COEFF,
IF($AW130+$AX130=0,0,IF(MAX(MIN($AX130,EOMONTH(BC$15,0))-MAX($AW130,BC$15)+1,)&gt;0,1,0)),
_xlfn.IFS(
$ES130="LisChannel",
_xlpm.COEFF*
INDEX({1;1;1.2;1.2;1;1;1;1;1.2;1.2;1.2;1.2},
MATCH(MONTH(BC$15),
{1,2,3,4,5,6,7,8,9,10,11,12})),
CONCATENATE($ES130," ",$L130)="RussOutdoor метро",
_xlpm.COEFF*
INDEX({0.8;0.9;1.1;1.1;1;1;1;1;1.1;1.1;1.1;1.1},
MATCH(MONTH(BC$15),
{1,2,3,4,5,6,7,8,9,10,11,12})),
$ES130&lt;&gt;"LisChannel",
_xlpm.COEFF,
$ES130&lt;&gt;"RussOutdoor",
_xlpm.COEFF))</f>
        <v/>
      </c>
      <c r="BD130" s="68">
        <f t="array" ref="BD130">
_xlfn.LET(_xlpm.COEFF,
IF($AW130+$AX130=0,0,IF(MAX(MIN($AX130,EOMONTH(BD$15,0))-MAX($AW130,BD$15)+1,)&gt;0,1,0)),
_xlfn.IFS(
$ES130="LisChannel",
_xlpm.COEFF*
INDEX({1;1;1.2;1.2;1;1;1;1;1.2;1.2;1.2;1.2},
MATCH(MONTH(BD$15),
{1,2,3,4,5,6,7,8,9,10,11,12})),
CONCATENATE($ES130," ",$L130)="RussOutdoor метро",
_xlpm.COEFF*
INDEX({0.8;0.9;1.1;1.1;1;1;1;1;1.1;1.1;1.1;1.1},
MATCH(MONTH(BD$15),
{1,2,3,4,5,6,7,8,9,10,11,12})),
$ES130&lt;&gt;"LisChannel",
_xlpm.COEFF,
$ES130&lt;&gt;"RussOutdoor",
_xlpm.COEFF))</f>
        <v/>
      </c>
      <c r="BE130" s="68">
        <f t="array" ref="BE130">
_xlfn.LET(_xlpm.COEFF,
IF($AW130+$AX130=0,0,IF(MAX(MIN($AX130,EOMONTH(BE$15,0))-MAX($AW130,BE$15)+1,)&gt;0,1,0)),
_xlfn.IFS(
$ES130="LisChannel",
_xlpm.COEFF*
INDEX({1;1;1.2;1.2;1;1;1;1;1.2;1.2;1.2;1.2},
MATCH(MONTH(BE$15),
{1,2,3,4,5,6,7,8,9,10,11,12})),
CONCATENATE($ES130," ",$L130)="RussOutdoor метро",
_xlpm.COEFF*
INDEX({0.8;0.9;1.1;1.1;1;1;1;1;1.1;1.1;1.1;1.1},
MATCH(MONTH(BE$15),
{1,2,3,4,5,6,7,8,9,10,11,12})),
$ES130&lt;&gt;"LisChannel",
_xlpm.COEFF,
$ES130&lt;&gt;"RussOutdoor",
_xlpm.COEFF))</f>
        <v/>
      </c>
      <c r="BF130" s="68">
        <f t="array" ref="BF130">
_xlfn.LET(_xlpm.COEFF,
IF($AW130+$AX130=0,0,IF(MAX(MIN($AX130,EOMONTH(BF$15,0))-MAX($AW130,BF$15)+1,)&gt;0,1,0)),
_xlfn.IFS(
$ES130="LisChannel",
_xlpm.COEFF*
INDEX({1;1;1.2;1.2;1;1;1;1;1.2;1.2;1.2;1.2},
MATCH(MONTH(BF$15),
{1,2,3,4,5,6,7,8,9,10,11,12})),
CONCATENATE($ES130," ",$L130)="RussOutdoor метро",
_xlpm.COEFF*
INDEX({0.8;0.9;1.1;1.1;1;1;1;1;1.1;1.1;1.1;1.1},
MATCH(MONTH(BF$15),
{1,2,3,4,5,6,7,8,9,10,11,12})),
$ES130&lt;&gt;"LisChannel",
_xlpm.COEFF,
$ES130&lt;&gt;"RussOutdoor",
_xlpm.COEFF))</f>
        <v/>
      </c>
      <c r="BG130" s="68">
        <f t="array" ref="BG130">
_xlfn.LET(_xlpm.COEFF,
IF($AW130+$AX130=0,0,IF(MAX(MIN($AX130,EOMONTH(BG$15,0))-MAX($AW130,BG$15)+1,)&gt;0,1,0)),
_xlfn.IFS(
$ES130="LisChannel",
_xlpm.COEFF*
INDEX({1;1;1.2;1.2;1;1;1;1;1.2;1.2;1.2;1.2},
MATCH(MONTH(BG$15),
{1,2,3,4,5,6,7,8,9,10,11,12})),
CONCATENATE($ES130," ",$L130)="RussOutdoor метро",
_xlpm.COEFF*
INDEX({0.8;0.9;1.1;1.1;1;1;1;1;1.1;1.1;1.1;1.1},
MATCH(MONTH(BG$15),
{1,2,3,4,5,6,7,8,9,10,11,12})),
$ES130&lt;&gt;"LisChannel",
_xlpm.COEFF,
$ES130&lt;&gt;"RussOutdoor",
_xlpm.COEFF))</f>
        <v/>
      </c>
      <c r="BH130" s="68">
        <f t="array" ref="BH130">
_xlfn.LET(_xlpm.COEFF,
IF($AW130+$AX130=0,0,IF(MAX(MIN($AX130,EOMONTH(BH$15,0))-MAX($AW130,BH$15)+1,)&gt;0,1,0)),
_xlfn.IFS(
$ES130="LisChannel",
_xlpm.COEFF*
INDEX({1;1;1.2;1.2;1;1;1;1;1.2;1.2;1.2;1.2},
MATCH(MONTH(BH$15),
{1,2,3,4,5,6,7,8,9,10,11,12})),
CONCATENATE($ES130," ",$L130)="RussOutdoor метро",
_xlpm.COEFF*
INDEX({0.8;0.9;1.1;1.1;1;1;1;1;1.1;1.1;1.1;1.1},
MATCH(MONTH(BH$15),
{1,2,3,4,5,6,7,8,9,10,11,12})),
$ES130&lt;&gt;"LisChannel",
_xlpm.COEFF,
$ES130&lt;&gt;"RussOutdoor",
_xlpm.COEFF))</f>
        <v/>
      </c>
      <c r="BI130" s="68">
        <f t="array" ref="BI130">
_xlfn.LET(_xlpm.COEFF,
IF($AW130+$AX130=0,0,IF(MAX(MIN($AX130,EOMONTH(BI$15,0))-MAX($AW130,BI$15)+1,)&gt;0,1,0)),
_xlfn.IFS(
$ES130="LisChannel",
_xlpm.COEFF*
INDEX({1;1;1.2;1.2;1;1;1;1;1.2;1.2;1.2;1.2},
MATCH(MONTH(BI$15),
{1,2,3,4,5,6,7,8,9,10,11,12})),
CONCATENATE($ES130," ",$L130)="RussOutdoor метро",
_xlpm.COEFF*
INDEX({0.8;0.9;1.1;1.1;1;1;1;1;1.1;1.1;1.1;1.1},
MATCH(MONTH(BI$15),
{1,2,3,4,5,6,7,8,9,10,11,12})),
$ES130&lt;&gt;"LisChannel",
_xlpm.COEFF,
$ES130&lt;&gt;"RussOutdoor",
_xlpm.COEFF))</f>
        <v/>
      </c>
      <c r="BJ130" s="68">
        <f t="array" ref="BJ130">
_xlfn.LET(_xlpm.COEFF,
IF($AW130+$AX130=0,0,IF(MAX(MIN($AX130,EOMONTH(BJ$15,0))-MAX($AW130,BJ$15)+1,)&gt;0,1,0)),
_xlfn.IFS(
$ES130="LisChannel",
_xlpm.COEFF*
INDEX({1;1;1.2;1.2;1;1;1;1;1.2;1.2;1.2;1.2},
MATCH(MONTH(BJ$15),
{1,2,3,4,5,6,7,8,9,10,11,12})),
CONCATENATE($ES130," ",$L130)="RussOutdoor метро",
_xlpm.COEFF*
INDEX({0.8;0.9;1.1;1.1;1;1;1;1;1.1;1.1;1.1;1.1},
MATCH(MONTH(BJ$15),
{1,2,3,4,5,6,7,8,9,10,11,12})),
$ES130&lt;&gt;"LisChannel",
_xlpm.COEFF,
$ES130&lt;&gt;"RussOutdoor",
_xlpm.COEFF))</f>
        <v/>
      </c>
      <c r="BK130" s="68">
        <f t="array" ref="BK130">
_xlfn.LET(_xlpm.COEFF,
IF($AW130+$AX130=0,0,IF(MAX(MIN($AX130,EOMONTH(BK$15,0))-MAX($AW130,BK$15)+1,)&gt;0,1,0)),
_xlfn.IFS(
$ES130="LisChannel",
_xlpm.COEFF*
INDEX({1;1;1.2;1.2;1;1;1;1;1.2;1.2;1.2;1.2},
MATCH(MONTH(BK$15),
{1,2,3,4,5,6,7,8,9,10,11,12})),
CONCATENATE($ES130," ",$L130)="RussOutdoor метро",
_xlpm.COEFF*
INDEX({0.8;0.9;1.1;1.1;1;1;1;1;1.1;1.1;1.1;1.1},
MATCH(MONTH(BK$15),
{1,2,3,4,5,6,7,8,9,10,11,12})),
$ES130&lt;&gt;"LisChannel",
_xlpm.COEFF,
$ES130&lt;&gt;"RussOutdoor",
_xlpm.COEFF))</f>
        <v/>
      </c>
      <c r="BL130" s="62">
        <f>COUNTIFS($AZ130:$BK130,"&gt;0")</f>
        <v/>
      </c>
      <c r="BM130" s="65" t="n"/>
      <c r="BN130" s="125">
        <f>$DJ130</f>
        <v/>
      </c>
      <c r="BO130" s="63">
        <f>$DQ130</f>
        <v/>
      </c>
      <c r="BP130" s="125">
        <f>
IFERROR(
IF($BL130=0,0,
$BN130*(1-$BO130)),
0)</f>
        <v/>
      </c>
      <c r="BQ130" s="125">
        <f t="array" ref="BQ130">
IFERROR(
_xlfn.IFS(
$DH130="день_1",
$BP130*$BL130/($AX130-$AW130+1)*AZ130*(DAY(EOMONTH(AZ$15,0))),
$DH130="день_2",
$BP130/30*MAX(MIN($AX130,EOMONTH(AZ$15,0))-MAX($AW130,AZ$15)+1,),
$DH130="раб.день",
$BP130/30*(IFERROR(
_xlfn.LET(_xlpm.VD,
CHOOSE(
{1;2;3;4;5;6;7;8;9;10;11;12;13;14;15;16;17;18},
45658,45659,45660,45661,45662,45663,45664,45665,45711,45724,45778,45779,45785,45786,45820,45821,45965,46022),
_xlfn.LET(_xlpm.DD,
MAX(MIN($AX130,EOMONTH(AZ$15,0))-MAX($AW130,AZ$15),),
_xlfn.IFS(
AND(MONTH($AW130)=MONTH(AZ$15),MONTH($AX130)&lt;&gt;MONTH(AZ$15)),
NETWORKDAYS.INTL($AW130,$AW130+_xlpm.DD,1,_xlpm.VD),
AND(MONTH($AW130)&lt;&gt;MONTH(AZ$15),MONTH($AX130)=MONTH(AZ$15)),
NETWORKDAYS.INTL(($AX130)-_xlpm.DD,$AX130,1,_xlpm.VD),
AND(MONTH($AW130)&lt;MONTH(AZ$15),MONTH($AX130)&gt;MONTH(AZ$15)),
NETWORKDAYS.INTL((EOMONTH(AZ$15-1,1))-_xlpm.DD,EOMONTH(AZ$15-1,1),1,_xlpm.VD),
AND(MONTH($AW130)=MONTH(AZ$15),MONTH($AX130)=MONTH(AZ$15)),
NETWORKDAYS.INTL($AW130,$AX130,1,_xlpm.VD)))),0)),
$DH130="месяц",
$BP130*AZ130,
$DH130="неделя",
$BP130*AZ130/7*(ROUNDUP((DAY(EOMONTH(AZ$15,0)))/4,0))),
0)</f>
        <v/>
      </c>
      <c r="BR130" s="125">
        <f t="array" ref="BR130">
IFERROR(
_xlfn.IFS(
$DH130="день_1",
$BP130*$BL130/($AX130-$AW130+1)*BA130*(DAY(EOMONTH(BA$15,0))),
$DH130="день_2",
$BP130/30*MAX(MIN($AX130,EOMONTH(BA$15,0))-MAX($AW130,BA$15)+1,),
$DH130="раб.день",
$BP130/30*(IFERROR(
_xlfn.LET(_xlpm.VD,
CHOOSE(
{1;2;3;4;5;6;7;8;9;10;11;12;13;14;15;16;17;18},
45658,45659,45660,45661,45662,45663,45664,45665,45711,45724,45778,45779,45785,45786,45820,45821,45965,46022),
_xlfn.LET(_xlpm.DD,
MAX(MIN($AX130,EOMONTH(BA$15,0))-MAX($AW130,BA$15),),
_xlfn.IFS(
AND(MONTH($AW130)=MONTH(BA$15),MONTH($AX130)&lt;&gt;MONTH(BA$15)),
NETWORKDAYS.INTL($AW130,$AW130+_xlpm.DD,1,_xlpm.VD),
AND(MONTH($AW130)&lt;&gt;MONTH(BA$15),MONTH($AX130)=MONTH(BA$15)),
NETWORKDAYS.INTL(($AX130)-_xlpm.DD,$AX130,1,_xlpm.VD),
AND(MONTH($AW130)&lt;MONTH(BA$15),MONTH($AX130)&gt;MONTH(BA$15)),
NETWORKDAYS.INTL((EOMONTH(BA$15-1,1))-_xlpm.DD,EOMONTH(BA$15-1,1),1,_xlpm.VD),
AND(MONTH($AW130)=MONTH(BA$15),MONTH($AX130)=MONTH(BA$15)),
NETWORKDAYS.INTL($AW130,$AX130,1,_xlpm.VD)))),0)),
$DH130="месяц",
$BP130*BA130,
$DH130="неделя",
$BP130*BA130/7*(ROUNDUP((DAY(EOMONTH(BA$15,0)))/4,0))),
0)</f>
        <v/>
      </c>
      <c r="BS130" s="125">
        <f t="array" ref="BS130">
IFERROR(
_xlfn.IFS(
$DH130="день_1",
$BP130*$BL130/($AX130-$AW130+1)*BB130*(DAY(EOMONTH(BB$15,0))),
$DH130="день_2",
$BP130/30*MAX(MIN($AX130,EOMONTH(BB$15,0))-MAX($AW130,BB$15)+1,),
$DH130="раб.день",
$BP130/30*(IFERROR(
_xlfn.LET(_xlpm.VD,
CHOOSE(
{1;2;3;4;5;6;7;8;9;10;11;12;13;14;15;16;17;18},
45658,45659,45660,45661,45662,45663,45664,45665,45711,45724,45778,45779,45785,45786,45820,45821,45965,46022),
_xlfn.LET(_xlpm.DD,
MAX(MIN($AX130,EOMONTH(BB$15,0))-MAX($AW130,BB$15),),
_xlfn.IFS(
AND(MONTH($AW130)=MONTH(BB$15),MONTH($AX130)&lt;&gt;MONTH(BB$15)),
NETWORKDAYS.INTL($AW130,$AW130+_xlpm.DD,1,_xlpm.VD),
AND(MONTH($AW130)&lt;&gt;MONTH(BB$15),MONTH($AX130)=MONTH(BB$15)),
NETWORKDAYS.INTL(($AX130)-_xlpm.DD,$AX130,1,_xlpm.VD),
AND(MONTH($AW130)&lt;MONTH(BB$15),MONTH($AX130)&gt;MONTH(BB$15)),
NETWORKDAYS.INTL((EOMONTH(BB$15-1,1))-_xlpm.DD,EOMONTH(BB$15-1,1),1,_xlpm.VD),
AND(MONTH($AW130)=MONTH(BB$15),MONTH($AX130)=MONTH(BB$15)),
NETWORKDAYS.INTL($AW130,$AX130,1,_xlpm.VD)))),0)),
$DH130="месяц",
$BP130*BB130,
$DH130="неделя",
$BP130*BB130/7*(ROUNDUP((DAY(EOMONTH(BB$15,0)))/4,0))),
0)</f>
        <v/>
      </c>
      <c r="BT130" s="125">
        <f t="array" ref="BT130">
IFERROR(
_xlfn.IFS(
$DH130="день_1",
$BP130*$BL130/($AX130-$AW130+1)*BC130*(DAY(EOMONTH(BC$15,0))),
$DH130="день_2",
$BP130/30*MAX(MIN($AX130,EOMONTH(BC$15,0))-MAX($AW130,BC$15)+1,),
$DH130="раб.день",
$BP130/30*(IFERROR(
_xlfn.LET(_xlpm.VD,
CHOOSE(
{1;2;3;4;5;6;7;8;9;10;11;12;13;14;15;16;17;18},
45658,45659,45660,45661,45662,45663,45664,45665,45711,45724,45778,45779,45785,45786,45820,45821,45965,46022),
_xlfn.LET(_xlpm.DD,
MAX(MIN($AX130,EOMONTH(BC$15,0))-MAX($AW130,BC$15),),
_xlfn.IFS(
AND(MONTH($AW130)=MONTH(BC$15),MONTH($AX130)&lt;&gt;MONTH(BC$15)),
NETWORKDAYS.INTL($AW130,$AW130+_xlpm.DD,1,_xlpm.VD),
AND(MONTH($AW130)&lt;&gt;MONTH(BC$15),MONTH($AX130)=MONTH(BC$15)),
NETWORKDAYS.INTL(($AX130)-_xlpm.DD,$AX130,1,_xlpm.VD),
AND(MONTH($AW130)&lt;MONTH(BC$15),MONTH($AX130)&gt;MONTH(BC$15)),
NETWORKDAYS.INTL((EOMONTH(BC$15-1,1))-_xlpm.DD,EOMONTH(BC$15-1,1),1,_xlpm.VD),
AND(MONTH($AW130)=MONTH(BC$15),MONTH($AX130)=MONTH(BC$15)),
NETWORKDAYS.INTL($AW130,$AX130,1,_xlpm.VD)))),0)),
$DH130="месяц",
$BP130*BC130,
$DH130="неделя",
$BP130*BC130/7*(ROUNDUP((DAY(EOMONTH(BC$15,0)))/4,0))),
0)</f>
        <v/>
      </c>
      <c r="BU130" s="125">
        <f t="array" ref="BU130">
IFERROR(
_xlfn.IFS(
$DH130="день_1",
$BP130*$BL130/($AX130-$AW130+1)*BD130*(DAY(EOMONTH(BD$15,0))),
$DH130="день_2",
$BP130/30*MAX(MIN($AX130,EOMONTH(BD$15,0))-MAX($AW130,BD$15)+1,),
$DH130="раб.день",
$BP130/30*(IFERROR(
_xlfn.LET(_xlpm.VD,
CHOOSE(
{1;2;3;4;5;6;7;8;9;10;11;12;13;14;15;16;17;18},
45658,45659,45660,45661,45662,45663,45664,45665,45711,45724,45778,45779,45785,45786,45820,45821,45965,46022),
_xlfn.LET(_xlpm.DD,
MAX(MIN($AX130,EOMONTH(BD$15,0))-MAX($AW130,BD$15),),
_xlfn.IFS(
AND(MONTH($AW130)=MONTH(BD$15),MONTH($AX130)&lt;&gt;MONTH(BD$15)),
NETWORKDAYS.INTL($AW130,$AW130+_xlpm.DD,1,_xlpm.VD),
AND(MONTH($AW130)&lt;&gt;MONTH(BD$15),MONTH($AX130)=MONTH(BD$15)),
NETWORKDAYS.INTL(($AX130)-_xlpm.DD,$AX130,1,_xlpm.VD),
AND(MONTH($AW130)&lt;MONTH(BD$15),MONTH($AX130)&gt;MONTH(BD$15)),
NETWORKDAYS.INTL((EOMONTH(BD$15-1,1))-_xlpm.DD,EOMONTH(BD$15-1,1),1,_xlpm.VD),
AND(MONTH($AW130)=MONTH(BD$15),MONTH($AX130)=MONTH(BD$15)),
NETWORKDAYS.INTL($AW130,$AX130,1,_xlpm.VD)))),0)),
$DH130="месяц",
$BP130*BD130,
$DH130="неделя",
$BP130*BD130/7*(ROUNDUP((DAY(EOMONTH(BD$15,0)))/4,0))),
0)</f>
        <v/>
      </c>
      <c r="BV130" s="125">
        <f t="array" ref="BV130">
IFERROR(
_xlfn.IFS(
$DH130="день_1",
$BP130*$BL130/($AX130-$AW130+1)*BE130*(DAY(EOMONTH(BE$15,0))),
$DH130="день_2",
$BP130/30*MAX(MIN($AX130,EOMONTH(BE$15,0))-MAX($AW130,BE$15)+1,),
$DH130="раб.день",
$BP130/30*(IFERROR(
_xlfn.LET(_xlpm.VD,
CHOOSE(
{1;2;3;4;5;6;7;8;9;10;11;12;13;14;15;16;17;18},
45658,45659,45660,45661,45662,45663,45664,45665,45711,45724,45778,45779,45785,45786,45820,45821,45965,46022),
_xlfn.LET(_xlpm.DD,
MAX(MIN($AX130,EOMONTH(BE$15,0))-MAX($AW130,BE$15),),
_xlfn.IFS(
AND(MONTH($AW130)=MONTH(BE$15),MONTH($AX130)&lt;&gt;MONTH(BE$15)),
NETWORKDAYS.INTL($AW130,$AW130+_xlpm.DD,1,_xlpm.VD),
AND(MONTH($AW130)&lt;&gt;MONTH(BE$15),MONTH($AX130)=MONTH(BE$15)),
NETWORKDAYS.INTL(($AX130)-_xlpm.DD,$AX130,1,_xlpm.VD),
AND(MONTH($AW130)&lt;MONTH(BE$15),MONTH($AX130)&gt;MONTH(BE$15)),
NETWORKDAYS.INTL((EOMONTH(BE$15-1,1))-_xlpm.DD,EOMONTH(BE$15-1,1),1,_xlpm.VD),
AND(MONTH($AW130)=MONTH(BE$15),MONTH($AX130)=MONTH(BE$15)),
NETWORKDAYS.INTL($AW130,$AX130,1,_xlpm.VD)))),0)),
$DH130="месяц",
$BP130*BE130,
$DH130="неделя",
$BP130*BE130/7*(ROUNDUP((DAY(EOMONTH(BE$15,0)))/4,0))),
0)</f>
        <v/>
      </c>
      <c r="BW130" s="125">
        <f t="array" ref="BW130">
IFERROR(
_xlfn.IFS(
$DH130="день_1",
$BP130*$BL130/($AX130-$AW130+1)*BF130*(DAY(EOMONTH(BF$15,0))),
$DH130="день_2",
$BP130/30*MAX(MIN($AX130,EOMONTH(BF$15,0))-MAX($AW130,BF$15)+1,),
$DH130="раб.день",
$BP130/30*(IFERROR(
_xlfn.LET(_xlpm.VD,
CHOOSE(
{1;2;3;4;5;6;7;8;9;10;11;12;13;14;15;16;17;18},
45658,45659,45660,45661,45662,45663,45664,45665,45711,45724,45778,45779,45785,45786,45820,45821,45965,46022),
_xlfn.LET(_xlpm.DD,
MAX(MIN($AX130,EOMONTH(BF$15,0))-MAX($AW130,BF$15),),
_xlfn.IFS(
AND(MONTH($AW130)=MONTH(BF$15),MONTH($AX130)&lt;&gt;MONTH(BF$15)),
NETWORKDAYS.INTL($AW130,$AW130+_xlpm.DD,1,_xlpm.VD),
AND(MONTH($AW130)&lt;&gt;MONTH(BF$15),MONTH($AX130)=MONTH(BF$15)),
NETWORKDAYS.INTL(($AX130)-_xlpm.DD,$AX130,1,_xlpm.VD),
AND(MONTH($AW130)&lt;MONTH(BF$15),MONTH($AX130)&gt;MONTH(BF$15)),
NETWORKDAYS.INTL((EOMONTH(BF$15-1,1))-_xlpm.DD,EOMONTH(BF$15-1,1),1,_xlpm.VD),
AND(MONTH($AW130)=MONTH(BF$15),MONTH($AX130)=MONTH(BF$15)),
NETWORKDAYS.INTL($AW130,$AX130,1,_xlpm.VD)))),0)),
$DH130="месяц",
$BP130*BF130,
$DH130="неделя",
$BP130*BF130/7*(ROUNDUP((DAY(EOMONTH(BF$15,0)))/4,0))),
0)</f>
        <v/>
      </c>
      <c r="BX130" s="125">
        <f t="array" ref="BX130">
IFERROR(
_xlfn.IFS(
$DH130="день_1",
$BP130*$BL130/($AX130-$AW130+1)*BG130*(DAY(EOMONTH(BG$15,0))),
$DH130="день_2",
$BP130/30*MAX(MIN($AX130,EOMONTH(BG$15,0))-MAX($AW130,BG$15)+1,),
$DH130="раб.день",
$BP130/30*(IFERROR(
_xlfn.LET(_xlpm.VD,
CHOOSE(
{1;2;3;4;5;6;7;8;9;10;11;12;13;14;15;16;17;18},
45658,45659,45660,45661,45662,45663,45664,45665,45711,45724,45778,45779,45785,45786,45820,45821,45965,46022),
_xlfn.LET(_xlpm.DD,
MAX(MIN($AX130,EOMONTH(BG$15,0))-MAX($AW130,BG$15),),
_xlfn.IFS(
AND(MONTH($AW130)=MONTH(BG$15),MONTH($AX130)&lt;&gt;MONTH(BG$15)),
NETWORKDAYS.INTL($AW130,$AW130+_xlpm.DD,1,_xlpm.VD),
AND(MONTH($AW130)&lt;&gt;MONTH(BG$15),MONTH($AX130)=MONTH(BG$15)),
NETWORKDAYS.INTL(($AX130)-_xlpm.DD,$AX130,1,_xlpm.VD),
AND(MONTH($AW130)&lt;MONTH(BG$15),MONTH($AX130)&gt;MONTH(BG$15)),
NETWORKDAYS.INTL((EOMONTH(BG$15-1,1))-_xlpm.DD,EOMONTH(BG$15-1,1),1,_xlpm.VD),
AND(MONTH($AW130)=MONTH(BG$15),MONTH($AX130)=MONTH(BG$15)),
NETWORKDAYS.INTL($AW130,$AX130,1,_xlpm.VD)))),0)),
$DH130="месяц",
$BP130*BG130,
$DH130="неделя",
$BP130*BG130/7*(ROUNDUP((DAY(EOMONTH(BG$15,0)))/4,0))),
0)</f>
        <v/>
      </c>
      <c r="BY130" s="125">
        <f t="array" ref="BY130">
IFERROR(
_xlfn.IFS(
$DH130="день_1",
$BP130*$BL130/($AX130-$AW130+1)*BH130*(DAY(EOMONTH(BH$15,0))),
$DH130="день_2",
$BP130/30*MAX(MIN($AX130,EOMONTH(BH$15,0))-MAX($AW130,BH$15)+1,),
$DH130="раб.день",
$BP130/30*(IFERROR(
_xlfn.LET(_xlpm.VD,
CHOOSE(
{1;2;3;4;5;6;7;8;9;10;11;12;13;14;15;16;17;18},
45658,45659,45660,45661,45662,45663,45664,45665,45711,45724,45778,45779,45785,45786,45820,45821,45965,46022),
_xlfn.LET(_xlpm.DD,
MAX(MIN($AX130,EOMONTH(BH$15,0))-MAX($AW130,BH$15),),
_xlfn.IFS(
AND(MONTH($AW130)=MONTH(BH$15),MONTH($AX130)&lt;&gt;MONTH(BH$15)),
NETWORKDAYS.INTL($AW130,$AW130+_xlpm.DD,1,_xlpm.VD),
AND(MONTH($AW130)&lt;&gt;MONTH(BH$15),MONTH($AX130)=MONTH(BH$15)),
NETWORKDAYS.INTL(($AX130)-_xlpm.DD,$AX130,1,_xlpm.VD),
AND(MONTH($AW130)&lt;MONTH(BH$15),MONTH($AX130)&gt;MONTH(BH$15)),
NETWORKDAYS.INTL((EOMONTH(BH$15-1,1))-_xlpm.DD,EOMONTH(BH$15-1,1),1,_xlpm.VD),
AND(MONTH($AW130)=MONTH(BH$15),MONTH($AX130)=MONTH(BH$15)),
NETWORKDAYS.INTL($AW130,$AX130,1,_xlpm.VD)))),0)),
$DH130="месяц",
$BP130*BH130,
$DH130="неделя",
$BP130*BH130/7*(ROUNDUP((DAY(EOMONTH(BH$15,0)))/4,0))),
0)</f>
        <v/>
      </c>
      <c r="BZ130" s="125">
        <f t="array" ref="BZ130">
IFERROR(
_xlfn.IFS(
$DH130="день_1",
$BP130*$BL130/($AX130-$AW130+1)*BI130*(DAY(EOMONTH(BI$15,0))),
$DH130="день_2",
$BP130/30*MAX(MIN($AX130,EOMONTH(BI$15,0))-MAX($AW130,BI$15)+1,),
$DH130="раб.день",
$BP130/30*(IFERROR(
_xlfn.LET(_xlpm.VD,
CHOOSE(
{1;2;3;4;5;6;7;8;9;10;11;12;13;14;15;16;17;18},
45658,45659,45660,45661,45662,45663,45664,45665,45711,45724,45778,45779,45785,45786,45820,45821,45965,46022),
_xlfn.LET(_xlpm.DD,
MAX(MIN($AX130,EOMONTH(BI$15,0))-MAX($AW130,BI$15),),
_xlfn.IFS(
AND(MONTH($AW130)=MONTH(BI$15),MONTH($AX130)&lt;&gt;MONTH(BI$15)),
NETWORKDAYS.INTL($AW130,$AW130+_xlpm.DD,1,_xlpm.VD),
AND(MONTH($AW130)&lt;&gt;MONTH(BI$15),MONTH($AX130)=MONTH(BI$15)),
NETWORKDAYS.INTL(($AX130)-_xlpm.DD,$AX130,1,_xlpm.VD),
AND(MONTH($AW130)&lt;MONTH(BI$15),MONTH($AX130)&gt;MONTH(BI$15)),
NETWORKDAYS.INTL((EOMONTH(BI$15-1,1))-_xlpm.DD,EOMONTH(BI$15-1,1),1,_xlpm.VD),
AND(MONTH($AW130)=MONTH(BI$15),MONTH($AX130)=MONTH(BI$15)),
NETWORKDAYS.INTL($AW130,$AX130,1,_xlpm.VD)))),0)),
$DH130="месяц",
$BP130*BI130,
$DH130="неделя",
$BP130*BI130/7*(ROUNDUP((DAY(EOMONTH(BI$15,0)))/4,0))),
0)</f>
        <v/>
      </c>
      <c r="CA130" s="125">
        <f t="array" ref="CA130">
IFERROR(
_xlfn.IFS(
$DH130="день_1",
$BP130*$BL130/($AX130-$AW130+1)*BJ130*(DAY(EOMONTH(BJ$15,0))),
$DH130="день_2",
$BP130/30*MAX(MIN($AX130,EOMONTH(BJ$15,0))-MAX($AW130,BJ$15)+1,),
$DH130="раб.день",
$BP130/30*(IFERROR(
_xlfn.LET(_xlpm.VD,
CHOOSE(
{1;2;3;4;5;6;7;8;9;10;11;12;13;14;15;16;17;18},
45658,45659,45660,45661,45662,45663,45664,45665,45711,45724,45778,45779,45785,45786,45820,45821,45965,46022),
_xlfn.LET(_xlpm.DD,
MAX(MIN($AX130,EOMONTH(BJ$15,0))-MAX($AW130,BJ$15),),
_xlfn.IFS(
AND(MONTH($AW130)=MONTH(BJ$15),MONTH($AX130)&lt;&gt;MONTH(BJ$15)),
NETWORKDAYS.INTL($AW130,$AW130+_xlpm.DD,1,_xlpm.VD),
AND(MONTH($AW130)&lt;&gt;MONTH(BJ$15),MONTH($AX130)=MONTH(BJ$15)),
NETWORKDAYS.INTL(($AX130)-_xlpm.DD,$AX130,1,_xlpm.VD),
AND(MONTH($AW130)&lt;MONTH(BJ$15),MONTH($AX130)&gt;MONTH(BJ$15)),
NETWORKDAYS.INTL((EOMONTH(BJ$15-1,1))-_xlpm.DD,EOMONTH(BJ$15-1,1),1,_xlpm.VD),
AND(MONTH($AW130)=MONTH(BJ$15),MONTH($AX130)=MONTH(BJ$15)),
NETWORKDAYS.INTL($AW130,$AX130,1,_xlpm.VD)))),0)),
$DH130="месяц",
$BP130*BJ130,
$DH130="неделя",
$BP130*BJ130/7*(ROUNDUP((DAY(EOMONTH(BJ$15,0)))/4,0))),
0)</f>
        <v/>
      </c>
      <c r="CB130" s="125">
        <f t="array" ref="CB130">
IFERROR(
_xlfn.IFS(
$DH130="день_1",
$BP130*$BL130/($AX130-$AW130+1)*BK130*(DAY(EOMONTH(BK$15,0))),
$DH130="день_2",
$BP130/30*MAX(MIN($AX130,EOMONTH(BK$15,0))-MAX($AW130,BK$15)+1,),
$DH130="раб.день",
$BP130/30*(IFERROR(
_xlfn.LET(_xlpm.VD,
CHOOSE(
{1;2;3;4;5;6;7;8;9;10;11;12;13;14;15;16;17;18},
45658,45659,45660,45661,45662,45663,45664,45665,45711,45724,45778,45779,45785,45786,45820,45821,45965,46022),
_xlfn.LET(_xlpm.DD,
MAX(MIN($AX130,EOMONTH(BK$15,0))-MAX($AW130,BK$15),),
_xlfn.IFS(
AND(MONTH($AW130)=MONTH(BK$15),MONTH($AX130)&lt;&gt;MONTH(BK$15)),
NETWORKDAYS.INTL($AW130,$AW130+_xlpm.DD,1,_xlpm.VD),
AND(MONTH($AW130)&lt;&gt;MONTH(BK$15),MONTH($AX130)=MONTH(BK$15)),
NETWORKDAYS.INTL(($AX130)-_xlpm.DD,$AX130,1,_xlpm.VD),
AND(MONTH($AW130)&lt;MONTH(BK$15),MONTH($AX130)&gt;MONTH(BK$15)),
NETWORKDAYS.INTL((EOMONTH(BK$15-1,1))-_xlpm.DD,EOMONTH(BK$15-1,1),1,_xlpm.VD),
AND(MONTH($AW130)=MONTH(BK$15),MONTH($AX130)=MONTH(BK$15)),
NETWORKDAYS.INTL($AW130,$AX130,1,_xlpm.VD)))),0)),
$DH130="месяц",
$BP130*BK130,
$DH130="неделя",
$BP130*BK130/7*(ROUNDUP((DAY(EOMONTH(BK$15,0)))/4,0))),
0)</f>
        <v/>
      </c>
      <c r="CC130" s="125">
        <f>SUM($BQ130:$CB130)</f>
        <v/>
      </c>
      <c r="CD130" s="126">
        <f>SUM($EH130:$EH130)</f>
        <v/>
      </c>
      <c r="CE130" s="126">
        <f>$CD130*$AB130</f>
        <v/>
      </c>
      <c r="CF130" s="126">
        <f>SUM($EK130:$EK130)</f>
        <v/>
      </c>
      <c r="CG130" s="126">
        <f>$CF130*$AB130</f>
        <v/>
      </c>
      <c r="CH130" s="126">
        <f>SUM($CC130,$CE130,$CG130)</f>
        <v/>
      </c>
      <c r="CI130" s="126">
        <f>$CH130*(1+$CM130)</f>
        <v/>
      </c>
      <c r="CJ130" s="127" t="n">
        <v>0</v>
      </c>
      <c r="CK130" s="126">
        <f>SUM($CH130:$CH130)*(1+$CJ130)</f>
        <v/>
      </c>
      <c r="CL130" s="126">
        <f>SUM($CH130:$CH130)*(1+$CM130)</f>
        <v/>
      </c>
      <c r="CM130" s="59" t="inlineStr">
        <is>
          <t>20%</t>
        </is>
      </c>
      <c r="CN130" s="59" t="n"/>
      <c r="CO130" s="72" t="n"/>
      <c r="CP130" s="59" t="n"/>
      <c r="CQ130" s="73" t="n"/>
      <c r="CR130" s="73" t="n"/>
      <c r="CS130" s="73" t="n"/>
      <c r="CT130" s="72" t="n"/>
      <c r="CU130" s="79" t="inlineStr">
        <is>
          <t> </t>
        </is>
      </c>
      <c r="CV130" s="60" t="n"/>
      <c r="CW130" s="60" t="n"/>
      <c r="CX130" s="60" t="n"/>
      <c r="CY130" s="127">
        <f>IFERROR(($CC130-$EE130)/($EE130/(1-$DQ130)),0)</f>
        <v/>
      </c>
      <c r="CZ130" s="127">
        <f>IFERROR(1-$EI130/($CE130),0)</f>
        <v/>
      </c>
      <c r="DA130" s="127">
        <f>IFERROR(1-$EL130/($CG130),0)</f>
        <v/>
      </c>
      <c r="DB130" s="126">
        <f>ROUND(IFERROR(($CI130/(1+$CM130)-$EN130),0),2)</f>
        <v/>
      </c>
      <c r="DC130" s="128" t="n"/>
      <c r="DD130" s="125" t="n"/>
      <c r="DE130" s="75" t="n">
        <v>0</v>
      </c>
      <c r="DF130" s="128" t="n"/>
      <c r="DG130" s="125">
        <f>IF($DC130=0,0,$DD130*($DC130*100%-$DE130*$DF130))*SUM($AB130:$AB130)</f>
        <v/>
      </c>
      <c r="DH130" s="129" t="inlineStr">
        <is>
          <t>месяц</t>
        </is>
      </c>
      <c r="DI130" s="130">
        <f t="array" ref="DI130">IFERROR(
IF($ES130="LisChannel",
(ROUND(((INDEX({174.625;153.888888888889;130.972222222222},MATCH($AI130,{2;3;4}),0))*$AG130*$AI130),2)),0),0)</f>
        <v/>
      </c>
      <c r="DJ130" s="130">
        <f>
_xlfn.LET(_xlpm.X,
IFERROR(
IF($ES130="НовиковТВ",
(_xlfn.LET(_xlpm.NTV,
_xlfn.LET(_xlpm.MIN,350000,
IF(SUMIFS($DI:$DI,$ES:$ES,"НовиковТВ")&lt;=_xlpm.MIN,
(SUMIFS($DI:$DI,$ES:$ES,"НовиковТВ")/(COUNTIFS($ES:$ES,"НовиковТВ")))*_xlpm.MIN/SUMIFS($DI:$DI,$ES:$ES,"НовиковТВ"),
DI130)),
_xlpm.NTV+$DG130/(1-(1-(_xlpm.NTV)*(1-$DL130)*(1-$DM130)*(1-$DN130)*(1-$DO130)*(1-$DP130)/_xlpm.NTV))))/(1+$EP130),
$DI130+$DG130/(1-(1-($DI130)*(1-$DL130)*(1-$DM130)*(1-$DN130)*(1-$DO130)*(1-$DP130)/$DI130))),
0),
_xlpm.X*(1+$CM130)*(1+$CW130)-_xlpm.X*(1+$CM130)+_xlpm.X)</f>
        <v/>
      </c>
      <c r="DK130" s="125" t="inlineStr">
        <is>
          <t>послед.</t>
        </is>
      </c>
      <c r="DL130" s="63" t="n">
        <v>0</v>
      </c>
      <c r="DM130" s="63" t="n">
        <v>0</v>
      </c>
      <c r="DN130" s="63" t="n">
        <v>0</v>
      </c>
      <c r="DO130" s="63" t="n">
        <v>0</v>
      </c>
      <c r="DP130" s="63" t="n">
        <v>0</v>
      </c>
      <c r="DQ130" s="63">
        <f t="array" ref="DQ130">IFERROR(_xlfn.IFS(
$DK130="послед.",1-(1-$DL130)*(1-$DM130)*(1-$DN130)*(1-$DO130)*(1-$DP130),
$DK130="сумм.",$DL130+$DM130+$DN130+$DO130+$DP130),
0)</f>
        <v/>
      </c>
      <c r="DR130" s="125">
        <f t="array" ref="DR130">
IFERROR(
_xlfn.IFS(
$BL130=0,
0,
$BL130&gt;0,
_xlfn.IFS($DK130="послед.",
$DJ130*(1-$DL130)*(1-$DM130)*(1-$DN130)*(1-$DO130)*(1-$DP130),
$DK130="сумм.",
$DJ130*(1-($DL130+$DM130+$DN130+$DO130+$DP130)))),0)</f>
        <v/>
      </c>
      <c r="DS130" s="125">
        <f t="array" ref="DS130">
IFERROR(_xlfn.IFS(
$DH130="день_1",
$DR130*$BL130/($AX130-$AW130+1)*AZ130*(DAY(EOMONTH(AZ$15,0))),
$DH130="день_2",
$DR130/30*MAX(MIN($AX130,EOMONTH(AZ$15,0))-MAX($AW130,AZ$15)+1,),
$DH130="раб.день",
$DR130/30*(IFERROR(
_xlfn.LET(_xlpm.VD,
CHOOSE(
{1;2;3;4;5;6;7;8;9;10;11;12;13;14;15;16;17;18},
45658,45659,45660,45661,45662,45663,45664,45665,45711,45724,45778,45779,45785,45786,45820,45821,45965,46022),
_xlfn.LET(_xlpm.DD,
MAX(MIN($AX130,EOMONTH(AZ$15,0))-MAX($AW130,AZ$15),),
_xlfn.IFS(
AND(MONTH($AW130)=MONTH(AZ$15),MONTH($AX130)&lt;&gt;MONTH(AZ$15)),
NETWORKDAYS.INTL($AW130,$AW130+_xlpm.DD,1,_xlpm.VD),
AND(MONTH($AW130)&lt;&gt;MONTH(AZ$15),MONTH($AX130)=MONTH(AZ$15)),
NETWORKDAYS.INTL(($AX130)-_xlpm.DD,$AX130,1,_xlpm.VD),
AND(MONTH($AW130)&lt;MONTH(AZ$15),MONTH($AX130)&gt;MONTH(AZ$15)),
NETWORKDAYS.INTL((EOMONTH(AZ$15-1,1))-_xlpm.DD,EOMONTH(AZ$15-1,1),1,_xlpm.VD),
AND(MONTH($AW130)=MONTH(AZ$15),MONTH($AX130)=MONTH(AZ$15)),
NETWORKDAYS.INTL($AW130,$AX130,1,_xlpm.VD)))),0)),
$DH130="месяц",
$DR130*AZ130,
$DH130="неделя",
$DR130*AZ130/7*(ROUNDUP((DAY(EOMONTH(AZ$15,0)))/4,0))),
0)</f>
        <v/>
      </c>
      <c r="DT130" s="125">
        <f t="array" ref="DT130">
IFERROR(_xlfn.IFS(
$DH130="день_1",
$DR130*$BL130/($AX130-$AW130+1)*BA130*(DAY(EOMONTH(BA$15,0))),
$DH130="день_2",
$DR130/30*MAX(MIN($AX130,EOMONTH(BA$15,0))-MAX($AW130,BA$15)+1,),
$DH130="раб.день",
$DR130/30*(IFERROR(
_xlfn.LET(_xlpm.VD,
CHOOSE(
{1;2;3;4;5;6;7;8;9;10;11;12;13;14;15;16;17;18},
45658,45659,45660,45661,45662,45663,45664,45665,45711,45724,45778,45779,45785,45786,45820,45821,45965,46022),
_xlfn.LET(_xlpm.DD,
MAX(MIN($AX130,EOMONTH(BA$15,0))-MAX($AW130,BA$15),),
_xlfn.IFS(
AND(MONTH($AW130)=MONTH(BA$15),MONTH($AX130)&lt;&gt;MONTH(BA$15)),
NETWORKDAYS.INTL($AW130,$AW130+_xlpm.DD,1,_xlpm.VD),
AND(MONTH($AW130)&lt;&gt;MONTH(BA$15),MONTH($AX130)=MONTH(BA$15)),
NETWORKDAYS.INTL(($AX130)-_xlpm.DD,$AX130,1,_xlpm.VD),
AND(MONTH($AW130)&lt;MONTH(BA$15),MONTH($AX130)&gt;MONTH(BA$15)),
NETWORKDAYS.INTL((EOMONTH(BA$15-1,1))-_xlpm.DD,EOMONTH(BA$15-1,1),1,_xlpm.VD),
AND(MONTH($AW130)=MONTH(BA$15),MONTH($AX130)=MONTH(BA$15)),
NETWORKDAYS.INTL($AW130,$AX130,1,_xlpm.VD)))),0)),
$DH130="месяц",
$DR130*BA130,
$DH130="неделя",
$DR130*BA130/7*(ROUNDUP((DAY(EOMONTH(BA$15,0)))/4,0))),
0)</f>
        <v/>
      </c>
      <c r="DU130" s="125">
        <f t="array" ref="DU130">
IFERROR(_xlfn.IFS(
$DH130="день_1",
$DR130*$BL130/($AX130-$AW130+1)*BB130*(DAY(EOMONTH(BB$15,0))),
$DH130="день_2",
$DR130/30*MAX(MIN($AX130,EOMONTH(BB$15,0))-MAX($AW130,BB$15)+1,),
$DH130="раб.день",
$DR130/30*(IFERROR(
_xlfn.LET(_xlpm.VD,
CHOOSE(
{1;2;3;4;5;6;7;8;9;10;11;12;13;14;15;16;17;18},
45658,45659,45660,45661,45662,45663,45664,45665,45711,45724,45778,45779,45785,45786,45820,45821,45965,46022),
_xlfn.LET(_xlpm.DD,
MAX(MIN($AX130,EOMONTH(BB$15,0))-MAX($AW130,BB$15),),
_xlfn.IFS(
AND(MONTH($AW130)=MONTH(BB$15),MONTH($AX130)&lt;&gt;MONTH(BB$15)),
NETWORKDAYS.INTL($AW130,$AW130+_xlpm.DD,1,_xlpm.VD),
AND(MONTH($AW130)&lt;&gt;MONTH(BB$15),MONTH($AX130)=MONTH(BB$15)),
NETWORKDAYS.INTL(($AX130)-_xlpm.DD,$AX130,1,_xlpm.VD),
AND(MONTH($AW130)&lt;MONTH(BB$15),MONTH($AX130)&gt;MONTH(BB$15)),
NETWORKDAYS.INTL((EOMONTH(BB$15-1,1))-_xlpm.DD,EOMONTH(BB$15-1,1),1,_xlpm.VD),
AND(MONTH($AW130)=MONTH(BB$15),MONTH($AX130)=MONTH(BB$15)),
NETWORKDAYS.INTL($AW130,$AX130,1,_xlpm.VD)))),0)),
$DH130="месяц",
$DR130*BB130,
$DH130="неделя",
$DR130*BB130/7*(ROUNDUP((DAY(EOMONTH(BB$15,0)))/4,0))),
0)</f>
        <v/>
      </c>
      <c r="DV130" s="125">
        <f t="array" ref="DV130">
IFERROR(_xlfn.IFS(
$DH130="день_1",
$DR130*$BL130/($AX130-$AW130+1)*BC130*(DAY(EOMONTH(BC$15,0))),
$DH130="день_2",
$DR130/30*MAX(MIN($AX130,EOMONTH(BC$15,0))-MAX($AW130,BC$15)+1,),
$DH130="раб.день",
$DR130/30*(IFERROR(
_xlfn.LET(_xlpm.VD,
CHOOSE(
{1;2;3;4;5;6;7;8;9;10;11;12;13;14;15;16;17;18},
45658,45659,45660,45661,45662,45663,45664,45665,45711,45724,45778,45779,45785,45786,45820,45821,45965,46022),
_xlfn.LET(_xlpm.DD,
MAX(MIN($AX130,EOMONTH(BC$15,0))-MAX($AW130,BC$15),),
_xlfn.IFS(
AND(MONTH($AW130)=MONTH(BC$15),MONTH($AX130)&lt;&gt;MONTH(BC$15)),
NETWORKDAYS.INTL($AW130,$AW130+_xlpm.DD,1,_xlpm.VD),
AND(MONTH($AW130)&lt;&gt;MONTH(BC$15),MONTH($AX130)=MONTH(BC$15)),
NETWORKDAYS.INTL(($AX130)-_xlpm.DD,$AX130,1,_xlpm.VD),
AND(MONTH($AW130)&lt;MONTH(BC$15),MONTH($AX130)&gt;MONTH(BC$15)),
NETWORKDAYS.INTL((EOMONTH(BC$15-1,1))-_xlpm.DD,EOMONTH(BC$15-1,1),1,_xlpm.VD),
AND(MONTH($AW130)=MONTH(BC$15),MONTH($AX130)=MONTH(BC$15)),
NETWORKDAYS.INTL($AW130,$AX130,1,_xlpm.VD)))),0)),
$DH130="месяц",
$DR130*BC130,
$DH130="неделя",
$DR130*BC130/7*(ROUNDUP((DAY(EOMONTH(BC$15,0)))/4,0))),
0)</f>
        <v/>
      </c>
      <c r="DW130" s="125">
        <f t="array" ref="DW130">
IFERROR(_xlfn.IFS(
$DH130="день_1",
$DR130*$BL130/($AX130-$AW130+1)*BD130*(DAY(EOMONTH(BD$15,0))),
$DH130="день_2",
$DR130/30*MAX(MIN($AX130,EOMONTH(BD$15,0))-MAX($AW130,BD$15)+1,),
$DH130="раб.день",
$DR130/30*(IFERROR(
_xlfn.LET(_xlpm.VD,
CHOOSE(
{1;2;3;4;5;6;7;8;9;10;11;12;13;14;15;16;17;18},
45658,45659,45660,45661,45662,45663,45664,45665,45711,45724,45778,45779,45785,45786,45820,45821,45965,46022),
_xlfn.LET(_xlpm.DD,
MAX(MIN($AX130,EOMONTH(BD$15,0))-MAX($AW130,BD$15),),
_xlfn.IFS(
AND(MONTH($AW130)=MONTH(BD$15),MONTH($AX130)&lt;&gt;MONTH(BD$15)),
NETWORKDAYS.INTL($AW130,$AW130+_xlpm.DD,1,_xlpm.VD),
AND(MONTH($AW130)&lt;&gt;MONTH(BD$15),MONTH($AX130)=MONTH(BD$15)),
NETWORKDAYS.INTL(($AX130)-_xlpm.DD,$AX130,1,_xlpm.VD),
AND(MONTH($AW130)&lt;MONTH(BD$15),MONTH($AX130)&gt;MONTH(BD$15)),
NETWORKDAYS.INTL((EOMONTH(BD$15-1,1))-_xlpm.DD,EOMONTH(BD$15-1,1),1,_xlpm.VD),
AND(MONTH($AW130)=MONTH(BD$15),MONTH($AX130)=MONTH(BD$15)),
NETWORKDAYS.INTL($AW130,$AX130,1,_xlpm.VD)))),0)),
$DH130="месяц",
$DR130*BD130,
$DH130="неделя",
$DR130*BD130/7*(ROUNDUP((DAY(EOMONTH(BD$15,0)))/4,0))),
0)</f>
        <v/>
      </c>
      <c r="DX130" s="125">
        <f t="array" ref="DX130">
IFERROR(_xlfn.IFS(
$DH130="день_1",
$DR130*$BL130/($AX130-$AW130+1)*BE130*(DAY(EOMONTH(BE$15,0))),
$DH130="день_2",
$DR130/30*MAX(MIN($AX130,EOMONTH(BE$15,0))-MAX($AW130,BE$15)+1,),
$DH130="раб.день",
$DR130/30*(IFERROR(
_xlfn.LET(_xlpm.VD,
CHOOSE(
{1;2;3;4;5;6;7;8;9;10;11;12;13;14;15;16;17;18},
45658,45659,45660,45661,45662,45663,45664,45665,45711,45724,45778,45779,45785,45786,45820,45821,45965,46022),
_xlfn.LET(_xlpm.DD,
MAX(MIN($AX130,EOMONTH(BE$15,0))-MAX($AW130,BE$15),),
_xlfn.IFS(
AND(MONTH($AW130)=MONTH(BE$15),MONTH($AX130)&lt;&gt;MONTH(BE$15)),
NETWORKDAYS.INTL($AW130,$AW130+_xlpm.DD,1,_xlpm.VD),
AND(MONTH($AW130)&lt;&gt;MONTH(BE$15),MONTH($AX130)=MONTH(BE$15)),
NETWORKDAYS.INTL(($AX130)-_xlpm.DD,$AX130,1,_xlpm.VD),
AND(MONTH($AW130)&lt;MONTH(BE$15),MONTH($AX130)&gt;MONTH(BE$15)),
NETWORKDAYS.INTL((EOMONTH(BE$15-1,1))-_xlpm.DD,EOMONTH(BE$15-1,1),1,_xlpm.VD),
AND(MONTH($AW130)=MONTH(BE$15),MONTH($AX130)=MONTH(BE$15)),
NETWORKDAYS.INTL($AW130,$AX130,1,_xlpm.VD)))),0)),
$DH130="месяц",
$DR130*BE130,
$DH130="неделя",
$DR130*BE130/7*(ROUNDUP((DAY(EOMONTH(BE$15,0)))/4,0))),
0)</f>
        <v/>
      </c>
      <c r="DY130" s="125">
        <f t="array" ref="DY130">
IFERROR(_xlfn.IFS(
$DH130="день_1",
$DR130*$BL130/($AX130-$AW130+1)*BF130*(DAY(EOMONTH(BF$15,0))),
$DH130="день_2",
$DR130/30*MAX(MIN($AX130,EOMONTH(BF$15,0))-MAX($AW130,BF$15)+1,),
$DH130="раб.день",
$DR130/30*(IFERROR(
_xlfn.LET(_xlpm.VD,
CHOOSE(
{1;2;3;4;5;6;7;8;9;10;11;12;13;14;15;16;17;18},
45658,45659,45660,45661,45662,45663,45664,45665,45711,45724,45778,45779,45785,45786,45820,45821,45965,46022),
_xlfn.LET(_xlpm.DD,
MAX(MIN($AX130,EOMONTH(BF$15,0))-MAX($AW130,BF$15),),
_xlfn.IFS(
AND(MONTH($AW130)=MONTH(BF$15),MONTH($AX130)&lt;&gt;MONTH(BF$15)),
NETWORKDAYS.INTL($AW130,$AW130+_xlpm.DD,1,_xlpm.VD),
AND(MONTH($AW130)&lt;&gt;MONTH(BF$15),MONTH($AX130)=MONTH(BF$15)),
NETWORKDAYS.INTL(($AX130)-_xlpm.DD,$AX130,1,_xlpm.VD),
AND(MONTH($AW130)&lt;MONTH(BF$15),MONTH($AX130)&gt;MONTH(BF$15)),
NETWORKDAYS.INTL((EOMONTH(BF$15-1,1))-_xlpm.DD,EOMONTH(BF$15-1,1),1,_xlpm.VD),
AND(MONTH($AW130)=MONTH(BF$15),MONTH($AX130)=MONTH(BF$15)),
NETWORKDAYS.INTL($AW130,$AX130,1,_xlpm.VD)))),0)),
$DH130="месяц",
$DR130*BF130,
$DH130="неделя",
$DR130*BF130/7*(ROUNDUP((DAY(EOMONTH(BF$15,0)))/4,0))),
0)</f>
        <v/>
      </c>
      <c r="DZ130" s="125">
        <f t="array" ref="DZ130">
IFERROR(_xlfn.IFS(
$DH130="день_1",
$DR130*$BL130/($AX130-$AW130+1)*BG130*(DAY(EOMONTH(BG$15,0))),
$DH130="день_2",
$DR130/30*MAX(MIN($AX130,EOMONTH(BG$15,0))-MAX($AW130,BG$15)+1,),
$DH130="раб.день",
$DR130/30*(IFERROR(
_xlfn.LET(_xlpm.VD,
CHOOSE(
{1;2;3;4;5;6;7;8;9;10;11;12;13;14;15;16;17;18},
45658,45659,45660,45661,45662,45663,45664,45665,45711,45724,45778,45779,45785,45786,45820,45821,45965,46022),
_xlfn.LET(_xlpm.DD,
MAX(MIN($AX130,EOMONTH(BG$15,0))-MAX($AW130,BG$15),),
_xlfn.IFS(
AND(MONTH($AW130)=MONTH(BG$15),MONTH($AX130)&lt;&gt;MONTH(BG$15)),
NETWORKDAYS.INTL($AW130,$AW130+_xlpm.DD,1,_xlpm.VD),
AND(MONTH($AW130)&lt;&gt;MONTH(BG$15),MONTH($AX130)=MONTH(BG$15)),
NETWORKDAYS.INTL(($AX130)-_xlpm.DD,$AX130,1,_xlpm.VD),
AND(MONTH($AW130)&lt;MONTH(BG$15),MONTH($AX130)&gt;MONTH(BG$15)),
NETWORKDAYS.INTL((EOMONTH(BG$15-1,1))-_xlpm.DD,EOMONTH(BG$15-1,1),1,_xlpm.VD),
AND(MONTH($AW130)=MONTH(BG$15),MONTH($AX130)=MONTH(BG$15)),
NETWORKDAYS.INTL($AW130,$AX130,1,_xlpm.VD)))),0)),
$DH130="месяц",
$DR130*BG130,
$DH130="неделя",
$DR130*BG130/7*(ROUNDUP((DAY(EOMONTH(BG$15,0)))/4,0))),
0)</f>
        <v/>
      </c>
      <c r="EA130" s="125">
        <f t="array" ref="EA130">
IFERROR(_xlfn.IFS(
$DH130="день_1",
$DR130*$BL130/($AX130-$AW130+1)*BH130*(DAY(EOMONTH(BH$15,0))),
$DH130="день_2",
$DR130/30*MAX(MIN($AX130,EOMONTH(BH$15,0))-MAX($AW130,BH$15)+1,),
$DH130="раб.день",
$DR130/30*(IFERROR(
_xlfn.LET(_xlpm.VD,
CHOOSE(
{1;2;3;4;5;6;7;8;9;10;11;12;13;14;15;16;17;18},
45658,45659,45660,45661,45662,45663,45664,45665,45711,45724,45778,45779,45785,45786,45820,45821,45965,46022),
_xlfn.LET(_xlpm.DD,
MAX(MIN($AX130,EOMONTH(BH$15,0))-MAX($AW130,BH$15),),
_xlfn.IFS(
AND(MONTH($AW130)=MONTH(BH$15),MONTH($AX130)&lt;&gt;MONTH(BH$15)),
NETWORKDAYS.INTL($AW130,$AW130+_xlpm.DD,1,_xlpm.VD),
AND(MONTH($AW130)&lt;&gt;MONTH(BH$15),MONTH($AX130)=MONTH(BH$15)),
NETWORKDAYS.INTL(($AX130)-_xlpm.DD,$AX130,1,_xlpm.VD),
AND(MONTH($AW130)&lt;MONTH(BH$15),MONTH($AX130)&gt;MONTH(BH$15)),
NETWORKDAYS.INTL((EOMONTH(BH$15-1,1))-_xlpm.DD,EOMONTH(BH$15-1,1),1,_xlpm.VD),
AND(MONTH($AW130)=MONTH(BH$15),MONTH($AX130)=MONTH(BH$15)),
NETWORKDAYS.INTL($AW130,$AX130,1,_xlpm.VD)))),0)),
$DH130="месяц",
$DR130*BH130,
$DH130="неделя",
$DR130*BH130/7*(ROUNDUP((DAY(EOMONTH(BH$15,0)))/4,0))),
0)</f>
        <v/>
      </c>
      <c r="EB130" s="125">
        <f t="array" ref="EB130">
IFERROR(_xlfn.IFS(
$DH130="день_1",
$DR130*$BL130/($AX130-$AW130+1)*BI130*(DAY(EOMONTH(BI$15,0))),
$DH130="день_2",
$DR130/30*MAX(MIN($AX130,EOMONTH(BI$15,0))-MAX($AW130,BI$15)+1,),
$DH130="раб.день",
$DR130/30*(IFERROR(
_xlfn.LET(_xlpm.VD,
CHOOSE(
{1;2;3;4;5;6;7;8;9;10;11;12;13;14;15;16;17;18},
45658,45659,45660,45661,45662,45663,45664,45665,45711,45724,45778,45779,45785,45786,45820,45821,45965,46022),
_xlfn.LET(_xlpm.DD,
MAX(MIN($AX130,EOMONTH(BI$15,0))-MAX($AW130,BI$15),),
_xlfn.IFS(
AND(MONTH($AW130)=MONTH(BI$15),MONTH($AX130)&lt;&gt;MONTH(BI$15)),
NETWORKDAYS.INTL($AW130,$AW130+_xlpm.DD,1,_xlpm.VD),
AND(MONTH($AW130)&lt;&gt;MONTH(BI$15),MONTH($AX130)=MONTH(BI$15)),
NETWORKDAYS.INTL(($AX130)-_xlpm.DD,$AX130,1,_xlpm.VD),
AND(MONTH($AW130)&lt;MONTH(BI$15),MONTH($AX130)&gt;MONTH(BI$15)),
NETWORKDAYS.INTL((EOMONTH(BI$15-1,1))-_xlpm.DD,EOMONTH(BI$15-1,1),1,_xlpm.VD),
AND(MONTH($AW130)=MONTH(BI$15),MONTH($AX130)=MONTH(BI$15)),
NETWORKDAYS.INTL($AW130,$AX130,1,_xlpm.VD)))),0)),
$DH130="месяц",
$DR130*BI130,
$DH130="неделя",
$DR130*BI130/7*(ROUNDUP((DAY(EOMONTH(BI$15,0)))/4,0))),
0)</f>
        <v/>
      </c>
      <c r="EC130" s="125">
        <f t="array" ref="EC130">
IFERROR(_xlfn.IFS(
$DH130="день_1",
$DR130*$BL130/($AX130-$AW130+1)*BJ130*(DAY(EOMONTH(BJ$15,0))),
$DH130="день_2",
$DR130/30*MAX(MIN($AX130,EOMONTH(BJ$15,0))-MAX($AW130,BJ$15)+1,),
$DH130="раб.день",
$DR130/30*(IFERROR(
_xlfn.LET(_xlpm.VD,
CHOOSE(
{1;2;3;4;5;6;7;8;9;10;11;12;13;14;15;16;17;18},
45658,45659,45660,45661,45662,45663,45664,45665,45711,45724,45778,45779,45785,45786,45820,45821,45965,46022),
_xlfn.LET(_xlpm.DD,
MAX(MIN($AX130,EOMONTH(BJ$15,0))-MAX($AW130,BJ$15),),
_xlfn.IFS(
AND(MONTH($AW130)=MONTH(BJ$15),MONTH($AX130)&lt;&gt;MONTH(BJ$15)),
NETWORKDAYS.INTL($AW130,$AW130+_xlpm.DD,1,_xlpm.VD),
AND(MONTH($AW130)&lt;&gt;MONTH(BJ$15),MONTH($AX130)=MONTH(BJ$15)),
NETWORKDAYS.INTL(($AX130)-_xlpm.DD,$AX130,1,_xlpm.VD),
AND(MONTH($AW130)&lt;MONTH(BJ$15),MONTH($AX130)&gt;MONTH(BJ$15)),
NETWORKDAYS.INTL((EOMONTH(BJ$15-1,1))-_xlpm.DD,EOMONTH(BJ$15-1,1),1,_xlpm.VD),
AND(MONTH($AW130)=MONTH(BJ$15),MONTH($AX130)=MONTH(BJ$15)),
NETWORKDAYS.INTL($AW130,$AX130,1,_xlpm.VD)))),0)),
$DH130="месяц",
$DR130*BJ130,
$DH130="неделя",
$DR130*BJ130/7*(ROUNDUP((DAY(EOMONTH(BJ$15,0)))/4,0))),
0)</f>
        <v/>
      </c>
      <c r="ED130" s="125">
        <f t="array" ref="ED130">
IFERROR(_xlfn.IFS(
$DH130="день_1",
$DR130*$BL130/($AX130-$AW130+1)*BK130*(DAY(EOMONTH(BK$15,0))),
$DH130="день_2",
$DR130/30*MAX(MIN($AX130,EOMONTH(BK$15,0))-MAX($AW130,BK$15)+1,),
$DH130="раб.день",
$DR130/30*(IFERROR(
_xlfn.LET(_xlpm.VD,
CHOOSE(
{1;2;3;4;5;6;7;8;9;10;11;12;13;14;15;16;17;18},
45658,45659,45660,45661,45662,45663,45664,45665,45711,45724,45778,45779,45785,45786,45820,45821,45965,46022),
_xlfn.LET(_xlpm.DD,
MAX(MIN($AX130,EOMONTH(BK$15,0))-MAX($AW130,BK$15),),
_xlfn.IFS(
AND(MONTH($AW130)=MONTH(BK$15),MONTH($AX130)&lt;&gt;MONTH(BK$15)),
NETWORKDAYS.INTL($AW130,$AW130+_xlpm.DD,1,_xlpm.VD),
AND(MONTH($AW130)&lt;&gt;MONTH(BK$15),MONTH($AX130)=MONTH(BK$15)),
NETWORKDAYS.INTL(($AX130)-_xlpm.DD,$AX130,1,_xlpm.VD),
AND(MONTH($AW130)&lt;MONTH(BK$15),MONTH($AX130)&gt;MONTH(BK$15)),
NETWORKDAYS.INTL((EOMONTH(BK$15-1,1))-_xlpm.DD,EOMONTH(BK$15-1,1),1,_xlpm.VD),
AND(MONTH($AW130)=MONTH(BK$15),MONTH($AX130)=MONTH(BK$15)),
NETWORKDAYS.INTL($AW130,$AX130,1,_xlpm.VD)))),0)),
$DH130="месяц",
$DR130*BK130,
$DH130="неделя",
$DR130*BK130/7*(ROUNDUP((DAY(EOMONTH(BK$15,0)))/4,0))),
0)</f>
        <v/>
      </c>
      <c r="EE130" s="125">
        <f>SUM($DS130,$DT130,$DU130,$DV130,$DW130,$DX130,$DY130,$DZ130,$EA130,$EB130,$EC130,$ED130)</f>
        <v/>
      </c>
      <c r="EF130" s="125">
        <f>IFERROR(ROUND($EE130*(1+$EP130),2),0)</f>
        <v/>
      </c>
      <c r="EG130" s="128" t="n">
        <v>1</v>
      </c>
      <c r="EH130" s="126" t="n">
        <v>0</v>
      </c>
      <c r="EI130" s="126">
        <f>ROUND(SUM($EH130:$EH130)*SUM($AB130:$AB130)*$EG130,2)</f>
        <v/>
      </c>
      <c r="EJ130" s="126">
        <f>ROUND($EI130*(1+$EP130),2)</f>
        <v/>
      </c>
      <c r="EK130" s="126" t="n">
        <v>0</v>
      </c>
      <c r="EL130" s="126">
        <f>ROUND(SUM($EK130:$EK130)*SUM($AB130:$AB130)*$EG130,2)</f>
        <v/>
      </c>
      <c r="EM130" s="126">
        <f>ROUND($EL130*(1+$EP130),2)</f>
        <v/>
      </c>
      <c r="EN130" s="126">
        <f>SUM($EE130,$EI130,$EL130)</f>
        <v/>
      </c>
      <c r="EO130" s="126">
        <f>SUM($EF130,$EJ130,$EM130)</f>
        <v/>
      </c>
      <c r="EP130" s="59" t="inlineStr">
        <is>
          <t>20%</t>
        </is>
      </c>
      <c r="EQ130" s="59" t="n"/>
      <c r="ER130" s="60">
        <f t="array" ref="ER130">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MATCH(ES130,
{"AMS";"RussOutdoor";"HD Outdoor";"Ingroup";"IQ";"Ledproduction";"LisChannel";"Logic";"Media-PPL";"NovikovTV | НовиковТВ";"SMA";"SOK";"КрокусТВ | CrocusTV | IndoorTV";"Сити";"ТЯК Москва"},
0)),"")</f>
        <v/>
      </c>
      <c r="ES130" s="60" t="n"/>
      <c r="ET130" s="60">
        <f t="array" ref="ET130">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MATCH(ES130,
{"AMS";"RussOutdoor";"HD Outdoor";"Ingroup";"IQ";"Ledproduction";"LisChannel";"Logic";"Media-PPL";"NovikovTV | НовиковТВ";"SMA";"SOK";"КрокусТВ | CrocusTV | IndoorTV";"Сити";"ТЯК Москва"},
0)),"")</f>
        <v/>
      </c>
      <c r="EU130" s="60" t="n"/>
      <c r="EV130" s="60" t="n"/>
      <c r="EX130" s="110">
        <f t="array" ref="EX130">
($AR130/30
+N("ТРАФИК ПЛОЩАДКИ"))*
(IFERROR(
_xlfn.LET(
_xlpm.GPR,
HLOOKUP($L130,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(MATCH($T130,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IF($Q130="цифровой",_xlpm.GPR/$AG130,_xlpm.GPR/60)),
0)
+N("DWELL TIME"))*
(IF($AB130=0,0,IF($AB130=1,0.3,IF($AB130=2,0.5,IF($AB130&gt;2,1))))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_xlfn.IFS($AC130="да",1.2,$AC130="нет",1)*
_xlfn.IFS($AD130="да",1.2,$AD130="нет",1)*
IF(R130="статический",1,1.2)*
$X130*
INDEX(
{1.2;1;1.2;1.2;1;1.2;1.2;1.2;1.2;1.2;1.2;1;1.2;1.2;1.2;1.2;1;1;1.2;1.2;1.2;1;1;1;1;1.2;1.2;1.2;1.2;1;1;1;1;1.2;1.2;1.2;1.2;1.2;1.2;1.2;1.2;1;1;1.2;1;1;1;1;1.5;1;1;1.5;1.5;1.2},
MATCH($Q130,_xlpm.MI,0)))&gt;{0.02;0.04;0.06;0.1;0.2;0.4;0.6;0.8;1;2;4;6})),
{0;1;2;3;4;5;6;7;8;9;10;11;12},
0)))
+N("КОЭФФИЦИЕНТ КОНТАКТА"))))*
(_xlfn.IFS($X130&lt;0.1,$X130/1000,$X130&gt;25,5.2,AND($X130&gt;=0.1,$X130&lt;=25),(($X130*2+0.1)/10)*($X130/10)))*
IFERROR((_xlfn.LET(
_xlpm.MA,
{0;0.8;0.85;0.9;0.95;1},
_xlpm.MAA,
{0;1;2;3;4;5},
INDEX(_xlpm.MA,MATCH(SUMPRODUCT(--((IF(ROUND(_xlpm.MAA,1)&gt;5,5,ROUND($AB130,1)))&gt;{0;1;2;3;4;5})),_xlpm.MAA,0)))
+N("КОЭФФИЦИЕНТ КОЛ-ВО КОНСТРУКЦИЙ")),1)*
$AB130,0))*
(IF($Q130="цифровой",$AG130/15*$AI130,1)
+N("ДЛЯ ЦИФРЫ"))</f>
        <v/>
      </c>
      <c r="EY130" s="110">
        <f>IFERROR(EX130*AY130,0)</f>
        <v/>
      </c>
      <c r="EZ130" s="131">
        <f>IFERROR(DP130/EY130*1000,0)</f>
        <v/>
      </c>
      <c r="FA130" s="112">
        <f>IFERROR(FC130/FB130,0)</f>
        <v/>
      </c>
      <c r="FB130" s="112">
        <f>IFERROR((FC130/(EY130/FF130*#REF!))*0.825,0)</f>
        <v/>
      </c>
      <c r="FC130" s="112">
        <f>IFERROR(((EX130*30/AR130)*100)/30,0)</f>
        <v/>
      </c>
      <c r="FD130" s="112">
        <f>IFERROR(EY130/G130*100%,0)</f>
        <v/>
      </c>
      <c r="FE130" s="112">
        <f>IFERROR(FD130/FC130*100%,0)</f>
        <v/>
      </c>
      <c r="FF130" s="110">
        <f>IFERROR(AR130/30*AY130,0)</f>
        <v/>
      </c>
    </row>
    <row r="131" ht="13" customHeight="1">
      <c r="A131" s="59" t="n"/>
      <c r="B131" s="60" t="n"/>
      <c r="C131" s="60" t="n"/>
      <c r="D131" s="60">
        <f t="array" ref="D131">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MATCH($E131,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31" s="60">
        <f t="array" ref="E131">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MATCH($F131,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31" s="60" t="inlineStr"/>
      <c r="G131" s="60" t="n"/>
      <c r="H131" s="60">
        <f t="array" ref="H131">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MATCH($I131,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31" s="60" t="n"/>
      <c r="J131" s="60" t="n"/>
      <c r="K131" s="60" t="n"/>
      <c r="L131" s="60" t="n"/>
      <c r="M131" s="60" t="n"/>
      <c r="N131" s="60" t="n"/>
      <c r="O131" s="60" t="n"/>
      <c r="P131" s="60">
        <f t="array" ref="P131">
_xlfn.IFS(
ISNUMBER(MATCH($Q131,{"шелфбаннер","разделитель","монетница","чековая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ISNUMBER(MATCH($Q131,{"LED/LCD","видеокулер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ISNUMBER(MATCH($Q131,{"автомобиль","машина","выставочное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ISNUMBER(MATCH($Q131,{"билборд","лифтовая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ISNUMBER(MATCH($Q131,{"навигация","подвесной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ISNUMBER(MATCH($Q131,{"движущаяся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ISNUMBER(MATCH($Q131,{"каталог","журнал"},)),
"Пресса",
$Q131="","")</f>
        <v/>
      </c>
      <c r="Q131" s="60" t="n"/>
      <c r="R131" s="60">
        <f t="array" ref="R131">
IFERROR(
_xlfn.IFS(
OR(ISNUMBER(MATCH($Q131,{"экспозиция","макет","стенд","автостенд","авто стенд","выставочное пространство","выставочные стенды","модульные выставочные стенды","3Д конструкция","3D конструкция"},)),P131="Экспонирование"),
"нестандартный",
ISNUMBER(MATCH($Q131,{"скроллер","призматрон"},)),
"динамический",
$P131="Видео",
"цифровой",
OR($P131="Пресса",$P131="Щит",$P131="POSm",$P131="Подвес",$P131="Брендирование/оклейка"),
"статический"),"")</f>
        <v/>
      </c>
      <c r="S131" s="59" t="n"/>
      <c r="T131" s="60" t="n"/>
      <c r="U131" s="60" t="n"/>
      <c r="V131" s="60">
        <f>
IF(P131="Видео",
"цифровой постер/ролик",
IF(ISNUMBER(MATCH(Q131,{"короб световой","короб световой | лайтбокс","короб световой | кристалайт","лайтбокс","лайт бокс","кристалайт","LB","lightbox"},)),
"бэклит",
IF(P131="Брендирование/оклейка",
"перфарированная пленка/самоклейка",
IF(P131="Экспонирование",
"под запрос",
IF(P131="Подвес",
"баннер/ткань",
"")))))</f>
        <v/>
      </c>
      <c r="W131" s="59" t="n"/>
      <c r="X131" s="59" t="n"/>
      <c r="Y131" s="59" t="n"/>
      <c r="Z131" s="61" t="n"/>
      <c r="AA131" s="61" t="n"/>
      <c r="AB131" s="61">
        <f>IF(BL131&gt;0,Z131,0)</f>
        <v/>
      </c>
      <c r="AC131" s="59" t="n"/>
      <c r="AD131" s="59" t="n"/>
      <c r="AE131" s="59" t="n"/>
      <c r="AF131" s="59" t="n"/>
      <c r="AG131" s="59" t="n"/>
      <c r="AH131" s="59" t="n"/>
      <c r="AI131" s="59" t="n"/>
      <c r="AJ131" s="59" t="n"/>
      <c r="AK131" s="59" t="n"/>
      <c r="AL131" s="62">
        <f>IFERROR(IF(OR(R131="статический",R131="динамический",R131="нестандартный",R131="",R131=""),"-",IF(AND(AH131="-",AI131="-"),"-",AK131*3600/AH131*AI131)),"-")</f>
        <v/>
      </c>
      <c r="AM131" s="62">
        <f>IFERROR(IF(OR(R131="статический",R131="динамический",R131="",R131="", R131="BTL",R131="нестандартный"),"-",AG131*AI131*AL131/60),"-")</f>
        <v/>
      </c>
      <c r="AN131" s="63">
        <f>IFERROR(IF(AH131="","-",AG131*AI131/AH131),"-")</f>
        <v/>
      </c>
      <c r="AO131" s="59">
        <f>IFERROR(IF(OR($R131="статический",$R131="динамический",$R131="",$R131="",$R131="BTL",$R131="нестандартный"),"-",$AL131*$AY131),"-")</f>
        <v/>
      </c>
      <c r="AP131" s="62">
        <f>IFERROR(IF(OR($R131="статический",$R131="динамический",$R131="",$R131="",$R131="BTL",$R131="нестандартный"),"-",$AM131*AY131),"-")</f>
        <v/>
      </c>
      <c r="AQ131" s="64" t="n"/>
      <c r="AR131" s="61" t="n"/>
      <c r="AS131" s="61" t="n"/>
      <c r="AT131" s="61" t="n"/>
      <c r="AU131" s="65" t="n"/>
      <c r="AV131" s="124">
        <f>IFERROR(DR131/AT131*1000,"n/a")</f>
        <v/>
      </c>
      <c r="AW131" s="67" t="n"/>
      <c r="AX131" s="67" t="n"/>
      <c r="AY131" s="43">
        <f>IFERROR(IF(OR($AW131="",$AX131=""),"",_xlfn.DAYS($AX131+1,$AW131)),"")</f>
        <v/>
      </c>
      <c r="AZ131" s="68">
        <f t="array" ref="AZ131">
_xlfn.LET(_xlpm.COEFF,
IF($AW131+$AX131=0,0,IF(MAX(MIN($AX131,EOMONTH(AZ$15,0))-MAX($AW131,AZ$15)+1,)&gt;0,1,0)),
_xlfn.IFS(
$ES131="LisChannel",
_xlpm.COEFF*
INDEX({1;1;1.2;1.2;1;1;1;1;1.2;1.2;1.2;1.2},
MATCH(MONTH(AZ$15),
{1,2,3,4,5,6,7,8,9,10,11,12})),
CONCATENATE($ES131," ",$L131)="RussOutdoor метро",
_xlpm.COEFF*
INDEX({0.8;0.9;1.1;1.1;1;1;1;1;1.1;1.1;1.1;1.1},
MATCH(MONTH(AZ$15),
{1,2,3,4,5,6,7,8,9,10,11,12})),
$ES131&lt;&gt;"LisChannel",
_xlpm.COEFF,
$ES131&lt;&gt;"RussOutdoor",
_xlpm.COEFF))</f>
        <v/>
      </c>
      <c r="BA131" s="68">
        <f t="array" ref="BA131">
_xlfn.LET(_xlpm.COEFF,
IF($AW131+$AX131=0,0,IF(MAX(MIN($AX131,EOMONTH(BA$15,0))-MAX($AW131,BA$15)+1,)&gt;0,1,0)),
_xlfn.IFS(
$ES131="LisChannel",
_xlpm.COEFF*
INDEX({1;1;1.2;1.2;1;1;1;1;1.2;1.2;1.2;1.2},
MATCH(MONTH(BA$15),
{1,2,3,4,5,6,7,8,9,10,11,12})),
CONCATENATE($ES131," ",$L131)="RussOutdoor метро",
_xlpm.COEFF*
INDEX({0.8;0.9;1.1;1.1;1;1;1;1;1.1;1.1;1.1;1.1},
MATCH(MONTH(BA$15),
{1,2,3,4,5,6,7,8,9,10,11,12})),
$ES131&lt;&gt;"LisChannel",
_xlpm.COEFF,
$ES131&lt;&gt;"RussOutdoor",
_xlpm.COEFF))</f>
        <v/>
      </c>
      <c r="BB131" s="68">
        <f t="array" ref="BB131">
_xlfn.LET(_xlpm.COEFF,
IF($AW131+$AX131=0,0,IF(MAX(MIN($AX131,EOMONTH(BB$15,0))-MAX($AW131,BB$15)+1,)&gt;0,1,0)),
_xlfn.IFS(
$ES131="LisChannel",
_xlpm.COEFF*
INDEX({1;1;1.2;1.2;1;1;1;1;1.2;1.2;1.2;1.2},
MATCH(MONTH(BB$15),
{1,2,3,4,5,6,7,8,9,10,11,12})),
CONCATENATE($ES131," ",$L131)="RussOutdoor метро",
_xlpm.COEFF*
INDEX({0.8;0.9;1.1;1.1;1;1;1;1;1.1;1.1;1.1;1.1},
MATCH(MONTH(BB$15),
{1,2,3,4,5,6,7,8,9,10,11,12})),
$ES131&lt;&gt;"LisChannel",
_xlpm.COEFF,
$ES131&lt;&gt;"RussOutdoor",
_xlpm.COEFF))</f>
        <v/>
      </c>
      <c r="BC131" s="68">
        <f t="array" ref="BC131">
_xlfn.LET(_xlpm.COEFF,
IF($AW131+$AX131=0,0,IF(MAX(MIN($AX131,EOMONTH(BC$15,0))-MAX($AW131,BC$15)+1,)&gt;0,1,0)),
_xlfn.IFS(
$ES131="LisChannel",
_xlpm.COEFF*
INDEX({1;1;1.2;1.2;1;1;1;1;1.2;1.2;1.2;1.2},
MATCH(MONTH(BC$15),
{1,2,3,4,5,6,7,8,9,10,11,12})),
CONCATENATE($ES131," ",$L131)="RussOutdoor метро",
_xlpm.COEFF*
INDEX({0.8;0.9;1.1;1.1;1;1;1;1;1.1;1.1;1.1;1.1},
MATCH(MONTH(BC$15),
{1,2,3,4,5,6,7,8,9,10,11,12})),
$ES131&lt;&gt;"LisChannel",
_xlpm.COEFF,
$ES131&lt;&gt;"RussOutdoor",
_xlpm.COEFF))</f>
        <v/>
      </c>
      <c r="BD131" s="68">
        <f t="array" ref="BD131">
_xlfn.LET(_xlpm.COEFF,
IF($AW131+$AX131=0,0,IF(MAX(MIN($AX131,EOMONTH(BD$15,0))-MAX($AW131,BD$15)+1,)&gt;0,1,0)),
_xlfn.IFS(
$ES131="LisChannel",
_xlpm.COEFF*
INDEX({1;1;1.2;1.2;1;1;1;1;1.2;1.2;1.2;1.2},
MATCH(MONTH(BD$15),
{1,2,3,4,5,6,7,8,9,10,11,12})),
CONCATENATE($ES131," ",$L131)="RussOutdoor метро",
_xlpm.COEFF*
INDEX({0.8;0.9;1.1;1.1;1;1;1;1;1.1;1.1;1.1;1.1},
MATCH(MONTH(BD$15),
{1,2,3,4,5,6,7,8,9,10,11,12})),
$ES131&lt;&gt;"LisChannel",
_xlpm.COEFF,
$ES131&lt;&gt;"RussOutdoor",
_xlpm.COEFF))</f>
        <v/>
      </c>
      <c r="BE131" s="68">
        <f t="array" ref="BE131">
_xlfn.LET(_xlpm.COEFF,
IF($AW131+$AX131=0,0,IF(MAX(MIN($AX131,EOMONTH(BE$15,0))-MAX($AW131,BE$15)+1,)&gt;0,1,0)),
_xlfn.IFS(
$ES131="LisChannel",
_xlpm.COEFF*
INDEX({1;1;1.2;1.2;1;1;1;1;1.2;1.2;1.2;1.2},
MATCH(MONTH(BE$15),
{1,2,3,4,5,6,7,8,9,10,11,12})),
CONCATENATE($ES131," ",$L131)="RussOutdoor метро",
_xlpm.COEFF*
INDEX({0.8;0.9;1.1;1.1;1;1;1;1;1.1;1.1;1.1;1.1},
MATCH(MONTH(BE$15),
{1,2,3,4,5,6,7,8,9,10,11,12})),
$ES131&lt;&gt;"LisChannel",
_xlpm.COEFF,
$ES131&lt;&gt;"RussOutdoor",
_xlpm.COEFF))</f>
        <v/>
      </c>
      <c r="BF131" s="68">
        <f t="array" ref="BF131">
_xlfn.LET(_xlpm.COEFF,
IF($AW131+$AX131=0,0,IF(MAX(MIN($AX131,EOMONTH(BF$15,0))-MAX($AW131,BF$15)+1,)&gt;0,1,0)),
_xlfn.IFS(
$ES131="LisChannel",
_xlpm.COEFF*
INDEX({1;1;1.2;1.2;1;1;1;1;1.2;1.2;1.2;1.2},
MATCH(MONTH(BF$15),
{1,2,3,4,5,6,7,8,9,10,11,12})),
CONCATENATE($ES131," ",$L131)="RussOutdoor метро",
_xlpm.COEFF*
INDEX({0.8;0.9;1.1;1.1;1;1;1;1;1.1;1.1;1.1;1.1},
MATCH(MONTH(BF$15),
{1,2,3,4,5,6,7,8,9,10,11,12})),
$ES131&lt;&gt;"LisChannel",
_xlpm.COEFF,
$ES131&lt;&gt;"RussOutdoor",
_xlpm.COEFF))</f>
        <v/>
      </c>
      <c r="BG131" s="68">
        <f t="array" ref="BG131">
_xlfn.LET(_xlpm.COEFF,
IF($AW131+$AX131=0,0,IF(MAX(MIN($AX131,EOMONTH(BG$15,0))-MAX($AW131,BG$15)+1,)&gt;0,1,0)),
_xlfn.IFS(
$ES131="LisChannel",
_xlpm.COEFF*
INDEX({1;1;1.2;1.2;1;1;1;1;1.2;1.2;1.2;1.2},
MATCH(MONTH(BG$15),
{1,2,3,4,5,6,7,8,9,10,11,12})),
CONCATENATE($ES131," ",$L131)="RussOutdoor метро",
_xlpm.COEFF*
INDEX({0.8;0.9;1.1;1.1;1;1;1;1;1.1;1.1;1.1;1.1},
MATCH(MONTH(BG$15),
{1,2,3,4,5,6,7,8,9,10,11,12})),
$ES131&lt;&gt;"LisChannel",
_xlpm.COEFF,
$ES131&lt;&gt;"RussOutdoor",
_xlpm.COEFF))</f>
        <v/>
      </c>
      <c r="BH131" s="68">
        <f t="array" ref="BH131">
_xlfn.LET(_xlpm.COEFF,
IF($AW131+$AX131=0,0,IF(MAX(MIN($AX131,EOMONTH(BH$15,0))-MAX($AW131,BH$15)+1,)&gt;0,1,0)),
_xlfn.IFS(
$ES131="LisChannel",
_xlpm.COEFF*
INDEX({1;1;1.2;1.2;1;1;1;1;1.2;1.2;1.2;1.2},
MATCH(MONTH(BH$15),
{1,2,3,4,5,6,7,8,9,10,11,12})),
CONCATENATE($ES131," ",$L131)="RussOutdoor метро",
_xlpm.COEFF*
INDEX({0.8;0.9;1.1;1.1;1;1;1;1;1.1;1.1;1.1;1.1},
MATCH(MONTH(BH$15),
{1,2,3,4,5,6,7,8,9,10,11,12})),
$ES131&lt;&gt;"LisChannel",
_xlpm.COEFF,
$ES131&lt;&gt;"RussOutdoor",
_xlpm.COEFF))</f>
        <v/>
      </c>
      <c r="BI131" s="68">
        <f t="array" ref="BI131">
_xlfn.LET(_xlpm.COEFF,
IF($AW131+$AX131=0,0,IF(MAX(MIN($AX131,EOMONTH(BI$15,0))-MAX($AW131,BI$15)+1,)&gt;0,1,0)),
_xlfn.IFS(
$ES131="LisChannel",
_xlpm.COEFF*
INDEX({1;1;1.2;1.2;1;1;1;1;1.2;1.2;1.2;1.2},
MATCH(MONTH(BI$15),
{1,2,3,4,5,6,7,8,9,10,11,12})),
CONCATENATE($ES131," ",$L131)="RussOutdoor метро",
_xlpm.COEFF*
INDEX({0.8;0.9;1.1;1.1;1;1;1;1;1.1;1.1;1.1;1.1},
MATCH(MONTH(BI$15),
{1,2,3,4,5,6,7,8,9,10,11,12})),
$ES131&lt;&gt;"LisChannel",
_xlpm.COEFF,
$ES131&lt;&gt;"RussOutdoor",
_xlpm.COEFF))</f>
        <v/>
      </c>
      <c r="BJ131" s="68">
        <f t="array" ref="BJ131">
_xlfn.LET(_xlpm.COEFF,
IF($AW131+$AX131=0,0,IF(MAX(MIN($AX131,EOMONTH(BJ$15,0))-MAX($AW131,BJ$15)+1,)&gt;0,1,0)),
_xlfn.IFS(
$ES131="LisChannel",
_xlpm.COEFF*
INDEX({1;1;1.2;1.2;1;1;1;1;1.2;1.2;1.2;1.2},
MATCH(MONTH(BJ$15),
{1,2,3,4,5,6,7,8,9,10,11,12})),
CONCATENATE($ES131," ",$L131)="RussOutdoor метро",
_xlpm.COEFF*
INDEX({0.8;0.9;1.1;1.1;1;1;1;1;1.1;1.1;1.1;1.1},
MATCH(MONTH(BJ$15),
{1,2,3,4,5,6,7,8,9,10,11,12})),
$ES131&lt;&gt;"LisChannel",
_xlpm.COEFF,
$ES131&lt;&gt;"RussOutdoor",
_xlpm.COEFF))</f>
        <v/>
      </c>
      <c r="BK131" s="68">
        <f t="array" ref="BK131">
_xlfn.LET(_xlpm.COEFF,
IF($AW131+$AX131=0,0,IF(MAX(MIN($AX131,EOMONTH(BK$15,0))-MAX($AW131,BK$15)+1,)&gt;0,1,0)),
_xlfn.IFS(
$ES131="LisChannel",
_xlpm.COEFF*
INDEX({1;1;1.2;1.2;1;1;1;1;1.2;1.2;1.2;1.2},
MATCH(MONTH(BK$15),
{1,2,3,4,5,6,7,8,9,10,11,12})),
CONCATENATE($ES131," ",$L131)="RussOutdoor метро",
_xlpm.COEFF*
INDEX({0.8;0.9;1.1;1.1;1;1;1;1;1.1;1.1;1.1;1.1},
MATCH(MONTH(BK$15),
{1,2,3,4,5,6,7,8,9,10,11,12})),
$ES131&lt;&gt;"LisChannel",
_xlpm.COEFF,
$ES131&lt;&gt;"RussOutdoor",
_xlpm.COEFF))</f>
        <v/>
      </c>
      <c r="BL131" s="62">
        <f>COUNTIFS($AZ131:$BK131,"&gt;0")</f>
        <v/>
      </c>
      <c r="BM131" s="65" t="n"/>
      <c r="BN131" s="125">
        <f>$DJ131</f>
        <v/>
      </c>
      <c r="BO131" s="63">
        <f>$DQ131</f>
        <v/>
      </c>
      <c r="BP131" s="125">
        <f>
IFERROR(
IF($BL131=0,0,
$BN131*(1-$BO131)),
0)</f>
        <v/>
      </c>
      <c r="BQ131" s="125">
        <f t="array" ref="BQ131">
IFERROR(
_xlfn.IFS(
$DH131="день_1",
$BP131*$BL131/($AX131-$AW131+1)*AZ131*(DAY(EOMONTH(AZ$15,0))),
$DH131="день_2",
$BP131/30*MAX(MIN($AX131,EOMONTH(AZ$15,0))-MAX($AW131,AZ$15)+1,),
$DH131="раб.день",
$BP131/30*(IFERROR(
_xlfn.LET(_xlpm.VD,
CHOOSE(
{1;2;3;4;5;6;7;8;9;10;11;12;13;14;15;16;17;18},
45658,45659,45660,45661,45662,45663,45664,45665,45711,45724,45778,45779,45785,45786,45820,45821,45965,46022),
_xlfn.LET(_xlpm.DD,
MAX(MIN($AX131,EOMONTH(AZ$15,0))-MAX($AW131,AZ$15),),
_xlfn.IFS(
AND(MONTH($AW131)=MONTH(AZ$15),MONTH($AX131)&lt;&gt;MONTH(AZ$15)),
NETWORKDAYS.INTL($AW131,$AW131+_xlpm.DD,1,_xlpm.VD),
AND(MONTH($AW131)&lt;&gt;MONTH(AZ$15),MONTH($AX131)=MONTH(AZ$15)),
NETWORKDAYS.INTL(($AX131)-_xlpm.DD,$AX131,1,_xlpm.VD),
AND(MONTH($AW131)&lt;MONTH(AZ$15),MONTH($AX131)&gt;MONTH(AZ$15)),
NETWORKDAYS.INTL((EOMONTH(AZ$15-1,1))-_xlpm.DD,EOMONTH(AZ$15-1,1),1,_xlpm.VD),
AND(MONTH($AW131)=MONTH(AZ$15),MONTH($AX131)=MONTH(AZ$15)),
NETWORKDAYS.INTL($AW131,$AX131,1,_xlpm.VD)))),0)),
$DH131="месяц",
$BP131*AZ131,
$DH131="неделя",
$BP131*AZ131/7*(ROUNDUP((DAY(EOMONTH(AZ$15,0)))/4,0))),
0)</f>
        <v/>
      </c>
      <c r="BR131" s="125">
        <f t="array" ref="BR131">
IFERROR(
_xlfn.IFS(
$DH131="день_1",
$BP131*$BL131/($AX131-$AW131+1)*BA131*(DAY(EOMONTH(BA$15,0))),
$DH131="день_2",
$BP131/30*MAX(MIN($AX131,EOMONTH(BA$15,0))-MAX($AW131,BA$15)+1,),
$DH131="раб.день",
$BP131/30*(IFERROR(
_xlfn.LET(_xlpm.VD,
CHOOSE(
{1;2;3;4;5;6;7;8;9;10;11;12;13;14;15;16;17;18},
45658,45659,45660,45661,45662,45663,45664,45665,45711,45724,45778,45779,45785,45786,45820,45821,45965,46022),
_xlfn.LET(_xlpm.DD,
MAX(MIN($AX131,EOMONTH(BA$15,0))-MAX($AW131,BA$15),),
_xlfn.IFS(
AND(MONTH($AW131)=MONTH(BA$15),MONTH($AX131)&lt;&gt;MONTH(BA$15)),
NETWORKDAYS.INTL($AW131,$AW131+_xlpm.DD,1,_xlpm.VD),
AND(MONTH($AW131)&lt;&gt;MONTH(BA$15),MONTH($AX131)=MONTH(BA$15)),
NETWORKDAYS.INTL(($AX131)-_xlpm.DD,$AX131,1,_xlpm.VD),
AND(MONTH($AW131)&lt;MONTH(BA$15),MONTH($AX131)&gt;MONTH(BA$15)),
NETWORKDAYS.INTL((EOMONTH(BA$15-1,1))-_xlpm.DD,EOMONTH(BA$15-1,1),1,_xlpm.VD),
AND(MONTH($AW131)=MONTH(BA$15),MONTH($AX131)=MONTH(BA$15)),
NETWORKDAYS.INTL($AW131,$AX131,1,_xlpm.VD)))),0)),
$DH131="месяц",
$BP131*BA131,
$DH131="неделя",
$BP131*BA131/7*(ROUNDUP((DAY(EOMONTH(BA$15,0)))/4,0))),
0)</f>
        <v/>
      </c>
      <c r="BS131" s="125">
        <f t="array" ref="BS131">
IFERROR(
_xlfn.IFS(
$DH131="день_1",
$BP131*$BL131/($AX131-$AW131+1)*BB131*(DAY(EOMONTH(BB$15,0))),
$DH131="день_2",
$BP131/30*MAX(MIN($AX131,EOMONTH(BB$15,0))-MAX($AW131,BB$15)+1,),
$DH131="раб.день",
$BP131/30*(IFERROR(
_xlfn.LET(_xlpm.VD,
CHOOSE(
{1;2;3;4;5;6;7;8;9;10;11;12;13;14;15;16;17;18},
45658,45659,45660,45661,45662,45663,45664,45665,45711,45724,45778,45779,45785,45786,45820,45821,45965,46022),
_xlfn.LET(_xlpm.DD,
MAX(MIN($AX131,EOMONTH(BB$15,0))-MAX($AW131,BB$15),),
_xlfn.IFS(
AND(MONTH($AW131)=MONTH(BB$15),MONTH($AX131)&lt;&gt;MONTH(BB$15)),
NETWORKDAYS.INTL($AW131,$AW131+_xlpm.DD,1,_xlpm.VD),
AND(MONTH($AW131)&lt;&gt;MONTH(BB$15),MONTH($AX131)=MONTH(BB$15)),
NETWORKDAYS.INTL(($AX131)-_xlpm.DD,$AX131,1,_xlpm.VD),
AND(MONTH($AW131)&lt;MONTH(BB$15),MONTH($AX131)&gt;MONTH(BB$15)),
NETWORKDAYS.INTL((EOMONTH(BB$15-1,1))-_xlpm.DD,EOMONTH(BB$15-1,1),1,_xlpm.VD),
AND(MONTH($AW131)=MONTH(BB$15),MONTH($AX131)=MONTH(BB$15)),
NETWORKDAYS.INTL($AW131,$AX131,1,_xlpm.VD)))),0)),
$DH131="месяц",
$BP131*BB131,
$DH131="неделя",
$BP131*BB131/7*(ROUNDUP((DAY(EOMONTH(BB$15,0)))/4,0))),
0)</f>
        <v/>
      </c>
      <c r="BT131" s="125">
        <f t="array" ref="BT131">
IFERROR(
_xlfn.IFS(
$DH131="день_1",
$BP131*$BL131/($AX131-$AW131+1)*BC131*(DAY(EOMONTH(BC$15,0))),
$DH131="день_2",
$BP131/30*MAX(MIN($AX131,EOMONTH(BC$15,0))-MAX($AW131,BC$15)+1,),
$DH131="раб.день",
$BP131/30*(IFERROR(
_xlfn.LET(_xlpm.VD,
CHOOSE(
{1;2;3;4;5;6;7;8;9;10;11;12;13;14;15;16;17;18},
45658,45659,45660,45661,45662,45663,45664,45665,45711,45724,45778,45779,45785,45786,45820,45821,45965,46022),
_xlfn.LET(_xlpm.DD,
MAX(MIN($AX131,EOMONTH(BC$15,0))-MAX($AW131,BC$15),),
_xlfn.IFS(
AND(MONTH($AW131)=MONTH(BC$15),MONTH($AX131)&lt;&gt;MONTH(BC$15)),
NETWORKDAYS.INTL($AW131,$AW131+_xlpm.DD,1,_xlpm.VD),
AND(MONTH($AW131)&lt;&gt;MONTH(BC$15),MONTH($AX131)=MONTH(BC$15)),
NETWORKDAYS.INTL(($AX131)-_xlpm.DD,$AX131,1,_xlpm.VD),
AND(MONTH($AW131)&lt;MONTH(BC$15),MONTH($AX131)&gt;MONTH(BC$15)),
NETWORKDAYS.INTL((EOMONTH(BC$15-1,1))-_xlpm.DD,EOMONTH(BC$15-1,1),1,_xlpm.VD),
AND(MONTH($AW131)=MONTH(BC$15),MONTH($AX131)=MONTH(BC$15)),
NETWORKDAYS.INTL($AW131,$AX131,1,_xlpm.VD)))),0)),
$DH131="месяц",
$BP131*BC131,
$DH131="неделя",
$BP131*BC131/7*(ROUNDUP((DAY(EOMONTH(BC$15,0)))/4,0))),
0)</f>
        <v/>
      </c>
      <c r="BU131" s="125">
        <f t="array" ref="BU131">
IFERROR(
_xlfn.IFS(
$DH131="день_1",
$BP131*$BL131/($AX131-$AW131+1)*BD131*(DAY(EOMONTH(BD$15,0))),
$DH131="день_2",
$BP131/30*MAX(MIN($AX131,EOMONTH(BD$15,0))-MAX($AW131,BD$15)+1,),
$DH131="раб.день",
$BP131/30*(IFERROR(
_xlfn.LET(_xlpm.VD,
CHOOSE(
{1;2;3;4;5;6;7;8;9;10;11;12;13;14;15;16;17;18},
45658,45659,45660,45661,45662,45663,45664,45665,45711,45724,45778,45779,45785,45786,45820,45821,45965,46022),
_xlfn.LET(_xlpm.DD,
MAX(MIN($AX131,EOMONTH(BD$15,0))-MAX($AW131,BD$15),),
_xlfn.IFS(
AND(MONTH($AW131)=MONTH(BD$15),MONTH($AX131)&lt;&gt;MONTH(BD$15)),
NETWORKDAYS.INTL($AW131,$AW131+_xlpm.DD,1,_xlpm.VD),
AND(MONTH($AW131)&lt;&gt;MONTH(BD$15),MONTH($AX131)=MONTH(BD$15)),
NETWORKDAYS.INTL(($AX131)-_xlpm.DD,$AX131,1,_xlpm.VD),
AND(MONTH($AW131)&lt;MONTH(BD$15),MONTH($AX131)&gt;MONTH(BD$15)),
NETWORKDAYS.INTL((EOMONTH(BD$15-1,1))-_xlpm.DD,EOMONTH(BD$15-1,1),1,_xlpm.VD),
AND(MONTH($AW131)=MONTH(BD$15),MONTH($AX131)=MONTH(BD$15)),
NETWORKDAYS.INTL($AW131,$AX131,1,_xlpm.VD)))),0)),
$DH131="месяц",
$BP131*BD131,
$DH131="неделя",
$BP131*BD131/7*(ROUNDUP((DAY(EOMONTH(BD$15,0)))/4,0))),
0)</f>
        <v/>
      </c>
      <c r="BV131" s="125">
        <f t="array" ref="BV131">
IFERROR(
_xlfn.IFS(
$DH131="день_1",
$BP131*$BL131/($AX131-$AW131+1)*BE131*(DAY(EOMONTH(BE$15,0))),
$DH131="день_2",
$BP131/30*MAX(MIN($AX131,EOMONTH(BE$15,0))-MAX($AW131,BE$15)+1,),
$DH131="раб.день",
$BP131/30*(IFERROR(
_xlfn.LET(_xlpm.VD,
CHOOSE(
{1;2;3;4;5;6;7;8;9;10;11;12;13;14;15;16;17;18},
45658,45659,45660,45661,45662,45663,45664,45665,45711,45724,45778,45779,45785,45786,45820,45821,45965,46022),
_xlfn.LET(_xlpm.DD,
MAX(MIN($AX131,EOMONTH(BE$15,0))-MAX($AW131,BE$15),),
_xlfn.IFS(
AND(MONTH($AW131)=MONTH(BE$15),MONTH($AX131)&lt;&gt;MONTH(BE$15)),
NETWORKDAYS.INTL($AW131,$AW131+_xlpm.DD,1,_xlpm.VD),
AND(MONTH($AW131)&lt;&gt;MONTH(BE$15),MONTH($AX131)=MONTH(BE$15)),
NETWORKDAYS.INTL(($AX131)-_xlpm.DD,$AX131,1,_xlpm.VD),
AND(MONTH($AW131)&lt;MONTH(BE$15),MONTH($AX131)&gt;MONTH(BE$15)),
NETWORKDAYS.INTL((EOMONTH(BE$15-1,1))-_xlpm.DD,EOMONTH(BE$15-1,1),1,_xlpm.VD),
AND(MONTH($AW131)=MONTH(BE$15),MONTH($AX131)=MONTH(BE$15)),
NETWORKDAYS.INTL($AW131,$AX131,1,_xlpm.VD)))),0)),
$DH131="месяц",
$BP131*BE131,
$DH131="неделя",
$BP131*BE131/7*(ROUNDUP((DAY(EOMONTH(BE$15,0)))/4,0))),
0)</f>
        <v/>
      </c>
      <c r="BW131" s="125">
        <f t="array" ref="BW131">
IFERROR(
_xlfn.IFS(
$DH131="день_1",
$BP131*$BL131/($AX131-$AW131+1)*BF131*(DAY(EOMONTH(BF$15,0))),
$DH131="день_2",
$BP131/30*MAX(MIN($AX131,EOMONTH(BF$15,0))-MAX($AW131,BF$15)+1,),
$DH131="раб.день",
$BP131/30*(IFERROR(
_xlfn.LET(_xlpm.VD,
CHOOSE(
{1;2;3;4;5;6;7;8;9;10;11;12;13;14;15;16;17;18},
45658,45659,45660,45661,45662,45663,45664,45665,45711,45724,45778,45779,45785,45786,45820,45821,45965,46022),
_xlfn.LET(_xlpm.DD,
MAX(MIN($AX131,EOMONTH(BF$15,0))-MAX($AW131,BF$15),),
_xlfn.IFS(
AND(MONTH($AW131)=MONTH(BF$15),MONTH($AX131)&lt;&gt;MONTH(BF$15)),
NETWORKDAYS.INTL($AW131,$AW131+_xlpm.DD,1,_xlpm.VD),
AND(MONTH($AW131)&lt;&gt;MONTH(BF$15),MONTH($AX131)=MONTH(BF$15)),
NETWORKDAYS.INTL(($AX131)-_xlpm.DD,$AX131,1,_xlpm.VD),
AND(MONTH($AW131)&lt;MONTH(BF$15),MONTH($AX131)&gt;MONTH(BF$15)),
NETWORKDAYS.INTL((EOMONTH(BF$15-1,1))-_xlpm.DD,EOMONTH(BF$15-1,1),1,_xlpm.VD),
AND(MONTH($AW131)=MONTH(BF$15),MONTH($AX131)=MONTH(BF$15)),
NETWORKDAYS.INTL($AW131,$AX131,1,_xlpm.VD)))),0)),
$DH131="месяц",
$BP131*BF131,
$DH131="неделя",
$BP131*BF131/7*(ROUNDUP((DAY(EOMONTH(BF$15,0)))/4,0))),
0)</f>
        <v/>
      </c>
      <c r="BX131" s="125">
        <f t="array" ref="BX131">
IFERROR(
_xlfn.IFS(
$DH131="день_1",
$BP131*$BL131/($AX131-$AW131+1)*BG131*(DAY(EOMONTH(BG$15,0))),
$DH131="день_2",
$BP131/30*MAX(MIN($AX131,EOMONTH(BG$15,0))-MAX($AW131,BG$15)+1,),
$DH131="раб.день",
$BP131/30*(IFERROR(
_xlfn.LET(_xlpm.VD,
CHOOSE(
{1;2;3;4;5;6;7;8;9;10;11;12;13;14;15;16;17;18},
45658,45659,45660,45661,45662,45663,45664,45665,45711,45724,45778,45779,45785,45786,45820,45821,45965,46022),
_xlfn.LET(_xlpm.DD,
MAX(MIN($AX131,EOMONTH(BG$15,0))-MAX($AW131,BG$15),),
_xlfn.IFS(
AND(MONTH($AW131)=MONTH(BG$15),MONTH($AX131)&lt;&gt;MONTH(BG$15)),
NETWORKDAYS.INTL($AW131,$AW131+_xlpm.DD,1,_xlpm.VD),
AND(MONTH($AW131)&lt;&gt;MONTH(BG$15),MONTH($AX131)=MONTH(BG$15)),
NETWORKDAYS.INTL(($AX131)-_xlpm.DD,$AX131,1,_xlpm.VD),
AND(MONTH($AW131)&lt;MONTH(BG$15),MONTH($AX131)&gt;MONTH(BG$15)),
NETWORKDAYS.INTL((EOMONTH(BG$15-1,1))-_xlpm.DD,EOMONTH(BG$15-1,1),1,_xlpm.VD),
AND(MONTH($AW131)=MONTH(BG$15),MONTH($AX131)=MONTH(BG$15)),
NETWORKDAYS.INTL($AW131,$AX131,1,_xlpm.VD)))),0)),
$DH131="месяц",
$BP131*BG131,
$DH131="неделя",
$BP131*BG131/7*(ROUNDUP((DAY(EOMONTH(BG$15,0)))/4,0))),
0)</f>
        <v/>
      </c>
      <c r="BY131" s="125">
        <f t="array" ref="BY131">
IFERROR(
_xlfn.IFS(
$DH131="день_1",
$BP131*$BL131/($AX131-$AW131+1)*BH131*(DAY(EOMONTH(BH$15,0))),
$DH131="день_2",
$BP131/30*MAX(MIN($AX131,EOMONTH(BH$15,0))-MAX($AW131,BH$15)+1,),
$DH131="раб.день",
$BP131/30*(IFERROR(
_xlfn.LET(_xlpm.VD,
CHOOSE(
{1;2;3;4;5;6;7;8;9;10;11;12;13;14;15;16;17;18},
45658,45659,45660,45661,45662,45663,45664,45665,45711,45724,45778,45779,45785,45786,45820,45821,45965,46022),
_xlfn.LET(_xlpm.DD,
MAX(MIN($AX131,EOMONTH(BH$15,0))-MAX($AW131,BH$15),),
_xlfn.IFS(
AND(MONTH($AW131)=MONTH(BH$15),MONTH($AX131)&lt;&gt;MONTH(BH$15)),
NETWORKDAYS.INTL($AW131,$AW131+_xlpm.DD,1,_xlpm.VD),
AND(MONTH($AW131)&lt;&gt;MONTH(BH$15),MONTH($AX131)=MONTH(BH$15)),
NETWORKDAYS.INTL(($AX131)-_xlpm.DD,$AX131,1,_xlpm.VD),
AND(MONTH($AW131)&lt;MONTH(BH$15),MONTH($AX131)&gt;MONTH(BH$15)),
NETWORKDAYS.INTL((EOMONTH(BH$15-1,1))-_xlpm.DD,EOMONTH(BH$15-1,1),1,_xlpm.VD),
AND(MONTH($AW131)=MONTH(BH$15),MONTH($AX131)=MONTH(BH$15)),
NETWORKDAYS.INTL($AW131,$AX131,1,_xlpm.VD)))),0)),
$DH131="месяц",
$BP131*BH131,
$DH131="неделя",
$BP131*BH131/7*(ROUNDUP((DAY(EOMONTH(BH$15,0)))/4,0))),
0)</f>
        <v/>
      </c>
      <c r="BZ131" s="125">
        <f t="array" ref="BZ131">
IFERROR(
_xlfn.IFS(
$DH131="день_1",
$BP131*$BL131/($AX131-$AW131+1)*BI131*(DAY(EOMONTH(BI$15,0))),
$DH131="день_2",
$BP131/30*MAX(MIN($AX131,EOMONTH(BI$15,0))-MAX($AW131,BI$15)+1,),
$DH131="раб.день",
$BP131/30*(IFERROR(
_xlfn.LET(_xlpm.VD,
CHOOSE(
{1;2;3;4;5;6;7;8;9;10;11;12;13;14;15;16;17;18},
45658,45659,45660,45661,45662,45663,45664,45665,45711,45724,45778,45779,45785,45786,45820,45821,45965,46022),
_xlfn.LET(_xlpm.DD,
MAX(MIN($AX131,EOMONTH(BI$15,0))-MAX($AW131,BI$15),),
_xlfn.IFS(
AND(MONTH($AW131)=MONTH(BI$15),MONTH($AX131)&lt;&gt;MONTH(BI$15)),
NETWORKDAYS.INTL($AW131,$AW131+_xlpm.DD,1,_xlpm.VD),
AND(MONTH($AW131)&lt;&gt;MONTH(BI$15),MONTH($AX131)=MONTH(BI$15)),
NETWORKDAYS.INTL(($AX131)-_xlpm.DD,$AX131,1,_xlpm.VD),
AND(MONTH($AW131)&lt;MONTH(BI$15),MONTH($AX131)&gt;MONTH(BI$15)),
NETWORKDAYS.INTL((EOMONTH(BI$15-1,1))-_xlpm.DD,EOMONTH(BI$15-1,1),1,_xlpm.VD),
AND(MONTH($AW131)=MONTH(BI$15),MONTH($AX131)=MONTH(BI$15)),
NETWORKDAYS.INTL($AW131,$AX131,1,_xlpm.VD)))),0)),
$DH131="месяц",
$BP131*BI131,
$DH131="неделя",
$BP131*BI131/7*(ROUNDUP((DAY(EOMONTH(BI$15,0)))/4,0))),
0)</f>
        <v/>
      </c>
      <c r="CA131" s="125">
        <f t="array" ref="CA131">
IFERROR(
_xlfn.IFS(
$DH131="день_1",
$BP131*$BL131/($AX131-$AW131+1)*BJ131*(DAY(EOMONTH(BJ$15,0))),
$DH131="день_2",
$BP131/30*MAX(MIN($AX131,EOMONTH(BJ$15,0))-MAX($AW131,BJ$15)+1,),
$DH131="раб.день",
$BP131/30*(IFERROR(
_xlfn.LET(_xlpm.VD,
CHOOSE(
{1;2;3;4;5;6;7;8;9;10;11;12;13;14;15;16;17;18},
45658,45659,45660,45661,45662,45663,45664,45665,45711,45724,45778,45779,45785,45786,45820,45821,45965,46022),
_xlfn.LET(_xlpm.DD,
MAX(MIN($AX131,EOMONTH(BJ$15,0))-MAX($AW131,BJ$15),),
_xlfn.IFS(
AND(MONTH($AW131)=MONTH(BJ$15),MONTH($AX131)&lt;&gt;MONTH(BJ$15)),
NETWORKDAYS.INTL($AW131,$AW131+_xlpm.DD,1,_xlpm.VD),
AND(MONTH($AW131)&lt;&gt;MONTH(BJ$15),MONTH($AX131)=MONTH(BJ$15)),
NETWORKDAYS.INTL(($AX131)-_xlpm.DD,$AX131,1,_xlpm.VD),
AND(MONTH($AW131)&lt;MONTH(BJ$15),MONTH($AX131)&gt;MONTH(BJ$15)),
NETWORKDAYS.INTL((EOMONTH(BJ$15-1,1))-_xlpm.DD,EOMONTH(BJ$15-1,1),1,_xlpm.VD),
AND(MONTH($AW131)=MONTH(BJ$15),MONTH($AX131)=MONTH(BJ$15)),
NETWORKDAYS.INTL($AW131,$AX131,1,_xlpm.VD)))),0)),
$DH131="месяц",
$BP131*BJ131,
$DH131="неделя",
$BP131*BJ131/7*(ROUNDUP((DAY(EOMONTH(BJ$15,0)))/4,0))),
0)</f>
        <v/>
      </c>
      <c r="CB131" s="125">
        <f t="array" ref="CB131">
IFERROR(
_xlfn.IFS(
$DH131="день_1",
$BP131*$BL131/($AX131-$AW131+1)*BK131*(DAY(EOMONTH(BK$15,0))),
$DH131="день_2",
$BP131/30*MAX(MIN($AX131,EOMONTH(BK$15,0))-MAX($AW131,BK$15)+1,),
$DH131="раб.день",
$BP131/30*(IFERROR(
_xlfn.LET(_xlpm.VD,
CHOOSE(
{1;2;3;4;5;6;7;8;9;10;11;12;13;14;15;16;17;18},
45658,45659,45660,45661,45662,45663,45664,45665,45711,45724,45778,45779,45785,45786,45820,45821,45965,46022),
_xlfn.LET(_xlpm.DD,
MAX(MIN($AX131,EOMONTH(BK$15,0))-MAX($AW131,BK$15),),
_xlfn.IFS(
AND(MONTH($AW131)=MONTH(BK$15),MONTH($AX131)&lt;&gt;MONTH(BK$15)),
NETWORKDAYS.INTL($AW131,$AW131+_xlpm.DD,1,_xlpm.VD),
AND(MONTH($AW131)&lt;&gt;MONTH(BK$15),MONTH($AX131)=MONTH(BK$15)),
NETWORKDAYS.INTL(($AX131)-_xlpm.DD,$AX131,1,_xlpm.VD),
AND(MONTH($AW131)&lt;MONTH(BK$15),MONTH($AX131)&gt;MONTH(BK$15)),
NETWORKDAYS.INTL((EOMONTH(BK$15-1,1))-_xlpm.DD,EOMONTH(BK$15-1,1),1,_xlpm.VD),
AND(MONTH($AW131)=MONTH(BK$15),MONTH($AX131)=MONTH(BK$15)),
NETWORKDAYS.INTL($AW131,$AX131,1,_xlpm.VD)))),0)),
$DH131="месяц",
$BP131*BK131,
$DH131="неделя",
$BP131*BK131/7*(ROUNDUP((DAY(EOMONTH(BK$15,0)))/4,0))),
0)</f>
        <v/>
      </c>
      <c r="CC131" s="125">
        <f>SUM($BQ131:$CB131)</f>
        <v/>
      </c>
      <c r="CD131" s="126">
        <f>SUM($EH131:$EH131)</f>
        <v/>
      </c>
      <c r="CE131" s="126">
        <f>$CD131*$AB131</f>
        <v/>
      </c>
      <c r="CF131" s="126">
        <f>SUM($EK131:$EK131)</f>
        <v/>
      </c>
      <c r="CG131" s="126">
        <f>$CF131*$AB131</f>
        <v/>
      </c>
      <c r="CH131" s="126">
        <f>SUM($CC131,$CE131,$CG131)</f>
        <v/>
      </c>
      <c r="CI131" s="126">
        <f>$CH131*(1+$CM131)</f>
        <v/>
      </c>
      <c r="CJ131" s="127" t="n">
        <v>0</v>
      </c>
      <c r="CK131" s="126">
        <f>SUM($CH131:$CH131)*(1+$CJ131)</f>
        <v/>
      </c>
      <c r="CL131" s="126">
        <f>SUM($CH131:$CH131)*(1+$CM131)</f>
        <v/>
      </c>
      <c r="CM131" s="59" t="inlineStr">
        <is>
          <t>20%</t>
        </is>
      </c>
      <c r="CN131" s="59" t="n"/>
      <c r="CO131" s="72" t="n"/>
      <c r="CP131" s="59" t="n"/>
      <c r="CQ131" s="73" t="n"/>
      <c r="CR131" s="73" t="n"/>
      <c r="CS131" s="73" t="n"/>
      <c r="CT131" s="72" t="n"/>
      <c r="CU131" s="79" t="inlineStr">
        <is>
          <t> </t>
        </is>
      </c>
      <c r="CV131" s="60" t="n"/>
      <c r="CW131" s="60" t="n"/>
      <c r="CX131" s="60" t="n"/>
      <c r="CY131" s="127">
        <f>IFERROR(($CC131-$EE131)/($EE131/(1-$DQ131)),0)</f>
        <v/>
      </c>
      <c r="CZ131" s="127">
        <f>IFERROR(1-$EI131/($CE131),0)</f>
        <v/>
      </c>
      <c r="DA131" s="127">
        <f>IFERROR(1-$EL131/($CG131),0)</f>
        <v/>
      </c>
      <c r="DB131" s="126">
        <f>ROUND(IFERROR(($CI131/(1+$CM131)-$EN131),0),2)</f>
        <v/>
      </c>
      <c r="DC131" s="128" t="n"/>
      <c r="DD131" s="125" t="n"/>
      <c r="DE131" s="75" t="n">
        <v>0</v>
      </c>
      <c r="DF131" s="128" t="n"/>
      <c r="DG131" s="125">
        <f>IF($DC131=0,0,$DD131*($DC131*100%-$DE131*$DF131))*SUM($AB131:$AB131)</f>
        <v/>
      </c>
      <c r="DH131" s="129" t="inlineStr">
        <is>
          <t>месяц</t>
        </is>
      </c>
      <c r="DI131" s="130">
        <f t="array" ref="DI131">IFERROR(
IF($ES131="LisChannel",
(ROUND(((INDEX({174.625;153.888888888889;130.972222222222},MATCH($AI131,{2;3;4}),0))*$AG131*$AI131),2)),0),0)</f>
        <v/>
      </c>
      <c r="DJ131" s="130">
        <f>
_xlfn.LET(_xlpm.X,
IFERROR(
IF($ES131="НовиковТВ",
(_xlfn.LET(_xlpm.NTV,
_xlfn.LET(_xlpm.MIN,350000,
IF(SUMIFS($DI:$DI,$ES:$ES,"НовиковТВ")&lt;=_xlpm.MIN,
(SUMIFS($DI:$DI,$ES:$ES,"НовиковТВ")/(COUNTIFS($ES:$ES,"НовиковТВ")))*_xlpm.MIN/SUMIFS($DI:$DI,$ES:$ES,"НовиковТВ"),
DI131)),
_xlpm.NTV+$DG131/(1-(1-(_xlpm.NTV)*(1-$DL131)*(1-$DM131)*(1-$DN131)*(1-$DO131)*(1-$DP131)/_xlpm.NTV))))/(1+$EP131),
$DI131+$DG131/(1-(1-($DI131)*(1-$DL131)*(1-$DM131)*(1-$DN131)*(1-$DO131)*(1-$DP131)/$DI131))),
0),
_xlpm.X*(1+$CM131)*(1+$CW131)-_xlpm.X*(1+$CM131)+_xlpm.X)</f>
        <v/>
      </c>
      <c r="DK131" s="125" t="inlineStr">
        <is>
          <t>послед.</t>
        </is>
      </c>
      <c r="DL131" s="63" t="n">
        <v>0</v>
      </c>
      <c r="DM131" s="63" t="n">
        <v>0</v>
      </c>
      <c r="DN131" s="63" t="n">
        <v>0</v>
      </c>
      <c r="DO131" s="63" t="n">
        <v>0</v>
      </c>
      <c r="DP131" s="63" t="n">
        <v>0</v>
      </c>
      <c r="DQ131" s="63">
        <f t="array" ref="DQ131">IFERROR(_xlfn.IFS(
$DK131="послед.",1-(1-$DL131)*(1-$DM131)*(1-$DN131)*(1-$DO131)*(1-$DP131),
$DK131="сумм.",$DL131+$DM131+$DN131+$DO131+$DP131),
0)</f>
        <v/>
      </c>
      <c r="DR131" s="125">
        <f t="array" ref="DR131">
IFERROR(
_xlfn.IFS(
$BL131=0,
0,
$BL131&gt;0,
_xlfn.IFS($DK131="послед.",
$DJ131*(1-$DL131)*(1-$DM131)*(1-$DN131)*(1-$DO131)*(1-$DP131),
$DK131="сумм.",
$DJ131*(1-($DL131+$DM131+$DN131+$DO131+$DP131)))),0)</f>
        <v/>
      </c>
      <c r="DS131" s="125">
        <f t="array" ref="DS131">
IFERROR(_xlfn.IFS(
$DH131="день_1",
$DR131*$BL131/($AX131-$AW131+1)*AZ131*(DAY(EOMONTH(AZ$15,0))),
$DH131="день_2",
$DR131/30*MAX(MIN($AX131,EOMONTH(AZ$15,0))-MAX($AW131,AZ$15)+1,),
$DH131="раб.день",
$DR131/30*(IFERROR(
_xlfn.LET(_xlpm.VD,
CHOOSE(
{1;2;3;4;5;6;7;8;9;10;11;12;13;14;15;16;17;18},
45658,45659,45660,45661,45662,45663,45664,45665,45711,45724,45778,45779,45785,45786,45820,45821,45965,46022),
_xlfn.LET(_xlpm.DD,
MAX(MIN($AX131,EOMONTH(AZ$15,0))-MAX($AW131,AZ$15),),
_xlfn.IFS(
AND(MONTH($AW131)=MONTH(AZ$15),MONTH($AX131)&lt;&gt;MONTH(AZ$15)),
NETWORKDAYS.INTL($AW131,$AW131+_xlpm.DD,1,_xlpm.VD),
AND(MONTH($AW131)&lt;&gt;MONTH(AZ$15),MONTH($AX131)=MONTH(AZ$15)),
NETWORKDAYS.INTL(($AX131)-_xlpm.DD,$AX131,1,_xlpm.VD),
AND(MONTH($AW131)&lt;MONTH(AZ$15),MONTH($AX131)&gt;MONTH(AZ$15)),
NETWORKDAYS.INTL((EOMONTH(AZ$15-1,1))-_xlpm.DD,EOMONTH(AZ$15-1,1),1,_xlpm.VD),
AND(MONTH($AW131)=MONTH(AZ$15),MONTH($AX131)=MONTH(AZ$15)),
NETWORKDAYS.INTL($AW131,$AX131,1,_xlpm.VD)))),0)),
$DH131="месяц",
$DR131*AZ131,
$DH131="неделя",
$DR131*AZ131/7*(ROUNDUP((DAY(EOMONTH(AZ$15,0)))/4,0))),
0)</f>
        <v/>
      </c>
      <c r="DT131" s="125">
        <f t="array" ref="DT131">
IFERROR(_xlfn.IFS(
$DH131="день_1",
$DR131*$BL131/($AX131-$AW131+1)*BA131*(DAY(EOMONTH(BA$15,0))),
$DH131="день_2",
$DR131/30*MAX(MIN($AX131,EOMONTH(BA$15,0))-MAX($AW131,BA$15)+1,),
$DH131="раб.день",
$DR131/30*(IFERROR(
_xlfn.LET(_xlpm.VD,
CHOOSE(
{1;2;3;4;5;6;7;8;9;10;11;12;13;14;15;16;17;18},
45658,45659,45660,45661,45662,45663,45664,45665,45711,45724,45778,45779,45785,45786,45820,45821,45965,46022),
_xlfn.LET(_xlpm.DD,
MAX(MIN($AX131,EOMONTH(BA$15,0))-MAX($AW131,BA$15),),
_xlfn.IFS(
AND(MONTH($AW131)=MONTH(BA$15),MONTH($AX131)&lt;&gt;MONTH(BA$15)),
NETWORKDAYS.INTL($AW131,$AW131+_xlpm.DD,1,_xlpm.VD),
AND(MONTH($AW131)&lt;&gt;MONTH(BA$15),MONTH($AX131)=MONTH(BA$15)),
NETWORKDAYS.INTL(($AX131)-_xlpm.DD,$AX131,1,_xlpm.VD),
AND(MONTH($AW131)&lt;MONTH(BA$15),MONTH($AX131)&gt;MONTH(BA$15)),
NETWORKDAYS.INTL((EOMONTH(BA$15-1,1))-_xlpm.DD,EOMONTH(BA$15-1,1),1,_xlpm.VD),
AND(MONTH($AW131)=MONTH(BA$15),MONTH($AX131)=MONTH(BA$15)),
NETWORKDAYS.INTL($AW131,$AX131,1,_xlpm.VD)))),0)),
$DH131="месяц",
$DR131*BA131,
$DH131="неделя",
$DR131*BA131/7*(ROUNDUP((DAY(EOMONTH(BA$15,0)))/4,0))),
0)</f>
        <v/>
      </c>
      <c r="DU131" s="125">
        <f t="array" ref="DU131">
IFERROR(_xlfn.IFS(
$DH131="день_1",
$DR131*$BL131/($AX131-$AW131+1)*BB131*(DAY(EOMONTH(BB$15,0))),
$DH131="день_2",
$DR131/30*MAX(MIN($AX131,EOMONTH(BB$15,0))-MAX($AW131,BB$15)+1,),
$DH131="раб.день",
$DR131/30*(IFERROR(
_xlfn.LET(_xlpm.VD,
CHOOSE(
{1;2;3;4;5;6;7;8;9;10;11;12;13;14;15;16;17;18},
45658,45659,45660,45661,45662,45663,45664,45665,45711,45724,45778,45779,45785,45786,45820,45821,45965,46022),
_xlfn.LET(_xlpm.DD,
MAX(MIN($AX131,EOMONTH(BB$15,0))-MAX($AW131,BB$15),),
_xlfn.IFS(
AND(MONTH($AW131)=MONTH(BB$15),MONTH($AX131)&lt;&gt;MONTH(BB$15)),
NETWORKDAYS.INTL($AW131,$AW131+_xlpm.DD,1,_xlpm.VD),
AND(MONTH($AW131)&lt;&gt;MONTH(BB$15),MONTH($AX131)=MONTH(BB$15)),
NETWORKDAYS.INTL(($AX131)-_xlpm.DD,$AX131,1,_xlpm.VD),
AND(MONTH($AW131)&lt;MONTH(BB$15),MONTH($AX131)&gt;MONTH(BB$15)),
NETWORKDAYS.INTL((EOMONTH(BB$15-1,1))-_xlpm.DD,EOMONTH(BB$15-1,1),1,_xlpm.VD),
AND(MONTH($AW131)=MONTH(BB$15),MONTH($AX131)=MONTH(BB$15)),
NETWORKDAYS.INTL($AW131,$AX131,1,_xlpm.VD)))),0)),
$DH131="месяц",
$DR131*BB131,
$DH131="неделя",
$DR131*BB131/7*(ROUNDUP((DAY(EOMONTH(BB$15,0)))/4,0))),
0)</f>
        <v/>
      </c>
      <c r="DV131" s="125">
        <f t="array" ref="DV131">
IFERROR(_xlfn.IFS(
$DH131="день_1",
$DR131*$BL131/($AX131-$AW131+1)*BC131*(DAY(EOMONTH(BC$15,0))),
$DH131="день_2",
$DR131/30*MAX(MIN($AX131,EOMONTH(BC$15,0))-MAX($AW131,BC$15)+1,),
$DH131="раб.день",
$DR131/30*(IFERROR(
_xlfn.LET(_xlpm.VD,
CHOOSE(
{1;2;3;4;5;6;7;8;9;10;11;12;13;14;15;16;17;18},
45658,45659,45660,45661,45662,45663,45664,45665,45711,45724,45778,45779,45785,45786,45820,45821,45965,46022),
_xlfn.LET(_xlpm.DD,
MAX(MIN($AX131,EOMONTH(BC$15,0))-MAX($AW131,BC$15),),
_xlfn.IFS(
AND(MONTH($AW131)=MONTH(BC$15),MONTH($AX131)&lt;&gt;MONTH(BC$15)),
NETWORKDAYS.INTL($AW131,$AW131+_xlpm.DD,1,_xlpm.VD),
AND(MONTH($AW131)&lt;&gt;MONTH(BC$15),MONTH($AX131)=MONTH(BC$15)),
NETWORKDAYS.INTL(($AX131)-_xlpm.DD,$AX131,1,_xlpm.VD),
AND(MONTH($AW131)&lt;MONTH(BC$15),MONTH($AX131)&gt;MONTH(BC$15)),
NETWORKDAYS.INTL((EOMONTH(BC$15-1,1))-_xlpm.DD,EOMONTH(BC$15-1,1),1,_xlpm.VD),
AND(MONTH($AW131)=MONTH(BC$15),MONTH($AX131)=MONTH(BC$15)),
NETWORKDAYS.INTL($AW131,$AX131,1,_xlpm.VD)))),0)),
$DH131="месяц",
$DR131*BC131,
$DH131="неделя",
$DR131*BC131/7*(ROUNDUP((DAY(EOMONTH(BC$15,0)))/4,0))),
0)</f>
        <v/>
      </c>
      <c r="DW131" s="125">
        <f t="array" ref="DW131">
IFERROR(_xlfn.IFS(
$DH131="день_1",
$DR131*$BL131/($AX131-$AW131+1)*BD131*(DAY(EOMONTH(BD$15,0))),
$DH131="день_2",
$DR131/30*MAX(MIN($AX131,EOMONTH(BD$15,0))-MAX($AW131,BD$15)+1,),
$DH131="раб.день",
$DR131/30*(IFERROR(
_xlfn.LET(_xlpm.VD,
CHOOSE(
{1;2;3;4;5;6;7;8;9;10;11;12;13;14;15;16;17;18},
45658,45659,45660,45661,45662,45663,45664,45665,45711,45724,45778,45779,45785,45786,45820,45821,45965,46022),
_xlfn.LET(_xlpm.DD,
MAX(MIN($AX131,EOMONTH(BD$15,0))-MAX($AW131,BD$15),),
_xlfn.IFS(
AND(MONTH($AW131)=MONTH(BD$15),MONTH($AX131)&lt;&gt;MONTH(BD$15)),
NETWORKDAYS.INTL($AW131,$AW131+_xlpm.DD,1,_xlpm.VD),
AND(MONTH($AW131)&lt;&gt;MONTH(BD$15),MONTH($AX131)=MONTH(BD$15)),
NETWORKDAYS.INTL(($AX131)-_xlpm.DD,$AX131,1,_xlpm.VD),
AND(MONTH($AW131)&lt;MONTH(BD$15),MONTH($AX131)&gt;MONTH(BD$15)),
NETWORKDAYS.INTL((EOMONTH(BD$15-1,1))-_xlpm.DD,EOMONTH(BD$15-1,1),1,_xlpm.VD),
AND(MONTH($AW131)=MONTH(BD$15),MONTH($AX131)=MONTH(BD$15)),
NETWORKDAYS.INTL($AW131,$AX131,1,_xlpm.VD)))),0)),
$DH131="месяц",
$DR131*BD131,
$DH131="неделя",
$DR131*BD131/7*(ROUNDUP((DAY(EOMONTH(BD$15,0)))/4,0))),
0)</f>
        <v/>
      </c>
      <c r="DX131" s="125">
        <f t="array" ref="DX131">
IFERROR(_xlfn.IFS(
$DH131="день_1",
$DR131*$BL131/($AX131-$AW131+1)*BE131*(DAY(EOMONTH(BE$15,0))),
$DH131="день_2",
$DR131/30*MAX(MIN($AX131,EOMONTH(BE$15,0))-MAX($AW131,BE$15)+1,),
$DH131="раб.день",
$DR131/30*(IFERROR(
_xlfn.LET(_xlpm.VD,
CHOOSE(
{1;2;3;4;5;6;7;8;9;10;11;12;13;14;15;16;17;18},
45658,45659,45660,45661,45662,45663,45664,45665,45711,45724,45778,45779,45785,45786,45820,45821,45965,46022),
_xlfn.LET(_xlpm.DD,
MAX(MIN($AX131,EOMONTH(BE$15,0))-MAX($AW131,BE$15),),
_xlfn.IFS(
AND(MONTH($AW131)=MONTH(BE$15),MONTH($AX131)&lt;&gt;MONTH(BE$15)),
NETWORKDAYS.INTL($AW131,$AW131+_xlpm.DD,1,_xlpm.VD),
AND(MONTH($AW131)&lt;&gt;MONTH(BE$15),MONTH($AX131)=MONTH(BE$15)),
NETWORKDAYS.INTL(($AX131)-_xlpm.DD,$AX131,1,_xlpm.VD),
AND(MONTH($AW131)&lt;MONTH(BE$15),MONTH($AX131)&gt;MONTH(BE$15)),
NETWORKDAYS.INTL((EOMONTH(BE$15-1,1))-_xlpm.DD,EOMONTH(BE$15-1,1),1,_xlpm.VD),
AND(MONTH($AW131)=MONTH(BE$15),MONTH($AX131)=MONTH(BE$15)),
NETWORKDAYS.INTL($AW131,$AX131,1,_xlpm.VD)))),0)),
$DH131="месяц",
$DR131*BE131,
$DH131="неделя",
$DR131*BE131/7*(ROUNDUP((DAY(EOMONTH(BE$15,0)))/4,0))),
0)</f>
        <v/>
      </c>
      <c r="DY131" s="125">
        <f t="array" ref="DY131">
IFERROR(_xlfn.IFS(
$DH131="день_1",
$DR131*$BL131/($AX131-$AW131+1)*BF131*(DAY(EOMONTH(BF$15,0))),
$DH131="день_2",
$DR131/30*MAX(MIN($AX131,EOMONTH(BF$15,0))-MAX($AW131,BF$15)+1,),
$DH131="раб.день",
$DR131/30*(IFERROR(
_xlfn.LET(_xlpm.VD,
CHOOSE(
{1;2;3;4;5;6;7;8;9;10;11;12;13;14;15;16;17;18},
45658,45659,45660,45661,45662,45663,45664,45665,45711,45724,45778,45779,45785,45786,45820,45821,45965,46022),
_xlfn.LET(_xlpm.DD,
MAX(MIN($AX131,EOMONTH(BF$15,0))-MAX($AW131,BF$15),),
_xlfn.IFS(
AND(MONTH($AW131)=MONTH(BF$15),MONTH($AX131)&lt;&gt;MONTH(BF$15)),
NETWORKDAYS.INTL($AW131,$AW131+_xlpm.DD,1,_xlpm.VD),
AND(MONTH($AW131)&lt;&gt;MONTH(BF$15),MONTH($AX131)=MONTH(BF$15)),
NETWORKDAYS.INTL(($AX131)-_xlpm.DD,$AX131,1,_xlpm.VD),
AND(MONTH($AW131)&lt;MONTH(BF$15),MONTH($AX131)&gt;MONTH(BF$15)),
NETWORKDAYS.INTL((EOMONTH(BF$15-1,1))-_xlpm.DD,EOMONTH(BF$15-1,1),1,_xlpm.VD),
AND(MONTH($AW131)=MONTH(BF$15),MONTH($AX131)=MONTH(BF$15)),
NETWORKDAYS.INTL($AW131,$AX131,1,_xlpm.VD)))),0)),
$DH131="месяц",
$DR131*BF131,
$DH131="неделя",
$DR131*BF131/7*(ROUNDUP((DAY(EOMONTH(BF$15,0)))/4,0))),
0)</f>
        <v/>
      </c>
      <c r="DZ131" s="125">
        <f t="array" ref="DZ131">
IFERROR(_xlfn.IFS(
$DH131="день_1",
$DR131*$BL131/($AX131-$AW131+1)*BG131*(DAY(EOMONTH(BG$15,0))),
$DH131="день_2",
$DR131/30*MAX(MIN($AX131,EOMONTH(BG$15,0))-MAX($AW131,BG$15)+1,),
$DH131="раб.день",
$DR131/30*(IFERROR(
_xlfn.LET(_xlpm.VD,
CHOOSE(
{1;2;3;4;5;6;7;8;9;10;11;12;13;14;15;16;17;18},
45658,45659,45660,45661,45662,45663,45664,45665,45711,45724,45778,45779,45785,45786,45820,45821,45965,46022),
_xlfn.LET(_xlpm.DD,
MAX(MIN($AX131,EOMONTH(BG$15,0))-MAX($AW131,BG$15),),
_xlfn.IFS(
AND(MONTH($AW131)=MONTH(BG$15),MONTH($AX131)&lt;&gt;MONTH(BG$15)),
NETWORKDAYS.INTL($AW131,$AW131+_xlpm.DD,1,_xlpm.VD),
AND(MONTH($AW131)&lt;&gt;MONTH(BG$15),MONTH($AX131)=MONTH(BG$15)),
NETWORKDAYS.INTL(($AX131)-_xlpm.DD,$AX131,1,_xlpm.VD),
AND(MONTH($AW131)&lt;MONTH(BG$15),MONTH($AX131)&gt;MONTH(BG$15)),
NETWORKDAYS.INTL((EOMONTH(BG$15-1,1))-_xlpm.DD,EOMONTH(BG$15-1,1),1,_xlpm.VD),
AND(MONTH($AW131)=MONTH(BG$15),MONTH($AX131)=MONTH(BG$15)),
NETWORKDAYS.INTL($AW131,$AX131,1,_xlpm.VD)))),0)),
$DH131="месяц",
$DR131*BG131,
$DH131="неделя",
$DR131*BG131/7*(ROUNDUP((DAY(EOMONTH(BG$15,0)))/4,0))),
0)</f>
        <v/>
      </c>
      <c r="EA131" s="125">
        <f t="array" ref="EA131">
IFERROR(_xlfn.IFS(
$DH131="день_1",
$DR131*$BL131/($AX131-$AW131+1)*BH131*(DAY(EOMONTH(BH$15,0))),
$DH131="день_2",
$DR131/30*MAX(MIN($AX131,EOMONTH(BH$15,0))-MAX($AW131,BH$15)+1,),
$DH131="раб.день",
$DR131/30*(IFERROR(
_xlfn.LET(_xlpm.VD,
CHOOSE(
{1;2;3;4;5;6;7;8;9;10;11;12;13;14;15;16;17;18},
45658,45659,45660,45661,45662,45663,45664,45665,45711,45724,45778,45779,45785,45786,45820,45821,45965,46022),
_xlfn.LET(_xlpm.DD,
MAX(MIN($AX131,EOMONTH(BH$15,0))-MAX($AW131,BH$15),),
_xlfn.IFS(
AND(MONTH($AW131)=MONTH(BH$15),MONTH($AX131)&lt;&gt;MONTH(BH$15)),
NETWORKDAYS.INTL($AW131,$AW131+_xlpm.DD,1,_xlpm.VD),
AND(MONTH($AW131)&lt;&gt;MONTH(BH$15),MONTH($AX131)=MONTH(BH$15)),
NETWORKDAYS.INTL(($AX131)-_xlpm.DD,$AX131,1,_xlpm.VD),
AND(MONTH($AW131)&lt;MONTH(BH$15),MONTH($AX131)&gt;MONTH(BH$15)),
NETWORKDAYS.INTL((EOMONTH(BH$15-1,1))-_xlpm.DD,EOMONTH(BH$15-1,1),1,_xlpm.VD),
AND(MONTH($AW131)=MONTH(BH$15),MONTH($AX131)=MONTH(BH$15)),
NETWORKDAYS.INTL($AW131,$AX131,1,_xlpm.VD)))),0)),
$DH131="месяц",
$DR131*BH131,
$DH131="неделя",
$DR131*BH131/7*(ROUNDUP((DAY(EOMONTH(BH$15,0)))/4,0))),
0)</f>
        <v/>
      </c>
      <c r="EB131" s="125">
        <f t="array" ref="EB131">
IFERROR(_xlfn.IFS(
$DH131="день_1",
$DR131*$BL131/($AX131-$AW131+1)*BI131*(DAY(EOMONTH(BI$15,0))),
$DH131="день_2",
$DR131/30*MAX(MIN($AX131,EOMONTH(BI$15,0))-MAX($AW131,BI$15)+1,),
$DH131="раб.день",
$DR131/30*(IFERROR(
_xlfn.LET(_xlpm.VD,
CHOOSE(
{1;2;3;4;5;6;7;8;9;10;11;12;13;14;15;16;17;18},
45658,45659,45660,45661,45662,45663,45664,45665,45711,45724,45778,45779,45785,45786,45820,45821,45965,46022),
_xlfn.LET(_xlpm.DD,
MAX(MIN($AX131,EOMONTH(BI$15,0))-MAX($AW131,BI$15),),
_xlfn.IFS(
AND(MONTH($AW131)=MONTH(BI$15),MONTH($AX131)&lt;&gt;MONTH(BI$15)),
NETWORKDAYS.INTL($AW131,$AW131+_xlpm.DD,1,_xlpm.VD),
AND(MONTH($AW131)&lt;&gt;MONTH(BI$15),MONTH($AX131)=MONTH(BI$15)),
NETWORKDAYS.INTL(($AX131)-_xlpm.DD,$AX131,1,_xlpm.VD),
AND(MONTH($AW131)&lt;MONTH(BI$15),MONTH($AX131)&gt;MONTH(BI$15)),
NETWORKDAYS.INTL((EOMONTH(BI$15-1,1))-_xlpm.DD,EOMONTH(BI$15-1,1),1,_xlpm.VD),
AND(MONTH($AW131)=MONTH(BI$15),MONTH($AX131)=MONTH(BI$15)),
NETWORKDAYS.INTL($AW131,$AX131,1,_xlpm.VD)))),0)),
$DH131="месяц",
$DR131*BI131,
$DH131="неделя",
$DR131*BI131/7*(ROUNDUP((DAY(EOMONTH(BI$15,0)))/4,0))),
0)</f>
        <v/>
      </c>
      <c r="EC131" s="125">
        <f t="array" ref="EC131">
IFERROR(_xlfn.IFS(
$DH131="день_1",
$DR131*$BL131/($AX131-$AW131+1)*BJ131*(DAY(EOMONTH(BJ$15,0))),
$DH131="день_2",
$DR131/30*MAX(MIN($AX131,EOMONTH(BJ$15,0))-MAX($AW131,BJ$15)+1,),
$DH131="раб.день",
$DR131/30*(IFERROR(
_xlfn.LET(_xlpm.VD,
CHOOSE(
{1;2;3;4;5;6;7;8;9;10;11;12;13;14;15;16;17;18},
45658,45659,45660,45661,45662,45663,45664,45665,45711,45724,45778,45779,45785,45786,45820,45821,45965,46022),
_xlfn.LET(_xlpm.DD,
MAX(MIN($AX131,EOMONTH(BJ$15,0))-MAX($AW131,BJ$15),),
_xlfn.IFS(
AND(MONTH($AW131)=MONTH(BJ$15),MONTH($AX131)&lt;&gt;MONTH(BJ$15)),
NETWORKDAYS.INTL($AW131,$AW131+_xlpm.DD,1,_xlpm.VD),
AND(MONTH($AW131)&lt;&gt;MONTH(BJ$15),MONTH($AX131)=MONTH(BJ$15)),
NETWORKDAYS.INTL(($AX131)-_xlpm.DD,$AX131,1,_xlpm.VD),
AND(MONTH($AW131)&lt;MONTH(BJ$15),MONTH($AX131)&gt;MONTH(BJ$15)),
NETWORKDAYS.INTL((EOMONTH(BJ$15-1,1))-_xlpm.DD,EOMONTH(BJ$15-1,1),1,_xlpm.VD),
AND(MONTH($AW131)=MONTH(BJ$15),MONTH($AX131)=MONTH(BJ$15)),
NETWORKDAYS.INTL($AW131,$AX131,1,_xlpm.VD)))),0)),
$DH131="месяц",
$DR131*BJ131,
$DH131="неделя",
$DR131*BJ131/7*(ROUNDUP((DAY(EOMONTH(BJ$15,0)))/4,0))),
0)</f>
        <v/>
      </c>
      <c r="ED131" s="125">
        <f t="array" ref="ED131">
IFERROR(_xlfn.IFS(
$DH131="день_1",
$DR131*$BL131/($AX131-$AW131+1)*BK131*(DAY(EOMONTH(BK$15,0))),
$DH131="день_2",
$DR131/30*MAX(MIN($AX131,EOMONTH(BK$15,0))-MAX($AW131,BK$15)+1,),
$DH131="раб.день",
$DR131/30*(IFERROR(
_xlfn.LET(_xlpm.VD,
CHOOSE(
{1;2;3;4;5;6;7;8;9;10;11;12;13;14;15;16;17;18},
45658,45659,45660,45661,45662,45663,45664,45665,45711,45724,45778,45779,45785,45786,45820,45821,45965,46022),
_xlfn.LET(_xlpm.DD,
MAX(MIN($AX131,EOMONTH(BK$15,0))-MAX($AW131,BK$15),),
_xlfn.IFS(
AND(MONTH($AW131)=MONTH(BK$15),MONTH($AX131)&lt;&gt;MONTH(BK$15)),
NETWORKDAYS.INTL($AW131,$AW131+_xlpm.DD,1,_xlpm.VD),
AND(MONTH($AW131)&lt;&gt;MONTH(BK$15),MONTH($AX131)=MONTH(BK$15)),
NETWORKDAYS.INTL(($AX131)-_xlpm.DD,$AX131,1,_xlpm.VD),
AND(MONTH($AW131)&lt;MONTH(BK$15),MONTH($AX131)&gt;MONTH(BK$15)),
NETWORKDAYS.INTL((EOMONTH(BK$15-1,1))-_xlpm.DD,EOMONTH(BK$15-1,1),1,_xlpm.VD),
AND(MONTH($AW131)=MONTH(BK$15),MONTH($AX131)=MONTH(BK$15)),
NETWORKDAYS.INTL($AW131,$AX131,1,_xlpm.VD)))),0)),
$DH131="месяц",
$DR131*BK131,
$DH131="неделя",
$DR131*BK131/7*(ROUNDUP((DAY(EOMONTH(BK$15,0)))/4,0))),
0)</f>
        <v/>
      </c>
      <c r="EE131" s="125">
        <f>SUM($DS131,$DT131,$DU131,$DV131,$DW131,$DX131,$DY131,$DZ131,$EA131,$EB131,$EC131,$ED131)</f>
        <v/>
      </c>
      <c r="EF131" s="125">
        <f>IFERROR(ROUND($EE131*(1+$EP131),2),0)</f>
        <v/>
      </c>
      <c r="EG131" s="128" t="n">
        <v>1</v>
      </c>
      <c r="EH131" s="126" t="n">
        <v>0</v>
      </c>
      <c r="EI131" s="126">
        <f>ROUND(SUM($EH131:$EH131)*SUM($AB131:$AB131)*$EG131,2)</f>
        <v/>
      </c>
      <c r="EJ131" s="126">
        <f>ROUND($EI131*(1+$EP131),2)</f>
        <v/>
      </c>
      <c r="EK131" s="126" t="n">
        <v>0</v>
      </c>
      <c r="EL131" s="126">
        <f>ROUND(SUM($EK131:$EK131)*SUM($AB131:$AB131)*$EG131,2)</f>
        <v/>
      </c>
      <c r="EM131" s="126">
        <f>ROUND($EL131*(1+$EP131),2)</f>
        <v/>
      </c>
      <c r="EN131" s="126">
        <f>SUM($EE131,$EI131,$EL131)</f>
        <v/>
      </c>
      <c r="EO131" s="126">
        <f>SUM($EF131,$EJ131,$EM131)</f>
        <v/>
      </c>
      <c r="EP131" s="59" t="inlineStr">
        <is>
          <t>20%</t>
        </is>
      </c>
      <c r="EQ131" s="59" t="n"/>
      <c r="ER131" s="60">
        <f t="array" ref="ER131">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MATCH(ES131,
{"AMS";"RussOutdoor";"HD Outdoor";"Ingroup";"IQ";"Ledproduction";"LisChannel";"Logic";"Media-PPL";"NovikovTV | НовиковТВ";"SMA";"SOK";"КрокусТВ | CrocusTV | IndoorTV";"Сити";"ТЯК Москва"},
0)),"")</f>
        <v/>
      </c>
      <c r="ES131" s="60" t="n"/>
      <c r="ET131" s="60">
        <f t="array" ref="ET131">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MATCH(ES131,
{"AMS";"RussOutdoor";"HD Outdoor";"Ingroup";"IQ";"Ledproduction";"LisChannel";"Logic";"Media-PPL";"NovikovTV | НовиковТВ";"SMA";"SOK";"КрокусТВ | CrocusTV | IndoorTV";"Сити";"ТЯК Москва"},
0)),"")</f>
        <v/>
      </c>
      <c r="EU131" s="60" t="n"/>
      <c r="EV131" s="60" t="n"/>
      <c r="EX131" s="110">
        <f t="array" ref="EX131">
($AR131/30
+N("ТРАФИК ПЛОЩАДКИ"))*
(IFERROR(
_xlfn.LET(
_xlpm.GPR,
HLOOKUP($L131,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(MATCH($T131,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IF($Q131="цифровой",_xlpm.GPR/$AG131,_xlpm.GPR/60)),
0)
+N("DWELL TIME"))*
(IF($AB131=0,0,IF($AB131=1,0.3,IF($AB131=2,0.5,IF($AB131&gt;2,1))))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_xlfn.IFS($AC131="да",1.2,$AC131="нет",1)*
_xlfn.IFS($AD131="да",1.2,$AD131="нет",1)*
IF(R131="статический",1,1.2)*
$X131*
INDEX(
{1.2;1;1.2;1.2;1;1.2;1.2;1.2;1.2;1.2;1.2;1;1.2;1.2;1.2;1.2;1;1;1.2;1.2;1.2;1;1;1;1;1.2;1.2;1.2;1.2;1;1;1;1;1.2;1.2;1.2;1.2;1.2;1.2;1.2;1.2;1;1;1.2;1;1;1;1;1.5;1;1;1.5;1.5;1.2},
MATCH($Q131,_xlpm.MI,0)))&gt;{0.02;0.04;0.06;0.1;0.2;0.4;0.6;0.8;1;2;4;6})),
{0;1;2;3;4;5;6;7;8;9;10;11;12},
0)))
+N("КОЭФФИЦИЕНТ КОНТАКТА"))))*
(_xlfn.IFS($X131&lt;0.1,$X131/1000,$X131&gt;25,5.2,AND($X131&gt;=0.1,$X131&lt;=25),(($X131*2+0.1)/10)*($X131/10)))*
IFERROR((_xlfn.LET(
_xlpm.MA,
{0;0.8;0.85;0.9;0.95;1},
_xlpm.MAA,
{0;1;2;3;4;5},
INDEX(_xlpm.MA,MATCH(SUMPRODUCT(--((IF(ROUND(_xlpm.MAA,1)&gt;5,5,ROUND($AB131,1)))&gt;{0;1;2;3;4;5})),_xlpm.MAA,0)))
+N("КОЭФФИЦИЕНТ КОЛ-ВО КОНСТРУКЦИЙ")),1)*
$AB131,0))*
(IF($Q131="цифровой",$AG131/15*$AI131,1)
+N("ДЛЯ ЦИФРЫ"))</f>
        <v/>
      </c>
      <c r="EY131" s="110">
        <f>IFERROR(EX131*AY131,0)</f>
        <v/>
      </c>
      <c r="EZ131" s="131">
        <f>IFERROR(DP131/EY131*1000,0)</f>
        <v/>
      </c>
      <c r="FA131" s="112">
        <f>IFERROR(FC131/FB131,0)</f>
        <v/>
      </c>
      <c r="FB131" s="112">
        <f>IFERROR((FC131/(EY131/FF131*#REF!))*0.825,0)</f>
        <v/>
      </c>
      <c r="FC131" s="112">
        <f>IFERROR(((EX131*30/AR131)*100)/30,0)</f>
        <v/>
      </c>
      <c r="FD131" s="112">
        <f>IFERROR(EY131/G131*100%,0)</f>
        <v/>
      </c>
      <c r="FE131" s="112">
        <f>IFERROR(FD131/FC131*100%,0)</f>
        <v/>
      </c>
      <c r="FF131" s="110">
        <f>IFERROR(AR131/30*AY131,0)</f>
        <v/>
      </c>
    </row>
    <row r="132" ht="13" customHeight="1">
      <c r="A132" s="59" t="n"/>
      <c r="B132" s="60" t="n"/>
      <c r="C132" s="60" t="n"/>
      <c r="D132" s="60">
        <f t="array" ref="D132">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MATCH($E132,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32" s="60">
        <f t="array" ref="E132">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MATCH($F132,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32" s="60" t="inlineStr"/>
      <c r="G132" s="60" t="n"/>
      <c r="H132" s="60">
        <f t="array" ref="H132">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MATCH($I132,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32" s="60" t="n"/>
      <c r="J132" s="60" t="n"/>
      <c r="K132" s="60" t="n"/>
      <c r="L132" s="60" t="n"/>
      <c r="M132" s="60" t="n"/>
      <c r="N132" s="60" t="n"/>
      <c r="O132" s="60" t="n"/>
      <c r="P132" s="60">
        <f t="array" ref="P132">
_xlfn.IFS(
ISNUMBER(MATCH($Q132,{"шелфбаннер","разделитель","монетница","чековая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ISNUMBER(MATCH($Q132,{"LED/LCD","видеокулер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ISNUMBER(MATCH($Q132,{"автомобиль","машина","выставочное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ISNUMBER(MATCH($Q132,{"билборд","лифтовая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ISNUMBER(MATCH($Q132,{"навигация","подвесной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ISNUMBER(MATCH($Q132,{"движущаяся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ISNUMBER(MATCH($Q132,{"каталог","журнал"},)),
"Пресса",
$Q132="","")</f>
        <v/>
      </c>
      <c r="Q132" s="60" t="n"/>
      <c r="R132" s="60">
        <f t="array" ref="R132">
IFERROR(
_xlfn.IFS(
OR(ISNUMBER(MATCH($Q132,{"экспозиция","макет","стенд","автостенд","авто стенд","выставочное пространство","выставочные стенды","модульные выставочные стенды","3Д конструкция","3D конструкция"},)),P132="Экспонирование"),
"нестандартный",
ISNUMBER(MATCH($Q132,{"скроллер","призматрон"},)),
"динамический",
$P132="Видео",
"цифровой",
OR($P132="Пресса",$P132="Щит",$P132="POSm",$P132="Подвес",$P132="Брендирование/оклейка"),
"статический"),"")</f>
        <v/>
      </c>
      <c r="S132" s="59" t="n"/>
      <c r="T132" s="60" t="n"/>
      <c r="U132" s="60" t="n"/>
      <c r="V132" s="60">
        <f>
IF(P132="Видео",
"цифровой постер/ролик",
IF(ISNUMBER(MATCH(Q132,{"короб световой","короб световой | лайтбокс","короб световой | кристалайт","лайтбокс","лайт бокс","кристалайт","LB","lightbox"},)),
"бэклит",
IF(P132="Брендирование/оклейка",
"перфарированная пленка/самоклейка",
IF(P132="Экспонирование",
"под запрос",
IF(P132="Подвес",
"баннер/ткань",
"")))))</f>
        <v/>
      </c>
      <c r="W132" s="59" t="n"/>
      <c r="X132" s="59" t="n"/>
      <c r="Y132" s="59" t="n"/>
      <c r="Z132" s="61" t="n"/>
      <c r="AA132" s="61" t="n"/>
      <c r="AB132" s="61">
        <f>IF(BL132&gt;0,Z132,0)</f>
        <v/>
      </c>
      <c r="AC132" s="59" t="n"/>
      <c r="AD132" s="59" t="n"/>
      <c r="AE132" s="59" t="n"/>
      <c r="AF132" s="59" t="n"/>
      <c r="AG132" s="59" t="n"/>
      <c r="AH132" s="59" t="n"/>
      <c r="AI132" s="59" t="n"/>
      <c r="AJ132" s="59" t="n"/>
      <c r="AK132" s="59" t="n"/>
      <c r="AL132" s="62">
        <f>IFERROR(IF(OR(R132="статический",R132="динамический",R132="нестандартный",R132="",R132=""),"-",IF(AND(AH132="-",AI132="-"),"-",AK132*3600/AH132*AI132)),"-")</f>
        <v/>
      </c>
      <c r="AM132" s="62">
        <f>IFERROR(IF(OR(R132="статический",R132="динамический",R132="",R132="", R132="BTL",R132="нестандартный"),"-",AG132*AI132*AL132/60),"-")</f>
        <v/>
      </c>
      <c r="AN132" s="63">
        <f>IFERROR(IF(AH132="","-",AG132*AI132/AH132),"-")</f>
        <v/>
      </c>
      <c r="AO132" s="59">
        <f>IFERROR(IF(OR($R132="статический",$R132="динамический",$R132="",$R132="",$R132="BTL",$R132="нестандартный"),"-",$AL132*$AY132),"-")</f>
        <v/>
      </c>
      <c r="AP132" s="62">
        <f>IFERROR(IF(OR($R132="статический",$R132="динамический",$R132="",$R132="",$R132="BTL",$R132="нестандартный"),"-",$AM132*AY132),"-")</f>
        <v/>
      </c>
      <c r="AQ132" s="64" t="n"/>
      <c r="AR132" s="61" t="n"/>
      <c r="AS132" s="61" t="n"/>
      <c r="AT132" s="61" t="n"/>
      <c r="AU132" s="65" t="n"/>
      <c r="AV132" s="124">
        <f>IFERROR(DR132/AT132*1000,"n/a")</f>
        <v/>
      </c>
      <c r="AW132" s="67" t="n"/>
      <c r="AX132" s="67" t="n"/>
      <c r="AY132" s="43">
        <f>IFERROR(IF(OR($AW132="",$AX132=""),"",_xlfn.DAYS($AX132+1,$AW132)),"")</f>
        <v/>
      </c>
      <c r="AZ132" s="68">
        <f t="array" ref="AZ132">
_xlfn.LET(_xlpm.COEFF,
IF($AW132+$AX132=0,0,IF(MAX(MIN($AX132,EOMONTH(AZ$15,0))-MAX($AW132,AZ$15)+1,)&gt;0,1,0)),
_xlfn.IFS(
$ES132="LisChannel",
_xlpm.COEFF*
INDEX({1;1;1.2;1.2;1;1;1;1;1.2;1.2;1.2;1.2},
MATCH(MONTH(AZ$15),
{1,2,3,4,5,6,7,8,9,10,11,12})),
CONCATENATE($ES132," ",$L132)="RussOutdoor метро",
_xlpm.COEFF*
INDEX({0.8;0.9;1.1;1.1;1;1;1;1;1.1;1.1;1.1;1.1},
MATCH(MONTH(AZ$15),
{1,2,3,4,5,6,7,8,9,10,11,12})),
$ES132&lt;&gt;"LisChannel",
_xlpm.COEFF,
$ES132&lt;&gt;"RussOutdoor",
_xlpm.COEFF))</f>
        <v/>
      </c>
      <c r="BA132" s="68">
        <f t="array" ref="BA132">
_xlfn.LET(_xlpm.COEFF,
IF($AW132+$AX132=0,0,IF(MAX(MIN($AX132,EOMONTH(BA$15,0))-MAX($AW132,BA$15)+1,)&gt;0,1,0)),
_xlfn.IFS(
$ES132="LisChannel",
_xlpm.COEFF*
INDEX({1;1;1.2;1.2;1;1;1;1;1.2;1.2;1.2;1.2},
MATCH(MONTH(BA$15),
{1,2,3,4,5,6,7,8,9,10,11,12})),
CONCATENATE($ES132," ",$L132)="RussOutdoor метро",
_xlpm.COEFF*
INDEX({0.8;0.9;1.1;1.1;1;1;1;1;1.1;1.1;1.1;1.1},
MATCH(MONTH(BA$15),
{1,2,3,4,5,6,7,8,9,10,11,12})),
$ES132&lt;&gt;"LisChannel",
_xlpm.COEFF,
$ES132&lt;&gt;"RussOutdoor",
_xlpm.COEFF))</f>
        <v/>
      </c>
      <c r="BB132" s="68">
        <f t="array" ref="BB132">
_xlfn.LET(_xlpm.COEFF,
IF($AW132+$AX132=0,0,IF(MAX(MIN($AX132,EOMONTH(BB$15,0))-MAX($AW132,BB$15)+1,)&gt;0,1,0)),
_xlfn.IFS(
$ES132="LisChannel",
_xlpm.COEFF*
INDEX({1;1;1.2;1.2;1;1;1;1;1.2;1.2;1.2;1.2},
MATCH(MONTH(BB$15),
{1,2,3,4,5,6,7,8,9,10,11,12})),
CONCATENATE($ES132," ",$L132)="RussOutdoor метро",
_xlpm.COEFF*
INDEX({0.8;0.9;1.1;1.1;1;1;1;1;1.1;1.1;1.1;1.1},
MATCH(MONTH(BB$15),
{1,2,3,4,5,6,7,8,9,10,11,12})),
$ES132&lt;&gt;"LisChannel",
_xlpm.COEFF,
$ES132&lt;&gt;"RussOutdoor",
_xlpm.COEFF))</f>
        <v/>
      </c>
      <c r="BC132" s="68">
        <f t="array" ref="BC132">
_xlfn.LET(_xlpm.COEFF,
IF($AW132+$AX132=0,0,IF(MAX(MIN($AX132,EOMONTH(BC$15,0))-MAX($AW132,BC$15)+1,)&gt;0,1,0)),
_xlfn.IFS(
$ES132="LisChannel",
_xlpm.COEFF*
INDEX({1;1;1.2;1.2;1;1;1;1;1.2;1.2;1.2;1.2},
MATCH(MONTH(BC$15),
{1,2,3,4,5,6,7,8,9,10,11,12})),
CONCATENATE($ES132," ",$L132)="RussOutdoor метро",
_xlpm.COEFF*
INDEX({0.8;0.9;1.1;1.1;1;1;1;1;1.1;1.1;1.1;1.1},
MATCH(MONTH(BC$15),
{1,2,3,4,5,6,7,8,9,10,11,12})),
$ES132&lt;&gt;"LisChannel",
_xlpm.COEFF,
$ES132&lt;&gt;"RussOutdoor",
_xlpm.COEFF))</f>
        <v/>
      </c>
      <c r="BD132" s="68">
        <f t="array" ref="BD132">
_xlfn.LET(_xlpm.COEFF,
IF($AW132+$AX132=0,0,IF(MAX(MIN($AX132,EOMONTH(BD$15,0))-MAX($AW132,BD$15)+1,)&gt;0,1,0)),
_xlfn.IFS(
$ES132="LisChannel",
_xlpm.COEFF*
INDEX({1;1;1.2;1.2;1;1;1;1;1.2;1.2;1.2;1.2},
MATCH(MONTH(BD$15),
{1,2,3,4,5,6,7,8,9,10,11,12})),
CONCATENATE($ES132," ",$L132)="RussOutdoor метро",
_xlpm.COEFF*
INDEX({0.8;0.9;1.1;1.1;1;1;1;1;1.1;1.1;1.1;1.1},
MATCH(MONTH(BD$15),
{1,2,3,4,5,6,7,8,9,10,11,12})),
$ES132&lt;&gt;"LisChannel",
_xlpm.COEFF,
$ES132&lt;&gt;"RussOutdoor",
_xlpm.COEFF))</f>
        <v/>
      </c>
      <c r="BE132" s="68">
        <f t="array" ref="BE132">
_xlfn.LET(_xlpm.COEFF,
IF($AW132+$AX132=0,0,IF(MAX(MIN($AX132,EOMONTH(BE$15,0))-MAX($AW132,BE$15)+1,)&gt;0,1,0)),
_xlfn.IFS(
$ES132="LisChannel",
_xlpm.COEFF*
INDEX({1;1;1.2;1.2;1;1;1;1;1.2;1.2;1.2;1.2},
MATCH(MONTH(BE$15),
{1,2,3,4,5,6,7,8,9,10,11,12})),
CONCATENATE($ES132," ",$L132)="RussOutdoor метро",
_xlpm.COEFF*
INDEX({0.8;0.9;1.1;1.1;1;1;1;1;1.1;1.1;1.1;1.1},
MATCH(MONTH(BE$15),
{1,2,3,4,5,6,7,8,9,10,11,12})),
$ES132&lt;&gt;"LisChannel",
_xlpm.COEFF,
$ES132&lt;&gt;"RussOutdoor",
_xlpm.COEFF))</f>
        <v/>
      </c>
      <c r="BF132" s="68">
        <f t="array" ref="BF132">
_xlfn.LET(_xlpm.COEFF,
IF($AW132+$AX132=0,0,IF(MAX(MIN($AX132,EOMONTH(BF$15,0))-MAX($AW132,BF$15)+1,)&gt;0,1,0)),
_xlfn.IFS(
$ES132="LisChannel",
_xlpm.COEFF*
INDEX({1;1;1.2;1.2;1;1;1;1;1.2;1.2;1.2;1.2},
MATCH(MONTH(BF$15),
{1,2,3,4,5,6,7,8,9,10,11,12})),
CONCATENATE($ES132," ",$L132)="RussOutdoor метро",
_xlpm.COEFF*
INDEX({0.8;0.9;1.1;1.1;1;1;1;1;1.1;1.1;1.1;1.1},
MATCH(MONTH(BF$15),
{1,2,3,4,5,6,7,8,9,10,11,12})),
$ES132&lt;&gt;"LisChannel",
_xlpm.COEFF,
$ES132&lt;&gt;"RussOutdoor",
_xlpm.COEFF))</f>
        <v/>
      </c>
      <c r="BG132" s="68">
        <f t="array" ref="BG132">
_xlfn.LET(_xlpm.COEFF,
IF($AW132+$AX132=0,0,IF(MAX(MIN($AX132,EOMONTH(BG$15,0))-MAX($AW132,BG$15)+1,)&gt;0,1,0)),
_xlfn.IFS(
$ES132="LisChannel",
_xlpm.COEFF*
INDEX({1;1;1.2;1.2;1;1;1;1;1.2;1.2;1.2;1.2},
MATCH(MONTH(BG$15),
{1,2,3,4,5,6,7,8,9,10,11,12})),
CONCATENATE($ES132," ",$L132)="RussOutdoor метро",
_xlpm.COEFF*
INDEX({0.8;0.9;1.1;1.1;1;1;1;1;1.1;1.1;1.1;1.1},
MATCH(MONTH(BG$15),
{1,2,3,4,5,6,7,8,9,10,11,12})),
$ES132&lt;&gt;"LisChannel",
_xlpm.COEFF,
$ES132&lt;&gt;"RussOutdoor",
_xlpm.COEFF))</f>
        <v/>
      </c>
      <c r="BH132" s="68">
        <f t="array" ref="BH132">
_xlfn.LET(_xlpm.COEFF,
IF($AW132+$AX132=0,0,IF(MAX(MIN($AX132,EOMONTH(BH$15,0))-MAX($AW132,BH$15)+1,)&gt;0,1,0)),
_xlfn.IFS(
$ES132="LisChannel",
_xlpm.COEFF*
INDEX({1;1;1.2;1.2;1;1;1;1;1.2;1.2;1.2;1.2},
MATCH(MONTH(BH$15),
{1,2,3,4,5,6,7,8,9,10,11,12})),
CONCATENATE($ES132," ",$L132)="RussOutdoor метро",
_xlpm.COEFF*
INDEX({0.8;0.9;1.1;1.1;1;1;1;1;1.1;1.1;1.1;1.1},
MATCH(MONTH(BH$15),
{1,2,3,4,5,6,7,8,9,10,11,12})),
$ES132&lt;&gt;"LisChannel",
_xlpm.COEFF,
$ES132&lt;&gt;"RussOutdoor",
_xlpm.COEFF))</f>
        <v/>
      </c>
      <c r="BI132" s="68">
        <f t="array" ref="BI132">
_xlfn.LET(_xlpm.COEFF,
IF($AW132+$AX132=0,0,IF(MAX(MIN($AX132,EOMONTH(BI$15,0))-MAX($AW132,BI$15)+1,)&gt;0,1,0)),
_xlfn.IFS(
$ES132="LisChannel",
_xlpm.COEFF*
INDEX({1;1;1.2;1.2;1;1;1;1;1.2;1.2;1.2;1.2},
MATCH(MONTH(BI$15),
{1,2,3,4,5,6,7,8,9,10,11,12})),
CONCATENATE($ES132," ",$L132)="RussOutdoor метро",
_xlpm.COEFF*
INDEX({0.8;0.9;1.1;1.1;1;1;1;1;1.1;1.1;1.1;1.1},
MATCH(MONTH(BI$15),
{1,2,3,4,5,6,7,8,9,10,11,12})),
$ES132&lt;&gt;"LisChannel",
_xlpm.COEFF,
$ES132&lt;&gt;"RussOutdoor",
_xlpm.COEFF))</f>
        <v/>
      </c>
      <c r="BJ132" s="68">
        <f t="array" ref="BJ132">
_xlfn.LET(_xlpm.COEFF,
IF($AW132+$AX132=0,0,IF(MAX(MIN($AX132,EOMONTH(BJ$15,0))-MAX($AW132,BJ$15)+1,)&gt;0,1,0)),
_xlfn.IFS(
$ES132="LisChannel",
_xlpm.COEFF*
INDEX({1;1;1.2;1.2;1;1;1;1;1.2;1.2;1.2;1.2},
MATCH(MONTH(BJ$15),
{1,2,3,4,5,6,7,8,9,10,11,12})),
CONCATENATE($ES132," ",$L132)="RussOutdoor метро",
_xlpm.COEFF*
INDEX({0.8;0.9;1.1;1.1;1;1;1;1;1.1;1.1;1.1;1.1},
MATCH(MONTH(BJ$15),
{1,2,3,4,5,6,7,8,9,10,11,12})),
$ES132&lt;&gt;"LisChannel",
_xlpm.COEFF,
$ES132&lt;&gt;"RussOutdoor",
_xlpm.COEFF))</f>
        <v/>
      </c>
      <c r="BK132" s="68">
        <f t="array" ref="BK132">
_xlfn.LET(_xlpm.COEFF,
IF($AW132+$AX132=0,0,IF(MAX(MIN($AX132,EOMONTH(BK$15,0))-MAX($AW132,BK$15)+1,)&gt;0,1,0)),
_xlfn.IFS(
$ES132="LisChannel",
_xlpm.COEFF*
INDEX({1;1;1.2;1.2;1;1;1;1;1.2;1.2;1.2;1.2},
MATCH(MONTH(BK$15),
{1,2,3,4,5,6,7,8,9,10,11,12})),
CONCATENATE($ES132," ",$L132)="RussOutdoor метро",
_xlpm.COEFF*
INDEX({0.8;0.9;1.1;1.1;1;1;1;1;1.1;1.1;1.1;1.1},
MATCH(MONTH(BK$15),
{1,2,3,4,5,6,7,8,9,10,11,12})),
$ES132&lt;&gt;"LisChannel",
_xlpm.COEFF,
$ES132&lt;&gt;"RussOutdoor",
_xlpm.COEFF))</f>
        <v/>
      </c>
      <c r="BL132" s="62">
        <f>COUNTIFS($AZ132:$BK132,"&gt;0")</f>
        <v/>
      </c>
      <c r="BM132" s="65" t="n"/>
      <c r="BN132" s="125">
        <f>$DJ132</f>
        <v/>
      </c>
      <c r="BO132" s="63">
        <f>$DQ132</f>
        <v/>
      </c>
      <c r="BP132" s="125">
        <f>
IFERROR(
IF($BL132=0,0,
$BN132*(1-$BO132)),
0)</f>
        <v/>
      </c>
      <c r="BQ132" s="125">
        <f t="array" ref="BQ132">
IFERROR(
_xlfn.IFS(
$DH132="день_1",
$BP132*$BL132/($AX132-$AW132+1)*AZ132*(DAY(EOMONTH(AZ$15,0))),
$DH132="день_2",
$BP132/30*MAX(MIN($AX132,EOMONTH(AZ$15,0))-MAX($AW132,AZ$15)+1,),
$DH132="раб.день",
$BP132/30*(IFERROR(
_xlfn.LET(_xlpm.VD,
CHOOSE(
{1;2;3;4;5;6;7;8;9;10;11;12;13;14;15;16;17;18},
45658,45659,45660,45661,45662,45663,45664,45665,45711,45724,45778,45779,45785,45786,45820,45821,45965,46022),
_xlfn.LET(_xlpm.DD,
MAX(MIN($AX132,EOMONTH(AZ$15,0))-MAX($AW132,AZ$15),),
_xlfn.IFS(
AND(MONTH($AW132)=MONTH(AZ$15),MONTH($AX132)&lt;&gt;MONTH(AZ$15)),
NETWORKDAYS.INTL($AW132,$AW132+_xlpm.DD,1,_xlpm.VD),
AND(MONTH($AW132)&lt;&gt;MONTH(AZ$15),MONTH($AX132)=MONTH(AZ$15)),
NETWORKDAYS.INTL(($AX132)-_xlpm.DD,$AX132,1,_xlpm.VD),
AND(MONTH($AW132)&lt;MONTH(AZ$15),MONTH($AX132)&gt;MONTH(AZ$15)),
NETWORKDAYS.INTL((EOMONTH(AZ$15-1,1))-_xlpm.DD,EOMONTH(AZ$15-1,1),1,_xlpm.VD),
AND(MONTH($AW132)=MONTH(AZ$15),MONTH($AX132)=MONTH(AZ$15)),
NETWORKDAYS.INTL($AW132,$AX132,1,_xlpm.VD)))),0)),
$DH132="месяц",
$BP132*AZ132,
$DH132="неделя",
$BP132*AZ132/7*(ROUNDUP((DAY(EOMONTH(AZ$15,0)))/4,0))),
0)</f>
        <v/>
      </c>
      <c r="BR132" s="125">
        <f t="array" ref="BR132">
IFERROR(
_xlfn.IFS(
$DH132="день_1",
$BP132*$BL132/($AX132-$AW132+1)*BA132*(DAY(EOMONTH(BA$15,0))),
$DH132="день_2",
$BP132/30*MAX(MIN($AX132,EOMONTH(BA$15,0))-MAX($AW132,BA$15)+1,),
$DH132="раб.день",
$BP132/30*(IFERROR(
_xlfn.LET(_xlpm.VD,
CHOOSE(
{1;2;3;4;5;6;7;8;9;10;11;12;13;14;15;16;17;18},
45658,45659,45660,45661,45662,45663,45664,45665,45711,45724,45778,45779,45785,45786,45820,45821,45965,46022),
_xlfn.LET(_xlpm.DD,
MAX(MIN($AX132,EOMONTH(BA$15,0))-MAX($AW132,BA$15),),
_xlfn.IFS(
AND(MONTH($AW132)=MONTH(BA$15),MONTH($AX132)&lt;&gt;MONTH(BA$15)),
NETWORKDAYS.INTL($AW132,$AW132+_xlpm.DD,1,_xlpm.VD),
AND(MONTH($AW132)&lt;&gt;MONTH(BA$15),MONTH($AX132)=MONTH(BA$15)),
NETWORKDAYS.INTL(($AX132)-_xlpm.DD,$AX132,1,_xlpm.VD),
AND(MONTH($AW132)&lt;MONTH(BA$15),MONTH($AX132)&gt;MONTH(BA$15)),
NETWORKDAYS.INTL((EOMONTH(BA$15-1,1))-_xlpm.DD,EOMONTH(BA$15-1,1),1,_xlpm.VD),
AND(MONTH($AW132)=MONTH(BA$15),MONTH($AX132)=MONTH(BA$15)),
NETWORKDAYS.INTL($AW132,$AX132,1,_xlpm.VD)))),0)),
$DH132="месяц",
$BP132*BA132,
$DH132="неделя",
$BP132*BA132/7*(ROUNDUP((DAY(EOMONTH(BA$15,0)))/4,0))),
0)</f>
        <v/>
      </c>
      <c r="BS132" s="125">
        <f t="array" ref="BS132">
IFERROR(
_xlfn.IFS(
$DH132="день_1",
$BP132*$BL132/($AX132-$AW132+1)*BB132*(DAY(EOMONTH(BB$15,0))),
$DH132="день_2",
$BP132/30*MAX(MIN($AX132,EOMONTH(BB$15,0))-MAX($AW132,BB$15)+1,),
$DH132="раб.день",
$BP132/30*(IFERROR(
_xlfn.LET(_xlpm.VD,
CHOOSE(
{1;2;3;4;5;6;7;8;9;10;11;12;13;14;15;16;17;18},
45658,45659,45660,45661,45662,45663,45664,45665,45711,45724,45778,45779,45785,45786,45820,45821,45965,46022),
_xlfn.LET(_xlpm.DD,
MAX(MIN($AX132,EOMONTH(BB$15,0))-MAX($AW132,BB$15),),
_xlfn.IFS(
AND(MONTH($AW132)=MONTH(BB$15),MONTH($AX132)&lt;&gt;MONTH(BB$15)),
NETWORKDAYS.INTL($AW132,$AW132+_xlpm.DD,1,_xlpm.VD),
AND(MONTH($AW132)&lt;&gt;MONTH(BB$15),MONTH($AX132)=MONTH(BB$15)),
NETWORKDAYS.INTL(($AX132)-_xlpm.DD,$AX132,1,_xlpm.VD),
AND(MONTH($AW132)&lt;MONTH(BB$15),MONTH($AX132)&gt;MONTH(BB$15)),
NETWORKDAYS.INTL((EOMONTH(BB$15-1,1))-_xlpm.DD,EOMONTH(BB$15-1,1),1,_xlpm.VD),
AND(MONTH($AW132)=MONTH(BB$15),MONTH($AX132)=MONTH(BB$15)),
NETWORKDAYS.INTL($AW132,$AX132,1,_xlpm.VD)))),0)),
$DH132="месяц",
$BP132*BB132,
$DH132="неделя",
$BP132*BB132/7*(ROUNDUP((DAY(EOMONTH(BB$15,0)))/4,0))),
0)</f>
        <v/>
      </c>
      <c r="BT132" s="125">
        <f t="array" ref="BT132">
IFERROR(
_xlfn.IFS(
$DH132="день_1",
$BP132*$BL132/($AX132-$AW132+1)*BC132*(DAY(EOMONTH(BC$15,0))),
$DH132="день_2",
$BP132/30*MAX(MIN($AX132,EOMONTH(BC$15,0))-MAX($AW132,BC$15)+1,),
$DH132="раб.день",
$BP132/30*(IFERROR(
_xlfn.LET(_xlpm.VD,
CHOOSE(
{1;2;3;4;5;6;7;8;9;10;11;12;13;14;15;16;17;18},
45658,45659,45660,45661,45662,45663,45664,45665,45711,45724,45778,45779,45785,45786,45820,45821,45965,46022),
_xlfn.LET(_xlpm.DD,
MAX(MIN($AX132,EOMONTH(BC$15,0))-MAX($AW132,BC$15),),
_xlfn.IFS(
AND(MONTH($AW132)=MONTH(BC$15),MONTH($AX132)&lt;&gt;MONTH(BC$15)),
NETWORKDAYS.INTL($AW132,$AW132+_xlpm.DD,1,_xlpm.VD),
AND(MONTH($AW132)&lt;&gt;MONTH(BC$15),MONTH($AX132)=MONTH(BC$15)),
NETWORKDAYS.INTL(($AX132)-_xlpm.DD,$AX132,1,_xlpm.VD),
AND(MONTH($AW132)&lt;MONTH(BC$15),MONTH($AX132)&gt;MONTH(BC$15)),
NETWORKDAYS.INTL((EOMONTH(BC$15-1,1))-_xlpm.DD,EOMONTH(BC$15-1,1),1,_xlpm.VD),
AND(MONTH($AW132)=MONTH(BC$15),MONTH($AX132)=MONTH(BC$15)),
NETWORKDAYS.INTL($AW132,$AX132,1,_xlpm.VD)))),0)),
$DH132="месяц",
$BP132*BC132,
$DH132="неделя",
$BP132*BC132/7*(ROUNDUP((DAY(EOMONTH(BC$15,0)))/4,0))),
0)</f>
        <v/>
      </c>
      <c r="BU132" s="125">
        <f t="array" ref="BU132">
IFERROR(
_xlfn.IFS(
$DH132="день_1",
$BP132*$BL132/($AX132-$AW132+1)*BD132*(DAY(EOMONTH(BD$15,0))),
$DH132="день_2",
$BP132/30*MAX(MIN($AX132,EOMONTH(BD$15,0))-MAX($AW132,BD$15)+1,),
$DH132="раб.день",
$BP132/30*(IFERROR(
_xlfn.LET(_xlpm.VD,
CHOOSE(
{1;2;3;4;5;6;7;8;9;10;11;12;13;14;15;16;17;18},
45658,45659,45660,45661,45662,45663,45664,45665,45711,45724,45778,45779,45785,45786,45820,45821,45965,46022),
_xlfn.LET(_xlpm.DD,
MAX(MIN($AX132,EOMONTH(BD$15,0))-MAX($AW132,BD$15),),
_xlfn.IFS(
AND(MONTH($AW132)=MONTH(BD$15),MONTH($AX132)&lt;&gt;MONTH(BD$15)),
NETWORKDAYS.INTL($AW132,$AW132+_xlpm.DD,1,_xlpm.VD),
AND(MONTH($AW132)&lt;&gt;MONTH(BD$15),MONTH($AX132)=MONTH(BD$15)),
NETWORKDAYS.INTL(($AX132)-_xlpm.DD,$AX132,1,_xlpm.VD),
AND(MONTH($AW132)&lt;MONTH(BD$15),MONTH($AX132)&gt;MONTH(BD$15)),
NETWORKDAYS.INTL((EOMONTH(BD$15-1,1))-_xlpm.DD,EOMONTH(BD$15-1,1),1,_xlpm.VD),
AND(MONTH($AW132)=MONTH(BD$15),MONTH($AX132)=MONTH(BD$15)),
NETWORKDAYS.INTL($AW132,$AX132,1,_xlpm.VD)))),0)),
$DH132="месяц",
$BP132*BD132,
$DH132="неделя",
$BP132*BD132/7*(ROUNDUP((DAY(EOMONTH(BD$15,0)))/4,0))),
0)</f>
        <v/>
      </c>
      <c r="BV132" s="125">
        <f t="array" ref="BV132">
IFERROR(
_xlfn.IFS(
$DH132="день_1",
$BP132*$BL132/($AX132-$AW132+1)*BE132*(DAY(EOMONTH(BE$15,0))),
$DH132="день_2",
$BP132/30*MAX(MIN($AX132,EOMONTH(BE$15,0))-MAX($AW132,BE$15)+1,),
$DH132="раб.день",
$BP132/30*(IFERROR(
_xlfn.LET(_xlpm.VD,
CHOOSE(
{1;2;3;4;5;6;7;8;9;10;11;12;13;14;15;16;17;18},
45658,45659,45660,45661,45662,45663,45664,45665,45711,45724,45778,45779,45785,45786,45820,45821,45965,46022),
_xlfn.LET(_xlpm.DD,
MAX(MIN($AX132,EOMONTH(BE$15,0))-MAX($AW132,BE$15),),
_xlfn.IFS(
AND(MONTH($AW132)=MONTH(BE$15),MONTH($AX132)&lt;&gt;MONTH(BE$15)),
NETWORKDAYS.INTL($AW132,$AW132+_xlpm.DD,1,_xlpm.VD),
AND(MONTH($AW132)&lt;&gt;MONTH(BE$15),MONTH($AX132)=MONTH(BE$15)),
NETWORKDAYS.INTL(($AX132)-_xlpm.DD,$AX132,1,_xlpm.VD),
AND(MONTH($AW132)&lt;MONTH(BE$15),MONTH($AX132)&gt;MONTH(BE$15)),
NETWORKDAYS.INTL((EOMONTH(BE$15-1,1))-_xlpm.DD,EOMONTH(BE$15-1,1),1,_xlpm.VD),
AND(MONTH($AW132)=MONTH(BE$15),MONTH($AX132)=MONTH(BE$15)),
NETWORKDAYS.INTL($AW132,$AX132,1,_xlpm.VD)))),0)),
$DH132="месяц",
$BP132*BE132,
$DH132="неделя",
$BP132*BE132/7*(ROUNDUP((DAY(EOMONTH(BE$15,0)))/4,0))),
0)</f>
        <v/>
      </c>
      <c r="BW132" s="125">
        <f t="array" ref="BW132">
IFERROR(
_xlfn.IFS(
$DH132="день_1",
$BP132*$BL132/($AX132-$AW132+1)*BF132*(DAY(EOMONTH(BF$15,0))),
$DH132="день_2",
$BP132/30*MAX(MIN($AX132,EOMONTH(BF$15,0))-MAX($AW132,BF$15)+1,),
$DH132="раб.день",
$BP132/30*(IFERROR(
_xlfn.LET(_xlpm.VD,
CHOOSE(
{1;2;3;4;5;6;7;8;9;10;11;12;13;14;15;16;17;18},
45658,45659,45660,45661,45662,45663,45664,45665,45711,45724,45778,45779,45785,45786,45820,45821,45965,46022),
_xlfn.LET(_xlpm.DD,
MAX(MIN($AX132,EOMONTH(BF$15,0))-MAX($AW132,BF$15),),
_xlfn.IFS(
AND(MONTH($AW132)=MONTH(BF$15),MONTH($AX132)&lt;&gt;MONTH(BF$15)),
NETWORKDAYS.INTL($AW132,$AW132+_xlpm.DD,1,_xlpm.VD),
AND(MONTH($AW132)&lt;&gt;MONTH(BF$15),MONTH($AX132)=MONTH(BF$15)),
NETWORKDAYS.INTL(($AX132)-_xlpm.DD,$AX132,1,_xlpm.VD),
AND(MONTH($AW132)&lt;MONTH(BF$15),MONTH($AX132)&gt;MONTH(BF$15)),
NETWORKDAYS.INTL((EOMONTH(BF$15-1,1))-_xlpm.DD,EOMONTH(BF$15-1,1),1,_xlpm.VD),
AND(MONTH($AW132)=MONTH(BF$15),MONTH($AX132)=MONTH(BF$15)),
NETWORKDAYS.INTL($AW132,$AX132,1,_xlpm.VD)))),0)),
$DH132="месяц",
$BP132*BF132,
$DH132="неделя",
$BP132*BF132/7*(ROUNDUP((DAY(EOMONTH(BF$15,0)))/4,0))),
0)</f>
        <v/>
      </c>
      <c r="BX132" s="125">
        <f t="array" ref="BX132">
IFERROR(
_xlfn.IFS(
$DH132="день_1",
$BP132*$BL132/($AX132-$AW132+1)*BG132*(DAY(EOMONTH(BG$15,0))),
$DH132="день_2",
$BP132/30*MAX(MIN($AX132,EOMONTH(BG$15,0))-MAX($AW132,BG$15)+1,),
$DH132="раб.день",
$BP132/30*(IFERROR(
_xlfn.LET(_xlpm.VD,
CHOOSE(
{1;2;3;4;5;6;7;8;9;10;11;12;13;14;15;16;17;18},
45658,45659,45660,45661,45662,45663,45664,45665,45711,45724,45778,45779,45785,45786,45820,45821,45965,46022),
_xlfn.LET(_xlpm.DD,
MAX(MIN($AX132,EOMONTH(BG$15,0))-MAX($AW132,BG$15),),
_xlfn.IFS(
AND(MONTH($AW132)=MONTH(BG$15),MONTH($AX132)&lt;&gt;MONTH(BG$15)),
NETWORKDAYS.INTL($AW132,$AW132+_xlpm.DD,1,_xlpm.VD),
AND(MONTH($AW132)&lt;&gt;MONTH(BG$15),MONTH($AX132)=MONTH(BG$15)),
NETWORKDAYS.INTL(($AX132)-_xlpm.DD,$AX132,1,_xlpm.VD),
AND(MONTH($AW132)&lt;MONTH(BG$15),MONTH($AX132)&gt;MONTH(BG$15)),
NETWORKDAYS.INTL((EOMONTH(BG$15-1,1))-_xlpm.DD,EOMONTH(BG$15-1,1),1,_xlpm.VD),
AND(MONTH($AW132)=MONTH(BG$15),MONTH($AX132)=MONTH(BG$15)),
NETWORKDAYS.INTL($AW132,$AX132,1,_xlpm.VD)))),0)),
$DH132="месяц",
$BP132*BG132,
$DH132="неделя",
$BP132*BG132/7*(ROUNDUP((DAY(EOMONTH(BG$15,0)))/4,0))),
0)</f>
        <v/>
      </c>
      <c r="BY132" s="125">
        <f t="array" ref="BY132">
IFERROR(
_xlfn.IFS(
$DH132="день_1",
$BP132*$BL132/($AX132-$AW132+1)*BH132*(DAY(EOMONTH(BH$15,0))),
$DH132="день_2",
$BP132/30*MAX(MIN($AX132,EOMONTH(BH$15,0))-MAX($AW132,BH$15)+1,),
$DH132="раб.день",
$BP132/30*(IFERROR(
_xlfn.LET(_xlpm.VD,
CHOOSE(
{1;2;3;4;5;6;7;8;9;10;11;12;13;14;15;16;17;18},
45658,45659,45660,45661,45662,45663,45664,45665,45711,45724,45778,45779,45785,45786,45820,45821,45965,46022),
_xlfn.LET(_xlpm.DD,
MAX(MIN($AX132,EOMONTH(BH$15,0))-MAX($AW132,BH$15),),
_xlfn.IFS(
AND(MONTH($AW132)=MONTH(BH$15),MONTH($AX132)&lt;&gt;MONTH(BH$15)),
NETWORKDAYS.INTL($AW132,$AW132+_xlpm.DD,1,_xlpm.VD),
AND(MONTH($AW132)&lt;&gt;MONTH(BH$15),MONTH($AX132)=MONTH(BH$15)),
NETWORKDAYS.INTL(($AX132)-_xlpm.DD,$AX132,1,_xlpm.VD),
AND(MONTH($AW132)&lt;MONTH(BH$15),MONTH($AX132)&gt;MONTH(BH$15)),
NETWORKDAYS.INTL((EOMONTH(BH$15-1,1))-_xlpm.DD,EOMONTH(BH$15-1,1),1,_xlpm.VD),
AND(MONTH($AW132)=MONTH(BH$15),MONTH($AX132)=MONTH(BH$15)),
NETWORKDAYS.INTL($AW132,$AX132,1,_xlpm.VD)))),0)),
$DH132="месяц",
$BP132*BH132,
$DH132="неделя",
$BP132*BH132/7*(ROUNDUP((DAY(EOMONTH(BH$15,0)))/4,0))),
0)</f>
        <v/>
      </c>
      <c r="BZ132" s="125">
        <f t="array" ref="BZ132">
IFERROR(
_xlfn.IFS(
$DH132="день_1",
$BP132*$BL132/($AX132-$AW132+1)*BI132*(DAY(EOMONTH(BI$15,0))),
$DH132="день_2",
$BP132/30*MAX(MIN($AX132,EOMONTH(BI$15,0))-MAX($AW132,BI$15)+1,),
$DH132="раб.день",
$BP132/30*(IFERROR(
_xlfn.LET(_xlpm.VD,
CHOOSE(
{1;2;3;4;5;6;7;8;9;10;11;12;13;14;15;16;17;18},
45658,45659,45660,45661,45662,45663,45664,45665,45711,45724,45778,45779,45785,45786,45820,45821,45965,46022),
_xlfn.LET(_xlpm.DD,
MAX(MIN($AX132,EOMONTH(BI$15,0))-MAX($AW132,BI$15),),
_xlfn.IFS(
AND(MONTH($AW132)=MONTH(BI$15),MONTH($AX132)&lt;&gt;MONTH(BI$15)),
NETWORKDAYS.INTL($AW132,$AW132+_xlpm.DD,1,_xlpm.VD),
AND(MONTH($AW132)&lt;&gt;MONTH(BI$15),MONTH($AX132)=MONTH(BI$15)),
NETWORKDAYS.INTL(($AX132)-_xlpm.DD,$AX132,1,_xlpm.VD),
AND(MONTH($AW132)&lt;MONTH(BI$15),MONTH($AX132)&gt;MONTH(BI$15)),
NETWORKDAYS.INTL((EOMONTH(BI$15-1,1))-_xlpm.DD,EOMONTH(BI$15-1,1),1,_xlpm.VD),
AND(MONTH($AW132)=MONTH(BI$15),MONTH($AX132)=MONTH(BI$15)),
NETWORKDAYS.INTL($AW132,$AX132,1,_xlpm.VD)))),0)),
$DH132="месяц",
$BP132*BI132,
$DH132="неделя",
$BP132*BI132/7*(ROUNDUP((DAY(EOMONTH(BI$15,0)))/4,0))),
0)</f>
        <v/>
      </c>
      <c r="CA132" s="125">
        <f t="array" ref="CA132">
IFERROR(
_xlfn.IFS(
$DH132="день_1",
$BP132*$BL132/($AX132-$AW132+1)*BJ132*(DAY(EOMONTH(BJ$15,0))),
$DH132="день_2",
$BP132/30*MAX(MIN($AX132,EOMONTH(BJ$15,0))-MAX($AW132,BJ$15)+1,),
$DH132="раб.день",
$BP132/30*(IFERROR(
_xlfn.LET(_xlpm.VD,
CHOOSE(
{1;2;3;4;5;6;7;8;9;10;11;12;13;14;15;16;17;18},
45658,45659,45660,45661,45662,45663,45664,45665,45711,45724,45778,45779,45785,45786,45820,45821,45965,46022),
_xlfn.LET(_xlpm.DD,
MAX(MIN($AX132,EOMONTH(BJ$15,0))-MAX($AW132,BJ$15),),
_xlfn.IFS(
AND(MONTH($AW132)=MONTH(BJ$15),MONTH($AX132)&lt;&gt;MONTH(BJ$15)),
NETWORKDAYS.INTL($AW132,$AW132+_xlpm.DD,1,_xlpm.VD),
AND(MONTH($AW132)&lt;&gt;MONTH(BJ$15),MONTH($AX132)=MONTH(BJ$15)),
NETWORKDAYS.INTL(($AX132)-_xlpm.DD,$AX132,1,_xlpm.VD),
AND(MONTH($AW132)&lt;MONTH(BJ$15),MONTH($AX132)&gt;MONTH(BJ$15)),
NETWORKDAYS.INTL((EOMONTH(BJ$15-1,1))-_xlpm.DD,EOMONTH(BJ$15-1,1),1,_xlpm.VD),
AND(MONTH($AW132)=MONTH(BJ$15),MONTH($AX132)=MONTH(BJ$15)),
NETWORKDAYS.INTL($AW132,$AX132,1,_xlpm.VD)))),0)),
$DH132="месяц",
$BP132*BJ132,
$DH132="неделя",
$BP132*BJ132/7*(ROUNDUP((DAY(EOMONTH(BJ$15,0)))/4,0))),
0)</f>
        <v/>
      </c>
      <c r="CB132" s="125">
        <f t="array" ref="CB132">
IFERROR(
_xlfn.IFS(
$DH132="день_1",
$BP132*$BL132/($AX132-$AW132+1)*BK132*(DAY(EOMONTH(BK$15,0))),
$DH132="день_2",
$BP132/30*MAX(MIN($AX132,EOMONTH(BK$15,0))-MAX($AW132,BK$15)+1,),
$DH132="раб.день",
$BP132/30*(IFERROR(
_xlfn.LET(_xlpm.VD,
CHOOSE(
{1;2;3;4;5;6;7;8;9;10;11;12;13;14;15;16;17;18},
45658,45659,45660,45661,45662,45663,45664,45665,45711,45724,45778,45779,45785,45786,45820,45821,45965,46022),
_xlfn.LET(_xlpm.DD,
MAX(MIN($AX132,EOMONTH(BK$15,0))-MAX($AW132,BK$15),),
_xlfn.IFS(
AND(MONTH($AW132)=MONTH(BK$15),MONTH($AX132)&lt;&gt;MONTH(BK$15)),
NETWORKDAYS.INTL($AW132,$AW132+_xlpm.DD,1,_xlpm.VD),
AND(MONTH($AW132)&lt;&gt;MONTH(BK$15),MONTH($AX132)=MONTH(BK$15)),
NETWORKDAYS.INTL(($AX132)-_xlpm.DD,$AX132,1,_xlpm.VD),
AND(MONTH($AW132)&lt;MONTH(BK$15),MONTH($AX132)&gt;MONTH(BK$15)),
NETWORKDAYS.INTL((EOMONTH(BK$15-1,1))-_xlpm.DD,EOMONTH(BK$15-1,1),1,_xlpm.VD),
AND(MONTH($AW132)=MONTH(BK$15),MONTH($AX132)=MONTH(BK$15)),
NETWORKDAYS.INTL($AW132,$AX132,1,_xlpm.VD)))),0)),
$DH132="месяц",
$BP132*BK132,
$DH132="неделя",
$BP132*BK132/7*(ROUNDUP((DAY(EOMONTH(BK$15,0)))/4,0))),
0)</f>
        <v/>
      </c>
      <c r="CC132" s="125">
        <f>SUM($BQ132:$CB132)</f>
        <v/>
      </c>
      <c r="CD132" s="126">
        <f>SUM($EH132:$EH132)</f>
        <v/>
      </c>
      <c r="CE132" s="126">
        <f>$CD132*$AB132</f>
        <v/>
      </c>
      <c r="CF132" s="126">
        <f>SUM($EK132:$EK132)</f>
        <v/>
      </c>
      <c r="CG132" s="126">
        <f>$CF132*$AB132</f>
        <v/>
      </c>
      <c r="CH132" s="126">
        <f>SUM($CC132,$CE132,$CG132)</f>
        <v/>
      </c>
      <c r="CI132" s="126">
        <f>$CH132*(1+$CM132)</f>
        <v/>
      </c>
      <c r="CJ132" s="127" t="n">
        <v>0</v>
      </c>
      <c r="CK132" s="126">
        <f>SUM($CH132:$CH132)*(1+$CJ132)</f>
        <v/>
      </c>
      <c r="CL132" s="126">
        <f>SUM($CH132:$CH132)*(1+$CM132)</f>
        <v/>
      </c>
      <c r="CM132" s="59" t="inlineStr">
        <is>
          <t>20%</t>
        </is>
      </c>
      <c r="CN132" s="59" t="n"/>
      <c r="CO132" s="72" t="n"/>
      <c r="CP132" s="59" t="n"/>
      <c r="CQ132" s="73" t="n"/>
      <c r="CR132" s="73" t="n"/>
      <c r="CS132" s="73" t="n"/>
      <c r="CT132" s="72" t="n"/>
      <c r="CU132" s="79" t="inlineStr">
        <is>
          <t> </t>
        </is>
      </c>
      <c r="CV132" s="60" t="n"/>
      <c r="CW132" s="60" t="n"/>
      <c r="CX132" s="60" t="n"/>
      <c r="CY132" s="127">
        <f>IFERROR(($CC132-$EE132)/($EE132/(1-$DQ132)),0)</f>
        <v/>
      </c>
      <c r="CZ132" s="127">
        <f>IFERROR(1-$EI132/($CE132),0)</f>
        <v/>
      </c>
      <c r="DA132" s="127">
        <f>IFERROR(1-$EL132/($CG132),0)</f>
        <v/>
      </c>
      <c r="DB132" s="126">
        <f>ROUND(IFERROR(($CI132/(1+$CM132)-$EN132),0),2)</f>
        <v/>
      </c>
      <c r="DC132" s="128" t="n"/>
      <c r="DD132" s="125" t="n"/>
      <c r="DE132" s="75" t="n">
        <v>0</v>
      </c>
      <c r="DF132" s="128" t="n"/>
      <c r="DG132" s="125">
        <f>IF($DC132=0,0,$DD132*($DC132*100%-$DE132*$DF132))*SUM($AB132:$AB132)</f>
        <v/>
      </c>
      <c r="DH132" s="129" t="inlineStr">
        <is>
          <t>месяц</t>
        </is>
      </c>
      <c r="DI132" s="130">
        <f t="array" ref="DI132">IFERROR(
IF($ES132="LisChannel",
(ROUND(((INDEX({174.625;153.888888888889;130.972222222222},MATCH($AI132,{2;3;4}),0))*$AG132*$AI132),2)),0),0)</f>
        <v/>
      </c>
      <c r="DJ132" s="130">
        <f>
_xlfn.LET(_xlpm.X,
IFERROR(
IF($ES132="НовиковТВ",
(_xlfn.LET(_xlpm.NTV,
_xlfn.LET(_xlpm.MIN,350000,
IF(SUMIFS($DI:$DI,$ES:$ES,"НовиковТВ")&lt;=_xlpm.MIN,
(SUMIFS($DI:$DI,$ES:$ES,"НовиковТВ")/(COUNTIFS($ES:$ES,"НовиковТВ")))*_xlpm.MIN/SUMIFS($DI:$DI,$ES:$ES,"НовиковТВ"),
DI132)),
_xlpm.NTV+$DG132/(1-(1-(_xlpm.NTV)*(1-$DL132)*(1-$DM132)*(1-$DN132)*(1-$DO132)*(1-$DP132)/_xlpm.NTV))))/(1+$EP132),
$DI132+$DG132/(1-(1-($DI132)*(1-$DL132)*(1-$DM132)*(1-$DN132)*(1-$DO132)*(1-$DP132)/$DI132))),
0),
_xlpm.X*(1+$CM132)*(1+$CW132)-_xlpm.X*(1+$CM132)+_xlpm.X)</f>
        <v/>
      </c>
      <c r="DK132" s="125" t="inlineStr">
        <is>
          <t>послед.</t>
        </is>
      </c>
      <c r="DL132" s="63" t="n">
        <v>0</v>
      </c>
      <c r="DM132" s="63" t="n">
        <v>0</v>
      </c>
      <c r="DN132" s="63" t="n">
        <v>0</v>
      </c>
      <c r="DO132" s="63" t="n">
        <v>0</v>
      </c>
      <c r="DP132" s="63" t="n">
        <v>0</v>
      </c>
      <c r="DQ132" s="63">
        <f t="array" ref="DQ132">IFERROR(_xlfn.IFS(
$DK132="послед.",1-(1-$DL132)*(1-$DM132)*(1-$DN132)*(1-$DO132)*(1-$DP132),
$DK132="сумм.",$DL132+$DM132+$DN132+$DO132+$DP132),
0)</f>
        <v/>
      </c>
      <c r="DR132" s="125">
        <f t="array" ref="DR132">
IFERROR(
_xlfn.IFS(
$BL132=0,
0,
$BL132&gt;0,
_xlfn.IFS($DK132="послед.",
$DJ132*(1-$DL132)*(1-$DM132)*(1-$DN132)*(1-$DO132)*(1-$DP132),
$DK132="сумм.",
$DJ132*(1-($DL132+$DM132+$DN132+$DO132+$DP132)))),0)</f>
        <v/>
      </c>
      <c r="DS132" s="125">
        <f t="array" ref="DS132">
IFERROR(_xlfn.IFS(
$DH132="день_1",
$DR132*$BL132/($AX132-$AW132+1)*AZ132*(DAY(EOMONTH(AZ$15,0))),
$DH132="день_2",
$DR132/30*MAX(MIN($AX132,EOMONTH(AZ$15,0))-MAX($AW132,AZ$15)+1,),
$DH132="раб.день",
$DR132/30*(IFERROR(
_xlfn.LET(_xlpm.VD,
CHOOSE(
{1;2;3;4;5;6;7;8;9;10;11;12;13;14;15;16;17;18},
45658,45659,45660,45661,45662,45663,45664,45665,45711,45724,45778,45779,45785,45786,45820,45821,45965,46022),
_xlfn.LET(_xlpm.DD,
MAX(MIN($AX132,EOMONTH(AZ$15,0))-MAX($AW132,AZ$15),),
_xlfn.IFS(
AND(MONTH($AW132)=MONTH(AZ$15),MONTH($AX132)&lt;&gt;MONTH(AZ$15)),
NETWORKDAYS.INTL($AW132,$AW132+_xlpm.DD,1,_xlpm.VD),
AND(MONTH($AW132)&lt;&gt;MONTH(AZ$15),MONTH($AX132)=MONTH(AZ$15)),
NETWORKDAYS.INTL(($AX132)-_xlpm.DD,$AX132,1,_xlpm.VD),
AND(MONTH($AW132)&lt;MONTH(AZ$15),MONTH($AX132)&gt;MONTH(AZ$15)),
NETWORKDAYS.INTL((EOMONTH(AZ$15-1,1))-_xlpm.DD,EOMONTH(AZ$15-1,1),1,_xlpm.VD),
AND(MONTH($AW132)=MONTH(AZ$15),MONTH($AX132)=MONTH(AZ$15)),
NETWORKDAYS.INTL($AW132,$AX132,1,_xlpm.VD)))),0)),
$DH132="месяц",
$DR132*AZ132,
$DH132="неделя",
$DR132*AZ132/7*(ROUNDUP((DAY(EOMONTH(AZ$15,0)))/4,0))),
0)</f>
        <v/>
      </c>
      <c r="DT132" s="125">
        <f t="array" ref="DT132">
IFERROR(_xlfn.IFS(
$DH132="день_1",
$DR132*$BL132/($AX132-$AW132+1)*BA132*(DAY(EOMONTH(BA$15,0))),
$DH132="день_2",
$DR132/30*MAX(MIN($AX132,EOMONTH(BA$15,0))-MAX($AW132,BA$15)+1,),
$DH132="раб.день",
$DR132/30*(IFERROR(
_xlfn.LET(_xlpm.VD,
CHOOSE(
{1;2;3;4;5;6;7;8;9;10;11;12;13;14;15;16;17;18},
45658,45659,45660,45661,45662,45663,45664,45665,45711,45724,45778,45779,45785,45786,45820,45821,45965,46022),
_xlfn.LET(_xlpm.DD,
MAX(MIN($AX132,EOMONTH(BA$15,0))-MAX($AW132,BA$15),),
_xlfn.IFS(
AND(MONTH($AW132)=MONTH(BA$15),MONTH($AX132)&lt;&gt;MONTH(BA$15)),
NETWORKDAYS.INTL($AW132,$AW132+_xlpm.DD,1,_xlpm.VD),
AND(MONTH($AW132)&lt;&gt;MONTH(BA$15),MONTH($AX132)=MONTH(BA$15)),
NETWORKDAYS.INTL(($AX132)-_xlpm.DD,$AX132,1,_xlpm.VD),
AND(MONTH($AW132)&lt;MONTH(BA$15),MONTH($AX132)&gt;MONTH(BA$15)),
NETWORKDAYS.INTL((EOMONTH(BA$15-1,1))-_xlpm.DD,EOMONTH(BA$15-1,1),1,_xlpm.VD),
AND(MONTH($AW132)=MONTH(BA$15),MONTH($AX132)=MONTH(BA$15)),
NETWORKDAYS.INTL($AW132,$AX132,1,_xlpm.VD)))),0)),
$DH132="месяц",
$DR132*BA132,
$DH132="неделя",
$DR132*BA132/7*(ROUNDUP((DAY(EOMONTH(BA$15,0)))/4,0))),
0)</f>
        <v/>
      </c>
      <c r="DU132" s="125">
        <f t="array" ref="DU132">
IFERROR(_xlfn.IFS(
$DH132="день_1",
$DR132*$BL132/($AX132-$AW132+1)*BB132*(DAY(EOMONTH(BB$15,0))),
$DH132="день_2",
$DR132/30*MAX(MIN($AX132,EOMONTH(BB$15,0))-MAX($AW132,BB$15)+1,),
$DH132="раб.день",
$DR132/30*(IFERROR(
_xlfn.LET(_xlpm.VD,
CHOOSE(
{1;2;3;4;5;6;7;8;9;10;11;12;13;14;15;16;17;18},
45658,45659,45660,45661,45662,45663,45664,45665,45711,45724,45778,45779,45785,45786,45820,45821,45965,46022),
_xlfn.LET(_xlpm.DD,
MAX(MIN($AX132,EOMONTH(BB$15,0))-MAX($AW132,BB$15),),
_xlfn.IFS(
AND(MONTH($AW132)=MONTH(BB$15),MONTH($AX132)&lt;&gt;MONTH(BB$15)),
NETWORKDAYS.INTL($AW132,$AW132+_xlpm.DD,1,_xlpm.VD),
AND(MONTH($AW132)&lt;&gt;MONTH(BB$15),MONTH($AX132)=MONTH(BB$15)),
NETWORKDAYS.INTL(($AX132)-_xlpm.DD,$AX132,1,_xlpm.VD),
AND(MONTH($AW132)&lt;MONTH(BB$15),MONTH($AX132)&gt;MONTH(BB$15)),
NETWORKDAYS.INTL((EOMONTH(BB$15-1,1))-_xlpm.DD,EOMONTH(BB$15-1,1),1,_xlpm.VD),
AND(MONTH($AW132)=MONTH(BB$15),MONTH($AX132)=MONTH(BB$15)),
NETWORKDAYS.INTL($AW132,$AX132,1,_xlpm.VD)))),0)),
$DH132="месяц",
$DR132*BB132,
$DH132="неделя",
$DR132*BB132/7*(ROUNDUP((DAY(EOMONTH(BB$15,0)))/4,0))),
0)</f>
        <v/>
      </c>
      <c r="DV132" s="125">
        <f t="array" ref="DV132">
IFERROR(_xlfn.IFS(
$DH132="день_1",
$DR132*$BL132/($AX132-$AW132+1)*BC132*(DAY(EOMONTH(BC$15,0))),
$DH132="день_2",
$DR132/30*MAX(MIN($AX132,EOMONTH(BC$15,0))-MAX($AW132,BC$15)+1,),
$DH132="раб.день",
$DR132/30*(IFERROR(
_xlfn.LET(_xlpm.VD,
CHOOSE(
{1;2;3;4;5;6;7;8;9;10;11;12;13;14;15;16;17;18},
45658,45659,45660,45661,45662,45663,45664,45665,45711,45724,45778,45779,45785,45786,45820,45821,45965,46022),
_xlfn.LET(_xlpm.DD,
MAX(MIN($AX132,EOMONTH(BC$15,0))-MAX($AW132,BC$15),),
_xlfn.IFS(
AND(MONTH($AW132)=MONTH(BC$15),MONTH($AX132)&lt;&gt;MONTH(BC$15)),
NETWORKDAYS.INTL($AW132,$AW132+_xlpm.DD,1,_xlpm.VD),
AND(MONTH($AW132)&lt;&gt;MONTH(BC$15),MONTH($AX132)=MONTH(BC$15)),
NETWORKDAYS.INTL(($AX132)-_xlpm.DD,$AX132,1,_xlpm.VD),
AND(MONTH($AW132)&lt;MONTH(BC$15),MONTH($AX132)&gt;MONTH(BC$15)),
NETWORKDAYS.INTL((EOMONTH(BC$15-1,1))-_xlpm.DD,EOMONTH(BC$15-1,1),1,_xlpm.VD),
AND(MONTH($AW132)=MONTH(BC$15),MONTH($AX132)=MONTH(BC$15)),
NETWORKDAYS.INTL($AW132,$AX132,1,_xlpm.VD)))),0)),
$DH132="месяц",
$DR132*BC132,
$DH132="неделя",
$DR132*BC132/7*(ROUNDUP((DAY(EOMONTH(BC$15,0)))/4,0))),
0)</f>
        <v/>
      </c>
      <c r="DW132" s="125">
        <f t="array" ref="DW132">
IFERROR(_xlfn.IFS(
$DH132="день_1",
$DR132*$BL132/($AX132-$AW132+1)*BD132*(DAY(EOMONTH(BD$15,0))),
$DH132="день_2",
$DR132/30*MAX(MIN($AX132,EOMONTH(BD$15,0))-MAX($AW132,BD$15)+1,),
$DH132="раб.день",
$DR132/30*(IFERROR(
_xlfn.LET(_xlpm.VD,
CHOOSE(
{1;2;3;4;5;6;7;8;9;10;11;12;13;14;15;16;17;18},
45658,45659,45660,45661,45662,45663,45664,45665,45711,45724,45778,45779,45785,45786,45820,45821,45965,46022),
_xlfn.LET(_xlpm.DD,
MAX(MIN($AX132,EOMONTH(BD$15,0))-MAX($AW132,BD$15),),
_xlfn.IFS(
AND(MONTH($AW132)=MONTH(BD$15),MONTH($AX132)&lt;&gt;MONTH(BD$15)),
NETWORKDAYS.INTL($AW132,$AW132+_xlpm.DD,1,_xlpm.VD),
AND(MONTH($AW132)&lt;&gt;MONTH(BD$15),MONTH($AX132)=MONTH(BD$15)),
NETWORKDAYS.INTL(($AX132)-_xlpm.DD,$AX132,1,_xlpm.VD),
AND(MONTH($AW132)&lt;MONTH(BD$15),MONTH($AX132)&gt;MONTH(BD$15)),
NETWORKDAYS.INTL((EOMONTH(BD$15-1,1))-_xlpm.DD,EOMONTH(BD$15-1,1),1,_xlpm.VD),
AND(MONTH($AW132)=MONTH(BD$15),MONTH($AX132)=MONTH(BD$15)),
NETWORKDAYS.INTL($AW132,$AX132,1,_xlpm.VD)))),0)),
$DH132="месяц",
$DR132*BD132,
$DH132="неделя",
$DR132*BD132/7*(ROUNDUP((DAY(EOMONTH(BD$15,0)))/4,0))),
0)</f>
        <v/>
      </c>
      <c r="DX132" s="125">
        <f t="array" ref="DX132">
IFERROR(_xlfn.IFS(
$DH132="день_1",
$DR132*$BL132/($AX132-$AW132+1)*BE132*(DAY(EOMONTH(BE$15,0))),
$DH132="день_2",
$DR132/30*MAX(MIN($AX132,EOMONTH(BE$15,0))-MAX($AW132,BE$15)+1,),
$DH132="раб.день",
$DR132/30*(IFERROR(
_xlfn.LET(_xlpm.VD,
CHOOSE(
{1;2;3;4;5;6;7;8;9;10;11;12;13;14;15;16;17;18},
45658,45659,45660,45661,45662,45663,45664,45665,45711,45724,45778,45779,45785,45786,45820,45821,45965,46022),
_xlfn.LET(_xlpm.DD,
MAX(MIN($AX132,EOMONTH(BE$15,0))-MAX($AW132,BE$15),),
_xlfn.IFS(
AND(MONTH($AW132)=MONTH(BE$15),MONTH($AX132)&lt;&gt;MONTH(BE$15)),
NETWORKDAYS.INTL($AW132,$AW132+_xlpm.DD,1,_xlpm.VD),
AND(MONTH($AW132)&lt;&gt;MONTH(BE$15),MONTH($AX132)=MONTH(BE$15)),
NETWORKDAYS.INTL(($AX132)-_xlpm.DD,$AX132,1,_xlpm.VD),
AND(MONTH($AW132)&lt;MONTH(BE$15),MONTH($AX132)&gt;MONTH(BE$15)),
NETWORKDAYS.INTL((EOMONTH(BE$15-1,1))-_xlpm.DD,EOMONTH(BE$15-1,1),1,_xlpm.VD),
AND(MONTH($AW132)=MONTH(BE$15),MONTH($AX132)=MONTH(BE$15)),
NETWORKDAYS.INTL($AW132,$AX132,1,_xlpm.VD)))),0)),
$DH132="месяц",
$DR132*BE132,
$DH132="неделя",
$DR132*BE132/7*(ROUNDUP((DAY(EOMONTH(BE$15,0)))/4,0))),
0)</f>
        <v/>
      </c>
      <c r="DY132" s="125">
        <f t="array" ref="DY132">
IFERROR(_xlfn.IFS(
$DH132="день_1",
$DR132*$BL132/($AX132-$AW132+1)*BF132*(DAY(EOMONTH(BF$15,0))),
$DH132="день_2",
$DR132/30*MAX(MIN($AX132,EOMONTH(BF$15,0))-MAX($AW132,BF$15)+1,),
$DH132="раб.день",
$DR132/30*(IFERROR(
_xlfn.LET(_xlpm.VD,
CHOOSE(
{1;2;3;4;5;6;7;8;9;10;11;12;13;14;15;16;17;18},
45658,45659,45660,45661,45662,45663,45664,45665,45711,45724,45778,45779,45785,45786,45820,45821,45965,46022),
_xlfn.LET(_xlpm.DD,
MAX(MIN($AX132,EOMONTH(BF$15,0))-MAX($AW132,BF$15),),
_xlfn.IFS(
AND(MONTH($AW132)=MONTH(BF$15),MONTH($AX132)&lt;&gt;MONTH(BF$15)),
NETWORKDAYS.INTL($AW132,$AW132+_xlpm.DD,1,_xlpm.VD),
AND(MONTH($AW132)&lt;&gt;MONTH(BF$15),MONTH($AX132)=MONTH(BF$15)),
NETWORKDAYS.INTL(($AX132)-_xlpm.DD,$AX132,1,_xlpm.VD),
AND(MONTH($AW132)&lt;MONTH(BF$15),MONTH($AX132)&gt;MONTH(BF$15)),
NETWORKDAYS.INTL((EOMONTH(BF$15-1,1))-_xlpm.DD,EOMONTH(BF$15-1,1),1,_xlpm.VD),
AND(MONTH($AW132)=MONTH(BF$15),MONTH($AX132)=MONTH(BF$15)),
NETWORKDAYS.INTL($AW132,$AX132,1,_xlpm.VD)))),0)),
$DH132="месяц",
$DR132*BF132,
$DH132="неделя",
$DR132*BF132/7*(ROUNDUP((DAY(EOMONTH(BF$15,0)))/4,0))),
0)</f>
        <v/>
      </c>
      <c r="DZ132" s="125">
        <f t="array" ref="DZ132">
IFERROR(_xlfn.IFS(
$DH132="день_1",
$DR132*$BL132/($AX132-$AW132+1)*BG132*(DAY(EOMONTH(BG$15,0))),
$DH132="день_2",
$DR132/30*MAX(MIN($AX132,EOMONTH(BG$15,0))-MAX($AW132,BG$15)+1,),
$DH132="раб.день",
$DR132/30*(IFERROR(
_xlfn.LET(_xlpm.VD,
CHOOSE(
{1;2;3;4;5;6;7;8;9;10;11;12;13;14;15;16;17;18},
45658,45659,45660,45661,45662,45663,45664,45665,45711,45724,45778,45779,45785,45786,45820,45821,45965,46022),
_xlfn.LET(_xlpm.DD,
MAX(MIN($AX132,EOMONTH(BG$15,0))-MAX($AW132,BG$15),),
_xlfn.IFS(
AND(MONTH($AW132)=MONTH(BG$15),MONTH($AX132)&lt;&gt;MONTH(BG$15)),
NETWORKDAYS.INTL($AW132,$AW132+_xlpm.DD,1,_xlpm.VD),
AND(MONTH($AW132)&lt;&gt;MONTH(BG$15),MONTH($AX132)=MONTH(BG$15)),
NETWORKDAYS.INTL(($AX132)-_xlpm.DD,$AX132,1,_xlpm.VD),
AND(MONTH($AW132)&lt;MONTH(BG$15),MONTH($AX132)&gt;MONTH(BG$15)),
NETWORKDAYS.INTL((EOMONTH(BG$15-1,1))-_xlpm.DD,EOMONTH(BG$15-1,1),1,_xlpm.VD),
AND(MONTH($AW132)=MONTH(BG$15),MONTH($AX132)=MONTH(BG$15)),
NETWORKDAYS.INTL($AW132,$AX132,1,_xlpm.VD)))),0)),
$DH132="месяц",
$DR132*BG132,
$DH132="неделя",
$DR132*BG132/7*(ROUNDUP((DAY(EOMONTH(BG$15,0)))/4,0))),
0)</f>
        <v/>
      </c>
      <c r="EA132" s="125">
        <f t="array" ref="EA132">
IFERROR(_xlfn.IFS(
$DH132="день_1",
$DR132*$BL132/($AX132-$AW132+1)*BH132*(DAY(EOMONTH(BH$15,0))),
$DH132="день_2",
$DR132/30*MAX(MIN($AX132,EOMONTH(BH$15,0))-MAX($AW132,BH$15)+1,),
$DH132="раб.день",
$DR132/30*(IFERROR(
_xlfn.LET(_xlpm.VD,
CHOOSE(
{1;2;3;4;5;6;7;8;9;10;11;12;13;14;15;16;17;18},
45658,45659,45660,45661,45662,45663,45664,45665,45711,45724,45778,45779,45785,45786,45820,45821,45965,46022),
_xlfn.LET(_xlpm.DD,
MAX(MIN($AX132,EOMONTH(BH$15,0))-MAX($AW132,BH$15),),
_xlfn.IFS(
AND(MONTH($AW132)=MONTH(BH$15),MONTH($AX132)&lt;&gt;MONTH(BH$15)),
NETWORKDAYS.INTL($AW132,$AW132+_xlpm.DD,1,_xlpm.VD),
AND(MONTH($AW132)&lt;&gt;MONTH(BH$15),MONTH($AX132)=MONTH(BH$15)),
NETWORKDAYS.INTL(($AX132)-_xlpm.DD,$AX132,1,_xlpm.VD),
AND(MONTH($AW132)&lt;MONTH(BH$15),MONTH($AX132)&gt;MONTH(BH$15)),
NETWORKDAYS.INTL((EOMONTH(BH$15-1,1))-_xlpm.DD,EOMONTH(BH$15-1,1),1,_xlpm.VD),
AND(MONTH($AW132)=MONTH(BH$15),MONTH($AX132)=MONTH(BH$15)),
NETWORKDAYS.INTL($AW132,$AX132,1,_xlpm.VD)))),0)),
$DH132="месяц",
$DR132*BH132,
$DH132="неделя",
$DR132*BH132/7*(ROUNDUP((DAY(EOMONTH(BH$15,0)))/4,0))),
0)</f>
        <v/>
      </c>
      <c r="EB132" s="125">
        <f t="array" ref="EB132">
IFERROR(_xlfn.IFS(
$DH132="день_1",
$DR132*$BL132/($AX132-$AW132+1)*BI132*(DAY(EOMONTH(BI$15,0))),
$DH132="день_2",
$DR132/30*MAX(MIN($AX132,EOMONTH(BI$15,0))-MAX($AW132,BI$15)+1,),
$DH132="раб.день",
$DR132/30*(IFERROR(
_xlfn.LET(_xlpm.VD,
CHOOSE(
{1;2;3;4;5;6;7;8;9;10;11;12;13;14;15;16;17;18},
45658,45659,45660,45661,45662,45663,45664,45665,45711,45724,45778,45779,45785,45786,45820,45821,45965,46022),
_xlfn.LET(_xlpm.DD,
MAX(MIN($AX132,EOMONTH(BI$15,0))-MAX($AW132,BI$15),),
_xlfn.IFS(
AND(MONTH($AW132)=MONTH(BI$15),MONTH($AX132)&lt;&gt;MONTH(BI$15)),
NETWORKDAYS.INTL($AW132,$AW132+_xlpm.DD,1,_xlpm.VD),
AND(MONTH($AW132)&lt;&gt;MONTH(BI$15),MONTH($AX132)=MONTH(BI$15)),
NETWORKDAYS.INTL(($AX132)-_xlpm.DD,$AX132,1,_xlpm.VD),
AND(MONTH($AW132)&lt;MONTH(BI$15),MONTH($AX132)&gt;MONTH(BI$15)),
NETWORKDAYS.INTL((EOMONTH(BI$15-1,1))-_xlpm.DD,EOMONTH(BI$15-1,1),1,_xlpm.VD),
AND(MONTH($AW132)=MONTH(BI$15),MONTH($AX132)=MONTH(BI$15)),
NETWORKDAYS.INTL($AW132,$AX132,1,_xlpm.VD)))),0)),
$DH132="месяц",
$DR132*BI132,
$DH132="неделя",
$DR132*BI132/7*(ROUNDUP((DAY(EOMONTH(BI$15,0)))/4,0))),
0)</f>
        <v/>
      </c>
      <c r="EC132" s="125">
        <f t="array" ref="EC132">
IFERROR(_xlfn.IFS(
$DH132="день_1",
$DR132*$BL132/($AX132-$AW132+1)*BJ132*(DAY(EOMONTH(BJ$15,0))),
$DH132="день_2",
$DR132/30*MAX(MIN($AX132,EOMONTH(BJ$15,0))-MAX($AW132,BJ$15)+1,),
$DH132="раб.день",
$DR132/30*(IFERROR(
_xlfn.LET(_xlpm.VD,
CHOOSE(
{1;2;3;4;5;6;7;8;9;10;11;12;13;14;15;16;17;18},
45658,45659,45660,45661,45662,45663,45664,45665,45711,45724,45778,45779,45785,45786,45820,45821,45965,46022),
_xlfn.LET(_xlpm.DD,
MAX(MIN($AX132,EOMONTH(BJ$15,0))-MAX($AW132,BJ$15),),
_xlfn.IFS(
AND(MONTH($AW132)=MONTH(BJ$15),MONTH($AX132)&lt;&gt;MONTH(BJ$15)),
NETWORKDAYS.INTL($AW132,$AW132+_xlpm.DD,1,_xlpm.VD),
AND(MONTH($AW132)&lt;&gt;MONTH(BJ$15),MONTH($AX132)=MONTH(BJ$15)),
NETWORKDAYS.INTL(($AX132)-_xlpm.DD,$AX132,1,_xlpm.VD),
AND(MONTH($AW132)&lt;MONTH(BJ$15),MONTH($AX132)&gt;MONTH(BJ$15)),
NETWORKDAYS.INTL((EOMONTH(BJ$15-1,1))-_xlpm.DD,EOMONTH(BJ$15-1,1),1,_xlpm.VD),
AND(MONTH($AW132)=MONTH(BJ$15),MONTH($AX132)=MONTH(BJ$15)),
NETWORKDAYS.INTL($AW132,$AX132,1,_xlpm.VD)))),0)),
$DH132="месяц",
$DR132*BJ132,
$DH132="неделя",
$DR132*BJ132/7*(ROUNDUP((DAY(EOMONTH(BJ$15,0)))/4,0))),
0)</f>
        <v/>
      </c>
      <c r="ED132" s="125">
        <f t="array" ref="ED132">
IFERROR(_xlfn.IFS(
$DH132="день_1",
$DR132*$BL132/($AX132-$AW132+1)*BK132*(DAY(EOMONTH(BK$15,0))),
$DH132="день_2",
$DR132/30*MAX(MIN($AX132,EOMONTH(BK$15,0))-MAX($AW132,BK$15)+1,),
$DH132="раб.день",
$DR132/30*(IFERROR(
_xlfn.LET(_xlpm.VD,
CHOOSE(
{1;2;3;4;5;6;7;8;9;10;11;12;13;14;15;16;17;18},
45658,45659,45660,45661,45662,45663,45664,45665,45711,45724,45778,45779,45785,45786,45820,45821,45965,46022),
_xlfn.LET(_xlpm.DD,
MAX(MIN($AX132,EOMONTH(BK$15,0))-MAX($AW132,BK$15),),
_xlfn.IFS(
AND(MONTH($AW132)=MONTH(BK$15),MONTH($AX132)&lt;&gt;MONTH(BK$15)),
NETWORKDAYS.INTL($AW132,$AW132+_xlpm.DD,1,_xlpm.VD),
AND(MONTH($AW132)&lt;&gt;MONTH(BK$15),MONTH($AX132)=MONTH(BK$15)),
NETWORKDAYS.INTL(($AX132)-_xlpm.DD,$AX132,1,_xlpm.VD),
AND(MONTH($AW132)&lt;MONTH(BK$15),MONTH($AX132)&gt;MONTH(BK$15)),
NETWORKDAYS.INTL((EOMONTH(BK$15-1,1))-_xlpm.DD,EOMONTH(BK$15-1,1),1,_xlpm.VD),
AND(MONTH($AW132)=MONTH(BK$15),MONTH($AX132)=MONTH(BK$15)),
NETWORKDAYS.INTL($AW132,$AX132,1,_xlpm.VD)))),0)),
$DH132="месяц",
$DR132*BK132,
$DH132="неделя",
$DR132*BK132/7*(ROUNDUP((DAY(EOMONTH(BK$15,0)))/4,0))),
0)</f>
        <v/>
      </c>
      <c r="EE132" s="125">
        <f>SUM($DS132,$DT132,$DU132,$DV132,$DW132,$DX132,$DY132,$DZ132,$EA132,$EB132,$EC132,$ED132)</f>
        <v/>
      </c>
      <c r="EF132" s="125">
        <f>IFERROR(ROUND($EE132*(1+$EP132),2),0)</f>
        <v/>
      </c>
      <c r="EG132" s="128" t="n">
        <v>1</v>
      </c>
      <c r="EH132" s="126" t="n">
        <v>0</v>
      </c>
      <c r="EI132" s="126">
        <f>ROUND(SUM($EH132:$EH132)*SUM($AB132:$AB132)*$EG132,2)</f>
        <v/>
      </c>
      <c r="EJ132" s="126">
        <f>ROUND($EI132*(1+$EP132),2)</f>
        <v/>
      </c>
      <c r="EK132" s="126" t="n">
        <v>0</v>
      </c>
      <c r="EL132" s="126">
        <f>ROUND(SUM($EK132:$EK132)*SUM($AB132:$AB132)*$EG132,2)</f>
        <v/>
      </c>
      <c r="EM132" s="126">
        <f>ROUND($EL132*(1+$EP132),2)</f>
        <v/>
      </c>
      <c r="EN132" s="126">
        <f>SUM($EE132,$EI132,$EL132)</f>
        <v/>
      </c>
      <c r="EO132" s="126">
        <f>SUM($EF132,$EJ132,$EM132)</f>
        <v/>
      </c>
      <c r="EP132" s="59" t="inlineStr">
        <is>
          <t>20%</t>
        </is>
      </c>
      <c r="EQ132" s="59" t="n"/>
      <c r="ER132" s="60">
        <f t="array" ref="ER132">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MATCH(ES132,
{"AMS";"RussOutdoor";"HD Outdoor";"Ingroup";"IQ";"Ledproduction";"LisChannel";"Logic";"Media-PPL";"NovikovTV | НовиковТВ";"SMA";"SOK";"КрокусТВ | CrocusTV | IndoorTV";"Сити";"ТЯК Москва"},
0)),"")</f>
        <v/>
      </c>
      <c r="ES132" s="60" t="n"/>
      <c r="ET132" s="60">
        <f t="array" ref="ET132">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MATCH(ES132,
{"AMS";"RussOutdoor";"HD Outdoor";"Ingroup";"IQ";"Ledproduction";"LisChannel";"Logic";"Media-PPL";"NovikovTV | НовиковТВ";"SMA";"SOK";"КрокусТВ | CrocusTV | IndoorTV";"Сити";"ТЯК Москва"},
0)),"")</f>
        <v/>
      </c>
      <c r="EU132" s="60" t="n"/>
      <c r="EV132" s="60" t="n"/>
      <c r="EX132" s="110">
        <f t="array" ref="EX132">
($AR132/30
+N("ТРАФИК ПЛОЩАДКИ"))*
(IFERROR(
_xlfn.LET(
_xlpm.GPR,
HLOOKUP($L132,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(MATCH($T132,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IF($Q132="цифровой",_xlpm.GPR/$AG132,_xlpm.GPR/60)),
0)
+N("DWELL TIME"))*
(IF($AB132=0,0,IF($AB132=1,0.3,IF($AB132=2,0.5,IF($AB132&gt;2,1))))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_xlfn.IFS($AC132="да",1.2,$AC132="нет",1)*
_xlfn.IFS($AD132="да",1.2,$AD132="нет",1)*
IF(R132="статический",1,1.2)*
$X132*
INDEX(
{1.2;1;1.2;1.2;1;1.2;1.2;1.2;1.2;1.2;1.2;1;1.2;1.2;1.2;1.2;1;1;1.2;1.2;1.2;1;1;1;1;1.2;1.2;1.2;1.2;1;1;1;1;1.2;1.2;1.2;1.2;1.2;1.2;1.2;1.2;1;1;1.2;1;1;1;1;1.5;1;1;1.5;1.5;1.2},
MATCH($Q132,_xlpm.MI,0)))&gt;{0.02;0.04;0.06;0.1;0.2;0.4;0.6;0.8;1;2;4;6})),
{0;1;2;3;4;5;6;7;8;9;10;11;12},
0)))
+N("КОЭФФИЦИЕНТ КОНТАКТА"))))*
(_xlfn.IFS($X132&lt;0.1,$X132/1000,$X132&gt;25,5.2,AND($X132&gt;=0.1,$X132&lt;=25),(($X132*2+0.1)/10)*($X132/10)))*
IFERROR((_xlfn.LET(
_xlpm.MA,
{0;0.8;0.85;0.9;0.95;1},
_xlpm.MAA,
{0;1;2;3;4;5},
INDEX(_xlpm.MA,MATCH(SUMPRODUCT(--((IF(ROUND(_xlpm.MAA,1)&gt;5,5,ROUND($AB132,1)))&gt;{0;1;2;3;4;5})),_xlpm.MAA,0)))
+N("КОЭФФИЦИЕНТ КОЛ-ВО КОНСТРУКЦИЙ")),1)*
$AB132,0))*
(IF($Q132="цифровой",$AG132/15*$AI132,1)
+N("ДЛЯ ЦИФРЫ"))</f>
        <v/>
      </c>
      <c r="EY132" s="110">
        <f>IFERROR(EX132*AY132,0)</f>
        <v/>
      </c>
      <c r="EZ132" s="131">
        <f>IFERROR(DP132/EY132*1000,0)</f>
        <v/>
      </c>
      <c r="FA132" s="112">
        <f>IFERROR(FC132/FB132,0)</f>
        <v/>
      </c>
      <c r="FB132" s="112">
        <f>IFERROR((FC132/(EY132/FF132*#REF!))*0.825,0)</f>
        <v/>
      </c>
      <c r="FC132" s="112">
        <f>IFERROR(((EX132*30/AR132)*100)/30,0)</f>
        <v/>
      </c>
      <c r="FD132" s="112">
        <f>IFERROR(EY132/G132*100%,0)</f>
        <v/>
      </c>
      <c r="FE132" s="112">
        <f>IFERROR(FD132/FC132*100%,0)</f>
        <v/>
      </c>
      <c r="FF132" s="110">
        <f>IFERROR(AR132/30*AY132,0)</f>
        <v/>
      </c>
    </row>
    <row r="133" ht="13" customHeight="1">
      <c r="A133" s="59" t="n"/>
      <c r="B133" s="60" t="n"/>
      <c r="C133" s="60" t="n"/>
      <c r="D133" s="60">
        <f t="array" ref="D133">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MATCH($E133,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33" s="60">
        <f t="array" ref="E133">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MATCH($F133,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33" s="60" t="inlineStr"/>
      <c r="G133" s="60" t="n"/>
      <c r="H133" s="60">
        <f t="array" ref="H133">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MATCH($I133,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33" s="60" t="n"/>
      <c r="J133" s="60" t="n"/>
      <c r="K133" s="60" t="n"/>
      <c r="L133" s="60" t="n"/>
      <c r="M133" s="60" t="n"/>
      <c r="N133" s="60" t="n"/>
      <c r="O133" s="60" t="n"/>
      <c r="P133" s="60">
        <f t="array" ref="P133">
_xlfn.IFS(
ISNUMBER(MATCH($Q133,{"шелфбаннер","разделитель","монетница","чековая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ISNUMBER(MATCH($Q133,{"LED/LCD","видеокулер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ISNUMBER(MATCH($Q133,{"автомобиль","машина","выставочное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ISNUMBER(MATCH($Q133,{"билборд","лифтовая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ISNUMBER(MATCH($Q133,{"навигация","подвесной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ISNUMBER(MATCH($Q133,{"движущаяся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ISNUMBER(MATCH($Q133,{"каталог","журнал"},)),
"Пресса",
$Q133="","")</f>
        <v/>
      </c>
      <c r="Q133" s="60" t="n"/>
      <c r="R133" s="60">
        <f t="array" ref="R133">
IFERROR(
_xlfn.IFS(
OR(ISNUMBER(MATCH($Q133,{"экспозиция","макет","стенд","автостенд","авто стенд","выставочное пространство","выставочные стенды","модульные выставочные стенды","3Д конструкция","3D конструкция"},)),P133="Экспонирование"),
"нестандартный",
ISNUMBER(MATCH($Q133,{"скроллер","призматрон"},)),
"динамический",
$P133="Видео",
"цифровой",
OR($P133="Пресса",$P133="Щит",$P133="POSm",$P133="Подвес",$P133="Брендирование/оклейка"),
"статический"),"")</f>
        <v/>
      </c>
      <c r="S133" s="59" t="n"/>
      <c r="T133" s="60" t="n"/>
      <c r="U133" s="60" t="n"/>
      <c r="V133" s="60">
        <f>
IF(P133="Видео",
"цифровой постер/ролик",
IF(ISNUMBER(MATCH(Q133,{"короб световой","короб световой | лайтбокс","короб световой | кристалайт","лайтбокс","лайт бокс","кристалайт","LB","lightbox"},)),
"бэклит",
IF(P133="Брендирование/оклейка",
"перфарированная пленка/самоклейка",
IF(P133="Экспонирование",
"под запрос",
IF(P133="Подвес",
"баннер/ткань",
"")))))</f>
        <v/>
      </c>
      <c r="W133" s="59" t="n"/>
      <c r="X133" s="59" t="n"/>
      <c r="Y133" s="59" t="n"/>
      <c r="Z133" s="61" t="n"/>
      <c r="AA133" s="61" t="n"/>
      <c r="AB133" s="61">
        <f>IF(BL133&gt;0,Z133,0)</f>
        <v/>
      </c>
      <c r="AC133" s="59" t="n"/>
      <c r="AD133" s="59" t="n"/>
      <c r="AE133" s="59" t="n"/>
      <c r="AF133" s="59" t="n"/>
      <c r="AG133" s="59" t="n"/>
      <c r="AH133" s="59" t="n"/>
      <c r="AI133" s="59" t="n"/>
      <c r="AJ133" s="59" t="n"/>
      <c r="AK133" s="59" t="n"/>
      <c r="AL133" s="62">
        <f>IFERROR(IF(OR(R133="статический",R133="динамический",R133="нестандартный",R133="",R133=""),"-",IF(AND(AH133="-",AI133="-"),"-",AK133*3600/AH133*AI133)),"-")</f>
        <v/>
      </c>
      <c r="AM133" s="62">
        <f>IFERROR(IF(OR(R133="статический",R133="динамический",R133="",R133="", R133="BTL",R133="нестандартный"),"-",AG133*AI133*AL133/60),"-")</f>
        <v/>
      </c>
      <c r="AN133" s="63">
        <f>IFERROR(IF(AH133="","-",AG133*AI133/AH133),"-")</f>
        <v/>
      </c>
      <c r="AO133" s="59">
        <f>IFERROR(IF(OR($R133="статический",$R133="динамический",$R133="",$R133="",$R133="BTL",$R133="нестандартный"),"-",$AL133*$AY133),"-")</f>
        <v/>
      </c>
      <c r="AP133" s="62">
        <f>IFERROR(IF(OR($R133="статический",$R133="динамический",$R133="",$R133="",$R133="BTL",$R133="нестандартный"),"-",$AM133*AY133),"-")</f>
        <v/>
      </c>
      <c r="AQ133" s="64" t="n"/>
      <c r="AR133" s="61" t="n"/>
      <c r="AS133" s="61" t="n"/>
      <c r="AT133" s="61" t="n"/>
      <c r="AU133" s="65" t="n"/>
      <c r="AV133" s="124">
        <f>IFERROR(DR133/AT133*1000,"n/a")</f>
        <v/>
      </c>
      <c r="AW133" s="67" t="n"/>
      <c r="AX133" s="67" t="n"/>
      <c r="AY133" s="43">
        <f>IFERROR(IF(OR($AW133="",$AX133=""),"",_xlfn.DAYS($AX133+1,$AW133)),"")</f>
        <v/>
      </c>
      <c r="AZ133" s="68">
        <f t="array" ref="AZ133">
_xlfn.LET(_xlpm.COEFF,
IF($AW133+$AX133=0,0,IF(MAX(MIN($AX133,EOMONTH(AZ$15,0))-MAX($AW133,AZ$15)+1,)&gt;0,1,0)),
_xlfn.IFS(
$ES133="LisChannel",
_xlpm.COEFF*
INDEX({1;1;1.2;1.2;1;1;1;1;1.2;1.2;1.2;1.2},
MATCH(MONTH(AZ$15),
{1,2,3,4,5,6,7,8,9,10,11,12})),
CONCATENATE($ES133," ",$L133)="RussOutdoor метро",
_xlpm.COEFF*
INDEX({0.8;0.9;1.1;1.1;1;1;1;1;1.1;1.1;1.1;1.1},
MATCH(MONTH(AZ$15),
{1,2,3,4,5,6,7,8,9,10,11,12})),
$ES133&lt;&gt;"LisChannel",
_xlpm.COEFF,
$ES133&lt;&gt;"RussOutdoor",
_xlpm.COEFF))</f>
        <v/>
      </c>
      <c r="BA133" s="68">
        <f t="array" ref="BA133">
_xlfn.LET(_xlpm.COEFF,
IF($AW133+$AX133=0,0,IF(MAX(MIN($AX133,EOMONTH(BA$15,0))-MAX($AW133,BA$15)+1,)&gt;0,1,0)),
_xlfn.IFS(
$ES133="LisChannel",
_xlpm.COEFF*
INDEX({1;1;1.2;1.2;1;1;1;1;1.2;1.2;1.2;1.2},
MATCH(MONTH(BA$15),
{1,2,3,4,5,6,7,8,9,10,11,12})),
CONCATENATE($ES133," ",$L133)="RussOutdoor метро",
_xlpm.COEFF*
INDEX({0.8;0.9;1.1;1.1;1;1;1;1;1.1;1.1;1.1;1.1},
MATCH(MONTH(BA$15),
{1,2,3,4,5,6,7,8,9,10,11,12})),
$ES133&lt;&gt;"LisChannel",
_xlpm.COEFF,
$ES133&lt;&gt;"RussOutdoor",
_xlpm.COEFF))</f>
        <v/>
      </c>
      <c r="BB133" s="68">
        <f t="array" ref="BB133">
_xlfn.LET(_xlpm.COEFF,
IF($AW133+$AX133=0,0,IF(MAX(MIN($AX133,EOMONTH(BB$15,0))-MAX($AW133,BB$15)+1,)&gt;0,1,0)),
_xlfn.IFS(
$ES133="LisChannel",
_xlpm.COEFF*
INDEX({1;1;1.2;1.2;1;1;1;1;1.2;1.2;1.2;1.2},
MATCH(MONTH(BB$15),
{1,2,3,4,5,6,7,8,9,10,11,12})),
CONCATENATE($ES133," ",$L133)="RussOutdoor метро",
_xlpm.COEFF*
INDEX({0.8;0.9;1.1;1.1;1;1;1;1;1.1;1.1;1.1;1.1},
MATCH(MONTH(BB$15),
{1,2,3,4,5,6,7,8,9,10,11,12})),
$ES133&lt;&gt;"LisChannel",
_xlpm.COEFF,
$ES133&lt;&gt;"RussOutdoor",
_xlpm.COEFF))</f>
        <v/>
      </c>
      <c r="BC133" s="68">
        <f t="array" ref="BC133">
_xlfn.LET(_xlpm.COEFF,
IF($AW133+$AX133=0,0,IF(MAX(MIN($AX133,EOMONTH(BC$15,0))-MAX($AW133,BC$15)+1,)&gt;0,1,0)),
_xlfn.IFS(
$ES133="LisChannel",
_xlpm.COEFF*
INDEX({1;1;1.2;1.2;1;1;1;1;1.2;1.2;1.2;1.2},
MATCH(MONTH(BC$15),
{1,2,3,4,5,6,7,8,9,10,11,12})),
CONCATENATE($ES133," ",$L133)="RussOutdoor метро",
_xlpm.COEFF*
INDEX({0.8;0.9;1.1;1.1;1;1;1;1;1.1;1.1;1.1;1.1},
MATCH(MONTH(BC$15),
{1,2,3,4,5,6,7,8,9,10,11,12})),
$ES133&lt;&gt;"LisChannel",
_xlpm.COEFF,
$ES133&lt;&gt;"RussOutdoor",
_xlpm.COEFF))</f>
        <v/>
      </c>
      <c r="BD133" s="68">
        <f t="array" ref="BD133">
_xlfn.LET(_xlpm.COEFF,
IF($AW133+$AX133=0,0,IF(MAX(MIN($AX133,EOMONTH(BD$15,0))-MAX($AW133,BD$15)+1,)&gt;0,1,0)),
_xlfn.IFS(
$ES133="LisChannel",
_xlpm.COEFF*
INDEX({1;1;1.2;1.2;1;1;1;1;1.2;1.2;1.2;1.2},
MATCH(MONTH(BD$15),
{1,2,3,4,5,6,7,8,9,10,11,12})),
CONCATENATE($ES133," ",$L133)="RussOutdoor метро",
_xlpm.COEFF*
INDEX({0.8;0.9;1.1;1.1;1;1;1;1;1.1;1.1;1.1;1.1},
MATCH(MONTH(BD$15),
{1,2,3,4,5,6,7,8,9,10,11,12})),
$ES133&lt;&gt;"LisChannel",
_xlpm.COEFF,
$ES133&lt;&gt;"RussOutdoor",
_xlpm.COEFF))</f>
        <v/>
      </c>
      <c r="BE133" s="68">
        <f t="array" ref="BE133">
_xlfn.LET(_xlpm.COEFF,
IF($AW133+$AX133=0,0,IF(MAX(MIN($AX133,EOMONTH(BE$15,0))-MAX($AW133,BE$15)+1,)&gt;0,1,0)),
_xlfn.IFS(
$ES133="LisChannel",
_xlpm.COEFF*
INDEX({1;1;1.2;1.2;1;1;1;1;1.2;1.2;1.2;1.2},
MATCH(MONTH(BE$15),
{1,2,3,4,5,6,7,8,9,10,11,12})),
CONCATENATE($ES133," ",$L133)="RussOutdoor метро",
_xlpm.COEFF*
INDEX({0.8;0.9;1.1;1.1;1;1;1;1;1.1;1.1;1.1;1.1},
MATCH(MONTH(BE$15),
{1,2,3,4,5,6,7,8,9,10,11,12})),
$ES133&lt;&gt;"LisChannel",
_xlpm.COEFF,
$ES133&lt;&gt;"RussOutdoor",
_xlpm.COEFF))</f>
        <v/>
      </c>
      <c r="BF133" s="68">
        <f t="array" ref="BF133">
_xlfn.LET(_xlpm.COEFF,
IF($AW133+$AX133=0,0,IF(MAX(MIN($AX133,EOMONTH(BF$15,0))-MAX($AW133,BF$15)+1,)&gt;0,1,0)),
_xlfn.IFS(
$ES133="LisChannel",
_xlpm.COEFF*
INDEX({1;1;1.2;1.2;1;1;1;1;1.2;1.2;1.2;1.2},
MATCH(MONTH(BF$15),
{1,2,3,4,5,6,7,8,9,10,11,12})),
CONCATENATE($ES133," ",$L133)="RussOutdoor метро",
_xlpm.COEFF*
INDEX({0.8;0.9;1.1;1.1;1;1;1;1;1.1;1.1;1.1;1.1},
MATCH(MONTH(BF$15),
{1,2,3,4,5,6,7,8,9,10,11,12})),
$ES133&lt;&gt;"LisChannel",
_xlpm.COEFF,
$ES133&lt;&gt;"RussOutdoor",
_xlpm.COEFF))</f>
        <v/>
      </c>
      <c r="BG133" s="68">
        <f t="array" ref="BG133">
_xlfn.LET(_xlpm.COEFF,
IF($AW133+$AX133=0,0,IF(MAX(MIN($AX133,EOMONTH(BG$15,0))-MAX($AW133,BG$15)+1,)&gt;0,1,0)),
_xlfn.IFS(
$ES133="LisChannel",
_xlpm.COEFF*
INDEX({1;1;1.2;1.2;1;1;1;1;1.2;1.2;1.2;1.2},
MATCH(MONTH(BG$15),
{1,2,3,4,5,6,7,8,9,10,11,12})),
CONCATENATE($ES133," ",$L133)="RussOutdoor метро",
_xlpm.COEFF*
INDEX({0.8;0.9;1.1;1.1;1;1;1;1;1.1;1.1;1.1;1.1},
MATCH(MONTH(BG$15),
{1,2,3,4,5,6,7,8,9,10,11,12})),
$ES133&lt;&gt;"LisChannel",
_xlpm.COEFF,
$ES133&lt;&gt;"RussOutdoor",
_xlpm.COEFF))</f>
        <v/>
      </c>
      <c r="BH133" s="68">
        <f t="array" ref="BH133">
_xlfn.LET(_xlpm.COEFF,
IF($AW133+$AX133=0,0,IF(MAX(MIN($AX133,EOMONTH(BH$15,0))-MAX($AW133,BH$15)+1,)&gt;0,1,0)),
_xlfn.IFS(
$ES133="LisChannel",
_xlpm.COEFF*
INDEX({1;1;1.2;1.2;1;1;1;1;1.2;1.2;1.2;1.2},
MATCH(MONTH(BH$15),
{1,2,3,4,5,6,7,8,9,10,11,12})),
CONCATENATE($ES133," ",$L133)="RussOutdoor метро",
_xlpm.COEFF*
INDEX({0.8;0.9;1.1;1.1;1;1;1;1;1.1;1.1;1.1;1.1},
MATCH(MONTH(BH$15),
{1,2,3,4,5,6,7,8,9,10,11,12})),
$ES133&lt;&gt;"LisChannel",
_xlpm.COEFF,
$ES133&lt;&gt;"RussOutdoor",
_xlpm.COEFF))</f>
        <v/>
      </c>
      <c r="BI133" s="68">
        <f t="array" ref="BI133">
_xlfn.LET(_xlpm.COEFF,
IF($AW133+$AX133=0,0,IF(MAX(MIN($AX133,EOMONTH(BI$15,0))-MAX($AW133,BI$15)+1,)&gt;0,1,0)),
_xlfn.IFS(
$ES133="LisChannel",
_xlpm.COEFF*
INDEX({1;1;1.2;1.2;1;1;1;1;1.2;1.2;1.2;1.2},
MATCH(MONTH(BI$15),
{1,2,3,4,5,6,7,8,9,10,11,12})),
CONCATENATE($ES133," ",$L133)="RussOutdoor метро",
_xlpm.COEFF*
INDEX({0.8;0.9;1.1;1.1;1;1;1;1;1.1;1.1;1.1;1.1},
MATCH(MONTH(BI$15),
{1,2,3,4,5,6,7,8,9,10,11,12})),
$ES133&lt;&gt;"LisChannel",
_xlpm.COEFF,
$ES133&lt;&gt;"RussOutdoor",
_xlpm.COEFF))</f>
        <v/>
      </c>
      <c r="BJ133" s="68">
        <f t="array" ref="BJ133">
_xlfn.LET(_xlpm.COEFF,
IF($AW133+$AX133=0,0,IF(MAX(MIN($AX133,EOMONTH(BJ$15,0))-MAX($AW133,BJ$15)+1,)&gt;0,1,0)),
_xlfn.IFS(
$ES133="LisChannel",
_xlpm.COEFF*
INDEX({1;1;1.2;1.2;1;1;1;1;1.2;1.2;1.2;1.2},
MATCH(MONTH(BJ$15),
{1,2,3,4,5,6,7,8,9,10,11,12})),
CONCATENATE($ES133," ",$L133)="RussOutdoor метро",
_xlpm.COEFF*
INDEX({0.8;0.9;1.1;1.1;1;1;1;1;1.1;1.1;1.1;1.1},
MATCH(MONTH(BJ$15),
{1,2,3,4,5,6,7,8,9,10,11,12})),
$ES133&lt;&gt;"LisChannel",
_xlpm.COEFF,
$ES133&lt;&gt;"RussOutdoor",
_xlpm.COEFF))</f>
        <v/>
      </c>
      <c r="BK133" s="68">
        <f t="array" ref="BK133">
_xlfn.LET(_xlpm.COEFF,
IF($AW133+$AX133=0,0,IF(MAX(MIN($AX133,EOMONTH(BK$15,0))-MAX($AW133,BK$15)+1,)&gt;0,1,0)),
_xlfn.IFS(
$ES133="LisChannel",
_xlpm.COEFF*
INDEX({1;1;1.2;1.2;1;1;1;1;1.2;1.2;1.2;1.2},
MATCH(MONTH(BK$15),
{1,2,3,4,5,6,7,8,9,10,11,12})),
CONCATENATE($ES133," ",$L133)="RussOutdoor метро",
_xlpm.COEFF*
INDEX({0.8;0.9;1.1;1.1;1;1;1;1;1.1;1.1;1.1;1.1},
MATCH(MONTH(BK$15),
{1,2,3,4,5,6,7,8,9,10,11,12})),
$ES133&lt;&gt;"LisChannel",
_xlpm.COEFF,
$ES133&lt;&gt;"RussOutdoor",
_xlpm.COEFF))</f>
        <v/>
      </c>
      <c r="BL133" s="62">
        <f>COUNTIFS($AZ133:$BK133,"&gt;0")</f>
        <v/>
      </c>
      <c r="BM133" s="65" t="n"/>
      <c r="BN133" s="125">
        <f>$DJ133</f>
        <v/>
      </c>
      <c r="BO133" s="63">
        <f>$DQ133</f>
        <v/>
      </c>
      <c r="BP133" s="125">
        <f>
IFERROR(
IF($BL133=0,0,
$BN133*(1-$BO133)),
0)</f>
        <v/>
      </c>
      <c r="BQ133" s="125">
        <f t="array" ref="BQ133">
IFERROR(
_xlfn.IFS(
$DH133="день_1",
$BP133*$BL133/($AX133-$AW133+1)*AZ133*(DAY(EOMONTH(AZ$15,0))),
$DH133="день_2",
$BP133/30*MAX(MIN($AX133,EOMONTH(AZ$15,0))-MAX($AW133,AZ$15)+1,),
$DH133="раб.день",
$BP133/30*(IFERROR(
_xlfn.LET(_xlpm.VD,
CHOOSE(
{1;2;3;4;5;6;7;8;9;10;11;12;13;14;15;16;17;18},
45658,45659,45660,45661,45662,45663,45664,45665,45711,45724,45778,45779,45785,45786,45820,45821,45965,46022),
_xlfn.LET(_xlpm.DD,
MAX(MIN($AX133,EOMONTH(AZ$15,0))-MAX($AW133,AZ$15),),
_xlfn.IFS(
AND(MONTH($AW133)=MONTH(AZ$15),MONTH($AX133)&lt;&gt;MONTH(AZ$15)),
NETWORKDAYS.INTL($AW133,$AW133+_xlpm.DD,1,_xlpm.VD),
AND(MONTH($AW133)&lt;&gt;MONTH(AZ$15),MONTH($AX133)=MONTH(AZ$15)),
NETWORKDAYS.INTL(($AX133)-_xlpm.DD,$AX133,1,_xlpm.VD),
AND(MONTH($AW133)&lt;MONTH(AZ$15),MONTH($AX133)&gt;MONTH(AZ$15)),
NETWORKDAYS.INTL((EOMONTH(AZ$15-1,1))-_xlpm.DD,EOMONTH(AZ$15-1,1),1,_xlpm.VD),
AND(MONTH($AW133)=MONTH(AZ$15),MONTH($AX133)=MONTH(AZ$15)),
NETWORKDAYS.INTL($AW133,$AX133,1,_xlpm.VD)))),0)),
$DH133="месяц",
$BP133*AZ133,
$DH133="неделя",
$BP133*AZ133/7*(ROUNDUP((DAY(EOMONTH(AZ$15,0)))/4,0))),
0)</f>
        <v/>
      </c>
      <c r="BR133" s="125">
        <f t="array" ref="BR133">
IFERROR(
_xlfn.IFS(
$DH133="день_1",
$BP133*$BL133/($AX133-$AW133+1)*BA133*(DAY(EOMONTH(BA$15,0))),
$DH133="день_2",
$BP133/30*MAX(MIN($AX133,EOMONTH(BA$15,0))-MAX($AW133,BA$15)+1,),
$DH133="раб.день",
$BP133/30*(IFERROR(
_xlfn.LET(_xlpm.VD,
CHOOSE(
{1;2;3;4;5;6;7;8;9;10;11;12;13;14;15;16;17;18},
45658,45659,45660,45661,45662,45663,45664,45665,45711,45724,45778,45779,45785,45786,45820,45821,45965,46022),
_xlfn.LET(_xlpm.DD,
MAX(MIN($AX133,EOMONTH(BA$15,0))-MAX($AW133,BA$15),),
_xlfn.IFS(
AND(MONTH($AW133)=MONTH(BA$15),MONTH($AX133)&lt;&gt;MONTH(BA$15)),
NETWORKDAYS.INTL($AW133,$AW133+_xlpm.DD,1,_xlpm.VD),
AND(MONTH($AW133)&lt;&gt;MONTH(BA$15),MONTH($AX133)=MONTH(BA$15)),
NETWORKDAYS.INTL(($AX133)-_xlpm.DD,$AX133,1,_xlpm.VD),
AND(MONTH($AW133)&lt;MONTH(BA$15),MONTH($AX133)&gt;MONTH(BA$15)),
NETWORKDAYS.INTL((EOMONTH(BA$15-1,1))-_xlpm.DD,EOMONTH(BA$15-1,1),1,_xlpm.VD),
AND(MONTH($AW133)=MONTH(BA$15),MONTH($AX133)=MONTH(BA$15)),
NETWORKDAYS.INTL($AW133,$AX133,1,_xlpm.VD)))),0)),
$DH133="месяц",
$BP133*BA133,
$DH133="неделя",
$BP133*BA133/7*(ROUNDUP((DAY(EOMONTH(BA$15,0)))/4,0))),
0)</f>
        <v/>
      </c>
      <c r="BS133" s="125">
        <f t="array" ref="BS133">
IFERROR(
_xlfn.IFS(
$DH133="день_1",
$BP133*$BL133/($AX133-$AW133+1)*BB133*(DAY(EOMONTH(BB$15,0))),
$DH133="день_2",
$BP133/30*MAX(MIN($AX133,EOMONTH(BB$15,0))-MAX($AW133,BB$15)+1,),
$DH133="раб.день",
$BP133/30*(IFERROR(
_xlfn.LET(_xlpm.VD,
CHOOSE(
{1;2;3;4;5;6;7;8;9;10;11;12;13;14;15;16;17;18},
45658,45659,45660,45661,45662,45663,45664,45665,45711,45724,45778,45779,45785,45786,45820,45821,45965,46022),
_xlfn.LET(_xlpm.DD,
MAX(MIN($AX133,EOMONTH(BB$15,0))-MAX($AW133,BB$15),),
_xlfn.IFS(
AND(MONTH($AW133)=MONTH(BB$15),MONTH($AX133)&lt;&gt;MONTH(BB$15)),
NETWORKDAYS.INTL($AW133,$AW133+_xlpm.DD,1,_xlpm.VD),
AND(MONTH($AW133)&lt;&gt;MONTH(BB$15),MONTH($AX133)=MONTH(BB$15)),
NETWORKDAYS.INTL(($AX133)-_xlpm.DD,$AX133,1,_xlpm.VD),
AND(MONTH($AW133)&lt;MONTH(BB$15),MONTH($AX133)&gt;MONTH(BB$15)),
NETWORKDAYS.INTL((EOMONTH(BB$15-1,1))-_xlpm.DD,EOMONTH(BB$15-1,1),1,_xlpm.VD),
AND(MONTH($AW133)=MONTH(BB$15),MONTH($AX133)=MONTH(BB$15)),
NETWORKDAYS.INTL($AW133,$AX133,1,_xlpm.VD)))),0)),
$DH133="месяц",
$BP133*BB133,
$DH133="неделя",
$BP133*BB133/7*(ROUNDUP((DAY(EOMONTH(BB$15,0)))/4,0))),
0)</f>
        <v/>
      </c>
      <c r="BT133" s="125">
        <f t="array" ref="BT133">
IFERROR(
_xlfn.IFS(
$DH133="день_1",
$BP133*$BL133/($AX133-$AW133+1)*BC133*(DAY(EOMONTH(BC$15,0))),
$DH133="день_2",
$BP133/30*MAX(MIN($AX133,EOMONTH(BC$15,0))-MAX($AW133,BC$15)+1,),
$DH133="раб.день",
$BP133/30*(IFERROR(
_xlfn.LET(_xlpm.VD,
CHOOSE(
{1;2;3;4;5;6;7;8;9;10;11;12;13;14;15;16;17;18},
45658,45659,45660,45661,45662,45663,45664,45665,45711,45724,45778,45779,45785,45786,45820,45821,45965,46022),
_xlfn.LET(_xlpm.DD,
MAX(MIN($AX133,EOMONTH(BC$15,0))-MAX($AW133,BC$15),),
_xlfn.IFS(
AND(MONTH($AW133)=MONTH(BC$15),MONTH($AX133)&lt;&gt;MONTH(BC$15)),
NETWORKDAYS.INTL($AW133,$AW133+_xlpm.DD,1,_xlpm.VD),
AND(MONTH($AW133)&lt;&gt;MONTH(BC$15),MONTH($AX133)=MONTH(BC$15)),
NETWORKDAYS.INTL(($AX133)-_xlpm.DD,$AX133,1,_xlpm.VD),
AND(MONTH($AW133)&lt;MONTH(BC$15),MONTH($AX133)&gt;MONTH(BC$15)),
NETWORKDAYS.INTL((EOMONTH(BC$15-1,1))-_xlpm.DD,EOMONTH(BC$15-1,1),1,_xlpm.VD),
AND(MONTH($AW133)=MONTH(BC$15),MONTH($AX133)=MONTH(BC$15)),
NETWORKDAYS.INTL($AW133,$AX133,1,_xlpm.VD)))),0)),
$DH133="месяц",
$BP133*BC133,
$DH133="неделя",
$BP133*BC133/7*(ROUNDUP((DAY(EOMONTH(BC$15,0)))/4,0))),
0)</f>
        <v/>
      </c>
      <c r="BU133" s="125">
        <f t="array" ref="BU133">
IFERROR(
_xlfn.IFS(
$DH133="день_1",
$BP133*$BL133/($AX133-$AW133+1)*BD133*(DAY(EOMONTH(BD$15,0))),
$DH133="день_2",
$BP133/30*MAX(MIN($AX133,EOMONTH(BD$15,0))-MAX($AW133,BD$15)+1,),
$DH133="раб.день",
$BP133/30*(IFERROR(
_xlfn.LET(_xlpm.VD,
CHOOSE(
{1;2;3;4;5;6;7;8;9;10;11;12;13;14;15;16;17;18},
45658,45659,45660,45661,45662,45663,45664,45665,45711,45724,45778,45779,45785,45786,45820,45821,45965,46022),
_xlfn.LET(_xlpm.DD,
MAX(MIN($AX133,EOMONTH(BD$15,0))-MAX($AW133,BD$15),),
_xlfn.IFS(
AND(MONTH($AW133)=MONTH(BD$15),MONTH($AX133)&lt;&gt;MONTH(BD$15)),
NETWORKDAYS.INTL($AW133,$AW133+_xlpm.DD,1,_xlpm.VD),
AND(MONTH($AW133)&lt;&gt;MONTH(BD$15),MONTH($AX133)=MONTH(BD$15)),
NETWORKDAYS.INTL(($AX133)-_xlpm.DD,$AX133,1,_xlpm.VD),
AND(MONTH($AW133)&lt;MONTH(BD$15),MONTH($AX133)&gt;MONTH(BD$15)),
NETWORKDAYS.INTL((EOMONTH(BD$15-1,1))-_xlpm.DD,EOMONTH(BD$15-1,1),1,_xlpm.VD),
AND(MONTH($AW133)=MONTH(BD$15),MONTH($AX133)=MONTH(BD$15)),
NETWORKDAYS.INTL($AW133,$AX133,1,_xlpm.VD)))),0)),
$DH133="месяц",
$BP133*BD133,
$DH133="неделя",
$BP133*BD133/7*(ROUNDUP((DAY(EOMONTH(BD$15,0)))/4,0))),
0)</f>
        <v/>
      </c>
      <c r="BV133" s="125">
        <f t="array" ref="BV133">
IFERROR(
_xlfn.IFS(
$DH133="день_1",
$BP133*$BL133/($AX133-$AW133+1)*BE133*(DAY(EOMONTH(BE$15,0))),
$DH133="день_2",
$BP133/30*MAX(MIN($AX133,EOMONTH(BE$15,0))-MAX($AW133,BE$15)+1,),
$DH133="раб.день",
$BP133/30*(IFERROR(
_xlfn.LET(_xlpm.VD,
CHOOSE(
{1;2;3;4;5;6;7;8;9;10;11;12;13;14;15;16;17;18},
45658,45659,45660,45661,45662,45663,45664,45665,45711,45724,45778,45779,45785,45786,45820,45821,45965,46022),
_xlfn.LET(_xlpm.DD,
MAX(MIN($AX133,EOMONTH(BE$15,0))-MAX($AW133,BE$15),),
_xlfn.IFS(
AND(MONTH($AW133)=MONTH(BE$15),MONTH($AX133)&lt;&gt;MONTH(BE$15)),
NETWORKDAYS.INTL($AW133,$AW133+_xlpm.DD,1,_xlpm.VD),
AND(MONTH($AW133)&lt;&gt;MONTH(BE$15),MONTH($AX133)=MONTH(BE$15)),
NETWORKDAYS.INTL(($AX133)-_xlpm.DD,$AX133,1,_xlpm.VD),
AND(MONTH($AW133)&lt;MONTH(BE$15),MONTH($AX133)&gt;MONTH(BE$15)),
NETWORKDAYS.INTL((EOMONTH(BE$15-1,1))-_xlpm.DD,EOMONTH(BE$15-1,1),1,_xlpm.VD),
AND(MONTH($AW133)=MONTH(BE$15),MONTH($AX133)=MONTH(BE$15)),
NETWORKDAYS.INTL($AW133,$AX133,1,_xlpm.VD)))),0)),
$DH133="месяц",
$BP133*BE133,
$DH133="неделя",
$BP133*BE133/7*(ROUNDUP((DAY(EOMONTH(BE$15,0)))/4,0))),
0)</f>
        <v/>
      </c>
      <c r="BW133" s="125">
        <f t="array" ref="BW133">
IFERROR(
_xlfn.IFS(
$DH133="день_1",
$BP133*$BL133/($AX133-$AW133+1)*BF133*(DAY(EOMONTH(BF$15,0))),
$DH133="день_2",
$BP133/30*MAX(MIN($AX133,EOMONTH(BF$15,0))-MAX($AW133,BF$15)+1,),
$DH133="раб.день",
$BP133/30*(IFERROR(
_xlfn.LET(_xlpm.VD,
CHOOSE(
{1;2;3;4;5;6;7;8;9;10;11;12;13;14;15;16;17;18},
45658,45659,45660,45661,45662,45663,45664,45665,45711,45724,45778,45779,45785,45786,45820,45821,45965,46022),
_xlfn.LET(_xlpm.DD,
MAX(MIN($AX133,EOMONTH(BF$15,0))-MAX($AW133,BF$15),),
_xlfn.IFS(
AND(MONTH($AW133)=MONTH(BF$15),MONTH($AX133)&lt;&gt;MONTH(BF$15)),
NETWORKDAYS.INTL($AW133,$AW133+_xlpm.DD,1,_xlpm.VD),
AND(MONTH($AW133)&lt;&gt;MONTH(BF$15),MONTH($AX133)=MONTH(BF$15)),
NETWORKDAYS.INTL(($AX133)-_xlpm.DD,$AX133,1,_xlpm.VD),
AND(MONTH($AW133)&lt;MONTH(BF$15),MONTH($AX133)&gt;MONTH(BF$15)),
NETWORKDAYS.INTL((EOMONTH(BF$15-1,1))-_xlpm.DD,EOMONTH(BF$15-1,1),1,_xlpm.VD),
AND(MONTH($AW133)=MONTH(BF$15),MONTH($AX133)=MONTH(BF$15)),
NETWORKDAYS.INTL($AW133,$AX133,1,_xlpm.VD)))),0)),
$DH133="месяц",
$BP133*BF133,
$DH133="неделя",
$BP133*BF133/7*(ROUNDUP((DAY(EOMONTH(BF$15,0)))/4,0))),
0)</f>
        <v/>
      </c>
      <c r="BX133" s="125">
        <f t="array" ref="BX133">
IFERROR(
_xlfn.IFS(
$DH133="день_1",
$BP133*$BL133/($AX133-$AW133+1)*BG133*(DAY(EOMONTH(BG$15,0))),
$DH133="день_2",
$BP133/30*MAX(MIN($AX133,EOMONTH(BG$15,0))-MAX($AW133,BG$15)+1,),
$DH133="раб.день",
$BP133/30*(IFERROR(
_xlfn.LET(_xlpm.VD,
CHOOSE(
{1;2;3;4;5;6;7;8;9;10;11;12;13;14;15;16;17;18},
45658,45659,45660,45661,45662,45663,45664,45665,45711,45724,45778,45779,45785,45786,45820,45821,45965,46022),
_xlfn.LET(_xlpm.DD,
MAX(MIN($AX133,EOMONTH(BG$15,0))-MAX($AW133,BG$15),),
_xlfn.IFS(
AND(MONTH($AW133)=MONTH(BG$15),MONTH($AX133)&lt;&gt;MONTH(BG$15)),
NETWORKDAYS.INTL($AW133,$AW133+_xlpm.DD,1,_xlpm.VD),
AND(MONTH($AW133)&lt;&gt;MONTH(BG$15),MONTH($AX133)=MONTH(BG$15)),
NETWORKDAYS.INTL(($AX133)-_xlpm.DD,$AX133,1,_xlpm.VD),
AND(MONTH($AW133)&lt;MONTH(BG$15),MONTH($AX133)&gt;MONTH(BG$15)),
NETWORKDAYS.INTL((EOMONTH(BG$15-1,1))-_xlpm.DD,EOMONTH(BG$15-1,1),1,_xlpm.VD),
AND(MONTH($AW133)=MONTH(BG$15),MONTH($AX133)=MONTH(BG$15)),
NETWORKDAYS.INTL($AW133,$AX133,1,_xlpm.VD)))),0)),
$DH133="месяц",
$BP133*BG133,
$DH133="неделя",
$BP133*BG133/7*(ROUNDUP((DAY(EOMONTH(BG$15,0)))/4,0))),
0)</f>
        <v/>
      </c>
      <c r="BY133" s="125">
        <f t="array" ref="BY133">
IFERROR(
_xlfn.IFS(
$DH133="день_1",
$BP133*$BL133/($AX133-$AW133+1)*BH133*(DAY(EOMONTH(BH$15,0))),
$DH133="день_2",
$BP133/30*MAX(MIN($AX133,EOMONTH(BH$15,0))-MAX($AW133,BH$15)+1,),
$DH133="раб.день",
$BP133/30*(IFERROR(
_xlfn.LET(_xlpm.VD,
CHOOSE(
{1;2;3;4;5;6;7;8;9;10;11;12;13;14;15;16;17;18},
45658,45659,45660,45661,45662,45663,45664,45665,45711,45724,45778,45779,45785,45786,45820,45821,45965,46022),
_xlfn.LET(_xlpm.DD,
MAX(MIN($AX133,EOMONTH(BH$15,0))-MAX($AW133,BH$15),),
_xlfn.IFS(
AND(MONTH($AW133)=MONTH(BH$15),MONTH($AX133)&lt;&gt;MONTH(BH$15)),
NETWORKDAYS.INTL($AW133,$AW133+_xlpm.DD,1,_xlpm.VD),
AND(MONTH($AW133)&lt;&gt;MONTH(BH$15),MONTH($AX133)=MONTH(BH$15)),
NETWORKDAYS.INTL(($AX133)-_xlpm.DD,$AX133,1,_xlpm.VD),
AND(MONTH($AW133)&lt;MONTH(BH$15),MONTH($AX133)&gt;MONTH(BH$15)),
NETWORKDAYS.INTL((EOMONTH(BH$15-1,1))-_xlpm.DD,EOMONTH(BH$15-1,1),1,_xlpm.VD),
AND(MONTH($AW133)=MONTH(BH$15),MONTH($AX133)=MONTH(BH$15)),
NETWORKDAYS.INTL($AW133,$AX133,1,_xlpm.VD)))),0)),
$DH133="месяц",
$BP133*BH133,
$DH133="неделя",
$BP133*BH133/7*(ROUNDUP((DAY(EOMONTH(BH$15,0)))/4,0))),
0)</f>
        <v/>
      </c>
      <c r="BZ133" s="125">
        <f t="array" ref="BZ133">
IFERROR(
_xlfn.IFS(
$DH133="день_1",
$BP133*$BL133/($AX133-$AW133+1)*BI133*(DAY(EOMONTH(BI$15,0))),
$DH133="день_2",
$BP133/30*MAX(MIN($AX133,EOMONTH(BI$15,0))-MAX($AW133,BI$15)+1,),
$DH133="раб.день",
$BP133/30*(IFERROR(
_xlfn.LET(_xlpm.VD,
CHOOSE(
{1;2;3;4;5;6;7;8;9;10;11;12;13;14;15;16;17;18},
45658,45659,45660,45661,45662,45663,45664,45665,45711,45724,45778,45779,45785,45786,45820,45821,45965,46022),
_xlfn.LET(_xlpm.DD,
MAX(MIN($AX133,EOMONTH(BI$15,0))-MAX($AW133,BI$15),),
_xlfn.IFS(
AND(MONTH($AW133)=MONTH(BI$15),MONTH($AX133)&lt;&gt;MONTH(BI$15)),
NETWORKDAYS.INTL($AW133,$AW133+_xlpm.DD,1,_xlpm.VD),
AND(MONTH($AW133)&lt;&gt;MONTH(BI$15),MONTH($AX133)=MONTH(BI$15)),
NETWORKDAYS.INTL(($AX133)-_xlpm.DD,$AX133,1,_xlpm.VD),
AND(MONTH($AW133)&lt;MONTH(BI$15),MONTH($AX133)&gt;MONTH(BI$15)),
NETWORKDAYS.INTL((EOMONTH(BI$15-1,1))-_xlpm.DD,EOMONTH(BI$15-1,1),1,_xlpm.VD),
AND(MONTH($AW133)=MONTH(BI$15),MONTH($AX133)=MONTH(BI$15)),
NETWORKDAYS.INTL($AW133,$AX133,1,_xlpm.VD)))),0)),
$DH133="месяц",
$BP133*BI133,
$DH133="неделя",
$BP133*BI133/7*(ROUNDUP((DAY(EOMONTH(BI$15,0)))/4,0))),
0)</f>
        <v/>
      </c>
      <c r="CA133" s="125">
        <f t="array" ref="CA133">
IFERROR(
_xlfn.IFS(
$DH133="день_1",
$BP133*$BL133/($AX133-$AW133+1)*BJ133*(DAY(EOMONTH(BJ$15,0))),
$DH133="день_2",
$BP133/30*MAX(MIN($AX133,EOMONTH(BJ$15,0))-MAX($AW133,BJ$15)+1,),
$DH133="раб.день",
$BP133/30*(IFERROR(
_xlfn.LET(_xlpm.VD,
CHOOSE(
{1;2;3;4;5;6;7;8;9;10;11;12;13;14;15;16;17;18},
45658,45659,45660,45661,45662,45663,45664,45665,45711,45724,45778,45779,45785,45786,45820,45821,45965,46022),
_xlfn.LET(_xlpm.DD,
MAX(MIN($AX133,EOMONTH(BJ$15,0))-MAX($AW133,BJ$15),),
_xlfn.IFS(
AND(MONTH($AW133)=MONTH(BJ$15),MONTH($AX133)&lt;&gt;MONTH(BJ$15)),
NETWORKDAYS.INTL($AW133,$AW133+_xlpm.DD,1,_xlpm.VD),
AND(MONTH($AW133)&lt;&gt;MONTH(BJ$15),MONTH($AX133)=MONTH(BJ$15)),
NETWORKDAYS.INTL(($AX133)-_xlpm.DD,$AX133,1,_xlpm.VD),
AND(MONTH($AW133)&lt;MONTH(BJ$15),MONTH($AX133)&gt;MONTH(BJ$15)),
NETWORKDAYS.INTL((EOMONTH(BJ$15-1,1))-_xlpm.DD,EOMONTH(BJ$15-1,1),1,_xlpm.VD),
AND(MONTH($AW133)=MONTH(BJ$15),MONTH($AX133)=MONTH(BJ$15)),
NETWORKDAYS.INTL($AW133,$AX133,1,_xlpm.VD)))),0)),
$DH133="месяц",
$BP133*BJ133,
$DH133="неделя",
$BP133*BJ133/7*(ROUNDUP((DAY(EOMONTH(BJ$15,0)))/4,0))),
0)</f>
        <v/>
      </c>
      <c r="CB133" s="125">
        <f t="array" ref="CB133">
IFERROR(
_xlfn.IFS(
$DH133="день_1",
$BP133*$BL133/($AX133-$AW133+1)*BK133*(DAY(EOMONTH(BK$15,0))),
$DH133="день_2",
$BP133/30*MAX(MIN($AX133,EOMONTH(BK$15,0))-MAX($AW133,BK$15)+1,),
$DH133="раб.день",
$BP133/30*(IFERROR(
_xlfn.LET(_xlpm.VD,
CHOOSE(
{1;2;3;4;5;6;7;8;9;10;11;12;13;14;15;16;17;18},
45658,45659,45660,45661,45662,45663,45664,45665,45711,45724,45778,45779,45785,45786,45820,45821,45965,46022),
_xlfn.LET(_xlpm.DD,
MAX(MIN($AX133,EOMONTH(BK$15,0))-MAX($AW133,BK$15),),
_xlfn.IFS(
AND(MONTH($AW133)=MONTH(BK$15),MONTH($AX133)&lt;&gt;MONTH(BK$15)),
NETWORKDAYS.INTL($AW133,$AW133+_xlpm.DD,1,_xlpm.VD),
AND(MONTH($AW133)&lt;&gt;MONTH(BK$15),MONTH($AX133)=MONTH(BK$15)),
NETWORKDAYS.INTL(($AX133)-_xlpm.DD,$AX133,1,_xlpm.VD),
AND(MONTH($AW133)&lt;MONTH(BK$15),MONTH($AX133)&gt;MONTH(BK$15)),
NETWORKDAYS.INTL((EOMONTH(BK$15-1,1))-_xlpm.DD,EOMONTH(BK$15-1,1),1,_xlpm.VD),
AND(MONTH($AW133)=MONTH(BK$15),MONTH($AX133)=MONTH(BK$15)),
NETWORKDAYS.INTL($AW133,$AX133,1,_xlpm.VD)))),0)),
$DH133="месяц",
$BP133*BK133,
$DH133="неделя",
$BP133*BK133/7*(ROUNDUP((DAY(EOMONTH(BK$15,0)))/4,0))),
0)</f>
        <v/>
      </c>
      <c r="CC133" s="125">
        <f>SUM($BQ133:$CB133)</f>
        <v/>
      </c>
      <c r="CD133" s="126">
        <f>SUM($EH133:$EH133)</f>
        <v/>
      </c>
      <c r="CE133" s="126">
        <f>$CD133*$AB133</f>
        <v/>
      </c>
      <c r="CF133" s="126">
        <f>SUM($EK133:$EK133)</f>
        <v/>
      </c>
      <c r="CG133" s="126">
        <f>$CF133*$AB133</f>
        <v/>
      </c>
      <c r="CH133" s="126">
        <f>SUM($CC133,$CE133,$CG133)</f>
        <v/>
      </c>
      <c r="CI133" s="126">
        <f>$CH133*(1+$CM133)</f>
        <v/>
      </c>
      <c r="CJ133" s="127" t="n">
        <v>0</v>
      </c>
      <c r="CK133" s="126">
        <f>SUM($CH133:$CH133)*(1+$CJ133)</f>
        <v/>
      </c>
      <c r="CL133" s="126">
        <f>SUM($CH133:$CH133)*(1+$CM133)</f>
        <v/>
      </c>
      <c r="CM133" s="59" t="inlineStr">
        <is>
          <t>20%</t>
        </is>
      </c>
      <c r="CN133" s="59" t="n"/>
      <c r="CO133" s="72" t="n"/>
      <c r="CP133" s="59" t="n"/>
      <c r="CQ133" s="73" t="n"/>
      <c r="CR133" s="73" t="n"/>
      <c r="CS133" s="73" t="n"/>
      <c r="CT133" s="72" t="n"/>
      <c r="CU133" s="79" t="inlineStr">
        <is>
          <t> </t>
        </is>
      </c>
      <c r="CV133" s="60" t="n"/>
      <c r="CW133" s="60" t="n"/>
      <c r="CX133" s="60" t="n"/>
      <c r="CY133" s="127">
        <f>IFERROR(($CC133-$EE133)/($EE133/(1-$DQ133)),0)</f>
        <v/>
      </c>
      <c r="CZ133" s="127">
        <f>IFERROR(1-$EI133/($CE133),0)</f>
        <v/>
      </c>
      <c r="DA133" s="127">
        <f>IFERROR(1-$EL133/($CG133),0)</f>
        <v/>
      </c>
      <c r="DB133" s="126">
        <f>ROUND(IFERROR(($CI133/(1+$CM133)-$EN133),0),2)</f>
        <v/>
      </c>
      <c r="DC133" s="128" t="n"/>
      <c r="DD133" s="125" t="n"/>
      <c r="DE133" s="75" t="n">
        <v>0</v>
      </c>
      <c r="DF133" s="128" t="n"/>
      <c r="DG133" s="125">
        <f>IF($DC133=0,0,$DD133*($DC133*100%-$DE133*$DF133))*SUM($AB133:$AB133)</f>
        <v/>
      </c>
      <c r="DH133" s="129" t="inlineStr">
        <is>
          <t>месяц</t>
        </is>
      </c>
      <c r="DI133" s="130">
        <f t="array" ref="DI133">IFERROR(
IF($ES133="LisChannel",
(ROUND(((INDEX({174.625;153.888888888889;130.972222222222},MATCH($AI133,{2;3;4}),0))*$AG133*$AI133),2)),0),0)</f>
        <v/>
      </c>
      <c r="DJ133" s="130">
        <f>
_xlfn.LET(_xlpm.X,
IFERROR(
IF($ES133="НовиковТВ",
(_xlfn.LET(_xlpm.NTV,
_xlfn.LET(_xlpm.MIN,350000,
IF(SUMIFS($DI:$DI,$ES:$ES,"НовиковТВ")&lt;=_xlpm.MIN,
(SUMIFS($DI:$DI,$ES:$ES,"НовиковТВ")/(COUNTIFS($ES:$ES,"НовиковТВ")))*_xlpm.MIN/SUMIFS($DI:$DI,$ES:$ES,"НовиковТВ"),
DI133)),
_xlpm.NTV+$DG133/(1-(1-(_xlpm.NTV)*(1-$DL133)*(1-$DM133)*(1-$DN133)*(1-$DO133)*(1-$DP133)/_xlpm.NTV))))/(1+$EP133),
$DI133+$DG133/(1-(1-($DI133)*(1-$DL133)*(1-$DM133)*(1-$DN133)*(1-$DO133)*(1-$DP133)/$DI133))),
0),
_xlpm.X*(1+$CM133)*(1+$CW133)-_xlpm.X*(1+$CM133)+_xlpm.X)</f>
        <v/>
      </c>
      <c r="DK133" s="125" t="inlineStr">
        <is>
          <t>послед.</t>
        </is>
      </c>
      <c r="DL133" s="63" t="n">
        <v>0</v>
      </c>
      <c r="DM133" s="63" t="n">
        <v>0</v>
      </c>
      <c r="DN133" s="63" t="n">
        <v>0</v>
      </c>
      <c r="DO133" s="63" t="n">
        <v>0</v>
      </c>
      <c r="DP133" s="63" t="n">
        <v>0</v>
      </c>
      <c r="DQ133" s="63">
        <f t="array" ref="DQ133">IFERROR(_xlfn.IFS(
$DK133="послед.",1-(1-$DL133)*(1-$DM133)*(1-$DN133)*(1-$DO133)*(1-$DP133),
$DK133="сумм.",$DL133+$DM133+$DN133+$DO133+$DP133),
0)</f>
        <v/>
      </c>
      <c r="DR133" s="125">
        <f t="array" ref="DR133">
IFERROR(
_xlfn.IFS(
$BL133=0,
0,
$BL133&gt;0,
_xlfn.IFS($DK133="послед.",
$DJ133*(1-$DL133)*(1-$DM133)*(1-$DN133)*(1-$DO133)*(1-$DP133),
$DK133="сумм.",
$DJ133*(1-($DL133+$DM133+$DN133+$DO133+$DP133)))),0)</f>
        <v/>
      </c>
      <c r="DS133" s="125">
        <f t="array" ref="DS133">
IFERROR(_xlfn.IFS(
$DH133="день_1",
$DR133*$BL133/($AX133-$AW133+1)*AZ133*(DAY(EOMONTH(AZ$15,0))),
$DH133="день_2",
$DR133/30*MAX(MIN($AX133,EOMONTH(AZ$15,0))-MAX($AW133,AZ$15)+1,),
$DH133="раб.день",
$DR133/30*(IFERROR(
_xlfn.LET(_xlpm.VD,
CHOOSE(
{1;2;3;4;5;6;7;8;9;10;11;12;13;14;15;16;17;18},
45658,45659,45660,45661,45662,45663,45664,45665,45711,45724,45778,45779,45785,45786,45820,45821,45965,46022),
_xlfn.LET(_xlpm.DD,
MAX(MIN($AX133,EOMONTH(AZ$15,0))-MAX($AW133,AZ$15),),
_xlfn.IFS(
AND(MONTH($AW133)=MONTH(AZ$15),MONTH($AX133)&lt;&gt;MONTH(AZ$15)),
NETWORKDAYS.INTL($AW133,$AW133+_xlpm.DD,1,_xlpm.VD),
AND(MONTH($AW133)&lt;&gt;MONTH(AZ$15),MONTH($AX133)=MONTH(AZ$15)),
NETWORKDAYS.INTL(($AX133)-_xlpm.DD,$AX133,1,_xlpm.VD),
AND(MONTH($AW133)&lt;MONTH(AZ$15),MONTH($AX133)&gt;MONTH(AZ$15)),
NETWORKDAYS.INTL((EOMONTH(AZ$15-1,1))-_xlpm.DD,EOMONTH(AZ$15-1,1),1,_xlpm.VD),
AND(MONTH($AW133)=MONTH(AZ$15),MONTH($AX133)=MONTH(AZ$15)),
NETWORKDAYS.INTL($AW133,$AX133,1,_xlpm.VD)))),0)),
$DH133="месяц",
$DR133*AZ133,
$DH133="неделя",
$DR133*AZ133/7*(ROUNDUP((DAY(EOMONTH(AZ$15,0)))/4,0))),
0)</f>
        <v/>
      </c>
      <c r="DT133" s="125">
        <f t="array" ref="DT133">
IFERROR(_xlfn.IFS(
$DH133="день_1",
$DR133*$BL133/($AX133-$AW133+1)*BA133*(DAY(EOMONTH(BA$15,0))),
$DH133="день_2",
$DR133/30*MAX(MIN($AX133,EOMONTH(BA$15,0))-MAX($AW133,BA$15)+1,),
$DH133="раб.день",
$DR133/30*(IFERROR(
_xlfn.LET(_xlpm.VD,
CHOOSE(
{1;2;3;4;5;6;7;8;9;10;11;12;13;14;15;16;17;18},
45658,45659,45660,45661,45662,45663,45664,45665,45711,45724,45778,45779,45785,45786,45820,45821,45965,46022),
_xlfn.LET(_xlpm.DD,
MAX(MIN($AX133,EOMONTH(BA$15,0))-MAX($AW133,BA$15),),
_xlfn.IFS(
AND(MONTH($AW133)=MONTH(BA$15),MONTH($AX133)&lt;&gt;MONTH(BA$15)),
NETWORKDAYS.INTL($AW133,$AW133+_xlpm.DD,1,_xlpm.VD),
AND(MONTH($AW133)&lt;&gt;MONTH(BA$15),MONTH($AX133)=MONTH(BA$15)),
NETWORKDAYS.INTL(($AX133)-_xlpm.DD,$AX133,1,_xlpm.VD),
AND(MONTH($AW133)&lt;MONTH(BA$15),MONTH($AX133)&gt;MONTH(BA$15)),
NETWORKDAYS.INTL((EOMONTH(BA$15-1,1))-_xlpm.DD,EOMONTH(BA$15-1,1),1,_xlpm.VD),
AND(MONTH($AW133)=MONTH(BA$15),MONTH($AX133)=MONTH(BA$15)),
NETWORKDAYS.INTL($AW133,$AX133,1,_xlpm.VD)))),0)),
$DH133="месяц",
$DR133*BA133,
$DH133="неделя",
$DR133*BA133/7*(ROUNDUP((DAY(EOMONTH(BA$15,0)))/4,0))),
0)</f>
        <v/>
      </c>
      <c r="DU133" s="125">
        <f t="array" ref="DU133">
IFERROR(_xlfn.IFS(
$DH133="день_1",
$DR133*$BL133/($AX133-$AW133+1)*BB133*(DAY(EOMONTH(BB$15,0))),
$DH133="день_2",
$DR133/30*MAX(MIN($AX133,EOMONTH(BB$15,0))-MAX($AW133,BB$15)+1,),
$DH133="раб.день",
$DR133/30*(IFERROR(
_xlfn.LET(_xlpm.VD,
CHOOSE(
{1;2;3;4;5;6;7;8;9;10;11;12;13;14;15;16;17;18},
45658,45659,45660,45661,45662,45663,45664,45665,45711,45724,45778,45779,45785,45786,45820,45821,45965,46022),
_xlfn.LET(_xlpm.DD,
MAX(MIN($AX133,EOMONTH(BB$15,0))-MAX($AW133,BB$15),),
_xlfn.IFS(
AND(MONTH($AW133)=MONTH(BB$15),MONTH($AX133)&lt;&gt;MONTH(BB$15)),
NETWORKDAYS.INTL($AW133,$AW133+_xlpm.DD,1,_xlpm.VD),
AND(MONTH($AW133)&lt;&gt;MONTH(BB$15),MONTH($AX133)=MONTH(BB$15)),
NETWORKDAYS.INTL(($AX133)-_xlpm.DD,$AX133,1,_xlpm.VD),
AND(MONTH($AW133)&lt;MONTH(BB$15),MONTH($AX133)&gt;MONTH(BB$15)),
NETWORKDAYS.INTL((EOMONTH(BB$15-1,1))-_xlpm.DD,EOMONTH(BB$15-1,1),1,_xlpm.VD),
AND(MONTH($AW133)=MONTH(BB$15),MONTH($AX133)=MONTH(BB$15)),
NETWORKDAYS.INTL($AW133,$AX133,1,_xlpm.VD)))),0)),
$DH133="месяц",
$DR133*BB133,
$DH133="неделя",
$DR133*BB133/7*(ROUNDUP((DAY(EOMONTH(BB$15,0)))/4,0))),
0)</f>
        <v/>
      </c>
      <c r="DV133" s="125">
        <f t="array" ref="DV133">
IFERROR(_xlfn.IFS(
$DH133="день_1",
$DR133*$BL133/($AX133-$AW133+1)*BC133*(DAY(EOMONTH(BC$15,0))),
$DH133="день_2",
$DR133/30*MAX(MIN($AX133,EOMONTH(BC$15,0))-MAX($AW133,BC$15)+1,),
$DH133="раб.день",
$DR133/30*(IFERROR(
_xlfn.LET(_xlpm.VD,
CHOOSE(
{1;2;3;4;5;6;7;8;9;10;11;12;13;14;15;16;17;18},
45658,45659,45660,45661,45662,45663,45664,45665,45711,45724,45778,45779,45785,45786,45820,45821,45965,46022),
_xlfn.LET(_xlpm.DD,
MAX(MIN($AX133,EOMONTH(BC$15,0))-MAX($AW133,BC$15),),
_xlfn.IFS(
AND(MONTH($AW133)=MONTH(BC$15),MONTH($AX133)&lt;&gt;MONTH(BC$15)),
NETWORKDAYS.INTL($AW133,$AW133+_xlpm.DD,1,_xlpm.VD),
AND(MONTH($AW133)&lt;&gt;MONTH(BC$15),MONTH($AX133)=MONTH(BC$15)),
NETWORKDAYS.INTL(($AX133)-_xlpm.DD,$AX133,1,_xlpm.VD),
AND(MONTH($AW133)&lt;MONTH(BC$15),MONTH($AX133)&gt;MONTH(BC$15)),
NETWORKDAYS.INTL((EOMONTH(BC$15-1,1))-_xlpm.DD,EOMONTH(BC$15-1,1),1,_xlpm.VD),
AND(MONTH($AW133)=MONTH(BC$15),MONTH($AX133)=MONTH(BC$15)),
NETWORKDAYS.INTL($AW133,$AX133,1,_xlpm.VD)))),0)),
$DH133="месяц",
$DR133*BC133,
$DH133="неделя",
$DR133*BC133/7*(ROUNDUP((DAY(EOMONTH(BC$15,0)))/4,0))),
0)</f>
        <v/>
      </c>
      <c r="DW133" s="125">
        <f t="array" ref="DW133">
IFERROR(_xlfn.IFS(
$DH133="день_1",
$DR133*$BL133/($AX133-$AW133+1)*BD133*(DAY(EOMONTH(BD$15,0))),
$DH133="день_2",
$DR133/30*MAX(MIN($AX133,EOMONTH(BD$15,0))-MAX($AW133,BD$15)+1,),
$DH133="раб.день",
$DR133/30*(IFERROR(
_xlfn.LET(_xlpm.VD,
CHOOSE(
{1;2;3;4;5;6;7;8;9;10;11;12;13;14;15;16;17;18},
45658,45659,45660,45661,45662,45663,45664,45665,45711,45724,45778,45779,45785,45786,45820,45821,45965,46022),
_xlfn.LET(_xlpm.DD,
MAX(MIN($AX133,EOMONTH(BD$15,0))-MAX($AW133,BD$15),),
_xlfn.IFS(
AND(MONTH($AW133)=MONTH(BD$15),MONTH($AX133)&lt;&gt;MONTH(BD$15)),
NETWORKDAYS.INTL($AW133,$AW133+_xlpm.DD,1,_xlpm.VD),
AND(MONTH($AW133)&lt;&gt;MONTH(BD$15),MONTH($AX133)=MONTH(BD$15)),
NETWORKDAYS.INTL(($AX133)-_xlpm.DD,$AX133,1,_xlpm.VD),
AND(MONTH($AW133)&lt;MONTH(BD$15),MONTH($AX133)&gt;MONTH(BD$15)),
NETWORKDAYS.INTL((EOMONTH(BD$15-1,1))-_xlpm.DD,EOMONTH(BD$15-1,1),1,_xlpm.VD),
AND(MONTH($AW133)=MONTH(BD$15),MONTH($AX133)=MONTH(BD$15)),
NETWORKDAYS.INTL($AW133,$AX133,1,_xlpm.VD)))),0)),
$DH133="месяц",
$DR133*BD133,
$DH133="неделя",
$DR133*BD133/7*(ROUNDUP((DAY(EOMONTH(BD$15,0)))/4,0))),
0)</f>
        <v/>
      </c>
      <c r="DX133" s="125">
        <f t="array" ref="DX133">
IFERROR(_xlfn.IFS(
$DH133="день_1",
$DR133*$BL133/($AX133-$AW133+1)*BE133*(DAY(EOMONTH(BE$15,0))),
$DH133="день_2",
$DR133/30*MAX(MIN($AX133,EOMONTH(BE$15,0))-MAX($AW133,BE$15)+1,),
$DH133="раб.день",
$DR133/30*(IFERROR(
_xlfn.LET(_xlpm.VD,
CHOOSE(
{1;2;3;4;5;6;7;8;9;10;11;12;13;14;15;16;17;18},
45658,45659,45660,45661,45662,45663,45664,45665,45711,45724,45778,45779,45785,45786,45820,45821,45965,46022),
_xlfn.LET(_xlpm.DD,
MAX(MIN($AX133,EOMONTH(BE$15,0))-MAX($AW133,BE$15),),
_xlfn.IFS(
AND(MONTH($AW133)=MONTH(BE$15),MONTH($AX133)&lt;&gt;MONTH(BE$15)),
NETWORKDAYS.INTL($AW133,$AW133+_xlpm.DD,1,_xlpm.VD),
AND(MONTH($AW133)&lt;&gt;MONTH(BE$15),MONTH($AX133)=MONTH(BE$15)),
NETWORKDAYS.INTL(($AX133)-_xlpm.DD,$AX133,1,_xlpm.VD),
AND(MONTH($AW133)&lt;MONTH(BE$15),MONTH($AX133)&gt;MONTH(BE$15)),
NETWORKDAYS.INTL((EOMONTH(BE$15-1,1))-_xlpm.DD,EOMONTH(BE$15-1,1),1,_xlpm.VD),
AND(MONTH($AW133)=MONTH(BE$15),MONTH($AX133)=MONTH(BE$15)),
NETWORKDAYS.INTL($AW133,$AX133,1,_xlpm.VD)))),0)),
$DH133="месяц",
$DR133*BE133,
$DH133="неделя",
$DR133*BE133/7*(ROUNDUP((DAY(EOMONTH(BE$15,0)))/4,0))),
0)</f>
        <v/>
      </c>
      <c r="DY133" s="125">
        <f t="array" ref="DY133">
IFERROR(_xlfn.IFS(
$DH133="день_1",
$DR133*$BL133/($AX133-$AW133+1)*BF133*(DAY(EOMONTH(BF$15,0))),
$DH133="день_2",
$DR133/30*MAX(MIN($AX133,EOMONTH(BF$15,0))-MAX($AW133,BF$15)+1,),
$DH133="раб.день",
$DR133/30*(IFERROR(
_xlfn.LET(_xlpm.VD,
CHOOSE(
{1;2;3;4;5;6;7;8;9;10;11;12;13;14;15;16;17;18},
45658,45659,45660,45661,45662,45663,45664,45665,45711,45724,45778,45779,45785,45786,45820,45821,45965,46022),
_xlfn.LET(_xlpm.DD,
MAX(MIN($AX133,EOMONTH(BF$15,0))-MAX($AW133,BF$15),),
_xlfn.IFS(
AND(MONTH($AW133)=MONTH(BF$15),MONTH($AX133)&lt;&gt;MONTH(BF$15)),
NETWORKDAYS.INTL($AW133,$AW133+_xlpm.DD,1,_xlpm.VD),
AND(MONTH($AW133)&lt;&gt;MONTH(BF$15),MONTH($AX133)=MONTH(BF$15)),
NETWORKDAYS.INTL(($AX133)-_xlpm.DD,$AX133,1,_xlpm.VD),
AND(MONTH($AW133)&lt;MONTH(BF$15),MONTH($AX133)&gt;MONTH(BF$15)),
NETWORKDAYS.INTL((EOMONTH(BF$15-1,1))-_xlpm.DD,EOMONTH(BF$15-1,1),1,_xlpm.VD),
AND(MONTH($AW133)=MONTH(BF$15),MONTH($AX133)=MONTH(BF$15)),
NETWORKDAYS.INTL($AW133,$AX133,1,_xlpm.VD)))),0)),
$DH133="месяц",
$DR133*BF133,
$DH133="неделя",
$DR133*BF133/7*(ROUNDUP((DAY(EOMONTH(BF$15,0)))/4,0))),
0)</f>
        <v/>
      </c>
      <c r="DZ133" s="125">
        <f t="array" ref="DZ133">
IFERROR(_xlfn.IFS(
$DH133="день_1",
$DR133*$BL133/($AX133-$AW133+1)*BG133*(DAY(EOMONTH(BG$15,0))),
$DH133="день_2",
$DR133/30*MAX(MIN($AX133,EOMONTH(BG$15,0))-MAX($AW133,BG$15)+1,),
$DH133="раб.день",
$DR133/30*(IFERROR(
_xlfn.LET(_xlpm.VD,
CHOOSE(
{1;2;3;4;5;6;7;8;9;10;11;12;13;14;15;16;17;18},
45658,45659,45660,45661,45662,45663,45664,45665,45711,45724,45778,45779,45785,45786,45820,45821,45965,46022),
_xlfn.LET(_xlpm.DD,
MAX(MIN($AX133,EOMONTH(BG$15,0))-MAX($AW133,BG$15),),
_xlfn.IFS(
AND(MONTH($AW133)=MONTH(BG$15),MONTH($AX133)&lt;&gt;MONTH(BG$15)),
NETWORKDAYS.INTL($AW133,$AW133+_xlpm.DD,1,_xlpm.VD),
AND(MONTH($AW133)&lt;&gt;MONTH(BG$15),MONTH($AX133)=MONTH(BG$15)),
NETWORKDAYS.INTL(($AX133)-_xlpm.DD,$AX133,1,_xlpm.VD),
AND(MONTH($AW133)&lt;MONTH(BG$15),MONTH($AX133)&gt;MONTH(BG$15)),
NETWORKDAYS.INTL((EOMONTH(BG$15-1,1))-_xlpm.DD,EOMONTH(BG$15-1,1),1,_xlpm.VD),
AND(MONTH($AW133)=MONTH(BG$15),MONTH($AX133)=MONTH(BG$15)),
NETWORKDAYS.INTL($AW133,$AX133,1,_xlpm.VD)))),0)),
$DH133="месяц",
$DR133*BG133,
$DH133="неделя",
$DR133*BG133/7*(ROUNDUP((DAY(EOMONTH(BG$15,0)))/4,0))),
0)</f>
        <v/>
      </c>
      <c r="EA133" s="125">
        <f t="array" ref="EA133">
IFERROR(_xlfn.IFS(
$DH133="день_1",
$DR133*$BL133/($AX133-$AW133+1)*BH133*(DAY(EOMONTH(BH$15,0))),
$DH133="день_2",
$DR133/30*MAX(MIN($AX133,EOMONTH(BH$15,0))-MAX($AW133,BH$15)+1,),
$DH133="раб.день",
$DR133/30*(IFERROR(
_xlfn.LET(_xlpm.VD,
CHOOSE(
{1;2;3;4;5;6;7;8;9;10;11;12;13;14;15;16;17;18},
45658,45659,45660,45661,45662,45663,45664,45665,45711,45724,45778,45779,45785,45786,45820,45821,45965,46022),
_xlfn.LET(_xlpm.DD,
MAX(MIN($AX133,EOMONTH(BH$15,0))-MAX($AW133,BH$15),),
_xlfn.IFS(
AND(MONTH($AW133)=MONTH(BH$15),MONTH($AX133)&lt;&gt;MONTH(BH$15)),
NETWORKDAYS.INTL($AW133,$AW133+_xlpm.DD,1,_xlpm.VD),
AND(MONTH($AW133)&lt;&gt;MONTH(BH$15),MONTH($AX133)=MONTH(BH$15)),
NETWORKDAYS.INTL(($AX133)-_xlpm.DD,$AX133,1,_xlpm.VD),
AND(MONTH($AW133)&lt;MONTH(BH$15),MONTH($AX133)&gt;MONTH(BH$15)),
NETWORKDAYS.INTL((EOMONTH(BH$15-1,1))-_xlpm.DD,EOMONTH(BH$15-1,1),1,_xlpm.VD),
AND(MONTH($AW133)=MONTH(BH$15),MONTH($AX133)=MONTH(BH$15)),
NETWORKDAYS.INTL($AW133,$AX133,1,_xlpm.VD)))),0)),
$DH133="месяц",
$DR133*BH133,
$DH133="неделя",
$DR133*BH133/7*(ROUNDUP((DAY(EOMONTH(BH$15,0)))/4,0))),
0)</f>
        <v/>
      </c>
      <c r="EB133" s="125">
        <f t="array" ref="EB133">
IFERROR(_xlfn.IFS(
$DH133="день_1",
$DR133*$BL133/($AX133-$AW133+1)*BI133*(DAY(EOMONTH(BI$15,0))),
$DH133="день_2",
$DR133/30*MAX(MIN($AX133,EOMONTH(BI$15,0))-MAX($AW133,BI$15)+1,),
$DH133="раб.день",
$DR133/30*(IFERROR(
_xlfn.LET(_xlpm.VD,
CHOOSE(
{1;2;3;4;5;6;7;8;9;10;11;12;13;14;15;16;17;18},
45658,45659,45660,45661,45662,45663,45664,45665,45711,45724,45778,45779,45785,45786,45820,45821,45965,46022),
_xlfn.LET(_xlpm.DD,
MAX(MIN($AX133,EOMONTH(BI$15,0))-MAX($AW133,BI$15),),
_xlfn.IFS(
AND(MONTH($AW133)=MONTH(BI$15),MONTH($AX133)&lt;&gt;MONTH(BI$15)),
NETWORKDAYS.INTL($AW133,$AW133+_xlpm.DD,1,_xlpm.VD),
AND(MONTH($AW133)&lt;&gt;MONTH(BI$15),MONTH($AX133)=MONTH(BI$15)),
NETWORKDAYS.INTL(($AX133)-_xlpm.DD,$AX133,1,_xlpm.VD),
AND(MONTH($AW133)&lt;MONTH(BI$15),MONTH($AX133)&gt;MONTH(BI$15)),
NETWORKDAYS.INTL((EOMONTH(BI$15-1,1))-_xlpm.DD,EOMONTH(BI$15-1,1),1,_xlpm.VD),
AND(MONTH($AW133)=MONTH(BI$15),MONTH($AX133)=MONTH(BI$15)),
NETWORKDAYS.INTL($AW133,$AX133,1,_xlpm.VD)))),0)),
$DH133="месяц",
$DR133*BI133,
$DH133="неделя",
$DR133*BI133/7*(ROUNDUP((DAY(EOMONTH(BI$15,0)))/4,0))),
0)</f>
        <v/>
      </c>
      <c r="EC133" s="125">
        <f t="array" ref="EC133">
IFERROR(_xlfn.IFS(
$DH133="день_1",
$DR133*$BL133/($AX133-$AW133+1)*BJ133*(DAY(EOMONTH(BJ$15,0))),
$DH133="день_2",
$DR133/30*MAX(MIN($AX133,EOMONTH(BJ$15,0))-MAX($AW133,BJ$15)+1,),
$DH133="раб.день",
$DR133/30*(IFERROR(
_xlfn.LET(_xlpm.VD,
CHOOSE(
{1;2;3;4;5;6;7;8;9;10;11;12;13;14;15;16;17;18},
45658,45659,45660,45661,45662,45663,45664,45665,45711,45724,45778,45779,45785,45786,45820,45821,45965,46022),
_xlfn.LET(_xlpm.DD,
MAX(MIN($AX133,EOMONTH(BJ$15,0))-MAX($AW133,BJ$15),),
_xlfn.IFS(
AND(MONTH($AW133)=MONTH(BJ$15),MONTH($AX133)&lt;&gt;MONTH(BJ$15)),
NETWORKDAYS.INTL($AW133,$AW133+_xlpm.DD,1,_xlpm.VD),
AND(MONTH($AW133)&lt;&gt;MONTH(BJ$15),MONTH($AX133)=MONTH(BJ$15)),
NETWORKDAYS.INTL(($AX133)-_xlpm.DD,$AX133,1,_xlpm.VD),
AND(MONTH($AW133)&lt;MONTH(BJ$15),MONTH($AX133)&gt;MONTH(BJ$15)),
NETWORKDAYS.INTL((EOMONTH(BJ$15-1,1))-_xlpm.DD,EOMONTH(BJ$15-1,1),1,_xlpm.VD),
AND(MONTH($AW133)=MONTH(BJ$15),MONTH($AX133)=MONTH(BJ$15)),
NETWORKDAYS.INTL($AW133,$AX133,1,_xlpm.VD)))),0)),
$DH133="месяц",
$DR133*BJ133,
$DH133="неделя",
$DR133*BJ133/7*(ROUNDUP((DAY(EOMONTH(BJ$15,0)))/4,0))),
0)</f>
        <v/>
      </c>
      <c r="ED133" s="125">
        <f t="array" ref="ED133">
IFERROR(_xlfn.IFS(
$DH133="день_1",
$DR133*$BL133/($AX133-$AW133+1)*BK133*(DAY(EOMONTH(BK$15,0))),
$DH133="день_2",
$DR133/30*MAX(MIN($AX133,EOMONTH(BK$15,0))-MAX($AW133,BK$15)+1,),
$DH133="раб.день",
$DR133/30*(IFERROR(
_xlfn.LET(_xlpm.VD,
CHOOSE(
{1;2;3;4;5;6;7;8;9;10;11;12;13;14;15;16;17;18},
45658,45659,45660,45661,45662,45663,45664,45665,45711,45724,45778,45779,45785,45786,45820,45821,45965,46022),
_xlfn.LET(_xlpm.DD,
MAX(MIN($AX133,EOMONTH(BK$15,0))-MAX($AW133,BK$15),),
_xlfn.IFS(
AND(MONTH($AW133)=MONTH(BK$15),MONTH($AX133)&lt;&gt;MONTH(BK$15)),
NETWORKDAYS.INTL($AW133,$AW133+_xlpm.DD,1,_xlpm.VD),
AND(MONTH($AW133)&lt;&gt;MONTH(BK$15),MONTH($AX133)=MONTH(BK$15)),
NETWORKDAYS.INTL(($AX133)-_xlpm.DD,$AX133,1,_xlpm.VD),
AND(MONTH($AW133)&lt;MONTH(BK$15),MONTH($AX133)&gt;MONTH(BK$15)),
NETWORKDAYS.INTL((EOMONTH(BK$15-1,1))-_xlpm.DD,EOMONTH(BK$15-1,1),1,_xlpm.VD),
AND(MONTH($AW133)=MONTH(BK$15),MONTH($AX133)=MONTH(BK$15)),
NETWORKDAYS.INTL($AW133,$AX133,1,_xlpm.VD)))),0)),
$DH133="месяц",
$DR133*BK133,
$DH133="неделя",
$DR133*BK133/7*(ROUNDUP((DAY(EOMONTH(BK$15,0)))/4,0))),
0)</f>
        <v/>
      </c>
      <c r="EE133" s="125">
        <f>SUM($DS133,$DT133,$DU133,$DV133,$DW133,$DX133,$DY133,$DZ133,$EA133,$EB133,$EC133,$ED133)</f>
        <v/>
      </c>
      <c r="EF133" s="125">
        <f>IFERROR(ROUND($EE133*(1+$EP133),2),0)</f>
        <v/>
      </c>
      <c r="EG133" s="128" t="n">
        <v>1</v>
      </c>
      <c r="EH133" s="126" t="n">
        <v>0</v>
      </c>
      <c r="EI133" s="126">
        <f>ROUND(SUM($EH133:$EH133)*SUM($AB133:$AB133)*$EG133,2)</f>
        <v/>
      </c>
      <c r="EJ133" s="126">
        <f>ROUND($EI133*(1+$EP133),2)</f>
        <v/>
      </c>
      <c r="EK133" s="126" t="n">
        <v>0</v>
      </c>
      <c r="EL133" s="126">
        <f>ROUND(SUM($EK133:$EK133)*SUM($AB133:$AB133)*$EG133,2)</f>
        <v/>
      </c>
      <c r="EM133" s="126">
        <f>ROUND($EL133*(1+$EP133),2)</f>
        <v/>
      </c>
      <c r="EN133" s="126">
        <f>SUM($EE133,$EI133,$EL133)</f>
        <v/>
      </c>
      <c r="EO133" s="126">
        <f>SUM($EF133,$EJ133,$EM133)</f>
        <v/>
      </c>
      <c r="EP133" s="59" t="inlineStr">
        <is>
          <t>20%</t>
        </is>
      </c>
      <c r="EQ133" s="59" t="n"/>
      <c r="ER133" s="60">
        <f t="array" ref="ER133">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MATCH(ES133,
{"AMS";"RussOutdoor";"HD Outdoor";"Ingroup";"IQ";"Ledproduction";"LisChannel";"Logic";"Media-PPL";"NovikovTV | НовиковТВ";"SMA";"SOK";"КрокусТВ | CrocusTV | IndoorTV";"Сити";"ТЯК Москва"},
0)),"")</f>
        <v/>
      </c>
      <c r="ES133" s="60" t="n"/>
      <c r="ET133" s="60">
        <f t="array" ref="ET133">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MATCH(ES133,
{"AMS";"RussOutdoor";"HD Outdoor";"Ingroup";"IQ";"Ledproduction";"LisChannel";"Logic";"Media-PPL";"NovikovTV | НовиковТВ";"SMA";"SOK";"КрокусТВ | CrocusTV | IndoorTV";"Сити";"ТЯК Москва"},
0)),"")</f>
        <v/>
      </c>
      <c r="EU133" s="60" t="n"/>
      <c r="EV133" s="60" t="n"/>
      <c r="EX133" s="110">
        <f t="array" ref="EX133">
($AR133/30
+N("ТРАФИК ПЛОЩАДКИ"))*
(IFERROR(
_xlfn.LET(
_xlpm.GPR,
HLOOKUP($L133,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(MATCH($T133,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IF($Q133="цифровой",_xlpm.GPR/$AG133,_xlpm.GPR/60)),
0)
+N("DWELL TIME"))*
(IF($AB133=0,0,IF($AB133=1,0.3,IF($AB133=2,0.5,IF($AB133&gt;2,1))))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_xlfn.IFS($AC133="да",1.2,$AC133="нет",1)*
_xlfn.IFS($AD133="да",1.2,$AD133="нет",1)*
IF(R133="статический",1,1.2)*
$X133*
INDEX(
{1.2;1;1.2;1.2;1;1.2;1.2;1.2;1.2;1.2;1.2;1;1.2;1.2;1.2;1.2;1;1;1.2;1.2;1.2;1;1;1;1;1.2;1.2;1.2;1.2;1;1;1;1;1.2;1.2;1.2;1.2;1.2;1.2;1.2;1.2;1;1;1.2;1;1;1;1;1.5;1;1;1.5;1.5;1.2},
MATCH($Q133,_xlpm.MI,0)))&gt;{0.02;0.04;0.06;0.1;0.2;0.4;0.6;0.8;1;2;4;6})),
{0;1;2;3;4;5;6;7;8;9;10;11;12},
0)))
+N("КОЭФФИЦИЕНТ КОНТАКТА"))))*
(_xlfn.IFS($X133&lt;0.1,$X133/1000,$X133&gt;25,5.2,AND($X133&gt;=0.1,$X133&lt;=25),(($X133*2+0.1)/10)*($X133/10)))*
IFERROR((_xlfn.LET(
_xlpm.MA,
{0;0.8;0.85;0.9;0.95;1},
_xlpm.MAA,
{0;1;2;3;4;5},
INDEX(_xlpm.MA,MATCH(SUMPRODUCT(--((IF(ROUND(_xlpm.MAA,1)&gt;5,5,ROUND($AB133,1)))&gt;{0;1;2;3;4;5})),_xlpm.MAA,0)))
+N("КОЭФФИЦИЕНТ КОЛ-ВО КОНСТРУКЦИЙ")),1)*
$AB133,0))*
(IF($Q133="цифровой",$AG133/15*$AI133,1)
+N("ДЛЯ ЦИФРЫ"))</f>
        <v/>
      </c>
      <c r="EY133" s="110">
        <f>IFERROR(EX133*AY133,0)</f>
        <v/>
      </c>
      <c r="EZ133" s="131">
        <f>IFERROR(DP133/EY133*1000,0)</f>
        <v/>
      </c>
      <c r="FA133" s="112">
        <f>IFERROR(FC133/FB133,0)</f>
        <v/>
      </c>
      <c r="FB133" s="112">
        <f>IFERROR((FC133/(EY133/FF133*#REF!))*0.825,0)</f>
        <v/>
      </c>
      <c r="FC133" s="112">
        <f>IFERROR(((EX133*30/AR133)*100)/30,0)</f>
        <v/>
      </c>
      <c r="FD133" s="112">
        <f>IFERROR(EY133/G133*100%,0)</f>
        <v/>
      </c>
      <c r="FE133" s="112">
        <f>IFERROR(FD133/FC133*100%,0)</f>
        <v/>
      </c>
      <c r="FF133" s="110">
        <f>IFERROR(AR133/30*AY133,0)</f>
        <v/>
      </c>
    </row>
    <row r="134" ht="13" customHeight="1">
      <c r="A134" s="59" t="n"/>
      <c r="B134" s="60" t="n"/>
      <c r="C134" s="60" t="n"/>
      <c r="D134" s="60">
        <f t="array" ref="D134">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MATCH($E134,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34" s="60">
        <f t="array" ref="E134">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MATCH($F134,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34" s="60" t="inlineStr"/>
      <c r="G134" s="60" t="n"/>
      <c r="H134" s="60">
        <f t="array" ref="H134">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MATCH($I134,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34" s="60" t="n"/>
      <c r="J134" s="60" t="n"/>
      <c r="K134" s="60" t="n"/>
      <c r="L134" s="60" t="n"/>
      <c r="M134" s="60" t="n"/>
      <c r="N134" s="60" t="n"/>
      <c r="O134" s="60" t="n"/>
      <c r="P134" s="60">
        <f t="array" ref="P134">
_xlfn.IFS(
ISNUMBER(MATCH($Q134,{"шелфбаннер","разделитель","монетница","чековая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ISNUMBER(MATCH($Q134,{"LED/LCD","видеокулер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ISNUMBER(MATCH($Q134,{"автомобиль","машина","выставочное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ISNUMBER(MATCH($Q134,{"билборд","лифтовая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ISNUMBER(MATCH($Q134,{"навигация","подвесной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ISNUMBER(MATCH($Q134,{"движущаяся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ISNUMBER(MATCH($Q134,{"каталог","журнал"},)),
"Пресса",
$Q134="","")</f>
        <v/>
      </c>
      <c r="Q134" s="60" t="n"/>
      <c r="R134" s="60">
        <f t="array" ref="R134">
IFERROR(
_xlfn.IFS(
OR(ISNUMBER(MATCH($Q134,{"экспозиция","макет","стенд","автостенд","авто стенд","выставочное пространство","выставочные стенды","модульные выставочные стенды","3Д конструкция","3D конструкция"},)),P134="Экспонирование"),
"нестандартный",
ISNUMBER(MATCH($Q134,{"скроллер","призматрон"},)),
"динамический",
$P134="Видео",
"цифровой",
OR($P134="Пресса",$P134="Щит",$P134="POSm",$P134="Подвес",$P134="Брендирование/оклейка"),
"статический"),"")</f>
        <v/>
      </c>
      <c r="S134" s="59" t="n"/>
      <c r="T134" s="60" t="n"/>
      <c r="U134" s="60" t="n"/>
      <c r="V134" s="60">
        <f>
IF(P134="Видео",
"цифровой постер/ролик",
IF(ISNUMBER(MATCH(Q134,{"короб световой","короб световой | лайтбокс","короб световой | кристалайт","лайтбокс","лайт бокс","кристалайт","LB","lightbox"},)),
"бэклит",
IF(P134="Брендирование/оклейка",
"перфарированная пленка/самоклейка",
IF(P134="Экспонирование",
"под запрос",
IF(P134="Подвес",
"баннер/ткань",
"")))))</f>
        <v/>
      </c>
      <c r="W134" s="59" t="n"/>
      <c r="X134" s="59" t="n"/>
      <c r="Y134" s="59" t="n"/>
      <c r="Z134" s="61" t="n"/>
      <c r="AA134" s="61" t="n"/>
      <c r="AB134" s="61">
        <f>IF(BL134&gt;0,Z134,0)</f>
        <v/>
      </c>
      <c r="AC134" s="59" t="n"/>
      <c r="AD134" s="59" t="n"/>
      <c r="AE134" s="59" t="n"/>
      <c r="AF134" s="59" t="n"/>
      <c r="AG134" s="59" t="n"/>
      <c r="AH134" s="59" t="n"/>
      <c r="AI134" s="59" t="n"/>
      <c r="AJ134" s="59" t="n"/>
      <c r="AK134" s="59" t="n"/>
      <c r="AL134" s="62">
        <f>IFERROR(IF(OR(R134="статический",R134="динамический",R134="нестандартный",R134="",R134=""),"-",IF(AND(AH134="-",AI134="-"),"-",AK134*3600/AH134*AI134)),"-")</f>
        <v/>
      </c>
      <c r="AM134" s="62">
        <f>IFERROR(IF(OR(R134="статический",R134="динамический",R134="",R134="", R134="BTL",R134="нестандартный"),"-",AG134*AI134*AL134/60),"-")</f>
        <v/>
      </c>
      <c r="AN134" s="63">
        <f>IFERROR(IF(AH134="","-",AG134*AI134/AH134),"-")</f>
        <v/>
      </c>
      <c r="AO134" s="59">
        <f>IFERROR(IF(OR($R134="статический",$R134="динамический",$R134="",$R134="",$R134="BTL",$R134="нестандартный"),"-",$AL134*$AY134),"-")</f>
        <v/>
      </c>
      <c r="AP134" s="62">
        <f>IFERROR(IF(OR($R134="статический",$R134="динамический",$R134="",$R134="",$R134="BTL",$R134="нестандартный"),"-",$AM134*AY134),"-")</f>
        <v/>
      </c>
      <c r="AQ134" s="64" t="n"/>
      <c r="AR134" s="61" t="n"/>
      <c r="AS134" s="61" t="n"/>
      <c r="AT134" s="61" t="n"/>
      <c r="AU134" s="65" t="n"/>
      <c r="AV134" s="124">
        <f>IFERROR(DR134/AT134*1000,"n/a")</f>
        <v/>
      </c>
      <c r="AW134" s="67" t="n"/>
      <c r="AX134" s="67" t="n"/>
      <c r="AY134" s="43">
        <f>IFERROR(IF(OR($AW134="",$AX134=""),"",_xlfn.DAYS($AX134+1,$AW134)),"")</f>
        <v/>
      </c>
      <c r="AZ134" s="68">
        <f t="array" ref="AZ134">
_xlfn.LET(_xlpm.COEFF,
IF($AW134+$AX134=0,0,IF(MAX(MIN($AX134,EOMONTH(AZ$15,0))-MAX($AW134,AZ$15)+1,)&gt;0,1,0)),
_xlfn.IFS(
$ES134="LisChannel",
_xlpm.COEFF*
INDEX({1;1;1.2;1.2;1;1;1;1;1.2;1.2;1.2;1.2},
MATCH(MONTH(AZ$15),
{1,2,3,4,5,6,7,8,9,10,11,12})),
CONCATENATE($ES134," ",$L134)="RussOutdoor метро",
_xlpm.COEFF*
INDEX({0.8;0.9;1.1;1.1;1;1;1;1;1.1;1.1;1.1;1.1},
MATCH(MONTH(AZ$15),
{1,2,3,4,5,6,7,8,9,10,11,12})),
$ES134&lt;&gt;"LisChannel",
_xlpm.COEFF,
$ES134&lt;&gt;"RussOutdoor",
_xlpm.COEFF))</f>
        <v/>
      </c>
      <c r="BA134" s="68">
        <f t="array" ref="BA134">
_xlfn.LET(_xlpm.COEFF,
IF($AW134+$AX134=0,0,IF(MAX(MIN($AX134,EOMONTH(BA$15,0))-MAX($AW134,BA$15)+1,)&gt;0,1,0)),
_xlfn.IFS(
$ES134="LisChannel",
_xlpm.COEFF*
INDEX({1;1;1.2;1.2;1;1;1;1;1.2;1.2;1.2;1.2},
MATCH(MONTH(BA$15),
{1,2,3,4,5,6,7,8,9,10,11,12})),
CONCATENATE($ES134," ",$L134)="RussOutdoor метро",
_xlpm.COEFF*
INDEX({0.8;0.9;1.1;1.1;1;1;1;1;1.1;1.1;1.1;1.1},
MATCH(MONTH(BA$15),
{1,2,3,4,5,6,7,8,9,10,11,12})),
$ES134&lt;&gt;"LisChannel",
_xlpm.COEFF,
$ES134&lt;&gt;"RussOutdoor",
_xlpm.COEFF))</f>
        <v/>
      </c>
      <c r="BB134" s="68">
        <f t="array" ref="BB134">
_xlfn.LET(_xlpm.COEFF,
IF($AW134+$AX134=0,0,IF(MAX(MIN($AX134,EOMONTH(BB$15,0))-MAX($AW134,BB$15)+1,)&gt;0,1,0)),
_xlfn.IFS(
$ES134="LisChannel",
_xlpm.COEFF*
INDEX({1;1;1.2;1.2;1;1;1;1;1.2;1.2;1.2;1.2},
MATCH(MONTH(BB$15),
{1,2,3,4,5,6,7,8,9,10,11,12})),
CONCATENATE($ES134," ",$L134)="RussOutdoor метро",
_xlpm.COEFF*
INDEX({0.8;0.9;1.1;1.1;1;1;1;1;1.1;1.1;1.1;1.1},
MATCH(MONTH(BB$15),
{1,2,3,4,5,6,7,8,9,10,11,12})),
$ES134&lt;&gt;"LisChannel",
_xlpm.COEFF,
$ES134&lt;&gt;"RussOutdoor",
_xlpm.COEFF))</f>
        <v/>
      </c>
      <c r="BC134" s="68">
        <f t="array" ref="BC134">
_xlfn.LET(_xlpm.COEFF,
IF($AW134+$AX134=0,0,IF(MAX(MIN($AX134,EOMONTH(BC$15,0))-MAX($AW134,BC$15)+1,)&gt;0,1,0)),
_xlfn.IFS(
$ES134="LisChannel",
_xlpm.COEFF*
INDEX({1;1;1.2;1.2;1;1;1;1;1.2;1.2;1.2;1.2},
MATCH(MONTH(BC$15),
{1,2,3,4,5,6,7,8,9,10,11,12})),
CONCATENATE($ES134," ",$L134)="RussOutdoor метро",
_xlpm.COEFF*
INDEX({0.8;0.9;1.1;1.1;1;1;1;1;1.1;1.1;1.1;1.1},
MATCH(MONTH(BC$15),
{1,2,3,4,5,6,7,8,9,10,11,12})),
$ES134&lt;&gt;"LisChannel",
_xlpm.COEFF,
$ES134&lt;&gt;"RussOutdoor",
_xlpm.COEFF))</f>
        <v/>
      </c>
      <c r="BD134" s="68">
        <f t="array" ref="BD134">
_xlfn.LET(_xlpm.COEFF,
IF($AW134+$AX134=0,0,IF(MAX(MIN($AX134,EOMONTH(BD$15,0))-MAX($AW134,BD$15)+1,)&gt;0,1,0)),
_xlfn.IFS(
$ES134="LisChannel",
_xlpm.COEFF*
INDEX({1;1;1.2;1.2;1;1;1;1;1.2;1.2;1.2;1.2},
MATCH(MONTH(BD$15),
{1,2,3,4,5,6,7,8,9,10,11,12})),
CONCATENATE($ES134," ",$L134)="RussOutdoor метро",
_xlpm.COEFF*
INDEX({0.8;0.9;1.1;1.1;1;1;1;1;1.1;1.1;1.1;1.1},
MATCH(MONTH(BD$15),
{1,2,3,4,5,6,7,8,9,10,11,12})),
$ES134&lt;&gt;"LisChannel",
_xlpm.COEFF,
$ES134&lt;&gt;"RussOutdoor",
_xlpm.COEFF))</f>
        <v/>
      </c>
      <c r="BE134" s="68">
        <f t="array" ref="BE134">
_xlfn.LET(_xlpm.COEFF,
IF($AW134+$AX134=0,0,IF(MAX(MIN($AX134,EOMONTH(BE$15,0))-MAX($AW134,BE$15)+1,)&gt;0,1,0)),
_xlfn.IFS(
$ES134="LisChannel",
_xlpm.COEFF*
INDEX({1;1;1.2;1.2;1;1;1;1;1.2;1.2;1.2;1.2},
MATCH(MONTH(BE$15),
{1,2,3,4,5,6,7,8,9,10,11,12})),
CONCATENATE($ES134," ",$L134)="RussOutdoor метро",
_xlpm.COEFF*
INDEX({0.8;0.9;1.1;1.1;1;1;1;1;1.1;1.1;1.1;1.1},
MATCH(MONTH(BE$15),
{1,2,3,4,5,6,7,8,9,10,11,12})),
$ES134&lt;&gt;"LisChannel",
_xlpm.COEFF,
$ES134&lt;&gt;"RussOutdoor",
_xlpm.COEFF))</f>
        <v/>
      </c>
      <c r="BF134" s="68">
        <f t="array" ref="BF134">
_xlfn.LET(_xlpm.COEFF,
IF($AW134+$AX134=0,0,IF(MAX(MIN($AX134,EOMONTH(BF$15,0))-MAX($AW134,BF$15)+1,)&gt;0,1,0)),
_xlfn.IFS(
$ES134="LisChannel",
_xlpm.COEFF*
INDEX({1;1;1.2;1.2;1;1;1;1;1.2;1.2;1.2;1.2},
MATCH(MONTH(BF$15),
{1,2,3,4,5,6,7,8,9,10,11,12})),
CONCATENATE($ES134," ",$L134)="RussOutdoor метро",
_xlpm.COEFF*
INDEX({0.8;0.9;1.1;1.1;1;1;1;1;1.1;1.1;1.1;1.1},
MATCH(MONTH(BF$15),
{1,2,3,4,5,6,7,8,9,10,11,12})),
$ES134&lt;&gt;"LisChannel",
_xlpm.COEFF,
$ES134&lt;&gt;"RussOutdoor",
_xlpm.COEFF))</f>
        <v/>
      </c>
      <c r="BG134" s="68">
        <f t="array" ref="BG134">
_xlfn.LET(_xlpm.COEFF,
IF($AW134+$AX134=0,0,IF(MAX(MIN($AX134,EOMONTH(BG$15,0))-MAX($AW134,BG$15)+1,)&gt;0,1,0)),
_xlfn.IFS(
$ES134="LisChannel",
_xlpm.COEFF*
INDEX({1;1;1.2;1.2;1;1;1;1;1.2;1.2;1.2;1.2},
MATCH(MONTH(BG$15),
{1,2,3,4,5,6,7,8,9,10,11,12})),
CONCATENATE($ES134," ",$L134)="RussOutdoor метро",
_xlpm.COEFF*
INDEX({0.8;0.9;1.1;1.1;1;1;1;1;1.1;1.1;1.1;1.1},
MATCH(MONTH(BG$15),
{1,2,3,4,5,6,7,8,9,10,11,12})),
$ES134&lt;&gt;"LisChannel",
_xlpm.COEFF,
$ES134&lt;&gt;"RussOutdoor",
_xlpm.COEFF))</f>
        <v/>
      </c>
      <c r="BH134" s="68">
        <f t="array" ref="BH134">
_xlfn.LET(_xlpm.COEFF,
IF($AW134+$AX134=0,0,IF(MAX(MIN($AX134,EOMONTH(BH$15,0))-MAX($AW134,BH$15)+1,)&gt;0,1,0)),
_xlfn.IFS(
$ES134="LisChannel",
_xlpm.COEFF*
INDEX({1;1;1.2;1.2;1;1;1;1;1.2;1.2;1.2;1.2},
MATCH(MONTH(BH$15),
{1,2,3,4,5,6,7,8,9,10,11,12})),
CONCATENATE($ES134," ",$L134)="RussOutdoor метро",
_xlpm.COEFF*
INDEX({0.8;0.9;1.1;1.1;1;1;1;1;1.1;1.1;1.1;1.1},
MATCH(MONTH(BH$15),
{1,2,3,4,5,6,7,8,9,10,11,12})),
$ES134&lt;&gt;"LisChannel",
_xlpm.COEFF,
$ES134&lt;&gt;"RussOutdoor",
_xlpm.COEFF))</f>
        <v/>
      </c>
      <c r="BI134" s="68">
        <f t="array" ref="BI134">
_xlfn.LET(_xlpm.COEFF,
IF($AW134+$AX134=0,0,IF(MAX(MIN($AX134,EOMONTH(BI$15,0))-MAX($AW134,BI$15)+1,)&gt;0,1,0)),
_xlfn.IFS(
$ES134="LisChannel",
_xlpm.COEFF*
INDEX({1;1;1.2;1.2;1;1;1;1;1.2;1.2;1.2;1.2},
MATCH(MONTH(BI$15),
{1,2,3,4,5,6,7,8,9,10,11,12})),
CONCATENATE($ES134," ",$L134)="RussOutdoor метро",
_xlpm.COEFF*
INDEX({0.8;0.9;1.1;1.1;1;1;1;1;1.1;1.1;1.1;1.1},
MATCH(MONTH(BI$15),
{1,2,3,4,5,6,7,8,9,10,11,12})),
$ES134&lt;&gt;"LisChannel",
_xlpm.COEFF,
$ES134&lt;&gt;"RussOutdoor",
_xlpm.COEFF))</f>
        <v/>
      </c>
      <c r="BJ134" s="68">
        <f t="array" ref="BJ134">
_xlfn.LET(_xlpm.COEFF,
IF($AW134+$AX134=0,0,IF(MAX(MIN($AX134,EOMONTH(BJ$15,0))-MAX($AW134,BJ$15)+1,)&gt;0,1,0)),
_xlfn.IFS(
$ES134="LisChannel",
_xlpm.COEFF*
INDEX({1;1;1.2;1.2;1;1;1;1;1.2;1.2;1.2;1.2},
MATCH(MONTH(BJ$15),
{1,2,3,4,5,6,7,8,9,10,11,12})),
CONCATENATE($ES134," ",$L134)="RussOutdoor метро",
_xlpm.COEFF*
INDEX({0.8;0.9;1.1;1.1;1;1;1;1;1.1;1.1;1.1;1.1},
MATCH(MONTH(BJ$15),
{1,2,3,4,5,6,7,8,9,10,11,12})),
$ES134&lt;&gt;"LisChannel",
_xlpm.COEFF,
$ES134&lt;&gt;"RussOutdoor",
_xlpm.COEFF))</f>
        <v/>
      </c>
      <c r="BK134" s="68">
        <f t="array" ref="BK134">
_xlfn.LET(_xlpm.COEFF,
IF($AW134+$AX134=0,0,IF(MAX(MIN($AX134,EOMONTH(BK$15,0))-MAX($AW134,BK$15)+1,)&gt;0,1,0)),
_xlfn.IFS(
$ES134="LisChannel",
_xlpm.COEFF*
INDEX({1;1;1.2;1.2;1;1;1;1;1.2;1.2;1.2;1.2},
MATCH(MONTH(BK$15),
{1,2,3,4,5,6,7,8,9,10,11,12})),
CONCATENATE($ES134," ",$L134)="RussOutdoor метро",
_xlpm.COEFF*
INDEX({0.8;0.9;1.1;1.1;1;1;1;1;1.1;1.1;1.1;1.1},
MATCH(MONTH(BK$15),
{1,2,3,4,5,6,7,8,9,10,11,12})),
$ES134&lt;&gt;"LisChannel",
_xlpm.COEFF,
$ES134&lt;&gt;"RussOutdoor",
_xlpm.COEFF))</f>
        <v/>
      </c>
      <c r="BL134" s="62">
        <f>COUNTIFS($AZ134:$BK134,"&gt;0")</f>
        <v/>
      </c>
      <c r="BM134" s="65" t="n"/>
      <c r="BN134" s="125">
        <f>$DJ134</f>
        <v/>
      </c>
      <c r="BO134" s="63">
        <f>$DQ134</f>
        <v/>
      </c>
      <c r="BP134" s="125">
        <f>
IFERROR(
IF($BL134=0,0,
$BN134*(1-$BO134)),
0)</f>
        <v/>
      </c>
      <c r="BQ134" s="125">
        <f t="array" ref="BQ134">
IFERROR(
_xlfn.IFS(
$DH134="день_1",
$BP134*$BL134/($AX134-$AW134+1)*AZ134*(DAY(EOMONTH(AZ$15,0))),
$DH134="день_2",
$BP134/30*MAX(MIN($AX134,EOMONTH(AZ$15,0))-MAX($AW134,AZ$15)+1,),
$DH134="раб.день",
$BP134/30*(IFERROR(
_xlfn.LET(_xlpm.VD,
CHOOSE(
{1;2;3;4;5;6;7;8;9;10;11;12;13;14;15;16;17;18},
45658,45659,45660,45661,45662,45663,45664,45665,45711,45724,45778,45779,45785,45786,45820,45821,45965,46022),
_xlfn.LET(_xlpm.DD,
MAX(MIN($AX134,EOMONTH(AZ$15,0))-MAX($AW134,AZ$15),),
_xlfn.IFS(
AND(MONTH($AW134)=MONTH(AZ$15),MONTH($AX134)&lt;&gt;MONTH(AZ$15)),
NETWORKDAYS.INTL($AW134,$AW134+_xlpm.DD,1,_xlpm.VD),
AND(MONTH($AW134)&lt;&gt;MONTH(AZ$15),MONTH($AX134)=MONTH(AZ$15)),
NETWORKDAYS.INTL(($AX134)-_xlpm.DD,$AX134,1,_xlpm.VD),
AND(MONTH($AW134)&lt;MONTH(AZ$15),MONTH($AX134)&gt;MONTH(AZ$15)),
NETWORKDAYS.INTL((EOMONTH(AZ$15-1,1))-_xlpm.DD,EOMONTH(AZ$15-1,1),1,_xlpm.VD),
AND(MONTH($AW134)=MONTH(AZ$15),MONTH($AX134)=MONTH(AZ$15)),
NETWORKDAYS.INTL($AW134,$AX134,1,_xlpm.VD)))),0)),
$DH134="месяц",
$BP134*AZ134,
$DH134="неделя",
$BP134*AZ134/7*(ROUNDUP((DAY(EOMONTH(AZ$15,0)))/4,0))),
0)</f>
        <v/>
      </c>
      <c r="BR134" s="125">
        <f t="array" ref="BR134">
IFERROR(
_xlfn.IFS(
$DH134="день_1",
$BP134*$BL134/($AX134-$AW134+1)*BA134*(DAY(EOMONTH(BA$15,0))),
$DH134="день_2",
$BP134/30*MAX(MIN($AX134,EOMONTH(BA$15,0))-MAX($AW134,BA$15)+1,),
$DH134="раб.день",
$BP134/30*(IFERROR(
_xlfn.LET(_xlpm.VD,
CHOOSE(
{1;2;3;4;5;6;7;8;9;10;11;12;13;14;15;16;17;18},
45658,45659,45660,45661,45662,45663,45664,45665,45711,45724,45778,45779,45785,45786,45820,45821,45965,46022),
_xlfn.LET(_xlpm.DD,
MAX(MIN($AX134,EOMONTH(BA$15,0))-MAX($AW134,BA$15),),
_xlfn.IFS(
AND(MONTH($AW134)=MONTH(BA$15),MONTH($AX134)&lt;&gt;MONTH(BA$15)),
NETWORKDAYS.INTL($AW134,$AW134+_xlpm.DD,1,_xlpm.VD),
AND(MONTH($AW134)&lt;&gt;MONTH(BA$15),MONTH($AX134)=MONTH(BA$15)),
NETWORKDAYS.INTL(($AX134)-_xlpm.DD,$AX134,1,_xlpm.VD),
AND(MONTH($AW134)&lt;MONTH(BA$15),MONTH($AX134)&gt;MONTH(BA$15)),
NETWORKDAYS.INTL((EOMONTH(BA$15-1,1))-_xlpm.DD,EOMONTH(BA$15-1,1),1,_xlpm.VD),
AND(MONTH($AW134)=MONTH(BA$15),MONTH($AX134)=MONTH(BA$15)),
NETWORKDAYS.INTL($AW134,$AX134,1,_xlpm.VD)))),0)),
$DH134="месяц",
$BP134*BA134,
$DH134="неделя",
$BP134*BA134/7*(ROUNDUP((DAY(EOMONTH(BA$15,0)))/4,0))),
0)</f>
        <v/>
      </c>
      <c r="BS134" s="125">
        <f t="array" ref="BS134">
IFERROR(
_xlfn.IFS(
$DH134="день_1",
$BP134*$BL134/($AX134-$AW134+1)*BB134*(DAY(EOMONTH(BB$15,0))),
$DH134="день_2",
$BP134/30*MAX(MIN($AX134,EOMONTH(BB$15,0))-MAX($AW134,BB$15)+1,),
$DH134="раб.день",
$BP134/30*(IFERROR(
_xlfn.LET(_xlpm.VD,
CHOOSE(
{1;2;3;4;5;6;7;8;9;10;11;12;13;14;15;16;17;18},
45658,45659,45660,45661,45662,45663,45664,45665,45711,45724,45778,45779,45785,45786,45820,45821,45965,46022),
_xlfn.LET(_xlpm.DD,
MAX(MIN($AX134,EOMONTH(BB$15,0))-MAX($AW134,BB$15),),
_xlfn.IFS(
AND(MONTH($AW134)=MONTH(BB$15),MONTH($AX134)&lt;&gt;MONTH(BB$15)),
NETWORKDAYS.INTL($AW134,$AW134+_xlpm.DD,1,_xlpm.VD),
AND(MONTH($AW134)&lt;&gt;MONTH(BB$15),MONTH($AX134)=MONTH(BB$15)),
NETWORKDAYS.INTL(($AX134)-_xlpm.DD,$AX134,1,_xlpm.VD),
AND(MONTH($AW134)&lt;MONTH(BB$15),MONTH($AX134)&gt;MONTH(BB$15)),
NETWORKDAYS.INTL((EOMONTH(BB$15-1,1))-_xlpm.DD,EOMONTH(BB$15-1,1),1,_xlpm.VD),
AND(MONTH($AW134)=MONTH(BB$15),MONTH($AX134)=MONTH(BB$15)),
NETWORKDAYS.INTL($AW134,$AX134,1,_xlpm.VD)))),0)),
$DH134="месяц",
$BP134*BB134,
$DH134="неделя",
$BP134*BB134/7*(ROUNDUP((DAY(EOMONTH(BB$15,0)))/4,0))),
0)</f>
        <v/>
      </c>
      <c r="BT134" s="125">
        <f t="array" ref="BT134">
IFERROR(
_xlfn.IFS(
$DH134="день_1",
$BP134*$BL134/($AX134-$AW134+1)*BC134*(DAY(EOMONTH(BC$15,0))),
$DH134="день_2",
$BP134/30*MAX(MIN($AX134,EOMONTH(BC$15,0))-MAX($AW134,BC$15)+1,),
$DH134="раб.день",
$BP134/30*(IFERROR(
_xlfn.LET(_xlpm.VD,
CHOOSE(
{1;2;3;4;5;6;7;8;9;10;11;12;13;14;15;16;17;18},
45658,45659,45660,45661,45662,45663,45664,45665,45711,45724,45778,45779,45785,45786,45820,45821,45965,46022),
_xlfn.LET(_xlpm.DD,
MAX(MIN($AX134,EOMONTH(BC$15,0))-MAX($AW134,BC$15),),
_xlfn.IFS(
AND(MONTH($AW134)=MONTH(BC$15),MONTH($AX134)&lt;&gt;MONTH(BC$15)),
NETWORKDAYS.INTL($AW134,$AW134+_xlpm.DD,1,_xlpm.VD),
AND(MONTH($AW134)&lt;&gt;MONTH(BC$15),MONTH($AX134)=MONTH(BC$15)),
NETWORKDAYS.INTL(($AX134)-_xlpm.DD,$AX134,1,_xlpm.VD),
AND(MONTH($AW134)&lt;MONTH(BC$15),MONTH($AX134)&gt;MONTH(BC$15)),
NETWORKDAYS.INTL((EOMONTH(BC$15-1,1))-_xlpm.DD,EOMONTH(BC$15-1,1),1,_xlpm.VD),
AND(MONTH($AW134)=MONTH(BC$15),MONTH($AX134)=MONTH(BC$15)),
NETWORKDAYS.INTL($AW134,$AX134,1,_xlpm.VD)))),0)),
$DH134="месяц",
$BP134*BC134,
$DH134="неделя",
$BP134*BC134/7*(ROUNDUP((DAY(EOMONTH(BC$15,0)))/4,0))),
0)</f>
        <v/>
      </c>
      <c r="BU134" s="125">
        <f t="array" ref="BU134">
IFERROR(
_xlfn.IFS(
$DH134="день_1",
$BP134*$BL134/($AX134-$AW134+1)*BD134*(DAY(EOMONTH(BD$15,0))),
$DH134="день_2",
$BP134/30*MAX(MIN($AX134,EOMONTH(BD$15,0))-MAX($AW134,BD$15)+1,),
$DH134="раб.день",
$BP134/30*(IFERROR(
_xlfn.LET(_xlpm.VD,
CHOOSE(
{1;2;3;4;5;6;7;8;9;10;11;12;13;14;15;16;17;18},
45658,45659,45660,45661,45662,45663,45664,45665,45711,45724,45778,45779,45785,45786,45820,45821,45965,46022),
_xlfn.LET(_xlpm.DD,
MAX(MIN($AX134,EOMONTH(BD$15,0))-MAX($AW134,BD$15),),
_xlfn.IFS(
AND(MONTH($AW134)=MONTH(BD$15),MONTH($AX134)&lt;&gt;MONTH(BD$15)),
NETWORKDAYS.INTL($AW134,$AW134+_xlpm.DD,1,_xlpm.VD),
AND(MONTH($AW134)&lt;&gt;MONTH(BD$15),MONTH($AX134)=MONTH(BD$15)),
NETWORKDAYS.INTL(($AX134)-_xlpm.DD,$AX134,1,_xlpm.VD),
AND(MONTH($AW134)&lt;MONTH(BD$15),MONTH($AX134)&gt;MONTH(BD$15)),
NETWORKDAYS.INTL((EOMONTH(BD$15-1,1))-_xlpm.DD,EOMONTH(BD$15-1,1),1,_xlpm.VD),
AND(MONTH($AW134)=MONTH(BD$15),MONTH($AX134)=MONTH(BD$15)),
NETWORKDAYS.INTL($AW134,$AX134,1,_xlpm.VD)))),0)),
$DH134="месяц",
$BP134*BD134,
$DH134="неделя",
$BP134*BD134/7*(ROUNDUP((DAY(EOMONTH(BD$15,0)))/4,0))),
0)</f>
        <v/>
      </c>
      <c r="BV134" s="125">
        <f t="array" ref="BV134">
IFERROR(
_xlfn.IFS(
$DH134="день_1",
$BP134*$BL134/($AX134-$AW134+1)*BE134*(DAY(EOMONTH(BE$15,0))),
$DH134="день_2",
$BP134/30*MAX(MIN($AX134,EOMONTH(BE$15,0))-MAX($AW134,BE$15)+1,),
$DH134="раб.день",
$BP134/30*(IFERROR(
_xlfn.LET(_xlpm.VD,
CHOOSE(
{1;2;3;4;5;6;7;8;9;10;11;12;13;14;15;16;17;18},
45658,45659,45660,45661,45662,45663,45664,45665,45711,45724,45778,45779,45785,45786,45820,45821,45965,46022),
_xlfn.LET(_xlpm.DD,
MAX(MIN($AX134,EOMONTH(BE$15,0))-MAX($AW134,BE$15),),
_xlfn.IFS(
AND(MONTH($AW134)=MONTH(BE$15),MONTH($AX134)&lt;&gt;MONTH(BE$15)),
NETWORKDAYS.INTL($AW134,$AW134+_xlpm.DD,1,_xlpm.VD),
AND(MONTH($AW134)&lt;&gt;MONTH(BE$15),MONTH($AX134)=MONTH(BE$15)),
NETWORKDAYS.INTL(($AX134)-_xlpm.DD,$AX134,1,_xlpm.VD),
AND(MONTH($AW134)&lt;MONTH(BE$15),MONTH($AX134)&gt;MONTH(BE$15)),
NETWORKDAYS.INTL((EOMONTH(BE$15-1,1))-_xlpm.DD,EOMONTH(BE$15-1,1),1,_xlpm.VD),
AND(MONTH($AW134)=MONTH(BE$15),MONTH($AX134)=MONTH(BE$15)),
NETWORKDAYS.INTL($AW134,$AX134,1,_xlpm.VD)))),0)),
$DH134="месяц",
$BP134*BE134,
$DH134="неделя",
$BP134*BE134/7*(ROUNDUP((DAY(EOMONTH(BE$15,0)))/4,0))),
0)</f>
        <v/>
      </c>
      <c r="BW134" s="125">
        <f t="array" ref="BW134">
IFERROR(
_xlfn.IFS(
$DH134="день_1",
$BP134*$BL134/($AX134-$AW134+1)*BF134*(DAY(EOMONTH(BF$15,0))),
$DH134="день_2",
$BP134/30*MAX(MIN($AX134,EOMONTH(BF$15,0))-MAX($AW134,BF$15)+1,),
$DH134="раб.день",
$BP134/30*(IFERROR(
_xlfn.LET(_xlpm.VD,
CHOOSE(
{1;2;3;4;5;6;7;8;9;10;11;12;13;14;15;16;17;18},
45658,45659,45660,45661,45662,45663,45664,45665,45711,45724,45778,45779,45785,45786,45820,45821,45965,46022),
_xlfn.LET(_xlpm.DD,
MAX(MIN($AX134,EOMONTH(BF$15,0))-MAX($AW134,BF$15),),
_xlfn.IFS(
AND(MONTH($AW134)=MONTH(BF$15),MONTH($AX134)&lt;&gt;MONTH(BF$15)),
NETWORKDAYS.INTL($AW134,$AW134+_xlpm.DD,1,_xlpm.VD),
AND(MONTH($AW134)&lt;&gt;MONTH(BF$15),MONTH($AX134)=MONTH(BF$15)),
NETWORKDAYS.INTL(($AX134)-_xlpm.DD,$AX134,1,_xlpm.VD),
AND(MONTH($AW134)&lt;MONTH(BF$15),MONTH($AX134)&gt;MONTH(BF$15)),
NETWORKDAYS.INTL((EOMONTH(BF$15-1,1))-_xlpm.DD,EOMONTH(BF$15-1,1),1,_xlpm.VD),
AND(MONTH($AW134)=MONTH(BF$15),MONTH($AX134)=MONTH(BF$15)),
NETWORKDAYS.INTL($AW134,$AX134,1,_xlpm.VD)))),0)),
$DH134="месяц",
$BP134*BF134,
$DH134="неделя",
$BP134*BF134/7*(ROUNDUP((DAY(EOMONTH(BF$15,0)))/4,0))),
0)</f>
        <v/>
      </c>
      <c r="BX134" s="125">
        <f t="array" ref="BX134">
IFERROR(
_xlfn.IFS(
$DH134="день_1",
$BP134*$BL134/($AX134-$AW134+1)*BG134*(DAY(EOMONTH(BG$15,0))),
$DH134="день_2",
$BP134/30*MAX(MIN($AX134,EOMONTH(BG$15,0))-MAX($AW134,BG$15)+1,),
$DH134="раб.день",
$BP134/30*(IFERROR(
_xlfn.LET(_xlpm.VD,
CHOOSE(
{1;2;3;4;5;6;7;8;9;10;11;12;13;14;15;16;17;18},
45658,45659,45660,45661,45662,45663,45664,45665,45711,45724,45778,45779,45785,45786,45820,45821,45965,46022),
_xlfn.LET(_xlpm.DD,
MAX(MIN($AX134,EOMONTH(BG$15,0))-MAX($AW134,BG$15),),
_xlfn.IFS(
AND(MONTH($AW134)=MONTH(BG$15),MONTH($AX134)&lt;&gt;MONTH(BG$15)),
NETWORKDAYS.INTL($AW134,$AW134+_xlpm.DD,1,_xlpm.VD),
AND(MONTH($AW134)&lt;&gt;MONTH(BG$15),MONTH($AX134)=MONTH(BG$15)),
NETWORKDAYS.INTL(($AX134)-_xlpm.DD,$AX134,1,_xlpm.VD),
AND(MONTH($AW134)&lt;MONTH(BG$15),MONTH($AX134)&gt;MONTH(BG$15)),
NETWORKDAYS.INTL((EOMONTH(BG$15-1,1))-_xlpm.DD,EOMONTH(BG$15-1,1),1,_xlpm.VD),
AND(MONTH($AW134)=MONTH(BG$15),MONTH($AX134)=MONTH(BG$15)),
NETWORKDAYS.INTL($AW134,$AX134,1,_xlpm.VD)))),0)),
$DH134="месяц",
$BP134*BG134,
$DH134="неделя",
$BP134*BG134/7*(ROUNDUP((DAY(EOMONTH(BG$15,0)))/4,0))),
0)</f>
        <v/>
      </c>
      <c r="BY134" s="125">
        <f t="array" ref="BY134">
IFERROR(
_xlfn.IFS(
$DH134="день_1",
$BP134*$BL134/($AX134-$AW134+1)*BH134*(DAY(EOMONTH(BH$15,0))),
$DH134="день_2",
$BP134/30*MAX(MIN($AX134,EOMONTH(BH$15,0))-MAX($AW134,BH$15)+1,),
$DH134="раб.день",
$BP134/30*(IFERROR(
_xlfn.LET(_xlpm.VD,
CHOOSE(
{1;2;3;4;5;6;7;8;9;10;11;12;13;14;15;16;17;18},
45658,45659,45660,45661,45662,45663,45664,45665,45711,45724,45778,45779,45785,45786,45820,45821,45965,46022),
_xlfn.LET(_xlpm.DD,
MAX(MIN($AX134,EOMONTH(BH$15,0))-MAX($AW134,BH$15),),
_xlfn.IFS(
AND(MONTH($AW134)=MONTH(BH$15),MONTH($AX134)&lt;&gt;MONTH(BH$15)),
NETWORKDAYS.INTL($AW134,$AW134+_xlpm.DD,1,_xlpm.VD),
AND(MONTH($AW134)&lt;&gt;MONTH(BH$15),MONTH($AX134)=MONTH(BH$15)),
NETWORKDAYS.INTL(($AX134)-_xlpm.DD,$AX134,1,_xlpm.VD),
AND(MONTH($AW134)&lt;MONTH(BH$15),MONTH($AX134)&gt;MONTH(BH$15)),
NETWORKDAYS.INTL((EOMONTH(BH$15-1,1))-_xlpm.DD,EOMONTH(BH$15-1,1),1,_xlpm.VD),
AND(MONTH($AW134)=MONTH(BH$15),MONTH($AX134)=MONTH(BH$15)),
NETWORKDAYS.INTL($AW134,$AX134,1,_xlpm.VD)))),0)),
$DH134="месяц",
$BP134*BH134,
$DH134="неделя",
$BP134*BH134/7*(ROUNDUP((DAY(EOMONTH(BH$15,0)))/4,0))),
0)</f>
        <v/>
      </c>
      <c r="BZ134" s="125">
        <f t="array" ref="BZ134">
IFERROR(
_xlfn.IFS(
$DH134="день_1",
$BP134*$BL134/($AX134-$AW134+1)*BI134*(DAY(EOMONTH(BI$15,0))),
$DH134="день_2",
$BP134/30*MAX(MIN($AX134,EOMONTH(BI$15,0))-MAX($AW134,BI$15)+1,),
$DH134="раб.день",
$BP134/30*(IFERROR(
_xlfn.LET(_xlpm.VD,
CHOOSE(
{1;2;3;4;5;6;7;8;9;10;11;12;13;14;15;16;17;18},
45658,45659,45660,45661,45662,45663,45664,45665,45711,45724,45778,45779,45785,45786,45820,45821,45965,46022),
_xlfn.LET(_xlpm.DD,
MAX(MIN($AX134,EOMONTH(BI$15,0))-MAX($AW134,BI$15),),
_xlfn.IFS(
AND(MONTH($AW134)=MONTH(BI$15),MONTH($AX134)&lt;&gt;MONTH(BI$15)),
NETWORKDAYS.INTL($AW134,$AW134+_xlpm.DD,1,_xlpm.VD),
AND(MONTH($AW134)&lt;&gt;MONTH(BI$15),MONTH($AX134)=MONTH(BI$15)),
NETWORKDAYS.INTL(($AX134)-_xlpm.DD,$AX134,1,_xlpm.VD),
AND(MONTH($AW134)&lt;MONTH(BI$15),MONTH($AX134)&gt;MONTH(BI$15)),
NETWORKDAYS.INTL((EOMONTH(BI$15-1,1))-_xlpm.DD,EOMONTH(BI$15-1,1),1,_xlpm.VD),
AND(MONTH($AW134)=MONTH(BI$15),MONTH($AX134)=MONTH(BI$15)),
NETWORKDAYS.INTL($AW134,$AX134,1,_xlpm.VD)))),0)),
$DH134="месяц",
$BP134*BI134,
$DH134="неделя",
$BP134*BI134/7*(ROUNDUP((DAY(EOMONTH(BI$15,0)))/4,0))),
0)</f>
        <v/>
      </c>
      <c r="CA134" s="125">
        <f t="array" ref="CA134">
IFERROR(
_xlfn.IFS(
$DH134="день_1",
$BP134*$BL134/($AX134-$AW134+1)*BJ134*(DAY(EOMONTH(BJ$15,0))),
$DH134="день_2",
$BP134/30*MAX(MIN($AX134,EOMONTH(BJ$15,0))-MAX($AW134,BJ$15)+1,),
$DH134="раб.день",
$BP134/30*(IFERROR(
_xlfn.LET(_xlpm.VD,
CHOOSE(
{1;2;3;4;5;6;7;8;9;10;11;12;13;14;15;16;17;18},
45658,45659,45660,45661,45662,45663,45664,45665,45711,45724,45778,45779,45785,45786,45820,45821,45965,46022),
_xlfn.LET(_xlpm.DD,
MAX(MIN($AX134,EOMONTH(BJ$15,0))-MAX($AW134,BJ$15),),
_xlfn.IFS(
AND(MONTH($AW134)=MONTH(BJ$15),MONTH($AX134)&lt;&gt;MONTH(BJ$15)),
NETWORKDAYS.INTL($AW134,$AW134+_xlpm.DD,1,_xlpm.VD),
AND(MONTH($AW134)&lt;&gt;MONTH(BJ$15),MONTH($AX134)=MONTH(BJ$15)),
NETWORKDAYS.INTL(($AX134)-_xlpm.DD,$AX134,1,_xlpm.VD),
AND(MONTH($AW134)&lt;MONTH(BJ$15),MONTH($AX134)&gt;MONTH(BJ$15)),
NETWORKDAYS.INTL((EOMONTH(BJ$15-1,1))-_xlpm.DD,EOMONTH(BJ$15-1,1),1,_xlpm.VD),
AND(MONTH($AW134)=MONTH(BJ$15),MONTH($AX134)=MONTH(BJ$15)),
NETWORKDAYS.INTL($AW134,$AX134,1,_xlpm.VD)))),0)),
$DH134="месяц",
$BP134*BJ134,
$DH134="неделя",
$BP134*BJ134/7*(ROUNDUP((DAY(EOMONTH(BJ$15,0)))/4,0))),
0)</f>
        <v/>
      </c>
      <c r="CB134" s="125">
        <f t="array" ref="CB134">
IFERROR(
_xlfn.IFS(
$DH134="день_1",
$BP134*$BL134/($AX134-$AW134+1)*BK134*(DAY(EOMONTH(BK$15,0))),
$DH134="день_2",
$BP134/30*MAX(MIN($AX134,EOMONTH(BK$15,0))-MAX($AW134,BK$15)+1,),
$DH134="раб.день",
$BP134/30*(IFERROR(
_xlfn.LET(_xlpm.VD,
CHOOSE(
{1;2;3;4;5;6;7;8;9;10;11;12;13;14;15;16;17;18},
45658,45659,45660,45661,45662,45663,45664,45665,45711,45724,45778,45779,45785,45786,45820,45821,45965,46022),
_xlfn.LET(_xlpm.DD,
MAX(MIN($AX134,EOMONTH(BK$15,0))-MAX($AW134,BK$15),),
_xlfn.IFS(
AND(MONTH($AW134)=MONTH(BK$15),MONTH($AX134)&lt;&gt;MONTH(BK$15)),
NETWORKDAYS.INTL($AW134,$AW134+_xlpm.DD,1,_xlpm.VD),
AND(MONTH($AW134)&lt;&gt;MONTH(BK$15),MONTH($AX134)=MONTH(BK$15)),
NETWORKDAYS.INTL(($AX134)-_xlpm.DD,$AX134,1,_xlpm.VD),
AND(MONTH($AW134)&lt;MONTH(BK$15),MONTH($AX134)&gt;MONTH(BK$15)),
NETWORKDAYS.INTL((EOMONTH(BK$15-1,1))-_xlpm.DD,EOMONTH(BK$15-1,1),1,_xlpm.VD),
AND(MONTH($AW134)=MONTH(BK$15),MONTH($AX134)=MONTH(BK$15)),
NETWORKDAYS.INTL($AW134,$AX134,1,_xlpm.VD)))),0)),
$DH134="месяц",
$BP134*BK134,
$DH134="неделя",
$BP134*BK134/7*(ROUNDUP((DAY(EOMONTH(BK$15,0)))/4,0))),
0)</f>
        <v/>
      </c>
      <c r="CC134" s="125">
        <f>SUM($BQ134:$CB134)</f>
        <v/>
      </c>
      <c r="CD134" s="126">
        <f>SUM($EH134:$EH134)</f>
        <v/>
      </c>
      <c r="CE134" s="126">
        <f>$CD134*$AB134</f>
        <v/>
      </c>
      <c r="CF134" s="126">
        <f>SUM($EK134:$EK134)</f>
        <v/>
      </c>
      <c r="CG134" s="126">
        <f>$CF134*$AB134</f>
        <v/>
      </c>
      <c r="CH134" s="126">
        <f>SUM($CC134,$CE134,$CG134)</f>
        <v/>
      </c>
      <c r="CI134" s="126">
        <f>$CH134*(1+$CM134)</f>
        <v/>
      </c>
      <c r="CJ134" s="127" t="n">
        <v>0</v>
      </c>
      <c r="CK134" s="126">
        <f>SUM($CH134:$CH134)*(1+$CJ134)</f>
        <v/>
      </c>
      <c r="CL134" s="126">
        <f>SUM($CH134:$CH134)*(1+$CM134)</f>
        <v/>
      </c>
      <c r="CM134" s="59" t="inlineStr">
        <is>
          <t>20%</t>
        </is>
      </c>
      <c r="CN134" s="59" t="n"/>
      <c r="CO134" s="72" t="n"/>
      <c r="CP134" s="59" t="n"/>
      <c r="CQ134" s="73" t="n"/>
      <c r="CR134" s="73" t="n"/>
      <c r="CS134" s="73" t="n"/>
      <c r="CT134" s="72" t="n"/>
      <c r="CU134" s="79" t="inlineStr">
        <is>
          <t> </t>
        </is>
      </c>
      <c r="CV134" s="60" t="n"/>
      <c r="CW134" s="60" t="n"/>
      <c r="CX134" s="60" t="n"/>
      <c r="CY134" s="127">
        <f>IFERROR(($CC134-$EE134)/($EE134/(1-$DQ134)),0)</f>
        <v/>
      </c>
      <c r="CZ134" s="127">
        <f>IFERROR(1-$EI134/($CE134),0)</f>
        <v/>
      </c>
      <c r="DA134" s="127">
        <f>IFERROR(1-$EL134/($CG134),0)</f>
        <v/>
      </c>
      <c r="DB134" s="126">
        <f>ROUND(IFERROR(($CI134/(1+$CM134)-$EN134),0),2)</f>
        <v/>
      </c>
      <c r="DC134" s="128" t="n"/>
      <c r="DD134" s="125" t="n"/>
      <c r="DE134" s="75" t="n">
        <v>0</v>
      </c>
      <c r="DF134" s="128" t="n"/>
      <c r="DG134" s="125">
        <f>IF($DC134=0,0,$DD134*($DC134*100%-$DE134*$DF134))*SUM($AB134:$AB134)</f>
        <v/>
      </c>
      <c r="DH134" s="129" t="inlineStr">
        <is>
          <t>месяц</t>
        </is>
      </c>
      <c r="DI134" s="130">
        <f t="array" ref="DI134">IFERROR(
IF($ES134="LisChannel",
(ROUND(((INDEX({174.625;153.888888888889;130.972222222222},MATCH($AI134,{2;3;4}),0))*$AG134*$AI134),2)),0),0)</f>
        <v/>
      </c>
      <c r="DJ134" s="130">
        <f>
_xlfn.LET(_xlpm.X,
IFERROR(
IF($ES134="НовиковТВ",
(_xlfn.LET(_xlpm.NTV,
_xlfn.LET(_xlpm.MIN,350000,
IF(SUMIFS($DI:$DI,$ES:$ES,"НовиковТВ")&lt;=_xlpm.MIN,
(SUMIFS($DI:$DI,$ES:$ES,"НовиковТВ")/(COUNTIFS($ES:$ES,"НовиковТВ")))*_xlpm.MIN/SUMIFS($DI:$DI,$ES:$ES,"НовиковТВ"),
DI134)),
_xlpm.NTV+$DG134/(1-(1-(_xlpm.NTV)*(1-$DL134)*(1-$DM134)*(1-$DN134)*(1-$DO134)*(1-$DP134)/_xlpm.NTV))))/(1+$EP134),
$DI134+$DG134/(1-(1-($DI134)*(1-$DL134)*(1-$DM134)*(1-$DN134)*(1-$DO134)*(1-$DP134)/$DI134))),
0),
_xlpm.X*(1+$CM134)*(1+$CW134)-_xlpm.X*(1+$CM134)+_xlpm.X)</f>
        <v/>
      </c>
      <c r="DK134" s="125" t="inlineStr">
        <is>
          <t>послед.</t>
        </is>
      </c>
      <c r="DL134" s="63" t="n">
        <v>0</v>
      </c>
      <c r="DM134" s="63" t="n">
        <v>0</v>
      </c>
      <c r="DN134" s="63" t="n">
        <v>0</v>
      </c>
      <c r="DO134" s="63" t="n">
        <v>0</v>
      </c>
      <c r="DP134" s="63" t="n">
        <v>0</v>
      </c>
      <c r="DQ134" s="63">
        <f t="array" ref="DQ134">IFERROR(_xlfn.IFS(
$DK134="послед.",1-(1-$DL134)*(1-$DM134)*(1-$DN134)*(1-$DO134)*(1-$DP134),
$DK134="сумм.",$DL134+$DM134+$DN134+$DO134+$DP134),
0)</f>
        <v/>
      </c>
      <c r="DR134" s="125">
        <f t="array" ref="DR134">
IFERROR(
_xlfn.IFS(
$BL134=0,
0,
$BL134&gt;0,
_xlfn.IFS($DK134="послед.",
$DJ134*(1-$DL134)*(1-$DM134)*(1-$DN134)*(1-$DO134)*(1-$DP134),
$DK134="сумм.",
$DJ134*(1-($DL134+$DM134+$DN134+$DO134+$DP134)))),0)</f>
        <v/>
      </c>
      <c r="DS134" s="125">
        <f t="array" ref="DS134">
IFERROR(_xlfn.IFS(
$DH134="день_1",
$DR134*$BL134/($AX134-$AW134+1)*AZ134*(DAY(EOMONTH(AZ$15,0))),
$DH134="день_2",
$DR134/30*MAX(MIN($AX134,EOMONTH(AZ$15,0))-MAX($AW134,AZ$15)+1,),
$DH134="раб.день",
$DR134/30*(IFERROR(
_xlfn.LET(_xlpm.VD,
CHOOSE(
{1;2;3;4;5;6;7;8;9;10;11;12;13;14;15;16;17;18},
45658,45659,45660,45661,45662,45663,45664,45665,45711,45724,45778,45779,45785,45786,45820,45821,45965,46022),
_xlfn.LET(_xlpm.DD,
MAX(MIN($AX134,EOMONTH(AZ$15,0))-MAX($AW134,AZ$15),),
_xlfn.IFS(
AND(MONTH($AW134)=MONTH(AZ$15),MONTH($AX134)&lt;&gt;MONTH(AZ$15)),
NETWORKDAYS.INTL($AW134,$AW134+_xlpm.DD,1,_xlpm.VD),
AND(MONTH($AW134)&lt;&gt;MONTH(AZ$15),MONTH($AX134)=MONTH(AZ$15)),
NETWORKDAYS.INTL(($AX134)-_xlpm.DD,$AX134,1,_xlpm.VD),
AND(MONTH($AW134)&lt;MONTH(AZ$15),MONTH($AX134)&gt;MONTH(AZ$15)),
NETWORKDAYS.INTL((EOMONTH(AZ$15-1,1))-_xlpm.DD,EOMONTH(AZ$15-1,1),1,_xlpm.VD),
AND(MONTH($AW134)=MONTH(AZ$15),MONTH($AX134)=MONTH(AZ$15)),
NETWORKDAYS.INTL($AW134,$AX134,1,_xlpm.VD)))),0)),
$DH134="месяц",
$DR134*AZ134,
$DH134="неделя",
$DR134*AZ134/7*(ROUNDUP((DAY(EOMONTH(AZ$15,0)))/4,0))),
0)</f>
        <v/>
      </c>
      <c r="DT134" s="125">
        <f t="array" ref="DT134">
IFERROR(_xlfn.IFS(
$DH134="день_1",
$DR134*$BL134/($AX134-$AW134+1)*BA134*(DAY(EOMONTH(BA$15,0))),
$DH134="день_2",
$DR134/30*MAX(MIN($AX134,EOMONTH(BA$15,0))-MAX($AW134,BA$15)+1,),
$DH134="раб.день",
$DR134/30*(IFERROR(
_xlfn.LET(_xlpm.VD,
CHOOSE(
{1;2;3;4;5;6;7;8;9;10;11;12;13;14;15;16;17;18},
45658,45659,45660,45661,45662,45663,45664,45665,45711,45724,45778,45779,45785,45786,45820,45821,45965,46022),
_xlfn.LET(_xlpm.DD,
MAX(MIN($AX134,EOMONTH(BA$15,0))-MAX($AW134,BA$15),),
_xlfn.IFS(
AND(MONTH($AW134)=MONTH(BA$15),MONTH($AX134)&lt;&gt;MONTH(BA$15)),
NETWORKDAYS.INTL($AW134,$AW134+_xlpm.DD,1,_xlpm.VD),
AND(MONTH($AW134)&lt;&gt;MONTH(BA$15),MONTH($AX134)=MONTH(BA$15)),
NETWORKDAYS.INTL(($AX134)-_xlpm.DD,$AX134,1,_xlpm.VD),
AND(MONTH($AW134)&lt;MONTH(BA$15),MONTH($AX134)&gt;MONTH(BA$15)),
NETWORKDAYS.INTL((EOMONTH(BA$15-1,1))-_xlpm.DD,EOMONTH(BA$15-1,1),1,_xlpm.VD),
AND(MONTH($AW134)=MONTH(BA$15),MONTH($AX134)=MONTH(BA$15)),
NETWORKDAYS.INTL($AW134,$AX134,1,_xlpm.VD)))),0)),
$DH134="месяц",
$DR134*BA134,
$DH134="неделя",
$DR134*BA134/7*(ROUNDUP((DAY(EOMONTH(BA$15,0)))/4,0))),
0)</f>
        <v/>
      </c>
      <c r="DU134" s="125">
        <f t="array" ref="DU134">
IFERROR(_xlfn.IFS(
$DH134="день_1",
$DR134*$BL134/($AX134-$AW134+1)*BB134*(DAY(EOMONTH(BB$15,0))),
$DH134="день_2",
$DR134/30*MAX(MIN($AX134,EOMONTH(BB$15,0))-MAX($AW134,BB$15)+1,),
$DH134="раб.день",
$DR134/30*(IFERROR(
_xlfn.LET(_xlpm.VD,
CHOOSE(
{1;2;3;4;5;6;7;8;9;10;11;12;13;14;15;16;17;18},
45658,45659,45660,45661,45662,45663,45664,45665,45711,45724,45778,45779,45785,45786,45820,45821,45965,46022),
_xlfn.LET(_xlpm.DD,
MAX(MIN($AX134,EOMONTH(BB$15,0))-MAX($AW134,BB$15),),
_xlfn.IFS(
AND(MONTH($AW134)=MONTH(BB$15),MONTH($AX134)&lt;&gt;MONTH(BB$15)),
NETWORKDAYS.INTL($AW134,$AW134+_xlpm.DD,1,_xlpm.VD),
AND(MONTH($AW134)&lt;&gt;MONTH(BB$15),MONTH($AX134)=MONTH(BB$15)),
NETWORKDAYS.INTL(($AX134)-_xlpm.DD,$AX134,1,_xlpm.VD),
AND(MONTH($AW134)&lt;MONTH(BB$15),MONTH($AX134)&gt;MONTH(BB$15)),
NETWORKDAYS.INTL((EOMONTH(BB$15-1,1))-_xlpm.DD,EOMONTH(BB$15-1,1),1,_xlpm.VD),
AND(MONTH($AW134)=MONTH(BB$15),MONTH($AX134)=MONTH(BB$15)),
NETWORKDAYS.INTL($AW134,$AX134,1,_xlpm.VD)))),0)),
$DH134="месяц",
$DR134*BB134,
$DH134="неделя",
$DR134*BB134/7*(ROUNDUP((DAY(EOMONTH(BB$15,0)))/4,0))),
0)</f>
        <v/>
      </c>
      <c r="DV134" s="125">
        <f t="array" ref="DV134">
IFERROR(_xlfn.IFS(
$DH134="день_1",
$DR134*$BL134/($AX134-$AW134+1)*BC134*(DAY(EOMONTH(BC$15,0))),
$DH134="день_2",
$DR134/30*MAX(MIN($AX134,EOMONTH(BC$15,0))-MAX($AW134,BC$15)+1,),
$DH134="раб.день",
$DR134/30*(IFERROR(
_xlfn.LET(_xlpm.VD,
CHOOSE(
{1;2;3;4;5;6;7;8;9;10;11;12;13;14;15;16;17;18},
45658,45659,45660,45661,45662,45663,45664,45665,45711,45724,45778,45779,45785,45786,45820,45821,45965,46022),
_xlfn.LET(_xlpm.DD,
MAX(MIN($AX134,EOMONTH(BC$15,0))-MAX($AW134,BC$15),),
_xlfn.IFS(
AND(MONTH($AW134)=MONTH(BC$15),MONTH($AX134)&lt;&gt;MONTH(BC$15)),
NETWORKDAYS.INTL($AW134,$AW134+_xlpm.DD,1,_xlpm.VD),
AND(MONTH($AW134)&lt;&gt;MONTH(BC$15),MONTH($AX134)=MONTH(BC$15)),
NETWORKDAYS.INTL(($AX134)-_xlpm.DD,$AX134,1,_xlpm.VD),
AND(MONTH($AW134)&lt;MONTH(BC$15),MONTH($AX134)&gt;MONTH(BC$15)),
NETWORKDAYS.INTL((EOMONTH(BC$15-1,1))-_xlpm.DD,EOMONTH(BC$15-1,1),1,_xlpm.VD),
AND(MONTH($AW134)=MONTH(BC$15),MONTH($AX134)=MONTH(BC$15)),
NETWORKDAYS.INTL($AW134,$AX134,1,_xlpm.VD)))),0)),
$DH134="месяц",
$DR134*BC134,
$DH134="неделя",
$DR134*BC134/7*(ROUNDUP((DAY(EOMONTH(BC$15,0)))/4,0))),
0)</f>
        <v/>
      </c>
      <c r="DW134" s="125">
        <f t="array" ref="DW134">
IFERROR(_xlfn.IFS(
$DH134="день_1",
$DR134*$BL134/($AX134-$AW134+1)*BD134*(DAY(EOMONTH(BD$15,0))),
$DH134="день_2",
$DR134/30*MAX(MIN($AX134,EOMONTH(BD$15,0))-MAX($AW134,BD$15)+1,),
$DH134="раб.день",
$DR134/30*(IFERROR(
_xlfn.LET(_xlpm.VD,
CHOOSE(
{1;2;3;4;5;6;7;8;9;10;11;12;13;14;15;16;17;18},
45658,45659,45660,45661,45662,45663,45664,45665,45711,45724,45778,45779,45785,45786,45820,45821,45965,46022),
_xlfn.LET(_xlpm.DD,
MAX(MIN($AX134,EOMONTH(BD$15,0))-MAX($AW134,BD$15),),
_xlfn.IFS(
AND(MONTH($AW134)=MONTH(BD$15),MONTH($AX134)&lt;&gt;MONTH(BD$15)),
NETWORKDAYS.INTL($AW134,$AW134+_xlpm.DD,1,_xlpm.VD),
AND(MONTH($AW134)&lt;&gt;MONTH(BD$15),MONTH($AX134)=MONTH(BD$15)),
NETWORKDAYS.INTL(($AX134)-_xlpm.DD,$AX134,1,_xlpm.VD),
AND(MONTH($AW134)&lt;MONTH(BD$15),MONTH($AX134)&gt;MONTH(BD$15)),
NETWORKDAYS.INTL((EOMONTH(BD$15-1,1))-_xlpm.DD,EOMONTH(BD$15-1,1),1,_xlpm.VD),
AND(MONTH($AW134)=MONTH(BD$15),MONTH($AX134)=MONTH(BD$15)),
NETWORKDAYS.INTL($AW134,$AX134,1,_xlpm.VD)))),0)),
$DH134="месяц",
$DR134*BD134,
$DH134="неделя",
$DR134*BD134/7*(ROUNDUP((DAY(EOMONTH(BD$15,0)))/4,0))),
0)</f>
        <v/>
      </c>
      <c r="DX134" s="125">
        <f t="array" ref="DX134">
IFERROR(_xlfn.IFS(
$DH134="день_1",
$DR134*$BL134/($AX134-$AW134+1)*BE134*(DAY(EOMONTH(BE$15,0))),
$DH134="день_2",
$DR134/30*MAX(MIN($AX134,EOMONTH(BE$15,0))-MAX($AW134,BE$15)+1,),
$DH134="раб.день",
$DR134/30*(IFERROR(
_xlfn.LET(_xlpm.VD,
CHOOSE(
{1;2;3;4;5;6;7;8;9;10;11;12;13;14;15;16;17;18},
45658,45659,45660,45661,45662,45663,45664,45665,45711,45724,45778,45779,45785,45786,45820,45821,45965,46022),
_xlfn.LET(_xlpm.DD,
MAX(MIN($AX134,EOMONTH(BE$15,0))-MAX($AW134,BE$15),),
_xlfn.IFS(
AND(MONTH($AW134)=MONTH(BE$15),MONTH($AX134)&lt;&gt;MONTH(BE$15)),
NETWORKDAYS.INTL($AW134,$AW134+_xlpm.DD,1,_xlpm.VD),
AND(MONTH($AW134)&lt;&gt;MONTH(BE$15),MONTH($AX134)=MONTH(BE$15)),
NETWORKDAYS.INTL(($AX134)-_xlpm.DD,$AX134,1,_xlpm.VD),
AND(MONTH($AW134)&lt;MONTH(BE$15),MONTH($AX134)&gt;MONTH(BE$15)),
NETWORKDAYS.INTL((EOMONTH(BE$15-1,1))-_xlpm.DD,EOMONTH(BE$15-1,1),1,_xlpm.VD),
AND(MONTH($AW134)=MONTH(BE$15),MONTH($AX134)=MONTH(BE$15)),
NETWORKDAYS.INTL($AW134,$AX134,1,_xlpm.VD)))),0)),
$DH134="месяц",
$DR134*BE134,
$DH134="неделя",
$DR134*BE134/7*(ROUNDUP((DAY(EOMONTH(BE$15,0)))/4,0))),
0)</f>
        <v/>
      </c>
      <c r="DY134" s="125">
        <f t="array" ref="DY134">
IFERROR(_xlfn.IFS(
$DH134="день_1",
$DR134*$BL134/($AX134-$AW134+1)*BF134*(DAY(EOMONTH(BF$15,0))),
$DH134="день_2",
$DR134/30*MAX(MIN($AX134,EOMONTH(BF$15,0))-MAX($AW134,BF$15)+1,),
$DH134="раб.день",
$DR134/30*(IFERROR(
_xlfn.LET(_xlpm.VD,
CHOOSE(
{1;2;3;4;5;6;7;8;9;10;11;12;13;14;15;16;17;18},
45658,45659,45660,45661,45662,45663,45664,45665,45711,45724,45778,45779,45785,45786,45820,45821,45965,46022),
_xlfn.LET(_xlpm.DD,
MAX(MIN($AX134,EOMONTH(BF$15,0))-MAX($AW134,BF$15),),
_xlfn.IFS(
AND(MONTH($AW134)=MONTH(BF$15),MONTH($AX134)&lt;&gt;MONTH(BF$15)),
NETWORKDAYS.INTL($AW134,$AW134+_xlpm.DD,1,_xlpm.VD),
AND(MONTH($AW134)&lt;&gt;MONTH(BF$15),MONTH($AX134)=MONTH(BF$15)),
NETWORKDAYS.INTL(($AX134)-_xlpm.DD,$AX134,1,_xlpm.VD),
AND(MONTH($AW134)&lt;MONTH(BF$15),MONTH($AX134)&gt;MONTH(BF$15)),
NETWORKDAYS.INTL((EOMONTH(BF$15-1,1))-_xlpm.DD,EOMONTH(BF$15-1,1),1,_xlpm.VD),
AND(MONTH($AW134)=MONTH(BF$15),MONTH($AX134)=MONTH(BF$15)),
NETWORKDAYS.INTL($AW134,$AX134,1,_xlpm.VD)))),0)),
$DH134="месяц",
$DR134*BF134,
$DH134="неделя",
$DR134*BF134/7*(ROUNDUP((DAY(EOMONTH(BF$15,0)))/4,0))),
0)</f>
        <v/>
      </c>
      <c r="DZ134" s="125">
        <f t="array" ref="DZ134">
IFERROR(_xlfn.IFS(
$DH134="день_1",
$DR134*$BL134/($AX134-$AW134+1)*BG134*(DAY(EOMONTH(BG$15,0))),
$DH134="день_2",
$DR134/30*MAX(MIN($AX134,EOMONTH(BG$15,0))-MAX($AW134,BG$15)+1,),
$DH134="раб.день",
$DR134/30*(IFERROR(
_xlfn.LET(_xlpm.VD,
CHOOSE(
{1;2;3;4;5;6;7;8;9;10;11;12;13;14;15;16;17;18},
45658,45659,45660,45661,45662,45663,45664,45665,45711,45724,45778,45779,45785,45786,45820,45821,45965,46022),
_xlfn.LET(_xlpm.DD,
MAX(MIN($AX134,EOMONTH(BG$15,0))-MAX($AW134,BG$15),),
_xlfn.IFS(
AND(MONTH($AW134)=MONTH(BG$15),MONTH($AX134)&lt;&gt;MONTH(BG$15)),
NETWORKDAYS.INTL($AW134,$AW134+_xlpm.DD,1,_xlpm.VD),
AND(MONTH($AW134)&lt;&gt;MONTH(BG$15),MONTH($AX134)=MONTH(BG$15)),
NETWORKDAYS.INTL(($AX134)-_xlpm.DD,$AX134,1,_xlpm.VD),
AND(MONTH($AW134)&lt;MONTH(BG$15),MONTH($AX134)&gt;MONTH(BG$15)),
NETWORKDAYS.INTL((EOMONTH(BG$15-1,1))-_xlpm.DD,EOMONTH(BG$15-1,1),1,_xlpm.VD),
AND(MONTH($AW134)=MONTH(BG$15),MONTH($AX134)=MONTH(BG$15)),
NETWORKDAYS.INTL($AW134,$AX134,1,_xlpm.VD)))),0)),
$DH134="месяц",
$DR134*BG134,
$DH134="неделя",
$DR134*BG134/7*(ROUNDUP((DAY(EOMONTH(BG$15,0)))/4,0))),
0)</f>
        <v/>
      </c>
      <c r="EA134" s="125">
        <f t="array" ref="EA134">
IFERROR(_xlfn.IFS(
$DH134="день_1",
$DR134*$BL134/($AX134-$AW134+1)*BH134*(DAY(EOMONTH(BH$15,0))),
$DH134="день_2",
$DR134/30*MAX(MIN($AX134,EOMONTH(BH$15,0))-MAX($AW134,BH$15)+1,),
$DH134="раб.день",
$DR134/30*(IFERROR(
_xlfn.LET(_xlpm.VD,
CHOOSE(
{1;2;3;4;5;6;7;8;9;10;11;12;13;14;15;16;17;18},
45658,45659,45660,45661,45662,45663,45664,45665,45711,45724,45778,45779,45785,45786,45820,45821,45965,46022),
_xlfn.LET(_xlpm.DD,
MAX(MIN($AX134,EOMONTH(BH$15,0))-MAX($AW134,BH$15),),
_xlfn.IFS(
AND(MONTH($AW134)=MONTH(BH$15),MONTH($AX134)&lt;&gt;MONTH(BH$15)),
NETWORKDAYS.INTL($AW134,$AW134+_xlpm.DD,1,_xlpm.VD),
AND(MONTH($AW134)&lt;&gt;MONTH(BH$15),MONTH($AX134)=MONTH(BH$15)),
NETWORKDAYS.INTL(($AX134)-_xlpm.DD,$AX134,1,_xlpm.VD),
AND(MONTH($AW134)&lt;MONTH(BH$15),MONTH($AX134)&gt;MONTH(BH$15)),
NETWORKDAYS.INTL((EOMONTH(BH$15-1,1))-_xlpm.DD,EOMONTH(BH$15-1,1),1,_xlpm.VD),
AND(MONTH($AW134)=MONTH(BH$15),MONTH($AX134)=MONTH(BH$15)),
NETWORKDAYS.INTL($AW134,$AX134,1,_xlpm.VD)))),0)),
$DH134="месяц",
$DR134*BH134,
$DH134="неделя",
$DR134*BH134/7*(ROUNDUP((DAY(EOMONTH(BH$15,0)))/4,0))),
0)</f>
        <v/>
      </c>
      <c r="EB134" s="125">
        <f t="array" ref="EB134">
IFERROR(_xlfn.IFS(
$DH134="день_1",
$DR134*$BL134/($AX134-$AW134+1)*BI134*(DAY(EOMONTH(BI$15,0))),
$DH134="день_2",
$DR134/30*MAX(MIN($AX134,EOMONTH(BI$15,0))-MAX($AW134,BI$15)+1,),
$DH134="раб.день",
$DR134/30*(IFERROR(
_xlfn.LET(_xlpm.VD,
CHOOSE(
{1;2;3;4;5;6;7;8;9;10;11;12;13;14;15;16;17;18},
45658,45659,45660,45661,45662,45663,45664,45665,45711,45724,45778,45779,45785,45786,45820,45821,45965,46022),
_xlfn.LET(_xlpm.DD,
MAX(MIN($AX134,EOMONTH(BI$15,0))-MAX($AW134,BI$15),),
_xlfn.IFS(
AND(MONTH($AW134)=MONTH(BI$15),MONTH($AX134)&lt;&gt;MONTH(BI$15)),
NETWORKDAYS.INTL($AW134,$AW134+_xlpm.DD,1,_xlpm.VD),
AND(MONTH($AW134)&lt;&gt;MONTH(BI$15),MONTH($AX134)=MONTH(BI$15)),
NETWORKDAYS.INTL(($AX134)-_xlpm.DD,$AX134,1,_xlpm.VD),
AND(MONTH($AW134)&lt;MONTH(BI$15),MONTH($AX134)&gt;MONTH(BI$15)),
NETWORKDAYS.INTL((EOMONTH(BI$15-1,1))-_xlpm.DD,EOMONTH(BI$15-1,1),1,_xlpm.VD),
AND(MONTH($AW134)=MONTH(BI$15),MONTH($AX134)=MONTH(BI$15)),
NETWORKDAYS.INTL($AW134,$AX134,1,_xlpm.VD)))),0)),
$DH134="месяц",
$DR134*BI134,
$DH134="неделя",
$DR134*BI134/7*(ROUNDUP((DAY(EOMONTH(BI$15,0)))/4,0))),
0)</f>
        <v/>
      </c>
      <c r="EC134" s="125">
        <f t="array" ref="EC134">
IFERROR(_xlfn.IFS(
$DH134="день_1",
$DR134*$BL134/($AX134-$AW134+1)*BJ134*(DAY(EOMONTH(BJ$15,0))),
$DH134="день_2",
$DR134/30*MAX(MIN($AX134,EOMONTH(BJ$15,0))-MAX($AW134,BJ$15)+1,),
$DH134="раб.день",
$DR134/30*(IFERROR(
_xlfn.LET(_xlpm.VD,
CHOOSE(
{1;2;3;4;5;6;7;8;9;10;11;12;13;14;15;16;17;18},
45658,45659,45660,45661,45662,45663,45664,45665,45711,45724,45778,45779,45785,45786,45820,45821,45965,46022),
_xlfn.LET(_xlpm.DD,
MAX(MIN($AX134,EOMONTH(BJ$15,0))-MAX($AW134,BJ$15),),
_xlfn.IFS(
AND(MONTH($AW134)=MONTH(BJ$15),MONTH($AX134)&lt;&gt;MONTH(BJ$15)),
NETWORKDAYS.INTL($AW134,$AW134+_xlpm.DD,1,_xlpm.VD),
AND(MONTH($AW134)&lt;&gt;MONTH(BJ$15),MONTH($AX134)=MONTH(BJ$15)),
NETWORKDAYS.INTL(($AX134)-_xlpm.DD,$AX134,1,_xlpm.VD),
AND(MONTH($AW134)&lt;MONTH(BJ$15),MONTH($AX134)&gt;MONTH(BJ$15)),
NETWORKDAYS.INTL((EOMONTH(BJ$15-1,1))-_xlpm.DD,EOMONTH(BJ$15-1,1),1,_xlpm.VD),
AND(MONTH($AW134)=MONTH(BJ$15),MONTH($AX134)=MONTH(BJ$15)),
NETWORKDAYS.INTL($AW134,$AX134,1,_xlpm.VD)))),0)),
$DH134="месяц",
$DR134*BJ134,
$DH134="неделя",
$DR134*BJ134/7*(ROUNDUP((DAY(EOMONTH(BJ$15,0)))/4,0))),
0)</f>
        <v/>
      </c>
      <c r="ED134" s="125">
        <f t="array" ref="ED134">
IFERROR(_xlfn.IFS(
$DH134="день_1",
$DR134*$BL134/($AX134-$AW134+1)*BK134*(DAY(EOMONTH(BK$15,0))),
$DH134="день_2",
$DR134/30*MAX(MIN($AX134,EOMONTH(BK$15,0))-MAX($AW134,BK$15)+1,),
$DH134="раб.день",
$DR134/30*(IFERROR(
_xlfn.LET(_xlpm.VD,
CHOOSE(
{1;2;3;4;5;6;7;8;9;10;11;12;13;14;15;16;17;18},
45658,45659,45660,45661,45662,45663,45664,45665,45711,45724,45778,45779,45785,45786,45820,45821,45965,46022),
_xlfn.LET(_xlpm.DD,
MAX(MIN($AX134,EOMONTH(BK$15,0))-MAX($AW134,BK$15),),
_xlfn.IFS(
AND(MONTH($AW134)=MONTH(BK$15),MONTH($AX134)&lt;&gt;MONTH(BK$15)),
NETWORKDAYS.INTL($AW134,$AW134+_xlpm.DD,1,_xlpm.VD),
AND(MONTH($AW134)&lt;&gt;MONTH(BK$15),MONTH($AX134)=MONTH(BK$15)),
NETWORKDAYS.INTL(($AX134)-_xlpm.DD,$AX134,1,_xlpm.VD),
AND(MONTH($AW134)&lt;MONTH(BK$15),MONTH($AX134)&gt;MONTH(BK$15)),
NETWORKDAYS.INTL((EOMONTH(BK$15-1,1))-_xlpm.DD,EOMONTH(BK$15-1,1),1,_xlpm.VD),
AND(MONTH($AW134)=MONTH(BK$15),MONTH($AX134)=MONTH(BK$15)),
NETWORKDAYS.INTL($AW134,$AX134,1,_xlpm.VD)))),0)),
$DH134="месяц",
$DR134*BK134,
$DH134="неделя",
$DR134*BK134/7*(ROUNDUP((DAY(EOMONTH(BK$15,0)))/4,0))),
0)</f>
        <v/>
      </c>
      <c r="EE134" s="125">
        <f>SUM($DS134,$DT134,$DU134,$DV134,$DW134,$DX134,$DY134,$DZ134,$EA134,$EB134,$EC134,$ED134)</f>
        <v/>
      </c>
      <c r="EF134" s="125">
        <f>IFERROR(ROUND($EE134*(1+$EP134),2),0)</f>
        <v/>
      </c>
      <c r="EG134" s="128" t="n">
        <v>1</v>
      </c>
      <c r="EH134" s="126" t="n">
        <v>0</v>
      </c>
      <c r="EI134" s="126">
        <f>ROUND(SUM($EH134:$EH134)*SUM($AB134:$AB134)*$EG134,2)</f>
        <v/>
      </c>
      <c r="EJ134" s="126">
        <f>ROUND($EI134*(1+$EP134),2)</f>
        <v/>
      </c>
      <c r="EK134" s="126" t="n">
        <v>0</v>
      </c>
      <c r="EL134" s="126">
        <f>ROUND(SUM($EK134:$EK134)*SUM($AB134:$AB134)*$EG134,2)</f>
        <v/>
      </c>
      <c r="EM134" s="126">
        <f>ROUND($EL134*(1+$EP134),2)</f>
        <v/>
      </c>
      <c r="EN134" s="126">
        <f>SUM($EE134,$EI134,$EL134)</f>
        <v/>
      </c>
      <c r="EO134" s="126">
        <f>SUM($EF134,$EJ134,$EM134)</f>
        <v/>
      </c>
      <c r="EP134" s="59" t="inlineStr">
        <is>
          <t>20%</t>
        </is>
      </c>
      <c r="EQ134" s="59" t="n"/>
      <c r="ER134" s="60">
        <f t="array" ref="ER134">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MATCH(ES134,
{"AMS";"RussOutdoor";"HD Outdoor";"Ingroup";"IQ";"Ledproduction";"LisChannel";"Logic";"Media-PPL";"NovikovTV | НовиковТВ";"SMA";"SOK";"КрокусТВ | CrocusTV | IndoorTV";"Сити";"ТЯК Москва"},
0)),"")</f>
        <v/>
      </c>
      <c r="ES134" s="60" t="n"/>
      <c r="ET134" s="60">
        <f t="array" ref="ET134">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MATCH(ES134,
{"AMS";"RussOutdoor";"HD Outdoor";"Ingroup";"IQ";"Ledproduction";"LisChannel";"Logic";"Media-PPL";"NovikovTV | НовиковТВ";"SMA";"SOK";"КрокусТВ | CrocusTV | IndoorTV";"Сити";"ТЯК Москва"},
0)),"")</f>
        <v/>
      </c>
      <c r="EU134" s="60" t="n"/>
      <c r="EV134" s="60" t="n"/>
      <c r="EX134" s="110">
        <f t="array" ref="EX134">
($AR134/30
+N("ТРАФИК ПЛОЩАДКИ"))*
(IFERROR(
_xlfn.LET(
_xlpm.GPR,
HLOOKUP($L134,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(MATCH($T134,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IF($Q134="цифровой",_xlpm.GPR/$AG134,_xlpm.GPR/60)),
0)
+N("DWELL TIME"))*
(IF($AB134=0,0,IF($AB134=1,0.3,IF($AB134=2,0.5,IF($AB134&gt;2,1))))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_xlfn.IFS($AC134="да",1.2,$AC134="нет",1)*
_xlfn.IFS($AD134="да",1.2,$AD134="нет",1)*
IF(R134="статический",1,1.2)*
$X134*
INDEX(
{1.2;1;1.2;1.2;1;1.2;1.2;1.2;1.2;1.2;1.2;1;1.2;1.2;1.2;1.2;1;1;1.2;1.2;1.2;1;1;1;1;1.2;1.2;1.2;1.2;1;1;1;1;1.2;1.2;1.2;1.2;1.2;1.2;1.2;1.2;1;1;1.2;1;1;1;1;1.5;1;1;1.5;1.5;1.2},
MATCH($Q134,_xlpm.MI,0)))&gt;{0.02;0.04;0.06;0.1;0.2;0.4;0.6;0.8;1;2;4;6})),
{0;1;2;3;4;5;6;7;8;9;10;11;12},
0)))
+N("КОЭФФИЦИЕНТ КОНТАКТА"))))*
(_xlfn.IFS($X134&lt;0.1,$X134/1000,$X134&gt;25,5.2,AND($X134&gt;=0.1,$X134&lt;=25),(($X134*2+0.1)/10)*($X134/10)))*
IFERROR((_xlfn.LET(
_xlpm.MA,
{0;0.8;0.85;0.9;0.95;1},
_xlpm.MAA,
{0;1;2;3;4;5},
INDEX(_xlpm.MA,MATCH(SUMPRODUCT(--((IF(ROUND(_xlpm.MAA,1)&gt;5,5,ROUND($AB134,1)))&gt;{0;1;2;3;4;5})),_xlpm.MAA,0)))
+N("КОЭФФИЦИЕНТ КОЛ-ВО КОНСТРУКЦИЙ")),1)*
$AB134,0))*
(IF($Q134="цифровой",$AG134/15*$AI134,1)
+N("ДЛЯ ЦИФРЫ"))</f>
        <v/>
      </c>
      <c r="EY134" s="110">
        <f>IFERROR(EX134*AY134,0)</f>
        <v/>
      </c>
      <c r="EZ134" s="131">
        <f>IFERROR(DP134/EY134*1000,0)</f>
        <v/>
      </c>
      <c r="FA134" s="112">
        <f>IFERROR(FC134/FB134,0)</f>
        <v/>
      </c>
      <c r="FB134" s="112">
        <f>IFERROR((FC134/(EY134/FF134*#REF!))*0.825,0)</f>
        <v/>
      </c>
      <c r="FC134" s="112">
        <f>IFERROR(((EX134*30/AR134)*100)/30,0)</f>
        <v/>
      </c>
      <c r="FD134" s="112">
        <f>IFERROR(EY134/G134*100%,0)</f>
        <v/>
      </c>
      <c r="FE134" s="112">
        <f>IFERROR(FD134/FC134*100%,0)</f>
        <v/>
      </c>
      <c r="FF134" s="110">
        <f>IFERROR(AR134/30*AY134,0)</f>
        <v/>
      </c>
    </row>
    <row r="135" ht="13" customHeight="1">
      <c r="A135" s="59" t="n"/>
      <c r="B135" s="60" t="n"/>
      <c r="C135" s="60" t="n"/>
      <c r="D135" s="60">
        <f t="array" ref="D135">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MATCH($E135,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35" s="60">
        <f t="array" ref="E135">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MATCH($F135,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35" s="60" t="inlineStr"/>
      <c r="G135" s="60" t="n"/>
      <c r="H135" s="60">
        <f t="array" ref="H135">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MATCH($I135,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35" s="60" t="n"/>
      <c r="J135" s="60" t="n"/>
      <c r="K135" s="60" t="n"/>
      <c r="L135" s="60" t="n"/>
      <c r="M135" s="60" t="n"/>
      <c r="N135" s="60" t="n"/>
      <c r="O135" s="60" t="n"/>
      <c r="P135" s="60">
        <f t="array" ref="P135">
_xlfn.IFS(
ISNUMBER(MATCH($Q135,{"шелфбаннер","разделитель","монетница","чековая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ISNUMBER(MATCH($Q135,{"LED/LCD","видеокулер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ISNUMBER(MATCH($Q135,{"автомобиль","машина","выставочное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ISNUMBER(MATCH($Q135,{"билборд","лифтовая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ISNUMBER(MATCH($Q135,{"навигация","подвесной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ISNUMBER(MATCH($Q135,{"движущаяся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ISNUMBER(MATCH($Q135,{"каталог","журнал"},)),
"Пресса",
$Q135="","")</f>
        <v/>
      </c>
      <c r="Q135" s="60" t="n"/>
      <c r="R135" s="60">
        <f t="array" ref="R135">
IFERROR(
_xlfn.IFS(
OR(ISNUMBER(MATCH($Q135,{"экспозиция","макет","стенд","автостенд","авто стенд","выставочное пространство","выставочные стенды","модульные выставочные стенды","3Д конструкция","3D конструкция"},)),P135="Экспонирование"),
"нестандартный",
ISNUMBER(MATCH($Q135,{"скроллер","призматрон"},)),
"динамический",
$P135="Видео",
"цифровой",
OR($P135="Пресса",$P135="Щит",$P135="POSm",$P135="Подвес",$P135="Брендирование/оклейка"),
"статический"),"")</f>
        <v/>
      </c>
      <c r="S135" s="59" t="n"/>
      <c r="T135" s="60" t="n"/>
      <c r="U135" s="60" t="n"/>
      <c r="V135" s="60">
        <f>
IF(P135="Видео",
"цифровой постер/ролик",
IF(ISNUMBER(MATCH(Q135,{"короб световой","короб световой | лайтбокс","короб световой | кристалайт","лайтбокс","лайт бокс","кристалайт","LB","lightbox"},)),
"бэклит",
IF(P135="Брендирование/оклейка",
"перфарированная пленка/самоклейка",
IF(P135="Экспонирование",
"под запрос",
IF(P135="Подвес",
"баннер/ткань",
"")))))</f>
        <v/>
      </c>
      <c r="W135" s="59" t="n"/>
      <c r="X135" s="59" t="n"/>
      <c r="Y135" s="59" t="n"/>
      <c r="Z135" s="61" t="n"/>
      <c r="AA135" s="61" t="n"/>
      <c r="AB135" s="61">
        <f>IF(BL135&gt;0,Z135,0)</f>
        <v/>
      </c>
      <c r="AC135" s="59" t="n"/>
      <c r="AD135" s="59" t="n"/>
      <c r="AE135" s="59" t="n"/>
      <c r="AF135" s="59" t="n"/>
      <c r="AG135" s="59" t="n"/>
      <c r="AH135" s="59" t="n"/>
      <c r="AI135" s="59" t="n"/>
      <c r="AJ135" s="59" t="n"/>
      <c r="AK135" s="59" t="n"/>
      <c r="AL135" s="62">
        <f>IFERROR(IF(OR(R135="статический",R135="динамический",R135="нестандартный",R135="",R135=""),"-",IF(AND(AH135="-",AI135="-"),"-",AK135*3600/AH135*AI135)),"-")</f>
        <v/>
      </c>
      <c r="AM135" s="62">
        <f>IFERROR(IF(OR(R135="статический",R135="динамический",R135="",R135="", R135="BTL",R135="нестандартный"),"-",AG135*AI135*AL135/60),"-")</f>
        <v/>
      </c>
      <c r="AN135" s="63">
        <f>IFERROR(IF(AH135="","-",AG135*AI135/AH135),"-")</f>
        <v/>
      </c>
      <c r="AO135" s="59">
        <f>IFERROR(IF(OR($R135="статический",$R135="динамический",$R135="",$R135="",$R135="BTL",$R135="нестандартный"),"-",$AL135*$AY135),"-")</f>
        <v/>
      </c>
      <c r="AP135" s="62">
        <f>IFERROR(IF(OR($R135="статический",$R135="динамический",$R135="",$R135="",$R135="BTL",$R135="нестандартный"),"-",$AM135*AY135),"-")</f>
        <v/>
      </c>
      <c r="AQ135" s="64" t="n"/>
      <c r="AR135" s="61" t="n"/>
      <c r="AS135" s="61" t="n"/>
      <c r="AT135" s="61" t="n"/>
      <c r="AU135" s="65" t="n"/>
      <c r="AV135" s="124">
        <f>IFERROR(DR135/AT135*1000,"n/a")</f>
        <v/>
      </c>
      <c r="AW135" s="67" t="n"/>
      <c r="AX135" s="67" t="n"/>
      <c r="AY135" s="43">
        <f>IFERROR(IF(OR($AW135="",$AX135=""),"",_xlfn.DAYS($AX135+1,$AW135)),"")</f>
        <v/>
      </c>
      <c r="AZ135" s="68">
        <f t="array" ref="AZ135">
_xlfn.LET(_xlpm.COEFF,
IF($AW135+$AX135=0,0,IF(MAX(MIN($AX135,EOMONTH(AZ$15,0))-MAX($AW135,AZ$15)+1,)&gt;0,1,0)),
_xlfn.IFS(
$ES135="LisChannel",
_xlpm.COEFF*
INDEX({1;1;1.2;1.2;1;1;1;1;1.2;1.2;1.2;1.2},
MATCH(MONTH(AZ$15),
{1,2,3,4,5,6,7,8,9,10,11,12})),
CONCATENATE($ES135," ",$L135)="RussOutdoor метро",
_xlpm.COEFF*
INDEX({0.8;0.9;1.1;1.1;1;1;1;1;1.1;1.1;1.1;1.1},
MATCH(MONTH(AZ$15),
{1,2,3,4,5,6,7,8,9,10,11,12})),
$ES135&lt;&gt;"LisChannel",
_xlpm.COEFF,
$ES135&lt;&gt;"RussOutdoor",
_xlpm.COEFF))</f>
        <v/>
      </c>
      <c r="BA135" s="68">
        <f t="array" ref="BA135">
_xlfn.LET(_xlpm.COEFF,
IF($AW135+$AX135=0,0,IF(MAX(MIN($AX135,EOMONTH(BA$15,0))-MAX($AW135,BA$15)+1,)&gt;0,1,0)),
_xlfn.IFS(
$ES135="LisChannel",
_xlpm.COEFF*
INDEX({1;1;1.2;1.2;1;1;1;1;1.2;1.2;1.2;1.2},
MATCH(MONTH(BA$15),
{1,2,3,4,5,6,7,8,9,10,11,12})),
CONCATENATE($ES135," ",$L135)="RussOutdoor метро",
_xlpm.COEFF*
INDEX({0.8;0.9;1.1;1.1;1;1;1;1;1.1;1.1;1.1;1.1},
MATCH(MONTH(BA$15),
{1,2,3,4,5,6,7,8,9,10,11,12})),
$ES135&lt;&gt;"LisChannel",
_xlpm.COEFF,
$ES135&lt;&gt;"RussOutdoor",
_xlpm.COEFF))</f>
        <v/>
      </c>
      <c r="BB135" s="68">
        <f t="array" ref="BB135">
_xlfn.LET(_xlpm.COEFF,
IF($AW135+$AX135=0,0,IF(MAX(MIN($AX135,EOMONTH(BB$15,0))-MAX($AW135,BB$15)+1,)&gt;0,1,0)),
_xlfn.IFS(
$ES135="LisChannel",
_xlpm.COEFF*
INDEX({1;1;1.2;1.2;1;1;1;1;1.2;1.2;1.2;1.2},
MATCH(MONTH(BB$15),
{1,2,3,4,5,6,7,8,9,10,11,12})),
CONCATENATE($ES135," ",$L135)="RussOutdoor метро",
_xlpm.COEFF*
INDEX({0.8;0.9;1.1;1.1;1;1;1;1;1.1;1.1;1.1;1.1},
MATCH(MONTH(BB$15),
{1,2,3,4,5,6,7,8,9,10,11,12})),
$ES135&lt;&gt;"LisChannel",
_xlpm.COEFF,
$ES135&lt;&gt;"RussOutdoor",
_xlpm.COEFF))</f>
        <v/>
      </c>
      <c r="BC135" s="68">
        <f t="array" ref="BC135">
_xlfn.LET(_xlpm.COEFF,
IF($AW135+$AX135=0,0,IF(MAX(MIN($AX135,EOMONTH(BC$15,0))-MAX($AW135,BC$15)+1,)&gt;0,1,0)),
_xlfn.IFS(
$ES135="LisChannel",
_xlpm.COEFF*
INDEX({1;1;1.2;1.2;1;1;1;1;1.2;1.2;1.2;1.2},
MATCH(MONTH(BC$15),
{1,2,3,4,5,6,7,8,9,10,11,12})),
CONCATENATE($ES135," ",$L135)="RussOutdoor метро",
_xlpm.COEFF*
INDEX({0.8;0.9;1.1;1.1;1;1;1;1;1.1;1.1;1.1;1.1},
MATCH(MONTH(BC$15),
{1,2,3,4,5,6,7,8,9,10,11,12})),
$ES135&lt;&gt;"LisChannel",
_xlpm.COEFF,
$ES135&lt;&gt;"RussOutdoor",
_xlpm.COEFF))</f>
        <v/>
      </c>
      <c r="BD135" s="68">
        <f t="array" ref="BD135">
_xlfn.LET(_xlpm.COEFF,
IF($AW135+$AX135=0,0,IF(MAX(MIN($AX135,EOMONTH(BD$15,0))-MAX($AW135,BD$15)+1,)&gt;0,1,0)),
_xlfn.IFS(
$ES135="LisChannel",
_xlpm.COEFF*
INDEX({1;1;1.2;1.2;1;1;1;1;1.2;1.2;1.2;1.2},
MATCH(MONTH(BD$15),
{1,2,3,4,5,6,7,8,9,10,11,12})),
CONCATENATE($ES135," ",$L135)="RussOutdoor метро",
_xlpm.COEFF*
INDEX({0.8;0.9;1.1;1.1;1;1;1;1;1.1;1.1;1.1;1.1},
MATCH(MONTH(BD$15),
{1,2,3,4,5,6,7,8,9,10,11,12})),
$ES135&lt;&gt;"LisChannel",
_xlpm.COEFF,
$ES135&lt;&gt;"RussOutdoor",
_xlpm.COEFF))</f>
        <v/>
      </c>
      <c r="BE135" s="68">
        <f t="array" ref="BE135">
_xlfn.LET(_xlpm.COEFF,
IF($AW135+$AX135=0,0,IF(MAX(MIN($AX135,EOMONTH(BE$15,0))-MAX($AW135,BE$15)+1,)&gt;0,1,0)),
_xlfn.IFS(
$ES135="LisChannel",
_xlpm.COEFF*
INDEX({1;1;1.2;1.2;1;1;1;1;1.2;1.2;1.2;1.2},
MATCH(MONTH(BE$15),
{1,2,3,4,5,6,7,8,9,10,11,12})),
CONCATENATE($ES135," ",$L135)="RussOutdoor метро",
_xlpm.COEFF*
INDEX({0.8;0.9;1.1;1.1;1;1;1;1;1.1;1.1;1.1;1.1},
MATCH(MONTH(BE$15),
{1,2,3,4,5,6,7,8,9,10,11,12})),
$ES135&lt;&gt;"LisChannel",
_xlpm.COEFF,
$ES135&lt;&gt;"RussOutdoor",
_xlpm.COEFF))</f>
        <v/>
      </c>
      <c r="BF135" s="68">
        <f t="array" ref="BF135">
_xlfn.LET(_xlpm.COEFF,
IF($AW135+$AX135=0,0,IF(MAX(MIN($AX135,EOMONTH(BF$15,0))-MAX($AW135,BF$15)+1,)&gt;0,1,0)),
_xlfn.IFS(
$ES135="LisChannel",
_xlpm.COEFF*
INDEX({1;1;1.2;1.2;1;1;1;1;1.2;1.2;1.2;1.2},
MATCH(MONTH(BF$15),
{1,2,3,4,5,6,7,8,9,10,11,12})),
CONCATENATE($ES135," ",$L135)="RussOutdoor метро",
_xlpm.COEFF*
INDEX({0.8;0.9;1.1;1.1;1;1;1;1;1.1;1.1;1.1;1.1},
MATCH(MONTH(BF$15),
{1,2,3,4,5,6,7,8,9,10,11,12})),
$ES135&lt;&gt;"LisChannel",
_xlpm.COEFF,
$ES135&lt;&gt;"RussOutdoor",
_xlpm.COEFF))</f>
        <v/>
      </c>
      <c r="BG135" s="68">
        <f t="array" ref="BG135">
_xlfn.LET(_xlpm.COEFF,
IF($AW135+$AX135=0,0,IF(MAX(MIN($AX135,EOMONTH(BG$15,0))-MAX($AW135,BG$15)+1,)&gt;0,1,0)),
_xlfn.IFS(
$ES135="LisChannel",
_xlpm.COEFF*
INDEX({1;1;1.2;1.2;1;1;1;1;1.2;1.2;1.2;1.2},
MATCH(MONTH(BG$15),
{1,2,3,4,5,6,7,8,9,10,11,12})),
CONCATENATE($ES135," ",$L135)="RussOutdoor метро",
_xlpm.COEFF*
INDEX({0.8;0.9;1.1;1.1;1;1;1;1;1.1;1.1;1.1;1.1},
MATCH(MONTH(BG$15),
{1,2,3,4,5,6,7,8,9,10,11,12})),
$ES135&lt;&gt;"LisChannel",
_xlpm.COEFF,
$ES135&lt;&gt;"RussOutdoor",
_xlpm.COEFF))</f>
        <v/>
      </c>
      <c r="BH135" s="68">
        <f t="array" ref="BH135">
_xlfn.LET(_xlpm.COEFF,
IF($AW135+$AX135=0,0,IF(MAX(MIN($AX135,EOMONTH(BH$15,0))-MAX($AW135,BH$15)+1,)&gt;0,1,0)),
_xlfn.IFS(
$ES135="LisChannel",
_xlpm.COEFF*
INDEX({1;1;1.2;1.2;1;1;1;1;1.2;1.2;1.2;1.2},
MATCH(MONTH(BH$15),
{1,2,3,4,5,6,7,8,9,10,11,12})),
CONCATENATE($ES135," ",$L135)="RussOutdoor метро",
_xlpm.COEFF*
INDEX({0.8;0.9;1.1;1.1;1;1;1;1;1.1;1.1;1.1;1.1},
MATCH(MONTH(BH$15),
{1,2,3,4,5,6,7,8,9,10,11,12})),
$ES135&lt;&gt;"LisChannel",
_xlpm.COEFF,
$ES135&lt;&gt;"RussOutdoor",
_xlpm.COEFF))</f>
        <v/>
      </c>
      <c r="BI135" s="68">
        <f t="array" ref="BI135">
_xlfn.LET(_xlpm.COEFF,
IF($AW135+$AX135=0,0,IF(MAX(MIN($AX135,EOMONTH(BI$15,0))-MAX($AW135,BI$15)+1,)&gt;0,1,0)),
_xlfn.IFS(
$ES135="LisChannel",
_xlpm.COEFF*
INDEX({1;1;1.2;1.2;1;1;1;1;1.2;1.2;1.2;1.2},
MATCH(MONTH(BI$15),
{1,2,3,4,5,6,7,8,9,10,11,12})),
CONCATENATE($ES135," ",$L135)="RussOutdoor метро",
_xlpm.COEFF*
INDEX({0.8;0.9;1.1;1.1;1;1;1;1;1.1;1.1;1.1;1.1},
MATCH(MONTH(BI$15),
{1,2,3,4,5,6,7,8,9,10,11,12})),
$ES135&lt;&gt;"LisChannel",
_xlpm.COEFF,
$ES135&lt;&gt;"RussOutdoor",
_xlpm.COEFF))</f>
        <v/>
      </c>
      <c r="BJ135" s="68">
        <f t="array" ref="BJ135">
_xlfn.LET(_xlpm.COEFF,
IF($AW135+$AX135=0,0,IF(MAX(MIN($AX135,EOMONTH(BJ$15,0))-MAX($AW135,BJ$15)+1,)&gt;0,1,0)),
_xlfn.IFS(
$ES135="LisChannel",
_xlpm.COEFF*
INDEX({1;1;1.2;1.2;1;1;1;1;1.2;1.2;1.2;1.2},
MATCH(MONTH(BJ$15),
{1,2,3,4,5,6,7,8,9,10,11,12})),
CONCATENATE($ES135," ",$L135)="RussOutdoor метро",
_xlpm.COEFF*
INDEX({0.8;0.9;1.1;1.1;1;1;1;1;1.1;1.1;1.1;1.1},
MATCH(MONTH(BJ$15),
{1,2,3,4,5,6,7,8,9,10,11,12})),
$ES135&lt;&gt;"LisChannel",
_xlpm.COEFF,
$ES135&lt;&gt;"RussOutdoor",
_xlpm.COEFF))</f>
        <v/>
      </c>
      <c r="BK135" s="68">
        <f t="array" ref="BK135">
_xlfn.LET(_xlpm.COEFF,
IF($AW135+$AX135=0,0,IF(MAX(MIN($AX135,EOMONTH(BK$15,0))-MAX($AW135,BK$15)+1,)&gt;0,1,0)),
_xlfn.IFS(
$ES135="LisChannel",
_xlpm.COEFF*
INDEX({1;1;1.2;1.2;1;1;1;1;1.2;1.2;1.2;1.2},
MATCH(MONTH(BK$15),
{1,2,3,4,5,6,7,8,9,10,11,12})),
CONCATENATE($ES135," ",$L135)="RussOutdoor метро",
_xlpm.COEFF*
INDEX({0.8;0.9;1.1;1.1;1;1;1;1;1.1;1.1;1.1;1.1},
MATCH(MONTH(BK$15),
{1,2,3,4,5,6,7,8,9,10,11,12})),
$ES135&lt;&gt;"LisChannel",
_xlpm.COEFF,
$ES135&lt;&gt;"RussOutdoor",
_xlpm.COEFF))</f>
        <v/>
      </c>
      <c r="BL135" s="62">
        <f>COUNTIFS($AZ135:$BK135,"&gt;0")</f>
        <v/>
      </c>
      <c r="BM135" s="65" t="n"/>
      <c r="BN135" s="125">
        <f>$DJ135</f>
        <v/>
      </c>
      <c r="BO135" s="63">
        <f>$DQ135</f>
        <v/>
      </c>
      <c r="BP135" s="125">
        <f>
IFERROR(
IF($BL135=0,0,
$BN135*(1-$BO135)),
0)</f>
        <v/>
      </c>
      <c r="BQ135" s="125">
        <f t="array" ref="BQ135">
IFERROR(
_xlfn.IFS(
$DH135="день_1",
$BP135*$BL135/($AX135-$AW135+1)*AZ135*(DAY(EOMONTH(AZ$15,0))),
$DH135="день_2",
$BP135/30*MAX(MIN($AX135,EOMONTH(AZ$15,0))-MAX($AW135,AZ$15)+1,),
$DH135="раб.день",
$BP135/30*(IFERROR(
_xlfn.LET(_xlpm.VD,
CHOOSE(
{1;2;3;4;5;6;7;8;9;10;11;12;13;14;15;16;17;18},
45658,45659,45660,45661,45662,45663,45664,45665,45711,45724,45778,45779,45785,45786,45820,45821,45965,46022),
_xlfn.LET(_xlpm.DD,
MAX(MIN($AX135,EOMONTH(AZ$15,0))-MAX($AW135,AZ$15),),
_xlfn.IFS(
AND(MONTH($AW135)=MONTH(AZ$15),MONTH($AX135)&lt;&gt;MONTH(AZ$15)),
NETWORKDAYS.INTL($AW135,$AW135+_xlpm.DD,1,_xlpm.VD),
AND(MONTH($AW135)&lt;&gt;MONTH(AZ$15),MONTH($AX135)=MONTH(AZ$15)),
NETWORKDAYS.INTL(($AX135)-_xlpm.DD,$AX135,1,_xlpm.VD),
AND(MONTH($AW135)&lt;MONTH(AZ$15),MONTH($AX135)&gt;MONTH(AZ$15)),
NETWORKDAYS.INTL((EOMONTH(AZ$15-1,1))-_xlpm.DD,EOMONTH(AZ$15-1,1),1,_xlpm.VD),
AND(MONTH($AW135)=MONTH(AZ$15),MONTH($AX135)=MONTH(AZ$15)),
NETWORKDAYS.INTL($AW135,$AX135,1,_xlpm.VD)))),0)),
$DH135="месяц",
$BP135*AZ135,
$DH135="неделя",
$BP135*AZ135/7*(ROUNDUP((DAY(EOMONTH(AZ$15,0)))/4,0))),
0)</f>
        <v/>
      </c>
      <c r="BR135" s="125">
        <f t="array" ref="BR135">
IFERROR(
_xlfn.IFS(
$DH135="день_1",
$BP135*$BL135/($AX135-$AW135+1)*BA135*(DAY(EOMONTH(BA$15,0))),
$DH135="день_2",
$BP135/30*MAX(MIN($AX135,EOMONTH(BA$15,0))-MAX($AW135,BA$15)+1,),
$DH135="раб.день",
$BP135/30*(IFERROR(
_xlfn.LET(_xlpm.VD,
CHOOSE(
{1;2;3;4;5;6;7;8;9;10;11;12;13;14;15;16;17;18},
45658,45659,45660,45661,45662,45663,45664,45665,45711,45724,45778,45779,45785,45786,45820,45821,45965,46022),
_xlfn.LET(_xlpm.DD,
MAX(MIN($AX135,EOMONTH(BA$15,0))-MAX($AW135,BA$15),),
_xlfn.IFS(
AND(MONTH($AW135)=MONTH(BA$15),MONTH($AX135)&lt;&gt;MONTH(BA$15)),
NETWORKDAYS.INTL($AW135,$AW135+_xlpm.DD,1,_xlpm.VD),
AND(MONTH($AW135)&lt;&gt;MONTH(BA$15),MONTH($AX135)=MONTH(BA$15)),
NETWORKDAYS.INTL(($AX135)-_xlpm.DD,$AX135,1,_xlpm.VD),
AND(MONTH($AW135)&lt;MONTH(BA$15),MONTH($AX135)&gt;MONTH(BA$15)),
NETWORKDAYS.INTL((EOMONTH(BA$15-1,1))-_xlpm.DD,EOMONTH(BA$15-1,1),1,_xlpm.VD),
AND(MONTH($AW135)=MONTH(BA$15),MONTH($AX135)=MONTH(BA$15)),
NETWORKDAYS.INTL($AW135,$AX135,1,_xlpm.VD)))),0)),
$DH135="месяц",
$BP135*BA135,
$DH135="неделя",
$BP135*BA135/7*(ROUNDUP((DAY(EOMONTH(BA$15,0)))/4,0))),
0)</f>
        <v/>
      </c>
      <c r="BS135" s="125">
        <f t="array" ref="BS135">
IFERROR(
_xlfn.IFS(
$DH135="день_1",
$BP135*$BL135/($AX135-$AW135+1)*BB135*(DAY(EOMONTH(BB$15,0))),
$DH135="день_2",
$BP135/30*MAX(MIN($AX135,EOMONTH(BB$15,0))-MAX($AW135,BB$15)+1,),
$DH135="раб.день",
$BP135/30*(IFERROR(
_xlfn.LET(_xlpm.VD,
CHOOSE(
{1;2;3;4;5;6;7;8;9;10;11;12;13;14;15;16;17;18},
45658,45659,45660,45661,45662,45663,45664,45665,45711,45724,45778,45779,45785,45786,45820,45821,45965,46022),
_xlfn.LET(_xlpm.DD,
MAX(MIN($AX135,EOMONTH(BB$15,0))-MAX($AW135,BB$15),),
_xlfn.IFS(
AND(MONTH($AW135)=MONTH(BB$15),MONTH($AX135)&lt;&gt;MONTH(BB$15)),
NETWORKDAYS.INTL($AW135,$AW135+_xlpm.DD,1,_xlpm.VD),
AND(MONTH($AW135)&lt;&gt;MONTH(BB$15),MONTH($AX135)=MONTH(BB$15)),
NETWORKDAYS.INTL(($AX135)-_xlpm.DD,$AX135,1,_xlpm.VD),
AND(MONTH($AW135)&lt;MONTH(BB$15),MONTH($AX135)&gt;MONTH(BB$15)),
NETWORKDAYS.INTL((EOMONTH(BB$15-1,1))-_xlpm.DD,EOMONTH(BB$15-1,1),1,_xlpm.VD),
AND(MONTH($AW135)=MONTH(BB$15),MONTH($AX135)=MONTH(BB$15)),
NETWORKDAYS.INTL($AW135,$AX135,1,_xlpm.VD)))),0)),
$DH135="месяц",
$BP135*BB135,
$DH135="неделя",
$BP135*BB135/7*(ROUNDUP((DAY(EOMONTH(BB$15,0)))/4,0))),
0)</f>
        <v/>
      </c>
      <c r="BT135" s="125">
        <f t="array" ref="BT135">
IFERROR(
_xlfn.IFS(
$DH135="день_1",
$BP135*$BL135/($AX135-$AW135+1)*BC135*(DAY(EOMONTH(BC$15,0))),
$DH135="день_2",
$BP135/30*MAX(MIN($AX135,EOMONTH(BC$15,0))-MAX($AW135,BC$15)+1,),
$DH135="раб.день",
$BP135/30*(IFERROR(
_xlfn.LET(_xlpm.VD,
CHOOSE(
{1;2;3;4;5;6;7;8;9;10;11;12;13;14;15;16;17;18},
45658,45659,45660,45661,45662,45663,45664,45665,45711,45724,45778,45779,45785,45786,45820,45821,45965,46022),
_xlfn.LET(_xlpm.DD,
MAX(MIN($AX135,EOMONTH(BC$15,0))-MAX($AW135,BC$15),),
_xlfn.IFS(
AND(MONTH($AW135)=MONTH(BC$15),MONTH($AX135)&lt;&gt;MONTH(BC$15)),
NETWORKDAYS.INTL($AW135,$AW135+_xlpm.DD,1,_xlpm.VD),
AND(MONTH($AW135)&lt;&gt;MONTH(BC$15),MONTH($AX135)=MONTH(BC$15)),
NETWORKDAYS.INTL(($AX135)-_xlpm.DD,$AX135,1,_xlpm.VD),
AND(MONTH($AW135)&lt;MONTH(BC$15),MONTH($AX135)&gt;MONTH(BC$15)),
NETWORKDAYS.INTL((EOMONTH(BC$15-1,1))-_xlpm.DD,EOMONTH(BC$15-1,1),1,_xlpm.VD),
AND(MONTH($AW135)=MONTH(BC$15),MONTH($AX135)=MONTH(BC$15)),
NETWORKDAYS.INTL($AW135,$AX135,1,_xlpm.VD)))),0)),
$DH135="месяц",
$BP135*BC135,
$DH135="неделя",
$BP135*BC135/7*(ROUNDUP((DAY(EOMONTH(BC$15,0)))/4,0))),
0)</f>
        <v/>
      </c>
      <c r="BU135" s="125">
        <f t="array" ref="BU135">
IFERROR(
_xlfn.IFS(
$DH135="день_1",
$BP135*$BL135/($AX135-$AW135+1)*BD135*(DAY(EOMONTH(BD$15,0))),
$DH135="день_2",
$BP135/30*MAX(MIN($AX135,EOMONTH(BD$15,0))-MAX($AW135,BD$15)+1,),
$DH135="раб.день",
$BP135/30*(IFERROR(
_xlfn.LET(_xlpm.VD,
CHOOSE(
{1;2;3;4;5;6;7;8;9;10;11;12;13;14;15;16;17;18},
45658,45659,45660,45661,45662,45663,45664,45665,45711,45724,45778,45779,45785,45786,45820,45821,45965,46022),
_xlfn.LET(_xlpm.DD,
MAX(MIN($AX135,EOMONTH(BD$15,0))-MAX($AW135,BD$15),),
_xlfn.IFS(
AND(MONTH($AW135)=MONTH(BD$15),MONTH($AX135)&lt;&gt;MONTH(BD$15)),
NETWORKDAYS.INTL($AW135,$AW135+_xlpm.DD,1,_xlpm.VD),
AND(MONTH($AW135)&lt;&gt;MONTH(BD$15),MONTH($AX135)=MONTH(BD$15)),
NETWORKDAYS.INTL(($AX135)-_xlpm.DD,$AX135,1,_xlpm.VD),
AND(MONTH($AW135)&lt;MONTH(BD$15),MONTH($AX135)&gt;MONTH(BD$15)),
NETWORKDAYS.INTL((EOMONTH(BD$15-1,1))-_xlpm.DD,EOMONTH(BD$15-1,1),1,_xlpm.VD),
AND(MONTH($AW135)=MONTH(BD$15),MONTH($AX135)=MONTH(BD$15)),
NETWORKDAYS.INTL($AW135,$AX135,1,_xlpm.VD)))),0)),
$DH135="месяц",
$BP135*BD135,
$DH135="неделя",
$BP135*BD135/7*(ROUNDUP((DAY(EOMONTH(BD$15,0)))/4,0))),
0)</f>
        <v/>
      </c>
      <c r="BV135" s="125">
        <f t="array" ref="BV135">
IFERROR(
_xlfn.IFS(
$DH135="день_1",
$BP135*$BL135/($AX135-$AW135+1)*BE135*(DAY(EOMONTH(BE$15,0))),
$DH135="день_2",
$BP135/30*MAX(MIN($AX135,EOMONTH(BE$15,0))-MAX($AW135,BE$15)+1,),
$DH135="раб.день",
$BP135/30*(IFERROR(
_xlfn.LET(_xlpm.VD,
CHOOSE(
{1;2;3;4;5;6;7;8;9;10;11;12;13;14;15;16;17;18},
45658,45659,45660,45661,45662,45663,45664,45665,45711,45724,45778,45779,45785,45786,45820,45821,45965,46022),
_xlfn.LET(_xlpm.DD,
MAX(MIN($AX135,EOMONTH(BE$15,0))-MAX($AW135,BE$15),),
_xlfn.IFS(
AND(MONTH($AW135)=MONTH(BE$15),MONTH($AX135)&lt;&gt;MONTH(BE$15)),
NETWORKDAYS.INTL($AW135,$AW135+_xlpm.DD,1,_xlpm.VD),
AND(MONTH($AW135)&lt;&gt;MONTH(BE$15),MONTH($AX135)=MONTH(BE$15)),
NETWORKDAYS.INTL(($AX135)-_xlpm.DD,$AX135,1,_xlpm.VD),
AND(MONTH($AW135)&lt;MONTH(BE$15),MONTH($AX135)&gt;MONTH(BE$15)),
NETWORKDAYS.INTL((EOMONTH(BE$15-1,1))-_xlpm.DD,EOMONTH(BE$15-1,1),1,_xlpm.VD),
AND(MONTH($AW135)=MONTH(BE$15),MONTH($AX135)=MONTH(BE$15)),
NETWORKDAYS.INTL($AW135,$AX135,1,_xlpm.VD)))),0)),
$DH135="месяц",
$BP135*BE135,
$DH135="неделя",
$BP135*BE135/7*(ROUNDUP((DAY(EOMONTH(BE$15,0)))/4,0))),
0)</f>
        <v/>
      </c>
      <c r="BW135" s="125">
        <f t="array" ref="BW135">
IFERROR(
_xlfn.IFS(
$DH135="день_1",
$BP135*$BL135/($AX135-$AW135+1)*BF135*(DAY(EOMONTH(BF$15,0))),
$DH135="день_2",
$BP135/30*MAX(MIN($AX135,EOMONTH(BF$15,0))-MAX($AW135,BF$15)+1,),
$DH135="раб.день",
$BP135/30*(IFERROR(
_xlfn.LET(_xlpm.VD,
CHOOSE(
{1;2;3;4;5;6;7;8;9;10;11;12;13;14;15;16;17;18},
45658,45659,45660,45661,45662,45663,45664,45665,45711,45724,45778,45779,45785,45786,45820,45821,45965,46022),
_xlfn.LET(_xlpm.DD,
MAX(MIN($AX135,EOMONTH(BF$15,0))-MAX($AW135,BF$15),),
_xlfn.IFS(
AND(MONTH($AW135)=MONTH(BF$15),MONTH($AX135)&lt;&gt;MONTH(BF$15)),
NETWORKDAYS.INTL($AW135,$AW135+_xlpm.DD,1,_xlpm.VD),
AND(MONTH($AW135)&lt;&gt;MONTH(BF$15),MONTH($AX135)=MONTH(BF$15)),
NETWORKDAYS.INTL(($AX135)-_xlpm.DD,$AX135,1,_xlpm.VD),
AND(MONTH($AW135)&lt;MONTH(BF$15),MONTH($AX135)&gt;MONTH(BF$15)),
NETWORKDAYS.INTL((EOMONTH(BF$15-1,1))-_xlpm.DD,EOMONTH(BF$15-1,1),1,_xlpm.VD),
AND(MONTH($AW135)=MONTH(BF$15),MONTH($AX135)=MONTH(BF$15)),
NETWORKDAYS.INTL($AW135,$AX135,1,_xlpm.VD)))),0)),
$DH135="месяц",
$BP135*BF135,
$DH135="неделя",
$BP135*BF135/7*(ROUNDUP((DAY(EOMONTH(BF$15,0)))/4,0))),
0)</f>
        <v/>
      </c>
      <c r="BX135" s="125">
        <f t="array" ref="BX135">
IFERROR(
_xlfn.IFS(
$DH135="день_1",
$BP135*$BL135/($AX135-$AW135+1)*BG135*(DAY(EOMONTH(BG$15,0))),
$DH135="день_2",
$BP135/30*MAX(MIN($AX135,EOMONTH(BG$15,0))-MAX($AW135,BG$15)+1,),
$DH135="раб.день",
$BP135/30*(IFERROR(
_xlfn.LET(_xlpm.VD,
CHOOSE(
{1;2;3;4;5;6;7;8;9;10;11;12;13;14;15;16;17;18},
45658,45659,45660,45661,45662,45663,45664,45665,45711,45724,45778,45779,45785,45786,45820,45821,45965,46022),
_xlfn.LET(_xlpm.DD,
MAX(MIN($AX135,EOMONTH(BG$15,0))-MAX($AW135,BG$15),),
_xlfn.IFS(
AND(MONTH($AW135)=MONTH(BG$15),MONTH($AX135)&lt;&gt;MONTH(BG$15)),
NETWORKDAYS.INTL($AW135,$AW135+_xlpm.DD,1,_xlpm.VD),
AND(MONTH($AW135)&lt;&gt;MONTH(BG$15),MONTH($AX135)=MONTH(BG$15)),
NETWORKDAYS.INTL(($AX135)-_xlpm.DD,$AX135,1,_xlpm.VD),
AND(MONTH($AW135)&lt;MONTH(BG$15),MONTH($AX135)&gt;MONTH(BG$15)),
NETWORKDAYS.INTL((EOMONTH(BG$15-1,1))-_xlpm.DD,EOMONTH(BG$15-1,1),1,_xlpm.VD),
AND(MONTH($AW135)=MONTH(BG$15),MONTH($AX135)=MONTH(BG$15)),
NETWORKDAYS.INTL($AW135,$AX135,1,_xlpm.VD)))),0)),
$DH135="месяц",
$BP135*BG135,
$DH135="неделя",
$BP135*BG135/7*(ROUNDUP((DAY(EOMONTH(BG$15,0)))/4,0))),
0)</f>
        <v/>
      </c>
      <c r="BY135" s="125">
        <f t="array" ref="BY135">
IFERROR(
_xlfn.IFS(
$DH135="день_1",
$BP135*$BL135/($AX135-$AW135+1)*BH135*(DAY(EOMONTH(BH$15,0))),
$DH135="день_2",
$BP135/30*MAX(MIN($AX135,EOMONTH(BH$15,0))-MAX($AW135,BH$15)+1,),
$DH135="раб.день",
$BP135/30*(IFERROR(
_xlfn.LET(_xlpm.VD,
CHOOSE(
{1;2;3;4;5;6;7;8;9;10;11;12;13;14;15;16;17;18},
45658,45659,45660,45661,45662,45663,45664,45665,45711,45724,45778,45779,45785,45786,45820,45821,45965,46022),
_xlfn.LET(_xlpm.DD,
MAX(MIN($AX135,EOMONTH(BH$15,0))-MAX($AW135,BH$15),),
_xlfn.IFS(
AND(MONTH($AW135)=MONTH(BH$15),MONTH($AX135)&lt;&gt;MONTH(BH$15)),
NETWORKDAYS.INTL($AW135,$AW135+_xlpm.DD,1,_xlpm.VD),
AND(MONTH($AW135)&lt;&gt;MONTH(BH$15),MONTH($AX135)=MONTH(BH$15)),
NETWORKDAYS.INTL(($AX135)-_xlpm.DD,$AX135,1,_xlpm.VD),
AND(MONTH($AW135)&lt;MONTH(BH$15),MONTH($AX135)&gt;MONTH(BH$15)),
NETWORKDAYS.INTL((EOMONTH(BH$15-1,1))-_xlpm.DD,EOMONTH(BH$15-1,1),1,_xlpm.VD),
AND(MONTH($AW135)=MONTH(BH$15),MONTH($AX135)=MONTH(BH$15)),
NETWORKDAYS.INTL($AW135,$AX135,1,_xlpm.VD)))),0)),
$DH135="месяц",
$BP135*BH135,
$DH135="неделя",
$BP135*BH135/7*(ROUNDUP((DAY(EOMONTH(BH$15,0)))/4,0))),
0)</f>
        <v/>
      </c>
      <c r="BZ135" s="125">
        <f t="array" ref="BZ135">
IFERROR(
_xlfn.IFS(
$DH135="день_1",
$BP135*$BL135/($AX135-$AW135+1)*BI135*(DAY(EOMONTH(BI$15,0))),
$DH135="день_2",
$BP135/30*MAX(MIN($AX135,EOMONTH(BI$15,0))-MAX($AW135,BI$15)+1,),
$DH135="раб.день",
$BP135/30*(IFERROR(
_xlfn.LET(_xlpm.VD,
CHOOSE(
{1;2;3;4;5;6;7;8;9;10;11;12;13;14;15;16;17;18},
45658,45659,45660,45661,45662,45663,45664,45665,45711,45724,45778,45779,45785,45786,45820,45821,45965,46022),
_xlfn.LET(_xlpm.DD,
MAX(MIN($AX135,EOMONTH(BI$15,0))-MAX($AW135,BI$15),),
_xlfn.IFS(
AND(MONTH($AW135)=MONTH(BI$15),MONTH($AX135)&lt;&gt;MONTH(BI$15)),
NETWORKDAYS.INTL($AW135,$AW135+_xlpm.DD,1,_xlpm.VD),
AND(MONTH($AW135)&lt;&gt;MONTH(BI$15),MONTH($AX135)=MONTH(BI$15)),
NETWORKDAYS.INTL(($AX135)-_xlpm.DD,$AX135,1,_xlpm.VD),
AND(MONTH($AW135)&lt;MONTH(BI$15),MONTH($AX135)&gt;MONTH(BI$15)),
NETWORKDAYS.INTL((EOMONTH(BI$15-1,1))-_xlpm.DD,EOMONTH(BI$15-1,1),1,_xlpm.VD),
AND(MONTH($AW135)=MONTH(BI$15),MONTH($AX135)=MONTH(BI$15)),
NETWORKDAYS.INTL($AW135,$AX135,1,_xlpm.VD)))),0)),
$DH135="месяц",
$BP135*BI135,
$DH135="неделя",
$BP135*BI135/7*(ROUNDUP((DAY(EOMONTH(BI$15,0)))/4,0))),
0)</f>
        <v/>
      </c>
      <c r="CA135" s="125">
        <f t="array" ref="CA135">
IFERROR(
_xlfn.IFS(
$DH135="день_1",
$BP135*$BL135/($AX135-$AW135+1)*BJ135*(DAY(EOMONTH(BJ$15,0))),
$DH135="день_2",
$BP135/30*MAX(MIN($AX135,EOMONTH(BJ$15,0))-MAX($AW135,BJ$15)+1,),
$DH135="раб.день",
$BP135/30*(IFERROR(
_xlfn.LET(_xlpm.VD,
CHOOSE(
{1;2;3;4;5;6;7;8;9;10;11;12;13;14;15;16;17;18},
45658,45659,45660,45661,45662,45663,45664,45665,45711,45724,45778,45779,45785,45786,45820,45821,45965,46022),
_xlfn.LET(_xlpm.DD,
MAX(MIN($AX135,EOMONTH(BJ$15,0))-MAX($AW135,BJ$15),),
_xlfn.IFS(
AND(MONTH($AW135)=MONTH(BJ$15),MONTH($AX135)&lt;&gt;MONTH(BJ$15)),
NETWORKDAYS.INTL($AW135,$AW135+_xlpm.DD,1,_xlpm.VD),
AND(MONTH($AW135)&lt;&gt;MONTH(BJ$15),MONTH($AX135)=MONTH(BJ$15)),
NETWORKDAYS.INTL(($AX135)-_xlpm.DD,$AX135,1,_xlpm.VD),
AND(MONTH($AW135)&lt;MONTH(BJ$15),MONTH($AX135)&gt;MONTH(BJ$15)),
NETWORKDAYS.INTL((EOMONTH(BJ$15-1,1))-_xlpm.DD,EOMONTH(BJ$15-1,1),1,_xlpm.VD),
AND(MONTH($AW135)=MONTH(BJ$15),MONTH($AX135)=MONTH(BJ$15)),
NETWORKDAYS.INTL($AW135,$AX135,1,_xlpm.VD)))),0)),
$DH135="месяц",
$BP135*BJ135,
$DH135="неделя",
$BP135*BJ135/7*(ROUNDUP((DAY(EOMONTH(BJ$15,0)))/4,0))),
0)</f>
        <v/>
      </c>
      <c r="CB135" s="125">
        <f t="array" ref="CB135">
IFERROR(
_xlfn.IFS(
$DH135="день_1",
$BP135*$BL135/($AX135-$AW135+1)*BK135*(DAY(EOMONTH(BK$15,0))),
$DH135="день_2",
$BP135/30*MAX(MIN($AX135,EOMONTH(BK$15,0))-MAX($AW135,BK$15)+1,),
$DH135="раб.день",
$BP135/30*(IFERROR(
_xlfn.LET(_xlpm.VD,
CHOOSE(
{1;2;3;4;5;6;7;8;9;10;11;12;13;14;15;16;17;18},
45658,45659,45660,45661,45662,45663,45664,45665,45711,45724,45778,45779,45785,45786,45820,45821,45965,46022),
_xlfn.LET(_xlpm.DD,
MAX(MIN($AX135,EOMONTH(BK$15,0))-MAX($AW135,BK$15),),
_xlfn.IFS(
AND(MONTH($AW135)=MONTH(BK$15),MONTH($AX135)&lt;&gt;MONTH(BK$15)),
NETWORKDAYS.INTL($AW135,$AW135+_xlpm.DD,1,_xlpm.VD),
AND(MONTH($AW135)&lt;&gt;MONTH(BK$15),MONTH($AX135)=MONTH(BK$15)),
NETWORKDAYS.INTL(($AX135)-_xlpm.DD,$AX135,1,_xlpm.VD),
AND(MONTH($AW135)&lt;MONTH(BK$15),MONTH($AX135)&gt;MONTH(BK$15)),
NETWORKDAYS.INTL((EOMONTH(BK$15-1,1))-_xlpm.DD,EOMONTH(BK$15-1,1),1,_xlpm.VD),
AND(MONTH($AW135)=MONTH(BK$15),MONTH($AX135)=MONTH(BK$15)),
NETWORKDAYS.INTL($AW135,$AX135,1,_xlpm.VD)))),0)),
$DH135="месяц",
$BP135*BK135,
$DH135="неделя",
$BP135*BK135/7*(ROUNDUP((DAY(EOMONTH(BK$15,0)))/4,0))),
0)</f>
        <v/>
      </c>
      <c r="CC135" s="125">
        <f>SUM($BQ135:$CB135)</f>
        <v/>
      </c>
      <c r="CD135" s="126">
        <f>SUM($EH135:$EH135)</f>
        <v/>
      </c>
      <c r="CE135" s="126">
        <f>$CD135*$AB135</f>
        <v/>
      </c>
      <c r="CF135" s="126">
        <f>SUM($EK135:$EK135)</f>
        <v/>
      </c>
      <c r="CG135" s="126">
        <f>$CF135*$AB135</f>
        <v/>
      </c>
      <c r="CH135" s="126">
        <f>SUM($CC135,$CE135,$CG135)</f>
        <v/>
      </c>
      <c r="CI135" s="126">
        <f>$CH135*(1+$CM135)</f>
        <v/>
      </c>
      <c r="CJ135" s="127" t="n">
        <v>0</v>
      </c>
      <c r="CK135" s="126">
        <f>SUM($CH135:$CH135)*(1+$CJ135)</f>
        <v/>
      </c>
      <c r="CL135" s="126">
        <f>SUM($CH135:$CH135)*(1+$CM135)</f>
        <v/>
      </c>
      <c r="CM135" s="59" t="inlineStr">
        <is>
          <t>20%</t>
        </is>
      </c>
      <c r="CN135" s="59" t="n"/>
      <c r="CO135" s="72" t="n"/>
      <c r="CP135" s="59" t="n"/>
      <c r="CQ135" s="73" t="n"/>
      <c r="CR135" s="73" t="n"/>
      <c r="CS135" s="73" t="n"/>
      <c r="CT135" s="72" t="n"/>
      <c r="CU135" s="79" t="inlineStr">
        <is>
          <t> </t>
        </is>
      </c>
      <c r="CV135" s="60" t="n"/>
      <c r="CW135" s="60" t="n"/>
      <c r="CX135" s="60" t="n"/>
      <c r="CY135" s="127">
        <f>IFERROR(($CC135-$EE135)/($EE135/(1-$DQ135)),0)</f>
        <v/>
      </c>
      <c r="CZ135" s="127">
        <f>IFERROR(1-$EI135/($CE135),0)</f>
        <v/>
      </c>
      <c r="DA135" s="127">
        <f>IFERROR(1-$EL135/($CG135),0)</f>
        <v/>
      </c>
      <c r="DB135" s="126">
        <f>ROUND(IFERROR(($CI135/(1+$CM135)-$EN135),0),2)</f>
        <v/>
      </c>
      <c r="DC135" s="128" t="n"/>
      <c r="DD135" s="125" t="n"/>
      <c r="DE135" s="75" t="n">
        <v>0</v>
      </c>
      <c r="DF135" s="128" t="n"/>
      <c r="DG135" s="125">
        <f>IF($DC135=0,0,$DD135*($DC135*100%-$DE135*$DF135))*SUM($AB135:$AB135)</f>
        <v/>
      </c>
      <c r="DH135" s="129" t="inlineStr">
        <is>
          <t>месяц</t>
        </is>
      </c>
      <c r="DI135" s="130">
        <f t="array" ref="DI135">IFERROR(
IF($ES135="LisChannel",
(ROUND(((INDEX({174.625;153.888888888889;130.972222222222},MATCH($AI135,{2;3;4}),0))*$AG135*$AI135),2)),0),0)</f>
        <v/>
      </c>
      <c r="DJ135" s="130">
        <f>
_xlfn.LET(_xlpm.X,
IFERROR(
IF($ES135="НовиковТВ",
(_xlfn.LET(_xlpm.NTV,
_xlfn.LET(_xlpm.MIN,350000,
IF(SUMIFS($DI:$DI,$ES:$ES,"НовиковТВ")&lt;=_xlpm.MIN,
(SUMIFS($DI:$DI,$ES:$ES,"НовиковТВ")/(COUNTIFS($ES:$ES,"НовиковТВ")))*_xlpm.MIN/SUMIFS($DI:$DI,$ES:$ES,"НовиковТВ"),
DI135)),
_xlpm.NTV+$DG135/(1-(1-(_xlpm.NTV)*(1-$DL135)*(1-$DM135)*(1-$DN135)*(1-$DO135)*(1-$DP135)/_xlpm.NTV))))/(1+$EP135),
$DI135+$DG135/(1-(1-($DI135)*(1-$DL135)*(1-$DM135)*(1-$DN135)*(1-$DO135)*(1-$DP135)/$DI135))),
0),
_xlpm.X*(1+$CM135)*(1+$CW135)-_xlpm.X*(1+$CM135)+_xlpm.X)</f>
        <v/>
      </c>
      <c r="DK135" s="125" t="inlineStr">
        <is>
          <t>послед.</t>
        </is>
      </c>
      <c r="DL135" s="63" t="n">
        <v>0</v>
      </c>
      <c r="DM135" s="63" t="n">
        <v>0</v>
      </c>
      <c r="DN135" s="63" t="n">
        <v>0</v>
      </c>
      <c r="DO135" s="63" t="n">
        <v>0</v>
      </c>
      <c r="DP135" s="63" t="n">
        <v>0</v>
      </c>
      <c r="DQ135" s="63">
        <f t="array" ref="DQ135">IFERROR(_xlfn.IFS(
$DK135="послед.",1-(1-$DL135)*(1-$DM135)*(1-$DN135)*(1-$DO135)*(1-$DP135),
$DK135="сумм.",$DL135+$DM135+$DN135+$DO135+$DP135),
0)</f>
        <v/>
      </c>
      <c r="DR135" s="125">
        <f t="array" ref="DR135">
IFERROR(
_xlfn.IFS(
$BL135=0,
0,
$BL135&gt;0,
_xlfn.IFS($DK135="послед.",
$DJ135*(1-$DL135)*(1-$DM135)*(1-$DN135)*(1-$DO135)*(1-$DP135),
$DK135="сумм.",
$DJ135*(1-($DL135+$DM135+$DN135+$DO135+$DP135)))),0)</f>
        <v/>
      </c>
      <c r="DS135" s="125">
        <f t="array" ref="DS135">
IFERROR(_xlfn.IFS(
$DH135="день_1",
$DR135*$BL135/($AX135-$AW135+1)*AZ135*(DAY(EOMONTH(AZ$15,0))),
$DH135="день_2",
$DR135/30*MAX(MIN($AX135,EOMONTH(AZ$15,0))-MAX($AW135,AZ$15)+1,),
$DH135="раб.день",
$DR135/30*(IFERROR(
_xlfn.LET(_xlpm.VD,
CHOOSE(
{1;2;3;4;5;6;7;8;9;10;11;12;13;14;15;16;17;18},
45658,45659,45660,45661,45662,45663,45664,45665,45711,45724,45778,45779,45785,45786,45820,45821,45965,46022),
_xlfn.LET(_xlpm.DD,
MAX(MIN($AX135,EOMONTH(AZ$15,0))-MAX($AW135,AZ$15),),
_xlfn.IFS(
AND(MONTH($AW135)=MONTH(AZ$15),MONTH($AX135)&lt;&gt;MONTH(AZ$15)),
NETWORKDAYS.INTL($AW135,$AW135+_xlpm.DD,1,_xlpm.VD),
AND(MONTH($AW135)&lt;&gt;MONTH(AZ$15),MONTH($AX135)=MONTH(AZ$15)),
NETWORKDAYS.INTL(($AX135)-_xlpm.DD,$AX135,1,_xlpm.VD),
AND(MONTH($AW135)&lt;MONTH(AZ$15),MONTH($AX135)&gt;MONTH(AZ$15)),
NETWORKDAYS.INTL((EOMONTH(AZ$15-1,1))-_xlpm.DD,EOMONTH(AZ$15-1,1),1,_xlpm.VD),
AND(MONTH($AW135)=MONTH(AZ$15),MONTH($AX135)=MONTH(AZ$15)),
NETWORKDAYS.INTL($AW135,$AX135,1,_xlpm.VD)))),0)),
$DH135="месяц",
$DR135*AZ135,
$DH135="неделя",
$DR135*AZ135/7*(ROUNDUP((DAY(EOMONTH(AZ$15,0)))/4,0))),
0)</f>
        <v/>
      </c>
      <c r="DT135" s="125">
        <f t="array" ref="DT135">
IFERROR(_xlfn.IFS(
$DH135="день_1",
$DR135*$BL135/($AX135-$AW135+1)*BA135*(DAY(EOMONTH(BA$15,0))),
$DH135="день_2",
$DR135/30*MAX(MIN($AX135,EOMONTH(BA$15,0))-MAX($AW135,BA$15)+1,),
$DH135="раб.день",
$DR135/30*(IFERROR(
_xlfn.LET(_xlpm.VD,
CHOOSE(
{1;2;3;4;5;6;7;8;9;10;11;12;13;14;15;16;17;18},
45658,45659,45660,45661,45662,45663,45664,45665,45711,45724,45778,45779,45785,45786,45820,45821,45965,46022),
_xlfn.LET(_xlpm.DD,
MAX(MIN($AX135,EOMONTH(BA$15,0))-MAX($AW135,BA$15),),
_xlfn.IFS(
AND(MONTH($AW135)=MONTH(BA$15),MONTH($AX135)&lt;&gt;MONTH(BA$15)),
NETWORKDAYS.INTL($AW135,$AW135+_xlpm.DD,1,_xlpm.VD),
AND(MONTH($AW135)&lt;&gt;MONTH(BA$15),MONTH($AX135)=MONTH(BA$15)),
NETWORKDAYS.INTL(($AX135)-_xlpm.DD,$AX135,1,_xlpm.VD),
AND(MONTH($AW135)&lt;MONTH(BA$15),MONTH($AX135)&gt;MONTH(BA$15)),
NETWORKDAYS.INTL((EOMONTH(BA$15-1,1))-_xlpm.DD,EOMONTH(BA$15-1,1),1,_xlpm.VD),
AND(MONTH($AW135)=MONTH(BA$15),MONTH($AX135)=MONTH(BA$15)),
NETWORKDAYS.INTL($AW135,$AX135,1,_xlpm.VD)))),0)),
$DH135="месяц",
$DR135*BA135,
$DH135="неделя",
$DR135*BA135/7*(ROUNDUP((DAY(EOMONTH(BA$15,0)))/4,0))),
0)</f>
        <v/>
      </c>
      <c r="DU135" s="125">
        <f t="array" ref="DU135">
IFERROR(_xlfn.IFS(
$DH135="день_1",
$DR135*$BL135/($AX135-$AW135+1)*BB135*(DAY(EOMONTH(BB$15,0))),
$DH135="день_2",
$DR135/30*MAX(MIN($AX135,EOMONTH(BB$15,0))-MAX($AW135,BB$15)+1,),
$DH135="раб.день",
$DR135/30*(IFERROR(
_xlfn.LET(_xlpm.VD,
CHOOSE(
{1;2;3;4;5;6;7;8;9;10;11;12;13;14;15;16;17;18},
45658,45659,45660,45661,45662,45663,45664,45665,45711,45724,45778,45779,45785,45786,45820,45821,45965,46022),
_xlfn.LET(_xlpm.DD,
MAX(MIN($AX135,EOMONTH(BB$15,0))-MAX($AW135,BB$15),),
_xlfn.IFS(
AND(MONTH($AW135)=MONTH(BB$15),MONTH($AX135)&lt;&gt;MONTH(BB$15)),
NETWORKDAYS.INTL($AW135,$AW135+_xlpm.DD,1,_xlpm.VD),
AND(MONTH($AW135)&lt;&gt;MONTH(BB$15),MONTH($AX135)=MONTH(BB$15)),
NETWORKDAYS.INTL(($AX135)-_xlpm.DD,$AX135,1,_xlpm.VD),
AND(MONTH($AW135)&lt;MONTH(BB$15),MONTH($AX135)&gt;MONTH(BB$15)),
NETWORKDAYS.INTL((EOMONTH(BB$15-1,1))-_xlpm.DD,EOMONTH(BB$15-1,1),1,_xlpm.VD),
AND(MONTH($AW135)=MONTH(BB$15),MONTH($AX135)=MONTH(BB$15)),
NETWORKDAYS.INTL($AW135,$AX135,1,_xlpm.VD)))),0)),
$DH135="месяц",
$DR135*BB135,
$DH135="неделя",
$DR135*BB135/7*(ROUNDUP((DAY(EOMONTH(BB$15,0)))/4,0))),
0)</f>
        <v/>
      </c>
      <c r="DV135" s="125">
        <f t="array" ref="DV135">
IFERROR(_xlfn.IFS(
$DH135="день_1",
$DR135*$BL135/($AX135-$AW135+1)*BC135*(DAY(EOMONTH(BC$15,0))),
$DH135="день_2",
$DR135/30*MAX(MIN($AX135,EOMONTH(BC$15,0))-MAX($AW135,BC$15)+1,),
$DH135="раб.день",
$DR135/30*(IFERROR(
_xlfn.LET(_xlpm.VD,
CHOOSE(
{1;2;3;4;5;6;7;8;9;10;11;12;13;14;15;16;17;18},
45658,45659,45660,45661,45662,45663,45664,45665,45711,45724,45778,45779,45785,45786,45820,45821,45965,46022),
_xlfn.LET(_xlpm.DD,
MAX(MIN($AX135,EOMONTH(BC$15,0))-MAX($AW135,BC$15),),
_xlfn.IFS(
AND(MONTH($AW135)=MONTH(BC$15),MONTH($AX135)&lt;&gt;MONTH(BC$15)),
NETWORKDAYS.INTL($AW135,$AW135+_xlpm.DD,1,_xlpm.VD),
AND(MONTH($AW135)&lt;&gt;MONTH(BC$15),MONTH($AX135)=MONTH(BC$15)),
NETWORKDAYS.INTL(($AX135)-_xlpm.DD,$AX135,1,_xlpm.VD),
AND(MONTH($AW135)&lt;MONTH(BC$15),MONTH($AX135)&gt;MONTH(BC$15)),
NETWORKDAYS.INTL((EOMONTH(BC$15-1,1))-_xlpm.DD,EOMONTH(BC$15-1,1),1,_xlpm.VD),
AND(MONTH($AW135)=MONTH(BC$15),MONTH($AX135)=MONTH(BC$15)),
NETWORKDAYS.INTL($AW135,$AX135,1,_xlpm.VD)))),0)),
$DH135="месяц",
$DR135*BC135,
$DH135="неделя",
$DR135*BC135/7*(ROUNDUP((DAY(EOMONTH(BC$15,0)))/4,0))),
0)</f>
        <v/>
      </c>
      <c r="DW135" s="125">
        <f t="array" ref="DW135">
IFERROR(_xlfn.IFS(
$DH135="день_1",
$DR135*$BL135/($AX135-$AW135+1)*BD135*(DAY(EOMONTH(BD$15,0))),
$DH135="день_2",
$DR135/30*MAX(MIN($AX135,EOMONTH(BD$15,0))-MAX($AW135,BD$15)+1,),
$DH135="раб.день",
$DR135/30*(IFERROR(
_xlfn.LET(_xlpm.VD,
CHOOSE(
{1;2;3;4;5;6;7;8;9;10;11;12;13;14;15;16;17;18},
45658,45659,45660,45661,45662,45663,45664,45665,45711,45724,45778,45779,45785,45786,45820,45821,45965,46022),
_xlfn.LET(_xlpm.DD,
MAX(MIN($AX135,EOMONTH(BD$15,0))-MAX($AW135,BD$15),),
_xlfn.IFS(
AND(MONTH($AW135)=MONTH(BD$15),MONTH($AX135)&lt;&gt;MONTH(BD$15)),
NETWORKDAYS.INTL($AW135,$AW135+_xlpm.DD,1,_xlpm.VD),
AND(MONTH($AW135)&lt;&gt;MONTH(BD$15),MONTH($AX135)=MONTH(BD$15)),
NETWORKDAYS.INTL(($AX135)-_xlpm.DD,$AX135,1,_xlpm.VD),
AND(MONTH($AW135)&lt;MONTH(BD$15),MONTH($AX135)&gt;MONTH(BD$15)),
NETWORKDAYS.INTL((EOMONTH(BD$15-1,1))-_xlpm.DD,EOMONTH(BD$15-1,1),1,_xlpm.VD),
AND(MONTH($AW135)=MONTH(BD$15),MONTH($AX135)=MONTH(BD$15)),
NETWORKDAYS.INTL($AW135,$AX135,1,_xlpm.VD)))),0)),
$DH135="месяц",
$DR135*BD135,
$DH135="неделя",
$DR135*BD135/7*(ROUNDUP((DAY(EOMONTH(BD$15,0)))/4,0))),
0)</f>
        <v/>
      </c>
      <c r="DX135" s="125">
        <f t="array" ref="DX135">
IFERROR(_xlfn.IFS(
$DH135="день_1",
$DR135*$BL135/($AX135-$AW135+1)*BE135*(DAY(EOMONTH(BE$15,0))),
$DH135="день_2",
$DR135/30*MAX(MIN($AX135,EOMONTH(BE$15,0))-MAX($AW135,BE$15)+1,),
$DH135="раб.день",
$DR135/30*(IFERROR(
_xlfn.LET(_xlpm.VD,
CHOOSE(
{1;2;3;4;5;6;7;8;9;10;11;12;13;14;15;16;17;18},
45658,45659,45660,45661,45662,45663,45664,45665,45711,45724,45778,45779,45785,45786,45820,45821,45965,46022),
_xlfn.LET(_xlpm.DD,
MAX(MIN($AX135,EOMONTH(BE$15,0))-MAX($AW135,BE$15),),
_xlfn.IFS(
AND(MONTH($AW135)=MONTH(BE$15),MONTH($AX135)&lt;&gt;MONTH(BE$15)),
NETWORKDAYS.INTL($AW135,$AW135+_xlpm.DD,1,_xlpm.VD),
AND(MONTH($AW135)&lt;&gt;MONTH(BE$15),MONTH($AX135)=MONTH(BE$15)),
NETWORKDAYS.INTL(($AX135)-_xlpm.DD,$AX135,1,_xlpm.VD),
AND(MONTH($AW135)&lt;MONTH(BE$15),MONTH($AX135)&gt;MONTH(BE$15)),
NETWORKDAYS.INTL((EOMONTH(BE$15-1,1))-_xlpm.DD,EOMONTH(BE$15-1,1),1,_xlpm.VD),
AND(MONTH($AW135)=MONTH(BE$15),MONTH($AX135)=MONTH(BE$15)),
NETWORKDAYS.INTL($AW135,$AX135,1,_xlpm.VD)))),0)),
$DH135="месяц",
$DR135*BE135,
$DH135="неделя",
$DR135*BE135/7*(ROUNDUP((DAY(EOMONTH(BE$15,0)))/4,0))),
0)</f>
        <v/>
      </c>
      <c r="DY135" s="125">
        <f t="array" ref="DY135">
IFERROR(_xlfn.IFS(
$DH135="день_1",
$DR135*$BL135/($AX135-$AW135+1)*BF135*(DAY(EOMONTH(BF$15,0))),
$DH135="день_2",
$DR135/30*MAX(MIN($AX135,EOMONTH(BF$15,0))-MAX($AW135,BF$15)+1,),
$DH135="раб.день",
$DR135/30*(IFERROR(
_xlfn.LET(_xlpm.VD,
CHOOSE(
{1;2;3;4;5;6;7;8;9;10;11;12;13;14;15;16;17;18},
45658,45659,45660,45661,45662,45663,45664,45665,45711,45724,45778,45779,45785,45786,45820,45821,45965,46022),
_xlfn.LET(_xlpm.DD,
MAX(MIN($AX135,EOMONTH(BF$15,0))-MAX($AW135,BF$15),),
_xlfn.IFS(
AND(MONTH($AW135)=MONTH(BF$15),MONTH($AX135)&lt;&gt;MONTH(BF$15)),
NETWORKDAYS.INTL($AW135,$AW135+_xlpm.DD,1,_xlpm.VD),
AND(MONTH($AW135)&lt;&gt;MONTH(BF$15),MONTH($AX135)=MONTH(BF$15)),
NETWORKDAYS.INTL(($AX135)-_xlpm.DD,$AX135,1,_xlpm.VD),
AND(MONTH($AW135)&lt;MONTH(BF$15),MONTH($AX135)&gt;MONTH(BF$15)),
NETWORKDAYS.INTL((EOMONTH(BF$15-1,1))-_xlpm.DD,EOMONTH(BF$15-1,1),1,_xlpm.VD),
AND(MONTH($AW135)=MONTH(BF$15),MONTH($AX135)=MONTH(BF$15)),
NETWORKDAYS.INTL($AW135,$AX135,1,_xlpm.VD)))),0)),
$DH135="месяц",
$DR135*BF135,
$DH135="неделя",
$DR135*BF135/7*(ROUNDUP((DAY(EOMONTH(BF$15,0)))/4,0))),
0)</f>
        <v/>
      </c>
      <c r="DZ135" s="125">
        <f t="array" ref="DZ135">
IFERROR(_xlfn.IFS(
$DH135="день_1",
$DR135*$BL135/($AX135-$AW135+1)*BG135*(DAY(EOMONTH(BG$15,0))),
$DH135="день_2",
$DR135/30*MAX(MIN($AX135,EOMONTH(BG$15,0))-MAX($AW135,BG$15)+1,),
$DH135="раб.день",
$DR135/30*(IFERROR(
_xlfn.LET(_xlpm.VD,
CHOOSE(
{1;2;3;4;5;6;7;8;9;10;11;12;13;14;15;16;17;18},
45658,45659,45660,45661,45662,45663,45664,45665,45711,45724,45778,45779,45785,45786,45820,45821,45965,46022),
_xlfn.LET(_xlpm.DD,
MAX(MIN($AX135,EOMONTH(BG$15,0))-MAX($AW135,BG$15),),
_xlfn.IFS(
AND(MONTH($AW135)=MONTH(BG$15),MONTH($AX135)&lt;&gt;MONTH(BG$15)),
NETWORKDAYS.INTL($AW135,$AW135+_xlpm.DD,1,_xlpm.VD),
AND(MONTH($AW135)&lt;&gt;MONTH(BG$15),MONTH($AX135)=MONTH(BG$15)),
NETWORKDAYS.INTL(($AX135)-_xlpm.DD,$AX135,1,_xlpm.VD),
AND(MONTH($AW135)&lt;MONTH(BG$15),MONTH($AX135)&gt;MONTH(BG$15)),
NETWORKDAYS.INTL((EOMONTH(BG$15-1,1))-_xlpm.DD,EOMONTH(BG$15-1,1),1,_xlpm.VD),
AND(MONTH($AW135)=MONTH(BG$15),MONTH($AX135)=MONTH(BG$15)),
NETWORKDAYS.INTL($AW135,$AX135,1,_xlpm.VD)))),0)),
$DH135="месяц",
$DR135*BG135,
$DH135="неделя",
$DR135*BG135/7*(ROUNDUP((DAY(EOMONTH(BG$15,0)))/4,0))),
0)</f>
        <v/>
      </c>
      <c r="EA135" s="125">
        <f t="array" ref="EA135">
IFERROR(_xlfn.IFS(
$DH135="день_1",
$DR135*$BL135/($AX135-$AW135+1)*BH135*(DAY(EOMONTH(BH$15,0))),
$DH135="день_2",
$DR135/30*MAX(MIN($AX135,EOMONTH(BH$15,0))-MAX($AW135,BH$15)+1,),
$DH135="раб.день",
$DR135/30*(IFERROR(
_xlfn.LET(_xlpm.VD,
CHOOSE(
{1;2;3;4;5;6;7;8;9;10;11;12;13;14;15;16;17;18},
45658,45659,45660,45661,45662,45663,45664,45665,45711,45724,45778,45779,45785,45786,45820,45821,45965,46022),
_xlfn.LET(_xlpm.DD,
MAX(MIN($AX135,EOMONTH(BH$15,0))-MAX($AW135,BH$15),),
_xlfn.IFS(
AND(MONTH($AW135)=MONTH(BH$15),MONTH($AX135)&lt;&gt;MONTH(BH$15)),
NETWORKDAYS.INTL($AW135,$AW135+_xlpm.DD,1,_xlpm.VD),
AND(MONTH($AW135)&lt;&gt;MONTH(BH$15),MONTH($AX135)=MONTH(BH$15)),
NETWORKDAYS.INTL(($AX135)-_xlpm.DD,$AX135,1,_xlpm.VD),
AND(MONTH($AW135)&lt;MONTH(BH$15),MONTH($AX135)&gt;MONTH(BH$15)),
NETWORKDAYS.INTL((EOMONTH(BH$15-1,1))-_xlpm.DD,EOMONTH(BH$15-1,1),1,_xlpm.VD),
AND(MONTH($AW135)=MONTH(BH$15),MONTH($AX135)=MONTH(BH$15)),
NETWORKDAYS.INTL($AW135,$AX135,1,_xlpm.VD)))),0)),
$DH135="месяц",
$DR135*BH135,
$DH135="неделя",
$DR135*BH135/7*(ROUNDUP((DAY(EOMONTH(BH$15,0)))/4,0))),
0)</f>
        <v/>
      </c>
      <c r="EB135" s="125">
        <f t="array" ref="EB135">
IFERROR(_xlfn.IFS(
$DH135="день_1",
$DR135*$BL135/($AX135-$AW135+1)*BI135*(DAY(EOMONTH(BI$15,0))),
$DH135="день_2",
$DR135/30*MAX(MIN($AX135,EOMONTH(BI$15,0))-MAX($AW135,BI$15)+1,),
$DH135="раб.день",
$DR135/30*(IFERROR(
_xlfn.LET(_xlpm.VD,
CHOOSE(
{1;2;3;4;5;6;7;8;9;10;11;12;13;14;15;16;17;18},
45658,45659,45660,45661,45662,45663,45664,45665,45711,45724,45778,45779,45785,45786,45820,45821,45965,46022),
_xlfn.LET(_xlpm.DD,
MAX(MIN($AX135,EOMONTH(BI$15,0))-MAX($AW135,BI$15),),
_xlfn.IFS(
AND(MONTH($AW135)=MONTH(BI$15),MONTH($AX135)&lt;&gt;MONTH(BI$15)),
NETWORKDAYS.INTL($AW135,$AW135+_xlpm.DD,1,_xlpm.VD),
AND(MONTH($AW135)&lt;&gt;MONTH(BI$15),MONTH($AX135)=MONTH(BI$15)),
NETWORKDAYS.INTL(($AX135)-_xlpm.DD,$AX135,1,_xlpm.VD),
AND(MONTH($AW135)&lt;MONTH(BI$15),MONTH($AX135)&gt;MONTH(BI$15)),
NETWORKDAYS.INTL((EOMONTH(BI$15-1,1))-_xlpm.DD,EOMONTH(BI$15-1,1),1,_xlpm.VD),
AND(MONTH($AW135)=MONTH(BI$15),MONTH($AX135)=MONTH(BI$15)),
NETWORKDAYS.INTL($AW135,$AX135,1,_xlpm.VD)))),0)),
$DH135="месяц",
$DR135*BI135,
$DH135="неделя",
$DR135*BI135/7*(ROUNDUP((DAY(EOMONTH(BI$15,0)))/4,0))),
0)</f>
        <v/>
      </c>
      <c r="EC135" s="125">
        <f t="array" ref="EC135">
IFERROR(_xlfn.IFS(
$DH135="день_1",
$DR135*$BL135/($AX135-$AW135+1)*BJ135*(DAY(EOMONTH(BJ$15,0))),
$DH135="день_2",
$DR135/30*MAX(MIN($AX135,EOMONTH(BJ$15,0))-MAX($AW135,BJ$15)+1,),
$DH135="раб.день",
$DR135/30*(IFERROR(
_xlfn.LET(_xlpm.VD,
CHOOSE(
{1;2;3;4;5;6;7;8;9;10;11;12;13;14;15;16;17;18},
45658,45659,45660,45661,45662,45663,45664,45665,45711,45724,45778,45779,45785,45786,45820,45821,45965,46022),
_xlfn.LET(_xlpm.DD,
MAX(MIN($AX135,EOMONTH(BJ$15,0))-MAX($AW135,BJ$15),),
_xlfn.IFS(
AND(MONTH($AW135)=MONTH(BJ$15),MONTH($AX135)&lt;&gt;MONTH(BJ$15)),
NETWORKDAYS.INTL($AW135,$AW135+_xlpm.DD,1,_xlpm.VD),
AND(MONTH($AW135)&lt;&gt;MONTH(BJ$15),MONTH($AX135)=MONTH(BJ$15)),
NETWORKDAYS.INTL(($AX135)-_xlpm.DD,$AX135,1,_xlpm.VD),
AND(MONTH($AW135)&lt;MONTH(BJ$15),MONTH($AX135)&gt;MONTH(BJ$15)),
NETWORKDAYS.INTL((EOMONTH(BJ$15-1,1))-_xlpm.DD,EOMONTH(BJ$15-1,1),1,_xlpm.VD),
AND(MONTH($AW135)=MONTH(BJ$15),MONTH($AX135)=MONTH(BJ$15)),
NETWORKDAYS.INTL($AW135,$AX135,1,_xlpm.VD)))),0)),
$DH135="месяц",
$DR135*BJ135,
$DH135="неделя",
$DR135*BJ135/7*(ROUNDUP((DAY(EOMONTH(BJ$15,0)))/4,0))),
0)</f>
        <v/>
      </c>
      <c r="ED135" s="125">
        <f t="array" ref="ED135">
IFERROR(_xlfn.IFS(
$DH135="день_1",
$DR135*$BL135/($AX135-$AW135+1)*BK135*(DAY(EOMONTH(BK$15,0))),
$DH135="день_2",
$DR135/30*MAX(MIN($AX135,EOMONTH(BK$15,0))-MAX($AW135,BK$15)+1,),
$DH135="раб.день",
$DR135/30*(IFERROR(
_xlfn.LET(_xlpm.VD,
CHOOSE(
{1;2;3;4;5;6;7;8;9;10;11;12;13;14;15;16;17;18},
45658,45659,45660,45661,45662,45663,45664,45665,45711,45724,45778,45779,45785,45786,45820,45821,45965,46022),
_xlfn.LET(_xlpm.DD,
MAX(MIN($AX135,EOMONTH(BK$15,0))-MAX($AW135,BK$15),),
_xlfn.IFS(
AND(MONTH($AW135)=MONTH(BK$15),MONTH($AX135)&lt;&gt;MONTH(BK$15)),
NETWORKDAYS.INTL($AW135,$AW135+_xlpm.DD,1,_xlpm.VD),
AND(MONTH($AW135)&lt;&gt;MONTH(BK$15),MONTH($AX135)=MONTH(BK$15)),
NETWORKDAYS.INTL(($AX135)-_xlpm.DD,$AX135,1,_xlpm.VD),
AND(MONTH($AW135)&lt;MONTH(BK$15),MONTH($AX135)&gt;MONTH(BK$15)),
NETWORKDAYS.INTL((EOMONTH(BK$15-1,1))-_xlpm.DD,EOMONTH(BK$15-1,1),1,_xlpm.VD),
AND(MONTH($AW135)=MONTH(BK$15),MONTH($AX135)=MONTH(BK$15)),
NETWORKDAYS.INTL($AW135,$AX135,1,_xlpm.VD)))),0)),
$DH135="месяц",
$DR135*BK135,
$DH135="неделя",
$DR135*BK135/7*(ROUNDUP((DAY(EOMONTH(BK$15,0)))/4,0))),
0)</f>
        <v/>
      </c>
      <c r="EE135" s="125">
        <f>SUM($DS135,$DT135,$DU135,$DV135,$DW135,$DX135,$DY135,$DZ135,$EA135,$EB135,$EC135,$ED135)</f>
        <v/>
      </c>
      <c r="EF135" s="125">
        <f>IFERROR(ROUND($EE135*(1+$EP135),2),0)</f>
        <v/>
      </c>
      <c r="EG135" s="128" t="n">
        <v>1</v>
      </c>
      <c r="EH135" s="126" t="n">
        <v>0</v>
      </c>
      <c r="EI135" s="126">
        <f>ROUND(SUM($EH135:$EH135)*SUM($AB135:$AB135)*$EG135,2)</f>
        <v/>
      </c>
      <c r="EJ135" s="126">
        <f>ROUND($EI135*(1+$EP135),2)</f>
        <v/>
      </c>
      <c r="EK135" s="126" t="n">
        <v>0</v>
      </c>
      <c r="EL135" s="126">
        <f>ROUND(SUM($EK135:$EK135)*SUM($AB135:$AB135)*$EG135,2)</f>
        <v/>
      </c>
      <c r="EM135" s="126">
        <f>ROUND($EL135*(1+$EP135),2)</f>
        <v/>
      </c>
      <c r="EN135" s="126">
        <f>SUM($EE135,$EI135,$EL135)</f>
        <v/>
      </c>
      <c r="EO135" s="126">
        <f>SUM($EF135,$EJ135,$EM135)</f>
        <v/>
      </c>
      <c r="EP135" s="59" t="inlineStr">
        <is>
          <t>20%</t>
        </is>
      </c>
      <c r="EQ135" s="59" t="n"/>
      <c r="ER135" s="60">
        <f t="array" ref="ER135">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MATCH(ES135,
{"AMS";"RussOutdoor";"HD Outdoor";"Ingroup";"IQ";"Ledproduction";"LisChannel";"Logic";"Media-PPL";"NovikovTV | НовиковТВ";"SMA";"SOK";"КрокусТВ | CrocusTV | IndoorTV";"Сити";"ТЯК Москва"},
0)),"")</f>
        <v/>
      </c>
      <c r="ES135" s="60" t="n"/>
      <c r="ET135" s="60">
        <f t="array" ref="ET135">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MATCH(ES135,
{"AMS";"RussOutdoor";"HD Outdoor";"Ingroup";"IQ";"Ledproduction";"LisChannel";"Logic";"Media-PPL";"NovikovTV | НовиковТВ";"SMA";"SOK";"КрокусТВ | CrocusTV | IndoorTV";"Сити";"ТЯК Москва"},
0)),"")</f>
        <v/>
      </c>
      <c r="EU135" s="60" t="n"/>
      <c r="EV135" s="60" t="n"/>
      <c r="EX135" s="110">
        <f t="array" ref="EX135">
($AR135/30
+N("ТРАФИК ПЛОЩАДКИ"))*
(IFERROR(
_xlfn.LET(
_xlpm.GPR,
HLOOKUP($L135,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(MATCH($T135,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IF($Q135="цифровой",_xlpm.GPR/$AG135,_xlpm.GPR/60)),
0)
+N("DWELL TIME"))*
(IF($AB135=0,0,IF($AB135=1,0.3,IF($AB135=2,0.5,IF($AB135&gt;2,1))))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_xlfn.IFS($AC135="да",1.2,$AC135="нет",1)*
_xlfn.IFS($AD135="да",1.2,$AD135="нет",1)*
IF(R135="статический",1,1.2)*
$X135*
INDEX(
{1.2;1;1.2;1.2;1;1.2;1.2;1.2;1.2;1.2;1.2;1;1.2;1.2;1.2;1.2;1;1;1.2;1.2;1.2;1;1;1;1;1.2;1.2;1.2;1.2;1;1;1;1;1.2;1.2;1.2;1.2;1.2;1.2;1.2;1.2;1;1;1.2;1;1;1;1;1.5;1;1;1.5;1.5;1.2},
MATCH($Q135,_xlpm.MI,0)))&gt;{0.02;0.04;0.06;0.1;0.2;0.4;0.6;0.8;1;2;4;6})),
{0;1;2;3;4;5;6;7;8;9;10;11;12},
0)))
+N("КОЭФФИЦИЕНТ КОНТАКТА"))))*
(_xlfn.IFS($X135&lt;0.1,$X135/1000,$X135&gt;25,5.2,AND($X135&gt;=0.1,$X135&lt;=25),(($X135*2+0.1)/10)*($X135/10)))*
IFERROR((_xlfn.LET(
_xlpm.MA,
{0;0.8;0.85;0.9;0.95;1},
_xlpm.MAA,
{0;1;2;3;4;5},
INDEX(_xlpm.MA,MATCH(SUMPRODUCT(--((IF(ROUND(_xlpm.MAA,1)&gt;5,5,ROUND($AB135,1)))&gt;{0;1;2;3;4;5})),_xlpm.MAA,0)))
+N("КОЭФФИЦИЕНТ КОЛ-ВО КОНСТРУКЦИЙ")),1)*
$AB135,0))*
(IF($Q135="цифровой",$AG135/15*$AI135,1)
+N("ДЛЯ ЦИФРЫ"))</f>
        <v/>
      </c>
      <c r="EY135" s="110">
        <f>IFERROR(EX135*AY135,0)</f>
        <v/>
      </c>
      <c r="EZ135" s="131">
        <f>IFERROR(DP135/EY135*1000,0)</f>
        <v/>
      </c>
      <c r="FA135" s="112">
        <f>IFERROR(FC135/FB135,0)</f>
        <v/>
      </c>
      <c r="FB135" s="112">
        <f>IFERROR((FC135/(EY135/FF135*#REF!))*0.825,0)</f>
        <v/>
      </c>
      <c r="FC135" s="112">
        <f>IFERROR(((EX135*30/AR135)*100)/30,0)</f>
        <v/>
      </c>
      <c r="FD135" s="112">
        <f>IFERROR(EY135/G135*100%,0)</f>
        <v/>
      </c>
      <c r="FE135" s="112">
        <f>IFERROR(FD135/FC135*100%,0)</f>
        <v/>
      </c>
      <c r="FF135" s="110">
        <f>IFERROR(AR135/30*AY135,0)</f>
        <v/>
      </c>
    </row>
    <row r="136" ht="13" customHeight="1">
      <c r="A136" s="59" t="n"/>
      <c r="B136" s="60" t="n"/>
      <c r="C136" s="60" t="n"/>
      <c r="D136" s="60">
        <f t="array" ref="D136">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MATCH($E136,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36" s="60">
        <f t="array" ref="E136">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MATCH($F136,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36" s="60" t="inlineStr"/>
      <c r="G136" s="60" t="n"/>
      <c r="H136" s="60">
        <f t="array" ref="H136">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MATCH($I136,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36" s="60" t="n"/>
      <c r="J136" s="60" t="n"/>
      <c r="K136" s="60" t="n"/>
      <c r="L136" s="60" t="n"/>
      <c r="M136" s="60" t="n"/>
      <c r="N136" s="60" t="n"/>
      <c r="O136" s="60" t="n"/>
      <c r="P136" s="60">
        <f t="array" ref="P136">
_xlfn.IFS(
ISNUMBER(MATCH($Q136,{"шелфбаннер","разделитель","монетница","чековая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ISNUMBER(MATCH($Q136,{"LED/LCD","видеокулер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ISNUMBER(MATCH($Q136,{"автомобиль","машина","выставочное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ISNUMBER(MATCH($Q136,{"билборд","лифтовая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ISNUMBER(MATCH($Q136,{"навигация","подвесной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ISNUMBER(MATCH($Q136,{"движущаяся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ISNUMBER(MATCH($Q136,{"каталог","журнал"},)),
"Пресса",
$Q136="","")</f>
        <v/>
      </c>
      <c r="Q136" s="60" t="n"/>
      <c r="R136" s="60">
        <f t="array" ref="R136">
IFERROR(
_xlfn.IFS(
OR(ISNUMBER(MATCH($Q136,{"экспозиция","макет","стенд","автостенд","авто стенд","выставочное пространство","выставочные стенды","модульные выставочные стенды","3Д конструкция","3D конструкция"},)),P136="Экспонирование"),
"нестандартный",
ISNUMBER(MATCH($Q136,{"скроллер","призматрон"},)),
"динамический",
$P136="Видео",
"цифровой",
OR($P136="Пресса",$P136="Щит",$P136="POSm",$P136="Подвес",$P136="Брендирование/оклейка"),
"статический"),"")</f>
        <v/>
      </c>
      <c r="S136" s="59" t="n"/>
      <c r="T136" s="60" t="n"/>
      <c r="U136" s="60" t="n"/>
      <c r="V136" s="60">
        <f>
IF(P136="Видео",
"цифровой постер/ролик",
IF(ISNUMBER(MATCH(Q136,{"короб световой","короб световой | лайтбокс","короб световой | кристалайт","лайтбокс","лайт бокс","кристалайт","LB","lightbox"},)),
"бэклит",
IF(P136="Брендирование/оклейка",
"перфарированная пленка/самоклейка",
IF(P136="Экспонирование",
"под запрос",
IF(P136="Подвес",
"баннер/ткань",
"")))))</f>
        <v/>
      </c>
      <c r="W136" s="59" t="n"/>
      <c r="X136" s="59" t="n"/>
      <c r="Y136" s="59" t="n"/>
      <c r="Z136" s="61" t="n"/>
      <c r="AA136" s="61" t="n"/>
      <c r="AB136" s="61">
        <f>IF(BL136&gt;0,Z136,0)</f>
        <v/>
      </c>
      <c r="AC136" s="59" t="n"/>
      <c r="AD136" s="59" t="n"/>
      <c r="AE136" s="59" t="n"/>
      <c r="AF136" s="59" t="n"/>
      <c r="AG136" s="59" t="n"/>
      <c r="AH136" s="59" t="n"/>
      <c r="AI136" s="59" t="n"/>
      <c r="AJ136" s="59" t="n"/>
      <c r="AK136" s="59" t="n"/>
      <c r="AL136" s="62">
        <f>IFERROR(IF(OR(R136="статический",R136="динамический",R136="нестандартный",R136="",R136=""),"-",IF(AND(AH136="-",AI136="-"),"-",AK136*3600/AH136*AI136)),"-")</f>
        <v/>
      </c>
      <c r="AM136" s="62">
        <f>IFERROR(IF(OR(R136="статический",R136="динамический",R136="",R136="", R136="BTL",R136="нестандартный"),"-",AG136*AI136*AL136/60),"-")</f>
        <v/>
      </c>
      <c r="AN136" s="63">
        <f>IFERROR(IF(AH136="","-",AG136*AI136/AH136),"-")</f>
        <v/>
      </c>
      <c r="AO136" s="59">
        <f>IFERROR(IF(OR($R136="статический",$R136="динамический",$R136="",$R136="",$R136="BTL",$R136="нестандартный"),"-",$AL136*$AY136),"-")</f>
        <v/>
      </c>
      <c r="AP136" s="62">
        <f>IFERROR(IF(OR($R136="статический",$R136="динамический",$R136="",$R136="",$R136="BTL",$R136="нестандартный"),"-",$AM136*AY136),"-")</f>
        <v/>
      </c>
      <c r="AQ136" s="64" t="n"/>
      <c r="AR136" s="61" t="n"/>
      <c r="AS136" s="61" t="n"/>
      <c r="AT136" s="61" t="n"/>
      <c r="AU136" s="65" t="n"/>
      <c r="AV136" s="124">
        <f>IFERROR(DR136/AT136*1000,"n/a")</f>
        <v/>
      </c>
      <c r="AW136" s="67" t="n"/>
      <c r="AX136" s="67" t="n"/>
      <c r="AY136" s="43">
        <f>IFERROR(IF(OR($AW136="",$AX136=""),"",_xlfn.DAYS($AX136+1,$AW136)),"")</f>
        <v/>
      </c>
      <c r="AZ136" s="68">
        <f t="array" ref="AZ136">
_xlfn.LET(_xlpm.COEFF,
IF($AW136+$AX136=0,0,IF(MAX(MIN($AX136,EOMONTH(AZ$15,0))-MAX($AW136,AZ$15)+1,)&gt;0,1,0)),
_xlfn.IFS(
$ES136="LisChannel",
_xlpm.COEFF*
INDEX({1;1;1.2;1.2;1;1;1;1;1.2;1.2;1.2;1.2},
MATCH(MONTH(AZ$15),
{1,2,3,4,5,6,7,8,9,10,11,12})),
CONCATENATE($ES136," ",$L136)="RussOutdoor метро",
_xlpm.COEFF*
INDEX({0.8;0.9;1.1;1.1;1;1;1;1;1.1;1.1;1.1;1.1},
MATCH(MONTH(AZ$15),
{1,2,3,4,5,6,7,8,9,10,11,12})),
$ES136&lt;&gt;"LisChannel",
_xlpm.COEFF,
$ES136&lt;&gt;"RussOutdoor",
_xlpm.COEFF))</f>
        <v/>
      </c>
      <c r="BA136" s="68">
        <f t="array" ref="BA136">
_xlfn.LET(_xlpm.COEFF,
IF($AW136+$AX136=0,0,IF(MAX(MIN($AX136,EOMONTH(BA$15,0))-MAX($AW136,BA$15)+1,)&gt;0,1,0)),
_xlfn.IFS(
$ES136="LisChannel",
_xlpm.COEFF*
INDEX({1;1;1.2;1.2;1;1;1;1;1.2;1.2;1.2;1.2},
MATCH(MONTH(BA$15),
{1,2,3,4,5,6,7,8,9,10,11,12})),
CONCATENATE($ES136," ",$L136)="RussOutdoor метро",
_xlpm.COEFF*
INDEX({0.8;0.9;1.1;1.1;1;1;1;1;1.1;1.1;1.1;1.1},
MATCH(MONTH(BA$15),
{1,2,3,4,5,6,7,8,9,10,11,12})),
$ES136&lt;&gt;"LisChannel",
_xlpm.COEFF,
$ES136&lt;&gt;"RussOutdoor",
_xlpm.COEFF))</f>
        <v/>
      </c>
      <c r="BB136" s="68">
        <f t="array" ref="BB136">
_xlfn.LET(_xlpm.COEFF,
IF($AW136+$AX136=0,0,IF(MAX(MIN($AX136,EOMONTH(BB$15,0))-MAX($AW136,BB$15)+1,)&gt;0,1,0)),
_xlfn.IFS(
$ES136="LisChannel",
_xlpm.COEFF*
INDEX({1;1;1.2;1.2;1;1;1;1;1.2;1.2;1.2;1.2},
MATCH(MONTH(BB$15),
{1,2,3,4,5,6,7,8,9,10,11,12})),
CONCATENATE($ES136," ",$L136)="RussOutdoor метро",
_xlpm.COEFF*
INDEX({0.8;0.9;1.1;1.1;1;1;1;1;1.1;1.1;1.1;1.1},
MATCH(MONTH(BB$15),
{1,2,3,4,5,6,7,8,9,10,11,12})),
$ES136&lt;&gt;"LisChannel",
_xlpm.COEFF,
$ES136&lt;&gt;"RussOutdoor",
_xlpm.COEFF))</f>
        <v/>
      </c>
      <c r="BC136" s="68">
        <f t="array" ref="BC136">
_xlfn.LET(_xlpm.COEFF,
IF($AW136+$AX136=0,0,IF(MAX(MIN($AX136,EOMONTH(BC$15,0))-MAX($AW136,BC$15)+1,)&gt;0,1,0)),
_xlfn.IFS(
$ES136="LisChannel",
_xlpm.COEFF*
INDEX({1;1;1.2;1.2;1;1;1;1;1.2;1.2;1.2;1.2},
MATCH(MONTH(BC$15),
{1,2,3,4,5,6,7,8,9,10,11,12})),
CONCATENATE($ES136," ",$L136)="RussOutdoor метро",
_xlpm.COEFF*
INDEX({0.8;0.9;1.1;1.1;1;1;1;1;1.1;1.1;1.1;1.1},
MATCH(MONTH(BC$15),
{1,2,3,4,5,6,7,8,9,10,11,12})),
$ES136&lt;&gt;"LisChannel",
_xlpm.COEFF,
$ES136&lt;&gt;"RussOutdoor",
_xlpm.COEFF))</f>
        <v/>
      </c>
      <c r="BD136" s="68">
        <f t="array" ref="BD136">
_xlfn.LET(_xlpm.COEFF,
IF($AW136+$AX136=0,0,IF(MAX(MIN($AX136,EOMONTH(BD$15,0))-MAX($AW136,BD$15)+1,)&gt;0,1,0)),
_xlfn.IFS(
$ES136="LisChannel",
_xlpm.COEFF*
INDEX({1;1;1.2;1.2;1;1;1;1;1.2;1.2;1.2;1.2},
MATCH(MONTH(BD$15),
{1,2,3,4,5,6,7,8,9,10,11,12})),
CONCATENATE($ES136," ",$L136)="RussOutdoor метро",
_xlpm.COEFF*
INDEX({0.8;0.9;1.1;1.1;1;1;1;1;1.1;1.1;1.1;1.1},
MATCH(MONTH(BD$15),
{1,2,3,4,5,6,7,8,9,10,11,12})),
$ES136&lt;&gt;"LisChannel",
_xlpm.COEFF,
$ES136&lt;&gt;"RussOutdoor",
_xlpm.COEFF))</f>
        <v/>
      </c>
      <c r="BE136" s="68">
        <f t="array" ref="BE136">
_xlfn.LET(_xlpm.COEFF,
IF($AW136+$AX136=0,0,IF(MAX(MIN($AX136,EOMONTH(BE$15,0))-MAX($AW136,BE$15)+1,)&gt;0,1,0)),
_xlfn.IFS(
$ES136="LisChannel",
_xlpm.COEFF*
INDEX({1;1;1.2;1.2;1;1;1;1;1.2;1.2;1.2;1.2},
MATCH(MONTH(BE$15),
{1,2,3,4,5,6,7,8,9,10,11,12})),
CONCATENATE($ES136," ",$L136)="RussOutdoor метро",
_xlpm.COEFF*
INDEX({0.8;0.9;1.1;1.1;1;1;1;1;1.1;1.1;1.1;1.1},
MATCH(MONTH(BE$15),
{1,2,3,4,5,6,7,8,9,10,11,12})),
$ES136&lt;&gt;"LisChannel",
_xlpm.COEFF,
$ES136&lt;&gt;"RussOutdoor",
_xlpm.COEFF))</f>
        <v/>
      </c>
      <c r="BF136" s="68">
        <f t="array" ref="BF136">
_xlfn.LET(_xlpm.COEFF,
IF($AW136+$AX136=0,0,IF(MAX(MIN($AX136,EOMONTH(BF$15,0))-MAX($AW136,BF$15)+1,)&gt;0,1,0)),
_xlfn.IFS(
$ES136="LisChannel",
_xlpm.COEFF*
INDEX({1;1;1.2;1.2;1;1;1;1;1.2;1.2;1.2;1.2},
MATCH(MONTH(BF$15),
{1,2,3,4,5,6,7,8,9,10,11,12})),
CONCATENATE($ES136," ",$L136)="RussOutdoor метро",
_xlpm.COEFF*
INDEX({0.8;0.9;1.1;1.1;1;1;1;1;1.1;1.1;1.1;1.1},
MATCH(MONTH(BF$15),
{1,2,3,4,5,6,7,8,9,10,11,12})),
$ES136&lt;&gt;"LisChannel",
_xlpm.COEFF,
$ES136&lt;&gt;"RussOutdoor",
_xlpm.COEFF))</f>
        <v/>
      </c>
      <c r="BG136" s="68">
        <f t="array" ref="BG136">
_xlfn.LET(_xlpm.COEFF,
IF($AW136+$AX136=0,0,IF(MAX(MIN($AX136,EOMONTH(BG$15,0))-MAX($AW136,BG$15)+1,)&gt;0,1,0)),
_xlfn.IFS(
$ES136="LisChannel",
_xlpm.COEFF*
INDEX({1;1;1.2;1.2;1;1;1;1;1.2;1.2;1.2;1.2},
MATCH(MONTH(BG$15),
{1,2,3,4,5,6,7,8,9,10,11,12})),
CONCATENATE($ES136," ",$L136)="RussOutdoor метро",
_xlpm.COEFF*
INDEX({0.8;0.9;1.1;1.1;1;1;1;1;1.1;1.1;1.1;1.1},
MATCH(MONTH(BG$15),
{1,2,3,4,5,6,7,8,9,10,11,12})),
$ES136&lt;&gt;"LisChannel",
_xlpm.COEFF,
$ES136&lt;&gt;"RussOutdoor",
_xlpm.COEFF))</f>
        <v/>
      </c>
      <c r="BH136" s="68">
        <f t="array" ref="BH136">
_xlfn.LET(_xlpm.COEFF,
IF($AW136+$AX136=0,0,IF(MAX(MIN($AX136,EOMONTH(BH$15,0))-MAX($AW136,BH$15)+1,)&gt;0,1,0)),
_xlfn.IFS(
$ES136="LisChannel",
_xlpm.COEFF*
INDEX({1;1;1.2;1.2;1;1;1;1;1.2;1.2;1.2;1.2},
MATCH(MONTH(BH$15),
{1,2,3,4,5,6,7,8,9,10,11,12})),
CONCATENATE($ES136," ",$L136)="RussOutdoor метро",
_xlpm.COEFF*
INDEX({0.8;0.9;1.1;1.1;1;1;1;1;1.1;1.1;1.1;1.1},
MATCH(MONTH(BH$15),
{1,2,3,4,5,6,7,8,9,10,11,12})),
$ES136&lt;&gt;"LisChannel",
_xlpm.COEFF,
$ES136&lt;&gt;"RussOutdoor",
_xlpm.COEFF))</f>
        <v/>
      </c>
      <c r="BI136" s="68">
        <f t="array" ref="BI136">
_xlfn.LET(_xlpm.COEFF,
IF($AW136+$AX136=0,0,IF(MAX(MIN($AX136,EOMONTH(BI$15,0))-MAX($AW136,BI$15)+1,)&gt;0,1,0)),
_xlfn.IFS(
$ES136="LisChannel",
_xlpm.COEFF*
INDEX({1;1;1.2;1.2;1;1;1;1;1.2;1.2;1.2;1.2},
MATCH(MONTH(BI$15),
{1,2,3,4,5,6,7,8,9,10,11,12})),
CONCATENATE($ES136," ",$L136)="RussOutdoor метро",
_xlpm.COEFF*
INDEX({0.8;0.9;1.1;1.1;1;1;1;1;1.1;1.1;1.1;1.1},
MATCH(MONTH(BI$15),
{1,2,3,4,5,6,7,8,9,10,11,12})),
$ES136&lt;&gt;"LisChannel",
_xlpm.COEFF,
$ES136&lt;&gt;"RussOutdoor",
_xlpm.COEFF))</f>
        <v/>
      </c>
      <c r="BJ136" s="68">
        <f t="array" ref="BJ136">
_xlfn.LET(_xlpm.COEFF,
IF($AW136+$AX136=0,0,IF(MAX(MIN($AX136,EOMONTH(BJ$15,0))-MAX($AW136,BJ$15)+1,)&gt;0,1,0)),
_xlfn.IFS(
$ES136="LisChannel",
_xlpm.COEFF*
INDEX({1;1;1.2;1.2;1;1;1;1;1.2;1.2;1.2;1.2},
MATCH(MONTH(BJ$15),
{1,2,3,4,5,6,7,8,9,10,11,12})),
CONCATENATE($ES136," ",$L136)="RussOutdoor метро",
_xlpm.COEFF*
INDEX({0.8;0.9;1.1;1.1;1;1;1;1;1.1;1.1;1.1;1.1},
MATCH(MONTH(BJ$15),
{1,2,3,4,5,6,7,8,9,10,11,12})),
$ES136&lt;&gt;"LisChannel",
_xlpm.COEFF,
$ES136&lt;&gt;"RussOutdoor",
_xlpm.COEFF))</f>
        <v/>
      </c>
      <c r="BK136" s="68">
        <f t="array" ref="BK136">
_xlfn.LET(_xlpm.COEFF,
IF($AW136+$AX136=0,0,IF(MAX(MIN($AX136,EOMONTH(BK$15,0))-MAX($AW136,BK$15)+1,)&gt;0,1,0)),
_xlfn.IFS(
$ES136="LisChannel",
_xlpm.COEFF*
INDEX({1;1;1.2;1.2;1;1;1;1;1.2;1.2;1.2;1.2},
MATCH(MONTH(BK$15),
{1,2,3,4,5,6,7,8,9,10,11,12})),
CONCATENATE($ES136," ",$L136)="RussOutdoor метро",
_xlpm.COEFF*
INDEX({0.8;0.9;1.1;1.1;1;1;1;1;1.1;1.1;1.1;1.1},
MATCH(MONTH(BK$15),
{1,2,3,4,5,6,7,8,9,10,11,12})),
$ES136&lt;&gt;"LisChannel",
_xlpm.COEFF,
$ES136&lt;&gt;"RussOutdoor",
_xlpm.COEFF))</f>
        <v/>
      </c>
      <c r="BL136" s="62">
        <f>COUNTIFS($AZ136:$BK136,"&gt;0")</f>
        <v/>
      </c>
      <c r="BM136" s="65" t="n"/>
      <c r="BN136" s="125">
        <f>$DJ136</f>
        <v/>
      </c>
      <c r="BO136" s="63">
        <f>$DQ136</f>
        <v/>
      </c>
      <c r="BP136" s="125">
        <f>
IFERROR(
IF($BL136=0,0,
$BN136*(1-$BO136)),
0)</f>
        <v/>
      </c>
      <c r="BQ136" s="125">
        <f t="array" ref="BQ136">
IFERROR(
_xlfn.IFS(
$DH136="день_1",
$BP136*$BL136/($AX136-$AW136+1)*AZ136*(DAY(EOMONTH(AZ$15,0))),
$DH136="день_2",
$BP136/30*MAX(MIN($AX136,EOMONTH(AZ$15,0))-MAX($AW136,AZ$15)+1,),
$DH136="раб.день",
$BP136/30*(IFERROR(
_xlfn.LET(_xlpm.VD,
CHOOSE(
{1;2;3;4;5;6;7;8;9;10;11;12;13;14;15;16;17;18},
45658,45659,45660,45661,45662,45663,45664,45665,45711,45724,45778,45779,45785,45786,45820,45821,45965,46022),
_xlfn.LET(_xlpm.DD,
MAX(MIN($AX136,EOMONTH(AZ$15,0))-MAX($AW136,AZ$15),),
_xlfn.IFS(
AND(MONTH($AW136)=MONTH(AZ$15),MONTH($AX136)&lt;&gt;MONTH(AZ$15)),
NETWORKDAYS.INTL($AW136,$AW136+_xlpm.DD,1,_xlpm.VD),
AND(MONTH($AW136)&lt;&gt;MONTH(AZ$15),MONTH($AX136)=MONTH(AZ$15)),
NETWORKDAYS.INTL(($AX136)-_xlpm.DD,$AX136,1,_xlpm.VD),
AND(MONTH($AW136)&lt;MONTH(AZ$15),MONTH($AX136)&gt;MONTH(AZ$15)),
NETWORKDAYS.INTL((EOMONTH(AZ$15-1,1))-_xlpm.DD,EOMONTH(AZ$15-1,1),1,_xlpm.VD),
AND(MONTH($AW136)=MONTH(AZ$15),MONTH($AX136)=MONTH(AZ$15)),
NETWORKDAYS.INTL($AW136,$AX136,1,_xlpm.VD)))),0)),
$DH136="месяц",
$BP136*AZ136,
$DH136="неделя",
$BP136*AZ136/7*(ROUNDUP((DAY(EOMONTH(AZ$15,0)))/4,0))),
0)</f>
        <v/>
      </c>
      <c r="BR136" s="125">
        <f t="array" ref="BR136">
IFERROR(
_xlfn.IFS(
$DH136="день_1",
$BP136*$BL136/($AX136-$AW136+1)*BA136*(DAY(EOMONTH(BA$15,0))),
$DH136="день_2",
$BP136/30*MAX(MIN($AX136,EOMONTH(BA$15,0))-MAX($AW136,BA$15)+1,),
$DH136="раб.день",
$BP136/30*(IFERROR(
_xlfn.LET(_xlpm.VD,
CHOOSE(
{1;2;3;4;5;6;7;8;9;10;11;12;13;14;15;16;17;18},
45658,45659,45660,45661,45662,45663,45664,45665,45711,45724,45778,45779,45785,45786,45820,45821,45965,46022),
_xlfn.LET(_xlpm.DD,
MAX(MIN($AX136,EOMONTH(BA$15,0))-MAX($AW136,BA$15),),
_xlfn.IFS(
AND(MONTH($AW136)=MONTH(BA$15),MONTH($AX136)&lt;&gt;MONTH(BA$15)),
NETWORKDAYS.INTL($AW136,$AW136+_xlpm.DD,1,_xlpm.VD),
AND(MONTH($AW136)&lt;&gt;MONTH(BA$15),MONTH($AX136)=MONTH(BA$15)),
NETWORKDAYS.INTL(($AX136)-_xlpm.DD,$AX136,1,_xlpm.VD),
AND(MONTH($AW136)&lt;MONTH(BA$15),MONTH($AX136)&gt;MONTH(BA$15)),
NETWORKDAYS.INTL((EOMONTH(BA$15-1,1))-_xlpm.DD,EOMONTH(BA$15-1,1),1,_xlpm.VD),
AND(MONTH($AW136)=MONTH(BA$15),MONTH($AX136)=MONTH(BA$15)),
NETWORKDAYS.INTL($AW136,$AX136,1,_xlpm.VD)))),0)),
$DH136="месяц",
$BP136*BA136,
$DH136="неделя",
$BP136*BA136/7*(ROUNDUP((DAY(EOMONTH(BA$15,0)))/4,0))),
0)</f>
        <v/>
      </c>
      <c r="BS136" s="125">
        <f t="array" ref="BS136">
IFERROR(
_xlfn.IFS(
$DH136="день_1",
$BP136*$BL136/($AX136-$AW136+1)*BB136*(DAY(EOMONTH(BB$15,0))),
$DH136="день_2",
$BP136/30*MAX(MIN($AX136,EOMONTH(BB$15,0))-MAX($AW136,BB$15)+1,),
$DH136="раб.день",
$BP136/30*(IFERROR(
_xlfn.LET(_xlpm.VD,
CHOOSE(
{1;2;3;4;5;6;7;8;9;10;11;12;13;14;15;16;17;18},
45658,45659,45660,45661,45662,45663,45664,45665,45711,45724,45778,45779,45785,45786,45820,45821,45965,46022),
_xlfn.LET(_xlpm.DD,
MAX(MIN($AX136,EOMONTH(BB$15,0))-MAX($AW136,BB$15),),
_xlfn.IFS(
AND(MONTH($AW136)=MONTH(BB$15),MONTH($AX136)&lt;&gt;MONTH(BB$15)),
NETWORKDAYS.INTL($AW136,$AW136+_xlpm.DD,1,_xlpm.VD),
AND(MONTH($AW136)&lt;&gt;MONTH(BB$15),MONTH($AX136)=MONTH(BB$15)),
NETWORKDAYS.INTL(($AX136)-_xlpm.DD,$AX136,1,_xlpm.VD),
AND(MONTH($AW136)&lt;MONTH(BB$15),MONTH($AX136)&gt;MONTH(BB$15)),
NETWORKDAYS.INTL((EOMONTH(BB$15-1,1))-_xlpm.DD,EOMONTH(BB$15-1,1),1,_xlpm.VD),
AND(MONTH($AW136)=MONTH(BB$15),MONTH($AX136)=MONTH(BB$15)),
NETWORKDAYS.INTL($AW136,$AX136,1,_xlpm.VD)))),0)),
$DH136="месяц",
$BP136*BB136,
$DH136="неделя",
$BP136*BB136/7*(ROUNDUP((DAY(EOMONTH(BB$15,0)))/4,0))),
0)</f>
        <v/>
      </c>
      <c r="BT136" s="125">
        <f t="array" ref="BT136">
IFERROR(
_xlfn.IFS(
$DH136="день_1",
$BP136*$BL136/($AX136-$AW136+1)*BC136*(DAY(EOMONTH(BC$15,0))),
$DH136="день_2",
$BP136/30*MAX(MIN($AX136,EOMONTH(BC$15,0))-MAX($AW136,BC$15)+1,),
$DH136="раб.день",
$BP136/30*(IFERROR(
_xlfn.LET(_xlpm.VD,
CHOOSE(
{1;2;3;4;5;6;7;8;9;10;11;12;13;14;15;16;17;18},
45658,45659,45660,45661,45662,45663,45664,45665,45711,45724,45778,45779,45785,45786,45820,45821,45965,46022),
_xlfn.LET(_xlpm.DD,
MAX(MIN($AX136,EOMONTH(BC$15,0))-MAX($AW136,BC$15),),
_xlfn.IFS(
AND(MONTH($AW136)=MONTH(BC$15),MONTH($AX136)&lt;&gt;MONTH(BC$15)),
NETWORKDAYS.INTL($AW136,$AW136+_xlpm.DD,1,_xlpm.VD),
AND(MONTH($AW136)&lt;&gt;MONTH(BC$15),MONTH($AX136)=MONTH(BC$15)),
NETWORKDAYS.INTL(($AX136)-_xlpm.DD,$AX136,1,_xlpm.VD),
AND(MONTH($AW136)&lt;MONTH(BC$15),MONTH($AX136)&gt;MONTH(BC$15)),
NETWORKDAYS.INTL((EOMONTH(BC$15-1,1))-_xlpm.DD,EOMONTH(BC$15-1,1),1,_xlpm.VD),
AND(MONTH($AW136)=MONTH(BC$15),MONTH($AX136)=MONTH(BC$15)),
NETWORKDAYS.INTL($AW136,$AX136,1,_xlpm.VD)))),0)),
$DH136="месяц",
$BP136*BC136,
$DH136="неделя",
$BP136*BC136/7*(ROUNDUP((DAY(EOMONTH(BC$15,0)))/4,0))),
0)</f>
        <v/>
      </c>
      <c r="BU136" s="125">
        <f t="array" ref="BU136">
IFERROR(
_xlfn.IFS(
$DH136="день_1",
$BP136*$BL136/($AX136-$AW136+1)*BD136*(DAY(EOMONTH(BD$15,0))),
$DH136="день_2",
$BP136/30*MAX(MIN($AX136,EOMONTH(BD$15,0))-MAX($AW136,BD$15)+1,),
$DH136="раб.день",
$BP136/30*(IFERROR(
_xlfn.LET(_xlpm.VD,
CHOOSE(
{1;2;3;4;5;6;7;8;9;10;11;12;13;14;15;16;17;18},
45658,45659,45660,45661,45662,45663,45664,45665,45711,45724,45778,45779,45785,45786,45820,45821,45965,46022),
_xlfn.LET(_xlpm.DD,
MAX(MIN($AX136,EOMONTH(BD$15,0))-MAX($AW136,BD$15),),
_xlfn.IFS(
AND(MONTH($AW136)=MONTH(BD$15),MONTH($AX136)&lt;&gt;MONTH(BD$15)),
NETWORKDAYS.INTL($AW136,$AW136+_xlpm.DD,1,_xlpm.VD),
AND(MONTH($AW136)&lt;&gt;MONTH(BD$15),MONTH($AX136)=MONTH(BD$15)),
NETWORKDAYS.INTL(($AX136)-_xlpm.DD,$AX136,1,_xlpm.VD),
AND(MONTH($AW136)&lt;MONTH(BD$15),MONTH($AX136)&gt;MONTH(BD$15)),
NETWORKDAYS.INTL((EOMONTH(BD$15-1,1))-_xlpm.DD,EOMONTH(BD$15-1,1),1,_xlpm.VD),
AND(MONTH($AW136)=MONTH(BD$15),MONTH($AX136)=MONTH(BD$15)),
NETWORKDAYS.INTL($AW136,$AX136,1,_xlpm.VD)))),0)),
$DH136="месяц",
$BP136*BD136,
$DH136="неделя",
$BP136*BD136/7*(ROUNDUP((DAY(EOMONTH(BD$15,0)))/4,0))),
0)</f>
        <v/>
      </c>
      <c r="BV136" s="125">
        <f t="array" ref="BV136">
IFERROR(
_xlfn.IFS(
$DH136="день_1",
$BP136*$BL136/($AX136-$AW136+1)*BE136*(DAY(EOMONTH(BE$15,0))),
$DH136="день_2",
$BP136/30*MAX(MIN($AX136,EOMONTH(BE$15,0))-MAX($AW136,BE$15)+1,),
$DH136="раб.день",
$BP136/30*(IFERROR(
_xlfn.LET(_xlpm.VD,
CHOOSE(
{1;2;3;4;5;6;7;8;9;10;11;12;13;14;15;16;17;18},
45658,45659,45660,45661,45662,45663,45664,45665,45711,45724,45778,45779,45785,45786,45820,45821,45965,46022),
_xlfn.LET(_xlpm.DD,
MAX(MIN($AX136,EOMONTH(BE$15,0))-MAX($AW136,BE$15),),
_xlfn.IFS(
AND(MONTH($AW136)=MONTH(BE$15),MONTH($AX136)&lt;&gt;MONTH(BE$15)),
NETWORKDAYS.INTL($AW136,$AW136+_xlpm.DD,1,_xlpm.VD),
AND(MONTH($AW136)&lt;&gt;MONTH(BE$15),MONTH($AX136)=MONTH(BE$15)),
NETWORKDAYS.INTL(($AX136)-_xlpm.DD,$AX136,1,_xlpm.VD),
AND(MONTH($AW136)&lt;MONTH(BE$15),MONTH($AX136)&gt;MONTH(BE$15)),
NETWORKDAYS.INTL((EOMONTH(BE$15-1,1))-_xlpm.DD,EOMONTH(BE$15-1,1),1,_xlpm.VD),
AND(MONTH($AW136)=MONTH(BE$15),MONTH($AX136)=MONTH(BE$15)),
NETWORKDAYS.INTL($AW136,$AX136,1,_xlpm.VD)))),0)),
$DH136="месяц",
$BP136*BE136,
$DH136="неделя",
$BP136*BE136/7*(ROUNDUP((DAY(EOMONTH(BE$15,0)))/4,0))),
0)</f>
        <v/>
      </c>
      <c r="BW136" s="125">
        <f t="array" ref="BW136">
IFERROR(
_xlfn.IFS(
$DH136="день_1",
$BP136*$BL136/($AX136-$AW136+1)*BF136*(DAY(EOMONTH(BF$15,0))),
$DH136="день_2",
$BP136/30*MAX(MIN($AX136,EOMONTH(BF$15,0))-MAX($AW136,BF$15)+1,),
$DH136="раб.день",
$BP136/30*(IFERROR(
_xlfn.LET(_xlpm.VD,
CHOOSE(
{1;2;3;4;5;6;7;8;9;10;11;12;13;14;15;16;17;18},
45658,45659,45660,45661,45662,45663,45664,45665,45711,45724,45778,45779,45785,45786,45820,45821,45965,46022),
_xlfn.LET(_xlpm.DD,
MAX(MIN($AX136,EOMONTH(BF$15,0))-MAX($AW136,BF$15),),
_xlfn.IFS(
AND(MONTH($AW136)=MONTH(BF$15),MONTH($AX136)&lt;&gt;MONTH(BF$15)),
NETWORKDAYS.INTL($AW136,$AW136+_xlpm.DD,1,_xlpm.VD),
AND(MONTH($AW136)&lt;&gt;MONTH(BF$15),MONTH($AX136)=MONTH(BF$15)),
NETWORKDAYS.INTL(($AX136)-_xlpm.DD,$AX136,1,_xlpm.VD),
AND(MONTH($AW136)&lt;MONTH(BF$15),MONTH($AX136)&gt;MONTH(BF$15)),
NETWORKDAYS.INTL((EOMONTH(BF$15-1,1))-_xlpm.DD,EOMONTH(BF$15-1,1),1,_xlpm.VD),
AND(MONTH($AW136)=MONTH(BF$15),MONTH($AX136)=MONTH(BF$15)),
NETWORKDAYS.INTL($AW136,$AX136,1,_xlpm.VD)))),0)),
$DH136="месяц",
$BP136*BF136,
$DH136="неделя",
$BP136*BF136/7*(ROUNDUP((DAY(EOMONTH(BF$15,0)))/4,0))),
0)</f>
        <v/>
      </c>
      <c r="BX136" s="125">
        <f t="array" ref="BX136">
IFERROR(
_xlfn.IFS(
$DH136="день_1",
$BP136*$BL136/($AX136-$AW136+1)*BG136*(DAY(EOMONTH(BG$15,0))),
$DH136="день_2",
$BP136/30*MAX(MIN($AX136,EOMONTH(BG$15,0))-MAX($AW136,BG$15)+1,),
$DH136="раб.день",
$BP136/30*(IFERROR(
_xlfn.LET(_xlpm.VD,
CHOOSE(
{1;2;3;4;5;6;7;8;9;10;11;12;13;14;15;16;17;18},
45658,45659,45660,45661,45662,45663,45664,45665,45711,45724,45778,45779,45785,45786,45820,45821,45965,46022),
_xlfn.LET(_xlpm.DD,
MAX(MIN($AX136,EOMONTH(BG$15,0))-MAX($AW136,BG$15),),
_xlfn.IFS(
AND(MONTH($AW136)=MONTH(BG$15),MONTH($AX136)&lt;&gt;MONTH(BG$15)),
NETWORKDAYS.INTL($AW136,$AW136+_xlpm.DD,1,_xlpm.VD),
AND(MONTH($AW136)&lt;&gt;MONTH(BG$15),MONTH($AX136)=MONTH(BG$15)),
NETWORKDAYS.INTL(($AX136)-_xlpm.DD,$AX136,1,_xlpm.VD),
AND(MONTH($AW136)&lt;MONTH(BG$15),MONTH($AX136)&gt;MONTH(BG$15)),
NETWORKDAYS.INTL((EOMONTH(BG$15-1,1))-_xlpm.DD,EOMONTH(BG$15-1,1),1,_xlpm.VD),
AND(MONTH($AW136)=MONTH(BG$15),MONTH($AX136)=MONTH(BG$15)),
NETWORKDAYS.INTL($AW136,$AX136,1,_xlpm.VD)))),0)),
$DH136="месяц",
$BP136*BG136,
$DH136="неделя",
$BP136*BG136/7*(ROUNDUP((DAY(EOMONTH(BG$15,0)))/4,0))),
0)</f>
        <v/>
      </c>
      <c r="BY136" s="125">
        <f t="array" ref="BY136">
IFERROR(
_xlfn.IFS(
$DH136="день_1",
$BP136*$BL136/($AX136-$AW136+1)*BH136*(DAY(EOMONTH(BH$15,0))),
$DH136="день_2",
$BP136/30*MAX(MIN($AX136,EOMONTH(BH$15,0))-MAX($AW136,BH$15)+1,),
$DH136="раб.день",
$BP136/30*(IFERROR(
_xlfn.LET(_xlpm.VD,
CHOOSE(
{1;2;3;4;5;6;7;8;9;10;11;12;13;14;15;16;17;18},
45658,45659,45660,45661,45662,45663,45664,45665,45711,45724,45778,45779,45785,45786,45820,45821,45965,46022),
_xlfn.LET(_xlpm.DD,
MAX(MIN($AX136,EOMONTH(BH$15,0))-MAX($AW136,BH$15),),
_xlfn.IFS(
AND(MONTH($AW136)=MONTH(BH$15),MONTH($AX136)&lt;&gt;MONTH(BH$15)),
NETWORKDAYS.INTL($AW136,$AW136+_xlpm.DD,1,_xlpm.VD),
AND(MONTH($AW136)&lt;&gt;MONTH(BH$15),MONTH($AX136)=MONTH(BH$15)),
NETWORKDAYS.INTL(($AX136)-_xlpm.DD,$AX136,1,_xlpm.VD),
AND(MONTH($AW136)&lt;MONTH(BH$15),MONTH($AX136)&gt;MONTH(BH$15)),
NETWORKDAYS.INTL((EOMONTH(BH$15-1,1))-_xlpm.DD,EOMONTH(BH$15-1,1),1,_xlpm.VD),
AND(MONTH($AW136)=MONTH(BH$15),MONTH($AX136)=MONTH(BH$15)),
NETWORKDAYS.INTL($AW136,$AX136,1,_xlpm.VD)))),0)),
$DH136="месяц",
$BP136*BH136,
$DH136="неделя",
$BP136*BH136/7*(ROUNDUP((DAY(EOMONTH(BH$15,0)))/4,0))),
0)</f>
        <v/>
      </c>
      <c r="BZ136" s="125">
        <f t="array" ref="BZ136">
IFERROR(
_xlfn.IFS(
$DH136="день_1",
$BP136*$BL136/($AX136-$AW136+1)*BI136*(DAY(EOMONTH(BI$15,0))),
$DH136="день_2",
$BP136/30*MAX(MIN($AX136,EOMONTH(BI$15,0))-MAX($AW136,BI$15)+1,),
$DH136="раб.день",
$BP136/30*(IFERROR(
_xlfn.LET(_xlpm.VD,
CHOOSE(
{1;2;3;4;5;6;7;8;9;10;11;12;13;14;15;16;17;18},
45658,45659,45660,45661,45662,45663,45664,45665,45711,45724,45778,45779,45785,45786,45820,45821,45965,46022),
_xlfn.LET(_xlpm.DD,
MAX(MIN($AX136,EOMONTH(BI$15,0))-MAX($AW136,BI$15),),
_xlfn.IFS(
AND(MONTH($AW136)=MONTH(BI$15),MONTH($AX136)&lt;&gt;MONTH(BI$15)),
NETWORKDAYS.INTL($AW136,$AW136+_xlpm.DD,1,_xlpm.VD),
AND(MONTH($AW136)&lt;&gt;MONTH(BI$15),MONTH($AX136)=MONTH(BI$15)),
NETWORKDAYS.INTL(($AX136)-_xlpm.DD,$AX136,1,_xlpm.VD),
AND(MONTH($AW136)&lt;MONTH(BI$15),MONTH($AX136)&gt;MONTH(BI$15)),
NETWORKDAYS.INTL((EOMONTH(BI$15-1,1))-_xlpm.DD,EOMONTH(BI$15-1,1),1,_xlpm.VD),
AND(MONTH($AW136)=MONTH(BI$15),MONTH($AX136)=MONTH(BI$15)),
NETWORKDAYS.INTL($AW136,$AX136,1,_xlpm.VD)))),0)),
$DH136="месяц",
$BP136*BI136,
$DH136="неделя",
$BP136*BI136/7*(ROUNDUP((DAY(EOMONTH(BI$15,0)))/4,0))),
0)</f>
        <v/>
      </c>
      <c r="CA136" s="125">
        <f t="array" ref="CA136">
IFERROR(
_xlfn.IFS(
$DH136="день_1",
$BP136*$BL136/($AX136-$AW136+1)*BJ136*(DAY(EOMONTH(BJ$15,0))),
$DH136="день_2",
$BP136/30*MAX(MIN($AX136,EOMONTH(BJ$15,0))-MAX($AW136,BJ$15)+1,),
$DH136="раб.день",
$BP136/30*(IFERROR(
_xlfn.LET(_xlpm.VD,
CHOOSE(
{1;2;3;4;5;6;7;8;9;10;11;12;13;14;15;16;17;18},
45658,45659,45660,45661,45662,45663,45664,45665,45711,45724,45778,45779,45785,45786,45820,45821,45965,46022),
_xlfn.LET(_xlpm.DD,
MAX(MIN($AX136,EOMONTH(BJ$15,0))-MAX($AW136,BJ$15),),
_xlfn.IFS(
AND(MONTH($AW136)=MONTH(BJ$15),MONTH($AX136)&lt;&gt;MONTH(BJ$15)),
NETWORKDAYS.INTL($AW136,$AW136+_xlpm.DD,1,_xlpm.VD),
AND(MONTH($AW136)&lt;&gt;MONTH(BJ$15),MONTH($AX136)=MONTH(BJ$15)),
NETWORKDAYS.INTL(($AX136)-_xlpm.DD,$AX136,1,_xlpm.VD),
AND(MONTH($AW136)&lt;MONTH(BJ$15),MONTH($AX136)&gt;MONTH(BJ$15)),
NETWORKDAYS.INTL((EOMONTH(BJ$15-1,1))-_xlpm.DD,EOMONTH(BJ$15-1,1),1,_xlpm.VD),
AND(MONTH($AW136)=MONTH(BJ$15),MONTH($AX136)=MONTH(BJ$15)),
NETWORKDAYS.INTL($AW136,$AX136,1,_xlpm.VD)))),0)),
$DH136="месяц",
$BP136*BJ136,
$DH136="неделя",
$BP136*BJ136/7*(ROUNDUP((DAY(EOMONTH(BJ$15,0)))/4,0))),
0)</f>
        <v/>
      </c>
      <c r="CB136" s="125">
        <f t="array" ref="CB136">
IFERROR(
_xlfn.IFS(
$DH136="день_1",
$BP136*$BL136/($AX136-$AW136+1)*BK136*(DAY(EOMONTH(BK$15,0))),
$DH136="день_2",
$BP136/30*MAX(MIN($AX136,EOMONTH(BK$15,0))-MAX($AW136,BK$15)+1,),
$DH136="раб.день",
$BP136/30*(IFERROR(
_xlfn.LET(_xlpm.VD,
CHOOSE(
{1;2;3;4;5;6;7;8;9;10;11;12;13;14;15;16;17;18},
45658,45659,45660,45661,45662,45663,45664,45665,45711,45724,45778,45779,45785,45786,45820,45821,45965,46022),
_xlfn.LET(_xlpm.DD,
MAX(MIN($AX136,EOMONTH(BK$15,0))-MAX($AW136,BK$15),),
_xlfn.IFS(
AND(MONTH($AW136)=MONTH(BK$15),MONTH($AX136)&lt;&gt;MONTH(BK$15)),
NETWORKDAYS.INTL($AW136,$AW136+_xlpm.DD,1,_xlpm.VD),
AND(MONTH($AW136)&lt;&gt;MONTH(BK$15),MONTH($AX136)=MONTH(BK$15)),
NETWORKDAYS.INTL(($AX136)-_xlpm.DD,$AX136,1,_xlpm.VD),
AND(MONTH($AW136)&lt;MONTH(BK$15),MONTH($AX136)&gt;MONTH(BK$15)),
NETWORKDAYS.INTL((EOMONTH(BK$15-1,1))-_xlpm.DD,EOMONTH(BK$15-1,1),1,_xlpm.VD),
AND(MONTH($AW136)=MONTH(BK$15),MONTH($AX136)=MONTH(BK$15)),
NETWORKDAYS.INTL($AW136,$AX136,1,_xlpm.VD)))),0)),
$DH136="месяц",
$BP136*BK136,
$DH136="неделя",
$BP136*BK136/7*(ROUNDUP((DAY(EOMONTH(BK$15,0)))/4,0))),
0)</f>
        <v/>
      </c>
      <c r="CC136" s="125">
        <f>SUM($BQ136:$CB136)</f>
        <v/>
      </c>
      <c r="CD136" s="126">
        <f>SUM($EH136:$EH136)</f>
        <v/>
      </c>
      <c r="CE136" s="126">
        <f>$CD136*$AB136</f>
        <v/>
      </c>
      <c r="CF136" s="126">
        <f>SUM($EK136:$EK136)</f>
        <v/>
      </c>
      <c r="CG136" s="126">
        <f>$CF136*$AB136</f>
        <v/>
      </c>
      <c r="CH136" s="126">
        <f>SUM($CC136,$CE136,$CG136)</f>
        <v/>
      </c>
      <c r="CI136" s="126">
        <f>$CH136*(1+$CM136)</f>
        <v/>
      </c>
      <c r="CJ136" s="127" t="n">
        <v>0</v>
      </c>
      <c r="CK136" s="126">
        <f>SUM($CH136:$CH136)*(1+$CJ136)</f>
        <v/>
      </c>
      <c r="CL136" s="126">
        <f>SUM($CH136:$CH136)*(1+$CM136)</f>
        <v/>
      </c>
      <c r="CM136" s="59" t="inlineStr">
        <is>
          <t>20%</t>
        </is>
      </c>
      <c r="CN136" s="59" t="n"/>
      <c r="CO136" s="72" t="n"/>
      <c r="CP136" s="59" t="n"/>
      <c r="CQ136" s="73" t="n"/>
      <c r="CR136" s="73" t="n"/>
      <c r="CS136" s="73" t="n"/>
      <c r="CT136" s="72" t="n"/>
      <c r="CU136" s="79" t="inlineStr">
        <is>
          <t> </t>
        </is>
      </c>
      <c r="CV136" s="60" t="n"/>
      <c r="CW136" s="60" t="n"/>
      <c r="CX136" s="60" t="n"/>
      <c r="CY136" s="127">
        <f>IFERROR(($CC136-$EE136)/($EE136/(1-$DQ136)),0)</f>
        <v/>
      </c>
      <c r="CZ136" s="127">
        <f>IFERROR(1-$EI136/($CE136),0)</f>
        <v/>
      </c>
      <c r="DA136" s="127">
        <f>IFERROR(1-$EL136/($CG136),0)</f>
        <v/>
      </c>
      <c r="DB136" s="126">
        <f>ROUND(IFERROR(($CI136/(1+$CM136)-$EN136),0),2)</f>
        <v/>
      </c>
      <c r="DC136" s="128" t="n"/>
      <c r="DD136" s="125" t="n"/>
      <c r="DE136" s="75" t="n">
        <v>0</v>
      </c>
      <c r="DF136" s="128" t="n"/>
      <c r="DG136" s="125">
        <f>IF($DC136=0,0,$DD136*($DC136*100%-$DE136*$DF136))*SUM($AB136:$AB136)</f>
        <v/>
      </c>
      <c r="DH136" s="129" t="inlineStr">
        <is>
          <t>месяц</t>
        </is>
      </c>
      <c r="DI136" s="130">
        <f t="array" ref="DI136">IFERROR(
IF($ES136="LisChannel",
(ROUND(((INDEX({174.625;153.888888888889;130.972222222222},MATCH($AI136,{2;3;4}),0))*$AG136*$AI136),2)),0),0)</f>
        <v/>
      </c>
      <c r="DJ136" s="130">
        <f>
_xlfn.LET(_xlpm.X,
IFERROR(
IF($ES136="НовиковТВ",
(_xlfn.LET(_xlpm.NTV,
_xlfn.LET(_xlpm.MIN,350000,
IF(SUMIFS($DI:$DI,$ES:$ES,"НовиковТВ")&lt;=_xlpm.MIN,
(SUMIFS($DI:$DI,$ES:$ES,"НовиковТВ")/(COUNTIFS($ES:$ES,"НовиковТВ")))*_xlpm.MIN/SUMIFS($DI:$DI,$ES:$ES,"НовиковТВ"),
DI136)),
_xlpm.NTV+$DG136/(1-(1-(_xlpm.NTV)*(1-$DL136)*(1-$DM136)*(1-$DN136)*(1-$DO136)*(1-$DP136)/_xlpm.NTV))))/(1+$EP136),
$DI136+$DG136/(1-(1-($DI136)*(1-$DL136)*(1-$DM136)*(1-$DN136)*(1-$DO136)*(1-$DP136)/$DI136))),
0),
_xlpm.X*(1+$CM136)*(1+$CW136)-_xlpm.X*(1+$CM136)+_xlpm.X)</f>
        <v/>
      </c>
      <c r="DK136" s="125" t="inlineStr">
        <is>
          <t>послед.</t>
        </is>
      </c>
      <c r="DL136" s="63" t="n">
        <v>0</v>
      </c>
      <c r="DM136" s="63" t="n">
        <v>0</v>
      </c>
      <c r="DN136" s="63" t="n">
        <v>0</v>
      </c>
      <c r="DO136" s="63" t="n">
        <v>0</v>
      </c>
      <c r="DP136" s="63" t="n">
        <v>0</v>
      </c>
      <c r="DQ136" s="63">
        <f t="array" ref="DQ136">IFERROR(_xlfn.IFS(
$DK136="послед.",1-(1-$DL136)*(1-$DM136)*(1-$DN136)*(1-$DO136)*(1-$DP136),
$DK136="сумм.",$DL136+$DM136+$DN136+$DO136+$DP136),
0)</f>
        <v/>
      </c>
      <c r="DR136" s="125">
        <f t="array" ref="DR136">
IFERROR(
_xlfn.IFS(
$BL136=0,
0,
$BL136&gt;0,
_xlfn.IFS($DK136="послед.",
$DJ136*(1-$DL136)*(1-$DM136)*(1-$DN136)*(1-$DO136)*(1-$DP136),
$DK136="сумм.",
$DJ136*(1-($DL136+$DM136+$DN136+$DO136+$DP136)))),0)</f>
        <v/>
      </c>
      <c r="DS136" s="125">
        <f t="array" ref="DS136">
IFERROR(_xlfn.IFS(
$DH136="день_1",
$DR136*$BL136/($AX136-$AW136+1)*AZ136*(DAY(EOMONTH(AZ$15,0))),
$DH136="день_2",
$DR136/30*MAX(MIN($AX136,EOMONTH(AZ$15,0))-MAX($AW136,AZ$15)+1,),
$DH136="раб.день",
$DR136/30*(IFERROR(
_xlfn.LET(_xlpm.VD,
CHOOSE(
{1;2;3;4;5;6;7;8;9;10;11;12;13;14;15;16;17;18},
45658,45659,45660,45661,45662,45663,45664,45665,45711,45724,45778,45779,45785,45786,45820,45821,45965,46022),
_xlfn.LET(_xlpm.DD,
MAX(MIN($AX136,EOMONTH(AZ$15,0))-MAX($AW136,AZ$15),),
_xlfn.IFS(
AND(MONTH($AW136)=MONTH(AZ$15),MONTH($AX136)&lt;&gt;MONTH(AZ$15)),
NETWORKDAYS.INTL($AW136,$AW136+_xlpm.DD,1,_xlpm.VD),
AND(MONTH($AW136)&lt;&gt;MONTH(AZ$15),MONTH($AX136)=MONTH(AZ$15)),
NETWORKDAYS.INTL(($AX136)-_xlpm.DD,$AX136,1,_xlpm.VD),
AND(MONTH($AW136)&lt;MONTH(AZ$15),MONTH($AX136)&gt;MONTH(AZ$15)),
NETWORKDAYS.INTL((EOMONTH(AZ$15-1,1))-_xlpm.DD,EOMONTH(AZ$15-1,1),1,_xlpm.VD),
AND(MONTH($AW136)=MONTH(AZ$15),MONTH($AX136)=MONTH(AZ$15)),
NETWORKDAYS.INTL($AW136,$AX136,1,_xlpm.VD)))),0)),
$DH136="месяц",
$DR136*AZ136,
$DH136="неделя",
$DR136*AZ136/7*(ROUNDUP((DAY(EOMONTH(AZ$15,0)))/4,0))),
0)</f>
        <v/>
      </c>
      <c r="DT136" s="125">
        <f t="array" ref="DT136">
IFERROR(_xlfn.IFS(
$DH136="день_1",
$DR136*$BL136/($AX136-$AW136+1)*BA136*(DAY(EOMONTH(BA$15,0))),
$DH136="день_2",
$DR136/30*MAX(MIN($AX136,EOMONTH(BA$15,0))-MAX($AW136,BA$15)+1,),
$DH136="раб.день",
$DR136/30*(IFERROR(
_xlfn.LET(_xlpm.VD,
CHOOSE(
{1;2;3;4;5;6;7;8;9;10;11;12;13;14;15;16;17;18},
45658,45659,45660,45661,45662,45663,45664,45665,45711,45724,45778,45779,45785,45786,45820,45821,45965,46022),
_xlfn.LET(_xlpm.DD,
MAX(MIN($AX136,EOMONTH(BA$15,0))-MAX($AW136,BA$15),),
_xlfn.IFS(
AND(MONTH($AW136)=MONTH(BA$15),MONTH($AX136)&lt;&gt;MONTH(BA$15)),
NETWORKDAYS.INTL($AW136,$AW136+_xlpm.DD,1,_xlpm.VD),
AND(MONTH($AW136)&lt;&gt;MONTH(BA$15),MONTH($AX136)=MONTH(BA$15)),
NETWORKDAYS.INTL(($AX136)-_xlpm.DD,$AX136,1,_xlpm.VD),
AND(MONTH($AW136)&lt;MONTH(BA$15),MONTH($AX136)&gt;MONTH(BA$15)),
NETWORKDAYS.INTL((EOMONTH(BA$15-1,1))-_xlpm.DD,EOMONTH(BA$15-1,1),1,_xlpm.VD),
AND(MONTH($AW136)=MONTH(BA$15),MONTH($AX136)=MONTH(BA$15)),
NETWORKDAYS.INTL($AW136,$AX136,1,_xlpm.VD)))),0)),
$DH136="месяц",
$DR136*BA136,
$DH136="неделя",
$DR136*BA136/7*(ROUNDUP((DAY(EOMONTH(BA$15,0)))/4,0))),
0)</f>
        <v/>
      </c>
      <c r="DU136" s="125">
        <f t="array" ref="DU136">
IFERROR(_xlfn.IFS(
$DH136="день_1",
$DR136*$BL136/($AX136-$AW136+1)*BB136*(DAY(EOMONTH(BB$15,0))),
$DH136="день_2",
$DR136/30*MAX(MIN($AX136,EOMONTH(BB$15,0))-MAX($AW136,BB$15)+1,),
$DH136="раб.день",
$DR136/30*(IFERROR(
_xlfn.LET(_xlpm.VD,
CHOOSE(
{1;2;3;4;5;6;7;8;9;10;11;12;13;14;15;16;17;18},
45658,45659,45660,45661,45662,45663,45664,45665,45711,45724,45778,45779,45785,45786,45820,45821,45965,46022),
_xlfn.LET(_xlpm.DD,
MAX(MIN($AX136,EOMONTH(BB$15,0))-MAX($AW136,BB$15),),
_xlfn.IFS(
AND(MONTH($AW136)=MONTH(BB$15),MONTH($AX136)&lt;&gt;MONTH(BB$15)),
NETWORKDAYS.INTL($AW136,$AW136+_xlpm.DD,1,_xlpm.VD),
AND(MONTH($AW136)&lt;&gt;MONTH(BB$15),MONTH($AX136)=MONTH(BB$15)),
NETWORKDAYS.INTL(($AX136)-_xlpm.DD,$AX136,1,_xlpm.VD),
AND(MONTH($AW136)&lt;MONTH(BB$15),MONTH($AX136)&gt;MONTH(BB$15)),
NETWORKDAYS.INTL((EOMONTH(BB$15-1,1))-_xlpm.DD,EOMONTH(BB$15-1,1),1,_xlpm.VD),
AND(MONTH($AW136)=MONTH(BB$15),MONTH($AX136)=MONTH(BB$15)),
NETWORKDAYS.INTL($AW136,$AX136,1,_xlpm.VD)))),0)),
$DH136="месяц",
$DR136*BB136,
$DH136="неделя",
$DR136*BB136/7*(ROUNDUP((DAY(EOMONTH(BB$15,0)))/4,0))),
0)</f>
        <v/>
      </c>
      <c r="DV136" s="125">
        <f t="array" ref="DV136">
IFERROR(_xlfn.IFS(
$DH136="день_1",
$DR136*$BL136/($AX136-$AW136+1)*BC136*(DAY(EOMONTH(BC$15,0))),
$DH136="день_2",
$DR136/30*MAX(MIN($AX136,EOMONTH(BC$15,0))-MAX($AW136,BC$15)+1,),
$DH136="раб.день",
$DR136/30*(IFERROR(
_xlfn.LET(_xlpm.VD,
CHOOSE(
{1;2;3;4;5;6;7;8;9;10;11;12;13;14;15;16;17;18},
45658,45659,45660,45661,45662,45663,45664,45665,45711,45724,45778,45779,45785,45786,45820,45821,45965,46022),
_xlfn.LET(_xlpm.DD,
MAX(MIN($AX136,EOMONTH(BC$15,0))-MAX($AW136,BC$15),),
_xlfn.IFS(
AND(MONTH($AW136)=MONTH(BC$15),MONTH($AX136)&lt;&gt;MONTH(BC$15)),
NETWORKDAYS.INTL($AW136,$AW136+_xlpm.DD,1,_xlpm.VD),
AND(MONTH($AW136)&lt;&gt;MONTH(BC$15),MONTH($AX136)=MONTH(BC$15)),
NETWORKDAYS.INTL(($AX136)-_xlpm.DD,$AX136,1,_xlpm.VD),
AND(MONTH($AW136)&lt;MONTH(BC$15),MONTH($AX136)&gt;MONTH(BC$15)),
NETWORKDAYS.INTL((EOMONTH(BC$15-1,1))-_xlpm.DD,EOMONTH(BC$15-1,1),1,_xlpm.VD),
AND(MONTH($AW136)=MONTH(BC$15),MONTH($AX136)=MONTH(BC$15)),
NETWORKDAYS.INTL($AW136,$AX136,1,_xlpm.VD)))),0)),
$DH136="месяц",
$DR136*BC136,
$DH136="неделя",
$DR136*BC136/7*(ROUNDUP((DAY(EOMONTH(BC$15,0)))/4,0))),
0)</f>
        <v/>
      </c>
      <c r="DW136" s="125">
        <f t="array" ref="DW136">
IFERROR(_xlfn.IFS(
$DH136="день_1",
$DR136*$BL136/($AX136-$AW136+1)*BD136*(DAY(EOMONTH(BD$15,0))),
$DH136="день_2",
$DR136/30*MAX(MIN($AX136,EOMONTH(BD$15,0))-MAX($AW136,BD$15)+1,),
$DH136="раб.день",
$DR136/30*(IFERROR(
_xlfn.LET(_xlpm.VD,
CHOOSE(
{1;2;3;4;5;6;7;8;9;10;11;12;13;14;15;16;17;18},
45658,45659,45660,45661,45662,45663,45664,45665,45711,45724,45778,45779,45785,45786,45820,45821,45965,46022),
_xlfn.LET(_xlpm.DD,
MAX(MIN($AX136,EOMONTH(BD$15,0))-MAX($AW136,BD$15),),
_xlfn.IFS(
AND(MONTH($AW136)=MONTH(BD$15),MONTH($AX136)&lt;&gt;MONTH(BD$15)),
NETWORKDAYS.INTL($AW136,$AW136+_xlpm.DD,1,_xlpm.VD),
AND(MONTH($AW136)&lt;&gt;MONTH(BD$15),MONTH($AX136)=MONTH(BD$15)),
NETWORKDAYS.INTL(($AX136)-_xlpm.DD,$AX136,1,_xlpm.VD),
AND(MONTH($AW136)&lt;MONTH(BD$15),MONTH($AX136)&gt;MONTH(BD$15)),
NETWORKDAYS.INTL((EOMONTH(BD$15-1,1))-_xlpm.DD,EOMONTH(BD$15-1,1),1,_xlpm.VD),
AND(MONTH($AW136)=MONTH(BD$15),MONTH($AX136)=MONTH(BD$15)),
NETWORKDAYS.INTL($AW136,$AX136,1,_xlpm.VD)))),0)),
$DH136="месяц",
$DR136*BD136,
$DH136="неделя",
$DR136*BD136/7*(ROUNDUP((DAY(EOMONTH(BD$15,0)))/4,0))),
0)</f>
        <v/>
      </c>
      <c r="DX136" s="125">
        <f t="array" ref="DX136">
IFERROR(_xlfn.IFS(
$DH136="день_1",
$DR136*$BL136/($AX136-$AW136+1)*BE136*(DAY(EOMONTH(BE$15,0))),
$DH136="день_2",
$DR136/30*MAX(MIN($AX136,EOMONTH(BE$15,0))-MAX($AW136,BE$15)+1,),
$DH136="раб.день",
$DR136/30*(IFERROR(
_xlfn.LET(_xlpm.VD,
CHOOSE(
{1;2;3;4;5;6;7;8;9;10;11;12;13;14;15;16;17;18},
45658,45659,45660,45661,45662,45663,45664,45665,45711,45724,45778,45779,45785,45786,45820,45821,45965,46022),
_xlfn.LET(_xlpm.DD,
MAX(MIN($AX136,EOMONTH(BE$15,0))-MAX($AW136,BE$15),),
_xlfn.IFS(
AND(MONTH($AW136)=MONTH(BE$15),MONTH($AX136)&lt;&gt;MONTH(BE$15)),
NETWORKDAYS.INTL($AW136,$AW136+_xlpm.DD,1,_xlpm.VD),
AND(MONTH($AW136)&lt;&gt;MONTH(BE$15),MONTH($AX136)=MONTH(BE$15)),
NETWORKDAYS.INTL(($AX136)-_xlpm.DD,$AX136,1,_xlpm.VD),
AND(MONTH($AW136)&lt;MONTH(BE$15),MONTH($AX136)&gt;MONTH(BE$15)),
NETWORKDAYS.INTL((EOMONTH(BE$15-1,1))-_xlpm.DD,EOMONTH(BE$15-1,1),1,_xlpm.VD),
AND(MONTH($AW136)=MONTH(BE$15),MONTH($AX136)=MONTH(BE$15)),
NETWORKDAYS.INTL($AW136,$AX136,1,_xlpm.VD)))),0)),
$DH136="месяц",
$DR136*BE136,
$DH136="неделя",
$DR136*BE136/7*(ROUNDUP((DAY(EOMONTH(BE$15,0)))/4,0))),
0)</f>
        <v/>
      </c>
      <c r="DY136" s="125">
        <f t="array" ref="DY136">
IFERROR(_xlfn.IFS(
$DH136="день_1",
$DR136*$BL136/($AX136-$AW136+1)*BF136*(DAY(EOMONTH(BF$15,0))),
$DH136="день_2",
$DR136/30*MAX(MIN($AX136,EOMONTH(BF$15,0))-MAX($AW136,BF$15)+1,),
$DH136="раб.день",
$DR136/30*(IFERROR(
_xlfn.LET(_xlpm.VD,
CHOOSE(
{1;2;3;4;5;6;7;8;9;10;11;12;13;14;15;16;17;18},
45658,45659,45660,45661,45662,45663,45664,45665,45711,45724,45778,45779,45785,45786,45820,45821,45965,46022),
_xlfn.LET(_xlpm.DD,
MAX(MIN($AX136,EOMONTH(BF$15,0))-MAX($AW136,BF$15),),
_xlfn.IFS(
AND(MONTH($AW136)=MONTH(BF$15),MONTH($AX136)&lt;&gt;MONTH(BF$15)),
NETWORKDAYS.INTL($AW136,$AW136+_xlpm.DD,1,_xlpm.VD),
AND(MONTH($AW136)&lt;&gt;MONTH(BF$15),MONTH($AX136)=MONTH(BF$15)),
NETWORKDAYS.INTL(($AX136)-_xlpm.DD,$AX136,1,_xlpm.VD),
AND(MONTH($AW136)&lt;MONTH(BF$15),MONTH($AX136)&gt;MONTH(BF$15)),
NETWORKDAYS.INTL((EOMONTH(BF$15-1,1))-_xlpm.DD,EOMONTH(BF$15-1,1),1,_xlpm.VD),
AND(MONTH($AW136)=MONTH(BF$15),MONTH($AX136)=MONTH(BF$15)),
NETWORKDAYS.INTL($AW136,$AX136,1,_xlpm.VD)))),0)),
$DH136="месяц",
$DR136*BF136,
$DH136="неделя",
$DR136*BF136/7*(ROUNDUP((DAY(EOMONTH(BF$15,0)))/4,0))),
0)</f>
        <v/>
      </c>
      <c r="DZ136" s="125">
        <f t="array" ref="DZ136">
IFERROR(_xlfn.IFS(
$DH136="день_1",
$DR136*$BL136/($AX136-$AW136+1)*BG136*(DAY(EOMONTH(BG$15,0))),
$DH136="день_2",
$DR136/30*MAX(MIN($AX136,EOMONTH(BG$15,0))-MAX($AW136,BG$15)+1,),
$DH136="раб.день",
$DR136/30*(IFERROR(
_xlfn.LET(_xlpm.VD,
CHOOSE(
{1;2;3;4;5;6;7;8;9;10;11;12;13;14;15;16;17;18},
45658,45659,45660,45661,45662,45663,45664,45665,45711,45724,45778,45779,45785,45786,45820,45821,45965,46022),
_xlfn.LET(_xlpm.DD,
MAX(MIN($AX136,EOMONTH(BG$15,0))-MAX($AW136,BG$15),),
_xlfn.IFS(
AND(MONTH($AW136)=MONTH(BG$15),MONTH($AX136)&lt;&gt;MONTH(BG$15)),
NETWORKDAYS.INTL($AW136,$AW136+_xlpm.DD,1,_xlpm.VD),
AND(MONTH($AW136)&lt;&gt;MONTH(BG$15),MONTH($AX136)=MONTH(BG$15)),
NETWORKDAYS.INTL(($AX136)-_xlpm.DD,$AX136,1,_xlpm.VD),
AND(MONTH($AW136)&lt;MONTH(BG$15),MONTH($AX136)&gt;MONTH(BG$15)),
NETWORKDAYS.INTL((EOMONTH(BG$15-1,1))-_xlpm.DD,EOMONTH(BG$15-1,1),1,_xlpm.VD),
AND(MONTH($AW136)=MONTH(BG$15),MONTH($AX136)=MONTH(BG$15)),
NETWORKDAYS.INTL($AW136,$AX136,1,_xlpm.VD)))),0)),
$DH136="месяц",
$DR136*BG136,
$DH136="неделя",
$DR136*BG136/7*(ROUNDUP((DAY(EOMONTH(BG$15,0)))/4,0))),
0)</f>
        <v/>
      </c>
      <c r="EA136" s="125">
        <f t="array" ref="EA136">
IFERROR(_xlfn.IFS(
$DH136="день_1",
$DR136*$BL136/($AX136-$AW136+1)*BH136*(DAY(EOMONTH(BH$15,0))),
$DH136="день_2",
$DR136/30*MAX(MIN($AX136,EOMONTH(BH$15,0))-MAX($AW136,BH$15)+1,),
$DH136="раб.день",
$DR136/30*(IFERROR(
_xlfn.LET(_xlpm.VD,
CHOOSE(
{1;2;3;4;5;6;7;8;9;10;11;12;13;14;15;16;17;18},
45658,45659,45660,45661,45662,45663,45664,45665,45711,45724,45778,45779,45785,45786,45820,45821,45965,46022),
_xlfn.LET(_xlpm.DD,
MAX(MIN($AX136,EOMONTH(BH$15,0))-MAX($AW136,BH$15),),
_xlfn.IFS(
AND(MONTH($AW136)=MONTH(BH$15),MONTH($AX136)&lt;&gt;MONTH(BH$15)),
NETWORKDAYS.INTL($AW136,$AW136+_xlpm.DD,1,_xlpm.VD),
AND(MONTH($AW136)&lt;&gt;MONTH(BH$15),MONTH($AX136)=MONTH(BH$15)),
NETWORKDAYS.INTL(($AX136)-_xlpm.DD,$AX136,1,_xlpm.VD),
AND(MONTH($AW136)&lt;MONTH(BH$15),MONTH($AX136)&gt;MONTH(BH$15)),
NETWORKDAYS.INTL((EOMONTH(BH$15-1,1))-_xlpm.DD,EOMONTH(BH$15-1,1),1,_xlpm.VD),
AND(MONTH($AW136)=MONTH(BH$15),MONTH($AX136)=MONTH(BH$15)),
NETWORKDAYS.INTL($AW136,$AX136,1,_xlpm.VD)))),0)),
$DH136="месяц",
$DR136*BH136,
$DH136="неделя",
$DR136*BH136/7*(ROUNDUP((DAY(EOMONTH(BH$15,0)))/4,0))),
0)</f>
        <v/>
      </c>
      <c r="EB136" s="125">
        <f t="array" ref="EB136">
IFERROR(_xlfn.IFS(
$DH136="день_1",
$DR136*$BL136/($AX136-$AW136+1)*BI136*(DAY(EOMONTH(BI$15,0))),
$DH136="день_2",
$DR136/30*MAX(MIN($AX136,EOMONTH(BI$15,0))-MAX($AW136,BI$15)+1,),
$DH136="раб.день",
$DR136/30*(IFERROR(
_xlfn.LET(_xlpm.VD,
CHOOSE(
{1;2;3;4;5;6;7;8;9;10;11;12;13;14;15;16;17;18},
45658,45659,45660,45661,45662,45663,45664,45665,45711,45724,45778,45779,45785,45786,45820,45821,45965,46022),
_xlfn.LET(_xlpm.DD,
MAX(MIN($AX136,EOMONTH(BI$15,0))-MAX($AW136,BI$15),),
_xlfn.IFS(
AND(MONTH($AW136)=MONTH(BI$15),MONTH($AX136)&lt;&gt;MONTH(BI$15)),
NETWORKDAYS.INTL($AW136,$AW136+_xlpm.DD,1,_xlpm.VD),
AND(MONTH($AW136)&lt;&gt;MONTH(BI$15),MONTH($AX136)=MONTH(BI$15)),
NETWORKDAYS.INTL(($AX136)-_xlpm.DD,$AX136,1,_xlpm.VD),
AND(MONTH($AW136)&lt;MONTH(BI$15),MONTH($AX136)&gt;MONTH(BI$15)),
NETWORKDAYS.INTL((EOMONTH(BI$15-1,1))-_xlpm.DD,EOMONTH(BI$15-1,1),1,_xlpm.VD),
AND(MONTH($AW136)=MONTH(BI$15),MONTH($AX136)=MONTH(BI$15)),
NETWORKDAYS.INTL($AW136,$AX136,1,_xlpm.VD)))),0)),
$DH136="месяц",
$DR136*BI136,
$DH136="неделя",
$DR136*BI136/7*(ROUNDUP((DAY(EOMONTH(BI$15,0)))/4,0))),
0)</f>
        <v/>
      </c>
      <c r="EC136" s="125">
        <f t="array" ref="EC136">
IFERROR(_xlfn.IFS(
$DH136="день_1",
$DR136*$BL136/($AX136-$AW136+1)*BJ136*(DAY(EOMONTH(BJ$15,0))),
$DH136="день_2",
$DR136/30*MAX(MIN($AX136,EOMONTH(BJ$15,0))-MAX($AW136,BJ$15)+1,),
$DH136="раб.день",
$DR136/30*(IFERROR(
_xlfn.LET(_xlpm.VD,
CHOOSE(
{1;2;3;4;5;6;7;8;9;10;11;12;13;14;15;16;17;18},
45658,45659,45660,45661,45662,45663,45664,45665,45711,45724,45778,45779,45785,45786,45820,45821,45965,46022),
_xlfn.LET(_xlpm.DD,
MAX(MIN($AX136,EOMONTH(BJ$15,0))-MAX($AW136,BJ$15),),
_xlfn.IFS(
AND(MONTH($AW136)=MONTH(BJ$15),MONTH($AX136)&lt;&gt;MONTH(BJ$15)),
NETWORKDAYS.INTL($AW136,$AW136+_xlpm.DD,1,_xlpm.VD),
AND(MONTH($AW136)&lt;&gt;MONTH(BJ$15),MONTH($AX136)=MONTH(BJ$15)),
NETWORKDAYS.INTL(($AX136)-_xlpm.DD,$AX136,1,_xlpm.VD),
AND(MONTH($AW136)&lt;MONTH(BJ$15),MONTH($AX136)&gt;MONTH(BJ$15)),
NETWORKDAYS.INTL((EOMONTH(BJ$15-1,1))-_xlpm.DD,EOMONTH(BJ$15-1,1),1,_xlpm.VD),
AND(MONTH($AW136)=MONTH(BJ$15),MONTH($AX136)=MONTH(BJ$15)),
NETWORKDAYS.INTL($AW136,$AX136,1,_xlpm.VD)))),0)),
$DH136="месяц",
$DR136*BJ136,
$DH136="неделя",
$DR136*BJ136/7*(ROUNDUP((DAY(EOMONTH(BJ$15,0)))/4,0))),
0)</f>
        <v/>
      </c>
      <c r="ED136" s="125">
        <f t="array" ref="ED136">
IFERROR(_xlfn.IFS(
$DH136="день_1",
$DR136*$BL136/($AX136-$AW136+1)*BK136*(DAY(EOMONTH(BK$15,0))),
$DH136="день_2",
$DR136/30*MAX(MIN($AX136,EOMONTH(BK$15,0))-MAX($AW136,BK$15)+1,),
$DH136="раб.день",
$DR136/30*(IFERROR(
_xlfn.LET(_xlpm.VD,
CHOOSE(
{1;2;3;4;5;6;7;8;9;10;11;12;13;14;15;16;17;18},
45658,45659,45660,45661,45662,45663,45664,45665,45711,45724,45778,45779,45785,45786,45820,45821,45965,46022),
_xlfn.LET(_xlpm.DD,
MAX(MIN($AX136,EOMONTH(BK$15,0))-MAX($AW136,BK$15),),
_xlfn.IFS(
AND(MONTH($AW136)=MONTH(BK$15),MONTH($AX136)&lt;&gt;MONTH(BK$15)),
NETWORKDAYS.INTL($AW136,$AW136+_xlpm.DD,1,_xlpm.VD),
AND(MONTH($AW136)&lt;&gt;MONTH(BK$15),MONTH($AX136)=MONTH(BK$15)),
NETWORKDAYS.INTL(($AX136)-_xlpm.DD,$AX136,1,_xlpm.VD),
AND(MONTH($AW136)&lt;MONTH(BK$15),MONTH($AX136)&gt;MONTH(BK$15)),
NETWORKDAYS.INTL((EOMONTH(BK$15-1,1))-_xlpm.DD,EOMONTH(BK$15-1,1),1,_xlpm.VD),
AND(MONTH($AW136)=MONTH(BK$15),MONTH($AX136)=MONTH(BK$15)),
NETWORKDAYS.INTL($AW136,$AX136,1,_xlpm.VD)))),0)),
$DH136="месяц",
$DR136*BK136,
$DH136="неделя",
$DR136*BK136/7*(ROUNDUP((DAY(EOMONTH(BK$15,0)))/4,0))),
0)</f>
        <v/>
      </c>
      <c r="EE136" s="125">
        <f>SUM($DS136,$DT136,$DU136,$DV136,$DW136,$DX136,$DY136,$DZ136,$EA136,$EB136,$EC136,$ED136)</f>
        <v/>
      </c>
      <c r="EF136" s="125">
        <f>IFERROR(ROUND($EE136*(1+$EP136),2),0)</f>
        <v/>
      </c>
      <c r="EG136" s="128" t="n">
        <v>1</v>
      </c>
      <c r="EH136" s="126" t="n">
        <v>0</v>
      </c>
      <c r="EI136" s="126">
        <f>ROUND(SUM($EH136:$EH136)*SUM($AB136:$AB136)*$EG136,2)</f>
        <v/>
      </c>
      <c r="EJ136" s="126">
        <f>ROUND($EI136*(1+$EP136),2)</f>
        <v/>
      </c>
      <c r="EK136" s="126" t="n">
        <v>0</v>
      </c>
      <c r="EL136" s="126">
        <f>ROUND(SUM($EK136:$EK136)*SUM($AB136:$AB136)*$EG136,2)</f>
        <v/>
      </c>
      <c r="EM136" s="126">
        <f>ROUND($EL136*(1+$EP136),2)</f>
        <v/>
      </c>
      <c r="EN136" s="126">
        <f>SUM($EE136,$EI136,$EL136)</f>
        <v/>
      </c>
      <c r="EO136" s="126">
        <f>SUM($EF136,$EJ136,$EM136)</f>
        <v/>
      </c>
      <c r="EP136" s="59" t="inlineStr">
        <is>
          <t>20%</t>
        </is>
      </c>
      <c r="EQ136" s="59" t="n"/>
      <c r="ER136" s="60">
        <f t="array" ref="ER136">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MATCH(ES136,
{"AMS";"RussOutdoor";"HD Outdoor";"Ingroup";"IQ";"Ledproduction";"LisChannel";"Logic";"Media-PPL";"NovikovTV | НовиковТВ";"SMA";"SOK";"КрокусТВ | CrocusTV | IndoorTV";"Сити";"ТЯК Москва"},
0)),"")</f>
        <v/>
      </c>
      <c r="ES136" s="60" t="n"/>
      <c r="ET136" s="60">
        <f t="array" ref="ET136">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MATCH(ES136,
{"AMS";"RussOutdoor";"HD Outdoor";"Ingroup";"IQ";"Ledproduction";"LisChannel";"Logic";"Media-PPL";"NovikovTV | НовиковТВ";"SMA";"SOK";"КрокусТВ | CrocusTV | IndoorTV";"Сити";"ТЯК Москва"},
0)),"")</f>
        <v/>
      </c>
      <c r="EU136" s="60" t="n"/>
      <c r="EV136" s="60" t="n"/>
      <c r="EX136" s="110">
        <f t="array" ref="EX136">
($AR136/30
+N("ТРАФИК ПЛОЩАДКИ"))*
(IFERROR(
_xlfn.LET(
_xlpm.GPR,
HLOOKUP($L136,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(MATCH($T136,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IF($Q136="цифровой",_xlpm.GPR/$AG136,_xlpm.GPR/60)),
0)
+N("DWELL TIME"))*
(IF($AB136=0,0,IF($AB136=1,0.3,IF($AB136=2,0.5,IF($AB136&gt;2,1))))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_xlfn.IFS($AC136="да",1.2,$AC136="нет",1)*
_xlfn.IFS($AD136="да",1.2,$AD136="нет",1)*
IF(R136="статический",1,1.2)*
$X136*
INDEX(
{1.2;1;1.2;1.2;1;1.2;1.2;1.2;1.2;1.2;1.2;1;1.2;1.2;1.2;1.2;1;1;1.2;1.2;1.2;1;1;1;1;1.2;1.2;1.2;1.2;1;1;1;1;1.2;1.2;1.2;1.2;1.2;1.2;1.2;1.2;1;1;1.2;1;1;1;1;1.5;1;1;1.5;1.5;1.2},
MATCH($Q136,_xlpm.MI,0)))&gt;{0.02;0.04;0.06;0.1;0.2;0.4;0.6;0.8;1;2;4;6})),
{0;1;2;3;4;5;6;7;8;9;10;11;12},
0)))
+N("КОЭФФИЦИЕНТ КОНТАКТА"))))*
(_xlfn.IFS($X136&lt;0.1,$X136/1000,$X136&gt;25,5.2,AND($X136&gt;=0.1,$X136&lt;=25),(($X136*2+0.1)/10)*($X136/10)))*
IFERROR((_xlfn.LET(
_xlpm.MA,
{0;0.8;0.85;0.9;0.95;1},
_xlpm.MAA,
{0;1;2;3;4;5},
INDEX(_xlpm.MA,MATCH(SUMPRODUCT(--((IF(ROUND(_xlpm.MAA,1)&gt;5,5,ROUND($AB136,1)))&gt;{0;1;2;3;4;5})),_xlpm.MAA,0)))
+N("КОЭФФИЦИЕНТ КОЛ-ВО КОНСТРУКЦИЙ")),1)*
$AB136,0))*
(IF($Q136="цифровой",$AG136/15*$AI136,1)
+N("ДЛЯ ЦИФРЫ"))</f>
        <v/>
      </c>
      <c r="EY136" s="110">
        <f>IFERROR(EX136*AY136,0)</f>
        <v/>
      </c>
      <c r="EZ136" s="131">
        <f>IFERROR(DP136/EY136*1000,0)</f>
        <v/>
      </c>
      <c r="FA136" s="112">
        <f>IFERROR(FC136/FB136,0)</f>
        <v/>
      </c>
      <c r="FB136" s="112">
        <f>IFERROR((FC136/(EY136/FF136*#REF!))*0.825,0)</f>
        <v/>
      </c>
      <c r="FC136" s="112">
        <f>IFERROR(((EX136*30/AR136)*100)/30,0)</f>
        <v/>
      </c>
      <c r="FD136" s="112">
        <f>IFERROR(EY136/G136*100%,0)</f>
        <v/>
      </c>
      <c r="FE136" s="112">
        <f>IFERROR(FD136/FC136*100%,0)</f>
        <v/>
      </c>
      <c r="FF136" s="110">
        <f>IFERROR(AR136/30*AY136,0)</f>
        <v/>
      </c>
    </row>
    <row r="137" ht="13" customHeight="1">
      <c r="A137" s="59" t="n"/>
      <c r="B137" s="60" t="n"/>
      <c r="C137" s="60" t="n"/>
      <c r="D137" s="60">
        <f t="array" ref="D137">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MATCH($E137,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37" s="60">
        <f t="array" ref="E137">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MATCH($F137,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37" s="60" t="inlineStr"/>
      <c r="G137" s="60" t="n"/>
      <c r="H137" s="60">
        <f t="array" ref="H137">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MATCH($I137,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37" s="60" t="n"/>
      <c r="J137" s="60" t="n"/>
      <c r="K137" s="60" t="n"/>
      <c r="L137" s="60" t="n"/>
      <c r="M137" s="60" t="n"/>
      <c r="N137" s="60" t="n"/>
      <c r="O137" s="60" t="n"/>
      <c r="P137" s="60">
        <f t="array" ref="P137">
_xlfn.IFS(
ISNUMBER(MATCH($Q137,{"шелфбаннер","разделитель","монетница","чековая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ISNUMBER(MATCH($Q137,{"LED/LCD","видеокулер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ISNUMBER(MATCH($Q137,{"автомобиль","машина","выставочное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ISNUMBER(MATCH($Q137,{"билборд","лифтовая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ISNUMBER(MATCH($Q137,{"навигация","подвесной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ISNUMBER(MATCH($Q137,{"движущаяся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ISNUMBER(MATCH($Q137,{"каталог","журнал"},)),
"Пресса",
$Q137="","")</f>
        <v/>
      </c>
      <c r="Q137" s="60" t="n"/>
      <c r="R137" s="60">
        <f t="array" ref="R137">
IFERROR(
_xlfn.IFS(
OR(ISNUMBER(MATCH($Q137,{"экспозиция","макет","стенд","автостенд","авто стенд","выставочное пространство","выставочные стенды","модульные выставочные стенды","3Д конструкция","3D конструкция"},)),P137="Экспонирование"),
"нестандартный",
ISNUMBER(MATCH($Q137,{"скроллер","призматрон"},)),
"динамический",
$P137="Видео",
"цифровой",
OR($P137="Пресса",$P137="Щит",$P137="POSm",$P137="Подвес",$P137="Брендирование/оклейка"),
"статический"),"")</f>
        <v/>
      </c>
      <c r="S137" s="59" t="n"/>
      <c r="T137" s="60" t="n"/>
      <c r="U137" s="60" t="n"/>
      <c r="V137" s="60">
        <f>
IF(P137="Видео",
"цифровой постер/ролик",
IF(ISNUMBER(MATCH(Q137,{"короб световой","короб световой | лайтбокс","короб световой | кристалайт","лайтбокс","лайт бокс","кристалайт","LB","lightbox"},)),
"бэклит",
IF(P137="Брендирование/оклейка",
"перфарированная пленка/самоклейка",
IF(P137="Экспонирование",
"под запрос",
IF(P137="Подвес",
"баннер/ткань",
"")))))</f>
        <v/>
      </c>
      <c r="W137" s="59" t="n"/>
      <c r="X137" s="59" t="n"/>
      <c r="Y137" s="59" t="n"/>
      <c r="Z137" s="61" t="n"/>
      <c r="AA137" s="61" t="n"/>
      <c r="AB137" s="61">
        <f>IF(BL137&gt;0,Z137,0)</f>
        <v/>
      </c>
      <c r="AC137" s="59" t="n"/>
      <c r="AD137" s="59" t="n"/>
      <c r="AE137" s="59" t="n"/>
      <c r="AF137" s="59" t="n"/>
      <c r="AG137" s="59" t="n"/>
      <c r="AH137" s="59" t="n"/>
      <c r="AI137" s="59" t="n"/>
      <c r="AJ137" s="59" t="n"/>
      <c r="AK137" s="59" t="n"/>
      <c r="AL137" s="62">
        <f>IFERROR(IF(OR(R137="статический",R137="динамический",R137="нестандартный",R137="",R137=""),"-",IF(AND(AH137="-",AI137="-"),"-",AK137*3600/AH137*AI137)),"-")</f>
        <v/>
      </c>
      <c r="AM137" s="62">
        <f>IFERROR(IF(OR(R137="статический",R137="динамический",R137="",R137="", R137="BTL",R137="нестандартный"),"-",AG137*AI137*AL137/60),"-")</f>
        <v/>
      </c>
      <c r="AN137" s="63">
        <f>IFERROR(IF(AH137="","-",AG137*AI137/AH137),"-")</f>
        <v/>
      </c>
      <c r="AO137" s="59">
        <f>IFERROR(IF(OR($R137="статический",$R137="динамический",$R137="",$R137="",$R137="BTL",$R137="нестандартный"),"-",$AL137*$AY137),"-")</f>
        <v/>
      </c>
      <c r="AP137" s="62">
        <f>IFERROR(IF(OR($R137="статический",$R137="динамический",$R137="",$R137="",$R137="BTL",$R137="нестандартный"),"-",$AM137*AY137),"-")</f>
        <v/>
      </c>
      <c r="AQ137" s="64" t="n"/>
      <c r="AR137" s="61" t="n"/>
      <c r="AS137" s="61" t="n"/>
      <c r="AT137" s="61" t="n"/>
      <c r="AU137" s="65" t="n"/>
      <c r="AV137" s="124">
        <f>IFERROR(DR137/AT137*1000,"n/a")</f>
        <v/>
      </c>
      <c r="AW137" s="67" t="n"/>
      <c r="AX137" s="67" t="n"/>
      <c r="AY137" s="43">
        <f>IFERROR(IF(OR($AW137="",$AX137=""),"",_xlfn.DAYS($AX137+1,$AW137)),"")</f>
        <v/>
      </c>
      <c r="AZ137" s="68">
        <f t="array" ref="AZ137">
_xlfn.LET(_xlpm.COEFF,
IF($AW137+$AX137=0,0,IF(MAX(MIN($AX137,EOMONTH(AZ$15,0))-MAX($AW137,AZ$15)+1,)&gt;0,1,0)),
_xlfn.IFS(
$ES137="LisChannel",
_xlpm.COEFF*
INDEX({1;1;1.2;1.2;1;1;1;1;1.2;1.2;1.2;1.2},
MATCH(MONTH(AZ$15),
{1,2,3,4,5,6,7,8,9,10,11,12})),
CONCATENATE($ES137," ",$L137)="RussOutdoor метро",
_xlpm.COEFF*
INDEX({0.8;0.9;1.1;1.1;1;1;1;1;1.1;1.1;1.1;1.1},
MATCH(MONTH(AZ$15),
{1,2,3,4,5,6,7,8,9,10,11,12})),
$ES137&lt;&gt;"LisChannel",
_xlpm.COEFF,
$ES137&lt;&gt;"RussOutdoor",
_xlpm.COEFF))</f>
        <v/>
      </c>
      <c r="BA137" s="68">
        <f t="array" ref="BA137">
_xlfn.LET(_xlpm.COEFF,
IF($AW137+$AX137=0,0,IF(MAX(MIN($AX137,EOMONTH(BA$15,0))-MAX($AW137,BA$15)+1,)&gt;0,1,0)),
_xlfn.IFS(
$ES137="LisChannel",
_xlpm.COEFF*
INDEX({1;1;1.2;1.2;1;1;1;1;1.2;1.2;1.2;1.2},
MATCH(MONTH(BA$15),
{1,2,3,4,5,6,7,8,9,10,11,12})),
CONCATENATE($ES137," ",$L137)="RussOutdoor метро",
_xlpm.COEFF*
INDEX({0.8;0.9;1.1;1.1;1;1;1;1;1.1;1.1;1.1;1.1},
MATCH(MONTH(BA$15),
{1,2,3,4,5,6,7,8,9,10,11,12})),
$ES137&lt;&gt;"LisChannel",
_xlpm.COEFF,
$ES137&lt;&gt;"RussOutdoor",
_xlpm.COEFF))</f>
        <v/>
      </c>
      <c r="BB137" s="68">
        <f t="array" ref="BB137">
_xlfn.LET(_xlpm.COEFF,
IF($AW137+$AX137=0,0,IF(MAX(MIN($AX137,EOMONTH(BB$15,0))-MAX($AW137,BB$15)+1,)&gt;0,1,0)),
_xlfn.IFS(
$ES137="LisChannel",
_xlpm.COEFF*
INDEX({1;1;1.2;1.2;1;1;1;1;1.2;1.2;1.2;1.2},
MATCH(MONTH(BB$15),
{1,2,3,4,5,6,7,8,9,10,11,12})),
CONCATENATE($ES137," ",$L137)="RussOutdoor метро",
_xlpm.COEFF*
INDEX({0.8;0.9;1.1;1.1;1;1;1;1;1.1;1.1;1.1;1.1},
MATCH(MONTH(BB$15),
{1,2,3,4,5,6,7,8,9,10,11,12})),
$ES137&lt;&gt;"LisChannel",
_xlpm.COEFF,
$ES137&lt;&gt;"RussOutdoor",
_xlpm.COEFF))</f>
        <v/>
      </c>
      <c r="BC137" s="68">
        <f t="array" ref="BC137">
_xlfn.LET(_xlpm.COEFF,
IF($AW137+$AX137=0,0,IF(MAX(MIN($AX137,EOMONTH(BC$15,0))-MAX($AW137,BC$15)+1,)&gt;0,1,0)),
_xlfn.IFS(
$ES137="LisChannel",
_xlpm.COEFF*
INDEX({1;1;1.2;1.2;1;1;1;1;1.2;1.2;1.2;1.2},
MATCH(MONTH(BC$15),
{1,2,3,4,5,6,7,8,9,10,11,12})),
CONCATENATE($ES137," ",$L137)="RussOutdoor метро",
_xlpm.COEFF*
INDEX({0.8;0.9;1.1;1.1;1;1;1;1;1.1;1.1;1.1;1.1},
MATCH(MONTH(BC$15),
{1,2,3,4,5,6,7,8,9,10,11,12})),
$ES137&lt;&gt;"LisChannel",
_xlpm.COEFF,
$ES137&lt;&gt;"RussOutdoor",
_xlpm.COEFF))</f>
        <v/>
      </c>
      <c r="BD137" s="68">
        <f t="array" ref="BD137">
_xlfn.LET(_xlpm.COEFF,
IF($AW137+$AX137=0,0,IF(MAX(MIN($AX137,EOMONTH(BD$15,0))-MAX($AW137,BD$15)+1,)&gt;0,1,0)),
_xlfn.IFS(
$ES137="LisChannel",
_xlpm.COEFF*
INDEX({1;1;1.2;1.2;1;1;1;1;1.2;1.2;1.2;1.2},
MATCH(MONTH(BD$15),
{1,2,3,4,5,6,7,8,9,10,11,12})),
CONCATENATE($ES137," ",$L137)="RussOutdoor метро",
_xlpm.COEFF*
INDEX({0.8;0.9;1.1;1.1;1;1;1;1;1.1;1.1;1.1;1.1},
MATCH(MONTH(BD$15),
{1,2,3,4,5,6,7,8,9,10,11,12})),
$ES137&lt;&gt;"LisChannel",
_xlpm.COEFF,
$ES137&lt;&gt;"RussOutdoor",
_xlpm.COEFF))</f>
        <v/>
      </c>
      <c r="BE137" s="68">
        <f t="array" ref="BE137">
_xlfn.LET(_xlpm.COEFF,
IF($AW137+$AX137=0,0,IF(MAX(MIN($AX137,EOMONTH(BE$15,0))-MAX($AW137,BE$15)+1,)&gt;0,1,0)),
_xlfn.IFS(
$ES137="LisChannel",
_xlpm.COEFF*
INDEX({1;1;1.2;1.2;1;1;1;1;1.2;1.2;1.2;1.2},
MATCH(MONTH(BE$15),
{1,2,3,4,5,6,7,8,9,10,11,12})),
CONCATENATE($ES137," ",$L137)="RussOutdoor метро",
_xlpm.COEFF*
INDEX({0.8;0.9;1.1;1.1;1;1;1;1;1.1;1.1;1.1;1.1},
MATCH(MONTH(BE$15),
{1,2,3,4,5,6,7,8,9,10,11,12})),
$ES137&lt;&gt;"LisChannel",
_xlpm.COEFF,
$ES137&lt;&gt;"RussOutdoor",
_xlpm.COEFF))</f>
        <v/>
      </c>
      <c r="BF137" s="68">
        <f t="array" ref="BF137">
_xlfn.LET(_xlpm.COEFF,
IF($AW137+$AX137=0,0,IF(MAX(MIN($AX137,EOMONTH(BF$15,0))-MAX($AW137,BF$15)+1,)&gt;0,1,0)),
_xlfn.IFS(
$ES137="LisChannel",
_xlpm.COEFF*
INDEX({1;1;1.2;1.2;1;1;1;1;1.2;1.2;1.2;1.2},
MATCH(MONTH(BF$15),
{1,2,3,4,5,6,7,8,9,10,11,12})),
CONCATENATE($ES137," ",$L137)="RussOutdoor метро",
_xlpm.COEFF*
INDEX({0.8;0.9;1.1;1.1;1;1;1;1;1.1;1.1;1.1;1.1},
MATCH(MONTH(BF$15),
{1,2,3,4,5,6,7,8,9,10,11,12})),
$ES137&lt;&gt;"LisChannel",
_xlpm.COEFF,
$ES137&lt;&gt;"RussOutdoor",
_xlpm.COEFF))</f>
        <v/>
      </c>
      <c r="BG137" s="68">
        <f t="array" ref="BG137">
_xlfn.LET(_xlpm.COEFF,
IF($AW137+$AX137=0,0,IF(MAX(MIN($AX137,EOMONTH(BG$15,0))-MAX($AW137,BG$15)+1,)&gt;0,1,0)),
_xlfn.IFS(
$ES137="LisChannel",
_xlpm.COEFF*
INDEX({1;1;1.2;1.2;1;1;1;1;1.2;1.2;1.2;1.2},
MATCH(MONTH(BG$15),
{1,2,3,4,5,6,7,8,9,10,11,12})),
CONCATENATE($ES137," ",$L137)="RussOutdoor метро",
_xlpm.COEFF*
INDEX({0.8;0.9;1.1;1.1;1;1;1;1;1.1;1.1;1.1;1.1},
MATCH(MONTH(BG$15),
{1,2,3,4,5,6,7,8,9,10,11,12})),
$ES137&lt;&gt;"LisChannel",
_xlpm.COEFF,
$ES137&lt;&gt;"RussOutdoor",
_xlpm.COEFF))</f>
        <v/>
      </c>
      <c r="BH137" s="68">
        <f t="array" ref="BH137">
_xlfn.LET(_xlpm.COEFF,
IF($AW137+$AX137=0,0,IF(MAX(MIN($AX137,EOMONTH(BH$15,0))-MAX($AW137,BH$15)+1,)&gt;0,1,0)),
_xlfn.IFS(
$ES137="LisChannel",
_xlpm.COEFF*
INDEX({1;1;1.2;1.2;1;1;1;1;1.2;1.2;1.2;1.2},
MATCH(MONTH(BH$15),
{1,2,3,4,5,6,7,8,9,10,11,12})),
CONCATENATE($ES137," ",$L137)="RussOutdoor метро",
_xlpm.COEFF*
INDEX({0.8;0.9;1.1;1.1;1;1;1;1;1.1;1.1;1.1;1.1},
MATCH(MONTH(BH$15),
{1,2,3,4,5,6,7,8,9,10,11,12})),
$ES137&lt;&gt;"LisChannel",
_xlpm.COEFF,
$ES137&lt;&gt;"RussOutdoor",
_xlpm.COEFF))</f>
        <v/>
      </c>
      <c r="BI137" s="68">
        <f t="array" ref="BI137">
_xlfn.LET(_xlpm.COEFF,
IF($AW137+$AX137=0,0,IF(MAX(MIN($AX137,EOMONTH(BI$15,0))-MAX($AW137,BI$15)+1,)&gt;0,1,0)),
_xlfn.IFS(
$ES137="LisChannel",
_xlpm.COEFF*
INDEX({1;1;1.2;1.2;1;1;1;1;1.2;1.2;1.2;1.2},
MATCH(MONTH(BI$15),
{1,2,3,4,5,6,7,8,9,10,11,12})),
CONCATENATE($ES137," ",$L137)="RussOutdoor метро",
_xlpm.COEFF*
INDEX({0.8;0.9;1.1;1.1;1;1;1;1;1.1;1.1;1.1;1.1},
MATCH(MONTH(BI$15),
{1,2,3,4,5,6,7,8,9,10,11,12})),
$ES137&lt;&gt;"LisChannel",
_xlpm.COEFF,
$ES137&lt;&gt;"RussOutdoor",
_xlpm.COEFF))</f>
        <v/>
      </c>
      <c r="BJ137" s="68">
        <f t="array" ref="BJ137">
_xlfn.LET(_xlpm.COEFF,
IF($AW137+$AX137=0,0,IF(MAX(MIN($AX137,EOMONTH(BJ$15,0))-MAX($AW137,BJ$15)+1,)&gt;0,1,0)),
_xlfn.IFS(
$ES137="LisChannel",
_xlpm.COEFF*
INDEX({1;1;1.2;1.2;1;1;1;1;1.2;1.2;1.2;1.2},
MATCH(MONTH(BJ$15),
{1,2,3,4,5,6,7,8,9,10,11,12})),
CONCATENATE($ES137," ",$L137)="RussOutdoor метро",
_xlpm.COEFF*
INDEX({0.8;0.9;1.1;1.1;1;1;1;1;1.1;1.1;1.1;1.1},
MATCH(MONTH(BJ$15),
{1,2,3,4,5,6,7,8,9,10,11,12})),
$ES137&lt;&gt;"LisChannel",
_xlpm.COEFF,
$ES137&lt;&gt;"RussOutdoor",
_xlpm.COEFF))</f>
        <v/>
      </c>
      <c r="BK137" s="68">
        <f t="array" ref="BK137">
_xlfn.LET(_xlpm.COEFF,
IF($AW137+$AX137=0,0,IF(MAX(MIN($AX137,EOMONTH(BK$15,0))-MAX($AW137,BK$15)+1,)&gt;0,1,0)),
_xlfn.IFS(
$ES137="LisChannel",
_xlpm.COEFF*
INDEX({1;1;1.2;1.2;1;1;1;1;1.2;1.2;1.2;1.2},
MATCH(MONTH(BK$15),
{1,2,3,4,5,6,7,8,9,10,11,12})),
CONCATENATE($ES137," ",$L137)="RussOutdoor метро",
_xlpm.COEFF*
INDEX({0.8;0.9;1.1;1.1;1;1;1;1;1.1;1.1;1.1;1.1},
MATCH(MONTH(BK$15),
{1,2,3,4,5,6,7,8,9,10,11,12})),
$ES137&lt;&gt;"LisChannel",
_xlpm.COEFF,
$ES137&lt;&gt;"RussOutdoor",
_xlpm.COEFF))</f>
        <v/>
      </c>
      <c r="BL137" s="62">
        <f>COUNTIFS($AZ137:$BK137,"&gt;0")</f>
        <v/>
      </c>
      <c r="BM137" s="65" t="n"/>
      <c r="BN137" s="125">
        <f>$DJ137</f>
        <v/>
      </c>
      <c r="BO137" s="63">
        <f>$DQ137</f>
        <v/>
      </c>
      <c r="BP137" s="125">
        <f>
IFERROR(
IF($BL137=0,0,
$BN137*(1-$BO137)),
0)</f>
        <v/>
      </c>
      <c r="BQ137" s="125">
        <f t="array" ref="BQ137">
IFERROR(
_xlfn.IFS(
$DH137="день_1",
$BP137*$BL137/($AX137-$AW137+1)*AZ137*(DAY(EOMONTH(AZ$15,0))),
$DH137="день_2",
$BP137/30*MAX(MIN($AX137,EOMONTH(AZ$15,0))-MAX($AW137,AZ$15)+1,),
$DH137="раб.день",
$BP137/30*(IFERROR(
_xlfn.LET(_xlpm.VD,
CHOOSE(
{1;2;3;4;5;6;7;8;9;10;11;12;13;14;15;16;17;18},
45658,45659,45660,45661,45662,45663,45664,45665,45711,45724,45778,45779,45785,45786,45820,45821,45965,46022),
_xlfn.LET(_xlpm.DD,
MAX(MIN($AX137,EOMONTH(AZ$15,0))-MAX($AW137,AZ$15),),
_xlfn.IFS(
AND(MONTH($AW137)=MONTH(AZ$15),MONTH($AX137)&lt;&gt;MONTH(AZ$15)),
NETWORKDAYS.INTL($AW137,$AW137+_xlpm.DD,1,_xlpm.VD),
AND(MONTH($AW137)&lt;&gt;MONTH(AZ$15),MONTH($AX137)=MONTH(AZ$15)),
NETWORKDAYS.INTL(($AX137)-_xlpm.DD,$AX137,1,_xlpm.VD),
AND(MONTH($AW137)&lt;MONTH(AZ$15),MONTH($AX137)&gt;MONTH(AZ$15)),
NETWORKDAYS.INTL((EOMONTH(AZ$15-1,1))-_xlpm.DD,EOMONTH(AZ$15-1,1),1,_xlpm.VD),
AND(MONTH($AW137)=MONTH(AZ$15),MONTH($AX137)=MONTH(AZ$15)),
NETWORKDAYS.INTL($AW137,$AX137,1,_xlpm.VD)))),0)),
$DH137="месяц",
$BP137*AZ137,
$DH137="неделя",
$BP137*AZ137/7*(ROUNDUP((DAY(EOMONTH(AZ$15,0)))/4,0))),
0)</f>
        <v/>
      </c>
      <c r="BR137" s="125">
        <f t="array" ref="BR137">
IFERROR(
_xlfn.IFS(
$DH137="день_1",
$BP137*$BL137/($AX137-$AW137+1)*BA137*(DAY(EOMONTH(BA$15,0))),
$DH137="день_2",
$BP137/30*MAX(MIN($AX137,EOMONTH(BA$15,0))-MAX($AW137,BA$15)+1,),
$DH137="раб.день",
$BP137/30*(IFERROR(
_xlfn.LET(_xlpm.VD,
CHOOSE(
{1;2;3;4;5;6;7;8;9;10;11;12;13;14;15;16;17;18},
45658,45659,45660,45661,45662,45663,45664,45665,45711,45724,45778,45779,45785,45786,45820,45821,45965,46022),
_xlfn.LET(_xlpm.DD,
MAX(MIN($AX137,EOMONTH(BA$15,0))-MAX($AW137,BA$15),),
_xlfn.IFS(
AND(MONTH($AW137)=MONTH(BA$15),MONTH($AX137)&lt;&gt;MONTH(BA$15)),
NETWORKDAYS.INTL($AW137,$AW137+_xlpm.DD,1,_xlpm.VD),
AND(MONTH($AW137)&lt;&gt;MONTH(BA$15),MONTH($AX137)=MONTH(BA$15)),
NETWORKDAYS.INTL(($AX137)-_xlpm.DD,$AX137,1,_xlpm.VD),
AND(MONTH($AW137)&lt;MONTH(BA$15),MONTH($AX137)&gt;MONTH(BA$15)),
NETWORKDAYS.INTL((EOMONTH(BA$15-1,1))-_xlpm.DD,EOMONTH(BA$15-1,1),1,_xlpm.VD),
AND(MONTH($AW137)=MONTH(BA$15),MONTH($AX137)=MONTH(BA$15)),
NETWORKDAYS.INTL($AW137,$AX137,1,_xlpm.VD)))),0)),
$DH137="месяц",
$BP137*BA137,
$DH137="неделя",
$BP137*BA137/7*(ROUNDUP((DAY(EOMONTH(BA$15,0)))/4,0))),
0)</f>
        <v/>
      </c>
      <c r="BS137" s="125">
        <f t="array" ref="BS137">
IFERROR(
_xlfn.IFS(
$DH137="день_1",
$BP137*$BL137/($AX137-$AW137+1)*BB137*(DAY(EOMONTH(BB$15,0))),
$DH137="день_2",
$BP137/30*MAX(MIN($AX137,EOMONTH(BB$15,0))-MAX($AW137,BB$15)+1,),
$DH137="раб.день",
$BP137/30*(IFERROR(
_xlfn.LET(_xlpm.VD,
CHOOSE(
{1;2;3;4;5;6;7;8;9;10;11;12;13;14;15;16;17;18},
45658,45659,45660,45661,45662,45663,45664,45665,45711,45724,45778,45779,45785,45786,45820,45821,45965,46022),
_xlfn.LET(_xlpm.DD,
MAX(MIN($AX137,EOMONTH(BB$15,0))-MAX($AW137,BB$15),),
_xlfn.IFS(
AND(MONTH($AW137)=MONTH(BB$15),MONTH($AX137)&lt;&gt;MONTH(BB$15)),
NETWORKDAYS.INTL($AW137,$AW137+_xlpm.DD,1,_xlpm.VD),
AND(MONTH($AW137)&lt;&gt;MONTH(BB$15),MONTH($AX137)=MONTH(BB$15)),
NETWORKDAYS.INTL(($AX137)-_xlpm.DD,$AX137,1,_xlpm.VD),
AND(MONTH($AW137)&lt;MONTH(BB$15),MONTH($AX137)&gt;MONTH(BB$15)),
NETWORKDAYS.INTL((EOMONTH(BB$15-1,1))-_xlpm.DD,EOMONTH(BB$15-1,1),1,_xlpm.VD),
AND(MONTH($AW137)=MONTH(BB$15),MONTH($AX137)=MONTH(BB$15)),
NETWORKDAYS.INTL($AW137,$AX137,1,_xlpm.VD)))),0)),
$DH137="месяц",
$BP137*BB137,
$DH137="неделя",
$BP137*BB137/7*(ROUNDUP((DAY(EOMONTH(BB$15,0)))/4,0))),
0)</f>
        <v/>
      </c>
      <c r="BT137" s="125">
        <f t="array" ref="BT137">
IFERROR(
_xlfn.IFS(
$DH137="день_1",
$BP137*$BL137/($AX137-$AW137+1)*BC137*(DAY(EOMONTH(BC$15,0))),
$DH137="день_2",
$BP137/30*MAX(MIN($AX137,EOMONTH(BC$15,0))-MAX($AW137,BC$15)+1,),
$DH137="раб.день",
$BP137/30*(IFERROR(
_xlfn.LET(_xlpm.VD,
CHOOSE(
{1;2;3;4;5;6;7;8;9;10;11;12;13;14;15;16;17;18},
45658,45659,45660,45661,45662,45663,45664,45665,45711,45724,45778,45779,45785,45786,45820,45821,45965,46022),
_xlfn.LET(_xlpm.DD,
MAX(MIN($AX137,EOMONTH(BC$15,0))-MAX($AW137,BC$15),),
_xlfn.IFS(
AND(MONTH($AW137)=MONTH(BC$15),MONTH($AX137)&lt;&gt;MONTH(BC$15)),
NETWORKDAYS.INTL($AW137,$AW137+_xlpm.DD,1,_xlpm.VD),
AND(MONTH($AW137)&lt;&gt;MONTH(BC$15),MONTH($AX137)=MONTH(BC$15)),
NETWORKDAYS.INTL(($AX137)-_xlpm.DD,$AX137,1,_xlpm.VD),
AND(MONTH($AW137)&lt;MONTH(BC$15),MONTH($AX137)&gt;MONTH(BC$15)),
NETWORKDAYS.INTL((EOMONTH(BC$15-1,1))-_xlpm.DD,EOMONTH(BC$15-1,1),1,_xlpm.VD),
AND(MONTH($AW137)=MONTH(BC$15),MONTH($AX137)=MONTH(BC$15)),
NETWORKDAYS.INTL($AW137,$AX137,1,_xlpm.VD)))),0)),
$DH137="месяц",
$BP137*BC137,
$DH137="неделя",
$BP137*BC137/7*(ROUNDUP((DAY(EOMONTH(BC$15,0)))/4,0))),
0)</f>
        <v/>
      </c>
      <c r="BU137" s="125">
        <f t="array" ref="BU137">
IFERROR(
_xlfn.IFS(
$DH137="день_1",
$BP137*$BL137/($AX137-$AW137+1)*BD137*(DAY(EOMONTH(BD$15,0))),
$DH137="день_2",
$BP137/30*MAX(MIN($AX137,EOMONTH(BD$15,0))-MAX($AW137,BD$15)+1,),
$DH137="раб.день",
$BP137/30*(IFERROR(
_xlfn.LET(_xlpm.VD,
CHOOSE(
{1;2;3;4;5;6;7;8;9;10;11;12;13;14;15;16;17;18},
45658,45659,45660,45661,45662,45663,45664,45665,45711,45724,45778,45779,45785,45786,45820,45821,45965,46022),
_xlfn.LET(_xlpm.DD,
MAX(MIN($AX137,EOMONTH(BD$15,0))-MAX($AW137,BD$15),),
_xlfn.IFS(
AND(MONTH($AW137)=MONTH(BD$15),MONTH($AX137)&lt;&gt;MONTH(BD$15)),
NETWORKDAYS.INTL($AW137,$AW137+_xlpm.DD,1,_xlpm.VD),
AND(MONTH($AW137)&lt;&gt;MONTH(BD$15),MONTH($AX137)=MONTH(BD$15)),
NETWORKDAYS.INTL(($AX137)-_xlpm.DD,$AX137,1,_xlpm.VD),
AND(MONTH($AW137)&lt;MONTH(BD$15),MONTH($AX137)&gt;MONTH(BD$15)),
NETWORKDAYS.INTL((EOMONTH(BD$15-1,1))-_xlpm.DD,EOMONTH(BD$15-1,1),1,_xlpm.VD),
AND(MONTH($AW137)=MONTH(BD$15),MONTH($AX137)=MONTH(BD$15)),
NETWORKDAYS.INTL($AW137,$AX137,1,_xlpm.VD)))),0)),
$DH137="месяц",
$BP137*BD137,
$DH137="неделя",
$BP137*BD137/7*(ROUNDUP((DAY(EOMONTH(BD$15,0)))/4,0))),
0)</f>
        <v/>
      </c>
      <c r="BV137" s="125">
        <f t="array" ref="BV137">
IFERROR(
_xlfn.IFS(
$DH137="день_1",
$BP137*$BL137/($AX137-$AW137+1)*BE137*(DAY(EOMONTH(BE$15,0))),
$DH137="день_2",
$BP137/30*MAX(MIN($AX137,EOMONTH(BE$15,0))-MAX($AW137,BE$15)+1,),
$DH137="раб.день",
$BP137/30*(IFERROR(
_xlfn.LET(_xlpm.VD,
CHOOSE(
{1;2;3;4;5;6;7;8;9;10;11;12;13;14;15;16;17;18},
45658,45659,45660,45661,45662,45663,45664,45665,45711,45724,45778,45779,45785,45786,45820,45821,45965,46022),
_xlfn.LET(_xlpm.DD,
MAX(MIN($AX137,EOMONTH(BE$15,0))-MAX($AW137,BE$15),),
_xlfn.IFS(
AND(MONTH($AW137)=MONTH(BE$15),MONTH($AX137)&lt;&gt;MONTH(BE$15)),
NETWORKDAYS.INTL($AW137,$AW137+_xlpm.DD,1,_xlpm.VD),
AND(MONTH($AW137)&lt;&gt;MONTH(BE$15),MONTH($AX137)=MONTH(BE$15)),
NETWORKDAYS.INTL(($AX137)-_xlpm.DD,$AX137,1,_xlpm.VD),
AND(MONTH($AW137)&lt;MONTH(BE$15),MONTH($AX137)&gt;MONTH(BE$15)),
NETWORKDAYS.INTL((EOMONTH(BE$15-1,1))-_xlpm.DD,EOMONTH(BE$15-1,1),1,_xlpm.VD),
AND(MONTH($AW137)=MONTH(BE$15),MONTH($AX137)=MONTH(BE$15)),
NETWORKDAYS.INTL($AW137,$AX137,1,_xlpm.VD)))),0)),
$DH137="месяц",
$BP137*BE137,
$DH137="неделя",
$BP137*BE137/7*(ROUNDUP((DAY(EOMONTH(BE$15,0)))/4,0))),
0)</f>
        <v/>
      </c>
      <c r="BW137" s="125">
        <f t="array" ref="BW137">
IFERROR(
_xlfn.IFS(
$DH137="день_1",
$BP137*$BL137/($AX137-$AW137+1)*BF137*(DAY(EOMONTH(BF$15,0))),
$DH137="день_2",
$BP137/30*MAX(MIN($AX137,EOMONTH(BF$15,0))-MAX($AW137,BF$15)+1,),
$DH137="раб.день",
$BP137/30*(IFERROR(
_xlfn.LET(_xlpm.VD,
CHOOSE(
{1;2;3;4;5;6;7;8;9;10;11;12;13;14;15;16;17;18},
45658,45659,45660,45661,45662,45663,45664,45665,45711,45724,45778,45779,45785,45786,45820,45821,45965,46022),
_xlfn.LET(_xlpm.DD,
MAX(MIN($AX137,EOMONTH(BF$15,0))-MAX($AW137,BF$15),),
_xlfn.IFS(
AND(MONTH($AW137)=MONTH(BF$15),MONTH($AX137)&lt;&gt;MONTH(BF$15)),
NETWORKDAYS.INTL($AW137,$AW137+_xlpm.DD,1,_xlpm.VD),
AND(MONTH($AW137)&lt;&gt;MONTH(BF$15),MONTH($AX137)=MONTH(BF$15)),
NETWORKDAYS.INTL(($AX137)-_xlpm.DD,$AX137,1,_xlpm.VD),
AND(MONTH($AW137)&lt;MONTH(BF$15),MONTH($AX137)&gt;MONTH(BF$15)),
NETWORKDAYS.INTL((EOMONTH(BF$15-1,1))-_xlpm.DD,EOMONTH(BF$15-1,1),1,_xlpm.VD),
AND(MONTH($AW137)=MONTH(BF$15),MONTH($AX137)=MONTH(BF$15)),
NETWORKDAYS.INTL($AW137,$AX137,1,_xlpm.VD)))),0)),
$DH137="месяц",
$BP137*BF137,
$DH137="неделя",
$BP137*BF137/7*(ROUNDUP((DAY(EOMONTH(BF$15,0)))/4,0))),
0)</f>
        <v/>
      </c>
      <c r="BX137" s="125">
        <f t="array" ref="BX137">
IFERROR(
_xlfn.IFS(
$DH137="день_1",
$BP137*$BL137/($AX137-$AW137+1)*BG137*(DAY(EOMONTH(BG$15,0))),
$DH137="день_2",
$BP137/30*MAX(MIN($AX137,EOMONTH(BG$15,0))-MAX($AW137,BG$15)+1,),
$DH137="раб.день",
$BP137/30*(IFERROR(
_xlfn.LET(_xlpm.VD,
CHOOSE(
{1;2;3;4;5;6;7;8;9;10;11;12;13;14;15;16;17;18},
45658,45659,45660,45661,45662,45663,45664,45665,45711,45724,45778,45779,45785,45786,45820,45821,45965,46022),
_xlfn.LET(_xlpm.DD,
MAX(MIN($AX137,EOMONTH(BG$15,0))-MAX($AW137,BG$15),),
_xlfn.IFS(
AND(MONTH($AW137)=MONTH(BG$15),MONTH($AX137)&lt;&gt;MONTH(BG$15)),
NETWORKDAYS.INTL($AW137,$AW137+_xlpm.DD,1,_xlpm.VD),
AND(MONTH($AW137)&lt;&gt;MONTH(BG$15),MONTH($AX137)=MONTH(BG$15)),
NETWORKDAYS.INTL(($AX137)-_xlpm.DD,$AX137,1,_xlpm.VD),
AND(MONTH($AW137)&lt;MONTH(BG$15),MONTH($AX137)&gt;MONTH(BG$15)),
NETWORKDAYS.INTL((EOMONTH(BG$15-1,1))-_xlpm.DD,EOMONTH(BG$15-1,1),1,_xlpm.VD),
AND(MONTH($AW137)=MONTH(BG$15),MONTH($AX137)=MONTH(BG$15)),
NETWORKDAYS.INTL($AW137,$AX137,1,_xlpm.VD)))),0)),
$DH137="месяц",
$BP137*BG137,
$DH137="неделя",
$BP137*BG137/7*(ROUNDUP((DAY(EOMONTH(BG$15,0)))/4,0))),
0)</f>
        <v/>
      </c>
      <c r="BY137" s="125">
        <f t="array" ref="BY137">
IFERROR(
_xlfn.IFS(
$DH137="день_1",
$BP137*$BL137/($AX137-$AW137+1)*BH137*(DAY(EOMONTH(BH$15,0))),
$DH137="день_2",
$BP137/30*MAX(MIN($AX137,EOMONTH(BH$15,0))-MAX($AW137,BH$15)+1,),
$DH137="раб.день",
$BP137/30*(IFERROR(
_xlfn.LET(_xlpm.VD,
CHOOSE(
{1;2;3;4;5;6;7;8;9;10;11;12;13;14;15;16;17;18},
45658,45659,45660,45661,45662,45663,45664,45665,45711,45724,45778,45779,45785,45786,45820,45821,45965,46022),
_xlfn.LET(_xlpm.DD,
MAX(MIN($AX137,EOMONTH(BH$15,0))-MAX($AW137,BH$15),),
_xlfn.IFS(
AND(MONTH($AW137)=MONTH(BH$15),MONTH($AX137)&lt;&gt;MONTH(BH$15)),
NETWORKDAYS.INTL($AW137,$AW137+_xlpm.DD,1,_xlpm.VD),
AND(MONTH($AW137)&lt;&gt;MONTH(BH$15),MONTH($AX137)=MONTH(BH$15)),
NETWORKDAYS.INTL(($AX137)-_xlpm.DD,$AX137,1,_xlpm.VD),
AND(MONTH($AW137)&lt;MONTH(BH$15),MONTH($AX137)&gt;MONTH(BH$15)),
NETWORKDAYS.INTL((EOMONTH(BH$15-1,1))-_xlpm.DD,EOMONTH(BH$15-1,1),1,_xlpm.VD),
AND(MONTH($AW137)=MONTH(BH$15),MONTH($AX137)=MONTH(BH$15)),
NETWORKDAYS.INTL($AW137,$AX137,1,_xlpm.VD)))),0)),
$DH137="месяц",
$BP137*BH137,
$DH137="неделя",
$BP137*BH137/7*(ROUNDUP((DAY(EOMONTH(BH$15,0)))/4,0))),
0)</f>
        <v/>
      </c>
      <c r="BZ137" s="125">
        <f t="array" ref="BZ137">
IFERROR(
_xlfn.IFS(
$DH137="день_1",
$BP137*$BL137/($AX137-$AW137+1)*BI137*(DAY(EOMONTH(BI$15,0))),
$DH137="день_2",
$BP137/30*MAX(MIN($AX137,EOMONTH(BI$15,0))-MAX($AW137,BI$15)+1,),
$DH137="раб.день",
$BP137/30*(IFERROR(
_xlfn.LET(_xlpm.VD,
CHOOSE(
{1;2;3;4;5;6;7;8;9;10;11;12;13;14;15;16;17;18},
45658,45659,45660,45661,45662,45663,45664,45665,45711,45724,45778,45779,45785,45786,45820,45821,45965,46022),
_xlfn.LET(_xlpm.DD,
MAX(MIN($AX137,EOMONTH(BI$15,0))-MAX($AW137,BI$15),),
_xlfn.IFS(
AND(MONTH($AW137)=MONTH(BI$15),MONTH($AX137)&lt;&gt;MONTH(BI$15)),
NETWORKDAYS.INTL($AW137,$AW137+_xlpm.DD,1,_xlpm.VD),
AND(MONTH($AW137)&lt;&gt;MONTH(BI$15),MONTH($AX137)=MONTH(BI$15)),
NETWORKDAYS.INTL(($AX137)-_xlpm.DD,$AX137,1,_xlpm.VD),
AND(MONTH($AW137)&lt;MONTH(BI$15),MONTH($AX137)&gt;MONTH(BI$15)),
NETWORKDAYS.INTL((EOMONTH(BI$15-1,1))-_xlpm.DD,EOMONTH(BI$15-1,1),1,_xlpm.VD),
AND(MONTH($AW137)=MONTH(BI$15),MONTH($AX137)=MONTH(BI$15)),
NETWORKDAYS.INTL($AW137,$AX137,1,_xlpm.VD)))),0)),
$DH137="месяц",
$BP137*BI137,
$DH137="неделя",
$BP137*BI137/7*(ROUNDUP((DAY(EOMONTH(BI$15,0)))/4,0))),
0)</f>
        <v/>
      </c>
      <c r="CA137" s="125">
        <f t="array" ref="CA137">
IFERROR(
_xlfn.IFS(
$DH137="день_1",
$BP137*$BL137/($AX137-$AW137+1)*BJ137*(DAY(EOMONTH(BJ$15,0))),
$DH137="день_2",
$BP137/30*MAX(MIN($AX137,EOMONTH(BJ$15,0))-MAX($AW137,BJ$15)+1,),
$DH137="раб.день",
$BP137/30*(IFERROR(
_xlfn.LET(_xlpm.VD,
CHOOSE(
{1;2;3;4;5;6;7;8;9;10;11;12;13;14;15;16;17;18},
45658,45659,45660,45661,45662,45663,45664,45665,45711,45724,45778,45779,45785,45786,45820,45821,45965,46022),
_xlfn.LET(_xlpm.DD,
MAX(MIN($AX137,EOMONTH(BJ$15,0))-MAX($AW137,BJ$15),),
_xlfn.IFS(
AND(MONTH($AW137)=MONTH(BJ$15),MONTH($AX137)&lt;&gt;MONTH(BJ$15)),
NETWORKDAYS.INTL($AW137,$AW137+_xlpm.DD,1,_xlpm.VD),
AND(MONTH($AW137)&lt;&gt;MONTH(BJ$15),MONTH($AX137)=MONTH(BJ$15)),
NETWORKDAYS.INTL(($AX137)-_xlpm.DD,$AX137,1,_xlpm.VD),
AND(MONTH($AW137)&lt;MONTH(BJ$15),MONTH($AX137)&gt;MONTH(BJ$15)),
NETWORKDAYS.INTL((EOMONTH(BJ$15-1,1))-_xlpm.DD,EOMONTH(BJ$15-1,1),1,_xlpm.VD),
AND(MONTH($AW137)=MONTH(BJ$15),MONTH($AX137)=MONTH(BJ$15)),
NETWORKDAYS.INTL($AW137,$AX137,1,_xlpm.VD)))),0)),
$DH137="месяц",
$BP137*BJ137,
$DH137="неделя",
$BP137*BJ137/7*(ROUNDUP((DAY(EOMONTH(BJ$15,0)))/4,0))),
0)</f>
        <v/>
      </c>
      <c r="CB137" s="125">
        <f t="array" ref="CB137">
IFERROR(
_xlfn.IFS(
$DH137="день_1",
$BP137*$BL137/($AX137-$AW137+1)*BK137*(DAY(EOMONTH(BK$15,0))),
$DH137="день_2",
$BP137/30*MAX(MIN($AX137,EOMONTH(BK$15,0))-MAX($AW137,BK$15)+1,),
$DH137="раб.день",
$BP137/30*(IFERROR(
_xlfn.LET(_xlpm.VD,
CHOOSE(
{1;2;3;4;5;6;7;8;9;10;11;12;13;14;15;16;17;18},
45658,45659,45660,45661,45662,45663,45664,45665,45711,45724,45778,45779,45785,45786,45820,45821,45965,46022),
_xlfn.LET(_xlpm.DD,
MAX(MIN($AX137,EOMONTH(BK$15,0))-MAX($AW137,BK$15),),
_xlfn.IFS(
AND(MONTH($AW137)=MONTH(BK$15),MONTH($AX137)&lt;&gt;MONTH(BK$15)),
NETWORKDAYS.INTL($AW137,$AW137+_xlpm.DD,1,_xlpm.VD),
AND(MONTH($AW137)&lt;&gt;MONTH(BK$15),MONTH($AX137)=MONTH(BK$15)),
NETWORKDAYS.INTL(($AX137)-_xlpm.DD,$AX137,1,_xlpm.VD),
AND(MONTH($AW137)&lt;MONTH(BK$15),MONTH($AX137)&gt;MONTH(BK$15)),
NETWORKDAYS.INTL((EOMONTH(BK$15-1,1))-_xlpm.DD,EOMONTH(BK$15-1,1),1,_xlpm.VD),
AND(MONTH($AW137)=MONTH(BK$15),MONTH($AX137)=MONTH(BK$15)),
NETWORKDAYS.INTL($AW137,$AX137,1,_xlpm.VD)))),0)),
$DH137="месяц",
$BP137*BK137,
$DH137="неделя",
$BP137*BK137/7*(ROUNDUP((DAY(EOMONTH(BK$15,0)))/4,0))),
0)</f>
        <v/>
      </c>
      <c r="CC137" s="125">
        <f>SUM($BQ137:$CB137)</f>
        <v/>
      </c>
      <c r="CD137" s="126">
        <f>SUM($EH137:$EH137)</f>
        <v/>
      </c>
      <c r="CE137" s="126">
        <f>$CD137*$AB137</f>
        <v/>
      </c>
      <c r="CF137" s="126">
        <f>SUM($EK137:$EK137)</f>
        <v/>
      </c>
      <c r="CG137" s="126">
        <f>$CF137*$AB137</f>
        <v/>
      </c>
      <c r="CH137" s="126">
        <f>SUM($CC137,$CE137,$CG137)</f>
        <v/>
      </c>
      <c r="CI137" s="126">
        <f>$CH137*(1+$CM137)</f>
        <v/>
      </c>
      <c r="CJ137" s="127" t="n">
        <v>0</v>
      </c>
      <c r="CK137" s="126">
        <f>SUM($CH137:$CH137)*(1+$CJ137)</f>
        <v/>
      </c>
      <c r="CL137" s="126">
        <f>SUM($CH137:$CH137)*(1+$CM137)</f>
        <v/>
      </c>
      <c r="CM137" s="59" t="inlineStr">
        <is>
          <t>20%</t>
        </is>
      </c>
      <c r="CN137" s="59" t="n"/>
      <c r="CO137" s="72" t="n"/>
      <c r="CP137" s="59" t="n"/>
      <c r="CQ137" s="73" t="n"/>
      <c r="CR137" s="73" t="n"/>
      <c r="CS137" s="73" t="n"/>
      <c r="CT137" s="72" t="n"/>
      <c r="CU137" s="79" t="inlineStr">
        <is>
          <t> </t>
        </is>
      </c>
      <c r="CV137" s="60" t="n"/>
      <c r="CW137" s="60" t="n"/>
      <c r="CX137" s="60" t="n"/>
      <c r="CY137" s="127">
        <f>IFERROR(($CC137-$EE137)/($EE137/(1-$DQ137)),0)</f>
        <v/>
      </c>
      <c r="CZ137" s="127">
        <f>IFERROR(1-$EI137/($CE137),0)</f>
        <v/>
      </c>
      <c r="DA137" s="127">
        <f>IFERROR(1-$EL137/($CG137),0)</f>
        <v/>
      </c>
      <c r="DB137" s="126">
        <f>ROUND(IFERROR(($CI137/(1+$CM137)-$EN137),0),2)</f>
        <v/>
      </c>
      <c r="DC137" s="128" t="n"/>
      <c r="DD137" s="125" t="n"/>
      <c r="DE137" s="75" t="n">
        <v>0</v>
      </c>
      <c r="DF137" s="128" t="n"/>
      <c r="DG137" s="125">
        <f>IF($DC137=0,0,$DD137*($DC137*100%-$DE137*$DF137))*SUM($AB137:$AB137)</f>
        <v/>
      </c>
      <c r="DH137" s="129" t="inlineStr">
        <is>
          <t>месяц</t>
        </is>
      </c>
      <c r="DI137" s="130">
        <f t="array" ref="DI137">IFERROR(
IF($ES137="LisChannel",
(ROUND(((INDEX({174.625;153.888888888889;130.972222222222},MATCH($AI137,{2;3;4}),0))*$AG137*$AI137),2)),0),0)</f>
        <v/>
      </c>
      <c r="DJ137" s="130">
        <f>
_xlfn.LET(_xlpm.X,
IFERROR(
IF($ES137="НовиковТВ",
(_xlfn.LET(_xlpm.NTV,
_xlfn.LET(_xlpm.MIN,350000,
IF(SUMIFS($DI:$DI,$ES:$ES,"НовиковТВ")&lt;=_xlpm.MIN,
(SUMIFS($DI:$DI,$ES:$ES,"НовиковТВ")/(COUNTIFS($ES:$ES,"НовиковТВ")))*_xlpm.MIN/SUMIFS($DI:$DI,$ES:$ES,"НовиковТВ"),
DI137)),
_xlpm.NTV+$DG137/(1-(1-(_xlpm.NTV)*(1-$DL137)*(1-$DM137)*(1-$DN137)*(1-$DO137)*(1-$DP137)/_xlpm.NTV))))/(1+$EP137),
$DI137+$DG137/(1-(1-($DI137)*(1-$DL137)*(1-$DM137)*(1-$DN137)*(1-$DO137)*(1-$DP137)/$DI137))),
0),
_xlpm.X*(1+$CM137)*(1+$CW137)-_xlpm.X*(1+$CM137)+_xlpm.X)</f>
        <v/>
      </c>
      <c r="DK137" s="125" t="inlineStr">
        <is>
          <t>послед.</t>
        </is>
      </c>
      <c r="DL137" s="63" t="n">
        <v>0</v>
      </c>
      <c r="DM137" s="63" t="n">
        <v>0</v>
      </c>
      <c r="DN137" s="63" t="n">
        <v>0</v>
      </c>
      <c r="DO137" s="63" t="n">
        <v>0</v>
      </c>
      <c r="DP137" s="63" t="n">
        <v>0</v>
      </c>
      <c r="DQ137" s="63">
        <f t="array" ref="DQ137">IFERROR(_xlfn.IFS(
$DK137="послед.",1-(1-$DL137)*(1-$DM137)*(1-$DN137)*(1-$DO137)*(1-$DP137),
$DK137="сумм.",$DL137+$DM137+$DN137+$DO137+$DP137),
0)</f>
        <v/>
      </c>
      <c r="DR137" s="125">
        <f t="array" ref="DR137">
IFERROR(
_xlfn.IFS(
$BL137=0,
0,
$BL137&gt;0,
_xlfn.IFS($DK137="послед.",
$DJ137*(1-$DL137)*(1-$DM137)*(1-$DN137)*(1-$DO137)*(1-$DP137),
$DK137="сумм.",
$DJ137*(1-($DL137+$DM137+$DN137+$DO137+$DP137)))),0)</f>
        <v/>
      </c>
      <c r="DS137" s="125">
        <f t="array" ref="DS137">
IFERROR(_xlfn.IFS(
$DH137="день_1",
$DR137*$BL137/($AX137-$AW137+1)*AZ137*(DAY(EOMONTH(AZ$15,0))),
$DH137="день_2",
$DR137/30*MAX(MIN($AX137,EOMONTH(AZ$15,0))-MAX($AW137,AZ$15)+1,),
$DH137="раб.день",
$DR137/30*(IFERROR(
_xlfn.LET(_xlpm.VD,
CHOOSE(
{1;2;3;4;5;6;7;8;9;10;11;12;13;14;15;16;17;18},
45658,45659,45660,45661,45662,45663,45664,45665,45711,45724,45778,45779,45785,45786,45820,45821,45965,46022),
_xlfn.LET(_xlpm.DD,
MAX(MIN($AX137,EOMONTH(AZ$15,0))-MAX($AW137,AZ$15),),
_xlfn.IFS(
AND(MONTH($AW137)=MONTH(AZ$15),MONTH($AX137)&lt;&gt;MONTH(AZ$15)),
NETWORKDAYS.INTL($AW137,$AW137+_xlpm.DD,1,_xlpm.VD),
AND(MONTH($AW137)&lt;&gt;MONTH(AZ$15),MONTH($AX137)=MONTH(AZ$15)),
NETWORKDAYS.INTL(($AX137)-_xlpm.DD,$AX137,1,_xlpm.VD),
AND(MONTH($AW137)&lt;MONTH(AZ$15),MONTH($AX137)&gt;MONTH(AZ$15)),
NETWORKDAYS.INTL((EOMONTH(AZ$15-1,1))-_xlpm.DD,EOMONTH(AZ$15-1,1),1,_xlpm.VD),
AND(MONTH($AW137)=MONTH(AZ$15),MONTH($AX137)=MONTH(AZ$15)),
NETWORKDAYS.INTL($AW137,$AX137,1,_xlpm.VD)))),0)),
$DH137="месяц",
$DR137*AZ137,
$DH137="неделя",
$DR137*AZ137/7*(ROUNDUP((DAY(EOMONTH(AZ$15,0)))/4,0))),
0)</f>
        <v/>
      </c>
      <c r="DT137" s="125">
        <f t="array" ref="DT137">
IFERROR(_xlfn.IFS(
$DH137="день_1",
$DR137*$BL137/($AX137-$AW137+1)*BA137*(DAY(EOMONTH(BA$15,0))),
$DH137="день_2",
$DR137/30*MAX(MIN($AX137,EOMONTH(BA$15,0))-MAX($AW137,BA$15)+1,),
$DH137="раб.день",
$DR137/30*(IFERROR(
_xlfn.LET(_xlpm.VD,
CHOOSE(
{1;2;3;4;5;6;7;8;9;10;11;12;13;14;15;16;17;18},
45658,45659,45660,45661,45662,45663,45664,45665,45711,45724,45778,45779,45785,45786,45820,45821,45965,46022),
_xlfn.LET(_xlpm.DD,
MAX(MIN($AX137,EOMONTH(BA$15,0))-MAX($AW137,BA$15),),
_xlfn.IFS(
AND(MONTH($AW137)=MONTH(BA$15),MONTH($AX137)&lt;&gt;MONTH(BA$15)),
NETWORKDAYS.INTL($AW137,$AW137+_xlpm.DD,1,_xlpm.VD),
AND(MONTH($AW137)&lt;&gt;MONTH(BA$15),MONTH($AX137)=MONTH(BA$15)),
NETWORKDAYS.INTL(($AX137)-_xlpm.DD,$AX137,1,_xlpm.VD),
AND(MONTH($AW137)&lt;MONTH(BA$15),MONTH($AX137)&gt;MONTH(BA$15)),
NETWORKDAYS.INTL((EOMONTH(BA$15-1,1))-_xlpm.DD,EOMONTH(BA$15-1,1),1,_xlpm.VD),
AND(MONTH($AW137)=MONTH(BA$15),MONTH($AX137)=MONTH(BA$15)),
NETWORKDAYS.INTL($AW137,$AX137,1,_xlpm.VD)))),0)),
$DH137="месяц",
$DR137*BA137,
$DH137="неделя",
$DR137*BA137/7*(ROUNDUP((DAY(EOMONTH(BA$15,0)))/4,0))),
0)</f>
        <v/>
      </c>
      <c r="DU137" s="125">
        <f t="array" ref="DU137">
IFERROR(_xlfn.IFS(
$DH137="день_1",
$DR137*$BL137/($AX137-$AW137+1)*BB137*(DAY(EOMONTH(BB$15,0))),
$DH137="день_2",
$DR137/30*MAX(MIN($AX137,EOMONTH(BB$15,0))-MAX($AW137,BB$15)+1,),
$DH137="раб.день",
$DR137/30*(IFERROR(
_xlfn.LET(_xlpm.VD,
CHOOSE(
{1;2;3;4;5;6;7;8;9;10;11;12;13;14;15;16;17;18},
45658,45659,45660,45661,45662,45663,45664,45665,45711,45724,45778,45779,45785,45786,45820,45821,45965,46022),
_xlfn.LET(_xlpm.DD,
MAX(MIN($AX137,EOMONTH(BB$15,0))-MAX($AW137,BB$15),),
_xlfn.IFS(
AND(MONTH($AW137)=MONTH(BB$15),MONTH($AX137)&lt;&gt;MONTH(BB$15)),
NETWORKDAYS.INTL($AW137,$AW137+_xlpm.DD,1,_xlpm.VD),
AND(MONTH($AW137)&lt;&gt;MONTH(BB$15),MONTH($AX137)=MONTH(BB$15)),
NETWORKDAYS.INTL(($AX137)-_xlpm.DD,$AX137,1,_xlpm.VD),
AND(MONTH($AW137)&lt;MONTH(BB$15),MONTH($AX137)&gt;MONTH(BB$15)),
NETWORKDAYS.INTL((EOMONTH(BB$15-1,1))-_xlpm.DD,EOMONTH(BB$15-1,1),1,_xlpm.VD),
AND(MONTH($AW137)=MONTH(BB$15),MONTH($AX137)=MONTH(BB$15)),
NETWORKDAYS.INTL($AW137,$AX137,1,_xlpm.VD)))),0)),
$DH137="месяц",
$DR137*BB137,
$DH137="неделя",
$DR137*BB137/7*(ROUNDUP((DAY(EOMONTH(BB$15,0)))/4,0))),
0)</f>
        <v/>
      </c>
      <c r="DV137" s="125">
        <f t="array" ref="DV137">
IFERROR(_xlfn.IFS(
$DH137="день_1",
$DR137*$BL137/($AX137-$AW137+1)*BC137*(DAY(EOMONTH(BC$15,0))),
$DH137="день_2",
$DR137/30*MAX(MIN($AX137,EOMONTH(BC$15,0))-MAX($AW137,BC$15)+1,),
$DH137="раб.день",
$DR137/30*(IFERROR(
_xlfn.LET(_xlpm.VD,
CHOOSE(
{1;2;3;4;5;6;7;8;9;10;11;12;13;14;15;16;17;18},
45658,45659,45660,45661,45662,45663,45664,45665,45711,45724,45778,45779,45785,45786,45820,45821,45965,46022),
_xlfn.LET(_xlpm.DD,
MAX(MIN($AX137,EOMONTH(BC$15,0))-MAX($AW137,BC$15),),
_xlfn.IFS(
AND(MONTH($AW137)=MONTH(BC$15),MONTH($AX137)&lt;&gt;MONTH(BC$15)),
NETWORKDAYS.INTL($AW137,$AW137+_xlpm.DD,1,_xlpm.VD),
AND(MONTH($AW137)&lt;&gt;MONTH(BC$15),MONTH($AX137)=MONTH(BC$15)),
NETWORKDAYS.INTL(($AX137)-_xlpm.DD,$AX137,1,_xlpm.VD),
AND(MONTH($AW137)&lt;MONTH(BC$15),MONTH($AX137)&gt;MONTH(BC$15)),
NETWORKDAYS.INTL((EOMONTH(BC$15-1,1))-_xlpm.DD,EOMONTH(BC$15-1,1),1,_xlpm.VD),
AND(MONTH($AW137)=MONTH(BC$15),MONTH($AX137)=MONTH(BC$15)),
NETWORKDAYS.INTL($AW137,$AX137,1,_xlpm.VD)))),0)),
$DH137="месяц",
$DR137*BC137,
$DH137="неделя",
$DR137*BC137/7*(ROUNDUP((DAY(EOMONTH(BC$15,0)))/4,0))),
0)</f>
        <v/>
      </c>
      <c r="DW137" s="125">
        <f t="array" ref="DW137">
IFERROR(_xlfn.IFS(
$DH137="день_1",
$DR137*$BL137/($AX137-$AW137+1)*BD137*(DAY(EOMONTH(BD$15,0))),
$DH137="день_2",
$DR137/30*MAX(MIN($AX137,EOMONTH(BD$15,0))-MAX($AW137,BD$15)+1,),
$DH137="раб.день",
$DR137/30*(IFERROR(
_xlfn.LET(_xlpm.VD,
CHOOSE(
{1;2;3;4;5;6;7;8;9;10;11;12;13;14;15;16;17;18},
45658,45659,45660,45661,45662,45663,45664,45665,45711,45724,45778,45779,45785,45786,45820,45821,45965,46022),
_xlfn.LET(_xlpm.DD,
MAX(MIN($AX137,EOMONTH(BD$15,0))-MAX($AW137,BD$15),),
_xlfn.IFS(
AND(MONTH($AW137)=MONTH(BD$15),MONTH($AX137)&lt;&gt;MONTH(BD$15)),
NETWORKDAYS.INTL($AW137,$AW137+_xlpm.DD,1,_xlpm.VD),
AND(MONTH($AW137)&lt;&gt;MONTH(BD$15),MONTH($AX137)=MONTH(BD$15)),
NETWORKDAYS.INTL(($AX137)-_xlpm.DD,$AX137,1,_xlpm.VD),
AND(MONTH($AW137)&lt;MONTH(BD$15),MONTH($AX137)&gt;MONTH(BD$15)),
NETWORKDAYS.INTL((EOMONTH(BD$15-1,1))-_xlpm.DD,EOMONTH(BD$15-1,1),1,_xlpm.VD),
AND(MONTH($AW137)=MONTH(BD$15),MONTH($AX137)=MONTH(BD$15)),
NETWORKDAYS.INTL($AW137,$AX137,1,_xlpm.VD)))),0)),
$DH137="месяц",
$DR137*BD137,
$DH137="неделя",
$DR137*BD137/7*(ROUNDUP((DAY(EOMONTH(BD$15,0)))/4,0))),
0)</f>
        <v/>
      </c>
      <c r="DX137" s="125">
        <f t="array" ref="DX137">
IFERROR(_xlfn.IFS(
$DH137="день_1",
$DR137*$BL137/($AX137-$AW137+1)*BE137*(DAY(EOMONTH(BE$15,0))),
$DH137="день_2",
$DR137/30*MAX(MIN($AX137,EOMONTH(BE$15,0))-MAX($AW137,BE$15)+1,),
$DH137="раб.день",
$DR137/30*(IFERROR(
_xlfn.LET(_xlpm.VD,
CHOOSE(
{1;2;3;4;5;6;7;8;9;10;11;12;13;14;15;16;17;18},
45658,45659,45660,45661,45662,45663,45664,45665,45711,45724,45778,45779,45785,45786,45820,45821,45965,46022),
_xlfn.LET(_xlpm.DD,
MAX(MIN($AX137,EOMONTH(BE$15,0))-MAX($AW137,BE$15),),
_xlfn.IFS(
AND(MONTH($AW137)=MONTH(BE$15),MONTH($AX137)&lt;&gt;MONTH(BE$15)),
NETWORKDAYS.INTL($AW137,$AW137+_xlpm.DD,1,_xlpm.VD),
AND(MONTH($AW137)&lt;&gt;MONTH(BE$15),MONTH($AX137)=MONTH(BE$15)),
NETWORKDAYS.INTL(($AX137)-_xlpm.DD,$AX137,1,_xlpm.VD),
AND(MONTH($AW137)&lt;MONTH(BE$15),MONTH($AX137)&gt;MONTH(BE$15)),
NETWORKDAYS.INTL((EOMONTH(BE$15-1,1))-_xlpm.DD,EOMONTH(BE$15-1,1),1,_xlpm.VD),
AND(MONTH($AW137)=MONTH(BE$15),MONTH($AX137)=MONTH(BE$15)),
NETWORKDAYS.INTL($AW137,$AX137,1,_xlpm.VD)))),0)),
$DH137="месяц",
$DR137*BE137,
$DH137="неделя",
$DR137*BE137/7*(ROUNDUP((DAY(EOMONTH(BE$15,0)))/4,0))),
0)</f>
        <v/>
      </c>
      <c r="DY137" s="125">
        <f t="array" ref="DY137">
IFERROR(_xlfn.IFS(
$DH137="день_1",
$DR137*$BL137/($AX137-$AW137+1)*BF137*(DAY(EOMONTH(BF$15,0))),
$DH137="день_2",
$DR137/30*MAX(MIN($AX137,EOMONTH(BF$15,0))-MAX($AW137,BF$15)+1,),
$DH137="раб.день",
$DR137/30*(IFERROR(
_xlfn.LET(_xlpm.VD,
CHOOSE(
{1;2;3;4;5;6;7;8;9;10;11;12;13;14;15;16;17;18},
45658,45659,45660,45661,45662,45663,45664,45665,45711,45724,45778,45779,45785,45786,45820,45821,45965,46022),
_xlfn.LET(_xlpm.DD,
MAX(MIN($AX137,EOMONTH(BF$15,0))-MAX($AW137,BF$15),),
_xlfn.IFS(
AND(MONTH($AW137)=MONTH(BF$15),MONTH($AX137)&lt;&gt;MONTH(BF$15)),
NETWORKDAYS.INTL($AW137,$AW137+_xlpm.DD,1,_xlpm.VD),
AND(MONTH($AW137)&lt;&gt;MONTH(BF$15),MONTH($AX137)=MONTH(BF$15)),
NETWORKDAYS.INTL(($AX137)-_xlpm.DD,$AX137,1,_xlpm.VD),
AND(MONTH($AW137)&lt;MONTH(BF$15),MONTH($AX137)&gt;MONTH(BF$15)),
NETWORKDAYS.INTL((EOMONTH(BF$15-1,1))-_xlpm.DD,EOMONTH(BF$15-1,1),1,_xlpm.VD),
AND(MONTH($AW137)=MONTH(BF$15),MONTH($AX137)=MONTH(BF$15)),
NETWORKDAYS.INTL($AW137,$AX137,1,_xlpm.VD)))),0)),
$DH137="месяц",
$DR137*BF137,
$DH137="неделя",
$DR137*BF137/7*(ROUNDUP((DAY(EOMONTH(BF$15,0)))/4,0))),
0)</f>
        <v/>
      </c>
      <c r="DZ137" s="125">
        <f t="array" ref="DZ137">
IFERROR(_xlfn.IFS(
$DH137="день_1",
$DR137*$BL137/($AX137-$AW137+1)*BG137*(DAY(EOMONTH(BG$15,0))),
$DH137="день_2",
$DR137/30*MAX(MIN($AX137,EOMONTH(BG$15,0))-MAX($AW137,BG$15)+1,),
$DH137="раб.день",
$DR137/30*(IFERROR(
_xlfn.LET(_xlpm.VD,
CHOOSE(
{1;2;3;4;5;6;7;8;9;10;11;12;13;14;15;16;17;18},
45658,45659,45660,45661,45662,45663,45664,45665,45711,45724,45778,45779,45785,45786,45820,45821,45965,46022),
_xlfn.LET(_xlpm.DD,
MAX(MIN($AX137,EOMONTH(BG$15,0))-MAX($AW137,BG$15),),
_xlfn.IFS(
AND(MONTH($AW137)=MONTH(BG$15),MONTH($AX137)&lt;&gt;MONTH(BG$15)),
NETWORKDAYS.INTL($AW137,$AW137+_xlpm.DD,1,_xlpm.VD),
AND(MONTH($AW137)&lt;&gt;MONTH(BG$15),MONTH($AX137)=MONTH(BG$15)),
NETWORKDAYS.INTL(($AX137)-_xlpm.DD,$AX137,1,_xlpm.VD),
AND(MONTH($AW137)&lt;MONTH(BG$15),MONTH($AX137)&gt;MONTH(BG$15)),
NETWORKDAYS.INTL((EOMONTH(BG$15-1,1))-_xlpm.DD,EOMONTH(BG$15-1,1),1,_xlpm.VD),
AND(MONTH($AW137)=MONTH(BG$15),MONTH($AX137)=MONTH(BG$15)),
NETWORKDAYS.INTL($AW137,$AX137,1,_xlpm.VD)))),0)),
$DH137="месяц",
$DR137*BG137,
$DH137="неделя",
$DR137*BG137/7*(ROUNDUP((DAY(EOMONTH(BG$15,0)))/4,0))),
0)</f>
        <v/>
      </c>
      <c r="EA137" s="125">
        <f t="array" ref="EA137">
IFERROR(_xlfn.IFS(
$DH137="день_1",
$DR137*$BL137/($AX137-$AW137+1)*BH137*(DAY(EOMONTH(BH$15,0))),
$DH137="день_2",
$DR137/30*MAX(MIN($AX137,EOMONTH(BH$15,0))-MAX($AW137,BH$15)+1,),
$DH137="раб.день",
$DR137/30*(IFERROR(
_xlfn.LET(_xlpm.VD,
CHOOSE(
{1;2;3;4;5;6;7;8;9;10;11;12;13;14;15;16;17;18},
45658,45659,45660,45661,45662,45663,45664,45665,45711,45724,45778,45779,45785,45786,45820,45821,45965,46022),
_xlfn.LET(_xlpm.DD,
MAX(MIN($AX137,EOMONTH(BH$15,0))-MAX($AW137,BH$15),),
_xlfn.IFS(
AND(MONTH($AW137)=MONTH(BH$15),MONTH($AX137)&lt;&gt;MONTH(BH$15)),
NETWORKDAYS.INTL($AW137,$AW137+_xlpm.DD,1,_xlpm.VD),
AND(MONTH($AW137)&lt;&gt;MONTH(BH$15),MONTH($AX137)=MONTH(BH$15)),
NETWORKDAYS.INTL(($AX137)-_xlpm.DD,$AX137,1,_xlpm.VD),
AND(MONTH($AW137)&lt;MONTH(BH$15),MONTH($AX137)&gt;MONTH(BH$15)),
NETWORKDAYS.INTL((EOMONTH(BH$15-1,1))-_xlpm.DD,EOMONTH(BH$15-1,1),1,_xlpm.VD),
AND(MONTH($AW137)=MONTH(BH$15),MONTH($AX137)=MONTH(BH$15)),
NETWORKDAYS.INTL($AW137,$AX137,1,_xlpm.VD)))),0)),
$DH137="месяц",
$DR137*BH137,
$DH137="неделя",
$DR137*BH137/7*(ROUNDUP((DAY(EOMONTH(BH$15,0)))/4,0))),
0)</f>
        <v/>
      </c>
      <c r="EB137" s="125">
        <f t="array" ref="EB137">
IFERROR(_xlfn.IFS(
$DH137="день_1",
$DR137*$BL137/($AX137-$AW137+1)*BI137*(DAY(EOMONTH(BI$15,0))),
$DH137="день_2",
$DR137/30*MAX(MIN($AX137,EOMONTH(BI$15,0))-MAX($AW137,BI$15)+1,),
$DH137="раб.день",
$DR137/30*(IFERROR(
_xlfn.LET(_xlpm.VD,
CHOOSE(
{1;2;3;4;5;6;7;8;9;10;11;12;13;14;15;16;17;18},
45658,45659,45660,45661,45662,45663,45664,45665,45711,45724,45778,45779,45785,45786,45820,45821,45965,46022),
_xlfn.LET(_xlpm.DD,
MAX(MIN($AX137,EOMONTH(BI$15,0))-MAX($AW137,BI$15),),
_xlfn.IFS(
AND(MONTH($AW137)=MONTH(BI$15),MONTH($AX137)&lt;&gt;MONTH(BI$15)),
NETWORKDAYS.INTL($AW137,$AW137+_xlpm.DD,1,_xlpm.VD),
AND(MONTH($AW137)&lt;&gt;MONTH(BI$15),MONTH($AX137)=MONTH(BI$15)),
NETWORKDAYS.INTL(($AX137)-_xlpm.DD,$AX137,1,_xlpm.VD),
AND(MONTH($AW137)&lt;MONTH(BI$15),MONTH($AX137)&gt;MONTH(BI$15)),
NETWORKDAYS.INTL((EOMONTH(BI$15-1,1))-_xlpm.DD,EOMONTH(BI$15-1,1),1,_xlpm.VD),
AND(MONTH($AW137)=MONTH(BI$15),MONTH($AX137)=MONTH(BI$15)),
NETWORKDAYS.INTL($AW137,$AX137,1,_xlpm.VD)))),0)),
$DH137="месяц",
$DR137*BI137,
$DH137="неделя",
$DR137*BI137/7*(ROUNDUP((DAY(EOMONTH(BI$15,0)))/4,0))),
0)</f>
        <v/>
      </c>
      <c r="EC137" s="125">
        <f t="array" ref="EC137">
IFERROR(_xlfn.IFS(
$DH137="день_1",
$DR137*$BL137/($AX137-$AW137+1)*BJ137*(DAY(EOMONTH(BJ$15,0))),
$DH137="день_2",
$DR137/30*MAX(MIN($AX137,EOMONTH(BJ$15,0))-MAX($AW137,BJ$15)+1,),
$DH137="раб.день",
$DR137/30*(IFERROR(
_xlfn.LET(_xlpm.VD,
CHOOSE(
{1;2;3;4;5;6;7;8;9;10;11;12;13;14;15;16;17;18},
45658,45659,45660,45661,45662,45663,45664,45665,45711,45724,45778,45779,45785,45786,45820,45821,45965,46022),
_xlfn.LET(_xlpm.DD,
MAX(MIN($AX137,EOMONTH(BJ$15,0))-MAX($AW137,BJ$15),),
_xlfn.IFS(
AND(MONTH($AW137)=MONTH(BJ$15),MONTH($AX137)&lt;&gt;MONTH(BJ$15)),
NETWORKDAYS.INTL($AW137,$AW137+_xlpm.DD,1,_xlpm.VD),
AND(MONTH($AW137)&lt;&gt;MONTH(BJ$15),MONTH($AX137)=MONTH(BJ$15)),
NETWORKDAYS.INTL(($AX137)-_xlpm.DD,$AX137,1,_xlpm.VD),
AND(MONTH($AW137)&lt;MONTH(BJ$15),MONTH($AX137)&gt;MONTH(BJ$15)),
NETWORKDAYS.INTL((EOMONTH(BJ$15-1,1))-_xlpm.DD,EOMONTH(BJ$15-1,1),1,_xlpm.VD),
AND(MONTH($AW137)=MONTH(BJ$15),MONTH($AX137)=MONTH(BJ$15)),
NETWORKDAYS.INTL($AW137,$AX137,1,_xlpm.VD)))),0)),
$DH137="месяц",
$DR137*BJ137,
$DH137="неделя",
$DR137*BJ137/7*(ROUNDUP((DAY(EOMONTH(BJ$15,0)))/4,0))),
0)</f>
        <v/>
      </c>
      <c r="ED137" s="125">
        <f t="array" ref="ED137">
IFERROR(_xlfn.IFS(
$DH137="день_1",
$DR137*$BL137/($AX137-$AW137+1)*BK137*(DAY(EOMONTH(BK$15,0))),
$DH137="день_2",
$DR137/30*MAX(MIN($AX137,EOMONTH(BK$15,0))-MAX($AW137,BK$15)+1,),
$DH137="раб.день",
$DR137/30*(IFERROR(
_xlfn.LET(_xlpm.VD,
CHOOSE(
{1;2;3;4;5;6;7;8;9;10;11;12;13;14;15;16;17;18},
45658,45659,45660,45661,45662,45663,45664,45665,45711,45724,45778,45779,45785,45786,45820,45821,45965,46022),
_xlfn.LET(_xlpm.DD,
MAX(MIN($AX137,EOMONTH(BK$15,0))-MAX($AW137,BK$15),),
_xlfn.IFS(
AND(MONTH($AW137)=MONTH(BK$15),MONTH($AX137)&lt;&gt;MONTH(BK$15)),
NETWORKDAYS.INTL($AW137,$AW137+_xlpm.DD,1,_xlpm.VD),
AND(MONTH($AW137)&lt;&gt;MONTH(BK$15),MONTH($AX137)=MONTH(BK$15)),
NETWORKDAYS.INTL(($AX137)-_xlpm.DD,$AX137,1,_xlpm.VD),
AND(MONTH($AW137)&lt;MONTH(BK$15),MONTH($AX137)&gt;MONTH(BK$15)),
NETWORKDAYS.INTL((EOMONTH(BK$15-1,1))-_xlpm.DD,EOMONTH(BK$15-1,1),1,_xlpm.VD),
AND(MONTH($AW137)=MONTH(BK$15),MONTH($AX137)=MONTH(BK$15)),
NETWORKDAYS.INTL($AW137,$AX137,1,_xlpm.VD)))),0)),
$DH137="месяц",
$DR137*BK137,
$DH137="неделя",
$DR137*BK137/7*(ROUNDUP((DAY(EOMONTH(BK$15,0)))/4,0))),
0)</f>
        <v/>
      </c>
      <c r="EE137" s="125">
        <f>SUM($DS137,$DT137,$DU137,$DV137,$DW137,$DX137,$DY137,$DZ137,$EA137,$EB137,$EC137,$ED137)</f>
        <v/>
      </c>
      <c r="EF137" s="125">
        <f>IFERROR(ROUND($EE137*(1+$EP137),2),0)</f>
        <v/>
      </c>
      <c r="EG137" s="128" t="n">
        <v>1</v>
      </c>
      <c r="EH137" s="126" t="n">
        <v>0</v>
      </c>
      <c r="EI137" s="126">
        <f>ROUND(SUM($EH137:$EH137)*SUM($AB137:$AB137)*$EG137,2)</f>
        <v/>
      </c>
      <c r="EJ137" s="126">
        <f>ROUND($EI137*(1+$EP137),2)</f>
        <v/>
      </c>
      <c r="EK137" s="126" t="n">
        <v>0</v>
      </c>
      <c r="EL137" s="126">
        <f>ROUND(SUM($EK137:$EK137)*SUM($AB137:$AB137)*$EG137,2)</f>
        <v/>
      </c>
      <c r="EM137" s="126">
        <f>ROUND($EL137*(1+$EP137),2)</f>
        <v/>
      </c>
      <c r="EN137" s="126">
        <f>SUM($EE137,$EI137,$EL137)</f>
        <v/>
      </c>
      <c r="EO137" s="126">
        <f>SUM($EF137,$EJ137,$EM137)</f>
        <v/>
      </c>
      <c r="EP137" s="59" t="inlineStr">
        <is>
          <t>20%</t>
        </is>
      </c>
      <c r="EQ137" s="59" t="n"/>
      <c r="ER137" s="60">
        <f t="array" ref="ER137">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MATCH(ES137,
{"AMS";"RussOutdoor";"HD Outdoor";"Ingroup";"IQ";"Ledproduction";"LisChannel";"Logic";"Media-PPL";"NovikovTV | НовиковТВ";"SMA";"SOK";"КрокусТВ | CrocusTV | IndoorTV";"Сити";"ТЯК Москва"},
0)),"")</f>
        <v/>
      </c>
      <c r="ES137" s="60" t="n"/>
      <c r="ET137" s="60">
        <f t="array" ref="ET137">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MATCH(ES137,
{"AMS";"RussOutdoor";"HD Outdoor";"Ingroup";"IQ";"Ledproduction";"LisChannel";"Logic";"Media-PPL";"NovikovTV | НовиковТВ";"SMA";"SOK";"КрокусТВ | CrocusTV | IndoorTV";"Сити";"ТЯК Москва"},
0)),"")</f>
        <v/>
      </c>
      <c r="EU137" s="60" t="n"/>
      <c r="EV137" s="60" t="n"/>
      <c r="EX137" s="110">
        <f t="array" ref="EX137">
($AR137/30
+N("ТРАФИК ПЛОЩАДКИ"))*
(IFERROR(
_xlfn.LET(
_xlpm.GPR,
HLOOKUP($L137,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(MATCH($T137,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IF($Q137="цифровой",_xlpm.GPR/$AG137,_xlpm.GPR/60)),
0)
+N("DWELL TIME"))*
(IF($AB137=0,0,IF($AB137=1,0.3,IF($AB137=2,0.5,IF($AB137&gt;2,1))))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_xlfn.IFS($AC137="да",1.2,$AC137="нет",1)*
_xlfn.IFS($AD137="да",1.2,$AD137="нет",1)*
IF(R137="статический",1,1.2)*
$X137*
INDEX(
{1.2;1;1.2;1.2;1;1.2;1.2;1.2;1.2;1.2;1.2;1;1.2;1.2;1.2;1.2;1;1;1.2;1.2;1.2;1;1;1;1;1.2;1.2;1.2;1.2;1;1;1;1;1.2;1.2;1.2;1.2;1.2;1.2;1.2;1.2;1;1;1.2;1;1;1;1;1.5;1;1;1.5;1.5;1.2},
MATCH($Q137,_xlpm.MI,0)))&gt;{0.02;0.04;0.06;0.1;0.2;0.4;0.6;0.8;1;2;4;6})),
{0;1;2;3;4;5;6;7;8;9;10;11;12},
0)))
+N("КОЭФФИЦИЕНТ КОНТАКТА"))))*
(_xlfn.IFS($X137&lt;0.1,$X137/1000,$X137&gt;25,5.2,AND($X137&gt;=0.1,$X137&lt;=25),(($X137*2+0.1)/10)*($X137/10)))*
IFERROR((_xlfn.LET(
_xlpm.MA,
{0;0.8;0.85;0.9;0.95;1},
_xlpm.MAA,
{0;1;2;3;4;5},
INDEX(_xlpm.MA,MATCH(SUMPRODUCT(--((IF(ROUND(_xlpm.MAA,1)&gt;5,5,ROUND($AB137,1)))&gt;{0;1;2;3;4;5})),_xlpm.MAA,0)))
+N("КОЭФФИЦИЕНТ КОЛ-ВО КОНСТРУКЦИЙ")),1)*
$AB137,0))*
(IF($Q137="цифровой",$AG137/15*$AI137,1)
+N("ДЛЯ ЦИФРЫ"))</f>
        <v/>
      </c>
      <c r="EY137" s="110">
        <f>IFERROR(EX137*AY137,0)</f>
        <v/>
      </c>
      <c r="EZ137" s="131">
        <f>IFERROR(DP137/EY137*1000,0)</f>
        <v/>
      </c>
      <c r="FA137" s="112">
        <f>IFERROR(FC137/FB137,0)</f>
        <v/>
      </c>
      <c r="FB137" s="112">
        <f>IFERROR((FC137/(EY137/FF137*#REF!))*0.825,0)</f>
        <v/>
      </c>
      <c r="FC137" s="112">
        <f>IFERROR(((EX137*30/AR137)*100)/30,0)</f>
        <v/>
      </c>
      <c r="FD137" s="112">
        <f>IFERROR(EY137/G137*100%,0)</f>
        <v/>
      </c>
      <c r="FE137" s="112">
        <f>IFERROR(FD137/FC137*100%,0)</f>
        <v/>
      </c>
      <c r="FF137" s="110">
        <f>IFERROR(AR137/30*AY137,0)</f>
        <v/>
      </c>
    </row>
    <row r="138" ht="13" customHeight="1">
      <c r="A138" s="59" t="n"/>
      <c r="B138" s="60" t="n"/>
      <c r="C138" s="60" t="n"/>
      <c r="D138" s="60">
        <f t="array" ref="D138">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MATCH($E138,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38" s="60">
        <f t="array" ref="E138">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MATCH($F138,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38" s="60" t="inlineStr"/>
      <c r="G138" s="60" t="n"/>
      <c r="H138" s="60">
        <f t="array" ref="H138">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MATCH($I138,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38" s="60" t="n"/>
      <c r="J138" s="60" t="n"/>
      <c r="K138" s="60" t="n"/>
      <c r="L138" s="60" t="n"/>
      <c r="M138" s="60" t="n"/>
      <c r="N138" s="60" t="n"/>
      <c r="O138" s="60" t="n"/>
      <c r="P138" s="60">
        <f t="array" ref="P138">
_xlfn.IFS(
ISNUMBER(MATCH($Q138,{"шелфбаннер","разделитель","монетница","чековая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ISNUMBER(MATCH($Q138,{"LED/LCD","видеокулер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ISNUMBER(MATCH($Q138,{"автомобиль","машина","выставочное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ISNUMBER(MATCH($Q138,{"билборд","лифтовая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ISNUMBER(MATCH($Q138,{"навигация","подвесной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ISNUMBER(MATCH($Q138,{"движущаяся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ISNUMBER(MATCH($Q138,{"каталог","журнал"},)),
"Пресса",
$Q138="","")</f>
        <v/>
      </c>
      <c r="Q138" s="60" t="n"/>
      <c r="R138" s="60">
        <f t="array" ref="R138">
IFERROR(
_xlfn.IFS(
OR(ISNUMBER(MATCH($Q138,{"экспозиция","макет","стенд","автостенд","авто стенд","выставочное пространство","выставочные стенды","модульные выставочные стенды","3Д конструкция","3D конструкция"},)),P138="Экспонирование"),
"нестандартный",
ISNUMBER(MATCH($Q138,{"скроллер","призматрон"},)),
"динамический",
$P138="Видео",
"цифровой",
OR($P138="Пресса",$P138="Щит",$P138="POSm",$P138="Подвес",$P138="Брендирование/оклейка"),
"статический"),"")</f>
        <v/>
      </c>
      <c r="S138" s="59" t="n"/>
      <c r="T138" s="60" t="n"/>
      <c r="U138" s="60" t="n"/>
      <c r="V138" s="60">
        <f>
IF(P138="Видео",
"цифровой постер/ролик",
IF(ISNUMBER(MATCH(Q138,{"короб световой","короб световой | лайтбокс","короб световой | кристалайт","лайтбокс","лайт бокс","кристалайт","LB","lightbox"},)),
"бэклит",
IF(P138="Брендирование/оклейка",
"перфарированная пленка/самоклейка",
IF(P138="Экспонирование",
"под запрос",
IF(P138="Подвес",
"баннер/ткань",
"")))))</f>
        <v/>
      </c>
      <c r="W138" s="59" t="n"/>
      <c r="X138" s="59" t="n"/>
      <c r="Y138" s="59" t="n"/>
      <c r="Z138" s="61" t="n"/>
      <c r="AA138" s="61" t="n"/>
      <c r="AB138" s="61">
        <f>IF(BL138&gt;0,Z138,0)</f>
        <v/>
      </c>
      <c r="AC138" s="59" t="n"/>
      <c r="AD138" s="59" t="n"/>
      <c r="AE138" s="59" t="n"/>
      <c r="AF138" s="59" t="n"/>
      <c r="AG138" s="59" t="n"/>
      <c r="AH138" s="59" t="n"/>
      <c r="AI138" s="59" t="n"/>
      <c r="AJ138" s="59" t="n"/>
      <c r="AK138" s="59" t="n"/>
      <c r="AL138" s="62">
        <f>IFERROR(IF(OR(R138="статический",R138="динамический",R138="нестандартный",R138="",R138=""),"-",IF(AND(AH138="-",AI138="-"),"-",AK138*3600/AH138*AI138)),"-")</f>
        <v/>
      </c>
      <c r="AM138" s="62">
        <f>IFERROR(IF(OR(R138="статический",R138="динамический",R138="",R138="", R138="BTL",R138="нестандартный"),"-",AG138*AI138*AL138/60),"-")</f>
        <v/>
      </c>
      <c r="AN138" s="63">
        <f>IFERROR(IF(AH138="","-",AG138*AI138/AH138),"-")</f>
        <v/>
      </c>
      <c r="AO138" s="59">
        <f>IFERROR(IF(OR($R138="статический",$R138="динамический",$R138="",$R138="",$R138="BTL",$R138="нестандартный"),"-",$AL138*$AY138),"-")</f>
        <v/>
      </c>
      <c r="AP138" s="62">
        <f>IFERROR(IF(OR($R138="статический",$R138="динамический",$R138="",$R138="",$R138="BTL",$R138="нестандартный"),"-",$AM138*AY138),"-")</f>
        <v/>
      </c>
      <c r="AQ138" s="64" t="n"/>
      <c r="AR138" s="61" t="n"/>
      <c r="AS138" s="61" t="n"/>
      <c r="AT138" s="61" t="n"/>
      <c r="AU138" s="65" t="n"/>
      <c r="AV138" s="124">
        <f>IFERROR(DR138/AT138*1000,"n/a")</f>
        <v/>
      </c>
      <c r="AW138" s="67" t="n"/>
      <c r="AX138" s="67" t="n"/>
      <c r="AY138" s="43">
        <f>IFERROR(IF(OR($AW138="",$AX138=""),"",_xlfn.DAYS($AX138+1,$AW138)),"")</f>
        <v/>
      </c>
      <c r="AZ138" s="68">
        <f t="array" ref="AZ138">
_xlfn.LET(_xlpm.COEFF,
IF($AW138+$AX138=0,0,IF(MAX(MIN($AX138,EOMONTH(AZ$15,0))-MAX($AW138,AZ$15)+1,)&gt;0,1,0)),
_xlfn.IFS(
$ES138="LisChannel",
_xlpm.COEFF*
INDEX({1;1;1.2;1.2;1;1;1;1;1.2;1.2;1.2;1.2},
MATCH(MONTH(AZ$15),
{1,2,3,4,5,6,7,8,9,10,11,12})),
CONCATENATE($ES138," ",$L138)="RussOutdoor метро",
_xlpm.COEFF*
INDEX({0.8;0.9;1.1;1.1;1;1;1;1;1.1;1.1;1.1;1.1},
MATCH(MONTH(AZ$15),
{1,2,3,4,5,6,7,8,9,10,11,12})),
$ES138&lt;&gt;"LisChannel",
_xlpm.COEFF,
$ES138&lt;&gt;"RussOutdoor",
_xlpm.COEFF))</f>
        <v/>
      </c>
      <c r="BA138" s="68">
        <f t="array" ref="BA138">
_xlfn.LET(_xlpm.COEFF,
IF($AW138+$AX138=0,0,IF(MAX(MIN($AX138,EOMONTH(BA$15,0))-MAX($AW138,BA$15)+1,)&gt;0,1,0)),
_xlfn.IFS(
$ES138="LisChannel",
_xlpm.COEFF*
INDEX({1;1;1.2;1.2;1;1;1;1;1.2;1.2;1.2;1.2},
MATCH(MONTH(BA$15),
{1,2,3,4,5,6,7,8,9,10,11,12})),
CONCATENATE($ES138," ",$L138)="RussOutdoor метро",
_xlpm.COEFF*
INDEX({0.8;0.9;1.1;1.1;1;1;1;1;1.1;1.1;1.1;1.1},
MATCH(MONTH(BA$15),
{1,2,3,4,5,6,7,8,9,10,11,12})),
$ES138&lt;&gt;"LisChannel",
_xlpm.COEFF,
$ES138&lt;&gt;"RussOutdoor",
_xlpm.COEFF))</f>
        <v/>
      </c>
      <c r="BB138" s="68">
        <f t="array" ref="BB138">
_xlfn.LET(_xlpm.COEFF,
IF($AW138+$AX138=0,0,IF(MAX(MIN($AX138,EOMONTH(BB$15,0))-MAX($AW138,BB$15)+1,)&gt;0,1,0)),
_xlfn.IFS(
$ES138="LisChannel",
_xlpm.COEFF*
INDEX({1;1;1.2;1.2;1;1;1;1;1.2;1.2;1.2;1.2},
MATCH(MONTH(BB$15),
{1,2,3,4,5,6,7,8,9,10,11,12})),
CONCATENATE($ES138," ",$L138)="RussOutdoor метро",
_xlpm.COEFF*
INDEX({0.8;0.9;1.1;1.1;1;1;1;1;1.1;1.1;1.1;1.1},
MATCH(MONTH(BB$15),
{1,2,3,4,5,6,7,8,9,10,11,12})),
$ES138&lt;&gt;"LisChannel",
_xlpm.COEFF,
$ES138&lt;&gt;"RussOutdoor",
_xlpm.COEFF))</f>
        <v/>
      </c>
      <c r="BC138" s="68">
        <f t="array" ref="BC138">
_xlfn.LET(_xlpm.COEFF,
IF($AW138+$AX138=0,0,IF(MAX(MIN($AX138,EOMONTH(BC$15,0))-MAX($AW138,BC$15)+1,)&gt;0,1,0)),
_xlfn.IFS(
$ES138="LisChannel",
_xlpm.COEFF*
INDEX({1;1;1.2;1.2;1;1;1;1;1.2;1.2;1.2;1.2},
MATCH(MONTH(BC$15),
{1,2,3,4,5,6,7,8,9,10,11,12})),
CONCATENATE($ES138," ",$L138)="RussOutdoor метро",
_xlpm.COEFF*
INDEX({0.8;0.9;1.1;1.1;1;1;1;1;1.1;1.1;1.1;1.1},
MATCH(MONTH(BC$15),
{1,2,3,4,5,6,7,8,9,10,11,12})),
$ES138&lt;&gt;"LisChannel",
_xlpm.COEFF,
$ES138&lt;&gt;"RussOutdoor",
_xlpm.COEFF))</f>
        <v/>
      </c>
      <c r="BD138" s="68">
        <f t="array" ref="BD138">
_xlfn.LET(_xlpm.COEFF,
IF($AW138+$AX138=0,0,IF(MAX(MIN($AX138,EOMONTH(BD$15,0))-MAX($AW138,BD$15)+1,)&gt;0,1,0)),
_xlfn.IFS(
$ES138="LisChannel",
_xlpm.COEFF*
INDEX({1;1;1.2;1.2;1;1;1;1;1.2;1.2;1.2;1.2},
MATCH(MONTH(BD$15),
{1,2,3,4,5,6,7,8,9,10,11,12})),
CONCATENATE($ES138," ",$L138)="RussOutdoor метро",
_xlpm.COEFF*
INDEX({0.8;0.9;1.1;1.1;1;1;1;1;1.1;1.1;1.1;1.1},
MATCH(MONTH(BD$15),
{1,2,3,4,5,6,7,8,9,10,11,12})),
$ES138&lt;&gt;"LisChannel",
_xlpm.COEFF,
$ES138&lt;&gt;"RussOutdoor",
_xlpm.COEFF))</f>
        <v/>
      </c>
      <c r="BE138" s="68">
        <f t="array" ref="BE138">
_xlfn.LET(_xlpm.COEFF,
IF($AW138+$AX138=0,0,IF(MAX(MIN($AX138,EOMONTH(BE$15,0))-MAX($AW138,BE$15)+1,)&gt;0,1,0)),
_xlfn.IFS(
$ES138="LisChannel",
_xlpm.COEFF*
INDEX({1;1;1.2;1.2;1;1;1;1;1.2;1.2;1.2;1.2},
MATCH(MONTH(BE$15),
{1,2,3,4,5,6,7,8,9,10,11,12})),
CONCATENATE($ES138," ",$L138)="RussOutdoor метро",
_xlpm.COEFF*
INDEX({0.8;0.9;1.1;1.1;1;1;1;1;1.1;1.1;1.1;1.1},
MATCH(MONTH(BE$15),
{1,2,3,4,5,6,7,8,9,10,11,12})),
$ES138&lt;&gt;"LisChannel",
_xlpm.COEFF,
$ES138&lt;&gt;"RussOutdoor",
_xlpm.COEFF))</f>
        <v/>
      </c>
      <c r="BF138" s="68">
        <f t="array" ref="BF138">
_xlfn.LET(_xlpm.COEFF,
IF($AW138+$AX138=0,0,IF(MAX(MIN($AX138,EOMONTH(BF$15,0))-MAX($AW138,BF$15)+1,)&gt;0,1,0)),
_xlfn.IFS(
$ES138="LisChannel",
_xlpm.COEFF*
INDEX({1;1;1.2;1.2;1;1;1;1;1.2;1.2;1.2;1.2},
MATCH(MONTH(BF$15),
{1,2,3,4,5,6,7,8,9,10,11,12})),
CONCATENATE($ES138," ",$L138)="RussOutdoor метро",
_xlpm.COEFF*
INDEX({0.8;0.9;1.1;1.1;1;1;1;1;1.1;1.1;1.1;1.1},
MATCH(MONTH(BF$15),
{1,2,3,4,5,6,7,8,9,10,11,12})),
$ES138&lt;&gt;"LisChannel",
_xlpm.COEFF,
$ES138&lt;&gt;"RussOutdoor",
_xlpm.COEFF))</f>
        <v/>
      </c>
      <c r="BG138" s="68">
        <f t="array" ref="BG138">
_xlfn.LET(_xlpm.COEFF,
IF($AW138+$AX138=0,0,IF(MAX(MIN($AX138,EOMONTH(BG$15,0))-MAX($AW138,BG$15)+1,)&gt;0,1,0)),
_xlfn.IFS(
$ES138="LisChannel",
_xlpm.COEFF*
INDEX({1;1;1.2;1.2;1;1;1;1;1.2;1.2;1.2;1.2},
MATCH(MONTH(BG$15),
{1,2,3,4,5,6,7,8,9,10,11,12})),
CONCATENATE($ES138," ",$L138)="RussOutdoor метро",
_xlpm.COEFF*
INDEX({0.8;0.9;1.1;1.1;1;1;1;1;1.1;1.1;1.1;1.1},
MATCH(MONTH(BG$15),
{1,2,3,4,5,6,7,8,9,10,11,12})),
$ES138&lt;&gt;"LisChannel",
_xlpm.COEFF,
$ES138&lt;&gt;"RussOutdoor",
_xlpm.COEFF))</f>
        <v/>
      </c>
      <c r="BH138" s="68">
        <f t="array" ref="BH138">
_xlfn.LET(_xlpm.COEFF,
IF($AW138+$AX138=0,0,IF(MAX(MIN($AX138,EOMONTH(BH$15,0))-MAX($AW138,BH$15)+1,)&gt;0,1,0)),
_xlfn.IFS(
$ES138="LisChannel",
_xlpm.COEFF*
INDEX({1;1;1.2;1.2;1;1;1;1;1.2;1.2;1.2;1.2},
MATCH(MONTH(BH$15),
{1,2,3,4,5,6,7,8,9,10,11,12})),
CONCATENATE($ES138," ",$L138)="RussOutdoor метро",
_xlpm.COEFF*
INDEX({0.8;0.9;1.1;1.1;1;1;1;1;1.1;1.1;1.1;1.1},
MATCH(MONTH(BH$15),
{1,2,3,4,5,6,7,8,9,10,11,12})),
$ES138&lt;&gt;"LisChannel",
_xlpm.COEFF,
$ES138&lt;&gt;"RussOutdoor",
_xlpm.COEFF))</f>
        <v/>
      </c>
      <c r="BI138" s="68">
        <f t="array" ref="BI138">
_xlfn.LET(_xlpm.COEFF,
IF($AW138+$AX138=0,0,IF(MAX(MIN($AX138,EOMONTH(BI$15,0))-MAX($AW138,BI$15)+1,)&gt;0,1,0)),
_xlfn.IFS(
$ES138="LisChannel",
_xlpm.COEFF*
INDEX({1;1;1.2;1.2;1;1;1;1;1.2;1.2;1.2;1.2},
MATCH(MONTH(BI$15),
{1,2,3,4,5,6,7,8,9,10,11,12})),
CONCATENATE($ES138," ",$L138)="RussOutdoor метро",
_xlpm.COEFF*
INDEX({0.8;0.9;1.1;1.1;1;1;1;1;1.1;1.1;1.1;1.1},
MATCH(MONTH(BI$15),
{1,2,3,4,5,6,7,8,9,10,11,12})),
$ES138&lt;&gt;"LisChannel",
_xlpm.COEFF,
$ES138&lt;&gt;"RussOutdoor",
_xlpm.COEFF))</f>
        <v/>
      </c>
      <c r="BJ138" s="68">
        <f t="array" ref="BJ138">
_xlfn.LET(_xlpm.COEFF,
IF($AW138+$AX138=0,0,IF(MAX(MIN($AX138,EOMONTH(BJ$15,0))-MAX($AW138,BJ$15)+1,)&gt;0,1,0)),
_xlfn.IFS(
$ES138="LisChannel",
_xlpm.COEFF*
INDEX({1;1;1.2;1.2;1;1;1;1;1.2;1.2;1.2;1.2},
MATCH(MONTH(BJ$15),
{1,2,3,4,5,6,7,8,9,10,11,12})),
CONCATENATE($ES138," ",$L138)="RussOutdoor метро",
_xlpm.COEFF*
INDEX({0.8;0.9;1.1;1.1;1;1;1;1;1.1;1.1;1.1;1.1},
MATCH(MONTH(BJ$15),
{1,2,3,4,5,6,7,8,9,10,11,12})),
$ES138&lt;&gt;"LisChannel",
_xlpm.COEFF,
$ES138&lt;&gt;"RussOutdoor",
_xlpm.COEFF))</f>
        <v/>
      </c>
      <c r="BK138" s="68">
        <f t="array" ref="BK138">
_xlfn.LET(_xlpm.COEFF,
IF($AW138+$AX138=0,0,IF(MAX(MIN($AX138,EOMONTH(BK$15,0))-MAX($AW138,BK$15)+1,)&gt;0,1,0)),
_xlfn.IFS(
$ES138="LisChannel",
_xlpm.COEFF*
INDEX({1;1;1.2;1.2;1;1;1;1;1.2;1.2;1.2;1.2},
MATCH(MONTH(BK$15),
{1,2,3,4,5,6,7,8,9,10,11,12})),
CONCATENATE($ES138," ",$L138)="RussOutdoor метро",
_xlpm.COEFF*
INDEX({0.8;0.9;1.1;1.1;1;1;1;1;1.1;1.1;1.1;1.1},
MATCH(MONTH(BK$15),
{1,2,3,4,5,6,7,8,9,10,11,12})),
$ES138&lt;&gt;"LisChannel",
_xlpm.COEFF,
$ES138&lt;&gt;"RussOutdoor",
_xlpm.COEFF))</f>
        <v/>
      </c>
      <c r="BL138" s="62">
        <f>COUNTIFS($AZ138:$BK138,"&gt;0")</f>
        <v/>
      </c>
      <c r="BM138" s="65" t="n"/>
      <c r="BN138" s="125">
        <f>$DJ138</f>
        <v/>
      </c>
      <c r="BO138" s="63">
        <f>$DQ138</f>
        <v/>
      </c>
      <c r="BP138" s="125">
        <f>
IFERROR(
IF($BL138=0,0,
$BN138*(1-$BO138)),
0)</f>
        <v/>
      </c>
      <c r="BQ138" s="125">
        <f t="array" ref="BQ138">
IFERROR(
_xlfn.IFS(
$DH138="день_1",
$BP138*$BL138/($AX138-$AW138+1)*AZ138*(DAY(EOMONTH(AZ$15,0))),
$DH138="день_2",
$BP138/30*MAX(MIN($AX138,EOMONTH(AZ$15,0))-MAX($AW138,AZ$15)+1,),
$DH138="раб.день",
$BP138/30*(IFERROR(
_xlfn.LET(_xlpm.VD,
CHOOSE(
{1;2;3;4;5;6;7;8;9;10;11;12;13;14;15;16;17;18},
45658,45659,45660,45661,45662,45663,45664,45665,45711,45724,45778,45779,45785,45786,45820,45821,45965,46022),
_xlfn.LET(_xlpm.DD,
MAX(MIN($AX138,EOMONTH(AZ$15,0))-MAX($AW138,AZ$15),),
_xlfn.IFS(
AND(MONTH($AW138)=MONTH(AZ$15),MONTH($AX138)&lt;&gt;MONTH(AZ$15)),
NETWORKDAYS.INTL($AW138,$AW138+_xlpm.DD,1,_xlpm.VD),
AND(MONTH($AW138)&lt;&gt;MONTH(AZ$15),MONTH($AX138)=MONTH(AZ$15)),
NETWORKDAYS.INTL(($AX138)-_xlpm.DD,$AX138,1,_xlpm.VD),
AND(MONTH($AW138)&lt;MONTH(AZ$15),MONTH($AX138)&gt;MONTH(AZ$15)),
NETWORKDAYS.INTL((EOMONTH(AZ$15-1,1))-_xlpm.DD,EOMONTH(AZ$15-1,1),1,_xlpm.VD),
AND(MONTH($AW138)=MONTH(AZ$15),MONTH($AX138)=MONTH(AZ$15)),
NETWORKDAYS.INTL($AW138,$AX138,1,_xlpm.VD)))),0)),
$DH138="месяц",
$BP138*AZ138,
$DH138="неделя",
$BP138*AZ138/7*(ROUNDUP((DAY(EOMONTH(AZ$15,0)))/4,0))),
0)</f>
        <v/>
      </c>
      <c r="BR138" s="125">
        <f t="array" ref="BR138">
IFERROR(
_xlfn.IFS(
$DH138="день_1",
$BP138*$BL138/($AX138-$AW138+1)*BA138*(DAY(EOMONTH(BA$15,0))),
$DH138="день_2",
$BP138/30*MAX(MIN($AX138,EOMONTH(BA$15,0))-MAX($AW138,BA$15)+1,),
$DH138="раб.день",
$BP138/30*(IFERROR(
_xlfn.LET(_xlpm.VD,
CHOOSE(
{1;2;3;4;5;6;7;8;9;10;11;12;13;14;15;16;17;18},
45658,45659,45660,45661,45662,45663,45664,45665,45711,45724,45778,45779,45785,45786,45820,45821,45965,46022),
_xlfn.LET(_xlpm.DD,
MAX(MIN($AX138,EOMONTH(BA$15,0))-MAX($AW138,BA$15),),
_xlfn.IFS(
AND(MONTH($AW138)=MONTH(BA$15),MONTH($AX138)&lt;&gt;MONTH(BA$15)),
NETWORKDAYS.INTL($AW138,$AW138+_xlpm.DD,1,_xlpm.VD),
AND(MONTH($AW138)&lt;&gt;MONTH(BA$15),MONTH($AX138)=MONTH(BA$15)),
NETWORKDAYS.INTL(($AX138)-_xlpm.DD,$AX138,1,_xlpm.VD),
AND(MONTH($AW138)&lt;MONTH(BA$15),MONTH($AX138)&gt;MONTH(BA$15)),
NETWORKDAYS.INTL((EOMONTH(BA$15-1,1))-_xlpm.DD,EOMONTH(BA$15-1,1),1,_xlpm.VD),
AND(MONTH($AW138)=MONTH(BA$15),MONTH($AX138)=MONTH(BA$15)),
NETWORKDAYS.INTL($AW138,$AX138,1,_xlpm.VD)))),0)),
$DH138="месяц",
$BP138*BA138,
$DH138="неделя",
$BP138*BA138/7*(ROUNDUP((DAY(EOMONTH(BA$15,0)))/4,0))),
0)</f>
        <v/>
      </c>
      <c r="BS138" s="125">
        <f t="array" ref="BS138">
IFERROR(
_xlfn.IFS(
$DH138="день_1",
$BP138*$BL138/($AX138-$AW138+1)*BB138*(DAY(EOMONTH(BB$15,0))),
$DH138="день_2",
$BP138/30*MAX(MIN($AX138,EOMONTH(BB$15,0))-MAX($AW138,BB$15)+1,),
$DH138="раб.день",
$BP138/30*(IFERROR(
_xlfn.LET(_xlpm.VD,
CHOOSE(
{1;2;3;4;5;6;7;8;9;10;11;12;13;14;15;16;17;18},
45658,45659,45660,45661,45662,45663,45664,45665,45711,45724,45778,45779,45785,45786,45820,45821,45965,46022),
_xlfn.LET(_xlpm.DD,
MAX(MIN($AX138,EOMONTH(BB$15,0))-MAX($AW138,BB$15),),
_xlfn.IFS(
AND(MONTH($AW138)=MONTH(BB$15),MONTH($AX138)&lt;&gt;MONTH(BB$15)),
NETWORKDAYS.INTL($AW138,$AW138+_xlpm.DD,1,_xlpm.VD),
AND(MONTH($AW138)&lt;&gt;MONTH(BB$15),MONTH($AX138)=MONTH(BB$15)),
NETWORKDAYS.INTL(($AX138)-_xlpm.DD,$AX138,1,_xlpm.VD),
AND(MONTH($AW138)&lt;MONTH(BB$15),MONTH($AX138)&gt;MONTH(BB$15)),
NETWORKDAYS.INTL((EOMONTH(BB$15-1,1))-_xlpm.DD,EOMONTH(BB$15-1,1),1,_xlpm.VD),
AND(MONTH($AW138)=MONTH(BB$15),MONTH($AX138)=MONTH(BB$15)),
NETWORKDAYS.INTL($AW138,$AX138,1,_xlpm.VD)))),0)),
$DH138="месяц",
$BP138*BB138,
$DH138="неделя",
$BP138*BB138/7*(ROUNDUP((DAY(EOMONTH(BB$15,0)))/4,0))),
0)</f>
        <v/>
      </c>
      <c r="BT138" s="125">
        <f t="array" ref="BT138">
IFERROR(
_xlfn.IFS(
$DH138="день_1",
$BP138*$BL138/($AX138-$AW138+1)*BC138*(DAY(EOMONTH(BC$15,0))),
$DH138="день_2",
$BP138/30*MAX(MIN($AX138,EOMONTH(BC$15,0))-MAX($AW138,BC$15)+1,),
$DH138="раб.день",
$BP138/30*(IFERROR(
_xlfn.LET(_xlpm.VD,
CHOOSE(
{1;2;3;4;5;6;7;8;9;10;11;12;13;14;15;16;17;18},
45658,45659,45660,45661,45662,45663,45664,45665,45711,45724,45778,45779,45785,45786,45820,45821,45965,46022),
_xlfn.LET(_xlpm.DD,
MAX(MIN($AX138,EOMONTH(BC$15,0))-MAX($AW138,BC$15),),
_xlfn.IFS(
AND(MONTH($AW138)=MONTH(BC$15),MONTH($AX138)&lt;&gt;MONTH(BC$15)),
NETWORKDAYS.INTL($AW138,$AW138+_xlpm.DD,1,_xlpm.VD),
AND(MONTH($AW138)&lt;&gt;MONTH(BC$15),MONTH($AX138)=MONTH(BC$15)),
NETWORKDAYS.INTL(($AX138)-_xlpm.DD,$AX138,1,_xlpm.VD),
AND(MONTH($AW138)&lt;MONTH(BC$15),MONTH($AX138)&gt;MONTH(BC$15)),
NETWORKDAYS.INTL((EOMONTH(BC$15-1,1))-_xlpm.DD,EOMONTH(BC$15-1,1),1,_xlpm.VD),
AND(MONTH($AW138)=MONTH(BC$15),MONTH($AX138)=MONTH(BC$15)),
NETWORKDAYS.INTL($AW138,$AX138,1,_xlpm.VD)))),0)),
$DH138="месяц",
$BP138*BC138,
$DH138="неделя",
$BP138*BC138/7*(ROUNDUP((DAY(EOMONTH(BC$15,0)))/4,0))),
0)</f>
        <v/>
      </c>
      <c r="BU138" s="125">
        <f t="array" ref="BU138">
IFERROR(
_xlfn.IFS(
$DH138="день_1",
$BP138*$BL138/($AX138-$AW138+1)*BD138*(DAY(EOMONTH(BD$15,0))),
$DH138="день_2",
$BP138/30*MAX(MIN($AX138,EOMONTH(BD$15,0))-MAX($AW138,BD$15)+1,),
$DH138="раб.день",
$BP138/30*(IFERROR(
_xlfn.LET(_xlpm.VD,
CHOOSE(
{1;2;3;4;5;6;7;8;9;10;11;12;13;14;15;16;17;18},
45658,45659,45660,45661,45662,45663,45664,45665,45711,45724,45778,45779,45785,45786,45820,45821,45965,46022),
_xlfn.LET(_xlpm.DD,
MAX(MIN($AX138,EOMONTH(BD$15,0))-MAX($AW138,BD$15),),
_xlfn.IFS(
AND(MONTH($AW138)=MONTH(BD$15),MONTH($AX138)&lt;&gt;MONTH(BD$15)),
NETWORKDAYS.INTL($AW138,$AW138+_xlpm.DD,1,_xlpm.VD),
AND(MONTH($AW138)&lt;&gt;MONTH(BD$15),MONTH($AX138)=MONTH(BD$15)),
NETWORKDAYS.INTL(($AX138)-_xlpm.DD,$AX138,1,_xlpm.VD),
AND(MONTH($AW138)&lt;MONTH(BD$15),MONTH($AX138)&gt;MONTH(BD$15)),
NETWORKDAYS.INTL((EOMONTH(BD$15-1,1))-_xlpm.DD,EOMONTH(BD$15-1,1),1,_xlpm.VD),
AND(MONTH($AW138)=MONTH(BD$15),MONTH($AX138)=MONTH(BD$15)),
NETWORKDAYS.INTL($AW138,$AX138,1,_xlpm.VD)))),0)),
$DH138="месяц",
$BP138*BD138,
$DH138="неделя",
$BP138*BD138/7*(ROUNDUP((DAY(EOMONTH(BD$15,0)))/4,0))),
0)</f>
        <v/>
      </c>
      <c r="BV138" s="125">
        <f t="array" ref="BV138">
IFERROR(
_xlfn.IFS(
$DH138="день_1",
$BP138*$BL138/($AX138-$AW138+1)*BE138*(DAY(EOMONTH(BE$15,0))),
$DH138="день_2",
$BP138/30*MAX(MIN($AX138,EOMONTH(BE$15,0))-MAX($AW138,BE$15)+1,),
$DH138="раб.день",
$BP138/30*(IFERROR(
_xlfn.LET(_xlpm.VD,
CHOOSE(
{1;2;3;4;5;6;7;8;9;10;11;12;13;14;15;16;17;18},
45658,45659,45660,45661,45662,45663,45664,45665,45711,45724,45778,45779,45785,45786,45820,45821,45965,46022),
_xlfn.LET(_xlpm.DD,
MAX(MIN($AX138,EOMONTH(BE$15,0))-MAX($AW138,BE$15),),
_xlfn.IFS(
AND(MONTH($AW138)=MONTH(BE$15),MONTH($AX138)&lt;&gt;MONTH(BE$15)),
NETWORKDAYS.INTL($AW138,$AW138+_xlpm.DD,1,_xlpm.VD),
AND(MONTH($AW138)&lt;&gt;MONTH(BE$15),MONTH($AX138)=MONTH(BE$15)),
NETWORKDAYS.INTL(($AX138)-_xlpm.DD,$AX138,1,_xlpm.VD),
AND(MONTH($AW138)&lt;MONTH(BE$15),MONTH($AX138)&gt;MONTH(BE$15)),
NETWORKDAYS.INTL((EOMONTH(BE$15-1,1))-_xlpm.DD,EOMONTH(BE$15-1,1),1,_xlpm.VD),
AND(MONTH($AW138)=MONTH(BE$15),MONTH($AX138)=MONTH(BE$15)),
NETWORKDAYS.INTL($AW138,$AX138,1,_xlpm.VD)))),0)),
$DH138="месяц",
$BP138*BE138,
$DH138="неделя",
$BP138*BE138/7*(ROUNDUP((DAY(EOMONTH(BE$15,0)))/4,0))),
0)</f>
        <v/>
      </c>
      <c r="BW138" s="125">
        <f t="array" ref="BW138">
IFERROR(
_xlfn.IFS(
$DH138="день_1",
$BP138*$BL138/($AX138-$AW138+1)*BF138*(DAY(EOMONTH(BF$15,0))),
$DH138="день_2",
$BP138/30*MAX(MIN($AX138,EOMONTH(BF$15,0))-MAX($AW138,BF$15)+1,),
$DH138="раб.день",
$BP138/30*(IFERROR(
_xlfn.LET(_xlpm.VD,
CHOOSE(
{1;2;3;4;5;6;7;8;9;10;11;12;13;14;15;16;17;18},
45658,45659,45660,45661,45662,45663,45664,45665,45711,45724,45778,45779,45785,45786,45820,45821,45965,46022),
_xlfn.LET(_xlpm.DD,
MAX(MIN($AX138,EOMONTH(BF$15,0))-MAX($AW138,BF$15),),
_xlfn.IFS(
AND(MONTH($AW138)=MONTH(BF$15),MONTH($AX138)&lt;&gt;MONTH(BF$15)),
NETWORKDAYS.INTL($AW138,$AW138+_xlpm.DD,1,_xlpm.VD),
AND(MONTH($AW138)&lt;&gt;MONTH(BF$15),MONTH($AX138)=MONTH(BF$15)),
NETWORKDAYS.INTL(($AX138)-_xlpm.DD,$AX138,1,_xlpm.VD),
AND(MONTH($AW138)&lt;MONTH(BF$15),MONTH($AX138)&gt;MONTH(BF$15)),
NETWORKDAYS.INTL((EOMONTH(BF$15-1,1))-_xlpm.DD,EOMONTH(BF$15-1,1),1,_xlpm.VD),
AND(MONTH($AW138)=MONTH(BF$15),MONTH($AX138)=MONTH(BF$15)),
NETWORKDAYS.INTL($AW138,$AX138,1,_xlpm.VD)))),0)),
$DH138="месяц",
$BP138*BF138,
$DH138="неделя",
$BP138*BF138/7*(ROUNDUP((DAY(EOMONTH(BF$15,0)))/4,0))),
0)</f>
        <v/>
      </c>
      <c r="BX138" s="125">
        <f t="array" ref="BX138">
IFERROR(
_xlfn.IFS(
$DH138="день_1",
$BP138*$BL138/($AX138-$AW138+1)*BG138*(DAY(EOMONTH(BG$15,0))),
$DH138="день_2",
$BP138/30*MAX(MIN($AX138,EOMONTH(BG$15,0))-MAX($AW138,BG$15)+1,),
$DH138="раб.день",
$BP138/30*(IFERROR(
_xlfn.LET(_xlpm.VD,
CHOOSE(
{1;2;3;4;5;6;7;8;9;10;11;12;13;14;15;16;17;18},
45658,45659,45660,45661,45662,45663,45664,45665,45711,45724,45778,45779,45785,45786,45820,45821,45965,46022),
_xlfn.LET(_xlpm.DD,
MAX(MIN($AX138,EOMONTH(BG$15,0))-MAX($AW138,BG$15),),
_xlfn.IFS(
AND(MONTH($AW138)=MONTH(BG$15),MONTH($AX138)&lt;&gt;MONTH(BG$15)),
NETWORKDAYS.INTL($AW138,$AW138+_xlpm.DD,1,_xlpm.VD),
AND(MONTH($AW138)&lt;&gt;MONTH(BG$15),MONTH($AX138)=MONTH(BG$15)),
NETWORKDAYS.INTL(($AX138)-_xlpm.DD,$AX138,1,_xlpm.VD),
AND(MONTH($AW138)&lt;MONTH(BG$15),MONTH($AX138)&gt;MONTH(BG$15)),
NETWORKDAYS.INTL((EOMONTH(BG$15-1,1))-_xlpm.DD,EOMONTH(BG$15-1,1),1,_xlpm.VD),
AND(MONTH($AW138)=MONTH(BG$15),MONTH($AX138)=MONTH(BG$15)),
NETWORKDAYS.INTL($AW138,$AX138,1,_xlpm.VD)))),0)),
$DH138="месяц",
$BP138*BG138,
$DH138="неделя",
$BP138*BG138/7*(ROUNDUP((DAY(EOMONTH(BG$15,0)))/4,0))),
0)</f>
        <v/>
      </c>
      <c r="BY138" s="125">
        <f t="array" ref="BY138">
IFERROR(
_xlfn.IFS(
$DH138="день_1",
$BP138*$BL138/($AX138-$AW138+1)*BH138*(DAY(EOMONTH(BH$15,0))),
$DH138="день_2",
$BP138/30*MAX(MIN($AX138,EOMONTH(BH$15,0))-MAX($AW138,BH$15)+1,),
$DH138="раб.день",
$BP138/30*(IFERROR(
_xlfn.LET(_xlpm.VD,
CHOOSE(
{1;2;3;4;5;6;7;8;9;10;11;12;13;14;15;16;17;18},
45658,45659,45660,45661,45662,45663,45664,45665,45711,45724,45778,45779,45785,45786,45820,45821,45965,46022),
_xlfn.LET(_xlpm.DD,
MAX(MIN($AX138,EOMONTH(BH$15,0))-MAX($AW138,BH$15),),
_xlfn.IFS(
AND(MONTH($AW138)=MONTH(BH$15),MONTH($AX138)&lt;&gt;MONTH(BH$15)),
NETWORKDAYS.INTL($AW138,$AW138+_xlpm.DD,1,_xlpm.VD),
AND(MONTH($AW138)&lt;&gt;MONTH(BH$15),MONTH($AX138)=MONTH(BH$15)),
NETWORKDAYS.INTL(($AX138)-_xlpm.DD,$AX138,1,_xlpm.VD),
AND(MONTH($AW138)&lt;MONTH(BH$15),MONTH($AX138)&gt;MONTH(BH$15)),
NETWORKDAYS.INTL((EOMONTH(BH$15-1,1))-_xlpm.DD,EOMONTH(BH$15-1,1),1,_xlpm.VD),
AND(MONTH($AW138)=MONTH(BH$15),MONTH($AX138)=MONTH(BH$15)),
NETWORKDAYS.INTL($AW138,$AX138,1,_xlpm.VD)))),0)),
$DH138="месяц",
$BP138*BH138,
$DH138="неделя",
$BP138*BH138/7*(ROUNDUP((DAY(EOMONTH(BH$15,0)))/4,0))),
0)</f>
        <v/>
      </c>
      <c r="BZ138" s="125">
        <f t="array" ref="BZ138">
IFERROR(
_xlfn.IFS(
$DH138="день_1",
$BP138*$BL138/($AX138-$AW138+1)*BI138*(DAY(EOMONTH(BI$15,0))),
$DH138="день_2",
$BP138/30*MAX(MIN($AX138,EOMONTH(BI$15,0))-MAX($AW138,BI$15)+1,),
$DH138="раб.день",
$BP138/30*(IFERROR(
_xlfn.LET(_xlpm.VD,
CHOOSE(
{1;2;3;4;5;6;7;8;9;10;11;12;13;14;15;16;17;18},
45658,45659,45660,45661,45662,45663,45664,45665,45711,45724,45778,45779,45785,45786,45820,45821,45965,46022),
_xlfn.LET(_xlpm.DD,
MAX(MIN($AX138,EOMONTH(BI$15,0))-MAX($AW138,BI$15),),
_xlfn.IFS(
AND(MONTH($AW138)=MONTH(BI$15),MONTH($AX138)&lt;&gt;MONTH(BI$15)),
NETWORKDAYS.INTL($AW138,$AW138+_xlpm.DD,1,_xlpm.VD),
AND(MONTH($AW138)&lt;&gt;MONTH(BI$15),MONTH($AX138)=MONTH(BI$15)),
NETWORKDAYS.INTL(($AX138)-_xlpm.DD,$AX138,1,_xlpm.VD),
AND(MONTH($AW138)&lt;MONTH(BI$15),MONTH($AX138)&gt;MONTH(BI$15)),
NETWORKDAYS.INTL((EOMONTH(BI$15-1,1))-_xlpm.DD,EOMONTH(BI$15-1,1),1,_xlpm.VD),
AND(MONTH($AW138)=MONTH(BI$15),MONTH($AX138)=MONTH(BI$15)),
NETWORKDAYS.INTL($AW138,$AX138,1,_xlpm.VD)))),0)),
$DH138="месяц",
$BP138*BI138,
$DH138="неделя",
$BP138*BI138/7*(ROUNDUP((DAY(EOMONTH(BI$15,0)))/4,0))),
0)</f>
        <v/>
      </c>
      <c r="CA138" s="125">
        <f t="array" ref="CA138">
IFERROR(
_xlfn.IFS(
$DH138="день_1",
$BP138*$BL138/($AX138-$AW138+1)*BJ138*(DAY(EOMONTH(BJ$15,0))),
$DH138="день_2",
$BP138/30*MAX(MIN($AX138,EOMONTH(BJ$15,0))-MAX($AW138,BJ$15)+1,),
$DH138="раб.день",
$BP138/30*(IFERROR(
_xlfn.LET(_xlpm.VD,
CHOOSE(
{1;2;3;4;5;6;7;8;9;10;11;12;13;14;15;16;17;18},
45658,45659,45660,45661,45662,45663,45664,45665,45711,45724,45778,45779,45785,45786,45820,45821,45965,46022),
_xlfn.LET(_xlpm.DD,
MAX(MIN($AX138,EOMONTH(BJ$15,0))-MAX($AW138,BJ$15),),
_xlfn.IFS(
AND(MONTH($AW138)=MONTH(BJ$15),MONTH($AX138)&lt;&gt;MONTH(BJ$15)),
NETWORKDAYS.INTL($AW138,$AW138+_xlpm.DD,1,_xlpm.VD),
AND(MONTH($AW138)&lt;&gt;MONTH(BJ$15),MONTH($AX138)=MONTH(BJ$15)),
NETWORKDAYS.INTL(($AX138)-_xlpm.DD,$AX138,1,_xlpm.VD),
AND(MONTH($AW138)&lt;MONTH(BJ$15),MONTH($AX138)&gt;MONTH(BJ$15)),
NETWORKDAYS.INTL((EOMONTH(BJ$15-1,1))-_xlpm.DD,EOMONTH(BJ$15-1,1),1,_xlpm.VD),
AND(MONTH($AW138)=MONTH(BJ$15),MONTH($AX138)=MONTH(BJ$15)),
NETWORKDAYS.INTL($AW138,$AX138,1,_xlpm.VD)))),0)),
$DH138="месяц",
$BP138*BJ138,
$DH138="неделя",
$BP138*BJ138/7*(ROUNDUP((DAY(EOMONTH(BJ$15,0)))/4,0))),
0)</f>
        <v/>
      </c>
      <c r="CB138" s="125">
        <f t="array" ref="CB138">
IFERROR(
_xlfn.IFS(
$DH138="день_1",
$BP138*$BL138/($AX138-$AW138+1)*BK138*(DAY(EOMONTH(BK$15,0))),
$DH138="день_2",
$BP138/30*MAX(MIN($AX138,EOMONTH(BK$15,0))-MAX($AW138,BK$15)+1,),
$DH138="раб.день",
$BP138/30*(IFERROR(
_xlfn.LET(_xlpm.VD,
CHOOSE(
{1;2;3;4;5;6;7;8;9;10;11;12;13;14;15;16;17;18},
45658,45659,45660,45661,45662,45663,45664,45665,45711,45724,45778,45779,45785,45786,45820,45821,45965,46022),
_xlfn.LET(_xlpm.DD,
MAX(MIN($AX138,EOMONTH(BK$15,0))-MAX($AW138,BK$15),),
_xlfn.IFS(
AND(MONTH($AW138)=MONTH(BK$15),MONTH($AX138)&lt;&gt;MONTH(BK$15)),
NETWORKDAYS.INTL($AW138,$AW138+_xlpm.DD,1,_xlpm.VD),
AND(MONTH($AW138)&lt;&gt;MONTH(BK$15),MONTH($AX138)=MONTH(BK$15)),
NETWORKDAYS.INTL(($AX138)-_xlpm.DD,$AX138,1,_xlpm.VD),
AND(MONTH($AW138)&lt;MONTH(BK$15),MONTH($AX138)&gt;MONTH(BK$15)),
NETWORKDAYS.INTL((EOMONTH(BK$15-1,1))-_xlpm.DD,EOMONTH(BK$15-1,1),1,_xlpm.VD),
AND(MONTH($AW138)=MONTH(BK$15),MONTH($AX138)=MONTH(BK$15)),
NETWORKDAYS.INTL($AW138,$AX138,1,_xlpm.VD)))),0)),
$DH138="месяц",
$BP138*BK138,
$DH138="неделя",
$BP138*BK138/7*(ROUNDUP((DAY(EOMONTH(BK$15,0)))/4,0))),
0)</f>
        <v/>
      </c>
      <c r="CC138" s="125">
        <f>SUM($BQ138:$CB138)</f>
        <v/>
      </c>
      <c r="CD138" s="126">
        <f>SUM($EH138:$EH138)</f>
        <v/>
      </c>
      <c r="CE138" s="126">
        <f>$CD138*$AB138</f>
        <v/>
      </c>
      <c r="CF138" s="126">
        <f>SUM($EK138:$EK138)</f>
        <v/>
      </c>
      <c r="CG138" s="126">
        <f>$CF138*$AB138</f>
        <v/>
      </c>
      <c r="CH138" s="126">
        <f>SUM($CC138,$CE138,$CG138)</f>
        <v/>
      </c>
      <c r="CI138" s="126">
        <f>$CH138*(1+$CM138)</f>
        <v/>
      </c>
      <c r="CJ138" s="127" t="n">
        <v>0</v>
      </c>
      <c r="CK138" s="126">
        <f>SUM($CH138:$CH138)*(1+$CJ138)</f>
        <v/>
      </c>
      <c r="CL138" s="126">
        <f>SUM($CH138:$CH138)*(1+$CM138)</f>
        <v/>
      </c>
      <c r="CM138" s="59" t="inlineStr">
        <is>
          <t>20%</t>
        </is>
      </c>
      <c r="CN138" s="59" t="n"/>
      <c r="CO138" s="72" t="n"/>
      <c r="CP138" s="59" t="n"/>
      <c r="CQ138" s="73" t="n"/>
      <c r="CR138" s="73" t="n"/>
      <c r="CS138" s="73" t="n"/>
      <c r="CT138" s="72" t="n"/>
      <c r="CU138" s="79" t="inlineStr">
        <is>
          <t> </t>
        </is>
      </c>
      <c r="CV138" s="60" t="n"/>
      <c r="CW138" s="60" t="n"/>
      <c r="CX138" s="60" t="n"/>
      <c r="CY138" s="127">
        <f>IFERROR(($CC138-$EE138)/($EE138/(1-$DQ138)),0)</f>
        <v/>
      </c>
      <c r="CZ138" s="127">
        <f>IFERROR(1-$EI138/($CE138),0)</f>
        <v/>
      </c>
      <c r="DA138" s="127">
        <f>IFERROR(1-$EL138/($CG138),0)</f>
        <v/>
      </c>
      <c r="DB138" s="126">
        <f>ROUND(IFERROR(($CI138/(1+$CM138)-$EN138),0),2)</f>
        <v/>
      </c>
      <c r="DC138" s="128" t="n"/>
      <c r="DD138" s="125" t="n"/>
      <c r="DE138" s="75" t="n">
        <v>0</v>
      </c>
      <c r="DF138" s="128" t="n"/>
      <c r="DG138" s="125">
        <f>IF($DC138=0,0,$DD138*($DC138*100%-$DE138*$DF138))*SUM($AB138:$AB138)</f>
        <v/>
      </c>
      <c r="DH138" s="129" t="inlineStr">
        <is>
          <t>месяц</t>
        </is>
      </c>
      <c r="DI138" s="130">
        <f t="array" ref="DI138">IFERROR(
IF($ES138="LisChannel",
(ROUND(((INDEX({174.625;153.888888888889;130.972222222222},MATCH($AI138,{2;3;4}),0))*$AG138*$AI138),2)),0),0)</f>
        <v/>
      </c>
      <c r="DJ138" s="130">
        <f>
_xlfn.LET(_xlpm.X,
IFERROR(
IF($ES138="НовиковТВ",
(_xlfn.LET(_xlpm.NTV,
_xlfn.LET(_xlpm.MIN,350000,
IF(SUMIFS($DI:$DI,$ES:$ES,"НовиковТВ")&lt;=_xlpm.MIN,
(SUMIFS($DI:$DI,$ES:$ES,"НовиковТВ")/(COUNTIFS($ES:$ES,"НовиковТВ")))*_xlpm.MIN/SUMIFS($DI:$DI,$ES:$ES,"НовиковТВ"),
DI138)),
_xlpm.NTV+$DG138/(1-(1-(_xlpm.NTV)*(1-$DL138)*(1-$DM138)*(1-$DN138)*(1-$DO138)*(1-$DP138)/_xlpm.NTV))))/(1+$EP138),
$DI138+$DG138/(1-(1-($DI138)*(1-$DL138)*(1-$DM138)*(1-$DN138)*(1-$DO138)*(1-$DP138)/$DI138))),
0),
_xlpm.X*(1+$CM138)*(1+$CW138)-_xlpm.X*(1+$CM138)+_xlpm.X)</f>
        <v/>
      </c>
      <c r="DK138" s="125" t="inlineStr">
        <is>
          <t>послед.</t>
        </is>
      </c>
      <c r="DL138" s="63" t="n">
        <v>0</v>
      </c>
      <c r="DM138" s="63" t="n">
        <v>0</v>
      </c>
      <c r="DN138" s="63" t="n">
        <v>0</v>
      </c>
      <c r="DO138" s="63" t="n">
        <v>0</v>
      </c>
      <c r="DP138" s="63" t="n">
        <v>0</v>
      </c>
      <c r="DQ138" s="63">
        <f t="array" ref="DQ138">IFERROR(_xlfn.IFS(
$DK138="послед.",1-(1-$DL138)*(1-$DM138)*(1-$DN138)*(1-$DO138)*(1-$DP138),
$DK138="сумм.",$DL138+$DM138+$DN138+$DO138+$DP138),
0)</f>
        <v/>
      </c>
      <c r="DR138" s="125">
        <f t="array" ref="DR138">
IFERROR(
_xlfn.IFS(
$BL138=0,
0,
$BL138&gt;0,
_xlfn.IFS($DK138="послед.",
$DJ138*(1-$DL138)*(1-$DM138)*(1-$DN138)*(1-$DO138)*(1-$DP138),
$DK138="сумм.",
$DJ138*(1-($DL138+$DM138+$DN138+$DO138+$DP138)))),0)</f>
        <v/>
      </c>
      <c r="DS138" s="125">
        <f t="array" ref="DS138">
IFERROR(_xlfn.IFS(
$DH138="день_1",
$DR138*$BL138/($AX138-$AW138+1)*AZ138*(DAY(EOMONTH(AZ$15,0))),
$DH138="день_2",
$DR138/30*MAX(MIN($AX138,EOMONTH(AZ$15,0))-MAX($AW138,AZ$15)+1,),
$DH138="раб.день",
$DR138/30*(IFERROR(
_xlfn.LET(_xlpm.VD,
CHOOSE(
{1;2;3;4;5;6;7;8;9;10;11;12;13;14;15;16;17;18},
45658,45659,45660,45661,45662,45663,45664,45665,45711,45724,45778,45779,45785,45786,45820,45821,45965,46022),
_xlfn.LET(_xlpm.DD,
MAX(MIN($AX138,EOMONTH(AZ$15,0))-MAX($AW138,AZ$15),),
_xlfn.IFS(
AND(MONTH($AW138)=MONTH(AZ$15),MONTH($AX138)&lt;&gt;MONTH(AZ$15)),
NETWORKDAYS.INTL($AW138,$AW138+_xlpm.DD,1,_xlpm.VD),
AND(MONTH($AW138)&lt;&gt;MONTH(AZ$15),MONTH($AX138)=MONTH(AZ$15)),
NETWORKDAYS.INTL(($AX138)-_xlpm.DD,$AX138,1,_xlpm.VD),
AND(MONTH($AW138)&lt;MONTH(AZ$15),MONTH($AX138)&gt;MONTH(AZ$15)),
NETWORKDAYS.INTL((EOMONTH(AZ$15-1,1))-_xlpm.DD,EOMONTH(AZ$15-1,1),1,_xlpm.VD),
AND(MONTH($AW138)=MONTH(AZ$15),MONTH($AX138)=MONTH(AZ$15)),
NETWORKDAYS.INTL($AW138,$AX138,1,_xlpm.VD)))),0)),
$DH138="месяц",
$DR138*AZ138,
$DH138="неделя",
$DR138*AZ138/7*(ROUNDUP((DAY(EOMONTH(AZ$15,0)))/4,0))),
0)</f>
        <v/>
      </c>
      <c r="DT138" s="125">
        <f t="array" ref="DT138">
IFERROR(_xlfn.IFS(
$DH138="день_1",
$DR138*$BL138/($AX138-$AW138+1)*BA138*(DAY(EOMONTH(BA$15,0))),
$DH138="день_2",
$DR138/30*MAX(MIN($AX138,EOMONTH(BA$15,0))-MAX($AW138,BA$15)+1,),
$DH138="раб.день",
$DR138/30*(IFERROR(
_xlfn.LET(_xlpm.VD,
CHOOSE(
{1;2;3;4;5;6;7;8;9;10;11;12;13;14;15;16;17;18},
45658,45659,45660,45661,45662,45663,45664,45665,45711,45724,45778,45779,45785,45786,45820,45821,45965,46022),
_xlfn.LET(_xlpm.DD,
MAX(MIN($AX138,EOMONTH(BA$15,0))-MAX($AW138,BA$15),),
_xlfn.IFS(
AND(MONTH($AW138)=MONTH(BA$15),MONTH($AX138)&lt;&gt;MONTH(BA$15)),
NETWORKDAYS.INTL($AW138,$AW138+_xlpm.DD,1,_xlpm.VD),
AND(MONTH($AW138)&lt;&gt;MONTH(BA$15),MONTH($AX138)=MONTH(BA$15)),
NETWORKDAYS.INTL(($AX138)-_xlpm.DD,$AX138,1,_xlpm.VD),
AND(MONTH($AW138)&lt;MONTH(BA$15),MONTH($AX138)&gt;MONTH(BA$15)),
NETWORKDAYS.INTL((EOMONTH(BA$15-1,1))-_xlpm.DD,EOMONTH(BA$15-1,1),1,_xlpm.VD),
AND(MONTH($AW138)=MONTH(BA$15),MONTH($AX138)=MONTH(BA$15)),
NETWORKDAYS.INTL($AW138,$AX138,1,_xlpm.VD)))),0)),
$DH138="месяц",
$DR138*BA138,
$DH138="неделя",
$DR138*BA138/7*(ROUNDUP((DAY(EOMONTH(BA$15,0)))/4,0))),
0)</f>
        <v/>
      </c>
      <c r="DU138" s="125">
        <f t="array" ref="DU138">
IFERROR(_xlfn.IFS(
$DH138="день_1",
$DR138*$BL138/($AX138-$AW138+1)*BB138*(DAY(EOMONTH(BB$15,0))),
$DH138="день_2",
$DR138/30*MAX(MIN($AX138,EOMONTH(BB$15,0))-MAX($AW138,BB$15)+1,),
$DH138="раб.день",
$DR138/30*(IFERROR(
_xlfn.LET(_xlpm.VD,
CHOOSE(
{1;2;3;4;5;6;7;8;9;10;11;12;13;14;15;16;17;18},
45658,45659,45660,45661,45662,45663,45664,45665,45711,45724,45778,45779,45785,45786,45820,45821,45965,46022),
_xlfn.LET(_xlpm.DD,
MAX(MIN($AX138,EOMONTH(BB$15,0))-MAX($AW138,BB$15),),
_xlfn.IFS(
AND(MONTH($AW138)=MONTH(BB$15),MONTH($AX138)&lt;&gt;MONTH(BB$15)),
NETWORKDAYS.INTL($AW138,$AW138+_xlpm.DD,1,_xlpm.VD),
AND(MONTH($AW138)&lt;&gt;MONTH(BB$15),MONTH($AX138)=MONTH(BB$15)),
NETWORKDAYS.INTL(($AX138)-_xlpm.DD,$AX138,1,_xlpm.VD),
AND(MONTH($AW138)&lt;MONTH(BB$15),MONTH($AX138)&gt;MONTH(BB$15)),
NETWORKDAYS.INTL((EOMONTH(BB$15-1,1))-_xlpm.DD,EOMONTH(BB$15-1,1),1,_xlpm.VD),
AND(MONTH($AW138)=MONTH(BB$15),MONTH($AX138)=MONTH(BB$15)),
NETWORKDAYS.INTL($AW138,$AX138,1,_xlpm.VD)))),0)),
$DH138="месяц",
$DR138*BB138,
$DH138="неделя",
$DR138*BB138/7*(ROUNDUP((DAY(EOMONTH(BB$15,0)))/4,0))),
0)</f>
        <v/>
      </c>
      <c r="DV138" s="125">
        <f t="array" ref="DV138">
IFERROR(_xlfn.IFS(
$DH138="день_1",
$DR138*$BL138/($AX138-$AW138+1)*BC138*(DAY(EOMONTH(BC$15,0))),
$DH138="день_2",
$DR138/30*MAX(MIN($AX138,EOMONTH(BC$15,0))-MAX($AW138,BC$15)+1,),
$DH138="раб.день",
$DR138/30*(IFERROR(
_xlfn.LET(_xlpm.VD,
CHOOSE(
{1;2;3;4;5;6;7;8;9;10;11;12;13;14;15;16;17;18},
45658,45659,45660,45661,45662,45663,45664,45665,45711,45724,45778,45779,45785,45786,45820,45821,45965,46022),
_xlfn.LET(_xlpm.DD,
MAX(MIN($AX138,EOMONTH(BC$15,0))-MAX($AW138,BC$15),),
_xlfn.IFS(
AND(MONTH($AW138)=MONTH(BC$15),MONTH($AX138)&lt;&gt;MONTH(BC$15)),
NETWORKDAYS.INTL($AW138,$AW138+_xlpm.DD,1,_xlpm.VD),
AND(MONTH($AW138)&lt;&gt;MONTH(BC$15),MONTH($AX138)=MONTH(BC$15)),
NETWORKDAYS.INTL(($AX138)-_xlpm.DD,$AX138,1,_xlpm.VD),
AND(MONTH($AW138)&lt;MONTH(BC$15),MONTH($AX138)&gt;MONTH(BC$15)),
NETWORKDAYS.INTL((EOMONTH(BC$15-1,1))-_xlpm.DD,EOMONTH(BC$15-1,1),1,_xlpm.VD),
AND(MONTH($AW138)=MONTH(BC$15),MONTH($AX138)=MONTH(BC$15)),
NETWORKDAYS.INTL($AW138,$AX138,1,_xlpm.VD)))),0)),
$DH138="месяц",
$DR138*BC138,
$DH138="неделя",
$DR138*BC138/7*(ROUNDUP((DAY(EOMONTH(BC$15,0)))/4,0))),
0)</f>
        <v/>
      </c>
      <c r="DW138" s="125">
        <f t="array" ref="DW138">
IFERROR(_xlfn.IFS(
$DH138="день_1",
$DR138*$BL138/($AX138-$AW138+1)*BD138*(DAY(EOMONTH(BD$15,0))),
$DH138="день_2",
$DR138/30*MAX(MIN($AX138,EOMONTH(BD$15,0))-MAX($AW138,BD$15)+1,),
$DH138="раб.день",
$DR138/30*(IFERROR(
_xlfn.LET(_xlpm.VD,
CHOOSE(
{1;2;3;4;5;6;7;8;9;10;11;12;13;14;15;16;17;18},
45658,45659,45660,45661,45662,45663,45664,45665,45711,45724,45778,45779,45785,45786,45820,45821,45965,46022),
_xlfn.LET(_xlpm.DD,
MAX(MIN($AX138,EOMONTH(BD$15,0))-MAX($AW138,BD$15),),
_xlfn.IFS(
AND(MONTH($AW138)=MONTH(BD$15),MONTH($AX138)&lt;&gt;MONTH(BD$15)),
NETWORKDAYS.INTL($AW138,$AW138+_xlpm.DD,1,_xlpm.VD),
AND(MONTH($AW138)&lt;&gt;MONTH(BD$15),MONTH($AX138)=MONTH(BD$15)),
NETWORKDAYS.INTL(($AX138)-_xlpm.DD,$AX138,1,_xlpm.VD),
AND(MONTH($AW138)&lt;MONTH(BD$15),MONTH($AX138)&gt;MONTH(BD$15)),
NETWORKDAYS.INTL((EOMONTH(BD$15-1,1))-_xlpm.DD,EOMONTH(BD$15-1,1),1,_xlpm.VD),
AND(MONTH($AW138)=MONTH(BD$15),MONTH($AX138)=MONTH(BD$15)),
NETWORKDAYS.INTL($AW138,$AX138,1,_xlpm.VD)))),0)),
$DH138="месяц",
$DR138*BD138,
$DH138="неделя",
$DR138*BD138/7*(ROUNDUP((DAY(EOMONTH(BD$15,0)))/4,0))),
0)</f>
        <v/>
      </c>
      <c r="DX138" s="125">
        <f t="array" ref="DX138">
IFERROR(_xlfn.IFS(
$DH138="день_1",
$DR138*$BL138/($AX138-$AW138+1)*BE138*(DAY(EOMONTH(BE$15,0))),
$DH138="день_2",
$DR138/30*MAX(MIN($AX138,EOMONTH(BE$15,0))-MAX($AW138,BE$15)+1,),
$DH138="раб.день",
$DR138/30*(IFERROR(
_xlfn.LET(_xlpm.VD,
CHOOSE(
{1;2;3;4;5;6;7;8;9;10;11;12;13;14;15;16;17;18},
45658,45659,45660,45661,45662,45663,45664,45665,45711,45724,45778,45779,45785,45786,45820,45821,45965,46022),
_xlfn.LET(_xlpm.DD,
MAX(MIN($AX138,EOMONTH(BE$15,0))-MAX($AW138,BE$15),),
_xlfn.IFS(
AND(MONTH($AW138)=MONTH(BE$15),MONTH($AX138)&lt;&gt;MONTH(BE$15)),
NETWORKDAYS.INTL($AW138,$AW138+_xlpm.DD,1,_xlpm.VD),
AND(MONTH($AW138)&lt;&gt;MONTH(BE$15),MONTH($AX138)=MONTH(BE$15)),
NETWORKDAYS.INTL(($AX138)-_xlpm.DD,$AX138,1,_xlpm.VD),
AND(MONTH($AW138)&lt;MONTH(BE$15),MONTH($AX138)&gt;MONTH(BE$15)),
NETWORKDAYS.INTL((EOMONTH(BE$15-1,1))-_xlpm.DD,EOMONTH(BE$15-1,1),1,_xlpm.VD),
AND(MONTH($AW138)=MONTH(BE$15),MONTH($AX138)=MONTH(BE$15)),
NETWORKDAYS.INTL($AW138,$AX138,1,_xlpm.VD)))),0)),
$DH138="месяц",
$DR138*BE138,
$DH138="неделя",
$DR138*BE138/7*(ROUNDUP((DAY(EOMONTH(BE$15,0)))/4,0))),
0)</f>
        <v/>
      </c>
      <c r="DY138" s="125">
        <f t="array" ref="DY138">
IFERROR(_xlfn.IFS(
$DH138="день_1",
$DR138*$BL138/($AX138-$AW138+1)*BF138*(DAY(EOMONTH(BF$15,0))),
$DH138="день_2",
$DR138/30*MAX(MIN($AX138,EOMONTH(BF$15,0))-MAX($AW138,BF$15)+1,),
$DH138="раб.день",
$DR138/30*(IFERROR(
_xlfn.LET(_xlpm.VD,
CHOOSE(
{1;2;3;4;5;6;7;8;9;10;11;12;13;14;15;16;17;18},
45658,45659,45660,45661,45662,45663,45664,45665,45711,45724,45778,45779,45785,45786,45820,45821,45965,46022),
_xlfn.LET(_xlpm.DD,
MAX(MIN($AX138,EOMONTH(BF$15,0))-MAX($AW138,BF$15),),
_xlfn.IFS(
AND(MONTH($AW138)=MONTH(BF$15),MONTH($AX138)&lt;&gt;MONTH(BF$15)),
NETWORKDAYS.INTL($AW138,$AW138+_xlpm.DD,1,_xlpm.VD),
AND(MONTH($AW138)&lt;&gt;MONTH(BF$15),MONTH($AX138)=MONTH(BF$15)),
NETWORKDAYS.INTL(($AX138)-_xlpm.DD,$AX138,1,_xlpm.VD),
AND(MONTH($AW138)&lt;MONTH(BF$15),MONTH($AX138)&gt;MONTH(BF$15)),
NETWORKDAYS.INTL((EOMONTH(BF$15-1,1))-_xlpm.DD,EOMONTH(BF$15-1,1),1,_xlpm.VD),
AND(MONTH($AW138)=MONTH(BF$15),MONTH($AX138)=MONTH(BF$15)),
NETWORKDAYS.INTL($AW138,$AX138,1,_xlpm.VD)))),0)),
$DH138="месяц",
$DR138*BF138,
$DH138="неделя",
$DR138*BF138/7*(ROUNDUP((DAY(EOMONTH(BF$15,0)))/4,0))),
0)</f>
        <v/>
      </c>
      <c r="DZ138" s="125">
        <f t="array" ref="DZ138">
IFERROR(_xlfn.IFS(
$DH138="день_1",
$DR138*$BL138/($AX138-$AW138+1)*BG138*(DAY(EOMONTH(BG$15,0))),
$DH138="день_2",
$DR138/30*MAX(MIN($AX138,EOMONTH(BG$15,0))-MAX($AW138,BG$15)+1,),
$DH138="раб.день",
$DR138/30*(IFERROR(
_xlfn.LET(_xlpm.VD,
CHOOSE(
{1;2;3;4;5;6;7;8;9;10;11;12;13;14;15;16;17;18},
45658,45659,45660,45661,45662,45663,45664,45665,45711,45724,45778,45779,45785,45786,45820,45821,45965,46022),
_xlfn.LET(_xlpm.DD,
MAX(MIN($AX138,EOMONTH(BG$15,0))-MAX($AW138,BG$15),),
_xlfn.IFS(
AND(MONTH($AW138)=MONTH(BG$15),MONTH($AX138)&lt;&gt;MONTH(BG$15)),
NETWORKDAYS.INTL($AW138,$AW138+_xlpm.DD,1,_xlpm.VD),
AND(MONTH($AW138)&lt;&gt;MONTH(BG$15),MONTH($AX138)=MONTH(BG$15)),
NETWORKDAYS.INTL(($AX138)-_xlpm.DD,$AX138,1,_xlpm.VD),
AND(MONTH($AW138)&lt;MONTH(BG$15),MONTH($AX138)&gt;MONTH(BG$15)),
NETWORKDAYS.INTL((EOMONTH(BG$15-1,1))-_xlpm.DD,EOMONTH(BG$15-1,1),1,_xlpm.VD),
AND(MONTH($AW138)=MONTH(BG$15),MONTH($AX138)=MONTH(BG$15)),
NETWORKDAYS.INTL($AW138,$AX138,1,_xlpm.VD)))),0)),
$DH138="месяц",
$DR138*BG138,
$DH138="неделя",
$DR138*BG138/7*(ROUNDUP((DAY(EOMONTH(BG$15,0)))/4,0))),
0)</f>
        <v/>
      </c>
      <c r="EA138" s="125">
        <f t="array" ref="EA138">
IFERROR(_xlfn.IFS(
$DH138="день_1",
$DR138*$BL138/($AX138-$AW138+1)*BH138*(DAY(EOMONTH(BH$15,0))),
$DH138="день_2",
$DR138/30*MAX(MIN($AX138,EOMONTH(BH$15,0))-MAX($AW138,BH$15)+1,),
$DH138="раб.день",
$DR138/30*(IFERROR(
_xlfn.LET(_xlpm.VD,
CHOOSE(
{1;2;3;4;5;6;7;8;9;10;11;12;13;14;15;16;17;18},
45658,45659,45660,45661,45662,45663,45664,45665,45711,45724,45778,45779,45785,45786,45820,45821,45965,46022),
_xlfn.LET(_xlpm.DD,
MAX(MIN($AX138,EOMONTH(BH$15,0))-MAX($AW138,BH$15),),
_xlfn.IFS(
AND(MONTH($AW138)=MONTH(BH$15),MONTH($AX138)&lt;&gt;MONTH(BH$15)),
NETWORKDAYS.INTL($AW138,$AW138+_xlpm.DD,1,_xlpm.VD),
AND(MONTH($AW138)&lt;&gt;MONTH(BH$15),MONTH($AX138)=MONTH(BH$15)),
NETWORKDAYS.INTL(($AX138)-_xlpm.DD,$AX138,1,_xlpm.VD),
AND(MONTH($AW138)&lt;MONTH(BH$15),MONTH($AX138)&gt;MONTH(BH$15)),
NETWORKDAYS.INTL((EOMONTH(BH$15-1,1))-_xlpm.DD,EOMONTH(BH$15-1,1),1,_xlpm.VD),
AND(MONTH($AW138)=MONTH(BH$15),MONTH($AX138)=MONTH(BH$15)),
NETWORKDAYS.INTL($AW138,$AX138,1,_xlpm.VD)))),0)),
$DH138="месяц",
$DR138*BH138,
$DH138="неделя",
$DR138*BH138/7*(ROUNDUP((DAY(EOMONTH(BH$15,0)))/4,0))),
0)</f>
        <v/>
      </c>
      <c r="EB138" s="125">
        <f t="array" ref="EB138">
IFERROR(_xlfn.IFS(
$DH138="день_1",
$DR138*$BL138/($AX138-$AW138+1)*BI138*(DAY(EOMONTH(BI$15,0))),
$DH138="день_2",
$DR138/30*MAX(MIN($AX138,EOMONTH(BI$15,0))-MAX($AW138,BI$15)+1,),
$DH138="раб.день",
$DR138/30*(IFERROR(
_xlfn.LET(_xlpm.VD,
CHOOSE(
{1;2;3;4;5;6;7;8;9;10;11;12;13;14;15;16;17;18},
45658,45659,45660,45661,45662,45663,45664,45665,45711,45724,45778,45779,45785,45786,45820,45821,45965,46022),
_xlfn.LET(_xlpm.DD,
MAX(MIN($AX138,EOMONTH(BI$15,0))-MAX($AW138,BI$15),),
_xlfn.IFS(
AND(MONTH($AW138)=MONTH(BI$15),MONTH($AX138)&lt;&gt;MONTH(BI$15)),
NETWORKDAYS.INTL($AW138,$AW138+_xlpm.DD,1,_xlpm.VD),
AND(MONTH($AW138)&lt;&gt;MONTH(BI$15),MONTH($AX138)=MONTH(BI$15)),
NETWORKDAYS.INTL(($AX138)-_xlpm.DD,$AX138,1,_xlpm.VD),
AND(MONTH($AW138)&lt;MONTH(BI$15),MONTH($AX138)&gt;MONTH(BI$15)),
NETWORKDAYS.INTL((EOMONTH(BI$15-1,1))-_xlpm.DD,EOMONTH(BI$15-1,1),1,_xlpm.VD),
AND(MONTH($AW138)=MONTH(BI$15),MONTH($AX138)=MONTH(BI$15)),
NETWORKDAYS.INTL($AW138,$AX138,1,_xlpm.VD)))),0)),
$DH138="месяц",
$DR138*BI138,
$DH138="неделя",
$DR138*BI138/7*(ROUNDUP((DAY(EOMONTH(BI$15,0)))/4,0))),
0)</f>
        <v/>
      </c>
      <c r="EC138" s="125">
        <f t="array" ref="EC138">
IFERROR(_xlfn.IFS(
$DH138="день_1",
$DR138*$BL138/($AX138-$AW138+1)*BJ138*(DAY(EOMONTH(BJ$15,0))),
$DH138="день_2",
$DR138/30*MAX(MIN($AX138,EOMONTH(BJ$15,0))-MAX($AW138,BJ$15)+1,),
$DH138="раб.день",
$DR138/30*(IFERROR(
_xlfn.LET(_xlpm.VD,
CHOOSE(
{1;2;3;4;5;6;7;8;9;10;11;12;13;14;15;16;17;18},
45658,45659,45660,45661,45662,45663,45664,45665,45711,45724,45778,45779,45785,45786,45820,45821,45965,46022),
_xlfn.LET(_xlpm.DD,
MAX(MIN($AX138,EOMONTH(BJ$15,0))-MAX($AW138,BJ$15),),
_xlfn.IFS(
AND(MONTH($AW138)=MONTH(BJ$15),MONTH($AX138)&lt;&gt;MONTH(BJ$15)),
NETWORKDAYS.INTL($AW138,$AW138+_xlpm.DD,1,_xlpm.VD),
AND(MONTH($AW138)&lt;&gt;MONTH(BJ$15),MONTH($AX138)=MONTH(BJ$15)),
NETWORKDAYS.INTL(($AX138)-_xlpm.DD,$AX138,1,_xlpm.VD),
AND(MONTH($AW138)&lt;MONTH(BJ$15),MONTH($AX138)&gt;MONTH(BJ$15)),
NETWORKDAYS.INTL((EOMONTH(BJ$15-1,1))-_xlpm.DD,EOMONTH(BJ$15-1,1),1,_xlpm.VD),
AND(MONTH($AW138)=MONTH(BJ$15),MONTH($AX138)=MONTH(BJ$15)),
NETWORKDAYS.INTL($AW138,$AX138,1,_xlpm.VD)))),0)),
$DH138="месяц",
$DR138*BJ138,
$DH138="неделя",
$DR138*BJ138/7*(ROUNDUP((DAY(EOMONTH(BJ$15,0)))/4,0))),
0)</f>
        <v/>
      </c>
      <c r="ED138" s="125">
        <f t="array" ref="ED138">
IFERROR(_xlfn.IFS(
$DH138="день_1",
$DR138*$BL138/($AX138-$AW138+1)*BK138*(DAY(EOMONTH(BK$15,0))),
$DH138="день_2",
$DR138/30*MAX(MIN($AX138,EOMONTH(BK$15,0))-MAX($AW138,BK$15)+1,),
$DH138="раб.день",
$DR138/30*(IFERROR(
_xlfn.LET(_xlpm.VD,
CHOOSE(
{1;2;3;4;5;6;7;8;9;10;11;12;13;14;15;16;17;18},
45658,45659,45660,45661,45662,45663,45664,45665,45711,45724,45778,45779,45785,45786,45820,45821,45965,46022),
_xlfn.LET(_xlpm.DD,
MAX(MIN($AX138,EOMONTH(BK$15,0))-MAX($AW138,BK$15),),
_xlfn.IFS(
AND(MONTH($AW138)=MONTH(BK$15),MONTH($AX138)&lt;&gt;MONTH(BK$15)),
NETWORKDAYS.INTL($AW138,$AW138+_xlpm.DD,1,_xlpm.VD),
AND(MONTH($AW138)&lt;&gt;MONTH(BK$15),MONTH($AX138)=MONTH(BK$15)),
NETWORKDAYS.INTL(($AX138)-_xlpm.DD,$AX138,1,_xlpm.VD),
AND(MONTH($AW138)&lt;MONTH(BK$15),MONTH($AX138)&gt;MONTH(BK$15)),
NETWORKDAYS.INTL((EOMONTH(BK$15-1,1))-_xlpm.DD,EOMONTH(BK$15-1,1),1,_xlpm.VD),
AND(MONTH($AW138)=MONTH(BK$15),MONTH($AX138)=MONTH(BK$15)),
NETWORKDAYS.INTL($AW138,$AX138,1,_xlpm.VD)))),0)),
$DH138="месяц",
$DR138*BK138,
$DH138="неделя",
$DR138*BK138/7*(ROUNDUP((DAY(EOMONTH(BK$15,0)))/4,0))),
0)</f>
        <v/>
      </c>
      <c r="EE138" s="125">
        <f>SUM($DS138,$DT138,$DU138,$DV138,$DW138,$DX138,$DY138,$DZ138,$EA138,$EB138,$EC138,$ED138)</f>
        <v/>
      </c>
      <c r="EF138" s="125">
        <f>IFERROR(ROUND($EE138*(1+$EP138),2),0)</f>
        <v/>
      </c>
      <c r="EG138" s="128" t="n">
        <v>1</v>
      </c>
      <c r="EH138" s="126" t="n">
        <v>0</v>
      </c>
      <c r="EI138" s="126">
        <f>ROUND(SUM($EH138:$EH138)*SUM($AB138:$AB138)*$EG138,2)</f>
        <v/>
      </c>
      <c r="EJ138" s="126">
        <f>ROUND($EI138*(1+$EP138),2)</f>
        <v/>
      </c>
      <c r="EK138" s="126" t="n">
        <v>0</v>
      </c>
      <c r="EL138" s="126">
        <f>ROUND(SUM($EK138:$EK138)*SUM($AB138:$AB138)*$EG138,2)</f>
        <v/>
      </c>
      <c r="EM138" s="126">
        <f>ROUND($EL138*(1+$EP138),2)</f>
        <v/>
      </c>
      <c r="EN138" s="126">
        <f>SUM($EE138,$EI138,$EL138)</f>
        <v/>
      </c>
      <c r="EO138" s="126">
        <f>SUM($EF138,$EJ138,$EM138)</f>
        <v/>
      </c>
      <c r="EP138" s="59" t="inlineStr">
        <is>
          <t>20%</t>
        </is>
      </c>
      <c r="EQ138" s="59" t="n"/>
      <c r="ER138" s="60">
        <f t="array" ref="ER138">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MATCH(ES138,
{"AMS";"RussOutdoor";"HD Outdoor";"Ingroup";"IQ";"Ledproduction";"LisChannel";"Logic";"Media-PPL";"NovikovTV | НовиковТВ";"SMA";"SOK";"КрокусТВ | CrocusTV | IndoorTV";"Сити";"ТЯК Москва"},
0)),"")</f>
        <v/>
      </c>
      <c r="ES138" s="60" t="n"/>
      <c r="ET138" s="60">
        <f t="array" ref="ET138">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MATCH(ES138,
{"AMS";"RussOutdoor";"HD Outdoor";"Ingroup";"IQ";"Ledproduction";"LisChannel";"Logic";"Media-PPL";"NovikovTV | НовиковТВ";"SMA";"SOK";"КрокусТВ | CrocusTV | IndoorTV";"Сити";"ТЯК Москва"},
0)),"")</f>
        <v/>
      </c>
      <c r="EU138" s="60" t="n"/>
      <c r="EV138" s="60" t="n"/>
      <c r="EX138" s="110">
        <f t="array" ref="EX138">
($AR138/30
+N("ТРАФИК ПЛОЩАДКИ"))*
(IFERROR(
_xlfn.LET(
_xlpm.GPR,
HLOOKUP($L138,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(MATCH($T138,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IF($Q138="цифровой",_xlpm.GPR/$AG138,_xlpm.GPR/60)),
0)
+N("DWELL TIME"))*
(IF($AB138=0,0,IF($AB138=1,0.3,IF($AB138=2,0.5,IF($AB138&gt;2,1))))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_xlfn.IFS($AC138="да",1.2,$AC138="нет",1)*
_xlfn.IFS($AD138="да",1.2,$AD138="нет",1)*
IF(R138="статический",1,1.2)*
$X138*
INDEX(
{1.2;1;1.2;1.2;1;1.2;1.2;1.2;1.2;1.2;1.2;1;1.2;1.2;1.2;1.2;1;1;1.2;1.2;1.2;1;1;1;1;1.2;1.2;1.2;1.2;1;1;1;1;1.2;1.2;1.2;1.2;1.2;1.2;1.2;1.2;1;1;1.2;1;1;1;1;1.5;1;1;1.5;1.5;1.2},
MATCH($Q138,_xlpm.MI,0)))&gt;{0.02;0.04;0.06;0.1;0.2;0.4;0.6;0.8;1;2;4;6})),
{0;1;2;3;4;5;6;7;8;9;10;11;12},
0)))
+N("КОЭФФИЦИЕНТ КОНТАКТА"))))*
(_xlfn.IFS($X138&lt;0.1,$X138/1000,$X138&gt;25,5.2,AND($X138&gt;=0.1,$X138&lt;=25),(($X138*2+0.1)/10)*($X138/10)))*
IFERROR((_xlfn.LET(
_xlpm.MA,
{0;0.8;0.85;0.9;0.95;1},
_xlpm.MAA,
{0;1;2;3;4;5},
INDEX(_xlpm.MA,MATCH(SUMPRODUCT(--((IF(ROUND(_xlpm.MAA,1)&gt;5,5,ROUND($AB138,1)))&gt;{0;1;2;3;4;5})),_xlpm.MAA,0)))
+N("КОЭФФИЦИЕНТ КОЛ-ВО КОНСТРУКЦИЙ")),1)*
$AB138,0))*
(IF($Q138="цифровой",$AG138/15*$AI138,1)
+N("ДЛЯ ЦИФРЫ"))</f>
        <v/>
      </c>
      <c r="EY138" s="110">
        <f>IFERROR(EX138*AY138,0)</f>
        <v/>
      </c>
      <c r="EZ138" s="131">
        <f>IFERROR(DP138/EY138*1000,0)</f>
        <v/>
      </c>
      <c r="FA138" s="112">
        <f>IFERROR(FC138/FB138,0)</f>
        <v/>
      </c>
      <c r="FB138" s="112">
        <f>IFERROR((FC138/(EY138/FF138*#REF!))*0.825,0)</f>
        <v/>
      </c>
      <c r="FC138" s="112">
        <f>IFERROR(((EX138*30/AR138)*100)/30,0)</f>
        <v/>
      </c>
      <c r="FD138" s="112">
        <f>IFERROR(EY138/G138*100%,0)</f>
        <v/>
      </c>
      <c r="FE138" s="112">
        <f>IFERROR(FD138/FC138*100%,0)</f>
        <v/>
      </c>
      <c r="FF138" s="110">
        <f>IFERROR(AR138/30*AY138,0)</f>
        <v/>
      </c>
    </row>
    <row r="139" ht="13" customHeight="1">
      <c r="A139" s="59" t="n"/>
      <c r="B139" s="60" t="n"/>
      <c r="C139" s="60" t="n"/>
      <c r="D139" s="60">
        <f t="array" ref="D139">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MATCH($E139,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39" s="60">
        <f t="array" ref="E139">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MATCH($F139,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39" s="60" t="inlineStr"/>
      <c r="G139" s="60" t="n"/>
      <c r="H139" s="60">
        <f t="array" ref="H139">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MATCH($I139,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39" s="60" t="n"/>
      <c r="J139" s="60" t="n"/>
      <c r="K139" s="60" t="n"/>
      <c r="L139" s="60" t="n"/>
      <c r="M139" s="60" t="n"/>
      <c r="N139" s="60" t="n"/>
      <c r="O139" s="60" t="n"/>
      <c r="P139" s="60">
        <f t="array" ref="P139">
_xlfn.IFS(
ISNUMBER(MATCH($Q139,{"шелфбаннер","разделитель","монетница","чековая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ISNUMBER(MATCH($Q139,{"LED/LCD","видеокулер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ISNUMBER(MATCH($Q139,{"автомобиль","машина","выставочное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ISNUMBER(MATCH($Q139,{"билборд","лифтовая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ISNUMBER(MATCH($Q139,{"навигация","подвесной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ISNUMBER(MATCH($Q139,{"движущаяся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ISNUMBER(MATCH($Q139,{"каталог","журнал"},)),
"Пресса",
$Q139="","")</f>
        <v/>
      </c>
      <c r="Q139" s="60" t="n"/>
      <c r="R139" s="60">
        <f t="array" ref="R139">
IFERROR(
_xlfn.IFS(
OR(ISNUMBER(MATCH($Q139,{"экспозиция","макет","стенд","автостенд","авто стенд","выставочное пространство","выставочные стенды","модульные выставочные стенды","3Д конструкция","3D конструкция"},)),P139="Экспонирование"),
"нестандартный",
ISNUMBER(MATCH($Q139,{"скроллер","призматрон"},)),
"динамический",
$P139="Видео",
"цифровой",
OR($P139="Пресса",$P139="Щит",$P139="POSm",$P139="Подвес",$P139="Брендирование/оклейка"),
"статический"),"")</f>
        <v/>
      </c>
      <c r="S139" s="59" t="n"/>
      <c r="T139" s="60" t="n"/>
      <c r="U139" s="60" t="n"/>
      <c r="V139" s="60">
        <f>
IF(P139="Видео",
"цифровой постер/ролик",
IF(ISNUMBER(MATCH(Q139,{"короб световой","короб световой | лайтбокс","короб световой | кристалайт","лайтбокс","лайт бокс","кристалайт","LB","lightbox"},)),
"бэклит",
IF(P139="Брендирование/оклейка",
"перфарированная пленка/самоклейка",
IF(P139="Экспонирование",
"под запрос",
IF(P139="Подвес",
"баннер/ткань",
"")))))</f>
        <v/>
      </c>
      <c r="W139" s="59" t="n"/>
      <c r="X139" s="59" t="n"/>
      <c r="Y139" s="59" t="n"/>
      <c r="Z139" s="61" t="n"/>
      <c r="AA139" s="61" t="n"/>
      <c r="AB139" s="61">
        <f>IF(BL139&gt;0,Z139,0)</f>
        <v/>
      </c>
      <c r="AC139" s="59" t="n"/>
      <c r="AD139" s="59" t="n"/>
      <c r="AE139" s="59" t="n"/>
      <c r="AF139" s="59" t="n"/>
      <c r="AG139" s="59" t="n"/>
      <c r="AH139" s="59" t="n"/>
      <c r="AI139" s="59" t="n"/>
      <c r="AJ139" s="59" t="n"/>
      <c r="AK139" s="59" t="n"/>
      <c r="AL139" s="62">
        <f>IFERROR(IF(OR(R139="статический",R139="динамический",R139="нестандартный",R139="",R139=""),"-",IF(AND(AH139="-",AI139="-"),"-",AK139*3600/AH139*AI139)),"-")</f>
        <v/>
      </c>
      <c r="AM139" s="62">
        <f>IFERROR(IF(OR(R139="статический",R139="динамический",R139="",R139="", R139="BTL",R139="нестандартный"),"-",AG139*AI139*AL139/60),"-")</f>
        <v/>
      </c>
      <c r="AN139" s="63">
        <f>IFERROR(IF(AH139="","-",AG139*AI139/AH139),"-")</f>
        <v/>
      </c>
      <c r="AO139" s="59">
        <f>IFERROR(IF(OR($R139="статический",$R139="динамический",$R139="",$R139="",$R139="BTL",$R139="нестандартный"),"-",$AL139*$AY139),"-")</f>
        <v/>
      </c>
      <c r="AP139" s="62">
        <f>IFERROR(IF(OR($R139="статический",$R139="динамический",$R139="",$R139="",$R139="BTL",$R139="нестандартный"),"-",$AM139*AY139),"-")</f>
        <v/>
      </c>
      <c r="AQ139" s="64" t="n"/>
      <c r="AR139" s="61" t="n"/>
      <c r="AS139" s="61" t="n"/>
      <c r="AT139" s="61" t="n"/>
      <c r="AU139" s="65" t="n"/>
      <c r="AV139" s="124">
        <f>IFERROR(DR139/AT139*1000,"n/a")</f>
        <v/>
      </c>
      <c r="AW139" s="67" t="n"/>
      <c r="AX139" s="67" t="n"/>
      <c r="AY139" s="43">
        <f>IFERROR(IF(OR($AW139="",$AX139=""),"",_xlfn.DAYS($AX139+1,$AW139)),"")</f>
        <v/>
      </c>
      <c r="AZ139" s="68">
        <f t="array" ref="AZ139">
_xlfn.LET(_xlpm.COEFF,
IF($AW139+$AX139=0,0,IF(MAX(MIN($AX139,EOMONTH(AZ$15,0))-MAX($AW139,AZ$15)+1,)&gt;0,1,0)),
_xlfn.IFS(
$ES139="LisChannel",
_xlpm.COEFF*
INDEX({1;1;1.2;1.2;1;1;1;1;1.2;1.2;1.2;1.2},
MATCH(MONTH(AZ$15),
{1,2,3,4,5,6,7,8,9,10,11,12})),
CONCATENATE($ES139," ",$L139)="RussOutdoor метро",
_xlpm.COEFF*
INDEX({0.8;0.9;1.1;1.1;1;1;1;1;1.1;1.1;1.1;1.1},
MATCH(MONTH(AZ$15),
{1,2,3,4,5,6,7,8,9,10,11,12})),
$ES139&lt;&gt;"LisChannel",
_xlpm.COEFF,
$ES139&lt;&gt;"RussOutdoor",
_xlpm.COEFF))</f>
        <v/>
      </c>
      <c r="BA139" s="68">
        <f t="array" ref="BA139">
_xlfn.LET(_xlpm.COEFF,
IF($AW139+$AX139=0,0,IF(MAX(MIN($AX139,EOMONTH(BA$15,0))-MAX($AW139,BA$15)+1,)&gt;0,1,0)),
_xlfn.IFS(
$ES139="LisChannel",
_xlpm.COEFF*
INDEX({1;1;1.2;1.2;1;1;1;1;1.2;1.2;1.2;1.2},
MATCH(MONTH(BA$15),
{1,2,3,4,5,6,7,8,9,10,11,12})),
CONCATENATE($ES139," ",$L139)="RussOutdoor метро",
_xlpm.COEFF*
INDEX({0.8;0.9;1.1;1.1;1;1;1;1;1.1;1.1;1.1;1.1},
MATCH(MONTH(BA$15),
{1,2,3,4,5,6,7,8,9,10,11,12})),
$ES139&lt;&gt;"LisChannel",
_xlpm.COEFF,
$ES139&lt;&gt;"RussOutdoor",
_xlpm.COEFF))</f>
        <v/>
      </c>
      <c r="BB139" s="68">
        <f t="array" ref="BB139">
_xlfn.LET(_xlpm.COEFF,
IF($AW139+$AX139=0,0,IF(MAX(MIN($AX139,EOMONTH(BB$15,0))-MAX($AW139,BB$15)+1,)&gt;0,1,0)),
_xlfn.IFS(
$ES139="LisChannel",
_xlpm.COEFF*
INDEX({1;1;1.2;1.2;1;1;1;1;1.2;1.2;1.2;1.2},
MATCH(MONTH(BB$15),
{1,2,3,4,5,6,7,8,9,10,11,12})),
CONCATENATE($ES139," ",$L139)="RussOutdoor метро",
_xlpm.COEFF*
INDEX({0.8;0.9;1.1;1.1;1;1;1;1;1.1;1.1;1.1;1.1},
MATCH(MONTH(BB$15),
{1,2,3,4,5,6,7,8,9,10,11,12})),
$ES139&lt;&gt;"LisChannel",
_xlpm.COEFF,
$ES139&lt;&gt;"RussOutdoor",
_xlpm.COEFF))</f>
        <v/>
      </c>
      <c r="BC139" s="68">
        <f t="array" ref="BC139">
_xlfn.LET(_xlpm.COEFF,
IF($AW139+$AX139=0,0,IF(MAX(MIN($AX139,EOMONTH(BC$15,0))-MAX($AW139,BC$15)+1,)&gt;0,1,0)),
_xlfn.IFS(
$ES139="LisChannel",
_xlpm.COEFF*
INDEX({1;1;1.2;1.2;1;1;1;1;1.2;1.2;1.2;1.2},
MATCH(MONTH(BC$15),
{1,2,3,4,5,6,7,8,9,10,11,12})),
CONCATENATE($ES139," ",$L139)="RussOutdoor метро",
_xlpm.COEFF*
INDEX({0.8;0.9;1.1;1.1;1;1;1;1;1.1;1.1;1.1;1.1},
MATCH(MONTH(BC$15),
{1,2,3,4,5,6,7,8,9,10,11,12})),
$ES139&lt;&gt;"LisChannel",
_xlpm.COEFF,
$ES139&lt;&gt;"RussOutdoor",
_xlpm.COEFF))</f>
        <v/>
      </c>
      <c r="BD139" s="68">
        <f t="array" ref="BD139">
_xlfn.LET(_xlpm.COEFF,
IF($AW139+$AX139=0,0,IF(MAX(MIN($AX139,EOMONTH(BD$15,0))-MAX($AW139,BD$15)+1,)&gt;0,1,0)),
_xlfn.IFS(
$ES139="LisChannel",
_xlpm.COEFF*
INDEX({1;1;1.2;1.2;1;1;1;1;1.2;1.2;1.2;1.2},
MATCH(MONTH(BD$15),
{1,2,3,4,5,6,7,8,9,10,11,12})),
CONCATENATE($ES139," ",$L139)="RussOutdoor метро",
_xlpm.COEFF*
INDEX({0.8;0.9;1.1;1.1;1;1;1;1;1.1;1.1;1.1;1.1},
MATCH(MONTH(BD$15),
{1,2,3,4,5,6,7,8,9,10,11,12})),
$ES139&lt;&gt;"LisChannel",
_xlpm.COEFF,
$ES139&lt;&gt;"RussOutdoor",
_xlpm.COEFF))</f>
        <v/>
      </c>
      <c r="BE139" s="68">
        <f t="array" ref="BE139">
_xlfn.LET(_xlpm.COEFF,
IF($AW139+$AX139=0,0,IF(MAX(MIN($AX139,EOMONTH(BE$15,0))-MAX($AW139,BE$15)+1,)&gt;0,1,0)),
_xlfn.IFS(
$ES139="LisChannel",
_xlpm.COEFF*
INDEX({1;1;1.2;1.2;1;1;1;1;1.2;1.2;1.2;1.2},
MATCH(MONTH(BE$15),
{1,2,3,4,5,6,7,8,9,10,11,12})),
CONCATENATE($ES139," ",$L139)="RussOutdoor метро",
_xlpm.COEFF*
INDEX({0.8;0.9;1.1;1.1;1;1;1;1;1.1;1.1;1.1;1.1},
MATCH(MONTH(BE$15),
{1,2,3,4,5,6,7,8,9,10,11,12})),
$ES139&lt;&gt;"LisChannel",
_xlpm.COEFF,
$ES139&lt;&gt;"RussOutdoor",
_xlpm.COEFF))</f>
        <v/>
      </c>
      <c r="BF139" s="68">
        <f t="array" ref="BF139">
_xlfn.LET(_xlpm.COEFF,
IF($AW139+$AX139=0,0,IF(MAX(MIN($AX139,EOMONTH(BF$15,0))-MAX($AW139,BF$15)+1,)&gt;0,1,0)),
_xlfn.IFS(
$ES139="LisChannel",
_xlpm.COEFF*
INDEX({1;1;1.2;1.2;1;1;1;1;1.2;1.2;1.2;1.2},
MATCH(MONTH(BF$15),
{1,2,3,4,5,6,7,8,9,10,11,12})),
CONCATENATE($ES139," ",$L139)="RussOutdoor метро",
_xlpm.COEFF*
INDEX({0.8;0.9;1.1;1.1;1;1;1;1;1.1;1.1;1.1;1.1},
MATCH(MONTH(BF$15),
{1,2,3,4,5,6,7,8,9,10,11,12})),
$ES139&lt;&gt;"LisChannel",
_xlpm.COEFF,
$ES139&lt;&gt;"RussOutdoor",
_xlpm.COEFF))</f>
        <v/>
      </c>
      <c r="BG139" s="68">
        <f t="array" ref="BG139">
_xlfn.LET(_xlpm.COEFF,
IF($AW139+$AX139=0,0,IF(MAX(MIN($AX139,EOMONTH(BG$15,0))-MAX($AW139,BG$15)+1,)&gt;0,1,0)),
_xlfn.IFS(
$ES139="LisChannel",
_xlpm.COEFF*
INDEX({1;1;1.2;1.2;1;1;1;1;1.2;1.2;1.2;1.2},
MATCH(MONTH(BG$15),
{1,2,3,4,5,6,7,8,9,10,11,12})),
CONCATENATE($ES139," ",$L139)="RussOutdoor метро",
_xlpm.COEFF*
INDEX({0.8;0.9;1.1;1.1;1;1;1;1;1.1;1.1;1.1;1.1},
MATCH(MONTH(BG$15),
{1,2,3,4,5,6,7,8,9,10,11,12})),
$ES139&lt;&gt;"LisChannel",
_xlpm.COEFF,
$ES139&lt;&gt;"RussOutdoor",
_xlpm.COEFF))</f>
        <v/>
      </c>
      <c r="BH139" s="68">
        <f t="array" ref="BH139">
_xlfn.LET(_xlpm.COEFF,
IF($AW139+$AX139=0,0,IF(MAX(MIN($AX139,EOMONTH(BH$15,0))-MAX($AW139,BH$15)+1,)&gt;0,1,0)),
_xlfn.IFS(
$ES139="LisChannel",
_xlpm.COEFF*
INDEX({1;1;1.2;1.2;1;1;1;1;1.2;1.2;1.2;1.2},
MATCH(MONTH(BH$15),
{1,2,3,4,5,6,7,8,9,10,11,12})),
CONCATENATE($ES139," ",$L139)="RussOutdoor метро",
_xlpm.COEFF*
INDEX({0.8;0.9;1.1;1.1;1;1;1;1;1.1;1.1;1.1;1.1},
MATCH(MONTH(BH$15),
{1,2,3,4,5,6,7,8,9,10,11,12})),
$ES139&lt;&gt;"LisChannel",
_xlpm.COEFF,
$ES139&lt;&gt;"RussOutdoor",
_xlpm.COEFF))</f>
        <v/>
      </c>
      <c r="BI139" s="68">
        <f t="array" ref="BI139">
_xlfn.LET(_xlpm.COEFF,
IF($AW139+$AX139=0,0,IF(MAX(MIN($AX139,EOMONTH(BI$15,0))-MAX($AW139,BI$15)+1,)&gt;0,1,0)),
_xlfn.IFS(
$ES139="LisChannel",
_xlpm.COEFF*
INDEX({1;1;1.2;1.2;1;1;1;1;1.2;1.2;1.2;1.2},
MATCH(MONTH(BI$15),
{1,2,3,4,5,6,7,8,9,10,11,12})),
CONCATENATE($ES139," ",$L139)="RussOutdoor метро",
_xlpm.COEFF*
INDEX({0.8;0.9;1.1;1.1;1;1;1;1;1.1;1.1;1.1;1.1},
MATCH(MONTH(BI$15),
{1,2,3,4,5,6,7,8,9,10,11,12})),
$ES139&lt;&gt;"LisChannel",
_xlpm.COEFF,
$ES139&lt;&gt;"RussOutdoor",
_xlpm.COEFF))</f>
        <v/>
      </c>
      <c r="BJ139" s="68">
        <f t="array" ref="BJ139">
_xlfn.LET(_xlpm.COEFF,
IF($AW139+$AX139=0,0,IF(MAX(MIN($AX139,EOMONTH(BJ$15,0))-MAX($AW139,BJ$15)+1,)&gt;0,1,0)),
_xlfn.IFS(
$ES139="LisChannel",
_xlpm.COEFF*
INDEX({1;1;1.2;1.2;1;1;1;1;1.2;1.2;1.2;1.2},
MATCH(MONTH(BJ$15),
{1,2,3,4,5,6,7,8,9,10,11,12})),
CONCATENATE($ES139," ",$L139)="RussOutdoor метро",
_xlpm.COEFF*
INDEX({0.8;0.9;1.1;1.1;1;1;1;1;1.1;1.1;1.1;1.1},
MATCH(MONTH(BJ$15),
{1,2,3,4,5,6,7,8,9,10,11,12})),
$ES139&lt;&gt;"LisChannel",
_xlpm.COEFF,
$ES139&lt;&gt;"RussOutdoor",
_xlpm.COEFF))</f>
        <v/>
      </c>
      <c r="BK139" s="68">
        <f t="array" ref="BK139">
_xlfn.LET(_xlpm.COEFF,
IF($AW139+$AX139=0,0,IF(MAX(MIN($AX139,EOMONTH(BK$15,0))-MAX($AW139,BK$15)+1,)&gt;0,1,0)),
_xlfn.IFS(
$ES139="LisChannel",
_xlpm.COEFF*
INDEX({1;1;1.2;1.2;1;1;1;1;1.2;1.2;1.2;1.2},
MATCH(MONTH(BK$15),
{1,2,3,4,5,6,7,8,9,10,11,12})),
CONCATENATE($ES139," ",$L139)="RussOutdoor метро",
_xlpm.COEFF*
INDEX({0.8;0.9;1.1;1.1;1;1;1;1;1.1;1.1;1.1;1.1},
MATCH(MONTH(BK$15),
{1,2,3,4,5,6,7,8,9,10,11,12})),
$ES139&lt;&gt;"LisChannel",
_xlpm.COEFF,
$ES139&lt;&gt;"RussOutdoor",
_xlpm.COEFF))</f>
        <v/>
      </c>
      <c r="BL139" s="62">
        <f>COUNTIFS($AZ139:$BK139,"&gt;0")</f>
        <v/>
      </c>
      <c r="BM139" s="65" t="n"/>
      <c r="BN139" s="125">
        <f>$DJ139</f>
        <v/>
      </c>
      <c r="BO139" s="63">
        <f>$DQ139</f>
        <v/>
      </c>
      <c r="BP139" s="125">
        <f>
IFERROR(
IF($BL139=0,0,
$BN139*(1-$BO139)),
0)</f>
        <v/>
      </c>
      <c r="BQ139" s="125">
        <f t="array" ref="BQ139">
IFERROR(
_xlfn.IFS(
$DH139="день_1",
$BP139*$BL139/($AX139-$AW139+1)*AZ139*(DAY(EOMONTH(AZ$15,0))),
$DH139="день_2",
$BP139/30*MAX(MIN($AX139,EOMONTH(AZ$15,0))-MAX($AW139,AZ$15)+1,),
$DH139="раб.день",
$BP139/30*(IFERROR(
_xlfn.LET(_xlpm.VD,
CHOOSE(
{1;2;3;4;5;6;7;8;9;10;11;12;13;14;15;16;17;18},
45658,45659,45660,45661,45662,45663,45664,45665,45711,45724,45778,45779,45785,45786,45820,45821,45965,46022),
_xlfn.LET(_xlpm.DD,
MAX(MIN($AX139,EOMONTH(AZ$15,0))-MAX($AW139,AZ$15),),
_xlfn.IFS(
AND(MONTH($AW139)=MONTH(AZ$15),MONTH($AX139)&lt;&gt;MONTH(AZ$15)),
NETWORKDAYS.INTL($AW139,$AW139+_xlpm.DD,1,_xlpm.VD),
AND(MONTH($AW139)&lt;&gt;MONTH(AZ$15),MONTH($AX139)=MONTH(AZ$15)),
NETWORKDAYS.INTL(($AX139)-_xlpm.DD,$AX139,1,_xlpm.VD),
AND(MONTH($AW139)&lt;MONTH(AZ$15),MONTH($AX139)&gt;MONTH(AZ$15)),
NETWORKDAYS.INTL((EOMONTH(AZ$15-1,1))-_xlpm.DD,EOMONTH(AZ$15-1,1),1,_xlpm.VD),
AND(MONTH($AW139)=MONTH(AZ$15),MONTH($AX139)=MONTH(AZ$15)),
NETWORKDAYS.INTL($AW139,$AX139,1,_xlpm.VD)))),0)),
$DH139="месяц",
$BP139*AZ139,
$DH139="неделя",
$BP139*AZ139/7*(ROUNDUP((DAY(EOMONTH(AZ$15,0)))/4,0))),
0)</f>
        <v/>
      </c>
      <c r="BR139" s="125">
        <f t="array" ref="BR139">
IFERROR(
_xlfn.IFS(
$DH139="день_1",
$BP139*$BL139/($AX139-$AW139+1)*BA139*(DAY(EOMONTH(BA$15,0))),
$DH139="день_2",
$BP139/30*MAX(MIN($AX139,EOMONTH(BA$15,0))-MAX($AW139,BA$15)+1,),
$DH139="раб.день",
$BP139/30*(IFERROR(
_xlfn.LET(_xlpm.VD,
CHOOSE(
{1;2;3;4;5;6;7;8;9;10;11;12;13;14;15;16;17;18},
45658,45659,45660,45661,45662,45663,45664,45665,45711,45724,45778,45779,45785,45786,45820,45821,45965,46022),
_xlfn.LET(_xlpm.DD,
MAX(MIN($AX139,EOMONTH(BA$15,0))-MAX($AW139,BA$15),),
_xlfn.IFS(
AND(MONTH($AW139)=MONTH(BA$15),MONTH($AX139)&lt;&gt;MONTH(BA$15)),
NETWORKDAYS.INTL($AW139,$AW139+_xlpm.DD,1,_xlpm.VD),
AND(MONTH($AW139)&lt;&gt;MONTH(BA$15),MONTH($AX139)=MONTH(BA$15)),
NETWORKDAYS.INTL(($AX139)-_xlpm.DD,$AX139,1,_xlpm.VD),
AND(MONTH($AW139)&lt;MONTH(BA$15),MONTH($AX139)&gt;MONTH(BA$15)),
NETWORKDAYS.INTL((EOMONTH(BA$15-1,1))-_xlpm.DD,EOMONTH(BA$15-1,1),1,_xlpm.VD),
AND(MONTH($AW139)=MONTH(BA$15),MONTH($AX139)=MONTH(BA$15)),
NETWORKDAYS.INTL($AW139,$AX139,1,_xlpm.VD)))),0)),
$DH139="месяц",
$BP139*BA139,
$DH139="неделя",
$BP139*BA139/7*(ROUNDUP((DAY(EOMONTH(BA$15,0)))/4,0))),
0)</f>
        <v/>
      </c>
      <c r="BS139" s="125">
        <f t="array" ref="BS139">
IFERROR(
_xlfn.IFS(
$DH139="день_1",
$BP139*$BL139/($AX139-$AW139+1)*BB139*(DAY(EOMONTH(BB$15,0))),
$DH139="день_2",
$BP139/30*MAX(MIN($AX139,EOMONTH(BB$15,0))-MAX($AW139,BB$15)+1,),
$DH139="раб.день",
$BP139/30*(IFERROR(
_xlfn.LET(_xlpm.VD,
CHOOSE(
{1;2;3;4;5;6;7;8;9;10;11;12;13;14;15;16;17;18},
45658,45659,45660,45661,45662,45663,45664,45665,45711,45724,45778,45779,45785,45786,45820,45821,45965,46022),
_xlfn.LET(_xlpm.DD,
MAX(MIN($AX139,EOMONTH(BB$15,0))-MAX($AW139,BB$15),),
_xlfn.IFS(
AND(MONTH($AW139)=MONTH(BB$15),MONTH($AX139)&lt;&gt;MONTH(BB$15)),
NETWORKDAYS.INTL($AW139,$AW139+_xlpm.DD,1,_xlpm.VD),
AND(MONTH($AW139)&lt;&gt;MONTH(BB$15),MONTH($AX139)=MONTH(BB$15)),
NETWORKDAYS.INTL(($AX139)-_xlpm.DD,$AX139,1,_xlpm.VD),
AND(MONTH($AW139)&lt;MONTH(BB$15),MONTH($AX139)&gt;MONTH(BB$15)),
NETWORKDAYS.INTL((EOMONTH(BB$15-1,1))-_xlpm.DD,EOMONTH(BB$15-1,1),1,_xlpm.VD),
AND(MONTH($AW139)=MONTH(BB$15),MONTH($AX139)=MONTH(BB$15)),
NETWORKDAYS.INTL($AW139,$AX139,1,_xlpm.VD)))),0)),
$DH139="месяц",
$BP139*BB139,
$DH139="неделя",
$BP139*BB139/7*(ROUNDUP((DAY(EOMONTH(BB$15,0)))/4,0))),
0)</f>
        <v/>
      </c>
      <c r="BT139" s="125">
        <f t="array" ref="BT139">
IFERROR(
_xlfn.IFS(
$DH139="день_1",
$BP139*$BL139/($AX139-$AW139+1)*BC139*(DAY(EOMONTH(BC$15,0))),
$DH139="день_2",
$BP139/30*MAX(MIN($AX139,EOMONTH(BC$15,0))-MAX($AW139,BC$15)+1,),
$DH139="раб.день",
$BP139/30*(IFERROR(
_xlfn.LET(_xlpm.VD,
CHOOSE(
{1;2;3;4;5;6;7;8;9;10;11;12;13;14;15;16;17;18},
45658,45659,45660,45661,45662,45663,45664,45665,45711,45724,45778,45779,45785,45786,45820,45821,45965,46022),
_xlfn.LET(_xlpm.DD,
MAX(MIN($AX139,EOMONTH(BC$15,0))-MAX($AW139,BC$15),),
_xlfn.IFS(
AND(MONTH($AW139)=MONTH(BC$15),MONTH($AX139)&lt;&gt;MONTH(BC$15)),
NETWORKDAYS.INTL($AW139,$AW139+_xlpm.DD,1,_xlpm.VD),
AND(MONTH($AW139)&lt;&gt;MONTH(BC$15),MONTH($AX139)=MONTH(BC$15)),
NETWORKDAYS.INTL(($AX139)-_xlpm.DD,$AX139,1,_xlpm.VD),
AND(MONTH($AW139)&lt;MONTH(BC$15),MONTH($AX139)&gt;MONTH(BC$15)),
NETWORKDAYS.INTL((EOMONTH(BC$15-1,1))-_xlpm.DD,EOMONTH(BC$15-1,1),1,_xlpm.VD),
AND(MONTH($AW139)=MONTH(BC$15),MONTH($AX139)=MONTH(BC$15)),
NETWORKDAYS.INTL($AW139,$AX139,1,_xlpm.VD)))),0)),
$DH139="месяц",
$BP139*BC139,
$DH139="неделя",
$BP139*BC139/7*(ROUNDUP((DAY(EOMONTH(BC$15,0)))/4,0))),
0)</f>
        <v/>
      </c>
      <c r="BU139" s="125">
        <f t="array" ref="BU139">
IFERROR(
_xlfn.IFS(
$DH139="день_1",
$BP139*$BL139/($AX139-$AW139+1)*BD139*(DAY(EOMONTH(BD$15,0))),
$DH139="день_2",
$BP139/30*MAX(MIN($AX139,EOMONTH(BD$15,0))-MAX($AW139,BD$15)+1,),
$DH139="раб.день",
$BP139/30*(IFERROR(
_xlfn.LET(_xlpm.VD,
CHOOSE(
{1;2;3;4;5;6;7;8;9;10;11;12;13;14;15;16;17;18},
45658,45659,45660,45661,45662,45663,45664,45665,45711,45724,45778,45779,45785,45786,45820,45821,45965,46022),
_xlfn.LET(_xlpm.DD,
MAX(MIN($AX139,EOMONTH(BD$15,0))-MAX($AW139,BD$15),),
_xlfn.IFS(
AND(MONTH($AW139)=MONTH(BD$15),MONTH($AX139)&lt;&gt;MONTH(BD$15)),
NETWORKDAYS.INTL($AW139,$AW139+_xlpm.DD,1,_xlpm.VD),
AND(MONTH($AW139)&lt;&gt;MONTH(BD$15),MONTH($AX139)=MONTH(BD$15)),
NETWORKDAYS.INTL(($AX139)-_xlpm.DD,$AX139,1,_xlpm.VD),
AND(MONTH($AW139)&lt;MONTH(BD$15),MONTH($AX139)&gt;MONTH(BD$15)),
NETWORKDAYS.INTL((EOMONTH(BD$15-1,1))-_xlpm.DD,EOMONTH(BD$15-1,1),1,_xlpm.VD),
AND(MONTH($AW139)=MONTH(BD$15),MONTH($AX139)=MONTH(BD$15)),
NETWORKDAYS.INTL($AW139,$AX139,1,_xlpm.VD)))),0)),
$DH139="месяц",
$BP139*BD139,
$DH139="неделя",
$BP139*BD139/7*(ROUNDUP((DAY(EOMONTH(BD$15,0)))/4,0))),
0)</f>
        <v/>
      </c>
      <c r="BV139" s="125">
        <f t="array" ref="BV139">
IFERROR(
_xlfn.IFS(
$DH139="день_1",
$BP139*$BL139/($AX139-$AW139+1)*BE139*(DAY(EOMONTH(BE$15,0))),
$DH139="день_2",
$BP139/30*MAX(MIN($AX139,EOMONTH(BE$15,0))-MAX($AW139,BE$15)+1,),
$DH139="раб.день",
$BP139/30*(IFERROR(
_xlfn.LET(_xlpm.VD,
CHOOSE(
{1;2;3;4;5;6;7;8;9;10;11;12;13;14;15;16;17;18},
45658,45659,45660,45661,45662,45663,45664,45665,45711,45724,45778,45779,45785,45786,45820,45821,45965,46022),
_xlfn.LET(_xlpm.DD,
MAX(MIN($AX139,EOMONTH(BE$15,0))-MAX($AW139,BE$15),),
_xlfn.IFS(
AND(MONTH($AW139)=MONTH(BE$15),MONTH($AX139)&lt;&gt;MONTH(BE$15)),
NETWORKDAYS.INTL($AW139,$AW139+_xlpm.DD,1,_xlpm.VD),
AND(MONTH($AW139)&lt;&gt;MONTH(BE$15),MONTH($AX139)=MONTH(BE$15)),
NETWORKDAYS.INTL(($AX139)-_xlpm.DD,$AX139,1,_xlpm.VD),
AND(MONTH($AW139)&lt;MONTH(BE$15),MONTH($AX139)&gt;MONTH(BE$15)),
NETWORKDAYS.INTL((EOMONTH(BE$15-1,1))-_xlpm.DD,EOMONTH(BE$15-1,1),1,_xlpm.VD),
AND(MONTH($AW139)=MONTH(BE$15),MONTH($AX139)=MONTH(BE$15)),
NETWORKDAYS.INTL($AW139,$AX139,1,_xlpm.VD)))),0)),
$DH139="месяц",
$BP139*BE139,
$DH139="неделя",
$BP139*BE139/7*(ROUNDUP((DAY(EOMONTH(BE$15,0)))/4,0))),
0)</f>
        <v/>
      </c>
      <c r="BW139" s="125">
        <f t="array" ref="BW139">
IFERROR(
_xlfn.IFS(
$DH139="день_1",
$BP139*$BL139/($AX139-$AW139+1)*BF139*(DAY(EOMONTH(BF$15,0))),
$DH139="день_2",
$BP139/30*MAX(MIN($AX139,EOMONTH(BF$15,0))-MAX($AW139,BF$15)+1,),
$DH139="раб.день",
$BP139/30*(IFERROR(
_xlfn.LET(_xlpm.VD,
CHOOSE(
{1;2;3;4;5;6;7;8;9;10;11;12;13;14;15;16;17;18},
45658,45659,45660,45661,45662,45663,45664,45665,45711,45724,45778,45779,45785,45786,45820,45821,45965,46022),
_xlfn.LET(_xlpm.DD,
MAX(MIN($AX139,EOMONTH(BF$15,0))-MAX($AW139,BF$15),),
_xlfn.IFS(
AND(MONTH($AW139)=MONTH(BF$15),MONTH($AX139)&lt;&gt;MONTH(BF$15)),
NETWORKDAYS.INTL($AW139,$AW139+_xlpm.DD,1,_xlpm.VD),
AND(MONTH($AW139)&lt;&gt;MONTH(BF$15),MONTH($AX139)=MONTH(BF$15)),
NETWORKDAYS.INTL(($AX139)-_xlpm.DD,$AX139,1,_xlpm.VD),
AND(MONTH($AW139)&lt;MONTH(BF$15),MONTH($AX139)&gt;MONTH(BF$15)),
NETWORKDAYS.INTL((EOMONTH(BF$15-1,1))-_xlpm.DD,EOMONTH(BF$15-1,1),1,_xlpm.VD),
AND(MONTH($AW139)=MONTH(BF$15),MONTH($AX139)=MONTH(BF$15)),
NETWORKDAYS.INTL($AW139,$AX139,1,_xlpm.VD)))),0)),
$DH139="месяц",
$BP139*BF139,
$DH139="неделя",
$BP139*BF139/7*(ROUNDUP((DAY(EOMONTH(BF$15,0)))/4,0))),
0)</f>
        <v/>
      </c>
      <c r="BX139" s="125">
        <f t="array" ref="BX139">
IFERROR(
_xlfn.IFS(
$DH139="день_1",
$BP139*$BL139/($AX139-$AW139+1)*BG139*(DAY(EOMONTH(BG$15,0))),
$DH139="день_2",
$BP139/30*MAX(MIN($AX139,EOMONTH(BG$15,0))-MAX($AW139,BG$15)+1,),
$DH139="раб.день",
$BP139/30*(IFERROR(
_xlfn.LET(_xlpm.VD,
CHOOSE(
{1;2;3;4;5;6;7;8;9;10;11;12;13;14;15;16;17;18},
45658,45659,45660,45661,45662,45663,45664,45665,45711,45724,45778,45779,45785,45786,45820,45821,45965,46022),
_xlfn.LET(_xlpm.DD,
MAX(MIN($AX139,EOMONTH(BG$15,0))-MAX($AW139,BG$15),),
_xlfn.IFS(
AND(MONTH($AW139)=MONTH(BG$15),MONTH($AX139)&lt;&gt;MONTH(BG$15)),
NETWORKDAYS.INTL($AW139,$AW139+_xlpm.DD,1,_xlpm.VD),
AND(MONTH($AW139)&lt;&gt;MONTH(BG$15),MONTH($AX139)=MONTH(BG$15)),
NETWORKDAYS.INTL(($AX139)-_xlpm.DD,$AX139,1,_xlpm.VD),
AND(MONTH($AW139)&lt;MONTH(BG$15),MONTH($AX139)&gt;MONTH(BG$15)),
NETWORKDAYS.INTL((EOMONTH(BG$15-1,1))-_xlpm.DD,EOMONTH(BG$15-1,1),1,_xlpm.VD),
AND(MONTH($AW139)=MONTH(BG$15),MONTH($AX139)=MONTH(BG$15)),
NETWORKDAYS.INTL($AW139,$AX139,1,_xlpm.VD)))),0)),
$DH139="месяц",
$BP139*BG139,
$DH139="неделя",
$BP139*BG139/7*(ROUNDUP((DAY(EOMONTH(BG$15,0)))/4,0))),
0)</f>
        <v/>
      </c>
      <c r="BY139" s="125">
        <f t="array" ref="BY139">
IFERROR(
_xlfn.IFS(
$DH139="день_1",
$BP139*$BL139/($AX139-$AW139+1)*BH139*(DAY(EOMONTH(BH$15,0))),
$DH139="день_2",
$BP139/30*MAX(MIN($AX139,EOMONTH(BH$15,0))-MAX($AW139,BH$15)+1,),
$DH139="раб.день",
$BP139/30*(IFERROR(
_xlfn.LET(_xlpm.VD,
CHOOSE(
{1;2;3;4;5;6;7;8;9;10;11;12;13;14;15;16;17;18},
45658,45659,45660,45661,45662,45663,45664,45665,45711,45724,45778,45779,45785,45786,45820,45821,45965,46022),
_xlfn.LET(_xlpm.DD,
MAX(MIN($AX139,EOMONTH(BH$15,0))-MAX($AW139,BH$15),),
_xlfn.IFS(
AND(MONTH($AW139)=MONTH(BH$15),MONTH($AX139)&lt;&gt;MONTH(BH$15)),
NETWORKDAYS.INTL($AW139,$AW139+_xlpm.DD,1,_xlpm.VD),
AND(MONTH($AW139)&lt;&gt;MONTH(BH$15),MONTH($AX139)=MONTH(BH$15)),
NETWORKDAYS.INTL(($AX139)-_xlpm.DD,$AX139,1,_xlpm.VD),
AND(MONTH($AW139)&lt;MONTH(BH$15),MONTH($AX139)&gt;MONTH(BH$15)),
NETWORKDAYS.INTL((EOMONTH(BH$15-1,1))-_xlpm.DD,EOMONTH(BH$15-1,1),1,_xlpm.VD),
AND(MONTH($AW139)=MONTH(BH$15),MONTH($AX139)=MONTH(BH$15)),
NETWORKDAYS.INTL($AW139,$AX139,1,_xlpm.VD)))),0)),
$DH139="месяц",
$BP139*BH139,
$DH139="неделя",
$BP139*BH139/7*(ROUNDUP((DAY(EOMONTH(BH$15,0)))/4,0))),
0)</f>
        <v/>
      </c>
      <c r="BZ139" s="125">
        <f t="array" ref="BZ139">
IFERROR(
_xlfn.IFS(
$DH139="день_1",
$BP139*$BL139/($AX139-$AW139+1)*BI139*(DAY(EOMONTH(BI$15,0))),
$DH139="день_2",
$BP139/30*MAX(MIN($AX139,EOMONTH(BI$15,0))-MAX($AW139,BI$15)+1,),
$DH139="раб.день",
$BP139/30*(IFERROR(
_xlfn.LET(_xlpm.VD,
CHOOSE(
{1;2;3;4;5;6;7;8;9;10;11;12;13;14;15;16;17;18},
45658,45659,45660,45661,45662,45663,45664,45665,45711,45724,45778,45779,45785,45786,45820,45821,45965,46022),
_xlfn.LET(_xlpm.DD,
MAX(MIN($AX139,EOMONTH(BI$15,0))-MAX($AW139,BI$15),),
_xlfn.IFS(
AND(MONTH($AW139)=MONTH(BI$15),MONTH($AX139)&lt;&gt;MONTH(BI$15)),
NETWORKDAYS.INTL($AW139,$AW139+_xlpm.DD,1,_xlpm.VD),
AND(MONTH($AW139)&lt;&gt;MONTH(BI$15),MONTH($AX139)=MONTH(BI$15)),
NETWORKDAYS.INTL(($AX139)-_xlpm.DD,$AX139,1,_xlpm.VD),
AND(MONTH($AW139)&lt;MONTH(BI$15),MONTH($AX139)&gt;MONTH(BI$15)),
NETWORKDAYS.INTL((EOMONTH(BI$15-1,1))-_xlpm.DD,EOMONTH(BI$15-1,1),1,_xlpm.VD),
AND(MONTH($AW139)=MONTH(BI$15),MONTH($AX139)=MONTH(BI$15)),
NETWORKDAYS.INTL($AW139,$AX139,1,_xlpm.VD)))),0)),
$DH139="месяц",
$BP139*BI139,
$DH139="неделя",
$BP139*BI139/7*(ROUNDUP((DAY(EOMONTH(BI$15,0)))/4,0))),
0)</f>
        <v/>
      </c>
      <c r="CA139" s="125">
        <f t="array" ref="CA139">
IFERROR(
_xlfn.IFS(
$DH139="день_1",
$BP139*$BL139/($AX139-$AW139+1)*BJ139*(DAY(EOMONTH(BJ$15,0))),
$DH139="день_2",
$BP139/30*MAX(MIN($AX139,EOMONTH(BJ$15,0))-MAX($AW139,BJ$15)+1,),
$DH139="раб.день",
$BP139/30*(IFERROR(
_xlfn.LET(_xlpm.VD,
CHOOSE(
{1;2;3;4;5;6;7;8;9;10;11;12;13;14;15;16;17;18},
45658,45659,45660,45661,45662,45663,45664,45665,45711,45724,45778,45779,45785,45786,45820,45821,45965,46022),
_xlfn.LET(_xlpm.DD,
MAX(MIN($AX139,EOMONTH(BJ$15,0))-MAX($AW139,BJ$15),),
_xlfn.IFS(
AND(MONTH($AW139)=MONTH(BJ$15),MONTH($AX139)&lt;&gt;MONTH(BJ$15)),
NETWORKDAYS.INTL($AW139,$AW139+_xlpm.DD,1,_xlpm.VD),
AND(MONTH($AW139)&lt;&gt;MONTH(BJ$15),MONTH($AX139)=MONTH(BJ$15)),
NETWORKDAYS.INTL(($AX139)-_xlpm.DD,$AX139,1,_xlpm.VD),
AND(MONTH($AW139)&lt;MONTH(BJ$15),MONTH($AX139)&gt;MONTH(BJ$15)),
NETWORKDAYS.INTL((EOMONTH(BJ$15-1,1))-_xlpm.DD,EOMONTH(BJ$15-1,1),1,_xlpm.VD),
AND(MONTH($AW139)=MONTH(BJ$15),MONTH($AX139)=MONTH(BJ$15)),
NETWORKDAYS.INTL($AW139,$AX139,1,_xlpm.VD)))),0)),
$DH139="месяц",
$BP139*BJ139,
$DH139="неделя",
$BP139*BJ139/7*(ROUNDUP((DAY(EOMONTH(BJ$15,0)))/4,0))),
0)</f>
        <v/>
      </c>
      <c r="CB139" s="125">
        <f t="array" ref="CB139">
IFERROR(
_xlfn.IFS(
$DH139="день_1",
$BP139*$BL139/($AX139-$AW139+1)*BK139*(DAY(EOMONTH(BK$15,0))),
$DH139="день_2",
$BP139/30*MAX(MIN($AX139,EOMONTH(BK$15,0))-MAX($AW139,BK$15)+1,),
$DH139="раб.день",
$BP139/30*(IFERROR(
_xlfn.LET(_xlpm.VD,
CHOOSE(
{1;2;3;4;5;6;7;8;9;10;11;12;13;14;15;16;17;18},
45658,45659,45660,45661,45662,45663,45664,45665,45711,45724,45778,45779,45785,45786,45820,45821,45965,46022),
_xlfn.LET(_xlpm.DD,
MAX(MIN($AX139,EOMONTH(BK$15,0))-MAX($AW139,BK$15),),
_xlfn.IFS(
AND(MONTH($AW139)=MONTH(BK$15),MONTH($AX139)&lt;&gt;MONTH(BK$15)),
NETWORKDAYS.INTL($AW139,$AW139+_xlpm.DD,1,_xlpm.VD),
AND(MONTH($AW139)&lt;&gt;MONTH(BK$15),MONTH($AX139)=MONTH(BK$15)),
NETWORKDAYS.INTL(($AX139)-_xlpm.DD,$AX139,1,_xlpm.VD),
AND(MONTH($AW139)&lt;MONTH(BK$15),MONTH($AX139)&gt;MONTH(BK$15)),
NETWORKDAYS.INTL((EOMONTH(BK$15-1,1))-_xlpm.DD,EOMONTH(BK$15-1,1),1,_xlpm.VD),
AND(MONTH($AW139)=MONTH(BK$15),MONTH($AX139)=MONTH(BK$15)),
NETWORKDAYS.INTL($AW139,$AX139,1,_xlpm.VD)))),0)),
$DH139="месяц",
$BP139*BK139,
$DH139="неделя",
$BP139*BK139/7*(ROUNDUP((DAY(EOMONTH(BK$15,0)))/4,0))),
0)</f>
        <v/>
      </c>
      <c r="CC139" s="125">
        <f>SUM($BQ139:$CB139)</f>
        <v/>
      </c>
      <c r="CD139" s="126">
        <f>SUM($EH139:$EH139)</f>
        <v/>
      </c>
      <c r="CE139" s="126">
        <f>$CD139*$AB139</f>
        <v/>
      </c>
      <c r="CF139" s="126">
        <f>SUM($EK139:$EK139)</f>
        <v/>
      </c>
      <c r="CG139" s="126">
        <f>$CF139*$AB139</f>
        <v/>
      </c>
      <c r="CH139" s="126">
        <f>SUM($CC139,$CE139,$CG139)</f>
        <v/>
      </c>
      <c r="CI139" s="126">
        <f>$CH139*(1+$CM139)</f>
        <v/>
      </c>
      <c r="CJ139" s="127" t="n">
        <v>0</v>
      </c>
      <c r="CK139" s="126">
        <f>SUM($CH139:$CH139)*(1+$CJ139)</f>
        <v/>
      </c>
      <c r="CL139" s="126">
        <f>SUM($CH139:$CH139)*(1+$CM139)</f>
        <v/>
      </c>
      <c r="CM139" s="59" t="inlineStr">
        <is>
          <t>20%</t>
        </is>
      </c>
      <c r="CN139" s="59" t="n"/>
      <c r="CO139" s="72" t="n"/>
      <c r="CP139" s="59" t="n"/>
      <c r="CQ139" s="73" t="n"/>
      <c r="CR139" s="73" t="n"/>
      <c r="CS139" s="73" t="n"/>
      <c r="CT139" s="72" t="n"/>
      <c r="CU139" s="79" t="inlineStr">
        <is>
          <t> </t>
        </is>
      </c>
      <c r="CV139" s="60" t="n"/>
      <c r="CW139" s="60" t="n"/>
      <c r="CX139" s="60" t="n"/>
      <c r="CY139" s="127">
        <f>IFERROR(($CC139-$EE139)/($EE139/(1-$DQ139)),0)</f>
        <v/>
      </c>
      <c r="CZ139" s="127">
        <f>IFERROR(1-$EI139/($CE139),0)</f>
        <v/>
      </c>
      <c r="DA139" s="127">
        <f>IFERROR(1-$EL139/($CG139),0)</f>
        <v/>
      </c>
      <c r="DB139" s="126">
        <f>ROUND(IFERROR(($CI139/(1+$CM139)-$EN139),0),2)</f>
        <v/>
      </c>
      <c r="DC139" s="128" t="n"/>
      <c r="DD139" s="125" t="n"/>
      <c r="DE139" s="75" t="n">
        <v>0</v>
      </c>
      <c r="DF139" s="128" t="n"/>
      <c r="DG139" s="125">
        <f>IF($DC139=0,0,$DD139*($DC139*100%-$DE139*$DF139))*SUM($AB139:$AB139)</f>
        <v/>
      </c>
      <c r="DH139" s="129" t="inlineStr">
        <is>
          <t>месяц</t>
        </is>
      </c>
      <c r="DI139" s="130">
        <f t="array" ref="DI139">IFERROR(
IF($ES139="LisChannel",
(ROUND(((INDEX({174.625;153.888888888889;130.972222222222},MATCH($AI139,{2;3;4}),0))*$AG139*$AI139),2)),0),0)</f>
        <v/>
      </c>
      <c r="DJ139" s="130">
        <f>
_xlfn.LET(_xlpm.X,
IFERROR(
IF($ES139="НовиковТВ",
(_xlfn.LET(_xlpm.NTV,
_xlfn.LET(_xlpm.MIN,350000,
IF(SUMIFS($DI:$DI,$ES:$ES,"НовиковТВ")&lt;=_xlpm.MIN,
(SUMIFS($DI:$DI,$ES:$ES,"НовиковТВ")/(COUNTIFS($ES:$ES,"НовиковТВ")))*_xlpm.MIN/SUMIFS($DI:$DI,$ES:$ES,"НовиковТВ"),
DI139)),
_xlpm.NTV+$DG139/(1-(1-(_xlpm.NTV)*(1-$DL139)*(1-$DM139)*(1-$DN139)*(1-$DO139)*(1-$DP139)/_xlpm.NTV))))/(1+$EP139),
$DI139+$DG139/(1-(1-($DI139)*(1-$DL139)*(1-$DM139)*(1-$DN139)*(1-$DO139)*(1-$DP139)/$DI139))),
0),
_xlpm.X*(1+$CM139)*(1+$CW139)-_xlpm.X*(1+$CM139)+_xlpm.X)</f>
        <v/>
      </c>
      <c r="DK139" s="125" t="inlineStr">
        <is>
          <t>послед.</t>
        </is>
      </c>
      <c r="DL139" s="63" t="n">
        <v>0</v>
      </c>
      <c r="DM139" s="63" t="n">
        <v>0</v>
      </c>
      <c r="DN139" s="63" t="n">
        <v>0</v>
      </c>
      <c r="DO139" s="63" t="n">
        <v>0</v>
      </c>
      <c r="DP139" s="63" t="n">
        <v>0</v>
      </c>
      <c r="DQ139" s="63">
        <f t="array" ref="DQ139">IFERROR(_xlfn.IFS(
$DK139="послед.",1-(1-$DL139)*(1-$DM139)*(1-$DN139)*(1-$DO139)*(1-$DP139),
$DK139="сумм.",$DL139+$DM139+$DN139+$DO139+$DP139),
0)</f>
        <v/>
      </c>
      <c r="DR139" s="125">
        <f t="array" ref="DR139">
IFERROR(
_xlfn.IFS(
$BL139=0,
0,
$BL139&gt;0,
_xlfn.IFS($DK139="послед.",
$DJ139*(1-$DL139)*(1-$DM139)*(1-$DN139)*(1-$DO139)*(1-$DP139),
$DK139="сумм.",
$DJ139*(1-($DL139+$DM139+$DN139+$DO139+$DP139)))),0)</f>
        <v/>
      </c>
      <c r="DS139" s="125">
        <f t="array" ref="DS139">
IFERROR(_xlfn.IFS(
$DH139="день_1",
$DR139*$BL139/($AX139-$AW139+1)*AZ139*(DAY(EOMONTH(AZ$15,0))),
$DH139="день_2",
$DR139/30*MAX(MIN($AX139,EOMONTH(AZ$15,0))-MAX($AW139,AZ$15)+1,),
$DH139="раб.день",
$DR139/30*(IFERROR(
_xlfn.LET(_xlpm.VD,
CHOOSE(
{1;2;3;4;5;6;7;8;9;10;11;12;13;14;15;16;17;18},
45658,45659,45660,45661,45662,45663,45664,45665,45711,45724,45778,45779,45785,45786,45820,45821,45965,46022),
_xlfn.LET(_xlpm.DD,
MAX(MIN($AX139,EOMONTH(AZ$15,0))-MAX($AW139,AZ$15),),
_xlfn.IFS(
AND(MONTH($AW139)=MONTH(AZ$15),MONTH($AX139)&lt;&gt;MONTH(AZ$15)),
NETWORKDAYS.INTL($AW139,$AW139+_xlpm.DD,1,_xlpm.VD),
AND(MONTH($AW139)&lt;&gt;MONTH(AZ$15),MONTH($AX139)=MONTH(AZ$15)),
NETWORKDAYS.INTL(($AX139)-_xlpm.DD,$AX139,1,_xlpm.VD),
AND(MONTH($AW139)&lt;MONTH(AZ$15),MONTH($AX139)&gt;MONTH(AZ$15)),
NETWORKDAYS.INTL((EOMONTH(AZ$15-1,1))-_xlpm.DD,EOMONTH(AZ$15-1,1),1,_xlpm.VD),
AND(MONTH($AW139)=MONTH(AZ$15),MONTH($AX139)=MONTH(AZ$15)),
NETWORKDAYS.INTL($AW139,$AX139,1,_xlpm.VD)))),0)),
$DH139="месяц",
$DR139*AZ139,
$DH139="неделя",
$DR139*AZ139/7*(ROUNDUP((DAY(EOMONTH(AZ$15,0)))/4,0))),
0)</f>
        <v/>
      </c>
      <c r="DT139" s="125">
        <f t="array" ref="DT139">
IFERROR(_xlfn.IFS(
$DH139="день_1",
$DR139*$BL139/($AX139-$AW139+1)*BA139*(DAY(EOMONTH(BA$15,0))),
$DH139="день_2",
$DR139/30*MAX(MIN($AX139,EOMONTH(BA$15,0))-MAX($AW139,BA$15)+1,),
$DH139="раб.день",
$DR139/30*(IFERROR(
_xlfn.LET(_xlpm.VD,
CHOOSE(
{1;2;3;4;5;6;7;8;9;10;11;12;13;14;15;16;17;18},
45658,45659,45660,45661,45662,45663,45664,45665,45711,45724,45778,45779,45785,45786,45820,45821,45965,46022),
_xlfn.LET(_xlpm.DD,
MAX(MIN($AX139,EOMONTH(BA$15,0))-MAX($AW139,BA$15),),
_xlfn.IFS(
AND(MONTH($AW139)=MONTH(BA$15),MONTH($AX139)&lt;&gt;MONTH(BA$15)),
NETWORKDAYS.INTL($AW139,$AW139+_xlpm.DD,1,_xlpm.VD),
AND(MONTH($AW139)&lt;&gt;MONTH(BA$15),MONTH($AX139)=MONTH(BA$15)),
NETWORKDAYS.INTL(($AX139)-_xlpm.DD,$AX139,1,_xlpm.VD),
AND(MONTH($AW139)&lt;MONTH(BA$15),MONTH($AX139)&gt;MONTH(BA$15)),
NETWORKDAYS.INTL((EOMONTH(BA$15-1,1))-_xlpm.DD,EOMONTH(BA$15-1,1),1,_xlpm.VD),
AND(MONTH($AW139)=MONTH(BA$15),MONTH($AX139)=MONTH(BA$15)),
NETWORKDAYS.INTL($AW139,$AX139,1,_xlpm.VD)))),0)),
$DH139="месяц",
$DR139*BA139,
$DH139="неделя",
$DR139*BA139/7*(ROUNDUP((DAY(EOMONTH(BA$15,0)))/4,0))),
0)</f>
        <v/>
      </c>
      <c r="DU139" s="125">
        <f t="array" ref="DU139">
IFERROR(_xlfn.IFS(
$DH139="день_1",
$DR139*$BL139/($AX139-$AW139+1)*BB139*(DAY(EOMONTH(BB$15,0))),
$DH139="день_2",
$DR139/30*MAX(MIN($AX139,EOMONTH(BB$15,0))-MAX($AW139,BB$15)+1,),
$DH139="раб.день",
$DR139/30*(IFERROR(
_xlfn.LET(_xlpm.VD,
CHOOSE(
{1;2;3;4;5;6;7;8;9;10;11;12;13;14;15;16;17;18},
45658,45659,45660,45661,45662,45663,45664,45665,45711,45724,45778,45779,45785,45786,45820,45821,45965,46022),
_xlfn.LET(_xlpm.DD,
MAX(MIN($AX139,EOMONTH(BB$15,0))-MAX($AW139,BB$15),),
_xlfn.IFS(
AND(MONTH($AW139)=MONTH(BB$15),MONTH($AX139)&lt;&gt;MONTH(BB$15)),
NETWORKDAYS.INTL($AW139,$AW139+_xlpm.DD,1,_xlpm.VD),
AND(MONTH($AW139)&lt;&gt;MONTH(BB$15),MONTH($AX139)=MONTH(BB$15)),
NETWORKDAYS.INTL(($AX139)-_xlpm.DD,$AX139,1,_xlpm.VD),
AND(MONTH($AW139)&lt;MONTH(BB$15),MONTH($AX139)&gt;MONTH(BB$15)),
NETWORKDAYS.INTL((EOMONTH(BB$15-1,1))-_xlpm.DD,EOMONTH(BB$15-1,1),1,_xlpm.VD),
AND(MONTH($AW139)=MONTH(BB$15),MONTH($AX139)=MONTH(BB$15)),
NETWORKDAYS.INTL($AW139,$AX139,1,_xlpm.VD)))),0)),
$DH139="месяц",
$DR139*BB139,
$DH139="неделя",
$DR139*BB139/7*(ROUNDUP((DAY(EOMONTH(BB$15,0)))/4,0))),
0)</f>
        <v/>
      </c>
      <c r="DV139" s="125">
        <f t="array" ref="DV139">
IFERROR(_xlfn.IFS(
$DH139="день_1",
$DR139*$BL139/($AX139-$AW139+1)*BC139*(DAY(EOMONTH(BC$15,0))),
$DH139="день_2",
$DR139/30*MAX(MIN($AX139,EOMONTH(BC$15,0))-MAX($AW139,BC$15)+1,),
$DH139="раб.день",
$DR139/30*(IFERROR(
_xlfn.LET(_xlpm.VD,
CHOOSE(
{1;2;3;4;5;6;7;8;9;10;11;12;13;14;15;16;17;18},
45658,45659,45660,45661,45662,45663,45664,45665,45711,45724,45778,45779,45785,45786,45820,45821,45965,46022),
_xlfn.LET(_xlpm.DD,
MAX(MIN($AX139,EOMONTH(BC$15,0))-MAX($AW139,BC$15),),
_xlfn.IFS(
AND(MONTH($AW139)=MONTH(BC$15),MONTH($AX139)&lt;&gt;MONTH(BC$15)),
NETWORKDAYS.INTL($AW139,$AW139+_xlpm.DD,1,_xlpm.VD),
AND(MONTH($AW139)&lt;&gt;MONTH(BC$15),MONTH($AX139)=MONTH(BC$15)),
NETWORKDAYS.INTL(($AX139)-_xlpm.DD,$AX139,1,_xlpm.VD),
AND(MONTH($AW139)&lt;MONTH(BC$15),MONTH($AX139)&gt;MONTH(BC$15)),
NETWORKDAYS.INTL((EOMONTH(BC$15-1,1))-_xlpm.DD,EOMONTH(BC$15-1,1),1,_xlpm.VD),
AND(MONTH($AW139)=MONTH(BC$15),MONTH($AX139)=MONTH(BC$15)),
NETWORKDAYS.INTL($AW139,$AX139,1,_xlpm.VD)))),0)),
$DH139="месяц",
$DR139*BC139,
$DH139="неделя",
$DR139*BC139/7*(ROUNDUP((DAY(EOMONTH(BC$15,0)))/4,0))),
0)</f>
        <v/>
      </c>
      <c r="DW139" s="125">
        <f t="array" ref="DW139">
IFERROR(_xlfn.IFS(
$DH139="день_1",
$DR139*$BL139/($AX139-$AW139+1)*BD139*(DAY(EOMONTH(BD$15,0))),
$DH139="день_2",
$DR139/30*MAX(MIN($AX139,EOMONTH(BD$15,0))-MAX($AW139,BD$15)+1,),
$DH139="раб.день",
$DR139/30*(IFERROR(
_xlfn.LET(_xlpm.VD,
CHOOSE(
{1;2;3;4;5;6;7;8;9;10;11;12;13;14;15;16;17;18},
45658,45659,45660,45661,45662,45663,45664,45665,45711,45724,45778,45779,45785,45786,45820,45821,45965,46022),
_xlfn.LET(_xlpm.DD,
MAX(MIN($AX139,EOMONTH(BD$15,0))-MAX($AW139,BD$15),),
_xlfn.IFS(
AND(MONTH($AW139)=MONTH(BD$15),MONTH($AX139)&lt;&gt;MONTH(BD$15)),
NETWORKDAYS.INTL($AW139,$AW139+_xlpm.DD,1,_xlpm.VD),
AND(MONTH($AW139)&lt;&gt;MONTH(BD$15),MONTH($AX139)=MONTH(BD$15)),
NETWORKDAYS.INTL(($AX139)-_xlpm.DD,$AX139,1,_xlpm.VD),
AND(MONTH($AW139)&lt;MONTH(BD$15),MONTH($AX139)&gt;MONTH(BD$15)),
NETWORKDAYS.INTL((EOMONTH(BD$15-1,1))-_xlpm.DD,EOMONTH(BD$15-1,1),1,_xlpm.VD),
AND(MONTH($AW139)=MONTH(BD$15),MONTH($AX139)=MONTH(BD$15)),
NETWORKDAYS.INTL($AW139,$AX139,1,_xlpm.VD)))),0)),
$DH139="месяц",
$DR139*BD139,
$DH139="неделя",
$DR139*BD139/7*(ROUNDUP((DAY(EOMONTH(BD$15,0)))/4,0))),
0)</f>
        <v/>
      </c>
      <c r="DX139" s="125">
        <f t="array" ref="DX139">
IFERROR(_xlfn.IFS(
$DH139="день_1",
$DR139*$BL139/($AX139-$AW139+1)*BE139*(DAY(EOMONTH(BE$15,0))),
$DH139="день_2",
$DR139/30*MAX(MIN($AX139,EOMONTH(BE$15,0))-MAX($AW139,BE$15)+1,),
$DH139="раб.день",
$DR139/30*(IFERROR(
_xlfn.LET(_xlpm.VD,
CHOOSE(
{1;2;3;4;5;6;7;8;9;10;11;12;13;14;15;16;17;18},
45658,45659,45660,45661,45662,45663,45664,45665,45711,45724,45778,45779,45785,45786,45820,45821,45965,46022),
_xlfn.LET(_xlpm.DD,
MAX(MIN($AX139,EOMONTH(BE$15,0))-MAX($AW139,BE$15),),
_xlfn.IFS(
AND(MONTH($AW139)=MONTH(BE$15),MONTH($AX139)&lt;&gt;MONTH(BE$15)),
NETWORKDAYS.INTL($AW139,$AW139+_xlpm.DD,1,_xlpm.VD),
AND(MONTH($AW139)&lt;&gt;MONTH(BE$15),MONTH($AX139)=MONTH(BE$15)),
NETWORKDAYS.INTL(($AX139)-_xlpm.DD,$AX139,1,_xlpm.VD),
AND(MONTH($AW139)&lt;MONTH(BE$15),MONTH($AX139)&gt;MONTH(BE$15)),
NETWORKDAYS.INTL((EOMONTH(BE$15-1,1))-_xlpm.DD,EOMONTH(BE$15-1,1),1,_xlpm.VD),
AND(MONTH($AW139)=MONTH(BE$15),MONTH($AX139)=MONTH(BE$15)),
NETWORKDAYS.INTL($AW139,$AX139,1,_xlpm.VD)))),0)),
$DH139="месяц",
$DR139*BE139,
$DH139="неделя",
$DR139*BE139/7*(ROUNDUP((DAY(EOMONTH(BE$15,0)))/4,0))),
0)</f>
        <v/>
      </c>
      <c r="DY139" s="125">
        <f t="array" ref="DY139">
IFERROR(_xlfn.IFS(
$DH139="день_1",
$DR139*$BL139/($AX139-$AW139+1)*BF139*(DAY(EOMONTH(BF$15,0))),
$DH139="день_2",
$DR139/30*MAX(MIN($AX139,EOMONTH(BF$15,0))-MAX($AW139,BF$15)+1,),
$DH139="раб.день",
$DR139/30*(IFERROR(
_xlfn.LET(_xlpm.VD,
CHOOSE(
{1;2;3;4;5;6;7;8;9;10;11;12;13;14;15;16;17;18},
45658,45659,45660,45661,45662,45663,45664,45665,45711,45724,45778,45779,45785,45786,45820,45821,45965,46022),
_xlfn.LET(_xlpm.DD,
MAX(MIN($AX139,EOMONTH(BF$15,0))-MAX($AW139,BF$15),),
_xlfn.IFS(
AND(MONTH($AW139)=MONTH(BF$15),MONTH($AX139)&lt;&gt;MONTH(BF$15)),
NETWORKDAYS.INTL($AW139,$AW139+_xlpm.DD,1,_xlpm.VD),
AND(MONTH($AW139)&lt;&gt;MONTH(BF$15),MONTH($AX139)=MONTH(BF$15)),
NETWORKDAYS.INTL(($AX139)-_xlpm.DD,$AX139,1,_xlpm.VD),
AND(MONTH($AW139)&lt;MONTH(BF$15),MONTH($AX139)&gt;MONTH(BF$15)),
NETWORKDAYS.INTL((EOMONTH(BF$15-1,1))-_xlpm.DD,EOMONTH(BF$15-1,1),1,_xlpm.VD),
AND(MONTH($AW139)=MONTH(BF$15),MONTH($AX139)=MONTH(BF$15)),
NETWORKDAYS.INTL($AW139,$AX139,1,_xlpm.VD)))),0)),
$DH139="месяц",
$DR139*BF139,
$DH139="неделя",
$DR139*BF139/7*(ROUNDUP((DAY(EOMONTH(BF$15,0)))/4,0))),
0)</f>
        <v/>
      </c>
      <c r="DZ139" s="125">
        <f t="array" ref="DZ139">
IFERROR(_xlfn.IFS(
$DH139="день_1",
$DR139*$BL139/($AX139-$AW139+1)*BG139*(DAY(EOMONTH(BG$15,0))),
$DH139="день_2",
$DR139/30*MAX(MIN($AX139,EOMONTH(BG$15,0))-MAX($AW139,BG$15)+1,),
$DH139="раб.день",
$DR139/30*(IFERROR(
_xlfn.LET(_xlpm.VD,
CHOOSE(
{1;2;3;4;5;6;7;8;9;10;11;12;13;14;15;16;17;18},
45658,45659,45660,45661,45662,45663,45664,45665,45711,45724,45778,45779,45785,45786,45820,45821,45965,46022),
_xlfn.LET(_xlpm.DD,
MAX(MIN($AX139,EOMONTH(BG$15,0))-MAX($AW139,BG$15),),
_xlfn.IFS(
AND(MONTH($AW139)=MONTH(BG$15),MONTH($AX139)&lt;&gt;MONTH(BG$15)),
NETWORKDAYS.INTL($AW139,$AW139+_xlpm.DD,1,_xlpm.VD),
AND(MONTH($AW139)&lt;&gt;MONTH(BG$15),MONTH($AX139)=MONTH(BG$15)),
NETWORKDAYS.INTL(($AX139)-_xlpm.DD,$AX139,1,_xlpm.VD),
AND(MONTH($AW139)&lt;MONTH(BG$15),MONTH($AX139)&gt;MONTH(BG$15)),
NETWORKDAYS.INTL((EOMONTH(BG$15-1,1))-_xlpm.DD,EOMONTH(BG$15-1,1),1,_xlpm.VD),
AND(MONTH($AW139)=MONTH(BG$15),MONTH($AX139)=MONTH(BG$15)),
NETWORKDAYS.INTL($AW139,$AX139,1,_xlpm.VD)))),0)),
$DH139="месяц",
$DR139*BG139,
$DH139="неделя",
$DR139*BG139/7*(ROUNDUP((DAY(EOMONTH(BG$15,0)))/4,0))),
0)</f>
        <v/>
      </c>
      <c r="EA139" s="125">
        <f t="array" ref="EA139">
IFERROR(_xlfn.IFS(
$DH139="день_1",
$DR139*$BL139/($AX139-$AW139+1)*BH139*(DAY(EOMONTH(BH$15,0))),
$DH139="день_2",
$DR139/30*MAX(MIN($AX139,EOMONTH(BH$15,0))-MAX($AW139,BH$15)+1,),
$DH139="раб.день",
$DR139/30*(IFERROR(
_xlfn.LET(_xlpm.VD,
CHOOSE(
{1;2;3;4;5;6;7;8;9;10;11;12;13;14;15;16;17;18},
45658,45659,45660,45661,45662,45663,45664,45665,45711,45724,45778,45779,45785,45786,45820,45821,45965,46022),
_xlfn.LET(_xlpm.DD,
MAX(MIN($AX139,EOMONTH(BH$15,0))-MAX($AW139,BH$15),),
_xlfn.IFS(
AND(MONTH($AW139)=MONTH(BH$15),MONTH($AX139)&lt;&gt;MONTH(BH$15)),
NETWORKDAYS.INTL($AW139,$AW139+_xlpm.DD,1,_xlpm.VD),
AND(MONTH($AW139)&lt;&gt;MONTH(BH$15),MONTH($AX139)=MONTH(BH$15)),
NETWORKDAYS.INTL(($AX139)-_xlpm.DD,$AX139,1,_xlpm.VD),
AND(MONTH($AW139)&lt;MONTH(BH$15),MONTH($AX139)&gt;MONTH(BH$15)),
NETWORKDAYS.INTL((EOMONTH(BH$15-1,1))-_xlpm.DD,EOMONTH(BH$15-1,1),1,_xlpm.VD),
AND(MONTH($AW139)=MONTH(BH$15),MONTH($AX139)=MONTH(BH$15)),
NETWORKDAYS.INTL($AW139,$AX139,1,_xlpm.VD)))),0)),
$DH139="месяц",
$DR139*BH139,
$DH139="неделя",
$DR139*BH139/7*(ROUNDUP((DAY(EOMONTH(BH$15,0)))/4,0))),
0)</f>
        <v/>
      </c>
      <c r="EB139" s="125">
        <f t="array" ref="EB139">
IFERROR(_xlfn.IFS(
$DH139="день_1",
$DR139*$BL139/($AX139-$AW139+1)*BI139*(DAY(EOMONTH(BI$15,0))),
$DH139="день_2",
$DR139/30*MAX(MIN($AX139,EOMONTH(BI$15,0))-MAX($AW139,BI$15)+1,),
$DH139="раб.день",
$DR139/30*(IFERROR(
_xlfn.LET(_xlpm.VD,
CHOOSE(
{1;2;3;4;5;6;7;8;9;10;11;12;13;14;15;16;17;18},
45658,45659,45660,45661,45662,45663,45664,45665,45711,45724,45778,45779,45785,45786,45820,45821,45965,46022),
_xlfn.LET(_xlpm.DD,
MAX(MIN($AX139,EOMONTH(BI$15,0))-MAX($AW139,BI$15),),
_xlfn.IFS(
AND(MONTH($AW139)=MONTH(BI$15),MONTH($AX139)&lt;&gt;MONTH(BI$15)),
NETWORKDAYS.INTL($AW139,$AW139+_xlpm.DD,1,_xlpm.VD),
AND(MONTH($AW139)&lt;&gt;MONTH(BI$15),MONTH($AX139)=MONTH(BI$15)),
NETWORKDAYS.INTL(($AX139)-_xlpm.DD,$AX139,1,_xlpm.VD),
AND(MONTH($AW139)&lt;MONTH(BI$15),MONTH($AX139)&gt;MONTH(BI$15)),
NETWORKDAYS.INTL((EOMONTH(BI$15-1,1))-_xlpm.DD,EOMONTH(BI$15-1,1),1,_xlpm.VD),
AND(MONTH($AW139)=MONTH(BI$15),MONTH($AX139)=MONTH(BI$15)),
NETWORKDAYS.INTL($AW139,$AX139,1,_xlpm.VD)))),0)),
$DH139="месяц",
$DR139*BI139,
$DH139="неделя",
$DR139*BI139/7*(ROUNDUP((DAY(EOMONTH(BI$15,0)))/4,0))),
0)</f>
        <v/>
      </c>
      <c r="EC139" s="125">
        <f t="array" ref="EC139">
IFERROR(_xlfn.IFS(
$DH139="день_1",
$DR139*$BL139/($AX139-$AW139+1)*BJ139*(DAY(EOMONTH(BJ$15,0))),
$DH139="день_2",
$DR139/30*MAX(MIN($AX139,EOMONTH(BJ$15,0))-MAX($AW139,BJ$15)+1,),
$DH139="раб.день",
$DR139/30*(IFERROR(
_xlfn.LET(_xlpm.VD,
CHOOSE(
{1;2;3;4;5;6;7;8;9;10;11;12;13;14;15;16;17;18},
45658,45659,45660,45661,45662,45663,45664,45665,45711,45724,45778,45779,45785,45786,45820,45821,45965,46022),
_xlfn.LET(_xlpm.DD,
MAX(MIN($AX139,EOMONTH(BJ$15,0))-MAX($AW139,BJ$15),),
_xlfn.IFS(
AND(MONTH($AW139)=MONTH(BJ$15),MONTH($AX139)&lt;&gt;MONTH(BJ$15)),
NETWORKDAYS.INTL($AW139,$AW139+_xlpm.DD,1,_xlpm.VD),
AND(MONTH($AW139)&lt;&gt;MONTH(BJ$15),MONTH($AX139)=MONTH(BJ$15)),
NETWORKDAYS.INTL(($AX139)-_xlpm.DD,$AX139,1,_xlpm.VD),
AND(MONTH($AW139)&lt;MONTH(BJ$15),MONTH($AX139)&gt;MONTH(BJ$15)),
NETWORKDAYS.INTL((EOMONTH(BJ$15-1,1))-_xlpm.DD,EOMONTH(BJ$15-1,1),1,_xlpm.VD),
AND(MONTH($AW139)=MONTH(BJ$15),MONTH($AX139)=MONTH(BJ$15)),
NETWORKDAYS.INTL($AW139,$AX139,1,_xlpm.VD)))),0)),
$DH139="месяц",
$DR139*BJ139,
$DH139="неделя",
$DR139*BJ139/7*(ROUNDUP((DAY(EOMONTH(BJ$15,0)))/4,0))),
0)</f>
        <v/>
      </c>
      <c r="ED139" s="125">
        <f t="array" ref="ED139">
IFERROR(_xlfn.IFS(
$DH139="день_1",
$DR139*$BL139/($AX139-$AW139+1)*BK139*(DAY(EOMONTH(BK$15,0))),
$DH139="день_2",
$DR139/30*MAX(MIN($AX139,EOMONTH(BK$15,0))-MAX($AW139,BK$15)+1,),
$DH139="раб.день",
$DR139/30*(IFERROR(
_xlfn.LET(_xlpm.VD,
CHOOSE(
{1;2;3;4;5;6;7;8;9;10;11;12;13;14;15;16;17;18},
45658,45659,45660,45661,45662,45663,45664,45665,45711,45724,45778,45779,45785,45786,45820,45821,45965,46022),
_xlfn.LET(_xlpm.DD,
MAX(MIN($AX139,EOMONTH(BK$15,0))-MAX($AW139,BK$15),),
_xlfn.IFS(
AND(MONTH($AW139)=MONTH(BK$15),MONTH($AX139)&lt;&gt;MONTH(BK$15)),
NETWORKDAYS.INTL($AW139,$AW139+_xlpm.DD,1,_xlpm.VD),
AND(MONTH($AW139)&lt;&gt;MONTH(BK$15),MONTH($AX139)=MONTH(BK$15)),
NETWORKDAYS.INTL(($AX139)-_xlpm.DD,$AX139,1,_xlpm.VD),
AND(MONTH($AW139)&lt;MONTH(BK$15),MONTH($AX139)&gt;MONTH(BK$15)),
NETWORKDAYS.INTL((EOMONTH(BK$15-1,1))-_xlpm.DD,EOMONTH(BK$15-1,1),1,_xlpm.VD),
AND(MONTH($AW139)=MONTH(BK$15),MONTH($AX139)=MONTH(BK$15)),
NETWORKDAYS.INTL($AW139,$AX139,1,_xlpm.VD)))),0)),
$DH139="месяц",
$DR139*BK139,
$DH139="неделя",
$DR139*BK139/7*(ROUNDUP((DAY(EOMONTH(BK$15,0)))/4,0))),
0)</f>
        <v/>
      </c>
      <c r="EE139" s="125">
        <f>SUM($DS139,$DT139,$DU139,$DV139,$DW139,$DX139,$DY139,$DZ139,$EA139,$EB139,$EC139,$ED139)</f>
        <v/>
      </c>
      <c r="EF139" s="125">
        <f>IFERROR(ROUND($EE139*(1+$EP139),2),0)</f>
        <v/>
      </c>
      <c r="EG139" s="128" t="n">
        <v>1</v>
      </c>
      <c r="EH139" s="126" t="n">
        <v>0</v>
      </c>
      <c r="EI139" s="126">
        <f>ROUND(SUM($EH139:$EH139)*SUM($AB139:$AB139)*$EG139,2)</f>
        <v/>
      </c>
      <c r="EJ139" s="126">
        <f>ROUND($EI139*(1+$EP139),2)</f>
        <v/>
      </c>
      <c r="EK139" s="126" t="n">
        <v>0</v>
      </c>
      <c r="EL139" s="126">
        <f>ROUND(SUM($EK139:$EK139)*SUM($AB139:$AB139)*$EG139,2)</f>
        <v/>
      </c>
      <c r="EM139" s="126">
        <f>ROUND($EL139*(1+$EP139),2)</f>
        <v/>
      </c>
      <c r="EN139" s="126">
        <f>SUM($EE139,$EI139,$EL139)</f>
        <v/>
      </c>
      <c r="EO139" s="126">
        <f>SUM($EF139,$EJ139,$EM139)</f>
        <v/>
      </c>
      <c r="EP139" s="59" t="inlineStr">
        <is>
          <t>20%</t>
        </is>
      </c>
      <c r="EQ139" s="59" t="n"/>
      <c r="ER139" s="60">
        <f t="array" ref="ER139">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MATCH(ES139,
{"AMS";"RussOutdoor";"HD Outdoor";"Ingroup";"IQ";"Ledproduction";"LisChannel";"Logic";"Media-PPL";"NovikovTV | НовиковТВ";"SMA";"SOK";"КрокусТВ | CrocusTV | IndoorTV";"Сити";"ТЯК Москва"},
0)),"")</f>
        <v/>
      </c>
      <c r="ES139" s="60" t="n"/>
      <c r="ET139" s="60">
        <f t="array" ref="ET139">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MATCH(ES139,
{"AMS";"RussOutdoor";"HD Outdoor";"Ingroup";"IQ";"Ledproduction";"LisChannel";"Logic";"Media-PPL";"NovikovTV | НовиковТВ";"SMA";"SOK";"КрокусТВ | CrocusTV | IndoorTV";"Сити";"ТЯК Москва"},
0)),"")</f>
        <v/>
      </c>
      <c r="EU139" s="60" t="n"/>
      <c r="EV139" s="60" t="n"/>
      <c r="EX139" s="110">
        <f t="array" ref="EX139">
($AR139/30
+N("ТРАФИК ПЛОЩАДКИ"))*
(IFERROR(
_xlfn.LET(
_xlpm.GPR,
HLOOKUP($L139,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(MATCH($T139,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IF($Q139="цифровой",_xlpm.GPR/$AG139,_xlpm.GPR/60)),
0)
+N("DWELL TIME"))*
(IF($AB139=0,0,IF($AB139=1,0.3,IF($AB139=2,0.5,IF($AB139&gt;2,1))))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_xlfn.IFS($AC139="да",1.2,$AC139="нет",1)*
_xlfn.IFS($AD139="да",1.2,$AD139="нет",1)*
IF(R139="статический",1,1.2)*
$X139*
INDEX(
{1.2;1;1.2;1.2;1;1.2;1.2;1.2;1.2;1.2;1.2;1;1.2;1.2;1.2;1.2;1;1;1.2;1.2;1.2;1;1;1;1;1.2;1.2;1.2;1.2;1;1;1;1;1.2;1.2;1.2;1.2;1.2;1.2;1.2;1.2;1;1;1.2;1;1;1;1;1.5;1;1;1.5;1.5;1.2},
MATCH($Q139,_xlpm.MI,0)))&gt;{0.02;0.04;0.06;0.1;0.2;0.4;0.6;0.8;1;2;4;6})),
{0;1;2;3;4;5;6;7;8;9;10;11;12},
0)))
+N("КОЭФФИЦИЕНТ КОНТАКТА"))))*
(_xlfn.IFS($X139&lt;0.1,$X139/1000,$X139&gt;25,5.2,AND($X139&gt;=0.1,$X139&lt;=25),(($X139*2+0.1)/10)*($X139/10)))*
IFERROR((_xlfn.LET(
_xlpm.MA,
{0;0.8;0.85;0.9;0.95;1},
_xlpm.MAA,
{0;1;2;3;4;5},
INDEX(_xlpm.MA,MATCH(SUMPRODUCT(--((IF(ROUND(_xlpm.MAA,1)&gt;5,5,ROUND($AB139,1)))&gt;{0;1;2;3;4;5})),_xlpm.MAA,0)))
+N("КОЭФФИЦИЕНТ КОЛ-ВО КОНСТРУКЦИЙ")),1)*
$AB139,0))*
(IF($Q139="цифровой",$AG139/15*$AI139,1)
+N("ДЛЯ ЦИФРЫ"))</f>
        <v/>
      </c>
      <c r="EY139" s="110">
        <f>IFERROR(EX139*AY139,0)</f>
        <v/>
      </c>
      <c r="EZ139" s="131">
        <f>IFERROR(DP139/EY139*1000,0)</f>
        <v/>
      </c>
      <c r="FA139" s="112">
        <f>IFERROR(FC139/FB139,0)</f>
        <v/>
      </c>
      <c r="FB139" s="112">
        <f>IFERROR((FC139/(EY139/FF139*#REF!))*0.825,0)</f>
        <v/>
      </c>
      <c r="FC139" s="112">
        <f>IFERROR(((EX139*30/AR139)*100)/30,0)</f>
        <v/>
      </c>
      <c r="FD139" s="112">
        <f>IFERROR(EY139/G139*100%,0)</f>
        <v/>
      </c>
      <c r="FE139" s="112">
        <f>IFERROR(FD139/FC139*100%,0)</f>
        <v/>
      </c>
      <c r="FF139" s="110">
        <f>IFERROR(AR139/30*AY139,0)</f>
        <v/>
      </c>
    </row>
    <row r="140" ht="13" customHeight="1">
      <c r="A140" s="59" t="n"/>
      <c r="B140" s="60" t="n"/>
      <c r="C140" s="60" t="n"/>
      <c r="D140" s="60">
        <f t="array" ref="D140">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MATCH($E140,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40" s="60">
        <f t="array" ref="E140">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MATCH($F140,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40" s="60" t="inlineStr"/>
      <c r="G140" s="60" t="n"/>
      <c r="H140" s="60">
        <f t="array" ref="H140">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MATCH($I140,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40" s="60" t="n"/>
      <c r="J140" s="60" t="n"/>
      <c r="K140" s="60" t="n"/>
      <c r="L140" s="60" t="n"/>
      <c r="M140" s="60" t="n"/>
      <c r="N140" s="60" t="n"/>
      <c r="O140" s="60" t="n"/>
      <c r="P140" s="60">
        <f t="array" ref="P140">
_xlfn.IFS(
ISNUMBER(MATCH($Q140,{"шелфбаннер","разделитель","монетница","чековая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ISNUMBER(MATCH($Q140,{"LED/LCD","видеокулер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ISNUMBER(MATCH($Q140,{"автомобиль","машина","выставочное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ISNUMBER(MATCH($Q140,{"билборд","лифтовая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ISNUMBER(MATCH($Q140,{"навигация","подвесной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ISNUMBER(MATCH($Q140,{"движущаяся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ISNUMBER(MATCH($Q140,{"каталог","журнал"},)),
"Пресса",
$Q140="","")</f>
        <v/>
      </c>
      <c r="Q140" s="60" t="n"/>
      <c r="R140" s="60">
        <f t="array" ref="R140">
IFERROR(
_xlfn.IFS(
OR(ISNUMBER(MATCH($Q140,{"экспозиция","макет","стенд","автостенд","авто стенд","выставочное пространство","выставочные стенды","модульные выставочные стенды","3Д конструкция","3D конструкция"},)),P140="Экспонирование"),
"нестандартный",
ISNUMBER(MATCH($Q140,{"скроллер","призматрон"},)),
"динамический",
$P140="Видео",
"цифровой",
OR($P140="Пресса",$P140="Щит",$P140="POSm",$P140="Подвес",$P140="Брендирование/оклейка"),
"статический"),"")</f>
        <v/>
      </c>
      <c r="S140" s="59" t="n"/>
      <c r="T140" s="60" t="n"/>
      <c r="U140" s="60" t="n"/>
      <c r="V140" s="60">
        <f>
IF(P140="Видео",
"цифровой постер/ролик",
IF(ISNUMBER(MATCH(Q140,{"короб световой","короб световой | лайтбокс","короб световой | кристалайт","лайтбокс","лайт бокс","кристалайт","LB","lightbox"},)),
"бэклит",
IF(P140="Брендирование/оклейка",
"перфарированная пленка/самоклейка",
IF(P140="Экспонирование",
"под запрос",
IF(P140="Подвес",
"баннер/ткань",
"")))))</f>
        <v/>
      </c>
      <c r="W140" s="59" t="n"/>
      <c r="X140" s="59" t="n"/>
      <c r="Y140" s="59" t="n"/>
      <c r="Z140" s="61" t="n"/>
      <c r="AA140" s="61" t="n"/>
      <c r="AB140" s="61">
        <f>IF(BL140&gt;0,Z140,0)</f>
        <v/>
      </c>
      <c r="AC140" s="59" t="n"/>
      <c r="AD140" s="59" t="n"/>
      <c r="AE140" s="59" t="n"/>
      <c r="AF140" s="59" t="n"/>
      <c r="AG140" s="59" t="n"/>
      <c r="AH140" s="59" t="n"/>
      <c r="AI140" s="59" t="n"/>
      <c r="AJ140" s="59" t="n"/>
      <c r="AK140" s="59" t="n"/>
      <c r="AL140" s="62">
        <f>IFERROR(IF(OR(R140="статический",R140="динамический",R140="нестандартный",R140="",R140=""),"-",IF(AND(AH140="-",AI140="-"),"-",AK140*3600/AH140*AI140)),"-")</f>
        <v/>
      </c>
      <c r="AM140" s="62">
        <f>IFERROR(IF(OR(R140="статический",R140="динамический",R140="",R140="", R140="BTL",R140="нестандартный"),"-",AG140*AI140*AL140/60),"-")</f>
        <v/>
      </c>
      <c r="AN140" s="63">
        <f>IFERROR(IF(AH140="","-",AG140*AI140/AH140),"-")</f>
        <v/>
      </c>
      <c r="AO140" s="59">
        <f>IFERROR(IF(OR($R140="статический",$R140="динамический",$R140="",$R140="",$R140="BTL",$R140="нестандартный"),"-",$AL140*$AY140),"-")</f>
        <v/>
      </c>
      <c r="AP140" s="62">
        <f>IFERROR(IF(OR($R140="статический",$R140="динамический",$R140="",$R140="",$R140="BTL",$R140="нестандартный"),"-",$AM140*AY140),"-")</f>
        <v/>
      </c>
      <c r="AQ140" s="64" t="n"/>
      <c r="AR140" s="61" t="n"/>
      <c r="AS140" s="61" t="n"/>
      <c r="AT140" s="61" t="n"/>
      <c r="AU140" s="65" t="n"/>
      <c r="AV140" s="124">
        <f>IFERROR(DR140/AT140*1000,"n/a")</f>
        <v/>
      </c>
      <c r="AW140" s="67" t="n"/>
      <c r="AX140" s="67" t="n"/>
      <c r="AY140" s="43">
        <f>IFERROR(IF(OR($AW140="",$AX140=""),"",_xlfn.DAYS($AX140+1,$AW140)),"")</f>
        <v/>
      </c>
      <c r="AZ140" s="68">
        <f t="array" ref="AZ140">
_xlfn.LET(_xlpm.COEFF,
IF($AW140+$AX140=0,0,IF(MAX(MIN($AX140,EOMONTH(AZ$15,0))-MAX($AW140,AZ$15)+1,)&gt;0,1,0)),
_xlfn.IFS(
$ES140="LisChannel",
_xlpm.COEFF*
INDEX({1;1;1.2;1.2;1;1;1;1;1.2;1.2;1.2;1.2},
MATCH(MONTH(AZ$15),
{1,2,3,4,5,6,7,8,9,10,11,12})),
CONCATENATE($ES140," ",$L140)="RussOutdoor метро",
_xlpm.COEFF*
INDEX({0.8;0.9;1.1;1.1;1;1;1;1;1.1;1.1;1.1;1.1},
MATCH(MONTH(AZ$15),
{1,2,3,4,5,6,7,8,9,10,11,12})),
$ES140&lt;&gt;"LisChannel",
_xlpm.COEFF,
$ES140&lt;&gt;"RussOutdoor",
_xlpm.COEFF))</f>
        <v/>
      </c>
      <c r="BA140" s="68">
        <f t="array" ref="BA140">
_xlfn.LET(_xlpm.COEFF,
IF($AW140+$AX140=0,0,IF(MAX(MIN($AX140,EOMONTH(BA$15,0))-MAX($AW140,BA$15)+1,)&gt;0,1,0)),
_xlfn.IFS(
$ES140="LisChannel",
_xlpm.COEFF*
INDEX({1;1;1.2;1.2;1;1;1;1;1.2;1.2;1.2;1.2},
MATCH(MONTH(BA$15),
{1,2,3,4,5,6,7,8,9,10,11,12})),
CONCATENATE($ES140," ",$L140)="RussOutdoor метро",
_xlpm.COEFF*
INDEX({0.8;0.9;1.1;1.1;1;1;1;1;1.1;1.1;1.1;1.1},
MATCH(MONTH(BA$15),
{1,2,3,4,5,6,7,8,9,10,11,12})),
$ES140&lt;&gt;"LisChannel",
_xlpm.COEFF,
$ES140&lt;&gt;"RussOutdoor",
_xlpm.COEFF))</f>
        <v/>
      </c>
      <c r="BB140" s="68">
        <f t="array" ref="BB140">
_xlfn.LET(_xlpm.COEFF,
IF($AW140+$AX140=0,0,IF(MAX(MIN($AX140,EOMONTH(BB$15,0))-MAX($AW140,BB$15)+1,)&gt;0,1,0)),
_xlfn.IFS(
$ES140="LisChannel",
_xlpm.COEFF*
INDEX({1;1;1.2;1.2;1;1;1;1;1.2;1.2;1.2;1.2},
MATCH(MONTH(BB$15),
{1,2,3,4,5,6,7,8,9,10,11,12})),
CONCATENATE($ES140," ",$L140)="RussOutdoor метро",
_xlpm.COEFF*
INDEX({0.8;0.9;1.1;1.1;1;1;1;1;1.1;1.1;1.1;1.1},
MATCH(MONTH(BB$15),
{1,2,3,4,5,6,7,8,9,10,11,12})),
$ES140&lt;&gt;"LisChannel",
_xlpm.COEFF,
$ES140&lt;&gt;"RussOutdoor",
_xlpm.COEFF))</f>
        <v/>
      </c>
      <c r="BC140" s="68">
        <f t="array" ref="BC140">
_xlfn.LET(_xlpm.COEFF,
IF($AW140+$AX140=0,0,IF(MAX(MIN($AX140,EOMONTH(BC$15,0))-MAX($AW140,BC$15)+1,)&gt;0,1,0)),
_xlfn.IFS(
$ES140="LisChannel",
_xlpm.COEFF*
INDEX({1;1;1.2;1.2;1;1;1;1;1.2;1.2;1.2;1.2},
MATCH(MONTH(BC$15),
{1,2,3,4,5,6,7,8,9,10,11,12})),
CONCATENATE($ES140," ",$L140)="RussOutdoor метро",
_xlpm.COEFF*
INDEX({0.8;0.9;1.1;1.1;1;1;1;1;1.1;1.1;1.1;1.1},
MATCH(MONTH(BC$15),
{1,2,3,4,5,6,7,8,9,10,11,12})),
$ES140&lt;&gt;"LisChannel",
_xlpm.COEFF,
$ES140&lt;&gt;"RussOutdoor",
_xlpm.COEFF))</f>
        <v/>
      </c>
      <c r="BD140" s="68">
        <f t="array" ref="BD140">
_xlfn.LET(_xlpm.COEFF,
IF($AW140+$AX140=0,0,IF(MAX(MIN($AX140,EOMONTH(BD$15,0))-MAX($AW140,BD$15)+1,)&gt;0,1,0)),
_xlfn.IFS(
$ES140="LisChannel",
_xlpm.COEFF*
INDEX({1;1;1.2;1.2;1;1;1;1;1.2;1.2;1.2;1.2},
MATCH(MONTH(BD$15),
{1,2,3,4,5,6,7,8,9,10,11,12})),
CONCATENATE($ES140," ",$L140)="RussOutdoor метро",
_xlpm.COEFF*
INDEX({0.8;0.9;1.1;1.1;1;1;1;1;1.1;1.1;1.1;1.1},
MATCH(MONTH(BD$15),
{1,2,3,4,5,6,7,8,9,10,11,12})),
$ES140&lt;&gt;"LisChannel",
_xlpm.COEFF,
$ES140&lt;&gt;"RussOutdoor",
_xlpm.COEFF))</f>
        <v/>
      </c>
      <c r="BE140" s="68">
        <f t="array" ref="BE140">
_xlfn.LET(_xlpm.COEFF,
IF($AW140+$AX140=0,0,IF(MAX(MIN($AX140,EOMONTH(BE$15,0))-MAX($AW140,BE$15)+1,)&gt;0,1,0)),
_xlfn.IFS(
$ES140="LisChannel",
_xlpm.COEFF*
INDEX({1;1;1.2;1.2;1;1;1;1;1.2;1.2;1.2;1.2},
MATCH(MONTH(BE$15),
{1,2,3,4,5,6,7,8,9,10,11,12})),
CONCATENATE($ES140," ",$L140)="RussOutdoor метро",
_xlpm.COEFF*
INDEX({0.8;0.9;1.1;1.1;1;1;1;1;1.1;1.1;1.1;1.1},
MATCH(MONTH(BE$15),
{1,2,3,4,5,6,7,8,9,10,11,12})),
$ES140&lt;&gt;"LisChannel",
_xlpm.COEFF,
$ES140&lt;&gt;"RussOutdoor",
_xlpm.COEFF))</f>
        <v/>
      </c>
      <c r="BF140" s="68">
        <f t="array" ref="BF140">
_xlfn.LET(_xlpm.COEFF,
IF($AW140+$AX140=0,0,IF(MAX(MIN($AX140,EOMONTH(BF$15,0))-MAX($AW140,BF$15)+1,)&gt;0,1,0)),
_xlfn.IFS(
$ES140="LisChannel",
_xlpm.COEFF*
INDEX({1;1;1.2;1.2;1;1;1;1;1.2;1.2;1.2;1.2},
MATCH(MONTH(BF$15),
{1,2,3,4,5,6,7,8,9,10,11,12})),
CONCATENATE($ES140," ",$L140)="RussOutdoor метро",
_xlpm.COEFF*
INDEX({0.8;0.9;1.1;1.1;1;1;1;1;1.1;1.1;1.1;1.1},
MATCH(MONTH(BF$15),
{1,2,3,4,5,6,7,8,9,10,11,12})),
$ES140&lt;&gt;"LisChannel",
_xlpm.COEFF,
$ES140&lt;&gt;"RussOutdoor",
_xlpm.COEFF))</f>
        <v/>
      </c>
      <c r="BG140" s="68">
        <f t="array" ref="BG140">
_xlfn.LET(_xlpm.COEFF,
IF($AW140+$AX140=0,0,IF(MAX(MIN($AX140,EOMONTH(BG$15,0))-MAX($AW140,BG$15)+1,)&gt;0,1,0)),
_xlfn.IFS(
$ES140="LisChannel",
_xlpm.COEFF*
INDEX({1;1;1.2;1.2;1;1;1;1;1.2;1.2;1.2;1.2},
MATCH(MONTH(BG$15),
{1,2,3,4,5,6,7,8,9,10,11,12})),
CONCATENATE($ES140," ",$L140)="RussOutdoor метро",
_xlpm.COEFF*
INDEX({0.8;0.9;1.1;1.1;1;1;1;1;1.1;1.1;1.1;1.1},
MATCH(MONTH(BG$15),
{1,2,3,4,5,6,7,8,9,10,11,12})),
$ES140&lt;&gt;"LisChannel",
_xlpm.COEFF,
$ES140&lt;&gt;"RussOutdoor",
_xlpm.COEFF))</f>
        <v/>
      </c>
      <c r="BH140" s="68">
        <f t="array" ref="BH140">
_xlfn.LET(_xlpm.COEFF,
IF($AW140+$AX140=0,0,IF(MAX(MIN($AX140,EOMONTH(BH$15,0))-MAX($AW140,BH$15)+1,)&gt;0,1,0)),
_xlfn.IFS(
$ES140="LisChannel",
_xlpm.COEFF*
INDEX({1;1;1.2;1.2;1;1;1;1;1.2;1.2;1.2;1.2},
MATCH(MONTH(BH$15),
{1,2,3,4,5,6,7,8,9,10,11,12})),
CONCATENATE($ES140," ",$L140)="RussOutdoor метро",
_xlpm.COEFF*
INDEX({0.8;0.9;1.1;1.1;1;1;1;1;1.1;1.1;1.1;1.1},
MATCH(MONTH(BH$15),
{1,2,3,4,5,6,7,8,9,10,11,12})),
$ES140&lt;&gt;"LisChannel",
_xlpm.COEFF,
$ES140&lt;&gt;"RussOutdoor",
_xlpm.COEFF))</f>
        <v/>
      </c>
      <c r="BI140" s="68">
        <f t="array" ref="BI140">
_xlfn.LET(_xlpm.COEFF,
IF($AW140+$AX140=0,0,IF(MAX(MIN($AX140,EOMONTH(BI$15,0))-MAX($AW140,BI$15)+1,)&gt;0,1,0)),
_xlfn.IFS(
$ES140="LisChannel",
_xlpm.COEFF*
INDEX({1;1;1.2;1.2;1;1;1;1;1.2;1.2;1.2;1.2},
MATCH(MONTH(BI$15),
{1,2,3,4,5,6,7,8,9,10,11,12})),
CONCATENATE($ES140," ",$L140)="RussOutdoor метро",
_xlpm.COEFF*
INDEX({0.8;0.9;1.1;1.1;1;1;1;1;1.1;1.1;1.1;1.1},
MATCH(MONTH(BI$15),
{1,2,3,4,5,6,7,8,9,10,11,12})),
$ES140&lt;&gt;"LisChannel",
_xlpm.COEFF,
$ES140&lt;&gt;"RussOutdoor",
_xlpm.COEFF))</f>
        <v/>
      </c>
      <c r="BJ140" s="68">
        <f t="array" ref="BJ140">
_xlfn.LET(_xlpm.COEFF,
IF($AW140+$AX140=0,0,IF(MAX(MIN($AX140,EOMONTH(BJ$15,0))-MAX($AW140,BJ$15)+1,)&gt;0,1,0)),
_xlfn.IFS(
$ES140="LisChannel",
_xlpm.COEFF*
INDEX({1;1;1.2;1.2;1;1;1;1;1.2;1.2;1.2;1.2},
MATCH(MONTH(BJ$15),
{1,2,3,4,5,6,7,8,9,10,11,12})),
CONCATENATE($ES140," ",$L140)="RussOutdoor метро",
_xlpm.COEFF*
INDEX({0.8;0.9;1.1;1.1;1;1;1;1;1.1;1.1;1.1;1.1},
MATCH(MONTH(BJ$15),
{1,2,3,4,5,6,7,8,9,10,11,12})),
$ES140&lt;&gt;"LisChannel",
_xlpm.COEFF,
$ES140&lt;&gt;"RussOutdoor",
_xlpm.COEFF))</f>
        <v/>
      </c>
      <c r="BK140" s="68">
        <f t="array" ref="BK140">
_xlfn.LET(_xlpm.COEFF,
IF($AW140+$AX140=0,0,IF(MAX(MIN($AX140,EOMONTH(BK$15,0))-MAX($AW140,BK$15)+1,)&gt;0,1,0)),
_xlfn.IFS(
$ES140="LisChannel",
_xlpm.COEFF*
INDEX({1;1;1.2;1.2;1;1;1;1;1.2;1.2;1.2;1.2},
MATCH(MONTH(BK$15),
{1,2,3,4,5,6,7,8,9,10,11,12})),
CONCATENATE($ES140," ",$L140)="RussOutdoor метро",
_xlpm.COEFF*
INDEX({0.8;0.9;1.1;1.1;1;1;1;1;1.1;1.1;1.1;1.1},
MATCH(MONTH(BK$15),
{1,2,3,4,5,6,7,8,9,10,11,12})),
$ES140&lt;&gt;"LisChannel",
_xlpm.COEFF,
$ES140&lt;&gt;"RussOutdoor",
_xlpm.COEFF))</f>
        <v/>
      </c>
      <c r="BL140" s="62">
        <f>COUNTIFS($AZ140:$BK140,"&gt;0")</f>
        <v/>
      </c>
      <c r="BM140" s="65" t="n"/>
      <c r="BN140" s="125">
        <f>$DJ140</f>
        <v/>
      </c>
      <c r="BO140" s="63">
        <f>$DQ140</f>
        <v/>
      </c>
      <c r="BP140" s="125">
        <f>
IFERROR(
IF($BL140=0,0,
$BN140*(1-$BO140)),
0)</f>
        <v/>
      </c>
      <c r="BQ140" s="125">
        <f t="array" ref="BQ140">
IFERROR(
_xlfn.IFS(
$DH140="день_1",
$BP140*$BL140/($AX140-$AW140+1)*AZ140*(DAY(EOMONTH(AZ$15,0))),
$DH140="день_2",
$BP140/30*MAX(MIN($AX140,EOMONTH(AZ$15,0))-MAX($AW140,AZ$15)+1,),
$DH140="раб.день",
$BP140/30*(IFERROR(
_xlfn.LET(_xlpm.VD,
CHOOSE(
{1;2;3;4;5;6;7;8;9;10;11;12;13;14;15;16;17;18},
45658,45659,45660,45661,45662,45663,45664,45665,45711,45724,45778,45779,45785,45786,45820,45821,45965,46022),
_xlfn.LET(_xlpm.DD,
MAX(MIN($AX140,EOMONTH(AZ$15,0))-MAX($AW140,AZ$15),),
_xlfn.IFS(
AND(MONTH($AW140)=MONTH(AZ$15),MONTH($AX140)&lt;&gt;MONTH(AZ$15)),
NETWORKDAYS.INTL($AW140,$AW140+_xlpm.DD,1,_xlpm.VD),
AND(MONTH($AW140)&lt;&gt;MONTH(AZ$15),MONTH($AX140)=MONTH(AZ$15)),
NETWORKDAYS.INTL(($AX140)-_xlpm.DD,$AX140,1,_xlpm.VD),
AND(MONTH($AW140)&lt;MONTH(AZ$15),MONTH($AX140)&gt;MONTH(AZ$15)),
NETWORKDAYS.INTL((EOMONTH(AZ$15-1,1))-_xlpm.DD,EOMONTH(AZ$15-1,1),1,_xlpm.VD),
AND(MONTH($AW140)=MONTH(AZ$15),MONTH($AX140)=MONTH(AZ$15)),
NETWORKDAYS.INTL($AW140,$AX140,1,_xlpm.VD)))),0)),
$DH140="месяц",
$BP140*AZ140,
$DH140="неделя",
$BP140*AZ140/7*(ROUNDUP((DAY(EOMONTH(AZ$15,0)))/4,0))),
0)</f>
        <v/>
      </c>
      <c r="BR140" s="125">
        <f t="array" ref="BR140">
IFERROR(
_xlfn.IFS(
$DH140="день_1",
$BP140*$BL140/($AX140-$AW140+1)*BA140*(DAY(EOMONTH(BA$15,0))),
$DH140="день_2",
$BP140/30*MAX(MIN($AX140,EOMONTH(BA$15,0))-MAX($AW140,BA$15)+1,),
$DH140="раб.день",
$BP140/30*(IFERROR(
_xlfn.LET(_xlpm.VD,
CHOOSE(
{1;2;3;4;5;6;7;8;9;10;11;12;13;14;15;16;17;18},
45658,45659,45660,45661,45662,45663,45664,45665,45711,45724,45778,45779,45785,45786,45820,45821,45965,46022),
_xlfn.LET(_xlpm.DD,
MAX(MIN($AX140,EOMONTH(BA$15,0))-MAX($AW140,BA$15),),
_xlfn.IFS(
AND(MONTH($AW140)=MONTH(BA$15),MONTH($AX140)&lt;&gt;MONTH(BA$15)),
NETWORKDAYS.INTL($AW140,$AW140+_xlpm.DD,1,_xlpm.VD),
AND(MONTH($AW140)&lt;&gt;MONTH(BA$15),MONTH($AX140)=MONTH(BA$15)),
NETWORKDAYS.INTL(($AX140)-_xlpm.DD,$AX140,1,_xlpm.VD),
AND(MONTH($AW140)&lt;MONTH(BA$15),MONTH($AX140)&gt;MONTH(BA$15)),
NETWORKDAYS.INTL((EOMONTH(BA$15-1,1))-_xlpm.DD,EOMONTH(BA$15-1,1),1,_xlpm.VD),
AND(MONTH($AW140)=MONTH(BA$15),MONTH($AX140)=MONTH(BA$15)),
NETWORKDAYS.INTL($AW140,$AX140,1,_xlpm.VD)))),0)),
$DH140="месяц",
$BP140*BA140,
$DH140="неделя",
$BP140*BA140/7*(ROUNDUP((DAY(EOMONTH(BA$15,0)))/4,0))),
0)</f>
        <v/>
      </c>
      <c r="BS140" s="125">
        <f t="array" ref="BS140">
IFERROR(
_xlfn.IFS(
$DH140="день_1",
$BP140*$BL140/($AX140-$AW140+1)*BB140*(DAY(EOMONTH(BB$15,0))),
$DH140="день_2",
$BP140/30*MAX(MIN($AX140,EOMONTH(BB$15,0))-MAX($AW140,BB$15)+1,),
$DH140="раб.день",
$BP140/30*(IFERROR(
_xlfn.LET(_xlpm.VD,
CHOOSE(
{1;2;3;4;5;6;7;8;9;10;11;12;13;14;15;16;17;18},
45658,45659,45660,45661,45662,45663,45664,45665,45711,45724,45778,45779,45785,45786,45820,45821,45965,46022),
_xlfn.LET(_xlpm.DD,
MAX(MIN($AX140,EOMONTH(BB$15,0))-MAX($AW140,BB$15),),
_xlfn.IFS(
AND(MONTH($AW140)=MONTH(BB$15),MONTH($AX140)&lt;&gt;MONTH(BB$15)),
NETWORKDAYS.INTL($AW140,$AW140+_xlpm.DD,1,_xlpm.VD),
AND(MONTH($AW140)&lt;&gt;MONTH(BB$15),MONTH($AX140)=MONTH(BB$15)),
NETWORKDAYS.INTL(($AX140)-_xlpm.DD,$AX140,1,_xlpm.VD),
AND(MONTH($AW140)&lt;MONTH(BB$15),MONTH($AX140)&gt;MONTH(BB$15)),
NETWORKDAYS.INTL((EOMONTH(BB$15-1,1))-_xlpm.DD,EOMONTH(BB$15-1,1),1,_xlpm.VD),
AND(MONTH($AW140)=MONTH(BB$15),MONTH($AX140)=MONTH(BB$15)),
NETWORKDAYS.INTL($AW140,$AX140,1,_xlpm.VD)))),0)),
$DH140="месяц",
$BP140*BB140,
$DH140="неделя",
$BP140*BB140/7*(ROUNDUP((DAY(EOMONTH(BB$15,0)))/4,0))),
0)</f>
        <v/>
      </c>
      <c r="BT140" s="125">
        <f t="array" ref="BT140">
IFERROR(
_xlfn.IFS(
$DH140="день_1",
$BP140*$BL140/($AX140-$AW140+1)*BC140*(DAY(EOMONTH(BC$15,0))),
$DH140="день_2",
$BP140/30*MAX(MIN($AX140,EOMONTH(BC$15,0))-MAX($AW140,BC$15)+1,),
$DH140="раб.день",
$BP140/30*(IFERROR(
_xlfn.LET(_xlpm.VD,
CHOOSE(
{1;2;3;4;5;6;7;8;9;10;11;12;13;14;15;16;17;18},
45658,45659,45660,45661,45662,45663,45664,45665,45711,45724,45778,45779,45785,45786,45820,45821,45965,46022),
_xlfn.LET(_xlpm.DD,
MAX(MIN($AX140,EOMONTH(BC$15,0))-MAX($AW140,BC$15),),
_xlfn.IFS(
AND(MONTH($AW140)=MONTH(BC$15),MONTH($AX140)&lt;&gt;MONTH(BC$15)),
NETWORKDAYS.INTL($AW140,$AW140+_xlpm.DD,1,_xlpm.VD),
AND(MONTH($AW140)&lt;&gt;MONTH(BC$15),MONTH($AX140)=MONTH(BC$15)),
NETWORKDAYS.INTL(($AX140)-_xlpm.DD,$AX140,1,_xlpm.VD),
AND(MONTH($AW140)&lt;MONTH(BC$15),MONTH($AX140)&gt;MONTH(BC$15)),
NETWORKDAYS.INTL((EOMONTH(BC$15-1,1))-_xlpm.DD,EOMONTH(BC$15-1,1),1,_xlpm.VD),
AND(MONTH($AW140)=MONTH(BC$15),MONTH($AX140)=MONTH(BC$15)),
NETWORKDAYS.INTL($AW140,$AX140,1,_xlpm.VD)))),0)),
$DH140="месяц",
$BP140*BC140,
$DH140="неделя",
$BP140*BC140/7*(ROUNDUP((DAY(EOMONTH(BC$15,0)))/4,0))),
0)</f>
        <v/>
      </c>
      <c r="BU140" s="125">
        <f t="array" ref="BU140">
IFERROR(
_xlfn.IFS(
$DH140="день_1",
$BP140*$BL140/($AX140-$AW140+1)*BD140*(DAY(EOMONTH(BD$15,0))),
$DH140="день_2",
$BP140/30*MAX(MIN($AX140,EOMONTH(BD$15,0))-MAX($AW140,BD$15)+1,),
$DH140="раб.день",
$BP140/30*(IFERROR(
_xlfn.LET(_xlpm.VD,
CHOOSE(
{1;2;3;4;5;6;7;8;9;10;11;12;13;14;15;16;17;18},
45658,45659,45660,45661,45662,45663,45664,45665,45711,45724,45778,45779,45785,45786,45820,45821,45965,46022),
_xlfn.LET(_xlpm.DD,
MAX(MIN($AX140,EOMONTH(BD$15,0))-MAX($AW140,BD$15),),
_xlfn.IFS(
AND(MONTH($AW140)=MONTH(BD$15),MONTH($AX140)&lt;&gt;MONTH(BD$15)),
NETWORKDAYS.INTL($AW140,$AW140+_xlpm.DD,1,_xlpm.VD),
AND(MONTH($AW140)&lt;&gt;MONTH(BD$15),MONTH($AX140)=MONTH(BD$15)),
NETWORKDAYS.INTL(($AX140)-_xlpm.DD,$AX140,1,_xlpm.VD),
AND(MONTH($AW140)&lt;MONTH(BD$15),MONTH($AX140)&gt;MONTH(BD$15)),
NETWORKDAYS.INTL((EOMONTH(BD$15-1,1))-_xlpm.DD,EOMONTH(BD$15-1,1),1,_xlpm.VD),
AND(MONTH($AW140)=MONTH(BD$15),MONTH($AX140)=MONTH(BD$15)),
NETWORKDAYS.INTL($AW140,$AX140,1,_xlpm.VD)))),0)),
$DH140="месяц",
$BP140*BD140,
$DH140="неделя",
$BP140*BD140/7*(ROUNDUP((DAY(EOMONTH(BD$15,0)))/4,0))),
0)</f>
        <v/>
      </c>
      <c r="BV140" s="125">
        <f t="array" ref="BV140">
IFERROR(
_xlfn.IFS(
$DH140="день_1",
$BP140*$BL140/($AX140-$AW140+1)*BE140*(DAY(EOMONTH(BE$15,0))),
$DH140="день_2",
$BP140/30*MAX(MIN($AX140,EOMONTH(BE$15,0))-MAX($AW140,BE$15)+1,),
$DH140="раб.день",
$BP140/30*(IFERROR(
_xlfn.LET(_xlpm.VD,
CHOOSE(
{1;2;3;4;5;6;7;8;9;10;11;12;13;14;15;16;17;18},
45658,45659,45660,45661,45662,45663,45664,45665,45711,45724,45778,45779,45785,45786,45820,45821,45965,46022),
_xlfn.LET(_xlpm.DD,
MAX(MIN($AX140,EOMONTH(BE$15,0))-MAX($AW140,BE$15),),
_xlfn.IFS(
AND(MONTH($AW140)=MONTH(BE$15),MONTH($AX140)&lt;&gt;MONTH(BE$15)),
NETWORKDAYS.INTL($AW140,$AW140+_xlpm.DD,1,_xlpm.VD),
AND(MONTH($AW140)&lt;&gt;MONTH(BE$15),MONTH($AX140)=MONTH(BE$15)),
NETWORKDAYS.INTL(($AX140)-_xlpm.DD,$AX140,1,_xlpm.VD),
AND(MONTH($AW140)&lt;MONTH(BE$15),MONTH($AX140)&gt;MONTH(BE$15)),
NETWORKDAYS.INTL((EOMONTH(BE$15-1,1))-_xlpm.DD,EOMONTH(BE$15-1,1),1,_xlpm.VD),
AND(MONTH($AW140)=MONTH(BE$15),MONTH($AX140)=MONTH(BE$15)),
NETWORKDAYS.INTL($AW140,$AX140,1,_xlpm.VD)))),0)),
$DH140="месяц",
$BP140*BE140,
$DH140="неделя",
$BP140*BE140/7*(ROUNDUP((DAY(EOMONTH(BE$15,0)))/4,0))),
0)</f>
        <v/>
      </c>
      <c r="BW140" s="125">
        <f t="array" ref="BW140">
IFERROR(
_xlfn.IFS(
$DH140="день_1",
$BP140*$BL140/($AX140-$AW140+1)*BF140*(DAY(EOMONTH(BF$15,0))),
$DH140="день_2",
$BP140/30*MAX(MIN($AX140,EOMONTH(BF$15,0))-MAX($AW140,BF$15)+1,),
$DH140="раб.день",
$BP140/30*(IFERROR(
_xlfn.LET(_xlpm.VD,
CHOOSE(
{1;2;3;4;5;6;7;8;9;10;11;12;13;14;15;16;17;18},
45658,45659,45660,45661,45662,45663,45664,45665,45711,45724,45778,45779,45785,45786,45820,45821,45965,46022),
_xlfn.LET(_xlpm.DD,
MAX(MIN($AX140,EOMONTH(BF$15,0))-MAX($AW140,BF$15),),
_xlfn.IFS(
AND(MONTH($AW140)=MONTH(BF$15),MONTH($AX140)&lt;&gt;MONTH(BF$15)),
NETWORKDAYS.INTL($AW140,$AW140+_xlpm.DD,1,_xlpm.VD),
AND(MONTH($AW140)&lt;&gt;MONTH(BF$15),MONTH($AX140)=MONTH(BF$15)),
NETWORKDAYS.INTL(($AX140)-_xlpm.DD,$AX140,1,_xlpm.VD),
AND(MONTH($AW140)&lt;MONTH(BF$15),MONTH($AX140)&gt;MONTH(BF$15)),
NETWORKDAYS.INTL((EOMONTH(BF$15-1,1))-_xlpm.DD,EOMONTH(BF$15-1,1),1,_xlpm.VD),
AND(MONTH($AW140)=MONTH(BF$15),MONTH($AX140)=MONTH(BF$15)),
NETWORKDAYS.INTL($AW140,$AX140,1,_xlpm.VD)))),0)),
$DH140="месяц",
$BP140*BF140,
$DH140="неделя",
$BP140*BF140/7*(ROUNDUP((DAY(EOMONTH(BF$15,0)))/4,0))),
0)</f>
        <v/>
      </c>
      <c r="BX140" s="125">
        <f t="array" ref="BX140">
IFERROR(
_xlfn.IFS(
$DH140="день_1",
$BP140*$BL140/($AX140-$AW140+1)*BG140*(DAY(EOMONTH(BG$15,0))),
$DH140="день_2",
$BP140/30*MAX(MIN($AX140,EOMONTH(BG$15,0))-MAX($AW140,BG$15)+1,),
$DH140="раб.день",
$BP140/30*(IFERROR(
_xlfn.LET(_xlpm.VD,
CHOOSE(
{1;2;3;4;5;6;7;8;9;10;11;12;13;14;15;16;17;18},
45658,45659,45660,45661,45662,45663,45664,45665,45711,45724,45778,45779,45785,45786,45820,45821,45965,46022),
_xlfn.LET(_xlpm.DD,
MAX(MIN($AX140,EOMONTH(BG$15,0))-MAX($AW140,BG$15),),
_xlfn.IFS(
AND(MONTH($AW140)=MONTH(BG$15),MONTH($AX140)&lt;&gt;MONTH(BG$15)),
NETWORKDAYS.INTL($AW140,$AW140+_xlpm.DD,1,_xlpm.VD),
AND(MONTH($AW140)&lt;&gt;MONTH(BG$15),MONTH($AX140)=MONTH(BG$15)),
NETWORKDAYS.INTL(($AX140)-_xlpm.DD,$AX140,1,_xlpm.VD),
AND(MONTH($AW140)&lt;MONTH(BG$15),MONTH($AX140)&gt;MONTH(BG$15)),
NETWORKDAYS.INTL((EOMONTH(BG$15-1,1))-_xlpm.DD,EOMONTH(BG$15-1,1),1,_xlpm.VD),
AND(MONTH($AW140)=MONTH(BG$15),MONTH($AX140)=MONTH(BG$15)),
NETWORKDAYS.INTL($AW140,$AX140,1,_xlpm.VD)))),0)),
$DH140="месяц",
$BP140*BG140,
$DH140="неделя",
$BP140*BG140/7*(ROUNDUP((DAY(EOMONTH(BG$15,0)))/4,0))),
0)</f>
        <v/>
      </c>
      <c r="BY140" s="125">
        <f t="array" ref="BY140">
IFERROR(
_xlfn.IFS(
$DH140="день_1",
$BP140*$BL140/($AX140-$AW140+1)*BH140*(DAY(EOMONTH(BH$15,0))),
$DH140="день_2",
$BP140/30*MAX(MIN($AX140,EOMONTH(BH$15,0))-MAX($AW140,BH$15)+1,),
$DH140="раб.день",
$BP140/30*(IFERROR(
_xlfn.LET(_xlpm.VD,
CHOOSE(
{1;2;3;4;5;6;7;8;9;10;11;12;13;14;15;16;17;18},
45658,45659,45660,45661,45662,45663,45664,45665,45711,45724,45778,45779,45785,45786,45820,45821,45965,46022),
_xlfn.LET(_xlpm.DD,
MAX(MIN($AX140,EOMONTH(BH$15,0))-MAX($AW140,BH$15),),
_xlfn.IFS(
AND(MONTH($AW140)=MONTH(BH$15),MONTH($AX140)&lt;&gt;MONTH(BH$15)),
NETWORKDAYS.INTL($AW140,$AW140+_xlpm.DD,1,_xlpm.VD),
AND(MONTH($AW140)&lt;&gt;MONTH(BH$15),MONTH($AX140)=MONTH(BH$15)),
NETWORKDAYS.INTL(($AX140)-_xlpm.DD,$AX140,1,_xlpm.VD),
AND(MONTH($AW140)&lt;MONTH(BH$15),MONTH($AX140)&gt;MONTH(BH$15)),
NETWORKDAYS.INTL((EOMONTH(BH$15-1,1))-_xlpm.DD,EOMONTH(BH$15-1,1),1,_xlpm.VD),
AND(MONTH($AW140)=MONTH(BH$15),MONTH($AX140)=MONTH(BH$15)),
NETWORKDAYS.INTL($AW140,$AX140,1,_xlpm.VD)))),0)),
$DH140="месяц",
$BP140*BH140,
$DH140="неделя",
$BP140*BH140/7*(ROUNDUP((DAY(EOMONTH(BH$15,0)))/4,0))),
0)</f>
        <v/>
      </c>
      <c r="BZ140" s="125">
        <f t="array" ref="BZ140">
IFERROR(
_xlfn.IFS(
$DH140="день_1",
$BP140*$BL140/($AX140-$AW140+1)*BI140*(DAY(EOMONTH(BI$15,0))),
$DH140="день_2",
$BP140/30*MAX(MIN($AX140,EOMONTH(BI$15,0))-MAX($AW140,BI$15)+1,),
$DH140="раб.день",
$BP140/30*(IFERROR(
_xlfn.LET(_xlpm.VD,
CHOOSE(
{1;2;3;4;5;6;7;8;9;10;11;12;13;14;15;16;17;18},
45658,45659,45660,45661,45662,45663,45664,45665,45711,45724,45778,45779,45785,45786,45820,45821,45965,46022),
_xlfn.LET(_xlpm.DD,
MAX(MIN($AX140,EOMONTH(BI$15,0))-MAX($AW140,BI$15),),
_xlfn.IFS(
AND(MONTH($AW140)=MONTH(BI$15),MONTH($AX140)&lt;&gt;MONTH(BI$15)),
NETWORKDAYS.INTL($AW140,$AW140+_xlpm.DD,1,_xlpm.VD),
AND(MONTH($AW140)&lt;&gt;MONTH(BI$15),MONTH($AX140)=MONTH(BI$15)),
NETWORKDAYS.INTL(($AX140)-_xlpm.DD,$AX140,1,_xlpm.VD),
AND(MONTH($AW140)&lt;MONTH(BI$15),MONTH($AX140)&gt;MONTH(BI$15)),
NETWORKDAYS.INTL((EOMONTH(BI$15-1,1))-_xlpm.DD,EOMONTH(BI$15-1,1),1,_xlpm.VD),
AND(MONTH($AW140)=MONTH(BI$15),MONTH($AX140)=MONTH(BI$15)),
NETWORKDAYS.INTL($AW140,$AX140,1,_xlpm.VD)))),0)),
$DH140="месяц",
$BP140*BI140,
$DH140="неделя",
$BP140*BI140/7*(ROUNDUP((DAY(EOMONTH(BI$15,0)))/4,0))),
0)</f>
        <v/>
      </c>
      <c r="CA140" s="125">
        <f t="array" ref="CA140">
IFERROR(
_xlfn.IFS(
$DH140="день_1",
$BP140*$BL140/($AX140-$AW140+1)*BJ140*(DAY(EOMONTH(BJ$15,0))),
$DH140="день_2",
$BP140/30*MAX(MIN($AX140,EOMONTH(BJ$15,0))-MAX($AW140,BJ$15)+1,),
$DH140="раб.день",
$BP140/30*(IFERROR(
_xlfn.LET(_xlpm.VD,
CHOOSE(
{1;2;3;4;5;6;7;8;9;10;11;12;13;14;15;16;17;18},
45658,45659,45660,45661,45662,45663,45664,45665,45711,45724,45778,45779,45785,45786,45820,45821,45965,46022),
_xlfn.LET(_xlpm.DD,
MAX(MIN($AX140,EOMONTH(BJ$15,0))-MAX($AW140,BJ$15),),
_xlfn.IFS(
AND(MONTH($AW140)=MONTH(BJ$15),MONTH($AX140)&lt;&gt;MONTH(BJ$15)),
NETWORKDAYS.INTL($AW140,$AW140+_xlpm.DD,1,_xlpm.VD),
AND(MONTH($AW140)&lt;&gt;MONTH(BJ$15),MONTH($AX140)=MONTH(BJ$15)),
NETWORKDAYS.INTL(($AX140)-_xlpm.DD,$AX140,1,_xlpm.VD),
AND(MONTH($AW140)&lt;MONTH(BJ$15),MONTH($AX140)&gt;MONTH(BJ$15)),
NETWORKDAYS.INTL((EOMONTH(BJ$15-1,1))-_xlpm.DD,EOMONTH(BJ$15-1,1),1,_xlpm.VD),
AND(MONTH($AW140)=MONTH(BJ$15),MONTH($AX140)=MONTH(BJ$15)),
NETWORKDAYS.INTL($AW140,$AX140,1,_xlpm.VD)))),0)),
$DH140="месяц",
$BP140*BJ140,
$DH140="неделя",
$BP140*BJ140/7*(ROUNDUP((DAY(EOMONTH(BJ$15,0)))/4,0))),
0)</f>
        <v/>
      </c>
      <c r="CB140" s="125">
        <f t="array" ref="CB140">
IFERROR(
_xlfn.IFS(
$DH140="день_1",
$BP140*$BL140/($AX140-$AW140+1)*BK140*(DAY(EOMONTH(BK$15,0))),
$DH140="день_2",
$BP140/30*MAX(MIN($AX140,EOMONTH(BK$15,0))-MAX($AW140,BK$15)+1,),
$DH140="раб.день",
$BP140/30*(IFERROR(
_xlfn.LET(_xlpm.VD,
CHOOSE(
{1;2;3;4;5;6;7;8;9;10;11;12;13;14;15;16;17;18},
45658,45659,45660,45661,45662,45663,45664,45665,45711,45724,45778,45779,45785,45786,45820,45821,45965,46022),
_xlfn.LET(_xlpm.DD,
MAX(MIN($AX140,EOMONTH(BK$15,0))-MAX($AW140,BK$15),),
_xlfn.IFS(
AND(MONTH($AW140)=MONTH(BK$15),MONTH($AX140)&lt;&gt;MONTH(BK$15)),
NETWORKDAYS.INTL($AW140,$AW140+_xlpm.DD,1,_xlpm.VD),
AND(MONTH($AW140)&lt;&gt;MONTH(BK$15),MONTH($AX140)=MONTH(BK$15)),
NETWORKDAYS.INTL(($AX140)-_xlpm.DD,$AX140,1,_xlpm.VD),
AND(MONTH($AW140)&lt;MONTH(BK$15),MONTH($AX140)&gt;MONTH(BK$15)),
NETWORKDAYS.INTL((EOMONTH(BK$15-1,1))-_xlpm.DD,EOMONTH(BK$15-1,1),1,_xlpm.VD),
AND(MONTH($AW140)=MONTH(BK$15),MONTH($AX140)=MONTH(BK$15)),
NETWORKDAYS.INTL($AW140,$AX140,1,_xlpm.VD)))),0)),
$DH140="месяц",
$BP140*BK140,
$DH140="неделя",
$BP140*BK140/7*(ROUNDUP((DAY(EOMONTH(BK$15,0)))/4,0))),
0)</f>
        <v/>
      </c>
      <c r="CC140" s="125">
        <f>SUM($BQ140:$CB140)</f>
        <v/>
      </c>
      <c r="CD140" s="126">
        <f>SUM($EH140:$EH140)</f>
        <v/>
      </c>
      <c r="CE140" s="126">
        <f>$CD140*$AB140</f>
        <v/>
      </c>
      <c r="CF140" s="126">
        <f>SUM($EK140:$EK140)</f>
        <v/>
      </c>
      <c r="CG140" s="126">
        <f>$CF140*$AB140</f>
        <v/>
      </c>
      <c r="CH140" s="126">
        <f>SUM($CC140,$CE140,$CG140)</f>
        <v/>
      </c>
      <c r="CI140" s="126">
        <f>$CH140*(1+$CM140)</f>
        <v/>
      </c>
      <c r="CJ140" s="127" t="n">
        <v>0</v>
      </c>
      <c r="CK140" s="126">
        <f>SUM($CH140:$CH140)*(1+$CJ140)</f>
        <v/>
      </c>
      <c r="CL140" s="126">
        <f>SUM($CH140:$CH140)*(1+$CM140)</f>
        <v/>
      </c>
      <c r="CM140" s="59" t="inlineStr">
        <is>
          <t>20%</t>
        </is>
      </c>
      <c r="CN140" s="59" t="n"/>
      <c r="CO140" s="72" t="n"/>
      <c r="CP140" s="59" t="n"/>
      <c r="CQ140" s="73" t="n"/>
      <c r="CR140" s="73" t="n"/>
      <c r="CS140" s="73" t="n"/>
      <c r="CT140" s="72" t="n"/>
      <c r="CU140" s="79" t="inlineStr">
        <is>
          <t> </t>
        </is>
      </c>
      <c r="CV140" s="60" t="n"/>
      <c r="CW140" s="60" t="n"/>
      <c r="CX140" s="60" t="n"/>
      <c r="CY140" s="127">
        <f>IFERROR(($CC140-$EE140)/($EE140/(1-$DQ140)),0)</f>
        <v/>
      </c>
      <c r="CZ140" s="127">
        <f>IFERROR(1-$EI140/($CE140),0)</f>
        <v/>
      </c>
      <c r="DA140" s="127">
        <f>IFERROR(1-$EL140/($CG140),0)</f>
        <v/>
      </c>
      <c r="DB140" s="126">
        <f>ROUND(IFERROR(($CI140/(1+$CM140)-$EN140),0),2)</f>
        <v/>
      </c>
      <c r="DC140" s="128" t="n"/>
      <c r="DD140" s="125" t="n"/>
      <c r="DE140" s="75" t="n">
        <v>0</v>
      </c>
      <c r="DF140" s="128" t="n"/>
      <c r="DG140" s="125">
        <f>IF($DC140=0,0,$DD140*($DC140*100%-$DE140*$DF140))*SUM($AB140:$AB140)</f>
        <v/>
      </c>
      <c r="DH140" s="129" t="inlineStr">
        <is>
          <t>месяц</t>
        </is>
      </c>
      <c r="DI140" s="130">
        <f t="array" ref="DI140">IFERROR(
IF($ES140="LisChannel",
(ROUND(((INDEX({174.625;153.888888888889;130.972222222222},MATCH($AI140,{2;3;4}),0))*$AG140*$AI140),2)),0),0)</f>
        <v/>
      </c>
      <c r="DJ140" s="130">
        <f>
_xlfn.LET(_xlpm.X,
IFERROR(
IF($ES140="НовиковТВ",
(_xlfn.LET(_xlpm.NTV,
_xlfn.LET(_xlpm.MIN,350000,
IF(SUMIFS($DI:$DI,$ES:$ES,"НовиковТВ")&lt;=_xlpm.MIN,
(SUMIFS($DI:$DI,$ES:$ES,"НовиковТВ")/(COUNTIFS($ES:$ES,"НовиковТВ")))*_xlpm.MIN/SUMIFS($DI:$DI,$ES:$ES,"НовиковТВ"),
DI140)),
_xlpm.NTV+$DG140/(1-(1-(_xlpm.NTV)*(1-$DL140)*(1-$DM140)*(1-$DN140)*(1-$DO140)*(1-$DP140)/_xlpm.NTV))))/(1+$EP140),
$DI140+$DG140/(1-(1-($DI140)*(1-$DL140)*(1-$DM140)*(1-$DN140)*(1-$DO140)*(1-$DP140)/$DI140))),
0),
_xlpm.X*(1+$CM140)*(1+$CW140)-_xlpm.X*(1+$CM140)+_xlpm.X)</f>
        <v/>
      </c>
      <c r="DK140" s="125" t="inlineStr">
        <is>
          <t>послед.</t>
        </is>
      </c>
      <c r="DL140" s="63" t="n">
        <v>0</v>
      </c>
      <c r="DM140" s="63" t="n">
        <v>0</v>
      </c>
      <c r="DN140" s="63" t="n">
        <v>0</v>
      </c>
      <c r="DO140" s="63" t="n">
        <v>0</v>
      </c>
      <c r="DP140" s="63" t="n">
        <v>0</v>
      </c>
      <c r="DQ140" s="63">
        <f t="array" ref="DQ140">IFERROR(_xlfn.IFS(
$DK140="послед.",1-(1-$DL140)*(1-$DM140)*(1-$DN140)*(1-$DO140)*(1-$DP140),
$DK140="сумм.",$DL140+$DM140+$DN140+$DO140+$DP140),
0)</f>
        <v/>
      </c>
      <c r="DR140" s="125">
        <f t="array" ref="DR140">
IFERROR(
_xlfn.IFS(
$BL140=0,
0,
$BL140&gt;0,
_xlfn.IFS($DK140="послед.",
$DJ140*(1-$DL140)*(1-$DM140)*(1-$DN140)*(1-$DO140)*(1-$DP140),
$DK140="сумм.",
$DJ140*(1-($DL140+$DM140+$DN140+$DO140+$DP140)))),0)</f>
        <v/>
      </c>
      <c r="DS140" s="125">
        <f t="array" ref="DS140">
IFERROR(_xlfn.IFS(
$DH140="день_1",
$DR140*$BL140/($AX140-$AW140+1)*AZ140*(DAY(EOMONTH(AZ$15,0))),
$DH140="день_2",
$DR140/30*MAX(MIN($AX140,EOMONTH(AZ$15,0))-MAX($AW140,AZ$15)+1,),
$DH140="раб.день",
$DR140/30*(IFERROR(
_xlfn.LET(_xlpm.VD,
CHOOSE(
{1;2;3;4;5;6;7;8;9;10;11;12;13;14;15;16;17;18},
45658,45659,45660,45661,45662,45663,45664,45665,45711,45724,45778,45779,45785,45786,45820,45821,45965,46022),
_xlfn.LET(_xlpm.DD,
MAX(MIN($AX140,EOMONTH(AZ$15,0))-MAX($AW140,AZ$15),),
_xlfn.IFS(
AND(MONTH($AW140)=MONTH(AZ$15),MONTH($AX140)&lt;&gt;MONTH(AZ$15)),
NETWORKDAYS.INTL($AW140,$AW140+_xlpm.DD,1,_xlpm.VD),
AND(MONTH($AW140)&lt;&gt;MONTH(AZ$15),MONTH($AX140)=MONTH(AZ$15)),
NETWORKDAYS.INTL(($AX140)-_xlpm.DD,$AX140,1,_xlpm.VD),
AND(MONTH($AW140)&lt;MONTH(AZ$15),MONTH($AX140)&gt;MONTH(AZ$15)),
NETWORKDAYS.INTL((EOMONTH(AZ$15-1,1))-_xlpm.DD,EOMONTH(AZ$15-1,1),1,_xlpm.VD),
AND(MONTH($AW140)=MONTH(AZ$15),MONTH($AX140)=MONTH(AZ$15)),
NETWORKDAYS.INTL($AW140,$AX140,1,_xlpm.VD)))),0)),
$DH140="месяц",
$DR140*AZ140,
$DH140="неделя",
$DR140*AZ140/7*(ROUNDUP((DAY(EOMONTH(AZ$15,0)))/4,0))),
0)</f>
        <v/>
      </c>
      <c r="DT140" s="125">
        <f t="array" ref="DT140">
IFERROR(_xlfn.IFS(
$DH140="день_1",
$DR140*$BL140/($AX140-$AW140+1)*BA140*(DAY(EOMONTH(BA$15,0))),
$DH140="день_2",
$DR140/30*MAX(MIN($AX140,EOMONTH(BA$15,0))-MAX($AW140,BA$15)+1,),
$DH140="раб.день",
$DR140/30*(IFERROR(
_xlfn.LET(_xlpm.VD,
CHOOSE(
{1;2;3;4;5;6;7;8;9;10;11;12;13;14;15;16;17;18},
45658,45659,45660,45661,45662,45663,45664,45665,45711,45724,45778,45779,45785,45786,45820,45821,45965,46022),
_xlfn.LET(_xlpm.DD,
MAX(MIN($AX140,EOMONTH(BA$15,0))-MAX($AW140,BA$15),),
_xlfn.IFS(
AND(MONTH($AW140)=MONTH(BA$15),MONTH($AX140)&lt;&gt;MONTH(BA$15)),
NETWORKDAYS.INTL($AW140,$AW140+_xlpm.DD,1,_xlpm.VD),
AND(MONTH($AW140)&lt;&gt;MONTH(BA$15),MONTH($AX140)=MONTH(BA$15)),
NETWORKDAYS.INTL(($AX140)-_xlpm.DD,$AX140,1,_xlpm.VD),
AND(MONTH($AW140)&lt;MONTH(BA$15),MONTH($AX140)&gt;MONTH(BA$15)),
NETWORKDAYS.INTL((EOMONTH(BA$15-1,1))-_xlpm.DD,EOMONTH(BA$15-1,1),1,_xlpm.VD),
AND(MONTH($AW140)=MONTH(BA$15),MONTH($AX140)=MONTH(BA$15)),
NETWORKDAYS.INTL($AW140,$AX140,1,_xlpm.VD)))),0)),
$DH140="месяц",
$DR140*BA140,
$DH140="неделя",
$DR140*BA140/7*(ROUNDUP((DAY(EOMONTH(BA$15,0)))/4,0))),
0)</f>
        <v/>
      </c>
      <c r="DU140" s="125">
        <f t="array" ref="DU140">
IFERROR(_xlfn.IFS(
$DH140="день_1",
$DR140*$BL140/($AX140-$AW140+1)*BB140*(DAY(EOMONTH(BB$15,0))),
$DH140="день_2",
$DR140/30*MAX(MIN($AX140,EOMONTH(BB$15,0))-MAX($AW140,BB$15)+1,),
$DH140="раб.день",
$DR140/30*(IFERROR(
_xlfn.LET(_xlpm.VD,
CHOOSE(
{1;2;3;4;5;6;7;8;9;10;11;12;13;14;15;16;17;18},
45658,45659,45660,45661,45662,45663,45664,45665,45711,45724,45778,45779,45785,45786,45820,45821,45965,46022),
_xlfn.LET(_xlpm.DD,
MAX(MIN($AX140,EOMONTH(BB$15,0))-MAX($AW140,BB$15),),
_xlfn.IFS(
AND(MONTH($AW140)=MONTH(BB$15),MONTH($AX140)&lt;&gt;MONTH(BB$15)),
NETWORKDAYS.INTL($AW140,$AW140+_xlpm.DD,1,_xlpm.VD),
AND(MONTH($AW140)&lt;&gt;MONTH(BB$15),MONTH($AX140)=MONTH(BB$15)),
NETWORKDAYS.INTL(($AX140)-_xlpm.DD,$AX140,1,_xlpm.VD),
AND(MONTH($AW140)&lt;MONTH(BB$15),MONTH($AX140)&gt;MONTH(BB$15)),
NETWORKDAYS.INTL((EOMONTH(BB$15-1,1))-_xlpm.DD,EOMONTH(BB$15-1,1),1,_xlpm.VD),
AND(MONTH($AW140)=MONTH(BB$15),MONTH($AX140)=MONTH(BB$15)),
NETWORKDAYS.INTL($AW140,$AX140,1,_xlpm.VD)))),0)),
$DH140="месяц",
$DR140*BB140,
$DH140="неделя",
$DR140*BB140/7*(ROUNDUP((DAY(EOMONTH(BB$15,0)))/4,0))),
0)</f>
        <v/>
      </c>
      <c r="DV140" s="125">
        <f t="array" ref="DV140">
IFERROR(_xlfn.IFS(
$DH140="день_1",
$DR140*$BL140/($AX140-$AW140+1)*BC140*(DAY(EOMONTH(BC$15,0))),
$DH140="день_2",
$DR140/30*MAX(MIN($AX140,EOMONTH(BC$15,0))-MAX($AW140,BC$15)+1,),
$DH140="раб.день",
$DR140/30*(IFERROR(
_xlfn.LET(_xlpm.VD,
CHOOSE(
{1;2;3;4;5;6;7;8;9;10;11;12;13;14;15;16;17;18},
45658,45659,45660,45661,45662,45663,45664,45665,45711,45724,45778,45779,45785,45786,45820,45821,45965,46022),
_xlfn.LET(_xlpm.DD,
MAX(MIN($AX140,EOMONTH(BC$15,0))-MAX($AW140,BC$15),),
_xlfn.IFS(
AND(MONTH($AW140)=MONTH(BC$15),MONTH($AX140)&lt;&gt;MONTH(BC$15)),
NETWORKDAYS.INTL($AW140,$AW140+_xlpm.DD,1,_xlpm.VD),
AND(MONTH($AW140)&lt;&gt;MONTH(BC$15),MONTH($AX140)=MONTH(BC$15)),
NETWORKDAYS.INTL(($AX140)-_xlpm.DD,$AX140,1,_xlpm.VD),
AND(MONTH($AW140)&lt;MONTH(BC$15),MONTH($AX140)&gt;MONTH(BC$15)),
NETWORKDAYS.INTL((EOMONTH(BC$15-1,1))-_xlpm.DD,EOMONTH(BC$15-1,1),1,_xlpm.VD),
AND(MONTH($AW140)=MONTH(BC$15),MONTH($AX140)=MONTH(BC$15)),
NETWORKDAYS.INTL($AW140,$AX140,1,_xlpm.VD)))),0)),
$DH140="месяц",
$DR140*BC140,
$DH140="неделя",
$DR140*BC140/7*(ROUNDUP((DAY(EOMONTH(BC$15,0)))/4,0))),
0)</f>
        <v/>
      </c>
      <c r="DW140" s="125">
        <f t="array" ref="DW140">
IFERROR(_xlfn.IFS(
$DH140="день_1",
$DR140*$BL140/($AX140-$AW140+1)*BD140*(DAY(EOMONTH(BD$15,0))),
$DH140="день_2",
$DR140/30*MAX(MIN($AX140,EOMONTH(BD$15,0))-MAX($AW140,BD$15)+1,),
$DH140="раб.день",
$DR140/30*(IFERROR(
_xlfn.LET(_xlpm.VD,
CHOOSE(
{1;2;3;4;5;6;7;8;9;10;11;12;13;14;15;16;17;18},
45658,45659,45660,45661,45662,45663,45664,45665,45711,45724,45778,45779,45785,45786,45820,45821,45965,46022),
_xlfn.LET(_xlpm.DD,
MAX(MIN($AX140,EOMONTH(BD$15,0))-MAX($AW140,BD$15),),
_xlfn.IFS(
AND(MONTH($AW140)=MONTH(BD$15),MONTH($AX140)&lt;&gt;MONTH(BD$15)),
NETWORKDAYS.INTL($AW140,$AW140+_xlpm.DD,1,_xlpm.VD),
AND(MONTH($AW140)&lt;&gt;MONTH(BD$15),MONTH($AX140)=MONTH(BD$15)),
NETWORKDAYS.INTL(($AX140)-_xlpm.DD,$AX140,1,_xlpm.VD),
AND(MONTH($AW140)&lt;MONTH(BD$15),MONTH($AX140)&gt;MONTH(BD$15)),
NETWORKDAYS.INTL((EOMONTH(BD$15-1,1))-_xlpm.DD,EOMONTH(BD$15-1,1),1,_xlpm.VD),
AND(MONTH($AW140)=MONTH(BD$15),MONTH($AX140)=MONTH(BD$15)),
NETWORKDAYS.INTL($AW140,$AX140,1,_xlpm.VD)))),0)),
$DH140="месяц",
$DR140*BD140,
$DH140="неделя",
$DR140*BD140/7*(ROUNDUP((DAY(EOMONTH(BD$15,0)))/4,0))),
0)</f>
        <v/>
      </c>
      <c r="DX140" s="125">
        <f t="array" ref="DX140">
IFERROR(_xlfn.IFS(
$DH140="день_1",
$DR140*$BL140/($AX140-$AW140+1)*BE140*(DAY(EOMONTH(BE$15,0))),
$DH140="день_2",
$DR140/30*MAX(MIN($AX140,EOMONTH(BE$15,0))-MAX($AW140,BE$15)+1,),
$DH140="раб.день",
$DR140/30*(IFERROR(
_xlfn.LET(_xlpm.VD,
CHOOSE(
{1;2;3;4;5;6;7;8;9;10;11;12;13;14;15;16;17;18},
45658,45659,45660,45661,45662,45663,45664,45665,45711,45724,45778,45779,45785,45786,45820,45821,45965,46022),
_xlfn.LET(_xlpm.DD,
MAX(MIN($AX140,EOMONTH(BE$15,0))-MAX($AW140,BE$15),),
_xlfn.IFS(
AND(MONTH($AW140)=MONTH(BE$15),MONTH($AX140)&lt;&gt;MONTH(BE$15)),
NETWORKDAYS.INTL($AW140,$AW140+_xlpm.DD,1,_xlpm.VD),
AND(MONTH($AW140)&lt;&gt;MONTH(BE$15),MONTH($AX140)=MONTH(BE$15)),
NETWORKDAYS.INTL(($AX140)-_xlpm.DD,$AX140,1,_xlpm.VD),
AND(MONTH($AW140)&lt;MONTH(BE$15),MONTH($AX140)&gt;MONTH(BE$15)),
NETWORKDAYS.INTL((EOMONTH(BE$15-1,1))-_xlpm.DD,EOMONTH(BE$15-1,1),1,_xlpm.VD),
AND(MONTH($AW140)=MONTH(BE$15),MONTH($AX140)=MONTH(BE$15)),
NETWORKDAYS.INTL($AW140,$AX140,1,_xlpm.VD)))),0)),
$DH140="месяц",
$DR140*BE140,
$DH140="неделя",
$DR140*BE140/7*(ROUNDUP((DAY(EOMONTH(BE$15,0)))/4,0))),
0)</f>
        <v/>
      </c>
      <c r="DY140" s="125">
        <f t="array" ref="DY140">
IFERROR(_xlfn.IFS(
$DH140="день_1",
$DR140*$BL140/($AX140-$AW140+1)*BF140*(DAY(EOMONTH(BF$15,0))),
$DH140="день_2",
$DR140/30*MAX(MIN($AX140,EOMONTH(BF$15,0))-MAX($AW140,BF$15)+1,),
$DH140="раб.день",
$DR140/30*(IFERROR(
_xlfn.LET(_xlpm.VD,
CHOOSE(
{1;2;3;4;5;6;7;8;9;10;11;12;13;14;15;16;17;18},
45658,45659,45660,45661,45662,45663,45664,45665,45711,45724,45778,45779,45785,45786,45820,45821,45965,46022),
_xlfn.LET(_xlpm.DD,
MAX(MIN($AX140,EOMONTH(BF$15,0))-MAX($AW140,BF$15),),
_xlfn.IFS(
AND(MONTH($AW140)=MONTH(BF$15),MONTH($AX140)&lt;&gt;MONTH(BF$15)),
NETWORKDAYS.INTL($AW140,$AW140+_xlpm.DD,1,_xlpm.VD),
AND(MONTH($AW140)&lt;&gt;MONTH(BF$15),MONTH($AX140)=MONTH(BF$15)),
NETWORKDAYS.INTL(($AX140)-_xlpm.DD,$AX140,1,_xlpm.VD),
AND(MONTH($AW140)&lt;MONTH(BF$15),MONTH($AX140)&gt;MONTH(BF$15)),
NETWORKDAYS.INTL((EOMONTH(BF$15-1,1))-_xlpm.DD,EOMONTH(BF$15-1,1),1,_xlpm.VD),
AND(MONTH($AW140)=MONTH(BF$15),MONTH($AX140)=MONTH(BF$15)),
NETWORKDAYS.INTL($AW140,$AX140,1,_xlpm.VD)))),0)),
$DH140="месяц",
$DR140*BF140,
$DH140="неделя",
$DR140*BF140/7*(ROUNDUP((DAY(EOMONTH(BF$15,0)))/4,0))),
0)</f>
        <v/>
      </c>
      <c r="DZ140" s="125">
        <f t="array" ref="DZ140">
IFERROR(_xlfn.IFS(
$DH140="день_1",
$DR140*$BL140/($AX140-$AW140+1)*BG140*(DAY(EOMONTH(BG$15,0))),
$DH140="день_2",
$DR140/30*MAX(MIN($AX140,EOMONTH(BG$15,0))-MAX($AW140,BG$15)+1,),
$DH140="раб.день",
$DR140/30*(IFERROR(
_xlfn.LET(_xlpm.VD,
CHOOSE(
{1;2;3;4;5;6;7;8;9;10;11;12;13;14;15;16;17;18},
45658,45659,45660,45661,45662,45663,45664,45665,45711,45724,45778,45779,45785,45786,45820,45821,45965,46022),
_xlfn.LET(_xlpm.DD,
MAX(MIN($AX140,EOMONTH(BG$15,0))-MAX($AW140,BG$15),),
_xlfn.IFS(
AND(MONTH($AW140)=MONTH(BG$15),MONTH($AX140)&lt;&gt;MONTH(BG$15)),
NETWORKDAYS.INTL($AW140,$AW140+_xlpm.DD,1,_xlpm.VD),
AND(MONTH($AW140)&lt;&gt;MONTH(BG$15),MONTH($AX140)=MONTH(BG$15)),
NETWORKDAYS.INTL(($AX140)-_xlpm.DD,$AX140,1,_xlpm.VD),
AND(MONTH($AW140)&lt;MONTH(BG$15),MONTH($AX140)&gt;MONTH(BG$15)),
NETWORKDAYS.INTL((EOMONTH(BG$15-1,1))-_xlpm.DD,EOMONTH(BG$15-1,1),1,_xlpm.VD),
AND(MONTH($AW140)=MONTH(BG$15),MONTH($AX140)=MONTH(BG$15)),
NETWORKDAYS.INTL($AW140,$AX140,1,_xlpm.VD)))),0)),
$DH140="месяц",
$DR140*BG140,
$DH140="неделя",
$DR140*BG140/7*(ROUNDUP((DAY(EOMONTH(BG$15,0)))/4,0))),
0)</f>
        <v/>
      </c>
      <c r="EA140" s="125">
        <f t="array" ref="EA140">
IFERROR(_xlfn.IFS(
$DH140="день_1",
$DR140*$BL140/($AX140-$AW140+1)*BH140*(DAY(EOMONTH(BH$15,0))),
$DH140="день_2",
$DR140/30*MAX(MIN($AX140,EOMONTH(BH$15,0))-MAX($AW140,BH$15)+1,),
$DH140="раб.день",
$DR140/30*(IFERROR(
_xlfn.LET(_xlpm.VD,
CHOOSE(
{1;2;3;4;5;6;7;8;9;10;11;12;13;14;15;16;17;18},
45658,45659,45660,45661,45662,45663,45664,45665,45711,45724,45778,45779,45785,45786,45820,45821,45965,46022),
_xlfn.LET(_xlpm.DD,
MAX(MIN($AX140,EOMONTH(BH$15,0))-MAX($AW140,BH$15),),
_xlfn.IFS(
AND(MONTH($AW140)=MONTH(BH$15),MONTH($AX140)&lt;&gt;MONTH(BH$15)),
NETWORKDAYS.INTL($AW140,$AW140+_xlpm.DD,1,_xlpm.VD),
AND(MONTH($AW140)&lt;&gt;MONTH(BH$15),MONTH($AX140)=MONTH(BH$15)),
NETWORKDAYS.INTL(($AX140)-_xlpm.DD,$AX140,1,_xlpm.VD),
AND(MONTH($AW140)&lt;MONTH(BH$15),MONTH($AX140)&gt;MONTH(BH$15)),
NETWORKDAYS.INTL((EOMONTH(BH$15-1,1))-_xlpm.DD,EOMONTH(BH$15-1,1),1,_xlpm.VD),
AND(MONTH($AW140)=MONTH(BH$15),MONTH($AX140)=MONTH(BH$15)),
NETWORKDAYS.INTL($AW140,$AX140,1,_xlpm.VD)))),0)),
$DH140="месяц",
$DR140*BH140,
$DH140="неделя",
$DR140*BH140/7*(ROUNDUP((DAY(EOMONTH(BH$15,0)))/4,0))),
0)</f>
        <v/>
      </c>
      <c r="EB140" s="125">
        <f t="array" ref="EB140">
IFERROR(_xlfn.IFS(
$DH140="день_1",
$DR140*$BL140/($AX140-$AW140+1)*BI140*(DAY(EOMONTH(BI$15,0))),
$DH140="день_2",
$DR140/30*MAX(MIN($AX140,EOMONTH(BI$15,0))-MAX($AW140,BI$15)+1,),
$DH140="раб.день",
$DR140/30*(IFERROR(
_xlfn.LET(_xlpm.VD,
CHOOSE(
{1;2;3;4;5;6;7;8;9;10;11;12;13;14;15;16;17;18},
45658,45659,45660,45661,45662,45663,45664,45665,45711,45724,45778,45779,45785,45786,45820,45821,45965,46022),
_xlfn.LET(_xlpm.DD,
MAX(MIN($AX140,EOMONTH(BI$15,0))-MAX($AW140,BI$15),),
_xlfn.IFS(
AND(MONTH($AW140)=MONTH(BI$15),MONTH($AX140)&lt;&gt;MONTH(BI$15)),
NETWORKDAYS.INTL($AW140,$AW140+_xlpm.DD,1,_xlpm.VD),
AND(MONTH($AW140)&lt;&gt;MONTH(BI$15),MONTH($AX140)=MONTH(BI$15)),
NETWORKDAYS.INTL(($AX140)-_xlpm.DD,$AX140,1,_xlpm.VD),
AND(MONTH($AW140)&lt;MONTH(BI$15),MONTH($AX140)&gt;MONTH(BI$15)),
NETWORKDAYS.INTL((EOMONTH(BI$15-1,1))-_xlpm.DD,EOMONTH(BI$15-1,1),1,_xlpm.VD),
AND(MONTH($AW140)=MONTH(BI$15),MONTH($AX140)=MONTH(BI$15)),
NETWORKDAYS.INTL($AW140,$AX140,1,_xlpm.VD)))),0)),
$DH140="месяц",
$DR140*BI140,
$DH140="неделя",
$DR140*BI140/7*(ROUNDUP((DAY(EOMONTH(BI$15,0)))/4,0))),
0)</f>
        <v/>
      </c>
      <c r="EC140" s="125">
        <f t="array" ref="EC140">
IFERROR(_xlfn.IFS(
$DH140="день_1",
$DR140*$BL140/($AX140-$AW140+1)*BJ140*(DAY(EOMONTH(BJ$15,0))),
$DH140="день_2",
$DR140/30*MAX(MIN($AX140,EOMONTH(BJ$15,0))-MAX($AW140,BJ$15)+1,),
$DH140="раб.день",
$DR140/30*(IFERROR(
_xlfn.LET(_xlpm.VD,
CHOOSE(
{1;2;3;4;5;6;7;8;9;10;11;12;13;14;15;16;17;18},
45658,45659,45660,45661,45662,45663,45664,45665,45711,45724,45778,45779,45785,45786,45820,45821,45965,46022),
_xlfn.LET(_xlpm.DD,
MAX(MIN($AX140,EOMONTH(BJ$15,0))-MAX($AW140,BJ$15),),
_xlfn.IFS(
AND(MONTH($AW140)=MONTH(BJ$15),MONTH($AX140)&lt;&gt;MONTH(BJ$15)),
NETWORKDAYS.INTL($AW140,$AW140+_xlpm.DD,1,_xlpm.VD),
AND(MONTH($AW140)&lt;&gt;MONTH(BJ$15),MONTH($AX140)=MONTH(BJ$15)),
NETWORKDAYS.INTL(($AX140)-_xlpm.DD,$AX140,1,_xlpm.VD),
AND(MONTH($AW140)&lt;MONTH(BJ$15),MONTH($AX140)&gt;MONTH(BJ$15)),
NETWORKDAYS.INTL((EOMONTH(BJ$15-1,1))-_xlpm.DD,EOMONTH(BJ$15-1,1),1,_xlpm.VD),
AND(MONTH($AW140)=MONTH(BJ$15),MONTH($AX140)=MONTH(BJ$15)),
NETWORKDAYS.INTL($AW140,$AX140,1,_xlpm.VD)))),0)),
$DH140="месяц",
$DR140*BJ140,
$DH140="неделя",
$DR140*BJ140/7*(ROUNDUP((DAY(EOMONTH(BJ$15,0)))/4,0))),
0)</f>
        <v/>
      </c>
      <c r="ED140" s="125">
        <f t="array" ref="ED140">
IFERROR(_xlfn.IFS(
$DH140="день_1",
$DR140*$BL140/($AX140-$AW140+1)*BK140*(DAY(EOMONTH(BK$15,0))),
$DH140="день_2",
$DR140/30*MAX(MIN($AX140,EOMONTH(BK$15,0))-MAX($AW140,BK$15)+1,),
$DH140="раб.день",
$DR140/30*(IFERROR(
_xlfn.LET(_xlpm.VD,
CHOOSE(
{1;2;3;4;5;6;7;8;9;10;11;12;13;14;15;16;17;18},
45658,45659,45660,45661,45662,45663,45664,45665,45711,45724,45778,45779,45785,45786,45820,45821,45965,46022),
_xlfn.LET(_xlpm.DD,
MAX(MIN($AX140,EOMONTH(BK$15,0))-MAX($AW140,BK$15),),
_xlfn.IFS(
AND(MONTH($AW140)=MONTH(BK$15),MONTH($AX140)&lt;&gt;MONTH(BK$15)),
NETWORKDAYS.INTL($AW140,$AW140+_xlpm.DD,1,_xlpm.VD),
AND(MONTH($AW140)&lt;&gt;MONTH(BK$15),MONTH($AX140)=MONTH(BK$15)),
NETWORKDAYS.INTL(($AX140)-_xlpm.DD,$AX140,1,_xlpm.VD),
AND(MONTH($AW140)&lt;MONTH(BK$15),MONTH($AX140)&gt;MONTH(BK$15)),
NETWORKDAYS.INTL((EOMONTH(BK$15-1,1))-_xlpm.DD,EOMONTH(BK$15-1,1),1,_xlpm.VD),
AND(MONTH($AW140)=MONTH(BK$15),MONTH($AX140)=MONTH(BK$15)),
NETWORKDAYS.INTL($AW140,$AX140,1,_xlpm.VD)))),0)),
$DH140="месяц",
$DR140*BK140,
$DH140="неделя",
$DR140*BK140/7*(ROUNDUP((DAY(EOMONTH(BK$15,0)))/4,0))),
0)</f>
        <v/>
      </c>
      <c r="EE140" s="125">
        <f>SUM($DS140,$DT140,$DU140,$DV140,$DW140,$DX140,$DY140,$DZ140,$EA140,$EB140,$EC140,$ED140)</f>
        <v/>
      </c>
      <c r="EF140" s="125">
        <f>IFERROR(ROUND($EE140*(1+$EP140),2),0)</f>
        <v/>
      </c>
      <c r="EG140" s="128" t="n">
        <v>1</v>
      </c>
      <c r="EH140" s="126" t="n">
        <v>0</v>
      </c>
      <c r="EI140" s="126">
        <f>ROUND(SUM($EH140:$EH140)*SUM($AB140:$AB140)*$EG140,2)</f>
        <v/>
      </c>
      <c r="EJ140" s="126">
        <f>ROUND($EI140*(1+$EP140),2)</f>
        <v/>
      </c>
      <c r="EK140" s="126" t="n">
        <v>0</v>
      </c>
      <c r="EL140" s="126">
        <f>ROUND(SUM($EK140:$EK140)*SUM($AB140:$AB140)*$EG140,2)</f>
        <v/>
      </c>
      <c r="EM140" s="126">
        <f>ROUND($EL140*(1+$EP140),2)</f>
        <v/>
      </c>
      <c r="EN140" s="126">
        <f>SUM($EE140,$EI140,$EL140)</f>
        <v/>
      </c>
      <c r="EO140" s="126">
        <f>SUM($EF140,$EJ140,$EM140)</f>
        <v/>
      </c>
      <c r="EP140" s="59" t="inlineStr">
        <is>
          <t>20%</t>
        </is>
      </c>
      <c r="EQ140" s="59" t="n"/>
      <c r="ER140" s="60">
        <f t="array" ref="ER140">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MATCH(ES140,
{"AMS";"RussOutdoor";"HD Outdoor";"Ingroup";"IQ";"Ledproduction";"LisChannel";"Logic";"Media-PPL";"NovikovTV | НовиковТВ";"SMA";"SOK";"КрокусТВ | CrocusTV | IndoorTV";"Сити";"ТЯК Москва"},
0)),"")</f>
        <v/>
      </c>
      <c r="ES140" s="60" t="n"/>
      <c r="ET140" s="60">
        <f t="array" ref="ET140">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MATCH(ES140,
{"AMS";"RussOutdoor";"HD Outdoor";"Ingroup";"IQ";"Ledproduction";"LisChannel";"Logic";"Media-PPL";"NovikovTV | НовиковТВ";"SMA";"SOK";"КрокусТВ | CrocusTV | IndoorTV";"Сити";"ТЯК Москва"},
0)),"")</f>
        <v/>
      </c>
      <c r="EU140" s="60" t="n"/>
      <c r="EV140" s="60" t="n"/>
      <c r="EX140" s="110">
        <f t="array" ref="EX140">
($AR140/30
+N("ТРАФИК ПЛОЩАДКИ"))*
(IFERROR(
_xlfn.LET(
_xlpm.GPR,
HLOOKUP($L140,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(MATCH($T140,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IF($Q140="цифровой",_xlpm.GPR/$AG140,_xlpm.GPR/60)),
0)
+N("DWELL TIME"))*
(IF($AB140=0,0,IF($AB140=1,0.3,IF($AB140=2,0.5,IF($AB140&gt;2,1))))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_xlfn.IFS($AC140="да",1.2,$AC140="нет",1)*
_xlfn.IFS($AD140="да",1.2,$AD140="нет",1)*
IF(R140="статический",1,1.2)*
$X140*
INDEX(
{1.2;1;1.2;1.2;1;1.2;1.2;1.2;1.2;1.2;1.2;1;1.2;1.2;1.2;1.2;1;1;1.2;1.2;1.2;1;1;1;1;1.2;1.2;1.2;1.2;1;1;1;1;1.2;1.2;1.2;1.2;1.2;1.2;1.2;1.2;1;1;1.2;1;1;1;1;1.5;1;1;1.5;1.5;1.2},
MATCH($Q140,_xlpm.MI,0)))&gt;{0.02;0.04;0.06;0.1;0.2;0.4;0.6;0.8;1;2;4;6})),
{0;1;2;3;4;5;6;7;8;9;10;11;12},
0)))
+N("КОЭФФИЦИЕНТ КОНТАКТА"))))*
(_xlfn.IFS($X140&lt;0.1,$X140/1000,$X140&gt;25,5.2,AND($X140&gt;=0.1,$X140&lt;=25),(($X140*2+0.1)/10)*($X140/10)))*
IFERROR((_xlfn.LET(
_xlpm.MA,
{0;0.8;0.85;0.9;0.95;1},
_xlpm.MAA,
{0;1;2;3;4;5},
INDEX(_xlpm.MA,MATCH(SUMPRODUCT(--((IF(ROUND(_xlpm.MAA,1)&gt;5,5,ROUND($AB140,1)))&gt;{0;1;2;3;4;5})),_xlpm.MAA,0)))
+N("КОЭФФИЦИЕНТ КОЛ-ВО КОНСТРУКЦИЙ")),1)*
$AB140,0))*
(IF($Q140="цифровой",$AG140/15*$AI140,1)
+N("ДЛЯ ЦИФРЫ"))</f>
        <v/>
      </c>
      <c r="EY140" s="110">
        <f>IFERROR(EX140*AY140,0)</f>
        <v/>
      </c>
      <c r="EZ140" s="131">
        <f>IFERROR(DP140/EY140*1000,0)</f>
        <v/>
      </c>
      <c r="FA140" s="112">
        <f>IFERROR(FC140/FB140,0)</f>
        <v/>
      </c>
      <c r="FB140" s="112">
        <f>IFERROR((FC140/(EY140/FF140*#REF!))*0.825,0)</f>
        <v/>
      </c>
      <c r="FC140" s="112">
        <f>IFERROR(((EX140*30/AR140)*100)/30,0)</f>
        <v/>
      </c>
      <c r="FD140" s="112">
        <f>IFERROR(EY140/G140*100%,0)</f>
        <v/>
      </c>
      <c r="FE140" s="112">
        <f>IFERROR(FD140/FC140*100%,0)</f>
        <v/>
      </c>
      <c r="FF140" s="110">
        <f>IFERROR(AR140/30*AY140,0)</f>
        <v/>
      </c>
    </row>
    <row r="141" ht="13" customHeight="1">
      <c r="A141" s="59" t="n"/>
      <c r="B141" s="60" t="n"/>
      <c r="C141" s="60" t="n"/>
      <c r="D141" s="60">
        <f t="array" ref="D141">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MATCH($E141,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41" s="60">
        <f t="array" ref="E141">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MATCH($F141,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41" s="60" t="inlineStr"/>
      <c r="G141" s="60" t="n"/>
      <c r="H141" s="60">
        <f t="array" ref="H141">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MATCH($I141,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41" s="60" t="n"/>
      <c r="J141" s="60" t="n"/>
      <c r="K141" s="60" t="n"/>
      <c r="L141" s="60" t="n"/>
      <c r="M141" s="60" t="n"/>
      <c r="N141" s="60" t="n"/>
      <c r="O141" s="60" t="n"/>
      <c r="P141" s="60">
        <f t="array" ref="P141">
_xlfn.IFS(
ISNUMBER(MATCH($Q141,{"шелфбаннер","разделитель","монетница","чековая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ISNUMBER(MATCH($Q141,{"LED/LCD","видеокулер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ISNUMBER(MATCH($Q141,{"автомобиль","машина","выставочное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ISNUMBER(MATCH($Q141,{"билборд","лифтовая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ISNUMBER(MATCH($Q141,{"навигация","подвесной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ISNUMBER(MATCH($Q141,{"движущаяся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ISNUMBER(MATCH($Q141,{"каталог","журнал"},)),
"Пресса",
$Q141="","")</f>
        <v/>
      </c>
      <c r="Q141" s="60" t="n"/>
      <c r="R141" s="60">
        <f t="array" ref="R141">
IFERROR(
_xlfn.IFS(
OR(ISNUMBER(MATCH($Q141,{"экспозиция","макет","стенд","автостенд","авто стенд","выставочное пространство","выставочные стенды","модульные выставочные стенды","3Д конструкция","3D конструкция"},)),P141="Экспонирование"),
"нестандартный",
ISNUMBER(MATCH($Q141,{"скроллер","призматрон"},)),
"динамический",
$P141="Видео",
"цифровой",
OR($P141="Пресса",$P141="Щит",$P141="POSm",$P141="Подвес",$P141="Брендирование/оклейка"),
"статический"),"")</f>
        <v/>
      </c>
      <c r="S141" s="59" t="n"/>
      <c r="T141" s="60" t="n"/>
      <c r="U141" s="60" t="n"/>
      <c r="V141" s="60">
        <f>
IF(P141="Видео",
"цифровой постер/ролик",
IF(ISNUMBER(MATCH(Q141,{"короб световой","короб световой | лайтбокс","короб световой | кристалайт","лайтбокс","лайт бокс","кристалайт","LB","lightbox"},)),
"бэклит",
IF(P141="Брендирование/оклейка",
"перфарированная пленка/самоклейка",
IF(P141="Экспонирование",
"под запрос",
IF(P141="Подвес",
"баннер/ткань",
"")))))</f>
        <v/>
      </c>
      <c r="W141" s="59" t="n"/>
      <c r="X141" s="59" t="n"/>
      <c r="Y141" s="59" t="n"/>
      <c r="Z141" s="61" t="n"/>
      <c r="AA141" s="61" t="n"/>
      <c r="AB141" s="61">
        <f>IF(BL141&gt;0,Z141,0)</f>
        <v/>
      </c>
      <c r="AC141" s="59" t="n"/>
      <c r="AD141" s="59" t="n"/>
      <c r="AE141" s="59" t="n"/>
      <c r="AF141" s="59" t="n"/>
      <c r="AG141" s="59" t="n"/>
      <c r="AH141" s="59" t="n"/>
      <c r="AI141" s="59" t="n"/>
      <c r="AJ141" s="59" t="n"/>
      <c r="AK141" s="59" t="n"/>
      <c r="AL141" s="62">
        <f>IFERROR(IF(OR(R141="статический",R141="динамический",R141="нестандартный",R141="",R141=""),"-",IF(AND(AH141="-",AI141="-"),"-",AK141*3600/AH141*AI141)),"-")</f>
        <v/>
      </c>
      <c r="AM141" s="62">
        <f>IFERROR(IF(OR(R141="статический",R141="динамический",R141="",R141="", R141="BTL",R141="нестандартный"),"-",AG141*AI141*AL141/60),"-")</f>
        <v/>
      </c>
      <c r="AN141" s="63">
        <f>IFERROR(IF(AH141="","-",AG141*AI141/AH141),"-")</f>
        <v/>
      </c>
      <c r="AO141" s="59">
        <f>IFERROR(IF(OR($R141="статический",$R141="динамический",$R141="",$R141="",$R141="BTL",$R141="нестандартный"),"-",$AL141*$AY141),"-")</f>
        <v/>
      </c>
      <c r="AP141" s="62">
        <f>IFERROR(IF(OR($R141="статический",$R141="динамический",$R141="",$R141="",$R141="BTL",$R141="нестандартный"),"-",$AM141*AY141),"-")</f>
        <v/>
      </c>
      <c r="AQ141" s="64" t="n"/>
      <c r="AR141" s="61" t="n"/>
      <c r="AS141" s="61" t="n"/>
      <c r="AT141" s="61" t="n"/>
      <c r="AU141" s="65" t="n"/>
      <c r="AV141" s="124">
        <f>IFERROR(DR141/AT141*1000,"n/a")</f>
        <v/>
      </c>
      <c r="AW141" s="67" t="n"/>
      <c r="AX141" s="67" t="n"/>
      <c r="AY141" s="43">
        <f>IFERROR(IF(OR($AW141="",$AX141=""),"",_xlfn.DAYS($AX141+1,$AW141)),"")</f>
        <v/>
      </c>
      <c r="AZ141" s="68">
        <f t="array" ref="AZ141">
_xlfn.LET(_xlpm.COEFF,
IF($AW141+$AX141=0,0,IF(MAX(MIN($AX141,EOMONTH(AZ$15,0))-MAX($AW141,AZ$15)+1,)&gt;0,1,0)),
_xlfn.IFS(
$ES141="LisChannel",
_xlpm.COEFF*
INDEX({1;1;1.2;1.2;1;1;1;1;1.2;1.2;1.2;1.2},
MATCH(MONTH(AZ$15),
{1,2,3,4,5,6,7,8,9,10,11,12})),
CONCATENATE($ES141," ",$L141)="RussOutdoor метро",
_xlpm.COEFF*
INDEX({0.8;0.9;1.1;1.1;1;1;1;1;1.1;1.1;1.1;1.1},
MATCH(MONTH(AZ$15),
{1,2,3,4,5,6,7,8,9,10,11,12})),
$ES141&lt;&gt;"LisChannel",
_xlpm.COEFF,
$ES141&lt;&gt;"RussOutdoor",
_xlpm.COEFF))</f>
        <v/>
      </c>
      <c r="BA141" s="68">
        <f t="array" ref="BA141">
_xlfn.LET(_xlpm.COEFF,
IF($AW141+$AX141=0,0,IF(MAX(MIN($AX141,EOMONTH(BA$15,0))-MAX($AW141,BA$15)+1,)&gt;0,1,0)),
_xlfn.IFS(
$ES141="LisChannel",
_xlpm.COEFF*
INDEX({1;1;1.2;1.2;1;1;1;1;1.2;1.2;1.2;1.2},
MATCH(MONTH(BA$15),
{1,2,3,4,5,6,7,8,9,10,11,12})),
CONCATENATE($ES141," ",$L141)="RussOutdoor метро",
_xlpm.COEFF*
INDEX({0.8;0.9;1.1;1.1;1;1;1;1;1.1;1.1;1.1;1.1},
MATCH(MONTH(BA$15),
{1,2,3,4,5,6,7,8,9,10,11,12})),
$ES141&lt;&gt;"LisChannel",
_xlpm.COEFF,
$ES141&lt;&gt;"RussOutdoor",
_xlpm.COEFF))</f>
        <v/>
      </c>
      <c r="BB141" s="68">
        <f t="array" ref="BB141">
_xlfn.LET(_xlpm.COEFF,
IF($AW141+$AX141=0,0,IF(MAX(MIN($AX141,EOMONTH(BB$15,0))-MAX($AW141,BB$15)+1,)&gt;0,1,0)),
_xlfn.IFS(
$ES141="LisChannel",
_xlpm.COEFF*
INDEX({1;1;1.2;1.2;1;1;1;1;1.2;1.2;1.2;1.2},
MATCH(MONTH(BB$15),
{1,2,3,4,5,6,7,8,9,10,11,12})),
CONCATENATE($ES141," ",$L141)="RussOutdoor метро",
_xlpm.COEFF*
INDEX({0.8;0.9;1.1;1.1;1;1;1;1;1.1;1.1;1.1;1.1},
MATCH(MONTH(BB$15),
{1,2,3,4,5,6,7,8,9,10,11,12})),
$ES141&lt;&gt;"LisChannel",
_xlpm.COEFF,
$ES141&lt;&gt;"RussOutdoor",
_xlpm.COEFF))</f>
        <v/>
      </c>
      <c r="BC141" s="68">
        <f t="array" ref="BC141">
_xlfn.LET(_xlpm.COEFF,
IF($AW141+$AX141=0,0,IF(MAX(MIN($AX141,EOMONTH(BC$15,0))-MAX($AW141,BC$15)+1,)&gt;0,1,0)),
_xlfn.IFS(
$ES141="LisChannel",
_xlpm.COEFF*
INDEX({1;1;1.2;1.2;1;1;1;1;1.2;1.2;1.2;1.2},
MATCH(MONTH(BC$15),
{1,2,3,4,5,6,7,8,9,10,11,12})),
CONCATENATE($ES141," ",$L141)="RussOutdoor метро",
_xlpm.COEFF*
INDEX({0.8;0.9;1.1;1.1;1;1;1;1;1.1;1.1;1.1;1.1},
MATCH(MONTH(BC$15),
{1,2,3,4,5,6,7,8,9,10,11,12})),
$ES141&lt;&gt;"LisChannel",
_xlpm.COEFF,
$ES141&lt;&gt;"RussOutdoor",
_xlpm.COEFF))</f>
        <v/>
      </c>
      <c r="BD141" s="68">
        <f t="array" ref="BD141">
_xlfn.LET(_xlpm.COEFF,
IF($AW141+$AX141=0,0,IF(MAX(MIN($AX141,EOMONTH(BD$15,0))-MAX($AW141,BD$15)+1,)&gt;0,1,0)),
_xlfn.IFS(
$ES141="LisChannel",
_xlpm.COEFF*
INDEX({1;1;1.2;1.2;1;1;1;1;1.2;1.2;1.2;1.2},
MATCH(MONTH(BD$15),
{1,2,3,4,5,6,7,8,9,10,11,12})),
CONCATENATE($ES141," ",$L141)="RussOutdoor метро",
_xlpm.COEFF*
INDEX({0.8;0.9;1.1;1.1;1;1;1;1;1.1;1.1;1.1;1.1},
MATCH(MONTH(BD$15),
{1,2,3,4,5,6,7,8,9,10,11,12})),
$ES141&lt;&gt;"LisChannel",
_xlpm.COEFF,
$ES141&lt;&gt;"RussOutdoor",
_xlpm.COEFF))</f>
        <v/>
      </c>
      <c r="BE141" s="68">
        <f t="array" ref="BE141">
_xlfn.LET(_xlpm.COEFF,
IF($AW141+$AX141=0,0,IF(MAX(MIN($AX141,EOMONTH(BE$15,0))-MAX($AW141,BE$15)+1,)&gt;0,1,0)),
_xlfn.IFS(
$ES141="LisChannel",
_xlpm.COEFF*
INDEX({1;1;1.2;1.2;1;1;1;1;1.2;1.2;1.2;1.2},
MATCH(MONTH(BE$15),
{1,2,3,4,5,6,7,8,9,10,11,12})),
CONCATENATE($ES141," ",$L141)="RussOutdoor метро",
_xlpm.COEFF*
INDEX({0.8;0.9;1.1;1.1;1;1;1;1;1.1;1.1;1.1;1.1},
MATCH(MONTH(BE$15),
{1,2,3,4,5,6,7,8,9,10,11,12})),
$ES141&lt;&gt;"LisChannel",
_xlpm.COEFF,
$ES141&lt;&gt;"RussOutdoor",
_xlpm.COEFF))</f>
        <v/>
      </c>
      <c r="BF141" s="68">
        <f t="array" ref="BF141">
_xlfn.LET(_xlpm.COEFF,
IF($AW141+$AX141=0,0,IF(MAX(MIN($AX141,EOMONTH(BF$15,0))-MAX($AW141,BF$15)+1,)&gt;0,1,0)),
_xlfn.IFS(
$ES141="LisChannel",
_xlpm.COEFF*
INDEX({1;1;1.2;1.2;1;1;1;1;1.2;1.2;1.2;1.2},
MATCH(MONTH(BF$15),
{1,2,3,4,5,6,7,8,9,10,11,12})),
CONCATENATE($ES141," ",$L141)="RussOutdoor метро",
_xlpm.COEFF*
INDEX({0.8;0.9;1.1;1.1;1;1;1;1;1.1;1.1;1.1;1.1},
MATCH(MONTH(BF$15),
{1,2,3,4,5,6,7,8,9,10,11,12})),
$ES141&lt;&gt;"LisChannel",
_xlpm.COEFF,
$ES141&lt;&gt;"RussOutdoor",
_xlpm.COEFF))</f>
        <v/>
      </c>
      <c r="BG141" s="68">
        <f t="array" ref="BG141">
_xlfn.LET(_xlpm.COEFF,
IF($AW141+$AX141=0,0,IF(MAX(MIN($AX141,EOMONTH(BG$15,0))-MAX($AW141,BG$15)+1,)&gt;0,1,0)),
_xlfn.IFS(
$ES141="LisChannel",
_xlpm.COEFF*
INDEX({1;1;1.2;1.2;1;1;1;1;1.2;1.2;1.2;1.2},
MATCH(MONTH(BG$15),
{1,2,3,4,5,6,7,8,9,10,11,12})),
CONCATENATE($ES141," ",$L141)="RussOutdoor метро",
_xlpm.COEFF*
INDEX({0.8;0.9;1.1;1.1;1;1;1;1;1.1;1.1;1.1;1.1},
MATCH(MONTH(BG$15),
{1,2,3,4,5,6,7,8,9,10,11,12})),
$ES141&lt;&gt;"LisChannel",
_xlpm.COEFF,
$ES141&lt;&gt;"RussOutdoor",
_xlpm.COEFF))</f>
        <v/>
      </c>
      <c r="BH141" s="68">
        <f t="array" ref="BH141">
_xlfn.LET(_xlpm.COEFF,
IF($AW141+$AX141=0,0,IF(MAX(MIN($AX141,EOMONTH(BH$15,0))-MAX($AW141,BH$15)+1,)&gt;0,1,0)),
_xlfn.IFS(
$ES141="LisChannel",
_xlpm.COEFF*
INDEX({1;1;1.2;1.2;1;1;1;1;1.2;1.2;1.2;1.2},
MATCH(MONTH(BH$15),
{1,2,3,4,5,6,7,8,9,10,11,12})),
CONCATENATE($ES141," ",$L141)="RussOutdoor метро",
_xlpm.COEFF*
INDEX({0.8;0.9;1.1;1.1;1;1;1;1;1.1;1.1;1.1;1.1},
MATCH(MONTH(BH$15),
{1,2,3,4,5,6,7,8,9,10,11,12})),
$ES141&lt;&gt;"LisChannel",
_xlpm.COEFF,
$ES141&lt;&gt;"RussOutdoor",
_xlpm.COEFF))</f>
        <v/>
      </c>
      <c r="BI141" s="68">
        <f t="array" ref="BI141">
_xlfn.LET(_xlpm.COEFF,
IF($AW141+$AX141=0,0,IF(MAX(MIN($AX141,EOMONTH(BI$15,0))-MAX($AW141,BI$15)+1,)&gt;0,1,0)),
_xlfn.IFS(
$ES141="LisChannel",
_xlpm.COEFF*
INDEX({1;1;1.2;1.2;1;1;1;1;1.2;1.2;1.2;1.2},
MATCH(MONTH(BI$15),
{1,2,3,4,5,6,7,8,9,10,11,12})),
CONCATENATE($ES141," ",$L141)="RussOutdoor метро",
_xlpm.COEFF*
INDEX({0.8;0.9;1.1;1.1;1;1;1;1;1.1;1.1;1.1;1.1},
MATCH(MONTH(BI$15),
{1,2,3,4,5,6,7,8,9,10,11,12})),
$ES141&lt;&gt;"LisChannel",
_xlpm.COEFF,
$ES141&lt;&gt;"RussOutdoor",
_xlpm.COEFF))</f>
        <v/>
      </c>
      <c r="BJ141" s="68">
        <f t="array" ref="BJ141">
_xlfn.LET(_xlpm.COEFF,
IF($AW141+$AX141=0,0,IF(MAX(MIN($AX141,EOMONTH(BJ$15,0))-MAX($AW141,BJ$15)+1,)&gt;0,1,0)),
_xlfn.IFS(
$ES141="LisChannel",
_xlpm.COEFF*
INDEX({1;1;1.2;1.2;1;1;1;1;1.2;1.2;1.2;1.2},
MATCH(MONTH(BJ$15),
{1,2,3,4,5,6,7,8,9,10,11,12})),
CONCATENATE($ES141," ",$L141)="RussOutdoor метро",
_xlpm.COEFF*
INDEX({0.8;0.9;1.1;1.1;1;1;1;1;1.1;1.1;1.1;1.1},
MATCH(MONTH(BJ$15),
{1,2,3,4,5,6,7,8,9,10,11,12})),
$ES141&lt;&gt;"LisChannel",
_xlpm.COEFF,
$ES141&lt;&gt;"RussOutdoor",
_xlpm.COEFF))</f>
        <v/>
      </c>
      <c r="BK141" s="68">
        <f t="array" ref="BK141">
_xlfn.LET(_xlpm.COEFF,
IF($AW141+$AX141=0,0,IF(MAX(MIN($AX141,EOMONTH(BK$15,0))-MAX($AW141,BK$15)+1,)&gt;0,1,0)),
_xlfn.IFS(
$ES141="LisChannel",
_xlpm.COEFF*
INDEX({1;1;1.2;1.2;1;1;1;1;1.2;1.2;1.2;1.2},
MATCH(MONTH(BK$15),
{1,2,3,4,5,6,7,8,9,10,11,12})),
CONCATENATE($ES141," ",$L141)="RussOutdoor метро",
_xlpm.COEFF*
INDEX({0.8;0.9;1.1;1.1;1;1;1;1;1.1;1.1;1.1;1.1},
MATCH(MONTH(BK$15),
{1,2,3,4,5,6,7,8,9,10,11,12})),
$ES141&lt;&gt;"LisChannel",
_xlpm.COEFF,
$ES141&lt;&gt;"RussOutdoor",
_xlpm.COEFF))</f>
        <v/>
      </c>
      <c r="BL141" s="62">
        <f>COUNTIFS($AZ141:$BK141,"&gt;0")</f>
        <v/>
      </c>
      <c r="BM141" s="65" t="n"/>
      <c r="BN141" s="125">
        <f>$DJ141</f>
        <v/>
      </c>
      <c r="BO141" s="63">
        <f>$DQ141</f>
        <v/>
      </c>
      <c r="BP141" s="125">
        <f>
IFERROR(
IF($BL141=0,0,
$BN141*(1-$BO141)),
0)</f>
        <v/>
      </c>
      <c r="BQ141" s="125">
        <f t="array" ref="BQ141">
IFERROR(
_xlfn.IFS(
$DH141="день_1",
$BP141*$BL141/($AX141-$AW141+1)*AZ141*(DAY(EOMONTH(AZ$15,0))),
$DH141="день_2",
$BP141/30*MAX(MIN($AX141,EOMONTH(AZ$15,0))-MAX($AW141,AZ$15)+1,),
$DH141="раб.день",
$BP141/30*(IFERROR(
_xlfn.LET(_xlpm.VD,
CHOOSE(
{1;2;3;4;5;6;7;8;9;10;11;12;13;14;15;16;17;18},
45658,45659,45660,45661,45662,45663,45664,45665,45711,45724,45778,45779,45785,45786,45820,45821,45965,46022),
_xlfn.LET(_xlpm.DD,
MAX(MIN($AX141,EOMONTH(AZ$15,0))-MAX($AW141,AZ$15),),
_xlfn.IFS(
AND(MONTH($AW141)=MONTH(AZ$15),MONTH($AX141)&lt;&gt;MONTH(AZ$15)),
NETWORKDAYS.INTL($AW141,$AW141+_xlpm.DD,1,_xlpm.VD),
AND(MONTH($AW141)&lt;&gt;MONTH(AZ$15),MONTH($AX141)=MONTH(AZ$15)),
NETWORKDAYS.INTL(($AX141)-_xlpm.DD,$AX141,1,_xlpm.VD),
AND(MONTH($AW141)&lt;MONTH(AZ$15),MONTH($AX141)&gt;MONTH(AZ$15)),
NETWORKDAYS.INTL((EOMONTH(AZ$15-1,1))-_xlpm.DD,EOMONTH(AZ$15-1,1),1,_xlpm.VD),
AND(MONTH($AW141)=MONTH(AZ$15),MONTH($AX141)=MONTH(AZ$15)),
NETWORKDAYS.INTL($AW141,$AX141,1,_xlpm.VD)))),0)),
$DH141="месяц",
$BP141*AZ141,
$DH141="неделя",
$BP141*AZ141/7*(ROUNDUP((DAY(EOMONTH(AZ$15,0)))/4,0))),
0)</f>
        <v/>
      </c>
      <c r="BR141" s="125">
        <f t="array" ref="BR141">
IFERROR(
_xlfn.IFS(
$DH141="день_1",
$BP141*$BL141/($AX141-$AW141+1)*BA141*(DAY(EOMONTH(BA$15,0))),
$DH141="день_2",
$BP141/30*MAX(MIN($AX141,EOMONTH(BA$15,0))-MAX($AW141,BA$15)+1,),
$DH141="раб.день",
$BP141/30*(IFERROR(
_xlfn.LET(_xlpm.VD,
CHOOSE(
{1;2;3;4;5;6;7;8;9;10;11;12;13;14;15;16;17;18},
45658,45659,45660,45661,45662,45663,45664,45665,45711,45724,45778,45779,45785,45786,45820,45821,45965,46022),
_xlfn.LET(_xlpm.DD,
MAX(MIN($AX141,EOMONTH(BA$15,0))-MAX($AW141,BA$15),),
_xlfn.IFS(
AND(MONTH($AW141)=MONTH(BA$15),MONTH($AX141)&lt;&gt;MONTH(BA$15)),
NETWORKDAYS.INTL($AW141,$AW141+_xlpm.DD,1,_xlpm.VD),
AND(MONTH($AW141)&lt;&gt;MONTH(BA$15),MONTH($AX141)=MONTH(BA$15)),
NETWORKDAYS.INTL(($AX141)-_xlpm.DD,$AX141,1,_xlpm.VD),
AND(MONTH($AW141)&lt;MONTH(BA$15),MONTH($AX141)&gt;MONTH(BA$15)),
NETWORKDAYS.INTL((EOMONTH(BA$15-1,1))-_xlpm.DD,EOMONTH(BA$15-1,1),1,_xlpm.VD),
AND(MONTH($AW141)=MONTH(BA$15),MONTH($AX141)=MONTH(BA$15)),
NETWORKDAYS.INTL($AW141,$AX141,1,_xlpm.VD)))),0)),
$DH141="месяц",
$BP141*BA141,
$DH141="неделя",
$BP141*BA141/7*(ROUNDUP((DAY(EOMONTH(BA$15,0)))/4,0))),
0)</f>
        <v/>
      </c>
      <c r="BS141" s="125">
        <f t="array" ref="BS141">
IFERROR(
_xlfn.IFS(
$DH141="день_1",
$BP141*$BL141/($AX141-$AW141+1)*BB141*(DAY(EOMONTH(BB$15,0))),
$DH141="день_2",
$BP141/30*MAX(MIN($AX141,EOMONTH(BB$15,0))-MAX($AW141,BB$15)+1,),
$DH141="раб.день",
$BP141/30*(IFERROR(
_xlfn.LET(_xlpm.VD,
CHOOSE(
{1;2;3;4;5;6;7;8;9;10;11;12;13;14;15;16;17;18},
45658,45659,45660,45661,45662,45663,45664,45665,45711,45724,45778,45779,45785,45786,45820,45821,45965,46022),
_xlfn.LET(_xlpm.DD,
MAX(MIN($AX141,EOMONTH(BB$15,0))-MAX($AW141,BB$15),),
_xlfn.IFS(
AND(MONTH($AW141)=MONTH(BB$15),MONTH($AX141)&lt;&gt;MONTH(BB$15)),
NETWORKDAYS.INTL($AW141,$AW141+_xlpm.DD,1,_xlpm.VD),
AND(MONTH($AW141)&lt;&gt;MONTH(BB$15),MONTH($AX141)=MONTH(BB$15)),
NETWORKDAYS.INTL(($AX141)-_xlpm.DD,$AX141,1,_xlpm.VD),
AND(MONTH($AW141)&lt;MONTH(BB$15),MONTH($AX141)&gt;MONTH(BB$15)),
NETWORKDAYS.INTL((EOMONTH(BB$15-1,1))-_xlpm.DD,EOMONTH(BB$15-1,1),1,_xlpm.VD),
AND(MONTH($AW141)=MONTH(BB$15),MONTH($AX141)=MONTH(BB$15)),
NETWORKDAYS.INTL($AW141,$AX141,1,_xlpm.VD)))),0)),
$DH141="месяц",
$BP141*BB141,
$DH141="неделя",
$BP141*BB141/7*(ROUNDUP((DAY(EOMONTH(BB$15,0)))/4,0))),
0)</f>
        <v/>
      </c>
      <c r="BT141" s="125">
        <f t="array" ref="BT141">
IFERROR(
_xlfn.IFS(
$DH141="день_1",
$BP141*$BL141/($AX141-$AW141+1)*BC141*(DAY(EOMONTH(BC$15,0))),
$DH141="день_2",
$BP141/30*MAX(MIN($AX141,EOMONTH(BC$15,0))-MAX($AW141,BC$15)+1,),
$DH141="раб.день",
$BP141/30*(IFERROR(
_xlfn.LET(_xlpm.VD,
CHOOSE(
{1;2;3;4;5;6;7;8;9;10;11;12;13;14;15;16;17;18},
45658,45659,45660,45661,45662,45663,45664,45665,45711,45724,45778,45779,45785,45786,45820,45821,45965,46022),
_xlfn.LET(_xlpm.DD,
MAX(MIN($AX141,EOMONTH(BC$15,0))-MAX($AW141,BC$15),),
_xlfn.IFS(
AND(MONTH($AW141)=MONTH(BC$15),MONTH($AX141)&lt;&gt;MONTH(BC$15)),
NETWORKDAYS.INTL($AW141,$AW141+_xlpm.DD,1,_xlpm.VD),
AND(MONTH($AW141)&lt;&gt;MONTH(BC$15),MONTH($AX141)=MONTH(BC$15)),
NETWORKDAYS.INTL(($AX141)-_xlpm.DD,$AX141,1,_xlpm.VD),
AND(MONTH($AW141)&lt;MONTH(BC$15),MONTH($AX141)&gt;MONTH(BC$15)),
NETWORKDAYS.INTL((EOMONTH(BC$15-1,1))-_xlpm.DD,EOMONTH(BC$15-1,1),1,_xlpm.VD),
AND(MONTH($AW141)=MONTH(BC$15),MONTH($AX141)=MONTH(BC$15)),
NETWORKDAYS.INTL($AW141,$AX141,1,_xlpm.VD)))),0)),
$DH141="месяц",
$BP141*BC141,
$DH141="неделя",
$BP141*BC141/7*(ROUNDUP((DAY(EOMONTH(BC$15,0)))/4,0))),
0)</f>
        <v/>
      </c>
      <c r="BU141" s="125">
        <f t="array" ref="BU141">
IFERROR(
_xlfn.IFS(
$DH141="день_1",
$BP141*$BL141/($AX141-$AW141+1)*BD141*(DAY(EOMONTH(BD$15,0))),
$DH141="день_2",
$BP141/30*MAX(MIN($AX141,EOMONTH(BD$15,0))-MAX($AW141,BD$15)+1,),
$DH141="раб.день",
$BP141/30*(IFERROR(
_xlfn.LET(_xlpm.VD,
CHOOSE(
{1;2;3;4;5;6;7;8;9;10;11;12;13;14;15;16;17;18},
45658,45659,45660,45661,45662,45663,45664,45665,45711,45724,45778,45779,45785,45786,45820,45821,45965,46022),
_xlfn.LET(_xlpm.DD,
MAX(MIN($AX141,EOMONTH(BD$15,0))-MAX($AW141,BD$15),),
_xlfn.IFS(
AND(MONTH($AW141)=MONTH(BD$15),MONTH($AX141)&lt;&gt;MONTH(BD$15)),
NETWORKDAYS.INTL($AW141,$AW141+_xlpm.DD,1,_xlpm.VD),
AND(MONTH($AW141)&lt;&gt;MONTH(BD$15),MONTH($AX141)=MONTH(BD$15)),
NETWORKDAYS.INTL(($AX141)-_xlpm.DD,$AX141,1,_xlpm.VD),
AND(MONTH($AW141)&lt;MONTH(BD$15),MONTH($AX141)&gt;MONTH(BD$15)),
NETWORKDAYS.INTL((EOMONTH(BD$15-1,1))-_xlpm.DD,EOMONTH(BD$15-1,1),1,_xlpm.VD),
AND(MONTH($AW141)=MONTH(BD$15),MONTH($AX141)=MONTH(BD$15)),
NETWORKDAYS.INTL($AW141,$AX141,1,_xlpm.VD)))),0)),
$DH141="месяц",
$BP141*BD141,
$DH141="неделя",
$BP141*BD141/7*(ROUNDUP((DAY(EOMONTH(BD$15,0)))/4,0))),
0)</f>
        <v/>
      </c>
      <c r="BV141" s="125">
        <f t="array" ref="BV141">
IFERROR(
_xlfn.IFS(
$DH141="день_1",
$BP141*$BL141/($AX141-$AW141+1)*BE141*(DAY(EOMONTH(BE$15,0))),
$DH141="день_2",
$BP141/30*MAX(MIN($AX141,EOMONTH(BE$15,0))-MAX($AW141,BE$15)+1,),
$DH141="раб.день",
$BP141/30*(IFERROR(
_xlfn.LET(_xlpm.VD,
CHOOSE(
{1;2;3;4;5;6;7;8;9;10;11;12;13;14;15;16;17;18},
45658,45659,45660,45661,45662,45663,45664,45665,45711,45724,45778,45779,45785,45786,45820,45821,45965,46022),
_xlfn.LET(_xlpm.DD,
MAX(MIN($AX141,EOMONTH(BE$15,0))-MAX($AW141,BE$15),),
_xlfn.IFS(
AND(MONTH($AW141)=MONTH(BE$15),MONTH($AX141)&lt;&gt;MONTH(BE$15)),
NETWORKDAYS.INTL($AW141,$AW141+_xlpm.DD,1,_xlpm.VD),
AND(MONTH($AW141)&lt;&gt;MONTH(BE$15),MONTH($AX141)=MONTH(BE$15)),
NETWORKDAYS.INTL(($AX141)-_xlpm.DD,$AX141,1,_xlpm.VD),
AND(MONTH($AW141)&lt;MONTH(BE$15),MONTH($AX141)&gt;MONTH(BE$15)),
NETWORKDAYS.INTL((EOMONTH(BE$15-1,1))-_xlpm.DD,EOMONTH(BE$15-1,1),1,_xlpm.VD),
AND(MONTH($AW141)=MONTH(BE$15),MONTH($AX141)=MONTH(BE$15)),
NETWORKDAYS.INTL($AW141,$AX141,1,_xlpm.VD)))),0)),
$DH141="месяц",
$BP141*BE141,
$DH141="неделя",
$BP141*BE141/7*(ROUNDUP((DAY(EOMONTH(BE$15,0)))/4,0))),
0)</f>
        <v/>
      </c>
      <c r="BW141" s="125">
        <f t="array" ref="BW141">
IFERROR(
_xlfn.IFS(
$DH141="день_1",
$BP141*$BL141/($AX141-$AW141+1)*BF141*(DAY(EOMONTH(BF$15,0))),
$DH141="день_2",
$BP141/30*MAX(MIN($AX141,EOMONTH(BF$15,0))-MAX($AW141,BF$15)+1,),
$DH141="раб.день",
$BP141/30*(IFERROR(
_xlfn.LET(_xlpm.VD,
CHOOSE(
{1;2;3;4;5;6;7;8;9;10;11;12;13;14;15;16;17;18},
45658,45659,45660,45661,45662,45663,45664,45665,45711,45724,45778,45779,45785,45786,45820,45821,45965,46022),
_xlfn.LET(_xlpm.DD,
MAX(MIN($AX141,EOMONTH(BF$15,0))-MAX($AW141,BF$15),),
_xlfn.IFS(
AND(MONTH($AW141)=MONTH(BF$15),MONTH($AX141)&lt;&gt;MONTH(BF$15)),
NETWORKDAYS.INTL($AW141,$AW141+_xlpm.DD,1,_xlpm.VD),
AND(MONTH($AW141)&lt;&gt;MONTH(BF$15),MONTH($AX141)=MONTH(BF$15)),
NETWORKDAYS.INTL(($AX141)-_xlpm.DD,$AX141,1,_xlpm.VD),
AND(MONTH($AW141)&lt;MONTH(BF$15),MONTH($AX141)&gt;MONTH(BF$15)),
NETWORKDAYS.INTL((EOMONTH(BF$15-1,1))-_xlpm.DD,EOMONTH(BF$15-1,1),1,_xlpm.VD),
AND(MONTH($AW141)=MONTH(BF$15),MONTH($AX141)=MONTH(BF$15)),
NETWORKDAYS.INTL($AW141,$AX141,1,_xlpm.VD)))),0)),
$DH141="месяц",
$BP141*BF141,
$DH141="неделя",
$BP141*BF141/7*(ROUNDUP((DAY(EOMONTH(BF$15,0)))/4,0))),
0)</f>
        <v/>
      </c>
      <c r="BX141" s="125">
        <f t="array" ref="BX141">
IFERROR(
_xlfn.IFS(
$DH141="день_1",
$BP141*$BL141/($AX141-$AW141+1)*BG141*(DAY(EOMONTH(BG$15,0))),
$DH141="день_2",
$BP141/30*MAX(MIN($AX141,EOMONTH(BG$15,0))-MAX($AW141,BG$15)+1,),
$DH141="раб.день",
$BP141/30*(IFERROR(
_xlfn.LET(_xlpm.VD,
CHOOSE(
{1;2;3;4;5;6;7;8;9;10;11;12;13;14;15;16;17;18},
45658,45659,45660,45661,45662,45663,45664,45665,45711,45724,45778,45779,45785,45786,45820,45821,45965,46022),
_xlfn.LET(_xlpm.DD,
MAX(MIN($AX141,EOMONTH(BG$15,0))-MAX($AW141,BG$15),),
_xlfn.IFS(
AND(MONTH($AW141)=MONTH(BG$15),MONTH($AX141)&lt;&gt;MONTH(BG$15)),
NETWORKDAYS.INTL($AW141,$AW141+_xlpm.DD,1,_xlpm.VD),
AND(MONTH($AW141)&lt;&gt;MONTH(BG$15),MONTH($AX141)=MONTH(BG$15)),
NETWORKDAYS.INTL(($AX141)-_xlpm.DD,$AX141,1,_xlpm.VD),
AND(MONTH($AW141)&lt;MONTH(BG$15),MONTH($AX141)&gt;MONTH(BG$15)),
NETWORKDAYS.INTL((EOMONTH(BG$15-1,1))-_xlpm.DD,EOMONTH(BG$15-1,1),1,_xlpm.VD),
AND(MONTH($AW141)=MONTH(BG$15),MONTH($AX141)=MONTH(BG$15)),
NETWORKDAYS.INTL($AW141,$AX141,1,_xlpm.VD)))),0)),
$DH141="месяц",
$BP141*BG141,
$DH141="неделя",
$BP141*BG141/7*(ROUNDUP((DAY(EOMONTH(BG$15,0)))/4,0))),
0)</f>
        <v/>
      </c>
      <c r="BY141" s="125">
        <f t="array" ref="BY141">
IFERROR(
_xlfn.IFS(
$DH141="день_1",
$BP141*$BL141/($AX141-$AW141+1)*BH141*(DAY(EOMONTH(BH$15,0))),
$DH141="день_2",
$BP141/30*MAX(MIN($AX141,EOMONTH(BH$15,0))-MAX($AW141,BH$15)+1,),
$DH141="раб.день",
$BP141/30*(IFERROR(
_xlfn.LET(_xlpm.VD,
CHOOSE(
{1;2;3;4;5;6;7;8;9;10;11;12;13;14;15;16;17;18},
45658,45659,45660,45661,45662,45663,45664,45665,45711,45724,45778,45779,45785,45786,45820,45821,45965,46022),
_xlfn.LET(_xlpm.DD,
MAX(MIN($AX141,EOMONTH(BH$15,0))-MAX($AW141,BH$15),),
_xlfn.IFS(
AND(MONTH($AW141)=MONTH(BH$15),MONTH($AX141)&lt;&gt;MONTH(BH$15)),
NETWORKDAYS.INTL($AW141,$AW141+_xlpm.DD,1,_xlpm.VD),
AND(MONTH($AW141)&lt;&gt;MONTH(BH$15),MONTH($AX141)=MONTH(BH$15)),
NETWORKDAYS.INTL(($AX141)-_xlpm.DD,$AX141,1,_xlpm.VD),
AND(MONTH($AW141)&lt;MONTH(BH$15),MONTH($AX141)&gt;MONTH(BH$15)),
NETWORKDAYS.INTL((EOMONTH(BH$15-1,1))-_xlpm.DD,EOMONTH(BH$15-1,1),1,_xlpm.VD),
AND(MONTH($AW141)=MONTH(BH$15),MONTH($AX141)=MONTH(BH$15)),
NETWORKDAYS.INTL($AW141,$AX141,1,_xlpm.VD)))),0)),
$DH141="месяц",
$BP141*BH141,
$DH141="неделя",
$BP141*BH141/7*(ROUNDUP((DAY(EOMONTH(BH$15,0)))/4,0))),
0)</f>
        <v/>
      </c>
      <c r="BZ141" s="125">
        <f t="array" ref="BZ141">
IFERROR(
_xlfn.IFS(
$DH141="день_1",
$BP141*$BL141/($AX141-$AW141+1)*BI141*(DAY(EOMONTH(BI$15,0))),
$DH141="день_2",
$BP141/30*MAX(MIN($AX141,EOMONTH(BI$15,0))-MAX($AW141,BI$15)+1,),
$DH141="раб.день",
$BP141/30*(IFERROR(
_xlfn.LET(_xlpm.VD,
CHOOSE(
{1;2;3;4;5;6;7;8;9;10;11;12;13;14;15;16;17;18},
45658,45659,45660,45661,45662,45663,45664,45665,45711,45724,45778,45779,45785,45786,45820,45821,45965,46022),
_xlfn.LET(_xlpm.DD,
MAX(MIN($AX141,EOMONTH(BI$15,0))-MAX($AW141,BI$15),),
_xlfn.IFS(
AND(MONTH($AW141)=MONTH(BI$15),MONTH($AX141)&lt;&gt;MONTH(BI$15)),
NETWORKDAYS.INTL($AW141,$AW141+_xlpm.DD,1,_xlpm.VD),
AND(MONTH($AW141)&lt;&gt;MONTH(BI$15),MONTH($AX141)=MONTH(BI$15)),
NETWORKDAYS.INTL(($AX141)-_xlpm.DD,$AX141,1,_xlpm.VD),
AND(MONTH($AW141)&lt;MONTH(BI$15),MONTH($AX141)&gt;MONTH(BI$15)),
NETWORKDAYS.INTL((EOMONTH(BI$15-1,1))-_xlpm.DD,EOMONTH(BI$15-1,1),1,_xlpm.VD),
AND(MONTH($AW141)=MONTH(BI$15),MONTH($AX141)=MONTH(BI$15)),
NETWORKDAYS.INTL($AW141,$AX141,1,_xlpm.VD)))),0)),
$DH141="месяц",
$BP141*BI141,
$DH141="неделя",
$BP141*BI141/7*(ROUNDUP((DAY(EOMONTH(BI$15,0)))/4,0))),
0)</f>
        <v/>
      </c>
      <c r="CA141" s="125">
        <f t="array" ref="CA141">
IFERROR(
_xlfn.IFS(
$DH141="день_1",
$BP141*$BL141/($AX141-$AW141+1)*BJ141*(DAY(EOMONTH(BJ$15,0))),
$DH141="день_2",
$BP141/30*MAX(MIN($AX141,EOMONTH(BJ$15,0))-MAX($AW141,BJ$15)+1,),
$DH141="раб.день",
$BP141/30*(IFERROR(
_xlfn.LET(_xlpm.VD,
CHOOSE(
{1;2;3;4;5;6;7;8;9;10;11;12;13;14;15;16;17;18},
45658,45659,45660,45661,45662,45663,45664,45665,45711,45724,45778,45779,45785,45786,45820,45821,45965,46022),
_xlfn.LET(_xlpm.DD,
MAX(MIN($AX141,EOMONTH(BJ$15,0))-MAX($AW141,BJ$15),),
_xlfn.IFS(
AND(MONTH($AW141)=MONTH(BJ$15),MONTH($AX141)&lt;&gt;MONTH(BJ$15)),
NETWORKDAYS.INTL($AW141,$AW141+_xlpm.DD,1,_xlpm.VD),
AND(MONTH($AW141)&lt;&gt;MONTH(BJ$15),MONTH($AX141)=MONTH(BJ$15)),
NETWORKDAYS.INTL(($AX141)-_xlpm.DD,$AX141,1,_xlpm.VD),
AND(MONTH($AW141)&lt;MONTH(BJ$15),MONTH($AX141)&gt;MONTH(BJ$15)),
NETWORKDAYS.INTL((EOMONTH(BJ$15-1,1))-_xlpm.DD,EOMONTH(BJ$15-1,1),1,_xlpm.VD),
AND(MONTH($AW141)=MONTH(BJ$15),MONTH($AX141)=MONTH(BJ$15)),
NETWORKDAYS.INTL($AW141,$AX141,1,_xlpm.VD)))),0)),
$DH141="месяц",
$BP141*BJ141,
$DH141="неделя",
$BP141*BJ141/7*(ROUNDUP((DAY(EOMONTH(BJ$15,0)))/4,0))),
0)</f>
        <v/>
      </c>
      <c r="CB141" s="125">
        <f t="array" ref="CB141">
IFERROR(
_xlfn.IFS(
$DH141="день_1",
$BP141*$BL141/($AX141-$AW141+1)*BK141*(DAY(EOMONTH(BK$15,0))),
$DH141="день_2",
$BP141/30*MAX(MIN($AX141,EOMONTH(BK$15,0))-MAX($AW141,BK$15)+1,),
$DH141="раб.день",
$BP141/30*(IFERROR(
_xlfn.LET(_xlpm.VD,
CHOOSE(
{1;2;3;4;5;6;7;8;9;10;11;12;13;14;15;16;17;18},
45658,45659,45660,45661,45662,45663,45664,45665,45711,45724,45778,45779,45785,45786,45820,45821,45965,46022),
_xlfn.LET(_xlpm.DD,
MAX(MIN($AX141,EOMONTH(BK$15,0))-MAX($AW141,BK$15),),
_xlfn.IFS(
AND(MONTH($AW141)=MONTH(BK$15),MONTH($AX141)&lt;&gt;MONTH(BK$15)),
NETWORKDAYS.INTL($AW141,$AW141+_xlpm.DD,1,_xlpm.VD),
AND(MONTH($AW141)&lt;&gt;MONTH(BK$15),MONTH($AX141)=MONTH(BK$15)),
NETWORKDAYS.INTL(($AX141)-_xlpm.DD,$AX141,1,_xlpm.VD),
AND(MONTH($AW141)&lt;MONTH(BK$15),MONTH($AX141)&gt;MONTH(BK$15)),
NETWORKDAYS.INTL((EOMONTH(BK$15-1,1))-_xlpm.DD,EOMONTH(BK$15-1,1),1,_xlpm.VD),
AND(MONTH($AW141)=MONTH(BK$15),MONTH($AX141)=MONTH(BK$15)),
NETWORKDAYS.INTL($AW141,$AX141,1,_xlpm.VD)))),0)),
$DH141="месяц",
$BP141*BK141,
$DH141="неделя",
$BP141*BK141/7*(ROUNDUP((DAY(EOMONTH(BK$15,0)))/4,0))),
0)</f>
        <v/>
      </c>
      <c r="CC141" s="125">
        <f>SUM($BQ141:$CB141)</f>
        <v/>
      </c>
      <c r="CD141" s="126">
        <f>SUM($EH141:$EH141)</f>
        <v/>
      </c>
      <c r="CE141" s="126">
        <f>$CD141*$AB141</f>
        <v/>
      </c>
      <c r="CF141" s="126">
        <f>SUM($EK141:$EK141)</f>
        <v/>
      </c>
      <c r="CG141" s="126">
        <f>$CF141*$AB141</f>
        <v/>
      </c>
      <c r="CH141" s="126">
        <f>SUM($CC141,$CE141,$CG141)</f>
        <v/>
      </c>
      <c r="CI141" s="126">
        <f>$CH141*(1+$CM141)</f>
        <v/>
      </c>
      <c r="CJ141" s="127" t="n">
        <v>0</v>
      </c>
      <c r="CK141" s="126">
        <f>SUM($CH141:$CH141)*(1+$CJ141)</f>
        <v/>
      </c>
      <c r="CL141" s="126">
        <f>SUM($CH141:$CH141)*(1+$CM141)</f>
        <v/>
      </c>
      <c r="CM141" s="59" t="inlineStr">
        <is>
          <t>20%</t>
        </is>
      </c>
      <c r="CN141" s="59" t="n"/>
      <c r="CO141" s="72" t="n"/>
      <c r="CP141" s="59" t="n"/>
      <c r="CQ141" s="73" t="n"/>
      <c r="CR141" s="73" t="n"/>
      <c r="CS141" s="73" t="n"/>
      <c r="CT141" s="72" t="n"/>
      <c r="CU141" s="79" t="inlineStr">
        <is>
          <t> </t>
        </is>
      </c>
      <c r="CV141" s="60" t="n"/>
      <c r="CW141" s="60" t="n"/>
      <c r="CX141" s="60" t="n"/>
      <c r="CY141" s="127">
        <f>IFERROR(($CC141-$EE141)/($EE141/(1-$DQ141)),0)</f>
        <v/>
      </c>
      <c r="CZ141" s="127">
        <f>IFERROR(1-$EI141/($CE141),0)</f>
        <v/>
      </c>
      <c r="DA141" s="127">
        <f>IFERROR(1-$EL141/($CG141),0)</f>
        <v/>
      </c>
      <c r="DB141" s="126">
        <f>ROUND(IFERROR(($CI141/(1+$CM141)-$EN141),0),2)</f>
        <v/>
      </c>
      <c r="DC141" s="128" t="n"/>
      <c r="DD141" s="125" t="n"/>
      <c r="DE141" s="75" t="n">
        <v>0</v>
      </c>
      <c r="DF141" s="128" t="n"/>
      <c r="DG141" s="125">
        <f>IF($DC141=0,0,$DD141*($DC141*100%-$DE141*$DF141))*SUM($AB141:$AB141)</f>
        <v/>
      </c>
      <c r="DH141" s="129" t="inlineStr">
        <is>
          <t>месяц</t>
        </is>
      </c>
      <c r="DI141" s="130">
        <f t="array" ref="DI141">IFERROR(
IF($ES141="LisChannel",
(ROUND(((INDEX({174.625;153.888888888889;130.972222222222},MATCH($AI141,{2;3;4}),0))*$AG141*$AI141),2)),0),0)</f>
        <v/>
      </c>
      <c r="DJ141" s="130">
        <f>
_xlfn.LET(_xlpm.X,
IFERROR(
IF($ES141="НовиковТВ",
(_xlfn.LET(_xlpm.NTV,
_xlfn.LET(_xlpm.MIN,350000,
IF(SUMIFS($DI:$DI,$ES:$ES,"НовиковТВ")&lt;=_xlpm.MIN,
(SUMIFS($DI:$DI,$ES:$ES,"НовиковТВ")/(COUNTIFS($ES:$ES,"НовиковТВ")))*_xlpm.MIN/SUMIFS($DI:$DI,$ES:$ES,"НовиковТВ"),
DI141)),
_xlpm.NTV+$DG141/(1-(1-(_xlpm.NTV)*(1-$DL141)*(1-$DM141)*(1-$DN141)*(1-$DO141)*(1-$DP141)/_xlpm.NTV))))/(1+$EP141),
$DI141+$DG141/(1-(1-($DI141)*(1-$DL141)*(1-$DM141)*(1-$DN141)*(1-$DO141)*(1-$DP141)/$DI141))),
0),
_xlpm.X*(1+$CM141)*(1+$CW141)-_xlpm.X*(1+$CM141)+_xlpm.X)</f>
        <v/>
      </c>
      <c r="DK141" s="125" t="inlineStr">
        <is>
          <t>послед.</t>
        </is>
      </c>
      <c r="DL141" s="63" t="n">
        <v>0</v>
      </c>
      <c r="DM141" s="63" t="n">
        <v>0</v>
      </c>
      <c r="DN141" s="63" t="n">
        <v>0</v>
      </c>
      <c r="DO141" s="63" t="n">
        <v>0</v>
      </c>
      <c r="DP141" s="63" t="n">
        <v>0</v>
      </c>
      <c r="DQ141" s="63">
        <f t="array" ref="DQ141">IFERROR(_xlfn.IFS(
$DK141="послед.",1-(1-$DL141)*(1-$DM141)*(1-$DN141)*(1-$DO141)*(1-$DP141),
$DK141="сумм.",$DL141+$DM141+$DN141+$DO141+$DP141),
0)</f>
        <v/>
      </c>
      <c r="DR141" s="125">
        <f t="array" ref="DR141">
IFERROR(
_xlfn.IFS(
$BL141=0,
0,
$BL141&gt;0,
_xlfn.IFS($DK141="послед.",
$DJ141*(1-$DL141)*(1-$DM141)*(1-$DN141)*(1-$DO141)*(1-$DP141),
$DK141="сумм.",
$DJ141*(1-($DL141+$DM141+$DN141+$DO141+$DP141)))),0)</f>
        <v/>
      </c>
      <c r="DS141" s="125">
        <f t="array" ref="DS141">
IFERROR(_xlfn.IFS(
$DH141="день_1",
$DR141*$BL141/($AX141-$AW141+1)*AZ141*(DAY(EOMONTH(AZ$15,0))),
$DH141="день_2",
$DR141/30*MAX(MIN($AX141,EOMONTH(AZ$15,0))-MAX($AW141,AZ$15)+1,),
$DH141="раб.день",
$DR141/30*(IFERROR(
_xlfn.LET(_xlpm.VD,
CHOOSE(
{1;2;3;4;5;6;7;8;9;10;11;12;13;14;15;16;17;18},
45658,45659,45660,45661,45662,45663,45664,45665,45711,45724,45778,45779,45785,45786,45820,45821,45965,46022),
_xlfn.LET(_xlpm.DD,
MAX(MIN($AX141,EOMONTH(AZ$15,0))-MAX($AW141,AZ$15),),
_xlfn.IFS(
AND(MONTH($AW141)=MONTH(AZ$15),MONTH($AX141)&lt;&gt;MONTH(AZ$15)),
NETWORKDAYS.INTL($AW141,$AW141+_xlpm.DD,1,_xlpm.VD),
AND(MONTH($AW141)&lt;&gt;MONTH(AZ$15),MONTH($AX141)=MONTH(AZ$15)),
NETWORKDAYS.INTL(($AX141)-_xlpm.DD,$AX141,1,_xlpm.VD),
AND(MONTH($AW141)&lt;MONTH(AZ$15),MONTH($AX141)&gt;MONTH(AZ$15)),
NETWORKDAYS.INTL((EOMONTH(AZ$15-1,1))-_xlpm.DD,EOMONTH(AZ$15-1,1),1,_xlpm.VD),
AND(MONTH($AW141)=MONTH(AZ$15),MONTH($AX141)=MONTH(AZ$15)),
NETWORKDAYS.INTL($AW141,$AX141,1,_xlpm.VD)))),0)),
$DH141="месяц",
$DR141*AZ141,
$DH141="неделя",
$DR141*AZ141/7*(ROUNDUP((DAY(EOMONTH(AZ$15,0)))/4,0))),
0)</f>
        <v/>
      </c>
      <c r="DT141" s="125">
        <f t="array" ref="DT141">
IFERROR(_xlfn.IFS(
$DH141="день_1",
$DR141*$BL141/($AX141-$AW141+1)*BA141*(DAY(EOMONTH(BA$15,0))),
$DH141="день_2",
$DR141/30*MAX(MIN($AX141,EOMONTH(BA$15,0))-MAX($AW141,BA$15)+1,),
$DH141="раб.день",
$DR141/30*(IFERROR(
_xlfn.LET(_xlpm.VD,
CHOOSE(
{1;2;3;4;5;6;7;8;9;10;11;12;13;14;15;16;17;18},
45658,45659,45660,45661,45662,45663,45664,45665,45711,45724,45778,45779,45785,45786,45820,45821,45965,46022),
_xlfn.LET(_xlpm.DD,
MAX(MIN($AX141,EOMONTH(BA$15,0))-MAX($AW141,BA$15),),
_xlfn.IFS(
AND(MONTH($AW141)=MONTH(BA$15),MONTH($AX141)&lt;&gt;MONTH(BA$15)),
NETWORKDAYS.INTL($AW141,$AW141+_xlpm.DD,1,_xlpm.VD),
AND(MONTH($AW141)&lt;&gt;MONTH(BA$15),MONTH($AX141)=MONTH(BA$15)),
NETWORKDAYS.INTL(($AX141)-_xlpm.DD,$AX141,1,_xlpm.VD),
AND(MONTH($AW141)&lt;MONTH(BA$15),MONTH($AX141)&gt;MONTH(BA$15)),
NETWORKDAYS.INTL((EOMONTH(BA$15-1,1))-_xlpm.DD,EOMONTH(BA$15-1,1),1,_xlpm.VD),
AND(MONTH($AW141)=MONTH(BA$15),MONTH($AX141)=MONTH(BA$15)),
NETWORKDAYS.INTL($AW141,$AX141,1,_xlpm.VD)))),0)),
$DH141="месяц",
$DR141*BA141,
$DH141="неделя",
$DR141*BA141/7*(ROUNDUP((DAY(EOMONTH(BA$15,0)))/4,0))),
0)</f>
        <v/>
      </c>
      <c r="DU141" s="125">
        <f t="array" ref="DU141">
IFERROR(_xlfn.IFS(
$DH141="день_1",
$DR141*$BL141/($AX141-$AW141+1)*BB141*(DAY(EOMONTH(BB$15,0))),
$DH141="день_2",
$DR141/30*MAX(MIN($AX141,EOMONTH(BB$15,0))-MAX($AW141,BB$15)+1,),
$DH141="раб.день",
$DR141/30*(IFERROR(
_xlfn.LET(_xlpm.VD,
CHOOSE(
{1;2;3;4;5;6;7;8;9;10;11;12;13;14;15;16;17;18},
45658,45659,45660,45661,45662,45663,45664,45665,45711,45724,45778,45779,45785,45786,45820,45821,45965,46022),
_xlfn.LET(_xlpm.DD,
MAX(MIN($AX141,EOMONTH(BB$15,0))-MAX($AW141,BB$15),),
_xlfn.IFS(
AND(MONTH($AW141)=MONTH(BB$15),MONTH($AX141)&lt;&gt;MONTH(BB$15)),
NETWORKDAYS.INTL($AW141,$AW141+_xlpm.DD,1,_xlpm.VD),
AND(MONTH($AW141)&lt;&gt;MONTH(BB$15),MONTH($AX141)=MONTH(BB$15)),
NETWORKDAYS.INTL(($AX141)-_xlpm.DD,$AX141,1,_xlpm.VD),
AND(MONTH($AW141)&lt;MONTH(BB$15),MONTH($AX141)&gt;MONTH(BB$15)),
NETWORKDAYS.INTL((EOMONTH(BB$15-1,1))-_xlpm.DD,EOMONTH(BB$15-1,1),1,_xlpm.VD),
AND(MONTH($AW141)=MONTH(BB$15),MONTH($AX141)=MONTH(BB$15)),
NETWORKDAYS.INTL($AW141,$AX141,1,_xlpm.VD)))),0)),
$DH141="месяц",
$DR141*BB141,
$DH141="неделя",
$DR141*BB141/7*(ROUNDUP((DAY(EOMONTH(BB$15,0)))/4,0))),
0)</f>
        <v/>
      </c>
      <c r="DV141" s="125">
        <f t="array" ref="DV141">
IFERROR(_xlfn.IFS(
$DH141="день_1",
$DR141*$BL141/($AX141-$AW141+1)*BC141*(DAY(EOMONTH(BC$15,0))),
$DH141="день_2",
$DR141/30*MAX(MIN($AX141,EOMONTH(BC$15,0))-MAX($AW141,BC$15)+1,),
$DH141="раб.день",
$DR141/30*(IFERROR(
_xlfn.LET(_xlpm.VD,
CHOOSE(
{1;2;3;4;5;6;7;8;9;10;11;12;13;14;15;16;17;18},
45658,45659,45660,45661,45662,45663,45664,45665,45711,45724,45778,45779,45785,45786,45820,45821,45965,46022),
_xlfn.LET(_xlpm.DD,
MAX(MIN($AX141,EOMONTH(BC$15,0))-MAX($AW141,BC$15),),
_xlfn.IFS(
AND(MONTH($AW141)=MONTH(BC$15),MONTH($AX141)&lt;&gt;MONTH(BC$15)),
NETWORKDAYS.INTL($AW141,$AW141+_xlpm.DD,1,_xlpm.VD),
AND(MONTH($AW141)&lt;&gt;MONTH(BC$15),MONTH($AX141)=MONTH(BC$15)),
NETWORKDAYS.INTL(($AX141)-_xlpm.DD,$AX141,1,_xlpm.VD),
AND(MONTH($AW141)&lt;MONTH(BC$15),MONTH($AX141)&gt;MONTH(BC$15)),
NETWORKDAYS.INTL((EOMONTH(BC$15-1,1))-_xlpm.DD,EOMONTH(BC$15-1,1),1,_xlpm.VD),
AND(MONTH($AW141)=MONTH(BC$15),MONTH($AX141)=MONTH(BC$15)),
NETWORKDAYS.INTL($AW141,$AX141,1,_xlpm.VD)))),0)),
$DH141="месяц",
$DR141*BC141,
$DH141="неделя",
$DR141*BC141/7*(ROUNDUP((DAY(EOMONTH(BC$15,0)))/4,0))),
0)</f>
        <v/>
      </c>
      <c r="DW141" s="125">
        <f t="array" ref="DW141">
IFERROR(_xlfn.IFS(
$DH141="день_1",
$DR141*$BL141/($AX141-$AW141+1)*BD141*(DAY(EOMONTH(BD$15,0))),
$DH141="день_2",
$DR141/30*MAX(MIN($AX141,EOMONTH(BD$15,0))-MAX($AW141,BD$15)+1,),
$DH141="раб.день",
$DR141/30*(IFERROR(
_xlfn.LET(_xlpm.VD,
CHOOSE(
{1;2;3;4;5;6;7;8;9;10;11;12;13;14;15;16;17;18},
45658,45659,45660,45661,45662,45663,45664,45665,45711,45724,45778,45779,45785,45786,45820,45821,45965,46022),
_xlfn.LET(_xlpm.DD,
MAX(MIN($AX141,EOMONTH(BD$15,0))-MAX($AW141,BD$15),),
_xlfn.IFS(
AND(MONTH($AW141)=MONTH(BD$15),MONTH($AX141)&lt;&gt;MONTH(BD$15)),
NETWORKDAYS.INTL($AW141,$AW141+_xlpm.DD,1,_xlpm.VD),
AND(MONTH($AW141)&lt;&gt;MONTH(BD$15),MONTH($AX141)=MONTH(BD$15)),
NETWORKDAYS.INTL(($AX141)-_xlpm.DD,$AX141,1,_xlpm.VD),
AND(MONTH($AW141)&lt;MONTH(BD$15),MONTH($AX141)&gt;MONTH(BD$15)),
NETWORKDAYS.INTL((EOMONTH(BD$15-1,1))-_xlpm.DD,EOMONTH(BD$15-1,1),1,_xlpm.VD),
AND(MONTH($AW141)=MONTH(BD$15),MONTH($AX141)=MONTH(BD$15)),
NETWORKDAYS.INTL($AW141,$AX141,1,_xlpm.VD)))),0)),
$DH141="месяц",
$DR141*BD141,
$DH141="неделя",
$DR141*BD141/7*(ROUNDUP((DAY(EOMONTH(BD$15,0)))/4,0))),
0)</f>
        <v/>
      </c>
      <c r="DX141" s="125">
        <f t="array" ref="DX141">
IFERROR(_xlfn.IFS(
$DH141="день_1",
$DR141*$BL141/($AX141-$AW141+1)*BE141*(DAY(EOMONTH(BE$15,0))),
$DH141="день_2",
$DR141/30*MAX(MIN($AX141,EOMONTH(BE$15,0))-MAX($AW141,BE$15)+1,),
$DH141="раб.день",
$DR141/30*(IFERROR(
_xlfn.LET(_xlpm.VD,
CHOOSE(
{1;2;3;4;5;6;7;8;9;10;11;12;13;14;15;16;17;18},
45658,45659,45660,45661,45662,45663,45664,45665,45711,45724,45778,45779,45785,45786,45820,45821,45965,46022),
_xlfn.LET(_xlpm.DD,
MAX(MIN($AX141,EOMONTH(BE$15,0))-MAX($AW141,BE$15),),
_xlfn.IFS(
AND(MONTH($AW141)=MONTH(BE$15),MONTH($AX141)&lt;&gt;MONTH(BE$15)),
NETWORKDAYS.INTL($AW141,$AW141+_xlpm.DD,1,_xlpm.VD),
AND(MONTH($AW141)&lt;&gt;MONTH(BE$15),MONTH($AX141)=MONTH(BE$15)),
NETWORKDAYS.INTL(($AX141)-_xlpm.DD,$AX141,1,_xlpm.VD),
AND(MONTH($AW141)&lt;MONTH(BE$15),MONTH($AX141)&gt;MONTH(BE$15)),
NETWORKDAYS.INTL((EOMONTH(BE$15-1,1))-_xlpm.DD,EOMONTH(BE$15-1,1),1,_xlpm.VD),
AND(MONTH($AW141)=MONTH(BE$15),MONTH($AX141)=MONTH(BE$15)),
NETWORKDAYS.INTL($AW141,$AX141,1,_xlpm.VD)))),0)),
$DH141="месяц",
$DR141*BE141,
$DH141="неделя",
$DR141*BE141/7*(ROUNDUP((DAY(EOMONTH(BE$15,0)))/4,0))),
0)</f>
        <v/>
      </c>
      <c r="DY141" s="125">
        <f t="array" ref="DY141">
IFERROR(_xlfn.IFS(
$DH141="день_1",
$DR141*$BL141/($AX141-$AW141+1)*BF141*(DAY(EOMONTH(BF$15,0))),
$DH141="день_2",
$DR141/30*MAX(MIN($AX141,EOMONTH(BF$15,0))-MAX($AW141,BF$15)+1,),
$DH141="раб.день",
$DR141/30*(IFERROR(
_xlfn.LET(_xlpm.VD,
CHOOSE(
{1;2;3;4;5;6;7;8;9;10;11;12;13;14;15;16;17;18},
45658,45659,45660,45661,45662,45663,45664,45665,45711,45724,45778,45779,45785,45786,45820,45821,45965,46022),
_xlfn.LET(_xlpm.DD,
MAX(MIN($AX141,EOMONTH(BF$15,0))-MAX($AW141,BF$15),),
_xlfn.IFS(
AND(MONTH($AW141)=MONTH(BF$15),MONTH($AX141)&lt;&gt;MONTH(BF$15)),
NETWORKDAYS.INTL($AW141,$AW141+_xlpm.DD,1,_xlpm.VD),
AND(MONTH($AW141)&lt;&gt;MONTH(BF$15),MONTH($AX141)=MONTH(BF$15)),
NETWORKDAYS.INTL(($AX141)-_xlpm.DD,$AX141,1,_xlpm.VD),
AND(MONTH($AW141)&lt;MONTH(BF$15),MONTH($AX141)&gt;MONTH(BF$15)),
NETWORKDAYS.INTL((EOMONTH(BF$15-1,1))-_xlpm.DD,EOMONTH(BF$15-1,1),1,_xlpm.VD),
AND(MONTH($AW141)=MONTH(BF$15),MONTH($AX141)=MONTH(BF$15)),
NETWORKDAYS.INTL($AW141,$AX141,1,_xlpm.VD)))),0)),
$DH141="месяц",
$DR141*BF141,
$DH141="неделя",
$DR141*BF141/7*(ROUNDUP((DAY(EOMONTH(BF$15,0)))/4,0))),
0)</f>
        <v/>
      </c>
      <c r="DZ141" s="125">
        <f t="array" ref="DZ141">
IFERROR(_xlfn.IFS(
$DH141="день_1",
$DR141*$BL141/($AX141-$AW141+1)*BG141*(DAY(EOMONTH(BG$15,0))),
$DH141="день_2",
$DR141/30*MAX(MIN($AX141,EOMONTH(BG$15,0))-MAX($AW141,BG$15)+1,),
$DH141="раб.день",
$DR141/30*(IFERROR(
_xlfn.LET(_xlpm.VD,
CHOOSE(
{1;2;3;4;5;6;7;8;9;10;11;12;13;14;15;16;17;18},
45658,45659,45660,45661,45662,45663,45664,45665,45711,45724,45778,45779,45785,45786,45820,45821,45965,46022),
_xlfn.LET(_xlpm.DD,
MAX(MIN($AX141,EOMONTH(BG$15,0))-MAX($AW141,BG$15),),
_xlfn.IFS(
AND(MONTH($AW141)=MONTH(BG$15),MONTH($AX141)&lt;&gt;MONTH(BG$15)),
NETWORKDAYS.INTL($AW141,$AW141+_xlpm.DD,1,_xlpm.VD),
AND(MONTH($AW141)&lt;&gt;MONTH(BG$15),MONTH($AX141)=MONTH(BG$15)),
NETWORKDAYS.INTL(($AX141)-_xlpm.DD,$AX141,1,_xlpm.VD),
AND(MONTH($AW141)&lt;MONTH(BG$15),MONTH($AX141)&gt;MONTH(BG$15)),
NETWORKDAYS.INTL((EOMONTH(BG$15-1,1))-_xlpm.DD,EOMONTH(BG$15-1,1),1,_xlpm.VD),
AND(MONTH($AW141)=MONTH(BG$15),MONTH($AX141)=MONTH(BG$15)),
NETWORKDAYS.INTL($AW141,$AX141,1,_xlpm.VD)))),0)),
$DH141="месяц",
$DR141*BG141,
$DH141="неделя",
$DR141*BG141/7*(ROUNDUP((DAY(EOMONTH(BG$15,0)))/4,0))),
0)</f>
        <v/>
      </c>
      <c r="EA141" s="125">
        <f t="array" ref="EA141">
IFERROR(_xlfn.IFS(
$DH141="день_1",
$DR141*$BL141/($AX141-$AW141+1)*BH141*(DAY(EOMONTH(BH$15,0))),
$DH141="день_2",
$DR141/30*MAX(MIN($AX141,EOMONTH(BH$15,0))-MAX($AW141,BH$15)+1,),
$DH141="раб.день",
$DR141/30*(IFERROR(
_xlfn.LET(_xlpm.VD,
CHOOSE(
{1;2;3;4;5;6;7;8;9;10;11;12;13;14;15;16;17;18},
45658,45659,45660,45661,45662,45663,45664,45665,45711,45724,45778,45779,45785,45786,45820,45821,45965,46022),
_xlfn.LET(_xlpm.DD,
MAX(MIN($AX141,EOMONTH(BH$15,0))-MAX($AW141,BH$15),),
_xlfn.IFS(
AND(MONTH($AW141)=MONTH(BH$15),MONTH($AX141)&lt;&gt;MONTH(BH$15)),
NETWORKDAYS.INTL($AW141,$AW141+_xlpm.DD,1,_xlpm.VD),
AND(MONTH($AW141)&lt;&gt;MONTH(BH$15),MONTH($AX141)=MONTH(BH$15)),
NETWORKDAYS.INTL(($AX141)-_xlpm.DD,$AX141,1,_xlpm.VD),
AND(MONTH($AW141)&lt;MONTH(BH$15),MONTH($AX141)&gt;MONTH(BH$15)),
NETWORKDAYS.INTL((EOMONTH(BH$15-1,1))-_xlpm.DD,EOMONTH(BH$15-1,1),1,_xlpm.VD),
AND(MONTH($AW141)=MONTH(BH$15),MONTH($AX141)=MONTH(BH$15)),
NETWORKDAYS.INTL($AW141,$AX141,1,_xlpm.VD)))),0)),
$DH141="месяц",
$DR141*BH141,
$DH141="неделя",
$DR141*BH141/7*(ROUNDUP((DAY(EOMONTH(BH$15,0)))/4,0))),
0)</f>
        <v/>
      </c>
      <c r="EB141" s="125">
        <f t="array" ref="EB141">
IFERROR(_xlfn.IFS(
$DH141="день_1",
$DR141*$BL141/($AX141-$AW141+1)*BI141*(DAY(EOMONTH(BI$15,0))),
$DH141="день_2",
$DR141/30*MAX(MIN($AX141,EOMONTH(BI$15,0))-MAX($AW141,BI$15)+1,),
$DH141="раб.день",
$DR141/30*(IFERROR(
_xlfn.LET(_xlpm.VD,
CHOOSE(
{1;2;3;4;5;6;7;8;9;10;11;12;13;14;15;16;17;18},
45658,45659,45660,45661,45662,45663,45664,45665,45711,45724,45778,45779,45785,45786,45820,45821,45965,46022),
_xlfn.LET(_xlpm.DD,
MAX(MIN($AX141,EOMONTH(BI$15,0))-MAX($AW141,BI$15),),
_xlfn.IFS(
AND(MONTH($AW141)=MONTH(BI$15),MONTH($AX141)&lt;&gt;MONTH(BI$15)),
NETWORKDAYS.INTL($AW141,$AW141+_xlpm.DD,1,_xlpm.VD),
AND(MONTH($AW141)&lt;&gt;MONTH(BI$15),MONTH($AX141)=MONTH(BI$15)),
NETWORKDAYS.INTL(($AX141)-_xlpm.DD,$AX141,1,_xlpm.VD),
AND(MONTH($AW141)&lt;MONTH(BI$15),MONTH($AX141)&gt;MONTH(BI$15)),
NETWORKDAYS.INTL((EOMONTH(BI$15-1,1))-_xlpm.DD,EOMONTH(BI$15-1,1),1,_xlpm.VD),
AND(MONTH($AW141)=MONTH(BI$15),MONTH($AX141)=MONTH(BI$15)),
NETWORKDAYS.INTL($AW141,$AX141,1,_xlpm.VD)))),0)),
$DH141="месяц",
$DR141*BI141,
$DH141="неделя",
$DR141*BI141/7*(ROUNDUP((DAY(EOMONTH(BI$15,0)))/4,0))),
0)</f>
        <v/>
      </c>
      <c r="EC141" s="125">
        <f t="array" ref="EC141">
IFERROR(_xlfn.IFS(
$DH141="день_1",
$DR141*$BL141/($AX141-$AW141+1)*BJ141*(DAY(EOMONTH(BJ$15,0))),
$DH141="день_2",
$DR141/30*MAX(MIN($AX141,EOMONTH(BJ$15,0))-MAX($AW141,BJ$15)+1,),
$DH141="раб.день",
$DR141/30*(IFERROR(
_xlfn.LET(_xlpm.VD,
CHOOSE(
{1;2;3;4;5;6;7;8;9;10;11;12;13;14;15;16;17;18},
45658,45659,45660,45661,45662,45663,45664,45665,45711,45724,45778,45779,45785,45786,45820,45821,45965,46022),
_xlfn.LET(_xlpm.DD,
MAX(MIN($AX141,EOMONTH(BJ$15,0))-MAX($AW141,BJ$15),),
_xlfn.IFS(
AND(MONTH($AW141)=MONTH(BJ$15),MONTH($AX141)&lt;&gt;MONTH(BJ$15)),
NETWORKDAYS.INTL($AW141,$AW141+_xlpm.DD,1,_xlpm.VD),
AND(MONTH($AW141)&lt;&gt;MONTH(BJ$15),MONTH($AX141)=MONTH(BJ$15)),
NETWORKDAYS.INTL(($AX141)-_xlpm.DD,$AX141,1,_xlpm.VD),
AND(MONTH($AW141)&lt;MONTH(BJ$15),MONTH($AX141)&gt;MONTH(BJ$15)),
NETWORKDAYS.INTL((EOMONTH(BJ$15-1,1))-_xlpm.DD,EOMONTH(BJ$15-1,1),1,_xlpm.VD),
AND(MONTH($AW141)=MONTH(BJ$15),MONTH($AX141)=MONTH(BJ$15)),
NETWORKDAYS.INTL($AW141,$AX141,1,_xlpm.VD)))),0)),
$DH141="месяц",
$DR141*BJ141,
$DH141="неделя",
$DR141*BJ141/7*(ROUNDUP((DAY(EOMONTH(BJ$15,0)))/4,0))),
0)</f>
        <v/>
      </c>
      <c r="ED141" s="125">
        <f t="array" ref="ED141">
IFERROR(_xlfn.IFS(
$DH141="день_1",
$DR141*$BL141/($AX141-$AW141+1)*BK141*(DAY(EOMONTH(BK$15,0))),
$DH141="день_2",
$DR141/30*MAX(MIN($AX141,EOMONTH(BK$15,0))-MAX($AW141,BK$15)+1,),
$DH141="раб.день",
$DR141/30*(IFERROR(
_xlfn.LET(_xlpm.VD,
CHOOSE(
{1;2;3;4;5;6;7;8;9;10;11;12;13;14;15;16;17;18},
45658,45659,45660,45661,45662,45663,45664,45665,45711,45724,45778,45779,45785,45786,45820,45821,45965,46022),
_xlfn.LET(_xlpm.DD,
MAX(MIN($AX141,EOMONTH(BK$15,0))-MAX($AW141,BK$15),),
_xlfn.IFS(
AND(MONTH($AW141)=MONTH(BK$15),MONTH($AX141)&lt;&gt;MONTH(BK$15)),
NETWORKDAYS.INTL($AW141,$AW141+_xlpm.DD,1,_xlpm.VD),
AND(MONTH($AW141)&lt;&gt;MONTH(BK$15),MONTH($AX141)=MONTH(BK$15)),
NETWORKDAYS.INTL(($AX141)-_xlpm.DD,$AX141,1,_xlpm.VD),
AND(MONTH($AW141)&lt;MONTH(BK$15),MONTH($AX141)&gt;MONTH(BK$15)),
NETWORKDAYS.INTL((EOMONTH(BK$15-1,1))-_xlpm.DD,EOMONTH(BK$15-1,1),1,_xlpm.VD),
AND(MONTH($AW141)=MONTH(BK$15),MONTH($AX141)=MONTH(BK$15)),
NETWORKDAYS.INTL($AW141,$AX141,1,_xlpm.VD)))),0)),
$DH141="месяц",
$DR141*BK141,
$DH141="неделя",
$DR141*BK141/7*(ROUNDUP((DAY(EOMONTH(BK$15,0)))/4,0))),
0)</f>
        <v/>
      </c>
      <c r="EE141" s="125">
        <f>SUM($DS141,$DT141,$DU141,$DV141,$DW141,$DX141,$DY141,$DZ141,$EA141,$EB141,$EC141,$ED141)</f>
        <v/>
      </c>
      <c r="EF141" s="125">
        <f>IFERROR(ROUND($EE141*(1+$EP141),2),0)</f>
        <v/>
      </c>
      <c r="EG141" s="128" t="n">
        <v>1</v>
      </c>
      <c r="EH141" s="126" t="n">
        <v>0</v>
      </c>
      <c r="EI141" s="126">
        <f>ROUND(SUM($EH141:$EH141)*SUM($AB141:$AB141)*$EG141,2)</f>
        <v/>
      </c>
      <c r="EJ141" s="126">
        <f>ROUND($EI141*(1+$EP141),2)</f>
        <v/>
      </c>
      <c r="EK141" s="126" t="n">
        <v>0</v>
      </c>
      <c r="EL141" s="126">
        <f>ROUND(SUM($EK141:$EK141)*SUM($AB141:$AB141)*$EG141,2)</f>
        <v/>
      </c>
      <c r="EM141" s="126">
        <f>ROUND($EL141*(1+$EP141),2)</f>
        <v/>
      </c>
      <c r="EN141" s="126">
        <f>SUM($EE141,$EI141,$EL141)</f>
        <v/>
      </c>
      <c r="EO141" s="126">
        <f>SUM($EF141,$EJ141,$EM141)</f>
        <v/>
      </c>
      <c r="EP141" s="59" t="inlineStr">
        <is>
          <t>20%</t>
        </is>
      </c>
      <c r="EQ141" s="59" t="n"/>
      <c r="ER141" s="60">
        <f t="array" ref="ER141">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MATCH(ES141,
{"AMS";"RussOutdoor";"HD Outdoor";"Ingroup";"IQ";"Ledproduction";"LisChannel";"Logic";"Media-PPL";"NovikovTV | НовиковТВ";"SMA";"SOK";"КрокусТВ | CrocusTV | IndoorTV";"Сити";"ТЯК Москва"},
0)),"")</f>
        <v/>
      </c>
      <c r="ES141" s="60" t="n"/>
      <c r="ET141" s="60">
        <f t="array" ref="ET141">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MATCH(ES141,
{"AMS";"RussOutdoor";"HD Outdoor";"Ingroup";"IQ";"Ledproduction";"LisChannel";"Logic";"Media-PPL";"NovikovTV | НовиковТВ";"SMA";"SOK";"КрокусТВ | CrocusTV | IndoorTV";"Сити";"ТЯК Москва"},
0)),"")</f>
        <v/>
      </c>
      <c r="EU141" s="60" t="n"/>
      <c r="EV141" s="60" t="n"/>
      <c r="EX141" s="110">
        <f t="array" ref="EX141">
($AR141/30
+N("ТРАФИК ПЛОЩАДКИ"))*
(IFERROR(
_xlfn.LET(
_xlpm.GPR,
HLOOKUP($L141,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(MATCH($T141,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IF($Q141="цифровой",_xlpm.GPR/$AG141,_xlpm.GPR/60)),
0)
+N("DWELL TIME"))*
(IF($AB141=0,0,IF($AB141=1,0.3,IF($AB141=2,0.5,IF($AB141&gt;2,1))))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_xlfn.IFS($AC141="да",1.2,$AC141="нет",1)*
_xlfn.IFS($AD141="да",1.2,$AD141="нет",1)*
IF(R141="статический",1,1.2)*
$X141*
INDEX(
{1.2;1;1.2;1.2;1;1.2;1.2;1.2;1.2;1.2;1.2;1;1.2;1.2;1.2;1.2;1;1;1.2;1.2;1.2;1;1;1;1;1.2;1.2;1.2;1.2;1;1;1;1;1.2;1.2;1.2;1.2;1.2;1.2;1.2;1.2;1;1;1.2;1;1;1;1;1.5;1;1;1.5;1.5;1.2},
MATCH($Q141,_xlpm.MI,0)))&gt;{0.02;0.04;0.06;0.1;0.2;0.4;0.6;0.8;1;2;4;6})),
{0;1;2;3;4;5;6;7;8;9;10;11;12},
0)))
+N("КОЭФФИЦИЕНТ КОНТАКТА"))))*
(_xlfn.IFS($X141&lt;0.1,$X141/1000,$X141&gt;25,5.2,AND($X141&gt;=0.1,$X141&lt;=25),(($X141*2+0.1)/10)*($X141/10)))*
IFERROR((_xlfn.LET(
_xlpm.MA,
{0;0.8;0.85;0.9;0.95;1},
_xlpm.MAA,
{0;1;2;3;4;5},
INDEX(_xlpm.MA,MATCH(SUMPRODUCT(--((IF(ROUND(_xlpm.MAA,1)&gt;5,5,ROUND($AB141,1)))&gt;{0;1;2;3;4;5})),_xlpm.MAA,0)))
+N("КОЭФФИЦИЕНТ КОЛ-ВО КОНСТРУКЦИЙ")),1)*
$AB141,0))*
(IF($Q141="цифровой",$AG141/15*$AI141,1)
+N("ДЛЯ ЦИФРЫ"))</f>
        <v/>
      </c>
      <c r="EY141" s="110">
        <f>IFERROR(EX141*AY141,0)</f>
        <v/>
      </c>
      <c r="EZ141" s="131">
        <f>IFERROR(DP141/EY141*1000,0)</f>
        <v/>
      </c>
      <c r="FA141" s="112">
        <f>IFERROR(FC141/FB141,0)</f>
        <v/>
      </c>
      <c r="FB141" s="112">
        <f>IFERROR((FC141/(EY141/FF141*#REF!))*0.825,0)</f>
        <v/>
      </c>
      <c r="FC141" s="112">
        <f>IFERROR(((EX141*30/AR141)*100)/30,0)</f>
        <v/>
      </c>
      <c r="FD141" s="112">
        <f>IFERROR(EY141/G141*100%,0)</f>
        <v/>
      </c>
      <c r="FE141" s="112">
        <f>IFERROR(FD141/FC141*100%,0)</f>
        <v/>
      </c>
      <c r="FF141" s="110">
        <f>IFERROR(AR141/30*AY141,0)</f>
        <v/>
      </c>
    </row>
    <row r="142" ht="13" customHeight="1">
      <c r="A142" s="59" t="n"/>
      <c r="B142" s="60" t="n"/>
      <c r="C142" s="60" t="n"/>
      <c r="D142" s="60">
        <f t="array" ref="D142">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MATCH($E142,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42" s="60">
        <f t="array" ref="E142">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MATCH($F142,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42" s="60" t="inlineStr"/>
      <c r="G142" s="60" t="n"/>
      <c r="H142" s="60">
        <f t="array" ref="H142">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MATCH($I142,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42" s="60" t="n"/>
      <c r="J142" s="60" t="n"/>
      <c r="K142" s="60" t="n"/>
      <c r="L142" s="60" t="n"/>
      <c r="M142" s="60" t="n"/>
      <c r="N142" s="60" t="n"/>
      <c r="O142" s="60" t="n"/>
      <c r="P142" s="60">
        <f t="array" ref="P142">
_xlfn.IFS(
ISNUMBER(MATCH($Q142,{"шелфбаннер","разделитель","монетница","чековая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ISNUMBER(MATCH($Q142,{"LED/LCD","видеокулер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ISNUMBER(MATCH($Q142,{"автомобиль","машина","выставочное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ISNUMBER(MATCH($Q142,{"билборд","лифтовая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ISNUMBER(MATCH($Q142,{"навигация","подвесной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ISNUMBER(MATCH($Q142,{"движущаяся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ISNUMBER(MATCH($Q142,{"каталог","журнал"},)),
"Пресса",
$Q142="","")</f>
        <v/>
      </c>
      <c r="Q142" s="60" t="n"/>
      <c r="R142" s="60">
        <f t="array" ref="R142">
IFERROR(
_xlfn.IFS(
OR(ISNUMBER(MATCH($Q142,{"экспозиция","макет","стенд","автостенд","авто стенд","выставочное пространство","выставочные стенды","модульные выставочные стенды","3Д конструкция","3D конструкция"},)),P142="Экспонирование"),
"нестандартный",
ISNUMBER(MATCH($Q142,{"скроллер","призматрон"},)),
"динамический",
$P142="Видео",
"цифровой",
OR($P142="Пресса",$P142="Щит",$P142="POSm",$P142="Подвес",$P142="Брендирование/оклейка"),
"статический"),"")</f>
        <v/>
      </c>
      <c r="S142" s="59" t="n"/>
      <c r="T142" s="60" t="n"/>
      <c r="U142" s="60" t="n"/>
      <c r="V142" s="60">
        <f>
IF(P142="Видео",
"цифровой постер/ролик",
IF(ISNUMBER(MATCH(Q142,{"короб световой","короб световой | лайтбокс","короб световой | кристалайт","лайтбокс","лайт бокс","кристалайт","LB","lightbox"},)),
"бэклит",
IF(P142="Брендирование/оклейка",
"перфарированная пленка/самоклейка",
IF(P142="Экспонирование",
"под запрос",
IF(P142="Подвес",
"баннер/ткань",
"")))))</f>
        <v/>
      </c>
      <c r="W142" s="59" t="n"/>
      <c r="X142" s="59" t="n"/>
      <c r="Y142" s="59" t="n"/>
      <c r="Z142" s="61" t="n"/>
      <c r="AA142" s="61" t="n"/>
      <c r="AB142" s="61">
        <f>IF(BL142&gt;0,Z142,0)</f>
        <v/>
      </c>
      <c r="AC142" s="59" t="n"/>
      <c r="AD142" s="59" t="n"/>
      <c r="AE142" s="59" t="n"/>
      <c r="AF142" s="59" t="n"/>
      <c r="AG142" s="59" t="n"/>
      <c r="AH142" s="59" t="n"/>
      <c r="AI142" s="59" t="n"/>
      <c r="AJ142" s="59" t="n"/>
      <c r="AK142" s="59" t="n"/>
      <c r="AL142" s="62">
        <f>IFERROR(IF(OR(R142="статический",R142="динамический",R142="нестандартный",R142="",R142=""),"-",IF(AND(AH142="-",AI142="-"),"-",AK142*3600/AH142*AI142)),"-")</f>
        <v/>
      </c>
      <c r="AM142" s="62">
        <f>IFERROR(IF(OR(R142="статический",R142="динамический",R142="",R142="", R142="BTL",R142="нестандартный"),"-",AG142*AI142*AL142/60),"-")</f>
        <v/>
      </c>
      <c r="AN142" s="63">
        <f>IFERROR(IF(AH142="","-",AG142*AI142/AH142),"-")</f>
        <v/>
      </c>
      <c r="AO142" s="59">
        <f>IFERROR(IF(OR($R142="статический",$R142="динамический",$R142="",$R142="",$R142="BTL",$R142="нестандартный"),"-",$AL142*$AY142),"-")</f>
        <v/>
      </c>
      <c r="AP142" s="62">
        <f>IFERROR(IF(OR($R142="статический",$R142="динамический",$R142="",$R142="",$R142="BTL",$R142="нестандартный"),"-",$AM142*AY142),"-")</f>
        <v/>
      </c>
      <c r="AQ142" s="64" t="n"/>
      <c r="AR142" s="61" t="n"/>
      <c r="AS142" s="61" t="n"/>
      <c r="AT142" s="61" t="n"/>
      <c r="AU142" s="65" t="n"/>
      <c r="AV142" s="124">
        <f>IFERROR(DR142/AT142*1000,"n/a")</f>
        <v/>
      </c>
      <c r="AW142" s="67" t="n"/>
      <c r="AX142" s="67" t="n"/>
      <c r="AY142" s="43">
        <f>IFERROR(IF(OR($AW142="",$AX142=""),"",_xlfn.DAYS($AX142+1,$AW142)),"")</f>
        <v/>
      </c>
      <c r="AZ142" s="68">
        <f t="array" ref="AZ142">
_xlfn.LET(_xlpm.COEFF,
IF($AW142+$AX142=0,0,IF(MAX(MIN($AX142,EOMONTH(AZ$15,0))-MAX($AW142,AZ$15)+1,)&gt;0,1,0)),
_xlfn.IFS(
$ES142="LisChannel",
_xlpm.COEFF*
INDEX({1;1;1.2;1.2;1;1;1;1;1.2;1.2;1.2;1.2},
MATCH(MONTH(AZ$15),
{1,2,3,4,5,6,7,8,9,10,11,12})),
CONCATENATE($ES142," ",$L142)="RussOutdoor метро",
_xlpm.COEFF*
INDEX({0.8;0.9;1.1;1.1;1;1;1;1;1.1;1.1;1.1;1.1},
MATCH(MONTH(AZ$15),
{1,2,3,4,5,6,7,8,9,10,11,12})),
$ES142&lt;&gt;"LisChannel",
_xlpm.COEFF,
$ES142&lt;&gt;"RussOutdoor",
_xlpm.COEFF))</f>
        <v/>
      </c>
      <c r="BA142" s="68">
        <f t="array" ref="BA142">
_xlfn.LET(_xlpm.COEFF,
IF($AW142+$AX142=0,0,IF(MAX(MIN($AX142,EOMONTH(BA$15,0))-MAX($AW142,BA$15)+1,)&gt;0,1,0)),
_xlfn.IFS(
$ES142="LisChannel",
_xlpm.COEFF*
INDEX({1;1;1.2;1.2;1;1;1;1;1.2;1.2;1.2;1.2},
MATCH(MONTH(BA$15),
{1,2,3,4,5,6,7,8,9,10,11,12})),
CONCATENATE($ES142," ",$L142)="RussOutdoor метро",
_xlpm.COEFF*
INDEX({0.8;0.9;1.1;1.1;1;1;1;1;1.1;1.1;1.1;1.1},
MATCH(MONTH(BA$15),
{1,2,3,4,5,6,7,8,9,10,11,12})),
$ES142&lt;&gt;"LisChannel",
_xlpm.COEFF,
$ES142&lt;&gt;"RussOutdoor",
_xlpm.COEFF))</f>
        <v/>
      </c>
      <c r="BB142" s="68">
        <f t="array" ref="BB142">
_xlfn.LET(_xlpm.COEFF,
IF($AW142+$AX142=0,0,IF(MAX(MIN($AX142,EOMONTH(BB$15,0))-MAX($AW142,BB$15)+1,)&gt;0,1,0)),
_xlfn.IFS(
$ES142="LisChannel",
_xlpm.COEFF*
INDEX({1;1;1.2;1.2;1;1;1;1;1.2;1.2;1.2;1.2},
MATCH(MONTH(BB$15),
{1,2,3,4,5,6,7,8,9,10,11,12})),
CONCATENATE($ES142," ",$L142)="RussOutdoor метро",
_xlpm.COEFF*
INDEX({0.8;0.9;1.1;1.1;1;1;1;1;1.1;1.1;1.1;1.1},
MATCH(MONTH(BB$15),
{1,2,3,4,5,6,7,8,9,10,11,12})),
$ES142&lt;&gt;"LisChannel",
_xlpm.COEFF,
$ES142&lt;&gt;"RussOutdoor",
_xlpm.COEFF))</f>
        <v/>
      </c>
      <c r="BC142" s="68">
        <f t="array" ref="BC142">
_xlfn.LET(_xlpm.COEFF,
IF($AW142+$AX142=0,0,IF(MAX(MIN($AX142,EOMONTH(BC$15,0))-MAX($AW142,BC$15)+1,)&gt;0,1,0)),
_xlfn.IFS(
$ES142="LisChannel",
_xlpm.COEFF*
INDEX({1;1;1.2;1.2;1;1;1;1;1.2;1.2;1.2;1.2},
MATCH(MONTH(BC$15),
{1,2,3,4,5,6,7,8,9,10,11,12})),
CONCATENATE($ES142," ",$L142)="RussOutdoor метро",
_xlpm.COEFF*
INDEX({0.8;0.9;1.1;1.1;1;1;1;1;1.1;1.1;1.1;1.1},
MATCH(MONTH(BC$15),
{1,2,3,4,5,6,7,8,9,10,11,12})),
$ES142&lt;&gt;"LisChannel",
_xlpm.COEFF,
$ES142&lt;&gt;"RussOutdoor",
_xlpm.COEFF))</f>
        <v/>
      </c>
      <c r="BD142" s="68">
        <f t="array" ref="BD142">
_xlfn.LET(_xlpm.COEFF,
IF($AW142+$AX142=0,0,IF(MAX(MIN($AX142,EOMONTH(BD$15,0))-MAX($AW142,BD$15)+1,)&gt;0,1,0)),
_xlfn.IFS(
$ES142="LisChannel",
_xlpm.COEFF*
INDEX({1;1;1.2;1.2;1;1;1;1;1.2;1.2;1.2;1.2},
MATCH(MONTH(BD$15),
{1,2,3,4,5,6,7,8,9,10,11,12})),
CONCATENATE($ES142," ",$L142)="RussOutdoor метро",
_xlpm.COEFF*
INDEX({0.8;0.9;1.1;1.1;1;1;1;1;1.1;1.1;1.1;1.1},
MATCH(MONTH(BD$15),
{1,2,3,4,5,6,7,8,9,10,11,12})),
$ES142&lt;&gt;"LisChannel",
_xlpm.COEFF,
$ES142&lt;&gt;"RussOutdoor",
_xlpm.COEFF))</f>
        <v/>
      </c>
      <c r="BE142" s="68">
        <f t="array" ref="BE142">
_xlfn.LET(_xlpm.COEFF,
IF($AW142+$AX142=0,0,IF(MAX(MIN($AX142,EOMONTH(BE$15,0))-MAX($AW142,BE$15)+1,)&gt;0,1,0)),
_xlfn.IFS(
$ES142="LisChannel",
_xlpm.COEFF*
INDEX({1;1;1.2;1.2;1;1;1;1;1.2;1.2;1.2;1.2},
MATCH(MONTH(BE$15),
{1,2,3,4,5,6,7,8,9,10,11,12})),
CONCATENATE($ES142," ",$L142)="RussOutdoor метро",
_xlpm.COEFF*
INDEX({0.8;0.9;1.1;1.1;1;1;1;1;1.1;1.1;1.1;1.1},
MATCH(MONTH(BE$15),
{1,2,3,4,5,6,7,8,9,10,11,12})),
$ES142&lt;&gt;"LisChannel",
_xlpm.COEFF,
$ES142&lt;&gt;"RussOutdoor",
_xlpm.COEFF))</f>
        <v/>
      </c>
      <c r="BF142" s="68">
        <f t="array" ref="BF142">
_xlfn.LET(_xlpm.COEFF,
IF($AW142+$AX142=0,0,IF(MAX(MIN($AX142,EOMONTH(BF$15,0))-MAX($AW142,BF$15)+1,)&gt;0,1,0)),
_xlfn.IFS(
$ES142="LisChannel",
_xlpm.COEFF*
INDEX({1;1;1.2;1.2;1;1;1;1;1.2;1.2;1.2;1.2},
MATCH(MONTH(BF$15),
{1,2,3,4,5,6,7,8,9,10,11,12})),
CONCATENATE($ES142," ",$L142)="RussOutdoor метро",
_xlpm.COEFF*
INDEX({0.8;0.9;1.1;1.1;1;1;1;1;1.1;1.1;1.1;1.1},
MATCH(MONTH(BF$15),
{1,2,3,4,5,6,7,8,9,10,11,12})),
$ES142&lt;&gt;"LisChannel",
_xlpm.COEFF,
$ES142&lt;&gt;"RussOutdoor",
_xlpm.COEFF))</f>
        <v/>
      </c>
      <c r="BG142" s="68">
        <f t="array" ref="BG142">
_xlfn.LET(_xlpm.COEFF,
IF($AW142+$AX142=0,0,IF(MAX(MIN($AX142,EOMONTH(BG$15,0))-MAX($AW142,BG$15)+1,)&gt;0,1,0)),
_xlfn.IFS(
$ES142="LisChannel",
_xlpm.COEFF*
INDEX({1;1;1.2;1.2;1;1;1;1;1.2;1.2;1.2;1.2},
MATCH(MONTH(BG$15),
{1,2,3,4,5,6,7,8,9,10,11,12})),
CONCATENATE($ES142," ",$L142)="RussOutdoor метро",
_xlpm.COEFF*
INDEX({0.8;0.9;1.1;1.1;1;1;1;1;1.1;1.1;1.1;1.1},
MATCH(MONTH(BG$15),
{1,2,3,4,5,6,7,8,9,10,11,12})),
$ES142&lt;&gt;"LisChannel",
_xlpm.COEFF,
$ES142&lt;&gt;"RussOutdoor",
_xlpm.COEFF))</f>
        <v/>
      </c>
      <c r="BH142" s="68">
        <f t="array" ref="BH142">
_xlfn.LET(_xlpm.COEFF,
IF($AW142+$AX142=0,0,IF(MAX(MIN($AX142,EOMONTH(BH$15,0))-MAX($AW142,BH$15)+1,)&gt;0,1,0)),
_xlfn.IFS(
$ES142="LisChannel",
_xlpm.COEFF*
INDEX({1;1;1.2;1.2;1;1;1;1;1.2;1.2;1.2;1.2},
MATCH(MONTH(BH$15),
{1,2,3,4,5,6,7,8,9,10,11,12})),
CONCATENATE($ES142," ",$L142)="RussOutdoor метро",
_xlpm.COEFF*
INDEX({0.8;0.9;1.1;1.1;1;1;1;1;1.1;1.1;1.1;1.1},
MATCH(MONTH(BH$15),
{1,2,3,4,5,6,7,8,9,10,11,12})),
$ES142&lt;&gt;"LisChannel",
_xlpm.COEFF,
$ES142&lt;&gt;"RussOutdoor",
_xlpm.COEFF))</f>
        <v/>
      </c>
      <c r="BI142" s="68">
        <f t="array" ref="BI142">
_xlfn.LET(_xlpm.COEFF,
IF($AW142+$AX142=0,0,IF(MAX(MIN($AX142,EOMONTH(BI$15,0))-MAX($AW142,BI$15)+1,)&gt;0,1,0)),
_xlfn.IFS(
$ES142="LisChannel",
_xlpm.COEFF*
INDEX({1;1;1.2;1.2;1;1;1;1;1.2;1.2;1.2;1.2},
MATCH(MONTH(BI$15),
{1,2,3,4,5,6,7,8,9,10,11,12})),
CONCATENATE($ES142," ",$L142)="RussOutdoor метро",
_xlpm.COEFF*
INDEX({0.8;0.9;1.1;1.1;1;1;1;1;1.1;1.1;1.1;1.1},
MATCH(MONTH(BI$15),
{1,2,3,4,5,6,7,8,9,10,11,12})),
$ES142&lt;&gt;"LisChannel",
_xlpm.COEFF,
$ES142&lt;&gt;"RussOutdoor",
_xlpm.COEFF))</f>
        <v/>
      </c>
      <c r="BJ142" s="68">
        <f t="array" ref="BJ142">
_xlfn.LET(_xlpm.COEFF,
IF($AW142+$AX142=0,0,IF(MAX(MIN($AX142,EOMONTH(BJ$15,0))-MAX($AW142,BJ$15)+1,)&gt;0,1,0)),
_xlfn.IFS(
$ES142="LisChannel",
_xlpm.COEFF*
INDEX({1;1;1.2;1.2;1;1;1;1;1.2;1.2;1.2;1.2},
MATCH(MONTH(BJ$15),
{1,2,3,4,5,6,7,8,9,10,11,12})),
CONCATENATE($ES142," ",$L142)="RussOutdoor метро",
_xlpm.COEFF*
INDEX({0.8;0.9;1.1;1.1;1;1;1;1;1.1;1.1;1.1;1.1},
MATCH(MONTH(BJ$15),
{1,2,3,4,5,6,7,8,9,10,11,12})),
$ES142&lt;&gt;"LisChannel",
_xlpm.COEFF,
$ES142&lt;&gt;"RussOutdoor",
_xlpm.COEFF))</f>
        <v/>
      </c>
      <c r="BK142" s="68">
        <f t="array" ref="BK142">
_xlfn.LET(_xlpm.COEFF,
IF($AW142+$AX142=0,0,IF(MAX(MIN($AX142,EOMONTH(BK$15,0))-MAX($AW142,BK$15)+1,)&gt;0,1,0)),
_xlfn.IFS(
$ES142="LisChannel",
_xlpm.COEFF*
INDEX({1;1;1.2;1.2;1;1;1;1;1.2;1.2;1.2;1.2},
MATCH(MONTH(BK$15),
{1,2,3,4,5,6,7,8,9,10,11,12})),
CONCATENATE($ES142," ",$L142)="RussOutdoor метро",
_xlpm.COEFF*
INDEX({0.8;0.9;1.1;1.1;1;1;1;1;1.1;1.1;1.1;1.1},
MATCH(MONTH(BK$15),
{1,2,3,4,5,6,7,8,9,10,11,12})),
$ES142&lt;&gt;"LisChannel",
_xlpm.COEFF,
$ES142&lt;&gt;"RussOutdoor",
_xlpm.COEFF))</f>
        <v/>
      </c>
      <c r="BL142" s="62">
        <f>COUNTIFS($AZ142:$BK142,"&gt;0")</f>
        <v/>
      </c>
      <c r="BM142" s="65" t="n"/>
      <c r="BN142" s="125">
        <f>$DJ142</f>
        <v/>
      </c>
      <c r="BO142" s="63">
        <f>$DQ142</f>
        <v/>
      </c>
      <c r="BP142" s="125">
        <f>
IFERROR(
IF($BL142=0,0,
$BN142*(1-$BO142)),
0)</f>
        <v/>
      </c>
      <c r="BQ142" s="125">
        <f t="array" ref="BQ142">
IFERROR(
_xlfn.IFS(
$DH142="день_1",
$BP142*$BL142/($AX142-$AW142+1)*AZ142*(DAY(EOMONTH(AZ$15,0))),
$DH142="день_2",
$BP142/30*MAX(MIN($AX142,EOMONTH(AZ$15,0))-MAX($AW142,AZ$15)+1,),
$DH142="раб.день",
$BP142/30*(IFERROR(
_xlfn.LET(_xlpm.VD,
CHOOSE(
{1;2;3;4;5;6;7;8;9;10;11;12;13;14;15;16;17;18},
45658,45659,45660,45661,45662,45663,45664,45665,45711,45724,45778,45779,45785,45786,45820,45821,45965,46022),
_xlfn.LET(_xlpm.DD,
MAX(MIN($AX142,EOMONTH(AZ$15,0))-MAX($AW142,AZ$15),),
_xlfn.IFS(
AND(MONTH($AW142)=MONTH(AZ$15),MONTH($AX142)&lt;&gt;MONTH(AZ$15)),
NETWORKDAYS.INTL($AW142,$AW142+_xlpm.DD,1,_xlpm.VD),
AND(MONTH($AW142)&lt;&gt;MONTH(AZ$15),MONTH($AX142)=MONTH(AZ$15)),
NETWORKDAYS.INTL(($AX142)-_xlpm.DD,$AX142,1,_xlpm.VD),
AND(MONTH($AW142)&lt;MONTH(AZ$15),MONTH($AX142)&gt;MONTH(AZ$15)),
NETWORKDAYS.INTL((EOMONTH(AZ$15-1,1))-_xlpm.DD,EOMONTH(AZ$15-1,1),1,_xlpm.VD),
AND(MONTH($AW142)=MONTH(AZ$15),MONTH($AX142)=MONTH(AZ$15)),
NETWORKDAYS.INTL($AW142,$AX142,1,_xlpm.VD)))),0)),
$DH142="месяц",
$BP142*AZ142,
$DH142="неделя",
$BP142*AZ142/7*(ROUNDUP((DAY(EOMONTH(AZ$15,0)))/4,0))),
0)</f>
        <v/>
      </c>
      <c r="BR142" s="125">
        <f t="array" ref="BR142">
IFERROR(
_xlfn.IFS(
$DH142="день_1",
$BP142*$BL142/($AX142-$AW142+1)*BA142*(DAY(EOMONTH(BA$15,0))),
$DH142="день_2",
$BP142/30*MAX(MIN($AX142,EOMONTH(BA$15,0))-MAX($AW142,BA$15)+1,),
$DH142="раб.день",
$BP142/30*(IFERROR(
_xlfn.LET(_xlpm.VD,
CHOOSE(
{1;2;3;4;5;6;7;8;9;10;11;12;13;14;15;16;17;18},
45658,45659,45660,45661,45662,45663,45664,45665,45711,45724,45778,45779,45785,45786,45820,45821,45965,46022),
_xlfn.LET(_xlpm.DD,
MAX(MIN($AX142,EOMONTH(BA$15,0))-MAX($AW142,BA$15),),
_xlfn.IFS(
AND(MONTH($AW142)=MONTH(BA$15),MONTH($AX142)&lt;&gt;MONTH(BA$15)),
NETWORKDAYS.INTL($AW142,$AW142+_xlpm.DD,1,_xlpm.VD),
AND(MONTH($AW142)&lt;&gt;MONTH(BA$15),MONTH($AX142)=MONTH(BA$15)),
NETWORKDAYS.INTL(($AX142)-_xlpm.DD,$AX142,1,_xlpm.VD),
AND(MONTH($AW142)&lt;MONTH(BA$15),MONTH($AX142)&gt;MONTH(BA$15)),
NETWORKDAYS.INTL((EOMONTH(BA$15-1,1))-_xlpm.DD,EOMONTH(BA$15-1,1),1,_xlpm.VD),
AND(MONTH($AW142)=MONTH(BA$15),MONTH($AX142)=MONTH(BA$15)),
NETWORKDAYS.INTL($AW142,$AX142,1,_xlpm.VD)))),0)),
$DH142="месяц",
$BP142*BA142,
$DH142="неделя",
$BP142*BA142/7*(ROUNDUP((DAY(EOMONTH(BA$15,0)))/4,0))),
0)</f>
        <v/>
      </c>
      <c r="BS142" s="125">
        <f t="array" ref="BS142">
IFERROR(
_xlfn.IFS(
$DH142="день_1",
$BP142*$BL142/($AX142-$AW142+1)*BB142*(DAY(EOMONTH(BB$15,0))),
$DH142="день_2",
$BP142/30*MAX(MIN($AX142,EOMONTH(BB$15,0))-MAX($AW142,BB$15)+1,),
$DH142="раб.день",
$BP142/30*(IFERROR(
_xlfn.LET(_xlpm.VD,
CHOOSE(
{1;2;3;4;5;6;7;8;9;10;11;12;13;14;15;16;17;18},
45658,45659,45660,45661,45662,45663,45664,45665,45711,45724,45778,45779,45785,45786,45820,45821,45965,46022),
_xlfn.LET(_xlpm.DD,
MAX(MIN($AX142,EOMONTH(BB$15,0))-MAX($AW142,BB$15),),
_xlfn.IFS(
AND(MONTH($AW142)=MONTH(BB$15),MONTH($AX142)&lt;&gt;MONTH(BB$15)),
NETWORKDAYS.INTL($AW142,$AW142+_xlpm.DD,1,_xlpm.VD),
AND(MONTH($AW142)&lt;&gt;MONTH(BB$15),MONTH($AX142)=MONTH(BB$15)),
NETWORKDAYS.INTL(($AX142)-_xlpm.DD,$AX142,1,_xlpm.VD),
AND(MONTH($AW142)&lt;MONTH(BB$15),MONTH($AX142)&gt;MONTH(BB$15)),
NETWORKDAYS.INTL((EOMONTH(BB$15-1,1))-_xlpm.DD,EOMONTH(BB$15-1,1),1,_xlpm.VD),
AND(MONTH($AW142)=MONTH(BB$15),MONTH($AX142)=MONTH(BB$15)),
NETWORKDAYS.INTL($AW142,$AX142,1,_xlpm.VD)))),0)),
$DH142="месяц",
$BP142*BB142,
$DH142="неделя",
$BP142*BB142/7*(ROUNDUP((DAY(EOMONTH(BB$15,0)))/4,0))),
0)</f>
        <v/>
      </c>
      <c r="BT142" s="125">
        <f t="array" ref="BT142">
IFERROR(
_xlfn.IFS(
$DH142="день_1",
$BP142*$BL142/($AX142-$AW142+1)*BC142*(DAY(EOMONTH(BC$15,0))),
$DH142="день_2",
$BP142/30*MAX(MIN($AX142,EOMONTH(BC$15,0))-MAX($AW142,BC$15)+1,),
$DH142="раб.день",
$BP142/30*(IFERROR(
_xlfn.LET(_xlpm.VD,
CHOOSE(
{1;2;3;4;5;6;7;8;9;10;11;12;13;14;15;16;17;18},
45658,45659,45660,45661,45662,45663,45664,45665,45711,45724,45778,45779,45785,45786,45820,45821,45965,46022),
_xlfn.LET(_xlpm.DD,
MAX(MIN($AX142,EOMONTH(BC$15,0))-MAX($AW142,BC$15),),
_xlfn.IFS(
AND(MONTH($AW142)=MONTH(BC$15),MONTH($AX142)&lt;&gt;MONTH(BC$15)),
NETWORKDAYS.INTL($AW142,$AW142+_xlpm.DD,1,_xlpm.VD),
AND(MONTH($AW142)&lt;&gt;MONTH(BC$15),MONTH($AX142)=MONTH(BC$15)),
NETWORKDAYS.INTL(($AX142)-_xlpm.DD,$AX142,1,_xlpm.VD),
AND(MONTH($AW142)&lt;MONTH(BC$15),MONTH($AX142)&gt;MONTH(BC$15)),
NETWORKDAYS.INTL((EOMONTH(BC$15-1,1))-_xlpm.DD,EOMONTH(BC$15-1,1),1,_xlpm.VD),
AND(MONTH($AW142)=MONTH(BC$15),MONTH($AX142)=MONTH(BC$15)),
NETWORKDAYS.INTL($AW142,$AX142,1,_xlpm.VD)))),0)),
$DH142="месяц",
$BP142*BC142,
$DH142="неделя",
$BP142*BC142/7*(ROUNDUP((DAY(EOMONTH(BC$15,0)))/4,0))),
0)</f>
        <v/>
      </c>
      <c r="BU142" s="125">
        <f t="array" ref="BU142">
IFERROR(
_xlfn.IFS(
$DH142="день_1",
$BP142*$BL142/($AX142-$AW142+1)*BD142*(DAY(EOMONTH(BD$15,0))),
$DH142="день_2",
$BP142/30*MAX(MIN($AX142,EOMONTH(BD$15,0))-MAX($AW142,BD$15)+1,),
$DH142="раб.день",
$BP142/30*(IFERROR(
_xlfn.LET(_xlpm.VD,
CHOOSE(
{1;2;3;4;5;6;7;8;9;10;11;12;13;14;15;16;17;18},
45658,45659,45660,45661,45662,45663,45664,45665,45711,45724,45778,45779,45785,45786,45820,45821,45965,46022),
_xlfn.LET(_xlpm.DD,
MAX(MIN($AX142,EOMONTH(BD$15,0))-MAX($AW142,BD$15),),
_xlfn.IFS(
AND(MONTH($AW142)=MONTH(BD$15),MONTH($AX142)&lt;&gt;MONTH(BD$15)),
NETWORKDAYS.INTL($AW142,$AW142+_xlpm.DD,1,_xlpm.VD),
AND(MONTH($AW142)&lt;&gt;MONTH(BD$15),MONTH($AX142)=MONTH(BD$15)),
NETWORKDAYS.INTL(($AX142)-_xlpm.DD,$AX142,1,_xlpm.VD),
AND(MONTH($AW142)&lt;MONTH(BD$15),MONTH($AX142)&gt;MONTH(BD$15)),
NETWORKDAYS.INTL((EOMONTH(BD$15-1,1))-_xlpm.DD,EOMONTH(BD$15-1,1),1,_xlpm.VD),
AND(MONTH($AW142)=MONTH(BD$15),MONTH($AX142)=MONTH(BD$15)),
NETWORKDAYS.INTL($AW142,$AX142,1,_xlpm.VD)))),0)),
$DH142="месяц",
$BP142*BD142,
$DH142="неделя",
$BP142*BD142/7*(ROUNDUP((DAY(EOMONTH(BD$15,0)))/4,0))),
0)</f>
        <v/>
      </c>
      <c r="BV142" s="125">
        <f t="array" ref="BV142">
IFERROR(
_xlfn.IFS(
$DH142="день_1",
$BP142*$BL142/($AX142-$AW142+1)*BE142*(DAY(EOMONTH(BE$15,0))),
$DH142="день_2",
$BP142/30*MAX(MIN($AX142,EOMONTH(BE$15,0))-MAX($AW142,BE$15)+1,),
$DH142="раб.день",
$BP142/30*(IFERROR(
_xlfn.LET(_xlpm.VD,
CHOOSE(
{1;2;3;4;5;6;7;8;9;10;11;12;13;14;15;16;17;18},
45658,45659,45660,45661,45662,45663,45664,45665,45711,45724,45778,45779,45785,45786,45820,45821,45965,46022),
_xlfn.LET(_xlpm.DD,
MAX(MIN($AX142,EOMONTH(BE$15,0))-MAX($AW142,BE$15),),
_xlfn.IFS(
AND(MONTH($AW142)=MONTH(BE$15),MONTH($AX142)&lt;&gt;MONTH(BE$15)),
NETWORKDAYS.INTL($AW142,$AW142+_xlpm.DD,1,_xlpm.VD),
AND(MONTH($AW142)&lt;&gt;MONTH(BE$15),MONTH($AX142)=MONTH(BE$15)),
NETWORKDAYS.INTL(($AX142)-_xlpm.DD,$AX142,1,_xlpm.VD),
AND(MONTH($AW142)&lt;MONTH(BE$15),MONTH($AX142)&gt;MONTH(BE$15)),
NETWORKDAYS.INTL((EOMONTH(BE$15-1,1))-_xlpm.DD,EOMONTH(BE$15-1,1),1,_xlpm.VD),
AND(MONTH($AW142)=MONTH(BE$15),MONTH($AX142)=MONTH(BE$15)),
NETWORKDAYS.INTL($AW142,$AX142,1,_xlpm.VD)))),0)),
$DH142="месяц",
$BP142*BE142,
$DH142="неделя",
$BP142*BE142/7*(ROUNDUP((DAY(EOMONTH(BE$15,0)))/4,0))),
0)</f>
        <v/>
      </c>
      <c r="BW142" s="125">
        <f t="array" ref="BW142">
IFERROR(
_xlfn.IFS(
$DH142="день_1",
$BP142*$BL142/($AX142-$AW142+1)*BF142*(DAY(EOMONTH(BF$15,0))),
$DH142="день_2",
$BP142/30*MAX(MIN($AX142,EOMONTH(BF$15,0))-MAX($AW142,BF$15)+1,),
$DH142="раб.день",
$BP142/30*(IFERROR(
_xlfn.LET(_xlpm.VD,
CHOOSE(
{1;2;3;4;5;6;7;8;9;10;11;12;13;14;15;16;17;18},
45658,45659,45660,45661,45662,45663,45664,45665,45711,45724,45778,45779,45785,45786,45820,45821,45965,46022),
_xlfn.LET(_xlpm.DD,
MAX(MIN($AX142,EOMONTH(BF$15,0))-MAX($AW142,BF$15),),
_xlfn.IFS(
AND(MONTH($AW142)=MONTH(BF$15),MONTH($AX142)&lt;&gt;MONTH(BF$15)),
NETWORKDAYS.INTL($AW142,$AW142+_xlpm.DD,1,_xlpm.VD),
AND(MONTH($AW142)&lt;&gt;MONTH(BF$15),MONTH($AX142)=MONTH(BF$15)),
NETWORKDAYS.INTL(($AX142)-_xlpm.DD,$AX142,1,_xlpm.VD),
AND(MONTH($AW142)&lt;MONTH(BF$15),MONTH($AX142)&gt;MONTH(BF$15)),
NETWORKDAYS.INTL((EOMONTH(BF$15-1,1))-_xlpm.DD,EOMONTH(BF$15-1,1),1,_xlpm.VD),
AND(MONTH($AW142)=MONTH(BF$15),MONTH($AX142)=MONTH(BF$15)),
NETWORKDAYS.INTL($AW142,$AX142,1,_xlpm.VD)))),0)),
$DH142="месяц",
$BP142*BF142,
$DH142="неделя",
$BP142*BF142/7*(ROUNDUP((DAY(EOMONTH(BF$15,0)))/4,0))),
0)</f>
        <v/>
      </c>
      <c r="BX142" s="125">
        <f t="array" ref="BX142">
IFERROR(
_xlfn.IFS(
$DH142="день_1",
$BP142*$BL142/($AX142-$AW142+1)*BG142*(DAY(EOMONTH(BG$15,0))),
$DH142="день_2",
$BP142/30*MAX(MIN($AX142,EOMONTH(BG$15,0))-MAX($AW142,BG$15)+1,),
$DH142="раб.день",
$BP142/30*(IFERROR(
_xlfn.LET(_xlpm.VD,
CHOOSE(
{1;2;3;4;5;6;7;8;9;10;11;12;13;14;15;16;17;18},
45658,45659,45660,45661,45662,45663,45664,45665,45711,45724,45778,45779,45785,45786,45820,45821,45965,46022),
_xlfn.LET(_xlpm.DD,
MAX(MIN($AX142,EOMONTH(BG$15,0))-MAX($AW142,BG$15),),
_xlfn.IFS(
AND(MONTH($AW142)=MONTH(BG$15),MONTH($AX142)&lt;&gt;MONTH(BG$15)),
NETWORKDAYS.INTL($AW142,$AW142+_xlpm.DD,1,_xlpm.VD),
AND(MONTH($AW142)&lt;&gt;MONTH(BG$15),MONTH($AX142)=MONTH(BG$15)),
NETWORKDAYS.INTL(($AX142)-_xlpm.DD,$AX142,1,_xlpm.VD),
AND(MONTH($AW142)&lt;MONTH(BG$15),MONTH($AX142)&gt;MONTH(BG$15)),
NETWORKDAYS.INTL((EOMONTH(BG$15-1,1))-_xlpm.DD,EOMONTH(BG$15-1,1),1,_xlpm.VD),
AND(MONTH($AW142)=MONTH(BG$15),MONTH($AX142)=MONTH(BG$15)),
NETWORKDAYS.INTL($AW142,$AX142,1,_xlpm.VD)))),0)),
$DH142="месяц",
$BP142*BG142,
$DH142="неделя",
$BP142*BG142/7*(ROUNDUP((DAY(EOMONTH(BG$15,0)))/4,0))),
0)</f>
        <v/>
      </c>
      <c r="BY142" s="125">
        <f t="array" ref="BY142">
IFERROR(
_xlfn.IFS(
$DH142="день_1",
$BP142*$BL142/($AX142-$AW142+1)*BH142*(DAY(EOMONTH(BH$15,0))),
$DH142="день_2",
$BP142/30*MAX(MIN($AX142,EOMONTH(BH$15,0))-MAX($AW142,BH$15)+1,),
$DH142="раб.день",
$BP142/30*(IFERROR(
_xlfn.LET(_xlpm.VD,
CHOOSE(
{1;2;3;4;5;6;7;8;9;10;11;12;13;14;15;16;17;18},
45658,45659,45660,45661,45662,45663,45664,45665,45711,45724,45778,45779,45785,45786,45820,45821,45965,46022),
_xlfn.LET(_xlpm.DD,
MAX(MIN($AX142,EOMONTH(BH$15,0))-MAX($AW142,BH$15),),
_xlfn.IFS(
AND(MONTH($AW142)=MONTH(BH$15),MONTH($AX142)&lt;&gt;MONTH(BH$15)),
NETWORKDAYS.INTL($AW142,$AW142+_xlpm.DD,1,_xlpm.VD),
AND(MONTH($AW142)&lt;&gt;MONTH(BH$15),MONTH($AX142)=MONTH(BH$15)),
NETWORKDAYS.INTL(($AX142)-_xlpm.DD,$AX142,1,_xlpm.VD),
AND(MONTH($AW142)&lt;MONTH(BH$15),MONTH($AX142)&gt;MONTH(BH$15)),
NETWORKDAYS.INTL((EOMONTH(BH$15-1,1))-_xlpm.DD,EOMONTH(BH$15-1,1),1,_xlpm.VD),
AND(MONTH($AW142)=MONTH(BH$15),MONTH($AX142)=MONTH(BH$15)),
NETWORKDAYS.INTL($AW142,$AX142,1,_xlpm.VD)))),0)),
$DH142="месяц",
$BP142*BH142,
$DH142="неделя",
$BP142*BH142/7*(ROUNDUP((DAY(EOMONTH(BH$15,0)))/4,0))),
0)</f>
        <v/>
      </c>
      <c r="BZ142" s="125">
        <f t="array" ref="BZ142">
IFERROR(
_xlfn.IFS(
$DH142="день_1",
$BP142*$BL142/($AX142-$AW142+1)*BI142*(DAY(EOMONTH(BI$15,0))),
$DH142="день_2",
$BP142/30*MAX(MIN($AX142,EOMONTH(BI$15,0))-MAX($AW142,BI$15)+1,),
$DH142="раб.день",
$BP142/30*(IFERROR(
_xlfn.LET(_xlpm.VD,
CHOOSE(
{1;2;3;4;5;6;7;8;9;10;11;12;13;14;15;16;17;18},
45658,45659,45660,45661,45662,45663,45664,45665,45711,45724,45778,45779,45785,45786,45820,45821,45965,46022),
_xlfn.LET(_xlpm.DD,
MAX(MIN($AX142,EOMONTH(BI$15,0))-MAX($AW142,BI$15),),
_xlfn.IFS(
AND(MONTH($AW142)=MONTH(BI$15),MONTH($AX142)&lt;&gt;MONTH(BI$15)),
NETWORKDAYS.INTL($AW142,$AW142+_xlpm.DD,1,_xlpm.VD),
AND(MONTH($AW142)&lt;&gt;MONTH(BI$15),MONTH($AX142)=MONTH(BI$15)),
NETWORKDAYS.INTL(($AX142)-_xlpm.DD,$AX142,1,_xlpm.VD),
AND(MONTH($AW142)&lt;MONTH(BI$15),MONTH($AX142)&gt;MONTH(BI$15)),
NETWORKDAYS.INTL((EOMONTH(BI$15-1,1))-_xlpm.DD,EOMONTH(BI$15-1,1),1,_xlpm.VD),
AND(MONTH($AW142)=MONTH(BI$15),MONTH($AX142)=MONTH(BI$15)),
NETWORKDAYS.INTL($AW142,$AX142,1,_xlpm.VD)))),0)),
$DH142="месяц",
$BP142*BI142,
$DH142="неделя",
$BP142*BI142/7*(ROUNDUP((DAY(EOMONTH(BI$15,0)))/4,0))),
0)</f>
        <v/>
      </c>
      <c r="CA142" s="125">
        <f t="array" ref="CA142">
IFERROR(
_xlfn.IFS(
$DH142="день_1",
$BP142*$BL142/($AX142-$AW142+1)*BJ142*(DAY(EOMONTH(BJ$15,0))),
$DH142="день_2",
$BP142/30*MAX(MIN($AX142,EOMONTH(BJ$15,0))-MAX($AW142,BJ$15)+1,),
$DH142="раб.день",
$BP142/30*(IFERROR(
_xlfn.LET(_xlpm.VD,
CHOOSE(
{1;2;3;4;5;6;7;8;9;10;11;12;13;14;15;16;17;18},
45658,45659,45660,45661,45662,45663,45664,45665,45711,45724,45778,45779,45785,45786,45820,45821,45965,46022),
_xlfn.LET(_xlpm.DD,
MAX(MIN($AX142,EOMONTH(BJ$15,0))-MAX($AW142,BJ$15),),
_xlfn.IFS(
AND(MONTH($AW142)=MONTH(BJ$15),MONTH($AX142)&lt;&gt;MONTH(BJ$15)),
NETWORKDAYS.INTL($AW142,$AW142+_xlpm.DD,1,_xlpm.VD),
AND(MONTH($AW142)&lt;&gt;MONTH(BJ$15),MONTH($AX142)=MONTH(BJ$15)),
NETWORKDAYS.INTL(($AX142)-_xlpm.DD,$AX142,1,_xlpm.VD),
AND(MONTH($AW142)&lt;MONTH(BJ$15),MONTH($AX142)&gt;MONTH(BJ$15)),
NETWORKDAYS.INTL((EOMONTH(BJ$15-1,1))-_xlpm.DD,EOMONTH(BJ$15-1,1),1,_xlpm.VD),
AND(MONTH($AW142)=MONTH(BJ$15),MONTH($AX142)=MONTH(BJ$15)),
NETWORKDAYS.INTL($AW142,$AX142,1,_xlpm.VD)))),0)),
$DH142="месяц",
$BP142*BJ142,
$DH142="неделя",
$BP142*BJ142/7*(ROUNDUP((DAY(EOMONTH(BJ$15,0)))/4,0))),
0)</f>
        <v/>
      </c>
      <c r="CB142" s="125">
        <f t="array" ref="CB142">
IFERROR(
_xlfn.IFS(
$DH142="день_1",
$BP142*$BL142/($AX142-$AW142+1)*BK142*(DAY(EOMONTH(BK$15,0))),
$DH142="день_2",
$BP142/30*MAX(MIN($AX142,EOMONTH(BK$15,0))-MAX($AW142,BK$15)+1,),
$DH142="раб.день",
$BP142/30*(IFERROR(
_xlfn.LET(_xlpm.VD,
CHOOSE(
{1;2;3;4;5;6;7;8;9;10;11;12;13;14;15;16;17;18},
45658,45659,45660,45661,45662,45663,45664,45665,45711,45724,45778,45779,45785,45786,45820,45821,45965,46022),
_xlfn.LET(_xlpm.DD,
MAX(MIN($AX142,EOMONTH(BK$15,0))-MAX($AW142,BK$15),),
_xlfn.IFS(
AND(MONTH($AW142)=MONTH(BK$15),MONTH($AX142)&lt;&gt;MONTH(BK$15)),
NETWORKDAYS.INTL($AW142,$AW142+_xlpm.DD,1,_xlpm.VD),
AND(MONTH($AW142)&lt;&gt;MONTH(BK$15),MONTH($AX142)=MONTH(BK$15)),
NETWORKDAYS.INTL(($AX142)-_xlpm.DD,$AX142,1,_xlpm.VD),
AND(MONTH($AW142)&lt;MONTH(BK$15),MONTH($AX142)&gt;MONTH(BK$15)),
NETWORKDAYS.INTL((EOMONTH(BK$15-1,1))-_xlpm.DD,EOMONTH(BK$15-1,1),1,_xlpm.VD),
AND(MONTH($AW142)=MONTH(BK$15),MONTH($AX142)=MONTH(BK$15)),
NETWORKDAYS.INTL($AW142,$AX142,1,_xlpm.VD)))),0)),
$DH142="месяц",
$BP142*BK142,
$DH142="неделя",
$BP142*BK142/7*(ROUNDUP((DAY(EOMONTH(BK$15,0)))/4,0))),
0)</f>
        <v/>
      </c>
      <c r="CC142" s="125">
        <f>SUM($BQ142:$CB142)</f>
        <v/>
      </c>
      <c r="CD142" s="126">
        <f>SUM($EH142:$EH142)</f>
        <v/>
      </c>
      <c r="CE142" s="126">
        <f>$CD142*$AB142</f>
        <v/>
      </c>
      <c r="CF142" s="126">
        <f>SUM($EK142:$EK142)</f>
        <v/>
      </c>
      <c r="CG142" s="126">
        <f>$CF142*$AB142</f>
        <v/>
      </c>
      <c r="CH142" s="126">
        <f>SUM($CC142,$CE142,$CG142)</f>
        <v/>
      </c>
      <c r="CI142" s="126">
        <f>$CH142*(1+$CM142)</f>
        <v/>
      </c>
      <c r="CJ142" s="127" t="n">
        <v>0</v>
      </c>
      <c r="CK142" s="126">
        <f>SUM($CH142:$CH142)*(1+$CJ142)</f>
        <v/>
      </c>
      <c r="CL142" s="126">
        <f>SUM($CH142:$CH142)*(1+$CM142)</f>
        <v/>
      </c>
      <c r="CM142" s="59" t="inlineStr">
        <is>
          <t>20%</t>
        </is>
      </c>
      <c r="CN142" s="59" t="n"/>
      <c r="CO142" s="72" t="n"/>
      <c r="CP142" s="59" t="n"/>
      <c r="CQ142" s="73" t="n"/>
      <c r="CR142" s="73" t="n"/>
      <c r="CS142" s="73" t="n"/>
      <c r="CT142" s="72" t="n"/>
      <c r="CU142" s="79" t="inlineStr">
        <is>
          <t> </t>
        </is>
      </c>
      <c r="CV142" s="60" t="n"/>
      <c r="CW142" s="60" t="n"/>
      <c r="CX142" s="60" t="n"/>
      <c r="CY142" s="127">
        <f>IFERROR(($CC142-$EE142)/($EE142/(1-$DQ142)),0)</f>
        <v/>
      </c>
      <c r="CZ142" s="127">
        <f>IFERROR(1-$EI142/($CE142),0)</f>
        <v/>
      </c>
      <c r="DA142" s="127">
        <f>IFERROR(1-$EL142/($CG142),0)</f>
        <v/>
      </c>
      <c r="DB142" s="126">
        <f>ROUND(IFERROR(($CI142/(1+$CM142)-$EN142),0),2)</f>
        <v/>
      </c>
      <c r="DC142" s="128" t="n"/>
      <c r="DD142" s="125" t="n"/>
      <c r="DE142" s="75" t="n">
        <v>0</v>
      </c>
      <c r="DF142" s="128" t="n"/>
      <c r="DG142" s="125">
        <f>IF($DC142=0,0,$DD142*($DC142*100%-$DE142*$DF142))*SUM($AB142:$AB142)</f>
        <v/>
      </c>
      <c r="DH142" s="129" t="inlineStr">
        <is>
          <t>месяц</t>
        </is>
      </c>
      <c r="DI142" s="130">
        <f t="array" ref="DI142">IFERROR(
IF($ES142="LisChannel",
(ROUND(((INDEX({174.625;153.888888888889;130.972222222222},MATCH($AI142,{2;3;4}),0))*$AG142*$AI142),2)),0),0)</f>
        <v/>
      </c>
      <c r="DJ142" s="130">
        <f>
_xlfn.LET(_xlpm.X,
IFERROR(
IF($ES142="НовиковТВ",
(_xlfn.LET(_xlpm.NTV,
_xlfn.LET(_xlpm.MIN,350000,
IF(SUMIFS($DI:$DI,$ES:$ES,"НовиковТВ")&lt;=_xlpm.MIN,
(SUMIFS($DI:$DI,$ES:$ES,"НовиковТВ")/(COUNTIFS($ES:$ES,"НовиковТВ")))*_xlpm.MIN/SUMIFS($DI:$DI,$ES:$ES,"НовиковТВ"),
DI142)),
_xlpm.NTV+$DG142/(1-(1-(_xlpm.NTV)*(1-$DL142)*(1-$DM142)*(1-$DN142)*(1-$DO142)*(1-$DP142)/_xlpm.NTV))))/(1+$EP142),
$DI142+$DG142/(1-(1-($DI142)*(1-$DL142)*(1-$DM142)*(1-$DN142)*(1-$DO142)*(1-$DP142)/$DI142))),
0),
_xlpm.X*(1+$CM142)*(1+$CW142)-_xlpm.X*(1+$CM142)+_xlpm.X)</f>
        <v/>
      </c>
      <c r="DK142" s="125" t="inlineStr">
        <is>
          <t>послед.</t>
        </is>
      </c>
      <c r="DL142" s="63" t="n">
        <v>0</v>
      </c>
      <c r="DM142" s="63" t="n">
        <v>0</v>
      </c>
      <c r="DN142" s="63" t="n">
        <v>0</v>
      </c>
      <c r="DO142" s="63" t="n">
        <v>0</v>
      </c>
      <c r="DP142" s="63" t="n">
        <v>0</v>
      </c>
      <c r="DQ142" s="63">
        <f t="array" ref="DQ142">IFERROR(_xlfn.IFS(
$DK142="послед.",1-(1-$DL142)*(1-$DM142)*(1-$DN142)*(1-$DO142)*(1-$DP142),
$DK142="сумм.",$DL142+$DM142+$DN142+$DO142+$DP142),
0)</f>
        <v/>
      </c>
      <c r="DR142" s="125">
        <f t="array" ref="DR142">
IFERROR(
_xlfn.IFS(
$BL142=0,
0,
$BL142&gt;0,
_xlfn.IFS($DK142="послед.",
$DJ142*(1-$DL142)*(1-$DM142)*(1-$DN142)*(1-$DO142)*(1-$DP142),
$DK142="сумм.",
$DJ142*(1-($DL142+$DM142+$DN142+$DO142+$DP142)))),0)</f>
        <v/>
      </c>
      <c r="DS142" s="125">
        <f t="array" ref="DS142">
IFERROR(_xlfn.IFS(
$DH142="день_1",
$DR142*$BL142/($AX142-$AW142+1)*AZ142*(DAY(EOMONTH(AZ$15,0))),
$DH142="день_2",
$DR142/30*MAX(MIN($AX142,EOMONTH(AZ$15,0))-MAX($AW142,AZ$15)+1,),
$DH142="раб.день",
$DR142/30*(IFERROR(
_xlfn.LET(_xlpm.VD,
CHOOSE(
{1;2;3;4;5;6;7;8;9;10;11;12;13;14;15;16;17;18},
45658,45659,45660,45661,45662,45663,45664,45665,45711,45724,45778,45779,45785,45786,45820,45821,45965,46022),
_xlfn.LET(_xlpm.DD,
MAX(MIN($AX142,EOMONTH(AZ$15,0))-MAX($AW142,AZ$15),),
_xlfn.IFS(
AND(MONTH($AW142)=MONTH(AZ$15),MONTH($AX142)&lt;&gt;MONTH(AZ$15)),
NETWORKDAYS.INTL($AW142,$AW142+_xlpm.DD,1,_xlpm.VD),
AND(MONTH($AW142)&lt;&gt;MONTH(AZ$15),MONTH($AX142)=MONTH(AZ$15)),
NETWORKDAYS.INTL(($AX142)-_xlpm.DD,$AX142,1,_xlpm.VD),
AND(MONTH($AW142)&lt;MONTH(AZ$15),MONTH($AX142)&gt;MONTH(AZ$15)),
NETWORKDAYS.INTL((EOMONTH(AZ$15-1,1))-_xlpm.DD,EOMONTH(AZ$15-1,1),1,_xlpm.VD),
AND(MONTH($AW142)=MONTH(AZ$15),MONTH($AX142)=MONTH(AZ$15)),
NETWORKDAYS.INTL($AW142,$AX142,1,_xlpm.VD)))),0)),
$DH142="месяц",
$DR142*AZ142,
$DH142="неделя",
$DR142*AZ142/7*(ROUNDUP((DAY(EOMONTH(AZ$15,0)))/4,0))),
0)</f>
        <v/>
      </c>
      <c r="DT142" s="125">
        <f t="array" ref="DT142">
IFERROR(_xlfn.IFS(
$DH142="день_1",
$DR142*$BL142/($AX142-$AW142+1)*BA142*(DAY(EOMONTH(BA$15,0))),
$DH142="день_2",
$DR142/30*MAX(MIN($AX142,EOMONTH(BA$15,0))-MAX($AW142,BA$15)+1,),
$DH142="раб.день",
$DR142/30*(IFERROR(
_xlfn.LET(_xlpm.VD,
CHOOSE(
{1;2;3;4;5;6;7;8;9;10;11;12;13;14;15;16;17;18},
45658,45659,45660,45661,45662,45663,45664,45665,45711,45724,45778,45779,45785,45786,45820,45821,45965,46022),
_xlfn.LET(_xlpm.DD,
MAX(MIN($AX142,EOMONTH(BA$15,0))-MAX($AW142,BA$15),),
_xlfn.IFS(
AND(MONTH($AW142)=MONTH(BA$15),MONTH($AX142)&lt;&gt;MONTH(BA$15)),
NETWORKDAYS.INTL($AW142,$AW142+_xlpm.DD,1,_xlpm.VD),
AND(MONTH($AW142)&lt;&gt;MONTH(BA$15),MONTH($AX142)=MONTH(BA$15)),
NETWORKDAYS.INTL(($AX142)-_xlpm.DD,$AX142,1,_xlpm.VD),
AND(MONTH($AW142)&lt;MONTH(BA$15),MONTH($AX142)&gt;MONTH(BA$15)),
NETWORKDAYS.INTL((EOMONTH(BA$15-1,1))-_xlpm.DD,EOMONTH(BA$15-1,1),1,_xlpm.VD),
AND(MONTH($AW142)=MONTH(BA$15),MONTH($AX142)=MONTH(BA$15)),
NETWORKDAYS.INTL($AW142,$AX142,1,_xlpm.VD)))),0)),
$DH142="месяц",
$DR142*BA142,
$DH142="неделя",
$DR142*BA142/7*(ROUNDUP((DAY(EOMONTH(BA$15,0)))/4,0))),
0)</f>
        <v/>
      </c>
      <c r="DU142" s="125">
        <f t="array" ref="DU142">
IFERROR(_xlfn.IFS(
$DH142="день_1",
$DR142*$BL142/($AX142-$AW142+1)*BB142*(DAY(EOMONTH(BB$15,0))),
$DH142="день_2",
$DR142/30*MAX(MIN($AX142,EOMONTH(BB$15,0))-MAX($AW142,BB$15)+1,),
$DH142="раб.день",
$DR142/30*(IFERROR(
_xlfn.LET(_xlpm.VD,
CHOOSE(
{1;2;3;4;5;6;7;8;9;10;11;12;13;14;15;16;17;18},
45658,45659,45660,45661,45662,45663,45664,45665,45711,45724,45778,45779,45785,45786,45820,45821,45965,46022),
_xlfn.LET(_xlpm.DD,
MAX(MIN($AX142,EOMONTH(BB$15,0))-MAX($AW142,BB$15),),
_xlfn.IFS(
AND(MONTH($AW142)=MONTH(BB$15),MONTH($AX142)&lt;&gt;MONTH(BB$15)),
NETWORKDAYS.INTL($AW142,$AW142+_xlpm.DD,1,_xlpm.VD),
AND(MONTH($AW142)&lt;&gt;MONTH(BB$15),MONTH($AX142)=MONTH(BB$15)),
NETWORKDAYS.INTL(($AX142)-_xlpm.DD,$AX142,1,_xlpm.VD),
AND(MONTH($AW142)&lt;MONTH(BB$15),MONTH($AX142)&gt;MONTH(BB$15)),
NETWORKDAYS.INTL((EOMONTH(BB$15-1,1))-_xlpm.DD,EOMONTH(BB$15-1,1),1,_xlpm.VD),
AND(MONTH($AW142)=MONTH(BB$15),MONTH($AX142)=MONTH(BB$15)),
NETWORKDAYS.INTL($AW142,$AX142,1,_xlpm.VD)))),0)),
$DH142="месяц",
$DR142*BB142,
$DH142="неделя",
$DR142*BB142/7*(ROUNDUP((DAY(EOMONTH(BB$15,0)))/4,0))),
0)</f>
        <v/>
      </c>
      <c r="DV142" s="125">
        <f t="array" ref="DV142">
IFERROR(_xlfn.IFS(
$DH142="день_1",
$DR142*$BL142/($AX142-$AW142+1)*BC142*(DAY(EOMONTH(BC$15,0))),
$DH142="день_2",
$DR142/30*MAX(MIN($AX142,EOMONTH(BC$15,0))-MAX($AW142,BC$15)+1,),
$DH142="раб.день",
$DR142/30*(IFERROR(
_xlfn.LET(_xlpm.VD,
CHOOSE(
{1;2;3;4;5;6;7;8;9;10;11;12;13;14;15;16;17;18},
45658,45659,45660,45661,45662,45663,45664,45665,45711,45724,45778,45779,45785,45786,45820,45821,45965,46022),
_xlfn.LET(_xlpm.DD,
MAX(MIN($AX142,EOMONTH(BC$15,0))-MAX($AW142,BC$15),),
_xlfn.IFS(
AND(MONTH($AW142)=MONTH(BC$15),MONTH($AX142)&lt;&gt;MONTH(BC$15)),
NETWORKDAYS.INTL($AW142,$AW142+_xlpm.DD,1,_xlpm.VD),
AND(MONTH($AW142)&lt;&gt;MONTH(BC$15),MONTH($AX142)=MONTH(BC$15)),
NETWORKDAYS.INTL(($AX142)-_xlpm.DD,$AX142,1,_xlpm.VD),
AND(MONTH($AW142)&lt;MONTH(BC$15),MONTH($AX142)&gt;MONTH(BC$15)),
NETWORKDAYS.INTL((EOMONTH(BC$15-1,1))-_xlpm.DD,EOMONTH(BC$15-1,1),1,_xlpm.VD),
AND(MONTH($AW142)=MONTH(BC$15),MONTH($AX142)=MONTH(BC$15)),
NETWORKDAYS.INTL($AW142,$AX142,1,_xlpm.VD)))),0)),
$DH142="месяц",
$DR142*BC142,
$DH142="неделя",
$DR142*BC142/7*(ROUNDUP((DAY(EOMONTH(BC$15,0)))/4,0))),
0)</f>
        <v/>
      </c>
      <c r="DW142" s="125">
        <f t="array" ref="DW142">
IFERROR(_xlfn.IFS(
$DH142="день_1",
$DR142*$BL142/($AX142-$AW142+1)*BD142*(DAY(EOMONTH(BD$15,0))),
$DH142="день_2",
$DR142/30*MAX(MIN($AX142,EOMONTH(BD$15,0))-MAX($AW142,BD$15)+1,),
$DH142="раб.день",
$DR142/30*(IFERROR(
_xlfn.LET(_xlpm.VD,
CHOOSE(
{1;2;3;4;5;6;7;8;9;10;11;12;13;14;15;16;17;18},
45658,45659,45660,45661,45662,45663,45664,45665,45711,45724,45778,45779,45785,45786,45820,45821,45965,46022),
_xlfn.LET(_xlpm.DD,
MAX(MIN($AX142,EOMONTH(BD$15,0))-MAX($AW142,BD$15),),
_xlfn.IFS(
AND(MONTH($AW142)=MONTH(BD$15),MONTH($AX142)&lt;&gt;MONTH(BD$15)),
NETWORKDAYS.INTL($AW142,$AW142+_xlpm.DD,1,_xlpm.VD),
AND(MONTH($AW142)&lt;&gt;MONTH(BD$15),MONTH($AX142)=MONTH(BD$15)),
NETWORKDAYS.INTL(($AX142)-_xlpm.DD,$AX142,1,_xlpm.VD),
AND(MONTH($AW142)&lt;MONTH(BD$15),MONTH($AX142)&gt;MONTH(BD$15)),
NETWORKDAYS.INTL((EOMONTH(BD$15-1,1))-_xlpm.DD,EOMONTH(BD$15-1,1),1,_xlpm.VD),
AND(MONTH($AW142)=MONTH(BD$15),MONTH($AX142)=MONTH(BD$15)),
NETWORKDAYS.INTL($AW142,$AX142,1,_xlpm.VD)))),0)),
$DH142="месяц",
$DR142*BD142,
$DH142="неделя",
$DR142*BD142/7*(ROUNDUP((DAY(EOMONTH(BD$15,0)))/4,0))),
0)</f>
        <v/>
      </c>
      <c r="DX142" s="125">
        <f t="array" ref="DX142">
IFERROR(_xlfn.IFS(
$DH142="день_1",
$DR142*$BL142/($AX142-$AW142+1)*BE142*(DAY(EOMONTH(BE$15,0))),
$DH142="день_2",
$DR142/30*MAX(MIN($AX142,EOMONTH(BE$15,0))-MAX($AW142,BE$15)+1,),
$DH142="раб.день",
$DR142/30*(IFERROR(
_xlfn.LET(_xlpm.VD,
CHOOSE(
{1;2;3;4;5;6;7;8;9;10;11;12;13;14;15;16;17;18},
45658,45659,45660,45661,45662,45663,45664,45665,45711,45724,45778,45779,45785,45786,45820,45821,45965,46022),
_xlfn.LET(_xlpm.DD,
MAX(MIN($AX142,EOMONTH(BE$15,0))-MAX($AW142,BE$15),),
_xlfn.IFS(
AND(MONTH($AW142)=MONTH(BE$15),MONTH($AX142)&lt;&gt;MONTH(BE$15)),
NETWORKDAYS.INTL($AW142,$AW142+_xlpm.DD,1,_xlpm.VD),
AND(MONTH($AW142)&lt;&gt;MONTH(BE$15),MONTH($AX142)=MONTH(BE$15)),
NETWORKDAYS.INTL(($AX142)-_xlpm.DD,$AX142,1,_xlpm.VD),
AND(MONTH($AW142)&lt;MONTH(BE$15),MONTH($AX142)&gt;MONTH(BE$15)),
NETWORKDAYS.INTL((EOMONTH(BE$15-1,1))-_xlpm.DD,EOMONTH(BE$15-1,1),1,_xlpm.VD),
AND(MONTH($AW142)=MONTH(BE$15),MONTH($AX142)=MONTH(BE$15)),
NETWORKDAYS.INTL($AW142,$AX142,1,_xlpm.VD)))),0)),
$DH142="месяц",
$DR142*BE142,
$DH142="неделя",
$DR142*BE142/7*(ROUNDUP((DAY(EOMONTH(BE$15,0)))/4,0))),
0)</f>
        <v/>
      </c>
      <c r="DY142" s="125">
        <f t="array" ref="DY142">
IFERROR(_xlfn.IFS(
$DH142="день_1",
$DR142*$BL142/($AX142-$AW142+1)*BF142*(DAY(EOMONTH(BF$15,0))),
$DH142="день_2",
$DR142/30*MAX(MIN($AX142,EOMONTH(BF$15,0))-MAX($AW142,BF$15)+1,),
$DH142="раб.день",
$DR142/30*(IFERROR(
_xlfn.LET(_xlpm.VD,
CHOOSE(
{1;2;3;4;5;6;7;8;9;10;11;12;13;14;15;16;17;18},
45658,45659,45660,45661,45662,45663,45664,45665,45711,45724,45778,45779,45785,45786,45820,45821,45965,46022),
_xlfn.LET(_xlpm.DD,
MAX(MIN($AX142,EOMONTH(BF$15,0))-MAX($AW142,BF$15),),
_xlfn.IFS(
AND(MONTH($AW142)=MONTH(BF$15),MONTH($AX142)&lt;&gt;MONTH(BF$15)),
NETWORKDAYS.INTL($AW142,$AW142+_xlpm.DD,1,_xlpm.VD),
AND(MONTH($AW142)&lt;&gt;MONTH(BF$15),MONTH($AX142)=MONTH(BF$15)),
NETWORKDAYS.INTL(($AX142)-_xlpm.DD,$AX142,1,_xlpm.VD),
AND(MONTH($AW142)&lt;MONTH(BF$15),MONTH($AX142)&gt;MONTH(BF$15)),
NETWORKDAYS.INTL((EOMONTH(BF$15-1,1))-_xlpm.DD,EOMONTH(BF$15-1,1),1,_xlpm.VD),
AND(MONTH($AW142)=MONTH(BF$15),MONTH($AX142)=MONTH(BF$15)),
NETWORKDAYS.INTL($AW142,$AX142,1,_xlpm.VD)))),0)),
$DH142="месяц",
$DR142*BF142,
$DH142="неделя",
$DR142*BF142/7*(ROUNDUP((DAY(EOMONTH(BF$15,0)))/4,0))),
0)</f>
        <v/>
      </c>
      <c r="DZ142" s="125">
        <f t="array" ref="DZ142">
IFERROR(_xlfn.IFS(
$DH142="день_1",
$DR142*$BL142/($AX142-$AW142+1)*BG142*(DAY(EOMONTH(BG$15,0))),
$DH142="день_2",
$DR142/30*MAX(MIN($AX142,EOMONTH(BG$15,0))-MAX($AW142,BG$15)+1,),
$DH142="раб.день",
$DR142/30*(IFERROR(
_xlfn.LET(_xlpm.VD,
CHOOSE(
{1;2;3;4;5;6;7;8;9;10;11;12;13;14;15;16;17;18},
45658,45659,45660,45661,45662,45663,45664,45665,45711,45724,45778,45779,45785,45786,45820,45821,45965,46022),
_xlfn.LET(_xlpm.DD,
MAX(MIN($AX142,EOMONTH(BG$15,0))-MAX($AW142,BG$15),),
_xlfn.IFS(
AND(MONTH($AW142)=MONTH(BG$15),MONTH($AX142)&lt;&gt;MONTH(BG$15)),
NETWORKDAYS.INTL($AW142,$AW142+_xlpm.DD,1,_xlpm.VD),
AND(MONTH($AW142)&lt;&gt;MONTH(BG$15),MONTH($AX142)=MONTH(BG$15)),
NETWORKDAYS.INTL(($AX142)-_xlpm.DD,$AX142,1,_xlpm.VD),
AND(MONTH($AW142)&lt;MONTH(BG$15),MONTH($AX142)&gt;MONTH(BG$15)),
NETWORKDAYS.INTL((EOMONTH(BG$15-1,1))-_xlpm.DD,EOMONTH(BG$15-1,1),1,_xlpm.VD),
AND(MONTH($AW142)=MONTH(BG$15),MONTH($AX142)=MONTH(BG$15)),
NETWORKDAYS.INTL($AW142,$AX142,1,_xlpm.VD)))),0)),
$DH142="месяц",
$DR142*BG142,
$DH142="неделя",
$DR142*BG142/7*(ROUNDUP((DAY(EOMONTH(BG$15,0)))/4,0))),
0)</f>
        <v/>
      </c>
      <c r="EA142" s="125">
        <f t="array" ref="EA142">
IFERROR(_xlfn.IFS(
$DH142="день_1",
$DR142*$BL142/($AX142-$AW142+1)*BH142*(DAY(EOMONTH(BH$15,0))),
$DH142="день_2",
$DR142/30*MAX(MIN($AX142,EOMONTH(BH$15,0))-MAX($AW142,BH$15)+1,),
$DH142="раб.день",
$DR142/30*(IFERROR(
_xlfn.LET(_xlpm.VD,
CHOOSE(
{1;2;3;4;5;6;7;8;9;10;11;12;13;14;15;16;17;18},
45658,45659,45660,45661,45662,45663,45664,45665,45711,45724,45778,45779,45785,45786,45820,45821,45965,46022),
_xlfn.LET(_xlpm.DD,
MAX(MIN($AX142,EOMONTH(BH$15,0))-MAX($AW142,BH$15),),
_xlfn.IFS(
AND(MONTH($AW142)=MONTH(BH$15),MONTH($AX142)&lt;&gt;MONTH(BH$15)),
NETWORKDAYS.INTL($AW142,$AW142+_xlpm.DD,1,_xlpm.VD),
AND(MONTH($AW142)&lt;&gt;MONTH(BH$15),MONTH($AX142)=MONTH(BH$15)),
NETWORKDAYS.INTL(($AX142)-_xlpm.DD,$AX142,1,_xlpm.VD),
AND(MONTH($AW142)&lt;MONTH(BH$15),MONTH($AX142)&gt;MONTH(BH$15)),
NETWORKDAYS.INTL((EOMONTH(BH$15-1,1))-_xlpm.DD,EOMONTH(BH$15-1,1),1,_xlpm.VD),
AND(MONTH($AW142)=MONTH(BH$15),MONTH($AX142)=MONTH(BH$15)),
NETWORKDAYS.INTL($AW142,$AX142,1,_xlpm.VD)))),0)),
$DH142="месяц",
$DR142*BH142,
$DH142="неделя",
$DR142*BH142/7*(ROUNDUP((DAY(EOMONTH(BH$15,0)))/4,0))),
0)</f>
        <v/>
      </c>
      <c r="EB142" s="125">
        <f t="array" ref="EB142">
IFERROR(_xlfn.IFS(
$DH142="день_1",
$DR142*$BL142/($AX142-$AW142+1)*BI142*(DAY(EOMONTH(BI$15,0))),
$DH142="день_2",
$DR142/30*MAX(MIN($AX142,EOMONTH(BI$15,0))-MAX($AW142,BI$15)+1,),
$DH142="раб.день",
$DR142/30*(IFERROR(
_xlfn.LET(_xlpm.VD,
CHOOSE(
{1;2;3;4;5;6;7;8;9;10;11;12;13;14;15;16;17;18},
45658,45659,45660,45661,45662,45663,45664,45665,45711,45724,45778,45779,45785,45786,45820,45821,45965,46022),
_xlfn.LET(_xlpm.DD,
MAX(MIN($AX142,EOMONTH(BI$15,0))-MAX($AW142,BI$15),),
_xlfn.IFS(
AND(MONTH($AW142)=MONTH(BI$15),MONTH($AX142)&lt;&gt;MONTH(BI$15)),
NETWORKDAYS.INTL($AW142,$AW142+_xlpm.DD,1,_xlpm.VD),
AND(MONTH($AW142)&lt;&gt;MONTH(BI$15),MONTH($AX142)=MONTH(BI$15)),
NETWORKDAYS.INTL(($AX142)-_xlpm.DD,$AX142,1,_xlpm.VD),
AND(MONTH($AW142)&lt;MONTH(BI$15),MONTH($AX142)&gt;MONTH(BI$15)),
NETWORKDAYS.INTL((EOMONTH(BI$15-1,1))-_xlpm.DD,EOMONTH(BI$15-1,1),1,_xlpm.VD),
AND(MONTH($AW142)=MONTH(BI$15),MONTH($AX142)=MONTH(BI$15)),
NETWORKDAYS.INTL($AW142,$AX142,1,_xlpm.VD)))),0)),
$DH142="месяц",
$DR142*BI142,
$DH142="неделя",
$DR142*BI142/7*(ROUNDUP((DAY(EOMONTH(BI$15,0)))/4,0))),
0)</f>
        <v/>
      </c>
      <c r="EC142" s="125">
        <f t="array" ref="EC142">
IFERROR(_xlfn.IFS(
$DH142="день_1",
$DR142*$BL142/($AX142-$AW142+1)*BJ142*(DAY(EOMONTH(BJ$15,0))),
$DH142="день_2",
$DR142/30*MAX(MIN($AX142,EOMONTH(BJ$15,0))-MAX($AW142,BJ$15)+1,),
$DH142="раб.день",
$DR142/30*(IFERROR(
_xlfn.LET(_xlpm.VD,
CHOOSE(
{1;2;3;4;5;6;7;8;9;10;11;12;13;14;15;16;17;18},
45658,45659,45660,45661,45662,45663,45664,45665,45711,45724,45778,45779,45785,45786,45820,45821,45965,46022),
_xlfn.LET(_xlpm.DD,
MAX(MIN($AX142,EOMONTH(BJ$15,0))-MAX($AW142,BJ$15),),
_xlfn.IFS(
AND(MONTH($AW142)=MONTH(BJ$15),MONTH($AX142)&lt;&gt;MONTH(BJ$15)),
NETWORKDAYS.INTL($AW142,$AW142+_xlpm.DD,1,_xlpm.VD),
AND(MONTH($AW142)&lt;&gt;MONTH(BJ$15),MONTH($AX142)=MONTH(BJ$15)),
NETWORKDAYS.INTL(($AX142)-_xlpm.DD,$AX142,1,_xlpm.VD),
AND(MONTH($AW142)&lt;MONTH(BJ$15),MONTH($AX142)&gt;MONTH(BJ$15)),
NETWORKDAYS.INTL((EOMONTH(BJ$15-1,1))-_xlpm.DD,EOMONTH(BJ$15-1,1),1,_xlpm.VD),
AND(MONTH($AW142)=MONTH(BJ$15),MONTH($AX142)=MONTH(BJ$15)),
NETWORKDAYS.INTL($AW142,$AX142,1,_xlpm.VD)))),0)),
$DH142="месяц",
$DR142*BJ142,
$DH142="неделя",
$DR142*BJ142/7*(ROUNDUP((DAY(EOMONTH(BJ$15,0)))/4,0))),
0)</f>
        <v/>
      </c>
      <c r="ED142" s="125">
        <f t="array" ref="ED142">
IFERROR(_xlfn.IFS(
$DH142="день_1",
$DR142*$BL142/($AX142-$AW142+1)*BK142*(DAY(EOMONTH(BK$15,0))),
$DH142="день_2",
$DR142/30*MAX(MIN($AX142,EOMONTH(BK$15,0))-MAX($AW142,BK$15)+1,),
$DH142="раб.день",
$DR142/30*(IFERROR(
_xlfn.LET(_xlpm.VD,
CHOOSE(
{1;2;3;4;5;6;7;8;9;10;11;12;13;14;15;16;17;18},
45658,45659,45660,45661,45662,45663,45664,45665,45711,45724,45778,45779,45785,45786,45820,45821,45965,46022),
_xlfn.LET(_xlpm.DD,
MAX(MIN($AX142,EOMONTH(BK$15,0))-MAX($AW142,BK$15),),
_xlfn.IFS(
AND(MONTH($AW142)=MONTH(BK$15),MONTH($AX142)&lt;&gt;MONTH(BK$15)),
NETWORKDAYS.INTL($AW142,$AW142+_xlpm.DD,1,_xlpm.VD),
AND(MONTH($AW142)&lt;&gt;MONTH(BK$15),MONTH($AX142)=MONTH(BK$15)),
NETWORKDAYS.INTL(($AX142)-_xlpm.DD,$AX142,1,_xlpm.VD),
AND(MONTH($AW142)&lt;MONTH(BK$15),MONTH($AX142)&gt;MONTH(BK$15)),
NETWORKDAYS.INTL((EOMONTH(BK$15-1,1))-_xlpm.DD,EOMONTH(BK$15-1,1),1,_xlpm.VD),
AND(MONTH($AW142)=MONTH(BK$15),MONTH($AX142)=MONTH(BK$15)),
NETWORKDAYS.INTL($AW142,$AX142,1,_xlpm.VD)))),0)),
$DH142="месяц",
$DR142*BK142,
$DH142="неделя",
$DR142*BK142/7*(ROUNDUP((DAY(EOMONTH(BK$15,0)))/4,0))),
0)</f>
        <v/>
      </c>
      <c r="EE142" s="125">
        <f>SUM($DS142,$DT142,$DU142,$DV142,$DW142,$DX142,$DY142,$DZ142,$EA142,$EB142,$EC142,$ED142)</f>
        <v/>
      </c>
      <c r="EF142" s="125">
        <f>IFERROR(ROUND($EE142*(1+$EP142),2),0)</f>
        <v/>
      </c>
      <c r="EG142" s="128" t="n">
        <v>1</v>
      </c>
      <c r="EH142" s="126" t="n">
        <v>0</v>
      </c>
      <c r="EI142" s="126">
        <f>ROUND(SUM($EH142:$EH142)*SUM($AB142:$AB142)*$EG142,2)</f>
        <v/>
      </c>
      <c r="EJ142" s="126">
        <f>ROUND($EI142*(1+$EP142),2)</f>
        <v/>
      </c>
      <c r="EK142" s="126" t="n">
        <v>0</v>
      </c>
      <c r="EL142" s="126">
        <f>ROUND(SUM($EK142:$EK142)*SUM($AB142:$AB142)*$EG142,2)</f>
        <v/>
      </c>
      <c r="EM142" s="126">
        <f>ROUND($EL142*(1+$EP142),2)</f>
        <v/>
      </c>
      <c r="EN142" s="126">
        <f>SUM($EE142,$EI142,$EL142)</f>
        <v/>
      </c>
      <c r="EO142" s="126">
        <f>SUM($EF142,$EJ142,$EM142)</f>
        <v/>
      </c>
      <c r="EP142" s="59" t="inlineStr">
        <is>
          <t>20%</t>
        </is>
      </c>
      <c r="EQ142" s="59" t="n"/>
      <c r="ER142" s="60">
        <f t="array" ref="ER142">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MATCH(ES142,
{"AMS";"RussOutdoor";"HD Outdoor";"Ingroup";"IQ";"Ledproduction";"LisChannel";"Logic";"Media-PPL";"NovikovTV | НовиковТВ";"SMA";"SOK";"КрокусТВ | CrocusTV | IndoorTV";"Сити";"ТЯК Москва"},
0)),"")</f>
        <v/>
      </c>
      <c r="ES142" s="60" t="n"/>
      <c r="ET142" s="60">
        <f t="array" ref="ET142">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MATCH(ES142,
{"AMS";"RussOutdoor";"HD Outdoor";"Ingroup";"IQ";"Ledproduction";"LisChannel";"Logic";"Media-PPL";"NovikovTV | НовиковТВ";"SMA";"SOK";"КрокусТВ | CrocusTV | IndoorTV";"Сити";"ТЯК Москва"},
0)),"")</f>
        <v/>
      </c>
      <c r="EU142" s="60" t="n"/>
      <c r="EV142" s="60" t="n"/>
      <c r="EX142" s="110">
        <f t="array" ref="EX142">
($AR142/30
+N("ТРАФИК ПЛОЩАДКИ"))*
(IFERROR(
_xlfn.LET(
_xlpm.GPR,
HLOOKUP($L142,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(MATCH($T142,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IF($Q142="цифровой",_xlpm.GPR/$AG142,_xlpm.GPR/60)),
0)
+N("DWELL TIME"))*
(IF($AB142=0,0,IF($AB142=1,0.3,IF($AB142=2,0.5,IF($AB142&gt;2,1))))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_xlfn.IFS($AC142="да",1.2,$AC142="нет",1)*
_xlfn.IFS($AD142="да",1.2,$AD142="нет",1)*
IF(R142="статический",1,1.2)*
$X142*
INDEX(
{1.2;1;1.2;1.2;1;1.2;1.2;1.2;1.2;1.2;1.2;1;1.2;1.2;1.2;1.2;1;1;1.2;1.2;1.2;1;1;1;1;1.2;1.2;1.2;1.2;1;1;1;1;1.2;1.2;1.2;1.2;1.2;1.2;1.2;1.2;1;1;1.2;1;1;1;1;1.5;1;1;1.5;1.5;1.2},
MATCH($Q142,_xlpm.MI,0)))&gt;{0.02;0.04;0.06;0.1;0.2;0.4;0.6;0.8;1;2;4;6})),
{0;1;2;3;4;5;6;7;8;9;10;11;12},
0)))
+N("КОЭФФИЦИЕНТ КОНТАКТА"))))*
(_xlfn.IFS($X142&lt;0.1,$X142/1000,$X142&gt;25,5.2,AND($X142&gt;=0.1,$X142&lt;=25),(($X142*2+0.1)/10)*($X142/10)))*
IFERROR((_xlfn.LET(
_xlpm.MA,
{0;0.8;0.85;0.9;0.95;1},
_xlpm.MAA,
{0;1;2;3;4;5},
INDEX(_xlpm.MA,MATCH(SUMPRODUCT(--((IF(ROUND(_xlpm.MAA,1)&gt;5,5,ROUND($AB142,1)))&gt;{0;1;2;3;4;5})),_xlpm.MAA,0)))
+N("КОЭФФИЦИЕНТ КОЛ-ВО КОНСТРУКЦИЙ")),1)*
$AB142,0))*
(IF($Q142="цифровой",$AG142/15*$AI142,1)
+N("ДЛЯ ЦИФРЫ"))</f>
        <v/>
      </c>
      <c r="EY142" s="110">
        <f>IFERROR(EX142*AY142,0)</f>
        <v/>
      </c>
      <c r="EZ142" s="131">
        <f>IFERROR(DP142/EY142*1000,0)</f>
        <v/>
      </c>
      <c r="FA142" s="112">
        <f>IFERROR(FC142/FB142,0)</f>
        <v/>
      </c>
      <c r="FB142" s="112">
        <f>IFERROR((FC142/(EY142/FF142*#REF!))*0.825,0)</f>
        <v/>
      </c>
      <c r="FC142" s="112">
        <f>IFERROR(((EX142*30/AR142)*100)/30,0)</f>
        <v/>
      </c>
      <c r="FD142" s="112">
        <f>IFERROR(EY142/G142*100%,0)</f>
        <v/>
      </c>
      <c r="FE142" s="112">
        <f>IFERROR(FD142/FC142*100%,0)</f>
        <v/>
      </c>
      <c r="FF142" s="110">
        <f>IFERROR(AR142/30*AY142,0)</f>
        <v/>
      </c>
    </row>
    <row r="143" ht="13" customHeight="1">
      <c r="A143" s="59" t="n"/>
      <c r="B143" s="60" t="n"/>
      <c r="C143" s="60" t="n"/>
      <c r="D143" s="60">
        <f t="array" ref="D143">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MATCH($E143,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43" s="60">
        <f t="array" ref="E143">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MATCH($F143,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43" s="60" t="inlineStr"/>
      <c r="G143" s="60" t="n"/>
      <c r="H143" s="60">
        <f t="array" ref="H143">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MATCH($I143,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43" s="60" t="n"/>
      <c r="J143" s="60" t="n"/>
      <c r="K143" s="60" t="n"/>
      <c r="L143" s="60" t="n"/>
      <c r="M143" s="60" t="n"/>
      <c r="N143" s="60" t="n"/>
      <c r="O143" s="60" t="n"/>
      <c r="P143" s="60">
        <f t="array" ref="P143">
_xlfn.IFS(
ISNUMBER(MATCH($Q143,{"шелфбаннер","разделитель","монетница","чековая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ISNUMBER(MATCH($Q143,{"LED/LCD","видеокулер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ISNUMBER(MATCH($Q143,{"автомобиль","машина","выставочное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ISNUMBER(MATCH($Q143,{"билборд","лифтовая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ISNUMBER(MATCH($Q143,{"навигация","подвесной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ISNUMBER(MATCH($Q143,{"движущаяся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ISNUMBER(MATCH($Q143,{"каталог","журнал"},)),
"Пресса",
$Q143="","")</f>
        <v/>
      </c>
      <c r="Q143" s="60" t="n"/>
      <c r="R143" s="60">
        <f t="array" ref="R143">
IFERROR(
_xlfn.IFS(
OR(ISNUMBER(MATCH($Q143,{"экспозиция","макет","стенд","автостенд","авто стенд","выставочное пространство","выставочные стенды","модульные выставочные стенды","3Д конструкция","3D конструкция"},)),P143="Экспонирование"),
"нестандартный",
ISNUMBER(MATCH($Q143,{"скроллер","призматрон"},)),
"динамический",
$P143="Видео",
"цифровой",
OR($P143="Пресса",$P143="Щит",$P143="POSm",$P143="Подвес",$P143="Брендирование/оклейка"),
"статический"),"")</f>
        <v/>
      </c>
      <c r="S143" s="59" t="n"/>
      <c r="T143" s="60" t="n"/>
      <c r="U143" s="60" t="n"/>
      <c r="V143" s="60">
        <f>
IF(P143="Видео",
"цифровой постер/ролик",
IF(ISNUMBER(MATCH(Q143,{"короб световой","короб световой | лайтбокс","короб световой | кристалайт","лайтбокс","лайт бокс","кристалайт","LB","lightbox"},)),
"бэклит",
IF(P143="Брендирование/оклейка",
"перфарированная пленка/самоклейка",
IF(P143="Экспонирование",
"под запрос",
IF(P143="Подвес",
"баннер/ткань",
"")))))</f>
        <v/>
      </c>
      <c r="W143" s="59" t="n"/>
      <c r="X143" s="59" t="n"/>
      <c r="Y143" s="59" t="n"/>
      <c r="Z143" s="61" t="n"/>
      <c r="AA143" s="61" t="n"/>
      <c r="AB143" s="61">
        <f>IF(BL143&gt;0,Z143,0)</f>
        <v/>
      </c>
      <c r="AC143" s="59" t="n"/>
      <c r="AD143" s="59" t="n"/>
      <c r="AE143" s="59" t="n"/>
      <c r="AF143" s="59" t="n"/>
      <c r="AG143" s="59" t="n"/>
      <c r="AH143" s="59" t="n"/>
      <c r="AI143" s="59" t="n"/>
      <c r="AJ143" s="59" t="n"/>
      <c r="AK143" s="59" t="n"/>
      <c r="AL143" s="62">
        <f>IFERROR(IF(OR(R143="статический",R143="динамический",R143="нестандартный",R143="",R143=""),"-",IF(AND(AH143="-",AI143="-"),"-",AK143*3600/AH143*AI143)),"-")</f>
        <v/>
      </c>
      <c r="AM143" s="62">
        <f>IFERROR(IF(OR(R143="статический",R143="динамический",R143="",R143="", R143="BTL",R143="нестандартный"),"-",AG143*AI143*AL143/60),"-")</f>
        <v/>
      </c>
      <c r="AN143" s="63">
        <f>IFERROR(IF(AH143="","-",AG143*AI143/AH143),"-")</f>
        <v/>
      </c>
      <c r="AO143" s="59">
        <f>IFERROR(IF(OR($R143="статический",$R143="динамический",$R143="",$R143="",$R143="BTL",$R143="нестандартный"),"-",$AL143*$AY143),"-")</f>
        <v/>
      </c>
      <c r="AP143" s="62">
        <f>IFERROR(IF(OR($R143="статический",$R143="динамический",$R143="",$R143="",$R143="BTL",$R143="нестандартный"),"-",$AM143*AY143),"-")</f>
        <v/>
      </c>
      <c r="AQ143" s="64" t="n"/>
      <c r="AR143" s="61" t="n"/>
      <c r="AS143" s="61" t="n"/>
      <c r="AT143" s="61" t="n"/>
      <c r="AU143" s="65" t="n"/>
      <c r="AV143" s="124">
        <f>IFERROR(DR143/AT143*1000,"n/a")</f>
        <v/>
      </c>
      <c r="AW143" s="67" t="n"/>
      <c r="AX143" s="67" t="n"/>
      <c r="AY143" s="43">
        <f>IFERROR(IF(OR($AW143="",$AX143=""),"",_xlfn.DAYS($AX143+1,$AW143)),"")</f>
        <v/>
      </c>
      <c r="AZ143" s="68">
        <f t="array" ref="AZ143">
_xlfn.LET(_xlpm.COEFF,
IF($AW143+$AX143=0,0,IF(MAX(MIN($AX143,EOMONTH(AZ$15,0))-MAX($AW143,AZ$15)+1,)&gt;0,1,0)),
_xlfn.IFS(
$ES143="LisChannel",
_xlpm.COEFF*
INDEX({1;1;1.2;1.2;1;1;1;1;1.2;1.2;1.2;1.2},
MATCH(MONTH(AZ$15),
{1,2,3,4,5,6,7,8,9,10,11,12})),
CONCATENATE($ES143," ",$L143)="RussOutdoor метро",
_xlpm.COEFF*
INDEX({0.8;0.9;1.1;1.1;1;1;1;1;1.1;1.1;1.1;1.1},
MATCH(MONTH(AZ$15),
{1,2,3,4,5,6,7,8,9,10,11,12})),
$ES143&lt;&gt;"LisChannel",
_xlpm.COEFF,
$ES143&lt;&gt;"RussOutdoor",
_xlpm.COEFF))</f>
        <v/>
      </c>
      <c r="BA143" s="68">
        <f t="array" ref="BA143">
_xlfn.LET(_xlpm.COEFF,
IF($AW143+$AX143=0,0,IF(MAX(MIN($AX143,EOMONTH(BA$15,0))-MAX($AW143,BA$15)+1,)&gt;0,1,0)),
_xlfn.IFS(
$ES143="LisChannel",
_xlpm.COEFF*
INDEX({1;1;1.2;1.2;1;1;1;1;1.2;1.2;1.2;1.2},
MATCH(MONTH(BA$15),
{1,2,3,4,5,6,7,8,9,10,11,12})),
CONCATENATE($ES143," ",$L143)="RussOutdoor метро",
_xlpm.COEFF*
INDEX({0.8;0.9;1.1;1.1;1;1;1;1;1.1;1.1;1.1;1.1},
MATCH(MONTH(BA$15),
{1,2,3,4,5,6,7,8,9,10,11,12})),
$ES143&lt;&gt;"LisChannel",
_xlpm.COEFF,
$ES143&lt;&gt;"RussOutdoor",
_xlpm.COEFF))</f>
        <v/>
      </c>
      <c r="BB143" s="68">
        <f t="array" ref="BB143">
_xlfn.LET(_xlpm.COEFF,
IF($AW143+$AX143=0,0,IF(MAX(MIN($AX143,EOMONTH(BB$15,0))-MAX($AW143,BB$15)+1,)&gt;0,1,0)),
_xlfn.IFS(
$ES143="LisChannel",
_xlpm.COEFF*
INDEX({1;1;1.2;1.2;1;1;1;1;1.2;1.2;1.2;1.2},
MATCH(MONTH(BB$15),
{1,2,3,4,5,6,7,8,9,10,11,12})),
CONCATENATE($ES143," ",$L143)="RussOutdoor метро",
_xlpm.COEFF*
INDEX({0.8;0.9;1.1;1.1;1;1;1;1;1.1;1.1;1.1;1.1},
MATCH(MONTH(BB$15),
{1,2,3,4,5,6,7,8,9,10,11,12})),
$ES143&lt;&gt;"LisChannel",
_xlpm.COEFF,
$ES143&lt;&gt;"RussOutdoor",
_xlpm.COEFF))</f>
        <v/>
      </c>
      <c r="BC143" s="68">
        <f t="array" ref="BC143">
_xlfn.LET(_xlpm.COEFF,
IF($AW143+$AX143=0,0,IF(MAX(MIN($AX143,EOMONTH(BC$15,0))-MAX($AW143,BC$15)+1,)&gt;0,1,0)),
_xlfn.IFS(
$ES143="LisChannel",
_xlpm.COEFF*
INDEX({1;1;1.2;1.2;1;1;1;1;1.2;1.2;1.2;1.2},
MATCH(MONTH(BC$15),
{1,2,3,4,5,6,7,8,9,10,11,12})),
CONCATENATE($ES143," ",$L143)="RussOutdoor метро",
_xlpm.COEFF*
INDEX({0.8;0.9;1.1;1.1;1;1;1;1;1.1;1.1;1.1;1.1},
MATCH(MONTH(BC$15),
{1,2,3,4,5,6,7,8,9,10,11,12})),
$ES143&lt;&gt;"LisChannel",
_xlpm.COEFF,
$ES143&lt;&gt;"RussOutdoor",
_xlpm.COEFF))</f>
        <v/>
      </c>
      <c r="BD143" s="68">
        <f t="array" ref="BD143">
_xlfn.LET(_xlpm.COEFF,
IF($AW143+$AX143=0,0,IF(MAX(MIN($AX143,EOMONTH(BD$15,0))-MAX($AW143,BD$15)+1,)&gt;0,1,0)),
_xlfn.IFS(
$ES143="LisChannel",
_xlpm.COEFF*
INDEX({1;1;1.2;1.2;1;1;1;1;1.2;1.2;1.2;1.2},
MATCH(MONTH(BD$15),
{1,2,3,4,5,6,7,8,9,10,11,12})),
CONCATENATE($ES143," ",$L143)="RussOutdoor метро",
_xlpm.COEFF*
INDEX({0.8;0.9;1.1;1.1;1;1;1;1;1.1;1.1;1.1;1.1},
MATCH(MONTH(BD$15),
{1,2,3,4,5,6,7,8,9,10,11,12})),
$ES143&lt;&gt;"LisChannel",
_xlpm.COEFF,
$ES143&lt;&gt;"RussOutdoor",
_xlpm.COEFF))</f>
        <v/>
      </c>
      <c r="BE143" s="68">
        <f t="array" ref="BE143">
_xlfn.LET(_xlpm.COEFF,
IF($AW143+$AX143=0,0,IF(MAX(MIN($AX143,EOMONTH(BE$15,0))-MAX($AW143,BE$15)+1,)&gt;0,1,0)),
_xlfn.IFS(
$ES143="LisChannel",
_xlpm.COEFF*
INDEX({1;1;1.2;1.2;1;1;1;1;1.2;1.2;1.2;1.2},
MATCH(MONTH(BE$15),
{1,2,3,4,5,6,7,8,9,10,11,12})),
CONCATENATE($ES143," ",$L143)="RussOutdoor метро",
_xlpm.COEFF*
INDEX({0.8;0.9;1.1;1.1;1;1;1;1;1.1;1.1;1.1;1.1},
MATCH(MONTH(BE$15),
{1,2,3,4,5,6,7,8,9,10,11,12})),
$ES143&lt;&gt;"LisChannel",
_xlpm.COEFF,
$ES143&lt;&gt;"RussOutdoor",
_xlpm.COEFF))</f>
        <v/>
      </c>
      <c r="BF143" s="68">
        <f t="array" ref="BF143">
_xlfn.LET(_xlpm.COEFF,
IF($AW143+$AX143=0,0,IF(MAX(MIN($AX143,EOMONTH(BF$15,0))-MAX($AW143,BF$15)+1,)&gt;0,1,0)),
_xlfn.IFS(
$ES143="LisChannel",
_xlpm.COEFF*
INDEX({1;1;1.2;1.2;1;1;1;1;1.2;1.2;1.2;1.2},
MATCH(MONTH(BF$15),
{1,2,3,4,5,6,7,8,9,10,11,12})),
CONCATENATE($ES143," ",$L143)="RussOutdoor метро",
_xlpm.COEFF*
INDEX({0.8;0.9;1.1;1.1;1;1;1;1;1.1;1.1;1.1;1.1},
MATCH(MONTH(BF$15),
{1,2,3,4,5,6,7,8,9,10,11,12})),
$ES143&lt;&gt;"LisChannel",
_xlpm.COEFF,
$ES143&lt;&gt;"RussOutdoor",
_xlpm.COEFF))</f>
        <v/>
      </c>
      <c r="BG143" s="68">
        <f t="array" ref="BG143">
_xlfn.LET(_xlpm.COEFF,
IF($AW143+$AX143=0,0,IF(MAX(MIN($AX143,EOMONTH(BG$15,0))-MAX($AW143,BG$15)+1,)&gt;0,1,0)),
_xlfn.IFS(
$ES143="LisChannel",
_xlpm.COEFF*
INDEX({1;1;1.2;1.2;1;1;1;1;1.2;1.2;1.2;1.2},
MATCH(MONTH(BG$15),
{1,2,3,4,5,6,7,8,9,10,11,12})),
CONCATENATE($ES143," ",$L143)="RussOutdoor метро",
_xlpm.COEFF*
INDEX({0.8;0.9;1.1;1.1;1;1;1;1;1.1;1.1;1.1;1.1},
MATCH(MONTH(BG$15),
{1,2,3,4,5,6,7,8,9,10,11,12})),
$ES143&lt;&gt;"LisChannel",
_xlpm.COEFF,
$ES143&lt;&gt;"RussOutdoor",
_xlpm.COEFF))</f>
        <v/>
      </c>
      <c r="BH143" s="68">
        <f t="array" ref="BH143">
_xlfn.LET(_xlpm.COEFF,
IF($AW143+$AX143=0,0,IF(MAX(MIN($AX143,EOMONTH(BH$15,0))-MAX($AW143,BH$15)+1,)&gt;0,1,0)),
_xlfn.IFS(
$ES143="LisChannel",
_xlpm.COEFF*
INDEX({1;1;1.2;1.2;1;1;1;1;1.2;1.2;1.2;1.2},
MATCH(MONTH(BH$15),
{1,2,3,4,5,6,7,8,9,10,11,12})),
CONCATENATE($ES143," ",$L143)="RussOutdoor метро",
_xlpm.COEFF*
INDEX({0.8;0.9;1.1;1.1;1;1;1;1;1.1;1.1;1.1;1.1},
MATCH(MONTH(BH$15),
{1,2,3,4,5,6,7,8,9,10,11,12})),
$ES143&lt;&gt;"LisChannel",
_xlpm.COEFF,
$ES143&lt;&gt;"RussOutdoor",
_xlpm.COEFF))</f>
        <v/>
      </c>
      <c r="BI143" s="68">
        <f t="array" ref="BI143">
_xlfn.LET(_xlpm.COEFF,
IF($AW143+$AX143=0,0,IF(MAX(MIN($AX143,EOMONTH(BI$15,0))-MAX($AW143,BI$15)+1,)&gt;0,1,0)),
_xlfn.IFS(
$ES143="LisChannel",
_xlpm.COEFF*
INDEX({1;1;1.2;1.2;1;1;1;1;1.2;1.2;1.2;1.2},
MATCH(MONTH(BI$15),
{1,2,3,4,5,6,7,8,9,10,11,12})),
CONCATENATE($ES143," ",$L143)="RussOutdoor метро",
_xlpm.COEFF*
INDEX({0.8;0.9;1.1;1.1;1;1;1;1;1.1;1.1;1.1;1.1},
MATCH(MONTH(BI$15),
{1,2,3,4,5,6,7,8,9,10,11,12})),
$ES143&lt;&gt;"LisChannel",
_xlpm.COEFF,
$ES143&lt;&gt;"RussOutdoor",
_xlpm.COEFF))</f>
        <v/>
      </c>
      <c r="BJ143" s="68">
        <f t="array" ref="BJ143">
_xlfn.LET(_xlpm.COEFF,
IF($AW143+$AX143=0,0,IF(MAX(MIN($AX143,EOMONTH(BJ$15,0))-MAX($AW143,BJ$15)+1,)&gt;0,1,0)),
_xlfn.IFS(
$ES143="LisChannel",
_xlpm.COEFF*
INDEX({1;1;1.2;1.2;1;1;1;1;1.2;1.2;1.2;1.2},
MATCH(MONTH(BJ$15),
{1,2,3,4,5,6,7,8,9,10,11,12})),
CONCATENATE($ES143," ",$L143)="RussOutdoor метро",
_xlpm.COEFF*
INDEX({0.8;0.9;1.1;1.1;1;1;1;1;1.1;1.1;1.1;1.1},
MATCH(MONTH(BJ$15),
{1,2,3,4,5,6,7,8,9,10,11,12})),
$ES143&lt;&gt;"LisChannel",
_xlpm.COEFF,
$ES143&lt;&gt;"RussOutdoor",
_xlpm.COEFF))</f>
        <v/>
      </c>
      <c r="BK143" s="68">
        <f t="array" ref="BK143">
_xlfn.LET(_xlpm.COEFF,
IF($AW143+$AX143=0,0,IF(MAX(MIN($AX143,EOMONTH(BK$15,0))-MAX($AW143,BK$15)+1,)&gt;0,1,0)),
_xlfn.IFS(
$ES143="LisChannel",
_xlpm.COEFF*
INDEX({1;1;1.2;1.2;1;1;1;1;1.2;1.2;1.2;1.2},
MATCH(MONTH(BK$15),
{1,2,3,4,5,6,7,8,9,10,11,12})),
CONCATENATE($ES143," ",$L143)="RussOutdoor метро",
_xlpm.COEFF*
INDEX({0.8;0.9;1.1;1.1;1;1;1;1;1.1;1.1;1.1;1.1},
MATCH(MONTH(BK$15),
{1,2,3,4,5,6,7,8,9,10,11,12})),
$ES143&lt;&gt;"LisChannel",
_xlpm.COEFF,
$ES143&lt;&gt;"RussOutdoor",
_xlpm.COEFF))</f>
        <v/>
      </c>
      <c r="BL143" s="62">
        <f>COUNTIFS($AZ143:$BK143,"&gt;0")</f>
        <v/>
      </c>
      <c r="BM143" s="65" t="n"/>
      <c r="BN143" s="125">
        <f>$DJ143</f>
        <v/>
      </c>
      <c r="BO143" s="63">
        <f>$DQ143</f>
        <v/>
      </c>
      <c r="BP143" s="125">
        <f>
IFERROR(
IF($BL143=0,0,
$BN143*(1-$BO143)),
0)</f>
        <v/>
      </c>
      <c r="BQ143" s="125">
        <f t="array" ref="BQ143">
IFERROR(
_xlfn.IFS(
$DH143="день_1",
$BP143*$BL143/($AX143-$AW143+1)*AZ143*(DAY(EOMONTH(AZ$15,0))),
$DH143="день_2",
$BP143/30*MAX(MIN($AX143,EOMONTH(AZ$15,0))-MAX($AW143,AZ$15)+1,),
$DH143="раб.день",
$BP143/30*(IFERROR(
_xlfn.LET(_xlpm.VD,
CHOOSE(
{1;2;3;4;5;6;7;8;9;10;11;12;13;14;15;16;17;18},
45658,45659,45660,45661,45662,45663,45664,45665,45711,45724,45778,45779,45785,45786,45820,45821,45965,46022),
_xlfn.LET(_xlpm.DD,
MAX(MIN($AX143,EOMONTH(AZ$15,0))-MAX($AW143,AZ$15),),
_xlfn.IFS(
AND(MONTH($AW143)=MONTH(AZ$15),MONTH($AX143)&lt;&gt;MONTH(AZ$15)),
NETWORKDAYS.INTL($AW143,$AW143+_xlpm.DD,1,_xlpm.VD),
AND(MONTH($AW143)&lt;&gt;MONTH(AZ$15),MONTH($AX143)=MONTH(AZ$15)),
NETWORKDAYS.INTL(($AX143)-_xlpm.DD,$AX143,1,_xlpm.VD),
AND(MONTH($AW143)&lt;MONTH(AZ$15),MONTH($AX143)&gt;MONTH(AZ$15)),
NETWORKDAYS.INTL((EOMONTH(AZ$15-1,1))-_xlpm.DD,EOMONTH(AZ$15-1,1),1,_xlpm.VD),
AND(MONTH($AW143)=MONTH(AZ$15),MONTH($AX143)=MONTH(AZ$15)),
NETWORKDAYS.INTL($AW143,$AX143,1,_xlpm.VD)))),0)),
$DH143="месяц",
$BP143*AZ143,
$DH143="неделя",
$BP143*AZ143/7*(ROUNDUP((DAY(EOMONTH(AZ$15,0)))/4,0))),
0)</f>
        <v/>
      </c>
      <c r="BR143" s="125">
        <f t="array" ref="BR143">
IFERROR(
_xlfn.IFS(
$DH143="день_1",
$BP143*$BL143/($AX143-$AW143+1)*BA143*(DAY(EOMONTH(BA$15,0))),
$DH143="день_2",
$BP143/30*MAX(MIN($AX143,EOMONTH(BA$15,0))-MAX($AW143,BA$15)+1,),
$DH143="раб.день",
$BP143/30*(IFERROR(
_xlfn.LET(_xlpm.VD,
CHOOSE(
{1;2;3;4;5;6;7;8;9;10;11;12;13;14;15;16;17;18},
45658,45659,45660,45661,45662,45663,45664,45665,45711,45724,45778,45779,45785,45786,45820,45821,45965,46022),
_xlfn.LET(_xlpm.DD,
MAX(MIN($AX143,EOMONTH(BA$15,0))-MAX($AW143,BA$15),),
_xlfn.IFS(
AND(MONTH($AW143)=MONTH(BA$15),MONTH($AX143)&lt;&gt;MONTH(BA$15)),
NETWORKDAYS.INTL($AW143,$AW143+_xlpm.DD,1,_xlpm.VD),
AND(MONTH($AW143)&lt;&gt;MONTH(BA$15),MONTH($AX143)=MONTH(BA$15)),
NETWORKDAYS.INTL(($AX143)-_xlpm.DD,$AX143,1,_xlpm.VD),
AND(MONTH($AW143)&lt;MONTH(BA$15),MONTH($AX143)&gt;MONTH(BA$15)),
NETWORKDAYS.INTL((EOMONTH(BA$15-1,1))-_xlpm.DD,EOMONTH(BA$15-1,1),1,_xlpm.VD),
AND(MONTH($AW143)=MONTH(BA$15),MONTH($AX143)=MONTH(BA$15)),
NETWORKDAYS.INTL($AW143,$AX143,1,_xlpm.VD)))),0)),
$DH143="месяц",
$BP143*BA143,
$DH143="неделя",
$BP143*BA143/7*(ROUNDUP((DAY(EOMONTH(BA$15,0)))/4,0))),
0)</f>
        <v/>
      </c>
      <c r="BS143" s="125">
        <f t="array" ref="BS143">
IFERROR(
_xlfn.IFS(
$DH143="день_1",
$BP143*$BL143/($AX143-$AW143+1)*BB143*(DAY(EOMONTH(BB$15,0))),
$DH143="день_2",
$BP143/30*MAX(MIN($AX143,EOMONTH(BB$15,0))-MAX($AW143,BB$15)+1,),
$DH143="раб.день",
$BP143/30*(IFERROR(
_xlfn.LET(_xlpm.VD,
CHOOSE(
{1;2;3;4;5;6;7;8;9;10;11;12;13;14;15;16;17;18},
45658,45659,45660,45661,45662,45663,45664,45665,45711,45724,45778,45779,45785,45786,45820,45821,45965,46022),
_xlfn.LET(_xlpm.DD,
MAX(MIN($AX143,EOMONTH(BB$15,0))-MAX($AW143,BB$15),),
_xlfn.IFS(
AND(MONTH($AW143)=MONTH(BB$15),MONTH($AX143)&lt;&gt;MONTH(BB$15)),
NETWORKDAYS.INTL($AW143,$AW143+_xlpm.DD,1,_xlpm.VD),
AND(MONTH($AW143)&lt;&gt;MONTH(BB$15),MONTH($AX143)=MONTH(BB$15)),
NETWORKDAYS.INTL(($AX143)-_xlpm.DD,$AX143,1,_xlpm.VD),
AND(MONTH($AW143)&lt;MONTH(BB$15),MONTH($AX143)&gt;MONTH(BB$15)),
NETWORKDAYS.INTL((EOMONTH(BB$15-1,1))-_xlpm.DD,EOMONTH(BB$15-1,1),1,_xlpm.VD),
AND(MONTH($AW143)=MONTH(BB$15),MONTH($AX143)=MONTH(BB$15)),
NETWORKDAYS.INTL($AW143,$AX143,1,_xlpm.VD)))),0)),
$DH143="месяц",
$BP143*BB143,
$DH143="неделя",
$BP143*BB143/7*(ROUNDUP((DAY(EOMONTH(BB$15,0)))/4,0))),
0)</f>
        <v/>
      </c>
      <c r="BT143" s="125">
        <f t="array" ref="BT143">
IFERROR(
_xlfn.IFS(
$DH143="день_1",
$BP143*$BL143/($AX143-$AW143+1)*BC143*(DAY(EOMONTH(BC$15,0))),
$DH143="день_2",
$BP143/30*MAX(MIN($AX143,EOMONTH(BC$15,0))-MAX($AW143,BC$15)+1,),
$DH143="раб.день",
$BP143/30*(IFERROR(
_xlfn.LET(_xlpm.VD,
CHOOSE(
{1;2;3;4;5;6;7;8;9;10;11;12;13;14;15;16;17;18},
45658,45659,45660,45661,45662,45663,45664,45665,45711,45724,45778,45779,45785,45786,45820,45821,45965,46022),
_xlfn.LET(_xlpm.DD,
MAX(MIN($AX143,EOMONTH(BC$15,0))-MAX($AW143,BC$15),),
_xlfn.IFS(
AND(MONTH($AW143)=MONTH(BC$15),MONTH($AX143)&lt;&gt;MONTH(BC$15)),
NETWORKDAYS.INTL($AW143,$AW143+_xlpm.DD,1,_xlpm.VD),
AND(MONTH($AW143)&lt;&gt;MONTH(BC$15),MONTH($AX143)=MONTH(BC$15)),
NETWORKDAYS.INTL(($AX143)-_xlpm.DD,$AX143,1,_xlpm.VD),
AND(MONTH($AW143)&lt;MONTH(BC$15),MONTH($AX143)&gt;MONTH(BC$15)),
NETWORKDAYS.INTL((EOMONTH(BC$15-1,1))-_xlpm.DD,EOMONTH(BC$15-1,1),1,_xlpm.VD),
AND(MONTH($AW143)=MONTH(BC$15),MONTH($AX143)=MONTH(BC$15)),
NETWORKDAYS.INTL($AW143,$AX143,1,_xlpm.VD)))),0)),
$DH143="месяц",
$BP143*BC143,
$DH143="неделя",
$BP143*BC143/7*(ROUNDUP((DAY(EOMONTH(BC$15,0)))/4,0))),
0)</f>
        <v/>
      </c>
      <c r="BU143" s="125">
        <f t="array" ref="BU143">
IFERROR(
_xlfn.IFS(
$DH143="день_1",
$BP143*$BL143/($AX143-$AW143+1)*BD143*(DAY(EOMONTH(BD$15,0))),
$DH143="день_2",
$BP143/30*MAX(MIN($AX143,EOMONTH(BD$15,0))-MAX($AW143,BD$15)+1,),
$DH143="раб.день",
$BP143/30*(IFERROR(
_xlfn.LET(_xlpm.VD,
CHOOSE(
{1;2;3;4;5;6;7;8;9;10;11;12;13;14;15;16;17;18},
45658,45659,45660,45661,45662,45663,45664,45665,45711,45724,45778,45779,45785,45786,45820,45821,45965,46022),
_xlfn.LET(_xlpm.DD,
MAX(MIN($AX143,EOMONTH(BD$15,0))-MAX($AW143,BD$15),),
_xlfn.IFS(
AND(MONTH($AW143)=MONTH(BD$15),MONTH($AX143)&lt;&gt;MONTH(BD$15)),
NETWORKDAYS.INTL($AW143,$AW143+_xlpm.DD,1,_xlpm.VD),
AND(MONTH($AW143)&lt;&gt;MONTH(BD$15),MONTH($AX143)=MONTH(BD$15)),
NETWORKDAYS.INTL(($AX143)-_xlpm.DD,$AX143,1,_xlpm.VD),
AND(MONTH($AW143)&lt;MONTH(BD$15),MONTH($AX143)&gt;MONTH(BD$15)),
NETWORKDAYS.INTL((EOMONTH(BD$15-1,1))-_xlpm.DD,EOMONTH(BD$15-1,1),1,_xlpm.VD),
AND(MONTH($AW143)=MONTH(BD$15),MONTH($AX143)=MONTH(BD$15)),
NETWORKDAYS.INTL($AW143,$AX143,1,_xlpm.VD)))),0)),
$DH143="месяц",
$BP143*BD143,
$DH143="неделя",
$BP143*BD143/7*(ROUNDUP((DAY(EOMONTH(BD$15,0)))/4,0))),
0)</f>
        <v/>
      </c>
      <c r="BV143" s="125">
        <f t="array" ref="BV143">
IFERROR(
_xlfn.IFS(
$DH143="день_1",
$BP143*$BL143/($AX143-$AW143+1)*BE143*(DAY(EOMONTH(BE$15,0))),
$DH143="день_2",
$BP143/30*MAX(MIN($AX143,EOMONTH(BE$15,0))-MAX($AW143,BE$15)+1,),
$DH143="раб.день",
$BP143/30*(IFERROR(
_xlfn.LET(_xlpm.VD,
CHOOSE(
{1;2;3;4;5;6;7;8;9;10;11;12;13;14;15;16;17;18},
45658,45659,45660,45661,45662,45663,45664,45665,45711,45724,45778,45779,45785,45786,45820,45821,45965,46022),
_xlfn.LET(_xlpm.DD,
MAX(MIN($AX143,EOMONTH(BE$15,0))-MAX($AW143,BE$15),),
_xlfn.IFS(
AND(MONTH($AW143)=MONTH(BE$15),MONTH($AX143)&lt;&gt;MONTH(BE$15)),
NETWORKDAYS.INTL($AW143,$AW143+_xlpm.DD,1,_xlpm.VD),
AND(MONTH($AW143)&lt;&gt;MONTH(BE$15),MONTH($AX143)=MONTH(BE$15)),
NETWORKDAYS.INTL(($AX143)-_xlpm.DD,$AX143,1,_xlpm.VD),
AND(MONTH($AW143)&lt;MONTH(BE$15),MONTH($AX143)&gt;MONTH(BE$15)),
NETWORKDAYS.INTL((EOMONTH(BE$15-1,1))-_xlpm.DD,EOMONTH(BE$15-1,1),1,_xlpm.VD),
AND(MONTH($AW143)=MONTH(BE$15),MONTH($AX143)=MONTH(BE$15)),
NETWORKDAYS.INTL($AW143,$AX143,1,_xlpm.VD)))),0)),
$DH143="месяц",
$BP143*BE143,
$DH143="неделя",
$BP143*BE143/7*(ROUNDUP((DAY(EOMONTH(BE$15,0)))/4,0))),
0)</f>
        <v/>
      </c>
      <c r="BW143" s="125">
        <f t="array" ref="BW143">
IFERROR(
_xlfn.IFS(
$DH143="день_1",
$BP143*$BL143/($AX143-$AW143+1)*BF143*(DAY(EOMONTH(BF$15,0))),
$DH143="день_2",
$BP143/30*MAX(MIN($AX143,EOMONTH(BF$15,0))-MAX($AW143,BF$15)+1,),
$DH143="раб.день",
$BP143/30*(IFERROR(
_xlfn.LET(_xlpm.VD,
CHOOSE(
{1;2;3;4;5;6;7;8;9;10;11;12;13;14;15;16;17;18},
45658,45659,45660,45661,45662,45663,45664,45665,45711,45724,45778,45779,45785,45786,45820,45821,45965,46022),
_xlfn.LET(_xlpm.DD,
MAX(MIN($AX143,EOMONTH(BF$15,0))-MAX($AW143,BF$15),),
_xlfn.IFS(
AND(MONTH($AW143)=MONTH(BF$15),MONTH($AX143)&lt;&gt;MONTH(BF$15)),
NETWORKDAYS.INTL($AW143,$AW143+_xlpm.DD,1,_xlpm.VD),
AND(MONTH($AW143)&lt;&gt;MONTH(BF$15),MONTH($AX143)=MONTH(BF$15)),
NETWORKDAYS.INTL(($AX143)-_xlpm.DD,$AX143,1,_xlpm.VD),
AND(MONTH($AW143)&lt;MONTH(BF$15),MONTH($AX143)&gt;MONTH(BF$15)),
NETWORKDAYS.INTL((EOMONTH(BF$15-1,1))-_xlpm.DD,EOMONTH(BF$15-1,1),1,_xlpm.VD),
AND(MONTH($AW143)=MONTH(BF$15),MONTH($AX143)=MONTH(BF$15)),
NETWORKDAYS.INTL($AW143,$AX143,1,_xlpm.VD)))),0)),
$DH143="месяц",
$BP143*BF143,
$DH143="неделя",
$BP143*BF143/7*(ROUNDUP((DAY(EOMONTH(BF$15,0)))/4,0))),
0)</f>
        <v/>
      </c>
      <c r="BX143" s="125">
        <f t="array" ref="BX143">
IFERROR(
_xlfn.IFS(
$DH143="день_1",
$BP143*$BL143/($AX143-$AW143+1)*BG143*(DAY(EOMONTH(BG$15,0))),
$DH143="день_2",
$BP143/30*MAX(MIN($AX143,EOMONTH(BG$15,0))-MAX($AW143,BG$15)+1,),
$DH143="раб.день",
$BP143/30*(IFERROR(
_xlfn.LET(_xlpm.VD,
CHOOSE(
{1;2;3;4;5;6;7;8;9;10;11;12;13;14;15;16;17;18},
45658,45659,45660,45661,45662,45663,45664,45665,45711,45724,45778,45779,45785,45786,45820,45821,45965,46022),
_xlfn.LET(_xlpm.DD,
MAX(MIN($AX143,EOMONTH(BG$15,0))-MAX($AW143,BG$15),),
_xlfn.IFS(
AND(MONTH($AW143)=MONTH(BG$15),MONTH($AX143)&lt;&gt;MONTH(BG$15)),
NETWORKDAYS.INTL($AW143,$AW143+_xlpm.DD,1,_xlpm.VD),
AND(MONTH($AW143)&lt;&gt;MONTH(BG$15),MONTH($AX143)=MONTH(BG$15)),
NETWORKDAYS.INTL(($AX143)-_xlpm.DD,$AX143,1,_xlpm.VD),
AND(MONTH($AW143)&lt;MONTH(BG$15),MONTH($AX143)&gt;MONTH(BG$15)),
NETWORKDAYS.INTL((EOMONTH(BG$15-1,1))-_xlpm.DD,EOMONTH(BG$15-1,1),1,_xlpm.VD),
AND(MONTH($AW143)=MONTH(BG$15),MONTH($AX143)=MONTH(BG$15)),
NETWORKDAYS.INTL($AW143,$AX143,1,_xlpm.VD)))),0)),
$DH143="месяц",
$BP143*BG143,
$DH143="неделя",
$BP143*BG143/7*(ROUNDUP((DAY(EOMONTH(BG$15,0)))/4,0))),
0)</f>
        <v/>
      </c>
      <c r="BY143" s="125">
        <f t="array" ref="BY143">
IFERROR(
_xlfn.IFS(
$DH143="день_1",
$BP143*$BL143/($AX143-$AW143+1)*BH143*(DAY(EOMONTH(BH$15,0))),
$DH143="день_2",
$BP143/30*MAX(MIN($AX143,EOMONTH(BH$15,0))-MAX($AW143,BH$15)+1,),
$DH143="раб.день",
$BP143/30*(IFERROR(
_xlfn.LET(_xlpm.VD,
CHOOSE(
{1;2;3;4;5;6;7;8;9;10;11;12;13;14;15;16;17;18},
45658,45659,45660,45661,45662,45663,45664,45665,45711,45724,45778,45779,45785,45786,45820,45821,45965,46022),
_xlfn.LET(_xlpm.DD,
MAX(MIN($AX143,EOMONTH(BH$15,0))-MAX($AW143,BH$15),),
_xlfn.IFS(
AND(MONTH($AW143)=MONTH(BH$15),MONTH($AX143)&lt;&gt;MONTH(BH$15)),
NETWORKDAYS.INTL($AW143,$AW143+_xlpm.DD,1,_xlpm.VD),
AND(MONTH($AW143)&lt;&gt;MONTH(BH$15),MONTH($AX143)=MONTH(BH$15)),
NETWORKDAYS.INTL(($AX143)-_xlpm.DD,$AX143,1,_xlpm.VD),
AND(MONTH($AW143)&lt;MONTH(BH$15),MONTH($AX143)&gt;MONTH(BH$15)),
NETWORKDAYS.INTL((EOMONTH(BH$15-1,1))-_xlpm.DD,EOMONTH(BH$15-1,1),1,_xlpm.VD),
AND(MONTH($AW143)=MONTH(BH$15),MONTH($AX143)=MONTH(BH$15)),
NETWORKDAYS.INTL($AW143,$AX143,1,_xlpm.VD)))),0)),
$DH143="месяц",
$BP143*BH143,
$DH143="неделя",
$BP143*BH143/7*(ROUNDUP((DAY(EOMONTH(BH$15,0)))/4,0))),
0)</f>
        <v/>
      </c>
      <c r="BZ143" s="125">
        <f t="array" ref="BZ143">
IFERROR(
_xlfn.IFS(
$DH143="день_1",
$BP143*$BL143/($AX143-$AW143+1)*BI143*(DAY(EOMONTH(BI$15,0))),
$DH143="день_2",
$BP143/30*MAX(MIN($AX143,EOMONTH(BI$15,0))-MAX($AW143,BI$15)+1,),
$DH143="раб.день",
$BP143/30*(IFERROR(
_xlfn.LET(_xlpm.VD,
CHOOSE(
{1;2;3;4;5;6;7;8;9;10;11;12;13;14;15;16;17;18},
45658,45659,45660,45661,45662,45663,45664,45665,45711,45724,45778,45779,45785,45786,45820,45821,45965,46022),
_xlfn.LET(_xlpm.DD,
MAX(MIN($AX143,EOMONTH(BI$15,0))-MAX($AW143,BI$15),),
_xlfn.IFS(
AND(MONTH($AW143)=MONTH(BI$15),MONTH($AX143)&lt;&gt;MONTH(BI$15)),
NETWORKDAYS.INTL($AW143,$AW143+_xlpm.DD,1,_xlpm.VD),
AND(MONTH($AW143)&lt;&gt;MONTH(BI$15),MONTH($AX143)=MONTH(BI$15)),
NETWORKDAYS.INTL(($AX143)-_xlpm.DD,$AX143,1,_xlpm.VD),
AND(MONTH($AW143)&lt;MONTH(BI$15),MONTH($AX143)&gt;MONTH(BI$15)),
NETWORKDAYS.INTL((EOMONTH(BI$15-1,1))-_xlpm.DD,EOMONTH(BI$15-1,1),1,_xlpm.VD),
AND(MONTH($AW143)=MONTH(BI$15),MONTH($AX143)=MONTH(BI$15)),
NETWORKDAYS.INTL($AW143,$AX143,1,_xlpm.VD)))),0)),
$DH143="месяц",
$BP143*BI143,
$DH143="неделя",
$BP143*BI143/7*(ROUNDUP((DAY(EOMONTH(BI$15,0)))/4,0))),
0)</f>
        <v/>
      </c>
      <c r="CA143" s="125">
        <f t="array" ref="CA143">
IFERROR(
_xlfn.IFS(
$DH143="день_1",
$BP143*$BL143/($AX143-$AW143+1)*BJ143*(DAY(EOMONTH(BJ$15,0))),
$DH143="день_2",
$BP143/30*MAX(MIN($AX143,EOMONTH(BJ$15,0))-MAX($AW143,BJ$15)+1,),
$DH143="раб.день",
$BP143/30*(IFERROR(
_xlfn.LET(_xlpm.VD,
CHOOSE(
{1;2;3;4;5;6;7;8;9;10;11;12;13;14;15;16;17;18},
45658,45659,45660,45661,45662,45663,45664,45665,45711,45724,45778,45779,45785,45786,45820,45821,45965,46022),
_xlfn.LET(_xlpm.DD,
MAX(MIN($AX143,EOMONTH(BJ$15,0))-MAX($AW143,BJ$15),),
_xlfn.IFS(
AND(MONTH($AW143)=MONTH(BJ$15),MONTH($AX143)&lt;&gt;MONTH(BJ$15)),
NETWORKDAYS.INTL($AW143,$AW143+_xlpm.DD,1,_xlpm.VD),
AND(MONTH($AW143)&lt;&gt;MONTH(BJ$15),MONTH($AX143)=MONTH(BJ$15)),
NETWORKDAYS.INTL(($AX143)-_xlpm.DD,$AX143,1,_xlpm.VD),
AND(MONTH($AW143)&lt;MONTH(BJ$15),MONTH($AX143)&gt;MONTH(BJ$15)),
NETWORKDAYS.INTL((EOMONTH(BJ$15-1,1))-_xlpm.DD,EOMONTH(BJ$15-1,1),1,_xlpm.VD),
AND(MONTH($AW143)=MONTH(BJ$15),MONTH($AX143)=MONTH(BJ$15)),
NETWORKDAYS.INTL($AW143,$AX143,1,_xlpm.VD)))),0)),
$DH143="месяц",
$BP143*BJ143,
$DH143="неделя",
$BP143*BJ143/7*(ROUNDUP((DAY(EOMONTH(BJ$15,0)))/4,0))),
0)</f>
        <v/>
      </c>
      <c r="CB143" s="125">
        <f t="array" ref="CB143">
IFERROR(
_xlfn.IFS(
$DH143="день_1",
$BP143*$BL143/($AX143-$AW143+1)*BK143*(DAY(EOMONTH(BK$15,0))),
$DH143="день_2",
$BP143/30*MAX(MIN($AX143,EOMONTH(BK$15,0))-MAX($AW143,BK$15)+1,),
$DH143="раб.день",
$BP143/30*(IFERROR(
_xlfn.LET(_xlpm.VD,
CHOOSE(
{1;2;3;4;5;6;7;8;9;10;11;12;13;14;15;16;17;18},
45658,45659,45660,45661,45662,45663,45664,45665,45711,45724,45778,45779,45785,45786,45820,45821,45965,46022),
_xlfn.LET(_xlpm.DD,
MAX(MIN($AX143,EOMONTH(BK$15,0))-MAX($AW143,BK$15),),
_xlfn.IFS(
AND(MONTH($AW143)=MONTH(BK$15),MONTH($AX143)&lt;&gt;MONTH(BK$15)),
NETWORKDAYS.INTL($AW143,$AW143+_xlpm.DD,1,_xlpm.VD),
AND(MONTH($AW143)&lt;&gt;MONTH(BK$15),MONTH($AX143)=MONTH(BK$15)),
NETWORKDAYS.INTL(($AX143)-_xlpm.DD,$AX143,1,_xlpm.VD),
AND(MONTH($AW143)&lt;MONTH(BK$15),MONTH($AX143)&gt;MONTH(BK$15)),
NETWORKDAYS.INTL((EOMONTH(BK$15-1,1))-_xlpm.DD,EOMONTH(BK$15-1,1),1,_xlpm.VD),
AND(MONTH($AW143)=MONTH(BK$15),MONTH($AX143)=MONTH(BK$15)),
NETWORKDAYS.INTL($AW143,$AX143,1,_xlpm.VD)))),0)),
$DH143="месяц",
$BP143*BK143,
$DH143="неделя",
$BP143*BK143/7*(ROUNDUP((DAY(EOMONTH(BK$15,0)))/4,0))),
0)</f>
        <v/>
      </c>
      <c r="CC143" s="125">
        <f>SUM($BQ143:$CB143)</f>
        <v/>
      </c>
      <c r="CD143" s="126">
        <f>SUM($EH143:$EH143)</f>
        <v/>
      </c>
      <c r="CE143" s="126">
        <f>$CD143*$AB143</f>
        <v/>
      </c>
      <c r="CF143" s="126">
        <f>SUM($EK143:$EK143)</f>
        <v/>
      </c>
      <c r="CG143" s="126">
        <f>$CF143*$AB143</f>
        <v/>
      </c>
      <c r="CH143" s="126">
        <f>SUM($CC143,$CE143,$CG143)</f>
        <v/>
      </c>
      <c r="CI143" s="126">
        <f>$CH143*(1+$CM143)</f>
        <v/>
      </c>
      <c r="CJ143" s="127" t="n">
        <v>0</v>
      </c>
      <c r="CK143" s="126">
        <f>SUM($CH143:$CH143)*(1+$CJ143)</f>
        <v/>
      </c>
      <c r="CL143" s="126">
        <f>SUM($CH143:$CH143)*(1+$CM143)</f>
        <v/>
      </c>
      <c r="CM143" s="59" t="inlineStr">
        <is>
          <t>20%</t>
        </is>
      </c>
      <c r="CN143" s="59" t="n"/>
      <c r="CO143" s="72" t="n"/>
      <c r="CP143" s="59" t="n"/>
      <c r="CQ143" s="73" t="n"/>
      <c r="CR143" s="73" t="n"/>
      <c r="CS143" s="73" t="n"/>
      <c r="CT143" s="72" t="n"/>
      <c r="CU143" s="79" t="inlineStr">
        <is>
          <t> </t>
        </is>
      </c>
      <c r="CV143" s="60" t="n"/>
      <c r="CW143" s="60" t="n"/>
      <c r="CX143" s="60" t="n"/>
      <c r="CY143" s="127">
        <f>IFERROR(($CC143-$EE143)/($EE143/(1-$DQ143)),0)</f>
        <v/>
      </c>
      <c r="CZ143" s="127">
        <f>IFERROR(1-$EI143/($CE143),0)</f>
        <v/>
      </c>
      <c r="DA143" s="127">
        <f>IFERROR(1-$EL143/($CG143),0)</f>
        <v/>
      </c>
      <c r="DB143" s="126">
        <f>ROUND(IFERROR(($CI143/(1+$CM143)-$EN143),0),2)</f>
        <v/>
      </c>
      <c r="DC143" s="128" t="n"/>
      <c r="DD143" s="125" t="n"/>
      <c r="DE143" s="75" t="n">
        <v>0</v>
      </c>
      <c r="DF143" s="128" t="n"/>
      <c r="DG143" s="125">
        <f>IF($DC143=0,0,$DD143*($DC143*100%-$DE143*$DF143))*SUM($AB143:$AB143)</f>
        <v/>
      </c>
      <c r="DH143" s="129" t="inlineStr">
        <is>
          <t>месяц</t>
        </is>
      </c>
      <c r="DI143" s="130">
        <f t="array" ref="DI143">IFERROR(
IF($ES143="LisChannel",
(ROUND(((INDEX({174.625;153.888888888889;130.972222222222},MATCH($AI143,{2;3;4}),0))*$AG143*$AI143),2)),0),0)</f>
        <v/>
      </c>
      <c r="DJ143" s="130">
        <f>
_xlfn.LET(_xlpm.X,
IFERROR(
IF($ES143="НовиковТВ",
(_xlfn.LET(_xlpm.NTV,
_xlfn.LET(_xlpm.MIN,350000,
IF(SUMIFS($DI:$DI,$ES:$ES,"НовиковТВ")&lt;=_xlpm.MIN,
(SUMIFS($DI:$DI,$ES:$ES,"НовиковТВ")/(COUNTIFS($ES:$ES,"НовиковТВ")))*_xlpm.MIN/SUMIFS($DI:$DI,$ES:$ES,"НовиковТВ"),
DI143)),
_xlpm.NTV+$DG143/(1-(1-(_xlpm.NTV)*(1-$DL143)*(1-$DM143)*(1-$DN143)*(1-$DO143)*(1-$DP143)/_xlpm.NTV))))/(1+$EP143),
$DI143+$DG143/(1-(1-($DI143)*(1-$DL143)*(1-$DM143)*(1-$DN143)*(1-$DO143)*(1-$DP143)/$DI143))),
0),
_xlpm.X*(1+$CM143)*(1+$CW143)-_xlpm.X*(1+$CM143)+_xlpm.X)</f>
        <v/>
      </c>
      <c r="DK143" s="125" t="inlineStr">
        <is>
          <t>послед.</t>
        </is>
      </c>
      <c r="DL143" s="63" t="n">
        <v>0</v>
      </c>
      <c r="DM143" s="63" t="n">
        <v>0</v>
      </c>
      <c r="DN143" s="63" t="n">
        <v>0</v>
      </c>
      <c r="DO143" s="63" t="n">
        <v>0</v>
      </c>
      <c r="DP143" s="63" t="n">
        <v>0</v>
      </c>
      <c r="DQ143" s="63">
        <f t="array" ref="DQ143">IFERROR(_xlfn.IFS(
$DK143="послед.",1-(1-$DL143)*(1-$DM143)*(1-$DN143)*(1-$DO143)*(1-$DP143),
$DK143="сумм.",$DL143+$DM143+$DN143+$DO143+$DP143),
0)</f>
        <v/>
      </c>
      <c r="DR143" s="125">
        <f t="array" ref="DR143">
IFERROR(
_xlfn.IFS(
$BL143=0,
0,
$BL143&gt;0,
_xlfn.IFS($DK143="послед.",
$DJ143*(1-$DL143)*(1-$DM143)*(1-$DN143)*(1-$DO143)*(1-$DP143),
$DK143="сумм.",
$DJ143*(1-($DL143+$DM143+$DN143+$DO143+$DP143)))),0)</f>
        <v/>
      </c>
      <c r="DS143" s="125">
        <f t="array" ref="DS143">
IFERROR(_xlfn.IFS(
$DH143="день_1",
$DR143*$BL143/($AX143-$AW143+1)*AZ143*(DAY(EOMONTH(AZ$15,0))),
$DH143="день_2",
$DR143/30*MAX(MIN($AX143,EOMONTH(AZ$15,0))-MAX($AW143,AZ$15)+1,),
$DH143="раб.день",
$DR143/30*(IFERROR(
_xlfn.LET(_xlpm.VD,
CHOOSE(
{1;2;3;4;5;6;7;8;9;10;11;12;13;14;15;16;17;18},
45658,45659,45660,45661,45662,45663,45664,45665,45711,45724,45778,45779,45785,45786,45820,45821,45965,46022),
_xlfn.LET(_xlpm.DD,
MAX(MIN($AX143,EOMONTH(AZ$15,0))-MAX($AW143,AZ$15),),
_xlfn.IFS(
AND(MONTH($AW143)=MONTH(AZ$15),MONTH($AX143)&lt;&gt;MONTH(AZ$15)),
NETWORKDAYS.INTL($AW143,$AW143+_xlpm.DD,1,_xlpm.VD),
AND(MONTH($AW143)&lt;&gt;MONTH(AZ$15),MONTH($AX143)=MONTH(AZ$15)),
NETWORKDAYS.INTL(($AX143)-_xlpm.DD,$AX143,1,_xlpm.VD),
AND(MONTH($AW143)&lt;MONTH(AZ$15),MONTH($AX143)&gt;MONTH(AZ$15)),
NETWORKDAYS.INTL((EOMONTH(AZ$15-1,1))-_xlpm.DD,EOMONTH(AZ$15-1,1),1,_xlpm.VD),
AND(MONTH($AW143)=MONTH(AZ$15),MONTH($AX143)=MONTH(AZ$15)),
NETWORKDAYS.INTL($AW143,$AX143,1,_xlpm.VD)))),0)),
$DH143="месяц",
$DR143*AZ143,
$DH143="неделя",
$DR143*AZ143/7*(ROUNDUP((DAY(EOMONTH(AZ$15,0)))/4,0))),
0)</f>
        <v/>
      </c>
      <c r="DT143" s="125">
        <f t="array" ref="DT143">
IFERROR(_xlfn.IFS(
$DH143="день_1",
$DR143*$BL143/($AX143-$AW143+1)*BA143*(DAY(EOMONTH(BA$15,0))),
$DH143="день_2",
$DR143/30*MAX(MIN($AX143,EOMONTH(BA$15,0))-MAX($AW143,BA$15)+1,),
$DH143="раб.день",
$DR143/30*(IFERROR(
_xlfn.LET(_xlpm.VD,
CHOOSE(
{1;2;3;4;5;6;7;8;9;10;11;12;13;14;15;16;17;18},
45658,45659,45660,45661,45662,45663,45664,45665,45711,45724,45778,45779,45785,45786,45820,45821,45965,46022),
_xlfn.LET(_xlpm.DD,
MAX(MIN($AX143,EOMONTH(BA$15,0))-MAX($AW143,BA$15),),
_xlfn.IFS(
AND(MONTH($AW143)=MONTH(BA$15),MONTH($AX143)&lt;&gt;MONTH(BA$15)),
NETWORKDAYS.INTL($AW143,$AW143+_xlpm.DD,1,_xlpm.VD),
AND(MONTH($AW143)&lt;&gt;MONTH(BA$15),MONTH($AX143)=MONTH(BA$15)),
NETWORKDAYS.INTL(($AX143)-_xlpm.DD,$AX143,1,_xlpm.VD),
AND(MONTH($AW143)&lt;MONTH(BA$15),MONTH($AX143)&gt;MONTH(BA$15)),
NETWORKDAYS.INTL((EOMONTH(BA$15-1,1))-_xlpm.DD,EOMONTH(BA$15-1,1),1,_xlpm.VD),
AND(MONTH($AW143)=MONTH(BA$15),MONTH($AX143)=MONTH(BA$15)),
NETWORKDAYS.INTL($AW143,$AX143,1,_xlpm.VD)))),0)),
$DH143="месяц",
$DR143*BA143,
$DH143="неделя",
$DR143*BA143/7*(ROUNDUP((DAY(EOMONTH(BA$15,0)))/4,0))),
0)</f>
        <v/>
      </c>
      <c r="DU143" s="125">
        <f t="array" ref="DU143">
IFERROR(_xlfn.IFS(
$DH143="день_1",
$DR143*$BL143/($AX143-$AW143+1)*BB143*(DAY(EOMONTH(BB$15,0))),
$DH143="день_2",
$DR143/30*MAX(MIN($AX143,EOMONTH(BB$15,0))-MAX($AW143,BB$15)+1,),
$DH143="раб.день",
$DR143/30*(IFERROR(
_xlfn.LET(_xlpm.VD,
CHOOSE(
{1;2;3;4;5;6;7;8;9;10;11;12;13;14;15;16;17;18},
45658,45659,45660,45661,45662,45663,45664,45665,45711,45724,45778,45779,45785,45786,45820,45821,45965,46022),
_xlfn.LET(_xlpm.DD,
MAX(MIN($AX143,EOMONTH(BB$15,0))-MAX($AW143,BB$15),),
_xlfn.IFS(
AND(MONTH($AW143)=MONTH(BB$15),MONTH($AX143)&lt;&gt;MONTH(BB$15)),
NETWORKDAYS.INTL($AW143,$AW143+_xlpm.DD,1,_xlpm.VD),
AND(MONTH($AW143)&lt;&gt;MONTH(BB$15),MONTH($AX143)=MONTH(BB$15)),
NETWORKDAYS.INTL(($AX143)-_xlpm.DD,$AX143,1,_xlpm.VD),
AND(MONTH($AW143)&lt;MONTH(BB$15),MONTH($AX143)&gt;MONTH(BB$15)),
NETWORKDAYS.INTL((EOMONTH(BB$15-1,1))-_xlpm.DD,EOMONTH(BB$15-1,1),1,_xlpm.VD),
AND(MONTH($AW143)=MONTH(BB$15),MONTH($AX143)=MONTH(BB$15)),
NETWORKDAYS.INTL($AW143,$AX143,1,_xlpm.VD)))),0)),
$DH143="месяц",
$DR143*BB143,
$DH143="неделя",
$DR143*BB143/7*(ROUNDUP((DAY(EOMONTH(BB$15,0)))/4,0))),
0)</f>
        <v/>
      </c>
      <c r="DV143" s="125">
        <f t="array" ref="DV143">
IFERROR(_xlfn.IFS(
$DH143="день_1",
$DR143*$BL143/($AX143-$AW143+1)*BC143*(DAY(EOMONTH(BC$15,0))),
$DH143="день_2",
$DR143/30*MAX(MIN($AX143,EOMONTH(BC$15,0))-MAX($AW143,BC$15)+1,),
$DH143="раб.день",
$DR143/30*(IFERROR(
_xlfn.LET(_xlpm.VD,
CHOOSE(
{1;2;3;4;5;6;7;8;9;10;11;12;13;14;15;16;17;18},
45658,45659,45660,45661,45662,45663,45664,45665,45711,45724,45778,45779,45785,45786,45820,45821,45965,46022),
_xlfn.LET(_xlpm.DD,
MAX(MIN($AX143,EOMONTH(BC$15,0))-MAX($AW143,BC$15),),
_xlfn.IFS(
AND(MONTH($AW143)=MONTH(BC$15),MONTH($AX143)&lt;&gt;MONTH(BC$15)),
NETWORKDAYS.INTL($AW143,$AW143+_xlpm.DD,1,_xlpm.VD),
AND(MONTH($AW143)&lt;&gt;MONTH(BC$15),MONTH($AX143)=MONTH(BC$15)),
NETWORKDAYS.INTL(($AX143)-_xlpm.DD,$AX143,1,_xlpm.VD),
AND(MONTH($AW143)&lt;MONTH(BC$15),MONTH($AX143)&gt;MONTH(BC$15)),
NETWORKDAYS.INTL((EOMONTH(BC$15-1,1))-_xlpm.DD,EOMONTH(BC$15-1,1),1,_xlpm.VD),
AND(MONTH($AW143)=MONTH(BC$15),MONTH($AX143)=MONTH(BC$15)),
NETWORKDAYS.INTL($AW143,$AX143,1,_xlpm.VD)))),0)),
$DH143="месяц",
$DR143*BC143,
$DH143="неделя",
$DR143*BC143/7*(ROUNDUP((DAY(EOMONTH(BC$15,0)))/4,0))),
0)</f>
        <v/>
      </c>
      <c r="DW143" s="125">
        <f t="array" ref="DW143">
IFERROR(_xlfn.IFS(
$DH143="день_1",
$DR143*$BL143/($AX143-$AW143+1)*BD143*(DAY(EOMONTH(BD$15,0))),
$DH143="день_2",
$DR143/30*MAX(MIN($AX143,EOMONTH(BD$15,0))-MAX($AW143,BD$15)+1,),
$DH143="раб.день",
$DR143/30*(IFERROR(
_xlfn.LET(_xlpm.VD,
CHOOSE(
{1;2;3;4;5;6;7;8;9;10;11;12;13;14;15;16;17;18},
45658,45659,45660,45661,45662,45663,45664,45665,45711,45724,45778,45779,45785,45786,45820,45821,45965,46022),
_xlfn.LET(_xlpm.DD,
MAX(MIN($AX143,EOMONTH(BD$15,0))-MAX($AW143,BD$15),),
_xlfn.IFS(
AND(MONTH($AW143)=MONTH(BD$15),MONTH($AX143)&lt;&gt;MONTH(BD$15)),
NETWORKDAYS.INTL($AW143,$AW143+_xlpm.DD,1,_xlpm.VD),
AND(MONTH($AW143)&lt;&gt;MONTH(BD$15),MONTH($AX143)=MONTH(BD$15)),
NETWORKDAYS.INTL(($AX143)-_xlpm.DD,$AX143,1,_xlpm.VD),
AND(MONTH($AW143)&lt;MONTH(BD$15),MONTH($AX143)&gt;MONTH(BD$15)),
NETWORKDAYS.INTL((EOMONTH(BD$15-1,1))-_xlpm.DD,EOMONTH(BD$15-1,1),1,_xlpm.VD),
AND(MONTH($AW143)=MONTH(BD$15),MONTH($AX143)=MONTH(BD$15)),
NETWORKDAYS.INTL($AW143,$AX143,1,_xlpm.VD)))),0)),
$DH143="месяц",
$DR143*BD143,
$DH143="неделя",
$DR143*BD143/7*(ROUNDUP((DAY(EOMONTH(BD$15,0)))/4,0))),
0)</f>
        <v/>
      </c>
      <c r="DX143" s="125">
        <f t="array" ref="DX143">
IFERROR(_xlfn.IFS(
$DH143="день_1",
$DR143*$BL143/($AX143-$AW143+1)*BE143*(DAY(EOMONTH(BE$15,0))),
$DH143="день_2",
$DR143/30*MAX(MIN($AX143,EOMONTH(BE$15,0))-MAX($AW143,BE$15)+1,),
$DH143="раб.день",
$DR143/30*(IFERROR(
_xlfn.LET(_xlpm.VD,
CHOOSE(
{1;2;3;4;5;6;7;8;9;10;11;12;13;14;15;16;17;18},
45658,45659,45660,45661,45662,45663,45664,45665,45711,45724,45778,45779,45785,45786,45820,45821,45965,46022),
_xlfn.LET(_xlpm.DD,
MAX(MIN($AX143,EOMONTH(BE$15,0))-MAX($AW143,BE$15),),
_xlfn.IFS(
AND(MONTH($AW143)=MONTH(BE$15),MONTH($AX143)&lt;&gt;MONTH(BE$15)),
NETWORKDAYS.INTL($AW143,$AW143+_xlpm.DD,1,_xlpm.VD),
AND(MONTH($AW143)&lt;&gt;MONTH(BE$15),MONTH($AX143)=MONTH(BE$15)),
NETWORKDAYS.INTL(($AX143)-_xlpm.DD,$AX143,1,_xlpm.VD),
AND(MONTH($AW143)&lt;MONTH(BE$15),MONTH($AX143)&gt;MONTH(BE$15)),
NETWORKDAYS.INTL((EOMONTH(BE$15-1,1))-_xlpm.DD,EOMONTH(BE$15-1,1),1,_xlpm.VD),
AND(MONTH($AW143)=MONTH(BE$15),MONTH($AX143)=MONTH(BE$15)),
NETWORKDAYS.INTL($AW143,$AX143,1,_xlpm.VD)))),0)),
$DH143="месяц",
$DR143*BE143,
$DH143="неделя",
$DR143*BE143/7*(ROUNDUP((DAY(EOMONTH(BE$15,0)))/4,0))),
0)</f>
        <v/>
      </c>
      <c r="DY143" s="125">
        <f t="array" ref="DY143">
IFERROR(_xlfn.IFS(
$DH143="день_1",
$DR143*$BL143/($AX143-$AW143+1)*BF143*(DAY(EOMONTH(BF$15,0))),
$DH143="день_2",
$DR143/30*MAX(MIN($AX143,EOMONTH(BF$15,0))-MAX($AW143,BF$15)+1,),
$DH143="раб.день",
$DR143/30*(IFERROR(
_xlfn.LET(_xlpm.VD,
CHOOSE(
{1;2;3;4;5;6;7;8;9;10;11;12;13;14;15;16;17;18},
45658,45659,45660,45661,45662,45663,45664,45665,45711,45724,45778,45779,45785,45786,45820,45821,45965,46022),
_xlfn.LET(_xlpm.DD,
MAX(MIN($AX143,EOMONTH(BF$15,0))-MAX($AW143,BF$15),),
_xlfn.IFS(
AND(MONTH($AW143)=MONTH(BF$15),MONTH($AX143)&lt;&gt;MONTH(BF$15)),
NETWORKDAYS.INTL($AW143,$AW143+_xlpm.DD,1,_xlpm.VD),
AND(MONTH($AW143)&lt;&gt;MONTH(BF$15),MONTH($AX143)=MONTH(BF$15)),
NETWORKDAYS.INTL(($AX143)-_xlpm.DD,$AX143,1,_xlpm.VD),
AND(MONTH($AW143)&lt;MONTH(BF$15),MONTH($AX143)&gt;MONTH(BF$15)),
NETWORKDAYS.INTL((EOMONTH(BF$15-1,1))-_xlpm.DD,EOMONTH(BF$15-1,1),1,_xlpm.VD),
AND(MONTH($AW143)=MONTH(BF$15),MONTH($AX143)=MONTH(BF$15)),
NETWORKDAYS.INTL($AW143,$AX143,1,_xlpm.VD)))),0)),
$DH143="месяц",
$DR143*BF143,
$DH143="неделя",
$DR143*BF143/7*(ROUNDUP((DAY(EOMONTH(BF$15,0)))/4,0))),
0)</f>
        <v/>
      </c>
      <c r="DZ143" s="125">
        <f t="array" ref="DZ143">
IFERROR(_xlfn.IFS(
$DH143="день_1",
$DR143*$BL143/($AX143-$AW143+1)*BG143*(DAY(EOMONTH(BG$15,0))),
$DH143="день_2",
$DR143/30*MAX(MIN($AX143,EOMONTH(BG$15,0))-MAX($AW143,BG$15)+1,),
$DH143="раб.день",
$DR143/30*(IFERROR(
_xlfn.LET(_xlpm.VD,
CHOOSE(
{1;2;3;4;5;6;7;8;9;10;11;12;13;14;15;16;17;18},
45658,45659,45660,45661,45662,45663,45664,45665,45711,45724,45778,45779,45785,45786,45820,45821,45965,46022),
_xlfn.LET(_xlpm.DD,
MAX(MIN($AX143,EOMONTH(BG$15,0))-MAX($AW143,BG$15),),
_xlfn.IFS(
AND(MONTH($AW143)=MONTH(BG$15),MONTH($AX143)&lt;&gt;MONTH(BG$15)),
NETWORKDAYS.INTL($AW143,$AW143+_xlpm.DD,1,_xlpm.VD),
AND(MONTH($AW143)&lt;&gt;MONTH(BG$15),MONTH($AX143)=MONTH(BG$15)),
NETWORKDAYS.INTL(($AX143)-_xlpm.DD,$AX143,1,_xlpm.VD),
AND(MONTH($AW143)&lt;MONTH(BG$15),MONTH($AX143)&gt;MONTH(BG$15)),
NETWORKDAYS.INTL((EOMONTH(BG$15-1,1))-_xlpm.DD,EOMONTH(BG$15-1,1),1,_xlpm.VD),
AND(MONTH($AW143)=MONTH(BG$15),MONTH($AX143)=MONTH(BG$15)),
NETWORKDAYS.INTL($AW143,$AX143,1,_xlpm.VD)))),0)),
$DH143="месяц",
$DR143*BG143,
$DH143="неделя",
$DR143*BG143/7*(ROUNDUP((DAY(EOMONTH(BG$15,0)))/4,0))),
0)</f>
        <v/>
      </c>
      <c r="EA143" s="125">
        <f t="array" ref="EA143">
IFERROR(_xlfn.IFS(
$DH143="день_1",
$DR143*$BL143/($AX143-$AW143+1)*BH143*(DAY(EOMONTH(BH$15,0))),
$DH143="день_2",
$DR143/30*MAX(MIN($AX143,EOMONTH(BH$15,0))-MAX($AW143,BH$15)+1,),
$DH143="раб.день",
$DR143/30*(IFERROR(
_xlfn.LET(_xlpm.VD,
CHOOSE(
{1;2;3;4;5;6;7;8;9;10;11;12;13;14;15;16;17;18},
45658,45659,45660,45661,45662,45663,45664,45665,45711,45724,45778,45779,45785,45786,45820,45821,45965,46022),
_xlfn.LET(_xlpm.DD,
MAX(MIN($AX143,EOMONTH(BH$15,0))-MAX($AW143,BH$15),),
_xlfn.IFS(
AND(MONTH($AW143)=MONTH(BH$15),MONTH($AX143)&lt;&gt;MONTH(BH$15)),
NETWORKDAYS.INTL($AW143,$AW143+_xlpm.DD,1,_xlpm.VD),
AND(MONTH($AW143)&lt;&gt;MONTH(BH$15),MONTH($AX143)=MONTH(BH$15)),
NETWORKDAYS.INTL(($AX143)-_xlpm.DD,$AX143,1,_xlpm.VD),
AND(MONTH($AW143)&lt;MONTH(BH$15),MONTH($AX143)&gt;MONTH(BH$15)),
NETWORKDAYS.INTL((EOMONTH(BH$15-1,1))-_xlpm.DD,EOMONTH(BH$15-1,1),1,_xlpm.VD),
AND(MONTH($AW143)=MONTH(BH$15),MONTH($AX143)=MONTH(BH$15)),
NETWORKDAYS.INTL($AW143,$AX143,1,_xlpm.VD)))),0)),
$DH143="месяц",
$DR143*BH143,
$DH143="неделя",
$DR143*BH143/7*(ROUNDUP((DAY(EOMONTH(BH$15,0)))/4,0))),
0)</f>
        <v/>
      </c>
      <c r="EB143" s="125">
        <f t="array" ref="EB143">
IFERROR(_xlfn.IFS(
$DH143="день_1",
$DR143*$BL143/($AX143-$AW143+1)*BI143*(DAY(EOMONTH(BI$15,0))),
$DH143="день_2",
$DR143/30*MAX(MIN($AX143,EOMONTH(BI$15,0))-MAX($AW143,BI$15)+1,),
$DH143="раб.день",
$DR143/30*(IFERROR(
_xlfn.LET(_xlpm.VD,
CHOOSE(
{1;2;3;4;5;6;7;8;9;10;11;12;13;14;15;16;17;18},
45658,45659,45660,45661,45662,45663,45664,45665,45711,45724,45778,45779,45785,45786,45820,45821,45965,46022),
_xlfn.LET(_xlpm.DD,
MAX(MIN($AX143,EOMONTH(BI$15,0))-MAX($AW143,BI$15),),
_xlfn.IFS(
AND(MONTH($AW143)=MONTH(BI$15),MONTH($AX143)&lt;&gt;MONTH(BI$15)),
NETWORKDAYS.INTL($AW143,$AW143+_xlpm.DD,1,_xlpm.VD),
AND(MONTH($AW143)&lt;&gt;MONTH(BI$15),MONTH($AX143)=MONTH(BI$15)),
NETWORKDAYS.INTL(($AX143)-_xlpm.DD,$AX143,1,_xlpm.VD),
AND(MONTH($AW143)&lt;MONTH(BI$15),MONTH($AX143)&gt;MONTH(BI$15)),
NETWORKDAYS.INTL((EOMONTH(BI$15-1,1))-_xlpm.DD,EOMONTH(BI$15-1,1),1,_xlpm.VD),
AND(MONTH($AW143)=MONTH(BI$15),MONTH($AX143)=MONTH(BI$15)),
NETWORKDAYS.INTL($AW143,$AX143,1,_xlpm.VD)))),0)),
$DH143="месяц",
$DR143*BI143,
$DH143="неделя",
$DR143*BI143/7*(ROUNDUP((DAY(EOMONTH(BI$15,0)))/4,0))),
0)</f>
        <v/>
      </c>
      <c r="EC143" s="125">
        <f t="array" ref="EC143">
IFERROR(_xlfn.IFS(
$DH143="день_1",
$DR143*$BL143/($AX143-$AW143+1)*BJ143*(DAY(EOMONTH(BJ$15,0))),
$DH143="день_2",
$DR143/30*MAX(MIN($AX143,EOMONTH(BJ$15,0))-MAX($AW143,BJ$15)+1,),
$DH143="раб.день",
$DR143/30*(IFERROR(
_xlfn.LET(_xlpm.VD,
CHOOSE(
{1;2;3;4;5;6;7;8;9;10;11;12;13;14;15;16;17;18},
45658,45659,45660,45661,45662,45663,45664,45665,45711,45724,45778,45779,45785,45786,45820,45821,45965,46022),
_xlfn.LET(_xlpm.DD,
MAX(MIN($AX143,EOMONTH(BJ$15,0))-MAX($AW143,BJ$15),),
_xlfn.IFS(
AND(MONTH($AW143)=MONTH(BJ$15),MONTH($AX143)&lt;&gt;MONTH(BJ$15)),
NETWORKDAYS.INTL($AW143,$AW143+_xlpm.DD,1,_xlpm.VD),
AND(MONTH($AW143)&lt;&gt;MONTH(BJ$15),MONTH($AX143)=MONTH(BJ$15)),
NETWORKDAYS.INTL(($AX143)-_xlpm.DD,$AX143,1,_xlpm.VD),
AND(MONTH($AW143)&lt;MONTH(BJ$15),MONTH($AX143)&gt;MONTH(BJ$15)),
NETWORKDAYS.INTL((EOMONTH(BJ$15-1,1))-_xlpm.DD,EOMONTH(BJ$15-1,1),1,_xlpm.VD),
AND(MONTH($AW143)=MONTH(BJ$15),MONTH($AX143)=MONTH(BJ$15)),
NETWORKDAYS.INTL($AW143,$AX143,1,_xlpm.VD)))),0)),
$DH143="месяц",
$DR143*BJ143,
$DH143="неделя",
$DR143*BJ143/7*(ROUNDUP((DAY(EOMONTH(BJ$15,0)))/4,0))),
0)</f>
        <v/>
      </c>
      <c r="ED143" s="125">
        <f t="array" ref="ED143">
IFERROR(_xlfn.IFS(
$DH143="день_1",
$DR143*$BL143/($AX143-$AW143+1)*BK143*(DAY(EOMONTH(BK$15,0))),
$DH143="день_2",
$DR143/30*MAX(MIN($AX143,EOMONTH(BK$15,0))-MAX($AW143,BK$15)+1,),
$DH143="раб.день",
$DR143/30*(IFERROR(
_xlfn.LET(_xlpm.VD,
CHOOSE(
{1;2;3;4;5;6;7;8;9;10;11;12;13;14;15;16;17;18},
45658,45659,45660,45661,45662,45663,45664,45665,45711,45724,45778,45779,45785,45786,45820,45821,45965,46022),
_xlfn.LET(_xlpm.DD,
MAX(MIN($AX143,EOMONTH(BK$15,0))-MAX($AW143,BK$15),),
_xlfn.IFS(
AND(MONTH($AW143)=MONTH(BK$15),MONTH($AX143)&lt;&gt;MONTH(BK$15)),
NETWORKDAYS.INTL($AW143,$AW143+_xlpm.DD,1,_xlpm.VD),
AND(MONTH($AW143)&lt;&gt;MONTH(BK$15),MONTH($AX143)=MONTH(BK$15)),
NETWORKDAYS.INTL(($AX143)-_xlpm.DD,$AX143,1,_xlpm.VD),
AND(MONTH($AW143)&lt;MONTH(BK$15),MONTH($AX143)&gt;MONTH(BK$15)),
NETWORKDAYS.INTL((EOMONTH(BK$15-1,1))-_xlpm.DD,EOMONTH(BK$15-1,1),1,_xlpm.VD),
AND(MONTH($AW143)=MONTH(BK$15),MONTH($AX143)=MONTH(BK$15)),
NETWORKDAYS.INTL($AW143,$AX143,1,_xlpm.VD)))),0)),
$DH143="месяц",
$DR143*BK143,
$DH143="неделя",
$DR143*BK143/7*(ROUNDUP((DAY(EOMONTH(BK$15,0)))/4,0))),
0)</f>
        <v/>
      </c>
      <c r="EE143" s="125">
        <f>SUM($DS143,$DT143,$DU143,$DV143,$DW143,$DX143,$DY143,$DZ143,$EA143,$EB143,$EC143,$ED143)</f>
        <v/>
      </c>
      <c r="EF143" s="125">
        <f>IFERROR(ROUND($EE143*(1+$EP143),2),0)</f>
        <v/>
      </c>
      <c r="EG143" s="128" t="n">
        <v>1</v>
      </c>
      <c r="EH143" s="126" t="n">
        <v>0</v>
      </c>
      <c r="EI143" s="126">
        <f>ROUND(SUM($EH143:$EH143)*SUM($AB143:$AB143)*$EG143,2)</f>
        <v/>
      </c>
      <c r="EJ143" s="126">
        <f>ROUND($EI143*(1+$EP143),2)</f>
        <v/>
      </c>
      <c r="EK143" s="126" t="n">
        <v>0</v>
      </c>
      <c r="EL143" s="126">
        <f>ROUND(SUM($EK143:$EK143)*SUM($AB143:$AB143)*$EG143,2)</f>
        <v/>
      </c>
      <c r="EM143" s="126">
        <f>ROUND($EL143*(1+$EP143),2)</f>
        <v/>
      </c>
      <c r="EN143" s="126">
        <f>SUM($EE143,$EI143,$EL143)</f>
        <v/>
      </c>
      <c r="EO143" s="126">
        <f>SUM($EF143,$EJ143,$EM143)</f>
        <v/>
      </c>
      <c r="EP143" s="59" t="inlineStr">
        <is>
          <t>20%</t>
        </is>
      </c>
      <c r="EQ143" s="59" t="n"/>
      <c r="ER143" s="60">
        <f t="array" ref="ER143">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MATCH(ES143,
{"AMS";"RussOutdoor";"HD Outdoor";"Ingroup";"IQ";"Ledproduction";"LisChannel";"Logic";"Media-PPL";"NovikovTV | НовиковТВ";"SMA";"SOK";"КрокусТВ | CrocusTV | IndoorTV";"Сити";"ТЯК Москва"},
0)),"")</f>
        <v/>
      </c>
      <c r="ES143" s="60" t="n"/>
      <c r="ET143" s="60">
        <f t="array" ref="ET143">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MATCH(ES143,
{"AMS";"RussOutdoor";"HD Outdoor";"Ingroup";"IQ";"Ledproduction";"LisChannel";"Logic";"Media-PPL";"NovikovTV | НовиковТВ";"SMA";"SOK";"КрокусТВ | CrocusTV | IndoorTV";"Сити";"ТЯК Москва"},
0)),"")</f>
        <v/>
      </c>
      <c r="EU143" s="60" t="n"/>
      <c r="EV143" s="60" t="n"/>
      <c r="EX143" s="110">
        <f t="array" ref="EX143">
($AR143/30
+N("ТРАФИК ПЛОЩАДКИ"))*
(IFERROR(
_xlfn.LET(
_xlpm.GPR,
HLOOKUP($L143,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(MATCH($T143,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IF($Q143="цифровой",_xlpm.GPR/$AG143,_xlpm.GPR/60)),
0)
+N("DWELL TIME"))*
(IF($AB143=0,0,IF($AB143=1,0.3,IF($AB143=2,0.5,IF($AB143&gt;2,1))))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_xlfn.IFS($AC143="да",1.2,$AC143="нет",1)*
_xlfn.IFS($AD143="да",1.2,$AD143="нет",1)*
IF(R143="статический",1,1.2)*
$X143*
INDEX(
{1.2;1;1.2;1.2;1;1.2;1.2;1.2;1.2;1.2;1.2;1;1.2;1.2;1.2;1.2;1;1;1.2;1.2;1.2;1;1;1;1;1.2;1.2;1.2;1.2;1;1;1;1;1.2;1.2;1.2;1.2;1.2;1.2;1.2;1.2;1;1;1.2;1;1;1;1;1.5;1;1;1.5;1.5;1.2},
MATCH($Q143,_xlpm.MI,0)))&gt;{0.02;0.04;0.06;0.1;0.2;0.4;0.6;0.8;1;2;4;6})),
{0;1;2;3;4;5;6;7;8;9;10;11;12},
0)))
+N("КОЭФФИЦИЕНТ КОНТАКТА"))))*
(_xlfn.IFS($X143&lt;0.1,$X143/1000,$X143&gt;25,5.2,AND($X143&gt;=0.1,$X143&lt;=25),(($X143*2+0.1)/10)*($X143/10)))*
IFERROR((_xlfn.LET(
_xlpm.MA,
{0;0.8;0.85;0.9;0.95;1},
_xlpm.MAA,
{0;1;2;3;4;5},
INDEX(_xlpm.MA,MATCH(SUMPRODUCT(--((IF(ROUND(_xlpm.MAA,1)&gt;5,5,ROUND($AB143,1)))&gt;{0;1;2;3;4;5})),_xlpm.MAA,0)))
+N("КОЭФФИЦИЕНТ КОЛ-ВО КОНСТРУКЦИЙ")),1)*
$AB143,0))*
(IF($Q143="цифровой",$AG143/15*$AI143,1)
+N("ДЛЯ ЦИФРЫ"))</f>
        <v/>
      </c>
      <c r="EY143" s="110">
        <f>IFERROR(EX143*AY143,0)</f>
        <v/>
      </c>
      <c r="EZ143" s="131">
        <f>IFERROR(DP143/EY143*1000,0)</f>
        <v/>
      </c>
      <c r="FA143" s="112">
        <f>IFERROR(FC143/FB143,0)</f>
        <v/>
      </c>
      <c r="FB143" s="112">
        <f>IFERROR((FC143/(EY143/FF143*#REF!))*0.825,0)</f>
        <v/>
      </c>
      <c r="FC143" s="112">
        <f>IFERROR(((EX143*30/AR143)*100)/30,0)</f>
        <v/>
      </c>
      <c r="FD143" s="112">
        <f>IFERROR(EY143/G143*100%,0)</f>
        <v/>
      </c>
      <c r="FE143" s="112">
        <f>IFERROR(FD143/FC143*100%,0)</f>
        <v/>
      </c>
      <c r="FF143" s="110">
        <f>IFERROR(AR143/30*AY143,0)</f>
        <v/>
      </c>
    </row>
    <row r="144" ht="13" customHeight="1">
      <c r="A144" s="59" t="n"/>
      <c r="B144" s="60" t="n"/>
      <c r="C144" s="60" t="n"/>
      <c r="D144" s="60">
        <f t="array" ref="D144">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MATCH($E144,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44" s="60">
        <f t="array" ref="E144">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MATCH($F144,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44" s="60" t="inlineStr"/>
      <c r="G144" s="60" t="n"/>
      <c r="H144" s="60">
        <f t="array" ref="H144">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MATCH($I144,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44" s="60" t="n"/>
      <c r="J144" s="60" t="n"/>
      <c r="K144" s="60" t="n"/>
      <c r="L144" s="60" t="n"/>
      <c r="M144" s="60" t="n"/>
      <c r="N144" s="60" t="n"/>
      <c r="O144" s="60" t="n"/>
      <c r="P144" s="60">
        <f t="array" ref="P144">
_xlfn.IFS(
ISNUMBER(MATCH($Q144,{"шелфбаннер","разделитель","монетница","чековая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ISNUMBER(MATCH($Q144,{"LED/LCD","видеокулер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ISNUMBER(MATCH($Q144,{"автомобиль","машина","выставочное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ISNUMBER(MATCH($Q144,{"билборд","лифтовая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ISNUMBER(MATCH($Q144,{"навигация","подвесной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ISNUMBER(MATCH($Q144,{"движущаяся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ISNUMBER(MATCH($Q144,{"каталог","журнал"},)),
"Пресса",
$Q144="","")</f>
        <v/>
      </c>
      <c r="Q144" s="60" t="n"/>
      <c r="R144" s="60">
        <f t="array" ref="R144">
IFERROR(
_xlfn.IFS(
OR(ISNUMBER(MATCH($Q144,{"экспозиция","макет","стенд","автостенд","авто стенд","выставочное пространство","выставочные стенды","модульные выставочные стенды","3Д конструкция","3D конструкция"},)),P144="Экспонирование"),
"нестандартный",
ISNUMBER(MATCH($Q144,{"скроллер","призматрон"},)),
"динамический",
$P144="Видео",
"цифровой",
OR($P144="Пресса",$P144="Щит",$P144="POSm",$P144="Подвес",$P144="Брендирование/оклейка"),
"статический"),"")</f>
        <v/>
      </c>
      <c r="S144" s="59" t="n"/>
      <c r="T144" s="60" t="n"/>
      <c r="U144" s="60" t="n"/>
      <c r="V144" s="60">
        <f>
IF(P144="Видео",
"цифровой постер/ролик",
IF(ISNUMBER(MATCH(Q144,{"короб световой","короб световой | лайтбокс","короб световой | кристалайт","лайтбокс","лайт бокс","кристалайт","LB","lightbox"},)),
"бэклит",
IF(P144="Брендирование/оклейка",
"перфарированная пленка/самоклейка",
IF(P144="Экспонирование",
"под запрос",
IF(P144="Подвес",
"баннер/ткань",
"")))))</f>
        <v/>
      </c>
      <c r="W144" s="59" t="n"/>
      <c r="X144" s="59" t="n"/>
      <c r="Y144" s="59" t="n"/>
      <c r="Z144" s="61" t="n"/>
      <c r="AA144" s="61" t="n"/>
      <c r="AB144" s="61">
        <f>IF(BL144&gt;0,Z144,0)</f>
        <v/>
      </c>
      <c r="AC144" s="59" t="n"/>
      <c r="AD144" s="59" t="n"/>
      <c r="AE144" s="59" t="n"/>
      <c r="AF144" s="59" t="n"/>
      <c r="AG144" s="59" t="n"/>
      <c r="AH144" s="59" t="n"/>
      <c r="AI144" s="59" t="n"/>
      <c r="AJ144" s="59" t="n"/>
      <c r="AK144" s="59" t="n"/>
      <c r="AL144" s="62">
        <f>IFERROR(IF(OR(R144="статический",R144="динамический",R144="нестандартный",R144="",R144=""),"-",IF(AND(AH144="-",AI144="-"),"-",AK144*3600/AH144*AI144)),"-")</f>
        <v/>
      </c>
      <c r="AM144" s="62">
        <f>IFERROR(IF(OR(R144="статический",R144="динамический",R144="",R144="", R144="BTL",R144="нестандартный"),"-",AG144*AI144*AL144/60),"-")</f>
        <v/>
      </c>
      <c r="AN144" s="63">
        <f>IFERROR(IF(AH144="","-",AG144*AI144/AH144),"-")</f>
        <v/>
      </c>
      <c r="AO144" s="59">
        <f>IFERROR(IF(OR($R144="статический",$R144="динамический",$R144="",$R144="",$R144="BTL",$R144="нестандартный"),"-",$AL144*$AY144),"-")</f>
        <v/>
      </c>
      <c r="AP144" s="62">
        <f>IFERROR(IF(OR($R144="статический",$R144="динамический",$R144="",$R144="",$R144="BTL",$R144="нестандартный"),"-",$AM144*AY144),"-")</f>
        <v/>
      </c>
      <c r="AQ144" s="64" t="n"/>
      <c r="AR144" s="61" t="n"/>
      <c r="AS144" s="61" t="n"/>
      <c r="AT144" s="61" t="n"/>
      <c r="AU144" s="65" t="n"/>
      <c r="AV144" s="124">
        <f>IFERROR(DR144/AT144*1000,"n/a")</f>
        <v/>
      </c>
      <c r="AW144" s="67" t="n"/>
      <c r="AX144" s="67" t="n"/>
      <c r="AY144" s="43">
        <f>IFERROR(IF(OR($AW144="",$AX144=""),"",_xlfn.DAYS($AX144+1,$AW144)),"")</f>
        <v/>
      </c>
      <c r="AZ144" s="68">
        <f t="array" ref="AZ144">
_xlfn.LET(_xlpm.COEFF,
IF($AW144+$AX144=0,0,IF(MAX(MIN($AX144,EOMONTH(AZ$15,0))-MAX($AW144,AZ$15)+1,)&gt;0,1,0)),
_xlfn.IFS(
$ES144="LisChannel",
_xlpm.COEFF*
INDEX({1;1;1.2;1.2;1;1;1;1;1.2;1.2;1.2;1.2},
MATCH(MONTH(AZ$15),
{1,2,3,4,5,6,7,8,9,10,11,12})),
CONCATENATE($ES144," ",$L144)="RussOutdoor метро",
_xlpm.COEFF*
INDEX({0.8;0.9;1.1;1.1;1;1;1;1;1.1;1.1;1.1;1.1},
MATCH(MONTH(AZ$15),
{1,2,3,4,5,6,7,8,9,10,11,12})),
$ES144&lt;&gt;"LisChannel",
_xlpm.COEFF,
$ES144&lt;&gt;"RussOutdoor",
_xlpm.COEFF))</f>
        <v/>
      </c>
      <c r="BA144" s="68">
        <f t="array" ref="BA144">
_xlfn.LET(_xlpm.COEFF,
IF($AW144+$AX144=0,0,IF(MAX(MIN($AX144,EOMONTH(BA$15,0))-MAX($AW144,BA$15)+1,)&gt;0,1,0)),
_xlfn.IFS(
$ES144="LisChannel",
_xlpm.COEFF*
INDEX({1;1;1.2;1.2;1;1;1;1;1.2;1.2;1.2;1.2},
MATCH(MONTH(BA$15),
{1,2,3,4,5,6,7,8,9,10,11,12})),
CONCATENATE($ES144," ",$L144)="RussOutdoor метро",
_xlpm.COEFF*
INDEX({0.8;0.9;1.1;1.1;1;1;1;1;1.1;1.1;1.1;1.1},
MATCH(MONTH(BA$15),
{1,2,3,4,5,6,7,8,9,10,11,12})),
$ES144&lt;&gt;"LisChannel",
_xlpm.COEFF,
$ES144&lt;&gt;"RussOutdoor",
_xlpm.COEFF))</f>
        <v/>
      </c>
      <c r="BB144" s="68">
        <f t="array" ref="BB144">
_xlfn.LET(_xlpm.COEFF,
IF($AW144+$AX144=0,0,IF(MAX(MIN($AX144,EOMONTH(BB$15,0))-MAX($AW144,BB$15)+1,)&gt;0,1,0)),
_xlfn.IFS(
$ES144="LisChannel",
_xlpm.COEFF*
INDEX({1;1;1.2;1.2;1;1;1;1;1.2;1.2;1.2;1.2},
MATCH(MONTH(BB$15),
{1,2,3,4,5,6,7,8,9,10,11,12})),
CONCATENATE($ES144," ",$L144)="RussOutdoor метро",
_xlpm.COEFF*
INDEX({0.8;0.9;1.1;1.1;1;1;1;1;1.1;1.1;1.1;1.1},
MATCH(MONTH(BB$15),
{1,2,3,4,5,6,7,8,9,10,11,12})),
$ES144&lt;&gt;"LisChannel",
_xlpm.COEFF,
$ES144&lt;&gt;"RussOutdoor",
_xlpm.COEFF))</f>
        <v/>
      </c>
      <c r="BC144" s="68">
        <f t="array" ref="BC144">
_xlfn.LET(_xlpm.COEFF,
IF($AW144+$AX144=0,0,IF(MAX(MIN($AX144,EOMONTH(BC$15,0))-MAX($AW144,BC$15)+1,)&gt;0,1,0)),
_xlfn.IFS(
$ES144="LisChannel",
_xlpm.COEFF*
INDEX({1;1;1.2;1.2;1;1;1;1;1.2;1.2;1.2;1.2},
MATCH(MONTH(BC$15),
{1,2,3,4,5,6,7,8,9,10,11,12})),
CONCATENATE($ES144," ",$L144)="RussOutdoor метро",
_xlpm.COEFF*
INDEX({0.8;0.9;1.1;1.1;1;1;1;1;1.1;1.1;1.1;1.1},
MATCH(MONTH(BC$15),
{1,2,3,4,5,6,7,8,9,10,11,12})),
$ES144&lt;&gt;"LisChannel",
_xlpm.COEFF,
$ES144&lt;&gt;"RussOutdoor",
_xlpm.COEFF))</f>
        <v/>
      </c>
      <c r="BD144" s="68">
        <f t="array" ref="BD144">
_xlfn.LET(_xlpm.COEFF,
IF($AW144+$AX144=0,0,IF(MAX(MIN($AX144,EOMONTH(BD$15,0))-MAX($AW144,BD$15)+1,)&gt;0,1,0)),
_xlfn.IFS(
$ES144="LisChannel",
_xlpm.COEFF*
INDEX({1;1;1.2;1.2;1;1;1;1;1.2;1.2;1.2;1.2},
MATCH(MONTH(BD$15),
{1,2,3,4,5,6,7,8,9,10,11,12})),
CONCATENATE($ES144," ",$L144)="RussOutdoor метро",
_xlpm.COEFF*
INDEX({0.8;0.9;1.1;1.1;1;1;1;1;1.1;1.1;1.1;1.1},
MATCH(MONTH(BD$15),
{1,2,3,4,5,6,7,8,9,10,11,12})),
$ES144&lt;&gt;"LisChannel",
_xlpm.COEFF,
$ES144&lt;&gt;"RussOutdoor",
_xlpm.COEFF))</f>
        <v/>
      </c>
      <c r="BE144" s="68">
        <f t="array" ref="BE144">
_xlfn.LET(_xlpm.COEFF,
IF($AW144+$AX144=0,0,IF(MAX(MIN($AX144,EOMONTH(BE$15,0))-MAX($AW144,BE$15)+1,)&gt;0,1,0)),
_xlfn.IFS(
$ES144="LisChannel",
_xlpm.COEFF*
INDEX({1;1;1.2;1.2;1;1;1;1;1.2;1.2;1.2;1.2},
MATCH(MONTH(BE$15),
{1,2,3,4,5,6,7,8,9,10,11,12})),
CONCATENATE($ES144," ",$L144)="RussOutdoor метро",
_xlpm.COEFF*
INDEX({0.8;0.9;1.1;1.1;1;1;1;1;1.1;1.1;1.1;1.1},
MATCH(MONTH(BE$15),
{1,2,3,4,5,6,7,8,9,10,11,12})),
$ES144&lt;&gt;"LisChannel",
_xlpm.COEFF,
$ES144&lt;&gt;"RussOutdoor",
_xlpm.COEFF))</f>
        <v/>
      </c>
      <c r="BF144" s="68">
        <f t="array" ref="BF144">
_xlfn.LET(_xlpm.COEFF,
IF($AW144+$AX144=0,0,IF(MAX(MIN($AX144,EOMONTH(BF$15,0))-MAX($AW144,BF$15)+1,)&gt;0,1,0)),
_xlfn.IFS(
$ES144="LisChannel",
_xlpm.COEFF*
INDEX({1;1;1.2;1.2;1;1;1;1;1.2;1.2;1.2;1.2},
MATCH(MONTH(BF$15),
{1,2,3,4,5,6,7,8,9,10,11,12})),
CONCATENATE($ES144," ",$L144)="RussOutdoor метро",
_xlpm.COEFF*
INDEX({0.8;0.9;1.1;1.1;1;1;1;1;1.1;1.1;1.1;1.1},
MATCH(MONTH(BF$15),
{1,2,3,4,5,6,7,8,9,10,11,12})),
$ES144&lt;&gt;"LisChannel",
_xlpm.COEFF,
$ES144&lt;&gt;"RussOutdoor",
_xlpm.COEFF))</f>
        <v/>
      </c>
      <c r="BG144" s="68">
        <f t="array" ref="BG144">
_xlfn.LET(_xlpm.COEFF,
IF($AW144+$AX144=0,0,IF(MAX(MIN($AX144,EOMONTH(BG$15,0))-MAX($AW144,BG$15)+1,)&gt;0,1,0)),
_xlfn.IFS(
$ES144="LisChannel",
_xlpm.COEFF*
INDEX({1;1;1.2;1.2;1;1;1;1;1.2;1.2;1.2;1.2},
MATCH(MONTH(BG$15),
{1,2,3,4,5,6,7,8,9,10,11,12})),
CONCATENATE($ES144," ",$L144)="RussOutdoor метро",
_xlpm.COEFF*
INDEX({0.8;0.9;1.1;1.1;1;1;1;1;1.1;1.1;1.1;1.1},
MATCH(MONTH(BG$15),
{1,2,3,4,5,6,7,8,9,10,11,12})),
$ES144&lt;&gt;"LisChannel",
_xlpm.COEFF,
$ES144&lt;&gt;"RussOutdoor",
_xlpm.COEFF))</f>
        <v/>
      </c>
      <c r="BH144" s="68">
        <f t="array" ref="BH144">
_xlfn.LET(_xlpm.COEFF,
IF($AW144+$AX144=0,0,IF(MAX(MIN($AX144,EOMONTH(BH$15,0))-MAX($AW144,BH$15)+1,)&gt;0,1,0)),
_xlfn.IFS(
$ES144="LisChannel",
_xlpm.COEFF*
INDEX({1;1;1.2;1.2;1;1;1;1;1.2;1.2;1.2;1.2},
MATCH(MONTH(BH$15),
{1,2,3,4,5,6,7,8,9,10,11,12})),
CONCATENATE($ES144," ",$L144)="RussOutdoor метро",
_xlpm.COEFF*
INDEX({0.8;0.9;1.1;1.1;1;1;1;1;1.1;1.1;1.1;1.1},
MATCH(MONTH(BH$15),
{1,2,3,4,5,6,7,8,9,10,11,12})),
$ES144&lt;&gt;"LisChannel",
_xlpm.COEFF,
$ES144&lt;&gt;"RussOutdoor",
_xlpm.COEFF))</f>
        <v/>
      </c>
      <c r="BI144" s="68">
        <f t="array" ref="BI144">
_xlfn.LET(_xlpm.COEFF,
IF($AW144+$AX144=0,0,IF(MAX(MIN($AX144,EOMONTH(BI$15,0))-MAX($AW144,BI$15)+1,)&gt;0,1,0)),
_xlfn.IFS(
$ES144="LisChannel",
_xlpm.COEFF*
INDEX({1;1;1.2;1.2;1;1;1;1;1.2;1.2;1.2;1.2},
MATCH(MONTH(BI$15),
{1,2,3,4,5,6,7,8,9,10,11,12})),
CONCATENATE($ES144," ",$L144)="RussOutdoor метро",
_xlpm.COEFF*
INDEX({0.8;0.9;1.1;1.1;1;1;1;1;1.1;1.1;1.1;1.1},
MATCH(MONTH(BI$15),
{1,2,3,4,5,6,7,8,9,10,11,12})),
$ES144&lt;&gt;"LisChannel",
_xlpm.COEFF,
$ES144&lt;&gt;"RussOutdoor",
_xlpm.COEFF))</f>
        <v/>
      </c>
      <c r="BJ144" s="68">
        <f t="array" ref="BJ144">
_xlfn.LET(_xlpm.COEFF,
IF($AW144+$AX144=0,0,IF(MAX(MIN($AX144,EOMONTH(BJ$15,0))-MAX($AW144,BJ$15)+1,)&gt;0,1,0)),
_xlfn.IFS(
$ES144="LisChannel",
_xlpm.COEFF*
INDEX({1;1;1.2;1.2;1;1;1;1;1.2;1.2;1.2;1.2},
MATCH(MONTH(BJ$15),
{1,2,3,4,5,6,7,8,9,10,11,12})),
CONCATENATE($ES144," ",$L144)="RussOutdoor метро",
_xlpm.COEFF*
INDEX({0.8;0.9;1.1;1.1;1;1;1;1;1.1;1.1;1.1;1.1},
MATCH(MONTH(BJ$15),
{1,2,3,4,5,6,7,8,9,10,11,12})),
$ES144&lt;&gt;"LisChannel",
_xlpm.COEFF,
$ES144&lt;&gt;"RussOutdoor",
_xlpm.COEFF))</f>
        <v/>
      </c>
      <c r="BK144" s="68">
        <f t="array" ref="BK144">
_xlfn.LET(_xlpm.COEFF,
IF($AW144+$AX144=0,0,IF(MAX(MIN($AX144,EOMONTH(BK$15,0))-MAX($AW144,BK$15)+1,)&gt;0,1,0)),
_xlfn.IFS(
$ES144="LisChannel",
_xlpm.COEFF*
INDEX({1;1;1.2;1.2;1;1;1;1;1.2;1.2;1.2;1.2},
MATCH(MONTH(BK$15),
{1,2,3,4,5,6,7,8,9,10,11,12})),
CONCATENATE($ES144," ",$L144)="RussOutdoor метро",
_xlpm.COEFF*
INDEX({0.8;0.9;1.1;1.1;1;1;1;1;1.1;1.1;1.1;1.1},
MATCH(MONTH(BK$15),
{1,2,3,4,5,6,7,8,9,10,11,12})),
$ES144&lt;&gt;"LisChannel",
_xlpm.COEFF,
$ES144&lt;&gt;"RussOutdoor",
_xlpm.COEFF))</f>
        <v/>
      </c>
      <c r="BL144" s="62">
        <f>COUNTIFS($AZ144:$BK144,"&gt;0")</f>
        <v/>
      </c>
      <c r="BM144" s="65" t="n"/>
      <c r="BN144" s="125">
        <f>$DJ144</f>
        <v/>
      </c>
      <c r="BO144" s="63">
        <f>$DQ144</f>
        <v/>
      </c>
      <c r="BP144" s="125">
        <f>
IFERROR(
IF($BL144=0,0,
$BN144*(1-$BO144)),
0)</f>
        <v/>
      </c>
      <c r="BQ144" s="125">
        <f t="array" ref="BQ144">
IFERROR(
_xlfn.IFS(
$DH144="день_1",
$BP144*$BL144/($AX144-$AW144+1)*AZ144*(DAY(EOMONTH(AZ$15,0))),
$DH144="день_2",
$BP144/30*MAX(MIN($AX144,EOMONTH(AZ$15,0))-MAX($AW144,AZ$15)+1,),
$DH144="раб.день",
$BP144/30*(IFERROR(
_xlfn.LET(_xlpm.VD,
CHOOSE(
{1;2;3;4;5;6;7;8;9;10;11;12;13;14;15;16;17;18},
45658,45659,45660,45661,45662,45663,45664,45665,45711,45724,45778,45779,45785,45786,45820,45821,45965,46022),
_xlfn.LET(_xlpm.DD,
MAX(MIN($AX144,EOMONTH(AZ$15,0))-MAX($AW144,AZ$15),),
_xlfn.IFS(
AND(MONTH($AW144)=MONTH(AZ$15),MONTH($AX144)&lt;&gt;MONTH(AZ$15)),
NETWORKDAYS.INTL($AW144,$AW144+_xlpm.DD,1,_xlpm.VD),
AND(MONTH($AW144)&lt;&gt;MONTH(AZ$15),MONTH($AX144)=MONTH(AZ$15)),
NETWORKDAYS.INTL(($AX144)-_xlpm.DD,$AX144,1,_xlpm.VD),
AND(MONTH($AW144)&lt;MONTH(AZ$15),MONTH($AX144)&gt;MONTH(AZ$15)),
NETWORKDAYS.INTL((EOMONTH(AZ$15-1,1))-_xlpm.DD,EOMONTH(AZ$15-1,1),1,_xlpm.VD),
AND(MONTH($AW144)=MONTH(AZ$15),MONTH($AX144)=MONTH(AZ$15)),
NETWORKDAYS.INTL($AW144,$AX144,1,_xlpm.VD)))),0)),
$DH144="месяц",
$BP144*AZ144,
$DH144="неделя",
$BP144*AZ144/7*(ROUNDUP((DAY(EOMONTH(AZ$15,0)))/4,0))),
0)</f>
        <v/>
      </c>
      <c r="BR144" s="125">
        <f t="array" ref="BR144">
IFERROR(
_xlfn.IFS(
$DH144="день_1",
$BP144*$BL144/($AX144-$AW144+1)*BA144*(DAY(EOMONTH(BA$15,0))),
$DH144="день_2",
$BP144/30*MAX(MIN($AX144,EOMONTH(BA$15,0))-MAX($AW144,BA$15)+1,),
$DH144="раб.день",
$BP144/30*(IFERROR(
_xlfn.LET(_xlpm.VD,
CHOOSE(
{1;2;3;4;5;6;7;8;9;10;11;12;13;14;15;16;17;18},
45658,45659,45660,45661,45662,45663,45664,45665,45711,45724,45778,45779,45785,45786,45820,45821,45965,46022),
_xlfn.LET(_xlpm.DD,
MAX(MIN($AX144,EOMONTH(BA$15,0))-MAX($AW144,BA$15),),
_xlfn.IFS(
AND(MONTH($AW144)=MONTH(BA$15),MONTH($AX144)&lt;&gt;MONTH(BA$15)),
NETWORKDAYS.INTL($AW144,$AW144+_xlpm.DD,1,_xlpm.VD),
AND(MONTH($AW144)&lt;&gt;MONTH(BA$15),MONTH($AX144)=MONTH(BA$15)),
NETWORKDAYS.INTL(($AX144)-_xlpm.DD,$AX144,1,_xlpm.VD),
AND(MONTH($AW144)&lt;MONTH(BA$15),MONTH($AX144)&gt;MONTH(BA$15)),
NETWORKDAYS.INTL((EOMONTH(BA$15-1,1))-_xlpm.DD,EOMONTH(BA$15-1,1),1,_xlpm.VD),
AND(MONTH($AW144)=MONTH(BA$15),MONTH($AX144)=MONTH(BA$15)),
NETWORKDAYS.INTL($AW144,$AX144,1,_xlpm.VD)))),0)),
$DH144="месяц",
$BP144*BA144,
$DH144="неделя",
$BP144*BA144/7*(ROUNDUP((DAY(EOMONTH(BA$15,0)))/4,0))),
0)</f>
        <v/>
      </c>
      <c r="BS144" s="125">
        <f t="array" ref="BS144">
IFERROR(
_xlfn.IFS(
$DH144="день_1",
$BP144*$BL144/($AX144-$AW144+1)*BB144*(DAY(EOMONTH(BB$15,0))),
$DH144="день_2",
$BP144/30*MAX(MIN($AX144,EOMONTH(BB$15,0))-MAX($AW144,BB$15)+1,),
$DH144="раб.день",
$BP144/30*(IFERROR(
_xlfn.LET(_xlpm.VD,
CHOOSE(
{1;2;3;4;5;6;7;8;9;10;11;12;13;14;15;16;17;18},
45658,45659,45660,45661,45662,45663,45664,45665,45711,45724,45778,45779,45785,45786,45820,45821,45965,46022),
_xlfn.LET(_xlpm.DD,
MAX(MIN($AX144,EOMONTH(BB$15,0))-MAX($AW144,BB$15),),
_xlfn.IFS(
AND(MONTH($AW144)=MONTH(BB$15),MONTH($AX144)&lt;&gt;MONTH(BB$15)),
NETWORKDAYS.INTL($AW144,$AW144+_xlpm.DD,1,_xlpm.VD),
AND(MONTH($AW144)&lt;&gt;MONTH(BB$15),MONTH($AX144)=MONTH(BB$15)),
NETWORKDAYS.INTL(($AX144)-_xlpm.DD,$AX144,1,_xlpm.VD),
AND(MONTH($AW144)&lt;MONTH(BB$15),MONTH($AX144)&gt;MONTH(BB$15)),
NETWORKDAYS.INTL((EOMONTH(BB$15-1,1))-_xlpm.DD,EOMONTH(BB$15-1,1),1,_xlpm.VD),
AND(MONTH($AW144)=MONTH(BB$15),MONTH($AX144)=MONTH(BB$15)),
NETWORKDAYS.INTL($AW144,$AX144,1,_xlpm.VD)))),0)),
$DH144="месяц",
$BP144*BB144,
$DH144="неделя",
$BP144*BB144/7*(ROUNDUP((DAY(EOMONTH(BB$15,0)))/4,0))),
0)</f>
        <v/>
      </c>
      <c r="BT144" s="125">
        <f t="array" ref="BT144">
IFERROR(
_xlfn.IFS(
$DH144="день_1",
$BP144*$BL144/($AX144-$AW144+1)*BC144*(DAY(EOMONTH(BC$15,0))),
$DH144="день_2",
$BP144/30*MAX(MIN($AX144,EOMONTH(BC$15,0))-MAX($AW144,BC$15)+1,),
$DH144="раб.день",
$BP144/30*(IFERROR(
_xlfn.LET(_xlpm.VD,
CHOOSE(
{1;2;3;4;5;6;7;8;9;10;11;12;13;14;15;16;17;18},
45658,45659,45660,45661,45662,45663,45664,45665,45711,45724,45778,45779,45785,45786,45820,45821,45965,46022),
_xlfn.LET(_xlpm.DD,
MAX(MIN($AX144,EOMONTH(BC$15,0))-MAX($AW144,BC$15),),
_xlfn.IFS(
AND(MONTH($AW144)=MONTH(BC$15),MONTH($AX144)&lt;&gt;MONTH(BC$15)),
NETWORKDAYS.INTL($AW144,$AW144+_xlpm.DD,1,_xlpm.VD),
AND(MONTH($AW144)&lt;&gt;MONTH(BC$15),MONTH($AX144)=MONTH(BC$15)),
NETWORKDAYS.INTL(($AX144)-_xlpm.DD,$AX144,1,_xlpm.VD),
AND(MONTH($AW144)&lt;MONTH(BC$15),MONTH($AX144)&gt;MONTH(BC$15)),
NETWORKDAYS.INTL((EOMONTH(BC$15-1,1))-_xlpm.DD,EOMONTH(BC$15-1,1),1,_xlpm.VD),
AND(MONTH($AW144)=MONTH(BC$15),MONTH($AX144)=MONTH(BC$15)),
NETWORKDAYS.INTL($AW144,$AX144,1,_xlpm.VD)))),0)),
$DH144="месяц",
$BP144*BC144,
$DH144="неделя",
$BP144*BC144/7*(ROUNDUP((DAY(EOMONTH(BC$15,0)))/4,0))),
0)</f>
        <v/>
      </c>
      <c r="BU144" s="125">
        <f t="array" ref="BU144">
IFERROR(
_xlfn.IFS(
$DH144="день_1",
$BP144*$BL144/($AX144-$AW144+1)*BD144*(DAY(EOMONTH(BD$15,0))),
$DH144="день_2",
$BP144/30*MAX(MIN($AX144,EOMONTH(BD$15,0))-MAX($AW144,BD$15)+1,),
$DH144="раб.день",
$BP144/30*(IFERROR(
_xlfn.LET(_xlpm.VD,
CHOOSE(
{1;2;3;4;5;6;7;8;9;10;11;12;13;14;15;16;17;18},
45658,45659,45660,45661,45662,45663,45664,45665,45711,45724,45778,45779,45785,45786,45820,45821,45965,46022),
_xlfn.LET(_xlpm.DD,
MAX(MIN($AX144,EOMONTH(BD$15,0))-MAX($AW144,BD$15),),
_xlfn.IFS(
AND(MONTH($AW144)=MONTH(BD$15),MONTH($AX144)&lt;&gt;MONTH(BD$15)),
NETWORKDAYS.INTL($AW144,$AW144+_xlpm.DD,1,_xlpm.VD),
AND(MONTH($AW144)&lt;&gt;MONTH(BD$15),MONTH($AX144)=MONTH(BD$15)),
NETWORKDAYS.INTL(($AX144)-_xlpm.DD,$AX144,1,_xlpm.VD),
AND(MONTH($AW144)&lt;MONTH(BD$15),MONTH($AX144)&gt;MONTH(BD$15)),
NETWORKDAYS.INTL((EOMONTH(BD$15-1,1))-_xlpm.DD,EOMONTH(BD$15-1,1),1,_xlpm.VD),
AND(MONTH($AW144)=MONTH(BD$15),MONTH($AX144)=MONTH(BD$15)),
NETWORKDAYS.INTL($AW144,$AX144,1,_xlpm.VD)))),0)),
$DH144="месяц",
$BP144*BD144,
$DH144="неделя",
$BP144*BD144/7*(ROUNDUP((DAY(EOMONTH(BD$15,0)))/4,0))),
0)</f>
        <v/>
      </c>
      <c r="BV144" s="125">
        <f t="array" ref="BV144">
IFERROR(
_xlfn.IFS(
$DH144="день_1",
$BP144*$BL144/($AX144-$AW144+1)*BE144*(DAY(EOMONTH(BE$15,0))),
$DH144="день_2",
$BP144/30*MAX(MIN($AX144,EOMONTH(BE$15,0))-MAX($AW144,BE$15)+1,),
$DH144="раб.день",
$BP144/30*(IFERROR(
_xlfn.LET(_xlpm.VD,
CHOOSE(
{1;2;3;4;5;6;7;8;9;10;11;12;13;14;15;16;17;18},
45658,45659,45660,45661,45662,45663,45664,45665,45711,45724,45778,45779,45785,45786,45820,45821,45965,46022),
_xlfn.LET(_xlpm.DD,
MAX(MIN($AX144,EOMONTH(BE$15,0))-MAX($AW144,BE$15),),
_xlfn.IFS(
AND(MONTH($AW144)=MONTH(BE$15),MONTH($AX144)&lt;&gt;MONTH(BE$15)),
NETWORKDAYS.INTL($AW144,$AW144+_xlpm.DD,1,_xlpm.VD),
AND(MONTH($AW144)&lt;&gt;MONTH(BE$15),MONTH($AX144)=MONTH(BE$15)),
NETWORKDAYS.INTL(($AX144)-_xlpm.DD,$AX144,1,_xlpm.VD),
AND(MONTH($AW144)&lt;MONTH(BE$15),MONTH($AX144)&gt;MONTH(BE$15)),
NETWORKDAYS.INTL((EOMONTH(BE$15-1,1))-_xlpm.DD,EOMONTH(BE$15-1,1),1,_xlpm.VD),
AND(MONTH($AW144)=MONTH(BE$15),MONTH($AX144)=MONTH(BE$15)),
NETWORKDAYS.INTL($AW144,$AX144,1,_xlpm.VD)))),0)),
$DH144="месяц",
$BP144*BE144,
$DH144="неделя",
$BP144*BE144/7*(ROUNDUP((DAY(EOMONTH(BE$15,0)))/4,0))),
0)</f>
        <v/>
      </c>
      <c r="BW144" s="125">
        <f t="array" ref="BW144">
IFERROR(
_xlfn.IFS(
$DH144="день_1",
$BP144*$BL144/($AX144-$AW144+1)*BF144*(DAY(EOMONTH(BF$15,0))),
$DH144="день_2",
$BP144/30*MAX(MIN($AX144,EOMONTH(BF$15,0))-MAX($AW144,BF$15)+1,),
$DH144="раб.день",
$BP144/30*(IFERROR(
_xlfn.LET(_xlpm.VD,
CHOOSE(
{1;2;3;4;5;6;7;8;9;10;11;12;13;14;15;16;17;18},
45658,45659,45660,45661,45662,45663,45664,45665,45711,45724,45778,45779,45785,45786,45820,45821,45965,46022),
_xlfn.LET(_xlpm.DD,
MAX(MIN($AX144,EOMONTH(BF$15,0))-MAX($AW144,BF$15),),
_xlfn.IFS(
AND(MONTH($AW144)=MONTH(BF$15),MONTH($AX144)&lt;&gt;MONTH(BF$15)),
NETWORKDAYS.INTL($AW144,$AW144+_xlpm.DD,1,_xlpm.VD),
AND(MONTH($AW144)&lt;&gt;MONTH(BF$15),MONTH($AX144)=MONTH(BF$15)),
NETWORKDAYS.INTL(($AX144)-_xlpm.DD,$AX144,1,_xlpm.VD),
AND(MONTH($AW144)&lt;MONTH(BF$15),MONTH($AX144)&gt;MONTH(BF$15)),
NETWORKDAYS.INTL((EOMONTH(BF$15-1,1))-_xlpm.DD,EOMONTH(BF$15-1,1),1,_xlpm.VD),
AND(MONTH($AW144)=MONTH(BF$15),MONTH($AX144)=MONTH(BF$15)),
NETWORKDAYS.INTL($AW144,$AX144,1,_xlpm.VD)))),0)),
$DH144="месяц",
$BP144*BF144,
$DH144="неделя",
$BP144*BF144/7*(ROUNDUP((DAY(EOMONTH(BF$15,0)))/4,0))),
0)</f>
        <v/>
      </c>
      <c r="BX144" s="125">
        <f t="array" ref="BX144">
IFERROR(
_xlfn.IFS(
$DH144="день_1",
$BP144*$BL144/($AX144-$AW144+1)*BG144*(DAY(EOMONTH(BG$15,0))),
$DH144="день_2",
$BP144/30*MAX(MIN($AX144,EOMONTH(BG$15,0))-MAX($AW144,BG$15)+1,),
$DH144="раб.день",
$BP144/30*(IFERROR(
_xlfn.LET(_xlpm.VD,
CHOOSE(
{1;2;3;4;5;6;7;8;9;10;11;12;13;14;15;16;17;18},
45658,45659,45660,45661,45662,45663,45664,45665,45711,45724,45778,45779,45785,45786,45820,45821,45965,46022),
_xlfn.LET(_xlpm.DD,
MAX(MIN($AX144,EOMONTH(BG$15,0))-MAX($AW144,BG$15),),
_xlfn.IFS(
AND(MONTH($AW144)=MONTH(BG$15),MONTH($AX144)&lt;&gt;MONTH(BG$15)),
NETWORKDAYS.INTL($AW144,$AW144+_xlpm.DD,1,_xlpm.VD),
AND(MONTH($AW144)&lt;&gt;MONTH(BG$15),MONTH($AX144)=MONTH(BG$15)),
NETWORKDAYS.INTL(($AX144)-_xlpm.DD,$AX144,1,_xlpm.VD),
AND(MONTH($AW144)&lt;MONTH(BG$15),MONTH($AX144)&gt;MONTH(BG$15)),
NETWORKDAYS.INTL((EOMONTH(BG$15-1,1))-_xlpm.DD,EOMONTH(BG$15-1,1),1,_xlpm.VD),
AND(MONTH($AW144)=MONTH(BG$15),MONTH($AX144)=MONTH(BG$15)),
NETWORKDAYS.INTL($AW144,$AX144,1,_xlpm.VD)))),0)),
$DH144="месяц",
$BP144*BG144,
$DH144="неделя",
$BP144*BG144/7*(ROUNDUP((DAY(EOMONTH(BG$15,0)))/4,0))),
0)</f>
        <v/>
      </c>
      <c r="BY144" s="125">
        <f t="array" ref="BY144">
IFERROR(
_xlfn.IFS(
$DH144="день_1",
$BP144*$BL144/($AX144-$AW144+1)*BH144*(DAY(EOMONTH(BH$15,0))),
$DH144="день_2",
$BP144/30*MAX(MIN($AX144,EOMONTH(BH$15,0))-MAX($AW144,BH$15)+1,),
$DH144="раб.день",
$BP144/30*(IFERROR(
_xlfn.LET(_xlpm.VD,
CHOOSE(
{1;2;3;4;5;6;7;8;9;10;11;12;13;14;15;16;17;18},
45658,45659,45660,45661,45662,45663,45664,45665,45711,45724,45778,45779,45785,45786,45820,45821,45965,46022),
_xlfn.LET(_xlpm.DD,
MAX(MIN($AX144,EOMONTH(BH$15,0))-MAX($AW144,BH$15),),
_xlfn.IFS(
AND(MONTH($AW144)=MONTH(BH$15),MONTH($AX144)&lt;&gt;MONTH(BH$15)),
NETWORKDAYS.INTL($AW144,$AW144+_xlpm.DD,1,_xlpm.VD),
AND(MONTH($AW144)&lt;&gt;MONTH(BH$15),MONTH($AX144)=MONTH(BH$15)),
NETWORKDAYS.INTL(($AX144)-_xlpm.DD,$AX144,1,_xlpm.VD),
AND(MONTH($AW144)&lt;MONTH(BH$15),MONTH($AX144)&gt;MONTH(BH$15)),
NETWORKDAYS.INTL((EOMONTH(BH$15-1,1))-_xlpm.DD,EOMONTH(BH$15-1,1),1,_xlpm.VD),
AND(MONTH($AW144)=MONTH(BH$15),MONTH($AX144)=MONTH(BH$15)),
NETWORKDAYS.INTL($AW144,$AX144,1,_xlpm.VD)))),0)),
$DH144="месяц",
$BP144*BH144,
$DH144="неделя",
$BP144*BH144/7*(ROUNDUP((DAY(EOMONTH(BH$15,0)))/4,0))),
0)</f>
        <v/>
      </c>
      <c r="BZ144" s="125">
        <f t="array" ref="BZ144">
IFERROR(
_xlfn.IFS(
$DH144="день_1",
$BP144*$BL144/($AX144-$AW144+1)*BI144*(DAY(EOMONTH(BI$15,0))),
$DH144="день_2",
$BP144/30*MAX(MIN($AX144,EOMONTH(BI$15,0))-MAX($AW144,BI$15)+1,),
$DH144="раб.день",
$BP144/30*(IFERROR(
_xlfn.LET(_xlpm.VD,
CHOOSE(
{1;2;3;4;5;6;7;8;9;10;11;12;13;14;15;16;17;18},
45658,45659,45660,45661,45662,45663,45664,45665,45711,45724,45778,45779,45785,45786,45820,45821,45965,46022),
_xlfn.LET(_xlpm.DD,
MAX(MIN($AX144,EOMONTH(BI$15,0))-MAX($AW144,BI$15),),
_xlfn.IFS(
AND(MONTH($AW144)=MONTH(BI$15),MONTH($AX144)&lt;&gt;MONTH(BI$15)),
NETWORKDAYS.INTL($AW144,$AW144+_xlpm.DD,1,_xlpm.VD),
AND(MONTH($AW144)&lt;&gt;MONTH(BI$15),MONTH($AX144)=MONTH(BI$15)),
NETWORKDAYS.INTL(($AX144)-_xlpm.DD,$AX144,1,_xlpm.VD),
AND(MONTH($AW144)&lt;MONTH(BI$15),MONTH($AX144)&gt;MONTH(BI$15)),
NETWORKDAYS.INTL((EOMONTH(BI$15-1,1))-_xlpm.DD,EOMONTH(BI$15-1,1),1,_xlpm.VD),
AND(MONTH($AW144)=MONTH(BI$15),MONTH($AX144)=MONTH(BI$15)),
NETWORKDAYS.INTL($AW144,$AX144,1,_xlpm.VD)))),0)),
$DH144="месяц",
$BP144*BI144,
$DH144="неделя",
$BP144*BI144/7*(ROUNDUP((DAY(EOMONTH(BI$15,0)))/4,0))),
0)</f>
        <v/>
      </c>
      <c r="CA144" s="125">
        <f t="array" ref="CA144">
IFERROR(
_xlfn.IFS(
$DH144="день_1",
$BP144*$BL144/($AX144-$AW144+1)*BJ144*(DAY(EOMONTH(BJ$15,0))),
$DH144="день_2",
$BP144/30*MAX(MIN($AX144,EOMONTH(BJ$15,0))-MAX($AW144,BJ$15)+1,),
$DH144="раб.день",
$BP144/30*(IFERROR(
_xlfn.LET(_xlpm.VD,
CHOOSE(
{1;2;3;4;5;6;7;8;9;10;11;12;13;14;15;16;17;18},
45658,45659,45660,45661,45662,45663,45664,45665,45711,45724,45778,45779,45785,45786,45820,45821,45965,46022),
_xlfn.LET(_xlpm.DD,
MAX(MIN($AX144,EOMONTH(BJ$15,0))-MAX($AW144,BJ$15),),
_xlfn.IFS(
AND(MONTH($AW144)=MONTH(BJ$15),MONTH($AX144)&lt;&gt;MONTH(BJ$15)),
NETWORKDAYS.INTL($AW144,$AW144+_xlpm.DD,1,_xlpm.VD),
AND(MONTH($AW144)&lt;&gt;MONTH(BJ$15),MONTH($AX144)=MONTH(BJ$15)),
NETWORKDAYS.INTL(($AX144)-_xlpm.DD,$AX144,1,_xlpm.VD),
AND(MONTH($AW144)&lt;MONTH(BJ$15),MONTH($AX144)&gt;MONTH(BJ$15)),
NETWORKDAYS.INTL((EOMONTH(BJ$15-1,1))-_xlpm.DD,EOMONTH(BJ$15-1,1),1,_xlpm.VD),
AND(MONTH($AW144)=MONTH(BJ$15),MONTH($AX144)=MONTH(BJ$15)),
NETWORKDAYS.INTL($AW144,$AX144,1,_xlpm.VD)))),0)),
$DH144="месяц",
$BP144*BJ144,
$DH144="неделя",
$BP144*BJ144/7*(ROUNDUP((DAY(EOMONTH(BJ$15,0)))/4,0))),
0)</f>
        <v/>
      </c>
      <c r="CB144" s="125">
        <f t="array" ref="CB144">
IFERROR(
_xlfn.IFS(
$DH144="день_1",
$BP144*$BL144/($AX144-$AW144+1)*BK144*(DAY(EOMONTH(BK$15,0))),
$DH144="день_2",
$BP144/30*MAX(MIN($AX144,EOMONTH(BK$15,0))-MAX($AW144,BK$15)+1,),
$DH144="раб.день",
$BP144/30*(IFERROR(
_xlfn.LET(_xlpm.VD,
CHOOSE(
{1;2;3;4;5;6;7;8;9;10;11;12;13;14;15;16;17;18},
45658,45659,45660,45661,45662,45663,45664,45665,45711,45724,45778,45779,45785,45786,45820,45821,45965,46022),
_xlfn.LET(_xlpm.DD,
MAX(MIN($AX144,EOMONTH(BK$15,0))-MAX($AW144,BK$15),),
_xlfn.IFS(
AND(MONTH($AW144)=MONTH(BK$15),MONTH($AX144)&lt;&gt;MONTH(BK$15)),
NETWORKDAYS.INTL($AW144,$AW144+_xlpm.DD,1,_xlpm.VD),
AND(MONTH($AW144)&lt;&gt;MONTH(BK$15),MONTH($AX144)=MONTH(BK$15)),
NETWORKDAYS.INTL(($AX144)-_xlpm.DD,$AX144,1,_xlpm.VD),
AND(MONTH($AW144)&lt;MONTH(BK$15),MONTH($AX144)&gt;MONTH(BK$15)),
NETWORKDAYS.INTL((EOMONTH(BK$15-1,1))-_xlpm.DD,EOMONTH(BK$15-1,1),1,_xlpm.VD),
AND(MONTH($AW144)=MONTH(BK$15),MONTH($AX144)=MONTH(BK$15)),
NETWORKDAYS.INTL($AW144,$AX144,1,_xlpm.VD)))),0)),
$DH144="месяц",
$BP144*BK144,
$DH144="неделя",
$BP144*BK144/7*(ROUNDUP((DAY(EOMONTH(BK$15,0)))/4,0))),
0)</f>
        <v/>
      </c>
      <c r="CC144" s="125">
        <f>SUM($BQ144:$CB144)</f>
        <v/>
      </c>
      <c r="CD144" s="126">
        <f>SUM($EH144:$EH144)</f>
        <v/>
      </c>
      <c r="CE144" s="126">
        <f>$CD144*$AB144</f>
        <v/>
      </c>
      <c r="CF144" s="126">
        <f>SUM($EK144:$EK144)</f>
        <v/>
      </c>
      <c r="CG144" s="126">
        <f>$CF144*$AB144</f>
        <v/>
      </c>
      <c r="CH144" s="126">
        <f>SUM($CC144,$CE144,$CG144)</f>
        <v/>
      </c>
      <c r="CI144" s="126">
        <f>$CH144*(1+$CM144)</f>
        <v/>
      </c>
      <c r="CJ144" s="127" t="n">
        <v>0</v>
      </c>
      <c r="CK144" s="126">
        <f>SUM($CH144:$CH144)*(1+$CJ144)</f>
        <v/>
      </c>
      <c r="CL144" s="126">
        <f>SUM($CH144:$CH144)*(1+$CM144)</f>
        <v/>
      </c>
      <c r="CM144" s="59" t="inlineStr">
        <is>
          <t>20%</t>
        </is>
      </c>
      <c r="CN144" s="59" t="n"/>
      <c r="CO144" s="72" t="n"/>
      <c r="CP144" s="59" t="n"/>
      <c r="CQ144" s="73" t="n"/>
      <c r="CR144" s="73" t="n"/>
      <c r="CS144" s="73" t="n"/>
      <c r="CT144" s="72" t="n"/>
      <c r="CU144" s="79" t="inlineStr">
        <is>
          <t> </t>
        </is>
      </c>
      <c r="CV144" s="60" t="n"/>
      <c r="CW144" s="60" t="n"/>
      <c r="CX144" s="60" t="n"/>
      <c r="CY144" s="127">
        <f>IFERROR(($CC144-$EE144)/($EE144/(1-$DQ144)),0)</f>
        <v/>
      </c>
      <c r="CZ144" s="127">
        <f>IFERROR(1-$EI144/($CE144),0)</f>
        <v/>
      </c>
      <c r="DA144" s="127">
        <f>IFERROR(1-$EL144/($CG144),0)</f>
        <v/>
      </c>
      <c r="DB144" s="126">
        <f>ROUND(IFERROR(($CI144/(1+$CM144)-$EN144),0),2)</f>
        <v/>
      </c>
      <c r="DC144" s="128" t="n"/>
      <c r="DD144" s="125" t="n"/>
      <c r="DE144" s="75" t="n">
        <v>0</v>
      </c>
      <c r="DF144" s="128" t="n"/>
      <c r="DG144" s="125">
        <f>IF($DC144=0,0,$DD144*($DC144*100%-$DE144*$DF144))*SUM($AB144:$AB144)</f>
        <v/>
      </c>
      <c r="DH144" s="129" t="inlineStr">
        <is>
          <t>месяц</t>
        </is>
      </c>
      <c r="DI144" s="130">
        <f t="array" ref="DI144">IFERROR(
IF($ES144="LisChannel",
(ROUND(((INDEX({174.625;153.888888888889;130.972222222222},MATCH($AI144,{2;3;4}),0))*$AG144*$AI144),2)),0),0)</f>
        <v/>
      </c>
      <c r="DJ144" s="130">
        <f>
_xlfn.LET(_xlpm.X,
IFERROR(
IF($ES144="НовиковТВ",
(_xlfn.LET(_xlpm.NTV,
_xlfn.LET(_xlpm.MIN,350000,
IF(SUMIFS($DI:$DI,$ES:$ES,"НовиковТВ")&lt;=_xlpm.MIN,
(SUMIFS($DI:$DI,$ES:$ES,"НовиковТВ")/(COUNTIFS($ES:$ES,"НовиковТВ")))*_xlpm.MIN/SUMIFS($DI:$DI,$ES:$ES,"НовиковТВ"),
DI144)),
_xlpm.NTV+$DG144/(1-(1-(_xlpm.NTV)*(1-$DL144)*(1-$DM144)*(1-$DN144)*(1-$DO144)*(1-$DP144)/_xlpm.NTV))))/(1+$EP144),
$DI144+$DG144/(1-(1-($DI144)*(1-$DL144)*(1-$DM144)*(1-$DN144)*(1-$DO144)*(1-$DP144)/$DI144))),
0),
_xlpm.X*(1+$CM144)*(1+$CW144)-_xlpm.X*(1+$CM144)+_xlpm.X)</f>
        <v/>
      </c>
      <c r="DK144" s="125" t="inlineStr">
        <is>
          <t>послед.</t>
        </is>
      </c>
      <c r="DL144" s="63" t="n">
        <v>0</v>
      </c>
      <c r="DM144" s="63" t="n">
        <v>0</v>
      </c>
      <c r="DN144" s="63" t="n">
        <v>0</v>
      </c>
      <c r="DO144" s="63" t="n">
        <v>0</v>
      </c>
      <c r="DP144" s="63" t="n">
        <v>0</v>
      </c>
      <c r="DQ144" s="63">
        <f t="array" ref="DQ144">IFERROR(_xlfn.IFS(
$DK144="послед.",1-(1-$DL144)*(1-$DM144)*(1-$DN144)*(1-$DO144)*(1-$DP144),
$DK144="сумм.",$DL144+$DM144+$DN144+$DO144+$DP144),
0)</f>
        <v/>
      </c>
      <c r="DR144" s="125">
        <f t="array" ref="DR144">
IFERROR(
_xlfn.IFS(
$BL144=0,
0,
$BL144&gt;0,
_xlfn.IFS($DK144="послед.",
$DJ144*(1-$DL144)*(1-$DM144)*(1-$DN144)*(1-$DO144)*(1-$DP144),
$DK144="сумм.",
$DJ144*(1-($DL144+$DM144+$DN144+$DO144+$DP144)))),0)</f>
        <v/>
      </c>
      <c r="DS144" s="125">
        <f t="array" ref="DS144">
IFERROR(_xlfn.IFS(
$DH144="день_1",
$DR144*$BL144/($AX144-$AW144+1)*AZ144*(DAY(EOMONTH(AZ$15,0))),
$DH144="день_2",
$DR144/30*MAX(MIN($AX144,EOMONTH(AZ$15,0))-MAX($AW144,AZ$15)+1,),
$DH144="раб.день",
$DR144/30*(IFERROR(
_xlfn.LET(_xlpm.VD,
CHOOSE(
{1;2;3;4;5;6;7;8;9;10;11;12;13;14;15;16;17;18},
45658,45659,45660,45661,45662,45663,45664,45665,45711,45724,45778,45779,45785,45786,45820,45821,45965,46022),
_xlfn.LET(_xlpm.DD,
MAX(MIN($AX144,EOMONTH(AZ$15,0))-MAX($AW144,AZ$15),),
_xlfn.IFS(
AND(MONTH($AW144)=MONTH(AZ$15),MONTH($AX144)&lt;&gt;MONTH(AZ$15)),
NETWORKDAYS.INTL($AW144,$AW144+_xlpm.DD,1,_xlpm.VD),
AND(MONTH($AW144)&lt;&gt;MONTH(AZ$15),MONTH($AX144)=MONTH(AZ$15)),
NETWORKDAYS.INTL(($AX144)-_xlpm.DD,$AX144,1,_xlpm.VD),
AND(MONTH($AW144)&lt;MONTH(AZ$15),MONTH($AX144)&gt;MONTH(AZ$15)),
NETWORKDAYS.INTL((EOMONTH(AZ$15-1,1))-_xlpm.DD,EOMONTH(AZ$15-1,1),1,_xlpm.VD),
AND(MONTH($AW144)=MONTH(AZ$15),MONTH($AX144)=MONTH(AZ$15)),
NETWORKDAYS.INTL($AW144,$AX144,1,_xlpm.VD)))),0)),
$DH144="месяц",
$DR144*AZ144,
$DH144="неделя",
$DR144*AZ144/7*(ROUNDUP((DAY(EOMONTH(AZ$15,0)))/4,0))),
0)</f>
        <v/>
      </c>
      <c r="DT144" s="125">
        <f t="array" ref="DT144">
IFERROR(_xlfn.IFS(
$DH144="день_1",
$DR144*$BL144/($AX144-$AW144+1)*BA144*(DAY(EOMONTH(BA$15,0))),
$DH144="день_2",
$DR144/30*MAX(MIN($AX144,EOMONTH(BA$15,0))-MAX($AW144,BA$15)+1,),
$DH144="раб.день",
$DR144/30*(IFERROR(
_xlfn.LET(_xlpm.VD,
CHOOSE(
{1;2;3;4;5;6;7;8;9;10;11;12;13;14;15;16;17;18},
45658,45659,45660,45661,45662,45663,45664,45665,45711,45724,45778,45779,45785,45786,45820,45821,45965,46022),
_xlfn.LET(_xlpm.DD,
MAX(MIN($AX144,EOMONTH(BA$15,0))-MAX($AW144,BA$15),),
_xlfn.IFS(
AND(MONTH($AW144)=MONTH(BA$15),MONTH($AX144)&lt;&gt;MONTH(BA$15)),
NETWORKDAYS.INTL($AW144,$AW144+_xlpm.DD,1,_xlpm.VD),
AND(MONTH($AW144)&lt;&gt;MONTH(BA$15),MONTH($AX144)=MONTH(BA$15)),
NETWORKDAYS.INTL(($AX144)-_xlpm.DD,$AX144,1,_xlpm.VD),
AND(MONTH($AW144)&lt;MONTH(BA$15),MONTH($AX144)&gt;MONTH(BA$15)),
NETWORKDAYS.INTL((EOMONTH(BA$15-1,1))-_xlpm.DD,EOMONTH(BA$15-1,1),1,_xlpm.VD),
AND(MONTH($AW144)=MONTH(BA$15),MONTH($AX144)=MONTH(BA$15)),
NETWORKDAYS.INTL($AW144,$AX144,1,_xlpm.VD)))),0)),
$DH144="месяц",
$DR144*BA144,
$DH144="неделя",
$DR144*BA144/7*(ROUNDUP((DAY(EOMONTH(BA$15,0)))/4,0))),
0)</f>
        <v/>
      </c>
      <c r="DU144" s="125">
        <f t="array" ref="DU144">
IFERROR(_xlfn.IFS(
$DH144="день_1",
$DR144*$BL144/($AX144-$AW144+1)*BB144*(DAY(EOMONTH(BB$15,0))),
$DH144="день_2",
$DR144/30*MAX(MIN($AX144,EOMONTH(BB$15,0))-MAX($AW144,BB$15)+1,),
$DH144="раб.день",
$DR144/30*(IFERROR(
_xlfn.LET(_xlpm.VD,
CHOOSE(
{1;2;3;4;5;6;7;8;9;10;11;12;13;14;15;16;17;18},
45658,45659,45660,45661,45662,45663,45664,45665,45711,45724,45778,45779,45785,45786,45820,45821,45965,46022),
_xlfn.LET(_xlpm.DD,
MAX(MIN($AX144,EOMONTH(BB$15,0))-MAX($AW144,BB$15),),
_xlfn.IFS(
AND(MONTH($AW144)=MONTH(BB$15),MONTH($AX144)&lt;&gt;MONTH(BB$15)),
NETWORKDAYS.INTL($AW144,$AW144+_xlpm.DD,1,_xlpm.VD),
AND(MONTH($AW144)&lt;&gt;MONTH(BB$15),MONTH($AX144)=MONTH(BB$15)),
NETWORKDAYS.INTL(($AX144)-_xlpm.DD,$AX144,1,_xlpm.VD),
AND(MONTH($AW144)&lt;MONTH(BB$15),MONTH($AX144)&gt;MONTH(BB$15)),
NETWORKDAYS.INTL((EOMONTH(BB$15-1,1))-_xlpm.DD,EOMONTH(BB$15-1,1),1,_xlpm.VD),
AND(MONTH($AW144)=MONTH(BB$15),MONTH($AX144)=MONTH(BB$15)),
NETWORKDAYS.INTL($AW144,$AX144,1,_xlpm.VD)))),0)),
$DH144="месяц",
$DR144*BB144,
$DH144="неделя",
$DR144*BB144/7*(ROUNDUP((DAY(EOMONTH(BB$15,0)))/4,0))),
0)</f>
        <v/>
      </c>
      <c r="DV144" s="125">
        <f t="array" ref="DV144">
IFERROR(_xlfn.IFS(
$DH144="день_1",
$DR144*$BL144/($AX144-$AW144+1)*BC144*(DAY(EOMONTH(BC$15,0))),
$DH144="день_2",
$DR144/30*MAX(MIN($AX144,EOMONTH(BC$15,0))-MAX($AW144,BC$15)+1,),
$DH144="раб.день",
$DR144/30*(IFERROR(
_xlfn.LET(_xlpm.VD,
CHOOSE(
{1;2;3;4;5;6;7;8;9;10;11;12;13;14;15;16;17;18},
45658,45659,45660,45661,45662,45663,45664,45665,45711,45724,45778,45779,45785,45786,45820,45821,45965,46022),
_xlfn.LET(_xlpm.DD,
MAX(MIN($AX144,EOMONTH(BC$15,0))-MAX($AW144,BC$15),),
_xlfn.IFS(
AND(MONTH($AW144)=MONTH(BC$15),MONTH($AX144)&lt;&gt;MONTH(BC$15)),
NETWORKDAYS.INTL($AW144,$AW144+_xlpm.DD,1,_xlpm.VD),
AND(MONTH($AW144)&lt;&gt;MONTH(BC$15),MONTH($AX144)=MONTH(BC$15)),
NETWORKDAYS.INTL(($AX144)-_xlpm.DD,$AX144,1,_xlpm.VD),
AND(MONTH($AW144)&lt;MONTH(BC$15),MONTH($AX144)&gt;MONTH(BC$15)),
NETWORKDAYS.INTL((EOMONTH(BC$15-1,1))-_xlpm.DD,EOMONTH(BC$15-1,1),1,_xlpm.VD),
AND(MONTH($AW144)=MONTH(BC$15),MONTH($AX144)=MONTH(BC$15)),
NETWORKDAYS.INTL($AW144,$AX144,1,_xlpm.VD)))),0)),
$DH144="месяц",
$DR144*BC144,
$DH144="неделя",
$DR144*BC144/7*(ROUNDUP((DAY(EOMONTH(BC$15,0)))/4,0))),
0)</f>
        <v/>
      </c>
      <c r="DW144" s="125">
        <f t="array" ref="DW144">
IFERROR(_xlfn.IFS(
$DH144="день_1",
$DR144*$BL144/($AX144-$AW144+1)*BD144*(DAY(EOMONTH(BD$15,0))),
$DH144="день_2",
$DR144/30*MAX(MIN($AX144,EOMONTH(BD$15,0))-MAX($AW144,BD$15)+1,),
$DH144="раб.день",
$DR144/30*(IFERROR(
_xlfn.LET(_xlpm.VD,
CHOOSE(
{1;2;3;4;5;6;7;8;9;10;11;12;13;14;15;16;17;18},
45658,45659,45660,45661,45662,45663,45664,45665,45711,45724,45778,45779,45785,45786,45820,45821,45965,46022),
_xlfn.LET(_xlpm.DD,
MAX(MIN($AX144,EOMONTH(BD$15,0))-MAX($AW144,BD$15),),
_xlfn.IFS(
AND(MONTH($AW144)=MONTH(BD$15),MONTH($AX144)&lt;&gt;MONTH(BD$15)),
NETWORKDAYS.INTL($AW144,$AW144+_xlpm.DD,1,_xlpm.VD),
AND(MONTH($AW144)&lt;&gt;MONTH(BD$15),MONTH($AX144)=MONTH(BD$15)),
NETWORKDAYS.INTL(($AX144)-_xlpm.DD,$AX144,1,_xlpm.VD),
AND(MONTH($AW144)&lt;MONTH(BD$15),MONTH($AX144)&gt;MONTH(BD$15)),
NETWORKDAYS.INTL((EOMONTH(BD$15-1,1))-_xlpm.DD,EOMONTH(BD$15-1,1),1,_xlpm.VD),
AND(MONTH($AW144)=MONTH(BD$15),MONTH($AX144)=MONTH(BD$15)),
NETWORKDAYS.INTL($AW144,$AX144,1,_xlpm.VD)))),0)),
$DH144="месяц",
$DR144*BD144,
$DH144="неделя",
$DR144*BD144/7*(ROUNDUP((DAY(EOMONTH(BD$15,0)))/4,0))),
0)</f>
        <v/>
      </c>
      <c r="DX144" s="125">
        <f t="array" ref="DX144">
IFERROR(_xlfn.IFS(
$DH144="день_1",
$DR144*$BL144/($AX144-$AW144+1)*BE144*(DAY(EOMONTH(BE$15,0))),
$DH144="день_2",
$DR144/30*MAX(MIN($AX144,EOMONTH(BE$15,0))-MAX($AW144,BE$15)+1,),
$DH144="раб.день",
$DR144/30*(IFERROR(
_xlfn.LET(_xlpm.VD,
CHOOSE(
{1;2;3;4;5;6;7;8;9;10;11;12;13;14;15;16;17;18},
45658,45659,45660,45661,45662,45663,45664,45665,45711,45724,45778,45779,45785,45786,45820,45821,45965,46022),
_xlfn.LET(_xlpm.DD,
MAX(MIN($AX144,EOMONTH(BE$15,0))-MAX($AW144,BE$15),),
_xlfn.IFS(
AND(MONTH($AW144)=MONTH(BE$15),MONTH($AX144)&lt;&gt;MONTH(BE$15)),
NETWORKDAYS.INTL($AW144,$AW144+_xlpm.DD,1,_xlpm.VD),
AND(MONTH($AW144)&lt;&gt;MONTH(BE$15),MONTH($AX144)=MONTH(BE$15)),
NETWORKDAYS.INTL(($AX144)-_xlpm.DD,$AX144,1,_xlpm.VD),
AND(MONTH($AW144)&lt;MONTH(BE$15),MONTH($AX144)&gt;MONTH(BE$15)),
NETWORKDAYS.INTL((EOMONTH(BE$15-1,1))-_xlpm.DD,EOMONTH(BE$15-1,1),1,_xlpm.VD),
AND(MONTH($AW144)=MONTH(BE$15),MONTH($AX144)=MONTH(BE$15)),
NETWORKDAYS.INTL($AW144,$AX144,1,_xlpm.VD)))),0)),
$DH144="месяц",
$DR144*BE144,
$DH144="неделя",
$DR144*BE144/7*(ROUNDUP((DAY(EOMONTH(BE$15,0)))/4,0))),
0)</f>
        <v/>
      </c>
      <c r="DY144" s="125">
        <f t="array" ref="DY144">
IFERROR(_xlfn.IFS(
$DH144="день_1",
$DR144*$BL144/($AX144-$AW144+1)*BF144*(DAY(EOMONTH(BF$15,0))),
$DH144="день_2",
$DR144/30*MAX(MIN($AX144,EOMONTH(BF$15,0))-MAX($AW144,BF$15)+1,),
$DH144="раб.день",
$DR144/30*(IFERROR(
_xlfn.LET(_xlpm.VD,
CHOOSE(
{1;2;3;4;5;6;7;8;9;10;11;12;13;14;15;16;17;18},
45658,45659,45660,45661,45662,45663,45664,45665,45711,45724,45778,45779,45785,45786,45820,45821,45965,46022),
_xlfn.LET(_xlpm.DD,
MAX(MIN($AX144,EOMONTH(BF$15,0))-MAX($AW144,BF$15),),
_xlfn.IFS(
AND(MONTH($AW144)=MONTH(BF$15),MONTH($AX144)&lt;&gt;MONTH(BF$15)),
NETWORKDAYS.INTL($AW144,$AW144+_xlpm.DD,1,_xlpm.VD),
AND(MONTH($AW144)&lt;&gt;MONTH(BF$15),MONTH($AX144)=MONTH(BF$15)),
NETWORKDAYS.INTL(($AX144)-_xlpm.DD,$AX144,1,_xlpm.VD),
AND(MONTH($AW144)&lt;MONTH(BF$15),MONTH($AX144)&gt;MONTH(BF$15)),
NETWORKDAYS.INTL((EOMONTH(BF$15-1,1))-_xlpm.DD,EOMONTH(BF$15-1,1),1,_xlpm.VD),
AND(MONTH($AW144)=MONTH(BF$15),MONTH($AX144)=MONTH(BF$15)),
NETWORKDAYS.INTL($AW144,$AX144,1,_xlpm.VD)))),0)),
$DH144="месяц",
$DR144*BF144,
$DH144="неделя",
$DR144*BF144/7*(ROUNDUP((DAY(EOMONTH(BF$15,0)))/4,0))),
0)</f>
        <v/>
      </c>
      <c r="DZ144" s="125">
        <f t="array" ref="DZ144">
IFERROR(_xlfn.IFS(
$DH144="день_1",
$DR144*$BL144/($AX144-$AW144+1)*BG144*(DAY(EOMONTH(BG$15,0))),
$DH144="день_2",
$DR144/30*MAX(MIN($AX144,EOMONTH(BG$15,0))-MAX($AW144,BG$15)+1,),
$DH144="раб.день",
$DR144/30*(IFERROR(
_xlfn.LET(_xlpm.VD,
CHOOSE(
{1;2;3;4;5;6;7;8;9;10;11;12;13;14;15;16;17;18},
45658,45659,45660,45661,45662,45663,45664,45665,45711,45724,45778,45779,45785,45786,45820,45821,45965,46022),
_xlfn.LET(_xlpm.DD,
MAX(MIN($AX144,EOMONTH(BG$15,0))-MAX($AW144,BG$15),),
_xlfn.IFS(
AND(MONTH($AW144)=MONTH(BG$15),MONTH($AX144)&lt;&gt;MONTH(BG$15)),
NETWORKDAYS.INTL($AW144,$AW144+_xlpm.DD,1,_xlpm.VD),
AND(MONTH($AW144)&lt;&gt;MONTH(BG$15),MONTH($AX144)=MONTH(BG$15)),
NETWORKDAYS.INTL(($AX144)-_xlpm.DD,$AX144,1,_xlpm.VD),
AND(MONTH($AW144)&lt;MONTH(BG$15),MONTH($AX144)&gt;MONTH(BG$15)),
NETWORKDAYS.INTL((EOMONTH(BG$15-1,1))-_xlpm.DD,EOMONTH(BG$15-1,1),1,_xlpm.VD),
AND(MONTH($AW144)=MONTH(BG$15),MONTH($AX144)=MONTH(BG$15)),
NETWORKDAYS.INTL($AW144,$AX144,1,_xlpm.VD)))),0)),
$DH144="месяц",
$DR144*BG144,
$DH144="неделя",
$DR144*BG144/7*(ROUNDUP((DAY(EOMONTH(BG$15,0)))/4,0))),
0)</f>
        <v/>
      </c>
      <c r="EA144" s="125">
        <f t="array" ref="EA144">
IFERROR(_xlfn.IFS(
$DH144="день_1",
$DR144*$BL144/($AX144-$AW144+1)*BH144*(DAY(EOMONTH(BH$15,0))),
$DH144="день_2",
$DR144/30*MAX(MIN($AX144,EOMONTH(BH$15,0))-MAX($AW144,BH$15)+1,),
$DH144="раб.день",
$DR144/30*(IFERROR(
_xlfn.LET(_xlpm.VD,
CHOOSE(
{1;2;3;4;5;6;7;8;9;10;11;12;13;14;15;16;17;18},
45658,45659,45660,45661,45662,45663,45664,45665,45711,45724,45778,45779,45785,45786,45820,45821,45965,46022),
_xlfn.LET(_xlpm.DD,
MAX(MIN($AX144,EOMONTH(BH$15,0))-MAX($AW144,BH$15),),
_xlfn.IFS(
AND(MONTH($AW144)=MONTH(BH$15),MONTH($AX144)&lt;&gt;MONTH(BH$15)),
NETWORKDAYS.INTL($AW144,$AW144+_xlpm.DD,1,_xlpm.VD),
AND(MONTH($AW144)&lt;&gt;MONTH(BH$15),MONTH($AX144)=MONTH(BH$15)),
NETWORKDAYS.INTL(($AX144)-_xlpm.DD,$AX144,1,_xlpm.VD),
AND(MONTH($AW144)&lt;MONTH(BH$15),MONTH($AX144)&gt;MONTH(BH$15)),
NETWORKDAYS.INTL((EOMONTH(BH$15-1,1))-_xlpm.DD,EOMONTH(BH$15-1,1),1,_xlpm.VD),
AND(MONTH($AW144)=MONTH(BH$15),MONTH($AX144)=MONTH(BH$15)),
NETWORKDAYS.INTL($AW144,$AX144,1,_xlpm.VD)))),0)),
$DH144="месяц",
$DR144*BH144,
$DH144="неделя",
$DR144*BH144/7*(ROUNDUP((DAY(EOMONTH(BH$15,0)))/4,0))),
0)</f>
        <v/>
      </c>
      <c r="EB144" s="125">
        <f t="array" ref="EB144">
IFERROR(_xlfn.IFS(
$DH144="день_1",
$DR144*$BL144/($AX144-$AW144+1)*BI144*(DAY(EOMONTH(BI$15,0))),
$DH144="день_2",
$DR144/30*MAX(MIN($AX144,EOMONTH(BI$15,0))-MAX($AW144,BI$15)+1,),
$DH144="раб.день",
$DR144/30*(IFERROR(
_xlfn.LET(_xlpm.VD,
CHOOSE(
{1;2;3;4;5;6;7;8;9;10;11;12;13;14;15;16;17;18},
45658,45659,45660,45661,45662,45663,45664,45665,45711,45724,45778,45779,45785,45786,45820,45821,45965,46022),
_xlfn.LET(_xlpm.DD,
MAX(MIN($AX144,EOMONTH(BI$15,0))-MAX($AW144,BI$15),),
_xlfn.IFS(
AND(MONTH($AW144)=MONTH(BI$15),MONTH($AX144)&lt;&gt;MONTH(BI$15)),
NETWORKDAYS.INTL($AW144,$AW144+_xlpm.DD,1,_xlpm.VD),
AND(MONTH($AW144)&lt;&gt;MONTH(BI$15),MONTH($AX144)=MONTH(BI$15)),
NETWORKDAYS.INTL(($AX144)-_xlpm.DD,$AX144,1,_xlpm.VD),
AND(MONTH($AW144)&lt;MONTH(BI$15),MONTH($AX144)&gt;MONTH(BI$15)),
NETWORKDAYS.INTL((EOMONTH(BI$15-1,1))-_xlpm.DD,EOMONTH(BI$15-1,1),1,_xlpm.VD),
AND(MONTH($AW144)=MONTH(BI$15),MONTH($AX144)=MONTH(BI$15)),
NETWORKDAYS.INTL($AW144,$AX144,1,_xlpm.VD)))),0)),
$DH144="месяц",
$DR144*BI144,
$DH144="неделя",
$DR144*BI144/7*(ROUNDUP((DAY(EOMONTH(BI$15,0)))/4,0))),
0)</f>
        <v/>
      </c>
      <c r="EC144" s="125">
        <f t="array" ref="EC144">
IFERROR(_xlfn.IFS(
$DH144="день_1",
$DR144*$BL144/($AX144-$AW144+1)*BJ144*(DAY(EOMONTH(BJ$15,0))),
$DH144="день_2",
$DR144/30*MAX(MIN($AX144,EOMONTH(BJ$15,0))-MAX($AW144,BJ$15)+1,),
$DH144="раб.день",
$DR144/30*(IFERROR(
_xlfn.LET(_xlpm.VD,
CHOOSE(
{1;2;3;4;5;6;7;8;9;10;11;12;13;14;15;16;17;18},
45658,45659,45660,45661,45662,45663,45664,45665,45711,45724,45778,45779,45785,45786,45820,45821,45965,46022),
_xlfn.LET(_xlpm.DD,
MAX(MIN($AX144,EOMONTH(BJ$15,0))-MAX($AW144,BJ$15),),
_xlfn.IFS(
AND(MONTH($AW144)=MONTH(BJ$15),MONTH($AX144)&lt;&gt;MONTH(BJ$15)),
NETWORKDAYS.INTL($AW144,$AW144+_xlpm.DD,1,_xlpm.VD),
AND(MONTH($AW144)&lt;&gt;MONTH(BJ$15),MONTH($AX144)=MONTH(BJ$15)),
NETWORKDAYS.INTL(($AX144)-_xlpm.DD,$AX144,1,_xlpm.VD),
AND(MONTH($AW144)&lt;MONTH(BJ$15),MONTH($AX144)&gt;MONTH(BJ$15)),
NETWORKDAYS.INTL((EOMONTH(BJ$15-1,1))-_xlpm.DD,EOMONTH(BJ$15-1,1),1,_xlpm.VD),
AND(MONTH($AW144)=MONTH(BJ$15),MONTH($AX144)=MONTH(BJ$15)),
NETWORKDAYS.INTL($AW144,$AX144,1,_xlpm.VD)))),0)),
$DH144="месяц",
$DR144*BJ144,
$DH144="неделя",
$DR144*BJ144/7*(ROUNDUP((DAY(EOMONTH(BJ$15,0)))/4,0))),
0)</f>
        <v/>
      </c>
      <c r="ED144" s="125">
        <f t="array" ref="ED144">
IFERROR(_xlfn.IFS(
$DH144="день_1",
$DR144*$BL144/($AX144-$AW144+1)*BK144*(DAY(EOMONTH(BK$15,0))),
$DH144="день_2",
$DR144/30*MAX(MIN($AX144,EOMONTH(BK$15,0))-MAX($AW144,BK$15)+1,),
$DH144="раб.день",
$DR144/30*(IFERROR(
_xlfn.LET(_xlpm.VD,
CHOOSE(
{1;2;3;4;5;6;7;8;9;10;11;12;13;14;15;16;17;18},
45658,45659,45660,45661,45662,45663,45664,45665,45711,45724,45778,45779,45785,45786,45820,45821,45965,46022),
_xlfn.LET(_xlpm.DD,
MAX(MIN($AX144,EOMONTH(BK$15,0))-MAX($AW144,BK$15),),
_xlfn.IFS(
AND(MONTH($AW144)=MONTH(BK$15),MONTH($AX144)&lt;&gt;MONTH(BK$15)),
NETWORKDAYS.INTL($AW144,$AW144+_xlpm.DD,1,_xlpm.VD),
AND(MONTH($AW144)&lt;&gt;MONTH(BK$15),MONTH($AX144)=MONTH(BK$15)),
NETWORKDAYS.INTL(($AX144)-_xlpm.DD,$AX144,1,_xlpm.VD),
AND(MONTH($AW144)&lt;MONTH(BK$15),MONTH($AX144)&gt;MONTH(BK$15)),
NETWORKDAYS.INTL((EOMONTH(BK$15-1,1))-_xlpm.DD,EOMONTH(BK$15-1,1),1,_xlpm.VD),
AND(MONTH($AW144)=MONTH(BK$15),MONTH($AX144)=MONTH(BK$15)),
NETWORKDAYS.INTL($AW144,$AX144,1,_xlpm.VD)))),0)),
$DH144="месяц",
$DR144*BK144,
$DH144="неделя",
$DR144*BK144/7*(ROUNDUP((DAY(EOMONTH(BK$15,0)))/4,0))),
0)</f>
        <v/>
      </c>
      <c r="EE144" s="125">
        <f>SUM($DS144,$DT144,$DU144,$DV144,$DW144,$DX144,$DY144,$DZ144,$EA144,$EB144,$EC144,$ED144)</f>
        <v/>
      </c>
      <c r="EF144" s="125">
        <f>IFERROR(ROUND($EE144*(1+$EP144),2),0)</f>
        <v/>
      </c>
      <c r="EG144" s="128" t="n">
        <v>1</v>
      </c>
      <c r="EH144" s="126" t="n">
        <v>0</v>
      </c>
      <c r="EI144" s="126">
        <f>ROUND(SUM($EH144:$EH144)*SUM($AB144:$AB144)*$EG144,2)</f>
        <v/>
      </c>
      <c r="EJ144" s="126">
        <f>ROUND($EI144*(1+$EP144),2)</f>
        <v/>
      </c>
      <c r="EK144" s="126" t="n">
        <v>0</v>
      </c>
      <c r="EL144" s="126">
        <f>ROUND(SUM($EK144:$EK144)*SUM($AB144:$AB144)*$EG144,2)</f>
        <v/>
      </c>
      <c r="EM144" s="126">
        <f>ROUND($EL144*(1+$EP144),2)</f>
        <v/>
      </c>
      <c r="EN144" s="126">
        <f>SUM($EE144,$EI144,$EL144)</f>
        <v/>
      </c>
      <c r="EO144" s="126">
        <f>SUM($EF144,$EJ144,$EM144)</f>
        <v/>
      </c>
      <c r="EP144" s="59" t="inlineStr">
        <is>
          <t>20%</t>
        </is>
      </c>
      <c r="EQ144" s="59" t="n"/>
      <c r="ER144" s="60">
        <f t="array" ref="ER144">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MATCH(ES144,
{"AMS";"RussOutdoor";"HD Outdoor";"Ingroup";"IQ";"Ledproduction";"LisChannel";"Logic";"Media-PPL";"NovikovTV | НовиковТВ";"SMA";"SOK";"КрокусТВ | CrocusTV | IndoorTV";"Сити";"ТЯК Москва"},
0)),"")</f>
        <v/>
      </c>
      <c r="ES144" s="60" t="n"/>
      <c r="ET144" s="60">
        <f t="array" ref="ET144">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MATCH(ES144,
{"AMS";"RussOutdoor";"HD Outdoor";"Ingroup";"IQ";"Ledproduction";"LisChannel";"Logic";"Media-PPL";"NovikovTV | НовиковТВ";"SMA";"SOK";"КрокусТВ | CrocusTV | IndoorTV";"Сити";"ТЯК Москва"},
0)),"")</f>
        <v/>
      </c>
      <c r="EU144" s="60" t="n"/>
      <c r="EV144" s="60" t="n"/>
      <c r="EX144" s="110">
        <f t="array" ref="EX144">
($AR144/30
+N("ТРАФИК ПЛОЩАДКИ"))*
(IFERROR(
_xlfn.LET(
_xlpm.GPR,
HLOOKUP($L144,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(MATCH($T144,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IF($Q144="цифровой",_xlpm.GPR/$AG144,_xlpm.GPR/60)),
0)
+N("DWELL TIME"))*
(IF($AB144=0,0,IF($AB144=1,0.3,IF($AB144=2,0.5,IF($AB144&gt;2,1))))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_xlfn.IFS($AC144="да",1.2,$AC144="нет",1)*
_xlfn.IFS($AD144="да",1.2,$AD144="нет",1)*
IF(R144="статический",1,1.2)*
$X144*
INDEX(
{1.2;1;1.2;1.2;1;1.2;1.2;1.2;1.2;1.2;1.2;1;1.2;1.2;1.2;1.2;1;1;1.2;1.2;1.2;1;1;1;1;1.2;1.2;1.2;1.2;1;1;1;1;1.2;1.2;1.2;1.2;1.2;1.2;1.2;1.2;1;1;1.2;1;1;1;1;1.5;1;1;1.5;1.5;1.2},
MATCH($Q144,_xlpm.MI,0)))&gt;{0.02;0.04;0.06;0.1;0.2;0.4;0.6;0.8;1;2;4;6})),
{0;1;2;3;4;5;6;7;8;9;10;11;12},
0)))
+N("КОЭФФИЦИЕНТ КОНТАКТА"))))*
(_xlfn.IFS($X144&lt;0.1,$X144/1000,$X144&gt;25,5.2,AND($X144&gt;=0.1,$X144&lt;=25),(($X144*2+0.1)/10)*($X144/10)))*
IFERROR((_xlfn.LET(
_xlpm.MA,
{0;0.8;0.85;0.9;0.95;1},
_xlpm.MAA,
{0;1;2;3;4;5},
INDEX(_xlpm.MA,MATCH(SUMPRODUCT(--((IF(ROUND(_xlpm.MAA,1)&gt;5,5,ROUND($AB144,1)))&gt;{0;1;2;3;4;5})),_xlpm.MAA,0)))
+N("КОЭФФИЦИЕНТ КОЛ-ВО КОНСТРУКЦИЙ")),1)*
$AB144,0))*
(IF($Q144="цифровой",$AG144/15*$AI144,1)
+N("ДЛЯ ЦИФРЫ"))</f>
        <v/>
      </c>
      <c r="EY144" s="110">
        <f>IFERROR(EX144*AY144,0)</f>
        <v/>
      </c>
      <c r="EZ144" s="131">
        <f>IFERROR(DP144/EY144*1000,0)</f>
        <v/>
      </c>
      <c r="FA144" s="112">
        <f>IFERROR(FC144/FB144,0)</f>
        <v/>
      </c>
      <c r="FB144" s="112">
        <f>IFERROR((FC144/(EY144/FF144*#REF!))*0.825,0)</f>
        <v/>
      </c>
      <c r="FC144" s="112">
        <f>IFERROR(((EX144*30/AR144)*100)/30,0)</f>
        <v/>
      </c>
      <c r="FD144" s="112">
        <f>IFERROR(EY144/G144*100%,0)</f>
        <v/>
      </c>
      <c r="FE144" s="112">
        <f>IFERROR(FD144/FC144*100%,0)</f>
        <v/>
      </c>
      <c r="FF144" s="110">
        <f>IFERROR(AR144/30*AY144,0)</f>
        <v/>
      </c>
    </row>
    <row r="145" ht="13" customHeight="1">
      <c r="A145" s="59" t="n"/>
      <c r="B145" s="60" t="n"/>
      <c r="C145" s="60" t="n"/>
      <c r="D145" s="60">
        <f t="array" ref="D145">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MATCH($E145,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45" s="60">
        <f t="array" ref="E145">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MATCH($F145,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45" s="60" t="inlineStr"/>
      <c r="G145" s="60" t="n"/>
      <c r="H145" s="60">
        <f t="array" ref="H145">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MATCH($I145,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45" s="60" t="n"/>
      <c r="J145" s="60" t="n"/>
      <c r="K145" s="60" t="n"/>
      <c r="L145" s="60" t="n"/>
      <c r="M145" s="60" t="n"/>
      <c r="N145" s="60" t="n"/>
      <c r="O145" s="60" t="n"/>
      <c r="P145" s="60">
        <f t="array" ref="P145">
_xlfn.IFS(
ISNUMBER(MATCH($Q145,{"шелфбаннер","разделитель","монетница","чековая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ISNUMBER(MATCH($Q145,{"LED/LCD","видеокулер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ISNUMBER(MATCH($Q145,{"автомобиль","машина","выставочное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ISNUMBER(MATCH($Q145,{"билборд","лифтовая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ISNUMBER(MATCH($Q145,{"навигация","подвесной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ISNUMBER(MATCH($Q145,{"движущаяся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ISNUMBER(MATCH($Q145,{"каталог","журнал"},)),
"Пресса",
$Q145="","")</f>
        <v/>
      </c>
      <c r="Q145" s="60" t="n"/>
      <c r="R145" s="60">
        <f t="array" ref="R145">
IFERROR(
_xlfn.IFS(
OR(ISNUMBER(MATCH($Q145,{"экспозиция","макет","стенд","автостенд","авто стенд","выставочное пространство","выставочные стенды","модульные выставочные стенды","3Д конструкция","3D конструкция"},)),P145="Экспонирование"),
"нестандартный",
ISNUMBER(MATCH($Q145,{"скроллер","призматрон"},)),
"динамический",
$P145="Видео",
"цифровой",
OR($P145="Пресса",$P145="Щит",$P145="POSm",$P145="Подвес",$P145="Брендирование/оклейка"),
"статический"),"")</f>
        <v/>
      </c>
      <c r="S145" s="59" t="n"/>
      <c r="T145" s="60" t="n"/>
      <c r="U145" s="60" t="n"/>
      <c r="V145" s="60">
        <f>
IF(P145="Видео",
"цифровой постер/ролик",
IF(ISNUMBER(MATCH(Q145,{"короб световой","короб световой | лайтбокс","короб световой | кристалайт","лайтбокс","лайт бокс","кристалайт","LB","lightbox"},)),
"бэклит",
IF(P145="Брендирование/оклейка",
"перфарированная пленка/самоклейка",
IF(P145="Экспонирование",
"под запрос",
IF(P145="Подвес",
"баннер/ткань",
"")))))</f>
        <v/>
      </c>
      <c r="W145" s="59" t="n"/>
      <c r="X145" s="59" t="n"/>
      <c r="Y145" s="59" t="n"/>
      <c r="Z145" s="61" t="n"/>
      <c r="AA145" s="61" t="n"/>
      <c r="AB145" s="61">
        <f>IF(BL145&gt;0,Z145,0)</f>
        <v/>
      </c>
      <c r="AC145" s="59" t="n"/>
      <c r="AD145" s="59" t="n"/>
      <c r="AE145" s="59" t="n"/>
      <c r="AF145" s="59" t="n"/>
      <c r="AG145" s="59" t="n"/>
      <c r="AH145" s="59" t="n"/>
      <c r="AI145" s="59" t="n"/>
      <c r="AJ145" s="59" t="n"/>
      <c r="AK145" s="59" t="n"/>
      <c r="AL145" s="62">
        <f>IFERROR(IF(OR(R145="статический",R145="динамический",R145="нестандартный",R145="",R145=""),"-",IF(AND(AH145="-",AI145="-"),"-",AK145*3600/AH145*AI145)),"-")</f>
        <v/>
      </c>
      <c r="AM145" s="62">
        <f>IFERROR(IF(OR(R145="статический",R145="динамический",R145="",R145="", R145="BTL",R145="нестандартный"),"-",AG145*AI145*AL145/60),"-")</f>
        <v/>
      </c>
      <c r="AN145" s="63">
        <f>IFERROR(IF(AH145="","-",AG145*AI145/AH145),"-")</f>
        <v/>
      </c>
      <c r="AO145" s="59">
        <f>IFERROR(IF(OR($R145="статический",$R145="динамический",$R145="",$R145="",$R145="BTL",$R145="нестандартный"),"-",$AL145*$AY145),"-")</f>
        <v/>
      </c>
      <c r="AP145" s="62">
        <f>IFERROR(IF(OR($R145="статический",$R145="динамический",$R145="",$R145="",$R145="BTL",$R145="нестандартный"),"-",$AM145*AY145),"-")</f>
        <v/>
      </c>
      <c r="AQ145" s="64" t="n"/>
      <c r="AR145" s="61" t="n"/>
      <c r="AS145" s="61" t="n"/>
      <c r="AT145" s="61" t="n"/>
      <c r="AU145" s="65" t="n"/>
      <c r="AV145" s="124">
        <f>IFERROR(DR145/AT145*1000,"n/a")</f>
        <v/>
      </c>
      <c r="AW145" s="67" t="n"/>
      <c r="AX145" s="67" t="n"/>
      <c r="AY145" s="43">
        <f>IFERROR(IF(OR($AW145="",$AX145=""),"",_xlfn.DAYS($AX145+1,$AW145)),"")</f>
        <v/>
      </c>
      <c r="AZ145" s="68">
        <f t="array" ref="AZ145">
_xlfn.LET(_xlpm.COEFF,
IF($AW145+$AX145=0,0,IF(MAX(MIN($AX145,EOMONTH(AZ$15,0))-MAX($AW145,AZ$15)+1,)&gt;0,1,0)),
_xlfn.IFS(
$ES145="LisChannel",
_xlpm.COEFF*
INDEX({1;1;1.2;1.2;1;1;1;1;1.2;1.2;1.2;1.2},
MATCH(MONTH(AZ$15),
{1,2,3,4,5,6,7,8,9,10,11,12})),
CONCATENATE($ES145," ",$L145)="RussOutdoor метро",
_xlpm.COEFF*
INDEX({0.8;0.9;1.1;1.1;1;1;1;1;1.1;1.1;1.1;1.1},
MATCH(MONTH(AZ$15),
{1,2,3,4,5,6,7,8,9,10,11,12})),
$ES145&lt;&gt;"LisChannel",
_xlpm.COEFF,
$ES145&lt;&gt;"RussOutdoor",
_xlpm.COEFF))</f>
        <v/>
      </c>
      <c r="BA145" s="68">
        <f t="array" ref="BA145">
_xlfn.LET(_xlpm.COEFF,
IF($AW145+$AX145=0,0,IF(MAX(MIN($AX145,EOMONTH(BA$15,0))-MAX($AW145,BA$15)+1,)&gt;0,1,0)),
_xlfn.IFS(
$ES145="LisChannel",
_xlpm.COEFF*
INDEX({1;1;1.2;1.2;1;1;1;1;1.2;1.2;1.2;1.2},
MATCH(MONTH(BA$15),
{1,2,3,4,5,6,7,8,9,10,11,12})),
CONCATENATE($ES145," ",$L145)="RussOutdoor метро",
_xlpm.COEFF*
INDEX({0.8;0.9;1.1;1.1;1;1;1;1;1.1;1.1;1.1;1.1},
MATCH(MONTH(BA$15),
{1,2,3,4,5,6,7,8,9,10,11,12})),
$ES145&lt;&gt;"LisChannel",
_xlpm.COEFF,
$ES145&lt;&gt;"RussOutdoor",
_xlpm.COEFF))</f>
        <v/>
      </c>
      <c r="BB145" s="68">
        <f t="array" ref="BB145">
_xlfn.LET(_xlpm.COEFF,
IF($AW145+$AX145=0,0,IF(MAX(MIN($AX145,EOMONTH(BB$15,0))-MAX($AW145,BB$15)+1,)&gt;0,1,0)),
_xlfn.IFS(
$ES145="LisChannel",
_xlpm.COEFF*
INDEX({1;1;1.2;1.2;1;1;1;1;1.2;1.2;1.2;1.2},
MATCH(MONTH(BB$15),
{1,2,3,4,5,6,7,8,9,10,11,12})),
CONCATENATE($ES145," ",$L145)="RussOutdoor метро",
_xlpm.COEFF*
INDEX({0.8;0.9;1.1;1.1;1;1;1;1;1.1;1.1;1.1;1.1},
MATCH(MONTH(BB$15),
{1,2,3,4,5,6,7,8,9,10,11,12})),
$ES145&lt;&gt;"LisChannel",
_xlpm.COEFF,
$ES145&lt;&gt;"RussOutdoor",
_xlpm.COEFF))</f>
        <v/>
      </c>
      <c r="BC145" s="68">
        <f t="array" ref="BC145">
_xlfn.LET(_xlpm.COEFF,
IF($AW145+$AX145=0,0,IF(MAX(MIN($AX145,EOMONTH(BC$15,0))-MAX($AW145,BC$15)+1,)&gt;0,1,0)),
_xlfn.IFS(
$ES145="LisChannel",
_xlpm.COEFF*
INDEX({1;1;1.2;1.2;1;1;1;1;1.2;1.2;1.2;1.2},
MATCH(MONTH(BC$15),
{1,2,3,4,5,6,7,8,9,10,11,12})),
CONCATENATE($ES145," ",$L145)="RussOutdoor метро",
_xlpm.COEFF*
INDEX({0.8;0.9;1.1;1.1;1;1;1;1;1.1;1.1;1.1;1.1},
MATCH(MONTH(BC$15),
{1,2,3,4,5,6,7,8,9,10,11,12})),
$ES145&lt;&gt;"LisChannel",
_xlpm.COEFF,
$ES145&lt;&gt;"RussOutdoor",
_xlpm.COEFF))</f>
        <v/>
      </c>
      <c r="BD145" s="68">
        <f t="array" ref="BD145">
_xlfn.LET(_xlpm.COEFF,
IF($AW145+$AX145=0,0,IF(MAX(MIN($AX145,EOMONTH(BD$15,0))-MAX($AW145,BD$15)+1,)&gt;0,1,0)),
_xlfn.IFS(
$ES145="LisChannel",
_xlpm.COEFF*
INDEX({1;1;1.2;1.2;1;1;1;1;1.2;1.2;1.2;1.2},
MATCH(MONTH(BD$15),
{1,2,3,4,5,6,7,8,9,10,11,12})),
CONCATENATE($ES145," ",$L145)="RussOutdoor метро",
_xlpm.COEFF*
INDEX({0.8;0.9;1.1;1.1;1;1;1;1;1.1;1.1;1.1;1.1},
MATCH(MONTH(BD$15),
{1,2,3,4,5,6,7,8,9,10,11,12})),
$ES145&lt;&gt;"LisChannel",
_xlpm.COEFF,
$ES145&lt;&gt;"RussOutdoor",
_xlpm.COEFF))</f>
        <v/>
      </c>
      <c r="BE145" s="68">
        <f t="array" ref="BE145">
_xlfn.LET(_xlpm.COEFF,
IF($AW145+$AX145=0,0,IF(MAX(MIN($AX145,EOMONTH(BE$15,0))-MAX($AW145,BE$15)+1,)&gt;0,1,0)),
_xlfn.IFS(
$ES145="LisChannel",
_xlpm.COEFF*
INDEX({1;1;1.2;1.2;1;1;1;1;1.2;1.2;1.2;1.2},
MATCH(MONTH(BE$15),
{1,2,3,4,5,6,7,8,9,10,11,12})),
CONCATENATE($ES145," ",$L145)="RussOutdoor метро",
_xlpm.COEFF*
INDEX({0.8;0.9;1.1;1.1;1;1;1;1;1.1;1.1;1.1;1.1},
MATCH(MONTH(BE$15),
{1,2,3,4,5,6,7,8,9,10,11,12})),
$ES145&lt;&gt;"LisChannel",
_xlpm.COEFF,
$ES145&lt;&gt;"RussOutdoor",
_xlpm.COEFF))</f>
        <v/>
      </c>
      <c r="BF145" s="68">
        <f t="array" ref="BF145">
_xlfn.LET(_xlpm.COEFF,
IF($AW145+$AX145=0,0,IF(MAX(MIN($AX145,EOMONTH(BF$15,0))-MAX($AW145,BF$15)+1,)&gt;0,1,0)),
_xlfn.IFS(
$ES145="LisChannel",
_xlpm.COEFF*
INDEX({1;1;1.2;1.2;1;1;1;1;1.2;1.2;1.2;1.2},
MATCH(MONTH(BF$15),
{1,2,3,4,5,6,7,8,9,10,11,12})),
CONCATENATE($ES145," ",$L145)="RussOutdoor метро",
_xlpm.COEFF*
INDEX({0.8;0.9;1.1;1.1;1;1;1;1;1.1;1.1;1.1;1.1},
MATCH(MONTH(BF$15),
{1,2,3,4,5,6,7,8,9,10,11,12})),
$ES145&lt;&gt;"LisChannel",
_xlpm.COEFF,
$ES145&lt;&gt;"RussOutdoor",
_xlpm.COEFF))</f>
        <v/>
      </c>
      <c r="BG145" s="68">
        <f t="array" ref="BG145">
_xlfn.LET(_xlpm.COEFF,
IF($AW145+$AX145=0,0,IF(MAX(MIN($AX145,EOMONTH(BG$15,0))-MAX($AW145,BG$15)+1,)&gt;0,1,0)),
_xlfn.IFS(
$ES145="LisChannel",
_xlpm.COEFF*
INDEX({1;1;1.2;1.2;1;1;1;1;1.2;1.2;1.2;1.2},
MATCH(MONTH(BG$15),
{1,2,3,4,5,6,7,8,9,10,11,12})),
CONCATENATE($ES145," ",$L145)="RussOutdoor метро",
_xlpm.COEFF*
INDEX({0.8;0.9;1.1;1.1;1;1;1;1;1.1;1.1;1.1;1.1},
MATCH(MONTH(BG$15),
{1,2,3,4,5,6,7,8,9,10,11,12})),
$ES145&lt;&gt;"LisChannel",
_xlpm.COEFF,
$ES145&lt;&gt;"RussOutdoor",
_xlpm.COEFF))</f>
        <v/>
      </c>
      <c r="BH145" s="68">
        <f t="array" ref="BH145">
_xlfn.LET(_xlpm.COEFF,
IF($AW145+$AX145=0,0,IF(MAX(MIN($AX145,EOMONTH(BH$15,0))-MAX($AW145,BH$15)+1,)&gt;0,1,0)),
_xlfn.IFS(
$ES145="LisChannel",
_xlpm.COEFF*
INDEX({1;1;1.2;1.2;1;1;1;1;1.2;1.2;1.2;1.2},
MATCH(MONTH(BH$15),
{1,2,3,4,5,6,7,8,9,10,11,12})),
CONCATENATE($ES145," ",$L145)="RussOutdoor метро",
_xlpm.COEFF*
INDEX({0.8;0.9;1.1;1.1;1;1;1;1;1.1;1.1;1.1;1.1},
MATCH(MONTH(BH$15),
{1,2,3,4,5,6,7,8,9,10,11,12})),
$ES145&lt;&gt;"LisChannel",
_xlpm.COEFF,
$ES145&lt;&gt;"RussOutdoor",
_xlpm.COEFF))</f>
        <v/>
      </c>
      <c r="BI145" s="68">
        <f t="array" ref="BI145">
_xlfn.LET(_xlpm.COEFF,
IF($AW145+$AX145=0,0,IF(MAX(MIN($AX145,EOMONTH(BI$15,0))-MAX($AW145,BI$15)+1,)&gt;0,1,0)),
_xlfn.IFS(
$ES145="LisChannel",
_xlpm.COEFF*
INDEX({1;1;1.2;1.2;1;1;1;1;1.2;1.2;1.2;1.2},
MATCH(MONTH(BI$15),
{1,2,3,4,5,6,7,8,9,10,11,12})),
CONCATENATE($ES145," ",$L145)="RussOutdoor метро",
_xlpm.COEFF*
INDEX({0.8;0.9;1.1;1.1;1;1;1;1;1.1;1.1;1.1;1.1},
MATCH(MONTH(BI$15),
{1,2,3,4,5,6,7,8,9,10,11,12})),
$ES145&lt;&gt;"LisChannel",
_xlpm.COEFF,
$ES145&lt;&gt;"RussOutdoor",
_xlpm.COEFF))</f>
        <v/>
      </c>
      <c r="BJ145" s="68">
        <f t="array" ref="BJ145">
_xlfn.LET(_xlpm.COEFF,
IF($AW145+$AX145=0,0,IF(MAX(MIN($AX145,EOMONTH(BJ$15,0))-MAX($AW145,BJ$15)+1,)&gt;0,1,0)),
_xlfn.IFS(
$ES145="LisChannel",
_xlpm.COEFF*
INDEX({1;1;1.2;1.2;1;1;1;1;1.2;1.2;1.2;1.2},
MATCH(MONTH(BJ$15),
{1,2,3,4,5,6,7,8,9,10,11,12})),
CONCATENATE($ES145," ",$L145)="RussOutdoor метро",
_xlpm.COEFF*
INDEX({0.8;0.9;1.1;1.1;1;1;1;1;1.1;1.1;1.1;1.1},
MATCH(MONTH(BJ$15),
{1,2,3,4,5,6,7,8,9,10,11,12})),
$ES145&lt;&gt;"LisChannel",
_xlpm.COEFF,
$ES145&lt;&gt;"RussOutdoor",
_xlpm.COEFF))</f>
        <v/>
      </c>
      <c r="BK145" s="68">
        <f t="array" ref="BK145">
_xlfn.LET(_xlpm.COEFF,
IF($AW145+$AX145=0,0,IF(MAX(MIN($AX145,EOMONTH(BK$15,0))-MAX($AW145,BK$15)+1,)&gt;0,1,0)),
_xlfn.IFS(
$ES145="LisChannel",
_xlpm.COEFF*
INDEX({1;1;1.2;1.2;1;1;1;1;1.2;1.2;1.2;1.2},
MATCH(MONTH(BK$15),
{1,2,3,4,5,6,7,8,9,10,11,12})),
CONCATENATE($ES145," ",$L145)="RussOutdoor метро",
_xlpm.COEFF*
INDEX({0.8;0.9;1.1;1.1;1;1;1;1;1.1;1.1;1.1;1.1},
MATCH(MONTH(BK$15),
{1,2,3,4,5,6,7,8,9,10,11,12})),
$ES145&lt;&gt;"LisChannel",
_xlpm.COEFF,
$ES145&lt;&gt;"RussOutdoor",
_xlpm.COEFF))</f>
        <v/>
      </c>
      <c r="BL145" s="62">
        <f>COUNTIFS($AZ145:$BK145,"&gt;0")</f>
        <v/>
      </c>
      <c r="BM145" s="65" t="n"/>
      <c r="BN145" s="125">
        <f>$DJ145</f>
        <v/>
      </c>
      <c r="BO145" s="63">
        <f>$DQ145</f>
        <v/>
      </c>
      <c r="BP145" s="125">
        <f>
IFERROR(
IF($BL145=0,0,
$BN145*(1-$BO145)),
0)</f>
        <v/>
      </c>
      <c r="BQ145" s="125">
        <f t="array" ref="BQ145">
IFERROR(
_xlfn.IFS(
$DH145="день_1",
$BP145*$BL145/($AX145-$AW145+1)*AZ145*(DAY(EOMONTH(AZ$15,0))),
$DH145="день_2",
$BP145/30*MAX(MIN($AX145,EOMONTH(AZ$15,0))-MAX($AW145,AZ$15)+1,),
$DH145="раб.день",
$BP145/30*(IFERROR(
_xlfn.LET(_xlpm.VD,
CHOOSE(
{1;2;3;4;5;6;7;8;9;10;11;12;13;14;15;16;17;18},
45658,45659,45660,45661,45662,45663,45664,45665,45711,45724,45778,45779,45785,45786,45820,45821,45965,46022),
_xlfn.LET(_xlpm.DD,
MAX(MIN($AX145,EOMONTH(AZ$15,0))-MAX($AW145,AZ$15),),
_xlfn.IFS(
AND(MONTH($AW145)=MONTH(AZ$15),MONTH($AX145)&lt;&gt;MONTH(AZ$15)),
NETWORKDAYS.INTL($AW145,$AW145+_xlpm.DD,1,_xlpm.VD),
AND(MONTH($AW145)&lt;&gt;MONTH(AZ$15),MONTH($AX145)=MONTH(AZ$15)),
NETWORKDAYS.INTL(($AX145)-_xlpm.DD,$AX145,1,_xlpm.VD),
AND(MONTH($AW145)&lt;MONTH(AZ$15),MONTH($AX145)&gt;MONTH(AZ$15)),
NETWORKDAYS.INTL((EOMONTH(AZ$15-1,1))-_xlpm.DD,EOMONTH(AZ$15-1,1),1,_xlpm.VD),
AND(MONTH($AW145)=MONTH(AZ$15),MONTH($AX145)=MONTH(AZ$15)),
NETWORKDAYS.INTL($AW145,$AX145,1,_xlpm.VD)))),0)),
$DH145="месяц",
$BP145*AZ145,
$DH145="неделя",
$BP145*AZ145/7*(ROUNDUP((DAY(EOMONTH(AZ$15,0)))/4,0))),
0)</f>
        <v/>
      </c>
      <c r="BR145" s="125">
        <f t="array" ref="BR145">
IFERROR(
_xlfn.IFS(
$DH145="день_1",
$BP145*$BL145/($AX145-$AW145+1)*BA145*(DAY(EOMONTH(BA$15,0))),
$DH145="день_2",
$BP145/30*MAX(MIN($AX145,EOMONTH(BA$15,0))-MAX($AW145,BA$15)+1,),
$DH145="раб.день",
$BP145/30*(IFERROR(
_xlfn.LET(_xlpm.VD,
CHOOSE(
{1;2;3;4;5;6;7;8;9;10;11;12;13;14;15;16;17;18},
45658,45659,45660,45661,45662,45663,45664,45665,45711,45724,45778,45779,45785,45786,45820,45821,45965,46022),
_xlfn.LET(_xlpm.DD,
MAX(MIN($AX145,EOMONTH(BA$15,0))-MAX($AW145,BA$15),),
_xlfn.IFS(
AND(MONTH($AW145)=MONTH(BA$15),MONTH($AX145)&lt;&gt;MONTH(BA$15)),
NETWORKDAYS.INTL($AW145,$AW145+_xlpm.DD,1,_xlpm.VD),
AND(MONTH($AW145)&lt;&gt;MONTH(BA$15),MONTH($AX145)=MONTH(BA$15)),
NETWORKDAYS.INTL(($AX145)-_xlpm.DD,$AX145,1,_xlpm.VD),
AND(MONTH($AW145)&lt;MONTH(BA$15),MONTH($AX145)&gt;MONTH(BA$15)),
NETWORKDAYS.INTL((EOMONTH(BA$15-1,1))-_xlpm.DD,EOMONTH(BA$15-1,1),1,_xlpm.VD),
AND(MONTH($AW145)=MONTH(BA$15),MONTH($AX145)=MONTH(BA$15)),
NETWORKDAYS.INTL($AW145,$AX145,1,_xlpm.VD)))),0)),
$DH145="месяц",
$BP145*BA145,
$DH145="неделя",
$BP145*BA145/7*(ROUNDUP((DAY(EOMONTH(BA$15,0)))/4,0))),
0)</f>
        <v/>
      </c>
      <c r="BS145" s="125">
        <f t="array" ref="BS145">
IFERROR(
_xlfn.IFS(
$DH145="день_1",
$BP145*$BL145/($AX145-$AW145+1)*BB145*(DAY(EOMONTH(BB$15,0))),
$DH145="день_2",
$BP145/30*MAX(MIN($AX145,EOMONTH(BB$15,0))-MAX($AW145,BB$15)+1,),
$DH145="раб.день",
$BP145/30*(IFERROR(
_xlfn.LET(_xlpm.VD,
CHOOSE(
{1;2;3;4;5;6;7;8;9;10;11;12;13;14;15;16;17;18},
45658,45659,45660,45661,45662,45663,45664,45665,45711,45724,45778,45779,45785,45786,45820,45821,45965,46022),
_xlfn.LET(_xlpm.DD,
MAX(MIN($AX145,EOMONTH(BB$15,0))-MAX($AW145,BB$15),),
_xlfn.IFS(
AND(MONTH($AW145)=MONTH(BB$15),MONTH($AX145)&lt;&gt;MONTH(BB$15)),
NETWORKDAYS.INTL($AW145,$AW145+_xlpm.DD,1,_xlpm.VD),
AND(MONTH($AW145)&lt;&gt;MONTH(BB$15),MONTH($AX145)=MONTH(BB$15)),
NETWORKDAYS.INTL(($AX145)-_xlpm.DD,$AX145,1,_xlpm.VD),
AND(MONTH($AW145)&lt;MONTH(BB$15),MONTH($AX145)&gt;MONTH(BB$15)),
NETWORKDAYS.INTL((EOMONTH(BB$15-1,1))-_xlpm.DD,EOMONTH(BB$15-1,1),1,_xlpm.VD),
AND(MONTH($AW145)=MONTH(BB$15),MONTH($AX145)=MONTH(BB$15)),
NETWORKDAYS.INTL($AW145,$AX145,1,_xlpm.VD)))),0)),
$DH145="месяц",
$BP145*BB145,
$DH145="неделя",
$BP145*BB145/7*(ROUNDUP((DAY(EOMONTH(BB$15,0)))/4,0))),
0)</f>
        <v/>
      </c>
      <c r="BT145" s="125">
        <f t="array" ref="BT145">
IFERROR(
_xlfn.IFS(
$DH145="день_1",
$BP145*$BL145/($AX145-$AW145+1)*BC145*(DAY(EOMONTH(BC$15,0))),
$DH145="день_2",
$BP145/30*MAX(MIN($AX145,EOMONTH(BC$15,0))-MAX($AW145,BC$15)+1,),
$DH145="раб.день",
$BP145/30*(IFERROR(
_xlfn.LET(_xlpm.VD,
CHOOSE(
{1;2;3;4;5;6;7;8;9;10;11;12;13;14;15;16;17;18},
45658,45659,45660,45661,45662,45663,45664,45665,45711,45724,45778,45779,45785,45786,45820,45821,45965,46022),
_xlfn.LET(_xlpm.DD,
MAX(MIN($AX145,EOMONTH(BC$15,0))-MAX($AW145,BC$15),),
_xlfn.IFS(
AND(MONTH($AW145)=MONTH(BC$15),MONTH($AX145)&lt;&gt;MONTH(BC$15)),
NETWORKDAYS.INTL($AW145,$AW145+_xlpm.DD,1,_xlpm.VD),
AND(MONTH($AW145)&lt;&gt;MONTH(BC$15),MONTH($AX145)=MONTH(BC$15)),
NETWORKDAYS.INTL(($AX145)-_xlpm.DD,$AX145,1,_xlpm.VD),
AND(MONTH($AW145)&lt;MONTH(BC$15),MONTH($AX145)&gt;MONTH(BC$15)),
NETWORKDAYS.INTL((EOMONTH(BC$15-1,1))-_xlpm.DD,EOMONTH(BC$15-1,1),1,_xlpm.VD),
AND(MONTH($AW145)=MONTH(BC$15),MONTH($AX145)=MONTH(BC$15)),
NETWORKDAYS.INTL($AW145,$AX145,1,_xlpm.VD)))),0)),
$DH145="месяц",
$BP145*BC145,
$DH145="неделя",
$BP145*BC145/7*(ROUNDUP((DAY(EOMONTH(BC$15,0)))/4,0))),
0)</f>
        <v/>
      </c>
      <c r="BU145" s="125">
        <f t="array" ref="BU145">
IFERROR(
_xlfn.IFS(
$DH145="день_1",
$BP145*$BL145/($AX145-$AW145+1)*BD145*(DAY(EOMONTH(BD$15,0))),
$DH145="день_2",
$BP145/30*MAX(MIN($AX145,EOMONTH(BD$15,0))-MAX($AW145,BD$15)+1,),
$DH145="раб.день",
$BP145/30*(IFERROR(
_xlfn.LET(_xlpm.VD,
CHOOSE(
{1;2;3;4;5;6;7;8;9;10;11;12;13;14;15;16;17;18},
45658,45659,45660,45661,45662,45663,45664,45665,45711,45724,45778,45779,45785,45786,45820,45821,45965,46022),
_xlfn.LET(_xlpm.DD,
MAX(MIN($AX145,EOMONTH(BD$15,0))-MAX($AW145,BD$15),),
_xlfn.IFS(
AND(MONTH($AW145)=MONTH(BD$15),MONTH($AX145)&lt;&gt;MONTH(BD$15)),
NETWORKDAYS.INTL($AW145,$AW145+_xlpm.DD,1,_xlpm.VD),
AND(MONTH($AW145)&lt;&gt;MONTH(BD$15),MONTH($AX145)=MONTH(BD$15)),
NETWORKDAYS.INTL(($AX145)-_xlpm.DD,$AX145,1,_xlpm.VD),
AND(MONTH($AW145)&lt;MONTH(BD$15),MONTH($AX145)&gt;MONTH(BD$15)),
NETWORKDAYS.INTL((EOMONTH(BD$15-1,1))-_xlpm.DD,EOMONTH(BD$15-1,1),1,_xlpm.VD),
AND(MONTH($AW145)=MONTH(BD$15),MONTH($AX145)=MONTH(BD$15)),
NETWORKDAYS.INTL($AW145,$AX145,1,_xlpm.VD)))),0)),
$DH145="месяц",
$BP145*BD145,
$DH145="неделя",
$BP145*BD145/7*(ROUNDUP((DAY(EOMONTH(BD$15,0)))/4,0))),
0)</f>
        <v/>
      </c>
      <c r="BV145" s="125">
        <f t="array" ref="BV145">
IFERROR(
_xlfn.IFS(
$DH145="день_1",
$BP145*$BL145/($AX145-$AW145+1)*BE145*(DAY(EOMONTH(BE$15,0))),
$DH145="день_2",
$BP145/30*MAX(MIN($AX145,EOMONTH(BE$15,0))-MAX($AW145,BE$15)+1,),
$DH145="раб.день",
$BP145/30*(IFERROR(
_xlfn.LET(_xlpm.VD,
CHOOSE(
{1;2;3;4;5;6;7;8;9;10;11;12;13;14;15;16;17;18},
45658,45659,45660,45661,45662,45663,45664,45665,45711,45724,45778,45779,45785,45786,45820,45821,45965,46022),
_xlfn.LET(_xlpm.DD,
MAX(MIN($AX145,EOMONTH(BE$15,0))-MAX($AW145,BE$15),),
_xlfn.IFS(
AND(MONTH($AW145)=MONTH(BE$15),MONTH($AX145)&lt;&gt;MONTH(BE$15)),
NETWORKDAYS.INTL($AW145,$AW145+_xlpm.DD,1,_xlpm.VD),
AND(MONTH($AW145)&lt;&gt;MONTH(BE$15),MONTH($AX145)=MONTH(BE$15)),
NETWORKDAYS.INTL(($AX145)-_xlpm.DD,$AX145,1,_xlpm.VD),
AND(MONTH($AW145)&lt;MONTH(BE$15),MONTH($AX145)&gt;MONTH(BE$15)),
NETWORKDAYS.INTL((EOMONTH(BE$15-1,1))-_xlpm.DD,EOMONTH(BE$15-1,1),1,_xlpm.VD),
AND(MONTH($AW145)=MONTH(BE$15),MONTH($AX145)=MONTH(BE$15)),
NETWORKDAYS.INTL($AW145,$AX145,1,_xlpm.VD)))),0)),
$DH145="месяц",
$BP145*BE145,
$DH145="неделя",
$BP145*BE145/7*(ROUNDUP((DAY(EOMONTH(BE$15,0)))/4,0))),
0)</f>
        <v/>
      </c>
      <c r="BW145" s="125">
        <f t="array" ref="BW145">
IFERROR(
_xlfn.IFS(
$DH145="день_1",
$BP145*$BL145/($AX145-$AW145+1)*BF145*(DAY(EOMONTH(BF$15,0))),
$DH145="день_2",
$BP145/30*MAX(MIN($AX145,EOMONTH(BF$15,0))-MAX($AW145,BF$15)+1,),
$DH145="раб.день",
$BP145/30*(IFERROR(
_xlfn.LET(_xlpm.VD,
CHOOSE(
{1;2;3;4;5;6;7;8;9;10;11;12;13;14;15;16;17;18},
45658,45659,45660,45661,45662,45663,45664,45665,45711,45724,45778,45779,45785,45786,45820,45821,45965,46022),
_xlfn.LET(_xlpm.DD,
MAX(MIN($AX145,EOMONTH(BF$15,0))-MAX($AW145,BF$15),),
_xlfn.IFS(
AND(MONTH($AW145)=MONTH(BF$15),MONTH($AX145)&lt;&gt;MONTH(BF$15)),
NETWORKDAYS.INTL($AW145,$AW145+_xlpm.DD,1,_xlpm.VD),
AND(MONTH($AW145)&lt;&gt;MONTH(BF$15),MONTH($AX145)=MONTH(BF$15)),
NETWORKDAYS.INTL(($AX145)-_xlpm.DD,$AX145,1,_xlpm.VD),
AND(MONTH($AW145)&lt;MONTH(BF$15),MONTH($AX145)&gt;MONTH(BF$15)),
NETWORKDAYS.INTL((EOMONTH(BF$15-1,1))-_xlpm.DD,EOMONTH(BF$15-1,1),1,_xlpm.VD),
AND(MONTH($AW145)=MONTH(BF$15),MONTH($AX145)=MONTH(BF$15)),
NETWORKDAYS.INTL($AW145,$AX145,1,_xlpm.VD)))),0)),
$DH145="месяц",
$BP145*BF145,
$DH145="неделя",
$BP145*BF145/7*(ROUNDUP((DAY(EOMONTH(BF$15,0)))/4,0))),
0)</f>
        <v/>
      </c>
      <c r="BX145" s="125">
        <f t="array" ref="BX145">
IFERROR(
_xlfn.IFS(
$DH145="день_1",
$BP145*$BL145/($AX145-$AW145+1)*BG145*(DAY(EOMONTH(BG$15,0))),
$DH145="день_2",
$BP145/30*MAX(MIN($AX145,EOMONTH(BG$15,0))-MAX($AW145,BG$15)+1,),
$DH145="раб.день",
$BP145/30*(IFERROR(
_xlfn.LET(_xlpm.VD,
CHOOSE(
{1;2;3;4;5;6;7;8;9;10;11;12;13;14;15;16;17;18},
45658,45659,45660,45661,45662,45663,45664,45665,45711,45724,45778,45779,45785,45786,45820,45821,45965,46022),
_xlfn.LET(_xlpm.DD,
MAX(MIN($AX145,EOMONTH(BG$15,0))-MAX($AW145,BG$15),),
_xlfn.IFS(
AND(MONTH($AW145)=MONTH(BG$15),MONTH($AX145)&lt;&gt;MONTH(BG$15)),
NETWORKDAYS.INTL($AW145,$AW145+_xlpm.DD,1,_xlpm.VD),
AND(MONTH($AW145)&lt;&gt;MONTH(BG$15),MONTH($AX145)=MONTH(BG$15)),
NETWORKDAYS.INTL(($AX145)-_xlpm.DD,$AX145,1,_xlpm.VD),
AND(MONTH($AW145)&lt;MONTH(BG$15),MONTH($AX145)&gt;MONTH(BG$15)),
NETWORKDAYS.INTL((EOMONTH(BG$15-1,1))-_xlpm.DD,EOMONTH(BG$15-1,1),1,_xlpm.VD),
AND(MONTH($AW145)=MONTH(BG$15),MONTH($AX145)=MONTH(BG$15)),
NETWORKDAYS.INTL($AW145,$AX145,1,_xlpm.VD)))),0)),
$DH145="месяц",
$BP145*BG145,
$DH145="неделя",
$BP145*BG145/7*(ROUNDUP((DAY(EOMONTH(BG$15,0)))/4,0))),
0)</f>
        <v/>
      </c>
      <c r="BY145" s="125">
        <f t="array" ref="BY145">
IFERROR(
_xlfn.IFS(
$DH145="день_1",
$BP145*$BL145/($AX145-$AW145+1)*BH145*(DAY(EOMONTH(BH$15,0))),
$DH145="день_2",
$BP145/30*MAX(MIN($AX145,EOMONTH(BH$15,0))-MAX($AW145,BH$15)+1,),
$DH145="раб.день",
$BP145/30*(IFERROR(
_xlfn.LET(_xlpm.VD,
CHOOSE(
{1;2;3;4;5;6;7;8;9;10;11;12;13;14;15;16;17;18},
45658,45659,45660,45661,45662,45663,45664,45665,45711,45724,45778,45779,45785,45786,45820,45821,45965,46022),
_xlfn.LET(_xlpm.DD,
MAX(MIN($AX145,EOMONTH(BH$15,0))-MAX($AW145,BH$15),),
_xlfn.IFS(
AND(MONTH($AW145)=MONTH(BH$15),MONTH($AX145)&lt;&gt;MONTH(BH$15)),
NETWORKDAYS.INTL($AW145,$AW145+_xlpm.DD,1,_xlpm.VD),
AND(MONTH($AW145)&lt;&gt;MONTH(BH$15),MONTH($AX145)=MONTH(BH$15)),
NETWORKDAYS.INTL(($AX145)-_xlpm.DD,$AX145,1,_xlpm.VD),
AND(MONTH($AW145)&lt;MONTH(BH$15),MONTH($AX145)&gt;MONTH(BH$15)),
NETWORKDAYS.INTL((EOMONTH(BH$15-1,1))-_xlpm.DD,EOMONTH(BH$15-1,1),1,_xlpm.VD),
AND(MONTH($AW145)=MONTH(BH$15),MONTH($AX145)=MONTH(BH$15)),
NETWORKDAYS.INTL($AW145,$AX145,1,_xlpm.VD)))),0)),
$DH145="месяц",
$BP145*BH145,
$DH145="неделя",
$BP145*BH145/7*(ROUNDUP((DAY(EOMONTH(BH$15,0)))/4,0))),
0)</f>
        <v/>
      </c>
      <c r="BZ145" s="125">
        <f t="array" ref="BZ145">
IFERROR(
_xlfn.IFS(
$DH145="день_1",
$BP145*$BL145/($AX145-$AW145+1)*BI145*(DAY(EOMONTH(BI$15,0))),
$DH145="день_2",
$BP145/30*MAX(MIN($AX145,EOMONTH(BI$15,0))-MAX($AW145,BI$15)+1,),
$DH145="раб.день",
$BP145/30*(IFERROR(
_xlfn.LET(_xlpm.VD,
CHOOSE(
{1;2;3;4;5;6;7;8;9;10;11;12;13;14;15;16;17;18},
45658,45659,45660,45661,45662,45663,45664,45665,45711,45724,45778,45779,45785,45786,45820,45821,45965,46022),
_xlfn.LET(_xlpm.DD,
MAX(MIN($AX145,EOMONTH(BI$15,0))-MAX($AW145,BI$15),),
_xlfn.IFS(
AND(MONTH($AW145)=MONTH(BI$15),MONTH($AX145)&lt;&gt;MONTH(BI$15)),
NETWORKDAYS.INTL($AW145,$AW145+_xlpm.DD,1,_xlpm.VD),
AND(MONTH($AW145)&lt;&gt;MONTH(BI$15),MONTH($AX145)=MONTH(BI$15)),
NETWORKDAYS.INTL(($AX145)-_xlpm.DD,$AX145,1,_xlpm.VD),
AND(MONTH($AW145)&lt;MONTH(BI$15),MONTH($AX145)&gt;MONTH(BI$15)),
NETWORKDAYS.INTL((EOMONTH(BI$15-1,1))-_xlpm.DD,EOMONTH(BI$15-1,1),1,_xlpm.VD),
AND(MONTH($AW145)=MONTH(BI$15),MONTH($AX145)=MONTH(BI$15)),
NETWORKDAYS.INTL($AW145,$AX145,1,_xlpm.VD)))),0)),
$DH145="месяц",
$BP145*BI145,
$DH145="неделя",
$BP145*BI145/7*(ROUNDUP((DAY(EOMONTH(BI$15,0)))/4,0))),
0)</f>
        <v/>
      </c>
      <c r="CA145" s="125">
        <f t="array" ref="CA145">
IFERROR(
_xlfn.IFS(
$DH145="день_1",
$BP145*$BL145/($AX145-$AW145+1)*BJ145*(DAY(EOMONTH(BJ$15,0))),
$DH145="день_2",
$BP145/30*MAX(MIN($AX145,EOMONTH(BJ$15,0))-MAX($AW145,BJ$15)+1,),
$DH145="раб.день",
$BP145/30*(IFERROR(
_xlfn.LET(_xlpm.VD,
CHOOSE(
{1;2;3;4;5;6;7;8;9;10;11;12;13;14;15;16;17;18},
45658,45659,45660,45661,45662,45663,45664,45665,45711,45724,45778,45779,45785,45786,45820,45821,45965,46022),
_xlfn.LET(_xlpm.DD,
MAX(MIN($AX145,EOMONTH(BJ$15,0))-MAX($AW145,BJ$15),),
_xlfn.IFS(
AND(MONTH($AW145)=MONTH(BJ$15),MONTH($AX145)&lt;&gt;MONTH(BJ$15)),
NETWORKDAYS.INTL($AW145,$AW145+_xlpm.DD,1,_xlpm.VD),
AND(MONTH($AW145)&lt;&gt;MONTH(BJ$15),MONTH($AX145)=MONTH(BJ$15)),
NETWORKDAYS.INTL(($AX145)-_xlpm.DD,$AX145,1,_xlpm.VD),
AND(MONTH($AW145)&lt;MONTH(BJ$15),MONTH($AX145)&gt;MONTH(BJ$15)),
NETWORKDAYS.INTL((EOMONTH(BJ$15-1,1))-_xlpm.DD,EOMONTH(BJ$15-1,1),1,_xlpm.VD),
AND(MONTH($AW145)=MONTH(BJ$15),MONTH($AX145)=MONTH(BJ$15)),
NETWORKDAYS.INTL($AW145,$AX145,1,_xlpm.VD)))),0)),
$DH145="месяц",
$BP145*BJ145,
$DH145="неделя",
$BP145*BJ145/7*(ROUNDUP((DAY(EOMONTH(BJ$15,0)))/4,0))),
0)</f>
        <v/>
      </c>
      <c r="CB145" s="125">
        <f t="array" ref="CB145">
IFERROR(
_xlfn.IFS(
$DH145="день_1",
$BP145*$BL145/($AX145-$AW145+1)*BK145*(DAY(EOMONTH(BK$15,0))),
$DH145="день_2",
$BP145/30*MAX(MIN($AX145,EOMONTH(BK$15,0))-MAX($AW145,BK$15)+1,),
$DH145="раб.день",
$BP145/30*(IFERROR(
_xlfn.LET(_xlpm.VD,
CHOOSE(
{1;2;3;4;5;6;7;8;9;10;11;12;13;14;15;16;17;18},
45658,45659,45660,45661,45662,45663,45664,45665,45711,45724,45778,45779,45785,45786,45820,45821,45965,46022),
_xlfn.LET(_xlpm.DD,
MAX(MIN($AX145,EOMONTH(BK$15,0))-MAX($AW145,BK$15),),
_xlfn.IFS(
AND(MONTH($AW145)=MONTH(BK$15),MONTH($AX145)&lt;&gt;MONTH(BK$15)),
NETWORKDAYS.INTL($AW145,$AW145+_xlpm.DD,1,_xlpm.VD),
AND(MONTH($AW145)&lt;&gt;MONTH(BK$15),MONTH($AX145)=MONTH(BK$15)),
NETWORKDAYS.INTL(($AX145)-_xlpm.DD,$AX145,1,_xlpm.VD),
AND(MONTH($AW145)&lt;MONTH(BK$15),MONTH($AX145)&gt;MONTH(BK$15)),
NETWORKDAYS.INTL((EOMONTH(BK$15-1,1))-_xlpm.DD,EOMONTH(BK$15-1,1),1,_xlpm.VD),
AND(MONTH($AW145)=MONTH(BK$15),MONTH($AX145)=MONTH(BK$15)),
NETWORKDAYS.INTL($AW145,$AX145,1,_xlpm.VD)))),0)),
$DH145="месяц",
$BP145*BK145,
$DH145="неделя",
$BP145*BK145/7*(ROUNDUP((DAY(EOMONTH(BK$15,0)))/4,0))),
0)</f>
        <v/>
      </c>
      <c r="CC145" s="125">
        <f>SUM($BQ145:$CB145)</f>
        <v/>
      </c>
      <c r="CD145" s="126">
        <f>SUM($EH145:$EH145)</f>
        <v/>
      </c>
      <c r="CE145" s="126">
        <f>$CD145*$AB145</f>
        <v/>
      </c>
      <c r="CF145" s="126">
        <f>SUM($EK145:$EK145)</f>
        <v/>
      </c>
      <c r="CG145" s="126">
        <f>$CF145*$AB145</f>
        <v/>
      </c>
      <c r="CH145" s="126">
        <f>SUM($CC145,$CE145,$CG145)</f>
        <v/>
      </c>
      <c r="CI145" s="126">
        <f>$CH145*(1+$CM145)</f>
        <v/>
      </c>
      <c r="CJ145" s="127" t="n">
        <v>0</v>
      </c>
      <c r="CK145" s="126">
        <f>SUM($CH145:$CH145)*(1+$CJ145)</f>
        <v/>
      </c>
      <c r="CL145" s="126">
        <f>SUM($CH145:$CH145)*(1+$CM145)</f>
        <v/>
      </c>
      <c r="CM145" s="59" t="inlineStr">
        <is>
          <t>20%</t>
        </is>
      </c>
      <c r="CN145" s="59" t="n"/>
      <c r="CO145" s="72" t="n"/>
      <c r="CP145" s="59" t="n"/>
      <c r="CQ145" s="73" t="n"/>
      <c r="CR145" s="73" t="n"/>
      <c r="CS145" s="73" t="n"/>
      <c r="CT145" s="72" t="n"/>
      <c r="CU145" s="79" t="inlineStr">
        <is>
          <t> </t>
        </is>
      </c>
      <c r="CV145" s="60" t="n"/>
      <c r="CW145" s="60" t="n"/>
      <c r="CX145" s="60" t="n"/>
      <c r="CY145" s="127">
        <f>IFERROR(($CC145-$EE145)/($EE145/(1-$DQ145)),0)</f>
        <v/>
      </c>
      <c r="CZ145" s="127">
        <f>IFERROR(1-$EI145/($CE145),0)</f>
        <v/>
      </c>
      <c r="DA145" s="127">
        <f>IFERROR(1-$EL145/($CG145),0)</f>
        <v/>
      </c>
      <c r="DB145" s="126">
        <f>ROUND(IFERROR(($CI145/(1+$CM145)-$EN145),0),2)</f>
        <v/>
      </c>
      <c r="DC145" s="128" t="n"/>
      <c r="DD145" s="125" t="n"/>
      <c r="DE145" s="75" t="n">
        <v>0</v>
      </c>
      <c r="DF145" s="128" t="n"/>
      <c r="DG145" s="125">
        <f>IF($DC145=0,0,$DD145*($DC145*100%-$DE145*$DF145))*SUM($AB145:$AB145)</f>
        <v/>
      </c>
      <c r="DH145" s="129" t="inlineStr">
        <is>
          <t>месяц</t>
        </is>
      </c>
      <c r="DI145" s="130">
        <f t="array" ref="DI145">IFERROR(
IF($ES145="LisChannel",
(ROUND(((INDEX({174.625;153.888888888889;130.972222222222},MATCH($AI145,{2;3;4}),0))*$AG145*$AI145),2)),0),0)</f>
        <v/>
      </c>
      <c r="DJ145" s="130">
        <f>
_xlfn.LET(_xlpm.X,
IFERROR(
IF($ES145="НовиковТВ",
(_xlfn.LET(_xlpm.NTV,
_xlfn.LET(_xlpm.MIN,350000,
IF(SUMIFS($DI:$DI,$ES:$ES,"НовиковТВ")&lt;=_xlpm.MIN,
(SUMIFS($DI:$DI,$ES:$ES,"НовиковТВ")/(COUNTIFS($ES:$ES,"НовиковТВ")))*_xlpm.MIN/SUMIFS($DI:$DI,$ES:$ES,"НовиковТВ"),
DI145)),
_xlpm.NTV+$DG145/(1-(1-(_xlpm.NTV)*(1-$DL145)*(1-$DM145)*(1-$DN145)*(1-$DO145)*(1-$DP145)/_xlpm.NTV))))/(1+$EP145),
$DI145+$DG145/(1-(1-($DI145)*(1-$DL145)*(1-$DM145)*(1-$DN145)*(1-$DO145)*(1-$DP145)/$DI145))),
0),
_xlpm.X*(1+$CM145)*(1+$CW145)-_xlpm.X*(1+$CM145)+_xlpm.X)</f>
        <v/>
      </c>
      <c r="DK145" s="125" t="inlineStr">
        <is>
          <t>послед.</t>
        </is>
      </c>
      <c r="DL145" s="63" t="n">
        <v>0</v>
      </c>
      <c r="DM145" s="63" t="n">
        <v>0</v>
      </c>
      <c r="DN145" s="63" t="n">
        <v>0</v>
      </c>
      <c r="DO145" s="63" t="n">
        <v>0</v>
      </c>
      <c r="DP145" s="63" t="n">
        <v>0</v>
      </c>
      <c r="DQ145" s="63">
        <f t="array" ref="DQ145">IFERROR(_xlfn.IFS(
$DK145="послед.",1-(1-$DL145)*(1-$DM145)*(1-$DN145)*(1-$DO145)*(1-$DP145),
$DK145="сумм.",$DL145+$DM145+$DN145+$DO145+$DP145),
0)</f>
        <v/>
      </c>
      <c r="DR145" s="125">
        <f t="array" ref="DR145">
IFERROR(
_xlfn.IFS(
$BL145=0,
0,
$BL145&gt;0,
_xlfn.IFS($DK145="послед.",
$DJ145*(1-$DL145)*(1-$DM145)*(1-$DN145)*(1-$DO145)*(1-$DP145),
$DK145="сумм.",
$DJ145*(1-($DL145+$DM145+$DN145+$DO145+$DP145)))),0)</f>
        <v/>
      </c>
      <c r="DS145" s="125">
        <f t="array" ref="DS145">
IFERROR(_xlfn.IFS(
$DH145="день_1",
$DR145*$BL145/($AX145-$AW145+1)*AZ145*(DAY(EOMONTH(AZ$15,0))),
$DH145="день_2",
$DR145/30*MAX(MIN($AX145,EOMONTH(AZ$15,0))-MAX($AW145,AZ$15)+1,),
$DH145="раб.день",
$DR145/30*(IFERROR(
_xlfn.LET(_xlpm.VD,
CHOOSE(
{1;2;3;4;5;6;7;8;9;10;11;12;13;14;15;16;17;18},
45658,45659,45660,45661,45662,45663,45664,45665,45711,45724,45778,45779,45785,45786,45820,45821,45965,46022),
_xlfn.LET(_xlpm.DD,
MAX(MIN($AX145,EOMONTH(AZ$15,0))-MAX($AW145,AZ$15),),
_xlfn.IFS(
AND(MONTH($AW145)=MONTH(AZ$15),MONTH($AX145)&lt;&gt;MONTH(AZ$15)),
NETWORKDAYS.INTL($AW145,$AW145+_xlpm.DD,1,_xlpm.VD),
AND(MONTH($AW145)&lt;&gt;MONTH(AZ$15),MONTH($AX145)=MONTH(AZ$15)),
NETWORKDAYS.INTL(($AX145)-_xlpm.DD,$AX145,1,_xlpm.VD),
AND(MONTH($AW145)&lt;MONTH(AZ$15),MONTH($AX145)&gt;MONTH(AZ$15)),
NETWORKDAYS.INTL((EOMONTH(AZ$15-1,1))-_xlpm.DD,EOMONTH(AZ$15-1,1),1,_xlpm.VD),
AND(MONTH($AW145)=MONTH(AZ$15),MONTH($AX145)=MONTH(AZ$15)),
NETWORKDAYS.INTL($AW145,$AX145,1,_xlpm.VD)))),0)),
$DH145="месяц",
$DR145*AZ145,
$DH145="неделя",
$DR145*AZ145/7*(ROUNDUP((DAY(EOMONTH(AZ$15,0)))/4,0))),
0)</f>
        <v/>
      </c>
      <c r="DT145" s="125">
        <f t="array" ref="DT145">
IFERROR(_xlfn.IFS(
$DH145="день_1",
$DR145*$BL145/($AX145-$AW145+1)*BA145*(DAY(EOMONTH(BA$15,0))),
$DH145="день_2",
$DR145/30*MAX(MIN($AX145,EOMONTH(BA$15,0))-MAX($AW145,BA$15)+1,),
$DH145="раб.день",
$DR145/30*(IFERROR(
_xlfn.LET(_xlpm.VD,
CHOOSE(
{1;2;3;4;5;6;7;8;9;10;11;12;13;14;15;16;17;18},
45658,45659,45660,45661,45662,45663,45664,45665,45711,45724,45778,45779,45785,45786,45820,45821,45965,46022),
_xlfn.LET(_xlpm.DD,
MAX(MIN($AX145,EOMONTH(BA$15,0))-MAX($AW145,BA$15),),
_xlfn.IFS(
AND(MONTH($AW145)=MONTH(BA$15),MONTH($AX145)&lt;&gt;MONTH(BA$15)),
NETWORKDAYS.INTL($AW145,$AW145+_xlpm.DD,1,_xlpm.VD),
AND(MONTH($AW145)&lt;&gt;MONTH(BA$15),MONTH($AX145)=MONTH(BA$15)),
NETWORKDAYS.INTL(($AX145)-_xlpm.DD,$AX145,1,_xlpm.VD),
AND(MONTH($AW145)&lt;MONTH(BA$15),MONTH($AX145)&gt;MONTH(BA$15)),
NETWORKDAYS.INTL((EOMONTH(BA$15-1,1))-_xlpm.DD,EOMONTH(BA$15-1,1),1,_xlpm.VD),
AND(MONTH($AW145)=MONTH(BA$15),MONTH($AX145)=MONTH(BA$15)),
NETWORKDAYS.INTL($AW145,$AX145,1,_xlpm.VD)))),0)),
$DH145="месяц",
$DR145*BA145,
$DH145="неделя",
$DR145*BA145/7*(ROUNDUP((DAY(EOMONTH(BA$15,0)))/4,0))),
0)</f>
        <v/>
      </c>
      <c r="DU145" s="125">
        <f t="array" ref="DU145">
IFERROR(_xlfn.IFS(
$DH145="день_1",
$DR145*$BL145/($AX145-$AW145+1)*BB145*(DAY(EOMONTH(BB$15,0))),
$DH145="день_2",
$DR145/30*MAX(MIN($AX145,EOMONTH(BB$15,0))-MAX($AW145,BB$15)+1,),
$DH145="раб.день",
$DR145/30*(IFERROR(
_xlfn.LET(_xlpm.VD,
CHOOSE(
{1;2;3;4;5;6;7;8;9;10;11;12;13;14;15;16;17;18},
45658,45659,45660,45661,45662,45663,45664,45665,45711,45724,45778,45779,45785,45786,45820,45821,45965,46022),
_xlfn.LET(_xlpm.DD,
MAX(MIN($AX145,EOMONTH(BB$15,0))-MAX($AW145,BB$15),),
_xlfn.IFS(
AND(MONTH($AW145)=MONTH(BB$15),MONTH($AX145)&lt;&gt;MONTH(BB$15)),
NETWORKDAYS.INTL($AW145,$AW145+_xlpm.DD,1,_xlpm.VD),
AND(MONTH($AW145)&lt;&gt;MONTH(BB$15),MONTH($AX145)=MONTH(BB$15)),
NETWORKDAYS.INTL(($AX145)-_xlpm.DD,$AX145,1,_xlpm.VD),
AND(MONTH($AW145)&lt;MONTH(BB$15),MONTH($AX145)&gt;MONTH(BB$15)),
NETWORKDAYS.INTL((EOMONTH(BB$15-1,1))-_xlpm.DD,EOMONTH(BB$15-1,1),1,_xlpm.VD),
AND(MONTH($AW145)=MONTH(BB$15),MONTH($AX145)=MONTH(BB$15)),
NETWORKDAYS.INTL($AW145,$AX145,1,_xlpm.VD)))),0)),
$DH145="месяц",
$DR145*BB145,
$DH145="неделя",
$DR145*BB145/7*(ROUNDUP((DAY(EOMONTH(BB$15,0)))/4,0))),
0)</f>
        <v/>
      </c>
      <c r="DV145" s="125">
        <f t="array" ref="DV145">
IFERROR(_xlfn.IFS(
$DH145="день_1",
$DR145*$BL145/($AX145-$AW145+1)*BC145*(DAY(EOMONTH(BC$15,0))),
$DH145="день_2",
$DR145/30*MAX(MIN($AX145,EOMONTH(BC$15,0))-MAX($AW145,BC$15)+1,),
$DH145="раб.день",
$DR145/30*(IFERROR(
_xlfn.LET(_xlpm.VD,
CHOOSE(
{1;2;3;4;5;6;7;8;9;10;11;12;13;14;15;16;17;18},
45658,45659,45660,45661,45662,45663,45664,45665,45711,45724,45778,45779,45785,45786,45820,45821,45965,46022),
_xlfn.LET(_xlpm.DD,
MAX(MIN($AX145,EOMONTH(BC$15,0))-MAX($AW145,BC$15),),
_xlfn.IFS(
AND(MONTH($AW145)=MONTH(BC$15),MONTH($AX145)&lt;&gt;MONTH(BC$15)),
NETWORKDAYS.INTL($AW145,$AW145+_xlpm.DD,1,_xlpm.VD),
AND(MONTH($AW145)&lt;&gt;MONTH(BC$15),MONTH($AX145)=MONTH(BC$15)),
NETWORKDAYS.INTL(($AX145)-_xlpm.DD,$AX145,1,_xlpm.VD),
AND(MONTH($AW145)&lt;MONTH(BC$15),MONTH($AX145)&gt;MONTH(BC$15)),
NETWORKDAYS.INTL((EOMONTH(BC$15-1,1))-_xlpm.DD,EOMONTH(BC$15-1,1),1,_xlpm.VD),
AND(MONTH($AW145)=MONTH(BC$15),MONTH($AX145)=MONTH(BC$15)),
NETWORKDAYS.INTL($AW145,$AX145,1,_xlpm.VD)))),0)),
$DH145="месяц",
$DR145*BC145,
$DH145="неделя",
$DR145*BC145/7*(ROUNDUP((DAY(EOMONTH(BC$15,0)))/4,0))),
0)</f>
        <v/>
      </c>
      <c r="DW145" s="125">
        <f t="array" ref="DW145">
IFERROR(_xlfn.IFS(
$DH145="день_1",
$DR145*$BL145/($AX145-$AW145+1)*BD145*(DAY(EOMONTH(BD$15,0))),
$DH145="день_2",
$DR145/30*MAX(MIN($AX145,EOMONTH(BD$15,0))-MAX($AW145,BD$15)+1,),
$DH145="раб.день",
$DR145/30*(IFERROR(
_xlfn.LET(_xlpm.VD,
CHOOSE(
{1;2;3;4;5;6;7;8;9;10;11;12;13;14;15;16;17;18},
45658,45659,45660,45661,45662,45663,45664,45665,45711,45724,45778,45779,45785,45786,45820,45821,45965,46022),
_xlfn.LET(_xlpm.DD,
MAX(MIN($AX145,EOMONTH(BD$15,0))-MAX($AW145,BD$15),),
_xlfn.IFS(
AND(MONTH($AW145)=MONTH(BD$15),MONTH($AX145)&lt;&gt;MONTH(BD$15)),
NETWORKDAYS.INTL($AW145,$AW145+_xlpm.DD,1,_xlpm.VD),
AND(MONTH($AW145)&lt;&gt;MONTH(BD$15),MONTH($AX145)=MONTH(BD$15)),
NETWORKDAYS.INTL(($AX145)-_xlpm.DD,$AX145,1,_xlpm.VD),
AND(MONTH($AW145)&lt;MONTH(BD$15),MONTH($AX145)&gt;MONTH(BD$15)),
NETWORKDAYS.INTL((EOMONTH(BD$15-1,1))-_xlpm.DD,EOMONTH(BD$15-1,1),1,_xlpm.VD),
AND(MONTH($AW145)=MONTH(BD$15),MONTH($AX145)=MONTH(BD$15)),
NETWORKDAYS.INTL($AW145,$AX145,1,_xlpm.VD)))),0)),
$DH145="месяц",
$DR145*BD145,
$DH145="неделя",
$DR145*BD145/7*(ROUNDUP((DAY(EOMONTH(BD$15,0)))/4,0))),
0)</f>
        <v/>
      </c>
      <c r="DX145" s="125">
        <f t="array" ref="DX145">
IFERROR(_xlfn.IFS(
$DH145="день_1",
$DR145*$BL145/($AX145-$AW145+1)*BE145*(DAY(EOMONTH(BE$15,0))),
$DH145="день_2",
$DR145/30*MAX(MIN($AX145,EOMONTH(BE$15,0))-MAX($AW145,BE$15)+1,),
$DH145="раб.день",
$DR145/30*(IFERROR(
_xlfn.LET(_xlpm.VD,
CHOOSE(
{1;2;3;4;5;6;7;8;9;10;11;12;13;14;15;16;17;18},
45658,45659,45660,45661,45662,45663,45664,45665,45711,45724,45778,45779,45785,45786,45820,45821,45965,46022),
_xlfn.LET(_xlpm.DD,
MAX(MIN($AX145,EOMONTH(BE$15,0))-MAX($AW145,BE$15),),
_xlfn.IFS(
AND(MONTH($AW145)=MONTH(BE$15),MONTH($AX145)&lt;&gt;MONTH(BE$15)),
NETWORKDAYS.INTL($AW145,$AW145+_xlpm.DD,1,_xlpm.VD),
AND(MONTH($AW145)&lt;&gt;MONTH(BE$15),MONTH($AX145)=MONTH(BE$15)),
NETWORKDAYS.INTL(($AX145)-_xlpm.DD,$AX145,1,_xlpm.VD),
AND(MONTH($AW145)&lt;MONTH(BE$15),MONTH($AX145)&gt;MONTH(BE$15)),
NETWORKDAYS.INTL((EOMONTH(BE$15-1,1))-_xlpm.DD,EOMONTH(BE$15-1,1),1,_xlpm.VD),
AND(MONTH($AW145)=MONTH(BE$15),MONTH($AX145)=MONTH(BE$15)),
NETWORKDAYS.INTL($AW145,$AX145,1,_xlpm.VD)))),0)),
$DH145="месяц",
$DR145*BE145,
$DH145="неделя",
$DR145*BE145/7*(ROUNDUP((DAY(EOMONTH(BE$15,0)))/4,0))),
0)</f>
        <v/>
      </c>
      <c r="DY145" s="125">
        <f t="array" ref="DY145">
IFERROR(_xlfn.IFS(
$DH145="день_1",
$DR145*$BL145/($AX145-$AW145+1)*BF145*(DAY(EOMONTH(BF$15,0))),
$DH145="день_2",
$DR145/30*MAX(MIN($AX145,EOMONTH(BF$15,0))-MAX($AW145,BF$15)+1,),
$DH145="раб.день",
$DR145/30*(IFERROR(
_xlfn.LET(_xlpm.VD,
CHOOSE(
{1;2;3;4;5;6;7;8;9;10;11;12;13;14;15;16;17;18},
45658,45659,45660,45661,45662,45663,45664,45665,45711,45724,45778,45779,45785,45786,45820,45821,45965,46022),
_xlfn.LET(_xlpm.DD,
MAX(MIN($AX145,EOMONTH(BF$15,0))-MAX($AW145,BF$15),),
_xlfn.IFS(
AND(MONTH($AW145)=MONTH(BF$15),MONTH($AX145)&lt;&gt;MONTH(BF$15)),
NETWORKDAYS.INTL($AW145,$AW145+_xlpm.DD,1,_xlpm.VD),
AND(MONTH($AW145)&lt;&gt;MONTH(BF$15),MONTH($AX145)=MONTH(BF$15)),
NETWORKDAYS.INTL(($AX145)-_xlpm.DD,$AX145,1,_xlpm.VD),
AND(MONTH($AW145)&lt;MONTH(BF$15),MONTH($AX145)&gt;MONTH(BF$15)),
NETWORKDAYS.INTL((EOMONTH(BF$15-1,1))-_xlpm.DD,EOMONTH(BF$15-1,1),1,_xlpm.VD),
AND(MONTH($AW145)=MONTH(BF$15),MONTH($AX145)=MONTH(BF$15)),
NETWORKDAYS.INTL($AW145,$AX145,1,_xlpm.VD)))),0)),
$DH145="месяц",
$DR145*BF145,
$DH145="неделя",
$DR145*BF145/7*(ROUNDUP((DAY(EOMONTH(BF$15,0)))/4,0))),
0)</f>
        <v/>
      </c>
      <c r="DZ145" s="125">
        <f t="array" ref="DZ145">
IFERROR(_xlfn.IFS(
$DH145="день_1",
$DR145*$BL145/($AX145-$AW145+1)*BG145*(DAY(EOMONTH(BG$15,0))),
$DH145="день_2",
$DR145/30*MAX(MIN($AX145,EOMONTH(BG$15,0))-MAX($AW145,BG$15)+1,),
$DH145="раб.день",
$DR145/30*(IFERROR(
_xlfn.LET(_xlpm.VD,
CHOOSE(
{1;2;3;4;5;6;7;8;9;10;11;12;13;14;15;16;17;18},
45658,45659,45660,45661,45662,45663,45664,45665,45711,45724,45778,45779,45785,45786,45820,45821,45965,46022),
_xlfn.LET(_xlpm.DD,
MAX(MIN($AX145,EOMONTH(BG$15,0))-MAX($AW145,BG$15),),
_xlfn.IFS(
AND(MONTH($AW145)=MONTH(BG$15),MONTH($AX145)&lt;&gt;MONTH(BG$15)),
NETWORKDAYS.INTL($AW145,$AW145+_xlpm.DD,1,_xlpm.VD),
AND(MONTH($AW145)&lt;&gt;MONTH(BG$15),MONTH($AX145)=MONTH(BG$15)),
NETWORKDAYS.INTL(($AX145)-_xlpm.DD,$AX145,1,_xlpm.VD),
AND(MONTH($AW145)&lt;MONTH(BG$15),MONTH($AX145)&gt;MONTH(BG$15)),
NETWORKDAYS.INTL((EOMONTH(BG$15-1,1))-_xlpm.DD,EOMONTH(BG$15-1,1),1,_xlpm.VD),
AND(MONTH($AW145)=MONTH(BG$15),MONTH($AX145)=MONTH(BG$15)),
NETWORKDAYS.INTL($AW145,$AX145,1,_xlpm.VD)))),0)),
$DH145="месяц",
$DR145*BG145,
$DH145="неделя",
$DR145*BG145/7*(ROUNDUP((DAY(EOMONTH(BG$15,0)))/4,0))),
0)</f>
        <v/>
      </c>
      <c r="EA145" s="125">
        <f t="array" ref="EA145">
IFERROR(_xlfn.IFS(
$DH145="день_1",
$DR145*$BL145/($AX145-$AW145+1)*BH145*(DAY(EOMONTH(BH$15,0))),
$DH145="день_2",
$DR145/30*MAX(MIN($AX145,EOMONTH(BH$15,0))-MAX($AW145,BH$15)+1,),
$DH145="раб.день",
$DR145/30*(IFERROR(
_xlfn.LET(_xlpm.VD,
CHOOSE(
{1;2;3;4;5;6;7;8;9;10;11;12;13;14;15;16;17;18},
45658,45659,45660,45661,45662,45663,45664,45665,45711,45724,45778,45779,45785,45786,45820,45821,45965,46022),
_xlfn.LET(_xlpm.DD,
MAX(MIN($AX145,EOMONTH(BH$15,0))-MAX($AW145,BH$15),),
_xlfn.IFS(
AND(MONTH($AW145)=MONTH(BH$15),MONTH($AX145)&lt;&gt;MONTH(BH$15)),
NETWORKDAYS.INTL($AW145,$AW145+_xlpm.DD,1,_xlpm.VD),
AND(MONTH($AW145)&lt;&gt;MONTH(BH$15),MONTH($AX145)=MONTH(BH$15)),
NETWORKDAYS.INTL(($AX145)-_xlpm.DD,$AX145,1,_xlpm.VD),
AND(MONTH($AW145)&lt;MONTH(BH$15),MONTH($AX145)&gt;MONTH(BH$15)),
NETWORKDAYS.INTL((EOMONTH(BH$15-1,1))-_xlpm.DD,EOMONTH(BH$15-1,1),1,_xlpm.VD),
AND(MONTH($AW145)=MONTH(BH$15),MONTH($AX145)=MONTH(BH$15)),
NETWORKDAYS.INTL($AW145,$AX145,1,_xlpm.VD)))),0)),
$DH145="месяц",
$DR145*BH145,
$DH145="неделя",
$DR145*BH145/7*(ROUNDUP((DAY(EOMONTH(BH$15,0)))/4,0))),
0)</f>
        <v/>
      </c>
      <c r="EB145" s="125">
        <f t="array" ref="EB145">
IFERROR(_xlfn.IFS(
$DH145="день_1",
$DR145*$BL145/($AX145-$AW145+1)*BI145*(DAY(EOMONTH(BI$15,0))),
$DH145="день_2",
$DR145/30*MAX(MIN($AX145,EOMONTH(BI$15,0))-MAX($AW145,BI$15)+1,),
$DH145="раб.день",
$DR145/30*(IFERROR(
_xlfn.LET(_xlpm.VD,
CHOOSE(
{1;2;3;4;5;6;7;8;9;10;11;12;13;14;15;16;17;18},
45658,45659,45660,45661,45662,45663,45664,45665,45711,45724,45778,45779,45785,45786,45820,45821,45965,46022),
_xlfn.LET(_xlpm.DD,
MAX(MIN($AX145,EOMONTH(BI$15,0))-MAX($AW145,BI$15),),
_xlfn.IFS(
AND(MONTH($AW145)=MONTH(BI$15),MONTH($AX145)&lt;&gt;MONTH(BI$15)),
NETWORKDAYS.INTL($AW145,$AW145+_xlpm.DD,1,_xlpm.VD),
AND(MONTH($AW145)&lt;&gt;MONTH(BI$15),MONTH($AX145)=MONTH(BI$15)),
NETWORKDAYS.INTL(($AX145)-_xlpm.DD,$AX145,1,_xlpm.VD),
AND(MONTH($AW145)&lt;MONTH(BI$15),MONTH($AX145)&gt;MONTH(BI$15)),
NETWORKDAYS.INTL((EOMONTH(BI$15-1,1))-_xlpm.DD,EOMONTH(BI$15-1,1),1,_xlpm.VD),
AND(MONTH($AW145)=MONTH(BI$15),MONTH($AX145)=MONTH(BI$15)),
NETWORKDAYS.INTL($AW145,$AX145,1,_xlpm.VD)))),0)),
$DH145="месяц",
$DR145*BI145,
$DH145="неделя",
$DR145*BI145/7*(ROUNDUP((DAY(EOMONTH(BI$15,0)))/4,0))),
0)</f>
        <v/>
      </c>
      <c r="EC145" s="125">
        <f t="array" ref="EC145">
IFERROR(_xlfn.IFS(
$DH145="день_1",
$DR145*$BL145/($AX145-$AW145+1)*BJ145*(DAY(EOMONTH(BJ$15,0))),
$DH145="день_2",
$DR145/30*MAX(MIN($AX145,EOMONTH(BJ$15,0))-MAX($AW145,BJ$15)+1,),
$DH145="раб.день",
$DR145/30*(IFERROR(
_xlfn.LET(_xlpm.VD,
CHOOSE(
{1;2;3;4;5;6;7;8;9;10;11;12;13;14;15;16;17;18},
45658,45659,45660,45661,45662,45663,45664,45665,45711,45724,45778,45779,45785,45786,45820,45821,45965,46022),
_xlfn.LET(_xlpm.DD,
MAX(MIN($AX145,EOMONTH(BJ$15,0))-MAX($AW145,BJ$15),),
_xlfn.IFS(
AND(MONTH($AW145)=MONTH(BJ$15),MONTH($AX145)&lt;&gt;MONTH(BJ$15)),
NETWORKDAYS.INTL($AW145,$AW145+_xlpm.DD,1,_xlpm.VD),
AND(MONTH($AW145)&lt;&gt;MONTH(BJ$15),MONTH($AX145)=MONTH(BJ$15)),
NETWORKDAYS.INTL(($AX145)-_xlpm.DD,$AX145,1,_xlpm.VD),
AND(MONTH($AW145)&lt;MONTH(BJ$15),MONTH($AX145)&gt;MONTH(BJ$15)),
NETWORKDAYS.INTL((EOMONTH(BJ$15-1,1))-_xlpm.DD,EOMONTH(BJ$15-1,1),1,_xlpm.VD),
AND(MONTH($AW145)=MONTH(BJ$15),MONTH($AX145)=MONTH(BJ$15)),
NETWORKDAYS.INTL($AW145,$AX145,1,_xlpm.VD)))),0)),
$DH145="месяц",
$DR145*BJ145,
$DH145="неделя",
$DR145*BJ145/7*(ROUNDUP((DAY(EOMONTH(BJ$15,0)))/4,0))),
0)</f>
        <v/>
      </c>
      <c r="ED145" s="125">
        <f t="array" ref="ED145">
IFERROR(_xlfn.IFS(
$DH145="день_1",
$DR145*$BL145/($AX145-$AW145+1)*BK145*(DAY(EOMONTH(BK$15,0))),
$DH145="день_2",
$DR145/30*MAX(MIN($AX145,EOMONTH(BK$15,0))-MAX($AW145,BK$15)+1,),
$DH145="раб.день",
$DR145/30*(IFERROR(
_xlfn.LET(_xlpm.VD,
CHOOSE(
{1;2;3;4;5;6;7;8;9;10;11;12;13;14;15;16;17;18},
45658,45659,45660,45661,45662,45663,45664,45665,45711,45724,45778,45779,45785,45786,45820,45821,45965,46022),
_xlfn.LET(_xlpm.DD,
MAX(MIN($AX145,EOMONTH(BK$15,0))-MAX($AW145,BK$15),),
_xlfn.IFS(
AND(MONTH($AW145)=MONTH(BK$15),MONTH($AX145)&lt;&gt;MONTH(BK$15)),
NETWORKDAYS.INTL($AW145,$AW145+_xlpm.DD,1,_xlpm.VD),
AND(MONTH($AW145)&lt;&gt;MONTH(BK$15),MONTH($AX145)=MONTH(BK$15)),
NETWORKDAYS.INTL(($AX145)-_xlpm.DD,$AX145,1,_xlpm.VD),
AND(MONTH($AW145)&lt;MONTH(BK$15),MONTH($AX145)&gt;MONTH(BK$15)),
NETWORKDAYS.INTL((EOMONTH(BK$15-1,1))-_xlpm.DD,EOMONTH(BK$15-1,1),1,_xlpm.VD),
AND(MONTH($AW145)=MONTH(BK$15),MONTH($AX145)=MONTH(BK$15)),
NETWORKDAYS.INTL($AW145,$AX145,1,_xlpm.VD)))),0)),
$DH145="месяц",
$DR145*BK145,
$DH145="неделя",
$DR145*BK145/7*(ROUNDUP((DAY(EOMONTH(BK$15,0)))/4,0))),
0)</f>
        <v/>
      </c>
      <c r="EE145" s="125">
        <f>SUM($DS145,$DT145,$DU145,$DV145,$DW145,$DX145,$DY145,$DZ145,$EA145,$EB145,$EC145,$ED145)</f>
        <v/>
      </c>
      <c r="EF145" s="125">
        <f>IFERROR(ROUND($EE145*(1+$EP145),2),0)</f>
        <v/>
      </c>
      <c r="EG145" s="128" t="n">
        <v>1</v>
      </c>
      <c r="EH145" s="126" t="n">
        <v>0</v>
      </c>
      <c r="EI145" s="126">
        <f>ROUND(SUM($EH145:$EH145)*SUM($AB145:$AB145)*$EG145,2)</f>
        <v/>
      </c>
      <c r="EJ145" s="126">
        <f>ROUND($EI145*(1+$EP145),2)</f>
        <v/>
      </c>
      <c r="EK145" s="126" t="n">
        <v>0</v>
      </c>
      <c r="EL145" s="126">
        <f>ROUND(SUM($EK145:$EK145)*SUM($AB145:$AB145)*$EG145,2)</f>
        <v/>
      </c>
      <c r="EM145" s="126">
        <f>ROUND($EL145*(1+$EP145),2)</f>
        <v/>
      </c>
      <c r="EN145" s="126">
        <f>SUM($EE145,$EI145,$EL145)</f>
        <v/>
      </c>
      <c r="EO145" s="126">
        <f>SUM($EF145,$EJ145,$EM145)</f>
        <v/>
      </c>
      <c r="EP145" s="59" t="inlineStr">
        <is>
          <t>20%</t>
        </is>
      </c>
      <c r="EQ145" s="59" t="n"/>
      <c r="ER145" s="60">
        <f t="array" ref="ER145">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MATCH(ES145,
{"AMS";"RussOutdoor";"HD Outdoor";"Ingroup";"IQ";"Ledproduction";"LisChannel";"Logic";"Media-PPL";"NovikovTV | НовиковТВ";"SMA";"SOK";"КрокусТВ | CrocusTV | IndoorTV";"Сити";"ТЯК Москва"},
0)),"")</f>
        <v/>
      </c>
      <c r="ES145" s="60" t="n"/>
      <c r="ET145" s="60">
        <f t="array" ref="ET145">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MATCH(ES145,
{"AMS";"RussOutdoor";"HD Outdoor";"Ingroup";"IQ";"Ledproduction";"LisChannel";"Logic";"Media-PPL";"NovikovTV | НовиковТВ";"SMA";"SOK";"КрокусТВ | CrocusTV | IndoorTV";"Сити";"ТЯК Москва"},
0)),"")</f>
        <v/>
      </c>
      <c r="EU145" s="60" t="n"/>
      <c r="EV145" s="60" t="n"/>
      <c r="EX145" s="110">
        <f t="array" ref="EX145">
($AR145/30
+N("ТРАФИК ПЛОЩАДКИ"))*
(IFERROR(
_xlfn.LET(
_xlpm.GPR,
HLOOKUP($L145,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(MATCH($T145,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IF($Q145="цифровой",_xlpm.GPR/$AG145,_xlpm.GPR/60)),
0)
+N("DWELL TIME"))*
(IF($AB145=0,0,IF($AB145=1,0.3,IF($AB145=2,0.5,IF($AB145&gt;2,1))))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_xlfn.IFS($AC145="да",1.2,$AC145="нет",1)*
_xlfn.IFS($AD145="да",1.2,$AD145="нет",1)*
IF(R145="статический",1,1.2)*
$X145*
INDEX(
{1.2;1;1.2;1.2;1;1.2;1.2;1.2;1.2;1.2;1.2;1;1.2;1.2;1.2;1.2;1;1;1.2;1.2;1.2;1;1;1;1;1.2;1.2;1.2;1.2;1;1;1;1;1.2;1.2;1.2;1.2;1.2;1.2;1.2;1.2;1;1;1.2;1;1;1;1;1.5;1;1;1.5;1.5;1.2},
MATCH($Q145,_xlpm.MI,0)))&gt;{0.02;0.04;0.06;0.1;0.2;0.4;0.6;0.8;1;2;4;6})),
{0;1;2;3;4;5;6;7;8;9;10;11;12},
0)))
+N("КОЭФФИЦИЕНТ КОНТАКТА"))))*
(_xlfn.IFS($X145&lt;0.1,$X145/1000,$X145&gt;25,5.2,AND($X145&gt;=0.1,$X145&lt;=25),(($X145*2+0.1)/10)*($X145/10)))*
IFERROR((_xlfn.LET(
_xlpm.MA,
{0;0.8;0.85;0.9;0.95;1},
_xlpm.MAA,
{0;1;2;3;4;5},
INDEX(_xlpm.MA,MATCH(SUMPRODUCT(--((IF(ROUND(_xlpm.MAA,1)&gt;5,5,ROUND($AB145,1)))&gt;{0;1;2;3;4;5})),_xlpm.MAA,0)))
+N("КОЭФФИЦИЕНТ КОЛ-ВО КОНСТРУКЦИЙ")),1)*
$AB145,0))*
(IF($Q145="цифровой",$AG145/15*$AI145,1)
+N("ДЛЯ ЦИФРЫ"))</f>
        <v/>
      </c>
      <c r="EY145" s="110">
        <f>IFERROR(EX145*AY145,0)</f>
        <v/>
      </c>
      <c r="EZ145" s="131">
        <f>IFERROR(DP145/EY145*1000,0)</f>
        <v/>
      </c>
      <c r="FA145" s="112">
        <f>IFERROR(FC145/FB145,0)</f>
        <v/>
      </c>
      <c r="FB145" s="112">
        <f>IFERROR((FC145/(EY145/FF145*#REF!))*0.825,0)</f>
        <v/>
      </c>
      <c r="FC145" s="112">
        <f>IFERROR(((EX145*30/AR145)*100)/30,0)</f>
        <v/>
      </c>
      <c r="FD145" s="112">
        <f>IFERROR(EY145/G145*100%,0)</f>
        <v/>
      </c>
      <c r="FE145" s="112">
        <f>IFERROR(FD145/FC145*100%,0)</f>
        <v/>
      </c>
      <c r="FF145" s="110">
        <f>IFERROR(AR145/30*AY145,0)</f>
        <v/>
      </c>
    </row>
    <row r="146" ht="13" customHeight="1">
      <c r="A146" s="59" t="n"/>
      <c r="B146" s="60" t="n"/>
      <c r="C146" s="60" t="n"/>
      <c r="D146" s="60">
        <f t="array" ref="D146">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46" s="60">
        <f t="array" ref="E146">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MATCH($F146,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46" s="60" t="inlineStr"/>
      <c r="G146" s="60" t="n"/>
      <c r="H146" s="60">
        <f t="array" ref="H146">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MATCH($I146,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46" s="60" t="n"/>
      <c r="J146" s="60" t="n"/>
      <c r="K146" s="60" t="n"/>
      <c r="L146" s="60" t="n"/>
      <c r="M146" s="60" t="n"/>
      <c r="N146" s="60" t="n"/>
      <c r="O146" s="60" t="n"/>
      <c r="P146" s="60">
        <f t="array" ref="P146">
_xlfn.IFS(
ISNUMBER(MATCH($Q146,{"шелфбаннер","разделитель","монетница","чековая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ISNUMBER(MATCH($Q146,{"LED/LCD","видеокулер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ISNUMBER(MATCH($Q146,{"автомобиль","машина","выставочное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ISNUMBER(MATCH($Q146,{"билборд","лифтовая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ISNUMBER(MATCH($Q146,{"навигация","подвесной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ISNUMBER(MATCH($Q146,{"движущаяся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ISNUMBER(MATCH($Q146,{"каталог","журнал"},)),
"Пресса",
$Q146="","")</f>
        <v/>
      </c>
      <c r="Q146" s="60" t="n"/>
      <c r="R146" s="60">
        <f t="array" ref="R146">
IFERROR(
_xlfn.IFS(
OR(ISNUMBER(MATCH($Q146,{"экспозиция","макет","стенд","автостенд","авто стенд","выставочное пространство","выставочные стенды","модульные выставочные стенды","3Д конструкция","3D конструкция"},)),P146="Экспонирование"),
"нестандартный",
ISNUMBER(MATCH($Q146,{"скроллер","призматрон"},)),
"динамический",
$P146="Видео",
"цифровой",
OR($P146="Пресса",$P146="Щит",$P146="POSm",$P146="Подвес",$P146="Брендирование/оклейка"),
"статический"),"")</f>
        <v/>
      </c>
      <c r="S146" s="59" t="n"/>
      <c r="T146" s="60" t="n"/>
      <c r="U146" s="60" t="n"/>
      <c r="V146" s="60">
        <f>
IF(P146="Видео",
"цифровой постер/ролик",
IF(ISNUMBER(MATCH(Q146,{"короб световой","короб световой | лайтбокс","короб световой | кристалайт","лайтбокс","лайт бокс","кристалайт","LB","lightbox"},)),
"бэклит",
IF(P146="Брендирование/оклейка",
"перфарированная пленка/самоклейка",
IF(P146="Экспонирование",
"под запрос",
IF(P146="Подвес",
"баннер/ткань",
"")))))</f>
        <v/>
      </c>
      <c r="W146" s="59" t="n"/>
      <c r="X146" s="59" t="n"/>
      <c r="Y146" s="59" t="n"/>
      <c r="Z146" s="61" t="n"/>
      <c r="AA146" s="61" t="n"/>
      <c r="AB146" s="61">
        <f>IF(BL146&gt;0,Z146,0)</f>
        <v/>
      </c>
      <c r="AC146" s="59" t="n"/>
      <c r="AD146" s="59" t="n"/>
      <c r="AE146" s="59" t="n"/>
      <c r="AF146" s="59" t="n"/>
      <c r="AG146" s="59" t="n"/>
      <c r="AH146" s="59" t="n"/>
      <c r="AI146" s="59" t="n"/>
      <c r="AJ146" s="59" t="n"/>
      <c r="AK146" s="59" t="n"/>
      <c r="AL146" s="62">
        <f>IFERROR(IF(OR(R146="статический",R146="динамический",R146="нестандартный",R146="",R146=""),"-",IF(AND(AH146="-",AI146="-"),"-",AK146*3600/AH146*AI146)),"-")</f>
        <v/>
      </c>
      <c r="AM146" s="62">
        <f>IFERROR(IF(OR(R146="статический",R146="динамический",R146="",R146="", R146="BTL",R146="нестандартный"),"-",AG146*AI146*AL146/60),"-")</f>
        <v/>
      </c>
      <c r="AN146" s="63">
        <f>IFERROR(IF(AH146="","-",AG146*AI146/AH146),"-")</f>
        <v/>
      </c>
      <c r="AO146" s="59">
        <f>IFERROR(IF(OR($R146="статический",$R146="динамический",$R146="",$R146="",$R146="BTL",$R146="нестандартный"),"-",$AL146*$AY146),"-")</f>
        <v/>
      </c>
      <c r="AP146" s="62">
        <f>IFERROR(IF(OR($R146="статический",$R146="динамический",$R146="",$R146="",$R146="BTL",$R146="нестандартный"),"-",$AM146*AY146),"-")</f>
        <v/>
      </c>
      <c r="AQ146" s="64" t="n"/>
      <c r="AR146" s="61" t="n"/>
      <c r="AS146" s="61" t="n"/>
      <c r="AT146" s="61" t="n"/>
      <c r="AU146" s="65" t="n"/>
      <c r="AV146" s="124">
        <f>IFERROR(DR146/AT146*1000,"n/a")</f>
        <v/>
      </c>
      <c r="AW146" s="67" t="n"/>
      <c r="AX146" s="67" t="n"/>
      <c r="AY146" s="43">
        <f>IFERROR(IF(OR($AW146="",$AX146=""),"",_xlfn.DAYS($AX146+1,$AW146)),"")</f>
        <v/>
      </c>
      <c r="AZ146" s="68">
        <f t="array" ref="AZ146">
_xlfn.LET(_xlpm.COEFF,
IF($AW146+$AX146=0,0,IF(MAX(MIN($AX146,EOMONTH(AZ$15,0))-MAX($AW146,AZ$15)+1,)&gt;0,1,0)),
_xlfn.IFS(
$ES146="LisChannel",
_xlpm.COEFF*
INDEX({1;1;1.2;1.2;1;1;1;1;1.2;1.2;1.2;1.2},
MATCH(MONTH(AZ$15),
{1,2,3,4,5,6,7,8,9,10,11,12})),
CONCATENATE($ES146," ",$L146)="RussOutdoor метро",
_xlpm.COEFF*
INDEX({0.8;0.9;1.1;1.1;1;1;1;1;1.1;1.1;1.1;1.1},
MATCH(MONTH(AZ$15),
{1,2,3,4,5,6,7,8,9,10,11,12})),
$ES146&lt;&gt;"LisChannel",
_xlpm.COEFF,
$ES146&lt;&gt;"RussOutdoor",
_xlpm.COEFF))</f>
        <v/>
      </c>
      <c r="BA146" s="68">
        <f t="array" ref="BA146">
_xlfn.LET(_xlpm.COEFF,
IF($AW146+$AX146=0,0,IF(MAX(MIN($AX146,EOMONTH(BA$15,0))-MAX($AW146,BA$15)+1,)&gt;0,1,0)),
_xlfn.IFS(
$ES146="LisChannel",
_xlpm.COEFF*
INDEX({1;1;1.2;1.2;1;1;1;1;1.2;1.2;1.2;1.2},
MATCH(MONTH(BA$15),
{1,2,3,4,5,6,7,8,9,10,11,12})),
CONCATENATE($ES146," ",$L146)="RussOutdoor метро",
_xlpm.COEFF*
INDEX({0.8;0.9;1.1;1.1;1;1;1;1;1.1;1.1;1.1;1.1},
MATCH(MONTH(BA$15),
{1,2,3,4,5,6,7,8,9,10,11,12})),
$ES146&lt;&gt;"LisChannel",
_xlpm.COEFF,
$ES146&lt;&gt;"RussOutdoor",
_xlpm.COEFF))</f>
        <v/>
      </c>
      <c r="BB146" s="68">
        <f t="array" ref="BB146">
_xlfn.LET(_xlpm.COEFF,
IF($AW146+$AX146=0,0,IF(MAX(MIN($AX146,EOMONTH(BB$15,0))-MAX($AW146,BB$15)+1,)&gt;0,1,0)),
_xlfn.IFS(
$ES146="LisChannel",
_xlpm.COEFF*
INDEX({1;1;1.2;1.2;1;1;1;1;1.2;1.2;1.2;1.2},
MATCH(MONTH(BB$15),
{1,2,3,4,5,6,7,8,9,10,11,12})),
CONCATENATE($ES146," ",$L146)="RussOutdoor метро",
_xlpm.COEFF*
INDEX({0.8;0.9;1.1;1.1;1;1;1;1;1.1;1.1;1.1;1.1},
MATCH(MONTH(BB$15),
{1,2,3,4,5,6,7,8,9,10,11,12})),
$ES146&lt;&gt;"LisChannel",
_xlpm.COEFF,
$ES146&lt;&gt;"RussOutdoor",
_xlpm.COEFF))</f>
        <v/>
      </c>
      <c r="BC146" s="68">
        <f t="array" ref="BC146">
_xlfn.LET(_xlpm.COEFF,
IF($AW146+$AX146=0,0,IF(MAX(MIN($AX146,EOMONTH(BC$15,0))-MAX($AW146,BC$15)+1,)&gt;0,1,0)),
_xlfn.IFS(
$ES146="LisChannel",
_xlpm.COEFF*
INDEX({1;1;1.2;1.2;1;1;1;1;1.2;1.2;1.2;1.2},
MATCH(MONTH(BC$15),
{1,2,3,4,5,6,7,8,9,10,11,12})),
CONCATENATE($ES146," ",$L146)="RussOutdoor метро",
_xlpm.COEFF*
INDEX({0.8;0.9;1.1;1.1;1;1;1;1;1.1;1.1;1.1;1.1},
MATCH(MONTH(BC$15),
{1,2,3,4,5,6,7,8,9,10,11,12})),
$ES146&lt;&gt;"LisChannel",
_xlpm.COEFF,
$ES146&lt;&gt;"RussOutdoor",
_xlpm.COEFF))</f>
        <v/>
      </c>
      <c r="BD146" s="68">
        <f t="array" ref="BD146">
_xlfn.LET(_xlpm.COEFF,
IF($AW146+$AX146=0,0,IF(MAX(MIN($AX146,EOMONTH(BD$15,0))-MAX($AW146,BD$15)+1,)&gt;0,1,0)),
_xlfn.IFS(
$ES146="LisChannel",
_xlpm.COEFF*
INDEX({1;1;1.2;1.2;1;1;1;1;1.2;1.2;1.2;1.2},
MATCH(MONTH(BD$15),
{1,2,3,4,5,6,7,8,9,10,11,12})),
CONCATENATE($ES146," ",$L146)="RussOutdoor метро",
_xlpm.COEFF*
INDEX({0.8;0.9;1.1;1.1;1;1;1;1;1.1;1.1;1.1;1.1},
MATCH(MONTH(BD$15),
{1,2,3,4,5,6,7,8,9,10,11,12})),
$ES146&lt;&gt;"LisChannel",
_xlpm.COEFF,
$ES146&lt;&gt;"RussOutdoor",
_xlpm.COEFF))</f>
        <v/>
      </c>
      <c r="BE146" s="68">
        <f t="array" ref="BE146">
_xlfn.LET(_xlpm.COEFF,
IF($AW146+$AX146=0,0,IF(MAX(MIN($AX146,EOMONTH(BE$15,0))-MAX($AW146,BE$15)+1,)&gt;0,1,0)),
_xlfn.IFS(
$ES146="LisChannel",
_xlpm.COEFF*
INDEX({1;1;1.2;1.2;1;1;1;1;1.2;1.2;1.2;1.2},
MATCH(MONTH(BE$15),
{1,2,3,4,5,6,7,8,9,10,11,12})),
CONCATENATE($ES146," ",$L146)="RussOutdoor метро",
_xlpm.COEFF*
INDEX({0.8;0.9;1.1;1.1;1;1;1;1;1.1;1.1;1.1;1.1},
MATCH(MONTH(BE$15),
{1,2,3,4,5,6,7,8,9,10,11,12})),
$ES146&lt;&gt;"LisChannel",
_xlpm.COEFF,
$ES146&lt;&gt;"RussOutdoor",
_xlpm.COEFF))</f>
        <v/>
      </c>
      <c r="BF146" s="68">
        <f t="array" ref="BF146">
_xlfn.LET(_xlpm.COEFF,
IF($AW146+$AX146=0,0,IF(MAX(MIN($AX146,EOMONTH(BF$15,0))-MAX($AW146,BF$15)+1,)&gt;0,1,0)),
_xlfn.IFS(
$ES146="LisChannel",
_xlpm.COEFF*
INDEX({1;1;1.2;1.2;1;1;1;1;1.2;1.2;1.2;1.2},
MATCH(MONTH(BF$15),
{1,2,3,4,5,6,7,8,9,10,11,12})),
CONCATENATE($ES146," ",$L146)="RussOutdoor метро",
_xlpm.COEFF*
INDEX({0.8;0.9;1.1;1.1;1;1;1;1;1.1;1.1;1.1;1.1},
MATCH(MONTH(BF$15),
{1,2,3,4,5,6,7,8,9,10,11,12})),
$ES146&lt;&gt;"LisChannel",
_xlpm.COEFF,
$ES146&lt;&gt;"RussOutdoor",
_xlpm.COEFF))</f>
        <v/>
      </c>
      <c r="BG146" s="68">
        <f t="array" ref="BG146">
_xlfn.LET(_xlpm.COEFF,
IF($AW146+$AX146=0,0,IF(MAX(MIN($AX146,EOMONTH(BG$15,0))-MAX($AW146,BG$15)+1,)&gt;0,1,0)),
_xlfn.IFS(
$ES146="LisChannel",
_xlpm.COEFF*
INDEX({1;1;1.2;1.2;1;1;1;1;1.2;1.2;1.2;1.2},
MATCH(MONTH(BG$15),
{1,2,3,4,5,6,7,8,9,10,11,12})),
CONCATENATE($ES146," ",$L146)="RussOutdoor метро",
_xlpm.COEFF*
INDEX({0.8;0.9;1.1;1.1;1;1;1;1;1.1;1.1;1.1;1.1},
MATCH(MONTH(BG$15),
{1,2,3,4,5,6,7,8,9,10,11,12})),
$ES146&lt;&gt;"LisChannel",
_xlpm.COEFF,
$ES146&lt;&gt;"RussOutdoor",
_xlpm.COEFF))</f>
        <v/>
      </c>
      <c r="BH146" s="68">
        <f t="array" ref="BH146">
_xlfn.LET(_xlpm.COEFF,
IF($AW146+$AX146=0,0,IF(MAX(MIN($AX146,EOMONTH(BH$15,0))-MAX($AW146,BH$15)+1,)&gt;0,1,0)),
_xlfn.IFS(
$ES146="LisChannel",
_xlpm.COEFF*
INDEX({1;1;1.2;1.2;1;1;1;1;1.2;1.2;1.2;1.2},
MATCH(MONTH(BH$15),
{1,2,3,4,5,6,7,8,9,10,11,12})),
CONCATENATE($ES146," ",$L146)="RussOutdoor метро",
_xlpm.COEFF*
INDEX({0.8;0.9;1.1;1.1;1;1;1;1;1.1;1.1;1.1;1.1},
MATCH(MONTH(BH$15),
{1,2,3,4,5,6,7,8,9,10,11,12})),
$ES146&lt;&gt;"LisChannel",
_xlpm.COEFF,
$ES146&lt;&gt;"RussOutdoor",
_xlpm.COEFF))</f>
        <v/>
      </c>
      <c r="BI146" s="68">
        <f t="array" ref="BI146">
_xlfn.LET(_xlpm.COEFF,
IF($AW146+$AX146=0,0,IF(MAX(MIN($AX146,EOMONTH(BI$15,0))-MAX($AW146,BI$15)+1,)&gt;0,1,0)),
_xlfn.IFS(
$ES146="LisChannel",
_xlpm.COEFF*
INDEX({1;1;1.2;1.2;1;1;1;1;1.2;1.2;1.2;1.2},
MATCH(MONTH(BI$15),
{1,2,3,4,5,6,7,8,9,10,11,12})),
CONCATENATE($ES146," ",$L146)="RussOutdoor метро",
_xlpm.COEFF*
INDEX({0.8;0.9;1.1;1.1;1;1;1;1;1.1;1.1;1.1;1.1},
MATCH(MONTH(BI$15),
{1,2,3,4,5,6,7,8,9,10,11,12})),
$ES146&lt;&gt;"LisChannel",
_xlpm.COEFF,
$ES146&lt;&gt;"RussOutdoor",
_xlpm.COEFF))</f>
        <v/>
      </c>
      <c r="BJ146" s="68">
        <f t="array" ref="BJ146">
_xlfn.LET(_xlpm.COEFF,
IF($AW146+$AX146=0,0,IF(MAX(MIN($AX146,EOMONTH(BJ$15,0))-MAX($AW146,BJ$15)+1,)&gt;0,1,0)),
_xlfn.IFS(
$ES146="LisChannel",
_xlpm.COEFF*
INDEX({1;1;1.2;1.2;1;1;1;1;1.2;1.2;1.2;1.2},
MATCH(MONTH(BJ$15),
{1,2,3,4,5,6,7,8,9,10,11,12})),
CONCATENATE($ES146," ",$L146)="RussOutdoor метро",
_xlpm.COEFF*
INDEX({0.8;0.9;1.1;1.1;1;1;1;1;1.1;1.1;1.1;1.1},
MATCH(MONTH(BJ$15),
{1,2,3,4,5,6,7,8,9,10,11,12})),
$ES146&lt;&gt;"LisChannel",
_xlpm.COEFF,
$ES146&lt;&gt;"RussOutdoor",
_xlpm.COEFF))</f>
        <v/>
      </c>
      <c r="BK146" s="68">
        <f t="array" ref="BK146">
_xlfn.LET(_xlpm.COEFF,
IF($AW146+$AX146=0,0,IF(MAX(MIN($AX146,EOMONTH(BK$15,0))-MAX($AW146,BK$15)+1,)&gt;0,1,0)),
_xlfn.IFS(
$ES146="LisChannel",
_xlpm.COEFF*
INDEX({1;1;1.2;1.2;1;1;1;1;1.2;1.2;1.2;1.2},
MATCH(MONTH(BK$15),
{1,2,3,4,5,6,7,8,9,10,11,12})),
CONCATENATE($ES146," ",$L146)="RussOutdoor метро",
_xlpm.COEFF*
INDEX({0.8;0.9;1.1;1.1;1;1;1;1;1.1;1.1;1.1;1.1},
MATCH(MONTH(BK$15),
{1,2,3,4,5,6,7,8,9,10,11,12})),
$ES146&lt;&gt;"LisChannel",
_xlpm.COEFF,
$ES146&lt;&gt;"RussOutdoor",
_xlpm.COEFF))</f>
        <v/>
      </c>
      <c r="BL146" s="62">
        <f>COUNTIFS($AZ146:$BK146,"&gt;0")</f>
        <v/>
      </c>
      <c r="BM146" s="65" t="n"/>
      <c r="BN146" s="125">
        <f>$DJ146</f>
        <v/>
      </c>
      <c r="BO146" s="63">
        <f>$DQ146</f>
        <v/>
      </c>
      <c r="BP146" s="125">
        <f>
IFERROR(
IF($BL146=0,0,
$BN146*(1-$BO146)),
0)</f>
        <v/>
      </c>
      <c r="BQ146" s="125">
        <f t="array" ref="BQ146">
IFERROR(
_xlfn.IFS(
$DH146="день_1",
$BP146*$BL146/($AX146-$AW146+1)*AZ146*(DAY(EOMONTH(AZ$15,0))),
$DH146="день_2",
$BP146/30*MAX(MIN($AX146,EOMONTH(AZ$15,0))-MAX($AW146,AZ$15)+1,),
$DH146="раб.день",
$BP146/30*(IFERROR(
_xlfn.LET(_xlpm.VD,
CHOOSE(
{1;2;3;4;5;6;7;8;9;10;11;12;13;14;15;16;17;18},
45658,45659,45660,45661,45662,45663,45664,45665,45711,45724,45778,45779,45785,45786,45820,45821,45965,46022),
_xlfn.LET(_xlpm.DD,
MAX(MIN($AX146,EOMONTH(AZ$15,0))-MAX($AW146,AZ$15),),
_xlfn.IFS(
AND(MONTH($AW146)=MONTH(AZ$15),MONTH($AX146)&lt;&gt;MONTH(AZ$15)),
NETWORKDAYS.INTL($AW146,$AW146+_xlpm.DD,1,_xlpm.VD),
AND(MONTH($AW146)&lt;&gt;MONTH(AZ$15),MONTH($AX146)=MONTH(AZ$15)),
NETWORKDAYS.INTL(($AX146)-_xlpm.DD,$AX146,1,_xlpm.VD),
AND(MONTH($AW146)&lt;MONTH(AZ$15),MONTH($AX146)&gt;MONTH(AZ$15)),
NETWORKDAYS.INTL((EOMONTH(AZ$15-1,1))-_xlpm.DD,EOMONTH(AZ$15-1,1),1,_xlpm.VD),
AND(MONTH($AW146)=MONTH(AZ$15),MONTH($AX146)=MONTH(AZ$15)),
NETWORKDAYS.INTL($AW146,$AX146,1,_xlpm.VD)))),0)),
$DH146="месяц",
$BP146*AZ146,
$DH146="неделя",
$BP146*AZ146/7*(ROUNDUP((DAY(EOMONTH(AZ$15,0)))/4,0))),
0)</f>
        <v/>
      </c>
      <c r="BR146" s="125">
        <f t="array" ref="BR146">
IFERROR(
_xlfn.IFS(
$DH146="день_1",
$BP146*$BL146/($AX146-$AW146+1)*BA146*(DAY(EOMONTH(BA$15,0))),
$DH146="день_2",
$BP146/30*MAX(MIN($AX146,EOMONTH(BA$15,0))-MAX($AW146,BA$15)+1,),
$DH146="раб.день",
$BP146/30*(IFERROR(
_xlfn.LET(_xlpm.VD,
CHOOSE(
{1;2;3;4;5;6;7;8;9;10;11;12;13;14;15;16;17;18},
45658,45659,45660,45661,45662,45663,45664,45665,45711,45724,45778,45779,45785,45786,45820,45821,45965,46022),
_xlfn.LET(_xlpm.DD,
MAX(MIN($AX146,EOMONTH(BA$15,0))-MAX($AW146,BA$15),),
_xlfn.IFS(
AND(MONTH($AW146)=MONTH(BA$15),MONTH($AX146)&lt;&gt;MONTH(BA$15)),
NETWORKDAYS.INTL($AW146,$AW146+_xlpm.DD,1,_xlpm.VD),
AND(MONTH($AW146)&lt;&gt;MONTH(BA$15),MONTH($AX146)=MONTH(BA$15)),
NETWORKDAYS.INTL(($AX146)-_xlpm.DD,$AX146,1,_xlpm.VD),
AND(MONTH($AW146)&lt;MONTH(BA$15),MONTH($AX146)&gt;MONTH(BA$15)),
NETWORKDAYS.INTL((EOMONTH(BA$15-1,1))-_xlpm.DD,EOMONTH(BA$15-1,1),1,_xlpm.VD),
AND(MONTH($AW146)=MONTH(BA$15),MONTH($AX146)=MONTH(BA$15)),
NETWORKDAYS.INTL($AW146,$AX146,1,_xlpm.VD)))),0)),
$DH146="месяц",
$BP146*BA146,
$DH146="неделя",
$BP146*BA146/7*(ROUNDUP((DAY(EOMONTH(BA$15,0)))/4,0))),
0)</f>
        <v/>
      </c>
      <c r="BS146" s="125">
        <f t="array" ref="BS146">
IFERROR(
_xlfn.IFS(
$DH146="день_1",
$BP146*$BL146/($AX146-$AW146+1)*BB146*(DAY(EOMONTH(BB$15,0))),
$DH146="день_2",
$BP146/30*MAX(MIN($AX146,EOMONTH(BB$15,0))-MAX($AW146,BB$15)+1,),
$DH146="раб.день",
$BP146/30*(IFERROR(
_xlfn.LET(_xlpm.VD,
CHOOSE(
{1;2;3;4;5;6;7;8;9;10;11;12;13;14;15;16;17;18},
45658,45659,45660,45661,45662,45663,45664,45665,45711,45724,45778,45779,45785,45786,45820,45821,45965,46022),
_xlfn.LET(_xlpm.DD,
MAX(MIN($AX146,EOMONTH(BB$15,0))-MAX($AW146,BB$15),),
_xlfn.IFS(
AND(MONTH($AW146)=MONTH(BB$15),MONTH($AX146)&lt;&gt;MONTH(BB$15)),
NETWORKDAYS.INTL($AW146,$AW146+_xlpm.DD,1,_xlpm.VD),
AND(MONTH($AW146)&lt;&gt;MONTH(BB$15),MONTH($AX146)=MONTH(BB$15)),
NETWORKDAYS.INTL(($AX146)-_xlpm.DD,$AX146,1,_xlpm.VD),
AND(MONTH($AW146)&lt;MONTH(BB$15),MONTH($AX146)&gt;MONTH(BB$15)),
NETWORKDAYS.INTL((EOMONTH(BB$15-1,1))-_xlpm.DD,EOMONTH(BB$15-1,1),1,_xlpm.VD),
AND(MONTH($AW146)=MONTH(BB$15),MONTH($AX146)=MONTH(BB$15)),
NETWORKDAYS.INTL($AW146,$AX146,1,_xlpm.VD)))),0)),
$DH146="месяц",
$BP146*BB146,
$DH146="неделя",
$BP146*BB146/7*(ROUNDUP((DAY(EOMONTH(BB$15,0)))/4,0))),
0)</f>
        <v/>
      </c>
      <c r="BT146" s="125">
        <f t="array" ref="BT146">
IFERROR(
_xlfn.IFS(
$DH146="день_1",
$BP146*$BL146/($AX146-$AW146+1)*BC146*(DAY(EOMONTH(BC$15,0))),
$DH146="день_2",
$BP146/30*MAX(MIN($AX146,EOMONTH(BC$15,0))-MAX($AW146,BC$15)+1,),
$DH146="раб.день",
$BP146/30*(IFERROR(
_xlfn.LET(_xlpm.VD,
CHOOSE(
{1;2;3;4;5;6;7;8;9;10;11;12;13;14;15;16;17;18},
45658,45659,45660,45661,45662,45663,45664,45665,45711,45724,45778,45779,45785,45786,45820,45821,45965,46022),
_xlfn.LET(_xlpm.DD,
MAX(MIN($AX146,EOMONTH(BC$15,0))-MAX($AW146,BC$15),),
_xlfn.IFS(
AND(MONTH($AW146)=MONTH(BC$15),MONTH($AX146)&lt;&gt;MONTH(BC$15)),
NETWORKDAYS.INTL($AW146,$AW146+_xlpm.DD,1,_xlpm.VD),
AND(MONTH($AW146)&lt;&gt;MONTH(BC$15),MONTH($AX146)=MONTH(BC$15)),
NETWORKDAYS.INTL(($AX146)-_xlpm.DD,$AX146,1,_xlpm.VD),
AND(MONTH($AW146)&lt;MONTH(BC$15),MONTH($AX146)&gt;MONTH(BC$15)),
NETWORKDAYS.INTL((EOMONTH(BC$15-1,1))-_xlpm.DD,EOMONTH(BC$15-1,1),1,_xlpm.VD),
AND(MONTH($AW146)=MONTH(BC$15),MONTH($AX146)=MONTH(BC$15)),
NETWORKDAYS.INTL($AW146,$AX146,1,_xlpm.VD)))),0)),
$DH146="месяц",
$BP146*BC146,
$DH146="неделя",
$BP146*BC146/7*(ROUNDUP((DAY(EOMONTH(BC$15,0)))/4,0))),
0)</f>
        <v/>
      </c>
      <c r="BU146" s="125">
        <f t="array" ref="BU146">
IFERROR(
_xlfn.IFS(
$DH146="день_1",
$BP146*$BL146/($AX146-$AW146+1)*BD146*(DAY(EOMONTH(BD$15,0))),
$DH146="день_2",
$BP146/30*MAX(MIN($AX146,EOMONTH(BD$15,0))-MAX($AW146,BD$15)+1,),
$DH146="раб.день",
$BP146/30*(IFERROR(
_xlfn.LET(_xlpm.VD,
CHOOSE(
{1;2;3;4;5;6;7;8;9;10;11;12;13;14;15;16;17;18},
45658,45659,45660,45661,45662,45663,45664,45665,45711,45724,45778,45779,45785,45786,45820,45821,45965,46022),
_xlfn.LET(_xlpm.DD,
MAX(MIN($AX146,EOMONTH(BD$15,0))-MAX($AW146,BD$15),),
_xlfn.IFS(
AND(MONTH($AW146)=MONTH(BD$15),MONTH($AX146)&lt;&gt;MONTH(BD$15)),
NETWORKDAYS.INTL($AW146,$AW146+_xlpm.DD,1,_xlpm.VD),
AND(MONTH($AW146)&lt;&gt;MONTH(BD$15),MONTH($AX146)=MONTH(BD$15)),
NETWORKDAYS.INTL(($AX146)-_xlpm.DD,$AX146,1,_xlpm.VD),
AND(MONTH($AW146)&lt;MONTH(BD$15),MONTH($AX146)&gt;MONTH(BD$15)),
NETWORKDAYS.INTL((EOMONTH(BD$15-1,1))-_xlpm.DD,EOMONTH(BD$15-1,1),1,_xlpm.VD),
AND(MONTH($AW146)=MONTH(BD$15),MONTH($AX146)=MONTH(BD$15)),
NETWORKDAYS.INTL($AW146,$AX146,1,_xlpm.VD)))),0)),
$DH146="месяц",
$BP146*BD146,
$DH146="неделя",
$BP146*BD146/7*(ROUNDUP((DAY(EOMONTH(BD$15,0)))/4,0))),
0)</f>
        <v/>
      </c>
      <c r="BV146" s="125">
        <f t="array" ref="BV146">
IFERROR(
_xlfn.IFS(
$DH146="день_1",
$BP146*$BL146/($AX146-$AW146+1)*BE146*(DAY(EOMONTH(BE$15,0))),
$DH146="день_2",
$BP146/30*MAX(MIN($AX146,EOMONTH(BE$15,0))-MAX($AW146,BE$15)+1,),
$DH146="раб.день",
$BP146/30*(IFERROR(
_xlfn.LET(_xlpm.VD,
CHOOSE(
{1;2;3;4;5;6;7;8;9;10;11;12;13;14;15;16;17;18},
45658,45659,45660,45661,45662,45663,45664,45665,45711,45724,45778,45779,45785,45786,45820,45821,45965,46022),
_xlfn.LET(_xlpm.DD,
MAX(MIN($AX146,EOMONTH(BE$15,0))-MAX($AW146,BE$15),),
_xlfn.IFS(
AND(MONTH($AW146)=MONTH(BE$15),MONTH($AX146)&lt;&gt;MONTH(BE$15)),
NETWORKDAYS.INTL($AW146,$AW146+_xlpm.DD,1,_xlpm.VD),
AND(MONTH($AW146)&lt;&gt;MONTH(BE$15),MONTH($AX146)=MONTH(BE$15)),
NETWORKDAYS.INTL(($AX146)-_xlpm.DD,$AX146,1,_xlpm.VD),
AND(MONTH($AW146)&lt;MONTH(BE$15),MONTH($AX146)&gt;MONTH(BE$15)),
NETWORKDAYS.INTL((EOMONTH(BE$15-1,1))-_xlpm.DD,EOMONTH(BE$15-1,1),1,_xlpm.VD),
AND(MONTH($AW146)=MONTH(BE$15),MONTH($AX146)=MONTH(BE$15)),
NETWORKDAYS.INTL($AW146,$AX146,1,_xlpm.VD)))),0)),
$DH146="месяц",
$BP146*BE146,
$DH146="неделя",
$BP146*BE146/7*(ROUNDUP((DAY(EOMONTH(BE$15,0)))/4,0))),
0)</f>
        <v/>
      </c>
      <c r="BW146" s="125">
        <f t="array" ref="BW146">
IFERROR(
_xlfn.IFS(
$DH146="день_1",
$BP146*$BL146/($AX146-$AW146+1)*BF146*(DAY(EOMONTH(BF$15,0))),
$DH146="день_2",
$BP146/30*MAX(MIN($AX146,EOMONTH(BF$15,0))-MAX($AW146,BF$15)+1,),
$DH146="раб.день",
$BP146/30*(IFERROR(
_xlfn.LET(_xlpm.VD,
CHOOSE(
{1;2;3;4;5;6;7;8;9;10;11;12;13;14;15;16;17;18},
45658,45659,45660,45661,45662,45663,45664,45665,45711,45724,45778,45779,45785,45786,45820,45821,45965,46022),
_xlfn.LET(_xlpm.DD,
MAX(MIN($AX146,EOMONTH(BF$15,0))-MAX($AW146,BF$15),),
_xlfn.IFS(
AND(MONTH($AW146)=MONTH(BF$15),MONTH($AX146)&lt;&gt;MONTH(BF$15)),
NETWORKDAYS.INTL($AW146,$AW146+_xlpm.DD,1,_xlpm.VD),
AND(MONTH($AW146)&lt;&gt;MONTH(BF$15),MONTH($AX146)=MONTH(BF$15)),
NETWORKDAYS.INTL(($AX146)-_xlpm.DD,$AX146,1,_xlpm.VD),
AND(MONTH($AW146)&lt;MONTH(BF$15),MONTH($AX146)&gt;MONTH(BF$15)),
NETWORKDAYS.INTL((EOMONTH(BF$15-1,1))-_xlpm.DD,EOMONTH(BF$15-1,1),1,_xlpm.VD),
AND(MONTH($AW146)=MONTH(BF$15),MONTH($AX146)=MONTH(BF$15)),
NETWORKDAYS.INTL($AW146,$AX146,1,_xlpm.VD)))),0)),
$DH146="месяц",
$BP146*BF146,
$DH146="неделя",
$BP146*BF146/7*(ROUNDUP((DAY(EOMONTH(BF$15,0)))/4,0))),
0)</f>
        <v/>
      </c>
      <c r="BX146" s="125">
        <f t="array" ref="BX146">
IFERROR(
_xlfn.IFS(
$DH146="день_1",
$BP146*$BL146/($AX146-$AW146+1)*BG146*(DAY(EOMONTH(BG$15,0))),
$DH146="день_2",
$BP146/30*MAX(MIN($AX146,EOMONTH(BG$15,0))-MAX($AW146,BG$15)+1,),
$DH146="раб.день",
$BP146/30*(IFERROR(
_xlfn.LET(_xlpm.VD,
CHOOSE(
{1;2;3;4;5;6;7;8;9;10;11;12;13;14;15;16;17;18},
45658,45659,45660,45661,45662,45663,45664,45665,45711,45724,45778,45779,45785,45786,45820,45821,45965,46022),
_xlfn.LET(_xlpm.DD,
MAX(MIN($AX146,EOMONTH(BG$15,0))-MAX($AW146,BG$15),),
_xlfn.IFS(
AND(MONTH($AW146)=MONTH(BG$15),MONTH($AX146)&lt;&gt;MONTH(BG$15)),
NETWORKDAYS.INTL($AW146,$AW146+_xlpm.DD,1,_xlpm.VD),
AND(MONTH($AW146)&lt;&gt;MONTH(BG$15),MONTH($AX146)=MONTH(BG$15)),
NETWORKDAYS.INTL(($AX146)-_xlpm.DD,$AX146,1,_xlpm.VD),
AND(MONTH($AW146)&lt;MONTH(BG$15),MONTH($AX146)&gt;MONTH(BG$15)),
NETWORKDAYS.INTL((EOMONTH(BG$15-1,1))-_xlpm.DD,EOMONTH(BG$15-1,1),1,_xlpm.VD),
AND(MONTH($AW146)=MONTH(BG$15),MONTH($AX146)=MONTH(BG$15)),
NETWORKDAYS.INTL($AW146,$AX146,1,_xlpm.VD)))),0)),
$DH146="месяц",
$BP146*BG146,
$DH146="неделя",
$BP146*BG146/7*(ROUNDUP((DAY(EOMONTH(BG$15,0)))/4,0))),
0)</f>
        <v/>
      </c>
      <c r="BY146" s="125">
        <f t="array" ref="BY146">
IFERROR(
_xlfn.IFS(
$DH146="день_1",
$BP146*$BL146/($AX146-$AW146+1)*BH146*(DAY(EOMONTH(BH$15,0))),
$DH146="день_2",
$BP146/30*MAX(MIN($AX146,EOMONTH(BH$15,0))-MAX($AW146,BH$15)+1,),
$DH146="раб.день",
$BP146/30*(IFERROR(
_xlfn.LET(_xlpm.VD,
CHOOSE(
{1;2;3;4;5;6;7;8;9;10;11;12;13;14;15;16;17;18},
45658,45659,45660,45661,45662,45663,45664,45665,45711,45724,45778,45779,45785,45786,45820,45821,45965,46022),
_xlfn.LET(_xlpm.DD,
MAX(MIN($AX146,EOMONTH(BH$15,0))-MAX($AW146,BH$15),),
_xlfn.IFS(
AND(MONTH($AW146)=MONTH(BH$15),MONTH($AX146)&lt;&gt;MONTH(BH$15)),
NETWORKDAYS.INTL($AW146,$AW146+_xlpm.DD,1,_xlpm.VD),
AND(MONTH($AW146)&lt;&gt;MONTH(BH$15),MONTH($AX146)=MONTH(BH$15)),
NETWORKDAYS.INTL(($AX146)-_xlpm.DD,$AX146,1,_xlpm.VD),
AND(MONTH($AW146)&lt;MONTH(BH$15),MONTH($AX146)&gt;MONTH(BH$15)),
NETWORKDAYS.INTL((EOMONTH(BH$15-1,1))-_xlpm.DD,EOMONTH(BH$15-1,1),1,_xlpm.VD),
AND(MONTH($AW146)=MONTH(BH$15),MONTH($AX146)=MONTH(BH$15)),
NETWORKDAYS.INTL($AW146,$AX146,1,_xlpm.VD)))),0)),
$DH146="месяц",
$BP146*BH146,
$DH146="неделя",
$BP146*BH146/7*(ROUNDUP((DAY(EOMONTH(BH$15,0)))/4,0))),
0)</f>
        <v/>
      </c>
      <c r="BZ146" s="125">
        <f t="array" ref="BZ146">
IFERROR(
_xlfn.IFS(
$DH146="день_1",
$BP146*$BL146/($AX146-$AW146+1)*BI146*(DAY(EOMONTH(BI$15,0))),
$DH146="день_2",
$BP146/30*MAX(MIN($AX146,EOMONTH(BI$15,0))-MAX($AW146,BI$15)+1,),
$DH146="раб.день",
$BP146/30*(IFERROR(
_xlfn.LET(_xlpm.VD,
CHOOSE(
{1;2;3;4;5;6;7;8;9;10;11;12;13;14;15;16;17;18},
45658,45659,45660,45661,45662,45663,45664,45665,45711,45724,45778,45779,45785,45786,45820,45821,45965,46022),
_xlfn.LET(_xlpm.DD,
MAX(MIN($AX146,EOMONTH(BI$15,0))-MAX($AW146,BI$15),),
_xlfn.IFS(
AND(MONTH($AW146)=MONTH(BI$15),MONTH($AX146)&lt;&gt;MONTH(BI$15)),
NETWORKDAYS.INTL($AW146,$AW146+_xlpm.DD,1,_xlpm.VD),
AND(MONTH($AW146)&lt;&gt;MONTH(BI$15),MONTH($AX146)=MONTH(BI$15)),
NETWORKDAYS.INTL(($AX146)-_xlpm.DD,$AX146,1,_xlpm.VD),
AND(MONTH($AW146)&lt;MONTH(BI$15),MONTH($AX146)&gt;MONTH(BI$15)),
NETWORKDAYS.INTL((EOMONTH(BI$15-1,1))-_xlpm.DD,EOMONTH(BI$15-1,1),1,_xlpm.VD),
AND(MONTH($AW146)=MONTH(BI$15),MONTH($AX146)=MONTH(BI$15)),
NETWORKDAYS.INTL($AW146,$AX146,1,_xlpm.VD)))),0)),
$DH146="месяц",
$BP146*BI146,
$DH146="неделя",
$BP146*BI146/7*(ROUNDUP((DAY(EOMONTH(BI$15,0)))/4,0))),
0)</f>
        <v/>
      </c>
      <c r="CA146" s="125">
        <f t="array" ref="CA146">
IFERROR(
_xlfn.IFS(
$DH146="день_1",
$BP146*$BL146/($AX146-$AW146+1)*BJ146*(DAY(EOMONTH(BJ$15,0))),
$DH146="день_2",
$BP146/30*MAX(MIN($AX146,EOMONTH(BJ$15,0))-MAX($AW146,BJ$15)+1,),
$DH146="раб.день",
$BP146/30*(IFERROR(
_xlfn.LET(_xlpm.VD,
CHOOSE(
{1;2;3;4;5;6;7;8;9;10;11;12;13;14;15;16;17;18},
45658,45659,45660,45661,45662,45663,45664,45665,45711,45724,45778,45779,45785,45786,45820,45821,45965,46022),
_xlfn.LET(_xlpm.DD,
MAX(MIN($AX146,EOMONTH(BJ$15,0))-MAX($AW146,BJ$15),),
_xlfn.IFS(
AND(MONTH($AW146)=MONTH(BJ$15),MONTH($AX146)&lt;&gt;MONTH(BJ$15)),
NETWORKDAYS.INTL($AW146,$AW146+_xlpm.DD,1,_xlpm.VD),
AND(MONTH($AW146)&lt;&gt;MONTH(BJ$15),MONTH($AX146)=MONTH(BJ$15)),
NETWORKDAYS.INTL(($AX146)-_xlpm.DD,$AX146,1,_xlpm.VD),
AND(MONTH($AW146)&lt;MONTH(BJ$15),MONTH($AX146)&gt;MONTH(BJ$15)),
NETWORKDAYS.INTL((EOMONTH(BJ$15-1,1))-_xlpm.DD,EOMONTH(BJ$15-1,1),1,_xlpm.VD),
AND(MONTH($AW146)=MONTH(BJ$15),MONTH($AX146)=MONTH(BJ$15)),
NETWORKDAYS.INTL($AW146,$AX146,1,_xlpm.VD)))),0)),
$DH146="месяц",
$BP146*BJ146,
$DH146="неделя",
$BP146*BJ146/7*(ROUNDUP((DAY(EOMONTH(BJ$15,0)))/4,0))),
0)</f>
        <v/>
      </c>
      <c r="CB146" s="125">
        <f t="array" ref="CB146">
IFERROR(
_xlfn.IFS(
$DH146="день_1",
$BP146*$BL146/($AX146-$AW146+1)*BK146*(DAY(EOMONTH(BK$15,0))),
$DH146="день_2",
$BP146/30*MAX(MIN($AX146,EOMONTH(BK$15,0))-MAX($AW146,BK$15)+1,),
$DH146="раб.день",
$BP146/30*(IFERROR(
_xlfn.LET(_xlpm.VD,
CHOOSE(
{1;2;3;4;5;6;7;8;9;10;11;12;13;14;15;16;17;18},
45658,45659,45660,45661,45662,45663,45664,45665,45711,45724,45778,45779,45785,45786,45820,45821,45965,46022),
_xlfn.LET(_xlpm.DD,
MAX(MIN($AX146,EOMONTH(BK$15,0))-MAX($AW146,BK$15),),
_xlfn.IFS(
AND(MONTH($AW146)=MONTH(BK$15),MONTH($AX146)&lt;&gt;MONTH(BK$15)),
NETWORKDAYS.INTL($AW146,$AW146+_xlpm.DD,1,_xlpm.VD),
AND(MONTH($AW146)&lt;&gt;MONTH(BK$15),MONTH($AX146)=MONTH(BK$15)),
NETWORKDAYS.INTL(($AX146)-_xlpm.DD,$AX146,1,_xlpm.VD),
AND(MONTH($AW146)&lt;MONTH(BK$15),MONTH($AX146)&gt;MONTH(BK$15)),
NETWORKDAYS.INTL((EOMONTH(BK$15-1,1))-_xlpm.DD,EOMONTH(BK$15-1,1),1,_xlpm.VD),
AND(MONTH($AW146)=MONTH(BK$15),MONTH($AX146)=MONTH(BK$15)),
NETWORKDAYS.INTL($AW146,$AX146,1,_xlpm.VD)))),0)),
$DH146="месяц",
$BP146*BK146,
$DH146="неделя",
$BP146*BK146/7*(ROUNDUP((DAY(EOMONTH(BK$15,0)))/4,0))),
0)</f>
        <v/>
      </c>
      <c r="CC146" s="125">
        <f>SUM($BQ146:$CB146)</f>
        <v/>
      </c>
      <c r="CD146" s="126">
        <f>SUM($EH146:$EH146)</f>
        <v/>
      </c>
      <c r="CE146" s="126">
        <f>$CD146*$AB146</f>
        <v/>
      </c>
      <c r="CF146" s="126">
        <f>SUM($EK146:$EK146)</f>
        <v/>
      </c>
      <c r="CG146" s="126">
        <f>$CF146*$AB146</f>
        <v/>
      </c>
      <c r="CH146" s="126">
        <f>SUM($CC146,$CE146,$CG146)</f>
        <v/>
      </c>
      <c r="CI146" s="126">
        <f>$CH146*(1+$CM146)</f>
        <v/>
      </c>
      <c r="CJ146" s="127" t="n">
        <v>0</v>
      </c>
      <c r="CK146" s="126">
        <f>SUM($CH146:$CH146)*(1+$CJ146)</f>
        <v/>
      </c>
      <c r="CL146" s="126">
        <f>SUM($CH146:$CH146)*(1+$CM146)</f>
        <v/>
      </c>
      <c r="CM146" s="59" t="inlineStr">
        <is>
          <t>20%</t>
        </is>
      </c>
      <c r="CN146" s="59" t="n"/>
      <c r="CO146" s="72" t="n"/>
      <c r="CP146" s="59" t="n"/>
      <c r="CQ146" s="73" t="n"/>
      <c r="CR146" s="73" t="n"/>
      <c r="CS146" s="73" t="n"/>
      <c r="CT146" s="72" t="n"/>
      <c r="CU146" s="79" t="inlineStr">
        <is>
          <t> </t>
        </is>
      </c>
      <c r="CV146" s="60" t="n"/>
      <c r="CW146" s="60" t="n"/>
      <c r="CX146" s="60" t="n"/>
      <c r="CY146" s="127">
        <f>IFERROR(($CC146-$EE146)/($EE146/(1-$DQ146)),0)</f>
        <v/>
      </c>
      <c r="CZ146" s="127">
        <f>IFERROR(1-$EI146/($CE146),0)</f>
        <v/>
      </c>
      <c r="DA146" s="127">
        <f>IFERROR(1-$EL146/($CG146),0)</f>
        <v/>
      </c>
      <c r="DB146" s="126">
        <f>ROUND(IFERROR(($CI146/(1+$CM146)-$EN146),0),2)</f>
        <v/>
      </c>
      <c r="DC146" s="128" t="n"/>
      <c r="DD146" s="125" t="n"/>
      <c r="DE146" s="75" t="n">
        <v>0</v>
      </c>
      <c r="DF146" s="128" t="n"/>
      <c r="DG146" s="125">
        <f>IF($DC146=0,0,$DD146*($DC146*100%-$DE146*$DF146))*SUM($AB146:$AB146)</f>
        <v/>
      </c>
      <c r="DH146" s="129" t="inlineStr">
        <is>
          <t>месяц</t>
        </is>
      </c>
      <c r="DI146" s="130">
        <f t="array" ref="DI146">IFERROR(
IF($ES146="LisChannel",
(ROUND(((INDEX({174.625;153.888888888889;130.972222222222},MATCH($AI146,{2;3;4}),0))*$AG146*$AI146),2)),0),0)</f>
        <v/>
      </c>
      <c r="DJ146" s="130">
        <f>
_xlfn.LET(_xlpm.X,
IFERROR(
IF($ES146="НовиковТВ",
(_xlfn.LET(_xlpm.NTV,
_xlfn.LET(_xlpm.MIN,350000,
IF(SUMIFS($DI:$DI,$ES:$ES,"НовиковТВ")&lt;=_xlpm.MIN,
(SUMIFS($DI:$DI,$ES:$ES,"НовиковТВ")/(COUNTIFS($ES:$ES,"НовиковТВ")))*_xlpm.MIN/SUMIFS($DI:$DI,$ES:$ES,"НовиковТВ"),
DI146)),
_xlpm.NTV+$DG146/(1-(1-(_xlpm.NTV)*(1-$DL146)*(1-$DM146)*(1-$DN146)*(1-$DO146)*(1-$DP146)/_xlpm.NTV))))/(1+$EP146),
$DI146+$DG146/(1-(1-($DI146)*(1-$DL146)*(1-$DM146)*(1-$DN146)*(1-$DO146)*(1-$DP146)/$DI146))),
0),
_xlpm.X*(1+$CM146)*(1+$CW146)-_xlpm.X*(1+$CM146)+_xlpm.X)</f>
        <v/>
      </c>
      <c r="DK146" s="125" t="inlineStr">
        <is>
          <t>послед.</t>
        </is>
      </c>
      <c r="DL146" s="63" t="n">
        <v>0</v>
      </c>
      <c r="DM146" s="63" t="n">
        <v>0</v>
      </c>
      <c r="DN146" s="63" t="n">
        <v>0</v>
      </c>
      <c r="DO146" s="63" t="n">
        <v>0</v>
      </c>
      <c r="DP146" s="63" t="n">
        <v>0</v>
      </c>
      <c r="DQ146" s="63">
        <f t="array" ref="DQ146">IFERROR(_xlfn.IFS(
$DK146="послед.",1-(1-$DL146)*(1-$DM146)*(1-$DN146)*(1-$DO146)*(1-$DP146),
$DK146="сумм.",$DL146+$DM146+$DN146+$DO146+$DP146),
0)</f>
        <v/>
      </c>
      <c r="DR146" s="125">
        <f t="array" ref="DR146">
IFERROR(
_xlfn.IFS(
$BL146=0,
0,
$BL146&gt;0,
_xlfn.IFS($DK146="послед.",
$DJ146*(1-$DL146)*(1-$DM146)*(1-$DN146)*(1-$DO146)*(1-$DP146),
$DK146="сумм.",
$DJ146*(1-($DL146+$DM146+$DN146+$DO146+$DP146)))),0)</f>
        <v/>
      </c>
      <c r="DS146" s="125">
        <f t="array" ref="DS146">
IFERROR(_xlfn.IFS(
$DH146="день_1",
$DR146*$BL146/($AX146-$AW146+1)*AZ146*(DAY(EOMONTH(AZ$15,0))),
$DH146="день_2",
$DR146/30*MAX(MIN($AX146,EOMONTH(AZ$15,0))-MAX($AW146,AZ$15)+1,),
$DH146="раб.день",
$DR146/30*(IFERROR(
_xlfn.LET(_xlpm.VD,
CHOOSE(
{1;2;3;4;5;6;7;8;9;10;11;12;13;14;15;16;17;18},
45658,45659,45660,45661,45662,45663,45664,45665,45711,45724,45778,45779,45785,45786,45820,45821,45965,46022),
_xlfn.LET(_xlpm.DD,
MAX(MIN($AX146,EOMONTH(AZ$15,0))-MAX($AW146,AZ$15),),
_xlfn.IFS(
AND(MONTH($AW146)=MONTH(AZ$15),MONTH($AX146)&lt;&gt;MONTH(AZ$15)),
NETWORKDAYS.INTL($AW146,$AW146+_xlpm.DD,1,_xlpm.VD),
AND(MONTH($AW146)&lt;&gt;MONTH(AZ$15),MONTH($AX146)=MONTH(AZ$15)),
NETWORKDAYS.INTL(($AX146)-_xlpm.DD,$AX146,1,_xlpm.VD),
AND(MONTH($AW146)&lt;MONTH(AZ$15),MONTH($AX146)&gt;MONTH(AZ$15)),
NETWORKDAYS.INTL((EOMONTH(AZ$15-1,1))-_xlpm.DD,EOMONTH(AZ$15-1,1),1,_xlpm.VD),
AND(MONTH($AW146)=MONTH(AZ$15),MONTH($AX146)=MONTH(AZ$15)),
NETWORKDAYS.INTL($AW146,$AX146,1,_xlpm.VD)))),0)),
$DH146="месяц",
$DR146*AZ146,
$DH146="неделя",
$DR146*AZ146/7*(ROUNDUP((DAY(EOMONTH(AZ$15,0)))/4,0))),
0)</f>
        <v/>
      </c>
      <c r="DT146" s="125">
        <f t="array" ref="DT146">
IFERROR(_xlfn.IFS(
$DH146="день_1",
$DR146*$BL146/($AX146-$AW146+1)*BA146*(DAY(EOMONTH(BA$15,0))),
$DH146="день_2",
$DR146/30*MAX(MIN($AX146,EOMONTH(BA$15,0))-MAX($AW146,BA$15)+1,),
$DH146="раб.день",
$DR146/30*(IFERROR(
_xlfn.LET(_xlpm.VD,
CHOOSE(
{1;2;3;4;5;6;7;8;9;10;11;12;13;14;15;16;17;18},
45658,45659,45660,45661,45662,45663,45664,45665,45711,45724,45778,45779,45785,45786,45820,45821,45965,46022),
_xlfn.LET(_xlpm.DD,
MAX(MIN($AX146,EOMONTH(BA$15,0))-MAX($AW146,BA$15),),
_xlfn.IFS(
AND(MONTH($AW146)=MONTH(BA$15),MONTH($AX146)&lt;&gt;MONTH(BA$15)),
NETWORKDAYS.INTL($AW146,$AW146+_xlpm.DD,1,_xlpm.VD),
AND(MONTH($AW146)&lt;&gt;MONTH(BA$15),MONTH($AX146)=MONTH(BA$15)),
NETWORKDAYS.INTL(($AX146)-_xlpm.DD,$AX146,1,_xlpm.VD),
AND(MONTH($AW146)&lt;MONTH(BA$15),MONTH($AX146)&gt;MONTH(BA$15)),
NETWORKDAYS.INTL((EOMONTH(BA$15-1,1))-_xlpm.DD,EOMONTH(BA$15-1,1),1,_xlpm.VD),
AND(MONTH($AW146)=MONTH(BA$15),MONTH($AX146)=MONTH(BA$15)),
NETWORKDAYS.INTL($AW146,$AX146,1,_xlpm.VD)))),0)),
$DH146="месяц",
$DR146*BA146,
$DH146="неделя",
$DR146*BA146/7*(ROUNDUP((DAY(EOMONTH(BA$15,0)))/4,0))),
0)</f>
        <v/>
      </c>
      <c r="DU146" s="125">
        <f t="array" ref="DU146">
IFERROR(_xlfn.IFS(
$DH146="день_1",
$DR146*$BL146/($AX146-$AW146+1)*BB146*(DAY(EOMONTH(BB$15,0))),
$DH146="день_2",
$DR146/30*MAX(MIN($AX146,EOMONTH(BB$15,0))-MAX($AW146,BB$15)+1,),
$DH146="раб.день",
$DR146/30*(IFERROR(
_xlfn.LET(_xlpm.VD,
CHOOSE(
{1;2;3;4;5;6;7;8;9;10;11;12;13;14;15;16;17;18},
45658,45659,45660,45661,45662,45663,45664,45665,45711,45724,45778,45779,45785,45786,45820,45821,45965,46022),
_xlfn.LET(_xlpm.DD,
MAX(MIN($AX146,EOMONTH(BB$15,0))-MAX($AW146,BB$15),),
_xlfn.IFS(
AND(MONTH($AW146)=MONTH(BB$15),MONTH($AX146)&lt;&gt;MONTH(BB$15)),
NETWORKDAYS.INTL($AW146,$AW146+_xlpm.DD,1,_xlpm.VD),
AND(MONTH($AW146)&lt;&gt;MONTH(BB$15),MONTH($AX146)=MONTH(BB$15)),
NETWORKDAYS.INTL(($AX146)-_xlpm.DD,$AX146,1,_xlpm.VD),
AND(MONTH($AW146)&lt;MONTH(BB$15),MONTH($AX146)&gt;MONTH(BB$15)),
NETWORKDAYS.INTL((EOMONTH(BB$15-1,1))-_xlpm.DD,EOMONTH(BB$15-1,1),1,_xlpm.VD),
AND(MONTH($AW146)=MONTH(BB$15),MONTH($AX146)=MONTH(BB$15)),
NETWORKDAYS.INTL($AW146,$AX146,1,_xlpm.VD)))),0)),
$DH146="месяц",
$DR146*BB146,
$DH146="неделя",
$DR146*BB146/7*(ROUNDUP((DAY(EOMONTH(BB$15,0)))/4,0))),
0)</f>
        <v/>
      </c>
      <c r="DV146" s="125">
        <f t="array" ref="DV146">
IFERROR(_xlfn.IFS(
$DH146="день_1",
$DR146*$BL146/($AX146-$AW146+1)*BC146*(DAY(EOMONTH(BC$15,0))),
$DH146="день_2",
$DR146/30*MAX(MIN($AX146,EOMONTH(BC$15,0))-MAX($AW146,BC$15)+1,),
$DH146="раб.день",
$DR146/30*(IFERROR(
_xlfn.LET(_xlpm.VD,
CHOOSE(
{1;2;3;4;5;6;7;8;9;10;11;12;13;14;15;16;17;18},
45658,45659,45660,45661,45662,45663,45664,45665,45711,45724,45778,45779,45785,45786,45820,45821,45965,46022),
_xlfn.LET(_xlpm.DD,
MAX(MIN($AX146,EOMONTH(BC$15,0))-MAX($AW146,BC$15),),
_xlfn.IFS(
AND(MONTH($AW146)=MONTH(BC$15),MONTH($AX146)&lt;&gt;MONTH(BC$15)),
NETWORKDAYS.INTL($AW146,$AW146+_xlpm.DD,1,_xlpm.VD),
AND(MONTH($AW146)&lt;&gt;MONTH(BC$15),MONTH($AX146)=MONTH(BC$15)),
NETWORKDAYS.INTL(($AX146)-_xlpm.DD,$AX146,1,_xlpm.VD),
AND(MONTH($AW146)&lt;MONTH(BC$15),MONTH($AX146)&gt;MONTH(BC$15)),
NETWORKDAYS.INTL((EOMONTH(BC$15-1,1))-_xlpm.DD,EOMONTH(BC$15-1,1),1,_xlpm.VD),
AND(MONTH($AW146)=MONTH(BC$15),MONTH($AX146)=MONTH(BC$15)),
NETWORKDAYS.INTL($AW146,$AX146,1,_xlpm.VD)))),0)),
$DH146="месяц",
$DR146*BC146,
$DH146="неделя",
$DR146*BC146/7*(ROUNDUP((DAY(EOMONTH(BC$15,0)))/4,0))),
0)</f>
        <v/>
      </c>
      <c r="DW146" s="125">
        <f t="array" ref="DW146">
IFERROR(_xlfn.IFS(
$DH146="день_1",
$DR146*$BL146/($AX146-$AW146+1)*BD146*(DAY(EOMONTH(BD$15,0))),
$DH146="день_2",
$DR146/30*MAX(MIN($AX146,EOMONTH(BD$15,0))-MAX($AW146,BD$15)+1,),
$DH146="раб.день",
$DR146/30*(IFERROR(
_xlfn.LET(_xlpm.VD,
CHOOSE(
{1;2;3;4;5;6;7;8;9;10;11;12;13;14;15;16;17;18},
45658,45659,45660,45661,45662,45663,45664,45665,45711,45724,45778,45779,45785,45786,45820,45821,45965,46022),
_xlfn.LET(_xlpm.DD,
MAX(MIN($AX146,EOMONTH(BD$15,0))-MAX($AW146,BD$15),),
_xlfn.IFS(
AND(MONTH($AW146)=MONTH(BD$15),MONTH($AX146)&lt;&gt;MONTH(BD$15)),
NETWORKDAYS.INTL($AW146,$AW146+_xlpm.DD,1,_xlpm.VD),
AND(MONTH($AW146)&lt;&gt;MONTH(BD$15),MONTH($AX146)=MONTH(BD$15)),
NETWORKDAYS.INTL(($AX146)-_xlpm.DD,$AX146,1,_xlpm.VD),
AND(MONTH($AW146)&lt;MONTH(BD$15),MONTH($AX146)&gt;MONTH(BD$15)),
NETWORKDAYS.INTL((EOMONTH(BD$15-1,1))-_xlpm.DD,EOMONTH(BD$15-1,1),1,_xlpm.VD),
AND(MONTH($AW146)=MONTH(BD$15),MONTH($AX146)=MONTH(BD$15)),
NETWORKDAYS.INTL($AW146,$AX146,1,_xlpm.VD)))),0)),
$DH146="месяц",
$DR146*BD146,
$DH146="неделя",
$DR146*BD146/7*(ROUNDUP((DAY(EOMONTH(BD$15,0)))/4,0))),
0)</f>
        <v/>
      </c>
      <c r="DX146" s="125">
        <f t="array" ref="DX146">
IFERROR(_xlfn.IFS(
$DH146="день_1",
$DR146*$BL146/($AX146-$AW146+1)*BE146*(DAY(EOMONTH(BE$15,0))),
$DH146="день_2",
$DR146/30*MAX(MIN($AX146,EOMONTH(BE$15,0))-MAX($AW146,BE$15)+1,),
$DH146="раб.день",
$DR146/30*(IFERROR(
_xlfn.LET(_xlpm.VD,
CHOOSE(
{1;2;3;4;5;6;7;8;9;10;11;12;13;14;15;16;17;18},
45658,45659,45660,45661,45662,45663,45664,45665,45711,45724,45778,45779,45785,45786,45820,45821,45965,46022),
_xlfn.LET(_xlpm.DD,
MAX(MIN($AX146,EOMONTH(BE$15,0))-MAX($AW146,BE$15),),
_xlfn.IFS(
AND(MONTH($AW146)=MONTH(BE$15),MONTH($AX146)&lt;&gt;MONTH(BE$15)),
NETWORKDAYS.INTL($AW146,$AW146+_xlpm.DD,1,_xlpm.VD),
AND(MONTH($AW146)&lt;&gt;MONTH(BE$15),MONTH($AX146)=MONTH(BE$15)),
NETWORKDAYS.INTL(($AX146)-_xlpm.DD,$AX146,1,_xlpm.VD),
AND(MONTH($AW146)&lt;MONTH(BE$15),MONTH($AX146)&gt;MONTH(BE$15)),
NETWORKDAYS.INTL((EOMONTH(BE$15-1,1))-_xlpm.DD,EOMONTH(BE$15-1,1),1,_xlpm.VD),
AND(MONTH($AW146)=MONTH(BE$15),MONTH($AX146)=MONTH(BE$15)),
NETWORKDAYS.INTL($AW146,$AX146,1,_xlpm.VD)))),0)),
$DH146="месяц",
$DR146*BE146,
$DH146="неделя",
$DR146*BE146/7*(ROUNDUP((DAY(EOMONTH(BE$15,0)))/4,0))),
0)</f>
        <v/>
      </c>
      <c r="DY146" s="125">
        <f t="array" ref="DY146">
IFERROR(_xlfn.IFS(
$DH146="день_1",
$DR146*$BL146/($AX146-$AW146+1)*BF146*(DAY(EOMONTH(BF$15,0))),
$DH146="день_2",
$DR146/30*MAX(MIN($AX146,EOMONTH(BF$15,0))-MAX($AW146,BF$15)+1,),
$DH146="раб.день",
$DR146/30*(IFERROR(
_xlfn.LET(_xlpm.VD,
CHOOSE(
{1;2;3;4;5;6;7;8;9;10;11;12;13;14;15;16;17;18},
45658,45659,45660,45661,45662,45663,45664,45665,45711,45724,45778,45779,45785,45786,45820,45821,45965,46022),
_xlfn.LET(_xlpm.DD,
MAX(MIN($AX146,EOMONTH(BF$15,0))-MAX($AW146,BF$15),),
_xlfn.IFS(
AND(MONTH($AW146)=MONTH(BF$15),MONTH($AX146)&lt;&gt;MONTH(BF$15)),
NETWORKDAYS.INTL($AW146,$AW146+_xlpm.DD,1,_xlpm.VD),
AND(MONTH($AW146)&lt;&gt;MONTH(BF$15),MONTH($AX146)=MONTH(BF$15)),
NETWORKDAYS.INTL(($AX146)-_xlpm.DD,$AX146,1,_xlpm.VD),
AND(MONTH($AW146)&lt;MONTH(BF$15),MONTH($AX146)&gt;MONTH(BF$15)),
NETWORKDAYS.INTL((EOMONTH(BF$15-1,1))-_xlpm.DD,EOMONTH(BF$15-1,1),1,_xlpm.VD),
AND(MONTH($AW146)=MONTH(BF$15),MONTH($AX146)=MONTH(BF$15)),
NETWORKDAYS.INTL($AW146,$AX146,1,_xlpm.VD)))),0)),
$DH146="месяц",
$DR146*BF146,
$DH146="неделя",
$DR146*BF146/7*(ROUNDUP((DAY(EOMONTH(BF$15,0)))/4,0))),
0)</f>
        <v/>
      </c>
      <c r="DZ146" s="125">
        <f t="array" ref="DZ146">
IFERROR(_xlfn.IFS(
$DH146="день_1",
$DR146*$BL146/($AX146-$AW146+1)*BG146*(DAY(EOMONTH(BG$15,0))),
$DH146="день_2",
$DR146/30*MAX(MIN($AX146,EOMONTH(BG$15,0))-MAX($AW146,BG$15)+1,),
$DH146="раб.день",
$DR146/30*(IFERROR(
_xlfn.LET(_xlpm.VD,
CHOOSE(
{1;2;3;4;5;6;7;8;9;10;11;12;13;14;15;16;17;18},
45658,45659,45660,45661,45662,45663,45664,45665,45711,45724,45778,45779,45785,45786,45820,45821,45965,46022),
_xlfn.LET(_xlpm.DD,
MAX(MIN($AX146,EOMONTH(BG$15,0))-MAX($AW146,BG$15),),
_xlfn.IFS(
AND(MONTH($AW146)=MONTH(BG$15),MONTH($AX146)&lt;&gt;MONTH(BG$15)),
NETWORKDAYS.INTL($AW146,$AW146+_xlpm.DD,1,_xlpm.VD),
AND(MONTH($AW146)&lt;&gt;MONTH(BG$15),MONTH($AX146)=MONTH(BG$15)),
NETWORKDAYS.INTL(($AX146)-_xlpm.DD,$AX146,1,_xlpm.VD),
AND(MONTH($AW146)&lt;MONTH(BG$15),MONTH($AX146)&gt;MONTH(BG$15)),
NETWORKDAYS.INTL((EOMONTH(BG$15-1,1))-_xlpm.DD,EOMONTH(BG$15-1,1),1,_xlpm.VD),
AND(MONTH($AW146)=MONTH(BG$15),MONTH($AX146)=MONTH(BG$15)),
NETWORKDAYS.INTL($AW146,$AX146,1,_xlpm.VD)))),0)),
$DH146="месяц",
$DR146*BG146,
$DH146="неделя",
$DR146*BG146/7*(ROUNDUP((DAY(EOMONTH(BG$15,0)))/4,0))),
0)</f>
        <v/>
      </c>
      <c r="EA146" s="125">
        <f t="array" ref="EA146">
IFERROR(_xlfn.IFS(
$DH146="день_1",
$DR146*$BL146/($AX146-$AW146+1)*BH146*(DAY(EOMONTH(BH$15,0))),
$DH146="день_2",
$DR146/30*MAX(MIN($AX146,EOMONTH(BH$15,0))-MAX($AW146,BH$15)+1,),
$DH146="раб.день",
$DR146/30*(IFERROR(
_xlfn.LET(_xlpm.VD,
CHOOSE(
{1;2;3;4;5;6;7;8;9;10;11;12;13;14;15;16;17;18},
45658,45659,45660,45661,45662,45663,45664,45665,45711,45724,45778,45779,45785,45786,45820,45821,45965,46022),
_xlfn.LET(_xlpm.DD,
MAX(MIN($AX146,EOMONTH(BH$15,0))-MAX($AW146,BH$15),),
_xlfn.IFS(
AND(MONTH($AW146)=MONTH(BH$15),MONTH($AX146)&lt;&gt;MONTH(BH$15)),
NETWORKDAYS.INTL($AW146,$AW146+_xlpm.DD,1,_xlpm.VD),
AND(MONTH($AW146)&lt;&gt;MONTH(BH$15),MONTH($AX146)=MONTH(BH$15)),
NETWORKDAYS.INTL(($AX146)-_xlpm.DD,$AX146,1,_xlpm.VD),
AND(MONTH($AW146)&lt;MONTH(BH$15),MONTH($AX146)&gt;MONTH(BH$15)),
NETWORKDAYS.INTL((EOMONTH(BH$15-1,1))-_xlpm.DD,EOMONTH(BH$15-1,1),1,_xlpm.VD),
AND(MONTH($AW146)=MONTH(BH$15),MONTH($AX146)=MONTH(BH$15)),
NETWORKDAYS.INTL($AW146,$AX146,1,_xlpm.VD)))),0)),
$DH146="месяц",
$DR146*BH146,
$DH146="неделя",
$DR146*BH146/7*(ROUNDUP((DAY(EOMONTH(BH$15,0)))/4,0))),
0)</f>
        <v/>
      </c>
      <c r="EB146" s="125">
        <f t="array" ref="EB146">
IFERROR(_xlfn.IFS(
$DH146="день_1",
$DR146*$BL146/($AX146-$AW146+1)*BI146*(DAY(EOMONTH(BI$15,0))),
$DH146="день_2",
$DR146/30*MAX(MIN($AX146,EOMONTH(BI$15,0))-MAX($AW146,BI$15)+1,),
$DH146="раб.день",
$DR146/30*(IFERROR(
_xlfn.LET(_xlpm.VD,
CHOOSE(
{1;2;3;4;5;6;7;8;9;10;11;12;13;14;15;16;17;18},
45658,45659,45660,45661,45662,45663,45664,45665,45711,45724,45778,45779,45785,45786,45820,45821,45965,46022),
_xlfn.LET(_xlpm.DD,
MAX(MIN($AX146,EOMONTH(BI$15,0))-MAX($AW146,BI$15),),
_xlfn.IFS(
AND(MONTH($AW146)=MONTH(BI$15),MONTH($AX146)&lt;&gt;MONTH(BI$15)),
NETWORKDAYS.INTL($AW146,$AW146+_xlpm.DD,1,_xlpm.VD),
AND(MONTH($AW146)&lt;&gt;MONTH(BI$15),MONTH($AX146)=MONTH(BI$15)),
NETWORKDAYS.INTL(($AX146)-_xlpm.DD,$AX146,1,_xlpm.VD),
AND(MONTH($AW146)&lt;MONTH(BI$15),MONTH($AX146)&gt;MONTH(BI$15)),
NETWORKDAYS.INTL((EOMONTH(BI$15-1,1))-_xlpm.DD,EOMONTH(BI$15-1,1),1,_xlpm.VD),
AND(MONTH($AW146)=MONTH(BI$15),MONTH($AX146)=MONTH(BI$15)),
NETWORKDAYS.INTL($AW146,$AX146,1,_xlpm.VD)))),0)),
$DH146="месяц",
$DR146*BI146,
$DH146="неделя",
$DR146*BI146/7*(ROUNDUP((DAY(EOMONTH(BI$15,0)))/4,0))),
0)</f>
        <v/>
      </c>
      <c r="EC146" s="125">
        <f t="array" ref="EC146">
IFERROR(_xlfn.IFS(
$DH146="день_1",
$DR146*$BL146/($AX146-$AW146+1)*BJ146*(DAY(EOMONTH(BJ$15,0))),
$DH146="день_2",
$DR146/30*MAX(MIN($AX146,EOMONTH(BJ$15,0))-MAX($AW146,BJ$15)+1,),
$DH146="раб.день",
$DR146/30*(IFERROR(
_xlfn.LET(_xlpm.VD,
CHOOSE(
{1;2;3;4;5;6;7;8;9;10;11;12;13;14;15;16;17;18},
45658,45659,45660,45661,45662,45663,45664,45665,45711,45724,45778,45779,45785,45786,45820,45821,45965,46022),
_xlfn.LET(_xlpm.DD,
MAX(MIN($AX146,EOMONTH(BJ$15,0))-MAX($AW146,BJ$15),),
_xlfn.IFS(
AND(MONTH($AW146)=MONTH(BJ$15),MONTH($AX146)&lt;&gt;MONTH(BJ$15)),
NETWORKDAYS.INTL($AW146,$AW146+_xlpm.DD,1,_xlpm.VD),
AND(MONTH($AW146)&lt;&gt;MONTH(BJ$15),MONTH($AX146)=MONTH(BJ$15)),
NETWORKDAYS.INTL(($AX146)-_xlpm.DD,$AX146,1,_xlpm.VD),
AND(MONTH($AW146)&lt;MONTH(BJ$15),MONTH($AX146)&gt;MONTH(BJ$15)),
NETWORKDAYS.INTL((EOMONTH(BJ$15-1,1))-_xlpm.DD,EOMONTH(BJ$15-1,1),1,_xlpm.VD),
AND(MONTH($AW146)=MONTH(BJ$15),MONTH($AX146)=MONTH(BJ$15)),
NETWORKDAYS.INTL($AW146,$AX146,1,_xlpm.VD)))),0)),
$DH146="месяц",
$DR146*BJ146,
$DH146="неделя",
$DR146*BJ146/7*(ROUNDUP((DAY(EOMONTH(BJ$15,0)))/4,0))),
0)</f>
        <v/>
      </c>
      <c r="ED146" s="125">
        <f t="array" ref="ED146">
IFERROR(_xlfn.IFS(
$DH146="день_1",
$DR146*$BL146/($AX146-$AW146+1)*BK146*(DAY(EOMONTH(BK$15,0))),
$DH146="день_2",
$DR146/30*MAX(MIN($AX146,EOMONTH(BK$15,0))-MAX($AW146,BK$15)+1,),
$DH146="раб.день",
$DR146/30*(IFERROR(
_xlfn.LET(_xlpm.VD,
CHOOSE(
{1;2;3;4;5;6;7;8;9;10;11;12;13;14;15;16;17;18},
45658,45659,45660,45661,45662,45663,45664,45665,45711,45724,45778,45779,45785,45786,45820,45821,45965,46022),
_xlfn.LET(_xlpm.DD,
MAX(MIN($AX146,EOMONTH(BK$15,0))-MAX($AW146,BK$15),),
_xlfn.IFS(
AND(MONTH($AW146)=MONTH(BK$15),MONTH($AX146)&lt;&gt;MONTH(BK$15)),
NETWORKDAYS.INTL($AW146,$AW146+_xlpm.DD,1,_xlpm.VD),
AND(MONTH($AW146)&lt;&gt;MONTH(BK$15),MONTH($AX146)=MONTH(BK$15)),
NETWORKDAYS.INTL(($AX146)-_xlpm.DD,$AX146,1,_xlpm.VD),
AND(MONTH($AW146)&lt;MONTH(BK$15),MONTH($AX146)&gt;MONTH(BK$15)),
NETWORKDAYS.INTL((EOMONTH(BK$15-1,1))-_xlpm.DD,EOMONTH(BK$15-1,1),1,_xlpm.VD),
AND(MONTH($AW146)=MONTH(BK$15),MONTH($AX146)=MONTH(BK$15)),
NETWORKDAYS.INTL($AW146,$AX146,1,_xlpm.VD)))),0)),
$DH146="месяц",
$DR146*BK146,
$DH146="неделя",
$DR146*BK146/7*(ROUNDUP((DAY(EOMONTH(BK$15,0)))/4,0))),
0)</f>
        <v/>
      </c>
      <c r="EE146" s="125">
        <f>SUM($DS146,$DT146,$DU146,$DV146,$DW146,$DX146,$DY146,$DZ146,$EA146,$EB146,$EC146,$ED146)</f>
        <v/>
      </c>
      <c r="EF146" s="125">
        <f>IFERROR(ROUND($EE146*(1+$EP146),2),0)</f>
        <v/>
      </c>
      <c r="EG146" s="128" t="n">
        <v>1</v>
      </c>
      <c r="EH146" s="126" t="n">
        <v>0</v>
      </c>
      <c r="EI146" s="126">
        <f>ROUND(SUM($EH146:$EH146)*SUM($AB146:$AB146)*$EG146,2)</f>
        <v/>
      </c>
      <c r="EJ146" s="126">
        <f>ROUND($EI146*(1+$EP146),2)</f>
        <v/>
      </c>
      <c r="EK146" s="126" t="n">
        <v>0</v>
      </c>
      <c r="EL146" s="126">
        <f>ROUND(SUM($EK146:$EK146)*SUM($AB146:$AB146)*$EG146,2)</f>
        <v/>
      </c>
      <c r="EM146" s="126">
        <f>ROUND($EL146*(1+$EP146),2)</f>
        <v/>
      </c>
      <c r="EN146" s="126">
        <f>SUM($EE146,$EI146,$EL146)</f>
        <v/>
      </c>
      <c r="EO146" s="126">
        <f>SUM($EF146,$EJ146,$EM146)</f>
        <v/>
      </c>
      <c r="EP146" s="59" t="inlineStr">
        <is>
          <t>20%</t>
        </is>
      </c>
      <c r="EQ146" s="59" t="n"/>
      <c r="ER146" s="60">
        <f t="array" ref="ER146">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MATCH(ES146,
{"AMS";"RussOutdoor";"HD Outdoor";"Ingroup";"IQ";"Ledproduction";"LisChannel";"Logic";"Media-PPL";"NovikovTV | НовиковТВ";"SMA";"SOK";"КрокусТВ | CrocusTV | IndoorTV";"Сити";"ТЯК Москва"},
0)),"")</f>
        <v/>
      </c>
      <c r="ES146" s="60" t="n"/>
      <c r="ET146" s="60">
        <f t="array" ref="ET146">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MATCH(ES146,
{"AMS";"RussOutdoor";"HD Outdoor";"Ingroup";"IQ";"Ledproduction";"LisChannel";"Logic";"Media-PPL";"NovikovTV | НовиковТВ";"SMA";"SOK";"КрокусТВ | CrocusTV | IndoorTV";"Сити";"ТЯК Москва"},
0)),"")</f>
        <v/>
      </c>
      <c r="EU146" s="60" t="n"/>
      <c r="EV146" s="60" t="n"/>
      <c r="EX146" s="110">
        <f t="array" ref="EX146">
($AR146/30
+N("ТРАФИК ПЛОЩАДКИ"))*
(IFERROR(
_xlfn.LET(
_xlpm.GPR,
HLOOKUP($L146,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(MATCH($T146,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IF($Q146="цифровой",_xlpm.GPR/$AG146,_xlpm.GPR/60)),
0)
+N("DWELL TIME"))*
(IF($AB146=0,0,IF($AB146=1,0.3,IF($AB146=2,0.5,IF($AB146&gt;2,1))))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_xlfn.IFS($AC146="да",1.2,$AC146="нет",1)*
_xlfn.IFS($AD146="да",1.2,$AD146="нет",1)*
IF(R146="статический",1,1.2)*
$X146*
INDEX(
{1.2;1;1.2;1.2;1;1.2;1.2;1.2;1.2;1.2;1.2;1;1.2;1.2;1.2;1.2;1;1;1.2;1.2;1.2;1;1;1;1;1.2;1.2;1.2;1.2;1;1;1;1;1.2;1.2;1.2;1.2;1.2;1.2;1.2;1.2;1;1;1.2;1;1;1;1;1.5;1;1;1.5;1.5;1.2},
MATCH($Q146,_xlpm.MI,0)))&gt;{0.02;0.04;0.06;0.1;0.2;0.4;0.6;0.8;1;2;4;6})),
{0;1;2;3;4;5;6;7;8;9;10;11;12},
0)))
+N("КОЭФФИЦИЕНТ КОНТАКТА"))))*
(_xlfn.IFS($X146&lt;0.1,$X146/1000,$X146&gt;25,5.2,AND($X146&gt;=0.1,$X146&lt;=25),(($X146*2+0.1)/10)*($X146/10)))*
IFERROR((_xlfn.LET(
_xlpm.MA,
{0;0.8;0.85;0.9;0.95;1},
_xlpm.MAA,
{0;1;2;3;4;5},
INDEX(_xlpm.MA,MATCH(SUMPRODUCT(--((IF(ROUND(_xlpm.MAA,1)&gt;5,5,ROUND($AB146,1)))&gt;{0;1;2;3;4;5})),_xlpm.MAA,0)))
+N("КОЭФФИЦИЕНТ КОЛ-ВО КОНСТРУКЦИЙ")),1)*
$AB146,0))*
(IF($Q146="цифровой",$AG146/15*$AI146,1)
+N("ДЛЯ ЦИФРЫ"))</f>
        <v/>
      </c>
      <c r="EY146" s="110">
        <f>IFERROR(EX146*AY146,0)</f>
        <v/>
      </c>
      <c r="EZ146" s="131">
        <f>IFERROR(DP146/EY146*1000,0)</f>
        <v/>
      </c>
      <c r="FA146" s="112">
        <f>IFERROR(FC146/FB146,0)</f>
        <v/>
      </c>
      <c r="FB146" s="112">
        <f>IFERROR((FC146/(EY146/FF146*#REF!))*0.825,0)</f>
        <v/>
      </c>
      <c r="FC146" s="112">
        <f>IFERROR(((EX146*30/AR146)*100)/30,0)</f>
        <v/>
      </c>
      <c r="FD146" s="112">
        <f>IFERROR(EY146/G146*100%,0)</f>
        <v/>
      </c>
      <c r="FE146" s="112">
        <f>IFERROR(FD146/FC146*100%,0)</f>
        <v/>
      </c>
      <c r="FF146" s="110">
        <f>IFERROR(AR146/30*AY146,0)</f>
        <v/>
      </c>
    </row>
    <row r="147" ht="13" customHeight="1">
      <c r="A147" s="59" t="n"/>
      <c r="B147" s="60" t="n"/>
      <c r="C147" s="60" t="n"/>
      <c r="D147" s="60">
        <f t="array" ref="D147">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MATCH($E147,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47" s="60">
        <f t="array" ref="E147">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MATCH($F147,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47" s="60" t="inlineStr"/>
      <c r="G147" s="60" t="n"/>
      <c r="H147" s="60">
        <f t="array" ref="H147">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MATCH($I147,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47" s="60" t="n"/>
      <c r="J147" s="60" t="n"/>
      <c r="K147" s="60" t="n"/>
      <c r="L147" s="60" t="n"/>
      <c r="M147" s="60" t="n"/>
      <c r="N147" s="60" t="n"/>
      <c r="O147" s="60" t="n"/>
      <c r="P147" s="60">
        <f t="array" ref="P147">
_xlfn.IFS(
ISNUMBER(MATCH($Q147,{"шелфбаннер","разделитель","монетница","чековая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ISNUMBER(MATCH($Q147,{"LED/LCD","видеокулер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ISNUMBER(MATCH($Q147,{"автомобиль","машина","выставочное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ISNUMBER(MATCH($Q147,{"билборд","лифтовая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ISNUMBER(MATCH($Q147,{"навигация","подвесной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ISNUMBER(MATCH($Q147,{"движущаяся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ISNUMBER(MATCH($Q147,{"каталог","журнал"},)),
"Пресса",
$Q147="","")</f>
        <v/>
      </c>
      <c r="Q147" s="60" t="n"/>
      <c r="R147" s="60">
        <f t="array" ref="R147">
IFERROR(
_xlfn.IFS(
OR(ISNUMBER(MATCH($Q147,{"экспозиция","макет","стенд","автостенд","авто стенд","выставочное пространство","выставочные стенды","модульные выставочные стенды","3Д конструкция","3D конструкция"},)),P147="Экспонирование"),
"нестандартный",
ISNUMBER(MATCH($Q147,{"скроллер","призматрон"},)),
"динамический",
$P147="Видео",
"цифровой",
OR($P147="Пресса",$P147="Щит",$P147="POSm",$P147="Подвес",$P147="Брендирование/оклейка"),
"статический"),"")</f>
        <v/>
      </c>
      <c r="S147" s="59" t="n"/>
      <c r="T147" s="60" t="n"/>
      <c r="U147" s="60" t="n"/>
      <c r="V147" s="60">
        <f>
IF(P147="Видео",
"цифровой постер/ролик",
IF(ISNUMBER(MATCH(Q147,{"короб световой","короб световой | лайтбокс","короб световой | кристалайт","лайтбокс","лайт бокс","кристалайт","LB","lightbox"},)),
"бэклит",
IF(P147="Брендирование/оклейка",
"перфарированная пленка/самоклейка",
IF(P147="Экспонирование",
"под запрос",
IF(P147="Подвес",
"баннер/ткань",
"")))))</f>
        <v/>
      </c>
      <c r="W147" s="59" t="n"/>
      <c r="X147" s="59" t="n"/>
      <c r="Y147" s="59" t="n"/>
      <c r="Z147" s="61" t="n"/>
      <c r="AA147" s="61" t="n"/>
      <c r="AB147" s="61">
        <f>IF(BL147&gt;0,Z147,0)</f>
        <v/>
      </c>
      <c r="AC147" s="59" t="n"/>
      <c r="AD147" s="59" t="n"/>
      <c r="AE147" s="59" t="n"/>
      <c r="AF147" s="59" t="n"/>
      <c r="AG147" s="59" t="n"/>
      <c r="AH147" s="59" t="n"/>
      <c r="AI147" s="59" t="n"/>
      <c r="AJ147" s="59" t="n"/>
      <c r="AK147" s="59" t="n"/>
      <c r="AL147" s="62">
        <f>IFERROR(IF(OR(R147="статический",R147="динамический",R147="нестандартный",R147="",R147=""),"-",IF(AND(AH147="-",AI147="-"),"-",AK147*3600/AH147*AI147)),"-")</f>
        <v/>
      </c>
      <c r="AM147" s="62">
        <f>IFERROR(IF(OR(R147="статический",R147="динамический",R147="",R147="", R147="BTL",R147="нестандартный"),"-",AG147*AI147*AL147/60),"-")</f>
        <v/>
      </c>
      <c r="AN147" s="63">
        <f>IFERROR(IF(AH147="","-",AG147*AI147/AH147),"-")</f>
        <v/>
      </c>
      <c r="AO147" s="59">
        <f>IFERROR(IF(OR($R147="статический",$R147="динамический",$R147="",$R147="",$R147="BTL",$R147="нестандартный"),"-",$AL147*$AY147),"-")</f>
        <v/>
      </c>
      <c r="AP147" s="62">
        <f>IFERROR(IF(OR($R147="статический",$R147="динамический",$R147="",$R147="",$R147="BTL",$R147="нестандартный"),"-",$AM147*AY147),"-")</f>
        <v/>
      </c>
      <c r="AQ147" s="64" t="n"/>
      <c r="AR147" s="61" t="n"/>
      <c r="AS147" s="61" t="n"/>
      <c r="AT147" s="61" t="n"/>
      <c r="AU147" s="65" t="n"/>
      <c r="AV147" s="124">
        <f>IFERROR(DR147/AT147*1000,"n/a")</f>
        <v/>
      </c>
      <c r="AW147" s="67" t="n"/>
      <c r="AX147" s="67" t="n"/>
      <c r="AY147" s="43">
        <f>IFERROR(IF(OR($AW147="",$AX147=""),"",_xlfn.DAYS($AX147+1,$AW147)),"")</f>
        <v/>
      </c>
      <c r="AZ147" s="68">
        <f t="array" ref="AZ147">
_xlfn.LET(_xlpm.COEFF,
IF($AW147+$AX147=0,0,IF(MAX(MIN($AX147,EOMONTH(AZ$15,0))-MAX($AW147,AZ$15)+1,)&gt;0,1,0)),
_xlfn.IFS(
$ES147="LisChannel",
_xlpm.COEFF*
INDEX({1;1;1.2;1.2;1;1;1;1;1.2;1.2;1.2;1.2},
MATCH(MONTH(AZ$15),
{1,2,3,4,5,6,7,8,9,10,11,12})),
CONCATENATE($ES147," ",$L147)="RussOutdoor метро",
_xlpm.COEFF*
INDEX({0.8;0.9;1.1;1.1;1;1;1;1;1.1;1.1;1.1;1.1},
MATCH(MONTH(AZ$15),
{1,2,3,4,5,6,7,8,9,10,11,12})),
$ES147&lt;&gt;"LisChannel",
_xlpm.COEFF,
$ES147&lt;&gt;"RussOutdoor",
_xlpm.COEFF))</f>
        <v/>
      </c>
      <c r="BA147" s="68">
        <f t="array" ref="BA147">
_xlfn.LET(_xlpm.COEFF,
IF($AW147+$AX147=0,0,IF(MAX(MIN($AX147,EOMONTH(BA$15,0))-MAX($AW147,BA$15)+1,)&gt;0,1,0)),
_xlfn.IFS(
$ES147="LisChannel",
_xlpm.COEFF*
INDEX({1;1;1.2;1.2;1;1;1;1;1.2;1.2;1.2;1.2},
MATCH(MONTH(BA$15),
{1,2,3,4,5,6,7,8,9,10,11,12})),
CONCATENATE($ES147," ",$L147)="RussOutdoor метро",
_xlpm.COEFF*
INDEX({0.8;0.9;1.1;1.1;1;1;1;1;1.1;1.1;1.1;1.1},
MATCH(MONTH(BA$15),
{1,2,3,4,5,6,7,8,9,10,11,12})),
$ES147&lt;&gt;"LisChannel",
_xlpm.COEFF,
$ES147&lt;&gt;"RussOutdoor",
_xlpm.COEFF))</f>
        <v/>
      </c>
      <c r="BB147" s="68">
        <f t="array" ref="BB147">
_xlfn.LET(_xlpm.COEFF,
IF($AW147+$AX147=0,0,IF(MAX(MIN($AX147,EOMONTH(BB$15,0))-MAX($AW147,BB$15)+1,)&gt;0,1,0)),
_xlfn.IFS(
$ES147="LisChannel",
_xlpm.COEFF*
INDEX({1;1;1.2;1.2;1;1;1;1;1.2;1.2;1.2;1.2},
MATCH(MONTH(BB$15),
{1,2,3,4,5,6,7,8,9,10,11,12})),
CONCATENATE($ES147," ",$L147)="RussOutdoor метро",
_xlpm.COEFF*
INDEX({0.8;0.9;1.1;1.1;1;1;1;1;1.1;1.1;1.1;1.1},
MATCH(MONTH(BB$15),
{1,2,3,4,5,6,7,8,9,10,11,12})),
$ES147&lt;&gt;"LisChannel",
_xlpm.COEFF,
$ES147&lt;&gt;"RussOutdoor",
_xlpm.COEFF))</f>
        <v/>
      </c>
      <c r="BC147" s="68">
        <f t="array" ref="BC147">
_xlfn.LET(_xlpm.COEFF,
IF($AW147+$AX147=0,0,IF(MAX(MIN($AX147,EOMONTH(BC$15,0))-MAX($AW147,BC$15)+1,)&gt;0,1,0)),
_xlfn.IFS(
$ES147="LisChannel",
_xlpm.COEFF*
INDEX({1;1;1.2;1.2;1;1;1;1;1.2;1.2;1.2;1.2},
MATCH(MONTH(BC$15),
{1,2,3,4,5,6,7,8,9,10,11,12})),
CONCATENATE($ES147," ",$L147)="RussOutdoor метро",
_xlpm.COEFF*
INDEX({0.8;0.9;1.1;1.1;1;1;1;1;1.1;1.1;1.1;1.1},
MATCH(MONTH(BC$15),
{1,2,3,4,5,6,7,8,9,10,11,12})),
$ES147&lt;&gt;"LisChannel",
_xlpm.COEFF,
$ES147&lt;&gt;"RussOutdoor",
_xlpm.COEFF))</f>
        <v/>
      </c>
      <c r="BD147" s="68">
        <f t="array" ref="BD147">
_xlfn.LET(_xlpm.COEFF,
IF($AW147+$AX147=0,0,IF(MAX(MIN($AX147,EOMONTH(BD$15,0))-MAX($AW147,BD$15)+1,)&gt;0,1,0)),
_xlfn.IFS(
$ES147="LisChannel",
_xlpm.COEFF*
INDEX({1;1;1.2;1.2;1;1;1;1;1.2;1.2;1.2;1.2},
MATCH(MONTH(BD$15),
{1,2,3,4,5,6,7,8,9,10,11,12})),
CONCATENATE($ES147," ",$L147)="RussOutdoor метро",
_xlpm.COEFF*
INDEX({0.8;0.9;1.1;1.1;1;1;1;1;1.1;1.1;1.1;1.1},
MATCH(MONTH(BD$15),
{1,2,3,4,5,6,7,8,9,10,11,12})),
$ES147&lt;&gt;"LisChannel",
_xlpm.COEFF,
$ES147&lt;&gt;"RussOutdoor",
_xlpm.COEFF))</f>
        <v/>
      </c>
      <c r="BE147" s="68">
        <f t="array" ref="BE147">
_xlfn.LET(_xlpm.COEFF,
IF($AW147+$AX147=0,0,IF(MAX(MIN($AX147,EOMONTH(BE$15,0))-MAX($AW147,BE$15)+1,)&gt;0,1,0)),
_xlfn.IFS(
$ES147="LisChannel",
_xlpm.COEFF*
INDEX({1;1;1.2;1.2;1;1;1;1;1.2;1.2;1.2;1.2},
MATCH(MONTH(BE$15),
{1,2,3,4,5,6,7,8,9,10,11,12})),
CONCATENATE($ES147," ",$L147)="RussOutdoor метро",
_xlpm.COEFF*
INDEX({0.8;0.9;1.1;1.1;1;1;1;1;1.1;1.1;1.1;1.1},
MATCH(MONTH(BE$15),
{1,2,3,4,5,6,7,8,9,10,11,12})),
$ES147&lt;&gt;"LisChannel",
_xlpm.COEFF,
$ES147&lt;&gt;"RussOutdoor",
_xlpm.COEFF))</f>
        <v/>
      </c>
      <c r="BF147" s="68">
        <f t="array" ref="BF147">
_xlfn.LET(_xlpm.COEFF,
IF($AW147+$AX147=0,0,IF(MAX(MIN($AX147,EOMONTH(BF$15,0))-MAX($AW147,BF$15)+1,)&gt;0,1,0)),
_xlfn.IFS(
$ES147="LisChannel",
_xlpm.COEFF*
INDEX({1;1;1.2;1.2;1;1;1;1;1.2;1.2;1.2;1.2},
MATCH(MONTH(BF$15),
{1,2,3,4,5,6,7,8,9,10,11,12})),
CONCATENATE($ES147," ",$L147)="RussOutdoor метро",
_xlpm.COEFF*
INDEX({0.8;0.9;1.1;1.1;1;1;1;1;1.1;1.1;1.1;1.1},
MATCH(MONTH(BF$15),
{1,2,3,4,5,6,7,8,9,10,11,12})),
$ES147&lt;&gt;"LisChannel",
_xlpm.COEFF,
$ES147&lt;&gt;"RussOutdoor",
_xlpm.COEFF))</f>
        <v/>
      </c>
      <c r="BG147" s="68">
        <f t="array" ref="BG147">
_xlfn.LET(_xlpm.COEFF,
IF($AW147+$AX147=0,0,IF(MAX(MIN($AX147,EOMONTH(BG$15,0))-MAX($AW147,BG$15)+1,)&gt;0,1,0)),
_xlfn.IFS(
$ES147="LisChannel",
_xlpm.COEFF*
INDEX({1;1;1.2;1.2;1;1;1;1;1.2;1.2;1.2;1.2},
MATCH(MONTH(BG$15),
{1,2,3,4,5,6,7,8,9,10,11,12})),
CONCATENATE($ES147," ",$L147)="RussOutdoor метро",
_xlpm.COEFF*
INDEX({0.8;0.9;1.1;1.1;1;1;1;1;1.1;1.1;1.1;1.1},
MATCH(MONTH(BG$15),
{1,2,3,4,5,6,7,8,9,10,11,12})),
$ES147&lt;&gt;"LisChannel",
_xlpm.COEFF,
$ES147&lt;&gt;"RussOutdoor",
_xlpm.COEFF))</f>
        <v/>
      </c>
      <c r="BH147" s="68">
        <f t="array" ref="BH147">
_xlfn.LET(_xlpm.COEFF,
IF($AW147+$AX147=0,0,IF(MAX(MIN($AX147,EOMONTH(BH$15,0))-MAX($AW147,BH$15)+1,)&gt;0,1,0)),
_xlfn.IFS(
$ES147="LisChannel",
_xlpm.COEFF*
INDEX({1;1;1.2;1.2;1;1;1;1;1.2;1.2;1.2;1.2},
MATCH(MONTH(BH$15),
{1,2,3,4,5,6,7,8,9,10,11,12})),
CONCATENATE($ES147," ",$L147)="RussOutdoor метро",
_xlpm.COEFF*
INDEX({0.8;0.9;1.1;1.1;1;1;1;1;1.1;1.1;1.1;1.1},
MATCH(MONTH(BH$15),
{1,2,3,4,5,6,7,8,9,10,11,12})),
$ES147&lt;&gt;"LisChannel",
_xlpm.COEFF,
$ES147&lt;&gt;"RussOutdoor",
_xlpm.COEFF))</f>
        <v/>
      </c>
      <c r="BI147" s="68">
        <f t="array" ref="BI147">
_xlfn.LET(_xlpm.COEFF,
IF($AW147+$AX147=0,0,IF(MAX(MIN($AX147,EOMONTH(BI$15,0))-MAX($AW147,BI$15)+1,)&gt;0,1,0)),
_xlfn.IFS(
$ES147="LisChannel",
_xlpm.COEFF*
INDEX({1;1;1.2;1.2;1;1;1;1;1.2;1.2;1.2;1.2},
MATCH(MONTH(BI$15),
{1,2,3,4,5,6,7,8,9,10,11,12})),
CONCATENATE($ES147," ",$L147)="RussOutdoor метро",
_xlpm.COEFF*
INDEX({0.8;0.9;1.1;1.1;1;1;1;1;1.1;1.1;1.1;1.1},
MATCH(MONTH(BI$15),
{1,2,3,4,5,6,7,8,9,10,11,12})),
$ES147&lt;&gt;"LisChannel",
_xlpm.COEFF,
$ES147&lt;&gt;"RussOutdoor",
_xlpm.COEFF))</f>
        <v/>
      </c>
      <c r="BJ147" s="68">
        <f t="array" ref="BJ147">
_xlfn.LET(_xlpm.COEFF,
IF($AW147+$AX147=0,0,IF(MAX(MIN($AX147,EOMONTH(BJ$15,0))-MAX($AW147,BJ$15)+1,)&gt;0,1,0)),
_xlfn.IFS(
$ES147="LisChannel",
_xlpm.COEFF*
INDEX({1;1;1.2;1.2;1;1;1;1;1.2;1.2;1.2;1.2},
MATCH(MONTH(BJ$15),
{1,2,3,4,5,6,7,8,9,10,11,12})),
CONCATENATE($ES147," ",$L147)="RussOutdoor метро",
_xlpm.COEFF*
INDEX({0.8;0.9;1.1;1.1;1;1;1;1;1.1;1.1;1.1;1.1},
MATCH(MONTH(BJ$15),
{1,2,3,4,5,6,7,8,9,10,11,12})),
$ES147&lt;&gt;"LisChannel",
_xlpm.COEFF,
$ES147&lt;&gt;"RussOutdoor",
_xlpm.COEFF))</f>
        <v/>
      </c>
      <c r="BK147" s="68">
        <f t="array" ref="BK147">
_xlfn.LET(_xlpm.COEFF,
IF($AW147+$AX147=0,0,IF(MAX(MIN($AX147,EOMONTH(BK$15,0))-MAX($AW147,BK$15)+1,)&gt;0,1,0)),
_xlfn.IFS(
$ES147="LisChannel",
_xlpm.COEFF*
INDEX({1;1;1.2;1.2;1;1;1;1;1.2;1.2;1.2;1.2},
MATCH(MONTH(BK$15),
{1,2,3,4,5,6,7,8,9,10,11,12})),
CONCATENATE($ES147," ",$L147)="RussOutdoor метро",
_xlpm.COEFF*
INDEX({0.8;0.9;1.1;1.1;1;1;1;1;1.1;1.1;1.1;1.1},
MATCH(MONTH(BK$15),
{1,2,3,4,5,6,7,8,9,10,11,12})),
$ES147&lt;&gt;"LisChannel",
_xlpm.COEFF,
$ES147&lt;&gt;"RussOutdoor",
_xlpm.COEFF))</f>
        <v/>
      </c>
      <c r="BL147" s="62">
        <f>COUNTIFS($AZ147:$BK147,"&gt;0")</f>
        <v/>
      </c>
      <c r="BM147" s="65" t="n"/>
      <c r="BN147" s="125">
        <f>$DJ147</f>
        <v/>
      </c>
      <c r="BO147" s="63">
        <f>$DQ147</f>
        <v/>
      </c>
      <c r="BP147" s="125">
        <f>
IFERROR(
IF($BL147=0,0,
$BN147*(1-$BO147)),
0)</f>
        <v/>
      </c>
      <c r="BQ147" s="125">
        <f t="array" ref="BQ147">
IFERROR(
_xlfn.IFS(
$DH147="день_1",
$BP147*$BL147/($AX147-$AW147+1)*AZ147*(DAY(EOMONTH(AZ$15,0))),
$DH147="день_2",
$BP147/30*MAX(MIN($AX147,EOMONTH(AZ$15,0))-MAX($AW147,AZ$15)+1,),
$DH147="раб.день",
$BP147/30*(IFERROR(
_xlfn.LET(_xlpm.VD,
CHOOSE(
{1;2;3;4;5;6;7;8;9;10;11;12;13;14;15;16;17;18},
45658,45659,45660,45661,45662,45663,45664,45665,45711,45724,45778,45779,45785,45786,45820,45821,45965,46022),
_xlfn.LET(_xlpm.DD,
MAX(MIN($AX147,EOMONTH(AZ$15,0))-MAX($AW147,AZ$15),),
_xlfn.IFS(
AND(MONTH($AW147)=MONTH(AZ$15),MONTH($AX147)&lt;&gt;MONTH(AZ$15)),
NETWORKDAYS.INTL($AW147,$AW147+_xlpm.DD,1,_xlpm.VD),
AND(MONTH($AW147)&lt;&gt;MONTH(AZ$15),MONTH($AX147)=MONTH(AZ$15)),
NETWORKDAYS.INTL(($AX147)-_xlpm.DD,$AX147,1,_xlpm.VD),
AND(MONTH($AW147)&lt;MONTH(AZ$15),MONTH($AX147)&gt;MONTH(AZ$15)),
NETWORKDAYS.INTL((EOMONTH(AZ$15-1,1))-_xlpm.DD,EOMONTH(AZ$15-1,1),1,_xlpm.VD),
AND(MONTH($AW147)=MONTH(AZ$15),MONTH($AX147)=MONTH(AZ$15)),
NETWORKDAYS.INTL($AW147,$AX147,1,_xlpm.VD)))),0)),
$DH147="месяц",
$BP147*AZ147,
$DH147="неделя",
$BP147*AZ147/7*(ROUNDUP((DAY(EOMONTH(AZ$15,0)))/4,0))),
0)</f>
        <v/>
      </c>
      <c r="BR147" s="125">
        <f t="array" ref="BR147">
IFERROR(
_xlfn.IFS(
$DH147="день_1",
$BP147*$BL147/($AX147-$AW147+1)*BA147*(DAY(EOMONTH(BA$15,0))),
$DH147="день_2",
$BP147/30*MAX(MIN($AX147,EOMONTH(BA$15,0))-MAX($AW147,BA$15)+1,),
$DH147="раб.день",
$BP147/30*(IFERROR(
_xlfn.LET(_xlpm.VD,
CHOOSE(
{1;2;3;4;5;6;7;8;9;10;11;12;13;14;15;16;17;18},
45658,45659,45660,45661,45662,45663,45664,45665,45711,45724,45778,45779,45785,45786,45820,45821,45965,46022),
_xlfn.LET(_xlpm.DD,
MAX(MIN($AX147,EOMONTH(BA$15,0))-MAX($AW147,BA$15),),
_xlfn.IFS(
AND(MONTH($AW147)=MONTH(BA$15),MONTH($AX147)&lt;&gt;MONTH(BA$15)),
NETWORKDAYS.INTL($AW147,$AW147+_xlpm.DD,1,_xlpm.VD),
AND(MONTH($AW147)&lt;&gt;MONTH(BA$15),MONTH($AX147)=MONTH(BA$15)),
NETWORKDAYS.INTL(($AX147)-_xlpm.DD,$AX147,1,_xlpm.VD),
AND(MONTH($AW147)&lt;MONTH(BA$15),MONTH($AX147)&gt;MONTH(BA$15)),
NETWORKDAYS.INTL((EOMONTH(BA$15-1,1))-_xlpm.DD,EOMONTH(BA$15-1,1),1,_xlpm.VD),
AND(MONTH($AW147)=MONTH(BA$15),MONTH($AX147)=MONTH(BA$15)),
NETWORKDAYS.INTL($AW147,$AX147,1,_xlpm.VD)))),0)),
$DH147="месяц",
$BP147*BA147,
$DH147="неделя",
$BP147*BA147/7*(ROUNDUP((DAY(EOMONTH(BA$15,0)))/4,0))),
0)</f>
        <v/>
      </c>
      <c r="BS147" s="125">
        <f t="array" ref="BS147">
IFERROR(
_xlfn.IFS(
$DH147="день_1",
$BP147*$BL147/($AX147-$AW147+1)*BB147*(DAY(EOMONTH(BB$15,0))),
$DH147="день_2",
$BP147/30*MAX(MIN($AX147,EOMONTH(BB$15,0))-MAX($AW147,BB$15)+1,),
$DH147="раб.день",
$BP147/30*(IFERROR(
_xlfn.LET(_xlpm.VD,
CHOOSE(
{1;2;3;4;5;6;7;8;9;10;11;12;13;14;15;16;17;18},
45658,45659,45660,45661,45662,45663,45664,45665,45711,45724,45778,45779,45785,45786,45820,45821,45965,46022),
_xlfn.LET(_xlpm.DD,
MAX(MIN($AX147,EOMONTH(BB$15,0))-MAX($AW147,BB$15),),
_xlfn.IFS(
AND(MONTH($AW147)=MONTH(BB$15),MONTH($AX147)&lt;&gt;MONTH(BB$15)),
NETWORKDAYS.INTL($AW147,$AW147+_xlpm.DD,1,_xlpm.VD),
AND(MONTH($AW147)&lt;&gt;MONTH(BB$15),MONTH($AX147)=MONTH(BB$15)),
NETWORKDAYS.INTL(($AX147)-_xlpm.DD,$AX147,1,_xlpm.VD),
AND(MONTH($AW147)&lt;MONTH(BB$15),MONTH($AX147)&gt;MONTH(BB$15)),
NETWORKDAYS.INTL((EOMONTH(BB$15-1,1))-_xlpm.DD,EOMONTH(BB$15-1,1),1,_xlpm.VD),
AND(MONTH($AW147)=MONTH(BB$15),MONTH($AX147)=MONTH(BB$15)),
NETWORKDAYS.INTL($AW147,$AX147,1,_xlpm.VD)))),0)),
$DH147="месяц",
$BP147*BB147,
$DH147="неделя",
$BP147*BB147/7*(ROUNDUP((DAY(EOMONTH(BB$15,0)))/4,0))),
0)</f>
        <v/>
      </c>
      <c r="BT147" s="125">
        <f t="array" ref="BT147">
IFERROR(
_xlfn.IFS(
$DH147="день_1",
$BP147*$BL147/($AX147-$AW147+1)*BC147*(DAY(EOMONTH(BC$15,0))),
$DH147="день_2",
$BP147/30*MAX(MIN($AX147,EOMONTH(BC$15,0))-MAX($AW147,BC$15)+1,),
$DH147="раб.день",
$BP147/30*(IFERROR(
_xlfn.LET(_xlpm.VD,
CHOOSE(
{1;2;3;4;5;6;7;8;9;10;11;12;13;14;15;16;17;18},
45658,45659,45660,45661,45662,45663,45664,45665,45711,45724,45778,45779,45785,45786,45820,45821,45965,46022),
_xlfn.LET(_xlpm.DD,
MAX(MIN($AX147,EOMONTH(BC$15,0))-MAX($AW147,BC$15),),
_xlfn.IFS(
AND(MONTH($AW147)=MONTH(BC$15),MONTH($AX147)&lt;&gt;MONTH(BC$15)),
NETWORKDAYS.INTL($AW147,$AW147+_xlpm.DD,1,_xlpm.VD),
AND(MONTH($AW147)&lt;&gt;MONTH(BC$15),MONTH($AX147)=MONTH(BC$15)),
NETWORKDAYS.INTL(($AX147)-_xlpm.DD,$AX147,1,_xlpm.VD),
AND(MONTH($AW147)&lt;MONTH(BC$15),MONTH($AX147)&gt;MONTH(BC$15)),
NETWORKDAYS.INTL((EOMONTH(BC$15-1,1))-_xlpm.DD,EOMONTH(BC$15-1,1),1,_xlpm.VD),
AND(MONTH($AW147)=MONTH(BC$15),MONTH($AX147)=MONTH(BC$15)),
NETWORKDAYS.INTL($AW147,$AX147,1,_xlpm.VD)))),0)),
$DH147="месяц",
$BP147*BC147,
$DH147="неделя",
$BP147*BC147/7*(ROUNDUP((DAY(EOMONTH(BC$15,0)))/4,0))),
0)</f>
        <v/>
      </c>
      <c r="BU147" s="125">
        <f t="array" ref="BU147">
IFERROR(
_xlfn.IFS(
$DH147="день_1",
$BP147*$BL147/($AX147-$AW147+1)*BD147*(DAY(EOMONTH(BD$15,0))),
$DH147="день_2",
$BP147/30*MAX(MIN($AX147,EOMONTH(BD$15,0))-MAX($AW147,BD$15)+1,),
$DH147="раб.день",
$BP147/30*(IFERROR(
_xlfn.LET(_xlpm.VD,
CHOOSE(
{1;2;3;4;5;6;7;8;9;10;11;12;13;14;15;16;17;18},
45658,45659,45660,45661,45662,45663,45664,45665,45711,45724,45778,45779,45785,45786,45820,45821,45965,46022),
_xlfn.LET(_xlpm.DD,
MAX(MIN($AX147,EOMONTH(BD$15,0))-MAX($AW147,BD$15),),
_xlfn.IFS(
AND(MONTH($AW147)=MONTH(BD$15),MONTH($AX147)&lt;&gt;MONTH(BD$15)),
NETWORKDAYS.INTL($AW147,$AW147+_xlpm.DD,1,_xlpm.VD),
AND(MONTH($AW147)&lt;&gt;MONTH(BD$15),MONTH($AX147)=MONTH(BD$15)),
NETWORKDAYS.INTL(($AX147)-_xlpm.DD,$AX147,1,_xlpm.VD),
AND(MONTH($AW147)&lt;MONTH(BD$15),MONTH($AX147)&gt;MONTH(BD$15)),
NETWORKDAYS.INTL((EOMONTH(BD$15-1,1))-_xlpm.DD,EOMONTH(BD$15-1,1),1,_xlpm.VD),
AND(MONTH($AW147)=MONTH(BD$15),MONTH($AX147)=MONTH(BD$15)),
NETWORKDAYS.INTL($AW147,$AX147,1,_xlpm.VD)))),0)),
$DH147="месяц",
$BP147*BD147,
$DH147="неделя",
$BP147*BD147/7*(ROUNDUP((DAY(EOMONTH(BD$15,0)))/4,0))),
0)</f>
        <v/>
      </c>
      <c r="BV147" s="125">
        <f t="array" ref="BV147">
IFERROR(
_xlfn.IFS(
$DH147="день_1",
$BP147*$BL147/($AX147-$AW147+1)*BE147*(DAY(EOMONTH(BE$15,0))),
$DH147="день_2",
$BP147/30*MAX(MIN($AX147,EOMONTH(BE$15,0))-MAX($AW147,BE$15)+1,),
$DH147="раб.день",
$BP147/30*(IFERROR(
_xlfn.LET(_xlpm.VD,
CHOOSE(
{1;2;3;4;5;6;7;8;9;10;11;12;13;14;15;16;17;18},
45658,45659,45660,45661,45662,45663,45664,45665,45711,45724,45778,45779,45785,45786,45820,45821,45965,46022),
_xlfn.LET(_xlpm.DD,
MAX(MIN($AX147,EOMONTH(BE$15,0))-MAX($AW147,BE$15),),
_xlfn.IFS(
AND(MONTH($AW147)=MONTH(BE$15),MONTH($AX147)&lt;&gt;MONTH(BE$15)),
NETWORKDAYS.INTL($AW147,$AW147+_xlpm.DD,1,_xlpm.VD),
AND(MONTH($AW147)&lt;&gt;MONTH(BE$15),MONTH($AX147)=MONTH(BE$15)),
NETWORKDAYS.INTL(($AX147)-_xlpm.DD,$AX147,1,_xlpm.VD),
AND(MONTH($AW147)&lt;MONTH(BE$15),MONTH($AX147)&gt;MONTH(BE$15)),
NETWORKDAYS.INTL((EOMONTH(BE$15-1,1))-_xlpm.DD,EOMONTH(BE$15-1,1),1,_xlpm.VD),
AND(MONTH($AW147)=MONTH(BE$15),MONTH($AX147)=MONTH(BE$15)),
NETWORKDAYS.INTL($AW147,$AX147,1,_xlpm.VD)))),0)),
$DH147="месяц",
$BP147*BE147,
$DH147="неделя",
$BP147*BE147/7*(ROUNDUP((DAY(EOMONTH(BE$15,0)))/4,0))),
0)</f>
        <v/>
      </c>
      <c r="BW147" s="125">
        <f t="array" ref="BW147">
IFERROR(
_xlfn.IFS(
$DH147="день_1",
$BP147*$BL147/($AX147-$AW147+1)*BF147*(DAY(EOMONTH(BF$15,0))),
$DH147="день_2",
$BP147/30*MAX(MIN($AX147,EOMONTH(BF$15,0))-MAX($AW147,BF$15)+1,),
$DH147="раб.день",
$BP147/30*(IFERROR(
_xlfn.LET(_xlpm.VD,
CHOOSE(
{1;2;3;4;5;6;7;8;9;10;11;12;13;14;15;16;17;18},
45658,45659,45660,45661,45662,45663,45664,45665,45711,45724,45778,45779,45785,45786,45820,45821,45965,46022),
_xlfn.LET(_xlpm.DD,
MAX(MIN($AX147,EOMONTH(BF$15,0))-MAX($AW147,BF$15),),
_xlfn.IFS(
AND(MONTH($AW147)=MONTH(BF$15),MONTH($AX147)&lt;&gt;MONTH(BF$15)),
NETWORKDAYS.INTL($AW147,$AW147+_xlpm.DD,1,_xlpm.VD),
AND(MONTH($AW147)&lt;&gt;MONTH(BF$15),MONTH($AX147)=MONTH(BF$15)),
NETWORKDAYS.INTL(($AX147)-_xlpm.DD,$AX147,1,_xlpm.VD),
AND(MONTH($AW147)&lt;MONTH(BF$15),MONTH($AX147)&gt;MONTH(BF$15)),
NETWORKDAYS.INTL((EOMONTH(BF$15-1,1))-_xlpm.DD,EOMONTH(BF$15-1,1),1,_xlpm.VD),
AND(MONTH($AW147)=MONTH(BF$15),MONTH($AX147)=MONTH(BF$15)),
NETWORKDAYS.INTL($AW147,$AX147,1,_xlpm.VD)))),0)),
$DH147="месяц",
$BP147*BF147,
$DH147="неделя",
$BP147*BF147/7*(ROUNDUP((DAY(EOMONTH(BF$15,0)))/4,0))),
0)</f>
        <v/>
      </c>
      <c r="BX147" s="125">
        <f t="array" ref="BX147">
IFERROR(
_xlfn.IFS(
$DH147="день_1",
$BP147*$BL147/($AX147-$AW147+1)*BG147*(DAY(EOMONTH(BG$15,0))),
$DH147="день_2",
$BP147/30*MAX(MIN($AX147,EOMONTH(BG$15,0))-MAX($AW147,BG$15)+1,),
$DH147="раб.день",
$BP147/30*(IFERROR(
_xlfn.LET(_xlpm.VD,
CHOOSE(
{1;2;3;4;5;6;7;8;9;10;11;12;13;14;15;16;17;18},
45658,45659,45660,45661,45662,45663,45664,45665,45711,45724,45778,45779,45785,45786,45820,45821,45965,46022),
_xlfn.LET(_xlpm.DD,
MAX(MIN($AX147,EOMONTH(BG$15,0))-MAX($AW147,BG$15),),
_xlfn.IFS(
AND(MONTH($AW147)=MONTH(BG$15),MONTH($AX147)&lt;&gt;MONTH(BG$15)),
NETWORKDAYS.INTL($AW147,$AW147+_xlpm.DD,1,_xlpm.VD),
AND(MONTH($AW147)&lt;&gt;MONTH(BG$15),MONTH($AX147)=MONTH(BG$15)),
NETWORKDAYS.INTL(($AX147)-_xlpm.DD,$AX147,1,_xlpm.VD),
AND(MONTH($AW147)&lt;MONTH(BG$15),MONTH($AX147)&gt;MONTH(BG$15)),
NETWORKDAYS.INTL((EOMONTH(BG$15-1,1))-_xlpm.DD,EOMONTH(BG$15-1,1),1,_xlpm.VD),
AND(MONTH($AW147)=MONTH(BG$15),MONTH($AX147)=MONTH(BG$15)),
NETWORKDAYS.INTL($AW147,$AX147,1,_xlpm.VD)))),0)),
$DH147="месяц",
$BP147*BG147,
$DH147="неделя",
$BP147*BG147/7*(ROUNDUP((DAY(EOMONTH(BG$15,0)))/4,0))),
0)</f>
        <v/>
      </c>
      <c r="BY147" s="125">
        <f t="array" ref="BY147">
IFERROR(
_xlfn.IFS(
$DH147="день_1",
$BP147*$BL147/($AX147-$AW147+1)*BH147*(DAY(EOMONTH(BH$15,0))),
$DH147="день_2",
$BP147/30*MAX(MIN($AX147,EOMONTH(BH$15,0))-MAX($AW147,BH$15)+1,),
$DH147="раб.день",
$BP147/30*(IFERROR(
_xlfn.LET(_xlpm.VD,
CHOOSE(
{1;2;3;4;5;6;7;8;9;10;11;12;13;14;15;16;17;18},
45658,45659,45660,45661,45662,45663,45664,45665,45711,45724,45778,45779,45785,45786,45820,45821,45965,46022),
_xlfn.LET(_xlpm.DD,
MAX(MIN($AX147,EOMONTH(BH$15,0))-MAX($AW147,BH$15),),
_xlfn.IFS(
AND(MONTH($AW147)=MONTH(BH$15),MONTH($AX147)&lt;&gt;MONTH(BH$15)),
NETWORKDAYS.INTL($AW147,$AW147+_xlpm.DD,1,_xlpm.VD),
AND(MONTH($AW147)&lt;&gt;MONTH(BH$15),MONTH($AX147)=MONTH(BH$15)),
NETWORKDAYS.INTL(($AX147)-_xlpm.DD,$AX147,1,_xlpm.VD),
AND(MONTH($AW147)&lt;MONTH(BH$15),MONTH($AX147)&gt;MONTH(BH$15)),
NETWORKDAYS.INTL((EOMONTH(BH$15-1,1))-_xlpm.DD,EOMONTH(BH$15-1,1),1,_xlpm.VD),
AND(MONTH($AW147)=MONTH(BH$15),MONTH($AX147)=MONTH(BH$15)),
NETWORKDAYS.INTL($AW147,$AX147,1,_xlpm.VD)))),0)),
$DH147="месяц",
$BP147*BH147,
$DH147="неделя",
$BP147*BH147/7*(ROUNDUP((DAY(EOMONTH(BH$15,0)))/4,0))),
0)</f>
        <v/>
      </c>
      <c r="BZ147" s="125">
        <f t="array" ref="BZ147">
IFERROR(
_xlfn.IFS(
$DH147="день_1",
$BP147*$BL147/($AX147-$AW147+1)*BI147*(DAY(EOMONTH(BI$15,0))),
$DH147="день_2",
$BP147/30*MAX(MIN($AX147,EOMONTH(BI$15,0))-MAX($AW147,BI$15)+1,),
$DH147="раб.день",
$BP147/30*(IFERROR(
_xlfn.LET(_xlpm.VD,
CHOOSE(
{1;2;3;4;5;6;7;8;9;10;11;12;13;14;15;16;17;18},
45658,45659,45660,45661,45662,45663,45664,45665,45711,45724,45778,45779,45785,45786,45820,45821,45965,46022),
_xlfn.LET(_xlpm.DD,
MAX(MIN($AX147,EOMONTH(BI$15,0))-MAX($AW147,BI$15),),
_xlfn.IFS(
AND(MONTH($AW147)=MONTH(BI$15),MONTH($AX147)&lt;&gt;MONTH(BI$15)),
NETWORKDAYS.INTL($AW147,$AW147+_xlpm.DD,1,_xlpm.VD),
AND(MONTH($AW147)&lt;&gt;MONTH(BI$15),MONTH($AX147)=MONTH(BI$15)),
NETWORKDAYS.INTL(($AX147)-_xlpm.DD,$AX147,1,_xlpm.VD),
AND(MONTH($AW147)&lt;MONTH(BI$15),MONTH($AX147)&gt;MONTH(BI$15)),
NETWORKDAYS.INTL((EOMONTH(BI$15-1,1))-_xlpm.DD,EOMONTH(BI$15-1,1),1,_xlpm.VD),
AND(MONTH($AW147)=MONTH(BI$15),MONTH($AX147)=MONTH(BI$15)),
NETWORKDAYS.INTL($AW147,$AX147,1,_xlpm.VD)))),0)),
$DH147="месяц",
$BP147*BI147,
$DH147="неделя",
$BP147*BI147/7*(ROUNDUP((DAY(EOMONTH(BI$15,0)))/4,0))),
0)</f>
        <v/>
      </c>
      <c r="CA147" s="125">
        <f t="array" ref="CA147">
IFERROR(
_xlfn.IFS(
$DH147="день_1",
$BP147*$BL147/($AX147-$AW147+1)*BJ147*(DAY(EOMONTH(BJ$15,0))),
$DH147="день_2",
$BP147/30*MAX(MIN($AX147,EOMONTH(BJ$15,0))-MAX($AW147,BJ$15)+1,),
$DH147="раб.день",
$BP147/30*(IFERROR(
_xlfn.LET(_xlpm.VD,
CHOOSE(
{1;2;3;4;5;6;7;8;9;10;11;12;13;14;15;16;17;18},
45658,45659,45660,45661,45662,45663,45664,45665,45711,45724,45778,45779,45785,45786,45820,45821,45965,46022),
_xlfn.LET(_xlpm.DD,
MAX(MIN($AX147,EOMONTH(BJ$15,0))-MAX($AW147,BJ$15),),
_xlfn.IFS(
AND(MONTH($AW147)=MONTH(BJ$15),MONTH($AX147)&lt;&gt;MONTH(BJ$15)),
NETWORKDAYS.INTL($AW147,$AW147+_xlpm.DD,1,_xlpm.VD),
AND(MONTH($AW147)&lt;&gt;MONTH(BJ$15),MONTH($AX147)=MONTH(BJ$15)),
NETWORKDAYS.INTL(($AX147)-_xlpm.DD,$AX147,1,_xlpm.VD),
AND(MONTH($AW147)&lt;MONTH(BJ$15),MONTH($AX147)&gt;MONTH(BJ$15)),
NETWORKDAYS.INTL((EOMONTH(BJ$15-1,1))-_xlpm.DD,EOMONTH(BJ$15-1,1),1,_xlpm.VD),
AND(MONTH($AW147)=MONTH(BJ$15),MONTH($AX147)=MONTH(BJ$15)),
NETWORKDAYS.INTL($AW147,$AX147,1,_xlpm.VD)))),0)),
$DH147="месяц",
$BP147*BJ147,
$DH147="неделя",
$BP147*BJ147/7*(ROUNDUP((DAY(EOMONTH(BJ$15,0)))/4,0))),
0)</f>
        <v/>
      </c>
      <c r="CB147" s="125">
        <f t="array" ref="CB147">
IFERROR(
_xlfn.IFS(
$DH147="день_1",
$BP147*$BL147/($AX147-$AW147+1)*BK147*(DAY(EOMONTH(BK$15,0))),
$DH147="день_2",
$BP147/30*MAX(MIN($AX147,EOMONTH(BK$15,0))-MAX($AW147,BK$15)+1,),
$DH147="раб.день",
$BP147/30*(IFERROR(
_xlfn.LET(_xlpm.VD,
CHOOSE(
{1;2;3;4;5;6;7;8;9;10;11;12;13;14;15;16;17;18},
45658,45659,45660,45661,45662,45663,45664,45665,45711,45724,45778,45779,45785,45786,45820,45821,45965,46022),
_xlfn.LET(_xlpm.DD,
MAX(MIN($AX147,EOMONTH(BK$15,0))-MAX($AW147,BK$15),),
_xlfn.IFS(
AND(MONTH($AW147)=MONTH(BK$15),MONTH($AX147)&lt;&gt;MONTH(BK$15)),
NETWORKDAYS.INTL($AW147,$AW147+_xlpm.DD,1,_xlpm.VD),
AND(MONTH($AW147)&lt;&gt;MONTH(BK$15),MONTH($AX147)=MONTH(BK$15)),
NETWORKDAYS.INTL(($AX147)-_xlpm.DD,$AX147,1,_xlpm.VD),
AND(MONTH($AW147)&lt;MONTH(BK$15),MONTH($AX147)&gt;MONTH(BK$15)),
NETWORKDAYS.INTL((EOMONTH(BK$15-1,1))-_xlpm.DD,EOMONTH(BK$15-1,1),1,_xlpm.VD),
AND(MONTH($AW147)=MONTH(BK$15),MONTH($AX147)=MONTH(BK$15)),
NETWORKDAYS.INTL($AW147,$AX147,1,_xlpm.VD)))),0)),
$DH147="месяц",
$BP147*BK147,
$DH147="неделя",
$BP147*BK147/7*(ROUNDUP((DAY(EOMONTH(BK$15,0)))/4,0))),
0)</f>
        <v/>
      </c>
      <c r="CC147" s="125">
        <f>SUM($BQ147:$CB147)</f>
        <v/>
      </c>
      <c r="CD147" s="126">
        <f>SUM($EH147:$EH147)</f>
        <v/>
      </c>
      <c r="CE147" s="126">
        <f>$CD147*$AB147</f>
        <v/>
      </c>
      <c r="CF147" s="126">
        <f>SUM($EK147:$EK147)</f>
        <v/>
      </c>
      <c r="CG147" s="126">
        <f>$CF147*$AB147</f>
        <v/>
      </c>
      <c r="CH147" s="126">
        <f>SUM($CC147,$CE147,$CG147)</f>
        <v/>
      </c>
      <c r="CI147" s="126">
        <f>$CH147*(1+$CM147)</f>
        <v/>
      </c>
      <c r="CJ147" s="127" t="n">
        <v>0</v>
      </c>
      <c r="CK147" s="126">
        <f>SUM($CH147:$CH147)*(1+$CJ147)</f>
        <v/>
      </c>
      <c r="CL147" s="126">
        <f>SUM($CH147:$CH147)*(1+$CM147)</f>
        <v/>
      </c>
      <c r="CM147" s="59" t="inlineStr">
        <is>
          <t>20%</t>
        </is>
      </c>
      <c r="CN147" s="59" t="n"/>
      <c r="CO147" s="72" t="n"/>
      <c r="CP147" s="59" t="n"/>
      <c r="CQ147" s="73" t="n"/>
      <c r="CR147" s="73" t="n"/>
      <c r="CS147" s="73" t="n"/>
      <c r="CT147" s="72" t="n"/>
      <c r="CU147" s="79" t="inlineStr">
        <is>
          <t> </t>
        </is>
      </c>
      <c r="CV147" s="60" t="n"/>
      <c r="CW147" s="60" t="n"/>
      <c r="CX147" s="60" t="n"/>
      <c r="CY147" s="127">
        <f>IFERROR(($CC147-$EE147)/($EE147/(1-$DQ147)),0)</f>
        <v/>
      </c>
      <c r="CZ147" s="127">
        <f>IFERROR(1-$EI147/($CE147),0)</f>
        <v/>
      </c>
      <c r="DA147" s="127">
        <f>IFERROR(1-$EL147/($CG147),0)</f>
        <v/>
      </c>
      <c r="DB147" s="126">
        <f>ROUND(IFERROR(($CI147/(1+$CM147)-$EN147),0),2)</f>
        <v/>
      </c>
      <c r="DC147" s="128" t="n"/>
      <c r="DD147" s="125" t="n"/>
      <c r="DE147" s="75" t="n">
        <v>0</v>
      </c>
      <c r="DF147" s="128" t="n"/>
      <c r="DG147" s="125">
        <f>IF($DC147=0,0,$DD147*($DC147*100%-$DE147*$DF147))*SUM($AB147:$AB147)</f>
        <v/>
      </c>
      <c r="DH147" s="129" t="inlineStr">
        <is>
          <t>месяц</t>
        </is>
      </c>
      <c r="DI147" s="130">
        <f t="array" ref="DI147">IFERROR(
IF($ES147="LisChannel",
(ROUND(((INDEX({174.625;153.888888888889;130.972222222222},MATCH($AI147,{2;3;4}),0))*$AG147*$AI147),2)),0),0)</f>
        <v/>
      </c>
      <c r="DJ147" s="130">
        <f>
_xlfn.LET(_xlpm.X,
IFERROR(
IF($ES147="НовиковТВ",
(_xlfn.LET(_xlpm.NTV,
_xlfn.LET(_xlpm.MIN,350000,
IF(SUMIFS($DI:$DI,$ES:$ES,"НовиковТВ")&lt;=_xlpm.MIN,
(SUMIFS($DI:$DI,$ES:$ES,"НовиковТВ")/(COUNTIFS($ES:$ES,"НовиковТВ")))*_xlpm.MIN/SUMIFS($DI:$DI,$ES:$ES,"НовиковТВ"),
DI147)),
_xlpm.NTV+$DG147/(1-(1-(_xlpm.NTV)*(1-$DL147)*(1-$DM147)*(1-$DN147)*(1-$DO147)*(1-$DP147)/_xlpm.NTV))))/(1+$EP147),
$DI147+$DG147/(1-(1-($DI147)*(1-$DL147)*(1-$DM147)*(1-$DN147)*(1-$DO147)*(1-$DP147)/$DI147))),
0),
_xlpm.X*(1+$CM147)*(1+$CW147)-_xlpm.X*(1+$CM147)+_xlpm.X)</f>
        <v/>
      </c>
      <c r="DK147" s="125" t="inlineStr">
        <is>
          <t>послед.</t>
        </is>
      </c>
      <c r="DL147" s="63" t="n">
        <v>0</v>
      </c>
      <c r="DM147" s="63" t="n">
        <v>0</v>
      </c>
      <c r="DN147" s="63" t="n">
        <v>0</v>
      </c>
      <c r="DO147" s="63" t="n">
        <v>0</v>
      </c>
      <c r="DP147" s="63" t="n">
        <v>0</v>
      </c>
      <c r="DQ147" s="63">
        <f t="array" ref="DQ147">IFERROR(_xlfn.IFS(
$DK147="послед.",1-(1-$DL147)*(1-$DM147)*(1-$DN147)*(1-$DO147)*(1-$DP147),
$DK147="сумм.",$DL147+$DM147+$DN147+$DO147+$DP147),
0)</f>
        <v/>
      </c>
      <c r="DR147" s="125">
        <f t="array" ref="DR147">
IFERROR(
_xlfn.IFS(
$BL147=0,
0,
$BL147&gt;0,
_xlfn.IFS($DK147="послед.",
$DJ147*(1-$DL147)*(1-$DM147)*(1-$DN147)*(1-$DO147)*(1-$DP147),
$DK147="сумм.",
$DJ147*(1-($DL147+$DM147+$DN147+$DO147+$DP147)))),0)</f>
        <v/>
      </c>
      <c r="DS147" s="125">
        <f t="array" ref="DS147">
IFERROR(_xlfn.IFS(
$DH147="день_1",
$DR147*$BL147/($AX147-$AW147+1)*AZ147*(DAY(EOMONTH(AZ$15,0))),
$DH147="день_2",
$DR147/30*MAX(MIN($AX147,EOMONTH(AZ$15,0))-MAX($AW147,AZ$15)+1,),
$DH147="раб.день",
$DR147/30*(IFERROR(
_xlfn.LET(_xlpm.VD,
CHOOSE(
{1;2;3;4;5;6;7;8;9;10;11;12;13;14;15;16;17;18},
45658,45659,45660,45661,45662,45663,45664,45665,45711,45724,45778,45779,45785,45786,45820,45821,45965,46022),
_xlfn.LET(_xlpm.DD,
MAX(MIN($AX147,EOMONTH(AZ$15,0))-MAX($AW147,AZ$15),),
_xlfn.IFS(
AND(MONTH($AW147)=MONTH(AZ$15),MONTH($AX147)&lt;&gt;MONTH(AZ$15)),
NETWORKDAYS.INTL($AW147,$AW147+_xlpm.DD,1,_xlpm.VD),
AND(MONTH($AW147)&lt;&gt;MONTH(AZ$15),MONTH($AX147)=MONTH(AZ$15)),
NETWORKDAYS.INTL(($AX147)-_xlpm.DD,$AX147,1,_xlpm.VD),
AND(MONTH($AW147)&lt;MONTH(AZ$15),MONTH($AX147)&gt;MONTH(AZ$15)),
NETWORKDAYS.INTL((EOMONTH(AZ$15-1,1))-_xlpm.DD,EOMONTH(AZ$15-1,1),1,_xlpm.VD),
AND(MONTH($AW147)=MONTH(AZ$15),MONTH($AX147)=MONTH(AZ$15)),
NETWORKDAYS.INTL($AW147,$AX147,1,_xlpm.VD)))),0)),
$DH147="месяц",
$DR147*AZ147,
$DH147="неделя",
$DR147*AZ147/7*(ROUNDUP((DAY(EOMONTH(AZ$15,0)))/4,0))),
0)</f>
        <v/>
      </c>
      <c r="DT147" s="125">
        <f t="array" ref="DT147">
IFERROR(_xlfn.IFS(
$DH147="день_1",
$DR147*$BL147/($AX147-$AW147+1)*BA147*(DAY(EOMONTH(BA$15,0))),
$DH147="день_2",
$DR147/30*MAX(MIN($AX147,EOMONTH(BA$15,0))-MAX($AW147,BA$15)+1,),
$DH147="раб.день",
$DR147/30*(IFERROR(
_xlfn.LET(_xlpm.VD,
CHOOSE(
{1;2;3;4;5;6;7;8;9;10;11;12;13;14;15;16;17;18},
45658,45659,45660,45661,45662,45663,45664,45665,45711,45724,45778,45779,45785,45786,45820,45821,45965,46022),
_xlfn.LET(_xlpm.DD,
MAX(MIN($AX147,EOMONTH(BA$15,0))-MAX($AW147,BA$15),),
_xlfn.IFS(
AND(MONTH($AW147)=MONTH(BA$15),MONTH($AX147)&lt;&gt;MONTH(BA$15)),
NETWORKDAYS.INTL($AW147,$AW147+_xlpm.DD,1,_xlpm.VD),
AND(MONTH($AW147)&lt;&gt;MONTH(BA$15),MONTH($AX147)=MONTH(BA$15)),
NETWORKDAYS.INTL(($AX147)-_xlpm.DD,$AX147,1,_xlpm.VD),
AND(MONTH($AW147)&lt;MONTH(BA$15),MONTH($AX147)&gt;MONTH(BA$15)),
NETWORKDAYS.INTL((EOMONTH(BA$15-1,1))-_xlpm.DD,EOMONTH(BA$15-1,1),1,_xlpm.VD),
AND(MONTH($AW147)=MONTH(BA$15),MONTH($AX147)=MONTH(BA$15)),
NETWORKDAYS.INTL($AW147,$AX147,1,_xlpm.VD)))),0)),
$DH147="месяц",
$DR147*BA147,
$DH147="неделя",
$DR147*BA147/7*(ROUNDUP((DAY(EOMONTH(BA$15,0)))/4,0))),
0)</f>
        <v/>
      </c>
      <c r="DU147" s="125">
        <f t="array" ref="DU147">
IFERROR(_xlfn.IFS(
$DH147="день_1",
$DR147*$BL147/($AX147-$AW147+1)*BB147*(DAY(EOMONTH(BB$15,0))),
$DH147="день_2",
$DR147/30*MAX(MIN($AX147,EOMONTH(BB$15,0))-MAX($AW147,BB$15)+1,),
$DH147="раб.день",
$DR147/30*(IFERROR(
_xlfn.LET(_xlpm.VD,
CHOOSE(
{1;2;3;4;5;6;7;8;9;10;11;12;13;14;15;16;17;18},
45658,45659,45660,45661,45662,45663,45664,45665,45711,45724,45778,45779,45785,45786,45820,45821,45965,46022),
_xlfn.LET(_xlpm.DD,
MAX(MIN($AX147,EOMONTH(BB$15,0))-MAX($AW147,BB$15),),
_xlfn.IFS(
AND(MONTH($AW147)=MONTH(BB$15),MONTH($AX147)&lt;&gt;MONTH(BB$15)),
NETWORKDAYS.INTL($AW147,$AW147+_xlpm.DD,1,_xlpm.VD),
AND(MONTH($AW147)&lt;&gt;MONTH(BB$15),MONTH($AX147)=MONTH(BB$15)),
NETWORKDAYS.INTL(($AX147)-_xlpm.DD,$AX147,1,_xlpm.VD),
AND(MONTH($AW147)&lt;MONTH(BB$15),MONTH($AX147)&gt;MONTH(BB$15)),
NETWORKDAYS.INTL((EOMONTH(BB$15-1,1))-_xlpm.DD,EOMONTH(BB$15-1,1),1,_xlpm.VD),
AND(MONTH($AW147)=MONTH(BB$15),MONTH($AX147)=MONTH(BB$15)),
NETWORKDAYS.INTL($AW147,$AX147,1,_xlpm.VD)))),0)),
$DH147="месяц",
$DR147*BB147,
$DH147="неделя",
$DR147*BB147/7*(ROUNDUP((DAY(EOMONTH(BB$15,0)))/4,0))),
0)</f>
        <v/>
      </c>
      <c r="DV147" s="125">
        <f t="array" ref="DV147">
IFERROR(_xlfn.IFS(
$DH147="день_1",
$DR147*$BL147/($AX147-$AW147+1)*BC147*(DAY(EOMONTH(BC$15,0))),
$DH147="день_2",
$DR147/30*MAX(MIN($AX147,EOMONTH(BC$15,0))-MAX($AW147,BC$15)+1,),
$DH147="раб.день",
$DR147/30*(IFERROR(
_xlfn.LET(_xlpm.VD,
CHOOSE(
{1;2;3;4;5;6;7;8;9;10;11;12;13;14;15;16;17;18},
45658,45659,45660,45661,45662,45663,45664,45665,45711,45724,45778,45779,45785,45786,45820,45821,45965,46022),
_xlfn.LET(_xlpm.DD,
MAX(MIN($AX147,EOMONTH(BC$15,0))-MAX($AW147,BC$15),),
_xlfn.IFS(
AND(MONTH($AW147)=MONTH(BC$15),MONTH($AX147)&lt;&gt;MONTH(BC$15)),
NETWORKDAYS.INTL($AW147,$AW147+_xlpm.DD,1,_xlpm.VD),
AND(MONTH($AW147)&lt;&gt;MONTH(BC$15),MONTH($AX147)=MONTH(BC$15)),
NETWORKDAYS.INTL(($AX147)-_xlpm.DD,$AX147,1,_xlpm.VD),
AND(MONTH($AW147)&lt;MONTH(BC$15),MONTH($AX147)&gt;MONTH(BC$15)),
NETWORKDAYS.INTL((EOMONTH(BC$15-1,1))-_xlpm.DD,EOMONTH(BC$15-1,1),1,_xlpm.VD),
AND(MONTH($AW147)=MONTH(BC$15),MONTH($AX147)=MONTH(BC$15)),
NETWORKDAYS.INTL($AW147,$AX147,1,_xlpm.VD)))),0)),
$DH147="месяц",
$DR147*BC147,
$DH147="неделя",
$DR147*BC147/7*(ROUNDUP((DAY(EOMONTH(BC$15,0)))/4,0))),
0)</f>
        <v/>
      </c>
      <c r="DW147" s="125">
        <f t="array" ref="DW147">
IFERROR(_xlfn.IFS(
$DH147="день_1",
$DR147*$BL147/($AX147-$AW147+1)*BD147*(DAY(EOMONTH(BD$15,0))),
$DH147="день_2",
$DR147/30*MAX(MIN($AX147,EOMONTH(BD$15,0))-MAX($AW147,BD$15)+1,),
$DH147="раб.день",
$DR147/30*(IFERROR(
_xlfn.LET(_xlpm.VD,
CHOOSE(
{1;2;3;4;5;6;7;8;9;10;11;12;13;14;15;16;17;18},
45658,45659,45660,45661,45662,45663,45664,45665,45711,45724,45778,45779,45785,45786,45820,45821,45965,46022),
_xlfn.LET(_xlpm.DD,
MAX(MIN($AX147,EOMONTH(BD$15,0))-MAX($AW147,BD$15),),
_xlfn.IFS(
AND(MONTH($AW147)=MONTH(BD$15),MONTH($AX147)&lt;&gt;MONTH(BD$15)),
NETWORKDAYS.INTL($AW147,$AW147+_xlpm.DD,1,_xlpm.VD),
AND(MONTH($AW147)&lt;&gt;MONTH(BD$15),MONTH($AX147)=MONTH(BD$15)),
NETWORKDAYS.INTL(($AX147)-_xlpm.DD,$AX147,1,_xlpm.VD),
AND(MONTH($AW147)&lt;MONTH(BD$15),MONTH($AX147)&gt;MONTH(BD$15)),
NETWORKDAYS.INTL((EOMONTH(BD$15-1,1))-_xlpm.DD,EOMONTH(BD$15-1,1),1,_xlpm.VD),
AND(MONTH($AW147)=MONTH(BD$15),MONTH($AX147)=MONTH(BD$15)),
NETWORKDAYS.INTL($AW147,$AX147,1,_xlpm.VD)))),0)),
$DH147="месяц",
$DR147*BD147,
$DH147="неделя",
$DR147*BD147/7*(ROUNDUP((DAY(EOMONTH(BD$15,0)))/4,0))),
0)</f>
        <v/>
      </c>
      <c r="DX147" s="125">
        <f t="array" ref="DX147">
IFERROR(_xlfn.IFS(
$DH147="день_1",
$DR147*$BL147/($AX147-$AW147+1)*BE147*(DAY(EOMONTH(BE$15,0))),
$DH147="день_2",
$DR147/30*MAX(MIN($AX147,EOMONTH(BE$15,0))-MAX($AW147,BE$15)+1,),
$DH147="раб.день",
$DR147/30*(IFERROR(
_xlfn.LET(_xlpm.VD,
CHOOSE(
{1;2;3;4;5;6;7;8;9;10;11;12;13;14;15;16;17;18},
45658,45659,45660,45661,45662,45663,45664,45665,45711,45724,45778,45779,45785,45786,45820,45821,45965,46022),
_xlfn.LET(_xlpm.DD,
MAX(MIN($AX147,EOMONTH(BE$15,0))-MAX($AW147,BE$15),),
_xlfn.IFS(
AND(MONTH($AW147)=MONTH(BE$15),MONTH($AX147)&lt;&gt;MONTH(BE$15)),
NETWORKDAYS.INTL($AW147,$AW147+_xlpm.DD,1,_xlpm.VD),
AND(MONTH($AW147)&lt;&gt;MONTH(BE$15),MONTH($AX147)=MONTH(BE$15)),
NETWORKDAYS.INTL(($AX147)-_xlpm.DD,$AX147,1,_xlpm.VD),
AND(MONTH($AW147)&lt;MONTH(BE$15),MONTH($AX147)&gt;MONTH(BE$15)),
NETWORKDAYS.INTL((EOMONTH(BE$15-1,1))-_xlpm.DD,EOMONTH(BE$15-1,1),1,_xlpm.VD),
AND(MONTH($AW147)=MONTH(BE$15),MONTH($AX147)=MONTH(BE$15)),
NETWORKDAYS.INTL($AW147,$AX147,1,_xlpm.VD)))),0)),
$DH147="месяц",
$DR147*BE147,
$DH147="неделя",
$DR147*BE147/7*(ROUNDUP((DAY(EOMONTH(BE$15,0)))/4,0))),
0)</f>
        <v/>
      </c>
      <c r="DY147" s="125">
        <f t="array" ref="DY147">
IFERROR(_xlfn.IFS(
$DH147="день_1",
$DR147*$BL147/($AX147-$AW147+1)*BF147*(DAY(EOMONTH(BF$15,0))),
$DH147="день_2",
$DR147/30*MAX(MIN($AX147,EOMONTH(BF$15,0))-MAX($AW147,BF$15)+1,),
$DH147="раб.день",
$DR147/30*(IFERROR(
_xlfn.LET(_xlpm.VD,
CHOOSE(
{1;2;3;4;5;6;7;8;9;10;11;12;13;14;15;16;17;18},
45658,45659,45660,45661,45662,45663,45664,45665,45711,45724,45778,45779,45785,45786,45820,45821,45965,46022),
_xlfn.LET(_xlpm.DD,
MAX(MIN($AX147,EOMONTH(BF$15,0))-MAX($AW147,BF$15),),
_xlfn.IFS(
AND(MONTH($AW147)=MONTH(BF$15),MONTH($AX147)&lt;&gt;MONTH(BF$15)),
NETWORKDAYS.INTL($AW147,$AW147+_xlpm.DD,1,_xlpm.VD),
AND(MONTH($AW147)&lt;&gt;MONTH(BF$15),MONTH($AX147)=MONTH(BF$15)),
NETWORKDAYS.INTL(($AX147)-_xlpm.DD,$AX147,1,_xlpm.VD),
AND(MONTH($AW147)&lt;MONTH(BF$15),MONTH($AX147)&gt;MONTH(BF$15)),
NETWORKDAYS.INTL((EOMONTH(BF$15-1,1))-_xlpm.DD,EOMONTH(BF$15-1,1),1,_xlpm.VD),
AND(MONTH($AW147)=MONTH(BF$15),MONTH($AX147)=MONTH(BF$15)),
NETWORKDAYS.INTL($AW147,$AX147,1,_xlpm.VD)))),0)),
$DH147="месяц",
$DR147*BF147,
$DH147="неделя",
$DR147*BF147/7*(ROUNDUP((DAY(EOMONTH(BF$15,0)))/4,0))),
0)</f>
        <v/>
      </c>
      <c r="DZ147" s="125">
        <f t="array" ref="DZ147">
IFERROR(_xlfn.IFS(
$DH147="день_1",
$DR147*$BL147/($AX147-$AW147+1)*BG147*(DAY(EOMONTH(BG$15,0))),
$DH147="день_2",
$DR147/30*MAX(MIN($AX147,EOMONTH(BG$15,0))-MAX($AW147,BG$15)+1,),
$DH147="раб.день",
$DR147/30*(IFERROR(
_xlfn.LET(_xlpm.VD,
CHOOSE(
{1;2;3;4;5;6;7;8;9;10;11;12;13;14;15;16;17;18},
45658,45659,45660,45661,45662,45663,45664,45665,45711,45724,45778,45779,45785,45786,45820,45821,45965,46022),
_xlfn.LET(_xlpm.DD,
MAX(MIN($AX147,EOMONTH(BG$15,0))-MAX($AW147,BG$15),),
_xlfn.IFS(
AND(MONTH($AW147)=MONTH(BG$15),MONTH($AX147)&lt;&gt;MONTH(BG$15)),
NETWORKDAYS.INTL($AW147,$AW147+_xlpm.DD,1,_xlpm.VD),
AND(MONTH($AW147)&lt;&gt;MONTH(BG$15),MONTH($AX147)=MONTH(BG$15)),
NETWORKDAYS.INTL(($AX147)-_xlpm.DD,$AX147,1,_xlpm.VD),
AND(MONTH($AW147)&lt;MONTH(BG$15),MONTH($AX147)&gt;MONTH(BG$15)),
NETWORKDAYS.INTL((EOMONTH(BG$15-1,1))-_xlpm.DD,EOMONTH(BG$15-1,1),1,_xlpm.VD),
AND(MONTH($AW147)=MONTH(BG$15),MONTH($AX147)=MONTH(BG$15)),
NETWORKDAYS.INTL($AW147,$AX147,1,_xlpm.VD)))),0)),
$DH147="месяц",
$DR147*BG147,
$DH147="неделя",
$DR147*BG147/7*(ROUNDUP((DAY(EOMONTH(BG$15,0)))/4,0))),
0)</f>
        <v/>
      </c>
      <c r="EA147" s="125">
        <f t="array" ref="EA147">
IFERROR(_xlfn.IFS(
$DH147="день_1",
$DR147*$BL147/($AX147-$AW147+1)*BH147*(DAY(EOMONTH(BH$15,0))),
$DH147="день_2",
$DR147/30*MAX(MIN($AX147,EOMONTH(BH$15,0))-MAX($AW147,BH$15)+1,),
$DH147="раб.день",
$DR147/30*(IFERROR(
_xlfn.LET(_xlpm.VD,
CHOOSE(
{1;2;3;4;5;6;7;8;9;10;11;12;13;14;15;16;17;18},
45658,45659,45660,45661,45662,45663,45664,45665,45711,45724,45778,45779,45785,45786,45820,45821,45965,46022),
_xlfn.LET(_xlpm.DD,
MAX(MIN($AX147,EOMONTH(BH$15,0))-MAX($AW147,BH$15),),
_xlfn.IFS(
AND(MONTH($AW147)=MONTH(BH$15),MONTH($AX147)&lt;&gt;MONTH(BH$15)),
NETWORKDAYS.INTL($AW147,$AW147+_xlpm.DD,1,_xlpm.VD),
AND(MONTH($AW147)&lt;&gt;MONTH(BH$15),MONTH($AX147)=MONTH(BH$15)),
NETWORKDAYS.INTL(($AX147)-_xlpm.DD,$AX147,1,_xlpm.VD),
AND(MONTH($AW147)&lt;MONTH(BH$15),MONTH($AX147)&gt;MONTH(BH$15)),
NETWORKDAYS.INTL((EOMONTH(BH$15-1,1))-_xlpm.DD,EOMONTH(BH$15-1,1),1,_xlpm.VD),
AND(MONTH($AW147)=MONTH(BH$15),MONTH($AX147)=MONTH(BH$15)),
NETWORKDAYS.INTL($AW147,$AX147,1,_xlpm.VD)))),0)),
$DH147="месяц",
$DR147*BH147,
$DH147="неделя",
$DR147*BH147/7*(ROUNDUP((DAY(EOMONTH(BH$15,0)))/4,0))),
0)</f>
        <v/>
      </c>
      <c r="EB147" s="125">
        <f t="array" ref="EB147">
IFERROR(_xlfn.IFS(
$DH147="день_1",
$DR147*$BL147/($AX147-$AW147+1)*BI147*(DAY(EOMONTH(BI$15,0))),
$DH147="день_2",
$DR147/30*MAX(MIN($AX147,EOMONTH(BI$15,0))-MAX($AW147,BI$15)+1,),
$DH147="раб.день",
$DR147/30*(IFERROR(
_xlfn.LET(_xlpm.VD,
CHOOSE(
{1;2;3;4;5;6;7;8;9;10;11;12;13;14;15;16;17;18},
45658,45659,45660,45661,45662,45663,45664,45665,45711,45724,45778,45779,45785,45786,45820,45821,45965,46022),
_xlfn.LET(_xlpm.DD,
MAX(MIN($AX147,EOMONTH(BI$15,0))-MAX($AW147,BI$15),),
_xlfn.IFS(
AND(MONTH($AW147)=MONTH(BI$15),MONTH($AX147)&lt;&gt;MONTH(BI$15)),
NETWORKDAYS.INTL($AW147,$AW147+_xlpm.DD,1,_xlpm.VD),
AND(MONTH($AW147)&lt;&gt;MONTH(BI$15),MONTH($AX147)=MONTH(BI$15)),
NETWORKDAYS.INTL(($AX147)-_xlpm.DD,$AX147,1,_xlpm.VD),
AND(MONTH($AW147)&lt;MONTH(BI$15),MONTH($AX147)&gt;MONTH(BI$15)),
NETWORKDAYS.INTL((EOMONTH(BI$15-1,1))-_xlpm.DD,EOMONTH(BI$15-1,1),1,_xlpm.VD),
AND(MONTH($AW147)=MONTH(BI$15),MONTH($AX147)=MONTH(BI$15)),
NETWORKDAYS.INTL($AW147,$AX147,1,_xlpm.VD)))),0)),
$DH147="месяц",
$DR147*BI147,
$DH147="неделя",
$DR147*BI147/7*(ROUNDUP((DAY(EOMONTH(BI$15,0)))/4,0))),
0)</f>
        <v/>
      </c>
      <c r="EC147" s="125">
        <f t="array" ref="EC147">
IFERROR(_xlfn.IFS(
$DH147="день_1",
$DR147*$BL147/($AX147-$AW147+1)*BJ147*(DAY(EOMONTH(BJ$15,0))),
$DH147="день_2",
$DR147/30*MAX(MIN($AX147,EOMONTH(BJ$15,0))-MAX($AW147,BJ$15)+1,),
$DH147="раб.день",
$DR147/30*(IFERROR(
_xlfn.LET(_xlpm.VD,
CHOOSE(
{1;2;3;4;5;6;7;8;9;10;11;12;13;14;15;16;17;18},
45658,45659,45660,45661,45662,45663,45664,45665,45711,45724,45778,45779,45785,45786,45820,45821,45965,46022),
_xlfn.LET(_xlpm.DD,
MAX(MIN($AX147,EOMONTH(BJ$15,0))-MAX($AW147,BJ$15),),
_xlfn.IFS(
AND(MONTH($AW147)=MONTH(BJ$15),MONTH($AX147)&lt;&gt;MONTH(BJ$15)),
NETWORKDAYS.INTL($AW147,$AW147+_xlpm.DD,1,_xlpm.VD),
AND(MONTH($AW147)&lt;&gt;MONTH(BJ$15),MONTH($AX147)=MONTH(BJ$15)),
NETWORKDAYS.INTL(($AX147)-_xlpm.DD,$AX147,1,_xlpm.VD),
AND(MONTH($AW147)&lt;MONTH(BJ$15),MONTH($AX147)&gt;MONTH(BJ$15)),
NETWORKDAYS.INTL((EOMONTH(BJ$15-1,1))-_xlpm.DD,EOMONTH(BJ$15-1,1),1,_xlpm.VD),
AND(MONTH($AW147)=MONTH(BJ$15),MONTH($AX147)=MONTH(BJ$15)),
NETWORKDAYS.INTL($AW147,$AX147,1,_xlpm.VD)))),0)),
$DH147="месяц",
$DR147*BJ147,
$DH147="неделя",
$DR147*BJ147/7*(ROUNDUP((DAY(EOMONTH(BJ$15,0)))/4,0))),
0)</f>
        <v/>
      </c>
      <c r="ED147" s="125">
        <f t="array" ref="ED147">
IFERROR(_xlfn.IFS(
$DH147="день_1",
$DR147*$BL147/($AX147-$AW147+1)*BK147*(DAY(EOMONTH(BK$15,0))),
$DH147="день_2",
$DR147/30*MAX(MIN($AX147,EOMONTH(BK$15,0))-MAX($AW147,BK$15)+1,),
$DH147="раб.день",
$DR147/30*(IFERROR(
_xlfn.LET(_xlpm.VD,
CHOOSE(
{1;2;3;4;5;6;7;8;9;10;11;12;13;14;15;16;17;18},
45658,45659,45660,45661,45662,45663,45664,45665,45711,45724,45778,45779,45785,45786,45820,45821,45965,46022),
_xlfn.LET(_xlpm.DD,
MAX(MIN($AX147,EOMONTH(BK$15,0))-MAX($AW147,BK$15),),
_xlfn.IFS(
AND(MONTH($AW147)=MONTH(BK$15),MONTH($AX147)&lt;&gt;MONTH(BK$15)),
NETWORKDAYS.INTL($AW147,$AW147+_xlpm.DD,1,_xlpm.VD),
AND(MONTH($AW147)&lt;&gt;MONTH(BK$15),MONTH($AX147)=MONTH(BK$15)),
NETWORKDAYS.INTL(($AX147)-_xlpm.DD,$AX147,1,_xlpm.VD),
AND(MONTH($AW147)&lt;MONTH(BK$15),MONTH($AX147)&gt;MONTH(BK$15)),
NETWORKDAYS.INTL((EOMONTH(BK$15-1,1))-_xlpm.DD,EOMONTH(BK$15-1,1),1,_xlpm.VD),
AND(MONTH($AW147)=MONTH(BK$15),MONTH($AX147)=MONTH(BK$15)),
NETWORKDAYS.INTL($AW147,$AX147,1,_xlpm.VD)))),0)),
$DH147="месяц",
$DR147*BK147,
$DH147="неделя",
$DR147*BK147/7*(ROUNDUP((DAY(EOMONTH(BK$15,0)))/4,0))),
0)</f>
        <v/>
      </c>
      <c r="EE147" s="125">
        <f>SUM($DS147,$DT147,$DU147,$DV147,$DW147,$DX147,$DY147,$DZ147,$EA147,$EB147,$EC147,$ED147)</f>
        <v/>
      </c>
      <c r="EF147" s="125">
        <f>IFERROR(ROUND($EE147*(1+$EP147),2),0)</f>
        <v/>
      </c>
      <c r="EG147" s="128" t="n">
        <v>1</v>
      </c>
      <c r="EH147" s="126" t="n">
        <v>0</v>
      </c>
      <c r="EI147" s="126">
        <f>ROUND(SUM($EH147:$EH147)*SUM($AB147:$AB147)*$EG147,2)</f>
        <v/>
      </c>
      <c r="EJ147" s="126">
        <f>ROUND($EI147*(1+$EP147),2)</f>
        <v/>
      </c>
      <c r="EK147" s="126" t="n">
        <v>0</v>
      </c>
      <c r="EL147" s="126">
        <f>ROUND(SUM($EK147:$EK147)*SUM($AB147:$AB147)*$EG147,2)</f>
        <v/>
      </c>
      <c r="EM147" s="126">
        <f>ROUND($EL147*(1+$EP147),2)</f>
        <v/>
      </c>
      <c r="EN147" s="126">
        <f>SUM($EE147,$EI147,$EL147)</f>
        <v/>
      </c>
      <c r="EO147" s="126">
        <f>SUM($EF147,$EJ147,$EM147)</f>
        <v/>
      </c>
      <c r="EP147" s="59" t="inlineStr">
        <is>
          <t>20%</t>
        </is>
      </c>
      <c r="EQ147" s="59" t="n"/>
      <c r="ER147" s="60">
        <f t="array" ref="ER147">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MATCH(ES147,
{"AMS";"RussOutdoor";"HD Outdoor";"Ingroup";"IQ";"Ledproduction";"LisChannel";"Logic";"Media-PPL";"NovikovTV | НовиковТВ";"SMA";"SOK";"КрокусТВ | CrocusTV | IndoorTV";"Сити";"ТЯК Москва"},
0)),"")</f>
        <v/>
      </c>
      <c r="ES147" s="60" t="n"/>
      <c r="ET147" s="60">
        <f t="array" ref="ET147">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MATCH(ES147,
{"AMS";"RussOutdoor";"HD Outdoor";"Ingroup";"IQ";"Ledproduction";"LisChannel";"Logic";"Media-PPL";"NovikovTV | НовиковТВ";"SMA";"SOK";"КрокусТВ | CrocusTV | IndoorTV";"Сити";"ТЯК Москва"},
0)),"")</f>
        <v/>
      </c>
      <c r="EU147" s="60" t="n"/>
      <c r="EV147" s="60" t="n"/>
      <c r="EX147" s="110">
        <f t="array" ref="EX147">
($AR147/30
+N("ТРАФИК ПЛОЩАДКИ"))*
(IFERROR(
_xlfn.LET(
_xlpm.GPR,
HLOOKUP($L147,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(MATCH($T147,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IF($Q147="цифровой",_xlpm.GPR/$AG147,_xlpm.GPR/60)),
0)
+N("DWELL TIME"))*
(IF($AB147=0,0,IF($AB147=1,0.3,IF($AB147=2,0.5,IF($AB147&gt;2,1))))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_xlfn.IFS($AC147="да",1.2,$AC147="нет",1)*
_xlfn.IFS($AD147="да",1.2,$AD147="нет",1)*
IF(R147="статический",1,1.2)*
$X147*
INDEX(
{1.2;1;1.2;1.2;1;1.2;1.2;1.2;1.2;1.2;1.2;1;1.2;1.2;1.2;1.2;1;1;1.2;1.2;1.2;1;1;1;1;1.2;1.2;1.2;1.2;1;1;1;1;1.2;1.2;1.2;1.2;1.2;1.2;1.2;1.2;1;1;1.2;1;1;1;1;1.5;1;1;1.5;1.5;1.2},
MATCH($Q147,_xlpm.MI,0)))&gt;{0.02;0.04;0.06;0.1;0.2;0.4;0.6;0.8;1;2;4;6})),
{0;1;2;3;4;5;6;7;8;9;10;11;12},
0)))
+N("КОЭФФИЦИЕНТ КОНТАКТА"))))*
(_xlfn.IFS($X147&lt;0.1,$X147/1000,$X147&gt;25,5.2,AND($X147&gt;=0.1,$X147&lt;=25),(($X147*2+0.1)/10)*($X147/10)))*
IFERROR((_xlfn.LET(
_xlpm.MA,
{0;0.8;0.85;0.9;0.95;1},
_xlpm.MAA,
{0;1;2;3;4;5},
INDEX(_xlpm.MA,MATCH(SUMPRODUCT(--((IF(ROUND(_xlpm.MAA,1)&gt;5,5,ROUND($AB147,1)))&gt;{0;1;2;3;4;5})),_xlpm.MAA,0)))
+N("КОЭФФИЦИЕНТ КОЛ-ВО КОНСТРУКЦИЙ")),1)*
$AB147,0))*
(IF($Q147="цифровой",$AG147/15*$AI147,1)
+N("ДЛЯ ЦИФРЫ"))</f>
        <v/>
      </c>
      <c r="EY147" s="110">
        <f>IFERROR(EX147*AY147,0)</f>
        <v/>
      </c>
      <c r="EZ147" s="131">
        <f>IFERROR(DP147/EY147*1000,0)</f>
        <v/>
      </c>
      <c r="FA147" s="112">
        <f>IFERROR(FC147/FB147,0)</f>
        <v/>
      </c>
      <c r="FB147" s="112">
        <f>IFERROR((FC147/(EY147/FF147*#REF!))*0.825,0)</f>
        <v/>
      </c>
      <c r="FC147" s="112">
        <f>IFERROR(((EX147*30/AR147)*100)/30,0)</f>
        <v/>
      </c>
      <c r="FD147" s="112">
        <f>IFERROR(EY147/G147*100%,0)</f>
        <v/>
      </c>
      <c r="FE147" s="112">
        <f>IFERROR(FD147/FC147*100%,0)</f>
        <v/>
      </c>
      <c r="FF147" s="110">
        <f>IFERROR(AR147/30*AY147,0)</f>
        <v/>
      </c>
    </row>
    <row r="148" ht="13" customHeight="1">
      <c r="A148" s="59" t="n"/>
      <c r="B148" s="60" t="n"/>
      <c r="C148" s="60" t="n"/>
      <c r="D148" s="60">
        <f t="array" ref="D148">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MATCH($E148,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48" s="60">
        <f t="array" ref="E148">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MATCH($F148,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48" s="60" t="inlineStr"/>
      <c r="G148" s="60" t="n"/>
      <c r="H148" s="60">
        <f t="array" ref="H148">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MATCH($I148,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48" s="60" t="n"/>
      <c r="J148" s="60" t="n"/>
      <c r="K148" s="60" t="n"/>
      <c r="L148" s="60" t="n"/>
      <c r="M148" s="60" t="n"/>
      <c r="N148" s="60" t="n"/>
      <c r="O148" s="60" t="n"/>
      <c r="P148" s="60">
        <f t="array" ref="P148">
_xlfn.IFS(
ISNUMBER(MATCH($Q148,{"шелфбаннер","разделитель","монетница","чековая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ISNUMBER(MATCH($Q148,{"LED/LCD","видеокулер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ISNUMBER(MATCH($Q148,{"автомобиль","машина","выставочное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ISNUMBER(MATCH($Q148,{"билборд","лифтовая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ISNUMBER(MATCH($Q148,{"навигация","подвесной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ISNUMBER(MATCH($Q148,{"движущаяся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ISNUMBER(MATCH($Q148,{"каталог","журнал"},)),
"Пресса",
$Q148="","")</f>
        <v/>
      </c>
      <c r="Q148" s="60" t="n"/>
      <c r="R148" s="60">
        <f t="array" ref="R148">
IFERROR(
_xlfn.IFS(
OR(ISNUMBER(MATCH($Q148,{"экспозиция","макет","стенд","автостенд","авто стенд","выставочное пространство","выставочные стенды","модульные выставочные стенды","3Д конструкция","3D конструкция"},)),P148="Экспонирование"),
"нестандартный",
ISNUMBER(MATCH($Q148,{"скроллер","призматрон"},)),
"динамический",
$P148="Видео",
"цифровой",
OR($P148="Пресса",$P148="Щит",$P148="POSm",$P148="Подвес",$P148="Брендирование/оклейка"),
"статический"),"")</f>
        <v/>
      </c>
      <c r="S148" s="59" t="n"/>
      <c r="T148" s="60" t="n"/>
      <c r="U148" s="60" t="n"/>
      <c r="V148" s="60">
        <f>
IF(P148="Видео",
"цифровой постер/ролик",
IF(ISNUMBER(MATCH(Q148,{"короб световой","короб световой | лайтбокс","короб световой | кристалайт","лайтбокс","лайт бокс","кристалайт","LB","lightbox"},)),
"бэклит",
IF(P148="Брендирование/оклейка",
"перфарированная пленка/самоклейка",
IF(P148="Экспонирование",
"под запрос",
IF(P148="Подвес",
"баннер/ткань",
"")))))</f>
        <v/>
      </c>
      <c r="W148" s="59" t="n"/>
      <c r="X148" s="59" t="n"/>
      <c r="Y148" s="59" t="n"/>
      <c r="Z148" s="61" t="n"/>
      <c r="AA148" s="61" t="n"/>
      <c r="AB148" s="61">
        <f>IF(BL148&gt;0,Z148,0)</f>
        <v/>
      </c>
      <c r="AC148" s="59" t="n"/>
      <c r="AD148" s="59" t="n"/>
      <c r="AE148" s="59" t="n"/>
      <c r="AF148" s="59" t="n"/>
      <c r="AG148" s="59" t="n"/>
      <c r="AH148" s="59" t="n"/>
      <c r="AI148" s="59" t="n"/>
      <c r="AJ148" s="59" t="n"/>
      <c r="AK148" s="59" t="n"/>
      <c r="AL148" s="62">
        <f>IFERROR(IF(OR(R148="статический",R148="динамический",R148="нестандартный",R148="",R148=""),"-",IF(AND(AH148="-",AI148="-"),"-",AK148*3600/AH148*AI148)),"-")</f>
        <v/>
      </c>
      <c r="AM148" s="62">
        <f>IFERROR(IF(OR(R148="статический",R148="динамический",R148="",R148="", R148="BTL",R148="нестандартный"),"-",AG148*AI148*AL148/60),"-")</f>
        <v/>
      </c>
      <c r="AN148" s="63">
        <f>IFERROR(IF(AH148="","-",AG148*AI148/AH148),"-")</f>
        <v/>
      </c>
      <c r="AO148" s="59">
        <f>IFERROR(IF(OR($R148="статический",$R148="динамический",$R148="",$R148="",$R148="BTL",$R148="нестандартный"),"-",$AL148*$AY148),"-")</f>
        <v/>
      </c>
      <c r="AP148" s="62">
        <f>IFERROR(IF(OR($R148="статический",$R148="динамический",$R148="",$R148="",$R148="BTL",$R148="нестандартный"),"-",$AM148*AY148),"-")</f>
        <v/>
      </c>
      <c r="AQ148" s="64" t="n"/>
      <c r="AR148" s="61" t="n"/>
      <c r="AS148" s="61" t="n"/>
      <c r="AT148" s="61" t="n"/>
      <c r="AU148" s="65" t="n"/>
      <c r="AV148" s="124">
        <f>IFERROR(DR148/AT148*1000,"n/a")</f>
        <v/>
      </c>
      <c r="AW148" s="67" t="n"/>
      <c r="AX148" s="67" t="n"/>
      <c r="AY148" s="43">
        <f>IFERROR(IF(OR($AW148="",$AX148=""),"",_xlfn.DAYS($AX148+1,$AW148)),"")</f>
        <v/>
      </c>
      <c r="AZ148" s="68">
        <f t="array" ref="AZ148">
_xlfn.LET(_xlpm.COEFF,
IF($AW148+$AX148=0,0,IF(MAX(MIN($AX148,EOMONTH(AZ$15,0))-MAX($AW148,AZ$15)+1,)&gt;0,1,0)),
_xlfn.IFS(
$ES148="LisChannel",
_xlpm.COEFF*
INDEX({1;1;1.2;1.2;1;1;1;1;1.2;1.2;1.2;1.2},
MATCH(MONTH(AZ$15),
{1,2,3,4,5,6,7,8,9,10,11,12})),
CONCATENATE($ES148," ",$L148)="RussOutdoor метро",
_xlpm.COEFF*
INDEX({0.8;0.9;1.1;1.1;1;1;1;1;1.1;1.1;1.1;1.1},
MATCH(MONTH(AZ$15),
{1,2,3,4,5,6,7,8,9,10,11,12})),
$ES148&lt;&gt;"LisChannel",
_xlpm.COEFF,
$ES148&lt;&gt;"RussOutdoor",
_xlpm.COEFF))</f>
        <v/>
      </c>
      <c r="BA148" s="68">
        <f t="array" ref="BA148">
_xlfn.LET(_xlpm.COEFF,
IF($AW148+$AX148=0,0,IF(MAX(MIN($AX148,EOMONTH(BA$15,0))-MAX($AW148,BA$15)+1,)&gt;0,1,0)),
_xlfn.IFS(
$ES148="LisChannel",
_xlpm.COEFF*
INDEX({1;1;1.2;1.2;1;1;1;1;1.2;1.2;1.2;1.2},
MATCH(MONTH(BA$15),
{1,2,3,4,5,6,7,8,9,10,11,12})),
CONCATENATE($ES148," ",$L148)="RussOutdoor метро",
_xlpm.COEFF*
INDEX({0.8;0.9;1.1;1.1;1;1;1;1;1.1;1.1;1.1;1.1},
MATCH(MONTH(BA$15),
{1,2,3,4,5,6,7,8,9,10,11,12})),
$ES148&lt;&gt;"LisChannel",
_xlpm.COEFF,
$ES148&lt;&gt;"RussOutdoor",
_xlpm.COEFF))</f>
        <v/>
      </c>
      <c r="BB148" s="68">
        <f t="array" ref="BB148">
_xlfn.LET(_xlpm.COEFF,
IF($AW148+$AX148=0,0,IF(MAX(MIN($AX148,EOMONTH(BB$15,0))-MAX($AW148,BB$15)+1,)&gt;0,1,0)),
_xlfn.IFS(
$ES148="LisChannel",
_xlpm.COEFF*
INDEX({1;1;1.2;1.2;1;1;1;1;1.2;1.2;1.2;1.2},
MATCH(MONTH(BB$15),
{1,2,3,4,5,6,7,8,9,10,11,12})),
CONCATENATE($ES148," ",$L148)="RussOutdoor метро",
_xlpm.COEFF*
INDEX({0.8;0.9;1.1;1.1;1;1;1;1;1.1;1.1;1.1;1.1},
MATCH(MONTH(BB$15),
{1,2,3,4,5,6,7,8,9,10,11,12})),
$ES148&lt;&gt;"LisChannel",
_xlpm.COEFF,
$ES148&lt;&gt;"RussOutdoor",
_xlpm.COEFF))</f>
        <v/>
      </c>
      <c r="BC148" s="68">
        <f t="array" ref="BC148">
_xlfn.LET(_xlpm.COEFF,
IF($AW148+$AX148=0,0,IF(MAX(MIN($AX148,EOMONTH(BC$15,0))-MAX($AW148,BC$15)+1,)&gt;0,1,0)),
_xlfn.IFS(
$ES148="LisChannel",
_xlpm.COEFF*
INDEX({1;1;1.2;1.2;1;1;1;1;1.2;1.2;1.2;1.2},
MATCH(MONTH(BC$15),
{1,2,3,4,5,6,7,8,9,10,11,12})),
CONCATENATE($ES148," ",$L148)="RussOutdoor метро",
_xlpm.COEFF*
INDEX({0.8;0.9;1.1;1.1;1;1;1;1;1.1;1.1;1.1;1.1},
MATCH(MONTH(BC$15),
{1,2,3,4,5,6,7,8,9,10,11,12})),
$ES148&lt;&gt;"LisChannel",
_xlpm.COEFF,
$ES148&lt;&gt;"RussOutdoor",
_xlpm.COEFF))</f>
        <v/>
      </c>
      <c r="BD148" s="68">
        <f t="array" ref="BD148">
_xlfn.LET(_xlpm.COEFF,
IF($AW148+$AX148=0,0,IF(MAX(MIN($AX148,EOMONTH(BD$15,0))-MAX($AW148,BD$15)+1,)&gt;0,1,0)),
_xlfn.IFS(
$ES148="LisChannel",
_xlpm.COEFF*
INDEX({1;1;1.2;1.2;1;1;1;1;1.2;1.2;1.2;1.2},
MATCH(MONTH(BD$15),
{1,2,3,4,5,6,7,8,9,10,11,12})),
CONCATENATE($ES148," ",$L148)="RussOutdoor метро",
_xlpm.COEFF*
INDEX({0.8;0.9;1.1;1.1;1;1;1;1;1.1;1.1;1.1;1.1},
MATCH(MONTH(BD$15),
{1,2,3,4,5,6,7,8,9,10,11,12})),
$ES148&lt;&gt;"LisChannel",
_xlpm.COEFF,
$ES148&lt;&gt;"RussOutdoor",
_xlpm.COEFF))</f>
        <v/>
      </c>
      <c r="BE148" s="68">
        <f t="array" ref="BE148">
_xlfn.LET(_xlpm.COEFF,
IF($AW148+$AX148=0,0,IF(MAX(MIN($AX148,EOMONTH(BE$15,0))-MAX($AW148,BE$15)+1,)&gt;0,1,0)),
_xlfn.IFS(
$ES148="LisChannel",
_xlpm.COEFF*
INDEX({1;1;1.2;1.2;1;1;1;1;1.2;1.2;1.2;1.2},
MATCH(MONTH(BE$15),
{1,2,3,4,5,6,7,8,9,10,11,12})),
CONCATENATE($ES148," ",$L148)="RussOutdoor метро",
_xlpm.COEFF*
INDEX({0.8;0.9;1.1;1.1;1;1;1;1;1.1;1.1;1.1;1.1},
MATCH(MONTH(BE$15),
{1,2,3,4,5,6,7,8,9,10,11,12})),
$ES148&lt;&gt;"LisChannel",
_xlpm.COEFF,
$ES148&lt;&gt;"RussOutdoor",
_xlpm.COEFF))</f>
        <v/>
      </c>
      <c r="BF148" s="68">
        <f t="array" ref="BF148">
_xlfn.LET(_xlpm.COEFF,
IF($AW148+$AX148=0,0,IF(MAX(MIN($AX148,EOMONTH(BF$15,0))-MAX($AW148,BF$15)+1,)&gt;0,1,0)),
_xlfn.IFS(
$ES148="LisChannel",
_xlpm.COEFF*
INDEX({1;1;1.2;1.2;1;1;1;1;1.2;1.2;1.2;1.2},
MATCH(MONTH(BF$15),
{1,2,3,4,5,6,7,8,9,10,11,12})),
CONCATENATE($ES148," ",$L148)="RussOutdoor метро",
_xlpm.COEFF*
INDEX({0.8;0.9;1.1;1.1;1;1;1;1;1.1;1.1;1.1;1.1},
MATCH(MONTH(BF$15),
{1,2,3,4,5,6,7,8,9,10,11,12})),
$ES148&lt;&gt;"LisChannel",
_xlpm.COEFF,
$ES148&lt;&gt;"RussOutdoor",
_xlpm.COEFF))</f>
        <v/>
      </c>
      <c r="BG148" s="68">
        <f t="array" ref="BG148">
_xlfn.LET(_xlpm.COEFF,
IF($AW148+$AX148=0,0,IF(MAX(MIN($AX148,EOMONTH(BG$15,0))-MAX($AW148,BG$15)+1,)&gt;0,1,0)),
_xlfn.IFS(
$ES148="LisChannel",
_xlpm.COEFF*
INDEX({1;1;1.2;1.2;1;1;1;1;1.2;1.2;1.2;1.2},
MATCH(MONTH(BG$15),
{1,2,3,4,5,6,7,8,9,10,11,12})),
CONCATENATE($ES148," ",$L148)="RussOutdoor метро",
_xlpm.COEFF*
INDEX({0.8;0.9;1.1;1.1;1;1;1;1;1.1;1.1;1.1;1.1},
MATCH(MONTH(BG$15),
{1,2,3,4,5,6,7,8,9,10,11,12})),
$ES148&lt;&gt;"LisChannel",
_xlpm.COEFF,
$ES148&lt;&gt;"RussOutdoor",
_xlpm.COEFF))</f>
        <v/>
      </c>
      <c r="BH148" s="68">
        <f t="array" ref="BH148">
_xlfn.LET(_xlpm.COEFF,
IF($AW148+$AX148=0,0,IF(MAX(MIN($AX148,EOMONTH(BH$15,0))-MAX($AW148,BH$15)+1,)&gt;0,1,0)),
_xlfn.IFS(
$ES148="LisChannel",
_xlpm.COEFF*
INDEX({1;1;1.2;1.2;1;1;1;1;1.2;1.2;1.2;1.2},
MATCH(MONTH(BH$15),
{1,2,3,4,5,6,7,8,9,10,11,12})),
CONCATENATE($ES148," ",$L148)="RussOutdoor метро",
_xlpm.COEFF*
INDEX({0.8;0.9;1.1;1.1;1;1;1;1;1.1;1.1;1.1;1.1},
MATCH(MONTH(BH$15),
{1,2,3,4,5,6,7,8,9,10,11,12})),
$ES148&lt;&gt;"LisChannel",
_xlpm.COEFF,
$ES148&lt;&gt;"RussOutdoor",
_xlpm.COEFF))</f>
        <v/>
      </c>
      <c r="BI148" s="68">
        <f t="array" ref="BI148">
_xlfn.LET(_xlpm.COEFF,
IF($AW148+$AX148=0,0,IF(MAX(MIN($AX148,EOMONTH(BI$15,0))-MAX($AW148,BI$15)+1,)&gt;0,1,0)),
_xlfn.IFS(
$ES148="LisChannel",
_xlpm.COEFF*
INDEX({1;1;1.2;1.2;1;1;1;1;1.2;1.2;1.2;1.2},
MATCH(MONTH(BI$15),
{1,2,3,4,5,6,7,8,9,10,11,12})),
CONCATENATE($ES148," ",$L148)="RussOutdoor метро",
_xlpm.COEFF*
INDEX({0.8;0.9;1.1;1.1;1;1;1;1;1.1;1.1;1.1;1.1},
MATCH(MONTH(BI$15),
{1,2,3,4,5,6,7,8,9,10,11,12})),
$ES148&lt;&gt;"LisChannel",
_xlpm.COEFF,
$ES148&lt;&gt;"RussOutdoor",
_xlpm.COEFF))</f>
        <v/>
      </c>
      <c r="BJ148" s="68">
        <f t="array" ref="BJ148">
_xlfn.LET(_xlpm.COEFF,
IF($AW148+$AX148=0,0,IF(MAX(MIN($AX148,EOMONTH(BJ$15,0))-MAX($AW148,BJ$15)+1,)&gt;0,1,0)),
_xlfn.IFS(
$ES148="LisChannel",
_xlpm.COEFF*
INDEX({1;1;1.2;1.2;1;1;1;1;1.2;1.2;1.2;1.2},
MATCH(MONTH(BJ$15),
{1,2,3,4,5,6,7,8,9,10,11,12})),
CONCATENATE($ES148," ",$L148)="RussOutdoor метро",
_xlpm.COEFF*
INDEX({0.8;0.9;1.1;1.1;1;1;1;1;1.1;1.1;1.1;1.1},
MATCH(MONTH(BJ$15),
{1,2,3,4,5,6,7,8,9,10,11,12})),
$ES148&lt;&gt;"LisChannel",
_xlpm.COEFF,
$ES148&lt;&gt;"RussOutdoor",
_xlpm.COEFF))</f>
        <v/>
      </c>
      <c r="BK148" s="68">
        <f t="array" ref="BK148">
_xlfn.LET(_xlpm.COEFF,
IF($AW148+$AX148=0,0,IF(MAX(MIN($AX148,EOMONTH(BK$15,0))-MAX($AW148,BK$15)+1,)&gt;0,1,0)),
_xlfn.IFS(
$ES148="LisChannel",
_xlpm.COEFF*
INDEX({1;1;1.2;1.2;1;1;1;1;1.2;1.2;1.2;1.2},
MATCH(MONTH(BK$15),
{1,2,3,4,5,6,7,8,9,10,11,12})),
CONCATENATE($ES148," ",$L148)="RussOutdoor метро",
_xlpm.COEFF*
INDEX({0.8;0.9;1.1;1.1;1;1;1;1;1.1;1.1;1.1;1.1},
MATCH(MONTH(BK$15),
{1,2,3,4,5,6,7,8,9,10,11,12})),
$ES148&lt;&gt;"LisChannel",
_xlpm.COEFF,
$ES148&lt;&gt;"RussOutdoor",
_xlpm.COEFF))</f>
        <v/>
      </c>
      <c r="BL148" s="62">
        <f>COUNTIFS($AZ148:$BK148,"&gt;0")</f>
        <v/>
      </c>
      <c r="BM148" s="65" t="n"/>
      <c r="BN148" s="125">
        <f>$DJ148</f>
        <v/>
      </c>
      <c r="BO148" s="63">
        <f>$DQ148</f>
        <v/>
      </c>
      <c r="BP148" s="125">
        <f>
IFERROR(
IF($BL148=0,0,
$BN148*(1-$BO148)),
0)</f>
        <v/>
      </c>
      <c r="BQ148" s="125">
        <f t="array" ref="BQ148">
IFERROR(
_xlfn.IFS(
$DH148="день_1",
$BP148*$BL148/($AX148-$AW148+1)*AZ148*(DAY(EOMONTH(AZ$15,0))),
$DH148="день_2",
$BP148/30*MAX(MIN($AX148,EOMONTH(AZ$15,0))-MAX($AW148,AZ$15)+1,),
$DH148="раб.день",
$BP148/30*(IFERROR(
_xlfn.LET(_xlpm.VD,
CHOOSE(
{1;2;3;4;5;6;7;8;9;10;11;12;13;14;15;16;17;18},
45658,45659,45660,45661,45662,45663,45664,45665,45711,45724,45778,45779,45785,45786,45820,45821,45965,46022),
_xlfn.LET(_xlpm.DD,
MAX(MIN($AX148,EOMONTH(AZ$15,0))-MAX($AW148,AZ$15),),
_xlfn.IFS(
AND(MONTH($AW148)=MONTH(AZ$15),MONTH($AX148)&lt;&gt;MONTH(AZ$15)),
NETWORKDAYS.INTL($AW148,$AW148+_xlpm.DD,1,_xlpm.VD),
AND(MONTH($AW148)&lt;&gt;MONTH(AZ$15),MONTH($AX148)=MONTH(AZ$15)),
NETWORKDAYS.INTL(($AX148)-_xlpm.DD,$AX148,1,_xlpm.VD),
AND(MONTH($AW148)&lt;MONTH(AZ$15),MONTH($AX148)&gt;MONTH(AZ$15)),
NETWORKDAYS.INTL((EOMONTH(AZ$15-1,1))-_xlpm.DD,EOMONTH(AZ$15-1,1),1,_xlpm.VD),
AND(MONTH($AW148)=MONTH(AZ$15),MONTH($AX148)=MONTH(AZ$15)),
NETWORKDAYS.INTL($AW148,$AX148,1,_xlpm.VD)))),0)),
$DH148="месяц",
$BP148*AZ148,
$DH148="неделя",
$BP148*AZ148/7*(ROUNDUP((DAY(EOMONTH(AZ$15,0)))/4,0))),
0)</f>
        <v/>
      </c>
      <c r="BR148" s="125">
        <f t="array" ref="BR148">
IFERROR(
_xlfn.IFS(
$DH148="день_1",
$BP148*$BL148/($AX148-$AW148+1)*BA148*(DAY(EOMONTH(BA$15,0))),
$DH148="день_2",
$BP148/30*MAX(MIN($AX148,EOMONTH(BA$15,0))-MAX($AW148,BA$15)+1,),
$DH148="раб.день",
$BP148/30*(IFERROR(
_xlfn.LET(_xlpm.VD,
CHOOSE(
{1;2;3;4;5;6;7;8;9;10;11;12;13;14;15;16;17;18},
45658,45659,45660,45661,45662,45663,45664,45665,45711,45724,45778,45779,45785,45786,45820,45821,45965,46022),
_xlfn.LET(_xlpm.DD,
MAX(MIN($AX148,EOMONTH(BA$15,0))-MAX($AW148,BA$15),),
_xlfn.IFS(
AND(MONTH($AW148)=MONTH(BA$15),MONTH($AX148)&lt;&gt;MONTH(BA$15)),
NETWORKDAYS.INTL($AW148,$AW148+_xlpm.DD,1,_xlpm.VD),
AND(MONTH($AW148)&lt;&gt;MONTH(BA$15),MONTH($AX148)=MONTH(BA$15)),
NETWORKDAYS.INTL(($AX148)-_xlpm.DD,$AX148,1,_xlpm.VD),
AND(MONTH($AW148)&lt;MONTH(BA$15),MONTH($AX148)&gt;MONTH(BA$15)),
NETWORKDAYS.INTL((EOMONTH(BA$15-1,1))-_xlpm.DD,EOMONTH(BA$15-1,1),1,_xlpm.VD),
AND(MONTH($AW148)=MONTH(BA$15),MONTH($AX148)=MONTH(BA$15)),
NETWORKDAYS.INTL($AW148,$AX148,1,_xlpm.VD)))),0)),
$DH148="месяц",
$BP148*BA148,
$DH148="неделя",
$BP148*BA148/7*(ROUNDUP((DAY(EOMONTH(BA$15,0)))/4,0))),
0)</f>
        <v/>
      </c>
      <c r="BS148" s="125">
        <f t="array" ref="BS148">
IFERROR(
_xlfn.IFS(
$DH148="день_1",
$BP148*$BL148/($AX148-$AW148+1)*BB148*(DAY(EOMONTH(BB$15,0))),
$DH148="день_2",
$BP148/30*MAX(MIN($AX148,EOMONTH(BB$15,0))-MAX($AW148,BB$15)+1,),
$DH148="раб.день",
$BP148/30*(IFERROR(
_xlfn.LET(_xlpm.VD,
CHOOSE(
{1;2;3;4;5;6;7;8;9;10;11;12;13;14;15;16;17;18},
45658,45659,45660,45661,45662,45663,45664,45665,45711,45724,45778,45779,45785,45786,45820,45821,45965,46022),
_xlfn.LET(_xlpm.DD,
MAX(MIN($AX148,EOMONTH(BB$15,0))-MAX($AW148,BB$15),),
_xlfn.IFS(
AND(MONTH($AW148)=MONTH(BB$15),MONTH($AX148)&lt;&gt;MONTH(BB$15)),
NETWORKDAYS.INTL($AW148,$AW148+_xlpm.DD,1,_xlpm.VD),
AND(MONTH($AW148)&lt;&gt;MONTH(BB$15),MONTH($AX148)=MONTH(BB$15)),
NETWORKDAYS.INTL(($AX148)-_xlpm.DD,$AX148,1,_xlpm.VD),
AND(MONTH($AW148)&lt;MONTH(BB$15),MONTH($AX148)&gt;MONTH(BB$15)),
NETWORKDAYS.INTL((EOMONTH(BB$15-1,1))-_xlpm.DD,EOMONTH(BB$15-1,1),1,_xlpm.VD),
AND(MONTH($AW148)=MONTH(BB$15),MONTH($AX148)=MONTH(BB$15)),
NETWORKDAYS.INTL($AW148,$AX148,1,_xlpm.VD)))),0)),
$DH148="месяц",
$BP148*BB148,
$DH148="неделя",
$BP148*BB148/7*(ROUNDUP((DAY(EOMONTH(BB$15,0)))/4,0))),
0)</f>
        <v/>
      </c>
      <c r="BT148" s="125">
        <f t="array" ref="BT148">
IFERROR(
_xlfn.IFS(
$DH148="день_1",
$BP148*$BL148/($AX148-$AW148+1)*BC148*(DAY(EOMONTH(BC$15,0))),
$DH148="день_2",
$BP148/30*MAX(MIN($AX148,EOMONTH(BC$15,0))-MAX($AW148,BC$15)+1,),
$DH148="раб.день",
$BP148/30*(IFERROR(
_xlfn.LET(_xlpm.VD,
CHOOSE(
{1;2;3;4;5;6;7;8;9;10;11;12;13;14;15;16;17;18},
45658,45659,45660,45661,45662,45663,45664,45665,45711,45724,45778,45779,45785,45786,45820,45821,45965,46022),
_xlfn.LET(_xlpm.DD,
MAX(MIN($AX148,EOMONTH(BC$15,0))-MAX($AW148,BC$15),),
_xlfn.IFS(
AND(MONTH($AW148)=MONTH(BC$15),MONTH($AX148)&lt;&gt;MONTH(BC$15)),
NETWORKDAYS.INTL($AW148,$AW148+_xlpm.DD,1,_xlpm.VD),
AND(MONTH($AW148)&lt;&gt;MONTH(BC$15),MONTH($AX148)=MONTH(BC$15)),
NETWORKDAYS.INTL(($AX148)-_xlpm.DD,$AX148,1,_xlpm.VD),
AND(MONTH($AW148)&lt;MONTH(BC$15),MONTH($AX148)&gt;MONTH(BC$15)),
NETWORKDAYS.INTL((EOMONTH(BC$15-1,1))-_xlpm.DD,EOMONTH(BC$15-1,1),1,_xlpm.VD),
AND(MONTH($AW148)=MONTH(BC$15),MONTH($AX148)=MONTH(BC$15)),
NETWORKDAYS.INTL($AW148,$AX148,1,_xlpm.VD)))),0)),
$DH148="месяц",
$BP148*BC148,
$DH148="неделя",
$BP148*BC148/7*(ROUNDUP((DAY(EOMONTH(BC$15,0)))/4,0))),
0)</f>
        <v/>
      </c>
      <c r="BU148" s="125">
        <f t="array" ref="BU148">
IFERROR(
_xlfn.IFS(
$DH148="день_1",
$BP148*$BL148/($AX148-$AW148+1)*BD148*(DAY(EOMONTH(BD$15,0))),
$DH148="день_2",
$BP148/30*MAX(MIN($AX148,EOMONTH(BD$15,0))-MAX($AW148,BD$15)+1,),
$DH148="раб.день",
$BP148/30*(IFERROR(
_xlfn.LET(_xlpm.VD,
CHOOSE(
{1;2;3;4;5;6;7;8;9;10;11;12;13;14;15;16;17;18},
45658,45659,45660,45661,45662,45663,45664,45665,45711,45724,45778,45779,45785,45786,45820,45821,45965,46022),
_xlfn.LET(_xlpm.DD,
MAX(MIN($AX148,EOMONTH(BD$15,0))-MAX($AW148,BD$15),),
_xlfn.IFS(
AND(MONTH($AW148)=MONTH(BD$15),MONTH($AX148)&lt;&gt;MONTH(BD$15)),
NETWORKDAYS.INTL($AW148,$AW148+_xlpm.DD,1,_xlpm.VD),
AND(MONTH($AW148)&lt;&gt;MONTH(BD$15),MONTH($AX148)=MONTH(BD$15)),
NETWORKDAYS.INTL(($AX148)-_xlpm.DD,$AX148,1,_xlpm.VD),
AND(MONTH($AW148)&lt;MONTH(BD$15),MONTH($AX148)&gt;MONTH(BD$15)),
NETWORKDAYS.INTL((EOMONTH(BD$15-1,1))-_xlpm.DD,EOMONTH(BD$15-1,1),1,_xlpm.VD),
AND(MONTH($AW148)=MONTH(BD$15),MONTH($AX148)=MONTH(BD$15)),
NETWORKDAYS.INTL($AW148,$AX148,1,_xlpm.VD)))),0)),
$DH148="месяц",
$BP148*BD148,
$DH148="неделя",
$BP148*BD148/7*(ROUNDUP((DAY(EOMONTH(BD$15,0)))/4,0))),
0)</f>
        <v/>
      </c>
      <c r="BV148" s="125">
        <f t="array" ref="BV148">
IFERROR(
_xlfn.IFS(
$DH148="день_1",
$BP148*$BL148/($AX148-$AW148+1)*BE148*(DAY(EOMONTH(BE$15,0))),
$DH148="день_2",
$BP148/30*MAX(MIN($AX148,EOMONTH(BE$15,0))-MAX($AW148,BE$15)+1,),
$DH148="раб.день",
$BP148/30*(IFERROR(
_xlfn.LET(_xlpm.VD,
CHOOSE(
{1;2;3;4;5;6;7;8;9;10;11;12;13;14;15;16;17;18},
45658,45659,45660,45661,45662,45663,45664,45665,45711,45724,45778,45779,45785,45786,45820,45821,45965,46022),
_xlfn.LET(_xlpm.DD,
MAX(MIN($AX148,EOMONTH(BE$15,0))-MAX($AW148,BE$15),),
_xlfn.IFS(
AND(MONTH($AW148)=MONTH(BE$15),MONTH($AX148)&lt;&gt;MONTH(BE$15)),
NETWORKDAYS.INTL($AW148,$AW148+_xlpm.DD,1,_xlpm.VD),
AND(MONTH($AW148)&lt;&gt;MONTH(BE$15),MONTH($AX148)=MONTH(BE$15)),
NETWORKDAYS.INTL(($AX148)-_xlpm.DD,$AX148,1,_xlpm.VD),
AND(MONTH($AW148)&lt;MONTH(BE$15),MONTH($AX148)&gt;MONTH(BE$15)),
NETWORKDAYS.INTL((EOMONTH(BE$15-1,1))-_xlpm.DD,EOMONTH(BE$15-1,1),1,_xlpm.VD),
AND(MONTH($AW148)=MONTH(BE$15),MONTH($AX148)=MONTH(BE$15)),
NETWORKDAYS.INTL($AW148,$AX148,1,_xlpm.VD)))),0)),
$DH148="месяц",
$BP148*BE148,
$DH148="неделя",
$BP148*BE148/7*(ROUNDUP((DAY(EOMONTH(BE$15,0)))/4,0))),
0)</f>
        <v/>
      </c>
      <c r="BW148" s="125">
        <f t="array" ref="BW148">
IFERROR(
_xlfn.IFS(
$DH148="день_1",
$BP148*$BL148/($AX148-$AW148+1)*BF148*(DAY(EOMONTH(BF$15,0))),
$DH148="день_2",
$BP148/30*MAX(MIN($AX148,EOMONTH(BF$15,0))-MAX($AW148,BF$15)+1,),
$DH148="раб.день",
$BP148/30*(IFERROR(
_xlfn.LET(_xlpm.VD,
CHOOSE(
{1;2;3;4;5;6;7;8;9;10;11;12;13;14;15;16;17;18},
45658,45659,45660,45661,45662,45663,45664,45665,45711,45724,45778,45779,45785,45786,45820,45821,45965,46022),
_xlfn.LET(_xlpm.DD,
MAX(MIN($AX148,EOMONTH(BF$15,0))-MAX($AW148,BF$15),),
_xlfn.IFS(
AND(MONTH($AW148)=MONTH(BF$15),MONTH($AX148)&lt;&gt;MONTH(BF$15)),
NETWORKDAYS.INTL($AW148,$AW148+_xlpm.DD,1,_xlpm.VD),
AND(MONTH($AW148)&lt;&gt;MONTH(BF$15),MONTH($AX148)=MONTH(BF$15)),
NETWORKDAYS.INTL(($AX148)-_xlpm.DD,$AX148,1,_xlpm.VD),
AND(MONTH($AW148)&lt;MONTH(BF$15),MONTH($AX148)&gt;MONTH(BF$15)),
NETWORKDAYS.INTL((EOMONTH(BF$15-1,1))-_xlpm.DD,EOMONTH(BF$15-1,1),1,_xlpm.VD),
AND(MONTH($AW148)=MONTH(BF$15),MONTH($AX148)=MONTH(BF$15)),
NETWORKDAYS.INTL($AW148,$AX148,1,_xlpm.VD)))),0)),
$DH148="месяц",
$BP148*BF148,
$DH148="неделя",
$BP148*BF148/7*(ROUNDUP((DAY(EOMONTH(BF$15,0)))/4,0))),
0)</f>
        <v/>
      </c>
      <c r="BX148" s="125">
        <f t="array" ref="BX148">
IFERROR(
_xlfn.IFS(
$DH148="день_1",
$BP148*$BL148/($AX148-$AW148+1)*BG148*(DAY(EOMONTH(BG$15,0))),
$DH148="день_2",
$BP148/30*MAX(MIN($AX148,EOMONTH(BG$15,0))-MAX($AW148,BG$15)+1,),
$DH148="раб.день",
$BP148/30*(IFERROR(
_xlfn.LET(_xlpm.VD,
CHOOSE(
{1;2;3;4;5;6;7;8;9;10;11;12;13;14;15;16;17;18},
45658,45659,45660,45661,45662,45663,45664,45665,45711,45724,45778,45779,45785,45786,45820,45821,45965,46022),
_xlfn.LET(_xlpm.DD,
MAX(MIN($AX148,EOMONTH(BG$15,0))-MAX($AW148,BG$15),),
_xlfn.IFS(
AND(MONTH($AW148)=MONTH(BG$15),MONTH($AX148)&lt;&gt;MONTH(BG$15)),
NETWORKDAYS.INTL($AW148,$AW148+_xlpm.DD,1,_xlpm.VD),
AND(MONTH($AW148)&lt;&gt;MONTH(BG$15),MONTH($AX148)=MONTH(BG$15)),
NETWORKDAYS.INTL(($AX148)-_xlpm.DD,$AX148,1,_xlpm.VD),
AND(MONTH($AW148)&lt;MONTH(BG$15),MONTH($AX148)&gt;MONTH(BG$15)),
NETWORKDAYS.INTL((EOMONTH(BG$15-1,1))-_xlpm.DD,EOMONTH(BG$15-1,1),1,_xlpm.VD),
AND(MONTH($AW148)=MONTH(BG$15),MONTH($AX148)=MONTH(BG$15)),
NETWORKDAYS.INTL($AW148,$AX148,1,_xlpm.VD)))),0)),
$DH148="месяц",
$BP148*BG148,
$DH148="неделя",
$BP148*BG148/7*(ROUNDUP((DAY(EOMONTH(BG$15,0)))/4,0))),
0)</f>
        <v/>
      </c>
      <c r="BY148" s="125">
        <f t="array" ref="BY148">
IFERROR(
_xlfn.IFS(
$DH148="день_1",
$BP148*$BL148/($AX148-$AW148+1)*BH148*(DAY(EOMONTH(BH$15,0))),
$DH148="день_2",
$BP148/30*MAX(MIN($AX148,EOMONTH(BH$15,0))-MAX($AW148,BH$15)+1,),
$DH148="раб.день",
$BP148/30*(IFERROR(
_xlfn.LET(_xlpm.VD,
CHOOSE(
{1;2;3;4;5;6;7;8;9;10;11;12;13;14;15;16;17;18},
45658,45659,45660,45661,45662,45663,45664,45665,45711,45724,45778,45779,45785,45786,45820,45821,45965,46022),
_xlfn.LET(_xlpm.DD,
MAX(MIN($AX148,EOMONTH(BH$15,0))-MAX($AW148,BH$15),),
_xlfn.IFS(
AND(MONTH($AW148)=MONTH(BH$15),MONTH($AX148)&lt;&gt;MONTH(BH$15)),
NETWORKDAYS.INTL($AW148,$AW148+_xlpm.DD,1,_xlpm.VD),
AND(MONTH($AW148)&lt;&gt;MONTH(BH$15),MONTH($AX148)=MONTH(BH$15)),
NETWORKDAYS.INTL(($AX148)-_xlpm.DD,$AX148,1,_xlpm.VD),
AND(MONTH($AW148)&lt;MONTH(BH$15),MONTH($AX148)&gt;MONTH(BH$15)),
NETWORKDAYS.INTL((EOMONTH(BH$15-1,1))-_xlpm.DD,EOMONTH(BH$15-1,1),1,_xlpm.VD),
AND(MONTH($AW148)=MONTH(BH$15),MONTH($AX148)=MONTH(BH$15)),
NETWORKDAYS.INTL($AW148,$AX148,1,_xlpm.VD)))),0)),
$DH148="месяц",
$BP148*BH148,
$DH148="неделя",
$BP148*BH148/7*(ROUNDUP((DAY(EOMONTH(BH$15,0)))/4,0))),
0)</f>
        <v/>
      </c>
      <c r="BZ148" s="125">
        <f t="array" ref="BZ148">
IFERROR(
_xlfn.IFS(
$DH148="день_1",
$BP148*$BL148/($AX148-$AW148+1)*BI148*(DAY(EOMONTH(BI$15,0))),
$DH148="день_2",
$BP148/30*MAX(MIN($AX148,EOMONTH(BI$15,0))-MAX($AW148,BI$15)+1,),
$DH148="раб.день",
$BP148/30*(IFERROR(
_xlfn.LET(_xlpm.VD,
CHOOSE(
{1;2;3;4;5;6;7;8;9;10;11;12;13;14;15;16;17;18},
45658,45659,45660,45661,45662,45663,45664,45665,45711,45724,45778,45779,45785,45786,45820,45821,45965,46022),
_xlfn.LET(_xlpm.DD,
MAX(MIN($AX148,EOMONTH(BI$15,0))-MAX($AW148,BI$15),),
_xlfn.IFS(
AND(MONTH($AW148)=MONTH(BI$15),MONTH($AX148)&lt;&gt;MONTH(BI$15)),
NETWORKDAYS.INTL($AW148,$AW148+_xlpm.DD,1,_xlpm.VD),
AND(MONTH($AW148)&lt;&gt;MONTH(BI$15),MONTH($AX148)=MONTH(BI$15)),
NETWORKDAYS.INTL(($AX148)-_xlpm.DD,$AX148,1,_xlpm.VD),
AND(MONTH($AW148)&lt;MONTH(BI$15),MONTH($AX148)&gt;MONTH(BI$15)),
NETWORKDAYS.INTL((EOMONTH(BI$15-1,1))-_xlpm.DD,EOMONTH(BI$15-1,1),1,_xlpm.VD),
AND(MONTH($AW148)=MONTH(BI$15),MONTH($AX148)=MONTH(BI$15)),
NETWORKDAYS.INTL($AW148,$AX148,1,_xlpm.VD)))),0)),
$DH148="месяц",
$BP148*BI148,
$DH148="неделя",
$BP148*BI148/7*(ROUNDUP((DAY(EOMONTH(BI$15,0)))/4,0))),
0)</f>
        <v/>
      </c>
      <c r="CA148" s="125">
        <f t="array" ref="CA148">
IFERROR(
_xlfn.IFS(
$DH148="день_1",
$BP148*$BL148/($AX148-$AW148+1)*BJ148*(DAY(EOMONTH(BJ$15,0))),
$DH148="день_2",
$BP148/30*MAX(MIN($AX148,EOMONTH(BJ$15,0))-MAX($AW148,BJ$15)+1,),
$DH148="раб.день",
$BP148/30*(IFERROR(
_xlfn.LET(_xlpm.VD,
CHOOSE(
{1;2;3;4;5;6;7;8;9;10;11;12;13;14;15;16;17;18},
45658,45659,45660,45661,45662,45663,45664,45665,45711,45724,45778,45779,45785,45786,45820,45821,45965,46022),
_xlfn.LET(_xlpm.DD,
MAX(MIN($AX148,EOMONTH(BJ$15,0))-MAX($AW148,BJ$15),),
_xlfn.IFS(
AND(MONTH($AW148)=MONTH(BJ$15),MONTH($AX148)&lt;&gt;MONTH(BJ$15)),
NETWORKDAYS.INTL($AW148,$AW148+_xlpm.DD,1,_xlpm.VD),
AND(MONTH($AW148)&lt;&gt;MONTH(BJ$15),MONTH($AX148)=MONTH(BJ$15)),
NETWORKDAYS.INTL(($AX148)-_xlpm.DD,$AX148,1,_xlpm.VD),
AND(MONTH($AW148)&lt;MONTH(BJ$15),MONTH($AX148)&gt;MONTH(BJ$15)),
NETWORKDAYS.INTL((EOMONTH(BJ$15-1,1))-_xlpm.DD,EOMONTH(BJ$15-1,1),1,_xlpm.VD),
AND(MONTH($AW148)=MONTH(BJ$15),MONTH($AX148)=MONTH(BJ$15)),
NETWORKDAYS.INTL($AW148,$AX148,1,_xlpm.VD)))),0)),
$DH148="месяц",
$BP148*BJ148,
$DH148="неделя",
$BP148*BJ148/7*(ROUNDUP((DAY(EOMONTH(BJ$15,0)))/4,0))),
0)</f>
        <v/>
      </c>
      <c r="CB148" s="125">
        <f t="array" ref="CB148">
IFERROR(
_xlfn.IFS(
$DH148="день_1",
$BP148*$BL148/($AX148-$AW148+1)*BK148*(DAY(EOMONTH(BK$15,0))),
$DH148="день_2",
$BP148/30*MAX(MIN($AX148,EOMONTH(BK$15,0))-MAX($AW148,BK$15)+1,),
$DH148="раб.день",
$BP148/30*(IFERROR(
_xlfn.LET(_xlpm.VD,
CHOOSE(
{1;2;3;4;5;6;7;8;9;10;11;12;13;14;15;16;17;18},
45658,45659,45660,45661,45662,45663,45664,45665,45711,45724,45778,45779,45785,45786,45820,45821,45965,46022),
_xlfn.LET(_xlpm.DD,
MAX(MIN($AX148,EOMONTH(BK$15,0))-MAX($AW148,BK$15),),
_xlfn.IFS(
AND(MONTH($AW148)=MONTH(BK$15),MONTH($AX148)&lt;&gt;MONTH(BK$15)),
NETWORKDAYS.INTL($AW148,$AW148+_xlpm.DD,1,_xlpm.VD),
AND(MONTH($AW148)&lt;&gt;MONTH(BK$15),MONTH($AX148)=MONTH(BK$15)),
NETWORKDAYS.INTL(($AX148)-_xlpm.DD,$AX148,1,_xlpm.VD),
AND(MONTH($AW148)&lt;MONTH(BK$15),MONTH($AX148)&gt;MONTH(BK$15)),
NETWORKDAYS.INTL((EOMONTH(BK$15-1,1))-_xlpm.DD,EOMONTH(BK$15-1,1),1,_xlpm.VD),
AND(MONTH($AW148)=MONTH(BK$15),MONTH($AX148)=MONTH(BK$15)),
NETWORKDAYS.INTL($AW148,$AX148,1,_xlpm.VD)))),0)),
$DH148="месяц",
$BP148*BK148,
$DH148="неделя",
$BP148*BK148/7*(ROUNDUP((DAY(EOMONTH(BK$15,0)))/4,0))),
0)</f>
        <v/>
      </c>
      <c r="CC148" s="125">
        <f>SUM($BQ148:$CB148)</f>
        <v/>
      </c>
      <c r="CD148" s="126">
        <f>SUM($EH148:$EH148)</f>
        <v/>
      </c>
      <c r="CE148" s="126">
        <f>$CD148*$AB148</f>
        <v/>
      </c>
      <c r="CF148" s="126">
        <f>SUM($EK148:$EK148)</f>
        <v/>
      </c>
      <c r="CG148" s="126">
        <f>$CF148*$AB148</f>
        <v/>
      </c>
      <c r="CH148" s="126">
        <f>SUM($CC148,$CE148,$CG148)</f>
        <v/>
      </c>
      <c r="CI148" s="126">
        <f>$CH148*(1+$CM148)</f>
        <v/>
      </c>
      <c r="CJ148" s="127" t="n">
        <v>0</v>
      </c>
      <c r="CK148" s="126">
        <f>SUM($CH148:$CH148)*(1+$CJ148)</f>
        <v/>
      </c>
      <c r="CL148" s="126">
        <f>SUM($CH148:$CH148)*(1+$CM148)</f>
        <v/>
      </c>
      <c r="CM148" s="59" t="inlineStr">
        <is>
          <t>20%</t>
        </is>
      </c>
      <c r="CN148" s="59" t="n"/>
      <c r="CO148" s="72" t="n"/>
      <c r="CP148" s="59" t="n"/>
      <c r="CQ148" s="73" t="n"/>
      <c r="CR148" s="73" t="n"/>
      <c r="CS148" s="73" t="n"/>
      <c r="CT148" s="72" t="n"/>
      <c r="CU148" s="79" t="inlineStr">
        <is>
          <t> </t>
        </is>
      </c>
      <c r="CV148" s="60" t="n"/>
      <c r="CW148" s="60" t="n"/>
      <c r="CX148" s="60" t="n"/>
      <c r="CY148" s="127">
        <f>IFERROR(($CC148-$EE148)/($EE148/(1-$DQ148)),0)</f>
        <v/>
      </c>
      <c r="CZ148" s="127">
        <f>IFERROR(1-$EI148/($CE148),0)</f>
        <v/>
      </c>
      <c r="DA148" s="127">
        <f>IFERROR(1-$EL148/($CG148),0)</f>
        <v/>
      </c>
      <c r="DB148" s="126">
        <f>ROUND(IFERROR(($CI148/(1+$CM148)-$EN148),0),2)</f>
        <v/>
      </c>
      <c r="DC148" s="128" t="n"/>
      <c r="DD148" s="125" t="n"/>
      <c r="DE148" s="75" t="n">
        <v>0</v>
      </c>
      <c r="DF148" s="128" t="n"/>
      <c r="DG148" s="125">
        <f>IF($DC148=0,0,$DD148*($DC148*100%-$DE148*$DF148))*SUM($AB148:$AB148)</f>
        <v/>
      </c>
      <c r="DH148" s="129" t="inlineStr">
        <is>
          <t>месяц</t>
        </is>
      </c>
      <c r="DI148" s="130">
        <f t="array" ref="DI148">IFERROR(
IF($ES148="LisChannel",
(ROUND(((INDEX({174.625;153.888888888889;130.972222222222},MATCH($AI148,{2;3;4}),0))*$AG148*$AI148),2)),0),0)</f>
        <v/>
      </c>
      <c r="DJ148" s="130">
        <f>
_xlfn.LET(_xlpm.X,
IFERROR(
IF($ES148="НовиковТВ",
(_xlfn.LET(_xlpm.NTV,
_xlfn.LET(_xlpm.MIN,350000,
IF(SUMIFS($DI:$DI,$ES:$ES,"НовиковТВ")&lt;=_xlpm.MIN,
(SUMIFS($DI:$DI,$ES:$ES,"НовиковТВ")/(COUNTIFS($ES:$ES,"НовиковТВ")))*_xlpm.MIN/SUMIFS($DI:$DI,$ES:$ES,"НовиковТВ"),
DI148)),
_xlpm.NTV+$DG148/(1-(1-(_xlpm.NTV)*(1-$DL148)*(1-$DM148)*(1-$DN148)*(1-$DO148)*(1-$DP148)/_xlpm.NTV))))/(1+$EP148),
$DI148+$DG148/(1-(1-($DI148)*(1-$DL148)*(1-$DM148)*(1-$DN148)*(1-$DO148)*(1-$DP148)/$DI148))),
0),
_xlpm.X*(1+$CM148)*(1+$CW148)-_xlpm.X*(1+$CM148)+_xlpm.X)</f>
        <v/>
      </c>
      <c r="DK148" s="125" t="inlineStr">
        <is>
          <t>послед.</t>
        </is>
      </c>
      <c r="DL148" s="63" t="n">
        <v>0</v>
      </c>
      <c r="DM148" s="63" t="n">
        <v>0</v>
      </c>
      <c r="DN148" s="63" t="n">
        <v>0</v>
      </c>
      <c r="DO148" s="63" t="n">
        <v>0</v>
      </c>
      <c r="DP148" s="63" t="n">
        <v>0</v>
      </c>
      <c r="DQ148" s="63">
        <f t="array" ref="DQ148">IFERROR(_xlfn.IFS(
$DK148="послед.",1-(1-$DL148)*(1-$DM148)*(1-$DN148)*(1-$DO148)*(1-$DP148),
$DK148="сумм.",$DL148+$DM148+$DN148+$DO148+$DP148),
0)</f>
        <v/>
      </c>
      <c r="DR148" s="125">
        <f t="array" ref="DR148">
IFERROR(
_xlfn.IFS(
$BL148=0,
0,
$BL148&gt;0,
_xlfn.IFS($DK148="послед.",
$DJ148*(1-$DL148)*(1-$DM148)*(1-$DN148)*(1-$DO148)*(1-$DP148),
$DK148="сумм.",
$DJ148*(1-($DL148+$DM148+$DN148+$DO148+$DP148)))),0)</f>
        <v/>
      </c>
      <c r="DS148" s="125">
        <f t="array" ref="DS148">
IFERROR(_xlfn.IFS(
$DH148="день_1",
$DR148*$BL148/($AX148-$AW148+1)*AZ148*(DAY(EOMONTH(AZ$15,0))),
$DH148="день_2",
$DR148/30*MAX(MIN($AX148,EOMONTH(AZ$15,0))-MAX($AW148,AZ$15)+1,),
$DH148="раб.день",
$DR148/30*(IFERROR(
_xlfn.LET(_xlpm.VD,
CHOOSE(
{1;2;3;4;5;6;7;8;9;10;11;12;13;14;15;16;17;18},
45658,45659,45660,45661,45662,45663,45664,45665,45711,45724,45778,45779,45785,45786,45820,45821,45965,46022),
_xlfn.LET(_xlpm.DD,
MAX(MIN($AX148,EOMONTH(AZ$15,0))-MAX($AW148,AZ$15),),
_xlfn.IFS(
AND(MONTH($AW148)=MONTH(AZ$15),MONTH($AX148)&lt;&gt;MONTH(AZ$15)),
NETWORKDAYS.INTL($AW148,$AW148+_xlpm.DD,1,_xlpm.VD),
AND(MONTH($AW148)&lt;&gt;MONTH(AZ$15),MONTH($AX148)=MONTH(AZ$15)),
NETWORKDAYS.INTL(($AX148)-_xlpm.DD,$AX148,1,_xlpm.VD),
AND(MONTH($AW148)&lt;MONTH(AZ$15),MONTH($AX148)&gt;MONTH(AZ$15)),
NETWORKDAYS.INTL((EOMONTH(AZ$15-1,1))-_xlpm.DD,EOMONTH(AZ$15-1,1),1,_xlpm.VD),
AND(MONTH($AW148)=MONTH(AZ$15),MONTH($AX148)=MONTH(AZ$15)),
NETWORKDAYS.INTL($AW148,$AX148,1,_xlpm.VD)))),0)),
$DH148="месяц",
$DR148*AZ148,
$DH148="неделя",
$DR148*AZ148/7*(ROUNDUP((DAY(EOMONTH(AZ$15,0)))/4,0))),
0)</f>
        <v/>
      </c>
      <c r="DT148" s="125">
        <f t="array" ref="DT148">
IFERROR(_xlfn.IFS(
$DH148="день_1",
$DR148*$BL148/($AX148-$AW148+1)*BA148*(DAY(EOMONTH(BA$15,0))),
$DH148="день_2",
$DR148/30*MAX(MIN($AX148,EOMONTH(BA$15,0))-MAX($AW148,BA$15)+1,),
$DH148="раб.день",
$DR148/30*(IFERROR(
_xlfn.LET(_xlpm.VD,
CHOOSE(
{1;2;3;4;5;6;7;8;9;10;11;12;13;14;15;16;17;18},
45658,45659,45660,45661,45662,45663,45664,45665,45711,45724,45778,45779,45785,45786,45820,45821,45965,46022),
_xlfn.LET(_xlpm.DD,
MAX(MIN($AX148,EOMONTH(BA$15,0))-MAX($AW148,BA$15),),
_xlfn.IFS(
AND(MONTH($AW148)=MONTH(BA$15),MONTH($AX148)&lt;&gt;MONTH(BA$15)),
NETWORKDAYS.INTL($AW148,$AW148+_xlpm.DD,1,_xlpm.VD),
AND(MONTH($AW148)&lt;&gt;MONTH(BA$15),MONTH($AX148)=MONTH(BA$15)),
NETWORKDAYS.INTL(($AX148)-_xlpm.DD,$AX148,1,_xlpm.VD),
AND(MONTH($AW148)&lt;MONTH(BA$15),MONTH($AX148)&gt;MONTH(BA$15)),
NETWORKDAYS.INTL((EOMONTH(BA$15-1,1))-_xlpm.DD,EOMONTH(BA$15-1,1),1,_xlpm.VD),
AND(MONTH($AW148)=MONTH(BA$15),MONTH($AX148)=MONTH(BA$15)),
NETWORKDAYS.INTL($AW148,$AX148,1,_xlpm.VD)))),0)),
$DH148="месяц",
$DR148*BA148,
$DH148="неделя",
$DR148*BA148/7*(ROUNDUP((DAY(EOMONTH(BA$15,0)))/4,0))),
0)</f>
        <v/>
      </c>
      <c r="DU148" s="125">
        <f t="array" ref="DU148">
IFERROR(_xlfn.IFS(
$DH148="день_1",
$DR148*$BL148/($AX148-$AW148+1)*BB148*(DAY(EOMONTH(BB$15,0))),
$DH148="день_2",
$DR148/30*MAX(MIN($AX148,EOMONTH(BB$15,0))-MAX($AW148,BB$15)+1,),
$DH148="раб.день",
$DR148/30*(IFERROR(
_xlfn.LET(_xlpm.VD,
CHOOSE(
{1;2;3;4;5;6;7;8;9;10;11;12;13;14;15;16;17;18},
45658,45659,45660,45661,45662,45663,45664,45665,45711,45724,45778,45779,45785,45786,45820,45821,45965,46022),
_xlfn.LET(_xlpm.DD,
MAX(MIN($AX148,EOMONTH(BB$15,0))-MAX($AW148,BB$15),),
_xlfn.IFS(
AND(MONTH($AW148)=MONTH(BB$15),MONTH($AX148)&lt;&gt;MONTH(BB$15)),
NETWORKDAYS.INTL($AW148,$AW148+_xlpm.DD,1,_xlpm.VD),
AND(MONTH($AW148)&lt;&gt;MONTH(BB$15),MONTH($AX148)=MONTH(BB$15)),
NETWORKDAYS.INTL(($AX148)-_xlpm.DD,$AX148,1,_xlpm.VD),
AND(MONTH($AW148)&lt;MONTH(BB$15),MONTH($AX148)&gt;MONTH(BB$15)),
NETWORKDAYS.INTL((EOMONTH(BB$15-1,1))-_xlpm.DD,EOMONTH(BB$15-1,1),1,_xlpm.VD),
AND(MONTH($AW148)=MONTH(BB$15),MONTH($AX148)=MONTH(BB$15)),
NETWORKDAYS.INTL($AW148,$AX148,1,_xlpm.VD)))),0)),
$DH148="месяц",
$DR148*BB148,
$DH148="неделя",
$DR148*BB148/7*(ROUNDUP((DAY(EOMONTH(BB$15,0)))/4,0))),
0)</f>
        <v/>
      </c>
      <c r="DV148" s="125">
        <f t="array" ref="DV148">
IFERROR(_xlfn.IFS(
$DH148="день_1",
$DR148*$BL148/($AX148-$AW148+1)*BC148*(DAY(EOMONTH(BC$15,0))),
$DH148="день_2",
$DR148/30*MAX(MIN($AX148,EOMONTH(BC$15,0))-MAX($AW148,BC$15)+1,),
$DH148="раб.день",
$DR148/30*(IFERROR(
_xlfn.LET(_xlpm.VD,
CHOOSE(
{1;2;3;4;5;6;7;8;9;10;11;12;13;14;15;16;17;18},
45658,45659,45660,45661,45662,45663,45664,45665,45711,45724,45778,45779,45785,45786,45820,45821,45965,46022),
_xlfn.LET(_xlpm.DD,
MAX(MIN($AX148,EOMONTH(BC$15,0))-MAX($AW148,BC$15),),
_xlfn.IFS(
AND(MONTH($AW148)=MONTH(BC$15),MONTH($AX148)&lt;&gt;MONTH(BC$15)),
NETWORKDAYS.INTL($AW148,$AW148+_xlpm.DD,1,_xlpm.VD),
AND(MONTH($AW148)&lt;&gt;MONTH(BC$15),MONTH($AX148)=MONTH(BC$15)),
NETWORKDAYS.INTL(($AX148)-_xlpm.DD,$AX148,1,_xlpm.VD),
AND(MONTH($AW148)&lt;MONTH(BC$15),MONTH($AX148)&gt;MONTH(BC$15)),
NETWORKDAYS.INTL((EOMONTH(BC$15-1,1))-_xlpm.DD,EOMONTH(BC$15-1,1),1,_xlpm.VD),
AND(MONTH($AW148)=MONTH(BC$15),MONTH($AX148)=MONTH(BC$15)),
NETWORKDAYS.INTL($AW148,$AX148,1,_xlpm.VD)))),0)),
$DH148="месяц",
$DR148*BC148,
$DH148="неделя",
$DR148*BC148/7*(ROUNDUP((DAY(EOMONTH(BC$15,0)))/4,0))),
0)</f>
        <v/>
      </c>
      <c r="DW148" s="125">
        <f t="array" ref="DW148">
IFERROR(_xlfn.IFS(
$DH148="день_1",
$DR148*$BL148/($AX148-$AW148+1)*BD148*(DAY(EOMONTH(BD$15,0))),
$DH148="день_2",
$DR148/30*MAX(MIN($AX148,EOMONTH(BD$15,0))-MAX($AW148,BD$15)+1,),
$DH148="раб.день",
$DR148/30*(IFERROR(
_xlfn.LET(_xlpm.VD,
CHOOSE(
{1;2;3;4;5;6;7;8;9;10;11;12;13;14;15;16;17;18},
45658,45659,45660,45661,45662,45663,45664,45665,45711,45724,45778,45779,45785,45786,45820,45821,45965,46022),
_xlfn.LET(_xlpm.DD,
MAX(MIN($AX148,EOMONTH(BD$15,0))-MAX($AW148,BD$15),),
_xlfn.IFS(
AND(MONTH($AW148)=MONTH(BD$15),MONTH($AX148)&lt;&gt;MONTH(BD$15)),
NETWORKDAYS.INTL($AW148,$AW148+_xlpm.DD,1,_xlpm.VD),
AND(MONTH($AW148)&lt;&gt;MONTH(BD$15),MONTH($AX148)=MONTH(BD$15)),
NETWORKDAYS.INTL(($AX148)-_xlpm.DD,$AX148,1,_xlpm.VD),
AND(MONTH($AW148)&lt;MONTH(BD$15),MONTH($AX148)&gt;MONTH(BD$15)),
NETWORKDAYS.INTL((EOMONTH(BD$15-1,1))-_xlpm.DD,EOMONTH(BD$15-1,1),1,_xlpm.VD),
AND(MONTH($AW148)=MONTH(BD$15),MONTH($AX148)=MONTH(BD$15)),
NETWORKDAYS.INTL($AW148,$AX148,1,_xlpm.VD)))),0)),
$DH148="месяц",
$DR148*BD148,
$DH148="неделя",
$DR148*BD148/7*(ROUNDUP((DAY(EOMONTH(BD$15,0)))/4,0))),
0)</f>
        <v/>
      </c>
      <c r="DX148" s="125">
        <f t="array" ref="DX148">
IFERROR(_xlfn.IFS(
$DH148="день_1",
$DR148*$BL148/($AX148-$AW148+1)*BE148*(DAY(EOMONTH(BE$15,0))),
$DH148="день_2",
$DR148/30*MAX(MIN($AX148,EOMONTH(BE$15,0))-MAX($AW148,BE$15)+1,),
$DH148="раб.день",
$DR148/30*(IFERROR(
_xlfn.LET(_xlpm.VD,
CHOOSE(
{1;2;3;4;5;6;7;8;9;10;11;12;13;14;15;16;17;18},
45658,45659,45660,45661,45662,45663,45664,45665,45711,45724,45778,45779,45785,45786,45820,45821,45965,46022),
_xlfn.LET(_xlpm.DD,
MAX(MIN($AX148,EOMONTH(BE$15,0))-MAX($AW148,BE$15),),
_xlfn.IFS(
AND(MONTH($AW148)=MONTH(BE$15),MONTH($AX148)&lt;&gt;MONTH(BE$15)),
NETWORKDAYS.INTL($AW148,$AW148+_xlpm.DD,1,_xlpm.VD),
AND(MONTH($AW148)&lt;&gt;MONTH(BE$15),MONTH($AX148)=MONTH(BE$15)),
NETWORKDAYS.INTL(($AX148)-_xlpm.DD,$AX148,1,_xlpm.VD),
AND(MONTH($AW148)&lt;MONTH(BE$15),MONTH($AX148)&gt;MONTH(BE$15)),
NETWORKDAYS.INTL((EOMONTH(BE$15-1,1))-_xlpm.DD,EOMONTH(BE$15-1,1),1,_xlpm.VD),
AND(MONTH($AW148)=MONTH(BE$15),MONTH($AX148)=MONTH(BE$15)),
NETWORKDAYS.INTL($AW148,$AX148,1,_xlpm.VD)))),0)),
$DH148="месяц",
$DR148*BE148,
$DH148="неделя",
$DR148*BE148/7*(ROUNDUP((DAY(EOMONTH(BE$15,0)))/4,0))),
0)</f>
        <v/>
      </c>
      <c r="DY148" s="125">
        <f t="array" ref="DY148">
IFERROR(_xlfn.IFS(
$DH148="день_1",
$DR148*$BL148/($AX148-$AW148+1)*BF148*(DAY(EOMONTH(BF$15,0))),
$DH148="день_2",
$DR148/30*MAX(MIN($AX148,EOMONTH(BF$15,0))-MAX($AW148,BF$15)+1,),
$DH148="раб.день",
$DR148/30*(IFERROR(
_xlfn.LET(_xlpm.VD,
CHOOSE(
{1;2;3;4;5;6;7;8;9;10;11;12;13;14;15;16;17;18},
45658,45659,45660,45661,45662,45663,45664,45665,45711,45724,45778,45779,45785,45786,45820,45821,45965,46022),
_xlfn.LET(_xlpm.DD,
MAX(MIN($AX148,EOMONTH(BF$15,0))-MAX($AW148,BF$15),),
_xlfn.IFS(
AND(MONTH($AW148)=MONTH(BF$15),MONTH($AX148)&lt;&gt;MONTH(BF$15)),
NETWORKDAYS.INTL($AW148,$AW148+_xlpm.DD,1,_xlpm.VD),
AND(MONTH($AW148)&lt;&gt;MONTH(BF$15),MONTH($AX148)=MONTH(BF$15)),
NETWORKDAYS.INTL(($AX148)-_xlpm.DD,$AX148,1,_xlpm.VD),
AND(MONTH($AW148)&lt;MONTH(BF$15),MONTH($AX148)&gt;MONTH(BF$15)),
NETWORKDAYS.INTL((EOMONTH(BF$15-1,1))-_xlpm.DD,EOMONTH(BF$15-1,1),1,_xlpm.VD),
AND(MONTH($AW148)=MONTH(BF$15),MONTH($AX148)=MONTH(BF$15)),
NETWORKDAYS.INTL($AW148,$AX148,1,_xlpm.VD)))),0)),
$DH148="месяц",
$DR148*BF148,
$DH148="неделя",
$DR148*BF148/7*(ROUNDUP((DAY(EOMONTH(BF$15,0)))/4,0))),
0)</f>
        <v/>
      </c>
      <c r="DZ148" s="125">
        <f t="array" ref="DZ148">
IFERROR(_xlfn.IFS(
$DH148="день_1",
$DR148*$BL148/($AX148-$AW148+1)*BG148*(DAY(EOMONTH(BG$15,0))),
$DH148="день_2",
$DR148/30*MAX(MIN($AX148,EOMONTH(BG$15,0))-MAX($AW148,BG$15)+1,),
$DH148="раб.день",
$DR148/30*(IFERROR(
_xlfn.LET(_xlpm.VD,
CHOOSE(
{1;2;3;4;5;6;7;8;9;10;11;12;13;14;15;16;17;18},
45658,45659,45660,45661,45662,45663,45664,45665,45711,45724,45778,45779,45785,45786,45820,45821,45965,46022),
_xlfn.LET(_xlpm.DD,
MAX(MIN($AX148,EOMONTH(BG$15,0))-MAX($AW148,BG$15),),
_xlfn.IFS(
AND(MONTH($AW148)=MONTH(BG$15),MONTH($AX148)&lt;&gt;MONTH(BG$15)),
NETWORKDAYS.INTL($AW148,$AW148+_xlpm.DD,1,_xlpm.VD),
AND(MONTH($AW148)&lt;&gt;MONTH(BG$15),MONTH($AX148)=MONTH(BG$15)),
NETWORKDAYS.INTL(($AX148)-_xlpm.DD,$AX148,1,_xlpm.VD),
AND(MONTH($AW148)&lt;MONTH(BG$15),MONTH($AX148)&gt;MONTH(BG$15)),
NETWORKDAYS.INTL((EOMONTH(BG$15-1,1))-_xlpm.DD,EOMONTH(BG$15-1,1),1,_xlpm.VD),
AND(MONTH($AW148)=MONTH(BG$15),MONTH($AX148)=MONTH(BG$15)),
NETWORKDAYS.INTL($AW148,$AX148,1,_xlpm.VD)))),0)),
$DH148="месяц",
$DR148*BG148,
$DH148="неделя",
$DR148*BG148/7*(ROUNDUP((DAY(EOMONTH(BG$15,0)))/4,0))),
0)</f>
        <v/>
      </c>
      <c r="EA148" s="125">
        <f t="array" ref="EA148">
IFERROR(_xlfn.IFS(
$DH148="день_1",
$DR148*$BL148/($AX148-$AW148+1)*BH148*(DAY(EOMONTH(BH$15,0))),
$DH148="день_2",
$DR148/30*MAX(MIN($AX148,EOMONTH(BH$15,0))-MAX($AW148,BH$15)+1,),
$DH148="раб.день",
$DR148/30*(IFERROR(
_xlfn.LET(_xlpm.VD,
CHOOSE(
{1;2;3;4;5;6;7;8;9;10;11;12;13;14;15;16;17;18},
45658,45659,45660,45661,45662,45663,45664,45665,45711,45724,45778,45779,45785,45786,45820,45821,45965,46022),
_xlfn.LET(_xlpm.DD,
MAX(MIN($AX148,EOMONTH(BH$15,0))-MAX($AW148,BH$15),),
_xlfn.IFS(
AND(MONTH($AW148)=MONTH(BH$15),MONTH($AX148)&lt;&gt;MONTH(BH$15)),
NETWORKDAYS.INTL($AW148,$AW148+_xlpm.DD,1,_xlpm.VD),
AND(MONTH($AW148)&lt;&gt;MONTH(BH$15),MONTH($AX148)=MONTH(BH$15)),
NETWORKDAYS.INTL(($AX148)-_xlpm.DD,$AX148,1,_xlpm.VD),
AND(MONTH($AW148)&lt;MONTH(BH$15),MONTH($AX148)&gt;MONTH(BH$15)),
NETWORKDAYS.INTL((EOMONTH(BH$15-1,1))-_xlpm.DD,EOMONTH(BH$15-1,1),1,_xlpm.VD),
AND(MONTH($AW148)=MONTH(BH$15),MONTH($AX148)=MONTH(BH$15)),
NETWORKDAYS.INTL($AW148,$AX148,1,_xlpm.VD)))),0)),
$DH148="месяц",
$DR148*BH148,
$DH148="неделя",
$DR148*BH148/7*(ROUNDUP((DAY(EOMONTH(BH$15,0)))/4,0))),
0)</f>
        <v/>
      </c>
      <c r="EB148" s="125">
        <f t="array" ref="EB148">
IFERROR(_xlfn.IFS(
$DH148="день_1",
$DR148*$BL148/($AX148-$AW148+1)*BI148*(DAY(EOMONTH(BI$15,0))),
$DH148="день_2",
$DR148/30*MAX(MIN($AX148,EOMONTH(BI$15,0))-MAX($AW148,BI$15)+1,),
$DH148="раб.день",
$DR148/30*(IFERROR(
_xlfn.LET(_xlpm.VD,
CHOOSE(
{1;2;3;4;5;6;7;8;9;10;11;12;13;14;15;16;17;18},
45658,45659,45660,45661,45662,45663,45664,45665,45711,45724,45778,45779,45785,45786,45820,45821,45965,46022),
_xlfn.LET(_xlpm.DD,
MAX(MIN($AX148,EOMONTH(BI$15,0))-MAX($AW148,BI$15),),
_xlfn.IFS(
AND(MONTH($AW148)=MONTH(BI$15),MONTH($AX148)&lt;&gt;MONTH(BI$15)),
NETWORKDAYS.INTL($AW148,$AW148+_xlpm.DD,1,_xlpm.VD),
AND(MONTH($AW148)&lt;&gt;MONTH(BI$15),MONTH($AX148)=MONTH(BI$15)),
NETWORKDAYS.INTL(($AX148)-_xlpm.DD,$AX148,1,_xlpm.VD),
AND(MONTH($AW148)&lt;MONTH(BI$15),MONTH($AX148)&gt;MONTH(BI$15)),
NETWORKDAYS.INTL((EOMONTH(BI$15-1,1))-_xlpm.DD,EOMONTH(BI$15-1,1),1,_xlpm.VD),
AND(MONTH($AW148)=MONTH(BI$15),MONTH($AX148)=MONTH(BI$15)),
NETWORKDAYS.INTL($AW148,$AX148,1,_xlpm.VD)))),0)),
$DH148="месяц",
$DR148*BI148,
$DH148="неделя",
$DR148*BI148/7*(ROUNDUP((DAY(EOMONTH(BI$15,0)))/4,0))),
0)</f>
        <v/>
      </c>
      <c r="EC148" s="125">
        <f t="array" ref="EC148">
IFERROR(_xlfn.IFS(
$DH148="день_1",
$DR148*$BL148/($AX148-$AW148+1)*BJ148*(DAY(EOMONTH(BJ$15,0))),
$DH148="день_2",
$DR148/30*MAX(MIN($AX148,EOMONTH(BJ$15,0))-MAX($AW148,BJ$15)+1,),
$DH148="раб.день",
$DR148/30*(IFERROR(
_xlfn.LET(_xlpm.VD,
CHOOSE(
{1;2;3;4;5;6;7;8;9;10;11;12;13;14;15;16;17;18},
45658,45659,45660,45661,45662,45663,45664,45665,45711,45724,45778,45779,45785,45786,45820,45821,45965,46022),
_xlfn.LET(_xlpm.DD,
MAX(MIN($AX148,EOMONTH(BJ$15,0))-MAX($AW148,BJ$15),),
_xlfn.IFS(
AND(MONTH($AW148)=MONTH(BJ$15),MONTH($AX148)&lt;&gt;MONTH(BJ$15)),
NETWORKDAYS.INTL($AW148,$AW148+_xlpm.DD,1,_xlpm.VD),
AND(MONTH($AW148)&lt;&gt;MONTH(BJ$15),MONTH($AX148)=MONTH(BJ$15)),
NETWORKDAYS.INTL(($AX148)-_xlpm.DD,$AX148,1,_xlpm.VD),
AND(MONTH($AW148)&lt;MONTH(BJ$15),MONTH($AX148)&gt;MONTH(BJ$15)),
NETWORKDAYS.INTL((EOMONTH(BJ$15-1,1))-_xlpm.DD,EOMONTH(BJ$15-1,1),1,_xlpm.VD),
AND(MONTH($AW148)=MONTH(BJ$15),MONTH($AX148)=MONTH(BJ$15)),
NETWORKDAYS.INTL($AW148,$AX148,1,_xlpm.VD)))),0)),
$DH148="месяц",
$DR148*BJ148,
$DH148="неделя",
$DR148*BJ148/7*(ROUNDUP((DAY(EOMONTH(BJ$15,0)))/4,0))),
0)</f>
        <v/>
      </c>
      <c r="ED148" s="125">
        <f t="array" ref="ED148">
IFERROR(_xlfn.IFS(
$DH148="день_1",
$DR148*$BL148/($AX148-$AW148+1)*BK148*(DAY(EOMONTH(BK$15,0))),
$DH148="день_2",
$DR148/30*MAX(MIN($AX148,EOMONTH(BK$15,0))-MAX($AW148,BK$15)+1,),
$DH148="раб.день",
$DR148/30*(IFERROR(
_xlfn.LET(_xlpm.VD,
CHOOSE(
{1;2;3;4;5;6;7;8;9;10;11;12;13;14;15;16;17;18},
45658,45659,45660,45661,45662,45663,45664,45665,45711,45724,45778,45779,45785,45786,45820,45821,45965,46022),
_xlfn.LET(_xlpm.DD,
MAX(MIN($AX148,EOMONTH(BK$15,0))-MAX($AW148,BK$15),),
_xlfn.IFS(
AND(MONTH($AW148)=MONTH(BK$15),MONTH($AX148)&lt;&gt;MONTH(BK$15)),
NETWORKDAYS.INTL($AW148,$AW148+_xlpm.DD,1,_xlpm.VD),
AND(MONTH($AW148)&lt;&gt;MONTH(BK$15),MONTH($AX148)=MONTH(BK$15)),
NETWORKDAYS.INTL(($AX148)-_xlpm.DD,$AX148,1,_xlpm.VD),
AND(MONTH($AW148)&lt;MONTH(BK$15),MONTH($AX148)&gt;MONTH(BK$15)),
NETWORKDAYS.INTL((EOMONTH(BK$15-1,1))-_xlpm.DD,EOMONTH(BK$15-1,1),1,_xlpm.VD),
AND(MONTH($AW148)=MONTH(BK$15),MONTH($AX148)=MONTH(BK$15)),
NETWORKDAYS.INTL($AW148,$AX148,1,_xlpm.VD)))),0)),
$DH148="месяц",
$DR148*BK148,
$DH148="неделя",
$DR148*BK148/7*(ROUNDUP((DAY(EOMONTH(BK$15,0)))/4,0))),
0)</f>
        <v/>
      </c>
      <c r="EE148" s="125">
        <f>SUM($DS148,$DT148,$DU148,$DV148,$DW148,$DX148,$DY148,$DZ148,$EA148,$EB148,$EC148,$ED148)</f>
        <v/>
      </c>
      <c r="EF148" s="125">
        <f>IFERROR(ROUND($EE148*(1+$EP148),2),0)</f>
        <v/>
      </c>
      <c r="EG148" s="128" t="n">
        <v>1</v>
      </c>
      <c r="EH148" s="126" t="n">
        <v>0</v>
      </c>
      <c r="EI148" s="126">
        <f>ROUND(SUM($EH148:$EH148)*SUM($AB148:$AB148)*$EG148,2)</f>
        <v/>
      </c>
      <c r="EJ148" s="126">
        <f>ROUND($EI148*(1+$EP148),2)</f>
        <v/>
      </c>
      <c r="EK148" s="126" t="n">
        <v>0</v>
      </c>
      <c r="EL148" s="126">
        <f>ROUND(SUM($EK148:$EK148)*SUM($AB148:$AB148)*$EG148,2)</f>
        <v/>
      </c>
      <c r="EM148" s="126">
        <f>ROUND($EL148*(1+$EP148),2)</f>
        <v/>
      </c>
      <c r="EN148" s="126">
        <f>SUM($EE148,$EI148,$EL148)</f>
        <v/>
      </c>
      <c r="EO148" s="126">
        <f>SUM($EF148,$EJ148,$EM148)</f>
        <v/>
      </c>
      <c r="EP148" s="59" t="inlineStr">
        <is>
          <t>20%</t>
        </is>
      </c>
      <c r="EQ148" s="59" t="n"/>
      <c r="ER148" s="60">
        <f t="array" ref="ER148">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MATCH(ES148,
{"AMS";"RussOutdoor";"HD Outdoor";"Ingroup";"IQ";"Ledproduction";"LisChannel";"Logic";"Media-PPL";"NovikovTV | НовиковТВ";"SMA";"SOK";"КрокусТВ | CrocusTV | IndoorTV";"Сити";"ТЯК Москва"},
0)),"")</f>
        <v/>
      </c>
      <c r="ES148" s="60" t="n"/>
      <c r="ET148" s="60">
        <f t="array" ref="ET148">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MATCH(ES148,
{"AMS";"RussOutdoor";"HD Outdoor";"Ingroup";"IQ";"Ledproduction";"LisChannel";"Logic";"Media-PPL";"NovikovTV | НовиковТВ";"SMA";"SOK";"КрокусТВ | CrocusTV | IndoorTV";"Сити";"ТЯК Москва"},
0)),"")</f>
        <v/>
      </c>
      <c r="EU148" s="60" t="n"/>
      <c r="EV148" s="60" t="n"/>
      <c r="EX148" s="110">
        <f t="array" ref="EX148">
($AR148/30
+N("ТРАФИК ПЛОЩАДКИ"))*
(IFERROR(
_xlfn.LET(
_xlpm.GPR,
HLOOKUP($L148,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(MATCH($T148,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IF($Q148="цифровой",_xlpm.GPR/$AG148,_xlpm.GPR/60)),
0)
+N("DWELL TIME"))*
(IF($AB148=0,0,IF($AB148=1,0.3,IF($AB148=2,0.5,IF($AB148&gt;2,1))))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_xlfn.IFS($AC148="да",1.2,$AC148="нет",1)*
_xlfn.IFS($AD148="да",1.2,$AD148="нет",1)*
IF(R148="статический",1,1.2)*
$X148*
INDEX(
{1.2;1;1.2;1.2;1;1.2;1.2;1.2;1.2;1.2;1.2;1;1.2;1.2;1.2;1.2;1;1;1.2;1.2;1.2;1;1;1;1;1.2;1.2;1.2;1.2;1;1;1;1;1.2;1.2;1.2;1.2;1.2;1.2;1.2;1.2;1;1;1.2;1;1;1;1;1.5;1;1;1.5;1.5;1.2},
MATCH($Q148,_xlpm.MI,0)))&gt;{0.02;0.04;0.06;0.1;0.2;0.4;0.6;0.8;1;2;4;6})),
{0;1;2;3;4;5;6;7;8;9;10;11;12},
0)))
+N("КОЭФФИЦИЕНТ КОНТАКТА"))))*
(_xlfn.IFS($X148&lt;0.1,$X148/1000,$X148&gt;25,5.2,AND($X148&gt;=0.1,$X148&lt;=25),(($X148*2+0.1)/10)*($X148/10)))*
IFERROR((_xlfn.LET(
_xlpm.MA,
{0;0.8;0.85;0.9;0.95;1},
_xlpm.MAA,
{0;1;2;3;4;5},
INDEX(_xlpm.MA,MATCH(SUMPRODUCT(--((IF(ROUND(_xlpm.MAA,1)&gt;5,5,ROUND($AB148,1)))&gt;{0;1;2;3;4;5})),_xlpm.MAA,0)))
+N("КОЭФФИЦИЕНТ КОЛ-ВО КОНСТРУКЦИЙ")),1)*
$AB148,0))*
(IF($Q148="цифровой",$AG148/15*$AI148,1)
+N("ДЛЯ ЦИФРЫ"))</f>
        <v/>
      </c>
      <c r="EY148" s="110">
        <f>IFERROR(EX148*AY148,0)</f>
        <v/>
      </c>
      <c r="EZ148" s="131">
        <f>IFERROR(DP148/EY148*1000,0)</f>
        <v/>
      </c>
      <c r="FA148" s="112">
        <f>IFERROR(FC148/FB148,0)</f>
        <v/>
      </c>
      <c r="FB148" s="112">
        <f>IFERROR((FC148/(EY148/FF148*#REF!))*0.825,0)</f>
        <v/>
      </c>
      <c r="FC148" s="112">
        <f>IFERROR(((EX148*30/AR148)*100)/30,0)</f>
        <v/>
      </c>
      <c r="FD148" s="112">
        <f>IFERROR(EY148/G148*100%,0)</f>
        <v/>
      </c>
      <c r="FE148" s="112">
        <f>IFERROR(FD148/FC148*100%,0)</f>
        <v/>
      </c>
      <c r="FF148" s="110">
        <f>IFERROR(AR148/30*AY148,0)</f>
        <v/>
      </c>
    </row>
    <row r="149" ht="13" customHeight="1">
      <c r="A149" s="59" t="n"/>
      <c r="B149" s="60" t="n"/>
      <c r="C149" s="60" t="n"/>
      <c r="D149" s="60">
        <f t="array" ref="D149">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MATCH($E149,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49" s="60">
        <f t="array" ref="E149">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MATCH($F149,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49" s="60" t="inlineStr"/>
      <c r="G149" s="60" t="n"/>
      <c r="H149" s="60">
        <f t="array" ref="H149">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MATCH($I149,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49" s="60" t="n"/>
      <c r="J149" s="60" t="n"/>
      <c r="K149" s="60" t="n"/>
      <c r="L149" s="60" t="n"/>
      <c r="M149" s="60" t="n"/>
      <c r="N149" s="60" t="n"/>
      <c r="O149" s="60" t="n"/>
      <c r="P149" s="60">
        <f t="array" ref="P149">
_xlfn.IFS(
ISNUMBER(MATCH($Q149,{"шелфбаннер","разделитель","монетница","чековая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ISNUMBER(MATCH($Q149,{"LED/LCD","видеокулер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ISNUMBER(MATCH($Q149,{"автомобиль","машина","выставочное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ISNUMBER(MATCH($Q149,{"билборд","лифтовая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ISNUMBER(MATCH($Q149,{"навигация","подвесной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ISNUMBER(MATCH($Q149,{"движущаяся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ISNUMBER(MATCH($Q149,{"каталог","журнал"},)),
"Пресса",
$Q149="","")</f>
        <v/>
      </c>
      <c r="Q149" s="60" t="n"/>
      <c r="R149" s="60">
        <f t="array" ref="R149">
IFERROR(
_xlfn.IFS(
OR(ISNUMBER(MATCH($Q149,{"экспозиция","макет","стенд","автостенд","авто стенд","выставочное пространство","выставочные стенды","модульные выставочные стенды","3Д конструкция","3D конструкция"},)),P149="Экспонирование"),
"нестандартный",
ISNUMBER(MATCH($Q149,{"скроллер","призматрон"},)),
"динамический",
$P149="Видео",
"цифровой",
OR($P149="Пресса",$P149="Щит",$P149="POSm",$P149="Подвес",$P149="Брендирование/оклейка"),
"статический"),"")</f>
        <v/>
      </c>
      <c r="S149" s="59" t="n"/>
      <c r="T149" s="60" t="n"/>
      <c r="U149" s="60" t="n"/>
      <c r="V149" s="60">
        <f>
IF(P149="Видео",
"цифровой постер/ролик",
IF(ISNUMBER(MATCH(Q149,{"короб световой","короб световой | лайтбокс","короб световой | кристалайт","лайтбокс","лайт бокс","кристалайт","LB","lightbox"},)),
"бэклит",
IF(P149="Брендирование/оклейка",
"перфарированная пленка/самоклейка",
IF(P149="Экспонирование",
"под запрос",
IF(P149="Подвес",
"баннер/ткань",
"")))))</f>
        <v/>
      </c>
      <c r="W149" s="59" t="n"/>
      <c r="X149" s="59" t="n"/>
      <c r="Y149" s="59" t="n"/>
      <c r="Z149" s="61" t="n"/>
      <c r="AA149" s="61" t="n"/>
      <c r="AB149" s="61">
        <f>IF(BL149&gt;0,Z149,0)</f>
        <v/>
      </c>
      <c r="AC149" s="59" t="n"/>
      <c r="AD149" s="59" t="n"/>
      <c r="AE149" s="59" t="n"/>
      <c r="AF149" s="59" t="n"/>
      <c r="AG149" s="59" t="n"/>
      <c r="AH149" s="59" t="n"/>
      <c r="AI149" s="59" t="n"/>
      <c r="AJ149" s="59" t="n"/>
      <c r="AK149" s="59" t="n"/>
      <c r="AL149" s="62">
        <f>IFERROR(IF(OR(R149="статический",R149="динамический",R149="нестандартный",R149="",R149=""),"-",IF(AND(AH149="-",AI149="-"),"-",AK149*3600/AH149*AI149)),"-")</f>
        <v/>
      </c>
      <c r="AM149" s="62">
        <f>IFERROR(IF(OR(R149="статический",R149="динамический",R149="",R149="", R149="BTL",R149="нестандартный"),"-",AG149*AI149*AL149/60),"-")</f>
        <v/>
      </c>
      <c r="AN149" s="63">
        <f>IFERROR(IF(AH149="","-",AG149*AI149/AH149),"-")</f>
        <v/>
      </c>
      <c r="AO149" s="59">
        <f>IFERROR(IF(OR($R149="статический",$R149="динамический",$R149="",$R149="",$R149="BTL",$R149="нестандартный"),"-",$AL149*$AY149),"-")</f>
        <v/>
      </c>
      <c r="AP149" s="62">
        <f>IFERROR(IF(OR($R149="статический",$R149="динамический",$R149="",$R149="",$R149="BTL",$R149="нестандартный"),"-",$AM149*AY149),"-")</f>
        <v/>
      </c>
      <c r="AQ149" s="64" t="n"/>
      <c r="AR149" s="61" t="n"/>
      <c r="AS149" s="61" t="n"/>
      <c r="AT149" s="61" t="n"/>
      <c r="AU149" s="65" t="n"/>
      <c r="AV149" s="124">
        <f>IFERROR(DR149/AT149*1000,"n/a")</f>
        <v/>
      </c>
      <c r="AW149" s="67" t="n"/>
      <c r="AX149" s="67" t="n"/>
      <c r="AY149" s="43">
        <f>IFERROR(IF(OR($AW149="",$AX149=""),"",_xlfn.DAYS($AX149+1,$AW149)),"")</f>
        <v/>
      </c>
      <c r="AZ149" s="68">
        <f t="array" ref="AZ149">
_xlfn.LET(_xlpm.COEFF,
IF($AW149+$AX149=0,0,IF(MAX(MIN($AX149,EOMONTH(AZ$15,0))-MAX($AW149,AZ$15)+1,)&gt;0,1,0)),
_xlfn.IFS(
$ES149="LisChannel",
_xlpm.COEFF*
INDEX({1;1;1.2;1.2;1;1;1;1;1.2;1.2;1.2;1.2},
MATCH(MONTH(AZ$15),
{1,2,3,4,5,6,7,8,9,10,11,12})),
CONCATENATE($ES149," ",$L149)="RussOutdoor метро",
_xlpm.COEFF*
INDEX({0.8;0.9;1.1;1.1;1;1;1;1;1.1;1.1;1.1;1.1},
MATCH(MONTH(AZ$15),
{1,2,3,4,5,6,7,8,9,10,11,12})),
$ES149&lt;&gt;"LisChannel",
_xlpm.COEFF,
$ES149&lt;&gt;"RussOutdoor",
_xlpm.COEFF))</f>
        <v/>
      </c>
      <c r="BA149" s="68">
        <f t="array" ref="BA149">
_xlfn.LET(_xlpm.COEFF,
IF($AW149+$AX149=0,0,IF(MAX(MIN($AX149,EOMONTH(BA$15,0))-MAX($AW149,BA$15)+1,)&gt;0,1,0)),
_xlfn.IFS(
$ES149="LisChannel",
_xlpm.COEFF*
INDEX({1;1;1.2;1.2;1;1;1;1;1.2;1.2;1.2;1.2},
MATCH(MONTH(BA$15),
{1,2,3,4,5,6,7,8,9,10,11,12})),
CONCATENATE($ES149," ",$L149)="RussOutdoor метро",
_xlpm.COEFF*
INDEX({0.8;0.9;1.1;1.1;1;1;1;1;1.1;1.1;1.1;1.1},
MATCH(MONTH(BA$15),
{1,2,3,4,5,6,7,8,9,10,11,12})),
$ES149&lt;&gt;"LisChannel",
_xlpm.COEFF,
$ES149&lt;&gt;"RussOutdoor",
_xlpm.COEFF))</f>
        <v/>
      </c>
      <c r="BB149" s="68">
        <f t="array" ref="BB149">
_xlfn.LET(_xlpm.COEFF,
IF($AW149+$AX149=0,0,IF(MAX(MIN($AX149,EOMONTH(BB$15,0))-MAX($AW149,BB$15)+1,)&gt;0,1,0)),
_xlfn.IFS(
$ES149="LisChannel",
_xlpm.COEFF*
INDEX({1;1;1.2;1.2;1;1;1;1;1.2;1.2;1.2;1.2},
MATCH(MONTH(BB$15),
{1,2,3,4,5,6,7,8,9,10,11,12})),
CONCATENATE($ES149," ",$L149)="RussOutdoor метро",
_xlpm.COEFF*
INDEX({0.8;0.9;1.1;1.1;1;1;1;1;1.1;1.1;1.1;1.1},
MATCH(MONTH(BB$15),
{1,2,3,4,5,6,7,8,9,10,11,12})),
$ES149&lt;&gt;"LisChannel",
_xlpm.COEFF,
$ES149&lt;&gt;"RussOutdoor",
_xlpm.COEFF))</f>
        <v/>
      </c>
      <c r="BC149" s="68">
        <f t="array" ref="BC149">
_xlfn.LET(_xlpm.COEFF,
IF($AW149+$AX149=0,0,IF(MAX(MIN($AX149,EOMONTH(BC$15,0))-MAX($AW149,BC$15)+1,)&gt;0,1,0)),
_xlfn.IFS(
$ES149="LisChannel",
_xlpm.COEFF*
INDEX({1;1;1.2;1.2;1;1;1;1;1.2;1.2;1.2;1.2},
MATCH(MONTH(BC$15),
{1,2,3,4,5,6,7,8,9,10,11,12})),
CONCATENATE($ES149," ",$L149)="RussOutdoor метро",
_xlpm.COEFF*
INDEX({0.8;0.9;1.1;1.1;1;1;1;1;1.1;1.1;1.1;1.1},
MATCH(MONTH(BC$15),
{1,2,3,4,5,6,7,8,9,10,11,12})),
$ES149&lt;&gt;"LisChannel",
_xlpm.COEFF,
$ES149&lt;&gt;"RussOutdoor",
_xlpm.COEFF))</f>
        <v/>
      </c>
      <c r="BD149" s="68">
        <f t="array" ref="BD149">
_xlfn.LET(_xlpm.COEFF,
IF($AW149+$AX149=0,0,IF(MAX(MIN($AX149,EOMONTH(BD$15,0))-MAX($AW149,BD$15)+1,)&gt;0,1,0)),
_xlfn.IFS(
$ES149="LisChannel",
_xlpm.COEFF*
INDEX({1;1;1.2;1.2;1;1;1;1;1.2;1.2;1.2;1.2},
MATCH(MONTH(BD$15),
{1,2,3,4,5,6,7,8,9,10,11,12})),
CONCATENATE($ES149," ",$L149)="RussOutdoor метро",
_xlpm.COEFF*
INDEX({0.8;0.9;1.1;1.1;1;1;1;1;1.1;1.1;1.1;1.1},
MATCH(MONTH(BD$15),
{1,2,3,4,5,6,7,8,9,10,11,12})),
$ES149&lt;&gt;"LisChannel",
_xlpm.COEFF,
$ES149&lt;&gt;"RussOutdoor",
_xlpm.COEFF))</f>
        <v/>
      </c>
      <c r="BE149" s="68">
        <f t="array" ref="BE149">
_xlfn.LET(_xlpm.COEFF,
IF($AW149+$AX149=0,0,IF(MAX(MIN($AX149,EOMONTH(BE$15,0))-MAX($AW149,BE$15)+1,)&gt;0,1,0)),
_xlfn.IFS(
$ES149="LisChannel",
_xlpm.COEFF*
INDEX({1;1;1.2;1.2;1;1;1;1;1.2;1.2;1.2;1.2},
MATCH(MONTH(BE$15),
{1,2,3,4,5,6,7,8,9,10,11,12})),
CONCATENATE($ES149," ",$L149)="RussOutdoor метро",
_xlpm.COEFF*
INDEX({0.8;0.9;1.1;1.1;1;1;1;1;1.1;1.1;1.1;1.1},
MATCH(MONTH(BE$15),
{1,2,3,4,5,6,7,8,9,10,11,12})),
$ES149&lt;&gt;"LisChannel",
_xlpm.COEFF,
$ES149&lt;&gt;"RussOutdoor",
_xlpm.COEFF))</f>
        <v/>
      </c>
      <c r="BF149" s="68">
        <f t="array" ref="BF149">
_xlfn.LET(_xlpm.COEFF,
IF($AW149+$AX149=0,0,IF(MAX(MIN($AX149,EOMONTH(BF$15,0))-MAX($AW149,BF$15)+1,)&gt;0,1,0)),
_xlfn.IFS(
$ES149="LisChannel",
_xlpm.COEFF*
INDEX({1;1;1.2;1.2;1;1;1;1;1.2;1.2;1.2;1.2},
MATCH(MONTH(BF$15),
{1,2,3,4,5,6,7,8,9,10,11,12})),
CONCATENATE($ES149," ",$L149)="RussOutdoor метро",
_xlpm.COEFF*
INDEX({0.8;0.9;1.1;1.1;1;1;1;1;1.1;1.1;1.1;1.1},
MATCH(MONTH(BF$15),
{1,2,3,4,5,6,7,8,9,10,11,12})),
$ES149&lt;&gt;"LisChannel",
_xlpm.COEFF,
$ES149&lt;&gt;"RussOutdoor",
_xlpm.COEFF))</f>
        <v/>
      </c>
      <c r="BG149" s="68">
        <f t="array" ref="BG149">
_xlfn.LET(_xlpm.COEFF,
IF($AW149+$AX149=0,0,IF(MAX(MIN($AX149,EOMONTH(BG$15,0))-MAX($AW149,BG$15)+1,)&gt;0,1,0)),
_xlfn.IFS(
$ES149="LisChannel",
_xlpm.COEFF*
INDEX({1;1;1.2;1.2;1;1;1;1;1.2;1.2;1.2;1.2},
MATCH(MONTH(BG$15),
{1,2,3,4,5,6,7,8,9,10,11,12})),
CONCATENATE($ES149," ",$L149)="RussOutdoor метро",
_xlpm.COEFF*
INDEX({0.8;0.9;1.1;1.1;1;1;1;1;1.1;1.1;1.1;1.1},
MATCH(MONTH(BG$15),
{1,2,3,4,5,6,7,8,9,10,11,12})),
$ES149&lt;&gt;"LisChannel",
_xlpm.COEFF,
$ES149&lt;&gt;"RussOutdoor",
_xlpm.COEFF))</f>
        <v/>
      </c>
      <c r="BH149" s="68">
        <f t="array" ref="BH149">
_xlfn.LET(_xlpm.COEFF,
IF($AW149+$AX149=0,0,IF(MAX(MIN($AX149,EOMONTH(BH$15,0))-MAX($AW149,BH$15)+1,)&gt;0,1,0)),
_xlfn.IFS(
$ES149="LisChannel",
_xlpm.COEFF*
INDEX({1;1;1.2;1.2;1;1;1;1;1.2;1.2;1.2;1.2},
MATCH(MONTH(BH$15),
{1,2,3,4,5,6,7,8,9,10,11,12})),
CONCATENATE($ES149," ",$L149)="RussOutdoor метро",
_xlpm.COEFF*
INDEX({0.8;0.9;1.1;1.1;1;1;1;1;1.1;1.1;1.1;1.1},
MATCH(MONTH(BH$15),
{1,2,3,4,5,6,7,8,9,10,11,12})),
$ES149&lt;&gt;"LisChannel",
_xlpm.COEFF,
$ES149&lt;&gt;"RussOutdoor",
_xlpm.COEFF))</f>
        <v/>
      </c>
      <c r="BI149" s="68">
        <f t="array" ref="BI149">
_xlfn.LET(_xlpm.COEFF,
IF($AW149+$AX149=0,0,IF(MAX(MIN($AX149,EOMONTH(BI$15,0))-MAX($AW149,BI$15)+1,)&gt;0,1,0)),
_xlfn.IFS(
$ES149="LisChannel",
_xlpm.COEFF*
INDEX({1;1;1.2;1.2;1;1;1;1;1.2;1.2;1.2;1.2},
MATCH(MONTH(BI$15),
{1,2,3,4,5,6,7,8,9,10,11,12})),
CONCATENATE($ES149," ",$L149)="RussOutdoor метро",
_xlpm.COEFF*
INDEX({0.8;0.9;1.1;1.1;1;1;1;1;1.1;1.1;1.1;1.1},
MATCH(MONTH(BI$15),
{1,2,3,4,5,6,7,8,9,10,11,12})),
$ES149&lt;&gt;"LisChannel",
_xlpm.COEFF,
$ES149&lt;&gt;"RussOutdoor",
_xlpm.COEFF))</f>
        <v/>
      </c>
      <c r="BJ149" s="68">
        <f t="array" ref="BJ149">
_xlfn.LET(_xlpm.COEFF,
IF($AW149+$AX149=0,0,IF(MAX(MIN($AX149,EOMONTH(BJ$15,0))-MAX($AW149,BJ$15)+1,)&gt;0,1,0)),
_xlfn.IFS(
$ES149="LisChannel",
_xlpm.COEFF*
INDEX({1;1;1.2;1.2;1;1;1;1;1.2;1.2;1.2;1.2},
MATCH(MONTH(BJ$15),
{1,2,3,4,5,6,7,8,9,10,11,12})),
CONCATENATE($ES149," ",$L149)="RussOutdoor метро",
_xlpm.COEFF*
INDEX({0.8;0.9;1.1;1.1;1;1;1;1;1.1;1.1;1.1;1.1},
MATCH(MONTH(BJ$15),
{1,2,3,4,5,6,7,8,9,10,11,12})),
$ES149&lt;&gt;"LisChannel",
_xlpm.COEFF,
$ES149&lt;&gt;"RussOutdoor",
_xlpm.COEFF))</f>
        <v/>
      </c>
      <c r="BK149" s="68">
        <f t="array" ref="BK149">
_xlfn.LET(_xlpm.COEFF,
IF($AW149+$AX149=0,0,IF(MAX(MIN($AX149,EOMONTH(BK$15,0))-MAX($AW149,BK$15)+1,)&gt;0,1,0)),
_xlfn.IFS(
$ES149="LisChannel",
_xlpm.COEFF*
INDEX({1;1;1.2;1.2;1;1;1;1;1.2;1.2;1.2;1.2},
MATCH(MONTH(BK$15),
{1,2,3,4,5,6,7,8,9,10,11,12})),
CONCATENATE($ES149," ",$L149)="RussOutdoor метро",
_xlpm.COEFF*
INDEX({0.8;0.9;1.1;1.1;1;1;1;1;1.1;1.1;1.1;1.1},
MATCH(MONTH(BK$15),
{1,2,3,4,5,6,7,8,9,10,11,12})),
$ES149&lt;&gt;"LisChannel",
_xlpm.COEFF,
$ES149&lt;&gt;"RussOutdoor",
_xlpm.COEFF))</f>
        <v/>
      </c>
      <c r="BL149" s="62">
        <f>COUNTIFS($AZ149:$BK149,"&gt;0")</f>
        <v/>
      </c>
      <c r="BM149" s="65" t="n"/>
      <c r="BN149" s="125">
        <f>$DJ149</f>
        <v/>
      </c>
      <c r="BO149" s="63">
        <f>$DQ149</f>
        <v/>
      </c>
      <c r="BP149" s="125">
        <f>
IFERROR(
IF($BL149=0,0,
$BN149*(1-$BO149)),
0)</f>
        <v/>
      </c>
      <c r="BQ149" s="125">
        <f t="array" ref="BQ149">
IFERROR(
_xlfn.IFS(
$DH149="день_1",
$BP149*$BL149/($AX149-$AW149+1)*AZ149*(DAY(EOMONTH(AZ$15,0))),
$DH149="день_2",
$BP149/30*MAX(MIN($AX149,EOMONTH(AZ$15,0))-MAX($AW149,AZ$15)+1,),
$DH149="раб.день",
$BP149/30*(IFERROR(
_xlfn.LET(_xlpm.VD,
CHOOSE(
{1;2;3;4;5;6;7;8;9;10;11;12;13;14;15;16;17;18},
45658,45659,45660,45661,45662,45663,45664,45665,45711,45724,45778,45779,45785,45786,45820,45821,45965,46022),
_xlfn.LET(_xlpm.DD,
MAX(MIN($AX149,EOMONTH(AZ$15,0))-MAX($AW149,AZ$15),),
_xlfn.IFS(
AND(MONTH($AW149)=MONTH(AZ$15),MONTH($AX149)&lt;&gt;MONTH(AZ$15)),
NETWORKDAYS.INTL($AW149,$AW149+_xlpm.DD,1,_xlpm.VD),
AND(MONTH($AW149)&lt;&gt;MONTH(AZ$15),MONTH($AX149)=MONTH(AZ$15)),
NETWORKDAYS.INTL(($AX149)-_xlpm.DD,$AX149,1,_xlpm.VD),
AND(MONTH($AW149)&lt;MONTH(AZ$15),MONTH($AX149)&gt;MONTH(AZ$15)),
NETWORKDAYS.INTL((EOMONTH(AZ$15-1,1))-_xlpm.DD,EOMONTH(AZ$15-1,1),1,_xlpm.VD),
AND(MONTH($AW149)=MONTH(AZ$15),MONTH($AX149)=MONTH(AZ$15)),
NETWORKDAYS.INTL($AW149,$AX149,1,_xlpm.VD)))),0)),
$DH149="месяц",
$BP149*AZ149,
$DH149="неделя",
$BP149*AZ149/7*(ROUNDUP((DAY(EOMONTH(AZ$15,0)))/4,0))),
0)</f>
        <v/>
      </c>
      <c r="BR149" s="125">
        <f t="array" ref="BR149">
IFERROR(
_xlfn.IFS(
$DH149="день_1",
$BP149*$BL149/($AX149-$AW149+1)*BA149*(DAY(EOMONTH(BA$15,0))),
$DH149="день_2",
$BP149/30*MAX(MIN($AX149,EOMONTH(BA$15,0))-MAX($AW149,BA$15)+1,),
$DH149="раб.день",
$BP149/30*(IFERROR(
_xlfn.LET(_xlpm.VD,
CHOOSE(
{1;2;3;4;5;6;7;8;9;10;11;12;13;14;15;16;17;18},
45658,45659,45660,45661,45662,45663,45664,45665,45711,45724,45778,45779,45785,45786,45820,45821,45965,46022),
_xlfn.LET(_xlpm.DD,
MAX(MIN($AX149,EOMONTH(BA$15,0))-MAX($AW149,BA$15),),
_xlfn.IFS(
AND(MONTH($AW149)=MONTH(BA$15),MONTH($AX149)&lt;&gt;MONTH(BA$15)),
NETWORKDAYS.INTL($AW149,$AW149+_xlpm.DD,1,_xlpm.VD),
AND(MONTH($AW149)&lt;&gt;MONTH(BA$15),MONTH($AX149)=MONTH(BA$15)),
NETWORKDAYS.INTL(($AX149)-_xlpm.DD,$AX149,1,_xlpm.VD),
AND(MONTH($AW149)&lt;MONTH(BA$15),MONTH($AX149)&gt;MONTH(BA$15)),
NETWORKDAYS.INTL((EOMONTH(BA$15-1,1))-_xlpm.DD,EOMONTH(BA$15-1,1),1,_xlpm.VD),
AND(MONTH($AW149)=MONTH(BA$15),MONTH($AX149)=MONTH(BA$15)),
NETWORKDAYS.INTL($AW149,$AX149,1,_xlpm.VD)))),0)),
$DH149="месяц",
$BP149*BA149,
$DH149="неделя",
$BP149*BA149/7*(ROUNDUP((DAY(EOMONTH(BA$15,0)))/4,0))),
0)</f>
        <v/>
      </c>
      <c r="BS149" s="125">
        <f t="array" ref="BS149">
IFERROR(
_xlfn.IFS(
$DH149="день_1",
$BP149*$BL149/($AX149-$AW149+1)*BB149*(DAY(EOMONTH(BB$15,0))),
$DH149="день_2",
$BP149/30*MAX(MIN($AX149,EOMONTH(BB$15,0))-MAX($AW149,BB$15)+1,),
$DH149="раб.день",
$BP149/30*(IFERROR(
_xlfn.LET(_xlpm.VD,
CHOOSE(
{1;2;3;4;5;6;7;8;9;10;11;12;13;14;15;16;17;18},
45658,45659,45660,45661,45662,45663,45664,45665,45711,45724,45778,45779,45785,45786,45820,45821,45965,46022),
_xlfn.LET(_xlpm.DD,
MAX(MIN($AX149,EOMONTH(BB$15,0))-MAX($AW149,BB$15),),
_xlfn.IFS(
AND(MONTH($AW149)=MONTH(BB$15),MONTH($AX149)&lt;&gt;MONTH(BB$15)),
NETWORKDAYS.INTL($AW149,$AW149+_xlpm.DD,1,_xlpm.VD),
AND(MONTH($AW149)&lt;&gt;MONTH(BB$15),MONTH($AX149)=MONTH(BB$15)),
NETWORKDAYS.INTL(($AX149)-_xlpm.DD,$AX149,1,_xlpm.VD),
AND(MONTH($AW149)&lt;MONTH(BB$15),MONTH($AX149)&gt;MONTH(BB$15)),
NETWORKDAYS.INTL((EOMONTH(BB$15-1,1))-_xlpm.DD,EOMONTH(BB$15-1,1),1,_xlpm.VD),
AND(MONTH($AW149)=MONTH(BB$15),MONTH($AX149)=MONTH(BB$15)),
NETWORKDAYS.INTL($AW149,$AX149,1,_xlpm.VD)))),0)),
$DH149="месяц",
$BP149*BB149,
$DH149="неделя",
$BP149*BB149/7*(ROUNDUP((DAY(EOMONTH(BB$15,0)))/4,0))),
0)</f>
        <v/>
      </c>
      <c r="BT149" s="125">
        <f t="array" ref="BT149">
IFERROR(
_xlfn.IFS(
$DH149="день_1",
$BP149*$BL149/($AX149-$AW149+1)*BC149*(DAY(EOMONTH(BC$15,0))),
$DH149="день_2",
$BP149/30*MAX(MIN($AX149,EOMONTH(BC$15,0))-MAX($AW149,BC$15)+1,),
$DH149="раб.день",
$BP149/30*(IFERROR(
_xlfn.LET(_xlpm.VD,
CHOOSE(
{1;2;3;4;5;6;7;8;9;10;11;12;13;14;15;16;17;18},
45658,45659,45660,45661,45662,45663,45664,45665,45711,45724,45778,45779,45785,45786,45820,45821,45965,46022),
_xlfn.LET(_xlpm.DD,
MAX(MIN($AX149,EOMONTH(BC$15,0))-MAX($AW149,BC$15),),
_xlfn.IFS(
AND(MONTH($AW149)=MONTH(BC$15),MONTH($AX149)&lt;&gt;MONTH(BC$15)),
NETWORKDAYS.INTL($AW149,$AW149+_xlpm.DD,1,_xlpm.VD),
AND(MONTH($AW149)&lt;&gt;MONTH(BC$15),MONTH($AX149)=MONTH(BC$15)),
NETWORKDAYS.INTL(($AX149)-_xlpm.DD,$AX149,1,_xlpm.VD),
AND(MONTH($AW149)&lt;MONTH(BC$15),MONTH($AX149)&gt;MONTH(BC$15)),
NETWORKDAYS.INTL((EOMONTH(BC$15-1,1))-_xlpm.DD,EOMONTH(BC$15-1,1),1,_xlpm.VD),
AND(MONTH($AW149)=MONTH(BC$15),MONTH($AX149)=MONTH(BC$15)),
NETWORKDAYS.INTL($AW149,$AX149,1,_xlpm.VD)))),0)),
$DH149="месяц",
$BP149*BC149,
$DH149="неделя",
$BP149*BC149/7*(ROUNDUP((DAY(EOMONTH(BC$15,0)))/4,0))),
0)</f>
        <v/>
      </c>
      <c r="BU149" s="125">
        <f t="array" ref="BU149">
IFERROR(
_xlfn.IFS(
$DH149="день_1",
$BP149*$BL149/($AX149-$AW149+1)*BD149*(DAY(EOMONTH(BD$15,0))),
$DH149="день_2",
$BP149/30*MAX(MIN($AX149,EOMONTH(BD$15,0))-MAX($AW149,BD$15)+1,),
$DH149="раб.день",
$BP149/30*(IFERROR(
_xlfn.LET(_xlpm.VD,
CHOOSE(
{1;2;3;4;5;6;7;8;9;10;11;12;13;14;15;16;17;18},
45658,45659,45660,45661,45662,45663,45664,45665,45711,45724,45778,45779,45785,45786,45820,45821,45965,46022),
_xlfn.LET(_xlpm.DD,
MAX(MIN($AX149,EOMONTH(BD$15,0))-MAX($AW149,BD$15),),
_xlfn.IFS(
AND(MONTH($AW149)=MONTH(BD$15),MONTH($AX149)&lt;&gt;MONTH(BD$15)),
NETWORKDAYS.INTL($AW149,$AW149+_xlpm.DD,1,_xlpm.VD),
AND(MONTH($AW149)&lt;&gt;MONTH(BD$15),MONTH($AX149)=MONTH(BD$15)),
NETWORKDAYS.INTL(($AX149)-_xlpm.DD,$AX149,1,_xlpm.VD),
AND(MONTH($AW149)&lt;MONTH(BD$15),MONTH($AX149)&gt;MONTH(BD$15)),
NETWORKDAYS.INTL((EOMONTH(BD$15-1,1))-_xlpm.DD,EOMONTH(BD$15-1,1),1,_xlpm.VD),
AND(MONTH($AW149)=MONTH(BD$15),MONTH($AX149)=MONTH(BD$15)),
NETWORKDAYS.INTL($AW149,$AX149,1,_xlpm.VD)))),0)),
$DH149="месяц",
$BP149*BD149,
$DH149="неделя",
$BP149*BD149/7*(ROUNDUP((DAY(EOMONTH(BD$15,0)))/4,0))),
0)</f>
        <v/>
      </c>
      <c r="BV149" s="125">
        <f t="array" ref="BV149">
IFERROR(
_xlfn.IFS(
$DH149="день_1",
$BP149*$BL149/($AX149-$AW149+1)*BE149*(DAY(EOMONTH(BE$15,0))),
$DH149="день_2",
$BP149/30*MAX(MIN($AX149,EOMONTH(BE$15,0))-MAX($AW149,BE$15)+1,),
$DH149="раб.день",
$BP149/30*(IFERROR(
_xlfn.LET(_xlpm.VD,
CHOOSE(
{1;2;3;4;5;6;7;8;9;10;11;12;13;14;15;16;17;18},
45658,45659,45660,45661,45662,45663,45664,45665,45711,45724,45778,45779,45785,45786,45820,45821,45965,46022),
_xlfn.LET(_xlpm.DD,
MAX(MIN($AX149,EOMONTH(BE$15,0))-MAX($AW149,BE$15),),
_xlfn.IFS(
AND(MONTH($AW149)=MONTH(BE$15),MONTH($AX149)&lt;&gt;MONTH(BE$15)),
NETWORKDAYS.INTL($AW149,$AW149+_xlpm.DD,1,_xlpm.VD),
AND(MONTH($AW149)&lt;&gt;MONTH(BE$15),MONTH($AX149)=MONTH(BE$15)),
NETWORKDAYS.INTL(($AX149)-_xlpm.DD,$AX149,1,_xlpm.VD),
AND(MONTH($AW149)&lt;MONTH(BE$15),MONTH($AX149)&gt;MONTH(BE$15)),
NETWORKDAYS.INTL((EOMONTH(BE$15-1,1))-_xlpm.DD,EOMONTH(BE$15-1,1),1,_xlpm.VD),
AND(MONTH($AW149)=MONTH(BE$15),MONTH($AX149)=MONTH(BE$15)),
NETWORKDAYS.INTL($AW149,$AX149,1,_xlpm.VD)))),0)),
$DH149="месяц",
$BP149*BE149,
$DH149="неделя",
$BP149*BE149/7*(ROUNDUP((DAY(EOMONTH(BE$15,0)))/4,0))),
0)</f>
        <v/>
      </c>
      <c r="BW149" s="125">
        <f t="array" ref="BW149">
IFERROR(
_xlfn.IFS(
$DH149="день_1",
$BP149*$BL149/($AX149-$AW149+1)*BF149*(DAY(EOMONTH(BF$15,0))),
$DH149="день_2",
$BP149/30*MAX(MIN($AX149,EOMONTH(BF$15,0))-MAX($AW149,BF$15)+1,),
$DH149="раб.день",
$BP149/30*(IFERROR(
_xlfn.LET(_xlpm.VD,
CHOOSE(
{1;2;3;4;5;6;7;8;9;10;11;12;13;14;15;16;17;18},
45658,45659,45660,45661,45662,45663,45664,45665,45711,45724,45778,45779,45785,45786,45820,45821,45965,46022),
_xlfn.LET(_xlpm.DD,
MAX(MIN($AX149,EOMONTH(BF$15,0))-MAX($AW149,BF$15),),
_xlfn.IFS(
AND(MONTH($AW149)=MONTH(BF$15),MONTH($AX149)&lt;&gt;MONTH(BF$15)),
NETWORKDAYS.INTL($AW149,$AW149+_xlpm.DD,1,_xlpm.VD),
AND(MONTH($AW149)&lt;&gt;MONTH(BF$15),MONTH($AX149)=MONTH(BF$15)),
NETWORKDAYS.INTL(($AX149)-_xlpm.DD,$AX149,1,_xlpm.VD),
AND(MONTH($AW149)&lt;MONTH(BF$15),MONTH($AX149)&gt;MONTH(BF$15)),
NETWORKDAYS.INTL((EOMONTH(BF$15-1,1))-_xlpm.DD,EOMONTH(BF$15-1,1),1,_xlpm.VD),
AND(MONTH($AW149)=MONTH(BF$15),MONTH($AX149)=MONTH(BF$15)),
NETWORKDAYS.INTL($AW149,$AX149,1,_xlpm.VD)))),0)),
$DH149="месяц",
$BP149*BF149,
$DH149="неделя",
$BP149*BF149/7*(ROUNDUP((DAY(EOMONTH(BF$15,0)))/4,0))),
0)</f>
        <v/>
      </c>
      <c r="BX149" s="125">
        <f t="array" ref="BX149">
IFERROR(
_xlfn.IFS(
$DH149="день_1",
$BP149*$BL149/($AX149-$AW149+1)*BG149*(DAY(EOMONTH(BG$15,0))),
$DH149="день_2",
$BP149/30*MAX(MIN($AX149,EOMONTH(BG$15,0))-MAX($AW149,BG$15)+1,),
$DH149="раб.день",
$BP149/30*(IFERROR(
_xlfn.LET(_xlpm.VD,
CHOOSE(
{1;2;3;4;5;6;7;8;9;10;11;12;13;14;15;16;17;18},
45658,45659,45660,45661,45662,45663,45664,45665,45711,45724,45778,45779,45785,45786,45820,45821,45965,46022),
_xlfn.LET(_xlpm.DD,
MAX(MIN($AX149,EOMONTH(BG$15,0))-MAX($AW149,BG$15),),
_xlfn.IFS(
AND(MONTH($AW149)=MONTH(BG$15),MONTH($AX149)&lt;&gt;MONTH(BG$15)),
NETWORKDAYS.INTL($AW149,$AW149+_xlpm.DD,1,_xlpm.VD),
AND(MONTH($AW149)&lt;&gt;MONTH(BG$15),MONTH($AX149)=MONTH(BG$15)),
NETWORKDAYS.INTL(($AX149)-_xlpm.DD,$AX149,1,_xlpm.VD),
AND(MONTH($AW149)&lt;MONTH(BG$15),MONTH($AX149)&gt;MONTH(BG$15)),
NETWORKDAYS.INTL((EOMONTH(BG$15-1,1))-_xlpm.DD,EOMONTH(BG$15-1,1),1,_xlpm.VD),
AND(MONTH($AW149)=MONTH(BG$15),MONTH($AX149)=MONTH(BG$15)),
NETWORKDAYS.INTL($AW149,$AX149,1,_xlpm.VD)))),0)),
$DH149="месяц",
$BP149*BG149,
$DH149="неделя",
$BP149*BG149/7*(ROUNDUP((DAY(EOMONTH(BG$15,0)))/4,0))),
0)</f>
        <v/>
      </c>
      <c r="BY149" s="125">
        <f t="array" ref="BY149">
IFERROR(
_xlfn.IFS(
$DH149="день_1",
$BP149*$BL149/($AX149-$AW149+1)*BH149*(DAY(EOMONTH(BH$15,0))),
$DH149="день_2",
$BP149/30*MAX(MIN($AX149,EOMONTH(BH$15,0))-MAX($AW149,BH$15)+1,),
$DH149="раб.день",
$BP149/30*(IFERROR(
_xlfn.LET(_xlpm.VD,
CHOOSE(
{1;2;3;4;5;6;7;8;9;10;11;12;13;14;15;16;17;18},
45658,45659,45660,45661,45662,45663,45664,45665,45711,45724,45778,45779,45785,45786,45820,45821,45965,46022),
_xlfn.LET(_xlpm.DD,
MAX(MIN($AX149,EOMONTH(BH$15,0))-MAX($AW149,BH$15),),
_xlfn.IFS(
AND(MONTH($AW149)=MONTH(BH$15),MONTH($AX149)&lt;&gt;MONTH(BH$15)),
NETWORKDAYS.INTL($AW149,$AW149+_xlpm.DD,1,_xlpm.VD),
AND(MONTH($AW149)&lt;&gt;MONTH(BH$15),MONTH($AX149)=MONTH(BH$15)),
NETWORKDAYS.INTL(($AX149)-_xlpm.DD,$AX149,1,_xlpm.VD),
AND(MONTH($AW149)&lt;MONTH(BH$15),MONTH($AX149)&gt;MONTH(BH$15)),
NETWORKDAYS.INTL((EOMONTH(BH$15-1,1))-_xlpm.DD,EOMONTH(BH$15-1,1),1,_xlpm.VD),
AND(MONTH($AW149)=MONTH(BH$15),MONTH($AX149)=MONTH(BH$15)),
NETWORKDAYS.INTL($AW149,$AX149,1,_xlpm.VD)))),0)),
$DH149="месяц",
$BP149*BH149,
$DH149="неделя",
$BP149*BH149/7*(ROUNDUP((DAY(EOMONTH(BH$15,0)))/4,0))),
0)</f>
        <v/>
      </c>
      <c r="BZ149" s="125">
        <f t="array" ref="BZ149">
IFERROR(
_xlfn.IFS(
$DH149="день_1",
$BP149*$BL149/($AX149-$AW149+1)*BI149*(DAY(EOMONTH(BI$15,0))),
$DH149="день_2",
$BP149/30*MAX(MIN($AX149,EOMONTH(BI$15,0))-MAX($AW149,BI$15)+1,),
$DH149="раб.день",
$BP149/30*(IFERROR(
_xlfn.LET(_xlpm.VD,
CHOOSE(
{1;2;3;4;5;6;7;8;9;10;11;12;13;14;15;16;17;18},
45658,45659,45660,45661,45662,45663,45664,45665,45711,45724,45778,45779,45785,45786,45820,45821,45965,46022),
_xlfn.LET(_xlpm.DD,
MAX(MIN($AX149,EOMONTH(BI$15,0))-MAX($AW149,BI$15),),
_xlfn.IFS(
AND(MONTH($AW149)=MONTH(BI$15),MONTH($AX149)&lt;&gt;MONTH(BI$15)),
NETWORKDAYS.INTL($AW149,$AW149+_xlpm.DD,1,_xlpm.VD),
AND(MONTH($AW149)&lt;&gt;MONTH(BI$15),MONTH($AX149)=MONTH(BI$15)),
NETWORKDAYS.INTL(($AX149)-_xlpm.DD,$AX149,1,_xlpm.VD),
AND(MONTH($AW149)&lt;MONTH(BI$15),MONTH($AX149)&gt;MONTH(BI$15)),
NETWORKDAYS.INTL((EOMONTH(BI$15-1,1))-_xlpm.DD,EOMONTH(BI$15-1,1),1,_xlpm.VD),
AND(MONTH($AW149)=MONTH(BI$15),MONTH($AX149)=MONTH(BI$15)),
NETWORKDAYS.INTL($AW149,$AX149,1,_xlpm.VD)))),0)),
$DH149="месяц",
$BP149*BI149,
$DH149="неделя",
$BP149*BI149/7*(ROUNDUP((DAY(EOMONTH(BI$15,0)))/4,0))),
0)</f>
        <v/>
      </c>
      <c r="CA149" s="125">
        <f t="array" ref="CA149">
IFERROR(
_xlfn.IFS(
$DH149="день_1",
$BP149*$BL149/($AX149-$AW149+1)*BJ149*(DAY(EOMONTH(BJ$15,0))),
$DH149="день_2",
$BP149/30*MAX(MIN($AX149,EOMONTH(BJ$15,0))-MAX($AW149,BJ$15)+1,),
$DH149="раб.день",
$BP149/30*(IFERROR(
_xlfn.LET(_xlpm.VD,
CHOOSE(
{1;2;3;4;5;6;7;8;9;10;11;12;13;14;15;16;17;18},
45658,45659,45660,45661,45662,45663,45664,45665,45711,45724,45778,45779,45785,45786,45820,45821,45965,46022),
_xlfn.LET(_xlpm.DD,
MAX(MIN($AX149,EOMONTH(BJ$15,0))-MAX($AW149,BJ$15),),
_xlfn.IFS(
AND(MONTH($AW149)=MONTH(BJ$15),MONTH($AX149)&lt;&gt;MONTH(BJ$15)),
NETWORKDAYS.INTL($AW149,$AW149+_xlpm.DD,1,_xlpm.VD),
AND(MONTH($AW149)&lt;&gt;MONTH(BJ$15),MONTH($AX149)=MONTH(BJ$15)),
NETWORKDAYS.INTL(($AX149)-_xlpm.DD,$AX149,1,_xlpm.VD),
AND(MONTH($AW149)&lt;MONTH(BJ$15),MONTH($AX149)&gt;MONTH(BJ$15)),
NETWORKDAYS.INTL((EOMONTH(BJ$15-1,1))-_xlpm.DD,EOMONTH(BJ$15-1,1),1,_xlpm.VD),
AND(MONTH($AW149)=MONTH(BJ$15),MONTH($AX149)=MONTH(BJ$15)),
NETWORKDAYS.INTL($AW149,$AX149,1,_xlpm.VD)))),0)),
$DH149="месяц",
$BP149*BJ149,
$DH149="неделя",
$BP149*BJ149/7*(ROUNDUP((DAY(EOMONTH(BJ$15,0)))/4,0))),
0)</f>
        <v/>
      </c>
      <c r="CB149" s="125">
        <f t="array" ref="CB149">
IFERROR(
_xlfn.IFS(
$DH149="день_1",
$BP149*$BL149/($AX149-$AW149+1)*BK149*(DAY(EOMONTH(BK$15,0))),
$DH149="день_2",
$BP149/30*MAX(MIN($AX149,EOMONTH(BK$15,0))-MAX($AW149,BK$15)+1,),
$DH149="раб.день",
$BP149/30*(IFERROR(
_xlfn.LET(_xlpm.VD,
CHOOSE(
{1;2;3;4;5;6;7;8;9;10;11;12;13;14;15;16;17;18},
45658,45659,45660,45661,45662,45663,45664,45665,45711,45724,45778,45779,45785,45786,45820,45821,45965,46022),
_xlfn.LET(_xlpm.DD,
MAX(MIN($AX149,EOMONTH(BK$15,0))-MAX($AW149,BK$15),),
_xlfn.IFS(
AND(MONTH($AW149)=MONTH(BK$15),MONTH($AX149)&lt;&gt;MONTH(BK$15)),
NETWORKDAYS.INTL($AW149,$AW149+_xlpm.DD,1,_xlpm.VD),
AND(MONTH($AW149)&lt;&gt;MONTH(BK$15),MONTH($AX149)=MONTH(BK$15)),
NETWORKDAYS.INTL(($AX149)-_xlpm.DD,$AX149,1,_xlpm.VD),
AND(MONTH($AW149)&lt;MONTH(BK$15),MONTH($AX149)&gt;MONTH(BK$15)),
NETWORKDAYS.INTL((EOMONTH(BK$15-1,1))-_xlpm.DD,EOMONTH(BK$15-1,1),1,_xlpm.VD),
AND(MONTH($AW149)=MONTH(BK$15),MONTH($AX149)=MONTH(BK$15)),
NETWORKDAYS.INTL($AW149,$AX149,1,_xlpm.VD)))),0)),
$DH149="месяц",
$BP149*BK149,
$DH149="неделя",
$BP149*BK149/7*(ROUNDUP((DAY(EOMONTH(BK$15,0)))/4,0))),
0)</f>
        <v/>
      </c>
      <c r="CC149" s="125">
        <f>SUM($BQ149:$CB149)</f>
        <v/>
      </c>
      <c r="CD149" s="126">
        <f>SUM($EH149:$EH149)</f>
        <v/>
      </c>
      <c r="CE149" s="126">
        <f>$CD149*$AB149</f>
        <v/>
      </c>
      <c r="CF149" s="126">
        <f>SUM($EK149:$EK149)</f>
        <v/>
      </c>
      <c r="CG149" s="126">
        <f>$CF149*$AB149</f>
        <v/>
      </c>
      <c r="CH149" s="126">
        <f>SUM($CC149,$CE149,$CG149)</f>
        <v/>
      </c>
      <c r="CI149" s="126">
        <f>$CH149*(1+$CM149)</f>
        <v/>
      </c>
      <c r="CJ149" s="127" t="n">
        <v>0</v>
      </c>
      <c r="CK149" s="126">
        <f>SUM($CH149:$CH149)*(1+$CJ149)</f>
        <v/>
      </c>
      <c r="CL149" s="126">
        <f>SUM($CH149:$CH149)*(1+$CM149)</f>
        <v/>
      </c>
      <c r="CM149" s="59" t="inlineStr">
        <is>
          <t>20%</t>
        </is>
      </c>
      <c r="CN149" s="59" t="n"/>
      <c r="CO149" s="72" t="n"/>
      <c r="CP149" s="59" t="n"/>
      <c r="CQ149" s="73" t="n"/>
      <c r="CR149" s="73" t="n"/>
      <c r="CS149" s="73" t="n"/>
      <c r="CT149" s="72" t="n"/>
      <c r="CU149" s="79" t="inlineStr">
        <is>
          <t> </t>
        </is>
      </c>
      <c r="CV149" s="60" t="n"/>
      <c r="CW149" s="60" t="n"/>
      <c r="CX149" s="60" t="n"/>
      <c r="CY149" s="127">
        <f>IFERROR(($CC149-$EE149)/($EE149/(1-$DQ149)),0)</f>
        <v/>
      </c>
      <c r="CZ149" s="127">
        <f>IFERROR(1-$EI149/($CE149),0)</f>
        <v/>
      </c>
      <c r="DA149" s="127">
        <f>IFERROR(1-$EL149/($CG149),0)</f>
        <v/>
      </c>
      <c r="DB149" s="126">
        <f>ROUND(IFERROR(($CI149/(1+$CM149)-$EN149),0),2)</f>
        <v/>
      </c>
      <c r="DC149" s="128" t="n"/>
      <c r="DD149" s="125" t="n"/>
      <c r="DE149" s="75" t="n">
        <v>0</v>
      </c>
      <c r="DF149" s="128" t="n"/>
      <c r="DG149" s="125">
        <f>IF($DC149=0,0,$DD149*($DC149*100%-$DE149*$DF149))*SUM($AB149:$AB149)</f>
        <v/>
      </c>
      <c r="DH149" s="129" t="inlineStr">
        <is>
          <t>месяц</t>
        </is>
      </c>
      <c r="DI149" s="130">
        <f t="array" ref="DI149">IFERROR(
IF($ES149="LisChannel",
(ROUND(((INDEX({174.625;153.888888888889;130.972222222222},MATCH($AI149,{2;3;4}),0))*$AG149*$AI149),2)),0),0)</f>
        <v/>
      </c>
      <c r="DJ149" s="130">
        <f>
_xlfn.LET(_xlpm.X,
IFERROR(
IF($ES149="НовиковТВ",
(_xlfn.LET(_xlpm.NTV,
_xlfn.LET(_xlpm.MIN,350000,
IF(SUMIFS($DI:$DI,$ES:$ES,"НовиковТВ")&lt;=_xlpm.MIN,
(SUMIFS($DI:$DI,$ES:$ES,"НовиковТВ")/(COUNTIFS($ES:$ES,"НовиковТВ")))*_xlpm.MIN/SUMIFS($DI:$DI,$ES:$ES,"НовиковТВ"),
DI149)),
_xlpm.NTV+$DG149/(1-(1-(_xlpm.NTV)*(1-$DL149)*(1-$DM149)*(1-$DN149)*(1-$DO149)*(1-$DP149)/_xlpm.NTV))))/(1+$EP149),
$DI149+$DG149/(1-(1-($DI149)*(1-$DL149)*(1-$DM149)*(1-$DN149)*(1-$DO149)*(1-$DP149)/$DI149))),
0),
_xlpm.X*(1+$CM149)*(1+$CW149)-_xlpm.X*(1+$CM149)+_xlpm.X)</f>
        <v/>
      </c>
      <c r="DK149" s="125" t="inlineStr">
        <is>
          <t>послед.</t>
        </is>
      </c>
      <c r="DL149" s="63" t="n">
        <v>0</v>
      </c>
      <c r="DM149" s="63" t="n">
        <v>0</v>
      </c>
      <c r="DN149" s="63" t="n">
        <v>0</v>
      </c>
      <c r="DO149" s="63" t="n">
        <v>0</v>
      </c>
      <c r="DP149" s="63" t="n">
        <v>0</v>
      </c>
      <c r="DQ149" s="63">
        <f t="array" ref="DQ149">IFERROR(_xlfn.IFS(
$DK149="послед.",1-(1-$DL149)*(1-$DM149)*(1-$DN149)*(1-$DO149)*(1-$DP149),
$DK149="сумм.",$DL149+$DM149+$DN149+$DO149+$DP149),
0)</f>
        <v/>
      </c>
      <c r="DR149" s="125">
        <f t="array" ref="DR149">
IFERROR(
_xlfn.IFS(
$BL149=0,
0,
$BL149&gt;0,
_xlfn.IFS($DK149="послед.",
$DJ149*(1-$DL149)*(1-$DM149)*(1-$DN149)*(1-$DO149)*(1-$DP149),
$DK149="сумм.",
$DJ149*(1-($DL149+$DM149+$DN149+$DO149+$DP149)))),0)</f>
        <v/>
      </c>
      <c r="DS149" s="125">
        <f t="array" ref="DS149">
IFERROR(_xlfn.IFS(
$DH149="день_1",
$DR149*$BL149/($AX149-$AW149+1)*AZ149*(DAY(EOMONTH(AZ$15,0))),
$DH149="день_2",
$DR149/30*MAX(MIN($AX149,EOMONTH(AZ$15,0))-MAX($AW149,AZ$15)+1,),
$DH149="раб.день",
$DR149/30*(IFERROR(
_xlfn.LET(_xlpm.VD,
CHOOSE(
{1;2;3;4;5;6;7;8;9;10;11;12;13;14;15;16;17;18},
45658,45659,45660,45661,45662,45663,45664,45665,45711,45724,45778,45779,45785,45786,45820,45821,45965,46022),
_xlfn.LET(_xlpm.DD,
MAX(MIN($AX149,EOMONTH(AZ$15,0))-MAX($AW149,AZ$15),),
_xlfn.IFS(
AND(MONTH($AW149)=MONTH(AZ$15),MONTH($AX149)&lt;&gt;MONTH(AZ$15)),
NETWORKDAYS.INTL($AW149,$AW149+_xlpm.DD,1,_xlpm.VD),
AND(MONTH($AW149)&lt;&gt;MONTH(AZ$15),MONTH($AX149)=MONTH(AZ$15)),
NETWORKDAYS.INTL(($AX149)-_xlpm.DD,$AX149,1,_xlpm.VD),
AND(MONTH($AW149)&lt;MONTH(AZ$15),MONTH($AX149)&gt;MONTH(AZ$15)),
NETWORKDAYS.INTL((EOMONTH(AZ$15-1,1))-_xlpm.DD,EOMONTH(AZ$15-1,1),1,_xlpm.VD),
AND(MONTH($AW149)=MONTH(AZ$15),MONTH($AX149)=MONTH(AZ$15)),
NETWORKDAYS.INTL($AW149,$AX149,1,_xlpm.VD)))),0)),
$DH149="месяц",
$DR149*AZ149,
$DH149="неделя",
$DR149*AZ149/7*(ROUNDUP((DAY(EOMONTH(AZ$15,0)))/4,0))),
0)</f>
        <v/>
      </c>
      <c r="DT149" s="125">
        <f t="array" ref="DT149">
IFERROR(_xlfn.IFS(
$DH149="день_1",
$DR149*$BL149/($AX149-$AW149+1)*BA149*(DAY(EOMONTH(BA$15,0))),
$DH149="день_2",
$DR149/30*MAX(MIN($AX149,EOMONTH(BA$15,0))-MAX($AW149,BA$15)+1,),
$DH149="раб.день",
$DR149/30*(IFERROR(
_xlfn.LET(_xlpm.VD,
CHOOSE(
{1;2;3;4;5;6;7;8;9;10;11;12;13;14;15;16;17;18},
45658,45659,45660,45661,45662,45663,45664,45665,45711,45724,45778,45779,45785,45786,45820,45821,45965,46022),
_xlfn.LET(_xlpm.DD,
MAX(MIN($AX149,EOMONTH(BA$15,0))-MAX($AW149,BA$15),),
_xlfn.IFS(
AND(MONTH($AW149)=MONTH(BA$15),MONTH($AX149)&lt;&gt;MONTH(BA$15)),
NETWORKDAYS.INTL($AW149,$AW149+_xlpm.DD,1,_xlpm.VD),
AND(MONTH($AW149)&lt;&gt;MONTH(BA$15),MONTH($AX149)=MONTH(BA$15)),
NETWORKDAYS.INTL(($AX149)-_xlpm.DD,$AX149,1,_xlpm.VD),
AND(MONTH($AW149)&lt;MONTH(BA$15),MONTH($AX149)&gt;MONTH(BA$15)),
NETWORKDAYS.INTL((EOMONTH(BA$15-1,1))-_xlpm.DD,EOMONTH(BA$15-1,1),1,_xlpm.VD),
AND(MONTH($AW149)=MONTH(BA$15),MONTH($AX149)=MONTH(BA$15)),
NETWORKDAYS.INTL($AW149,$AX149,1,_xlpm.VD)))),0)),
$DH149="месяц",
$DR149*BA149,
$DH149="неделя",
$DR149*BA149/7*(ROUNDUP((DAY(EOMONTH(BA$15,0)))/4,0))),
0)</f>
        <v/>
      </c>
      <c r="DU149" s="125">
        <f t="array" ref="DU149">
IFERROR(_xlfn.IFS(
$DH149="день_1",
$DR149*$BL149/($AX149-$AW149+1)*BB149*(DAY(EOMONTH(BB$15,0))),
$DH149="день_2",
$DR149/30*MAX(MIN($AX149,EOMONTH(BB$15,0))-MAX($AW149,BB$15)+1,),
$DH149="раб.день",
$DR149/30*(IFERROR(
_xlfn.LET(_xlpm.VD,
CHOOSE(
{1;2;3;4;5;6;7;8;9;10;11;12;13;14;15;16;17;18},
45658,45659,45660,45661,45662,45663,45664,45665,45711,45724,45778,45779,45785,45786,45820,45821,45965,46022),
_xlfn.LET(_xlpm.DD,
MAX(MIN($AX149,EOMONTH(BB$15,0))-MAX($AW149,BB$15),),
_xlfn.IFS(
AND(MONTH($AW149)=MONTH(BB$15),MONTH($AX149)&lt;&gt;MONTH(BB$15)),
NETWORKDAYS.INTL($AW149,$AW149+_xlpm.DD,1,_xlpm.VD),
AND(MONTH($AW149)&lt;&gt;MONTH(BB$15),MONTH($AX149)=MONTH(BB$15)),
NETWORKDAYS.INTL(($AX149)-_xlpm.DD,$AX149,1,_xlpm.VD),
AND(MONTH($AW149)&lt;MONTH(BB$15),MONTH($AX149)&gt;MONTH(BB$15)),
NETWORKDAYS.INTL((EOMONTH(BB$15-1,1))-_xlpm.DD,EOMONTH(BB$15-1,1),1,_xlpm.VD),
AND(MONTH($AW149)=MONTH(BB$15),MONTH($AX149)=MONTH(BB$15)),
NETWORKDAYS.INTL($AW149,$AX149,1,_xlpm.VD)))),0)),
$DH149="месяц",
$DR149*BB149,
$DH149="неделя",
$DR149*BB149/7*(ROUNDUP((DAY(EOMONTH(BB$15,0)))/4,0))),
0)</f>
        <v/>
      </c>
      <c r="DV149" s="125">
        <f t="array" ref="DV149">
IFERROR(_xlfn.IFS(
$DH149="день_1",
$DR149*$BL149/($AX149-$AW149+1)*BC149*(DAY(EOMONTH(BC$15,0))),
$DH149="день_2",
$DR149/30*MAX(MIN($AX149,EOMONTH(BC$15,0))-MAX($AW149,BC$15)+1,),
$DH149="раб.день",
$DR149/30*(IFERROR(
_xlfn.LET(_xlpm.VD,
CHOOSE(
{1;2;3;4;5;6;7;8;9;10;11;12;13;14;15;16;17;18},
45658,45659,45660,45661,45662,45663,45664,45665,45711,45724,45778,45779,45785,45786,45820,45821,45965,46022),
_xlfn.LET(_xlpm.DD,
MAX(MIN($AX149,EOMONTH(BC$15,0))-MAX($AW149,BC$15),),
_xlfn.IFS(
AND(MONTH($AW149)=MONTH(BC$15),MONTH($AX149)&lt;&gt;MONTH(BC$15)),
NETWORKDAYS.INTL($AW149,$AW149+_xlpm.DD,1,_xlpm.VD),
AND(MONTH($AW149)&lt;&gt;MONTH(BC$15),MONTH($AX149)=MONTH(BC$15)),
NETWORKDAYS.INTL(($AX149)-_xlpm.DD,$AX149,1,_xlpm.VD),
AND(MONTH($AW149)&lt;MONTH(BC$15),MONTH($AX149)&gt;MONTH(BC$15)),
NETWORKDAYS.INTL((EOMONTH(BC$15-1,1))-_xlpm.DD,EOMONTH(BC$15-1,1),1,_xlpm.VD),
AND(MONTH($AW149)=MONTH(BC$15),MONTH($AX149)=MONTH(BC$15)),
NETWORKDAYS.INTL($AW149,$AX149,1,_xlpm.VD)))),0)),
$DH149="месяц",
$DR149*BC149,
$DH149="неделя",
$DR149*BC149/7*(ROUNDUP((DAY(EOMONTH(BC$15,0)))/4,0))),
0)</f>
        <v/>
      </c>
      <c r="DW149" s="125">
        <f t="array" ref="DW149">
IFERROR(_xlfn.IFS(
$DH149="день_1",
$DR149*$BL149/($AX149-$AW149+1)*BD149*(DAY(EOMONTH(BD$15,0))),
$DH149="день_2",
$DR149/30*MAX(MIN($AX149,EOMONTH(BD$15,0))-MAX($AW149,BD$15)+1,),
$DH149="раб.день",
$DR149/30*(IFERROR(
_xlfn.LET(_xlpm.VD,
CHOOSE(
{1;2;3;4;5;6;7;8;9;10;11;12;13;14;15;16;17;18},
45658,45659,45660,45661,45662,45663,45664,45665,45711,45724,45778,45779,45785,45786,45820,45821,45965,46022),
_xlfn.LET(_xlpm.DD,
MAX(MIN($AX149,EOMONTH(BD$15,0))-MAX($AW149,BD$15),),
_xlfn.IFS(
AND(MONTH($AW149)=MONTH(BD$15),MONTH($AX149)&lt;&gt;MONTH(BD$15)),
NETWORKDAYS.INTL($AW149,$AW149+_xlpm.DD,1,_xlpm.VD),
AND(MONTH($AW149)&lt;&gt;MONTH(BD$15),MONTH($AX149)=MONTH(BD$15)),
NETWORKDAYS.INTL(($AX149)-_xlpm.DD,$AX149,1,_xlpm.VD),
AND(MONTH($AW149)&lt;MONTH(BD$15),MONTH($AX149)&gt;MONTH(BD$15)),
NETWORKDAYS.INTL((EOMONTH(BD$15-1,1))-_xlpm.DD,EOMONTH(BD$15-1,1),1,_xlpm.VD),
AND(MONTH($AW149)=MONTH(BD$15),MONTH($AX149)=MONTH(BD$15)),
NETWORKDAYS.INTL($AW149,$AX149,1,_xlpm.VD)))),0)),
$DH149="месяц",
$DR149*BD149,
$DH149="неделя",
$DR149*BD149/7*(ROUNDUP((DAY(EOMONTH(BD$15,0)))/4,0))),
0)</f>
        <v/>
      </c>
      <c r="DX149" s="125">
        <f t="array" ref="DX149">
IFERROR(_xlfn.IFS(
$DH149="день_1",
$DR149*$BL149/($AX149-$AW149+1)*BE149*(DAY(EOMONTH(BE$15,0))),
$DH149="день_2",
$DR149/30*MAX(MIN($AX149,EOMONTH(BE$15,0))-MAX($AW149,BE$15)+1,),
$DH149="раб.день",
$DR149/30*(IFERROR(
_xlfn.LET(_xlpm.VD,
CHOOSE(
{1;2;3;4;5;6;7;8;9;10;11;12;13;14;15;16;17;18},
45658,45659,45660,45661,45662,45663,45664,45665,45711,45724,45778,45779,45785,45786,45820,45821,45965,46022),
_xlfn.LET(_xlpm.DD,
MAX(MIN($AX149,EOMONTH(BE$15,0))-MAX($AW149,BE$15),),
_xlfn.IFS(
AND(MONTH($AW149)=MONTH(BE$15),MONTH($AX149)&lt;&gt;MONTH(BE$15)),
NETWORKDAYS.INTL($AW149,$AW149+_xlpm.DD,1,_xlpm.VD),
AND(MONTH($AW149)&lt;&gt;MONTH(BE$15),MONTH($AX149)=MONTH(BE$15)),
NETWORKDAYS.INTL(($AX149)-_xlpm.DD,$AX149,1,_xlpm.VD),
AND(MONTH($AW149)&lt;MONTH(BE$15),MONTH($AX149)&gt;MONTH(BE$15)),
NETWORKDAYS.INTL((EOMONTH(BE$15-1,1))-_xlpm.DD,EOMONTH(BE$15-1,1),1,_xlpm.VD),
AND(MONTH($AW149)=MONTH(BE$15),MONTH($AX149)=MONTH(BE$15)),
NETWORKDAYS.INTL($AW149,$AX149,1,_xlpm.VD)))),0)),
$DH149="месяц",
$DR149*BE149,
$DH149="неделя",
$DR149*BE149/7*(ROUNDUP((DAY(EOMONTH(BE$15,0)))/4,0))),
0)</f>
        <v/>
      </c>
      <c r="DY149" s="125">
        <f t="array" ref="DY149">
IFERROR(_xlfn.IFS(
$DH149="день_1",
$DR149*$BL149/($AX149-$AW149+1)*BF149*(DAY(EOMONTH(BF$15,0))),
$DH149="день_2",
$DR149/30*MAX(MIN($AX149,EOMONTH(BF$15,0))-MAX($AW149,BF$15)+1,),
$DH149="раб.день",
$DR149/30*(IFERROR(
_xlfn.LET(_xlpm.VD,
CHOOSE(
{1;2;3;4;5;6;7;8;9;10;11;12;13;14;15;16;17;18},
45658,45659,45660,45661,45662,45663,45664,45665,45711,45724,45778,45779,45785,45786,45820,45821,45965,46022),
_xlfn.LET(_xlpm.DD,
MAX(MIN($AX149,EOMONTH(BF$15,0))-MAX($AW149,BF$15),),
_xlfn.IFS(
AND(MONTH($AW149)=MONTH(BF$15),MONTH($AX149)&lt;&gt;MONTH(BF$15)),
NETWORKDAYS.INTL($AW149,$AW149+_xlpm.DD,1,_xlpm.VD),
AND(MONTH($AW149)&lt;&gt;MONTH(BF$15),MONTH($AX149)=MONTH(BF$15)),
NETWORKDAYS.INTL(($AX149)-_xlpm.DD,$AX149,1,_xlpm.VD),
AND(MONTH($AW149)&lt;MONTH(BF$15),MONTH($AX149)&gt;MONTH(BF$15)),
NETWORKDAYS.INTL((EOMONTH(BF$15-1,1))-_xlpm.DD,EOMONTH(BF$15-1,1),1,_xlpm.VD),
AND(MONTH($AW149)=MONTH(BF$15),MONTH($AX149)=MONTH(BF$15)),
NETWORKDAYS.INTL($AW149,$AX149,1,_xlpm.VD)))),0)),
$DH149="месяц",
$DR149*BF149,
$DH149="неделя",
$DR149*BF149/7*(ROUNDUP((DAY(EOMONTH(BF$15,0)))/4,0))),
0)</f>
        <v/>
      </c>
      <c r="DZ149" s="125">
        <f t="array" ref="DZ149">
IFERROR(_xlfn.IFS(
$DH149="день_1",
$DR149*$BL149/($AX149-$AW149+1)*BG149*(DAY(EOMONTH(BG$15,0))),
$DH149="день_2",
$DR149/30*MAX(MIN($AX149,EOMONTH(BG$15,0))-MAX($AW149,BG$15)+1,),
$DH149="раб.день",
$DR149/30*(IFERROR(
_xlfn.LET(_xlpm.VD,
CHOOSE(
{1;2;3;4;5;6;7;8;9;10;11;12;13;14;15;16;17;18},
45658,45659,45660,45661,45662,45663,45664,45665,45711,45724,45778,45779,45785,45786,45820,45821,45965,46022),
_xlfn.LET(_xlpm.DD,
MAX(MIN($AX149,EOMONTH(BG$15,0))-MAX($AW149,BG$15),),
_xlfn.IFS(
AND(MONTH($AW149)=MONTH(BG$15),MONTH($AX149)&lt;&gt;MONTH(BG$15)),
NETWORKDAYS.INTL($AW149,$AW149+_xlpm.DD,1,_xlpm.VD),
AND(MONTH($AW149)&lt;&gt;MONTH(BG$15),MONTH($AX149)=MONTH(BG$15)),
NETWORKDAYS.INTL(($AX149)-_xlpm.DD,$AX149,1,_xlpm.VD),
AND(MONTH($AW149)&lt;MONTH(BG$15),MONTH($AX149)&gt;MONTH(BG$15)),
NETWORKDAYS.INTL((EOMONTH(BG$15-1,1))-_xlpm.DD,EOMONTH(BG$15-1,1),1,_xlpm.VD),
AND(MONTH($AW149)=MONTH(BG$15),MONTH($AX149)=MONTH(BG$15)),
NETWORKDAYS.INTL($AW149,$AX149,1,_xlpm.VD)))),0)),
$DH149="месяц",
$DR149*BG149,
$DH149="неделя",
$DR149*BG149/7*(ROUNDUP((DAY(EOMONTH(BG$15,0)))/4,0))),
0)</f>
        <v/>
      </c>
      <c r="EA149" s="125">
        <f t="array" ref="EA149">
IFERROR(_xlfn.IFS(
$DH149="день_1",
$DR149*$BL149/($AX149-$AW149+1)*BH149*(DAY(EOMONTH(BH$15,0))),
$DH149="день_2",
$DR149/30*MAX(MIN($AX149,EOMONTH(BH$15,0))-MAX($AW149,BH$15)+1,),
$DH149="раб.день",
$DR149/30*(IFERROR(
_xlfn.LET(_xlpm.VD,
CHOOSE(
{1;2;3;4;5;6;7;8;9;10;11;12;13;14;15;16;17;18},
45658,45659,45660,45661,45662,45663,45664,45665,45711,45724,45778,45779,45785,45786,45820,45821,45965,46022),
_xlfn.LET(_xlpm.DD,
MAX(MIN($AX149,EOMONTH(BH$15,0))-MAX($AW149,BH$15),),
_xlfn.IFS(
AND(MONTH($AW149)=MONTH(BH$15),MONTH($AX149)&lt;&gt;MONTH(BH$15)),
NETWORKDAYS.INTL($AW149,$AW149+_xlpm.DD,1,_xlpm.VD),
AND(MONTH($AW149)&lt;&gt;MONTH(BH$15),MONTH($AX149)=MONTH(BH$15)),
NETWORKDAYS.INTL(($AX149)-_xlpm.DD,$AX149,1,_xlpm.VD),
AND(MONTH($AW149)&lt;MONTH(BH$15),MONTH($AX149)&gt;MONTH(BH$15)),
NETWORKDAYS.INTL((EOMONTH(BH$15-1,1))-_xlpm.DD,EOMONTH(BH$15-1,1),1,_xlpm.VD),
AND(MONTH($AW149)=MONTH(BH$15),MONTH($AX149)=MONTH(BH$15)),
NETWORKDAYS.INTL($AW149,$AX149,1,_xlpm.VD)))),0)),
$DH149="месяц",
$DR149*BH149,
$DH149="неделя",
$DR149*BH149/7*(ROUNDUP((DAY(EOMONTH(BH$15,0)))/4,0))),
0)</f>
        <v/>
      </c>
      <c r="EB149" s="125">
        <f t="array" ref="EB149">
IFERROR(_xlfn.IFS(
$DH149="день_1",
$DR149*$BL149/($AX149-$AW149+1)*BI149*(DAY(EOMONTH(BI$15,0))),
$DH149="день_2",
$DR149/30*MAX(MIN($AX149,EOMONTH(BI$15,0))-MAX($AW149,BI$15)+1,),
$DH149="раб.день",
$DR149/30*(IFERROR(
_xlfn.LET(_xlpm.VD,
CHOOSE(
{1;2;3;4;5;6;7;8;9;10;11;12;13;14;15;16;17;18},
45658,45659,45660,45661,45662,45663,45664,45665,45711,45724,45778,45779,45785,45786,45820,45821,45965,46022),
_xlfn.LET(_xlpm.DD,
MAX(MIN($AX149,EOMONTH(BI$15,0))-MAX($AW149,BI$15),),
_xlfn.IFS(
AND(MONTH($AW149)=MONTH(BI$15),MONTH($AX149)&lt;&gt;MONTH(BI$15)),
NETWORKDAYS.INTL($AW149,$AW149+_xlpm.DD,1,_xlpm.VD),
AND(MONTH($AW149)&lt;&gt;MONTH(BI$15),MONTH($AX149)=MONTH(BI$15)),
NETWORKDAYS.INTL(($AX149)-_xlpm.DD,$AX149,1,_xlpm.VD),
AND(MONTH($AW149)&lt;MONTH(BI$15),MONTH($AX149)&gt;MONTH(BI$15)),
NETWORKDAYS.INTL((EOMONTH(BI$15-1,1))-_xlpm.DD,EOMONTH(BI$15-1,1),1,_xlpm.VD),
AND(MONTH($AW149)=MONTH(BI$15),MONTH($AX149)=MONTH(BI$15)),
NETWORKDAYS.INTL($AW149,$AX149,1,_xlpm.VD)))),0)),
$DH149="месяц",
$DR149*BI149,
$DH149="неделя",
$DR149*BI149/7*(ROUNDUP((DAY(EOMONTH(BI$15,0)))/4,0))),
0)</f>
        <v/>
      </c>
      <c r="EC149" s="125">
        <f t="array" ref="EC149">
IFERROR(_xlfn.IFS(
$DH149="день_1",
$DR149*$BL149/($AX149-$AW149+1)*BJ149*(DAY(EOMONTH(BJ$15,0))),
$DH149="день_2",
$DR149/30*MAX(MIN($AX149,EOMONTH(BJ$15,0))-MAX($AW149,BJ$15)+1,),
$DH149="раб.день",
$DR149/30*(IFERROR(
_xlfn.LET(_xlpm.VD,
CHOOSE(
{1;2;3;4;5;6;7;8;9;10;11;12;13;14;15;16;17;18},
45658,45659,45660,45661,45662,45663,45664,45665,45711,45724,45778,45779,45785,45786,45820,45821,45965,46022),
_xlfn.LET(_xlpm.DD,
MAX(MIN($AX149,EOMONTH(BJ$15,0))-MAX($AW149,BJ$15),),
_xlfn.IFS(
AND(MONTH($AW149)=MONTH(BJ$15),MONTH($AX149)&lt;&gt;MONTH(BJ$15)),
NETWORKDAYS.INTL($AW149,$AW149+_xlpm.DD,1,_xlpm.VD),
AND(MONTH($AW149)&lt;&gt;MONTH(BJ$15),MONTH($AX149)=MONTH(BJ$15)),
NETWORKDAYS.INTL(($AX149)-_xlpm.DD,$AX149,1,_xlpm.VD),
AND(MONTH($AW149)&lt;MONTH(BJ$15),MONTH($AX149)&gt;MONTH(BJ$15)),
NETWORKDAYS.INTL((EOMONTH(BJ$15-1,1))-_xlpm.DD,EOMONTH(BJ$15-1,1),1,_xlpm.VD),
AND(MONTH($AW149)=MONTH(BJ$15),MONTH($AX149)=MONTH(BJ$15)),
NETWORKDAYS.INTL($AW149,$AX149,1,_xlpm.VD)))),0)),
$DH149="месяц",
$DR149*BJ149,
$DH149="неделя",
$DR149*BJ149/7*(ROUNDUP((DAY(EOMONTH(BJ$15,0)))/4,0))),
0)</f>
        <v/>
      </c>
      <c r="ED149" s="125">
        <f t="array" ref="ED149">
IFERROR(_xlfn.IFS(
$DH149="день_1",
$DR149*$BL149/($AX149-$AW149+1)*BK149*(DAY(EOMONTH(BK$15,0))),
$DH149="день_2",
$DR149/30*MAX(MIN($AX149,EOMONTH(BK$15,0))-MAX($AW149,BK$15)+1,),
$DH149="раб.день",
$DR149/30*(IFERROR(
_xlfn.LET(_xlpm.VD,
CHOOSE(
{1;2;3;4;5;6;7;8;9;10;11;12;13;14;15;16;17;18},
45658,45659,45660,45661,45662,45663,45664,45665,45711,45724,45778,45779,45785,45786,45820,45821,45965,46022),
_xlfn.LET(_xlpm.DD,
MAX(MIN($AX149,EOMONTH(BK$15,0))-MAX($AW149,BK$15),),
_xlfn.IFS(
AND(MONTH($AW149)=MONTH(BK$15),MONTH($AX149)&lt;&gt;MONTH(BK$15)),
NETWORKDAYS.INTL($AW149,$AW149+_xlpm.DD,1,_xlpm.VD),
AND(MONTH($AW149)&lt;&gt;MONTH(BK$15),MONTH($AX149)=MONTH(BK$15)),
NETWORKDAYS.INTL(($AX149)-_xlpm.DD,$AX149,1,_xlpm.VD),
AND(MONTH($AW149)&lt;MONTH(BK$15),MONTH($AX149)&gt;MONTH(BK$15)),
NETWORKDAYS.INTL((EOMONTH(BK$15-1,1))-_xlpm.DD,EOMONTH(BK$15-1,1),1,_xlpm.VD),
AND(MONTH($AW149)=MONTH(BK$15),MONTH($AX149)=MONTH(BK$15)),
NETWORKDAYS.INTL($AW149,$AX149,1,_xlpm.VD)))),0)),
$DH149="месяц",
$DR149*BK149,
$DH149="неделя",
$DR149*BK149/7*(ROUNDUP((DAY(EOMONTH(BK$15,0)))/4,0))),
0)</f>
        <v/>
      </c>
      <c r="EE149" s="125">
        <f>SUM($DS149,$DT149,$DU149,$DV149,$DW149,$DX149,$DY149,$DZ149,$EA149,$EB149,$EC149,$ED149)</f>
        <v/>
      </c>
      <c r="EF149" s="125">
        <f>IFERROR(ROUND($EE149*(1+$EP149),2),0)</f>
        <v/>
      </c>
      <c r="EG149" s="128" t="n">
        <v>1</v>
      </c>
      <c r="EH149" s="126" t="n">
        <v>0</v>
      </c>
      <c r="EI149" s="126">
        <f>ROUND(SUM($EH149:$EH149)*SUM($AB149:$AB149)*$EG149,2)</f>
        <v/>
      </c>
      <c r="EJ149" s="126">
        <f>ROUND($EI149*(1+$EP149),2)</f>
        <v/>
      </c>
      <c r="EK149" s="126" t="n">
        <v>0</v>
      </c>
      <c r="EL149" s="126">
        <f>ROUND(SUM($EK149:$EK149)*SUM($AB149:$AB149)*$EG149,2)</f>
        <v/>
      </c>
      <c r="EM149" s="126">
        <f>ROUND($EL149*(1+$EP149),2)</f>
        <v/>
      </c>
      <c r="EN149" s="126">
        <f>SUM($EE149,$EI149,$EL149)</f>
        <v/>
      </c>
      <c r="EO149" s="126">
        <f>SUM($EF149,$EJ149,$EM149)</f>
        <v/>
      </c>
      <c r="EP149" s="59" t="inlineStr">
        <is>
          <t>20%</t>
        </is>
      </c>
      <c r="EQ149" s="59" t="n"/>
      <c r="ER149" s="60">
        <f t="array" ref="ER149">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MATCH(ES149,
{"AMS";"RussOutdoor";"HD Outdoor";"Ingroup";"IQ";"Ledproduction";"LisChannel";"Logic";"Media-PPL";"NovikovTV | НовиковТВ";"SMA";"SOK";"КрокусТВ | CrocusTV | IndoorTV";"Сити";"ТЯК Москва"},
0)),"")</f>
        <v/>
      </c>
      <c r="ES149" s="60" t="n"/>
      <c r="ET149" s="60">
        <f t="array" ref="ET149">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MATCH(ES149,
{"AMS";"RussOutdoor";"HD Outdoor";"Ingroup";"IQ";"Ledproduction";"LisChannel";"Logic";"Media-PPL";"NovikovTV | НовиковТВ";"SMA";"SOK";"КрокусТВ | CrocusTV | IndoorTV";"Сити";"ТЯК Москва"},
0)),"")</f>
        <v/>
      </c>
      <c r="EU149" s="60" t="n"/>
      <c r="EV149" s="60" t="n"/>
      <c r="EX149" s="110">
        <f t="array" ref="EX149">
($AR149/30
+N("ТРАФИК ПЛОЩАДКИ"))*
(IFERROR(
_xlfn.LET(
_xlpm.GPR,
HLOOKUP($L149,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(MATCH($T149,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IF($Q149="цифровой",_xlpm.GPR/$AG149,_xlpm.GPR/60)),
0)
+N("DWELL TIME"))*
(IF($AB149=0,0,IF($AB149=1,0.3,IF($AB149=2,0.5,IF($AB149&gt;2,1))))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_xlfn.IFS($AC149="да",1.2,$AC149="нет",1)*
_xlfn.IFS($AD149="да",1.2,$AD149="нет",1)*
IF(R149="статический",1,1.2)*
$X149*
INDEX(
{1.2;1;1.2;1.2;1;1.2;1.2;1.2;1.2;1.2;1.2;1;1.2;1.2;1.2;1.2;1;1;1.2;1.2;1.2;1;1;1;1;1.2;1.2;1.2;1.2;1;1;1;1;1.2;1.2;1.2;1.2;1.2;1.2;1.2;1.2;1;1;1.2;1;1;1;1;1.5;1;1;1.5;1.5;1.2},
MATCH($Q149,_xlpm.MI,0)))&gt;{0.02;0.04;0.06;0.1;0.2;0.4;0.6;0.8;1;2;4;6})),
{0;1;2;3;4;5;6;7;8;9;10;11;12},
0)))
+N("КОЭФФИЦИЕНТ КОНТАКТА"))))*
(_xlfn.IFS($X149&lt;0.1,$X149/1000,$X149&gt;25,5.2,AND($X149&gt;=0.1,$X149&lt;=25),(($X149*2+0.1)/10)*($X149/10)))*
IFERROR((_xlfn.LET(
_xlpm.MA,
{0;0.8;0.85;0.9;0.95;1},
_xlpm.MAA,
{0;1;2;3;4;5},
INDEX(_xlpm.MA,MATCH(SUMPRODUCT(--((IF(ROUND(_xlpm.MAA,1)&gt;5,5,ROUND($AB149,1)))&gt;{0;1;2;3;4;5})),_xlpm.MAA,0)))
+N("КОЭФФИЦИЕНТ КОЛ-ВО КОНСТРУКЦИЙ")),1)*
$AB149,0))*
(IF($Q149="цифровой",$AG149/15*$AI149,1)
+N("ДЛЯ ЦИФРЫ"))</f>
        <v/>
      </c>
      <c r="EY149" s="110">
        <f>IFERROR(EX149*AY149,0)</f>
        <v/>
      </c>
      <c r="EZ149" s="131">
        <f>IFERROR(DP149/EY149*1000,0)</f>
        <v/>
      </c>
      <c r="FA149" s="112">
        <f>IFERROR(FC149/FB149,0)</f>
        <v/>
      </c>
      <c r="FB149" s="112">
        <f>IFERROR((FC149/(EY149/FF149*#REF!))*0.825,0)</f>
        <v/>
      </c>
      <c r="FC149" s="112">
        <f>IFERROR(((EX149*30/AR149)*100)/30,0)</f>
        <v/>
      </c>
      <c r="FD149" s="112">
        <f>IFERROR(EY149/G149*100%,0)</f>
        <v/>
      </c>
      <c r="FE149" s="112">
        <f>IFERROR(FD149/FC149*100%,0)</f>
        <v/>
      </c>
      <c r="FF149" s="110">
        <f>IFERROR(AR149/30*AY149,0)</f>
        <v/>
      </c>
    </row>
    <row r="150" ht="13" customHeight="1">
      <c r="A150" s="59" t="n"/>
      <c r="B150" s="60" t="n"/>
      <c r="C150" s="60" t="n"/>
      <c r="D150" s="60">
        <f t="array" ref="D150">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MATCH($E150,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50" s="60">
        <f t="array" ref="E150">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MATCH($F150,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50" s="60" t="inlineStr"/>
      <c r="G150" s="60" t="n"/>
      <c r="H150" s="60">
        <f t="array" ref="H150">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MATCH($I150,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50" s="60" t="n"/>
      <c r="J150" s="60" t="n"/>
      <c r="K150" s="60" t="n"/>
      <c r="L150" s="60" t="n"/>
      <c r="M150" s="60" t="n"/>
      <c r="N150" s="60" t="n"/>
      <c r="O150" s="60" t="n"/>
      <c r="P150" s="60">
        <f t="array" ref="P150">
_xlfn.IFS(
ISNUMBER(MATCH($Q150,{"шелфбаннер","разделитель","монетница","чековая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ISNUMBER(MATCH($Q150,{"LED/LCD","видеокулер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ISNUMBER(MATCH($Q150,{"автомобиль","машина","выставочное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ISNUMBER(MATCH($Q150,{"билборд","лифтовая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ISNUMBER(MATCH($Q150,{"навигация","подвесной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ISNUMBER(MATCH($Q150,{"движущаяся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ISNUMBER(MATCH($Q150,{"каталог","журнал"},)),
"Пресса",
$Q150="","")</f>
        <v/>
      </c>
      <c r="Q150" s="60" t="n"/>
      <c r="R150" s="60">
        <f t="array" ref="R150">
IFERROR(
_xlfn.IFS(
OR(ISNUMBER(MATCH($Q150,{"экспозиция","макет","стенд","автостенд","авто стенд","выставочное пространство","выставочные стенды","модульные выставочные стенды","3Д конструкция","3D конструкция"},)),P150="Экспонирование"),
"нестандартный",
ISNUMBER(MATCH($Q150,{"скроллер","призматрон"},)),
"динамический",
$P150="Видео",
"цифровой",
OR($P150="Пресса",$P150="Щит",$P150="POSm",$P150="Подвес",$P150="Брендирование/оклейка"),
"статический"),"")</f>
        <v/>
      </c>
      <c r="S150" s="59" t="n"/>
      <c r="T150" s="60" t="n"/>
      <c r="U150" s="60" t="n"/>
      <c r="V150" s="60">
        <f>
IF(P150="Видео",
"цифровой постер/ролик",
IF(ISNUMBER(MATCH(Q150,{"короб световой","короб световой | лайтбокс","короб световой | кристалайт","лайтбокс","лайт бокс","кристалайт","LB","lightbox"},)),
"бэклит",
IF(P150="Брендирование/оклейка",
"перфарированная пленка/самоклейка",
IF(P150="Экспонирование",
"под запрос",
IF(P150="Подвес",
"баннер/ткань",
"")))))</f>
        <v/>
      </c>
      <c r="W150" s="59" t="n"/>
      <c r="X150" s="59" t="n"/>
      <c r="Y150" s="59" t="n"/>
      <c r="Z150" s="61" t="n"/>
      <c r="AA150" s="61" t="n"/>
      <c r="AB150" s="61">
        <f>IF(BL150&gt;0,Z150,0)</f>
        <v/>
      </c>
      <c r="AC150" s="59" t="n"/>
      <c r="AD150" s="59" t="n"/>
      <c r="AE150" s="59" t="n"/>
      <c r="AF150" s="59" t="n"/>
      <c r="AG150" s="59" t="n"/>
      <c r="AH150" s="59" t="n"/>
      <c r="AI150" s="59" t="n"/>
      <c r="AJ150" s="59" t="n"/>
      <c r="AK150" s="59" t="n"/>
      <c r="AL150" s="62">
        <f>IFERROR(IF(OR(R150="статический",R150="динамический",R150="нестандартный",R150="",R150=""),"-",IF(AND(AH150="-",AI150="-"),"-",AK150*3600/AH150*AI150)),"-")</f>
        <v/>
      </c>
      <c r="AM150" s="62">
        <f>IFERROR(IF(OR(R150="статический",R150="динамический",R150="",R150="", R150="BTL",R150="нестандартный"),"-",AG150*AI150*AL150/60),"-")</f>
        <v/>
      </c>
      <c r="AN150" s="63">
        <f>IFERROR(IF(AH150="","-",AG150*AI150/AH150),"-")</f>
        <v/>
      </c>
      <c r="AO150" s="59">
        <f>IFERROR(IF(OR($R150="статический",$R150="динамический",$R150="",$R150="",$R150="BTL",$R150="нестандартный"),"-",$AL150*$AY150),"-")</f>
        <v/>
      </c>
      <c r="AP150" s="62">
        <f>IFERROR(IF(OR($R150="статический",$R150="динамический",$R150="",$R150="",$R150="BTL",$R150="нестандартный"),"-",$AM150*AY150),"-")</f>
        <v/>
      </c>
      <c r="AQ150" s="64" t="n"/>
      <c r="AR150" s="61" t="n"/>
      <c r="AS150" s="61" t="n"/>
      <c r="AT150" s="61" t="n"/>
      <c r="AU150" s="65" t="n"/>
      <c r="AV150" s="124">
        <f>IFERROR(DR150/AT150*1000,"n/a")</f>
        <v/>
      </c>
      <c r="AW150" s="67" t="n"/>
      <c r="AX150" s="67" t="n"/>
      <c r="AY150" s="43">
        <f>IFERROR(IF(OR($AW150="",$AX150=""),"",_xlfn.DAYS($AX150+1,$AW150)),"")</f>
        <v/>
      </c>
      <c r="AZ150" s="68">
        <f t="array" ref="AZ150">
_xlfn.LET(_xlpm.COEFF,
IF($AW150+$AX150=0,0,IF(MAX(MIN($AX150,EOMONTH(AZ$15,0))-MAX($AW150,AZ$15)+1,)&gt;0,1,0)),
_xlfn.IFS(
$ES150="LisChannel",
_xlpm.COEFF*
INDEX({1;1;1.2;1.2;1;1;1;1;1.2;1.2;1.2;1.2},
MATCH(MONTH(AZ$15),
{1,2,3,4,5,6,7,8,9,10,11,12})),
CONCATENATE($ES150," ",$L150)="RussOutdoor метро",
_xlpm.COEFF*
INDEX({0.8;0.9;1.1;1.1;1;1;1;1;1.1;1.1;1.1;1.1},
MATCH(MONTH(AZ$15),
{1,2,3,4,5,6,7,8,9,10,11,12})),
$ES150&lt;&gt;"LisChannel",
_xlpm.COEFF,
$ES150&lt;&gt;"RussOutdoor",
_xlpm.COEFF))</f>
        <v/>
      </c>
      <c r="BA150" s="68">
        <f t="array" ref="BA150">
_xlfn.LET(_xlpm.COEFF,
IF($AW150+$AX150=0,0,IF(MAX(MIN($AX150,EOMONTH(BA$15,0))-MAX($AW150,BA$15)+1,)&gt;0,1,0)),
_xlfn.IFS(
$ES150="LisChannel",
_xlpm.COEFF*
INDEX({1;1;1.2;1.2;1;1;1;1;1.2;1.2;1.2;1.2},
MATCH(MONTH(BA$15),
{1,2,3,4,5,6,7,8,9,10,11,12})),
CONCATENATE($ES150," ",$L150)="RussOutdoor метро",
_xlpm.COEFF*
INDEX({0.8;0.9;1.1;1.1;1;1;1;1;1.1;1.1;1.1;1.1},
MATCH(MONTH(BA$15),
{1,2,3,4,5,6,7,8,9,10,11,12})),
$ES150&lt;&gt;"LisChannel",
_xlpm.COEFF,
$ES150&lt;&gt;"RussOutdoor",
_xlpm.COEFF))</f>
        <v/>
      </c>
      <c r="BB150" s="68">
        <f t="array" ref="BB150">
_xlfn.LET(_xlpm.COEFF,
IF($AW150+$AX150=0,0,IF(MAX(MIN($AX150,EOMONTH(BB$15,0))-MAX($AW150,BB$15)+1,)&gt;0,1,0)),
_xlfn.IFS(
$ES150="LisChannel",
_xlpm.COEFF*
INDEX({1;1;1.2;1.2;1;1;1;1;1.2;1.2;1.2;1.2},
MATCH(MONTH(BB$15),
{1,2,3,4,5,6,7,8,9,10,11,12})),
CONCATENATE($ES150," ",$L150)="RussOutdoor метро",
_xlpm.COEFF*
INDEX({0.8;0.9;1.1;1.1;1;1;1;1;1.1;1.1;1.1;1.1},
MATCH(MONTH(BB$15),
{1,2,3,4,5,6,7,8,9,10,11,12})),
$ES150&lt;&gt;"LisChannel",
_xlpm.COEFF,
$ES150&lt;&gt;"RussOutdoor",
_xlpm.COEFF))</f>
        <v/>
      </c>
      <c r="BC150" s="68">
        <f t="array" ref="BC150">
_xlfn.LET(_xlpm.COEFF,
IF($AW150+$AX150=0,0,IF(MAX(MIN($AX150,EOMONTH(BC$15,0))-MAX($AW150,BC$15)+1,)&gt;0,1,0)),
_xlfn.IFS(
$ES150="LisChannel",
_xlpm.COEFF*
INDEX({1;1;1.2;1.2;1;1;1;1;1.2;1.2;1.2;1.2},
MATCH(MONTH(BC$15),
{1,2,3,4,5,6,7,8,9,10,11,12})),
CONCATENATE($ES150," ",$L150)="RussOutdoor метро",
_xlpm.COEFF*
INDEX({0.8;0.9;1.1;1.1;1;1;1;1;1.1;1.1;1.1;1.1},
MATCH(MONTH(BC$15),
{1,2,3,4,5,6,7,8,9,10,11,12})),
$ES150&lt;&gt;"LisChannel",
_xlpm.COEFF,
$ES150&lt;&gt;"RussOutdoor",
_xlpm.COEFF))</f>
        <v/>
      </c>
      <c r="BD150" s="68">
        <f t="array" ref="BD150">
_xlfn.LET(_xlpm.COEFF,
IF($AW150+$AX150=0,0,IF(MAX(MIN($AX150,EOMONTH(BD$15,0))-MAX($AW150,BD$15)+1,)&gt;0,1,0)),
_xlfn.IFS(
$ES150="LisChannel",
_xlpm.COEFF*
INDEX({1;1;1.2;1.2;1;1;1;1;1.2;1.2;1.2;1.2},
MATCH(MONTH(BD$15),
{1,2,3,4,5,6,7,8,9,10,11,12})),
CONCATENATE($ES150," ",$L150)="RussOutdoor метро",
_xlpm.COEFF*
INDEX({0.8;0.9;1.1;1.1;1;1;1;1;1.1;1.1;1.1;1.1},
MATCH(MONTH(BD$15),
{1,2,3,4,5,6,7,8,9,10,11,12})),
$ES150&lt;&gt;"LisChannel",
_xlpm.COEFF,
$ES150&lt;&gt;"RussOutdoor",
_xlpm.COEFF))</f>
        <v/>
      </c>
      <c r="BE150" s="68">
        <f t="array" ref="BE150">
_xlfn.LET(_xlpm.COEFF,
IF($AW150+$AX150=0,0,IF(MAX(MIN($AX150,EOMONTH(BE$15,0))-MAX($AW150,BE$15)+1,)&gt;0,1,0)),
_xlfn.IFS(
$ES150="LisChannel",
_xlpm.COEFF*
INDEX({1;1;1.2;1.2;1;1;1;1;1.2;1.2;1.2;1.2},
MATCH(MONTH(BE$15),
{1,2,3,4,5,6,7,8,9,10,11,12})),
CONCATENATE($ES150," ",$L150)="RussOutdoor метро",
_xlpm.COEFF*
INDEX({0.8;0.9;1.1;1.1;1;1;1;1;1.1;1.1;1.1;1.1},
MATCH(MONTH(BE$15),
{1,2,3,4,5,6,7,8,9,10,11,12})),
$ES150&lt;&gt;"LisChannel",
_xlpm.COEFF,
$ES150&lt;&gt;"RussOutdoor",
_xlpm.COEFF))</f>
        <v/>
      </c>
      <c r="BF150" s="68">
        <f t="array" ref="BF150">
_xlfn.LET(_xlpm.COEFF,
IF($AW150+$AX150=0,0,IF(MAX(MIN($AX150,EOMONTH(BF$15,0))-MAX($AW150,BF$15)+1,)&gt;0,1,0)),
_xlfn.IFS(
$ES150="LisChannel",
_xlpm.COEFF*
INDEX({1;1;1.2;1.2;1;1;1;1;1.2;1.2;1.2;1.2},
MATCH(MONTH(BF$15),
{1,2,3,4,5,6,7,8,9,10,11,12})),
CONCATENATE($ES150," ",$L150)="RussOutdoor метро",
_xlpm.COEFF*
INDEX({0.8;0.9;1.1;1.1;1;1;1;1;1.1;1.1;1.1;1.1},
MATCH(MONTH(BF$15),
{1,2,3,4,5,6,7,8,9,10,11,12})),
$ES150&lt;&gt;"LisChannel",
_xlpm.COEFF,
$ES150&lt;&gt;"RussOutdoor",
_xlpm.COEFF))</f>
        <v/>
      </c>
      <c r="BG150" s="68">
        <f t="array" ref="BG150">
_xlfn.LET(_xlpm.COEFF,
IF($AW150+$AX150=0,0,IF(MAX(MIN($AX150,EOMONTH(BG$15,0))-MAX($AW150,BG$15)+1,)&gt;0,1,0)),
_xlfn.IFS(
$ES150="LisChannel",
_xlpm.COEFF*
INDEX({1;1;1.2;1.2;1;1;1;1;1.2;1.2;1.2;1.2},
MATCH(MONTH(BG$15),
{1,2,3,4,5,6,7,8,9,10,11,12})),
CONCATENATE($ES150," ",$L150)="RussOutdoor метро",
_xlpm.COEFF*
INDEX({0.8;0.9;1.1;1.1;1;1;1;1;1.1;1.1;1.1;1.1},
MATCH(MONTH(BG$15),
{1,2,3,4,5,6,7,8,9,10,11,12})),
$ES150&lt;&gt;"LisChannel",
_xlpm.COEFF,
$ES150&lt;&gt;"RussOutdoor",
_xlpm.COEFF))</f>
        <v/>
      </c>
      <c r="BH150" s="68">
        <f t="array" ref="BH150">
_xlfn.LET(_xlpm.COEFF,
IF($AW150+$AX150=0,0,IF(MAX(MIN($AX150,EOMONTH(BH$15,0))-MAX($AW150,BH$15)+1,)&gt;0,1,0)),
_xlfn.IFS(
$ES150="LisChannel",
_xlpm.COEFF*
INDEX({1;1;1.2;1.2;1;1;1;1;1.2;1.2;1.2;1.2},
MATCH(MONTH(BH$15),
{1,2,3,4,5,6,7,8,9,10,11,12})),
CONCATENATE($ES150," ",$L150)="RussOutdoor метро",
_xlpm.COEFF*
INDEX({0.8;0.9;1.1;1.1;1;1;1;1;1.1;1.1;1.1;1.1},
MATCH(MONTH(BH$15),
{1,2,3,4,5,6,7,8,9,10,11,12})),
$ES150&lt;&gt;"LisChannel",
_xlpm.COEFF,
$ES150&lt;&gt;"RussOutdoor",
_xlpm.COEFF))</f>
        <v/>
      </c>
      <c r="BI150" s="68">
        <f t="array" ref="BI150">
_xlfn.LET(_xlpm.COEFF,
IF($AW150+$AX150=0,0,IF(MAX(MIN($AX150,EOMONTH(BI$15,0))-MAX($AW150,BI$15)+1,)&gt;0,1,0)),
_xlfn.IFS(
$ES150="LisChannel",
_xlpm.COEFF*
INDEX({1;1;1.2;1.2;1;1;1;1;1.2;1.2;1.2;1.2},
MATCH(MONTH(BI$15),
{1,2,3,4,5,6,7,8,9,10,11,12})),
CONCATENATE($ES150," ",$L150)="RussOutdoor метро",
_xlpm.COEFF*
INDEX({0.8;0.9;1.1;1.1;1;1;1;1;1.1;1.1;1.1;1.1},
MATCH(MONTH(BI$15),
{1,2,3,4,5,6,7,8,9,10,11,12})),
$ES150&lt;&gt;"LisChannel",
_xlpm.COEFF,
$ES150&lt;&gt;"RussOutdoor",
_xlpm.COEFF))</f>
        <v/>
      </c>
      <c r="BJ150" s="68">
        <f t="array" ref="BJ150">
_xlfn.LET(_xlpm.COEFF,
IF($AW150+$AX150=0,0,IF(MAX(MIN($AX150,EOMONTH(BJ$15,0))-MAX($AW150,BJ$15)+1,)&gt;0,1,0)),
_xlfn.IFS(
$ES150="LisChannel",
_xlpm.COEFF*
INDEX({1;1;1.2;1.2;1;1;1;1;1.2;1.2;1.2;1.2},
MATCH(MONTH(BJ$15),
{1,2,3,4,5,6,7,8,9,10,11,12})),
CONCATENATE($ES150," ",$L150)="RussOutdoor метро",
_xlpm.COEFF*
INDEX({0.8;0.9;1.1;1.1;1;1;1;1;1.1;1.1;1.1;1.1},
MATCH(MONTH(BJ$15),
{1,2,3,4,5,6,7,8,9,10,11,12})),
$ES150&lt;&gt;"LisChannel",
_xlpm.COEFF,
$ES150&lt;&gt;"RussOutdoor",
_xlpm.COEFF))</f>
        <v/>
      </c>
      <c r="BK150" s="68">
        <f t="array" ref="BK150">
_xlfn.LET(_xlpm.COEFF,
IF($AW150+$AX150=0,0,IF(MAX(MIN($AX150,EOMONTH(BK$15,0))-MAX($AW150,BK$15)+1,)&gt;0,1,0)),
_xlfn.IFS(
$ES150="LisChannel",
_xlpm.COEFF*
INDEX({1;1;1.2;1.2;1;1;1;1;1.2;1.2;1.2;1.2},
MATCH(MONTH(BK$15),
{1,2,3,4,5,6,7,8,9,10,11,12})),
CONCATENATE($ES150," ",$L150)="RussOutdoor метро",
_xlpm.COEFF*
INDEX({0.8;0.9;1.1;1.1;1;1;1;1;1.1;1.1;1.1;1.1},
MATCH(MONTH(BK$15),
{1,2,3,4,5,6,7,8,9,10,11,12})),
$ES150&lt;&gt;"LisChannel",
_xlpm.COEFF,
$ES150&lt;&gt;"RussOutdoor",
_xlpm.COEFF))</f>
        <v/>
      </c>
      <c r="BL150" s="62">
        <f>COUNTIFS($AZ150:$BK150,"&gt;0")</f>
        <v/>
      </c>
      <c r="BM150" s="65" t="n"/>
      <c r="BN150" s="125">
        <f>$DJ150</f>
        <v/>
      </c>
      <c r="BO150" s="63">
        <f>$DQ150</f>
        <v/>
      </c>
      <c r="BP150" s="125">
        <f>
IFERROR(
IF($BL150=0,0,
$BN150*(1-$BO150)),
0)</f>
        <v/>
      </c>
      <c r="BQ150" s="125">
        <f t="array" ref="BQ150">
IFERROR(
_xlfn.IFS(
$DH150="день_1",
$BP150*$BL150/($AX150-$AW150+1)*AZ150*(DAY(EOMONTH(AZ$15,0))),
$DH150="день_2",
$BP150/30*MAX(MIN($AX150,EOMONTH(AZ$15,0))-MAX($AW150,AZ$15)+1,),
$DH150="раб.день",
$BP150/30*(IFERROR(
_xlfn.LET(_xlpm.VD,
CHOOSE(
{1;2;3;4;5;6;7;8;9;10;11;12;13;14;15;16;17;18},
45658,45659,45660,45661,45662,45663,45664,45665,45711,45724,45778,45779,45785,45786,45820,45821,45965,46022),
_xlfn.LET(_xlpm.DD,
MAX(MIN($AX150,EOMONTH(AZ$15,0))-MAX($AW150,AZ$15),),
_xlfn.IFS(
AND(MONTH($AW150)=MONTH(AZ$15),MONTH($AX150)&lt;&gt;MONTH(AZ$15)),
NETWORKDAYS.INTL($AW150,$AW150+_xlpm.DD,1,_xlpm.VD),
AND(MONTH($AW150)&lt;&gt;MONTH(AZ$15),MONTH($AX150)=MONTH(AZ$15)),
NETWORKDAYS.INTL(($AX150)-_xlpm.DD,$AX150,1,_xlpm.VD),
AND(MONTH($AW150)&lt;MONTH(AZ$15),MONTH($AX150)&gt;MONTH(AZ$15)),
NETWORKDAYS.INTL((EOMONTH(AZ$15-1,1))-_xlpm.DD,EOMONTH(AZ$15-1,1),1,_xlpm.VD),
AND(MONTH($AW150)=MONTH(AZ$15),MONTH($AX150)=MONTH(AZ$15)),
NETWORKDAYS.INTL($AW150,$AX150,1,_xlpm.VD)))),0)),
$DH150="месяц",
$BP150*AZ150,
$DH150="неделя",
$BP150*AZ150/7*(ROUNDUP((DAY(EOMONTH(AZ$15,0)))/4,0))),
0)</f>
        <v/>
      </c>
      <c r="BR150" s="125">
        <f t="array" ref="BR150">
IFERROR(
_xlfn.IFS(
$DH150="день_1",
$BP150*$BL150/($AX150-$AW150+1)*BA150*(DAY(EOMONTH(BA$15,0))),
$DH150="день_2",
$BP150/30*MAX(MIN($AX150,EOMONTH(BA$15,0))-MAX($AW150,BA$15)+1,),
$DH150="раб.день",
$BP150/30*(IFERROR(
_xlfn.LET(_xlpm.VD,
CHOOSE(
{1;2;3;4;5;6;7;8;9;10;11;12;13;14;15;16;17;18},
45658,45659,45660,45661,45662,45663,45664,45665,45711,45724,45778,45779,45785,45786,45820,45821,45965,46022),
_xlfn.LET(_xlpm.DD,
MAX(MIN($AX150,EOMONTH(BA$15,0))-MAX($AW150,BA$15),),
_xlfn.IFS(
AND(MONTH($AW150)=MONTH(BA$15),MONTH($AX150)&lt;&gt;MONTH(BA$15)),
NETWORKDAYS.INTL($AW150,$AW150+_xlpm.DD,1,_xlpm.VD),
AND(MONTH($AW150)&lt;&gt;MONTH(BA$15),MONTH($AX150)=MONTH(BA$15)),
NETWORKDAYS.INTL(($AX150)-_xlpm.DD,$AX150,1,_xlpm.VD),
AND(MONTH($AW150)&lt;MONTH(BA$15),MONTH($AX150)&gt;MONTH(BA$15)),
NETWORKDAYS.INTL((EOMONTH(BA$15-1,1))-_xlpm.DD,EOMONTH(BA$15-1,1),1,_xlpm.VD),
AND(MONTH($AW150)=MONTH(BA$15),MONTH($AX150)=MONTH(BA$15)),
NETWORKDAYS.INTL($AW150,$AX150,1,_xlpm.VD)))),0)),
$DH150="месяц",
$BP150*BA150,
$DH150="неделя",
$BP150*BA150/7*(ROUNDUP((DAY(EOMONTH(BA$15,0)))/4,0))),
0)</f>
        <v/>
      </c>
      <c r="BS150" s="125">
        <f t="array" ref="BS150">
IFERROR(
_xlfn.IFS(
$DH150="день_1",
$BP150*$BL150/($AX150-$AW150+1)*BB150*(DAY(EOMONTH(BB$15,0))),
$DH150="день_2",
$BP150/30*MAX(MIN($AX150,EOMONTH(BB$15,0))-MAX($AW150,BB$15)+1,),
$DH150="раб.день",
$BP150/30*(IFERROR(
_xlfn.LET(_xlpm.VD,
CHOOSE(
{1;2;3;4;5;6;7;8;9;10;11;12;13;14;15;16;17;18},
45658,45659,45660,45661,45662,45663,45664,45665,45711,45724,45778,45779,45785,45786,45820,45821,45965,46022),
_xlfn.LET(_xlpm.DD,
MAX(MIN($AX150,EOMONTH(BB$15,0))-MAX($AW150,BB$15),),
_xlfn.IFS(
AND(MONTH($AW150)=MONTH(BB$15),MONTH($AX150)&lt;&gt;MONTH(BB$15)),
NETWORKDAYS.INTL($AW150,$AW150+_xlpm.DD,1,_xlpm.VD),
AND(MONTH($AW150)&lt;&gt;MONTH(BB$15),MONTH($AX150)=MONTH(BB$15)),
NETWORKDAYS.INTL(($AX150)-_xlpm.DD,$AX150,1,_xlpm.VD),
AND(MONTH($AW150)&lt;MONTH(BB$15),MONTH($AX150)&gt;MONTH(BB$15)),
NETWORKDAYS.INTL((EOMONTH(BB$15-1,1))-_xlpm.DD,EOMONTH(BB$15-1,1),1,_xlpm.VD),
AND(MONTH($AW150)=MONTH(BB$15),MONTH($AX150)=MONTH(BB$15)),
NETWORKDAYS.INTL($AW150,$AX150,1,_xlpm.VD)))),0)),
$DH150="месяц",
$BP150*BB150,
$DH150="неделя",
$BP150*BB150/7*(ROUNDUP((DAY(EOMONTH(BB$15,0)))/4,0))),
0)</f>
        <v/>
      </c>
      <c r="BT150" s="125">
        <f t="array" ref="BT150">
IFERROR(
_xlfn.IFS(
$DH150="день_1",
$BP150*$BL150/($AX150-$AW150+1)*BC150*(DAY(EOMONTH(BC$15,0))),
$DH150="день_2",
$BP150/30*MAX(MIN($AX150,EOMONTH(BC$15,0))-MAX($AW150,BC$15)+1,),
$DH150="раб.день",
$BP150/30*(IFERROR(
_xlfn.LET(_xlpm.VD,
CHOOSE(
{1;2;3;4;5;6;7;8;9;10;11;12;13;14;15;16;17;18},
45658,45659,45660,45661,45662,45663,45664,45665,45711,45724,45778,45779,45785,45786,45820,45821,45965,46022),
_xlfn.LET(_xlpm.DD,
MAX(MIN($AX150,EOMONTH(BC$15,0))-MAX($AW150,BC$15),),
_xlfn.IFS(
AND(MONTH($AW150)=MONTH(BC$15),MONTH($AX150)&lt;&gt;MONTH(BC$15)),
NETWORKDAYS.INTL($AW150,$AW150+_xlpm.DD,1,_xlpm.VD),
AND(MONTH($AW150)&lt;&gt;MONTH(BC$15),MONTH($AX150)=MONTH(BC$15)),
NETWORKDAYS.INTL(($AX150)-_xlpm.DD,$AX150,1,_xlpm.VD),
AND(MONTH($AW150)&lt;MONTH(BC$15),MONTH($AX150)&gt;MONTH(BC$15)),
NETWORKDAYS.INTL((EOMONTH(BC$15-1,1))-_xlpm.DD,EOMONTH(BC$15-1,1),1,_xlpm.VD),
AND(MONTH($AW150)=MONTH(BC$15),MONTH($AX150)=MONTH(BC$15)),
NETWORKDAYS.INTL($AW150,$AX150,1,_xlpm.VD)))),0)),
$DH150="месяц",
$BP150*BC150,
$DH150="неделя",
$BP150*BC150/7*(ROUNDUP((DAY(EOMONTH(BC$15,0)))/4,0))),
0)</f>
        <v/>
      </c>
      <c r="BU150" s="125">
        <f t="array" ref="BU150">
IFERROR(
_xlfn.IFS(
$DH150="день_1",
$BP150*$BL150/($AX150-$AW150+1)*BD150*(DAY(EOMONTH(BD$15,0))),
$DH150="день_2",
$BP150/30*MAX(MIN($AX150,EOMONTH(BD$15,0))-MAX($AW150,BD$15)+1,),
$DH150="раб.день",
$BP150/30*(IFERROR(
_xlfn.LET(_xlpm.VD,
CHOOSE(
{1;2;3;4;5;6;7;8;9;10;11;12;13;14;15;16;17;18},
45658,45659,45660,45661,45662,45663,45664,45665,45711,45724,45778,45779,45785,45786,45820,45821,45965,46022),
_xlfn.LET(_xlpm.DD,
MAX(MIN($AX150,EOMONTH(BD$15,0))-MAX($AW150,BD$15),),
_xlfn.IFS(
AND(MONTH($AW150)=MONTH(BD$15),MONTH($AX150)&lt;&gt;MONTH(BD$15)),
NETWORKDAYS.INTL($AW150,$AW150+_xlpm.DD,1,_xlpm.VD),
AND(MONTH($AW150)&lt;&gt;MONTH(BD$15),MONTH($AX150)=MONTH(BD$15)),
NETWORKDAYS.INTL(($AX150)-_xlpm.DD,$AX150,1,_xlpm.VD),
AND(MONTH($AW150)&lt;MONTH(BD$15),MONTH($AX150)&gt;MONTH(BD$15)),
NETWORKDAYS.INTL((EOMONTH(BD$15-1,1))-_xlpm.DD,EOMONTH(BD$15-1,1),1,_xlpm.VD),
AND(MONTH($AW150)=MONTH(BD$15),MONTH($AX150)=MONTH(BD$15)),
NETWORKDAYS.INTL($AW150,$AX150,1,_xlpm.VD)))),0)),
$DH150="месяц",
$BP150*BD150,
$DH150="неделя",
$BP150*BD150/7*(ROUNDUP((DAY(EOMONTH(BD$15,0)))/4,0))),
0)</f>
        <v/>
      </c>
      <c r="BV150" s="125">
        <f t="array" ref="BV150">
IFERROR(
_xlfn.IFS(
$DH150="день_1",
$BP150*$BL150/($AX150-$AW150+1)*BE150*(DAY(EOMONTH(BE$15,0))),
$DH150="день_2",
$BP150/30*MAX(MIN($AX150,EOMONTH(BE$15,0))-MAX($AW150,BE$15)+1,),
$DH150="раб.день",
$BP150/30*(IFERROR(
_xlfn.LET(_xlpm.VD,
CHOOSE(
{1;2;3;4;5;6;7;8;9;10;11;12;13;14;15;16;17;18},
45658,45659,45660,45661,45662,45663,45664,45665,45711,45724,45778,45779,45785,45786,45820,45821,45965,46022),
_xlfn.LET(_xlpm.DD,
MAX(MIN($AX150,EOMONTH(BE$15,0))-MAX($AW150,BE$15),),
_xlfn.IFS(
AND(MONTH($AW150)=MONTH(BE$15),MONTH($AX150)&lt;&gt;MONTH(BE$15)),
NETWORKDAYS.INTL($AW150,$AW150+_xlpm.DD,1,_xlpm.VD),
AND(MONTH($AW150)&lt;&gt;MONTH(BE$15),MONTH($AX150)=MONTH(BE$15)),
NETWORKDAYS.INTL(($AX150)-_xlpm.DD,$AX150,1,_xlpm.VD),
AND(MONTH($AW150)&lt;MONTH(BE$15),MONTH($AX150)&gt;MONTH(BE$15)),
NETWORKDAYS.INTL((EOMONTH(BE$15-1,1))-_xlpm.DD,EOMONTH(BE$15-1,1),1,_xlpm.VD),
AND(MONTH($AW150)=MONTH(BE$15),MONTH($AX150)=MONTH(BE$15)),
NETWORKDAYS.INTL($AW150,$AX150,1,_xlpm.VD)))),0)),
$DH150="месяц",
$BP150*BE150,
$DH150="неделя",
$BP150*BE150/7*(ROUNDUP((DAY(EOMONTH(BE$15,0)))/4,0))),
0)</f>
        <v/>
      </c>
      <c r="BW150" s="125">
        <f t="array" ref="BW150">
IFERROR(
_xlfn.IFS(
$DH150="день_1",
$BP150*$BL150/($AX150-$AW150+1)*BF150*(DAY(EOMONTH(BF$15,0))),
$DH150="день_2",
$BP150/30*MAX(MIN($AX150,EOMONTH(BF$15,0))-MAX($AW150,BF$15)+1,),
$DH150="раб.день",
$BP150/30*(IFERROR(
_xlfn.LET(_xlpm.VD,
CHOOSE(
{1;2;3;4;5;6;7;8;9;10;11;12;13;14;15;16;17;18},
45658,45659,45660,45661,45662,45663,45664,45665,45711,45724,45778,45779,45785,45786,45820,45821,45965,46022),
_xlfn.LET(_xlpm.DD,
MAX(MIN($AX150,EOMONTH(BF$15,0))-MAX($AW150,BF$15),),
_xlfn.IFS(
AND(MONTH($AW150)=MONTH(BF$15),MONTH($AX150)&lt;&gt;MONTH(BF$15)),
NETWORKDAYS.INTL($AW150,$AW150+_xlpm.DD,1,_xlpm.VD),
AND(MONTH($AW150)&lt;&gt;MONTH(BF$15),MONTH($AX150)=MONTH(BF$15)),
NETWORKDAYS.INTL(($AX150)-_xlpm.DD,$AX150,1,_xlpm.VD),
AND(MONTH($AW150)&lt;MONTH(BF$15),MONTH($AX150)&gt;MONTH(BF$15)),
NETWORKDAYS.INTL((EOMONTH(BF$15-1,1))-_xlpm.DD,EOMONTH(BF$15-1,1),1,_xlpm.VD),
AND(MONTH($AW150)=MONTH(BF$15),MONTH($AX150)=MONTH(BF$15)),
NETWORKDAYS.INTL($AW150,$AX150,1,_xlpm.VD)))),0)),
$DH150="месяц",
$BP150*BF150,
$DH150="неделя",
$BP150*BF150/7*(ROUNDUP((DAY(EOMONTH(BF$15,0)))/4,0))),
0)</f>
        <v/>
      </c>
      <c r="BX150" s="125">
        <f t="array" ref="BX150">
IFERROR(
_xlfn.IFS(
$DH150="день_1",
$BP150*$BL150/($AX150-$AW150+1)*BG150*(DAY(EOMONTH(BG$15,0))),
$DH150="день_2",
$BP150/30*MAX(MIN($AX150,EOMONTH(BG$15,0))-MAX($AW150,BG$15)+1,),
$DH150="раб.день",
$BP150/30*(IFERROR(
_xlfn.LET(_xlpm.VD,
CHOOSE(
{1;2;3;4;5;6;7;8;9;10;11;12;13;14;15;16;17;18},
45658,45659,45660,45661,45662,45663,45664,45665,45711,45724,45778,45779,45785,45786,45820,45821,45965,46022),
_xlfn.LET(_xlpm.DD,
MAX(MIN($AX150,EOMONTH(BG$15,0))-MAX($AW150,BG$15),),
_xlfn.IFS(
AND(MONTH($AW150)=MONTH(BG$15),MONTH($AX150)&lt;&gt;MONTH(BG$15)),
NETWORKDAYS.INTL($AW150,$AW150+_xlpm.DD,1,_xlpm.VD),
AND(MONTH($AW150)&lt;&gt;MONTH(BG$15),MONTH($AX150)=MONTH(BG$15)),
NETWORKDAYS.INTL(($AX150)-_xlpm.DD,$AX150,1,_xlpm.VD),
AND(MONTH($AW150)&lt;MONTH(BG$15),MONTH($AX150)&gt;MONTH(BG$15)),
NETWORKDAYS.INTL((EOMONTH(BG$15-1,1))-_xlpm.DD,EOMONTH(BG$15-1,1),1,_xlpm.VD),
AND(MONTH($AW150)=MONTH(BG$15),MONTH($AX150)=MONTH(BG$15)),
NETWORKDAYS.INTL($AW150,$AX150,1,_xlpm.VD)))),0)),
$DH150="месяц",
$BP150*BG150,
$DH150="неделя",
$BP150*BG150/7*(ROUNDUP((DAY(EOMONTH(BG$15,0)))/4,0))),
0)</f>
        <v/>
      </c>
      <c r="BY150" s="125">
        <f t="array" ref="BY150">
IFERROR(
_xlfn.IFS(
$DH150="день_1",
$BP150*$BL150/($AX150-$AW150+1)*BH150*(DAY(EOMONTH(BH$15,0))),
$DH150="день_2",
$BP150/30*MAX(MIN($AX150,EOMONTH(BH$15,0))-MAX($AW150,BH$15)+1,),
$DH150="раб.день",
$BP150/30*(IFERROR(
_xlfn.LET(_xlpm.VD,
CHOOSE(
{1;2;3;4;5;6;7;8;9;10;11;12;13;14;15;16;17;18},
45658,45659,45660,45661,45662,45663,45664,45665,45711,45724,45778,45779,45785,45786,45820,45821,45965,46022),
_xlfn.LET(_xlpm.DD,
MAX(MIN($AX150,EOMONTH(BH$15,0))-MAX($AW150,BH$15),),
_xlfn.IFS(
AND(MONTH($AW150)=MONTH(BH$15),MONTH($AX150)&lt;&gt;MONTH(BH$15)),
NETWORKDAYS.INTL($AW150,$AW150+_xlpm.DD,1,_xlpm.VD),
AND(MONTH($AW150)&lt;&gt;MONTH(BH$15),MONTH($AX150)=MONTH(BH$15)),
NETWORKDAYS.INTL(($AX150)-_xlpm.DD,$AX150,1,_xlpm.VD),
AND(MONTH($AW150)&lt;MONTH(BH$15),MONTH($AX150)&gt;MONTH(BH$15)),
NETWORKDAYS.INTL((EOMONTH(BH$15-1,1))-_xlpm.DD,EOMONTH(BH$15-1,1),1,_xlpm.VD),
AND(MONTH($AW150)=MONTH(BH$15),MONTH($AX150)=MONTH(BH$15)),
NETWORKDAYS.INTL($AW150,$AX150,1,_xlpm.VD)))),0)),
$DH150="месяц",
$BP150*BH150,
$DH150="неделя",
$BP150*BH150/7*(ROUNDUP((DAY(EOMONTH(BH$15,0)))/4,0))),
0)</f>
        <v/>
      </c>
      <c r="BZ150" s="125">
        <f t="array" ref="BZ150">
IFERROR(
_xlfn.IFS(
$DH150="день_1",
$BP150*$BL150/($AX150-$AW150+1)*BI150*(DAY(EOMONTH(BI$15,0))),
$DH150="день_2",
$BP150/30*MAX(MIN($AX150,EOMONTH(BI$15,0))-MAX($AW150,BI$15)+1,),
$DH150="раб.день",
$BP150/30*(IFERROR(
_xlfn.LET(_xlpm.VD,
CHOOSE(
{1;2;3;4;5;6;7;8;9;10;11;12;13;14;15;16;17;18},
45658,45659,45660,45661,45662,45663,45664,45665,45711,45724,45778,45779,45785,45786,45820,45821,45965,46022),
_xlfn.LET(_xlpm.DD,
MAX(MIN($AX150,EOMONTH(BI$15,0))-MAX($AW150,BI$15),),
_xlfn.IFS(
AND(MONTH($AW150)=MONTH(BI$15),MONTH($AX150)&lt;&gt;MONTH(BI$15)),
NETWORKDAYS.INTL($AW150,$AW150+_xlpm.DD,1,_xlpm.VD),
AND(MONTH($AW150)&lt;&gt;MONTH(BI$15),MONTH($AX150)=MONTH(BI$15)),
NETWORKDAYS.INTL(($AX150)-_xlpm.DD,$AX150,1,_xlpm.VD),
AND(MONTH($AW150)&lt;MONTH(BI$15),MONTH($AX150)&gt;MONTH(BI$15)),
NETWORKDAYS.INTL((EOMONTH(BI$15-1,1))-_xlpm.DD,EOMONTH(BI$15-1,1),1,_xlpm.VD),
AND(MONTH($AW150)=MONTH(BI$15),MONTH($AX150)=MONTH(BI$15)),
NETWORKDAYS.INTL($AW150,$AX150,1,_xlpm.VD)))),0)),
$DH150="месяц",
$BP150*BI150,
$DH150="неделя",
$BP150*BI150/7*(ROUNDUP((DAY(EOMONTH(BI$15,0)))/4,0))),
0)</f>
        <v/>
      </c>
      <c r="CA150" s="125">
        <f t="array" ref="CA150">
IFERROR(
_xlfn.IFS(
$DH150="день_1",
$BP150*$BL150/($AX150-$AW150+1)*BJ150*(DAY(EOMONTH(BJ$15,0))),
$DH150="день_2",
$BP150/30*MAX(MIN($AX150,EOMONTH(BJ$15,0))-MAX($AW150,BJ$15)+1,),
$DH150="раб.день",
$BP150/30*(IFERROR(
_xlfn.LET(_xlpm.VD,
CHOOSE(
{1;2;3;4;5;6;7;8;9;10;11;12;13;14;15;16;17;18},
45658,45659,45660,45661,45662,45663,45664,45665,45711,45724,45778,45779,45785,45786,45820,45821,45965,46022),
_xlfn.LET(_xlpm.DD,
MAX(MIN($AX150,EOMONTH(BJ$15,0))-MAX($AW150,BJ$15),),
_xlfn.IFS(
AND(MONTH($AW150)=MONTH(BJ$15),MONTH($AX150)&lt;&gt;MONTH(BJ$15)),
NETWORKDAYS.INTL($AW150,$AW150+_xlpm.DD,1,_xlpm.VD),
AND(MONTH($AW150)&lt;&gt;MONTH(BJ$15),MONTH($AX150)=MONTH(BJ$15)),
NETWORKDAYS.INTL(($AX150)-_xlpm.DD,$AX150,1,_xlpm.VD),
AND(MONTH($AW150)&lt;MONTH(BJ$15),MONTH($AX150)&gt;MONTH(BJ$15)),
NETWORKDAYS.INTL((EOMONTH(BJ$15-1,1))-_xlpm.DD,EOMONTH(BJ$15-1,1),1,_xlpm.VD),
AND(MONTH($AW150)=MONTH(BJ$15),MONTH($AX150)=MONTH(BJ$15)),
NETWORKDAYS.INTL($AW150,$AX150,1,_xlpm.VD)))),0)),
$DH150="месяц",
$BP150*BJ150,
$DH150="неделя",
$BP150*BJ150/7*(ROUNDUP((DAY(EOMONTH(BJ$15,0)))/4,0))),
0)</f>
        <v/>
      </c>
      <c r="CB150" s="125">
        <f t="array" ref="CB150">
IFERROR(
_xlfn.IFS(
$DH150="день_1",
$BP150*$BL150/($AX150-$AW150+1)*BK150*(DAY(EOMONTH(BK$15,0))),
$DH150="день_2",
$BP150/30*MAX(MIN($AX150,EOMONTH(BK$15,0))-MAX($AW150,BK$15)+1,),
$DH150="раб.день",
$BP150/30*(IFERROR(
_xlfn.LET(_xlpm.VD,
CHOOSE(
{1;2;3;4;5;6;7;8;9;10;11;12;13;14;15;16;17;18},
45658,45659,45660,45661,45662,45663,45664,45665,45711,45724,45778,45779,45785,45786,45820,45821,45965,46022),
_xlfn.LET(_xlpm.DD,
MAX(MIN($AX150,EOMONTH(BK$15,0))-MAX($AW150,BK$15),),
_xlfn.IFS(
AND(MONTH($AW150)=MONTH(BK$15),MONTH($AX150)&lt;&gt;MONTH(BK$15)),
NETWORKDAYS.INTL($AW150,$AW150+_xlpm.DD,1,_xlpm.VD),
AND(MONTH($AW150)&lt;&gt;MONTH(BK$15),MONTH($AX150)=MONTH(BK$15)),
NETWORKDAYS.INTL(($AX150)-_xlpm.DD,$AX150,1,_xlpm.VD),
AND(MONTH($AW150)&lt;MONTH(BK$15),MONTH($AX150)&gt;MONTH(BK$15)),
NETWORKDAYS.INTL((EOMONTH(BK$15-1,1))-_xlpm.DD,EOMONTH(BK$15-1,1),1,_xlpm.VD),
AND(MONTH($AW150)=MONTH(BK$15),MONTH($AX150)=MONTH(BK$15)),
NETWORKDAYS.INTL($AW150,$AX150,1,_xlpm.VD)))),0)),
$DH150="месяц",
$BP150*BK150,
$DH150="неделя",
$BP150*BK150/7*(ROUNDUP((DAY(EOMONTH(BK$15,0)))/4,0))),
0)</f>
        <v/>
      </c>
      <c r="CC150" s="125">
        <f>SUM($BQ150:$CB150)</f>
        <v/>
      </c>
      <c r="CD150" s="126">
        <f>SUM($EH150:$EH150)</f>
        <v/>
      </c>
      <c r="CE150" s="126">
        <f>$CD150*$AB150</f>
        <v/>
      </c>
      <c r="CF150" s="126">
        <f>SUM($EK150:$EK150)</f>
        <v/>
      </c>
      <c r="CG150" s="126">
        <f>$CF150*$AB150</f>
        <v/>
      </c>
      <c r="CH150" s="126">
        <f>SUM($CC150,$CE150,$CG150)</f>
        <v/>
      </c>
      <c r="CI150" s="126">
        <f>$CH150*(1+$CM150)</f>
        <v/>
      </c>
      <c r="CJ150" s="127" t="n">
        <v>0</v>
      </c>
      <c r="CK150" s="126">
        <f>SUM($CH150:$CH150)*(1+$CJ150)</f>
        <v/>
      </c>
      <c r="CL150" s="126">
        <f>SUM($CH150:$CH150)*(1+$CM150)</f>
        <v/>
      </c>
      <c r="CM150" s="59" t="inlineStr">
        <is>
          <t>20%</t>
        </is>
      </c>
      <c r="CN150" s="59" t="n"/>
      <c r="CO150" s="72" t="n"/>
      <c r="CP150" s="59" t="n"/>
      <c r="CQ150" s="73" t="n"/>
      <c r="CR150" s="73" t="n"/>
      <c r="CS150" s="73" t="n"/>
      <c r="CT150" s="72" t="n"/>
      <c r="CU150" s="79" t="inlineStr">
        <is>
          <t> </t>
        </is>
      </c>
      <c r="CV150" s="60" t="n"/>
      <c r="CW150" s="60" t="n"/>
      <c r="CX150" s="60" t="n"/>
      <c r="CY150" s="127">
        <f>IFERROR(($CC150-$EE150)/($EE150/(1-$DQ150)),0)</f>
        <v/>
      </c>
      <c r="CZ150" s="127">
        <f>IFERROR(1-$EI150/($CE150),0)</f>
        <v/>
      </c>
      <c r="DA150" s="127">
        <f>IFERROR(1-$EL150/($CG150),0)</f>
        <v/>
      </c>
      <c r="DB150" s="126">
        <f>ROUND(IFERROR(($CI150/(1+$CM150)-$EN150),0),2)</f>
        <v/>
      </c>
      <c r="DC150" s="128" t="n"/>
      <c r="DD150" s="125" t="n"/>
      <c r="DE150" s="75" t="n">
        <v>0</v>
      </c>
      <c r="DF150" s="128" t="n"/>
      <c r="DG150" s="125">
        <f>IF($DC150=0,0,$DD150*($DC150*100%-$DE150*$DF150))*SUM($AB150:$AB150)</f>
        <v/>
      </c>
      <c r="DH150" s="129" t="inlineStr">
        <is>
          <t>месяц</t>
        </is>
      </c>
      <c r="DI150" s="130">
        <f t="array" ref="DI150">IFERROR(
IF($ES150="LisChannel",
(ROUND(((INDEX({174.625;153.888888888889;130.972222222222},MATCH($AI150,{2;3;4}),0))*$AG150*$AI150),2)),0),0)</f>
        <v/>
      </c>
      <c r="DJ150" s="130">
        <f>
_xlfn.LET(_xlpm.X,
IFERROR(
IF($ES150="НовиковТВ",
(_xlfn.LET(_xlpm.NTV,
_xlfn.LET(_xlpm.MIN,350000,
IF(SUMIFS($DI:$DI,$ES:$ES,"НовиковТВ")&lt;=_xlpm.MIN,
(SUMIFS($DI:$DI,$ES:$ES,"НовиковТВ")/(COUNTIFS($ES:$ES,"НовиковТВ")))*_xlpm.MIN/SUMIFS($DI:$DI,$ES:$ES,"НовиковТВ"),
DI150)),
_xlpm.NTV+$DG150/(1-(1-(_xlpm.NTV)*(1-$DL150)*(1-$DM150)*(1-$DN150)*(1-$DO150)*(1-$DP150)/_xlpm.NTV))))/(1+$EP150),
$DI150+$DG150/(1-(1-($DI150)*(1-$DL150)*(1-$DM150)*(1-$DN150)*(1-$DO150)*(1-$DP150)/$DI150))),
0),
_xlpm.X*(1+$CM150)*(1+$CW150)-_xlpm.X*(1+$CM150)+_xlpm.X)</f>
        <v/>
      </c>
      <c r="DK150" s="125" t="inlineStr">
        <is>
          <t>послед.</t>
        </is>
      </c>
      <c r="DL150" s="63" t="n">
        <v>0</v>
      </c>
      <c r="DM150" s="63" t="n">
        <v>0</v>
      </c>
      <c r="DN150" s="63" t="n">
        <v>0</v>
      </c>
      <c r="DO150" s="63" t="n">
        <v>0</v>
      </c>
      <c r="DP150" s="63" t="n">
        <v>0</v>
      </c>
      <c r="DQ150" s="63">
        <f t="array" ref="DQ150">IFERROR(_xlfn.IFS(
$DK150="послед.",1-(1-$DL150)*(1-$DM150)*(1-$DN150)*(1-$DO150)*(1-$DP150),
$DK150="сумм.",$DL150+$DM150+$DN150+$DO150+$DP150),
0)</f>
        <v/>
      </c>
      <c r="DR150" s="125">
        <f t="array" ref="DR150">
IFERROR(
_xlfn.IFS(
$BL150=0,
0,
$BL150&gt;0,
_xlfn.IFS($DK150="послед.",
$DJ150*(1-$DL150)*(1-$DM150)*(1-$DN150)*(1-$DO150)*(1-$DP150),
$DK150="сумм.",
$DJ150*(1-($DL150+$DM150+$DN150+$DO150+$DP150)))),0)</f>
        <v/>
      </c>
      <c r="DS150" s="125">
        <f t="array" ref="DS150">
IFERROR(_xlfn.IFS(
$DH150="день_1",
$DR150*$BL150/($AX150-$AW150+1)*AZ150*(DAY(EOMONTH(AZ$15,0))),
$DH150="день_2",
$DR150/30*MAX(MIN($AX150,EOMONTH(AZ$15,0))-MAX($AW150,AZ$15)+1,),
$DH150="раб.день",
$DR150/30*(IFERROR(
_xlfn.LET(_xlpm.VD,
CHOOSE(
{1;2;3;4;5;6;7;8;9;10;11;12;13;14;15;16;17;18},
45658,45659,45660,45661,45662,45663,45664,45665,45711,45724,45778,45779,45785,45786,45820,45821,45965,46022),
_xlfn.LET(_xlpm.DD,
MAX(MIN($AX150,EOMONTH(AZ$15,0))-MAX($AW150,AZ$15),),
_xlfn.IFS(
AND(MONTH($AW150)=MONTH(AZ$15),MONTH($AX150)&lt;&gt;MONTH(AZ$15)),
NETWORKDAYS.INTL($AW150,$AW150+_xlpm.DD,1,_xlpm.VD),
AND(MONTH($AW150)&lt;&gt;MONTH(AZ$15),MONTH($AX150)=MONTH(AZ$15)),
NETWORKDAYS.INTL(($AX150)-_xlpm.DD,$AX150,1,_xlpm.VD),
AND(MONTH($AW150)&lt;MONTH(AZ$15),MONTH($AX150)&gt;MONTH(AZ$15)),
NETWORKDAYS.INTL((EOMONTH(AZ$15-1,1))-_xlpm.DD,EOMONTH(AZ$15-1,1),1,_xlpm.VD),
AND(MONTH($AW150)=MONTH(AZ$15),MONTH($AX150)=MONTH(AZ$15)),
NETWORKDAYS.INTL($AW150,$AX150,1,_xlpm.VD)))),0)),
$DH150="месяц",
$DR150*AZ150,
$DH150="неделя",
$DR150*AZ150/7*(ROUNDUP((DAY(EOMONTH(AZ$15,0)))/4,0))),
0)</f>
        <v/>
      </c>
      <c r="DT150" s="125">
        <f t="array" ref="DT150">
IFERROR(_xlfn.IFS(
$DH150="день_1",
$DR150*$BL150/($AX150-$AW150+1)*BA150*(DAY(EOMONTH(BA$15,0))),
$DH150="день_2",
$DR150/30*MAX(MIN($AX150,EOMONTH(BA$15,0))-MAX($AW150,BA$15)+1,),
$DH150="раб.день",
$DR150/30*(IFERROR(
_xlfn.LET(_xlpm.VD,
CHOOSE(
{1;2;3;4;5;6;7;8;9;10;11;12;13;14;15;16;17;18},
45658,45659,45660,45661,45662,45663,45664,45665,45711,45724,45778,45779,45785,45786,45820,45821,45965,46022),
_xlfn.LET(_xlpm.DD,
MAX(MIN($AX150,EOMONTH(BA$15,0))-MAX($AW150,BA$15),),
_xlfn.IFS(
AND(MONTH($AW150)=MONTH(BA$15),MONTH($AX150)&lt;&gt;MONTH(BA$15)),
NETWORKDAYS.INTL($AW150,$AW150+_xlpm.DD,1,_xlpm.VD),
AND(MONTH($AW150)&lt;&gt;MONTH(BA$15),MONTH($AX150)=MONTH(BA$15)),
NETWORKDAYS.INTL(($AX150)-_xlpm.DD,$AX150,1,_xlpm.VD),
AND(MONTH($AW150)&lt;MONTH(BA$15),MONTH($AX150)&gt;MONTH(BA$15)),
NETWORKDAYS.INTL((EOMONTH(BA$15-1,1))-_xlpm.DD,EOMONTH(BA$15-1,1),1,_xlpm.VD),
AND(MONTH($AW150)=MONTH(BA$15),MONTH($AX150)=MONTH(BA$15)),
NETWORKDAYS.INTL($AW150,$AX150,1,_xlpm.VD)))),0)),
$DH150="месяц",
$DR150*BA150,
$DH150="неделя",
$DR150*BA150/7*(ROUNDUP((DAY(EOMONTH(BA$15,0)))/4,0))),
0)</f>
        <v/>
      </c>
      <c r="DU150" s="125">
        <f t="array" ref="DU150">
IFERROR(_xlfn.IFS(
$DH150="день_1",
$DR150*$BL150/($AX150-$AW150+1)*BB150*(DAY(EOMONTH(BB$15,0))),
$DH150="день_2",
$DR150/30*MAX(MIN($AX150,EOMONTH(BB$15,0))-MAX($AW150,BB$15)+1,),
$DH150="раб.день",
$DR150/30*(IFERROR(
_xlfn.LET(_xlpm.VD,
CHOOSE(
{1;2;3;4;5;6;7;8;9;10;11;12;13;14;15;16;17;18},
45658,45659,45660,45661,45662,45663,45664,45665,45711,45724,45778,45779,45785,45786,45820,45821,45965,46022),
_xlfn.LET(_xlpm.DD,
MAX(MIN($AX150,EOMONTH(BB$15,0))-MAX($AW150,BB$15),),
_xlfn.IFS(
AND(MONTH($AW150)=MONTH(BB$15),MONTH($AX150)&lt;&gt;MONTH(BB$15)),
NETWORKDAYS.INTL($AW150,$AW150+_xlpm.DD,1,_xlpm.VD),
AND(MONTH($AW150)&lt;&gt;MONTH(BB$15),MONTH($AX150)=MONTH(BB$15)),
NETWORKDAYS.INTL(($AX150)-_xlpm.DD,$AX150,1,_xlpm.VD),
AND(MONTH($AW150)&lt;MONTH(BB$15),MONTH($AX150)&gt;MONTH(BB$15)),
NETWORKDAYS.INTL((EOMONTH(BB$15-1,1))-_xlpm.DD,EOMONTH(BB$15-1,1),1,_xlpm.VD),
AND(MONTH($AW150)=MONTH(BB$15),MONTH($AX150)=MONTH(BB$15)),
NETWORKDAYS.INTL($AW150,$AX150,1,_xlpm.VD)))),0)),
$DH150="месяц",
$DR150*BB150,
$DH150="неделя",
$DR150*BB150/7*(ROUNDUP((DAY(EOMONTH(BB$15,0)))/4,0))),
0)</f>
        <v/>
      </c>
      <c r="DV150" s="125">
        <f t="array" ref="DV150">
IFERROR(_xlfn.IFS(
$DH150="день_1",
$DR150*$BL150/($AX150-$AW150+1)*BC150*(DAY(EOMONTH(BC$15,0))),
$DH150="день_2",
$DR150/30*MAX(MIN($AX150,EOMONTH(BC$15,0))-MAX($AW150,BC$15)+1,),
$DH150="раб.день",
$DR150/30*(IFERROR(
_xlfn.LET(_xlpm.VD,
CHOOSE(
{1;2;3;4;5;6;7;8;9;10;11;12;13;14;15;16;17;18},
45658,45659,45660,45661,45662,45663,45664,45665,45711,45724,45778,45779,45785,45786,45820,45821,45965,46022),
_xlfn.LET(_xlpm.DD,
MAX(MIN($AX150,EOMONTH(BC$15,0))-MAX($AW150,BC$15),),
_xlfn.IFS(
AND(MONTH($AW150)=MONTH(BC$15),MONTH($AX150)&lt;&gt;MONTH(BC$15)),
NETWORKDAYS.INTL($AW150,$AW150+_xlpm.DD,1,_xlpm.VD),
AND(MONTH($AW150)&lt;&gt;MONTH(BC$15),MONTH($AX150)=MONTH(BC$15)),
NETWORKDAYS.INTL(($AX150)-_xlpm.DD,$AX150,1,_xlpm.VD),
AND(MONTH($AW150)&lt;MONTH(BC$15),MONTH($AX150)&gt;MONTH(BC$15)),
NETWORKDAYS.INTL((EOMONTH(BC$15-1,1))-_xlpm.DD,EOMONTH(BC$15-1,1),1,_xlpm.VD),
AND(MONTH($AW150)=MONTH(BC$15),MONTH($AX150)=MONTH(BC$15)),
NETWORKDAYS.INTL($AW150,$AX150,1,_xlpm.VD)))),0)),
$DH150="месяц",
$DR150*BC150,
$DH150="неделя",
$DR150*BC150/7*(ROUNDUP((DAY(EOMONTH(BC$15,0)))/4,0))),
0)</f>
        <v/>
      </c>
      <c r="DW150" s="125">
        <f t="array" ref="DW150">
IFERROR(_xlfn.IFS(
$DH150="день_1",
$DR150*$BL150/($AX150-$AW150+1)*BD150*(DAY(EOMONTH(BD$15,0))),
$DH150="день_2",
$DR150/30*MAX(MIN($AX150,EOMONTH(BD$15,0))-MAX($AW150,BD$15)+1,),
$DH150="раб.день",
$DR150/30*(IFERROR(
_xlfn.LET(_xlpm.VD,
CHOOSE(
{1;2;3;4;5;6;7;8;9;10;11;12;13;14;15;16;17;18},
45658,45659,45660,45661,45662,45663,45664,45665,45711,45724,45778,45779,45785,45786,45820,45821,45965,46022),
_xlfn.LET(_xlpm.DD,
MAX(MIN($AX150,EOMONTH(BD$15,0))-MAX($AW150,BD$15),),
_xlfn.IFS(
AND(MONTH($AW150)=MONTH(BD$15),MONTH($AX150)&lt;&gt;MONTH(BD$15)),
NETWORKDAYS.INTL($AW150,$AW150+_xlpm.DD,1,_xlpm.VD),
AND(MONTH($AW150)&lt;&gt;MONTH(BD$15),MONTH($AX150)=MONTH(BD$15)),
NETWORKDAYS.INTL(($AX150)-_xlpm.DD,$AX150,1,_xlpm.VD),
AND(MONTH($AW150)&lt;MONTH(BD$15),MONTH($AX150)&gt;MONTH(BD$15)),
NETWORKDAYS.INTL((EOMONTH(BD$15-1,1))-_xlpm.DD,EOMONTH(BD$15-1,1),1,_xlpm.VD),
AND(MONTH($AW150)=MONTH(BD$15),MONTH($AX150)=MONTH(BD$15)),
NETWORKDAYS.INTL($AW150,$AX150,1,_xlpm.VD)))),0)),
$DH150="месяц",
$DR150*BD150,
$DH150="неделя",
$DR150*BD150/7*(ROUNDUP((DAY(EOMONTH(BD$15,0)))/4,0))),
0)</f>
        <v/>
      </c>
      <c r="DX150" s="125">
        <f t="array" ref="DX150">
IFERROR(_xlfn.IFS(
$DH150="день_1",
$DR150*$BL150/($AX150-$AW150+1)*BE150*(DAY(EOMONTH(BE$15,0))),
$DH150="день_2",
$DR150/30*MAX(MIN($AX150,EOMONTH(BE$15,0))-MAX($AW150,BE$15)+1,),
$DH150="раб.день",
$DR150/30*(IFERROR(
_xlfn.LET(_xlpm.VD,
CHOOSE(
{1;2;3;4;5;6;7;8;9;10;11;12;13;14;15;16;17;18},
45658,45659,45660,45661,45662,45663,45664,45665,45711,45724,45778,45779,45785,45786,45820,45821,45965,46022),
_xlfn.LET(_xlpm.DD,
MAX(MIN($AX150,EOMONTH(BE$15,0))-MAX($AW150,BE$15),),
_xlfn.IFS(
AND(MONTH($AW150)=MONTH(BE$15),MONTH($AX150)&lt;&gt;MONTH(BE$15)),
NETWORKDAYS.INTL($AW150,$AW150+_xlpm.DD,1,_xlpm.VD),
AND(MONTH($AW150)&lt;&gt;MONTH(BE$15),MONTH($AX150)=MONTH(BE$15)),
NETWORKDAYS.INTL(($AX150)-_xlpm.DD,$AX150,1,_xlpm.VD),
AND(MONTH($AW150)&lt;MONTH(BE$15),MONTH($AX150)&gt;MONTH(BE$15)),
NETWORKDAYS.INTL((EOMONTH(BE$15-1,1))-_xlpm.DD,EOMONTH(BE$15-1,1),1,_xlpm.VD),
AND(MONTH($AW150)=MONTH(BE$15),MONTH($AX150)=MONTH(BE$15)),
NETWORKDAYS.INTL($AW150,$AX150,1,_xlpm.VD)))),0)),
$DH150="месяц",
$DR150*BE150,
$DH150="неделя",
$DR150*BE150/7*(ROUNDUP((DAY(EOMONTH(BE$15,0)))/4,0))),
0)</f>
        <v/>
      </c>
      <c r="DY150" s="125">
        <f t="array" ref="DY150">
IFERROR(_xlfn.IFS(
$DH150="день_1",
$DR150*$BL150/($AX150-$AW150+1)*BF150*(DAY(EOMONTH(BF$15,0))),
$DH150="день_2",
$DR150/30*MAX(MIN($AX150,EOMONTH(BF$15,0))-MAX($AW150,BF$15)+1,),
$DH150="раб.день",
$DR150/30*(IFERROR(
_xlfn.LET(_xlpm.VD,
CHOOSE(
{1;2;3;4;5;6;7;8;9;10;11;12;13;14;15;16;17;18},
45658,45659,45660,45661,45662,45663,45664,45665,45711,45724,45778,45779,45785,45786,45820,45821,45965,46022),
_xlfn.LET(_xlpm.DD,
MAX(MIN($AX150,EOMONTH(BF$15,0))-MAX($AW150,BF$15),),
_xlfn.IFS(
AND(MONTH($AW150)=MONTH(BF$15),MONTH($AX150)&lt;&gt;MONTH(BF$15)),
NETWORKDAYS.INTL($AW150,$AW150+_xlpm.DD,1,_xlpm.VD),
AND(MONTH($AW150)&lt;&gt;MONTH(BF$15),MONTH($AX150)=MONTH(BF$15)),
NETWORKDAYS.INTL(($AX150)-_xlpm.DD,$AX150,1,_xlpm.VD),
AND(MONTH($AW150)&lt;MONTH(BF$15),MONTH($AX150)&gt;MONTH(BF$15)),
NETWORKDAYS.INTL((EOMONTH(BF$15-1,1))-_xlpm.DD,EOMONTH(BF$15-1,1),1,_xlpm.VD),
AND(MONTH($AW150)=MONTH(BF$15),MONTH($AX150)=MONTH(BF$15)),
NETWORKDAYS.INTL($AW150,$AX150,1,_xlpm.VD)))),0)),
$DH150="месяц",
$DR150*BF150,
$DH150="неделя",
$DR150*BF150/7*(ROUNDUP((DAY(EOMONTH(BF$15,0)))/4,0))),
0)</f>
        <v/>
      </c>
      <c r="DZ150" s="125">
        <f t="array" ref="DZ150">
IFERROR(_xlfn.IFS(
$DH150="день_1",
$DR150*$BL150/($AX150-$AW150+1)*BG150*(DAY(EOMONTH(BG$15,0))),
$DH150="день_2",
$DR150/30*MAX(MIN($AX150,EOMONTH(BG$15,0))-MAX($AW150,BG$15)+1,),
$DH150="раб.день",
$DR150/30*(IFERROR(
_xlfn.LET(_xlpm.VD,
CHOOSE(
{1;2;3;4;5;6;7;8;9;10;11;12;13;14;15;16;17;18},
45658,45659,45660,45661,45662,45663,45664,45665,45711,45724,45778,45779,45785,45786,45820,45821,45965,46022),
_xlfn.LET(_xlpm.DD,
MAX(MIN($AX150,EOMONTH(BG$15,0))-MAX($AW150,BG$15),),
_xlfn.IFS(
AND(MONTH($AW150)=MONTH(BG$15),MONTH($AX150)&lt;&gt;MONTH(BG$15)),
NETWORKDAYS.INTL($AW150,$AW150+_xlpm.DD,1,_xlpm.VD),
AND(MONTH($AW150)&lt;&gt;MONTH(BG$15),MONTH($AX150)=MONTH(BG$15)),
NETWORKDAYS.INTL(($AX150)-_xlpm.DD,$AX150,1,_xlpm.VD),
AND(MONTH($AW150)&lt;MONTH(BG$15),MONTH($AX150)&gt;MONTH(BG$15)),
NETWORKDAYS.INTL((EOMONTH(BG$15-1,1))-_xlpm.DD,EOMONTH(BG$15-1,1),1,_xlpm.VD),
AND(MONTH($AW150)=MONTH(BG$15),MONTH($AX150)=MONTH(BG$15)),
NETWORKDAYS.INTL($AW150,$AX150,1,_xlpm.VD)))),0)),
$DH150="месяц",
$DR150*BG150,
$DH150="неделя",
$DR150*BG150/7*(ROUNDUP((DAY(EOMONTH(BG$15,0)))/4,0))),
0)</f>
        <v/>
      </c>
      <c r="EA150" s="125">
        <f t="array" ref="EA150">
IFERROR(_xlfn.IFS(
$DH150="день_1",
$DR150*$BL150/($AX150-$AW150+1)*BH150*(DAY(EOMONTH(BH$15,0))),
$DH150="день_2",
$DR150/30*MAX(MIN($AX150,EOMONTH(BH$15,0))-MAX($AW150,BH$15)+1,),
$DH150="раб.день",
$DR150/30*(IFERROR(
_xlfn.LET(_xlpm.VD,
CHOOSE(
{1;2;3;4;5;6;7;8;9;10;11;12;13;14;15;16;17;18},
45658,45659,45660,45661,45662,45663,45664,45665,45711,45724,45778,45779,45785,45786,45820,45821,45965,46022),
_xlfn.LET(_xlpm.DD,
MAX(MIN($AX150,EOMONTH(BH$15,0))-MAX($AW150,BH$15),),
_xlfn.IFS(
AND(MONTH($AW150)=MONTH(BH$15),MONTH($AX150)&lt;&gt;MONTH(BH$15)),
NETWORKDAYS.INTL($AW150,$AW150+_xlpm.DD,1,_xlpm.VD),
AND(MONTH($AW150)&lt;&gt;MONTH(BH$15),MONTH($AX150)=MONTH(BH$15)),
NETWORKDAYS.INTL(($AX150)-_xlpm.DD,$AX150,1,_xlpm.VD),
AND(MONTH($AW150)&lt;MONTH(BH$15),MONTH($AX150)&gt;MONTH(BH$15)),
NETWORKDAYS.INTL((EOMONTH(BH$15-1,1))-_xlpm.DD,EOMONTH(BH$15-1,1),1,_xlpm.VD),
AND(MONTH($AW150)=MONTH(BH$15),MONTH($AX150)=MONTH(BH$15)),
NETWORKDAYS.INTL($AW150,$AX150,1,_xlpm.VD)))),0)),
$DH150="месяц",
$DR150*BH150,
$DH150="неделя",
$DR150*BH150/7*(ROUNDUP((DAY(EOMONTH(BH$15,0)))/4,0))),
0)</f>
        <v/>
      </c>
      <c r="EB150" s="125">
        <f t="array" ref="EB150">
IFERROR(_xlfn.IFS(
$DH150="день_1",
$DR150*$BL150/($AX150-$AW150+1)*BI150*(DAY(EOMONTH(BI$15,0))),
$DH150="день_2",
$DR150/30*MAX(MIN($AX150,EOMONTH(BI$15,0))-MAX($AW150,BI$15)+1,),
$DH150="раб.день",
$DR150/30*(IFERROR(
_xlfn.LET(_xlpm.VD,
CHOOSE(
{1;2;3;4;5;6;7;8;9;10;11;12;13;14;15;16;17;18},
45658,45659,45660,45661,45662,45663,45664,45665,45711,45724,45778,45779,45785,45786,45820,45821,45965,46022),
_xlfn.LET(_xlpm.DD,
MAX(MIN($AX150,EOMONTH(BI$15,0))-MAX($AW150,BI$15),),
_xlfn.IFS(
AND(MONTH($AW150)=MONTH(BI$15),MONTH($AX150)&lt;&gt;MONTH(BI$15)),
NETWORKDAYS.INTL($AW150,$AW150+_xlpm.DD,1,_xlpm.VD),
AND(MONTH($AW150)&lt;&gt;MONTH(BI$15),MONTH($AX150)=MONTH(BI$15)),
NETWORKDAYS.INTL(($AX150)-_xlpm.DD,$AX150,1,_xlpm.VD),
AND(MONTH($AW150)&lt;MONTH(BI$15),MONTH($AX150)&gt;MONTH(BI$15)),
NETWORKDAYS.INTL((EOMONTH(BI$15-1,1))-_xlpm.DD,EOMONTH(BI$15-1,1),1,_xlpm.VD),
AND(MONTH($AW150)=MONTH(BI$15),MONTH($AX150)=MONTH(BI$15)),
NETWORKDAYS.INTL($AW150,$AX150,1,_xlpm.VD)))),0)),
$DH150="месяц",
$DR150*BI150,
$DH150="неделя",
$DR150*BI150/7*(ROUNDUP((DAY(EOMONTH(BI$15,0)))/4,0))),
0)</f>
        <v/>
      </c>
      <c r="EC150" s="125">
        <f t="array" ref="EC150">
IFERROR(_xlfn.IFS(
$DH150="день_1",
$DR150*$BL150/($AX150-$AW150+1)*BJ150*(DAY(EOMONTH(BJ$15,0))),
$DH150="день_2",
$DR150/30*MAX(MIN($AX150,EOMONTH(BJ$15,0))-MAX($AW150,BJ$15)+1,),
$DH150="раб.день",
$DR150/30*(IFERROR(
_xlfn.LET(_xlpm.VD,
CHOOSE(
{1;2;3;4;5;6;7;8;9;10;11;12;13;14;15;16;17;18},
45658,45659,45660,45661,45662,45663,45664,45665,45711,45724,45778,45779,45785,45786,45820,45821,45965,46022),
_xlfn.LET(_xlpm.DD,
MAX(MIN($AX150,EOMONTH(BJ$15,0))-MAX($AW150,BJ$15),),
_xlfn.IFS(
AND(MONTH($AW150)=MONTH(BJ$15),MONTH($AX150)&lt;&gt;MONTH(BJ$15)),
NETWORKDAYS.INTL($AW150,$AW150+_xlpm.DD,1,_xlpm.VD),
AND(MONTH($AW150)&lt;&gt;MONTH(BJ$15),MONTH($AX150)=MONTH(BJ$15)),
NETWORKDAYS.INTL(($AX150)-_xlpm.DD,$AX150,1,_xlpm.VD),
AND(MONTH($AW150)&lt;MONTH(BJ$15),MONTH($AX150)&gt;MONTH(BJ$15)),
NETWORKDAYS.INTL((EOMONTH(BJ$15-1,1))-_xlpm.DD,EOMONTH(BJ$15-1,1),1,_xlpm.VD),
AND(MONTH($AW150)=MONTH(BJ$15),MONTH($AX150)=MONTH(BJ$15)),
NETWORKDAYS.INTL($AW150,$AX150,1,_xlpm.VD)))),0)),
$DH150="месяц",
$DR150*BJ150,
$DH150="неделя",
$DR150*BJ150/7*(ROUNDUP((DAY(EOMONTH(BJ$15,0)))/4,0))),
0)</f>
        <v/>
      </c>
      <c r="ED150" s="125">
        <f t="array" ref="ED150">
IFERROR(_xlfn.IFS(
$DH150="день_1",
$DR150*$BL150/($AX150-$AW150+1)*BK150*(DAY(EOMONTH(BK$15,0))),
$DH150="день_2",
$DR150/30*MAX(MIN($AX150,EOMONTH(BK$15,0))-MAX($AW150,BK$15)+1,),
$DH150="раб.день",
$DR150/30*(IFERROR(
_xlfn.LET(_xlpm.VD,
CHOOSE(
{1;2;3;4;5;6;7;8;9;10;11;12;13;14;15;16;17;18},
45658,45659,45660,45661,45662,45663,45664,45665,45711,45724,45778,45779,45785,45786,45820,45821,45965,46022),
_xlfn.LET(_xlpm.DD,
MAX(MIN($AX150,EOMONTH(BK$15,0))-MAX($AW150,BK$15),),
_xlfn.IFS(
AND(MONTH($AW150)=MONTH(BK$15),MONTH($AX150)&lt;&gt;MONTH(BK$15)),
NETWORKDAYS.INTL($AW150,$AW150+_xlpm.DD,1,_xlpm.VD),
AND(MONTH($AW150)&lt;&gt;MONTH(BK$15),MONTH($AX150)=MONTH(BK$15)),
NETWORKDAYS.INTL(($AX150)-_xlpm.DD,$AX150,1,_xlpm.VD),
AND(MONTH($AW150)&lt;MONTH(BK$15),MONTH($AX150)&gt;MONTH(BK$15)),
NETWORKDAYS.INTL((EOMONTH(BK$15-1,1))-_xlpm.DD,EOMONTH(BK$15-1,1),1,_xlpm.VD),
AND(MONTH($AW150)=MONTH(BK$15),MONTH($AX150)=MONTH(BK$15)),
NETWORKDAYS.INTL($AW150,$AX150,1,_xlpm.VD)))),0)),
$DH150="месяц",
$DR150*BK150,
$DH150="неделя",
$DR150*BK150/7*(ROUNDUP((DAY(EOMONTH(BK$15,0)))/4,0))),
0)</f>
        <v/>
      </c>
      <c r="EE150" s="125">
        <f>SUM($DS150,$DT150,$DU150,$DV150,$DW150,$DX150,$DY150,$DZ150,$EA150,$EB150,$EC150,$ED150)</f>
        <v/>
      </c>
      <c r="EF150" s="125">
        <f>IFERROR(ROUND($EE150*(1+$EP150),2),0)</f>
        <v/>
      </c>
      <c r="EG150" s="128" t="n">
        <v>1</v>
      </c>
      <c r="EH150" s="126" t="n">
        <v>0</v>
      </c>
      <c r="EI150" s="126">
        <f>ROUND(SUM($EH150:$EH150)*SUM($AB150:$AB150)*$EG150,2)</f>
        <v/>
      </c>
      <c r="EJ150" s="126">
        <f>ROUND($EI150*(1+$EP150),2)</f>
        <v/>
      </c>
      <c r="EK150" s="126" t="n">
        <v>0</v>
      </c>
      <c r="EL150" s="126">
        <f>ROUND(SUM($EK150:$EK150)*SUM($AB150:$AB150)*$EG150,2)</f>
        <v/>
      </c>
      <c r="EM150" s="126">
        <f>ROUND($EL150*(1+$EP150),2)</f>
        <v/>
      </c>
      <c r="EN150" s="126">
        <f>SUM($EE150,$EI150,$EL150)</f>
        <v/>
      </c>
      <c r="EO150" s="126">
        <f>SUM($EF150,$EJ150,$EM150)</f>
        <v/>
      </c>
      <c r="EP150" s="59" t="inlineStr">
        <is>
          <t>20%</t>
        </is>
      </c>
      <c r="EQ150" s="59" t="n"/>
      <c r="ER150" s="60">
        <f t="array" ref="ER150">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MATCH(ES150,
{"AMS";"RussOutdoor";"HD Outdoor";"Ingroup";"IQ";"Ledproduction";"LisChannel";"Logic";"Media-PPL";"NovikovTV | НовиковТВ";"SMA";"SOK";"КрокусТВ | CrocusTV | IndoorTV";"Сити";"ТЯК Москва"},
0)),"")</f>
        <v/>
      </c>
      <c r="ES150" s="60" t="n"/>
      <c r="ET150" s="60">
        <f t="array" ref="ET150">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MATCH(ES150,
{"AMS";"RussOutdoor";"HD Outdoor";"Ingroup";"IQ";"Ledproduction";"LisChannel";"Logic";"Media-PPL";"NovikovTV | НовиковТВ";"SMA";"SOK";"КрокусТВ | CrocusTV | IndoorTV";"Сити";"ТЯК Москва"},
0)),"")</f>
        <v/>
      </c>
      <c r="EU150" s="60" t="n"/>
      <c r="EV150" s="60" t="n"/>
      <c r="EX150" s="110">
        <f t="array" ref="EX150">
($AR150/30
+N("ТРАФИК ПЛОЩАДКИ"))*
(IFERROR(
_xlfn.LET(
_xlpm.GPR,
HLOOKUP($L150,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(MATCH($T150,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IF($Q150="цифровой",_xlpm.GPR/$AG150,_xlpm.GPR/60)),
0)
+N("DWELL TIME"))*
(IF($AB150=0,0,IF($AB150=1,0.3,IF($AB150=2,0.5,IF($AB150&gt;2,1))))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_xlfn.IFS($AC150="да",1.2,$AC150="нет",1)*
_xlfn.IFS($AD150="да",1.2,$AD150="нет",1)*
IF(R150="статический",1,1.2)*
$X150*
INDEX(
{1.2;1;1.2;1.2;1;1.2;1.2;1.2;1.2;1.2;1.2;1;1.2;1.2;1.2;1.2;1;1;1.2;1.2;1.2;1;1;1;1;1.2;1.2;1.2;1.2;1;1;1;1;1.2;1.2;1.2;1.2;1.2;1.2;1.2;1.2;1;1;1.2;1;1;1;1;1.5;1;1;1.5;1.5;1.2},
MATCH($Q150,_xlpm.MI,0)))&gt;{0.02;0.04;0.06;0.1;0.2;0.4;0.6;0.8;1;2;4;6})),
{0;1;2;3;4;5;6;7;8;9;10;11;12},
0)))
+N("КОЭФФИЦИЕНТ КОНТАКТА"))))*
(_xlfn.IFS($X150&lt;0.1,$X150/1000,$X150&gt;25,5.2,AND($X150&gt;=0.1,$X150&lt;=25),(($X150*2+0.1)/10)*($X150/10)))*
IFERROR((_xlfn.LET(
_xlpm.MA,
{0;0.8;0.85;0.9;0.95;1},
_xlpm.MAA,
{0;1;2;3;4;5},
INDEX(_xlpm.MA,MATCH(SUMPRODUCT(--((IF(ROUND(_xlpm.MAA,1)&gt;5,5,ROUND($AB150,1)))&gt;{0;1;2;3;4;5})),_xlpm.MAA,0)))
+N("КОЭФФИЦИЕНТ КОЛ-ВО КОНСТРУКЦИЙ")),1)*
$AB150,0))*
(IF($Q150="цифровой",$AG150/15*$AI150,1)
+N("ДЛЯ ЦИФРЫ"))</f>
        <v/>
      </c>
      <c r="EY150" s="110">
        <f>IFERROR(EX150*AY150,0)</f>
        <v/>
      </c>
      <c r="EZ150" s="131">
        <f>IFERROR(DP150/EY150*1000,0)</f>
        <v/>
      </c>
      <c r="FA150" s="112">
        <f>IFERROR(FC150/FB150,0)</f>
        <v/>
      </c>
      <c r="FB150" s="112">
        <f>IFERROR((FC150/(EY150/FF150*#REF!))*0.825,0)</f>
        <v/>
      </c>
      <c r="FC150" s="112">
        <f>IFERROR(((EX150*30/AR150)*100)/30,0)</f>
        <v/>
      </c>
      <c r="FD150" s="112">
        <f>IFERROR(EY150/G150*100%,0)</f>
        <v/>
      </c>
      <c r="FE150" s="112">
        <f>IFERROR(FD150/FC150*100%,0)</f>
        <v/>
      </c>
      <c r="FF150" s="110">
        <f>IFERROR(AR150/30*AY150,0)</f>
        <v/>
      </c>
    </row>
    <row r="151" ht="13" customHeight="1">
      <c r="A151" s="59" t="n"/>
      <c r="B151" s="60" t="n"/>
      <c r="C151" s="60" t="n"/>
      <c r="D151" s="60">
        <f t="array" ref="D151">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MATCH($E151,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51" s="60">
        <f t="array" ref="E151">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MATCH($F151,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51" s="60" t="inlineStr"/>
      <c r="G151" s="60" t="n"/>
      <c r="H151" s="60">
        <f t="array" ref="H151">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MATCH($I151,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51" s="60" t="n"/>
      <c r="J151" s="60" t="n"/>
      <c r="K151" s="60" t="n"/>
      <c r="L151" s="60" t="n"/>
      <c r="M151" s="60" t="n"/>
      <c r="N151" s="60" t="n"/>
      <c r="O151" s="60" t="n"/>
      <c r="P151" s="60">
        <f t="array" ref="P151">
_xlfn.IFS(
ISNUMBER(MATCH($Q151,{"шелфбаннер","разделитель","монетница","чековая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ISNUMBER(MATCH($Q151,{"LED/LCD","видеокулер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ISNUMBER(MATCH($Q151,{"автомобиль","машина","выставочное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ISNUMBER(MATCH($Q151,{"билборд","лифтовая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ISNUMBER(MATCH($Q151,{"навигация","подвесной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ISNUMBER(MATCH($Q151,{"движущаяся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ISNUMBER(MATCH($Q151,{"каталог","журнал"},)),
"Пресса",
$Q151="","")</f>
        <v/>
      </c>
      <c r="Q151" s="60" t="n"/>
      <c r="R151" s="60">
        <f t="array" ref="R151">
IFERROR(
_xlfn.IFS(
OR(ISNUMBER(MATCH($Q151,{"экспозиция","макет","стенд","автостенд","авто стенд","выставочное пространство","выставочные стенды","модульные выставочные стенды","3Д конструкция","3D конструкция"},)),P151="Экспонирование"),
"нестандартный",
ISNUMBER(MATCH($Q151,{"скроллер","призматрон"},)),
"динамический",
$P151="Видео",
"цифровой",
OR($P151="Пресса",$P151="Щит",$P151="POSm",$P151="Подвес",$P151="Брендирование/оклейка"),
"статический"),"")</f>
        <v/>
      </c>
      <c r="S151" s="59" t="n"/>
      <c r="T151" s="60" t="n"/>
      <c r="U151" s="60" t="n"/>
      <c r="V151" s="60">
        <f>
IF(P151="Видео",
"цифровой постер/ролик",
IF(ISNUMBER(MATCH(Q151,{"короб световой","короб световой | лайтбокс","короб световой | кристалайт","лайтбокс","лайт бокс","кристалайт","LB","lightbox"},)),
"бэклит",
IF(P151="Брендирование/оклейка",
"перфарированная пленка/самоклейка",
IF(P151="Экспонирование",
"под запрос",
IF(P151="Подвес",
"баннер/ткань",
"")))))</f>
        <v/>
      </c>
      <c r="W151" s="59" t="n"/>
      <c r="X151" s="59" t="n"/>
      <c r="Y151" s="59" t="n"/>
      <c r="Z151" s="61" t="n"/>
      <c r="AA151" s="61" t="n"/>
      <c r="AB151" s="61">
        <f>IF(BL151&gt;0,Z151,0)</f>
        <v/>
      </c>
      <c r="AC151" s="59" t="n"/>
      <c r="AD151" s="59" t="n"/>
      <c r="AE151" s="59" t="n"/>
      <c r="AF151" s="59" t="n"/>
      <c r="AG151" s="59" t="n"/>
      <c r="AH151" s="59" t="n"/>
      <c r="AI151" s="59" t="n"/>
      <c r="AJ151" s="59" t="n"/>
      <c r="AK151" s="59" t="n"/>
      <c r="AL151" s="62">
        <f>IFERROR(IF(OR(R151="статический",R151="динамический",R151="нестандартный",R151="",R151=""),"-",IF(AND(AH151="-",AI151="-"),"-",AK151*3600/AH151*AI151)),"-")</f>
        <v/>
      </c>
      <c r="AM151" s="62">
        <f>IFERROR(IF(OR(R151="статический",R151="динамический",R151="",R151="", R151="BTL",R151="нестандартный"),"-",AG151*AI151*AL151/60),"-")</f>
        <v/>
      </c>
      <c r="AN151" s="63">
        <f>IFERROR(IF(AH151="","-",AG151*AI151/AH151),"-")</f>
        <v/>
      </c>
      <c r="AO151" s="59">
        <f>IFERROR(IF(OR($R151="статический",$R151="динамический",$R151="",$R151="",$R151="BTL",$R151="нестандартный"),"-",$AL151*$AY151),"-")</f>
        <v/>
      </c>
      <c r="AP151" s="62">
        <f>IFERROR(IF(OR($R151="статический",$R151="динамический",$R151="",$R151="",$R151="BTL",$R151="нестандартный"),"-",$AM151*AY151),"-")</f>
        <v/>
      </c>
      <c r="AQ151" s="64" t="n"/>
      <c r="AR151" s="61" t="n"/>
      <c r="AS151" s="61" t="n"/>
      <c r="AT151" s="61" t="n"/>
      <c r="AU151" s="65" t="n"/>
      <c r="AV151" s="124">
        <f>IFERROR(DR151/AT151*1000,"n/a")</f>
        <v/>
      </c>
      <c r="AW151" s="67" t="n"/>
      <c r="AX151" s="67" t="n"/>
      <c r="AY151" s="43">
        <f>IFERROR(IF(OR($AW151="",$AX151=""),"",_xlfn.DAYS($AX151+1,$AW151)),"")</f>
        <v/>
      </c>
      <c r="AZ151" s="68">
        <f t="array" ref="AZ151">
_xlfn.LET(_xlpm.COEFF,
IF($AW151+$AX151=0,0,IF(MAX(MIN($AX151,EOMONTH(AZ$15,0))-MAX($AW151,AZ$15)+1,)&gt;0,1,0)),
_xlfn.IFS(
$ES151="LisChannel",
_xlpm.COEFF*
INDEX({1;1;1.2;1.2;1;1;1;1;1.2;1.2;1.2;1.2},
MATCH(MONTH(AZ$15),
{1,2,3,4,5,6,7,8,9,10,11,12})),
CONCATENATE($ES151," ",$L151)="RussOutdoor метро",
_xlpm.COEFF*
INDEX({0.8;0.9;1.1;1.1;1;1;1;1;1.1;1.1;1.1;1.1},
MATCH(MONTH(AZ$15),
{1,2,3,4,5,6,7,8,9,10,11,12})),
$ES151&lt;&gt;"LisChannel",
_xlpm.COEFF,
$ES151&lt;&gt;"RussOutdoor",
_xlpm.COEFF))</f>
        <v/>
      </c>
      <c r="BA151" s="68">
        <f t="array" ref="BA151">
_xlfn.LET(_xlpm.COEFF,
IF($AW151+$AX151=0,0,IF(MAX(MIN($AX151,EOMONTH(BA$15,0))-MAX($AW151,BA$15)+1,)&gt;0,1,0)),
_xlfn.IFS(
$ES151="LisChannel",
_xlpm.COEFF*
INDEX({1;1;1.2;1.2;1;1;1;1;1.2;1.2;1.2;1.2},
MATCH(MONTH(BA$15),
{1,2,3,4,5,6,7,8,9,10,11,12})),
CONCATENATE($ES151," ",$L151)="RussOutdoor метро",
_xlpm.COEFF*
INDEX({0.8;0.9;1.1;1.1;1;1;1;1;1.1;1.1;1.1;1.1},
MATCH(MONTH(BA$15),
{1,2,3,4,5,6,7,8,9,10,11,12})),
$ES151&lt;&gt;"LisChannel",
_xlpm.COEFF,
$ES151&lt;&gt;"RussOutdoor",
_xlpm.COEFF))</f>
        <v/>
      </c>
      <c r="BB151" s="68">
        <f t="array" ref="BB151">
_xlfn.LET(_xlpm.COEFF,
IF($AW151+$AX151=0,0,IF(MAX(MIN($AX151,EOMONTH(BB$15,0))-MAX($AW151,BB$15)+1,)&gt;0,1,0)),
_xlfn.IFS(
$ES151="LisChannel",
_xlpm.COEFF*
INDEX({1;1;1.2;1.2;1;1;1;1;1.2;1.2;1.2;1.2},
MATCH(MONTH(BB$15),
{1,2,3,4,5,6,7,8,9,10,11,12})),
CONCATENATE($ES151," ",$L151)="RussOutdoor метро",
_xlpm.COEFF*
INDEX({0.8;0.9;1.1;1.1;1;1;1;1;1.1;1.1;1.1;1.1},
MATCH(MONTH(BB$15),
{1,2,3,4,5,6,7,8,9,10,11,12})),
$ES151&lt;&gt;"LisChannel",
_xlpm.COEFF,
$ES151&lt;&gt;"RussOutdoor",
_xlpm.COEFF))</f>
        <v/>
      </c>
      <c r="BC151" s="68">
        <f t="array" ref="BC151">
_xlfn.LET(_xlpm.COEFF,
IF($AW151+$AX151=0,0,IF(MAX(MIN($AX151,EOMONTH(BC$15,0))-MAX($AW151,BC$15)+1,)&gt;0,1,0)),
_xlfn.IFS(
$ES151="LisChannel",
_xlpm.COEFF*
INDEX({1;1;1.2;1.2;1;1;1;1;1.2;1.2;1.2;1.2},
MATCH(MONTH(BC$15),
{1,2,3,4,5,6,7,8,9,10,11,12})),
CONCATENATE($ES151," ",$L151)="RussOutdoor метро",
_xlpm.COEFF*
INDEX({0.8;0.9;1.1;1.1;1;1;1;1;1.1;1.1;1.1;1.1},
MATCH(MONTH(BC$15),
{1,2,3,4,5,6,7,8,9,10,11,12})),
$ES151&lt;&gt;"LisChannel",
_xlpm.COEFF,
$ES151&lt;&gt;"RussOutdoor",
_xlpm.COEFF))</f>
        <v/>
      </c>
      <c r="BD151" s="68">
        <f t="array" ref="BD151">
_xlfn.LET(_xlpm.COEFF,
IF($AW151+$AX151=0,0,IF(MAX(MIN($AX151,EOMONTH(BD$15,0))-MAX($AW151,BD$15)+1,)&gt;0,1,0)),
_xlfn.IFS(
$ES151="LisChannel",
_xlpm.COEFF*
INDEX({1;1;1.2;1.2;1;1;1;1;1.2;1.2;1.2;1.2},
MATCH(MONTH(BD$15),
{1,2,3,4,5,6,7,8,9,10,11,12})),
CONCATENATE($ES151," ",$L151)="RussOutdoor метро",
_xlpm.COEFF*
INDEX({0.8;0.9;1.1;1.1;1;1;1;1;1.1;1.1;1.1;1.1},
MATCH(MONTH(BD$15),
{1,2,3,4,5,6,7,8,9,10,11,12})),
$ES151&lt;&gt;"LisChannel",
_xlpm.COEFF,
$ES151&lt;&gt;"RussOutdoor",
_xlpm.COEFF))</f>
        <v/>
      </c>
      <c r="BE151" s="68">
        <f t="array" ref="BE151">
_xlfn.LET(_xlpm.COEFF,
IF($AW151+$AX151=0,0,IF(MAX(MIN($AX151,EOMONTH(BE$15,0))-MAX($AW151,BE$15)+1,)&gt;0,1,0)),
_xlfn.IFS(
$ES151="LisChannel",
_xlpm.COEFF*
INDEX({1;1;1.2;1.2;1;1;1;1;1.2;1.2;1.2;1.2},
MATCH(MONTH(BE$15),
{1,2,3,4,5,6,7,8,9,10,11,12})),
CONCATENATE($ES151," ",$L151)="RussOutdoor метро",
_xlpm.COEFF*
INDEX({0.8;0.9;1.1;1.1;1;1;1;1;1.1;1.1;1.1;1.1},
MATCH(MONTH(BE$15),
{1,2,3,4,5,6,7,8,9,10,11,12})),
$ES151&lt;&gt;"LisChannel",
_xlpm.COEFF,
$ES151&lt;&gt;"RussOutdoor",
_xlpm.COEFF))</f>
        <v/>
      </c>
      <c r="BF151" s="68">
        <f t="array" ref="BF151">
_xlfn.LET(_xlpm.COEFF,
IF($AW151+$AX151=0,0,IF(MAX(MIN($AX151,EOMONTH(BF$15,0))-MAX($AW151,BF$15)+1,)&gt;0,1,0)),
_xlfn.IFS(
$ES151="LisChannel",
_xlpm.COEFF*
INDEX({1;1;1.2;1.2;1;1;1;1;1.2;1.2;1.2;1.2},
MATCH(MONTH(BF$15),
{1,2,3,4,5,6,7,8,9,10,11,12})),
CONCATENATE($ES151," ",$L151)="RussOutdoor метро",
_xlpm.COEFF*
INDEX({0.8;0.9;1.1;1.1;1;1;1;1;1.1;1.1;1.1;1.1},
MATCH(MONTH(BF$15),
{1,2,3,4,5,6,7,8,9,10,11,12})),
$ES151&lt;&gt;"LisChannel",
_xlpm.COEFF,
$ES151&lt;&gt;"RussOutdoor",
_xlpm.COEFF))</f>
        <v/>
      </c>
      <c r="BG151" s="68">
        <f t="array" ref="BG151">
_xlfn.LET(_xlpm.COEFF,
IF($AW151+$AX151=0,0,IF(MAX(MIN($AX151,EOMONTH(BG$15,0))-MAX($AW151,BG$15)+1,)&gt;0,1,0)),
_xlfn.IFS(
$ES151="LisChannel",
_xlpm.COEFF*
INDEX({1;1;1.2;1.2;1;1;1;1;1.2;1.2;1.2;1.2},
MATCH(MONTH(BG$15),
{1,2,3,4,5,6,7,8,9,10,11,12})),
CONCATENATE($ES151," ",$L151)="RussOutdoor метро",
_xlpm.COEFF*
INDEX({0.8;0.9;1.1;1.1;1;1;1;1;1.1;1.1;1.1;1.1},
MATCH(MONTH(BG$15),
{1,2,3,4,5,6,7,8,9,10,11,12})),
$ES151&lt;&gt;"LisChannel",
_xlpm.COEFF,
$ES151&lt;&gt;"RussOutdoor",
_xlpm.COEFF))</f>
        <v/>
      </c>
      <c r="BH151" s="68">
        <f t="array" ref="BH151">
_xlfn.LET(_xlpm.COEFF,
IF($AW151+$AX151=0,0,IF(MAX(MIN($AX151,EOMONTH(BH$15,0))-MAX($AW151,BH$15)+1,)&gt;0,1,0)),
_xlfn.IFS(
$ES151="LisChannel",
_xlpm.COEFF*
INDEX({1;1;1.2;1.2;1;1;1;1;1.2;1.2;1.2;1.2},
MATCH(MONTH(BH$15),
{1,2,3,4,5,6,7,8,9,10,11,12})),
CONCATENATE($ES151," ",$L151)="RussOutdoor метро",
_xlpm.COEFF*
INDEX({0.8;0.9;1.1;1.1;1;1;1;1;1.1;1.1;1.1;1.1},
MATCH(MONTH(BH$15),
{1,2,3,4,5,6,7,8,9,10,11,12})),
$ES151&lt;&gt;"LisChannel",
_xlpm.COEFF,
$ES151&lt;&gt;"RussOutdoor",
_xlpm.COEFF))</f>
        <v/>
      </c>
      <c r="BI151" s="68">
        <f t="array" ref="BI151">
_xlfn.LET(_xlpm.COEFF,
IF($AW151+$AX151=0,0,IF(MAX(MIN($AX151,EOMONTH(BI$15,0))-MAX($AW151,BI$15)+1,)&gt;0,1,0)),
_xlfn.IFS(
$ES151="LisChannel",
_xlpm.COEFF*
INDEX({1;1;1.2;1.2;1;1;1;1;1.2;1.2;1.2;1.2},
MATCH(MONTH(BI$15),
{1,2,3,4,5,6,7,8,9,10,11,12})),
CONCATENATE($ES151," ",$L151)="RussOutdoor метро",
_xlpm.COEFF*
INDEX({0.8;0.9;1.1;1.1;1;1;1;1;1.1;1.1;1.1;1.1},
MATCH(MONTH(BI$15),
{1,2,3,4,5,6,7,8,9,10,11,12})),
$ES151&lt;&gt;"LisChannel",
_xlpm.COEFF,
$ES151&lt;&gt;"RussOutdoor",
_xlpm.COEFF))</f>
        <v/>
      </c>
      <c r="BJ151" s="68">
        <f t="array" ref="BJ151">
_xlfn.LET(_xlpm.COEFF,
IF($AW151+$AX151=0,0,IF(MAX(MIN($AX151,EOMONTH(BJ$15,0))-MAX($AW151,BJ$15)+1,)&gt;0,1,0)),
_xlfn.IFS(
$ES151="LisChannel",
_xlpm.COEFF*
INDEX({1;1;1.2;1.2;1;1;1;1;1.2;1.2;1.2;1.2},
MATCH(MONTH(BJ$15),
{1,2,3,4,5,6,7,8,9,10,11,12})),
CONCATENATE($ES151," ",$L151)="RussOutdoor метро",
_xlpm.COEFF*
INDEX({0.8;0.9;1.1;1.1;1;1;1;1;1.1;1.1;1.1;1.1},
MATCH(MONTH(BJ$15),
{1,2,3,4,5,6,7,8,9,10,11,12})),
$ES151&lt;&gt;"LisChannel",
_xlpm.COEFF,
$ES151&lt;&gt;"RussOutdoor",
_xlpm.COEFF))</f>
        <v/>
      </c>
      <c r="BK151" s="68">
        <f t="array" ref="BK151">
_xlfn.LET(_xlpm.COEFF,
IF($AW151+$AX151=0,0,IF(MAX(MIN($AX151,EOMONTH(BK$15,0))-MAX($AW151,BK$15)+1,)&gt;0,1,0)),
_xlfn.IFS(
$ES151="LisChannel",
_xlpm.COEFF*
INDEX({1;1;1.2;1.2;1;1;1;1;1.2;1.2;1.2;1.2},
MATCH(MONTH(BK$15),
{1,2,3,4,5,6,7,8,9,10,11,12})),
CONCATENATE($ES151," ",$L151)="RussOutdoor метро",
_xlpm.COEFF*
INDEX({0.8;0.9;1.1;1.1;1;1;1;1;1.1;1.1;1.1;1.1},
MATCH(MONTH(BK$15),
{1,2,3,4,5,6,7,8,9,10,11,12})),
$ES151&lt;&gt;"LisChannel",
_xlpm.COEFF,
$ES151&lt;&gt;"RussOutdoor",
_xlpm.COEFF))</f>
        <v/>
      </c>
      <c r="BL151" s="62">
        <f>COUNTIFS($AZ151:$BK151,"&gt;0")</f>
        <v/>
      </c>
      <c r="BM151" s="65" t="n"/>
      <c r="BN151" s="125">
        <f>$DJ151</f>
        <v/>
      </c>
      <c r="BO151" s="63">
        <f>$DQ151</f>
        <v/>
      </c>
      <c r="BP151" s="125">
        <f>
IFERROR(
IF($BL151=0,0,
$BN151*(1-$BO151)),
0)</f>
        <v/>
      </c>
      <c r="BQ151" s="125">
        <f t="array" ref="BQ151">
IFERROR(
_xlfn.IFS(
$DH151="день_1",
$BP151*$BL151/($AX151-$AW151+1)*AZ151*(DAY(EOMONTH(AZ$15,0))),
$DH151="день_2",
$BP151/30*MAX(MIN($AX151,EOMONTH(AZ$15,0))-MAX($AW151,AZ$15)+1,),
$DH151="раб.день",
$BP151/30*(IFERROR(
_xlfn.LET(_xlpm.VD,
CHOOSE(
{1;2;3;4;5;6;7;8;9;10;11;12;13;14;15;16;17;18},
45658,45659,45660,45661,45662,45663,45664,45665,45711,45724,45778,45779,45785,45786,45820,45821,45965,46022),
_xlfn.LET(_xlpm.DD,
MAX(MIN($AX151,EOMONTH(AZ$15,0))-MAX($AW151,AZ$15),),
_xlfn.IFS(
AND(MONTH($AW151)=MONTH(AZ$15),MONTH($AX151)&lt;&gt;MONTH(AZ$15)),
NETWORKDAYS.INTL($AW151,$AW151+_xlpm.DD,1,_xlpm.VD),
AND(MONTH($AW151)&lt;&gt;MONTH(AZ$15),MONTH($AX151)=MONTH(AZ$15)),
NETWORKDAYS.INTL(($AX151)-_xlpm.DD,$AX151,1,_xlpm.VD),
AND(MONTH($AW151)&lt;MONTH(AZ$15),MONTH($AX151)&gt;MONTH(AZ$15)),
NETWORKDAYS.INTL((EOMONTH(AZ$15-1,1))-_xlpm.DD,EOMONTH(AZ$15-1,1),1,_xlpm.VD),
AND(MONTH($AW151)=MONTH(AZ$15),MONTH($AX151)=MONTH(AZ$15)),
NETWORKDAYS.INTL($AW151,$AX151,1,_xlpm.VD)))),0)),
$DH151="месяц",
$BP151*AZ151,
$DH151="неделя",
$BP151*AZ151/7*(ROUNDUP((DAY(EOMONTH(AZ$15,0)))/4,0))),
0)</f>
        <v/>
      </c>
      <c r="BR151" s="125">
        <f t="array" ref="BR151">
IFERROR(
_xlfn.IFS(
$DH151="день_1",
$BP151*$BL151/($AX151-$AW151+1)*BA151*(DAY(EOMONTH(BA$15,0))),
$DH151="день_2",
$BP151/30*MAX(MIN($AX151,EOMONTH(BA$15,0))-MAX($AW151,BA$15)+1,),
$DH151="раб.день",
$BP151/30*(IFERROR(
_xlfn.LET(_xlpm.VD,
CHOOSE(
{1;2;3;4;5;6;7;8;9;10;11;12;13;14;15;16;17;18},
45658,45659,45660,45661,45662,45663,45664,45665,45711,45724,45778,45779,45785,45786,45820,45821,45965,46022),
_xlfn.LET(_xlpm.DD,
MAX(MIN($AX151,EOMONTH(BA$15,0))-MAX($AW151,BA$15),),
_xlfn.IFS(
AND(MONTH($AW151)=MONTH(BA$15),MONTH($AX151)&lt;&gt;MONTH(BA$15)),
NETWORKDAYS.INTL($AW151,$AW151+_xlpm.DD,1,_xlpm.VD),
AND(MONTH($AW151)&lt;&gt;MONTH(BA$15),MONTH($AX151)=MONTH(BA$15)),
NETWORKDAYS.INTL(($AX151)-_xlpm.DD,$AX151,1,_xlpm.VD),
AND(MONTH($AW151)&lt;MONTH(BA$15),MONTH($AX151)&gt;MONTH(BA$15)),
NETWORKDAYS.INTL((EOMONTH(BA$15-1,1))-_xlpm.DD,EOMONTH(BA$15-1,1),1,_xlpm.VD),
AND(MONTH($AW151)=MONTH(BA$15),MONTH($AX151)=MONTH(BA$15)),
NETWORKDAYS.INTL($AW151,$AX151,1,_xlpm.VD)))),0)),
$DH151="месяц",
$BP151*BA151,
$DH151="неделя",
$BP151*BA151/7*(ROUNDUP((DAY(EOMONTH(BA$15,0)))/4,0))),
0)</f>
        <v/>
      </c>
      <c r="BS151" s="125">
        <f t="array" ref="BS151">
IFERROR(
_xlfn.IFS(
$DH151="день_1",
$BP151*$BL151/($AX151-$AW151+1)*BB151*(DAY(EOMONTH(BB$15,0))),
$DH151="день_2",
$BP151/30*MAX(MIN($AX151,EOMONTH(BB$15,0))-MAX($AW151,BB$15)+1,),
$DH151="раб.день",
$BP151/30*(IFERROR(
_xlfn.LET(_xlpm.VD,
CHOOSE(
{1;2;3;4;5;6;7;8;9;10;11;12;13;14;15;16;17;18},
45658,45659,45660,45661,45662,45663,45664,45665,45711,45724,45778,45779,45785,45786,45820,45821,45965,46022),
_xlfn.LET(_xlpm.DD,
MAX(MIN($AX151,EOMONTH(BB$15,0))-MAX($AW151,BB$15),),
_xlfn.IFS(
AND(MONTH($AW151)=MONTH(BB$15),MONTH($AX151)&lt;&gt;MONTH(BB$15)),
NETWORKDAYS.INTL($AW151,$AW151+_xlpm.DD,1,_xlpm.VD),
AND(MONTH($AW151)&lt;&gt;MONTH(BB$15),MONTH($AX151)=MONTH(BB$15)),
NETWORKDAYS.INTL(($AX151)-_xlpm.DD,$AX151,1,_xlpm.VD),
AND(MONTH($AW151)&lt;MONTH(BB$15),MONTH($AX151)&gt;MONTH(BB$15)),
NETWORKDAYS.INTL((EOMONTH(BB$15-1,1))-_xlpm.DD,EOMONTH(BB$15-1,1),1,_xlpm.VD),
AND(MONTH($AW151)=MONTH(BB$15),MONTH($AX151)=MONTH(BB$15)),
NETWORKDAYS.INTL($AW151,$AX151,1,_xlpm.VD)))),0)),
$DH151="месяц",
$BP151*BB151,
$DH151="неделя",
$BP151*BB151/7*(ROUNDUP((DAY(EOMONTH(BB$15,0)))/4,0))),
0)</f>
        <v/>
      </c>
      <c r="BT151" s="125">
        <f t="array" ref="BT151">
IFERROR(
_xlfn.IFS(
$DH151="день_1",
$BP151*$BL151/($AX151-$AW151+1)*BC151*(DAY(EOMONTH(BC$15,0))),
$DH151="день_2",
$BP151/30*MAX(MIN($AX151,EOMONTH(BC$15,0))-MAX($AW151,BC$15)+1,),
$DH151="раб.день",
$BP151/30*(IFERROR(
_xlfn.LET(_xlpm.VD,
CHOOSE(
{1;2;3;4;5;6;7;8;9;10;11;12;13;14;15;16;17;18},
45658,45659,45660,45661,45662,45663,45664,45665,45711,45724,45778,45779,45785,45786,45820,45821,45965,46022),
_xlfn.LET(_xlpm.DD,
MAX(MIN($AX151,EOMONTH(BC$15,0))-MAX($AW151,BC$15),),
_xlfn.IFS(
AND(MONTH($AW151)=MONTH(BC$15),MONTH($AX151)&lt;&gt;MONTH(BC$15)),
NETWORKDAYS.INTL($AW151,$AW151+_xlpm.DD,1,_xlpm.VD),
AND(MONTH($AW151)&lt;&gt;MONTH(BC$15),MONTH($AX151)=MONTH(BC$15)),
NETWORKDAYS.INTL(($AX151)-_xlpm.DD,$AX151,1,_xlpm.VD),
AND(MONTH($AW151)&lt;MONTH(BC$15),MONTH($AX151)&gt;MONTH(BC$15)),
NETWORKDAYS.INTL((EOMONTH(BC$15-1,1))-_xlpm.DD,EOMONTH(BC$15-1,1),1,_xlpm.VD),
AND(MONTH($AW151)=MONTH(BC$15),MONTH($AX151)=MONTH(BC$15)),
NETWORKDAYS.INTL($AW151,$AX151,1,_xlpm.VD)))),0)),
$DH151="месяц",
$BP151*BC151,
$DH151="неделя",
$BP151*BC151/7*(ROUNDUP((DAY(EOMONTH(BC$15,0)))/4,0))),
0)</f>
        <v/>
      </c>
      <c r="BU151" s="125">
        <f t="array" ref="BU151">
IFERROR(
_xlfn.IFS(
$DH151="день_1",
$BP151*$BL151/($AX151-$AW151+1)*BD151*(DAY(EOMONTH(BD$15,0))),
$DH151="день_2",
$BP151/30*MAX(MIN($AX151,EOMONTH(BD$15,0))-MAX($AW151,BD$15)+1,),
$DH151="раб.день",
$BP151/30*(IFERROR(
_xlfn.LET(_xlpm.VD,
CHOOSE(
{1;2;3;4;5;6;7;8;9;10;11;12;13;14;15;16;17;18},
45658,45659,45660,45661,45662,45663,45664,45665,45711,45724,45778,45779,45785,45786,45820,45821,45965,46022),
_xlfn.LET(_xlpm.DD,
MAX(MIN($AX151,EOMONTH(BD$15,0))-MAX($AW151,BD$15),),
_xlfn.IFS(
AND(MONTH($AW151)=MONTH(BD$15),MONTH($AX151)&lt;&gt;MONTH(BD$15)),
NETWORKDAYS.INTL($AW151,$AW151+_xlpm.DD,1,_xlpm.VD),
AND(MONTH($AW151)&lt;&gt;MONTH(BD$15),MONTH($AX151)=MONTH(BD$15)),
NETWORKDAYS.INTL(($AX151)-_xlpm.DD,$AX151,1,_xlpm.VD),
AND(MONTH($AW151)&lt;MONTH(BD$15),MONTH($AX151)&gt;MONTH(BD$15)),
NETWORKDAYS.INTL((EOMONTH(BD$15-1,1))-_xlpm.DD,EOMONTH(BD$15-1,1),1,_xlpm.VD),
AND(MONTH($AW151)=MONTH(BD$15),MONTH($AX151)=MONTH(BD$15)),
NETWORKDAYS.INTL($AW151,$AX151,1,_xlpm.VD)))),0)),
$DH151="месяц",
$BP151*BD151,
$DH151="неделя",
$BP151*BD151/7*(ROUNDUP((DAY(EOMONTH(BD$15,0)))/4,0))),
0)</f>
        <v/>
      </c>
      <c r="BV151" s="125">
        <f t="array" ref="BV151">
IFERROR(
_xlfn.IFS(
$DH151="день_1",
$BP151*$BL151/($AX151-$AW151+1)*BE151*(DAY(EOMONTH(BE$15,0))),
$DH151="день_2",
$BP151/30*MAX(MIN($AX151,EOMONTH(BE$15,0))-MAX($AW151,BE$15)+1,),
$DH151="раб.день",
$BP151/30*(IFERROR(
_xlfn.LET(_xlpm.VD,
CHOOSE(
{1;2;3;4;5;6;7;8;9;10;11;12;13;14;15;16;17;18},
45658,45659,45660,45661,45662,45663,45664,45665,45711,45724,45778,45779,45785,45786,45820,45821,45965,46022),
_xlfn.LET(_xlpm.DD,
MAX(MIN($AX151,EOMONTH(BE$15,0))-MAX($AW151,BE$15),),
_xlfn.IFS(
AND(MONTH($AW151)=MONTH(BE$15),MONTH($AX151)&lt;&gt;MONTH(BE$15)),
NETWORKDAYS.INTL($AW151,$AW151+_xlpm.DD,1,_xlpm.VD),
AND(MONTH($AW151)&lt;&gt;MONTH(BE$15),MONTH($AX151)=MONTH(BE$15)),
NETWORKDAYS.INTL(($AX151)-_xlpm.DD,$AX151,1,_xlpm.VD),
AND(MONTH($AW151)&lt;MONTH(BE$15),MONTH($AX151)&gt;MONTH(BE$15)),
NETWORKDAYS.INTL((EOMONTH(BE$15-1,1))-_xlpm.DD,EOMONTH(BE$15-1,1),1,_xlpm.VD),
AND(MONTH($AW151)=MONTH(BE$15),MONTH($AX151)=MONTH(BE$15)),
NETWORKDAYS.INTL($AW151,$AX151,1,_xlpm.VD)))),0)),
$DH151="месяц",
$BP151*BE151,
$DH151="неделя",
$BP151*BE151/7*(ROUNDUP((DAY(EOMONTH(BE$15,0)))/4,0))),
0)</f>
        <v/>
      </c>
      <c r="BW151" s="125">
        <f t="array" ref="BW151">
IFERROR(
_xlfn.IFS(
$DH151="день_1",
$BP151*$BL151/($AX151-$AW151+1)*BF151*(DAY(EOMONTH(BF$15,0))),
$DH151="день_2",
$BP151/30*MAX(MIN($AX151,EOMONTH(BF$15,0))-MAX($AW151,BF$15)+1,),
$DH151="раб.день",
$BP151/30*(IFERROR(
_xlfn.LET(_xlpm.VD,
CHOOSE(
{1;2;3;4;5;6;7;8;9;10;11;12;13;14;15;16;17;18},
45658,45659,45660,45661,45662,45663,45664,45665,45711,45724,45778,45779,45785,45786,45820,45821,45965,46022),
_xlfn.LET(_xlpm.DD,
MAX(MIN($AX151,EOMONTH(BF$15,0))-MAX($AW151,BF$15),),
_xlfn.IFS(
AND(MONTH($AW151)=MONTH(BF$15),MONTH($AX151)&lt;&gt;MONTH(BF$15)),
NETWORKDAYS.INTL($AW151,$AW151+_xlpm.DD,1,_xlpm.VD),
AND(MONTH($AW151)&lt;&gt;MONTH(BF$15),MONTH($AX151)=MONTH(BF$15)),
NETWORKDAYS.INTL(($AX151)-_xlpm.DD,$AX151,1,_xlpm.VD),
AND(MONTH($AW151)&lt;MONTH(BF$15),MONTH($AX151)&gt;MONTH(BF$15)),
NETWORKDAYS.INTL((EOMONTH(BF$15-1,1))-_xlpm.DD,EOMONTH(BF$15-1,1),1,_xlpm.VD),
AND(MONTH($AW151)=MONTH(BF$15),MONTH($AX151)=MONTH(BF$15)),
NETWORKDAYS.INTL($AW151,$AX151,1,_xlpm.VD)))),0)),
$DH151="месяц",
$BP151*BF151,
$DH151="неделя",
$BP151*BF151/7*(ROUNDUP((DAY(EOMONTH(BF$15,0)))/4,0))),
0)</f>
        <v/>
      </c>
      <c r="BX151" s="125">
        <f t="array" ref="BX151">
IFERROR(
_xlfn.IFS(
$DH151="день_1",
$BP151*$BL151/($AX151-$AW151+1)*BG151*(DAY(EOMONTH(BG$15,0))),
$DH151="день_2",
$BP151/30*MAX(MIN($AX151,EOMONTH(BG$15,0))-MAX($AW151,BG$15)+1,),
$DH151="раб.день",
$BP151/30*(IFERROR(
_xlfn.LET(_xlpm.VD,
CHOOSE(
{1;2;3;4;5;6;7;8;9;10;11;12;13;14;15;16;17;18},
45658,45659,45660,45661,45662,45663,45664,45665,45711,45724,45778,45779,45785,45786,45820,45821,45965,46022),
_xlfn.LET(_xlpm.DD,
MAX(MIN($AX151,EOMONTH(BG$15,0))-MAX($AW151,BG$15),),
_xlfn.IFS(
AND(MONTH($AW151)=MONTH(BG$15),MONTH($AX151)&lt;&gt;MONTH(BG$15)),
NETWORKDAYS.INTL($AW151,$AW151+_xlpm.DD,1,_xlpm.VD),
AND(MONTH($AW151)&lt;&gt;MONTH(BG$15),MONTH($AX151)=MONTH(BG$15)),
NETWORKDAYS.INTL(($AX151)-_xlpm.DD,$AX151,1,_xlpm.VD),
AND(MONTH($AW151)&lt;MONTH(BG$15),MONTH($AX151)&gt;MONTH(BG$15)),
NETWORKDAYS.INTL((EOMONTH(BG$15-1,1))-_xlpm.DD,EOMONTH(BG$15-1,1),1,_xlpm.VD),
AND(MONTH($AW151)=MONTH(BG$15),MONTH($AX151)=MONTH(BG$15)),
NETWORKDAYS.INTL($AW151,$AX151,1,_xlpm.VD)))),0)),
$DH151="месяц",
$BP151*BG151,
$DH151="неделя",
$BP151*BG151/7*(ROUNDUP((DAY(EOMONTH(BG$15,0)))/4,0))),
0)</f>
        <v/>
      </c>
      <c r="BY151" s="125">
        <f t="array" ref="BY151">
IFERROR(
_xlfn.IFS(
$DH151="день_1",
$BP151*$BL151/($AX151-$AW151+1)*BH151*(DAY(EOMONTH(BH$15,0))),
$DH151="день_2",
$BP151/30*MAX(MIN($AX151,EOMONTH(BH$15,0))-MAX($AW151,BH$15)+1,),
$DH151="раб.день",
$BP151/30*(IFERROR(
_xlfn.LET(_xlpm.VD,
CHOOSE(
{1;2;3;4;5;6;7;8;9;10;11;12;13;14;15;16;17;18},
45658,45659,45660,45661,45662,45663,45664,45665,45711,45724,45778,45779,45785,45786,45820,45821,45965,46022),
_xlfn.LET(_xlpm.DD,
MAX(MIN($AX151,EOMONTH(BH$15,0))-MAX($AW151,BH$15),),
_xlfn.IFS(
AND(MONTH($AW151)=MONTH(BH$15),MONTH($AX151)&lt;&gt;MONTH(BH$15)),
NETWORKDAYS.INTL($AW151,$AW151+_xlpm.DD,1,_xlpm.VD),
AND(MONTH($AW151)&lt;&gt;MONTH(BH$15),MONTH($AX151)=MONTH(BH$15)),
NETWORKDAYS.INTL(($AX151)-_xlpm.DD,$AX151,1,_xlpm.VD),
AND(MONTH($AW151)&lt;MONTH(BH$15),MONTH($AX151)&gt;MONTH(BH$15)),
NETWORKDAYS.INTL((EOMONTH(BH$15-1,1))-_xlpm.DD,EOMONTH(BH$15-1,1),1,_xlpm.VD),
AND(MONTH($AW151)=MONTH(BH$15),MONTH($AX151)=MONTH(BH$15)),
NETWORKDAYS.INTL($AW151,$AX151,1,_xlpm.VD)))),0)),
$DH151="месяц",
$BP151*BH151,
$DH151="неделя",
$BP151*BH151/7*(ROUNDUP((DAY(EOMONTH(BH$15,0)))/4,0))),
0)</f>
        <v/>
      </c>
      <c r="BZ151" s="125">
        <f t="array" ref="BZ151">
IFERROR(
_xlfn.IFS(
$DH151="день_1",
$BP151*$BL151/($AX151-$AW151+1)*BI151*(DAY(EOMONTH(BI$15,0))),
$DH151="день_2",
$BP151/30*MAX(MIN($AX151,EOMONTH(BI$15,0))-MAX($AW151,BI$15)+1,),
$DH151="раб.день",
$BP151/30*(IFERROR(
_xlfn.LET(_xlpm.VD,
CHOOSE(
{1;2;3;4;5;6;7;8;9;10;11;12;13;14;15;16;17;18},
45658,45659,45660,45661,45662,45663,45664,45665,45711,45724,45778,45779,45785,45786,45820,45821,45965,46022),
_xlfn.LET(_xlpm.DD,
MAX(MIN($AX151,EOMONTH(BI$15,0))-MAX($AW151,BI$15),),
_xlfn.IFS(
AND(MONTH($AW151)=MONTH(BI$15),MONTH($AX151)&lt;&gt;MONTH(BI$15)),
NETWORKDAYS.INTL($AW151,$AW151+_xlpm.DD,1,_xlpm.VD),
AND(MONTH($AW151)&lt;&gt;MONTH(BI$15),MONTH($AX151)=MONTH(BI$15)),
NETWORKDAYS.INTL(($AX151)-_xlpm.DD,$AX151,1,_xlpm.VD),
AND(MONTH($AW151)&lt;MONTH(BI$15),MONTH($AX151)&gt;MONTH(BI$15)),
NETWORKDAYS.INTL((EOMONTH(BI$15-1,1))-_xlpm.DD,EOMONTH(BI$15-1,1),1,_xlpm.VD),
AND(MONTH($AW151)=MONTH(BI$15),MONTH($AX151)=MONTH(BI$15)),
NETWORKDAYS.INTL($AW151,$AX151,1,_xlpm.VD)))),0)),
$DH151="месяц",
$BP151*BI151,
$DH151="неделя",
$BP151*BI151/7*(ROUNDUP((DAY(EOMONTH(BI$15,0)))/4,0))),
0)</f>
        <v/>
      </c>
      <c r="CA151" s="125">
        <f t="array" ref="CA151">
IFERROR(
_xlfn.IFS(
$DH151="день_1",
$BP151*$BL151/($AX151-$AW151+1)*BJ151*(DAY(EOMONTH(BJ$15,0))),
$DH151="день_2",
$BP151/30*MAX(MIN($AX151,EOMONTH(BJ$15,0))-MAX($AW151,BJ$15)+1,),
$DH151="раб.день",
$BP151/30*(IFERROR(
_xlfn.LET(_xlpm.VD,
CHOOSE(
{1;2;3;4;5;6;7;8;9;10;11;12;13;14;15;16;17;18},
45658,45659,45660,45661,45662,45663,45664,45665,45711,45724,45778,45779,45785,45786,45820,45821,45965,46022),
_xlfn.LET(_xlpm.DD,
MAX(MIN($AX151,EOMONTH(BJ$15,0))-MAX($AW151,BJ$15),),
_xlfn.IFS(
AND(MONTH($AW151)=MONTH(BJ$15),MONTH($AX151)&lt;&gt;MONTH(BJ$15)),
NETWORKDAYS.INTL($AW151,$AW151+_xlpm.DD,1,_xlpm.VD),
AND(MONTH($AW151)&lt;&gt;MONTH(BJ$15),MONTH($AX151)=MONTH(BJ$15)),
NETWORKDAYS.INTL(($AX151)-_xlpm.DD,$AX151,1,_xlpm.VD),
AND(MONTH($AW151)&lt;MONTH(BJ$15),MONTH($AX151)&gt;MONTH(BJ$15)),
NETWORKDAYS.INTL((EOMONTH(BJ$15-1,1))-_xlpm.DD,EOMONTH(BJ$15-1,1),1,_xlpm.VD),
AND(MONTH($AW151)=MONTH(BJ$15),MONTH($AX151)=MONTH(BJ$15)),
NETWORKDAYS.INTL($AW151,$AX151,1,_xlpm.VD)))),0)),
$DH151="месяц",
$BP151*BJ151,
$DH151="неделя",
$BP151*BJ151/7*(ROUNDUP((DAY(EOMONTH(BJ$15,0)))/4,0))),
0)</f>
        <v/>
      </c>
      <c r="CB151" s="125">
        <f t="array" ref="CB151">
IFERROR(
_xlfn.IFS(
$DH151="день_1",
$BP151*$BL151/($AX151-$AW151+1)*BK151*(DAY(EOMONTH(BK$15,0))),
$DH151="день_2",
$BP151/30*MAX(MIN($AX151,EOMONTH(BK$15,0))-MAX($AW151,BK$15)+1,),
$DH151="раб.день",
$BP151/30*(IFERROR(
_xlfn.LET(_xlpm.VD,
CHOOSE(
{1;2;3;4;5;6;7;8;9;10;11;12;13;14;15;16;17;18},
45658,45659,45660,45661,45662,45663,45664,45665,45711,45724,45778,45779,45785,45786,45820,45821,45965,46022),
_xlfn.LET(_xlpm.DD,
MAX(MIN($AX151,EOMONTH(BK$15,0))-MAX($AW151,BK$15),),
_xlfn.IFS(
AND(MONTH($AW151)=MONTH(BK$15),MONTH($AX151)&lt;&gt;MONTH(BK$15)),
NETWORKDAYS.INTL($AW151,$AW151+_xlpm.DD,1,_xlpm.VD),
AND(MONTH($AW151)&lt;&gt;MONTH(BK$15),MONTH($AX151)=MONTH(BK$15)),
NETWORKDAYS.INTL(($AX151)-_xlpm.DD,$AX151,1,_xlpm.VD),
AND(MONTH($AW151)&lt;MONTH(BK$15),MONTH($AX151)&gt;MONTH(BK$15)),
NETWORKDAYS.INTL((EOMONTH(BK$15-1,1))-_xlpm.DD,EOMONTH(BK$15-1,1),1,_xlpm.VD),
AND(MONTH($AW151)=MONTH(BK$15),MONTH($AX151)=MONTH(BK$15)),
NETWORKDAYS.INTL($AW151,$AX151,1,_xlpm.VD)))),0)),
$DH151="месяц",
$BP151*BK151,
$DH151="неделя",
$BP151*BK151/7*(ROUNDUP((DAY(EOMONTH(BK$15,0)))/4,0))),
0)</f>
        <v/>
      </c>
      <c r="CC151" s="125">
        <f>SUM($BQ151:$CB151)</f>
        <v/>
      </c>
      <c r="CD151" s="126">
        <f>SUM($EH151:$EH151)</f>
        <v/>
      </c>
      <c r="CE151" s="126">
        <f>$CD151*$AB151</f>
        <v/>
      </c>
      <c r="CF151" s="126">
        <f>SUM($EK151:$EK151)</f>
        <v/>
      </c>
      <c r="CG151" s="126">
        <f>$CF151*$AB151</f>
        <v/>
      </c>
      <c r="CH151" s="126">
        <f>SUM($CC151,$CE151,$CG151)</f>
        <v/>
      </c>
      <c r="CI151" s="126">
        <f>$CH151*(1+$CM151)</f>
        <v/>
      </c>
      <c r="CJ151" s="127" t="n">
        <v>0</v>
      </c>
      <c r="CK151" s="126">
        <f>SUM($CH151:$CH151)*(1+$CJ151)</f>
        <v/>
      </c>
      <c r="CL151" s="126">
        <f>SUM($CH151:$CH151)*(1+$CM151)</f>
        <v/>
      </c>
      <c r="CM151" s="59" t="inlineStr">
        <is>
          <t>20%</t>
        </is>
      </c>
      <c r="CN151" s="59" t="n"/>
      <c r="CO151" s="72" t="n"/>
      <c r="CP151" s="59" t="n"/>
      <c r="CQ151" s="73" t="n"/>
      <c r="CR151" s="73" t="n"/>
      <c r="CS151" s="73" t="n"/>
      <c r="CT151" s="72" t="n"/>
      <c r="CU151" s="79" t="inlineStr">
        <is>
          <t> </t>
        </is>
      </c>
      <c r="CV151" s="60" t="n"/>
      <c r="CW151" s="60" t="n"/>
      <c r="CX151" s="60" t="n"/>
      <c r="CY151" s="127">
        <f>IFERROR(($CC151-$EE151)/($EE151/(1-$DQ151)),0)</f>
        <v/>
      </c>
      <c r="CZ151" s="127">
        <f>IFERROR(1-$EI151/($CE151),0)</f>
        <v/>
      </c>
      <c r="DA151" s="127">
        <f>IFERROR(1-$EL151/($CG151),0)</f>
        <v/>
      </c>
      <c r="DB151" s="126">
        <f>ROUND(IFERROR(($CI151/(1+$CM151)-$EN151),0),2)</f>
        <v/>
      </c>
      <c r="DC151" s="128" t="n"/>
      <c r="DD151" s="125" t="n"/>
      <c r="DE151" s="75" t="n">
        <v>0</v>
      </c>
      <c r="DF151" s="128" t="n"/>
      <c r="DG151" s="125">
        <f>IF($DC151=0,0,$DD151*($DC151*100%-$DE151*$DF151))*SUM($AB151:$AB151)</f>
        <v/>
      </c>
      <c r="DH151" s="129" t="inlineStr">
        <is>
          <t>месяц</t>
        </is>
      </c>
      <c r="DI151" s="130">
        <f t="array" ref="DI151">IFERROR(
IF($ES151="LisChannel",
(ROUND(((INDEX({174.625;153.888888888889;130.972222222222},MATCH($AI151,{2;3;4}),0))*$AG151*$AI151),2)),0),0)</f>
        <v/>
      </c>
      <c r="DJ151" s="130">
        <f>
_xlfn.LET(_xlpm.X,
IFERROR(
IF($ES151="НовиковТВ",
(_xlfn.LET(_xlpm.NTV,
_xlfn.LET(_xlpm.MIN,350000,
IF(SUMIFS($DI:$DI,$ES:$ES,"НовиковТВ")&lt;=_xlpm.MIN,
(SUMIFS($DI:$DI,$ES:$ES,"НовиковТВ")/(COUNTIFS($ES:$ES,"НовиковТВ")))*_xlpm.MIN/SUMIFS($DI:$DI,$ES:$ES,"НовиковТВ"),
DI151)),
_xlpm.NTV+$DG151/(1-(1-(_xlpm.NTV)*(1-$DL151)*(1-$DM151)*(1-$DN151)*(1-$DO151)*(1-$DP151)/_xlpm.NTV))))/(1+$EP151),
$DI151+$DG151/(1-(1-($DI151)*(1-$DL151)*(1-$DM151)*(1-$DN151)*(1-$DO151)*(1-$DP151)/$DI151))),
0),
_xlpm.X*(1+$CM151)*(1+$CW151)-_xlpm.X*(1+$CM151)+_xlpm.X)</f>
        <v/>
      </c>
      <c r="DK151" s="125" t="inlineStr">
        <is>
          <t>послед.</t>
        </is>
      </c>
      <c r="DL151" s="63" t="n">
        <v>0</v>
      </c>
      <c r="DM151" s="63" t="n">
        <v>0</v>
      </c>
      <c r="DN151" s="63" t="n">
        <v>0</v>
      </c>
      <c r="DO151" s="63" t="n">
        <v>0</v>
      </c>
      <c r="DP151" s="63" t="n">
        <v>0</v>
      </c>
      <c r="DQ151" s="63">
        <f t="array" ref="DQ151">IFERROR(_xlfn.IFS(
$DK151="послед.",1-(1-$DL151)*(1-$DM151)*(1-$DN151)*(1-$DO151)*(1-$DP151),
$DK151="сумм.",$DL151+$DM151+$DN151+$DO151+$DP151),
0)</f>
        <v/>
      </c>
      <c r="DR151" s="125">
        <f t="array" ref="DR151">
IFERROR(
_xlfn.IFS(
$BL151=0,
0,
$BL151&gt;0,
_xlfn.IFS($DK151="послед.",
$DJ151*(1-$DL151)*(1-$DM151)*(1-$DN151)*(1-$DO151)*(1-$DP151),
$DK151="сумм.",
$DJ151*(1-($DL151+$DM151+$DN151+$DO151+$DP151)))),0)</f>
        <v/>
      </c>
      <c r="DS151" s="125">
        <f t="array" ref="DS151">
IFERROR(_xlfn.IFS(
$DH151="день_1",
$DR151*$BL151/($AX151-$AW151+1)*AZ151*(DAY(EOMONTH(AZ$15,0))),
$DH151="день_2",
$DR151/30*MAX(MIN($AX151,EOMONTH(AZ$15,0))-MAX($AW151,AZ$15)+1,),
$DH151="раб.день",
$DR151/30*(IFERROR(
_xlfn.LET(_xlpm.VD,
CHOOSE(
{1;2;3;4;5;6;7;8;9;10;11;12;13;14;15;16;17;18},
45658,45659,45660,45661,45662,45663,45664,45665,45711,45724,45778,45779,45785,45786,45820,45821,45965,46022),
_xlfn.LET(_xlpm.DD,
MAX(MIN($AX151,EOMONTH(AZ$15,0))-MAX($AW151,AZ$15),),
_xlfn.IFS(
AND(MONTH($AW151)=MONTH(AZ$15),MONTH($AX151)&lt;&gt;MONTH(AZ$15)),
NETWORKDAYS.INTL($AW151,$AW151+_xlpm.DD,1,_xlpm.VD),
AND(MONTH($AW151)&lt;&gt;MONTH(AZ$15),MONTH($AX151)=MONTH(AZ$15)),
NETWORKDAYS.INTL(($AX151)-_xlpm.DD,$AX151,1,_xlpm.VD),
AND(MONTH($AW151)&lt;MONTH(AZ$15),MONTH($AX151)&gt;MONTH(AZ$15)),
NETWORKDAYS.INTL((EOMONTH(AZ$15-1,1))-_xlpm.DD,EOMONTH(AZ$15-1,1),1,_xlpm.VD),
AND(MONTH($AW151)=MONTH(AZ$15),MONTH($AX151)=MONTH(AZ$15)),
NETWORKDAYS.INTL($AW151,$AX151,1,_xlpm.VD)))),0)),
$DH151="месяц",
$DR151*AZ151,
$DH151="неделя",
$DR151*AZ151/7*(ROUNDUP((DAY(EOMONTH(AZ$15,0)))/4,0))),
0)</f>
        <v/>
      </c>
      <c r="DT151" s="125">
        <f t="array" ref="DT151">
IFERROR(_xlfn.IFS(
$DH151="день_1",
$DR151*$BL151/($AX151-$AW151+1)*BA151*(DAY(EOMONTH(BA$15,0))),
$DH151="день_2",
$DR151/30*MAX(MIN($AX151,EOMONTH(BA$15,0))-MAX($AW151,BA$15)+1,),
$DH151="раб.день",
$DR151/30*(IFERROR(
_xlfn.LET(_xlpm.VD,
CHOOSE(
{1;2;3;4;5;6;7;8;9;10;11;12;13;14;15;16;17;18},
45658,45659,45660,45661,45662,45663,45664,45665,45711,45724,45778,45779,45785,45786,45820,45821,45965,46022),
_xlfn.LET(_xlpm.DD,
MAX(MIN($AX151,EOMONTH(BA$15,0))-MAX($AW151,BA$15),),
_xlfn.IFS(
AND(MONTH($AW151)=MONTH(BA$15),MONTH($AX151)&lt;&gt;MONTH(BA$15)),
NETWORKDAYS.INTL($AW151,$AW151+_xlpm.DD,1,_xlpm.VD),
AND(MONTH($AW151)&lt;&gt;MONTH(BA$15),MONTH($AX151)=MONTH(BA$15)),
NETWORKDAYS.INTL(($AX151)-_xlpm.DD,$AX151,1,_xlpm.VD),
AND(MONTH($AW151)&lt;MONTH(BA$15),MONTH($AX151)&gt;MONTH(BA$15)),
NETWORKDAYS.INTL((EOMONTH(BA$15-1,1))-_xlpm.DD,EOMONTH(BA$15-1,1),1,_xlpm.VD),
AND(MONTH($AW151)=MONTH(BA$15),MONTH($AX151)=MONTH(BA$15)),
NETWORKDAYS.INTL($AW151,$AX151,1,_xlpm.VD)))),0)),
$DH151="месяц",
$DR151*BA151,
$DH151="неделя",
$DR151*BA151/7*(ROUNDUP((DAY(EOMONTH(BA$15,0)))/4,0))),
0)</f>
        <v/>
      </c>
      <c r="DU151" s="125">
        <f t="array" ref="DU151">
IFERROR(_xlfn.IFS(
$DH151="день_1",
$DR151*$BL151/($AX151-$AW151+1)*BB151*(DAY(EOMONTH(BB$15,0))),
$DH151="день_2",
$DR151/30*MAX(MIN($AX151,EOMONTH(BB$15,0))-MAX($AW151,BB$15)+1,),
$DH151="раб.день",
$DR151/30*(IFERROR(
_xlfn.LET(_xlpm.VD,
CHOOSE(
{1;2;3;4;5;6;7;8;9;10;11;12;13;14;15;16;17;18},
45658,45659,45660,45661,45662,45663,45664,45665,45711,45724,45778,45779,45785,45786,45820,45821,45965,46022),
_xlfn.LET(_xlpm.DD,
MAX(MIN($AX151,EOMONTH(BB$15,0))-MAX($AW151,BB$15),),
_xlfn.IFS(
AND(MONTH($AW151)=MONTH(BB$15),MONTH($AX151)&lt;&gt;MONTH(BB$15)),
NETWORKDAYS.INTL($AW151,$AW151+_xlpm.DD,1,_xlpm.VD),
AND(MONTH($AW151)&lt;&gt;MONTH(BB$15),MONTH($AX151)=MONTH(BB$15)),
NETWORKDAYS.INTL(($AX151)-_xlpm.DD,$AX151,1,_xlpm.VD),
AND(MONTH($AW151)&lt;MONTH(BB$15),MONTH($AX151)&gt;MONTH(BB$15)),
NETWORKDAYS.INTL((EOMONTH(BB$15-1,1))-_xlpm.DD,EOMONTH(BB$15-1,1),1,_xlpm.VD),
AND(MONTH($AW151)=MONTH(BB$15),MONTH($AX151)=MONTH(BB$15)),
NETWORKDAYS.INTL($AW151,$AX151,1,_xlpm.VD)))),0)),
$DH151="месяц",
$DR151*BB151,
$DH151="неделя",
$DR151*BB151/7*(ROUNDUP((DAY(EOMONTH(BB$15,0)))/4,0))),
0)</f>
        <v/>
      </c>
      <c r="DV151" s="125">
        <f t="array" ref="DV151">
IFERROR(_xlfn.IFS(
$DH151="день_1",
$DR151*$BL151/($AX151-$AW151+1)*BC151*(DAY(EOMONTH(BC$15,0))),
$DH151="день_2",
$DR151/30*MAX(MIN($AX151,EOMONTH(BC$15,0))-MAX($AW151,BC$15)+1,),
$DH151="раб.день",
$DR151/30*(IFERROR(
_xlfn.LET(_xlpm.VD,
CHOOSE(
{1;2;3;4;5;6;7;8;9;10;11;12;13;14;15;16;17;18},
45658,45659,45660,45661,45662,45663,45664,45665,45711,45724,45778,45779,45785,45786,45820,45821,45965,46022),
_xlfn.LET(_xlpm.DD,
MAX(MIN($AX151,EOMONTH(BC$15,0))-MAX($AW151,BC$15),),
_xlfn.IFS(
AND(MONTH($AW151)=MONTH(BC$15),MONTH($AX151)&lt;&gt;MONTH(BC$15)),
NETWORKDAYS.INTL($AW151,$AW151+_xlpm.DD,1,_xlpm.VD),
AND(MONTH($AW151)&lt;&gt;MONTH(BC$15),MONTH($AX151)=MONTH(BC$15)),
NETWORKDAYS.INTL(($AX151)-_xlpm.DD,$AX151,1,_xlpm.VD),
AND(MONTH($AW151)&lt;MONTH(BC$15),MONTH($AX151)&gt;MONTH(BC$15)),
NETWORKDAYS.INTL((EOMONTH(BC$15-1,1))-_xlpm.DD,EOMONTH(BC$15-1,1),1,_xlpm.VD),
AND(MONTH($AW151)=MONTH(BC$15),MONTH($AX151)=MONTH(BC$15)),
NETWORKDAYS.INTL($AW151,$AX151,1,_xlpm.VD)))),0)),
$DH151="месяц",
$DR151*BC151,
$DH151="неделя",
$DR151*BC151/7*(ROUNDUP((DAY(EOMONTH(BC$15,0)))/4,0))),
0)</f>
        <v/>
      </c>
      <c r="DW151" s="125">
        <f t="array" ref="DW151">
IFERROR(_xlfn.IFS(
$DH151="день_1",
$DR151*$BL151/($AX151-$AW151+1)*BD151*(DAY(EOMONTH(BD$15,0))),
$DH151="день_2",
$DR151/30*MAX(MIN($AX151,EOMONTH(BD$15,0))-MAX($AW151,BD$15)+1,),
$DH151="раб.день",
$DR151/30*(IFERROR(
_xlfn.LET(_xlpm.VD,
CHOOSE(
{1;2;3;4;5;6;7;8;9;10;11;12;13;14;15;16;17;18},
45658,45659,45660,45661,45662,45663,45664,45665,45711,45724,45778,45779,45785,45786,45820,45821,45965,46022),
_xlfn.LET(_xlpm.DD,
MAX(MIN($AX151,EOMONTH(BD$15,0))-MAX($AW151,BD$15),),
_xlfn.IFS(
AND(MONTH($AW151)=MONTH(BD$15),MONTH($AX151)&lt;&gt;MONTH(BD$15)),
NETWORKDAYS.INTL($AW151,$AW151+_xlpm.DD,1,_xlpm.VD),
AND(MONTH($AW151)&lt;&gt;MONTH(BD$15),MONTH($AX151)=MONTH(BD$15)),
NETWORKDAYS.INTL(($AX151)-_xlpm.DD,$AX151,1,_xlpm.VD),
AND(MONTH($AW151)&lt;MONTH(BD$15),MONTH($AX151)&gt;MONTH(BD$15)),
NETWORKDAYS.INTL((EOMONTH(BD$15-1,1))-_xlpm.DD,EOMONTH(BD$15-1,1),1,_xlpm.VD),
AND(MONTH($AW151)=MONTH(BD$15),MONTH($AX151)=MONTH(BD$15)),
NETWORKDAYS.INTL($AW151,$AX151,1,_xlpm.VD)))),0)),
$DH151="месяц",
$DR151*BD151,
$DH151="неделя",
$DR151*BD151/7*(ROUNDUP((DAY(EOMONTH(BD$15,0)))/4,0))),
0)</f>
        <v/>
      </c>
      <c r="DX151" s="125">
        <f t="array" ref="DX151">
IFERROR(_xlfn.IFS(
$DH151="день_1",
$DR151*$BL151/($AX151-$AW151+1)*BE151*(DAY(EOMONTH(BE$15,0))),
$DH151="день_2",
$DR151/30*MAX(MIN($AX151,EOMONTH(BE$15,0))-MAX($AW151,BE$15)+1,),
$DH151="раб.день",
$DR151/30*(IFERROR(
_xlfn.LET(_xlpm.VD,
CHOOSE(
{1;2;3;4;5;6;7;8;9;10;11;12;13;14;15;16;17;18},
45658,45659,45660,45661,45662,45663,45664,45665,45711,45724,45778,45779,45785,45786,45820,45821,45965,46022),
_xlfn.LET(_xlpm.DD,
MAX(MIN($AX151,EOMONTH(BE$15,0))-MAX($AW151,BE$15),),
_xlfn.IFS(
AND(MONTH($AW151)=MONTH(BE$15),MONTH($AX151)&lt;&gt;MONTH(BE$15)),
NETWORKDAYS.INTL($AW151,$AW151+_xlpm.DD,1,_xlpm.VD),
AND(MONTH($AW151)&lt;&gt;MONTH(BE$15),MONTH($AX151)=MONTH(BE$15)),
NETWORKDAYS.INTL(($AX151)-_xlpm.DD,$AX151,1,_xlpm.VD),
AND(MONTH($AW151)&lt;MONTH(BE$15),MONTH($AX151)&gt;MONTH(BE$15)),
NETWORKDAYS.INTL((EOMONTH(BE$15-1,1))-_xlpm.DD,EOMONTH(BE$15-1,1),1,_xlpm.VD),
AND(MONTH($AW151)=MONTH(BE$15),MONTH($AX151)=MONTH(BE$15)),
NETWORKDAYS.INTL($AW151,$AX151,1,_xlpm.VD)))),0)),
$DH151="месяц",
$DR151*BE151,
$DH151="неделя",
$DR151*BE151/7*(ROUNDUP((DAY(EOMONTH(BE$15,0)))/4,0))),
0)</f>
        <v/>
      </c>
      <c r="DY151" s="125">
        <f t="array" ref="DY151">
IFERROR(_xlfn.IFS(
$DH151="день_1",
$DR151*$BL151/($AX151-$AW151+1)*BF151*(DAY(EOMONTH(BF$15,0))),
$DH151="день_2",
$DR151/30*MAX(MIN($AX151,EOMONTH(BF$15,0))-MAX($AW151,BF$15)+1,),
$DH151="раб.день",
$DR151/30*(IFERROR(
_xlfn.LET(_xlpm.VD,
CHOOSE(
{1;2;3;4;5;6;7;8;9;10;11;12;13;14;15;16;17;18},
45658,45659,45660,45661,45662,45663,45664,45665,45711,45724,45778,45779,45785,45786,45820,45821,45965,46022),
_xlfn.LET(_xlpm.DD,
MAX(MIN($AX151,EOMONTH(BF$15,0))-MAX($AW151,BF$15),),
_xlfn.IFS(
AND(MONTH($AW151)=MONTH(BF$15),MONTH($AX151)&lt;&gt;MONTH(BF$15)),
NETWORKDAYS.INTL($AW151,$AW151+_xlpm.DD,1,_xlpm.VD),
AND(MONTH($AW151)&lt;&gt;MONTH(BF$15),MONTH($AX151)=MONTH(BF$15)),
NETWORKDAYS.INTL(($AX151)-_xlpm.DD,$AX151,1,_xlpm.VD),
AND(MONTH($AW151)&lt;MONTH(BF$15),MONTH($AX151)&gt;MONTH(BF$15)),
NETWORKDAYS.INTL((EOMONTH(BF$15-1,1))-_xlpm.DD,EOMONTH(BF$15-1,1),1,_xlpm.VD),
AND(MONTH($AW151)=MONTH(BF$15),MONTH($AX151)=MONTH(BF$15)),
NETWORKDAYS.INTL($AW151,$AX151,1,_xlpm.VD)))),0)),
$DH151="месяц",
$DR151*BF151,
$DH151="неделя",
$DR151*BF151/7*(ROUNDUP((DAY(EOMONTH(BF$15,0)))/4,0))),
0)</f>
        <v/>
      </c>
      <c r="DZ151" s="125">
        <f t="array" ref="DZ151">
IFERROR(_xlfn.IFS(
$DH151="день_1",
$DR151*$BL151/($AX151-$AW151+1)*BG151*(DAY(EOMONTH(BG$15,0))),
$DH151="день_2",
$DR151/30*MAX(MIN($AX151,EOMONTH(BG$15,0))-MAX($AW151,BG$15)+1,),
$DH151="раб.день",
$DR151/30*(IFERROR(
_xlfn.LET(_xlpm.VD,
CHOOSE(
{1;2;3;4;5;6;7;8;9;10;11;12;13;14;15;16;17;18},
45658,45659,45660,45661,45662,45663,45664,45665,45711,45724,45778,45779,45785,45786,45820,45821,45965,46022),
_xlfn.LET(_xlpm.DD,
MAX(MIN($AX151,EOMONTH(BG$15,0))-MAX($AW151,BG$15),),
_xlfn.IFS(
AND(MONTH($AW151)=MONTH(BG$15),MONTH($AX151)&lt;&gt;MONTH(BG$15)),
NETWORKDAYS.INTL($AW151,$AW151+_xlpm.DD,1,_xlpm.VD),
AND(MONTH($AW151)&lt;&gt;MONTH(BG$15),MONTH($AX151)=MONTH(BG$15)),
NETWORKDAYS.INTL(($AX151)-_xlpm.DD,$AX151,1,_xlpm.VD),
AND(MONTH($AW151)&lt;MONTH(BG$15),MONTH($AX151)&gt;MONTH(BG$15)),
NETWORKDAYS.INTL((EOMONTH(BG$15-1,1))-_xlpm.DD,EOMONTH(BG$15-1,1),1,_xlpm.VD),
AND(MONTH($AW151)=MONTH(BG$15),MONTH($AX151)=MONTH(BG$15)),
NETWORKDAYS.INTL($AW151,$AX151,1,_xlpm.VD)))),0)),
$DH151="месяц",
$DR151*BG151,
$DH151="неделя",
$DR151*BG151/7*(ROUNDUP((DAY(EOMONTH(BG$15,0)))/4,0))),
0)</f>
        <v/>
      </c>
      <c r="EA151" s="125">
        <f t="array" ref="EA151">
IFERROR(_xlfn.IFS(
$DH151="день_1",
$DR151*$BL151/($AX151-$AW151+1)*BH151*(DAY(EOMONTH(BH$15,0))),
$DH151="день_2",
$DR151/30*MAX(MIN($AX151,EOMONTH(BH$15,0))-MAX($AW151,BH$15)+1,),
$DH151="раб.день",
$DR151/30*(IFERROR(
_xlfn.LET(_xlpm.VD,
CHOOSE(
{1;2;3;4;5;6;7;8;9;10;11;12;13;14;15;16;17;18},
45658,45659,45660,45661,45662,45663,45664,45665,45711,45724,45778,45779,45785,45786,45820,45821,45965,46022),
_xlfn.LET(_xlpm.DD,
MAX(MIN($AX151,EOMONTH(BH$15,0))-MAX($AW151,BH$15),),
_xlfn.IFS(
AND(MONTH($AW151)=MONTH(BH$15),MONTH($AX151)&lt;&gt;MONTH(BH$15)),
NETWORKDAYS.INTL($AW151,$AW151+_xlpm.DD,1,_xlpm.VD),
AND(MONTH($AW151)&lt;&gt;MONTH(BH$15),MONTH($AX151)=MONTH(BH$15)),
NETWORKDAYS.INTL(($AX151)-_xlpm.DD,$AX151,1,_xlpm.VD),
AND(MONTH($AW151)&lt;MONTH(BH$15),MONTH($AX151)&gt;MONTH(BH$15)),
NETWORKDAYS.INTL((EOMONTH(BH$15-1,1))-_xlpm.DD,EOMONTH(BH$15-1,1),1,_xlpm.VD),
AND(MONTH($AW151)=MONTH(BH$15),MONTH($AX151)=MONTH(BH$15)),
NETWORKDAYS.INTL($AW151,$AX151,1,_xlpm.VD)))),0)),
$DH151="месяц",
$DR151*BH151,
$DH151="неделя",
$DR151*BH151/7*(ROUNDUP((DAY(EOMONTH(BH$15,0)))/4,0))),
0)</f>
        <v/>
      </c>
      <c r="EB151" s="125">
        <f t="array" ref="EB151">
IFERROR(_xlfn.IFS(
$DH151="день_1",
$DR151*$BL151/($AX151-$AW151+1)*BI151*(DAY(EOMONTH(BI$15,0))),
$DH151="день_2",
$DR151/30*MAX(MIN($AX151,EOMONTH(BI$15,0))-MAX($AW151,BI$15)+1,),
$DH151="раб.день",
$DR151/30*(IFERROR(
_xlfn.LET(_xlpm.VD,
CHOOSE(
{1;2;3;4;5;6;7;8;9;10;11;12;13;14;15;16;17;18},
45658,45659,45660,45661,45662,45663,45664,45665,45711,45724,45778,45779,45785,45786,45820,45821,45965,46022),
_xlfn.LET(_xlpm.DD,
MAX(MIN($AX151,EOMONTH(BI$15,0))-MAX($AW151,BI$15),),
_xlfn.IFS(
AND(MONTH($AW151)=MONTH(BI$15),MONTH($AX151)&lt;&gt;MONTH(BI$15)),
NETWORKDAYS.INTL($AW151,$AW151+_xlpm.DD,1,_xlpm.VD),
AND(MONTH($AW151)&lt;&gt;MONTH(BI$15),MONTH($AX151)=MONTH(BI$15)),
NETWORKDAYS.INTL(($AX151)-_xlpm.DD,$AX151,1,_xlpm.VD),
AND(MONTH($AW151)&lt;MONTH(BI$15),MONTH($AX151)&gt;MONTH(BI$15)),
NETWORKDAYS.INTL((EOMONTH(BI$15-1,1))-_xlpm.DD,EOMONTH(BI$15-1,1),1,_xlpm.VD),
AND(MONTH($AW151)=MONTH(BI$15),MONTH($AX151)=MONTH(BI$15)),
NETWORKDAYS.INTL($AW151,$AX151,1,_xlpm.VD)))),0)),
$DH151="месяц",
$DR151*BI151,
$DH151="неделя",
$DR151*BI151/7*(ROUNDUP((DAY(EOMONTH(BI$15,0)))/4,0))),
0)</f>
        <v/>
      </c>
      <c r="EC151" s="125">
        <f t="array" ref="EC151">
IFERROR(_xlfn.IFS(
$DH151="день_1",
$DR151*$BL151/($AX151-$AW151+1)*BJ151*(DAY(EOMONTH(BJ$15,0))),
$DH151="день_2",
$DR151/30*MAX(MIN($AX151,EOMONTH(BJ$15,0))-MAX($AW151,BJ$15)+1,),
$DH151="раб.день",
$DR151/30*(IFERROR(
_xlfn.LET(_xlpm.VD,
CHOOSE(
{1;2;3;4;5;6;7;8;9;10;11;12;13;14;15;16;17;18},
45658,45659,45660,45661,45662,45663,45664,45665,45711,45724,45778,45779,45785,45786,45820,45821,45965,46022),
_xlfn.LET(_xlpm.DD,
MAX(MIN($AX151,EOMONTH(BJ$15,0))-MAX($AW151,BJ$15),),
_xlfn.IFS(
AND(MONTH($AW151)=MONTH(BJ$15),MONTH($AX151)&lt;&gt;MONTH(BJ$15)),
NETWORKDAYS.INTL($AW151,$AW151+_xlpm.DD,1,_xlpm.VD),
AND(MONTH($AW151)&lt;&gt;MONTH(BJ$15),MONTH($AX151)=MONTH(BJ$15)),
NETWORKDAYS.INTL(($AX151)-_xlpm.DD,$AX151,1,_xlpm.VD),
AND(MONTH($AW151)&lt;MONTH(BJ$15),MONTH($AX151)&gt;MONTH(BJ$15)),
NETWORKDAYS.INTL((EOMONTH(BJ$15-1,1))-_xlpm.DD,EOMONTH(BJ$15-1,1),1,_xlpm.VD),
AND(MONTH($AW151)=MONTH(BJ$15),MONTH($AX151)=MONTH(BJ$15)),
NETWORKDAYS.INTL($AW151,$AX151,1,_xlpm.VD)))),0)),
$DH151="месяц",
$DR151*BJ151,
$DH151="неделя",
$DR151*BJ151/7*(ROUNDUP((DAY(EOMONTH(BJ$15,0)))/4,0))),
0)</f>
        <v/>
      </c>
      <c r="ED151" s="125">
        <f t="array" ref="ED151">
IFERROR(_xlfn.IFS(
$DH151="день_1",
$DR151*$BL151/($AX151-$AW151+1)*BK151*(DAY(EOMONTH(BK$15,0))),
$DH151="день_2",
$DR151/30*MAX(MIN($AX151,EOMONTH(BK$15,0))-MAX($AW151,BK$15)+1,),
$DH151="раб.день",
$DR151/30*(IFERROR(
_xlfn.LET(_xlpm.VD,
CHOOSE(
{1;2;3;4;5;6;7;8;9;10;11;12;13;14;15;16;17;18},
45658,45659,45660,45661,45662,45663,45664,45665,45711,45724,45778,45779,45785,45786,45820,45821,45965,46022),
_xlfn.LET(_xlpm.DD,
MAX(MIN($AX151,EOMONTH(BK$15,0))-MAX($AW151,BK$15),),
_xlfn.IFS(
AND(MONTH($AW151)=MONTH(BK$15),MONTH($AX151)&lt;&gt;MONTH(BK$15)),
NETWORKDAYS.INTL($AW151,$AW151+_xlpm.DD,1,_xlpm.VD),
AND(MONTH($AW151)&lt;&gt;MONTH(BK$15),MONTH($AX151)=MONTH(BK$15)),
NETWORKDAYS.INTL(($AX151)-_xlpm.DD,$AX151,1,_xlpm.VD),
AND(MONTH($AW151)&lt;MONTH(BK$15),MONTH($AX151)&gt;MONTH(BK$15)),
NETWORKDAYS.INTL((EOMONTH(BK$15-1,1))-_xlpm.DD,EOMONTH(BK$15-1,1),1,_xlpm.VD),
AND(MONTH($AW151)=MONTH(BK$15),MONTH($AX151)=MONTH(BK$15)),
NETWORKDAYS.INTL($AW151,$AX151,1,_xlpm.VD)))),0)),
$DH151="месяц",
$DR151*BK151,
$DH151="неделя",
$DR151*BK151/7*(ROUNDUP((DAY(EOMONTH(BK$15,0)))/4,0))),
0)</f>
        <v/>
      </c>
      <c r="EE151" s="125">
        <f>SUM($DS151,$DT151,$DU151,$DV151,$DW151,$DX151,$DY151,$DZ151,$EA151,$EB151,$EC151,$ED151)</f>
        <v/>
      </c>
      <c r="EF151" s="125">
        <f>IFERROR(ROUND($EE151*(1+$EP151),2),0)</f>
        <v/>
      </c>
      <c r="EG151" s="128" t="n">
        <v>1</v>
      </c>
      <c r="EH151" s="126" t="n">
        <v>0</v>
      </c>
      <c r="EI151" s="126">
        <f>ROUND(SUM($EH151:$EH151)*SUM($AB151:$AB151)*$EG151,2)</f>
        <v/>
      </c>
      <c r="EJ151" s="126">
        <f>ROUND($EI151*(1+$EP151),2)</f>
        <v/>
      </c>
      <c r="EK151" s="126" t="n">
        <v>0</v>
      </c>
      <c r="EL151" s="126">
        <f>ROUND(SUM($EK151:$EK151)*SUM($AB151:$AB151)*$EG151,2)</f>
        <v/>
      </c>
      <c r="EM151" s="126">
        <f>ROUND($EL151*(1+$EP151),2)</f>
        <v/>
      </c>
      <c r="EN151" s="126">
        <f>SUM($EE151,$EI151,$EL151)</f>
        <v/>
      </c>
      <c r="EO151" s="126">
        <f>SUM($EF151,$EJ151,$EM151)</f>
        <v/>
      </c>
      <c r="EP151" s="59" t="inlineStr">
        <is>
          <t>20%</t>
        </is>
      </c>
      <c r="EQ151" s="59" t="n"/>
      <c r="ER151" s="60">
        <f t="array" ref="ER151">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MATCH(ES151,
{"AMS";"RussOutdoor";"HD Outdoor";"Ingroup";"IQ";"Ledproduction";"LisChannel";"Logic";"Media-PPL";"NovikovTV | НовиковТВ";"SMA";"SOK";"КрокусТВ | CrocusTV | IndoorTV";"Сити";"ТЯК Москва"},
0)),"")</f>
        <v/>
      </c>
      <c r="ES151" s="60" t="n"/>
      <c r="ET151" s="60">
        <f t="array" ref="ET151">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MATCH(ES151,
{"AMS";"RussOutdoor";"HD Outdoor";"Ingroup";"IQ";"Ledproduction";"LisChannel";"Logic";"Media-PPL";"NovikovTV | НовиковТВ";"SMA";"SOK";"КрокусТВ | CrocusTV | IndoorTV";"Сити";"ТЯК Москва"},
0)),"")</f>
        <v/>
      </c>
      <c r="EU151" s="60" t="n"/>
      <c r="EV151" s="60" t="n"/>
      <c r="EX151" s="110">
        <f t="array" ref="EX151">
($AR151/30
+N("ТРАФИК ПЛОЩАДКИ"))*
(IFERROR(
_xlfn.LET(
_xlpm.GPR,
HLOOKUP($L151,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(MATCH($T151,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IF($Q151="цифровой",_xlpm.GPR/$AG151,_xlpm.GPR/60)),
0)
+N("DWELL TIME"))*
(IF($AB151=0,0,IF($AB151=1,0.3,IF($AB151=2,0.5,IF($AB151&gt;2,1))))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_xlfn.IFS($AC151="да",1.2,$AC151="нет",1)*
_xlfn.IFS($AD151="да",1.2,$AD151="нет",1)*
IF(R151="статический",1,1.2)*
$X151*
INDEX(
{1.2;1;1.2;1.2;1;1.2;1.2;1.2;1.2;1.2;1.2;1;1.2;1.2;1.2;1.2;1;1;1.2;1.2;1.2;1;1;1;1;1.2;1.2;1.2;1.2;1;1;1;1;1.2;1.2;1.2;1.2;1.2;1.2;1.2;1.2;1;1;1.2;1;1;1;1;1.5;1;1;1.5;1.5;1.2},
MATCH($Q151,_xlpm.MI,0)))&gt;{0.02;0.04;0.06;0.1;0.2;0.4;0.6;0.8;1;2;4;6})),
{0;1;2;3;4;5;6;7;8;9;10;11;12},
0)))
+N("КОЭФФИЦИЕНТ КОНТАКТА"))))*
(_xlfn.IFS($X151&lt;0.1,$X151/1000,$X151&gt;25,5.2,AND($X151&gt;=0.1,$X151&lt;=25),(($X151*2+0.1)/10)*($X151/10)))*
IFERROR((_xlfn.LET(
_xlpm.MA,
{0;0.8;0.85;0.9;0.95;1},
_xlpm.MAA,
{0;1;2;3;4;5},
INDEX(_xlpm.MA,MATCH(SUMPRODUCT(--((IF(ROUND(_xlpm.MAA,1)&gt;5,5,ROUND($AB151,1)))&gt;{0;1;2;3;4;5})),_xlpm.MAA,0)))
+N("КОЭФФИЦИЕНТ КОЛ-ВО КОНСТРУКЦИЙ")),1)*
$AB151,0))*
(IF($Q151="цифровой",$AG151/15*$AI151,1)
+N("ДЛЯ ЦИФРЫ"))</f>
        <v/>
      </c>
      <c r="EY151" s="110">
        <f>IFERROR(EX151*AY151,0)</f>
        <v/>
      </c>
      <c r="EZ151" s="131">
        <f>IFERROR(DP151/EY151*1000,0)</f>
        <v/>
      </c>
      <c r="FA151" s="112">
        <f>IFERROR(FC151/FB151,0)</f>
        <v/>
      </c>
      <c r="FB151" s="112">
        <f>IFERROR((FC151/(EY151/FF151*#REF!))*0.825,0)</f>
        <v/>
      </c>
      <c r="FC151" s="112">
        <f>IFERROR(((EX151*30/AR151)*100)/30,0)</f>
        <v/>
      </c>
      <c r="FD151" s="112">
        <f>IFERROR(EY151/G151*100%,0)</f>
        <v/>
      </c>
      <c r="FE151" s="112">
        <f>IFERROR(FD151/FC151*100%,0)</f>
        <v/>
      </c>
      <c r="FF151" s="110">
        <f>IFERROR(AR151/30*AY151,0)</f>
        <v/>
      </c>
    </row>
    <row r="152" ht="13" customHeight="1">
      <c r="A152" s="59" t="n"/>
      <c r="B152" s="60" t="n"/>
      <c r="C152" s="60" t="n"/>
      <c r="D152" s="60">
        <f t="array" ref="D152">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MATCH($E152,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52" s="60">
        <f t="array" ref="E152">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MATCH($F152,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52" s="60" t="inlineStr"/>
      <c r="G152" s="60" t="n"/>
      <c r="H152" s="60">
        <f t="array" ref="H152">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MATCH($I152,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52" s="60" t="n"/>
      <c r="J152" s="60" t="n"/>
      <c r="K152" s="60" t="n"/>
      <c r="L152" s="60" t="n"/>
      <c r="M152" s="60" t="n"/>
      <c r="N152" s="60" t="n"/>
      <c r="O152" s="60" t="n"/>
      <c r="P152" s="60">
        <f t="array" ref="P152">
_xlfn.IFS(
ISNUMBER(MATCH($Q152,{"шелфбаннер","разделитель","монетница","чековая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ISNUMBER(MATCH($Q152,{"LED/LCD","видеокулер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ISNUMBER(MATCH($Q152,{"автомобиль","машина","выставочное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ISNUMBER(MATCH($Q152,{"билборд","лифтовая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ISNUMBER(MATCH($Q152,{"навигация","подвесной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ISNUMBER(MATCH($Q152,{"движущаяся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ISNUMBER(MATCH($Q152,{"каталог","журнал"},)),
"Пресса",
$Q152="","")</f>
        <v/>
      </c>
      <c r="Q152" s="60" t="n"/>
      <c r="R152" s="60">
        <f t="array" ref="R152">
IFERROR(
_xlfn.IFS(
OR(ISNUMBER(MATCH($Q152,{"экспозиция","макет","стенд","автостенд","авто стенд","выставочное пространство","выставочные стенды","модульные выставочные стенды","3Д конструкция","3D конструкция"},)),P152="Экспонирование"),
"нестандартный",
ISNUMBER(MATCH($Q152,{"скроллер","призматрон"},)),
"динамический",
$P152="Видео",
"цифровой",
OR($P152="Пресса",$P152="Щит",$P152="POSm",$P152="Подвес",$P152="Брендирование/оклейка"),
"статический"),"")</f>
        <v/>
      </c>
      <c r="S152" s="59" t="n"/>
      <c r="T152" s="60" t="n"/>
      <c r="U152" s="60" t="n"/>
      <c r="V152" s="60">
        <f>
IF(P152="Видео",
"цифровой постер/ролик",
IF(ISNUMBER(MATCH(Q152,{"короб световой","короб световой | лайтбокс","короб световой | кристалайт","лайтбокс","лайт бокс","кристалайт","LB","lightbox"},)),
"бэклит",
IF(P152="Брендирование/оклейка",
"перфарированная пленка/самоклейка",
IF(P152="Экспонирование",
"под запрос",
IF(P152="Подвес",
"баннер/ткань",
"")))))</f>
        <v/>
      </c>
      <c r="W152" s="59" t="n"/>
      <c r="X152" s="59" t="n"/>
      <c r="Y152" s="59" t="n"/>
      <c r="Z152" s="61" t="n"/>
      <c r="AA152" s="61" t="n"/>
      <c r="AB152" s="61">
        <f>IF(BL152&gt;0,Z152,0)</f>
        <v/>
      </c>
      <c r="AC152" s="59" t="n"/>
      <c r="AD152" s="59" t="n"/>
      <c r="AE152" s="59" t="n"/>
      <c r="AF152" s="59" t="n"/>
      <c r="AG152" s="59" t="n"/>
      <c r="AH152" s="59" t="n"/>
      <c r="AI152" s="59" t="n"/>
      <c r="AJ152" s="59" t="n"/>
      <c r="AK152" s="59" t="n"/>
      <c r="AL152" s="62">
        <f>IFERROR(IF(OR(R152="статический",R152="динамический",R152="нестандартный",R152="",R152=""),"-",IF(AND(AH152="-",AI152="-"),"-",AK152*3600/AH152*AI152)),"-")</f>
        <v/>
      </c>
      <c r="AM152" s="62">
        <f>IFERROR(IF(OR(R152="статический",R152="динамический",R152="",R152="", R152="BTL",R152="нестандартный"),"-",AG152*AI152*AL152/60),"-")</f>
        <v/>
      </c>
      <c r="AN152" s="63">
        <f>IFERROR(IF(AH152="","-",AG152*AI152/AH152),"-")</f>
        <v/>
      </c>
      <c r="AO152" s="59">
        <f>IFERROR(IF(OR($R152="статический",$R152="динамический",$R152="",$R152="",$R152="BTL",$R152="нестандартный"),"-",$AL152*$AY152),"-")</f>
        <v/>
      </c>
      <c r="AP152" s="62">
        <f>IFERROR(IF(OR($R152="статический",$R152="динамический",$R152="",$R152="",$R152="BTL",$R152="нестандартный"),"-",$AM152*AY152),"-")</f>
        <v/>
      </c>
      <c r="AQ152" s="64" t="n"/>
      <c r="AR152" s="61" t="n"/>
      <c r="AS152" s="61" t="n"/>
      <c r="AT152" s="61" t="n"/>
      <c r="AU152" s="65" t="n"/>
      <c r="AV152" s="124">
        <f>IFERROR(DR152/AT152*1000,"n/a")</f>
        <v/>
      </c>
      <c r="AW152" s="67" t="n"/>
      <c r="AX152" s="67" t="n"/>
      <c r="AY152" s="43">
        <f>IFERROR(IF(OR($AW152="",$AX152=""),"",_xlfn.DAYS($AX152+1,$AW152)),"")</f>
        <v/>
      </c>
      <c r="AZ152" s="68">
        <f t="array" ref="AZ152">
_xlfn.LET(_xlpm.COEFF,
IF($AW152+$AX152=0,0,IF(MAX(MIN($AX152,EOMONTH(AZ$15,0))-MAX($AW152,AZ$15)+1,)&gt;0,1,0)),
_xlfn.IFS(
$ES152="LisChannel",
_xlpm.COEFF*
INDEX({1;1;1.2;1.2;1;1;1;1;1.2;1.2;1.2;1.2},
MATCH(MONTH(AZ$15),
{1,2,3,4,5,6,7,8,9,10,11,12})),
CONCATENATE($ES152," ",$L152)="RussOutdoor метро",
_xlpm.COEFF*
INDEX({0.8;0.9;1.1;1.1;1;1;1;1;1.1;1.1;1.1;1.1},
MATCH(MONTH(AZ$15),
{1,2,3,4,5,6,7,8,9,10,11,12})),
$ES152&lt;&gt;"LisChannel",
_xlpm.COEFF,
$ES152&lt;&gt;"RussOutdoor",
_xlpm.COEFF))</f>
        <v/>
      </c>
      <c r="BA152" s="68">
        <f t="array" ref="BA152">
_xlfn.LET(_xlpm.COEFF,
IF($AW152+$AX152=0,0,IF(MAX(MIN($AX152,EOMONTH(BA$15,0))-MAX($AW152,BA$15)+1,)&gt;0,1,0)),
_xlfn.IFS(
$ES152="LisChannel",
_xlpm.COEFF*
INDEX({1;1;1.2;1.2;1;1;1;1;1.2;1.2;1.2;1.2},
MATCH(MONTH(BA$15),
{1,2,3,4,5,6,7,8,9,10,11,12})),
CONCATENATE($ES152," ",$L152)="RussOutdoor метро",
_xlpm.COEFF*
INDEX({0.8;0.9;1.1;1.1;1;1;1;1;1.1;1.1;1.1;1.1},
MATCH(MONTH(BA$15),
{1,2,3,4,5,6,7,8,9,10,11,12})),
$ES152&lt;&gt;"LisChannel",
_xlpm.COEFF,
$ES152&lt;&gt;"RussOutdoor",
_xlpm.COEFF))</f>
        <v/>
      </c>
      <c r="BB152" s="68">
        <f t="array" ref="BB152">
_xlfn.LET(_xlpm.COEFF,
IF($AW152+$AX152=0,0,IF(MAX(MIN($AX152,EOMONTH(BB$15,0))-MAX($AW152,BB$15)+1,)&gt;0,1,0)),
_xlfn.IFS(
$ES152="LisChannel",
_xlpm.COEFF*
INDEX({1;1;1.2;1.2;1;1;1;1;1.2;1.2;1.2;1.2},
MATCH(MONTH(BB$15),
{1,2,3,4,5,6,7,8,9,10,11,12})),
CONCATENATE($ES152," ",$L152)="RussOutdoor метро",
_xlpm.COEFF*
INDEX({0.8;0.9;1.1;1.1;1;1;1;1;1.1;1.1;1.1;1.1},
MATCH(MONTH(BB$15),
{1,2,3,4,5,6,7,8,9,10,11,12})),
$ES152&lt;&gt;"LisChannel",
_xlpm.COEFF,
$ES152&lt;&gt;"RussOutdoor",
_xlpm.COEFF))</f>
        <v/>
      </c>
      <c r="BC152" s="68">
        <f t="array" ref="BC152">
_xlfn.LET(_xlpm.COEFF,
IF($AW152+$AX152=0,0,IF(MAX(MIN($AX152,EOMONTH(BC$15,0))-MAX($AW152,BC$15)+1,)&gt;0,1,0)),
_xlfn.IFS(
$ES152="LisChannel",
_xlpm.COEFF*
INDEX({1;1;1.2;1.2;1;1;1;1;1.2;1.2;1.2;1.2},
MATCH(MONTH(BC$15),
{1,2,3,4,5,6,7,8,9,10,11,12})),
CONCATENATE($ES152," ",$L152)="RussOutdoor метро",
_xlpm.COEFF*
INDEX({0.8;0.9;1.1;1.1;1;1;1;1;1.1;1.1;1.1;1.1},
MATCH(MONTH(BC$15),
{1,2,3,4,5,6,7,8,9,10,11,12})),
$ES152&lt;&gt;"LisChannel",
_xlpm.COEFF,
$ES152&lt;&gt;"RussOutdoor",
_xlpm.COEFF))</f>
        <v/>
      </c>
      <c r="BD152" s="68">
        <f t="array" ref="BD152">
_xlfn.LET(_xlpm.COEFF,
IF($AW152+$AX152=0,0,IF(MAX(MIN($AX152,EOMONTH(BD$15,0))-MAX($AW152,BD$15)+1,)&gt;0,1,0)),
_xlfn.IFS(
$ES152="LisChannel",
_xlpm.COEFF*
INDEX({1;1;1.2;1.2;1;1;1;1;1.2;1.2;1.2;1.2},
MATCH(MONTH(BD$15),
{1,2,3,4,5,6,7,8,9,10,11,12})),
CONCATENATE($ES152," ",$L152)="RussOutdoor метро",
_xlpm.COEFF*
INDEX({0.8;0.9;1.1;1.1;1;1;1;1;1.1;1.1;1.1;1.1},
MATCH(MONTH(BD$15),
{1,2,3,4,5,6,7,8,9,10,11,12})),
$ES152&lt;&gt;"LisChannel",
_xlpm.COEFF,
$ES152&lt;&gt;"RussOutdoor",
_xlpm.COEFF))</f>
        <v/>
      </c>
      <c r="BE152" s="68">
        <f t="array" ref="BE152">
_xlfn.LET(_xlpm.COEFF,
IF($AW152+$AX152=0,0,IF(MAX(MIN($AX152,EOMONTH(BE$15,0))-MAX($AW152,BE$15)+1,)&gt;0,1,0)),
_xlfn.IFS(
$ES152="LisChannel",
_xlpm.COEFF*
INDEX({1;1;1.2;1.2;1;1;1;1;1.2;1.2;1.2;1.2},
MATCH(MONTH(BE$15),
{1,2,3,4,5,6,7,8,9,10,11,12})),
CONCATENATE($ES152," ",$L152)="RussOutdoor метро",
_xlpm.COEFF*
INDEX({0.8;0.9;1.1;1.1;1;1;1;1;1.1;1.1;1.1;1.1},
MATCH(MONTH(BE$15),
{1,2,3,4,5,6,7,8,9,10,11,12})),
$ES152&lt;&gt;"LisChannel",
_xlpm.COEFF,
$ES152&lt;&gt;"RussOutdoor",
_xlpm.COEFF))</f>
        <v/>
      </c>
      <c r="BF152" s="68">
        <f t="array" ref="BF152">
_xlfn.LET(_xlpm.COEFF,
IF($AW152+$AX152=0,0,IF(MAX(MIN($AX152,EOMONTH(BF$15,0))-MAX($AW152,BF$15)+1,)&gt;0,1,0)),
_xlfn.IFS(
$ES152="LisChannel",
_xlpm.COEFF*
INDEX({1;1;1.2;1.2;1;1;1;1;1.2;1.2;1.2;1.2},
MATCH(MONTH(BF$15),
{1,2,3,4,5,6,7,8,9,10,11,12})),
CONCATENATE($ES152," ",$L152)="RussOutdoor метро",
_xlpm.COEFF*
INDEX({0.8;0.9;1.1;1.1;1;1;1;1;1.1;1.1;1.1;1.1},
MATCH(MONTH(BF$15),
{1,2,3,4,5,6,7,8,9,10,11,12})),
$ES152&lt;&gt;"LisChannel",
_xlpm.COEFF,
$ES152&lt;&gt;"RussOutdoor",
_xlpm.COEFF))</f>
        <v/>
      </c>
      <c r="BG152" s="68">
        <f t="array" ref="BG152">
_xlfn.LET(_xlpm.COEFF,
IF($AW152+$AX152=0,0,IF(MAX(MIN($AX152,EOMONTH(BG$15,0))-MAX($AW152,BG$15)+1,)&gt;0,1,0)),
_xlfn.IFS(
$ES152="LisChannel",
_xlpm.COEFF*
INDEX({1;1;1.2;1.2;1;1;1;1;1.2;1.2;1.2;1.2},
MATCH(MONTH(BG$15),
{1,2,3,4,5,6,7,8,9,10,11,12})),
CONCATENATE($ES152," ",$L152)="RussOutdoor метро",
_xlpm.COEFF*
INDEX({0.8;0.9;1.1;1.1;1;1;1;1;1.1;1.1;1.1;1.1},
MATCH(MONTH(BG$15),
{1,2,3,4,5,6,7,8,9,10,11,12})),
$ES152&lt;&gt;"LisChannel",
_xlpm.COEFF,
$ES152&lt;&gt;"RussOutdoor",
_xlpm.COEFF))</f>
        <v/>
      </c>
      <c r="BH152" s="68">
        <f t="array" ref="BH152">
_xlfn.LET(_xlpm.COEFF,
IF($AW152+$AX152=0,0,IF(MAX(MIN($AX152,EOMONTH(BH$15,0))-MAX($AW152,BH$15)+1,)&gt;0,1,0)),
_xlfn.IFS(
$ES152="LisChannel",
_xlpm.COEFF*
INDEX({1;1;1.2;1.2;1;1;1;1;1.2;1.2;1.2;1.2},
MATCH(MONTH(BH$15),
{1,2,3,4,5,6,7,8,9,10,11,12})),
CONCATENATE($ES152," ",$L152)="RussOutdoor метро",
_xlpm.COEFF*
INDEX({0.8;0.9;1.1;1.1;1;1;1;1;1.1;1.1;1.1;1.1},
MATCH(MONTH(BH$15),
{1,2,3,4,5,6,7,8,9,10,11,12})),
$ES152&lt;&gt;"LisChannel",
_xlpm.COEFF,
$ES152&lt;&gt;"RussOutdoor",
_xlpm.COEFF))</f>
        <v/>
      </c>
      <c r="BI152" s="68">
        <f t="array" ref="BI152">
_xlfn.LET(_xlpm.COEFF,
IF($AW152+$AX152=0,0,IF(MAX(MIN($AX152,EOMONTH(BI$15,0))-MAX($AW152,BI$15)+1,)&gt;0,1,0)),
_xlfn.IFS(
$ES152="LisChannel",
_xlpm.COEFF*
INDEX({1;1;1.2;1.2;1;1;1;1;1.2;1.2;1.2;1.2},
MATCH(MONTH(BI$15),
{1,2,3,4,5,6,7,8,9,10,11,12})),
CONCATENATE($ES152," ",$L152)="RussOutdoor метро",
_xlpm.COEFF*
INDEX({0.8;0.9;1.1;1.1;1;1;1;1;1.1;1.1;1.1;1.1},
MATCH(MONTH(BI$15),
{1,2,3,4,5,6,7,8,9,10,11,12})),
$ES152&lt;&gt;"LisChannel",
_xlpm.COEFF,
$ES152&lt;&gt;"RussOutdoor",
_xlpm.COEFF))</f>
        <v/>
      </c>
      <c r="BJ152" s="68">
        <f t="array" ref="BJ152">
_xlfn.LET(_xlpm.COEFF,
IF($AW152+$AX152=0,0,IF(MAX(MIN($AX152,EOMONTH(BJ$15,0))-MAX($AW152,BJ$15)+1,)&gt;0,1,0)),
_xlfn.IFS(
$ES152="LisChannel",
_xlpm.COEFF*
INDEX({1;1;1.2;1.2;1;1;1;1;1.2;1.2;1.2;1.2},
MATCH(MONTH(BJ$15),
{1,2,3,4,5,6,7,8,9,10,11,12})),
CONCATENATE($ES152," ",$L152)="RussOutdoor метро",
_xlpm.COEFF*
INDEX({0.8;0.9;1.1;1.1;1;1;1;1;1.1;1.1;1.1;1.1},
MATCH(MONTH(BJ$15),
{1,2,3,4,5,6,7,8,9,10,11,12})),
$ES152&lt;&gt;"LisChannel",
_xlpm.COEFF,
$ES152&lt;&gt;"RussOutdoor",
_xlpm.COEFF))</f>
        <v/>
      </c>
      <c r="BK152" s="68">
        <f t="array" ref="BK152">
_xlfn.LET(_xlpm.COEFF,
IF($AW152+$AX152=0,0,IF(MAX(MIN($AX152,EOMONTH(BK$15,0))-MAX($AW152,BK$15)+1,)&gt;0,1,0)),
_xlfn.IFS(
$ES152="LisChannel",
_xlpm.COEFF*
INDEX({1;1;1.2;1.2;1;1;1;1;1.2;1.2;1.2;1.2},
MATCH(MONTH(BK$15),
{1,2,3,4,5,6,7,8,9,10,11,12})),
CONCATENATE($ES152," ",$L152)="RussOutdoor метро",
_xlpm.COEFF*
INDEX({0.8;0.9;1.1;1.1;1;1;1;1;1.1;1.1;1.1;1.1},
MATCH(MONTH(BK$15),
{1,2,3,4,5,6,7,8,9,10,11,12})),
$ES152&lt;&gt;"LisChannel",
_xlpm.COEFF,
$ES152&lt;&gt;"RussOutdoor",
_xlpm.COEFF))</f>
        <v/>
      </c>
      <c r="BL152" s="62">
        <f>COUNTIFS($AZ152:$BK152,"&gt;0")</f>
        <v/>
      </c>
      <c r="BM152" s="65" t="n"/>
      <c r="BN152" s="125">
        <f>$DJ152</f>
        <v/>
      </c>
      <c r="BO152" s="63">
        <f>$DQ152</f>
        <v/>
      </c>
      <c r="BP152" s="125">
        <f>
IFERROR(
IF($BL152=0,0,
$BN152*(1-$BO152)),
0)</f>
        <v/>
      </c>
      <c r="BQ152" s="125">
        <f t="array" ref="BQ152">
IFERROR(
_xlfn.IFS(
$DH152="день_1",
$BP152*$BL152/($AX152-$AW152+1)*AZ152*(DAY(EOMONTH(AZ$15,0))),
$DH152="день_2",
$BP152/30*MAX(MIN($AX152,EOMONTH(AZ$15,0))-MAX($AW152,AZ$15)+1,),
$DH152="раб.день",
$BP152/30*(IFERROR(
_xlfn.LET(_xlpm.VD,
CHOOSE(
{1;2;3;4;5;6;7;8;9;10;11;12;13;14;15;16;17;18},
45658,45659,45660,45661,45662,45663,45664,45665,45711,45724,45778,45779,45785,45786,45820,45821,45965,46022),
_xlfn.LET(_xlpm.DD,
MAX(MIN($AX152,EOMONTH(AZ$15,0))-MAX($AW152,AZ$15),),
_xlfn.IFS(
AND(MONTH($AW152)=MONTH(AZ$15),MONTH($AX152)&lt;&gt;MONTH(AZ$15)),
NETWORKDAYS.INTL($AW152,$AW152+_xlpm.DD,1,_xlpm.VD),
AND(MONTH($AW152)&lt;&gt;MONTH(AZ$15),MONTH($AX152)=MONTH(AZ$15)),
NETWORKDAYS.INTL(($AX152)-_xlpm.DD,$AX152,1,_xlpm.VD),
AND(MONTH($AW152)&lt;MONTH(AZ$15),MONTH($AX152)&gt;MONTH(AZ$15)),
NETWORKDAYS.INTL((EOMONTH(AZ$15-1,1))-_xlpm.DD,EOMONTH(AZ$15-1,1),1,_xlpm.VD),
AND(MONTH($AW152)=MONTH(AZ$15),MONTH($AX152)=MONTH(AZ$15)),
NETWORKDAYS.INTL($AW152,$AX152,1,_xlpm.VD)))),0)),
$DH152="месяц",
$BP152*AZ152,
$DH152="неделя",
$BP152*AZ152/7*(ROUNDUP((DAY(EOMONTH(AZ$15,0)))/4,0))),
0)</f>
        <v/>
      </c>
      <c r="BR152" s="125">
        <f t="array" ref="BR152">
IFERROR(
_xlfn.IFS(
$DH152="день_1",
$BP152*$BL152/($AX152-$AW152+1)*BA152*(DAY(EOMONTH(BA$15,0))),
$DH152="день_2",
$BP152/30*MAX(MIN($AX152,EOMONTH(BA$15,0))-MAX($AW152,BA$15)+1,),
$DH152="раб.день",
$BP152/30*(IFERROR(
_xlfn.LET(_xlpm.VD,
CHOOSE(
{1;2;3;4;5;6;7;8;9;10;11;12;13;14;15;16;17;18},
45658,45659,45660,45661,45662,45663,45664,45665,45711,45724,45778,45779,45785,45786,45820,45821,45965,46022),
_xlfn.LET(_xlpm.DD,
MAX(MIN($AX152,EOMONTH(BA$15,0))-MAX($AW152,BA$15),),
_xlfn.IFS(
AND(MONTH($AW152)=MONTH(BA$15),MONTH($AX152)&lt;&gt;MONTH(BA$15)),
NETWORKDAYS.INTL($AW152,$AW152+_xlpm.DD,1,_xlpm.VD),
AND(MONTH($AW152)&lt;&gt;MONTH(BA$15),MONTH($AX152)=MONTH(BA$15)),
NETWORKDAYS.INTL(($AX152)-_xlpm.DD,$AX152,1,_xlpm.VD),
AND(MONTH($AW152)&lt;MONTH(BA$15),MONTH($AX152)&gt;MONTH(BA$15)),
NETWORKDAYS.INTL((EOMONTH(BA$15-1,1))-_xlpm.DD,EOMONTH(BA$15-1,1),1,_xlpm.VD),
AND(MONTH($AW152)=MONTH(BA$15),MONTH($AX152)=MONTH(BA$15)),
NETWORKDAYS.INTL($AW152,$AX152,1,_xlpm.VD)))),0)),
$DH152="месяц",
$BP152*BA152,
$DH152="неделя",
$BP152*BA152/7*(ROUNDUP((DAY(EOMONTH(BA$15,0)))/4,0))),
0)</f>
        <v/>
      </c>
      <c r="BS152" s="125">
        <f t="array" ref="BS152">
IFERROR(
_xlfn.IFS(
$DH152="день_1",
$BP152*$BL152/($AX152-$AW152+1)*BB152*(DAY(EOMONTH(BB$15,0))),
$DH152="день_2",
$BP152/30*MAX(MIN($AX152,EOMONTH(BB$15,0))-MAX($AW152,BB$15)+1,),
$DH152="раб.день",
$BP152/30*(IFERROR(
_xlfn.LET(_xlpm.VD,
CHOOSE(
{1;2;3;4;5;6;7;8;9;10;11;12;13;14;15;16;17;18},
45658,45659,45660,45661,45662,45663,45664,45665,45711,45724,45778,45779,45785,45786,45820,45821,45965,46022),
_xlfn.LET(_xlpm.DD,
MAX(MIN($AX152,EOMONTH(BB$15,0))-MAX($AW152,BB$15),),
_xlfn.IFS(
AND(MONTH($AW152)=MONTH(BB$15),MONTH($AX152)&lt;&gt;MONTH(BB$15)),
NETWORKDAYS.INTL($AW152,$AW152+_xlpm.DD,1,_xlpm.VD),
AND(MONTH($AW152)&lt;&gt;MONTH(BB$15),MONTH($AX152)=MONTH(BB$15)),
NETWORKDAYS.INTL(($AX152)-_xlpm.DD,$AX152,1,_xlpm.VD),
AND(MONTH($AW152)&lt;MONTH(BB$15),MONTH($AX152)&gt;MONTH(BB$15)),
NETWORKDAYS.INTL((EOMONTH(BB$15-1,1))-_xlpm.DD,EOMONTH(BB$15-1,1),1,_xlpm.VD),
AND(MONTH($AW152)=MONTH(BB$15),MONTH($AX152)=MONTH(BB$15)),
NETWORKDAYS.INTL($AW152,$AX152,1,_xlpm.VD)))),0)),
$DH152="месяц",
$BP152*BB152,
$DH152="неделя",
$BP152*BB152/7*(ROUNDUP((DAY(EOMONTH(BB$15,0)))/4,0))),
0)</f>
        <v/>
      </c>
      <c r="BT152" s="125">
        <f t="array" ref="BT152">
IFERROR(
_xlfn.IFS(
$DH152="день_1",
$BP152*$BL152/($AX152-$AW152+1)*BC152*(DAY(EOMONTH(BC$15,0))),
$DH152="день_2",
$BP152/30*MAX(MIN($AX152,EOMONTH(BC$15,0))-MAX($AW152,BC$15)+1,),
$DH152="раб.день",
$BP152/30*(IFERROR(
_xlfn.LET(_xlpm.VD,
CHOOSE(
{1;2;3;4;5;6;7;8;9;10;11;12;13;14;15;16;17;18},
45658,45659,45660,45661,45662,45663,45664,45665,45711,45724,45778,45779,45785,45786,45820,45821,45965,46022),
_xlfn.LET(_xlpm.DD,
MAX(MIN($AX152,EOMONTH(BC$15,0))-MAX($AW152,BC$15),),
_xlfn.IFS(
AND(MONTH($AW152)=MONTH(BC$15),MONTH($AX152)&lt;&gt;MONTH(BC$15)),
NETWORKDAYS.INTL($AW152,$AW152+_xlpm.DD,1,_xlpm.VD),
AND(MONTH($AW152)&lt;&gt;MONTH(BC$15),MONTH($AX152)=MONTH(BC$15)),
NETWORKDAYS.INTL(($AX152)-_xlpm.DD,$AX152,1,_xlpm.VD),
AND(MONTH($AW152)&lt;MONTH(BC$15),MONTH($AX152)&gt;MONTH(BC$15)),
NETWORKDAYS.INTL((EOMONTH(BC$15-1,1))-_xlpm.DD,EOMONTH(BC$15-1,1),1,_xlpm.VD),
AND(MONTH($AW152)=MONTH(BC$15),MONTH($AX152)=MONTH(BC$15)),
NETWORKDAYS.INTL($AW152,$AX152,1,_xlpm.VD)))),0)),
$DH152="месяц",
$BP152*BC152,
$DH152="неделя",
$BP152*BC152/7*(ROUNDUP((DAY(EOMONTH(BC$15,0)))/4,0))),
0)</f>
        <v/>
      </c>
      <c r="BU152" s="125">
        <f t="array" ref="BU152">
IFERROR(
_xlfn.IFS(
$DH152="день_1",
$BP152*$BL152/($AX152-$AW152+1)*BD152*(DAY(EOMONTH(BD$15,0))),
$DH152="день_2",
$BP152/30*MAX(MIN($AX152,EOMONTH(BD$15,0))-MAX($AW152,BD$15)+1,),
$DH152="раб.день",
$BP152/30*(IFERROR(
_xlfn.LET(_xlpm.VD,
CHOOSE(
{1;2;3;4;5;6;7;8;9;10;11;12;13;14;15;16;17;18},
45658,45659,45660,45661,45662,45663,45664,45665,45711,45724,45778,45779,45785,45786,45820,45821,45965,46022),
_xlfn.LET(_xlpm.DD,
MAX(MIN($AX152,EOMONTH(BD$15,0))-MAX($AW152,BD$15),),
_xlfn.IFS(
AND(MONTH($AW152)=MONTH(BD$15),MONTH($AX152)&lt;&gt;MONTH(BD$15)),
NETWORKDAYS.INTL($AW152,$AW152+_xlpm.DD,1,_xlpm.VD),
AND(MONTH($AW152)&lt;&gt;MONTH(BD$15),MONTH($AX152)=MONTH(BD$15)),
NETWORKDAYS.INTL(($AX152)-_xlpm.DD,$AX152,1,_xlpm.VD),
AND(MONTH($AW152)&lt;MONTH(BD$15),MONTH($AX152)&gt;MONTH(BD$15)),
NETWORKDAYS.INTL((EOMONTH(BD$15-1,1))-_xlpm.DD,EOMONTH(BD$15-1,1),1,_xlpm.VD),
AND(MONTH($AW152)=MONTH(BD$15),MONTH($AX152)=MONTH(BD$15)),
NETWORKDAYS.INTL($AW152,$AX152,1,_xlpm.VD)))),0)),
$DH152="месяц",
$BP152*BD152,
$DH152="неделя",
$BP152*BD152/7*(ROUNDUP((DAY(EOMONTH(BD$15,0)))/4,0))),
0)</f>
        <v/>
      </c>
      <c r="BV152" s="125">
        <f t="array" ref="BV152">
IFERROR(
_xlfn.IFS(
$DH152="день_1",
$BP152*$BL152/($AX152-$AW152+1)*BE152*(DAY(EOMONTH(BE$15,0))),
$DH152="день_2",
$BP152/30*MAX(MIN($AX152,EOMONTH(BE$15,0))-MAX($AW152,BE$15)+1,),
$DH152="раб.день",
$BP152/30*(IFERROR(
_xlfn.LET(_xlpm.VD,
CHOOSE(
{1;2;3;4;5;6;7;8;9;10;11;12;13;14;15;16;17;18},
45658,45659,45660,45661,45662,45663,45664,45665,45711,45724,45778,45779,45785,45786,45820,45821,45965,46022),
_xlfn.LET(_xlpm.DD,
MAX(MIN($AX152,EOMONTH(BE$15,0))-MAX($AW152,BE$15),),
_xlfn.IFS(
AND(MONTH($AW152)=MONTH(BE$15),MONTH($AX152)&lt;&gt;MONTH(BE$15)),
NETWORKDAYS.INTL($AW152,$AW152+_xlpm.DD,1,_xlpm.VD),
AND(MONTH($AW152)&lt;&gt;MONTH(BE$15),MONTH($AX152)=MONTH(BE$15)),
NETWORKDAYS.INTL(($AX152)-_xlpm.DD,$AX152,1,_xlpm.VD),
AND(MONTH($AW152)&lt;MONTH(BE$15),MONTH($AX152)&gt;MONTH(BE$15)),
NETWORKDAYS.INTL((EOMONTH(BE$15-1,1))-_xlpm.DD,EOMONTH(BE$15-1,1),1,_xlpm.VD),
AND(MONTH($AW152)=MONTH(BE$15),MONTH($AX152)=MONTH(BE$15)),
NETWORKDAYS.INTL($AW152,$AX152,1,_xlpm.VD)))),0)),
$DH152="месяц",
$BP152*BE152,
$DH152="неделя",
$BP152*BE152/7*(ROUNDUP((DAY(EOMONTH(BE$15,0)))/4,0))),
0)</f>
        <v/>
      </c>
      <c r="BW152" s="125">
        <f t="array" ref="BW152">
IFERROR(
_xlfn.IFS(
$DH152="день_1",
$BP152*$BL152/($AX152-$AW152+1)*BF152*(DAY(EOMONTH(BF$15,0))),
$DH152="день_2",
$BP152/30*MAX(MIN($AX152,EOMONTH(BF$15,0))-MAX($AW152,BF$15)+1,),
$DH152="раб.день",
$BP152/30*(IFERROR(
_xlfn.LET(_xlpm.VD,
CHOOSE(
{1;2;3;4;5;6;7;8;9;10;11;12;13;14;15;16;17;18},
45658,45659,45660,45661,45662,45663,45664,45665,45711,45724,45778,45779,45785,45786,45820,45821,45965,46022),
_xlfn.LET(_xlpm.DD,
MAX(MIN($AX152,EOMONTH(BF$15,0))-MAX($AW152,BF$15),),
_xlfn.IFS(
AND(MONTH($AW152)=MONTH(BF$15),MONTH($AX152)&lt;&gt;MONTH(BF$15)),
NETWORKDAYS.INTL($AW152,$AW152+_xlpm.DD,1,_xlpm.VD),
AND(MONTH($AW152)&lt;&gt;MONTH(BF$15),MONTH($AX152)=MONTH(BF$15)),
NETWORKDAYS.INTL(($AX152)-_xlpm.DD,$AX152,1,_xlpm.VD),
AND(MONTH($AW152)&lt;MONTH(BF$15),MONTH($AX152)&gt;MONTH(BF$15)),
NETWORKDAYS.INTL((EOMONTH(BF$15-1,1))-_xlpm.DD,EOMONTH(BF$15-1,1),1,_xlpm.VD),
AND(MONTH($AW152)=MONTH(BF$15),MONTH($AX152)=MONTH(BF$15)),
NETWORKDAYS.INTL($AW152,$AX152,1,_xlpm.VD)))),0)),
$DH152="месяц",
$BP152*BF152,
$DH152="неделя",
$BP152*BF152/7*(ROUNDUP((DAY(EOMONTH(BF$15,0)))/4,0))),
0)</f>
        <v/>
      </c>
      <c r="BX152" s="125">
        <f t="array" ref="BX152">
IFERROR(
_xlfn.IFS(
$DH152="день_1",
$BP152*$BL152/($AX152-$AW152+1)*BG152*(DAY(EOMONTH(BG$15,0))),
$DH152="день_2",
$BP152/30*MAX(MIN($AX152,EOMONTH(BG$15,0))-MAX($AW152,BG$15)+1,),
$DH152="раб.день",
$BP152/30*(IFERROR(
_xlfn.LET(_xlpm.VD,
CHOOSE(
{1;2;3;4;5;6;7;8;9;10;11;12;13;14;15;16;17;18},
45658,45659,45660,45661,45662,45663,45664,45665,45711,45724,45778,45779,45785,45786,45820,45821,45965,46022),
_xlfn.LET(_xlpm.DD,
MAX(MIN($AX152,EOMONTH(BG$15,0))-MAX($AW152,BG$15),),
_xlfn.IFS(
AND(MONTH($AW152)=MONTH(BG$15),MONTH($AX152)&lt;&gt;MONTH(BG$15)),
NETWORKDAYS.INTL($AW152,$AW152+_xlpm.DD,1,_xlpm.VD),
AND(MONTH($AW152)&lt;&gt;MONTH(BG$15),MONTH($AX152)=MONTH(BG$15)),
NETWORKDAYS.INTL(($AX152)-_xlpm.DD,$AX152,1,_xlpm.VD),
AND(MONTH($AW152)&lt;MONTH(BG$15),MONTH($AX152)&gt;MONTH(BG$15)),
NETWORKDAYS.INTL((EOMONTH(BG$15-1,1))-_xlpm.DD,EOMONTH(BG$15-1,1),1,_xlpm.VD),
AND(MONTH($AW152)=MONTH(BG$15),MONTH($AX152)=MONTH(BG$15)),
NETWORKDAYS.INTL($AW152,$AX152,1,_xlpm.VD)))),0)),
$DH152="месяц",
$BP152*BG152,
$DH152="неделя",
$BP152*BG152/7*(ROUNDUP((DAY(EOMONTH(BG$15,0)))/4,0))),
0)</f>
        <v/>
      </c>
      <c r="BY152" s="125">
        <f t="array" ref="BY152">
IFERROR(
_xlfn.IFS(
$DH152="день_1",
$BP152*$BL152/($AX152-$AW152+1)*BH152*(DAY(EOMONTH(BH$15,0))),
$DH152="день_2",
$BP152/30*MAX(MIN($AX152,EOMONTH(BH$15,0))-MAX($AW152,BH$15)+1,),
$DH152="раб.день",
$BP152/30*(IFERROR(
_xlfn.LET(_xlpm.VD,
CHOOSE(
{1;2;3;4;5;6;7;8;9;10;11;12;13;14;15;16;17;18},
45658,45659,45660,45661,45662,45663,45664,45665,45711,45724,45778,45779,45785,45786,45820,45821,45965,46022),
_xlfn.LET(_xlpm.DD,
MAX(MIN($AX152,EOMONTH(BH$15,0))-MAX($AW152,BH$15),),
_xlfn.IFS(
AND(MONTH($AW152)=MONTH(BH$15),MONTH($AX152)&lt;&gt;MONTH(BH$15)),
NETWORKDAYS.INTL($AW152,$AW152+_xlpm.DD,1,_xlpm.VD),
AND(MONTH($AW152)&lt;&gt;MONTH(BH$15),MONTH($AX152)=MONTH(BH$15)),
NETWORKDAYS.INTL(($AX152)-_xlpm.DD,$AX152,1,_xlpm.VD),
AND(MONTH($AW152)&lt;MONTH(BH$15),MONTH($AX152)&gt;MONTH(BH$15)),
NETWORKDAYS.INTL((EOMONTH(BH$15-1,1))-_xlpm.DD,EOMONTH(BH$15-1,1),1,_xlpm.VD),
AND(MONTH($AW152)=MONTH(BH$15),MONTH($AX152)=MONTH(BH$15)),
NETWORKDAYS.INTL($AW152,$AX152,1,_xlpm.VD)))),0)),
$DH152="месяц",
$BP152*BH152,
$DH152="неделя",
$BP152*BH152/7*(ROUNDUP((DAY(EOMONTH(BH$15,0)))/4,0))),
0)</f>
        <v/>
      </c>
      <c r="BZ152" s="125">
        <f t="array" ref="BZ152">
IFERROR(
_xlfn.IFS(
$DH152="день_1",
$BP152*$BL152/($AX152-$AW152+1)*BI152*(DAY(EOMONTH(BI$15,0))),
$DH152="день_2",
$BP152/30*MAX(MIN($AX152,EOMONTH(BI$15,0))-MAX($AW152,BI$15)+1,),
$DH152="раб.день",
$BP152/30*(IFERROR(
_xlfn.LET(_xlpm.VD,
CHOOSE(
{1;2;3;4;5;6;7;8;9;10;11;12;13;14;15;16;17;18},
45658,45659,45660,45661,45662,45663,45664,45665,45711,45724,45778,45779,45785,45786,45820,45821,45965,46022),
_xlfn.LET(_xlpm.DD,
MAX(MIN($AX152,EOMONTH(BI$15,0))-MAX($AW152,BI$15),),
_xlfn.IFS(
AND(MONTH($AW152)=MONTH(BI$15),MONTH($AX152)&lt;&gt;MONTH(BI$15)),
NETWORKDAYS.INTL($AW152,$AW152+_xlpm.DD,1,_xlpm.VD),
AND(MONTH($AW152)&lt;&gt;MONTH(BI$15),MONTH($AX152)=MONTH(BI$15)),
NETWORKDAYS.INTL(($AX152)-_xlpm.DD,$AX152,1,_xlpm.VD),
AND(MONTH($AW152)&lt;MONTH(BI$15),MONTH($AX152)&gt;MONTH(BI$15)),
NETWORKDAYS.INTL((EOMONTH(BI$15-1,1))-_xlpm.DD,EOMONTH(BI$15-1,1),1,_xlpm.VD),
AND(MONTH($AW152)=MONTH(BI$15),MONTH($AX152)=MONTH(BI$15)),
NETWORKDAYS.INTL($AW152,$AX152,1,_xlpm.VD)))),0)),
$DH152="месяц",
$BP152*BI152,
$DH152="неделя",
$BP152*BI152/7*(ROUNDUP((DAY(EOMONTH(BI$15,0)))/4,0))),
0)</f>
        <v/>
      </c>
      <c r="CA152" s="125">
        <f t="array" ref="CA152">
IFERROR(
_xlfn.IFS(
$DH152="день_1",
$BP152*$BL152/($AX152-$AW152+1)*BJ152*(DAY(EOMONTH(BJ$15,0))),
$DH152="день_2",
$BP152/30*MAX(MIN($AX152,EOMONTH(BJ$15,0))-MAX($AW152,BJ$15)+1,),
$DH152="раб.день",
$BP152/30*(IFERROR(
_xlfn.LET(_xlpm.VD,
CHOOSE(
{1;2;3;4;5;6;7;8;9;10;11;12;13;14;15;16;17;18},
45658,45659,45660,45661,45662,45663,45664,45665,45711,45724,45778,45779,45785,45786,45820,45821,45965,46022),
_xlfn.LET(_xlpm.DD,
MAX(MIN($AX152,EOMONTH(BJ$15,0))-MAX($AW152,BJ$15),),
_xlfn.IFS(
AND(MONTH($AW152)=MONTH(BJ$15),MONTH($AX152)&lt;&gt;MONTH(BJ$15)),
NETWORKDAYS.INTL($AW152,$AW152+_xlpm.DD,1,_xlpm.VD),
AND(MONTH($AW152)&lt;&gt;MONTH(BJ$15),MONTH($AX152)=MONTH(BJ$15)),
NETWORKDAYS.INTL(($AX152)-_xlpm.DD,$AX152,1,_xlpm.VD),
AND(MONTH($AW152)&lt;MONTH(BJ$15),MONTH($AX152)&gt;MONTH(BJ$15)),
NETWORKDAYS.INTL((EOMONTH(BJ$15-1,1))-_xlpm.DD,EOMONTH(BJ$15-1,1),1,_xlpm.VD),
AND(MONTH($AW152)=MONTH(BJ$15),MONTH($AX152)=MONTH(BJ$15)),
NETWORKDAYS.INTL($AW152,$AX152,1,_xlpm.VD)))),0)),
$DH152="месяц",
$BP152*BJ152,
$DH152="неделя",
$BP152*BJ152/7*(ROUNDUP((DAY(EOMONTH(BJ$15,0)))/4,0))),
0)</f>
        <v/>
      </c>
      <c r="CB152" s="125">
        <f t="array" ref="CB152">
IFERROR(
_xlfn.IFS(
$DH152="день_1",
$BP152*$BL152/($AX152-$AW152+1)*BK152*(DAY(EOMONTH(BK$15,0))),
$DH152="день_2",
$BP152/30*MAX(MIN($AX152,EOMONTH(BK$15,0))-MAX($AW152,BK$15)+1,),
$DH152="раб.день",
$BP152/30*(IFERROR(
_xlfn.LET(_xlpm.VD,
CHOOSE(
{1;2;3;4;5;6;7;8;9;10;11;12;13;14;15;16;17;18},
45658,45659,45660,45661,45662,45663,45664,45665,45711,45724,45778,45779,45785,45786,45820,45821,45965,46022),
_xlfn.LET(_xlpm.DD,
MAX(MIN($AX152,EOMONTH(BK$15,0))-MAX($AW152,BK$15),),
_xlfn.IFS(
AND(MONTH($AW152)=MONTH(BK$15),MONTH($AX152)&lt;&gt;MONTH(BK$15)),
NETWORKDAYS.INTL($AW152,$AW152+_xlpm.DD,1,_xlpm.VD),
AND(MONTH($AW152)&lt;&gt;MONTH(BK$15),MONTH($AX152)=MONTH(BK$15)),
NETWORKDAYS.INTL(($AX152)-_xlpm.DD,$AX152,1,_xlpm.VD),
AND(MONTH($AW152)&lt;MONTH(BK$15),MONTH($AX152)&gt;MONTH(BK$15)),
NETWORKDAYS.INTL((EOMONTH(BK$15-1,1))-_xlpm.DD,EOMONTH(BK$15-1,1),1,_xlpm.VD),
AND(MONTH($AW152)=MONTH(BK$15),MONTH($AX152)=MONTH(BK$15)),
NETWORKDAYS.INTL($AW152,$AX152,1,_xlpm.VD)))),0)),
$DH152="месяц",
$BP152*BK152,
$DH152="неделя",
$BP152*BK152/7*(ROUNDUP((DAY(EOMONTH(BK$15,0)))/4,0))),
0)</f>
        <v/>
      </c>
      <c r="CC152" s="125">
        <f>SUM($BQ152:$CB152)</f>
        <v/>
      </c>
      <c r="CD152" s="126">
        <f>SUM($EH152:$EH152)</f>
        <v/>
      </c>
      <c r="CE152" s="126">
        <f>$CD152*$AB152</f>
        <v/>
      </c>
      <c r="CF152" s="126">
        <f>SUM($EK152:$EK152)</f>
        <v/>
      </c>
      <c r="CG152" s="126">
        <f>$CF152*$AB152</f>
        <v/>
      </c>
      <c r="CH152" s="126">
        <f>SUM($CC152,$CE152,$CG152)</f>
        <v/>
      </c>
      <c r="CI152" s="126">
        <f>$CH152*(1+$CM152)</f>
        <v/>
      </c>
      <c r="CJ152" s="127" t="n">
        <v>0</v>
      </c>
      <c r="CK152" s="126">
        <f>SUM($CH152:$CH152)*(1+$CJ152)</f>
        <v/>
      </c>
      <c r="CL152" s="126">
        <f>SUM($CH152:$CH152)*(1+$CM152)</f>
        <v/>
      </c>
      <c r="CM152" s="59" t="inlineStr">
        <is>
          <t>20%</t>
        </is>
      </c>
      <c r="CN152" s="59" t="n"/>
      <c r="CO152" s="72" t="n"/>
      <c r="CP152" s="59" t="n"/>
      <c r="CQ152" s="73" t="n"/>
      <c r="CR152" s="73" t="n"/>
      <c r="CS152" s="73" t="n"/>
      <c r="CT152" s="72" t="n"/>
      <c r="CU152" s="79" t="inlineStr">
        <is>
          <t> </t>
        </is>
      </c>
      <c r="CV152" s="60" t="n"/>
      <c r="CW152" s="60" t="n"/>
      <c r="CX152" s="60" t="n"/>
      <c r="CY152" s="127">
        <f>IFERROR(($CC152-$EE152)/($EE152/(1-$DQ152)),0)</f>
        <v/>
      </c>
      <c r="CZ152" s="127">
        <f>IFERROR(1-$EI152/($CE152),0)</f>
        <v/>
      </c>
      <c r="DA152" s="127">
        <f>IFERROR(1-$EL152/($CG152),0)</f>
        <v/>
      </c>
      <c r="DB152" s="126">
        <f>ROUND(IFERROR(($CI152/(1+$CM152)-$EN152),0),2)</f>
        <v/>
      </c>
      <c r="DC152" s="128" t="n"/>
      <c r="DD152" s="125" t="n"/>
      <c r="DE152" s="75" t="n">
        <v>0</v>
      </c>
      <c r="DF152" s="128" t="n"/>
      <c r="DG152" s="125">
        <f>IF($DC152=0,0,$DD152*($DC152*100%-$DE152*$DF152))*SUM($AB152:$AB152)</f>
        <v/>
      </c>
      <c r="DH152" s="129" t="inlineStr">
        <is>
          <t>месяц</t>
        </is>
      </c>
      <c r="DI152" s="130">
        <f t="array" ref="DI152">IFERROR(
IF($ES152="LisChannel",
(ROUND(((INDEX({174.625;153.888888888889;130.972222222222},MATCH($AI152,{2;3;4}),0))*$AG152*$AI152),2)),0),0)</f>
        <v/>
      </c>
      <c r="DJ152" s="130">
        <f>
_xlfn.LET(_xlpm.X,
IFERROR(
IF($ES152="НовиковТВ",
(_xlfn.LET(_xlpm.NTV,
_xlfn.LET(_xlpm.MIN,350000,
IF(SUMIFS($DI:$DI,$ES:$ES,"НовиковТВ")&lt;=_xlpm.MIN,
(SUMIFS($DI:$DI,$ES:$ES,"НовиковТВ")/(COUNTIFS($ES:$ES,"НовиковТВ")))*_xlpm.MIN/SUMIFS($DI:$DI,$ES:$ES,"НовиковТВ"),
DI152)),
_xlpm.NTV+$DG152/(1-(1-(_xlpm.NTV)*(1-$DL152)*(1-$DM152)*(1-$DN152)*(1-$DO152)*(1-$DP152)/_xlpm.NTV))))/(1+$EP152),
$DI152+$DG152/(1-(1-($DI152)*(1-$DL152)*(1-$DM152)*(1-$DN152)*(1-$DO152)*(1-$DP152)/$DI152))),
0),
_xlpm.X*(1+$CM152)*(1+$CW152)-_xlpm.X*(1+$CM152)+_xlpm.X)</f>
        <v/>
      </c>
      <c r="DK152" s="125" t="inlineStr">
        <is>
          <t>послед.</t>
        </is>
      </c>
      <c r="DL152" s="63" t="n">
        <v>0</v>
      </c>
      <c r="DM152" s="63" t="n">
        <v>0</v>
      </c>
      <c r="DN152" s="63" t="n">
        <v>0</v>
      </c>
      <c r="DO152" s="63" t="n">
        <v>0</v>
      </c>
      <c r="DP152" s="63" t="n">
        <v>0</v>
      </c>
      <c r="DQ152" s="63">
        <f t="array" ref="DQ152">IFERROR(_xlfn.IFS(
$DK152="послед.",1-(1-$DL152)*(1-$DM152)*(1-$DN152)*(1-$DO152)*(1-$DP152),
$DK152="сумм.",$DL152+$DM152+$DN152+$DO152+$DP152),
0)</f>
        <v/>
      </c>
      <c r="DR152" s="125">
        <f t="array" ref="DR152">
IFERROR(
_xlfn.IFS(
$BL152=0,
0,
$BL152&gt;0,
_xlfn.IFS($DK152="послед.",
$DJ152*(1-$DL152)*(1-$DM152)*(1-$DN152)*(1-$DO152)*(1-$DP152),
$DK152="сумм.",
$DJ152*(1-($DL152+$DM152+$DN152+$DO152+$DP152)))),0)</f>
        <v/>
      </c>
      <c r="DS152" s="125">
        <f t="array" ref="DS152">
IFERROR(_xlfn.IFS(
$DH152="день_1",
$DR152*$BL152/($AX152-$AW152+1)*AZ152*(DAY(EOMONTH(AZ$15,0))),
$DH152="день_2",
$DR152/30*MAX(MIN($AX152,EOMONTH(AZ$15,0))-MAX($AW152,AZ$15)+1,),
$DH152="раб.день",
$DR152/30*(IFERROR(
_xlfn.LET(_xlpm.VD,
CHOOSE(
{1;2;3;4;5;6;7;8;9;10;11;12;13;14;15;16;17;18},
45658,45659,45660,45661,45662,45663,45664,45665,45711,45724,45778,45779,45785,45786,45820,45821,45965,46022),
_xlfn.LET(_xlpm.DD,
MAX(MIN($AX152,EOMONTH(AZ$15,0))-MAX($AW152,AZ$15),),
_xlfn.IFS(
AND(MONTH($AW152)=MONTH(AZ$15),MONTH($AX152)&lt;&gt;MONTH(AZ$15)),
NETWORKDAYS.INTL($AW152,$AW152+_xlpm.DD,1,_xlpm.VD),
AND(MONTH($AW152)&lt;&gt;MONTH(AZ$15),MONTH($AX152)=MONTH(AZ$15)),
NETWORKDAYS.INTL(($AX152)-_xlpm.DD,$AX152,1,_xlpm.VD),
AND(MONTH($AW152)&lt;MONTH(AZ$15),MONTH($AX152)&gt;MONTH(AZ$15)),
NETWORKDAYS.INTL((EOMONTH(AZ$15-1,1))-_xlpm.DD,EOMONTH(AZ$15-1,1),1,_xlpm.VD),
AND(MONTH($AW152)=MONTH(AZ$15),MONTH($AX152)=MONTH(AZ$15)),
NETWORKDAYS.INTL($AW152,$AX152,1,_xlpm.VD)))),0)),
$DH152="месяц",
$DR152*AZ152,
$DH152="неделя",
$DR152*AZ152/7*(ROUNDUP((DAY(EOMONTH(AZ$15,0)))/4,0))),
0)</f>
        <v/>
      </c>
      <c r="DT152" s="125">
        <f t="array" ref="DT152">
IFERROR(_xlfn.IFS(
$DH152="день_1",
$DR152*$BL152/($AX152-$AW152+1)*BA152*(DAY(EOMONTH(BA$15,0))),
$DH152="день_2",
$DR152/30*MAX(MIN($AX152,EOMONTH(BA$15,0))-MAX($AW152,BA$15)+1,),
$DH152="раб.день",
$DR152/30*(IFERROR(
_xlfn.LET(_xlpm.VD,
CHOOSE(
{1;2;3;4;5;6;7;8;9;10;11;12;13;14;15;16;17;18},
45658,45659,45660,45661,45662,45663,45664,45665,45711,45724,45778,45779,45785,45786,45820,45821,45965,46022),
_xlfn.LET(_xlpm.DD,
MAX(MIN($AX152,EOMONTH(BA$15,0))-MAX($AW152,BA$15),),
_xlfn.IFS(
AND(MONTH($AW152)=MONTH(BA$15),MONTH($AX152)&lt;&gt;MONTH(BA$15)),
NETWORKDAYS.INTL($AW152,$AW152+_xlpm.DD,1,_xlpm.VD),
AND(MONTH($AW152)&lt;&gt;MONTH(BA$15),MONTH($AX152)=MONTH(BA$15)),
NETWORKDAYS.INTL(($AX152)-_xlpm.DD,$AX152,1,_xlpm.VD),
AND(MONTH($AW152)&lt;MONTH(BA$15),MONTH($AX152)&gt;MONTH(BA$15)),
NETWORKDAYS.INTL((EOMONTH(BA$15-1,1))-_xlpm.DD,EOMONTH(BA$15-1,1),1,_xlpm.VD),
AND(MONTH($AW152)=MONTH(BA$15),MONTH($AX152)=MONTH(BA$15)),
NETWORKDAYS.INTL($AW152,$AX152,1,_xlpm.VD)))),0)),
$DH152="месяц",
$DR152*BA152,
$DH152="неделя",
$DR152*BA152/7*(ROUNDUP((DAY(EOMONTH(BA$15,0)))/4,0))),
0)</f>
        <v/>
      </c>
      <c r="DU152" s="125">
        <f t="array" ref="DU152">
IFERROR(_xlfn.IFS(
$DH152="день_1",
$DR152*$BL152/($AX152-$AW152+1)*BB152*(DAY(EOMONTH(BB$15,0))),
$DH152="день_2",
$DR152/30*MAX(MIN($AX152,EOMONTH(BB$15,0))-MAX($AW152,BB$15)+1,),
$DH152="раб.день",
$DR152/30*(IFERROR(
_xlfn.LET(_xlpm.VD,
CHOOSE(
{1;2;3;4;5;6;7;8;9;10;11;12;13;14;15;16;17;18},
45658,45659,45660,45661,45662,45663,45664,45665,45711,45724,45778,45779,45785,45786,45820,45821,45965,46022),
_xlfn.LET(_xlpm.DD,
MAX(MIN($AX152,EOMONTH(BB$15,0))-MAX($AW152,BB$15),),
_xlfn.IFS(
AND(MONTH($AW152)=MONTH(BB$15),MONTH($AX152)&lt;&gt;MONTH(BB$15)),
NETWORKDAYS.INTL($AW152,$AW152+_xlpm.DD,1,_xlpm.VD),
AND(MONTH($AW152)&lt;&gt;MONTH(BB$15),MONTH($AX152)=MONTH(BB$15)),
NETWORKDAYS.INTL(($AX152)-_xlpm.DD,$AX152,1,_xlpm.VD),
AND(MONTH($AW152)&lt;MONTH(BB$15),MONTH($AX152)&gt;MONTH(BB$15)),
NETWORKDAYS.INTL((EOMONTH(BB$15-1,1))-_xlpm.DD,EOMONTH(BB$15-1,1),1,_xlpm.VD),
AND(MONTH($AW152)=MONTH(BB$15),MONTH($AX152)=MONTH(BB$15)),
NETWORKDAYS.INTL($AW152,$AX152,1,_xlpm.VD)))),0)),
$DH152="месяц",
$DR152*BB152,
$DH152="неделя",
$DR152*BB152/7*(ROUNDUP((DAY(EOMONTH(BB$15,0)))/4,0))),
0)</f>
        <v/>
      </c>
      <c r="DV152" s="125">
        <f t="array" ref="DV152">
IFERROR(_xlfn.IFS(
$DH152="день_1",
$DR152*$BL152/($AX152-$AW152+1)*BC152*(DAY(EOMONTH(BC$15,0))),
$DH152="день_2",
$DR152/30*MAX(MIN($AX152,EOMONTH(BC$15,0))-MAX($AW152,BC$15)+1,),
$DH152="раб.день",
$DR152/30*(IFERROR(
_xlfn.LET(_xlpm.VD,
CHOOSE(
{1;2;3;4;5;6;7;8;9;10;11;12;13;14;15;16;17;18},
45658,45659,45660,45661,45662,45663,45664,45665,45711,45724,45778,45779,45785,45786,45820,45821,45965,46022),
_xlfn.LET(_xlpm.DD,
MAX(MIN($AX152,EOMONTH(BC$15,0))-MAX($AW152,BC$15),),
_xlfn.IFS(
AND(MONTH($AW152)=MONTH(BC$15),MONTH($AX152)&lt;&gt;MONTH(BC$15)),
NETWORKDAYS.INTL($AW152,$AW152+_xlpm.DD,1,_xlpm.VD),
AND(MONTH($AW152)&lt;&gt;MONTH(BC$15),MONTH($AX152)=MONTH(BC$15)),
NETWORKDAYS.INTL(($AX152)-_xlpm.DD,$AX152,1,_xlpm.VD),
AND(MONTH($AW152)&lt;MONTH(BC$15),MONTH($AX152)&gt;MONTH(BC$15)),
NETWORKDAYS.INTL((EOMONTH(BC$15-1,1))-_xlpm.DD,EOMONTH(BC$15-1,1),1,_xlpm.VD),
AND(MONTH($AW152)=MONTH(BC$15),MONTH($AX152)=MONTH(BC$15)),
NETWORKDAYS.INTL($AW152,$AX152,1,_xlpm.VD)))),0)),
$DH152="месяц",
$DR152*BC152,
$DH152="неделя",
$DR152*BC152/7*(ROUNDUP((DAY(EOMONTH(BC$15,0)))/4,0))),
0)</f>
        <v/>
      </c>
      <c r="DW152" s="125">
        <f t="array" ref="DW152">
IFERROR(_xlfn.IFS(
$DH152="день_1",
$DR152*$BL152/($AX152-$AW152+1)*BD152*(DAY(EOMONTH(BD$15,0))),
$DH152="день_2",
$DR152/30*MAX(MIN($AX152,EOMONTH(BD$15,0))-MAX($AW152,BD$15)+1,),
$DH152="раб.день",
$DR152/30*(IFERROR(
_xlfn.LET(_xlpm.VD,
CHOOSE(
{1;2;3;4;5;6;7;8;9;10;11;12;13;14;15;16;17;18},
45658,45659,45660,45661,45662,45663,45664,45665,45711,45724,45778,45779,45785,45786,45820,45821,45965,46022),
_xlfn.LET(_xlpm.DD,
MAX(MIN($AX152,EOMONTH(BD$15,0))-MAX($AW152,BD$15),),
_xlfn.IFS(
AND(MONTH($AW152)=MONTH(BD$15),MONTH($AX152)&lt;&gt;MONTH(BD$15)),
NETWORKDAYS.INTL($AW152,$AW152+_xlpm.DD,1,_xlpm.VD),
AND(MONTH($AW152)&lt;&gt;MONTH(BD$15),MONTH($AX152)=MONTH(BD$15)),
NETWORKDAYS.INTL(($AX152)-_xlpm.DD,$AX152,1,_xlpm.VD),
AND(MONTH($AW152)&lt;MONTH(BD$15),MONTH($AX152)&gt;MONTH(BD$15)),
NETWORKDAYS.INTL((EOMONTH(BD$15-1,1))-_xlpm.DD,EOMONTH(BD$15-1,1),1,_xlpm.VD),
AND(MONTH($AW152)=MONTH(BD$15),MONTH($AX152)=MONTH(BD$15)),
NETWORKDAYS.INTL($AW152,$AX152,1,_xlpm.VD)))),0)),
$DH152="месяц",
$DR152*BD152,
$DH152="неделя",
$DR152*BD152/7*(ROUNDUP((DAY(EOMONTH(BD$15,0)))/4,0))),
0)</f>
        <v/>
      </c>
      <c r="DX152" s="125">
        <f t="array" ref="DX152">
IFERROR(_xlfn.IFS(
$DH152="день_1",
$DR152*$BL152/($AX152-$AW152+1)*BE152*(DAY(EOMONTH(BE$15,0))),
$DH152="день_2",
$DR152/30*MAX(MIN($AX152,EOMONTH(BE$15,0))-MAX($AW152,BE$15)+1,),
$DH152="раб.день",
$DR152/30*(IFERROR(
_xlfn.LET(_xlpm.VD,
CHOOSE(
{1;2;3;4;5;6;7;8;9;10;11;12;13;14;15;16;17;18},
45658,45659,45660,45661,45662,45663,45664,45665,45711,45724,45778,45779,45785,45786,45820,45821,45965,46022),
_xlfn.LET(_xlpm.DD,
MAX(MIN($AX152,EOMONTH(BE$15,0))-MAX($AW152,BE$15),),
_xlfn.IFS(
AND(MONTH($AW152)=MONTH(BE$15),MONTH($AX152)&lt;&gt;MONTH(BE$15)),
NETWORKDAYS.INTL($AW152,$AW152+_xlpm.DD,1,_xlpm.VD),
AND(MONTH($AW152)&lt;&gt;MONTH(BE$15),MONTH($AX152)=MONTH(BE$15)),
NETWORKDAYS.INTL(($AX152)-_xlpm.DD,$AX152,1,_xlpm.VD),
AND(MONTH($AW152)&lt;MONTH(BE$15),MONTH($AX152)&gt;MONTH(BE$15)),
NETWORKDAYS.INTL((EOMONTH(BE$15-1,1))-_xlpm.DD,EOMONTH(BE$15-1,1),1,_xlpm.VD),
AND(MONTH($AW152)=MONTH(BE$15),MONTH($AX152)=MONTH(BE$15)),
NETWORKDAYS.INTL($AW152,$AX152,1,_xlpm.VD)))),0)),
$DH152="месяц",
$DR152*BE152,
$DH152="неделя",
$DR152*BE152/7*(ROUNDUP((DAY(EOMONTH(BE$15,0)))/4,0))),
0)</f>
        <v/>
      </c>
      <c r="DY152" s="125">
        <f t="array" ref="DY152">
IFERROR(_xlfn.IFS(
$DH152="день_1",
$DR152*$BL152/($AX152-$AW152+1)*BF152*(DAY(EOMONTH(BF$15,0))),
$DH152="день_2",
$DR152/30*MAX(MIN($AX152,EOMONTH(BF$15,0))-MAX($AW152,BF$15)+1,),
$DH152="раб.день",
$DR152/30*(IFERROR(
_xlfn.LET(_xlpm.VD,
CHOOSE(
{1;2;3;4;5;6;7;8;9;10;11;12;13;14;15;16;17;18},
45658,45659,45660,45661,45662,45663,45664,45665,45711,45724,45778,45779,45785,45786,45820,45821,45965,46022),
_xlfn.LET(_xlpm.DD,
MAX(MIN($AX152,EOMONTH(BF$15,0))-MAX($AW152,BF$15),),
_xlfn.IFS(
AND(MONTH($AW152)=MONTH(BF$15),MONTH($AX152)&lt;&gt;MONTH(BF$15)),
NETWORKDAYS.INTL($AW152,$AW152+_xlpm.DD,1,_xlpm.VD),
AND(MONTH($AW152)&lt;&gt;MONTH(BF$15),MONTH($AX152)=MONTH(BF$15)),
NETWORKDAYS.INTL(($AX152)-_xlpm.DD,$AX152,1,_xlpm.VD),
AND(MONTH($AW152)&lt;MONTH(BF$15),MONTH($AX152)&gt;MONTH(BF$15)),
NETWORKDAYS.INTL((EOMONTH(BF$15-1,1))-_xlpm.DD,EOMONTH(BF$15-1,1),1,_xlpm.VD),
AND(MONTH($AW152)=MONTH(BF$15),MONTH($AX152)=MONTH(BF$15)),
NETWORKDAYS.INTL($AW152,$AX152,1,_xlpm.VD)))),0)),
$DH152="месяц",
$DR152*BF152,
$DH152="неделя",
$DR152*BF152/7*(ROUNDUP((DAY(EOMONTH(BF$15,0)))/4,0))),
0)</f>
        <v/>
      </c>
      <c r="DZ152" s="125">
        <f t="array" ref="DZ152">
IFERROR(_xlfn.IFS(
$DH152="день_1",
$DR152*$BL152/($AX152-$AW152+1)*BG152*(DAY(EOMONTH(BG$15,0))),
$DH152="день_2",
$DR152/30*MAX(MIN($AX152,EOMONTH(BG$15,0))-MAX($AW152,BG$15)+1,),
$DH152="раб.день",
$DR152/30*(IFERROR(
_xlfn.LET(_xlpm.VD,
CHOOSE(
{1;2;3;4;5;6;7;8;9;10;11;12;13;14;15;16;17;18},
45658,45659,45660,45661,45662,45663,45664,45665,45711,45724,45778,45779,45785,45786,45820,45821,45965,46022),
_xlfn.LET(_xlpm.DD,
MAX(MIN($AX152,EOMONTH(BG$15,0))-MAX($AW152,BG$15),),
_xlfn.IFS(
AND(MONTH($AW152)=MONTH(BG$15),MONTH($AX152)&lt;&gt;MONTH(BG$15)),
NETWORKDAYS.INTL($AW152,$AW152+_xlpm.DD,1,_xlpm.VD),
AND(MONTH($AW152)&lt;&gt;MONTH(BG$15),MONTH($AX152)=MONTH(BG$15)),
NETWORKDAYS.INTL(($AX152)-_xlpm.DD,$AX152,1,_xlpm.VD),
AND(MONTH($AW152)&lt;MONTH(BG$15),MONTH($AX152)&gt;MONTH(BG$15)),
NETWORKDAYS.INTL((EOMONTH(BG$15-1,1))-_xlpm.DD,EOMONTH(BG$15-1,1),1,_xlpm.VD),
AND(MONTH($AW152)=MONTH(BG$15),MONTH($AX152)=MONTH(BG$15)),
NETWORKDAYS.INTL($AW152,$AX152,1,_xlpm.VD)))),0)),
$DH152="месяц",
$DR152*BG152,
$DH152="неделя",
$DR152*BG152/7*(ROUNDUP((DAY(EOMONTH(BG$15,0)))/4,0))),
0)</f>
        <v/>
      </c>
      <c r="EA152" s="125">
        <f t="array" ref="EA152">
IFERROR(_xlfn.IFS(
$DH152="день_1",
$DR152*$BL152/($AX152-$AW152+1)*BH152*(DAY(EOMONTH(BH$15,0))),
$DH152="день_2",
$DR152/30*MAX(MIN($AX152,EOMONTH(BH$15,0))-MAX($AW152,BH$15)+1,),
$DH152="раб.день",
$DR152/30*(IFERROR(
_xlfn.LET(_xlpm.VD,
CHOOSE(
{1;2;3;4;5;6;7;8;9;10;11;12;13;14;15;16;17;18},
45658,45659,45660,45661,45662,45663,45664,45665,45711,45724,45778,45779,45785,45786,45820,45821,45965,46022),
_xlfn.LET(_xlpm.DD,
MAX(MIN($AX152,EOMONTH(BH$15,0))-MAX($AW152,BH$15),),
_xlfn.IFS(
AND(MONTH($AW152)=MONTH(BH$15),MONTH($AX152)&lt;&gt;MONTH(BH$15)),
NETWORKDAYS.INTL($AW152,$AW152+_xlpm.DD,1,_xlpm.VD),
AND(MONTH($AW152)&lt;&gt;MONTH(BH$15),MONTH($AX152)=MONTH(BH$15)),
NETWORKDAYS.INTL(($AX152)-_xlpm.DD,$AX152,1,_xlpm.VD),
AND(MONTH($AW152)&lt;MONTH(BH$15),MONTH($AX152)&gt;MONTH(BH$15)),
NETWORKDAYS.INTL((EOMONTH(BH$15-1,1))-_xlpm.DD,EOMONTH(BH$15-1,1),1,_xlpm.VD),
AND(MONTH($AW152)=MONTH(BH$15),MONTH($AX152)=MONTH(BH$15)),
NETWORKDAYS.INTL($AW152,$AX152,1,_xlpm.VD)))),0)),
$DH152="месяц",
$DR152*BH152,
$DH152="неделя",
$DR152*BH152/7*(ROUNDUP((DAY(EOMONTH(BH$15,0)))/4,0))),
0)</f>
        <v/>
      </c>
      <c r="EB152" s="125">
        <f t="array" ref="EB152">
IFERROR(_xlfn.IFS(
$DH152="день_1",
$DR152*$BL152/($AX152-$AW152+1)*BI152*(DAY(EOMONTH(BI$15,0))),
$DH152="день_2",
$DR152/30*MAX(MIN($AX152,EOMONTH(BI$15,0))-MAX($AW152,BI$15)+1,),
$DH152="раб.день",
$DR152/30*(IFERROR(
_xlfn.LET(_xlpm.VD,
CHOOSE(
{1;2;3;4;5;6;7;8;9;10;11;12;13;14;15;16;17;18},
45658,45659,45660,45661,45662,45663,45664,45665,45711,45724,45778,45779,45785,45786,45820,45821,45965,46022),
_xlfn.LET(_xlpm.DD,
MAX(MIN($AX152,EOMONTH(BI$15,0))-MAX($AW152,BI$15),),
_xlfn.IFS(
AND(MONTH($AW152)=MONTH(BI$15),MONTH($AX152)&lt;&gt;MONTH(BI$15)),
NETWORKDAYS.INTL($AW152,$AW152+_xlpm.DD,1,_xlpm.VD),
AND(MONTH($AW152)&lt;&gt;MONTH(BI$15),MONTH($AX152)=MONTH(BI$15)),
NETWORKDAYS.INTL(($AX152)-_xlpm.DD,$AX152,1,_xlpm.VD),
AND(MONTH($AW152)&lt;MONTH(BI$15),MONTH($AX152)&gt;MONTH(BI$15)),
NETWORKDAYS.INTL((EOMONTH(BI$15-1,1))-_xlpm.DD,EOMONTH(BI$15-1,1),1,_xlpm.VD),
AND(MONTH($AW152)=MONTH(BI$15),MONTH($AX152)=MONTH(BI$15)),
NETWORKDAYS.INTL($AW152,$AX152,1,_xlpm.VD)))),0)),
$DH152="месяц",
$DR152*BI152,
$DH152="неделя",
$DR152*BI152/7*(ROUNDUP((DAY(EOMONTH(BI$15,0)))/4,0))),
0)</f>
        <v/>
      </c>
      <c r="EC152" s="125">
        <f t="array" ref="EC152">
IFERROR(_xlfn.IFS(
$DH152="день_1",
$DR152*$BL152/($AX152-$AW152+1)*BJ152*(DAY(EOMONTH(BJ$15,0))),
$DH152="день_2",
$DR152/30*MAX(MIN($AX152,EOMONTH(BJ$15,0))-MAX($AW152,BJ$15)+1,),
$DH152="раб.день",
$DR152/30*(IFERROR(
_xlfn.LET(_xlpm.VD,
CHOOSE(
{1;2;3;4;5;6;7;8;9;10;11;12;13;14;15;16;17;18},
45658,45659,45660,45661,45662,45663,45664,45665,45711,45724,45778,45779,45785,45786,45820,45821,45965,46022),
_xlfn.LET(_xlpm.DD,
MAX(MIN($AX152,EOMONTH(BJ$15,0))-MAX($AW152,BJ$15),),
_xlfn.IFS(
AND(MONTH($AW152)=MONTH(BJ$15),MONTH($AX152)&lt;&gt;MONTH(BJ$15)),
NETWORKDAYS.INTL($AW152,$AW152+_xlpm.DD,1,_xlpm.VD),
AND(MONTH($AW152)&lt;&gt;MONTH(BJ$15),MONTH($AX152)=MONTH(BJ$15)),
NETWORKDAYS.INTL(($AX152)-_xlpm.DD,$AX152,1,_xlpm.VD),
AND(MONTH($AW152)&lt;MONTH(BJ$15),MONTH($AX152)&gt;MONTH(BJ$15)),
NETWORKDAYS.INTL((EOMONTH(BJ$15-1,1))-_xlpm.DD,EOMONTH(BJ$15-1,1),1,_xlpm.VD),
AND(MONTH($AW152)=MONTH(BJ$15),MONTH($AX152)=MONTH(BJ$15)),
NETWORKDAYS.INTL($AW152,$AX152,1,_xlpm.VD)))),0)),
$DH152="месяц",
$DR152*BJ152,
$DH152="неделя",
$DR152*BJ152/7*(ROUNDUP((DAY(EOMONTH(BJ$15,0)))/4,0))),
0)</f>
        <v/>
      </c>
      <c r="ED152" s="125">
        <f t="array" ref="ED152">
IFERROR(_xlfn.IFS(
$DH152="день_1",
$DR152*$BL152/($AX152-$AW152+1)*BK152*(DAY(EOMONTH(BK$15,0))),
$DH152="день_2",
$DR152/30*MAX(MIN($AX152,EOMONTH(BK$15,0))-MAX($AW152,BK$15)+1,),
$DH152="раб.день",
$DR152/30*(IFERROR(
_xlfn.LET(_xlpm.VD,
CHOOSE(
{1;2;3;4;5;6;7;8;9;10;11;12;13;14;15;16;17;18},
45658,45659,45660,45661,45662,45663,45664,45665,45711,45724,45778,45779,45785,45786,45820,45821,45965,46022),
_xlfn.LET(_xlpm.DD,
MAX(MIN($AX152,EOMONTH(BK$15,0))-MAX($AW152,BK$15),),
_xlfn.IFS(
AND(MONTH($AW152)=MONTH(BK$15),MONTH($AX152)&lt;&gt;MONTH(BK$15)),
NETWORKDAYS.INTL($AW152,$AW152+_xlpm.DD,1,_xlpm.VD),
AND(MONTH($AW152)&lt;&gt;MONTH(BK$15),MONTH($AX152)=MONTH(BK$15)),
NETWORKDAYS.INTL(($AX152)-_xlpm.DD,$AX152,1,_xlpm.VD),
AND(MONTH($AW152)&lt;MONTH(BK$15),MONTH($AX152)&gt;MONTH(BK$15)),
NETWORKDAYS.INTL((EOMONTH(BK$15-1,1))-_xlpm.DD,EOMONTH(BK$15-1,1),1,_xlpm.VD),
AND(MONTH($AW152)=MONTH(BK$15),MONTH($AX152)=MONTH(BK$15)),
NETWORKDAYS.INTL($AW152,$AX152,1,_xlpm.VD)))),0)),
$DH152="месяц",
$DR152*BK152,
$DH152="неделя",
$DR152*BK152/7*(ROUNDUP((DAY(EOMONTH(BK$15,0)))/4,0))),
0)</f>
        <v/>
      </c>
      <c r="EE152" s="125">
        <f>SUM($DS152,$DT152,$DU152,$DV152,$DW152,$DX152,$DY152,$DZ152,$EA152,$EB152,$EC152,$ED152)</f>
        <v/>
      </c>
      <c r="EF152" s="125">
        <f>IFERROR(ROUND($EE152*(1+$EP152),2),0)</f>
        <v/>
      </c>
      <c r="EG152" s="128" t="n">
        <v>1</v>
      </c>
      <c r="EH152" s="126" t="n">
        <v>0</v>
      </c>
      <c r="EI152" s="126">
        <f>ROUND(SUM($EH152:$EH152)*SUM($AB152:$AB152)*$EG152,2)</f>
        <v/>
      </c>
      <c r="EJ152" s="126">
        <f>ROUND($EI152*(1+$EP152),2)</f>
        <v/>
      </c>
      <c r="EK152" s="126" t="n">
        <v>0</v>
      </c>
      <c r="EL152" s="126">
        <f>ROUND(SUM($EK152:$EK152)*SUM($AB152:$AB152)*$EG152,2)</f>
        <v/>
      </c>
      <c r="EM152" s="126">
        <f>ROUND($EL152*(1+$EP152),2)</f>
        <v/>
      </c>
      <c r="EN152" s="126">
        <f>SUM($EE152,$EI152,$EL152)</f>
        <v/>
      </c>
      <c r="EO152" s="126">
        <f>SUM($EF152,$EJ152,$EM152)</f>
        <v/>
      </c>
      <c r="EP152" s="59" t="inlineStr">
        <is>
          <t>20%</t>
        </is>
      </c>
      <c r="EQ152" s="59" t="n"/>
      <c r="ER152" s="60">
        <f t="array" ref="ER152">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MATCH(ES152,
{"AMS";"RussOutdoor";"HD Outdoor";"Ingroup";"IQ";"Ledproduction";"LisChannel";"Logic";"Media-PPL";"NovikovTV | НовиковТВ";"SMA";"SOK";"КрокусТВ | CrocusTV | IndoorTV";"Сити";"ТЯК Москва"},
0)),"")</f>
        <v/>
      </c>
      <c r="ES152" s="60" t="n"/>
      <c r="ET152" s="60">
        <f t="array" ref="ET152">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MATCH(ES152,
{"AMS";"RussOutdoor";"HD Outdoor";"Ingroup";"IQ";"Ledproduction";"LisChannel";"Logic";"Media-PPL";"NovikovTV | НовиковТВ";"SMA";"SOK";"КрокусТВ | CrocusTV | IndoorTV";"Сити";"ТЯК Москва"},
0)),"")</f>
        <v/>
      </c>
      <c r="EU152" s="60" t="n"/>
      <c r="EV152" s="60" t="n"/>
      <c r="EX152" s="110">
        <f t="array" ref="EX152">
($AR152/30
+N("ТРАФИК ПЛОЩАДКИ"))*
(IFERROR(
_xlfn.LET(
_xlpm.GPR,
HLOOKUP($L152,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(MATCH($T152,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IF($Q152="цифровой",_xlpm.GPR/$AG152,_xlpm.GPR/60)),
0)
+N("DWELL TIME"))*
(IF($AB152=0,0,IF($AB152=1,0.3,IF($AB152=2,0.5,IF($AB152&gt;2,1))))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_xlfn.IFS($AC152="да",1.2,$AC152="нет",1)*
_xlfn.IFS($AD152="да",1.2,$AD152="нет",1)*
IF(R152="статический",1,1.2)*
$X152*
INDEX(
{1.2;1;1.2;1.2;1;1.2;1.2;1.2;1.2;1.2;1.2;1;1.2;1.2;1.2;1.2;1;1;1.2;1.2;1.2;1;1;1;1;1.2;1.2;1.2;1.2;1;1;1;1;1.2;1.2;1.2;1.2;1.2;1.2;1.2;1.2;1;1;1.2;1;1;1;1;1.5;1;1;1.5;1.5;1.2},
MATCH($Q152,_xlpm.MI,0)))&gt;{0.02;0.04;0.06;0.1;0.2;0.4;0.6;0.8;1;2;4;6})),
{0;1;2;3;4;5;6;7;8;9;10;11;12},
0)))
+N("КОЭФФИЦИЕНТ КОНТАКТА"))))*
(_xlfn.IFS($X152&lt;0.1,$X152/1000,$X152&gt;25,5.2,AND($X152&gt;=0.1,$X152&lt;=25),(($X152*2+0.1)/10)*($X152/10)))*
IFERROR((_xlfn.LET(
_xlpm.MA,
{0;0.8;0.85;0.9;0.95;1},
_xlpm.MAA,
{0;1;2;3;4;5},
INDEX(_xlpm.MA,MATCH(SUMPRODUCT(--((IF(ROUND(_xlpm.MAA,1)&gt;5,5,ROUND($AB152,1)))&gt;{0;1;2;3;4;5})),_xlpm.MAA,0)))
+N("КОЭФФИЦИЕНТ КОЛ-ВО КОНСТРУКЦИЙ")),1)*
$AB152,0))*
(IF($Q152="цифровой",$AG152/15*$AI152,1)
+N("ДЛЯ ЦИФРЫ"))</f>
        <v/>
      </c>
      <c r="EY152" s="110">
        <f>IFERROR(EX152*AY152,0)</f>
        <v/>
      </c>
      <c r="EZ152" s="131">
        <f>IFERROR(DP152/EY152*1000,0)</f>
        <v/>
      </c>
      <c r="FA152" s="112">
        <f>IFERROR(FC152/FB152,0)</f>
        <v/>
      </c>
      <c r="FB152" s="112">
        <f>IFERROR((FC152/(EY152/FF152*#REF!))*0.825,0)</f>
        <v/>
      </c>
      <c r="FC152" s="112">
        <f>IFERROR(((EX152*30/AR152)*100)/30,0)</f>
        <v/>
      </c>
      <c r="FD152" s="112">
        <f>IFERROR(EY152/G152*100%,0)</f>
        <v/>
      </c>
      <c r="FE152" s="112">
        <f>IFERROR(FD152/FC152*100%,0)</f>
        <v/>
      </c>
      <c r="FF152" s="110">
        <f>IFERROR(AR152/30*AY152,0)</f>
        <v/>
      </c>
    </row>
    <row r="153" ht="13" customHeight="1">
      <c r="A153" s="59" t="n"/>
      <c r="B153" s="60" t="n"/>
      <c r="C153" s="60" t="n"/>
      <c r="D153" s="60">
        <f t="array" ref="D153">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MATCH($E153,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53" s="60">
        <f t="array" ref="E153">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MATCH($F153,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53" s="60" t="inlineStr"/>
      <c r="G153" s="60" t="n"/>
      <c r="H153" s="60">
        <f t="array" ref="H153">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MATCH($I153,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53" s="60" t="n"/>
      <c r="J153" s="60" t="n"/>
      <c r="K153" s="60" t="n"/>
      <c r="L153" s="60" t="n"/>
      <c r="M153" s="60" t="n"/>
      <c r="N153" s="60" t="n"/>
      <c r="O153" s="60" t="n"/>
      <c r="P153" s="60">
        <f t="array" ref="P153">
_xlfn.IFS(
ISNUMBER(MATCH($Q153,{"шелфбаннер","разделитель","монетница","чековая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ISNUMBER(MATCH($Q153,{"LED/LCD","видеокулер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ISNUMBER(MATCH($Q153,{"автомобиль","машина","выставочное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ISNUMBER(MATCH($Q153,{"билборд","лифтовая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ISNUMBER(MATCH($Q153,{"навигация","подвесной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ISNUMBER(MATCH($Q153,{"движущаяся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ISNUMBER(MATCH($Q153,{"каталог","журнал"},)),
"Пресса",
$Q153="","")</f>
        <v/>
      </c>
      <c r="Q153" s="60" t="n"/>
      <c r="R153" s="60">
        <f t="array" ref="R153">
IFERROR(
_xlfn.IFS(
OR(ISNUMBER(MATCH($Q153,{"экспозиция","макет","стенд","автостенд","авто стенд","выставочное пространство","выставочные стенды","модульные выставочные стенды","3Д конструкция","3D конструкция"},)),P153="Экспонирование"),
"нестандартный",
ISNUMBER(MATCH($Q153,{"скроллер","призматрон"},)),
"динамический",
$P153="Видео",
"цифровой",
OR($P153="Пресса",$P153="Щит",$P153="POSm",$P153="Подвес",$P153="Брендирование/оклейка"),
"статический"),"")</f>
        <v/>
      </c>
      <c r="S153" s="59" t="n"/>
      <c r="T153" s="60" t="n"/>
      <c r="U153" s="60" t="n"/>
      <c r="V153" s="60">
        <f>
IF(P153="Видео",
"цифровой постер/ролик",
IF(ISNUMBER(MATCH(Q153,{"короб световой","короб световой | лайтбокс","короб световой | кристалайт","лайтбокс","лайт бокс","кристалайт","LB","lightbox"},)),
"бэклит",
IF(P153="Брендирование/оклейка",
"перфарированная пленка/самоклейка",
IF(P153="Экспонирование",
"под запрос",
IF(P153="Подвес",
"баннер/ткань",
"")))))</f>
        <v/>
      </c>
      <c r="W153" s="59" t="n"/>
      <c r="X153" s="59" t="n"/>
      <c r="Y153" s="59" t="n"/>
      <c r="Z153" s="61" t="n"/>
      <c r="AA153" s="61" t="n"/>
      <c r="AB153" s="61">
        <f>IF(BL153&gt;0,Z153,0)</f>
        <v/>
      </c>
      <c r="AC153" s="59" t="n"/>
      <c r="AD153" s="59" t="n"/>
      <c r="AE153" s="59" t="n"/>
      <c r="AF153" s="59" t="n"/>
      <c r="AG153" s="59" t="n"/>
      <c r="AH153" s="59" t="n"/>
      <c r="AI153" s="59" t="n"/>
      <c r="AJ153" s="59" t="n"/>
      <c r="AK153" s="59" t="n"/>
      <c r="AL153" s="62">
        <f>IFERROR(IF(OR(R153="статический",R153="динамический",R153="нестандартный",R153="",R153=""),"-",IF(AND(AH153="-",AI153="-"),"-",AK153*3600/AH153*AI153)),"-")</f>
        <v/>
      </c>
      <c r="AM153" s="62">
        <f>IFERROR(IF(OR(R153="статический",R153="динамический",R153="",R153="", R153="BTL",R153="нестандартный"),"-",AG153*AI153*AL153/60),"-")</f>
        <v/>
      </c>
      <c r="AN153" s="63">
        <f>IFERROR(IF(AH153="","-",AG153*AI153/AH153),"-")</f>
        <v/>
      </c>
      <c r="AO153" s="59">
        <f>IFERROR(IF(OR($R153="статический",$R153="динамический",$R153="",$R153="",$R153="BTL",$R153="нестандартный"),"-",$AL153*$AY153),"-")</f>
        <v/>
      </c>
      <c r="AP153" s="62">
        <f>IFERROR(IF(OR($R153="статический",$R153="динамический",$R153="",$R153="",$R153="BTL",$R153="нестандартный"),"-",$AM153*AY153),"-")</f>
        <v/>
      </c>
      <c r="AQ153" s="64" t="n"/>
      <c r="AR153" s="61" t="n"/>
      <c r="AS153" s="61" t="n"/>
      <c r="AT153" s="61" t="n"/>
      <c r="AU153" s="65" t="n"/>
      <c r="AV153" s="124">
        <f>IFERROR(DR153/AT153*1000,"n/a")</f>
        <v/>
      </c>
      <c r="AW153" s="67" t="n"/>
      <c r="AX153" s="67" t="n"/>
      <c r="AY153" s="43">
        <f>IFERROR(IF(OR($AW153="",$AX153=""),"",_xlfn.DAYS($AX153+1,$AW153)),"")</f>
        <v/>
      </c>
      <c r="AZ153" s="68">
        <f t="array" ref="AZ153">
_xlfn.LET(_xlpm.COEFF,
IF($AW153+$AX153=0,0,IF(MAX(MIN($AX153,EOMONTH(AZ$15,0))-MAX($AW153,AZ$15)+1,)&gt;0,1,0)),
_xlfn.IFS(
$ES153="LisChannel",
_xlpm.COEFF*
INDEX({1;1;1.2;1.2;1;1;1;1;1.2;1.2;1.2;1.2},
MATCH(MONTH(AZ$15),
{1,2,3,4,5,6,7,8,9,10,11,12})),
CONCATENATE($ES153," ",$L153)="RussOutdoor метро",
_xlpm.COEFF*
INDEX({0.8;0.9;1.1;1.1;1;1;1;1;1.1;1.1;1.1;1.1},
MATCH(MONTH(AZ$15),
{1,2,3,4,5,6,7,8,9,10,11,12})),
$ES153&lt;&gt;"LisChannel",
_xlpm.COEFF,
$ES153&lt;&gt;"RussOutdoor",
_xlpm.COEFF))</f>
        <v/>
      </c>
      <c r="BA153" s="68">
        <f t="array" ref="BA153">
_xlfn.LET(_xlpm.COEFF,
IF($AW153+$AX153=0,0,IF(MAX(MIN($AX153,EOMONTH(BA$15,0))-MAX($AW153,BA$15)+1,)&gt;0,1,0)),
_xlfn.IFS(
$ES153="LisChannel",
_xlpm.COEFF*
INDEX({1;1;1.2;1.2;1;1;1;1;1.2;1.2;1.2;1.2},
MATCH(MONTH(BA$15),
{1,2,3,4,5,6,7,8,9,10,11,12})),
CONCATENATE($ES153," ",$L153)="RussOutdoor метро",
_xlpm.COEFF*
INDEX({0.8;0.9;1.1;1.1;1;1;1;1;1.1;1.1;1.1;1.1},
MATCH(MONTH(BA$15),
{1,2,3,4,5,6,7,8,9,10,11,12})),
$ES153&lt;&gt;"LisChannel",
_xlpm.COEFF,
$ES153&lt;&gt;"RussOutdoor",
_xlpm.COEFF))</f>
        <v/>
      </c>
      <c r="BB153" s="68">
        <f t="array" ref="BB153">
_xlfn.LET(_xlpm.COEFF,
IF($AW153+$AX153=0,0,IF(MAX(MIN($AX153,EOMONTH(BB$15,0))-MAX($AW153,BB$15)+1,)&gt;0,1,0)),
_xlfn.IFS(
$ES153="LisChannel",
_xlpm.COEFF*
INDEX({1;1;1.2;1.2;1;1;1;1;1.2;1.2;1.2;1.2},
MATCH(MONTH(BB$15),
{1,2,3,4,5,6,7,8,9,10,11,12})),
CONCATENATE($ES153," ",$L153)="RussOutdoor метро",
_xlpm.COEFF*
INDEX({0.8;0.9;1.1;1.1;1;1;1;1;1.1;1.1;1.1;1.1},
MATCH(MONTH(BB$15),
{1,2,3,4,5,6,7,8,9,10,11,12})),
$ES153&lt;&gt;"LisChannel",
_xlpm.COEFF,
$ES153&lt;&gt;"RussOutdoor",
_xlpm.COEFF))</f>
        <v/>
      </c>
      <c r="BC153" s="68">
        <f t="array" ref="BC153">
_xlfn.LET(_xlpm.COEFF,
IF($AW153+$AX153=0,0,IF(MAX(MIN($AX153,EOMONTH(BC$15,0))-MAX($AW153,BC$15)+1,)&gt;0,1,0)),
_xlfn.IFS(
$ES153="LisChannel",
_xlpm.COEFF*
INDEX({1;1;1.2;1.2;1;1;1;1;1.2;1.2;1.2;1.2},
MATCH(MONTH(BC$15),
{1,2,3,4,5,6,7,8,9,10,11,12})),
CONCATENATE($ES153," ",$L153)="RussOutdoor метро",
_xlpm.COEFF*
INDEX({0.8;0.9;1.1;1.1;1;1;1;1;1.1;1.1;1.1;1.1},
MATCH(MONTH(BC$15),
{1,2,3,4,5,6,7,8,9,10,11,12})),
$ES153&lt;&gt;"LisChannel",
_xlpm.COEFF,
$ES153&lt;&gt;"RussOutdoor",
_xlpm.COEFF))</f>
        <v/>
      </c>
      <c r="BD153" s="68">
        <f t="array" ref="BD153">
_xlfn.LET(_xlpm.COEFF,
IF($AW153+$AX153=0,0,IF(MAX(MIN($AX153,EOMONTH(BD$15,0))-MAX($AW153,BD$15)+1,)&gt;0,1,0)),
_xlfn.IFS(
$ES153="LisChannel",
_xlpm.COEFF*
INDEX({1;1;1.2;1.2;1;1;1;1;1.2;1.2;1.2;1.2},
MATCH(MONTH(BD$15),
{1,2,3,4,5,6,7,8,9,10,11,12})),
CONCATENATE($ES153," ",$L153)="RussOutdoor метро",
_xlpm.COEFF*
INDEX({0.8;0.9;1.1;1.1;1;1;1;1;1.1;1.1;1.1;1.1},
MATCH(MONTH(BD$15),
{1,2,3,4,5,6,7,8,9,10,11,12})),
$ES153&lt;&gt;"LisChannel",
_xlpm.COEFF,
$ES153&lt;&gt;"RussOutdoor",
_xlpm.COEFF))</f>
        <v/>
      </c>
      <c r="BE153" s="68">
        <f t="array" ref="BE153">
_xlfn.LET(_xlpm.COEFF,
IF($AW153+$AX153=0,0,IF(MAX(MIN($AX153,EOMONTH(BE$15,0))-MAX($AW153,BE$15)+1,)&gt;0,1,0)),
_xlfn.IFS(
$ES153="LisChannel",
_xlpm.COEFF*
INDEX({1;1;1.2;1.2;1;1;1;1;1.2;1.2;1.2;1.2},
MATCH(MONTH(BE$15),
{1,2,3,4,5,6,7,8,9,10,11,12})),
CONCATENATE($ES153," ",$L153)="RussOutdoor метро",
_xlpm.COEFF*
INDEX({0.8;0.9;1.1;1.1;1;1;1;1;1.1;1.1;1.1;1.1},
MATCH(MONTH(BE$15),
{1,2,3,4,5,6,7,8,9,10,11,12})),
$ES153&lt;&gt;"LisChannel",
_xlpm.COEFF,
$ES153&lt;&gt;"RussOutdoor",
_xlpm.COEFF))</f>
        <v/>
      </c>
      <c r="BF153" s="68">
        <f t="array" ref="BF153">
_xlfn.LET(_xlpm.COEFF,
IF($AW153+$AX153=0,0,IF(MAX(MIN($AX153,EOMONTH(BF$15,0))-MAX($AW153,BF$15)+1,)&gt;0,1,0)),
_xlfn.IFS(
$ES153="LisChannel",
_xlpm.COEFF*
INDEX({1;1;1.2;1.2;1;1;1;1;1.2;1.2;1.2;1.2},
MATCH(MONTH(BF$15),
{1,2,3,4,5,6,7,8,9,10,11,12})),
CONCATENATE($ES153," ",$L153)="RussOutdoor метро",
_xlpm.COEFF*
INDEX({0.8;0.9;1.1;1.1;1;1;1;1;1.1;1.1;1.1;1.1},
MATCH(MONTH(BF$15),
{1,2,3,4,5,6,7,8,9,10,11,12})),
$ES153&lt;&gt;"LisChannel",
_xlpm.COEFF,
$ES153&lt;&gt;"RussOutdoor",
_xlpm.COEFF))</f>
        <v/>
      </c>
      <c r="BG153" s="68">
        <f t="array" ref="BG153">
_xlfn.LET(_xlpm.COEFF,
IF($AW153+$AX153=0,0,IF(MAX(MIN($AX153,EOMONTH(BG$15,0))-MAX($AW153,BG$15)+1,)&gt;0,1,0)),
_xlfn.IFS(
$ES153="LisChannel",
_xlpm.COEFF*
INDEX({1;1;1.2;1.2;1;1;1;1;1.2;1.2;1.2;1.2},
MATCH(MONTH(BG$15),
{1,2,3,4,5,6,7,8,9,10,11,12})),
CONCATENATE($ES153," ",$L153)="RussOutdoor метро",
_xlpm.COEFF*
INDEX({0.8;0.9;1.1;1.1;1;1;1;1;1.1;1.1;1.1;1.1},
MATCH(MONTH(BG$15),
{1,2,3,4,5,6,7,8,9,10,11,12})),
$ES153&lt;&gt;"LisChannel",
_xlpm.COEFF,
$ES153&lt;&gt;"RussOutdoor",
_xlpm.COEFF))</f>
        <v/>
      </c>
      <c r="BH153" s="68">
        <f t="array" ref="BH153">
_xlfn.LET(_xlpm.COEFF,
IF($AW153+$AX153=0,0,IF(MAX(MIN($AX153,EOMONTH(BH$15,0))-MAX($AW153,BH$15)+1,)&gt;0,1,0)),
_xlfn.IFS(
$ES153="LisChannel",
_xlpm.COEFF*
INDEX({1;1;1.2;1.2;1;1;1;1;1.2;1.2;1.2;1.2},
MATCH(MONTH(BH$15),
{1,2,3,4,5,6,7,8,9,10,11,12})),
CONCATENATE($ES153," ",$L153)="RussOutdoor метро",
_xlpm.COEFF*
INDEX({0.8;0.9;1.1;1.1;1;1;1;1;1.1;1.1;1.1;1.1},
MATCH(MONTH(BH$15),
{1,2,3,4,5,6,7,8,9,10,11,12})),
$ES153&lt;&gt;"LisChannel",
_xlpm.COEFF,
$ES153&lt;&gt;"RussOutdoor",
_xlpm.COEFF))</f>
        <v/>
      </c>
      <c r="BI153" s="68">
        <f t="array" ref="BI153">
_xlfn.LET(_xlpm.COEFF,
IF($AW153+$AX153=0,0,IF(MAX(MIN($AX153,EOMONTH(BI$15,0))-MAX($AW153,BI$15)+1,)&gt;0,1,0)),
_xlfn.IFS(
$ES153="LisChannel",
_xlpm.COEFF*
INDEX({1;1;1.2;1.2;1;1;1;1;1.2;1.2;1.2;1.2},
MATCH(MONTH(BI$15),
{1,2,3,4,5,6,7,8,9,10,11,12})),
CONCATENATE($ES153," ",$L153)="RussOutdoor метро",
_xlpm.COEFF*
INDEX({0.8;0.9;1.1;1.1;1;1;1;1;1.1;1.1;1.1;1.1},
MATCH(MONTH(BI$15),
{1,2,3,4,5,6,7,8,9,10,11,12})),
$ES153&lt;&gt;"LisChannel",
_xlpm.COEFF,
$ES153&lt;&gt;"RussOutdoor",
_xlpm.COEFF))</f>
        <v/>
      </c>
      <c r="BJ153" s="68">
        <f t="array" ref="BJ153">
_xlfn.LET(_xlpm.COEFF,
IF($AW153+$AX153=0,0,IF(MAX(MIN($AX153,EOMONTH(BJ$15,0))-MAX($AW153,BJ$15)+1,)&gt;0,1,0)),
_xlfn.IFS(
$ES153="LisChannel",
_xlpm.COEFF*
INDEX({1;1;1.2;1.2;1;1;1;1;1.2;1.2;1.2;1.2},
MATCH(MONTH(BJ$15),
{1,2,3,4,5,6,7,8,9,10,11,12})),
CONCATENATE($ES153," ",$L153)="RussOutdoor метро",
_xlpm.COEFF*
INDEX({0.8;0.9;1.1;1.1;1;1;1;1;1.1;1.1;1.1;1.1},
MATCH(MONTH(BJ$15),
{1,2,3,4,5,6,7,8,9,10,11,12})),
$ES153&lt;&gt;"LisChannel",
_xlpm.COEFF,
$ES153&lt;&gt;"RussOutdoor",
_xlpm.COEFF))</f>
        <v/>
      </c>
      <c r="BK153" s="68">
        <f t="array" ref="BK153">
_xlfn.LET(_xlpm.COEFF,
IF($AW153+$AX153=0,0,IF(MAX(MIN($AX153,EOMONTH(BK$15,0))-MAX($AW153,BK$15)+1,)&gt;0,1,0)),
_xlfn.IFS(
$ES153="LisChannel",
_xlpm.COEFF*
INDEX({1;1;1.2;1.2;1;1;1;1;1.2;1.2;1.2;1.2},
MATCH(MONTH(BK$15),
{1,2,3,4,5,6,7,8,9,10,11,12})),
CONCATENATE($ES153," ",$L153)="RussOutdoor метро",
_xlpm.COEFF*
INDEX({0.8;0.9;1.1;1.1;1;1;1;1;1.1;1.1;1.1;1.1},
MATCH(MONTH(BK$15),
{1,2,3,4,5,6,7,8,9,10,11,12})),
$ES153&lt;&gt;"LisChannel",
_xlpm.COEFF,
$ES153&lt;&gt;"RussOutdoor",
_xlpm.COEFF))</f>
        <v/>
      </c>
      <c r="BL153" s="62">
        <f>COUNTIFS($AZ153:$BK153,"&gt;0")</f>
        <v/>
      </c>
      <c r="BM153" s="65" t="n"/>
      <c r="BN153" s="125">
        <f>$DJ153</f>
        <v/>
      </c>
      <c r="BO153" s="63">
        <f>$DQ153</f>
        <v/>
      </c>
      <c r="BP153" s="125">
        <f>
IFERROR(
IF($BL153=0,0,
$BN153*(1-$BO153)),
0)</f>
        <v/>
      </c>
      <c r="BQ153" s="125">
        <f t="array" ref="BQ153">
IFERROR(
_xlfn.IFS(
$DH153="день_1",
$BP153*$BL153/($AX153-$AW153+1)*AZ153*(DAY(EOMONTH(AZ$15,0))),
$DH153="день_2",
$BP153/30*MAX(MIN($AX153,EOMONTH(AZ$15,0))-MAX($AW153,AZ$15)+1,),
$DH153="раб.день",
$BP153/30*(IFERROR(
_xlfn.LET(_xlpm.VD,
CHOOSE(
{1;2;3;4;5;6;7;8;9;10;11;12;13;14;15;16;17;18},
45658,45659,45660,45661,45662,45663,45664,45665,45711,45724,45778,45779,45785,45786,45820,45821,45965,46022),
_xlfn.LET(_xlpm.DD,
MAX(MIN($AX153,EOMONTH(AZ$15,0))-MAX($AW153,AZ$15),),
_xlfn.IFS(
AND(MONTH($AW153)=MONTH(AZ$15),MONTH($AX153)&lt;&gt;MONTH(AZ$15)),
NETWORKDAYS.INTL($AW153,$AW153+_xlpm.DD,1,_xlpm.VD),
AND(MONTH($AW153)&lt;&gt;MONTH(AZ$15),MONTH($AX153)=MONTH(AZ$15)),
NETWORKDAYS.INTL(($AX153)-_xlpm.DD,$AX153,1,_xlpm.VD),
AND(MONTH($AW153)&lt;MONTH(AZ$15),MONTH($AX153)&gt;MONTH(AZ$15)),
NETWORKDAYS.INTL((EOMONTH(AZ$15-1,1))-_xlpm.DD,EOMONTH(AZ$15-1,1),1,_xlpm.VD),
AND(MONTH($AW153)=MONTH(AZ$15),MONTH($AX153)=MONTH(AZ$15)),
NETWORKDAYS.INTL($AW153,$AX153,1,_xlpm.VD)))),0)),
$DH153="месяц",
$BP153*AZ153,
$DH153="неделя",
$BP153*AZ153/7*(ROUNDUP((DAY(EOMONTH(AZ$15,0)))/4,0))),
0)</f>
        <v/>
      </c>
      <c r="BR153" s="125">
        <f t="array" ref="BR153">
IFERROR(
_xlfn.IFS(
$DH153="день_1",
$BP153*$BL153/($AX153-$AW153+1)*BA153*(DAY(EOMONTH(BA$15,0))),
$DH153="день_2",
$BP153/30*MAX(MIN($AX153,EOMONTH(BA$15,0))-MAX($AW153,BA$15)+1,),
$DH153="раб.день",
$BP153/30*(IFERROR(
_xlfn.LET(_xlpm.VD,
CHOOSE(
{1;2;3;4;5;6;7;8;9;10;11;12;13;14;15;16;17;18},
45658,45659,45660,45661,45662,45663,45664,45665,45711,45724,45778,45779,45785,45786,45820,45821,45965,46022),
_xlfn.LET(_xlpm.DD,
MAX(MIN($AX153,EOMONTH(BA$15,0))-MAX($AW153,BA$15),),
_xlfn.IFS(
AND(MONTH($AW153)=MONTH(BA$15),MONTH($AX153)&lt;&gt;MONTH(BA$15)),
NETWORKDAYS.INTL($AW153,$AW153+_xlpm.DD,1,_xlpm.VD),
AND(MONTH($AW153)&lt;&gt;MONTH(BA$15),MONTH($AX153)=MONTH(BA$15)),
NETWORKDAYS.INTL(($AX153)-_xlpm.DD,$AX153,1,_xlpm.VD),
AND(MONTH($AW153)&lt;MONTH(BA$15),MONTH($AX153)&gt;MONTH(BA$15)),
NETWORKDAYS.INTL((EOMONTH(BA$15-1,1))-_xlpm.DD,EOMONTH(BA$15-1,1),1,_xlpm.VD),
AND(MONTH($AW153)=MONTH(BA$15),MONTH($AX153)=MONTH(BA$15)),
NETWORKDAYS.INTL($AW153,$AX153,1,_xlpm.VD)))),0)),
$DH153="месяц",
$BP153*BA153,
$DH153="неделя",
$BP153*BA153/7*(ROUNDUP((DAY(EOMONTH(BA$15,0)))/4,0))),
0)</f>
        <v/>
      </c>
      <c r="BS153" s="125">
        <f t="array" ref="BS153">
IFERROR(
_xlfn.IFS(
$DH153="день_1",
$BP153*$BL153/($AX153-$AW153+1)*BB153*(DAY(EOMONTH(BB$15,0))),
$DH153="день_2",
$BP153/30*MAX(MIN($AX153,EOMONTH(BB$15,0))-MAX($AW153,BB$15)+1,),
$DH153="раб.день",
$BP153/30*(IFERROR(
_xlfn.LET(_xlpm.VD,
CHOOSE(
{1;2;3;4;5;6;7;8;9;10;11;12;13;14;15;16;17;18},
45658,45659,45660,45661,45662,45663,45664,45665,45711,45724,45778,45779,45785,45786,45820,45821,45965,46022),
_xlfn.LET(_xlpm.DD,
MAX(MIN($AX153,EOMONTH(BB$15,0))-MAX($AW153,BB$15),),
_xlfn.IFS(
AND(MONTH($AW153)=MONTH(BB$15),MONTH($AX153)&lt;&gt;MONTH(BB$15)),
NETWORKDAYS.INTL($AW153,$AW153+_xlpm.DD,1,_xlpm.VD),
AND(MONTH($AW153)&lt;&gt;MONTH(BB$15),MONTH($AX153)=MONTH(BB$15)),
NETWORKDAYS.INTL(($AX153)-_xlpm.DD,$AX153,1,_xlpm.VD),
AND(MONTH($AW153)&lt;MONTH(BB$15),MONTH($AX153)&gt;MONTH(BB$15)),
NETWORKDAYS.INTL((EOMONTH(BB$15-1,1))-_xlpm.DD,EOMONTH(BB$15-1,1),1,_xlpm.VD),
AND(MONTH($AW153)=MONTH(BB$15),MONTH($AX153)=MONTH(BB$15)),
NETWORKDAYS.INTL($AW153,$AX153,1,_xlpm.VD)))),0)),
$DH153="месяц",
$BP153*BB153,
$DH153="неделя",
$BP153*BB153/7*(ROUNDUP((DAY(EOMONTH(BB$15,0)))/4,0))),
0)</f>
        <v/>
      </c>
      <c r="BT153" s="125">
        <f t="array" ref="BT153">
IFERROR(
_xlfn.IFS(
$DH153="день_1",
$BP153*$BL153/($AX153-$AW153+1)*BC153*(DAY(EOMONTH(BC$15,0))),
$DH153="день_2",
$BP153/30*MAX(MIN($AX153,EOMONTH(BC$15,0))-MAX($AW153,BC$15)+1,),
$DH153="раб.день",
$BP153/30*(IFERROR(
_xlfn.LET(_xlpm.VD,
CHOOSE(
{1;2;3;4;5;6;7;8;9;10;11;12;13;14;15;16;17;18},
45658,45659,45660,45661,45662,45663,45664,45665,45711,45724,45778,45779,45785,45786,45820,45821,45965,46022),
_xlfn.LET(_xlpm.DD,
MAX(MIN($AX153,EOMONTH(BC$15,0))-MAX($AW153,BC$15),),
_xlfn.IFS(
AND(MONTH($AW153)=MONTH(BC$15),MONTH($AX153)&lt;&gt;MONTH(BC$15)),
NETWORKDAYS.INTL($AW153,$AW153+_xlpm.DD,1,_xlpm.VD),
AND(MONTH($AW153)&lt;&gt;MONTH(BC$15),MONTH($AX153)=MONTH(BC$15)),
NETWORKDAYS.INTL(($AX153)-_xlpm.DD,$AX153,1,_xlpm.VD),
AND(MONTH($AW153)&lt;MONTH(BC$15),MONTH($AX153)&gt;MONTH(BC$15)),
NETWORKDAYS.INTL((EOMONTH(BC$15-1,1))-_xlpm.DD,EOMONTH(BC$15-1,1),1,_xlpm.VD),
AND(MONTH($AW153)=MONTH(BC$15),MONTH($AX153)=MONTH(BC$15)),
NETWORKDAYS.INTL($AW153,$AX153,1,_xlpm.VD)))),0)),
$DH153="месяц",
$BP153*BC153,
$DH153="неделя",
$BP153*BC153/7*(ROUNDUP((DAY(EOMONTH(BC$15,0)))/4,0))),
0)</f>
        <v/>
      </c>
      <c r="BU153" s="125">
        <f t="array" ref="BU153">
IFERROR(
_xlfn.IFS(
$DH153="день_1",
$BP153*$BL153/($AX153-$AW153+1)*BD153*(DAY(EOMONTH(BD$15,0))),
$DH153="день_2",
$BP153/30*MAX(MIN($AX153,EOMONTH(BD$15,0))-MAX($AW153,BD$15)+1,),
$DH153="раб.день",
$BP153/30*(IFERROR(
_xlfn.LET(_xlpm.VD,
CHOOSE(
{1;2;3;4;5;6;7;8;9;10;11;12;13;14;15;16;17;18},
45658,45659,45660,45661,45662,45663,45664,45665,45711,45724,45778,45779,45785,45786,45820,45821,45965,46022),
_xlfn.LET(_xlpm.DD,
MAX(MIN($AX153,EOMONTH(BD$15,0))-MAX($AW153,BD$15),),
_xlfn.IFS(
AND(MONTH($AW153)=MONTH(BD$15),MONTH($AX153)&lt;&gt;MONTH(BD$15)),
NETWORKDAYS.INTL($AW153,$AW153+_xlpm.DD,1,_xlpm.VD),
AND(MONTH($AW153)&lt;&gt;MONTH(BD$15),MONTH($AX153)=MONTH(BD$15)),
NETWORKDAYS.INTL(($AX153)-_xlpm.DD,$AX153,1,_xlpm.VD),
AND(MONTH($AW153)&lt;MONTH(BD$15),MONTH($AX153)&gt;MONTH(BD$15)),
NETWORKDAYS.INTL((EOMONTH(BD$15-1,1))-_xlpm.DD,EOMONTH(BD$15-1,1),1,_xlpm.VD),
AND(MONTH($AW153)=MONTH(BD$15),MONTH($AX153)=MONTH(BD$15)),
NETWORKDAYS.INTL($AW153,$AX153,1,_xlpm.VD)))),0)),
$DH153="месяц",
$BP153*BD153,
$DH153="неделя",
$BP153*BD153/7*(ROUNDUP((DAY(EOMONTH(BD$15,0)))/4,0))),
0)</f>
        <v/>
      </c>
      <c r="BV153" s="125">
        <f t="array" ref="BV153">
IFERROR(
_xlfn.IFS(
$DH153="день_1",
$BP153*$BL153/($AX153-$AW153+1)*BE153*(DAY(EOMONTH(BE$15,0))),
$DH153="день_2",
$BP153/30*MAX(MIN($AX153,EOMONTH(BE$15,0))-MAX($AW153,BE$15)+1,),
$DH153="раб.день",
$BP153/30*(IFERROR(
_xlfn.LET(_xlpm.VD,
CHOOSE(
{1;2;3;4;5;6;7;8;9;10;11;12;13;14;15;16;17;18},
45658,45659,45660,45661,45662,45663,45664,45665,45711,45724,45778,45779,45785,45786,45820,45821,45965,46022),
_xlfn.LET(_xlpm.DD,
MAX(MIN($AX153,EOMONTH(BE$15,0))-MAX($AW153,BE$15),),
_xlfn.IFS(
AND(MONTH($AW153)=MONTH(BE$15),MONTH($AX153)&lt;&gt;MONTH(BE$15)),
NETWORKDAYS.INTL($AW153,$AW153+_xlpm.DD,1,_xlpm.VD),
AND(MONTH($AW153)&lt;&gt;MONTH(BE$15),MONTH($AX153)=MONTH(BE$15)),
NETWORKDAYS.INTL(($AX153)-_xlpm.DD,$AX153,1,_xlpm.VD),
AND(MONTH($AW153)&lt;MONTH(BE$15),MONTH($AX153)&gt;MONTH(BE$15)),
NETWORKDAYS.INTL((EOMONTH(BE$15-1,1))-_xlpm.DD,EOMONTH(BE$15-1,1),1,_xlpm.VD),
AND(MONTH($AW153)=MONTH(BE$15),MONTH($AX153)=MONTH(BE$15)),
NETWORKDAYS.INTL($AW153,$AX153,1,_xlpm.VD)))),0)),
$DH153="месяц",
$BP153*BE153,
$DH153="неделя",
$BP153*BE153/7*(ROUNDUP((DAY(EOMONTH(BE$15,0)))/4,0))),
0)</f>
        <v/>
      </c>
      <c r="BW153" s="125">
        <f t="array" ref="BW153">
IFERROR(
_xlfn.IFS(
$DH153="день_1",
$BP153*$BL153/($AX153-$AW153+1)*BF153*(DAY(EOMONTH(BF$15,0))),
$DH153="день_2",
$BP153/30*MAX(MIN($AX153,EOMONTH(BF$15,0))-MAX($AW153,BF$15)+1,),
$DH153="раб.день",
$BP153/30*(IFERROR(
_xlfn.LET(_xlpm.VD,
CHOOSE(
{1;2;3;4;5;6;7;8;9;10;11;12;13;14;15;16;17;18},
45658,45659,45660,45661,45662,45663,45664,45665,45711,45724,45778,45779,45785,45786,45820,45821,45965,46022),
_xlfn.LET(_xlpm.DD,
MAX(MIN($AX153,EOMONTH(BF$15,0))-MAX($AW153,BF$15),),
_xlfn.IFS(
AND(MONTH($AW153)=MONTH(BF$15),MONTH($AX153)&lt;&gt;MONTH(BF$15)),
NETWORKDAYS.INTL($AW153,$AW153+_xlpm.DD,1,_xlpm.VD),
AND(MONTH($AW153)&lt;&gt;MONTH(BF$15),MONTH($AX153)=MONTH(BF$15)),
NETWORKDAYS.INTL(($AX153)-_xlpm.DD,$AX153,1,_xlpm.VD),
AND(MONTH($AW153)&lt;MONTH(BF$15),MONTH($AX153)&gt;MONTH(BF$15)),
NETWORKDAYS.INTL((EOMONTH(BF$15-1,1))-_xlpm.DD,EOMONTH(BF$15-1,1),1,_xlpm.VD),
AND(MONTH($AW153)=MONTH(BF$15),MONTH($AX153)=MONTH(BF$15)),
NETWORKDAYS.INTL($AW153,$AX153,1,_xlpm.VD)))),0)),
$DH153="месяц",
$BP153*BF153,
$DH153="неделя",
$BP153*BF153/7*(ROUNDUP((DAY(EOMONTH(BF$15,0)))/4,0))),
0)</f>
        <v/>
      </c>
      <c r="BX153" s="125">
        <f t="array" ref="BX153">
IFERROR(
_xlfn.IFS(
$DH153="день_1",
$BP153*$BL153/($AX153-$AW153+1)*BG153*(DAY(EOMONTH(BG$15,0))),
$DH153="день_2",
$BP153/30*MAX(MIN($AX153,EOMONTH(BG$15,0))-MAX($AW153,BG$15)+1,),
$DH153="раб.день",
$BP153/30*(IFERROR(
_xlfn.LET(_xlpm.VD,
CHOOSE(
{1;2;3;4;5;6;7;8;9;10;11;12;13;14;15;16;17;18},
45658,45659,45660,45661,45662,45663,45664,45665,45711,45724,45778,45779,45785,45786,45820,45821,45965,46022),
_xlfn.LET(_xlpm.DD,
MAX(MIN($AX153,EOMONTH(BG$15,0))-MAX($AW153,BG$15),),
_xlfn.IFS(
AND(MONTH($AW153)=MONTH(BG$15),MONTH($AX153)&lt;&gt;MONTH(BG$15)),
NETWORKDAYS.INTL($AW153,$AW153+_xlpm.DD,1,_xlpm.VD),
AND(MONTH($AW153)&lt;&gt;MONTH(BG$15),MONTH($AX153)=MONTH(BG$15)),
NETWORKDAYS.INTL(($AX153)-_xlpm.DD,$AX153,1,_xlpm.VD),
AND(MONTH($AW153)&lt;MONTH(BG$15),MONTH($AX153)&gt;MONTH(BG$15)),
NETWORKDAYS.INTL((EOMONTH(BG$15-1,1))-_xlpm.DD,EOMONTH(BG$15-1,1),1,_xlpm.VD),
AND(MONTH($AW153)=MONTH(BG$15),MONTH($AX153)=MONTH(BG$15)),
NETWORKDAYS.INTL($AW153,$AX153,1,_xlpm.VD)))),0)),
$DH153="месяц",
$BP153*BG153,
$DH153="неделя",
$BP153*BG153/7*(ROUNDUP((DAY(EOMONTH(BG$15,0)))/4,0))),
0)</f>
        <v/>
      </c>
      <c r="BY153" s="125">
        <f t="array" ref="BY153">
IFERROR(
_xlfn.IFS(
$DH153="день_1",
$BP153*$BL153/($AX153-$AW153+1)*BH153*(DAY(EOMONTH(BH$15,0))),
$DH153="день_2",
$BP153/30*MAX(MIN($AX153,EOMONTH(BH$15,0))-MAX($AW153,BH$15)+1,),
$DH153="раб.день",
$BP153/30*(IFERROR(
_xlfn.LET(_xlpm.VD,
CHOOSE(
{1;2;3;4;5;6;7;8;9;10;11;12;13;14;15;16;17;18},
45658,45659,45660,45661,45662,45663,45664,45665,45711,45724,45778,45779,45785,45786,45820,45821,45965,46022),
_xlfn.LET(_xlpm.DD,
MAX(MIN($AX153,EOMONTH(BH$15,0))-MAX($AW153,BH$15),),
_xlfn.IFS(
AND(MONTH($AW153)=MONTH(BH$15),MONTH($AX153)&lt;&gt;MONTH(BH$15)),
NETWORKDAYS.INTL($AW153,$AW153+_xlpm.DD,1,_xlpm.VD),
AND(MONTH($AW153)&lt;&gt;MONTH(BH$15),MONTH($AX153)=MONTH(BH$15)),
NETWORKDAYS.INTL(($AX153)-_xlpm.DD,$AX153,1,_xlpm.VD),
AND(MONTH($AW153)&lt;MONTH(BH$15),MONTH($AX153)&gt;MONTH(BH$15)),
NETWORKDAYS.INTL((EOMONTH(BH$15-1,1))-_xlpm.DD,EOMONTH(BH$15-1,1),1,_xlpm.VD),
AND(MONTH($AW153)=MONTH(BH$15),MONTH($AX153)=MONTH(BH$15)),
NETWORKDAYS.INTL($AW153,$AX153,1,_xlpm.VD)))),0)),
$DH153="месяц",
$BP153*BH153,
$DH153="неделя",
$BP153*BH153/7*(ROUNDUP((DAY(EOMONTH(BH$15,0)))/4,0))),
0)</f>
        <v/>
      </c>
      <c r="BZ153" s="125">
        <f t="array" ref="BZ153">
IFERROR(
_xlfn.IFS(
$DH153="день_1",
$BP153*$BL153/($AX153-$AW153+1)*BI153*(DAY(EOMONTH(BI$15,0))),
$DH153="день_2",
$BP153/30*MAX(MIN($AX153,EOMONTH(BI$15,0))-MAX($AW153,BI$15)+1,),
$DH153="раб.день",
$BP153/30*(IFERROR(
_xlfn.LET(_xlpm.VD,
CHOOSE(
{1;2;3;4;5;6;7;8;9;10;11;12;13;14;15;16;17;18},
45658,45659,45660,45661,45662,45663,45664,45665,45711,45724,45778,45779,45785,45786,45820,45821,45965,46022),
_xlfn.LET(_xlpm.DD,
MAX(MIN($AX153,EOMONTH(BI$15,0))-MAX($AW153,BI$15),),
_xlfn.IFS(
AND(MONTH($AW153)=MONTH(BI$15),MONTH($AX153)&lt;&gt;MONTH(BI$15)),
NETWORKDAYS.INTL($AW153,$AW153+_xlpm.DD,1,_xlpm.VD),
AND(MONTH($AW153)&lt;&gt;MONTH(BI$15),MONTH($AX153)=MONTH(BI$15)),
NETWORKDAYS.INTL(($AX153)-_xlpm.DD,$AX153,1,_xlpm.VD),
AND(MONTH($AW153)&lt;MONTH(BI$15),MONTH($AX153)&gt;MONTH(BI$15)),
NETWORKDAYS.INTL((EOMONTH(BI$15-1,1))-_xlpm.DD,EOMONTH(BI$15-1,1),1,_xlpm.VD),
AND(MONTH($AW153)=MONTH(BI$15),MONTH($AX153)=MONTH(BI$15)),
NETWORKDAYS.INTL($AW153,$AX153,1,_xlpm.VD)))),0)),
$DH153="месяц",
$BP153*BI153,
$DH153="неделя",
$BP153*BI153/7*(ROUNDUP((DAY(EOMONTH(BI$15,0)))/4,0))),
0)</f>
        <v/>
      </c>
      <c r="CA153" s="125">
        <f t="array" ref="CA153">
IFERROR(
_xlfn.IFS(
$DH153="день_1",
$BP153*$BL153/($AX153-$AW153+1)*BJ153*(DAY(EOMONTH(BJ$15,0))),
$DH153="день_2",
$BP153/30*MAX(MIN($AX153,EOMONTH(BJ$15,0))-MAX($AW153,BJ$15)+1,),
$DH153="раб.день",
$BP153/30*(IFERROR(
_xlfn.LET(_xlpm.VD,
CHOOSE(
{1;2;3;4;5;6;7;8;9;10;11;12;13;14;15;16;17;18},
45658,45659,45660,45661,45662,45663,45664,45665,45711,45724,45778,45779,45785,45786,45820,45821,45965,46022),
_xlfn.LET(_xlpm.DD,
MAX(MIN($AX153,EOMONTH(BJ$15,0))-MAX($AW153,BJ$15),),
_xlfn.IFS(
AND(MONTH($AW153)=MONTH(BJ$15),MONTH($AX153)&lt;&gt;MONTH(BJ$15)),
NETWORKDAYS.INTL($AW153,$AW153+_xlpm.DD,1,_xlpm.VD),
AND(MONTH($AW153)&lt;&gt;MONTH(BJ$15),MONTH($AX153)=MONTH(BJ$15)),
NETWORKDAYS.INTL(($AX153)-_xlpm.DD,$AX153,1,_xlpm.VD),
AND(MONTH($AW153)&lt;MONTH(BJ$15),MONTH($AX153)&gt;MONTH(BJ$15)),
NETWORKDAYS.INTL((EOMONTH(BJ$15-1,1))-_xlpm.DD,EOMONTH(BJ$15-1,1),1,_xlpm.VD),
AND(MONTH($AW153)=MONTH(BJ$15),MONTH($AX153)=MONTH(BJ$15)),
NETWORKDAYS.INTL($AW153,$AX153,1,_xlpm.VD)))),0)),
$DH153="месяц",
$BP153*BJ153,
$DH153="неделя",
$BP153*BJ153/7*(ROUNDUP((DAY(EOMONTH(BJ$15,0)))/4,0))),
0)</f>
        <v/>
      </c>
      <c r="CB153" s="125">
        <f t="array" ref="CB153">
IFERROR(
_xlfn.IFS(
$DH153="день_1",
$BP153*$BL153/($AX153-$AW153+1)*BK153*(DAY(EOMONTH(BK$15,0))),
$DH153="день_2",
$BP153/30*MAX(MIN($AX153,EOMONTH(BK$15,0))-MAX($AW153,BK$15)+1,),
$DH153="раб.день",
$BP153/30*(IFERROR(
_xlfn.LET(_xlpm.VD,
CHOOSE(
{1;2;3;4;5;6;7;8;9;10;11;12;13;14;15;16;17;18},
45658,45659,45660,45661,45662,45663,45664,45665,45711,45724,45778,45779,45785,45786,45820,45821,45965,46022),
_xlfn.LET(_xlpm.DD,
MAX(MIN($AX153,EOMONTH(BK$15,0))-MAX($AW153,BK$15),),
_xlfn.IFS(
AND(MONTH($AW153)=MONTH(BK$15),MONTH($AX153)&lt;&gt;MONTH(BK$15)),
NETWORKDAYS.INTL($AW153,$AW153+_xlpm.DD,1,_xlpm.VD),
AND(MONTH($AW153)&lt;&gt;MONTH(BK$15),MONTH($AX153)=MONTH(BK$15)),
NETWORKDAYS.INTL(($AX153)-_xlpm.DD,$AX153,1,_xlpm.VD),
AND(MONTH($AW153)&lt;MONTH(BK$15),MONTH($AX153)&gt;MONTH(BK$15)),
NETWORKDAYS.INTL((EOMONTH(BK$15-1,1))-_xlpm.DD,EOMONTH(BK$15-1,1),1,_xlpm.VD),
AND(MONTH($AW153)=MONTH(BK$15),MONTH($AX153)=MONTH(BK$15)),
NETWORKDAYS.INTL($AW153,$AX153,1,_xlpm.VD)))),0)),
$DH153="месяц",
$BP153*BK153,
$DH153="неделя",
$BP153*BK153/7*(ROUNDUP((DAY(EOMONTH(BK$15,0)))/4,0))),
0)</f>
        <v/>
      </c>
      <c r="CC153" s="125">
        <f>SUM($BQ153:$CB153)</f>
        <v/>
      </c>
      <c r="CD153" s="126">
        <f>SUM($EH153:$EH153)</f>
        <v/>
      </c>
      <c r="CE153" s="126">
        <f>$CD153*$AB153</f>
        <v/>
      </c>
      <c r="CF153" s="126">
        <f>SUM($EK153:$EK153)</f>
        <v/>
      </c>
      <c r="CG153" s="126">
        <f>$CF153*$AB153</f>
        <v/>
      </c>
      <c r="CH153" s="126">
        <f>SUM($CC153,$CE153,$CG153)</f>
        <v/>
      </c>
      <c r="CI153" s="126">
        <f>$CH153*(1+$CM153)</f>
        <v/>
      </c>
      <c r="CJ153" s="127" t="n">
        <v>0</v>
      </c>
      <c r="CK153" s="126">
        <f>SUM($CH153:$CH153)*(1+$CJ153)</f>
        <v/>
      </c>
      <c r="CL153" s="126">
        <f>SUM($CH153:$CH153)*(1+$CM153)</f>
        <v/>
      </c>
      <c r="CM153" s="59" t="inlineStr">
        <is>
          <t>20%</t>
        </is>
      </c>
      <c r="CN153" s="59" t="n"/>
      <c r="CO153" s="72" t="n"/>
      <c r="CP153" s="59" t="n"/>
      <c r="CQ153" s="73" t="n"/>
      <c r="CR153" s="73" t="n"/>
      <c r="CS153" s="73" t="n"/>
      <c r="CT153" s="72" t="n"/>
      <c r="CU153" s="79" t="inlineStr">
        <is>
          <t> </t>
        </is>
      </c>
      <c r="CV153" s="60" t="n"/>
      <c r="CW153" s="60" t="n"/>
      <c r="CX153" s="60" t="n"/>
      <c r="CY153" s="127">
        <f>IFERROR(($CC153-$EE153)/($EE153/(1-$DQ153)),0)</f>
        <v/>
      </c>
      <c r="CZ153" s="127">
        <f>IFERROR(1-$EI153/($CE153),0)</f>
        <v/>
      </c>
      <c r="DA153" s="127">
        <f>IFERROR(1-$EL153/($CG153),0)</f>
        <v/>
      </c>
      <c r="DB153" s="126">
        <f>ROUND(IFERROR(($CI153/(1+$CM153)-$EN153),0),2)</f>
        <v/>
      </c>
      <c r="DC153" s="128" t="n"/>
      <c r="DD153" s="125" t="n"/>
      <c r="DE153" s="75" t="n">
        <v>0</v>
      </c>
      <c r="DF153" s="128" t="n"/>
      <c r="DG153" s="125">
        <f>IF($DC153=0,0,$DD153*($DC153*100%-$DE153*$DF153))*SUM($AB153:$AB153)</f>
        <v/>
      </c>
      <c r="DH153" s="129" t="inlineStr">
        <is>
          <t>месяц</t>
        </is>
      </c>
      <c r="DI153" s="130">
        <f t="array" ref="DI153">IFERROR(
IF($ES153="LisChannel",
(ROUND(((INDEX({174.625;153.888888888889;130.972222222222},MATCH($AI153,{2;3;4}),0))*$AG153*$AI153),2)),0),0)</f>
        <v/>
      </c>
      <c r="DJ153" s="130">
        <f>
_xlfn.LET(_xlpm.X,
IFERROR(
IF($ES153="НовиковТВ",
(_xlfn.LET(_xlpm.NTV,
_xlfn.LET(_xlpm.MIN,350000,
IF(SUMIFS($DI:$DI,$ES:$ES,"НовиковТВ")&lt;=_xlpm.MIN,
(SUMIFS($DI:$DI,$ES:$ES,"НовиковТВ")/(COUNTIFS($ES:$ES,"НовиковТВ")))*_xlpm.MIN/SUMIFS($DI:$DI,$ES:$ES,"НовиковТВ"),
DI153)),
_xlpm.NTV+$DG153/(1-(1-(_xlpm.NTV)*(1-$DL153)*(1-$DM153)*(1-$DN153)*(1-$DO153)*(1-$DP153)/_xlpm.NTV))))/(1+$EP153),
$DI153+$DG153/(1-(1-($DI153)*(1-$DL153)*(1-$DM153)*(1-$DN153)*(1-$DO153)*(1-$DP153)/$DI153))),
0),
_xlpm.X*(1+$CM153)*(1+$CW153)-_xlpm.X*(1+$CM153)+_xlpm.X)</f>
        <v/>
      </c>
      <c r="DK153" s="125" t="inlineStr">
        <is>
          <t>послед.</t>
        </is>
      </c>
      <c r="DL153" s="63" t="n">
        <v>0</v>
      </c>
      <c r="DM153" s="63" t="n">
        <v>0</v>
      </c>
      <c r="DN153" s="63" t="n">
        <v>0</v>
      </c>
      <c r="DO153" s="63" t="n">
        <v>0</v>
      </c>
      <c r="DP153" s="63" t="n">
        <v>0</v>
      </c>
      <c r="DQ153" s="63">
        <f t="array" ref="DQ153">IFERROR(_xlfn.IFS(
$DK153="послед.",1-(1-$DL153)*(1-$DM153)*(1-$DN153)*(1-$DO153)*(1-$DP153),
$DK153="сумм.",$DL153+$DM153+$DN153+$DO153+$DP153),
0)</f>
        <v/>
      </c>
      <c r="DR153" s="125">
        <f t="array" ref="DR153">
IFERROR(
_xlfn.IFS(
$BL153=0,
0,
$BL153&gt;0,
_xlfn.IFS($DK153="послед.",
$DJ153*(1-$DL153)*(1-$DM153)*(1-$DN153)*(1-$DO153)*(1-$DP153),
$DK153="сумм.",
$DJ153*(1-($DL153+$DM153+$DN153+$DO153+$DP153)))),0)</f>
        <v/>
      </c>
      <c r="DS153" s="125">
        <f t="array" ref="DS153">
IFERROR(_xlfn.IFS(
$DH153="день_1",
$DR153*$BL153/($AX153-$AW153+1)*AZ153*(DAY(EOMONTH(AZ$15,0))),
$DH153="день_2",
$DR153/30*MAX(MIN($AX153,EOMONTH(AZ$15,0))-MAX($AW153,AZ$15)+1,),
$DH153="раб.день",
$DR153/30*(IFERROR(
_xlfn.LET(_xlpm.VD,
CHOOSE(
{1;2;3;4;5;6;7;8;9;10;11;12;13;14;15;16;17;18},
45658,45659,45660,45661,45662,45663,45664,45665,45711,45724,45778,45779,45785,45786,45820,45821,45965,46022),
_xlfn.LET(_xlpm.DD,
MAX(MIN($AX153,EOMONTH(AZ$15,0))-MAX($AW153,AZ$15),),
_xlfn.IFS(
AND(MONTH($AW153)=MONTH(AZ$15),MONTH($AX153)&lt;&gt;MONTH(AZ$15)),
NETWORKDAYS.INTL($AW153,$AW153+_xlpm.DD,1,_xlpm.VD),
AND(MONTH($AW153)&lt;&gt;MONTH(AZ$15),MONTH($AX153)=MONTH(AZ$15)),
NETWORKDAYS.INTL(($AX153)-_xlpm.DD,$AX153,1,_xlpm.VD),
AND(MONTH($AW153)&lt;MONTH(AZ$15),MONTH($AX153)&gt;MONTH(AZ$15)),
NETWORKDAYS.INTL((EOMONTH(AZ$15-1,1))-_xlpm.DD,EOMONTH(AZ$15-1,1),1,_xlpm.VD),
AND(MONTH($AW153)=MONTH(AZ$15),MONTH($AX153)=MONTH(AZ$15)),
NETWORKDAYS.INTL($AW153,$AX153,1,_xlpm.VD)))),0)),
$DH153="месяц",
$DR153*AZ153,
$DH153="неделя",
$DR153*AZ153/7*(ROUNDUP((DAY(EOMONTH(AZ$15,0)))/4,0))),
0)</f>
        <v/>
      </c>
      <c r="DT153" s="125">
        <f t="array" ref="DT153">
IFERROR(_xlfn.IFS(
$DH153="день_1",
$DR153*$BL153/($AX153-$AW153+1)*BA153*(DAY(EOMONTH(BA$15,0))),
$DH153="день_2",
$DR153/30*MAX(MIN($AX153,EOMONTH(BA$15,0))-MAX($AW153,BA$15)+1,),
$DH153="раб.день",
$DR153/30*(IFERROR(
_xlfn.LET(_xlpm.VD,
CHOOSE(
{1;2;3;4;5;6;7;8;9;10;11;12;13;14;15;16;17;18},
45658,45659,45660,45661,45662,45663,45664,45665,45711,45724,45778,45779,45785,45786,45820,45821,45965,46022),
_xlfn.LET(_xlpm.DD,
MAX(MIN($AX153,EOMONTH(BA$15,0))-MAX($AW153,BA$15),),
_xlfn.IFS(
AND(MONTH($AW153)=MONTH(BA$15),MONTH($AX153)&lt;&gt;MONTH(BA$15)),
NETWORKDAYS.INTL($AW153,$AW153+_xlpm.DD,1,_xlpm.VD),
AND(MONTH($AW153)&lt;&gt;MONTH(BA$15),MONTH($AX153)=MONTH(BA$15)),
NETWORKDAYS.INTL(($AX153)-_xlpm.DD,$AX153,1,_xlpm.VD),
AND(MONTH($AW153)&lt;MONTH(BA$15),MONTH($AX153)&gt;MONTH(BA$15)),
NETWORKDAYS.INTL((EOMONTH(BA$15-1,1))-_xlpm.DD,EOMONTH(BA$15-1,1),1,_xlpm.VD),
AND(MONTH($AW153)=MONTH(BA$15),MONTH($AX153)=MONTH(BA$15)),
NETWORKDAYS.INTL($AW153,$AX153,1,_xlpm.VD)))),0)),
$DH153="месяц",
$DR153*BA153,
$DH153="неделя",
$DR153*BA153/7*(ROUNDUP((DAY(EOMONTH(BA$15,0)))/4,0))),
0)</f>
        <v/>
      </c>
      <c r="DU153" s="125">
        <f t="array" ref="DU153">
IFERROR(_xlfn.IFS(
$DH153="день_1",
$DR153*$BL153/($AX153-$AW153+1)*BB153*(DAY(EOMONTH(BB$15,0))),
$DH153="день_2",
$DR153/30*MAX(MIN($AX153,EOMONTH(BB$15,0))-MAX($AW153,BB$15)+1,),
$DH153="раб.день",
$DR153/30*(IFERROR(
_xlfn.LET(_xlpm.VD,
CHOOSE(
{1;2;3;4;5;6;7;8;9;10;11;12;13;14;15;16;17;18},
45658,45659,45660,45661,45662,45663,45664,45665,45711,45724,45778,45779,45785,45786,45820,45821,45965,46022),
_xlfn.LET(_xlpm.DD,
MAX(MIN($AX153,EOMONTH(BB$15,0))-MAX($AW153,BB$15),),
_xlfn.IFS(
AND(MONTH($AW153)=MONTH(BB$15),MONTH($AX153)&lt;&gt;MONTH(BB$15)),
NETWORKDAYS.INTL($AW153,$AW153+_xlpm.DD,1,_xlpm.VD),
AND(MONTH($AW153)&lt;&gt;MONTH(BB$15),MONTH($AX153)=MONTH(BB$15)),
NETWORKDAYS.INTL(($AX153)-_xlpm.DD,$AX153,1,_xlpm.VD),
AND(MONTH($AW153)&lt;MONTH(BB$15),MONTH($AX153)&gt;MONTH(BB$15)),
NETWORKDAYS.INTL((EOMONTH(BB$15-1,1))-_xlpm.DD,EOMONTH(BB$15-1,1),1,_xlpm.VD),
AND(MONTH($AW153)=MONTH(BB$15),MONTH($AX153)=MONTH(BB$15)),
NETWORKDAYS.INTL($AW153,$AX153,1,_xlpm.VD)))),0)),
$DH153="месяц",
$DR153*BB153,
$DH153="неделя",
$DR153*BB153/7*(ROUNDUP((DAY(EOMONTH(BB$15,0)))/4,0))),
0)</f>
        <v/>
      </c>
      <c r="DV153" s="125">
        <f t="array" ref="DV153">
IFERROR(_xlfn.IFS(
$DH153="день_1",
$DR153*$BL153/($AX153-$AW153+1)*BC153*(DAY(EOMONTH(BC$15,0))),
$DH153="день_2",
$DR153/30*MAX(MIN($AX153,EOMONTH(BC$15,0))-MAX($AW153,BC$15)+1,),
$DH153="раб.день",
$DR153/30*(IFERROR(
_xlfn.LET(_xlpm.VD,
CHOOSE(
{1;2;3;4;5;6;7;8;9;10;11;12;13;14;15;16;17;18},
45658,45659,45660,45661,45662,45663,45664,45665,45711,45724,45778,45779,45785,45786,45820,45821,45965,46022),
_xlfn.LET(_xlpm.DD,
MAX(MIN($AX153,EOMONTH(BC$15,0))-MAX($AW153,BC$15),),
_xlfn.IFS(
AND(MONTH($AW153)=MONTH(BC$15),MONTH($AX153)&lt;&gt;MONTH(BC$15)),
NETWORKDAYS.INTL($AW153,$AW153+_xlpm.DD,1,_xlpm.VD),
AND(MONTH($AW153)&lt;&gt;MONTH(BC$15),MONTH($AX153)=MONTH(BC$15)),
NETWORKDAYS.INTL(($AX153)-_xlpm.DD,$AX153,1,_xlpm.VD),
AND(MONTH($AW153)&lt;MONTH(BC$15),MONTH($AX153)&gt;MONTH(BC$15)),
NETWORKDAYS.INTL((EOMONTH(BC$15-1,1))-_xlpm.DD,EOMONTH(BC$15-1,1),1,_xlpm.VD),
AND(MONTH($AW153)=MONTH(BC$15),MONTH($AX153)=MONTH(BC$15)),
NETWORKDAYS.INTL($AW153,$AX153,1,_xlpm.VD)))),0)),
$DH153="месяц",
$DR153*BC153,
$DH153="неделя",
$DR153*BC153/7*(ROUNDUP((DAY(EOMONTH(BC$15,0)))/4,0))),
0)</f>
        <v/>
      </c>
      <c r="DW153" s="125">
        <f t="array" ref="DW153">
IFERROR(_xlfn.IFS(
$DH153="день_1",
$DR153*$BL153/($AX153-$AW153+1)*BD153*(DAY(EOMONTH(BD$15,0))),
$DH153="день_2",
$DR153/30*MAX(MIN($AX153,EOMONTH(BD$15,0))-MAX($AW153,BD$15)+1,),
$DH153="раб.день",
$DR153/30*(IFERROR(
_xlfn.LET(_xlpm.VD,
CHOOSE(
{1;2;3;4;5;6;7;8;9;10;11;12;13;14;15;16;17;18},
45658,45659,45660,45661,45662,45663,45664,45665,45711,45724,45778,45779,45785,45786,45820,45821,45965,46022),
_xlfn.LET(_xlpm.DD,
MAX(MIN($AX153,EOMONTH(BD$15,0))-MAX($AW153,BD$15),),
_xlfn.IFS(
AND(MONTH($AW153)=MONTH(BD$15),MONTH($AX153)&lt;&gt;MONTH(BD$15)),
NETWORKDAYS.INTL($AW153,$AW153+_xlpm.DD,1,_xlpm.VD),
AND(MONTH($AW153)&lt;&gt;MONTH(BD$15),MONTH($AX153)=MONTH(BD$15)),
NETWORKDAYS.INTL(($AX153)-_xlpm.DD,$AX153,1,_xlpm.VD),
AND(MONTH($AW153)&lt;MONTH(BD$15),MONTH($AX153)&gt;MONTH(BD$15)),
NETWORKDAYS.INTL((EOMONTH(BD$15-1,1))-_xlpm.DD,EOMONTH(BD$15-1,1),1,_xlpm.VD),
AND(MONTH($AW153)=MONTH(BD$15),MONTH($AX153)=MONTH(BD$15)),
NETWORKDAYS.INTL($AW153,$AX153,1,_xlpm.VD)))),0)),
$DH153="месяц",
$DR153*BD153,
$DH153="неделя",
$DR153*BD153/7*(ROUNDUP((DAY(EOMONTH(BD$15,0)))/4,0))),
0)</f>
        <v/>
      </c>
      <c r="DX153" s="125">
        <f t="array" ref="DX153">
IFERROR(_xlfn.IFS(
$DH153="день_1",
$DR153*$BL153/($AX153-$AW153+1)*BE153*(DAY(EOMONTH(BE$15,0))),
$DH153="день_2",
$DR153/30*MAX(MIN($AX153,EOMONTH(BE$15,0))-MAX($AW153,BE$15)+1,),
$DH153="раб.день",
$DR153/30*(IFERROR(
_xlfn.LET(_xlpm.VD,
CHOOSE(
{1;2;3;4;5;6;7;8;9;10;11;12;13;14;15;16;17;18},
45658,45659,45660,45661,45662,45663,45664,45665,45711,45724,45778,45779,45785,45786,45820,45821,45965,46022),
_xlfn.LET(_xlpm.DD,
MAX(MIN($AX153,EOMONTH(BE$15,0))-MAX($AW153,BE$15),),
_xlfn.IFS(
AND(MONTH($AW153)=MONTH(BE$15),MONTH($AX153)&lt;&gt;MONTH(BE$15)),
NETWORKDAYS.INTL($AW153,$AW153+_xlpm.DD,1,_xlpm.VD),
AND(MONTH($AW153)&lt;&gt;MONTH(BE$15),MONTH($AX153)=MONTH(BE$15)),
NETWORKDAYS.INTL(($AX153)-_xlpm.DD,$AX153,1,_xlpm.VD),
AND(MONTH($AW153)&lt;MONTH(BE$15),MONTH($AX153)&gt;MONTH(BE$15)),
NETWORKDAYS.INTL((EOMONTH(BE$15-1,1))-_xlpm.DD,EOMONTH(BE$15-1,1),1,_xlpm.VD),
AND(MONTH($AW153)=MONTH(BE$15),MONTH($AX153)=MONTH(BE$15)),
NETWORKDAYS.INTL($AW153,$AX153,1,_xlpm.VD)))),0)),
$DH153="месяц",
$DR153*BE153,
$DH153="неделя",
$DR153*BE153/7*(ROUNDUP((DAY(EOMONTH(BE$15,0)))/4,0))),
0)</f>
        <v/>
      </c>
      <c r="DY153" s="125">
        <f t="array" ref="DY153">
IFERROR(_xlfn.IFS(
$DH153="день_1",
$DR153*$BL153/($AX153-$AW153+1)*BF153*(DAY(EOMONTH(BF$15,0))),
$DH153="день_2",
$DR153/30*MAX(MIN($AX153,EOMONTH(BF$15,0))-MAX($AW153,BF$15)+1,),
$DH153="раб.день",
$DR153/30*(IFERROR(
_xlfn.LET(_xlpm.VD,
CHOOSE(
{1;2;3;4;5;6;7;8;9;10;11;12;13;14;15;16;17;18},
45658,45659,45660,45661,45662,45663,45664,45665,45711,45724,45778,45779,45785,45786,45820,45821,45965,46022),
_xlfn.LET(_xlpm.DD,
MAX(MIN($AX153,EOMONTH(BF$15,0))-MAX($AW153,BF$15),),
_xlfn.IFS(
AND(MONTH($AW153)=MONTH(BF$15),MONTH($AX153)&lt;&gt;MONTH(BF$15)),
NETWORKDAYS.INTL($AW153,$AW153+_xlpm.DD,1,_xlpm.VD),
AND(MONTH($AW153)&lt;&gt;MONTH(BF$15),MONTH($AX153)=MONTH(BF$15)),
NETWORKDAYS.INTL(($AX153)-_xlpm.DD,$AX153,1,_xlpm.VD),
AND(MONTH($AW153)&lt;MONTH(BF$15),MONTH($AX153)&gt;MONTH(BF$15)),
NETWORKDAYS.INTL((EOMONTH(BF$15-1,1))-_xlpm.DD,EOMONTH(BF$15-1,1),1,_xlpm.VD),
AND(MONTH($AW153)=MONTH(BF$15),MONTH($AX153)=MONTH(BF$15)),
NETWORKDAYS.INTL($AW153,$AX153,1,_xlpm.VD)))),0)),
$DH153="месяц",
$DR153*BF153,
$DH153="неделя",
$DR153*BF153/7*(ROUNDUP((DAY(EOMONTH(BF$15,0)))/4,0))),
0)</f>
        <v/>
      </c>
      <c r="DZ153" s="125">
        <f t="array" ref="DZ153">
IFERROR(_xlfn.IFS(
$DH153="день_1",
$DR153*$BL153/($AX153-$AW153+1)*BG153*(DAY(EOMONTH(BG$15,0))),
$DH153="день_2",
$DR153/30*MAX(MIN($AX153,EOMONTH(BG$15,0))-MAX($AW153,BG$15)+1,),
$DH153="раб.день",
$DR153/30*(IFERROR(
_xlfn.LET(_xlpm.VD,
CHOOSE(
{1;2;3;4;5;6;7;8;9;10;11;12;13;14;15;16;17;18},
45658,45659,45660,45661,45662,45663,45664,45665,45711,45724,45778,45779,45785,45786,45820,45821,45965,46022),
_xlfn.LET(_xlpm.DD,
MAX(MIN($AX153,EOMONTH(BG$15,0))-MAX($AW153,BG$15),),
_xlfn.IFS(
AND(MONTH($AW153)=MONTH(BG$15),MONTH($AX153)&lt;&gt;MONTH(BG$15)),
NETWORKDAYS.INTL($AW153,$AW153+_xlpm.DD,1,_xlpm.VD),
AND(MONTH($AW153)&lt;&gt;MONTH(BG$15),MONTH($AX153)=MONTH(BG$15)),
NETWORKDAYS.INTL(($AX153)-_xlpm.DD,$AX153,1,_xlpm.VD),
AND(MONTH($AW153)&lt;MONTH(BG$15),MONTH($AX153)&gt;MONTH(BG$15)),
NETWORKDAYS.INTL((EOMONTH(BG$15-1,1))-_xlpm.DD,EOMONTH(BG$15-1,1),1,_xlpm.VD),
AND(MONTH($AW153)=MONTH(BG$15),MONTH($AX153)=MONTH(BG$15)),
NETWORKDAYS.INTL($AW153,$AX153,1,_xlpm.VD)))),0)),
$DH153="месяц",
$DR153*BG153,
$DH153="неделя",
$DR153*BG153/7*(ROUNDUP((DAY(EOMONTH(BG$15,0)))/4,0))),
0)</f>
        <v/>
      </c>
      <c r="EA153" s="125">
        <f t="array" ref="EA153">
IFERROR(_xlfn.IFS(
$DH153="день_1",
$DR153*$BL153/($AX153-$AW153+1)*BH153*(DAY(EOMONTH(BH$15,0))),
$DH153="день_2",
$DR153/30*MAX(MIN($AX153,EOMONTH(BH$15,0))-MAX($AW153,BH$15)+1,),
$DH153="раб.день",
$DR153/30*(IFERROR(
_xlfn.LET(_xlpm.VD,
CHOOSE(
{1;2;3;4;5;6;7;8;9;10;11;12;13;14;15;16;17;18},
45658,45659,45660,45661,45662,45663,45664,45665,45711,45724,45778,45779,45785,45786,45820,45821,45965,46022),
_xlfn.LET(_xlpm.DD,
MAX(MIN($AX153,EOMONTH(BH$15,0))-MAX($AW153,BH$15),),
_xlfn.IFS(
AND(MONTH($AW153)=MONTH(BH$15),MONTH($AX153)&lt;&gt;MONTH(BH$15)),
NETWORKDAYS.INTL($AW153,$AW153+_xlpm.DD,1,_xlpm.VD),
AND(MONTH($AW153)&lt;&gt;MONTH(BH$15),MONTH($AX153)=MONTH(BH$15)),
NETWORKDAYS.INTL(($AX153)-_xlpm.DD,$AX153,1,_xlpm.VD),
AND(MONTH($AW153)&lt;MONTH(BH$15),MONTH($AX153)&gt;MONTH(BH$15)),
NETWORKDAYS.INTL((EOMONTH(BH$15-1,1))-_xlpm.DD,EOMONTH(BH$15-1,1),1,_xlpm.VD),
AND(MONTH($AW153)=MONTH(BH$15),MONTH($AX153)=MONTH(BH$15)),
NETWORKDAYS.INTL($AW153,$AX153,1,_xlpm.VD)))),0)),
$DH153="месяц",
$DR153*BH153,
$DH153="неделя",
$DR153*BH153/7*(ROUNDUP((DAY(EOMONTH(BH$15,0)))/4,0))),
0)</f>
        <v/>
      </c>
      <c r="EB153" s="125">
        <f t="array" ref="EB153">
IFERROR(_xlfn.IFS(
$DH153="день_1",
$DR153*$BL153/($AX153-$AW153+1)*BI153*(DAY(EOMONTH(BI$15,0))),
$DH153="день_2",
$DR153/30*MAX(MIN($AX153,EOMONTH(BI$15,0))-MAX($AW153,BI$15)+1,),
$DH153="раб.день",
$DR153/30*(IFERROR(
_xlfn.LET(_xlpm.VD,
CHOOSE(
{1;2;3;4;5;6;7;8;9;10;11;12;13;14;15;16;17;18},
45658,45659,45660,45661,45662,45663,45664,45665,45711,45724,45778,45779,45785,45786,45820,45821,45965,46022),
_xlfn.LET(_xlpm.DD,
MAX(MIN($AX153,EOMONTH(BI$15,0))-MAX($AW153,BI$15),),
_xlfn.IFS(
AND(MONTH($AW153)=MONTH(BI$15),MONTH($AX153)&lt;&gt;MONTH(BI$15)),
NETWORKDAYS.INTL($AW153,$AW153+_xlpm.DD,1,_xlpm.VD),
AND(MONTH($AW153)&lt;&gt;MONTH(BI$15),MONTH($AX153)=MONTH(BI$15)),
NETWORKDAYS.INTL(($AX153)-_xlpm.DD,$AX153,1,_xlpm.VD),
AND(MONTH($AW153)&lt;MONTH(BI$15),MONTH($AX153)&gt;MONTH(BI$15)),
NETWORKDAYS.INTL((EOMONTH(BI$15-1,1))-_xlpm.DD,EOMONTH(BI$15-1,1),1,_xlpm.VD),
AND(MONTH($AW153)=MONTH(BI$15),MONTH($AX153)=MONTH(BI$15)),
NETWORKDAYS.INTL($AW153,$AX153,1,_xlpm.VD)))),0)),
$DH153="месяц",
$DR153*BI153,
$DH153="неделя",
$DR153*BI153/7*(ROUNDUP((DAY(EOMONTH(BI$15,0)))/4,0))),
0)</f>
        <v/>
      </c>
      <c r="EC153" s="125">
        <f t="array" ref="EC153">
IFERROR(_xlfn.IFS(
$DH153="день_1",
$DR153*$BL153/($AX153-$AW153+1)*BJ153*(DAY(EOMONTH(BJ$15,0))),
$DH153="день_2",
$DR153/30*MAX(MIN($AX153,EOMONTH(BJ$15,0))-MAX($AW153,BJ$15)+1,),
$DH153="раб.день",
$DR153/30*(IFERROR(
_xlfn.LET(_xlpm.VD,
CHOOSE(
{1;2;3;4;5;6;7;8;9;10;11;12;13;14;15;16;17;18},
45658,45659,45660,45661,45662,45663,45664,45665,45711,45724,45778,45779,45785,45786,45820,45821,45965,46022),
_xlfn.LET(_xlpm.DD,
MAX(MIN($AX153,EOMONTH(BJ$15,0))-MAX($AW153,BJ$15),),
_xlfn.IFS(
AND(MONTH($AW153)=MONTH(BJ$15),MONTH($AX153)&lt;&gt;MONTH(BJ$15)),
NETWORKDAYS.INTL($AW153,$AW153+_xlpm.DD,1,_xlpm.VD),
AND(MONTH($AW153)&lt;&gt;MONTH(BJ$15),MONTH($AX153)=MONTH(BJ$15)),
NETWORKDAYS.INTL(($AX153)-_xlpm.DD,$AX153,1,_xlpm.VD),
AND(MONTH($AW153)&lt;MONTH(BJ$15),MONTH($AX153)&gt;MONTH(BJ$15)),
NETWORKDAYS.INTL((EOMONTH(BJ$15-1,1))-_xlpm.DD,EOMONTH(BJ$15-1,1),1,_xlpm.VD),
AND(MONTH($AW153)=MONTH(BJ$15),MONTH($AX153)=MONTH(BJ$15)),
NETWORKDAYS.INTL($AW153,$AX153,1,_xlpm.VD)))),0)),
$DH153="месяц",
$DR153*BJ153,
$DH153="неделя",
$DR153*BJ153/7*(ROUNDUP((DAY(EOMONTH(BJ$15,0)))/4,0))),
0)</f>
        <v/>
      </c>
      <c r="ED153" s="125">
        <f t="array" ref="ED153">
IFERROR(_xlfn.IFS(
$DH153="день_1",
$DR153*$BL153/($AX153-$AW153+1)*BK153*(DAY(EOMONTH(BK$15,0))),
$DH153="день_2",
$DR153/30*MAX(MIN($AX153,EOMONTH(BK$15,0))-MAX($AW153,BK$15)+1,),
$DH153="раб.день",
$DR153/30*(IFERROR(
_xlfn.LET(_xlpm.VD,
CHOOSE(
{1;2;3;4;5;6;7;8;9;10;11;12;13;14;15;16;17;18},
45658,45659,45660,45661,45662,45663,45664,45665,45711,45724,45778,45779,45785,45786,45820,45821,45965,46022),
_xlfn.LET(_xlpm.DD,
MAX(MIN($AX153,EOMONTH(BK$15,0))-MAX($AW153,BK$15),),
_xlfn.IFS(
AND(MONTH($AW153)=MONTH(BK$15),MONTH($AX153)&lt;&gt;MONTH(BK$15)),
NETWORKDAYS.INTL($AW153,$AW153+_xlpm.DD,1,_xlpm.VD),
AND(MONTH($AW153)&lt;&gt;MONTH(BK$15),MONTH($AX153)=MONTH(BK$15)),
NETWORKDAYS.INTL(($AX153)-_xlpm.DD,$AX153,1,_xlpm.VD),
AND(MONTH($AW153)&lt;MONTH(BK$15),MONTH($AX153)&gt;MONTH(BK$15)),
NETWORKDAYS.INTL((EOMONTH(BK$15-1,1))-_xlpm.DD,EOMONTH(BK$15-1,1),1,_xlpm.VD),
AND(MONTH($AW153)=MONTH(BK$15),MONTH($AX153)=MONTH(BK$15)),
NETWORKDAYS.INTL($AW153,$AX153,1,_xlpm.VD)))),0)),
$DH153="месяц",
$DR153*BK153,
$DH153="неделя",
$DR153*BK153/7*(ROUNDUP((DAY(EOMONTH(BK$15,0)))/4,0))),
0)</f>
        <v/>
      </c>
      <c r="EE153" s="125">
        <f>SUM($DS153,$DT153,$DU153,$DV153,$DW153,$DX153,$DY153,$DZ153,$EA153,$EB153,$EC153,$ED153)</f>
        <v/>
      </c>
      <c r="EF153" s="125">
        <f>IFERROR(ROUND($EE153*(1+$EP153),2),0)</f>
        <v/>
      </c>
      <c r="EG153" s="128" t="n">
        <v>1</v>
      </c>
      <c r="EH153" s="126" t="n">
        <v>0</v>
      </c>
      <c r="EI153" s="126">
        <f>ROUND(SUM($EH153:$EH153)*SUM($AB153:$AB153)*$EG153,2)</f>
        <v/>
      </c>
      <c r="EJ153" s="126">
        <f>ROUND($EI153*(1+$EP153),2)</f>
        <v/>
      </c>
      <c r="EK153" s="126" t="n">
        <v>0</v>
      </c>
      <c r="EL153" s="126">
        <f>ROUND(SUM($EK153:$EK153)*SUM($AB153:$AB153)*$EG153,2)</f>
        <v/>
      </c>
      <c r="EM153" s="126">
        <f>ROUND($EL153*(1+$EP153),2)</f>
        <v/>
      </c>
      <c r="EN153" s="126">
        <f>SUM($EE153,$EI153,$EL153)</f>
        <v/>
      </c>
      <c r="EO153" s="126">
        <f>SUM($EF153,$EJ153,$EM153)</f>
        <v/>
      </c>
      <c r="EP153" s="59" t="inlineStr">
        <is>
          <t>20%</t>
        </is>
      </c>
      <c r="EQ153" s="59" t="n"/>
      <c r="ER153" s="60">
        <f t="array" ref="ER153">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MATCH(ES153,
{"AMS";"RussOutdoor";"HD Outdoor";"Ingroup";"IQ";"Ledproduction";"LisChannel";"Logic";"Media-PPL";"NovikovTV | НовиковТВ";"SMA";"SOK";"КрокусТВ | CrocusTV | IndoorTV";"Сити";"ТЯК Москва"},
0)),"")</f>
        <v/>
      </c>
      <c r="ES153" s="60" t="n"/>
      <c r="ET153" s="60">
        <f t="array" ref="ET153">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MATCH(ES153,
{"AMS";"RussOutdoor";"HD Outdoor";"Ingroup";"IQ";"Ledproduction";"LisChannel";"Logic";"Media-PPL";"NovikovTV | НовиковТВ";"SMA";"SOK";"КрокусТВ | CrocusTV | IndoorTV";"Сити";"ТЯК Москва"},
0)),"")</f>
        <v/>
      </c>
      <c r="EU153" s="60" t="n"/>
      <c r="EV153" s="60" t="n"/>
      <c r="EX153" s="110">
        <f t="array" ref="EX153">
($AR153/30
+N("ТРАФИК ПЛОЩАДКИ"))*
(IFERROR(
_xlfn.LET(
_xlpm.GPR,
HLOOKUP($L153,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(MATCH($T153,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IF($Q153="цифровой",_xlpm.GPR/$AG153,_xlpm.GPR/60)),
0)
+N("DWELL TIME"))*
(IF($AB153=0,0,IF($AB153=1,0.3,IF($AB153=2,0.5,IF($AB153&gt;2,1))))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_xlfn.IFS($AC153="да",1.2,$AC153="нет",1)*
_xlfn.IFS($AD153="да",1.2,$AD153="нет",1)*
IF(R153="статический",1,1.2)*
$X153*
INDEX(
{1.2;1;1.2;1.2;1;1.2;1.2;1.2;1.2;1.2;1.2;1;1.2;1.2;1.2;1.2;1;1;1.2;1.2;1.2;1;1;1;1;1.2;1.2;1.2;1.2;1;1;1;1;1.2;1.2;1.2;1.2;1.2;1.2;1.2;1.2;1;1;1.2;1;1;1;1;1.5;1;1;1.5;1.5;1.2},
MATCH($Q153,_xlpm.MI,0)))&gt;{0.02;0.04;0.06;0.1;0.2;0.4;0.6;0.8;1;2;4;6})),
{0;1;2;3;4;5;6;7;8;9;10;11;12},
0)))
+N("КОЭФФИЦИЕНТ КОНТАКТА"))))*
(_xlfn.IFS($X153&lt;0.1,$X153/1000,$X153&gt;25,5.2,AND($X153&gt;=0.1,$X153&lt;=25),(($X153*2+0.1)/10)*($X153/10)))*
IFERROR((_xlfn.LET(
_xlpm.MA,
{0;0.8;0.85;0.9;0.95;1},
_xlpm.MAA,
{0;1;2;3;4;5},
INDEX(_xlpm.MA,MATCH(SUMPRODUCT(--((IF(ROUND(_xlpm.MAA,1)&gt;5,5,ROUND($AB153,1)))&gt;{0;1;2;3;4;5})),_xlpm.MAA,0)))
+N("КОЭФФИЦИЕНТ КОЛ-ВО КОНСТРУКЦИЙ")),1)*
$AB153,0))*
(IF($Q153="цифровой",$AG153/15*$AI153,1)
+N("ДЛЯ ЦИФРЫ"))</f>
        <v/>
      </c>
      <c r="EY153" s="110">
        <f>IFERROR(EX153*AY153,0)</f>
        <v/>
      </c>
      <c r="EZ153" s="131">
        <f>IFERROR(DP153/EY153*1000,0)</f>
        <v/>
      </c>
      <c r="FA153" s="112">
        <f>IFERROR(FC153/FB153,0)</f>
        <v/>
      </c>
      <c r="FB153" s="112">
        <f>IFERROR((FC153/(EY153/FF153*#REF!))*0.825,0)</f>
        <v/>
      </c>
      <c r="FC153" s="112">
        <f>IFERROR(((EX153*30/AR153)*100)/30,0)</f>
        <v/>
      </c>
      <c r="FD153" s="112">
        <f>IFERROR(EY153/G153*100%,0)</f>
        <v/>
      </c>
      <c r="FE153" s="112">
        <f>IFERROR(FD153/FC153*100%,0)</f>
        <v/>
      </c>
      <c r="FF153" s="110">
        <f>IFERROR(AR153/30*AY153,0)</f>
        <v/>
      </c>
    </row>
    <row r="154" ht="13" customHeight="1">
      <c r="A154" s="59" t="n"/>
      <c r="B154" s="60" t="n"/>
      <c r="C154" s="60" t="n"/>
      <c r="D154" s="60">
        <f t="array" ref="D154">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MATCH($E154,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54" s="60">
        <f t="array" ref="E154">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MATCH($F154,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54" s="60" t="inlineStr"/>
      <c r="G154" s="60" t="n"/>
      <c r="H154" s="60">
        <f t="array" ref="H154">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MATCH($I154,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54" s="60" t="n"/>
      <c r="J154" s="60" t="n"/>
      <c r="K154" s="60" t="n"/>
      <c r="L154" s="60" t="n"/>
      <c r="M154" s="60" t="n"/>
      <c r="N154" s="60" t="n"/>
      <c r="O154" s="60" t="n"/>
      <c r="P154" s="60">
        <f t="array" ref="P154">
_xlfn.IFS(
ISNUMBER(MATCH($Q154,{"шелфбаннер","разделитель","монетница","чековая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ISNUMBER(MATCH($Q154,{"LED/LCD","видеокулер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ISNUMBER(MATCH($Q154,{"автомобиль","машина","выставочное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ISNUMBER(MATCH($Q154,{"билборд","лифтовая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ISNUMBER(MATCH($Q154,{"навигация","подвесной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ISNUMBER(MATCH($Q154,{"движущаяся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ISNUMBER(MATCH($Q154,{"каталог","журнал"},)),
"Пресса",
$Q154="","")</f>
        <v/>
      </c>
      <c r="Q154" s="60" t="n"/>
      <c r="R154" s="60">
        <f t="array" ref="R154">
IFERROR(
_xlfn.IFS(
OR(ISNUMBER(MATCH($Q154,{"экспозиция","макет","стенд","автостенд","авто стенд","выставочное пространство","выставочные стенды","модульные выставочные стенды","3Д конструкция","3D конструкция"},)),P154="Экспонирование"),
"нестандартный",
ISNUMBER(MATCH($Q154,{"скроллер","призматрон"},)),
"динамический",
$P154="Видео",
"цифровой",
OR($P154="Пресса",$P154="Щит",$P154="POSm",$P154="Подвес",$P154="Брендирование/оклейка"),
"статический"),"")</f>
        <v/>
      </c>
      <c r="S154" s="59" t="n"/>
      <c r="T154" s="60" t="n"/>
      <c r="U154" s="60" t="n"/>
      <c r="V154" s="60">
        <f>
IF(P154="Видео",
"цифровой постер/ролик",
IF(ISNUMBER(MATCH(Q154,{"короб световой","короб световой | лайтбокс","короб световой | кристалайт","лайтбокс","лайт бокс","кристалайт","LB","lightbox"},)),
"бэклит",
IF(P154="Брендирование/оклейка",
"перфарированная пленка/самоклейка",
IF(P154="Экспонирование",
"под запрос",
IF(P154="Подвес",
"баннер/ткань",
"")))))</f>
        <v/>
      </c>
      <c r="W154" s="59" t="n"/>
      <c r="X154" s="59" t="n"/>
      <c r="Y154" s="59" t="n"/>
      <c r="Z154" s="61" t="n"/>
      <c r="AA154" s="61" t="n"/>
      <c r="AB154" s="61">
        <f>IF(BL154&gt;0,Z154,0)</f>
        <v/>
      </c>
      <c r="AC154" s="59" t="n"/>
      <c r="AD154" s="59" t="n"/>
      <c r="AE154" s="59" t="n"/>
      <c r="AF154" s="59" t="n"/>
      <c r="AG154" s="59" t="n"/>
      <c r="AH154" s="59" t="n"/>
      <c r="AI154" s="59" t="n"/>
      <c r="AJ154" s="59" t="n"/>
      <c r="AK154" s="59" t="n"/>
      <c r="AL154" s="62">
        <f>IFERROR(IF(OR(R154="статический",R154="динамический",R154="нестандартный",R154="",R154=""),"-",IF(AND(AH154="-",AI154="-"),"-",AK154*3600/AH154*AI154)),"-")</f>
        <v/>
      </c>
      <c r="AM154" s="62">
        <f>IFERROR(IF(OR(R154="статический",R154="динамический",R154="",R154="", R154="BTL",R154="нестандартный"),"-",AG154*AI154*AL154/60),"-")</f>
        <v/>
      </c>
      <c r="AN154" s="63">
        <f>IFERROR(IF(AH154="","-",AG154*AI154/AH154),"-")</f>
        <v/>
      </c>
      <c r="AO154" s="59">
        <f>IFERROR(IF(OR($R154="статический",$R154="динамический",$R154="",$R154="",$R154="BTL",$R154="нестандартный"),"-",$AL154*$AY154),"-")</f>
        <v/>
      </c>
      <c r="AP154" s="62">
        <f>IFERROR(IF(OR($R154="статический",$R154="динамический",$R154="",$R154="",$R154="BTL",$R154="нестандартный"),"-",$AM154*AY154),"-")</f>
        <v/>
      </c>
      <c r="AQ154" s="64" t="n"/>
      <c r="AR154" s="61" t="n"/>
      <c r="AS154" s="61" t="n"/>
      <c r="AT154" s="61" t="n"/>
      <c r="AU154" s="65" t="n"/>
      <c r="AV154" s="124">
        <f>IFERROR(DR154/AT154*1000,"n/a")</f>
        <v/>
      </c>
      <c r="AW154" s="67" t="n"/>
      <c r="AX154" s="67" t="n"/>
      <c r="AY154" s="43">
        <f>IFERROR(IF(OR($AW154="",$AX154=""),"",_xlfn.DAYS($AX154+1,$AW154)),"")</f>
        <v/>
      </c>
      <c r="AZ154" s="68">
        <f t="array" ref="AZ154">
_xlfn.LET(_xlpm.COEFF,
IF($AW154+$AX154=0,0,IF(MAX(MIN($AX154,EOMONTH(AZ$15,0))-MAX($AW154,AZ$15)+1,)&gt;0,1,0)),
_xlfn.IFS(
$ES154="LisChannel",
_xlpm.COEFF*
INDEX({1;1;1.2;1.2;1;1;1;1;1.2;1.2;1.2;1.2},
MATCH(MONTH(AZ$15),
{1,2,3,4,5,6,7,8,9,10,11,12})),
CONCATENATE($ES154," ",$L154)="RussOutdoor метро",
_xlpm.COEFF*
INDEX({0.8;0.9;1.1;1.1;1;1;1;1;1.1;1.1;1.1;1.1},
MATCH(MONTH(AZ$15),
{1,2,3,4,5,6,7,8,9,10,11,12})),
$ES154&lt;&gt;"LisChannel",
_xlpm.COEFF,
$ES154&lt;&gt;"RussOutdoor",
_xlpm.COEFF))</f>
        <v/>
      </c>
      <c r="BA154" s="68">
        <f t="array" ref="BA154">
_xlfn.LET(_xlpm.COEFF,
IF($AW154+$AX154=0,0,IF(MAX(MIN($AX154,EOMONTH(BA$15,0))-MAX($AW154,BA$15)+1,)&gt;0,1,0)),
_xlfn.IFS(
$ES154="LisChannel",
_xlpm.COEFF*
INDEX({1;1;1.2;1.2;1;1;1;1;1.2;1.2;1.2;1.2},
MATCH(MONTH(BA$15),
{1,2,3,4,5,6,7,8,9,10,11,12})),
CONCATENATE($ES154," ",$L154)="RussOutdoor метро",
_xlpm.COEFF*
INDEX({0.8;0.9;1.1;1.1;1;1;1;1;1.1;1.1;1.1;1.1},
MATCH(MONTH(BA$15),
{1,2,3,4,5,6,7,8,9,10,11,12})),
$ES154&lt;&gt;"LisChannel",
_xlpm.COEFF,
$ES154&lt;&gt;"RussOutdoor",
_xlpm.COEFF))</f>
        <v/>
      </c>
      <c r="BB154" s="68">
        <f t="array" ref="BB154">
_xlfn.LET(_xlpm.COEFF,
IF($AW154+$AX154=0,0,IF(MAX(MIN($AX154,EOMONTH(BB$15,0))-MAX($AW154,BB$15)+1,)&gt;0,1,0)),
_xlfn.IFS(
$ES154="LisChannel",
_xlpm.COEFF*
INDEX({1;1;1.2;1.2;1;1;1;1;1.2;1.2;1.2;1.2},
MATCH(MONTH(BB$15),
{1,2,3,4,5,6,7,8,9,10,11,12})),
CONCATENATE($ES154," ",$L154)="RussOutdoor метро",
_xlpm.COEFF*
INDEX({0.8;0.9;1.1;1.1;1;1;1;1;1.1;1.1;1.1;1.1},
MATCH(MONTH(BB$15),
{1,2,3,4,5,6,7,8,9,10,11,12})),
$ES154&lt;&gt;"LisChannel",
_xlpm.COEFF,
$ES154&lt;&gt;"RussOutdoor",
_xlpm.COEFF))</f>
        <v/>
      </c>
      <c r="BC154" s="68">
        <f t="array" ref="BC154">
_xlfn.LET(_xlpm.COEFF,
IF($AW154+$AX154=0,0,IF(MAX(MIN($AX154,EOMONTH(BC$15,0))-MAX($AW154,BC$15)+1,)&gt;0,1,0)),
_xlfn.IFS(
$ES154="LisChannel",
_xlpm.COEFF*
INDEX({1;1;1.2;1.2;1;1;1;1;1.2;1.2;1.2;1.2},
MATCH(MONTH(BC$15),
{1,2,3,4,5,6,7,8,9,10,11,12})),
CONCATENATE($ES154," ",$L154)="RussOutdoor метро",
_xlpm.COEFF*
INDEX({0.8;0.9;1.1;1.1;1;1;1;1;1.1;1.1;1.1;1.1},
MATCH(MONTH(BC$15),
{1,2,3,4,5,6,7,8,9,10,11,12})),
$ES154&lt;&gt;"LisChannel",
_xlpm.COEFF,
$ES154&lt;&gt;"RussOutdoor",
_xlpm.COEFF))</f>
        <v/>
      </c>
      <c r="BD154" s="68">
        <f t="array" ref="BD154">
_xlfn.LET(_xlpm.COEFF,
IF($AW154+$AX154=0,0,IF(MAX(MIN($AX154,EOMONTH(BD$15,0))-MAX($AW154,BD$15)+1,)&gt;0,1,0)),
_xlfn.IFS(
$ES154="LisChannel",
_xlpm.COEFF*
INDEX({1;1;1.2;1.2;1;1;1;1;1.2;1.2;1.2;1.2},
MATCH(MONTH(BD$15),
{1,2,3,4,5,6,7,8,9,10,11,12})),
CONCATENATE($ES154," ",$L154)="RussOutdoor метро",
_xlpm.COEFF*
INDEX({0.8;0.9;1.1;1.1;1;1;1;1;1.1;1.1;1.1;1.1},
MATCH(MONTH(BD$15),
{1,2,3,4,5,6,7,8,9,10,11,12})),
$ES154&lt;&gt;"LisChannel",
_xlpm.COEFF,
$ES154&lt;&gt;"RussOutdoor",
_xlpm.COEFF))</f>
        <v/>
      </c>
      <c r="BE154" s="68">
        <f t="array" ref="BE154">
_xlfn.LET(_xlpm.COEFF,
IF($AW154+$AX154=0,0,IF(MAX(MIN($AX154,EOMONTH(BE$15,0))-MAX($AW154,BE$15)+1,)&gt;0,1,0)),
_xlfn.IFS(
$ES154="LisChannel",
_xlpm.COEFF*
INDEX({1;1;1.2;1.2;1;1;1;1;1.2;1.2;1.2;1.2},
MATCH(MONTH(BE$15),
{1,2,3,4,5,6,7,8,9,10,11,12})),
CONCATENATE($ES154," ",$L154)="RussOutdoor метро",
_xlpm.COEFF*
INDEX({0.8;0.9;1.1;1.1;1;1;1;1;1.1;1.1;1.1;1.1},
MATCH(MONTH(BE$15),
{1,2,3,4,5,6,7,8,9,10,11,12})),
$ES154&lt;&gt;"LisChannel",
_xlpm.COEFF,
$ES154&lt;&gt;"RussOutdoor",
_xlpm.COEFF))</f>
        <v/>
      </c>
      <c r="BF154" s="68">
        <f t="array" ref="BF154">
_xlfn.LET(_xlpm.COEFF,
IF($AW154+$AX154=0,0,IF(MAX(MIN($AX154,EOMONTH(BF$15,0))-MAX($AW154,BF$15)+1,)&gt;0,1,0)),
_xlfn.IFS(
$ES154="LisChannel",
_xlpm.COEFF*
INDEX({1;1;1.2;1.2;1;1;1;1;1.2;1.2;1.2;1.2},
MATCH(MONTH(BF$15),
{1,2,3,4,5,6,7,8,9,10,11,12})),
CONCATENATE($ES154," ",$L154)="RussOutdoor метро",
_xlpm.COEFF*
INDEX({0.8;0.9;1.1;1.1;1;1;1;1;1.1;1.1;1.1;1.1},
MATCH(MONTH(BF$15),
{1,2,3,4,5,6,7,8,9,10,11,12})),
$ES154&lt;&gt;"LisChannel",
_xlpm.COEFF,
$ES154&lt;&gt;"RussOutdoor",
_xlpm.COEFF))</f>
        <v/>
      </c>
      <c r="BG154" s="68">
        <f t="array" ref="BG154">
_xlfn.LET(_xlpm.COEFF,
IF($AW154+$AX154=0,0,IF(MAX(MIN($AX154,EOMONTH(BG$15,0))-MAX($AW154,BG$15)+1,)&gt;0,1,0)),
_xlfn.IFS(
$ES154="LisChannel",
_xlpm.COEFF*
INDEX({1;1;1.2;1.2;1;1;1;1;1.2;1.2;1.2;1.2},
MATCH(MONTH(BG$15),
{1,2,3,4,5,6,7,8,9,10,11,12})),
CONCATENATE($ES154," ",$L154)="RussOutdoor метро",
_xlpm.COEFF*
INDEX({0.8;0.9;1.1;1.1;1;1;1;1;1.1;1.1;1.1;1.1},
MATCH(MONTH(BG$15),
{1,2,3,4,5,6,7,8,9,10,11,12})),
$ES154&lt;&gt;"LisChannel",
_xlpm.COEFF,
$ES154&lt;&gt;"RussOutdoor",
_xlpm.COEFF))</f>
        <v/>
      </c>
      <c r="BH154" s="68">
        <f t="array" ref="BH154">
_xlfn.LET(_xlpm.COEFF,
IF($AW154+$AX154=0,0,IF(MAX(MIN($AX154,EOMONTH(BH$15,0))-MAX($AW154,BH$15)+1,)&gt;0,1,0)),
_xlfn.IFS(
$ES154="LisChannel",
_xlpm.COEFF*
INDEX({1;1;1.2;1.2;1;1;1;1;1.2;1.2;1.2;1.2},
MATCH(MONTH(BH$15),
{1,2,3,4,5,6,7,8,9,10,11,12})),
CONCATENATE($ES154," ",$L154)="RussOutdoor метро",
_xlpm.COEFF*
INDEX({0.8;0.9;1.1;1.1;1;1;1;1;1.1;1.1;1.1;1.1},
MATCH(MONTH(BH$15),
{1,2,3,4,5,6,7,8,9,10,11,12})),
$ES154&lt;&gt;"LisChannel",
_xlpm.COEFF,
$ES154&lt;&gt;"RussOutdoor",
_xlpm.COEFF))</f>
        <v/>
      </c>
      <c r="BI154" s="68">
        <f t="array" ref="BI154">
_xlfn.LET(_xlpm.COEFF,
IF($AW154+$AX154=0,0,IF(MAX(MIN($AX154,EOMONTH(BI$15,0))-MAX($AW154,BI$15)+1,)&gt;0,1,0)),
_xlfn.IFS(
$ES154="LisChannel",
_xlpm.COEFF*
INDEX({1;1;1.2;1.2;1;1;1;1;1.2;1.2;1.2;1.2},
MATCH(MONTH(BI$15),
{1,2,3,4,5,6,7,8,9,10,11,12})),
CONCATENATE($ES154," ",$L154)="RussOutdoor метро",
_xlpm.COEFF*
INDEX({0.8;0.9;1.1;1.1;1;1;1;1;1.1;1.1;1.1;1.1},
MATCH(MONTH(BI$15),
{1,2,3,4,5,6,7,8,9,10,11,12})),
$ES154&lt;&gt;"LisChannel",
_xlpm.COEFF,
$ES154&lt;&gt;"RussOutdoor",
_xlpm.COEFF))</f>
        <v/>
      </c>
      <c r="BJ154" s="68">
        <f t="array" ref="BJ154">
_xlfn.LET(_xlpm.COEFF,
IF($AW154+$AX154=0,0,IF(MAX(MIN($AX154,EOMONTH(BJ$15,0))-MAX($AW154,BJ$15)+1,)&gt;0,1,0)),
_xlfn.IFS(
$ES154="LisChannel",
_xlpm.COEFF*
INDEX({1;1;1.2;1.2;1;1;1;1;1.2;1.2;1.2;1.2},
MATCH(MONTH(BJ$15),
{1,2,3,4,5,6,7,8,9,10,11,12})),
CONCATENATE($ES154," ",$L154)="RussOutdoor метро",
_xlpm.COEFF*
INDEX({0.8;0.9;1.1;1.1;1;1;1;1;1.1;1.1;1.1;1.1},
MATCH(MONTH(BJ$15),
{1,2,3,4,5,6,7,8,9,10,11,12})),
$ES154&lt;&gt;"LisChannel",
_xlpm.COEFF,
$ES154&lt;&gt;"RussOutdoor",
_xlpm.COEFF))</f>
        <v/>
      </c>
      <c r="BK154" s="68">
        <f t="array" ref="BK154">
_xlfn.LET(_xlpm.COEFF,
IF($AW154+$AX154=0,0,IF(MAX(MIN($AX154,EOMONTH(BK$15,0))-MAX($AW154,BK$15)+1,)&gt;0,1,0)),
_xlfn.IFS(
$ES154="LisChannel",
_xlpm.COEFF*
INDEX({1;1;1.2;1.2;1;1;1;1;1.2;1.2;1.2;1.2},
MATCH(MONTH(BK$15),
{1,2,3,4,5,6,7,8,9,10,11,12})),
CONCATENATE($ES154," ",$L154)="RussOutdoor метро",
_xlpm.COEFF*
INDEX({0.8;0.9;1.1;1.1;1;1;1;1;1.1;1.1;1.1;1.1},
MATCH(MONTH(BK$15),
{1,2,3,4,5,6,7,8,9,10,11,12})),
$ES154&lt;&gt;"LisChannel",
_xlpm.COEFF,
$ES154&lt;&gt;"RussOutdoor",
_xlpm.COEFF))</f>
        <v/>
      </c>
      <c r="BL154" s="62">
        <f>COUNTIFS($AZ154:$BK154,"&gt;0")</f>
        <v/>
      </c>
      <c r="BM154" s="65" t="n"/>
      <c r="BN154" s="125">
        <f>$DJ154</f>
        <v/>
      </c>
      <c r="BO154" s="63">
        <f>$DQ154</f>
        <v/>
      </c>
      <c r="BP154" s="125">
        <f>
IFERROR(
IF($BL154=0,0,
$BN154*(1-$BO154)),
0)</f>
        <v/>
      </c>
      <c r="BQ154" s="125">
        <f t="array" ref="BQ154">
IFERROR(
_xlfn.IFS(
$DH154="день_1",
$BP154*$BL154/($AX154-$AW154+1)*AZ154*(DAY(EOMONTH(AZ$15,0))),
$DH154="день_2",
$BP154/30*MAX(MIN($AX154,EOMONTH(AZ$15,0))-MAX($AW154,AZ$15)+1,),
$DH154="раб.день",
$BP154/30*(IFERROR(
_xlfn.LET(_xlpm.VD,
CHOOSE(
{1;2;3;4;5;6;7;8;9;10;11;12;13;14;15;16;17;18},
45658,45659,45660,45661,45662,45663,45664,45665,45711,45724,45778,45779,45785,45786,45820,45821,45965,46022),
_xlfn.LET(_xlpm.DD,
MAX(MIN($AX154,EOMONTH(AZ$15,0))-MAX($AW154,AZ$15),),
_xlfn.IFS(
AND(MONTH($AW154)=MONTH(AZ$15),MONTH($AX154)&lt;&gt;MONTH(AZ$15)),
NETWORKDAYS.INTL($AW154,$AW154+_xlpm.DD,1,_xlpm.VD),
AND(MONTH($AW154)&lt;&gt;MONTH(AZ$15),MONTH($AX154)=MONTH(AZ$15)),
NETWORKDAYS.INTL(($AX154)-_xlpm.DD,$AX154,1,_xlpm.VD),
AND(MONTH($AW154)&lt;MONTH(AZ$15),MONTH($AX154)&gt;MONTH(AZ$15)),
NETWORKDAYS.INTL((EOMONTH(AZ$15-1,1))-_xlpm.DD,EOMONTH(AZ$15-1,1),1,_xlpm.VD),
AND(MONTH($AW154)=MONTH(AZ$15),MONTH($AX154)=MONTH(AZ$15)),
NETWORKDAYS.INTL($AW154,$AX154,1,_xlpm.VD)))),0)),
$DH154="месяц",
$BP154*AZ154,
$DH154="неделя",
$BP154*AZ154/7*(ROUNDUP((DAY(EOMONTH(AZ$15,0)))/4,0))),
0)</f>
        <v/>
      </c>
      <c r="BR154" s="125">
        <f t="array" ref="BR154">
IFERROR(
_xlfn.IFS(
$DH154="день_1",
$BP154*$BL154/($AX154-$AW154+1)*BA154*(DAY(EOMONTH(BA$15,0))),
$DH154="день_2",
$BP154/30*MAX(MIN($AX154,EOMONTH(BA$15,0))-MAX($AW154,BA$15)+1,),
$DH154="раб.день",
$BP154/30*(IFERROR(
_xlfn.LET(_xlpm.VD,
CHOOSE(
{1;2;3;4;5;6;7;8;9;10;11;12;13;14;15;16;17;18},
45658,45659,45660,45661,45662,45663,45664,45665,45711,45724,45778,45779,45785,45786,45820,45821,45965,46022),
_xlfn.LET(_xlpm.DD,
MAX(MIN($AX154,EOMONTH(BA$15,0))-MAX($AW154,BA$15),),
_xlfn.IFS(
AND(MONTH($AW154)=MONTH(BA$15),MONTH($AX154)&lt;&gt;MONTH(BA$15)),
NETWORKDAYS.INTL($AW154,$AW154+_xlpm.DD,1,_xlpm.VD),
AND(MONTH($AW154)&lt;&gt;MONTH(BA$15),MONTH($AX154)=MONTH(BA$15)),
NETWORKDAYS.INTL(($AX154)-_xlpm.DD,$AX154,1,_xlpm.VD),
AND(MONTH($AW154)&lt;MONTH(BA$15),MONTH($AX154)&gt;MONTH(BA$15)),
NETWORKDAYS.INTL((EOMONTH(BA$15-1,1))-_xlpm.DD,EOMONTH(BA$15-1,1),1,_xlpm.VD),
AND(MONTH($AW154)=MONTH(BA$15),MONTH($AX154)=MONTH(BA$15)),
NETWORKDAYS.INTL($AW154,$AX154,1,_xlpm.VD)))),0)),
$DH154="месяц",
$BP154*BA154,
$DH154="неделя",
$BP154*BA154/7*(ROUNDUP((DAY(EOMONTH(BA$15,0)))/4,0))),
0)</f>
        <v/>
      </c>
      <c r="BS154" s="125">
        <f t="array" ref="BS154">
IFERROR(
_xlfn.IFS(
$DH154="день_1",
$BP154*$BL154/($AX154-$AW154+1)*BB154*(DAY(EOMONTH(BB$15,0))),
$DH154="день_2",
$BP154/30*MAX(MIN($AX154,EOMONTH(BB$15,0))-MAX($AW154,BB$15)+1,),
$DH154="раб.день",
$BP154/30*(IFERROR(
_xlfn.LET(_xlpm.VD,
CHOOSE(
{1;2;3;4;5;6;7;8;9;10;11;12;13;14;15;16;17;18},
45658,45659,45660,45661,45662,45663,45664,45665,45711,45724,45778,45779,45785,45786,45820,45821,45965,46022),
_xlfn.LET(_xlpm.DD,
MAX(MIN($AX154,EOMONTH(BB$15,0))-MAX($AW154,BB$15),),
_xlfn.IFS(
AND(MONTH($AW154)=MONTH(BB$15),MONTH($AX154)&lt;&gt;MONTH(BB$15)),
NETWORKDAYS.INTL($AW154,$AW154+_xlpm.DD,1,_xlpm.VD),
AND(MONTH($AW154)&lt;&gt;MONTH(BB$15),MONTH($AX154)=MONTH(BB$15)),
NETWORKDAYS.INTL(($AX154)-_xlpm.DD,$AX154,1,_xlpm.VD),
AND(MONTH($AW154)&lt;MONTH(BB$15),MONTH($AX154)&gt;MONTH(BB$15)),
NETWORKDAYS.INTL((EOMONTH(BB$15-1,1))-_xlpm.DD,EOMONTH(BB$15-1,1),1,_xlpm.VD),
AND(MONTH($AW154)=MONTH(BB$15),MONTH($AX154)=MONTH(BB$15)),
NETWORKDAYS.INTL($AW154,$AX154,1,_xlpm.VD)))),0)),
$DH154="месяц",
$BP154*BB154,
$DH154="неделя",
$BP154*BB154/7*(ROUNDUP((DAY(EOMONTH(BB$15,0)))/4,0))),
0)</f>
        <v/>
      </c>
      <c r="BT154" s="125">
        <f t="array" ref="BT154">
IFERROR(
_xlfn.IFS(
$DH154="день_1",
$BP154*$BL154/($AX154-$AW154+1)*BC154*(DAY(EOMONTH(BC$15,0))),
$DH154="день_2",
$BP154/30*MAX(MIN($AX154,EOMONTH(BC$15,0))-MAX($AW154,BC$15)+1,),
$DH154="раб.день",
$BP154/30*(IFERROR(
_xlfn.LET(_xlpm.VD,
CHOOSE(
{1;2;3;4;5;6;7;8;9;10;11;12;13;14;15;16;17;18},
45658,45659,45660,45661,45662,45663,45664,45665,45711,45724,45778,45779,45785,45786,45820,45821,45965,46022),
_xlfn.LET(_xlpm.DD,
MAX(MIN($AX154,EOMONTH(BC$15,0))-MAX($AW154,BC$15),),
_xlfn.IFS(
AND(MONTH($AW154)=MONTH(BC$15),MONTH($AX154)&lt;&gt;MONTH(BC$15)),
NETWORKDAYS.INTL($AW154,$AW154+_xlpm.DD,1,_xlpm.VD),
AND(MONTH($AW154)&lt;&gt;MONTH(BC$15),MONTH($AX154)=MONTH(BC$15)),
NETWORKDAYS.INTL(($AX154)-_xlpm.DD,$AX154,1,_xlpm.VD),
AND(MONTH($AW154)&lt;MONTH(BC$15),MONTH($AX154)&gt;MONTH(BC$15)),
NETWORKDAYS.INTL((EOMONTH(BC$15-1,1))-_xlpm.DD,EOMONTH(BC$15-1,1),1,_xlpm.VD),
AND(MONTH($AW154)=MONTH(BC$15),MONTH($AX154)=MONTH(BC$15)),
NETWORKDAYS.INTL($AW154,$AX154,1,_xlpm.VD)))),0)),
$DH154="месяц",
$BP154*BC154,
$DH154="неделя",
$BP154*BC154/7*(ROUNDUP((DAY(EOMONTH(BC$15,0)))/4,0))),
0)</f>
        <v/>
      </c>
      <c r="BU154" s="125">
        <f t="array" ref="BU154">
IFERROR(
_xlfn.IFS(
$DH154="день_1",
$BP154*$BL154/($AX154-$AW154+1)*BD154*(DAY(EOMONTH(BD$15,0))),
$DH154="день_2",
$BP154/30*MAX(MIN($AX154,EOMONTH(BD$15,0))-MAX($AW154,BD$15)+1,),
$DH154="раб.день",
$BP154/30*(IFERROR(
_xlfn.LET(_xlpm.VD,
CHOOSE(
{1;2;3;4;5;6;7;8;9;10;11;12;13;14;15;16;17;18},
45658,45659,45660,45661,45662,45663,45664,45665,45711,45724,45778,45779,45785,45786,45820,45821,45965,46022),
_xlfn.LET(_xlpm.DD,
MAX(MIN($AX154,EOMONTH(BD$15,0))-MAX($AW154,BD$15),),
_xlfn.IFS(
AND(MONTH($AW154)=MONTH(BD$15),MONTH($AX154)&lt;&gt;MONTH(BD$15)),
NETWORKDAYS.INTL($AW154,$AW154+_xlpm.DD,1,_xlpm.VD),
AND(MONTH($AW154)&lt;&gt;MONTH(BD$15),MONTH($AX154)=MONTH(BD$15)),
NETWORKDAYS.INTL(($AX154)-_xlpm.DD,$AX154,1,_xlpm.VD),
AND(MONTH($AW154)&lt;MONTH(BD$15),MONTH($AX154)&gt;MONTH(BD$15)),
NETWORKDAYS.INTL((EOMONTH(BD$15-1,1))-_xlpm.DD,EOMONTH(BD$15-1,1),1,_xlpm.VD),
AND(MONTH($AW154)=MONTH(BD$15),MONTH($AX154)=MONTH(BD$15)),
NETWORKDAYS.INTL($AW154,$AX154,1,_xlpm.VD)))),0)),
$DH154="месяц",
$BP154*BD154,
$DH154="неделя",
$BP154*BD154/7*(ROUNDUP((DAY(EOMONTH(BD$15,0)))/4,0))),
0)</f>
        <v/>
      </c>
      <c r="BV154" s="125">
        <f t="array" ref="BV154">
IFERROR(
_xlfn.IFS(
$DH154="день_1",
$BP154*$BL154/($AX154-$AW154+1)*BE154*(DAY(EOMONTH(BE$15,0))),
$DH154="день_2",
$BP154/30*MAX(MIN($AX154,EOMONTH(BE$15,0))-MAX($AW154,BE$15)+1,),
$DH154="раб.день",
$BP154/30*(IFERROR(
_xlfn.LET(_xlpm.VD,
CHOOSE(
{1;2;3;4;5;6;7;8;9;10;11;12;13;14;15;16;17;18},
45658,45659,45660,45661,45662,45663,45664,45665,45711,45724,45778,45779,45785,45786,45820,45821,45965,46022),
_xlfn.LET(_xlpm.DD,
MAX(MIN($AX154,EOMONTH(BE$15,0))-MAX($AW154,BE$15),),
_xlfn.IFS(
AND(MONTH($AW154)=MONTH(BE$15),MONTH($AX154)&lt;&gt;MONTH(BE$15)),
NETWORKDAYS.INTL($AW154,$AW154+_xlpm.DD,1,_xlpm.VD),
AND(MONTH($AW154)&lt;&gt;MONTH(BE$15),MONTH($AX154)=MONTH(BE$15)),
NETWORKDAYS.INTL(($AX154)-_xlpm.DD,$AX154,1,_xlpm.VD),
AND(MONTH($AW154)&lt;MONTH(BE$15),MONTH($AX154)&gt;MONTH(BE$15)),
NETWORKDAYS.INTL((EOMONTH(BE$15-1,1))-_xlpm.DD,EOMONTH(BE$15-1,1),1,_xlpm.VD),
AND(MONTH($AW154)=MONTH(BE$15),MONTH($AX154)=MONTH(BE$15)),
NETWORKDAYS.INTL($AW154,$AX154,1,_xlpm.VD)))),0)),
$DH154="месяц",
$BP154*BE154,
$DH154="неделя",
$BP154*BE154/7*(ROUNDUP((DAY(EOMONTH(BE$15,0)))/4,0))),
0)</f>
        <v/>
      </c>
      <c r="BW154" s="125">
        <f t="array" ref="BW154">
IFERROR(
_xlfn.IFS(
$DH154="день_1",
$BP154*$BL154/($AX154-$AW154+1)*BF154*(DAY(EOMONTH(BF$15,0))),
$DH154="день_2",
$BP154/30*MAX(MIN($AX154,EOMONTH(BF$15,0))-MAX($AW154,BF$15)+1,),
$DH154="раб.день",
$BP154/30*(IFERROR(
_xlfn.LET(_xlpm.VD,
CHOOSE(
{1;2;3;4;5;6;7;8;9;10;11;12;13;14;15;16;17;18},
45658,45659,45660,45661,45662,45663,45664,45665,45711,45724,45778,45779,45785,45786,45820,45821,45965,46022),
_xlfn.LET(_xlpm.DD,
MAX(MIN($AX154,EOMONTH(BF$15,0))-MAX($AW154,BF$15),),
_xlfn.IFS(
AND(MONTH($AW154)=MONTH(BF$15),MONTH($AX154)&lt;&gt;MONTH(BF$15)),
NETWORKDAYS.INTL($AW154,$AW154+_xlpm.DD,1,_xlpm.VD),
AND(MONTH($AW154)&lt;&gt;MONTH(BF$15),MONTH($AX154)=MONTH(BF$15)),
NETWORKDAYS.INTL(($AX154)-_xlpm.DD,$AX154,1,_xlpm.VD),
AND(MONTH($AW154)&lt;MONTH(BF$15),MONTH($AX154)&gt;MONTH(BF$15)),
NETWORKDAYS.INTL((EOMONTH(BF$15-1,1))-_xlpm.DD,EOMONTH(BF$15-1,1),1,_xlpm.VD),
AND(MONTH($AW154)=MONTH(BF$15),MONTH($AX154)=MONTH(BF$15)),
NETWORKDAYS.INTL($AW154,$AX154,1,_xlpm.VD)))),0)),
$DH154="месяц",
$BP154*BF154,
$DH154="неделя",
$BP154*BF154/7*(ROUNDUP((DAY(EOMONTH(BF$15,0)))/4,0))),
0)</f>
        <v/>
      </c>
      <c r="BX154" s="125">
        <f t="array" ref="BX154">
IFERROR(
_xlfn.IFS(
$DH154="день_1",
$BP154*$BL154/($AX154-$AW154+1)*BG154*(DAY(EOMONTH(BG$15,0))),
$DH154="день_2",
$BP154/30*MAX(MIN($AX154,EOMONTH(BG$15,0))-MAX($AW154,BG$15)+1,),
$DH154="раб.день",
$BP154/30*(IFERROR(
_xlfn.LET(_xlpm.VD,
CHOOSE(
{1;2;3;4;5;6;7;8;9;10;11;12;13;14;15;16;17;18},
45658,45659,45660,45661,45662,45663,45664,45665,45711,45724,45778,45779,45785,45786,45820,45821,45965,46022),
_xlfn.LET(_xlpm.DD,
MAX(MIN($AX154,EOMONTH(BG$15,0))-MAX($AW154,BG$15),),
_xlfn.IFS(
AND(MONTH($AW154)=MONTH(BG$15),MONTH($AX154)&lt;&gt;MONTH(BG$15)),
NETWORKDAYS.INTL($AW154,$AW154+_xlpm.DD,1,_xlpm.VD),
AND(MONTH($AW154)&lt;&gt;MONTH(BG$15),MONTH($AX154)=MONTH(BG$15)),
NETWORKDAYS.INTL(($AX154)-_xlpm.DD,$AX154,1,_xlpm.VD),
AND(MONTH($AW154)&lt;MONTH(BG$15),MONTH($AX154)&gt;MONTH(BG$15)),
NETWORKDAYS.INTL((EOMONTH(BG$15-1,1))-_xlpm.DD,EOMONTH(BG$15-1,1),1,_xlpm.VD),
AND(MONTH($AW154)=MONTH(BG$15),MONTH($AX154)=MONTH(BG$15)),
NETWORKDAYS.INTL($AW154,$AX154,1,_xlpm.VD)))),0)),
$DH154="месяц",
$BP154*BG154,
$DH154="неделя",
$BP154*BG154/7*(ROUNDUP((DAY(EOMONTH(BG$15,0)))/4,0))),
0)</f>
        <v/>
      </c>
      <c r="BY154" s="125">
        <f t="array" ref="BY154">
IFERROR(
_xlfn.IFS(
$DH154="день_1",
$BP154*$BL154/($AX154-$AW154+1)*BH154*(DAY(EOMONTH(BH$15,0))),
$DH154="день_2",
$BP154/30*MAX(MIN($AX154,EOMONTH(BH$15,0))-MAX($AW154,BH$15)+1,),
$DH154="раб.день",
$BP154/30*(IFERROR(
_xlfn.LET(_xlpm.VD,
CHOOSE(
{1;2;3;4;5;6;7;8;9;10;11;12;13;14;15;16;17;18},
45658,45659,45660,45661,45662,45663,45664,45665,45711,45724,45778,45779,45785,45786,45820,45821,45965,46022),
_xlfn.LET(_xlpm.DD,
MAX(MIN($AX154,EOMONTH(BH$15,0))-MAX($AW154,BH$15),),
_xlfn.IFS(
AND(MONTH($AW154)=MONTH(BH$15),MONTH($AX154)&lt;&gt;MONTH(BH$15)),
NETWORKDAYS.INTL($AW154,$AW154+_xlpm.DD,1,_xlpm.VD),
AND(MONTH($AW154)&lt;&gt;MONTH(BH$15),MONTH($AX154)=MONTH(BH$15)),
NETWORKDAYS.INTL(($AX154)-_xlpm.DD,$AX154,1,_xlpm.VD),
AND(MONTH($AW154)&lt;MONTH(BH$15),MONTH($AX154)&gt;MONTH(BH$15)),
NETWORKDAYS.INTL((EOMONTH(BH$15-1,1))-_xlpm.DD,EOMONTH(BH$15-1,1),1,_xlpm.VD),
AND(MONTH($AW154)=MONTH(BH$15),MONTH($AX154)=MONTH(BH$15)),
NETWORKDAYS.INTL($AW154,$AX154,1,_xlpm.VD)))),0)),
$DH154="месяц",
$BP154*BH154,
$DH154="неделя",
$BP154*BH154/7*(ROUNDUP((DAY(EOMONTH(BH$15,0)))/4,0))),
0)</f>
        <v/>
      </c>
      <c r="BZ154" s="125">
        <f t="array" ref="BZ154">
IFERROR(
_xlfn.IFS(
$DH154="день_1",
$BP154*$BL154/($AX154-$AW154+1)*BI154*(DAY(EOMONTH(BI$15,0))),
$DH154="день_2",
$BP154/30*MAX(MIN($AX154,EOMONTH(BI$15,0))-MAX($AW154,BI$15)+1,),
$DH154="раб.день",
$BP154/30*(IFERROR(
_xlfn.LET(_xlpm.VD,
CHOOSE(
{1;2;3;4;5;6;7;8;9;10;11;12;13;14;15;16;17;18},
45658,45659,45660,45661,45662,45663,45664,45665,45711,45724,45778,45779,45785,45786,45820,45821,45965,46022),
_xlfn.LET(_xlpm.DD,
MAX(MIN($AX154,EOMONTH(BI$15,0))-MAX($AW154,BI$15),),
_xlfn.IFS(
AND(MONTH($AW154)=MONTH(BI$15),MONTH($AX154)&lt;&gt;MONTH(BI$15)),
NETWORKDAYS.INTL($AW154,$AW154+_xlpm.DD,1,_xlpm.VD),
AND(MONTH($AW154)&lt;&gt;MONTH(BI$15),MONTH($AX154)=MONTH(BI$15)),
NETWORKDAYS.INTL(($AX154)-_xlpm.DD,$AX154,1,_xlpm.VD),
AND(MONTH($AW154)&lt;MONTH(BI$15),MONTH($AX154)&gt;MONTH(BI$15)),
NETWORKDAYS.INTL((EOMONTH(BI$15-1,1))-_xlpm.DD,EOMONTH(BI$15-1,1),1,_xlpm.VD),
AND(MONTH($AW154)=MONTH(BI$15),MONTH($AX154)=MONTH(BI$15)),
NETWORKDAYS.INTL($AW154,$AX154,1,_xlpm.VD)))),0)),
$DH154="месяц",
$BP154*BI154,
$DH154="неделя",
$BP154*BI154/7*(ROUNDUP((DAY(EOMONTH(BI$15,0)))/4,0))),
0)</f>
        <v/>
      </c>
      <c r="CA154" s="125">
        <f t="array" ref="CA154">
IFERROR(
_xlfn.IFS(
$DH154="день_1",
$BP154*$BL154/($AX154-$AW154+1)*BJ154*(DAY(EOMONTH(BJ$15,0))),
$DH154="день_2",
$BP154/30*MAX(MIN($AX154,EOMONTH(BJ$15,0))-MAX($AW154,BJ$15)+1,),
$DH154="раб.день",
$BP154/30*(IFERROR(
_xlfn.LET(_xlpm.VD,
CHOOSE(
{1;2;3;4;5;6;7;8;9;10;11;12;13;14;15;16;17;18},
45658,45659,45660,45661,45662,45663,45664,45665,45711,45724,45778,45779,45785,45786,45820,45821,45965,46022),
_xlfn.LET(_xlpm.DD,
MAX(MIN($AX154,EOMONTH(BJ$15,0))-MAX($AW154,BJ$15),),
_xlfn.IFS(
AND(MONTH($AW154)=MONTH(BJ$15),MONTH($AX154)&lt;&gt;MONTH(BJ$15)),
NETWORKDAYS.INTL($AW154,$AW154+_xlpm.DD,1,_xlpm.VD),
AND(MONTH($AW154)&lt;&gt;MONTH(BJ$15),MONTH($AX154)=MONTH(BJ$15)),
NETWORKDAYS.INTL(($AX154)-_xlpm.DD,$AX154,1,_xlpm.VD),
AND(MONTH($AW154)&lt;MONTH(BJ$15),MONTH($AX154)&gt;MONTH(BJ$15)),
NETWORKDAYS.INTL((EOMONTH(BJ$15-1,1))-_xlpm.DD,EOMONTH(BJ$15-1,1),1,_xlpm.VD),
AND(MONTH($AW154)=MONTH(BJ$15),MONTH($AX154)=MONTH(BJ$15)),
NETWORKDAYS.INTL($AW154,$AX154,1,_xlpm.VD)))),0)),
$DH154="месяц",
$BP154*BJ154,
$DH154="неделя",
$BP154*BJ154/7*(ROUNDUP((DAY(EOMONTH(BJ$15,0)))/4,0))),
0)</f>
        <v/>
      </c>
      <c r="CB154" s="125">
        <f t="array" ref="CB154">
IFERROR(
_xlfn.IFS(
$DH154="день_1",
$BP154*$BL154/($AX154-$AW154+1)*BK154*(DAY(EOMONTH(BK$15,0))),
$DH154="день_2",
$BP154/30*MAX(MIN($AX154,EOMONTH(BK$15,0))-MAX($AW154,BK$15)+1,),
$DH154="раб.день",
$BP154/30*(IFERROR(
_xlfn.LET(_xlpm.VD,
CHOOSE(
{1;2;3;4;5;6;7;8;9;10;11;12;13;14;15;16;17;18},
45658,45659,45660,45661,45662,45663,45664,45665,45711,45724,45778,45779,45785,45786,45820,45821,45965,46022),
_xlfn.LET(_xlpm.DD,
MAX(MIN($AX154,EOMONTH(BK$15,0))-MAX($AW154,BK$15),),
_xlfn.IFS(
AND(MONTH($AW154)=MONTH(BK$15),MONTH($AX154)&lt;&gt;MONTH(BK$15)),
NETWORKDAYS.INTL($AW154,$AW154+_xlpm.DD,1,_xlpm.VD),
AND(MONTH($AW154)&lt;&gt;MONTH(BK$15),MONTH($AX154)=MONTH(BK$15)),
NETWORKDAYS.INTL(($AX154)-_xlpm.DD,$AX154,1,_xlpm.VD),
AND(MONTH($AW154)&lt;MONTH(BK$15),MONTH($AX154)&gt;MONTH(BK$15)),
NETWORKDAYS.INTL((EOMONTH(BK$15-1,1))-_xlpm.DD,EOMONTH(BK$15-1,1),1,_xlpm.VD),
AND(MONTH($AW154)=MONTH(BK$15),MONTH($AX154)=MONTH(BK$15)),
NETWORKDAYS.INTL($AW154,$AX154,1,_xlpm.VD)))),0)),
$DH154="месяц",
$BP154*BK154,
$DH154="неделя",
$BP154*BK154/7*(ROUNDUP((DAY(EOMONTH(BK$15,0)))/4,0))),
0)</f>
        <v/>
      </c>
      <c r="CC154" s="125">
        <f>SUM($BQ154:$CB154)</f>
        <v/>
      </c>
      <c r="CD154" s="126">
        <f>SUM($EH154:$EH154)</f>
        <v/>
      </c>
      <c r="CE154" s="126">
        <f>$CD154*$AB154</f>
        <v/>
      </c>
      <c r="CF154" s="126">
        <f>SUM($EK154:$EK154)</f>
        <v/>
      </c>
      <c r="CG154" s="126">
        <f>$CF154*$AB154</f>
        <v/>
      </c>
      <c r="CH154" s="126">
        <f>SUM($CC154,$CE154,$CG154)</f>
        <v/>
      </c>
      <c r="CI154" s="126">
        <f>$CH154*(1+$CM154)</f>
        <v/>
      </c>
      <c r="CJ154" s="127" t="n">
        <v>0</v>
      </c>
      <c r="CK154" s="126">
        <f>SUM($CH154:$CH154)*(1+$CJ154)</f>
        <v/>
      </c>
      <c r="CL154" s="126">
        <f>SUM($CH154:$CH154)*(1+$CM154)</f>
        <v/>
      </c>
      <c r="CM154" s="59" t="inlineStr">
        <is>
          <t>20%</t>
        </is>
      </c>
      <c r="CN154" s="59" t="n"/>
      <c r="CO154" s="72" t="n"/>
      <c r="CP154" s="59" t="n"/>
      <c r="CQ154" s="73" t="n"/>
      <c r="CR154" s="73" t="n"/>
      <c r="CS154" s="73" t="n"/>
      <c r="CT154" s="72" t="n"/>
      <c r="CU154" s="79" t="inlineStr">
        <is>
          <t> </t>
        </is>
      </c>
      <c r="CV154" s="60" t="n"/>
      <c r="CW154" s="60" t="n"/>
      <c r="CX154" s="60" t="n"/>
      <c r="CY154" s="127">
        <f>IFERROR(($CC154-$EE154)/($EE154/(1-$DQ154)),0)</f>
        <v/>
      </c>
      <c r="CZ154" s="127">
        <f>IFERROR(1-$EI154/($CE154),0)</f>
        <v/>
      </c>
      <c r="DA154" s="127">
        <f>IFERROR(1-$EL154/($CG154),0)</f>
        <v/>
      </c>
      <c r="DB154" s="126">
        <f>ROUND(IFERROR(($CI154/(1+$CM154)-$EN154),0),2)</f>
        <v/>
      </c>
      <c r="DC154" s="128" t="n"/>
      <c r="DD154" s="125" t="n"/>
      <c r="DE154" s="75" t="n">
        <v>0</v>
      </c>
      <c r="DF154" s="128" t="n"/>
      <c r="DG154" s="125">
        <f>IF($DC154=0,0,$DD154*($DC154*100%-$DE154*$DF154))*SUM($AB154:$AB154)</f>
        <v/>
      </c>
      <c r="DH154" s="129" t="inlineStr">
        <is>
          <t>месяц</t>
        </is>
      </c>
      <c r="DI154" s="130">
        <f t="array" ref="DI154">IFERROR(
IF($ES154="LisChannel",
(ROUND(((INDEX({174.625;153.888888888889;130.972222222222},MATCH($AI154,{2;3;4}),0))*$AG154*$AI154),2)),0),0)</f>
        <v/>
      </c>
      <c r="DJ154" s="130">
        <f>
_xlfn.LET(_xlpm.X,
IFERROR(
IF($ES154="НовиковТВ",
(_xlfn.LET(_xlpm.NTV,
_xlfn.LET(_xlpm.MIN,350000,
IF(SUMIFS($DI:$DI,$ES:$ES,"НовиковТВ")&lt;=_xlpm.MIN,
(SUMIFS($DI:$DI,$ES:$ES,"НовиковТВ")/(COUNTIFS($ES:$ES,"НовиковТВ")))*_xlpm.MIN/SUMIFS($DI:$DI,$ES:$ES,"НовиковТВ"),
DI154)),
_xlpm.NTV+$DG154/(1-(1-(_xlpm.NTV)*(1-$DL154)*(1-$DM154)*(1-$DN154)*(1-$DO154)*(1-$DP154)/_xlpm.NTV))))/(1+$EP154),
$DI154+$DG154/(1-(1-($DI154)*(1-$DL154)*(1-$DM154)*(1-$DN154)*(1-$DO154)*(1-$DP154)/$DI154))),
0),
_xlpm.X*(1+$CM154)*(1+$CW154)-_xlpm.X*(1+$CM154)+_xlpm.X)</f>
        <v/>
      </c>
      <c r="DK154" s="125" t="inlineStr">
        <is>
          <t>послед.</t>
        </is>
      </c>
      <c r="DL154" s="63" t="n">
        <v>0</v>
      </c>
      <c r="DM154" s="63" t="n">
        <v>0</v>
      </c>
      <c r="DN154" s="63" t="n">
        <v>0</v>
      </c>
      <c r="DO154" s="63" t="n">
        <v>0</v>
      </c>
      <c r="DP154" s="63" t="n">
        <v>0</v>
      </c>
      <c r="DQ154" s="63">
        <f t="array" ref="DQ154">IFERROR(_xlfn.IFS(
$DK154="послед.",1-(1-$DL154)*(1-$DM154)*(1-$DN154)*(1-$DO154)*(1-$DP154),
$DK154="сумм.",$DL154+$DM154+$DN154+$DO154+$DP154),
0)</f>
        <v/>
      </c>
      <c r="DR154" s="125">
        <f t="array" ref="DR154">
IFERROR(
_xlfn.IFS(
$BL154=0,
0,
$BL154&gt;0,
_xlfn.IFS($DK154="послед.",
$DJ154*(1-$DL154)*(1-$DM154)*(1-$DN154)*(1-$DO154)*(1-$DP154),
$DK154="сумм.",
$DJ154*(1-($DL154+$DM154+$DN154+$DO154+$DP154)))),0)</f>
        <v/>
      </c>
      <c r="DS154" s="125">
        <f t="array" ref="DS154">
IFERROR(_xlfn.IFS(
$DH154="день_1",
$DR154*$BL154/($AX154-$AW154+1)*AZ154*(DAY(EOMONTH(AZ$15,0))),
$DH154="день_2",
$DR154/30*MAX(MIN($AX154,EOMONTH(AZ$15,0))-MAX($AW154,AZ$15)+1,),
$DH154="раб.день",
$DR154/30*(IFERROR(
_xlfn.LET(_xlpm.VD,
CHOOSE(
{1;2;3;4;5;6;7;8;9;10;11;12;13;14;15;16;17;18},
45658,45659,45660,45661,45662,45663,45664,45665,45711,45724,45778,45779,45785,45786,45820,45821,45965,46022),
_xlfn.LET(_xlpm.DD,
MAX(MIN($AX154,EOMONTH(AZ$15,0))-MAX($AW154,AZ$15),),
_xlfn.IFS(
AND(MONTH($AW154)=MONTH(AZ$15),MONTH($AX154)&lt;&gt;MONTH(AZ$15)),
NETWORKDAYS.INTL($AW154,$AW154+_xlpm.DD,1,_xlpm.VD),
AND(MONTH($AW154)&lt;&gt;MONTH(AZ$15),MONTH($AX154)=MONTH(AZ$15)),
NETWORKDAYS.INTL(($AX154)-_xlpm.DD,$AX154,1,_xlpm.VD),
AND(MONTH($AW154)&lt;MONTH(AZ$15),MONTH($AX154)&gt;MONTH(AZ$15)),
NETWORKDAYS.INTL((EOMONTH(AZ$15-1,1))-_xlpm.DD,EOMONTH(AZ$15-1,1),1,_xlpm.VD),
AND(MONTH($AW154)=MONTH(AZ$15),MONTH($AX154)=MONTH(AZ$15)),
NETWORKDAYS.INTL($AW154,$AX154,1,_xlpm.VD)))),0)),
$DH154="месяц",
$DR154*AZ154,
$DH154="неделя",
$DR154*AZ154/7*(ROUNDUP((DAY(EOMONTH(AZ$15,0)))/4,0))),
0)</f>
        <v/>
      </c>
      <c r="DT154" s="125">
        <f t="array" ref="DT154">
IFERROR(_xlfn.IFS(
$DH154="день_1",
$DR154*$BL154/($AX154-$AW154+1)*BA154*(DAY(EOMONTH(BA$15,0))),
$DH154="день_2",
$DR154/30*MAX(MIN($AX154,EOMONTH(BA$15,0))-MAX($AW154,BA$15)+1,),
$DH154="раб.день",
$DR154/30*(IFERROR(
_xlfn.LET(_xlpm.VD,
CHOOSE(
{1;2;3;4;5;6;7;8;9;10;11;12;13;14;15;16;17;18},
45658,45659,45660,45661,45662,45663,45664,45665,45711,45724,45778,45779,45785,45786,45820,45821,45965,46022),
_xlfn.LET(_xlpm.DD,
MAX(MIN($AX154,EOMONTH(BA$15,0))-MAX($AW154,BA$15),),
_xlfn.IFS(
AND(MONTH($AW154)=MONTH(BA$15),MONTH($AX154)&lt;&gt;MONTH(BA$15)),
NETWORKDAYS.INTL($AW154,$AW154+_xlpm.DD,1,_xlpm.VD),
AND(MONTH($AW154)&lt;&gt;MONTH(BA$15),MONTH($AX154)=MONTH(BA$15)),
NETWORKDAYS.INTL(($AX154)-_xlpm.DD,$AX154,1,_xlpm.VD),
AND(MONTH($AW154)&lt;MONTH(BA$15),MONTH($AX154)&gt;MONTH(BA$15)),
NETWORKDAYS.INTL((EOMONTH(BA$15-1,1))-_xlpm.DD,EOMONTH(BA$15-1,1),1,_xlpm.VD),
AND(MONTH($AW154)=MONTH(BA$15),MONTH($AX154)=MONTH(BA$15)),
NETWORKDAYS.INTL($AW154,$AX154,1,_xlpm.VD)))),0)),
$DH154="месяц",
$DR154*BA154,
$DH154="неделя",
$DR154*BA154/7*(ROUNDUP((DAY(EOMONTH(BA$15,0)))/4,0))),
0)</f>
        <v/>
      </c>
      <c r="DU154" s="125">
        <f t="array" ref="DU154">
IFERROR(_xlfn.IFS(
$DH154="день_1",
$DR154*$BL154/($AX154-$AW154+1)*BB154*(DAY(EOMONTH(BB$15,0))),
$DH154="день_2",
$DR154/30*MAX(MIN($AX154,EOMONTH(BB$15,0))-MAX($AW154,BB$15)+1,),
$DH154="раб.день",
$DR154/30*(IFERROR(
_xlfn.LET(_xlpm.VD,
CHOOSE(
{1;2;3;4;5;6;7;8;9;10;11;12;13;14;15;16;17;18},
45658,45659,45660,45661,45662,45663,45664,45665,45711,45724,45778,45779,45785,45786,45820,45821,45965,46022),
_xlfn.LET(_xlpm.DD,
MAX(MIN($AX154,EOMONTH(BB$15,0))-MAX($AW154,BB$15),),
_xlfn.IFS(
AND(MONTH($AW154)=MONTH(BB$15),MONTH($AX154)&lt;&gt;MONTH(BB$15)),
NETWORKDAYS.INTL($AW154,$AW154+_xlpm.DD,1,_xlpm.VD),
AND(MONTH($AW154)&lt;&gt;MONTH(BB$15),MONTH($AX154)=MONTH(BB$15)),
NETWORKDAYS.INTL(($AX154)-_xlpm.DD,$AX154,1,_xlpm.VD),
AND(MONTH($AW154)&lt;MONTH(BB$15),MONTH($AX154)&gt;MONTH(BB$15)),
NETWORKDAYS.INTL((EOMONTH(BB$15-1,1))-_xlpm.DD,EOMONTH(BB$15-1,1),1,_xlpm.VD),
AND(MONTH($AW154)=MONTH(BB$15),MONTH($AX154)=MONTH(BB$15)),
NETWORKDAYS.INTL($AW154,$AX154,1,_xlpm.VD)))),0)),
$DH154="месяц",
$DR154*BB154,
$DH154="неделя",
$DR154*BB154/7*(ROUNDUP((DAY(EOMONTH(BB$15,0)))/4,0))),
0)</f>
        <v/>
      </c>
      <c r="DV154" s="125">
        <f t="array" ref="DV154">
IFERROR(_xlfn.IFS(
$DH154="день_1",
$DR154*$BL154/($AX154-$AW154+1)*BC154*(DAY(EOMONTH(BC$15,0))),
$DH154="день_2",
$DR154/30*MAX(MIN($AX154,EOMONTH(BC$15,0))-MAX($AW154,BC$15)+1,),
$DH154="раб.день",
$DR154/30*(IFERROR(
_xlfn.LET(_xlpm.VD,
CHOOSE(
{1;2;3;4;5;6;7;8;9;10;11;12;13;14;15;16;17;18},
45658,45659,45660,45661,45662,45663,45664,45665,45711,45724,45778,45779,45785,45786,45820,45821,45965,46022),
_xlfn.LET(_xlpm.DD,
MAX(MIN($AX154,EOMONTH(BC$15,0))-MAX($AW154,BC$15),),
_xlfn.IFS(
AND(MONTH($AW154)=MONTH(BC$15),MONTH($AX154)&lt;&gt;MONTH(BC$15)),
NETWORKDAYS.INTL($AW154,$AW154+_xlpm.DD,1,_xlpm.VD),
AND(MONTH($AW154)&lt;&gt;MONTH(BC$15),MONTH($AX154)=MONTH(BC$15)),
NETWORKDAYS.INTL(($AX154)-_xlpm.DD,$AX154,1,_xlpm.VD),
AND(MONTH($AW154)&lt;MONTH(BC$15),MONTH($AX154)&gt;MONTH(BC$15)),
NETWORKDAYS.INTL((EOMONTH(BC$15-1,1))-_xlpm.DD,EOMONTH(BC$15-1,1),1,_xlpm.VD),
AND(MONTH($AW154)=MONTH(BC$15),MONTH($AX154)=MONTH(BC$15)),
NETWORKDAYS.INTL($AW154,$AX154,1,_xlpm.VD)))),0)),
$DH154="месяц",
$DR154*BC154,
$DH154="неделя",
$DR154*BC154/7*(ROUNDUP((DAY(EOMONTH(BC$15,0)))/4,0))),
0)</f>
        <v/>
      </c>
      <c r="DW154" s="125">
        <f t="array" ref="DW154">
IFERROR(_xlfn.IFS(
$DH154="день_1",
$DR154*$BL154/($AX154-$AW154+1)*BD154*(DAY(EOMONTH(BD$15,0))),
$DH154="день_2",
$DR154/30*MAX(MIN($AX154,EOMONTH(BD$15,0))-MAX($AW154,BD$15)+1,),
$DH154="раб.день",
$DR154/30*(IFERROR(
_xlfn.LET(_xlpm.VD,
CHOOSE(
{1;2;3;4;5;6;7;8;9;10;11;12;13;14;15;16;17;18},
45658,45659,45660,45661,45662,45663,45664,45665,45711,45724,45778,45779,45785,45786,45820,45821,45965,46022),
_xlfn.LET(_xlpm.DD,
MAX(MIN($AX154,EOMONTH(BD$15,0))-MAX($AW154,BD$15),),
_xlfn.IFS(
AND(MONTH($AW154)=MONTH(BD$15),MONTH($AX154)&lt;&gt;MONTH(BD$15)),
NETWORKDAYS.INTL($AW154,$AW154+_xlpm.DD,1,_xlpm.VD),
AND(MONTH($AW154)&lt;&gt;MONTH(BD$15),MONTH($AX154)=MONTH(BD$15)),
NETWORKDAYS.INTL(($AX154)-_xlpm.DD,$AX154,1,_xlpm.VD),
AND(MONTH($AW154)&lt;MONTH(BD$15),MONTH($AX154)&gt;MONTH(BD$15)),
NETWORKDAYS.INTL((EOMONTH(BD$15-1,1))-_xlpm.DD,EOMONTH(BD$15-1,1),1,_xlpm.VD),
AND(MONTH($AW154)=MONTH(BD$15),MONTH($AX154)=MONTH(BD$15)),
NETWORKDAYS.INTL($AW154,$AX154,1,_xlpm.VD)))),0)),
$DH154="месяц",
$DR154*BD154,
$DH154="неделя",
$DR154*BD154/7*(ROUNDUP((DAY(EOMONTH(BD$15,0)))/4,0))),
0)</f>
        <v/>
      </c>
      <c r="DX154" s="125">
        <f t="array" ref="DX154">
IFERROR(_xlfn.IFS(
$DH154="день_1",
$DR154*$BL154/($AX154-$AW154+1)*BE154*(DAY(EOMONTH(BE$15,0))),
$DH154="день_2",
$DR154/30*MAX(MIN($AX154,EOMONTH(BE$15,0))-MAX($AW154,BE$15)+1,),
$DH154="раб.день",
$DR154/30*(IFERROR(
_xlfn.LET(_xlpm.VD,
CHOOSE(
{1;2;3;4;5;6;7;8;9;10;11;12;13;14;15;16;17;18},
45658,45659,45660,45661,45662,45663,45664,45665,45711,45724,45778,45779,45785,45786,45820,45821,45965,46022),
_xlfn.LET(_xlpm.DD,
MAX(MIN($AX154,EOMONTH(BE$15,0))-MAX($AW154,BE$15),),
_xlfn.IFS(
AND(MONTH($AW154)=MONTH(BE$15),MONTH($AX154)&lt;&gt;MONTH(BE$15)),
NETWORKDAYS.INTL($AW154,$AW154+_xlpm.DD,1,_xlpm.VD),
AND(MONTH($AW154)&lt;&gt;MONTH(BE$15),MONTH($AX154)=MONTH(BE$15)),
NETWORKDAYS.INTL(($AX154)-_xlpm.DD,$AX154,1,_xlpm.VD),
AND(MONTH($AW154)&lt;MONTH(BE$15),MONTH($AX154)&gt;MONTH(BE$15)),
NETWORKDAYS.INTL((EOMONTH(BE$15-1,1))-_xlpm.DD,EOMONTH(BE$15-1,1),1,_xlpm.VD),
AND(MONTH($AW154)=MONTH(BE$15),MONTH($AX154)=MONTH(BE$15)),
NETWORKDAYS.INTL($AW154,$AX154,1,_xlpm.VD)))),0)),
$DH154="месяц",
$DR154*BE154,
$DH154="неделя",
$DR154*BE154/7*(ROUNDUP((DAY(EOMONTH(BE$15,0)))/4,0))),
0)</f>
        <v/>
      </c>
      <c r="DY154" s="125">
        <f t="array" ref="DY154">
IFERROR(_xlfn.IFS(
$DH154="день_1",
$DR154*$BL154/($AX154-$AW154+1)*BF154*(DAY(EOMONTH(BF$15,0))),
$DH154="день_2",
$DR154/30*MAX(MIN($AX154,EOMONTH(BF$15,0))-MAX($AW154,BF$15)+1,),
$DH154="раб.день",
$DR154/30*(IFERROR(
_xlfn.LET(_xlpm.VD,
CHOOSE(
{1;2;3;4;5;6;7;8;9;10;11;12;13;14;15;16;17;18},
45658,45659,45660,45661,45662,45663,45664,45665,45711,45724,45778,45779,45785,45786,45820,45821,45965,46022),
_xlfn.LET(_xlpm.DD,
MAX(MIN($AX154,EOMONTH(BF$15,0))-MAX($AW154,BF$15),),
_xlfn.IFS(
AND(MONTH($AW154)=MONTH(BF$15),MONTH($AX154)&lt;&gt;MONTH(BF$15)),
NETWORKDAYS.INTL($AW154,$AW154+_xlpm.DD,1,_xlpm.VD),
AND(MONTH($AW154)&lt;&gt;MONTH(BF$15),MONTH($AX154)=MONTH(BF$15)),
NETWORKDAYS.INTL(($AX154)-_xlpm.DD,$AX154,1,_xlpm.VD),
AND(MONTH($AW154)&lt;MONTH(BF$15),MONTH($AX154)&gt;MONTH(BF$15)),
NETWORKDAYS.INTL((EOMONTH(BF$15-1,1))-_xlpm.DD,EOMONTH(BF$15-1,1),1,_xlpm.VD),
AND(MONTH($AW154)=MONTH(BF$15),MONTH($AX154)=MONTH(BF$15)),
NETWORKDAYS.INTL($AW154,$AX154,1,_xlpm.VD)))),0)),
$DH154="месяц",
$DR154*BF154,
$DH154="неделя",
$DR154*BF154/7*(ROUNDUP((DAY(EOMONTH(BF$15,0)))/4,0))),
0)</f>
        <v/>
      </c>
      <c r="DZ154" s="125">
        <f t="array" ref="DZ154">
IFERROR(_xlfn.IFS(
$DH154="день_1",
$DR154*$BL154/($AX154-$AW154+1)*BG154*(DAY(EOMONTH(BG$15,0))),
$DH154="день_2",
$DR154/30*MAX(MIN($AX154,EOMONTH(BG$15,0))-MAX($AW154,BG$15)+1,),
$DH154="раб.день",
$DR154/30*(IFERROR(
_xlfn.LET(_xlpm.VD,
CHOOSE(
{1;2;3;4;5;6;7;8;9;10;11;12;13;14;15;16;17;18},
45658,45659,45660,45661,45662,45663,45664,45665,45711,45724,45778,45779,45785,45786,45820,45821,45965,46022),
_xlfn.LET(_xlpm.DD,
MAX(MIN($AX154,EOMONTH(BG$15,0))-MAX($AW154,BG$15),),
_xlfn.IFS(
AND(MONTH($AW154)=MONTH(BG$15),MONTH($AX154)&lt;&gt;MONTH(BG$15)),
NETWORKDAYS.INTL($AW154,$AW154+_xlpm.DD,1,_xlpm.VD),
AND(MONTH($AW154)&lt;&gt;MONTH(BG$15),MONTH($AX154)=MONTH(BG$15)),
NETWORKDAYS.INTL(($AX154)-_xlpm.DD,$AX154,1,_xlpm.VD),
AND(MONTH($AW154)&lt;MONTH(BG$15),MONTH($AX154)&gt;MONTH(BG$15)),
NETWORKDAYS.INTL((EOMONTH(BG$15-1,1))-_xlpm.DD,EOMONTH(BG$15-1,1),1,_xlpm.VD),
AND(MONTH($AW154)=MONTH(BG$15),MONTH($AX154)=MONTH(BG$15)),
NETWORKDAYS.INTL($AW154,$AX154,1,_xlpm.VD)))),0)),
$DH154="месяц",
$DR154*BG154,
$DH154="неделя",
$DR154*BG154/7*(ROUNDUP((DAY(EOMONTH(BG$15,0)))/4,0))),
0)</f>
        <v/>
      </c>
      <c r="EA154" s="125">
        <f t="array" ref="EA154">
IFERROR(_xlfn.IFS(
$DH154="день_1",
$DR154*$BL154/($AX154-$AW154+1)*BH154*(DAY(EOMONTH(BH$15,0))),
$DH154="день_2",
$DR154/30*MAX(MIN($AX154,EOMONTH(BH$15,0))-MAX($AW154,BH$15)+1,),
$DH154="раб.день",
$DR154/30*(IFERROR(
_xlfn.LET(_xlpm.VD,
CHOOSE(
{1;2;3;4;5;6;7;8;9;10;11;12;13;14;15;16;17;18},
45658,45659,45660,45661,45662,45663,45664,45665,45711,45724,45778,45779,45785,45786,45820,45821,45965,46022),
_xlfn.LET(_xlpm.DD,
MAX(MIN($AX154,EOMONTH(BH$15,0))-MAX($AW154,BH$15),),
_xlfn.IFS(
AND(MONTH($AW154)=MONTH(BH$15),MONTH($AX154)&lt;&gt;MONTH(BH$15)),
NETWORKDAYS.INTL($AW154,$AW154+_xlpm.DD,1,_xlpm.VD),
AND(MONTH($AW154)&lt;&gt;MONTH(BH$15),MONTH($AX154)=MONTH(BH$15)),
NETWORKDAYS.INTL(($AX154)-_xlpm.DD,$AX154,1,_xlpm.VD),
AND(MONTH($AW154)&lt;MONTH(BH$15),MONTH($AX154)&gt;MONTH(BH$15)),
NETWORKDAYS.INTL((EOMONTH(BH$15-1,1))-_xlpm.DD,EOMONTH(BH$15-1,1),1,_xlpm.VD),
AND(MONTH($AW154)=MONTH(BH$15),MONTH($AX154)=MONTH(BH$15)),
NETWORKDAYS.INTL($AW154,$AX154,1,_xlpm.VD)))),0)),
$DH154="месяц",
$DR154*BH154,
$DH154="неделя",
$DR154*BH154/7*(ROUNDUP((DAY(EOMONTH(BH$15,0)))/4,0))),
0)</f>
        <v/>
      </c>
      <c r="EB154" s="125">
        <f t="array" ref="EB154">
IFERROR(_xlfn.IFS(
$DH154="день_1",
$DR154*$BL154/($AX154-$AW154+1)*BI154*(DAY(EOMONTH(BI$15,0))),
$DH154="день_2",
$DR154/30*MAX(MIN($AX154,EOMONTH(BI$15,0))-MAX($AW154,BI$15)+1,),
$DH154="раб.день",
$DR154/30*(IFERROR(
_xlfn.LET(_xlpm.VD,
CHOOSE(
{1;2;3;4;5;6;7;8;9;10;11;12;13;14;15;16;17;18},
45658,45659,45660,45661,45662,45663,45664,45665,45711,45724,45778,45779,45785,45786,45820,45821,45965,46022),
_xlfn.LET(_xlpm.DD,
MAX(MIN($AX154,EOMONTH(BI$15,0))-MAX($AW154,BI$15),),
_xlfn.IFS(
AND(MONTH($AW154)=MONTH(BI$15),MONTH($AX154)&lt;&gt;MONTH(BI$15)),
NETWORKDAYS.INTL($AW154,$AW154+_xlpm.DD,1,_xlpm.VD),
AND(MONTH($AW154)&lt;&gt;MONTH(BI$15),MONTH($AX154)=MONTH(BI$15)),
NETWORKDAYS.INTL(($AX154)-_xlpm.DD,$AX154,1,_xlpm.VD),
AND(MONTH($AW154)&lt;MONTH(BI$15),MONTH($AX154)&gt;MONTH(BI$15)),
NETWORKDAYS.INTL((EOMONTH(BI$15-1,1))-_xlpm.DD,EOMONTH(BI$15-1,1),1,_xlpm.VD),
AND(MONTH($AW154)=MONTH(BI$15),MONTH($AX154)=MONTH(BI$15)),
NETWORKDAYS.INTL($AW154,$AX154,1,_xlpm.VD)))),0)),
$DH154="месяц",
$DR154*BI154,
$DH154="неделя",
$DR154*BI154/7*(ROUNDUP((DAY(EOMONTH(BI$15,0)))/4,0))),
0)</f>
        <v/>
      </c>
      <c r="EC154" s="125">
        <f t="array" ref="EC154">
IFERROR(_xlfn.IFS(
$DH154="день_1",
$DR154*$BL154/($AX154-$AW154+1)*BJ154*(DAY(EOMONTH(BJ$15,0))),
$DH154="день_2",
$DR154/30*MAX(MIN($AX154,EOMONTH(BJ$15,0))-MAX($AW154,BJ$15)+1,),
$DH154="раб.день",
$DR154/30*(IFERROR(
_xlfn.LET(_xlpm.VD,
CHOOSE(
{1;2;3;4;5;6;7;8;9;10;11;12;13;14;15;16;17;18},
45658,45659,45660,45661,45662,45663,45664,45665,45711,45724,45778,45779,45785,45786,45820,45821,45965,46022),
_xlfn.LET(_xlpm.DD,
MAX(MIN($AX154,EOMONTH(BJ$15,0))-MAX($AW154,BJ$15),),
_xlfn.IFS(
AND(MONTH($AW154)=MONTH(BJ$15),MONTH($AX154)&lt;&gt;MONTH(BJ$15)),
NETWORKDAYS.INTL($AW154,$AW154+_xlpm.DD,1,_xlpm.VD),
AND(MONTH($AW154)&lt;&gt;MONTH(BJ$15),MONTH($AX154)=MONTH(BJ$15)),
NETWORKDAYS.INTL(($AX154)-_xlpm.DD,$AX154,1,_xlpm.VD),
AND(MONTH($AW154)&lt;MONTH(BJ$15),MONTH($AX154)&gt;MONTH(BJ$15)),
NETWORKDAYS.INTL((EOMONTH(BJ$15-1,1))-_xlpm.DD,EOMONTH(BJ$15-1,1),1,_xlpm.VD),
AND(MONTH($AW154)=MONTH(BJ$15),MONTH($AX154)=MONTH(BJ$15)),
NETWORKDAYS.INTL($AW154,$AX154,1,_xlpm.VD)))),0)),
$DH154="месяц",
$DR154*BJ154,
$DH154="неделя",
$DR154*BJ154/7*(ROUNDUP((DAY(EOMONTH(BJ$15,0)))/4,0))),
0)</f>
        <v/>
      </c>
      <c r="ED154" s="125">
        <f t="array" ref="ED154">
IFERROR(_xlfn.IFS(
$DH154="день_1",
$DR154*$BL154/($AX154-$AW154+1)*BK154*(DAY(EOMONTH(BK$15,0))),
$DH154="день_2",
$DR154/30*MAX(MIN($AX154,EOMONTH(BK$15,0))-MAX($AW154,BK$15)+1,),
$DH154="раб.день",
$DR154/30*(IFERROR(
_xlfn.LET(_xlpm.VD,
CHOOSE(
{1;2;3;4;5;6;7;8;9;10;11;12;13;14;15;16;17;18},
45658,45659,45660,45661,45662,45663,45664,45665,45711,45724,45778,45779,45785,45786,45820,45821,45965,46022),
_xlfn.LET(_xlpm.DD,
MAX(MIN($AX154,EOMONTH(BK$15,0))-MAX($AW154,BK$15),),
_xlfn.IFS(
AND(MONTH($AW154)=MONTH(BK$15),MONTH($AX154)&lt;&gt;MONTH(BK$15)),
NETWORKDAYS.INTL($AW154,$AW154+_xlpm.DD,1,_xlpm.VD),
AND(MONTH($AW154)&lt;&gt;MONTH(BK$15),MONTH($AX154)=MONTH(BK$15)),
NETWORKDAYS.INTL(($AX154)-_xlpm.DD,$AX154,1,_xlpm.VD),
AND(MONTH($AW154)&lt;MONTH(BK$15),MONTH($AX154)&gt;MONTH(BK$15)),
NETWORKDAYS.INTL((EOMONTH(BK$15-1,1))-_xlpm.DD,EOMONTH(BK$15-1,1),1,_xlpm.VD),
AND(MONTH($AW154)=MONTH(BK$15),MONTH($AX154)=MONTH(BK$15)),
NETWORKDAYS.INTL($AW154,$AX154,1,_xlpm.VD)))),0)),
$DH154="месяц",
$DR154*BK154,
$DH154="неделя",
$DR154*BK154/7*(ROUNDUP((DAY(EOMONTH(BK$15,0)))/4,0))),
0)</f>
        <v/>
      </c>
      <c r="EE154" s="125">
        <f>SUM($DS154,$DT154,$DU154,$DV154,$DW154,$DX154,$DY154,$DZ154,$EA154,$EB154,$EC154,$ED154)</f>
        <v/>
      </c>
      <c r="EF154" s="125">
        <f>IFERROR(ROUND($EE154*(1+$EP154),2),0)</f>
        <v/>
      </c>
      <c r="EG154" s="128" t="n">
        <v>1</v>
      </c>
      <c r="EH154" s="126" t="n">
        <v>0</v>
      </c>
      <c r="EI154" s="126">
        <f>ROUND(SUM($EH154:$EH154)*SUM($AB154:$AB154)*$EG154,2)</f>
        <v/>
      </c>
      <c r="EJ154" s="126">
        <f>ROUND($EI154*(1+$EP154),2)</f>
        <v/>
      </c>
      <c r="EK154" s="126" t="n">
        <v>0</v>
      </c>
      <c r="EL154" s="126">
        <f>ROUND(SUM($EK154:$EK154)*SUM($AB154:$AB154)*$EG154,2)</f>
        <v/>
      </c>
      <c r="EM154" s="126">
        <f>ROUND($EL154*(1+$EP154),2)</f>
        <v/>
      </c>
      <c r="EN154" s="126">
        <f>SUM($EE154,$EI154,$EL154)</f>
        <v/>
      </c>
      <c r="EO154" s="126">
        <f>SUM($EF154,$EJ154,$EM154)</f>
        <v/>
      </c>
      <c r="EP154" s="59" t="inlineStr">
        <is>
          <t>20%</t>
        </is>
      </c>
      <c r="EQ154" s="59" t="n"/>
      <c r="ER154" s="60">
        <f t="array" ref="ER154">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MATCH(ES154,
{"AMS";"RussOutdoor";"HD Outdoor";"Ingroup";"IQ";"Ledproduction";"LisChannel";"Logic";"Media-PPL";"NovikovTV | НовиковТВ";"SMA";"SOK";"КрокусТВ | CrocusTV | IndoorTV";"Сити";"ТЯК Москва"},
0)),"")</f>
        <v/>
      </c>
      <c r="ES154" s="60" t="n"/>
      <c r="ET154" s="60">
        <f t="array" ref="ET154">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MATCH(ES154,
{"AMS";"RussOutdoor";"HD Outdoor";"Ingroup";"IQ";"Ledproduction";"LisChannel";"Logic";"Media-PPL";"NovikovTV | НовиковТВ";"SMA";"SOK";"КрокусТВ | CrocusTV | IndoorTV";"Сити";"ТЯК Москва"},
0)),"")</f>
        <v/>
      </c>
      <c r="EU154" s="60" t="n"/>
      <c r="EV154" s="60" t="n"/>
      <c r="EX154" s="110">
        <f t="array" ref="EX154">
($AR154/30
+N("ТРАФИК ПЛОЩАДКИ"))*
(IFERROR(
_xlfn.LET(
_xlpm.GPR,
HLOOKUP($L154,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(MATCH($T154,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IF($Q154="цифровой",_xlpm.GPR/$AG154,_xlpm.GPR/60)),
0)
+N("DWELL TIME"))*
(IF($AB154=0,0,IF($AB154=1,0.3,IF($AB154=2,0.5,IF($AB154&gt;2,1))))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_xlfn.IFS($AC154="да",1.2,$AC154="нет",1)*
_xlfn.IFS($AD154="да",1.2,$AD154="нет",1)*
IF(R154="статический",1,1.2)*
$X154*
INDEX(
{1.2;1;1.2;1.2;1;1.2;1.2;1.2;1.2;1.2;1.2;1;1.2;1.2;1.2;1.2;1;1;1.2;1.2;1.2;1;1;1;1;1.2;1.2;1.2;1.2;1;1;1;1;1.2;1.2;1.2;1.2;1.2;1.2;1.2;1.2;1;1;1.2;1;1;1;1;1.5;1;1;1.5;1.5;1.2},
MATCH($Q154,_xlpm.MI,0)))&gt;{0.02;0.04;0.06;0.1;0.2;0.4;0.6;0.8;1;2;4;6})),
{0;1;2;3;4;5;6;7;8;9;10;11;12},
0)))
+N("КОЭФФИЦИЕНТ КОНТАКТА"))))*
(_xlfn.IFS($X154&lt;0.1,$X154/1000,$X154&gt;25,5.2,AND($X154&gt;=0.1,$X154&lt;=25),(($X154*2+0.1)/10)*($X154/10)))*
IFERROR((_xlfn.LET(
_xlpm.MA,
{0;0.8;0.85;0.9;0.95;1},
_xlpm.MAA,
{0;1;2;3;4;5},
INDEX(_xlpm.MA,MATCH(SUMPRODUCT(--((IF(ROUND(_xlpm.MAA,1)&gt;5,5,ROUND($AB154,1)))&gt;{0;1;2;3;4;5})),_xlpm.MAA,0)))
+N("КОЭФФИЦИЕНТ КОЛ-ВО КОНСТРУКЦИЙ")),1)*
$AB154,0))*
(IF($Q154="цифровой",$AG154/15*$AI154,1)
+N("ДЛЯ ЦИФРЫ"))</f>
        <v/>
      </c>
      <c r="EY154" s="110">
        <f>IFERROR(EX154*AY154,0)</f>
        <v/>
      </c>
      <c r="EZ154" s="131">
        <f>IFERROR(DP154/EY154*1000,0)</f>
        <v/>
      </c>
      <c r="FA154" s="112">
        <f>IFERROR(FC154/FB154,0)</f>
        <v/>
      </c>
      <c r="FB154" s="112">
        <f>IFERROR((FC154/(EY154/FF154*#REF!))*0.825,0)</f>
        <v/>
      </c>
      <c r="FC154" s="112">
        <f>IFERROR(((EX154*30/AR154)*100)/30,0)</f>
        <v/>
      </c>
      <c r="FD154" s="112">
        <f>IFERROR(EY154/G154*100%,0)</f>
        <v/>
      </c>
      <c r="FE154" s="112">
        <f>IFERROR(FD154/FC154*100%,0)</f>
        <v/>
      </c>
      <c r="FF154" s="110">
        <f>IFERROR(AR154/30*AY154,0)</f>
        <v/>
      </c>
    </row>
    <row r="155" ht="13" customHeight="1">
      <c r="A155" s="59" t="n"/>
      <c r="B155" s="60" t="n"/>
      <c r="C155" s="60" t="n"/>
      <c r="D155" s="60">
        <f t="array" ref="D155">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MATCH($E155,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55" s="60">
        <f t="array" ref="E155">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MATCH($F155,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55" s="60" t="inlineStr"/>
      <c r="G155" s="60" t="n"/>
      <c r="H155" s="60">
        <f t="array" ref="H155">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MATCH($I155,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55" s="60" t="n"/>
      <c r="J155" s="60" t="n"/>
      <c r="K155" s="60" t="n"/>
      <c r="L155" s="60" t="n"/>
      <c r="M155" s="60" t="n"/>
      <c r="N155" s="60" t="n"/>
      <c r="O155" s="60" t="n"/>
      <c r="P155" s="60">
        <f t="array" ref="P155">
_xlfn.IFS(
ISNUMBER(MATCH($Q155,{"шелфбаннер","разделитель","монетница","чековая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ISNUMBER(MATCH($Q155,{"LED/LCD","видеокулер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ISNUMBER(MATCH($Q155,{"автомобиль","машина","выставочное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ISNUMBER(MATCH($Q155,{"билборд","лифтовая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ISNUMBER(MATCH($Q155,{"навигация","подвесной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ISNUMBER(MATCH($Q155,{"движущаяся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ISNUMBER(MATCH($Q155,{"каталог","журнал"},)),
"Пресса",
$Q155="","")</f>
        <v/>
      </c>
      <c r="Q155" s="60" t="n"/>
      <c r="R155" s="60">
        <f t="array" ref="R155">
IFERROR(
_xlfn.IFS(
OR(ISNUMBER(MATCH($Q155,{"экспозиция","макет","стенд","автостенд","авто стенд","выставочное пространство","выставочные стенды","модульные выставочные стенды","3Д конструкция","3D конструкция"},)),P155="Экспонирование"),
"нестандартный",
ISNUMBER(MATCH($Q155,{"скроллер","призматрон"},)),
"динамический",
$P155="Видео",
"цифровой",
OR($P155="Пресса",$P155="Щит",$P155="POSm",$P155="Подвес",$P155="Брендирование/оклейка"),
"статический"),"")</f>
        <v/>
      </c>
      <c r="S155" s="59" t="n"/>
      <c r="T155" s="60" t="n"/>
      <c r="U155" s="60" t="n"/>
      <c r="V155" s="60">
        <f>
IF(P155="Видео",
"цифровой постер/ролик",
IF(ISNUMBER(MATCH(Q155,{"короб световой","короб световой | лайтбокс","короб световой | кристалайт","лайтбокс","лайт бокс","кристалайт","LB","lightbox"},)),
"бэклит",
IF(P155="Брендирование/оклейка",
"перфарированная пленка/самоклейка",
IF(P155="Экспонирование",
"под запрос",
IF(P155="Подвес",
"баннер/ткань",
"")))))</f>
        <v/>
      </c>
      <c r="W155" s="59" t="n"/>
      <c r="X155" s="59" t="n"/>
      <c r="Y155" s="59" t="n"/>
      <c r="Z155" s="61" t="n"/>
      <c r="AA155" s="61" t="n"/>
      <c r="AB155" s="61">
        <f>IF(BL155&gt;0,Z155,0)</f>
        <v/>
      </c>
      <c r="AC155" s="59" t="n"/>
      <c r="AD155" s="59" t="n"/>
      <c r="AE155" s="59" t="n"/>
      <c r="AF155" s="59" t="n"/>
      <c r="AG155" s="59" t="n"/>
      <c r="AH155" s="59" t="n"/>
      <c r="AI155" s="59" t="n"/>
      <c r="AJ155" s="59" t="n"/>
      <c r="AK155" s="59" t="n"/>
      <c r="AL155" s="62">
        <f>IFERROR(IF(OR(R155="статический",R155="динамический",R155="нестандартный",R155="",R155=""),"-",IF(AND(AH155="-",AI155="-"),"-",AK155*3600/AH155*AI155)),"-")</f>
        <v/>
      </c>
      <c r="AM155" s="62">
        <f>IFERROR(IF(OR(R155="статический",R155="динамический",R155="",R155="", R155="BTL",R155="нестандартный"),"-",AG155*AI155*AL155/60),"-")</f>
        <v/>
      </c>
      <c r="AN155" s="63">
        <f>IFERROR(IF(AH155="","-",AG155*AI155/AH155),"-")</f>
        <v/>
      </c>
      <c r="AO155" s="59">
        <f>IFERROR(IF(OR($R155="статический",$R155="динамический",$R155="",$R155="",$R155="BTL",$R155="нестандартный"),"-",$AL155*$AY155),"-")</f>
        <v/>
      </c>
      <c r="AP155" s="62">
        <f>IFERROR(IF(OR($R155="статический",$R155="динамический",$R155="",$R155="",$R155="BTL",$R155="нестандартный"),"-",$AM155*AY155),"-")</f>
        <v/>
      </c>
      <c r="AQ155" s="64" t="n"/>
      <c r="AR155" s="61" t="n"/>
      <c r="AS155" s="61" t="n"/>
      <c r="AT155" s="61" t="n"/>
      <c r="AU155" s="65" t="n"/>
      <c r="AV155" s="124">
        <f>IFERROR(DR155/AT155*1000,"n/a")</f>
        <v/>
      </c>
      <c r="AW155" s="67" t="n"/>
      <c r="AX155" s="67" t="n"/>
      <c r="AY155" s="43">
        <f>IFERROR(IF(OR($AW155="",$AX155=""),"",_xlfn.DAYS($AX155+1,$AW155)),"")</f>
        <v/>
      </c>
      <c r="AZ155" s="68">
        <f t="array" ref="AZ155">
_xlfn.LET(_xlpm.COEFF,
IF($AW155+$AX155=0,0,IF(MAX(MIN($AX155,EOMONTH(AZ$15,0))-MAX($AW155,AZ$15)+1,)&gt;0,1,0)),
_xlfn.IFS(
$ES155="LisChannel",
_xlpm.COEFF*
INDEX({1;1;1.2;1.2;1;1;1;1;1.2;1.2;1.2;1.2},
MATCH(MONTH(AZ$15),
{1,2,3,4,5,6,7,8,9,10,11,12})),
CONCATENATE($ES155," ",$L155)="RussOutdoor метро",
_xlpm.COEFF*
INDEX({0.8;0.9;1.1;1.1;1;1;1;1;1.1;1.1;1.1;1.1},
MATCH(MONTH(AZ$15),
{1,2,3,4,5,6,7,8,9,10,11,12})),
$ES155&lt;&gt;"LisChannel",
_xlpm.COEFF,
$ES155&lt;&gt;"RussOutdoor",
_xlpm.COEFF))</f>
        <v/>
      </c>
      <c r="BA155" s="68">
        <f t="array" ref="BA155">
_xlfn.LET(_xlpm.COEFF,
IF($AW155+$AX155=0,0,IF(MAX(MIN($AX155,EOMONTH(BA$15,0))-MAX($AW155,BA$15)+1,)&gt;0,1,0)),
_xlfn.IFS(
$ES155="LisChannel",
_xlpm.COEFF*
INDEX({1;1;1.2;1.2;1;1;1;1;1.2;1.2;1.2;1.2},
MATCH(MONTH(BA$15),
{1,2,3,4,5,6,7,8,9,10,11,12})),
CONCATENATE($ES155," ",$L155)="RussOutdoor метро",
_xlpm.COEFF*
INDEX({0.8;0.9;1.1;1.1;1;1;1;1;1.1;1.1;1.1;1.1},
MATCH(MONTH(BA$15),
{1,2,3,4,5,6,7,8,9,10,11,12})),
$ES155&lt;&gt;"LisChannel",
_xlpm.COEFF,
$ES155&lt;&gt;"RussOutdoor",
_xlpm.COEFF))</f>
        <v/>
      </c>
      <c r="BB155" s="68">
        <f t="array" ref="BB155">
_xlfn.LET(_xlpm.COEFF,
IF($AW155+$AX155=0,0,IF(MAX(MIN($AX155,EOMONTH(BB$15,0))-MAX($AW155,BB$15)+1,)&gt;0,1,0)),
_xlfn.IFS(
$ES155="LisChannel",
_xlpm.COEFF*
INDEX({1;1;1.2;1.2;1;1;1;1;1.2;1.2;1.2;1.2},
MATCH(MONTH(BB$15),
{1,2,3,4,5,6,7,8,9,10,11,12})),
CONCATENATE($ES155," ",$L155)="RussOutdoor метро",
_xlpm.COEFF*
INDEX({0.8;0.9;1.1;1.1;1;1;1;1;1.1;1.1;1.1;1.1},
MATCH(MONTH(BB$15),
{1,2,3,4,5,6,7,8,9,10,11,12})),
$ES155&lt;&gt;"LisChannel",
_xlpm.COEFF,
$ES155&lt;&gt;"RussOutdoor",
_xlpm.COEFF))</f>
        <v/>
      </c>
      <c r="BC155" s="68">
        <f t="array" ref="BC155">
_xlfn.LET(_xlpm.COEFF,
IF($AW155+$AX155=0,0,IF(MAX(MIN($AX155,EOMONTH(BC$15,0))-MAX($AW155,BC$15)+1,)&gt;0,1,0)),
_xlfn.IFS(
$ES155="LisChannel",
_xlpm.COEFF*
INDEX({1;1;1.2;1.2;1;1;1;1;1.2;1.2;1.2;1.2},
MATCH(MONTH(BC$15),
{1,2,3,4,5,6,7,8,9,10,11,12})),
CONCATENATE($ES155," ",$L155)="RussOutdoor метро",
_xlpm.COEFF*
INDEX({0.8;0.9;1.1;1.1;1;1;1;1;1.1;1.1;1.1;1.1},
MATCH(MONTH(BC$15),
{1,2,3,4,5,6,7,8,9,10,11,12})),
$ES155&lt;&gt;"LisChannel",
_xlpm.COEFF,
$ES155&lt;&gt;"RussOutdoor",
_xlpm.COEFF))</f>
        <v/>
      </c>
      <c r="BD155" s="68">
        <f t="array" ref="BD155">
_xlfn.LET(_xlpm.COEFF,
IF($AW155+$AX155=0,0,IF(MAX(MIN($AX155,EOMONTH(BD$15,0))-MAX($AW155,BD$15)+1,)&gt;0,1,0)),
_xlfn.IFS(
$ES155="LisChannel",
_xlpm.COEFF*
INDEX({1;1;1.2;1.2;1;1;1;1;1.2;1.2;1.2;1.2},
MATCH(MONTH(BD$15),
{1,2,3,4,5,6,7,8,9,10,11,12})),
CONCATENATE($ES155," ",$L155)="RussOutdoor метро",
_xlpm.COEFF*
INDEX({0.8;0.9;1.1;1.1;1;1;1;1;1.1;1.1;1.1;1.1},
MATCH(MONTH(BD$15),
{1,2,3,4,5,6,7,8,9,10,11,12})),
$ES155&lt;&gt;"LisChannel",
_xlpm.COEFF,
$ES155&lt;&gt;"RussOutdoor",
_xlpm.COEFF))</f>
        <v/>
      </c>
      <c r="BE155" s="68">
        <f t="array" ref="BE155">
_xlfn.LET(_xlpm.COEFF,
IF($AW155+$AX155=0,0,IF(MAX(MIN($AX155,EOMONTH(BE$15,0))-MAX($AW155,BE$15)+1,)&gt;0,1,0)),
_xlfn.IFS(
$ES155="LisChannel",
_xlpm.COEFF*
INDEX({1;1;1.2;1.2;1;1;1;1;1.2;1.2;1.2;1.2},
MATCH(MONTH(BE$15),
{1,2,3,4,5,6,7,8,9,10,11,12})),
CONCATENATE($ES155," ",$L155)="RussOutdoor метро",
_xlpm.COEFF*
INDEX({0.8;0.9;1.1;1.1;1;1;1;1;1.1;1.1;1.1;1.1},
MATCH(MONTH(BE$15),
{1,2,3,4,5,6,7,8,9,10,11,12})),
$ES155&lt;&gt;"LisChannel",
_xlpm.COEFF,
$ES155&lt;&gt;"RussOutdoor",
_xlpm.COEFF))</f>
        <v/>
      </c>
      <c r="BF155" s="68">
        <f t="array" ref="BF155">
_xlfn.LET(_xlpm.COEFF,
IF($AW155+$AX155=0,0,IF(MAX(MIN($AX155,EOMONTH(BF$15,0))-MAX($AW155,BF$15)+1,)&gt;0,1,0)),
_xlfn.IFS(
$ES155="LisChannel",
_xlpm.COEFF*
INDEX({1;1;1.2;1.2;1;1;1;1;1.2;1.2;1.2;1.2},
MATCH(MONTH(BF$15),
{1,2,3,4,5,6,7,8,9,10,11,12})),
CONCATENATE($ES155," ",$L155)="RussOutdoor метро",
_xlpm.COEFF*
INDEX({0.8;0.9;1.1;1.1;1;1;1;1;1.1;1.1;1.1;1.1},
MATCH(MONTH(BF$15),
{1,2,3,4,5,6,7,8,9,10,11,12})),
$ES155&lt;&gt;"LisChannel",
_xlpm.COEFF,
$ES155&lt;&gt;"RussOutdoor",
_xlpm.COEFF))</f>
        <v/>
      </c>
      <c r="BG155" s="68">
        <f t="array" ref="BG155">
_xlfn.LET(_xlpm.COEFF,
IF($AW155+$AX155=0,0,IF(MAX(MIN($AX155,EOMONTH(BG$15,0))-MAX($AW155,BG$15)+1,)&gt;0,1,0)),
_xlfn.IFS(
$ES155="LisChannel",
_xlpm.COEFF*
INDEX({1;1;1.2;1.2;1;1;1;1;1.2;1.2;1.2;1.2},
MATCH(MONTH(BG$15),
{1,2,3,4,5,6,7,8,9,10,11,12})),
CONCATENATE($ES155," ",$L155)="RussOutdoor метро",
_xlpm.COEFF*
INDEX({0.8;0.9;1.1;1.1;1;1;1;1;1.1;1.1;1.1;1.1},
MATCH(MONTH(BG$15),
{1,2,3,4,5,6,7,8,9,10,11,12})),
$ES155&lt;&gt;"LisChannel",
_xlpm.COEFF,
$ES155&lt;&gt;"RussOutdoor",
_xlpm.COEFF))</f>
        <v/>
      </c>
      <c r="BH155" s="68">
        <f t="array" ref="BH155">
_xlfn.LET(_xlpm.COEFF,
IF($AW155+$AX155=0,0,IF(MAX(MIN($AX155,EOMONTH(BH$15,0))-MAX($AW155,BH$15)+1,)&gt;0,1,0)),
_xlfn.IFS(
$ES155="LisChannel",
_xlpm.COEFF*
INDEX({1;1;1.2;1.2;1;1;1;1;1.2;1.2;1.2;1.2},
MATCH(MONTH(BH$15),
{1,2,3,4,5,6,7,8,9,10,11,12})),
CONCATENATE($ES155," ",$L155)="RussOutdoor метро",
_xlpm.COEFF*
INDEX({0.8;0.9;1.1;1.1;1;1;1;1;1.1;1.1;1.1;1.1},
MATCH(MONTH(BH$15),
{1,2,3,4,5,6,7,8,9,10,11,12})),
$ES155&lt;&gt;"LisChannel",
_xlpm.COEFF,
$ES155&lt;&gt;"RussOutdoor",
_xlpm.COEFF))</f>
        <v/>
      </c>
      <c r="BI155" s="68">
        <f t="array" ref="BI155">
_xlfn.LET(_xlpm.COEFF,
IF($AW155+$AX155=0,0,IF(MAX(MIN($AX155,EOMONTH(BI$15,0))-MAX($AW155,BI$15)+1,)&gt;0,1,0)),
_xlfn.IFS(
$ES155="LisChannel",
_xlpm.COEFF*
INDEX({1;1;1.2;1.2;1;1;1;1;1.2;1.2;1.2;1.2},
MATCH(MONTH(BI$15),
{1,2,3,4,5,6,7,8,9,10,11,12})),
CONCATENATE($ES155," ",$L155)="RussOutdoor метро",
_xlpm.COEFF*
INDEX({0.8;0.9;1.1;1.1;1;1;1;1;1.1;1.1;1.1;1.1},
MATCH(MONTH(BI$15),
{1,2,3,4,5,6,7,8,9,10,11,12})),
$ES155&lt;&gt;"LisChannel",
_xlpm.COEFF,
$ES155&lt;&gt;"RussOutdoor",
_xlpm.COEFF))</f>
        <v/>
      </c>
      <c r="BJ155" s="68">
        <f t="array" ref="BJ155">
_xlfn.LET(_xlpm.COEFF,
IF($AW155+$AX155=0,0,IF(MAX(MIN($AX155,EOMONTH(BJ$15,0))-MAX($AW155,BJ$15)+1,)&gt;0,1,0)),
_xlfn.IFS(
$ES155="LisChannel",
_xlpm.COEFF*
INDEX({1;1;1.2;1.2;1;1;1;1;1.2;1.2;1.2;1.2},
MATCH(MONTH(BJ$15),
{1,2,3,4,5,6,7,8,9,10,11,12})),
CONCATENATE($ES155," ",$L155)="RussOutdoor метро",
_xlpm.COEFF*
INDEX({0.8;0.9;1.1;1.1;1;1;1;1;1.1;1.1;1.1;1.1},
MATCH(MONTH(BJ$15),
{1,2,3,4,5,6,7,8,9,10,11,12})),
$ES155&lt;&gt;"LisChannel",
_xlpm.COEFF,
$ES155&lt;&gt;"RussOutdoor",
_xlpm.COEFF))</f>
        <v/>
      </c>
      <c r="BK155" s="68">
        <f t="array" ref="BK155">
_xlfn.LET(_xlpm.COEFF,
IF($AW155+$AX155=0,0,IF(MAX(MIN($AX155,EOMONTH(BK$15,0))-MAX($AW155,BK$15)+1,)&gt;0,1,0)),
_xlfn.IFS(
$ES155="LisChannel",
_xlpm.COEFF*
INDEX({1;1;1.2;1.2;1;1;1;1;1.2;1.2;1.2;1.2},
MATCH(MONTH(BK$15),
{1,2,3,4,5,6,7,8,9,10,11,12})),
CONCATENATE($ES155," ",$L155)="RussOutdoor метро",
_xlpm.COEFF*
INDEX({0.8;0.9;1.1;1.1;1;1;1;1;1.1;1.1;1.1;1.1},
MATCH(MONTH(BK$15),
{1,2,3,4,5,6,7,8,9,10,11,12})),
$ES155&lt;&gt;"LisChannel",
_xlpm.COEFF,
$ES155&lt;&gt;"RussOutdoor",
_xlpm.COEFF))</f>
        <v/>
      </c>
      <c r="BL155" s="62">
        <f>COUNTIFS($AZ155:$BK155,"&gt;0")</f>
        <v/>
      </c>
      <c r="BM155" s="65" t="n"/>
      <c r="BN155" s="125">
        <f>$DJ155</f>
        <v/>
      </c>
      <c r="BO155" s="63">
        <f>$DQ155</f>
        <v/>
      </c>
      <c r="BP155" s="125">
        <f>
IFERROR(
IF($BL155=0,0,
$BN155*(1-$BO155)),
0)</f>
        <v/>
      </c>
      <c r="BQ155" s="125">
        <f t="array" ref="BQ155">
IFERROR(
_xlfn.IFS(
$DH155="день_1",
$BP155*$BL155/($AX155-$AW155+1)*AZ155*(DAY(EOMONTH(AZ$15,0))),
$DH155="день_2",
$BP155/30*MAX(MIN($AX155,EOMONTH(AZ$15,0))-MAX($AW155,AZ$15)+1,),
$DH155="раб.день",
$BP155/30*(IFERROR(
_xlfn.LET(_xlpm.VD,
CHOOSE(
{1;2;3;4;5;6;7;8;9;10;11;12;13;14;15;16;17;18},
45658,45659,45660,45661,45662,45663,45664,45665,45711,45724,45778,45779,45785,45786,45820,45821,45965,46022),
_xlfn.LET(_xlpm.DD,
MAX(MIN($AX155,EOMONTH(AZ$15,0))-MAX($AW155,AZ$15),),
_xlfn.IFS(
AND(MONTH($AW155)=MONTH(AZ$15),MONTH($AX155)&lt;&gt;MONTH(AZ$15)),
NETWORKDAYS.INTL($AW155,$AW155+_xlpm.DD,1,_xlpm.VD),
AND(MONTH($AW155)&lt;&gt;MONTH(AZ$15),MONTH($AX155)=MONTH(AZ$15)),
NETWORKDAYS.INTL(($AX155)-_xlpm.DD,$AX155,1,_xlpm.VD),
AND(MONTH($AW155)&lt;MONTH(AZ$15),MONTH($AX155)&gt;MONTH(AZ$15)),
NETWORKDAYS.INTL((EOMONTH(AZ$15-1,1))-_xlpm.DD,EOMONTH(AZ$15-1,1),1,_xlpm.VD),
AND(MONTH($AW155)=MONTH(AZ$15),MONTH($AX155)=MONTH(AZ$15)),
NETWORKDAYS.INTL($AW155,$AX155,1,_xlpm.VD)))),0)),
$DH155="месяц",
$BP155*AZ155,
$DH155="неделя",
$BP155*AZ155/7*(ROUNDUP((DAY(EOMONTH(AZ$15,0)))/4,0))),
0)</f>
        <v/>
      </c>
      <c r="BR155" s="125">
        <f t="array" ref="BR155">
IFERROR(
_xlfn.IFS(
$DH155="день_1",
$BP155*$BL155/($AX155-$AW155+1)*BA155*(DAY(EOMONTH(BA$15,0))),
$DH155="день_2",
$BP155/30*MAX(MIN($AX155,EOMONTH(BA$15,0))-MAX($AW155,BA$15)+1,),
$DH155="раб.день",
$BP155/30*(IFERROR(
_xlfn.LET(_xlpm.VD,
CHOOSE(
{1;2;3;4;5;6;7;8;9;10;11;12;13;14;15;16;17;18},
45658,45659,45660,45661,45662,45663,45664,45665,45711,45724,45778,45779,45785,45786,45820,45821,45965,46022),
_xlfn.LET(_xlpm.DD,
MAX(MIN($AX155,EOMONTH(BA$15,0))-MAX($AW155,BA$15),),
_xlfn.IFS(
AND(MONTH($AW155)=MONTH(BA$15),MONTH($AX155)&lt;&gt;MONTH(BA$15)),
NETWORKDAYS.INTL($AW155,$AW155+_xlpm.DD,1,_xlpm.VD),
AND(MONTH($AW155)&lt;&gt;MONTH(BA$15),MONTH($AX155)=MONTH(BA$15)),
NETWORKDAYS.INTL(($AX155)-_xlpm.DD,$AX155,1,_xlpm.VD),
AND(MONTH($AW155)&lt;MONTH(BA$15),MONTH($AX155)&gt;MONTH(BA$15)),
NETWORKDAYS.INTL((EOMONTH(BA$15-1,1))-_xlpm.DD,EOMONTH(BA$15-1,1),1,_xlpm.VD),
AND(MONTH($AW155)=MONTH(BA$15),MONTH($AX155)=MONTH(BA$15)),
NETWORKDAYS.INTL($AW155,$AX155,1,_xlpm.VD)))),0)),
$DH155="месяц",
$BP155*BA155,
$DH155="неделя",
$BP155*BA155/7*(ROUNDUP((DAY(EOMONTH(BA$15,0)))/4,0))),
0)</f>
        <v/>
      </c>
      <c r="BS155" s="125">
        <f t="array" ref="BS155">
IFERROR(
_xlfn.IFS(
$DH155="день_1",
$BP155*$BL155/($AX155-$AW155+1)*BB155*(DAY(EOMONTH(BB$15,0))),
$DH155="день_2",
$BP155/30*MAX(MIN($AX155,EOMONTH(BB$15,0))-MAX($AW155,BB$15)+1,),
$DH155="раб.день",
$BP155/30*(IFERROR(
_xlfn.LET(_xlpm.VD,
CHOOSE(
{1;2;3;4;5;6;7;8;9;10;11;12;13;14;15;16;17;18},
45658,45659,45660,45661,45662,45663,45664,45665,45711,45724,45778,45779,45785,45786,45820,45821,45965,46022),
_xlfn.LET(_xlpm.DD,
MAX(MIN($AX155,EOMONTH(BB$15,0))-MAX($AW155,BB$15),),
_xlfn.IFS(
AND(MONTH($AW155)=MONTH(BB$15),MONTH($AX155)&lt;&gt;MONTH(BB$15)),
NETWORKDAYS.INTL($AW155,$AW155+_xlpm.DD,1,_xlpm.VD),
AND(MONTH($AW155)&lt;&gt;MONTH(BB$15),MONTH($AX155)=MONTH(BB$15)),
NETWORKDAYS.INTL(($AX155)-_xlpm.DD,$AX155,1,_xlpm.VD),
AND(MONTH($AW155)&lt;MONTH(BB$15),MONTH($AX155)&gt;MONTH(BB$15)),
NETWORKDAYS.INTL((EOMONTH(BB$15-1,1))-_xlpm.DD,EOMONTH(BB$15-1,1),1,_xlpm.VD),
AND(MONTH($AW155)=MONTH(BB$15),MONTH($AX155)=MONTH(BB$15)),
NETWORKDAYS.INTL($AW155,$AX155,1,_xlpm.VD)))),0)),
$DH155="месяц",
$BP155*BB155,
$DH155="неделя",
$BP155*BB155/7*(ROUNDUP((DAY(EOMONTH(BB$15,0)))/4,0))),
0)</f>
        <v/>
      </c>
      <c r="BT155" s="125">
        <f t="array" ref="BT155">
IFERROR(
_xlfn.IFS(
$DH155="день_1",
$BP155*$BL155/($AX155-$AW155+1)*BC155*(DAY(EOMONTH(BC$15,0))),
$DH155="день_2",
$BP155/30*MAX(MIN($AX155,EOMONTH(BC$15,0))-MAX($AW155,BC$15)+1,),
$DH155="раб.день",
$BP155/30*(IFERROR(
_xlfn.LET(_xlpm.VD,
CHOOSE(
{1;2;3;4;5;6;7;8;9;10;11;12;13;14;15;16;17;18},
45658,45659,45660,45661,45662,45663,45664,45665,45711,45724,45778,45779,45785,45786,45820,45821,45965,46022),
_xlfn.LET(_xlpm.DD,
MAX(MIN($AX155,EOMONTH(BC$15,0))-MAX($AW155,BC$15),),
_xlfn.IFS(
AND(MONTH($AW155)=MONTH(BC$15),MONTH($AX155)&lt;&gt;MONTH(BC$15)),
NETWORKDAYS.INTL($AW155,$AW155+_xlpm.DD,1,_xlpm.VD),
AND(MONTH($AW155)&lt;&gt;MONTH(BC$15),MONTH($AX155)=MONTH(BC$15)),
NETWORKDAYS.INTL(($AX155)-_xlpm.DD,$AX155,1,_xlpm.VD),
AND(MONTH($AW155)&lt;MONTH(BC$15),MONTH($AX155)&gt;MONTH(BC$15)),
NETWORKDAYS.INTL((EOMONTH(BC$15-1,1))-_xlpm.DD,EOMONTH(BC$15-1,1),1,_xlpm.VD),
AND(MONTH($AW155)=MONTH(BC$15),MONTH($AX155)=MONTH(BC$15)),
NETWORKDAYS.INTL($AW155,$AX155,1,_xlpm.VD)))),0)),
$DH155="месяц",
$BP155*BC155,
$DH155="неделя",
$BP155*BC155/7*(ROUNDUP((DAY(EOMONTH(BC$15,0)))/4,0))),
0)</f>
        <v/>
      </c>
      <c r="BU155" s="125">
        <f t="array" ref="BU155">
IFERROR(
_xlfn.IFS(
$DH155="день_1",
$BP155*$BL155/($AX155-$AW155+1)*BD155*(DAY(EOMONTH(BD$15,0))),
$DH155="день_2",
$BP155/30*MAX(MIN($AX155,EOMONTH(BD$15,0))-MAX($AW155,BD$15)+1,),
$DH155="раб.день",
$BP155/30*(IFERROR(
_xlfn.LET(_xlpm.VD,
CHOOSE(
{1;2;3;4;5;6;7;8;9;10;11;12;13;14;15;16;17;18},
45658,45659,45660,45661,45662,45663,45664,45665,45711,45724,45778,45779,45785,45786,45820,45821,45965,46022),
_xlfn.LET(_xlpm.DD,
MAX(MIN($AX155,EOMONTH(BD$15,0))-MAX($AW155,BD$15),),
_xlfn.IFS(
AND(MONTH($AW155)=MONTH(BD$15),MONTH($AX155)&lt;&gt;MONTH(BD$15)),
NETWORKDAYS.INTL($AW155,$AW155+_xlpm.DD,1,_xlpm.VD),
AND(MONTH($AW155)&lt;&gt;MONTH(BD$15),MONTH($AX155)=MONTH(BD$15)),
NETWORKDAYS.INTL(($AX155)-_xlpm.DD,$AX155,1,_xlpm.VD),
AND(MONTH($AW155)&lt;MONTH(BD$15),MONTH($AX155)&gt;MONTH(BD$15)),
NETWORKDAYS.INTL((EOMONTH(BD$15-1,1))-_xlpm.DD,EOMONTH(BD$15-1,1),1,_xlpm.VD),
AND(MONTH($AW155)=MONTH(BD$15),MONTH($AX155)=MONTH(BD$15)),
NETWORKDAYS.INTL($AW155,$AX155,1,_xlpm.VD)))),0)),
$DH155="месяц",
$BP155*BD155,
$DH155="неделя",
$BP155*BD155/7*(ROUNDUP((DAY(EOMONTH(BD$15,0)))/4,0))),
0)</f>
        <v/>
      </c>
      <c r="BV155" s="125">
        <f t="array" ref="BV155">
IFERROR(
_xlfn.IFS(
$DH155="день_1",
$BP155*$BL155/($AX155-$AW155+1)*BE155*(DAY(EOMONTH(BE$15,0))),
$DH155="день_2",
$BP155/30*MAX(MIN($AX155,EOMONTH(BE$15,0))-MAX($AW155,BE$15)+1,),
$DH155="раб.день",
$BP155/30*(IFERROR(
_xlfn.LET(_xlpm.VD,
CHOOSE(
{1;2;3;4;5;6;7;8;9;10;11;12;13;14;15;16;17;18},
45658,45659,45660,45661,45662,45663,45664,45665,45711,45724,45778,45779,45785,45786,45820,45821,45965,46022),
_xlfn.LET(_xlpm.DD,
MAX(MIN($AX155,EOMONTH(BE$15,0))-MAX($AW155,BE$15),),
_xlfn.IFS(
AND(MONTH($AW155)=MONTH(BE$15),MONTH($AX155)&lt;&gt;MONTH(BE$15)),
NETWORKDAYS.INTL($AW155,$AW155+_xlpm.DD,1,_xlpm.VD),
AND(MONTH($AW155)&lt;&gt;MONTH(BE$15),MONTH($AX155)=MONTH(BE$15)),
NETWORKDAYS.INTL(($AX155)-_xlpm.DD,$AX155,1,_xlpm.VD),
AND(MONTH($AW155)&lt;MONTH(BE$15),MONTH($AX155)&gt;MONTH(BE$15)),
NETWORKDAYS.INTL((EOMONTH(BE$15-1,1))-_xlpm.DD,EOMONTH(BE$15-1,1),1,_xlpm.VD),
AND(MONTH($AW155)=MONTH(BE$15),MONTH($AX155)=MONTH(BE$15)),
NETWORKDAYS.INTL($AW155,$AX155,1,_xlpm.VD)))),0)),
$DH155="месяц",
$BP155*BE155,
$DH155="неделя",
$BP155*BE155/7*(ROUNDUP((DAY(EOMONTH(BE$15,0)))/4,0))),
0)</f>
        <v/>
      </c>
      <c r="BW155" s="125">
        <f t="array" ref="BW155">
IFERROR(
_xlfn.IFS(
$DH155="день_1",
$BP155*$BL155/($AX155-$AW155+1)*BF155*(DAY(EOMONTH(BF$15,0))),
$DH155="день_2",
$BP155/30*MAX(MIN($AX155,EOMONTH(BF$15,0))-MAX($AW155,BF$15)+1,),
$DH155="раб.день",
$BP155/30*(IFERROR(
_xlfn.LET(_xlpm.VD,
CHOOSE(
{1;2;3;4;5;6;7;8;9;10;11;12;13;14;15;16;17;18},
45658,45659,45660,45661,45662,45663,45664,45665,45711,45724,45778,45779,45785,45786,45820,45821,45965,46022),
_xlfn.LET(_xlpm.DD,
MAX(MIN($AX155,EOMONTH(BF$15,0))-MAX($AW155,BF$15),),
_xlfn.IFS(
AND(MONTH($AW155)=MONTH(BF$15),MONTH($AX155)&lt;&gt;MONTH(BF$15)),
NETWORKDAYS.INTL($AW155,$AW155+_xlpm.DD,1,_xlpm.VD),
AND(MONTH($AW155)&lt;&gt;MONTH(BF$15),MONTH($AX155)=MONTH(BF$15)),
NETWORKDAYS.INTL(($AX155)-_xlpm.DD,$AX155,1,_xlpm.VD),
AND(MONTH($AW155)&lt;MONTH(BF$15),MONTH($AX155)&gt;MONTH(BF$15)),
NETWORKDAYS.INTL((EOMONTH(BF$15-1,1))-_xlpm.DD,EOMONTH(BF$15-1,1),1,_xlpm.VD),
AND(MONTH($AW155)=MONTH(BF$15),MONTH($AX155)=MONTH(BF$15)),
NETWORKDAYS.INTL($AW155,$AX155,1,_xlpm.VD)))),0)),
$DH155="месяц",
$BP155*BF155,
$DH155="неделя",
$BP155*BF155/7*(ROUNDUP((DAY(EOMONTH(BF$15,0)))/4,0))),
0)</f>
        <v/>
      </c>
      <c r="BX155" s="125">
        <f t="array" ref="BX155">
IFERROR(
_xlfn.IFS(
$DH155="день_1",
$BP155*$BL155/($AX155-$AW155+1)*BG155*(DAY(EOMONTH(BG$15,0))),
$DH155="день_2",
$BP155/30*MAX(MIN($AX155,EOMONTH(BG$15,0))-MAX($AW155,BG$15)+1,),
$DH155="раб.день",
$BP155/30*(IFERROR(
_xlfn.LET(_xlpm.VD,
CHOOSE(
{1;2;3;4;5;6;7;8;9;10;11;12;13;14;15;16;17;18},
45658,45659,45660,45661,45662,45663,45664,45665,45711,45724,45778,45779,45785,45786,45820,45821,45965,46022),
_xlfn.LET(_xlpm.DD,
MAX(MIN($AX155,EOMONTH(BG$15,0))-MAX($AW155,BG$15),),
_xlfn.IFS(
AND(MONTH($AW155)=MONTH(BG$15),MONTH($AX155)&lt;&gt;MONTH(BG$15)),
NETWORKDAYS.INTL($AW155,$AW155+_xlpm.DD,1,_xlpm.VD),
AND(MONTH($AW155)&lt;&gt;MONTH(BG$15),MONTH($AX155)=MONTH(BG$15)),
NETWORKDAYS.INTL(($AX155)-_xlpm.DD,$AX155,1,_xlpm.VD),
AND(MONTH($AW155)&lt;MONTH(BG$15),MONTH($AX155)&gt;MONTH(BG$15)),
NETWORKDAYS.INTL((EOMONTH(BG$15-1,1))-_xlpm.DD,EOMONTH(BG$15-1,1),1,_xlpm.VD),
AND(MONTH($AW155)=MONTH(BG$15),MONTH($AX155)=MONTH(BG$15)),
NETWORKDAYS.INTL($AW155,$AX155,1,_xlpm.VD)))),0)),
$DH155="месяц",
$BP155*BG155,
$DH155="неделя",
$BP155*BG155/7*(ROUNDUP((DAY(EOMONTH(BG$15,0)))/4,0))),
0)</f>
        <v/>
      </c>
      <c r="BY155" s="125">
        <f t="array" ref="BY155">
IFERROR(
_xlfn.IFS(
$DH155="день_1",
$BP155*$BL155/($AX155-$AW155+1)*BH155*(DAY(EOMONTH(BH$15,0))),
$DH155="день_2",
$BP155/30*MAX(MIN($AX155,EOMONTH(BH$15,0))-MAX($AW155,BH$15)+1,),
$DH155="раб.день",
$BP155/30*(IFERROR(
_xlfn.LET(_xlpm.VD,
CHOOSE(
{1;2;3;4;5;6;7;8;9;10;11;12;13;14;15;16;17;18},
45658,45659,45660,45661,45662,45663,45664,45665,45711,45724,45778,45779,45785,45786,45820,45821,45965,46022),
_xlfn.LET(_xlpm.DD,
MAX(MIN($AX155,EOMONTH(BH$15,0))-MAX($AW155,BH$15),),
_xlfn.IFS(
AND(MONTH($AW155)=MONTH(BH$15),MONTH($AX155)&lt;&gt;MONTH(BH$15)),
NETWORKDAYS.INTL($AW155,$AW155+_xlpm.DD,1,_xlpm.VD),
AND(MONTH($AW155)&lt;&gt;MONTH(BH$15),MONTH($AX155)=MONTH(BH$15)),
NETWORKDAYS.INTL(($AX155)-_xlpm.DD,$AX155,1,_xlpm.VD),
AND(MONTH($AW155)&lt;MONTH(BH$15),MONTH($AX155)&gt;MONTH(BH$15)),
NETWORKDAYS.INTL((EOMONTH(BH$15-1,1))-_xlpm.DD,EOMONTH(BH$15-1,1),1,_xlpm.VD),
AND(MONTH($AW155)=MONTH(BH$15),MONTH($AX155)=MONTH(BH$15)),
NETWORKDAYS.INTL($AW155,$AX155,1,_xlpm.VD)))),0)),
$DH155="месяц",
$BP155*BH155,
$DH155="неделя",
$BP155*BH155/7*(ROUNDUP((DAY(EOMONTH(BH$15,0)))/4,0))),
0)</f>
        <v/>
      </c>
      <c r="BZ155" s="125">
        <f t="array" ref="BZ155">
IFERROR(
_xlfn.IFS(
$DH155="день_1",
$BP155*$BL155/($AX155-$AW155+1)*BI155*(DAY(EOMONTH(BI$15,0))),
$DH155="день_2",
$BP155/30*MAX(MIN($AX155,EOMONTH(BI$15,0))-MAX($AW155,BI$15)+1,),
$DH155="раб.день",
$BP155/30*(IFERROR(
_xlfn.LET(_xlpm.VD,
CHOOSE(
{1;2;3;4;5;6;7;8;9;10;11;12;13;14;15;16;17;18},
45658,45659,45660,45661,45662,45663,45664,45665,45711,45724,45778,45779,45785,45786,45820,45821,45965,46022),
_xlfn.LET(_xlpm.DD,
MAX(MIN($AX155,EOMONTH(BI$15,0))-MAX($AW155,BI$15),),
_xlfn.IFS(
AND(MONTH($AW155)=MONTH(BI$15),MONTH($AX155)&lt;&gt;MONTH(BI$15)),
NETWORKDAYS.INTL($AW155,$AW155+_xlpm.DD,1,_xlpm.VD),
AND(MONTH($AW155)&lt;&gt;MONTH(BI$15),MONTH($AX155)=MONTH(BI$15)),
NETWORKDAYS.INTL(($AX155)-_xlpm.DD,$AX155,1,_xlpm.VD),
AND(MONTH($AW155)&lt;MONTH(BI$15),MONTH($AX155)&gt;MONTH(BI$15)),
NETWORKDAYS.INTL((EOMONTH(BI$15-1,1))-_xlpm.DD,EOMONTH(BI$15-1,1),1,_xlpm.VD),
AND(MONTH($AW155)=MONTH(BI$15),MONTH($AX155)=MONTH(BI$15)),
NETWORKDAYS.INTL($AW155,$AX155,1,_xlpm.VD)))),0)),
$DH155="месяц",
$BP155*BI155,
$DH155="неделя",
$BP155*BI155/7*(ROUNDUP((DAY(EOMONTH(BI$15,0)))/4,0))),
0)</f>
        <v/>
      </c>
      <c r="CA155" s="125">
        <f t="array" ref="CA155">
IFERROR(
_xlfn.IFS(
$DH155="день_1",
$BP155*$BL155/($AX155-$AW155+1)*BJ155*(DAY(EOMONTH(BJ$15,0))),
$DH155="день_2",
$BP155/30*MAX(MIN($AX155,EOMONTH(BJ$15,0))-MAX($AW155,BJ$15)+1,),
$DH155="раб.день",
$BP155/30*(IFERROR(
_xlfn.LET(_xlpm.VD,
CHOOSE(
{1;2;3;4;5;6;7;8;9;10;11;12;13;14;15;16;17;18},
45658,45659,45660,45661,45662,45663,45664,45665,45711,45724,45778,45779,45785,45786,45820,45821,45965,46022),
_xlfn.LET(_xlpm.DD,
MAX(MIN($AX155,EOMONTH(BJ$15,0))-MAX($AW155,BJ$15),),
_xlfn.IFS(
AND(MONTH($AW155)=MONTH(BJ$15),MONTH($AX155)&lt;&gt;MONTH(BJ$15)),
NETWORKDAYS.INTL($AW155,$AW155+_xlpm.DD,1,_xlpm.VD),
AND(MONTH($AW155)&lt;&gt;MONTH(BJ$15),MONTH($AX155)=MONTH(BJ$15)),
NETWORKDAYS.INTL(($AX155)-_xlpm.DD,$AX155,1,_xlpm.VD),
AND(MONTH($AW155)&lt;MONTH(BJ$15),MONTH($AX155)&gt;MONTH(BJ$15)),
NETWORKDAYS.INTL((EOMONTH(BJ$15-1,1))-_xlpm.DD,EOMONTH(BJ$15-1,1),1,_xlpm.VD),
AND(MONTH($AW155)=MONTH(BJ$15),MONTH($AX155)=MONTH(BJ$15)),
NETWORKDAYS.INTL($AW155,$AX155,1,_xlpm.VD)))),0)),
$DH155="месяц",
$BP155*BJ155,
$DH155="неделя",
$BP155*BJ155/7*(ROUNDUP((DAY(EOMONTH(BJ$15,0)))/4,0))),
0)</f>
        <v/>
      </c>
      <c r="CB155" s="125">
        <f t="array" ref="CB155">
IFERROR(
_xlfn.IFS(
$DH155="день_1",
$BP155*$BL155/($AX155-$AW155+1)*BK155*(DAY(EOMONTH(BK$15,0))),
$DH155="день_2",
$BP155/30*MAX(MIN($AX155,EOMONTH(BK$15,0))-MAX($AW155,BK$15)+1,),
$DH155="раб.день",
$BP155/30*(IFERROR(
_xlfn.LET(_xlpm.VD,
CHOOSE(
{1;2;3;4;5;6;7;8;9;10;11;12;13;14;15;16;17;18},
45658,45659,45660,45661,45662,45663,45664,45665,45711,45724,45778,45779,45785,45786,45820,45821,45965,46022),
_xlfn.LET(_xlpm.DD,
MAX(MIN($AX155,EOMONTH(BK$15,0))-MAX($AW155,BK$15),),
_xlfn.IFS(
AND(MONTH($AW155)=MONTH(BK$15),MONTH($AX155)&lt;&gt;MONTH(BK$15)),
NETWORKDAYS.INTL($AW155,$AW155+_xlpm.DD,1,_xlpm.VD),
AND(MONTH($AW155)&lt;&gt;MONTH(BK$15),MONTH($AX155)=MONTH(BK$15)),
NETWORKDAYS.INTL(($AX155)-_xlpm.DD,$AX155,1,_xlpm.VD),
AND(MONTH($AW155)&lt;MONTH(BK$15),MONTH($AX155)&gt;MONTH(BK$15)),
NETWORKDAYS.INTL((EOMONTH(BK$15-1,1))-_xlpm.DD,EOMONTH(BK$15-1,1),1,_xlpm.VD),
AND(MONTH($AW155)=MONTH(BK$15),MONTH($AX155)=MONTH(BK$15)),
NETWORKDAYS.INTL($AW155,$AX155,1,_xlpm.VD)))),0)),
$DH155="месяц",
$BP155*BK155,
$DH155="неделя",
$BP155*BK155/7*(ROUNDUP((DAY(EOMONTH(BK$15,0)))/4,0))),
0)</f>
        <v/>
      </c>
      <c r="CC155" s="125">
        <f>SUM($BQ155:$CB155)</f>
        <v/>
      </c>
      <c r="CD155" s="126">
        <f>SUM($EH155:$EH155)</f>
        <v/>
      </c>
      <c r="CE155" s="126">
        <f>$CD155*$AB155</f>
        <v/>
      </c>
      <c r="CF155" s="126">
        <f>SUM($EK155:$EK155)</f>
        <v/>
      </c>
      <c r="CG155" s="126">
        <f>$CF155*$AB155</f>
        <v/>
      </c>
      <c r="CH155" s="126">
        <f>SUM($CC155,$CE155,$CG155)</f>
        <v/>
      </c>
      <c r="CI155" s="126">
        <f>$CH155*(1+$CM155)</f>
        <v/>
      </c>
      <c r="CJ155" s="127" t="n">
        <v>0</v>
      </c>
      <c r="CK155" s="126">
        <f>SUM($CH155:$CH155)*(1+$CJ155)</f>
        <v/>
      </c>
      <c r="CL155" s="126">
        <f>SUM($CH155:$CH155)*(1+$CM155)</f>
        <v/>
      </c>
      <c r="CM155" s="59" t="inlineStr">
        <is>
          <t>20%</t>
        </is>
      </c>
      <c r="CN155" s="59" t="n"/>
      <c r="CO155" s="72" t="n"/>
      <c r="CP155" s="59" t="n"/>
      <c r="CQ155" s="73" t="n"/>
      <c r="CR155" s="73" t="n"/>
      <c r="CS155" s="73" t="n"/>
      <c r="CT155" s="72" t="n"/>
      <c r="CU155" s="79" t="inlineStr">
        <is>
          <t> </t>
        </is>
      </c>
      <c r="CV155" s="60" t="n"/>
      <c r="CW155" s="60" t="n"/>
      <c r="CX155" s="60" t="n"/>
      <c r="CY155" s="127">
        <f>IFERROR(($CC155-$EE155)/($EE155/(1-$DQ155)),0)</f>
        <v/>
      </c>
      <c r="CZ155" s="127">
        <f>IFERROR(1-$EI155/($CE155),0)</f>
        <v/>
      </c>
      <c r="DA155" s="127">
        <f>IFERROR(1-$EL155/($CG155),0)</f>
        <v/>
      </c>
      <c r="DB155" s="126">
        <f>ROUND(IFERROR(($CI155/(1+$CM155)-$EN155),0),2)</f>
        <v/>
      </c>
      <c r="DC155" s="128" t="n"/>
      <c r="DD155" s="125" t="n"/>
      <c r="DE155" s="75" t="n">
        <v>0</v>
      </c>
      <c r="DF155" s="128" t="n"/>
      <c r="DG155" s="125">
        <f>IF($DC155=0,0,$DD155*($DC155*100%-$DE155*$DF155))*SUM($AB155:$AB155)</f>
        <v/>
      </c>
      <c r="DH155" s="129" t="inlineStr">
        <is>
          <t>месяц</t>
        </is>
      </c>
      <c r="DI155" s="130">
        <f t="array" ref="DI155">IFERROR(
IF($ES155="LisChannel",
(ROUND(((INDEX({174.625;153.888888888889;130.972222222222},MATCH($AI155,{2;3;4}),0))*$AG155*$AI155),2)),0),0)</f>
        <v/>
      </c>
      <c r="DJ155" s="130">
        <f>
_xlfn.LET(_xlpm.X,
IFERROR(
IF($ES155="НовиковТВ",
(_xlfn.LET(_xlpm.NTV,
_xlfn.LET(_xlpm.MIN,350000,
IF(SUMIFS($DI:$DI,$ES:$ES,"НовиковТВ")&lt;=_xlpm.MIN,
(SUMIFS($DI:$DI,$ES:$ES,"НовиковТВ")/(COUNTIFS($ES:$ES,"НовиковТВ")))*_xlpm.MIN/SUMIFS($DI:$DI,$ES:$ES,"НовиковТВ"),
DI155)),
_xlpm.NTV+$DG155/(1-(1-(_xlpm.NTV)*(1-$DL155)*(1-$DM155)*(1-$DN155)*(1-$DO155)*(1-$DP155)/_xlpm.NTV))))/(1+$EP155),
$DI155+$DG155/(1-(1-($DI155)*(1-$DL155)*(1-$DM155)*(1-$DN155)*(1-$DO155)*(1-$DP155)/$DI155))),
0),
_xlpm.X*(1+$CM155)*(1+$CW155)-_xlpm.X*(1+$CM155)+_xlpm.X)</f>
        <v/>
      </c>
      <c r="DK155" s="125" t="inlineStr">
        <is>
          <t>послед.</t>
        </is>
      </c>
      <c r="DL155" s="63" t="n">
        <v>0</v>
      </c>
      <c r="DM155" s="63" t="n">
        <v>0</v>
      </c>
      <c r="DN155" s="63" t="n">
        <v>0</v>
      </c>
      <c r="DO155" s="63" t="n">
        <v>0</v>
      </c>
      <c r="DP155" s="63" t="n">
        <v>0</v>
      </c>
      <c r="DQ155" s="63">
        <f t="array" ref="DQ155">IFERROR(_xlfn.IFS(
$DK155="послед.",1-(1-$DL155)*(1-$DM155)*(1-$DN155)*(1-$DO155)*(1-$DP155),
$DK155="сумм.",$DL155+$DM155+$DN155+$DO155+$DP155),
0)</f>
        <v/>
      </c>
      <c r="DR155" s="125">
        <f t="array" ref="DR155">
IFERROR(
_xlfn.IFS(
$BL155=0,
0,
$BL155&gt;0,
_xlfn.IFS($DK155="послед.",
$DJ155*(1-$DL155)*(1-$DM155)*(1-$DN155)*(1-$DO155)*(1-$DP155),
$DK155="сумм.",
$DJ155*(1-($DL155+$DM155+$DN155+$DO155+$DP155)))),0)</f>
        <v/>
      </c>
      <c r="DS155" s="125">
        <f t="array" ref="DS155">
IFERROR(_xlfn.IFS(
$DH155="день_1",
$DR155*$BL155/($AX155-$AW155+1)*AZ155*(DAY(EOMONTH(AZ$15,0))),
$DH155="день_2",
$DR155/30*MAX(MIN($AX155,EOMONTH(AZ$15,0))-MAX($AW155,AZ$15)+1,),
$DH155="раб.день",
$DR155/30*(IFERROR(
_xlfn.LET(_xlpm.VD,
CHOOSE(
{1;2;3;4;5;6;7;8;9;10;11;12;13;14;15;16;17;18},
45658,45659,45660,45661,45662,45663,45664,45665,45711,45724,45778,45779,45785,45786,45820,45821,45965,46022),
_xlfn.LET(_xlpm.DD,
MAX(MIN($AX155,EOMONTH(AZ$15,0))-MAX($AW155,AZ$15),),
_xlfn.IFS(
AND(MONTH($AW155)=MONTH(AZ$15),MONTH($AX155)&lt;&gt;MONTH(AZ$15)),
NETWORKDAYS.INTL($AW155,$AW155+_xlpm.DD,1,_xlpm.VD),
AND(MONTH($AW155)&lt;&gt;MONTH(AZ$15),MONTH($AX155)=MONTH(AZ$15)),
NETWORKDAYS.INTL(($AX155)-_xlpm.DD,$AX155,1,_xlpm.VD),
AND(MONTH($AW155)&lt;MONTH(AZ$15),MONTH($AX155)&gt;MONTH(AZ$15)),
NETWORKDAYS.INTL((EOMONTH(AZ$15-1,1))-_xlpm.DD,EOMONTH(AZ$15-1,1),1,_xlpm.VD),
AND(MONTH($AW155)=MONTH(AZ$15),MONTH($AX155)=MONTH(AZ$15)),
NETWORKDAYS.INTL($AW155,$AX155,1,_xlpm.VD)))),0)),
$DH155="месяц",
$DR155*AZ155,
$DH155="неделя",
$DR155*AZ155/7*(ROUNDUP((DAY(EOMONTH(AZ$15,0)))/4,0))),
0)</f>
        <v/>
      </c>
      <c r="DT155" s="125">
        <f t="array" ref="DT155">
IFERROR(_xlfn.IFS(
$DH155="день_1",
$DR155*$BL155/($AX155-$AW155+1)*BA155*(DAY(EOMONTH(BA$15,0))),
$DH155="день_2",
$DR155/30*MAX(MIN($AX155,EOMONTH(BA$15,0))-MAX($AW155,BA$15)+1,),
$DH155="раб.день",
$DR155/30*(IFERROR(
_xlfn.LET(_xlpm.VD,
CHOOSE(
{1;2;3;4;5;6;7;8;9;10;11;12;13;14;15;16;17;18},
45658,45659,45660,45661,45662,45663,45664,45665,45711,45724,45778,45779,45785,45786,45820,45821,45965,46022),
_xlfn.LET(_xlpm.DD,
MAX(MIN($AX155,EOMONTH(BA$15,0))-MAX($AW155,BA$15),),
_xlfn.IFS(
AND(MONTH($AW155)=MONTH(BA$15),MONTH($AX155)&lt;&gt;MONTH(BA$15)),
NETWORKDAYS.INTL($AW155,$AW155+_xlpm.DD,1,_xlpm.VD),
AND(MONTH($AW155)&lt;&gt;MONTH(BA$15),MONTH($AX155)=MONTH(BA$15)),
NETWORKDAYS.INTL(($AX155)-_xlpm.DD,$AX155,1,_xlpm.VD),
AND(MONTH($AW155)&lt;MONTH(BA$15),MONTH($AX155)&gt;MONTH(BA$15)),
NETWORKDAYS.INTL((EOMONTH(BA$15-1,1))-_xlpm.DD,EOMONTH(BA$15-1,1),1,_xlpm.VD),
AND(MONTH($AW155)=MONTH(BA$15),MONTH($AX155)=MONTH(BA$15)),
NETWORKDAYS.INTL($AW155,$AX155,1,_xlpm.VD)))),0)),
$DH155="месяц",
$DR155*BA155,
$DH155="неделя",
$DR155*BA155/7*(ROUNDUP((DAY(EOMONTH(BA$15,0)))/4,0))),
0)</f>
        <v/>
      </c>
      <c r="DU155" s="125">
        <f t="array" ref="DU155">
IFERROR(_xlfn.IFS(
$DH155="день_1",
$DR155*$BL155/($AX155-$AW155+1)*BB155*(DAY(EOMONTH(BB$15,0))),
$DH155="день_2",
$DR155/30*MAX(MIN($AX155,EOMONTH(BB$15,0))-MAX($AW155,BB$15)+1,),
$DH155="раб.день",
$DR155/30*(IFERROR(
_xlfn.LET(_xlpm.VD,
CHOOSE(
{1;2;3;4;5;6;7;8;9;10;11;12;13;14;15;16;17;18},
45658,45659,45660,45661,45662,45663,45664,45665,45711,45724,45778,45779,45785,45786,45820,45821,45965,46022),
_xlfn.LET(_xlpm.DD,
MAX(MIN($AX155,EOMONTH(BB$15,0))-MAX($AW155,BB$15),),
_xlfn.IFS(
AND(MONTH($AW155)=MONTH(BB$15),MONTH($AX155)&lt;&gt;MONTH(BB$15)),
NETWORKDAYS.INTL($AW155,$AW155+_xlpm.DD,1,_xlpm.VD),
AND(MONTH($AW155)&lt;&gt;MONTH(BB$15),MONTH($AX155)=MONTH(BB$15)),
NETWORKDAYS.INTL(($AX155)-_xlpm.DD,$AX155,1,_xlpm.VD),
AND(MONTH($AW155)&lt;MONTH(BB$15),MONTH($AX155)&gt;MONTH(BB$15)),
NETWORKDAYS.INTL((EOMONTH(BB$15-1,1))-_xlpm.DD,EOMONTH(BB$15-1,1),1,_xlpm.VD),
AND(MONTH($AW155)=MONTH(BB$15),MONTH($AX155)=MONTH(BB$15)),
NETWORKDAYS.INTL($AW155,$AX155,1,_xlpm.VD)))),0)),
$DH155="месяц",
$DR155*BB155,
$DH155="неделя",
$DR155*BB155/7*(ROUNDUP((DAY(EOMONTH(BB$15,0)))/4,0))),
0)</f>
        <v/>
      </c>
      <c r="DV155" s="125">
        <f t="array" ref="DV155">
IFERROR(_xlfn.IFS(
$DH155="день_1",
$DR155*$BL155/($AX155-$AW155+1)*BC155*(DAY(EOMONTH(BC$15,0))),
$DH155="день_2",
$DR155/30*MAX(MIN($AX155,EOMONTH(BC$15,0))-MAX($AW155,BC$15)+1,),
$DH155="раб.день",
$DR155/30*(IFERROR(
_xlfn.LET(_xlpm.VD,
CHOOSE(
{1;2;3;4;5;6;7;8;9;10;11;12;13;14;15;16;17;18},
45658,45659,45660,45661,45662,45663,45664,45665,45711,45724,45778,45779,45785,45786,45820,45821,45965,46022),
_xlfn.LET(_xlpm.DD,
MAX(MIN($AX155,EOMONTH(BC$15,0))-MAX($AW155,BC$15),),
_xlfn.IFS(
AND(MONTH($AW155)=MONTH(BC$15),MONTH($AX155)&lt;&gt;MONTH(BC$15)),
NETWORKDAYS.INTL($AW155,$AW155+_xlpm.DD,1,_xlpm.VD),
AND(MONTH($AW155)&lt;&gt;MONTH(BC$15),MONTH($AX155)=MONTH(BC$15)),
NETWORKDAYS.INTL(($AX155)-_xlpm.DD,$AX155,1,_xlpm.VD),
AND(MONTH($AW155)&lt;MONTH(BC$15),MONTH($AX155)&gt;MONTH(BC$15)),
NETWORKDAYS.INTL((EOMONTH(BC$15-1,1))-_xlpm.DD,EOMONTH(BC$15-1,1),1,_xlpm.VD),
AND(MONTH($AW155)=MONTH(BC$15),MONTH($AX155)=MONTH(BC$15)),
NETWORKDAYS.INTL($AW155,$AX155,1,_xlpm.VD)))),0)),
$DH155="месяц",
$DR155*BC155,
$DH155="неделя",
$DR155*BC155/7*(ROUNDUP((DAY(EOMONTH(BC$15,0)))/4,0))),
0)</f>
        <v/>
      </c>
      <c r="DW155" s="125">
        <f t="array" ref="DW155">
IFERROR(_xlfn.IFS(
$DH155="день_1",
$DR155*$BL155/($AX155-$AW155+1)*BD155*(DAY(EOMONTH(BD$15,0))),
$DH155="день_2",
$DR155/30*MAX(MIN($AX155,EOMONTH(BD$15,0))-MAX($AW155,BD$15)+1,),
$DH155="раб.день",
$DR155/30*(IFERROR(
_xlfn.LET(_xlpm.VD,
CHOOSE(
{1;2;3;4;5;6;7;8;9;10;11;12;13;14;15;16;17;18},
45658,45659,45660,45661,45662,45663,45664,45665,45711,45724,45778,45779,45785,45786,45820,45821,45965,46022),
_xlfn.LET(_xlpm.DD,
MAX(MIN($AX155,EOMONTH(BD$15,0))-MAX($AW155,BD$15),),
_xlfn.IFS(
AND(MONTH($AW155)=MONTH(BD$15),MONTH($AX155)&lt;&gt;MONTH(BD$15)),
NETWORKDAYS.INTL($AW155,$AW155+_xlpm.DD,1,_xlpm.VD),
AND(MONTH($AW155)&lt;&gt;MONTH(BD$15),MONTH($AX155)=MONTH(BD$15)),
NETWORKDAYS.INTL(($AX155)-_xlpm.DD,$AX155,1,_xlpm.VD),
AND(MONTH($AW155)&lt;MONTH(BD$15),MONTH($AX155)&gt;MONTH(BD$15)),
NETWORKDAYS.INTL((EOMONTH(BD$15-1,1))-_xlpm.DD,EOMONTH(BD$15-1,1),1,_xlpm.VD),
AND(MONTH($AW155)=MONTH(BD$15),MONTH($AX155)=MONTH(BD$15)),
NETWORKDAYS.INTL($AW155,$AX155,1,_xlpm.VD)))),0)),
$DH155="месяц",
$DR155*BD155,
$DH155="неделя",
$DR155*BD155/7*(ROUNDUP((DAY(EOMONTH(BD$15,0)))/4,0))),
0)</f>
        <v/>
      </c>
      <c r="DX155" s="125">
        <f t="array" ref="DX155">
IFERROR(_xlfn.IFS(
$DH155="день_1",
$DR155*$BL155/($AX155-$AW155+1)*BE155*(DAY(EOMONTH(BE$15,0))),
$DH155="день_2",
$DR155/30*MAX(MIN($AX155,EOMONTH(BE$15,0))-MAX($AW155,BE$15)+1,),
$DH155="раб.день",
$DR155/30*(IFERROR(
_xlfn.LET(_xlpm.VD,
CHOOSE(
{1;2;3;4;5;6;7;8;9;10;11;12;13;14;15;16;17;18},
45658,45659,45660,45661,45662,45663,45664,45665,45711,45724,45778,45779,45785,45786,45820,45821,45965,46022),
_xlfn.LET(_xlpm.DD,
MAX(MIN($AX155,EOMONTH(BE$15,0))-MAX($AW155,BE$15),),
_xlfn.IFS(
AND(MONTH($AW155)=MONTH(BE$15),MONTH($AX155)&lt;&gt;MONTH(BE$15)),
NETWORKDAYS.INTL($AW155,$AW155+_xlpm.DD,1,_xlpm.VD),
AND(MONTH($AW155)&lt;&gt;MONTH(BE$15),MONTH($AX155)=MONTH(BE$15)),
NETWORKDAYS.INTL(($AX155)-_xlpm.DD,$AX155,1,_xlpm.VD),
AND(MONTH($AW155)&lt;MONTH(BE$15),MONTH($AX155)&gt;MONTH(BE$15)),
NETWORKDAYS.INTL((EOMONTH(BE$15-1,1))-_xlpm.DD,EOMONTH(BE$15-1,1),1,_xlpm.VD),
AND(MONTH($AW155)=MONTH(BE$15),MONTH($AX155)=MONTH(BE$15)),
NETWORKDAYS.INTL($AW155,$AX155,1,_xlpm.VD)))),0)),
$DH155="месяц",
$DR155*BE155,
$DH155="неделя",
$DR155*BE155/7*(ROUNDUP((DAY(EOMONTH(BE$15,0)))/4,0))),
0)</f>
        <v/>
      </c>
      <c r="DY155" s="125">
        <f t="array" ref="DY155">
IFERROR(_xlfn.IFS(
$DH155="день_1",
$DR155*$BL155/($AX155-$AW155+1)*BF155*(DAY(EOMONTH(BF$15,0))),
$DH155="день_2",
$DR155/30*MAX(MIN($AX155,EOMONTH(BF$15,0))-MAX($AW155,BF$15)+1,),
$DH155="раб.день",
$DR155/30*(IFERROR(
_xlfn.LET(_xlpm.VD,
CHOOSE(
{1;2;3;4;5;6;7;8;9;10;11;12;13;14;15;16;17;18},
45658,45659,45660,45661,45662,45663,45664,45665,45711,45724,45778,45779,45785,45786,45820,45821,45965,46022),
_xlfn.LET(_xlpm.DD,
MAX(MIN($AX155,EOMONTH(BF$15,0))-MAX($AW155,BF$15),),
_xlfn.IFS(
AND(MONTH($AW155)=MONTH(BF$15),MONTH($AX155)&lt;&gt;MONTH(BF$15)),
NETWORKDAYS.INTL($AW155,$AW155+_xlpm.DD,1,_xlpm.VD),
AND(MONTH($AW155)&lt;&gt;MONTH(BF$15),MONTH($AX155)=MONTH(BF$15)),
NETWORKDAYS.INTL(($AX155)-_xlpm.DD,$AX155,1,_xlpm.VD),
AND(MONTH($AW155)&lt;MONTH(BF$15),MONTH($AX155)&gt;MONTH(BF$15)),
NETWORKDAYS.INTL((EOMONTH(BF$15-1,1))-_xlpm.DD,EOMONTH(BF$15-1,1),1,_xlpm.VD),
AND(MONTH($AW155)=MONTH(BF$15),MONTH($AX155)=MONTH(BF$15)),
NETWORKDAYS.INTL($AW155,$AX155,1,_xlpm.VD)))),0)),
$DH155="месяц",
$DR155*BF155,
$DH155="неделя",
$DR155*BF155/7*(ROUNDUP((DAY(EOMONTH(BF$15,0)))/4,0))),
0)</f>
        <v/>
      </c>
      <c r="DZ155" s="125">
        <f t="array" ref="DZ155">
IFERROR(_xlfn.IFS(
$DH155="день_1",
$DR155*$BL155/($AX155-$AW155+1)*BG155*(DAY(EOMONTH(BG$15,0))),
$DH155="день_2",
$DR155/30*MAX(MIN($AX155,EOMONTH(BG$15,0))-MAX($AW155,BG$15)+1,),
$DH155="раб.день",
$DR155/30*(IFERROR(
_xlfn.LET(_xlpm.VD,
CHOOSE(
{1;2;3;4;5;6;7;8;9;10;11;12;13;14;15;16;17;18},
45658,45659,45660,45661,45662,45663,45664,45665,45711,45724,45778,45779,45785,45786,45820,45821,45965,46022),
_xlfn.LET(_xlpm.DD,
MAX(MIN($AX155,EOMONTH(BG$15,0))-MAX($AW155,BG$15),),
_xlfn.IFS(
AND(MONTH($AW155)=MONTH(BG$15),MONTH($AX155)&lt;&gt;MONTH(BG$15)),
NETWORKDAYS.INTL($AW155,$AW155+_xlpm.DD,1,_xlpm.VD),
AND(MONTH($AW155)&lt;&gt;MONTH(BG$15),MONTH($AX155)=MONTH(BG$15)),
NETWORKDAYS.INTL(($AX155)-_xlpm.DD,$AX155,1,_xlpm.VD),
AND(MONTH($AW155)&lt;MONTH(BG$15),MONTH($AX155)&gt;MONTH(BG$15)),
NETWORKDAYS.INTL((EOMONTH(BG$15-1,1))-_xlpm.DD,EOMONTH(BG$15-1,1),1,_xlpm.VD),
AND(MONTH($AW155)=MONTH(BG$15),MONTH($AX155)=MONTH(BG$15)),
NETWORKDAYS.INTL($AW155,$AX155,1,_xlpm.VD)))),0)),
$DH155="месяц",
$DR155*BG155,
$DH155="неделя",
$DR155*BG155/7*(ROUNDUP((DAY(EOMONTH(BG$15,0)))/4,0))),
0)</f>
        <v/>
      </c>
      <c r="EA155" s="125">
        <f t="array" ref="EA155">
IFERROR(_xlfn.IFS(
$DH155="день_1",
$DR155*$BL155/($AX155-$AW155+1)*BH155*(DAY(EOMONTH(BH$15,0))),
$DH155="день_2",
$DR155/30*MAX(MIN($AX155,EOMONTH(BH$15,0))-MAX($AW155,BH$15)+1,),
$DH155="раб.день",
$DR155/30*(IFERROR(
_xlfn.LET(_xlpm.VD,
CHOOSE(
{1;2;3;4;5;6;7;8;9;10;11;12;13;14;15;16;17;18},
45658,45659,45660,45661,45662,45663,45664,45665,45711,45724,45778,45779,45785,45786,45820,45821,45965,46022),
_xlfn.LET(_xlpm.DD,
MAX(MIN($AX155,EOMONTH(BH$15,0))-MAX($AW155,BH$15),),
_xlfn.IFS(
AND(MONTH($AW155)=MONTH(BH$15),MONTH($AX155)&lt;&gt;MONTH(BH$15)),
NETWORKDAYS.INTL($AW155,$AW155+_xlpm.DD,1,_xlpm.VD),
AND(MONTH($AW155)&lt;&gt;MONTH(BH$15),MONTH($AX155)=MONTH(BH$15)),
NETWORKDAYS.INTL(($AX155)-_xlpm.DD,$AX155,1,_xlpm.VD),
AND(MONTH($AW155)&lt;MONTH(BH$15),MONTH($AX155)&gt;MONTH(BH$15)),
NETWORKDAYS.INTL((EOMONTH(BH$15-1,1))-_xlpm.DD,EOMONTH(BH$15-1,1),1,_xlpm.VD),
AND(MONTH($AW155)=MONTH(BH$15),MONTH($AX155)=MONTH(BH$15)),
NETWORKDAYS.INTL($AW155,$AX155,1,_xlpm.VD)))),0)),
$DH155="месяц",
$DR155*BH155,
$DH155="неделя",
$DR155*BH155/7*(ROUNDUP((DAY(EOMONTH(BH$15,0)))/4,0))),
0)</f>
        <v/>
      </c>
      <c r="EB155" s="125">
        <f t="array" ref="EB155">
IFERROR(_xlfn.IFS(
$DH155="день_1",
$DR155*$BL155/($AX155-$AW155+1)*BI155*(DAY(EOMONTH(BI$15,0))),
$DH155="день_2",
$DR155/30*MAX(MIN($AX155,EOMONTH(BI$15,0))-MAX($AW155,BI$15)+1,),
$DH155="раб.день",
$DR155/30*(IFERROR(
_xlfn.LET(_xlpm.VD,
CHOOSE(
{1;2;3;4;5;6;7;8;9;10;11;12;13;14;15;16;17;18},
45658,45659,45660,45661,45662,45663,45664,45665,45711,45724,45778,45779,45785,45786,45820,45821,45965,46022),
_xlfn.LET(_xlpm.DD,
MAX(MIN($AX155,EOMONTH(BI$15,0))-MAX($AW155,BI$15),),
_xlfn.IFS(
AND(MONTH($AW155)=MONTH(BI$15),MONTH($AX155)&lt;&gt;MONTH(BI$15)),
NETWORKDAYS.INTL($AW155,$AW155+_xlpm.DD,1,_xlpm.VD),
AND(MONTH($AW155)&lt;&gt;MONTH(BI$15),MONTH($AX155)=MONTH(BI$15)),
NETWORKDAYS.INTL(($AX155)-_xlpm.DD,$AX155,1,_xlpm.VD),
AND(MONTH($AW155)&lt;MONTH(BI$15),MONTH($AX155)&gt;MONTH(BI$15)),
NETWORKDAYS.INTL((EOMONTH(BI$15-1,1))-_xlpm.DD,EOMONTH(BI$15-1,1),1,_xlpm.VD),
AND(MONTH($AW155)=MONTH(BI$15),MONTH($AX155)=MONTH(BI$15)),
NETWORKDAYS.INTL($AW155,$AX155,1,_xlpm.VD)))),0)),
$DH155="месяц",
$DR155*BI155,
$DH155="неделя",
$DR155*BI155/7*(ROUNDUP((DAY(EOMONTH(BI$15,0)))/4,0))),
0)</f>
        <v/>
      </c>
      <c r="EC155" s="125">
        <f t="array" ref="EC155">
IFERROR(_xlfn.IFS(
$DH155="день_1",
$DR155*$BL155/($AX155-$AW155+1)*BJ155*(DAY(EOMONTH(BJ$15,0))),
$DH155="день_2",
$DR155/30*MAX(MIN($AX155,EOMONTH(BJ$15,0))-MAX($AW155,BJ$15)+1,),
$DH155="раб.день",
$DR155/30*(IFERROR(
_xlfn.LET(_xlpm.VD,
CHOOSE(
{1;2;3;4;5;6;7;8;9;10;11;12;13;14;15;16;17;18},
45658,45659,45660,45661,45662,45663,45664,45665,45711,45724,45778,45779,45785,45786,45820,45821,45965,46022),
_xlfn.LET(_xlpm.DD,
MAX(MIN($AX155,EOMONTH(BJ$15,0))-MAX($AW155,BJ$15),),
_xlfn.IFS(
AND(MONTH($AW155)=MONTH(BJ$15),MONTH($AX155)&lt;&gt;MONTH(BJ$15)),
NETWORKDAYS.INTL($AW155,$AW155+_xlpm.DD,1,_xlpm.VD),
AND(MONTH($AW155)&lt;&gt;MONTH(BJ$15),MONTH($AX155)=MONTH(BJ$15)),
NETWORKDAYS.INTL(($AX155)-_xlpm.DD,$AX155,1,_xlpm.VD),
AND(MONTH($AW155)&lt;MONTH(BJ$15),MONTH($AX155)&gt;MONTH(BJ$15)),
NETWORKDAYS.INTL((EOMONTH(BJ$15-1,1))-_xlpm.DD,EOMONTH(BJ$15-1,1),1,_xlpm.VD),
AND(MONTH($AW155)=MONTH(BJ$15),MONTH($AX155)=MONTH(BJ$15)),
NETWORKDAYS.INTL($AW155,$AX155,1,_xlpm.VD)))),0)),
$DH155="месяц",
$DR155*BJ155,
$DH155="неделя",
$DR155*BJ155/7*(ROUNDUP((DAY(EOMONTH(BJ$15,0)))/4,0))),
0)</f>
        <v/>
      </c>
      <c r="ED155" s="125">
        <f t="array" ref="ED155">
IFERROR(_xlfn.IFS(
$DH155="день_1",
$DR155*$BL155/($AX155-$AW155+1)*BK155*(DAY(EOMONTH(BK$15,0))),
$DH155="день_2",
$DR155/30*MAX(MIN($AX155,EOMONTH(BK$15,0))-MAX($AW155,BK$15)+1,),
$DH155="раб.день",
$DR155/30*(IFERROR(
_xlfn.LET(_xlpm.VD,
CHOOSE(
{1;2;3;4;5;6;7;8;9;10;11;12;13;14;15;16;17;18},
45658,45659,45660,45661,45662,45663,45664,45665,45711,45724,45778,45779,45785,45786,45820,45821,45965,46022),
_xlfn.LET(_xlpm.DD,
MAX(MIN($AX155,EOMONTH(BK$15,0))-MAX($AW155,BK$15),),
_xlfn.IFS(
AND(MONTH($AW155)=MONTH(BK$15),MONTH($AX155)&lt;&gt;MONTH(BK$15)),
NETWORKDAYS.INTL($AW155,$AW155+_xlpm.DD,1,_xlpm.VD),
AND(MONTH($AW155)&lt;&gt;MONTH(BK$15),MONTH($AX155)=MONTH(BK$15)),
NETWORKDAYS.INTL(($AX155)-_xlpm.DD,$AX155,1,_xlpm.VD),
AND(MONTH($AW155)&lt;MONTH(BK$15),MONTH($AX155)&gt;MONTH(BK$15)),
NETWORKDAYS.INTL((EOMONTH(BK$15-1,1))-_xlpm.DD,EOMONTH(BK$15-1,1),1,_xlpm.VD),
AND(MONTH($AW155)=MONTH(BK$15),MONTH($AX155)=MONTH(BK$15)),
NETWORKDAYS.INTL($AW155,$AX155,1,_xlpm.VD)))),0)),
$DH155="месяц",
$DR155*BK155,
$DH155="неделя",
$DR155*BK155/7*(ROUNDUP((DAY(EOMONTH(BK$15,0)))/4,0))),
0)</f>
        <v/>
      </c>
      <c r="EE155" s="125">
        <f>SUM($DS155,$DT155,$DU155,$DV155,$DW155,$DX155,$DY155,$DZ155,$EA155,$EB155,$EC155,$ED155)</f>
        <v/>
      </c>
      <c r="EF155" s="125">
        <f>IFERROR(ROUND($EE155*(1+$EP155),2),0)</f>
        <v/>
      </c>
      <c r="EG155" s="128" t="n">
        <v>1</v>
      </c>
      <c r="EH155" s="126" t="n">
        <v>0</v>
      </c>
      <c r="EI155" s="126">
        <f>ROUND(SUM($EH155:$EH155)*SUM($AB155:$AB155)*$EG155,2)</f>
        <v/>
      </c>
      <c r="EJ155" s="126">
        <f>ROUND($EI155*(1+$EP155),2)</f>
        <v/>
      </c>
      <c r="EK155" s="126" t="n">
        <v>0</v>
      </c>
      <c r="EL155" s="126">
        <f>ROUND(SUM($EK155:$EK155)*SUM($AB155:$AB155)*$EG155,2)</f>
        <v/>
      </c>
      <c r="EM155" s="126">
        <f>ROUND($EL155*(1+$EP155),2)</f>
        <v/>
      </c>
      <c r="EN155" s="126">
        <f>SUM($EE155,$EI155,$EL155)</f>
        <v/>
      </c>
      <c r="EO155" s="126">
        <f>SUM($EF155,$EJ155,$EM155)</f>
        <v/>
      </c>
      <c r="EP155" s="59" t="inlineStr">
        <is>
          <t>20%</t>
        </is>
      </c>
      <c r="EQ155" s="59" t="n"/>
      <c r="ER155" s="60">
        <f t="array" ref="ER155">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MATCH(ES155,
{"AMS";"RussOutdoor";"HD Outdoor";"Ingroup";"IQ";"Ledproduction";"LisChannel";"Logic";"Media-PPL";"NovikovTV | НовиковТВ";"SMA";"SOK";"КрокусТВ | CrocusTV | IndoorTV";"Сити";"ТЯК Москва"},
0)),"")</f>
        <v/>
      </c>
      <c r="ES155" s="60" t="n"/>
      <c r="ET155" s="60">
        <f t="array" ref="ET155">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MATCH(ES155,
{"AMS";"RussOutdoor";"HD Outdoor";"Ingroup";"IQ";"Ledproduction";"LisChannel";"Logic";"Media-PPL";"NovikovTV | НовиковТВ";"SMA";"SOK";"КрокусТВ | CrocusTV | IndoorTV";"Сити";"ТЯК Москва"},
0)),"")</f>
        <v/>
      </c>
      <c r="EU155" s="60" t="n"/>
      <c r="EV155" s="60" t="n"/>
      <c r="EX155" s="110">
        <f t="array" ref="EX155">
($AR155/30
+N("ТРАФИК ПЛОЩАДКИ"))*
(IFERROR(
_xlfn.LET(
_xlpm.GPR,
HLOOKUP($L155,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(MATCH($T155,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IF($Q155="цифровой",_xlpm.GPR/$AG155,_xlpm.GPR/60)),
0)
+N("DWELL TIME"))*
(IF($AB155=0,0,IF($AB155=1,0.3,IF($AB155=2,0.5,IF($AB155&gt;2,1))))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_xlfn.IFS($AC155="да",1.2,$AC155="нет",1)*
_xlfn.IFS($AD155="да",1.2,$AD155="нет",1)*
IF(R155="статический",1,1.2)*
$X155*
INDEX(
{1.2;1;1.2;1.2;1;1.2;1.2;1.2;1.2;1.2;1.2;1;1.2;1.2;1.2;1.2;1;1;1.2;1.2;1.2;1;1;1;1;1.2;1.2;1.2;1.2;1;1;1;1;1.2;1.2;1.2;1.2;1.2;1.2;1.2;1.2;1;1;1.2;1;1;1;1;1.5;1;1;1.5;1.5;1.2},
MATCH($Q155,_xlpm.MI,0)))&gt;{0.02;0.04;0.06;0.1;0.2;0.4;0.6;0.8;1;2;4;6})),
{0;1;2;3;4;5;6;7;8;9;10;11;12},
0)))
+N("КОЭФФИЦИЕНТ КОНТАКТА"))))*
(_xlfn.IFS($X155&lt;0.1,$X155/1000,$X155&gt;25,5.2,AND($X155&gt;=0.1,$X155&lt;=25),(($X155*2+0.1)/10)*($X155/10)))*
IFERROR((_xlfn.LET(
_xlpm.MA,
{0;0.8;0.85;0.9;0.95;1},
_xlpm.MAA,
{0;1;2;3;4;5},
INDEX(_xlpm.MA,MATCH(SUMPRODUCT(--((IF(ROUND(_xlpm.MAA,1)&gt;5,5,ROUND($AB155,1)))&gt;{0;1;2;3;4;5})),_xlpm.MAA,0)))
+N("КОЭФФИЦИЕНТ КОЛ-ВО КОНСТРУКЦИЙ")),1)*
$AB155,0))*
(IF($Q155="цифровой",$AG155/15*$AI155,1)
+N("ДЛЯ ЦИФРЫ"))</f>
        <v/>
      </c>
      <c r="EY155" s="110">
        <f>IFERROR(EX155*AY155,0)</f>
        <v/>
      </c>
      <c r="EZ155" s="131">
        <f>IFERROR(DP155/EY155*1000,0)</f>
        <v/>
      </c>
      <c r="FA155" s="112">
        <f>IFERROR(FC155/FB155,0)</f>
        <v/>
      </c>
      <c r="FB155" s="112">
        <f>IFERROR((FC155/(EY155/FF155*#REF!))*0.825,0)</f>
        <v/>
      </c>
      <c r="FC155" s="112">
        <f>IFERROR(((EX155*30/AR155)*100)/30,0)</f>
        <v/>
      </c>
      <c r="FD155" s="112">
        <f>IFERROR(EY155/G155*100%,0)</f>
        <v/>
      </c>
      <c r="FE155" s="112">
        <f>IFERROR(FD155/FC155*100%,0)</f>
        <v/>
      </c>
      <c r="FF155" s="110">
        <f>IFERROR(AR155/30*AY155,0)</f>
        <v/>
      </c>
    </row>
    <row r="156" ht="13" customHeight="1">
      <c r="A156" s="59" t="n"/>
      <c r="B156" s="60" t="n"/>
      <c r="C156" s="60" t="n"/>
      <c r="D156" s="60">
        <f t="array" ref="D156">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MATCH($E156,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56" s="60">
        <f t="array" ref="E156">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MATCH($F156,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56" s="60" t="inlineStr"/>
      <c r="G156" s="60" t="n"/>
      <c r="H156" s="60">
        <f t="array" ref="H156">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MATCH($I156,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56" s="60" t="n"/>
      <c r="J156" s="60" t="n"/>
      <c r="K156" s="60" t="n"/>
      <c r="L156" s="60" t="n"/>
      <c r="M156" s="60" t="n"/>
      <c r="N156" s="60" t="n"/>
      <c r="O156" s="60" t="n"/>
      <c r="P156" s="60">
        <f t="array" ref="P156">
_xlfn.IFS(
ISNUMBER(MATCH($Q156,{"шелфбаннер","разделитель","монетница","чековая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ISNUMBER(MATCH($Q156,{"LED/LCD","видеокулер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ISNUMBER(MATCH($Q156,{"автомобиль","машина","выставочное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ISNUMBER(MATCH($Q156,{"билборд","лифтовая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ISNUMBER(MATCH($Q156,{"навигация","подвесной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ISNUMBER(MATCH($Q156,{"движущаяся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ISNUMBER(MATCH($Q156,{"каталог","журнал"},)),
"Пресса",
$Q156="","")</f>
        <v/>
      </c>
      <c r="Q156" s="60" t="n"/>
      <c r="R156" s="60">
        <f t="array" ref="R156">
IFERROR(
_xlfn.IFS(
OR(ISNUMBER(MATCH($Q156,{"экспозиция","макет","стенд","автостенд","авто стенд","выставочное пространство","выставочные стенды","модульные выставочные стенды","3Д конструкция","3D конструкция"},)),P156="Экспонирование"),
"нестандартный",
ISNUMBER(MATCH($Q156,{"скроллер","призматрон"},)),
"динамический",
$P156="Видео",
"цифровой",
OR($P156="Пресса",$P156="Щит",$P156="POSm",$P156="Подвес",$P156="Брендирование/оклейка"),
"статический"),"")</f>
        <v/>
      </c>
      <c r="S156" s="59" t="n"/>
      <c r="T156" s="60" t="n"/>
      <c r="U156" s="60" t="n"/>
      <c r="V156" s="60">
        <f>
IF(P156="Видео",
"цифровой постер/ролик",
IF(ISNUMBER(MATCH(Q156,{"короб световой","короб световой | лайтбокс","короб световой | кристалайт","лайтбокс","лайт бокс","кристалайт","LB","lightbox"},)),
"бэклит",
IF(P156="Брендирование/оклейка",
"перфарированная пленка/самоклейка",
IF(P156="Экспонирование",
"под запрос",
IF(P156="Подвес",
"баннер/ткань",
"")))))</f>
        <v/>
      </c>
      <c r="W156" s="59" t="n"/>
      <c r="X156" s="59" t="n"/>
      <c r="Y156" s="59" t="n"/>
      <c r="Z156" s="61" t="n"/>
      <c r="AA156" s="61" t="n"/>
      <c r="AB156" s="61">
        <f>IF(BL156&gt;0,Z156,0)</f>
        <v/>
      </c>
      <c r="AC156" s="59" t="n"/>
      <c r="AD156" s="59" t="n"/>
      <c r="AE156" s="59" t="n"/>
      <c r="AF156" s="59" t="n"/>
      <c r="AG156" s="59" t="n"/>
      <c r="AH156" s="59" t="n"/>
      <c r="AI156" s="59" t="n"/>
      <c r="AJ156" s="59" t="n"/>
      <c r="AK156" s="59" t="n"/>
      <c r="AL156" s="62">
        <f>IFERROR(IF(OR(R156="статический",R156="динамический",R156="нестандартный",R156="",R156=""),"-",IF(AND(AH156="-",AI156="-"),"-",AK156*3600/AH156*AI156)),"-")</f>
        <v/>
      </c>
      <c r="AM156" s="62">
        <f>IFERROR(IF(OR(R156="статический",R156="динамический",R156="",R156="", R156="BTL",R156="нестандартный"),"-",AG156*AI156*AL156/60),"-")</f>
        <v/>
      </c>
      <c r="AN156" s="63">
        <f>IFERROR(IF(AH156="","-",AG156*AI156/AH156),"-")</f>
        <v/>
      </c>
      <c r="AO156" s="59">
        <f>IFERROR(IF(OR($R156="статический",$R156="динамический",$R156="",$R156="",$R156="BTL",$R156="нестандартный"),"-",$AL156*$AY156),"-")</f>
        <v/>
      </c>
      <c r="AP156" s="62">
        <f>IFERROR(IF(OR($R156="статический",$R156="динамический",$R156="",$R156="",$R156="BTL",$R156="нестандартный"),"-",$AM156*AY156),"-")</f>
        <v/>
      </c>
      <c r="AQ156" s="64" t="n"/>
      <c r="AR156" s="61" t="n"/>
      <c r="AS156" s="61" t="n"/>
      <c r="AT156" s="61" t="n"/>
      <c r="AU156" s="65" t="n"/>
      <c r="AV156" s="124">
        <f>IFERROR(DR156/AT156*1000,"n/a")</f>
        <v/>
      </c>
      <c r="AW156" s="67" t="n"/>
      <c r="AX156" s="67" t="n"/>
      <c r="AY156" s="43">
        <f>IFERROR(IF(OR($AW156="",$AX156=""),"",_xlfn.DAYS($AX156+1,$AW156)),"")</f>
        <v/>
      </c>
      <c r="AZ156" s="68">
        <f t="array" ref="AZ156">
_xlfn.LET(_xlpm.COEFF,
IF($AW156+$AX156=0,0,IF(MAX(MIN($AX156,EOMONTH(AZ$15,0))-MAX($AW156,AZ$15)+1,)&gt;0,1,0)),
_xlfn.IFS(
$ES156="LisChannel",
_xlpm.COEFF*
INDEX({1;1;1.2;1.2;1;1;1;1;1.2;1.2;1.2;1.2},
MATCH(MONTH(AZ$15),
{1,2,3,4,5,6,7,8,9,10,11,12})),
CONCATENATE($ES156," ",$L156)="RussOutdoor метро",
_xlpm.COEFF*
INDEX({0.8;0.9;1.1;1.1;1;1;1;1;1.1;1.1;1.1;1.1},
MATCH(MONTH(AZ$15),
{1,2,3,4,5,6,7,8,9,10,11,12})),
$ES156&lt;&gt;"LisChannel",
_xlpm.COEFF,
$ES156&lt;&gt;"RussOutdoor",
_xlpm.COEFF))</f>
        <v/>
      </c>
      <c r="BA156" s="68">
        <f t="array" ref="BA156">
_xlfn.LET(_xlpm.COEFF,
IF($AW156+$AX156=0,0,IF(MAX(MIN($AX156,EOMONTH(BA$15,0))-MAX($AW156,BA$15)+1,)&gt;0,1,0)),
_xlfn.IFS(
$ES156="LisChannel",
_xlpm.COEFF*
INDEX({1;1;1.2;1.2;1;1;1;1;1.2;1.2;1.2;1.2},
MATCH(MONTH(BA$15),
{1,2,3,4,5,6,7,8,9,10,11,12})),
CONCATENATE($ES156," ",$L156)="RussOutdoor метро",
_xlpm.COEFF*
INDEX({0.8;0.9;1.1;1.1;1;1;1;1;1.1;1.1;1.1;1.1},
MATCH(MONTH(BA$15),
{1,2,3,4,5,6,7,8,9,10,11,12})),
$ES156&lt;&gt;"LisChannel",
_xlpm.COEFF,
$ES156&lt;&gt;"RussOutdoor",
_xlpm.COEFF))</f>
        <v/>
      </c>
      <c r="BB156" s="68">
        <f t="array" ref="BB156">
_xlfn.LET(_xlpm.COEFF,
IF($AW156+$AX156=0,0,IF(MAX(MIN($AX156,EOMONTH(BB$15,0))-MAX($AW156,BB$15)+1,)&gt;0,1,0)),
_xlfn.IFS(
$ES156="LisChannel",
_xlpm.COEFF*
INDEX({1;1;1.2;1.2;1;1;1;1;1.2;1.2;1.2;1.2},
MATCH(MONTH(BB$15),
{1,2,3,4,5,6,7,8,9,10,11,12})),
CONCATENATE($ES156," ",$L156)="RussOutdoor метро",
_xlpm.COEFF*
INDEX({0.8;0.9;1.1;1.1;1;1;1;1;1.1;1.1;1.1;1.1},
MATCH(MONTH(BB$15),
{1,2,3,4,5,6,7,8,9,10,11,12})),
$ES156&lt;&gt;"LisChannel",
_xlpm.COEFF,
$ES156&lt;&gt;"RussOutdoor",
_xlpm.COEFF))</f>
        <v/>
      </c>
      <c r="BC156" s="68">
        <f t="array" ref="BC156">
_xlfn.LET(_xlpm.COEFF,
IF($AW156+$AX156=0,0,IF(MAX(MIN($AX156,EOMONTH(BC$15,0))-MAX($AW156,BC$15)+1,)&gt;0,1,0)),
_xlfn.IFS(
$ES156="LisChannel",
_xlpm.COEFF*
INDEX({1;1;1.2;1.2;1;1;1;1;1.2;1.2;1.2;1.2},
MATCH(MONTH(BC$15),
{1,2,3,4,5,6,7,8,9,10,11,12})),
CONCATENATE($ES156," ",$L156)="RussOutdoor метро",
_xlpm.COEFF*
INDEX({0.8;0.9;1.1;1.1;1;1;1;1;1.1;1.1;1.1;1.1},
MATCH(MONTH(BC$15),
{1,2,3,4,5,6,7,8,9,10,11,12})),
$ES156&lt;&gt;"LisChannel",
_xlpm.COEFF,
$ES156&lt;&gt;"RussOutdoor",
_xlpm.COEFF))</f>
        <v/>
      </c>
      <c r="BD156" s="68">
        <f t="array" ref="BD156">
_xlfn.LET(_xlpm.COEFF,
IF($AW156+$AX156=0,0,IF(MAX(MIN($AX156,EOMONTH(BD$15,0))-MAX($AW156,BD$15)+1,)&gt;0,1,0)),
_xlfn.IFS(
$ES156="LisChannel",
_xlpm.COEFF*
INDEX({1;1;1.2;1.2;1;1;1;1;1.2;1.2;1.2;1.2},
MATCH(MONTH(BD$15),
{1,2,3,4,5,6,7,8,9,10,11,12})),
CONCATENATE($ES156," ",$L156)="RussOutdoor метро",
_xlpm.COEFF*
INDEX({0.8;0.9;1.1;1.1;1;1;1;1;1.1;1.1;1.1;1.1},
MATCH(MONTH(BD$15),
{1,2,3,4,5,6,7,8,9,10,11,12})),
$ES156&lt;&gt;"LisChannel",
_xlpm.COEFF,
$ES156&lt;&gt;"RussOutdoor",
_xlpm.COEFF))</f>
        <v/>
      </c>
      <c r="BE156" s="68">
        <f t="array" ref="BE156">
_xlfn.LET(_xlpm.COEFF,
IF($AW156+$AX156=0,0,IF(MAX(MIN($AX156,EOMONTH(BE$15,0))-MAX($AW156,BE$15)+1,)&gt;0,1,0)),
_xlfn.IFS(
$ES156="LisChannel",
_xlpm.COEFF*
INDEX({1;1;1.2;1.2;1;1;1;1;1.2;1.2;1.2;1.2},
MATCH(MONTH(BE$15),
{1,2,3,4,5,6,7,8,9,10,11,12})),
CONCATENATE($ES156," ",$L156)="RussOutdoor метро",
_xlpm.COEFF*
INDEX({0.8;0.9;1.1;1.1;1;1;1;1;1.1;1.1;1.1;1.1},
MATCH(MONTH(BE$15),
{1,2,3,4,5,6,7,8,9,10,11,12})),
$ES156&lt;&gt;"LisChannel",
_xlpm.COEFF,
$ES156&lt;&gt;"RussOutdoor",
_xlpm.COEFF))</f>
        <v/>
      </c>
      <c r="BF156" s="68">
        <f t="array" ref="BF156">
_xlfn.LET(_xlpm.COEFF,
IF($AW156+$AX156=0,0,IF(MAX(MIN($AX156,EOMONTH(BF$15,0))-MAX($AW156,BF$15)+1,)&gt;0,1,0)),
_xlfn.IFS(
$ES156="LisChannel",
_xlpm.COEFF*
INDEX({1;1;1.2;1.2;1;1;1;1;1.2;1.2;1.2;1.2},
MATCH(MONTH(BF$15),
{1,2,3,4,5,6,7,8,9,10,11,12})),
CONCATENATE($ES156," ",$L156)="RussOutdoor метро",
_xlpm.COEFF*
INDEX({0.8;0.9;1.1;1.1;1;1;1;1;1.1;1.1;1.1;1.1},
MATCH(MONTH(BF$15),
{1,2,3,4,5,6,7,8,9,10,11,12})),
$ES156&lt;&gt;"LisChannel",
_xlpm.COEFF,
$ES156&lt;&gt;"RussOutdoor",
_xlpm.COEFF))</f>
        <v/>
      </c>
      <c r="BG156" s="68">
        <f t="array" ref="BG156">
_xlfn.LET(_xlpm.COEFF,
IF($AW156+$AX156=0,0,IF(MAX(MIN($AX156,EOMONTH(BG$15,0))-MAX($AW156,BG$15)+1,)&gt;0,1,0)),
_xlfn.IFS(
$ES156="LisChannel",
_xlpm.COEFF*
INDEX({1;1;1.2;1.2;1;1;1;1;1.2;1.2;1.2;1.2},
MATCH(MONTH(BG$15),
{1,2,3,4,5,6,7,8,9,10,11,12})),
CONCATENATE($ES156," ",$L156)="RussOutdoor метро",
_xlpm.COEFF*
INDEX({0.8;0.9;1.1;1.1;1;1;1;1;1.1;1.1;1.1;1.1},
MATCH(MONTH(BG$15),
{1,2,3,4,5,6,7,8,9,10,11,12})),
$ES156&lt;&gt;"LisChannel",
_xlpm.COEFF,
$ES156&lt;&gt;"RussOutdoor",
_xlpm.COEFF))</f>
        <v/>
      </c>
      <c r="BH156" s="68">
        <f t="array" ref="BH156">
_xlfn.LET(_xlpm.COEFF,
IF($AW156+$AX156=0,0,IF(MAX(MIN($AX156,EOMONTH(BH$15,0))-MAX($AW156,BH$15)+1,)&gt;0,1,0)),
_xlfn.IFS(
$ES156="LisChannel",
_xlpm.COEFF*
INDEX({1;1;1.2;1.2;1;1;1;1;1.2;1.2;1.2;1.2},
MATCH(MONTH(BH$15),
{1,2,3,4,5,6,7,8,9,10,11,12})),
CONCATENATE($ES156," ",$L156)="RussOutdoor метро",
_xlpm.COEFF*
INDEX({0.8;0.9;1.1;1.1;1;1;1;1;1.1;1.1;1.1;1.1},
MATCH(MONTH(BH$15),
{1,2,3,4,5,6,7,8,9,10,11,12})),
$ES156&lt;&gt;"LisChannel",
_xlpm.COEFF,
$ES156&lt;&gt;"RussOutdoor",
_xlpm.COEFF))</f>
        <v/>
      </c>
      <c r="BI156" s="68">
        <f t="array" ref="BI156">
_xlfn.LET(_xlpm.COEFF,
IF($AW156+$AX156=0,0,IF(MAX(MIN($AX156,EOMONTH(BI$15,0))-MAX($AW156,BI$15)+1,)&gt;0,1,0)),
_xlfn.IFS(
$ES156="LisChannel",
_xlpm.COEFF*
INDEX({1;1;1.2;1.2;1;1;1;1;1.2;1.2;1.2;1.2},
MATCH(MONTH(BI$15),
{1,2,3,4,5,6,7,8,9,10,11,12})),
CONCATENATE($ES156," ",$L156)="RussOutdoor метро",
_xlpm.COEFF*
INDEX({0.8;0.9;1.1;1.1;1;1;1;1;1.1;1.1;1.1;1.1},
MATCH(MONTH(BI$15),
{1,2,3,4,5,6,7,8,9,10,11,12})),
$ES156&lt;&gt;"LisChannel",
_xlpm.COEFF,
$ES156&lt;&gt;"RussOutdoor",
_xlpm.COEFF))</f>
        <v/>
      </c>
      <c r="BJ156" s="68">
        <f t="array" ref="BJ156">
_xlfn.LET(_xlpm.COEFF,
IF($AW156+$AX156=0,0,IF(MAX(MIN($AX156,EOMONTH(BJ$15,0))-MAX($AW156,BJ$15)+1,)&gt;0,1,0)),
_xlfn.IFS(
$ES156="LisChannel",
_xlpm.COEFF*
INDEX({1;1;1.2;1.2;1;1;1;1;1.2;1.2;1.2;1.2},
MATCH(MONTH(BJ$15),
{1,2,3,4,5,6,7,8,9,10,11,12})),
CONCATENATE($ES156," ",$L156)="RussOutdoor метро",
_xlpm.COEFF*
INDEX({0.8;0.9;1.1;1.1;1;1;1;1;1.1;1.1;1.1;1.1},
MATCH(MONTH(BJ$15),
{1,2,3,4,5,6,7,8,9,10,11,12})),
$ES156&lt;&gt;"LisChannel",
_xlpm.COEFF,
$ES156&lt;&gt;"RussOutdoor",
_xlpm.COEFF))</f>
        <v/>
      </c>
      <c r="BK156" s="68">
        <f t="array" ref="BK156">
_xlfn.LET(_xlpm.COEFF,
IF($AW156+$AX156=0,0,IF(MAX(MIN($AX156,EOMONTH(BK$15,0))-MAX($AW156,BK$15)+1,)&gt;0,1,0)),
_xlfn.IFS(
$ES156="LisChannel",
_xlpm.COEFF*
INDEX({1;1;1.2;1.2;1;1;1;1;1.2;1.2;1.2;1.2},
MATCH(MONTH(BK$15),
{1,2,3,4,5,6,7,8,9,10,11,12})),
CONCATENATE($ES156," ",$L156)="RussOutdoor метро",
_xlpm.COEFF*
INDEX({0.8;0.9;1.1;1.1;1;1;1;1;1.1;1.1;1.1;1.1},
MATCH(MONTH(BK$15),
{1,2,3,4,5,6,7,8,9,10,11,12})),
$ES156&lt;&gt;"LisChannel",
_xlpm.COEFF,
$ES156&lt;&gt;"RussOutdoor",
_xlpm.COEFF))</f>
        <v/>
      </c>
      <c r="BL156" s="62">
        <f>COUNTIFS($AZ156:$BK156,"&gt;0")</f>
        <v/>
      </c>
      <c r="BM156" s="65" t="n"/>
      <c r="BN156" s="125">
        <f>$DJ156</f>
        <v/>
      </c>
      <c r="BO156" s="63">
        <f>$DQ156</f>
        <v/>
      </c>
      <c r="BP156" s="125">
        <f>
IFERROR(
IF($BL156=0,0,
$BN156*(1-$BO156)),
0)</f>
        <v/>
      </c>
      <c r="BQ156" s="125">
        <f t="array" ref="BQ156">
IFERROR(
_xlfn.IFS(
$DH156="день_1",
$BP156*$BL156/($AX156-$AW156+1)*AZ156*(DAY(EOMONTH(AZ$15,0))),
$DH156="день_2",
$BP156/30*MAX(MIN($AX156,EOMONTH(AZ$15,0))-MAX($AW156,AZ$15)+1,),
$DH156="раб.день",
$BP156/30*(IFERROR(
_xlfn.LET(_xlpm.VD,
CHOOSE(
{1;2;3;4;5;6;7;8;9;10;11;12;13;14;15;16;17;18},
45658,45659,45660,45661,45662,45663,45664,45665,45711,45724,45778,45779,45785,45786,45820,45821,45965,46022),
_xlfn.LET(_xlpm.DD,
MAX(MIN($AX156,EOMONTH(AZ$15,0))-MAX($AW156,AZ$15),),
_xlfn.IFS(
AND(MONTH($AW156)=MONTH(AZ$15),MONTH($AX156)&lt;&gt;MONTH(AZ$15)),
NETWORKDAYS.INTL($AW156,$AW156+_xlpm.DD,1,_xlpm.VD),
AND(MONTH($AW156)&lt;&gt;MONTH(AZ$15),MONTH($AX156)=MONTH(AZ$15)),
NETWORKDAYS.INTL(($AX156)-_xlpm.DD,$AX156,1,_xlpm.VD),
AND(MONTH($AW156)&lt;MONTH(AZ$15),MONTH($AX156)&gt;MONTH(AZ$15)),
NETWORKDAYS.INTL((EOMONTH(AZ$15-1,1))-_xlpm.DD,EOMONTH(AZ$15-1,1),1,_xlpm.VD),
AND(MONTH($AW156)=MONTH(AZ$15),MONTH($AX156)=MONTH(AZ$15)),
NETWORKDAYS.INTL($AW156,$AX156,1,_xlpm.VD)))),0)),
$DH156="месяц",
$BP156*AZ156,
$DH156="неделя",
$BP156*AZ156/7*(ROUNDUP((DAY(EOMONTH(AZ$15,0)))/4,0))),
0)</f>
        <v/>
      </c>
      <c r="BR156" s="125">
        <f t="array" ref="BR156">
IFERROR(
_xlfn.IFS(
$DH156="день_1",
$BP156*$BL156/($AX156-$AW156+1)*BA156*(DAY(EOMONTH(BA$15,0))),
$DH156="день_2",
$BP156/30*MAX(MIN($AX156,EOMONTH(BA$15,0))-MAX($AW156,BA$15)+1,),
$DH156="раб.день",
$BP156/30*(IFERROR(
_xlfn.LET(_xlpm.VD,
CHOOSE(
{1;2;3;4;5;6;7;8;9;10;11;12;13;14;15;16;17;18},
45658,45659,45660,45661,45662,45663,45664,45665,45711,45724,45778,45779,45785,45786,45820,45821,45965,46022),
_xlfn.LET(_xlpm.DD,
MAX(MIN($AX156,EOMONTH(BA$15,0))-MAX($AW156,BA$15),),
_xlfn.IFS(
AND(MONTH($AW156)=MONTH(BA$15),MONTH($AX156)&lt;&gt;MONTH(BA$15)),
NETWORKDAYS.INTL($AW156,$AW156+_xlpm.DD,1,_xlpm.VD),
AND(MONTH($AW156)&lt;&gt;MONTH(BA$15),MONTH($AX156)=MONTH(BA$15)),
NETWORKDAYS.INTL(($AX156)-_xlpm.DD,$AX156,1,_xlpm.VD),
AND(MONTH($AW156)&lt;MONTH(BA$15),MONTH($AX156)&gt;MONTH(BA$15)),
NETWORKDAYS.INTL((EOMONTH(BA$15-1,1))-_xlpm.DD,EOMONTH(BA$15-1,1),1,_xlpm.VD),
AND(MONTH($AW156)=MONTH(BA$15),MONTH($AX156)=MONTH(BA$15)),
NETWORKDAYS.INTL($AW156,$AX156,1,_xlpm.VD)))),0)),
$DH156="месяц",
$BP156*BA156,
$DH156="неделя",
$BP156*BA156/7*(ROUNDUP((DAY(EOMONTH(BA$15,0)))/4,0))),
0)</f>
        <v/>
      </c>
      <c r="BS156" s="125">
        <f t="array" ref="BS156">
IFERROR(
_xlfn.IFS(
$DH156="день_1",
$BP156*$BL156/($AX156-$AW156+1)*BB156*(DAY(EOMONTH(BB$15,0))),
$DH156="день_2",
$BP156/30*MAX(MIN($AX156,EOMONTH(BB$15,0))-MAX($AW156,BB$15)+1,),
$DH156="раб.день",
$BP156/30*(IFERROR(
_xlfn.LET(_xlpm.VD,
CHOOSE(
{1;2;3;4;5;6;7;8;9;10;11;12;13;14;15;16;17;18},
45658,45659,45660,45661,45662,45663,45664,45665,45711,45724,45778,45779,45785,45786,45820,45821,45965,46022),
_xlfn.LET(_xlpm.DD,
MAX(MIN($AX156,EOMONTH(BB$15,0))-MAX($AW156,BB$15),),
_xlfn.IFS(
AND(MONTH($AW156)=MONTH(BB$15),MONTH($AX156)&lt;&gt;MONTH(BB$15)),
NETWORKDAYS.INTL($AW156,$AW156+_xlpm.DD,1,_xlpm.VD),
AND(MONTH($AW156)&lt;&gt;MONTH(BB$15),MONTH($AX156)=MONTH(BB$15)),
NETWORKDAYS.INTL(($AX156)-_xlpm.DD,$AX156,1,_xlpm.VD),
AND(MONTH($AW156)&lt;MONTH(BB$15),MONTH($AX156)&gt;MONTH(BB$15)),
NETWORKDAYS.INTL((EOMONTH(BB$15-1,1))-_xlpm.DD,EOMONTH(BB$15-1,1),1,_xlpm.VD),
AND(MONTH($AW156)=MONTH(BB$15),MONTH($AX156)=MONTH(BB$15)),
NETWORKDAYS.INTL($AW156,$AX156,1,_xlpm.VD)))),0)),
$DH156="месяц",
$BP156*BB156,
$DH156="неделя",
$BP156*BB156/7*(ROUNDUP((DAY(EOMONTH(BB$15,0)))/4,0))),
0)</f>
        <v/>
      </c>
      <c r="BT156" s="125">
        <f t="array" ref="BT156">
IFERROR(
_xlfn.IFS(
$DH156="день_1",
$BP156*$BL156/($AX156-$AW156+1)*BC156*(DAY(EOMONTH(BC$15,0))),
$DH156="день_2",
$BP156/30*MAX(MIN($AX156,EOMONTH(BC$15,0))-MAX($AW156,BC$15)+1,),
$DH156="раб.день",
$BP156/30*(IFERROR(
_xlfn.LET(_xlpm.VD,
CHOOSE(
{1;2;3;4;5;6;7;8;9;10;11;12;13;14;15;16;17;18},
45658,45659,45660,45661,45662,45663,45664,45665,45711,45724,45778,45779,45785,45786,45820,45821,45965,46022),
_xlfn.LET(_xlpm.DD,
MAX(MIN($AX156,EOMONTH(BC$15,0))-MAX($AW156,BC$15),),
_xlfn.IFS(
AND(MONTH($AW156)=MONTH(BC$15),MONTH($AX156)&lt;&gt;MONTH(BC$15)),
NETWORKDAYS.INTL($AW156,$AW156+_xlpm.DD,1,_xlpm.VD),
AND(MONTH($AW156)&lt;&gt;MONTH(BC$15),MONTH($AX156)=MONTH(BC$15)),
NETWORKDAYS.INTL(($AX156)-_xlpm.DD,$AX156,1,_xlpm.VD),
AND(MONTH($AW156)&lt;MONTH(BC$15),MONTH($AX156)&gt;MONTH(BC$15)),
NETWORKDAYS.INTL((EOMONTH(BC$15-1,1))-_xlpm.DD,EOMONTH(BC$15-1,1),1,_xlpm.VD),
AND(MONTH($AW156)=MONTH(BC$15),MONTH($AX156)=MONTH(BC$15)),
NETWORKDAYS.INTL($AW156,$AX156,1,_xlpm.VD)))),0)),
$DH156="месяц",
$BP156*BC156,
$DH156="неделя",
$BP156*BC156/7*(ROUNDUP((DAY(EOMONTH(BC$15,0)))/4,0))),
0)</f>
        <v/>
      </c>
      <c r="BU156" s="125">
        <f t="array" ref="BU156">
IFERROR(
_xlfn.IFS(
$DH156="день_1",
$BP156*$BL156/($AX156-$AW156+1)*BD156*(DAY(EOMONTH(BD$15,0))),
$DH156="день_2",
$BP156/30*MAX(MIN($AX156,EOMONTH(BD$15,0))-MAX($AW156,BD$15)+1,),
$DH156="раб.день",
$BP156/30*(IFERROR(
_xlfn.LET(_xlpm.VD,
CHOOSE(
{1;2;3;4;5;6;7;8;9;10;11;12;13;14;15;16;17;18},
45658,45659,45660,45661,45662,45663,45664,45665,45711,45724,45778,45779,45785,45786,45820,45821,45965,46022),
_xlfn.LET(_xlpm.DD,
MAX(MIN($AX156,EOMONTH(BD$15,0))-MAX($AW156,BD$15),),
_xlfn.IFS(
AND(MONTH($AW156)=MONTH(BD$15),MONTH($AX156)&lt;&gt;MONTH(BD$15)),
NETWORKDAYS.INTL($AW156,$AW156+_xlpm.DD,1,_xlpm.VD),
AND(MONTH($AW156)&lt;&gt;MONTH(BD$15),MONTH($AX156)=MONTH(BD$15)),
NETWORKDAYS.INTL(($AX156)-_xlpm.DD,$AX156,1,_xlpm.VD),
AND(MONTH($AW156)&lt;MONTH(BD$15),MONTH($AX156)&gt;MONTH(BD$15)),
NETWORKDAYS.INTL((EOMONTH(BD$15-1,1))-_xlpm.DD,EOMONTH(BD$15-1,1),1,_xlpm.VD),
AND(MONTH($AW156)=MONTH(BD$15),MONTH($AX156)=MONTH(BD$15)),
NETWORKDAYS.INTL($AW156,$AX156,1,_xlpm.VD)))),0)),
$DH156="месяц",
$BP156*BD156,
$DH156="неделя",
$BP156*BD156/7*(ROUNDUP((DAY(EOMONTH(BD$15,0)))/4,0))),
0)</f>
        <v/>
      </c>
      <c r="BV156" s="125">
        <f t="array" ref="BV156">
IFERROR(
_xlfn.IFS(
$DH156="день_1",
$BP156*$BL156/($AX156-$AW156+1)*BE156*(DAY(EOMONTH(BE$15,0))),
$DH156="день_2",
$BP156/30*MAX(MIN($AX156,EOMONTH(BE$15,0))-MAX($AW156,BE$15)+1,),
$DH156="раб.день",
$BP156/30*(IFERROR(
_xlfn.LET(_xlpm.VD,
CHOOSE(
{1;2;3;4;5;6;7;8;9;10;11;12;13;14;15;16;17;18},
45658,45659,45660,45661,45662,45663,45664,45665,45711,45724,45778,45779,45785,45786,45820,45821,45965,46022),
_xlfn.LET(_xlpm.DD,
MAX(MIN($AX156,EOMONTH(BE$15,0))-MAX($AW156,BE$15),),
_xlfn.IFS(
AND(MONTH($AW156)=MONTH(BE$15),MONTH($AX156)&lt;&gt;MONTH(BE$15)),
NETWORKDAYS.INTL($AW156,$AW156+_xlpm.DD,1,_xlpm.VD),
AND(MONTH($AW156)&lt;&gt;MONTH(BE$15),MONTH($AX156)=MONTH(BE$15)),
NETWORKDAYS.INTL(($AX156)-_xlpm.DD,$AX156,1,_xlpm.VD),
AND(MONTH($AW156)&lt;MONTH(BE$15),MONTH($AX156)&gt;MONTH(BE$15)),
NETWORKDAYS.INTL((EOMONTH(BE$15-1,1))-_xlpm.DD,EOMONTH(BE$15-1,1),1,_xlpm.VD),
AND(MONTH($AW156)=MONTH(BE$15),MONTH($AX156)=MONTH(BE$15)),
NETWORKDAYS.INTL($AW156,$AX156,1,_xlpm.VD)))),0)),
$DH156="месяц",
$BP156*BE156,
$DH156="неделя",
$BP156*BE156/7*(ROUNDUP((DAY(EOMONTH(BE$15,0)))/4,0))),
0)</f>
        <v/>
      </c>
      <c r="BW156" s="125">
        <f t="array" ref="BW156">
IFERROR(
_xlfn.IFS(
$DH156="день_1",
$BP156*$BL156/($AX156-$AW156+1)*BF156*(DAY(EOMONTH(BF$15,0))),
$DH156="день_2",
$BP156/30*MAX(MIN($AX156,EOMONTH(BF$15,0))-MAX($AW156,BF$15)+1,),
$DH156="раб.день",
$BP156/30*(IFERROR(
_xlfn.LET(_xlpm.VD,
CHOOSE(
{1;2;3;4;5;6;7;8;9;10;11;12;13;14;15;16;17;18},
45658,45659,45660,45661,45662,45663,45664,45665,45711,45724,45778,45779,45785,45786,45820,45821,45965,46022),
_xlfn.LET(_xlpm.DD,
MAX(MIN($AX156,EOMONTH(BF$15,0))-MAX($AW156,BF$15),),
_xlfn.IFS(
AND(MONTH($AW156)=MONTH(BF$15),MONTH($AX156)&lt;&gt;MONTH(BF$15)),
NETWORKDAYS.INTL($AW156,$AW156+_xlpm.DD,1,_xlpm.VD),
AND(MONTH($AW156)&lt;&gt;MONTH(BF$15),MONTH($AX156)=MONTH(BF$15)),
NETWORKDAYS.INTL(($AX156)-_xlpm.DD,$AX156,1,_xlpm.VD),
AND(MONTH($AW156)&lt;MONTH(BF$15),MONTH($AX156)&gt;MONTH(BF$15)),
NETWORKDAYS.INTL((EOMONTH(BF$15-1,1))-_xlpm.DD,EOMONTH(BF$15-1,1),1,_xlpm.VD),
AND(MONTH($AW156)=MONTH(BF$15),MONTH($AX156)=MONTH(BF$15)),
NETWORKDAYS.INTL($AW156,$AX156,1,_xlpm.VD)))),0)),
$DH156="месяц",
$BP156*BF156,
$DH156="неделя",
$BP156*BF156/7*(ROUNDUP((DAY(EOMONTH(BF$15,0)))/4,0))),
0)</f>
        <v/>
      </c>
      <c r="BX156" s="125">
        <f t="array" ref="BX156">
IFERROR(
_xlfn.IFS(
$DH156="день_1",
$BP156*$BL156/($AX156-$AW156+1)*BG156*(DAY(EOMONTH(BG$15,0))),
$DH156="день_2",
$BP156/30*MAX(MIN($AX156,EOMONTH(BG$15,0))-MAX($AW156,BG$15)+1,),
$DH156="раб.день",
$BP156/30*(IFERROR(
_xlfn.LET(_xlpm.VD,
CHOOSE(
{1;2;3;4;5;6;7;8;9;10;11;12;13;14;15;16;17;18},
45658,45659,45660,45661,45662,45663,45664,45665,45711,45724,45778,45779,45785,45786,45820,45821,45965,46022),
_xlfn.LET(_xlpm.DD,
MAX(MIN($AX156,EOMONTH(BG$15,0))-MAX($AW156,BG$15),),
_xlfn.IFS(
AND(MONTH($AW156)=MONTH(BG$15),MONTH($AX156)&lt;&gt;MONTH(BG$15)),
NETWORKDAYS.INTL($AW156,$AW156+_xlpm.DD,1,_xlpm.VD),
AND(MONTH($AW156)&lt;&gt;MONTH(BG$15),MONTH($AX156)=MONTH(BG$15)),
NETWORKDAYS.INTL(($AX156)-_xlpm.DD,$AX156,1,_xlpm.VD),
AND(MONTH($AW156)&lt;MONTH(BG$15),MONTH($AX156)&gt;MONTH(BG$15)),
NETWORKDAYS.INTL((EOMONTH(BG$15-1,1))-_xlpm.DD,EOMONTH(BG$15-1,1),1,_xlpm.VD),
AND(MONTH($AW156)=MONTH(BG$15),MONTH($AX156)=MONTH(BG$15)),
NETWORKDAYS.INTL($AW156,$AX156,1,_xlpm.VD)))),0)),
$DH156="месяц",
$BP156*BG156,
$DH156="неделя",
$BP156*BG156/7*(ROUNDUP((DAY(EOMONTH(BG$15,0)))/4,0))),
0)</f>
        <v/>
      </c>
      <c r="BY156" s="125">
        <f t="array" ref="BY156">
IFERROR(
_xlfn.IFS(
$DH156="день_1",
$BP156*$BL156/($AX156-$AW156+1)*BH156*(DAY(EOMONTH(BH$15,0))),
$DH156="день_2",
$BP156/30*MAX(MIN($AX156,EOMONTH(BH$15,0))-MAX($AW156,BH$15)+1,),
$DH156="раб.день",
$BP156/30*(IFERROR(
_xlfn.LET(_xlpm.VD,
CHOOSE(
{1;2;3;4;5;6;7;8;9;10;11;12;13;14;15;16;17;18},
45658,45659,45660,45661,45662,45663,45664,45665,45711,45724,45778,45779,45785,45786,45820,45821,45965,46022),
_xlfn.LET(_xlpm.DD,
MAX(MIN($AX156,EOMONTH(BH$15,0))-MAX($AW156,BH$15),),
_xlfn.IFS(
AND(MONTH($AW156)=MONTH(BH$15),MONTH($AX156)&lt;&gt;MONTH(BH$15)),
NETWORKDAYS.INTL($AW156,$AW156+_xlpm.DD,1,_xlpm.VD),
AND(MONTH($AW156)&lt;&gt;MONTH(BH$15),MONTH($AX156)=MONTH(BH$15)),
NETWORKDAYS.INTL(($AX156)-_xlpm.DD,$AX156,1,_xlpm.VD),
AND(MONTH($AW156)&lt;MONTH(BH$15),MONTH($AX156)&gt;MONTH(BH$15)),
NETWORKDAYS.INTL((EOMONTH(BH$15-1,1))-_xlpm.DD,EOMONTH(BH$15-1,1),1,_xlpm.VD),
AND(MONTH($AW156)=MONTH(BH$15),MONTH($AX156)=MONTH(BH$15)),
NETWORKDAYS.INTL($AW156,$AX156,1,_xlpm.VD)))),0)),
$DH156="месяц",
$BP156*BH156,
$DH156="неделя",
$BP156*BH156/7*(ROUNDUP((DAY(EOMONTH(BH$15,0)))/4,0))),
0)</f>
        <v/>
      </c>
      <c r="BZ156" s="125">
        <f t="array" ref="BZ156">
IFERROR(
_xlfn.IFS(
$DH156="день_1",
$BP156*$BL156/($AX156-$AW156+1)*BI156*(DAY(EOMONTH(BI$15,0))),
$DH156="день_2",
$BP156/30*MAX(MIN($AX156,EOMONTH(BI$15,0))-MAX($AW156,BI$15)+1,),
$DH156="раб.день",
$BP156/30*(IFERROR(
_xlfn.LET(_xlpm.VD,
CHOOSE(
{1;2;3;4;5;6;7;8;9;10;11;12;13;14;15;16;17;18},
45658,45659,45660,45661,45662,45663,45664,45665,45711,45724,45778,45779,45785,45786,45820,45821,45965,46022),
_xlfn.LET(_xlpm.DD,
MAX(MIN($AX156,EOMONTH(BI$15,0))-MAX($AW156,BI$15),),
_xlfn.IFS(
AND(MONTH($AW156)=MONTH(BI$15),MONTH($AX156)&lt;&gt;MONTH(BI$15)),
NETWORKDAYS.INTL($AW156,$AW156+_xlpm.DD,1,_xlpm.VD),
AND(MONTH($AW156)&lt;&gt;MONTH(BI$15),MONTH($AX156)=MONTH(BI$15)),
NETWORKDAYS.INTL(($AX156)-_xlpm.DD,$AX156,1,_xlpm.VD),
AND(MONTH($AW156)&lt;MONTH(BI$15),MONTH($AX156)&gt;MONTH(BI$15)),
NETWORKDAYS.INTL((EOMONTH(BI$15-1,1))-_xlpm.DD,EOMONTH(BI$15-1,1),1,_xlpm.VD),
AND(MONTH($AW156)=MONTH(BI$15),MONTH($AX156)=MONTH(BI$15)),
NETWORKDAYS.INTL($AW156,$AX156,1,_xlpm.VD)))),0)),
$DH156="месяц",
$BP156*BI156,
$DH156="неделя",
$BP156*BI156/7*(ROUNDUP((DAY(EOMONTH(BI$15,0)))/4,0))),
0)</f>
        <v/>
      </c>
      <c r="CA156" s="125">
        <f t="array" ref="CA156">
IFERROR(
_xlfn.IFS(
$DH156="день_1",
$BP156*$BL156/($AX156-$AW156+1)*BJ156*(DAY(EOMONTH(BJ$15,0))),
$DH156="день_2",
$BP156/30*MAX(MIN($AX156,EOMONTH(BJ$15,0))-MAX($AW156,BJ$15)+1,),
$DH156="раб.день",
$BP156/30*(IFERROR(
_xlfn.LET(_xlpm.VD,
CHOOSE(
{1;2;3;4;5;6;7;8;9;10;11;12;13;14;15;16;17;18},
45658,45659,45660,45661,45662,45663,45664,45665,45711,45724,45778,45779,45785,45786,45820,45821,45965,46022),
_xlfn.LET(_xlpm.DD,
MAX(MIN($AX156,EOMONTH(BJ$15,0))-MAX($AW156,BJ$15),),
_xlfn.IFS(
AND(MONTH($AW156)=MONTH(BJ$15),MONTH($AX156)&lt;&gt;MONTH(BJ$15)),
NETWORKDAYS.INTL($AW156,$AW156+_xlpm.DD,1,_xlpm.VD),
AND(MONTH($AW156)&lt;&gt;MONTH(BJ$15),MONTH($AX156)=MONTH(BJ$15)),
NETWORKDAYS.INTL(($AX156)-_xlpm.DD,$AX156,1,_xlpm.VD),
AND(MONTH($AW156)&lt;MONTH(BJ$15),MONTH($AX156)&gt;MONTH(BJ$15)),
NETWORKDAYS.INTL((EOMONTH(BJ$15-1,1))-_xlpm.DD,EOMONTH(BJ$15-1,1),1,_xlpm.VD),
AND(MONTH($AW156)=MONTH(BJ$15),MONTH($AX156)=MONTH(BJ$15)),
NETWORKDAYS.INTL($AW156,$AX156,1,_xlpm.VD)))),0)),
$DH156="месяц",
$BP156*BJ156,
$DH156="неделя",
$BP156*BJ156/7*(ROUNDUP((DAY(EOMONTH(BJ$15,0)))/4,0))),
0)</f>
        <v/>
      </c>
      <c r="CB156" s="125">
        <f t="array" ref="CB156">
IFERROR(
_xlfn.IFS(
$DH156="день_1",
$BP156*$BL156/($AX156-$AW156+1)*BK156*(DAY(EOMONTH(BK$15,0))),
$DH156="день_2",
$BP156/30*MAX(MIN($AX156,EOMONTH(BK$15,0))-MAX($AW156,BK$15)+1,),
$DH156="раб.день",
$BP156/30*(IFERROR(
_xlfn.LET(_xlpm.VD,
CHOOSE(
{1;2;3;4;5;6;7;8;9;10;11;12;13;14;15;16;17;18},
45658,45659,45660,45661,45662,45663,45664,45665,45711,45724,45778,45779,45785,45786,45820,45821,45965,46022),
_xlfn.LET(_xlpm.DD,
MAX(MIN($AX156,EOMONTH(BK$15,0))-MAX($AW156,BK$15),),
_xlfn.IFS(
AND(MONTH($AW156)=MONTH(BK$15),MONTH($AX156)&lt;&gt;MONTH(BK$15)),
NETWORKDAYS.INTL($AW156,$AW156+_xlpm.DD,1,_xlpm.VD),
AND(MONTH($AW156)&lt;&gt;MONTH(BK$15),MONTH($AX156)=MONTH(BK$15)),
NETWORKDAYS.INTL(($AX156)-_xlpm.DD,$AX156,1,_xlpm.VD),
AND(MONTH($AW156)&lt;MONTH(BK$15),MONTH($AX156)&gt;MONTH(BK$15)),
NETWORKDAYS.INTL((EOMONTH(BK$15-1,1))-_xlpm.DD,EOMONTH(BK$15-1,1),1,_xlpm.VD),
AND(MONTH($AW156)=MONTH(BK$15),MONTH($AX156)=MONTH(BK$15)),
NETWORKDAYS.INTL($AW156,$AX156,1,_xlpm.VD)))),0)),
$DH156="месяц",
$BP156*BK156,
$DH156="неделя",
$BP156*BK156/7*(ROUNDUP((DAY(EOMONTH(BK$15,0)))/4,0))),
0)</f>
        <v/>
      </c>
      <c r="CC156" s="125">
        <f>SUM($BQ156:$CB156)</f>
        <v/>
      </c>
      <c r="CD156" s="126">
        <f>SUM($EH156:$EH156)</f>
        <v/>
      </c>
      <c r="CE156" s="126">
        <f>$CD156*$AB156</f>
        <v/>
      </c>
      <c r="CF156" s="126">
        <f>SUM($EK156:$EK156)</f>
        <v/>
      </c>
      <c r="CG156" s="126">
        <f>$CF156*$AB156</f>
        <v/>
      </c>
      <c r="CH156" s="126">
        <f>SUM($CC156,$CE156,$CG156)</f>
        <v/>
      </c>
      <c r="CI156" s="126">
        <f>$CH156*(1+$CM156)</f>
        <v/>
      </c>
      <c r="CJ156" s="127" t="n">
        <v>0</v>
      </c>
      <c r="CK156" s="126">
        <f>SUM($CH156:$CH156)*(1+$CJ156)</f>
        <v/>
      </c>
      <c r="CL156" s="126">
        <f>SUM($CH156:$CH156)*(1+$CM156)</f>
        <v/>
      </c>
      <c r="CM156" s="59" t="inlineStr">
        <is>
          <t>20%</t>
        </is>
      </c>
      <c r="CN156" s="59" t="n"/>
      <c r="CO156" s="72" t="n"/>
      <c r="CP156" s="59" t="n"/>
      <c r="CQ156" s="73" t="n"/>
      <c r="CR156" s="73" t="n"/>
      <c r="CS156" s="73" t="n"/>
      <c r="CT156" s="72" t="n"/>
      <c r="CU156" s="79" t="inlineStr">
        <is>
          <t> </t>
        </is>
      </c>
      <c r="CV156" s="60" t="n"/>
      <c r="CW156" s="60" t="n"/>
      <c r="CX156" s="60" t="n"/>
      <c r="CY156" s="127">
        <f>IFERROR(($CC156-$EE156)/($EE156/(1-$DQ156)),0)</f>
        <v/>
      </c>
      <c r="CZ156" s="127">
        <f>IFERROR(1-$EI156/($CE156),0)</f>
        <v/>
      </c>
      <c r="DA156" s="127">
        <f>IFERROR(1-$EL156/($CG156),0)</f>
        <v/>
      </c>
      <c r="DB156" s="126">
        <f>ROUND(IFERROR(($CI156/(1+$CM156)-$EN156),0),2)</f>
        <v/>
      </c>
      <c r="DC156" s="128" t="n"/>
      <c r="DD156" s="125" t="n"/>
      <c r="DE156" s="75" t="n">
        <v>0</v>
      </c>
      <c r="DF156" s="128" t="n"/>
      <c r="DG156" s="125">
        <f>IF($DC156=0,0,$DD156*($DC156*100%-$DE156*$DF156))*SUM($AB156:$AB156)</f>
        <v/>
      </c>
      <c r="DH156" s="129" t="inlineStr">
        <is>
          <t>месяц</t>
        </is>
      </c>
      <c r="DI156" s="130">
        <f t="array" ref="DI156">IFERROR(
IF($ES156="LisChannel",
(ROUND(((INDEX({174.625;153.888888888889;130.972222222222},MATCH($AI156,{2;3;4}),0))*$AG156*$AI156),2)),0),0)</f>
        <v/>
      </c>
      <c r="DJ156" s="130">
        <f>
_xlfn.LET(_xlpm.X,
IFERROR(
IF($ES156="НовиковТВ",
(_xlfn.LET(_xlpm.NTV,
_xlfn.LET(_xlpm.MIN,350000,
IF(SUMIFS($DI:$DI,$ES:$ES,"НовиковТВ")&lt;=_xlpm.MIN,
(SUMIFS($DI:$DI,$ES:$ES,"НовиковТВ")/(COUNTIFS($ES:$ES,"НовиковТВ")))*_xlpm.MIN/SUMIFS($DI:$DI,$ES:$ES,"НовиковТВ"),
DI156)),
_xlpm.NTV+$DG156/(1-(1-(_xlpm.NTV)*(1-$DL156)*(1-$DM156)*(1-$DN156)*(1-$DO156)*(1-$DP156)/_xlpm.NTV))))/(1+$EP156),
$DI156+$DG156/(1-(1-($DI156)*(1-$DL156)*(1-$DM156)*(1-$DN156)*(1-$DO156)*(1-$DP156)/$DI156))),
0),
_xlpm.X*(1+$CM156)*(1+$CW156)-_xlpm.X*(1+$CM156)+_xlpm.X)</f>
        <v/>
      </c>
      <c r="DK156" s="125" t="inlineStr">
        <is>
          <t>послед.</t>
        </is>
      </c>
      <c r="DL156" s="63" t="n">
        <v>0</v>
      </c>
      <c r="DM156" s="63" t="n">
        <v>0</v>
      </c>
      <c r="DN156" s="63" t="n">
        <v>0</v>
      </c>
      <c r="DO156" s="63" t="n">
        <v>0</v>
      </c>
      <c r="DP156" s="63" t="n">
        <v>0</v>
      </c>
      <c r="DQ156" s="63">
        <f t="array" ref="DQ156">IFERROR(_xlfn.IFS(
$DK156="послед.",1-(1-$DL156)*(1-$DM156)*(1-$DN156)*(1-$DO156)*(1-$DP156),
$DK156="сумм.",$DL156+$DM156+$DN156+$DO156+$DP156),
0)</f>
        <v/>
      </c>
      <c r="DR156" s="125">
        <f t="array" ref="DR156">
IFERROR(
_xlfn.IFS(
$BL156=0,
0,
$BL156&gt;0,
_xlfn.IFS($DK156="послед.",
$DJ156*(1-$DL156)*(1-$DM156)*(1-$DN156)*(1-$DO156)*(1-$DP156),
$DK156="сумм.",
$DJ156*(1-($DL156+$DM156+$DN156+$DO156+$DP156)))),0)</f>
        <v/>
      </c>
      <c r="DS156" s="125">
        <f t="array" ref="DS156">
IFERROR(_xlfn.IFS(
$DH156="день_1",
$DR156*$BL156/($AX156-$AW156+1)*AZ156*(DAY(EOMONTH(AZ$15,0))),
$DH156="день_2",
$DR156/30*MAX(MIN($AX156,EOMONTH(AZ$15,0))-MAX($AW156,AZ$15)+1,),
$DH156="раб.день",
$DR156/30*(IFERROR(
_xlfn.LET(_xlpm.VD,
CHOOSE(
{1;2;3;4;5;6;7;8;9;10;11;12;13;14;15;16;17;18},
45658,45659,45660,45661,45662,45663,45664,45665,45711,45724,45778,45779,45785,45786,45820,45821,45965,46022),
_xlfn.LET(_xlpm.DD,
MAX(MIN($AX156,EOMONTH(AZ$15,0))-MAX($AW156,AZ$15),),
_xlfn.IFS(
AND(MONTH($AW156)=MONTH(AZ$15),MONTH($AX156)&lt;&gt;MONTH(AZ$15)),
NETWORKDAYS.INTL($AW156,$AW156+_xlpm.DD,1,_xlpm.VD),
AND(MONTH($AW156)&lt;&gt;MONTH(AZ$15),MONTH($AX156)=MONTH(AZ$15)),
NETWORKDAYS.INTL(($AX156)-_xlpm.DD,$AX156,1,_xlpm.VD),
AND(MONTH($AW156)&lt;MONTH(AZ$15),MONTH($AX156)&gt;MONTH(AZ$15)),
NETWORKDAYS.INTL((EOMONTH(AZ$15-1,1))-_xlpm.DD,EOMONTH(AZ$15-1,1),1,_xlpm.VD),
AND(MONTH($AW156)=MONTH(AZ$15),MONTH($AX156)=MONTH(AZ$15)),
NETWORKDAYS.INTL($AW156,$AX156,1,_xlpm.VD)))),0)),
$DH156="месяц",
$DR156*AZ156,
$DH156="неделя",
$DR156*AZ156/7*(ROUNDUP((DAY(EOMONTH(AZ$15,0)))/4,0))),
0)</f>
        <v/>
      </c>
      <c r="DT156" s="125">
        <f t="array" ref="DT156">
IFERROR(_xlfn.IFS(
$DH156="день_1",
$DR156*$BL156/($AX156-$AW156+1)*BA156*(DAY(EOMONTH(BA$15,0))),
$DH156="день_2",
$DR156/30*MAX(MIN($AX156,EOMONTH(BA$15,0))-MAX($AW156,BA$15)+1,),
$DH156="раб.день",
$DR156/30*(IFERROR(
_xlfn.LET(_xlpm.VD,
CHOOSE(
{1;2;3;4;5;6;7;8;9;10;11;12;13;14;15;16;17;18},
45658,45659,45660,45661,45662,45663,45664,45665,45711,45724,45778,45779,45785,45786,45820,45821,45965,46022),
_xlfn.LET(_xlpm.DD,
MAX(MIN($AX156,EOMONTH(BA$15,0))-MAX($AW156,BA$15),),
_xlfn.IFS(
AND(MONTH($AW156)=MONTH(BA$15),MONTH($AX156)&lt;&gt;MONTH(BA$15)),
NETWORKDAYS.INTL($AW156,$AW156+_xlpm.DD,1,_xlpm.VD),
AND(MONTH($AW156)&lt;&gt;MONTH(BA$15),MONTH($AX156)=MONTH(BA$15)),
NETWORKDAYS.INTL(($AX156)-_xlpm.DD,$AX156,1,_xlpm.VD),
AND(MONTH($AW156)&lt;MONTH(BA$15),MONTH($AX156)&gt;MONTH(BA$15)),
NETWORKDAYS.INTL((EOMONTH(BA$15-1,1))-_xlpm.DD,EOMONTH(BA$15-1,1),1,_xlpm.VD),
AND(MONTH($AW156)=MONTH(BA$15),MONTH($AX156)=MONTH(BA$15)),
NETWORKDAYS.INTL($AW156,$AX156,1,_xlpm.VD)))),0)),
$DH156="месяц",
$DR156*BA156,
$DH156="неделя",
$DR156*BA156/7*(ROUNDUP((DAY(EOMONTH(BA$15,0)))/4,0))),
0)</f>
        <v/>
      </c>
      <c r="DU156" s="125">
        <f t="array" ref="DU156">
IFERROR(_xlfn.IFS(
$DH156="день_1",
$DR156*$BL156/($AX156-$AW156+1)*BB156*(DAY(EOMONTH(BB$15,0))),
$DH156="день_2",
$DR156/30*MAX(MIN($AX156,EOMONTH(BB$15,0))-MAX($AW156,BB$15)+1,),
$DH156="раб.день",
$DR156/30*(IFERROR(
_xlfn.LET(_xlpm.VD,
CHOOSE(
{1;2;3;4;5;6;7;8;9;10;11;12;13;14;15;16;17;18},
45658,45659,45660,45661,45662,45663,45664,45665,45711,45724,45778,45779,45785,45786,45820,45821,45965,46022),
_xlfn.LET(_xlpm.DD,
MAX(MIN($AX156,EOMONTH(BB$15,0))-MAX($AW156,BB$15),),
_xlfn.IFS(
AND(MONTH($AW156)=MONTH(BB$15),MONTH($AX156)&lt;&gt;MONTH(BB$15)),
NETWORKDAYS.INTL($AW156,$AW156+_xlpm.DD,1,_xlpm.VD),
AND(MONTH($AW156)&lt;&gt;MONTH(BB$15),MONTH($AX156)=MONTH(BB$15)),
NETWORKDAYS.INTL(($AX156)-_xlpm.DD,$AX156,1,_xlpm.VD),
AND(MONTH($AW156)&lt;MONTH(BB$15),MONTH($AX156)&gt;MONTH(BB$15)),
NETWORKDAYS.INTL((EOMONTH(BB$15-1,1))-_xlpm.DD,EOMONTH(BB$15-1,1),1,_xlpm.VD),
AND(MONTH($AW156)=MONTH(BB$15),MONTH($AX156)=MONTH(BB$15)),
NETWORKDAYS.INTL($AW156,$AX156,1,_xlpm.VD)))),0)),
$DH156="месяц",
$DR156*BB156,
$DH156="неделя",
$DR156*BB156/7*(ROUNDUP((DAY(EOMONTH(BB$15,0)))/4,0))),
0)</f>
        <v/>
      </c>
      <c r="DV156" s="125">
        <f t="array" ref="DV156">
IFERROR(_xlfn.IFS(
$DH156="день_1",
$DR156*$BL156/($AX156-$AW156+1)*BC156*(DAY(EOMONTH(BC$15,0))),
$DH156="день_2",
$DR156/30*MAX(MIN($AX156,EOMONTH(BC$15,0))-MAX($AW156,BC$15)+1,),
$DH156="раб.день",
$DR156/30*(IFERROR(
_xlfn.LET(_xlpm.VD,
CHOOSE(
{1;2;3;4;5;6;7;8;9;10;11;12;13;14;15;16;17;18},
45658,45659,45660,45661,45662,45663,45664,45665,45711,45724,45778,45779,45785,45786,45820,45821,45965,46022),
_xlfn.LET(_xlpm.DD,
MAX(MIN($AX156,EOMONTH(BC$15,0))-MAX($AW156,BC$15),),
_xlfn.IFS(
AND(MONTH($AW156)=MONTH(BC$15),MONTH($AX156)&lt;&gt;MONTH(BC$15)),
NETWORKDAYS.INTL($AW156,$AW156+_xlpm.DD,1,_xlpm.VD),
AND(MONTH($AW156)&lt;&gt;MONTH(BC$15),MONTH($AX156)=MONTH(BC$15)),
NETWORKDAYS.INTL(($AX156)-_xlpm.DD,$AX156,1,_xlpm.VD),
AND(MONTH($AW156)&lt;MONTH(BC$15),MONTH($AX156)&gt;MONTH(BC$15)),
NETWORKDAYS.INTL((EOMONTH(BC$15-1,1))-_xlpm.DD,EOMONTH(BC$15-1,1),1,_xlpm.VD),
AND(MONTH($AW156)=MONTH(BC$15),MONTH($AX156)=MONTH(BC$15)),
NETWORKDAYS.INTL($AW156,$AX156,1,_xlpm.VD)))),0)),
$DH156="месяц",
$DR156*BC156,
$DH156="неделя",
$DR156*BC156/7*(ROUNDUP((DAY(EOMONTH(BC$15,0)))/4,0))),
0)</f>
        <v/>
      </c>
      <c r="DW156" s="125">
        <f t="array" ref="DW156">
IFERROR(_xlfn.IFS(
$DH156="день_1",
$DR156*$BL156/($AX156-$AW156+1)*BD156*(DAY(EOMONTH(BD$15,0))),
$DH156="день_2",
$DR156/30*MAX(MIN($AX156,EOMONTH(BD$15,0))-MAX($AW156,BD$15)+1,),
$DH156="раб.день",
$DR156/30*(IFERROR(
_xlfn.LET(_xlpm.VD,
CHOOSE(
{1;2;3;4;5;6;7;8;9;10;11;12;13;14;15;16;17;18},
45658,45659,45660,45661,45662,45663,45664,45665,45711,45724,45778,45779,45785,45786,45820,45821,45965,46022),
_xlfn.LET(_xlpm.DD,
MAX(MIN($AX156,EOMONTH(BD$15,0))-MAX($AW156,BD$15),),
_xlfn.IFS(
AND(MONTH($AW156)=MONTH(BD$15),MONTH($AX156)&lt;&gt;MONTH(BD$15)),
NETWORKDAYS.INTL($AW156,$AW156+_xlpm.DD,1,_xlpm.VD),
AND(MONTH($AW156)&lt;&gt;MONTH(BD$15),MONTH($AX156)=MONTH(BD$15)),
NETWORKDAYS.INTL(($AX156)-_xlpm.DD,$AX156,1,_xlpm.VD),
AND(MONTH($AW156)&lt;MONTH(BD$15),MONTH($AX156)&gt;MONTH(BD$15)),
NETWORKDAYS.INTL((EOMONTH(BD$15-1,1))-_xlpm.DD,EOMONTH(BD$15-1,1),1,_xlpm.VD),
AND(MONTH($AW156)=MONTH(BD$15),MONTH($AX156)=MONTH(BD$15)),
NETWORKDAYS.INTL($AW156,$AX156,1,_xlpm.VD)))),0)),
$DH156="месяц",
$DR156*BD156,
$DH156="неделя",
$DR156*BD156/7*(ROUNDUP((DAY(EOMONTH(BD$15,0)))/4,0))),
0)</f>
        <v/>
      </c>
      <c r="DX156" s="125">
        <f t="array" ref="DX156">
IFERROR(_xlfn.IFS(
$DH156="день_1",
$DR156*$BL156/($AX156-$AW156+1)*BE156*(DAY(EOMONTH(BE$15,0))),
$DH156="день_2",
$DR156/30*MAX(MIN($AX156,EOMONTH(BE$15,0))-MAX($AW156,BE$15)+1,),
$DH156="раб.день",
$DR156/30*(IFERROR(
_xlfn.LET(_xlpm.VD,
CHOOSE(
{1;2;3;4;5;6;7;8;9;10;11;12;13;14;15;16;17;18},
45658,45659,45660,45661,45662,45663,45664,45665,45711,45724,45778,45779,45785,45786,45820,45821,45965,46022),
_xlfn.LET(_xlpm.DD,
MAX(MIN($AX156,EOMONTH(BE$15,0))-MAX($AW156,BE$15),),
_xlfn.IFS(
AND(MONTH($AW156)=MONTH(BE$15),MONTH($AX156)&lt;&gt;MONTH(BE$15)),
NETWORKDAYS.INTL($AW156,$AW156+_xlpm.DD,1,_xlpm.VD),
AND(MONTH($AW156)&lt;&gt;MONTH(BE$15),MONTH($AX156)=MONTH(BE$15)),
NETWORKDAYS.INTL(($AX156)-_xlpm.DD,$AX156,1,_xlpm.VD),
AND(MONTH($AW156)&lt;MONTH(BE$15),MONTH($AX156)&gt;MONTH(BE$15)),
NETWORKDAYS.INTL((EOMONTH(BE$15-1,1))-_xlpm.DD,EOMONTH(BE$15-1,1),1,_xlpm.VD),
AND(MONTH($AW156)=MONTH(BE$15),MONTH($AX156)=MONTH(BE$15)),
NETWORKDAYS.INTL($AW156,$AX156,1,_xlpm.VD)))),0)),
$DH156="месяц",
$DR156*BE156,
$DH156="неделя",
$DR156*BE156/7*(ROUNDUP((DAY(EOMONTH(BE$15,0)))/4,0))),
0)</f>
        <v/>
      </c>
      <c r="DY156" s="125">
        <f t="array" ref="DY156">
IFERROR(_xlfn.IFS(
$DH156="день_1",
$DR156*$BL156/($AX156-$AW156+1)*BF156*(DAY(EOMONTH(BF$15,0))),
$DH156="день_2",
$DR156/30*MAX(MIN($AX156,EOMONTH(BF$15,0))-MAX($AW156,BF$15)+1,),
$DH156="раб.день",
$DR156/30*(IFERROR(
_xlfn.LET(_xlpm.VD,
CHOOSE(
{1;2;3;4;5;6;7;8;9;10;11;12;13;14;15;16;17;18},
45658,45659,45660,45661,45662,45663,45664,45665,45711,45724,45778,45779,45785,45786,45820,45821,45965,46022),
_xlfn.LET(_xlpm.DD,
MAX(MIN($AX156,EOMONTH(BF$15,0))-MAX($AW156,BF$15),),
_xlfn.IFS(
AND(MONTH($AW156)=MONTH(BF$15),MONTH($AX156)&lt;&gt;MONTH(BF$15)),
NETWORKDAYS.INTL($AW156,$AW156+_xlpm.DD,1,_xlpm.VD),
AND(MONTH($AW156)&lt;&gt;MONTH(BF$15),MONTH($AX156)=MONTH(BF$15)),
NETWORKDAYS.INTL(($AX156)-_xlpm.DD,$AX156,1,_xlpm.VD),
AND(MONTH($AW156)&lt;MONTH(BF$15),MONTH($AX156)&gt;MONTH(BF$15)),
NETWORKDAYS.INTL((EOMONTH(BF$15-1,1))-_xlpm.DD,EOMONTH(BF$15-1,1),1,_xlpm.VD),
AND(MONTH($AW156)=MONTH(BF$15),MONTH($AX156)=MONTH(BF$15)),
NETWORKDAYS.INTL($AW156,$AX156,1,_xlpm.VD)))),0)),
$DH156="месяц",
$DR156*BF156,
$DH156="неделя",
$DR156*BF156/7*(ROUNDUP((DAY(EOMONTH(BF$15,0)))/4,0))),
0)</f>
        <v/>
      </c>
      <c r="DZ156" s="125">
        <f t="array" ref="DZ156">
IFERROR(_xlfn.IFS(
$DH156="день_1",
$DR156*$BL156/($AX156-$AW156+1)*BG156*(DAY(EOMONTH(BG$15,0))),
$DH156="день_2",
$DR156/30*MAX(MIN($AX156,EOMONTH(BG$15,0))-MAX($AW156,BG$15)+1,),
$DH156="раб.день",
$DR156/30*(IFERROR(
_xlfn.LET(_xlpm.VD,
CHOOSE(
{1;2;3;4;5;6;7;8;9;10;11;12;13;14;15;16;17;18},
45658,45659,45660,45661,45662,45663,45664,45665,45711,45724,45778,45779,45785,45786,45820,45821,45965,46022),
_xlfn.LET(_xlpm.DD,
MAX(MIN($AX156,EOMONTH(BG$15,0))-MAX($AW156,BG$15),),
_xlfn.IFS(
AND(MONTH($AW156)=MONTH(BG$15),MONTH($AX156)&lt;&gt;MONTH(BG$15)),
NETWORKDAYS.INTL($AW156,$AW156+_xlpm.DD,1,_xlpm.VD),
AND(MONTH($AW156)&lt;&gt;MONTH(BG$15),MONTH($AX156)=MONTH(BG$15)),
NETWORKDAYS.INTL(($AX156)-_xlpm.DD,$AX156,1,_xlpm.VD),
AND(MONTH($AW156)&lt;MONTH(BG$15),MONTH($AX156)&gt;MONTH(BG$15)),
NETWORKDAYS.INTL((EOMONTH(BG$15-1,1))-_xlpm.DD,EOMONTH(BG$15-1,1),1,_xlpm.VD),
AND(MONTH($AW156)=MONTH(BG$15),MONTH($AX156)=MONTH(BG$15)),
NETWORKDAYS.INTL($AW156,$AX156,1,_xlpm.VD)))),0)),
$DH156="месяц",
$DR156*BG156,
$DH156="неделя",
$DR156*BG156/7*(ROUNDUP((DAY(EOMONTH(BG$15,0)))/4,0))),
0)</f>
        <v/>
      </c>
      <c r="EA156" s="125">
        <f t="array" ref="EA156">
IFERROR(_xlfn.IFS(
$DH156="день_1",
$DR156*$BL156/($AX156-$AW156+1)*BH156*(DAY(EOMONTH(BH$15,0))),
$DH156="день_2",
$DR156/30*MAX(MIN($AX156,EOMONTH(BH$15,0))-MAX($AW156,BH$15)+1,),
$DH156="раб.день",
$DR156/30*(IFERROR(
_xlfn.LET(_xlpm.VD,
CHOOSE(
{1;2;3;4;5;6;7;8;9;10;11;12;13;14;15;16;17;18},
45658,45659,45660,45661,45662,45663,45664,45665,45711,45724,45778,45779,45785,45786,45820,45821,45965,46022),
_xlfn.LET(_xlpm.DD,
MAX(MIN($AX156,EOMONTH(BH$15,0))-MAX($AW156,BH$15),),
_xlfn.IFS(
AND(MONTH($AW156)=MONTH(BH$15),MONTH($AX156)&lt;&gt;MONTH(BH$15)),
NETWORKDAYS.INTL($AW156,$AW156+_xlpm.DD,1,_xlpm.VD),
AND(MONTH($AW156)&lt;&gt;MONTH(BH$15),MONTH($AX156)=MONTH(BH$15)),
NETWORKDAYS.INTL(($AX156)-_xlpm.DD,$AX156,1,_xlpm.VD),
AND(MONTH($AW156)&lt;MONTH(BH$15),MONTH($AX156)&gt;MONTH(BH$15)),
NETWORKDAYS.INTL((EOMONTH(BH$15-1,1))-_xlpm.DD,EOMONTH(BH$15-1,1),1,_xlpm.VD),
AND(MONTH($AW156)=MONTH(BH$15),MONTH($AX156)=MONTH(BH$15)),
NETWORKDAYS.INTL($AW156,$AX156,1,_xlpm.VD)))),0)),
$DH156="месяц",
$DR156*BH156,
$DH156="неделя",
$DR156*BH156/7*(ROUNDUP((DAY(EOMONTH(BH$15,0)))/4,0))),
0)</f>
        <v/>
      </c>
      <c r="EB156" s="125">
        <f t="array" ref="EB156">
IFERROR(_xlfn.IFS(
$DH156="день_1",
$DR156*$BL156/($AX156-$AW156+1)*BI156*(DAY(EOMONTH(BI$15,0))),
$DH156="день_2",
$DR156/30*MAX(MIN($AX156,EOMONTH(BI$15,0))-MAX($AW156,BI$15)+1,),
$DH156="раб.день",
$DR156/30*(IFERROR(
_xlfn.LET(_xlpm.VD,
CHOOSE(
{1;2;3;4;5;6;7;8;9;10;11;12;13;14;15;16;17;18},
45658,45659,45660,45661,45662,45663,45664,45665,45711,45724,45778,45779,45785,45786,45820,45821,45965,46022),
_xlfn.LET(_xlpm.DD,
MAX(MIN($AX156,EOMONTH(BI$15,0))-MAX($AW156,BI$15),),
_xlfn.IFS(
AND(MONTH($AW156)=MONTH(BI$15),MONTH($AX156)&lt;&gt;MONTH(BI$15)),
NETWORKDAYS.INTL($AW156,$AW156+_xlpm.DD,1,_xlpm.VD),
AND(MONTH($AW156)&lt;&gt;MONTH(BI$15),MONTH($AX156)=MONTH(BI$15)),
NETWORKDAYS.INTL(($AX156)-_xlpm.DD,$AX156,1,_xlpm.VD),
AND(MONTH($AW156)&lt;MONTH(BI$15),MONTH($AX156)&gt;MONTH(BI$15)),
NETWORKDAYS.INTL((EOMONTH(BI$15-1,1))-_xlpm.DD,EOMONTH(BI$15-1,1),1,_xlpm.VD),
AND(MONTH($AW156)=MONTH(BI$15),MONTH($AX156)=MONTH(BI$15)),
NETWORKDAYS.INTL($AW156,$AX156,1,_xlpm.VD)))),0)),
$DH156="месяц",
$DR156*BI156,
$DH156="неделя",
$DR156*BI156/7*(ROUNDUP((DAY(EOMONTH(BI$15,0)))/4,0))),
0)</f>
        <v/>
      </c>
      <c r="EC156" s="125">
        <f t="array" ref="EC156">
IFERROR(_xlfn.IFS(
$DH156="день_1",
$DR156*$BL156/($AX156-$AW156+1)*BJ156*(DAY(EOMONTH(BJ$15,0))),
$DH156="день_2",
$DR156/30*MAX(MIN($AX156,EOMONTH(BJ$15,0))-MAX($AW156,BJ$15)+1,),
$DH156="раб.день",
$DR156/30*(IFERROR(
_xlfn.LET(_xlpm.VD,
CHOOSE(
{1;2;3;4;5;6;7;8;9;10;11;12;13;14;15;16;17;18},
45658,45659,45660,45661,45662,45663,45664,45665,45711,45724,45778,45779,45785,45786,45820,45821,45965,46022),
_xlfn.LET(_xlpm.DD,
MAX(MIN($AX156,EOMONTH(BJ$15,0))-MAX($AW156,BJ$15),),
_xlfn.IFS(
AND(MONTH($AW156)=MONTH(BJ$15),MONTH($AX156)&lt;&gt;MONTH(BJ$15)),
NETWORKDAYS.INTL($AW156,$AW156+_xlpm.DD,1,_xlpm.VD),
AND(MONTH($AW156)&lt;&gt;MONTH(BJ$15),MONTH($AX156)=MONTH(BJ$15)),
NETWORKDAYS.INTL(($AX156)-_xlpm.DD,$AX156,1,_xlpm.VD),
AND(MONTH($AW156)&lt;MONTH(BJ$15),MONTH($AX156)&gt;MONTH(BJ$15)),
NETWORKDAYS.INTL((EOMONTH(BJ$15-1,1))-_xlpm.DD,EOMONTH(BJ$15-1,1),1,_xlpm.VD),
AND(MONTH($AW156)=MONTH(BJ$15),MONTH($AX156)=MONTH(BJ$15)),
NETWORKDAYS.INTL($AW156,$AX156,1,_xlpm.VD)))),0)),
$DH156="месяц",
$DR156*BJ156,
$DH156="неделя",
$DR156*BJ156/7*(ROUNDUP((DAY(EOMONTH(BJ$15,0)))/4,0))),
0)</f>
        <v/>
      </c>
      <c r="ED156" s="125">
        <f t="array" ref="ED156">
IFERROR(_xlfn.IFS(
$DH156="день_1",
$DR156*$BL156/($AX156-$AW156+1)*BK156*(DAY(EOMONTH(BK$15,0))),
$DH156="день_2",
$DR156/30*MAX(MIN($AX156,EOMONTH(BK$15,0))-MAX($AW156,BK$15)+1,),
$DH156="раб.день",
$DR156/30*(IFERROR(
_xlfn.LET(_xlpm.VD,
CHOOSE(
{1;2;3;4;5;6;7;8;9;10;11;12;13;14;15;16;17;18},
45658,45659,45660,45661,45662,45663,45664,45665,45711,45724,45778,45779,45785,45786,45820,45821,45965,46022),
_xlfn.LET(_xlpm.DD,
MAX(MIN($AX156,EOMONTH(BK$15,0))-MAX($AW156,BK$15),),
_xlfn.IFS(
AND(MONTH($AW156)=MONTH(BK$15),MONTH($AX156)&lt;&gt;MONTH(BK$15)),
NETWORKDAYS.INTL($AW156,$AW156+_xlpm.DD,1,_xlpm.VD),
AND(MONTH($AW156)&lt;&gt;MONTH(BK$15),MONTH($AX156)=MONTH(BK$15)),
NETWORKDAYS.INTL(($AX156)-_xlpm.DD,$AX156,1,_xlpm.VD),
AND(MONTH($AW156)&lt;MONTH(BK$15),MONTH($AX156)&gt;MONTH(BK$15)),
NETWORKDAYS.INTL((EOMONTH(BK$15-1,1))-_xlpm.DD,EOMONTH(BK$15-1,1),1,_xlpm.VD),
AND(MONTH($AW156)=MONTH(BK$15),MONTH($AX156)=MONTH(BK$15)),
NETWORKDAYS.INTL($AW156,$AX156,1,_xlpm.VD)))),0)),
$DH156="месяц",
$DR156*BK156,
$DH156="неделя",
$DR156*BK156/7*(ROUNDUP((DAY(EOMONTH(BK$15,0)))/4,0))),
0)</f>
        <v/>
      </c>
      <c r="EE156" s="125">
        <f>SUM($DS156,$DT156,$DU156,$DV156,$DW156,$DX156,$DY156,$DZ156,$EA156,$EB156,$EC156,$ED156)</f>
        <v/>
      </c>
      <c r="EF156" s="125">
        <f>IFERROR(ROUND($EE156*(1+$EP156),2),0)</f>
        <v/>
      </c>
      <c r="EG156" s="128" t="n">
        <v>1</v>
      </c>
      <c r="EH156" s="126" t="n">
        <v>0</v>
      </c>
      <c r="EI156" s="126">
        <f>ROUND(SUM($EH156:$EH156)*SUM($AB156:$AB156)*$EG156,2)</f>
        <v/>
      </c>
      <c r="EJ156" s="126">
        <f>ROUND($EI156*(1+$EP156),2)</f>
        <v/>
      </c>
      <c r="EK156" s="126" t="n">
        <v>0</v>
      </c>
      <c r="EL156" s="126">
        <f>ROUND(SUM($EK156:$EK156)*SUM($AB156:$AB156)*$EG156,2)</f>
        <v/>
      </c>
      <c r="EM156" s="126">
        <f>ROUND($EL156*(1+$EP156),2)</f>
        <v/>
      </c>
      <c r="EN156" s="126">
        <f>SUM($EE156,$EI156,$EL156)</f>
        <v/>
      </c>
      <c r="EO156" s="126">
        <f>SUM($EF156,$EJ156,$EM156)</f>
        <v/>
      </c>
      <c r="EP156" s="59" t="inlineStr">
        <is>
          <t>20%</t>
        </is>
      </c>
      <c r="EQ156" s="59" t="n"/>
      <c r="ER156" s="60">
        <f t="array" ref="ER156">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MATCH(ES156,
{"AMS";"RussOutdoor";"HD Outdoor";"Ingroup";"IQ";"Ledproduction";"LisChannel";"Logic";"Media-PPL";"NovikovTV | НовиковТВ";"SMA";"SOK";"КрокусТВ | CrocusTV | IndoorTV";"Сити";"ТЯК Москва"},
0)),"")</f>
        <v/>
      </c>
      <c r="ES156" s="60" t="n"/>
      <c r="ET156" s="60">
        <f t="array" ref="ET156">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MATCH(ES156,
{"AMS";"RussOutdoor";"HD Outdoor";"Ingroup";"IQ";"Ledproduction";"LisChannel";"Logic";"Media-PPL";"NovikovTV | НовиковТВ";"SMA";"SOK";"КрокусТВ | CrocusTV | IndoorTV";"Сити";"ТЯК Москва"},
0)),"")</f>
        <v/>
      </c>
      <c r="EU156" s="60" t="n"/>
      <c r="EV156" s="60" t="n"/>
      <c r="EX156" s="110">
        <f t="array" ref="EX156">
($AR156/30
+N("ТРАФИК ПЛОЩАДКИ"))*
(IFERROR(
_xlfn.LET(
_xlpm.GPR,
HLOOKUP($L156,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(MATCH($T156,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IF($Q156="цифровой",_xlpm.GPR/$AG156,_xlpm.GPR/60)),
0)
+N("DWELL TIME"))*
(IF($AB156=0,0,IF($AB156=1,0.3,IF($AB156=2,0.5,IF($AB156&gt;2,1))))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_xlfn.IFS($AC156="да",1.2,$AC156="нет",1)*
_xlfn.IFS($AD156="да",1.2,$AD156="нет",1)*
IF(R156="статический",1,1.2)*
$X156*
INDEX(
{1.2;1;1.2;1.2;1;1.2;1.2;1.2;1.2;1.2;1.2;1;1.2;1.2;1.2;1.2;1;1;1.2;1.2;1.2;1;1;1;1;1.2;1.2;1.2;1.2;1;1;1;1;1.2;1.2;1.2;1.2;1.2;1.2;1.2;1.2;1;1;1.2;1;1;1;1;1.5;1;1;1.5;1.5;1.2},
MATCH($Q156,_xlpm.MI,0)))&gt;{0.02;0.04;0.06;0.1;0.2;0.4;0.6;0.8;1;2;4;6})),
{0;1;2;3;4;5;6;7;8;9;10;11;12},
0)))
+N("КОЭФФИЦИЕНТ КОНТАКТА"))))*
(_xlfn.IFS($X156&lt;0.1,$X156/1000,$X156&gt;25,5.2,AND($X156&gt;=0.1,$X156&lt;=25),(($X156*2+0.1)/10)*($X156/10)))*
IFERROR((_xlfn.LET(
_xlpm.MA,
{0;0.8;0.85;0.9;0.95;1},
_xlpm.MAA,
{0;1;2;3;4;5},
INDEX(_xlpm.MA,MATCH(SUMPRODUCT(--((IF(ROUND(_xlpm.MAA,1)&gt;5,5,ROUND($AB156,1)))&gt;{0;1;2;3;4;5})),_xlpm.MAA,0)))
+N("КОЭФФИЦИЕНТ КОЛ-ВО КОНСТРУКЦИЙ")),1)*
$AB156,0))*
(IF($Q156="цифровой",$AG156/15*$AI156,1)
+N("ДЛЯ ЦИФРЫ"))</f>
        <v/>
      </c>
      <c r="EY156" s="110">
        <f>IFERROR(EX156*AY156,0)</f>
        <v/>
      </c>
      <c r="EZ156" s="131">
        <f>IFERROR(DP156/EY156*1000,0)</f>
        <v/>
      </c>
      <c r="FA156" s="112">
        <f>IFERROR(FC156/FB156,0)</f>
        <v/>
      </c>
      <c r="FB156" s="112">
        <f>IFERROR((FC156/(EY156/FF156*#REF!))*0.825,0)</f>
        <v/>
      </c>
      <c r="FC156" s="112">
        <f>IFERROR(((EX156*30/AR156)*100)/30,0)</f>
        <v/>
      </c>
      <c r="FD156" s="112">
        <f>IFERROR(EY156/G156*100%,0)</f>
        <v/>
      </c>
      <c r="FE156" s="112">
        <f>IFERROR(FD156/FC156*100%,0)</f>
        <v/>
      </c>
      <c r="FF156" s="110">
        <f>IFERROR(AR156/30*AY156,0)</f>
        <v/>
      </c>
    </row>
    <row r="157" ht="13" customHeight="1">
      <c r="A157" s="59" t="n"/>
      <c r="B157" s="60" t="n"/>
      <c r="C157" s="60" t="n"/>
      <c r="D157" s="60">
        <f t="array" ref="D157">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MATCH($E157,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57" s="60">
        <f t="array" ref="E157">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MATCH($F157,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57" s="60" t="inlineStr"/>
      <c r="G157" s="60" t="n"/>
      <c r="H157" s="60">
        <f t="array" ref="H157">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MATCH($I157,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57" s="60" t="n"/>
      <c r="J157" s="60" t="n"/>
      <c r="K157" s="60" t="n"/>
      <c r="L157" s="60" t="n"/>
      <c r="M157" s="60" t="n"/>
      <c r="N157" s="60" t="n"/>
      <c r="O157" s="60" t="n"/>
      <c r="P157" s="60">
        <f t="array" ref="P157">
_xlfn.IFS(
ISNUMBER(MATCH($Q157,{"шелфбаннер","разделитель","монетница","чековая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ISNUMBER(MATCH($Q157,{"LED/LCD","видеокулер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ISNUMBER(MATCH($Q157,{"автомобиль","машина","выставочное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ISNUMBER(MATCH($Q157,{"билборд","лифтовая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ISNUMBER(MATCH($Q157,{"навигация","подвесной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ISNUMBER(MATCH($Q157,{"движущаяся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ISNUMBER(MATCH($Q157,{"каталог","журнал"},)),
"Пресса",
$Q157="","")</f>
        <v/>
      </c>
      <c r="Q157" s="60" t="n"/>
      <c r="R157" s="60">
        <f t="array" ref="R157">
IFERROR(
_xlfn.IFS(
OR(ISNUMBER(MATCH($Q157,{"экспозиция","макет","стенд","автостенд","авто стенд","выставочное пространство","выставочные стенды","модульные выставочные стенды","3Д конструкция","3D конструкция"},)),P157="Экспонирование"),
"нестандартный",
ISNUMBER(MATCH($Q157,{"скроллер","призматрон"},)),
"динамический",
$P157="Видео",
"цифровой",
OR($P157="Пресса",$P157="Щит",$P157="POSm",$P157="Подвес",$P157="Брендирование/оклейка"),
"статический"),"")</f>
        <v/>
      </c>
      <c r="S157" s="59" t="n"/>
      <c r="T157" s="60" t="n"/>
      <c r="U157" s="60" t="n"/>
      <c r="V157" s="60">
        <f>
IF(P157="Видео",
"цифровой постер/ролик",
IF(ISNUMBER(MATCH(Q157,{"короб световой","короб световой | лайтбокс","короб световой | кристалайт","лайтбокс","лайт бокс","кристалайт","LB","lightbox"},)),
"бэклит",
IF(P157="Брендирование/оклейка",
"перфарированная пленка/самоклейка",
IF(P157="Экспонирование",
"под запрос",
IF(P157="Подвес",
"баннер/ткань",
"")))))</f>
        <v/>
      </c>
      <c r="W157" s="59" t="n"/>
      <c r="X157" s="59" t="n"/>
      <c r="Y157" s="59" t="n"/>
      <c r="Z157" s="61" t="n"/>
      <c r="AA157" s="61" t="n"/>
      <c r="AB157" s="61">
        <f>IF(BL157&gt;0,Z157,0)</f>
        <v/>
      </c>
      <c r="AC157" s="59" t="n"/>
      <c r="AD157" s="59" t="n"/>
      <c r="AE157" s="59" t="n"/>
      <c r="AF157" s="59" t="n"/>
      <c r="AG157" s="59" t="n"/>
      <c r="AH157" s="59" t="n"/>
      <c r="AI157" s="59" t="n"/>
      <c r="AJ157" s="59" t="n"/>
      <c r="AK157" s="59" t="n"/>
      <c r="AL157" s="62">
        <f>IFERROR(IF(OR(R157="статический",R157="динамический",R157="нестандартный",R157="",R157=""),"-",IF(AND(AH157="-",AI157="-"),"-",AK157*3600/AH157*AI157)),"-")</f>
        <v/>
      </c>
      <c r="AM157" s="62">
        <f>IFERROR(IF(OR(R157="статический",R157="динамический",R157="",R157="", R157="BTL",R157="нестандартный"),"-",AG157*AI157*AL157/60),"-")</f>
        <v/>
      </c>
      <c r="AN157" s="63">
        <f>IFERROR(IF(AH157="","-",AG157*AI157/AH157),"-")</f>
        <v/>
      </c>
      <c r="AO157" s="59">
        <f>IFERROR(IF(OR($R157="статический",$R157="динамический",$R157="",$R157="",$R157="BTL",$R157="нестандартный"),"-",$AL157*$AY157),"-")</f>
        <v/>
      </c>
      <c r="AP157" s="62">
        <f>IFERROR(IF(OR($R157="статический",$R157="динамический",$R157="",$R157="",$R157="BTL",$R157="нестандартный"),"-",$AM157*AY157),"-")</f>
        <v/>
      </c>
      <c r="AQ157" s="64" t="n"/>
      <c r="AR157" s="61" t="n"/>
      <c r="AS157" s="61" t="n"/>
      <c r="AT157" s="61" t="n"/>
      <c r="AU157" s="65" t="n"/>
      <c r="AV157" s="124">
        <f>IFERROR(DR157/AT157*1000,"n/a")</f>
        <v/>
      </c>
      <c r="AW157" s="67" t="n"/>
      <c r="AX157" s="67" t="n"/>
      <c r="AY157" s="43">
        <f>IFERROR(IF(OR($AW157="",$AX157=""),"",_xlfn.DAYS($AX157+1,$AW157)),"")</f>
        <v/>
      </c>
      <c r="AZ157" s="68">
        <f t="array" ref="AZ157">
_xlfn.LET(_xlpm.COEFF,
IF($AW157+$AX157=0,0,IF(MAX(MIN($AX157,EOMONTH(AZ$15,0))-MAX($AW157,AZ$15)+1,)&gt;0,1,0)),
_xlfn.IFS(
$ES157="LisChannel",
_xlpm.COEFF*
INDEX({1;1;1.2;1.2;1;1;1;1;1.2;1.2;1.2;1.2},
MATCH(MONTH(AZ$15),
{1,2,3,4,5,6,7,8,9,10,11,12})),
CONCATENATE($ES157," ",$L157)="RussOutdoor метро",
_xlpm.COEFF*
INDEX({0.8;0.9;1.1;1.1;1;1;1;1;1.1;1.1;1.1;1.1},
MATCH(MONTH(AZ$15),
{1,2,3,4,5,6,7,8,9,10,11,12})),
$ES157&lt;&gt;"LisChannel",
_xlpm.COEFF,
$ES157&lt;&gt;"RussOutdoor",
_xlpm.COEFF))</f>
        <v/>
      </c>
      <c r="BA157" s="68">
        <f t="array" ref="BA157">
_xlfn.LET(_xlpm.COEFF,
IF($AW157+$AX157=0,0,IF(MAX(MIN($AX157,EOMONTH(BA$15,0))-MAX($AW157,BA$15)+1,)&gt;0,1,0)),
_xlfn.IFS(
$ES157="LisChannel",
_xlpm.COEFF*
INDEX({1;1;1.2;1.2;1;1;1;1;1.2;1.2;1.2;1.2},
MATCH(MONTH(BA$15),
{1,2,3,4,5,6,7,8,9,10,11,12})),
CONCATENATE($ES157," ",$L157)="RussOutdoor метро",
_xlpm.COEFF*
INDEX({0.8;0.9;1.1;1.1;1;1;1;1;1.1;1.1;1.1;1.1},
MATCH(MONTH(BA$15),
{1,2,3,4,5,6,7,8,9,10,11,12})),
$ES157&lt;&gt;"LisChannel",
_xlpm.COEFF,
$ES157&lt;&gt;"RussOutdoor",
_xlpm.COEFF))</f>
        <v/>
      </c>
      <c r="BB157" s="68">
        <f t="array" ref="BB157">
_xlfn.LET(_xlpm.COEFF,
IF($AW157+$AX157=0,0,IF(MAX(MIN($AX157,EOMONTH(BB$15,0))-MAX($AW157,BB$15)+1,)&gt;0,1,0)),
_xlfn.IFS(
$ES157="LisChannel",
_xlpm.COEFF*
INDEX({1;1;1.2;1.2;1;1;1;1;1.2;1.2;1.2;1.2},
MATCH(MONTH(BB$15),
{1,2,3,4,5,6,7,8,9,10,11,12})),
CONCATENATE($ES157," ",$L157)="RussOutdoor метро",
_xlpm.COEFF*
INDEX({0.8;0.9;1.1;1.1;1;1;1;1;1.1;1.1;1.1;1.1},
MATCH(MONTH(BB$15),
{1,2,3,4,5,6,7,8,9,10,11,12})),
$ES157&lt;&gt;"LisChannel",
_xlpm.COEFF,
$ES157&lt;&gt;"RussOutdoor",
_xlpm.COEFF))</f>
        <v/>
      </c>
      <c r="BC157" s="68">
        <f t="array" ref="BC157">
_xlfn.LET(_xlpm.COEFF,
IF($AW157+$AX157=0,0,IF(MAX(MIN($AX157,EOMONTH(BC$15,0))-MAX($AW157,BC$15)+1,)&gt;0,1,0)),
_xlfn.IFS(
$ES157="LisChannel",
_xlpm.COEFF*
INDEX({1;1;1.2;1.2;1;1;1;1;1.2;1.2;1.2;1.2},
MATCH(MONTH(BC$15),
{1,2,3,4,5,6,7,8,9,10,11,12})),
CONCATENATE($ES157," ",$L157)="RussOutdoor метро",
_xlpm.COEFF*
INDEX({0.8;0.9;1.1;1.1;1;1;1;1;1.1;1.1;1.1;1.1},
MATCH(MONTH(BC$15),
{1,2,3,4,5,6,7,8,9,10,11,12})),
$ES157&lt;&gt;"LisChannel",
_xlpm.COEFF,
$ES157&lt;&gt;"RussOutdoor",
_xlpm.COEFF))</f>
        <v/>
      </c>
      <c r="BD157" s="68">
        <f t="array" ref="BD157">
_xlfn.LET(_xlpm.COEFF,
IF($AW157+$AX157=0,0,IF(MAX(MIN($AX157,EOMONTH(BD$15,0))-MAX($AW157,BD$15)+1,)&gt;0,1,0)),
_xlfn.IFS(
$ES157="LisChannel",
_xlpm.COEFF*
INDEX({1;1;1.2;1.2;1;1;1;1;1.2;1.2;1.2;1.2},
MATCH(MONTH(BD$15),
{1,2,3,4,5,6,7,8,9,10,11,12})),
CONCATENATE($ES157," ",$L157)="RussOutdoor метро",
_xlpm.COEFF*
INDEX({0.8;0.9;1.1;1.1;1;1;1;1;1.1;1.1;1.1;1.1},
MATCH(MONTH(BD$15),
{1,2,3,4,5,6,7,8,9,10,11,12})),
$ES157&lt;&gt;"LisChannel",
_xlpm.COEFF,
$ES157&lt;&gt;"RussOutdoor",
_xlpm.COEFF))</f>
        <v/>
      </c>
      <c r="BE157" s="68">
        <f t="array" ref="BE157">
_xlfn.LET(_xlpm.COEFF,
IF($AW157+$AX157=0,0,IF(MAX(MIN($AX157,EOMONTH(BE$15,0))-MAX($AW157,BE$15)+1,)&gt;0,1,0)),
_xlfn.IFS(
$ES157="LisChannel",
_xlpm.COEFF*
INDEX({1;1;1.2;1.2;1;1;1;1;1.2;1.2;1.2;1.2},
MATCH(MONTH(BE$15),
{1,2,3,4,5,6,7,8,9,10,11,12})),
CONCATENATE($ES157," ",$L157)="RussOutdoor метро",
_xlpm.COEFF*
INDEX({0.8;0.9;1.1;1.1;1;1;1;1;1.1;1.1;1.1;1.1},
MATCH(MONTH(BE$15),
{1,2,3,4,5,6,7,8,9,10,11,12})),
$ES157&lt;&gt;"LisChannel",
_xlpm.COEFF,
$ES157&lt;&gt;"RussOutdoor",
_xlpm.COEFF))</f>
        <v/>
      </c>
      <c r="BF157" s="68">
        <f t="array" ref="BF157">
_xlfn.LET(_xlpm.COEFF,
IF($AW157+$AX157=0,0,IF(MAX(MIN($AX157,EOMONTH(BF$15,0))-MAX($AW157,BF$15)+1,)&gt;0,1,0)),
_xlfn.IFS(
$ES157="LisChannel",
_xlpm.COEFF*
INDEX({1;1;1.2;1.2;1;1;1;1;1.2;1.2;1.2;1.2},
MATCH(MONTH(BF$15),
{1,2,3,4,5,6,7,8,9,10,11,12})),
CONCATENATE($ES157," ",$L157)="RussOutdoor метро",
_xlpm.COEFF*
INDEX({0.8;0.9;1.1;1.1;1;1;1;1;1.1;1.1;1.1;1.1},
MATCH(MONTH(BF$15),
{1,2,3,4,5,6,7,8,9,10,11,12})),
$ES157&lt;&gt;"LisChannel",
_xlpm.COEFF,
$ES157&lt;&gt;"RussOutdoor",
_xlpm.COEFF))</f>
        <v/>
      </c>
      <c r="BG157" s="68">
        <f t="array" ref="BG157">
_xlfn.LET(_xlpm.COEFF,
IF($AW157+$AX157=0,0,IF(MAX(MIN($AX157,EOMONTH(BG$15,0))-MAX($AW157,BG$15)+1,)&gt;0,1,0)),
_xlfn.IFS(
$ES157="LisChannel",
_xlpm.COEFF*
INDEX({1;1;1.2;1.2;1;1;1;1;1.2;1.2;1.2;1.2},
MATCH(MONTH(BG$15),
{1,2,3,4,5,6,7,8,9,10,11,12})),
CONCATENATE($ES157," ",$L157)="RussOutdoor метро",
_xlpm.COEFF*
INDEX({0.8;0.9;1.1;1.1;1;1;1;1;1.1;1.1;1.1;1.1},
MATCH(MONTH(BG$15),
{1,2,3,4,5,6,7,8,9,10,11,12})),
$ES157&lt;&gt;"LisChannel",
_xlpm.COEFF,
$ES157&lt;&gt;"RussOutdoor",
_xlpm.COEFF))</f>
        <v/>
      </c>
      <c r="BH157" s="68">
        <f t="array" ref="BH157">
_xlfn.LET(_xlpm.COEFF,
IF($AW157+$AX157=0,0,IF(MAX(MIN($AX157,EOMONTH(BH$15,0))-MAX($AW157,BH$15)+1,)&gt;0,1,0)),
_xlfn.IFS(
$ES157="LisChannel",
_xlpm.COEFF*
INDEX({1;1;1.2;1.2;1;1;1;1;1.2;1.2;1.2;1.2},
MATCH(MONTH(BH$15),
{1,2,3,4,5,6,7,8,9,10,11,12})),
CONCATENATE($ES157," ",$L157)="RussOutdoor метро",
_xlpm.COEFF*
INDEX({0.8;0.9;1.1;1.1;1;1;1;1;1.1;1.1;1.1;1.1},
MATCH(MONTH(BH$15),
{1,2,3,4,5,6,7,8,9,10,11,12})),
$ES157&lt;&gt;"LisChannel",
_xlpm.COEFF,
$ES157&lt;&gt;"RussOutdoor",
_xlpm.COEFF))</f>
        <v/>
      </c>
      <c r="BI157" s="68">
        <f t="array" ref="BI157">
_xlfn.LET(_xlpm.COEFF,
IF($AW157+$AX157=0,0,IF(MAX(MIN($AX157,EOMONTH(BI$15,0))-MAX($AW157,BI$15)+1,)&gt;0,1,0)),
_xlfn.IFS(
$ES157="LisChannel",
_xlpm.COEFF*
INDEX({1;1;1.2;1.2;1;1;1;1;1.2;1.2;1.2;1.2},
MATCH(MONTH(BI$15),
{1,2,3,4,5,6,7,8,9,10,11,12})),
CONCATENATE($ES157," ",$L157)="RussOutdoor метро",
_xlpm.COEFF*
INDEX({0.8;0.9;1.1;1.1;1;1;1;1;1.1;1.1;1.1;1.1},
MATCH(MONTH(BI$15),
{1,2,3,4,5,6,7,8,9,10,11,12})),
$ES157&lt;&gt;"LisChannel",
_xlpm.COEFF,
$ES157&lt;&gt;"RussOutdoor",
_xlpm.COEFF))</f>
        <v/>
      </c>
      <c r="BJ157" s="68">
        <f t="array" ref="BJ157">
_xlfn.LET(_xlpm.COEFF,
IF($AW157+$AX157=0,0,IF(MAX(MIN($AX157,EOMONTH(BJ$15,0))-MAX($AW157,BJ$15)+1,)&gt;0,1,0)),
_xlfn.IFS(
$ES157="LisChannel",
_xlpm.COEFF*
INDEX({1;1;1.2;1.2;1;1;1;1;1.2;1.2;1.2;1.2},
MATCH(MONTH(BJ$15),
{1,2,3,4,5,6,7,8,9,10,11,12})),
CONCATENATE($ES157," ",$L157)="RussOutdoor метро",
_xlpm.COEFF*
INDEX({0.8;0.9;1.1;1.1;1;1;1;1;1.1;1.1;1.1;1.1},
MATCH(MONTH(BJ$15),
{1,2,3,4,5,6,7,8,9,10,11,12})),
$ES157&lt;&gt;"LisChannel",
_xlpm.COEFF,
$ES157&lt;&gt;"RussOutdoor",
_xlpm.COEFF))</f>
        <v/>
      </c>
      <c r="BK157" s="68">
        <f t="array" ref="BK157">
_xlfn.LET(_xlpm.COEFF,
IF($AW157+$AX157=0,0,IF(MAX(MIN($AX157,EOMONTH(BK$15,0))-MAX($AW157,BK$15)+1,)&gt;0,1,0)),
_xlfn.IFS(
$ES157="LisChannel",
_xlpm.COEFF*
INDEX({1;1;1.2;1.2;1;1;1;1;1.2;1.2;1.2;1.2},
MATCH(MONTH(BK$15),
{1,2,3,4,5,6,7,8,9,10,11,12})),
CONCATENATE($ES157," ",$L157)="RussOutdoor метро",
_xlpm.COEFF*
INDEX({0.8;0.9;1.1;1.1;1;1;1;1;1.1;1.1;1.1;1.1},
MATCH(MONTH(BK$15),
{1,2,3,4,5,6,7,8,9,10,11,12})),
$ES157&lt;&gt;"LisChannel",
_xlpm.COEFF,
$ES157&lt;&gt;"RussOutdoor",
_xlpm.COEFF))</f>
        <v/>
      </c>
      <c r="BL157" s="62">
        <f>COUNTIFS($AZ157:$BK157,"&gt;0")</f>
        <v/>
      </c>
      <c r="BM157" s="65" t="n"/>
      <c r="BN157" s="125">
        <f>$DJ157</f>
        <v/>
      </c>
      <c r="BO157" s="63">
        <f>$DQ157</f>
        <v/>
      </c>
      <c r="BP157" s="125">
        <f>
IFERROR(
IF($BL157=0,0,
$BN157*(1-$BO157)),
0)</f>
        <v/>
      </c>
      <c r="BQ157" s="125">
        <f t="array" ref="BQ157">
IFERROR(
_xlfn.IFS(
$DH157="день_1",
$BP157*$BL157/($AX157-$AW157+1)*AZ157*(DAY(EOMONTH(AZ$15,0))),
$DH157="день_2",
$BP157/30*MAX(MIN($AX157,EOMONTH(AZ$15,0))-MAX($AW157,AZ$15)+1,),
$DH157="раб.день",
$BP157/30*(IFERROR(
_xlfn.LET(_xlpm.VD,
CHOOSE(
{1;2;3;4;5;6;7;8;9;10;11;12;13;14;15;16;17;18},
45658,45659,45660,45661,45662,45663,45664,45665,45711,45724,45778,45779,45785,45786,45820,45821,45965,46022),
_xlfn.LET(_xlpm.DD,
MAX(MIN($AX157,EOMONTH(AZ$15,0))-MAX($AW157,AZ$15),),
_xlfn.IFS(
AND(MONTH($AW157)=MONTH(AZ$15),MONTH($AX157)&lt;&gt;MONTH(AZ$15)),
NETWORKDAYS.INTL($AW157,$AW157+_xlpm.DD,1,_xlpm.VD),
AND(MONTH($AW157)&lt;&gt;MONTH(AZ$15),MONTH($AX157)=MONTH(AZ$15)),
NETWORKDAYS.INTL(($AX157)-_xlpm.DD,$AX157,1,_xlpm.VD),
AND(MONTH($AW157)&lt;MONTH(AZ$15),MONTH($AX157)&gt;MONTH(AZ$15)),
NETWORKDAYS.INTL((EOMONTH(AZ$15-1,1))-_xlpm.DD,EOMONTH(AZ$15-1,1),1,_xlpm.VD),
AND(MONTH($AW157)=MONTH(AZ$15),MONTH($AX157)=MONTH(AZ$15)),
NETWORKDAYS.INTL($AW157,$AX157,1,_xlpm.VD)))),0)),
$DH157="месяц",
$BP157*AZ157,
$DH157="неделя",
$BP157*AZ157/7*(ROUNDUP((DAY(EOMONTH(AZ$15,0)))/4,0))),
0)</f>
        <v/>
      </c>
      <c r="BR157" s="125">
        <f t="array" ref="BR157">
IFERROR(
_xlfn.IFS(
$DH157="день_1",
$BP157*$BL157/($AX157-$AW157+1)*BA157*(DAY(EOMONTH(BA$15,0))),
$DH157="день_2",
$BP157/30*MAX(MIN($AX157,EOMONTH(BA$15,0))-MAX($AW157,BA$15)+1,),
$DH157="раб.день",
$BP157/30*(IFERROR(
_xlfn.LET(_xlpm.VD,
CHOOSE(
{1;2;3;4;5;6;7;8;9;10;11;12;13;14;15;16;17;18},
45658,45659,45660,45661,45662,45663,45664,45665,45711,45724,45778,45779,45785,45786,45820,45821,45965,46022),
_xlfn.LET(_xlpm.DD,
MAX(MIN($AX157,EOMONTH(BA$15,0))-MAX($AW157,BA$15),),
_xlfn.IFS(
AND(MONTH($AW157)=MONTH(BA$15),MONTH($AX157)&lt;&gt;MONTH(BA$15)),
NETWORKDAYS.INTL($AW157,$AW157+_xlpm.DD,1,_xlpm.VD),
AND(MONTH($AW157)&lt;&gt;MONTH(BA$15),MONTH($AX157)=MONTH(BA$15)),
NETWORKDAYS.INTL(($AX157)-_xlpm.DD,$AX157,1,_xlpm.VD),
AND(MONTH($AW157)&lt;MONTH(BA$15),MONTH($AX157)&gt;MONTH(BA$15)),
NETWORKDAYS.INTL((EOMONTH(BA$15-1,1))-_xlpm.DD,EOMONTH(BA$15-1,1),1,_xlpm.VD),
AND(MONTH($AW157)=MONTH(BA$15),MONTH($AX157)=MONTH(BA$15)),
NETWORKDAYS.INTL($AW157,$AX157,1,_xlpm.VD)))),0)),
$DH157="месяц",
$BP157*BA157,
$DH157="неделя",
$BP157*BA157/7*(ROUNDUP((DAY(EOMONTH(BA$15,0)))/4,0))),
0)</f>
        <v/>
      </c>
      <c r="BS157" s="125">
        <f t="array" ref="BS157">
IFERROR(
_xlfn.IFS(
$DH157="день_1",
$BP157*$BL157/($AX157-$AW157+1)*BB157*(DAY(EOMONTH(BB$15,0))),
$DH157="день_2",
$BP157/30*MAX(MIN($AX157,EOMONTH(BB$15,0))-MAX($AW157,BB$15)+1,),
$DH157="раб.день",
$BP157/30*(IFERROR(
_xlfn.LET(_xlpm.VD,
CHOOSE(
{1;2;3;4;5;6;7;8;9;10;11;12;13;14;15;16;17;18},
45658,45659,45660,45661,45662,45663,45664,45665,45711,45724,45778,45779,45785,45786,45820,45821,45965,46022),
_xlfn.LET(_xlpm.DD,
MAX(MIN($AX157,EOMONTH(BB$15,0))-MAX($AW157,BB$15),),
_xlfn.IFS(
AND(MONTH($AW157)=MONTH(BB$15),MONTH($AX157)&lt;&gt;MONTH(BB$15)),
NETWORKDAYS.INTL($AW157,$AW157+_xlpm.DD,1,_xlpm.VD),
AND(MONTH($AW157)&lt;&gt;MONTH(BB$15),MONTH($AX157)=MONTH(BB$15)),
NETWORKDAYS.INTL(($AX157)-_xlpm.DD,$AX157,1,_xlpm.VD),
AND(MONTH($AW157)&lt;MONTH(BB$15),MONTH($AX157)&gt;MONTH(BB$15)),
NETWORKDAYS.INTL((EOMONTH(BB$15-1,1))-_xlpm.DD,EOMONTH(BB$15-1,1),1,_xlpm.VD),
AND(MONTH($AW157)=MONTH(BB$15),MONTH($AX157)=MONTH(BB$15)),
NETWORKDAYS.INTL($AW157,$AX157,1,_xlpm.VD)))),0)),
$DH157="месяц",
$BP157*BB157,
$DH157="неделя",
$BP157*BB157/7*(ROUNDUP((DAY(EOMONTH(BB$15,0)))/4,0))),
0)</f>
        <v/>
      </c>
      <c r="BT157" s="125">
        <f t="array" ref="BT157">
IFERROR(
_xlfn.IFS(
$DH157="день_1",
$BP157*$BL157/($AX157-$AW157+1)*BC157*(DAY(EOMONTH(BC$15,0))),
$DH157="день_2",
$BP157/30*MAX(MIN($AX157,EOMONTH(BC$15,0))-MAX($AW157,BC$15)+1,),
$DH157="раб.день",
$BP157/30*(IFERROR(
_xlfn.LET(_xlpm.VD,
CHOOSE(
{1;2;3;4;5;6;7;8;9;10;11;12;13;14;15;16;17;18},
45658,45659,45660,45661,45662,45663,45664,45665,45711,45724,45778,45779,45785,45786,45820,45821,45965,46022),
_xlfn.LET(_xlpm.DD,
MAX(MIN($AX157,EOMONTH(BC$15,0))-MAX($AW157,BC$15),),
_xlfn.IFS(
AND(MONTH($AW157)=MONTH(BC$15),MONTH($AX157)&lt;&gt;MONTH(BC$15)),
NETWORKDAYS.INTL($AW157,$AW157+_xlpm.DD,1,_xlpm.VD),
AND(MONTH($AW157)&lt;&gt;MONTH(BC$15),MONTH($AX157)=MONTH(BC$15)),
NETWORKDAYS.INTL(($AX157)-_xlpm.DD,$AX157,1,_xlpm.VD),
AND(MONTH($AW157)&lt;MONTH(BC$15),MONTH($AX157)&gt;MONTH(BC$15)),
NETWORKDAYS.INTL((EOMONTH(BC$15-1,1))-_xlpm.DD,EOMONTH(BC$15-1,1),1,_xlpm.VD),
AND(MONTH($AW157)=MONTH(BC$15),MONTH($AX157)=MONTH(BC$15)),
NETWORKDAYS.INTL($AW157,$AX157,1,_xlpm.VD)))),0)),
$DH157="месяц",
$BP157*BC157,
$DH157="неделя",
$BP157*BC157/7*(ROUNDUP((DAY(EOMONTH(BC$15,0)))/4,0))),
0)</f>
        <v/>
      </c>
      <c r="BU157" s="125">
        <f t="array" ref="BU157">
IFERROR(
_xlfn.IFS(
$DH157="день_1",
$BP157*$BL157/($AX157-$AW157+1)*BD157*(DAY(EOMONTH(BD$15,0))),
$DH157="день_2",
$BP157/30*MAX(MIN($AX157,EOMONTH(BD$15,0))-MAX($AW157,BD$15)+1,),
$DH157="раб.день",
$BP157/30*(IFERROR(
_xlfn.LET(_xlpm.VD,
CHOOSE(
{1;2;3;4;5;6;7;8;9;10;11;12;13;14;15;16;17;18},
45658,45659,45660,45661,45662,45663,45664,45665,45711,45724,45778,45779,45785,45786,45820,45821,45965,46022),
_xlfn.LET(_xlpm.DD,
MAX(MIN($AX157,EOMONTH(BD$15,0))-MAX($AW157,BD$15),),
_xlfn.IFS(
AND(MONTH($AW157)=MONTH(BD$15),MONTH($AX157)&lt;&gt;MONTH(BD$15)),
NETWORKDAYS.INTL($AW157,$AW157+_xlpm.DD,1,_xlpm.VD),
AND(MONTH($AW157)&lt;&gt;MONTH(BD$15),MONTH($AX157)=MONTH(BD$15)),
NETWORKDAYS.INTL(($AX157)-_xlpm.DD,$AX157,1,_xlpm.VD),
AND(MONTH($AW157)&lt;MONTH(BD$15),MONTH($AX157)&gt;MONTH(BD$15)),
NETWORKDAYS.INTL((EOMONTH(BD$15-1,1))-_xlpm.DD,EOMONTH(BD$15-1,1),1,_xlpm.VD),
AND(MONTH($AW157)=MONTH(BD$15),MONTH($AX157)=MONTH(BD$15)),
NETWORKDAYS.INTL($AW157,$AX157,1,_xlpm.VD)))),0)),
$DH157="месяц",
$BP157*BD157,
$DH157="неделя",
$BP157*BD157/7*(ROUNDUP((DAY(EOMONTH(BD$15,0)))/4,0))),
0)</f>
        <v/>
      </c>
      <c r="BV157" s="125">
        <f t="array" ref="BV157">
IFERROR(
_xlfn.IFS(
$DH157="день_1",
$BP157*$BL157/($AX157-$AW157+1)*BE157*(DAY(EOMONTH(BE$15,0))),
$DH157="день_2",
$BP157/30*MAX(MIN($AX157,EOMONTH(BE$15,0))-MAX($AW157,BE$15)+1,),
$DH157="раб.день",
$BP157/30*(IFERROR(
_xlfn.LET(_xlpm.VD,
CHOOSE(
{1;2;3;4;5;6;7;8;9;10;11;12;13;14;15;16;17;18},
45658,45659,45660,45661,45662,45663,45664,45665,45711,45724,45778,45779,45785,45786,45820,45821,45965,46022),
_xlfn.LET(_xlpm.DD,
MAX(MIN($AX157,EOMONTH(BE$15,0))-MAX($AW157,BE$15),),
_xlfn.IFS(
AND(MONTH($AW157)=MONTH(BE$15),MONTH($AX157)&lt;&gt;MONTH(BE$15)),
NETWORKDAYS.INTL($AW157,$AW157+_xlpm.DD,1,_xlpm.VD),
AND(MONTH($AW157)&lt;&gt;MONTH(BE$15),MONTH($AX157)=MONTH(BE$15)),
NETWORKDAYS.INTL(($AX157)-_xlpm.DD,$AX157,1,_xlpm.VD),
AND(MONTH($AW157)&lt;MONTH(BE$15),MONTH($AX157)&gt;MONTH(BE$15)),
NETWORKDAYS.INTL((EOMONTH(BE$15-1,1))-_xlpm.DD,EOMONTH(BE$15-1,1),1,_xlpm.VD),
AND(MONTH($AW157)=MONTH(BE$15),MONTH($AX157)=MONTH(BE$15)),
NETWORKDAYS.INTL($AW157,$AX157,1,_xlpm.VD)))),0)),
$DH157="месяц",
$BP157*BE157,
$DH157="неделя",
$BP157*BE157/7*(ROUNDUP((DAY(EOMONTH(BE$15,0)))/4,0))),
0)</f>
        <v/>
      </c>
      <c r="BW157" s="125">
        <f t="array" ref="BW157">
IFERROR(
_xlfn.IFS(
$DH157="день_1",
$BP157*$BL157/($AX157-$AW157+1)*BF157*(DAY(EOMONTH(BF$15,0))),
$DH157="день_2",
$BP157/30*MAX(MIN($AX157,EOMONTH(BF$15,0))-MAX($AW157,BF$15)+1,),
$DH157="раб.день",
$BP157/30*(IFERROR(
_xlfn.LET(_xlpm.VD,
CHOOSE(
{1;2;3;4;5;6;7;8;9;10;11;12;13;14;15;16;17;18},
45658,45659,45660,45661,45662,45663,45664,45665,45711,45724,45778,45779,45785,45786,45820,45821,45965,46022),
_xlfn.LET(_xlpm.DD,
MAX(MIN($AX157,EOMONTH(BF$15,0))-MAX($AW157,BF$15),),
_xlfn.IFS(
AND(MONTH($AW157)=MONTH(BF$15),MONTH($AX157)&lt;&gt;MONTH(BF$15)),
NETWORKDAYS.INTL($AW157,$AW157+_xlpm.DD,1,_xlpm.VD),
AND(MONTH($AW157)&lt;&gt;MONTH(BF$15),MONTH($AX157)=MONTH(BF$15)),
NETWORKDAYS.INTL(($AX157)-_xlpm.DD,$AX157,1,_xlpm.VD),
AND(MONTH($AW157)&lt;MONTH(BF$15),MONTH($AX157)&gt;MONTH(BF$15)),
NETWORKDAYS.INTL((EOMONTH(BF$15-1,1))-_xlpm.DD,EOMONTH(BF$15-1,1),1,_xlpm.VD),
AND(MONTH($AW157)=MONTH(BF$15),MONTH($AX157)=MONTH(BF$15)),
NETWORKDAYS.INTL($AW157,$AX157,1,_xlpm.VD)))),0)),
$DH157="месяц",
$BP157*BF157,
$DH157="неделя",
$BP157*BF157/7*(ROUNDUP((DAY(EOMONTH(BF$15,0)))/4,0))),
0)</f>
        <v/>
      </c>
      <c r="BX157" s="125">
        <f t="array" ref="BX157">
IFERROR(
_xlfn.IFS(
$DH157="день_1",
$BP157*$BL157/($AX157-$AW157+1)*BG157*(DAY(EOMONTH(BG$15,0))),
$DH157="день_2",
$BP157/30*MAX(MIN($AX157,EOMONTH(BG$15,0))-MAX($AW157,BG$15)+1,),
$DH157="раб.день",
$BP157/30*(IFERROR(
_xlfn.LET(_xlpm.VD,
CHOOSE(
{1;2;3;4;5;6;7;8;9;10;11;12;13;14;15;16;17;18},
45658,45659,45660,45661,45662,45663,45664,45665,45711,45724,45778,45779,45785,45786,45820,45821,45965,46022),
_xlfn.LET(_xlpm.DD,
MAX(MIN($AX157,EOMONTH(BG$15,0))-MAX($AW157,BG$15),),
_xlfn.IFS(
AND(MONTH($AW157)=MONTH(BG$15),MONTH($AX157)&lt;&gt;MONTH(BG$15)),
NETWORKDAYS.INTL($AW157,$AW157+_xlpm.DD,1,_xlpm.VD),
AND(MONTH($AW157)&lt;&gt;MONTH(BG$15),MONTH($AX157)=MONTH(BG$15)),
NETWORKDAYS.INTL(($AX157)-_xlpm.DD,$AX157,1,_xlpm.VD),
AND(MONTH($AW157)&lt;MONTH(BG$15),MONTH($AX157)&gt;MONTH(BG$15)),
NETWORKDAYS.INTL((EOMONTH(BG$15-1,1))-_xlpm.DD,EOMONTH(BG$15-1,1),1,_xlpm.VD),
AND(MONTH($AW157)=MONTH(BG$15),MONTH($AX157)=MONTH(BG$15)),
NETWORKDAYS.INTL($AW157,$AX157,1,_xlpm.VD)))),0)),
$DH157="месяц",
$BP157*BG157,
$DH157="неделя",
$BP157*BG157/7*(ROUNDUP((DAY(EOMONTH(BG$15,0)))/4,0))),
0)</f>
        <v/>
      </c>
      <c r="BY157" s="125">
        <f t="array" ref="BY157">
IFERROR(
_xlfn.IFS(
$DH157="день_1",
$BP157*$BL157/($AX157-$AW157+1)*BH157*(DAY(EOMONTH(BH$15,0))),
$DH157="день_2",
$BP157/30*MAX(MIN($AX157,EOMONTH(BH$15,0))-MAX($AW157,BH$15)+1,),
$DH157="раб.день",
$BP157/30*(IFERROR(
_xlfn.LET(_xlpm.VD,
CHOOSE(
{1;2;3;4;5;6;7;8;9;10;11;12;13;14;15;16;17;18},
45658,45659,45660,45661,45662,45663,45664,45665,45711,45724,45778,45779,45785,45786,45820,45821,45965,46022),
_xlfn.LET(_xlpm.DD,
MAX(MIN($AX157,EOMONTH(BH$15,0))-MAX($AW157,BH$15),),
_xlfn.IFS(
AND(MONTH($AW157)=MONTH(BH$15),MONTH($AX157)&lt;&gt;MONTH(BH$15)),
NETWORKDAYS.INTL($AW157,$AW157+_xlpm.DD,1,_xlpm.VD),
AND(MONTH($AW157)&lt;&gt;MONTH(BH$15),MONTH($AX157)=MONTH(BH$15)),
NETWORKDAYS.INTL(($AX157)-_xlpm.DD,$AX157,1,_xlpm.VD),
AND(MONTH($AW157)&lt;MONTH(BH$15),MONTH($AX157)&gt;MONTH(BH$15)),
NETWORKDAYS.INTL((EOMONTH(BH$15-1,1))-_xlpm.DD,EOMONTH(BH$15-1,1),1,_xlpm.VD),
AND(MONTH($AW157)=MONTH(BH$15),MONTH($AX157)=MONTH(BH$15)),
NETWORKDAYS.INTL($AW157,$AX157,1,_xlpm.VD)))),0)),
$DH157="месяц",
$BP157*BH157,
$DH157="неделя",
$BP157*BH157/7*(ROUNDUP((DAY(EOMONTH(BH$15,0)))/4,0))),
0)</f>
        <v/>
      </c>
      <c r="BZ157" s="125">
        <f t="array" ref="BZ157">
IFERROR(
_xlfn.IFS(
$DH157="день_1",
$BP157*$BL157/($AX157-$AW157+1)*BI157*(DAY(EOMONTH(BI$15,0))),
$DH157="день_2",
$BP157/30*MAX(MIN($AX157,EOMONTH(BI$15,0))-MAX($AW157,BI$15)+1,),
$DH157="раб.день",
$BP157/30*(IFERROR(
_xlfn.LET(_xlpm.VD,
CHOOSE(
{1;2;3;4;5;6;7;8;9;10;11;12;13;14;15;16;17;18},
45658,45659,45660,45661,45662,45663,45664,45665,45711,45724,45778,45779,45785,45786,45820,45821,45965,46022),
_xlfn.LET(_xlpm.DD,
MAX(MIN($AX157,EOMONTH(BI$15,0))-MAX($AW157,BI$15),),
_xlfn.IFS(
AND(MONTH($AW157)=MONTH(BI$15),MONTH($AX157)&lt;&gt;MONTH(BI$15)),
NETWORKDAYS.INTL($AW157,$AW157+_xlpm.DD,1,_xlpm.VD),
AND(MONTH($AW157)&lt;&gt;MONTH(BI$15),MONTH($AX157)=MONTH(BI$15)),
NETWORKDAYS.INTL(($AX157)-_xlpm.DD,$AX157,1,_xlpm.VD),
AND(MONTH($AW157)&lt;MONTH(BI$15),MONTH($AX157)&gt;MONTH(BI$15)),
NETWORKDAYS.INTL((EOMONTH(BI$15-1,1))-_xlpm.DD,EOMONTH(BI$15-1,1),1,_xlpm.VD),
AND(MONTH($AW157)=MONTH(BI$15),MONTH($AX157)=MONTH(BI$15)),
NETWORKDAYS.INTL($AW157,$AX157,1,_xlpm.VD)))),0)),
$DH157="месяц",
$BP157*BI157,
$DH157="неделя",
$BP157*BI157/7*(ROUNDUP((DAY(EOMONTH(BI$15,0)))/4,0))),
0)</f>
        <v/>
      </c>
      <c r="CA157" s="125">
        <f t="array" ref="CA157">
IFERROR(
_xlfn.IFS(
$DH157="день_1",
$BP157*$BL157/($AX157-$AW157+1)*BJ157*(DAY(EOMONTH(BJ$15,0))),
$DH157="день_2",
$BP157/30*MAX(MIN($AX157,EOMONTH(BJ$15,0))-MAX($AW157,BJ$15)+1,),
$DH157="раб.день",
$BP157/30*(IFERROR(
_xlfn.LET(_xlpm.VD,
CHOOSE(
{1;2;3;4;5;6;7;8;9;10;11;12;13;14;15;16;17;18},
45658,45659,45660,45661,45662,45663,45664,45665,45711,45724,45778,45779,45785,45786,45820,45821,45965,46022),
_xlfn.LET(_xlpm.DD,
MAX(MIN($AX157,EOMONTH(BJ$15,0))-MAX($AW157,BJ$15),),
_xlfn.IFS(
AND(MONTH($AW157)=MONTH(BJ$15),MONTH($AX157)&lt;&gt;MONTH(BJ$15)),
NETWORKDAYS.INTL($AW157,$AW157+_xlpm.DD,1,_xlpm.VD),
AND(MONTH($AW157)&lt;&gt;MONTH(BJ$15),MONTH($AX157)=MONTH(BJ$15)),
NETWORKDAYS.INTL(($AX157)-_xlpm.DD,$AX157,1,_xlpm.VD),
AND(MONTH($AW157)&lt;MONTH(BJ$15),MONTH($AX157)&gt;MONTH(BJ$15)),
NETWORKDAYS.INTL((EOMONTH(BJ$15-1,1))-_xlpm.DD,EOMONTH(BJ$15-1,1),1,_xlpm.VD),
AND(MONTH($AW157)=MONTH(BJ$15),MONTH($AX157)=MONTH(BJ$15)),
NETWORKDAYS.INTL($AW157,$AX157,1,_xlpm.VD)))),0)),
$DH157="месяц",
$BP157*BJ157,
$DH157="неделя",
$BP157*BJ157/7*(ROUNDUP((DAY(EOMONTH(BJ$15,0)))/4,0))),
0)</f>
        <v/>
      </c>
      <c r="CB157" s="125">
        <f t="array" ref="CB157">
IFERROR(
_xlfn.IFS(
$DH157="день_1",
$BP157*$BL157/($AX157-$AW157+1)*BK157*(DAY(EOMONTH(BK$15,0))),
$DH157="день_2",
$BP157/30*MAX(MIN($AX157,EOMONTH(BK$15,0))-MAX($AW157,BK$15)+1,),
$DH157="раб.день",
$BP157/30*(IFERROR(
_xlfn.LET(_xlpm.VD,
CHOOSE(
{1;2;3;4;5;6;7;8;9;10;11;12;13;14;15;16;17;18},
45658,45659,45660,45661,45662,45663,45664,45665,45711,45724,45778,45779,45785,45786,45820,45821,45965,46022),
_xlfn.LET(_xlpm.DD,
MAX(MIN($AX157,EOMONTH(BK$15,0))-MAX($AW157,BK$15),),
_xlfn.IFS(
AND(MONTH($AW157)=MONTH(BK$15),MONTH($AX157)&lt;&gt;MONTH(BK$15)),
NETWORKDAYS.INTL($AW157,$AW157+_xlpm.DD,1,_xlpm.VD),
AND(MONTH($AW157)&lt;&gt;MONTH(BK$15),MONTH($AX157)=MONTH(BK$15)),
NETWORKDAYS.INTL(($AX157)-_xlpm.DD,$AX157,1,_xlpm.VD),
AND(MONTH($AW157)&lt;MONTH(BK$15),MONTH($AX157)&gt;MONTH(BK$15)),
NETWORKDAYS.INTL((EOMONTH(BK$15-1,1))-_xlpm.DD,EOMONTH(BK$15-1,1),1,_xlpm.VD),
AND(MONTH($AW157)=MONTH(BK$15),MONTH($AX157)=MONTH(BK$15)),
NETWORKDAYS.INTL($AW157,$AX157,1,_xlpm.VD)))),0)),
$DH157="месяц",
$BP157*BK157,
$DH157="неделя",
$BP157*BK157/7*(ROUNDUP((DAY(EOMONTH(BK$15,0)))/4,0))),
0)</f>
        <v/>
      </c>
      <c r="CC157" s="125">
        <f>SUM($BQ157:$CB157)</f>
        <v/>
      </c>
      <c r="CD157" s="126">
        <f>SUM($EH157:$EH157)</f>
        <v/>
      </c>
      <c r="CE157" s="126">
        <f>$CD157*$AB157</f>
        <v/>
      </c>
      <c r="CF157" s="126">
        <f>SUM($EK157:$EK157)</f>
        <v/>
      </c>
      <c r="CG157" s="126">
        <f>$CF157*$AB157</f>
        <v/>
      </c>
      <c r="CH157" s="126">
        <f>SUM($CC157,$CE157,$CG157)</f>
        <v/>
      </c>
      <c r="CI157" s="126">
        <f>$CH157*(1+$CM157)</f>
        <v/>
      </c>
      <c r="CJ157" s="127" t="n">
        <v>0</v>
      </c>
      <c r="CK157" s="126">
        <f>SUM($CH157:$CH157)*(1+$CJ157)</f>
        <v/>
      </c>
      <c r="CL157" s="126">
        <f>SUM($CH157:$CH157)*(1+$CM157)</f>
        <v/>
      </c>
      <c r="CM157" s="59" t="inlineStr">
        <is>
          <t>20%</t>
        </is>
      </c>
      <c r="CN157" s="59" t="n"/>
      <c r="CO157" s="72" t="n"/>
      <c r="CP157" s="59" t="n"/>
      <c r="CQ157" s="73" t="n"/>
      <c r="CR157" s="73" t="n"/>
      <c r="CS157" s="73" t="n"/>
      <c r="CT157" s="72" t="n"/>
      <c r="CU157" s="79" t="inlineStr">
        <is>
          <t> </t>
        </is>
      </c>
      <c r="CV157" s="60" t="n"/>
      <c r="CW157" s="60" t="n"/>
      <c r="CX157" s="60" t="n"/>
      <c r="CY157" s="127">
        <f>IFERROR(($CC157-$EE157)/($EE157/(1-$DQ157)),0)</f>
        <v/>
      </c>
      <c r="CZ157" s="127">
        <f>IFERROR(1-$EI157/($CE157),0)</f>
        <v/>
      </c>
      <c r="DA157" s="127">
        <f>IFERROR(1-$EL157/($CG157),0)</f>
        <v/>
      </c>
      <c r="DB157" s="126">
        <f>ROUND(IFERROR(($CI157/(1+$CM157)-$EN157),0),2)</f>
        <v/>
      </c>
      <c r="DC157" s="128" t="n"/>
      <c r="DD157" s="125" t="n"/>
      <c r="DE157" s="75" t="n">
        <v>0</v>
      </c>
      <c r="DF157" s="128" t="n"/>
      <c r="DG157" s="125">
        <f>IF($DC157=0,0,$DD157*($DC157*100%-$DE157*$DF157))*SUM($AB157:$AB157)</f>
        <v/>
      </c>
      <c r="DH157" s="129" t="inlineStr">
        <is>
          <t>месяц</t>
        </is>
      </c>
      <c r="DI157" s="130">
        <f t="array" ref="DI157">IFERROR(
IF($ES157="LisChannel",
(ROUND(((INDEX({174.625;153.888888888889;130.972222222222},MATCH($AI157,{2;3;4}),0))*$AG157*$AI157),2)),0),0)</f>
        <v/>
      </c>
      <c r="DJ157" s="130">
        <f>
_xlfn.LET(_xlpm.X,
IFERROR(
IF($ES157="НовиковТВ",
(_xlfn.LET(_xlpm.NTV,
_xlfn.LET(_xlpm.MIN,350000,
IF(SUMIFS($DI:$DI,$ES:$ES,"НовиковТВ")&lt;=_xlpm.MIN,
(SUMIFS($DI:$DI,$ES:$ES,"НовиковТВ")/(COUNTIFS($ES:$ES,"НовиковТВ")))*_xlpm.MIN/SUMIFS($DI:$DI,$ES:$ES,"НовиковТВ"),
DI157)),
_xlpm.NTV+$DG157/(1-(1-(_xlpm.NTV)*(1-$DL157)*(1-$DM157)*(1-$DN157)*(1-$DO157)*(1-$DP157)/_xlpm.NTV))))/(1+$EP157),
$DI157+$DG157/(1-(1-($DI157)*(1-$DL157)*(1-$DM157)*(1-$DN157)*(1-$DO157)*(1-$DP157)/$DI157))),
0),
_xlpm.X*(1+$CM157)*(1+$CW157)-_xlpm.X*(1+$CM157)+_xlpm.X)</f>
        <v/>
      </c>
      <c r="DK157" s="125" t="inlineStr">
        <is>
          <t>послед.</t>
        </is>
      </c>
      <c r="DL157" s="63" t="n">
        <v>0</v>
      </c>
      <c r="DM157" s="63" t="n">
        <v>0</v>
      </c>
      <c r="DN157" s="63" t="n">
        <v>0</v>
      </c>
      <c r="DO157" s="63" t="n">
        <v>0</v>
      </c>
      <c r="DP157" s="63" t="n">
        <v>0</v>
      </c>
      <c r="DQ157" s="63">
        <f t="array" ref="DQ157">IFERROR(_xlfn.IFS(
$DK157="послед.",1-(1-$DL157)*(1-$DM157)*(1-$DN157)*(1-$DO157)*(1-$DP157),
$DK157="сумм.",$DL157+$DM157+$DN157+$DO157+$DP157),
0)</f>
        <v/>
      </c>
      <c r="DR157" s="125">
        <f t="array" ref="DR157">
IFERROR(
_xlfn.IFS(
$BL157=0,
0,
$BL157&gt;0,
_xlfn.IFS($DK157="послед.",
$DJ157*(1-$DL157)*(1-$DM157)*(1-$DN157)*(1-$DO157)*(1-$DP157),
$DK157="сумм.",
$DJ157*(1-($DL157+$DM157+$DN157+$DO157+$DP157)))),0)</f>
        <v/>
      </c>
      <c r="DS157" s="125">
        <f t="array" ref="DS157">
IFERROR(_xlfn.IFS(
$DH157="день_1",
$DR157*$BL157/($AX157-$AW157+1)*AZ157*(DAY(EOMONTH(AZ$15,0))),
$DH157="день_2",
$DR157/30*MAX(MIN($AX157,EOMONTH(AZ$15,0))-MAX($AW157,AZ$15)+1,),
$DH157="раб.день",
$DR157/30*(IFERROR(
_xlfn.LET(_xlpm.VD,
CHOOSE(
{1;2;3;4;5;6;7;8;9;10;11;12;13;14;15;16;17;18},
45658,45659,45660,45661,45662,45663,45664,45665,45711,45724,45778,45779,45785,45786,45820,45821,45965,46022),
_xlfn.LET(_xlpm.DD,
MAX(MIN($AX157,EOMONTH(AZ$15,0))-MAX($AW157,AZ$15),),
_xlfn.IFS(
AND(MONTH($AW157)=MONTH(AZ$15),MONTH($AX157)&lt;&gt;MONTH(AZ$15)),
NETWORKDAYS.INTL($AW157,$AW157+_xlpm.DD,1,_xlpm.VD),
AND(MONTH($AW157)&lt;&gt;MONTH(AZ$15),MONTH($AX157)=MONTH(AZ$15)),
NETWORKDAYS.INTL(($AX157)-_xlpm.DD,$AX157,1,_xlpm.VD),
AND(MONTH($AW157)&lt;MONTH(AZ$15),MONTH($AX157)&gt;MONTH(AZ$15)),
NETWORKDAYS.INTL((EOMONTH(AZ$15-1,1))-_xlpm.DD,EOMONTH(AZ$15-1,1),1,_xlpm.VD),
AND(MONTH($AW157)=MONTH(AZ$15),MONTH($AX157)=MONTH(AZ$15)),
NETWORKDAYS.INTL($AW157,$AX157,1,_xlpm.VD)))),0)),
$DH157="месяц",
$DR157*AZ157,
$DH157="неделя",
$DR157*AZ157/7*(ROUNDUP((DAY(EOMONTH(AZ$15,0)))/4,0))),
0)</f>
        <v/>
      </c>
      <c r="DT157" s="125">
        <f t="array" ref="DT157">
IFERROR(_xlfn.IFS(
$DH157="день_1",
$DR157*$BL157/($AX157-$AW157+1)*BA157*(DAY(EOMONTH(BA$15,0))),
$DH157="день_2",
$DR157/30*MAX(MIN($AX157,EOMONTH(BA$15,0))-MAX($AW157,BA$15)+1,),
$DH157="раб.день",
$DR157/30*(IFERROR(
_xlfn.LET(_xlpm.VD,
CHOOSE(
{1;2;3;4;5;6;7;8;9;10;11;12;13;14;15;16;17;18},
45658,45659,45660,45661,45662,45663,45664,45665,45711,45724,45778,45779,45785,45786,45820,45821,45965,46022),
_xlfn.LET(_xlpm.DD,
MAX(MIN($AX157,EOMONTH(BA$15,0))-MAX($AW157,BA$15),),
_xlfn.IFS(
AND(MONTH($AW157)=MONTH(BA$15),MONTH($AX157)&lt;&gt;MONTH(BA$15)),
NETWORKDAYS.INTL($AW157,$AW157+_xlpm.DD,1,_xlpm.VD),
AND(MONTH($AW157)&lt;&gt;MONTH(BA$15),MONTH($AX157)=MONTH(BA$15)),
NETWORKDAYS.INTL(($AX157)-_xlpm.DD,$AX157,1,_xlpm.VD),
AND(MONTH($AW157)&lt;MONTH(BA$15),MONTH($AX157)&gt;MONTH(BA$15)),
NETWORKDAYS.INTL((EOMONTH(BA$15-1,1))-_xlpm.DD,EOMONTH(BA$15-1,1),1,_xlpm.VD),
AND(MONTH($AW157)=MONTH(BA$15),MONTH($AX157)=MONTH(BA$15)),
NETWORKDAYS.INTL($AW157,$AX157,1,_xlpm.VD)))),0)),
$DH157="месяц",
$DR157*BA157,
$DH157="неделя",
$DR157*BA157/7*(ROUNDUP((DAY(EOMONTH(BA$15,0)))/4,0))),
0)</f>
        <v/>
      </c>
      <c r="DU157" s="125">
        <f t="array" ref="DU157">
IFERROR(_xlfn.IFS(
$DH157="день_1",
$DR157*$BL157/($AX157-$AW157+1)*BB157*(DAY(EOMONTH(BB$15,0))),
$DH157="день_2",
$DR157/30*MAX(MIN($AX157,EOMONTH(BB$15,0))-MAX($AW157,BB$15)+1,),
$DH157="раб.день",
$DR157/30*(IFERROR(
_xlfn.LET(_xlpm.VD,
CHOOSE(
{1;2;3;4;5;6;7;8;9;10;11;12;13;14;15;16;17;18},
45658,45659,45660,45661,45662,45663,45664,45665,45711,45724,45778,45779,45785,45786,45820,45821,45965,46022),
_xlfn.LET(_xlpm.DD,
MAX(MIN($AX157,EOMONTH(BB$15,0))-MAX($AW157,BB$15),),
_xlfn.IFS(
AND(MONTH($AW157)=MONTH(BB$15),MONTH($AX157)&lt;&gt;MONTH(BB$15)),
NETWORKDAYS.INTL($AW157,$AW157+_xlpm.DD,1,_xlpm.VD),
AND(MONTH($AW157)&lt;&gt;MONTH(BB$15),MONTH($AX157)=MONTH(BB$15)),
NETWORKDAYS.INTL(($AX157)-_xlpm.DD,$AX157,1,_xlpm.VD),
AND(MONTH($AW157)&lt;MONTH(BB$15),MONTH($AX157)&gt;MONTH(BB$15)),
NETWORKDAYS.INTL((EOMONTH(BB$15-1,1))-_xlpm.DD,EOMONTH(BB$15-1,1),1,_xlpm.VD),
AND(MONTH($AW157)=MONTH(BB$15),MONTH($AX157)=MONTH(BB$15)),
NETWORKDAYS.INTL($AW157,$AX157,1,_xlpm.VD)))),0)),
$DH157="месяц",
$DR157*BB157,
$DH157="неделя",
$DR157*BB157/7*(ROUNDUP((DAY(EOMONTH(BB$15,0)))/4,0))),
0)</f>
        <v/>
      </c>
      <c r="DV157" s="125">
        <f t="array" ref="DV157">
IFERROR(_xlfn.IFS(
$DH157="день_1",
$DR157*$BL157/($AX157-$AW157+1)*BC157*(DAY(EOMONTH(BC$15,0))),
$DH157="день_2",
$DR157/30*MAX(MIN($AX157,EOMONTH(BC$15,0))-MAX($AW157,BC$15)+1,),
$DH157="раб.день",
$DR157/30*(IFERROR(
_xlfn.LET(_xlpm.VD,
CHOOSE(
{1;2;3;4;5;6;7;8;9;10;11;12;13;14;15;16;17;18},
45658,45659,45660,45661,45662,45663,45664,45665,45711,45724,45778,45779,45785,45786,45820,45821,45965,46022),
_xlfn.LET(_xlpm.DD,
MAX(MIN($AX157,EOMONTH(BC$15,0))-MAX($AW157,BC$15),),
_xlfn.IFS(
AND(MONTH($AW157)=MONTH(BC$15),MONTH($AX157)&lt;&gt;MONTH(BC$15)),
NETWORKDAYS.INTL($AW157,$AW157+_xlpm.DD,1,_xlpm.VD),
AND(MONTH($AW157)&lt;&gt;MONTH(BC$15),MONTH($AX157)=MONTH(BC$15)),
NETWORKDAYS.INTL(($AX157)-_xlpm.DD,$AX157,1,_xlpm.VD),
AND(MONTH($AW157)&lt;MONTH(BC$15),MONTH($AX157)&gt;MONTH(BC$15)),
NETWORKDAYS.INTL((EOMONTH(BC$15-1,1))-_xlpm.DD,EOMONTH(BC$15-1,1),1,_xlpm.VD),
AND(MONTH($AW157)=MONTH(BC$15),MONTH($AX157)=MONTH(BC$15)),
NETWORKDAYS.INTL($AW157,$AX157,1,_xlpm.VD)))),0)),
$DH157="месяц",
$DR157*BC157,
$DH157="неделя",
$DR157*BC157/7*(ROUNDUP((DAY(EOMONTH(BC$15,0)))/4,0))),
0)</f>
        <v/>
      </c>
      <c r="DW157" s="125">
        <f t="array" ref="DW157">
IFERROR(_xlfn.IFS(
$DH157="день_1",
$DR157*$BL157/($AX157-$AW157+1)*BD157*(DAY(EOMONTH(BD$15,0))),
$DH157="день_2",
$DR157/30*MAX(MIN($AX157,EOMONTH(BD$15,0))-MAX($AW157,BD$15)+1,),
$DH157="раб.день",
$DR157/30*(IFERROR(
_xlfn.LET(_xlpm.VD,
CHOOSE(
{1;2;3;4;5;6;7;8;9;10;11;12;13;14;15;16;17;18},
45658,45659,45660,45661,45662,45663,45664,45665,45711,45724,45778,45779,45785,45786,45820,45821,45965,46022),
_xlfn.LET(_xlpm.DD,
MAX(MIN($AX157,EOMONTH(BD$15,0))-MAX($AW157,BD$15),),
_xlfn.IFS(
AND(MONTH($AW157)=MONTH(BD$15),MONTH($AX157)&lt;&gt;MONTH(BD$15)),
NETWORKDAYS.INTL($AW157,$AW157+_xlpm.DD,1,_xlpm.VD),
AND(MONTH($AW157)&lt;&gt;MONTH(BD$15),MONTH($AX157)=MONTH(BD$15)),
NETWORKDAYS.INTL(($AX157)-_xlpm.DD,$AX157,1,_xlpm.VD),
AND(MONTH($AW157)&lt;MONTH(BD$15),MONTH($AX157)&gt;MONTH(BD$15)),
NETWORKDAYS.INTL((EOMONTH(BD$15-1,1))-_xlpm.DD,EOMONTH(BD$15-1,1),1,_xlpm.VD),
AND(MONTH($AW157)=MONTH(BD$15),MONTH($AX157)=MONTH(BD$15)),
NETWORKDAYS.INTL($AW157,$AX157,1,_xlpm.VD)))),0)),
$DH157="месяц",
$DR157*BD157,
$DH157="неделя",
$DR157*BD157/7*(ROUNDUP((DAY(EOMONTH(BD$15,0)))/4,0))),
0)</f>
        <v/>
      </c>
      <c r="DX157" s="125">
        <f t="array" ref="DX157">
IFERROR(_xlfn.IFS(
$DH157="день_1",
$DR157*$BL157/($AX157-$AW157+1)*BE157*(DAY(EOMONTH(BE$15,0))),
$DH157="день_2",
$DR157/30*MAX(MIN($AX157,EOMONTH(BE$15,0))-MAX($AW157,BE$15)+1,),
$DH157="раб.день",
$DR157/30*(IFERROR(
_xlfn.LET(_xlpm.VD,
CHOOSE(
{1;2;3;4;5;6;7;8;9;10;11;12;13;14;15;16;17;18},
45658,45659,45660,45661,45662,45663,45664,45665,45711,45724,45778,45779,45785,45786,45820,45821,45965,46022),
_xlfn.LET(_xlpm.DD,
MAX(MIN($AX157,EOMONTH(BE$15,0))-MAX($AW157,BE$15),),
_xlfn.IFS(
AND(MONTH($AW157)=MONTH(BE$15),MONTH($AX157)&lt;&gt;MONTH(BE$15)),
NETWORKDAYS.INTL($AW157,$AW157+_xlpm.DD,1,_xlpm.VD),
AND(MONTH($AW157)&lt;&gt;MONTH(BE$15),MONTH($AX157)=MONTH(BE$15)),
NETWORKDAYS.INTL(($AX157)-_xlpm.DD,$AX157,1,_xlpm.VD),
AND(MONTH($AW157)&lt;MONTH(BE$15),MONTH($AX157)&gt;MONTH(BE$15)),
NETWORKDAYS.INTL((EOMONTH(BE$15-1,1))-_xlpm.DD,EOMONTH(BE$15-1,1),1,_xlpm.VD),
AND(MONTH($AW157)=MONTH(BE$15),MONTH($AX157)=MONTH(BE$15)),
NETWORKDAYS.INTL($AW157,$AX157,1,_xlpm.VD)))),0)),
$DH157="месяц",
$DR157*BE157,
$DH157="неделя",
$DR157*BE157/7*(ROUNDUP((DAY(EOMONTH(BE$15,0)))/4,0))),
0)</f>
        <v/>
      </c>
      <c r="DY157" s="125">
        <f t="array" ref="DY157">
IFERROR(_xlfn.IFS(
$DH157="день_1",
$DR157*$BL157/($AX157-$AW157+1)*BF157*(DAY(EOMONTH(BF$15,0))),
$DH157="день_2",
$DR157/30*MAX(MIN($AX157,EOMONTH(BF$15,0))-MAX($AW157,BF$15)+1,),
$DH157="раб.день",
$DR157/30*(IFERROR(
_xlfn.LET(_xlpm.VD,
CHOOSE(
{1;2;3;4;5;6;7;8;9;10;11;12;13;14;15;16;17;18},
45658,45659,45660,45661,45662,45663,45664,45665,45711,45724,45778,45779,45785,45786,45820,45821,45965,46022),
_xlfn.LET(_xlpm.DD,
MAX(MIN($AX157,EOMONTH(BF$15,0))-MAX($AW157,BF$15),),
_xlfn.IFS(
AND(MONTH($AW157)=MONTH(BF$15),MONTH($AX157)&lt;&gt;MONTH(BF$15)),
NETWORKDAYS.INTL($AW157,$AW157+_xlpm.DD,1,_xlpm.VD),
AND(MONTH($AW157)&lt;&gt;MONTH(BF$15),MONTH($AX157)=MONTH(BF$15)),
NETWORKDAYS.INTL(($AX157)-_xlpm.DD,$AX157,1,_xlpm.VD),
AND(MONTH($AW157)&lt;MONTH(BF$15),MONTH($AX157)&gt;MONTH(BF$15)),
NETWORKDAYS.INTL((EOMONTH(BF$15-1,1))-_xlpm.DD,EOMONTH(BF$15-1,1),1,_xlpm.VD),
AND(MONTH($AW157)=MONTH(BF$15),MONTH($AX157)=MONTH(BF$15)),
NETWORKDAYS.INTL($AW157,$AX157,1,_xlpm.VD)))),0)),
$DH157="месяц",
$DR157*BF157,
$DH157="неделя",
$DR157*BF157/7*(ROUNDUP((DAY(EOMONTH(BF$15,0)))/4,0))),
0)</f>
        <v/>
      </c>
      <c r="DZ157" s="125">
        <f t="array" ref="DZ157">
IFERROR(_xlfn.IFS(
$DH157="день_1",
$DR157*$BL157/($AX157-$AW157+1)*BG157*(DAY(EOMONTH(BG$15,0))),
$DH157="день_2",
$DR157/30*MAX(MIN($AX157,EOMONTH(BG$15,0))-MAX($AW157,BG$15)+1,),
$DH157="раб.день",
$DR157/30*(IFERROR(
_xlfn.LET(_xlpm.VD,
CHOOSE(
{1;2;3;4;5;6;7;8;9;10;11;12;13;14;15;16;17;18},
45658,45659,45660,45661,45662,45663,45664,45665,45711,45724,45778,45779,45785,45786,45820,45821,45965,46022),
_xlfn.LET(_xlpm.DD,
MAX(MIN($AX157,EOMONTH(BG$15,0))-MAX($AW157,BG$15),),
_xlfn.IFS(
AND(MONTH($AW157)=MONTH(BG$15),MONTH($AX157)&lt;&gt;MONTH(BG$15)),
NETWORKDAYS.INTL($AW157,$AW157+_xlpm.DD,1,_xlpm.VD),
AND(MONTH($AW157)&lt;&gt;MONTH(BG$15),MONTH($AX157)=MONTH(BG$15)),
NETWORKDAYS.INTL(($AX157)-_xlpm.DD,$AX157,1,_xlpm.VD),
AND(MONTH($AW157)&lt;MONTH(BG$15),MONTH($AX157)&gt;MONTH(BG$15)),
NETWORKDAYS.INTL((EOMONTH(BG$15-1,1))-_xlpm.DD,EOMONTH(BG$15-1,1),1,_xlpm.VD),
AND(MONTH($AW157)=MONTH(BG$15),MONTH($AX157)=MONTH(BG$15)),
NETWORKDAYS.INTL($AW157,$AX157,1,_xlpm.VD)))),0)),
$DH157="месяц",
$DR157*BG157,
$DH157="неделя",
$DR157*BG157/7*(ROUNDUP((DAY(EOMONTH(BG$15,0)))/4,0))),
0)</f>
        <v/>
      </c>
      <c r="EA157" s="125">
        <f t="array" ref="EA157">
IFERROR(_xlfn.IFS(
$DH157="день_1",
$DR157*$BL157/($AX157-$AW157+1)*BH157*(DAY(EOMONTH(BH$15,0))),
$DH157="день_2",
$DR157/30*MAX(MIN($AX157,EOMONTH(BH$15,0))-MAX($AW157,BH$15)+1,),
$DH157="раб.день",
$DR157/30*(IFERROR(
_xlfn.LET(_xlpm.VD,
CHOOSE(
{1;2;3;4;5;6;7;8;9;10;11;12;13;14;15;16;17;18},
45658,45659,45660,45661,45662,45663,45664,45665,45711,45724,45778,45779,45785,45786,45820,45821,45965,46022),
_xlfn.LET(_xlpm.DD,
MAX(MIN($AX157,EOMONTH(BH$15,0))-MAX($AW157,BH$15),),
_xlfn.IFS(
AND(MONTH($AW157)=MONTH(BH$15),MONTH($AX157)&lt;&gt;MONTH(BH$15)),
NETWORKDAYS.INTL($AW157,$AW157+_xlpm.DD,1,_xlpm.VD),
AND(MONTH($AW157)&lt;&gt;MONTH(BH$15),MONTH($AX157)=MONTH(BH$15)),
NETWORKDAYS.INTL(($AX157)-_xlpm.DD,$AX157,1,_xlpm.VD),
AND(MONTH($AW157)&lt;MONTH(BH$15),MONTH($AX157)&gt;MONTH(BH$15)),
NETWORKDAYS.INTL((EOMONTH(BH$15-1,1))-_xlpm.DD,EOMONTH(BH$15-1,1),1,_xlpm.VD),
AND(MONTH($AW157)=MONTH(BH$15),MONTH($AX157)=MONTH(BH$15)),
NETWORKDAYS.INTL($AW157,$AX157,1,_xlpm.VD)))),0)),
$DH157="месяц",
$DR157*BH157,
$DH157="неделя",
$DR157*BH157/7*(ROUNDUP((DAY(EOMONTH(BH$15,0)))/4,0))),
0)</f>
        <v/>
      </c>
      <c r="EB157" s="125">
        <f t="array" ref="EB157">
IFERROR(_xlfn.IFS(
$DH157="день_1",
$DR157*$BL157/($AX157-$AW157+1)*BI157*(DAY(EOMONTH(BI$15,0))),
$DH157="день_2",
$DR157/30*MAX(MIN($AX157,EOMONTH(BI$15,0))-MAX($AW157,BI$15)+1,),
$DH157="раб.день",
$DR157/30*(IFERROR(
_xlfn.LET(_xlpm.VD,
CHOOSE(
{1;2;3;4;5;6;7;8;9;10;11;12;13;14;15;16;17;18},
45658,45659,45660,45661,45662,45663,45664,45665,45711,45724,45778,45779,45785,45786,45820,45821,45965,46022),
_xlfn.LET(_xlpm.DD,
MAX(MIN($AX157,EOMONTH(BI$15,0))-MAX($AW157,BI$15),),
_xlfn.IFS(
AND(MONTH($AW157)=MONTH(BI$15),MONTH($AX157)&lt;&gt;MONTH(BI$15)),
NETWORKDAYS.INTL($AW157,$AW157+_xlpm.DD,1,_xlpm.VD),
AND(MONTH($AW157)&lt;&gt;MONTH(BI$15),MONTH($AX157)=MONTH(BI$15)),
NETWORKDAYS.INTL(($AX157)-_xlpm.DD,$AX157,1,_xlpm.VD),
AND(MONTH($AW157)&lt;MONTH(BI$15),MONTH($AX157)&gt;MONTH(BI$15)),
NETWORKDAYS.INTL((EOMONTH(BI$15-1,1))-_xlpm.DD,EOMONTH(BI$15-1,1),1,_xlpm.VD),
AND(MONTH($AW157)=MONTH(BI$15),MONTH($AX157)=MONTH(BI$15)),
NETWORKDAYS.INTL($AW157,$AX157,1,_xlpm.VD)))),0)),
$DH157="месяц",
$DR157*BI157,
$DH157="неделя",
$DR157*BI157/7*(ROUNDUP((DAY(EOMONTH(BI$15,0)))/4,0))),
0)</f>
        <v/>
      </c>
      <c r="EC157" s="125">
        <f t="array" ref="EC157">
IFERROR(_xlfn.IFS(
$DH157="день_1",
$DR157*$BL157/($AX157-$AW157+1)*BJ157*(DAY(EOMONTH(BJ$15,0))),
$DH157="день_2",
$DR157/30*MAX(MIN($AX157,EOMONTH(BJ$15,0))-MAX($AW157,BJ$15)+1,),
$DH157="раб.день",
$DR157/30*(IFERROR(
_xlfn.LET(_xlpm.VD,
CHOOSE(
{1;2;3;4;5;6;7;8;9;10;11;12;13;14;15;16;17;18},
45658,45659,45660,45661,45662,45663,45664,45665,45711,45724,45778,45779,45785,45786,45820,45821,45965,46022),
_xlfn.LET(_xlpm.DD,
MAX(MIN($AX157,EOMONTH(BJ$15,0))-MAX($AW157,BJ$15),),
_xlfn.IFS(
AND(MONTH($AW157)=MONTH(BJ$15),MONTH($AX157)&lt;&gt;MONTH(BJ$15)),
NETWORKDAYS.INTL($AW157,$AW157+_xlpm.DD,1,_xlpm.VD),
AND(MONTH($AW157)&lt;&gt;MONTH(BJ$15),MONTH($AX157)=MONTH(BJ$15)),
NETWORKDAYS.INTL(($AX157)-_xlpm.DD,$AX157,1,_xlpm.VD),
AND(MONTH($AW157)&lt;MONTH(BJ$15),MONTH($AX157)&gt;MONTH(BJ$15)),
NETWORKDAYS.INTL((EOMONTH(BJ$15-1,1))-_xlpm.DD,EOMONTH(BJ$15-1,1),1,_xlpm.VD),
AND(MONTH($AW157)=MONTH(BJ$15),MONTH($AX157)=MONTH(BJ$15)),
NETWORKDAYS.INTL($AW157,$AX157,1,_xlpm.VD)))),0)),
$DH157="месяц",
$DR157*BJ157,
$DH157="неделя",
$DR157*BJ157/7*(ROUNDUP((DAY(EOMONTH(BJ$15,0)))/4,0))),
0)</f>
        <v/>
      </c>
      <c r="ED157" s="125">
        <f t="array" ref="ED157">
IFERROR(_xlfn.IFS(
$DH157="день_1",
$DR157*$BL157/($AX157-$AW157+1)*BK157*(DAY(EOMONTH(BK$15,0))),
$DH157="день_2",
$DR157/30*MAX(MIN($AX157,EOMONTH(BK$15,0))-MAX($AW157,BK$15)+1,),
$DH157="раб.день",
$DR157/30*(IFERROR(
_xlfn.LET(_xlpm.VD,
CHOOSE(
{1;2;3;4;5;6;7;8;9;10;11;12;13;14;15;16;17;18},
45658,45659,45660,45661,45662,45663,45664,45665,45711,45724,45778,45779,45785,45786,45820,45821,45965,46022),
_xlfn.LET(_xlpm.DD,
MAX(MIN($AX157,EOMONTH(BK$15,0))-MAX($AW157,BK$15),),
_xlfn.IFS(
AND(MONTH($AW157)=MONTH(BK$15),MONTH($AX157)&lt;&gt;MONTH(BK$15)),
NETWORKDAYS.INTL($AW157,$AW157+_xlpm.DD,1,_xlpm.VD),
AND(MONTH($AW157)&lt;&gt;MONTH(BK$15),MONTH($AX157)=MONTH(BK$15)),
NETWORKDAYS.INTL(($AX157)-_xlpm.DD,$AX157,1,_xlpm.VD),
AND(MONTH($AW157)&lt;MONTH(BK$15),MONTH($AX157)&gt;MONTH(BK$15)),
NETWORKDAYS.INTL((EOMONTH(BK$15-1,1))-_xlpm.DD,EOMONTH(BK$15-1,1),1,_xlpm.VD),
AND(MONTH($AW157)=MONTH(BK$15),MONTH($AX157)=MONTH(BK$15)),
NETWORKDAYS.INTL($AW157,$AX157,1,_xlpm.VD)))),0)),
$DH157="месяц",
$DR157*BK157,
$DH157="неделя",
$DR157*BK157/7*(ROUNDUP((DAY(EOMONTH(BK$15,0)))/4,0))),
0)</f>
        <v/>
      </c>
      <c r="EE157" s="125">
        <f>SUM($DS157,$DT157,$DU157,$DV157,$DW157,$DX157,$DY157,$DZ157,$EA157,$EB157,$EC157,$ED157)</f>
        <v/>
      </c>
      <c r="EF157" s="125">
        <f>IFERROR(ROUND($EE157*(1+$EP157),2),0)</f>
        <v/>
      </c>
      <c r="EG157" s="128" t="n">
        <v>1</v>
      </c>
      <c r="EH157" s="126" t="n">
        <v>0</v>
      </c>
      <c r="EI157" s="126">
        <f>ROUND(SUM($EH157:$EH157)*SUM($AB157:$AB157)*$EG157,2)</f>
        <v/>
      </c>
      <c r="EJ157" s="126">
        <f>ROUND($EI157*(1+$EP157),2)</f>
        <v/>
      </c>
      <c r="EK157" s="126" t="n">
        <v>0</v>
      </c>
      <c r="EL157" s="126">
        <f>ROUND(SUM($EK157:$EK157)*SUM($AB157:$AB157)*$EG157,2)</f>
        <v/>
      </c>
      <c r="EM157" s="126">
        <f>ROUND($EL157*(1+$EP157),2)</f>
        <v/>
      </c>
      <c r="EN157" s="126">
        <f>SUM($EE157,$EI157,$EL157)</f>
        <v/>
      </c>
      <c r="EO157" s="126">
        <f>SUM($EF157,$EJ157,$EM157)</f>
        <v/>
      </c>
      <c r="EP157" s="59" t="inlineStr">
        <is>
          <t>20%</t>
        </is>
      </c>
      <c r="EQ157" s="59" t="n"/>
      <c r="ER157" s="60">
        <f t="array" ref="ER157">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MATCH(ES157,
{"AMS";"RussOutdoor";"HD Outdoor";"Ingroup";"IQ";"Ledproduction";"LisChannel";"Logic";"Media-PPL";"NovikovTV | НовиковТВ";"SMA";"SOK";"КрокусТВ | CrocusTV | IndoorTV";"Сити";"ТЯК Москва"},
0)),"")</f>
        <v/>
      </c>
      <c r="ES157" s="60" t="n"/>
      <c r="ET157" s="60">
        <f t="array" ref="ET157">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MATCH(ES157,
{"AMS";"RussOutdoor";"HD Outdoor";"Ingroup";"IQ";"Ledproduction";"LisChannel";"Logic";"Media-PPL";"NovikovTV | НовиковТВ";"SMA";"SOK";"КрокусТВ | CrocusTV | IndoorTV";"Сити";"ТЯК Москва"},
0)),"")</f>
        <v/>
      </c>
      <c r="EU157" s="60" t="n"/>
      <c r="EV157" s="60" t="n"/>
      <c r="EX157" s="110">
        <f t="array" ref="EX157">
($AR157/30
+N("ТРАФИК ПЛОЩАДКИ"))*
(IFERROR(
_xlfn.LET(
_xlpm.GPR,
HLOOKUP($L157,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(MATCH($T157,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IF($Q157="цифровой",_xlpm.GPR/$AG157,_xlpm.GPR/60)),
0)
+N("DWELL TIME"))*
(IF($AB157=0,0,IF($AB157=1,0.3,IF($AB157=2,0.5,IF($AB157&gt;2,1))))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_xlfn.IFS($AC157="да",1.2,$AC157="нет",1)*
_xlfn.IFS($AD157="да",1.2,$AD157="нет",1)*
IF(R157="статический",1,1.2)*
$X157*
INDEX(
{1.2;1;1.2;1.2;1;1.2;1.2;1.2;1.2;1.2;1.2;1;1.2;1.2;1.2;1.2;1;1;1.2;1.2;1.2;1;1;1;1;1.2;1.2;1.2;1.2;1;1;1;1;1.2;1.2;1.2;1.2;1.2;1.2;1.2;1.2;1;1;1.2;1;1;1;1;1.5;1;1;1.5;1.5;1.2},
MATCH($Q157,_xlpm.MI,0)))&gt;{0.02;0.04;0.06;0.1;0.2;0.4;0.6;0.8;1;2;4;6})),
{0;1;2;3;4;5;6;7;8;9;10;11;12},
0)))
+N("КОЭФФИЦИЕНТ КОНТАКТА"))))*
(_xlfn.IFS($X157&lt;0.1,$X157/1000,$X157&gt;25,5.2,AND($X157&gt;=0.1,$X157&lt;=25),(($X157*2+0.1)/10)*($X157/10)))*
IFERROR((_xlfn.LET(
_xlpm.MA,
{0;0.8;0.85;0.9;0.95;1},
_xlpm.MAA,
{0;1;2;3;4;5},
INDEX(_xlpm.MA,MATCH(SUMPRODUCT(--((IF(ROUND(_xlpm.MAA,1)&gt;5,5,ROUND($AB157,1)))&gt;{0;1;2;3;4;5})),_xlpm.MAA,0)))
+N("КОЭФФИЦИЕНТ КОЛ-ВО КОНСТРУКЦИЙ")),1)*
$AB157,0))*
(IF($Q157="цифровой",$AG157/15*$AI157,1)
+N("ДЛЯ ЦИФРЫ"))</f>
        <v/>
      </c>
      <c r="EY157" s="110">
        <f>IFERROR(EX157*AY157,0)</f>
        <v/>
      </c>
      <c r="EZ157" s="131">
        <f>IFERROR(DP157/EY157*1000,0)</f>
        <v/>
      </c>
      <c r="FA157" s="112">
        <f>IFERROR(FC157/FB157,0)</f>
        <v/>
      </c>
      <c r="FB157" s="112">
        <f>IFERROR((FC157/(EY157/FF157*#REF!))*0.825,0)</f>
        <v/>
      </c>
      <c r="FC157" s="112">
        <f>IFERROR(((EX157*30/AR157)*100)/30,0)</f>
        <v/>
      </c>
      <c r="FD157" s="112">
        <f>IFERROR(EY157/G157*100%,0)</f>
        <v/>
      </c>
      <c r="FE157" s="112">
        <f>IFERROR(FD157/FC157*100%,0)</f>
        <v/>
      </c>
      <c r="FF157" s="110">
        <f>IFERROR(AR157/30*AY157,0)</f>
        <v/>
      </c>
    </row>
    <row r="158" ht="13" customHeight="1">
      <c r="A158" s="59" t="n"/>
      <c r="B158" s="60" t="n"/>
      <c r="C158" s="60" t="n"/>
      <c r="D158" s="60">
        <f t="array" ref="D158">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MATCH($E158,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58" s="60">
        <f t="array" ref="E158">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MATCH($F158,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58" s="60" t="inlineStr"/>
      <c r="G158" s="60" t="n"/>
      <c r="H158" s="60">
        <f t="array" ref="H158">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MATCH($I158,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58" s="60" t="n"/>
      <c r="J158" s="60" t="n"/>
      <c r="K158" s="60" t="n"/>
      <c r="L158" s="60" t="n"/>
      <c r="M158" s="60" t="n"/>
      <c r="N158" s="60" t="n"/>
      <c r="O158" s="60" t="n"/>
      <c r="P158" s="60">
        <f t="array" ref="P158">
_xlfn.IFS(
ISNUMBER(MATCH($Q158,{"шелфбаннер","разделитель","монетница","чековая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ISNUMBER(MATCH($Q158,{"LED/LCD","видеокулер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ISNUMBER(MATCH($Q158,{"автомобиль","машина","выставочное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ISNUMBER(MATCH($Q158,{"билборд","лифтовая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ISNUMBER(MATCH($Q158,{"навигация","подвесной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ISNUMBER(MATCH($Q158,{"движущаяся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ISNUMBER(MATCH($Q158,{"каталог","журнал"},)),
"Пресса",
$Q158="","")</f>
        <v/>
      </c>
      <c r="Q158" s="60" t="n"/>
      <c r="R158" s="60">
        <f t="array" ref="R158">
IFERROR(
_xlfn.IFS(
OR(ISNUMBER(MATCH($Q158,{"экспозиция","макет","стенд","автостенд","авто стенд","выставочное пространство","выставочные стенды","модульные выставочные стенды","3Д конструкция","3D конструкция"},)),P158="Экспонирование"),
"нестандартный",
ISNUMBER(MATCH($Q158,{"скроллер","призматрон"},)),
"динамический",
$P158="Видео",
"цифровой",
OR($P158="Пресса",$P158="Щит",$P158="POSm",$P158="Подвес",$P158="Брендирование/оклейка"),
"статический"),"")</f>
        <v/>
      </c>
      <c r="S158" s="59" t="n"/>
      <c r="T158" s="60" t="n"/>
      <c r="U158" s="60" t="n"/>
      <c r="V158" s="60">
        <f>
IF(P158="Видео",
"цифровой постер/ролик",
IF(ISNUMBER(MATCH(Q158,{"короб световой","короб световой | лайтбокс","короб световой | кристалайт","лайтбокс","лайт бокс","кристалайт","LB","lightbox"},)),
"бэклит",
IF(P158="Брендирование/оклейка",
"перфарированная пленка/самоклейка",
IF(P158="Экспонирование",
"под запрос",
IF(P158="Подвес",
"баннер/ткань",
"")))))</f>
        <v/>
      </c>
      <c r="W158" s="59" t="n"/>
      <c r="X158" s="59" t="n"/>
      <c r="Y158" s="59" t="n"/>
      <c r="Z158" s="61" t="n"/>
      <c r="AA158" s="61" t="n"/>
      <c r="AB158" s="61">
        <f>IF(BL158&gt;0,Z158,0)</f>
        <v/>
      </c>
      <c r="AC158" s="59" t="n"/>
      <c r="AD158" s="59" t="n"/>
      <c r="AE158" s="59" t="n"/>
      <c r="AF158" s="59" t="n"/>
      <c r="AG158" s="59" t="n"/>
      <c r="AH158" s="59" t="n"/>
      <c r="AI158" s="59" t="n"/>
      <c r="AJ158" s="59" t="n"/>
      <c r="AK158" s="59" t="n"/>
      <c r="AL158" s="62">
        <f>IFERROR(IF(OR(R158="статический",R158="динамический",R158="нестандартный",R158="",R158=""),"-",IF(AND(AH158="-",AI158="-"),"-",AK158*3600/AH158*AI158)),"-")</f>
        <v/>
      </c>
      <c r="AM158" s="62">
        <f>IFERROR(IF(OR(R158="статический",R158="динамический",R158="",R158="", R158="BTL",R158="нестандартный"),"-",AG158*AI158*AL158/60),"-")</f>
        <v/>
      </c>
      <c r="AN158" s="63">
        <f>IFERROR(IF(AH158="","-",AG158*AI158/AH158),"-")</f>
        <v/>
      </c>
      <c r="AO158" s="59">
        <f>IFERROR(IF(OR($R158="статический",$R158="динамический",$R158="",$R158="",$R158="BTL",$R158="нестандартный"),"-",$AL158*$AY158),"-")</f>
        <v/>
      </c>
      <c r="AP158" s="62">
        <f>IFERROR(IF(OR($R158="статический",$R158="динамический",$R158="",$R158="",$R158="BTL",$R158="нестандартный"),"-",$AM158*AY158),"-")</f>
        <v/>
      </c>
      <c r="AQ158" s="64" t="n"/>
      <c r="AR158" s="61" t="n"/>
      <c r="AS158" s="61" t="n"/>
      <c r="AT158" s="61" t="n"/>
      <c r="AU158" s="65" t="n"/>
      <c r="AV158" s="124">
        <f>IFERROR(DR158/AT158*1000,"n/a")</f>
        <v/>
      </c>
      <c r="AW158" s="67" t="n"/>
      <c r="AX158" s="67" t="n"/>
      <c r="AY158" s="43">
        <f>IFERROR(IF(OR($AW158="",$AX158=""),"",_xlfn.DAYS($AX158+1,$AW158)),"")</f>
        <v/>
      </c>
      <c r="AZ158" s="68">
        <f t="array" ref="AZ158">
_xlfn.LET(_xlpm.COEFF,
IF($AW158+$AX158=0,0,IF(MAX(MIN($AX158,EOMONTH(AZ$15,0))-MAX($AW158,AZ$15)+1,)&gt;0,1,0)),
_xlfn.IFS(
$ES158="LisChannel",
_xlpm.COEFF*
INDEX({1;1;1.2;1.2;1;1;1;1;1.2;1.2;1.2;1.2},
MATCH(MONTH(AZ$15),
{1,2,3,4,5,6,7,8,9,10,11,12})),
CONCATENATE($ES158," ",$L158)="RussOutdoor метро",
_xlpm.COEFF*
INDEX({0.8;0.9;1.1;1.1;1;1;1;1;1.1;1.1;1.1;1.1},
MATCH(MONTH(AZ$15),
{1,2,3,4,5,6,7,8,9,10,11,12})),
$ES158&lt;&gt;"LisChannel",
_xlpm.COEFF,
$ES158&lt;&gt;"RussOutdoor",
_xlpm.COEFF))</f>
        <v/>
      </c>
      <c r="BA158" s="68">
        <f t="array" ref="BA158">
_xlfn.LET(_xlpm.COEFF,
IF($AW158+$AX158=0,0,IF(MAX(MIN($AX158,EOMONTH(BA$15,0))-MAX($AW158,BA$15)+1,)&gt;0,1,0)),
_xlfn.IFS(
$ES158="LisChannel",
_xlpm.COEFF*
INDEX({1;1;1.2;1.2;1;1;1;1;1.2;1.2;1.2;1.2},
MATCH(MONTH(BA$15),
{1,2,3,4,5,6,7,8,9,10,11,12})),
CONCATENATE($ES158," ",$L158)="RussOutdoor метро",
_xlpm.COEFF*
INDEX({0.8;0.9;1.1;1.1;1;1;1;1;1.1;1.1;1.1;1.1},
MATCH(MONTH(BA$15),
{1,2,3,4,5,6,7,8,9,10,11,12})),
$ES158&lt;&gt;"LisChannel",
_xlpm.COEFF,
$ES158&lt;&gt;"RussOutdoor",
_xlpm.COEFF))</f>
        <v/>
      </c>
      <c r="BB158" s="68">
        <f t="array" ref="BB158">
_xlfn.LET(_xlpm.COEFF,
IF($AW158+$AX158=0,0,IF(MAX(MIN($AX158,EOMONTH(BB$15,0))-MAX($AW158,BB$15)+1,)&gt;0,1,0)),
_xlfn.IFS(
$ES158="LisChannel",
_xlpm.COEFF*
INDEX({1;1;1.2;1.2;1;1;1;1;1.2;1.2;1.2;1.2},
MATCH(MONTH(BB$15),
{1,2,3,4,5,6,7,8,9,10,11,12})),
CONCATENATE($ES158," ",$L158)="RussOutdoor метро",
_xlpm.COEFF*
INDEX({0.8;0.9;1.1;1.1;1;1;1;1;1.1;1.1;1.1;1.1},
MATCH(MONTH(BB$15),
{1,2,3,4,5,6,7,8,9,10,11,12})),
$ES158&lt;&gt;"LisChannel",
_xlpm.COEFF,
$ES158&lt;&gt;"RussOutdoor",
_xlpm.COEFF))</f>
        <v/>
      </c>
      <c r="BC158" s="68">
        <f t="array" ref="BC158">
_xlfn.LET(_xlpm.COEFF,
IF($AW158+$AX158=0,0,IF(MAX(MIN($AX158,EOMONTH(BC$15,0))-MAX($AW158,BC$15)+1,)&gt;0,1,0)),
_xlfn.IFS(
$ES158="LisChannel",
_xlpm.COEFF*
INDEX({1;1;1.2;1.2;1;1;1;1;1.2;1.2;1.2;1.2},
MATCH(MONTH(BC$15),
{1,2,3,4,5,6,7,8,9,10,11,12})),
CONCATENATE($ES158," ",$L158)="RussOutdoor метро",
_xlpm.COEFF*
INDEX({0.8;0.9;1.1;1.1;1;1;1;1;1.1;1.1;1.1;1.1},
MATCH(MONTH(BC$15),
{1,2,3,4,5,6,7,8,9,10,11,12})),
$ES158&lt;&gt;"LisChannel",
_xlpm.COEFF,
$ES158&lt;&gt;"RussOutdoor",
_xlpm.COEFF))</f>
        <v/>
      </c>
      <c r="BD158" s="68">
        <f t="array" ref="BD158">
_xlfn.LET(_xlpm.COEFF,
IF($AW158+$AX158=0,0,IF(MAX(MIN($AX158,EOMONTH(BD$15,0))-MAX($AW158,BD$15)+1,)&gt;0,1,0)),
_xlfn.IFS(
$ES158="LisChannel",
_xlpm.COEFF*
INDEX({1;1;1.2;1.2;1;1;1;1;1.2;1.2;1.2;1.2},
MATCH(MONTH(BD$15),
{1,2,3,4,5,6,7,8,9,10,11,12})),
CONCATENATE($ES158," ",$L158)="RussOutdoor метро",
_xlpm.COEFF*
INDEX({0.8;0.9;1.1;1.1;1;1;1;1;1.1;1.1;1.1;1.1},
MATCH(MONTH(BD$15),
{1,2,3,4,5,6,7,8,9,10,11,12})),
$ES158&lt;&gt;"LisChannel",
_xlpm.COEFF,
$ES158&lt;&gt;"RussOutdoor",
_xlpm.COEFF))</f>
        <v/>
      </c>
      <c r="BE158" s="68">
        <f t="array" ref="BE158">
_xlfn.LET(_xlpm.COEFF,
IF($AW158+$AX158=0,0,IF(MAX(MIN($AX158,EOMONTH(BE$15,0))-MAX($AW158,BE$15)+1,)&gt;0,1,0)),
_xlfn.IFS(
$ES158="LisChannel",
_xlpm.COEFF*
INDEX({1;1;1.2;1.2;1;1;1;1;1.2;1.2;1.2;1.2},
MATCH(MONTH(BE$15),
{1,2,3,4,5,6,7,8,9,10,11,12})),
CONCATENATE($ES158," ",$L158)="RussOutdoor метро",
_xlpm.COEFF*
INDEX({0.8;0.9;1.1;1.1;1;1;1;1;1.1;1.1;1.1;1.1},
MATCH(MONTH(BE$15),
{1,2,3,4,5,6,7,8,9,10,11,12})),
$ES158&lt;&gt;"LisChannel",
_xlpm.COEFF,
$ES158&lt;&gt;"RussOutdoor",
_xlpm.COEFF))</f>
        <v/>
      </c>
      <c r="BF158" s="68">
        <f t="array" ref="BF158">
_xlfn.LET(_xlpm.COEFF,
IF($AW158+$AX158=0,0,IF(MAX(MIN($AX158,EOMONTH(BF$15,0))-MAX($AW158,BF$15)+1,)&gt;0,1,0)),
_xlfn.IFS(
$ES158="LisChannel",
_xlpm.COEFF*
INDEX({1;1;1.2;1.2;1;1;1;1;1.2;1.2;1.2;1.2},
MATCH(MONTH(BF$15),
{1,2,3,4,5,6,7,8,9,10,11,12})),
CONCATENATE($ES158," ",$L158)="RussOutdoor метро",
_xlpm.COEFF*
INDEX({0.8;0.9;1.1;1.1;1;1;1;1;1.1;1.1;1.1;1.1},
MATCH(MONTH(BF$15),
{1,2,3,4,5,6,7,8,9,10,11,12})),
$ES158&lt;&gt;"LisChannel",
_xlpm.COEFF,
$ES158&lt;&gt;"RussOutdoor",
_xlpm.COEFF))</f>
        <v/>
      </c>
      <c r="BG158" s="68">
        <f t="array" ref="BG158">
_xlfn.LET(_xlpm.COEFF,
IF($AW158+$AX158=0,0,IF(MAX(MIN($AX158,EOMONTH(BG$15,0))-MAX($AW158,BG$15)+1,)&gt;0,1,0)),
_xlfn.IFS(
$ES158="LisChannel",
_xlpm.COEFF*
INDEX({1;1;1.2;1.2;1;1;1;1;1.2;1.2;1.2;1.2},
MATCH(MONTH(BG$15),
{1,2,3,4,5,6,7,8,9,10,11,12})),
CONCATENATE($ES158," ",$L158)="RussOutdoor метро",
_xlpm.COEFF*
INDEX({0.8;0.9;1.1;1.1;1;1;1;1;1.1;1.1;1.1;1.1},
MATCH(MONTH(BG$15),
{1,2,3,4,5,6,7,8,9,10,11,12})),
$ES158&lt;&gt;"LisChannel",
_xlpm.COEFF,
$ES158&lt;&gt;"RussOutdoor",
_xlpm.COEFF))</f>
        <v/>
      </c>
      <c r="BH158" s="68">
        <f t="array" ref="BH158">
_xlfn.LET(_xlpm.COEFF,
IF($AW158+$AX158=0,0,IF(MAX(MIN($AX158,EOMONTH(BH$15,0))-MAX($AW158,BH$15)+1,)&gt;0,1,0)),
_xlfn.IFS(
$ES158="LisChannel",
_xlpm.COEFF*
INDEX({1;1;1.2;1.2;1;1;1;1;1.2;1.2;1.2;1.2},
MATCH(MONTH(BH$15),
{1,2,3,4,5,6,7,8,9,10,11,12})),
CONCATENATE($ES158," ",$L158)="RussOutdoor метро",
_xlpm.COEFF*
INDEX({0.8;0.9;1.1;1.1;1;1;1;1;1.1;1.1;1.1;1.1},
MATCH(MONTH(BH$15),
{1,2,3,4,5,6,7,8,9,10,11,12})),
$ES158&lt;&gt;"LisChannel",
_xlpm.COEFF,
$ES158&lt;&gt;"RussOutdoor",
_xlpm.COEFF))</f>
        <v/>
      </c>
      <c r="BI158" s="68">
        <f t="array" ref="BI158">
_xlfn.LET(_xlpm.COEFF,
IF($AW158+$AX158=0,0,IF(MAX(MIN($AX158,EOMONTH(BI$15,0))-MAX($AW158,BI$15)+1,)&gt;0,1,0)),
_xlfn.IFS(
$ES158="LisChannel",
_xlpm.COEFF*
INDEX({1;1;1.2;1.2;1;1;1;1;1.2;1.2;1.2;1.2},
MATCH(MONTH(BI$15),
{1,2,3,4,5,6,7,8,9,10,11,12})),
CONCATENATE($ES158," ",$L158)="RussOutdoor метро",
_xlpm.COEFF*
INDEX({0.8;0.9;1.1;1.1;1;1;1;1;1.1;1.1;1.1;1.1},
MATCH(MONTH(BI$15),
{1,2,3,4,5,6,7,8,9,10,11,12})),
$ES158&lt;&gt;"LisChannel",
_xlpm.COEFF,
$ES158&lt;&gt;"RussOutdoor",
_xlpm.COEFF))</f>
        <v/>
      </c>
      <c r="BJ158" s="68">
        <f t="array" ref="BJ158">
_xlfn.LET(_xlpm.COEFF,
IF($AW158+$AX158=0,0,IF(MAX(MIN($AX158,EOMONTH(BJ$15,0))-MAX($AW158,BJ$15)+1,)&gt;0,1,0)),
_xlfn.IFS(
$ES158="LisChannel",
_xlpm.COEFF*
INDEX({1;1;1.2;1.2;1;1;1;1;1.2;1.2;1.2;1.2},
MATCH(MONTH(BJ$15),
{1,2,3,4,5,6,7,8,9,10,11,12})),
CONCATENATE($ES158," ",$L158)="RussOutdoor метро",
_xlpm.COEFF*
INDEX({0.8;0.9;1.1;1.1;1;1;1;1;1.1;1.1;1.1;1.1},
MATCH(MONTH(BJ$15),
{1,2,3,4,5,6,7,8,9,10,11,12})),
$ES158&lt;&gt;"LisChannel",
_xlpm.COEFF,
$ES158&lt;&gt;"RussOutdoor",
_xlpm.COEFF))</f>
        <v/>
      </c>
      <c r="BK158" s="68">
        <f t="array" ref="BK158">
_xlfn.LET(_xlpm.COEFF,
IF($AW158+$AX158=0,0,IF(MAX(MIN($AX158,EOMONTH(BK$15,0))-MAX($AW158,BK$15)+1,)&gt;0,1,0)),
_xlfn.IFS(
$ES158="LisChannel",
_xlpm.COEFF*
INDEX({1;1;1.2;1.2;1;1;1;1;1.2;1.2;1.2;1.2},
MATCH(MONTH(BK$15),
{1,2,3,4,5,6,7,8,9,10,11,12})),
CONCATENATE($ES158," ",$L158)="RussOutdoor метро",
_xlpm.COEFF*
INDEX({0.8;0.9;1.1;1.1;1;1;1;1;1.1;1.1;1.1;1.1},
MATCH(MONTH(BK$15),
{1,2,3,4,5,6,7,8,9,10,11,12})),
$ES158&lt;&gt;"LisChannel",
_xlpm.COEFF,
$ES158&lt;&gt;"RussOutdoor",
_xlpm.COEFF))</f>
        <v/>
      </c>
      <c r="BL158" s="62">
        <f>COUNTIFS($AZ158:$BK158,"&gt;0")</f>
        <v/>
      </c>
      <c r="BM158" s="65" t="n"/>
      <c r="BN158" s="125">
        <f>$DJ158</f>
        <v/>
      </c>
      <c r="BO158" s="63">
        <f>$DQ158</f>
        <v/>
      </c>
      <c r="BP158" s="125">
        <f>
IFERROR(
IF($BL158=0,0,
$BN158*(1-$BO158)),
0)</f>
        <v/>
      </c>
      <c r="BQ158" s="125">
        <f t="array" ref="BQ158">
IFERROR(
_xlfn.IFS(
$DH158="день_1",
$BP158*$BL158/($AX158-$AW158+1)*AZ158*(DAY(EOMONTH(AZ$15,0))),
$DH158="день_2",
$BP158/30*MAX(MIN($AX158,EOMONTH(AZ$15,0))-MAX($AW158,AZ$15)+1,),
$DH158="раб.день",
$BP158/30*(IFERROR(
_xlfn.LET(_xlpm.VD,
CHOOSE(
{1;2;3;4;5;6;7;8;9;10;11;12;13;14;15;16;17;18},
45658,45659,45660,45661,45662,45663,45664,45665,45711,45724,45778,45779,45785,45786,45820,45821,45965,46022),
_xlfn.LET(_xlpm.DD,
MAX(MIN($AX158,EOMONTH(AZ$15,0))-MAX($AW158,AZ$15),),
_xlfn.IFS(
AND(MONTH($AW158)=MONTH(AZ$15),MONTH($AX158)&lt;&gt;MONTH(AZ$15)),
NETWORKDAYS.INTL($AW158,$AW158+_xlpm.DD,1,_xlpm.VD),
AND(MONTH($AW158)&lt;&gt;MONTH(AZ$15),MONTH($AX158)=MONTH(AZ$15)),
NETWORKDAYS.INTL(($AX158)-_xlpm.DD,$AX158,1,_xlpm.VD),
AND(MONTH($AW158)&lt;MONTH(AZ$15),MONTH($AX158)&gt;MONTH(AZ$15)),
NETWORKDAYS.INTL((EOMONTH(AZ$15-1,1))-_xlpm.DD,EOMONTH(AZ$15-1,1),1,_xlpm.VD),
AND(MONTH($AW158)=MONTH(AZ$15),MONTH($AX158)=MONTH(AZ$15)),
NETWORKDAYS.INTL($AW158,$AX158,1,_xlpm.VD)))),0)),
$DH158="месяц",
$BP158*AZ158,
$DH158="неделя",
$BP158*AZ158/7*(ROUNDUP((DAY(EOMONTH(AZ$15,0)))/4,0))),
0)</f>
        <v/>
      </c>
      <c r="BR158" s="125">
        <f t="array" ref="BR158">
IFERROR(
_xlfn.IFS(
$DH158="день_1",
$BP158*$BL158/($AX158-$AW158+1)*BA158*(DAY(EOMONTH(BA$15,0))),
$DH158="день_2",
$BP158/30*MAX(MIN($AX158,EOMONTH(BA$15,0))-MAX($AW158,BA$15)+1,),
$DH158="раб.день",
$BP158/30*(IFERROR(
_xlfn.LET(_xlpm.VD,
CHOOSE(
{1;2;3;4;5;6;7;8;9;10;11;12;13;14;15;16;17;18},
45658,45659,45660,45661,45662,45663,45664,45665,45711,45724,45778,45779,45785,45786,45820,45821,45965,46022),
_xlfn.LET(_xlpm.DD,
MAX(MIN($AX158,EOMONTH(BA$15,0))-MAX($AW158,BA$15),),
_xlfn.IFS(
AND(MONTH($AW158)=MONTH(BA$15),MONTH($AX158)&lt;&gt;MONTH(BA$15)),
NETWORKDAYS.INTL($AW158,$AW158+_xlpm.DD,1,_xlpm.VD),
AND(MONTH($AW158)&lt;&gt;MONTH(BA$15),MONTH($AX158)=MONTH(BA$15)),
NETWORKDAYS.INTL(($AX158)-_xlpm.DD,$AX158,1,_xlpm.VD),
AND(MONTH($AW158)&lt;MONTH(BA$15),MONTH($AX158)&gt;MONTH(BA$15)),
NETWORKDAYS.INTL((EOMONTH(BA$15-1,1))-_xlpm.DD,EOMONTH(BA$15-1,1),1,_xlpm.VD),
AND(MONTH($AW158)=MONTH(BA$15),MONTH($AX158)=MONTH(BA$15)),
NETWORKDAYS.INTL($AW158,$AX158,1,_xlpm.VD)))),0)),
$DH158="месяц",
$BP158*BA158,
$DH158="неделя",
$BP158*BA158/7*(ROUNDUP((DAY(EOMONTH(BA$15,0)))/4,0))),
0)</f>
        <v/>
      </c>
      <c r="BS158" s="125">
        <f t="array" ref="BS158">
IFERROR(
_xlfn.IFS(
$DH158="день_1",
$BP158*$BL158/($AX158-$AW158+1)*BB158*(DAY(EOMONTH(BB$15,0))),
$DH158="день_2",
$BP158/30*MAX(MIN($AX158,EOMONTH(BB$15,0))-MAX($AW158,BB$15)+1,),
$DH158="раб.день",
$BP158/30*(IFERROR(
_xlfn.LET(_xlpm.VD,
CHOOSE(
{1;2;3;4;5;6;7;8;9;10;11;12;13;14;15;16;17;18},
45658,45659,45660,45661,45662,45663,45664,45665,45711,45724,45778,45779,45785,45786,45820,45821,45965,46022),
_xlfn.LET(_xlpm.DD,
MAX(MIN($AX158,EOMONTH(BB$15,0))-MAX($AW158,BB$15),),
_xlfn.IFS(
AND(MONTH($AW158)=MONTH(BB$15),MONTH($AX158)&lt;&gt;MONTH(BB$15)),
NETWORKDAYS.INTL($AW158,$AW158+_xlpm.DD,1,_xlpm.VD),
AND(MONTH($AW158)&lt;&gt;MONTH(BB$15),MONTH($AX158)=MONTH(BB$15)),
NETWORKDAYS.INTL(($AX158)-_xlpm.DD,$AX158,1,_xlpm.VD),
AND(MONTH($AW158)&lt;MONTH(BB$15),MONTH($AX158)&gt;MONTH(BB$15)),
NETWORKDAYS.INTL((EOMONTH(BB$15-1,1))-_xlpm.DD,EOMONTH(BB$15-1,1),1,_xlpm.VD),
AND(MONTH($AW158)=MONTH(BB$15),MONTH($AX158)=MONTH(BB$15)),
NETWORKDAYS.INTL($AW158,$AX158,1,_xlpm.VD)))),0)),
$DH158="месяц",
$BP158*BB158,
$DH158="неделя",
$BP158*BB158/7*(ROUNDUP((DAY(EOMONTH(BB$15,0)))/4,0))),
0)</f>
        <v/>
      </c>
      <c r="BT158" s="125">
        <f t="array" ref="BT158">
IFERROR(
_xlfn.IFS(
$DH158="день_1",
$BP158*$BL158/($AX158-$AW158+1)*BC158*(DAY(EOMONTH(BC$15,0))),
$DH158="день_2",
$BP158/30*MAX(MIN($AX158,EOMONTH(BC$15,0))-MAX($AW158,BC$15)+1,),
$DH158="раб.день",
$BP158/30*(IFERROR(
_xlfn.LET(_xlpm.VD,
CHOOSE(
{1;2;3;4;5;6;7;8;9;10;11;12;13;14;15;16;17;18},
45658,45659,45660,45661,45662,45663,45664,45665,45711,45724,45778,45779,45785,45786,45820,45821,45965,46022),
_xlfn.LET(_xlpm.DD,
MAX(MIN($AX158,EOMONTH(BC$15,0))-MAX($AW158,BC$15),),
_xlfn.IFS(
AND(MONTH($AW158)=MONTH(BC$15),MONTH($AX158)&lt;&gt;MONTH(BC$15)),
NETWORKDAYS.INTL($AW158,$AW158+_xlpm.DD,1,_xlpm.VD),
AND(MONTH($AW158)&lt;&gt;MONTH(BC$15),MONTH($AX158)=MONTH(BC$15)),
NETWORKDAYS.INTL(($AX158)-_xlpm.DD,$AX158,1,_xlpm.VD),
AND(MONTH($AW158)&lt;MONTH(BC$15),MONTH($AX158)&gt;MONTH(BC$15)),
NETWORKDAYS.INTL((EOMONTH(BC$15-1,1))-_xlpm.DD,EOMONTH(BC$15-1,1),1,_xlpm.VD),
AND(MONTH($AW158)=MONTH(BC$15),MONTH($AX158)=MONTH(BC$15)),
NETWORKDAYS.INTL($AW158,$AX158,1,_xlpm.VD)))),0)),
$DH158="месяц",
$BP158*BC158,
$DH158="неделя",
$BP158*BC158/7*(ROUNDUP((DAY(EOMONTH(BC$15,0)))/4,0))),
0)</f>
        <v/>
      </c>
      <c r="BU158" s="125">
        <f t="array" ref="BU158">
IFERROR(
_xlfn.IFS(
$DH158="день_1",
$BP158*$BL158/($AX158-$AW158+1)*BD158*(DAY(EOMONTH(BD$15,0))),
$DH158="день_2",
$BP158/30*MAX(MIN($AX158,EOMONTH(BD$15,0))-MAX($AW158,BD$15)+1,),
$DH158="раб.день",
$BP158/30*(IFERROR(
_xlfn.LET(_xlpm.VD,
CHOOSE(
{1;2;3;4;5;6;7;8;9;10;11;12;13;14;15;16;17;18},
45658,45659,45660,45661,45662,45663,45664,45665,45711,45724,45778,45779,45785,45786,45820,45821,45965,46022),
_xlfn.LET(_xlpm.DD,
MAX(MIN($AX158,EOMONTH(BD$15,0))-MAX($AW158,BD$15),),
_xlfn.IFS(
AND(MONTH($AW158)=MONTH(BD$15),MONTH($AX158)&lt;&gt;MONTH(BD$15)),
NETWORKDAYS.INTL($AW158,$AW158+_xlpm.DD,1,_xlpm.VD),
AND(MONTH($AW158)&lt;&gt;MONTH(BD$15),MONTH($AX158)=MONTH(BD$15)),
NETWORKDAYS.INTL(($AX158)-_xlpm.DD,$AX158,1,_xlpm.VD),
AND(MONTH($AW158)&lt;MONTH(BD$15),MONTH($AX158)&gt;MONTH(BD$15)),
NETWORKDAYS.INTL((EOMONTH(BD$15-1,1))-_xlpm.DD,EOMONTH(BD$15-1,1),1,_xlpm.VD),
AND(MONTH($AW158)=MONTH(BD$15),MONTH($AX158)=MONTH(BD$15)),
NETWORKDAYS.INTL($AW158,$AX158,1,_xlpm.VD)))),0)),
$DH158="месяц",
$BP158*BD158,
$DH158="неделя",
$BP158*BD158/7*(ROUNDUP((DAY(EOMONTH(BD$15,0)))/4,0))),
0)</f>
        <v/>
      </c>
      <c r="BV158" s="125">
        <f t="array" ref="BV158">
IFERROR(
_xlfn.IFS(
$DH158="день_1",
$BP158*$BL158/($AX158-$AW158+1)*BE158*(DAY(EOMONTH(BE$15,0))),
$DH158="день_2",
$BP158/30*MAX(MIN($AX158,EOMONTH(BE$15,0))-MAX($AW158,BE$15)+1,),
$DH158="раб.день",
$BP158/30*(IFERROR(
_xlfn.LET(_xlpm.VD,
CHOOSE(
{1;2;3;4;5;6;7;8;9;10;11;12;13;14;15;16;17;18},
45658,45659,45660,45661,45662,45663,45664,45665,45711,45724,45778,45779,45785,45786,45820,45821,45965,46022),
_xlfn.LET(_xlpm.DD,
MAX(MIN($AX158,EOMONTH(BE$15,0))-MAX($AW158,BE$15),),
_xlfn.IFS(
AND(MONTH($AW158)=MONTH(BE$15),MONTH($AX158)&lt;&gt;MONTH(BE$15)),
NETWORKDAYS.INTL($AW158,$AW158+_xlpm.DD,1,_xlpm.VD),
AND(MONTH($AW158)&lt;&gt;MONTH(BE$15),MONTH($AX158)=MONTH(BE$15)),
NETWORKDAYS.INTL(($AX158)-_xlpm.DD,$AX158,1,_xlpm.VD),
AND(MONTH($AW158)&lt;MONTH(BE$15),MONTH($AX158)&gt;MONTH(BE$15)),
NETWORKDAYS.INTL((EOMONTH(BE$15-1,1))-_xlpm.DD,EOMONTH(BE$15-1,1),1,_xlpm.VD),
AND(MONTH($AW158)=MONTH(BE$15),MONTH($AX158)=MONTH(BE$15)),
NETWORKDAYS.INTL($AW158,$AX158,1,_xlpm.VD)))),0)),
$DH158="месяц",
$BP158*BE158,
$DH158="неделя",
$BP158*BE158/7*(ROUNDUP((DAY(EOMONTH(BE$15,0)))/4,0))),
0)</f>
        <v/>
      </c>
      <c r="BW158" s="125">
        <f t="array" ref="BW158">
IFERROR(
_xlfn.IFS(
$DH158="день_1",
$BP158*$BL158/($AX158-$AW158+1)*BF158*(DAY(EOMONTH(BF$15,0))),
$DH158="день_2",
$BP158/30*MAX(MIN($AX158,EOMONTH(BF$15,0))-MAX($AW158,BF$15)+1,),
$DH158="раб.день",
$BP158/30*(IFERROR(
_xlfn.LET(_xlpm.VD,
CHOOSE(
{1;2;3;4;5;6;7;8;9;10;11;12;13;14;15;16;17;18},
45658,45659,45660,45661,45662,45663,45664,45665,45711,45724,45778,45779,45785,45786,45820,45821,45965,46022),
_xlfn.LET(_xlpm.DD,
MAX(MIN($AX158,EOMONTH(BF$15,0))-MAX($AW158,BF$15),),
_xlfn.IFS(
AND(MONTH($AW158)=MONTH(BF$15),MONTH($AX158)&lt;&gt;MONTH(BF$15)),
NETWORKDAYS.INTL($AW158,$AW158+_xlpm.DD,1,_xlpm.VD),
AND(MONTH($AW158)&lt;&gt;MONTH(BF$15),MONTH($AX158)=MONTH(BF$15)),
NETWORKDAYS.INTL(($AX158)-_xlpm.DD,$AX158,1,_xlpm.VD),
AND(MONTH($AW158)&lt;MONTH(BF$15),MONTH($AX158)&gt;MONTH(BF$15)),
NETWORKDAYS.INTL((EOMONTH(BF$15-1,1))-_xlpm.DD,EOMONTH(BF$15-1,1),1,_xlpm.VD),
AND(MONTH($AW158)=MONTH(BF$15),MONTH($AX158)=MONTH(BF$15)),
NETWORKDAYS.INTL($AW158,$AX158,1,_xlpm.VD)))),0)),
$DH158="месяц",
$BP158*BF158,
$DH158="неделя",
$BP158*BF158/7*(ROUNDUP((DAY(EOMONTH(BF$15,0)))/4,0))),
0)</f>
        <v/>
      </c>
      <c r="BX158" s="125">
        <f t="array" ref="BX158">
IFERROR(
_xlfn.IFS(
$DH158="день_1",
$BP158*$BL158/($AX158-$AW158+1)*BG158*(DAY(EOMONTH(BG$15,0))),
$DH158="день_2",
$BP158/30*MAX(MIN($AX158,EOMONTH(BG$15,0))-MAX($AW158,BG$15)+1,),
$DH158="раб.день",
$BP158/30*(IFERROR(
_xlfn.LET(_xlpm.VD,
CHOOSE(
{1;2;3;4;5;6;7;8;9;10;11;12;13;14;15;16;17;18},
45658,45659,45660,45661,45662,45663,45664,45665,45711,45724,45778,45779,45785,45786,45820,45821,45965,46022),
_xlfn.LET(_xlpm.DD,
MAX(MIN($AX158,EOMONTH(BG$15,0))-MAX($AW158,BG$15),),
_xlfn.IFS(
AND(MONTH($AW158)=MONTH(BG$15),MONTH($AX158)&lt;&gt;MONTH(BG$15)),
NETWORKDAYS.INTL($AW158,$AW158+_xlpm.DD,1,_xlpm.VD),
AND(MONTH($AW158)&lt;&gt;MONTH(BG$15),MONTH($AX158)=MONTH(BG$15)),
NETWORKDAYS.INTL(($AX158)-_xlpm.DD,$AX158,1,_xlpm.VD),
AND(MONTH($AW158)&lt;MONTH(BG$15),MONTH($AX158)&gt;MONTH(BG$15)),
NETWORKDAYS.INTL((EOMONTH(BG$15-1,1))-_xlpm.DD,EOMONTH(BG$15-1,1),1,_xlpm.VD),
AND(MONTH($AW158)=MONTH(BG$15),MONTH($AX158)=MONTH(BG$15)),
NETWORKDAYS.INTL($AW158,$AX158,1,_xlpm.VD)))),0)),
$DH158="месяц",
$BP158*BG158,
$DH158="неделя",
$BP158*BG158/7*(ROUNDUP((DAY(EOMONTH(BG$15,0)))/4,0))),
0)</f>
        <v/>
      </c>
      <c r="BY158" s="125">
        <f t="array" ref="BY158">
IFERROR(
_xlfn.IFS(
$DH158="день_1",
$BP158*$BL158/($AX158-$AW158+1)*BH158*(DAY(EOMONTH(BH$15,0))),
$DH158="день_2",
$BP158/30*MAX(MIN($AX158,EOMONTH(BH$15,0))-MAX($AW158,BH$15)+1,),
$DH158="раб.день",
$BP158/30*(IFERROR(
_xlfn.LET(_xlpm.VD,
CHOOSE(
{1;2;3;4;5;6;7;8;9;10;11;12;13;14;15;16;17;18},
45658,45659,45660,45661,45662,45663,45664,45665,45711,45724,45778,45779,45785,45786,45820,45821,45965,46022),
_xlfn.LET(_xlpm.DD,
MAX(MIN($AX158,EOMONTH(BH$15,0))-MAX($AW158,BH$15),),
_xlfn.IFS(
AND(MONTH($AW158)=MONTH(BH$15),MONTH($AX158)&lt;&gt;MONTH(BH$15)),
NETWORKDAYS.INTL($AW158,$AW158+_xlpm.DD,1,_xlpm.VD),
AND(MONTH($AW158)&lt;&gt;MONTH(BH$15),MONTH($AX158)=MONTH(BH$15)),
NETWORKDAYS.INTL(($AX158)-_xlpm.DD,$AX158,1,_xlpm.VD),
AND(MONTH($AW158)&lt;MONTH(BH$15),MONTH($AX158)&gt;MONTH(BH$15)),
NETWORKDAYS.INTL((EOMONTH(BH$15-1,1))-_xlpm.DD,EOMONTH(BH$15-1,1),1,_xlpm.VD),
AND(MONTH($AW158)=MONTH(BH$15),MONTH($AX158)=MONTH(BH$15)),
NETWORKDAYS.INTL($AW158,$AX158,1,_xlpm.VD)))),0)),
$DH158="месяц",
$BP158*BH158,
$DH158="неделя",
$BP158*BH158/7*(ROUNDUP((DAY(EOMONTH(BH$15,0)))/4,0))),
0)</f>
        <v/>
      </c>
      <c r="BZ158" s="125">
        <f t="array" ref="BZ158">
IFERROR(
_xlfn.IFS(
$DH158="день_1",
$BP158*$BL158/($AX158-$AW158+1)*BI158*(DAY(EOMONTH(BI$15,0))),
$DH158="день_2",
$BP158/30*MAX(MIN($AX158,EOMONTH(BI$15,0))-MAX($AW158,BI$15)+1,),
$DH158="раб.день",
$BP158/30*(IFERROR(
_xlfn.LET(_xlpm.VD,
CHOOSE(
{1;2;3;4;5;6;7;8;9;10;11;12;13;14;15;16;17;18},
45658,45659,45660,45661,45662,45663,45664,45665,45711,45724,45778,45779,45785,45786,45820,45821,45965,46022),
_xlfn.LET(_xlpm.DD,
MAX(MIN($AX158,EOMONTH(BI$15,0))-MAX($AW158,BI$15),),
_xlfn.IFS(
AND(MONTH($AW158)=MONTH(BI$15),MONTH($AX158)&lt;&gt;MONTH(BI$15)),
NETWORKDAYS.INTL($AW158,$AW158+_xlpm.DD,1,_xlpm.VD),
AND(MONTH($AW158)&lt;&gt;MONTH(BI$15),MONTH($AX158)=MONTH(BI$15)),
NETWORKDAYS.INTL(($AX158)-_xlpm.DD,$AX158,1,_xlpm.VD),
AND(MONTH($AW158)&lt;MONTH(BI$15),MONTH($AX158)&gt;MONTH(BI$15)),
NETWORKDAYS.INTL((EOMONTH(BI$15-1,1))-_xlpm.DD,EOMONTH(BI$15-1,1),1,_xlpm.VD),
AND(MONTH($AW158)=MONTH(BI$15),MONTH($AX158)=MONTH(BI$15)),
NETWORKDAYS.INTL($AW158,$AX158,1,_xlpm.VD)))),0)),
$DH158="месяц",
$BP158*BI158,
$DH158="неделя",
$BP158*BI158/7*(ROUNDUP((DAY(EOMONTH(BI$15,0)))/4,0))),
0)</f>
        <v/>
      </c>
      <c r="CA158" s="125">
        <f t="array" ref="CA158">
IFERROR(
_xlfn.IFS(
$DH158="день_1",
$BP158*$BL158/($AX158-$AW158+1)*BJ158*(DAY(EOMONTH(BJ$15,0))),
$DH158="день_2",
$BP158/30*MAX(MIN($AX158,EOMONTH(BJ$15,0))-MAX($AW158,BJ$15)+1,),
$DH158="раб.день",
$BP158/30*(IFERROR(
_xlfn.LET(_xlpm.VD,
CHOOSE(
{1;2;3;4;5;6;7;8;9;10;11;12;13;14;15;16;17;18},
45658,45659,45660,45661,45662,45663,45664,45665,45711,45724,45778,45779,45785,45786,45820,45821,45965,46022),
_xlfn.LET(_xlpm.DD,
MAX(MIN($AX158,EOMONTH(BJ$15,0))-MAX($AW158,BJ$15),),
_xlfn.IFS(
AND(MONTH($AW158)=MONTH(BJ$15),MONTH($AX158)&lt;&gt;MONTH(BJ$15)),
NETWORKDAYS.INTL($AW158,$AW158+_xlpm.DD,1,_xlpm.VD),
AND(MONTH($AW158)&lt;&gt;MONTH(BJ$15),MONTH($AX158)=MONTH(BJ$15)),
NETWORKDAYS.INTL(($AX158)-_xlpm.DD,$AX158,1,_xlpm.VD),
AND(MONTH($AW158)&lt;MONTH(BJ$15),MONTH($AX158)&gt;MONTH(BJ$15)),
NETWORKDAYS.INTL((EOMONTH(BJ$15-1,1))-_xlpm.DD,EOMONTH(BJ$15-1,1),1,_xlpm.VD),
AND(MONTH($AW158)=MONTH(BJ$15),MONTH($AX158)=MONTH(BJ$15)),
NETWORKDAYS.INTL($AW158,$AX158,1,_xlpm.VD)))),0)),
$DH158="месяц",
$BP158*BJ158,
$DH158="неделя",
$BP158*BJ158/7*(ROUNDUP((DAY(EOMONTH(BJ$15,0)))/4,0))),
0)</f>
        <v/>
      </c>
      <c r="CB158" s="125">
        <f t="array" ref="CB158">
IFERROR(
_xlfn.IFS(
$DH158="день_1",
$BP158*$BL158/($AX158-$AW158+1)*BK158*(DAY(EOMONTH(BK$15,0))),
$DH158="день_2",
$BP158/30*MAX(MIN($AX158,EOMONTH(BK$15,0))-MAX($AW158,BK$15)+1,),
$DH158="раб.день",
$BP158/30*(IFERROR(
_xlfn.LET(_xlpm.VD,
CHOOSE(
{1;2;3;4;5;6;7;8;9;10;11;12;13;14;15;16;17;18},
45658,45659,45660,45661,45662,45663,45664,45665,45711,45724,45778,45779,45785,45786,45820,45821,45965,46022),
_xlfn.LET(_xlpm.DD,
MAX(MIN($AX158,EOMONTH(BK$15,0))-MAX($AW158,BK$15),),
_xlfn.IFS(
AND(MONTH($AW158)=MONTH(BK$15),MONTH($AX158)&lt;&gt;MONTH(BK$15)),
NETWORKDAYS.INTL($AW158,$AW158+_xlpm.DD,1,_xlpm.VD),
AND(MONTH($AW158)&lt;&gt;MONTH(BK$15),MONTH($AX158)=MONTH(BK$15)),
NETWORKDAYS.INTL(($AX158)-_xlpm.DD,$AX158,1,_xlpm.VD),
AND(MONTH($AW158)&lt;MONTH(BK$15),MONTH($AX158)&gt;MONTH(BK$15)),
NETWORKDAYS.INTL((EOMONTH(BK$15-1,1))-_xlpm.DD,EOMONTH(BK$15-1,1),1,_xlpm.VD),
AND(MONTH($AW158)=MONTH(BK$15),MONTH($AX158)=MONTH(BK$15)),
NETWORKDAYS.INTL($AW158,$AX158,1,_xlpm.VD)))),0)),
$DH158="месяц",
$BP158*BK158,
$DH158="неделя",
$BP158*BK158/7*(ROUNDUP((DAY(EOMONTH(BK$15,0)))/4,0))),
0)</f>
        <v/>
      </c>
      <c r="CC158" s="125">
        <f>SUM($BQ158:$CB158)</f>
        <v/>
      </c>
      <c r="CD158" s="126">
        <f>SUM($EH158:$EH158)</f>
        <v/>
      </c>
      <c r="CE158" s="126">
        <f>$CD158*$AB158</f>
        <v/>
      </c>
      <c r="CF158" s="126">
        <f>SUM($EK158:$EK158)</f>
        <v/>
      </c>
      <c r="CG158" s="126">
        <f>$CF158*$AB158</f>
        <v/>
      </c>
      <c r="CH158" s="126">
        <f>SUM($CC158,$CE158,$CG158)</f>
        <v/>
      </c>
      <c r="CI158" s="126">
        <f>$CH158*(1+$CM158)</f>
        <v/>
      </c>
      <c r="CJ158" s="127" t="n">
        <v>0</v>
      </c>
      <c r="CK158" s="126">
        <f>SUM($CH158:$CH158)*(1+$CJ158)</f>
        <v/>
      </c>
      <c r="CL158" s="126">
        <f>SUM($CH158:$CH158)*(1+$CM158)</f>
        <v/>
      </c>
      <c r="CM158" s="59" t="inlineStr">
        <is>
          <t>20%</t>
        </is>
      </c>
      <c r="CN158" s="59" t="n"/>
      <c r="CO158" s="72" t="n"/>
      <c r="CP158" s="59" t="n"/>
      <c r="CQ158" s="73" t="n"/>
      <c r="CR158" s="73" t="n"/>
      <c r="CS158" s="73" t="n"/>
      <c r="CT158" s="72" t="n"/>
      <c r="CU158" s="79" t="inlineStr">
        <is>
          <t> </t>
        </is>
      </c>
      <c r="CV158" s="60" t="n"/>
      <c r="CW158" s="60" t="n"/>
      <c r="CX158" s="60" t="n"/>
      <c r="CY158" s="127">
        <f>IFERROR(($CC158-$EE158)/($EE158/(1-$DQ158)),0)</f>
        <v/>
      </c>
      <c r="CZ158" s="127">
        <f>IFERROR(1-$EI158/($CE158),0)</f>
        <v/>
      </c>
      <c r="DA158" s="127">
        <f>IFERROR(1-$EL158/($CG158),0)</f>
        <v/>
      </c>
      <c r="DB158" s="126">
        <f>ROUND(IFERROR(($CI158/(1+$CM158)-$EN158),0),2)</f>
        <v/>
      </c>
      <c r="DC158" s="128" t="n"/>
      <c r="DD158" s="125" t="n"/>
      <c r="DE158" s="75" t="n">
        <v>0</v>
      </c>
      <c r="DF158" s="128" t="n"/>
      <c r="DG158" s="125">
        <f>IF($DC158=0,0,$DD158*($DC158*100%-$DE158*$DF158))*SUM($AB158:$AB158)</f>
        <v/>
      </c>
      <c r="DH158" s="129" t="inlineStr">
        <is>
          <t>месяц</t>
        </is>
      </c>
      <c r="DI158" s="130">
        <f t="array" ref="DI158">IFERROR(
IF($ES158="LisChannel",
(ROUND(((INDEX({174.625;153.888888888889;130.972222222222},MATCH($AI158,{2;3;4}),0))*$AG158*$AI158),2)),0),0)</f>
        <v/>
      </c>
      <c r="DJ158" s="130">
        <f>
_xlfn.LET(_xlpm.X,
IFERROR(
IF($ES158="НовиковТВ",
(_xlfn.LET(_xlpm.NTV,
_xlfn.LET(_xlpm.MIN,350000,
IF(SUMIFS($DI:$DI,$ES:$ES,"НовиковТВ")&lt;=_xlpm.MIN,
(SUMIFS($DI:$DI,$ES:$ES,"НовиковТВ")/(COUNTIFS($ES:$ES,"НовиковТВ")))*_xlpm.MIN/SUMIFS($DI:$DI,$ES:$ES,"НовиковТВ"),
DI158)),
_xlpm.NTV+$DG158/(1-(1-(_xlpm.NTV)*(1-$DL158)*(1-$DM158)*(1-$DN158)*(1-$DO158)*(1-$DP158)/_xlpm.NTV))))/(1+$EP158),
$DI158+$DG158/(1-(1-($DI158)*(1-$DL158)*(1-$DM158)*(1-$DN158)*(1-$DO158)*(1-$DP158)/$DI158))),
0),
_xlpm.X*(1+$CM158)*(1+$CW158)-_xlpm.X*(1+$CM158)+_xlpm.X)</f>
        <v/>
      </c>
      <c r="DK158" s="125" t="inlineStr">
        <is>
          <t>послед.</t>
        </is>
      </c>
      <c r="DL158" s="63" t="n">
        <v>0</v>
      </c>
      <c r="DM158" s="63" t="n">
        <v>0</v>
      </c>
      <c r="DN158" s="63" t="n">
        <v>0</v>
      </c>
      <c r="DO158" s="63" t="n">
        <v>0</v>
      </c>
      <c r="DP158" s="63" t="n">
        <v>0</v>
      </c>
      <c r="DQ158" s="63">
        <f t="array" ref="DQ158">IFERROR(_xlfn.IFS(
$DK158="послед.",1-(1-$DL158)*(1-$DM158)*(1-$DN158)*(1-$DO158)*(1-$DP158),
$DK158="сумм.",$DL158+$DM158+$DN158+$DO158+$DP158),
0)</f>
        <v/>
      </c>
      <c r="DR158" s="125">
        <f t="array" ref="DR158">
IFERROR(
_xlfn.IFS(
$BL158=0,
0,
$BL158&gt;0,
_xlfn.IFS($DK158="послед.",
$DJ158*(1-$DL158)*(1-$DM158)*(1-$DN158)*(1-$DO158)*(1-$DP158),
$DK158="сумм.",
$DJ158*(1-($DL158+$DM158+$DN158+$DO158+$DP158)))),0)</f>
        <v/>
      </c>
      <c r="DS158" s="125">
        <f t="array" ref="DS158">
IFERROR(_xlfn.IFS(
$DH158="день_1",
$DR158*$BL158/($AX158-$AW158+1)*AZ158*(DAY(EOMONTH(AZ$15,0))),
$DH158="день_2",
$DR158/30*MAX(MIN($AX158,EOMONTH(AZ$15,0))-MAX($AW158,AZ$15)+1,),
$DH158="раб.день",
$DR158/30*(IFERROR(
_xlfn.LET(_xlpm.VD,
CHOOSE(
{1;2;3;4;5;6;7;8;9;10;11;12;13;14;15;16;17;18},
45658,45659,45660,45661,45662,45663,45664,45665,45711,45724,45778,45779,45785,45786,45820,45821,45965,46022),
_xlfn.LET(_xlpm.DD,
MAX(MIN($AX158,EOMONTH(AZ$15,0))-MAX($AW158,AZ$15),),
_xlfn.IFS(
AND(MONTH($AW158)=MONTH(AZ$15),MONTH($AX158)&lt;&gt;MONTH(AZ$15)),
NETWORKDAYS.INTL($AW158,$AW158+_xlpm.DD,1,_xlpm.VD),
AND(MONTH($AW158)&lt;&gt;MONTH(AZ$15),MONTH($AX158)=MONTH(AZ$15)),
NETWORKDAYS.INTL(($AX158)-_xlpm.DD,$AX158,1,_xlpm.VD),
AND(MONTH($AW158)&lt;MONTH(AZ$15),MONTH($AX158)&gt;MONTH(AZ$15)),
NETWORKDAYS.INTL((EOMONTH(AZ$15-1,1))-_xlpm.DD,EOMONTH(AZ$15-1,1),1,_xlpm.VD),
AND(MONTH($AW158)=MONTH(AZ$15),MONTH($AX158)=MONTH(AZ$15)),
NETWORKDAYS.INTL($AW158,$AX158,1,_xlpm.VD)))),0)),
$DH158="месяц",
$DR158*AZ158,
$DH158="неделя",
$DR158*AZ158/7*(ROUNDUP((DAY(EOMONTH(AZ$15,0)))/4,0))),
0)</f>
        <v/>
      </c>
      <c r="DT158" s="125">
        <f t="array" ref="DT158">
IFERROR(_xlfn.IFS(
$DH158="день_1",
$DR158*$BL158/($AX158-$AW158+1)*BA158*(DAY(EOMONTH(BA$15,0))),
$DH158="день_2",
$DR158/30*MAX(MIN($AX158,EOMONTH(BA$15,0))-MAX($AW158,BA$15)+1,),
$DH158="раб.день",
$DR158/30*(IFERROR(
_xlfn.LET(_xlpm.VD,
CHOOSE(
{1;2;3;4;5;6;7;8;9;10;11;12;13;14;15;16;17;18},
45658,45659,45660,45661,45662,45663,45664,45665,45711,45724,45778,45779,45785,45786,45820,45821,45965,46022),
_xlfn.LET(_xlpm.DD,
MAX(MIN($AX158,EOMONTH(BA$15,0))-MAX($AW158,BA$15),),
_xlfn.IFS(
AND(MONTH($AW158)=MONTH(BA$15),MONTH($AX158)&lt;&gt;MONTH(BA$15)),
NETWORKDAYS.INTL($AW158,$AW158+_xlpm.DD,1,_xlpm.VD),
AND(MONTH($AW158)&lt;&gt;MONTH(BA$15),MONTH($AX158)=MONTH(BA$15)),
NETWORKDAYS.INTL(($AX158)-_xlpm.DD,$AX158,1,_xlpm.VD),
AND(MONTH($AW158)&lt;MONTH(BA$15),MONTH($AX158)&gt;MONTH(BA$15)),
NETWORKDAYS.INTL((EOMONTH(BA$15-1,1))-_xlpm.DD,EOMONTH(BA$15-1,1),1,_xlpm.VD),
AND(MONTH($AW158)=MONTH(BA$15),MONTH($AX158)=MONTH(BA$15)),
NETWORKDAYS.INTL($AW158,$AX158,1,_xlpm.VD)))),0)),
$DH158="месяц",
$DR158*BA158,
$DH158="неделя",
$DR158*BA158/7*(ROUNDUP((DAY(EOMONTH(BA$15,0)))/4,0))),
0)</f>
        <v/>
      </c>
      <c r="DU158" s="125">
        <f t="array" ref="DU158">
IFERROR(_xlfn.IFS(
$DH158="день_1",
$DR158*$BL158/($AX158-$AW158+1)*BB158*(DAY(EOMONTH(BB$15,0))),
$DH158="день_2",
$DR158/30*MAX(MIN($AX158,EOMONTH(BB$15,0))-MAX($AW158,BB$15)+1,),
$DH158="раб.день",
$DR158/30*(IFERROR(
_xlfn.LET(_xlpm.VD,
CHOOSE(
{1;2;3;4;5;6;7;8;9;10;11;12;13;14;15;16;17;18},
45658,45659,45660,45661,45662,45663,45664,45665,45711,45724,45778,45779,45785,45786,45820,45821,45965,46022),
_xlfn.LET(_xlpm.DD,
MAX(MIN($AX158,EOMONTH(BB$15,0))-MAX($AW158,BB$15),),
_xlfn.IFS(
AND(MONTH($AW158)=MONTH(BB$15),MONTH($AX158)&lt;&gt;MONTH(BB$15)),
NETWORKDAYS.INTL($AW158,$AW158+_xlpm.DD,1,_xlpm.VD),
AND(MONTH($AW158)&lt;&gt;MONTH(BB$15),MONTH($AX158)=MONTH(BB$15)),
NETWORKDAYS.INTL(($AX158)-_xlpm.DD,$AX158,1,_xlpm.VD),
AND(MONTH($AW158)&lt;MONTH(BB$15),MONTH($AX158)&gt;MONTH(BB$15)),
NETWORKDAYS.INTL((EOMONTH(BB$15-1,1))-_xlpm.DD,EOMONTH(BB$15-1,1),1,_xlpm.VD),
AND(MONTH($AW158)=MONTH(BB$15),MONTH($AX158)=MONTH(BB$15)),
NETWORKDAYS.INTL($AW158,$AX158,1,_xlpm.VD)))),0)),
$DH158="месяц",
$DR158*BB158,
$DH158="неделя",
$DR158*BB158/7*(ROUNDUP((DAY(EOMONTH(BB$15,0)))/4,0))),
0)</f>
        <v/>
      </c>
      <c r="DV158" s="125">
        <f t="array" ref="DV158">
IFERROR(_xlfn.IFS(
$DH158="день_1",
$DR158*$BL158/($AX158-$AW158+1)*BC158*(DAY(EOMONTH(BC$15,0))),
$DH158="день_2",
$DR158/30*MAX(MIN($AX158,EOMONTH(BC$15,0))-MAX($AW158,BC$15)+1,),
$DH158="раб.день",
$DR158/30*(IFERROR(
_xlfn.LET(_xlpm.VD,
CHOOSE(
{1;2;3;4;5;6;7;8;9;10;11;12;13;14;15;16;17;18},
45658,45659,45660,45661,45662,45663,45664,45665,45711,45724,45778,45779,45785,45786,45820,45821,45965,46022),
_xlfn.LET(_xlpm.DD,
MAX(MIN($AX158,EOMONTH(BC$15,0))-MAX($AW158,BC$15),),
_xlfn.IFS(
AND(MONTH($AW158)=MONTH(BC$15),MONTH($AX158)&lt;&gt;MONTH(BC$15)),
NETWORKDAYS.INTL($AW158,$AW158+_xlpm.DD,1,_xlpm.VD),
AND(MONTH($AW158)&lt;&gt;MONTH(BC$15),MONTH($AX158)=MONTH(BC$15)),
NETWORKDAYS.INTL(($AX158)-_xlpm.DD,$AX158,1,_xlpm.VD),
AND(MONTH($AW158)&lt;MONTH(BC$15),MONTH($AX158)&gt;MONTH(BC$15)),
NETWORKDAYS.INTL((EOMONTH(BC$15-1,1))-_xlpm.DD,EOMONTH(BC$15-1,1),1,_xlpm.VD),
AND(MONTH($AW158)=MONTH(BC$15),MONTH($AX158)=MONTH(BC$15)),
NETWORKDAYS.INTL($AW158,$AX158,1,_xlpm.VD)))),0)),
$DH158="месяц",
$DR158*BC158,
$DH158="неделя",
$DR158*BC158/7*(ROUNDUP((DAY(EOMONTH(BC$15,0)))/4,0))),
0)</f>
        <v/>
      </c>
      <c r="DW158" s="125">
        <f t="array" ref="DW158">
IFERROR(_xlfn.IFS(
$DH158="день_1",
$DR158*$BL158/($AX158-$AW158+1)*BD158*(DAY(EOMONTH(BD$15,0))),
$DH158="день_2",
$DR158/30*MAX(MIN($AX158,EOMONTH(BD$15,0))-MAX($AW158,BD$15)+1,),
$DH158="раб.день",
$DR158/30*(IFERROR(
_xlfn.LET(_xlpm.VD,
CHOOSE(
{1;2;3;4;5;6;7;8;9;10;11;12;13;14;15;16;17;18},
45658,45659,45660,45661,45662,45663,45664,45665,45711,45724,45778,45779,45785,45786,45820,45821,45965,46022),
_xlfn.LET(_xlpm.DD,
MAX(MIN($AX158,EOMONTH(BD$15,0))-MAX($AW158,BD$15),),
_xlfn.IFS(
AND(MONTH($AW158)=MONTH(BD$15),MONTH($AX158)&lt;&gt;MONTH(BD$15)),
NETWORKDAYS.INTL($AW158,$AW158+_xlpm.DD,1,_xlpm.VD),
AND(MONTH($AW158)&lt;&gt;MONTH(BD$15),MONTH($AX158)=MONTH(BD$15)),
NETWORKDAYS.INTL(($AX158)-_xlpm.DD,$AX158,1,_xlpm.VD),
AND(MONTH($AW158)&lt;MONTH(BD$15),MONTH($AX158)&gt;MONTH(BD$15)),
NETWORKDAYS.INTL((EOMONTH(BD$15-1,1))-_xlpm.DD,EOMONTH(BD$15-1,1),1,_xlpm.VD),
AND(MONTH($AW158)=MONTH(BD$15),MONTH($AX158)=MONTH(BD$15)),
NETWORKDAYS.INTL($AW158,$AX158,1,_xlpm.VD)))),0)),
$DH158="месяц",
$DR158*BD158,
$DH158="неделя",
$DR158*BD158/7*(ROUNDUP((DAY(EOMONTH(BD$15,0)))/4,0))),
0)</f>
        <v/>
      </c>
      <c r="DX158" s="125">
        <f t="array" ref="DX158">
IFERROR(_xlfn.IFS(
$DH158="день_1",
$DR158*$BL158/($AX158-$AW158+1)*BE158*(DAY(EOMONTH(BE$15,0))),
$DH158="день_2",
$DR158/30*MAX(MIN($AX158,EOMONTH(BE$15,0))-MAX($AW158,BE$15)+1,),
$DH158="раб.день",
$DR158/30*(IFERROR(
_xlfn.LET(_xlpm.VD,
CHOOSE(
{1;2;3;4;5;6;7;8;9;10;11;12;13;14;15;16;17;18},
45658,45659,45660,45661,45662,45663,45664,45665,45711,45724,45778,45779,45785,45786,45820,45821,45965,46022),
_xlfn.LET(_xlpm.DD,
MAX(MIN($AX158,EOMONTH(BE$15,0))-MAX($AW158,BE$15),),
_xlfn.IFS(
AND(MONTH($AW158)=MONTH(BE$15),MONTH($AX158)&lt;&gt;MONTH(BE$15)),
NETWORKDAYS.INTL($AW158,$AW158+_xlpm.DD,1,_xlpm.VD),
AND(MONTH($AW158)&lt;&gt;MONTH(BE$15),MONTH($AX158)=MONTH(BE$15)),
NETWORKDAYS.INTL(($AX158)-_xlpm.DD,$AX158,1,_xlpm.VD),
AND(MONTH($AW158)&lt;MONTH(BE$15),MONTH($AX158)&gt;MONTH(BE$15)),
NETWORKDAYS.INTL((EOMONTH(BE$15-1,1))-_xlpm.DD,EOMONTH(BE$15-1,1),1,_xlpm.VD),
AND(MONTH($AW158)=MONTH(BE$15),MONTH($AX158)=MONTH(BE$15)),
NETWORKDAYS.INTL($AW158,$AX158,1,_xlpm.VD)))),0)),
$DH158="месяц",
$DR158*BE158,
$DH158="неделя",
$DR158*BE158/7*(ROUNDUP((DAY(EOMONTH(BE$15,0)))/4,0))),
0)</f>
        <v/>
      </c>
      <c r="DY158" s="125">
        <f t="array" ref="DY158">
IFERROR(_xlfn.IFS(
$DH158="день_1",
$DR158*$BL158/($AX158-$AW158+1)*BF158*(DAY(EOMONTH(BF$15,0))),
$DH158="день_2",
$DR158/30*MAX(MIN($AX158,EOMONTH(BF$15,0))-MAX($AW158,BF$15)+1,),
$DH158="раб.день",
$DR158/30*(IFERROR(
_xlfn.LET(_xlpm.VD,
CHOOSE(
{1;2;3;4;5;6;7;8;9;10;11;12;13;14;15;16;17;18},
45658,45659,45660,45661,45662,45663,45664,45665,45711,45724,45778,45779,45785,45786,45820,45821,45965,46022),
_xlfn.LET(_xlpm.DD,
MAX(MIN($AX158,EOMONTH(BF$15,0))-MAX($AW158,BF$15),),
_xlfn.IFS(
AND(MONTH($AW158)=MONTH(BF$15),MONTH($AX158)&lt;&gt;MONTH(BF$15)),
NETWORKDAYS.INTL($AW158,$AW158+_xlpm.DD,1,_xlpm.VD),
AND(MONTH($AW158)&lt;&gt;MONTH(BF$15),MONTH($AX158)=MONTH(BF$15)),
NETWORKDAYS.INTL(($AX158)-_xlpm.DD,$AX158,1,_xlpm.VD),
AND(MONTH($AW158)&lt;MONTH(BF$15),MONTH($AX158)&gt;MONTH(BF$15)),
NETWORKDAYS.INTL((EOMONTH(BF$15-1,1))-_xlpm.DD,EOMONTH(BF$15-1,1),1,_xlpm.VD),
AND(MONTH($AW158)=MONTH(BF$15),MONTH($AX158)=MONTH(BF$15)),
NETWORKDAYS.INTL($AW158,$AX158,1,_xlpm.VD)))),0)),
$DH158="месяц",
$DR158*BF158,
$DH158="неделя",
$DR158*BF158/7*(ROUNDUP((DAY(EOMONTH(BF$15,0)))/4,0))),
0)</f>
        <v/>
      </c>
      <c r="DZ158" s="125">
        <f t="array" ref="DZ158">
IFERROR(_xlfn.IFS(
$DH158="день_1",
$DR158*$BL158/($AX158-$AW158+1)*BG158*(DAY(EOMONTH(BG$15,0))),
$DH158="день_2",
$DR158/30*MAX(MIN($AX158,EOMONTH(BG$15,0))-MAX($AW158,BG$15)+1,),
$DH158="раб.день",
$DR158/30*(IFERROR(
_xlfn.LET(_xlpm.VD,
CHOOSE(
{1;2;3;4;5;6;7;8;9;10;11;12;13;14;15;16;17;18},
45658,45659,45660,45661,45662,45663,45664,45665,45711,45724,45778,45779,45785,45786,45820,45821,45965,46022),
_xlfn.LET(_xlpm.DD,
MAX(MIN($AX158,EOMONTH(BG$15,0))-MAX($AW158,BG$15),),
_xlfn.IFS(
AND(MONTH($AW158)=MONTH(BG$15),MONTH($AX158)&lt;&gt;MONTH(BG$15)),
NETWORKDAYS.INTL($AW158,$AW158+_xlpm.DD,1,_xlpm.VD),
AND(MONTH($AW158)&lt;&gt;MONTH(BG$15),MONTH($AX158)=MONTH(BG$15)),
NETWORKDAYS.INTL(($AX158)-_xlpm.DD,$AX158,1,_xlpm.VD),
AND(MONTH($AW158)&lt;MONTH(BG$15),MONTH($AX158)&gt;MONTH(BG$15)),
NETWORKDAYS.INTL((EOMONTH(BG$15-1,1))-_xlpm.DD,EOMONTH(BG$15-1,1),1,_xlpm.VD),
AND(MONTH($AW158)=MONTH(BG$15),MONTH($AX158)=MONTH(BG$15)),
NETWORKDAYS.INTL($AW158,$AX158,1,_xlpm.VD)))),0)),
$DH158="месяц",
$DR158*BG158,
$DH158="неделя",
$DR158*BG158/7*(ROUNDUP((DAY(EOMONTH(BG$15,0)))/4,0))),
0)</f>
        <v/>
      </c>
      <c r="EA158" s="125">
        <f t="array" ref="EA158">
IFERROR(_xlfn.IFS(
$DH158="день_1",
$DR158*$BL158/($AX158-$AW158+1)*BH158*(DAY(EOMONTH(BH$15,0))),
$DH158="день_2",
$DR158/30*MAX(MIN($AX158,EOMONTH(BH$15,0))-MAX($AW158,BH$15)+1,),
$DH158="раб.день",
$DR158/30*(IFERROR(
_xlfn.LET(_xlpm.VD,
CHOOSE(
{1;2;3;4;5;6;7;8;9;10;11;12;13;14;15;16;17;18},
45658,45659,45660,45661,45662,45663,45664,45665,45711,45724,45778,45779,45785,45786,45820,45821,45965,46022),
_xlfn.LET(_xlpm.DD,
MAX(MIN($AX158,EOMONTH(BH$15,0))-MAX($AW158,BH$15),),
_xlfn.IFS(
AND(MONTH($AW158)=MONTH(BH$15),MONTH($AX158)&lt;&gt;MONTH(BH$15)),
NETWORKDAYS.INTL($AW158,$AW158+_xlpm.DD,1,_xlpm.VD),
AND(MONTH($AW158)&lt;&gt;MONTH(BH$15),MONTH($AX158)=MONTH(BH$15)),
NETWORKDAYS.INTL(($AX158)-_xlpm.DD,$AX158,1,_xlpm.VD),
AND(MONTH($AW158)&lt;MONTH(BH$15),MONTH($AX158)&gt;MONTH(BH$15)),
NETWORKDAYS.INTL((EOMONTH(BH$15-1,1))-_xlpm.DD,EOMONTH(BH$15-1,1),1,_xlpm.VD),
AND(MONTH($AW158)=MONTH(BH$15),MONTH($AX158)=MONTH(BH$15)),
NETWORKDAYS.INTL($AW158,$AX158,1,_xlpm.VD)))),0)),
$DH158="месяц",
$DR158*BH158,
$DH158="неделя",
$DR158*BH158/7*(ROUNDUP((DAY(EOMONTH(BH$15,0)))/4,0))),
0)</f>
        <v/>
      </c>
      <c r="EB158" s="125">
        <f t="array" ref="EB158">
IFERROR(_xlfn.IFS(
$DH158="день_1",
$DR158*$BL158/($AX158-$AW158+1)*BI158*(DAY(EOMONTH(BI$15,0))),
$DH158="день_2",
$DR158/30*MAX(MIN($AX158,EOMONTH(BI$15,0))-MAX($AW158,BI$15)+1,),
$DH158="раб.день",
$DR158/30*(IFERROR(
_xlfn.LET(_xlpm.VD,
CHOOSE(
{1;2;3;4;5;6;7;8;9;10;11;12;13;14;15;16;17;18},
45658,45659,45660,45661,45662,45663,45664,45665,45711,45724,45778,45779,45785,45786,45820,45821,45965,46022),
_xlfn.LET(_xlpm.DD,
MAX(MIN($AX158,EOMONTH(BI$15,0))-MAX($AW158,BI$15),),
_xlfn.IFS(
AND(MONTH($AW158)=MONTH(BI$15),MONTH($AX158)&lt;&gt;MONTH(BI$15)),
NETWORKDAYS.INTL($AW158,$AW158+_xlpm.DD,1,_xlpm.VD),
AND(MONTH($AW158)&lt;&gt;MONTH(BI$15),MONTH($AX158)=MONTH(BI$15)),
NETWORKDAYS.INTL(($AX158)-_xlpm.DD,$AX158,1,_xlpm.VD),
AND(MONTH($AW158)&lt;MONTH(BI$15),MONTH($AX158)&gt;MONTH(BI$15)),
NETWORKDAYS.INTL((EOMONTH(BI$15-1,1))-_xlpm.DD,EOMONTH(BI$15-1,1),1,_xlpm.VD),
AND(MONTH($AW158)=MONTH(BI$15),MONTH($AX158)=MONTH(BI$15)),
NETWORKDAYS.INTL($AW158,$AX158,1,_xlpm.VD)))),0)),
$DH158="месяц",
$DR158*BI158,
$DH158="неделя",
$DR158*BI158/7*(ROUNDUP((DAY(EOMONTH(BI$15,0)))/4,0))),
0)</f>
        <v/>
      </c>
      <c r="EC158" s="125">
        <f t="array" ref="EC158">
IFERROR(_xlfn.IFS(
$DH158="день_1",
$DR158*$BL158/($AX158-$AW158+1)*BJ158*(DAY(EOMONTH(BJ$15,0))),
$DH158="день_2",
$DR158/30*MAX(MIN($AX158,EOMONTH(BJ$15,0))-MAX($AW158,BJ$15)+1,),
$DH158="раб.день",
$DR158/30*(IFERROR(
_xlfn.LET(_xlpm.VD,
CHOOSE(
{1;2;3;4;5;6;7;8;9;10;11;12;13;14;15;16;17;18},
45658,45659,45660,45661,45662,45663,45664,45665,45711,45724,45778,45779,45785,45786,45820,45821,45965,46022),
_xlfn.LET(_xlpm.DD,
MAX(MIN($AX158,EOMONTH(BJ$15,0))-MAX($AW158,BJ$15),),
_xlfn.IFS(
AND(MONTH($AW158)=MONTH(BJ$15),MONTH($AX158)&lt;&gt;MONTH(BJ$15)),
NETWORKDAYS.INTL($AW158,$AW158+_xlpm.DD,1,_xlpm.VD),
AND(MONTH($AW158)&lt;&gt;MONTH(BJ$15),MONTH($AX158)=MONTH(BJ$15)),
NETWORKDAYS.INTL(($AX158)-_xlpm.DD,$AX158,1,_xlpm.VD),
AND(MONTH($AW158)&lt;MONTH(BJ$15),MONTH($AX158)&gt;MONTH(BJ$15)),
NETWORKDAYS.INTL((EOMONTH(BJ$15-1,1))-_xlpm.DD,EOMONTH(BJ$15-1,1),1,_xlpm.VD),
AND(MONTH($AW158)=MONTH(BJ$15),MONTH($AX158)=MONTH(BJ$15)),
NETWORKDAYS.INTL($AW158,$AX158,1,_xlpm.VD)))),0)),
$DH158="месяц",
$DR158*BJ158,
$DH158="неделя",
$DR158*BJ158/7*(ROUNDUP((DAY(EOMONTH(BJ$15,0)))/4,0))),
0)</f>
        <v/>
      </c>
      <c r="ED158" s="125">
        <f t="array" ref="ED158">
IFERROR(_xlfn.IFS(
$DH158="день_1",
$DR158*$BL158/($AX158-$AW158+1)*BK158*(DAY(EOMONTH(BK$15,0))),
$DH158="день_2",
$DR158/30*MAX(MIN($AX158,EOMONTH(BK$15,0))-MAX($AW158,BK$15)+1,),
$DH158="раб.день",
$DR158/30*(IFERROR(
_xlfn.LET(_xlpm.VD,
CHOOSE(
{1;2;3;4;5;6;7;8;9;10;11;12;13;14;15;16;17;18},
45658,45659,45660,45661,45662,45663,45664,45665,45711,45724,45778,45779,45785,45786,45820,45821,45965,46022),
_xlfn.LET(_xlpm.DD,
MAX(MIN($AX158,EOMONTH(BK$15,0))-MAX($AW158,BK$15),),
_xlfn.IFS(
AND(MONTH($AW158)=MONTH(BK$15),MONTH($AX158)&lt;&gt;MONTH(BK$15)),
NETWORKDAYS.INTL($AW158,$AW158+_xlpm.DD,1,_xlpm.VD),
AND(MONTH($AW158)&lt;&gt;MONTH(BK$15),MONTH($AX158)=MONTH(BK$15)),
NETWORKDAYS.INTL(($AX158)-_xlpm.DD,$AX158,1,_xlpm.VD),
AND(MONTH($AW158)&lt;MONTH(BK$15),MONTH($AX158)&gt;MONTH(BK$15)),
NETWORKDAYS.INTL((EOMONTH(BK$15-1,1))-_xlpm.DD,EOMONTH(BK$15-1,1),1,_xlpm.VD),
AND(MONTH($AW158)=MONTH(BK$15),MONTH($AX158)=MONTH(BK$15)),
NETWORKDAYS.INTL($AW158,$AX158,1,_xlpm.VD)))),0)),
$DH158="месяц",
$DR158*BK158,
$DH158="неделя",
$DR158*BK158/7*(ROUNDUP((DAY(EOMONTH(BK$15,0)))/4,0))),
0)</f>
        <v/>
      </c>
      <c r="EE158" s="125">
        <f>SUM($DS158,$DT158,$DU158,$DV158,$DW158,$DX158,$DY158,$DZ158,$EA158,$EB158,$EC158,$ED158)</f>
        <v/>
      </c>
      <c r="EF158" s="125">
        <f>IFERROR(ROUND($EE158*(1+$EP158),2),0)</f>
        <v/>
      </c>
      <c r="EG158" s="128" t="n">
        <v>1</v>
      </c>
      <c r="EH158" s="126" t="n">
        <v>0</v>
      </c>
      <c r="EI158" s="126">
        <f>ROUND(SUM($EH158:$EH158)*SUM($AB158:$AB158)*$EG158,2)</f>
        <v/>
      </c>
      <c r="EJ158" s="126">
        <f>ROUND($EI158*(1+$EP158),2)</f>
        <v/>
      </c>
      <c r="EK158" s="126" t="n">
        <v>0</v>
      </c>
      <c r="EL158" s="126">
        <f>ROUND(SUM($EK158:$EK158)*SUM($AB158:$AB158)*$EG158,2)</f>
        <v/>
      </c>
      <c r="EM158" s="126">
        <f>ROUND($EL158*(1+$EP158),2)</f>
        <v/>
      </c>
      <c r="EN158" s="126">
        <f>SUM($EE158,$EI158,$EL158)</f>
        <v/>
      </c>
      <c r="EO158" s="126">
        <f>SUM($EF158,$EJ158,$EM158)</f>
        <v/>
      </c>
      <c r="EP158" s="59" t="inlineStr">
        <is>
          <t>20%</t>
        </is>
      </c>
      <c r="EQ158" s="59" t="n"/>
      <c r="ER158" s="60">
        <f t="array" ref="ER158">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MATCH(ES158,
{"AMS";"RussOutdoor";"HD Outdoor";"Ingroup";"IQ";"Ledproduction";"LisChannel";"Logic";"Media-PPL";"NovikovTV | НовиковТВ";"SMA";"SOK";"КрокусТВ | CrocusTV | IndoorTV";"Сити";"ТЯК Москва"},
0)),"")</f>
        <v/>
      </c>
      <c r="ES158" s="60" t="n"/>
      <c r="ET158" s="60">
        <f t="array" ref="ET158">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MATCH(ES158,
{"AMS";"RussOutdoor";"HD Outdoor";"Ingroup";"IQ";"Ledproduction";"LisChannel";"Logic";"Media-PPL";"NovikovTV | НовиковТВ";"SMA";"SOK";"КрокусТВ | CrocusTV | IndoorTV";"Сити";"ТЯК Москва"},
0)),"")</f>
        <v/>
      </c>
      <c r="EU158" s="60" t="n"/>
      <c r="EV158" s="60" t="n"/>
      <c r="EX158" s="110">
        <f t="array" ref="EX158">
($AR158/30
+N("ТРАФИК ПЛОЩАДКИ"))*
(IFERROR(
_xlfn.LET(
_xlpm.GPR,
HLOOKUP($L158,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(MATCH($T158,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IF($Q158="цифровой",_xlpm.GPR/$AG158,_xlpm.GPR/60)),
0)
+N("DWELL TIME"))*
(IF($AB158=0,0,IF($AB158=1,0.3,IF($AB158=2,0.5,IF($AB158&gt;2,1))))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_xlfn.IFS($AC158="да",1.2,$AC158="нет",1)*
_xlfn.IFS($AD158="да",1.2,$AD158="нет",1)*
IF(R158="статический",1,1.2)*
$X158*
INDEX(
{1.2;1;1.2;1.2;1;1.2;1.2;1.2;1.2;1.2;1.2;1;1.2;1.2;1.2;1.2;1;1;1.2;1.2;1.2;1;1;1;1;1.2;1.2;1.2;1.2;1;1;1;1;1.2;1.2;1.2;1.2;1.2;1.2;1.2;1.2;1;1;1.2;1;1;1;1;1.5;1;1;1.5;1.5;1.2},
MATCH($Q158,_xlpm.MI,0)))&gt;{0.02;0.04;0.06;0.1;0.2;0.4;0.6;0.8;1;2;4;6})),
{0;1;2;3;4;5;6;7;8;9;10;11;12},
0)))
+N("КОЭФФИЦИЕНТ КОНТАКТА"))))*
(_xlfn.IFS($X158&lt;0.1,$X158/1000,$X158&gt;25,5.2,AND($X158&gt;=0.1,$X158&lt;=25),(($X158*2+0.1)/10)*($X158/10)))*
IFERROR((_xlfn.LET(
_xlpm.MA,
{0;0.8;0.85;0.9;0.95;1},
_xlpm.MAA,
{0;1;2;3;4;5},
INDEX(_xlpm.MA,MATCH(SUMPRODUCT(--((IF(ROUND(_xlpm.MAA,1)&gt;5,5,ROUND($AB158,1)))&gt;{0;1;2;3;4;5})),_xlpm.MAA,0)))
+N("КОЭФФИЦИЕНТ КОЛ-ВО КОНСТРУКЦИЙ")),1)*
$AB158,0))*
(IF($Q158="цифровой",$AG158/15*$AI158,1)
+N("ДЛЯ ЦИФРЫ"))</f>
        <v/>
      </c>
      <c r="EY158" s="110">
        <f>IFERROR(EX158*AY158,0)</f>
        <v/>
      </c>
      <c r="EZ158" s="131">
        <f>IFERROR(DP158/EY158*1000,0)</f>
        <v/>
      </c>
      <c r="FA158" s="112">
        <f>IFERROR(FC158/FB158,0)</f>
        <v/>
      </c>
      <c r="FB158" s="112">
        <f>IFERROR((FC158/(EY158/FF158*#REF!))*0.825,0)</f>
        <v/>
      </c>
      <c r="FC158" s="112">
        <f>IFERROR(((EX158*30/AR158)*100)/30,0)</f>
        <v/>
      </c>
      <c r="FD158" s="112">
        <f>IFERROR(EY158/G158*100%,0)</f>
        <v/>
      </c>
      <c r="FE158" s="112">
        <f>IFERROR(FD158/FC158*100%,0)</f>
        <v/>
      </c>
      <c r="FF158" s="110">
        <f>IFERROR(AR158/30*AY158,0)</f>
        <v/>
      </c>
    </row>
    <row r="159" ht="13" customHeight="1">
      <c r="A159" s="59" t="n"/>
      <c r="B159" s="60" t="n"/>
      <c r="C159" s="60" t="n"/>
      <c r="D159" s="60">
        <f t="array" ref="D159">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MATCH($E159,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59" s="60">
        <f t="array" ref="E159">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MATCH($F159,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59" s="60" t="inlineStr"/>
      <c r="G159" s="60" t="n"/>
      <c r="H159" s="60">
        <f t="array" ref="H159">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MATCH($I159,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59" s="60" t="n"/>
      <c r="J159" s="60" t="n"/>
      <c r="K159" s="60" t="n"/>
      <c r="L159" s="60" t="n"/>
      <c r="M159" s="60" t="n"/>
      <c r="N159" s="60" t="n"/>
      <c r="O159" s="60" t="n"/>
      <c r="P159" s="60">
        <f t="array" ref="P159">
_xlfn.IFS(
ISNUMBER(MATCH($Q159,{"шелфбаннер","разделитель","монетница","чековая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ISNUMBER(MATCH($Q159,{"LED/LCD","видеокулер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ISNUMBER(MATCH($Q159,{"автомобиль","машина","выставочное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ISNUMBER(MATCH($Q159,{"билборд","лифтовая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ISNUMBER(MATCH($Q159,{"навигация","подвесной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ISNUMBER(MATCH($Q159,{"движущаяся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ISNUMBER(MATCH($Q159,{"каталог","журнал"},)),
"Пресса",
$Q159="","")</f>
        <v/>
      </c>
      <c r="Q159" s="60" t="n"/>
      <c r="R159" s="60">
        <f t="array" ref="R159">
IFERROR(
_xlfn.IFS(
OR(ISNUMBER(MATCH($Q159,{"экспозиция","макет","стенд","автостенд","авто стенд","выставочное пространство","выставочные стенды","модульные выставочные стенды","3Д конструкция","3D конструкция"},)),P159="Экспонирование"),
"нестандартный",
ISNUMBER(MATCH($Q159,{"скроллер","призматрон"},)),
"динамический",
$P159="Видео",
"цифровой",
OR($P159="Пресса",$P159="Щит",$P159="POSm",$P159="Подвес",$P159="Брендирование/оклейка"),
"статический"),"")</f>
        <v/>
      </c>
      <c r="S159" s="59" t="n"/>
      <c r="T159" s="60" t="n"/>
      <c r="U159" s="60" t="n"/>
      <c r="V159" s="60">
        <f>
IF(P159="Видео",
"цифровой постер/ролик",
IF(ISNUMBER(MATCH(Q159,{"короб световой","короб световой | лайтбокс","короб световой | кристалайт","лайтбокс","лайт бокс","кристалайт","LB","lightbox"},)),
"бэклит",
IF(P159="Брендирование/оклейка",
"перфарированная пленка/самоклейка",
IF(P159="Экспонирование",
"под запрос",
IF(P159="Подвес",
"баннер/ткань",
"")))))</f>
        <v/>
      </c>
      <c r="W159" s="59" t="n"/>
      <c r="X159" s="59" t="n"/>
      <c r="Y159" s="59" t="n"/>
      <c r="Z159" s="61" t="n"/>
      <c r="AA159" s="61" t="n"/>
      <c r="AB159" s="61">
        <f>IF(BL159&gt;0,Z159,0)</f>
        <v/>
      </c>
      <c r="AC159" s="59" t="n"/>
      <c r="AD159" s="59" t="n"/>
      <c r="AE159" s="59" t="n"/>
      <c r="AF159" s="59" t="n"/>
      <c r="AG159" s="59" t="n"/>
      <c r="AH159" s="59" t="n"/>
      <c r="AI159" s="59" t="n"/>
      <c r="AJ159" s="59" t="n"/>
      <c r="AK159" s="59" t="n"/>
      <c r="AL159" s="62">
        <f>IFERROR(IF(OR(R159="статический",R159="динамический",R159="нестандартный",R159="",R159=""),"-",IF(AND(AH159="-",AI159="-"),"-",AK159*3600/AH159*AI159)),"-")</f>
        <v/>
      </c>
      <c r="AM159" s="62">
        <f>IFERROR(IF(OR(R159="статический",R159="динамический",R159="",R159="", R159="BTL",R159="нестандартный"),"-",AG159*AI159*AL159/60),"-")</f>
        <v/>
      </c>
      <c r="AN159" s="63">
        <f>IFERROR(IF(AH159="","-",AG159*AI159/AH159),"-")</f>
        <v/>
      </c>
      <c r="AO159" s="59">
        <f>IFERROR(IF(OR($R159="статический",$R159="динамический",$R159="",$R159="",$R159="BTL",$R159="нестандартный"),"-",$AL159*$AY159),"-")</f>
        <v/>
      </c>
      <c r="AP159" s="62">
        <f>IFERROR(IF(OR($R159="статический",$R159="динамический",$R159="",$R159="",$R159="BTL",$R159="нестандартный"),"-",$AM159*AY159),"-")</f>
        <v/>
      </c>
      <c r="AQ159" s="64" t="n"/>
      <c r="AR159" s="61" t="n"/>
      <c r="AS159" s="61" t="n"/>
      <c r="AT159" s="61" t="n"/>
      <c r="AU159" s="65" t="n"/>
      <c r="AV159" s="124">
        <f>IFERROR(DR159/AT159*1000,"n/a")</f>
        <v/>
      </c>
      <c r="AW159" s="67" t="n"/>
      <c r="AX159" s="67" t="n"/>
      <c r="AY159" s="43">
        <f>IFERROR(IF(OR($AW159="",$AX159=""),"",_xlfn.DAYS($AX159+1,$AW159)),"")</f>
        <v/>
      </c>
      <c r="AZ159" s="68">
        <f t="array" ref="AZ159">
_xlfn.LET(_xlpm.COEFF,
IF($AW159+$AX159=0,0,IF(MAX(MIN($AX159,EOMONTH(AZ$15,0))-MAX($AW159,AZ$15)+1,)&gt;0,1,0)),
_xlfn.IFS(
$ES159="LisChannel",
_xlpm.COEFF*
INDEX({1;1;1.2;1.2;1;1;1;1;1.2;1.2;1.2;1.2},
MATCH(MONTH(AZ$15),
{1,2,3,4,5,6,7,8,9,10,11,12})),
CONCATENATE($ES159," ",$L159)="RussOutdoor метро",
_xlpm.COEFF*
INDEX({0.8;0.9;1.1;1.1;1;1;1;1;1.1;1.1;1.1;1.1},
MATCH(MONTH(AZ$15),
{1,2,3,4,5,6,7,8,9,10,11,12})),
$ES159&lt;&gt;"LisChannel",
_xlpm.COEFF,
$ES159&lt;&gt;"RussOutdoor",
_xlpm.COEFF))</f>
        <v/>
      </c>
      <c r="BA159" s="68">
        <f t="array" ref="BA159">
_xlfn.LET(_xlpm.COEFF,
IF($AW159+$AX159=0,0,IF(MAX(MIN($AX159,EOMONTH(BA$15,0))-MAX($AW159,BA$15)+1,)&gt;0,1,0)),
_xlfn.IFS(
$ES159="LisChannel",
_xlpm.COEFF*
INDEX({1;1;1.2;1.2;1;1;1;1;1.2;1.2;1.2;1.2},
MATCH(MONTH(BA$15),
{1,2,3,4,5,6,7,8,9,10,11,12})),
CONCATENATE($ES159," ",$L159)="RussOutdoor метро",
_xlpm.COEFF*
INDEX({0.8;0.9;1.1;1.1;1;1;1;1;1.1;1.1;1.1;1.1},
MATCH(MONTH(BA$15),
{1,2,3,4,5,6,7,8,9,10,11,12})),
$ES159&lt;&gt;"LisChannel",
_xlpm.COEFF,
$ES159&lt;&gt;"RussOutdoor",
_xlpm.COEFF))</f>
        <v/>
      </c>
      <c r="BB159" s="68">
        <f t="array" ref="BB159">
_xlfn.LET(_xlpm.COEFF,
IF($AW159+$AX159=0,0,IF(MAX(MIN($AX159,EOMONTH(BB$15,0))-MAX($AW159,BB$15)+1,)&gt;0,1,0)),
_xlfn.IFS(
$ES159="LisChannel",
_xlpm.COEFF*
INDEX({1;1;1.2;1.2;1;1;1;1;1.2;1.2;1.2;1.2},
MATCH(MONTH(BB$15),
{1,2,3,4,5,6,7,8,9,10,11,12})),
CONCATENATE($ES159," ",$L159)="RussOutdoor метро",
_xlpm.COEFF*
INDEX({0.8;0.9;1.1;1.1;1;1;1;1;1.1;1.1;1.1;1.1},
MATCH(MONTH(BB$15),
{1,2,3,4,5,6,7,8,9,10,11,12})),
$ES159&lt;&gt;"LisChannel",
_xlpm.COEFF,
$ES159&lt;&gt;"RussOutdoor",
_xlpm.COEFF))</f>
        <v/>
      </c>
      <c r="BC159" s="68">
        <f t="array" ref="BC159">
_xlfn.LET(_xlpm.COEFF,
IF($AW159+$AX159=0,0,IF(MAX(MIN($AX159,EOMONTH(BC$15,0))-MAX($AW159,BC$15)+1,)&gt;0,1,0)),
_xlfn.IFS(
$ES159="LisChannel",
_xlpm.COEFF*
INDEX({1;1;1.2;1.2;1;1;1;1;1.2;1.2;1.2;1.2},
MATCH(MONTH(BC$15),
{1,2,3,4,5,6,7,8,9,10,11,12})),
CONCATENATE($ES159," ",$L159)="RussOutdoor метро",
_xlpm.COEFF*
INDEX({0.8;0.9;1.1;1.1;1;1;1;1;1.1;1.1;1.1;1.1},
MATCH(MONTH(BC$15),
{1,2,3,4,5,6,7,8,9,10,11,12})),
$ES159&lt;&gt;"LisChannel",
_xlpm.COEFF,
$ES159&lt;&gt;"RussOutdoor",
_xlpm.COEFF))</f>
        <v/>
      </c>
      <c r="BD159" s="68">
        <f t="array" ref="BD159">
_xlfn.LET(_xlpm.COEFF,
IF($AW159+$AX159=0,0,IF(MAX(MIN($AX159,EOMONTH(BD$15,0))-MAX($AW159,BD$15)+1,)&gt;0,1,0)),
_xlfn.IFS(
$ES159="LisChannel",
_xlpm.COEFF*
INDEX({1;1;1.2;1.2;1;1;1;1;1.2;1.2;1.2;1.2},
MATCH(MONTH(BD$15),
{1,2,3,4,5,6,7,8,9,10,11,12})),
CONCATENATE($ES159," ",$L159)="RussOutdoor метро",
_xlpm.COEFF*
INDEX({0.8;0.9;1.1;1.1;1;1;1;1;1.1;1.1;1.1;1.1},
MATCH(MONTH(BD$15),
{1,2,3,4,5,6,7,8,9,10,11,12})),
$ES159&lt;&gt;"LisChannel",
_xlpm.COEFF,
$ES159&lt;&gt;"RussOutdoor",
_xlpm.COEFF))</f>
        <v/>
      </c>
      <c r="BE159" s="68">
        <f t="array" ref="BE159">
_xlfn.LET(_xlpm.COEFF,
IF($AW159+$AX159=0,0,IF(MAX(MIN($AX159,EOMONTH(BE$15,0))-MAX($AW159,BE$15)+1,)&gt;0,1,0)),
_xlfn.IFS(
$ES159="LisChannel",
_xlpm.COEFF*
INDEX({1;1;1.2;1.2;1;1;1;1;1.2;1.2;1.2;1.2},
MATCH(MONTH(BE$15),
{1,2,3,4,5,6,7,8,9,10,11,12})),
CONCATENATE($ES159," ",$L159)="RussOutdoor метро",
_xlpm.COEFF*
INDEX({0.8;0.9;1.1;1.1;1;1;1;1;1.1;1.1;1.1;1.1},
MATCH(MONTH(BE$15),
{1,2,3,4,5,6,7,8,9,10,11,12})),
$ES159&lt;&gt;"LisChannel",
_xlpm.COEFF,
$ES159&lt;&gt;"RussOutdoor",
_xlpm.COEFF))</f>
        <v/>
      </c>
      <c r="BF159" s="68">
        <f t="array" ref="BF159">
_xlfn.LET(_xlpm.COEFF,
IF($AW159+$AX159=0,0,IF(MAX(MIN($AX159,EOMONTH(BF$15,0))-MAX($AW159,BF$15)+1,)&gt;0,1,0)),
_xlfn.IFS(
$ES159="LisChannel",
_xlpm.COEFF*
INDEX({1;1;1.2;1.2;1;1;1;1;1.2;1.2;1.2;1.2},
MATCH(MONTH(BF$15),
{1,2,3,4,5,6,7,8,9,10,11,12})),
CONCATENATE($ES159," ",$L159)="RussOutdoor метро",
_xlpm.COEFF*
INDEX({0.8;0.9;1.1;1.1;1;1;1;1;1.1;1.1;1.1;1.1},
MATCH(MONTH(BF$15),
{1,2,3,4,5,6,7,8,9,10,11,12})),
$ES159&lt;&gt;"LisChannel",
_xlpm.COEFF,
$ES159&lt;&gt;"RussOutdoor",
_xlpm.COEFF))</f>
        <v/>
      </c>
      <c r="BG159" s="68">
        <f t="array" ref="BG159">
_xlfn.LET(_xlpm.COEFF,
IF($AW159+$AX159=0,0,IF(MAX(MIN($AX159,EOMONTH(BG$15,0))-MAX($AW159,BG$15)+1,)&gt;0,1,0)),
_xlfn.IFS(
$ES159="LisChannel",
_xlpm.COEFF*
INDEX({1;1;1.2;1.2;1;1;1;1;1.2;1.2;1.2;1.2},
MATCH(MONTH(BG$15),
{1,2,3,4,5,6,7,8,9,10,11,12})),
CONCATENATE($ES159," ",$L159)="RussOutdoor метро",
_xlpm.COEFF*
INDEX({0.8;0.9;1.1;1.1;1;1;1;1;1.1;1.1;1.1;1.1},
MATCH(MONTH(BG$15),
{1,2,3,4,5,6,7,8,9,10,11,12})),
$ES159&lt;&gt;"LisChannel",
_xlpm.COEFF,
$ES159&lt;&gt;"RussOutdoor",
_xlpm.COEFF))</f>
        <v/>
      </c>
      <c r="BH159" s="68">
        <f t="array" ref="BH159">
_xlfn.LET(_xlpm.COEFF,
IF($AW159+$AX159=0,0,IF(MAX(MIN($AX159,EOMONTH(BH$15,0))-MAX($AW159,BH$15)+1,)&gt;0,1,0)),
_xlfn.IFS(
$ES159="LisChannel",
_xlpm.COEFF*
INDEX({1;1;1.2;1.2;1;1;1;1;1.2;1.2;1.2;1.2},
MATCH(MONTH(BH$15),
{1,2,3,4,5,6,7,8,9,10,11,12})),
CONCATENATE($ES159," ",$L159)="RussOutdoor метро",
_xlpm.COEFF*
INDEX({0.8;0.9;1.1;1.1;1;1;1;1;1.1;1.1;1.1;1.1},
MATCH(MONTH(BH$15),
{1,2,3,4,5,6,7,8,9,10,11,12})),
$ES159&lt;&gt;"LisChannel",
_xlpm.COEFF,
$ES159&lt;&gt;"RussOutdoor",
_xlpm.COEFF))</f>
        <v/>
      </c>
      <c r="BI159" s="68">
        <f t="array" ref="BI159">
_xlfn.LET(_xlpm.COEFF,
IF($AW159+$AX159=0,0,IF(MAX(MIN($AX159,EOMONTH(BI$15,0))-MAX($AW159,BI$15)+1,)&gt;0,1,0)),
_xlfn.IFS(
$ES159="LisChannel",
_xlpm.COEFF*
INDEX({1;1;1.2;1.2;1;1;1;1;1.2;1.2;1.2;1.2},
MATCH(MONTH(BI$15),
{1,2,3,4,5,6,7,8,9,10,11,12})),
CONCATENATE($ES159," ",$L159)="RussOutdoor метро",
_xlpm.COEFF*
INDEX({0.8;0.9;1.1;1.1;1;1;1;1;1.1;1.1;1.1;1.1},
MATCH(MONTH(BI$15),
{1,2,3,4,5,6,7,8,9,10,11,12})),
$ES159&lt;&gt;"LisChannel",
_xlpm.COEFF,
$ES159&lt;&gt;"RussOutdoor",
_xlpm.COEFF))</f>
        <v/>
      </c>
      <c r="BJ159" s="68">
        <f t="array" ref="BJ159">
_xlfn.LET(_xlpm.COEFF,
IF($AW159+$AX159=0,0,IF(MAX(MIN($AX159,EOMONTH(BJ$15,0))-MAX($AW159,BJ$15)+1,)&gt;0,1,0)),
_xlfn.IFS(
$ES159="LisChannel",
_xlpm.COEFF*
INDEX({1;1;1.2;1.2;1;1;1;1;1.2;1.2;1.2;1.2},
MATCH(MONTH(BJ$15),
{1,2,3,4,5,6,7,8,9,10,11,12})),
CONCATENATE($ES159," ",$L159)="RussOutdoor метро",
_xlpm.COEFF*
INDEX({0.8;0.9;1.1;1.1;1;1;1;1;1.1;1.1;1.1;1.1},
MATCH(MONTH(BJ$15),
{1,2,3,4,5,6,7,8,9,10,11,12})),
$ES159&lt;&gt;"LisChannel",
_xlpm.COEFF,
$ES159&lt;&gt;"RussOutdoor",
_xlpm.COEFF))</f>
        <v/>
      </c>
      <c r="BK159" s="68">
        <f t="array" ref="BK159">
_xlfn.LET(_xlpm.COEFF,
IF($AW159+$AX159=0,0,IF(MAX(MIN($AX159,EOMONTH(BK$15,0))-MAX($AW159,BK$15)+1,)&gt;0,1,0)),
_xlfn.IFS(
$ES159="LisChannel",
_xlpm.COEFF*
INDEX({1;1;1.2;1.2;1;1;1;1;1.2;1.2;1.2;1.2},
MATCH(MONTH(BK$15),
{1,2,3,4,5,6,7,8,9,10,11,12})),
CONCATENATE($ES159," ",$L159)="RussOutdoor метро",
_xlpm.COEFF*
INDEX({0.8;0.9;1.1;1.1;1;1;1;1;1.1;1.1;1.1;1.1},
MATCH(MONTH(BK$15),
{1,2,3,4,5,6,7,8,9,10,11,12})),
$ES159&lt;&gt;"LisChannel",
_xlpm.COEFF,
$ES159&lt;&gt;"RussOutdoor",
_xlpm.COEFF))</f>
        <v/>
      </c>
      <c r="BL159" s="62">
        <f>COUNTIFS($AZ159:$BK159,"&gt;0")</f>
        <v/>
      </c>
      <c r="BM159" s="65" t="n"/>
      <c r="BN159" s="125">
        <f>$DJ159</f>
        <v/>
      </c>
      <c r="BO159" s="63">
        <f>$DQ159</f>
        <v/>
      </c>
      <c r="BP159" s="125">
        <f>
IFERROR(
IF($BL159=0,0,
$BN159*(1-$BO159)),
0)</f>
        <v/>
      </c>
      <c r="BQ159" s="125">
        <f t="array" ref="BQ159">
IFERROR(
_xlfn.IFS(
$DH159="день_1",
$BP159*$BL159/($AX159-$AW159+1)*AZ159*(DAY(EOMONTH(AZ$15,0))),
$DH159="день_2",
$BP159/30*MAX(MIN($AX159,EOMONTH(AZ$15,0))-MAX($AW159,AZ$15)+1,),
$DH159="раб.день",
$BP159/30*(IFERROR(
_xlfn.LET(_xlpm.VD,
CHOOSE(
{1;2;3;4;5;6;7;8;9;10;11;12;13;14;15;16;17;18},
45658,45659,45660,45661,45662,45663,45664,45665,45711,45724,45778,45779,45785,45786,45820,45821,45965,46022),
_xlfn.LET(_xlpm.DD,
MAX(MIN($AX159,EOMONTH(AZ$15,0))-MAX($AW159,AZ$15),),
_xlfn.IFS(
AND(MONTH($AW159)=MONTH(AZ$15),MONTH($AX159)&lt;&gt;MONTH(AZ$15)),
NETWORKDAYS.INTL($AW159,$AW159+_xlpm.DD,1,_xlpm.VD),
AND(MONTH($AW159)&lt;&gt;MONTH(AZ$15),MONTH($AX159)=MONTH(AZ$15)),
NETWORKDAYS.INTL(($AX159)-_xlpm.DD,$AX159,1,_xlpm.VD),
AND(MONTH($AW159)&lt;MONTH(AZ$15),MONTH($AX159)&gt;MONTH(AZ$15)),
NETWORKDAYS.INTL((EOMONTH(AZ$15-1,1))-_xlpm.DD,EOMONTH(AZ$15-1,1),1,_xlpm.VD),
AND(MONTH($AW159)=MONTH(AZ$15),MONTH($AX159)=MONTH(AZ$15)),
NETWORKDAYS.INTL($AW159,$AX159,1,_xlpm.VD)))),0)),
$DH159="месяц",
$BP159*AZ159,
$DH159="неделя",
$BP159*AZ159/7*(ROUNDUP((DAY(EOMONTH(AZ$15,0)))/4,0))),
0)</f>
        <v/>
      </c>
      <c r="BR159" s="125">
        <f t="array" ref="BR159">
IFERROR(
_xlfn.IFS(
$DH159="день_1",
$BP159*$BL159/($AX159-$AW159+1)*BA159*(DAY(EOMONTH(BA$15,0))),
$DH159="день_2",
$BP159/30*MAX(MIN($AX159,EOMONTH(BA$15,0))-MAX($AW159,BA$15)+1,),
$DH159="раб.день",
$BP159/30*(IFERROR(
_xlfn.LET(_xlpm.VD,
CHOOSE(
{1;2;3;4;5;6;7;8;9;10;11;12;13;14;15;16;17;18},
45658,45659,45660,45661,45662,45663,45664,45665,45711,45724,45778,45779,45785,45786,45820,45821,45965,46022),
_xlfn.LET(_xlpm.DD,
MAX(MIN($AX159,EOMONTH(BA$15,0))-MAX($AW159,BA$15),),
_xlfn.IFS(
AND(MONTH($AW159)=MONTH(BA$15),MONTH($AX159)&lt;&gt;MONTH(BA$15)),
NETWORKDAYS.INTL($AW159,$AW159+_xlpm.DD,1,_xlpm.VD),
AND(MONTH($AW159)&lt;&gt;MONTH(BA$15),MONTH($AX159)=MONTH(BA$15)),
NETWORKDAYS.INTL(($AX159)-_xlpm.DD,$AX159,1,_xlpm.VD),
AND(MONTH($AW159)&lt;MONTH(BA$15),MONTH($AX159)&gt;MONTH(BA$15)),
NETWORKDAYS.INTL((EOMONTH(BA$15-1,1))-_xlpm.DD,EOMONTH(BA$15-1,1),1,_xlpm.VD),
AND(MONTH($AW159)=MONTH(BA$15),MONTH($AX159)=MONTH(BA$15)),
NETWORKDAYS.INTL($AW159,$AX159,1,_xlpm.VD)))),0)),
$DH159="месяц",
$BP159*BA159,
$DH159="неделя",
$BP159*BA159/7*(ROUNDUP((DAY(EOMONTH(BA$15,0)))/4,0))),
0)</f>
        <v/>
      </c>
      <c r="BS159" s="125">
        <f t="array" ref="BS159">
IFERROR(
_xlfn.IFS(
$DH159="день_1",
$BP159*$BL159/($AX159-$AW159+1)*BB159*(DAY(EOMONTH(BB$15,0))),
$DH159="день_2",
$BP159/30*MAX(MIN($AX159,EOMONTH(BB$15,0))-MAX($AW159,BB$15)+1,),
$DH159="раб.день",
$BP159/30*(IFERROR(
_xlfn.LET(_xlpm.VD,
CHOOSE(
{1;2;3;4;5;6;7;8;9;10;11;12;13;14;15;16;17;18},
45658,45659,45660,45661,45662,45663,45664,45665,45711,45724,45778,45779,45785,45786,45820,45821,45965,46022),
_xlfn.LET(_xlpm.DD,
MAX(MIN($AX159,EOMONTH(BB$15,0))-MAX($AW159,BB$15),),
_xlfn.IFS(
AND(MONTH($AW159)=MONTH(BB$15),MONTH($AX159)&lt;&gt;MONTH(BB$15)),
NETWORKDAYS.INTL($AW159,$AW159+_xlpm.DD,1,_xlpm.VD),
AND(MONTH($AW159)&lt;&gt;MONTH(BB$15),MONTH($AX159)=MONTH(BB$15)),
NETWORKDAYS.INTL(($AX159)-_xlpm.DD,$AX159,1,_xlpm.VD),
AND(MONTH($AW159)&lt;MONTH(BB$15),MONTH($AX159)&gt;MONTH(BB$15)),
NETWORKDAYS.INTL((EOMONTH(BB$15-1,1))-_xlpm.DD,EOMONTH(BB$15-1,1),1,_xlpm.VD),
AND(MONTH($AW159)=MONTH(BB$15),MONTH($AX159)=MONTH(BB$15)),
NETWORKDAYS.INTL($AW159,$AX159,1,_xlpm.VD)))),0)),
$DH159="месяц",
$BP159*BB159,
$DH159="неделя",
$BP159*BB159/7*(ROUNDUP((DAY(EOMONTH(BB$15,0)))/4,0))),
0)</f>
        <v/>
      </c>
      <c r="BT159" s="125">
        <f t="array" ref="BT159">
IFERROR(
_xlfn.IFS(
$DH159="день_1",
$BP159*$BL159/($AX159-$AW159+1)*BC159*(DAY(EOMONTH(BC$15,0))),
$DH159="день_2",
$BP159/30*MAX(MIN($AX159,EOMONTH(BC$15,0))-MAX($AW159,BC$15)+1,),
$DH159="раб.день",
$BP159/30*(IFERROR(
_xlfn.LET(_xlpm.VD,
CHOOSE(
{1;2;3;4;5;6;7;8;9;10;11;12;13;14;15;16;17;18},
45658,45659,45660,45661,45662,45663,45664,45665,45711,45724,45778,45779,45785,45786,45820,45821,45965,46022),
_xlfn.LET(_xlpm.DD,
MAX(MIN($AX159,EOMONTH(BC$15,0))-MAX($AW159,BC$15),),
_xlfn.IFS(
AND(MONTH($AW159)=MONTH(BC$15),MONTH($AX159)&lt;&gt;MONTH(BC$15)),
NETWORKDAYS.INTL($AW159,$AW159+_xlpm.DD,1,_xlpm.VD),
AND(MONTH($AW159)&lt;&gt;MONTH(BC$15),MONTH($AX159)=MONTH(BC$15)),
NETWORKDAYS.INTL(($AX159)-_xlpm.DD,$AX159,1,_xlpm.VD),
AND(MONTH($AW159)&lt;MONTH(BC$15),MONTH($AX159)&gt;MONTH(BC$15)),
NETWORKDAYS.INTL((EOMONTH(BC$15-1,1))-_xlpm.DD,EOMONTH(BC$15-1,1),1,_xlpm.VD),
AND(MONTH($AW159)=MONTH(BC$15),MONTH($AX159)=MONTH(BC$15)),
NETWORKDAYS.INTL($AW159,$AX159,1,_xlpm.VD)))),0)),
$DH159="месяц",
$BP159*BC159,
$DH159="неделя",
$BP159*BC159/7*(ROUNDUP((DAY(EOMONTH(BC$15,0)))/4,0))),
0)</f>
        <v/>
      </c>
      <c r="BU159" s="125">
        <f t="array" ref="BU159">
IFERROR(
_xlfn.IFS(
$DH159="день_1",
$BP159*$BL159/($AX159-$AW159+1)*BD159*(DAY(EOMONTH(BD$15,0))),
$DH159="день_2",
$BP159/30*MAX(MIN($AX159,EOMONTH(BD$15,0))-MAX($AW159,BD$15)+1,),
$DH159="раб.день",
$BP159/30*(IFERROR(
_xlfn.LET(_xlpm.VD,
CHOOSE(
{1;2;3;4;5;6;7;8;9;10;11;12;13;14;15;16;17;18},
45658,45659,45660,45661,45662,45663,45664,45665,45711,45724,45778,45779,45785,45786,45820,45821,45965,46022),
_xlfn.LET(_xlpm.DD,
MAX(MIN($AX159,EOMONTH(BD$15,0))-MAX($AW159,BD$15),),
_xlfn.IFS(
AND(MONTH($AW159)=MONTH(BD$15),MONTH($AX159)&lt;&gt;MONTH(BD$15)),
NETWORKDAYS.INTL($AW159,$AW159+_xlpm.DD,1,_xlpm.VD),
AND(MONTH($AW159)&lt;&gt;MONTH(BD$15),MONTH($AX159)=MONTH(BD$15)),
NETWORKDAYS.INTL(($AX159)-_xlpm.DD,$AX159,1,_xlpm.VD),
AND(MONTH($AW159)&lt;MONTH(BD$15),MONTH($AX159)&gt;MONTH(BD$15)),
NETWORKDAYS.INTL((EOMONTH(BD$15-1,1))-_xlpm.DD,EOMONTH(BD$15-1,1),1,_xlpm.VD),
AND(MONTH($AW159)=MONTH(BD$15),MONTH($AX159)=MONTH(BD$15)),
NETWORKDAYS.INTL($AW159,$AX159,1,_xlpm.VD)))),0)),
$DH159="месяц",
$BP159*BD159,
$DH159="неделя",
$BP159*BD159/7*(ROUNDUP((DAY(EOMONTH(BD$15,0)))/4,0))),
0)</f>
        <v/>
      </c>
      <c r="BV159" s="125">
        <f t="array" ref="BV159">
IFERROR(
_xlfn.IFS(
$DH159="день_1",
$BP159*$BL159/($AX159-$AW159+1)*BE159*(DAY(EOMONTH(BE$15,0))),
$DH159="день_2",
$BP159/30*MAX(MIN($AX159,EOMONTH(BE$15,0))-MAX($AW159,BE$15)+1,),
$DH159="раб.день",
$BP159/30*(IFERROR(
_xlfn.LET(_xlpm.VD,
CHOOSE(
{1;2;3;4;5;6;7;8;9;10;11;12;13;14;15;16;17;18},
45658,45659,45660,45661,45662,45663,45664,45665,45711,45724,45778,45779,45785,45786,45820,45821,45965,46022),
_xlfn.LET(_xlpm.DD,
MAX(MIN($AX159,EOMONTH(BE$15,0))-MAX($AW159,BE$15),),
_xlfn.IFS(
AND(MONTH($AW159)=MONTH(BE$15),MONTH($AX159)&lt;&gt;MONTH(BE$15)),
NETWORKDAYS.INTL($AW159,$AW159+_xlpm.DD,1,_xlpm.VD),
AND(MONTH($AW159)&lt;&gt;MONTH(BE$15),MONTH($AX159)=MONTH(BE$15)),
NETWORKDAYS.INTL(($AX159)-_xlpm.DD,$AX159,1,_xlpm.VD),
AND(MONTH($AW159)&lt;MONTH(BE$15),MONTH($AX159)&gt;MONTH(BE$15)),
NETWORKDAYS.INTL((EOMONTH(BE$15-1,1))-_xlpm.DD,EOMONTH(BE$15-1,1),1,_xlpm.VD),
AND(MONTH($AW159)=MONTH(BE$15),MONTH($AX159)=MONTH(BE$15)),
NETWORKDAYS.INTL($AW159,$AX159,1,_xlpm.VD)))),0)),
$DH159="месяц",
$BP159*BE159,
$DH159="неделя",
$BP159*BE159/7*(ROUNDUP((DAY(EOMONTH(BE$15,0)))/4,0))),
0)</f>
        <v/>
      </c>
      <c r="BW159" s="125">
        <f t="array" ref="BW159">
IFERROR(
_xlfn.IFS(
$DH159="день_1",
$BP159*$BL159/($AX159-$AW159+1)*BF159*(DAY(EOMONTH(BF$15,0))),
$DH159="день_2",
$BP159/30*MAX(MIN($AX159,EOMONTH(BF$15,0))-MAX($AW159,BF$15)+1,),
$DH159="раб.день",
$BP159/30*(IFERROR(
_xlfn.LET(_xlpm.VD,
CHOOSE(
{1;2;3;4;5;6;7;8;9;10;11;12;13;14;15;16;17;18},
45658,45659,45660,45661,45662,45663,45664,45665,45711,45724,45778,45779,45785,45786,45820,45821,45965,46022),
_xlfn.LET(_xlpm.DD,
MAX(MIN($AX159,EOMONTH(BF$15,0))-MAX($AW159,BF$15),),
_xlfn.IFS(
AND(MONTH($AW159)=MONTH(BF$15),MONTH($AX159)&lt;&gt;MONTH(BF$15)),
NETWORKDAYS.INTL($AW159,$AW159+_xlpm.DD,1,_xlpm.VD),
AND(MONTH($AW159)&lt;&gt;MONTH(BF$15),MONTH($AX159)=MONTH(BF$15)),
NETWORKDAYS.INTL(($AX159)-_xlpm.DD,$AX159,1,_xlpm.VD),
AND(MONTH($AW159)&lt;MONTH(BF$15),MONTH($AX159)&gt;MONTH(BF$15)),
NETWORKDAYS.INTL((EOMONTH(BF$15-1,1))-_xlpm.DD,EOMONTH(BF$15-1,1),1,_xlpm.VD),
AND(MONTH($AW159)=MONTH(BF$15),MONTH($AX159)=MONTH(BF$15)),
NETWORKDAYS.INTL($AW159,$AX159,1,_xlpm.VD)))),0)),
$DH159="месяц",
$BP159*BF159,
$DH159="неделя",
$BP159*BF159/7*(ROUNDUP((DAY(EOMONTH(BF$15,0)))/4,0))),
0)</f>
        <v/>
      </c>
      <c r="BX159" s="125">
        <f t="array" ref="BX159">
IFERROR(
_xlfn.IFS(
$DH159="день_1",
$BP159*$BL159/($AX159-$AW159+1)*BG159*(DAY(EOMONTH(BG$15,0))),
$DH159="день_2",
$BP159/30*MAX(MIN($AX159,EOMONTH(BG$15,0))-MAX($AW159,BG$15)+1,),
$DH159="раб.день",
$BP159/30*(IFERROR(
_xlfn.LET(_xlpm.VD,
CHOOSE(
{1;2;3;4;5;6;7;8;9;10;11;12;13;14;15;16;17;18},
45658,45659,45660,45661,45662,45663,45664,45665,45711,45724,45778,45779,45785,45786,45820,45821,45965,46022),
_xlfn.LET(_xlpm.DD,
MAX(MIN($AX159,EOMONTH(BG$15,0))-MAX($AW159,BG$15),),
_xlfn.IFS(
AND(MONTH($AW159)=MONTH(BG$15),MONTH($AX159)&lt;&gt;MONTH(BG$15)),
NETWORKDAYS.INTL($AW159,$AW159+_xlpm.DD,1,_xlpm.VD),
AND(MONTH($AW159)&lt;&gt;MONTH(BG$15),MONTH($AX159)=MONTH(BG$15)),
NETWORKDAYS.INTL(($AX159)-_xlpm.DD,$AX159,1,_xlpm.VD),
AND(MONTH($AW159)&lt;MONTH(BG$15),MONTH($AX159)&gt;MONTH(BG$15)),
NETWORKDAYS.INTL((EOMONTH(BG$15-1,1))-_xlpm.DD,EOMONTH(BG$15-1,1),1,_xlpm.VD),
AND(MONTH($AW159)=MONTH(BG$15),MONTH($AX159)=MONTH(BG$15)),
NETWORKDAYS.INTL($AW159,$AX159,1,_xlpm.VD)))),0)),
$DH159="месяц",
$BP159*BG159,
$DH159="неделя",
$BP159*BG159/7*(ROUNDUP((DAY(EOMONTH(BG$15,0)))/4,0))),
0)</f>
        <v/>
      </c>
      <c r="BY159" s="125">
        <f t="array" ref="BY159">
IFERROR(
_xlfn.IFS(
$DH159="день_1",
$BP159*$BL159/($AX159-$AW159+1)*BH159*(DAY(EOMONTH(BH$15,0))),
$DH159="день_2",
$BP159/30*MAX(MIN($AX159,EOMONTH(BH$15,0))-MAX($AW159,BH$15)+1,),
$DH159="раб.день",
$BP159/30*(IFERROR(
_xlfn.LET(_xlpm.VD,
CHOOSE(
{1;2;3;4;5;6;7;8;9;10;11;12;13;14;15;16;17;18},
45658,45659,45660,45661,45662,45663,45664,45665,45711,45724,45778,45779,45785,45786,45820,45821,45965,46022),
_xlfn.LET(_xlpm.DD,
MAX(MIN($AX159,EOMONTH(BH$15,0))-MAX($AW159,BH$15),),
_xlfn.IFS(
AND(MONTH($AW159)=MONTH(BH$15),MONTH($AX159)&lt;&gt;MONTH(BH$15)),
NETWORKDAYS.INTL($AW159,$AW159+_xlpm.DD,1,_xlpm.VD),
AND(MONTH($AW159)&lt;&gt;MONTH(BH$15),MONTH($AX159)=MONTH(BH$15)),
NETWORKDAYS.INTL(($AX159)-_xlpm.DD,$AX159,1,_xlpm.VD),
AND(MONTH($AW159)&lt;MONTH(BH$15),MONTH($AX159)&gt;MONTH(BH$15)),
NETWORKDAYS.INTL((EOMONTH(BH$15-1,1))-_xlpm.DD,EOMONTH(BH$15-1,1),1,_xlpm.VD),
AND(MONTH($AW159)=MONTH(BH$15),MONTH($AX159)=MONTH(BH$15)),
NETWORKDAYS.INTL($AW159,$AX159,1,_xlpm.VD)))),0)),
$DH159="месяц",
$BP159*BH159,
$DH159="неделя",
$BP159*BH159/7*(ROUNDUP((DAY(EOMONTH(BH$15,0)))/4,0))),
0)</f>
        <v/>
      </c>
      <c r="BZ159" s="125">
        <f t="array" ref="BZ159">
IFERROR(
_xlfn.IFS(
$DH159="день_1",
$BP159*$BL159/($AX159-$AW159+1)*BI159*(DAY(EOMONTH(BI$15,0))),
$DH159="день_2",
$BP159/30*MAX(MIN($AX159,EOMONTH(BI$15,0))-MAX($AW159,BI$15)+1,),
$DH159="раб.день",
$BP159/30*(IFERROR(
_xlfn.LET(_xlpm.VD,
CHOOSE(
{1;2;3;4;5;6;7;8;9;10;11;12;13;14;15;16;17;18},
45658,45659,45660,45661,45662,45663,45664,45665,45711,45724,45778,45779,45785,45786,45820,45821,45965,46022),
_xlfn.LET(_xlpm.DD,
MAX(MIN($AX159,EOMONTH(BI$15,0))-MAX($AW159,BI$15),),
_xlfn.IFS(
AND(MONTH($AW159)=MONTH(BI$15),MONTH($AX159)&lt;&gt;MONTH(BI$15)),
NETWORKDAYS.INTL($AW159,$AW159+_xlpm.DD,1,_xlpm.VD),
AND(MONTH($AW159)&lt;&gt;MONTH(BI$15),MONTH($AX159)=MONTH(BI$15)),
NETWORKDAYS.INTL(($AX159)-_xlpm.DD,$AX159,1,_xlpm.VD),
AND(MONTH($AW159)&lt;MONTH(BI$15),MONTH($AX159)&gt;MONTH(BI$15)),
NETWORKDAYS.INTL((EOMONTH(BI$15-1,1))-_xlpm.DD,EOMONTH(BI$15-1,1),1,_xlpm.VD),
AND(MONTH($AW159)=MONTH(BI$15),MONTH($AX159)=MONTH(BI$15)),
NETWORKDAYS.INTL($AW159,$AX159,1,_xlpm.VD)))),0)),
$DH159="месяц",
$BP159*BI159,
$DH159="неделя",
$BP159*BI159/7*(ROUNDUP((DAY(EOMONTH(BI$15,0)))/4,0))),
0)</f>
        <v/>
      </c>
      <c r="CA159" s="125">
        <f t="array" ref="CA159">
IFERROR(
_xlfn.IFS(
$DH159="день_1",
$BP159*$BL159/($AX159-$AW159+1)*BJ159*(DAY(EOMONTH(BJ$15,0))),
$DH159="день_2",
$BP159/30*MAX(MIN($AX159,EOMONTH(BJ$15,0))-MAX($AW159,BJ$15)+1,),
$DH159="раб.день",
$BP159/30*(IFERROR(
_xlfn.LET(_xlpm.VD,
CHOOSE(
{1;2;3;4;5;6;7;8;9;10;11;12;13;14;15;16;17;18},
45658,45659,45660,45661,45662,45663,45664,45665,45711,45724,45778,45779,45785,45786,45820,45821,45965,46022),
_xlfn.LET(_xlpm.DD,
MAX(MIN($AX159,EOMONTH(BJ$15,0))-MAX($AW159,BJ$15),),
_xlfn.IFS(
AND(MONTH($AW159)=MONTH(BJ$15),MONTH($AX159)&lt;&gt;MONTH(BJ$15)),
NETWORKDAYS.INTL($AW159,$AW159+_xlpm.DD,1,_xlpm.VD),
AND(MONTH($AW159)&lt;&gt;MONTH(BJ$15),MONTH($AX159)=MONTH(BJ$15)),
NETWORKDAYS.INTL(($AX159)-_xlpm.DD,$AX159,1,_xlpm.VD),
AND(MONTH($AW159)&lt;MONTH(BJ$15),MONTH($AX159)&gt;MONTH(BJ$15)),
NETWORKDAYS.INTL((EOMONTH(BJ$15-1,1))-_xlpm.DD,EOMONTH(BJ$15-1,1),1,_xlpm.VD),
AND(MONTH($AW159)=MONTH(BJ$15),MONTH($AX159)=MONTH(BJ$15)),
NETWORKDAYS.INTL($AW159,$AX159,1,_xlpm.VD)))),0)),
$DH159="месяц",
$BP159*BJ159,
$DH159="неделя",
$BP159*BJ159/7*(ROUNDUP((DAY(EOMONTH(BJ$15,0)))/4,0))),
0)</f>
        <v/>
      </c>
      <c r="CB159" s="125">
        <f t="array" ref="CB159">
IFERROR(
_xlfn.IFS(
$DH159="день_1",
$BP159*$BL159/($AX159-$AW159+1)*BK159*(DAY(EOMONTH(BK$15,0))),
$DH159="день_2",
$BP159/30*MAX(MIN($AX159,EOMONTH(BK$15,0))-MAX($AW159,BK$15)+1,),
$DH159="раб.день",
$BP159/30*(IFERROR(
_xlfn.LET(_xlpm.VD,
CHOOSE(
{1;2;3;4;5;6;7;8;9;10;11;12;13;14;15;16;17;18},
45658,45659,45660,45661,45662,45663,45664,45665,45711,45724,45778,45779,45785,45786,45820,45821,45965,46022),
_xlfn.LET(_xlpm.DD,
MAX(MIN($AX159,EOMONTH(BK$15,0))-MAX($AW159,BK$15),),
_xlfn.IFS(
AND(MONTH($AW159)=MONTH(BK$15),MONTH($AX159)&lt;&gt;MONTH(BK$15)),
NETWORKDAYS.INTL($AW159,$AW159+_xlpm.DD,1,_xlpm.VD),
AND(MONTH($AW159)&lt;&gt;MONTH(BK$15),MONTH($AX159)=MONTH(BK$15)),
NETWORKDAYS.INTL(($AX159)-_xlpm.DD,$AX159,1,_xlpm.VD),
AND(MONTH($AW159)&lt;MONTH(BK$15),MONTH($AX159)&gt;MONTH(BK$15)),
NETWORKDAYS.INTL((EOMONTH(BK$15-1,1))-_xlpm.DD,EOMONTH(BK$15-1,1),1,_xlpm.VD),
AND(MONTH($AW159)=MONTH(BK$15),MONTH($AX159)=MONTH(BK$15)),
NETWORKDAYS.INTL($AW159,$AX159,1,_xlpm.VD)))),0)),
$DH159="месяц",
$BP159*BK159,
$DH159="неделя",
$BP159*BK159/7*(ROUNDUP((DAY(EOMONTH(BK$15,0)))/4,0))),
0)</f>
        <v/>
      </c>
      <c r="CC159" s="125">
        <f>SUM($BQ159:$CB159)</f>
        <v/>
      </c>
      <c r="CD159" s="126">
        <f>SUM($EH159:$EH159)</f>
        <v/>
      </c>
      <c r="CE159" s="126">
        <f>$CD159*$AB159</f>
        <v/>
      </c>
      <c r="CF159" s="126">
        <f>SUM($EK159:$EK159)</f>
        <v/>
      </c>
      <c r="CG159" s="126">
        <f>$CF159*$AB159</f>
        <v/>
      </c>
      <c r="CH159" s="126">
        <f>SUM($CC159,$CE159,$CG159)</f>
        <v/>
      </c>
      <c r="CI159" s="126">
        <f>$CH159*(1+$CM159)</f>
        <v/>
      </c>
      <c r="CJ159" s="127" t="n">
        <v>0</v>
      </c>
      <c r="CK159" s="126">
        <f>SUM($CH159:$CH159)*(1+$CJ159)</f>
        <v/>
      </c>
      <c r="CL159" s="126">
        <f>SUM($CH159:$CH159)*(1+$CM159)</f>
        <v/>
      </c>
      <c r="CM159" s="59" t="inlineStr">
        <is>
          <t>20%</t>
        </is>
      </c>
      <c r="CN159" s="59" t="n"/>
      <c r="CO159" s="72" t="n"/>
      <c r="CP159" s="59" t="n"/>
      <c r="CQ159" s="73" t="n"/>
      <c r="CR159" s="73" t="n"/>
      <c r="CS159" s="73" t="n"/>
      <c r="CT159" s="72" t="n"/>
      <c r="CU159" s="79" t="inlineStr">
        <is>
          <t> </t>
        </is>
      </c>
      <c r="CV159" s="60" t="n"/>
      <c r="CW159" s="60" t="n"/>
      <c r="CX159" s="60" t="n"/>
      <c r="CY159" s="127">
        <f>IFERROR(($CC159-$EE159)/($EE159/(1-$DQ159)),0)</f>
        <v/>
      </c>
      <c r="CZ159" s="127">
        <f>IFERROR(1-$EI159/($CE159),0)</f>
        <v/>
      </c>
      <c r="DA159" s="127">
        <f>IFERROR(1-$EL159/($CG159),0)</f>
        <v/>
      </c>
      <c r="DB159" s="126">
        <f>ROUND(IFERROR(($CI159/(1+$CM159)-$EN159),0),2)</f>
        <v/>
      </c>
      <c r="DC159" s="128" t="n"/>
      <c r="DD159" s="125" t="n"/>
      <c r="DE159" s="75" t="n">
        <v>0</v>
      </c>
      <c r="DF159" s="128" t="n"/>
      <c r="DG159" s="125">
        <f>IF($DC159=0,0,$DD159*($DC159*100%-$DE159*$DF159))*SUM($AB159:$AB159)</f>
        <v/>
      </c>
      <c r="DH159" s="129" t="inlineStr">
        <is>
          <t>месяц</t>
        </is>
      </c>
      <c r="DI159" s="130">
        <f t="array" ref="DI159">IFERROR(
IF($ES159="LisChannel",
(ROUND(((INDEX({174.625;153.888888888889;130.972222222222},MATCH($AI159,{2;3;4}),0))*$AG159*$AI159),2)),0),0)</f>
        <v/>
      </c>
      <c r="DJ159" s="130">
        <f>
_xlfn.LET(_xlpm.X,
IFERROR(
IF($ES159="НовиковТВ",
(_xlfn.LET(_xlpm.NTV,
_xlfn.LET(_xlpm.MIN,350000,
IF(SUMIFS($DI:$DI,$ES:$ES,"НовиковТВ")&lt;=_xlpm.MIN,
(SUMIFS($DI:$DI,$ES:$ES,"НовиковТВ")/(COUNTIFS($ES:$ES,"НовиковТВ")))*_xlpm.MIN/SUMIFS($DI:$DI,$ES:$ES,"НовиковТВ"),
DI159)),
_xlpm.NTV+$DG159/(1-(1-(_xlpm.NTV)*(1-$DL159)*(1-$DM159)*(1-$DN159)*(1-$DO159)*(1-$DP159)/_xlpm.NTV))))/(1+$EP159),
$DI159+$DG159/(1-(1-($DI159)*(1-$DL159)*(1-$DM159)*(1-$DN159)*(1-$DO159)*(1-$DP159)/$DI159))),
0),
_xlpm.X*(1+$CM159)*(1+$CW159)-_xlpm.X*(1+$CM159)+_xlpm.X)</f>
        <v/>
      </c>
      <c r="DK159" s="125" t="inlineStr">
        <is>
          <t>послед.</t>
        </is>
      </c>
      <c r="DL159" s="63" t="n">
        <v>0</v>
      </c>
      <c r="DM159" s="63" t="n">
        <v>0</v>
      </c>
      <c r="DN159" s="63" t="n">
        <v>0</v>
      </c>
      <c r="DO159" s="63" t="n">
        <v>0</v>
      </c>
      <c r="DP159" s="63" t="n">
        <v>0</v>
      </c>
      <c r="DQ159" s="63">
        <f t="array" ref="DQ159">IFERROR(_xlfn.IFS(
$DK159="послед.",1-(1-$DL159)*(1-$DM159)*(1-$DN159)*(1-$DO159)*(1-$DP159),
$DK159="сумм.",$DL159+$DM159+$DN159+$DO159+$DP159),
0)</f>
        <v/>
      </c>
      <c r="DR159" s="125">
        <f t="array" ref="DR159">
IFERROR(
_xlfn.IFS(
$BL159=0,
0,
$BL159&gt;0,
_xlfn.IFS($DK159="послед.",
$DJ159*(1-$DL159)*(1-$DM159)*(1-$DN159)*(1-$DO159)*(1-$DP159),
$DK159="сумм.",
$DJ159*(1-($DL159+$DM159+$DN159+$DO159+$DP159)))),0)</f>
        <v/>
      </c>
      <c r="DS159" s="125">
        <f t="array" ref="DS159">
IFERROR(_xlfn.IFS(
$DH159="день_1",
$DR159*$BL159/($AX159-$AW159+1)*AZ159*(DAY(EOMONTH(AZ$15,0))),
$DH159="день_2",
$DR159/30*MAX(MIN($AX159,EOMONTH(AZ$15,0))-MAX($AW159,AZ$15)+1,),
$DH159="раб.день",
$DR159/30*(IFERROR(
_xlfn.LET(_xlpm.VD,
CHOOSE(
{1;2;3;4;5;6;7;8;9;10;11;12;13;14;15;16;17;18},
45658,45659,45660,45661,45662,45663,45664,45665,45711,45724,45778,45779,45785,45786,45820,45821,45965,46022),
_xlfn.LET(_xlpm.DD,
MAX(MIN($AX159,EOMONTH(AZ$15,0))-MAX($AW159,AZ$15),),
_xlfn.IFS(
AND(MONTH($AW159)=MONTH(AZ$15),MONTH($AX159)&lt;&gt;MONTH(AZ$15)),
NETWORKDAYS.INTL($AW159,$AW159+_xlpm.DD,1,_xlpm.VD),
AND(MONTH($AW159)&lt;&gt;MONTH(AZ$15),MONTH($AX159)=MONTH(AZ$15)),
NETWORKDAYS.INTL(($AX159)-_xlpm.DD,$AX159,1,_xlpm.VD),
AND(MONTH($AW159)&lt;MONTH(AZ$15),MONTH($AX159)&gt;MONTH(AZ$15)),
NETWORKDAYS.INTL((EOMONTH(AZ$15-1,1))-_xlpm.DD,EOMONTH(AZ$15-1,1),1,_xlpm.VD),
AND(MONTH($AW159)=MONTH(AZ$15),MONTH($AX159)=MONTH(AZ$15)),
NETWORKDAYS.INTL($AW159,$AX159,1,_xlpm.VD)))),0)),
$DH159="месяц",
$DR159*AZ159,
$DH159="неделя",
$DR159*AZ159/7*(ROUNDUP((DAY(EOMONTH(AZ$15,0)))/4,0))),
0)</f>
        <v/>
      </c>
      <c r="DT159" s="125">
        <f t="array" ref="DT159">
IFERROR(_xlfn.IFS(
$DH159="день_1",
$DR159*$BL159/($AX159-$AW159+1)*BA159*(DAY(EOMONTH(BA$15,0))),
$DH159="день_2",
$DR159/30*MAX(MIN($AX159,EOMONTH(BA$15,0))-MAX($AW159,BA$15)+1,),
$DH159="раб.день",
$DR159/30*(IFERROR(
_xlfn.LET(_xlpm.VD,
CHOOSE(
{1;2;3;4;5;6;7;8;9;10;11;12;13;14;15;16;17;18},
45658,45659,45660,45661,45662,45663,45664,45665,45711,45724,45778,45779,45785,45786,45820,45821,45965,46022),
_xlfn.LET(_xlpm.DD,
MAX(MIN($AX159,EOMONTH(BA$15,0))-MAX($AW159,BA$15),),
_xlfn.IFS(
AND(MONTH($AW159)=MONTH(BA$15),MONTH($AX159)&lt;&gt;MONTH(BA$15)),
NETWORKDAYS.INTL($AW159,$AW159+_xlpm.DD,1,_xlpm.VD),
AND(MONTH($AW159)&lt;&gt;MONTH(BA$15),MONTH($AX159)=MONTH(BA$15)),
NETWORKDAYS.INTL(($AX159)-_xlpm.DD,$AX159,1,_xlpm.VD),
AND(MONTH($AW159)&lt;MONTH(BA$15),MONTH($AX159)&gt;MONTH(BA$15)),
NETWORKDAYS.INTL((EOMONTH(BA$15-1,1))-_xlpm.DD,EOMONTH(BA$15-1,1),1,_xlpm.VD),
AND(MONTH($AW159)=MONTH(BA$15),MONTH($AX159)=MONTH(BA$15)),
NETWORKDAYS.INTL($AW159,$AX159,1,_xlpm.VD)))),0)),
$DH159="месяц",
$DR159*BA159,
$DH159="неделя",
$DR159*BA159/7*(ROUNDUP((DAY(EOMONTH(BA$15,0)))/4,0))),
0)</f>
        <v/>
      </c>
      <c r="DU159" s="125">
        <f t="array" ref="DU159">
IFERROR(_xlfn.IFS(
$DH159="день_1",
$DR159*$BL159/($AX159-$AW159+1)*BB159*(DAY(EOMONTH(BB$15,0))),
$DH159="день_2",
$DR159/30*MAX(MIN($AX159,EOMONTH(BB$15,0))-MAX($AW159,BB$15)+1,),
$DH159="раб.день",
$DR159/30*(IFERROR(
_xlfn.LET(_xlpm.VD,
CHOOSE(
{1;2;3;4;5;6;7;8;9;10;11;12;13;14;15;16;17;18},
45658,45659,45660,45661,45662,45663,45664,45665,45711,45724,45778,45779,45785,45786,45820,45821,45965,46022),
_xlfn.LET(_xlpm.DD,
MAX(MIN($AX159,EOMONTH(BB$15,0))-MAX($AW159,BB$15),),
_xlfn.IFS(
AND(MONTH($AW159)=MONTH(BB$15),MONTH($AX159)&lt;&gt;MONTH(BB$15)),
NETWORKDAYS.INTL($AW159,$AW159+_xlpm.DD,1,_xlpm.VD),
AND(MONTH($AW159)&lt;&gt;MONTH(BB$15),MONTH($AX159)=MONTH(BB$15)),
NETWORKDAYS.INTL(($AX159)-_xlpm.DD,$AX159,1,_xlpm.VD),
AND(MONTH($AW159)&lt;MONTH(BB$15),MONTH($AX159)&gt;MONTH(BB$15)),
NETWORKDAYS.INTL((EOMONTH(BB$15-1,1))-_xlpm.DD,EOMONTH(BB$15-1,1),1,_xlpm.VD),
AND(MONTH($AW159)=MONTH(BB$15),MONTH($AX159)=MONTH(BB$15)),
NETWORKDAYS.INTL($AW159,$AX159,1,_xlpm.VD)))),0)),
$DH159="месяц",
$DR159*BB159,
$DH159="неделя",
$DR159*BB159/7*(ROUNDUP((DAY(EOMONTH(BB$15,0)))/4,0))),
0)</f>
        <v/>
      </c>
      <c r="DV159" s="125">
        <f t="array" ref="DV159">
IFERROR(_xlfn.IFS(
$DH159="день_1",
$DR159*$BL159/($AX159-$AW159+1)*BC159*(DAY(EOMONTH(BC$15,0))),
$DH159="день_2",
$DR159/30*MAX(MIN($AX159,EOMONTH(BC$15,0))-MAX($AW159,BC$15)+1,),
$DH159="раб.день",
$DR159/30*(IFERROR(
_xlfn.LET(_xlpm.VD,
CHOOSE(
{1;2;3;4;5;6;7;8;9;10;11;12;13;14;15;16;17;18},
45658,45659,45660,45661,45662,45663,45664,45665,45711,45724,45778,45779,45785,45786,45820,45821,45965,46022),
_xlfn.LET(_xlpm.DD,
MAX(MIN($AX159,EOMONTH(BC$15,0))-MAX($AW159,BC$15),),
_xlfn.IFS(
AND(MONTH($AW159)=MONTH(BC$15),MONTH($AX159)&lt;&gt;MONTH(BC$15)),
NETWORKDAYS.INTL($AW159,$AW159+_xlpm.DD,1,_xlpm.VD),
AND(MONTH($AW159)&lt;&gt;MONTH(BC$15),MONTH($AX159)=MONTH(BC$15)),
NETWORKDAYS.INTL(($AX159)-_xlpm.DD,$AX159,1,_xlpm.VD),
AND(MONTH($AW159)&lt;MONTH(BC$15),MONTH($AX159)&gt;MONTH(BC$15)),
NETWORKDAYS.INTL((EOMONTH(BC$15-1,1))-_xlpm.DD,EOMONTH(BC$15-1,1),1,_xlpm.VD),
AND(MONTH($AW159)=MONTH(BC$15),MONTH($AX159)=MONTH(BC$15)),
NETWORKDAYS.INTL($AW159,$AX159,1,_xlpm.VD)))),0)),
$DH159="месяц",
$DR159*BC159,
$DH159="неделя",
$DR159*BC159/7*(ROUNDUP((DAY(EOMONTH(BC$15,0)))/4,0))),
0)</f>
        <v/>
      </c>
      <c r="DW159" s="125">
        <f t="array" ref="DW159">
IFERROR(_xlfn.IFS(
$DH159="день_1",
$DR159*$BL159/($AX159-$AW159+1)*BD159*(DAY(EOMONTH(BD$15,0))),
$DH159="день_2",
$DR159/30*MAX(MIN($AX159,EOMONTH(BD$15,0))-MAX($AW159,BD$15)+1,),
$DH159="раб.день",
$DR159/30*(IFERROR(
_xlfn.LET(_xlpm.VD,
CHOOSE(
{1;2;3;4;5;6;7;8;9;10;11;12;13;14;15;16;17;18},
45658,45659,45660,45661,45662,45663,45664,45665,45711,45724,45778,45779,45785,45786,45820,45821,45965,46022),
_xlfn.LET(_xlpm.DD,
MAX(MIN($AX159,EOMONTH(BD$15,0))-MAX($AW159,BD$15),),
_xlfn.IFS(
AND(MONTH($AW159)=MONTH(BD$15),MONTH($AX159)&lt;&gt;MONTH(BD$15)),
NETWORKDAYS.INTL($AW159,$AW159+_xlpm.DD,1,_xlpm.VD),
AND(MONTH($AW159)&lt;&gt;MONTH(BD$15),MONTH($AX159)=MONTH(BD$15)),
NETWORKDAYS.INTL(($AX159)-_xlpm.DD,$AX159,1,_xlpm.VD),
AND(MONTH($AW159)&lt;MONTH(BD$15),MONTH($AX159)&gt;MONTH(BD$15)),
NETWORKDAYS.INTL((EOMONTH(BD$15-1,1))-_xlpm.DD,EOMONTH(BD$15-1,1),1,_xlpm.VD),
AND(MONTH($AW159)=MONTH(BD$15),MONTH($AX159)=MONTH(BD$15)),
NETWORKDAYS.INTL($AW159,$AX159,1,_xlpm.VD)))),0)),
$DH159="месяц",
$DR159*BD159,
$DH159="неделя",
$DR159*BD159/7*(ROUNDUP((DAY(EOMONTH(BD$15,0)))/4,0))),
0)</f>
        <v/>
      </c>
      <c r="DX159" s="125">
        <f t="array" ref="DX159">
IFERROR(_xlfn.IFS(
$DH159="день_1",
$DR159*$BL159/($AX159-$AW159+1)*BE159*(DAY(EOMONTH(BE$15,0))),
$DH159="день_2",
$DR159/30*MAX(MIN($AX159,EOMONTH(BE$15,0))-MAX($AW159,BE$15)+1,),
$DH159="раб.день",
$DR159/30*(IFERROR(
_xlfn.LET(_xlpm.VD,
CHOOSE(
{1;2;3;4;5;6;7;8;9;10;11;12;13;14;15;16;17;18},
45658,45659,45660,45661,45662,45663,45664,45665,45711,45724,45778,45779,45785,45786,45820,45821,45965,46022),
_xlfn.LET(_xlpm.DD,
MAX(MIN($AX159,EOMONTH(BE$15,0))-MAX($AW159,BE$15),),
_xlfn.IFS(
AND(MONTH($AW159)=MONTH(BE$15),MONTH($AX159)&lt;&gt;MONTH(BE$15)),
NETWORKDAYS.INTL($AW159,$AW159+_xlpm.DD,1,_xlpm.VD),
AND(MONTH($AW159)&lt;&gt;MONTH(BE$15),MONTH($AX159)=MONTH(BE$15)),
NETWORKDAYS.INTL(($AX159)-_xlpm.DD,$AX159,1,_xlpm.VD),
AND(MONTH($AW159)&lt;MONTH(BE$15),MONTH($AX159)&gt;MONTH(BE$15)),
NETWORKDAYS.INTL((EOMONTH(BE$15-1,1))-_xlpm.DD,EOMONTH(BE$15-1,1),1,_xlpm.VD),
AND(MONTH($AW159)=MONTH(BE$15),MONTH($AX159)=MONTH(BE$15)),
NETWORKDAYS.INTL($AW159,$AX159,1,_xlpm.VD)))),0)),
$DH159="месяц",
$DR159*BE159,
$DH159="неделя",
$DR159*BE159/7*(ROUNDUP((DAY(EOMONTH(BE$15,0)))/4,0))),
0)</f>
        <v/>
      </c>
      <c r="DY159" s="125">
        <f t="array" ref="DY159">
IFERROR(_xlfn.IFS(
$DH159="день_1",
$DR159*$BL159/($AX159-$AW159+1)*BF159*(DAY(EOMONTH(BF$15,0))),
$DH159="день_2",
$DR159/30*MAX(MIN($AX159,EOMONTH(BF$15,0))-MAX($AW159,BF$15)+1,),
$DH159="раб.день",
$DR159/30*(IFERROR(
_xlfn.LET(_xlpm.VD,
CHOOSE(
{1;2;3;4;5;6;7;8;9;10;11;12;13;14;15;16;17;18},
45658,45659,45660,45661,45662,45663,45664,45665,45711,45724,45778,45779,45785,45786,45820,45821,45965,46022),
_xlfn.LET(_xlpm.DD,
MAX(MIN($AX159,EOMONTH(BF$15,0))-MAX($AW159,BF$15),),
_xlfn.IFS(
AND(MONTH($AW159)=MONTH(BF$15),MONTH($AX159)&lt;&gt;MONTH(BF$15)),
NETWORKDAYS.INTL($AW159,$AW159+_xlpm.DD,1,_xlpm.VD),
AND(MONTH($AW159)&lt;&gt;MONTH(BF$15),MONTH($AX159)=MONTH(BF$15)),
NETWORKDAYS.INTL(($AX159)-_xlpm.DD,$AX159,1,_xlpm.VD),
AND(MONTH($AW159)&lt;MONTH(BF$15),MONTH($AX159)&gt;MONTH(BF$15)),
NETWORKDAYS.INTL((EOMONTH(BF$15-1,1))-_xlpm.DD,EOMONTH(BF$15-1,1),1,_xlpm.VD),
AND(MONTH($AW159)=MONTH(BF$15),MONTH($AX159)=MONTH(BF$15)),
NETWORKDAYS.INTL($AW159,$AX159,1,_xlpm.VD)))),0)),
$DH159="месяц",
$DR159*BF159,
$DH159="неделя",
$DR159*BF159/7*(ROUNDUP((DAY(EOMONTH(BF$15,0)))/4,0))),
0)</f>
        <v/>
      </c>
      <c r="DZ159" s="125">
        <f t="array" ref="DZ159">
IFERROR(_xlfn.IFS(
$DH159="день_1",
$DR159*$BL159/($AX159-$AW159+1)*BG159*(DAY(EOMONTH(BG$15,0))),
$DH159="день_2",
$DR159/30*MAX(MIN($AX159,EOMONTH(BG$15,0))-MAX($AW159,BG$15)+1,),
$DH159="раб.день",
$DR159/30*(IFERROR(
_xlfn.LET(_xlpm.VD,
CHOOSE(
{1;2;3;4;5;6;7;8;9;10;11;12;13;14;15;16;17;18},
45658,45659,45660,45661,45662,45663,45664,45665,45711,45724,45778,45779,45785,45786,45820,45821,45965,46022),
_xlfn.LET(_xlpm.DD,
MAX(MIN($AX159,EOMONTH(BG$15,0))-MAX($AW159,BG$15),),
_xlfn.IFS(
AND(MONTH($AW159)=MONTH(BG$15),MONTH($AX159)&lt;&gt;MONTH(BG$15)),
NETWORKDAYS.INTL($AW159,$AW159+_xlpm.DD,1,_xlpm.VD),
AND(MONTH($AW159)&lt;&gt;MONTH(BG$15),MONTH($AX159)=MONTH(BG$15)),
NETWORKDAYS.INTL(($AX159)-_xlpm.DD,$AX159,1,_xlpm.VD),
AND(MONTH($AW159)&lt;MONTH(BG$15),MONTH($AX159)&gt;MONTH(BG$15)),
NETWORKDAYS.INTL((EOMONTH(BG$15-1,1))-_xlpm.DD,EOMONTH(BG$15-1,1),1,_xlpm.VD),
AND(MONTH($AW159)=MONTH(BG$15),MONTH($AX159)=MONTH(BG$15)),
NETWORKDAYS.INTL($AW159,$AX159,1,_xlpm.VD)))),0)),
$DH159="месяц",
$DR159*BG159,
$DH159="неделя",
$DR159*BG159/7*(ROUNDUP((DAY(EOMONTH(BG$15,0)))/4,0))),
0)</f>
        <v/>
      </c>
      <c r="EA159" s="125">
        <f t="array" ref="EA159">
IFERROR(_xlfn.IFS(
$DH159="день_1",
$DR159*$BL159/($AX159-$AW159+1)*BH159*(DAY(EOMONTH(BH$15,0))),
$DH159="день_2",
$DR159/30*MAX(MIN($AX159,EOMONTH(BH$15,0))-MAX($AW159,BH$15)+1,),
$DH159="раб.день",
$DR159/30*(IFERROR(
_xlfn.LET(_xlpm.VD,
CHOOSE(
{1;2;3;4;5;6;7;8;9;10;11;12;13;14;15;16;17;18},
45658,45659,45660,45661,45662,45663,45664,45665,45711,45724,45778,45779,45785,45786,45820,45821,45965,46022),
_xlfn.LET(_xlpm.DD,
MAX(MIN($AX159,EOMONTH(BH$15,0))-MAX($AW159,BH$15),),
_xlfn.IFS(
AND(MONTH($AW159)=MONTH(BH$15),MONTH($AX159)&lt;&gt;MONTH(BH$15)),
NETWORKDAYS.INTL($AW159,$AW159+_xlpm.DD,1,_xlpm.VD),
AND(MONTH($AW159)&lt;&gt;MONTH(BH$15),MONTH($AX159)=MONTH(BH$15)),
NETWORKDAYS.INTL(($AX159)-_xlpm.DD,$AX159,1,_xlpm.VD),
AND(MONTH($AW159)&lt;MONTH(BH$15),MONTH($AX159)&gt;MONTH(BH$15)),
NETWORKDAYS.INTL((EOMONTH(BH$15-1,1))-_xlpm.DD,EOMONTH(BH$15-1,1),1,_xlpm.VD),
AND(MONTH($AW159)=MONTH(BH$15),MONTH($AX159)=MONTH(BH$15)),
NETWORKDAYS.INTL($AW159,$AX159,1,_xlpm.VD)))),0)),
$DH159="месяц",
$DR159*BH159,
$DH159="неделя",
$DR159*BH159/7*(ROUNDUP((DAY(EOMONTH(BH$15,0)))/4,0))),
0)</f>
        <v/>
      </c>
      <c r="EB159" s="125">
        <f t="array" ref="EB159">
IFERROR(_xlfn.IFS(
$DH159="день_1",
$DR159*$BL159/($AX159-$AW159+1)*BI159*(DAY(EOMONTH(BI$15,0))),
$DH159="день_2",
$DR159/30*MAX(MIN($AX159,EOMONTH(BI$15,0))-MAX($AW159,BI$15)+1,),
$DH159="раб.день",
$DR159/30*(IFERROR(
_xlfn.LET(_xlpm.VD,
CHOOSE(
{1;2;3;4;5;6;7;8;9;10;11;12;13;14;15;16;17;18},
45658,45659,45660,45661,45662,45663,45664,45665,45711,45724,45778,45779,45785,45786,45820,45821,45965,46022),
_xlfn.LET(_xlpm.DD,
MAX(MIN($AX159,EOMONTH(BI$15,0))-MAX($AW159,BI$15),),
_xlfn.IFS(
AND(MONTH($AW159)=MONTH(BI$15),MONTH($AX159)&lt;&gt;MONTH(BI$15)),
NETWORKDAYS.INTL($AW159,$AW159+_xlpm.DD,1,_xlpm.VD),
AND(MONTH($AW159)&lt;&gt;MONTH(BI$15),MONTH($AX159)=MONTH(BI$15)),
NETWORKDAYS.INTL(($AX159)-_xlpm.DD,$AX159,1,_xlpm.VD),
AND(MONTH($AW159)&lt;MONTH(BI$15),MONTH($AX159)&gt;MONTH(BI$15)),
NETWORKDAYS.INTL((EOMONTH(BI$15-1,1))-_xlpm.DD,EOMONTH(BI$15-1,1),1,_xlpm.VD),
AND(MONTH($AW159)=MONTH(BI$15),MONTH($AX159)=MONTH(BI$15)),
NETWORKDAYS.INTL($AW159,$AX159,1,_xlpm.VD)))),0)),
$DH159="месяц",
$DR159*BI159,
$DH159="неделя",
$DR159*BI159/7*(ROUNDUP((DAY(EOMONTH(BI$15,0)))/4,0))),
0)</f>
        <v/>
      </c>
      <c r="EC159" s="125">
        <f t="array" ref="EC159">
IFERROR(_xlfn.IFS(
$DH159="день_1",
$DR159*$BL159/($AX159-$AW159+1)*BJ159*(DAY(EOMONTH(BJ$15,0))),
$DH159="день_2",
$DR159/30*MAX(MIN($AX159,EOMONTH(BJ$15,0))-MAX($AW159,BJ$15)+1,),
$DH159="раб.день",
$DR159/30*(IFERROR(
_xlfn.LET(_xlpm.VD,
CHOOSE(
{1;2;3;4;5;6;7;8;9;10;11;12;13;14;15;16;17;18},
45658,45659,45660,45661,45662,45663,45664,45665,45711,45724,45778,45779,45785,45786,45820,45821,45965,46022),
_xlfn.LET(_xlpm.DD,
MAX(MIN($AX159,EOMONTH(BJ$15,0))-MAX($AW159,BJ$15),),
_xlfn.IFS(
AND(MONTH($AW159)=MONTH(BJ$15),MONTH($AX159)&lt;&gt;MONTH(BJ$15)),
NETWORKDAYS.INTL($AW159,$AW159+_xlpm.DD,1,_xlpm.VD),
AND(MONTH($AW159)&lt;&gt;MONTH(BJ$15),MONTH($AX159)=MONTH(BJ$15)),
NETWORKDAYS.INTL(($AX159)-_xlpm.DD,$AX159,1,_xlpm.VD),
AND(MONTH($AW159)&lt;MONTH(BJ$15),MONTH($AX159)&gt;MONTH(BJ$15)),
NETWORKDAYS.INTL((EOMONTH(BJ$15-1,1))-_xlpm.DD,EOMONTH(BJ$15-1,1),1,_xlpm.VD),
AND(MONTH($AW159)=MONTH(BJ$15),MONTH($AX159)=MONTH(BJ$15)),
NETWORKDAYS.INTL($AW159,$AX159,1,_xlpm.VD)))),0)),
$DH159="месяц",
$DR159*BJ159,
$DH159="неделя",
$DR159*BJ159/7*(ROUNDUP((DAY(EOMONTH(BJ$15,0)))/4,0))),
0)</f>
        <v/>
      </c>
      <c r="ED159" s="125">
        <f t="array" ref="ED159">
IFERROR(_xlfn.IFS(
$DH159="день_1",
$DR159*$BL159/($AX159-$AW159+1)*BK159*(DAY(EOMONTH(BK$15,0))),
$DH159="день_2",
$DR159/30*MAX(MIN($AX159,EOMONTH(BK$15,0))-MAX($AW159,BK$15)+1,),
$DH159="раб.день",
$DR159/30*(IFERROR(
_xlfn.LET(_xlpm.VD,
CHOOSE(
{1;2;3;4;5;6;7;8;9;10;11;12;13;14;15;16;17;18},
45658,45659,45660,45661,45662,45663,45664,45665,45711,45724,45778,45779,45785,45786,45820,45821,45965,46022),
_xlfn.LET(_xlpm.DD,
MAX(MIN($AX159,EOMONTH(BK$15,0))-MAX($AW159,BK$15),),
_xlfn.IFS(
AND(MONTH($AW159)=MONTH(BK$15),MONTH($AX159)&lt;&gt;MONTH(BK$15)),
NETWORKDAYS.INTL($AW159,$AW159+_xlpm.DD,1,_xlpm.VD),
AND(MONTH($AW159)&lt;&gt;MONTH(BK$15),MONTH($AX159)=MONTH(BK$15)),
NETWORKDAYS.INTL(($AX159)-_xlpm.DD,$AX159,1,_xlpm.VD),
AND(MONTH($AW159)&lt;MONTH(BK$15),MONTH($AX159)&gt;MONTH(BK$15)),
NETWORKDAYS.INTL((EOMONTH(BK$15-1,1))-_xlpm.DD,EOMONTH(BK$15-1,1),1,_xlpm.VD),
AND(MONTH($AW159)=MONTH(BK$15),MONTH($AX159)=MONTH(BK$15)),
NETWORKDAYS.INTL($AW159,$AX159,1,_xlpm.VD)))),0)),
$DH159="месяц",
$DR159*BK159,
$DH159="неделя",
$DR159*BK159/7*(ROUNDUP((DAY(EOMONTH(BK$15,0)))/4,0))),
0)</f>
        <v/>
      </c>
      <c r="EE159" s="125">
        <f>SUM($DS159,$DT159,$DU159,$DV159,$DW159,$DX159,$DY159,$DZ159,$EA159,$EB159,$EC159,$ED159)</f>
        <v/>
      </c>
      <c r="EF159" s="125">
        <f>IFERROR(ROUND($EE159*(1+$EP159),2),0)</f>
        <v/>
      </c>
      <c r="EG159" s="128" t="n">
        <v>1</v>
      </c>
      <c r="EH159" s="126" t="n">
        <v>0</v>
      </c>
      <c r="EI159" s="126">
        <f>ROUND(SUM($EH159:$EH159)*SUM($AB159:$AB159)*$EG159,2)</f>
        <v/>
      </c>
      <c r="EJ159" s="126">
        <f>ROUND($EI159*(1+$EP159),2)</f>
        <v/>
      </c>
      <c r="EK159" s="126" t="n">
        <v>0</v>
      </c>
      <c r="EL159" s="126">
        <f>ROUND(SUM($EK159:$EK159)*SUM($AB159:$AB159)*$EG159,2)</f>
        <v/>
      </c>
      <c r="EM159" s="126">
        <f>ROUND($EL159*(1+$EP159),2)</f>
        <v/>
      </c>
      <c r="EN159" s="126">
        <f>SUM($EE159,$EI159,$EL159)</f>
        <v/>
      </c>
      <c r="EO159" s="126">
        <f>SUM($EF159,$EJ159,$EM159)</f>
        <v/>
      </c>
      <c r="EP159" s="59" t="inlineStr">
        <is>
          <t>20%</t>
        </is>
      </c>
      <c r="EQ159" s="59" t="n"/>
      <c r="ER159" s="60">
        <f t="array" ref="ER159">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MATCH(ES159,
{"AMS";"RussOutdoor";"HD Outdoor";"Ingroup";"IQ";"Ledproduction";"LisChannel";"Logic";"Media-PPL";"NovikovTV | НовиковТВ";"SMA";"SOK";"КрокусТВ | CrocusTV | IndoorTV";"Сити";"ТЯК Москва"},
0)),"")</f>
        <v/>
      </c>
      <c r="ES159" s="60" t="n"/>
      <c r="ET159" s="60">
        <f t="array" ref="ET159">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MATCH(ES159,
{"AMS";"RussOutdoor";"HD Outdoor";"Ingroup";"IQ";"Ledproduction";"LisChannel";"Logic";"Media-PPL";"NovikovTV | НовиковТВ";"SMA";"SOK";"КрокусТВ | CrocusTV | IndoorTV";"Сити";"ТЯК Москва"},
0)),"")</f>
        <v/>
      </c>
      <c r="EU159" s="60" t="n"/>
      <c r="EV159" s="60" t="n"/>
      <c r="EX159" s="110">
        <f t="array" ref="EX159">
($AR159/30
+N("ТРАФИК ПЛОЩАДКИ"))*
(IFERROR(
_xlfn.LET(
_xlpm.GPR,
HLOOKUP($L159,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(MATCH($T159,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IF($Q159="цифровой",_xlpm.GPR/$AG159,_xlpm.GPR/60)),
0)
+N("DWELL TIME"))*
(IF($AB159=0,0,IF($AB159=1,0.3,IF($AB159=2,0.5,IF($AB159&gt;2,1))))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_xlfn.IFS($AC159="да",1.2,$AC159="нет",1)*
_xlfn.IFS($AD159="да",1.2,$AD159="нет",1)*
IF(R159="статический",1,1.2)*
$X159*
INDEX(
{1.2;1;1.2;1.2;1;1.2;1.2;1.2;1.2;1.2;1.2;1;1.2;1.2;1.2;1.2;1;1;1.2;1.2;1.2;1;1;1;1;1.2;1.2;1.2;1.2;1;1;1;1;1.2;1.2;1.2;1.2;1.2;1.2;1.2;1.2;1;1;1.2;1;1;1;1;1.5;1;1;1.5;1.5;1.2},
MATCH($Q159,_xlpm.MI,0)))&gt;{0.02;0.04;0.06;0.1;0.2;0.4;0.6;0.8;1;2;4;6})),
{0;1;2;3;4;5;6;7;8;9;10;11;12},
0)))
+N("КОЭФФИЦИЕНТ КОНТАКТА"))))*
(_xlfn.IFS($X159&lt;0.1,$X159/1000,$X159&gt;25,5.2,AND($X159&gt;=0.1,$X159&lt;=25),(($X159*2+0.1)/10)*($X159/10)))*
IFERROR((_xlfn.LET(
_xlpm.MA,
{0;0.8;0.85;0.9;0.95;1},
_xlpm.MAA,
{0;1;2;3;4;5},
INDEX(_xlpm.MA,MATCH(SUMPRODUCT(--((IF(ROUND(_xlpm.MAA,1)&gt;5,5,ROUND($AB159,1)))&gt;{0;1;2;3;4;5})),_xlpm.MAA,0)))
+N("КОЭФФИЦИЕНТ КОЛ-ВО КОНСТРУКЦИЙ")),1)*
$AB159,0))*
(IF($Q159="цифровой",$AG159/15*$AI159,1)
+N("ДЛЯ ЦИФРЫ"))</f>
        <v/>
      </c>
      <c r="EY159" s="110">
        <f>IFERROR(EX159*AY159,0)</f>
        <v/>
      </c>
      <c r="EZ159" s="131">
        <f>IFERROR(DP159/EY159*1000,0)</f>
        <v/>
      </c>
      <c r="FA159" s="112">
        <f>IFERROR(FC159/FB159,0)</f>
        <v/>
      </c>
      <c r="FB159" s="112">
        <f>IFERROR((FC159/(EY159/FF159*#REF!))*0.825,0)</f>
        <v/>
      </c>
      <c r="FC159" s="112">
        <f>IFERROR(((EX159*30/AR159)*100)/30,0)</f>
        <v/>
      </c>
      <c r="FD159" s="112">
        <f>IFERROR(EY159/G159*100%,0)</f>
        <v/>
      </c>
      <c r="FE159" s="112">
        <f>IFERROR(FD159/FC159*100%,0)</f>
        <v/>
      </c>
      <c r="FF159" s="110">
        <f>IFERROR(AR159/30*AY159,0)</f>
        <v/>
      </c>
    </row>
    <row r="160" ht="13" customHeight="1">
      <c r="A160" s="59" t="n"/>
      <c r="B160" s="60" t="n"/>
      <c r="C160" s="60" t="n"/>
      <c r="D160" s="60">
        <f t="array" ref="D160">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MATCH($E160,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60" s="60">
        <f t="array" ref="E160">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MATCH($F160,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60" s="60" t="inlineStr"/>
      <c r="G160" s="60" t="n"/>
      <c r="H160" s="60">
        <f t="array" ref="H160">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MATCH($I160,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60" s="60" t="n"/>
      <c r="J160" s="60" t="n"/>
      <c r="K160" s="60" t="n"/>
      <c r="L160" s="60" t="n"/>
      <c r="M160" s="60" t="n"/>
      <c r="N160" s="60" t="n"/>
      <c r="O160" s="60" t="n"/>
      <c r="P160" s="60">
        <f t="array" ref="P160">
_xlfn.IFS(
ISNUMBER(MATCH($Q160,{"шелфбаннер","разделитель","монетница","чековая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ISNUMBER(MATCH($Q160,{"LED/LCD","видеокулер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ISNUMBER(MATCH($Q160,{"автомобиль","машина","выставочное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ISNUMBER(MATCH($Q160,{"билборд","лифтовая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ISNUMBER(MATCH($Q160,{"навигация","подвесной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ISNUMBER(MATCH($Q160,{"движущаяся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ISNUMBER(MATCH($Q160,{"каталог","журнал"},)),
"Пресса",
$Q160="","")</f>
        <v/>
      </c>
      <c r="Q160" s="60" t="n"/>
      <c r="R160" s="60">
        <f t="array" ref="R160">
IFERROR(
_xlfn.IFS(
OR(ISNUMBER(MATCH($Q160,{"экспозиция","макет","стенд","автостенд","авто стенд","выставочное пространство","выставочные стенды","модульные выставочные стенды","3Д конструкция","3D конструкция"},)),P160="Экспонирование"),
"нестандартный",
ISNUMBER(MATCH($Q160,{"скроллер","призматрон"},)),
"динамический",
$P160="Видео",
"цифровой",
OR($P160="Пресса",$P160="Щит",$P160="POSm",$P160="Подвес",$P160="Брендирование/оклейка"),
"статический"),"")</f>
        <v/>
      </c>
      <c r="S160" s="59" t="n"/>
      <c r="T160" s="60" t="n"/>
      <c r="U160" s="60" t="n"/>
      <c r="V160" s="60">
        <f>
IF(P160="Видео",
"цифровой постер/ролик",
IF(ISNUMBER(MATCH(Q160,{"короб световой","короб световой | лайтбокс","короб световой | кристалайт","лайтбокс","лайт бокс","кристалайт","LB","lightbox"},)),
"бэклит",
IF(P160="Брендирование/оклейка",
"перфарированная пленка/самоклейка",
IF(P160="Экспонирование",
"под запрос",
IF(P160="Подвес",
"баннер/ткань",
"")))))</f>
        <v/>
      </c>
      <c r="W160" s="59" t="n"/>
      <c r="X160" s="59" t="n"/>
      <c r="Y160" s="59" t="n"/>
      <c r="Z160" s="61" t="n"/>
      <c r="AA160" s="61" t="n"/>
      <c r="AB160" s="61">
        <f>IF(BL160&gt;0,Z160,0)</f>
        <v/>
      </c>
      <c r="AC160" s="59" t="n"/>
      <c r="AD160" s="59" t="n"/>
      <c r="AE160" s="59" t="n"/>
      <c r="AF160" s="59" t="n"/>
      <c r="AG160" s="59" t="n"/>
      <c r="AH160" s="59" t="n"/>
      <c r="AI160" s="59" t="n"/>
      <c r="AJ160" s="59" t="n"/>
      <c r="AK160" s="59" t="n"/>
      <c r="AL160" s="62">
        <f>IFERROR(IF(OR(R160="статический",R160="динамический",R160="нестандартный",R160="",R160=""),"-",IF(AND(AH160="-",AI160="-"),"-",AK160*3600/AH160*AI160)),"-")</f>
        <v/>
      </c>
      <c r="AM160" s="62">
        <f>IFERROR(IF(OR(R160="статический",R160="динамический",R160="",R160="", R160="BTL",R160="нестандартный"),"-",AG160*AI160*AL160/60),"-")</f>
        <v/>
      </c>
      <c r="AN160" s="63">
        <f>IFERROR(IF(AH160="","-",AG160*AI160/AH160),"-")</f>
        <v/>
      </c>
      <c r="AO160" s="59">
        <f>IFERROR(IF(OR($R160="статический",$R160="динамический",$R160="",$R160="",$R160="BTL",$R160="нестандартный"),"-",$AL160*$AY160),"-")</f>
        <v/>
      </c>
      <c r="AP160" s="62">
        <f>IFERROR(IF(OR($R160="статический",$R160="динамический",$R160="",$R160="",$R160="BTL",$R160="нестандартный"),"-",$AM160*AY160),"-")</f>
        <v/>
      </c>
      <c r="AQ160" s="64" t="n"/>
      <c r="AR160" s="61" t="n"/>
      <c r="AS160" s="61" t="n"/>
      <c r="AT160" s="61" t="n"/>
      <c r="AU160" s="65" t="n"/>
      <c r="AV160" s="124">
        <f>IFERROR(DR160/AT160*1000,"n/a")</f>
        <v/>
      </c>
      <c r="AW160" s="67" t="n"/>
      <c r="AX160" s="67" t="n"/>
      <c r="AY160" s="43">
        <f>IFERROR(IF(OR($AW160="",$AX160=""),"",_xlfn.DAYS($AX160+1,$AW160)),"")</f>
        <v/>
      </c>
      <c r="AZ160" s="68">
        <f t="array" ref="AZ160">
_xlfn.LET(_xlpm.COEFF,
IF($AW160+$AX160=0,0,IF(MAX(MIN($AX160,EOMONTH(AZ$15,0))-MAX($AW160,AZ$15)+1,)&gt;0,1,0)),
_xlfn.IFS(
$ES160="LisChannel",
_xlpm.COEFF*
INDEX({1;1;1.2;1.2;1;1;1;1;1.2;1.2;1.2;1.2},
MATCH(MONTH(AZ$15),
{1,2,3,4,5,6,7,8,9,10,11,12})),
CONCATENATE($ES160," ",$L160)="RussOutdoor метро",
_xlpm.COEFF*
INDEX({0.8;0.9;1.1;1.1;1;1;1;1;1.1;1.1;1.1;1.1},
MATCH(MONTH(AZ$15),
{1,2,3,4,5,6,7,8,9,10,11,12})),
$ES160&lt;&gt;"LisChannel",
_xlpm.COEFF,
$ES160&lt;&gt;"RussOutdoor",
_xlpm.COEFF))</f>
        <v/>
      </c>
      <c r="BA160" s="68">
        <f t="array" ref="BA160">
_xlfn.LET(_xlpm.COEFF,
IF($AW160+$AX160=0,0,IF(MAX(MIN($AX160,EOMONTH(BA$15,0))-MAX($AW160,BA$15)+1,)&gt;0,1,0)),
_xlfn.IFS(
$ES160="LisChannel",
_xlpm.COEFF*
INDEX({1;1;1.2;1.2;1;1;1;1;1.2;1.2;1.2;1.2},
MATCH(MONTH(BA$15),
{1,2,3,4,5,6,7,8,9,10,11,12})),
CONCATENATE($ES160," ",$L160)="RussOutdoor метро",
_xlpm.COEFF*
INDEX({0.8;0.9;1.1;1.1;1;1;1;1;1.1;1.1;1.1;1.1},
MATCH(MONTH(BA$15),
{1,2,3,4,5,6,7,8,9,10,11,12})),
$ES160&lt;&gt;"LisChannel",
_xlpm.COEFF,
$ES160&lt;&gt;"RussOutdoor",
_xlpm.COEFF))</f>
        <v/>
      </c>
      <c r="BB160" s="68">
        <f t="array" ref="BB160">
_xlfn.LET(_xlpm.COEFF,
IF($AW160+$AX160=0,0,IF(MAX(MIN($AX160,EOMONTH(BB$15,0))-MAX($AW160,BB$15)+1,)&gt;0,1,0)),
_xlfn.IFS(
$ES160="LisChannel",
_xlpm.COEFF*
INDEX({1;1;1.2;1.2;1;1;1;1;1.2;1.2;1.2;1.2},
MATCH(MONTH(BB$15),
{1,2,3,4,5,6,7,8,9,10,11,12})),
CONCATENATE($ES160," ",$L160)="RussOutdoor метро",
_xlpm.COEFF*
INDEX({0.8;0.9;1.1;1.1;1;1;1;1;1.1;1.1;1.1;1.1},
MATCH(MONTH(BB$15),
{1,2,3,4,5,6,7,8,9,10,11,12})),
$ES160&lt;&gt;"LisChannel",
_xlpm.COEFF,
$ES160&lt;&gt;"RussOutdoor",
_xlpm.COEFF))</f>
        <v/>
      </c>
      <c r="BC160" s="68">
        <f t="array" ref="BC160">
_xlfn.LET(_xlpm.COEFF,
IF($AW160+$AX160=0,0,IF(MAX(MIN($AX160,EOMONTH(BC$15,0))-MAX($AW160,BC$15)+1,)&gt;0,1,0)),
_xlfn.IFS(
$ES160="LisChannel",
_xlpm.COEFF*
INDEX({1;1;1.2;1.2;1;1;1;1;1.2;1.2;1.2;1.2},
MATCH(MONTH(BC$15),
{1,2,3,4,5,6,7,8,9,10,11,12})),
CONCATENATE($ES160," ",$L160)="RussOutdoor метро",
_xlpm.COEFF*
INDEX({0.8;0.9;1.1;1.1;1;1;1;1;1.1;1.1;1.1;1.1},
MATCH(MONTH(BC$15),
{1,2,3,4,5,6,7,8,9,10,11,12})),
$ES160&lt;&gt;"LisChannel",
_xlpm.COEFF,
$ES160&lt;&gt;"RussOutdoor",
_xlpm.COEFF))</f>
        <v/>
      </c>
      <c r="BD160" s="68">
        <f t="array" ref="BD160">
_xlfn.LET(_xlpm.COEFF,
IF($AW160+$AX160=0,0,IF(MAX(MIN($AX160,EOMONTH(BD$15,0))-MAX($AW160,BD$15)+1,)&gt;0,1,0)),
_xlfn.IFS(
$ES160="LisChannel",
_xlpm.COEFF*
INDEX({1;1;1.2;1.2;1;1;1;1;1.2;1.2;1.2;1.2},
MATCH(MONTH(BD$15),
{1,2,3,4,5,6,7,8,9,10,11,12})),
CONCATENATE($ES160," ",$L160)="RussOutdoor метро",
_xlpm.COEFF*
INDEX({0.8;0.9;1.1;1.1;1;1;1;1;1.1;1.1;1.1;1.1},
MATCH(MONTH(BD$15),
{1,2,3,4,5,6,7,8,9,10,11,12})),
$ES160&lt;&gt;"LisChannel",
_xlpm.COEFF,
$ES160&lt;&gt;"RussOutdoor",
_xlpm.COEFF))</f>
        <v/>
      </c>
      <c r="BE160" s="68">
        <f t="array" ref="BE160">
_xlfn.LET(_xlpm.COEFF,
IF($AW160+$AX160=0,0,IF(MAX(MIN($AX160,EOMONTH(BE$15,0))-MAX($AW160,BE$15)+1,)&gt;0,1,0)),
_xlfn.IFS(
$ES160="LisChannel",
_xlpm.COEFF*
INDEX({1;1;1.2;1.2;1;1;1;1;1.2;1.2;1.2;1.2},
MATCH(MONTH(BE$15),
{1,2,3,4,5,6,7,8,9,10,11,12})),
CONCATENATE($ES160," ",$L160)="RussOutdoor метро",
_xlpm.COEFF*
INDEX({0.8;0.9;1.1;1.1;1;1;1;1;1.1;1.1;1.1;1.1},
MATCH(MONTH(BE$15),
{1,2,3,4,5,6,7,8,9,10,11,12})),
$ES160&lt;&gt;"LisChannel",
_xlpm.COEFF,
$ES160&lt;&gt;"RussOutdoor",
_xlpm.COEFF))</f>
        <v/>
      </c>
      <c r="BF160" s="68">
        <f t="array" ref="BF160">
_xlfn.LET(_xlpm.COEFF,
IF($AW160+$AX160=0,0,IF(MAX(MIN($AX160,EOMONTH(BF$15,0))-MAX($AW160,BF$15)+1,)&gt;0,1,0)),
_xlfn.IFS(
$ES160="LisChannel",
_xlpm.COEFF*
INDEX({1;1;1.2;1.2;1;1;1;1;1.2;1.2;1.2;1.2},
MATCH(MONTH(BF$15),
{1,2,3,4,5,6,7,8,9,10,11,12})),
CONCATENATE($ES160," ",$L160)="RussOutdoor метро",
_xlpm.COEFF*
INDEX({0.8;0.9;1.1;1.1;1;1;1;1;1.1;1.1;1.1;1.1},
MATCH(MONTH(BF$15),
{1,2,3,4,5,6,7,8,9,10,11,12})),
$ES160&lt;&gt;"LisChannel",
_xlpm.COEFF,
$ES160&lt;&gt;"RussOutdoor",
_xlpm.COEFF))</f>
        <v/>
      </c>
      <c r="BG160" s="68">
        <f t="array" ref="BG160">
_xlfn.LET(_xlpm.COEFF,
IF($AW160+$AX160=0,0,IF(MAX(MIN($AX160,EOMONTH(BG$15,0))-MAX($AW160,BG$15)+1,)&gt;0,1,0)),
_xlfn.IFS(
$ES160="LisChannel",
_xlpm.COEFF*
INDEX({1;1;1.2;1.2;1;1;1;1;1.2;1.2;1.2;1.2},
MATCH(MONTH(BG$15),
{1,2,3,4,5,6,7,8,9,10,11,12})),
CONCATENATE($ES160," ",$L160)="RussOutdoor метро",
_xlpm.COEFF*
INDEX({0.8;0.9;1.1;1.1;1;1;1;1;1.1;1.1;1.1;1.1},
MATCH(MONTH(BG$15),
{1,2,3,4,5,6,7,8,9,10,11,12})),
$ES160&lt;&gt;"LisChannel",
_xlpm.COEFF,
$ES160&lt;&gt;"RussOutdoor",
_xlpm.COEFF))</f>
        <v/>
      </c>
      <c r="BH160" s="68">
        <f t="array" ref="BH160">
_xlfn.LET(_xlpm.COEFF,
IF($AW160+$AX160=0,0,IF(MAX(MIN($AX160,EOMONTH(BH$15,0))-MAX($AW160,BH$15)+1,)&gt;0,1,0)),
_xlfn.IFS(
$ES160="LisChannel",
_xlpm.COEFF*
INDEX({1;1;1.2;1.2;1;1;1;1;1.2;1.2;1.2;1.2},
MATCH(MONTH(BH$15),
{1,2,3,4,5,6,7,8,9,10,11,12})),
CONCATENATE($ES160," ",$L160)="RussOutdoor метро",
_xlpm.COEFF*
INDEX({0.8;0.9;1.1;1.1;1;1;1;1;1.1;1.1;1.1;1.1},
MATCH(MONTH(BH$15),
{1,2,3,4,5,6,7,8,9,10,11,12})),
$ES160&lt;&gt;"LisChannel",
_xlpm.COEFF,
$ES160&lt;&gt;"RussOutdoor",
_xlpm.COEFF))</f>
        <v/>
      </c>
      <c r="BI160" s="68">
        <f t="array" ref="BI160">
_xlfn.LET(_xlpm.COEFF,
IF($AW160+$AX160=0,0,IF(MAX(MIN($AX160,EOMONTH(BI$15,0))-MAX($AW160,BI$15)+1,)&gt;0,1,0)),
_xlfn.IFS(
$ES160="LisChannel",
_xlpm.COEFF*
INDEX({1;1;1.2;1.2;1;1;1;1;1.2;1.2;1.2;1.2},
MATCH(MONTH(BI$15),
{1,2,3,4,5,6,7,8,9,10,11,12})),
CONCATENATE($ES160," ",$L160)="RussOutdoor метро",
_xlpm.COEFF*
INDEX({0.8;0.9;1.1;1.1;1;1;1;1;1.1;1.1;1.1;1.1},
MATCH(MONTH(BI$15),
{1,2,3,4,5,6,7,8,9,10,11,12})),
$ES160&lt;&gt;"LisChannel",
_xlpm.COEFF,
$ES160&lt;&gt;"RussOutdoor",
_xlpm.COEFF))</f>
        <v/>
      </c>
      <c r="BJ160" s="68">
        <f t="array" ref="BJ160">
_xlfn.LET(_xlpm.COEFF,
IF($AW160+$AX160=0,0,IF(MAX(MIN($AX160,EOMONTH(BJ$15,0))-MAX($AW160,BJ$15)+1,)&gt;0,1,0)),
_xlfn.IFS(
$ES160="LisChannel",
_xlpm.COEFF*
INDEX({1;1;1.2;1.2;1;1;1;1;1.2;1.2;1.2;1.2},
MATCH(MONTH(BJ$15),
{1,2,3,4,5,6,7,8,9,10,11,12})),
CONCATENATE($ES160," ",$L160)="RussOutdoor метро",
_xlpm.COEFF*
INDEX({0.8;0.9;1.1;1.1;1;1;1;1;1.1;1.1;1.1;1.1},
MATCH(MONTH(BJ$15),
{1,2,3,4,5,6,7,8,9,10,11,12})),
$ES160&lt;&gt;"LisChannel",
_xlpm.COEFF,
$ES160&lt;&gt;"RussOutdoor",
_xlpm.COEFF))</f>
        <v/>
      </c>
      <c r="BK160" s="68">
        <f t="array" ref="BK160">
_xlfn.LET(_xlpm.COEFF,
IF($AW160+$AX160=0,0,IF(MAX(MIN($AX160,EOMONTH(BK$15,0))-MAX($AW160,BK$15)+1,)&gt;0,1,0)),
_xlfn.IFS(
$ES160="LisChannel",
_xlpm.COEFF*
INDEX({1;1;1.2;1.2;1;1;1;1;1.2;1.2;1.2;1.2},
MATCH(MONTH(BK$15),
{1,2,3,4,5,6,7,8,9,10,11,12})),
CONCATENATE($ES160," ",$L160)="RussOutdoor метро",
_xlpm.COEFF*
INDEX({0.8;0.9;1.1;1.1;1;1;1;1;1.1;1.1;1.1;1.1},
MATCH(MONTH(BK$15),
{1,2,3,4,5,6,7,8,9,10,11,12})),
$ES160&lt;&gt;"LisChannel",
_xlpm.COEFF,
$ES160&lt;&gt;"RussOutdoor",
_xlpm.COEFF))</f>
        <v/>
      </c>
      <c r="BL160" s="62">
        <f>COUNTIFS($AZ160:$BK160,"&gt;0")</f>
        <v/>
      </c>
      <c r="BM160" s="65" t="n"/>
      <c r="BN160" s="125">
        <f>$DJ160</f>
        <v/>
      </c>
      <c r="BO160" s="63">
        <f>$DQ160</f>
        <v/>
      </c>
      <c r="BP160" s="125">
        <f>
IFERROR(
IF($BL160=0,0,
$BN160*(1-$BO160)),
0)</f>
        <v/>
      </c>
      <c r="BQ160" s="125">
        <f t="array" ref="BQ160">
IFERROR(
_xlfn.IFS(
$DH160="день_1",
$BP160*$BL160/($AX160-$AW160+1)*AZ160*(DAY(EOMONTH(AZ$15,0))),
$DH160="день_2",
$BP160/30*MAX(MIN($AX160,EOMONTH(AZ$15,0))-MAX($AW160,AZ$15)+1,),
$DH160="раб.день",
$BP160/30*(IFERROR(
_xlfn.LET(_xlpm.VD,
CHOOSE(
{1;2;3;4;5;6;7;8;9;10;11;12;13;14;15;16;17;18},
45658,45659,45660,45661,45662,45663,45664,45665,45711,45724,45778,45779,45785,45786,45820,45821,45965,46022),
_xlfn.LET(_xlpm.DD,
MAX(MIN($AX160,EOMONTH(AZ$15,0))-MAX($AW160,AZ$15),),
_xlfn.IFS(
AND(MONTH($AW160)=MONTH(AZ$15),MONTH($AX160)&lt;&gt;MONTH(AZ$15)),
NETWORKDAYS.INTL($AW160,$AW160+_xlpm.DD,1,_xlpm.VD),
AND(MONTH($AW160)&lt;&gt;MONTH(AZ$15),MONTH($AX160)=MONTH(AZ$15)),
NETWORKDAYS.INTL(($AX160)-_xlpm.DD,$AX160,1,_xlpm.VD),
AND(MONTH($AW160)&lt;MONTH(AZ$15),MONTH($AX160)&gt;MONTH(AZ$15)),
NETWORKDAYS.INTL((EOMONTH(AZ$15-1,1))-_xlpm.DD,EOMONTH(AZ$15-1,1),1,_xlpm.VD),
AND(MONTH($AW160)=MONTH(AZ$15),MONTH($AX160)=MONTH(AZ$15)),
NETWORKDAYS.INTL($AW160,$AX160,1,_xlpm.VD)))),0)),
$DH160="месяц",
$BP160*AZ160,
$DH160="неделя",
$BP160*AZ160/7*(ROUNDUP((DAY(EOMONTH(AZ$15,0)))/4,0))),
0)</f>
        <v/>
      </c>
      <c r="BR160" s="125">
        <f t="array" ref="BR160">
IFERROR(
_xlfn.IFS(
$DH160="день_1",
$BP160*$BL160/($AX160-$AW160+1)*BA160*(DAY(EOMONTH(BA$15,0))),
$DH160="день_2",
$BP160/30*MAX(MIN($AX160,EOMONTH(BA$15,0))-MAX($AW160,BA$15)+1,),
$DH160="раб.день",
$BP160/30*(IFERROR(
_xlfn.LET(_xlpm.VD,
CHOOSE(
{1;2;3;4;5;6;7;8;9;10;11;12;13;14;15;16;17;18},
45658,45659,45660,45661,45662,45663,45664,45665,45711,45724,45778,45779,45785,45786,45820,45821,45965,46022),
_xlfn.LET(_xlpm.DD,
MAX(MIN($AX160,EOMONTH(BA$15,0))-MAX($AW160,BA$15),),
_xlfn.IFS(
AND(MONTH($AW160)=MONTH(BA$15),MONTH($AX160)&lt;&gt;MONTH(BA$15)),
NETWORKDAYS.INTL($AW160,$AW160+_xlpm.DD,1,_xlpm.VD),
AND(MONTH($AW160)&lt;&gt;MONTH(BA$15),MONTH($AX160)=MONTH(BA$15)),
NETWORKDAYS.INTL(($AX160)-_xlpm.DD,$AX160,1,_xlpm.VD),
AND(MONTH($AW160)&lt;MONTH(BA$15),MONTH($AX160)&gt;MONTH(BA$15)),
NETWORKDAYS.INTL((EOMONTH(BA$15-1,1))-_xlpm.DD,EOMONTH(BA$15-1,1),1,_xlpm.VD),
AND(MONTH($AW160)=MONTH(BA$15),MONTH($AX160)=MONTH(BA$15)),
NETWORKDAYS.INTL($AW160,$AX160,1,_xlpm.VD)))),0)),
$DH160="месяц",
$BP160*BA160,
$DH160="неделя",
$BP160*BA160/7*(ROUNDUP((DAY(EOMONTH(BA$15,0)))/4,0))),
0)</f>
        <v/>
      </c>
      <c r="BS160" s="125">
        <f t="array" ref="BS160">
IFERROR(
_xlfn.IFS(
$DH160="день_1",
$BP160*$BL160/($AX160-$AW160+1)*BB160*(DAY(EOMONTH(BB$15,0))),
$DH160="день_2",
$BP160/30*MAX(MIN($AX160,EOMONTH(BB$15,0))-MAX($AW160,BB$15)+1,),
$DH160="раб.день",
$BP160/30*(IFERROR(
_xlfn.LET(_xlpm.VD,
CHOOSE(
{1;2;3;4;5;6;7;8;9;10;11;12;13;14;15;16;17;18},
45658,45659,45660,45661,45662,45663,45664,45665,45711,45724,45778,45779,45785,45786,45820,45821,45965,46022),
_xlfn.LET(_xlpm.DD,
MAX(MIN($AX160,EOMONTH(BB$15,0))-MAX($AW160,BB$15),),
_xlfn.IFS(
AND(MONTH($AW160)=MONTH(BB$15),MONTH($AX160)&lt;&gt;MONTH(BB$15)),
NETWORKDAYS.INTL($AW160,$AW160+_xlpm.DD,1,_xlpm.VD),
AND(MONTH($AW160)&lt;&gt;MONTH(BB$15),MONTH($AX160)=MONTH(BB$15)),
NETWORKDAYS.INTL(($AX160)-_xlpm.DD,$AX160,1,_xlpm.VD),
AND(MONTH($AW160)&lt;MONTH(BB$15),MONTH($AX160)&gt;MONTH(BB$15)),
NETWORKDAYS.INTL((EOMONTH(BB$15-1,1))-_xlpm.DD,EOMONTH(BB$15-1,1),1,_xlpm.VD),
AND(MONTH($AW160)=MONTH(BB$15),MONTH($AX160)=MONTH(BB$15)),
NETWORKDAYS.INTL($AW160,$AX160,1,_xlpm.VD)))),0)),
$DH160="месяц",
$BP160*BB160,
$DH160="неделя",
$BP160*BB160/7*(ROUNDUP((DAY(EOMONTH(BB$15,0)))/4,0))),
0)</f>
        <v/>
      </c>
      <c r="BT160" s="125">
        <f t="array" ref="BT160">
IFERROR(
_xlfn.IFS(
$DH160="день_1",
$BP160*$BL160/($AX160-$AW160+1)*BC160*(DAY(EOMONTH(BC$15,0))),
$DH160="день_2",
$BP160/30*MAX(MIN($AX160,EOMONTH(BC$15,0))-MAX($AW160,BC$15)+1,),
$DH160="раб.день",
$BP160/30*(IFERROR(
_xlfn.LET(_xlpm.VD,
CHOOSE(
{1;2;3;4;5;6;7;8;9;10;11;12;13;14;15;16;17;18},
45658,45659,45660,45661,45662,45663,45664,45665,45711,45724,45778,45779,45785,45786,45820,45821,45965,46022),
_xlfn.LET(_xlpm.DD,
MAX(MIN($AX160,EOMONTH(BC$15,0))-MAX($AW160,BC$15),),
_xlfn.IFS(
AND(MONTH($AW160)=MONTH(BC$15),MONTH($AX160)&lt;&gt;MONTH(BC$15)),
NETWORKDAYS.INTL($AW160,$AW160+_xlpm.DD,1,_xlpm.VD),
AND(MONTH($AW160)&lt;&gt;MONTH(BC$15),MONTH($AX160)=MONTH(BC$15)),
NETWORKDAYS.INTL(($AX160)-_xlpm.DD,$AX160,1,_xlpm.VD),
AND(MONTH($AW160)&lt;MONTH(BC$15),MONTH($AX160)&gt;MONTH(BC$15)),
NETWORKDAYS.INTL((EOMONTH(BC$15-1,1))-_xlpm.DD,EOMONTH(BC$15-1,1),1,_xlpm.VD),
AND(MONTH($AW160)=MONTH(BC$15),MONTH($AX160)=MONTH(BC$15)),
NETWORKDAYS.INTL($AW160,$AX160,1,_xlpm.VD)))),0)),
$DH160="месяц",
$BP160*BC160,
$DH160="неделя",
$BP160*BC160/7*(ROUNDUP((DAY(EOMONTH(BC$15,0)))/4,0))),
0)</f>
        <v/>
      </c>
      <c r="BU160" s="125">
        <f t="array" ref="BU160">
IFERROR(
_xlfn.IFS(
$DH160="день_1",
$BP160*$BL160/($AX160-$AW160+1)*BD160*(DAY(EOMONTH(BD$15,0))),
$DH160="день_2",
$BP160/30*MAX(MIN($AX160,EOMONTH(BD$15,0))-MAX($AW160,BD$15)+1,),
$DH160="раб.день",
$BP160/30*(IFERROR(
_xlfn.LET(_xlpm.VD,
CHOOSE(
{1;2;3;4;5;6;7;8;9;10;11;12;13;14;15;16;17;18},
45658,45659,45660,45661,45662,45663,45664,45665,45711,45724,45778,45779,45785,45786,45820,45821,45965,46022),
_xlfn.LET(_xlpm.DD,
MAX(MIN($AX160,EOMONTH(BD$15,0))-MAX($AW160,BD$15),),
_xlfn.IFS(
AND(MONTH($AW160)=MONTH(BD$15),MONTH($AX160)&lt;&gt;MONTH(BD$15)),
NETWORKDAYS.INTL($AW160,$AW160+_xlpm.DD,1,_xlpm.VD),
AND(MONTH($AW160)&lt;&gt;MONTH(BD$15),MONTH($AX160)=MONTH(BD$15)),
NETWORKDAYS.INTL(($AX160)-_xlpm.DD,$AX160,1,_xlpm.VD),
AND(MONTH($AW160)&lt;MONTH(BD$15),MONTH($AX160)&gt;MONTH(BD$15)),
NETWORKDAYS.INTL((EOMONTH(BD$15-1,1))-_xlpm.DD,EOMONTH(BD$15-1,1),1,_xlpm.VD),
AND(MONTH($AW160)=MONTH(BD$15),MONTH($AX160)=MONTH(BD$15)),
NETWORKDAYS.INTL($AW160,$AX160,1,_xlpm.VD)))),0)),
$DH160="месяц",
$BP160*BD160,
$DH160="неделя",
$BP160*BD160/7*(ROUNDUP((DAY(EOMONTH(BD$15,0)))/4,0))),
0)</f>
        <v/>
      </c>
      <c r="BV160" s="125">
        <f t="array" ref="BV160">
IFERROR(
_xlfn.IFS(
$DH160="день_1",
$BP160*$BL160/($AX160-$AW160+1)*BE160*(DAY(EOMONTH(BE$15,0))),
$DH160="день_2",
$BP160/30*MAX(MIN($AX160,EOMONTH(BE$15,0))-MAX($AW160,BE$15)+1,),
$DH160="раб.день",
$BP160/30*(IFERROR(
_xlfn.LET(_xlpm.VD,
CHOOSE(
{1;2;3;4;5;6;7;8;9;10;11;12;13;14;15;16;17;18},
45658,45659,45660,45661,45662,45663,45664,45665,45711,45724,45778,45779,45785,45786,45820,45821,45965,46022),
_xlfn.LET(_xlpm.DD,
MAX(MIN($AX160,EOMONTH(BE$15,0))-MAX($AW160,BE$15),),
_xlfn.IFS(
AND(MONTH($AW160)=MONTH(BE$15),MONTH($AX160)&lt;&gt;MONTH(BE$15)),
NETWORKDAYS.INTL($AW160,$AW160+_xlpm.DD,1,_xlpm.VD),
AND(MONTH($AW160)&lt;&gt;MONTH(BE$15),MONTH($AX160)=MONTH(BE$15)),
NETWORKDAYS.INTL(($AX160)-_xlpm.DD,$AX160,1,_xlpm.VD),
AND(MONTH($AW160)&lt;MONTH(BE$15),MONTH($AX160)&gt;MONTH(BE$15)),
NETWORKDAYS.INTL((EOMONTH(BE$15-1,1))-_xlpm.DD,EOMONTH(BE$15-1,1),1,_xlpm.VD),
AND(MONTH($AW160)=MONTH(BE$15),MONTH($AX160)=MONTH(BE$15)),
NETWORKDAYS.INTL($AW160,$AX160,1,_xlpm.VD)))),0)),
$DH160="месяц",
$BP160*BE160,
$DH160="неделя",
$BP160*BE160/7*(ROUNDUP((DAY(EOMONTH(BE$15,0)))/4,0))),
0)</f>
        <v/>
      </c>
      <c r="BW160" s="125">
        <f t="array" ref="BW160">
IFERROR(
_xlfn.IFS(
$DH160="день_1",
$BP160*$BL160/($AX160-$AW160+1)*BF160*(DAY(EOMONTH(BF$15,0))),
$DH160="день_2",
$BP160/30*MAX(MIN($AX160,EOMONTH(BF$15,0))-MAX($AW160,BF$15)+1,),
$DH160="раб.день",
$BP160/30*(IFERROR(
_xlfn.LET(_xlpm.VD,
CHOOSE(
{1;2;3;4;5;6;7;8;9;10;11;12;13;14;15;16;17;18},
45658,45659,45660,45661,45662,45663,45664,45665,45711,45724,45778,45779,45785,45786,45820,45821,45965,46022),
_xlfn.LET(_xlpm.DD,
MAX(MIN($AX160,EOMONTH(BF$15,0))-MAX($AW160,BF$15),),
_xlfn.IFS(
AND(MONTH($AW160)=MONTH(BF$15),MONTH($AX160)&lt;&gt;MONTH(BF$15)),
NETWORKDAYS.INTL($AW160,$AW160+_xlpm.DD,1,_xlpm.VD),
AND(MONTH($AW160)&lt;&gt;MONTH(BF$15),MONTH($AX160)=MONTH(BF$15)),
NETWORKDAYS.INTL(($AX160)-_xlpm.DD,$AX160,1,_xlpm.VD),
AND(MONTH($AW160)&lt;MONTH(BF$15),MONTH($AX160)&gt;MONTH(BF$15)),
NETWORKDAYS.INTL((EOMONTH(BF$15-1,1))-_xlpm.DD,EOMONTH(BF$15-1,1),1,_xlpm.VD),
AND(MONTH($AW160)=MONTH(BF$15),MONTH($AX160)=MONTH(BF$15)),
NETWORKDAYS.INTL($AW160,$AX160,1,_xlpm.VD)))),0)),
$DH160="месяц",
$BP160*BF160,
$DH160="неделя",
$BP160*BF160/7*(ROUNDUP((DAY(EOMONTH(BF$15,0)))/4,0))),
0)</f>
        <v/>
      </c>
      <c r="BX160" s="125">
        <f t="array" ref="BX160">
IFERROR(
_xlfn.IFS(
$DH160="день_1",
$BP160*$BL160/($AX160-$AW160+1)*BG160*(DAY(EOMONTH(BG$15,0))),
$DH160="день_2",
$BP160/30*MAX(MIN($AX160,EOMONTH(BG$15,0))-MAX($AW160,BG$15)+1,),
$DH160="раб.день",
$BP160/30*(IFERROR(
_xlfn.LET(_xlpm.VD,
CHOOSE(
{1;2;3;4;5;6;7;8;9;10;11;12;13;14;15;16;17;18},
45658,45659,45660,45661,45662,45663,45664,45665,45711,45724,45778,45779,45785,45786,45820,45821,45965,46022),
_xlfn.LET(_xlpm.DD,
MAX(MIN($AX160,EOMONTH(BG$15,0))-MAX($AW160,BG$15),),
_xlfn.IFS(
AND(MONTH($AW160)=MONTH(BG$15),MONTH($AX160)&lt;&gt;MONTH(BG$15)),
NETWORKDAYS.INTL($AW160,$AW160+_xlpm.DD,1,_xlpm.VD),
AND(MONTH($AW160)&lt;&gt;MONTH(BG$15),MONTH($AX160)=MONTH(BG$15)),
NETWORKDAYS.INTL(($AX160)-_xlpm.DD,$AX160,1,_xlpm.VD),
AND(MONTH($AW160)&lt;MONTH(BG$15),MONTH($AX160)&gt;MONTH(BG$15)),
NETWORKDAYS.INTL((EOMONTH(BG$15-1,1))-_xlpm.DD,EOMONTH(BG$15-1,1),1,_xlpm.VD),
AND(MONTH($AW160)=MONTH(BG$15),MONTH($AX160)=MONTH(BG$15)),
NETWORKDAYS.INTL($AW160,$AX160,1,_xlpm.VD)))),0)),
$DH160="месяц",
$BP160*BG160,
$DH160="неделя",
$BP160*BG160/7*(ROUNDUP((DAY(EOMONTH(BG$15,0)))/4,0))),
0)</f>
        <v/>
      </c>
      <c r="BY160" s="125">
        <f t="array" ref="BY160">
IFERROR(
_xlfn.IFS(
$DH160="день_1",
$BP160*$BL160/($AX160-$AW160+1)*BH160*(DAY(EOMONTH(BH$15,0))),
$DH160="день_2",
$BP160/30*MAX(MIN($AX160,EOMONTH(BH$15,0))-MAX($AW160,BH$15)+1,),
$DH160="раб.день",
$BP160/30*(IFERROR(
_xlfn.LET(_xlpm.VD,
CHOOSE(
{1;2;3;4;5;6;7;8;9;10;11;12;13;14;15;16;17;18},
45658,45659,45660,45661,45662,45663,45664,45665,45711,45724,45778,45779,45785,45786,45820,45821,45965,46022),
_xlfn.LET(_xlpm.DD,
MAX(MIN($AX160,EOMONTH(BH$15,0))-MAX($AW160,BH$15),),
_xlfn.IFS(
AND(MONTH($AW160)=MONTH(BH$15),MONTH($AX160)&lt;&gt;MONTH(BH$15)),
NETWORKDAYS.INTL($AW160,$AW160+_xlpm.DD,1,_xlpm.VD),
AND(MONTH($AW160)&lt;&gt;MONTH(BH$15),MONTH($AX160)=MONTH(BH$15)),
NETWORKDAYS.INTL(($AX160)-_xlpm.DD,$AX160,1,_xlpm.VD),
AND(MONTH($AW160)&lt;MONTH(BH$15),MONTH($AX160)&gt;MONTH(BH$15)),
NETWORKDAYS.INTL((EOMONTH(BH$15-1,1))-_xlpm.DD,EOMONTH(BH$15-1,1),1,_xlpm.VD),
AND(MONTH($AW160)=MONTH(BH$15),MONTH($AX160)=MONTH(BH$15)),
NETWORKDAYS.INTL($AW160,$AX160,1,_xlpm.VD)))),0)),
$DH160="месяц",
$BP160*BH160,
$DH160="неделя",
$BP160*BH160/7*(ROUNDUP((DAY(EOMONTH(BH$15,0)))/4,0))),
0)</f>
        <v/>
      </c>
      <c r="BZ160" s="125">
        <f t="array" ref="BZ160">
IFERROR(
_xlfn.IFS(
$DH160="день_1",
$BP160*$BL160/($AX160-$AW160+1)*BI160*(DAY(EOMONTH(BI$15,0))),
$DH160="день_2",
$BP160/30*MAX(MIN($AX160,EOMONTH(BI$15,0))-MAX($AW160,BI$15)+1,),
$DH160="раб.день",
$BP160/30*(IFERROR(
_xlfn.LET(_xlpm.VD,
CHOOSE(
{1;2;3;4;5;6;7;8;9;10;11;12;13;14;15;16;17;18},
45658,45659,45660,45661,45662,45663,45664,45665,45711,45724,45778,45779,45785,45786,45820,45821,45965,46022),
_xlfn.LET(_xlpm.DD,
MAX(MIN($AX160,EOMONTH(BI$15,0))-MAX($AW160,BI$15),),
_xlfn.IFS(
AND(MONTH($AW160)=MONTH(BI$15),MONTH($AX160)&lt;&gt;MONTH(BI$15)),
NETWORKDAYS.INTL($AW160,$AW160+_xlpm.DD,1,_xlpm.VD),
AND(MONTH($AW160)&lt;&gt;MONTH(BI$15),MONTH($AX160)=MONTH(BI$15)),
NETWORKDAYS.INTL(($AX160)-_xlpm.DD,$AX160,1,_xlpm.VD),
AND(MONTH($AW160)&lt;MONTH(BI$15),MONTH($AX160)&gt;MONTH(BI$15)),
NETWORKDAYS.INTL((EOMONTH(BI$15-1,1))-_xlpm.DD,EOMONTH(BI$15-1,1),1,_xlpm.VD),
AND(MONTH($AW160)=MONTH(BI$15),MONTH($AX160)=MONTH(BI$15)),
NETWORKDAYS.INTL($AW160,$AX160,1,_xlpm.VD)))),0)),
$DH160="месяц",
$BP160*BI160,
$DH160="неделя",
$BP160*BI160/7*(ROUNDUP((DAY(EOMONTH(BI$15,0)))/4,0))),
0)</f>
        <v/>
      </c>
      <c r="CA160" s="125">
        <f t="array" ref="CA160">
IFERROR(
_xlfn.IFS(
$DH160="день_1",
$BP160*$BL160/($AX160-$AW160+1)*BJ160*(DAY(EOMONTH(BJ$15,0))),
$DH160="день_2",
$BP160/30*MAX(MIN($AX160,EOMONTH(BJ$15,0))-MAX($AW160,BJ$15)+1,),
$DH160="раб.день",
$BP160/30*(IFERROR(
_xlfn.LET(_xlpm.VD,
CHOOSE(
{1;2;3;4;5;6;7;8;9;10;11;12;13;14;15;16;17;18},
45658,45659,45660,45661,45662,45663,45664,45665,45711,45724,45778,45779,45785,45786,45820,45821,45965,46022),
_xlfn.LET(_xlpm.DD,
MAX(MIN($AX160,EOMONTH(BJ$15,0))-MAX($AW160,BJ$15),),
_xlfn.IFS(
AND(MONTH($AW160)=MONTH(BJ$15),MONTH($AX160)&lt;&gt;MONTH(BJ$15)),
NETWORKDAYS.INTL($AW160,$AW160+_xlpm.DD,1,_xlpm.VD),
AND(MONTH($AW160)&lt;&gt;MONTH(BJ$15),MONTH($AX160)=MONTH(BJ$15)),
NETWORKDAYS.INTL(($AX160)-_xlpm.DD,$AX160,1,_xlpm.VD),
AND(MONTH($AW160)&lt;MONTH(BJ$15),MONTH($AX160)&gt;MONTH(BJ$15)),
NETWORKDAYS.INTL((EOMONTH(BJ$15-1,1))-_xlpm.DD,EOMONTH(BJ$15-1,1),1,_xlpm.VD),
AND(MONTH($AW160)=MONTH(BJ$15),MONTH($AX160)=MONTH(BJ$15)),
NETWORKDAYS.INTL($AW160,$AX160,1,_xlpm.VD)))),0)),
$DH160="месяц",
$BP160*BJ160,
$DH160="неделя",
$BP160*BJ160/7*(ROUNDUP((DAY(EOMONTH(BJ$15,0)))/4,0))),
0)</f>
        <v/>
      </c>
      <c r="CB160" s="125">
        <f t="array" ref="CB160">
IFERROR(
_xlfn.IFS(
$DH160="день_1",
$BP160*$BL160/($AX160-$AW160+1)*BK160*(DAY(EOMONTH(BK$15,0))),
$DH160="день_2",
$BP160/30*MAX(MIN($AX160,EOMONTH(BK$15,0))-MAX($AW160,BK$15)+1,),
$DH160="раб.день",
$BP160/30*(IFERROR(
_xlfn.LET(_xlpm.VD,
CHOOSE(
{1;2;3;4;5;6;7;8;9;10;11;12;13;14;15;16;17;18},
45658,45659,45660,45661,45662,45663,45664,45665,45711,45724,45778,45779,45785,45786,45820,45821,45965,46022),
_xlfn.LET(_xlpm.DD,
MAX(MIN($AX160,EOMONTH(BK$15,0))-MAX($AW160,BK$15),),
_xlfn.IFS(
AND(MONTH($AW160)=MONTH(BK$15),MONTH($AX160)&lt;&gt;MONTH(BK$15)),
NETWORKDAYS.INTL($AW160,$AW160+_xlpm.DD,1,_xlpm.VD),
AND(MONTH($AW160)&lt;&gt;MONTH(BK$15),MONTH($AX160)=MONTH(BK$15)),
NETWORKDAYS.INTL(($AX160)-_xlpm.DD,$AX160,1,_xlpm.VD),
AND(MONTH($AW160)&lt;MONTH(BK$15),MONTH($AX160)&gt;MONTH(BK$15)),
NETWORKDAYS.INTL((EOMONTH(BK$15-1,1))-_xlpm.DD,EOMONTH(BK$15-1,1),1,_xlpm.VD),
AND(MONTH($AW160)=MONTH(BK$15),MONTH($AX160)=MONTH(BK$15)),
NETWORKDAYS.INTL($AW160,$AX160,1,_xlpm.VD)))),0)),
$DH160="месяц",
$BP160*BK160,
$DH160="неделя",
$BP160*BK160/7*(ROUNDUP((DAY(EOMONTH(BK$15,0)))/4,0))),
0)</f>
        <v/>
      </c>
      <c r="CC160" s="125">
        <f>SUM($BQ160:$CB160)</f>
        <v/>
      </c>
      <c r="CD160" s="126">
        <f>SUM($EH160:$EH160)</f>
        <v/>
      </c>
      <c r="CE160" s="126">
        <f>$CD160*$AB160</f>
        <v/>
      </c>
      <c r="CF160" s="126">
        <f>SUM($EK160:$EK160)</f>
        <v/>
      </c>
      <c r="CG160" s="126">
        <f>$CF160*$AB160</f>
        <v/>
      </c>
      <c r="CH160" s="126">
        <f>SUM($CC160,$CE160,$CG160)</f>
        <v/>
      </c>
      <c r="CI160" s="126">
        <f>$CH160*(1+$CM160)</f>
        <v/>
      </c>
      <c r="CJ160" s="127" t="n">
        <v>0</v>
      </c>
      <c r="CK160" s="126">
        <f>SUM($CH160:$CH160)*(1+$CJ160)</f>
        <v/>
      </c>
      <c r="CL160" s="126">
        <f>SUM($CH160:$CH160)*(1+$CM160)</f>
        <v/>
      </c>
      <c r="CM160" s="59" t="inlineStr">
        <is>
          <t>20%</t>
        </is>
      </c>
      <c r="CN160" s="59" t="n"/>
      <c r="CO160" s="72" t="n"/>
      <c r="CP160" s="59" t="n"/>
      <c r="CQ160" s="73" t="n"/>
      <c r="CR160" s="73" t="n"/>
      <c r="CS160" s="73" t="n"/>
      <c r="CT160" s="72" t="n"/>
      <c r="CU160" s="79" t="inlineStr">
        <is>
          <t> </t>
        </is>
      </c>
      <c r="CV160" s="60" t="n"/>
      <c r="CW160" s="60" t="n"/>
      <c r="CX160" s="60" t="n"/>
      <c r="CY160" s="127">
        <f>IFERROR(($CC160-$EE160)/($EE160/(1-$DQ160)),0)</f>
        <v/>
      </c>
      <c r="CZ160" s="127">
        <f>IFERROR(1-$EI160/($CE160),0)</f>
        <v/>
      </c>
      <c r="DA160" s="127">
        <f>IFERROR(1-$EL160/($CG160),0)</f>
        <v/>
      </c>
      <c r="DB160" s="126">
        <f>ROUND(IFERROR(($CI160/(1+$CM160)-$EN160),0),2)</f>
        <v/>
      </c>
      <c r="DC160" s="128" t="n"/>
      <c r="DD160" s="125" t="n"/>
      <c r="DE160" s="75" t="n">
        <v>0</v>
      </c>
      <c r="DF160" s="128" t="n"/>
      <c r="DG160" s="125">
        <f>IF($DC160=0,0,$DD160*($DC160*100%-$DE160*$DF160))*SUM($AB160:$AB160)</f>
        <v/>
      </c>
      <c r="DH160" s="129" t="inlineStr">
        <is>
          <t>месяц</t>
        </is>
      </c>
      <c r="DI160" s="130">
        <f t="array" ref="DI160">IFERROR(
IF($ES160="LisChannel",
(ROUND(((INDEX({174.625;153.888888888889;130.972222222222},MATCH($AI160,{2;3;4}),0))*$AG160*$AI160),2)),0),0)</f>
        <v/>
      </c>
      <c r="DJ160" s="130">
        <f>
_xlfn.LET(_xlpm.X,
IFERROR(
IF($ES160="НовиковТВ",
(_xlfn.LET(_xlpm.NTV,
_xlfn.LET(_xlpm.MIN,350000,
IF(SUMIFS($DI:$DI,$ES:$ES,"НовиковТВ")&lt;=_xlpm.MIN,
(SUMIFS($DI:$DI,$ES:$ES,"НовиковТВ")/(COUNTIFS($ES:$ES,"НовиковТВ")))*_xlpm.MIN/SUMIFS($DI:$DI,$ES:$ES,"НовиковТВ"),
DI160)),
_xlpm.NTV+$DG160/(1-(1-(_xlpm.NTV)*(1-$DL160)*(1-$DM160)*(1-$DN160)*(1-$DO160)*(1-$DP160)/_xlpm.NTV))))/(1+$EP160),
$DI160+$DG160/(1-(1-($DI160)*(1-$DL160)*(1-$DM160)*(1-$DN160)*(1-$DO160)*(1-$DP160)/$DI160))),
0),
_xlpm.X*(1+$CM160)*(1+$CW160)-_xlpm.X*(1+$CM160)+_xlpm.X)</f>
        <v/>
      </c>
      <c r="DK160" s="125" t="inlineStr">
        <is>
          <t>послед.</t>
        </is>
      </c>
      <c r="DL160" s="63" t="n">
        <v>0</v>
      </c>
      <c r="DM160" s="63" t="n">
        <v>0</v>
      </c>
      <c r="DN160" s="63" t="n">
        <v>0</v>
      </c>
      <c r="DO160" s="63" t="n">
        <v>0</v>
      </c>
      <c r="DP160" s="63" t="n">
        <v>0</v>
      </c>
      <c r="DQ160" s="63">
        <f t="array" ref="DQ160">IFERROR(_xlfn.IFS(
$DK160="послед.",1-(1-$DL160)*(1-$DM160)*(1-$DN160)*(1-$DO160)*(1-$DP160),
$DK160="сумм.",$DL160+$DM160+$DN160+$DO160+$DP160),
0)</f>
        <v/>
      </c>
      <c r="DR160" s="125">
        <f t="array" ref="DR160">
IFERROR(
_xlfn.IFS(
$BL160=0,
0,
$BL160&gt;0,
_xlfn.IFS($DK160="послед.",
$DJ160*(1-$DL160)*(1-$DM160)*(1-$DN160)*(1-$DO160)*(1-$DP160),
$DK160="сумм.",
$DJ160*(1-($DL160+$DM160+$DN160+$DO160+$DP160)))),0)</f>
        <v/>
      </c>
      <c r="DS160" s="125">
        <f t="array" ref="DS160">
IFERROR(_xlfn.IFS(
$DH160="день_1",
$DR160*$BL160/($AX160-$AW160+1)*AZ160*(DAY(EOMONTH(AZ$15,0))),
$DH160="день_2",
$DR160/30*MAX(MIN($AX160,EOMONTH(AZ$15,0))-MAX($AW160,AZ$15)+1,),
$DH160="раб.день",
$DR160/30*(IFERROR(
_xlfn.LET(_xlpm.VD,
CHOOSE(
{1;2;3;4;5;6;7;8;9;10;11;12;13;14;15;16;17;18},
45658,45659,45660,45661,45662,45663,45664,45665,45711,45724,45778,45779,45785,45786,45820,45821,45965,46022),
_xlfn.LET(_xlpm.DD,
MAX(MIN($AX160,EOMONTH(AZ$15,0))-MAX($AW160,AZ$15),),
_xlfn.IFS(
AND(MONTH($AW160)=MONTH(AZ$15),MONTH($AX160)&lt;&gt;MONTH(AZ$15)),
NETWORKDAYS.INTL($AW160,$AW160+_xlpm.DD,1,_xlpm.VD),
AND(MONTH($AW160)&lt;&gt;MONTH(AZ$15),MONTH($AX160)=MONTH(AZ$15)),
NETWORKDAYS.INTL(($AX160)-_xlpm.DD,$AX160,1,_xlpm.VD),
AND(MONTH($AW160)&lt;MONTH(AZ$15),MONTH($AX160)&gt;MONTH(AZ$15)),
NETWORKDAYS.INTL((EOMONTH(AZ$15-1,1))-_xlpm.DD,EOMONTH(AZ$15-1,1),1,_xlpm.VD),
AND(MONTH($AW160)=MONTH(AZ$15),MONTH($AX160)=MONTH(AZ$15)),
NETWORKDAYS.INTL($AW160,$AX160,1,_xlpm.VD)))),0)),
$DH160="месяц",
$DR160*AZ160,
$DH160="неделя",
$DR160*AZ160/7*(ROUNDUP((DAY(EOMONTH(AZ$15,0)))/4,0))),
0)</f>
        <v/>
      </c>
      <c r="DT160" s="125">
        <f t="array" ref="DT160">
IFERROR(_xlfn.IFS(
$DH160="день_1",
$DR160*$BL160/($AX160-$AW160+1)*BA160*(DAY(EOMONTH(BA$15,0))),
$DH160="день_2",
$DR160/30*MAX(MIN($AX160,EOMONTH(BA$15,0))-MAX($AW160,BA$15)+1,),
$DH160="раб.день",
$DR160/30*(IFERROR(
_xlfn.LET(_xlpm.VD,
CHOOSE(
{1;2;3;4;5;6;7;8;9;10;11;12;13;14;15;16;17;18},
45658,45659,45660,45661,45662,45663,45664,45665,45711,45724,45778,45779,45785,45786,45820,45821,45965,46022),
_xlfn.LET(_xlpm.DD,
MAX(MIN($AX160,EOMONTH(BA$15,0))-MAX($AW160,BA$15),),
_xlfn.IFS(
AND(MONTH($AW160)=MONTH(BA$15),MONTH($AX160)&lt;&gt;MONTH(BA$15)),
NETWORKDAYS.INTL($AW160,$AW160+_xlpm.DD,1,_xlpm.VD),
AND(MONTH($AW160)&lt;&gt;MONTH(BA$15),MONTH($AX160)=MONTH(BA$15)),
NETWORKDAYS.INTL(($AX160)-_xlpm.DD,$AX160,1,_xlpm.VD),
AND(MONTH($AW160)&lt;MONTH(BA$15),MONTH($AX160)&gt;MONTH(BA$15)),
NETWORKDAYS.INTL((EOMONTH(BA$15-1,1))-_xlpm.DD,EOMONTH(BA$15-1,1),1,_xlpm.VD),
AND(MONTH($AW160)=MONTH(BA$15),MONTH($AX160)=MONTH(BA$15)),
NETWORKDAYS.INTL($AW160,$AX160,1,_xlpm.VD)))),0)),
$DH160="месяц",
$DR160*BA160,
$DH160="неделя",
$DR160*BA160/7*(ROUNDUP((DAY(EOMONTH(BA$15,0)))/4,0))),
0)</f>
        <v/>
      </c>
      <c r="DU160" s="125">
        <f t="array" ref="DU160">
IFERROR(_xlfn.IFS(
$DH160="день_1",
$DR160*$BL160/($AX160-$AW160+1)*BB160*(DAY(EOMONTH(BB$15,0))),
$DH160="день_2",
$DR160/30*MAX(MIN($AX160,EOMONTH(BB$15,0))-MAX($AW160,BB$15)+1,),
$DH160="раб.день",
$DR160/30*(IFERROR(
_xlfn.LET(_xlpm.VD,
CHOOSE(
{1;2;3;4;5;6;7;8;9;10;11;12;13;14;15;16;17;18},
45658,45659,45660,45661,45662,45663,45664,45665,45711,45724,45778,45779,45785,45786,45820,45821,45965,46022),
_xlfn.LET(_xlpm.DD,
MAX(MIN($AX160,EOMONTH(BB$15,0))-MAX($AW160,BB$15),),
_xlfn.IFS(
AND(MONTH($AW160)=MONTH(BB$15),MONTH($AX160)&lt;&gt;MONTH(BB$15)),
NETWORKDAYS.INTL($AW160,$AW160+_xlpm.DD,1,_xlpm.VD),
AND(MONTH($AW160)&lt;&gt;MONTH(BB$15),MONTH($AX160)=MONTH(BB$15)),
NETWORKDAYS.INTL(($AX160)-_xlpm.DD,$AX160,1,_xlpm.VD),
AND(MONTH($AW160)&lt;MONTH(BB$15),MONTH($AX160)&gt;MONTH(BB$15)),
NETWORKDAYS.INTL((EOMONTH(BB$15-1,1))-_xlpm.DD,EOMONTH(BB$15-1,1),1,_xlpm.VD),
AND(MONTH($AW160)=MONTH(BB$15),MONTH($AX160)=MONTH(BB$15)),
NETWORKDAYS.INTL($AW160,$AX160,1,_xlpm.VD)))),0)),
$DH160="месяц",
$DR160*BB160,
$DH160="неделя",
$DR160*BB160/7*(ROUNDUP((DAY(EOMONTH(BB$15,0)))/4,0))),
0)</f>
        <v/>
      </c>
      <c r="DV160" s="125">
        <f t="array" ref="DV160">
IFERROR(_xlfn.IFS(
$DH160="день_1",
$DR160*$BL160/($AX160-$AW160+1)*BC160*(DAY(EOMONTH(BC$15,0))),
$DH160="день_2",
$DR160/30*MAX(MIN($AX160,EOMONTH(BC$15,0))-MAX($AW160,BC$15)+1,),
$DH160="раб.день",
$DR160/30*(IFERROR(
_xlfn.LET(_xlpm.VD,
CHOOSE(
{1;2;3;4;5;6;7;8;9;10;11;12;13;14;15;16;17;18},
45658,45659,45660,45661,45662,45663,45664,45665,45711,45724,45778,45779,45785,45786,45820,45821,45965,46022),
_xlfn.LET(_xlpm.DD,
MAX(MIN($AX160,EOMONTH(BC$15,0))-MAX($AW160,BC$15),),
_xlfn.IFS(
AND(MONTH($AW160)=MONTH(BC$15),MONTH($AX160)&lt;&gt;MONTH(BC$15)),
NETWORKDAYS.INTL($AW160,$AW160+_xlpm.DD,1,_xlpm.VD),
AND(MONTH($AW160)&lt;&gt;MONTH(BC$15),MONTH($AX160)=MONTH(BC$15)),
NETWORKDAYS.INTL(($AX160)-_xlpm.DD,$AX160,1,_xlpm.VD),
AND(MONTH($AW160)&lt;MONTH(BC$15),MONTH($AX160)&gt;MONTH(BC$15)),
NETWORKDAYS.INTL((EOMONTH(BC$15-1,1))-_xlpm.DD,EOMONTH(BC$15-1,1),1,_xlpm.VD),
AND(MONTH($AW160)=MONTH(BC$15),MONTH($AX160)=MONTH(BC$15)),
NETWORKDAYS.INTL($AW160,$AX160,1,_xlpm.VD)))),0)),
$DH160="месяц",
$DR160*BC160,
$DH160="неделя",
$DR160*BC160/7*(ROUNDUP((DAY(EOMONTH(BC$15,0)))/4,0))),
0)</f>
        <v/>
      </c>
      <c r="DW160" s="125">
        <f t="array" ref="DW160">
IFERROR(_xlfn.IFS(
$DH160="день_1",
$DR160*$BL160/($AX160-$AW160+1)*BD160*(DAY(EOMONTH(BD$15,0))),
$DH160="день_2",
$DR160/30*MAX(MIN($AX160,EOMONTH(BD$15,0))-MAX($AW160,BD$15)+1,),
$DH160="раб.день",
$DR160/30*(IFERROR(
_xlfn.LET(_xlpm.VD,
CHOOSE(
{1;2;3;4;5;6;7;8;9;10;11;12;13;14;15;16;17;18},
45658,45659,45660,45661,45662,45663,45664,45665,45711,45724,45778,45779,45785,45786,45820,45821,45965,46022),
_xlfn.LET(_xlpm.DD,
MAX(MIN($AX160,EOMONTH(BD$15,0))-MAX($AW160,BD$15),),
_xlfn.IFS(
AND(MONTH($AW160)=MONTH(BD$15),MONTH($AX160)&lt;&gt;MONTH(BD$15)),
NETWORKDAYS.INTL($AW160,$AW160+_xlpm.DD,1,_xlpm.VD),
AND(MONTH($AW160)&lt;&gt;MONTH(BD$15),MONTH($AX160)=MONTH(BD$15)),
NETWORKDAYS.INTL(($AX160)-_xlpm.DD,$AX160,1,_xlpm.VD),
AND(MONTH($AW160)&lt;MONTH(BD$15),MONTH($AX160)&gt;MONTH(BD$15)),
NETWORKDAYS.INTL((EOMONTH(BD$15-1,1))-_xlpm.DD,EOMONTH(BD$15-1,1),1,_xlpm.VD),
AND(MONTH($AW160)=MONTH(BD$15),MONTH($AX160)=MONTH(BD$15)),
NETWORKDAYS.INTL($AW160,$AX160,1,_xlpm.VD)))),0)),
$DH160="месяц",
$DR160*BD160,
$DH160="неделя",
$DR160*BD160/7*(ROUNDUP((DAY(EOMONTH(BD$15,0)))/4,0))),
0)</f>
        <v/>
      </c>
      <c r="DX160" s="125">
        <f t="array" ref="DX160">
IFERROR(_xlfn.IFS(
$DH160="день_1",
$DR160*$BL160/($AX160-$AW160+1)*BE160*(DAY(EOMONTH(BE$15,0))),
$DH160="день_2",
$DR160/30*MAX(MIN($AX160,EOMONTH(BE$15,0))-MAX($AW160,BE$15)+1,),
$DH160="раб.день",
$DR160/30*(IFERROR(
_xlfn.LET(_xlpm.VD,
CHOOSE(
{1;2;3;4;5;6;7;8;9;10;11;12;13;14;15;16;17;18},
45658,45659,45660,45661,45662,45663,45664,45665,45711,45724,45778,45779,45785,45786,45820,45821,45965,46022),
_xlfn.LET(_xlpm.DD,
MAX(MIN($AX160,EOMONTH(BE$15,0))-MAX($AW160,BE$15),),
_xlfn.IFS(
AND(MONTH($AW160)=MONTH(BE$15),MONTH($AX160)&lt;&gt;MONTH(BE$15)),
NETWORKDAYS.INTL($AW160,$AW160+_xlpm.DD,1,_xlpm.VD),
AND(MONTH($AW160)&lt;&gt;MONTH(BE$15),MONTH($AX160)=MONTH(BE$15)),
NETWORKDAYS.INTL(($AX160)-_xlpm.DD,$AX160,1,_xlpm.VD),
AND(MONTH($AW160)&lt;MONTH(BE$15),MONTH($AX160)&gt;MONTH(BE$15)),
NETWORKDAYS.INTL((EOMONTH(BE$15-1,1))-_xlpm.DD,EOMONTH(BE$15-1,1),1,_xlpm.VD),
AND(MONTH($AW160)=MONTH(BE$15),MONTH($AX160)=MONTH(BE$15)),
NETWORKDAYS.INTL($AW160,$AX160,1,_xlpm.VD)))),0)),
$DH160="месяц",
$DR160*BE160,
$DH160="неделя",
$DR160*BE160/7*(ROUNDUP((DAY(EOMONTH(BE$15,0)))/4,0))),
0)</f>
        <v/>
      </c>
      <c r="DY160" s="125">
        <f t="array" ref="DY160">
IFERROR(_xlfn.IFS(
$DH160="день_1",
$DR160*$BL160/($AX160-$AW160+1)*BF160*(DAY(EOMONTH(BF$15,0))),
$DH160="день_2",
$DR160/30*MAX(MIN($AX160,EOMONTH(BF$15,0))-MAX($AW160,BF$15)+1,),
$DH160="раб.день",
$DR160/30*(IFERROR(
_xlfn.LET(_xlpm.VD,
CHOOSE(
{1;2;3;4;5;6;7;8;9;10;11;12;13;14;15;16;17;18},
45658,45659,45660,45661,45662,45663,45664,45665,45711,45724,45778,45779,45785,45786,45820,45821,45965,46022),
_xlfn.LET(_xlpm.DD,
MAX(MIN($AX160,EOMONTH(BF$15,0))-MAX($AW160,BF$15),),
_xlfn.IFS(
AND(MONTH($AW160)=MONTH(BF$15),MONTH($AX160)&lt;&gt;MONTH(BF$15)),
NETWORKDAYS.INTL($AW160,$AW160+_xlpm.DD,1,_xlpm.VD),
AND(MONTH($AW160)&lt;&gt;MONTH(BF$15),MONTH($AX160)=MONTH(BF$15)),
NETWORKDAYS.INTL(($AX160)-_xlpm.DD,$AX160,1,_xlpm.VD),
AND(MONTH($AW160)&lt;MONTH(BF$15),MONTH($AX160)&gt;MONTH(BF$15)),
NETWORKDAYS.INTL((EOMONTH(BF$15-1,1))-_xlpm.DD,EOMONTH(BF$15-1,1),1,_xlpm.VD),
AND(MONTH($AW160)=MONTH(BF$15),MONTH($AX160)=MONTH(BF$15)),
NETWORKDAYS.INTL($AW160,$AX160,1,_xlpm.VD)))),0)),
$DH160="месяц",
$DR160*BF160,
$DH160="неделя",
$DR160*BF160/7*(ROUNDUP((DAY(EOMONTH(BF$15,0)))/4,0))),
0)</f>
        <v/>
      </c>
      <c r="DZ160" s="125">
        <f t="array" ref="DZ160">
IFERROR(_xlfn.IFS(
$DH160="день_1",
$DR160*$BL160/($AX160-$AW160+1)*BG160*(DAY(EOMONTH(BG$15,0))),
$DH160="день_2",
$DR160/30*MAX(MIN($AX160,EOMONTH(BG$15,0))-MAX($AW160,BG$15)+1,),
$DH160="раб.день",
$DR160/30*(IFERROR(
_xlfn.LET(_xlpm.VD,
CHOOSE(
{1;2;3;4;5;6;7;8;9;10;11;12;13;14;15;16;17;18},
45658,45659,45660,45661,45662,45663,45664,45665,45711,45724,45778,45779,45785,45786,45820,45821,45965,46022),
_xlfn.LET(_xlpm.DD,
MAX(MIN($AX160,EOMONTH(BG$15,0))-MAX($AW160,BG$15),),
_xlfn.IFS(
AND(MONTH($AW160)=MONTH(BG$15),MONTH($AX160)&lt;&gt;MONTH(BG$15)),
NETWORKDAYS.INTL($AW160,$AW160+_xlpm.DD,1,_xlpm.VD),
AND(MONTH($AW160)&lt;&gt;MONTH(BG$15),MONTH($AX160)=MONTH(BG$15)),
NETWORKDAYS.INTL(($AX160)-_xlpm.DD,$AX160,1,_xlpm.VD),
AND(MONTH($AW160)&lt;MONTH(BG$15),MONTH($AX160)&gt;MONTH(BG$15)),
NETWORKDAYS.INTL((EOMONTH(BG$15-1,1))-_xlpm.DD,EOMONTH(BG$15-1,1),1,_xlpm.VD),
AND(MONTH($AW160)=MONTH(BG$15),MONTH($AX160)=MONTH(BG$15)),
NETWORKDAYS.INTL($AW160,$AX160,1,_xlpm.VD)))),0)),
$DH160="месяц",
$DR160*BG160,
$DH160="неделя",
$DR160*BG160/7*(ROUNDUP((DAY(EOMONTH(BG$15,0)))/4,0))),
0)</f>
        <v/>
      </c>
      <c r="EA160" s="125">
        <f t="array" ref="EA160">
IFERROR(_xlfn.IFS(
$DH160="день_1",
$DR160*$BL160/($AX160-$AW160+1)*BH160*(DAY(EOMONTH(BH$15,0))),
$DH160="день_2",
$DR160/30*MAX(MIN($AX160,EOMONTH(BH$15,0))-MAX($AW160,BH$15)+1,),
$DH160="раб.день",
$DR160/30*(IFERROR(
_xlfn.LET(_xlpm.VD,
CHOOSE(
{1;2;3;4;5;6;7;8;9;10;11;12;13;14;15;16;17;18},
45658,45659,45660,45661,45662,45663,45664,45665,45711,45724,45778,45779,45785,45786,45820,45821,45965,46022),
_xlfn.LET(_xlpm.DD,
MAX(MIN($AX160,EOMONTH(BH$15,0))-MAX($AW160,BH$15),),
_xlfn.IFS(
AND(MONTH($AW160)=MONTH(BH$15),MONTH($AX160)&lt;&gt;MONTH(BH$15)),
NETWORKDAYS.INTL($AW160,$AW160+_xlpm.DD,1,_xlpm.VD),
AND(MONTH($AW160)&lt;&gt;MONTH(BH$15),MONTH($AX160)=MONTH(BH$15)),
NETWORKDAYS.INTL(($AX160)-_xlpm.DD,$AX160,1,_xlpm.VD),
AND(MONTH($AW160)&lt;MONTH(BH$15),MONTH($AX160)&gt;MONTH(BH$15)),
NETWORKDAYS.INTL((EOMONTH(BH$15-1,1))-_xlpm.DD,EOMONTH(BH$15-1,1),1,_xlpm.VD),
AND(MONTH($AW160)=MONTH(BH$15),MONTH($AX160)=MONTH(BH$15)),
NETWORKDAYS.INTL($AW160,$AX160,1,_xlpm.VD)))),0)),
$DH160="месяц",
$DR160*BH160,
$DH160="неделя",
$DR160*BH160/7*(ROUNDUP((DAY(EOMONTH(BH$15,0)))/4,0))),
0)</f>
        <v/>
      </c>
      <c r="EB160" s="125">
        <f t="array" ref="EB160">
IFERROR(_xlfn.IFS(
$DH160="день_1",
$DR160*$BL160/($AX160-$AW160+1)*BI160*(DAY(EOMONTH(BI$15,0))),
$DH160="день_2",
$DR160/30*MAX(MIN($AX160,EOMONTH(BI$15,0))-MAX($AW160,BI$15)+1,),
$DH160="раб.день",
$DR160/30*(IFERROR(
_xlfn.LET(_xlpm.VD,
CHOOSE(
{1;2;3;4;5;6;7;8;9;10;11;12;13;14;15;16;17;18},
45658,45659,45660,45661,45662,45663,45664,45665,45711,45724,45778,45779,45785,45786,45820,45821,45965,46022),
_xlfn.LET(_xlpm.DD,
MAX(MIN($AX160,EOMONTH(BI$15,0))-MAX($AW160,BI$15),),
_xlfn.IFS(
AND(MONTH($AW160)=MONTH(BI$15),MONTH($AX160)&lt;&gt;MONTH(BI$15)),
NETWORKDAYS.INTL($AW160,$AW160+_xlpm.DD,1,_xlpm.VD),
AND(MONTH($AW160)&lt;&gt;MONTH(BI$15),MONTH($AX160)=MONTH(BI$15)),
NETWORKDAYS.INTL(($AX160)-_xlpm.DD,$AX160,1,_xlpm.VD),
AND(MONTH($AW160)&lt;MONTH(BI$15),MONTH($AX160)&gt;MONTH(BI$15)),
NETWORKDAYS.INTL((EOMONTH(BI$15-1,1))-_xlpm.DD,EOMONTH(BI$15-1,1),1,_xlpm.VD),
AND(MONTH($AW160)=MONTH(BI$15),MONTH($AX160)=MONTH(BI$15)),
NETWORKDAYS.INTL($AW160,$AX160,1,_xlpm.VD)))),0)),
$DH160="месяц",
$DR160*BI160,
$DH160="неделя",
$DR160*BI160/7*(ROUNDUP((DAY(EOMONTH(BI$15,0)))/4,0))),
0)</f>
        <v/>
      </c>
      <c r="EC160" s="125">
        <f t="array" ref="EC160">
IFERROR(_xlfn.IFS(
$DH160="день_1",
$DR160*$BL160/($AX160-$AW160+1)*BJ160*(DAY(EOMONTH(BJ$15,0))),
$DH160="день_2",
$DR160/30*MAX(MIN($AX160,EOMONTH(BJ$15,0))-MAX($AW160,BJ$15)+1,),
$DH160="раб.день",
$DR160/30*(IFERROR(
_xlfn.LET(_xlpm.VD,
CHOOSE(
{1;2;3;4;5;6;7;8;9;10;11;12;13;14;15;16;17;18},
45658,45659,45660,45661,45662,45663,45664,45665,45711,45724,45778,45779,45785,45786,45820,45821,45965,46022),
_xlfn.LET(_xlpm.DD,
MAX(MIN($AX160,EOMONTH(BJ$15,0))-MAX($AW160,BJ$15),),
_xlfn.IFS(
AND(MONTH($AW160)=MONTH(BJ$15),MONTH($AX160)&lt;&gt;MONTH(BJ$15)),
NETWORKDAYS.INTL($AW160,$AW160+_xlpm.DD,1,_xlpm.VD),
AND(MONTH($AW160)&lt;&gt;MONTH(BJ$15),MONTH($AX160)=MONTH(BJ$15)),
NETWORKDAYS.INTL(($AX160)-_xlpm.DD,$AX160,1,_xlpm.VD),
AND(MONTH($AW160)&lt;MONTH(BJ$15),MONTH($AX160)&gt;MONTH(BJ$15)),
NETWORKDAYS.INTL((EOMONTH(BJ$15-1,1))-_xlpm.DD,EOMONTH(BJ$15-1,1),1,_xlpm.VD),
AND(MONTH($AW160)=MONTH(BJ$15),MONTH($AX160)=MONTH(BJ$15)),
NETWORKDAYS.INTL($AW160,$AX160,1,_xlpm.VD)))),0)),
$DH160="месяц",
$DR160*BJ160,
$DH160="неделя",
$DR160*BJ160/7*(ROUNDUP((DAY(EOMONTH(BJ$15,0)))/4,0))),
0)</f>
        <v/>
      </c>
      <c r="ED160" s="125">
        <f t="array" ref="ED160">
IFERROR(_xlfn.IFS(
$DH160="день_1",
$DR160*$BL160/($AX160-$AW160+1)*BK160*(DAY(EOMONTH(BK$15,0))),
$DH160="день_2",
$DR160/30*MAX(MIN($AX160,EOMONTH(BK$15,0))-MAX($AW160,BK$15)+1,),
$DH160="раб.день",
$DR160/30*(IFERROR(
_xlfn.LET(_xlpm.VD,
CHOOSE(
{1;2;3;4;5;6;7;8;9;10;11;12;13;14;15;16;17;18},
45658,45659,45660,45661,45662,45663,45664,45665,45711,45724,45778,45779,45785,45786,45820,45821,45965,46022),
_xlfn.LET(_xlpm.DD,
MAX(MIN($AX160,EOMONTH(BK$15,0))-MAX($AW160,BK$15),),
_xlfn.IFS(
AND(MONTH($AW160)=MONTH(BK$15),MONTH($AX160)&lt;&gt;MONTH(BK$15)),
NETWORKDAYS.INTL($AW160,$AW160+_xlpm.DD,1,_xlpm.VD),
AND(MONTH($AW160)&lt;&gt;MONTH(BK$15),MONTH($AX160)=MONTH(BK$15)),
NETWORKDAYS.INTL(($AX160)-_xlpm.DD,$AX160,1,_xlpm.VD),
AND(MONTH($AW160)&lt;MONTH(BK$15),MONTH($AX160)&gt;MONTH(BK$15)),
NETWORKDAYS.INTL((EOMONTH(BK$15-1,1))-_xlpm.DD,EOMONTH(BK$15-1,1),1,_xlpm.VD),
AND(MONTH($AW160)=MONTH(BK$15),MONTH($AX160)=MONTH(BK$15)),
NETWORKDAYS.INTL($AW160,$AX160,1,_xlpm.VD)))),0)),
$DH160="месяц",
$DR160*BK160,
$DH160="неделя",
$DR160*BK160/7*(ROUNDUP((DAY(EOMONTH(BK$15,0)))/4,0))),
0)</f>
        <v/>
      </c>
      <c r="EE160" s="125">
        <f>SUM($DS160,$DT160,$DU160,$DV160,$DW160,$DX160,$DY160,$DZ160,$EA160,$EB160,$EC160,$ED160)</f>
        <v/>
      </c>
      <c r="EF160" s="125">
        <f>IFERROR(ROUND($EE160*(1+$EP160),2),0)</f>
        <v/>
      </c>
      <c r="EG160" s="128" t="n">
        <v>1</v>
      </c>
      <c r="EH160" s="126" t="n">
        <v>0</v>
      </c>
      <c r="EI160" s="126">
        <f>ROUND(SUM($EH160:$EH160)*SUM($AB160:$AB160)*$EG160,2)</f>
        <v/>
      </c>
      <c r="EJ160" s="126">
        <f>ROUND($EI160*(1+$EP160),2)</f>
        <v/>
      </c>
      <c r="EK160" s="126" t="n">
        <v>0</v>
      </c>
      <c r="EL160" s="126">
        <f>ROUND(SUM($EK160:$EK160)*SUM($AB160:$AB160)*$EG160,2)</f>
        <v/>
      </c>
      <c r="EM160" s="126">
        <f>ROUND($EL160*(1+$EP160),2)</f>
        <v/>
      </c>
      <c r="EN160" s="126">
        <f>SUM($EE160,$EI160,$EL160)</f>
        <v/>
      </c>
      <c r="EO160" s="126">
        <f>SUM($EF160,$EJ160,$EM160)</f>
        <v/>
      </c>
      <c r="EP160" s="59" t="inlineStr">
        <is>
          <t>20%</t>
        </is>
      </c>
      <c r="EQ160" s="59" t="n"/>
      <c r="ER160" s="60">
        <f t="array" ref="ER160">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MATCH(ES160,
{"AMS";"RussOutdoor";"HD Outdoor";"Ingroup";"IQ";"Ledproduction";"LisChannel";"Logic";"Media-PPL";"NovikovTV | НовиковТВ";"SMA";"SOK";"КрокусТВ | CrocusTV | IndoorTV";"Сити";"ТЯК Москва"},
0)),"")</f>
        <v/>
      </c>
      <c r="ES160" s="60" t="n"/>
      <c r="ET160" s="60">
        <f t="array" ref="ET160">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MATCH(ES160,
{"AMS";"RussOutdoor";"HD Outdoor";"Ingroup";"IQ";"Ledproduction";"LisChannel";"Logic";"Media-PPL";"NovikovTV | НовиковТВ";"SMA";"SOK";"КрокусТВ | CrocusTV | IndoorTV";"Сити";"ТЯК Москва"},
0)),"")</f>
        <v/>
      </c>
      <c r="EU160" s="60" t="n"/>
      <c r="EV160" s="60" t="n"/>
      <c r="EX160" s="110">
        <f t="array" ref="EX160">
($AR160/30
+N("ТРАФИК ПЛОЩАДКИ"))*
(IFERROR(
_xlfn.LET(
_xlpm.GPR,
HLOOKUP($L160,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(MATCH($T160,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IF($Q160="цифровой",_xlpm.GPR/$AG160,_xlpm.GPR/60)),
0)
+N("DWELL TIME"))*
(IF($AB160=0,0,IF($AB160=1,0.3,IF($AB160=2,0.5,IF($AB160&gt;2,1))))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_xlfn.IFS($AC160="да",1.2,$AC160="нет",1)*
_xlfn.IFS($AD160="да",1.2,$AD160="нет",1)*
IF(R160="статический",1,1.2)*
$X160*
INDEX(
{1.2;1;1.2;1.2;1;1.2;1.2;1.2;1.2;1.2;1.2;1;1.2;1.2;1.2;1.2;1;1;1.2;1.2;1.2;1;1;1;1;1.2;1.2;1.2;1.2;1;1;1;1;1.2;1.2;1.2;1.2;1.2;1.2;1.2;1.2;1;1;1.2;1;1;1;1;1.5;1;1;1.5;1.5;1.2},
MATCH($Q160,_xlpm.MI,0)))&gt;{0.02;0.04;0.06;0.1;0.2;0.4;0.6;0.8;1;2;4;6})),
{0;1;2;3;4;5;6;7;8;9;10;11;12},
0)))
+N("КОЭФФИЦИЕНТ КОНТАКТА"))))*
(_xlfn.IFS($X160&lt;0.1,$X160/1000,$X160&gt;25,5.2,AND($X160&gt;=0.1,$X160&lt;=25),(($X160*2+0.1)/10)*($X160/10)))*
IFERROR((_xlfn.LET(
_xlpm.MA,
{0;0.8;0.85;0.9;0.95;1},
_xlpm.MAA,
{0;1;2;3;4;5},
INDEX(_xlpm.MA,MATCH(SUMPRODUCT(--((IF(ROUND(_xlpm.MAA,1)&gt;5,5,ROUND($AB160,1)))&gt;{0;1;2;3;4;5})),_xlpm.MAA,0)))
+N("КОЭФФИЦИЕНТ КОЛ-ВО КОНСТРУКЦИЙ")),1)*
$AB160,0))*
(IF($Q160="цифровой",$AG160/15*$AI160,1)
+N("ДЛЯ ЦИФРЫ"))</f>
        <v/>
      </c>
      <c r="EY160" s="110">
        <f>IFERROR(EX160*AY160,0)</f>
        <v/>
      </c>
      <c r="EZ160" s="131">
        <f>IFERROR(DP160/EY160*1000,0)</f>
        <v/>
      </c>
      <c r="FA160" s="112">
        <f>IFERROR(FC160/FB160,0)</f>
        <v/>
      </c>
      <c r="FB160" s="112">
        <f>IFERROR((FC160/(EY160/FF160*#REF!))*0.825,0)</f>
        <v/>
      </c>
      <c r="FC160" s="112">
        <f>IFERROR(((EX160*30/AR160)*100)/30,0)</f>
        <v/>
      </c>
      <c r="FD160" s="112">
        <f>IFERROR(EY160/G160*100%,0)</f>
        <v/>
      </c>
      <c r="FE160" s="112">
        <f>IFERROR(FD160/FC160*100%,0)</f>
        <v/>
      </c>
      <c r="FF160" s="110">
        <f>IFERROR(AR160/30*AY160,0)</f>
        <v/>
      </c>
    </row>
    <row r="161" ht="13" customHeight="1">
      <c r="A161" s="59" t="n"/>
      <c r="B161" s="60" t="n"/>
      <c r="C161" s="60" t="n"/>
      <c r="D161" s="60">
        <f t="array" ref="D161">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MATCH($E161,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61" s="60">
        <f t="array" ref="E161">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MATCH($F161,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61" s="60" t="inlineStr"/>
      <c r="G161" s="60" t="n"/>
      <c r="H161" s="60">
        <f t="array" ref="H161">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MATCH($I161,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61" s="60" t="n"/>
      <c r="J161" s="60" t="n"/>
      <c r="K161" s="60" t="n"/>
      <c r="L161" s="60" t="n"/>
      <c r="M161" s="60" t="n"/>
      <c r="N161" s="60" t="n"/>
      <c r="O161" s="60" t="n"/>
      <c r="P161" s="60">
        <f t="array" ref="P161">
_xlfn.IFS(
ISNUMBER(MATCH($Q161,{"шелфбаннер","разделитель","монетница","чековая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ISNUMBER(MATCH($Q161,{"LED/LCD","видеокулер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ISNUMBER(MATCH($Q161,{"автомобиль","машина","выставочное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ISNUMBER(MATCH($Q161,{"билборд","лифтовая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ISNUMBER(MATCH($Q161,{"навигация","подвесной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ISNUMBER(MATCH($Q161,{"движущаяся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ISNUMBER(MATCH($Q161,{"каталог","журнал"},)),
"Пресса",
$Q161="","")</f>
        <v/>
      </c>
      <c r="Q161" s="60" t="n"/>
      <c r="R161" s="60">
        <f t="array" ref="R161">
IFERROR(
_xlfn.IFS(
OR(ISNUMBER(MATCH($Q161,{"экспозиция","макет","стенд","автостенд","авто стенд","выставочное пространство","выставочные стенды","модульные выставочные стенды","3Д конструкция","3D конструкция"},)),P161="Экспонирование"),
"нестандартный",
ISNUMBER(MATCH($Q161,{"скроллер","призматрон"},)),
"динамический",
$P161="Видео",
"цифровой",
OR($P161="Пресса",$P161="Щит",$P161="POSm",$P161="Подвес",$P161="Брендирование/оклейка"),
"статический"),"")</f>
        <v/>
      </c>
      <c r="S161" s="59" t="n"/>
      <c r="T161" s="60" t="n"/>
      <c r="U161" s="60" t="n"/>
      <c r="V161" s="60">
        <f>
IF(P161="Видео",
"цифровой постер/ролик",
IF(ISNUMBER(MATCH(Q161,{"короб световой","короб световой | лайтбокс","короб световой | кристалайт","лайтбокс","лайт бокс","кристалайт","LB","lightbox"},)),
"бэклит",
IF(P161="Брендирование/оклейка",
"перфарированная пленка/самоклейка",
IF(P161="Экспонирование",
"под запрос",
IF(P161="Подвес",
"баннер/ткань",
"")))))</f>
        <v/>
      </c>
      <c r="W161" s="59" t="n"/>
      <c r="X161" s="59" t="n"/>
      <c r="Y161" s="59" t="n"/>
      <c r="Z161" s="61" t="n"/>
      <c r="AA161" s="61" t="n"/>
      <c r="AB161" s="61">
        <f>IF(BL161&gt;0,Z161,0)</f>
        <v/>
      </c>
      <c r="AC161" s="59" t="n"/>
      <c r="AD161" s="59" t="n"/>
      <c r="AE161" s="59" t="n"/>
      <c r="AF161" s="59" t="n"/>
      <c r="AG161" s="59" t="n"/>
      <c r="AH161" s="59" t="n"/>
      <c r="AI161" s="59" t="n"/>
      <c r="AJ161" s="59" t="n"/>
      <c r="AK161" s="59" t="n"/>
      <c r="AL161" s="62">
        <f>IFERROR(IF(OR(R161="статический",R161="динамический",R161="нестандартный",R161="",R161=""),"-",IF(AND(AH161="-",AI161="-"),"-",AK161*3600/AH161*AI161)),"-")</f>
        <v/>
      </c>
      <c r="AM161" s="62">
        <f>IFERROR(IF(OR(R161="статический",R161="динамический",R161="",R161="", R161="BTL",R161="нестандартный"),"-",AG161*AI161*AL161/60),"-")</f>
        <v/>
      </c>
      <c r="AN161" s="63">
        <f>IFERROR(IF(AH161="","-",AG161*AI161/AH161),"-")</f>
        <v/>
      </c>
      <c r="AO161" s="59">
        <f>IFERROR(IF(OR($R161="статический",$R161="динамический",$R161="",$R161="",$R161="BTL",$R161="нестандартный"),"-",$AL161*$AY161),"-")</f>
        <v/>
      </c>
      <c r="AP161" s="62">
        <f>IFERROR(IF(OR($R161="статический",$R161="динамический",$R161="",$R161="",$R161="BTL",$R161="нестандартный"),"-",$AM161*AY161),"-")</f>
        <v/>
      </c>
      <c r="AQ161" s="64" t="n"/>
      <c r="AR161" s="61" t="n"/>
      <c r="AS161" s="61" t="n"/>
      <c r="AT161" s="61" t="n"/>
      <c r="AU161" s="65" t="n"/>
      <c r="AV161" s="124">
        <f>IFERROR(DR161/AT161*1000,"n/a")</f>
        <v/>
      </c>
      <c r="AW161" s="67" t="n"/>
      <c r="AX161" s="67" t="n"/>
      <c r="AY161" s="43">
        <f>IFERROR(IF(OR($AW161="",$AX161=""),"",_xlfn.DAYS($AX161+1,$AW161)),"")</f>
        <v/>
      </c>
      <c r="AZ161" s="68">
        <f t="array" ref="AZ161">
_xlfn.LET(_xlpm.COEFF,
IF($AW161+$AX161=0,0,IF(MAX(MIN($AX161,EOMONTH(AZ$15,0))-MAX($AW161,AZ$15)+1,)&gt;0,1,0)),
_xlfn.IFS(
$ES161="LisChannel",
_xlpm.COEFF*
INDEX({1;1;1.2;1.2;1;1;1;1;1.2;1.2;1.2;1.2},
MATCH(MONTH(AZ$15),
{1,2,3,4,5,6,7,8,9,10,11,12})),
CONCATENATE($ES161," ",$L161)="RussOutdoor метро",
_xlpm.COEFF*
INDEX({0.8;0.9;1.1;1.1;1;1;1;1;1.1;1.1;1.1;1.1},
MATCH(MONTH(AZ$15),
{1,2,3,4,5,6,7,8,9,10,11,12})),
$ES161&lt;&gt;"LisChannel",
_xlpm.COEFF,
$ES161&lt;&gt;"RussOutdoor",
_xlpm.COEFF))</f>
        <v/>
      </c>
      <c r="BA161" s="68">
        <f t="array" ref="BA161">
_xlfn.LET(_xlpm.COEFF,
IF($AW161+$AX161=0,0,IF(MAX(MIN($AX161,EOMONTH(BA$15,0))-MAX($AW161,BA$15)+1,)&gt;0,1,0)),
_xlfn.IFS(
$ES161="LisChannel",
_xlpm.COEFF*
INDEX({1;1;1.2;1.2;1;1;1;1;1.2;1.2;1.2;1.2},
MATCH(MONTH(BA$15),
{1,2,3,4,5,6,7,8,9,10,11,12})),
CONCATENATE($ES161," ",$L161)="RussOutdoor метро",
_xlpm.COEFF*
INDEX({0.8;0.9;1.1;1.1;1;1;1;1;1.1;1.1;1.1;1.1},
MATCH(MONTH(BA$15),
{1,2,3,4,5,6,7,8,9,10,11,12})),
$ES161&lt;&gt;"LisChannel",
_xlpm.COEFF,
$ES161&lt;&gt;"RussOutdoor",
_xlpm.COEFF))</f>
        <v/>
      </c>
      <c r="BB161" s="68">
        <f t="array" ref="BB161">
_xlfn.LET(_xlpm.COEFF,
IF($AW161+$AX161=0,0,IF(MAX(MIN($AX161,EOMONTH(BB$15,0))-MAX($AW161,BB$15)+1,)&gt;0,1,0)),
_xlfn.IFS(
$ES161="LisChannel",
_xlpm.COEFF*
INDEX({1;1;1.2;1.2;1;1;1;1;1.2;1.2;1.2;1.2},
MATCH(MONTH(BB$15),
{1,2,3,4,5,6,7,8,9,10,11,12})),
CONCATENATE($ES161," ",$L161)="RussOutdoor метро",
_xlpm.COEFF*
INDEX({0.8;0.9;1.1;1.1;1;1;1;1;1.1;1.1;1.1;1.1},
MATCH(MONTH(BB$15),
{1,2,3,4,5,6,7,8,9,10,11,12})),
$ES161&lt;&gt;"LisChannel",
_xlpm.COEFF,
$ES161&lt;&gt;"RussOutdoor",
_xlpm.COEFF))</f>
        <v/>
      </c>
      <c r="BC161" s="68">
        <f t="array" ref="BC161">
_xlfn.LET(_xlpm.COEFF,
IF($AW161+$AX161=0,0,IF(MAX(MIN($AX161,EOMONTH(BC$15,0))-MAX($AW161,BC$15)+1,)&gt;0,1,0)),
_xlfn.IFS(
$ES161="LisChannel",
_xlpm.COEFF*
INDEX({1;1;1.2;1.2;1;1;1;1;1.2;1.2;1.2;1.2},
MATCH(MONTH(BC$15),
{1,2,3,4,5,6,7,8,9,10,11,12})),
CONCATENATE($ES161," ",$L161)="RussOutdoor метро",
_xlpm.COEFF*
INDEX({0.8;0.9;1.1;1.1;1;1;1;1;1.1;1.1;1.1;1.1},
MATCH(MONTH(BC$15),
{1,2,3,4,5,6,7,8,9,10,11,12})),
$ES161&lt;&gt;"LisChannel",
_xlpm.COEFF,
$ES161&lt;&gt;"RussOutdoor",
_xlpm.COEFF))</f>
        <v/>
      </c>
      <c r="BD161" s="68">
        <f t="array" ref="BD161">
_xlfn.LET(_xlpm.COEFF,
IF($AW161+$AX161=0,0,IF(MAX(MIN($AX161,EOMONTH(BD$15,0))-MAX($AW161,BD$15)+1,)&gt;0,1,0)),
_xlfn.IFS(
$ES161="LisChannel",
_xlpm.COEFF*
INDEX({1;1;1.2;1.2;1;1;1;1;1.2;1.2;1.2;1.2},
MATCH(MONTH(BD$15),
{1,2,3,4,5,6,7,8,9,10,11,12})),
CONCATENATE($ES161," ",$L161)="RussOutdoor метро",
_xlpm.COEFF*
INDEX({0.8;0.9;1.1;1.1;1;1;1;1;1.1;1.1;1.1;1.1},
MATCH(MONTH(BD$15),
{1,2,3,4,5,6,7,8,9,10,11,12})),
$ES161&lt;&gt;"LisChannel",
_xlpm.COEFF,
$ES161&lt;&gt;"RussOutdoor",
_xlpm.COEFF))</f>
        <v/>
      </c>
      <c r="BE161" s="68">
        <f t="array" ref="BE161">
_xlfn.LET(_xlpm.COEFF,
IF($AW161+$AX161=0,0,IF(MAX(MIN($AX161,EOMONTH(BE$15,0))-MAX($AW161,BE$15)+1,)&gt;0,1,0)),
_xlfn.IFS(
$ES161="LisChannel",
_xlpm.COEFF*
INDEX({1;1;1.2;1.2;1;1;1;1;1.2;1.2;1.2;1.2},
MATCH(MONTH(BE$15),
{1,2,3,4,5,6,7,8,9,10,11,12})),
CONCATENATE($ES161," ",$L161)="RussOutdoor метро",
_xlpm.COEFF*
INDEX({0.8;0.9;1.1;1.1;1;1;1;1;1.1;1.1;1.1;1.1},
MATCH(MONTH(BE$15),
{1,2,3,4,5,6,7,8,9,10,11,12})),
$ES161&lt;&gt;"LisChannel",
_xlpm.COEFF,
$ES161&lt;&gt;"RussOutdoor",
_xlpm.COEFF))</f>
        <v/>
      </c>
      <c r="BF161" s="68">
        <f t="array" ref="BF161">
_xlfn.LET(_xlpm.COEFF,
IF($AW161+$AX161=0,0,IF(MAX(MIN($AX161,EOMONTH(BF$15,0))-MAX($AW161,BF$15)+1,)&gt;0,1,0)),
_xlfn.IFS(
$ES161="LisChannel",
_xlpm.COEFF*
INDEX({1;1;1.2;1.2;1;1;1;1;1.2;1.2;1.2;1.2},
MATCH(MONTH(BF$15),
{1,2,3,4,5,6,7,8,9,10,11,12})),
CONCATENATE($ES161," ",$L161)="RussOutdoor метро",
_xlpm.COEFF*
INDEX({0.8;0.9;1.1;1.1;1;1;1;1;1.1;1.1;1.1;1.1},
MATCH(MONTH(BF$15),
{1,2,3,4,5,6,7,8,9,10,11,12})),
$ES161&lt;&gt;"LisChannel",
_xlpm.COEFF,
$ES161&lt;&gt;"RussOutdoor",
_xlpm.COEFF))</f>
        <v/>
      </c>
      <c r="BG161" s="68">
        <f t="array" ref="BG161">
_xlfn.LET(_xlpm.COEFF,
IF($AW161+$AX161=0,0,IF(MAX(MIN($AX161,EOMONTH(BG$15,0))-MAX($AW161,BG$15)+1,)&gt;0,1,0)),
_xlfn.IFS(
$ES161="LisChannel",
_xlpm.COEFF*
INDEX({1;1;1.2;1.2;1;1;1;1;1.2;1.2;1.2;1.2},
MATCH(MONTH(BG$15),
{1,2,3,4,5,6,7,8,9,10,11,12})),
CONCATENATE($ES161," ",$L161)="RussOutdoor метро",
_xlpm.COEFF*
INDEX({0.8;0.9;1.1;1.1;1;1;1;1;1.1;1.1;1.1;1.1},
MATCH(MONTH(BG$15),
{1,2,3,4,5,6,7,8,9,10,11,12})),
$ES161&lt;&gt;"LisChannel",
_xlpm.COEFF,
$ES161&lt;&gt;"RussOutdoor",
_xlpm.COEFF))</f>
        <v/>
      </c>
      <c r="BH161" s="68">
        <f t="array" ref="BH161">
_xlfn.LET(_xlpm.COEFF,
IF($AW161+$AX161=0,0,IF(MAX(MIN($AX161,EOMONTH(BH$15,0))-MAX($AW161,BH$15)+1,)&gt;0,1,0)),
_xlfn.IFS(
$ES161="LisChannel",
_xlpm.COEFF*
INDEX({1;1;1.2;1.2;1;1;1;1;1.2;1.2;1.2;1.2},
MATCH(MONTH(BH$15),
{1,2,3,4,5,6,7,8,9,10,11,12})),
CONCATENATE($ES161," ",$L161)="RussOutdoor метро",
_xlpm.COEFF*
INDEX({0.8;0.9;1.1;1.1;1;1;1;1;1.1;1.1;1.1;1.1},
MATCH(MONTH(BH$15),
{1,2,3,4,5,6,7,8,9,10,11,12})),
$ES161&lt;&gt;"LisChannel",
_xlpm.COEFF,
$ES161&lt;&gt;"RussOutdoor",
_xlpm.COEFF))</f>
        <v/>
      </c>
      <c r="BI161" s="68">
        <f t="array" ref="BI161">
_xlfn.LET(_xlpm.COEFF,
IF($AW161+$AX161=0,0,IF(MAX(MIN($AX161,EOMONTH(BI$15,0))-MAX($AW161,BI$15)+1,)&gt;0,1,0)),
_xlfn.IFS(
$ES161="LisChannel",
_xlpm.COEFF*
INDEX({1;1;1.2;1.2;1;1;1;1;1.2;1.2;1.2;1.2},
MATCH(MONTH(BI$15),
{1,2,3,4,5,6,7,8,9,10,11,12})),
CONCATENATE($ES161," ",$L161)="RussOutdoor метро",
_xlpm.COEFF*
INDEX({0.8;0.9;1.1;1.1;1;1;1;1;1.1;1.1;1.1;1.1},
MATCH(MONTH(BI$15),
{1,2,3,4,5,6,7,8,9,10,11,12})),
$ES161&lt;&gt;"LisChannel",
_xlpm.COEFF,
$ES161&lt;&gt;"RussOutdoor",
_xlpm.COEFF))</f>
        <v/>
      </c>
      <c r="BJ161" s="68">
        <f t="array" ref="BJ161">
_xlfn.LET(_xlpm.COEFF,
IF($AW161+$AX161=0,0,IF(MAX(MIN($AX161,EOMONTH(BJ$15,0))-MAX($AW161,BJ$15)+1,)&gt;0,1,0)),
_xlfn.IFS(
$ES161="LisChannel",
_xlpm.COEFF*
INDEX({1;1;1.2;1.2;1;1;1;1;1.2;1.2;1.2;1.2},
MATCH(MONTH(BJ$15),
{1,2,3,4,5,6,7,8,9,10,11,12})),
CONCATENATE($ES161," ",$L161)="RussOutdoor метро",
_xlpm.COEFF*
INDEX({0.8;0.9;1.1;1.1;1;1;1;1;1.1;1.1;1.1;1.1},
MATCH(MONTH(BJ$15),
{1,2,3,4,5,6,7,8,9,10,11,12})),
$ES161&lt;&gt;"LisChannel",
_xlpm.COEFF,
$ES161&lt;&gt;"RussOutdoor",
_xlpm.COEFF))</f>
        <v/>
      </c>
      <c r="BK161" s="68">
        <f t="array" ref="BK161">
_xlfn.LET(_xlpm.COEFF,
IF($AW161+$AX161=0,0,IF(MAX(MIN($AX161,EOMONTH(BK$15,0))-MAX($AW161,BK$15)+1,)&gt;0,1,0)),
_xlfn.IFS(
$ES161="LisChannel",
_xlpm.COEFF*
INDEX({1;1;1.2;1.2;1;1;1;1;1.2;1.2;1.2;1.2},
MATCH(MONTH(BK$15),
{1,2,3,4,5,6,7,8,9,10,11,12})),
CONCATENATE($ES161," ",$L161)="RussOutdoor метро",
_xlpm.COEFF*
INDEX({0.8;0.9;1.1;1.1;1;1;1;1;1.1;1.1;1.1;1.1},
MATCH(MONTH(BK$15),
{1,2,3,4,5,6,7,8,9,10,11,12})),
$ES161&lt;&gt;"LisChannel",
_xlpm.COEFF,
$ES161&lt;&gt;"RussOutdoor",
_xlpm.COEFF))</f>
        <v/>
      </c>
      <c r="BL161" s="62">
        <f>COUNTIFS($AZ161:$BK161,"&gt;0")</f>
        <v/>
      </c>
      <c r="BM161" s="65" t="n"/>
      <c r="BN161" s="125">
        <f>$DJ161</f>
        <v/>
      </c>
      <c r="BO161" s="63">
        <f>$DQ161</f>
        <v/>
      </c>
      <c r="BP161" s="125">
        <f>
IFERROR(
IF($BL161=0,0,
$BN161*(1-$BO161)),
0)</f>
        <v/>
      </c>
      <c r="BQ161" s="125">
        <f t="array" ref="BQ161">
IFERROR(
_xlfn.IFS(
$DH161="день_1",
$BP161*$BL161/($AX161-$AW161+1)*AZ161*(DAY(EOMONTH(AZ$15,0))),
$DH161="день_2",
$BP161/30*MAX(MIN($AX161,EOMONTH(AZ$15,0))-MAX($AW161,AZ$15)+1,),
$DH161="раб.день",
$BP161/30*(IFERROR(
_xlfn.LET(_xlpm.VD,
CHOOSE(
{1;2;3;4;5;6;7;8;9;10;11;12;13;14;15;16;17;18},
45658,45659,45660,45661,45662,45663,45664,45665,45711,45724,45778,45779,45785,45786,45820,45821,45965,46022),
_xlfn.LET(_xlpm.DD,
MAX(MIN($AX161,EOMONTH(AZ$15,0))-MAX($AW161,AZ$15),),
_xlfn.IFS(
AND(MONTH($AW161)=MONTH(AZ$15),MONTH($AX161)&lt;&gt;MONTH(AZ$15)),
NETWORKDAYS.INTL($AW161,$AW161+_xlpm.DD,1,_xlpm.VD),
AND(MONTH($AW161)&lt;&gt;MONTH(AZ$15),MONTH($AX161)=MONTH(AZ$15)),
NETWORKDAYS.INTL(($AX161)-_xlpm.DD,$AX161,1,_xlpm.VD),
AND(MONTH($AW161)&lt;MONTH(AZ$15),MONTH($AX161)&gt;MONTH(AZ$15)),
NETWORKDAYS.INTL((EOMONTH(AZ$15-1,1))-_xlpm.DD,EOMONTH(AZ$15-1,1),1,_xlpm.VD),
AND(MONTH($AW161)=MONTH(AZ$15),MONTH($AX161)=MONTH(AZ$15)),
NETWORKDAYS.INTL($AW161,$AX161,1,_xlpm.VD)))),0)),
$DH161="месяц",
$BP161*AZ161,
$DH161="неделя",
$BP161*AZ161/7*(ROUNDUP((DAY(EOMONTH(AZ$15,0)))/4,0))),
0)</f>
        <v/>
      </c>
      <c r="BR161" s="125">
        <f t="array" ref="BR161">
IFERROR(
_xlfn.IFS(
$DH161="день_1",
$BP161*$BL161/($AX161-$AW161+1)*BA161*(DAY(EOMONTH(BA$15,0))),
$DH161="день_2",
$BP161/30*MAX(MIN($AX161,EOMONTH(BA$15,0))-MAX($AW161,BA$15)+1,),
$DH161="раб.день",
$BP161/30*(IFERROR(
_xlfn.LET(_xlpm.VD,
CHOOSE(
{1;2;3;4;5;6;7;8;9;10;11;12;13;14;15;16;17;18},
45658,45659,45660,45661,45662,45663,45664,45665,45711,45724,45778,45779,45785,45786,45820,45821,45965,46022),
_xlfn.LET(_xlpm.DD,
MAX(MIN($AX161,EOMONTH(BA$15,0))-MAX($AW161,BA$15),),
_xlfn.IFS(
AND(MONTH($AW161)=MONTH(BA$15),MONTH($AX161)&lt;&gt;MONTH(BA$15)),
NETWORKDAYS.INTL($AW161,$AW161+_xlpm.DD,1,_xlpm.VD),
AND(MONTH($AW161)&lt;&gt;MONTH(BA$15),MONTH($AX161)=MONTH(BA$15)),
NETWORKDAYS.INTL(($AX161)-_xlpm.DD,$AX161,1,_xlpm.VD),
AND(MONTH($AW161)&lt;MONTH(BA$15),MONTH($AX161)&gt;MONTH(BA$15)),
NETWORKDAYS.INTL((EOMONTH(BA$15-1,1))-_xlpm.DD,EOMONTH(BA$15-1,1),1,_xlpm.VD),
AND(MONTH($AW161)=MONTH(BA$15),MONTH($AX161)=MONTH(BA$15)),
NETWORKDAYS.INTL($AW161,$AX161,1,_xlpm.VD)))),0)),
$DH161="месяц",
$BP161*BA161,
$DH161="неделя",
$BP161*BA161/7*(ROUNDUP((DAY(EOMONTH(BA$15,0)))/4,0))),
0)</f>
        <v/>
      </c>
      <c r="BS161" s="125">
        <f t="array" ref="BS161">
IFERROR(
_xlfn.IFS(
$DH161="день_1",
$BP161*$BL161/($AX161-$AW161+1)*BB161*(DAY(EOMONTH(BB$15,0))),
$DH161="день_2",
$BP161/30*MAX(MIN($AX161,EOMONTH(BB$15,0))-MAX($AW161,BB$15)+1,),
$DH161="раб.день",
$BP161/30*(IFERROR(
_xlfn.LET(_xlpm.VD,
CHOOSE(
{1;2;3;4;5;6;7;8;9;10;11;12;13;14;15;16;17;18},
45658,45659,45660,45661,45662,45663,45664,45665,45711,45724,45778,45779,45785,45786,45820,45821,45965,46022),
_xlfn.LET(_xlpm.DD,
MAX(MIN($AX161,EOMONTH(BB$15,0))-MAX($AW161,BB$15),),
_xlfn.IFS(
AND(MONTH($AW161)=MONTH(BB$15),MONTH($AX161)&lt;&gt;MONTH(BB$15)),
NETWORKDAYS.INTL($AW161,$AW161+_xlpm.DD,1,_xlpm.VD),
AND(MONTH($AW161)&lt;&gt;MONTH(BB$15),MONTH($AX161)=MONTH(BB$15)),
NETWORKDAYS.INTL(($AX161)-_xlpm.DD,$AX161,1,_xlpm.VD),
AND(MONTH($AW161)&lt;MONTH(BB$15),MONTH($AX161)&gt;MONTH(BB$15)),
NETWORKDAYS.INTL((EOMONTH(BB$15-1,1))-_xlpm.DD,EOMONTH(BB$15-1,1),1,_xlpm.VD),
AND(MONTH($AW161)=MONTH(BB$15),MONTH($AX161)=MONTH(BB$15)),
NETWORKDAYS.INTL($AW161,$AX161,1,_xlpm.VD)))),0)),
$DH161="месяц",
$BP161*BB161,
$DH161="неделя",
$BP161*BB161/7*(ROUNDUP((DAY(EOMONTH(BB$15,0)))/4,0))),
0)</f>
        <v/>
      </c>
      <c r="BT161" s="125">
        <f t="array" ref="BT161">
IFERROR(
_xlfn.IFS(
$DH161="день_1",
$BP161*$BL161/($AX161-$AW161+1)*BC161*(DAY(EOMONTH(BC$15,0))),
$DH161="день_2",
$BP161/30*MAX(MIN($AX161,EOMONTH(BC$15,0))-MAX($AW161,BC$15)+1,),
$DH161="раб.день",
$BP161/30*(IFERROR(
_xlfn.LET(_xlpm.VD,
CHOOSE(
{1;2;3;4;5;6;7;8;9;10;11;12;13;14;15;16;17;18},
45658,45659,45660,45661,45662,45663,45664,45665,45711,45724,45778,45779,45785,45786,45820,45821,45965,46022),
_xlfn.LET(_xlpm.DD,
MAX(MIN($AX161,EOMONTH(BC$15,0))-MAX($AW161,BC$15),),
_xlfn.IFS(
AND(MONTH($AW161)=MONTH(BC$15),MONTH($AX161)&lt;&gt;MONTH(BC$15)),
NETWORKDAYS.INTL($AW161,$AW161+_xlpm.DD,1,_xlpm.VD),
AND(MONTH($AW161)&lt;&gt;MONTH(BC$15),MONTH($AX161)=MONTH(BC$15)),
NETWORKDAYS.INTL(($AX161)-_xlpm.DD,$AX161,1,_xlpm.VD),
AND(MONTH($AW161)&lt;MONTH(BC$15),MONTH($AX161)&gt;MONTH(BC$15)),
NETWORKDAYS.INTL((EOMONTH(BC$15-1,1))-_xlpm.DD,EOMONTH(BC$15-1,1),1,_xlpm.VD),
AND(MONTH($AW161)=MONTH(BC$15),MONTH($AX161)=MONTH(BC$15)),
NETWORKDAYS.INTL($AW161,$AX161,1,_xlpm.VD)))),0)),
$DH161="месяц",
$BP161*BC161,
$DH161="неделя",
$BP161*BC161/7*(ROUNDUP((DAY(EOMONTH(BC$15,0)))/4,0))),
0)</f>
        <v/>
      </c>
      <c r="BU161" s="125">
        <f t="array" ref="BU161">
IFERROR(
_xlfn.IFS(
$DH161="день_1",
$BP161*$BL161/($AX161-$AW161+1)*BD161*(DAY(EOMONTH(BD$15,0))),
$DH161="день_2",
$BP161/30*MAX(MIN($AX161,EOMONTH(BD$15,0))-MAX($AW161,BD$15)+1,),
$DH161="раб.день",
$BP161/30*(IFERROR(
_xlfn.LET(_xlpm.VD,
CHOOSE(
{1;2;3;4;5;6;7;8;9;10;11;12;13;14;15;16;17;18},
45658,45659,45660,45661,45662,45663,45664,45665,45711,45724,45778,45779,45785,45786,45820,45821,45965,46022),
_xlfn.LET(_xlpm.DD,
MAX(MIN($AX161,EOMONTH(BD$15,0))-MAX($AW161,BD$15),),
_xlfn.IFS(
AND(MONTH($AW161)=MONTH(BD$15),MONTH($AX161)&lt;&gt;MONTH(BD$15)),
NETWORKDAYS.INTL($AW161,$AW161+_xlpm.DD,1,_xlpm.VD),
AND(MONTH($AW161)&lt;&gt;MONTH(BD$15),MONTH($AX161)=MONTH(BD$15)),
NETWORKDAYS.INTL(($AX161)-_xlpm.DD,$AX161,1,_xlpm.VD),
AND(MONTH($AW161)&lt;MONTH(BD$15),MONTH($AX161)&gt;MONTH(BD$15)),
NETWORKDAYS.INTL((EOMONTH(BD$15-1,1))-_xlpm.DD,EOMONTH(BD$15-1,1),1,_xlpm.VD),
AND(MONTH($AW161)=MONTH(BD$15),MONTH($AX161)=MONTH(BD$15)),
NETWORKDAYS.INTL($AW161,$AX161,1,_xlpm.VD)))),0)),
$DH161="месяц",
$BP161*BD161,
$DH161="неделя",
$BP161*BD161/7*(ROUNDUP((DAY(EOMONTH(BD$15,0)))/4,0))),
0)</f>
        <v/>
      </c>
      <c r="BV161" s="125">
        <f t="array" ref="BV161">
IFERROR(
_xlfn.IFS(
$DH161="день_1",
$BP161*$BL161/($AX161-$AW161+1)*BE161*(DAY(EOMONTH(BE$15,0))),
$DH161="день_2",
$BP161/30*MAX(MIN($AX161,EOMONTH(BE$15,0))-MAX($AW161,BE$15)+1,),
$DH161="раб.день",
$BP161/30*(IFERROR(
_xlfn.LET(_xlpm.VD,
CHOOSE(
{1;2;3;4;5;6;7;8;9;10;11;12;13;14;15;16;17;18},
45658,45659,45660,45661,45662,45663,45664,45665,45711,45724,45778,45779,45785,45786,45820,45821,45965,46022),
_xlfn.LET(_xlpm.DD,
MAX(MIN($AX161,EOMONTH(BE$15,0))-MAX($AW161,BE$15),),
_xlfn.IFS(
AND(MONTH($AW161)=MONTH(BE$15),MONTH($AX161)&lt;&gt;MONTH(BE$15)),
NETWORKDAYS.INTL($AW161,$AW161+_xlpm.DD,1,_xlpm.VD),
AND(MONTH($AW161)&lt;&gt;MONTH(BE$15),MONTH($AX161)=MONTH(BE$15)),
NETWORKDAYS.INTL(($AX161)-_xlpm.DD,$AX161,1,_xlpm.VD),
AND(MONTH($AW161)&lt;MONTH(BE$15),MONTH($AX161)&gt;MONTH(BE$15)),
NETWORKDAYS.INTL((EOMONTH(BE$15-1,1))-_xlpm.DD,EOMONTH(BE$15-1,1),1,_xlpm.VD),
AND(MONTH($AW161)=MONTH(BE$15),MONTH($AX161)=MONTH(BE$15)),
NETWORKDAYS.INTL($AW161,$AX161,1,_xlpm.VD)))),0)),
$DH161="месяц",
$BP161*BE161,
$DH161="неделя",
$BP161*BE161/7*(ROUNDUP((DAY(EOMONTH(BE$15,0)))/4,0))),
0)</f>
        <v/>
      </c>
      <c r="BW161" s="125">
        <f t="array" ref="BW161">
IFERROR(
_xlfn.IFS(
$DH161="день_1",
$BP161*$BL161/($AX161-$AW161+1)*BF161*(DAY(EOMONTH(BF$15,0))),
$DH161="день_2",
$BP161/30*MAX(MIN($AX161,EOMONTH(BF$15,0))-MAX($AW161,BF$15)+1,),
$DH161="раб.день",
$BP161/30*(IFERROR(
_xlfn.LET(_xlpm.VD,
CHOOSE(
{1;2;3;4;5;6;7;8;9;10;11;12;13;14;15;16;17;18},
45658,45659,45660,45661,45662,45663,45664,45665,45711,45724,45778,45779,45785,45786,45820,45821,45965,46022),
_xlfn.LET(_xlpm.DD,
MAX(MIN($AX161,EOMONTH(BF$15,0))-MAX($AW161,BF$15),),
_xlfn.IFS(
AND(MONTH($AW161)=MONTH(BF$15),MONTH($AX161)&lt;&gt;MONTH(BF$15)),
NETWORKDAYS.INTL($AW161,$AW161+_xlpm.DD,1,_xlpm.VD),
AND(MONTH($AW161)&lt;&gt;MONTH(BF$15),MONTH($AX161)=MONTH(BF$15)),
NETWORKDAYS.INTL(($AX161)-_xlpm.DD,$AX161,1,_xlpm.VD),
AND(MONTH($AW161)&lt;MONTH(BF$15),MONTH($AX161)&gt;MONTH(BF$15)),
NETWORKDAYS.INTL((EOMONTH(BF$15-1,1))-_xlpm.DD,EOMONTH(BF$15-1,1),1,_xlpm.VD),
AND(MONTH($AW161)=MONTH(BF$15),MONTH($AX161)=MONTH(BF$15)),
NETWORKDAYS.INTL($AW161,$AX161,1,_xlpm.VD)))),0)),
$DH161="месяц",
$BP161*BF161,
$DH161="неделя",
$BP161*BF161/7*(ROUNDUP((DAY(EOMONTH(BF$15,0)))/4,0))),
0)</f>
        <v/>
      </c>
      <c r="BX161" s="125">
        <f t="array" ref="BX161">
IFERROR(
_xlfn.IFS(
$DH161="день_1",
$BP161*$BL161/($AX161-$AW161+1)*BG161*(DAY(EOMONTH(BG$15,0))),
$DH161="день_2",
$BP161/30*MAX(MIN($AX161,EOMONTH(BG$15,0))-MAX($AW161,BG$15)+1,),
$DH161="раб.день",
$BP161/30*(IFERROR(
_xlfn.LET(_xlpm.VD,
CHOOSE(
{1;2;3;4;5;6;7;8;9;10;11;12;13;14;15;16;17;18},
45658,45659,45660,45661,45662,45663,45664,45665,45711,45724,45778,45779,45785,45786,45820,45821,45965,46022),
_xlfn.LET(_xlpm.DD,
MAX(MIN($AX161,EOMONTH(BG$15,0))-MAX($AW161,BG$15),),
_xlfn.IFS(
AND(MONTH($AW161)=MONTH(BG$15),MONTH($AX161)&lt;&gt;MONTH(BG$15)),
NETWORKDAYS.INTL($AW161,$AW161+_xlpm.DD,1,_xlpm.VD),
AND(MONTH($AW161)&lt;&gt;MONTH(BG$15),MONTH($AX161)=MONTH(BG$15)),
NETWORKDAYS.INTL(($AX161)-_xlpm.DD,$AX161,1,_xlpm.VD),
AND(MONTH($AW161)&lt;MONTH(BG$15),MONTH($AX161)&gt;MONTH(BG$15)),
NETWORKDAYS.INTL((EOMONTH(BG$15-1,1))-_xlpm.DD,EOMONTH(BG$15-1,1),1,_xlpm.VD),
AND(MONTH($AW161)=MONTH(BG$15),MONTH($AX161)=MONTH(BG$15)),
NETWORKDAYS.INTL($AW161,$AX161,1,_xlpm.VD)))),0)),
$DH161="месяц",
$BP161*BG161,
$DH161="неделя",
$BP161*BG161/7*(ROUNDUP((DAY(EOMONTH(BG$15,0)))/4,0))),
0)</f>
        <v/>
      </c>
      <c r="BY161" s="125">
        <f t="array" ref="BY161">
IFERROR(
_xlfn.IFS(
$DH161="день_1",
$BP161*$BL161/($AX161-$AW161+1)*BH161*(DAY(EOMONTH(BH$15,0))),
$DH161="день_2",
$BP161/30*MAX(MIN($AX161,EOMONTH(BH$15,0))-MAX($AW161,BH$15)+1,),
$DH161="раб.день",
$BP161/30*(IFERROR(
_xlfn.LET(_xlpm.VD,
CHOOSE(
{1;2;3;4;5;6;7;8;9;10;11;12;13;14;15;16;17;18},
45658,45659,45660,45661,45662,45663,45664,45665,45711,45724,45778,45779,45785,45786,45820,45821,45965,46022),
_xlfn.LET(_xlpm.DD,
MAX(MIN($AX161,EOMONTH(BH$15,0))-MAX($AW161,BH$15),),
_xlfn.IFS(
AND(MONTH($AW161)=MONTH(BH$15),MONTH($AX161)&lt;&gt;MONTH(BH$15)),
NETWORKDAYS.INTL($AW161,$AW161+_xlpm.DD,1,_xlpm.VD),
AND(MONTH($AW161)&lt;&gt;MONTH(BH$15),MONTH($AX161)=MONTH(BH$15)),
NETWORKDAYS.INTL(($AX161)-_xlpm.DD,$AX161,1,_xlpm.VD),
AND(MONTH($AW161)&lt;MONTH(BH$15),MONTH($AX161)&gt;MONTH(BH$15)),
NETWORKDAYS.INTL((EOMONTH(BH$15-1,1))-_xlpm.DD,EOMONTH(BH$15-1,1),1,_xlpm.VD),
AND(MONTH($AW161)=MONTH(BH$15),MONTH($AX161)=MONTH(BH$15)),
NETWORKDAYS.INTL($AW161,$AX161,1,_xlpm.VD)))),0)),
$DH161="месяц",
$BP161*BH161,
$DH161="неделя",
$BP161*BH161/7*(ROUNDUP((DAY(EOMONTH(BH$15,0)))/4,0))),
0)</f>
        <v/>
      </c>
      <c r="BZ161" s="125">
        <f t="array" ref="BZ161">
IFERROR(
_xlfn.IFS(
$DH161="день_1",
$BP161*$BL161/($AX161-$AW161+1)*BI161*(DAY(EOMONTH(BI$15,0))),
$DH161="день_2",
$BP161/30*MAX(MIN($AX161,EOMONTH(BI$15,0))-MAX($AW161,BI$15)+1,),
$DH161="раб.день",
$BP161/30*(IFERROR(
_xlfn.LET(_xlpm.VD,
CHOOSE(
{1;2;3;4;5;6;7;8;9;10;11;12;13;14;15;16;17;18},
45658,45659,45660,45661,45662,45663,45664,45665,45711,45724,45778,45779,45785,45786,45820,45821,45965,46022),
_xlfn.LET(_xlpm.DD,
MAX(MIN($AX161,EOMONTH(BI$15,0))-MAX($AW161,BI$15),),
_xlfn.IFS(
AND(MONTH($AW161)=MONTH(BI$15),MONTH($AX161)&lt;&gt;MONTH(BI$15)),
NETWORKDAYS.INTL($AW161,$AW161+_xlpm.DD,1,_xlpm.VD),
AND(MONTH($AW161)&lt;&gt;MONTH(BI$15),MONTH($AX161)=MONTH(BI$15)),
NETWORKDAYS.INTL(($AX161)-_xlpm.DD,$AX161,1,_xlpm.VD),
AND(MONTH($AW161)&lt;MONTH(BI$15),MONTH($AX161)&gt;MONTH(BI$15)),
NETWORKDAYS.INTL((EOMONTH(BI$15-1,1))-_xlpm.DD,EOMONTH(BI$15-1,1),1,_xlpm.VD),
AND(MONTH($AW161)=MONTH(BI$15),MONTH($AX161)=MONTH(BI$15)),
NETWORKDAYS.INTL($AW161,$AX161,1,_xlpm.VD)))),0)),
$DH161="месяц",
$BP161*BI161,
$DH161="неделя",
$BP161*BI161/7*(ROUNDUP((DAY(EOMONTH(BI$15,0)))/4,0))),
0)</f>
        <v/>
      </c>
      <c r="CA161" s="125">
        <f t="array" ref="CA161">
IFERROR(
_xlfn.IFS(
$DH161="день_1",
$BP161*$BL161/($AX161-$AW161+1)*BJ161*(DAY(EOMONTH(BJ$15,0))),
$DH161="день_2",
$BP161/30*MAX(MIN($AX161,EOMONTH(BJ$15,0))-MAX($AW161,BJ$15)+1,),
$DH161="раб.день",
$BP161/30*(IFERROR(
_xlfn.LET(_xlpm.VD,
CHOOSE(
{1;2;3;4;5;6;7;8;9;10;11;12;13;14;15;16;17;18},
45658,45659,45660,45661,45662,45663,45664,45665,45711,45724,45778,45779,45785,45786,45820,45821,45965,46022),
_xlfn.LET(_xlpm.DD,
MAX(MIN($AX161,EOMONTH(BJ$15,0))-MAX($AW161,BJ$15),),
_xlfn.IFS(
AND(MONTH($AW161)=MONTH(BJ$15),MONTH($AX161)&lt;&gt;MONTH(BJ$15)),
NETWORKDAYS.INTL($AW161,$AW161+_xlpm.DD,1,_xlpm.VD),
AND(MONTH($AW161)&lt;&gt;MONTH(BJ$15),MONTH($AX161)=MONTH(BJ$15)),
NETWORKDAYS.INTL(($AX161)-_xlpm.DD,$AX161,1,_xlpm.VD),
AND(MONTH($AW161)&lt;MONTH(BJ$15),MONTH($AX161)&gt;MONTH(BJ$15)),
NETWORKDAYS.INTL((EOMONTH(BJ$15-1,1))-_xlpm.DD,EOMONTH(BJ$15-1,1),1,_xlpm.VD),
AND(MONTH($AW161)=MONTH(BJ$15),MONTH($AX161)=MONTH(BJ$15)),
NETWORKDAYS.INTL($AW161,$AX161,1,_xlpm.VD)))),0)),
$DH161="месяц",
$BP161*BJ161,
$DH161="неделя",
$BP161*BJ161/7*(ROUNDUP((DAY(EOMONTH(BJ$15,0)))/4,0))),
0)</f>
        <v/>
      </c>
      <c r="CB161" s="125">
        <f t="array" ref="CB161">
IFERROR(
_xlfn.IFS(
$DH161="день_1",
$BP161*$BL161/($AX161-$AW161+1)*BK161*(DAY(EOMONTH(BK$15,0))),
$DH161="день_2",
$BP161/30*MAX(MIN($AX161,EOMONTH(BK$15,0))-MAX($AW161,BK$15)+1,),
$DH161="раб.день",
$BP161/30*(IFERROR(
_xlfn.LET(_xlpm.VD,
CHOOSE(
{1;2;3;4;5;6;7;8;9;10;11;12;13;14;15;16;17;18},
45658,45659,45660,45661,45662,45663,45664,45665,45711,45724,45778,45779,45785,45786,45820,45821,45965,46022),
_xlfn.LET(_xlpm.DD,
MAX(MIN($AX161,EOMONTH(BK$15,0))-MAX($AW161,BK$15),),
_xlfn.IFS(
AND(MONTH($AW161)=MONTH(BK$15),MONTH($AX161)&lt;&gt;MONTH(BK$15)),
NETWORKDAYS.INTL($AW161,$AW161+_xlpm.DD,1,_xlpm.VD),
AND(MONTH($AW161)&lt;&gt;MONTH(BK$15),MONTH($AX161)=MONTH(BK$15)),
NETWORKDAYS.INTL(($AX161)-_xlpm.DD,$AX161,1,_xlpm.VD),
AND(MONTH($AW161)&lt;MONTH(BK$15),MONTH($AX161)&gt;MONTH(BK$15)),
NETWORKDAYS.INTL((EOMONTH(BK$15-1,1))-_xlpm.DD,EOMONTH(BK$15-1,1),1,_xlpm.VD),
AND(MONTH($AW161)=MONTH(BK$15),MONTH($AX161)=MONTH(BK$15)),
NETWORKDAYS.INTL($AW161,$AX161,1,_xlpm.VD)))),0)),
$DH161="месяц",
$BP161*BK161,
$DH161="неделя",
$BP161*BK161/7*(ROUNDUP((DAY(EOMONTH(BK$15,0)))/4,0))),
0)</f>
        <v/>
      </c>
      <c r="CC161" s="125">
        <f>SUM($BQ161:$CB161)</f>
        <v/>
      </c>
      <c r="CD161" s="126">
        <f>SUM($EH161:$EH161)</f>
        <v/>
      </c>
      <c r="CE161" s="126">
        <f>$CD161*$AB161</f>
        <v/>
      </c>
      <c r="CF161" s="126">
        <f>SUM($EK161:$EK161)</f>
        <v/>
      </c>
      <c r="CG161" s="126">
        <f>$CF161*$AB161</f>
        <v/>
      </c>
      <c r="CH161" s="126">
        <f>SUM($CC161,$CE161,$CG161)</f>
        <v/>
      </c>
      <c r="CI161" s="126">
        <f>$CH161*(1+$CM161)</f>
        <v/>
      </c>
      <c r="CJ161" s="127" t="n">
        <v>0</v>
      </c>
      <c r="CK161" s="126">
        <f>SUM($CH161:$CH161)*(1+$CJ161)</f>
        <v/>
      </c>
      <c r="CL161" s="126">
        <f>SUM($CH161:$CH161)*(1+$CM161)</f>
        <v/>
      </c>
      <c r="CM161" s="59" t="inlineStr">
        <is>
          <t>20%</t>
        </is>
      </c>
      <c r="CN161" s="59" t="n"/>
      <c r="CO161" s="72" t="n"/>
      <c r="CP161" s="59" t="n"/>
      <c r="CQ161" s="73" t="n"/>
      <c r="CR161" s="73" t="n"/>
      <c r="CS161" s="73" t="n"/>
      <c r="CT161" s="72" t="n"/>
      <c r="CU161" s="79" t="inlineStr">
        <is>
          <t> </t>
        </is>
      </c>
      <c r="CV161" s="60" t="n"/>
      <c r="CW161" s="60" t="n"/>
      <c r="CX161" s="60" t="n"/>
      <c r="CY161" s="127">
        <f>IFERROR(($CC161-$EE161)/($EE161/(1-$DQ161)),0)</f>
        <v/>
      </c>
      <c r="CZ161" s="127">
        <f>IFERROR(1-$EI161/($CE161),0)</f>
        <v/>
      </c>
      <c r="DA161" s="127">
        <f>IFERROR(1-$EL161/($CG161),0)</f>
        <v/>
      </c>
      <c r="DB161" s="126">
        <f>ROUND(IFERROR(($CI161/(1+$CM161)-$EN161),0),2)</f>
        <v/>
      </c>
      <c r="DC161" s="128" t="n"/>
      <c r="DD161" s="125" t="n"/>
      <c r="DE161" s="75" t="n">
        <v>0</v>
      </c>
      <c r="DF161" s="128" t="n"/>
      <c r="DG161" s="125">
        <f>IF($DC161=0,0,$DD161*($DC161*100%-$DE161*$DF161))*SUM($AB161:$AB161)</f>
        <v/>
      </c>
      <c r="DH161" s="129" t="inlineStr">
        <is>
          <t>месяц</t>
        </is>
      </c>
      <c r="DI161" s="130">
        <f t="array" ref="DI161">IFERROR(
IF($ES161="LisChannel",
(ROUND(((INDEX({174.625;153.888888888889;130.972222222222},MATCH($AI161,{2;3;4}),0))*$AG161*$AI161),2)),0),0)</f>
        <v/>
      </c>
      <c r="DJ161" s="130">
        <f>
_xlfn.LET(_xlpm.X,
IFERROR(
IF($ES161="НовиковТВ",
(_xlfn.LET(_xlpm.NTV,
_xlfn.LET(_xlpm.MIN,350000,
IF(SUMIFS($DI:$DI,$ES:$ES,"НовиковТВ")&lt;=_xlpm.MIN,
(SUMIFS($DI:$DI,$ES:$ES,"НовиковТВ")/(COUNTIFS($ES:$ES,"НовиковТВ")))*_xlpm.MIN/SUMIFS($DI:$DI,$ES:$ES,"НовиковТВ"),
DI161)),
_xlpm.NTV+$DG161/(1-(1-(_xlpm.NTV)*(1-$DL161)*(1-$DM161)*(1-$DN161)*(1-$DO161)*(1-$DP161)/_xlpm.NTV))))/(1+$EP161),
$DI161+$DG161/(1-(1-($DI161)*(1-$DL161)*(1-$DM161)*(1-$DN161)*(1-$DO161)*(1-$DP161)/$DI161))),
0),
_xlpm.X*(1+$CM161)*(1+$CW161)-_xlpm.X*(1+$CM161)+_xlpm.X)</f>
        <v/>
      </c>
      <c r="DK161" s="125" t="inlineStr">
        <is>
          <t>послед.</t>
        </is>
      </c>
      <c r="DL161" s="63" t="n">
        <v>0</v>
      </c>
      <c r="DM161" s="63" t="n">
        <v>0</v>
      </c>
      <c r="DN161" s="63" t="n">
        <v>0</v>
      </c>
      <c r="DO161" s="63" t="n">
        <v>0</v>
      </c>
      <c r="DP161" s="63" t="n">
        <v>0</v>
      </c>
      <c r="DQ161" s="63">
        <f t="array" ref="DQ161">IFERROR(_xlfn.IFS(
$DK161="послед.",1-(1-$DL161)*(1-$DM161)*(1-$DN161)*(1-$DO161)*(1-$DP161),
$DK161="сумм.",$DL161+$DM161+$DN161+$DO161+$DP161),
0)</f>
        <v/>
      </c>
      <c r="DR161" s="125">
        <f t="array" ref="DR161">
IFERROR(
_xlfn.IFS(
$BL161=0,
0,
$BL161&gt;0,
_xlfn.IFS($DK161="послед.",
$DJ161*(1-$DL161)*(1-$DM161)*(1-$DN161)*(1-$DO161)*(1-$DP161),
$DK161="сумм.",
$DJ161*(1-($DL161+$DM161+$DN161+$DO161+$DP161)))),0)</f>
        <v/>
      </c>
      <c r="DS161" s="125">
        <f t="array" ref="DS161">
IFERROR(_xlfn.IFS(
$DH161="день_1",
$DR161*$BL161/($AX161-$AW161+1)*AZ161*(DAY(EOMONTH(AZ$15,0))),
$DH161="день_2",
$DR161/30*MAX(MIN($AX161,EOMONTH(AZ$15,0))-MAX($AW161,AZ$15)+1,),
$DH161="раб.день",
$DR161/30*(IFERROR(
_xlfn.LET(_xlpm.VD,
CHOOSE(
{1;2;3;4;5;6;7;8;9;10;11;12;13;14;15;16;17;18},
45658,45659,45660,45661,45662,45663,45664,45665,45711,45724,45778,45779,45785,45786,45820,45821,45965,46022),
_xlfn.LET(_xlpm.DD,
MAX(MIN($AX161,EOMONTH(AZ$15,0))-MAX($AW161,AZ$15),),
_xlfn.IFS(
AND(MONTH($AW161)=MONTH(AZ$15),MONTH($AX161)&lt;&gt;MONTH(AZ$15)),
NETWORKDAYS.INTL($AW161,$AW161+_xlpm.DD,1,_xlpm.VD),
AND(MONTH($AW161)&lt;&gt;MONTH(AZ$15),MONTH($AX161)=MONTH(AZ$15)),
NETWORKDAYS.INTL(($AX161)-_xlpm.DD,$AX161,1,_xlpm.VD),
AND(MONTH($AW161)&lt;MONTH(AZ$15),MONTH($AX161)&gt;MONTH(AZ$15)),
NETWORKDAYS.INTL((EOMONTH(AZ$15-1,1))-_xlpm.DD,EOMONTH(AZ$15-1,1),1,_xlpm.VD),
AND(MONTH($AW161)=MONTH(AZ$15),MONTH($AX161)=MONTH(AZ$15)),
NETWORKDAYS.INTL($AW161,$AX161,1,_xlpm.VD)))),0)),
$DH161="месяц",
$DR161*AZ161,
$DH161="неделя",
$DR161*AZ161/7*(ROUNDUP((DAY(EOMONTH(AZ$15,0)))/4,0))),
0)</f>
        <v/>
      </c>
      <c r="DT161" s="125">
        <f t="array" ref="DT161">
IFERROR(_xlfn.IFS(
$DH161="день_1",
$DR161*$BL161/($AX161-$AW161+1)*BA161*(DAY(EOMONTH(BA$15,0))),
$DH161="день_2",
$DR161/30*MAX(MIN($AX161,EOMONTH(BA$15,0))-MAX($AW161,BA$15)+1,),
$DH161="раб.день",
$DR161/30*(IFERROR(
_xlfn.LET(_xlpm.VD,
CHOOSE(
{1;2;3;4;5;6;7;8;9;10;11;12;13;14;15;16;17;18},
45658,45659,45660,45661,45662,45663,45664,45665,45711,45724,45778,45779,45785,45786,45820,45821,45965,46022),
_xlfn.LET(_xlpm.DD,
MAX(MIN($AX161,EOMONTH(BA$15,0))-MAX($AW161,BA$15),),
_xlfn.IFS(
AND(MONTH($AW161)=MONTH(BA$15),MONTH($AX161)&lt;&gt;MONTH(BA$15)),
NETWORKDAYS.INTL($AW161,$AW161+_xlpm.DD,1,_xlpm.VD),
AND(MONTH($AW161)&lt;&gt;MONTH(BA$15),MONTH($AX161)=MONTH(BA$15)),
NETWORKDAYS.INTL(($AX161)-_xlpm.DD,$AX161,1,_xlpm.VD),
AND(MONTH($AW161)&lt;MONTH(BA$15),MONTH($AX161)&gt;MONTH(BA$15)),
NETWORKDAYS.INTL((EOMONTH(BA$15-1,1))-_xlpm.DD,EOMONTH(BA$15-1,1),1,_xlpm.VD),
AND(MONTH($AW161)=MONTH(BA$15),MONTH($AX161)=MONTH(BA$15)),
NETWORKDAYS.INTL($AW161,$AX161,1,_xlpm.VD)))),0)),
$DH161="месяц",
$DR161*BA161,
$DH161="неделя",
$DR161*BA161/7*(ROUNDUP((DAY(EOMONTH(BA$15,0)))/4,0))),
0)</f>
        <v/>
      </c>
      <c r="DU161" s="125">
        <f t="array" ref="DU161">
IFERROR(_xlfn.IFS(
$DH161="день_1",
$DR161*$BL161/($AX161-$AW161+1)*BB161*(DAY(EOMONTH(BB$15,0))),
$DH161="день_2",
$DR161/30*MAX(MIN($AX161,EOMONTH(BB$15,0))-MAX($AW161,BB$15)+1,),
$DH161="раб.день",
$DR161/30*(IFERROR(
_xlfn.LET(_xlpm.VD,
CHOOSE(
{1;2;3;4;5;6;7;8;9;10;11;12;13;14;15;16;17;18},
45658,45659,45660,45661,45662,45663,45664,45665,45711,45724,45778,45779,45785,45786,45820,45821,45965,46022),
_xlfn.LET(_xlpm.DD,
MAX(MIN($AX161,EOMONTH(BB$15,0))-MAX($AW161,BB$15),),
_xlfn.IFS(
AND(MONTH($AW161)=MONTH(BB$15),MONTH($AX161)&lt;&gt;MONTH(BB$15)),
NETWORKDAYS.INTL($AW161,$AW161+_xlpm.DD,1,_xlpm.VD),
AND(MONTH($AW161)&lt;&gt;MONTH(BB$15),MONTH($AX161)=MONTH(BB$15)),
NETWORKDAYS.INTL(($AX161)-_xlpm.DD,$AX161,1,_xlpm.VD),
AND(MONTH($AW161)&lt;MONTH(BB$15),MONTH($AX161)&gt;MONTH(BB$15)),
NETWORKDAYS.INTL((EOMONTH(BB$15-1,1))-_xlpm.DD,EOMONTH(BB$15-1,1),1,_xlpm.VD),
AND(MONTH($AW161)=MONTH(BB$15),MONTH($AX161)=MONTH(BB$15)),
NETWORKDAYS.INTL($AW161,$AX161,1,_xlpm.VD)))),0)),
$DH161="месяц",
$DR161*BB161,
$DH161="неделя",
$DR161*BB161/7*(ROUNDUP((DAY(EOMONTH(BB$15,0)))/4,0))),
0)</f>
        <v/>
      </c>
      <c r="DV161" s="125">
        <f t="array" ref="DV161">
IFERROR(_xlfn.IFS(
$DH161="день_1",
$DR161*$BL161/($AX161-$AW161+1)*BC161*(DAY(EOMONTH(BC$15,0))),
$DH161="день_2",
$DR161/30*MAX(MIN($AX161,EOMONTH(BC$15,0))-MAX($AW161,BC$15)+1,),
$DH161="раб.день",
$DR161/30*(IFERROR(
_xlfn.LET(_xlpm.VD,
CHOOSE(
{1;2;3;4;5;6;7;8;9;10;11;12;13;14;15;16;17;18},
45658,45659,45660,45661,45662,45663,45664,45665,45711,45724,45778,45779,45785,45786,45820,45821,45965,46022),
_xlfn.LET(_xlpm.DD,
MAX(MIN($AX161,EOMONTH(BC$15,0))-MAX($AW161,BC$15),),
_xlfn.IFS(
AND(MONTH($AW161)=MONTH(BC$15),MONTH($AX161)&lt;&gt;MONTH(BC$15)),
NETWORKDAYS.INTL($AW161,$AW161+_xlpm.DD,1,_xlpm.VD),
AND(MONTH($AW161)&lt;&gt;MONTH(BC$15),MONTH($AX161)=MONTH(BC$15)),
NETWORKDAYS.INTL(($AX161)-_xlpm.DD,$AX161,1,_xlpm.VD),
AND(MONTH($AW161)&lt;MONTH(BC$15),MONTH($AX161)&gt;MONTH(BC$15)),
NETWORKDAYS.INTL((EOMONTH(BC$15-1,1))-_xlpm.DD,EOMONTH(BC$15-1,1),1,_xlpm.VD),
AND(MONTH($AW161)=MONTH(BC$15),MONTH($AX161)=MONTH(BC$15)),
NETWORKDAYS.INTL($AW161,$AX161,1,_xlpm.VD)))),0)),
$DH161="месяц",
$DR161*BC161,
$DH161="неделя",
$DR161*BC161/7*(ROUNDUP((DAY(EOMONTH(BC$15,0)))/4,0))),
0)</f>
        <v/>
      </c>
      <c r="DW161" s="125">
        <f t="array" ref="DW161">
IFERROR(_xlfn.IFS(
$DH161="день_1",
$DR161*$BL161/($AX161-$AW161+1)*BD161*(DAY(EOMONTH(BD$15,0))),
$DH161="день_2",
$DR161/30*MAX(MIN($AX161,EOMONTH(BD$15,0))-MAX($AW161,BD$15)+1,),
$DH161="раб.день",
$DR161/30*(IFERROR(
_xlfn.LET(_xlpm.VD,
CHOOSE(
{1;2;3;4;5;6;7;8;9;10;11;12;13;14;15;16;17;18},
45658,45659,45660,45661,45662,45663,45664,45665,45711,45724,45778,45779,45785,45786,45820,45821,45965,46022),
_xlfn.LET(_xlpm.DD,
MAX(MIN($AX161,EOMONTH(BD$15,0))-MAX($AW161,BD$15),),
_xlfn.IFS(
AND(MONTH($AW161)=MONTH(BD$15),MONTH($AX161)&lt;&gt;MONTH(BD$15)),
NETWORKDAYS.INTL($AW161,$AW161+_xlpm.DD,1,_xlpm.VD),
AND(MONTH($AW161)&lt;&gt;MONTH(BD$15),MONTH($AX161)=MONTH(BD$15)),
NETWORKDAYS.INTL(($AX161)-_xlpm.DD,$AX161,1,_xlpm.VD),
AND(MONTH($AW161)&lt;MONTH(BD$15),MONTH($AX161)&gt;MONTH(BD$15)),
NETWORKDAYS.INTL((EOMONTH(BD$15-1,1))-_xlpm.DD,EOMONTH(BD$15-1,1),1,_xlpm.VD),
AND(MONTH($AW161)=MONTH(BD$15),MONTH($AX161)=MONTH(BD$15)),
NETWORKDAYS.INTL($AW161,$AX161,1,_xlpm.VD)))),0)),
$DH161="месяц",
$DR161*BD161,
$DH161="неделя",
$DR161*BD161/7*(ROUNDUP((DAY(EOMONTH(BD$15,0)))/4,0))),
0)</f>
        <v/>
      </c>
      <c r="DX161" s="125">
        <f t="array" ref="DX161">
IFERROR(_xlfn.IFS(
$DH161="день_1",
$DR161*$BL161/($AX161-$AW161+1)*BE161*(DAY(EOMONTH(BE$15,0))),
$DH161="день_2",
$DR161/30*MAX(MIN($AX161,EOMONTH(BE$15,0))-MAX($AW161,BE$15)+1,),
$DH161="раб.день",
$DR161/30*(IFERROR(
_xlfn.LET(_xlpm.VD,
CHOOSE(
{1;2;3;4;5;6;7;8;9;10;11;12;13;14;15;16;17;18},
45658,45659,45660,45661,45662,45663,45664,45665,45711,45724,45778,45779,45785,45786,45820,45821,45965,46022),
_xlfn.LET(_xlpm.DD,
MAX(MIN($AX161,EOMONTH(BE$15,0))-MAX($AW161,BE$15),),
_xlfn.IFS(
AND(MONTH($AW161)=MONTH(BE$15),MONTH($AX161)&lt;&gt;MONTH(BE$15)),
NETWORKDAYS.INTL($AW161,$AW161+_xlpm.DD,1,_xlpm.VD),
AND(MONTH($AW161)&lt;&gt;MONTH(BE$15),MONTH($AX161)=MONTH(BE$15)),
NETWORKDAYS.INTL(($AX161)-_xlpm.DD,$AX161,1,_xlpm.VD),
AND(MONTH($AW161)&lt;MONTH(BE$15),MONTH($AX161)&gt;MONTH(BE$15)),
NETWORKDAYS.INTL((EOMONTH(BE$15-1,1))-_xlpm.DD,EOMONTH(BE$15-1,1),1,_xlpm.VD),
AND(MONTH($AW161)=MONTH(BE$15),MONTH($AX161)=MONTH(BE$15)),
NETWORKDAYS.INTL($AW161,$AX161,1,_xlpm.VD)))),0)),
$DH161="месяц",
$DR161*BE161,
$DH161="неделя",
$DR161*BE161/7*(ROUNDUP((DAY(EOMONTH(BE$15,0)))/4,0))),
0)</f>
        <v/>
      </c>
      <c r="DY161" s="125">
        <f t="array" ref="DY161">
IFERROR(_xlfn.IFS(
$DH161="день_1",
$DR161*$BL161/($AX161-$AW161+1)*BF161*(DAY(EOMONTH(BF$15,0))),
$DH161="день_2",
$DR161/30*MAX(MIN($AX161,EOMONTH(BF$15,0))-MAX($AW161,BF$15)+1,),
$DH161="раб.день",
$DR161/30*(IFERROR(
_xlfn.LET(_xlpm.VD,
CHOOSE(
{1;2;3;4;5;6;7;8;9;10;11;12;13;14;15;16;17;18},
45658,45659,45660,45661,45662,45663,45664,45665,45711,45724,45778,45779,45785,45786,45820,45821,45965,46022),
_xlfn.LET(_xlpm.DD,
MAX(MIN($AX161,EOMONTH(BF$15,0))-MAX($AW161,BF$15),),
_xlfn.IFS(
AND(MONTH($AW161)=MONTH(BF$15),MONTH($AX161)&lt;&gt;MONTH(BF$15)),
NETWORKDAYS.INTL($AW161,$AW161+_xlpm.DD,1,_xlpm.VD),
AND(MONTH($AW161)&lt;&gt;MONTH(BF$15),MONTH($AX161)=MONTH(BF$15)),
NETWORKDAYS.INTL(($AX161)-_xlpm.DD,$AX161,1,_xlpm.VD),
AND(MONTH($AW161)&lt;MONTH(BF$15),MONTH($AX161)&gt;MONTH(BF$15)),
NETWORKDAYS.INTL((EOMONTH(BF$15-1,1))-_xlpm.DD,EOMONTH(BF$15-1,1),1,_xlpm.VD),
AND(MONTH($AW161)=MONTH(BF$15),MONTH($AX161)=MONTH(BF$15)),
NETWORKDAYS.INTL($AW161,$AX161,1,_xlpm.VD)))),0)),
$DH161="месяц",
$DR161*BF161,
$DH161="неделя",
$DR161*BF161/7*(ROUNDUP((DAY(EOMONTH(BF$15,0)))/4,0))),
0)</f>
        <v/>
      </c>
      <c r="DZ161" s="125">
        <f t="array" ref="DZ161">
IFERROR(_xlfn.IFS(
$DH161="день_1",
$DR161*$BL161/($AX161-$AW161+1)*BG161*(DAY(EOMONTH(BG$15,0))),
$DH161="день_2",
$DR161/30*MAX(MIN($AX161,EOMONTH(BG$15,0))-MAX($AW161,BG$15)+1,),
$DH161="раб.день",
$DR161/30*(IFERROR(
_xlfn.LET(_xlpm.VD,
CHOOSE(
{1;2;3;4;5;6;7;8;9;10;11;12;13;14;15;16;17;18},
45658,45659,45660,45661,45662,45663,45664,45665,45711,45724,45778,45779,45785,45786,45820,45821,45965,46022),
_xlfn.LET(_xlpm.DD,
MAX(MIN($AX161,EOMONTH(BG$15,0))-MAX($AW161,BG$15),),
_xlfn.IFS(
AND(MONTH($AW161)=MONTH(BG$15),MONTH($AX161)&lt;&gt;MONTH(BG$15)),
NETWORKDAYS.INTL($AW161,$AW161+_xlpm.DD,1,_xlpm.VD),
AND(MONTH($AW161)&lt;&gt;MONTH(BG$15),MONTH($AX161)=MONTH(BG$15)),
NETWORKDAYS.INTL(($AX161)-_xlpm.DD,$AX161,1,_xlpm.VD),
AND(MONTH($AW161)&lt;MONTH(BG$15),MONTH($AX161)&gt;MONTH(BG$15)),
NETWORKDAYS.INTL((EOMONTH(BG$15-1,1))-_xlpm.DD,EOMONTH(BG$15-1,1),1,_xlpm.VD),
AND(MONTH($AW161)=MONTH(BG$15),MONTH($AX161)=MONTH(BG$15)),
NETWORKDAYS.INTL($AW161,$AX161,1,_xlpm.VD)))),0)),
$DH161="месяц",
$DR161*BG161,
$DH161="неделя",
$DR161*BG161/7*(ROUNDUP((DAY(EOMONTH(BG$15,0)))/4,0))),
0)</f>
        <v/>
      </c>
      <c r="EA161" s="125">
        <f t="array" ref="EA161">
IFERROR(_xlfn.IFS(
$DH161="день_1",
$DR161*$BL161/($AX161-$AW161+1)*BH161*(DAY(EOMONTH(BH$15,0))),
$DH161="день_2",
$DR161/30*MAX(MIN($AX161,EOMONTH(BH$15,0))-MAX($AW161,BH$15)+1,),
$DH161="раб.день",
$DR161/30*(IFERROR(
_xlfn.LET(_xlpm.VD,
CHOOSE(
{1;2;3;4;5;6;7;8;9;10;11;12;13;14;15;16;17;18},
45658,45659,45660,45661,45662,45663,45664,45665,45711,45724,45778,45779,45785,45786,45820,45821,45965,46022),
_xlfn.LET(_xlpm.DD,
MAX(MIN($AX161,EOMONTH(BH$15,0))-MAX($AW161,BH$15),),
_xlfn.IFS(
AND(MONTH($AW161)=MONTH(BH$15),MONTH($AX161)&lt;&gt;MONTH(BH$15)),
NETWORKDAYS.INTL($AW161,$AW161+_xlpm.DD,1,_xlpm.VD),
AND(MONTH($AW161)&lt;&gt;MONTH(BH$15),MONTH($AX161)=MONTH(BH$15)),
NETWORKDAYS.INTL(($AX161)-_xlpm.DD,$AX161,1,_xlpm.VD),
AND(MONTH($AW161)&lt;MONTH(BH$15),MONTH($AX161)&gt;MONTH(BH$15)),
NETWORKDAYS.INTL((EOMONTH(BH$15-1,1))-_xlpm.DD,EOMONTH(BH$15-1,1),1,_xlpm.VD),
AND(MONTH($AW161)=MONTH(BH$15),MONTH($AX161)=MONTH(BH$15)),
NETWORKDAYS.INTL($AW161,$AX161,1,_xlpm.VD)))),0)),
$DH161="месяц",
$DR161*BH161,
$DH161="неделя",
$DR161*BH161/7*(ROUNDUP((DAY(EOMONTH(BH$15,0)))/4,0))),
0)</f>
        <v/>
      </c>
      <c r="EB161" s="125">
        <f t="array" ref="EB161">
IFERROR(_xlfn.IFS(
$DH161="день_1",
$DR161*$BL161/($AX161-$AW161+1)*BI161*(DAY(EOMONTH(BI$15,0))),
$DH161="день_2",
$DR161/30*MAX(MIN($AX161,EOMONTH(BI$15,0))-MAX($AW161,BI$15)+1,),
$DH161="раб.день",
$DR161/30*(IFERROR(
_xlfn.LET(_xlpm.VD,
CHOOSE(
{1;2;3;4;5;6;7;8;9;10;11;12;13;14;15;16;17;18},
45658,45659,45660,45661,45662,45663,45664,45665,45711,45724,45778,45779,45785,45786,45820,45821,45965,46022),
_xlfn.LET(_xlpm.DD,
MAX(MIN($AX161,EOMONTH(BI$15,0))-MAX($AW161,BI$15),),
_xlfn.IFS(
AND(MONTH($AW161)=MONTH(BI$15),MONTH($AX161)&lt;&gt;MONTH(BI$15)),
NETWORKDAYS.INTL($AW161,$AW161+_xlpm.DD,1,_xlpm.VD),
AND(MONTH($AW161)&lt;&gt;MONTH(BI$15),MONTH($AX161)=MONTH(BI$15)),
NETWORKDAYS.INTL(($AX161)-_xlpm.DD,$AX161,1,_xlpm.VD),
AND(MONTH($AW161)&lt;MONTH(BI$15),MONTH($AX161)&gt;MONTH(BI$15)),
NETWORKDAYS.INTL((EOMONTH(BI$15-1,1))-_xlpm.DD,EOMONTH(BI$15-1,1),1,_xlpm.VD),
AND(MONTH($AW161)=MONTH(BI$15),MONTH($AX161)=MONTH(BI$15)),
NETWORKDAYS.INTL($AW161,$AX161,1,_xlpm.VD)))),0)),
$DH161="месяц",
$DR161*BI161,
$DH161="неделя",
$DR161*BI161/7*(ROUNDUP((DAY(EOMONTH(BI$15,0)))/4,0))),
0)</f>
        <v/>
      </c>
      <c r="EC161" s="125">
        <f t="array" ref="EC161">
IFERROR(_xlfn.IFS(
$DH161="день_1",
$DR161*$BL161/($AX161-$AW161+1)*BJ161*(DAY(EOMONTH(BJ$15,0))),
$DH161="день_2",
$DR161/30*MAX(MIN($AX161,EOMONTH(BJ$15,0))-MAX($AW161,BJ$15)+1,),
$DH161="раб.день",
$DR161/30*(IFERROR(
_xlfn.LET(_xlpm.VD,
CHOOSE(
{1;2;3;4;5;6;7;8;9;10;11;12;13;14;15;16;17;18},
45658,45659,45660,45661,45662,45663,45664,45665,45711,45724,45778,45779,45785,45786,45820,45821,45965,46022),
_xlfn.LET(_xlpm.DD,
MAX(MIN($AX161,EOMONTH(BJ$15,0))-MAX($AW161,BJ$15),),
_xlfn.IFS(
AND(MONTH($AW161)=MONTH(BJ$15),MONTH($AX161)&lt;&gt;MONTH(BJ$15)),
NETWORKDAYS.INTL($AW161,$AW161+_xlpm.DD,1,_xlpm.VD),
AND(MONTH($AW161)&lt;&gt;MONTH(BJ$15),MONTH($AX161)=MONTH(BJ$15)),
NETWORKDAYS.INTL(($AX161)-_xlpm.DD,$AX161,1,_xlpm.VD),
AND(MONTH($AW161)&lt;MONTH(BJ$15),MONTH($AX161)&gt;MONTH(BJ$15)),
NETWORKDAYS.INTL((EOMONTH(BJ$15-1,1))-_xlpm.DD,EOMONTH(BJ$15-1,1),1,_xlpm.VD),
AND(MONTH($AW161)=MONTH(BJ$15),MONTH($AX161)=MONTH(BJ$15)),
NETWORKDAYS.INTL($AW161,$AX161,1,_xlpm.VD)))),0)),
$DH161="месяц",
$DR161*BJ161,
$DH161="неделя",
$DR161*BJ161/7*(ROUNDUP((DAY(EOMONTH(BJ$15,0)))/4,0))),
0)</f>
        <v/>
      </c>
      <c r="ED161" s="125">
        <f t="array" ref="ED161">
IFERROR(_xlfn.IFS(
$DH161="день_1",
$DR161*$BL161/($AX161-$AW161+1)*BK161*(DAY(EOMONTH(BK$15,0))),
$DH161="день_2",
$DR161/30*MAX(MIN($AX161,EOMONTH(BK$15,0))-MAX($AW161,BK$15)+1,),
$DH161="раб.день",
$DR161/30*(IFERROR(
_xlfn.LET(_xlpm.VD,
CHOOSE(
{1;2;3;4;5;6;7;8;9;10;11;12;13;14;15;16;17;18},
45658,45659,45660,45661,45662,45663,45664,45665,45711,45724,45778,45779,45785,45786,45820,45821,45965,46022),
_xlfn.LET(_xlpm.DD,
MAX(MIN($AX161,EOMONTH(BK$15,0))-MAX($AW161,BK$15),),
_xlfn.IFS(
AND(MONTH($AW161)=MONTH(BK$15),MONTH($AX161)&lt;&gt;MONTH(BK$15)),
NETWORKDAYS.INTL($AW161,$AW161+_xlpm.DD,1,_xlpm.VD),
AND(MONTH($AW161)&lt;&gt;MONTH(BK$15),MONTH($AX161)=MONTH(BK$15)),
NETWORKDAYS.INTL(($AX161)-_xlpm.DD,$AX161,1,_xlpm.VD),
AND(MONTH($AW161)&lt;MONTH(BK$15),MONTH($AX161)&gt;MONTH(BK$15)),
NETWORKDAYS.INTL((EOMONTH(BK$15-1,1))-_xlpm.DD,EOMONTH(BK$15-1,1),1,_xlpm.VD),
AND(MONTH($AW161)=MONTH(BK$15),MONTH($AX161)=MONTH(BK$15)),
NETWORKDAYS.INTL($AW161,$AX161,1,_xlpm.VD)))),0)),
$DH161="месяц",
$DR161*BK161,
$DH161="неделя",
$DR161*BK161/7*(ROUNDUP((DAY(EOMONTH(BK$15,0)))/4,0))),
0)</f>
        <v/>
      </c>
      <c r="EE161" s="125">
        <f>SUM($DS161,$DT161,$DU161,$DV161,$DW161,$DX161,$DY161,$DZ161,$EA161,$EB161,$EC161,$ED161)</f>
        <v/>
      </c>
      <c r="EF161" s="125">
        <f>IFERROR(ROUND($EE161*(1+$EP161),2),0)</f>
        <v/>
      </c>
      <c r="EG161" s="128" t="n">
        <v>1</v>
      </c>
      <c r="EH161" s="126" t="n">
        <v>0</v>
      </c>
      <c r="EI161" s="126">
        <f>ROUND(SUM($EH161:$EH161)*SUM($AB161:$AB161)*$EG161,2)</f>
        <v/>
      </c>
      <c r="EJ161" s="126">
        <f>ROUND($EI161*(1+$EP161),2)</f>
        <v/>
      </c>
      <c r="EK161" s="126" t="n">
        <v>0</v>
      </c>
      <c r="EL161" s="126">
        <f>ROUND(SUM($EK161:$EK161)*SUM($AB161:$AB161)*$EG161,2)</f>
        <v/>
      </c>
      <c r="EM161" s="126">
        <f>ROUND($EL161*(1+$EP161),2)</f>
        <v/>
      </c>
      <c r="EN161" s="126">
        <f>SUM($EE161,$EI161,$EL161)</f>
        <v/>
      </c>
      <c r="EO161" s="126">
        <f>SUM($EF161,$EJ161,$EM161)</f>
        <v/>
      </c>
      <c r="EP161" s="59" t="inlineStr">
        <is>
          <t>20%</t>
        </is>
      </c>
      <c r="EQ161" s="59" t="n"/>
      <c r="ER161" s="60">
        <f t="array" ref="ER161">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MATCH(ES161,
{"AMS";"RussOutdoor";"HD Outdoor";"Ingroup";"IQ";"Ledproduction";"LisChannel";"Logic";"Media-PPL";"NovikovTV | НовиковТВ";"SMA";"SOK";"КрокусТВ | CrocusTV | IndoorTV";"Сити";"ТЯК Москва"},
0)),"")</f>
        <v/>
      </c>
      <c r="ES161" s="60" t="n"/>
      <c r="ET161" s="60">
        <f t="array" ref="ET161">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MATCH(ES161,
{"AMS";"RussOutdoor";"HD Outdoor";"Ingroup";"IQ";"Ledproduction";"LisChannel";"Logic";"Media-PPL";"NovikovTV | НовиковТВ";"SMA";"SOK";"КрокусТВ | CrocusTV | IndoorTV";"Сити";"ТЯК Москва"},
0)),"")</f>
        <v/>
      </c>
      <c r="EU161" s="60" t="n"/>
      <c r="EV161" s="60" t="n"/>
      <c r="EX161" s="110">
        <f t="array" ref="EX161">
($AR161/30
+N("ТРАФИК ПЛОЩАДКИ"))*
(IFERROR(
_xlfn.LET(
_xlpm.GPR,
HLOOKUP($L161,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(MATCH($T161,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IF($Q161="цифровой",_xlpm.GPR/$AG161,_xlpm.GPR/60)),
0)
+N("DWELL TIME"))*
(IF($AB161=0,0,IF($AB161=1,0.3,IF($AB161=2,0.5,IF($AB161&gt;2,1))))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_xlfn.IFS($AC161="да",1.2,$AC161="нет",1)*
_xlfn.IFS($AD161="да",1.2,$AD161="нет",1)*
IF(R161="статический",1,1.2)*
$X161*
INDEX(
{1.2;1;1.2;1.2;1;1.2;1.2;1.2;1.2;1.2;1.2;1;1.2;1.2;1.2;1.2;1;1;1.2;1.2;1.2;1;1;1;1;1.2;1.2;1.2;1.2;1;1;1;1;1.2;1.2;1.2;1.2;1.2;1.2;1.2;1.2;1;1;1.2;1;1;1;1;1.5;1;1;1.5;1.5;1.2},
MATCH($Q161,_xlpm.MI,0)))&gt;{0.02;0.04;0.06;0.1;0.2;0.4;0.6;0.8;1;2;4;6})),
{0;1;2;3;4;5;6;7;8;9;10;11;12},
0)))
+N("КОЭФФИЦИЕНТ КОНТАКТА"))))*
(_xlfn.IFS($X161&lt;0.1,$X161/1000,$X161&gt;25,5.2,AND($X161&gt;=0.1,$X161&lt;=25),(($X161*2+0.1)/10)*($X161/10)))*
IFERROR((_xlfn.LET(
_xlpm.MA,
{0;0.8;0.85;0.9;0.95;1},
_xlpm.MAA,
{0;1;2;3;4;5},
INDEX(_xlpm.MA,MATCH(SUMPRODUCT(--((IF(ROUND(_xlpm.MAA,1)&gt;5,5,ROUND($AB161,1)))&gt;{0;1;2;3;4;5})),_xlpm.MAA,0)))
+N("КОЭФФИЦИЕНТ КОЛ-ВО КОНСТРУКЦИЙ")),1)*
$AB161,0))*
(IF($Q161="цифровой",$AG161/15*$AI161,1)
+N("ДЛЯ ЦИФРЫ"))</f>
        <v/>
      </c>
      <c r="EY161" s="110">
        <f>IFERROR(EX161*AY161,0)</f>
        <v/>
      </c>
      <c r="EZ161" s="131">
        <f>IFERROR(DP161/EY161*1000,0)</f>
        <v/>
      </c>
      <c r="FA161" s="112">
        <f>IFERROR(FC161/FB161,0)</f>
        <v/>
      </c>
      <c r="FB161" s="112">
        <f>IFERROR((FC161/(EY161/FF161*#REF!))*0.825,0)</f>
        <v/>
      </c>
      <c r="FC161" s="112">
        <f>IFERROR(((EX161*30/AR161)*100)/30,0)</f>
        <v/>
      </c>
      <c r="FD161" s="112">
        <f>IFERROR(EY161/G161*100%,0)</f>
        <v/>
      </c>
      <c r="FE161" s="112">
        <f>IFERROR(FD161/FC161*100%,0)</f>
        <v/>
      </c>
      <c r="FF161" s="110">
        <f>IFERROR(AR161/30*AY161,0)</f>
        <v/>
      </c>
    </row>
    <row r="162" ht="13" customHeight="1">
      <c r="A162" s="59" t="n"/>
      <c r="B162" s="60" t="n"/>
      <c r="C162" s="60" t="n"/>
      <c r="D162" s="60">
        <f t="array" ref="D162">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MATCH($E162,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62" s="60">
        <f t="array" ref="E162">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MATCH($F162,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62" s="60" t="inlineStr"/>
      <c r="G162" s="60" t="n"/>
      <c r="H162" s="60">
        <f t="array" ref="H162">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MATCH($I162,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62" s="60" t="n"/>
      <c r="J162" s="60" t="n"/>
      <c r="K162" s="60" t="n"/>
      <c r="L162" s="60" t="n"/>
      <c r="M162" s="60" t="n"/>
      <c r="N162" s="60" t="n"/>
      <c r="O162" s="60" t="n"/>
      <c r="P162" s="60">
        <f t="array" ref="P162">
_xlfn.IFS(
ISNUMBER(MATCH($Q162,{"шелфбаннер","разделитель","монетница","чековая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ISNUMBER(MATCH($Q162,{"LED/LCD","видеокулер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ISNUMBER(MATCH($Q162,{"автомобиль","машина","выставочное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ISNUMBER(MATCH($Q162,{"билборд","лифтовая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ISNUMBER(MATCH($Q162,{"навигация","подвесной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ISNUMBER(MATCH($Q162,{"движущаяся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ISNUMBER(MATCH($Q162,{"каталог","журнал"},)),
"Пресса",
$Q162="","")</f>
        <v/>
      </c>
      <c r="Q162" s="60" t="n"/>
      <c r="R162" s="60">
        <f t="array" ref="R162">
IFERROR(
_xlfn.IFS(
OR(ISNUMBER(MATCH($Q162,{"экспозиция","макет","стенд","автостенд","авто стенд","выставочное пространство","выставочные стенды","модульные выставочные стенды","3Д конструкция","3D конструкция"},)),P162="Экспонирование"),
"нестандартный",
ISNUMBER(MATCH($Q162,{"скроллер","призматрон"},)),
"динамический",
$P162="Видео",
"цифровой",
OR($P162="Пресса",$P162="Щит",$P162="POSm",$P162="Подвес",$P162="Брендирование/оклейка"),
"статический"),"")</f>
        <v/>
      </c>
      <c r="S162" s="59" t="n"/>
      <c r="T162" s="60" t="n"/>
      <c r="U162" s="60" t="n"/>
      <c r="V162" s="60">
        <f>
IF(P162="Видео",
"цифровой постер/ролик",
IF(ISNUMBER(MATCH(Q162,{"короб световой","короб световой | лайтбокс","короб световой | кристалайт","лайтбокс","лайт бокс","кристалайт","LB","lightbox"},)),
"бэклит",
IF(P162="Брендирование/оклейка",
"перфарированная пленка/самоклейка",
IF(P162="Экспонирование",
"под запрос",
IF(P162="Подвес",
"баннер/ткань",
"")))))</f>
        <v/>
      </c>
      <c r="W162" s="59" t="n"/>
      <c r="X162" s="59" t="n"/>
      <c r="Y162" s="59" t="n"/>
      <c r="Z162" s="61" t="n"/>
      <c r="AA162" s="61" t="n"/>
      <c r="AB162" s="61">
        <f>IF(BL162&gt;0,Z162,0)</f>
        <v/>
      </c>
      <c r="AC162" s="59" t="n"/>
      <c r="AD162" s="59" t="n"/>
      <c r="AE162" s="59" t="n"/>
      <c r="AF162" s="59" t="n"/>
      <c r="AG162" s="59" t="n"/>
      <c r="AH162" s="59" t="n"/>
      <c r="AI162" s="59" t="n"/>
      <c r="AJ162" s="59" t="n"/>
      <c r="AK162" s="59" t="n"/>
      <c r="AL162" s="62">
        <f>IFERROR(IF(OR(R162="статический",R162="динамический",R162="нестандартный",R162="",R162=""),"-",IF(AND(AH162="-",AI162="-"),"-",AK162*3600/AH162*AI162)),"-")</f>
        <v/>
      </c>
      <c r="AM162" s="62">
        <f>IFERROR(IF(OR(R162="статический",R162="динамический",R162="",R162="", R162="BTL",R162="нестандартный"),"-",AG162*AI162*AL162/60),"-")</f>
        <v/>
      </c>
      <c r="AN162" s="63">
        <f>IFERROR(IF(AH162="","-",AG162*AI162/AH162),"-")</f>
        <v/>
      </c>
      <c r="AO162" s="59">
        <f>IFERROR(IF(OR($R162="статический",$R162="динамический",$R162="",$R162="",$R162="BTL",$R162="нестандартный"),"-",$AL162*$AY162),"-")</f>
        <v/>
      </c>
      <c r="AP162" s="62">
        <f>IFERROR(IF(OR($R162="статический",$R162="динамический",$R162="",$R162="",$R162="BTL",$R162="нестандартный"),"-",$AM162*AY162),"-")</f>
        <v/>
      </c>
      <c r="AQ162" s="64" t="n"/>
      <c r="AR162" s="61" t="n"/>
      <c r="AS162" s="61" t="n"/>
      <c r="AT162" s="61" t="n"/>
      <c r="AU162" s="65" t="n"/>
      <c r="AV162" s="124">
        <f>IFERROR(DR162/AT162*1000,"n/a")</f>
        <v/>
      </c>
      <c r="AW162" s="67" t="n"/>
      <c r="AX162" s="67" t="n"/>
      <c r="AY162" s="43">
        <f>IFERROR(IF(OR($AW162="",$AX162=""),"",_xlfn.DAYS($AX162+1,$AW162)),"")</f>
        <v/>
      </c>
      <c r="AZ162" s="68">
        <f t="array" ref="AZ162">
_xlfn.LET(_xlpm.COEFF,
IF($AW162+$AX162=0,0,IF(MAX(MIN($AX162,EOMONTH(AZ$15,0))-MAX($AW162,AZ$15)+1,)&gt;0,1,0)),
_xlfn.IFS(
$ES162="LisChannel",
_xlpm.COEFF*
INDEX({1;1;1.2;1.2;1;1;1;1;1.2;1.2;1.2;1.2},
MATCH(MONTH(AZ$15),
{1,2,3,4,5,6,7,8,9,10,11,12})),
CONCATENATE($ES162," ",$L162)="RussOutdoor метро",
_xlpm.COEFF*
INDEX({0.8;0.9;1.1;1.1;1;1;1;1;1.1;1.1;1.1;1.1},
MATCH(MONTH(AZ$15),
{1,2,3,4,5,6,7,8,9,10,11,12})),
$ES162&lt;&gt;"LisChannel",
_xlpm.COEFF,
$ES162&lt;&gt;"RussOutdoor",
_xlpm.COEFF))</f>
        <v/>
      </c>
      <c r="BA162" s="68">
        <f t="array" ref="BA162">
_xlfn.LET(_xlpm.COEFF,
IF($AW162+$AX162=0,0,IF(MAX(MIN($AX162,EOMONTH(BA$15,0))-MAX($AW162,BA$15)+1,)&gt;0,1,0)),
_xlfn.IFS(
$ES162="LisChannel",
_xlpm.COEFF*
INDEX({1;1;1.2;1.2;1;1;1;1;1.2;1.2;1.2;1.2},
MATCH(MONTH(BA$15),
{1,2,3,4,5,6,7,8,9,10,11,12})),
CONCATENATE($ES162," ",$L162)="RussOutdoor метро",
_xlpm.COEFF*
INDEX({0.8;0.9;1.1;1.1;1;1;1;1;1.1;1.1;1.1;1.1},
MATCH(MONTH(BA$15),
{1,2,3,4,5,6,7,8,9,10,11,12})),
$ES162&lt;&gt;"LisChannel",
_xlpm.COEFF,
$ES162&lt;&gt;"RussOutdoor",
_xlpm.COEFF))</f>
        <v/>
      </c>
      <c r="BB162" s="68">
        <f t="array" ref="BB162">
_xlfn.LET(_xlpm.COEFF,
IF($AW162+$AX162=0,0,IF(MAX(MIN($AX162,EOMONTH(BB$15,0))-MAX($AW162,BB$15)+1,)&gt;0,1,0)),
_xlfn.IFS(
$ES162="LisChannel",
_xlpm.COEFF*
INDEX({1;1;1.2;1.2;1;1;1;1;1.2;1.2;1.2;1.2},
MATCH(MONTH(BB$15),
{1,2,3,4,5,6,7,8,9,10,11,12})),
CONCATENATE($ES162," ",$L162)="RussOutdoor метро",
_xlpm.COEFF*
INDEX({0.8;0.9;1.1;1.1;1;1;1;1;1.1;1.1;1.1;1.1},
MATCH(MONTH(BB$15),
{1,2,3,4,5,6,7,8,9,10,11,12})),
$ES162&lt;&gt;"LisChannel",
_xlpm.COEFF,
$ES162&lt;&gt;"RussOutdoor",
_xlpm.COEFF))</f>
        <v/>
      </c>
      <c r="BC162" s="68">
        <f t="array" ref="BC162">
_xlfn.LET(_xlpm.COEFF,
IF($AW162+$AX162=0,0,IF(MAX(MIN($AX162,EOMONTH(BC$15,0))-MAX($AW162,BC$15)+1,)&gt;0,1,0)),
_xlfn.IFS(
$ES162="LisChannel",
_xlpm.COEFF*
INDEX({1;1;1.2;1.2;1;1;1;1;1.2;1.2;1.2;1.2},
MATCH(MONTH(BC$15),
{1,2,3,4,5,6,7,8,9,10,11,12})),
CONCATENATE($ES162," ",$L162)="RussOutdoor метро",
_xlpm.COEFF*
INDEX({0.8;0.9;1.1;1.1;1;1;1;1;1.1;1.1;1.1;1.1},
MATCH(MONTH(BC$15),
{1,2,3,4,5,6,7,8,9,10,11,12})),
$ES162&lt;&gt;"LisChannel",
_xlpm.COEFF,
$ES162&lt;&gt;"RussOutdoor",
_xlpm.COEFF))</f>
        <v/>
      </c>
      <c r="BD162" s="68">
        <f t="array" ref="BD162">
_xlfn.LET(_xlpm.COEFF,
IF($AW162+$AX162=0,0,IF(MAX(MIN($AX162,EOMONTH(BD$15,0))-MAX($AW162,BD$15)+1,)&gt;0,1,0)),
_xlfn.IFS(
$ES162="LisChannel",
_xlpm.COEFF*
INDEX({1;1;1.2;1.2;1;1;1;1;1.2;1.2;1.2;1.2},
MATCH(MONTH(BD$15),
{1,2,3,4,5,6,7,8,9,10,11,12})),
CONCATENATE($ES162," ",$L162)="RussOutdoor метро",
_xlpm.COEFF*
INDEX({0.8;0.9;1.1;1.1;1;1;1;1;1.1;1.1;1.1;1.1},
MATCH(MONTH(BD$15),
{1,2,3,4,5,6,7,8,9,10,11,12})),
$ES162&lt;&gt;"LisChannel",
_xlpm.COEFF,
$ES162&lt;&gt;"RussOutdoor",
_xlpm.COEFF))</f>
        <v/>
      </c>
      <c r="BE162" s="68">
        <f t="array" ref="BE162">
_xlfn.LET(_xlpm.COEFF,
IF($AW162+$AX162=0,0,IF(MAX(MIN($AX162,EOMONTH(BE$15,0))-MAX($AW162,BE$15)+1,)&gt;0,1,0)),
_xlfn.IFS(
$ES162="LisChannel",
_xlpm.COEFF*
INDEX({1;1;1.2;1.2;1;1;1;1;1.2;1.2;1.2;1.2},
MATCH(MONTH(BE$15),
{1,2,3,4,5,6,7,8,9,10,11,12})),
CONCATENATE($ES162," ",$L162)="RussOutdoor метро",
_xlpm.COEFF*
INDEX({0.8;0.9;1.1;1.1;1;1;1;1;1.1;1.1;1.1;1.1},
MATCH(MONTH(BE$15),
{1,2,3,4,5,6,7,8,9,10,11,12})),
$ES162&lt;&gt;"LisChannel",
_xlpm.COEFF,
$ES162&lt;&gt;"RussOutdoor",
_xlpm.COEFF))</f>
        <v/>
      </c>
      <c r="BF162" s="68">
        <f t="array" ref="BF162">
_xlfn.LET(_xlpm.COEFF,
IF($AW162+$AX162=0,0,IF(MAX(MIN($AX162,EOMONTH(BF$15,0))-MAX($AW162,BF$15)+1,)&gt;0,1,0)),
_xlfn.IFS(
$ES162="LisChannel",
_xlpm.COEFF*
INDEX({1;1;1.2;1.2;1;1;1;1;1.2;1.2;1.2;1.2},
MATCH(MONTH(BF$15),
{1,2,3,4,5,6,7,8,9,10,11,12})),
CONCATENATE($ES162," ",$L162)="RussOutdoor метро",
_xlpm.COEFF*
INDEX({0.8;0.9;1.1;1.1;1;1;1;1;1.1;1.1;1.1;1.1},
MATCH(MONTH(BF$15),
{1,2,3,4,5,6,7,8,9,10,11,12})),
$ES162&lt;&gt;"LisChannel",
_xlpm.COEFF,
$ES162&lt;&gt;"RussOutdoor",
_xlpm.COEFF))</f>
        <v/>
      </c>
      <c r="BG162" s="68">
        <f t="array" ref="BG162">
_xlfn.LET(_xlpm.COEFF,
IF($AW162+$AX162=0,0,IF(MAX(MIN($AX162,EOMONTH(BG$15,0))-MAX($AW162,BG$15)+1,)&gt;0,1,0)),
_xlfn.IFS(
$ES162="LisChannel",
_xlpm.COEFF*
INDEX({1;1;1.2;1.2;1;1;1;1;1.2;1.2;1.2;1.2},
MATCH(MONTH(BG$15),
{1,2,3,4,5,6,7,8,9,10,11,12})),
CONCATENATE($ES162," ",$L162)="RussOutdoor метро",
_xlpm.COEFF*
INDEX({0.8;0.9;1.1;1.1;1;1;1;1;1.1;1.1;1.1;1.1},
MATCH(MONTH(BG$15),
{1,2,3,4,5,6,7,8,9,10,11,12})),
$ES162&lt;&gt;"LisChannel",
_xlpm.COEFF,
$ES162&lt;&gt;"RussOutdoor",
_xlpm.COEFF))</f>
        <v/>
      </c>
      <c r="BH162" s="68">
        <f t="array" ref="BH162">
_xlfn.LET(_xlpm.COEFF,
IF($AW162+$AX162=0,0,IF(MAX(MIN($AX162,EOMONTH(BH$15,0))-MAX($AW162,BH$15)+1,)&gt;0,1,0)),
_xlfn.IFS(
$ES162="LisChannel",
_xlpm.COEFF*
INDEX({1;1;1.2;1.2;1;1;1;1;1.2;1.2;1.2;1.2},
MATCH(MONTH(BH$15),
{1,2,3,4,5,6,7,8,9,10,11,12})),
CONCATENATE($ES162," ",$L162)="RussOutdoor метро",
_xlpm.COEFF*
INDEX({0.8;0.9;1.1;1.1;1;1;1;1;1.1;1.1;1.1;1.1},
MATCH(MONTH(BH$15),
{1,2,3,4,5,6,7,8,9,10,11,12})),
$ES162&lt;&gt;"LisChannel",
_xlpm.COEFF,
$ES162&lt;&gt;"RussOutdoor",
_xlpm.COEFF))</f>
        <v/>
      </c>
      <c r="BI162" s="68">
        <f t="array" ref="BI162">
_xlfn.LET(_xlpm.COEFF,
IF($AW162+$AX162=0,0,IF(MAX(MIN($AX162,EOMONTH(BI$15,0))-MAX($AW162,BI$15)+1,)&gt;0,1,0)),
_xlfn.IFS(
$ES162="LisChannel",
_xlpm.COEFF*
INDEX({1;1;1.2;1.2;1;1;1;1;1.2;1.2;1.2;1.2},
MATCH(MONTH(BI$15),
{1,2,3,4,5,6,7,8,9,10,11,12})),
CONCATENATE($ES162," ",$L162)="RussOutdoor метро",
_xlpm.COEFF*
INDEX({0.8;0.9;1.1;1.1;1;1;1;1;1.1;1.1;1.1;1.1},
MATCH(MONTH(BI$15),
{1,2,3,4,5,6,7,8,9,10,11,12})),
$ES162&lt;&gt;"LisChannel",
_xlpm.COEFF,
$ES162&lt;&gt;"RussOutdoor",
_xlpm.COEFF))</f>
        <v/>
      </c>
      <c r="BJ162" s="68">
        <f t="array" ref="BJ162">
_xlfn.LET(_xlpm.COEFF,
IF($AW162+$AX162=0,0,IF(MAX(MIN($AX162,EOMONTH(BJ$15,0))-MAX($AW162,BJ$15)+1,)&gt;0,1,0)),
_xlfn.IFS(
$ES162="LisChannel",
_xlpm.COEFF*
INDEX({1;1;1.2;1.2;1;1;1;1;1.2;1.2;1.2;1.2},
MATCH(MONTH(BJ$15),
{1,2,3,4,5,6,7,8,9,10,11,12})),
CONCATENATE($ES162," ",$L162)="RussOutdoor метро",
_xlpm.COEFF*
INDEX({0.8;0.9;1.1;1.1;1;1;1;1;1.1;1.1;1.1;1.1},
MATCH(MONTH(BJ$15),
{1,2,3,4,5,6,7,8,9,10,11,12})),
$ES162&lt;&gt;"LisChannel",
_xlpm.COEFF,
$ES162&lt;&gt;"RussOutdoor",
_xlpm.COEFF))</f>
        <v/>
      </c>
      <c r="BK162" s="68">
        <f t="array" ref="BK162">
_xlfn.LET(_xlpm.COEFF,
IF($AW162+$AX162=0,0,IF(MAX(MIN($AX162,EOMONTH(BK$15,0))-MAX($AW162,BK$15)+1,)&gt;0,1,0)),
_xlfn.IFS(
$ES162="LisChannel",
_xlpm.COEFF*
INDEX({1;1;1.2;1.2;1;1;1;1;1.2;1.2;1.2;1.2},
MATCH(MONTH(BK$15),
{1,2,3,4,5,6,7,8,9,10,11,12})),
CONCATENATE($ES162," ",$L162)="RussOutdoor метро",
_xlpm.COEFF*
INDEX({0.8;0.9;1.1;1.1;1;1;1;1;1.1;1.1;1.1;1.1},
MATCH(MONTH(BK$15),
{1,2,3,4,5,6,7,8,9,10,11,12})),
$ES162&lt;&gt;"LisChannel",
_xlpm.COEFF,
$ES162&lt;&gt;"RussOutdoor",
_xlpm.COEFF))</f>
        <v/>
      </c>
      <c r="BL162" s="62">
        <f>COUNTIFS($AZ162:$BK162,"&gt;0")</f>
        <v/>
      </c>
      <c r="BM162" s="65" t="n"/>
      <c r="BN162" s="125">
        <f>$DJ162</f>
        <v/>
      </c>
      <c r="BO162" s="63">
        <f>$DQ162</f>
        <v/>
      </c>
      <c r="BP162" s="125">
        <f>
IFERROR(
IF($BL162=0,0,
$BN162*(1-$BO162)),
0)</f>
        <v/>
      </c>
      <c r="BQ162" s="125">
        <f t="array" ref="BQ162">
IFERROR(
_xlfn.IFS(
$DH162="день_1",
$BP162*$BL162/($AX162-$AW162+1)*AZ162*(DAY(EOMONTH(AZ$15,0))),
$DH162="день_2",
$BP162/30*MAX(MIN($AX162,EOMONTH(AZ$15,0))-MAX($AW162,AZ$15)+1,),
$DH162="раб.день",
$BP162/30*(IFERROR(
_xlfn.LET(_xlpm.VD,
CHOOSE(
{1;2;3;4;5;6;7;8;9;10;11;12;13;14;15;16;17;18},
45658,45659,45660,45661,45662,45663,45664,45665,45711,45724,45778,45779,45785,45786,45820,45821,45965,46022),
_xlfn.LET(_xlpm.DD,
MAX(MIN($AX162,EOMONTH(AZ$15,0))-MAX($AW162,AZ$15),),
_xlfn.IFS(
AND(MONTH($AW162)=MONTH(AZ$15),MONTH($AX162)&lt;&gt;MONTH(AZ$15)),
NETWORKDAYS.INTL($AW162,$AW162+_xlpm.DD,1,_xlpm.VD),
AND(MONTH($AW162)&lt;&gt;MONTH(AZ$15),MONTH($AX162)=MONTH(AZ$15)),
NETWORKDAYS.INTL(($AX162)-_xlpm.DD,$AX162,1,_xlpm.VD),
AND(MONTH($AW162)&lt;MONTH(AZ$15),MONTH($AX162)&gt;MONTH(AZ$15)),
NETWORKDAYS.INTL((EOMONTH(AZ$15-1,1))-_xlpm.DD,EOMONTH(AZ$15-1,1),1,_xlpm.VD),
AND(MONTH($AW162)=MONTH(AZ$15),MONTH($AX162)=MONTH(AZ$15)),
NETWORKDAYS.INTL($AW162,$AX162,1,_xlpm.VD)))),0)),
$DH162="месяц",
$BP162*AZ162,
$DH162="неделя",
$BP162*AZ162/7*(ROUNDUP((DAY(EOMONTH(AZ$15,0)))/4,0))),
0)</f>
        <v/>
      </c>
      <c r="BR162" s="125">
        <f t="array" ref="BR162">
IFERROR(
_xlfn.IFS(
$DH162="день_1",
$BP162*$BL162/($AX162-$AW162+1)*BA162*(DAY(EOMONTH(BA$15,0))),
$DH162="день_2",
$BP162/30*MAX(MIN($AX162,EOMONTH(BA$15,0))-MAX($AW162,BA$15)+1,),
$DH162="раб.день",
$BP162/30*(IFERROR(
_xlfn.LET(_xlpm.VD,
CHOOSE(
{1;2;3;4;5;6;7;8;9;10;11;12;13;14;15;16;17;18},
45658,45659,45660,45661,45662,45663,45664,45665,45711,45724,45778,45779,45785,45786,45820,45821,45965,46022),
_xlfn.LET(_xlpm.DD,
MAX(MIN($AX162,EOMONTH(BA$15,0))-MAX($AW162,BA$15),),
_xlfn.IFS(
AND(MONTH($AW162)=MONTH(BA$15),MONTH($AX162)&lt;&gt;MONTH(BA$15)),
NETWORKDAYS.INTL($AW162,$AW162+_xlpm.DD,1,_xlpm.VD),
AND(MONTH($AW162)&lt;&gt;MONTH(BA$15),MONTH($AX162)=MONTH(BA$15)),
NETWORKDAYS.INTL(($AX162)-_xlpm.DD,$AX162,1,_xlpm.VD),
AND(MONTH($AW162)&lt;MONTH(BA$15),MONTH($AX162)&gt;MONTH(BA$15)),
NETWORKDAYS.INTL((EOMONTH(BA$15-1,1))-_xlpm.DD,EOMONTH(BA$15-1,1),1,_xlpm.VD),
AND(MONTH($AW162)=MONTH(BA$15),MONTH($AX162)=MONTH(BA$15)),
NETWORKDAYS.INTL($AW162,$AX162,1,_xlpm.VD)))),0)),
$DH162="месяц",
$BP162*BA162,
$DH162="неделя",
$BP162*BA162/7*(ROUNDUP((DAY(EOMONTH(BA$15,0)))/4,0))),
0)</f>
        <v/>
      </c>
      <c r="BS162" s="125">
        <f t="array" ref="BS162">
IFERROR(
_xlfn.IFS(
$DH162="день_1",
$BP162*$BL162/($AX162-$AW162+1)*BB162*(DAY(EOMONTH(BB$15,0))),
$DH162="день_2",
$BP162/30*MAX(MIN($AX162,EOMONTH(BB$15,0))-MAX($AW162,BB$15)+1,),
$DH162="раб.день",
$BP162/30*(IFERROR(
_xlfn.LET(_xlpm.VD,
CHOOSE(
{1;2;3;4;5;6;7;8;9;10;11;12;13;14;15;16;17;18},
45658,45659,45660,45661,45662,45663,45664,45665,45711,45724,45778,45779,45785,45786,45820,45821,45965,46022),
_xlfn.LET(_xlpm.DD,
MAX(MIN($AX162,EOMONTH(BB$15,0))-MAX($AW162,BB$15),),
_xlfn.IFS(
AND(MONTH($AW162)=MONTH(BB$15),MONTH($AX162)&lt;&gt;MONTH(BB$15)),
NETWORKDAYS.INTL($AW162,$AW162+_xlpm.DD,1,_xlpm.VD),
AND(MONTH($AW162)&lt;&gt;MONTH(BB$15),MONTH($AX162)=MONTH(BB$15)),
NETWORKDAYS.INTL(($AX162)-_xlpm.DD,$AX162,1,_xlpm.VD),
AND(MONTH($AW162)&lt;MONTH(BB$15),MONTH($AX162)&gt;MONTH(BB$15)),
NETWORKDAYS.INTL((EOMONTH(BB$15-1,1))-_xlpm.DD,EOMONTH(BB$15-1,1),1,_xlpm.VD),
AND(MONTH($AW162)=MONTH(BB$15),MONTH($AX162)=MONTH(BB$15)),
NETWORKDAYS.INTL($AW162,$AX162,1,_xlpm.VD)))),0)),
$DH162="месяц",
$BP162*BB162,
$DH162="неделя",
$BP162*BB162/7*(ROUNDUP((DAY(EOMONTH(BB$15,0)))/4,0))),
0)</f>
        <v/>
      </c>
      <c r="BT162" s="125">
        <f t="array" ref="BT162">
IFERROR(
_xlfn.IFS(
$DH162="день_1",
$BP162*$BL162/($AX162-$AW162+1)*BC162*(DAY(EOMONTH(BC$15,0))),
$DH162="день_2",
$BP162/30*MAX(MIN($AX162,EOMONTH(BC$15,0))-MAX($AW162,BC$15)+1,),
$DH162="раб.день",
$BP162/30*(IFERROR(
_xlfn.LET(_xlpm.VD,
CHOOSE(
{1;2;3;4;5;6;7;8;9;10;11;12;13;14;15;16;17;18},
45658,45659,45660,45661,45662,45663,45664,45665,45711,45724,45778,45779,45785,45786,45820,45821,45965,46022),
_xlfn.LET(_xlpm.DD,
MAX(MIN($AX162,EOMONTH(BC$15,0))-MAX($AW162,BC$15),),
_xlfn.IFS(
AND(MONTH($AW162)=MONTH(BC$15),MONTH($AX162)&lt;&gt;MONTH(BC$15)),
NETWORKDAYS.INTL($AW162,$AW162+_xlpm.DD,1,_xlpm.VD),
AND(MONTH($AW162)&lt;&gt;MONTH(BC$15),MONTH($AX162)=MONTH(BC$15)),
NETWORKDAYS.INTL(($AX162)-_xlpm.DD,$AX162,1,_xlpm.VD),
AND(MONTH($AW162)&lt;MONTH(BC$15),MONTH($AX162)&gt;MONTH(BC$15)),
NETWORKDAYS.INTL((EOMONTH(BC$15-1,1))-_xlpm.DD,EOMONTH(BC$15-1,1),1,_xlpm.VD),
AND(MONTH($AW162)=MONTH(BC$15),MONTH($AX162)=MONTH(BC$15)),
NETWORKDAYS.INTL($AW162,$AX162,1,_xlpm.VD)))),0)),
$DH162="месяц",
$BP162*BC162,
$DH162="неделя",
$BP162*BC162/7*(ROUNDUP((DAY(EOMONTH(BC$15,0)))/4,0))),
0)</f>
        <v/>
      </c>
      <c r="BU162" s="125">
        <f t="array" ref="BU162">
IFERROR(
_xlfn.IFS(
$DH162="день_1",
$BP162*$BL162/($AX162-$AW162+1)*BD162*(DAY(EOMONTH(BD$15,0))),
$DH162="день_2",
$BP162/30*MAX(MIN($AX162,EOMONTH(BD$15,0))-MAX($AW162,BD$15)+1,),
$DH162="раб.день",
$BP162/30*(IFERROR(
_xlfn.LET(_xlpm.VD,
CHOOSE(
{1;2;3;4;5;6;7;8;9;10;11;12;13;14;15;16;17;18},
45658,45659,45660,45661,45662,45663,45664,45665,45711,45724,45778,45779,45785,45786,45820,45821,45965,46022),
_xlfn.LET(_xlpm.DD,
MAX(MIN($AX162,EOMONTH(BD$15,0))-MAX($AW162,BD$15),),
_xlfn.IFS(
AND(MONTH($AW162)=MONTH(BD$15),MONTH($AX162)&lt;&gt;MONTH(BD$15)),
NETWORKDAYS.INTL($AW162,$AW162+_xlpm.DD,1,_xlpm.VD),
AND(MONTH($AW162)&lt;&gt;MONTH(BD$15),MONTH($AX162)=MONTH(BD$15)),
NETWORKDAYS.INTL(($AX162)-_xlpm.DD,$AX162,1,_xlpm.VD),
AND(MONTH($AW162)&lt;MONTH(BD$15),MONTH($AX162)&gt;MONTH(BD$15)),
NETWORKDAYS.INTL((EOMONTH(BD$15-1,1))-_xlpm.DD,EOMONTH(BD$15-1,1),1,_xlpm.VD),
AND(MONTH($AW162)=MONTH(BD$15),MONTH($AX162)=MONTH(BD$15)),
NETWORKDAYS.INTL($AW162,$AX162,1,_xlpm.VD)))),0)),
$DH162="месяц",
$BP162*BD162,
$DH162="неделя",
$BP162*BD162/7*(ROUNDUP((DAY(EOMONTH(BD$15,0)))/4,0))),
0)</f>
        <v/>
      </c>
      <c r="BV162" s="125">
        <f t="array" ref="BV162">
IFERROR(
_xlfn.IFS(
$DH162="день_1",
$BP162*$BL162/($AX162-$AW162+1)*BE162*(DAY(EOMONTH(BE$15,0))),
$DH162="день_2",
$BP162/30*MAX(MIN($AX162,EOMONTH(BE$15,0))-MAX($AW162,BE$15)+1,),
$DH162="раб.день",
$BP162/30*(IFERROR(
_xlfn.LET(_xlpm.VD,
CHOOSE(
{1;2;3;4;5;6;7;8;9;10;11;12;13;14;15;16;17;18},
45658,45659,45660,45661,45662,45663,45664,45665,45711,45724,45778,45779,45785,45786,45820,45821,45965,46022),
_xlfn.LET(_xlpm.DD,
MAX(MIN($AX162,EOMONTH(BE$15,0))-MAX($AW162,BE$15),),
_xlfn.IFS(
AND(MONTH($AW162)=MONTH(BE$15),MONTH($AX162)&lt;&gt;MONTH(BE$15)),
NETWORKDAYS.INTL($AW162,$AW162+_xlpm.DD,1,_xlpm.VD),
AND(MONTH($AW162)&lt;&gt;MONTH(BE$15),MONTH($AX162)=MONTH(BE$15)),
NETWORKDAYS.INTL(($AX162)-_xlpm.DD,$AX162,1,_xlpm.VD),
AND(MONTH($AW162)&lt;MONTH(BE$15),MONTH($AX162)&gt;MONTH(BE$15)),
NETWORKDAYS.INTL((EOMONTH(BE$15-1,1))-_xlpm.DD,EOMONTH(BE$15-1,1),1,_xlpm.VD),
AND(MONTH($AW162)=MONTH(BE$15),MONTH($AX162)=MONTH(BE$15)),
NETWORKDAYS.INTL($AW162,$AX162,1,_xlpm.VD)))),0)),
$DH162="месяц",
$BP162*BE162,
$DH162="неделя",
$BP162*BE162/7*(ROUNDUP((DAY(EOMONTH(BE$15,0)))/4,0))),
0)</f>
        <v/>
      </c>
      <c r="BW162" s="125">
        <f t="array" ref="BW162">
IFERROR(
_xlfn.IFS(
$DH162="день_1",
$BP162*$BL162/($AX162-$AW162+1)*BF162*(DAY(EOMONTH(BF$15,0))),
$DH162="день_2",
$BP162/30*MAX(MIN($AX162,EOMONTH(BF$15,0))-MAX($AW162,BF$15)+1,),
$DH162="раб.день",
$BP162/30*(IFERROR(
_xlfn.LET(_xlpm.VD,
CHOOSE(
{1;2;3;4;5;6;7;8;9;10;11;12;13;14;15;16;17;18},
45658,45659,45660,45661,45662,45663,45664,45665,45711,45724,45778,45779,45785,45786,45820,45821,45965,46022),
_xlfn.LET(_xlpm.DD,
MAX(MIN($AX162,EOMONTH(BF$15,0))-MAX($AW162,BF$15),),
_xlfn.IFS(
AND(MONTH($AW162)=MONTH(BF$15),MONTH($AX162)&lt;&gt;MONTH(BF$15)),
NETWORKDAYS.INTL($AW162,$AW162+_xlpm.DD,1,_xlpm.VD),
AND(MONTH($AW162)&lt;&gt;MONTH(BF$15),MONTH($AX162)=MONTH(BF$15)),
NETWORKDAYS.INTL(($AX162)-_xlpm.DD,$AX162,1,_xlpm.VD),
AND(MONTH($AW162)&lt;MONTH(BF$15),MONTH($AX162)&gt;MONTH(BF$15)),
NETWORKDAYS.INTL((EOMONTH(BF$15-1,1))-_xlpm.DD,EOMONTH(BF$15-1,1),1,_xlpm.VD),
AND(MONTH($AW162)=MONTH(BF$15),MONTH($AX162)=MONTH(BF$15)),
NETWORKDAYS.INTL($AW162,$AX162,1,_xlpm.VD)))),0)),
$DH162="месяц",
$BP162*BF162,
$DH162="неделя",
$BP162*BF162/7*(ROUNDUP((DAY(EOMONTH(BF$15,0)))/4,0))),
0)</f>
        <v/>
      </c>
      <c r="BX162" s="125">
        <f t="array" ref="BX162">
IFERROR(
_xlfn.IFS(
$DH162="день_1",
$BP162*$BL162/($AX162-$AW162+1)*BG162*(DAY(EOMONTH(BG$15,0))),
$DH162="день_2",
$BP162/30*MAX(MIN($AX162,EOMONTH(BG$15,0))-MAX($AW162,BG$15)+1,),
$DH162="раб.день",
$BP162/30*(IFERROR(
_xlfn.LET(_xlpm.VD,
CHOOSE(
{1;2;3;4;5;6;7;8;9;10;11;12;13;14;15;16;17;18},
45658,45659,45660,45661,45662,45663,45664,45665,45711,45724,45778,45779,45785,45786,45820,45821,45965,46022),
_xlfn.LET(_xlpm.DD,
MAX(MIN($AX162,EOMONTH(BG$15,0))-MAX($AW162,BG$15),),
_xlfn.IFS(
AND(MONTH($AW162)=MONTH(BG$15),MONTH($AX162)&lt;&gt;MONTH(BG$15)),
NETWORKDAYS.INTL($AW162,$AW162+_xlpm.DD,1,_xlpm.VD),
AND(MONTH($AW162)&lt;&gt;MONTH(BG$15),MONTH($AX162)=MONTH(BG$15)),
NETWORKDAYS.INTL(($AX162)-_xlpm.DD,$AX162,1,_xlpm.VD),
AND(MONTH($AW162)&lt;MONTH(BG$15),MONTH($AX162)&gt;MONTH(BG$15)),
NETWORKDAYS.INTL((EOMONTH(BG$15-1,1))-_xlpm.DD,EOMONTH(BG$15-1,1),1,_xlpm.VD),
AND(MONTH($AW162)=MONTH(BG$15),MONTH($AX162)=MONTH(BG$15)),
NETWORKDAYS.INTL($AW162,$AX162,1,_xlpm.VD)))),0)),
$DH162="месяц",
$BP162*BG162,
$DH162="неделя",
$BP162*BG162/7*(ROUNDUP((DAY(EOMONTH(BG$15,0)))/4,0))),
0)</f>
        <v/>
      </c>
      <c r="BY162" s="125">
        <f t="array" ref="BY162">
IFERROR(
_xlfn.IFS(
$DH162="день_1",
$BP162*$BL162/($AX162-$AW162+1)*BH162*(DAY(EOMONTH(BH$15,0))),
$DH162="день_2",
$BP162/30*MAX(MIN($AX162,EOMONTH(BH$15,0))-MAX($AW162,BH$15)+1,),
$DH162="раб.день",
$BP162/30*(IFERROR(
_xlfn.LET(_xlpm.VD,
CHOOSE(
{1;2;3;4;5;6;7;8;9;10;11;12;13;14;15;16;17;18},
45658,45659,45660,45661,45662,45663,45664,45665,45711,45724,45778,45779,45785,45786,45820,45821,45965,46022),
_xlfn.LET(_xlpm.DD,
MAX(MIN($AX162,EOMONTH(BH$15,0))-MAX($AW162,BH$15),),
_xlfn.IFS(
AND(MONTH($AW162)=MONTH(BH$15),MONTH($AX162)&lt;&gt;MONTH(BH$15)),
NETWORKDAYS.INTL($AW162,$AW162+_xlpm.DD,1,_xlpm.VD),
AND(MONTH($AW162)&lt;&gt;MONTH(BH$15),MONTH($AX162)=MONTH(BH$15)),
NETWORKDAYS.INTL(($AX162)-_xlpm.DD,$AX162,1,_xlpm.VD),
AND(MONTH($AW162)&lt;MONTH(BH$15),MONTH($AX162)&gt;MONTH(BH$15)),
NETWORKDAYS.INTL((EOMONTH(BH$15-1,1))-_xlpm.DD,EOMONTH(BH$15-1,1),1,_xlpm.VD),
AND(MONTH($AW162)=MONTH(BH$15),MONTH($AX162)=MONTH(BH$15)),
NETWORKDAYS.INTL($AW162,$AX162,1,_xlpm.VD)))),0)),
$DH162="месяц",
$BP162*BH162,
$DH162="неделя",
$BP162*BH162/7*(ROUNDUP((DAY(EOMONTH(BH$15,0)))/4,0))),
0)</f>
        <v/>
      </c>
      <c r="BZ162" s="125">
        <f t="array" ref="BZ162">
IFERROR(
_xlfn.IFS(
$DH162="день_1",
$BP162*$BL162/($AX162-$AW162+1)*BI162*(DAY(EOMONTH(BI$15,0))),
$DH162="день_2",
$BP162/30*MAX(MIN($AX162,EOMONTH(BI$15,0))-MAX($AW162,BI$15)+1,),
$DH162="раб.день",
$BP162/30*(IFERROR(
_xlfn.LET(_xlpm.VD,
CHOOSE(
{1;2;3;4;5;6;7;8;9;10;11;12;13;14;15;16;17;18},
45658,45659,45660,45661,45662,45663,45664,45665,45711,45724,45778,45779,45785,45786,45820,45821,45965,46022),
_xlfn.LET(_xlpm.DD,
MAX(MIN($AX162,EOMONTH(BI$15,0))-MAX($AW162,BI$15),),
_xlfn.IFS(
AND(MONTH($AW162)=MONTH(BI$15),MONTH($AX162)&lt;&gt;MONTH(BI$15)),
NETWORKDAYS.INTL($AW162,$AW162+_xlpm.DD,1,_xlpm.VD),
AND(MONTH($AW162)&lt;&gt;MONTH(BI$15),MONTH($AX162)=MONTH(BI$15)),
NETWORKDAYS.INTL(($AX162)-_xlpm.DD,$AX162,1,_xlpm.VD),
AND(MONTH($AW162)&lt;MONTH(BI$15),MONTH($AX162)&gt;MONTH(BI$15)),
NETWORKDAYS.INTL((EOMONTH(BI$15-1,1))-_xlpm.DD,EOMONTH(BI$15-1,1),1,_xlpm.VD),
AND(MONTH($AW162)=MONTH(BI$15),MONTH($AX162)=MONTH(BI$15)),
NETWORKDAYS.INTL($AW162,$AX162,1,_xlpm.VD)))),0)),
$DH162="месяц",
$BP162*BI162,
$DH162="неделя",
$BP162*BI162/7*(ROUNDUP((DAY(EOMONTH(BI$15,0)))/4,0))),
0)</f>
        <v/>
      </c>
      <c r="CA162" s="125">
        <f t="array" ref="CA162">
IFERROR(
_xlfn.IFS(
$DH162="день_1",
$BP162*$BL162/($AX162-$AW162+1)*BJ162*(DAY(EOMONTH(BJ$15,0))),
$DH162="день_2",
$BP162/30*MAX(MIN($AX162,EOMONTH(BJ$15,0))-MAX($AW162,BJ$15)+1,),
$DH162="раб.день",
$BP162/30*(IFERROR(
_xlfn.LET(_xlpm.VD,
CHOOSE(
{1;2;3;4;5;6;7;8;9;10;11;12;13;14;15;16;17;18},
45658,45659,45660,45661,45662,45663,45664,45665,45711,45724,45778,45779,45785,45786,45820,45821,45965,46022),
_xlfn.LET(_xlpm.DD,
MAX(MIN($AX162,EOMONTH(BJ$15,0))-MAX($AW162,BJ$15),),
_xlfn.IFS(
AND(MONTH($AW162)=MONTH(BJ$15),MONTH($AX162)&lt;&gt;MONTH(BJ$15)),
NETWORKDAYS.INTL($AW162,$AW162+_xlpm.DD,1,_xlpm.VD),
AND(MONTH($AW162)&lt;&gt;MONTH(BJ$15),MONTH($AX162)=MONTH(BJ$15)),
NETWORKDAYS.INTL(($AX162)-_xlpm.DD,$AX162,1,_xlpm.VD),
AND(MONTH($AW162)&lt;MONTH(BJ$15),MONTH($AX162)&gt;MONTH(BJ$15)),
NETWORKDAYS.INTL((EOMONTH(BJ$15-1,1))-_xlpm.DD,EOMONTH(BJ$15-1,1),1,_xlpm.VD),
AND(MONTH($AW162)=MONTH(BJ$15),MONTH($AX162)=MONTH(BJ$15)),
NETWORKDAYS.INTL($AW162,$AX162,1,_xlpm.VD)))),0)),
$DH162="месяц",
$BP162*BJ162,
$DH162="неделя",
$BP162*BJ162/7*(ROUNDUP((DAY(EOMONTH(BJ$15,0)))/4,0))),
0)</f>
        <v/>
      </c>
      <c r="CB162" s="125">
        <f t="array" ref="CB162">
IFERROR(
_xlfn.IFS(
$DH162="день_1",
$BP162*$BL162/($AX162-$AW162+1)*BK162*(DAY(EOMONTH(BK$15,0))),
$DH162="день_2",
$BP162/30*MAX(MIN($AX162,EOMONTH(BK$15,0))-MAX($AW162,BK$15)+1,),
$DH162="раб.день",
$BP162/30*(IFERROR(
_xlfn.LET(_xlpm.VD,
CHOOSE(
{1;2;3;4;5;6;7;8;9;10;11;12;13;14;15;16;17;18},
45658,45659,45660,45661,45662,45663,45664,45665,45711,45724,45778,45779,45785,45786,45820,45821,45965,46022),
_xlfn.LET(_xlpm.DD,
MAX(MIN($AX162,EOMONTH(BK$15,0))-MAX($AW162,BK$15),),
_xlfn.IFS(
AND(MONTH($AW162)=MONTH(BK$15),MONTH($AX162)&lt;&gt;MONTH(BK$15)),
NETWORKDAYS.INTL($AW162,$AW162+_xlpm.DD,1,_xlpm.VD),
AND(MONTH($AW162)&lt;&gt;MONTH(BK$15),MONTH($AX162)=MONTH(BK$15)),
NETWORKDAYS.INTL(($AX162)-_xlpm.DD,$AX162,1,_xlpm.VD),
AND(MONTH($AW162)&lt;MONTH(BK$15),MONTH($AX162)&gt;MONTH(BK$15)),
NETWORKDAYS.INTL((EOMONTH(BK$15-1,1))-_xlpm.DD,EOMONTH(BK$15-1,1),1,_xlpm.VD),
AND(MONTH($AW162)=MONTH(BK$15),MONTH($AX162)=MONTH(BK$15)),
NETWORKDAYS.INTL($AW162,$AX162,1,_xlpm.VD)))),0)),
$DH162="месяц",
$BP162*BK162,
$DH162="неделя",
$BP162*BK162/7*(ROUNDUP((DAY(EOMONTH(BK$15,0)))/4,0))),
0)</f>
        <v/>
      </c>
      <c r="CC162" s="125">
        <f>SUM($BQ162:$CB162)</f>
        <v/>
      </c>
      <c r="CD162" s="126">
        <f>SUM($EH162:$EH162)</f>
        <v/>
      </c>
      <c r="CE162" s="126">
        <f>$CD162*$AB162</f>
        <v/>
      </c>
      <c r="CF162" s="126">
        <f>SUM($EK162:$EK162)</f>
        <v/>
      </c>
      <c r="CG162" s="126">
        <f>$CF162*$AB162</f>
        <v/>
      </c>
      <c r="CH162" s="126">
        <f>SUM($CC162,$CE162,$CG162)</f>
        <v/>
      </c>
      <c r="CI162" s="126">
        <f>$CH162*(1+$CM162)</f>
        <v/>
      </c>
      <c r="CJ162" s="127" t="n">
        <v>0</v>
      </c>
      <c r="CK162" s="126">
        <f>SUM($CH162:$CH162)*(1+$CJ162)</f>
        <v/>
      </c>
      <c r="CL162" s="126">
        <f>SUM($CH162:$CH162)*(1+$CM162)</f>
        <v/>
      </c>
      <c r="CM162" s="59" t="inlineStr">
        <is>
          <t>20%</t>
        </is>
      </c>
      <c r="CN162" s="59" t="n"/>
      <c r="CO162" s="72" t="n"/>
      <c r="CP162" s="59" t="n"/>
      <c r="CQ162" s="73" t="n"/>
      <c r="CR162" s="73" t="n"/>
      <c r="CS162" s="73" t="n"/>
      <c r="CT162" s="72" t="n"/>
      <c r="CU162" s="79" t="inlineStr">
        <is>
          <t> </t>
        </is>
      </c>
      <c r="CV162" s="60" t="n"/>
      <c r="CW162" s="60" t="n"/>
      <c r="CX162" s="60" t="n"/>
      <c r="CY162" s="127">
        <f>IFERROR(($CC162-$EE162)/($EE162/(1-$DQ162)),0)</f>
        <v/>
      </c>
      <c r="CZ162" s="127">
        <f>IFERROR(1-$EI162/($CE162),0)</f>
        <v/>
      </c>
      <c r="DA162" s="127">
        <f>IFERROR(1-$EL162/($CG162),0)</f>
        <v/>
      </c>
      <c r="DB162" s="126">
        <f>ROUND(IFERROR(($CI162/(1+$CM162)-$EN162),0),2)</f>
        <v/>
      </c>
      <c r="DC162" s="128" t="n"/>
      <c r="DD162" s="125" t="n"/>
      <c r="DE162" s="75" t="n">
        <v>0</v>
      </c>
      <c r="DF162" s="128" t="n"/>
      <c r="DG162" s="125">
        <f>IF($DC162=0,0,$DD162*($DC162*100%-$DE162*$DF162))*SUM($AB162:$AB162)</f>
        <v/>
      </c>
      <c r="DH162" s="129" t="inlineStr">
        <is>
          <t>месяц</t>
        </is>
      </c>
      <c r="DI162" s="130">
        <f t="array" ref="DI162">IFERROR(
IF($ES162="LisChannel",
(ROUND(((INDEX({174.625;153.888888888889;130.972222222222},MATCH($AI162,{2;3;4}),0))*$AG162*$AI162),2)),0),0)</f>
        <v/>
      </c>
      <c r="DJ162" s="130">
        <f>
_xlfn.LET(_xlpm.X,
IFERROR(
IF($ES162="НовиковТВ",
(_xlfn.LET(_xlpm.NTV,
_xlfn.LET(_xlpm.MIN,350000,
IF(SUMIFS($DI:$DI,$ES:$ES,"НовиковТВ")&lt;=_xlpm.MIN,
(SUMIFS($DI:$DI,$ES:$ES,"НовиковТВ")/(COUNTIFS($ES:$ES,"НовиковТВ")))*_xlpm.MIN/SUMIFS($DI:$DI,$ES:$ES,"НовиковТВ"),
DI162)),
_xlpm.NTV+$DG162/(1-(1-(_xlpm.NTV)*(1-$DL162)*(1-$DM162)*(1-$DN162)*(1-$DO162)*(1-$DP162)/_xlpm.NTV))))/(1+$EP162),
$DI162+$DG162/(1-(1-($DI162)*(1-$DL162)*(1-$DM162)*(1-$DN162)*(1-$DO162)*(1-$DP162)/$DI162))),
0),
_xlpm.X*(1+$CM162)*(1+$CW162)-_xlpm.X*(1+$CM162)+_xlpm.X)</f>
        <v/>
      </c>
      <c r="DK162" s="125" t="inlineStr">
        <is>
          <t>послед.</t>
        </is>
      </c>
      <c r="DL162" s="63" t="n">
        <v>0</v>
      </c>
      <c r="DM162" s="63" t="n">
        <v>0</v>
      </c>
      <c r="DN162" s="63" t="n">
        <v>0</v>
      </c>
      <c r="DO162" s="63" t="n">
        <v>0</v>
      </c>
      <c r="DP162" s="63" t="n">
        <v>0</v>
      </c>
      <c r="DQ162" s="63">
        <f t="array" ref="DQ162">IFERROR(_xlfn.IFS(
$DK162="послед.",1-(1-$DL162)*(1-$DM162)*(1-$DN162)*(1-$DO162)*(1-$DP162),
$DK162="сумм.",$DL162+$DM162+$DN162+$DO162+$DP162),
0)</f>
        <v/>
      </c>
      <c r="DR162" s="125">
        <f t="array" ref="DR162">
IFERROR(
_xlfn.IFS(
$BL162=0,
0,
$BL162&gt;0,
_xlfn.IFS($DK162="послед.",
$DJ162*(1-$DL162)*(1-$DM162)*(1-$DN162)*(1-$DO162)*(1-$DP162),
$DK162="сумм.",
$DJ162*(1-($DL162+$DM162+$DN162+$DO162+$DP162)))),0)</f>
        <v/>
      </c>
      <c r="DS162" s="125">
        <f t="array" ref="DS162">
IFERROR(_xlfn.IFS(
$DH162="день_1",
$DR162*$BL162/($AX162-$AW162+1)*AZ162*(DAY(EOMONTH(AZ$15,0))),
$DH162="день_2",
$DR162/30*MAX(MIN($AX162,EOMONTH(AZ$15,0))-MAX($AW162,AZ$15)+1,),
$DH162="раб.день",
$DR162/30*(IFERROR(
_xlfn.LET(_xlpm.VD,
CHOOSE(
{1;2;3;4;5;6;7;8;9;10;11;12;13;14;15;16;17;18},
45658,45659,45660,45661,45662,45663,45664,45665,45711,45724,45778,45779,45785,45786,45820,45821,45965,46022),
_xlfn.LET(_xlpm.DD,
MAX(MIN($AX162,EOMONTH(AZ$15,0))-MAX($AW162,AZ$15),),
_xlfn.IFS(
AND(MONTH($AW162)=MONTH(AZ$15),MONTH($AX162)&lt;&gt;MONTH(AZ$15)),
NETWORKDAYS.INTL($AW162,$AW162+_xlpm.DD,1,_xlpm.VD),
AND(MONTH($AW162)&lt;&gt;MONTH(AZ$15),MONTH($AX162)=MONTH(AZ$15)),
NETWORKDAYS.INTL(($AX162)-_xlpm.DD,$AX162,1,_xlpm.VD),
AND(MONTH($AW162)&lt;MONTH(AZ$15),MONTH($AX162)&gt;MONTH(AZ$15)),
NETWORKDAYS.INTL((EOMONTH(AZ$15-1,1))-_xlpm.DD,EOMONTH(AZ$15-1,1),1,_xlpm.VD),
AND(MONTH($AW162)=MONTH(AZ$15),MONTH($AX162)=MONTH(AZ$15)),
NETWORKDAYS.INTL($AW162,$AX162,1,_xlpm.VD)))),0)),
$DH162="месяц",
$DR162*AZ162,
$DH162="неделя",
$DR162*AZ162/7*(ROUNDUP((DAY(EOMONTH(AZ$15,0)))/4,0))),
0)</f>
        <v/>
      </c>
      <c r="DT162" s="125">
        <f t="array" ref="DT162">
IFERROR(_xlfn.IFS(
$DH162="день_1",
$DR162*$BL162/($AX162-$AW162+1)*BA162*(DAY(EOMONTH(BA$15,0))),
$DH162="день_2",
$DR162/30*MAX(MIN($AX162,EOMONTH(BA$15,0))-MAX($AW162,BA$15)+1,),
$DH162="раб.день",
$DR162/30*(IFERROR(
_xlfn.LET(_xlpm.VD,
CHOOSE(
{1;2;3;4;5;6;7;8;9;10;11;12;13;14;15;16;17;18},
45658,45659,45660,45661,45662,45663,45664,45665,45711,45724,45778,45779,45785,45786,45820,45821,45965,46022),
_xlfn.LET(_xlpm.DD,
MAX(MIN($AX162,EOMONTH(BA$15,0))-MAX($AW162,BA$15),),
_xlfn.IFS(
AND(MONTH($AW162)=MONTH(BA$15),MONTH($AX162)&lt;&gt;MONTH(BA$15)),
NETWORKDAYS.INTL($AW162,$AW162+_xlpm.DD,1,_xlpm.VD),
AND(MONTH($AW162)&lt;&gt;MONTH(BA$15),MONTH($AX162)=MONTH(BA$15)),
NETWORKDAYS.INTL(($AX162)-_xlpm.DD,$AX162,1,_xlpm.VD),
AND(MONTH($AW162)&lt;MONTH(BA$15),MONTH($AX162)&gt;MONTH(BA$15)),
NETWORKDAYS.INTL((EOMONTH(BA$15-1,1))-_xlpm.DD,EOMONTH(BA$15-1,1),1,_xlpm.VD),
AND(MONTH($AW162)=MONTH(BA$15),MONTH($AX162)=MONTH(BA$15)),
NETWORKDAYS.INTL($AW162,$AX162,1,_xlpm.VD)))),0)),
$DH162="месяц",
$DR162*BA162,
$DH162="неделя",
$DR162*BA162/7*(ROUNDUP((DAY(EOMONTH(BA$15,0)))/4,0))),
0)</f>
        <v/>
      </c>
      <c r="DU162" s="125">
        <f t="array" ref="DU162">
IFERROR(_xlfn.IFS(
$DH162="день_1",
$DR162*$BL162/($AX162-$AW162+1)*BB162*(DAY(EOMONTH(BB$15,0))),
$DH162="день_2",
$DR162/30*MAX(MIN($AX162,EOMONTH(BB$15,0))-MAX($AW162,BB$15)+1,),
$DH162="раб.день",
$DR162/30*(IFERROR(
_xlfn.LET(_xlpm.VD,
CHOOSE(
{1;2;3;4;5;6;7;8;9;10;11;12;13;14;15;16;17;18},
45658,45659,45660,45661,45662,45663,45664,45665,45711,45724,45778,45779,45785,45786,45820,45821,45965,46022),
_xlfn.LET(_xlpm.DD,
MAX(MIN($AX162,EOMONTH(BB$15,0))-MAX($AW162,BB$15),),
_xlfn.IFS(
AND(MONTH($AW162)=MONTH(BB$15),MONTH($AX162)&lt;&gt;MONTH(BB$15)),
NETWORKDAYS.INTL($AW162,$AW162+_xlpm.DD,1,_xlpm.VD),
AND(MONTH($AW162)&lt;&gt;MONTH(BB$15),MONTH($AX162)=MONTH(BB$15)),
NETWORKDAYS.INTL(($AX162)-_xlpm.DD,$AX162,1,_xlpm.VD),
AND(MONTH($AW162)&lt;MONTH(BB$15),MONTH($AX162)&gt;MONTH(BB$15)),
NETWORKDAYS.INTL((EOMONTH(BB$15-1,1))-_xlpm.DD,EOMONTH(BB$15-1,1),1,_xlpm.VD),
AND(MONTH($AW162)=MONTH(BB$15),MONTH($AX162)=MONTH(BB$15)),
NETWORKDAYS.INTL($AW162,$AX162,1,_xlpm.VD)))),0)),
$DH162="месяц",
$DR162*BB162,
$DH162="неделя",
$DR162*BB162/7*(ROUNDUP((DAY(EOMONTH(BB$15,0)))/4,0))),
0)</f>
        <v/>
      </c>
      <c r="DV162" s="125">
        <f t="array" ref="DV162">
IFERROR(_xlfn.IFS(
$DH162="день_1",
$DR162*$BL162/($AX162-$AW162+1)*BC162*(DAY(EOMONTH(BC$15,0))),
$DH162="день_2",
$DR162/30*MAX(MIN($AX162,EOMONTH(BC$15,0))-MAX($AW162,BC$15)+1,),
$DH162="раб.день",
$DR162/30*(IFERROR(
_xlfn.LET(_xlpm.VD,
CHOOSE(
{1;2;3;4;5;6;7;8;9;10;11;12;13;14;15;16;17;18},
45658,45659,45660,45661,45662,45663,45664,45665,45711,45724,45778,45779,45785,45786,45820,45821,45965,46022),
_xlfn.LET(_xlpm.DD,
MAX(MIN($AX162,EOMONTH(BC$15,0))-MAX($AW162,BC$15),),
_xlfn.IFS(
AND(MONTH($AW162)=MONTH(BC$15),MONTH($AX162)&lt;&gt;MONTH(BC$15)),
NETWORKDAYS.INTL($AW162,$AW162+_xlpm.DD,1,_xlpm.VD),
AND(MONTH($AW162)&lt;&gt;MONTH(BC$15),MONTH($AX162)=MONTH(BC$15)),
NETWORKDAYS.INTL(($AX162)-_xlpm.DD,$AX162,1,_xlpm.VD),
AND(MONTH($AW162)&lt;MONTH(BC$15),MONTH($AX162)&gt;MONTH(BC$15)),
NETWORKDAYS.INTL((EOMONTH(BC$15-1,1))-_xlpm.DD,EOMONTH(BC$15-1,1),1,_xlpm.VD),
AND(MONTH($AW162)=MONTH(BC$15),MONTH($AX162)=MONTH(BC$15)),
NETWORKDAYS.INTL($AW162,$AX162,1,_xlpm.VD)))),0)),
$DH162="месяц",
$DR162*BC162,
$DH162="неделя",
$DR162*BC162/7*(ROUNDUP((DAY(EOMONTH(BC$15,0)))/4,0))),
0)</f>
        <v/>
      </c>
      <c r="DW162" s="125">
        <f t="array" ref="DW162">
IFERROR(_xlfn.IFS(
$DH162="день_1",
$DR162*$BL162/($AX162-$AW162+1)*BD162*(DAY(EOMONTH(BD$15,0))),
$DH162="день_2",
$DR162/30*MAX(MIN($AX162,EOMONTH(BD$15,0))-MAX($AW162,BD$15)+1,),
$DH162="раб.день",
$DR162/30*(IFERROR(
_xlfn.LET(_xlpm.VD,
CHOOSE(
{1;2;3;4;5;6;7;8;9;10;11;12;13;14;15;16;17;18},
45658,45659,45660,45661,45662,45663,45664,45665,45711,45724,45778,45779,45785,45786,45820,45821,45965,46022),
_xlfn.LET(_xlpm.DD,
MAX(MIN($AX162,EOMONTH(BD$15,0))-MAX($AW162,BD$15),),
_xlfn.IFS(
AND(MONTH($AW162)=MONTH(BD$15),MONTH($AX162)&lt;&gt;MONTH(BD$15)),
NETWORKDAYS.INTL($AW162,$AW162+_xlpm.DD,1,_xlpm.VD),
AND(MONTH($AW162)&lt;&gt;MONTH(BD$15),MONTH($AX162)=MONTH(BD$15)),
NETWORKDAYS.INTL(($AX162)-_xlpm.DD,$AX162,1,_xlpm.VD),
AND(MONTH($AW162)&lt;MONTH(BD$15),MONTH($AX162)&gt;MONTH(BD$15)),
NETWORKDAYS.INTL((EOMONTH(BD$15-1,1))-_xlpm.DD,EOMONTH(BD$15-1,1),1,_xlpm.VD),
AND(MONTH($AW162)=MONTH(BD$15),MONTH($AX162)=MONTH(BD$15)),
NETWORKDAYS.INTL($AW162,$AX162,1,_xlpm.VD)))),0)),
$DH162="месяц",
$DR162*BD162,
$DH162="неделя",
$DR162*BD162/7*(ROUNDUP((DAY(EOMONTH(BD$15,0)))/4,0))),
0)</f>
        <v/>
      </c>
      <c r="DX162" s="125">
        <f t="array" ref="DX162">
IFERROR(_xlfn.IFS(
$DH162="день_1",
$DR162*$BL162/($AX162-$AW162+1)*BE162*(DAY(EOMONTH(BE$15,0))),
$DH162="день_2",
$DR162/30*MAX(MIN($AX162,EOMONTH(BE$15,0))-MAX($AW162,BE$15)+1,),
$DH162="раб.день",
$DR162/30*(IFERROR(
_xlfn.LET(_xlpm.VD,
CHOOSE(
{1;2;3;4;5;6;7;8;9;10;11;12;13;14;15;16;17;18},
45658,45659,45660,45661,45662,45663,45664,45665,45711,45724,45778,45779,45785,45786,45820,45821,45965,46022),
_xlfn.LET(_xlpm.DD,
MAX(MIN($AX162,EOMONTH(BE$15,0))-MAX($AW162,BE$15),),
_xlfn.IFS(
AND(MONTH($AW162)=MONTH(BE$15),MONTH($AX162)&lt;&gt;MONTH(BE$15)),
NETWORKDAYS.INTL($AW162,$AW162+_xlpm.DD,1,_xlpm.VD),
AND(MONTH($AW162)&lt;&gt;MONTH(BE$15),MONTH($AX162)=MONTH(BE$15)),
NETWORKDAYS.INTL(($AX162)-_xlpm.DD,$AX162,1,_xlpm.VD),
AND(MONTH($AW162)&lt;MONTH(BE$15),MONTH($AX162)&gt;MONTH(BE$15)),
NETWORKDAYS.INTL((EOMONTH(BE$15-1,1))-_xlpm.DD,EOMONTH(BE$15-1,1),1,_xlpm.VD),
AND(MONTH($AW162)=MONTH(BE$15),MONTH($AX162)=MONTH(BE$15)),
NETWORKDAYS.INTL($AW162,$AX162,1,_xlpm.VD)))),0)),
$DH162="месяц",
$DR162*BE162,
$DH162="неделя",
$DR162*BE162/7*(ROUNDUP((DAY(EOMONTH(BE$15,0)))/4,0))),
0)</f>
        <v/>
      </c>
      <c r="DY162" s="125">
        <f t="array" ref="DY162">
IFERROR(_xlfn.IFS(
$DH162="день_1",
$DR162*$BL162/($AX162-$AW162+1)*BF162*(DAY(EOMONTH(BF$15,0))),
$DH162="день_2",
$DR162/30*MAX(MIN($AX162,EOMONTH(BF$15,0))-MAX($AW162,BF$15)+1,),
$DH162="раб.день",
$DR162/30*(IFERROR(
_xlfn.LET(_xlpm.VD,
CHOOSE(
{1;2;3;4;5;6;7;8;9;10;11;12;13;14;15;16;17;18},
45658,45659,45660,45661,45662,45663,45664,45665,45711,45724,45778,45779,45785,45786,45820,45821,45965,46022),
_xlfn.LET(_xlpm.DD,
MAX(MIN($AX162,EOMONTH(BF$15,0))-MAX($AW162,BF$15),),
_xlfn.IFS(
AND(MONTH($AW162)=MONTH(BF$15),MONTH($AX162)&lt;&gt;MONTH(BF$15)),
NETWORKDAYS.INTL($AW162,$AW162+_xlpm.DD,1,_xlpm.VD),
AND(MONTH($AW162)&lt;&gt;MONTH(BF$15),MONTH($AX162)=MONTH(BF$15)),
NETWORKDAYS.INTL(($AX162)-_xlpm.DD,$AX162,1,_xlpm.VD),
AND(MONTH($AW162)&lt;MONTH(BF$15),MONTH($AX162)&gt;MONTH(BF$15)),
NETWORKDAYS.INTL((EOMONTH(BF$15-1,1))-_xlpm.DD,EOMONTH(BF$15-1,1),1,_xlpm.VD),
AND(MONTH($AW162)=MONTH(BF$15),MONTH($AX162)=MONTH(BF$15)),
NETWORKDAYS.INTL($AW162,$AX162,1,_xlpm.VD)))),0)),
$DH162="месяц",
$DR162*BF162,
$DH162="неделя",
$DR162*BF162/7*(ROUNDUP((DAY(EOMONTH(BF$15,0)))/4,0))),
0)</f>
        <v/>
      </c>
      <c r="DZ162" s="125">
        <f t="array" ref="DZ162">
IFERROR(_xlfn.IFS(
$DH162="день_1",
$DR162*$BL162/($AX162-$AW162+1)*BG162*(DAY(EOMONTH(BG$15,0))),
$DH162="день_2",
$DR162/30*MAX(MIN($AX162,EOMONTH(BG$15,0))-MAX($AW162,BG$15)+1,),
$DH162="раб.день",
$DR162/30*(IFERROR(
_xlfn.LET(_xlpm.VD,
CHOOSE(
{1;2;3;4;5;6;7;8;9;10;11;12;13;14;15;16;17;18},
45658,45659,45660,45661,45662,45663,45664,45665,45711,45724,45778,45779,45785,45786,45820,45821,45965,46022),
_xlfn.LET(_xlpm.DD,
MAX(MIN($AX162,EOMONTH(BG$15,0))-MAX($AW162,BG$15),),
_xlfn.IFS(
AND(MONTH($AW162)=MONTH(BG$15),MONTH($AX162)&lt;&gt;MONTH(BG$15)),
NETWORKDAYS.INTL($AW162,$AW162+_xlpm.DD,1,_xlpm.VD),
AND(MONTH($AW162)&lt;&gt;MONTH(BG$15),MONTH($AX162)=MONTH(BG$15)),
NETWORKDAYS.INTL(($AX162)-_xlpm.DD,$AX162,1,_xlpm.VD),
AND(MONTH($AW162)&lt;MONTH(BG$15),MONTH($AX162)&gt;MONTH(BG$15)),
NETWORKDAYS.INTL((EOMONTH(BG$15-1,1))-_xlpm.DD,EOMONTH(BG$15-1,1),1,_xlpm.VD),
AND(MONTH($AW162)=MONTH(BG$15),MONTH($AX162)=MONTH(BG$15)),
NETWORKDAYS.INTL($AW162,$AX162,1,_xlpm.VD)))),0)),
$DH162="месяц",
$DR162*BG162,
$DH162="неделя",
$DR162*BG162/7*(ROUNDUP((DAY(EOMONTH(BG$15,0)))/4,0))),
0)</f>
        <v/>
      </c>
      <c r="EA162" s="125">
        <f t="array" ref="EA162">
IFERROR(_xlfn.IFS(
$DH162="день_1",
$DR162*$BL162/($AX162-$AW162+1)*BH162*(DAY(EOMONTH(BH$15,0))),
$DH162="день_2",
$DR162/30*MAX(MIN($AX162,EOMONTH(BH$15,0))-MAX($AW162,BH$15)+1,),
$DH162="раб.день",
$DR162/30*(IFERROR(
_xlfn.LET(_xlpm.VD,
CHOOSE(
{1;2;3;4;5;6;7;8;9;10;11;12;13;14;15;16;17;18},
45658,45659,45660,45661,45662,45663,45664,45665,45711,45724,45778,45779,45785,45786,45820,45821,45965,46022),
_xlfn.LET(_xlpm.DD,
MAX(MIN($AX162,EOMONTH(BH$15,0))-MAX($AW162,BH$15),),
_xlfn.IFS(
AND(MONTH($AW162)=MONTH(BH$15),MONTH($AX162)&lt;&gt;MONTH(BH$15)),
NETWORKDAYS.INTL($AW162,$AW162+_xlpm.DD,1,_xlpm.VD),
AND(MONTH($AW162)&lt;&gt;MONTH(BH$15),MONTH($AX162)=MONTH(BH$15)),
NETWORKDAYS.INTL(($AX162)-_xlpm.DD,$AX162,1,_xlpm.VD),
AND(MONTH($AW162)&lt;MONTH(BH$15),MONTH($AX162)&gt;MONTH(BH$15)),
NETWORKDAYS.INTL((EOMONTH(BH$15-1,1))-_xlpm.DD,EOMONTH(BH$15-1,1),1,_xlpm.VD),
AND(MONTH($AW162)=MONTH(BH$15),MONTH($AX162)=MONTH(BH$15)),
NETWORKDAYS.INTL($AW162,$AX162,1,_xlpm.VD)))),0)),
$DH162="месяц",
$DR162*BH162,
$DH162="неделя",
$DR162*BH162/7*(ROUNDUP((DAY(EOMONTH(BH$15,0)))/4,0))),
0)</f>
        <v/>
      </c>
      <c r="EB162" s="125">
        <f t="array" ref="EB162">
IFERROR(_xlfn.IFS(
$DH162="день_1",
$DR162*$BL162/($AX162-$AW162+1)*BI162*(DAY(EOMONTH(BI$15,0))),
$DH162="день_2",
$DR162/30*MAX(MIN($AX162,EOMONTH(BI$15,0))-MAX($AW162,BI$15)+1,),
$DH162="раб.день",
$DR162/30*(IFERROR(
_xlfn.LET(_xlpm.VD,
CHOOSE(
{1;2;3;4;5;6;7;8;9;10;11;12;13;14;15;16;17;18},
45658,45659,45660,45661,45662,45663,45664,45665,45711,45724,45778,45779,45785,45786,45820,45821,45965,46022),
_xlfn.LET(_xlpm.DD,
MAX(MIN($AX162,EOMONTH(BI$15,0))-MAX($AW162,BI$15),),
_xlfn.IFS(
AND(MONTH($AW162)=MONTH(BI$15),MONTH($AX162)&lt;&gt;MONTH(BI$15)),
NETWORKDAYS.INTL($AW162,$AW162+_xlpm.DD,1,_xlpm.VD),
AND(MONTH($AW162)&lt;&gt;MONTH(BI$15),MONTH($AX162)=MONTH(BI$15)),
NETWORKDAYS.INTL(($AX162)-_xlpm.DD,$AX162,1,_xlpm.VD),
AND(MONTH($AW162)&lt;MONTH(BI$15),MONTH($AX162)&gt;MONTH(BI$15)),
NETWORKDAYS.INTL((EOMONTH(BI$15-1,1))-_xlpm.DD,EOMONTH(BI$15-1,1),1,_xlpm.VD),
AND(MONTH($AW162)=MONTH(BI$15),MONTH($AX162)=MONTH(BI$15)),
NETWORKDAYS.INTL($AW162,$AX162,1,_xlpm.VD)))),0)),
$DH162="месяц",
$DR162*BI162,
$DH162="неделя",
$DR162*BI162/7*(ROUNDUP((DAY(EOMONTH(BI$15,0)))/4,0))),
0)</f>
        <v/>
      </c>
      <c r="EC162" s="125">
        <f t="array" ref="EC162">
IFERROR(_xlfn.IFS(
$DH162="день_1",
$DR162*$BL162/($AX162-$AW162+1)*BJ162*(DAY(EOMONTH(BJ$15,0))),
$DH162="день_2",
$DR162/30*MAX(MIN($AX162,EOMONTH(BJ$15,0))-MAX($AW162,BJ$15)+1,),
$DH162="раб.день",
$DR162/30*(IFERROR(
_xlfn.LET(_xlpm.VD,
CHOOSE(
{1;2;3;4;5;6;7;8;9;10;11;12;13;14;15;16;17;18},
45658,45659,45660,45661,45662,45663,45664,45665,45711,45724,45778,45779,45785,45786,45820,45821,45965,46022),
_xlfn.LET(_xlpm.DD,
MAX(MIN($AX162,EOMONTH(BJ$15,0))-MAX($AW162,BJ$15),),
_xlfn.IFS(
AND(MONTH($AW162)=MONTH(BJ$15),MONTH($AX162)&lt;&gt;MONTH(BJ$15)),
NETWORKDAYS.INTL($AW162,$AW162+_xlpm.DD,1,_xlpm.VD),
AND(MONTH($AW162)&lt;&gt;MONTH(BJ$15),MONTH($AX162)=MONTH(BJ$15)),
NETWORKDAYS.INTL(($AX162)-_xlpm.DD,$AX162,1,_xlpm.VD),
AND(MONTH($AW162)&lt;MONTH(BJ$15),MONTH($AX162)&gt;MONTH(BJ$15)),
NETWORKDAYS.INTL((EOMONTH(BJ$15-1,1))-_xlpm.DD,EOMONTH(BJ$15-1,1),1,_xlpm.VD),
AND(MONTH($AW162)=MONTH(BJ$15),MONTH($AX162)=MONTH(BJ$15)),
NETWORKDAYS.INTL($AW162,$AX162,1,_xlpm.VD)))),0)),
$DH162="месяц",
$DR162*BJ162,
$DH162="неделя",
$DR162*BJ162/7*(ROUNDUP((DAY(EOMONTH(BJ$15,0)))/4,0))),
0)</f>
        <v/>
      </c>
      <c r="ED162" s="125">
        <f t="array" ref="ED162">
IFERROR(_xlfn.IFS(
$DH162="день_1",
$DR162*$BL162/($AX162-$AW162+1)*BK162*(DAY(EOMONTH(BK$15,0))),
$DH162="день_2",
$DR162/30*MAX(MIN($AX162,EOMONTH(BK$15,0))-MAX($AW162,BK$15)+1,),
$DH162="раб.день",
$DR162/30*(IFERROR(
_xlfn.LET(_xlpm.VD,
CHOOSE(
{1;2;3;4;5;6;7;8;9;10;11;12;13;14;15;16;17;18},
45658,45659,45660,45661,45662,45663,45664,45665,45711,45724,45778,45779,45785,45786,45820,45821,45965,46022),
_xlfn.LET(_xlpm.DD,
MAX(MIN($AX162,EOMONTH(BK$15,0))-MAX($AW162,BK$15),),
_xlfn.IFS(
AND(MONTH($AW162)=MONTH(BK$15),MONTH($AX162)&lt;&gt;MONTH(BK$15)),
NETWORKDAYS.INTL($AW162,$AW162+_xlpm.DD,1,_xlpm.VD),
AND(MONTH($AW162)&lt;&gt;MONTH(BK$15),MONTH($AX162)=MONTH(BK$15)),
NETWORKDAYS.INTL(($AX162)-_xlpm.DD,$AX162,1,_xlpm.VD),
AND(MONTH($AW162)&lt;MONTH(BK$15),MONTH($AX162)&gt;MONTH(BK$15)),
NETWORKDAYS.INTL((EOMONTH(BK$15-1,1))-_xlpm.DD,EOMONTH(BK$15-1,1),1,_xlpm.VD),
AND(MONTH($AW162)=MONTH(BK$15),MONTH($AX162)=MONTH(BK$15)),
NETWORKDAYS.INTL($AW162,$AX162,1,_xlpm.VD)))),0)),
$DH162="месяц",
$DR162*BK162,
$DH162="неделя",
$DR162*BK162/7*(ROUNDUP((DAY(EOMONTH(BK$15,0)))/4,0))),
0)</f>
        <v/>
      </c>
      <c r="EE162" s="125">
        <f>SUM($DS162,$DT162,$DU162,$DV162,$DW162,$DX162,$DY162,$DZ162,$EA162,$EB162,$EC162,$ED162)</f>
        <v/>
      </c>
      <c r="EF162" s="125">
        <f>IFERROR(ROUND($EE162*(1+$EP162),2),0)</f>
        <v/>
      </c>
      <c r="EG162" s="128" t="n">
        <v>1</v>
      </c>
      <c r="EH162" s="126" t="n">
        <v>0</v>
      </c>
      <c r="EI162" s="126">
        <f>ROUND(SUM($EH162:$EH162)*SUM($AB162:$AB162)*$EG162,2)</f>
        <v/>
      </c>
      <c r="EJ162" s="126">
        <f>ROUND($EI162*(1+$EP162),2)</f>
        <v/>
      </c>
      <c r="EK162" s="126" t="n">
        <v>0</v>
      </c>
      <c r="EL162" s="126">
        <f>ROUND(SUM($EK162:$EK162)*SUM($AB162:$AB162)*$EG162,2)</f>
        <v/>
      </c>
      <c r="EM162" s="126">
        <f>ROUND($EL162*(1+$EP162),2)</f>
        <v/>
      </c>
      <c r="EN162" s="126">
        <f>SUM($EE162,$EI162,$EL162)</f>
        <v/>
      </c>
      <c r="EO162" s="126">
        <f>SUM($EF162,$EJ162,$EM162)</f>
        <v/>
      </c>
      <c r="EP162" s="59" t="inlineStr">
        <is>
          <t>20%</t>
        </is>
      </c>
      <c r="EQ162" s="59" t="n"/>
      <c r="ER162" s="60">
        <f t="array" ref="ER162">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MATCH(ES162,
{"AMS";"RussOutdoor";"HD Outdoor";"Ingroup";"IQ";"Ledproduction";"LisChannel";"Logic";"Media-PPL";"NovikovTV | НовиковТВ";"SMA";"SOK";"КрокусТВ | CrocusTV | IndoorTV";"Сити";"ТЯК Москва"},
0)),"")</f>
        <v/>
      </c>
      <c r="ES162" s="60" t="n"/>
      <c r="ET162" s="60">
        <f t="array" ref="ET162">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MATCH(ES162,
{"AMS";"RussOutdoor";"HD Outdoor";"Ingroup";"IQ";"Ledproduction";"LisChannel";"Logic";"Media-PPL";"NovikovTV | НовиковТВ";"SMA";"SOK";"КрокусТВ | CrocusTV | IndoorTV";"Сити";"ТЯК Москва"},
0)),"")</f>
        <v/>
      </c>
      <c r="EU162" s="60" t="n"/>
      <c r="EV162" s="60" t="n"/>
      <c r="EX162" s="110">
        <f t="array" ref="EX162">
($AR162/30
+N("ТРАФИК ПЛОЩАДКИ"))*
(IFERROR(
_xlfn.LET(
_xlpm.GPR,
HLOOKUP($L162,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(MATCH($T162,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IF($Q162="цифровой",_xlpm.GPR/$AG162,_xlpm.GPR/60)),
0)
+N("DWELL TIME"))*
(IF($AB162=0,0,IF($AB162=1,0.3,IF($AB162=2,0.5,IF($AB162&gt;2,1))))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_xlfn.IFS($AC162="да",1.2,$AC162="нет",1)*
_xlfn.IFS($AD162="да",1.2,$AD162="нет",1)*
IF(R162="статический",1,1.2)*
$X162*
INDEX(
{1.2;1;1.2;1.2;1;1.2;1.2;1.2;1.2;1.2;1.2;1;1.2;1.2;1.2;1.2;1;1;1.2;1.2;1.2;1;1;1;1;1.2;1.2;1.2;1.2;1;1;1;1;1.2;1.2;1.2;1.2;1.2;1.2;1.2;1.2;1;1;1.2;1;1;1;1;1.5;1;1;1.5;1.5;1.2},
MATCH($Q162,_xlpm.MI,0)))&gt;{0.02;0.04;0.06;0.1;0.2;0.4;0.6;0.8;1;2;4;6})),
{0;1;2;3;4;5;6;7;8;9;10;11;12},
0)))
+N("КОЭФФИЦИЕНТ КОНТАКТА"))))*
(_xlfn.IFS($X162&lt;0.1,$X162/1000,$X162&gt;25,5.2,AND($X162&gt;=0.1,$X162&lt;=25),(($X162*2+0.1)/10)*($X162/10)))*
IFERROR((_xlfn.LET(
_xlpm.MA,
{0;0.8;0.85;0.9;0.95;1},
_xlpm.MAA,
{0;1;2;3;4;5},
INDEX(_xlpm.MA,MATCH(SUMPRODUCT(--((IF(ROUND(_xlpm.MAA,1)&gt;5,5,ROUND($AB162,1)))&gt;{0;1;2;3;4;5})),_xlpm.MAA,0)))
+N("КОЭФФИЦИЕНТ КОЛ-ВО КОНСТРУКЦИЙ")),1)*
$AB162,0))*
(IF($Q162="цифровой",$AG162/15*$AI162,1)
+N("ДЛЯ ЦИФРЫ"))</f>
        <v/>
      </c>
      <c r="EY162" s="110">
        <f>IFERROR(EX162*AY162,0)</f>
        <v/>
      </c>
      <c r="EZ162" s="131">
        <f>IFERROR(DP162/EY162*1000,0)</f>
        <v/>
      </c>
      <c r="FA162" s="112">
        <f>IFERROR(FC162/FB162,0)</f>
        <v/>
      </c>
      <c r="FB162" s="112">
        <f>IFERROR((FC162/(EY162/FF162*#REF!))*0.825,0)</f>
        <v/>
      </c>
      <c r="FC162" s="112">
        <f>IFERROR(((EX162*30/AR162)*100)/30,0)</f>
        <v/>
      </c>
      <c r="FD162" s="112">
        <f>IFERROR(EY162/G162*100%,0)</f>
        <v/>
      </c>
      <c r="FE162" s="112">
        <f>IFERROR(FD162/FC162*100%,0)</f>
        <v/>
      </c>
      <c r="FF162" s="110">
        <f>IFERROR(AR162/30*AY162,0)</f>
        <v/>
      </c>
    </row>
    <row r="163" ht="13" customHeight="1">
      <c r="A163" s="59" t="n"/>
      <c r="B163" s="60" t="n"/>
      <c r="C163" s="60" t="n"/>
      <c r="D163" s="60">
        <f t="array" ref="D163">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MATCH($E163,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63" s="60">
        <f t="array" ref="E163">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MATCH($F163,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63" s="60" t="inlineStr"/>
      <c r="G163" s="60" t="n"/>
      <c r="H163" s="60">
        <f t="array" ref="H163">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MATCH($I163,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63" s="60" t="n"/>
      <c r="J163" s="60" t="n"/>
      <c r="K163" s="60" t="n"/>
      <c r="L163" s="60" t="n"/>
      <c r="M163" s="60" t="n"/>
      <c r="N163" s="60" t="n"/>
      <c r="O163" s="60" t="n"/>
      <c r="P163" s="60">
        <f t="array" ref="P163">
_xlfn.IFS(
ISNUMBER(MATCH($Q163,{"шелфбаннер","разделитель","монетница","чековая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ISNUMBER(MATCH($Q163,{"LED/LCD","видеокулер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ISNUMBER(MATCH($Q163,{"автомобиль","машина","выставочное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ISNUMBER(MATCH($Q163,{"билборд","лифтовая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ISNUMBER(MATCH($Q163,{"навигация","подвесной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ISNUMBER(MATCH($Q163,{"движущаяся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ISNUMBER(MATCH($Q163,{"каталог","журнал"},)),
"Пресса",
$Q163="","")</f>
        <v/>
      </c>
      <c r="Q163" s="60" t="n"/>
      <c r="R163" s="60">
        <f t="array" ref="R163">
IFERROR(
_xlfn.IFS(
OR(ISNUMBER(MATCH($Q163,{"экспозиция","макет","стенд","автостенд","авто стенд","выставочное пространство","выставочные стенды","модульные выставочные стенды","3Д конструкция","3D конструкция"},)),P163="Экспонирование"),
"нестандартный",
ISNUMBER(MATCH($Q163,{"скроллер","призматрон"},)),
"динамический",
$P163="Видео",
"цифровой",
OR($P163="Пресса",$P163="Щит",$P163="POSm",$P163="Подвес",$P163="Брендирование/оклейка"),
"статический"),"")</f>
        <v/>
      </c>
      <c r="S163" s="59" t="n"/>
      <c r="T163" s="60" t="n"/>
      <c r="U163" s="60" t="n"/>
      <c r="V163" s="60">
        <f>
IF(P163="Видео",
"цифровой постер/ролик",
IF(ISNUMBER(MATCH(Q163,{"короб световой","короб световой | лайтбокс","короб световой | кристалайт","лайтбокс","лайт бокс","кристалайт","LB","lightbox"},)),
"бэклит",
IF(P163="Брендирование/оклейка",
"перфарированная пленка/самоклейка",
IF(P163="Экспонирование",
"под запрос",
IF(P163="Подвес",
"баннер/ткань",
"")))))</f>
        <v/>
      </c>
      <c r="W163" s="59" t="n"/>
      <c r="X163" s="59" t="n"/>
      <c r="Y163" s="59" t="n"/>
      <c r="Z163" s="61" t="n"/>
      <c r="AA163" s="61" t="n"/>
      <c r="AB163" s="61">
        <f>IF(BL163&gt;0,Z163,0)</f>
        <v/>
      </c>
      <c r="AC163" s="59" t="n"/>
      <c r="AD163" s="59" t="n"/>
      <c r="AE163" s="59" t="n"/>
      <c r="AF163" s="59" t="n"/>
      <c r="AG163" s="59" t="n"/>
      <c r="AH163" s="59" t="n"/>
      <c r="AI163" s="59" t="n"/>
      <c r="AJ163" s="59" t="n"/>
      <c r="AK163" s="59" t="n"/>
      <c r="AL163" s="62">
        <f>IFERROR(IF(OR(R163="статический",R163="динамический",R163="нестандартный",R163="",R163=""),"-",IF(AND(AH163="-",AI163="-"),"-",AK163*3600/AH163*AI163)),"-")</f>
        <v/>
      </c>
      <c r="AM163" s="62">
        <f>IFERROR(IF(OR(R163="статический",R163="динамический",R163="",R163="", R163="BTL",R163="нестандартный"),"-",AG163*AI163*AL163/60),"-")</f>
        <v/>
      </c>
      <c r="AN163" s="63">
        <f>IFERROR(IF(AH163="","-",AG163*AI163/AH163),"-")</f>
        <v/>
      </c>
      <c r="AO163" s="59">
        <f>IFERROR(IF(OR($R163="статический",$R163="динамический",$R163="",$R163="",$R163="BTL",$R163="нестандартный"),"-",$AL163*$AY163),"-")</f>
        <v/>
      </c>
      <c r="AP163" s="62">
        <f>IFERROR(IF(OR($R163="статический",$R163="динамический",$R163="",$R163="",$R163="BTL",$R163="нестандартный"),"-",$AM163*AY163),"-")</f>
        <v/>
      </c>
      <c r="AQ163" s="64" t="n"/>
      <c r="AR163" s="61" t="n"/>
      <c r="AS163" s="61" t="n"/>
      <c r="AT163" s="61" t="n"/>
      <c r="AU163" s="65" t="n"/>
      <c r="AV163" s="124">
        <f>IFERROR(DR163/AT163*1000,"n/a")</f>
        <v/>
      </c>
      <c r="AW163" s="67" t="n"/>
      <c r="AX163" s="67" t="n"/>
      <c r="AY163" s="43">
        <f>IFERROR(IF(OR($AW163="",$AX163=""),"",_xlfn.DAYS($AX163+1,$AW163)),"")</f>
        <v/>
      </c>
      <c r="AZ163" s="68">
        <f t="array" ref="AZ163">
_xlfn.LET(_xlpm.COEFF,
IF($AW163+$AX163=0,0,IF(MAX(MIN($AX163,EOMONTH(AZ$15,0))-MAX($AW163,AZ$15)+1,)&gt;0,1,0)),
_xlfn.IFS(
$ES163="LisChannel",
_xlpm.COEFF*
INDEX({1;1;1.2;1.2;1;1;1;1;1.2;1.2;1.2;1.2},
MATCH(MONTH(AZ$15),
{1,2,3,4,5,6,7,8,9,10,11,12})),
CONCATENATE($ES163," ",$L163)="RussOutdoor метро",
_xlpm.COEFF*
INDEX({0.8;0.9;1.1;1.1;1;1;1;1;1.1;1.1;1.1;1.1},
MATCH(MONTH(AZ$15),
{1,2,3,4,5,6,7,8,9,10,11,12})),
$ES163&lt;&gt;"LisChannel",
_xlpm.COEFF,
$ES163&lt;&gt;"RussOutdoor",
_xlpm.COEFF))</f>
        <v/>
      </c>
      <c r="BA163" s="68">
        <f t="array" ref="BA163">
_xlfn.LET(_xlpm.COEFF,
IF($AW163+$AX163=0,0,IF(MAX(MIN($AX163,EOMONTH(BA$15,0))-MAX($AW163,BA$15)+1,)&gt;0,1,0)),
_xlfn.IFS(
$ES163="LisChannel",
_xlpm.COEFF*
INDEX({1;1;1.2;1.2;1;1;1;1;1.2;1.2;1.2;1.2},
MATCH(MONTH(BA$15),
{1,2,3,4,5,6,7,8,9,10,11,12})),
CONCATENATE($ES163," ",$L163)="RussOutdoor метро",
_xlpm.COEFF*
INDEX({0.8;0.9;1.1;1.1;1;1;1;1;1.1;1.1;1.1;1.1},
MATCH(MONTH(BA$15),
{1,2,3,4,5,6,7,8,9,10,11,12})),
$ES163&lt;&gt;"LisChannel",
_xlpm.COEFF,
$ES163&lt;&gt;"RussOutdoor",
_xlpm.COEFF))</f>
        <v/>
      </c>
      <c r="BB163" s="68">
        <f t="array" ref="BB163">
_xlfn.LET(_xlpm.COEFF,
IF($AW163+$AX163=0,0,IF(MAX(MIN($AX163,EOMONTH(BB$15,0))-MAX($AW163,BB$15)+1,)&gt;0,1,0)),
_xlfn.IFS(
$ES163="LisChannel",
_xlpm.COEFF*
INDEX({1;1;1.2;1.2;1;1;1;1;1.2;1.2;1.2;1.2},
MATCH(MONTH(BB$15),
{1,2,3,4,5,6,7,8,9,10,11,12})),
CONCATENATE($ES163," ",$L163)="RussOutdoor метро",
_xlpm.COEFF*
INDEX({0.8;0.9;1.1;1.1;1;1;1;1;1.1;1.1;1.1;1.1},
MATCH(MONTH(BB$15),
{1,2,3,4,5,6,7,8,9,10,11,12})),
$ES163&lt;&gt;"LisChannel",
_xlpm.COEFF,
$ES163&lt;&gt;"RussOutdoor",
_xlpm.COEFF))</f>
        <v/>
      </c>
      <c r="BC163" s="68">
        <f t="array" ref="BC163">
_xlfn.LET(_xlpm.COEFF,
IF($AW163+$AX163=0,0,IF(MAX(MIN($AX163,EOMONTH(BC$15,0))-MAX($AW163,BC$15)+1,)&gt;0,1,0)),
_xlfn.IFS(
$ES163="LisChannel",
_xlpm.COEFF*
INDEX({1;1;1.2;1.2;1;1;1;1;1.2;1.2;1.2;1.2},
MATCH(MONTH(BC$15),
{1,2,3,4,5,6,7,8,9,10,11,12})),
CONCATENATE($ES163," ",$L163)="RussOutdoor метро",
_xlpm.COEFF*
INDEX({0.8;0.9;1.1;1.1;1;1;1;1;1.1;1.1;1.1;1.1},
MATCH(MONTH(BC$15),
{1,2,3,4,5,6,7,8,9,10,11,12})),
$ES163&lt;&gt;"LisChannel",
_xlpm.COEFF,
$ES163&lt;&gt;"RussOutdoor",
_xlpm.COEFF))</f>
        <v/>
      </c>
      <c r="BD163" s="68">
        <f t="array" ref="BD163">
_xlfn.LET(_xlpm.COEFF,
IF($AW163+$AX163=0,0,IF(MAX(MIN($AX163,EOMONTH(BD$15,0))-MAX($AW163,BD$15)+1,)&gt;0,1,0)),
_xlfn.IFS(
$ES163="LisChannel",
_xlpm.COEFF*
INDEX({1;1;1.2;1.2;1;1;1;1;1.2;1.2;1.2;1.2},
MATCH(MONTH(BD$15),
{1,2,3,4,5,6,7,8,9,10,11,12})),
CONCATENATE($ES163," ",$L163)="RussOutdoor метро",
_xlpm.COEFF*
INDEX({0.8;0.9;1.1;1.1;1;1;1;1;1.1;1.1;1.1;1.1},
MATCH(MONTH(BD$15),
{1,2,3,4,5,6,7,8,9,10,11,12})),
$ES163&lt;&gt;"LisChannel",
_xlpm.COEFF,
$ES163&lt;&gt;"RussOutdoor",
_xlpm.COEFF))</f>
        <v/>
      </c>
      <c r="BE163" s="68">
        <f t="array" ref="BE163">
_xlfn.LET(_xlpm.COEFF,
IF($AW163+$AX163=0,0,IF(MAX(MIN($AX163,EOMONTH(BE$15,0))-MAX($AW163,BE$15)+1,)&gt;0,1,0)),
_xlfn.IFS(
$ES163="LisChannel",
_xlpm.COEFF*
INDEX({1;1;1.2;1.2;1;1;1;1;1.2;1.2;1.2;1.2},
MATCH(MONTH(BE$15),
{1,2,3,4,5,6,7,8,9,10,11,12})),
CONCATENATE($ES163," ",$L163)="RussOutdoor метро",
_xlpm.COEFF*
INDEX({0.8;0.9;1.1;1.1;1;1;1;1;1.1;1.1;1.1;1.1},
MATCH(MONTH(BE$15),
{1,2,3,4,5,6,7,8,9,10,11,12})),
$ES163&lt;&gt;"LisChannel",
_xlpm.COEFF,
$ES163&lt;&gt;"RussOutdoor",
_xlpm.COEFF))</f>
        <v/>
      </c>
      <c r="BF163" s="68">
        <f t="array" ref="BF163">
_xlfn.LET(_xlpm.COEFF,
IF($AW163+$AX163=0,0,IF(MAX(MIN($AX163,EOMONTH(BF$15,0))-MAX($AW163,BF$15)+1,)&gt;0,1,0)),
_xlfn.IFS(
$ES163="LisChannel",
_xlpm.COEFF*
INDEX({1;1;1.2;1.2;1;1;1;1;1.2;1.2;1.2;1.2},
MATCH(MONTH(BF$15),
{1,2,3,4,5,6,7,8,9,10,11,12})),
CONCATENATE($ES163," ",$L163)="RussOutdoor метро",
_xlpm.COEFF*
INDEX({0.8;0.9;1.1;1.1;1;1;1;1;1.1;1.1;1.1;1.1},
MATCH(MONTH(BF$15),
{1,2,3,4,5,6,7,8,9,10,11,12})),
$ES163&lt;&gt;"LisChannel",
_xlpm.COEFF,
$ES163&lt;&gt;"RussOutdoor",
_xlpm.COEFF))</f>
        <v/>
      </c>
      <c r="BG163" s="68">
        <f t="array" ref="BG163">
_xlfn.LET(_xlpm.COEFF,
IF($AW163+$AX163=0,0,IF(MAX(MIN($AX163,EOMONTH(BG$15,0))-MAX($AW163,BG$15)+1,)&gt;0,1,0)),
_xlfn.IFS(
$ES163="LisChannel",
_xlpm.COEFF*
INDEX({1;1;1.2;1.2;1;1;1;1;1.2;1.2;1.2;1.2},
MATCH(MONTH(BG$15),
{1,2,3,4,5,6,7,8,9,10,11,12})),
CONCATENATE($ES163," ",$L163)="RussOutdoor метро",
_xlpm.COEFF*
INDEX({0.8;0.9;1.1;1.1;1;1;1;1;1.1;1.1;1.1;1.1},
MATCH(MONTH(BG$15),
{1,2,3,4,5,6,7,8,9,10,11,12})),
$ES163&lt;&gt;"LisChannel",
_xlpm.COEFF,
$ES163&lt;&gt;"RussOutdoor",
_xlpm.COEFF))</f>
        <v/>
      </c>
      <c r="BH163" s="68">
        <f t="array" ref="BH163">
_xlfn.LET(_xlpm.COEFF,
IF($AW163+$AX163=0,0,IF(MAX(MIN($AX163,EOMONTH(BH$15,0))-MAX($AW163,BH$15)+1,)&gt;0,1,0)),
_xlfn.IFS(
$ES163="LisChannel",
_xlpm.COEFF*
INDEX({1;1;1.2;1.2;1;1;1;1;1.2;1.2;1.2;1.2},
MATCH(MONTH(BH$15),
{1,2,3,4,5,6,7,8,9,10,11,12})),
CONCATENATE($ES163," ",$L163)="RussOutdoor метро",
_xlpm.COEFF*
INDEX({0.8;0.9;1.1;1.1;1;1;1;1;1.1;1.1;1.1;1.1},
MATCH(MONTH(BH$15),
{1,2,3,4,5,6,7,8,9,10,11,12})),
$ES163&lt;&gt;"LisChannel",
_xlpm.COEFF,
$ES163&lt;&gt;"RussOutdoor",
_xlpm.COEFF))</f>
        <v/>
      </c>
      <c r="BI163" s="68">
        <f t="array" ref="BI163">
_xlfn.LET(_xlpm.COEFF,
IF($AW163+$AX163=0,0,IF(MAX(MIN($AX163,EOMONTH(BI$15,0))-MAX($AW163,BI$15)+1,)&gt;0,1,0)),
_xlfn.IFS(
$ES163="LisChannel",
_xlpm.COEFF*
INDEX({1;1;1.2;1.2;1;1;1;1;1.2;1.2;1.2;1.2},
MATCH(MONTH(BI$15),
{1,2,3,4,5,6,7,8,9,10,11,12})),
CONCATENATE($ES163," ",$L163)="RussOutdoor метро",
_xlpm.COEFF*
INDEX({0.8;0.9;1.1;1.1;1;1;1;1;1.1;1.1;1.1;1.1},
MATCH(MONTH(BI$15),
{1,2,3,4,5,6,7,8,9,10,11,12})),
$ES163&lt;&gt;"LisChannel",
_xlpm.COEFF,
$ES163&lt;&gt;"RussOutdoor",
_xlpm.COEFF))</f>
        <v/>
      </c>
      <c r="BJ163" s="68">
        <f t="array" ref="BJ163">
_xlfn.LET(_xlpm.COEFF,
IF($AW163+$AX163=0,0,IF(MAX(MIN($AX163,EOMONTH(BJ$15,0))-MAX($AW163,BJ$15)+1,)&gt;0,1,0)),
_xlfn.IFS(
$ES163="LisChannel",
_xlpm.COEFF*
INDEX({1;1;1.2;1.2;1;1;1;1;1.2;1.2;1.2;1.2},
MATCH(MONTH(BJ$15),
{1,2,3,4,5,6,7,8,9,10,11,12})),
CONCATENATE($ES163," ",$L163)="RussOutdoor метро",
_xlpm.COEFF*
INDEX({0.8;0.9;1.1;1.1;1;1;1;1;1.1;1.1;1.1;1.1},
MATCH(MONTH(BJ$15),
{1,2,3,4,5,6,7,8,9,10,11,12})),
$ES163&lt;&gt;"LisChannel",
_xlpm.COEFF,
$ES163&lt;&gt;"RussOutdoor",
_xlpm.COEFF))</f>
        <v/>
      </c>
      <c r="BK163" s="68">
        <f t="array" ref="BK163">
_xlfn.LET(_xlpm.COEFF,
IF($AW163+$AX163=0,0,IF(MAX(MIN($AX163,EOMONTH(BK$15,0))-MAX($AW163,BK$15)+1,)&gt;0,1,0)),
_xlfn.IFS(
$ES163="LisChannel",
_xlpm.COEFF*
INDEX({1;1;1.2;1.2;1;1;1;1;1.2;1.2;1.2;1.2},
MATCH(MONTH(BK$15),
{1,2,3,4,5,6,7,8,9,10,11,12})),
CONCATENATE($ES163," ",$L163)="RussOutdoor метро",
_xlpm.COEFF*
INDEX({0.8;0.9;1.1;1.1;1;1;1;1;1.1;1.1;1.1;1.1},
MATCH(MONTH(BK$15),
{1,2,3,4,5,6,7,8,9,10,11,12})),
$ES163&lt;&gt;"LisChannel",
_xlpm.COEFF,
$ES163&lt;&gt;"RussOutdoor",
_xlpm.COEFF))</f>
        <v/>
      </c>
      <c r="BL163" s="62">
        <f>COUNTIFS($AZ163:$BK163,"&gt;0")</f>
        <v/>
      </c>
      <c r="BM163" s="65" t="n"/>
      <c r="BN163" s="125">
        <f>$DJ163</f>
        <v/>
      </c>
      <c r="BO163" s="63">
        <f>$DQ163</f>
        <v/>
      </c>
      <c r="BP163" s="125">
        <f>
IFERROR(
IF($BL163=0,0,
$BN163*(1-$BO163)),
0)</f>
        <v/>
      </c>
      <c r="BQ163" s="125">
        <f t="array" ref="BQ163">
IFERROR(
_xlfn.IFS(
$DH163="день_1",
$BP163*$BL163/($AX163-$AW163+1)*AZ163*(DAY(EOMONTH(AZ$15,0))),
$DH163="день_2",
$BP163/30*MAX(MIN($AX163,EOMONTH(AZ$15,0))-MAX($AW163,AZ$15)+1,),
$DH163="раб.день",
$BP163/30*(IFERROR(
_xlfn.LET(_xlpm.VD,
CHOOSE(
{1;2;3;4;5;6;7;8;9;10;11;12;13;14;15;16;17;18},
45658,45659,45660,45661,45662,45663,45664,45665,45711,45724,45778,45779,45785,45786,45820,45821,45965,46022),
_xlfn.LET(_xlpm.DD,
MAX(MIN($AX163,EOMONTH(AZ$15,0))-MAX($AW163,AZ$15),),
_xlfn.IFS(
AND(MONTH($AW163)=MONTH(AZ$15),MONTH($AX163)&lt;&gt;MONTH(AZ$15)),
NETWORKDAYS.INTL($AW163,$AW163+_xlpm.DD,1,_xlpm.VD),
AND(MONTH($AW163)&lt;&gt;MONTH(AZ$15),MONTH($AX163)=MONTH(AZ$15)),
NETWORKDAYS.INTL(($AX163)-_xlpm.DD,$AX163,1,_xlpm.VD),
AND(MONTH($AW163)&lt;MONTH(AZ$15),MONTH($AX163)&gt;MONTH(AZ$15)),
NETWORKDAYS.INTL((EOMONTH(AZ$15-1,1))-_xlpm.DD,EOMONTH(AZ$15-1,1),1,_xlpm.VD),
AND(MONTH($AW163)=MONTH(AZ$15),MONTH($AX163)=MONTH(AZ$15)),
NETWORKDAYS.INTL($AW163,$AX163,1,_xlpm.VD)))),0)),
$DH163="месяц",
$BP163*AZ163,
$DH163="неделя",
$BP163*AZ163/7*(ROUNDUP((DAY(EOMONTH(AZ$15,0)))/4,0))),
0)</f>
        <v/>
      </c>
      <c r="BR163" s="125">
        <f t="array" ref="BR163">
IFERROR(
_xlfn.IFS(
$DH163="день_1",
$BP163*$BL163/($AX163-$AW163+1)*BA163*(DAY(EOMONTH(BA$15,0))),
$DH163="день_2",
$BP163/30*MAX(MIN($AX163,EOMONTH(BA$15,0))-MAX($AW163,BA$15)+1,),
$DH163="раб.день",
$BP163/30*(IFERROR(
_xlfn.LET(_xlpm.VD,
CHOOSE(
{1;2;3;4;5;6;7;8;9;10;11;12;13;14;15;16;17;18},
45658,45659,45660,45661,45662,45663,45664,45665,45711,45724,45778,45779,45785,45786,45820,45821,45965,46022),
_xlfn.LET(_xlpm.DD,
MAX(MIN($AX163,EOMONTH(BA$15,0))-MAX($AW163,BA$15),),
_xlfn.IFS(
AND(MONTH($AW163)=MONTH(BA$15),MONTH($AX163)&lt;&gt;MONTH(BA$15)),
NETWORKDAYS.INTL($AW163,$AW163+_xlpm.DD,1,_xlpm.VD),
AND(MONTH($AW163)&lt;&gt;MONTH(BA$15),MONTH($AX163)=MONTH(BA$15)),
NETWORKDAYS.INTL(($AX163)-_xlpm.DD,$AX163,1,_xlpm.VD),
AND(MONTH($AW163)&lt;MONTH(BA$15),MONTH($AX163)&gt;MONTH(BA$15)),
NETWORKDAYS.INTL((EOMONTH(BA$15-1,1))-_xlpm.DD,EOMONTH(BA$15-1,1),1,_xlpm.VD),
AND(MONTH($AW163)=MONTH(BA$15),MONTH($AX163)=MONTH(BA$15)),
NETWORKDAYS.INTL($AW163,$AX163,1,_xlpm.VD)))),0)),
$DH163="месяц",
$BP163*BA163,
$DH163="неделя",
$BP163*BA163/7*(ROUNDUP((DAY(EOMONTH(BA$15,0)))/4,0))),
0)</f>
        <v/>
      </c>
      <c r="BS163" s="125">
        <f t="array" ref="BS163">
IFERROR(
_xlfn.IFS(
$DH163="день_1",
$BP163*$BL163/($AX163-$AW163+1)*BB163*(DAY(EOMONTH(BB$15,0))),
$DH163="день_2",
$BP163/30*MAX(MIN($AX163,EOMONTH(BB$15,0))-MAX($AW163,BB$15)+1,),
$DH163="раб.день",
$BP163/30*(IFERROR(
_xlfn.LET(_xlpm.VD,
CHOOSE(
{1;2;3;4;5;6;7;8;9;10;11;12;13;14;15;16;17;18},
45658,45659,45660,45661,45662,45663,45664,45665,45711,45724,45778,45779,45785,45786,45820,45821,45965,46022),
_xlfn.LET(_xlpm.DD,
MAX(MIN($AX163,EOMONTH(BB$15,0))-MAX($AW163,BB$15),),
_xlfn.IFS(
AND(MONTH($AW163)=MONTH(BB$15),MONTH($AX163)&lt;&gt;MONTH(BB$15)),
NETWORKDAYS.INTL($AW163,$AW163+_xlpm.DD,1,_xlpm.VD),
AND(MONTH($AW163)&lt;&gt;MONTH(BB$15),MONTH($AX163)=MONTH(BB$15)),
NETWORKDAYS.INTL(($AX163)-_xlpm.DD,$AX163,1,_xlpm.VD),
AND(MONTH($AW163)&lt;MONTH(BB$15),MONTH($AX163)&gt;MONTH(BB$15)),
NETWORKDAYS.INTL((EOMONTH(BB$15-1,1))-_xlpm.DD,EOMONTH(BB$15-1,1),1,_xlpm.VD),
AND(MONTH($AW163)=MONTH(BB$15),MONTH($AX163)=MONTH(BB$15)),
NETWORKDAYS.INTL($AW163,$AX163,1,_xlpm.VD)))),0)),
$DH163="месяц",
$BP163*BB163,
$DH163="неделя",
$BP163*BB163/7*(ROUNDUP((DAY(EOMONTH(BB$15,0)))/4,0))),
0)</f>
        <v/>
      </c>
      <c r="BT163" s="125">
        <f t="array" ref="BT163">
IFERROR(
_xlfn.IFS(
$DH163="день_1",
$BP163*$BL163/($AX163-$AW163+1)*BC163*(DAY(EOMONTH(BC$15,0))),
$DH163="день_2",
$BP163/30*MAX(MIN($AX163,EOMONTH(BC$15,0))-MAX($AW163,BC$15)+1,),
$DH163="раб.день",
$BP163/30*(IFERROR(
_xlfn.LET(_xlpm.VD,
CHOOSE(
{1;2;3;4;5;6;7;8;9;10;11;12;13;14;15;16;17;18},
45658,45659,45660,45661,45662,45663,45664,45665,45711,45724,45778,45779,45785,45786,45820,45821,45965,46022),
_xlfn.LET(_xlpm.DD,
MAX(MIN($AX163,EOMONTH(BC$15,0))-MAX($AW163,BC$15),),
_xlfn.IFS(
AND(MONTH($AW163)=MONTH(BC$15),MONTH($AX163)&lt;&gt;MONTH(BC$15)),
NETWORKDAYS.INTL($AW163,$AW163+_xlpm.DD,1,_xlpm.VD),
AND(MONTH($AW163)&lt;&gt;MONTH(BC$15),MONTH($AX163)=MONTH(BC$15)),
NETWORKDAYS.INTL(($AX163)-_xlpm.DD,$AX163,1,_xlpm.VD),
AND(MONTH($AW163)&lt;MONTH(BC$15),MONTH($AX163)&gt;MONTH(BC$15)),
NETWORKDAYS.INTL((EOMONTH(BC$15-1,1))-_xlpm.DD,EOMONTH(BC$15-1,1),1,_xlpm.VD),
AND(MONTH($AW163)=MONTH(BC$15),MONTH($AX163)=MONTH(BC$15)),
NETWORKDAYS.INTL($AW163,$AX163,1,_xlpm.VD)))),0)),
$DH163="месяц",
$BP163*BC163,
$DH163="неделя",
$BP163*BC163/7*(ROUNDUP((DAY(EOMONTH(BC$15,0)))/4,0))),
0)</f>
        <v/>
      </c>
      <c r="BU163" s="125">
        <f t="array" ref="BU163">
IFERROR(
_xlfn.IFS(
$DH163="день_1",
$BP163*$BL163/($AX163-$AW163+1)*BD163*(DAY(EOMONTH(BD$15,0))),
$DH163="день_2",
$BP163/30*MAX(MIN($AX163,EOMONTH(BD$15,0))-MAX($AW163,BD$15)+1,),
$DH163="раб.день",
$BP163/30*(IFERROR(
_xlfn.LET(_xlpm.VD,
CHOOSE(
{1;2;3;4;5;6;7;8;9;10;11;12;13;14;15;16;17;18},
45658,45659,45660,45661,45662,45663,45664,45665,45711,45724,45778,45779,45785,45786,45820,45821,45965,46022),
_xlfn.LET(_xlpm.DD,
MAX(MIN($AX163,EOMONTH(BD$15,0))-MAX($AW163,BD$15),),
_xlfn.IFS(
AND(MONTH($AW163)=MONTH(BD$15),MONTH($AX163)&lt;&gt;MONTH(BD$15)),
NETWORKDAYS.INTL($AW163,$AW163+_xlpm.DD,1,_xlpm.VD),
AND(MONTH($AW163)&lt;&gt;MONTH(BD$15),MONTH($AX163)=MONTH(BD$15)),
NETWORKDAYS.INTL(($AX163)-_xlpm.DD,$AX163,1,_xlpm.VD),
AND(MONTH($AW163)&lt;MONTH(BD$15),MONTH($AX163)&gt;MONTH(BD$15)),
NETWORKDAYS.INTL((EOMONTH(BD$15-1,1))-_xlpm.DD,EOMONTH(BD$15-1,1),1,_xlpm.VD),
AND(MONTH($AW163)=MONTH(BD$15),MONTH($AX163)=MONTH(BD$15)),
NETWORKDAYS.INTL($AW163,$AX163,1,_xlpm.VD)))),0)),
$DH163="месяц",
$BP163*BD163,
$DH163="неделя",
$BP163*BD163/7*(ROUNDUP((DAY(EOMONTH(BD$15,0)))/4,0))),
0)</f>
        <v/>
      </c>
      <c r="BV163" s="125">
        <f t="array" ref="BV163">
IFERROR(
_xlfn.IFS(
$DH163="день_1",
$BP163*$BL163/($AX163-$AW163+1)*BE163*(DAY(EOMONTH(BE$15,0))),
$DH163="день_2",
$BP163/30*MAX(MIN($AX163,EOMONTH(BE$15,0))-MAX($AW163,BE$15)+1,),
$DH163="раб.день",
$BP163/30*(IFERROR(
_xlfn.LET(_xlpm.VD,
CHOOSE(
{1;2;3;4;5;6;7;8;9;10;11;12;13;14;15;16;17;18},
45658,45659,45660,45661,45662,45663,45664,45665,45711,45724,45778,45779,45785,45786,45820,45821,45965,46022),
_xlfn.LET(_xlpm.DD,
MAX(MIN($AX163,EOMONTH(BE$15,0))-MAX($AW163,BE$15),),
_xlfn.IFS(
AND(MONTH($AW163)=MONTH(BE$15),MONTH($AX163)&lt;&gt;MONTH(BE$15)),
NETWORKDAYS.INTL($AW163,$AW163+_xlpm.DD,1,_xlpm.VD),
AND(MONTH($AW163)&lt;&gt;MONTH(BE$15),MONTH($AX163)=MONTH(BE$15)),
NETWORKDAYS.INTL(($AX163)-_xlpm.DD,$AX163,1,_xlpm.VD),
AND(MONTH($AW163)&lt;MONTH(BE$15),MONTH($AX163)&gt;MONTH(BE$15)),
NETWORKDAYS.INTL((EOMONTH(BE$15-1,1))-_xlpm.DD,EOMONTH(BE$15-1,1),1,_xlpm.VD),
AND(MONTH($AW163)=MONTH(BE$15),MONTH($AX163)=MONTH(BE$15)),
NETWORKDAYS.INTL($AW163,$AX163,1,_xlpm.VD)))),0)),
$DH163="месяц",
$BP163*BE163,
$DH163="неделя",
$BP163*BE163/7*(ROUNDUP((DAY(EOMONTH(BE$15,0)))/4,0))),
0)</f>
        <v/>
      </c>
      <c r="BW163" s="125">
        <f t="array" ref="BW163">
IFERROR(
_xlfn.IFS(
$DH163="день_1",
$BP163*$BL163/($AX163-$AW163+1)*BF163*(DAY(EOMONTH(BF$15,0))),
$DH163="день_2",
$BP163/30*MAX(MIN($AX163,EOMONTH(BF$15,0))-MAX($AW163,BF$15)+1,),
$DH163="раб.день",
$BP163/30*(IFERROR(
_xlfn.LET(_xlpm.VD,
CHOOSE(
{1;2;3;4;5;6;7;8;9;10;11;12;13;14;15;16;17;18},
45658,45659,45660,45661,45662,45663,45664,45665,45711,45724,45778,45779,45785,45786,45820,45821,45965,46022),
_xlfn.LET(_xlpm.DD,
MAX(MIN($AX163,EOMONTH(BF$15,0))-MAX($AW163,BF$15),),
_xlfn.IFS(
AND(MONTH($AW163)=MONTH(BF$15),MONTH($AX163)&lt;&gt;MONTH(BF$15)),
NETWORKDAYS.INTL($AW163,$AW163+_xlpm.DD,1,_xlpm.VD),
AND(MONTH($AW163)&lt;&gt;MONTH(BF$15),MONTH($AX163)=MONTH(BF$15)),
NETWORKDAYS.INTL(($AX163)-_xlpm.DD,$AX163,1,_xlpm.VD),
AND(MONTH($AW163)&lt;MONTH(BF$15),MONTH($AX163)&gt;MONTH(BF$15)),
NETWORKDAYS.INTL((EOMONTH(BF$15-1,1))-_xlpm.DD,EOMONTH(BF$15-1,1),1,_xlpm.VD),
AND(MONTH($AW163)=MONTH(BF$15),MONTH($AX163)=MONTH(BF$15)),
NETWORKDAYS.INTL($AW163,$AX163,1,_xlpm.VD)))),0)),
$DH163="месяц",
$BP163*BF163,
$DH163="неделя",
$BP163*BF163/7*(ROUNDUP((DAY(EOMONTH(BF$15,0)))/4,0))),
0)</f>
        <v/>
      </c>
      <c r="BX163" s="125">
        <f t="array" ref="BX163">
IFERROR(
_xlfn.IFS(
$DH163="день_1",
$BP163*$BL163/($AX163-$AW163+1)*BG163*(DAY(EOMONTH(BG$15,0))),
$DH163="день_2",
$BP163/30*MAX(MIN($AX163,EOMONTH(BG$15,0))-MAX($AW163,BG$15)+1,),
$DH163="раб.день",
$BP163/30*(IFERROR(
_xlfn.LET(_xlpm.VD,
CHOOSE(
{1;2;3;4;5;6;7;8;9;10;11;12;13;14;15;16;17;18},
45658,45659,45660,45661,45662,45663,45664,45665,45711,45724,45778,45779,45785,45786,45820,45821,45965,46022),
_xlfn.LET(_xlpm.DD,
MAX(MIN($AX163,EOMONTH(BG$15,0))-MAX($AW163,BG$15),),
_xlfn.IFS(
AND(MONTH($AW163)=MONTH(BG$15),MONTH($AX163)&lt;&gt;MONTH(BG$15)),
NETWORKDAYS.INTL($AW163,$AW163+_xlpm.DD,1,_xlpm.VD),
AND(MONTH($AW163)&lt;&gt;MONTH(BG$15),MONTH($AX163)=MONTH(BG$15)),
NETWORKDAYS.INTL(($AX163)-_xlpm.DD,$AX163,1,_xlpm.VD),
AND(MONTH($AW163)&lt;MONTH(BG$15),MONTH($AX163)&gt;MONTH(BG$15)),
NETWORKDAYS.INTL((EOMONTH(BG$15-1,1))-_xlpm.DD,EOMONTH(BG$15-1,1),1,_xlpm.VD),
AND(MONTH($AW163)=MONTH(BG$15),MONTH($AX163)=MONTH(BG$15)),
NETWORKDAYS.INTL($AW163,$AX163,1,_xlpm.VD)))),0)),
$DH163="месяц",
$BP163*BG163,
$DH163="неделя",
$BP163*BG163/7*(ROUNDUP((DAY(EOMONTH(BG$15,0)))/4,0))),
0)</f>
        <v/>
      </c>
      <c r="BY163" s="125">
        <f t="array" ref="BY163">
IFERROR(
_xlfn.IFS(
$DH163="день_1",
$BP163*$BL163/($AX163-$AW163+1)*BH163*(DAY(EOMONTH(BH$15,0))),
$DH163="день_2",
$BP163/30*MAX(MIN($AX163,EOMONTH(BH$15,0))-MAX($AW163,BH$15)+1,),
$DH163="раб.день",
$BP163/30*(IFERROR(
_xlfn.LET(_xlpm.VD,
CHOOSE(
{1;2;3;4;5;6;7;8;9;10;11;12;13;14;15;16;17;18},
45658,45659,45660,45661,45662,45663,45664,45665,45711,45724,45778,45779,45785,45786,45820,45821,45965,46022),
_xlfn.LET(_xlpm.DD,
MAX(MIN($AX163,EOMONTH(BH$15,0))-MAX($AW163,BH$15),),
_xlfn.IFS(
AND(MONTH($AW163)=MONTH(BH$15),MONTH($AX163)&lt;&gt;MONTH(BH$15)),
NETWORKDAYS.INTL($AW163,$AW163+_xlpm.DD,1,_xlpm.VD),
AND(MONTH($AW163)&lt;&gt;MONTH(BH$15),MONTH($AX163)=MONTH(BH$15)),
NETWORKDAYS.INTL(($AX163)-_xlpm.DD,$AX163,1,_xlpm.VD),
AND(MONTH($AW163)&lt;MONTH(BH$15),MONTH($AX163)&gt;MONTH(BH$15)),
NETWORKDAYS.INTL((EOMONTH(BH$15-1,1))-_xlpm.DD,EOMONTH(BH$15-1,1),1,_xlpm.VD),
AND(MONTH($AW163)=MONTH(BH$15),MONTH($AX163)=MONTH(BH$15)),
NETWORKDAYS.INTL($AW163,$AX163,1,_xlpm.VD)))),0)),
$DH163="месяц",
$BP163*BH163,
$DH163="неделя",
$BP163*BH163/7*(ROUNDUP((DAY(EOMONTH(BH$15,0)))/4,0))),
0)</f>
        <v/>
      </c>
      <c r="BZ163" s="125">
        <f t="array" ref="BZ163">
IFERROR(
_xlfn.IFS(
$DH163="день_1",
$BP163*$BL163/($AX163-$AW163+1)*BI163*(DAY(EOMONTH(BI$15,0))),
$DH163="день_2",
$BP163/30*MAX(MIN($AX163,EOMONTH(BI$15,0))-MAX($AW163,BI$15)+1,),
$DH163="раб.день",
$BP163/30*(IFERROR(
_xlfn.LET(_xlpm.VD,
CHOOSE(
{1;2;3;4;5;6;7;8;9;10;11;12;13;14;15;16;17;18},
45658,45659,45660,45661,45662,45663,45664,45665,45711,45724,45778,45779,45785,45786,45820,45821,45965,46022),
_xlfn.LET(_xlpm.DD,
MAX(MIN($AX163,EOMONTH(BI$15,0))-MAX($AW163,BI$15),),
_xlfn.IFS(
AND(MONTH($AW163)=MONTH(BI$15),MONTH($AX163)&lt;&gt;MONTH(BI$15)),
NETWORKDAYS.INTL($AW163,$AW163+_xlpm.DD,1,_xlpm.VD),
AND(MONTH($AW163)&lt;&gt;MONTH(BI$15),MONTH($AX163)=MONTH(BI$15)),
NETWORKDAYS.INTL(($AX163)-_xlpm.DD,$AX163,1,_xlpm.VD),
AND(MONTH($AW163)&lt;MONTH(BI$15),MONTH($AX163)&gt;MONTH(BI$15)),
NETWORKDAYS.INTL((EOMONTH(BI$15-1,1))-_xlpm.DD,EOMONTH(BI$15-1,1),1,_xlpm.VD),
AND(MONTH($AW163)=MONTH(BI$15),MONTH($AX163)=MONTH(BI$15)),
NETWORKDAYS.INTL($AW163,$AX163,1,_xlpm.VD)))),0)),
$DH163="месяц",
$BP163*BI163,
$DH163="неделя",
$BP163*BI163/7*(ROUNDUP((DAY(EOMONTH(BI$15,0)))/4,0))),
0)</f>
        <v/>
      </c>
      <c r="CA163" s="125">
        <f t="array" ref="CA163">
IFERROR(
_xlfn.IFS(
$DH163="день_1",
$BP163*$BL163/($AX163-$AW163+1)*BJ163*(DAY(EOMONTH(BJ$15,0))),
$DH163="день_2",
$BP163/30*MAX(MIN($AX163,EOMONTH(BJ$15,0))-MAX($AW163,BJ$15)+1,),
$DH163="раб.день",
$BP163/30*(IFERROR(
_xlfn.LET(_xlpm.VD,
CHOOSE(
{1;2;3;4;5;6;7;8;9;10;11;12;13;14;15;16;17;18},
45658,45659,45660,45661,45662,45663,45664,45665,45711,45724,45778,45779,45785,45786,45820,45821,45965,46022),
_xlfn.LET(_xlpm.DD,
MAX(MIN($AX163,EOMONTH(BJ$15,0))-MAX($AW163,BJ$15),),
_xlfn.IFS(
AND(MONTH($AW163)=MONTH(BJ$15),MONTH($AX163)&lt;&gt;MONTH(BJ$15)),
NETWORKDAYS.INTL($AW163,$AW163+_xlpm.DD,1,_xlpm.VD),
AND(MONTH($AW163)&lt;&gt;MONTH(BJ$15),MONTH($AX163)=MONTH(BJ$15)),
NETWORKDAYS.INTL(($AX163)-_xlpm.DD,$AX163,1,_xlpm.VD),
AND(MONTH($AW163)&lt;MONTH(BJ$15),MONTH($AX163)&gt;MONTH(BJ$15)),
NETWORKDAYS.INTL((EOMONTH(BJ$15-1,1))-_xlpm.DD,EOMONTH(BJ$15-1,1),1,_xlpm.VD),
AND(MONTH($AW163)=MONTH(BJ$15),MONTH($AX163)=MONTH(BJ$15)),
NETWORKDAYS.INTL($AW163,$AX163,1,_xlpm.VD)))),0)),
$DH163="месяц",
$BP163*BJ163,
$DH163="неделя",
$BP163*BJ163/7*(ROUNDUP((DAY(EOMONTH(BJ$15,0)))/4,0))),
0)</f>
        <v/>
      </c>
      <c r="CB163" s="125">
        <f t="array" ref="CB163">
IFERROR(
_xlfn.IFS(
$DH163="день_1",
$BP163*$BL163/($AX163-$AW163+1)*BK163*(DAY(EOMONTH(BK$15,0))),
$DH163="день_2",
$BP163/30*MAX(MIN($AX163,EOMONTH(BK$15,0))-MAX($AW163,BK$15)+1,),
$DH163="раб.день",
$BP163/30*(IFERROR(
_xlfn.LET(_xlpm.VD,
CHOOSE(
{1;2;3;4;5;6;7;8;9;10;11;12;13;14;15;16;17;18},
45658,45659,45660,45661,45662,45663,45664,45665,45711,45724,45778,45779,45785,45786,45820,45821,45965,46022),
_xlfn.LET(_xlpm.DD,
MAX(MIN($AX163,EOMONTH(BK$15,0))-MAX($AW163,BK$15),),
_xlfn.IFS(
AND(MONTH($AW163)=MONTH(BK$15),MONTH($AX163)&lt;&gt;MONTH(BK$15)),
NETWORKDAYS.INTL($AW163,$AW163+_xlpm.DD,1,_xlpm.VD),
AND(MONTH($AW163)&lt;&gt;MONTH(BK$15),MONTH($AX163)=MONTH(BK$15)),
NETWORKDAYS.INTL(($AX163)-_xlpm.DD,$AX163,1,_xlpm.VD),
AND(MONTH($AW163)&lt;MONTH(BK$15),MONTH($AX163)&gt;MONTH(BK$15)),
NETWORKDAYS.INTL((EOMONTH(BK$15-1,1))-_xlpm.DD,EOMONTH(BK$15-1,1),1,_xlpm.VD),
AND(MONTH($AW163)=MONTH(BK$15),MONTH($AX163)=MONTH(BK$15)),
NETWORKDAYS.INTL($AW163,$AX163,1,_xlpm.VD)))),0)),
$DH163="месяц",
$BP163*BK163,
$DH163="неделя",
$BP163*BK163/7*(ROUNDUP((DAY(EOMONTH(BK$15,0)))/4,0))),
0)</f>
        <v/>
      </c>
      <c r="CC163" s="125">
        <f>SUM($BQ163:$CB163)</f>
        <v/>
      </c>
      <c r="CD163" s="126">
        <f>SUM($EH163:$EH163)</f>
        <v/>
      </c>
      <c r="CE163" s="126">
        <f>$CD163*$AB163</f>
        <v/>
      </c>
      <c r="CF163" s="126">
        <f>SUM($EK163:$EK163)</f>
        <v/>
      </c>
      <c r="CG163" s="126">
        <f>$CF163*$AB163</f>
        <v/>
      </c>
      <c r="CH163" s="126">
        <f>SUM($CC163,$CE163,$CG163)</f>
        <v/>
      </c>
      <c r="CI163" s="126">
        <f>$CH163*(1+$CM163)</f>
        <v/>
      </c>
      <c r="CJ163" s="127" t="n">
        <v>0</v>
      </c>
      <c r="CK163" s="126">
        <f>SUM($CH163:$CH163)*(1+$CJ163)</f>
        <v/>
      </c>
      <c r="CL163" s="126">
        <f>SUM($CH163:$CH163)*(1+$CM163)</f>
        <v/>
      </c>
      <c r="CM163" s="59" t="inlineStr">
        <is>
          <t>20%</t>
        </is>
      </c>
      <c r="CN163" s="59" t="n"/>
      <c r="CO163" s="72" t="n"/>
      <c r="CP163" s="59" t="n"/>
      <c r="CQ163" s="73" t="n"/>
      <c r="CR163" s="73" t="n"/>
      <c r="CS163" s="73" t="n"/>
      <c r="CT163" s="72" t="n"/>
      <c r="CU163" s="79" t="inlineStr">
        <is>
          <t> </t>
        </is>
      </c>
      <c r="CV163" s="60" t="n"/>
      <c r="CW163" s="60" t="n"/>
      <c r="CX163" s="60" t="n"/>
      <c r="CY163" s="127">
        <f>IFERROR(($CC163-$EE163)/($EE163/(1-$DQ163)),0)</f>
        <v/>
      </c>
      <c r="CZ163" s="127">
        <f>IFERROR(1-$EI163/($CE163),0)</f>
        <v/>
      </c>
      <c r="DA163" s="127">
        <f>IFERROR(1-$EL163/($CG163),0)</f>
        <v/>
      </c>
      <c r="DB163" s="126">
        <f>ROUND(IFERROR(($CI163/(1+$CM163)-$EN163),0),2)</f>
        <v/>
      </c>
      <c r="DC163" s="128" t="n"/>
      <c r="DD163" s="125" t="n"/>
      <c r="DE163" s="75" t="n">
        <v>0</v>
      </c>
      <c r="DF163" s="128" t="n"/>
      <c r="DG163" s="125">
        <f>IF($DC163=0,0,$DD163*($DC163*100%-$DE163*$DF163))*SUM($AB163:$AB163)</f>
        <v/>
      </c>
      <c r="DH163" s="129" t="inlineStr">
        <is>
          <t>месяц</t>
        </is>
      </c>
      <c r="DI163" s="130">
        <f t="array" ref="DI163">IFERROR(
IF($ES163="LisChannel",
(ROUND(((INDEX({174.625;153.888888888889;130.972222222222},MATCH($AI163,{2;3;4}),0))*$AG163*$AI163),2)),0),0)</f>
        <v/>
      </c>
      <c r="DJ163" s="130">
        <f>
_xlfn.LET(_xlpm.X,
IFERROR(
IF($ES163="НовиковТВ",
(_xlfn.LET(_xlpm.NTV,
_xlfn.LET(_xlpm.MIN,350000,
IF(SUMIFS($DI:$DI,$ES:$ES,"НовиковТВ")&lt;=_xlpm.MIN,
(SUMIFS($DI:$DI,$ES:$ES,"НовиковТВ")/(COUNTIFS($ES:$ES,"НовиковТВ")))*_xlpm.MIN/SUMIFS($DI:$DI,$ES:$ES,"НовиковТВ"),
DI163)),
_xlpm.NTV+$DG163/(1-(1-(_xlpm.NTV)*(1-$DL163)*(1-$DM163)*(1-$DN163)*(1-$DO163)*(1-$DP163)/_xlpm.NTV))))/(1+$EP163),
$DI163+$DG163/(1-(1-($DI163)*(1-$DL163)*(1-$DM163)*(1-$DN163)*(1-$DO163)*(1-$DP163)/$DI163))),
0),
_xlpm.X*(1+$CM163)*(1+$CW163)-_xlpm.X*(1+$CM163)+_xlpm.X)</f>
        <v/>
      </c>
      <c r="DK163" s="125" t="inlineStr">
        <is>
          <t>послед.</t>
        </is>
      </c>
      <c r="DL163" s="63" t="n">
        <v>0</v>
      </c>
      <c r="DM163" s="63" t="n">
        <v>0</v>
      </c>
      <c r="DN163" s="63" t="n">
        <v>0</v>
      </c>
      <c r="DO163" s="63" t="n">
        <v>0</v>
      </c>
      <c r="DP163" s="63" t="n">
        <v>0</v>
      </c>
      <c r="DQ163" s="63">
        <f t="array" ref="DQ163">IFERROR(_xlfn.IFS(
$DK163="послед.",1-(1-$DL163)*(1-$DM163)*(1-$DN163)*(1-$DO163)*(1-$DP163),
$DK163="сумм.",$DL163+$DM163+$DN163+$DO163+$DP163),
0)</f>
        <v/>
      </c>
      <c r="DR163" s="125">
        <f t="array" ref="DR163">
IFERROR(
_xlfn.IFS(
$BL163=0,
0,
$BL163&gt;0,
_xlfn.IFS($DK163="послед.",
$DJ163*(1-$DL163)*(1-$DM163)*(1-$DN163)*(1-$DO163)*(1-$DP163),
$DK163="сумм.",
$DJ163*(1-($DL163+$DM163+$DN163+$DO163+$DP163)))),0)</f>
        <v/>
      </c>
      <c r="DS163" s="125">
        <f t="array" ref="DS163">
IFERROR(_xlfn.IFS(
$DH163="день_1",
$DR163*$BL163/($AX163-$AW163+1)*AZ163*(DAY(EOMONTH(AZ$15,0))),
$DH163="день_2",
$DR163/30*MAX(MIN($AX163,EOMONTH(AZ$15,0))-MAX($AW163,AZ$15)+1,),
$DH163="раб.день",
$DR163/30*(IFERROR(
_xlfn.LET(_xlpm.VD,
CHOOSE(
{1;2;3;4;5;6;7;8;9;10;11;12;13;14;15;16;17;18},
45658,45659,45660,45661,45662,45663,45664,45665,45711,45724,45778,45779,45785,45786,45820,45821,45965,46022),
_xlfn.LET(_xlpm.DD,
MAX(MIN($AX163,EOMONTH(AZ$15,0))-MAX($AW163,AZ$15),),
_xlfn.IFS(
AND(MONTH($AW163)=MONTH(AZ$15),MONTH($AX163)&lt;&gt;MONTH(AZ$15)),
NETWORKDAYS.INTL($AW163,$AW163+_xlpm.DD,1,_xlpm.VD),
AND(MONTH($AW163)&lt;&gt;MONTH(AZ$15),MONTH($AX163)=MONTH(AZ$15)),
NETWORKDAYS.INTL(($AX163)-_xlpm.DD,$AX163,1,_xlpm.VD),
AND(MONTH($AW163)&lt;MONTH(AZ$15),MONTH($AX163)&gt;MONTH(AZ$15)),
NETWORKDAYS.INTL((EOMONTH(AZ$15-1,1))-_xlpm.DD,EOMONTH(AZ$15-1,1),1,_xlpm.VD),
AND(MONTH($AW163)=MONTH(AZ$15),MONTH($AX163)=MONTH(AZ$15)),
NETWORKDAYS.INTL($AW163,$AX163,1,_xlpm.VD)))),0)),
$DH163="месяц",
$DR163*AZ163,
$DH163="неделя",
$DR163*AZ163/7*(ROUNDUP((DAY(EOMONTH(AZ$15,0)))/4,0))),
0)</f>
        <v/>
      </c>
      <c r="DT163" s="125">
        <f t="array" ref="DT163">
IFERROR(_xlfn.IFS(
$DH163="день_1",
$DR163*$BL163/($AX163-$AW163+1)*BA163*(DAY(EOMONTH(BA$15,0))),
$DH163="день_2",
$DR163/30*MAX(MIN($AX163,EOMONTH(BA$15,0))-MAX($AW163,BA$15)+1,),
$DH163="раб.день",
$DR163/30*(IFERROR(
_xlfn.LET(_xlpm.VD,
CHOOSE(
{1;2;3;4;5;6;7;8;9;10;11;12;13;14;15;16;17;18},
45658,45659,45660,45661,45662,45663,45664,45665,45711,45724,45778,45779,45785,45786,45820,45821,45965,46022),
_xlfn.LET(_xlpm.DD,
MAX(MIN($AX163,EOMONTH(BA$15,0))-MAX($AW163,BA$15),),
_xlfn.IFS(
AND(MONTH($AW163)=MONTH(BA$15),MONTH($AX163)&lt;&gt;MONTH(BA$15)),
NETWORKDAYS.INTL($AW163,$AW163+_xlpm.DD,1,_xlpm.VD),
AND(MONTH($AW163)&lt;&gt;MONTH(BA$15),MONTH($AX163)=MONTH(BA$15)),
NETWORKDAYS.INTL(($AX163)-_xlpm.DD,$AX163,1,_xlpm.VD),
AND(MONTH($AW163)&lt;MONTH(BA$15),MONTH($AX163)&gt;MONTH(BA$15)),
NETWORKDAYS.INTL((EOMONTH(BA$15-1,1))-_xlpm.DD,EOMONTH(BA$15-1,1),1,_xlpm.VD),
AND(MONTH($AW163)=MONTH(BA$15),MONTH($AX163)=MONTH(BA$15)),
NETWORKDAYS.INTL($AW163,$AX163,1,_xlpm.VD)))),0)),
$DH163="месяц",
$DR163*BA163,
$DH163="неделя",
$DR163*BA163/7*(ROUNDUP((DAY(EOMONTH(BA$15,0)))/4,0))),
0)</f>
        <v/>
      </c>
      <c r="DU163" s="125">
        <f t="array" ref="DU163">
IFERROR(_xlfn.IFS(
$DH163="день_1",
$DR163*$BL163/($AX163-$AW163+1)*BB163*(DAY(EOMONTH(BB$15,0))),
$DH163="день_2",
$DR163/30*MAX(MIN($AX163,EOMONTH(BB$15,0))-MAX($AW163,BB$15)+1,),
$DH163="раб.день",
$DR163/30*(IFERROR(
_xlfn.LET(_xlpm.VD,
CHOOSE(
{1;2;3;4;5;6;7;8;9;10;11;12;13;14;15;16;17;18},
45658,45659,45660,45661,45662,45663,45664,45665,45711,45724,45778,45779,45785,45786,45820,45821,45965,46022),
_xlfn.LET(_xlpm.DD,
MAX(MIN($AX163,EOMONTH(BB$15,0))-MAX($AW163,BB$15),),
_xlfn.IFS(
AND(MONTH($AW163)=MONTH(BB$15),MONTH($AX163)&lt;&gt;MONTH(BB$15)),
NETWORKDAYS.INTL($AW163,$AW163+_xlpm.DD,1,_xlpm.VD),
AND(MONTH($AW163)&lt;&gt;MONTH(BB$15),MONTH($AX163)=MONTH(BB$15)),
NETWORKDAYS.INTL(($AX163)-_xlpm.DD,$AX163,1,_xlpm.VD),
AND(MONTH($AW163)&lt;MONTH(BB$15),MONTH($AX163)&gt;MONTH(BB$15)),
NETWORKDAYS.INTL((EOMONTH(BB$15-1,1))-_xlpm.DD,EOMONTH(BB$15-1,1),1,_xlpm.VD),
AND(MONTH($AW163)=MONTH(BB$15),MONTH($AX163)=MONTH(BB$15)),
NETWORKDAYS.INTL($AW163,$AX163,1,_xlpm.VD)))),0)),
$DH163="месяц",
$DR163*BB163,
$DH163="неделя",
$DR163*BB163/7*(ROUNDUP((DAY(EOMONTH(BB$15,0)))/4,0))),
0)</f>
        <v/>
      </c>
      <c r="DV163" s="125">
        <f t="array" ref="DV163">
IFERROR(_xlfn.IFS(
$DH163="день_1",
$DR163*$BL163/($AX163-$AW163+1)*BC163*(DAY(EOMONTH(BC$15,0))),
$DH163="день_2",
$DR163/30*MAX(MIN($AX163,EOMONTH(BC$15,0))-MAX($AW163,BC$15)+1,),
$DH163="раб.день",
$DR163/30*(IFERROR(
_xlfn.LET(_xlpm.VD,
CHOOSE(
{1;2;3;4;5;6;7;8;9;10;11;12;13;14;15;16;17;18},
45658,45659,45660,45661,45662,45663,45664,45665,45711,45724,45778,45779,45785,45786,45820,45821,45965,46022),
_xlfn.LET(_xlpm.DD,
MAX(MIN($AX163,EOMONTH(BC$15,0))-MAX($AW163,BC$15),),
_xlfn.IFS(
AND(MONTH($AW163)=MONTH(BC$15),MONTH($AX163)&lt;&gt;MONTH(BC$15)),
NETWORKDAYS.INTL($AW163,$AW163+_xlpm.DD,1,_xlpm.VD),
AND(MONTH($AW163)&lt;&gt;MONTH(BC$15),MONTH($AX163)=MONTH(BC$15)),
NETWORKDAYS.INTL(($AX163)-_xlpm.DD,$AX163,1,_xlpm.VD),
AND(MONTH($AW163)&lt;MONTH(BC$15),MONTH($AX163)&gt;MONTH(BC$15)),
NETWORKDAYS.INTL((EOMONTH(BC$15-1,1))-_xlpm.DD,EOMONTH(BC$15-1,1),1,_xlpm.VD),
AND(MONTH($AW163)=MONTH(BC$15),MONTH($AX163)=MONTH(BC$15)),
NETWORKDAYS.INTL($AW163,$AX163,1,_xlpm.VD)))),0)),
$DH163="месяц",
$DR163*BC163,
$DH163="неделя",
$DR163*BC163/7*(ROUNDUP((DAY(EOMONTH(BC$15,0)))/4,0))),
0)</f>
        <v/>
      </c>
      <c r="DW163" s="125">
        <f t="array" ref="DW163">
IFERROR(_xlfn.IFS(
$DH163="день_1",
$DR163*$BL163/($AX163-$AW163+1)*BD163*(DAY(EOMONTH(BD$15,0))),
$DH163="день_2",
$DR163/30*MAX(MIN($AX163,EOMONTH(BD$15,0))-MAX($AW163,BD$15)+1,),
$DH163="раб.день",
$DR163/30*(IFERROR(
_xlfn.LET(_xlpm.VD,
CHOOSE(
{1;2;3;4;5;6;7;8;9;10;11;12;13;14;15;16;17;18},
45658,45659,45660,45661,45662,45663,45664,45665,45711,45724,45778,45779,45785,45786,45820,45821,45965,46022),
_xlfn.LET(_xlpm.DD,
MAX(MIN($AX163,EOMONTH(BD$15,0))-MAX($AW163,BD$15),),
_xlfn.IFS(
AND(MONTH($AW163)=MONTH(BD$15),MONTH($AX163)&lt;&gt;MONTH(BD$15)),
NETWORKDAYS.INTL($AW163,$AW163+_xlpm.DD,1,_xlpm.VD),
AND(MONTH($AW163)&lt;&gt;MONTH(BD$15),MONTH($AX163)=MONTH(BD$15)),
NETWORKDAYS.INTL(($AX163)-_xlpm.DD,$AX163,1,_xlpm.VD),
AND(MONTH($AW163)&lt;MONTH(BD$15),MONTH($AX163)&gt;MONTH(BD$15)),
NETWORKDAYS.INTL((EOMONTH(BD$15-1,1))-_xlpm.DD,EOMONTH(BD$15-1,1),1,_xlpm.VD),
AND(MONTH($AW163)=MONTH(BD$15),MONTH($AX163)=MONTH(BD$15)),
NETWORKDAYS.INTL($AW163,$AX163,1,_xlpm.VD)))),0)),
$DH163="месяц",
$DR163*BD163,
$DH163="неделя",
$DR163*BD163/7*(ROUNDUP((DAY(EOMONTH(BD$15,0)))/4,0))),
0)</f>
        <v/>
      </c>
      <c r="DX163" s="125">
        <f t="array" ref="DX163">
IFERROR(_xlfn.IFS(
$DH163="день_1",
$DR163*$BL163/($AX163-$AW163+1)*BE163*(DAY(EOMONTH(BE$15,0))),
$DH163="день_2",
$DR163/30*MAX(MIN($AX163,EOMONTH(BE$15,0))-MAX($AW163,BE$15)+1,),
$DH163="раб.день",
$DR163/30*(IFERROR(
_xlfn.LET(_xlpm.VD,
CHOOSE(
{1;2;3;4;5;6;7;8;9;10;11;12;13;14;15;16;17;18},
45658,45659,45660,45661,45662,45663,45664,45665,45711,45724,45778,45779,45785,45786,45820,45821,45965,46022),
_xlfn.LET(_xlpm.DD,
MAX(MIN($AX163,EOMONTH(BE$15,0))-MAX($AW163,BE$15),),
_xlfn.IFS(
AND(MONTH($AW163)=MONTH(BE$15),MONTH($AX163)&lt;&gt;MONTH(BE$15)),
NETWORKDAYS.INTL($AW163,$AW163+_xlpm.DD,1,_xlpm.VD),
AND(MONTH($AW163)&lt;&gt;MONTH(BE$15),MONTH($AX163)=MONTH(BE$15)),
NETWORKDAYS.INTL(($AX163)-_xlpm.DD,$AX163,1,_xlpm.VD),
AND(MONTH($AW163)&lt;MONTH(BE$15),MONTH($AX163)&gt;MONTH(BE$15)),
NETWORKDAYS.INTL((EOMONTH(BE$15-1,1))-_xlpm.DD,EOMONTH(BE$15-1,1),1,_xlpm.VD),
AND(MONTH($AW163)=MONTH(BE$15),MONTH($AX163)=MONTH(BE$15)),
NETWORKDAYS.INTL($AW163,$AX163,1,_xlpm.VD)))),0)),
$DH163="месяц",
$DR163*BE163,
$DH163="неделя",
$DR163*BE163/7*(ROUNDUP((DAY(EOMONTH(BE$15,0)))/4,0))),
0)</f>
        <v/>
      </c>
      <c r="DY163" s="125">
        <f t="array" ref="DY163">
IFERROR(_xlfn.IFS(
$DH163="день_1",
$DR163*$BL163/($AX163-$AW163+1)*BF163*(DAY(EOMONTH(BF$15,0))),
$DH163="день_2",
$DR163/30*MAX(MIN($AX163,EOMONTH(BF$15,0))-MAX($AW163,BF$15)+1,),
$DH163="раб.день",
$DR163/30*(IFERROR(
_xlfn.LET(_xlpm.VD,
CHOOSE(
{1;2;3;4;5;6;7;8;9;10;11;12;13;14;15;16;17;18},
45658,45659,45660,45661,45662,45663,45664,45665,45711,45724,45778,45779,45785,45786,45820,45821,45965,46022),
_xlfn.LET(_xlpm.DD,
MAX(MIN($AX163,EOMONTH(BF$15,0))-MAX($AW163,BF$15),),
_xlfn.IFS(
AND(MONTH($AW163)=MONTH(BF$15),MONTH($AX163)&lt;&gt;MONTH(BF$15)),
NETWORKDAYS.INTL($AW163,$AW163+_xlpm.DD,1,_xlpm.VD),
AND(MONTH($AW163)&lt;&gt;MONTH(BF$15),MONTH($AX163)=MONTH(BF$15)),
NETWORKDAYS.INTL(($AX163)-_xlpm.DD,$AX163,1,_xlpm.VD),
AND(MONTH($AW163)&lt;MONTH(BF$15),MONTH($AX163)&gt;MONTH(BF$15)),
NETWORKDAYS.INTL((EOMONTH(BF$15-1,1))-_xlpm.DD,EOMONTH(BF$15-1,1),1,_xlpm.VD),
AND(MONTH($AW163)=MONTH(BF$15),MONTH($AX163)=MONTH(BF$15)),
NETWORKDAYS.INTL($AW163,$AX163,1,_xlpm.VD)))),0)),
$DH163="месяц",
$DR163*BF163,
$DH163="неделя",
$DR163*BF163/7*(ROUNDUP((DAY(EOMONTH(BF$15,0)))/4,0))),
0)</f>
        <v/>
      </c>
      <c r="DZ163" s="125">
        <f t="array" ref="DZ163">
IFERROR(_xlfn.IFS(
$DH163="день_1",
$DR163*$BL163/($AX163-$AW163+1)*BG163*(DAY(EOMONTH(BG$15,0))),
$DH163="день_2",
$DR163/30*MAX(MIN($AX163,EOMONTH(BG$15,0))-MAX($AW163,BG$15)+1,),
$DH163="раб.день",
$DR163/30*(IFERROR(
_xlfn.LET(_xlpm.VD,
CHOOSE(
{1;2;3;4;5;6;7;8;9;10;11;12;13;14;15;16;17;18},
45658,45659,45660,45661,45662,45663,45664,45665,45711,45724,45778,45779,45785,45786,45820,45821,45965,46022),
_xlfn.LET(_xlpm.DD,
MAX(MIN($AX163,EOMONTH(BG$15,0))-MAX($AW163,BG$15),),
_xlfn.IFS(
AND(MONTH($AW163)=MONTH(BG$15),MONTH($AX163)&lt;&gt;MONTH(BG$15)),
NETWORKDAYS.INTL($AW163,$AW163+_xlpm.DD,1,_xlpm.VD),
AND(MONTH($AW163)&lt;&gt;MONTH(BG$15),MONTH($AX163)=MONTH(BG$15)),
NETWORKDAYS.INTL(($AX163)-_xlpm.DD,$AX163,1,_xlpm.VD),
AND(MONTH($AW163)&lt;MONTH(BG$15),MONTH($AX163)&gt;MONTH(BG$15)),
NETWORKDAYS.INTL((EOMONTH(BG$15-1,1))-_xlpm.DD,EOMONTH(BG$15-1,1),1,_xlpm.VD),
AND(MONTH($AW163)=MONTH(BG$15),MONTH($AX163)=MONTH(BG$15)),
NETWORKDAYS.INTL($AW163,$AX163,1,_xlpm.VD)))),0)),
$DH163="месяц",
$DR163*BG163,
$DH163="неделя",
$DR163*BG163/7*(ROUNDUP((DAY(EOMONTH(BG$15,0)))/4,0))),
0)</f>
        <v/>
      </c>
      <c r="EA163" s="125">
        <f t="array" ref="EA163">
IFERROR(_xlfn.IFS(
$DH163="день_1",
$DR163*$BL163/($AX163-$AW163+1)*BH163*(DAY(EOMONTH(BH$15,0))),
$DH163="день_2",
$DR163/30*MAX(MIN($AX163,EOMONTH(BH$15,0))-MAX($AW163,BH$15)+1,),
$DH163="раб.день",
$DR163/30*(IFERROR(
_xlfn.LET(_xlpm.VD,
CHOOSE(
{1;2;3;4;5;6;7;8;9;10;11;12;13;14;15;16;17;18},
45658,45659,45660,45661,45662,45663,45664,45665,45711,45724,45778,45779,45785,45786,45820,45821,45965,46022),
_xlfn.LET(_xlpm.DD,
MAX(MIN($AX163,EOMONTH(BH$15,0))-MAX($AW163,BH$15),),
_xlfn.IFS(
AND(MONTH($AW163)=MONTH(BH$15),MONTH($AX163)&lt;&gt;MONTH(BH$15)),
NETWORKDAYS.INTL($AW163,$AW163+_xlpm.DD,1,_xlpm.VD),
AND(MONTH($AW163)&lt;&gt;MONTH(BH$15),MONTH($AX163)=MONTH(BH$15)),
NETWORKDAYS.INTL(($AX163)-_xlpm.DD,$AX163,1,_xlpm.VD),
AND(MONTH($AW163)&lt;MONTH(BH$15),MONTH($AX163)&gt;MONTH(BH$15)),
NETWORKDAYS.INTL((EOMONTH(BH$15-1,1))-_xlpm.DD,EOMONTH(BH$15-1,1),1,_xlpm.VD),
AND(MONTH($AW163)=MONTH(BH$15),MONTH($AX163)=MONTH(BH$15)),
NETWORKDAYS.INTL($AW163,$AX163,1,_xlpm.VD)))),0)),
$DH163="месяц",
$DR163*BH163,
$DH163="неделя",
$DR163*BH163/7*(ROUNDUP((DAY(EOMONTH(BH$15,0)))/4,0))),
0)</f>
        <v/>
      </c>
      <c r="EB163" s="125">
        <f t="array" ref="EB163">
IFERROR(_xlfn.IFS(
$DH163="день_1",
$DR163*$BL163/($AX163-$AW163+1)*BI163*(DAY(EOMONTH(BI$15,0))),
$DH163="день_2",
$DR163/30*MAX(MIN($AX163,EOMONTH(BI$15,0))-MAX($AW163,BI$15)+1,),
$DH163="раб.день",
$DR163/30*(IFERROR(
_xlfn.LET(_xlpm.VD,
CHOOSE(
{1;2;3;4;5;6;7;8;9;10;11;12;13;14;15;16;17;18},
45658,45659,45660,45661,45662,45663,45664,45665,45711,45724,45778,45779,45785,45786,45820,45821,45965,46022),
_xlfn.LET(_xlpm.DD,
MAX(MIN($AX163,EOMONTH(BI$15,0))-MAX($AW163,BI$15),),
_xlfn.IFS(
AND(MONTH($AW163)=MONTH(BI$15),MONTH($AX163)&lt;&gt;MONTH(BI$15)),
NETWORKDAYS.INTL($AW163,$AW163+_xlpm.DD,1,_xlpm.VD),
AND(MONTH($AW163)&lt;&gt;MONTH(BI$15),MONTH($AX163)=MONTH(BI$15)),
NETWORKDAYS.INTL(($AX163)-_xlpm.DD,$AX163,1,_xlpm.VD),
AND(MONTH($AW163)&lt;MONTH(BI$15),MONTH($AX163)&gt;MONTH(BI$15)),
NETWORKDAYS.INTL((EOMONTH(BI$15-1,1))-_xlpm.DD,EOMONTH(BI$15-1,1),1,_xlpm.VD),
AND(MONTH($AW163)=MONTH(BI$15),MONTH($AX163)=MONTH(BI$15)),
NETWORKDAYS.INTL($AW163,$AX163,1,_xlpm.VD)))),0)),
$DH163="месяц",
$DR163*BI163,
$DH163="неделя",
$DR163*BI163/7*(ROUNDUP((DAY(EOMONTH(BI$15,0)))/4,0))),
0)</f>
        <v/>
      </c>
      <c r="EC163" s="125">
        <f t="array" ref="EC163">
IFERROR(_xlfn.IFS(
$DH163="день_1",
$DR163*$BL163/($AX163-$AW163+1)*BJ163*(DAY(EOMONTH(BJ$15,0))),
$DH163="день_2",
$DR163/30*MAX(MIN($AX163,EOMONTH(BJ$15,0))-MAX($AW163,BJ$15)+1,),
$DH163="раб.день",
$DR163/30*(IFERROR(
_xlfn.LET(_xlpm.VD,
CHOOSE(
{1;2;3;4;5;6;7;8;9;10;11;12;13;14;15;16;17;18},
45658,45659,45660,45661,45662,45663,45664,45665,45711,45724,45778,45779,45785,45786,45820,45821,45965,46022),
_xlfn.LET(_xlpm.DD,
MAX(MIN($AX163,EOMONTH(BJ$15,0))-MAX($AW163,BJ$15),),
_xlfn.IFS(
AND(MONTH($AW163)=MONTH(BJ$15),MONTH($AX163)&lt;&gt;MONTH(BJ$15)),
NETWORKDAYS.INTL($AW163,$AW163+_xlpm.DD,1,_xlpm.VD),
AND(MONTH($AW163)&lt;&gt;MONTH(BJ$15),MONTH($AX163)=MONTH(BJ$15)),
NETWORKDAYS.INTL(($AX163)-_xlpm.DD,$AX163,1,_xlpm.VD),
AND(MONTH($AW163)&lt;MONTH(BJ$15),MONTH($AX163)&gt;MONTH(BJ$15)),
NETWORKDAYS.INTL((EOMONTH(BJ$15-1,1))-_xlpm.DD,EOMONTH(BJ$15-1,1),1,_xlpm.VD),
AND(MONTH($AW163)=MONTH(BJ$15),MONTH($AX163)=MONTH(BJ$15)),
NETWORKDAYS.INTL($AW163,$AX163,1,_xlpm.VD)))),0)),
$DH163="месяц",
$DR163*BJ163,
$DH163="неделя",
$DR163*BJ163/7*(ROUNDUP((DAY(EOMONTH(BJ$15,0)))/4,0))),
0)</f>
        <v/>
      </c>
      <c r="ED163" s="125">
        <f t="array" ref="ED163">
IFERROR(_xlfn.IFS(
$DH163="день_1",
$DR163*$BL163/($AX163-$AW163+1)*BK163*(DAY(EOMONTH(BK$15,0))),
$DH163="день_2",
$DR163/30*MAX(MIN($AX163,EOMONTH(BK$15,0))-MAX($AW163,BK$15)+1,),
$DH163="раб.день",
$DR163/30*(IFERROR(
_xlfn.LET(_xlpm.VD,
CHOOSE(
{1;2;3;4;5;6;7;8;9;10;11;12;13;14;15;16;17;18},
45658,45659,45660,45661,45662,45663,45664,45665,45711,45724,45778,45779,45785,45786,45820,45821,45965,46022),
_xlfn.LET(_xlpm.DD,
MAX(MIN($AX163,EOMONTH(BK$15,0))-MAX($AW163,BK$15),),
_xlfn.IFS(
AND(MONTH($AW163)=MONTH(BK$15),MONTH($AX163)&lt;&gt;MONTH(BK$15)),
NETWORKDAYS.INTL($AW163,$AW163+_xlpm.DD,1,_xlpm.VD),
AND(MONTH($AW163)&lt;&gt;MONTH(BK$15),MONTH($AX163)=MONTH(BK$15)),
NETWORKDAYS.INTL(($AX163)-_xlpm.DD,$AX163,1,_xlpm.VD),
AND(MONTH($AW163)&lt;MONTH(BK$15),MONTH($AX163)&gt;MONTH(BK$15)),
NETWORKDAYS.INTL((EOMONTH(BK$15-1,1))-_xlpm.DD,EOMONTH(BK$15-1,1),1,_xlpm.VD),
AND(MONTH($AW163)=MONTH(BK$15),MONTH($AX163)=MONTH(BK$15)),
NETWORKDAYS.INTL($AW163,$AX163,1,_xlpm.VD)))),0)),
$DH163="месяц",
$DR163*BK163,
$DH163="неделя",
$DR163*BK163/7*(ROUNDUP((DAY(EOMONTH(BK$15,0)))/4,0))),
0)</f>
        <v/>
      </c>
      <c r="EE163" s="125">
        <f>SUM($DS163,$DT163,$DU163,$DV163,$DW163,$DX163,$DY163,$DZ163,$EA163,$EB163,$EC163,$ED163)</f>
        <v/>
      </c>
      <c r="EF163" s="125">
        <f>IFERROR(ROUND($EE163*(1+$EP163),2),0)</f>
        <v/>
      </c>
      <c r="EG163" s="128" t="n">
        <v>1</v>
      </c>
      <c r="EH163" s="126" t="n">
        <v>0</v>
      </c>
      <c r="EI163" s="126">
        <f>ROUND(SUM($EH163:$EH163)*SUM($AB163:$AB163)*$EG163,2)</f>
        <v/>
      </c>
      <c r="EJ163" s="126">
        <f>ROUND($EI163*(1+$EP163),2)</f>
        <v/>
      </c>
      <c r="EK163" s="126" t="n">
        <v>0</v>
      </c>
      <c r="EL163" s="126">
        <f>ROUND(SUM($EK163:$EK163)*SUM($AB163:$AB163)*$EG163,2)</f>
        <v/>
      </c>
      <c r="EM163" s="126">
        <f>ROUND($EL163*(1+$EP163),2)</f>
        <v/>
      </c>
      <c r="EN163" s="126">
        <f>SUM($EE163,$EI163,$EL163)</f>
        <v/>
      </c>
      <c r="EO163" s="126">
        <f>SUM($EF163,$EJ163,$EM163)</f>
        <v/>
      </c>
      <c r="EP163" s="59" t="inlineStr">
        <is>
          <t>20%</t>
        </is>
      </c>
      <c r="EQ163" s="59" t="n"/>
      <c r="ER163" s="60">
        <f t="array" ref="ER163">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MATCH(ES163,
{"AMS";"RussOutdoor";"HD Outdoor";"Ingroup";"IQ";"Ledproduction";"LisChannel";"Logic";"Media-PPL";"NovikovTV | НовиковТВ";"SMA";"SOK";"КрокусТВ | CrocusTV | IndoorTV";"Сити";"ТЯК Москва"},
0)),"")</f>
        <v/>
      </c>
      <c r="ES163" s="60" t="n"/>
      <c r="ET163" s="60">
        <f t="array" ref="ET163">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MATCH(ES163,
{"AMS";"RussOutdoor";"HD Outdoor";"Ingroup";"IQ";"Ledproduction";"LisChannel";"Logic";"Media-PPL";"NovikovTV | НовиковТВ";"SMA";"SOK";"КрокусТВ | CrocusTV | IndoorTV";"Сити";"ТЯК Москва"},
0)),"")</f>
        <v/>
      </c>
      <c r="EU163" s="60" t="n"/>
      <c r="EV163" s="60" t="n"/>
      <c r="EX163" s="110">
        <f t="array" ref="EX163">
($AR163/30
+N("ТРАФИК ПЛОЩАДКИ"))*
(IFERROR(
_xlfn.LET(
_xlpm.GPR,
HLOOKUP($L163,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(MATCH($T163,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IF($Q163="цифровой",_xlpm.GPR/$AG163,_xlpm.GPR/60)),
0)
+N("DWELL TIME"))*
(IF($AB163=0,0,IF($AB163=1,0.3,IF($AB163=2,0.5,IF($AB163&gt;2,1))))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_xlfn.IFS($AC163="да",1.2,$AC163="нет",1)*
_xlfn.IFS($AD163="да",1.2,$AD163="нет",1)*
IF(R163="статический",1,1.2)*
$X163*
INDEX(
{1.2;1;1.2;1.2;1;1.2;1.2;1.2;1.2;1.2;1.2;1;1.2;1.2;1.2;1.2;1;1;1.2;1.2;1.2;1;1;1;1;1.2;1.2;1.2;1.2;1;1;1;1;1.2;1.2;1.2;1.2;1.2;1.2;1.2;1.2;1;1;1.2;1;1;1;1;1.5;1;1;1.5;1.5;1.2},
MATCH($Q163,_xlpm.MI,0)))&gt;{0.02;0.04;0.06;0.1;0.2;0.4;0.6;0.8;1;2;4;6})),
{0;1;2;3;4;5;6;7;8;9;10;11;12},
0)))
+N("КОЭФФИЦИЕНТ КОНТАКТА"))))*
(_xlfn.IFS($X163&lt;0.1,$X163/1000,$X163&gt;25,5.2,AND($X163&gt;=0.1,$X163&lt;=25),(($X163*2+0.1)/10)*($X163/10)))*
IFERROR((_xlfn.LET(
_xlpm.MA,
{0;0.8;0.85;0.9;0.95;1},
_xlpm.MAA,
{0;1;2;3;4;5},
INDEX(_xlpm.MA,MATCH(SUMPRODUCT(--((IF(ROUND(_xlpm.MAA,1)&gt;5,5,ROUND($AB163,1)))&gt;{0;1;2;3;4;5})),_xlpm.MAA,0)))
+N("КОЭФФИЦИЕНТ КОЛ-ВО КОНСТРУКЦИЙ")),1)*
$AB163,0))*
(IF($Q163="цифровой",$AG163/15*$AI163,1)
+N("ДЛЯ ЦИФРЫ"))</f>
        <v/>
      </c>
      <c r="EY163" s="110">
        <f>IFERROR(EX163*AY163,0)</f>
        <v/>
      </c>
      <c r="EZ163" s="131">
        <f>IFERROR(DP163/EY163*1000,0)</f>
        <v/>
      </c>
      <c r="FA163" s="112">
        <f>IFERROR(FC163/FB163,0)</f>
        <v/>
      </c>
      <c r="FB163" s="112">
        <f>IFERROR((FC163/(EY163/FF163*#REF!))*0.825,0)</f>
        <v/>
      </c>
      <c r="FC163" s="112">
        <f>IFERROR(((EX163*30/AR163)*100)/30,0)</f>
        <v/>
      </c>
      <c r="FD163" s="112">
        <f>IFERROR(EY163/G163*100%,0)</f>
        <v/>
      </c>
      <c r="FE163" s="112">
        <f>IFERROR(FD163/FC163*100%,0)</f>
        <v/>
      </c>
      <c r="FF163" s="110">
        <f>IFERROR(AR163/30*AY163,0)</f>
        <v/>
      </c>
    </row>
    <row r="164" ht="13" customHeight="1">
      <c r="A164" s="59" t="n"/>
      <c r="B164" s="60" t="n"/>
      <c r="C164" s="60" t="n"/>
      <c r="D164" s="60">
        <f t="array" ref="D164">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MATCH($E164,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64" s="60">
        <f t="array" ref="E164">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MATCH($F164,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64" s="60" t="inlineStr"/>
      <c r="G164" s="60" t="n"/>
      <c r="H164" s="60">
        <f t="array" ref="H164">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MATCH($I164,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64" s="60" t="n"/>
      <c r="J164" s="60" t="n"/>
      <c r="K164" s="60" t="n"/>
      <c r="L164" s="60" t="n"/>
      <c r="M164" s="60" t="n"/>
      <c r="N164" s="60" t="n"/>
      <c r="O164" s="60" t="n"/>
      <c r="P164" s="60">
        <f t="array" ref="P164">
_xlfn.IFS(
ISNUMBER(MATCH($Q164,{"шелфбаннер","разделитель","монетница","чековая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ISNUMBER(MATCH($Q164,{"LED/LCD","видеокулер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ISNUMBER(MATCH($Q164,{"автомобиль","машина","выставочное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ISNUMBER(MATCH($Q164,{"билборд","лифтовая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ISNUMBER(MATCH($Q164,{"навигация","подвесной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ISNUMBER(MATCH($Q164,{"движущаяся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ISNUMBER(MATCH($Q164,{"каталог","журнал"},)),
"Пресса",
$Q164="","")</f>
        <v/>
      </c>
      <c r="Q164" s="60" t="n"/>
      <c r="R164" s="60">
        <f t="array" ref="R164">
IFERROR(
_xlfn.IFS(
OR(ISNUMBER(MATCH($Q164,{"экспозиция","макет","стенд","автостенд","авто стенд","выставочное пространство","выставочные стенды","модульные выставочные стенды","3Д конструкция","3D конструкция"},)),P164="Экспонирование"),
"нестандартный",
ISNUMBER(MATCH($Q164,{"скроллер","призматрон"},)),
"динамический",
$P164="Видео",
"цифровой",
OR($P164="Пресса",$P164="Щит",$P164="POSm",$P164="Подвес",$P164="Брендирование/оклейка"),
"статический"),"")</f>
        <v/>
      </c>
      <c r="S164" s="59" t="n"/>
      <c r="T164" s="60" t="n"/>
      <c r="U164" s="60" t="n"/>
      <c r="V164" s="60">
        <f>
IF(P164="Видео",
"цифровой постер/ролик",
IF(ISNUMBER(MATCH(Q164,{"короб световой","короб световой | лайтбокс","короб световой | кристалайт","лайтбокс","лайт бокс","кристалайт","LB","lightbox"},)),
"бэклит",
IF(P164="Брендирование/оклейка",
"перфарированная пленка/самоклейка",
IF(P164="Экспонирование",
"под запрос",
IF(P164="Подвес",
"баннер/ткань",
"")))))</f>
        <v/>
      </c>
      <c r="W164" s="59" t="n"/>
      <c r="X164" s="59" t="n"/>
      <c r="Y164" s="59" t="n"/>
      <c r="Z164" s="61" t="n"/>
      <c r="AA164" s="61" t="n"/>
      <c r="AB164" s="61">
        <f>IF(BL164&gt;0,Z164,0)</f>
        <v/>
      </c>
      <c r="AC164" s="59" t="n"/>
      <c r="AD164" s="59" t="n"/>
      <c r="AE164" s="59" t="n"/>
      <c r="AF164" s="59" t="n"/>
      <c r="AG164" s="59" t="n"/>
      <c r="AH164" s="59" t="n"/>
      <c r="AI164" s="59" t="n"/>
      <c r="AJ164" s="59" t="n"/>
      <c r="AK164" s="59" t="n"/>
      <c r="AL164" s="62">
        <f>IFERROR(IF(OR(R164="статический",R164="динамический",R164="нестандартный",R164="",R164=""),"-",IF(AND(AH164="-",AI164="-"),"-",AK164*3600/AH164*AI164)),"-")</f>
        <v/>
      </c>
      <c r="AM164" s="62">
        <f>IFERROR(IF(OR(R164="статический",R164="динамический",R164="",R164="", R164="BTL",R164="нестандартный"),"-",AG164*AI164*AL164/60),"-")</f>
        <v/>
      </c>
      <c r="AN164" s="63">
        <f>IFERROR(IF(AH164="","-",AG164*AI164/AH164),"-")</f>
        <v/>
      </c>
      <c r="AO164" s="59">
        <f>IFERROR(IF(OR($R164="статический",$R164="динамический",$R164="",$R164="",$R164="BTL",$R164="нестандартный"),"-",$AL164*$AY164),"-")</f>
        <v/>
      </c>
      <c r="AP164" s="62">
        <f>IFERROR(IF(OR($R164="статический",$R164="динамический",$R164="",$R164="",$R164="BTL",$R164="нестандартный"),"-",$AM164*AY164),"-")</f>
        <v/>
      </c>
      <c r="AQ164" s="64" t="n"/>
      <c r="AR164" s="61" t="n"/>
      <c r="AS164" s="61" t="n"/>
      <c r="AT164" s="61" t="n"/>
      <c r="AU164" s="65" t="n"/>
      <c r="AV164" s="124">
        <f>IFERROR(DR164/AT164*1000,"n/a")</f>
        <v/>
      </c>
      <c r="AW164" s="67" t="n"/>
      <c r="AX164" s="67" t="n"/>
      <c r="AY164" s="43">
        <f>IFERROR(IF(OR($AW164="",$AX164=""),"",_xlfn.DAYS($AX164+1,$AW164)),"")</f>
        <v/>
      </c>
      <c r="AZ164" s="68">
        <f t="array" ref="AZ164">
_xlfn.LET(_xlpm.COEFF,
IF($AW164+$AX164=0,0,IF(MAX(MIN($AX164,EOMONTH(AZ$15,0))-MAX($AW164,AZ$15)+1,)&gt;0,1,0)),
_xlfn.IFS(
$ES164="LisChannel",
_xlpm.COEFF*
INDEX({1;1;1.2;1.2;1;1;1;1;1.2;1.2;1.2;1.2},
MATCH(MONTH(AZ$15),
{1,2,3,4,5,6,7,8,9,10,11,12})),
CONCATENATE($ES164," ",$L164)="RussOutdoor метро",
_xlpm.COEFF*
INDEX({0.8;0.9;1.1;1.1;1;1;1;1;1.1;1.1;1.1;1.1},
MATCH(MONTH(AZ$15),
{1,2,3,4,5,6,7,8,9,10,11,12})),
$ES164&lt;&gt;"LisChannel",
_xlpm.COEFF,
$ES164&lt;&gt;"RussOutdoor",
_xlpm.COEFF))</f>
        <v/>
      </c>
      <c r="BA164" s="68">
        <f t="array" ref="BA164">
_xlfn.LET(_xlpm.COEFF,
IF($AW164+$AX164=0,0,IF(MAX(MIN($AX164,EOMONTH(BA$15,0))-MAX($AW164,BA$15)+1,)&gt;0,1,0)),
_xlfn.IFS(
$ES164="LisChannel",
_xlpm.COEFF*
INDEX({1;1;1.2;1.2;1;1;1;1;1.2;1.2;1.2;1.2},
MATCH(MONTH(BA$15),
{1,2,3,4,5,6,7,8,9,10,11,12})),
CONCATENATE($ES164," ",$L164)="RussOutdoor метро",
_xlpm.COEFF*
INDEX({0.8;0.9;1.1;1.1;1;1;1;1;1.1;1.1;1.1;1.1},
MATCH(MONTH(BA$15),
{1,2,3,4,5,6,7,8,9,10,11,12})),
$ES164&lt;&gt;"LisChannel",
_xlpm.COEFF,
$ES164&lt;&gt;"RussOutdoor",
_xlpm.COEFF))</f>
        <v/>
      </c>
      <c r="BB164" s="68">
        <f t="array" ref="BB164">
_xlfn.LET(_xlpm.COEFF,
IF($AW164+$AX164=0,0,IF(MAX(MIN($AX164,EOMONTH(BB$15,0))-MAX($AW164,BB$15)+1,)&gt;0,1,0)),
_xlfn.IFS(
$ES164="LisChannel",
_xlpm.COEFF*
INDEX({1;1;1.2;1.2;1;1;1;1;1.2;1.2;1.2;1.2},
MATCH(MONTH(BB$15),
{1,2,3,4,5,6,7,8,9,10,11,12})),
CONCATENATE($ES164," ",$L164)="RussOutdoor метро",
_xlpm.COEFF*
INDEX({0.8;0.9;1.1;1.1;1;1;1;1;1.1;1.1;1.1;1.1},
MATCH(MONTH(BB$15),
{1,2,3,4,5,6,7,8,9,10,11,12})),
$ES164&lt;&gt;"LisChannel",
_xlpm.COEFF,
$ES164&lt;&gt;"RussOutdoor",
_xlpm.COEFF))</f>
        <v/>
      </c>
      <c r="BC164" s="68">
        <f t="array" ref="BC164">
_xlfn.LET(_xlpm.COEFF,
IF($AW164+$AX164=0,0,IF(MAX(MIN($AX164,EOMONTH(BC$15,0))-MAX($AW164,BC$15)+1,)&gt;0,1,0)),
_xlfn.IFS(
$ES164="LisChannel",
_xlpm.COEFF*
INDEX({1;1;1.2;1.2;1;1;1;1;1.2;1.2;1.2;1.2},
MATCH(MONTH(BC$15),
{1,2,3,4,5,6,7,8,9,10,11,12})),
CONCATENATE($ES164," ",$L164)="RussOutdoor метро",
_xlpm.COEFF*
INDEX({0.8;0.9;1.1;1.1;1;1;1;1;1.1;1.1;1.1;1.1},
MATCH(MONTH(BC$15),
{1,2,3,4,5,6,7,8,9,10,11,12})),
$ES164&lt;&gt;"LisChannel",
_xlpm.COEFF,
$ES164&lt;&gt;"RussOutdoor",
_xlpm.COEFF))</f>
        <v/>
      </c>
      <c r="BD164" s="68">
        <f t="array" ref="BD164">
_xlfn.LET(_xlpm.COEFF,
IF($AW164+$AX164=0,0,IF(MAX(MIN($AX164,EOMONTH(BD$15,0))-MAX($AW164,BD$15)+1,)&gt;0,1,0)),
_xlfn.IFS(
$ES164="LisChannel",
_xlpm.COEFF*
INDEX({1;1;1.2;1.2;1;1;1;1;1.2;1.2;1.2;1.2},
MATCH(MONTH(BD$15),
{1,2,3,4,5,6,7,8,9,10,11,12})),
CONCATENATE($ES164," ",$L164)="RussOutdoor метро",
_xlpm.COEFF*
INDEX({0.8;0.9;1.1;1.1;1;1;1;1;1.1;1.1;1.1;1.1},
MATCH(MONTH(BD$15),
{1,2,3,4,5,6,7,8,9,10,11,12})),
$ES164&lt;&gt;"LisChannel",
_xlpm.COEFF,
$ES164&lt;&gt;"RussOutdoor",
_xlpm.COEFF))</f>
        <v/>
      </c>
      <c r="BE164" s="68">
        <f t="array" ref="BE164">
_xlfn.LET(_xlpm.COEFF,
IF($AW164+$AX164=0,0,IF(MAX(MIN($AX164,EOMONTH(BE$15,0))-MAX($AW164,BE$15)+1,)&gt;0,1,0)),
_xlfn.IFS(
$ES164="LisChannel",
_xlpm.COEFF*
INDEX({1;1;1.2;1.2;1;1;1;1;1.2;1.2;1.2;1.2},
MATCH(MONTH(BE$15),
{1,2,3,4,5,6,7,8,9,10,11,12})),
CONCATENATE($ES164," ",$L164)="RussOutdoor метро",
_xlpm.COEFF*
INDEX({0.8;0.9;1.1;1.1;1;1;1;1;1.1;1.1;1.1;1.1},
MATCH(MONTH(BE$15),
{1,2,3,4,5,6,7,8,9,10,11,12})),
$ES164&lt;&gt;"LisChannel",
_xlpm.COEFF,
$ES164&lt;&gt;"RussOutdoor",
_xlpm.COEFF))</f>
        <v/>
      </c>
      <c r="BF164" s="68">
        <f t="array" ref="BF164">
_xlfn.LET(_xlpm.COEFF,
IF($AW164+$AX164=0,0,IF(MAX(MIN($AX164,EOMONTH(BF$15,0))-MAX($AW164,BF$15)+1,)&gt;0,1,0)),
_xlfn.IFS(
$ES164="LisChannel",
_xlpm.COEFF*
INDEX({1;1;1.2;1.2;1;1;1;1;1.2;1.2;1.2;1.2},
MATCH(MONTH(BF$15),
{1,2,3,4,5,6,7,8,9,10,11,12})),
CONCATENATE($ES164," ",$L164)="RussOutdoor метро",
_xlpm.COEFF*
INDEX({0.8;0.9;1.1;1.1;1;1;1;1;1.1;1.1;1.1;1.1},
MATCH(MONTH(BF$15),
{1,2,3,4,5,6,7,8,9,10,11,12})),
$ES164&lt;&gt;"LisChannel",
_xlpm.COEFF,
$ES164&lt;&gt;"RussOutdoor",
_xlpm.COEFF))</f>
        <v/>
      </c>
      <c r="BG164" s="68">
        <f t="array" ref="BG164">
_xlfn.LET(_xlpm.COEFF,
IF($AW164+$AX164=0,0,IF(MAX(MIN($AX164,EOMONTH(BG$15,0))-MAX($AW164,BG$15)+1,)&gt;0,1,0)),
_xlfn.IFS(
$ES164="LisChannel",
_xlpm.COEFF*
INDEX({1;1;1.2;1.2;1;1;1;1;1.2;1.2;1.2;1.2},
MATCH(MONTH(BG$15),
{1,2,3,4,5,6,7,8,9,10,11,12})),
CONCATENATE($ES164," ",$L164)="RussOutdoor метро",
_xlpm.COEFF*
INDEX({0.8;0.9;1.1;1.1;1;1;1;1;1.1;1.1;1.1;1.1},
MATCH(MONTH(BG$15),
{1,2,3,4,5,6,7,8,9,10,11,12})),
$ES164&lt;&gt;"LisChannel",
_xlpm.COEFF,
$ES164&lt;&gt;"RussOutdoor",
_xlpm.COEFF))</f>
        <v/>
      </c>
      <c r="BH164" s="68">
        <f t="array" ref="BH164">
_xlfn.LET(_xlpm.COEFF,
IF($AW164+$AX164=0,0,IF(MAX(MIN($AX164,EOMONTH(BH$15,0))-MAX($AW164,BH$15)+1,)&gt;0,1,0)),
_xlfn.IFS(
$ES164="LisChannel",
_xlpm.COEFF*
INDEX({1;1;1.2;1.2;1;1;1;1;1.2;1.2;1.2;1.2},
MATCH(MONTH(BH$15),
{1,2,3,4,5,6,7,8,9,10,11,12})),
CONCATENATE($ES164," ",$L164)="RussOutdoor метро",
_xlpm.COEFF*
INDEX({0.8;0.9;1.1;1.1;1;1;1;1;1.1;1.1;1.1;1.1},
MATCH(MONTH(BH$15),
{1,2,3,4,5,6,7,8,9,10,11,12})),
$ES164&lt;&gt;"LisChannel",
_xlpm.COEFF,
$ES164&lt;&gt;"RussOutdoor",
_xlpm.COEFF))</f>
        <v/>
      </c>
      <c r="BI164" s="68">
        <f t="array" ref="BI164">
_xlfn.LET(_xlpm.COEFF,
IF($AW164+$AX164=0,0,IF(MAX(MIN($AX164,EOMONTH(BI$15,0))-MAX($AW164,BI$15)+1,)&gt;0,1,0)),
_xlfn.IFS(
$ES164="LisChannel",
_xlpm.COEFF*
INDEX({1;1;1.2;1.2;1;1;1;1;1.2;1.2;1.2;1.2},
MATCH(MONTH(BI$15),
{1,2,3,4,5,6,7,8,9,10,11,12})),
CONCATENATE($ES164," ",$L164)="RussOutdoor метро",
_xlpm.COEFF*
INDEX({0.8;0.9;1.1;1.1;1;1;1;1;1.1;1.1;1.1;1.1},
MATCH(MONTH(BI$15),
{1,2,3,4,5,6,7,8,9,10,11,12})),
$ES164&lt;&gt;"LisChannel",
_xlpm.COEFF,
$ES164&lt;&gt;"RussOutdoor",
_xlpm.COEFF))</f>
        <v/>
      </c>
      <c r="BJ164" s="68">
        <f t="array" ref="BJ164">
_xlfn.LET(_xlpm.COEFF,
IF($AW164+$AX164=0,0,IF(MAX(MIN($AX164,EOMONTH(BJ$15,0))-MAX($AW164,BJ$15)+1,)&gt;0,1,0)),
_xlfn.IFS(
$ES164="LisChannel",
_xlpm.COEFF*
INDEX({1;1;1.2;1.2;1;1;1;1;1.2;1.2;1.2;1.2},
MATCH(MONTH(BJ$15),
{1,2,3,4,5,6,7,8,9,10,11,12})),
CONCATENATE($ES164," ",$L164)="RussOutdoor метро",
_xlpm.COEFF*
INDEX({0.8;0.9;1.1;1.1;1;1;1;1;1.1;1.1;1.1;1.1},
MATCH(MONTH(BJ$15),
{1,2,3,4,5,6,7,8,9,10,11,12})),
$ES164&lt;&gt;"LisChannel",
_xlpm.COEFF,
$ES164&lt;&gt;"RussOutdoor",
_xlpm.COEFF))</f>
        <v/>
      </c>
      <c r="BK164" s="68">
        <f t="array" ref="BK164">
_xlfn.LET(_xlpm.COEFF,
IF($AW164+$AX164=0,0,IF(MAX(MIN($AX164,EOMONTH(BK$15,0))-MAX($AW164,BK$15)+1,)&gt;0,1,0)),
_xlfn.IFS(
$ES164="LisChannel",
_xlpm.COEFF*
INDEX({1;1;1.2;1.2;1;1;1;1;1.2;1.2;1.2;1.2},
MATCH(MONTH(BK$15),
{1,2,3,4,5,6,7,8,9,10,11,12})),
CONCATENATE($ES164," ",$L164)="RussOutdoor метро",
_xlpm.COEFF*
INDEX({0.8;0.9;1.1;1.1;1;1;1;1;1.1;1.1;1.1;1.1},
MATCH(MONTH(BK$15),
{1,2,3,4,5,6,7,8,9,10,11,12})),
$ES164&lt;&gt;"LisChannel",
_xlpm.COEFF,
$ES164&lt;&gt;"RussOutdoor",
_xlpm.COEFF))</f>
        <v/>
      </c>
      <c r="BL164" s="62">
        <f>COUNTIFS($AZ164:$BK164,"&gt;0")</f>
        <v/>
      </c>
      <c r="BM164" s="65" t="n"/>
      <c r="BN164" s="125">
        <f>$DJ164</f>
        <v/>
      </c>
      <c r="BO164" s="63">
        <f>$DQ164</f>
        <v/>
      </c>
      <c r="BP164" s="125">
        <f>
IFERROR(
IF($BL164=0,0,
$BN164*(1-$BO164)),
0)</f>
        <v/>
      </c>
      <c r="BQ164" s="125">
        <f t="array" ref="BQ164">
IFERROR(
_xlfn.IFS(
$DH164="день_1",
$BP164*$BL164/($AX164-$AW164+1)*AZ164*(DAY(EOMONTH(AZ$15,0))),
$DH164="день_2",
$BP164/30*MAX(MIN($AX164,EOMONTH(AZ$15,0))-MAX($AW164,AZ$15)+1,),
$DH164="раб.день",
$BP164/30*(IFERROR(
_xlfn.LET(_xlpm.VD,
CHOOSE(
{1;2;3;4;5;6;7;8;9;10;11;12;13;14;15;16;17;18},
45658,45659,45660,45661,45662,45663,45664,45665,45711,45724,45778,45779,45785,45786,45820,45821,45965,46022),
_xlfn.LET(_xlpm.DD,
MAX(MIN($AX164,EOMONTH(AZ$15,0))-MAX($AW164,AZ$15),),
_xlfn.IFS(
AND(MONTH($AW164)=MONTH(AZ$15),MONTH($AX164)&lt;&gt;MONTH(AZ$15)),
NETWORKDAYS.INTL($AW164,$AW164+_xlpm.DD,1,_xlpm.VD),
AND(MONTH($AW164)&lt;&gt;MONTH(AZ$15),MONTH($AX164)=MONTH(AZ$15)),
NETWORKDAYS.INTL(($AX164)-_xlpm.DD,$AX164,1,_xlpm.VD),
AND(MONTH($AW164)&lt;MONTH(AZ$15),MONTH($AX164)&gt;MONTH(AZ$15)),
NETWORKDAYS.INTL((EOMONTH(AZ$15-1,1))-_xlpm.DD,EOMONTH(AZ$15-1,1),1,_xlpm.VD),
AND(MONTH($AW164)=MONTH(AZ$15),MONTH($AX164)=MONTH(AZ$15)),
NETWORKDAYS.INTL($AW164,$AX164,1,_xlpm.VD)))),0)),
$DH164="месяц",
$BP164*AZ164,
$DH164="неделя",
$BP164*AZ164/7*(ROUNDUP((DAY(EOMONTH(AZ$15,0)))/4,0))),
0)</f>
        <v/>
      </c>
      <c r="BR164" s="125">
        <f t="array" ref="BR164">
IFERROR(
_xlfn.IFS(
$DH164="день_1",
$BP164*$BL164/($AX164-$AW164+1)*BA164*(DAY(EOMONTH(BA$15,0))),
$DH164="день_2",
$BP164/30*MAX(MIN($AX164,EOMONTH(BA$15,0))-MAX($AW164,BA$15)+1,),
$DH164="раб.день",
$BP164/30*(IFERROR(
_xlfn.LET(_xlpm.VD,
CHOOSE(
{1;2;3;4;5;6;7;8;9;10;11;12;13;14;15;16;17;18},
45658,45659,45660,45661,45662,45663,45664,45665,45711,45724,45778,45779,45785,45786,45820,45821,45965,46022),
_xlfn.LET(_xlpm.DD,
MAX(MIN($AX164,EOMONTH(BA$15,0))-MAX($AW164,BA$15),),
_xlfn.IFS(
AND(MONTH($AW164)=MONTH(BA$15),MONTH($AX164)&lt;&gt;MONTH(BA$15)),
NETWORKDAYS.INTL($AW164,$AW164+_xlpm.DD,1,_xlpm.VD),
AND(MONTH($AW164)&lt;&gt;MONTH(BA$15),MONTH($AX164)=MONTH(BA$15)),
NETWORKDAYS.INTL(($AX164)-_xlpm.DD,$AX164,1,_xlpm.VD),
AND(MONTH($AW164)&lt;MONTH(BA$15),MONTH($AX164)&gt;MONTH(BA$15)),
NETWORKDAYS.INTL((EOMONTH(BA$15-1,1))-_xlpm.DD,EOMONTH(BA$15-1,1),1,_xlpm.VD),
AND(MONTH($AW164)=MONTH(BA$15),MONTH($AX164)=MONTH(BA$15)),
NETWORKDAYS.INTL($AW164,$AX164,1,_xlpm.VD)))),0)),
$DH164="месяц",
$BP164*BA164,
$DH164="неделя",
$BP164*BA164/7*(ROUNDUP((DAY(EOMONTH(BA$15,0)))/4,0))),
0)</f>
        <v/>
      </c>
      <c r="BS164" s="125">
        <f t="array" ref="BS164">
IFERROR(
_xlfn.IFS(
$DH164="день_1",
$BP164*$BL164/($AX164-$AW164+1)*BB164*(DAY(EOMONTH(BB$15,0))),
$DH164="день_2",
$BP164/30*MAX(MIN($AX164,EOMONTH(BB$15,0))-MAX($AW164,BB$15)+1,),
$DH164="раб.день",
$BP164/30*(IFERROR(
_xlfn.LET(_xlpm.VD,
CHOOSE(
{1;2;3;4;5;6;7;8;9;10;11;12;13;14;15;16;17;18},
45658,45659,45660,45661,45662,45663,45664,45665,45711,45724,45778,45779,45785,45786,45820,45821,45965,46022),
_xlfn.LET(_xlpm.DD,
MAX(MIN($AX164,EOMONTH(BB$15,0))-MAX($AW164,BB$15),),
_xlfn.IFS(
AND(MONTH($AW164)=MONTH(BB$15),MONTH($AX164)&lt;&gt;MONTH(BB$15)),
NETWORKDAYS.INTL($AW164,$AW164+_xlpm.DD,1,_xlpm.VD),
AND(MONTH($AW164)&lt;&gt;MONTH(BB$15),MONTH($AX164)=MONTH(BB$15)),
NETWORKDAYS.INTL(($AX164)-_xlpm.DD,$AX164,1,_xlpm.VD),
AND(MONTH($AW164)&lt;MONTH(BB$15),MONTH($AX164)&gt;MONTH(BB$15)),
NETWORKDAYS.INTL((EOMONTH(BB$15-1,1))-_xlpm.DD,EOMONTH(BB$15-1,1),1,_xlpm.VD),
AND(MONTH($AW164)=MONTH(BB$15),MONTH($AX164)=MONTH(BB$15)),
NETWORKDAYS.INTL($AW164,$AX164,1,_xlpm.VD)))),0)),
$DH164="месяц",
$BP164*BB164,
$DH164="неделя",
$BP164*BB164/7*(ROUNDUP((DAY(EOMONTH(BB$15,0)))/4,0))),
0)</f>
        <v/>
      </c>
      <c r="BT164" s="125">
        <f t="array" ref="BT164">
IFERROR(
_xlfn.IFS(
$DH164="день_1",
$BP164*$BL164/($AX164-$AW164+1)*BC164*(DAY(EOMONTH(BC$15,0))),
$DH164="день_2",
$BP164/30*MAX(MIN($AX164,EOMONTH(BC$15,0))-MAX($AW164,BC$15)+1,),
$DH164="раб.день",
$BP164/30*(IFERROR(
_xlfn.LET(_xlpm.VD,
CHOOSE(
{1;2;3;4;5;6;7;8;9;10;11;12;13;14;15;16;17;18},
45658,45659,45660,45661,45662,45663,45664,45665,45711,45724,45778,45779,45785,45786,45820,45821,45965,46022),
_xlfn.LET(_xlpm.DD,
MAX(MIN($AX164,EOMONTH(BC$15,0))-MAX($AW164,BC$15),),
_xlfn.IFS(
AND(MONTH($AW164)=MONTH(BC$15),MONTH($AX164)&lt;&gt;MONTH(BC$15)),
NETWORKDAYS.INTL($AW164,$AW164+_xlpm.DD,1,_xlpm.VD),
AND(MONTH($AW164)&lt;&gt;MONTH(BC$15),MONTH($AX164)=MONTH(BC$15)),
NETWORKDAYS.INTL(($AX164)-_xlpm.DD,$AX164,1,_xlpm.VD),
AND(MONTH($AW164)&lt;MONTH(BC$15),MONTH($AX164)&gt;MONTH(BC$15)),
NETWORKDAYS.INTL((EOMONTH(BC$15-1,1))-_xlpm.DD,EOMONTH(BC$15-1,1),1,_xlpm.VD),
AND(MONTH($AW164)=MONTH(BC$15),MONTH($AX164)=MONTH(BC$15)),
NETWORKDAYS.INTL($AW164,$AX164,1,_xlpm.VD)))),0)),
$DH164="месяц",
$BP164*BC164,
$DH164="неделя",
$BP164*BC164/7*(ROUNDUP((DAY(EOMONTH(BC$15,0)))/4,0))),
0)</f>
        <v/>
      </c>
      <c r="BU164" s="125">
        <f t="array" ref="BU164">
IFERROR(
_xlfn.IFS(
$DH164="день_1",
$BP164*$BL164/($AX164-$AW164+1)*BD164*(DAY(EOMONTH(BD$15,0))),
$DH164="день_2",
$BP164/30*MAX(MIN($AX164,EOMONTH(BD$15,0))-MAX($AW164,BD$15)+1,),
$DH164="раб.день",
$BP164/30*(IFERROR(
_xlfn.LET(_xlpm.VD,
CHOOSE(
{1;2;3;4;5;6;7;8;9;10;11;12;13;14;15;16;17;18},
45658,45659,45660,45661,45662,45663,45664,45665,45711,45724,45778,45779,45785,45786,45820,45821,45965,46022),
_xlfn.LET(_xlpm.DD,
MAX(MIN($AX164,EOMONTH(BD$15,0))-MAX($AW164,BD$15),),
_xlfn.IFS(
AND(MONTH($AW164)=MONTH(BD$15),MONTH($AX164)&lt;&gt;MONTH(BD$15)),
NETWORKDAYS.INTL($AW164,$AW164+_xlpm.DD,1,_xlpm.VD),
AND(MONTH($AW164)&lt;&gt;MONTH(BD$15),MONTH($AX164)=MONTH(BD$15)),
NETWORKDAYS.INTL(($AX164)-_xlpm.DD,$AX164,1,_xlpm.VD),
AND(MONTH($AW164)&lt;MONTH(BD$15),MONTH($AX164)&gt;MONTH(BD$15)),
NETWORKDAYS.INTL((EOMONTH(BD$15-1,1))-_xlpm.DD,EOMONTH(BD$15-1,1),1,_xlpm.VD),
AND(MONTH($AW164)=MONTH(BD$15),MONTH($AX164)=MONTH(BD$15)),
NETWORKDAYS.INTL($AW164,$AX164,1,_xlpm.VD)))),0)),
$DH164="месяц",
$BP164*BD164,
$DH164="неделя",
$BP164*BD164/7*(ROUNDUP((DAY(EOMONTH(BD$15,0)))/4,0))),
0)</f>
        <v/>
      </c>
      <c r="BV164" s="125">
        <f t="array" ref="BV164">
IFERROR(
_xlfn.IFS(
$DH164="день_1",
$BP164*$BL164/($AX164-$AW164+1)*BE164*(DAY(EOMONTH(BE$15,0))),
$DH164="день_2",
$BP164/30*MAX(MIN($AX164,EOMONTH(BE$15,0))-MAX($AW164,BE$15)+1,),
$DH164="раб.день",
$BP164/30*(IFERROR(
_xlfn.LET(_xlpm.VD,
CHOOSE(
{1;2;3;4;5;6;7;8;9;10;11;12;13;14;15;16;17;18},
45658,45659,45660,45661,45662,45663,45664,45665,45711,45724,45778,45779,45785,45786,45820,45821,45965,46022),
_xlfn.LET(_xlpm.DD,
MAX(MIN($AX164,EOMONTH(BE$15,0))-MAX($AW164,BE$15),),
_xlfn.IFS(
AND(MONTH($AW164)=MONTH(BE$15),MONTH($AX164)&lt;&gt;MONTH(BE$15)),
NETWORKDAYS.INTL($AW164,$AW164+_xlpm.DD,1,_xlpm.VD),
AND(MONTH($AW164)&lt;&gt;MONTH(BE$15),MONTH($AX164)=MONTH(BE$15)),
NETWORKDAYS.INTL(($AX164)-_xlpm.DD,$AX164,1,_xlpm.VD),
AND(MONTH($AW164)&lt;MONTH(BE$15),MONTH($AX164)&gt;MONTH(BE$15)),
NETWORKDAYS.INTL((EOMONTH(BE$15-1,1))-_xlpm.DD,EOMONTH(BE$15-1,1),1,_xlpm.VD),
AND(MONTH($AW164)=MONTH(BE$15),MONTH($AX164)=MONTH(BE$15)),
NETWORKDAYS.INTL($AW164,$AX164,1,_xlpm.VD)))),0)),
$DH164="месяц",
$BP164*BE164,
$DH164="неделя",
$BP164*BE164/7*(ROUNDUP((DAY(EOMONTH(BE$15,0)))/4,0))),
0)</f>
        <v/>
      </c>
      <c r="BW164" s="125">
        <f t="array" ref="BW164">
IFERROR(
_xlfn.IFS(
$DH164="день_1",
$BP164*$BL164/($AX164-$AW164+1)*BF164*(DAY(EOMONTH(BF$15,0))),
$DH164="день_2",
$BP164/30*MAX(MIN($AX164,EOMONTH(BF$15,0))-MAX($AW164,BF$15)+1,),
$DH164="раб.день",
$BP164/30*(IFERROR(
_xlfn.LET(_xlpm.VD,
CHOOSE(
{1;2;3;4;5;6;7;8;9;10;11;12;13;14;15;16;17;18},
45658,45659,45660,45661,45662,45663,45664,45665,45711,45724,45778,45779,45785,45786,45820,45821,45965,46022),
_xlfn.LET(_xlpm.DD,
MAX(MIN($AX164,EOMONTH(BF$15,0))-MAX($AW164,BF$15),),
_xlfn.IFS(
AND(MONTH($AW164)=MONTH(BF$15),MONTH($AX164)&lt;&gt;MONTH(BF$15)),
NETWORKDAYS.INTL($AW164,$AW164+_xlpm.DD,1,_xlpm.VD),
AND(MONTH($AW164)&lt;&gt;MONTH(BF$15),MONTH($AX164)=MONTH(BF$15)),
NETWORKDAYS.INTL(($AX164)-_xlpm.DD,$AX164,1,_xlpm.VD),
AND(MONTH($AW164)&lt;MONTH(BF$15),MONTH($AX164)&gt;MONTH(BF$15)),
NETWORKDAYS.INTL((EOMONTH(BF$15-1,1))-_xlpm.DD,EOMONTH(BF$15-1,1),1,_xlpm.VD),
AND(MONTH($AW164)=MONTH(BF$15),MONTH($AX164)=MONTH(BF$15)),
NETWORKDAYS.INTL($AW164,$AX164,1,_xlpm.VD)))),0)),
$DH164="месяц",
$BP164*BF164,
$DH164="неделя",
$BP164*BF164/7*(ROUNDUP((DAY(EOMONTH(BF$15,0)))/4,0))),
0)</f>
        <v/>
      </c>
      <c r="BX164" s="125">
        <f t="array" ref="BX164">
IFERROR(
_xlfn.IFS(
$DH164="день_1",
$BP164*$BL164/($AX164-$AW164+1)*BG164*(DAY(EOMONTH(BG$15,0))),
$DH164="день_2",
$BP164/30*MAX(MIN($AX164,EOMONTH(BG$15,0))-MAX($AW164,BG$15)+1,),
$DH164="раб.день",
$BP164/30*(IFERROR(
_xlfn.LET(_xlpm.VD,
CHOOSE(
{1;2;3;4;5;6;7;8;9;10;11;12;13;14;15;16;17;18},
45658,45659,45660,45661,45662,45663,45664,45665,45711,45724,45778,45779,45785,45786,45820,45821,45965,46022),
_xlfn.LET(_xlpm.DD,
MAX(MIN($AX164,EOMONTH(BG$15,0))-MAX($AW164,BG$15),),
_xlfn.IFS(
AND(MONTH($AW164)=MONTH(BG$15),MONTH($AX164)&lt;&gt;MONTH(BG$15)),
NETWORKDAYS.INTL($AW164,$AW164+_xlpm.DD,1,_xlpm.VD),
AND(MONTH($AW164)&lt;&gt;MONTH(BG$15),MONTH($AX164)=MONTH(BG$15)),
NETWORKDAYS.INTL(($AX164)-_xlpm.DD,$AX164,1,_xlpm.VD),
AND(MONTH($AW164)&lt;MONTH(BG$15),MONTH($AX164)&gt;MONTH(BG$15)),
NETWORKDAYS.INTL((EOMONTH(BG$15-1,1))-_xlpm.DD,EOMONTH(BG$15-1,1),1,_xlpm.VD),
AND(MONTH($AW164)=MONTH(BG$15),MONTH($AX164)=MONTH(BG$15)),
NETWORKDAYS.INTL($AW164,$AX164,1,_xlpm.VD)))),0)),
$DH164="месяц",
$BP164*BG164,
$DH164="неделя",
$BP164*BG164/7*(ROUNDUP((DAY(EOMONTH(BG$15,0)))/4,0))),
0)</f>
        <v/>
      </c>
      <c r="BY164" s="125">
        <f t="array" ref="BY164">
IFERROR(
_xlfn.IFS(
$DH164="день_1",
$BP164*$BL164/($AX164-$AW164+1)*BH164*(DAY(EOMONTH(BH$15,0))),
$DH164="день_2",
$BP164/30*MAX(MIN($AX164,EOMONTH(BH$15,0))-MAX($AW164,BH$15)+1,),
$DH164="раб.день",
$BP164/30*(IFERROR(
_xlfn.LET(_xlpm.VD,
CHOOSE(
{1;2;3;4;5;6;7;8;9;10;11;12;13;14;15;16;17;18},
45658,45659,45660,45661,45662,45663,45664,45665,45711,45724,45778,45779,45785,45786,45820,45821,45965,46022),
_xlfn.LET(_xlpm.DD,
MAX(MIN($AX164,EOMONTH(BH$15,0))-MAX($AW164,BH$15),),
_xlfn.IFS(
AND(MONTH($AW164)=MONTH(BH$15),MONTH($AX164)&lt;&gt;MONTH(BH$15)),
NETWORKDAYS.INTL($AW164,$AW164+_xlpm.DD,1,_xlpm.VD),
AND(MONTH($AW164)&lt;&gt;MONTH(BH$15),MONTH($AX164)=MONTH(BH$15)),
NETWORKDAYS.INTL(($AX164)-_xlpm.DD,$AX164,1,_xlpm.VD),
AND(MONTH($AW164)&lt;MONTH(BH$15),MONTH($AX164)&gt;MONTH(BH$15)),
NETWORKDAYS.INTL((EOMONTH(BH$15-1,1))-_xlpm.DD,EOMONTH(BH$15-1,1),1,_xlpm.VD),
AND(MONTH($AW164)=MONTH(BH$15),MONTH($AX164)=MONTH(BH$15)),
NETWORKDAYS.INTL($AW164,$AX164,1,_xlpm.VD)))),0)),
$DH164="месяц",
$BP164*BH164,
$DH164="неделя",
$BP164*BH164/7*(ROUNDUP((DAY(EOMONTH(BH$15,0)))/4,0))),
0)</f>
        <v/>
      </c>
      <c r="BZ164" s="125">
        <f t="array" ref="BZ164">
IFERROR(
_xlfn.IFS(
$DH164="день_1",
$BP164*$BL164/($AX164-$AW164+1)*BI164*(DAY(EOMONTH(BI$15,0))),
$DH164="день_2",
$BP164/30*MAX(MIN($AX164,EOMONTH(BI$15,0))-MAX($AW164,BI$15)+1,),
$DH164="раб.день",
$BP164/30*(IFERROR(
_xlfn.LET(_xlpm.VD,
CHOOSE(
{1;2;3;4;5;6;7;8;9;10;11;12;13;14;15;16;17;18},
45658,45659,45660,45661,45662,45663,45664,45665,45711,45724,45778,45779,45785,45786,45820,45821,45965,46022),
_xlfn.LET(_xlpm.DD,
MAX(MIN($AX164,EOMONTH(BI$15,0))-MAX($AW164,BI$15),),
_xlfn.IFS(
AND(MONTH($AW164)=MONTH(BI$15),MONTH($AX164)&lt;&gt;MONTH(BI$15)),
NETWORKDAYS.INTL($AW164,$AW164+_xlpm.DD,1,_xlpm.VD),
AND(MONTH($AW164)&lt;&gt;MONTH(BI$15),MONTH($AX164)=MONTH(BI$15)),
NETWORKDAYS.INTL(($AX164)-_xlpm.DD,$AX164,1,_xlpm.VD),
AND(MONTH($AW164)&lt;MONTH(BI$15),MONTH($AX164)&gt;MONTH(BI$15)),
NETWORKDAYS.INTL((EOMONTH(BI$15-1,1))-_xlpm.DD,EOMONTH(BI$15-1,1),1,_xlpm.VD),
AND(MONTH($AW164)=MONTH(BI$15),MONTH($AX164)=MONTH(BI$15)),
NETWORKDAYS.INTL($AW164,$AX164,1,_xlpm.VD)))),0)),
$DH164="месяц",
$BP164*BI164,
$DH164="неделя",
$BP164*BI164/7*(ROUNDUP((DAY(EOMONTH(BI$15,0)))/4,0))),
0)</f>
        <v/>
      </c>
      <c r="CA164" s="125">
        <f t="array" ref="CA164">
IFERROR(
_xlfn.IFS(
$DH164="день_1",
$BP164*$BL164/($AX164-$AW164+1)*BJ164*(DAY(EOMONTH(BJ$15,0))),
$DH164="день_2",
$BP164/30*MAX(MIN($AX164,EOMONTH(BJ$15,0))-MAX($AW164,BJ$15)+1,),
$DH164="раб.день",
$BP164/30*(IFERROR(
_xlfn.LET(_xlpm.VD,
CHOOSE(
{1;2;3;4;5;6;7;8;9;10;11;12;13;14;15;16;17;18},
45658,45659,45660,45661,45662,45663,45664,45665,45711,45724,45778,45779,45785,45786,45820,45821,45965,46022),
_xlfn.LET(_xlpm.DD,
MAX(MIN($AX164,EOMONTH(BJ$15,0))-MAX($AW164,BJ$15),),
_xlfn.IFS(
AND(MONTH($AW164)=MONTH(BJ$15),MONTH($AX164)&lt;&gt;MONTH(BJ$15)),
NETWORKDAYS.INTL($AW164,$AW164+_xlpm.DD,1,_xlpm.VD),
AND(MONTH($AW164)&lt;&gt;MONTH(BJ$15),MONTH($AX164)=MONTH(BJ$15)),
NETWORKDAYS.INTL(($AX164)-_xlpm.DD,$AX164,1,_xlpm.VD),
AND(MONTH($AW164)&lt;MONTH(BJ$15),MONTH($AX164)&gt;MONTH(BJ$15)),
NETWORKDAYS.INTL((EOMONTH(BJ$15-1,1))-_xlpm.DD,EOMONTH(BJ$15-1,1),1,_xlpm.VD),
AND(MONTH($AW164)=MONTH(BJ$15),MONTH($AX164)=MONTH(BJ$15)),
NETWORKDAYS.INTL($AW164,$AX164,1,_xlpm.VD)))),0)),
$DH164="месяц",
$BP164*BJ164,
$DH164="неделя",
$BP164*BJ164/7*(ROUNDUP((DAY(EOMONTH(BJ$15,0)))/4,0))),
0)</f>
        <v/>
      </c>
      <c r="CB164" s="125">
        <f t="array" ref="CB164">
IFERROR(
_xlfn.IFS(
$DH164="день_1",
$BP164*$BL164/($AX164-$AW164+1)*BK164*(DAY(EOMONTH(BK$15,0))),
$DH164="день_2",
$BP164/30*MAX(MIN($AX164,EOMONTH(BK$15,0))-MAX($AW164,BK$15)+1,),
$DH164="раб.день",
$BP164/30*(IFERROR(
_xlfn.LET(_xlpm.VD,
CHOOSE(
{1;2;3;4;5;6;7;8;9;10;11;12;13;14;15;16;17;18},
45658,45659,45660,45661,45662,45663,45664,45665,45711,45724,45778,45779,45785,45786,45820,45821,45965,46022),
_xlfn.LET(_xlpm.DD,
MAX(MIN($AX164,EOMONTH(BK$15,0))-MAX($AW164,BK$15),),
_xlfn.IFS(
AND(MONTH($AW164)=MONTH(BK$15),MONTH($AX164)&lt;&gt;MONTH(BK$15)),
NETWORKDAYS.INTL($AW164,$AW164+_xlpm.DD,1,_xlpm.VD),
AND(MONTH($AW164)&lt;&gt;MONTH(BK$15),MONTH($AX164)=MONTH(BK$15)),
NETWORKDAYS.INTL(($AX164)-_xlpm.DD,$AX164,1,_xlpm.VD),
AND(MONTH($AW164)&lt;MONTH(BK$15),MONTH($AX164)&gt;MONTH(BK$15)),
NETWORKDAYS.INTL((EOMONTH(BK$15-1,1))-_xlpm.DD,EOMONTH(BK$15-1,1),1,_xlpm.VD),
AND(MONTH($AW164)=MONTH(BK$15),MONTH($AX164)=MONTH(BK$15)),
NETWORKDAYS.INTL($AW164,$AX164,1,_xlpm.VD)))),0)),
$DH164="месяц",
$BP164*BK164,
$DH164="неделя",
$BP164*BK164/7*(ROUNDUP((DAY(EOMONTH(BK$15,0)))/4,0))),
0)</f>
        <v/>
      </c>
      <c r="CC164" s="125">
        <f>SUM($BQ164:$CB164)</f>
        <v/>
      </c>
      <c r="CD164" s="126">
        <f>SUM($EH164:$EH164)</f>
        <v/>
      </c>
      <c r="CE164" s="126">
        <f>$CD164*$AB164</f>
        <v/>
      </c>
      <c r="CF164" s="126">
        <f>SUM($EK164:$EK164)</f>
        <v/>
      </c>
      <c r="CG164" s="126">
        <f>$CF164*$AB164</f>
        <v/>
      </c>
      <c r="CH164" s="126">
        <f>SUM($CC164,$CE164,$CG164)</f>
        <v/>
      </c>
      <c r="CI164" s="126">
        <f>$CH164*(1+$CM164)</f>
        <v/>
      </c>
      <c r="CJ164" s="127" t="n">
        <v>0</v>
      </c>
      <c r="CK164" s="126">
        <f>SUM($CH164:$CH164)*(1+$CJ164)</f>
        <v/>
      </c>
      <c r="CL164" s="126">
        <f>SUM($CH164:$CH164)*(1+$CM164)</f>
        <v/>
      </c>
      <c r="CM164" s="59" t="inlineStr">
        <is>
          <t>20%</t>
        </is>
      </c>
      <c r="CN164" s="59" t="n"/>
      <c r="CO164" s="72" t="n"/>
      <c r="CP164" s="59" t="n"/>
      <c r="CQ164" s="73" t="n"/>
      <c r="CR164" s="73" t="n"/>
      <c r="CS164" s="73" t="n"/>
      <c r="CT164" s="72" t="n"/>
      <c r="CU164" s="79" t="inlineStr">
        <is>
          <t> </t>
        </is>
      </c>
      <c r="CV164" s="60" t="n"/>
      <c r="CW164" s="60" t="n"/>
      <c r="CX164" s="60" t="n"/>
      <c r="CY164" s="127">
        <f>IFERROR(($CC164-$EE164)/($EE164/(1-$DQ164)),0)</f>
        <v/>
      </c>
      <c r="CZ164" s="127">
        <f>IFERROR(1-$EI164/($CE164),0)</f>
        <v/>
      </c>
      <c r="DA164" s="127">
        <f>IFERROR(1-$EL164/($CG164),0)</f>
        <v/>
      </c>
      <c r="DB164" s="126">
        <f>ROUND(IFERROR(($CI164/(1+$CM164)-$EN164),0),2)</f>
        <v/>
      </c>
      <c r="DC164" s="128" t="n"/>
      <c r="DD164" s="125" t="n"/>
      <c r="DE164" s="75" t="n">
        <v>0</v>
      </c>
      <c r="DF164" s="128" t="n"/>
      <c r="DG164" s="125">
        <f>IF($DC164=0,0,$DD164*($DC164*100%-$DE164*$DF164))*SUM($AB164:$AB164)</f>
        <v/>
      </c>
      <c r="DH164" s="129" t="inlineStr">
        <is>
          <t>месяц</t>
        </is>
      </c>
      <c r="DI164" s="130">
        <f t="array" ref="DI164">IFERROR(
IF($ES164="LisChannel",
(ROUND(((INDEX({174.625;153.888888888889;130.972222222222},MATCH($AI164,{2;3;4}),0))*$AG164*$AI164),2)),0),0)</f>
        <v/>
      </c>
      <c r="DJ164" s="130">
        <f>
_xlfn.LET(_xlpm.X,
IFERROR(
IF($ES164="НовиковТВ",
(_xlfn.LET(_xlpm.NTV,
_xlfn.LET(_xlpm.MIN,350000,
IF(SUMIFS($DI:$DI,$ES:$ES,"НовиковТВ")&lt;=_xlpm.MIN,
(SUMIFS($DI:$DI,$ES:$ES,"НовиковТВ")/(COUNTIFS($ES:$ES,"НовиковТВ")))*_xlpm.MIN/SUMIFS($DI:$DI,$ES:$ES,"НовиковТВ"),
DI164)),
_xlpm.NTV+$DG164/(1-(1-(_xlpm.NTV)*(1-$DL164)*(1-$DM164)*(1-$DN164)*(1-$DO164)*(1-$DP164)/_xlpm.NTV))))/(1+$EP164),
$DI164+$DG164/(1-(1-($DI164)*(1-$DL164)*(1-$DM164)*(1-$DN164)*(1-$DO164)*(1-$DP164)/$DI164))),
0),
_xlpm.X*(1+$CM164)*(1+$CW164)-_xlpm.X*(1+$CM164)+_xlpm.X)</f>
        <v/>
      </c>
      <c r="DK164" s="125" t="inlineStr">
        <is>
          <t>послед.</t>
        </is>
      </c>
      <c r="DL164" s="63" t="n">
        <v>0</v>
      </c>
      <c r="DM164" s="63" t="n">
        <v>0</v>
      </c>
      <c r="DN164" s="63" t="n">
        <v>0</v>
      </c>
      <c r="DO164" s="63" t="n">
        <v>0</v>
      </c>
      <c r="DP164" s="63" t="n">
        <v>0</v>
      </c>
      <c r="DQ164" s="63">
        <f t="array" ref="DQ164">IFERROR(_xlfn.IFS(
$DK164="послед.",1-(1-$DL164)*(1-$DM164)*(1-$DN164)*(1-$DO164)*(1-$DP164),
$DK164="сумм.",$DL164+$DM164+$DN164+$DO164+$DP164),
0)</f>
        <v/>
      </c>
      <c r="DR164" s="125">
        <f t="array" ref="DR164">
IFERROR(
_xlfn.IFS(
$BL164=0,
0,
$BL164&gt;0,
_xlfn.IFS($DK164="послед.",
$DJ164*(1-$DL164)*(1-$DM164)*(1-$DN164)*(1-$DO164)*(1-$DP164),
$DK164="сумм.",
$DJ164*(1-($DL164+$DM164+$DN164+$DO164+$DP164)))),0)</f>
        <v/>
      </c>
      <c r="DS164" s="125">
        <f t="array" ref="DS164">
IFERROR(_xlfn.IFS(
$DH164="день_1",
$DR164*$BL164/($AX164-$AW164+1)*AZ164*(DAY(EOMONTH(AZ$15,0))),
$DH164="день_2",
$DR164/30*MAX(MIN($AX164,EOMONTH(AZ$15,0))-MAX($AW164,AZ$15)+1,),
$DH164="раб.день",
$DR164/30*(IFERROR(
_xlfn.LET(_xlpm.VD,
CHOOSE(
{1;2;3;4;5;6;7;8;9;10;11;12;13;14;15;16;17;18},
45658,45659,45660,45661,45662,45663,45664,45665,45711,45724,45778,45779,45785,45786,45820,45821,45965,46022),
_xlfn.LET(_xlpm.DD,
MAX(MIN($AX164,EOMONTH(AZ$15,0))-MAX($AW164,AZ$15),),
_xlfn.IFS(
AND(MONTH($AW164)=MONTH(AZ$15),MONTH($AX164)&lt;&gt;MONTH(AZ$15)),
NETWORKDAYS.INTL($AW164,$AW164+_xlpm.DD,1,_xlpm.VD),
AND(MONTH($AW164)&lt;&gt;MONTH(AZ$15),MONTH($AX164)=MONTH(AZ$15)),
NETWORKDAYS.INTL(($AX164)-_xlpm.DD,$AX164,1,_xlpm.VD),
AND(MONTH($AW164)&lt;MONTH(AZ$15),MONTH($AX164)&gt;MONTH(AZ$15)),
NETWORKDAYS.INTL((EOMONTH(AZ$15-1,1))-_xlpm.DD,EOMONTH(AZ$15-1,1),1,_xlpm.VD),
AND(MONTH($AW164)=MONTH(AZ$15),MONTH($AX164)=MONTH(AZ$15)),
NETWORKDAYS.INTL($AW164,$AX164,1,_xlpm.VD)))),0)),
$DH164="месяц",
$DR164*AZ164,
$DH164="неделя",
$DR164*AZ164/7*(ROUNDUP((DAY(EOMONTH(AZ$15,0)))/4,0))),
0)</f>
        <v/>
      </c>
      <c r="DT164" s="125">
        <f t="array" ref="DT164">
IFERROR(_xlfn.IFS(
$DH164="день_1",
$DR164*$BL164/($AX164-$AW164+1)*BA164*(DAY(EOMONTH(BA$15,0))),
$DH164="день_2",
$DR164/30*MAX(MIN($AX164,EOMONTH(BA$15,0))-MAX($AW164,BA$15)+1,),
$DH164="раб.день",
$DR164/30*(IFERROR(
_xlfn.LET(_xlpm.VD,
CHOOSE(
{1;2;3;4;5;6;7;8;9;10;11;12;13;14;15;16;17;18},
45658,45659,45660,45661,45662,45663,45664,45665,45711,45724,45778,45779,45785,45786,45820,45821,45965,46022),
_xlfn.LET(_xlpm.DD,
MAX(MIN($AX164,EOMONTH(BA$15,0))-MAX($AW164,BA$15),),
_xlfn.IFS(
AND(MONTH($AW164)=MONTH(BA$15),MONTH($AX164)&lt;&gt;MONTH(BA$15)),
NETWORKDAYS.INTL($AW164,$AW164+_xlpm.DD,1,_xlpm.VD),
AND(MONTH($AW164)&lt;&gt;MONTH(BA$15),MONTH($AX164)=MONTH(BA$15)),
NETWORKDAYS.INTL(($AX164)-_xlpm.DD,$AX164,1,_xlpm.VD),
AND(MONTH($AW164)&lt;MONTH(BA$15),MONTH($AX164)&gt;MONTH(BA$15)),
NETWORKDAYS.INTL((EOMONTH(BA$15-1,1))-_xlpm.DD,EOMONTH(BA$15-1,1),1,_xlpm.VD),
AND(MONTH($AW164)=MONTH(BA$15),MONTH($AX164)=MONTH(BA$15)),
NETWORKDAYS.INTL($AW164,$AX164,1,_xlpm.VD)))),0)),
$DH164="месяц",
$DR164*BA164,
$DH164="неделя",
$DR164*BA164/7*(ROUNDUP((DAY(EOMONTH(BA$15,0)))/4,0))),
0)</f>
        <v/>
      </c>
      <c r="DU164" s="125">
        <f t="array" ref="DU164">
IFERROR(_xlfn.IFS(
$DH164="день_1",
$DR164*$BL164/($AX164-$AW164+1)*BB164*(DAY(EOMONTH(BB$15,0))),
$DH164="день_2",
$DR164/30*MAX(MIN($AX164,EOMONTH(BB$15,0))-MAX($AW164,BB$15)+1,),
$DH164="раб.день",
$DR164/30*(IFERROR(
_xlfn.LET(_xlpm.VD,
CHOOSE(
{1;2;3;4;5;6;7;8;9;10;11;12;13;14;15;16;17;18},
45658,45659,45660,45661,45662,45663,45664,45665,45711,45724,45778,45779,45785,45786,45820,45821,45965,46022),
_xlfn.LET(_xlpm.DD,
MAX(MIN($AX164,EOMONTH(BB$15,0))-MAX($AW164,BB$15),),
_xlfn.IFS(
AND(MONTH($AW164)=MONTH(BB$15),MONTH($AX164)&lt;&gt;MONTH(BB$15)),
NETWORKDAYS.INTL($AW164,$AW164+_xlpm.DD,1,_xlpm.VD),
AND(MONTH($AW164)&lt;&gt;MONTH(BB$15),MONTH($AX164)=MONTH(BB$15)),
NETWORKDAYS.INTL(($AX164)-_xlpm.DD,$AX164,1,_xlpm.VD),
AND(MONTH($AW164)&lt;MONTH(BB$15),MONTH($AX164)&gt;MONTH(BB$15)),
NETWORKDAYS.INTL((EOMONTH(BB$15-1,1))-_xlpm.DD,EOMONTH(BB$15-1,1),1,_xlpm.VD),
AND(MONTH($AW164)=MONTH(BB$15),MONTH($AX164)=MONTH(BB$15)),
NETWORKDAYS.INTL($AW164,$AX164,1,_xlpm.VD)))),0)),
$DH164="месяц",
$DR164*BB164,
$DH164="неделя",
$DR164*BB164/7*(ROUNDUP((DAY(EOMONTH(BB$15,0)))/4,0))),
0)</f>
        <v/>
      </c>
      <c r="DV164" s="125">
        <f t="array" ref="DV164">
IFERROR(_xlfn.IFS(
$DH164="день_1",
$DR164*$BL164/($AX164-$AW164+1)*BC164*(DAY(EOMONTH(BC$15,0))),
$DH164="день_2",
$DR164/30*MAX(MIN($AX164,EOMONTH(BC$15,0))-MAX($AW164,BC$15)+1,),
$DH164="раб.день",
$DR164/30*(IFERROR(
_xlfn.LET(_xlpm.VD,
CHOOSE(
{1;2;3;4;5;6;7;8;9;10;11;12;13;14;15;16;17;18},
45658,45659,45660,45661,45662,45663,45664,45665,45711,45724,45778,45779,45785,45786,45820,45821,45965,46022),
_xlfn.LET(_xlpm.DD,
MAX(MIN($AX164,EOMONTH(BC$15,0))-MAX($AW164,BC$15),),
_xlfn.IFS(
AND(MONTH($AW164)=MONTH(BC$15),MONTH($AX164)&lt;&gt;MONTH(BC$15)),
NETWORKDAYS.INTL($AW164,$AW164+_xlpm.DD,1,_xlpm.VD),
AND(MONTH($AW164)&lt;&gt;MONTH(BC$15),MONTH($AX164)=MONTH(BC$15)),
NETWORKDAYS.INTL(($AX164)-_xlpm.DD,$AX164,1,_xlpm.VD),
AND(MONTH($AW164)&lt;MONTH(BC$15),MONTH($AX164)&gt;MONTH(BC$15)),
NETWORKDAYS.INTL((EOMONTH(BC$15-1,1))-_xlpm.DD,EOMONTH(BC$15-1,1),1,_xlpm.VD),
AND(MONTH($AW164)=MONTH(BC$15),MONTH($AX164)=MONTH(BC$15)),
NETWORKDAYS.INTL($AW164,$AX164,1,_xlpm.VD)))),0)),
$DH164="месяц",
$DR164*BC164,
$DH164="неделя",
$DR164*BC164/7*(ROUNDUP((DAY(EOMONTH(BC$15,0)))/4,0))),
0)</f>
        <v/>
      </c>
      <c r="DW164" s="125">
        <f t="array" ref="DW164">
IFERROR(_xlfn.IFS(
$DH164="день_1",
$DR164*$BL164/($AX164-$AW164+1)*BD164*(DAY(EOMONTH(BD$15,0))),
$DH164="день_2",
$DR164/30*MAX(MIN($AX164,EOMONTH(BD$15,0))-MAX($AW164,BD$15)+1,),
$DH164="раб.день",
$DR164/30*(IFERROR(
_xlfn.LET(_xlpm.VD,
CHOOSE(
{1;2;3;4;5;6;7;8;9;10;11;12;13;14;15;16;17;18},
45658,45659,45660,45661,45662,45663,45664,45665,45711,45724,45778,45779,45785,45786,45820,45821,45965,46022),
_xlfn.LET(_xlpm.DD,
MAX(MIN($AX164,EOMONTH(BD$15,0))-MAX($AW164,BD$15),),
_xlfn.IFS(
AND(MONTH($AW164)=MONTH(BD$15),MONTH($AX164)&lt;&gt;MONTH(BD$15)),
NETWORKDAYS.INTL($AW164,$AW164+_xlpm.DD,1,_xlpm.VD),
AND(MONTH($AW164)&lt;&gt;MONTH(BD$15),MONTH($AX164)=MONTH(BD$15)),
NETWORKDAYS.INTL(($AX164)-_xlpm.DD,$AX164,1,_xlpm.VD),
AND(MONTH($AW164)&lt;MONTH(BD$15),MONTH($AX164)&gt;MONTH(BD$15)),
NETWORKDAYS.INTL((EOMONTH(BD$15-1,1))-_xlpm.DD,EOMONTH(BD$15-1,1),1,_xlpm.VD),
AND(MONTH($AW164)=MONTH(BD$15),MONTH($AX164)=MONTH(BD$15)),
NETWORKDAYS.INTL($AW164,$AX164,1,_xlpm.VD)))),0)),
$DH164="месяц",
$DR164*BD164,
$DH164="неделя",
$DR164*BD164/7*(ROUNDUP((DAY(EOMONTH(BD$15,0)))/4,0))),
0)</f>
        <v/>
      </c>
      <c r="DX164" s="125">
        <f t="array" ref="DX164">
IFERROR(_xlfn.IFS(
$DH164="день_1",
$DR164*$BL164/($AX164-$AW164+1)*BE164*(DAY(EOMONTH(BE$15,0))),
$DH164="день_2",
$DR164/30*MAX(MIN($AX164,EOMONTH(BE$15,0))-MAX($AW164,BE$15)+1,),
$DH164="раб.день",
$DR164/30*(IFERROR(
_xlfn.LET(_xlpm.VD,
CHOOSE(
{1;2;3;4;5;6;7;8;9;10;11;12;13;14;15;16;17;18},
45658,45659,45660,45661,45662,45663,45664,45665,45711,45724,45778,45779,45785,45786,45820,45821,45965,46022),
_xlfn.LET(_xlpm.DD,
MAX(MIN($AX164,EOMONTH(BE$15,0))-MAX($AW164,BE$15),),
_xlfn.IFS(
AND(MONTH($AW164)=MONTH(BE$15),MONTH($AX164)&lt;&gt;MONTH(BE$15)),
NETWORKDAYS.INTL($AW164,$AW164+_xlpm.DD,1,_xlpm.VD),
AND(MONTH($AW164)&lt;&gt;MONTH(BE$15),MONTH($AX164)=MONTH(BE$15)),
NETWORKDAYS.INTL(($AX164)-_xlpm.DD,$AX164,1,_xlpm.VD),
AND(MONTH($AW164)&lt;MONTH(BE$15),MONTH($AX164)&gt;MONTH(BE$15)),
NETWORKDAYS.INTL((EOMONTH(BE$15-1,1))-_xlpm.DD,EOMONTH(BE$15-1,1),1,_xlpm.VD),
AND(MONTH($AW164)=MONTH(BE$15),MONTH($AX164)=MONTH(BE$15)),
NETWORKDAYS.INTL($AW164,$AX164,1,_xlpm.VD)))),0)),
$DH164="месяц",
$DR164*BE164,
$DH164="неделя",
$DR164*BE164/7*(ROUNDUP((DAY(EOMONTH(BE$15,0)))/4,0))),
0)</f>
        <v/>
      </c>
      <c r="DY164" s="125">
        <f t="array" ref="DY164">
IFERROR(_xlfn.IFS(
$DH164="день_1",
$DR164*$BL164/($AX164-$AW164+1)*BF164*(DAY(EOMONTH(BF$15,0))),
$DH164="день_2",
$DR164/30*MAX(MIN($AX164,EOMONTH(BF$15,0))-MAX($AW164,BF$15)+1,),
$DH164="раб.день",
$DR164/30*(IFERROR(
_xlfn.LET(_xlpm.VD,
CHOOSE(
{1;2;3;4;5;6;7;8;9;10;11;12;13;14;15;16;17;18},
45658,45659,45660,45661,45662,45663,45664,45665,45711,45724,45778,45779,45785,45786,45820,45821,45965,46022),
_xlfn.LET(_xlpm.DD,
MAX(MIN($AX164,EOMONTH(BF$15,0))-MAX($AW164,BF$15),),
_xlfn.IFS(
AND(MONTH($AW164)=MONTH(BF$15),MONTH($AX164)&lt;&gt;MONTH(BF$15)),
NETWORKDAYS.INTL($AW164,$AW164+_xlpm.DD,1,_xlpm.VD),
AND(MONTH($AW164)&lt;&gt;MONTH(BF$15),MONTH($AX164)=MONTH(BF$15)),
NETWORKDAYS.INTL(($AX164)-_xlpm.DD,$AX164,1,_xlpm.VD),
AND(MONTH($AW164)&lt;MONTH(BF$15),MONTH($AX164)&gt;MONTH(BF$15)),
NETWORKDAYS.INTL((EOMONTH(BF$15-1,1))-_xlpm.DD,EOMONTH(BF$15-1,1),1,_xlpm.VD),
AND(MONTH($AW164)=MONTH(BF$15),MONTH($AX164)=MONTH(BF$15)),
NETWORKDAYS.INTL($AW164,$AX164,1,_xlpm.VD)))),0)),
$DH164="месяц",
$DR164*BF164,
$DH164="неделя",
$DR164*BF164/7*(ROUNDUP((DAY(EOMONTH(BF$15,0)))/4,0))),
0)</f>
        <v/>
      </c>
      <c r="DZ164" s="125">
        <f t="array" ref="DZ164">
IFERROR(_xlfn.IFS(
$DH164="день_1",
$DR164*$BL164/($AX164-$AW164+1)*BG164*(DAY(EOMONTH(BG$15,0))),
$DH164="день_2",
$DR164/30*MAX(MIN($AX164,EOMONTH(BG$15,0))-MAX($AW164,BG$15)+1,),
$DH164="раб.день",
$DR164/30*(IFERROR(
_xlfn.LET(_xlpm.VD,
CHOOSE(
{1;2;3;4;5;6;7;8;9;10;11;12;13;14;15;16;17;18},
45658,45659,45660,45661,45662,45663,45664,45665,45711,45724,45778,45779,45785,45786,45820,45821,45965,46022),
_xlfn.LET(_xlpm.DD,
MAX(MIN($AX164,EOMONTH(BG$15,0))-MAX($AW164,BG$15),),
_xlfn.IFS(
AND(MONTH($AW164)=MONTH(BG$15),MONTH($AX164)&lt;&gt;MONTH(BG$15)),
NETWORKDAYS.INTL($AW164,$AW164+_xlpm.DD,1,_xlpm.VD),
AND(MONTH($AW164)&lt;&gt;MONTH(BG$15),MONTH($AX164)=MONTH(BG$15)),
NETWORKDAYS.INTL(($AX164)-_xlpm.DD,$AX164,1,_xlpm.VD),
AND(MONTH($AW164)&lt;MONTH(BG$15),MONTH($AX164)&gt;MONTH(BG$15)),
NETWORKDAYS.INTL((EOMONTH(BG$15-1,1))-_xlpm.DD,EOMONTH(BG$15-1,1),1,_xlpm.VD),
AND(MONTH($AW164)=MONTH(BG$15),MONTH($AX164)=MONTH(BG$15)),
NETWORKDAYS.INTL($AW164,$AX164,1,_xlpm.VD)))),0)),
$DH164="месяц",
$DR164*BG164,
$DH164="неделя",
$DR164*BG164/7*(ROUNDUP((DAY(EOMONTH(BG$15,0)))/4,0))),
0)</f>
        <v/>
      </c>
      <c r="EA164" s="125">
        <f t="array" ref="EA164">
IFERROR(_xlfn.IFS(
$DH164="день_1",
$DR164*$BL164/($AX164-$AW164+1)*BH164*(DAY(EOMONTH(BH$15,0))),
$DH164="день_2",
$DR164/30*MAX(MIN($AX164,EOMONTH(BH$15,0))-MAX($AW164,BH$15)+1,),
$DH164="раб.день",
$DR164/30*(IFERROR(
_xlfn.LET(_xlpm.VD,
CHOOSE(
{1;2;3;4;5;6;7;8;9;10;11;12;13;14;15;16;17;18},
45658,45659,45660,45661,45662,45663,45664,45665,45711,45724,45778,45779,45785,45786,45820,45821,45965,46022),
_xlfn.LET(_xlpm.DD,
MAX(MIN($AX164,EOMONTH(BH$15,0))-MAX($AW164,BH$15),),
_xlfn.IFS(
AND(MONTH($AW164)=MONTH(BH$15),MONTH($AX164)&lt;&gt;MONTH(BH$15)),
NETWORKDAYS.INTL($AW164,$AW164+_xlpm.DD,1,_xlpm.VD),
AND(MONTH($AW164)&lt;&gt;MONTH(BH$15),MONTH($AX164)=MONTH(BH$15)),
NETWORKDAYS.INTL(($AX164)-_xlpm.DD,$AX164,1,_xlpm.VD),
AND(MONTH($AW164)&lt;MONTH(BH$15),MONTH($AX164)&gt;MONTH(BH$15)),
NETWORKDAYS.INTL((EOMONTH(BH$15-1,1))-_xlpm.DD,EOMONTH(BH$15-1,1),1,_xlpm.VD),
AND(MONTH($AW164)=MONTH(BH$15),MONTH($AX164)=MONTH(BH$15)),
NETWORKDAYS.INTL($AW164,$AX164,1,_xlpm.VD)))),0)),
$DH164="месяц",
$DR164*BH164,
$DH164="неделя",
$DR164*BH164/7*(ROUNDUP((DAY(EOMONTH(BH$15,0)))/4,0))),
0)</f>
        <v/>
      </c>
      <c r="EB164" s="125">
        <f t="array" ref="EB164">
IFERROR(_xlfn.IFS(
$DH164="день_1",
$DR164*$BL164/($AX164-$AW164+1)*BI164*(DAY(EOMONTH(BI$15,0))),
$DH164="день_2",
$DR164/30*MAX(MIN($AX164,EOMONTH(BI$15,0))-MAX($AW164,BI$15)+1,),
$DH164="раб.день",
$DR164/30*(IFERROR(
_xlfn.LET(_xlpm.VD,
CHOOSE(
{1;2;3;4;5;6;7;8;9;10;11;12;13;14;15;16;17;18},
45658,45659,45660,45661,45662,45663,45664,45665,45711,45724,45778,45779,45785,45786,45820,45821,45965,46022),
_xlfn.LET(_xlpm.DD,
MAX(MIN($AX164,EOMONTH(BI$15,0))-MAX($AW164,BI$15),),
_xlfn.IFS(
AND(MONTH($AW164)=MONTH(BI$15),MONTH($AX164)&lt;&gt;MONTH(BI$15)),
NETWORKDAYS.INTL($AW164,$AW164+_xlpm.DD,1,_xlpm.VD),
AND(MONTH($AW164)&lt;&gt;MONTH(BI$15),MONTH($AX164)=MONTH(BI$15)),
NETWORKDAYS.INTL(($AX164)-_xlpm.DD,$AX164,1,_xlpm.VD),
AND(MONTH($AW164)&lt;MONTH(BI$15),MONTH($AX164)&gt;MONTH(BI$15)),
NETWORKDAYS.INTL((EOMONTH(BI$15-1,1))-_xlpm.DD,EOMONTH(BI$15-1,1),1,_xlpm.VD),
AND(MONTH($AW164)=MONTH(BI$15),MONTH($AX164)=MONTH(BI$15)),
NETWORKDAYS.INTL($AW164,$AX164,1,_xlpm.VD)))),0)),
$DH164="месяц",
$DR164*BI164,
$DH164="неделя",
$DR164*BI164/7*(ROUNDUP((DAY(EOMONTH(BI$15,0)))/4,0))),
0)</f>
        <v/>
      </c>
      <c r="EC164" s="125">
        <f t="array" ref="EC164">
IFERROR(_xlfn.IFS(
$DH164="день_1",
$DR164*$BL164/($AX164-$AW164+1)*BJ164*(DAY(EOMONTH(BJ$15,0))),
$DH164="день_2",
$DR164/30*MAX(MIN($AX164,EOMONTH(BJ$15,0))-MAX($AW164,BJ$15)+1,),
$DH164="раб.день",
$DR164/30*(IFERROR(
_xlfn.LET(_xlpm.VD,
CHOOSE(
{1;2;3;4;5;6;7;8;9;10;11;12;13;14;15;16;17;18},
45658,45659,45660,45661,45662,45663,45664,45665,45711,45724,45778,45779,45785,45786,45820,45821,45965,46022),
_xlfn.LET(_xlpm.DD,
MAX(MIN($AX164,EOMONTH(BJ$15,0))-MAX($AW164,BJ$15),),
_xlfn.IFS(
AND(MONTH($AW164)=MONTH(BJ$15),MONTH($AX164)&lt;&gt;MONTH(BJ$15)),
NETWORKDAYS.INTL($AW164,$AW164+_xlpm.DD,1,_xlpm.VD),
AND(MONTH($AW164)&lt;&gt;MONTH(BJ$15),MONTH($AX164)=MONTH(BJ$15)),
NETWORKDAYS.INTL(($AX164)-_xlpm.DD,$AX164,1,_xlpm.VD),
AND(MONTH($AW164)&lt;MONTH(BJ$15),MONTH($AX164)&gt;MONTH(BJ$15)),
NETWORKDAYS.INTL((EOMONTH(BJ$15-1,1))-_xlpm.DD,EOMONTH(BJ$15-1,1),1,_xlpm.VD),
AND(MONTH($AW164)=MONTH(BJ$15),MONTH($AX164)=MONTH(BJ$15)),
NETWORKDAYS.INTL($AW164,$AX164,1,_xlpm.VD)))),0)),
$DH164="месяц",
$DR164*BJ164,
$DH164="неделя",
$DR164*BJ164/7*(ROUNDUP((DAY(EOMONTH(BJ$15,0)))/4,0))),
0)</f>
        <v/>
      </c>
      <c r="ED164" s="125">
        <f t="array" ref="ED164">
IFERROR(_xlfn.IFS(
$DH164="день_1",
$DR164*$BL164/($AX164-$AW164+1)*BK164*(DAY(EOMONTH(BK$15,0))),
$DH164="день_2",
$DR164/30*MAX(MIN($AX164,EOMONTH(BK$15,0))-MAX($AW164,BK$15)+1,),
$DH164="раб.день",
$DR164/30*(IFERROR(
_xlfn.LET(_xlpm.VD,
CHOOSE(
{1;2;3;4;5;6;7;8;9;10;11;12;13;14;15;16;17;18},
45658,45659,45660,45661,45662,45663,45664,45665,45711,45724,45778,45779,45785,45786,45820,45821,45965,46022),
_xlfn.LET(_xlpm.DD,
MAX(MIN($AX164,EOMONTH(BK$15,0))-MAX($AW164,BK$15),),
_xlfn.IFS(
AND(MONTH($AW164)=MONTH(BK$15),MONTH($AX164)&lt;&gt;MONTH(BK$15)),
NETWORKDAYS.INTL($AW164,$AW164+_xlpm.DD,1,_xlpm.VD),
AND(MONTH($AW164)&lt;&gt;MONTH(BK$15),MONTH($AX164)=MONTH(BK$15)),
NETWORKDAYS.INTL(($AX164)-_xlpm.DD,$AX164,1,_xlpm.VD),
AND(MONTH($AW164)&lt;MONTH(BK$15),MONTH($AX164)&gt;MONTH(BK$15)),
NETWORKDAYS.INTL((EOMONTH(BK$15-1,1))-_xlpm.DD,EOMONTH(BK$15-1,1),1,_xlpm.VD),
AND(MONTH($AW164)=MONTH(BK$15),MONTH($AX164)=MONTH(BK$15)),
NETWORKDAYS.INTL($AW164,$AX164,1,_xlpm.VD)))),0)),
$DH164="месяц",
$DR164*BK164,
$DH164="неделя",
$DR164*BK164/7*(ROUNDUP((DAY(EOMONTH(BK$15,0)))/4,0))),
0)</f>
        <v/>
      </c>
      <c r="EE164" s="125">
        <f>SUM($DS164,$DT164,$DU164,$DV164,$DW164,$DX164,$DY164,$DZ164,$EA164,$EB164,$EC164,$ED164)</f>
        <v/>
      </c>
      <c r="EF164" s="125">
        <f>IFERROR(ROUND($EE164*(1+$EP164),2),0)</f>
        <v/>
      </c>
      <c r="EG164" s="128" t="n">
        <v>1</v>
      </c>
      <c r="EH164" s="126" t="n">
        <v>0</v>
      </c>
      <c r="EI164" s="126">
        <f>ROUND(SUM($EH164:$EH164)*SUM($AB164:$AB164)*$EG164,2)</f>
        <v/>
      </c>
      <c r="EJ164" s="126">
        <f>ROUND($EI164*(1+$EP164),2)</f>
        <v/>
      </c>
      <c r="EK164" s="126" t="n">
        <v>0</v>
      </c>
      <c r="EL164" s="126">
        <f>ROUND(SUM($EK164:$EK164)*SUM($AB164:$AB164)*$EG164,2)</f>
        <v/>
      </c>
      <c r="EM164" s="126">
        <f>ROUND($EL164*(1+$EP164),2)</f>
        <v/>
      </c>
      <c r="EN164" s="126">
        <f>SUM($EE164,$EI164,$EL164)</f>
        <v/>
      </c>
      <c r="EO164" s="126">
        <f>SUM($EF164,$EJ164,$EM164)</f>
        <v/>
      </c>
      <c r="EP164" s="59" t="inlineStr">
        <is>
          <t>20%</t>
        </is>
      </c>
      <c r="EQ164" s="59" t="n"/>
      <c r="ER164" s="60">
        <f t="array" ref="ER164">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MATCH(ES164,
{"AMS";"RussOutdoor";"HD Outdoor";"Ingroup";"IQ";"Ledproduction";"LisChannel";"Logic";"Media-PPL";"NovikovTV | НовиковТВ";"SMA";"SOK";"КрокусТВ | CrocusTV | IndoorTV";"Сити";"ТЯК Москва"},
0)),"")</f>
        <v/>
      </c>
      <c r="ES164" s="60" t="n"/>
      <c r="ET164" s="60">
        <f t="array" ref="ET164">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MATCH(ES164,
{"AMS";"RussOutdoor";"HD Outdoor";"Ingroup";"IQ";"Ledproduction";"LisChannel";"Logic";"Media-PPL";"NovikovTV | НовиковТВ";"SMA";"SOK";"КрокусТВ | CrocusTV | IndoorTV";"Сити";"ТЯК Москва"},
0)),"")</f>
        <v/>
      </c>
      <c r="EU164" s="60" t="n"/>
      <c r="EV164" s="60" t="n"/>
      <c r="EX164" s="110">
        <f t="array" ref="EX164">
($AR164/30
+N("ТРАФИК ПЛОЩАДКИ"))*
(IFERROR(
_xlfn.LET(
_xlpm.GPR,
HLOOKUP($L164,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(MATCH($T164,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IF($Q164="цифровой",_xlpm.GPR/$AG164,_xlpm.GPR/60)),
0)
+N("DWELL TIME"))*
(IF($AB164=0,0,IF($AB164=1,0.3,IF($AB164=2,0.5,IF($AB164&gt;2,1))))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_xlfn.IFS($AC164="да",1.2,$AC164="нет",1)*
_xlfn.IFS($AD164="да",1.2,$AD164="нет",1)*
IF(R164="статический",1,1.2)*
$X164*
INDEX(
{1.2;1;1.2;1.2;1;1.2;1.2;1.2;1.2;1.2;1.2;1;1.2;1.2;1.2;1.2;1;1;1.2;1.2;1.2;1;1;1;1;1.2;1.2;1.2;1.2;1;1;1;1;1.2;1.2;1.2;1.2;1.2;1.2;1.2;1.2;1;1;1.2;1;1;1;1;1.5;1;1;1.5;1.5;1.2},
MATCH($Q164,_xlpm.MI,0)))&gt;{0.02;0.04;0.06;0.1;0.2;0.4;0.6;0.8;1;2;4;6})),
{0;1;2;3;4;5;6;7;8;9;10;11;12},
0)))
+N("КОЭФФИЦИЕНТ КОНТАКТА"))))*
(_xlfn.IFS($X164&lt;0.1,$X164/1000,$X164&gt;25,5.2,AND($X164&gt;=0.1,$X164&lt;=25),(($X164*2+0.1)/10)*($X164/10)))*
IFERROR((_xlfn.LET(
_xlpm.MA,
{0;0.8;0.85;0.9;0.95;1},
_xlpm.MAA,
{0;1;2;3;4;5},
INDEX(_xlpm.MA,MATCH(SUMPRODUCT(--((IF(ROUND(_xlpm.MAA,1)&gt;5,5,ROUND($AB164,1)))&gt;{0;1;2;3;4;5})),_xlpm.MAA,0)))
+N("КОЭФФИЦИЕНТ КОЛ-ВО КОНСТРУКЦИЙ")),1)*
$AB164,0))*
(IF($Q164="цифровой",$AG164/15*$AI164,1)
+N("ДЛЯ ЦИФРЫ"))</f>
        <v/>
      </c>
      <c r="EY164" s="110">
        <f>IFERROR(EX164*AY164,0)</f>
        <v/>
      </c>
      <c r="EZ164" s="131">
        <f>IFERROR(DP164/EY164*1000,0)</f>
        <v/>
      </c>
      <c r="FA164" s="112">
        <f>IFERROR(FC164/FB164,0)</f>
        <v/>
      </c>
      <c r="FB164" s="112">
        <f>IFERROR((FC164/(EY164/FF164*#REF!))*0.825,0)</f>
        <v/>
      </c>
      <c r="FC164" s="112">
        <f>IFERROR(((EX164*30/AR164)*100)/30,0)</f>
        <v/>
      </c>
      <c r="FD164" s="112">
        <f>IFERROR(EY164/G164*100%,0)</f>
        <v/>
      </c>
      <c r="FE164" s="112">
        <f>IFERROR(FD164/FC164*100%,0)</f>
        <v/>
      </c>
      <c r="FF164" s="110">
        <f>IFERROR(AR164/30*AY164,0)</f>
        <v/>
      </c>
    </row>
    <row r="165" ht="13" customHeight="1">
      <c r="A165" s="59" t="n"/>
      <c r="B165" s="60" t="n"/>
      <c r="C165" s="60" t="n"/>
      <c r="D165" s="60">
        <f t="array" ref="D165">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MATCH($E165,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65" s="60">
        <f t="array" ref="E165">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MATCH($F165,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65" s="60" t="inlineStr"/>
      <c r="G165" s="60" t="n"/>
      <c r="H165" s="60">
        <f t="array" ref="H165">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MATCH($I165,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65" s="60" t="n"/>
      <c r="J165" s="60" t="n"/>
      <c r="K165" s="60" t="n"/>
      <c r="L165" s="60" t="n"/>
      <c r="M165" s="60" t="n"/>
      <c r="N165" s="60" t="n"/>
      <c r="O165" s="60" t="n"/>
      <c r="P165" s="60">
        <f t="array" ref="P165">
_xlfn.IFS(
ISNUMBER(MATCH($Q165,{"шелфбаннер","разделитель","монетница","чековая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ISNUMBER(MATCH($Q165,{"LED/LCD","видеокулер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ISNUMBER(MATCH($Q165,{"автомобиль","машина","выставочное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ISNUMBER(MATCH($Q165,{"билборд","лифтовая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ISNUMBER(MATCH($Q165,{"навигация","подвесной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ISNUMBER(MATCH($Q165,{"движущаяся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ISNUMBER(MATCH($Q165,{"каталог","журнал"},)),
"Пресса",
$Q165="","")</f>
        <v/>
      </c>
      <c r="Q165" s="60" t="n"/>
      <c r="R165" s="60">
        <f t="array" ref="R165">
IFERROR(
_xlfn.IFS(
OR(ISNUMBER(MATCH($Q165,{"экспозиция","макет","стенд","автостенд","авто стенд","выставочное пространство","выставочные стенды","модульные выставочные стенды","3Д конструкция","3D конструкция"},)),P165="Экспонирование"),
"нестандартный",
ISNUMBER(MATCH($Q165,{"скроллер","призматрон"},)),
"динамический",
$P165="Видео",
"цифровой",
OR($P165="Пресса",$P165="Щит",$P165="POSm",$P165="Подвес",$P165="Брендирование/оклейка"),
"статический"),"")</f>
        <v/>
      </c>
      <c r="S165" s="59" t="n"/>
      <c r="T165" s="60" t="n"/>
      <c r="U165" s="60" t="n"/>
      <c r="V165" s="60">
        <f>
IF(P165="Видео",
"цифровой постер/ролик",
IF(ISNUMBER(MATCH(Q165,{"короб световой","короб световой | лайтбокс","короб световой | кристалайт","лайтбокс","лайт бокс","кристалайт","LB","lightbox"},)),
"бэклит",
IF(P165="Брендирование/оклейка",
"перфарированная пленка/самоклейка",
IF(P165="Экспонирование",
"под запрос",
IF(P165="Подвес",
"баннер/ткань",
"")))))</f>
        <v/>
      </c>
      <c r="W165" s="59" t="n"/>
      <c r="X165" s="59" t="n"/>
      <c r="Y165" s="59" t="n"/>
      <c r="Z165" s="61" t="n"/>
      <c r="AA165" s="61" t="n"/>
      <c r="AB165" s="61">
        <f>IF(BL165&gt;0,Z165,0)</f>
        <v/>
      </c>
      <c r="AC165" s="59" t="n"/>
      <c r="AD165" s="59" t="n"/>
      <c r="AE165" s="59" t="n"/>
      <c r="AF165" s="59" t="n"/>
      <c r="AG165" s="59" t="n"/>
      <c r="AH165" s="59" t="n"/>
      <c r="AI165" s="59" t="n"/>
      <c r="AJ165" s="59" t="n"/>
      <c r="AK165" s="59" t="n"/>
      <c r="AL165" s="62">
        <f>IFERROR(IF(OR(R165="статический",R165="динамический",R165="нестандартный",R165="",R165=""),"-",IF(AND(AH165="-",AI165="-"),"-",AK165*3600/AH165*AI165)),"-")</f>
        <v/>
      </c>
      <c r="AM165" s="62">
        <f>IFERROR(IF(OR(R165="статический",R165="динамический",R165="",R165="", R165="BTL",R165="нестандартный"),"-",AG165*AI165*AL165/60),"-")</f>
        <v/>
      </c>
      <c r="AN165" s="63">
        <f>IFERROR(IF(AH165="","-",AG165*AI165/AH165),"-")</f>
        <v/>
      </c>
      <c r="AO165" s="59">
        <f>IFERROR(IF(OR($R165="статический",$R165="динамический",$R165="",$R165="",$R165="BTL",$R165="нестандартный"),"-",$AL165*$AY165),"-")</f>
        <v/>
      </c>
      <c r="AP165" s="62">
        <f>IFERROR(IF(OR($R165="статический",$R165="динамический",$R165="",$R165="",$R165="BTL",$R165="нестандартный"),"-",$AM165*AY165),"-")</f>
        <v/>
      </c>
      <c r="AQ165" s="64" t="n"/>
      <c r="AR165" s="61" t="n"/>
      <c r="AS165" s="61" t="n"/>
      <c r="AT165" s="61" t="n"/>
      <c r="AU165" s="65" t="n"/>
      <c r="AV165" s="124">
        <f>IFERROR(DR165/AT165*1000,"n/a")</f>
        <v/>
      </c>
      <c r="AW165" s="67" t="n"/>
      <c r="AX165" s="67" t="n"/>
      <c r="AY165" s="43">
        <f>IFERROR(IF(OR($AW165="",$AX165=""),"",_xlfn.DAYS($AX165+1,$AW165)),"")</f>
        <v/>
      </c>
      <c r="AZ165" s="68">
        <f t="array" ref="AZ165">
_xlfn.LET(_xlpm.COEFF,
IF($AW165+$AX165=0,0,IF(MAX(MIN($AX165,EOMONTH(AZ$15,0))-MAX($AW165,AZ$15)+1,)&gt;0,1,0)),
_xlfn.IFS(
$ES165="LisChannel",
_xlpm.COEFF*
INDEX({1;1;1.2;1.2;1;1;1;1;1.2;1.2;1.2;1.2},
MATCH(MONTH(AZ$15),
{1,2,3,4,5,6,7,8,9,10,11,12})),
CONCATENATE($ES165," ",$L165)="RussOutdoor метро",
_xlpm.COEFF*
INDEX({0.8;0.9;1.1;1.1;1;1;1;1;1.1;1.1;1.1;1.1},
MATCH(MONTH(AZ$15),
{1,2,3,4,5,6,7,8,9,10,11,12})),
$ES165&lt;&gt;"LisChannel",
_xlpm.COEFF,
$ES165&lt;&gt;"RussOutdoor",
_xlpm.COEFF))</f>
        <v/>
      </c>
      <c r="BA165" s="68">
        <f t="array" ref="BA165">
_xlfn.LET(_xlpm.COEFF,
IF($AW165+$AX165=0,0,IF(MAX(MIN($AX165,EOMONTH(BA$15,0))-MAX($AW165,BA$15)+1,)&gt;0,1,0)),
_xlfn.IFS(
$ES165="LisChannel",
_xlpm.COEFF*
INDEX({1;1;1.2;1.2;1;1;1;1;1.2;1.2;1.2;1.2},
MATCH(MONTH(BA$15),
{1,2,3,4,5,6,7,8,9,10,11,12})),
CONCATENATE($ES165," ",$L165)="RussOutdoor метро",
_xlpm.COEFF*
INDEX({0.8;0.9;1.1;1.1;1;1;1;1;1.1;1.1;1.1;1.1},
MATCH(MONTH(BA$15),
{1,2,3,4,5,6,7,8,9,10,11,12})),
$ES165&lt;&gt;"LisChannel",
_xlpm.COEFF,
$ES165&lt;&gt;"RussOutdoor",
_xlpm.COEFF))</f>
        <v/>
      </c>
      <c r="BB165" s="68">
        <f t="array" ref="BB165">
_xlfn.LET(_xlpm.COEFF,
IF($AW165+$AX165=0,0,IF(MAX(MIN($AX165,EOMONTH(BB$15,0))-MAX($AW165,BB$15)+1,)&gt;0,1,0)),
_xlfn.IFS(
$ES165="LisChannel",
_xlpm.COEFF*
INDEX({1;1;1.2;1.2;1;1;1;1;1.2;1.2;1.2;1.2},
MATCH(MONTH(BB$15),
{1,2,3,4,5,6,7,8,9,10,11,12})),
CONCATENATE($ES165," ",$L165)="RussOutdoor метро",
_xlpm.COEFF*
INDEX({0.8;0.9;1.1;1.1;1;1;1;1;1.1;1.1;1.1;1.1},
MATCH(MONTH(BB$15),
{1,2,3,4,5,6,7,8,9,10,11,12})),
$ES165&lt;&gt;"LisChannel",
_xlpm.COEFF,
$ES165&lt;&gt;"RussOutdoor",
_xlpm.COEFF))</f>
        <v/>
      </c>
      <c r="BC165" s="68">
        <f t="array" ref="BC165">
_xlfn.LET(_xlpm.COEFF,
IF($AW165+$AX165=0,0,IF(MAX(MIN($AX165,EOMONTH(BC$15,0))-MAX($AW165,BC$15)+1,)&gt;0,1,0)),
_xlfn.IFS(
$ES165="LisChannel",
_xlpm.COEFF*
INDEX({1;1;1.2;1.2;1;1;1;1;1.2;1.2;1.2;1.2},
MATCH(MONTH(BC$15),
{1,2,3,4,5,6,7,8,9,10,11,12})),
CONCATENATE($ES165," ",$L165)="RussOutdoor метро",
_xlpm.COEFF*
INDEX({0.8;0.9;1.1;1.1;1;1;1;1;1.1;1.1;1.1;1.1},
MATCH(MONTH(BC$15),
{1,2,3,4,5,6,7,8,9,10,11,12})),
$ES165&lt;&gt;"LisChannel",
_xlpm.COEFF,
$ES165&lt;&gt;"RussOutdoor",
_xlpm.COEFF))</f>
        <v/>
      </c>
      <c r="BD165" s="68">
        <f t="array" ref="BD165">
_xlfn.LET(_xlpm.COEFF,
IF($AW165+$AX165=0,0,IF(MAX(MIN($AX165,EOMONTH(BD$15,0))-MAX($AW165,BD$15)+1,)&gt;0,1,0)),
_xlfn.IFS(
$ES165="LisChannel",
_xlpm.COEFF*
INDEX({1;1;1.2;1.2;1;1;1;1;1.2;1.2;1.2;1.2},
MATCH(MONTH(BD$15),
{1,2,3,4,5,6,7,8,9,10,11,12})),
CONCATENATE($ES165," ",$L165)="RussOutdoor метро",
_xlpm.COEFF*
INDEX({0.8;0.9;1.1;1.1;1;1;1;1;1.1;1.1;1.1;1.1},
MATCH(MONTH(BD$15),
{1,2,3,4,5,6,7,8,9,10,11,12})),
$ES165&lt;&gt;"LisChannel",
_xlpm.COEFF,
$ES165&lt;&gt;"RussOutdoor",
_xlpm.COEFF))</f>
        <v/>
      </c>
      <c r="BE165" s="68">
        <f t="array" ref="BE165">
_xlfn.LET(_xlpm.COEFF,
IF($AW165+$AX165=0,0,IF(MAX(MIN($AX165,EOMONTH(BE$15,0))-MAX($AW165,BE$15)+1,)&gt;0,1,0)),
_xlfn.IFS(
$ES165="LisChannel",
_xlpm.COEFF*
INDEX({1;1;1.2;1.2;1;1;1;1;1.2;1.2;1.2;1.2},
MATCH(MONTH(BE$15),
{1,2,3,4,5,6,7,8,9,10,11,12})),
CONCATENATE($ES165," ",$L165)="RussOutdoor метро",
_xlpm.COEFF*
INDEX({0.8;0.9;1.1;1.1;1;1;1;1;1.1;1.1;1.1;1.1},
MATCH(MONTH(BE$15),
{1,2,3,4,5,6,7,8,9,10,11,12})),
$ES165&lt;&gt;"LisChannel",
_xlpm.COEFF,
$ES165&lt;&gt;"RussOutdoor",
_xlpm.COEFF))</f>
        <v/>
      </c>
      <c r="BF165" s="68">
        <f t="array" ref="BF165">
_xlfn.LET(_xlpm.COEFF,
IF($AW165+$AX165=0,0,IF(MAX(MIN($AX165,EOMONTH(BF$15,0))-MAX($AW165,BF$15)+1,)&gt;0,1,0)),
_xlfn.IFS(
$ES165="LisChannel",
_xlpm.COEFF*
INDEX({1;1;1.2;1.2;1;1;1;1;1.2;1.2;1.2;1.2},
MATCH(MONTH(BF$15),
{1,2,3,4,5,6,7,8,9,10,11,12})),
CONCATENATE($ES165," ",$L165)="RussOutdoor метро",
_xlpm.COEFF*
INDEX({0.8;0.9;1.1;1.1;1;1;1;1;1.1;1.1;1.1;1.1},
MATCH(MONTH(BF$15),
{1,2,3,4,5,6,7,8,9,10,11,12})),
$ES165&lt;&gt;"LisChannel",
_xlpm.COEFF,
$ES165&lt;&gt;"RussOutdoor",
_xlpm.COEFF))</f>
        <v/>
      </c>
      <c r="BG165" s="68">
        <f t="array" ref="BG165">
_xlfn.LET(_xlpm.COEFF,
IF($AW165+$AX165=0,0,IF(MAX(MIN($AX165,EOMONTH(BG$15,0))-MAX($AW165,BG$15)+1,)&gt;0,1,0)),
_xlfn.IFS(
$ES165="LisChannel",
_xlpm.COEFF*
INDEX({1;1;1.2;1.2;1;1;1;1;1.2;1.2;1.2;1.2},
MATCH(MONTH(BG$15),
{1,2,3,4,5,6,7,8,9,10,11,12})),
CONCATENATE($ES165," ",$L165)="RussOutdoor метро",
_xlpm.COEFF*
INDEX({0.8;0.9;1.1;1.1;1;1;1;1;1.1;1.1;1.1;1.1},
MATCH(MONTH(BG$15),
{1,2,3,4,5,6,7,8,9,10,11,12})),
$ES165&lt;&gt;"LisChannel",
_xlpm.COEFF,
$ES165&lt;&gt;"RussOutdoor",
_xlpm.COEFF))</f>
        <v/>
      </c>
      <c r="BH165" s="68">
        <f t="array" ref="BH165">
_xlfn.LET(_xlpm.COEFF,
IF($AW165+$AX165=0,0,IF(MAX(MIN($AX165,EOMONTH(BH$15,0))-MAX($AW165,BH$15)+1,)&gt;0,1,0)),
_xlfn.IFS(
$ES165="LisChannel",
_xlpm.COEFF*
INDEX({1;1;1.2;1.2;1;1;1;1;1.2;1.2;1.2;1.2},
MATCH(MONTH(BH$15),
{1,2,3,4,5,6,7,8,9,10,11,12})),
CONCATENATE($ES165," ",$L165)="RussOutdoor метро",
_xlpm.COEFF*
INDEX({0.8;0.9;1.1;1.1;1;1;1;1;1.1;1.1;1.1;1.1},
MATCH(MONTH(BH$15),
{1,2,3,4,5,6,7,8,9,10,11,12})),
$ES165&lt;&gt;"LisChannel",
_xlpm.COEFF,
$ES165&lt;&gt;"RussOutdoor",
_xlpm.COEFF))</f>
        <v/>
      </c>
      <c r="BI165" s="68">
        <f t="array" ref="BI165">
_xlfn.LET(_xlpm.COEFF,
IF($AW165+$AX165=0,0,IF(MAX(MIN($AX165,EOMONTH(BI$15,0))-MAX($AW165,BI$15)+1,)&gt;0,1,0)),
_xlfn.IFS(
$ES165="LisChannel",
_xlpm.COEFF*
INDEX({1;1;1.2;1.2;1;1;1;1;1.2;1.2;1.2;1.2},
MATCH(MONTH(BI$15),
{1,2,3,4,5,6,7,8,9,10,11,12})),
CONCATENATE($ES165," ",$L165)="RussOutdoor метро",
_xlpm.COEFF*
INDEX({0.8;0.9;1.1;1.1;1;1;1;1;1.1;1.1;1.1;1.1},
MATCH(MONTH(BI$15),
{1,2,3,4,5,6,7,8,9,10,11,12})),
$ES165&lt;&gt;"LisChannel",
_xlpm.COEFF,
$ES165&lt;&gt;"RussOutdoor",
_xlpm.COEFF))</f>
        <v/>
      </c>
      <c r="BJ165" s="68">
        <f t="array" ref="BJ165">
_xlfn.LET(_xlpm.COEFF,
IF($AW165+$AX165=0,0,IF(MAX(MIN($AX165,EOMONTH(BJ$15,0))-MAX($AW165,BJ$15)+1,)&gt;0,1,0)),
_xlfn.IFS(
$ES165="LisChannel",
_xlpm.COEFF*
INDEX({1;1;1.2;1.2;1;1;1;1;1.2;1.2;1.2;1.2},
MATCH(MONTH(BJ$15),
{1,2,3,4,5,6,7,8,9,10,11,12})),
CONCATENATE($ES165," ",$L165)="RussOutdoor метро",
_xlpm.COEFF*
INDEX({0.8;0.9;1.1;1.1;1;1;1;1;1.1;1.1;1.1;1.1},
MATCH(MONTH(BJ$15),
{1,2,3,4,5,6,7,8,9,10,11,12})),
$ES165&lt;&gt;"LisChannel",
_xlpm.COEFF,
$ES165&lt;&gt;"RussOutdoor",
_xlpm.COEFF))</f>
        <v/>
      </c>
      <c r="BK165" s="68">
        <f t="array" ref="BK165">
_xlfn.LET(_xlpm.COEFF,
IF($AW165+$AX165=0,0,IF(MAX(MIN($AX165,EOMONTH(BK$15,0))-MAX($AW165,BK$15)+1,)&gt;0,1,0)),
_xlfn.IFS(
$ES165="LisChannel",
_xlpm.COEFF*
INDEX({1;1;1.2;1.2;1;1;1;1;1.2;1.2;1.2;1.2},
MATCH(MONTH(BK$15),
{1,2,3,4,5,6,7,8,9,10,11,12})),
CONCATENATE($ES165," ",$L165)="RussOutdoor метро",
_xlpm.COEFF*
INDEX({0.8;0.9;1.1;1.1;1;1;1;1;1.1;1.1;1.1;1.1},
MATCH(MONTH(BK$15),
{1,2,3,4,5,6,7,8,9,10,11,12})),
$ES165&lt;&gt;"LisChannel",
_xlpm.COEFF,
$ES165&lt;&gt;"RussOutdoor",
_xlpm.COEFF))</f>
        <v/>
      </c>
      <c r="BL165" s="62">
        <f>COUNTIFS($AZ165:$BK165,"&gt;0")</f>
        <v/>
      </c>
      <c r="BM165" s="65" t="n"/>
      <c r="BN165" s="125">
        <f>$DJ165</f>
        <v/>
      </c>
      <c r="BO165" s="63">
        <f>$DQ165</f>
        <v/>
      </c>
      <c r="BP165" s="125">
        <f>
IFERROR(
IF($BL165=0,0,
$BN165*(1-$BO165)),
0)</f>
        <v/>
      </c>
      <c r="BQ165" s="125">
        <f t="array" ref="BQ165">
IFERROR(
_xlfn.IFS(
$DH165="день_1",
$BP165*$BL165/($AX165-$AW165+1)*AZ165*(DAY(EOMONTH(AZ$15,0))),
$DH165="день_2",
$BP165/30*MAX(MIN($AX165,EOMONTH(AZ$15,0))-MAX($AW165,AZ$15)+1,),
$DH165="раб.день",
$BP165/30*(IFERROR(
_xlfn.LET(_xlpm.VD,
CHOOSE(
{1;2;3;4;5;6;7;8;9;10;11;12;13;14;15;16;17;18},
45658,45659,45660,45661,45662,45663,45664,45665,45711,45724,45778,45779,45785,45786,45820,45821,45965,46022),
_xlfn.LET(_xlpm.DD,
MAX(MIN($AX165,EOMONTH(AZ$15,0))-MAX($AW165,AZ$15),),
_xlfn.IFS(
AND(MONTH($AW165)=MONTH(AZ$15),MONTH($AX165)&lt;&gt;MONTH(AZ$15)),
NETWORKDAYS.INTL($AW165,$AW165+_xlpm.DD,1,_xlpm.VD),
AND(MONTH($AW165)&lt;&gt;MONTH(AZ$15),MONTH($AX165)=MONTH(AZ$15)),
NETWORKDAYS.INTL(($AX165)-_xlpm.DD,$AX165,1,_xlpm.VD),
AND(MONTH($AW165)&lt;MONTH(AZ$15),MONTH($AX165)&gt;MONTH(AZ$15)),
NETWORKDAYS.INTL((EOMONTH(AZ$15-1,1))-_xlpm.DD,EOMONTH(AZ$15-1,1),1,_xlpm.VD),
AND(MONTH($AW165)=MONTH(AZ$15),MONTH($AX165)=MONTH(AZ$15)),
NETWORKDAYS.INTL($AW165,$AX165,1,_xlpm.VD)))),0)),
$DH165="месяц",
$BP165*AZ165,
$DH165="неделя",
$BP165*AZ165/7*(ROUNDUP((DAY(EOMONTH(AZ$15,0)))/4,0))),
0)</f>
        <v/>
      </c>
      <c r="BR165" s="125">
        <f t="array" ref="BR165">
IFERROR(
_xlfn.IFS(
$DH165="день_1",
$BP165*$BL165/($AX165-$AW165+1)*BA165*(DAY(EOMONTH(BA$15,0))),
$DH165="день_2",
$BP165/30*MAX(MIN($AX165,EOMONTH(BA$15,0))-MAX($AW165,BA$15)+1,),
$DH165="раб.день",
$BP165/30*(IFERROR(
_xlfn.LET(_xlpm.VD,
CHOOSE(
{1;2;3;4;5;6;7;8;9;10;11;12;13;14;15;16;17;18},
45658,45659,45660,45661,45662,45663,45664,45665,45711,45724,45778,45779,45785,45786,45820,45821,45965,46022),
_xlfn.LET(_xlpm.DD,
MAX(MIN($AX165,EOMONTH(BA$15,0))-MAX($AW165,BA$15),),
_xlfn.IFS(
AND(MONTH($AW165)=MONTH(BA$15),MONTH($AX165)&lt;&gt;MONTH(BA$15)),
NETWORKDAYS.INTL($AW165,$AW165+_xlpm.DD,1,_xlpm.VD),
AND(MONTH($AW165)&lt;&gt;MONTH(BA$15),MONTH($AX165)=MONTH(BA$15)),
NETWORKDAYS.INTL(($AX165)-_xlpm.DD,$AX165,1,_xlpm.VD),
AND(MONTH($AW165)&lt;MONTH(BA$15),MONTH($AX165)&gt;MONTH(BA$15)),
NETWORKDAYS.INTL((EOMONTH(BA$15-1,1))-_xlpm.DD,EOMONTH(BA$15-1,1),1,_xlpm.VD),
AND(MONTH($AW165)=MONTH(BA$15),MONTH($AX165)=MONTH(BA$15)),
NETWORKDAYS.INTL($AW165,$AX165,1,_xlpm.VD)))),0)),
$DH165="месяц",
$BP165*BA165,
$DH165="неделя",
$BP165*BA165/7*(ROUNDUP((DAY(EOMONTH(BA$15,0)))/4,0))),
0)</f>
        <v/>
      </c>
      <c r="BS165" s="125">
        <f t="array" ref="BS165">
IFERROR(
_xlfn.IFS(
$DH165="день_1",
$BP165*$BL165/($AX165-$AW165+1)*BB165*(DAY(EOMONTH(BB$15,0))),
$DH165="день_2",
$BP165/30*MAX(MIN($AX165,EOMONTH(BB$15,0))-MAX($AW165,BB$15)+1,),
$DH165="раб.день",
$BP165/30*(IFERROR(
_xlfn.LET(_xlpm.VD,
CHOOSE(
{1;2;3;4;5;6;7;8;9;10;11;12;13;14;15;16;17;18},
45658,45659,45660,45661,45662,45663,45664,45665,45711,45724,45778,45779,45785,45786,45820,45821,45965,46022),
_xlfn.LET(_xlpm.DD,
MAX(MIN($AX165,EOMONTH(BB$15,0))-MAX($AW165,BB$15),),
_xlfn.IFS(
AND(MONTH($AW165)=MONTH(BB$15),MONTH($AX165)&lt;&gt;MONTH(BB$15)),
NETWORKDAYS.INTL($AW165,$AW165+_xlpm.DD,1,_xlpm.VD),
AND(MONTH($AW165)&lt;&gt;MONTH(BB$15),MONTH($AX165)=MONTH(BB$15)),
NETWORKDAYS.INTL(($AX165)-_xlpm.DD,$AX165,1,_xlpm.VD),
AND(MONTH($AW165)&lt;MONTH(BB$15),MONTH($AX165)&gt;MONTH(BB$15)),
NETWORKDAYS.INTL((EOMONTH(BB$15-1,1))-_xlpm.DD,EOMONTH(BB$15-1,1),1,_xlpm.VD),
AND(MONTH($AW165)=MONTH(BB$15),MONTH($AX165)=MONTH(BB$15)),
NETWORKDAYS.INTL($AW165,$AX165,1,_xlpm.VD)))),0)),
$DH165="месяц",
$BP165*BB165,
$DH165="неделя",
$BP165*BB165/7*(ROUNDUP((DAY(EOMONTH(BB$15,0)))/4,0))),
0)</f>
        <v/>
      </c>
      <c r="BT165" s="125">
        <f t="array" ref="BT165">
IFERROR(
_xlfn.IFS(
$DH165="день_1",
$BP165*$BL165/($AX165-$AW165+1)*BC165*(DAY(EOMONTH(BC$15,0))),
$DH165="день_2",
$BP165/30*MAX(MIN($AX165,EOMONTH(BC$15,0))-MAX($AW165,BC$15)+1,),
$DH165="раб.день",
$BP165/30*(IFERROR(
_xlfn.LET(_xlpm.VD,
CHOOSE(
{1;2;3;4;5;6;7;8;9;10;11;12;13;14;15;16;17;18},
45658,45659,45660,45661,45662,45663,45664,45665,45711,45724,45778,45779,45785,45786,45820,45821,45965,46022),
_xlfn.LET(_xlpm.DD,
MAX(MIN($AX165,EOMONTH(BC$15,0))-MAX($AW165,BC$15),),
_xlfn.IFS(
AND(MONTH($AW165)=MONTH(BC$15),MONTH($AX165)&lt;&gt;MONTH(BC$15)),
NETWORKDAYS.INTL($AW165,$AW165+_xlpm.DD,1,_xlpm.VD),
AND(MONTH($AW165)&lt;&gt;MONTH(BC$15),MONTH($AX165)=MONTH(BC$15)),
NETWORKDAYS.INTL(($AX165)-_xlpm.DD,$AX165,1,_xlpm.VD),
AND(MONTH($AW165)&lt;MONTH(BC$15),MONTH($AX165)&gt;MONTH(BC$15)),
NETWORKDAYS.INTL((EOMONTH(BC$15-1,1))-_xlpm.DD,EOMONTH(BC$15-1,1),1,_xlpm.VD),
AND(MONTH($AW165)=MONTH(BC$15),MONTH($AX165)=MONTH(BC$15)),
NETWORKDAYS.INTL($AW165,$AX165,1,_xlpm.VD)))),0)),
$DH165="месяц",
$BP165*BC165,
$DH165="неделя",
$BP165*BC165/7*(ROUNDUP((DAY(EOMONTH(BC$15,0)))/4,0))),
0)</f>
        <v/>
      </c>
      <c r="BU165" s="125">
        <f t="array" ref="BU165">
IFERROR(
_xlfn.IFS(
$DH165="день_1",
$BP165*$BL165/($AX165-$AW165+1)*BD165*(DAY(EOMONTH(BD$15,0))),
$DH165="день_2",
$BP165/30*MAX(MIN($AX165,EOMONTH(BD$15,0))-MAX($AW165,BD$15)+1,),
$DH165="раб.день",
$BP165/30*(IFERROR(
_xlfn.LET(_xlpm.VD,
CHOOSE(
{1;2;3;4;5;6;7;8;9;10;11;12;13;14;15;16;17;18},
45658,45659,45660,45661,45662,45663,45664,45665,45711,45724,45778,45779,45785,45786,45820,45821,45965,46022),
_xlfn.LET(_xlpm.DD,
MAX(MIN($AX165,EOMONTH(BD$15,0))-MAX($AW165,BD$15),),
_xlfn.IFS(
AND(MONTH($AW165)=MONTH(BD$15),MONTH($AX165)&lt;&gt;MONTH(BD$15)),
NETWORKDAYS.INTL($AW165,$AW165+_xlpm.DD,1,_xlpm.VD),
AND(MONTH($AW165)&lt;&gt;MONTH(BD$15),MONTH($AX165)=MONTH(BD$15)),
NETWORKDAYS.INTL(($AX165)-_xlpm.DD,$AX165,1,_xlpm.VD),
AND(MONTH($AW165)&lt;MONTH(BD$15),MONTH($AX165)&gt;MONTH(BD$15)),
NETWORKDAYS.INTL((EOMONTH(BD$15-1,1))-_xlpm.DD,EOMONTH(BD$15-1,1),1,_xlpm.VD),
AND(MONTH($AW165)=MONTH(BD$15),MONTH($AX165)=MONTH(BD$15)),
NETWORKDAYS.INTL($AW165,$AX165,1,_xlpm.VD)))),0)),
$DH165="месяц",
$BP165*BD165,
$DH165="неделя",
$BP165*BD165/7*(ROUNDUP((DAY(EOMONTH(BD$15,0)))/4,0))),
0)</f>
        <v/>
      </c>
      <c r="BV165" s="125">
        <f t="array" ref="BV165">
IFERROR(
_xlfn.IFS(
$DH165="день_1",
$BP165*$BL165/($AX165-$AW165+1)*BE165*(DAY(EOMONTH(BE$15,0))),
$DH165="день_2",
$BP165/30*MAX(MIN($AX165,EOMONTH(BE$15,0))-MAX($AW165,BE$15)+1,),
$DH165="раб.день",
$BP165/30*(IFERROR(
_xlfn.LET(_xlpm.VD,
CHOOSE(
{1;2;3;4;5;6;7;8;9;10;11;12;13;14;15;16;17;18},
45658,45659,45660,45661,45662,45663,45664,45665,45711,45724,45778,45779,45785,45786,45820,45821,45965,46022),
_xlfn.LET(_xlpm.DD,
MAX(MIN($AX165,EOMONTH(BE$15,0))-MAX($AW165,BE$15),),
_xlfn.IFS(
AND(MONTH($AW165)=MONTH(BE$15),MONTH($AX165)&lt;&gt;MONTH(BE$15)),
NETWORKDAYS.INTL($AW165,$AW165+_xlpm.DD,1,_xlpm.VD),
AND(MONTH($AW165)&lt;&gt;MONTH(BE$15),MONTH($AX165)=MONTH(BE$15)),
NETWORKDAYS.INTL(($AX165)-_xlpm.DD,$AX165,1,_xlpm.VD),
AND(MONTH($AW165)&lt;MONTH(BE$15),MONTH($AX165)&gt;MONTH(BE$15)),
NETWORKDAYS.INTL((EOMONTH(BE$15-1,1))-_xlpm.DD,EOMONTH(BE$15-1,1),1,_xlpm.VD),
AND(MONTH($AW165)=MONTH(BE$15),MONTH($AX165)=MONTH(BE$15)),
NETWORKDAYS.INTL($AW165,$AX165,1,_xlpm.VD)))),0)),
$DH165="месяц",
$BP165*BE165,
$DH165="неделя",
$BP165*BE165/7*(ROUNDUP((DAY(EOMONTH(BE$15,0)))/4,0))),
0)</f>
        <v/>
      </c>
      <c r="BW165" s="125">
        <f t="array" ref="BW165">
IFERROR(
_xlfn.IFS(
$DH165="день_1",
$BP165*$BL165/($AX165-$AW165+1)*BF165*(DAY(EOMONTH(BF$15,0))),
$DH165="день_2",
$BP165/30*MAX(MIN($AX165,EOMONTH(BF$15,0))-MAX($AW165,BF$15)+1,),
$DH165="раб.день",
$BP165/30*(IFERROR(
_xlfn.LET(_xlpm.VD,
CHOOSE(
{1;2;3;4;5;6;7;8;9;10;11;12;13;14;15;16;17;18},
45658,45659,45660,45661,45662,45663,45664,45665,45711,45724,45778,45779,45785,45786,45820,45821,45965,46022),
_xlfn.LET(_xlpm.DD,
MAX(MIN($AX165,EOMONTH(BF$15,0))-MAX($AW165,BF$15),),
_xlfn.IFS(
AND(MONTH($AW165)=MONTH(BF$15),MONTH($AX165)&lt;&gt;MONTH(BF$15)),
NETWORKDAYS.INTL($AW165,$AW165+_xlpm.DD,1,_xlpm.VD),
AND(MONTH($AW165)&lt;&gt;MONTH(BF$15),MONTH($AX165)=MONTH(BF$15)),
NETWORKDAYS.INTL(($AX165)-_xlpm.DD,$AX165,1,_xlpm.VD),
AND(MONTH($AW165)&lt;MONTH(BF$15),MONTH($AX165)&gt;MONTH(BF$15)),
NETWORKDAYS.INTL((EOMONTH(BF$15-1,1))-_xlpm.DD,EOMONTH(BF$15-1,1),1,_xlpm.VD),
AND(MONTH($AW165)=MONTH(BF$15),MONTH($AX165)=MONTH(BF$15)),
NETWORKDAYS.INTL($AW165,$AX165,1,_xlpm.VD)))),0)),
$DH165="месяц",
$BP165*BF165,
$DH165="неделя",
$BP165*BF165/7*(ROUNDUP((DAY(EOMONTH(BF$15,0)))/4,0))),
0)</f>
        <v/>
      </c>
      <c r="BX165" s="125">
        <f t="array" ref="BX165">
IFERROR(
_xlfn.IFS(
$DH165="день_1",
$BP165*$BL165/($AX165-$AW165+1)*BG165*(DAY(EOMONTH(BG$15,0))),
$DH165="день_2",
$BP165/30*MAX(MIN($AX165,EOMONTH(BG$15,0))-MAX($AW165,BG$15)+1,),
$DH165="раб.день",
$BP165/30*(IFERROR(
_xlfn.LET(_xlpm.VD,
CHOOSE(
{1;2;3;4;5;6;7;8;9;10;11;12;13;14;15;16;17;18},
45658,45659,45660,45661,45662,45663,45664,45665,45711,45724,45778,45779,45785,45786,45820,45821,45965,46022),
_xlfn.LET(_xlpm.DD,
MAX(MIN($AX165,EOMONTH(BG$15,0))-MAX($AW165,BG$15),),
_xlfn.IFS(
AND(MONTH($AW165)=MONTH(BG$15),MONTH($AX165)&lt;&gt;MONTH(BG$15)),
NETWORKDAYS.INTL($AW165,$AW165+_xlpm.DD,1,_xlpm.VD),
AND(MONTH($AW165)&lt;&gt;MONTH(BG$15),MONTH($AX165)=MONTH(BG$15)),
NETWORKDAYS.INTL(($AX165)-_xlpm.DD,$AX165,1,_xlpm.VD),
AND(MONTH($AW165)&lt;MONTH(BG$15),MONTH($AX165)&gt;MONTH(BG$15)),
NETWORKDAYS.INTL((EOMONTH(BG$15-1,1))-_xlpm.DD,EOMONTH(BG$15-1,1),1,_xlpm.VD),
AND(MONTH($AW165)=MONTH(BG$15),MONTH($AX165)=MONTH(BG$15)),
NETWORKDAYS.INTL($AW165,$AX165,1,_xlpm.VD)))),0)),
$DH165="месяц",
$BP165*BG165,
$DH165="неделя",
$BP165*BG165/7*(ROUNDUP((DAY(EOMONTH(BG$15,0)))/4,0))),
0)</f>
        <v/>
      </c>
      <c r="BY165" s="125">
        <f t="array" ref="BY165">
IFERROR(
_xlfn.IFS(
$DH165="день_1",
$BP165*$BL165/($AX165-$AW165+1)*BH165*(DAY(EOMONTH(BH$15,0))),
$DH165="день_2",
$BP165/30*MAX(MIN($AX165,EOMONTH(BH$15,0))-MAX($AW165,BH$15)+1,),
$DH165="раб.день",
$BP165/30*(IFERROR(
_xlfn.LET(_xlpm.VD,
CHOOSE(
{1;2;3;4;5;6;7;8;9;10;11;12;13;14;15;16;17;18},
45658,45659,45660,45661,45662,45663,45664,45665,45711,45724,45778,45779,45785,45786,45820,45821,45965,46022),
_xlfn.LET(_xlpm.DD,
MAX(MIN($AX165,EOMONTH(BH$15,0))-MAX($AW165,BH$15),),
_xlfn.IFS(
AND(MONTH($AW165)=MONTH(BH$15),MONTH($AX165)&lt;&gt;MONTH(BH$15)),
NETWORKDAYS.INTL($AW165,$AW165+_xlpm.DD,1,_xlpm.VD),
AND(MONTH($AW165)&lt;&gt;MONTH(BH$15),MONTH($AX165)=MONTH(BH$15)),
NETWORKDAYS.INTL(($AX165)-_xlpm.DD,$AX165,1,_xlpm.VD),
AND(MONTH($AW165)&lt;MONTH(BH$15),MONTH($AX165)&gt;MONTH(BH$15)),
NETWORKDAYS.INTL((EOMONTH(BH$15-1,1))-_xlpm.DD,EOMONTH(BH$15-1,1),1,_xlpm.VD),
AND(MONTH($AW165)=MONTH(BH$15),MONTH($AX165)=MONTH(BH$15)),
NETWORKDAYS.INTL($AW165,$AX165,1,_xlpm.VD)))),0)),
$DH165="месяц",
$BP165*BH165,
$DH165="неделя",
$BP165*BH165/7*(ROUNDUP((DAY(EOMONTH(BH$15,0)))/4,0))),
0)</f>
        <v/>
      </c>
      <c r="BZ165" s="125">
        <f t="array" ref="BZ165">
IFERROR(
_xlfn.IFS(
$DH165="день_1",
$BP165*$BL165/($AX165-$AW165+1)*BI165*(DAY(EOMONTH(BI$15,0))),
$DH165="день_2",
$BP165/30*MAX(MIN($AX165,EOMONTH(BI$15,0))-MAX($AW165,BI$15)+1,),
$DH165="раб.день",
$BP165/30*(IFERROR(
_xlfn.LET(_xlpm.VD,
CHOOSE(
{1;2;3;4;5;6;7;8;9;10;11;12;13;14;15;16;17;18},
45658,45659,45660,45661,45662,45663,45664,45665,45711,45724,45778,45779,45785,45786,45820,45821,45965,46022),
_xlfn.LET(_xlpm.DD,
MAX(MIN($AX165,EOMONTH(BI$15,0))-MAX($AW165,BI$15),),
_xlfn.IFS(
AND(MONTH($AW165)=MONTH(BI$15),MONTH($AX165)&lt;&gt;MONTH(BI$15)),
NETWORKDAYS.INTL($AW165,$AW165+_xlpm.DD,1,_xlpm.VD),
AND(MONTH($AW165)&lt;&gt;MONTH(BI$15),MONTH($AX165)=MONTH(BI$15)),
NETWORKDAYS.INTL(($AX165)-_xlpm.DD,$AX165,1,_xlpm.VD),
AND(MONTH($AW165)&lt;MONTH(BI$15),MONTH($AX165)&gt;MONTH(BI$15)),
NETWORKDAYS.INTL((EOMONTH(BI$15-1,1))-_xlpm.DD,EOMONTH(BI$15-1,1),1,_xlpm.VD),
AND(MONTH($AW165)=MONTH(BI$15),MONTH($AX165)=MONTH(BI$15)),
NETWORKDAYS.INTL($AW165,$AX165,1,_xlpm.VD)))),0)),
$DH165="месяц",
$BP165*BI165,
$DH165="неделя",
$BP165*BI165/7*(ROUNDUP((DAY(EOMONTH(BI$15,0)))/4,0))),
0)</f>
        <v/>
      </c>
      <c r="CA165" s="125">
        <f t="array" ref="CA165">
IFERROR(
_xlfn.IFS(
$DH165="день_1",
$BP165*$BL165/($AX165-$AW165+1)*BJ165*(DAY(EOMONTH(BJ$15,0))),
$DH165="день_2",
$BP165/30*MAX(MIN($AX165,EOMONTH(BJ$15,0))-MAX($AW165,BJ$15)+1,),
$DH165="раб.день",
$BP165/30*(IFERROR(
_xlfn.LET(_xlpm.VD,
CHOOSE(
{1;2;3;4;5;6;7;8;9;10;11;12;13;14;15;16;17;18},
45658,45659,45660,45661,45662,45663,45664,45665,45711,45724,45778,45779,45785,45786,45820,45821,45965,46022),
_xlfn.LET(_xlpm.DD,
MAX(MIN($AX165,EOMONTH(BJ$15,0))-MAX($AW165,BJ$15),),
_xlfn.IFS(
AND(MONTH($AW165)=MONTH(BJ$15),MONTH($AX165)&lt;&gt;MONTH(BJ$15)),
NETWORKDAYS.INTL($AW165,$AW165+_xlpm.DD,1,_xlpm.VD),
AND(MONTH($AW165)&lt;&gt;MONTH(BJ$15),MONTH($AX165)=MONTH(BJ$15)),
NETWORKDAYS.INTL(($AX165)-_xlpm.DD,$AX165,1,_xlpm.VD),
AND(MONTH($AW165)&lt;MONTH(BJ$15),MONTH($AX165)&gt;MONTH(BJ$15)),
NETWORKDAYS.INTL((EOMONTH(BJ$15-1,1))-_xlpm.DD,EOMONTH(BJ$15-1,1),1,_xlpm.VD),
AND(MONTH($AW165)=MONTH(BJ$15),MONTH($AX165)=MONTH(BJ$15)),
NETWORKDAYS.INTL($AW165,$AX165,1,_xlpm.VD)))),0)),
$DH165="месяц",
$BP165*BJ165,
$DH165="неделя",
$BP165*BJ165/7*(ROUNDUP((DAY(EOMONTH(BJ$15,0)))/4,0))),
0)</f>
        <v/>
      </c>
      <c r="CB165" s="125">
        <f t="array" ref="CB165">
IFERROR(
_xlfn.IFS(
$DH165="день_1",
$BP165*$BL165/($AX165-$AW165+1)*BK165*(DAY(EOMONTH(BK$15,0))),
$DH165="день_2",
$BP165/30*MAX(MIN($AX165,EOMONTH(BK$15,0))-MAX($AW165,BK$15)+1,),
$DH165="раб.день",
$BP165/30*(IFERROR(
_xlfn.LET(_xlpm.VD,
CHOOSE(
{1;2;3;4;5;6;7;8;9;10;11;12;13;14;15;16;17;18},
45658,45659,45660,45661,45662,45663,45664,45665,45711,45724,45778,45779,45785,45786,45820,45821,45965,46022),
_xlfn.LET(_xlpm.DD,
MAX(MIN($AX165,EOMONTH(BK$15,0))-MAX($AW165,BK$15),),
_xlfn.IFS(
AND(MONTH($AW165)=MONTH(BK$15),MONTH($AX165)&lt;&gt;MONTH(BK$15)),
NETWORKDAYS.INTL($AW165,$AW165+_xlpm.DD,1,_xlpm.VD),
AND(MONTH($AW165)&lt;&gt;MONTH(BK$15),MONTH($AX165)=MONTH(BK$15)),
NETWORKDAYS.INTL(($AX165)-_xlpm.DD,$AX165,1,_xlpm.VD),
AND(MONTH($AW165)&lt;MONTH(BK$15),MONTH($AX165)&gt;MONTH(BK$15)),
NETWORKDAYS.INTL((EOMONTH(BK$15-1,1))-_xlpm.DD,EOMONTH(BK$15-1,1),1,_xlpm.VD),
AND(MONTH($AW165)=MONTH(BK$15),MONTH($AX165)=MONTH(BK$15)),
NETWORKDAYS.INTL($AW165,$AX165,1,_xlpm.VD)))),0)),
$DH165="месяц",
$BP165*BK165,
$DH165="неделя",
$BP165*BK165/7*(ROUNDUP((DAY(EOMONTH(BK$15,0)))/4,0))),
0)</f>
        <v/>
      </c>
      <c r="CC165" s="125">
        <f>SUM($BQ165:$CB165)</f>
        <v/>
      </c>
      <c r="CD165" s="126">
        <f>SUM($EH165:$EH165)</f>
        <v/>
      </c>
      <c r="CE165" s="126">
        <f>$CD165*$AB165</f>
        <v/>
      </c>
      <c r="CF165" s="126">
        <f>SUM($EK165:$EK165)</f>
        <v/>
      </c>
      <c r="CG165" s="126">
        <f>$CF165*$AB165</f>
        <v/>
      </c>
      <c r="CH165" s="126">
        <f>SUM($CC165,$CE165,$CG165)</f>
        <v/>
      </c>
      <c r="CI165" s="126">
        <f>$CH165*(1+$CM165)</f>
        <v/>
      </c>
      <c r="CJ165" s="127" t="n">
        <v>0</v>
      </c>
      <c r="CK165" s="126">
        <f>SUM($CH165:$CH165)*(1+$CJ165)</f>
        <v/>
      </c>
      <c r="CL165" s="126">
        <f>SUM($CH165:$CH165)*(1+$CM165)</f>
        <v/>
      </c>
      <c r="CM165" s="59" t="inlineStr">
        <is>
          <t>20%</t>
        </is>
      </c>
      <c r="CN165" s="59" t="n"/>
      <c r="CO165" s="72" t="n"/>
      <c r="CP165" s="59" t="n"/>
      <c r="CQ165" s="73" t="n"/>
      <c r="CR165" s="73" t="n"/>
      <c r="CS165" s="73" t="n"/>
      <c r="CT165" s="72" t="n"/>
      <c r="CU165" s="79" t="inlineStr">
        <is>
          <t> </t>
        </is>
      </c>
      <c r="CV165" s="60" t="n"/>
      <c r="CW165" s="60" t="n"/>
      <c r="CX165" s="60" t="n"/>
      <c r="CY165" s="127">
        <f>IFERROR(($CC165-$EE165)/($EE165/(1-$DQ165)),0)</f>
        <v/>
      </c>
      <c r="CZ165" s="127">
        <f>IFERROR(1-$EI165/($CE165),0)</f>
        <v/>
      </c>
      <c r="DA165" s="127">
        <f>IFERROR(1-$EL165/($CG165),0)</f>
        <v/>
      </c>
      <c r="DB165" s="126">
        <f>ROUND(IFERROR(($CI165/(1+$CM165)-$EN165),0),2)</f>
        <v/>
      </c>
      <c r="DC165" s="128" t="n"/>
      <c r="DD165" s="125" t="n"/>
      <c r="DE165" s="75" t="n">
        <v>0</v>
      </c>
      <c r="DF165" s="128" t="n"/>
      <c r="DG165" s="125">
        <f>IF($DC165=0,0,$DD165*($DC165*100%-$DE165*$DF165))*SUM($AB165:$AB165)</f>
        <v/>
      </c>
      <c r="DH165" s="129" t="inlineStr">
        <is>
          <t>месяц</t>
        </is>
      </c>
      <c r="DI165" s="130">
        <f t="array" ref="DI165">IFERROR(
IF($ES165="LisChannel",
(ROUND(((INDEX({174.625;153.888888888889;130.972222222222},MATCH($AI165,{2;3;4}),0))*$AG165*$AI165),2)),0),0)</f>
        <v/>
      </c>
      <c r="DJ165" s="130">
        <f>
_xlfn.LET(_xlpm.X,
IFERROR(
IF($ES165="НовиковТВ",
(_xlfn.LET(_xlpm.NTV,
_xlfn.LET(_xlpm.MIN,350000,
IF(SUMIFS($DI:$DI,$ES:$ES,"НовиковТВ")&lt;=_xlpm.MIN,
(SUMIFS($DI:$DI,$ES:$ES,"НовиковТВ")/(COUNTIFS($ES:$ES,"НовиковТВ")))*_xlpm.MIN/SUMIFS($DI:$DI,$ES:$ES,"НовиковТВ"),
DI165)),
_xlpm.NTV+$DG165/(1-(1-(_xlpm.NTV)*(1-$DL165)*(1-$DM165)*(1-$DN165)*(1-$DO165)*(1-$DP165)/_xlpm.NTV))))/(1+$EP165),
$DI165+$DG165/(1-(1-($DI165)*(1-$DL165)*(1-$DM165)*(1-$DN165)*(1-$DO165)*(1-$DP165)/$DI165))),
0),
_xlpm.X*(1+$CM165)*(1+$CW165)-_xlpm.X*(1+$CM165)+_xlpm.X)</f>
        <v/>
      </c>
      <c r="DK165" s="125" t="inlineStr">
        <is>
          <t>послед.</t>
        </is>
      </c>
      <c r="DL165" s="63" t="n">
        <v>0</v>
      </c>
      <c r="DM165" s="63" t="n">
        <v>0</v>
      </c>
      <c r="DN165" s="63" t="n">
        <v>0</v>
      </c>
      <c r="DO165" s="63" t="n">
        <v>0</v>
      </c>
      <c r="DP165" s="63" t="n">
        <v>0</v>
      </c>
      <c r="DQ165" s="63">
        <f t="array" ref="DQ165">IFERROR(_xlfn.IFS(
$DK165="послед.",1-(1-$DL165)*(1-$DM165)*(1-$DN165)*(1-$DO165)*(1-$DP165),
$DK165="сумм.",$DL165+$DM165+$DN165+$DO165+$DP165),
0)</f>
        <v/>
      </c>
      <c r="DR165" s="125">
        <f t="array" ref="DR165">
IFERROR(
_xlfn.IFS(
$BL165=0,
0,
$BL165&gt;0,
_xlfn.IFS($DK165="послед.",
$DJ165*(1-$DL165)*(1-$DM165)*(1-$DN165)*(1-$DO165)*(1-$DP165),
$DK165="сумм.",
$DJ165*(1-($DL165+$DM165+$DN165+$DO165+$DP165)))),0)</f>
        <v/>
      </c>
      <c r="DS165" s="125">
        <f t="array" ref="DS165">
IFERROR(_xlfn.IFS(
$DH165="день_1",
$DR165*$BL165/($AX165-$AW165+1)*AZ165*(DAY(EOMONTH(AZ$15,0))),
$DH165="день_2",
$DR165/30*MAX(MIN($AX165,EOMONTH(AZ$15,0))-MAX($AW165,AZ$15)+1,),
$DH165="раб.день",
$DR165/30*(IFERROR(
_xlfn.LET(_xlpm.VD,
CHOOSE(
{1;2;3;4;5;6;7;8;9;10;11;12;13;14;15;16;17;18},
45658,45659,45660,45661,45662,45663,45664,45665,45711,45724,45778,45779,45785,45786,45820,45821,45965,46022),
_xlfn.LET(_xlpm.DD,
MAX(MIN($AX165,EOMONTH(AZ$15,0))-MAX($AW165,AZ$15),),
_xlfn.IFS(
AND(MONTH($AW165)=MONTH(AZ$15),MONTH($AX165)&lt;&gt;MONTH(AZ$15)),
NETWORKDAYS.INTL($AW165,$AW165+_xlpm.DD,1,_xlpm.VD),
AND(MONTH($AW165)&lt;&gt;MONTH(AZ$15),MONTH($AX165)=MONTH(AZ$15)),
NETWORKDAYS.INTL(($AX165)-_xlpm.DD,$AX165,1,_xlpm.VD),
AND(MONTH($AW165)&lt;MONTH(AZ$15),MONTH($AX165)&gt;MONTH(AZ$15)),
NETWORKDAYS.INTL((EOMONTH(AZ$15-1,1))-_xlpm.DD,EOMONTH(AZ$15-1,1),1,_xlpm.VD),
AND(MONTH($AW165)=MONTH(AZ$15),MONTH($AX165)=MONTH(AZ$15)),
NETWORKDAYS.INTL($AW165,$AX165,1,_xlpm.VD)))),0)),
$DH165="месяц",
$DR165*AZ165,
$DH165="неделя",
$DR165*AZ165/7*(ROUNDUP((DAY(EOMONTH(AZ$15,0)))/4,0))),
0)</f>
        <v/>
      </c>
      <c r="DT165" s="125">
        <f t="array" ref="DT165">
IFERROR(_xlfn.IFS(
$DH165="день_1",
$DR165*$BL165/($AX165-$AW165+1)*BA165*(DAY(EOMONTH(BA$15,0))),
$DH165="день_2",
$DR165/30*MAX(MIN($AX165,EOMONTH(BA$15,0))-MAX($AW165,BA$15)+1,),
$DH165="раб.день",
$DR165/30*(IFERROR(
_xlfn.LET(_xlpm.VD,
CHOOSE(
{1;2;3;4;5;6;7;8;9;10;11;12;13;14;15;16;17;18},
45658,45659,45660,45661,45662,45663,45664,45665,45711,45724,45778,45779,45785,45786,45820,45821,45965,46022),
_xlfn.LET(_xlpm.DD,
MAX(MIN($AX165,EOMONTH(BA$15,0))-MAX($AW165,BA$15),),
_xlfn.IFS(
AND(MONTH($AW165)=MONTH(BA$15),MONTH($AX165)&lt;&gt;MONTH(BA$15)),
NETWORKDAYS.INTL($AW165,$AW165+_xlpm.DD,1,_xlpm.VD),
AND(MONTH($AW165)&lt;&gt;MONTH(BA$15),MONTH($AX165)=MONTH(BA$15)),
NETWORKDAYS.INTL(($AX165)-_xlpm.DD,$AX165,1,_xlpm.VD),
AND(MONTH($AW165)&lt;MONTH(BA$15),MONTH($AX165)&gt;MONTH(BA$15)),
NETWORKDAYS.INTL((EOMONTH(BA$15-1,1))-_xlpm.DD,EOMONTH(BA$15-1,1),1,_xlpm.VD),
AND(MONTH($AW165)=MONTH(BA$15),MONTH($AX165)=MONTH(BA$15)),
NETWORKDAYS.INTL($AW165,$AX165,1,_xlpm.VD)))),0)),
$DH165="месяц",
$DR165*BA165,
$DH165="неделя",
$DR165*BA165/7*(ROUNDUP((DAY(EOMONTH(BA$15,0)))/4,0))),
0)</f>
        <v/>
      </c>
      <c r="DU165" s="125">
        <f t="array" ref="DU165">
IFERROR(_xlfn.IFS(
$DH165="день_1",
$DR165*$BL165/($AX165-$AW165+1)*BB165*(DAY(EOMONTH(BB$15,0))),
$DH165="день_2",
$DR165/30*MAX(MIN($AX165,EOMONTH(BB$15,0))-MAX($AW165,BB$15)+1,),
$DH165="раб.день",
$DR165/30*(IFERROR(
_xlfn.LET(_xlpm.VD,
CHOOSE(
{1;2;3;4;5;6;7;8;9;10;11;12;13;14;15;16;17;18},
45658,45659,45660,45661,45662,45663,45664,45665,45711,45724,45778,45779,45785,45786,45820,45821,45965,46022),
_xlfn.LET(_xlpm.DD,
MAX(MIN($AX165,EOMONTH(BB$15,0))-MAX($AW165,BB$15),),
_xlfn.IFS(
AND(MONTH($AW165)=MONTH(BB$15),MONTH($AX165)&lt;&gt;MONTH(BB$15)),
NETWORKDAYS.INTL($AW165,$AW165+_xlpm.DD,1,_xlpm.VD),
AND(MONTH($AW165)&lt;&gt;MONTH(BB$15),MONTH($AX165)=MONTH(BB$15)),
NETWORKDAYS.INTL(($AX165)-_xlpm.DD,$AX165,1,_xlpm.VD),
AND(MONTH($AW165)&lt;MONTH(BB$15),MONTH($AX165)&gt;MONTH(BB$15)),
NETWORKDAYS.INTL((EOMONTH(BB$15-1,1))-_xlpm.DD,EOMONTH(BB$15-1,1),1,_xlpm.VD),
AND(MONTH($AW165)=MONTH(BB$15),MONTH($AX165)=MONTH(BB$15)),
NETWORKDAYS.INTL($AW165,$AX165,1,_xlpm.VD)))),0)),
$DH165="месяц",
$DR165*BB165,
$DH165="неделя",
$DR165*BB165/7*(ROUNDUP((DAY(EOMONTH(BB$15,0)))/4,0))),
0)</f>
        <v/>
      </c>
      <c r="DV165" s="125">
        <f t="array" ref="DV165">
IFERROR(_xlfn.IFS(
$DH165="день_1",
$DR165*$BL165/($AX165-$AW165+1)*BC165*(DAY(EOMONTH(BC$15,0))),
$DH165="день_2",
$DR165/30*MAX(MIN($AX165,EOMONTH(BC$15,0))-MAX($AW165,BC$15)+1,),
$DH165="раб.день",
$DR165/30*(IFERROR(
_xlfn.LET(_xlpm.VD,
CHOOSE(
{1;2;3;4;5;6;7;8;9;10;11;12;13;14;15;16;17;18},
45658,45659,45660,45661,45662,45663,45664,45665,45711,45724,45778,45779,45785,45786,45820,45821,45965,46022),
_xlfn.LET(_xlpm.DD,
MAX(MIN($AX165,EOMONTH(BC$15,0))-MAX($AW165,BC$15),),
_xlfn.IFS(
AND(MONTH($AW165)=MONTH(BC$15),MONTH($AX165)&lt;&gt;MONTH(BC$15)),
NETWORKDAYS.INTL($AW165,$AW165+_xlpm.DD,1,_xlpm.VD),
AND(MONTH($AW165)&lt;&gt;MONTH(BC$15),MONTH($AX165)=MONTH(BC$15)),
NETWORKDAYS.INTL(($AX165)-_xlpm.DD,$AX165,1,_xlpm.VD),
AND(MONTH($AW165)&lt;MONTH(BC$15),MONTH($AX165)&gt;MONTH(BC$15)),
NETWORKDAYS.INTL((EOMONTH(BC$15-1,1))-_xlpm.DD,EOMONTH(BC$15-1,1),1,_xlpm.VD),
AND(MONTH($AW165)=MONTH(BC$15),MONTH($AX165)=MONTH(BC$15)),
NETWORKDAYS.INTL($AW165,$AX165,1,_xlpm.VD)))),0)),
$DH165="месяц",
$DR165*BC165,
$DH165="неделя",
$DR165*BC165/7*(ROUNDUP((DAY(EOMONTH(BC$15,0)))/4,0))),
0)</f>
        <v/>
      </c>
      <c r="DW165" s="125">
        <f t="array" ref="DW165">
IFERROR(_xlfn.IFS(
$DH165="день_1",
$DR165*$BL165/($AX165-$AW165+1)*BD165*(DAY(EOMONTH(BD$15,0))),
$DH165="день_2",
$DR165/30*MAX(MIN($AX165,EOMONTH(BD$15,0))-MAX($AW165,BD$15)+1,),
$DH165="раб.день",
$DR165/30*(IFERROR(
_xlfn.LET(_xlpm.VD,
CHOOSE(
{1;2;3;4;5;6;7;8;9;10;11;12;13;14;15;16;17;18},
45658,45659,45660,45661,45662,45663,45664,45665,45711,45724,45778,45779,45785,45786,45820,45821,45965,46022),
_xlfn.LET(_xlpm.DD,
MAX(MIN($AX165,EOMONTH(BD$15,0))-MAX($AW165,BD$15),),
_xlfn.IFS(
AND(MONTH($AW165)=MONTH(BD$15),MONTH($AX165)&lt;&gt;MONTH(BD$15)),
NETWORKDAYS.INTL($AW165,$AW165+_xlpm.DD,1,_xlpm.VD),
AND(MONTH($AW165)&lt;&gt;MONTH(BD$15),MONTH($AX165)=MONTH(BD$15)),
NETWORKDAYS.INTL(($AX165)-_xlpm.DD,$AX165,1,_xlpm.VD),
AND(MONTH($AW165)&lt;MONTH(BD$15),MONTH($AX165)&gt;MONTH(BD$15)),
NETWORKDAYS.INTL((EOMONTH(BD$15-1,1))-_xlpm.DD,EOMONTH(BD$15-1,1),1,_xlpm.VD),
AND(MONTH($AW165)=MONTH(BD$15),MONTH($AX165)=MONTH(BD$15)),
NETWORKDAYS.INTL($AW165,$AX165,1,_xlpm.VD)))),0)),
$DH165="месяц",
$DR165*BD165,
$DH165="неделя",
$DR165*BD165/7*(ROUNDUP((DAY(EOMONTH(BD$15,0)))/4,0))),
0)</f>
        <v/>
      </c>
      <c r="DX165" s="125">
        <f t="array" ref="DX165">
IFERROR(_xlfn.IFS(
$DH165="день_1",
$DR165*$BL165/($AX165-$AW165+1)*BE165*(DAY(EOMONTH(BE$15,0))),
$DH165="день_2",
$DR165/30*MAX(MIN($AX165,EOMONTH(BE$15,0))-MAX($AW165,BE$15)+1,),
$DH165="раб.день",
$DR165/30*(IFERROR(
_xlfn.LET(_xlpm.VD,
CHOOSE(
{1;2;3;4;5;6;7;8;9;10;11;12;13;14;15;16;17;18},
45658,45659,45660,45661,45662,45663,45664,45665,45711,45724,45778,45779,45785,45786,45820,45821,45965,46022),
_xlfn.LET(_xlpm.DD,
MAX(MIN($AX165,EOMONTH(BE$15,0))-MAX($AW165,BE$15),),
_xlfn.IFS(
AND(MONTH($AW165)=MONTH(BE$15),MONTH($AX165)&lt;&gt;MONTH(BE$15)),
NETWORKDAYS.INTL($AW165,$AW165+_xlpm.DD,1,_xlpm.VD),
AND(MONTH($AW165)&lt;&gt;MONTH(BE$15),MONTH($AX165)=MONTH(BE$15)),
NETWORKDAYS.INTL(($AX165)-_xlpm.DD,$AX165,1,_xlpm.VD),
AND(MONTH($AW165)&lt;MONTH(BE$15),MONTH($AX165)&gt;MONTH(BE$15)),
NETWORKDAYS.INTL((EOMONTH(BE$15-1,1))-_xlpm.DD,EOMONTH(BE$15-1,1),1,_xlpm.VD),
AND(MONTH($AW165)=MONTH(BE$15),MONTH($AX165)=MONTH(BE$15)),
NETWORKDAYS.INTL($AW165,$AX165,1,_xlpm.VD)))),0)),
$DH165="месяц",
$DR165*BE165,
$DH165="неделя",
$DR165*BE165/7*(ROUNDUP((DAY(EOMONTH(BE$15,0)))/4,0))),
0)</f>
        <v/>
      </c>
      <c r="DY165" s="125">
        <f t="array" ref="DY165">
IFERROR(_xlfn.IFS(
$DH165="день_1",
$DR165*$BL165/($AX165-$AW165+1)*BF165*(DAY(EOMONTH(BF$15,0))),
$DH165="день_2",
$DR165/30*MAX(MIN($AX165,EOMONTH(BF$15,0))-MAX($AW165,BF$15)+1,),
$DH165="раб.день",
$DR165/30*(IFERROR(
_xlfn.LET(_xlpm.VD,
CHOOSE(
{1;2;3;4;5;6;7;8;9;10;11;12;13;14;15;16;17;18},
45658,45659,45660,45661,45662,45663,45664,45665,45711,45724,45778,45779,45785,45786,45820,45821,45965,46022),
_xlfn.LET(_xlpm.DD,
MAX(MIN($AX165,EOMONTH(BF$15,0))-MAX($AW165,BF$15),),
_xlfn.IFS(
AND(MONTH($AW165)=MONTH(BF$15),MONTH($AX165)&lt;&gt;MONTH(BF$15)),
NETWORKDAYS.INTL($AW165,$AW165+_xlpm.DD,1,_xlpm.VD),
AND(MONTH($AW165)&lt;&gt;MONTH(BF$15),MONTH($AX165)=MONTH(BF$15)),
NETWORKDAYS.INTL(($AX165)-_xlpm.DD,$AX165,1,_xlpm.VD),
AND(MONTH($AW165)&lt;MONTH(BF$15),MONTH($AX165)&gt;MONTH(BF$15)),
NETWORKDAYS.INTL((EOMONTH(BF$15-1,1))-_xlpm.DD,EOMONTH(BF$15-1,1),1,_xlpm.VD),
AND(MONTH($AW165)=MONTH(BF$15),MONTH($AX165)=MONTH(BF$15)),
NETWORKDAYS.INTL($AW165,$AX165,1,_xlpm.VD)))),0)),
$DH165="месяц",
$DR165*BF165,
$DH165="неделя",
$DR165*BF165/7*(ROUNDUP((DAY(EOMONTH(BF$15,0)))/4,0))),
0)</f>
        <v/>
      </c>
      <c r="DZ165" s="125">
        <f t="array" ref="DZ165">
IFERROR(_xlfn.IFS(
$DH165="день_1",
$DR165*$BL165/($AX165-$AW165+1)*BG165*(DAY(EOMONTH(BG$15,0))),
$DH165="день_2",
$DR165/30*MAX(MIN($AX165,EOMONTH(BG$15,0))-MAX($AW165,BG$15)+1,),
$DH165="раб.день",
$DR165/30*(IFERROR(
_xlfn.LET(_xlpm.VD,
CHOOSE(
{1;2;3;4;5;6;7;8;9;10;11;12;13;14;15;16;17;18},
45658,45659,45660,45661,45662,45663,45664,45665,45711,45724,45778,45779,45785,45786,45820,45821,45965,46022),
_xlfn.LET(_xlpm.DD,
MAX(MIN($AX165,EOMONTH(BG$15,0))-MAX($AW165,BG$15),),
_xlfn.IFS(
AND(MONTH($AW165)=MONTH(BG$15),MONTH($AX165)&lt;&gt;MONTH(BG$15)),
NETWORKDAYS.INTL($AW165,$AW165+_xlpm.DD,1,_xlpm.VD),
AND(MONTH($AW165)&lt;&gt;MONTH(BG$15),MONTH($AX165)=MONTH(BG$15)),
NETWORKDAYS.INTL(($AX165)-_xlpm.DD,$AX165,1,_xlpm.VD),
AND(MONTH($AW165)&lt;MONTH(BG$15),MONTH($AX165)&gt;MONTH(BG$15)),
NETWORKDAYS.INTL((EOMONTH(BG$15-1,1))-_xlpm.DD,EOMONTH(BG$15-1,1),1,_xlpm.VD),
AND(MONTH($AW165)=MONTH(BG$15),MONTH($AX165)=MONTH(BG$15)),
NETWORKDAYS.INTL($AW165,$AX165,1,_xlpm.VD)))),0)),
$DH165="месяц",
$DR165*BG165,
$DH165="неделя",
$DR165*BG165/7*(ROUNDUP((DAY(EOMONTH(BG$15,0)))/4,0))),
0)</f>
        <v/>
      </c>
      <c r="EA165" s="125">
        <f t="array" ref="EA165">
IFERROR(_xlfn.IFS(
$DH165="день_1",
$DR165*$BL165/($AX165-$AW165+1)*BH165*(DAY(EOMONTH(BH$15,0))),
$DH165="день_2",
$DR165/30*MAX(MIN($AX165,EOMONTH(BH$15,0))-MAX($AW165,BH$15)+1,),
$DH165="раб.день",
$DR165/30*(IFERROR(
_xlfn.LET(_xlpm.VD,
CHOOSE(
{1;2;3;4;5;6;7;8;9;10;11;12;13;14;15;16;17;18},
45658,45659,45660,45661,45662,45663,45664,45665,45711,45724,45778,45779,45785,45786,45820,45821,45965,46022),
_xlfn.LET(_xlpm.DD,
MAX(MIN($AX165,EOMONTH(BH$15,0))-MAX($AW165,BH$15),),
_xlfn.IFS(
AND(MONTH($AW165)=MONTH(BH$15),MONTH($AX165)&lt;&gt;MONTH(BH$15)),
NETWORKDAYS.INTL($AW165,$AW165+_xlpm.DD,1,_xlpm.VD),
AND(MONTH($AW165)&lt;&gt;MONTH(BH$15),MONTH($AX165)=MONTH(BH$15)),
NETWORKDAYS.INTL(($AX165)-_xlpm.DD,$AX165,1,_xlpm.VD),
AND(MONTH($AW165)&lt;MONTH(BH$15),MONTH($AX165)&gt;MONTH(BH$15)),
NETWORKDAYS.INTL((EOMONTH(BH$15-1,1))-_xlpm.DD,EOMONTH(BH$15-1,1),1,_xlpm.VD),
AND(MONTH($AW165)=MONTH(BH$15),MONTH($AX165)=MONTH(BH$15)),
NETWORKDAYS.INTL($AW165,$AX165,1,_xlpm.VD)))),0)),
$DH165="месяц",
$DR165*BH165,
$DH165="неделя",
$DR165*BH165/7*(ROUNDUP((DAY(EOMONTH(BH$15,0)))/4,0))),
0)</f>
        <v/>
      </c>
      <c r="EB165" s="125">
        <f t="array" ref="EB165">
IFERROR(_xlfn.IFS(
$DH165="день_1",
$DR165*$BL165/($AX165-$AW165+1)*BI165*(DAY(EOMONTH(BI$15,0))),
$DH165="день_2",
$DR165/30*MAX(MIN($AX165,EOMONTH(BI$15,0))-MAX($AW165,BI$15)+1,),
$DH165="раб.день",
$DR165/30*(IFERROR(
_xlfn.LET(_xlpm.VD,
CHOOSE(
{1;2;3;4;5;6;7;8;9;10;11;12;13;14;15;16;17;18},
45658,45659,45660,45661,45662,45663,45664,45665,45711,45724,45778,45779,45785,45786,45820,45821,45965,46022),
_xlfn.LET(_xlpm.DD,
MAX(MIN($AX165,EOMONTH(BI$15,0))-MAX($AW165,BI$15),),
_xlfn.IFS(
AND(MONTH($AW165)=MONTH(BI$15),MONTH($AX165)&lt;&gt;MONTH(BI$15)),
NETWORKDAYS.INTL($AW165,$AW165+_xlpm.DD,1,_xlpm.VD),
AND(MONTH($AW165)&lt;&gt;MONTH(BI$15),MONTH($AX165)=MONTH(BI$15)),
NETWORKDAYS.INTL(($AX165)-_xlpm.DD,$AX165,1,_xlpm.VD),
AND(MONTH($AW165)&lt;MONTH(BI$15),MONTH($AX165)&gt;MONTH(BI$15)),
NETWORKDAYS.INTL((EOMONTH(BI$15-1,1))-_xlpm.DD,EOMONTH(BI$15-1,1),1,_xlpm.VD),
AND(MONTH($AW165)=MONTH(BI$15),MONTH($AX165)=MONTH(BI$15)),
NETWORKDAYS.INTL($AW165,$AX165,1,_xlpm.VD)))),0)),
$DH165="месяц",
$DR165*BI165,
$DH165="неделя",
$DR165*BI165/7*(ROUNDUP((DAY(EOMONTH(BI$15,0)))/4,0))),
0)</f>
        <v/>
      </c>
      <c r="EC165" s="125">
        <f t="array" ref="EC165">
IFERROR(_xlfn.IFS(
$DH165="день_1",
$DR165*$BL165/($AX165-$AW165+1)*BJ165*(DAY(EOMONTH(BJ$15,0))),
$DH165="день_2",
$DR165/30*MAX(MIN($AX165,EOMONTH(BJ$15,0))-MAX($AW165,BJ$15)+1,),
$DH165="раб.день",
$DR165/30*(IFERROR(
_xlfn.LET(_xlpm.VD,
CHOOSE(
{1;2;3;4;5;6;7;8;9;10;11;12;13;14;15;16;17;18},
45658,45659,45660,45661,45662,45663,45664,45665,45711,45724,45778,45779,45785,45786,45820,45821,45965,46022),
_xlfn.LET(_xlpm.DD,
MAX(MIN($AX165,EOMONTH(BJ$15,0))-MAX($AW165,BJ$15),),
_xlfn.IFS(
AND(MONTH($AW165)=MONTH(BJ$15),MONTH($AX165)&lt;&gt;MONTH(BJ$15)),
NETWORKDAYS.INTL($AW165,$AW165+_xlpm.DD,1,_xlpm.VD),
AND(MONTH($AW165)&lt;&gt;MONTH(BJ$15),MONTH($AX165)=MONTH(BJ$15)),
NETWORKDAYS.INTL(($AX165)-_xlpm.DD,$AX165,1,_xlpm.VD),
AND(MONTH($AW165)&lt;MONTH(BJ$15),MONTH($AX165)&gt;MONTH(BJ$15)),
NETWORKDAYS.INTL((EOMONTH(BJ$15-1,1))-_xlpm.DD,EOMONTH(BJ$15-1,1),1,_xlpm.VD),
AND(MONTH($AW165)=MONTH(BJ$15),MONTH($AX165)=MONTH(BJ$15)),
NETWORKDAYS.INTL($AW165,$AX165,1,_xlpm.VD)))),0)),
$DH165="месяц",
$DR165*BJ165,
$DH165="неделя",
$DR165*BJ165/7*(ROUNDUP((DAY(EOMONTH(BJ$15,0)))/4,0))),
0)</f>
        <v/>
      </c>
      <c r="ED165" s="125">
        <f t="array" ref="ED165">
IFERROR(_xlfn.IFS(
$DH165="день_1",
$DR165*$BL165/($AX165-$AW165+1)*BK165*(DAY(EOMONTH(BK$15,0))),
$DH165="день_2",
$DR165/30*MAX(MIN($AX165,EOMONTH(BK$15,0))-MAX($AW165,BK$15)+1,),
$DH165="раб.день",
$DR165/30*(IFERROR(
_xlfn.LET(_xlpm.VD,
CHOOSE(
{1;2;3;4;5;6;7;8;9;10;11;12;13;14;15;16;17;18},
45658,45659,45660,45661,45662,45663,45664,45665,45711,45724,45778,45779,45785,45786,45820,45821,45965,46022),
_xlfn.LET(_xlpm.DD,
MAX(MIN($AX165,EOMONTH(BK$15,0))-MAX($AW165,BK$15),),
_xlfn.IFS(
AND(MONTH($AW165)=MONTH(BK$15),MONTH($AX165)&lt;&gt;MONTH(BK$15)),
NETWORKDAYS.INTL($AW165,$AW165+_xlpm.DD,1,_xlpm.VD),
AND(MONTH($AW165)&lt;&gt;MONTH(BK$15),MONTH($AX165)=MONTH(BK$15)),
NETWORKDAYS.INTL(($AX165)-_xlpm.DD,$AX165,1,_xlpm.VD),
AND(MONTH($AW165)&lt;MONTH(BK$15),MONTH($AX165)&gt;MONTH(BK$15)),
NETWORKDAYS.INTL((EOMONTH(BK$15-1,1))-_xlpm.DD,EOMONTH(BK$15-1,1),1,_xlpm.VD),
AND(MONTH($AW165)=MONTH(BK$15),MONTH($AX165)=MONTH(BK$15)),
NETWORKDAYS.INTL($AW165,$AX165,1,_xlpm.VD)))),0)),
$DH165="месяц",
$DR165*BK165,
$DH165="неделя",
$DR165*BK165/7*(ROUNDUP((DAY(EOMONTH(BK$15,0)))/4,0))),
0)</f>
        <v/>
      </c>
      <c r="EE165" s="125">
        <f>SUM($DS165,$DT165,$DU165,$DV165,$DW165,$DX165,$DY165,$DZ165,$EA165,$EB165,$EC165,$ED165)</f>
        <v/>
      </c>
      <c r="EF165" s="125">
        <f>IFERROR(ROUND($EE165*(1+$EP165),2),0)</f>
        <v/>
      </c>
      <c r="EG165" s="128" t="n">
        <v>1</v>
      </c>
      <c r="EH165" s="126" t="n">
        <v>0</v>
      </c>
      <c r="EI165" s="126">
        <f>ROUND(SUM($EH165:$EH165)*SUM($AB165:$AB165)*$EG165,2)</f>
        <v/>
      </c>
      <c r="EJ165" s="126">
        <f>ROUND($EI165*(1+$EP165),2)</f>
        <v/>
      </c>
      <c r="EK165" s="126" t="n">
        <v>0</v>
      </c>
      <c r="EL165" s="126">
        <f>ROUND(SUM($EK165:$EK165)*SUM($AB165:$AB165)*$EG165,2)</f>
        <v/>
      </c>
      <c r="EM165" s="126">
        <f>ROUND($EL165*(1+$EP165),2)</f>
        <v/>
      </c>
      <c r="EN165" s="126">
        <f>SUM($EE165,$EI165,$EL165)</f>
        <v/>
      </c>
      <c r="EO165" s="126">
        <f>SUM($EF165,$EJ165,$EM165)</f>
        <v/>
      </c>
      <c r="EP165" s="59" t="inlineStr">
        <is>
          <t>20%</t>
        </is>
      </c>
      <c r="EQ165" s="59" t="n"/>
      <c r="ER165" s="60">
        <f t="array" ref="ER165">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MATCH(ES165,
{"AMS";"RussOutdoor";"HD Outdoor";"Ingroup";"IQ";"Ledproduction";"LisChannel";"Logic";"Media-PPL";"NovikovTV | НовиковТВ";"SMA";"SOK";"КрокусТВ | CrocusTV | IndoorTV";"Сити";"ТЯК Москва"},
0)),"")</f>
        <v/>
      </c>
      <c r="ES165" s="60" t="n"/>
      <c r="ET165" s="60">
        <f t="array" ref="ET165">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MATCH(ES165,
{"AMS";"RussOutdoor";"HD Outdoor";"Ingroup";"IQ";"Ledproduction";"LisChannel";"Logic";"Media-PPL";"NovikovTV | НовиковТВ";"SMA";"SOK";"КрокусТВ | CrocusTV | IndoorTV";"Сити";"ТЯК Москва"},
0)),"")</f>
        <v/>
      </c>
      <c r="EU165" s="60" t="n"/>
      <c r="EV165" s="60" t="n"/>
      <c r="EX165" s="110">
        <f t="array" ref="EX165">
($AR165/30
+N("ТРАФИК ПЛОЩАДКИ"))*
(IFERROR(
_xlfn.LET(
_xlpm.GPR,
HLOOKUP($L165,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(MATCH($T165,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IF($Q165="цифровой",_xlpm.GPR/$AG165,_xlpm.GPR/60)),
0)
+N("DWELL TIME"))*
(IF($AB165=0,0,IF($AB165=1,0.3,IF($AB165=2,0.5,IF($AB165&gt;2,1))))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_xlfn.IFS($AC165="да",1.2,$AC165="нет",1)*
_xlfn.IFS($AD165="да",1.2,$AD165="нет",1)*
IF(R165="статический",1,1.2)*
$X165*
INDEX(
{1.2;1;1.2;1.2;1;1.2;1.2;1.2;1.2;1.2;1.2;1;1.2;1.2;1.2;1.2;1;1;1.2;1.2;1.2;1;1;1;1;1.2;1.2;1.2;1.2;1;1;1;1;1.2;1.2;1.2;1.2;1.2;1.2;1.2;1.2;1;1;1.2;1;1;1;1;1.5;1;1;1.5;1.5;1.2},
MATCH($Q165,_xlpm.MI,0)))&gt;{0.02;0.04;0.06;0.1;0.2;0.4;0.6;0.8;1;2;4;6})),
{0;1;2;3;4;5;6;7;8;9;10;11;12},
0)))
+N("КОЭФФИЦИЕНТ КОНТАКТА"))))*
(_xlfn.IFS($X165&lt;0.1,$X165/1000,$X165&gt;25,5.2,AND($X165&gt;=0.1,$X165&lt;=25),(($X165*2+0.1)/10)*($X165/10)))*
IFERROR((_xlfn.LET(
_xlpm.MA,
{0;0.8;0.85;0.9;0.95;1},
_xlpm.MAA,
{0;1;2;3;4;5},
INDEX(_xlpm.MA,MATCH(SUMPRODUCT(--((IF(ROUND(_xlpm.MAA,1)&gt;5,5,ROUND($AB165,1)))&gt;{0;1;2;3;4;5})),_xlpm.MAA,0)))
+N("КОЭФФИЦИЕНТ КОЛ-ВО КОНСТРУКЦИЙ")),1)*
$AB165,0))*
(IF($Q165="цифровой",$AG165/15*$AI165,1)
+N("ДЛЯ ЦИФРЫ"))</f>
        <v/>
      </c>
      <c r="EY165" s="110">
        <f>IFERROR(EX165*AY165,0)</f>
        <v/>
      </c>
      <c r="EZ165" s="131">
        <f>IFERROR(DP165/EY165*1000,0)</f>
        <v/>
      </c>
      <c r="FA165" s="112">
        <f>IFERROR(FC165/FB165,0)</f>
        <v/>
      </c>
      <c r="FB165" s="112">
        <f>IFERROR((FC165/(EY165/FF165*#REF!))*0.825,0)</f>
        <v/>
      </c>
      <c r="FC165" s="112">
        <f>IFERROR(((EX165*30/AR165)*100)/30,0)</f>
        <v/>
      </c>
      <c r="FD165" s="112">
        <f>IFERROR(EY165/G165*100%,0)</f>
        <v/>
      </c>
      <c r="FE165" s="112">
        <f>IFERROR(FD165/FC165*100%,0)</f>
        <v/>
      </c>
      <c r="FF165" s="110">
        <f>IFERROR(AR165/30*AY165,0)</f>
        <v/>
      </c>
    </row>
    <row r="166" ht="13" customHeight="1">
      <c r="A166" s="59" t="n"/>
      <c r="B166" s="60" t="n"/>
      <c r="C166" s="60" t="n"/>
      <c r="D166" s="60">
        <f t="array" ref="D166">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MATCH($E166,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66" s="60">
        <f t="array" ref="E166">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MATCH($F166,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66" s="60" t="inlineStr"/>
      <c r="G166" s="60" t="n"/>
      <c r="H166" s="60">
        <f t="array" ref="H166">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MATCH($I166,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66" s="60" t="n"/>
      <c r="J166" s="60" t="n"/>
      <c r="K166" s="60" t="n"/>
      <c r="L166" s="60" t="n"/>
      <c r="M166" s="60" t="n"/>
      <c r="N166" s="60" t="n"/>
      <c r="O166" s="60" t="n"/>
      <c r="P166" s="60">
        <f t="array" ref="P166">
_xlfn.IFS(
ISNUMBER(MATCH($Q166,{"шелфбаннер","разделитель","монетница","чековая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ISNUMBER(MATCH($Q166,{"LED/LCD","видеокулер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ISNUMBER(MATCH($Q166,{"автомобиль","машина","выставочное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ISNUMBER(MATCH($Q166,{"билборд","лифтовая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ISNUMBER(MATCH($Q166,{"навигация","подвесной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ISNUMBER(MATCH($Q166,{"движущаяся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ISNUMBER(MATCH($Q166,{"каталог","журнал"},)),
"Пресса",
$Q166="","")</f>
        <v/>
      </c>
      <c r="Q166" s="60" t="n"/>
      <c r="R166" s="60">
        <f t="array" ref="R166">
IFERROR(
_xlfn.IFS(
OR(ISNUMBER(MATCH($Q166,{"экспозиция","макет","стенд","автостенд","авто стенд","выставочное пространство","выставочные стенды","модульные выставочные стенды","3Д конструкция","3D конструкция"},)),P166="Экспонирование"),
"нестандартный",
ISNUMBER(MATCH($Q166,{"скроллер","призматрон"},)),
"динамический",
$P166="Видео",
"цифровой",
OR($P166="Пресса",$P166="Щит",$P166="POSm",$P166="Подвес",$P166="Брендирование/оклейка"),
"статический"),"")</f>
        <v/>
      </c>
      <c r="S166" s="59" t="n"/>
      <c r="T166" s="60" t="n"/>
      <c r="U166" s="60" t="n"/>
      <c r="V166" s="60">
        <f>
IF(P166="Видео",
"цифровой постер/ролик",
IF(ISNUMBER(MATCH(Q166,{"короб световой","короб световой | лайтбокс","короб световой | кристалайт","лайтбокс","лайт бокс","кристалайт","LB","lightbox"},)),
"бэклит",
IF(P166="Брендирование/оклейка",
"перфарированная пленка/самоклейка",
IF(P166="Экспонирование",
"под запрос",
IF(P166="Подвес",
"баннер/ткань",
"")))))</f>
        <v/>
      </c>
      <c r="W166" s="59" t="n"/>
      <c r="X166" s="59" t="n"/>
      <c r="Y166" s="59" t="n"/>
      <c r="Z166" s="61" t="n"/>
      <c r="AA166" s="61" t="n"/>
      <c r="AB166" s="61">
        <f>IF(BL166&gt;0,Z166,0)</f>
        <v/>
      </c>
      <c r="AC166" s="59" t="n"/>
      <c r="AD166" s="59" t="n"/>
      <c r="AE166" s="59" t="n"/>
      <c r="AF166" s="59" t="n"/>
      <c r="AG166" s="59" t="n"/>
      <c r="AH166" s="59" t="n"/>
      <c r="AI166" s="59" t="n"/>
      <c r="AJ166" s="59" t="n"/>
      <c r="AK166" s="59" t="n"/>
      <c r="AL166" s="62">
        <f>IFERROR(IF(OR(R166="статический",R166="динамический",R166="нестандартный",R166="",R166=""),"-",IF(AND(AH166="-",AI166="-"),"-",AK166*3600/AH166*AI166)),"-")</f>
        <v/>
      </c>
      <c r="AM166" s="62">
        <f>IFERROR(IF(OR(R166="статический",R166="динамический",R166="",R166="", R166="BTL",R166="нестандартный"),"-",AG166*AI166*AL166/60),"-")</f>
        <v/>
      </c>
      <c r="AN166" s="63">
        <f>IFERROR(IF(AH166="","-",AG166*AI166/AH166),"-")</f>
        <v/>
      </c>
      <c r="AO166" s="59">
        <f>IFERROR(IF(OR($R166="статический",$R166="динамический",$R166="",$R166="",$R166="BTL",$R166="нестандартный"),"-",$AL166*$AY166),"-")</f>
        <v/>
      </c>
      <c r="AP166" s="62">
        <f>IFERROR(IF(OR($R166="статический",$R166="динамический",$R166="",$R166="",$R166="BTL",$R166="нестандартный"),"-",$AM166*AY166),"-")</f>
        <v/>
      </c>
      <c r="AQ166" s="64" t="n"/>
      <c r="AR166" s="61" t="n"/>
      <c r="AS166" s="61" t="n"/>
      <c r="AT166" s="61" t="n"/>
      <c r="AU166" s="65" t="n"/>
      <c r="AV166" s="124">
        <f>IFERROR(DR166/AT166*1000,"n/a")</f>
        <v/>
      </c>
      <c r="AW166" s="67" t="n"/>
      <c r="AX166" s="67" t="n"/>
      <c r="AY166" s="43">
        <f>IFERROR(IF(OR($AW166="",$AX166=""),"",_xlfn.DAYS($AX166+1,$AW166)),"")</f>
        <v/>
      </c>
      <c r="AZ166" s="68">
        <f t="array" ref="AZ166">
_xlfn.LET(_xlpm.COEFF,
IF($AW166+$AX166=0,0,IF(MAX(MIN($AX166,EOMONTH(AZ$15,0))-MAX($AW166,AZ$15)+1,)&gt;0,1,0)),
_xlfn.IFS(
$ES166="LisChannel",
_xlpm.COEFF*
INDEX({1;1;1.2;1.2;1;1;1;1;1.2;1.2;1.2;1.2},
MATCH(MONTH(AZ$15),
{1,2,3,4,5,6,7,8,9,10,11,12})),
CONCATENATE($ES166," ",$L166)="RussOutdoor метро",
_xlpm.COEFF*
INDEX({0.8;0.9;1.1;1.1;1;1;1;1;1.1;1.1;1.1;1.1},
MATCH(MONTH(AZ$15),
{1,2,3,4,5,6,7,8,9,10,11,12})),
$ES166&lt;&gt;"LisChannel",
_xlpm.COEFF,
$ES166&lt;&gt;"RussOutdoor",
_xlpm.COEFF))</f>
        <v/>
      </c>
      <c r="BA166" s="68">
        <f t="array" ref="BA166">
_xlfn.LET(_xlpm.COEFF,
IF($AW166+$AX166=0,0,IF(MAX(MIN($AX166,EOMONTH(BA$15,0))-MAX($AW166,BA$15)+1,)&gt;0,1,0)),
_xlfn.IFS(
$ES166="LisChannel",
_xlpm.COEFF*
INDEX({1;1;1.2;1.2;1;1;1;1;1.2;1.2;1.2;1.2},
MATCH(MONTH(BA$15),
{1,2,3,4,5,6,7,8,9,10,11,12})),
CONCATENATE($ES166," ",$L166)="RussOutdoor метро",
_xlpm.COEFF*
INDEX({0.8;0.9;1.1;1.1;1;1;1;1;1.1;1.1;1.1;1.1},
MATCH(MONTH(BA$15),
{1,2,3,4,5,6,7,8,9,10,11,12})),
$ES166&lt;&gt;"LisChannel",
_xlpm.COEFF,
$ES166&lt;&gt;"RussOutdoor",
_xlpm.COEFF))</f>
        <v/>
      </c>
      <c r="BB166" s="68">
        <f t="array" ref="BB166">
_xlfn.LET(_xlpm.COEFF,
IF($AW166+$AX166=0,0,IF(MAX(MIN($AX166,EOMONTH(BB$15,0))-MAX($AW166,BB$15)+1,)&gt;0,1,0)),
_xlfn.IFS(
$ES166="LisChannel",
_xlpm.COEFF*
INDEX({1;1;1.2;1.2;1;1;1;1;1.2;1.2;1.2;1.2},
MATCH(MONTH(BB$15),
{1,2,3,4,5,6,7,8,9,10,11,12})),
CONCATENATE($ES166," ",$L166)="RussOutdoor метро",
_xlpm.COEFF*
INDEX({0.8;0.9;1.1;1.1;1;1;1;1;1.1;1.1;1.1;1.1},
MATCH(MONTH(BB$15),
{1,2,3,4,5,6,7,8,9,10,11,12})),
$ES166&lt;&gt;"LisChannel",
_xlpm.COEFF,
$ES166&lt;&gt;"RussOutdoor",
_xlpm.COEFF))</f>
        <v/>
      </c>
      <c r="BC166" s="68">
        <f t="array" ref="BC166">
_xlfn.LET(_xlpm.COEFF,
IF($AW166+$AX166=0,0,IF(MAX(MIN($AX166,EOMONTH(BC$15,0))-MAX($AW166,BC$15)+1,)&gt;0,1,0)),
_xlfn.IFS(
$ES166="LisChannel",
_xlpm.COEFF*
INDEX({1;1;1.2;1.2;1;1;1;1;1.2;1.2;1.2;1.2},
MATCH(MONTH(BC$15),
{1,2,3,4,5,6,7,8,9,10,11,12})),
CONCATENATE($ES166," ",$L166)="RussOutdoor метро",
_xlpm.COEFF*
INDEX({0.8;0.9;1.1;1.1;1;1;1;1;1.1;1.1;1.1;1.1},
MATCH(MONTH(BC$15),
{1,2,3,4,5,6,7,8,9,10,11,12})),
$ES166&lt;&gt;"LisChannel",
_xlpm.COEFF,
$ES166&lt;&gt;"RussOutdoor",
_xlpm.COEFF))</f>
        <v/>
      </c>
      <c r="BD166" s="68">
        <f t="array" ref="BD166">
_xlfn.LET(_xlpm.COEFF,
IF($AW166+$AX166=0,0,IF(MAX(MIN($AX166,EOMONTH(BD$15,0))-MAX($AW166,BD$15)+1,)&gt;0,1,0)),
_xlfn.IFS(
$ES166="LisChannel",
_xlpm.COEFF*
INDEX({1;1;1.2;1.2;1;1;1;1;1.2;1.2;1.2;1.2},
MATCH(MONTH(BD$15),
{1,2,3,4,5,6,7,8,9,10,11,12})),
CONCATENATE($ES166," ",$L166)="RussOutdoor метро",
_xlpm.COEFF*
INDEX({0.8;0.9;1.1;1.1;1;1;1;1;1.1;1.1;1.1;1.1},
MATCH(MONTH(BD$15),
{1,2,3,4,5,6,7,8,9,10,11,12})),
$ES166&lt;&gt;"LisChannel",
_xlpm.COEFF,
$ES166&lt;&gt;"RussOutdoor",
_xlpm.COEFF))</f>
        <v/>
      </c>
      <c r="BE166" s="68">
        <f t="array" ref="BE166">
_xlfn.LET(_xlpm.COEFF,
IF($AW166+$AX166=0,0,IF(MAX(MIN($AX166,EOMONTH(BE$15,0))-MAX($AW166,BE$15)+1,)&gt;0,1,0)),
_xlfn.IFS(
$ES166="LisChannel",
_xlpm.COEFF*
INDEX({1;1;1.2;1.2;1;1;1;1;1.2;1.2;1.2;1.2},
MATCH(MONTH(BE$15),
{1,2,3,4,5,6,7,8,9,10,11,12})),
CONCATENATE($ES166," ",$L166)="RussOutdoor метро",
_xlpm.COEFF*
INDEX({0.8;0.9;1.1;1.1;1;1;1;1;1.1;1.1;1.1;1.1},
MATCH(MONTH(BE$15),
{1,2,3,4,5,6,7,8,9,10,11,12})),
$ES166&lt;&gt;"LisChannel",
_xlpm.COEFF,
$ES166&lt;&gt;"RussOutdoor",
_xlpm.COEFF))</f>
        <v/>
      </c>
      <c r="BF166" s="68">
        <f t="array" ref="BF166">
_xlfn.LET(_xlpm.COEFF,
IF($AW166+$AX166=0,0,IF(MAX(MIN($AX166,EOMONTH(BF$15,0))-MAX($AW166,BF$15)+1,)&gt;0,1,0)),
_xlfn.IFS(
$ES166="LisChannel",
_xlpm.COEFF*
INDEX({1;1;1.2;1.2;1;1;1;1;1.2;1.2;1.2;1.2},
MATCH(MONTH(BF$15),
{1,2,3,4,5,6,7,8,9,10,11,12})),
CONCATENATE($ES166," ",$L166)="RussOutdoor метро",
_xlpm.COEFF*
INDEX({0.8;0.9;1.1;1.1;1;1;1;1;1.1;1.1;1.1;1.1},
MATCH(MONTH(BF$15),
{1,2,3,4,5,6,7,8,9,10,11,12})),
$ES166&lt;&gt;"LisChannel",
_xlpm.COEFF,
$ES166&lt;&gt;"RussOutdoor",
_xlpm.COEFF))</f>
        <v/>
      </c>
      <c r="BG166" s="68">
        <f t="array" ref="BG166">
_xlfn.LET(_xlpm.COEFF,
IF($AW166+$AX166=0,0,IF(MAX(MIN($AX166,EOMONTH(BG$15,0))-MAX($AW166,BG$15)+1,)&gt;0,1,0)),
_xlfn.IFS(
$ES166="LisChannel",
_xlpm.COEFF*
INDEX({1;1;1.2;1.2;1;1;1;1;1.2;1.2;1.2;1.2},
MATCH(MONTH(BG$15),
{1,2,3,4,5,6,7,8,9,10,11,12})),
CONCATENATE($ES166," ",$L166)="RussOutdoor метро",
_xlpm.COEFF*
INDEX({0.8;0.9;1.1;1.1;1;1;1;1;1.1;1.1;1.1;1.1},
MATCH(MONTH(BG$15),
{1,2,3,4,5,6,7,8,9,10,11,12})),
$ES166&lt;&gt;"LisChannel",
_xlpm.COEFF,
$ES166&lt;&gt;"RussOutdoor",
_xlpm.COEFF))</f>
        <v/>
      </c>
      <c r="BH166" s="68">
        <f t="array" ref="BH166">
_xlfn.LET(_xlpm.COEFF,
IF($AW166+$AX166=0,0,IF(MAX(MIN($AX166,EOMONTH(BH$15,0))-MAX($AW166,BH$15)+1,)&gt;0,1,0)),
_xlfn.IFS(
$ES166="LisChannel",
_xlpm.COEFF*
INDEX({1;1;1.2;1.2;1;1;1;1;1.2;1.2;1.2;1.2},
MATCH(MONTH(BH$15),
{1,2,3,4,5,6,7,8,9,10,11,12})),
CONCATENATE($ES166," ",$L166)="RussOutdoor метро",
_xlpm.COEFF*
INDEX({0.8;0.9;1.1;1.1;1;1;1;1;1.1;1.1;1.1;1.1},
MATCH(MONTH(BH$15),
{1,2,3,4,5,6,7,8,9,10,11,12})),
$ES166&lt;&gt;"LisChannel",
_xlpm.COEFF,
$ES166&lt;&gt;"RussOutdoor",
_xlpm.COEFF))</f>
        <v/>
      </c>
      <c r="BI166" s="68">
        <f t="array" ref="BI166">
_xlfn.LET(_xlpm.COEFF,
IF($AW166+$AX166=0,0,IF(MAX(MIN($AX166,EOMONTH(BI$15,0))-MAX($AW166,BI$15)+1,)&gt;0,1,0)),
_xlfn.IFS(
$ES166="LisChannel",
_xlpm.COEFF*
INDEX({1;1;1.2;1.2;1;1;1;1;1.2;1.2;1.2;1.2},
MATCH(MONTH(BI$15),
{1,2,3,4,5,6,7,8,9,10,11,12})),
CONCATENATE($ES166," ",$L166)="RussOutdoor метро",
_xlpm.COEFF*
INDEX({0.8;0.9;1.1;1.1;1;1;1;1;1.1;1.1;1.1;1.1},
MATCH(MONTH(BI$15),
{1,2,3,4,5,6,7,8,9,10,11,12})),
$ES166&lt;&gt;"LisChannel",
_xlpm.COEFF,
$ES166&lt;&gt;"RussOutdoor",
_xlpm.COEFF))</f>
        <v/>
      </c>
      <c r="BJ166" s="68">
        <f t="array" ref="BJ166">
_xlfn.LET(_xlpm.COEFF,
IF($AW166+$AX166=0,0,IF(MAX(MIN($AX166,EOMONTH(BJ$15,0))-MAX($AW166,BJ$15)+1,)&gt;0,1,0)),
_xlfn.IFS(
$ES166="LisChannel",
_xlpm.COEFF*
INDEX({1;1;1.2;1.2;1;1;1;1;1.2;1.2;1.2;1.2},
MATCH(MONTH(BJ$15),
{1,2,3,4,5,6,7,8,9,10,11,12})),
CONCATENATE($ES166," ",$L166)="RussOutdoor метро",
_xlpm.COEFF*
INDEX({0.8;0.9;1.1;1.1;1;1;1;1;1.1;1.1;1.1;1.1},
MATCH(MONTH(BJ$15),
{1,2,3,4,5,6,7,8,9,10,11,12})),
$ES166&lt;&gt;"LisChannel",
_xlpm.COEFF,
$ES166&lt;&gt;"RussOutdoor",
_xlpm.COEFF))</f>
        <v/>
      </c>
      <c r="BK166" s="68">
        <f t="array" ref="BK166">
_xlfn.LET(_xlpm.COEFF,
IF($AW166+$AX166=0,0,IF(MAX(MIN($AX166,EOMONTH(BK$15,0))-MAX($AW166,BK$15)+1,)&gt;0,1,0)),
_xlfn.IFS(
$ES166="LisChannel",
_xlpm.COEFF*
INDEX({1;1;1.2;1.2;1;1;1;1;1.2;1.2;1.2;1.2},
MATCH(MONTH(BK$15),
{1,2,3,4,5,6,7,8,9,10,11,12})),
CONCATENATE($ES166," ",$L166)="RussOutdoor метро",
_xlpm.COEFF*
INDEX({0.8;0.9;1.1;1.1;1;1;1;1;1.1;1.1;1.1;1.1},
MATCH(MONTH(BK$15),
{1,2,3,4,5,6,7,8,9,10,11,12})),
$ES166&lt;&gt;"LisChannel",
_xlpm.COEFF,
$ES166&lt;&gt;"RussOutdoor",
_xlpm.COEFF))</f>
        <v/>
      </c>
      <c r="BL166" s="62">
        <f>COUNTIFS($AZ166:$BK166,"&gt;0")</f>
        <v/>
      </c>
      <c r="BM166" s="65" t="n"/>
      <c r="BN166" s="125">
        <f>$DJ166</f>
        <v/>
      </c>
      <c r="BO166" s="63">
        <f>$DQ166</f>
        <v/>
      </c>
      <c r="BP166" s="125">
        <f>
IFERROR(
IF($BL166=0,0,
$BN166*(1-$BO166)),
0)</f>
        <v/>
      </c>
      <c r="BQ166" s="125">
        <f t="array" ref="BQ166">
IFERROR(
_xlfn.IFS(
$DH166="день_1",
$BP166*$BL166/($AX166-$AW166+1)*AZ166*(DAY(EOMONTH(AZ$15,0))),
$DH166="день_2",
$BP166/30*MAX(MIN($AX166,EOMONTH(AZ$15,0))-MAX($AW166,AZ$15)+1,),
$DH166="раб.день",
$BP166/30*(IFERROR(
_xlfn.LET(_xlpm.VD,
CHOOSE(
{1;2;3;4;5;6;7;8;9;10;11;12;13;14;15;16;17;18},
45658,45659,45660,45661,45662,45663,45664,45665,45711,45724,45778,45779,45785,45786,45820,45821,45965,46022),
_xlfn.LET(_xlpm.DD,
MAX(MIN($AX166,EOMONTH(AZ$15,0))-MAX($AW166,AZ$15),),
_xlfn.IFS(
AND(MONTH($AW166)=MONTH(AZ$15),MONTH($AX166)&lt;&gt;MONTH(AZ$15)),
NETWORKDAYS.INTL($AW166,$AW166+_xlpm.DD,1,_xlpm.VD),
AND(MONTH($AW166)&lt;&gt;MONTH(AZ$15),MONTH($AX166)=MONTH(AZ$15)),
NETWORKDAYS.INTL(($AX166)-_xlpm.DD,$AX166,1,_xlpm.VD),
AND(MONTH($AW166)&lt;MONTH(AZ$15),MONTH($AX166)&gt;MONTH(AZ$15)),
NETWORKDAYS.INTL((EOMONTH(AZ$15-1,1))-_xlpm.DD,EOMONTH(AZ$15-1,1),1,_xlpm.VD),
AND(MONTH($AW166)=MONTH(AZ$15),MONTH($AX166)=MONTH(AZ$15)),
NETWORKDAYS.INTL($AW166,$AX166,1,_xlpm.VD)))),0)),
$DH166="месяц",
$BP166*AZ166,
$DH166="неделя",
$BP166*AZ166/7*(ROUNDUP((DAY(EOMONTH(AZ$15,0)))/4,0))),
0)</f>
        <v/>
      </c>
      <c r="BR166" s="125">
        <f t="array" ref="BR166">
IFERROR(
_xlfn.IFS(
$DH166="день_1",
$BP166*$BL166/($AX166-$AW166+1)*BA166*(DAY(EOMONTH(BA$15,0))),
$DH166="день_2",
$BP166/30*MAX(MIN($AX166,EOMONTH(BA$15,0))-MAX($AW166,BA$15)+1,),
$DH166="раб.день",
$BP166/30*(IFERROR(
_xlfn.LET(_xlpm.VD,
CHOOSE(
{1;2;3;4;5;6;7;8;9;10;11;12;13;14;15;16;17;18},
45658,45659,45660,45661,45662,45663,45664,45665,45711,45724,45778,45779,45785,45786,45820,45821,45965,46022),
_xlfn.LET(_xlpm.DD,
MAX(MIN($AX166,EOMONTH(BA$15,0))-MAX($AW166,BA$15),),
_xlfn.IFS(
AND(MONTH($AW166)=MONTH(BA$15),MONTH($AX166)&lt;&gt;MONTH(BA$15)),
NETWORKDAYS.INTL($AW166,$AW166+_xlpm.DD,1,_xlpm.VD),
AND(MONTH($AW166)&lt;&gt;MONTH(BA$15),MONTH($AX166)=MONTH(BA$15)),
NETWORKDAYS.INTL(($AX166)-_xlpm.DD,$AX166,1,_xlpm.VD),
AND(MONTH($AW166)&lt;MONTH(BA$15),MONTH($AX166)&gt;MONTH(BA$15)),
NETWORKDAYS.INTL((EOMONTH(BA$15-1,1))-_xlpm.DD,EOMONTH(BA$15-1,1),1,_xlpm.VD),
AND(MONTH($AW166)=MONTH(BA$15),MONTH($AX166)=MONTH(BA$15)),
NETWORKDAYS.INTL($AW166,$AX166,1,_xlpm.VD)))),0)),
$DH166="месяц",
$BP166*BA166,
$DH166="неделя",
$BP166*BA166/7*(ROUNDUP((DAY(EOMONTH(BA$15,0)))/4,0))),
0)</f>
        <v/>
      </c>
      <c r="BS166" s="125">
        <f t="array" ref="BS166">
IFERROR(
_xlfn.IFS(
$DH166="день_1",
$BP166*$BL166/($AX166-$AW166+1)*BB166*(DAY(EOMONTH(BB$15,0))),
$DH166="день_2",
$BP166/30*MAX(MIN($AX166,EOMONTH(BB$15,0))-MAX($AW166,BB$15)+1,),
$DH166="раб.день",
$BP166/30*(IFERROR(
_xlfn.LET(_xlpm.VD,
CHOOSE(
{1;2;3;4;5;6;7;8;9;10;11;12;13;14;15;16;17;18},
45658,45659,45660,45661,45662,45663,45664,45665,45711,45724,45778,45779,45785,45786,45820,45821,45965,46022),
_xlfn.LET(_xlpm.DD,
MAX(MIN($AX166,EOMONTH(BB$15,0))-MAX($AW166,BB$15),),
_xlfn.IFS(
AND(MONTH($AW166)=MONTH(BB$15),MONTH($AX166)&lt;&gt;MONTH(BB$15)),
NETWORKDAYS.INTL($AW166,$AW166+_xlpm.DD,1,_xlpm.VD),
AND(MONTH($AW166)&lt;&gt;MONTH(BB$15),MONTH($AX166)=MONTH(BB$15)),
NETWORKDAYS.INTL(($AX166)-_xlpm.DD,$AX166,1,_xlpm.VD),
AND(MONTH($AW166)&lt;MONTH(BB$15),MONTH($AX166)&gt;MONTH(BB$15)),
NETWORKDAYS.INTL((EOMONTH(BB$15-1,1))-_xlpm.DD,EOMONTH(BB$15-1,1),1,_xlpm.VD),
AND(MONTH($AW166)=MONTH(BB$15),MONTH($AX166)=MONTH(BB$15)),
NETWORKDAYS.INTL($AW166,$AX166,1,_xlpm.VD)))),0)),
$DH166="месяц",
$BP166*BB166,
$DH166="неделя",
$BP166*BB166/7*(ROUNDUP((DAY(EOMONTH(BB$15,0)))/4,0))),
0)</f>
        <v/>
      </c>
      <c r="BT166" s="125">
        <f t="array" ref="BT166">
IFERROR(
_xlfn.IFS(
$DH166="день_1",
$BP166*$BL166/($AX166-$AW166+1)*BC166*(DAY(EOMONTH(BC$15,0))),
$DH166="день_2",
$BP166/30*MAX(MIN($AX166,EOMONTH(BC$15,0))-MAX($AW166,BC$15)+1,),
$DH166="раб.день",
$BP166/30*(IFERROR(
_xlfn.LET(_xlpm.VD,
CHOOSE(
{1;2;3;4;5;6;7;8;9;10;11;12;13;14;15;16;17;18},
45658,45659,45660,45661,45662,45663,45664,45665,45711,45724,45778,45779,45785,45786,45820,45821,45965,46022),
_xlfn.LET(_xlpm.DD,
MAX(MIN($AX166,EOMONTH(BC$15,0))-MAX($AW166,BC$15),),
_xlfn.IFS(
AND(MONTH($AW166)=MONTH(BC$15),MONTH($AX166)&lt;&gt;MONTH(BC$15)),
NETWORKDAYS.INTL($AW166,$AW166+_xlpm.DD,1,_xlpm.VD),
AND(MONTH($AW166)&lt;&gt;MONTH(BC$15),MONTH($AX166)=MONTH(BC$15)),
NETWORKDAYS.INTL(($AX166)-_xlpm.DD,$AX166,1,_xlpm.VD),
AND(MONTH($AW166)&lt;MONTH(BC$15),MONTH($AX166)&gt;MONTH(BC$15)),
NETWORKDAYS.INTL((EOMONTH(BC$15-1,1))-_xlpm.DD,EOMONTH(BC$15-1,1),1,_xlpm.VD),
AND(MONTH($AW166)=MONTH(BC$15),MONTH($AX166)=MONTH(BC$15)),
NETWORKDAYS.INTL($AW166,$AX166,1,_xlpm.VD)))),0)),
$DH166="месяц",
$BP166*BC166,
$DH166="неделя",
$BP166*BC166/7*(ROUNDUP((DAY(EOMONTH(BC$15,0)))/4,0))),
0)</f>
        <v/>
      </c>
      <c r="BU166" s="125">
        <f t="array" ref="BU166">
IFERROR(
_xlfn.IFS(
$DH166="день_1",
$BP166*$BL166/($AX166-$AW166+1)*BD166*(DAY(EOMONTH(BD$15,0))),
$DH166="день_2",
$BP166/30*MAX(MIN($AX166,EOMONTH(BD$15,0))-MAX($AW166,BD$15)+1,),
$DH166="раб.день",
$BP166/30*(IFERROR(
_xlfn.LET(_xlpm.VD,
CHOOSE(
{1;2;3;4;5;6;7;8;9;10;11;12;13;14;15;16;17;18},
45658,45659,45660,45661,45662,45663,45664,45665,45711,45724,45778,45779,45785,45786,45820,45821,45965,46022),
_xlfn.LET(_xlpm.DD,
MAX(MIN($AX166,EOMONTH(BD$15,0))-MAX($AW166,BD$15),),
_xlfn.IFS(
AND(MONTH($AW166)=MONTH(BD$15),MONTH($AX166)&lt;&gt;MONTH(BD$15)),
NETWORKDAYS.INTL($AW166,$AW166+_xlpm.DD,1,_xlpm.VD),
AND(MONTH($AW166)&lt;&gt;MONTH(BD$15),MONTH($AX166)=MONTH(BD$15)),
NETWORKDAYS.INTL(($AX166)-_xlpm.DD,$AX166,1,_xlpm.VD),
AND(MONTH($AW166)&lt;MONTH(BD$15),MONTH($AX166)&gt;MONTH(BD$15)),
NETWORKDAYS.INTL((EOMONTH(BD$15-1,1))-_xlpm.DD,EOMONTH(BD$15-1,1),1,_xlpm.VD),
AND(MONTH($AW166)=MONTH(BD$15),MONTH($AX166)=MONTH(BD$15)),
NETWORKDAYS.INTL($AW166,$AX166,1,_xlpm.VD)))),0)),
$DH166="месяц",
$BP166*BD166,
$DH166="неделя",
$BP166*BD166/7*(ROUNDUP((DAY(EOMONTH(BD$15,0)))/4,0))),
0)</f>
        <v/>
      </c>
      <c r="BV166" s="125">
        <f t="array" ref="BV166">
IFERROR(
_xlfn.IFS(
$DH166="день_1",
$BP166*$BL166/($AX166-$AW166+1)*BE166*(DAY(EOMONTH(BE$15,0))),
$DH166="день_2",
$BP166/30*MAX(MIN($AX166,EOMONTH(BE$15,0))-MAX($AW166,BE$15)+1,),
$DH166="раб.день",
$BP166/30*(IFERROR(
_xlfn.LET(_xlpm.VD,
CHOOSE(
{1;2;3;4;5;6;7;8;9;10;11;12;13;14;15;16;17;18},
45658,45659,45660,45661,45662,45663,45664,45665,45711,45724,45778,45779,45785,45786,45820,45821,45965,46022),
_xlfn.LET(_xlpm.DD,
MAX(MIN($AX166,EOMONTH(BE$15,0))-MAX($AW166,BE$15),),
_xlfn.IFS(
AND(MONTH($AW166)=MONTH(BE$15),MONTH($AX166)&lt;&gt;MONTH(BE$15)),
NETWORKDAYS.INTL($AW166,$AW166+_xlpm.DD,1,_xlpm.VD),
AND(MONTH($AW166)&lt;&gt;MONTH(BE$15),MONTH($AX166)=MONTH(BE$15)),
NETWORKDAYS.INTL(($AX166)-_xlpm.DD,$AX166,1,_xlpm.VD),
AND(MONTH($AW166)&lt;MONTH(BE$15),MONTH($AX166)&gt;MONTH(BE$15)),
NETWORKDAYS.INTL((EOMONTH(BE$15-1,1))-_xlpm.DD,EOMONTH(BE$15-1,1),1,_xlpm.VD),
AND(MONTH($AW166)=MONTH(BE$15),MONTH($AX166)=MONTH(BE$15)),
NETWORKDAYS.INTL($AW166,$AX166,1,_xlpm.VD)))),0)),
$DH166="месяц",
$BP166*BE166,
$DH166="неделя",
$BP166*BE166/7*(ROUNDUP((DAY(EOMONTH(BE$15,0)))/4,0))),
0)</f>
        <v/>
      </c>
      <c r="BW166" s="125">
        <f t="array" ref="BW166">
IFERROR(
_xlfn.IFS(
$DH166="день_1",
$BP166*$BL166/($AX166-$AW166+1)*BF166*(DAY(EOMONTH(BF$15,0))),
$DH166="день_2",
$BP166/30*MAX(MIN($AX166,EOMONTH(BF$15,0))-MAX($AW166,BF$15)+1,),
$DH166="раб.день",
$BP166/30*(IFERROR(
_xlfn.LET(_xlpm.VD,
CHOOSE(
{1;2;3;4;5;6;7;8;9;10;11;12;13;14;15;16;17;18},
45658,45659,45660,45661,45662,45663,45664,45665,45711,45724,45778,45779,45785,45786,45820,45821,45965,46022),
_xlfn.LET(_xlpm.DD,
MAX(MIN($AX166,EOMONTH(BF$15,0))-MAX($AW166,BF$15),),
_xlfn.IFS(
AND(MONTH($AW166)=MONTH(BF$15),MONTH($AX166)&lt;&gt;MONTH(BF$15)),
NETWORKDAYS.INTL($AW166,$AW166+_xlpm.DD,1,_xlpm.VD),
AND(MONTH($AW166)&lt;&gt;MONTH(BF$15),MONTH($AX166)=MONTH(BF$15)),
NETWORKDAYS.INTL(($AX166)-_xlpm.DD,$AX166,1,_xlpm.VD),
AND(MONTH($AW166)&lt;MONTH(BF$15),MONTH($AX166)&gt;MONTH(BF$15)),
NETWORKDAYS.INTL((EOMONTH(BF$15-1,1))-_xlpm.DD,EOMONTH(BF$15-1,1),1,_xlpm.VD),
AND(MONTH($AW166)=MONTH(BF$15),MONTH($AX166)=MONTH(BF$15)),
NETWORKDAYS.INTL($AW166,$AX166,1,_xlpm.VD)))),0)),
$DH166="месяц",
$BP166*BF166,
$DH166="неделя",
$BP166*BF166/7*(ROUNDUP((DAY(EOMONTH(BF$15,0)))/4,0))),
0)</f>
        <v/>
      </c>
      <c r="BX166" s="125">
        <f t="array" ref="BX166">
IFERROR(
_xlfn.IFS(
$DH166="день_1",
$BP166*$BL166/($AX166-$AW166+1)*BG166*(DAY(EOMONTH(BG$15,0))),
$DH166="день_2",
$BP166/30*MAX(MIN($AX166,EOMONTH(BG$15,0))-MAX($AW166,BG$15)+1,),
$DH166="раб.день",
$BP166/30*(IFERROR(
_xlfn.LET(_xlpm.VD,
CHOOSE(
{1;2;3;4;5;6;7;8;9;10;11;12;13;14;15;16;17;18},
45658,45659,45660,45661,45662,45663,45664,45665,45711,45724,45778,45779,45785,45786,45820,45821,45965,46022),
_xlfn.LET(_xlpm.DD,
MAX(MIN($AX166,EOMONTH(BG$15,0))-MAX($AW166,BG$15),),
_xlfn.IFS(
AND(MONTH($AW166)=MONTH(BG$15),MONTH($AX166)&lt;&gt;MONTH(BG$15)),
NETWORKDAYS.INTL($AW166,$AW166+_xlpm.DD,1,_xlpm.VD),
AND(MONTH($AW166)&lt;&gt;MONTH(BG$15),MONTH($AX166)=MONTH(BG$15)),
NETWORKDAYS.INTL(($AX166)-_xlpm.DD,$AX166,1,_xlpm.VD),
AND(MONTH($AW166)&lt;MONTH(BG$15),MONTH($AX166)&gt;MONTH(BG$15)),
NETWORKDAYS.INTL((EOMONTH(BG$15-1,1))-_xlpm.DD,EOMONTH(BG$15-1,1),1,_xlpm.VD),
AND(MONTH($AW166)=MONTH(BG$15),MONTH($AX166)=MONTH(BG$15)),
NETWORKDAYS.INTL($AW166,$AX166,1,_xlpm.VD)))),0)),
$DH166="месяц",
$BP166*BG166,
$DH166="неделя",
$BP166*BG166/7*(ROUNDUP((DAY(EOMONTH(BG$15,0)))/4,0))),
0)</f>
        <v/>
      </c>
      <c r="BY166" s="125">
        <f t="array" ref="BY166">
IFERROR(
_xlfn.IFS(
$DH166="день_1",
$BP166*$BL166/($AX166-$AW166+1)*BH166*(DAY(EOMONTH(BH$15,0))),
$DH166="день_2",
$BP166/30*MAX(MIN($AX166,EOMONTH(BH$15,0))-MAX($AW166,BH$15)+1,),
$DH166="раб.день",
$BP166/30*(IFERROR(
_xlfn.LET(_xlpm.VD,
CHOOSE(
{1;2;3;4;5;6;7;8;9;10;11;12;13;14;15;16;17;18},
45658,45659,45660,45661,45662,45663,45664,45665,45711,45724,45778,45779,45785,45786,45820,45821,45965,46022),
_xlfn.LET(_xlpm.DD,
MAX(MIN($AX166,EOMONTH(BH$15,0))-MAX($AW166,BH$15),),
_xlfn.IFS(
AND(MONTH($AW166)=MONTH(BH$15),MONTH($AX166)&lt;&gt;MONTH(BH$15)),
NETWORKDAYS.INTL($AW166,$AW166+_xlpm.DD,1,_xlpm.VD),
AND(MONTH($AW166)&lt;&gt;MONTH(BH$15),MONTH($AX166)=MONTH(BH$15)),
NETWORKDAYS.INTL(($AX166)-_xlpm.DD,$AX166,1,_xlpm.VD),
AND(MONTH($AW166)&lt;MONTH(BH$15),MONTH($AX166)&gt;MONTH(BH$15)),
NETWORKDAYS.INTL((EOMONTH(BH$15-1,1))-_xlpm.DD,EOMONTH(BH$15-1,1),1,_xlpm.VD),
AND(MONTH($AW166)=MONTH(BH$15),MONTH($AX166)=MONTH(BH$15)),
NETWORKDAYS.INTL($AW166,$AX166,1,_xlpm.VD)))),0)),
$DH166="месяц",
$BP166*BH166,
$DH166="неделя",
$BP166*BH166/7*(ROUNDUP((DAY(EOMONTH(BH$15,0)))/4,0))),
0)</f>
        <v/>
      </c>
      <c r="BZ166" s="125">
        <f t="array" ref="BZ166">
IFERROR(
_xlfn.IFS(
$DH166="день_1",
$BP166*$BL166/($AX166-$AW166+1)*BI166*(DAY(EOMONTH(BI$15,0))),
$DH166="день_2",
$BP166/30*MAX(MIN($AX166,EOMONTH(BI$15,0))-MAX($AW166,BI$15)+1,),
$DH166="раб.день",
$BP166/30*(IFERROR(
_xlfn.LET(_xlpm.VD,
CHOOSE(
{1;2;3;4;5;6;7;8;9;10;11;12;13;14;15;16;17;18},
45658,45659,45660,45661,45662,45663,45664,45665,45711,45724,45778,45779,45785,45786,45820,45821,45965,46022),
_xlfn.LET(_xlpm.DD,
MAX(MIN($AX166,EOMONTH(BI$15,0))-MAX($AW166,BI$15),),
_xlfn.IFS(
AND(MONTH($AW166)=MONTH(BI$15),MONTH($AX166)&lt;&gt;MONTH(BI$15)),
NETWORKDAYS.INTL($AW166,$AW166+_xlpm.DD,1,_xlpm.VD),
AND(MONTH($AW166)&lt;&gt;MONTH(BI$15),MONTH($AX166)=MONTH(BI$15)),
NETWORKDAYS.INTL(($AX166)-_xlpm.DD,$AX166,1,_xlpm.VD),
AND(MONTH($AW166)&lt;MONTH(BI$15),MONTH($AX166)&gt;MONTH(BI$15)),
NETWORKDAYS.INTL((EOMONTH(BI$15-1,1))-_xlpm.DD,EOMONTH(BI$15-1,1),1,_xlpm.VD),
AND(MONTH($AW166)=MONTH(BI$15),MONTH($AX166)=MONTH(BI$15)),
NETWORKDAYS.INTL($AW166,$AX166,1,_xlpm.VD)))),0)),
$DH166="месяц",
$BP166*BI166,
$DH166="неделя",
$BP166*BI166/7*(ROUNDUP((DAY(EOMONTH(BI$15,0)))/4,0))),
0)</f>
        <v/>
      </c>
      <c r="CA166" s="125">
        <f t="array" ref="CA166">
IFERROR(
_xlfn.IFS(
$DH166="день_1",
$BP166*$BL166/($AX166-$AW166+1)*BJ166*(DAY(EOMONTH(BJ$15,0))),
$DH166="день_2",
$BP166/30*MAX(MIN($AX166,EOMONTH(BJ$15,0))-MAX($AW166,BJ$15)+1,),
$DH166="раб.день",
$BP166/30*(IFERROR(
_xlfn.LET(_xlpm.VD,
CHOOSE(
{1;2;3;4;5;6;7;8;9;10;11;12;13;14;15;16;17;18},
45658,45659,45660,45661,45662,45663,45664,45665,45711,45724,45778,45779,45785,45786,45820,45821,45965,46022),
_xlfn.LET(_xlpm.DD,
MAX(MIN($AX166,EOMONTH(BJ$15,0))-MAX($AW166,BJ$15),),
_xlfn.IFS(
AND(MONTH($AW166)=MONTH(BJ$15),MONTH($AX166)&lt;&gt;MONTH(BJ$15)),
NETWORKDAYS.INTL($AW166,$AW166+_xlpm.DD,1,_xlpm.VD),
AND(MONTH($AW166)&lt;&gt;MONTH(BJ$15),MONTH($AX166)=MONTH(BJ$15)),
NETWORKDAYS.INTL(($AX166)-_xlpm.DD,$AX166,1,_xlpm.VD),
AND(MONTH($AW166)&lt;MONTH(BJ$15),MONTH($AX166)&gt;MONTH(BJ$15)),
NETWORKDAYS.INTL((EOMONTH(BJ$15-1,1))-_xlpm.DD,EOMONTH(BJ$15-1,1),1,_xlpm.VD),
AND(MONTH($AW166)=MONTH(BJ$15),MONTH($AX166)=MONTH(BJ$15)),
NETWORKDAYS.INTL($AW166,$AX166,1,_xlpm.VD)))),0)),
$DH166="месяц",
$BP166*BJ166,
$DH166="неделя",
$BP166*BJ166/7*(ROUNDUP((DAY(EOMONTH(BJ$15,0)))/4,0))),
0)</f>
        <v/>
      </c>
      <c r="CB166" s="125">
        <f t="array" ref="CB166">
IFERROR(
_xlfn.IFS(
$DH166="день_1",
$BP166*$BL166/($AX166-$AW166+1)*BK166*(DAY(EOMONTH(BK$15,0))),
$DH166="день_2",
$BP166/30*MAX(MIN($AX166,EOMONTH(BK$15,0))-MAX($AW166,BK$15)+1,),
$DH166="раб.день",
$BP166/30*(IFERROR(
_xlfn.LET(_xlpm.VD,
CHOOSE(
{1;2;3;4;5;6;7;8;9;10;11;12;13;14;15;16;17;18},
45658,45659,45660,45661,45662,45663,45664,45665,45711,45724,45778,45779,45785,45786,45820,45821,45965,46022),
_xlfn.LET(_xlpm.DD,
MAX(MIN($AX166,EOMONTH(BK$15,0))-MAX($AW166,BK$15),),
_xlfn.IFS(
AND(MONTH($AW166)=MONTH(BK$15),MONTH($AX166)&lt;&gt;MONTH(BK$15)),
NETWORKDAYS.INTL($AW166,$AW166+_xlpm.DD,1,_xlpm.VD),
AND(MONTH($AW166)&lt;&gt;MONTH(BK$15),MONTH($AX166)=MONTH(BK$15)),
NETWORKDAYS.INTL(($AX166)-_xlpm.DD,$AX166,1,_xlpm.VD),
AND(MONTH($AW166)&lt;MONTH(BK$15),MONTH($AX166)&gt;MONTH(BK$15)),
NETWORKDAYS.INTL((EOMONTH(BK$15-1,1))-_xlpm.DD,EOMONTH(BK$15-1,1),1,_xlpm.VD),
AND(MONTH($AW166)=MONTH(BK$15),MONTH($AX166)=MONTH(BK$15)),
NETWORKDAYS.INTL($AW166,$AX166,1,_xlpm.VD)))),0)),
$DH166="месяц",
$BP166*BK166,
$DH166="неделя",
$BP166*BK166/7*(ROUNDUP((DAY(EOMONTH(BK$15,0)))/4,0))),
0)</f>
        <v/>
      </c>
      <c r="CC166" s="125">
        <f>SUM($BQ166:$CB166)</f>
        <v/>
      </c>
      <c r="CD166" s="126">
        <f>SUM($EH166:$EH166)</f>
        <v/>
      </c>
      <c r="CE166" s="126">
        <f>$CD166*$AB166</f>
        <v/>
      </c>
      <c r="CF166" s="126">
        <f>SUM($EK166:$EK166)</f>
        <v/>
      </c>
      <c r="CG166" s="126">
        <f>$CF166*$AB166</f>
        <v/>
      </c>
      <c r="CH166" s="126">
        <f>SUM($CC166,$CE166,$CG166)</f>
        <v/>
      </c>
      <c r="CI166" s="126">
        <f>$CH166*(1+$CM166)</f>
        <v/>
      </c>
      <c r="CJ166" s="127" t="n">
        <v>0</v>
      </c>
      <c r="CK166" s="126">
        <f>SUM($CH166:$CH166)*(1+$CJ166)</f>
        <v/>
      </c>
      <c r="CL166" s="126">
        <f>SUM($CH166:$CH166)*(1+$CM166)</f>
        <v/>
      </c>
      <c r="CM166" s="59" t="inlineStr">
        <is>
          <t>20%</t>
        </is>
      </c>
      <c r="CN166" s="59" t="n"/>
      <c r="CO166" s="72" t="n"/>
      <c r="CP166" s="59" t="n"/>
      <c r="CQ166" s="73" t="n"/>
      <c r="CR166" s="73" t="n"/>
      <c r="CS166" s="73" t="n"/>
      <c r="CT166" s="72" t="n"/>
      <c r="CU166" s="79" t="inlineStr">
        <is>
          <t> </t>
        </is>
      </c>
      <c r="CV166" s="60" t="n"/>
      <c r="CW166" s="60" t="n"/>
      <c r="CX166" s="60" t="n"/>
      <c r="CY166" s="127">
        <f>IFERROR(($CC166-$EE166)/($EE166/(1-$DQ166)),0)</f>
        <v/>
      </c>
      <c r="CZ166" s="127">
        <f>IFERROR(1-$EI166/($CE166),0)</f>
        <v/>
      </c>
      <c r="DA166" s="127">
        <f>IFERROR(1-$EL166/($CG166),0)</f>
        <v/>
      </c>
      <c r="DB166" s="126">
        <f>ROUND(IFERROR(($CI166/(1+$CM166)-$EN166),0),2)</f>
        <v/>
      </c>
      <c r="DC166" s="128" t="n"/>
      <c r="DD166" s="125" t="n"/>
      <c r="DE166" s="75" t="n">
        <v>0</v>
      </c>
      <c r="DF166" s="128" t="n"/>
      <c r="DG166" s="125">
        <f>IF($DC166=0,0,$DD166*($DC166*100%-$DE166*$DF166))*SUM($AB166:$AB166)</f>
        <v/>
      </c>
      <c r="DH166" s="129" t="inlineStr">
        <is>
          <t>месяц</t>
        </is>
      </c>
      <c r="DI166" s="130">
        <f t="array" ref="DI166">IFERROR(
IF($ES166="LisChannel",
(ROUND(((INDEX({174.625;153.888888888889;130.972222222222},MATCH($AI166,{2;3;4}),0))*$AG166*$AI166),2)),0),0)</f>
        <v/>
      </c>
      <c r="DJ166" s="130">
        <f>
_xlfn.LET(_xlpm.X,
IFERROR(
IF($ES166="НовиковТВ",
(_xlfn.LET(_xlpm.NTV,
_xlfn.LET(_xlpm.MIN,350000,
IF(SUMIFS($DI:$DI,$ES:$ES,"НовиковТВ")&lt;=_xlpm.MIN,
(SUMIFS($DI:$DI,$ES:$ES,"НовиковТВ")/(COUNTIFS($ES:$ES,"НовиковТВ")))*_xlpm.MIN/SUMIFS($DI:$DI,$ES:$ES,"НовиковТВ"),
DI166)),
_xlpm.NTV+$DG166/(1-(1-(_xlpm.NTV)*(1-$DL166)*(1-$DM166)*(1-$DN166)*(1-$DO166)*(1-$DP166)/_xlpm.NTV))))/(1+$EP166),
$DI166+$DG166/(1-(1-($DI166)*(1-$DL166)*(1-$DM166)*(1-$DN166)*(1-$DO166)*(1-$DP166)/$DI166))),
0),
_xlpm.X*(1+$CM166)*(1+$CW166)-_xlpm.X*(1+$CM166)+_xlpm.X)</f>
        <v/>
      </c>
      <c r="DK166" s="125" t="inlineStr">
        <is>
          <t>послед.</t>
        </is>
      </c>
      <c r="DL166" s="63" t="n">
        <v>0</v>
      </c>
      <c r="DM166" s="63" t="n">
        <v>0</v>
      </c>
      <c r="DN166" s="63" t="n">
        <v>0</v>
      </c>
      <c r="DO166" s="63" t="n">
        <v>0</v>
      </c>
      <c r="DP166" s="63" t="n">
        <v>0</v>
      </c>
      <c r="DQ166" s="63">
        <f t="array" ref="DQ166">IFERROR(_xlfn.IFS(
$DK166="послед.",1-(1-$DL166)*(1-$DM166)*(1-$DN166)*(1-$DO166)*(1-$DP166),
$DK166="сумм.",$DL166+$DM166+$DN166+$DO166+$DP166),
0)</f>
        <v/>
      </c>
      <c r="DR166" s="125">
        <f t="array" ref="DR166">
IFERROR(
_xlfn.IFS(
$BL166=0,
0,
$BL166&gt;0,
_xlfn.IFS($DK166="послед.",
$DJ166*(1-$DL166)*(1-$DM166)*(1-$DN166)*(1-$DO166)*(1-$DP166),
$DK166="сумм.",
$DJ166*(1-($DL166+$DM166+$DN166+$DO166+$DP166)))),0)</f>
        <v/>
      </c>
      <c r="DS166" s="125">
        <f t="array" ref="DS166">
IFERROR(_xlfn.IFS(
$DH166="день_1",
$DR166*$BL166/($AX166-$AW166+1)*AZ166*(DAY(EOMONTH(AZ$15,0))),
$DH166="день_2",
$DR166/30*MAX(MIN($AX166,EOMONTH(AZ$15,0))-MAX($AW166,AZ$15)+1,),
$DH166="раб.день",
$DR166/30*(IFERROR(
_xlfn.LET(_xlpm.VD,
CHOOSE(
{1;2;3;4;5;6;7;8;9;10;11;12;13;14;15;16;17;18},
45658,45659,45660,45661,45662,45663,45664,45665,45711,45724,45778,45779,45785,45786,45820,45821,45965,46022),
_xlfn.LET(_xlpm.DD,
MAX(MIN($AX166,EOMONTH(AZ$15,0))-MAX($AW166,AZ$15),),
_xlfn.IFS(
AND(MONTH($AW166)=MONTH(AZ$15),MONTH($AX166)&lt;&gt;MONTH(AZ$15)),
NETWORKDAYS.INTL($AW166,$AW166+_xlpm.DD,1,_xlpm.VD),
AND(MONTH($AW166)&lt;&gt;MONTH(AZ$15),MONTH($AX166)=MONTH(AZ$15)),
NETWORKDAYS.INTL(($AX166)-_xlpm.DD,$AX166,1,_xlpm.VD),
AND(MONTH($AW166)&lt;MONTH(AZ$15),MONTH($AX166)&gt;MONTH(AZ$15)),
NETWORKDAYS.INTL((EOMONTH(AZ$15-1,1))-_xlpm.DD,EOMONTH(AZ$15-1,1),1,_xlpm.VD),
AND(MONTH($AW166)=MONTH(AZ$15),MONTH($AX166)=MONTH(AZ$15)),
NETWORKDAYS.INTL($AW166,$AX166,1,_xlpm.VD)))),0)),
$DH166="месяц",
$DR166*AZ166,
$DH166="неделя",
$DR166*AZ166/7*(ROUNDUP((DAY(EOMONTH(AZ$15,0)))/4,0))),
0)</f>
        <v/>
      </c>
      <c r="DT166" s="125">
        <f t="array" ref="DT166">
IFERROR(_xlfn.IFS(
$DH166="день_1",
$DR166*$BL166/($AX166-$AW166+1)*BA166*(DAY(EOMONTH(BA$15,0))),
$DH166="день_2",
$DR166/30*MAX(MIN($AX166,EOMONTH(BA$15,0))-MAX($AW166,BA$15)+1,),
$DH166="раб.день",
$DR166/30*(IFERROR(
_xlfn.LET(_xlpm.VD,
CHOOSE(
{1;2;3;4;5;6;7;8;9;10;11;12;13;14;15;16;17;18},
45658,45659,45660,45661,45662,45663,45664,45665,45711,45724,45778,45779,45785,45786,45820,45821,45965,46022),
_xlfn.LET(_xlpm.DD,
MAX(MIN($AX166,EOMONTH(BA$15,0))-MAX($AW166,BA$15),),
_xlfn.IFS(
AND(MONTH($AW166)=MONTH(BA$15),MONTH($AX166)&lt;&gt;MONTH(BA$15)),
NETWORKDAYS.INTL($AW166,$AW166+_xlpm.DD,1,_xlpm.VD),
AND(MONTH($AW166)&lt;&gt;MONTH(BA$15),MONTH($AX166)=MONTH(BA$15)),
NETWORKDAYS.INTL(($AX166)-_xlpm.DD,$AX166,1,_xlpm.VD),
AND(MONTH($AW166)&lt;MONTH(BA$15),MONTH($AX166)&gt;MONTH(BA$15)),
NETWORKDAYS.INTL((EOMONTH(BA$15-1,1))-_xlpm.DD,EOMONTH(BA$15-1,1),1,_xlpm.VD),
AND(MONTH($AW166)=MONTH(BA$15),MONTH($AX166)=MONTH(BA$15)),
NETWORKDAYS.INTL($AW166,$AX166,1,_xlpm.VD)))),0)),
$DH166="месяц",
$DR166*BA166,
$DH166="неделя",
$DR166*BA166/7*(ROUNDUP((DAY(EOMONTH(BA$15,0)))/4,0))),
0)</f>
        <v/>
      </c>
      <c r="DU166" s="125">
        <f t="array" ref="DU166">
IFERROR(_xlfn.IFS(
$DH166="день_1",
$DR166*$BL166/($AX166-$AW166+1)*BB166*(DAY(EOMONTH(BB$15,0))),
$DH166="день_2",
$DR166/30*MAX(MIN($AX166,EOMONTH(BB$15,0))-MAX($AW166,BB$15)+1,),
$DH166="раб.день",
$DR166/30*(IFERROR(
_xlfn.LET(_xlpm.VD,
CHOOSE(
{1;2;3;4;5;6;7;8;9;10;11;12;13;14;15;16;17;18},
45658,45659,45660,45661,45662,45663,45664,45665,45711,45724,45778,45779,45785,45786,45820,45821,45965,46022),
_xlfn.LET(_xlpm.DD,
MAX(MIN($AX166,EOMONTH(BB$15,0))-MAX($AW166,BB$15),),
_xlfn.IFS(
AND(MONTH($AW166)=MONTH(BB$15),MONTH($AX166)&lt;&gt;MONTH(BB$15)),
NETWORKDAYS.INTL($AW166,$AW166+_xlpm.DD,1,_xlpm.VD),
AND(MONTH($AW166)&lt;&gt;MONTH(BB$15),MONTH($AX166)=MONTH(BB$15)),
NETWORKDAYS.INTL(($AX166)-_xlpm.DD,$AX166,1,_xlpm.VD),
AND(MONTH($AW166)&lt;MONTH(BB$15),MONTH($AX166)&gt;MONTH(BB$15)),
NETWORKDAYS.INTL((EOMONTH(BB$15-1,1))-_xlpm.DD,EOMONTH(BB$15-1,1),1,_xlpm.VD),
AND(MONTH($AW166)=MONTH(BB$15),MONTH($AX166)=MONTH(BB$15)),
NETWORKDAYS.INTL($AW166,$AX166,1,_xlpm.VD)))),0)),
$DH166="месяц",
$DR166*BB166,
$DH166="неделя",
$DR166*BB166/7*(ROUNDUP((DAY(EOMONTH(BB$15,0)))/4,0))),
0)</f>
        <v/>
      </c>
      <c r="DV166" s="125">
        <f t="array" ref="DV166">
IFERROR(_xlfn.IFS(
$DH166="день_1",
$DR166*$BL166/($AX166-$AW166+1)*BC166*(DAY(EOMONTH(BC$15,0))),
$DH166="день_2",
$DR166/30*MAX(MIN($AX166,EOMONTH(BC$15,0))-MAX($AW166,BC$15)+1,),
$DH166="раб.день",
$DR166/30*(IFERROR(
_xlfn.LET(_xlpm.VD,
CHOOSE(
{1;2;3;4;5;6;7;8;9;10;11;12;13;14;15;16;17;18},
45658,45659,45660,45661,45662,45663,45664,45665,45711,45724,45778,45779,45785,45786,45820,45821,45965,46022),
_xlfn.LET(_xlpm.DD,
MAX(MIN($AX166,EOMONTH(BC$15,0))-MAX($AW166,BC$15),),
_xlfn.IFS(
AND(MONTH($AW166)=MONTH(BC$15),MONTH($AX166)&lt;&gt;MONTH(BC$15)),
NETWORKDAYS.INTL($AW166,$AW166+_xlpm.DD,1,_xlpm.VD),
AND(MONTH($AW166)&lt;&gt;MONTH(BC$15),MONTH($AX166)=MONTH(BC$15)),
NETWORKDAYS.INTL(($AX166)-_xlpm.DD,$AX166,1,_xlpm.VD),
AND(MONTH($AW166)&lt;MONTH(BC$15),MONTH($AX166)&gt;MONTH(BC$15)),
NETWORKDAYS.INTL((EOMONTH(BC$15-1,1))-_xlpm.DD,EOMONTH(BC$15-1,1),1,_xlpm.VD),
AND(MONTH($AW166)=MONTH(BC$15),MONTH($AX166)=MONTH(BC$15)),
NETWORKDAYS.INTL($AW166,$AX166,1,_xlpm.VD)))),0)),
$DH166="месяц",
$DR166*BC166,
$DH166="неделя",
$DR166*BC166/7*(ROUNDUP((DAY(EOMONTH(BC$15,0)))/4,0))),
0)</f>
        <v/>
      </c>
      <c r="DW166" s="125">
        <f t="array" ref="DW166">
IFERROR(_xlfn.IFS(
$DH166="день_1",
$DR166*$BL166/($AX166-$AW166+1)*BD166*(DAY(EOMONTH(BD$15,0))),
$DH166="день_2",
$DR166/30*MAX(MIN($AX166,EOMONTH(BD$15,0))-MAX($AW166,BD$15)+1,),
$DH166="раб.день",
$DR166/30*(IFERROR(
_xlfn.LET(_xlpm.VD,
CHOOSE(
{1;2;3;4;5;6;7;8;9;10;11;12;13;14;15;16;17;18},
45658,45659,45660,45661,45662,45663,45664,45665,45711,45724,45778,45779,45785,45786,45820,45821,45965,46022),
_xlfn.LET(_xlpm.DD,
MAX(MIN($AX166,EOMONTH(BD$15,0))-MAX($AW166,BD$15),),
_xlfn.IFS(
AND(MONTH($AW166)=MONTH(BD$15),MONTH($AX166)&lt;&gt;MONTH(BD$15)),
NETWORKDAYS.INTL($AW166,$AW166+_xlpm.DD,1,_xlpm.VD),
AND(MONTH($AW166)&lt;&gt;MONTH(BD$15),MONTH($AX166)=MONTH(BD$15)),
NETWORKDAYS.INTL(($AX166)-_xlpm.DD,$AX166,1,_xlpm.VD),
AND(MONTH($AW166)&lt;MONTH(BD$15),MONTH($AX166)&gt;MONTH(BD$15)),
NETWORKDAYS.INTL((EOMONTH(BD$15-1,1))-_xlpm.DD,EOMONTH(BD$15-1,1),1,_xlpm.VD),
AND(MONTH($AW166)=MONTH(BD$15),MONTH($AX166)=MONTH(BD$15)),
NETWORKDAYS.INTL($AW166,$AX166,1,_xlpm.VD)))),0)),
$DH166="месяц",
$DR166*BD166,
$DH166="неделя",
$DR166*BD166/7*(ROUNDUP((DAY(EOMONTH(BD$15,0)))/4,0))),
0)</f>
        <v/>
      </c>
      <c r="DX166" s="125">
        <f t="array" ref="DX166">
IFERROR(_xlfn.IFS(
$DH166="день_1",
$DR166*$BL166/($AX166-$AW166+1)*BE166*(DAY(EOMONTH(BE$15,0))),
$DH166="день_2",
$DR166/30*MAX(MIN($AX166,EOMONTH(BE$15,0))-MAX($AW166,BE$15)+1,),
$DH166="раб.день",
$DR166/30*(IFERROR(
_xlfn.LET(_xlpm.VD,
CHOOSE(
{1;2;3;4;5;6;7;8;9;10;11;12;13;14;15;16;17;18},
45658,45659,45660,45661,45662,45663,45664,45665,45711,45724,45778,45779,45785,45786,45820,45821,45965,46022),
_xlfn.LET(_xlpm.DD,
MAX(MIN($AX166,EOMONTH(BE$15,0))-MAX($AW166,BE$15),),
_xlfn.IFS(
AND(MONTH($AW166)=MONTH(BE$15),MONTH($AX166)&lt;&gt;MONTH(BE$15)),
NETWORKDAYS.INTL($AW166,$AW166+_xlpm.DD,1,_xlpm.VD),
AND(MONTH($AW166)&lt;&gt;MONTH(BE$15),MONTH($AX166)=MONTH(BE$15)),
NETWORKDAYS.INTL(($AX166)-_xlpm.DD,$AX166,1,_xlpm.VD),
AND(MONTH($AW166)&lt;MONTH(BE$15),MONTH($AX166)&gt;MONTH(BE$15)),
NETWORKDAYS.INTL((EOMONTH(BE$15-1,1))-_xlpm.DD,EOMONTH(BE$15-1,1),1,_xlpm.VD),
AND(MONTH($AW166)=MONTH(BE$15),MONTH($AX166)=MONTH(BE$15)),
NETWORKDAYS.INTL($AW166,$AX166,1,_xlpm.VD)))),0)),
$DH166="месяц",
$DR166*BE166,
$DH166="неделя",
$DR166*BE166/7*(ROUNDUP((DAY(EOMONTH(BE$15,0)))/4,0))),
0)</f>
        <v/>
      </c>
      <c r="DY166" s="125">
        <f t="array" ref="DY166">
IFERROR(_xlfn.IFS(
$DH166="день_1",
$DR166*$BL166/($AX166-$AW166+1)*BF166*(DAY(EOMONTH(BF$15,0))),
$DH166="день_2",
$DR166/30*MAX(MIN($AX166,EOMONTH(BF$15,0))-MAX($AW166,BF$15)+1,),
$DH166="раб.день",
$DR166/30*(IFERROR(
_xlfn.LET(_xlpm.VD,
CHOOSE(
{1;2;3;4;5;6;7;8;9;10;11;12;13;14;15;16;17;18},
45658,45659,45660,45661,45662,45663,45664,45665,45711,45724,45778,45779,45785,45786,45820,45821,45965,46022),
_xlfn.LET(_xlpm.DD,
MAX(MIN($AX166,EOMONTH(BF$15,0))-MAX($AW166,BF$15),),
_xlfn.IFS(
AND(MONTH($AW166)=MONTH(BF$15),MONTH($AX166)&lt;&gt;MONTH(BF$15)),
NETWORKDAYS.INTL($AW166,$AW166+_xlpm.DD,1,_xlpm.VD),
AND(MONTH($AW166)&lt;&gt;MONTH(BF$15),MONTH($AX166)=MONTH(BF$15)),
NETWORKDAYS.INTL(($AX166)-_xlpm.DD,$AX166,1,_xlpm.VD),
AND(MONTH($AW166)&lt;MONTH(BF$15),MONTH($AX166)&gt;MONTH(BF$15)),
NETWORKDAYS.INTL((EOMONTH(BF$15-1,1))-_xlpm.DD,EOMONTH(BF$15-1,1),1,_xlpm.VD),
AND(MONTH($AW166)=MONTH(BF$15),MONTH($AX166)=MONTH(BF$15)),
NETWORKDAYS.INTL($AW166,$AX166,1,_xlpm.VD)))),0)),
$DH166="месяц",
$DR166*BF166,
$DH166="неделя",
$DR166*BF166/7*(ROUNDUP((DAY(EOMONTH(BF$15,0)))/4,0))),
0)</f>
        <v/>
      </c>
      <c r="DZ166" s="125">
        <f t="array" ref="DZ166">
IFERROR(_xlfn.IFS(
$DH166="день_1",
$DR166*$BL166/($AX166-$AW166+1)*BG166*(DAY(EOMONTH(BG$15,0))),
$DH166="день_2",
$DR166/30*MAX(MIN($AX166,EOMONTH(BG$15,0))-MAX($AW166,BG$15)+1,),
$DH166="раб.день",
$DR166/30*(IFERROR(
_xlfn.LET(_xlpm.VD,
CHOOSE(
{1;2;3;4;5;6;7;8;9;10;11;12;13;14;15;16;17;18},
45658,45659,45660,45661,45662,45663,45664,45665,45711,45724,45778,45779,45785,45786,45820,45821,45965,46022),
_xlfn.LET(_xlpm.DD,
MAX(MIN($AX166,EOMONTH(BG$15,0))-MAX($AW166,BG$15),),
_xlfn.IFS(
AND(MONTH($AW166)=MONTH(BG$15),MONTH($AX166)&lt;&gt;MONTH(BG$15)),
NETWORKDAYS.INTL($AW166,$AW166+_xlpm.DD,1,_xlpm.VD),
AND(MONTH($AW166)&lt;&gt;MONTH(BG$15),MONTH($AX166)=MONTH(BG$15)),
NETWORKDAYS.INTL(($AX166)-_xlpm.DD,$AX166,1,_xlpm.VD),
AND(MONTH($AW166)&lt;MONTH(BG$15),MONTH($AX166)&gt;MONTH(BG$15)),
NETWORKDAYS.INTL((EOMONTH(BG$15-1,1))-_xlpm.DD,EOMONTH(BG$15-1,1),1,_xlpm.VD),
AND(MONTH($AW166)=MONTH(BG$15),MONTH($AX166)=MONTH(BG$15)),
NETWORKDAYS.INTL($AW166,$AX166,1,_xlpm.VD)))),0)),
$DH166="месяц",
$DR166*BG166,
$DH166="неделя",
$DR166*BG166/7*(ROUNDUP((DAY(EOMONTH(BG$15,0)))/4,0))),
0)</f>
        <v/>
      </c>
      <c r="EA166" s="125">
        <f t="array" ref="EA166">
IFERROR(_xlfn.IFS(
$DH166="день_1",
$DR166*$BL166/($AX166-$AW166+1)*BH166*(DAY(EOMONTH(BH$15,0))),
$DH166="день_2",
$DR166/30*MAX(MIN($AX166,EOMONTH(BH$15,0))-MAX($AW166,BH$15)+1,),
$DH166="раб.день",
$DR166/30*(IFERROR(
_xlfn.LET(_xlpm.VD,
CHOOSE(
{1;2;3;4;5;6;7;8;9;10;11;12;13;14;15;16;17;18},
45658,45659,45660,45661,45662,45663,45664,45665,45711,45724,45778,45779,45785,45786,45820,45821,45965,46022),
_xlfn.LET(_xlpm.DD,
MAX(MIN($AX166,EOMONTH(BH$15,0))-MAX($AW166,BH$15),),
_xlfn.IFS(
AND(MONTH($AW166)=MONTH(BH$15),MONTH($AX166)&lt;&gt;MONTH(BH$15)),
NETWORKDAYS.INTL($AW166,$AW166+_xlpm.DD,1,_xlpm.VD),
AND(MONTH($AW166)&lt;&gt;MONTH(BH$15),MONTH($AX166)=MONTH(BH$15)),
NETWORKDAYS.INTL(($AX166)-_xlpm.DD,$AX166,1,_xlpm.VD),
AND(MONTH($AW166)&lt;MONTH(BH$15),MONTH($AX166)&gt;MONTH(BH$15)),
NETWORKDAYS.INTL((EOMONTH(BH$15-1,1))-_xlpm.DD,EOMONTH(BH$15-1,1),1,_xlpm.VD),
AND(MONTH($AW166)=MONTH(BH$15),MONTH($AX166)=MONTH(BH$15)),
NETWORKDAYS.INTL($AW166,$AX166,1,_xlpm.VD)))),0)),
$DH166="месяц",
$DR166*BH166,
$DH166="неделя",
$DR166*BH166/7*(ROUNDUP((DAY(EOMONTH(BH$15,0)))/4,0))),
0)</f>
        <v/>
      </c>
      <c r="EB166" s="125">
        <f t="array" ref="EB166">
IFERROR(_xlfn.IFS(
$DH166="день_1",
$DR166*$BL166/($AX166-$AW166+1)*BI166*(DAY(EOMONTH(BI$15,0))),
$DH166="день_2",
$DR166/30*MAX(MIN($AX166,EOMONTH(BI$15,0))-MAX($AW166,BI$15)+1,),
$DH166="раб.день",
$DR166/30*(IFERROR(
_xlfn.LET(_xlpm.VD,
CHOOSE(
{1;2;3;4;5;6;7;8;9;10;11;12;13;14;15;16;17;18},
45658,45659,45660,45661,45662,45663,45664,45665,45711,45724,45778,45779,45785,45786,45820,45821,45965,46022),
_xlfn.LET(_xlpm.DD,
MAX(MIN($AX166,EOMONTH(BI$15,0))-MAX($AW166,BI$15),),
_xlfn.IFS(
AND(MONTH($AW166)=MONTH(BI$15),MONTH($AX166)&lt;&gt;MONTH(BI$15)),
NETWORKDAYS.INTL($AW166,$AW166+_xlpm.DD,1,_xlpm.VD),
AND(MONTH($AW166)&lt;&gt;MONTH(BI$15),MONTH($AX166)=MONTH(BI$15)),
NETWORKDAYS.INTL(($AX166)-_xlpm.DD,$AX166,1,_xlpm.VD),
AND(MONTH($AW166)&lt;MONTH(BI$15),MONTH($AX166)&gt;MONTH(BI$15)),
NETWORKDAYS.INTL((EOMONTH(BI$15-1,1))-_xlpm.DD,EOMONTH(BI$15-1,1),1,_xlpm.VD),
AND(MONTH($AW166)=MONTH(BI$15),MONTH($AX166)=MONTH(BI$15)),
NETWORKDAYS.INTL($AW166,$AX166,1,_xlpm.VD)))),0)),
$DH166="месяц",
$DR166*BI166,
$DH166="неделя",
$DR166*BI166/7*(ROUNDUP((DAY(EOMONTH(BI$15,0)))/4,0))),
0)</f>
        <v/>
      </c>
      <c r="EC166" s="125">
        <f t="array" ref="EC166">
IFERROR(_xlfn.IFS(
$DH166="день_1",
$DR166*$BL166/($AX166-$AW166+1)*BJ166*(DAY(EOMONTH(BJ$15,0))),
$DH166="день_2",
$DR166/30*MAX(MIN($AX166,EOMONTH(BJ$15,0))-MAX($AW166,BJ$15)+1,),
$DH166="раб.день",
$DR166/30*(IFERROR(
_xlfn.LET(_xlpm.VD,
CHOOSE(
{1;2;3;4;5;6;7;8;9;10;11;12;13;14;15;16;17;18},
45658,45659,45660,45661,45662,45663,45664,45665,45711,45724,45778,45779,45785,45786,45820,45821,45965,46022),
_xlfn.LET(_xlpm.DD,
MAX(MIN($AX166,EOMONTH(BJ$15,0))-MAX($AW166,BJ$15),),
_xlfn.IFS(
AND(MONTH($AW166)=MONTH(BJ$15),MONTH($AX166)&lt;&gt;MONTH(BJ$15)),
NETWORKDAYS.INTL($AW166,$AW166+_xlpm.DD,1,_xlpm.VD),
AND(MONTH($AW166)&lt;&gt;MONTH(BJ$15),MONTH($AX166)=MONTH(BJ$15)),
NETWORKDAYS.INTL(($AX166)-_xlpm.DD,$AX166,1,_xlpm.VD),
AND(MONTH($AW166)&lt;MONTH(BJ$15),MONTH($AX166)&gt;MONTH(BJ$15)),
NETWORKDAYS.INTL((EOMONTH(BJ$15-1,1))-_xlpm.DD,EOMONTH(BJ$15-1,1),1,_xlpm.VD),
AND(MONTH($AW166)=MONTH(BJ$15),MONTH($AX166)=MONTH(BJ$15)),
NETWORKDAYS.INTL($AW166,$AX166,1,_xlpm.VD)))),0)),
$DH166="месяц",
$DR166*BJ166,
$DH166="неделя",
$DR166*BJ166/7*(ROUNDUP((DAY(EOMONTH(BJ$15,0)))/4,0))),
0)</f>
        <v/>
      </c>
      <c r="ED166" s="125">
        <f t="array" ref="ED166">
IFERROR(_xlfn.IFS(
$DH166="день_1",
$DR166*$BL166/($AX166-$AW166+1)*BK166*(DAY(EOMONTH(BK$15,0))),
$DH166="день_2",
$DR166/30*MAX(MIN($AX166,EOMONTH(BK$15,0))-MAX($AW166,BK$15)+1,),
$DH166="раб.день",
$DR166/30*(IFERROR(
_xlfn.LET(_xlpm.VD,
CHOOSE(
{1;2;3;4;5;6;7;8;9;10;11;12;13;14;15;16;17;18},
45658,45659,45660,45661,45662,45663,45664,45665,45711,45724,45778,45779,45785,45786,45820,45821,45965,46022),
_xlfn.LET(_xlpm.DD,
MAX(MIN($AX166,EOMONTH(BK$15,0))-MAX($AW166,BK$15),),
_xlfn.IFS(
AND(MONTH($AW166)=MONTH(BK$15),MONTH($AX166)&lt;&gt;MONTH(BK$15)),
NETWORKDAYS.INTL($AW166,$AW166+_xlpm.DD,1,_xlpm.VD),
AND(MONTH($AW166)&lt;&gt;MONTH(BK$15),MONTH($AX166)=MONTH(BK$15)),
NETWORKDAYS.INTL(($AX166)-_xlpm.DD,$AX166,1,_xlpm.VD),
AND(MONTH($AW166)&lt;MONTH(BK$15),MONTH($AX166)&gt;MONTH(BK$15)),
NETWORKDAYS.INTL((EOMONTH(BK$15-1,1))-_xlpm.DD,EOMONTH(BK$15-1,1),1,_xlpm.VD),
AND(MONTH($AW166)=MONTH(BK$15),MONTH($AX166)=MONTH(BK$15)),
NETWORKDAYS.INTL($AW166,$AX166,1,_xlpm.VD)))),0)),
$DH166="месяц",
$DR166*BK166,
$DH166="неделя",
$DR166*BK166/7*(ROUNDUP((DAY(EOMONTH(BK$15,0)))/4,0))),
0)</f>
        <v/>
      </c>
      <c r="EE166" s="125">
        <f>SUM($DS166,$DT166,$DU166,$DV166,$DW166,$DX166,$DY166,$DZ166,$EA166,$EB166,$EC166,$ED166)</f>
        <v/>
      </c>
      <c r="EF166" s="125">
        <f>IFERROR(ROUND($EE166*(1+$EP166),2),0)</f>
        <v/>
      </c>
      <c r="EG166" s="128" t="n">
        <v>1</v>
      </c>
      <c r="EH166" s="126" t="n">
        <v>0</v>
      </c>
      <c r="EI166" s="126">
        <f>ROUND(SUM($EH166:$EH166)*SUM($AB166:$AB166)*$EG166,2)</f>
        <v/>
      </c>
      <c r="EJ166" s="126">
        <f>ROUND($EI166*(1+$EP166),2)</f>
        <v/>
      </c>
      <c r="EK166" s="126" t="n">
        <v>0</v>
      </c>
      <c r="EL166" s="126">
        <f>ROUND(SUM($EK166:$EK166)*SUM($AB166:$AB166)*$EG166,2)</f>
        <v/>
      </c>
      <c r="EM166" s="126">
        <f>ROUND($EL166*(1+$EP166),2)</f>
        <v/>
      </c>
      <c r="EN166" s="126">
        <f>SUM($EE166,$EI166,$EL166)</f>
        <v/>
      </c>
      <c r="EO166" s="126">
        <f>SUM($EF166,$EJ166,$EM166)</f>
        <v/>
      </c>
      <c r="EP166" s="59" t="inlineStr">
        <is>
          <t>20%</t>
        </is>
      </c>
      <c r="EQ166" s="59" t="n"/>
      <c r="ER166" s="60">
        <f t="array" ref="ER166">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MATCH(ES166,
{"AMS";"RussOutdoor";"HD Outdoor";"Ingroup";"IQ";"Ledproduction";"LisChannel";"Logic";"Media-PPL";"NovikovTV | НовиковТВ";"SMA";"SOK";"КрокусТВ | CrocusTV | IndoorTV";"Сити";"ТЯК Москва"},
0)),"")</f>
        <v/>
      </c>
      <c r="ES166" s="60" t="n"/>
      <c r="ET166" s="60">
        <f t="array" ref="ET166">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MATCH(ES166,
{"AMS";"RussOutdoor";"HD Outdoor";"Ingroup";"IQ";"Ledproduction";"LisChannel";"Logic";"Media-PPL";"NovikovTV | НовиковТВ";"SMA";"SOK";"КрокусТВ | CrocusTV | IndoorTV";"Сити";"ТЯК Москва"},
0)),"")</f>
        <v/>
      </c>
      <c r="EU166" s="60" t="n"/>
      <c r="EV166" s="60" t="n"/>
      <c r="EX166" s="110">
        <f t="array" ref="EX166">
($AR166/30
+N("ТРАФИК ПЛОЩАДКИ"))*
(IFERROR(
_xlfn.LET(
_xlpm.GPR,
HLOOKUP($L166,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(MATCH($T166,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IF($Q166="цифровой",_xlpm.GPR/$AG166,_xlpm.GPR/60)),
0)
+N("DWELL TIME"))*
(IF($AB166=0,0,IF($AB166=1,0.3,IF($AB166=2,0.5,IF($AB166&gt;2,1))))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_xlfn.IFS($AC166="да",1.2,$AC166="нет",1)*
_xlfn.IFS($AD166="да",1.2,$AD166="нет",1)*
IF(R166="статический",1,1.2)*
$X166*
INDEX(
{1.2;1;1.2;1.2;1;1.2;1.2;1.2;1.2;1.2;1.2;1;1.2;1.2;1.2;1.2;1;1;1.2;1.2;1.2;1;1;1;1;1.2;1.2;1.2;1.2;1;1;1;1;1.2;1.2;1.2;1.2;1.2;1.2;1.2;1.2;1;1;1.2;1;1;1;1;1.5;1;1;1.5;1.5;1.2},
MATCH($Q166,_xlpm.MI,0)))&gt;{0.02;0.04;0.06;0.1;0.2;0.4;0.6;0.8;1;2;4;6})),
{0;1;2;3;4;5;6;7;8;9;10;11;12},
0)))
+N("КОЭФФИЦИЕНТ КОНТАКТА"))))*
(_xlfn.IFS($X166&lt;0.1,$X166/1000,$X166&gt;25,5.2,AND($X166&gt;=0.1,$X166&lt;=25),(($X166*2+0.1)/10)*($X166/10)))*
IFERROR((_xlfn.LET(
_xlpm.MA,
{0;0.8;0.85;0.9;0.95;1},
_xlpm.MAA,
{0;1;2;3;4;5},
INDEX(_xlpm.MA,MATCH(SUMPRODUCT(--((IF(ROUND(_xlpm.MAA,1)&gt;5,5,ROUND($AB166,1)))&gt;{0;1;2;3;4;5})),_xlpm.MAA,0)))
+N("КОЭФФИЦИЕНТ КОЛ-ВО КОНСТРУКЦИЙ")),1)*
$AB166,0))*
(IF($Q166="цифровой",$AG166/15*$AI166,1)
+N("ДЛЯ ЦИФРЫ"))</f>
        <v/>
      </c>
      <c r="EY166" s="110">
        <f>IFERROR(EX166*AY166,0)</f>
        <v/>
      </c>
      <c r="EZ166" s="131">
        <f>IFERROR(DP166/EY166*1000,0)</f>
        <v/>
      </c>
      <c r="FA166" s="112">
        <f>IFERROR(FC166/FB166,0)</f>
        <v/>
      </c>
      <c r="FB166" s="112">
        <f>IFERROR((FC166/(EY166/FF166*#REF!))*0.825,0)</f>
        <v/>
      </c>
      <c r="FC166" s="112">
        <f>IFERROR(((EX166*30/AR166)*100)/30,0)</f>
        <v/>
      </c>
      <c r="FD166" s="112">
        <f>IFERROR(EY166/G166*100%,0)</f>
        <v/>
      </c>
      <c r="FE166" s="112">
        <f>IFERROR(FD166/FC166*100%,0)</f>
        <v/>
      </c>
      <c r="FF166" s="110">
        <f>IFERROR(AR166/30*AY166,0)</f>
        <v/>
      </c>
    </row>
    <row r="167" ht="13" customHeight="1">
      <c r="A167" s="59" t="n"/>
      <c r="B167" s="60" t="n"/>
      <c r="C167" s="60" t="n"/>
      <c r="D167" s="60">
        <f t="array" ref="D167">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MATCH($E167,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67" s="60">
        <f t="array" ref="E167">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MATCH($F167,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67" s="60" t="inlineStr"/>
      <c r="G167" s="60" t="n"/>
      <c r="H167" s="60">
        <f t="array" ref="H167">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MATCH($I167,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67" s="60" t="n"/>
      <c r="J167" s="60" t="n"/>
      <c r="K167" s="60" t="n"/>
      <c r="L167" s="60" t="n"/>
      <c r="M167" s="60" t="n"/>
      <c r="N167" s="60" t="n"/>
      <c r="O167" s="60" t="n"/>
      <c r="P167" s="60">
        <f t="array" ref="P167">
_xlfn.IFS(
ISNUMBER(MATCH($Q167,{"шелфбаннер","разделитель","монетница","чековая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ISNUMBER(MATCH($Q167,{"LED/LCD","видеокулер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ISNUMBER(MATCH($Q167,{"автомобиль","машина","выставочное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ISNUMBER(MATCH($Q167,{"билборд","лифтовая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ISNUMBER(MATCH($Q167,{"навигация","подвесной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ISNUMBER(MATCH($Q167,{"движущаяся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ISNUMBER(MATCH($Q167,{"каталог","журнал"},)),
"Пресса",
$Q167="","")</f>
        <v/>
      </c>
      <c r="Q167" s="60" t="n"/>
      <c r="R167" s="60">
        <f t="array" ref="R167">
IFERROR(
_xlfn.IFS(
OR(ISNUMBER(MATCH($Q167,{"экспозиция","макет","стенд","автостенд","авто стенд","выставочное пространство","выставочные стенды","модульные выставочные стенды","3Д конструкция","3D конструкция"},)),P167="Экспонирование"),
"нестандартный",
ISNUMBER(MATCH($Q167,{"скроллер","призматрон"},)),
"динамический",
$P167="Видео",
"цифровой",
OR($P167="Пресса",$P167="Щит",$P167="POSm",$P167="Подвес",$P167="Брендирование/оклейка"),
"статический"),"")</f>
        <v/>
      </c>
      <c r="S167" s="59" t="n"/>
      <c r="T167" s="60" t="n"/>
      <c r="U167" s="60" t="n"/>
      <c r="V167" s="60">
        <f>
IF(P167="Видео",
"цифровой постер/ролик",
IF(ISNUMBER(MATCH(Q167,{"короб световой","короб световой | лайтбокс","короб световой | кристалайт","лайтбокс","лайт бокс","кристалайт","LB","lightbox"},)),
"бэклит",
IF(P167="Брендирование/оклейка",
"перфарированная пленка/самоклейка",
IF(P167="Экспонирование",
"под запрос",
IF(P167="Подвес",
"баннер/ткань",
"")))))</f>
        <v/>
      </c>
      <c r="W167" s="59" t="n"/>
      <c r="X167" s="59" t="n"/>
      <c r="Y167" s="59" t="n"/>
      <c r="Z167" s="61" t="n"/>
      <c r="AA167" s="61" t="n"/>
      <c r="AB167" s="61">
        <f>IF(BL167&gt;0,Z167,0)</f>
        <v/>
      </c>
      <c r="AC167" s="59" t="n"/>
      <c r="AD167" s="59" t="n"/>
      <c r="AE167" s="59" t="n"/>
      <c r="AF167" s="59" t="n"/>
      <c r="AG167" s="59" t="n"/>
      <c r="AH167" s="59" t="n"/>
      <c r="AI167" s="59" t="n"/>
      <c r="AJ167" s="59" t="n"/>
      <c r="AK167" s="59" t="n"/>
      <c r="AL167" s="62">
        <f>IFERROR(IF(OR(R167="статический",R167="динамический",R167="нестандартный",R167="",R167=""),"-",IF(AND(AH167="-",AI167="-"),"-",AK167*3600/AH167*AI167)),"-")</f>
        <v/>
      </c>
      <c r="AM167" s="62">
        <f>IFERROR(IF(OR(R167="статический",R167="динамический",R167="",R167="", R167="BTL",R167="нестандартный"),"-",AG167*AI167*AL167/60),"-")</f>
        <v/>
      </c>
      <c r="AN167" s="63">
        <f>IFERROR(IF(AH167="","-",AG167*AI167/AH167),"-")</f>
        <v/>
      </c>
      <c r="AO167" s="59">
        <f>IFERROR(IF(OR($R167="статический",$R167="динамический",$R167="",$R167="",$R167="BTL",$R167="нестандартный"),"-",$AL167*$AY167),"-")</f>
        <v/>
      </c>
      <c r="AP167" s="62">
        <f>IFERROR(IF(OR($R167="статический",$R167="динамический",$R167="",$R167="",$R167="BTL",$R167="нестандартный"),"-",$AM167*AY167),"-")</f>
        <v/>
      </c>
      <c r="AQ167" s="64" t="n"/>
      <c r="AR167" s="61" t="n"/>
      <c r="AS167" s="61" t="n"/>
      <c r="AT167" s="61" t="n"/>
      <c r="AU167" s="65" t="n"/>
      <c r="AV167" s="124">
        <f>IFERROR(DR167/AT167*1000,"n/a")</f>
        <v/>
      </c>
      <c r="AW167" s="67" t="n"/>
      <c r="AX167" s="67" t="n"/>
      <c r="AY167" s="43">
        <f>IFERROR(IF(OR($AW167="",$AX167=""),"",_xlfn.DAYS($AX167+1,$AW167)),"")</f>
        <v/>
      </c>
      <c r="AZ167" s="68">
        <f t="array" ref="AZ167">
_xlfn.LET(_xlpm.COEFF,
IF($AW167+$AX167=0,0,IF(MAX(MIN($AX167,EOMONTH(AZ$15,0))-MAX($AW167,AZ$15)+1,)&gt;0,1,0)),
_xlfn.IFS(
$ES167="LisChannel",
_xlpm.COEFF*
INDEX({1;1;1.2;1.2;1;1;1;1;1.2;1.2;1.2;1.2},
MATCH(MONTH(AZ$15),
{1,2,3,4,5,6,7,8,9,10,11,12})),
CONCATENATE($ES167," ",$L167)="RussOutdoor метро",
_xlpm.COEFF*
INDEX({0.8;0.9;1.1;1.1;1;1;1;1;1.1;1.1;1.1;1.1},
MATCH(MONTH(AZ$15),
{1,2,3,4,5,6,7,8,9,10,11,12})),
$ES167&lt;&gt;"LisChannel",
_xlpm.COEFF,
$ES167&lt;&gt;"RussOutdoor",
_xlpm.COEFF))</f>
        <v/>
      </c>
      <c r="BA167" s="68">
        <f t="array" ref="BA167">
_xlfn.LET(_xlpm.COEFF,
IF($AW167+$AX167=0,0,IF(MAX(MIN($AX167,EOMONTH(BA$15,0))-MAX($AW167,BA$15)+1,)&gt;0,1,0)),
_xlfn.IFS(
$ES167="LisChannel",
_xlpm.COEFF*
INDEX({1;1;1.2;1.2;1;1;1;1;1.2;1.2;1.2;1.2},
MATCH(MONTH(BA$15),
{1,2,3,4,5,6,7,8,9,10,11,12})),
CONCATENATE($ES167," ",$L167)="RussOutdoor метро",
_xlpm.COEFF*
INDEX({0.8;0.9;1.1;1.1;1;1;1;1;1.1;1.1;1.1;1.1},
MATCH(MONTH(BA$15),
{1,2,3,4,5,6,7,8,9,10,11,12})),
$ES167&lt;&gt;"LisChannel",
_xlpm.COEFF,
$ES167&lt;&gt;"RussOutdoor",
_xlpm.COEFF))</f>
        <v/>
      </c>
      <c r="BB167" s="68">
        <f t="array" ref="BB167">
_xlfn.LET(_xlpm.COEFF,
IF($AW167+$AX167=0,0,IF(MAX(MIN($AX167,EOMONTH(BB$15,0))-MAX($AW167,BB$15)+1,)&gt;0,1,0)),
_xlfn.IFS(
$ES167="LisChannel",
_xlpm.COEFF*
INDEX({1;1;1.2;1.2;1;1;1;1;1.2;1.2;1.2;1.2},
MATCH(MONTH(BB$15),
{1,2,3,4,5,6,7,8,9,10,11,12})),
CONCATENATE($ES167," ",$L167)="RussOutdoor метро",
_xlpm.COEFF*
INDEX({0.8;0.9;1.1;1.1;1;1;1;1;1.1;1.1;1.1;1.1},
MATCH(MONTH(BB$15),
{1,2,3,4,5,6,7,8,9,10,11,12})),
$ES167&lt;&gt;"LisChannel",
_xlpm.COEFF,
$ES167&lt;&gt;"RussOutdoor",
_xlpm.COEFF))</f>
        <v/>
      </c>
      <c r="BC167" s="68">
        <f t="array" ref="BC167">
_xlfn.LET(_xlpm.COEFF,
IF($AW167+$AX167=0,0,IF(MAX(MIN($AX167,EOMONTH(BC$15,0))-MAX($AW167,BC$15)+1,)&gt;0,1,0)),
_xlfn.IFS(
$ES167="LisChannel",
_xlpm.COEFF*
INDEX({1;1;1.2;1.2;1;1;1;1;1.2;1.2;1.2;1.2},
MATCH(MONTH(BC$15),
{1,2,3,4,5,6,7,8,9,10,11,12})),
CONCATENATE($ES167," ",$L167)="RussOutdoor метро",
_xlpm.COEFF*
INDEX({0.8;0.9;1.1;1.1;1;1;1;1;1.1;1.1;1.1;1.1},
MATCH(MONTH(BC$15),
{1,2,3,4,5,6,7,8,9,10,11,12})),
$ES167&lt;&gt;"LisChannel",
_xlpm.COEFF,
$ES167&lt;&gt;"RussOutdoor",
_xlpm.COEFF))</f>
        <v/>
      </c>
      <c r="BD167" s="68">
        <f t="array" ref="BD167">
_xlfn.LET(_xlpm.COEFF,
IF($AW167+$AX167=0,0,IF(MAX(MIN($AX167,EOMONTH(BD$15,0))-MAX($AW167,BD$15)+1,)&gt;0,1,0)),
_xlfn.IFS(
$ES167="LisChannel",
_xlpm.COEFF*
INDEX({1;1;1.2;1.2;1;1;1;1;1.2;1.2;1.2;1.2},
MATCH(MONTH(BD$15),
{1,2,3,4,5,6,7,8,9,10,11,12})),
CONCATENATE($ES167," ",$L167)="RussOutdoor метро",
_xlpm.COEFF*
INDEX({0.8;0.9;1.1;1.1;1;1;1;1;1.1;1.1;1.1;1.1},
MATCH(MONTH(BD$15),
{1,2,3,4,5,6,7,8,9,10,11,12})),
$ES167&lt;&gt;"LisChannel",
_xlpm.COEFF,
$ES167&lt;&gt;"RussOutdoor",
_xlpm.COEFF))</f>
        <v/>
      </c>
      <c r="BE167" s="68">
        <f t="array" ref="BE167">
_xlfn.LET(_xlpm.COEFF,
IF($AW167+$AX167=0,0,IF(MAX(MIN($AX167,EOMONTH(BE$15,0))-MAX($AW167,BE$15)+1,)&gt;0,1,0)),
_xlfn.IFS(
$ES167="LisChannel",
_xlpm.COEFF*
INDEX({1;1;1.2;1.2;1;1;1;1;1.2;1.2;1.2;1.2},
MATCH(MONTH(BE$15),
{1,2,3,4,5,6,7,8,9,10,11,12})),
CONCATENATE($ES167," ",$L167)="RussOutdoor метро",
_xlpm.COEFF*
INDEX({0.8;0.9;1.1;1.1;1;1;1;1;1.1;1.1;1.1;1.1},
MATCH(MONTH(BE$15),
{1,2,3,4,5,6,7,8,9,10,11,12})),
$ES167&lt;&gt;"LisChannel",
_xlpm.COEFF,
$ES167&lt;&gt;"RussOutdoor",
_xlpm.COEFF))</f>
        <v/>
      </c>
      <c r="BF167" s="68">
        <f t="array" ref="BF167">
_xlfn.LET(_xlpm.COEFF,
IF($AW167+$AX167=0,0,IF(MAX(MIN($AX167,EOMONTH(BF$15,0))-MAX($AW167,BF$15)+1,)&gt;0,1,0)),
_xlfn.IFS(
$ES167="LisChannel",
_xlpm.COEFF*
INDEX({1;1;1.2;1.2;1;1;1;1;1.2;1.2;1.2;1.2},
MATCH(MONTH(BF$15),
{1,2,3,4,5,6,7,8,9,10,11,12})),
CONCATENATE($ES167," ",$L167)="RussOutdoor метро",
_xlpm.COEFF*
INDEX({0.8;0.9;1.1;1.1;1;1;1;1;1.1;1.1;1.1;1.1},
MATCH(MONTH(BF$15),
{1,2,3,4,5,6,7,8,9,10,11,12})),
$ES167&lt;&gt;"LisChannel",
_xlpm.COEFF,
$ES167&lt;&gt;"RussOutdoor",
_xlpm.COEFF))</f>
        <v/>
      </c>
      <c r="BG167" s="68">
        <f t="array" ref="BG167">
_xlfn.LET(_xlpm.COEFF,
IF($AW167+$AX167=0,0,IF(MAX(MIN($AX167,EOMONTH(BG$15,0))-MAX($AW167,BG$15)+1,)&gt;0,1,0)),
_xlfn.IFS(
$ES167="LisChannel",
_xlpm.COEFF*
INDEX({1;1;1.2;1.2;1;1;1;1;1.2;1.2;1.2;1.2},
MATCH(MONTH(BG$15),
{1,2,3,4,5,6,7,8,9,10,11,12})),
CONCATENATE($ES167," ",$L167)="RussOutdoor метро",
_xlpm.COEFF*
INDEX({0.8;0.9;1.1;1.1;1;1;1;1;1.1;1.1;1.1;1.1},
MATCH(MONTH(BG$15),
{1,2,3,4,5,6,7,8,9,10,11,12})),
$ES167&lt;&gt;"LisChannel",
_xlpm.COEFF,
$ES167&lt;&gt;"RussOutdoor",
_xlpm.COEFF))</f>
        <v/>
      </c>
      <c r="BH167" s="68">
        <f t="array" ref="BH167">
_xlfn.LET(_xlpm.COEFF,
IF($AW167+$AX167=0,0,IF(MAX(MIN($AX167,EOMONTH(BH$15,0))-MAX($AW167,BH$15)+1,)&gt;0,1,0)),
_xlfn.IFS(
$ES167="LisChannel",
_xlpm.COEFF*
INDEX({1;1;1.2;1.2;1;1;1;1;1.2;1.2;1.2;1.2},
MATCH(MONTH(BH$15),
{1,2,3,4,5,6,7,8,9,10,11,12})),
CONCATENATE($ES167," ",$L167)="RussOutdoor метро",
_xlpm.COEFF*
INDEX({0.8;0.9;1.1;1.1;1;1;1;1;1.1;1.1;1.1;1.1},
MATCH(MONTH(BH$15),
{1,2,3,4,5,6,7,8,9,10,11,12})),
$ES167&lt;&gt;"LisChannel",
_xlpm.COEFF,
$ES167&lt;&gt;"RussOutdoor",
_xlpm.COEFF))</f>
        <v/>
      </c>
      <c r="BI167" s="68">
        <f t="array" ref="BI167">
_xlfn.LET(_xlpm.COEFF,
IF($AW167+$AX167=0,0,IF(MAX(MIN($AX167,EOMONTH(BI$15,0))-MAX($AW167,BI$15)+1,)&gt;0,1,0)),
_xlfn.IFS(
$ES167="LisChannel",
_xlpm.COEFF*
INDEX({1;1;1.2;1.2;1;1;1;1;1.2;1.2;1.2;1.2},
MATCH(MONTH(BI$15),
{1,2,3,4,5,6,7,8,9,10,11,12})),
CONCATENATE($ES167," ",$L167)="RussOutdoor метро",
_xlpm.COEFF*
INDEX({0.8;0.9;1.1;1.1;1;1;1;1;1.1;1.1;1.1;1.1},
MATCH(MONTH(BI$15),
{1,2,3,4,5,6,7,8,9,10,11,12})),
$ES167&lt;&gt;"LisChannel",
_xlpm.COEFF,
$ES167&lt;&gt;"RussOutdoor",
_xlpm.COEFF))</f>
        <v/>
      </c>
      <c r="BJ167" s="68">
        <f t="array" ref="BJ167">
_xlfn.LET(_xlpm.COEFF,
IF($AW167+$AX167=0,0,IF(MAX(MIN($AX167,EOMONTH(BJ$15,0))-MAX($AW167,BJ$15)+1,)&gt;0,1,0)),
_xlfn.IFS(
$ES167="LisChannel",
_xlpm.COEFF*
INDEX({1;1;1.2;1.2;1;1;1;1;1.2;1.2;1.2;1.2},
MATCH(MONTH(BJ$15),
{1,2,3,4,5,6,7,8,9,10,11,12})),
CONCATENATE($ES167," ",$L167)="RussOutdoor метро",
_xlpm.COEFF*
INDEX({0.8;0.9;1.1;1.1;1;1;1;1;1.1;1.1;1.1;1.1},
MATCH(MONTH(BJ$15),
{1,2,3,4,5,6,7,8,9,10,11,12})),
$ES167&lt;&gt;"LisChannel",
_xlpm.COEFF,
$ES167&lt;&gt;"RussOutdoor",
_xlpm.COEFF))</f>
        <v/>
      </c>
      <c r="BK167" s="68">
        <f t="array" ref="BK167">
_xlfn.LET(_xlpm.COEFF,
IF($AW167+$AX167=0,0,IF(MAX(MIN($AX167,EOMONTH(BK$15,0))-MAX($AW167,BK$15)+1,)&gt;0,1,0)),
_xlfn.IFS(
$ES167="LisChannel",
_xlpm.COEFF*
INDEX({1;1;1.2;1.2;1;1;1;1;1.2;1.2;1.2;1.2},
MATCH(MONTH(BK$15),
{1,2,3,4,5,6,7,8,9,10,11,12})),
CONCATENATE($ES167," ",$L167)="RussOutdoor метро",
_xlpm.COEFF*
INDEX({0.8;0.9;1.1;1.1;1;1;1;1;1.1;1.1;1.1;1.1},
MATCH(MONTH(BK$15),
{1,2,3,4,5,6,7,8,9,10,11,12})),
$ES167&lt;&gt;"LisChannel",
_xlpm.COEFF,
$ES167&lt;&gt;"RussOutdoor",
_xlpm.COEFF))</f>
        <v/>
      </c>
      <c r="BL167" s="62">
        <f>COUNTIFS($AZ167:$BK167,"&gt;0")</f>
        <v/>
      </c>
      <c r="BM167" s="65" t="n"/>
      <c r="BN167" s="125">
        <f>$DJ167</f>
        <v/>
      </c>
      <c r="BO167" s="63">
        <f>$DQ167</f>
        <v/>
      </c>
      <c r="BP167" s="125">
        <f>
IFERROR(
IF($BL167=0,0,
$BN167*(1-$BO167)),
0)</f>
        <v/>
      </c>
      <c r="BQ167" s="125">
        <f t="array" ref="BQ167">
IFERROR(
_xlfn.IFS(
$DH167="день_1",
$BP167*$BL167/($AX167-$AW167+1)*AZ167*(DAY(EOMONTH(AZ$15,0))),
$DH167="день_2",
$BP167/30*MAX(MIN($AX167,EOMONTH(AZ$15,0))-MAX($AW167,AZ$15)+1,),
$DH167="раб.день",
$BP167/30*(IFERROR(
_xlfn.LET(_xlpm.VD,
CHOOSE(
{1;2;3;4;5;6;7;8;9;10;11;12;13;14;15;16;17;18},
45658,45659,45660,45661,45662,45663,45664,45665,45711,45724,45778,45779,45785,45786,45820,45821,45965,46022),
_xlfn.LET(_xlpm.DD,
MAX(MIN($AX167,EOMONTH(AZ$15,0))-MAX($AW167,AZ$15),),
_xlfn.IFS(
AND(MONTH($AW167)=MONTH(AZ$15),MONTH($AX167)&lt;&gt;MONTH(AZ$15)),
NETWORKDAYS.INTL($AW167,$AW167+_xlpm.DD,1,_xlpm.VD),
AND(MONTH($AW167)&lt;&gt;MONTH(AZ$15),MONTH($AX167)=MONTH(AZ$15)),
NETWORKDAYS.INTL(($AX167)-_xlpm.DD,$AX167,1,_xlpm.VD),
AND(MONTH($AW167)&lt;MONTH(AZ$15),MONTH($AX167)&gt;MONTH(AZ$15)),
NETWORKDAYS.INTL((EOMONTH(AZ$15-1,1))-_xlpm.DD,EOMONTH(AZ$15-1,1),1,_xlpm.VD),
AND(MONTH($AW167)=MONTH(AZ$15),MONTH($AX167)=MONTH(AZ$15)),
NETWORKDAYS.INTL($AW167,$AX167,1,_xlpm.VD)))),0)),
$DH167="месяц",
$BP167*AZ167,
$DH167="неделя",
$BP167*AZ167/7*(ROUNDUP((DAY(EOMONTH(AZ$15,0)))/4,0))),
0)</f>
        <v/>
      </c>
      <c r="BR167" s="125">
        <f t="array" ref="BR167">
IFERROR(
_xlfn.IFS(
$DH167="день_1",
$BP167*$BL167/($AX167-$AW167+1)*BA167*(DAY(EOMONTH(BA$15,0))),
$DH167="день_2",
$BP167/30*MAX(MIN($AX167,EOMONTH(BA$15,0))-MAX($AW167,BA$15)+1,),
$DH167="раб.день",
$BP167/30*(IFERROR(
_xlfn.LET(_xlpm.VD,
CHOOSE(
{1;2;3;4;5;6;7;8;9;10;11;12;13;14;15;16;17;18},
45658,45659,45660,45661,45662,45663,45664,45665,45711,45724,45778,45779,45785,45786,45820,45821,45965,46022),
_xlfn.LET(_xlpm.DD,
MAX(MIN($AX167,EOMONTH(BA$15,0))-MAX($AW167,BA$15),),
_xlfn.IFS(
AND(MONTH($AW167)=MONTH(BA$15),MONTH($AX167)&lt;&gt;MONTH(BA$15)),
NETWORKDAYS.INTL($AW167,$AW167+_xlpm.DD,1,_xlpm.VD),
AND(MONTH($AW167)&lt;&gt;MONTH(BA$15),MONTH($AX167)=MONTH(BA$15)),
NETWORKDAYS.INTL(($AX167)-_xlpm.DD,$AX167,1,_xlpm.VD),
AND(MONTH($AW167)&lt;MONTH(BA$15),MONTH($AX167)&gt;MONTH(BA$15)),
NETWORKDAYS.INTL((EOMONTH(BA$15-1,1))-_xlpm.DD,EOMONTH(BA$15-1,1),1,_xlpm.VD),
AND(MONTH($AW167)=MONTH(BA$15),MONTH($AX167)=MONTH(BA$15)),
NETWORKDAYS.INTL($AW167,$AX167,1,_xlpm.VD)))),0)),
$DH167="месяц",
$BP167*BA167,
$DH167="неделя",
$BP167*BA167/7*(ROUNDUP((DAY(EOMONTH(BA$15,0)))/4,0))),
0)</f>
        <v/>
      </c>
      <c r="BS167" s="125">
        <f t="array" ref="BS167">
IFERROR(
_xlfn.IFS(
$DH167="день_1",
$BP167*$BL167/($AX167-$AW167+1)*BB167*(DAY(EOMONTH(BB$15,0))),
$DH167="день_2",
$BP167/30*MAX(MIN($AX167,EOMONTH(BB$15,0))-MAX($AW167,BB$15)+1,),
$DH167="раб.день",
$BP167/30*(IFERROR(
_xlfn.LET(_xlpm.VD,
CHOOSE(
{1;2;3;4;5;6;7;8;9;10;11;12;13;14;15;16;17;18},
45658,45659,45660,45661,45662,45663,45664,45665,45711,45724,45778,45779,45785,45786,45820,45821,45965,46022),
_xlfn.LET(_xlpm.DD,
MAX(MIN($AX167,EOMONTH(BB$15,0))-MAX($AW167,BB$15),),
_xlfn.IFS(
AND(MONTH($AW167)=MONTH(BB$15),MONTH($AX167)&lt;&gt;MONTH(BB$15)),
NETWORKDAYS.INTL($AW167,$AW167+_xlpm.DD,1,_xlpm.VD),
AND(MONTH($AW167)&lt;&gt;MONTH(BB$15),MONTH($AX167)=MONTH(BB$15)),
NETWORKDAYS.INTL(($AX167)-_xlpm.DD,$AX167,1,_xlpm.VD),
AND(MONTH($AW167)&lt;MONTH(BB$15),MONTH($AX167)&gt;MONTH(BB$15)),
NETWORKDAYS.INTL((EOMONTH(BB$15-1,1))-_xlpm.DD,EOMONTH(BB$15-1,1),1,_xlpm.VD),
AND(MONTH($AW167)=MONTH(BB$15),MONTH($AX167)=MONTH(BB$15)),
NETWORKDAYS.INTL($AW167,$AX167,1,_xlpm.VD)))),0)),
$DH167="месяц",
$BP167*BB167,
$DH167="неделя",
$BP167*BB167/7*(ROUNDUP((DAY(EOMONTH(BB$15,0)))/4,0))),
0)</f>
        <v/>
      </c>
      <c r="BT167" s="125">
        <f t="array" ref="BT167">
IFERROR(
_xlfn.IFS(
$DH167="день_1",
$BP167*$BL167/($AX167-$AW167+1)*BC167*(DAY(EOMONTH(BC$15,0))),
$DH167="день_2",
$BP167/30*MAX(MIN($AX167,EOMONTH(BC$15,0))-MAX($AW167,BC$15)+1,),
$DH167="раб.день",
$BP167/30*(IFERROR(
_xlfn.LET(_xlpm.VD,
CHOOSE(
{1;2;3;4;5;6;7;8;9;10;11;12;13;14;15;16;17;18},
45658,45659,45660,45661,45662,45663,45664,45665,45711,45724,45778,45779,45785,45786,45820,45821,45965,46022),
_xlfn.LET(_xlpm.DD,
MAX(MIN($AX167,EOMONTH(BC$15,0))-MAX($AW167,BC$15),),
_xlfn.IFS(
AND(MONTH($AW167)=MONTH(BC$15),MONTH($AX167)&lt;&gt;MONTH(BC$15)),
NETWORKDAYS.INTL($AW167,$AW167+_xlpm.DD,1,_xlpm.VD),
AND(MONTH($AW167)&lt;&gt;MONTH(BC$15),MONTH($AX167)=MONTH(BC$15)),
NETWORKDAYS.INTL(($AX167)-_xlpm.DD,$AX167,1,_xlpm.VD),
AND(MONTH($AW167)&lt;MONTH(BC$15),MONTH($AX167)&gt;MONTH(BC$15)),
NETWORKDAYS.INTL((EOMONTH(BC$15-1,1))-_xlpm.DD,EOMONTH(BC$15-1,1),1,_xlpm.VD),
AND(MONTH($AW167)=MONTH(BC$15),MONTH($AX167)=MONTH(BC$15)),
NETWORKDAYS.INTL($AW167,$AX167,1,_xlpm.VD)))),0)),
$DH167="месяц",
$BP167*BC167,
$DH167="неделя",
$BP167*BC167/7*(ROUNDUP((DAY(EOMONTH(BC$15,0)))/4,0))),
0)</f>
        <v/>
      </c>
      <c r="BU167" s="125">
        <f t="array" ref="BU167">
IFERROR(
_xlfn.IFS(
$DH167="день_1",
$BP167*$BL167/($AX167-$AW167+1)*BD167*(DAY(EOMONTH(BD$15,0))),
$DH167="день_2",
$BP167/30*MAX(MIN($AX167,EOMONTH(BD$15,0))-MAX($AW167,BD$15)+1,),
$DH167="раб.день",
$BP167/30*(IFERROR(
_xlfn.LET(_xlpm.VD,
CHOOSE(
{1;2;3;4;5;6;7;8;9;10;11;12;13;14;15;16;17;18},
45658,45659,45660,45661,45662,45663,45664,45665,45711,45724,45778,45779,45785,45786,45820,45821,45965,46022),
_xlfn.LET(_xlpm.DD,
MAX(MIN($AX167,EOMONTH(BD$15,0))-MAX($AW167,BD$15),),
_xlfn.IFS(
AND(MONTH($AW167)=MONTH(BD$15),MONTH($AX167)&lt;&gt;MONTH(BD$15)),
NETWORKDAYS.INTL($AW167,$AW167+_xlpm.DD,1,_xlpm.VD),
AND(MONTH($AW167)&lt;&gt;MONTH(BD$15),MONTH($AX167)=MONTH(BD$15)),
NETWORKDAYS.INTL(($AX167)-_xlpm.DD,$AX167,1,_xlpm.VD),
AND(MONTH($AW167)&lt;MONTH(BD$15),MONTH($AX167)&gt;MONTH(BD$15)),
NETWORKDAYS.INTL((EOMONTH(BD$15-1,1))-_xlpm.DD,EOMONTH(BD$15-1,1),1,_xlpm.VD),
AND(MONTH($AW167)=MONTH(BD$15),MONTH($AX167)=MONTH(BD$15)),
NETWORKDAYS.INTL($AW167,$AX167,1,_xlpm.VD)))),0)),
$DH167="месяц",
$BP167*BD167,
$DH167="неделя",
$BP167*BD167/7*(ROUNDUP((DAY(EOMONTH(BD$15,0)))/4,0))),
0)</f>
        <v/>
      </c>
      <c r="BV167" s="125">
        <f t="array" ref="BV167">
IFERROR(
_xlfn.IFS(
$DH167="день_1",
$BP167*$BL167/($AX167-$AW167+1)*BE167*(DAY(EOMONTH(BE$15,0))),
$DH167="день_2",
$BP167/30*MAX(MIN($AX167,EOMONTH(BE$15,0))-MAX($AW167,BE$15)+1,),
$DH167="раб.день",
$BP167/30*(IFERROR(
_xlfn.LET(_xlpm.VD,
CHOOSE(
{1;2;3;4;5;6;7;8;9;10;11;12;13;14;15;16;17;18},
45658,45659,45660,45661,45662,45663,45664,45665,45711,45724,45778,45779,45785,45786,45820,45821,45965,46022),
_xlfn.LET(_xlpm.DD,
MAX(MIN($AX167,EOMONTH(BE$15,0))-MAX($AW167,BE$15),),
_xlfn.IFS(
AND(MONTH($AW167)=MONTH(BE$15),MONTH($AX167)&lt;&gt;MONTH(BE$15)),
NETWORKDAYS.INTL($AW167,$AW167+_xlpm.DD,1,_xlpm.VD),
AND(MONTH($AW167)&lt;&gt;MONTH(BE$15),MONTH($AX167)=MONTH(BE$15)),
NETWORKDAYS.INTL(($AX167)-_xlpm.DD,$AX167,1,_xlpm.VD),
AND(MONTH($AW167)&lt;MONTH(BE$15),MONTH($AX167)&gt;MONTH(BE$15)),
NETWORKDAYS.INTL((EOMONTH(BE$15-1,1))-_xlpm.DD,EOMONTH(BE$15-1,1),1,_xlpm.VD),
AND(MONTH($AW167)=MONTH(BE$15),MONTH($AX167)=MONTH(BE$15)),
NETWORKDAYS.INTL($AW167,$AX167,1,_xlpm.VD)))),0)),
$DH167="месяц",
$BP167*BE167,
$DH167="неделя",
$BP167*BE167/7*(ROUNDUP((DAY(EOMONTH(BE$15,0)))/4,0))),
0)</f>
        <v/>
      </c>
      <c r="BW167" s="125">
        <f t="array" ref="BW167">
IFERROR(
_xlfn.IFS(
$DH167="день_1",
$BP167*$BL167/($AX167-$AW167+1)*BF167*(DAY(EOMONTH(BF$15,0))),
$DH167="день_2",
$BP167/30*MAX(MIN($AX167,EOMONTH(BF$15,0))-MAX($AW167,BF$15)+1,),
$DH167="раб.день",
$BP167/30*(IFERROR(
_xlfn.LET(_xlpm.VD,
CHOOSE(
{1;2;3;4;5;6;7;8;9;10;11;12;13;14;15;16;17;18},
45658,45659,45660,45661,45662,45663,45664,45665,45711,45724,45778,45779,45785,45786,45820,45821,45965,46022),
_xlfn.LET(_xlpm.DD,
MAX(MIN($AX167,EOMONTH(BF$15,0))-MAX($AW167,BF$15),),
_xlfn.IFS(
AND(MONTH($AW167)=MONTH(BF$15),MONTH($AX167)&lt;&gt;MONTH(BF$15)),
NETWORKDAYS.INTL($AW167,$AW167+_xlpm.DD,1,_xlpm.VD),
AND(MONTH($AW167)&lt;&gt;MONTH(BF$15),MONTH($AX167)=MONTH(BF$15)),
NETWORKDAYS.INTL(($AX167)-_xlpm.DD,$AX167,1,_xlpm.VD),
AND(MONTH($AW167)&lt;MONTH(BF$15),MONTH($AX167)&gt;MONTH(BF$15)),
NETWORKDAYS.INTL((EOMONTH(BF$15-1,1))-_xlpm.DD,EOMONTH(BF$15-1,1),1,_xlpm.VD),
AND(MONTH($AW167)=MONTH(BF$15),MONTH($AX167)=MONTH(BF$15)),
NETWORKDAYS.INTL($AW167,$AX167,1,_xlpm.VD)))),0)),
$DH167="месяц",
$BP167*BF167,
$DH167="неделя",
$BP167*BF167/7*(ROUNDUP((DAY(EOMONTH(BF$15,0)))/4,0))),
0)</f>
        <v/>
      </c>
      <c r="BX167" s="125">
        <f t="array" ref="BX167">
IFERROR(
_xlfn.IFS(
$DH167="день_1",
$BP167*$BL167/($AX167-$AW167+1)*BG167*(DAY(EOMONTH(BG$15,0))),
$DH167="день_2",
$BP167/30*MAX(MIN($AX167,EOMONTH(BG$15,0))-MAX($AW167,BG$15)+1,),
$DH167="раб.день",
$BP167/30*(IFERROR(
_xlfn.LET(_xlpm.VD,
CHOOSE(
{1;2;3;4;5;6;7;8;9;10;11;12;13;14;15;16;17;18},
45658,45659,45660,45661,45662,45663,45664,45665,45711,45724,45778,45779,45785,45786,45820,45821,45965,46022),
_xlfn.LET(_xlpm.DD,
MAX(MIN($AX167,EOMONTH(BG$15,0))-MAX($AW167,BG$15),),
_xlfn.IFS(
AND(MONTH($AW167)=MONTH(BG$15),MONTH($AX167)&lt;&gt;MONTH(BG$15)),
NETWORKDAYS.INTL($AW167,$AW167+_xlpm.DD,1,_xlpm.VD),
AND(MONTH($AW167)&lt;&gt;MONTH(BG$15),MONTH($AX167)=MONTH(BG$15)),
NETWORKDAYS.INTL(($AX167)-_xlpm.DD,$AX167,1,_xlpm.VD),
AND(MONTH($AW167)&lt;MONTH(BG$15),MONTH($AX167)&gt;MONTH(BG$15)),
NETWORKDAYS.INTL((EOMONTH(BG$15-1,1))-_xlpm.DD,EOMONTH(BG$15-1,1),1,_xlpm.VD),
AND(MONTH($AW167)=MONTH(BG$15),MONTH($AX167)=MONTH(BG$15)),
NETWORKDAYS.INTL($AW167,$AX167,1,_xlpm.VD)))),0)),
$DH167="месяц",
$BP167*BG167,
$DH167="неделя",
$BP167*BG167/7*(ROUNDUP((DAY(EOMONTH(BG$15,0)))/4,0))),
0)</f>
        <v/>
      </c>
      <c r="BY167" s="125">
        <f t="array" ref="BY167">
IFERROR(
_xlfn.IFS(
$DH167="день_1",
$BP167*$BL167/($AX167-$AW167+1)*BH167*(DAY(EOMONTH(BH$15,0))),
$DH167="день_2",
$BP167/30*MAX(MIN($AX167,EOMONTH(BH$15,0))-MAX($AW167,BH$15)+1,),
$DH167="раб.день",
$BP167/30*(IFERROR(
_xlfn.LET(_xlpm.VD,
CHOOSE(
{1;2;3;4;5;6;7;8;9;10;11;12;13;14;15;16;17;18},
45658,45659,45660,45661,45662,45663,45664,45665,45711,45724,45778,45779,45785,45786,45820,45821,45965,46022),
_xlfn.LET(_xlpm.DD,
MAX(MIN($AX167,EOMONTH(BH$15,0))-MAX($AW167,BH$15),),
_xlfn.IFS(
AND(MONTH($AW167)=MONTH(BH$15),MONTH($AX167)&lt;&gt;MONTH(BH$15)),
NETWORKDAYS.INTL($AW167,$AW167+_xlpm.DD,1,_xlpm.VD),
AND(MONTH($AW167)&lt;&gt;MONTH(BH$15),MONTH($AX167)=MONTH(BH$15)),
NETWORKDAYS.INTL(($AX167)-_xlpm.DD,$AX167,1,_xlpm.VD),
AND(MONTH($AW167)&lt;MONTH(BH$15),MONTH($AX167)&gt;MONTH(BH$15)),
NETWORKDAYS.INTL((EOMONTH(BH$15-1,1))-_xlpm.DD,EOMONTH(BH$15-1,1),1,_xlpm.VD),
AND(MONTH($AW167)=MONTH(BH$15),MONTH($AX167)=MONTH(BH$15)),
NETWORKDAYS.INTL($AW167,$AX167,1,_xlpm.VD)))),0)),
$DH167="месяц",
$BP167*BH167,
$DH167="неделя",
$BP167*BH167/7*(ROUNDUP((DAY(EOMONTH(BH$15,0)))/4,0))),
0)</f>
        <v/>
      </c>
      <c r="BZ167" s="125">
        <f t="array" ref="BZ167">
IFERROR(
_xlfn.IFS(
$DH167="день_1",
$BP167*$BL167/($AX167-$AW167+1)*BI167*(DAY(EOMONTH(BI$15,0))),
$DH167="день_2",
$BP167/30*MAX(MIN($AX167,EOMONTH(BI$15,0))-MAX($AW167,BI$15)+1,),
$DH167="раб.день",
$BP167/30*(IFERROR(
_xlfn.LET(_xlpm.VD,
CHOOSE(
{1;2;3;4;5;6;7;8;9;10;11;12;13;14;15;16;17;18},
45658,45659,45660,45661,45662,45663,45664,45665,45711,45724,45778,45779,45785,45786,45820,45821,45965,46022),
_xlfn.LET(_xlpm.DD,
MAX(MIN($AX167,EOMONTH(BI$15,0))-MAX($AW167,BI$15),),
_xlfn.IFS(
AND(MONTH($AW167)=MONTH(BI$15),MONTH($AX167)&lt;&gt;MONTH(BI$15)),
NETWORKDAYS.INTL($AW167,$AW167+_xlpm.DD,1,_xlpm.VD),
AND(MONTH($AW167)&lt;&gt;MONTH(BI$15),MONTH($AX167)=MONTH(BI$15)),
NETWORKDAYS.INTL(($AX167)-_xlpm.DD,$AX167,1,_xlpm.VD),
AND(MONTH($AW167)&lt;MONTH(BI$15),MONTH($AX167)&gt;MONTH(BI$15)),
NETWORKDAYS.INTL((EOMONTH(BI$15-1,1))-_xlpm.DD,EOMONTH(BI$15-1,1),1,_xlpm.VD),
AND(MONTH($AW167)=MONTH(BI$15),MONTH($AX167)=MONTH(BI$15)),
NETWORKDAYS.INTL($AW167,$AX167,1,_xlpm.VD)))),0)),
$DH167="месяц",
$BP167*BI167,
$DH167="неделя",
$BP167*BI167/7*(ROUNDUP((DAY(EOMONTH(BI$15,0)))/4,0))),
0)</f>
        <v/>
      </c>
      <c r="CA167" s="125">
        <f t="array" ref="CA167">
IFERROR(
_xlfn.IFS(
$DH167="день_1",
$BP167*$BL167/($AX167-$AW167+1)*BJ167*(DAY(EOMONTH(BJ$15,0))),
$DH167="день_2",
$BP167/30*MAX(MIN($AX167,EOMONTH(BJ$15,0))-MAX($AW167,BJ$15)+1,),
$DH167="раб.день",
$BP167/30*(IFERROR(
_xlfn.LET(_xlpm.VD,
CHOOSE(
{1;2;3;4;5;6;7;8;9;10;11;12;13;14;15;16;17;18},
45658,45659,45660,45661,45662,45663,45664,45665,45711,45724,45778,45779,45785,45786,45820,45821,45965,46022),
_xlfn.LET(_xlpm.DD,
MAX(MIN($AX167,EOMONTH(BJ$15,0))-MAX($AW167,BJ$15),),
_xlfn.IFS(
AND(MONTH($AW167)=MONTH(BJ$15),MONTH($AX167)&lt;&gt;MONTH(BJ$15)),
NETWORKDAYS.INTL($AW167,$AW167+_xlpm.DD,1,_xlpm.VD),
AND(MONTH($AW167)&lt;&gt;MONTH(BJ$15),MONTH($AX167)=MONTH(BJ$15)),
NETWORKDAYS.INTL(($AX167)-_xlpm.DD,$AX167,1,_xlpm.VD),
AND(MONTH($AW167)&lt;MONTH(BJ$15),MONTH($AX167)&gt;MONTH(BJ$15)),
NETWORKDAYS.INTL((EOMONTH(BJ$15-1,1))-_xlpm.DD,EOMONTH(BJ$15-1,1),1,_xlpm.VD),
AND(MONTH($AW167)=MONTH(BJ$15),MONTH($AX167)=MONTH(BJ$15)),
NETWORKDAYS.INTL($AW167,$AX167,1,_xlpm.VD)))),0)),
$DH167="месяц",
$BP167*BJ167,
$DH167="неделя",
$BP167*BJ167/7*(ROUNDUP((DAY(EOMONTH(BJ$15,0)))/4,0))),
0)</f>
        <v/>
      </c>
      <c r="CB167" s="125">
        <f t="array" ref="CB167">
IFERROR(
_xlfn.IFS(
$DH167="день_1",
$BP167*$BL167/($AX167-$AW167+1)*BK167*(DAY(EOMONTH(BK$15,0))),
$DH167="день_2",
$BP167/30*MAX(MIN($AX167,EOMONTH(BK$15,0))-MAX($AW167,BK$15)+1,),
$DH167="раб.день",
$BP167/30*(IFERROR(
_xlfn.LET(_xlpm.VD,
CHOOSE(
{1;2;3;4;5;6;7;8;9;10;11;12;13;14;15;16;17;18},
45658,45659,45660,45661,45662,45663,45664,45665,45711,45724,45778,45779,45785,45786,45820,45821,45965,46022),
_xlfn.LET(_xlpm.DD,
MAX(MIN($AX167,EOMONTH(BK$15,0))-MAX($AW167,BK$15),),
_xlfn.IFS(
AND(MONTH($AW167)=MONTH(BK$15),MONTH($AX167)&lt;&gt;MONTH(BK$15)),
NETWORKDAYS.INTL($AW167,$AW167+_xlpm.DD,1,_xlpm.VD),
AND(MONTH($AW167)&lt;&gt;MONTH(BK$15),MONTH($AX167)=MONTH(BK$15)),
NETWORKDAYS.INTL(($AX167)-_xlpm.DD,$AX167,1,_xlpm.VD),
AND(MONTH($AW167)&lt;MONTH(BK$15),MONTH($AX167)&gt;MONTH(BK$15)),
NETWORKDAYS.INTL((EOMONTH(BK$15-1,1))-_xlpm.DD,EOMONTH(BK$15-1,1),1,_xlpm.VD),
AND(MONTH($AW167)=MONTH(BK$15),MONTH($AX167)=MONTH(BK$15)),
NETWORKDAYS.INTL($AW167,$AX167,1,_xlpm.VD)))),0)),
$DH167="месяц",
$BP167*BK167,
$DH167="неделя",
$BP167*BK167/7*(ROUNDUP((DAY(EOMONTH(BK$15,0)))/4,0))),
0)</f>
        <v/>
      </c>
      <c r="CC167" s="125">
        <f>SUM($BQ167:$CB167)</f>
        <v/>
      </c>
      <c r="CD167" s="126">
        <f>SUM($EH167:$EH167)</f>
        <v/>
      </c>
      <c r="CE167" s="126">
        <f>$CD167*$AB167</f>
        <v/>
      </c>
      <c r="CF167" s="126">
        <f>SUM($EK167:$EK167)</f>
        <v/>
      </c>
      <c r="CG167" s="126">
        <f>$CF167*$AB167</f>
        <v/>
      </c>
      <c r="CH167" s="126">
        <f>SUM($CC167,$CE167,$CG167)</f>
        <v/>
      </c>
      <c r="CI167" s="126">
        <f>$CH167*(1+$CM167)</f>
        <v/>
      </c>
      <c r="CJ167" s="127" t="n">
        <v>0</v>
      </c>
      <c r="CK167" s="126">
        <f>SUM($CH167:$CH167)*(1+$CJ167)</f>
        <v/>
      </c>
      <c r="CL167" s="126">
        <f>SUM($CH167:$CH167)*(1+$CM167)</f>
        <v/>
      </c>
      <c r="CM167" s="59" t="inlineStr">
        <is>
          <t>20%</t>
        </is>
      </c>
      <c r="CN167" s="59" t="n"/>
      <c r="CO167" s="72" t="n"/>
      <c r="CP167" s="59" t="n"/>
      <c r="CQ167" s="73" t="n"/>
      <c r="CR167" s="73" t="n"/>
      <c r="CS167" s="73" t="n"/>
      <c r="CT167" s="72" t="n"/>
      <c r="CU167" s="79" t="inlineStr">
        <is>
          <t> </t>
        </is>
      </c>
      <c r="CV167" s="60" t="n"/>
      <c r="CW167" s="60" t="n"/>
      <c r="CX167" s="60" t="n"/>
      <c r="CY167" s="127">
        <f>IFERROR(($CC167-$EE167)/($EE167/(1-$DQ167)),0)</f>
        <v/>
      </c>
      <c r="CZ167" s="127">
        <f>IFERROR(1-$EI167/($CE167),0)</f>
        <v/>
      </c>
      <c r="DA167" s="127">
        <f>IFERROR(1-$EL167/($CG167),0)</f>
        <v/>
      </c>
      <c r="DB167" s="126">
        <f>ROUND(IFERROR(($CI167/(1+$CM167)-$EN167),0),2)</f>
        <v/>
      </c>
      <c r="DC167" s="128" t="n"/>
      <c r="DD167" s="125" t="n"/>
      <c r="DE167" s="75" t="n">
        <v>0</v>
      </c>
      <c r="DF167" s="128" t="n"/>
      <c r="DG167" s="125">
        <f>IF($DC167=0,0,$DD167*($DC167*100%-$DE167*$DF167))*SUM($AB167:$AB167)</f>
        <v/>
      </c>
      <c r="DH167" s="129" t="inlineStr">
        <is>
          <t>месяц</t>
        </is>
      </c>
      <c r="DI167" s="130">
        <f t="array" ref="DI167">IFERROR(
IF($ES167="LisChannel",
(ROUND(((INDEX({174.625;153.888888888889;130.972222222222},MATCH($AI167,{2;3;4}),0))*$AG167*$AI167),2)),0),0)</f>
        <v/>
      </c>
      <c r="DJ167" s="130">
        <f>
_xlfn.LET(_xlpm.X,
IFERROR(
IF($ES167="НовиковТВ",
(_xlfn.LET(_xlpm.NTV,
_xlfn.LET(_xlpm.MIN,350000,
IF(SUMIFS($DI:$DI,$ES:$ES,"НовиковТВ")&lt;=_xlpm.MIN,
(SUMIFS($DI:$DI,$ES:$ES,"НовиковТВ")/(COUNTIFS($ES:$ES,"НовиковТВ")))*_xlpm.MIN/SUMIFS($DI:$DI,$ES:$ES,"НовиковТВ"),
DI167)),
_xlpm.NTV+$DG167/(1-(1-(_xlpm.NTV)*(1-$DL167)*(1-$DM167)*(1-$DN167)*(1-$DO167)*(1-$DP167)/_xlpm.NTV))))/(1+$EP167),
$DI167+$DG167/(1-(1-($DI167)*(1-$DL167)*(1-$DM167)*(1-$DN167)*(1-$DO167)*(1-$DP167)/$DI167))),
0),
_xlpm.X*(1+$CM167)*(1+$CW167)-_xlpm.X*(1+$CM167)+_xlpm.X)</f>
        <v/>
      </c>
      <c r="DK167" s="125" t="inlineStr">
        <is>
          <t>послед.</t>
        </is>
      </c>
      <c r="DL167" s="63" t="n">
        <v>0</v>
      </c>
      <c r="DM167" s="63" t="n">
        <v>0</v>
      </c>
      <c r="DN167" s="63" t="n">
        <v>0</v>
      </c>
      <c r="DO167" s="63" t="n">
        <v>0</v>
      </c>
      <c r="DP167" s="63" t="n">
        <v>0</v>
      </c>
      <c r="DQ167" s="63">
        <f t="array" ref="DQ167">IFERROR(_xlfn.IFS(
$DK167="послед.",1-(1-$DL167)*(1-$DM167)*(1-$DN167)*(1-$DO167)*(1-$DP167),
$DK167="сумм.",$DL167+$DM167+$DN167+$DO167+$DP167),
0)</f>
        <v/>
      </c>
      <c r="DR167" s="125">
        <f t="array" ref="DR167">
IFERROR(
_xlfn.IFS(
$BL167=0,
0,
$BL167&gt;0,
_xlfn.IFS($DK167="послед.",
$DJ167*(1-$DL167)*(1-$DM167)*(1-$DN167)*(1-$DO167)*(1-$DP167),
$DK167="сумм.",
$DJ167*(1-($DL167+$DM167+$DN167+$DO167+$DP167)))),0)</f>
        <v/>
      </c>
      <c r="DS167" s="125">
        <f t="array" ref="DS167">
IFERROR(_xlfn.IFS(
$DH167="день_1",
$DR167*$BL167/($AX167-$AW167+1)*AZ167*(DAY(EOMONTH(AZ$15,0))),
$DH167="день_2",
$DR167/30*MAX(MIN($AX167,EOMONTH(AZ$15,0))-MAX($AW167,AZ$15)+1,),
$DH167="раб.день",
$DR167/30*(IFERROR(
_xlfn.LET(_xlpm.VD,
CHOOSE(
{1;2;3;4;5;6;7;8;9;10;11;12;13;14;15;16;17;18},
45658,45659,45660,45661,45662,45663,45664,45665,45711,45724,45778,45779,45785,45786,45820,45821,45965,46022),
_xlfn.LET(_xlpm.DD,
MAX(MIN($AX167,EOMONTH(AZ$15,0))-MAX($AW167,AZ$15),),
_xlfn.IFS(
AND(MONTH($AW167)=MONTH(AZ$15),MONTH($AX167)&lt;&gt;MONTH(AZ$15)),
NETWORKDAYS.INTL($AW167,$AW167+_xlpm.DD,1,_xlpm.VD),
AND(MONTH($AW167)&lt;&gt;MONTH(AZ$15),MONTH($AX167)=MONTH(AZ$15)),
NETWORKDAYS.INTL(($AX167)-_xlpm.DD,$AX167,1,_xlpm.VD),
AND(MONTH($AW167)&lt;MONTH(AZ$15),MONTH($AX167)&gt;MONTH(AZ$15)),
NETWORKDAYS.INTL((EOMONTH(AZ$15-1,1))-_xlpm.DD,EOMONTH(AZ$15-1,1),1,_xlpm.VD),
AND(MONTH($AW167)=MONTH(AZ$15),MONTH($AX167)=MONTH(AZ$15)),
NETWORKDAYS.INTL($AW167,$AX167,1,_xlpm.VD)))),0)),
$DH167="месяц",
$DR167*AZ167,
$DH167="неделя",
$DR167*AZ167/7*(ROUNDUP((DAY(EOMONTH(AZ$15,0)))/4,0))),
0)</f>
        <v/>
      </c>
      <c r="DT167" s="125">
        <f t="array" ref="DT167">
IFERROR(_xlfn.IFS(
$DH167="день_1",
$DR167*$BL167/($AX167-$AW167+1)*BA167*(DAY(EOMONTH(BA$15,0))),
$DH167="день_2",
$DR167/30*MAX(MIN($AX167,EOMONTH(BA$15,0))-MAX($AW167,BA$15)+1,),
$DH167="раб.день",
$DR167/30*(IFERROR(
_xlfn.LET(_xlpm.VD,
CHOOSE(
{1;2;3;4;5;6;7;8;9;10;11;12;13;14;15;16;17;18},
45658,45659,45660,45661,45662,45663,45664,45665,45711,45724,45778,45779,45785,45786,45820,45821,45965,46022),
_xlfn.LET(_xlpm.DD,
MAX(MIN($AX167,EOMONTH(BA$15,0))-MAX($AW167,BA$15),),
_xlfn.IFS(
AND(MONTH($AW167)=MONTH(BA$15),MONTH($AX167)&lt;&gt;MONTH(BA$15)),
NETWORKDAYS.INTL($AW167,$AW167+_xlpm.DD,1,_xlpm.VD),
AND(MONTH($AW167)&lt;&gt;MONTH(BA$15),MONTH($AX167)=MONTH(BA$15)),
NETWORKDAYS.INTL(($AX167)-_xlpm.DD,$AX167,1,_xlpm.VD),
AND(MONTH($AW167)&lt;MONTH(BA$15),MONTH($AX167)&gt;MONTH(BA$15)),
NETWORKDAYS.INTL((EOMONTH(BA$15-1,1))-_xlpm.DD,EOMONTH(BA$15-1,1),1,_xlpm.VD),
AND(MONTH($AW167)=MONTH(BA$15),MONTH($AX167)=MONTH(BA$15)),
NETWORKDAYS.INTL($AW167,$AX167,1,_xlpm.VD)))),0)),
$DH167="месяц",
$DR167*BA167,
$DH167="неделя",
$DR167*BA167/7*(ROUNDUP((DAY(EOMONTH(BA$15,0)))/4,0))),
0)</f>
        <v/>
      </c>
      <c r="DU167" s="125">
        <f t="array" ref="DU167">
IFERROR(_xlfn.IFS(
$DH167="день_1",
$DR167*$BL167/($AX167-$AW167+1)*BB167*(DAY(EOMONTH(BB$15,0))),
$DH167="день_2",
$DR167/30*MAX(MIN($AX167,EOMONTH(BB$15,0))-MAX($AW167,BB$15)+1,),
$DH167="раб.день",
$DR167/30*(IFERROR(
_xlfn.LET(_xlpm.VD,
CHOOSE(
{1;2;3;4;5;6;7;8;9;10;11;12;13;14;15;16;17;18},
45658,45659,45660,45661,45662,45663,45664,45665,45711,45724,45778,45779,45785,45786,45820,45821,45965,46022),
_xlfn.LET(_xlpm.DD,
MAX(MIN($AX167,EOMONTH(BB$15,0))-MAX($AW167,BB$15),),
_xlfn.IFS(
AND(MONTH($AW167)=MONTH(BB$15),MONTH($AX167)&lt;&gt;MONTH(BB$15)),
NETWORKDAYS.INTL($AW167,$AW167+_xlpm.DD,1,_xlpm.VD),
AND(MONTH($AW167)&lt;&gt;MONTH(BB$15),MONTH($AX167)=MONTH(BB$15)),
NETWORKDAYS.INTL(($AX167)-_xlpm.DD,$AX167,1,_xlpm.VD),
AND(MONTH($AW167)&lt;MONTH(BB$15),MONTH($AX167)&gt;MONTH(BB$15)),
NETWORKDAYS.INTL((EOMONTH(BB$15-1,1))-_xlpm.DD,EOMONTH(BB$15-1,1),1,_xlpm.VD),
AND(MONTH($AW167)=MONTH(BB$15),MONTH($AX167)=MONTH(BB$15)),
NETWORKDAYS.INTL($AW167,$AX167,1,_xlpm.VD)))),0)),
$DH167="месяц",
$DR167*BB167,
$DH167="неделя",
$DR167*BB167/7*(ROUNDUP((DAY(EOMONTH(BB$15,0)))/4,0))),
0)</f>
        <v/>
      </c>
      <c r="DV167" s="125">
        <f t="array" ref="DV167">
IFERROR(_xlfn.IFS(
$DH167="день_1",
$DR167*$BL167/($AX167-$AW167+1)*BC167*(DAY(EOMONTH(BC$15,0))),
$DH167="день_2",
$DR167/30*MAX(MIN($AX167,EOMONTH(BC$15,0))-MAX($AW167,BC$15)+1,),
$DH167="раб.день",
$DR167/30*(IFERROR(
_xlfn.LET(_xlpm.VD,
CHOOSE(
{1;2;3;4;5;6;7;8;9;10;11;12;13;14;15;16;17;18},
45658,45659,45660,45661,45662,45663,45664,45665,45711,45724,45778,45779,45785,45786,45820,45821,45965,46022),
_xlfn.LET(_xlpm.DD,
MAX(MIN($AX167,EOMONTH(BC$15,0))-MAX($AW167,BC$15),),
_xlfn.IFS(
AND(MONTH($AW167)=MONTH(BC$15),MONTH($AX167)&lt;&gt;MONTH(BC$15)),
NETWORKDAYS.INTL($AW167,$AW167+_xlpm.DD,1,_xlpm.VD),
AND(MONTH($AW167)&lt;&gt;MONTH(BC$15),MONTH($AX167)=MONTH(BC$15)),
NETWORKDAYS.INTL(($AX167)-_xlpm.DD,$AX167,1,_xlpm.VD),
AND(MONTH($AW167)&lt;MONTH(BC$15),MONTH($AX167)&gt;MONTH(BC$15)),
NETWORKDAYS.INTL((EOMONTH(BC$15-1,1))-_xlpm.DD,EOMONTH(BC$15-1,1),1,_xlpm.VD),
AND(MONTH($AW167)=MONTH(BC$15),MONTH($AX167)=MONTH(BC$15)),
NETWORKDAYS.INTL($AW167,$AX167,1,_xlpm.VD)))),0)),
$DH167="месяц",
$DR167*BC167,
$DH167="неделя",
$DR167*BC167/7*(ROUNDUP((DAY(EOMONTH(BC$15,0)))/4,0))),
0)</f>
        <v/>
      </c>
      <c r="DW167" s="125">
        <f t="array" ref="DW167">
IFERROR(_xlfn.IFS(
$DH167="день_1",
$DR167*$BL167/($AX167-$AW167+1)*BD167*(DAY(EOMONTH(BD$15,0))),
$DH167="день_2",
$DR167/30*MAX(MIN($AX167,EOMONTH(BD$15,0))-MAX($AW167,BD$15)+1,),
$DH167="раб.день",
$DR167/30*(IFERROR(
_xlfn.LET(_xlpm.VD,
CHOOSE(
{1;2;3;4;5;6;7;8;9;10;11;12;13;14;15;16;17;18},
45658,45659,45660,45661,45662,45663,45664,45665,45711,45724,45778,45779,45785,45786,45820,45821,45965,46022),
_xlfn.LET(_xlpm.DD,
MAX(MIN($AX167,EOMONTH(BD$15,0))-MAX($AW167,BD$15),),
_xlfn.IFS(
AND(MONTH($AW167)=MONTH(BD$15),MONTH($AX167)&lt;&gt;MONTH(BD$15)),
NETWORKDAYS.INTL($AW167,$AW167+_xlpm.DD,1,_xlpm.VD),
AND(MONTH($AW167)&lt;&gt;MONTH(BD$15),MONTH($AX167)=MONTH(BD$15)),
NETWORKDAYS.INTL(($AX167)-_xlpm.DD,$AX167,1,_xlpm.VD),
AND(MONTH($AW167)&lt;MONTH(BD$15),MONTH($AX167)&gt;MONTH(BD$15)),
NETWORKDAYS.INTL((EOMONTH(BD$15-1,1))-_xlpm.DD,EOMONTH(BD$15-1,1),1,_xlpm.VD),
AND(MONTH($AW167)=MONTH(BD$15),MONTH($AX167)=MONTH(BD$15)),
NETWORKDAYS.INTL($AW167,$AX167,1,_xlpm.VD)))),0)),
$DH167="месяц",
$DR167*BD167,
$DH167="неделя",
$DR167*BD167/7*(ROUNDUP((DAY(EOMONTH(BD$15,0)))/4,0))),
0)</f>
        <v/>
      </c>
      <c r="DX167" s="125">
        <f t="array" ref="DX167">
IFERROR(_xlfn.IFS(
$DH167="день_1",
$DR167*$BL167/($AX167-$AW167+1)*BE167*(DAY(EOMONTH(BE$15,0))),
$DH167="день_2",
$DR167/30*MAX(MIN($AX167,EOMONTH(BE$15,0))-MAX($AW167,BE$15)+1,),
$DH167="раб.день",
$DR167/30*(IFERROR(
_xlfn.LET(_xlpm.VD,
CHOOSE(
{1;2;3;4;5;6;7;8;9;10;11;12;13;14;15;16;17;18},
45658,45659,45660,45661,45662,45663,45664,45665,45711,45724,45778,45779,45785,45786,45820,45821,45965,46022),
_xlfn.LET(_xlpm.DD,
MAX(MIN($AX167,EOMONTH(BE$15,0))-MAX($AW167,BE$15),),
_xlfn.IFS(
AND(MONTH($AW167)=MONTH(BE$15),MONTH($AX167)&lt;&gt;MONTH(BE$15)),
NETWORKDAYS.INTL($AW167,$AW167+_xlpm.DD,1,_xlpm.VD),
AND(MONTH($AW167)&lt;&gt;MONTH(BE$15),MONTH($AX167)=MONTH(BE$15)),
NETWORKDAYS.INTL(($AX167)-_xlpm.DD,$AX167,1,_xlpm.VD),
AND(MONTH($AW167)&lt;MONTH(BE$15),MONTH($AX167)&gt;MONTH(BE$15)),
NETWORKDAYS.INTL((EOMONTH(BE$15-1,1))-_xlpm.DD,EOMONTH(BE$15-1,1),1,_xlpm.VD),
AND(MONTH($AW167)=MONTH(BE$15),MONTH($AX167)=MONTH(BE$15)),
NETWORKDAYS.INTL($AW167,$AX167,1,_xlpm.VD)))),0)),
$DH167="месяц",
$DR167*BE167,
$DH167="неделя",
$DR167*BE167/7*(ROUNDUP((DAY(EOMONTH(BE$15,0)))/4,0))),
0)</f>
        <v/>
      </c>
      <c r="DY167" s="125">
        <f t="array" ref="DY167">
IFERROR(_xlfn.IFS(
$DH167="день_1",
$DR167*$BL167/($AX167-$AW167+1)*BF167*(DAY(EOMONTH(BF$15,0))),
$DH167="день_2",
$DR167/30*MAX(MIN($AX167,EOMONTH(BF$15,0))-MAX($AW167,BF$15)+1,),
$DH167="раб.день",
$DR167/30*(IFERROR(
_xlfn.LET(_xlpm.VD,
CHOOSE(
{1;2;3;4;5;6;7;8;9;10;11;12;13;14;15;16;17;18},
45658,45659,45660,45661,45662,45663,45664,45665,45711,45724,45778,45779,45785,45786,45820,45821,45965,46022),
_xlfn.LET(_xlpm.DD,
MAX(MIN($AX167,EOMONTH(BF$15,0))-MAX($AW167,BF$15),),
_xlfn.IFS(
AND(MONTH($AW167)=MONTH(BF$15),MONTH($AX167)&lt;&gt;MONTH(BF$15)),
NETWORKDAYS.INTL($AW167,$AW167+_xlpm.DD,1,_xlpm.VD),
AND(MONTH($AW167)&lt;&gt;MONTH(BF$15),MONTH($AX167)=MONTH(BF$15)),
NETWORKDAYS.INTL(($AX167)-_xlpm.DD,$AX167,1,_xlpm.VD),
AND(MONTH($AW167)&lt;MONTH(BF$15),MONTH($AX167)&gt;MONTH(BF$15)),
NETWORKDAYS.INTL((EOMONTH(BF$15-1,1))-_xlpm.DD,EOMONTH(BF$15-1,1),1,_xlpm.VD),
AND(MONTH($AW167)=MONTH(BF$15),MONTH($AX167)=MONTH(BF$15)),
NETWORKDAYS.INTL($AW167,$AX167,1,_xlpm.VD)))),0)),
$DH167="месяц",
$DR167*BF167,
$DH167="неделя",
$DR167*BF167/7*(ROUNDUP((DAY(EOMONTH(BF$15,0)))/4,0))),
0)</f>
        <v/>
      </c>
      <c r="DZ167" s="125">
        <f t="array" ref="DZ167">
IFERROR(_xlfn.IFS(
$DH167="день_1",
$DR167*$BL167/($AX167-$AW167+1)*BG167*(DAY(EOMONTH(BG$15,0))),
$DH167="день_2",
$DR167/30*MAX(MIN($AX167,EOMONTH(BG$15,0))-MAX($AW167,BG$15)+1,),
$DH167="раб.день",
$DR167/30*(IFERROR(
_xlfn.LET(_xlpm.VD,
CHOOSE(
{1;2;3;4;5;6;7;8;9;10;11;12;13;14;15;16;17;18},
45658,45659,45660,45661,45662,45663,45664,45665,45711,45724,45778,45779,45785,45786,45820,45821,45965,46022),
_xlfn.LET(_xlpm.DD,
MAX(MIN($AX167,EOMONTH(BG$15,0))-MAX($AW167,BG$15),),
_xlfn.IFS(
AND(MONTH($AW167)=MONTH(BG$15),MONTH($AX167)&lt;&gt;MONTH(BG$15)),
NETWORKDAYS.INTL($AW167,$AW167+_xlpm.DD,1,_xlpm.VD),
AND(MONTH($AW167)&lt;&gt;MONTH(BG$15),MONTH($AX167)=MONTH(BG$15)),
NETWORKDAYS.INTL(($AX167)-_xlpm.DD,$AX167,1,_xlpm.VD),
AND(MONTH($AW167)&lt;MONTH(BG$15),MONTH($AX167)&gt;MONTH(BG$15)),
NETWORKDAYS.INTL((EOMONTH(BG$15-1,1))-_xlpm.DD,EOMONTH(BG$15-1,1),1,_xlpm.VD),
AND(MONTH($AW167)=MONTH(BG$15),MONTH($AX167)=MONTH(BG$15)),
NETWORKDAYS.INTL($AW167,$AX167,1,_xlpm.VD)))),0)),
$DH167="месяц",
$DR167*BG167,
$DH167="неделя",
$DR167*BG167/7*(ROUNDUP((DAY(EOMONTH(BG$15,0)))/4,0))),
0)</f>
        <v/>
      </c>
      <c r="EA167" s="125">
        <f t="array" ref="EA167">
IFERROR(_xlfn.IFS(
$DH167="день_1",
$DR167*$BL167/($AX167-$AW167+1)*BH167*(DAY(EOMONTH(BH$15,0))),
$DH167="день_2",
$DR167/30*MAX(MIN($AX167,EOMONTH(BH$15,0))-MAX($AW167,BH$15)+1,),
$DH167="раб.день",
$DR167/30*(IFERROR(
_xlfn.LET(_xlpm.VD,
CHOOSE(
{1;2;3;4;5;6;7;8;9;10;11;12;13;14;15;16;17;18},
45658,45659,45660,45661,45662,45663,45664,45665,45711,45724,45778,45779,45785,45786,45820,45821,45965,46022),
_xlfn.LET(_xlpm.DD,
MAX(MIN($AX167,EOMONTH(BH$15,0))-MAX($AW167,BH$15),),
_xlfn.IFS(
AND(MONTH($AW167)=MONTH(BH$15),MONTH($AX167)&lt;&gt;MONTH(BH$15)),
NETWORKDAYS.INTL($AW167,$AW167+_xlpm.DD,1,_xlpm.VD),
AND(MONTH($AW167)&lt;&gt;MONTH(BH$15),MONTH($AX167)=MONTH(BH$15)),
NETWORKDAYS.INTL(($AX167)-_xlpm.DD,$AX167,1,_xlpm.VD),
AND(MONTH($AW167)&lt;MONTH(BH$15),MONTH($AX167)&gt;MONTH(BH$15)),
NETWORKDAYS.INTL((EOMONTH(BH$15-1,1))-_xlpm.DD,EOMONTH(BH$15-1,1),1,_xlpm.VD),
AND(MONTH($AW167)=MONTH(BH$15),MONTH($AX167)=MONTH(BH$15)),
NETWORKDAYS.INTL($AW167,$AX167,1,_xlpm.VD)))),0)),
$DH167="месяц",
$DR167*BH167,
$DH167="неделя",
$DR167*BH167/7*(ROUNDUP((DAY(EOMONTH(BH$15,0)))/4,0))),
0)</f>
        <v/>
      </c>
      <c r="EB167" s="125">
        <f t="array" ref="EB167">
IFERROR(_xlfn.IFS(
$DH167="день_1",
$DR167*$BL167/($AX167-$AW167+1)*BI167*(DAY(EOMONTH(BI$15,0))),
$DH167="день_2",
$DR167/30*MAX(MIN($AX167,EOMONTH(BI$15,0))-MAX($AW167,BI$15)+1,),
$DH167="раб.день",
$DR167/30*(IFERROR(
_xlfn.LET(_xlpm.VD,
CHOOSE(
{1;2;3;4;5;6;7;8;9;10;11;12;13;14;15;16;17;18},
45658,45659,45660,45661,45662,45663,45664,45665,45711,45724,45778,45779,45785,45786,45820,45821,45965,46022),
_xlfn.LET(_xlpm.DD,
MAX(MIN($AX167,EOMONTH(BI$15,0))-MAX($AW167,BI$15),),
_xlfn.IFS(
AND(MONTH($AW167)=MONTH(BI$15),MONTH($AX167)&lt;&gt;MONTH(BI$15)),
NETWORKDAYS.INTL($AW167,$AW167+_xlpm.DD,1,_xlpm.VD),
AND(MONTH($AW167)&lt;&gt;MONTH(BI$15),MONTH($AX167)=MONTH(BI$15)),
NETWORKDAYS.INTL(($AX167)-_xlpm.DD,$AX167,1,_xlpm.VD),
AND(MONTH($AW167)&lt;MONTH(BI$15),MONTH($AX167)&gt;MONTH(BI$15)),
NETWORKDAYS.INTL((EOMONTH(BI$15-1,1))-_xlpm.DD,EOMONTH(BI$15-1,1),1,_xlpm.VD),
AND(MONTH($AW167)=MONTH(BI$15),MONTH($AX167)=MONTH(BI$15)),
NETWORKDAYS.INTL($AW167,$AX167,1,_xlpm.VD)))),0)),
$DH167="месяц",
$DR167*BI167,
$DH167="неделя",
$DR167*BI167/7*(ROUNDUP((DAY(EOMONTH(BI$15,0)))/4,0))),
0)</f>
        <v/>
      </c>
      <c r="EC167" s="125">
        <f t="array" ref="EC167">
IFERROR(_xlfn.IFS(
$DH167="день_1",
$DR167*$BL167/($AX167-$AW167+1)*BJ167*(DAY(EOMONTH(BJ$15,0))),
$DH167="день_2",
$DR167/30*MAX(MIN($AX167,EOMONTH(BJ$15,0))-MAX($AW167,BJ$15)+1,),
$DH167="раб.день",
$DR167/30*(IFERROR(
_xlfn.LET(_xlpm.VD,
CHOOSE(
{1;2;3;4;5;6;7;8;9;10;11;12;13;14;15;16;17;18},
45658,45659,45660,45661,45662,45663,45664,45665,45711,45724,45778,45779,45785,45786,45820,45821,45965,46022),
_xlfn.LET(_xlpm.DD,
MAX(MIN($AX167,EOMONTH(BJ$15,0))-MAX($AW167,BJ$15),),
_xlfn.IFS(
AND(MONTH($AW167)=MONTH(BJ$15),MONTH($AX167)&lt;&gt;MONTH(BJ$15)),
NETWORKDAYS.INTL($AW167,$AW167+_xlpm.DD,1,_xlpm.VD),
AND(MONTH($AW167)&lt;&gt;MONTH(BJ$15),MONTH($AX167)=MONTH(BJ$15)),
NETWORKDAYS.INTL(($AX167)-_xlpm.DD,$AX167,1,_xlpm.VD),
AND(MONTH($AW167)&lt;MONTH(BJ$15),MONTH($AX167)&gt;MONTH(BJ$15)),
NETWORKDAYS.INTL((EOMONTH(BJ$15-1,1))-_xlpm.DD,EOMONTH(BJ$15-1,1),1,_xlpm.VD),
AND(MONTH($AW167)=MONTH(BJ$15),MONTH($AX167)=MONTH(BJ$15)),
NETWORKDAYS.INTL($AW167,$AX167,1,_xlpm.VD)))),0)),
$DH167="месяц",
$DR167*BJ167,
$DH167="неделя",
$DR167*BJ167/7*(ROUNDUP((DAY(EOMONTH(BJ$15,0)))/4,0))),
0)</f>
        <v/>
      </c>
      <c r="ED167" s="125">
        <f t="array" ref="ED167">
IFERROR(_xlfn.IFS(
$DH167="день_1",
$DR167*$BL167/($AX167-$AW167+1)*BK167*(DAY(EOMONTH(BK$15,0))),
$DH167="день_2",
$DR167/30*MAX(MIN($AX167,EOMONTH(BK$15,0))-MAX($AW167,BK$15)+1,),
$DH167="раб.день",
$DR167/30*(IFERROR(
_xlfn.LET(_xlpm.VD,
CHOOSE(
{1;2;3;4;5;6;7;8;9;10;11;12;13;14;15;16;17;18},
45658,45659,45660,45661,45662,45663,45664,45665,45711,45724,45778,45779,45785,45786,45820,45821,45965,46022),
_xlfn.LET(_xlpm.DD,
MAX(MIN($AX167,EOMONTH(BK$15,0))-MAX($AW167,BK$15),),
_xlfn.IFS(
AND(MONTH($AW167)=MONTH(BK$15),MONTH($AX167)&lt;&gt;MONTH(BK$15)),
NETWORKDAYS.INTL($AW167,$AW167+_xlpm.DD,1,_xlpm.VD),
AND(MONTH($AW167)&lt;&gt;MONTH(BK$15),MONTH($AX167)=MONTH(BK$15)),
NETWORKDAYS.INTL(($AX167)-_xlpm.DD,$AX167,1,_xlpm.VD),
AND(MONTH($AW167)&lt;MONTH(BK$15),MONTH($AX167)&gt;MONTH(BK$15)),
NETWORKDAYS.INTL((EOMONTH(BK$15-1,1))-_xlpm.DD,EOMONTH(BK$15-1,1),1,_xlpm.VD),
AND(MONTH($AW167)=MONTH(BK$15),MONTH($AX167)=MONTH(BK$15)),
NETWORKDAYS.INTL($AW167,$AX167,1,_xlpm.VD)))),0)),
$DH167="месяц",
$DR167*BK167,
$DH167="неделя",
$DR167*BK167/7*(ROUNDUP((DAY(EOMONTH(BK$15,0)))/4,0))),
0)</f>
        <v/>
      </c>
      <c r="EE167" s="125">
        <f>SUM($DS167,$DT167,$DU167,$DV167,$DW167,$DX167,$DY167,$DZ167,$EA167,$EB167,$EC167,$ED167)</f>
        <v/>
      </c>
      <c r="EF167" s="125">
        <f>IFERROR(ROUND($EE167*(1+$EP167),2),0)</f>
        <v/>
      </c>
      <c r="EG167" s="128" t="n">
        <v>1</v>
      </c>
      <c r="EH167" s="126" t="n">
        <v>0</v>
      </c>
      <c r="EI167" s="126">
        <f>ROUND(SUM($EH167:$EH167)*SUM($AB167:$AB167)*$EG167,2)</f>
        <v/>
      </c>
      <c r="EJ167" s="126">
        <f>ROUND($EI167*(1+$EP167),2)</f>
        <v/>
      </c>
      <c r="EK167" s="126" t="n">
        <v>0</v>
      </c>
      <c r="EL167" s="126">
        <f>ROUND(SUM($EK167:$EK167)*SUM($AB167:$AB167)*$EG167,2)</f>
        <v/>
      </c>
      <c r="EM167" s="126">
        <f>ROUND($EL167*(1+$EP167),2)</f>
        <v/>
      </c>
      <c r="EN167" s="126">
        <f>SUM($EE167,$EI167,$EL167)</f>
        <v/>
      </c>
      <c r="EO167" s="126">
        <f>SUM($EF167,$EJ167,$EM167)</f>
        <v/>
      </c>
      <c r="EP167" s="59" t="inlineStr">
        <is>
          <t>20%</t>
        </is>
      </c>
      <c r="EQ167" s="59" t="n"/>
      <c r="ER167" s="60">
        <f t="array" ref="ER167">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MATCH(ES167,
{"AMS";"RussOutdoor";"HD Outdoor";"Ingroup";"IQ";"Ledproduction";"LisChannel";"Logic";"Media-PPL";"NovikovTV | НовиковТВ";"SMA";"SOK";"КрокусТВ | CrocusTV | IndoorTV";"Сити";"ТЯК Москва"},
0)),"")</f>
        <v/>
      </c>
      <c r="ES167" s="60" t="n"/>
      <c r="ET167" s="60">
        <f t="array" ref="ET167">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MATCH(ES167,
{"AMS";"RussOutdoor";"HD Outdoor";"Ingroup";"IQ";"Ledproduction";"LisChannel";"Logic";"Media-PPL";"NovikovTV | НовиковТВ";"SMA";"SOK";"КрокусТВ | CrocusTV | IndoorTV";"Сити";"ТЯК Москва"},
0)),"")</f>
        <v/>
      </c>
      <c r="EU167" s="60" t="n"/>
      <c r="EV167" s="60" t="n"/>
      <c r="EX167" s="110">
        <f t="array" ref="EX167">
($AR167/30
+N("ТРАФИК ПЛОЩАДКИ"))*
(IFERROR(
_xlfn.LET(
_xlpm.GPR,
HLOOKUP($L167,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(MATCH($T167,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IF($Q167="цифровой",_xlpm.GPR/$AG167,_xlpm.GPR/60)),
0)
+N("DWELL TIME"))*
(IF($AB167=0,0,IF($AB167=1,0.3,IF($AB167=2,0.5,IF($AB167&gt;2,1))))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_xlfn.IFS($AC167="да",1.2,$AC167="нет",1)*
_xlfn.IFS($AD167="да",1.2,$AD167="нет",1)*
IF(R167="статический",1,1.2)*
$X167*
INDEX(
{1.2;1;1.2;1.2;1;1.2;1.2;1.2;1.2;1.2;1.2;1;1.2;1.2;1.2;1.2;1;1;1.2;1.2;1.2;1;1;1;1;1.2;1.2;1.2;1.2;1;1;1;1;1.2;1.2;1.2;1.2;1.2;1.2;1.2;1.2;1;1;1.2;1;1;1;1;1.5;1;1;1.5;1.5;1.2},
MATCH($Q167,_xlpm.MI,0)))&gt;{0.02;0.04;0.06;0.1;0.2;0.4;0.6;0.8;1;2;4;6})),
{0;1;2;3;4;5;6;7;8;9;10;11;12},
0)))
+N("КОЭФФИЦИЕНТ КОНТАКТА"))))*
(_xlfn.IFS($X167&lt;0.1,$X167/1000,$X167&gt;25,5.2,AND($X167&gt;=0.1,$X167&lt;=25),(($X167*2+0.1)/10)*($X167/10)))*
IFERROR((_xlfn.LET(
_xlpm.MA,
{0;0.8;0.85;0.9;0.95;1},
_xlpm.MAA,
{0;1;2;3;4;5},
INDEX(_xlpm.MA,MATCH(SUMPRODUCT(--((IF(ROUND(_xlpm.MAA,1)&gt;5,5,ROUND($AB167,1)))&gt;{0;1;2;3;4;5})),_xlpm.MAA,0)))
+N("КОЭФФИЦИЕНТ КОЛ-ВО КОНСТРУКЦИЙ")),1)*
$AB167,0))*
(IF($Q167="цифровой",$AG167/15*$AI167,1)
+N("ДЛЯ ЦИФРЫ"))</f>
        <v/>
      </c>
      <c r="EY167" s="110">
        <f>IFERROR(EX167*AY167,0)</f>
        <v/>
      </c>
      <c r="EZ167" s="131">
        <f>IFERROR(DP167/EY167*1000,0)</f>
        <v/>
      </c>
      <c r="FA167" s="112">
        <f>IFERROR(FC167/FB167,0)</f>
        <v/>
      </c>
      <c r="FB167" s="112">
        <f>IFERROR((FC167/(EY167/FF167*#REF!))*0.825,0)</f>
        <v/>
      </c>
      <c r="FC167" s="112">
        <f>IFERROR(((EX167*30/AR167)*100)/30,0)</f>
        <v/>
      </c>
      <c r="FD167" s="112">
        <f>IFERROR(EY167/G167*100%,0)</f>
        <v/>
      </c>
      <c r="FE167" s="112">
        <f>IFERROR(FD167/FC167*100%,0)</f>
        <v/>
      </c>
      <c r="FF167" s="110">
        <f>IFERROR(AR167/30*AY167,0)</f>
        <v/>
      </c>
    </row>
    <row r="168" ht="13" customHeight="1">
      <c r="A168" s="59" t="n"/>
      <c r="B168" s="60" t="n"/>
      <c r="C168" s="60" t="n"/>
      <c r="D168" s="60">
        <f t="array" ref="D168">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MATCH($E168,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68" s="60">
        <f t="array" ref="E168">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MATCH($F168,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68" s="60" t="inlineStr"/>
      <c r="G168" s="60" t="n"/>
      <c r="H168" s="60">
        <f t="array" ref="H168">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MATCH($I168,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68" s="60" t="n"/>
      <c r="J168" s="60" t="n"/>
      <c r="K168" s="60" t="n"/>
      <c r="L168" s="60" t="n"/>
      <c r="M168" s="60" t="n"/>
      <c r="N168" s="60" t="n"/>
      <c r="O168" s="60" t="n"/>
      <c r="P168" s="60">
        <f t="array" ref="P168">
_xlfn.IFS(
ISNUMBER(MATCH($Q168,{"шелфбаннер","разделитель","монетница","чековая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ISNUMBER(MATCH($Q168,{"LED/LCD","видеокулер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ISNUMBER(MATCH($Q168,{"автомобиль","машина","выставочное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ISNUMBER(MATCH($Q168,{"билборд","лифтовая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ISNUMBER(MATCH($Q168,{"навигация","подвесной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ISNUMBER(MATCH($Q168,{"движущаяся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ISNUMBER(MATCH($Q168,{"каталог","журнал"},)),
"Пресса",
$Q168="","")</f>
        <v/>
      </c>
      <c r="Q168" s="60" t="n"/>
      <c r="R168" s="60">
        <f t="array" ref="R168">
IFERROR(
_xlfn.IFS(
OR(ISNUMBER(MATCH($Q168,{"экспозиция","макет","стенд","автостенд","авто стенд","выставочное пространство","выставочные стенды","модульные выставочные стенды","3Д конструкция","3D конструкция"},)),P168="Экспонирование"),
"нестандартный",
ISNUMBER(MATCH($Q168,{"скроллер","призматрон"},)),
"динамический",
$P168="Видео",
"цифровой",
OR($P168="Пресса",$P168="Щит",$P168="POSm",$P168="Подвес",$P168="Брендирование/оклейка"),
"статический"),"")</f>
        <v/>
      </c>
      <c r="S168" s="59" t="n"/>
      <c r="T168" s="60" t="n"/>
      <c r="U168" s="60" t="n"/>
      <c r="V168" s="60">
        <f>
IF(P168="Видео",
"цифровой постер/ролик",
IF(ISNUMBER(MATCH(Q168,{"короб световой","короб световой | лайтбокс","короб световой | кристалайт","лайтбокс","лайт бокс","кристалайт","LB","lightbox"},)),
"бэклит",
IF(P168="Брендирование/оклейка",
"перфарированная пленка/самоклейка",
IF(P168="Экспонирование",
"под запрос",
IF(P168="Подвес",
"баннер/ткань",
"")))))</f>
        <v/>
      </c>
      <c r="W168" s="59" t="n"/>
      <c r="X168" s="59" t="n"/>
      <c r="Y168" s="59" t="n"/>
      <c r="Z168" s="61" t="n"/>
      <c r="AA168" s="61" t="n"/>
      <c r="AB168" s="61">
        <f>IF(BL168&gt;0,Z168,0)</f>
        <v/>
      </c>
      <c r="AC168" s="59" t="n"/>
      <c r="AD168" s="59" t="n"/>
      <c r="AE168" s="59" t="n"/>
      <c r="AF168" s="59" t="n"/>
      <c r="AG168" s="59" t="n"/>
      <c r="AH168" s="59" t="n"/>
      <c r="AI168" s="59" t="n"/>
      <c r="AJ168" s="59" t="n"/>
      <c r="AK168" s="59" t="n"/>
      <c r="AL168" s="62">
        <f>IFERROR(IF(OR(R168="статический",R168="динамический",R168="нестандартный",R168="",R168=""),"-",IF(AND(AH168="-",AI168="-"),"-",AK168*3600/AH168*AI168)),"-")</f>
        <v/>
      </c>
      <c r="AM168" s="62">
        <f>IFERROR(IF(OR(R168="статический",R168="динамический",R168="",R168="", R168="BTL",R168="нестандартный"),"-",AG168*AI168*AL168/60),"-")</f>
        <v/>
      </c>
      <c r="AN168" s="63">
        <f>IFERROR(IF(AH168="","-",AG168*AI168/AH168),"-")</f>
        <v/>
      </c>
      <c r="AO168" s="59">
        <f>IFERROR(IF(OR($R168="статический",$R168="динамический",$R168="",$R168="",$R168="BTL",$R168="нестандартный"),"-",$AL168*$AY168),"-")</f>
        <v/>
      </c>
      <c r="AP168" s="62">
        <f>IFERROR(IF(OR($R168="статический",$R168="динамический",$R168="",$R168="",$R168="BTL",$R168="нестандартный"),"-",$AM168*AY168),"-")</f>
        <v/>
      </c>
      <c r="AQ168" s="64" t="n"/>
      <c r="AR168" s="61" t="n"/>
      <c r="AS168" s="61" t="n"/>
      <c r="AT168" s="61" t="n"/>
      <c r="AU168" s="65" t="n"/>
      <c r="AV168" s="124">
        <f>IFERROR(DR168/AT168*1000,"n/a")</f>
        <v/>
      </c>
      <c r="AW168" s="67" t="n"/>
      <c r="AX168" s="67" t="n"/>
      <c r="AY168" s="43">
        <f>IFERROR(IF(OR($AW168="",$AX168=""),"",_xlfn.DAYS($AX168+1,$AW168)),"")</f>
        <v/>
      </c>
      <c r="AZ168" s="68">
        <f t="array" ref="AZ168">
_xlfn.LET(_xlpm.COEFF,
IF($AW168+$AX168=0,0,IF(MAX(MIN($AX168,EOMONTH(AZ$15,0))-MAX($AW168,AZ$15)+1,)&gt;0,1,0)),
_xlfn.IFS(
$ES168="LisChannel",
_xlpm.COEFF*
INDEX({1;1;1.2;1.2;1;1;1;1;1.2;1.2;1.2;1.2},
MATCH(MONTH(AZ$15),
{1,2,3,4,5,6,7,8,9,10,11,12})),
CONCATENATE($ES168," ",$L168)="RussOutdoor метро",
_xlpm.COEFF*
INDEX({0.8;0.9;1.1;1.1;1;1;1;1;1.1;1.1;1.1;1.1},
MATCH(MONTH(AZ$15),
{1,2,3,4,5,6,7,8,9,10,11,12})),
$ES168&lt;&gt;"LisChannel",
_xlpm.COEFF,
$ES168&lt;&gt;"RussOutdoor",
_xlpm.COEFF))</f>
        <v/>
      </c>
      <c r="BA168" s="68">
        <f t="array" ref="BA168">
_xlfn.LET(_xlpm.COEFF,
IF($AW168+$AX168=0,0,IF(MAX(MIN($AX168,EOMONTH(BA$15,0))-MAX($AW168,BA$15)+1,)&gt;0,1,0)),
_xlfn.IFS(
$ES168="LisChannel",
_xlpm.COEFF*
INDEX({1;1;1.2;1.2;1;1;1;1;1.2;1.2;1.2;1.2},
MATCH(MONTH(BA$15),
{1,2,3,4,5,6,7,8,9,10,11,12})),
CONCATENATE($ES168," ",$L168)="RussOutdoor метро",
_xlpm.COEFF*
INDEX({0.8;0.9;1.1;1.1;1;1;1;1;1.1;1.1;1.1;1.1},
MATCH(MONTH(BA$15),
{1,2,3,4,5,6,7,8,9,10,11,12})),
$ES168&lt;&gt;"LisChannel",
_xlpm.COEFF,
$ES168&lt;&gt;"RussOutdoor",
_xlpm.COEFF))</f>
        <v/>
      </c>
      <c r="BB168" s="68">
        <f t="array" ref="BB168">
_xlfn.LET(_xlpm.COEFF,
IF($AW168+$AX168=0,0,IF(MAX(MIN($AX168,EOMONTH(BB$15,0))-MAX($AW168,BB$15)+1,)&gt;0,1,0)),
_xlfn.IFS(
$ES168="LisChannel",
_xlpm.COEFF*
INDEX({1;1;1.2;1.2;1;1;1;1;1.2;1.2;1.2;1.2},
MATCH(MONTH(BB$15),
{1,2,3,4,5,6,7,8,9,10,11,12})),
CONCATENATE($ES168," ",$L168)="RussOutdoor метро",
_xlpm.COEFF*
INDEX({0.8;0.9;1.1;1.1;1;1;1;1;1.1;1.1;1.1;1.1},
MATCH(MONTH(BB$15),
{1,2,3,4,5,6,7,8,9,10,11,12})),
$ES168&lt;&gt;"LisChannel",
_xlpm.COEFF,
$ES168&lt;&gt;"RussOutdoor",
_xlpm.COEFF))</f>
        <v/>
      </c>
      <c r="BC168" s="68">
        <f t="array" ref="BC168">
_xlfn.LET(_xlpm.COEFF,
IF($AW168+$AX168=0,0,IF(MAX(MIN($AX168,EOMONTH(BC$15,0))-MAX($AW168,BC$15)+1,)&gt;0,1,0)),
_xlfn.IFS(
$ES168="LisChannel",
_xlpm.COEFF*
INDEX({1;1;1.2;1.2;1;1;1;1;1.2;1.2;1.2;1.2},
MATCH(MONTH(BC$15),
{1,2,3,4,5,6,7,8,9,10,11,12})),
CONCATENATE($ES168," ",$L168)="RussOutdoor метро",
_xlpm.COEFF*
INDEX({0.8;0.9;1.1;1.1;1;1;1;1;1.1;1.1;1.1;1.1},
MATCH(MONTH(BC$15),
{1,2,3,4,5,6,7,8,9,10,11,12})),
$ES168&lt;&gt;"LisChannel",
_xlpm.COEFF,
$ES168&lt;&gt;"RussOutdoor",
_xlpm.COEFF))</f>
        <v/>
      </c>
      <c r="BD168" s="68">
        <f t="array" ref="BD168">
_xlfn.LET(_xlpm.COEFF,
IF($AW168+$AX168=0,0,IF(MAX(MIN($AX168,EOMONTH(BD$15,0))-MAX($AW168,BD$15)+1,)&gt;0,1,0)),
_xlfn.IFS(
$ES168="LisChannel",
_xlpm.COEFF*
INDEX({1;1;1.2;1.2;1;1;1;1;1.2;1.2;1.2;1.2},
MATCH(MONTH(BD$15),
{1,2,3,4,5,6,7,8,9,10,11,12})),
CONCATENATE($ES168," ",$L168)="RussOutdoor метро",
_xlpm.COEFF*
INDEX({0.8;0.9;1.1;1.1;1;1;1;1;1.1;1.1;1.1;1.1},
MATCH(MONTH(BD$15),
{1,2,3,4,5,6,7,8,9,10,11,12})),
$ES168&lt;&gt;"LisChannel",
_xlpm.COEFF,
$ES168&lt;&gt;"RussOutdoor",
_xlpm.COEFF))</f>
        <v/>
      </c>
      <c r="BE168" s="68">
        <f t="array" ref="BE168">
_xlfn.LET(_xlpm.COEFF,
IF($AW168+$AX168=0,0,IF(MAX(MIN($AX168,EOMONTH(BE$15,0))-MAX($AW168,BE$15)+1,)&gt;0,1,0)),
_xlfn.IFS(
$ES168="LisChannel",
_xlpm.COEFF*
INDEX({1;1;1.2;1.2;1;1;1;1;1.2;1.2;1.2;1.2},
MATCH(MONTH(BE$15),
{1,2,3,4,5,6,7,8,9,10,11,12})),
CONCATENATE($ES168," ",$L168)="RussOutdoor метро",
_xlpm.COEFF*
INDEX({0.8;0.9;1.1;1.1;1;1;1;1;1.1;1.1;1.1;1.1},
MATCH(MONTH(BE$15),
{1,2,3,4,5,6,7,8,9,10,11,12})),
$ES168&lt;&gt;"LisChannel",
_xlpm.COEFF,
$ES168&lt;&gt;"RussOutdoor",
_xlpm.COEFF))</f>
        <v/>
      </c>
      <c r="BF168" s="68">
        <f t="array" ref="BF168">
_xlfn.LET(_xlpm.COEFF,
IF($AW168+$AX168=0,0,IF(MAX(MIN($AX168,EOMONTH(BF$15,0))-MAX($AW168,BF$15)+1,)&gt;0,1,0)),
_xlfn.IFS(
$ES168="LisChannel",
_xlpm.COEFF*
INDEX({1;1;1.2;1.2;1;1;1;1;1.2;1.2;1.2;1.2},
MATCH(MONTH(BF$15),
{1,2,3,4,5,6,7,8,9,10,11,12})),
CONCATENATE($ES168," ",$L168)="RussOutdoor метро",
_xlpm.COEFF*
INDEX({0.8;0.9;1.1;1.1;1;1;1;1;1.1;1.1;1.1;1.1},
MATCH(MONTH(BF$15),
{1,2,3,4,5,6,7,8,9,10,11,12})),
$ES168&lt;&gt;"LisChannel",
_xlpm.COEFF,
$ES168&lt;&gt;"RussOutdoor",
_xlpm.COEFF))</f>
        <v/>
      </c>
      <c r="BG168" s="68">
        <f t="array" ref="BG168">
_xlfn.LET(_xlpm.COEFF,
IF($AW168+$AX168=0,0,IF(MAX(MIN($AX168,EOMONTH(BG$15,0))-MAX($AW168,BG$15)+1,)&gt;0,1,0)),
_xlfn.IFS(
$ES168="LisChannel",
_xlpm.COEFF*
INDEX({1;1;1.2;1.2;1;1;1;1;1.2;1.2;1.2;1.2},
MATCH(MONTH(BG$15),
{1,2,3,4,5,6,7,8,9,10,11,12})),
CONCATENATE($ES168," ",$L168)="RussOutdoor метро",
_xlpm.COEFF*
INDEX({0.8;0.9;1.1;1.1;1;1;1;1;1.1;1.1;1.1;1.1},
MATCH(MONTH(BG$15),
{1,2,3,4,5,6,7,8,9,10,11,12})),
$ES168&lt;&gt;"LisChannel",
_xlpm.COEFF,
$ES168&lt;&gt;"RussOutdoor",
_xlpm.COEFF))</f>
        <v/>
      </c>
      <c r="BH168" s="68">
        <f t="array" ref="BH168">
_xlfn.LET(_xlpm.COEFF,
IF($AW168+$AX168=0,0,IF(MAX(MIN($AX168,EOMONTH(BH$15,0))-MAX($AW168,BH$15)+1,)&gt;0,1,0)),
_xlfn.IFS(
$ES168="LisChannel",
_xlpm.COEFF*
INDEX({1;1;1.2;1.2;1;1;1;1;1.2;1.2;1.2;1.2},
MATCH(MONTH(BH$15),
{1,2,3,4,5,6,7,8,9,10,11,12})),
CONCATENATE($ES168," ",$L168)="RussOutdoor метро",
_xlpm.COEFF*
INDEX({0.8;0.9;1.1;1.1;1;1;1;1;1.1;1.1;1.1;1.1},
MATCH(MONTH(BH$15),
{1,2,3,4,5,6,7,8,9,10,11,12})),
$ES168&lt;&gt;"LisChannel",
_xlpm.COEFF,
$ES168&lt;&gt;"RussOutdoor",
_xlpm.COEFF))</f>
        <v/>
      </c>
      <c r="BI168" s="68">
        <f t="array" ref="BI168">
_xlfn.LET(_xlpm.COEFF,
IF($AW168+$AX168=0,0,IF(MAX(MIN($AX168,EOMONTH(BI$15,0))-MAX($AW168,BI$15)+1,)&gt;0,1,0)),
_xlfn.IFS(
$ES168="LisChannel",
_xlpm.COEFF*
INDEX({1;1;1.2;1.2;1;1;1;1;1.2;1.2;1.2;1.2},
MATCH(MONTH(BI$15),
{1,2,3,4,5,6,7,8,9,10,11,12})),
CONCATENATE($ES168," ",$L168)="RussOutdoor метро",
_xlpm.COEFF*
INDEX({0.8;0.9;1.1;1.1;1;1;1;1;1.1;1.1;1.1;1.1},
MATCH(MONTH(BI$15),
{1,2,3,4,5,6,7,8,9,10,11,12})),
$ES168&lt;&gt;"LisChannel",
_xlpm.COEFF,
$ES168&lt;&gt;"RussOutdoor",
_xlpm.COEFF))</f>
        <v/>
      </c>
      <c r="BJ168" s="68">
        <f t="array" ref="BJ168">
_xlfn.LET(_xlpm.COEFF,
IF($AW168+$AX168=0,0,IF(MAX(MIN($AX168,EOMONTH(BJ$15,0))-MAX($AW168,BJ$15)+1,)&gt;0,1,0)),
_xlfn.IFS(
$ES168="LisChannel",
_xlpm.COEFF*
INDEX({1;1;1.2;1.2;1;1;1;1;1.2;1.2;1.2;1.2},
MATCH(MONTH(BJ$15),
{1,2,3,4,5,6,7,8,9,10,11,12})),
CONCATENATE($ES168," ",$L168)="RussOutdoor метро",
_xlpm.COEFF*
INDEX({0.8;0.9;1.1;1.1;1;1;1;1;1.1;1.1;1.1;1.1},
MATCH(MONTH(BJ$15),
{1,2,3,4,5,6,7,8,9,10,11,12})),
$ES168&lt;&gt;"LisChannel",
_xlpm.COEFF,
$ES168&lt;&gt;"RussOutdoor",
_xlpm.COEFF))</f>
        <v/>
      </c>
      <c r="BK168" s="68">
        <f t="array" ref="BK168">
_xlfn.LET(_xlpm.COEFF,
IF($AW168+$AX168=0,0,IF(MAX(MIN($AX168,EOMONTH(BK$15,0))-MAX($AW168,BK$15)+1,)&gt;0,1,0)),
_xlfn.IFS(
$ES168="LisChannel",
_xlpm.COEFF*
INDEX({1;1;1.2;1.2;1;1;1;1;1.2;1.2;1.2;1.2},
MATCH(MONTH(BK$15),
{1,2,3,4,5,6,7,8,9,10,11,12})),
CONCATENATE($ES168," ",$L168)="RussOutdoor метро",
_xlpm.COEFF*
INDEX({0.8;0.9;1.1;1.1;1;1;1;1;1.1;1.1;1.1;1.1},
MATCH(MONTH(BK$15),
{1,2,3,4,5,6,7,8,9,10,11,12})),
$ES168&lt;&gt;"LisChannel",
_xlpm.COEFF,
$ES168&lt;&gt;"RussOutdoor",
_xlpm.COEFF))</f>
        <v/>
      </c>
      <c r="BL168" s="62">
        <f>COUNTIFS($AZ168:$BK168,"&gt;0")</f>
        <v/>
      </c>
      <c r="BM168" s="65" t="n"/>
      <c r="BN168" s="125">
        <f>$DJ168</f>
        <v/>
      </c>
      <c r="BO168" s="63">
        <f>$DQ168</f>
        <v/>
      </c>
      <c r="BP168" s="125">
        <f>
IFERROR(
IF($BL168=0,0,
$BN168*(1-$BO168)),
0)</f>
        <v/>
      </c>
      <c r="BQ168" s="125">
        <f t="array" ref="BQ168">
IFERROR(
_xlfn.IFS(
$DH168="день_1",
$BP168*$BL168/($AX168-$AW168+1)*AZ168*(DAY(EOMONTH(AZ$15,0))),
$DH168="день_2",
$BP168/30*MAX(MIN($AX168,EOMONTH(AZ$15,0))-MAX($AW168,AZ$15)+1,),
$DH168="раб.день",
$BP168/30*(IFERROR(
_xlfn.LET(_xlpm.VD,
CHOOSE(
{1;2;3;4;5;6;7;8;9;10;11;12;13;14;15;16;17;18},
45658,45659,45660,45661,45662,45663,45664,45665,45711,45724,45778,45779,45785,45786,45820,45821,45965,46022),
_xlfn.LET(_xlpm.DD,
MAX(MIN($AX168,EOMONTH(AZ$15,0))-MAX($AW168,AZ$15),),
_xlfn.IFS(
AND(MONTH($AW168)=MONTH(AZ$15),MONTH($AX168)&lt;&gt;MONTH(AZ$15)),
NETWORKDAYS.INTL($AW168,$AW168+_xlpm.DD,1,_xlpm.VD),
AND(MONTH($AW168)&lt;&gt;MONTH(AZ$15),MONTH($AX168)=MONTH(AZ$15)),
NETWORKDAYS.INTL(($AX168)-_xlpm.DD,$AX168,1,_xlpm.VD),
AND(MONTH($AW168)&lt;MONTH(AZ$15),MONTH($AX168)&gt;MONTH(AZ$15)),
NETWORKDAYS.INTL((EOMONTH(AZ$15-1,1))-_xlpm.DD,EOMONTH(AZ$15-1,1),1,_xlpm.VD),
AND(MONTH($AW168)=MONTH(AZ$15),MONTH($AX168)=MONTH(AZ$15)),
NETWORKDAYS.INTL($AW168,$AX168,1,_xlpm.VD)))),0)),
$DH168="месяц",
$BP168*AZ168,
$DH168="неделя",
$BP168*AZ168/7*(ROUNDUP((DAY(EOMONTH(AZ$15,0)))/4,0))),
0)</f>
        <v/>
      </c>
      <c r="BR168" s="125">
        <f t="array" ref="BR168">
IFERROR(
_xlfn.IFS(
$DH168="день_1",
$BP168*$BL168/($AX168-$AW168+1)*BA168*(DAY(EOMONTH(BA$15,0))),
$DH168="день_2",
$BP168/30*MAX(MIN($AX168,EOMONTH(BA$15,0))-MAX($AW168,BA$15)+1,),
$DH168="раб.день",
$BP168/30*(IFERROR(
_xlfn.LET(_xlpm.VD,
CHOOSE(
{1;2;3;4;5;6;7;8;9;10;11;12;13;14;15;16;17;18},
45658,45659,45660,45661,45662,45663,45664,45665,45711,45724,45778,45779,45785,45786,45820,45821,45965,46022),
_xlfn.LET(_xlpm.DD,
MAX(MIN($AX168,EOMONTH(BA$15,0))-MAX($AW168,BA$15),),
_xlfn.IFS(
AND(MONTH($AW168)=MONTH(BA$15),MONTH($AX168)&lt;&gt;MONTH(BA$15)),
NETWORKDAYS.INTL($AW168,$AW168+_xlpm.DD,1,_xlpm.VD),
AND(MONTH($AW168)&lt;&gt;MONTH(BA$15),MONTH($AX168)=MONTH(BA$15)),
NETWORKDAYS.INTL(($AX168)-_xlpm.DD,$AX168,1,_xlpm.VD),
AND(MONTH($AW168)&lt;MONTH(BA$15),MONTH($AX168)&gt;MONTH(BA$15)),
NETWORKDAYS.INTL((EOMONTH(BA$15-1,1))-_xlpm.DD,EOMONTH(BA$15-1,1),1,_xlpm.VD),
AND(MONTH($AW168)=MONTH(BA$15),MONTH($AX168)=MONTH(BA$15)),
NETWORKDAYS.INTL($AW168,$AX168,1,_xlpm.VD)))),0)),
$DH168="месяц",
$BP168*BA168,
$DH168="неделя",
$BP168*BA168/7*(ROUNDUP((DAY(EOMONTH(BA$15,0)))/4,0))),
0)</f>
        <v/>
      </c>
      <c r="BS168" s="125">
        <f t="array" ref="BS168">
IFERROR(
_xlfn.IFS(
$DH168="день_1",
$BP168*$BL168/($AX168-$AW168+1)*BB168*(DAY(EOMONTH(BB$15,0))),
$DH168="день_2",
$BP168/30*MAX(MIN($AX168,EOMONTH(BB$15,0))-MAX($AW168,BB$15)+1,),
$DH168="раб.день",
$BP168/30*(IFERROR(
_xlfn.LET(_xlpm.VD,
CHOOSE(
{1;2;3;4;5;6;7;8;9;10;11;12;13;14;15;16;17;18},
45658,45659,45660,45661,45662,45663,45664,45665,45711,45724,45778,45779,45785,45786,45820,45821,45965,46022),
_xlfn.LET(_xlpm.DD,
MAX(MIN($AX168,EOMONTH(BB$15,0))-MAX($AW168,BB$15),),
_xlfn.IFS(
AND(MONTH($AW168)=MONTH(BB$15),MONTH($AX168)&lt;&gt;MONTH(BB$15)),
NETWORKDAYS.INTL($AW168,$AW168+_xlpm.DD,1,_xlpm.VD),
AND(MONTH($AW168)&lt;&gt;MONTH(BB$15),MONTH($AX168)=MONTH(BB$15)),
NETWORKDAYS.INTL(($AX168)-_xlpm.DD,$AX168,1,_xlpm.VD),
AND(MONTH($AW168)&lt;MONTH(BB$15),MONTH($AX168)&gt;MONTH(BB$15)),
NETWORKDAYS.INTL((EOMONTH(BB$15-1,1))-_xlpm.DD,EOMONTH(BB$15-1,1),1,_xlpm.VD),
AND(MONTH($AW168)=MONTH(BB$15),MONTH($AX168)=MONTH(BB$15)),
NETWORKDAYS.INTL($AW168,$AX168,1,_xlpm.VD)))),0)),
$DH168="месяц",
$BP168*BB168,
$DH168="неделя",
$BP168*BB168/7*(ROUNDUP((DAY(EOMONTH(BB$15,0)))/4,0))),
0)</f>
        <v/>
      </c>
      <c r="BT168" s="125">
        <f t="array" ref="BT168">
IFERROR(
_xlfn.IFS(
$DH168="день_1",
$BP168*$BL168/($AX168-$AW168+1)*BC168*(DAY(EOMONTH(BC$15,0))),
$DH168="день_2",
$BP168/30*MAX(MIN($AX168,EOMONTH(BC$15,0))-MAX($AW168,BC$15)+1,),
$DH168="раб.день",
$BP168/30*(IFERROR(
_xlfn.LET(_xlpm.VD,
CHOOSE(
{1;2;3;4;5;6;7;8;9;10;11;12;13;14;15;16;17;18},
45658,45659,45660,45661,45662,45663,45664,45665,45711,45724,45778,45779,45785,45786,45820,45821,45965,46022),
_xlfn.LET(_xlpm.DD,
MAX(MIN($AX168,EOMONTH(BC$15,0))-MAX($AW168,BC$15),),
_xlfn.IFS(
AND(MONTH($AW168)=MONTH(BC$15),MONTH($AX168)&lt;&gt;MONTH(BC$15)),
NETWORKDAYS.INTL($AW168,$AW168+_xlpm.DD,1,_xlpm.VD),
AND(MONTH($AW168)&lt;&gt;MONTH(BC$15),MONTH($AX168)=MONTH(BC$15)),
NETWORKDAYS.INTL(($AX168)-_xlpm.DD,$AX168,1,_xlpm.VD),
AND(MONTH($AW168)&lt;MONTH(BC$15),MONTH($AX168)&gt;MONTH(BC$15)),
NETWORKDAYS.INTL((EOMONTH(BC$15-1,1))-_xlpm.DD,EOMONTH(BC$15-1,1),1,_xlpm.VD),
AND(MONTH($AW168)=MONTH(BC$15),MONTH($AX168)=MONTH(BC$15)),
NETWORKDAYS.INTL($AW168,$AX168,1,_xlpm.VD)))),0)),
$DH168="месяц",
$BP168*BC168,
$DH168="неделя",
$BP168*BC168/7*(ROUNDUP((DAY(EOMONTH(BC$15,0)))/4,0))),
0)</f>
        <v/>
      </c>
      <c r="BU168" s="125">
        <f t="array" ref="BU168">
IFERROR(
_xlfn.IFS(
$DH168="день_1",
$BP168*$BL168/($AX168-$AW168+1)*BD168*(DAY(EOMONTH(BD$15,0))),
$DH168="день_2",
$BP168/30*MAX(MIN($AX168,EOMONTH(BD$15,0))-MAX($AW168,BD$15)+1,),
$DH168="раб.день",
$BP168/30*(IFERROR(
_xlfn.LET(_xlpm.VD,
CHOOSE(
{1;2;3;4;5;6;7;8;9;10;11;12;13;14;15;16;17;18},
45658,45659,45660,45661,45662,45663,45664,45665,45711,45724,45778,45779,45785,45786,45820,45821,45965,46022),
_xlfn.LET(_xlpm.DD,
MAX(MIN($AX168,EOMONTH(BD$15,0))-MAX($AW168,BD$15),),
_xlfn.IFS(
AND(MONTH($AW168)=MONTH(BD$15),MONTH($AX168)&lt;&gt;MONTH(BD$15)),
NETWORKDAYS.INTL($AW168,$AW168+_xlpm.DD,1,_xlpm.VD),
AND(MONTH($AW168)&lt;&gt;MONTH(BD$15),MONTH($AX168)=MONTH(BD$15)),
NETWORKDAYS.INTL(($AX168)-_xlpm.DD,$AX168,1,_xlpm.VD),
AND(MONTH($AW168)&lt;MONTH(BD$15),MONTH($AX168)&gt;MONTH(BD$15)),
NETWORKDAYS.INTL((EOMONTH(BD$15-1,1))-_xlpm.DD,EOMONTH(BD$15-1,1),1,_xlpm.VD),
AND(MONTH($AW168)=MONTH(BD$15),MONTH($AX168)=MONTH(BD$15)),
NETWORKDAYS.INTL($AW168,$AX168,1,_xlpm.VD)))),0)),
$DH168="месяц",
$BP168*BD168,
$DH168="неделя",
$BP168*BD168/7*(ROUNDUP((DAY(EOMONTH(BD$15,0)))/4,0))),
0)</f>
        <v/>
      </c>
      <c r="BV168" s="125">
        <f t="array" ref="BV168">
IFERROR(
_xlfn.IFS(
$DH168="день_1",
$BP168*$BL168/($AX168-$AW168+1)*BE168*(DAY(EOMONTH(BE$15,0))),
$DH168="день_2",
$BP168/30*MAX(MIN($AX168,EOMONTH(BE$15,0))-MAX($AW168,BE$15)+1,),
$DH168="раб.день",
$BP168/30*(IFERROR(
_xlfn.LET(_xlpm.VD,
CHOOSE(
{1;2;3;4;5;6;7;8;9;10;11;12;13;14;15;16;17;18},
45658,45659,45660,45661,45662,45663,45664,45665,45711,45724,45778,45779,45785,45786,45820,45821,45965,46022),
_xlfn.LET(_xlpm.DD,
MAX(MIN($AX168,EOMONTH(BE$15,0))-MAX($AW168,BE$15),),
_xlfn.IFS(
AND(MONTH($AW168)=MONTH(BE$15),MONTH($AX168)&lt;&gt;MONTH(BE$15)),
NETWORKDAYS.INTL($AW168,$AW168+_xlpm.DD,1,_xlpm.VD),
AND(MONTH($AW168)&lt;&gt;MONTH(BE$15),MONTH($AX168)=MONTH(BE$15)),
NETWORKDAYS.INTL(($AX168)-_xlpm.DD,$AX168,1,_xlpm.VD),
AND(MONTH($AW168)&lt;MONTH(BE$15),MONTH($AX168)&gt;MONTH(BE$15)),
NETWORKDAYS.INTL((EOMONTH(BE$15-1,1))-_xlpm.DD,EOMONTH(BE$15-1,1),1,_xlpm.VD),
AND(MONTH($AW168)=MONTH(BE$15),MONTH($AX168)=MONTH(BE$15)),
NETWORKDAYS.INTL($AW168,$AX168,1,_xlpm.VD)))),0)),
$DH168="месяц",
$BP168*BE168,
$DH168="неделя",
$BP168*BE168/7*(ROUNDUP((DAY(EOMONTH(BE$15,0)))/4,0))),
0)</f>
        <v/>
      </c>
      <c r="BW168" s="125">
        <f t="array" ref="BW168">
IFERROR(
_xlfn.IFS(
$DH168="день_1",
$BP168*$BL168/($AX168-$AW168+1)*BF168*(DAY(EOMONTH(BF$15,0))),
$DH168="день_2",
$BP168/30*MAX(MIN($AX168,EOMONTH(BF$15,0))-MAX($AW168,BF$15)+1,),
$DH168="раб.день",
$BP168/30*(IFERROR(
_xlfn.LET(_xlpm.VD,
CHOOSE(
{1;2;3;4;5;6;7;8;9;10;11;12;13;14;15;16;17;18},
45658,45659,45660,45661,45662,45663,45664,45665,45711,45724,45778,45779,45785,45786,45820,45821,45965,46022),
_xlfn.LET(_xlpm.DD,
MAX(MIN($AX168,EOMONTH(BF$15,0))-MAX($AW168,BF$15),),
_xlfn.IFS(
AND(MONTH($AW168)=MONTH(BF$15),MONTH($AX168)&lt;&gt;MONTH(BF$15)),
NETWORKDAYS.INTL($AW168,$AW168+_xlpm.DD,1,_xlpm.VD),
AND(MONTH($AW168)&lt;&gt;MONTH(BF$15),MONTH($AX168)=MONTH(BF$15)),
NETWORKDAYS.INTL(($AX168)-_xlpm.DD,$AX168,1,_xlpm.VD),
AND(MONTH($AW168)&lt;MONTH(BF$15),MONTH($AX168)&gt;MONTH(BF$15)),
NETWORKDAYS.INTL((EOMONTH(BF$15-1,1))-_xlpm.DD,EOMONTH(BF$15-1,1),1,_xlpm.VD),
AND(MONTH($AW168)=MONTH(BF$15),MONTH($AX168)=MONTH(BF$15)),
NETWORKDAYS.INTL($AW168,$AX168,1,_xlpm.VD)))),0)),
$DH168="месяц",
$BP168*BF168,
$DH168="неделя",
$BP168*BF168/7*(ROUNDUP((DAY(EOMONTH(BF$15,0)))/4,0))),
0)</f>
        <v/>
      </c>
      <c r="BX168" s="125">
        <f t="array" ref="BX168">
IFERROR(
_xlfn.IFS(
$DH168="день_1",
$BP168*$BL168/($AX168-$AW168+1)*BG168*(DAY(EOMONTH(BG$15,0))),
$DH168="день_2",
$BP168/30*MAX(MIN($AX168,EOMONTH(BG$15,0))-MAX($AW168,BG$15)+1,),
$DH168="раб.день",
$BP168/30*(IFERROR(
_xlfn.LET(_xlpm.VD,
CHOOSE(
{1;2;3;4;5;6;7;8;9;10;11;12;13;14;15;16;17;18},
45658,45659,45660,45661,45662,45663,45664,45665,45711,45724,45778,45779,45785,45786,45820,45821,45965,46022),
_xlfn.LET(_xlpm.DD,
MAX(MIN($AX168,EOMONTH(BG$15,0))-MAX($AW168,BG$15),),
_xlfn.IFS(
AND(MONTH($AW168)=MONTH(BG$15),MONTH($AX168)&lt;&gt;MONTH(BG$15)),
NETWORKDAYS.INTL($AW168,$AW168+_xlpm.DD,1,_xlpm.VD),
AND(MONTH($AW168)&lt;&gt;MONTH(BG$15),MONTH($AX168)=MONTH(BG$15)),
NETWORKDAYS.INTL(($AX168)-_xlpm.DD,$AX168,1,_xlpm.VD),
AND(MONTH($AW168)&lt;MONTH(BG$15),MONTH($AX168)&gt;MONTH(BG$15)),
NETWORKDAYS.INTL((EOMONTH(BG$15-1,1))-_xlpm.DD,EOMONTH(BG$15-1,1),1,_xlpm.VD),
AND(MONTH($AW168)=MONTH(BG$15),MONTH($AX168)=MONTH(BG$15)),
NETWORKDAYS.INTL($AW168,$AX168,1,_xlpm.VD)))),0)),
$DH168="месяц",
$BP168*BG168,
$DH168="неделя",
$BP168*BG168/7*(ROUNDUP((DAY(EOMONTH(BG$15,0)))/4,0))),
0)</f>
        <v/>
      </c>
      <c r="BY168" s="125">
        <f t="array" ref="BY168">
IFERROR(
_xlfn.IFS(
$DH168="день_1",
$BP168*$BL168/($AX168-$AW168+1)*BH168*(DAY(EOMONTH(BH$15,0))),
$DH168="день_2",
$BP168/30*MAX(MIN($AX168,EOMONTH(BH$15,0))-MAX($AW168,BH$15)+1,),
$DH168="раб.день",
$BP168/30*(IFERROR(
_xlfn.LET(_xlpm.VD,
CHOOSE(
{1;2;3;4;5;6;7;8;9;10;11;12;13;14;15;16;17;18},
45658,45659,45660,45661,45662,45663,45664,45665,45711,45724,45778,45779,45785,45786,45820,45821,45965,46022),
_xlfn.LET(_xlpm.DD,
MAX(MIN($AX168,EOMONTH(BH$15,0))-MAX($AW168,BH$15),),
_xlfn.IFS(
AND(MONTH($AW168)=MONTH(BH$15),MONTH($AX168)&lt;&gt;MONTH(BH$15)),
NETWORKDAYS.INTL($AW168,$AW168+_xlpm.DD,1,_xlpm.VD),
AND(MONTH($AW168)&lt;&gt;MONTH(BH$15),MONTH($AX168)=MONTH(BH$15)),
NETWORKDAYS.INTL(($AX168)-_xlpm.DD,$AX168,1,_xlpm.VD),
AND(MONTH($AW168)&lt;MONTH(BH$15),MONTH($AX168)&gt;MONTH(BH$15)),
NETWORKDAYS.INTL((EOMONTH(BH$15-1,1))-_xlpm.DD,EOMONTH(BH$15-1,1),1,_xlpm.VD),
AND(MONTH($AW168)=MONTH(BH$15),MONTH($AX168)=MONTH(BH$15)),
NETWORKDAYS.INTL($AW168,$AX168,1,_xlpm.VD)))),0)),
$DH168="месяц",
$BP168*BH168,
$DH168="неделя",
$BP168*BH168/7*(ROUNDUP((DAY(EOMONTH(BH$15,0)))/4,0))),
0)</f>
        <v/>
      </c>
      <c r="BZ168" s="125">
        <f t="array" ref="BZ168">
IFERROR(
_xlfn.IFS(
$DH168="день_1",
$BP168*$BL168/($AX168-$AW168+1)*BI168*(DAY(EOMONTH(BI$15,0))),
$DH168="день_2",
$BP168/30*MAX(MIN($AX168,EOMONTH(BI$15,0))-MAX($AW168,BI$15)+1,),
$DH168="раб.день",
$BP168/30*(IFERROR(
_xlfn.LET(_xlpm.VD,
CHOOSE(
{1;2;3;4;5;6;7;8;9;10;11;12;13;14;15;16;17;18},
45658,45659,45660,45661,45662,45663,45664,45665,45711,45724,45778,45779,45785,45786,45820,45821,45965,46022),
_xlfn.LET(_xlpm.DD,
MAX(MIN($AX168,EOMONTH(BI$15,0))-MAX($AW168,BI$15),),
_xlfn.IFS(
AND(MONTH($AW168)=MONTH(BI$15),MONTH($AX168)&lt;&gt;MONTH(BI$15)),
NETWORKDAYS.INTL($AW168,$AW168+_xlpm.DD,1,_xlpm.VD),
AND(MONTH($AW168)&lt;&gt;MONTH(BI$15),MONTH($AX168)=MONTH(BI$15)),
NETWORKDAYS.INTL(($AX168)-_xlpm.DD,$AX168,1,_xlpm.VD),
AND(MONTH($AW168)&lt;MONTH(BI$15),MONTH($AX168)&gt;MONTH(BI$15)),
NETWORKDAYS.INTL((EOMONTH(BI$15-1,1))-_xlpm.DD,EOMONTH(BI$15-1,1),1,_xlpm.VD),
AND(MONTH($AW168)=MONTH(BI$15),MONTH($AX168)=MONTH(BI$15)),
NETWORKDAYS.INTL($AW168,$AX168,1,_xlpm.VD)))),0)),
$DH168="месяц",
$BP168*BI168,
$DH168="неделя",
$BP168*BI168/7*(ROUNDUP((DAY(EOMONTH(BI$15,0)))/4,0))),
0)</f>
        <v/>
      </c>
      <c r="CA168" s="125">
        <f t="array" ref="CA168">
IFERROR(
_xlfn.IFS(
$DH168="день_1",
$BP168*$BL168/($AX168-$AW168+1)*BJ168*(DAY(EOMONTH(BJ$15,0))),
$DH168="день_2",
$BP168/30*MAX(MIN($AX168,EOMONTH(BJ$15,0))-MAX($AW168,BJ$15)+1,),
$DH168="раб.день",
$BP168/30*(IFERROR(
_xlfn.LET(_xlpm.VD,
CHOOSE(
{1;2;3;4;5;6;7;8;9;10;11;12;13;14;15;16;17;18},
45658,45659,45660,45661,45662,45663,45664,45665,45711,45724,45778,45779,45785,45786,45820,45821,45965,46022),
_xlfn.LET(_xlpm.DD,
MAX(MIN($AX168,EOMONTH(BJ$15,0))-MAX($AW168,BJ$15),),
_xlfn.IFS(
AND(MONTH($AW168)=MONTH(BJ$15),MONTH($AX168)&lt;&gt;MONTH(BJ$15)),
NETWORKDAYS.INTL($AW168,$AW168+_xlpm.DD,1,_xlpm.VD),
AND(MONTH($AW168)&lt;&gt;MONTH(BJ$15),MONTH($AX168)=MONTH(BJ$15)),
NETWORKDAYS.INTL(($AX168)-_xlpm.DD,$AX168,1,_xlpm.VD),
AND(MONTH($AW168)&lt;MONTH(BJ$15),MONTH($AX168)&gt;MONTH(BJ$15)),
NETWORKDAYS.INTL((EOMONTH(BJ$15-1,1))-_xlpm.DD,EOMONTH(BJ$15-1,1),1,_xlpm.VD),
AND(MONTH($AW168)=MONTH(BJ$15),MONTH($AX168)=MONTH(BJ$15)),
NETWORKDAYS.INTL($AW168,$AX168,1,_xlpm.VD)))),0)),
$DH168="месяц",
$BP168*BJ168,
$DH168="неделя",
$BP168*BJ168/7*(ROUNDUP((DAY(EOMONTH(BJ$15,0)))/4,0))),
0)</f>
        <v/>
      </c>
      <c r="CB168" s="125">
        <f t="array" ref="CB168">
IFERROR(
_xlfn.IFS(
$DH168="день_1",
$BP168*$BL168/($AX168-$AW168+1)*BK168*(DAY(EOMONTH(BK$15,0))),
$DH168="день_2",
$BP168/30*MAX(MIN($AX168,EOMONTH(BK$15,0))-MAX($AW168,BK$15)+1,),
$DH168="раб.день",
$BP168/30*(IFERROR(
_xlfn.LET(_xlpm.VD,
CHOOSE(
{1;2;3;4;5;6;7;8;9;10;11;12;13;14;15;16;17;18},
45658,45659,45660,45661,45662,45663,45664,45665,45711,45724,45778,45779,45785,45786,45820,45821,45965,46022),
_xlfn.LET(_xlpm.DD,
MAX(MIN($AX168,EOMONTH(BK$15,0))-MAX($AW168,BK$15),),
_xlfn.IFS(
AND(MONTH($AW168)=MONTH(BK$15),MONTH($AX168)&lt;&gt;MONTH(BK$15)),
NETWORKDAYS.INTL($AW168,$AW168+_xlpm.DD,1,_xlpm.VD),
AND(MONTH($AW168)&lt;&gt;MONTH(BK$15),MONTH($AX168)=MONTH(BK$15)),
NETWORKDAYS.INTL(($AX168)-_xlpm.DD,$AX168,1,_xlpm.VD),
AND(MONTH($AW168)&lt;MONTH(BK$15),MONTH($AX168)&gt;MONTH(BK$15)),
NETWORKDAYS.INTL((EOMONTH(BK$15-1,1))-_xlpm.DD,EOMONTH(BK$15-1,1),1,_xlpm.VD),
AND(MONTH($AW168)=MONTH(BK$15),MONTH($AX168)=MONTH(BK$15)),
NETWORKDAYS.INTL($AW168,$AX168,1,_xlpm.VD)))),0)),
$DH168="месяц",
$BP168*BK168,
$DH168="неделя",
$BP168*BK168/7*(ROUNDUP((DAY(EOMONTH(BK$15,0)))/4,0))),
0)</f>
        <v/>
      </c>
      <c r="CC168" s="125">
        <f>SUM($BQ168:$CB168)</f>
        <v/>
      </c>
      <c r="CD168" s="126">
        <f>SUM($EH168:$EH168)</f>
        <v/>
      </c>
      <c r="CE168" s="126">
        <f>$CD168*$AB168</f>
        <v/>
      </c>
      <c r="CF168" s="126">
        <f>SUM($EK168:$EK168)</f>
        <v/>
      </c>
      <c r="CG168" s="126">
        <f>$CF168*$AB168</f>
        <v/>
      </c>
      <c r="CH168" s="126">
        <f>SUM($CC168,$CE168,$CG168)</f>
        <v/>
      </c>
      <c r="CI168" s="126">
        <f>$CH168*(1+$CM168)</f>
        <v/>
      </c>
      <c r="CJ168" s="127" t="n">
        <v>0</v>
      </c>
      <c r="CK168" s="126">
        <f>SUM($CH168:$CH168)*(1+$CJ168)</f>
        <v/>
      </c>
      <c r="CL168" s="126">
        <f>SUM($CH168:$CH168)*(1+$CM168)</f>
        <v/>
      </c>
      <c r="CM168" s="59" t="inlineStr">
        <is>
          <t>20%</t>
        </is>
      </c>
      <c r="CN168" s="59" t="n"/>
      <c r="CO168" s="72" t="n"/>
      <c r="CP168" s="59" t="n"/>
      <c r="CQ168" s="73" t="n"/>
      <c r="CR168" s="73" t="n"/>
      <c r="CS168" s="73" t="n"/>
      <c r="CT168" s="72" t="n"/>
      <c r="CU168" s="79" t="inlineStr">
        <is>
          <t> </t>
        </is>
      </c>
      <c r="CV168" s="60" t="n"/>
      <c r="CW168" s="60" t="n"/>
      <c r="CX168" s="60" t="n"/>
      <c r="CY168" s="127">
        <f>IFERROR(($CC168-$EE168)/($EE168/(1-$DQ168)),0)</f>
        <v/>
      </c>
      <c r="CZ168" s="127">
        <f>IFERROR(1-$EI168/($CE168),0)</f>
        <v/>
      </c>
      <c r="DA168" s="127">
        <f>IFERROR(1-$EL168/($CG168),0)</f>
        <v/>
      </c>
      <c r="DB168" s="126">
        <f>ROUND(IFERROR(($CI168/(1+$CM168)-$EN168),0),2)</f>
        <v/>
      </c>
      <c r="DC168" s="128" t="n"/>
      <c r="DD168" s="125" t="n"/>
      <c r="DE168" s="75" t="n">
        <v>0</v>
      </c>
      <c r="DF168" s="128" t="n"/>
      <c r="DG168" s="125">
        <f>IF($DC168=0,0,$DD168*($DC168*100%-$DE168*$DF168))*SUM($AB168:$AB168)</f>
        <v/>
      </c>
      <c r="DH168" s="129" t="inlineStr">
        <is>
          <t>месяц</t>
        </is>
      </c>
      <c r="DI168" s="130">
        <f t="array" ref="DI168">IFERROR(
IF($ES168="LisChannel",
(ROUND(((INDEX({174.625;153.888888888889;130.972222222222},MATCH($AI168,{2;3;4}),0))*$AG168*$AI168),2)),0),0)</f>
        <v/>
      </c>
      <c r="DJ168" s="130">
        <f>
_xlfn.LET(_xlpm.X,
IFERROR(
IF($ES168="НовиковТВ",
(_xlfn.LET(_xlpm.NTV,
_xlfn.LET(_xlpm.MIN,350000,
IF(SUMIFS($DI:$DI,$ES:$ES,"НовиковТВ")&lt;=_xlpm.MIN,
(SUMIFS($DI:$DI,$ES:$ES,"НовиковТВ")/(COUNTIFS($ES:$ES,"НовиковТВ")))*_xlpm.MIN/SUMIFS($DI:$DI,$ES:$ES,"НовиковТВ"),
DI168)),
_xlpm.NTV+$DG168/(1-(1-(_xlpm.NTV)*(1-$DL168)*(1-$DM168)*(1-$DN168)*(1-$DO168)*(1-$DP168)/_xlpm.NTV))))/(1+$EP168),
$DI168+$DG168/(1-(1-($DI168)*(1-$DL168)*(1-$DM168)*(1-$DN168)*(1-$DO168)*(1-$DP168)/$DI168))),
0),
_xlpm.X*(1+$CM168)*(1+$CW168)-_xlpm.X*(1+$CM168)+_xlpm.X)</f>
        <v/>
      </c>
      <c r="DK168" s="125" t="inlineStr">
        <is>
          <t>послед.</t>
        </is>
      </c>
      <c r="DL168" s="63" t="n">
        <v>0</v>
      </c>
      <c r="DM168" s="63" t="n">
        <v>0</v>
      </c>
      <c r="DN168" s="63" t="n">
        <v>0</v>
      </c>
      <c r="DO168" s="63" t="n">
        <v>0</v>
      </c>
      <c r="DP168" s="63" t="n">
        <v>0</v>
      </c>
      <c r="DQ168" s="63">
        <f t="array" ref="DQ168">IFERROR(_xlfn.IFS(
$DK168="послед.",1-(1-$DL168)*(1-$DM168)*(1-$DN168)*(1-$DO168)*(1-$DP168),
$DK168="сумм.",$DL168+$DM168+$DN168+$DO168+$DP168),
0)</f>
        <v/>
      </c>
      <c r="DR168" s="125">
        <f t="array" ref="DR168">
IFERROR(
_xlfn.IFS(
$BL168=0,
0,
$BL168&gt;0,
_xlfn.IFS($DK168="послед.",
$DJ168*(1-$DL168)*(1-$DM168)*(1-$DN168)*(1-$DO168)*(1-$DP168),
$DK168="сумм.",
$DJ168*(1-($DL168+$DM168+$DN168+$DO168+$DP168)))),0)</f>
        <v/>
      </c>
      <c r="DS168" s="125">
        <f t="array" ref="DS168">
IFERROR(_xlfn.IFS(
$DH168="день_1",
$DR168*$BL168/($AX168-$AW168+1)*AZ168*(DAY(EOMONTH(AZ$15,0))),
$DH168="день_2",
$DR168/30*MAX(MIN($AX168,EOMONTH(AZ$15,0))-MAX($AW168,AZ$15)+1,),
$DH168="раб.день",
$DR168/30*(IFERROR(
_xlfn.LET(_xlpm.VD,
CHOOSE(
{1;2;3;4;5;6;7;8;9;10;11;12;13;14;15;16;17;18},
45658,45659,45660,45661,45662,45663,45664,45665,45711,45724,45778,45779,45785,45786,45820,45821,45965,46022),
_xlfn.LET(_xlpm.DD,
MAX(MIN($AX168,EOMONTH(AZ$15,0))-MAX($AW168,AZ$15),),
_xlfn.IFS(
AND(MONTH($AW168)=MONTH(AZ$15),MONTH($AX168)&lt;&gt;MONTH(AZ$15)),
NETWORKDAYS.INTL($AW168,$AW168+_xlpm.DD,1,_xlpm.VD),
AND(MONTH($AW168)&lt;&gt;MONTH(AZ$15),MONTH($AX168)=MONTH(AZ$15)),
NETWORKDAYS.INTL(($AX168)-_xlpm.DD,$AX168,1,_xlpm.VD),
AND(MONTH($AW168)&lt;MONTH(AZ$15),MONTH($AX168)&gt;MONTH(AZ$15)),
NETWORKDAYS.INTL((EOMONTH(AZ$15-1,1))-_xlpm.DD,EOMONTH(AZ$15-1,1),1,_xlpm.VD),
AND(MONTH($AW168)=MONTH(AZ$15),MONTH($AX168)=MONTH(AZ$15)),
NETWORKDAYS.INTL($AW168,$AX168,1,_xlpm.VD)))),0)),
$DH168="месяц",
$DR168*AZ168,
$DH168="неделя",
$DR168*AZ168/7*(ROUNDUP((DAY(EOMONTH(AZ$15,0)))/4,0))),
0)</f>
        <v/>
      </c>
      <c r="DT168" s="125">
        <f t="array" ref="DT168">
IFERROR(_xlfn.IFS(
$DH168="день_1",
$DR168*$BL168/($AX168-$AW168+1)*BA168*(DAY(EOMONTH(BA$15,0))),
$DH168="день_2",
$DR168/30*MAX(MIN($AX168,EOMONTH(BA$15,0))-MAX($AW168,BA$15)+1,),
$DH168="раб.день",
$DR168/30*(IFERROR(
_xlfn.LET(_xlpm.VD,
CHOOSE(
{1;2;3;4;5;6;7;8;9;10;11;12;13;14;15;16;17;18},
45658,45659,45660,45661,45662,45663,45664,45665,45711,45724,45778,45779,45785,45786,45820,45821,45965,46022),
_xlfn.LET(_xlpm.DD,
MAX(MIN($AX168,EOMONTH(BA$15,0))-MAX($AW168,BA$15),),
_xlfn.IFS(
AND(MONTH($AW168)=MONTH(BA$15),MONTH($AX168)&lt;&gt;MONTH(BA$15)),
NETWORKDAYS.INTL($AW168,$AW168+_xlpm.DD,1,_xlpm.VD),
AND(MONTH($AW168)&lt;&gt;MONTH(BA$15),MONTH($AX168)=MONTH(BA$15)),
NETWORKDAYS.INTL(($AX168)-_xlpm.DD,$AX168,1,_xlpm.VD),
AND(MONTH($AW168)&lt;MONTH(BA$15),MONTH($AX168)&gt;MONTH(BA$15)),
NETWORKDAYS.INTL((EOMONTH(BA$15-1,1))-_xlpm.DD,EOMONTH(BA$15-1,1),1,_xlpm.VD),
AND(MONTH($AW168)=MONTH(BA$15),MONTH($AX168)=MONTH(BA$15)),
NETWORKDAYS.INTL($AW168,$AX168,1,_xlpm.VD)))),0)),
$DH168="месяц",
$DR168*BA168,
$DH168="неделя",
$DR168*BA168/7*(ROUNDUP((DAY(EOMONTH(BA$15,0)))/4,0))),
0)</f>
        <v/>
      </c>
      <c r="DU168" s="125">
        <f t="array" ref="DU168">
IFERROR(_xlfn.IFS(
$DH168="день_1",
$DR168*$BL168/($AX168-$AW168+1)*BB168*(DAY(EOMONTH(BB$15,0))),
$DH168="день_2",
$DR168/30*MAX(MIN($AX168,EOMONTH(BB$15,0))-MAX($AW168,BB$15)+1,),
$DH168="раб.день",
$DR168/30*(IFERROR(
_xlfn.LET(_xlpm.VD,
CHOOSE(
{1;2;3;4;5;6;7;8;9;10;11;12;13;14;15;16;17;18},
45658,45659,45660,45661,45662,45663,45664,45665,45711,45724,45778,45779,45785,45786,45820,45821,45965,46022),
_xlfn.LET(_xlpm.DD,
MAX(MIN($AX168,EOMONTH(BB$15,0))-MAX($AW168,BB$15),),
_xlfn.IFS(
AND(MONTH($AW168)=MONTH(BB$15),MONTH($AX168)&lt;&gt;MONTH(BB$15)),
NETWORKDAYS.INTL($AW168,$AW168+_xlpm.DD,1,_xlpm.VD),
AND(MONTH($AW168)&lt;&gt;MONTH(BB$15),MONTH($AX168)=MONTH(BB$15)),
NETWORKDAYS.INTL(($AX168)-_xlpm.DD,$AX168,1,_xlpm.VD),
AND(MONTH($AW168)&lt;MONTH(BB$15),MONTH($AX168)&gt;MONTH(BB$15)),
NETWORKDAYS.INTL((EOMONTH(BB$15-1,1))-_xlpm.DD,EOMONTH(BB$15-1,1),1,_xlpm.VD),
AND(MONTH($AW168)=MONTH(BB$15),MONTH($AX168)=MONTH(BB$15)),
NETWORKDAYS.INTL($AW168,$AX168,1,_xlpm.VD)))),0)),
$DH168="месяц",
$DR168*BB168,
$DH168="неделя",
$DR168*BB168/7*(ROUNDUP((DAY(EOMONTH(BB$15,0)))/4,0))),
0)</f>
        <v/>
      </c>
      <c r="DV168" s="125">
        <f t="array" ref="DV168">
IFERROR(_xlfn.IFS(
$DH168="день_1",
$DR168*$BL168/($AX168-$AW168+1)*BC168*(DAY(EOMONTH(BC$15,0))),
$DH168="день_2",
$DR168/30*MAX(MIN($AX168,EOMONTH(BC$15,0))-MAX($AW168,BC$15)+1,),
$DH168="раб.день",
$DR168/30*(IFERROR(
_xlfn.LET(_xlpm.VD,
CHOOSE(
{1;2;3;4;5;6;7;8;9;10;11;12;13;14;15;16;17;18},
45658,45659,45660,45661,45662,45663,45664,45665,45711,45724,45778,45779,45785,45786,45820,45821,45965,46022),
_xlfn.LET(_xlpm.DD,
MAX(MIN($AX168,EOMONTH(BC$15,0))-MAX($AW168,BC$15),),
_xlfn.IFS(
AND(MONTH($AW168)=MONTH(BC$15),MONTH($AX168)&lt;&gt;MONTH(BC$15)),
NETWORKDAYS.INTL($AW168,$AW168+_xlpm.DD,1,_xlpm.VD),
AND(MONTH($AW168)&lt;&gt;MONTH(BC$15),MONTH($AX168)=MONTH(BC$15)),
NETWORKDAYS.INTL(($AX168)-_xlpm.DD,$AX168,1,_xlpm.VD),
AND(MONTH($AW168)&lt;MONTH(BC$15),MONTH($AX168)&gt;MONTH(BC$15)),
NETWORKDAYS.INTL((EOMONTH(BC$15-1,1))-_xlpm.DD,EOMONTH(BC$15-1,1),1,_xlpm.VD),
AND(MONTH($AW168)=MONTH(BC$15),MONTH($AX168)=MONTH(BC$15)),
NETWORKDAYS.INTL($AW168,$AX168,1,_xlpm.VD)))),0)),
$DH168="месяц",
$DR168*BC168,
$DH168="неделя",
$DR168*BC168/7*(ROUNDUP((DAY(EOMONTH(BC$15,0)))/4,0))),
0)</f>
        <v/>
      </c>
      <c r="DW168" s="125">
        <f t="array" ref="DW168">
IFERROR(_xlfn.IFS(
$DH168="день_1",
$DR168*$BL168/($AX168-$AW168+1)*BD168*(DAY(EOMONTH(BD$15,0))),
$DH168="день_2",
$DR168/30*MAX(MIN($AX168,EOMONTH(BD$15,0))-MAX($AW168,BD$15)+1,),
$DH168="раб.день",
$DR168/30*(IFERROR(
_xlfn.LET(_xlpm.VD,
CHOOSE(
{1;2;3;4;5;6;7;8;9;10;11;12;13;14;15;16;17;18},
45658,45659,45660,45661,45662,45663,45664,45665,45711,45724,45778,45779,45785,45786,45820,45821,45965,46022),
_xlfn.LET(_xlpm.DD,
MAX(MIN($AX168,EOMONTH(BD$15,0))-MAX($AW168,BD$15),),
_xlfn.IFS(
AND(MONTH($AW168)=MONTH(BD$15),MONTH($AX168)&lt;&gt;MONTH(BD$15)),
NETWORKDAYS.INTL($AW168,$AW168+_xlpm.DD,1,_xlpm.VD),
AND(MONTH($AW168)&lt;&gt;MONTH(BD$15),MONTH($AX168)=MONTH(BD$15)),
NETWORKDAYS.INTL(($AX168)-_xlpm.DD,$AX168,1,_xlpm.VD),
AND(MONTH($AW168)&lt;MONTH(BD$15),MONTH($AX168)&gt;MONTH(BD$15)),
NETWORKDAYS.INTL((EOMONTH(BD$15-1,1))-_xlpm.DD,EOMONTH(BD$15-1,1),1,_xlpm.VD),
AND(MONTH($AW168)=MONTH(BD$15),MONTH($AX168)=MONTH(BD$15)),
NETWORKDAYS.INTL($AW168,$AX168,1,_xlpm.VD)))),0)),
$DH168="месяц",
$DR168*BD168,
$DH168="неделя",
$DR168*BD168/7*(ROUNDUP((DAY(EOMONTH(BD$15,0)))/4,0))),
0)</f>
        <v/>
      </c>
      <c r="DX168" s="125">
        <f t="array" ref="DX168">
IFERROR(_xlfn.IFS(
$DH168="день_1",
$DR168*$BL168/($AX168-$AW168+1)*BE168*(DAY(EOMONTH(BE$15,0))),
$DH168="день_2",
$DR168/30*MAX(MIN($AX168,EOMONTH(BE$15,0))-MAX($AW168,BE$15)+1,),
$DH168="раб.день",
$DR168/30*(IFERROR(
_xlfn.LET(_xlpm.VD,
CHOOSE(
{1;2;3;4;5;6;7;8;9;10;11;12;13;14;15;16;17;18},
45658,45659,45660,45661,45662,45663,45664,45665,45711,45724,45778,45779,45785,45786,45820,45821,45965,46022),
_xlfn.LET(_xlpm.DD,
MAX(MIN($AX168,EOMONTH(BE$15,0))-MAX($AW168,BE$15),),
_xlfn.IFS(
AND(MONTH($AW168)=MONTH(BE$15),MONTH($AX168)&lt;&gt;MONTH(BE$15)),
NETWORKDAYS.INTL($AW168,$AW168+_xlpm.DD,1,_xlpm.VD),
AND(MONTH($AW168)&lt;&gt;MONTH(BE$15),MONTH($AX168)=MONTH(BE$15)),
NETWORKDAYS.INTL(($AX168)-_xlpm.DD,$AX168,1,_xlpm.VD),
AND(MONTH($AW168)&lt;MONTH(BE$15),MONTH($AX168)&gt;MONTH(BE$15)),
NETWORKDAYS.INTL((EOMONTH(BE$15-1,1))-_xlpm.DD,EOMONTH(BE$15-1,1),1,_xlpm.VD),
AND(MONTH($AW168)=MONTH(BE$15),MONTH($AX168)=MONTH(BE$15)),
NETWORKDAYS.INTL($AW168,$AX168,1,_xlpm.VD)))),0)),
$DH168="месяц",
$DR168*BE168,
$DH168="неделя",
$DR168*BE168/7*(ROUNDUP((DAY(EOMONTH(BE$15,0)))/4,0))),
0)</f>
        <v/>
      </c>
      <c r="DY168" s="125">
        <f t="array" ref="DY168">
IFERROR(_xlfn.IFS(
$DH168="день_1",
$DR168*$BL168/($AX168-$AW168+1)*BF168*(DAY(EOMONTH(BF$15,0))),
$DH168="день_2",
$DR168/30*MAX(MIN($AX168,EOMONTH(BF$15,0))-MAX($AW168,BF$15)+1,),
$DH168="раб.день",
$DR168/30*(IFERROR(
_xlfn.LET(_xlpm.VD,
CHOOSE(
{1;2;3;4;5;6;7;8;9;10;11;12;13;14;15;16;17;18},
45658,45659,45660,45661,45662,45663,45664,45665,45711,45724,45778,45779,45785,45786,45820,45821,45965,46022),
_xlfn.LET(_xlpm.DD,
MAX(MIN($AX168,EOMONTH(BF$15,0))-MAX($AW168,BF$15),),
_xlfn.IFS(
AND(MONTH($AW168)=MONTH(BF$15),MONTH($AX168)&lt;&gt;MONTH(BF$15)),
NETWORKDAYS.INTL($AW168,$AW168+_xlpm.DD,1,_xlpm.VD),
AND(MONTH($AW168)&lt;&gt;MONTH(BF$15),MONTH($AX168)=MONTH(BF$15)),
NETWORKDAYS.INTL(($AX168)-_xlpm.DD,$AX168,1,_xlpm.VD),
AND(MONTH($AW168)&lt;MONTH(BF$15),MONTH($AX168)&gt;MONTH(BF$15)),
NETWORKDAYS.INTL((EOMONTH(BF$15-1,1))-_xlpm.DD,EOMONTH(BF$15-1,1),1,_xlpm.VD),
AND(MONTH($AW168)=MONTH(BF$15),MONTH($AX168)=MONTH(BF$15)),
NETWORKDAYS.INTL($AW168,$AX168,1,_xlpm.VD)))),0)),
$DH168="месяц",
$DR168*BF168,
$DH168="неделя",
$DR168*BF168/7*(ROUNDUP((DAY(EOMONTH(BF$15,0)))/4,0))),
0)</f>
        <v/>
      </c>
      <c r="DZ168" s="125">
        <f t="array" ref="DZ168">
IFERROR(_xlfn.IFS(
$DH168="день_1",
$DR168*$BL168/($AX168-$AW168+1)*BG168*(DAY(EOMONTH(BG$15,0))),
$DH168="день_2",
$DR168/30*MAX(MIN($AX168,EOMONTH(BG$15,0))-MAX($AW168,BG$15)+1,),
$DH168="раб.день",
$DR168/30*(IFERROR(
_xlfn.LET(_xlpm.VD,
CHOOSE(
{1;2;3;4;5;6;7;8;9;10;11;12;13;14;15;16;17;18},
45658,45659,45660,45661,45662,45663,45664,45665,45711,45724,45778,45779,45785,45786,45820,45821,45965,46022),
_xlfn.LET(_xlpm.DD,
MAX(MIN($AX168,EOMONTH(BG$15,0))-MAX($AW168,BG$15),),
_xlfn.IFS(
AND(MONTH($AW168)=MONTH(BG$15),MONTH($AX168)&lt;&gt;MONTH(BG$15)),
NETWORKDAYS.INTL($AW168,$AW168+_xlpm.DD,1,_xlpm.VD),
AND(MONTH($AW168)&lt;&gt;MONTH(BG$15),MONTH($AX168)=MONTH(BG$15)),
NETWORKDAYS.INTL(($AX168)-_xlpm.DD,$AX168,1,_xlpm.VD),
AND(MONTH($AW168)&lt;MONTH(BG$15),MONTH($AX168)&gt;MONTH(BG$15)),
NETWORKDAYS.INTL((EOMONTH(BG$15-1,1))-_xlpm.DD,EOMONTH(BG$15-1,1),1,_xlpm.VD),
AND(MONTH($AW168)=MONTH(BG$15),MONTH($AX168)=MONTH(BG$15)),
NETWORKDAYS.INTL($AW168,$AX168,1,_xlpm.VD)))),0)),
$DH168="месяц",
$DR168*BG168,
$DH168="неделя",
$DR168*BG168/7*(ROUNDUP((DAY(EOMONTH(BG$15,0)))/4,0))),
0)</f>
        <v/>
      </c>
      <c r="EA168" s="125">
        <f t="array" ref="EA168">
IFERROR(_xlfn.IFS(
$DH168="день_1",
$DR168*$BL168/($AX168-$AW168+1)*BH168*(DAY(EOMONTH(BH$15,0))),
$DH168="день_2",
$DR168/30*MAX(MIN($AX168,EOMONTH(BH$15,0))-MAX($AW168,BH$15)+1,),
$DH168="раб.день",
$DR168/30*(IFERROR(
_xlfn.LET(_xlpm.VD,
CHOOSE(
{1;2;3;4;5;6;7;8;9;10;11;12;13;14;15;16;17;18},
45658,45659,45660,45661,45662,45663,45664,45665,45711,45724,45778,45779,45785,45786,45820,45821,45965,46022),
_xlfn.LET(_xlpm.DD,
MAX(MIN($AX168,EOMONTH(BH$15,0))-MAX($AW168,BH$15),),
_xlfn.IFS(
AND(MONTH($AW168)=MONTH(BH$15),MONTH($AX168)&lt;&gt;MONTH(BH$15)),
NETWORKDAYS.INTL($AW168,$AW168+_xlpm.DD,1,_xlpm.VD),
AND(MONTH($AW168)&lt;&gt;MONTH(BH$15),MONTH($AX168)=MONTH(BH$15)),
NETWORKDAYS.INTL(($AX168)-_xlpm.DD,$AX168,1,_xlpm.VD),
AND(MONTH($AW168)&lt;MONTH(BH$15),MONTH($AX168)&gt;MONTH(BH$15)),
NETWORKDAYS.INTL((EOMONTH(BH$15-1,1))-_xlpm.DD,EOMONTH(BH$15-1,1),1,_xlpm.VD),
AND(MONTH($AW168)=MONTH(BH$15),MONTH($AX168)=MONTH(BH$15)),
NETWORKDAYS.INTL($AW168,$AX168,1,_xlpm.VD)))),0)),
$DH168="месяц",
$DR168*BH168,
$DH168="неделя",
$DR168*BH168/7*(ROUNDUP((DAY(EOMONTH(BH$15,0)))/4,0))),
0)</f>
        <v/>
      </c>
      <c r="EB168" s="125">
        <f t="array" ref="EB168">
IFERROR(_xlfn.IFS(
$DH168="день_1",
$DR168*$BL168/($AX168-$AW168+1)*BI168*(DAY(EOMONTH(BI$15,0))),
$DH168="день_2",
$DR168/30*MAX(MIN($AX168,EOMONTH(BI$15,0))-MAX($AW168,BI$15)+1,),
$DH168="раб.день",
$DR168/30*(IFERROR(
_xlfn.LET(_xlpm.VD,
CHOOSE(
{1;2;3;4;5;6;7;8;9;10;11;12;13;14;15;16;17;18},
45658,45659,45660,45661,45662,45663,45664,45665,45711,45724,45778,45779,45785,45786,45820,45821,45965,46022),
_xlfn.LET(_xlpm.DD,
MAX(MIN($AX168,EOMONTH(BI$15,0))-MAX($AW168,BI$15),),
_xlfn.IFS(
AND(MONTH($AW168)=MONTH(BI$15),MONTH($AX168)&lt;&gt;MONTH(BI$15)),
NETWORKDAYS.INTL($AW168,$AW168+_xlpm.DD,1,_xlpm.VD),
AND(MONTH($AW168)&lt;&gt;MONTH(BI$15),MONTH($AX168)=MONTH(BI$15)),
NETWORKDAYS.INTL(($AX168)-_xlpm.DD,$AX168,1,_xlpm.VD),
AND(MONTH($AW168)&lt;MONTH(BI$15),MONTH($AX168)&gt;MONTH(BI$15)),
NETWORKDAYS.INTL((EOMONTH(BI$15-1,1))-_xlpm.DD,EOMONTH(BI$15-1,1),1,_xlpm.VD),
AND(MONTH($AW168)=MONTH(BI$15),MONTH($AX168)=MONTH(BI$15)),
NETWORKDAYS.INTL($AW168,$AX168,1,_xlpm.VD)))),0)),
$DH168="месяц",
$DR168*BI168,
$DH168="неделя",
$DR168*BI168/7*(ROUNDUP((DAY(EOMONTH(BI$15,0)))/4,0))),
0)</f>
        <v/>
      </c>
      <c r="EC168" s="125">
        <f t="array" ref="EC168">
IFERROR(_xlfn.IFS(
$DH168="день_1",
$DR168*$BL168/($AX168-$AW168+1)*BJ168*(DAY(EOMONTH(BJ$15,0))),
$DH168="день_2",
$DR168/30*MAX(MIN($AX168,EOMONTH(BJ$15,0))-MAX($AW168,BJ$15)+1,),
$DH168="раб.день",
$DR168/30*(IFERROR(
_xlfn.LET(_xlpm.VD,
CHOOSE(
{1;2;3;4;5;6;7;8;9;10;11;12;13;14;15;16;17;18},
45658,45659,45660,45661,45662,45663,45664,45665,45711,45724,45778,45779,45785,45786,45820,45821,45965,46022),
_xlfn.LET(_xlpm.DD,
MAX(MIN($AX168,EOMONTH(BJ$15,0))-MAX($AW168,BJ$15),),
_xlfn.IFS(
AND(MONTH($AW168)=MONTH(BJ$15),MONTH($AX168)&lt;&gt;MONTH(BJ$15)),
NETWORKDAYS.INTL($AW168,$AW168+_xlpm.DD,1,_xlpm.VD),
AND(MONTH($AW168)&lt;&gt;MONTH(BJ$15),MONTH($AX168)=MONTH(BJ$15)),
NETWORKDAYS.INTL(($AX168)-_xlpm.DD,$AX168,1,_xlpm.VD),
AND(MONTH($AW168)&lt;MONTH(BJ$15),MONTH($AX168)&gt;MONTH(BJ$15)),
NETWORKDAYS.INTL((EOMONTH(BJ$15-1,1))-_xlpm.DD,EOMONTH(BJ$15-1,1),1,_xlpm.VD),
AND(MONTH($AW168)=MONTH(BJ$15),MONTH($AX168)=MONTH(BJ$15)),
NETWORKDAYS.INTL($AW168,$AX168,1,_xlpm.VD)))),0)),
$DH168="месяц",
$DR168*BJ168,
$DH168="неделя",
$DR168*BJ168/7*(ROUNDUP((DAY(EOMONTH(BJ$15,0)))/4,0))),
0)</f>
        <v/>
      </c>
      <c r="ED168" s="125">
        <f t="array" ref="ED168">
IFERROR(_xlfn.IFS(
$DH168="день_1",
$DR168*$BL168/($AX168-$AW168+1)*BK168*(DAY(EOMONTH(BK$15,0))),
$DH168="день_2",
$DR168/30*MAX(MIN($AX168,EOMONTH(BK$15,0))-MAX($AW168,BK$15)+1,),
$DH168="раб.день",
$DR168/30*(IFERROR(
_xlfn.LET(_xlpm.VD,
CHOOSE(
{1;2;3;4;5;6;7;8;9;10;11;12;13;14;15;16;17;18},
45658,45659,45660,45661,45662,45663,45664,45665,45711,45724,45778,45779,45785,45786,45820,45821,45965,46022),
_xlfn.LET(_xlpm.DD,
MAX(MIN($AX168,EOMONTH(BK$15,0))-MAX($AW168,BK$15),),
_xlfn.IFS(
AND(MONTH($AW168)=MONTH(BK$15),MONTH($AX168)&lt;&gt;MONTH(BK$15)),
NETWORKDAYS.INTL($AW168,$AW168+_xlpm.DD,1,_xlpm.VD),
AND(MONTH($AW168)&lt;&gt;MONTH(BK$15),MONTH($AX168)=MONTH(BK$15)),
NETWORKDAYS.INTL(($AX168)-_xlpm.DD,$AX168,1,_xlpm.VD),
AND(MONTH($AW168)&lt;MONTH(BK$15),MONTH($AX168)&gt;MONTH(BK$15)),
NETWORKDAYS.INTL((EOMONTH(BK$15-1,1))-_xlpm.DD,EOMONTH(BK$15-1,1),1,_xlpm.VD),
AND(MONTH($AW168)=MONTH(BK$15),MONTH($AX168)=MONTH(BK$15)),
NETWORKDAYS.INTL($AW168,$AX168,1,_xlpm.VD)))),0)),
$DH168="месяц",
$DR168*BK168,
$DH168="неделя",
$DR168*BK168/7*(ROUNDUP((DAY(EOMONTH(BK$15,0)))/4,0))),
0)</f>
        <v/>
      </c>
      <c r="EE168" s="125">
        <f>SUM($DS168,$DT168,$DU168,$DV168,$DW168,$DX168,$DY168,$DZ168,$EA168,$EB168,$EC168,$ED168)</f>
        <v/>
      </c>
      <c r="EF168" s="125">
        <f>IFERROR(ROUND($EE168*(1+$EP168),2),0)</f>
        <v/>
      </c>
      <c r="EG168" s="128" t="n">
        <v>1</v>
      </c>
      <c r="EH168" s="126" t="n">
        <v>0</v>
      </c>
      <c r="EI168" s="126">
        <f>ROUND(SUM($EH168:$EH168)*SUM($AB168:$AB168)*$EG168,2)</f>
        <v/>
      </c>
      <c r="EJ168" s="126">
        <f>ROUND($EI168*(1+$EP168),2)</f>
        <v/>
      </c>
      <c r="EK168" s="126" t="n">
        <v>0</v>
      </c>
      <c r="EL168" s="126">
        <f>ROUND(SUM($EK168:$EK168)*SUM($AB168:$AB168)*$EG168,2)</f>
        <v/>
      </c>
      <c r="EM168" s="126">
        <f>ROUND($EL168*(1+$EP168),2)</f>
        <v/>
      </c>
      <c r="EN168" s="126">
        <f>SUM($EE168,$EI168,$EL168)</f>
        <v/>
      </c>
      <c r="EO168" s="126">
        <f>SUM($EF168,$EJ168,$EM168)</f>
        <v/>
      </c>
      <c r="EP168" s="59" t="inlineStr">
        <is>
          <t>20%</t>
        </is>
      </c>
      <c r="EQ168" s="59" t="n"/>
      <c r="ER168" s="60">
        <f t="array" ref="ER168">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MATCH(ES168,
{"AMS";"RussOutdoor";"HD Outdoor";"Ingroup";"IQ";"Ledproduction";"LisChannel";"Logic";"Media-PPL";"NovikovTV | НовиковТВ";"SMA";"SOK";"КрокусТВ | CrocusTV | IndoorTV";"Сити";"ТЯК Москва"},
0)),"")</f>
        <v/>
      </c>
      <c r="ES168" s="60" t="n"/>
      <c r="ET168" s="60">
        <f t="array" ref="ET168">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MATCH(ES168,
{"AMS";"RussOutdoor";"HD Outdoor";"Ingroup";"IQ";"Ledproduction";"LisChannel";"Logic";"Media-PPL";"NovikovTV | НовиковТВ";"SMA";"SOK";"КрокусТВ | CrocusTV | IndoorTV";"Сити";"ТЯК Москва"},
0)),"")</f>
        <v/>
      </c>
      <c r="EU168" s="60" t="n"/>
      <c r="EV168" s="60" t="n"/>
      <c r="EX168" s="110">
        <f t="array" ref="EX168">
($AR168/30
+N("ТРАФИК ПЛОЩАДКИ"))*
(IFERROR(
_xlfn.LET(
_xlpm.GPR,
HLOOKUP($L168,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(MATCH($T168,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IF($Q168="цифровой",_xlpm.GPR/$AG168,_xlpm.GPR/60)),
0)
+N("DWELL TIME"))*
(IF($AB168=0,0,IF($AB168=1,0.3,IF($AB168=2,0.5,IF($AB168&gt;2,1))))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_xlfn.IFS($AC168="да",1.2,$AC168="нет",1)*
_xlfn.IFS($AD168="да",1.2,$AD168="нет",1)*
IF(R168="статический",1,1.2)*
$X168*
INDEX(
{1.2;1;1.2;1.2;1;1.2;1.2;1.2;1.2;1.2;1.2;1;1.2;1.2;1.2;1.2;1;1;1.2;1.2;1.2;1;1;1;1;1.2;1.2;1.2;1.2;1;1;1;1;1.2;1.2;1.2;1.2;1.2;1.2;1.2;1.2;1;1;1.2;1;1;1;1;1.5;1;1;1.5;1.5;1.2},
MATCH($Q168,_xlpm.MI,0)))&gt;{0.02;0.04;0.06;0.1;0.2;0.4;0.6;0.8;1;2;4;6})),
{0;1;2;3;4;5;6;7;8;9;10;11;12},
0)))
+N("КОЭФФИЦИЕНТ КОНТАКТА"))))*
(_xlfn.IFS($X168&lt;0.1,$X168/1000,$X168&gt;25,5.2,AND($X168&gt;=0.1,$X168&lt;=25),(($X168*2+0.1)/10)*($X168/10)))*
IFERROR((_xlfn.LET(
_xlpm.MA,
{0;0.8;0.85;0.9;0.95;1},
_xlpm.MAA,
{0;1;2;3;4;5},
INDEX(_xlpm.MA,MATCH(SUMPRODUCT(--((IF(ROUND(_xlpm.MAA,1)&gt;5,5,ROUND($AB168,1)))&gt;{0;1;2;3;4;5})),_xlpm.MAA,0)))
+N("КОЭФФИЦИЕНТ КОЛ-ВО КОНСТРУКЦИЙ")),1)*
$AB168,0))*
(IF($Q168="цифровой",$AG168/15*$AI168,1)
+N("ДЛЯ ЦИФРЫ"))</f>
        <v/>
      </c>
      <c r="EY168" s="110">
        <f>IFERROR(EX168*AY168,0)</f>
        <v/>
      </c>
      <c r="EZ168" s="131">
        <f>IFERROR(DP168/EY168*1000,0)</f>
        <v/>
      </c>
      <c r="FA168" s="112">
        <f>IFERROR(FC168/FB168,0)</f>
        <v/>
      </c>
      <c r="FB168" s="112">
        <f>IFERROR((FC168/(EY168/FF168*#REF!))*0.825,0)</f>
        <v/>
      </c>
      <c r="FC168" s="112">
        <f>IFERROR(((EX168*30/AR168)*100)/30,0)</f>
        <v/>
      </c>
      <c r="FD168" s="112">
        <f>IFERROR(EY168/G168*100%,0)</f>
        <v/>
      </c>
      <c r="FE168" s="112">
        <f>IFERROR(FD168/FC168*100%,0)</f>
        <v/>
      </c>
      <c r="FF168" s="110">
        <f>IFERROR(AR168/30*AY168,0)</f>
        <v/>
      </c>
    </row>
    <row r="169" ht="13" customHeight="1">
      <c r="A169" s="59" t="n"/>
      <c r="B169" s="60" t="n"/>
      <c r="C169" s="60" t="n"/>
      <c r="D169" s="60">
        <f t="array" ref="D169">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MATCH($E169,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69" s="60">
        <f t="array" ref="E169">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MATCH($F169,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69" s="60" t="inlineStr"/>
      <c r="G169" s="60" t="n"/>
      <c r="H169" s="60">
        <f t="array" ref="H169">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MATCH($I169,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69" s="60" t="n"/>
      <c r="J169" s="60" t="n"/>
      <c r="K169" s="60" t="n"/>
      <c r="L169" s="60" t="n"/>
      <c r="M169" s="60" t="n"/>
      <c r="N169" s="60" t="n"/>
      <c r="O169" s="60" t="n"/>
      <c r="P169" s="60">
        <f t="array" ref="P169">
_xlfn.IFS(
ISNUMBER(MATCH($Q169,{"шелфбаннер","разделитель","монетница","чековая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ISNUMBER(MATCH($Q169,{"LED/LCD","видеокулер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ISNUMBER(MATCH($Q169,{"автомобиль","машина","выставочное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ISNUMBER(MATCH($Q169,{"билборд","лифтовая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ISNUMBER(MATCH($Q169,{"навигация","подвесной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ISNUMBER(MATCH($Q169,{"движущаяся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ISNUMBER(MATCH($Q169,{"каталог","журнал"},)),
"Пресса",
$Q169="","")</f>
        <v/>
      </c>
      <c r="Q169" s="60" t="n"/>
      <c r="R169" s="60">
        <f t="array" ref="R169">
IFERROR(
_xlfn.IFS(
OR(ISNUMBER(MATCH($Q169,{"экспозиция","макет","стенд","автостенд","авто стенд","выставочное пространство","выставочные стенды","модульные выставочные стенды","3Д конструкция","3D конструкция"},)),P169="Экспонирование"),
"нестандартный",
ISNUMBER(MATCH($Q169,{"скроллер","призматрон"},)),
"динамический",
$P169="Видео",
"цифровой",
OR($P169="Пресса",$P169="Щит",$P169="POSm",$P169="Подвес",$P169="Брендирование/оклейка"),
"статический"),"")</f>
        <v/>
      </c>
      <c r="S169" s="59" t="n"/>
      <c r="T169" s="60" t="n"/>
      <c r="U169" s="60" t="n"/>
      <c r="V169" s="60">
        <f>
IF(P169="Видео",
"цифровой постер/ролик",
IF(ISNUMBER(MATCH(Q169,{"короб световой","короб световой | лайтбокс","короб световой | кристалайт","лайтбокс","лайт бокс","кристалайт","LB","lightbox"},)),
"бэклит",
IF(P169="Брендирование/оклейка",
"перфарированная пленка/самоклейка",
IF(P169="Экспонирование",
"под запрос",
IF(P169="Подвес",
"баннер/ткань",
"")))))</f>
        <v/>
      </c>
      <c r="W169" s="59" t="n"/>
      <c r="X169" s="59" t="n"/>
      <c r="Y169" s="59" t="n"/>
      <c r="Z169" s="61" t="n"/>
      <c r="AA169" s="61" t="n"/>
      <c r="AB169" s="61">
        <f>IF(BL169&gt;0,Z169,0)</f>
        <v/>
      </c>
      <c r="AC169" s="59" t="n"/>
      <c r="AD169" s="59" t="n"/>
      <c r="AE169" s="59" t="n"/>
      <c r="AF169" s="59" t="n"/>
      <c r="AG169" s="59" t="n"/>
      <c r="AH169" s="59" t="n"/>
      <c r="AI169" s="59" t="n"/>
      <c r="AJ169" s="59" t="n"/>
      <c r="AK169" s="59" t="n"/>
      <c r="AL169" s="62">
        <f>IFERROR(IF(OR(R169="статический",R169="динамический",R169="нестандартный",R169="",R169=""),"-",IF(AND(AH169="-",AI169="-"),"-",AK169*3600/AH169*AI169)),"-")</f>
        <v/>
      </c>
      <c r="AM169" s="62">
        <f>IFERROR(IF(OR(R169="статический",R169="динамический",R169="",R169="", R169="BTL",R169="нестандартный"),"-",AG169*AI169*AL169/60),"-")</f>
        <v/>
      </c>
      <c r="AN169" s="63">
        <f>IFERROR(IF(AH169="","-",AG169*AI169/AH169),"-")</f>
        <v/>
      </c>
      <c r="AO169" s="59">
        <f>IFERROR(IF(OR($R169="статический",$R169="динамический",$R169="",$R169="",$R169="BTL",$R169="нестандартный"),"-",$AL169*$AY169),"-")</f>
        <v/>
      </c>
      <c r="AP169" s="62">
        <f>IFERROR(IF(OR($R169="статический",$R169="динамический",$R169="",$R169="",$R169="BTL",$R169="нестандартный"),"-",$AM169*AY169),"-")</f>
        <v/>
      </c>
      <c r="AQ169" s="64" t="n"/>
      <c r="AR169" s="61" t="n"/>
      <c r="AS169" s="61" t="n"/>
      <c r="AT169" s="61" t="n"/>
      <c r="AU169" s="65" t="n"/>
      <c r="AV169" s="124">
        <f>IFERROR(DR169/AT169*1000,"n/a")</f>
        <v/>
      </c>
      <c r="AW169" s="67" t="n"/>
      <c r="AX169" s="67" t="n"/>
      <c r="AY169" s="43">
        <f>IFERROR(IF(OR($AW169="",$AX169=""),"",_xlfn.DAYS($AX169+1,$AW169)),"")</f>
        <v/>
      </c>
      <c r="AZ169" s="68">
        <f t="array" ref="AZ169">
_xlfn.LET(_xlpm.COEFF,
IF($AW169+$AX169=0,0,IF(MAX(MIN($AX169,EOMONTH(AZ$15,0))-MAX($AW169,AZ$15)+1,)&gt;0,1,0)),
_xlfn.IFS(
$ES169="LisChannel",
_xlpm.COEFF*
INDEX({1;1;1.2;1.2;1;1;1;1;1.2;1.2;1.2;1.2},
MATCH(MONTH(AZ$15),
{1,2,3,4,5,6,7,8,9,10,11,12})),
CONCATENATE($ES169," ",$L169)="RussOutdoor метро",
_xlpm.COEFF*
INDEX({0.8;0.9;1.1;1.1;1;1;1;1;1.1;1.1;1.1;1.1},
MATCH(MONTH(AZ$15),
{1,2,3,4,5,6,7,8,9,10,11,12})),
$ES169&lt;&gt;"LisChannel",
_xlpm.COEFF,
$ES169&lt;&gt;"RussOutdoor",
_xlpm.COEFF))</f>
        <v/>
      </c>
      <c r="BA169" s="68">
        <f t="array" ref="BA169">
_xlfn.LET(_xlpm.COEFF,
IF($AW169+$AX169=0,0,IF(MAX(MIN($AX169,EOMONTH(BA$15,0))-MAX($AW169,BA$15)+1,)&gt;0,1,0)),
_xlfn.IFS(
$ES169="LisChannel",
_xlpm.COEFF*
INDEX({1;1;1.2;1.2;1;1;1;1;1.2;1.2;1.2;1.2},
MATCH(MONTH(BA$15),
{1,2,3,4,5,6,7,8,9,10,11,12})),
CONCATENATE($ES169," ",$L169)="RussOutdoor метро",
_xlpm.COEFF*
INDEX({0.8;0.9;1.1;1.1;1;1;1;1;1.1;1.1;1.1;1.1},
MATCH(MONTH(BA$15),
{1,2,3,4,5,6,7,8,9,10,11,12})),
$ES169&lt;&gt;"LisChannel",
_xlpm.COEFF,
$ES169&lt;&gt;"RussOutdoor",
_xlpm.COEFF))</f>
        <v/>
      </c>
      <c r="BB169" s="68">
        <f t="array" ref="BB169">
_xlfn.LET(_xlpm.COEFF,
IF($AW169+$AX169=0,0,IF(MAX(MIN($AX169,EOMONTH(BB$15,0))-MAX($AW169,BB$15)+1,)&gt;0,1,0)),
_xlfn.IFS(
$ES169="LisChannel",
_xlpm.COEFF*
INDEX({1;1;1.2;1.2;1;1;1;1;1.2;1.2;1.2;1.2},
MATCH(MONTH(BB$15),
{1,2,3,4,5,6,7,8,9,10,11,12})),
CONCATENATE($ES169," ",$L169)="RussOutdoor метро",
_xlpm.COEFF*
INDEX({0.8;0.9;1.1;1.1;1;1;1;1;1.1;1.1;1.1;1.1},
MATCH(MONTH(BB$15),
{1,2,3,4,5,6,7,8,9,10,11,12})),
$ES169&lt;&gt;"LisChannel",
_xlpm.COEFF,
$ES169&lt;&gt;"RussOutdoor",
_xlpm.COEFF))</f>
        <v/>
      </c>
      <c r="BC169" s="68">
        <f t="array" ref="BC169">
_xlfn.LET(_xlpm.COEFF,
IF($AW169+$AX169=0,0,IF(MAX(MIN($AX169,EOMONTH(BC$15,0))-MAX($AW169,BC$15)+1,)&gt;0,1,0)),
_xlfn.IFS(
$ES169="LisChannel",
_xlpm.COEFF*
INDEX({1;1;1.2;1.2;1;1;1;1;1.2;1.2;1.2;1.2},
MATCH(MONTH(BC$15),
{1,2,3,4,5,6,7,8,9,10,11,12})),
CONCATENATE($ES169," ",$L169)="RussOutdoor метро",
_xlpm.COEFF*
INDEX({0.8;0.9;1.1;1.1;1;1;1;1;1.1;1.1;1.1;1.1},
MATCH(MONTH(BC$15),
{1,2,3,4,5,6,7,8,9,10,11,12})),
$ES169&lt;&gt;"LisChannel",
_xlpm.COEFF,
$ES169&lt;&gt;"RussOutdoor",
_xlpm.COEFF))</f>
        <v/>
      </c>
      <c r="BD169" s="68">
        <f t="array" ref="BD169">
_xlfn.LET(_xlpm.COEFF,
IF($AW169+$AX169=0,0,IF(MAX(MIN($AX169,EOMONTH(BD$15,0))-MAX($AW169,BD$15)+1,)&gt;0,1,0)),
_xlfn.IFS(
$ES169="LisChannel",
_xlpm.COEFF*
INDEX({1;1;1.2;1.2;1;1;1;1;1.2;1.2;1.2;1.2},
MATCH(MONTH(BD$15),
{1,2,3,4,5,6,7,8,9,10,11,12})),
CONCATENATE($ES169," ",$L169)="RussOutdoor метро",
_xlpm.COEFF*
INDEX({0.8;0.9;1.1;1.1;1;1;1;1;1.1;1.1;1.1;1.1},
MATCH(MONTH(BD$15),
{1,2,3,4,5,6,7,8,9,10,11,12})),
$ES169&lt;&gt;"LisChannel",
_xlpm.COEFF,
$ES169&lt;&gt;"RussOutdoor",
_xlpm.COEFF))</f>
        <v/>
      </c>
      <c r="BE169" s="68">
        <f t="array" ref="BE169">
_xlfn.LET(_xlpm.COEFF,
IF($AW169+$AX169=0,0,IF(MAX(MIN($AX169,EOMONTH(BE$15,0))-MAX($AW169,BE$15)+1,)&gt;0,1,0)),
_xlfn.IFS(
$ES169="LisChannel",
_xlpm.COEFF*
INDEX({1;1;1.2;1.2;1;1;1;1;1.2;1.2;1.2;1.2},
MATCH(MONTH(BE$15),
{1,2,3,4,5,6,7,8,9,10,11,12})),
CONCATENATE($ES169," ",$L169)="RussOutdoor метро",
_xlpm.COEFF*
INDEX({0.8;0.9;1.1;1.1;1;1;1;1;1.1;1.1;1.1;1.1},
MATCH(MONTH(BE$15),
{1,2,3,4,5,6,7,8,9,10,11,12})),
$ES169&lt;&gt;"LisChannel",
_xlpm.COEFF,
$ES169&lt;&gt;"RussOutdoor",
_xlpm.COEFF))</f>
        <v/>
      </c>
      <c r="BF169" s="68">
        <f t="array" ref="BF169">
_xlfn.LET(_xlpm.COEFF,
IF($AW169+$AX169=0,0,IF(MAX(MIN($AX169,EOMONTH(BF$15,0))-MAX($AW169,BF$15)+1,)&gt;0,1,0)),
_xlfn.IFS(
$ES169="LisChannel",
_xlpm.COEFF*
INDEX({1;1;1.2;1.2;1;1;1;1;1.2;1.2;1.2;1.2},
MATCH(MONTH(BF$15),
{1,2,3,4,5,6,7,8,9,10,11,12})),
CONCATENATE($ES169," ",$L169)="RussOutdoor метро",
_xlpm.COEFF*
INDEX({0.8;0.9;1.1;1.1;1;1;1;1;1.1;1.1;1.1;1.1},
MATCH(MONTH(BF$15),
{1,2,3,4,5,6,7,8,9,10,11,12})),
$ES169&lt;&gt;"LisChannel",
_xlpm.COEFF,
$ES169&lt;&gt;"RussOutdoor",
_xlpm.COEFF))</f>
        <v/>
      </c>
      <c r="BG169" s="68">
        <f t="array" ref="BG169">
_xlfn.LET(_xlpm.COEFF,
IF($AW169+$AX169=0,0,IF(MAX(MIN($AX169,EOMONTH(BG$15,0))-MAX($AW169,BG$15)+1,)&gt;0,1,0)),
_xlfn.IFS(
$ES169="LisChannel",
_xlpm.COEFF*
INDEX({1;1;1.2;1.2;1;1;1;1;1.2;1.2;1.2;1.2},
MATCH(MONTH(BG$15),
{1,2,3,4,5,6,7,8,9,10,11,12})),
CONCATENATE($ES169," ",$L169)="RussOutdoor метро",
_xlpm.COEFF*
INDEX({0.8;0.9;1.1;1.1;1;1;1;1;1.1;1.1;1.1;1.1},
MATCH(MONTH(BG$15),
{1,2,3,4,5,6,7,8,9,10,11,12})),
$ES169&lt;&gt;"LisChannel",
_xlpm.COEFF,
$ES169&lt;&gt;"RussOutdoor",
_xlpm.COEFF))</f>
        <v/>
      </c>
      <c r="BH169" s="68">
        <f t="array" ref="BH169">
_xlfn.LET(_xlpm.COEFF,
IF($AW169+$AX169=0,0,IF(MAX(MIN($AX169,EOMONTH(BH$15,0))-MAX($AW169,BH$15)+1,)&gt;0,1,0)),
_xlfn.IFS(
$ES169="LisChannel",
_xlpm.COEFF*
INDEX({1;1;1.2;1.2;1;1;1;1;1.2;1.2;1.2;1.2},
MATCH(MONTH(BH$15),
{1,2,3,4,5,6,7,8,9,10,11,12})),
CONCATENATE($ES169," ",$L169)="RussOutdoor метро",
_xlpm.COEFF*
INDEX({0.8;0.9;1.1;1.1;1;1;1;1;1.1;1.1;1.1;1.1},
MATCH(MONTH(BH$15),
{1,2,3,4,5,6,7,8,9,10,11,12})),
$ES169&lt;&gt;"LisChannel",
_xlpm.COEFF,
$ES169&lt;&gt;"RussOutdoor",
_xlpm.COEFF))</f>
        <v/>
      </c>
      <c r="BI169" s="68">
        <f t="array" ref="BI169">
_xlfn.LET(_xlpm.COEFF,
IF($AW169+$AX169=0,0,IF(MAX(MIN($AX169,EOMONTH(BI$15,0))-MAX($AW169,BI$15)+1,)&gt;0,1,0)),
_xlfn.IFS(
$ES169="LisChannel",
_xlpm.COEFF*
INDEX({1;1;1.2;1.2;1;1;1;1;1.2;1.2;1.2;1.2},
MATCH(MONTH(BI$15),
{1,2,3,4,5,6,7,8,9,10,11,12})),
CONCATENATE($ES169," ",$L169)="RussOutdoor метро",
_xlpm.COEFF*
INDEX({0.8;0.9;1.1;1.1;1;1;1;1;1.1;1.1;1.1;1.1},
MATCH(MONTH(BI$15),
{1,2,3,4,5,6,7,8,9,10,11,12})),
$ES169&lt;&gt;"LisChannel",
_xlpm.COEFF,
$ES169&lt;&gt;"RussOutdoor",
_xlpm.COEFF))</f>
        <v/>
      </c>
      <c r="BJ169" s="68">
        <f t="array" ref="BJ169">
_xlfn.LET(_xlpm.COEFF,
IF($AW169+$AX169=0,0,IF(MAX(MIN($AX169,EOMONTH(BJ$15,0))-MAX($AW169,BJ$15)+1,)&gt;0,1,0)),
_xlfn.IFS(
$ES169="LisChannel",
_xlpm.COEFF*
INDEX({1;1;1.2;1.2;1;1;1;1;1.2;1.2;1.2;1.2},
MATCH(MONTH(BJ$15),
{1,2,3,4,5,6,7,8,9,10,11,12})),
CONCATENATE($ES169," ",$L169)="RussOutdoor метро",
_xlpm.COEFF*
INDEX({0.8;0.9;1.1;1.1;1;1;1;1;1.1;1.1;1.1;1.1},
MATCH(MONTH(BJ$15),
{1,2,3,4,5,6,7,8,9,10,11,12})),
$ES169&lt;&gt;"LisChannel",
_xlpm.COEFF,
$ES169&lt;&gt;"RussOutdoor",
_xlpm.COEFF))</f>
        <v/>
      </c>
      <c r="BK169" s="68">
        <f t="array" ref="BK169">
_xlfn.LET(_xlpm.COEFF,
IF($AW169+$AX169=0,0,IF(MAX(MIN($AX169,EOMONTH(BK$15,0))-MAX($AW169,BK$15)+1,)&gt;0,1,0)),
_xlfn.IFS(
$ES169="LisChannel",
_xlpm.COEFF*
INDEX({1;1;1.2;1.2;1;1;1;1;1.2;1.2;1.2;1.2},
MATCH(MONTH(BK$15),
{1,2,3,4,5,6,7,8,9,10,11,12})),
CONCATENATE($ES169," ",$L169)="RussOutdoor метро",
_xlpm.COEFF*
INDEX({0.8;0.9;1.1;1.1;1;1;1;1;1.1;1.1;1.1;1.1},
MATCH(MONTH(BK$15),
{1,2,3,4,5,6,7,8,9,10,11,12})),
$ES169&lt;&gt;"LisChannel",
_xlpm.COEFF,
$ES169&lt;&gt;"RussOutdoor",
_xlpm.COEFF))</f>
        <v/>
      </c>
      <c r="BL169" s="62">
        <f>COUNTIFS($AZ169:$BK169,"&gt;0")</f>
        <v/>
      </c>
      <c r="BM169" s="65" t="n"/>
      <c r="BN169" s="125">
        <f>$DJ169</f>
        <v/>
      </c>
      <c r="BO169" s="63">
        <f>$DQ169</f>
        <v/>
      </c>
      <c r="BP169" s="125">
        <f>
IFERROR(
IF($BL169=0,0,
$BN169*(1-$BO169)),
0)</f>
        <v/>
      </c>
      <c r="BQ169" s="125">
        <f t="array" ref="BQ169">
IFERROR(
_xlfn.IFS(
$DH169="день_1",
$BP169*$BL169/($AX169-$AW169+1)*AZ169*(DAY(EOMONTH(AZ$15,0))),
$DH169="день_2",
$BP169/30*MAX(MIN($AX169,EOMONTH(AZ$15,0))-MAX($AW169,AZ$15)+1,),
$DH169="раб.день",
$BP169/30*(IFERROR(
_xlfn.LET(_xlpm.VD,
CHOOSE(
{1;2;3;4;5;6;7;8;9;10;11;12;13;14;15;16;17;18},
45658,45659,45660,45661,45662,45663,45664,45665,45711,45724,45778,45779,45785,45786,45820,45821,45965,46022),
_xlfn.LET(_xlpm.DD,
MAX(MIN($AX169,EOMONTH(AZ$15,0))-MAX($AW169,AZ$15),),
_xlfn.IFS(
AND(MONTH($AW169)=MONTH(AZ$15),MONTH($AX169)&lt;&gt;MONTH(AZ$15)),
NETWORKDAYS.INTL($AW169,$AW169+_xlpm.DD,1,_xlpm.VD),
AND(MONTH($AW169)&lt;&gt;MONTH(AZ$15),MONTH($AX169)=MONTH(AZ$15)),
NETWORKDAYS.INTL(($AX169)-_xlpm.DD,$AX169,1,_xlpm.VD),
AND(MONTH($AW169)&lt;MONTH(AZ$15),MONTH($AX169)&gt;MONTH(AZ$15)),
NETWORKDAYS.INTL((EOMONTH(AZ$15-1,1))-_xlpm.DD,EOMONTH(AZ$15-1,1),1,_xlpm.VD),
AND(MONTH($AW169)=MONTH(AZ$15),MONTH($AX169)=MONTH(AZ$15)),
NETWORKDAYS.INTL($AW169,$AX169,1,_xlpm.VD)))),0)),
$DH169="месяц",
$BP169*AZ169,
$DH169="неделя",
$BP169*AZ169/7*(ROUNDUP((DAY(EOMONTH(AZ$15,0)))/4,0))),
0)</f>
        <v/>
      </c>
      <c r="BR169" s="125">
        <f t="array" ref="BR169">
IFERROR(
_xlfn.IFS(
$DH169="день_1",
$BP169*$BL169/($AX169-$AW169+1)*BA169*(DAY(EOMONTH(BA$15,0))),
$DH169="день_2",
$BP169/30*MAX(MIN($AX169,EOMONTH(BA$15,0))-MAX($AW169,BA$15)+1,),
$DH169="раб.день",
$BP169/30*(IFERROR(
_xlfn.LET(_xlpm.VD,
CHOOSE(
{1;2;3;4;5;6;7;8;9;10;11;12;13;14;15;16;17;18},
45658,45659,45660,45661,45662,45663,45664,45665,45711,45724,45778,45779,45785,45786,45820,45821,45965,46022),
_xlfn.LET(_xlpm.DD,
MAX(MIN($AX169,EOMONTH(BA$15,0))-MAX($AW169,BA$15),),
_xlfn.IFS(
AND(MONTH($AW169)=MONTH(BA$15),MONTH($AX169)&lt;&gt;MONTH(BA$15)),
NETWORKDAYS.INTL($AW169,$AW169+_xlpm.DD,1,_xlpm.VD),
AND(MONTH($AW169)&lt;&gt;MONTH(BA$15),MONTH($AX169)=MONTH(BA$15)),
NETWORKDAYS.INTL(($AX169)-_xlpm.DD,$AX169,1,_xlpm.VD),
AND(MONTH($AW169)&lt;MONTH(BA$15),MONTH($AX169)&gt;MONTH(BA$15)),
NETWORKDAYS.INTL((EOMONTH(BA$15-1,1))-_xlpm.DD,EOMONTH(BA$15-1,1),1,_xlpm.VD),
AND(MONTH($AW169)=MONTH(BA$15),MONTH($AX169)=MONTH(BA$15)),
NETWORKDAYS.INTL($AW169,$AX169,1,_xlpm.VD)))),0)),
$DH169="месяц",
$BP169*BA169,
$DH169="неделя",
$BP169*BA169/7*(ROUNDUP((DAY(EOMONTH(BA$15,0)))/4,0))),
0)</f>
        <v/>
      </c>
      <c r="BS169" s="125">
        <f t="array" ref="BS169">
IFERROR(
_xlfn.IFS(
$DH169="день_1",
$BP169*$BL169/($AX169-$AW169+1)*BB169*(DAY(EOMONTH(BB$15,0))),
$DH169="день_2",
$BP169/30*MAX(MIN($AX169,EOMONTH(BB$15,0))-MAX($AW169,BB$15)+1,),
$DH169="раб.день",
$BP169/30*(IFERROR(
_xlfn.LET(_xlpm.VD,
CHOOSE(
{1;2;3;4;5;6;7;8;9;10;11;12;13;14;15;16;17;18},
45658,45659,45660,45661,45662,45663,45664,45665,45711,45724,45778,45779,45785,45786,45820,45821,45965,46022),
_xlfn.LET(_xlpm.DD,
MAX(MIN($AX169,EOMONTH(BB$15,0))-MAX($AW169,BB$15),),
_xlfn.IFS(
AND(MONTH($AW169)=MONTH(BB$15),MONTH($AX169)&lt;&gt;MONTH(BB$15)),
NETWORKDAYS.INTL($AW169,$AW169+_xlpm.DD,1,_xlpm.VD),
AND(MONTH($AW169)&lt;&gt;MONTH(BB$15),MONTH($AX169)=MONTH(BB$15)),
NETWORKDAYS.INTL(($AX169)-_xlpm.DD,$AX169,1,_xlpm.VD),
AND(MONTH($AW169)&lt;MONTH(BB$15),MONTH($AX169)&gt;MONTH(BB$15)),
NETWORKDAYS.INTL((EOMONTH(BB$15-1,1))-_xlpm.DD,EOMONTH(BB$15-1,1),1,_xlpm.VD),
AND(MONTH($AW169)=MONTH(BB$15),MONTH($AX169)=MONTH(BB$15)),
NETWORKDAYS.INTL($AW169,$AX169,1,_xlpm.VD)))),0)),
$DH169="месяц",
$BP169*BB169,
$DH169="неделя",
$BP169*BB169/7*(ROUNDUP((DAY(EOMONTH(BB$15,0)))/4,0))),
0)</f>
        <v/>
      </c>
      <c r="BT169" s="125">
        <f t="array" ref="BT169">
IFERROR(
_xlfn.IFS(
$DH169="день_1",
$BP169*$BL169/($AX169-$AW169+1)*BC169*(DAY(EOMONTH(BC$15,0))),
$DH169="день_2",
$BP169/30*MAX(MIN($AX169,EOMONTH(BC$15,0))-MAX($AW169,BC$15)+1,),
$DH169="раб.день",
$BP169/30*(IFERROR(
_xlfn.LET(_xlpm.VD,
CHOOSE(
{1;2;3;4;5;6;7;8;9;10;11;12;13;14;15;16;17;18},
45658,45659,45660,45661,45662,45663,45664,45665,45711,45724,45778,45779,45785,45786,45820,45821,45965,46022),
_xlfn.LET(_xlpm.DD,
MAX(MIN($AX169,EOMONTH(BC$15,0))-MAX($AW169,BC$15),),
_xlfn.IFS(
AND(MONTH($AW169)=MONTH(BC$15),MONTH($AX169)&lt;&gt;MONTH(BC$15)),
NETWORKDAYS.INTL($AW169,$AW169+_xlpm.DD,1,_xlpm.VD),
AND(MONTH($AW169)&lt;&gt;MONTH(BC$15),MONTH($AX169)=MONTH(BC$15)),
NETWORKDAYS.INTL(($AX169)-_xlpm.DD,$AX169,1,_xlpm.VD),
AND(MONTH($AW169)&lt;MONTH(BC$15),MONTH($AX169)&gt;MONTH(BC$15)),
NETWORKDAYS.INTL((EOMONTH(BC$15-1,1))-_xlpm.DD,EOMONTH(BC$15-1,1),1,_xlpm.VD),
AND(MONTH($AW169)=MONTH(BC$15),MONTH($AX169)=MONTH(BC$15)),
NETWORKDAYS.INTL($AW169,$AX169,1,_xlpm.VD)))),0)),
$DH169="месяц",
$BP169*BC169,
$DH169="неделя",
$BP169*BC169/7*(ROUNDUP((DAY(EOMONTH(BC$15,0)))/4,0))),
0)</f>
        <v/>
      </c>
      <c r="BU169" s="125">
        <f t="array" ref="BU169">
IFERROR(
_xlfn.IFS(
$DH169="день_1",
$BP169*$BL169/($AX169-$AW169+1)*BD169*(DAY(EOMONTH(BD$15,0))),
$DH169="день_2",
$BP169/30*MAX(MIN($AX169,EOMONTH(BD$15,0))-MAX($AW169,BD$15)+1,),
$DH169="раб.день",
$BP169/30*(IFERROR(
_xlfn.LET(_xlpm.VD,
CHOOSE(
{1;2;3;4;5;6;7;8;9;10;11;12;13;14;15;16;17;18},
45658,45659,45660,45661,45662,45663,45664,45665,45711,45724,45778,45779,45785,45786,45820,45821,45965,46022),
_xlfn.LET(_xlpm.DD,
MAX(MIN($AX169,EOMONTH(BD$15,0))-MAX($AW169,BD$15),),
_xlfn.IFS(
AND(MONTH($AW169)=MONTH(BD$15),MONTH($AX169)&lt;&gt;MONTH(BD$15)),
NETWORKDAYS.INTL($AW169,$AW169+_xlpm.DD,1,_xlpm.VD),
AND(MONTH($AW169)&lt;&gt;MONTH(BD$15),MONTH($AX169)=MONTH(BD$15)),
NETWORKDAYS.INTL(($AX169)-_xlpm.DD,$AX169,1,_xlpm.VD),
AND(MONTH($AW169)&lt;MONTH(BD$15),MONTH($AX169)&gt;MONTH(BD$15)),
NETWORKDAYS.INTL((EOMONTH(BD$15-1,1))-_xlpm.DD,EOMONTH(BD$15-1,1),1,_xlpm.VD),
AND(MONTH($AW169)=MONTH(BD$15),MONTH($AX169)=MONTH(BD$15)),
NETWORKDAYS.INTL($AW169,$AX169,1,_xlpm.VD)))),0)),
$DH169="месяц",
$BP169*BD169,
$DH169="неделя",
$BP169*BD169/7*(ROUNDUP((DAY(EOMONTH(BD$15,0)))/4,0))),
0)</f>
        <v/>
      </c>
      <c r="BV169" s="125">
        <f t="array" ref="BV169">
IFERROR(
_xlfn.IFS(
$DH169="день_1",
$BP169*$BL169/($AX169-$AW169+1)*BE169*(DAY(EOMONTH(BE$15,0))),
$DH169="день_2",
$BP169/30*MAX(MIN($AX169,EOMONTH(BE$15,0))-MAX($AW169,BE$15)+1,),
$DH169="раб.день",
$BP169/30*(IFERROR(
_xlfn.LET(_xlpm.VD,
CHOOSE(
{1;2;3;4;5;6;7;8;9;10;11;12;13;14;15;16;17;18},
45658,45659,45660,45661,45662,45663,45664,45665,45711,45724,45778,45779,45785,45786,45820,45821,45965,46022),
_xlfn.LET(_xlpm.DD,
MAX(MIN($AX169,EOMONTH(BE$15,0))-MAX($AW169,BE$15),),
_xlfn.IFS(
AND(MONTH($AW169)=MONTH(BE$15),MONTH($AX169)&lt;&gt;MONTH(BE$15)),
NETWORKDAYS.INTL($AW169,$AW169+_xlpm.DD,1,_xlpm.VD),
AND(MONTH($AW169)&lt;&gt;MONTH(BE$15),MONTH($AX169)=MONTH(BE$15)),
NETWORKDAYS.INTL(($AX169)-_xlpm.DD,$AX169,1,_xlpm.VD),
AND(MONTH($AW169)&lt;MONTH(BE$15),MONTH($AX169)&gt;MONTH(BE$15)),
NETWORKDAYS.INTL((EOMONTH(BE$15-1,1))-_xlpm.DD,EOMONTH(BE$15-1,1),1,_xlpm.VD),
AND(MONTH($AW169)=MONTH(BE$15),MONTH($AX169)=MONTH(BE$15)),
NETWORKDAYS.INTL($AW169,$AX169,1,_xlpm.VD)))),0)),
$DH169="месяц",
$BP169*BE169,
$DH169="неделя",
$BP169*BE169/7*(ROUNDUP((DAY(EOMONTH(BE$15,0)))/4,0))),
0)</f>
        <v/>
      </c>
      <c r="BW169" s="125">
        <f t="array" ref="BW169">
IFERROR(
_xlfn.IFS(
$DH169="день_1",
$BP169*$BL169/($AX169-$AW169+1)*BF169*(DAY(EOMONTH(BF$15,0))),
$DH169="день_2",
$BP169/30*MAX(MIN($AX169,EOMONTH(BF$15,0))-MAX($AW169,BF$15)+1,),
$DH169="раб.день",
$BP169/30*(IFERROR(
_xlfn.LET(_xlpm.VD,
CHOOSE(
{1;2;3;4;5;6;7;8;9;10;11;12;13;14;15;16;17;18},
45658,45659,45660,45661,45662,45663,45664,45665,45711,45724,45778,45779,45785,45786,45820,45821,45965,46022),
_xlfn.LET(_xlpm.DD,
MAX(MIN($AX169,EOMONTH(BF$15,0))-MAX($AW169,BF$15),),
_xlfn.IFS(
AND(MONTH($AW169)=MONTH(BF$15),MONTH($AX169)&lt;&gt;MONTH(BF$15)),
NETWORKDAYS.INTL($AW169,$AW169+_xlpm.DD,1,_xlpm.VD),
AND(MONTH($AW169)&lt;&gt;MONTH(BF$15),MONTH($AX169)=MONTH(BF$15)),
NETWORKDAYS.INTL(($AX169)-_xlpm.DD,$AX169,1,_xlpm.VD),
AND(MONTH($AW169)&lt;MONTH(BF$15),MONTH($AX169)&gt;MONTH(BF$15)),
NETWORKDAYS.INTL((EOMONTH(BF$15-1,1))-_xlpm.DD,EOMONTH(BF$15-1,1),1,_xlpm.VD),
AND(MONTH($AW169)=MONTH(BF$15),MONTH($AX169)=MONTH(BF$15)),
NETWORKDAYS.INTL($AW169,$AX169,1,_xlpm.VD)))),0)),
$DH169="месяц",
$BP169*BF169,
$DH169="неделя",
$BP169*BF169/7*(ROUNDUP((DAY(EOMONTH(BF$15,0)))/4,0))),
0)</f>
        <v/>
      </c>
      <c r="BX169" s="125">
        <f t="array" ref="BX169">
IFERROR(
_xlfn.IFS(
$DH169="день_1",
$BP169*$BL169/($AX169-$AW169+1)*BG169*(DAY(EOMONTH(BG$15,0))),
$DH169="день_2",
$BP169/30*MAX(MIN($AX169,EOMONTH(BG$15,0))-MAX($AW169,BG$15)+1,),
$DH169="раб.день",
$BP169/30*(IFERROR(
_xlfn.LET(_xlpm.VD,
CHOOSE(
{1;2;3;4;5;6;7;8;9;10;11;12;13;14;15;16;17;18},
45658,45659,45660,45661,45662,45663,45664,45665,45711,45724,45778,45779,45785,45786,45820,45821,45965,46022),
_xlfn.LET(_xlpm.DD,
MAX(MIN($AX169,EOMONTH(BG$15,0))-MAX($AW169,BG$15),),
_xlfn.IFS(
AND(MONTH($AW169)=MONTH(BG$15),MONTH($AX169)&lt;&gt;MONTH(BG$15)),
NETWORKDAYS.INTL($AW169,$AW169+_xlpm.DD,1,_xlpm.VD),
AND(MONTH($AW169)&lt;&gt;MONTH(BG$15),MONTH($AX169)=MONTH(BG$15)),
NETWORKDAYS.INTL(($AX169)-_xlpm.DD,$AX169,1,_xlpm.VD),
AND(MONTH($AW169)&lt;MONTH(BG$15),MONTH($AX169)&gt;MONTH(BG$15)),
NETWORKDAYS.INTL((EOMONTH(BG$15-1,1))-_xlpm.DD,EOMONTH(BG$15-1,1),1,_xlpm.VD),
AND(MONTH($AW169)=MONTH(BG$15),MONTH($AX169)=MONTH(BG$15)),
NETWORKDAYS.INTL($AW169,$AX169,1,_xlpm.VD)))),0)),
$DH169="месяц",
$BP169*BG169,
$DH169="неделя",
$BP169*BG169/7*(ROUNDUP((DAY(EOMONTH(BG$15,0)))/4,0))),
0)</f>
        <v/>
      </c>
      <c r="BY169" s="125">
        <f t="array" ref="BY169">
IFERROR(
_xlfn.IFS(
$DH169="день_1",
$BP169*$BL169/($AX169-$AW169+1)*BH169*(DAY(EOMONTH(BH$15,0))),
$DH169="день_2",
$BP169/30*MAX(MIN($AX169,EOMONTH(BH$15,0))-MAX($AW169,BH$15)+1,),
$DH169="раб.день",
$BP169/30*(IFERROR(
_xlfn.LET(_xlpm.VD,
CHOOSE(
{1;2;3;4;5;6;7;8;9;10;11;12;13;14;15;16;17;18},
45658,45659,45660,45661,45662,45663,45664,45665,45711,45724,45778,45779,45785,45786,45820,45821,45965,46022),
_xlfn.LET(_xlpm.DD,
MAX(MIN($AX169,EOMONTH(BH$15,0))-MAX($AW169,BH$15),),
_xlfn.IFS(
AND(MONTH($AW169)=MONTH(BH$15),MONTH($AX169)&lt;&gt;MONTH(BH$15)),
NETWORKDAYS.INTL($AW169,$AW169+_xlpm.DD,1,_xlpm.VD),
AND(MONTH($AW169)&lt;&gt;MONTH(BH$15),MONTH($AX169)=MONTH(BH$15)),
NETWORKDAYS.INTL(($AX169)-_xlpm.DD,$AX169,1,_xlpm.VD),
AND(MONTH($AW169)&lt;MONTH(BH$15),MONTH($AX169)&gt;MONTH(BH$15)),
NETWORKDAYS.INTL((EOMONTH(BH$15-1,1))-_xlpm.DD,EOMONTH(BH$15-1,1),1,_xlpm.VD),
AND(MONTH($AW169)=MONTH(BH$15),MONTH($AX169)=MONTH(BH$15)),
NETWORKDAYS.INTL($AW169,$AX169,1,_xlpm.VD)))),0)),
$DH169="месяц",
$BP169*BH169,
$DH169="неделя",
$BP169*BH169/7*(ROUNDUP((DAY(EOMONTH(BH$15,0)))/4,0))),
0)</f>
        <v/>
      </c>
      <c r="BZ169" s="125">
        <f t="array" ref="BZ169">
IFERROR(
_xlfn.IFS(
$DH169="день_1",
$BP169*$BL169/($AX169-$AW169+1)*BI169*(DAY(EOMONTH(BI$15,0))),
$DH169="день_2",
$BP169/30*MAX(MIN($AX169,EOMONTH(BI$15,0))-MAX($AW169,BI$15)+1,),
$DH169="раб.день",
$BP169/30*(IFERROR(
_xlfn.LET(_xlpm.VD,
CHOOSE(
{1;2;3;4;5;6;7;8;9;10;11;12;13;14;15;16;17;18},
45658,45659,45660,45661,45662,45663,45664,45665,45711,45724,45778,45779,45785,45786,45820,45821,45965,46022),
_xlfn.LET(_xlpm.DD,
MAX(MIN($AX169,EOMONTH(BI$15,0))-MAX($AW169,BI$15),),
_xlfn.IFS(
AND(MONTH($AW169)=MONTH(BI$15),MONTH($AX169)&lt;&gt;MONTH(BI$15)),
NETWORKDAYS.INTL($AW169,$AW169+_xlpm.DD,1,_xlpm.VD),
AND(MONTH($AW169)&lt;&gt;MONTH(BI$15),MONTH($AX169)=MONTH(BI$15)),
NETWORKDAYS.INTL(($AX169)-_xlpm.DD,$AX169,1,_xlpm.VD),
AND(MONTH($AW169)&lt;MONTH(BI$15),MONTH($AX169)&gt;MONTH(BI$15)),
NETWORKDAYS.INTL((EOMONTH(BI$15-1,1))-_xlpm.DD,EOMONTH(BI$15-1,1),1,_xlpm.VD),
AND(MONTH($AW169)=MONTH(BI$15),MONTH($AX169)=MONTH(BI$15)),
NETWORKDAYS.INTL($AW169,$AX169,1,_xlpm.VD)))),0)),
$DH169="месяц",
$BP169*BI169,
$DH169="неделя",
$BP169*BI169/7*(ROUNDUP((DAY(EOMONTH(BI$15,0)))/4,0))),
0)</f>
        <v/>
      </c>
      <c r="CA169" s="125">
        <f t="array" ref="CA169">
IFERROR(
_xlfn.IFS(
$DH169="день_1",
$BP169*$BL169/($AX169-$AW169+1)*BJ169*(DAY(EOMONTH(BJ$15,0))),
$DH169="день_2",
$BP169/30*MAX(MIN($AX169,EOMONTH(BJ$15,0))-MAX($AW169,BJ$15)+1,),
$DH169="раб.день",
$BP169/30*(IFERROR(
_xlfn.LET(_xlpm.VD,
CHOOSE(
{1;2;3;4;5;6;7;8;9;10;11;12;13;14;15;16;17;18},
45658,45659,45660,45661,45662,45663,45664,45665,45711,45724,45778,45779,45785,45786,45820,45821,45965,46022),
_xlfn.LET(_xlpm.DD,
MAX(MIN($AX169,EOMONTH(BJ$15,0))-MAX($AW169,BJ$15),),
_xlfn.IFS(
AND(MONTH($AW169)=MONTH(BJ$15),MONTH($AX169)&lt;&gt;MONTH(BJ$15)),
NETWORKDAYS.INTL($AW169,$AW169+_xlpm.DD,1,_xlpm.VD),
AND(MONTH($AW169)&lt;&gt;MONTH(BJ$15),MONTH($AX169)=MONTH(BJ$15)),
NETWORKDAYS.INTL(($AX169)-_xlpm.DD,$AX169,1,_xlpm.VD),
AND(MONTH($AW169)&lt;MONTH(BJ$15),MONTH($AX169)&gt;MONTH(BJ$15)),
NETWORKDAYS.INTL((EOMONTH(BJ$15-1,1))-_xlpm.DD,EOMONTH(BJ$15-1,1),1,_xlpm.VD),
AND(MONTH($AW169)=MONTH(BJ$15),MONTH($AX169)=MONTH(BJ$15)),
NETWORKDAYS.INTL($AW169,$AX169,1,_xlpm.VD)))),0)),
$DH169="месяц",
$BP169*BJ169,
$DH169="неделя",
$BP169*BJ169/7*(ROUNDUP((DAY(EOMONTH(BJ$15,0)))/4,0))),
0)</f>
        <v/>
      </c>
      <c r="CB169" s="125">
        <f t="array" ref="CB169">
IFERROR(
_xlfn.IFS(
$DH169="день_1",
$BP169*$BL169/($AX169-$AW169+1)*BK169*(DAY(EOMONTH(BK$15,0))),
$DH169="день_2",
$BP169/30*MAX(MIN($AX169,EOMONTH(BK$15,0))-MAX($AW169,BK$15)+1,),
$DH169="раб.день",
$BP169/30*(IFERROR(
_xlfn.LET(_xlpm.VD,
CHOOSE(
{1;2;3;4;5;6;7;8;9;10;11;12;13;14;15;16;17;18},
45658,45659,45660,45661,45662,45663,45664,45665,45711,45724,45778,45779,45785,45786,45820,45821,45965,46022),
_xlfn.LET(_xlpm.DD,
MAX(MIN($AX169,EOMONTH(BK$15,0))-MAX($AW169,BK$15),),
_xlfn.IFS(
AND(MONTH($AW169)=MONTH(BK$15),MONTH($AX169)&lt;&gt;MONTH(BK$15)),
NETWORKDAYS.INTL($AW169,$AW169+_xlpm.DD,1,_xlpm.VD),
AND(MONTH($AW169)&lt;&gt;MONTH(BK$15),MONTH($AX169)=MONTH(BK$15)),
NETWORKDAYS.INTL(($AX169)-_xlpm.DD,$AX169,1,_xlpm.VD),
AND(MONTH($AW169)&lt;MONTH(BK$15),MONTH($AX169)&gt;MONTH(BK$15)),
NETWORKDAYS.INTL((EOMONTH(BK$15-1,1))-_xlpm.DD,EOMONTH(BK$15-1,1),1,_xlpm.VD),
AND(MONTH($AW169)=MONTH(BK$15),MONTH($AX169)=MONTH(BK$15)),
NETWORKDAYS.INTL($AW169,$AX169,1,_xlpm.VD)))),0)),
$DH169="месяц",
$BP169*BK169,
$DH169="неделя",
$BP169*BK169/7*(ROUNDUP((DAY(EOMONTH(BK$15,0)))/4,0))),
0)</f>
        <v/>
      </c>
      <c r="CC169" s="125">
        <f>SUM($BQ169:$CB169)</f>
        <v/>
      </c>
      <c r="CD169" s="126">
        <f>SUM($EH169:$EH169)</f>
        <v/>
      </c>
      <c r="CE169" s="126">
        <f>$CD169*$AB169</f>
        <v/>
      </c>
      <c r="CF169" s="126">
        <f>SUM($EK169:$EK169)</f>
        <v/>
      </c>
      <c r="CG169" s="126">
        <f>$CF169*$AB169</f>
        <v/>
      </c>
      <c r="CH169" s="126">
        <f>SUM($CC169,$CE169,$CG169)</f>
        <v/>
      </c>
      <c r="CI169" s="126">
        <f>$CH169*(1+$CM169)</f>
        <v/>
      </c>
      <c r="CJ169" s="127" t="n">
        <v>0</v>
      </c>
      <c r="CK169" s="126">
        <f>SUM($CH169:$CH169)*(1+$CJ169)</f>
        <v/>
      </c>
      <c r="CL169" s="126">
        <f>SUM($CH169:$CH169)*(1+$CM169)</f>
        <v/>
      </c>
      <c r="CM169" s="59" t="inlineStr">
        <is>
          <t>20%</t>
        </is>
      </c>
      <c r="CN169" s="59" t="n"/>
      <c r="CO169" s="72" t="n"/>
      <c r="CP169" s="59" t="n"/>
      <c r="CQ169" s="73" t="n"/>
      <c r="CR169" s="73" t="n"/>
      <c r="CS169" s="73" t="n"/>
      <c r="CT169" s="72" t="n"/>
      <c r="CU169" s="79" t="inlineStr">
        <is>
          <t> </t>
        </is>
      </c>
      <c r="CV169" s="60" t="n"/>
      <c r="CW169" s="60" t="n"/>
      <c r="CX169" s="60" t="n"/>
      <c r="CY169" s="127">
        <f>IFERROR(($CC169-$EE169)/($EE169/(1-$DQ169)),0)</f>
        <v/>
      </c>
      <c r="CZ169" s="127">
        <f>IFERROR(1-$EI169/($CE169),0)</f>
        <v/>
      </c>
      <c r="DA169" s="127">
        <f>IFERROR(1-$EL169/($CG169),0)</f>
        <v/>
      </c>
      <c r="DB169" s="126">
        <f>ROUND(IFERROR(($CI169/(1+$CM169)-$EN169),0),2)</f>
        <v/>
      </c>
      <c r="DC169" s="128" t="n"/>
      <c r="DD169" s="125" t="n"/>
      <c r="DE169" s="75" t="n">
        <v>0</v>
      </c>
      <c r="DF169" s="128" t="n"/>
      <c r="DG169" s="125">
        <f>IF($DC169=0,0,$DD169*($DC169*100%-$DE169*$DF169))*SUM($AB169:$AB169)</f>
        <v/>
      </c>
      <c r="DH169" s="129" t="inlineStr">
        <is>
          <t>месяц</t>
        </is>
      </c>
      <c r="DI169" s="130">
        <f t="array" ref="DI169">IFERROR(
IF($ES169="LisChannel",
(ROUND(((INDEX({174.625;153.888888888889;130.972222222222},MATCH($AI169,{2;3;4}),0))*$AG169*$AI169),2)),0),0)</f>
        <v/>
      </c>
      <c r="DJ169" s="130">
        <f>
_xlfn.LET(_xlpm.X,
IFERROR(
IF($ES169="НовиковТВ",
(_xlfn.LET(_xlpm.NTV,
_xlfn.LET(_xlpm.MIN,350000,
IF(SUMIFS($DI:$DI,$ES:$ES,"НовиковТВ")&lt;=_xlpm.MIN,
(SUMIFS($DI:$DI,$ES:$ES,"НовиковТВ")/(COUNTIFS($ES:$ES,"НовиковТВ")))*_xlpm.MIN/SUMIFS($DI:$DI,$ES:$ES,"НовиковТВ"),
DI169)),
_xlpm.NTV+$DG169/(1-(1-(_xlpm.NTV)*(1-$DL169)*(1-$DM169)*(1-$DN169)*(1-$DO169)*(1-$DP169)/_xlpm.NTV))))/(1+$EP169),
$DI169+$DG169/(1-(1-($DI169)*(1-$DL169)*(1-$DM169)*(1-$DN169)*(1-$DO169)*(1-$DP169)/$DI169))),
0),
_xlpm.X*(1+$CM169)*(1+$CW169)-_xlpm.X*(1+$CM169)+_xlpm.X)</f>
        <v/>
      </c>
      <c r="DK169" s="125" t="inlineStr">
        <is>
          <t>послед.</t>
        </is>
      </c>
      <c r="DL169" s="63" t="n">
        <v>0</v>
      </c>
      <c r="DM169" s="63" t="n">
        <v>0</v>
      </c>
      <c r="DN169" s="63" t="n">
        <v>0</v>
      </c>
      <c r="DO169" s="63" t="n">
        <v>0</v>
      </c>
      <c r="DP169" s="63" t="n">
        <v>0</v>
      </c>
      <c r="DQ169" s="63">
        <f t="array" ref="DQ169">IFERROR(_xlfn.IFS(
$DK169="послед.",1-(1-$DL169)*(1-$DM169)*(1-$DN169)*(1-$DO169)*(1-$DP169),
$DK169="сумм.",$DL169+$DM169+$DN169+$DO169+$DP169),
0)</f>
        <v/>
      </c>
      <c r="DR169" s="125">
        <f t="array" ref="DR169">
IFERROR(
_xlfn.IFS(
$BL169=0,
0,
$BL169&gt;0,
_xlfn.IFS($DK169="послед.",
$DJ169*(1-$DL169)*(1-$DM169)*(1-$DN169)*(1-$DO169)*(1-$DP169),
$DK169="сумм.",
$DJ169*(1-($DL169+$DM169+$DN169+$DO169+$DP169)))),0)</f>
        <v/>
      </c>
      <c r="DS169" s="125">
        <f t="array" ref="DS169">
IFERROR(_xlfn.IFS(
$DH169="день_1",
$DR169*$BL169/($AX169-$AW169+1)*AZ169*(DAY(EOMONTH(AZ$15,0))),
$DH169="день_2",
$DR169/30*MAX(MIN($AX169,EOMONTH(AZ$15,0))-MAX($AW169,AZ$15)+1,),
$DH169="раб.день",
$DR169/30*(IFERROR(
_xlfn.LET(_xlpm.VD,
CHOOSE(
{1;2;3;4;5;6;7;8;9;10;11;12;13;14;15;16;17;18},
45658,45659,45660,45661,45662,45663,45664,45665,45711,45724,45778,45779,45785,45786,45820,45821,45965,46022),
_xlfn.LET(_xlpm.DD,
MAX(MIN($AX169,EOMONTH(AZ$15,0))-MAX($AW169,AZ$15),),
_xlfn.IFS(
AND(MONTH($AW169)=MONTH(AZ$15),MONTH($AX169)&lt;&gt;MONTH(AZ$15)),
NETWORKDAYS.INTL($AW169,$AW169+_xlpm.DD,1,_xlpm.VD),
AND(MONTH($AW169)&lt;&gt;MONTH(AZ$15),MONTH($AX169)=MONTH(AZ$15)),
NETWORKDAYS.INTL(($AX169)-_xlpm.DD,$AX169,1,_xlpm.VD),
AND(MONTH($AW169)&lt;MONTH(AZ$15),MONTH($AX169)&gt;MONTH(AZ$15)),
NETWORKDAYS.INTL((EOMONTH(AZ$15-1,1))-_xlpm.DD,EOMONTH(AZ$15-1,1),1,_xlpm.VD),
AND(MONTH($AW169)=MONTH(AZ$15),MONTH($AX169)=MONTH(AZ$15)),
NETWORKDAYS.INTL($AW169,$AX169,1,_xlpm.VD)))),0)),
$DH169="месяц",
$DR169*AZ169,
$DH169="неделя",
$DR169*AZ169/7*(ROUNDUP((DAY(EOMONTH(AZ$15,0)))/4,0))),
0)</f>
        <v/>
      </c>
      <c r="DT169" s="125">
        <f t="array" ref="DT169">
IFERROR(_xlfn.IFS(
$DH169="день_1",
$DR169*$BL169/($AX169-$AW169+1)*BA169*(DAY(EOMONTH(BA$15,0))),
$DH169="день_2",
$DR169/30*MAX(MIN($AX169,EOMONTH(BA$15,0))-MAX($AW169,BA$15)+1,),
$DH169="раб.день",
$DR169/30*(IFERROR(
_xlfn.LET(_xlpm.VD,
CHOOSE(
{1;2;3;4;5;6;7;8;9;10;11;12;13;14;15;16;17;18},
45658,45659,45660,45661,45662,45663,45664,45665,45711,45724,45778,45779,45785,45786,45820,45821,45965,46022),
_xlfn.LET(_xlpm.DD,
MAX(MIN($AX169,EOMONTH(BA$15,0))-MAX($AW169,BA$15),),
_xlfn.IFS(
AND(MONTH($AW169)=MONTH(BA$15),MONTH($AX169)&lt;&gt;MONTH(BA$15)),
NETWORKDAYS.INTL($AW169,$AW169+_xlpm.DD,1,_xlpm.VD),
AND(MONTH($AW169)&lt;&gt;MONTH(BA$15),MONTH($AX169)=MONTH(BA$15)),
NETWORKDAYS.INTL(($AX169)-_xlpm.DD,$AX169,1,_xlpm.VD),
AND(MONTH($AW169)&lt;MONTH(BA$15),MONTH($AX169)&gt;MONTH(BA$15)),
NETWORKDAYS.INTL((EOMONTH(BA$15-1,1))-_xlpm.DD,EOMONTH(BA$15-1,1),1,_xlpm.VD),
AND(MONTH($AW169)=MONTH(BA$15),MONTH($AX169)=MONTH(BA$15)),
NETWORKDAYS.INTL($AW169,$AX169,1,_xlpm.VD)))),0)),
$DH169="месяц",
$DR169*BA169,
$DH169="неделя",
$DR169*BA169/7*(ROUNDUP((DAY(EOMONTH(BA$15,0)))/4,0))),
0)</f>
        <v/>
      </c>
      <c r="DU169" s="125">
        <f t="array" ref="DU169">
IFERROR(_xlfn.IFS(
$DH169="день_1",
$DR169*$BL169/($AX169-$AW169+1)*BB169*(DAY(EOMONTH(BB$15,0))),
$DH169="день_2",
$DR169/30*MAX(MIN($AX169,EOMONTH(BB$15,0))-MAX($AW169,BB$15)+1,),
$DH169="раб.день",
$DR169/30*(IFERROR(
_xlfn.LET(_xlpm.VD,
CHOOSE(
{1;2;3;4;5;6;7;8;9;10;11;12;13;14;15;16;17;18},
45658,45659,45660,45661,45662,45663,45664,45665,45711,45724,45778,45779,45785,45786,45820,45821,45965,46022),
_xlfn.LET(_xlpm.DD,
MAX(MIN($AX169,EOMONTH(BB$15,0))-MAX($AW169,BB$15),),
_xlfn.IFS(
AND(MONTH($AW169)=MONTH(BB$15),MONTH($AX169)&lt;&gt;MONTH(BB$15)),
NETWORKDAYS.INTL($AW169,$AW169+_xlpm.DD,1,_xlpm.VD),
AND(MONTH($AW169)&lt;&gt;MONTH(BB$15),MONTH($AX169)=MONTH(BB$15)),
NETWORKDAYS.INTL(($AX169)-_xlpm.DD,$AX169,1,_xlpm.VD),
AND(MONTH($AW169)&lt;MONTH(BB$15),MONTH($AX169)&gt;MONTH(BB$15)),
NETWORKDAYS.INTL((EOMONTH(BB$15-1,1))-_xlpm.DD,EOMONTH(BB$15-1,1),1,_xlpm.VD),
AND(MONTH($AW169)=MONTH(BB$15),MONTH($AX169)=MONTH(BB$15)),
NETWORKDAYS.INTL($AW169,$AX169,1,_xlpm.VD)))),0)),
$DH169="месяц",
$DR169*BB169,
$DH169="неделя",
$DR169*BB169/7*(ROUNDUP((DAY(EOMONTH(BB$15,0)))/4,0))),
0)</f>
        <v/>
      </c>
      <c r="DV169" s="125">
        <f t="array" ref="DV169">
IFERROR(_xlfn.IFS(
$DH169="день_1",
$DR169*$BL169/($AX169-$AW169+1)*BC169*(DAY(EOMONTH(BC$15,0))),
$DH169="день_2",
$DR169/30*MAX(MIN($AX169,EOMONTH(BC$15,0))-MAX($AW169,BC$15)+1,),
$DH169="раб.день",
$DR169/30*(IFERROR(
_xlfn.LET(_xlpm.VD,
CHOOSE(
{1;2;3;4;5;6;7;8;9;10;11;12;13;14;15;16;17;18},
45658,45659,45660,45661,45662,45663,45664,45665,45711,45724,45778,45779,45785,45786,45820,45821,45965,46022),
_xlfn.LET(_xlpm.DD,
MAX(MIN($AX169,EOMONTH(BC$15,0))-MAX($AW169,BC$15),),
_xlfn.IFS(
AND(MONTH($AW169)=MONTH(BC$15),MONTH($AX169)&lt;&gt;MONTH(BC$15)),
NETWORKDAYS.INTL($AW169,$AW169+_xlpm.DD,1,_xlpm.VD),
AND(MONTH($AW169)&lt;&gt;MONTH(BC$15),MONTH($AX169)=MONTH(BC$15)),
NETWORKDAYS.INTL(($AX169)-_xlpm.DD,$AX169,1,_xlpm.VD),
AND(MONTH($AW169)&lt;MONTH(BC$15),MONTH($AX169)&gt;MONTH(BC$15)),
NETWORKDAYS.INTL((EOMONTH(BC$15-1,1))-_xlpm.DD,EOMONTH(BC$15-1,1),1,_xlpm.VD),
AND(MONTH($AW169)=MONTH(BC$15),MONTH($AX169)=MONTH(BC$15)),
NETWORKDAYS.INTL($AW169,$AX169,1,_xlpm.VD)))),0)),
$DH169="месяц",
$DR169*BC169,
$DH169="неделя",
$DR169*BC169/7*(ROUNDUP((DAY(EOMONTH(BC$15,0)))/4,0))),
0)</f>
        <v/>
      </c>
      <c r="DW169" s="125">
        <f t="array" ref="DW169">
IFERROR(_xlfn.IFS(
$DH169="день_1",
$DR169*$BL169/($AX169-$AW169+1)*BD169*(DAY(EOMONTH(BD$15,0))),
$DH169="день_2",
$DR169/30*MAX(MIN($AX169,EOMONTH(BD$15,0))-MAX($AW169,BD$15)+1,),
$DH169="раб.день",
$DR169/30*(IFERROR(
_xlfn.LET(_xlpm.VD,
CHOOSE(
{1;2;3;4;5;6;7;8;9;10;11;12;13;14;15;16;17;18},
45658,45659,45660,45661,45662,45663,45664,45665,45711,45724,45778,45779,45785,45786,45820,45821,45965,46022),
_xlfn.LET(_xlpm.DD,
MAX(MIN($AX169,EOMONTH(BD$15,0))-MAX($AW169,BD$15),),
_xlfn.IFS(
AND(MONTH($AW169)=MONTH(BD$15),MONTH($AX169)&lt;&gt;MONTH(BD$15)),
NETWORKDAYS.INTL($AW169,$AW169+_xlpm.DD,1,_xlpm.VD),
AND(MONTH($AW169)&lt;&gt;MONTH(BD$15),MONTH($AX169)=MONTH(BD$15)),
NETWORKDAYS.INTL(($AX169)-_xlpm.DD,$AX169,1,_xlpm.VD),
AND(MONTH($AW169)&lt;MONTH(BD$15),MONTH($AX169)&gt;MONTH(BD$15)),
NETWORKDAYS.INTL((EOMONTH(BD$15-1,1))-_xlpm.DD,EOMONTH(BD$15-1,1),1,_xlpm.VD),
AND(MONTH($AW169)=MONTH(BD$15),MONTH($AX169)=MONTH(BD$15)),
NETWORKDAYS.INTL($AW169,$AX169,1,_xlpm.VD)))),0)),
$DH169="месяц",
$DR169*BD169,
$DH169="неделя",
$DR169*BD169/7*(ROUNDUP((DAY(EOMONTH(BD$15,0)))/4,0))),
0)</f>
        <v/>
      </c>
      <c r="DX169" s="125">
        <f t="array" ref="DX169">
IFERROR(_xlfn.IFS(
$DH169="день_1",
$DR169*$BL169/($AX169-$AW169+1)*BE169*(DAY(EOMONTH(BE$15,0))),
$DH169="день_2",
$DR169/30*MAX(MIN($AX169,EOMONTH(BE$15,0))-MAX($AW169,BE$15)+1,),
$DH169="раб.день",
$DR169/30*(IFERROR(
_xlfn.LET(_xlpm.VD,
CHOOSE(
{1;2;3;4;5;6;7;8;9;10;11;12;13;14;15;16;17;18},
45658,45659,45660,45661,45662,45663,45664,45665,45711,45724,45778,45779,45785,45786,45820,45821,45965,46022),
_xlfn.LET(_xlpm.DD,
MAX(MIN($AX169,EOMONTH(BE$15,0))-MAX($AW169,BE$15),),
_xlfn.IFS(
AND(MONTH($AW169)=MONTH(BE$15),MONTH($AX169)&lt;&gt;MONTH(BE$15)),
NETWORKDAYS.INTL($AW169,$AW169+_xlpm.DD,1,_xlpm.VD),
AND(MONTH($AW169)&lt;&gt;MONTH(BE$15),MONTH($AX169)=MONTH(BE$15)),
NETWORKDAYS.INTL(($AX169)-_xlpm.DD,$AX169,1,_xlpm.VD),
AND(MONTH($AW169)&lt;MONTH(BE$15),MONTH($AX169)&gt;MONTH(BE$15)),
NETWORKDAYS.INTL((EOMONTH(BE$15-1,1))-_xlpm.DD,EOMONTH(BE$15-1,1),1,_xlpm.VD),
AND(MONTH($AW169)=MONTH(BE$15),MONTH($AX169)=MONTH(BE$15)),
NETWORKDAYS.INTL($AW169,$AX169,1,_xlpm.VD)))),0)),
$DH169="месяц",
$DR169*BE169,
$DH169="неделя",
$DR169*BE169/7*(ROUNDUP((DAY(EOMONTH(BE$15,0)))/4,0))),
0)</f>
        <v/>
      </c>
      <c r="DY169" s="125">
        <f t="array" ref="DY169">
IFERROR(_xlfn.IFS(
$DH169="день_1",
$DR169*$BL169/($AX169-$AW169+1)*BF169*(DAY(EOMONTH(BF$15,0))),
$DH169="день_2",
$DR169/30*MAX(MIN($AX169,EOMONTH(BF$15,0))-MAX($AW169,BF$15)+1,),
$DH169="раб.день",
$DR169/30*(IFERROR(
_xlfn.LET(_xlpm.VD,
CHOOSE(
{1;2;3;4;5;6;7;8;9;10;11;12;13;14;15;16;17;18},
45658,45659,45660,45661,45662,45663,45664,45665,45711,45724,45778,45779,45785,45786,45820,45821,45965,46022),
_xlfn.LET(_xlpm.DD,
MAX(MIN($AX169,EOMONTH(BF$15,0))-MAX($AW169,BF$15),),
_xlfn.IFS(
AND(MONTH($AW169)=MONTH(BF$15),MONTH($AX169)&lt;&gt;MONTH(BF$15)),
NETWORKDAYS.INTL($AW169,$AW169+_xlpm.DD,1,_xlpm.VD),
AND(MONTH($AW169)&lt;&gt;MONTH(BF$15),MONTH($AX169)=MONTH(BF$15)),
NETWORKDAYS.INTL(($AX169)-_xlpm.DD,$AX169,1,_xlpm.VD),
AND(MONTH($AW169)&lt;MONTH(BF$15),MONTH($AX169)&gt;MONTH(BF$15)),
NETWORKDAYS.INTL((EOMONTH(BF$15-1,1))-_xlpm.DD,EOMONTH(BF$15-1,1),1,_xlpm.VD),
AND(MONTH($AW169)=MONTH(BF$15),MONTH($AX169)=MONTH(BF$15)),
NETWORKDAYS.INTL($AW169,$AX169,1,_xlpm.VD)))),0)),
$DH169="месяц",
$DR169*BF169,
$DH169="неделя",
$DR169*BF169/7*(ROUNDUP((DAY(EOMONTH(BF$15,0)))/4,0))),
0)</f>
        <v/>
      </c>
      <c r="DZ169" s="125">
        <f t="array" ref="DZ169">
IFERROR(_xlfn.IFS(
$DH169="день_1",
$DR169*$BL169/($AX169-$AW169+1)*BG169*(DAY(EOMONTH(BG$15,0))),
$DH169="день_2",
$DR169/30*MAX(MIN($AX169,EOMONTH(BG$15,0))-MAX($AW169,BG$15)+1,),
$DH169="раб.день",
$DR169/30*(IFERROR(
_xlfn.LET(_xlpm.VD,
CHOOSE(
{1;2;3;4;5;6;7;8;9;10;11;12;13;14;15;16;17;18},
45658,45659,45660,45661,45662,45663,45664,45665,45711,45724,45778,45779,45785,45786,45820,45821,45965,46022),
_xlfn.LET(_xlpm.DD,
MAX(MIN($AX169,EOMONTH(BG$15,0))-MAX($AW169,BG$15),),
_xlfn.IFS(
AND(MONTH($AW169)=MONTH(BG$15),MONTH($AX169)&lt;&gt;MONTH(BG$15)),
NETWORKDAYS.INTL($AW169,$AW169+_xlpm.DD,1,_xlpm.VD),
AND(MONTH($AW169)&lt;&gt;MONTH(BG$15),MONTH($AX169)=MONTH(BG$15)),
NETWORKDAYS.INTL(($AX169)-_xlpm.DD,$AX169,1,_xlpm.VD),
AND(MONTH($AW169)&lt;MONTH(BG$15),MONTH($AX169)&gt;MONTH(BG$15)),
NETWORKDAYS.INTL((EOMONTH(BG$15-1,1))-_xlpm.DD,EOMONTH(BG$15-1,1),1,_xlpm.VD),
AND(MONTH($AW169)=MONTH(BG$15),MONTH($AX169)=MONTH(BG$15)),
NETWORKDAYS.INTL($AW169,$AX169,1,_xlpm.VD)))),0)),
$DH169="месяц",
$DR169*BG169,
$DH169="неделя",
$DR169*BG169/7*(ROUNDUP((DAY(EOMONTH(BG$15,0)))/4,0))),
0)</f>
        <v/>
      </c>
      <c r="EA169" s="125">
        <f t="array" ref="EA169">
IFERROR(_xlfn.IFS(
$DH169="день_1",
$DR169*$BL169/($AX169-$AW169+1)*BH169*(DAY(EOMONTH(BH$15,0))),
$DH169="день_2",
$DR169/30*MAX(MIN($AX169,EOMONTH(BH$15,0))-MAX($AW169,BH$15)+1,),
$DH169="раб.день",
$DR169/30*(IFERROR(
_xlfn.LET(_xlpm.VD,
CHOOSE(
{1;2;3;4;5;6;7;8;9;10;11;12;13;14;15;16;17;18},
45658,45659,45660,45661,45662,45663,45664,45665,45711,45724,45778,45779,45785,45786,45820,45821,45965,46022),
_xlfn.LET(_xlpm.DD,
MAX(MIN($AX169,EOMONTH(BH$15,0))-MAX($AW169,BH$15),),
_xlfn.IFS(
AND(MONTH($AW169)=MONTH(BH$15),MONTH($AX169)&lt;&gt;MONTH(BH$15)),
NETWORKDAYS.INTL($AW169,$AW169+_xlpm.DD,1,_xlpm.VD),
AND(MONTH($AW169)&lt;&gt;MONTH(BH$15),MONTH($AX169)=MONTH(BH$15)),
NETWORKDAYS.INTL(($AX169)-_xlpm.DD,$AX169,1,_xlpm.VD),
AND(MONTH($AW169)&lt;MONTH(BH$15),MONTH($AX169)&gt;MONTH(BH$15)),
NETWORKDAYS.INTL((EOMONTH(BH$15-1,1))-_xlpm.DD,EOMONTH(BH$15-1,1),1,_xlpm.VD),
AND(MONTH($AW169)=MONTH(BH$15),MONTH($AX169)=MONTH(BH$15)),
NETWORKDAYS.INTL($AW169,$AX169,1,_xlpm.VD)))),0)),
$DH169="месяц",
$DR169*BH169,
$DH169="неделя",
$DR169*BH169/7*(ROUNDUP((DAY(EOMONTH(BH$15,0)))/4,0))),
0)</f>
        <v/>
      </c>
      <c r="EB169" s="125">
        <f t="array" ref="EB169">
IFERROR(_xlfn.IFS(
$DH169="день_1",
$DR169*$BL169/($AX169-$AW169+1)*BI169*(DAY(EOMONTH(BI$15,0))),
$DH169="день_2",
$DR169/30*MAX(MIN($AX169,EOMONTH(BI$15,0))-MAX($AW169,BI$15)+1,),
$DH169="раб.день",
$DR169/30*(IFERROR(
_xlfn.LET(_xlpm.VD,
CHOOSE(
{1;2;3;4;5;6;7;8;9;10;11;12;13;14;15;16;17;18},
45658,45659,45660,45661,45662,45663,45664,45665,45711,45724,45778,45779,45785,45786,45820,45821,45965,46022),
_xlfn.LET(_xlpm.DD,
MAX(MIN($AX169,EOMONTH(BI$15,0))-MAX($AW169,BI$15),),
_xlfn.IFS(
AND(MONTH($AW169)=MONTH(BI$15),MONTH($AX169)&lt;&gt;MONTH(BI$15)),
NETWORKDAYS.INTL($AW169,$AW169+_xlpm.DD,1,_xlpm.VD),
AND(MONTH($AW169)&lt;&gt;MONTH(BI$15),MONTH($AX169)=MONTH(BI$15)),
NETWORKDAYS.INTL(($AX169)-_xlpm.DD,$AX169,1,_xlpm.VD),
AND(MONTH($AW169)&lt;MONTH(BI$15),MONTH($AX169)&gt;MONTH(BI$15)),
NETWORKDAYS.INTL((EOMONTH(BI$15-1,1))-_xlpm.DD,EOMONTH(BI$15-1,1),1,_xlpm.VD),
AND(MONTH($AW169)=MONTH(BI$15),MONTH($AX169)=MONTH(BI$15)),
NETWORKDAYS.INTL($AW169,$AX169,1,_xlpm.VD)))),0)),
$DH169="месяц",
$DR169*BI169,
$DH169="неделя",
$DR169*BI169/7*(ROUNDUP((DAY(EOMONTH(BI$15,0)))/4,0))),
0)</f>
        <v/>
      </c>
      <c r="EC169" s="125">
        <f t="array" ref="EC169">
IFERROR(_xlfn.IFS(
$DH169="день_1",
$DR169*$BL169/($AX169-$AW169+1)*BJ169*(DAY(EOMONTH(BJ$15,0))),
$DH169="день_2",
$DR169/30*MAX(MIN($AX169,EOMONTH(BJ$15,0))-MAX($AW169,BJ$15)+1,),
$DH169="раб.день",
$DR169/30*(IFERROR(
_xlfn.LET(_xlpm.VD,
CHOOSE(
{1;2;3;4;5;6;7;8;9;10;11;12;13;14;15;16;17;18},
45658,45659,45660,45661,45662,45663,45664,45665,45711,45724,45778,45779,45785,45786,45820,45821,45965,46022),
_xlfn.LET(_xlpm.DD,
MAX(MIN($AX169,EOMONTH(BJ$15,0))-MAX($AW169,BJ$15),),
_xlfn.IFS(
AND(MONTH($AW169)=MONTH(BJ$15),MONTH($AX169)&lt;&gt;MONTH(BJ$15)),
NETWORKDAYS.INTL($AW169,$AW169+_xlpm.DD,1,_xlpm.VD),
AND(MONTH($AW169)&lt;&gt;MONTH(BJ$15),MONTH($AX169)=MONTH(BJ$15)),
NETWORKDAYS.INTL(($AX169)-_xlpm.DD,$AX169,1,_xlpm.VD),
AND(MONTH($AW169)&lt;MONTH(BJ$15),MONTH($AX169)&gt;MONTH(BJ$15)),
NETWORKDAYS.INTL((EOMONTH(BJ$15-1,1))-_xlpm.DD,EOMONTH(BJ$15-1,1),1,_xlpm.VD),
AND(MONTH($AW169)=MONTH(BJ$15),MONTH($AX169)=MONTH(BJ$15)),
NETWORKDAYS.INTL($AW169,$AX169,1,_xlpm.VD)))),0)),
$DH169="месяц",
$DR169*BJ169,
$DH169="неделя",
$DR169*BJ169/7*(ROUNDUP((DAY(EOMONTH(BJ$15,0)))/4,0))),
0)</f>
        <v/>
      </c>
      <c r="ED169" s="125">
        <f t="array" ref="ED169">
IFERROR(_xlfn.IFS(
$DH169="день_1",
$DR169*$BL169/($AX169-$AW169+1)*BK169*(DAY(EOMONTH(BK$15,0))),
$DH169="день_2",
$DR169/30*MAX(MIN($AX169,EOMONTH(BK$15,0))-MAX($AW169,BK$15)+1,),
$DH169="раб.день",
$DR169/30*(IFERROR(
_xlfn.LET(_xlpm.VD,
CHOOSE(
{1;2;3;4;5;6;7;8;9;10;11;12;13;14;15;16;17;18},
45658,45659,45660,45661,45662,45663,45664,45665,45711,45724,45778,45779,45785,45786,45820,45821,45965,46022),
_xlfn.LET(_xlpm.DD,
MAX(MIN($AX169,EOMONTH(BK$15,0))-MAX($AW169,BK$15),),
_xlfn.IFS(
AND(MONTH($AW169)=MONTH(BK$15),MONTH($AX169)&lt;&gt;MONTH(BK$15)),
NETWORKDAYS.INTL($AW169,$AW169+_xlpm.DD,1,_xlpm.VD),
AND(MONTH($AW169)&lt;&gt;MONTH(BK$15),MONTH($AX169)=MONTH(BK$15)),
NETWORKDAYS.INTL(($AX169)-_xlpm.DD,$AX169,1,_xlpm.VD),
AND(MONTH($AW169)&lt;MONTH(BK$15),MONTH($AX169)&gt;MONTH(BK$15)),
NETWORKDAYS.INTL((EOMONTH(BK$15-1,1))-_xlpm.DD,EOMONTH(BK$15-1,1),1,_xlpm.VD),
AND(MONTH($AW169)=MONTH(BK$15),MONTH($AX169)=MONTH(BK$15)),
NETWORKDAYS.INTL($AW169,$AX169,1,_xlpm.VD)))),0)),
$DH169="месяц",
$DR169*BK169,
$DH169="неделя",
$DR169*BK169/7*(ROUNDUP((DAY(EOMONTH(BK$15,0)))/4,0))),
0)</f>
        <v/>
      </c>
      <c r="EE169" s="125">
        <f>SUM($DS169,$DT169,$DU169,$DV169,$DW169,$DX169,$DY169,$DZ169,$EA169,$EB169,$EC169,$ED169)</f>
        <v/>
      </c>
      <c r="EF169" s="125">
        <f>IFERROR(ROUND($EE169*(1+$EP169),2),0)</f>
        <v/>
      </c>
      <c r="EG169" s="128" t="n">
        <v>1</v>
      </c>
      <c r="EH169" s="126" t="n">
        <v>0</v>
      </c>
      <c r="EI169" s="126">
        <f>ROUND(SUM($EH169:$EH169)*SUM($AB169:$AB169)*$EG169,2)</f>
        <v/>
      </c>
      <c r="EJ169" s="126">
        <f>ROUND($EI169*(1+$EP169),2)</f>
        <v/>
      </c>
      <c r="EK169" s="126" t="n">
        <v>0</v>
      </c>
      <c r="EL169" s="126">
        <f>ROUND(SUM($EK169:$EK169)*SUM($AB169:$AB169)*$EG169,2)</f>
        <v/>
      </c>
      <c r="EM169" s="126">
        <f>ROUND($EL169*(1+$EP169),2)</f>
        <v/>
      </c>
      <c r="EN169" s="126">
        <f>SUM($EE169,$EI169,$EL169)</f>
        <v/>
      </c>
      <c r="EO169" s="126">
        <f>SUM($EF169,$EJ169,$EM169)</f>
        <v/>
      </c>
      <c r="EP169" s="59" t="inlineStr">
        <is>
          <t>20%</t>
        </is>
      </c>
      <c r="EQ169" s="59" t="n"/>
      <c r="ER169" s="60">
        <f t="array" ref="ER169">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MATCH(ES169,
{"AMS";"RussOutdoor";"HD Outdoor";"Ingroup";"IQ";"Ledproduction";"LisChannel";"Logic";"Media-PPL";"NovikovTV | НовиковТВ";"SMA";"SOK";"КрокусТВ | CrocusTV | IndoorTV";"Сити";"ТЯК Москва"},
0)),"")</f>
        <v/>
      </c>
      <c r="ES169" s="60" t="n"/>
      <c r="ET169" s="60">
        <f t="array" ref="ET169">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MATCH(ES169,
{"AMS";"RussOutdoor";"HD Outdoor";"Ingroup";"IQ";"Ledproduction";"LisChannel";"Logic";"Media-PPL";"NovikovTV | НовиковТВ";"SMA";"SOK";"КрокусТВ | CrocusTV | IndoorTV";"Сити";"ТЯК Москва"},
0)),"")</f>
        <v/>
      </c>
      <c r="EU169" s="60" t="n"/>
      <c r="EV169" s="60" t="n"/>
      <c r="EX169" s="110">
        <f t="array" ref="EX169">
($AR169/30
+N("ТРАФИК ПЛОЩАДКИ"))*
(IFERROR(
_xlfn.LET(
_xlpm.GPR,
HLOOKUP($L169,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(MATCH($T169,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IF($Q169="цифровой",_xlpm.GPR/$AG169,_xlpm.GPR/60)),
0)
+N("DWELL TIME"))*
(IF($AB169=0,0,IF($AB169=1,0.3,IF($AB169=2,0.5,IF($AB169&gt;2,1))))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_xlfn.IFS($AC169="да",1.2,$AC169="нет",1)*
_xlfn.IFS($AD169="да",1.2,$AD169="нет",1)*
IF(R169="статический",1,1.2)*
$X169*
INDEX(
{1.2;1;1.2;1.2;1;1.2;1.2;1.2;1.2;1.2;1.2;1;1.2;1.2;1.2;1.2;1;1;1.2;1.2;1.2;1;1;1;1;1.2;1.2;1.2;1.2;1;1;1;1;1.2;1.2;1.2;1.2;1.2;1.2;1.2;1.2;1;1;1.2;1;1;1;1;1.5;1;1;1.5;1.5;1.2},
MATCH($Q169,_xlpm.MI,0)))&gt;{0.02;0.04;0.06;0.1;0.2;0.4;0.6;0.8;1;2;4;6})),
{0;1;2;3;4;5;6;7;8;9;10;11;12},
0)))
+N("КОЭФФИЦИЕНТ КОНТАКТА"))))*
(_xlfn.IFS($X169&lt;0.1,$X169/1000,$X169&gt;25,5.2,AND($X169&gt;=0.1,$X169&lt;=25),(($X169*2+0.1)/10)*($X169/10)))*
IFERROR((_xlfn.LET(
_xlpm.MA,
{0;0.8;0.85;0.9;0.95;1},
_xlpm.MAA,
{0;1;2;3;4;5},
INDEX(_xlpm.MA,MATCH(SUMPRODUCT(--((IF(ROUND(_xlpm.MAA,1)&gt;5,5,ROUND($AB169,1)))&gt;{0;1;2;3;4;5})),_xlpm.MAA,0)))
+N("КОЭФФИЦИЕНТ КОЛ-ВО КОНСТРУКЦИЙ")),1)*
$AB169,0))*
(IF($Q169="цифровой",$AG169/15*$AI169,1)
+N("ДЛЯ ЦИФРЫ"))</f>
        <v/>
      </c>
      <c r="EY169" s="110">
        <f>IFERROR(EX169*AY169,0)</f>
        <v/>
      </c>
      <c r="EZ169" s="131">
        <f>IFERROR(DP169/EY169*1000,0)</f>
        <v/>
      </c>
      <c r="FA169" s="112">
        <f>IFERROR(FC169/FB169,0)</f>
        <v/>
      </c>
      <c r="FB169" s="112">
        <f>IFERROR((FC169/(EY169/FF169*#REF!))*0.825,0)</f>
        <v/>
      </c>
      <c r="FC169" s="112">
        <f>IFERROR(((EX169*30/AR169)*100)/30,0)</f>
        <v/>
      </c>
      <c r="FD169" s="112">
        <f>IFERROR(EY169/G169*100%,0)</f>
        <v/>
      </c>
      <c r="FE169" s="112">
        <f>IFERROR(FD169/FC169*100%,0)</f>
        <v/>
      </c>
      <c r="FF169" s="110">
        <f>IFERROR(AR169/30*AY169,0)</f>
        <v/>
      </c>
    </row>
    <row r="170" ht="13" customHeight="1">
      <c r="A170" s="59" t="n"/>
      <c r="B170" s="60" t="n"/>
      <c r="C170" s="60" t="n"/>
      <c r="D170" s="60">
        <f t="array" ref="D170">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MATCH($E170,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70" s="60">
        <f t="array" ref="E170">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MATCH($F170,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70" s="60" t="inlineStr"/>
      <c r="G170" s="60" t="n"/>
      <c r="H170" s="60">
        <f t="array" ref="H170">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MATCH($I170,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70" s="60" t="n"/>
      <c r="J170" s="60" t="n"/>
      <c r="K170" s="60" t="n"/>
      <c r="L170" s="60" t="n"/>
      <c r="M170" s="60" t="n"/>
      <c r="N170" s="60" t="n"/>
      <c r="O170" s="60" t="n"/>
      <c r="P170" s="60">
        <f t="array" ref="P170">
_xlfn.IFS(
ISNUMBER(MATCH($Q170,{"шелфбаннер","разделитель","монетница","чековая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ISNUMBER(MATCH($Q170,{"LED/LCD","видеокулер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ISNUMBER(MATCH($Q170,{"автомобиль","машина","выставочное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ISNUMBER(MATCH($Q170,{"билборд","лифтовая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ISNUMBER(MATCH($Q170,{"навигация","подвесной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ISNUMBER(MATCH($Q170,{"движущаяся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ISNUMBER(MATCH($Q170,{"каталог","журнал"},)),
"Пресса",
$Q170="","")</f>
        <v/>
      </c>
      <c r="Q170" s="60" t="n"/>
      <c r="R170" s="60">
        <f t="array" ref="R170">
IFERROR(
_xlfn.IFS(
OR(ISNUMBER(MATCH($Q170,{"экспозиция","макет","стенд","автостенд","авто стенд","выставочное пространство","выставочные стенды","модульные выставочные стенды","3Д конструкция","3D конструкция"},)),P170="Экспонирование"),
"нестандартный",
ISNUMBER(MATCH($Q170,{"скроллер","призматрон"},)),
"динамический",
$P170="Видео",
"цифровой",
OR($P170="Пресса",$P170="Щит",$P170="POSm",$P170="Подвес",$P170="Брендирование/оклейка"),
"статический"),"")</f>
        <v/>
      </c>
      <c r="S170" s="59" t="n"/>
      <c r="T170" s="60" t="n"/>
      <c r="U170" s="60" t="n"/>
      <c r="V170" s="60">
        <f>
IF(P170="Видео",
"цифровой постер/ролик",
IF(ISNUMBER(MATCH(Q170,{"короб световой","короб световой | лайтбокс","короб световой | кристалайт","лайтбокс","лайт бокс","кристалайт","LB","lightbox"},)),
"бэклит",
IF(P170="Брендирование/оклейка",
"перфарированная пленка/самоклейка",
IF(P170="Экспонирование",
"под запрос",
IF(P170="Подвес",
"баннер/ткань",
"")))))</f>
        <v/>
      </c>
      <c r="W170" s="59" t="n"/>
      <c r="X170" s="59" t="n"/>
      <c r="Y170" s="59" t="n"/>
      <c r="Z170" s="61" t="n"/>
      <c r="AA170" s="61" t="n"/>
      <c r="AB170" s="61">
        <f>IF(BL170&gt;0,Z170,0)</f>
        <v/>
      </c>
      <c r="AC170" s="59" t="n"/>
      <c r="AD170" s="59" t="n"/>
      <c r="AE170" s="59" t="n"/>
      <c r="AF170" s="59" t="n"/>
      <c r="AG170" s="59" t="n"/>
      <c r="AH170" s="59" t="n"/>
      <c r="AI170" s="59" t="n"/>
      <c r="AJ170" s="59" t="n"/>
      <c r="AK170" s="59" t="n"/>
      <c r="AL170" s="62">
        <f>IFERROR(IF(OR(R170="статический",R170="динамический",R170="нестандартный",R170="",R170=""),"-",IF(AND(AH170="-",AI170="-"),"-",AK170*3600/AH170*AI170)),"-")</f>
        <v/>
      </c>
      <c r="AM170" s="62">
        <f>IFERROR(IF(OR(R170="статический",R170="динамический",R170="",R170="", R170="BTL",R170="нестандартный"),"-",AG170*AI170*AL170/60),"-")</f>
        <v/>
      </c>
      <c r="AN170" s="63">
        <f>IFERROR(IF(AH170="","-",AG170*AI170/AH170),"-")</f>
        <v/>
      </c>
      <c r="AO170" s="59">
        <f>IFERROR(IF(OR($R170="статический",$R170="динамический",$R170="",$R170="",$R170="BTL",$R170="нестандартный"),"-",$AL170*$AY170),"-")</f>
        <v/>
      </c>
      <c r="AP170" s="62">
        <f>IFERROR(IF(OR($R170="статический",$R170="динамический",$R170="",$R170="",$R170="BTL",$R170="нестандартный"),"-",$AM170*AY170),"-")</f>
        <v/>
      </c>
      <c r="AQ170" s="64" t="n"/>
      <c r="AR170" s="61" t="n"/>
      <c r="AS170" s="61" t="n"/>
      <c r="AT170" s="61" t="n"/>
      <c r="AU170" s="65" t="n"/>
      <c r="AV170" s="124">
        <f>IFERROR(DR170/AT170*1000,"n/a")</f>
        <v/>
      </c>
      <c r="AW170" s="67" t="n"/>
      <c r="AX170" s="67" t="n"/>
      <c r="AY170" s="43">
        <f>IFERROR(IF(OR($AW170="",$AX170=""),"",_xlfn.DAYS($AX170+1,$AW170)),"")</f>
        <v/>
      </c>
      <c r="AZ170" s="68">
        <f t="array" ref="AZ170">
_xlfn.LET(_xlpm.COEFF,
IF($AW170+$AX170=0,0,IF(MAX(MIN($AX170,EOMONTH(AZ$15,0))-MAX($AW170,AZ$15)+1,)&gt;0,1,0)),
_xlfn.IFS(
$ES170="LisChannel",
_xlpm.COEFF*
INDEX({1;1;1.2;1.2;1;1;1;1;1.2;1.2;1.2;1.2},
MATCH(MONTH(AZ$15),
{1,2,3,4,5,6,7,8,9,10,11,12})),
CONCATENATE($ES170," ",$L170)="RussOutdoor метро",
_xlpm.COEFF*
INDEX({0.8;0.9;1.1;1.1;1;1;1;1;1.1;1.1;1.1;1.1},
MATCH(MONTH(AZ$15),
{1,2,3,4,5,6,7,8,9,10,11,12})),
$ES170&lt;&gt;"LisChannel",
_xlpm.COEFF,
$ES170&lt;&gt;"RussOutdoor",
_xlpm.COEFF))</f>
        <v/>
      </c>
      <c r="BA170" s="68">
        <f t="array" ref="BA170">
_xlfn.LET(_xlpm.COEFF,
IF($AW170+$AX170=0,0,IF(MAX(MIN($AX170,EOMONTH(BA$15,0))-MAX($AW170,BA$15)+1,)&gt;0,1,0)),
_xlfn.IFS(
$ES170="LisChannel",
_xlpm.COEFF*
INDEX({1;1;1.2;1.2;1;1;1;1;1.2;1.2;1.2;1.2},
MATCH(MONTH(BA$15),
{1,2,3,4,5,6,7,8,9,10,11,12})),
CONCATENATE($ES170," ",$L170)="RussOutdoor метро",
_xlpm.COEFF*
INDEX({0.8;0.9;1.1;1.1;1;1;1;1;1.1;1.1;1.1;1.1},
MATCH(MONTH(BA$15),
{1,2,3,4,5,6,7,8,9,10,11,12})),
$ES170&lt;&gt;"LisChannel",
_xlpm.COEFF,
$ES170&lt;&gt;"RussOutdoor",
_xlpm.COEFF))</f>
        <v/>
      </c>
      <c r="BB170" s="68">
        <f t="array" ref="BB170">
_xlfn.LET(_xlpm.COEFF,
IF($AW170+$AX170=0,0,IF(MAX(MIN($AX170,EOMONTH(BB$15,0))-MAX($AW170,BB$15)+1,)&gt;0,1,0)),
_xlfn.IFS(
$ES170="LisChannel",
_xlpm.COEFF*
INDEX({1;1;1.2;1.2;1;1;1;1;1.2;1.2;1.2;1.2},
MATCH(MONTH(BB$15),
{1,2,3,4,5,6,7,8,9,10,11,12})),
CONCATENATE($ES170," ",$L170)="RussOutdoor метро",
_xlpm.COEFF*
INDEX({0.8;0.9;1.1;1.1;1;1;1;1;1.1;1.1;1.1;1.1},
MATCH(MONTH(BB$15),
{1,2,3,4,5,6,7,8,9,10,11,12})),
$ES170&lt;&gt;"LisChannel",
_xlpm.COEFF,
$ES170&lt;&gt;"RussOutdoor",
_xlpm.COEFF))</f>
        <v/>
      </c>
      <c r="BC170" s="68">
        <f t="array" ref="BC170">
_xlfn.LET(_xlpm.COEFF,
IF($AW170+$AX170=0,0,IF(MAX(MIN($AX170,EOMONTH(BC$15,0))-MAX($AW170,BC$15)+1,)&gt;0,1,0)),
_xlfn.IFS(
$ES170="LisChannel",
_xlpm.COEFF*
INDEX({1;1;1.2;1.2;1;1;1;1;1.2;1.2;1.2;1.2},
MATCH(MONTH(BC$15),
{1,2,3,4,5,6,7,8,9,10,11,12})),
CONCATENATE($ES170," ",$L170)="RussOutdoor метро",
_xlpm.COEFF*
INDEX({0.8;0.9;1.1;1.1;1;1;1;1;1.1;1.1;1.1;1.1},
MATCH(MONTH(BC$15),
{1,2,3,4,5,6,7,8,9,10,11,12})),
$ES170&lt;&gt;"LisChannel",
_xlpm.COEFF,
$ES170&lt;&gt;"RussOutdoor",
_xlpm.COEFF))</f>
        <v/>
      </c>
      <c r="BD170" s="68">
        <f t="array" ref="BD170">
_xlfn.LET(_xlpm.COEFF,
IF($AW170+$AX170=0,0,IF(MAX(MIN($AX170,EOMONTH(BD$15,0))-MAX($AW170,BD$15)+1,)&gt;0,1,0)),
_xlfn.IFS(
$ES170="LisChannel",
_xlpm.COEFF*
INDEX({1;1;1.2;1.2;1;1;1;1;1.2;1.2;1.2;1.2},
MATCH(MONTH(BD$15),
{1,2,3,4,5,6,7,8,9,10,11,12})),
CONCATENATE($ES170," ",$L170)="RussOutdoor метро",
_xlpm.COEFF*
INDEX({0.8;0.9;1.1;1.1;1;1;1;1;1.1;1.1;1.1;1.1},
MATCH(MONTH(BD$15),
{1,2,3,4,5,6,7,8,9,10,11,12})),
$ES170&lt;&gt;"LisChannel",
_xlpm.COEFF,
$ES170&lt;&gt;"RussOutdoor",
_xlpm.COEFF))</f>
        <v/>
      </c>
      <c r="BE170" s="68">
        <f t="array" ref="BE170">
_xlfn.LET(_xlpm.COEFF,
IF($AW170+$AX170=0,0,IF(MAX(MIN($AX170,EOMONTH(BE$15,0))-MAX($AW170,BE$15)+1,)&gt;0,1,0)),
_xlfn.IFS(
$ES170="LisChannel",
_xlpm.COEFF*
INDEX({1;1;1.2;1.2;1;1;1;1;1.2;1.2;1.2;1.2},
MATCH(MONTH(BE$15),
{1,2,3,4,5,6,7,8,9,10,11,12})),
CONCATENATE($ES170," ",$L170)="RussOutdoor метро",
_xlpm.COEFF*
INDEX({0.8;0.9;1.1;1.1;1;1;1;1;1.1;1.1;1.1;1.1},
MATCH(MONTH(BE$15),
{1,2,3,4,5,6,7,8,9,10,11,12})),
$ES170&lt;&gt;"LisChannel",
_xlpm.COEFF,
$ES170&lt;&gt;"RussOutdoor",
_xlpm.COEFF))</f>
        <v/>
      </c>
      <c r="BF170" s="68">
        <f t="array" ref="BF170">
_xlfn.LET(_xlpm.COEFF,
IF($AW170+$AX170=0,0,IF(MAX(MIN($AX170,EOMONTH(BF$15,0))-MAX($AW170,BF$15)+1,)&gt;0,1,0)),
_xlfn.IFS(
$ES170="LisChannel",
_xlpm.COEFF*
INDEX({1;1;1.2;1.2;1;1;1;1;1.2;1.2;1.2;1.2},
MATCH(MONTH(BF$15),
{1,2,3,4,5,6,7,8,9,10,11,12})),
CONCATENATE($ES170," ",$L170)="RussOutdoor метро",
_xlpm.COEFF*
INDEX({0.8;0.9;1.1;1.1;1;1;1;1;1.1;1.1;1.1;1.1},
MATCH(MONTH(BF$15),
{1,2,3,4,5,6,7,8,9,10,11,12})),
$ES170&lt;&gt;"LisChannel",
_xlpm.COEFF,
$ES170&lt;&gt;"RussOutdoor",
_xlpm.COEFF))</f>
        <v/>
      </c>
      <c r="BG170" s="68">
        <f t="array" ref="BG170">
_xlfn.LET(_xlpm.COEFF,
IF($AW170+$AX170=0,0,IF(MAX(MIN($AX170,EOMONTH(BG$15,0))-MAX($AW170,BG$15)+1,)&gt;0,1,0)),
_xlfn.IFS(
$ES170="LisChannel",
_xlpm.COEFF*
INDEX({1;1;1.2;1.2;1;1;1;1;1.2;1.2;1.2;1.2},
MATCH(MONTH(BG$15),
{1,2,3,4,5,6,7,8,9,10,11,12})),
CONCATENATE($ES170," ",$L170)="RussOutdoor метро",
_xlpm.COEFF*
INDEX({0.8;0.9;1.1;1.1;1;1;1;1;1.1;1.1;1.1;1.1},
MATCH(MONTH(BG$15),
{1,2,3,4,5,6,7,8,9,10,11,12})),
$ES170&lt;&gt;"LisChannel",
_xlpm.COEFF,
$ES170&lt;&gt;"RussOutdoor",
_xlpm.COEFF))</f>
        <v/>
      </c>
      <c r="BH170" s="68">
        <f t="array" ref="BH170">
_xlfn.LET(_xlpm.COEFF,
IF($AW170+$AX170=0,0,IF(MAX(MIN($AX170,EOMONTH(BH$15,0))-MAX($AW170,BH$15)+1,)&gt;0,1,0)),
_xlfn.IFS(
$ES170="LisChannel",
_xlpm.COEFF*
INDEX({1;1;1.2;1.2;1;1;1;1;1.2;1.2;1.2;1.2},
MATCH(MONTH(BH$15),
{1,2,3,4,5,6,7,8,9,10,11,12})),
CONCATENATE($ES170," ",$L170)="RussOutdoor метро",
_xlpm.COEFF*
INDEX({0.8;0.9;1.1;1.1;1;1;1;1;1.1;1.1;1.1;1.1},
MATCH(MONTH(BH$15),
{1,2,3,4,5,6,7,8,9,10,11,12})),
$ES170&lt;&gt;"LisChannel",
_xlpm.COEFF,
$ES170&lt;&gt;"RussOutdoor",
_xlpm.COEFF))</f>
        <v/>
      </c>
      <c r="BI170" s="68">
        <f t="array" ref="BI170">
_xlfn.LET(_xlpm.COEFF,
IF($AW170+$AX170=0,0,IF(MAX(MIN($AX170,EOMONTH(BI$15,0))-MAX($AW170,BI$15)+1,)&gt;0,1,0)),
_xlfn.IFS(
$ES170="LisChannel",
_xlpm.COEFF*
INDEX({1;1;1.2;1.2;1;1;1;1;1.2;1.2;1.2;1.2},
MATCH(MONTH(BI$15),
{1,2,3,4,5,6,7,8,9,10,11,12})),
CONCATENATE($ES170," ",$L170)="RussOutdoor метро",
_xlpm.COEFF*
INDEX({0.8;0.9;1.1;1.1;1;1;1;1;1.1;1.1;1.1;1.1},
MATCH(MONTH(BI$15),
{1,2,3,4,5,6,7,8,9,10,11,12})),
$ES170&lt;&gt;"LisChannel",
_xlpm.COEFF,
$ES170&lt;&gt;"RussOutdoor",
_xlpm.COEFF))</f>
        <v/>
      </c>
      <c r="BJ170" s="68">
        <f t="array" ref="BJ170">
_xlfn.LET(_xlpm.COEFF,
IF($AW170+$AX170=0,0,IF(MAX(MIN($AX170,EOMONTH(BJ$15,0))-MAX($AW170,BJ$15)+1,)&gt;0,1,0)),
_xlfn.IFS(
$ES170="LisChannel",
_xlpm.COEFF*
INDEX({1;1;1.2;1.2;1;1;1;1;1.2;1.2;1.2;1.2},
MATCH(MONTH(BJ$15),
{1,2,3,4,5,6,7,8,9,10,11,12})),
CONCATENATE($ES170," ",$L170)="RussOutdoor метро",
_xlpm.COEFF*
INDEX({0.8;0.9;1.1;1.1;1;1;1;1;1.1;1.1;1.1;1.1},
MATCH(MONTH(BJ$15),
{1,2,3,4,5,6,7,8,9,10,11,12})),
$ES170&lt;&gt;"LisChannel",
_xlpm.COEFF,
$ES170&lt;&gt;"RussOutdoor",
_xlpm.COEFF))</f>
        <v/>
      </c>
      <c r="BK170" s="68">
        <f t="array" ref="BK170">
_xlfn.LET(_xlpm.COEFF,
IF($AW170+$AX170=0,0,IF(MAX(MIN($AX170,EOMONTH(BK$15,0))-MAX($AW170,BK$15)+1,)&gt;0,1,0)),
_xlfn.IFS(
$ES170="LisChannel",
_xlpm.COEFF*
INDEX({1;1;1.2;1.2;1;1;1;1;1.2;1.2;1.2;1.2},
MATCH(MONTH(BK$15),
{1,2,3,4,5,6,7,8,9,10,11,12})),
CONCATENATE($ES170," ",$L170)="RussOutdoor метро",
_xlpm.COEFF*
INDEX({0.8;0.9;1.1;1.1;1;1;1;1;1.1;1.1;1.1;1.1},
MATCH(MONTH(BK$15),
{1,2,3,4,5,6,7,8,9,10,11,12})),
$ES170&lt;&gt;"LisChannel",
_xlpm.COEFF,
$ES170&lt;&gt;"RussOutdoor",
_xlpm.COEFF))</f>
        <v/>
      </c>
      <c r="BL170" s="62">
        <f>COUNTIFS($AZ170:$BK170,"&gt;0")</f>
        <v/>
      </c>
      <c r="BM170" s="65" t="n"/>
      <c r="BN170" s="125">
        <f>$DJ170</f>
        <v/>
      </c>
      <c r="BO170" s="63">
        <f>$DQ170</f>
        <v/>
      </c>
      <c r="BP170" s="125">
        <f>
IFERROR(
IF($BL170=0,0,
$BN170*(1-$BO170)),
0)</f>
        <v/>
      </c>
      <c r="BQ170" s="125">
        <f t="array" ref="BQ170">
IFERROR(
_xlfn.IFS(
$DH170="день_1",
$BP170*$BL170/($AX170-$AW170+1)*AZ170*(DAY(EOMONTH(AZ$15,0))),
$DH170="день_2",
$BP170/30*MAX(MIN($AX170,EOMONTH(AZ$15,0))-MAX($AW170,AZ$15)+1,),
$DH170="раб.день",
$BP170/30*(IFERROR(
_xlfn.LET(_xlpm.VD,
CHOOSE(
{1;2;3;4;5;6;7;8;9;10;11;12;13;14;15;16;17;18},
45658,45659,45660,45661,45662,45663,45664,45665,45711,45724,45778,45779,45785,45786,45820,45821,45965,46022),
_xlfn.LET(_xlpm.DD,
MAX(MIN($AX170,EOMONTH(AZ$15,0))-MAX($AW170,AZ$15),),
_xlfn.IFS(
AND(MONTH($AW170)=MONTH(AZ$15),MONTH($AX170)&lt;&gt;MONTH(AZ$15)),
NETWORKDAYS.INTL($AW170,$AW170+_xlpm.DD,1,_xlpm.VD),
AND(MONTH($AW170)&lt;&gt;MONTH(AZ$15),MONTH($AX170)=MONTH(AZ$15)),
NETWORKDAYS.INTL(($AX170)-_xlpm.DD,$AX170,1,_xlpm.VD),
AND(MONTH($AW170)&lt;MONTH(AZ$15),MONTH($AX170)&gt;MONTH(AZ$15)),
NETWORKDAYS.INTL((EOMONTH(AZ$15-1,1))-_xlpm.DD,EOMONTH(AZ$15-1,1),1,_xlpm.VD),
AND(MONTH($AW170)=MONTH(AZ$15),MONTH($AX170)=MONTH(AZ$15)),
NETWORKDAYS.INTL($AW170,$AX170,1,_xlpm.VD)))),0)),
$DH170="месяц",
$BP170*AZ170,
$DH170="неделя",
$BP170*AZ170/7*(ROUNDUP((DAY(EOMONTH(AZ$15,0)))/4,0))),
0)</f>
        <v/>
      </c>
      <c r="BR170" s="125">
        <f t="array" ref="BR170">
IFERROR(
_xlfn.IFS(
$DH170="день_1",
$BP170*$BL170/($AX170-$AW170+1)*BA170*(DAY(EOMONTH(BA$15,0))),
$DH170="день_2",
$BP170/30*MAX(MIN($AX170,EOMONTH(BA$15,0))-MAX($AW170,BA$15)+1,),
$DH170="раб.день",
$BP170/30*(IFERROR(
_xlfn.LET(_xlpm.VD,
CHOOSE(
{1;2;3;4;5;6;7;8;9;10;11;12;13;14;15;16;17;18},
45658,45659,45660,45661,45662,45663,45664,45665,45711,45724,45778,45779,45785,45786,45820,45821,45965,46022),
_xlfn.LET(_xlpm.DD,
MAX(MIN($AX170,EOMONTH(BA$15,0))-MAX($AW170,BA$15),),
_xlfn.IFS(
AND(MONTH($AW170)=MONTH(BA$15),MONTH($AX170)&lt;&gt;MONTH(BA$15)),
NETWORKDAYS.INTL($AW170,$AW170+_xlpm.DD,1,_xlpm.VD),
AND(MONTH($AW170)&lt;&gt;MONTH(BA$15),MONTH($AX170)=MONTH(BA$15)),
NETWORKDAYS.INTL(($AX170)-_xlpm.DD,$AX170,1,_xlpm.VD),
AND(MONTH($AW170)&lt;MONTH(BA$15),MONTH($AX170)&gt;MONTH(BA$15)),
NETWORKDAYS.INTL((EOMONTH(BA$15-1,1))-_xlpm.DD,EOMONTH(BA$15-1,1),1,_xlpm.VD),
AND(MONTH($AW170)=MONTH(BA$15),MONTH($AX170)=MONTH(BA$15)),
NETWORKDAYS.INTL($AW170,$AX170,1,_xlpm.VD)))),0)),
$DH170="месяц",
$BP170*BA170,
$DH170="неделя",
$BP170*BA170/7*(ROUNDUP((DAY(EOMONTH(BA$15,0)))/4,0))),
0)</f>
        <v/>
      </c>
      <c r="BS170" s="125">
        <f t="array" ref="BS170">
IFERROR(
_xlfn.IFS(
$DH170="день_1",
$BP170*$BL170/($AX170-$AW170+1)*BB170*(DAY(EOMONTH(BB$15,0))),
$DH170="день_2",
$BP170/30*MAX(MIN($AX170,EOMONTH(BB$15,0))-MAX($AW170,BB$15)+1,),
$DH170="раб.день",
$BP170/30*(IFERROR(
_xlfn.LET(_xlpm.VD,
CHOOSE(
{1;2;3;4;5;6;7;8;9;10;11;12;13;14;15;16;17;18},
45658,45659,45660,45661,45662,45663,45664,45665,45711,45724,45778,45779,45785,45786,45820,45821,45965,46022),
_xlfn.LET(_xlpm.DD,
MAX(MIN($AX170,EOMONTH(BB$15,0))-MAX($AW170,BB$15),),
_xlfn.IFS(
AND(MONTH($AW170)=MONTH(BB$15),MONTH($AX170)&lt;&gt;MONTH(BB$15)),
NETWORKDAYS.INTL($AW170,$AW170+_xlpm.DD,1,_xlpm.VD),
AND(MONTH($AW170)&lt;&gt;MONTH(BB$15),MONTH($AX170)=MONTH(BB$15)),
NETWORKDAYS.INTL(($AX170)-_xlpm.DD,$AX170,1,_xlpm.VD),
AND(MONTH($AW170)&lt;MONTH(BB$15),MONTH($AX170)&gt;MONTH(BB$15)),
NETWORKDAYS.INTL((EOMONTH(BB$15-1,1))-_xlpm.DD,EOMONTH(BB$15-1,1),1,_xlpm.VD),
AND(MONTH($AW170)=MONTH(BB$15),MONTH($AX170)=MONTH(BB$15)),
NETWORKDAYS.INTL($AW170,$AX170,1,_xlpm.VD)))),0)),
$DH170="месяц",
$BP170*BB170,
$DH170="неделя",
$BP170*BB170/7*(ROUNDUP((DAY(EOMONTH(BB$15,0)))/4,0))),
0)</f>
        <v/>
      </c>
      <c r="BT170" s="125">
        <f t="array" ref="BT170">
IFERROR(
_xlfn.IFS(
$DH170="день_1",
$BP170*$BL170/($AX170-$AW170+1)*BC170*(DAY(EOMONTH(BC$15,0))),
$DH170="день_2",
$BP170/30*MAX(MIN($AX170,EOMONTH(BC$15,0))-MAX($AW170,BC$15)+1,),
$DH170="раб.день",
$BP170/30*(IFERROR(
_xlfn.LET(_xlpm.VD,
CHOOSE(
{1;2;3;4;5;6;7;8;9;10;11;12;13;14;15;16;17;18},
45658,45659,45660,45661,45662,45663,45664,45665,45711,45724,45778,45779,45785,45786,45820,45821,45965,46022),
_xlfn.LET(_xlpm.DD,
MAX(MIN($AX170,EOMONTH(BC$15,0))-MAX($AW170,BC$15),),
_xlfn.IFS(
AND(MONTH($AW170)=MONTH(BC$15),MONTH($AX170)&lt;&gt;MONTH(BC$15)),
NETWORKDAYS.INTL($AW170,$AW170+_xlpm.DD,1,_xlpm.VD),
AND(MONTH($AW170)&lt;&gt;MONTH(BC$15),MONTH($AX170)=MONTH(BC$15)),
NETWORKDAYS.INTL(($AX170)-_xlpm.DD,$AX170,1,_xlpm.VD),
AND(MONTH($AW170)&lt;MONTH(BC$15),MONTH($AX170)&gt;MONTH(BC$15)),
NETWORKDAYS.INTL((EOMONTH(BC$15-1,1))-_xlpm.DD,EOMONTH(BC$15-1,1),1,_xlpm.VD),
AND(MONTH($AW170)=MONTH(BC$15),MONTH($AX170)=MONTH(BC$15)),
NETWORKDAYS.INTL($AW170,$AX170,1,_xlpm.VD)))),0)),
$DH170="месяц",
$BP170*BC170,
$DH170="неделя",
$BP170*BC170/7*(ROUNDUP((DAY(EOMONTH(BC$15,0)))/4,0))),
0)</f>
        <v/>
      </c>
      <c r="BU170" s="125">
        <f t="array" ref="BU170">
IFERROR(
_xlfn.IFS(
$DH170="день_1",
$BP170*$BL170/($AX170-$AW170+1)*BD170*(DAY(EOMONTH(BD$15,0))),
$DH170="день_2",
$BP170/30*MAX(MIN($AX170,EOMONTH(BD$15,0))-MAX($AW170,BD$15)+1,),
$DH170="раб.день",
$BP170/30*(IFERROR(
_xlfn.LET(_xlpm.VD,
CHOOSE(
{1;2;3;4;5;6;7;8;9;10;11;12;13;14;15;16;17;18},
45658,45659,45660,45661,45662,45663,45664,45665,45711,45724,45778,45779,45785,45786,45820,45821,45965,46022),
_xlfn.LET(_xlpm.DD,
MAX(MIN($AX170,EOMONTH(BD$15,0))-MAX($AW170,BD$15),),
_xlfn.IFS(
AND(MONTH($AW170)=MONTH(BD$15),MONTH($AX170)&lt;&gt;MONTH(BD$15)),
NETWORKDAYS.INTL($AW170,$AW170+_xlpm.DD,1,_xlpm.VD),
AND(MONTH($AW170)&lt;&gt;MONTH(BD$15),MONTH($AX170)=MONTH(BD$15)),
NETWORKDAYS.INTL(($AX170)-_xlpm.DD,$AX170,1,_xlpm.VD),
AND(MONTH($AW170)&lt;MONTH(BD$15),MONTH($AX170)&gt;MONTH(BD$15)),
NETWORKDAYS.INTL((EOMONTH(BD$15-1,1))-_xlpm.DD,EOMONTH(BD$15-1,1),1,_xlpm.VD),
AND(MONTH($AW170)=MONTH(BD$15),MONTH($AX170)=MONTH(BD$15)),
NETWORKDAYS.INTL($AW170,$AX170,1,_xlpm.VD)))),0)),
$DH170="месяц",
$BP170*BD170,
$DH170="неделя",
$BP170*BD170/7*(ROUNDUP((DAY(EOMONTH(BD$15,0)))/4,0))),
0)</f>
        <v/>
      </c>
      <c r="BV170" s="125">
        <f t="array" ref="BV170">
IFERROR(
_xlfn.IFS(
$DH170="день_1",
$BP170*$BL170/($AX170-$AW170+1)*BE170*(DAY(EOMONTH(BE$15,0))),
$DH170="день_2",
$BP170/30*MAX(MIN($AX170,EOMONTH(BE$15,0))-MAX($AW170,BE$15)+1,),
$DH170="раб.день",
$BP170/30*(IFERROR(
_xlfn.LET(_xlpm.VD,
CHOOSE(
{1;2;3;4;5;6;7;8;9;10;11;12;13;14;15;16;17;18},
45658,45659,45660,45661,45662,45663,45664,45665,45711,45724,45778,45779,45785,45786,45820,45821,45965,46022),
_xlfn.LET(_xlpm.DD,
MAX(MIN($AX170,EOMONTH(BE$15,0))-MAX($AW170,BE$15),),
_xlfn.IFS(
AND(MONTH($AW170)=MONTH(BE$15),MONTH($AX170)&lt;&gt;MONTH(BE$15)),
NETWORKDAYS.INTL($AW170,$AW170+_xlpm.DD,1,_xlpm.VD),
AND(MONTH($AW170)&lt;&gt;MONTH(BE$15),MONTH($AX170)=MONTH(BE$15)),
NETWORKDAYS.INTL(($AX170)-_xlpm.DD,$AX170,1,_xlpm.VD),
AND(MONTH($AW170)&lt;MONTH(BE$15),MONTH($AX170)&gt;MONTH(BE$15)),
NETWORKDAYS.INTL((EOMONTH(BE$15-1,1))-_xlpm.DD,EOMONTH(BE$15-1,1),1,_xlpm.VD),
AND(MONTH($AW170)=MONTH(BE$15),MONTH($AX170)=MONTH(BE$15)),
NETWORKDAYS.INTL($AW170,$AX170,1,_xlpm.VD)))),0)),
$DH170="месяц",
$BP170*BE170,
$DH170="неделя",
$BP170*BE170/7*(ROUNDUP((DAY(EOMONTH(BE$15,0)))/4,0))),
0)</f>
        <v/>
      </c>
      <c r="BW170" s="125">
        <f t="array" ref="BW170">
IFERROR(
_xlfn.IFS(
$DH170="день_1",
$BP170*$BL170/($AX170-$AW170+1)*BF170*(DAY(EOMONTH(BF$15,0))),
$DH170="день_2",
$BP170/30*MAX(MIN($AX170,EOMONTH(BF$15,0))-MAX($AW170,BF$15)+1,),
$DH170="раб.день",
$BP170/30*(IFERROR(
_xlfn.LET(_xlpm.VD,
CHOOSE(
{1;2;3;4;5;6;7;8;9;10;11;12;13;14;15;16;17;18},
45658,45659,45660,45661,45662,45663,45664,45665,45711,45724,45778,45779,45785,45786,45820,45821,45965,46022),
_xlfn.LET(_xlpm.DD,
MAX(MIN($AX170,EOMONTH(BF$15,0))-MAX($AW170,BF$15),),
_xlfn.IFS(
AND(MONTH($AW170)=MONTH(BF$15),MONTH($AX170)&lt;&gt;MONTH(BF$15)),
NETWORKDAYS.INTL($AW170,$AW170+_xlpm.DD,1,_xlpm.VD),
AND(MONTH($AW170)&lt;&gt;MONTH(BF$15),MONTH($AX170)=MONTH(BF$15)),
NETWORKDAYS.INTL(($AX170)-_xlpm.DD,$AX170,1,_xlpm.VD),
AND(MONTH($AW170)&lt;MONTH(BF$15),MONTH($AX170)&gt;MONTH(BF$15)),
NETWORKDAYS.INTL((EOMONTH(BF$15-1,1))-_xlpm.DD,EOMONTH(BF$15-1,1),1,_xlpm.VD),
AND(MONTH($AW170)=MONTH(BF$15),MONTH($AX170)=MONTH(BF$15)),
NETWORKDAYS.INTL($AW170,$AX170,1,_xlpm.VD)))),0)),
$DH170="месяц",
$BP170*BF170,
$DH170="неделя",
$BP170*BF170/7*(ROUNDUP((DAY(EOMONTH(BF$15,0)))/4,0))),
0)</f>
        <v/>
      </c>
      <c r="BX170" s="125">
        <f t="array" ref="BX170">
IFERROR(
_xlfn.IFS(
$DH170="день_1",
$BP170*$BL170/($AX170-$AW170+1)*BG170*(DAY(EOMONTH(BG$15,0))),
$DH170="день_2",
$BP170/30*MAX(MIN($AX170,EOMONTH(BG$15,0))-MAX($AW170,BG$15)+1,),
$DH170="раб.день",
$BP170/30*(IFERROR(
_xlfn.LET(_xlpm.VD,
CHOOSE(
{1;2;3;4;5;6;7;8;9;10;11;12;13;14;15;16;17;18},
45658,45659,45660,45661,45662,45663,45664,45665,45711,45724,45778,45779,45785,45786,45820,45821,45965,46022),
_xlfn.LET(_xlpm.DD,
MAX(MIN($AX170,EOMONTH(BG$15,0))-MAX($AW170,BG$15),),
_xlfn.IFS(
AND(MONTH($AW170)=MONTH(BG$15),MONTH($AX170)&lt;&gt;MONTH(BG$15)),
NETWORKDAYS.INTL($AW170,$AW170+_xlpm.DD,1,_xlpm.VD),
AND(MONTH($AW170)&lt;&gt;MONTH(BG$15),MONTH($AX170)=MONTH(BG$15)),
NETWORKDAYS.INTL(($AX170)-_xlpm.DD,$AX170,1,_xlpm.VD),
AND(MONTH($AW170)&lt;MONTH(BG$15),MONTH($AX170)&gt;MONTH(BG$15)),
NETWORKDAYS.INTL((EOMONTH(BG$15-1,1))-_xlpm.DD,EOMONTH(BG$15-1,1),1,_xlpm.VD),
AND(MONTH($AW170)=MONTH(BG$15),MONTH($AX170)=MONTH(BG$15)),
NETWORKDAYS.INTL($AW170,$AX170,1,_xlpm.VD)))),0)),
$DH170="месяц",
$BP170*BG170,
$DH170="неделя",
$BP170*BG170/7*(ROUNDUP((DAY(EOMONTH(BG$15,0)))/4,0))),
0)</f>
        <v/>
      </c>
      <c r="BY170" s="125">
        <f t="array" ref="BY170">
IFERROR(
_xlfn.IFS(
$DH170="день_1",
$BP170*$BL170/($AX170-$AW170+1)*BH170*(DAY(EOMONTH(BH$15,0))),
$DH170="день_2",
$BP170/30*MAX(MIN($AX170,EOMONTH(BH$15,0))-MAX($AW170,BH$15)+1,),
$DH170="раб.день",
$BP170/30*(IFERROR(
_xlfn.LET(_xlpm.VD,
CHOOSE(
{1;2;3;4;5;6;7;8;9;10;11;12;13;14;15;16;17;18},
45658,45659,45660,45661,45662,45663,45664,45665,45711,45724,45778,45779,45785,45786,45820,45821,45965,46022),
_xlfn.LET(_xlpm.DD,
MAX(MIN($AX170,EOMONTH(BH$15,0))-MAX($AW170,BH$15),),
_xlfn.IFS(
AND(MONTH($AW170)=MONTH(BH$15),MONTH($AX170)&lt;&gt;MONTH(BH$15)),
NETWORKDAYS.INTL($AW170,$AW170+_xlpm.DD,1,_xlpm.VD),
AND(MONTH($AW170)&lt;&gt;MONTH(BH$15),MONTH($AX170)=MONTH(BH$15)),
NETWORKDAYS.INTL(($AX170)-_xlpm.DD,$AX170,1,_xlpm.VD),
AND(MONTH($AW170)&lt;MONTH(BH$15),MONTH($AX170)&gt;MONTH(BH$15)),
NETWORKDAYS.INTL((EOMONTH(BH$15-1,1))-_xlpm.DD,EOMONTH(BH$15-1,1),1,_xlpm.VD),
AND(MONTH($AW170)=MONTH(BH$15),MONTH($AX170)=MONTH(BH$15)),
NETWORKDAYS.INTL($AW170,$AX170,1,_xlpm.VD)))),0)),
$DH170="месяц",
$BP170*BH170,
$DH170="неделя",
$BP170*BH170/7*(ROUNDUP((DAY(EOMONTH(BH$15,0)))/4,0))),
0)</f>
        <v/>
      </c>
      <c r="BZ170" s="125">
        <f t="array" ref="BZ170">
IFERROR(
_xlfn.IFS(
$DH170="день_1",
$BP170*$BL170/($AX170-$AW170+1)*BI170*(DAY(EOMONTH(BI$15,0))),
$DH170="день_2",
$BP170/30*MAX(MIN($AX170,EOMONTH(BI$15,0))-MAX($AW170,BI$15)+1,),
$DH170="раб.день",
$BP170/30*(IFERROR(
_xlfn.LET(_xlpm.VD,
CHOOSE(
{1;2;3;4;5;6;7;8;9;10;11;12;13;14;15;16;17;18},
45658,45659,45660,45661,45662,45663,45664,45665,45711,45724,45778,45779,45785,45786,45820,45821,45965,46022),
_xlfn.LET(_xlpm.DD,
MAX(MIN($AX170,EOMONTH(BI$15,0))-MAX($AW170,BI$15),),
_xlfn.IFS(
AND(MONTH($AW170)=MONTH(BI$15),MONTH($AX170)&lt;&gt;MONTH(BI$15)),
NETWORKDAYS.INTL($AW170,$AW170+_xlpm.DD,1,_xlpm.VD),
AND(MONTH($AW170)&lt;&gt;MONTH(BI$15),MONTH($AX170)=MONTH(BI$15)),
NETWORKDAYS.INTL(($AX170)-_xlpm.DD,$AX170,1,_xlpm.VD),
AND(MONTH($AW170)&lt;MONTH(BI$15),MONTH($AX170)&gt;MONTH(BI$15)),
NETWORKDAYS.INTL((EOMONTH(BI$15-1,1))-_xlpm.DD,EOMONTH(BI$15-1,1),1,_xlpm.VD),
AND(MONTH($AW170)=MONTH(BI$15),MONTH($AX170)=MONTH(BI$15)),
NETWORKDAYS.INTL($AW170,$AX170,1,_xlpm.VD)))),0)),
$DH170="месяц",
$BP170*BI170,
$DH170="неделя",
$BP170*BI170/7*(ROUNDUP((DAY(EOMONTH(BI$15,0)))/4,0))),
0)</f>
        <v/>
      </c>
      <c r="CA170" s="125">
        <f t="array" ref="CA170">
IFERROR(
_xlfn.IFS(
$DH170="день_1",
$BP170*$BL170/($AX170-$AW170+1)*BJ170*(DAY(EOMONTH(BJ$15,0))),
$DH170="день_2",
$BP170/30*MAX(MIN($AX170,EOMONTH(BJ$15,0))-MAX($AW170,BJ$15)+1,),
$DH170="раб.день",
$BP170/30*(IFERROR(
_xlfn.LET(_xlpm.VD,
CHOOSE(
{1;2;3;4;5;6;7;8;9;10;11;12;13;14;15;16;17;18},
45658,45659,45660,45661,45662,45663,45664,45665,45711,45724,45778,45779,45785,45786,45820,45821,45965,46022),
_xlfn.LET(_xlpm.DD,
MAX(MIN($AX170,EOMONTH(BJ$15,0))-MAX($AW170,BJ$15),),
_xlfn.IFS(
AND(MONTH($AW170)=MONTH(BJ$15),MONTH($AX170)&lt;&gt;MONTH(BJ$15)),
NETWORKDAYS.INTL($AW170,$AW170+_xlpm.DD,1,_xlpm.VD),
AND(MONTH($AW170)&lt;&gt;MONTH(BJ$15),MONTH($AX170)=MONTH(BJ$15)),
NETWORKDAYS.INTL(($AX170)-_xlpm.DD,$AX170,1,_xlpm.VD),
AND(MONTH($AW170)&lt;MONTH(BJ$15),MONTH($AX170)&gt;MONTH(BJ$15)),
NETWORKDAYS.INTL((EOMONTH(BJ$15-1,1))-_xlpm.DD,EOMONTH(BJ$15-1,1),1,_xlpm.VD),
AND(MONTH($AW170)=MONTH(BJ$15),MONTH($AX170)=MONTH(BJ$15)),
NETWORKDAYS.INTL($AW170,$AX170,1,_xlpm.VD)))),0)),
$DH170="месяц",
$BP170*BJ170,
$DH170="неделя",
$BP170*BJ170/7*(ROUNDUP((DAY(EOMONTH(BJ$15,0)))/4,0))),
0)</f>
        <v/>
      </c>
      <c r="CB170" s="125">
        <f t="array" ref="CB170">
IFERROR(
_xlfn.IFS(
$DH170="день_1",
$BP170*$BL170/($AX170-$AW170+1)*BK170*(DAY(EOMONTH(BK$15,0))),
$DH170="день_2",
$BP170/30*MAX(MIN($AX170,EOMONTH(BK$15,0))-MAX($AW170,BK$15)+1,),
$DH170="раб.день",
$BP170/30*(IFERROR(
_xlfn.LET(_xlpm.VD,
CHOOSE(
{1;2;3;4;5;6;7;8;9;10;11;12;13;14;15;16;17;18},
45658,45659,45660,45661,45662,45663,45664,45665,45711,45724,45778,45779,45785,45786,45820,45821,45965,46022),
_xlfn.LET(_xlpm.DD,
MAX(MIN($AX170,EOMONTH(BK$15,0))-MAX($AW170,BK$15),),
_xlfn.IFS(
AND(MONTH($AW170)=MONTH(BK$15),MONTH($AX170)&lt;&gt;MONTH(BK$15)),
NETWORKDAYS.INTL($AW170,$AW170+_xlpm.DD,1,_xlpm.VD),
AND(MONTH($AW170)&lt;&gt;MONTH(BK$15),MONTH($AX170)=MONTH(BK$15)),
NETWORKDAYS.INTL(($AX170)-_xlpm.DD,$AX170,1,_xlpm.VD),
AND(MONTH($AW170)&lt;MONTH(BK$15),MONTH($AX170)&gt;MONTH(BK$15)),
NETWORKDAYS.INTL((EOMONTH(BK$15-1,1))-_xlpm.DD,EOMONTH(BK$15-1,1),1,_xlpm.VD),
AND(MONTH($AW170)=MONTH(BK$15),MONTH($AX170)=MONTH(BK$15)),
NETWORKDAYS.INTL($AW170,$AX170,1,_xlpm.VD)))),0)),
$DH170="месяц",
$BP170*BK170,
$DH170="неделя",
$BP170*BK170/7*(ROUNDUP((DAY(EOMONTH(BK$15,0)))/4,0))),
0)</f>
        <v/>
      </c>
      <c r="CC170" s="125">
        <f>SUM($BQ170:$CB170)</f>
        <v/>
      </c>
      <c r="CD170" s="126">
        <f>SUM($EH170:$EH170)</f>
        <v/>
      </c>
      <c r="CE170" s="126">
        <f>$CD170*$AB170</f>
        <v/>
      </c>
      <c r="CF170" s="126">
        <f>SUM($EK170:$EK170)</f>
        <v/>
      </c>
      <c r="CG170" s="126">
        <f>$CF170*$AB170</f>
        <v/>
      </c>
      <c r="CH170" s="126">
        <f>SUM($CC170,$CE170,$CG170)</f>
        <v/>
      </c>
      <c r="CI170" s="126">
        <f>$CH170*(1+$CM170)</f>
        <v/>
      </c>
      <c r="CJ170" s="127" t="n">
        <v>0</v>
      </c>
      <c r="CK170" s="126">
        <f>SUM($CH170:$CH170)*(1+$CJ170)</f>
        <v/>
      </c>
      <c r="CL170" s="126">
        <f>SUM($CH170:$CH170)*(1+$CM170)</f>
        <v/>
      </c>
      <c r="CM170" s="59" t="inlineStr">
        <is>
          <t>20%</t>
        </is>
      </c>
      <c r="CN170" s="59" t="n"/>
      <c r="CO170" s="72" t="n"/>
      <c r="CP170" s="59" t="n"/>
      <c r="CQ170" s="73" t="n"/>
      <c r="CR170" s="73" t="n"/>
      <c r="CS170" s="73" t="n"/>
      <c r="CT170" s="72" t="n"/>
      <c r="CU170" s="79" t="inlineStr">
        <is>
          <t> </t>
        </is>
      </c>
      <c r="CV170" s="60" t="n"/>
      <c r="CW170" s="60" t="n"/>
      <c r="CX170" s="60" t="n"/>
      <c r="CY170" s="127">
        <f>IFERROR(($CC170-$EE170)/($EE170/(1-$DQ170)),0)</f>
        <v/>
      </c>
      <c r="CZ170" s="127">
        <f>IFERROR(1-$EI170/($CE170),0)</f>
        <v/>
      </c>
      <c r="DA170" s="127">
        <f>IFERROR(1-$EL170/($CG170),0)</f>
        <v/>
      </c>
      <c r="DB170" s="126">
        <f>ROUND(IFERROR(($CI170/(1+$CM170)-$EN170),0),2)</f>
        <v/>
      </c>
      <c r="DC170" s="128" t="n"/>
      <c r="DD170" s="125" t="n"/>
      <c r="DE170" s="75" t="n">
        <v>0</v>
      </c>
      <c r="DF170" s="128" t="n"/>
      <c r="DG170" s="125">
        <f>IF($DC170=0,0,$DD170*($DC170*100%-$DE170*$DF170))*SUM($AB170:$AB170)</f>
        <v/>
      </c>
      <c r="DH170" s="129" t="inlineStr">
        <is>
          <t>месяц</t>
        </is>
      </c>
      <c r="DI170" s="130">
        <f t="array" ref="DI170">IFERROR(
IF($ES170="LisChannel",
(ROUND(((INDEX({174.625;153.888888888889;130.972222222222},MATCH($AI170,{2;3;4}),0))*$AG170*$AI170),2)),0),0)</f>
        <v/>
      </c>
      <c r="DJ170" s="130">
        <f>
_xlfn.LET(_xlpm.X,
IFERROR(
IF($ES170="НовиковТВ",
(_xlfn.LET(_xlpm.NTV,
_xlfn.LET(_xlpm.MIN,350000,
IF(SUMIFS($DI:$DI,$ES:$ES,"НовиковТВ")&lt;=_xlpm.MIN,
(SUMIFS($DI:$DI,$ES:$ES,"НовиковТВ")/(COUNTIFS($ES:$ES,"НовиковТВ")))*_xlpm.MIN/SUMIFS($DI:$DI,$ES:$ES,"НовиковТВ"),
DI170)),
_xlpm.NTV+$DG170/(1-(1-(_xlpm.NTV)*(1-$DL170)*(1-$DM170)*(1-$DN170)*(1-$DO170)*(1-$DP170)/_xlpm.NTV))))/(1+$EP170),
$DI170+$DG170/(1-(1-($DI170)*(1-$DL170)*(1-$DM170)*(1-$DN170)*(1-$DO170)*(1-$DP170)/$DI170))),
0),
_xlpm.X*(1+$CM170)*(1+$CW170)-_xlpm.X*(1+$CM170)+_xlpm.X)</f>
        <v/>
      </c>
      <c r="DK170" s="125" t="inlineStr">
        <is>
          <t>послед.</t>
        </is>
      </c>
      <c r="DL170" s="63" t="n">
        <v>0</v>
      </c>
      <c r="DM170" s="63" t="n">
        <v>0</v>
      </c>
      <c r="DN170" s="63" t="n">
        <v>0</v>
      </c>
      <c r="DO170" s="63" t="n">
        <v>0</v>
      </c>
      <c r="DP170" s="63" t="n">
        <v>0</v>
      </c>
      <c r="DQ170" s="63">
        <f t="array" ref="DQ170">IFERROR(_xlfn.IFS(
$DK170="послед.",1-(1-$DL170)*(1-$DM170)*(1-$DN170)*(1-$DO170)*(1-$DP170),
$DK170="сумм.",$DL170+$DM170+$DN170+$DO170+$DP170),
0)</f>
        <v/>
      </c>
      <c r="DR170" s="125">
        <f t="array" ref="DR170">
IFERROR(
_xlfn.IFS(
$BL170=0,
0,
$BL170&gt;0,
_xlfn.IFS($DK170="послед.",
$DJ170*(1-$DL170)*(1-$DM170)*(1-$DN170)*(1-$DO170)*(1-$DP170),
$DK170="сумм.",
$DJ170*(1-($DL170+$DM170+$DN170+$DO170+$DP170)))),0)</f>
        <v/>
      </c>
      <c r="DS170" s="125">
        <f t="array" ref="DS170">
IFERROR(_xlfn.IFS(
$DH170="день_1",
$DR170*$BL170/($AX170-$AW170+1)*AZ170*(DAY(EOMONTH(AZ$15,0))),
$DH170="день_2",
$DR170/30*MAX(MIN($AX170,EOMONTH(AZ$15,0))-MAX($AW170,AZ$15)+1,),
$DH170="раб.день",
$DR170/30*(IFERROR(
_xlfn.LET(_xlpm.VD,
CHOOSE(
{1;2;3;4;5;6;7;8;9;10;11;12;13;14;15;16;17;18},
45658,45659,45660,45661,45662,45663,45664,45665,45711,45724,45778,45779,45785,45786,45820,45821,45965,46022),
_xlfn.LET(_xlpm.DD,
MAX(MIN($AX170,EOMONTH(AZ$15,0))-MAX($AW170,AZ$15),),
_xlfn.IFS(
AND(MONTH($AW170)=MONTH(AZ$15),MONTH($AX170)&lt;&gt;MONTH(AZ$15)),
NETWORKDAYS.INTL($AW170,$AW170+_xlpm.DD,1,_xlpm.VD),
AND(MONTH($AW170)&lt;&gt;MONTH(AZ$15),MONTH($AX170)=MONTH(AZ$15)),
NETWORKDAYS.INTL(($AX170)-_xlpm.DD,$AX170,1,_xlpm.VD),
AND(MONTH($AW170)&lt;MONTH(AZ$15),MONTH($AX170)&gt;MONTH(AZ$15)),
NETWORKDAYS.INTL((EOMONTH(AZ$15-1,1))-_xlpm.DD,EOMONTH(AZ$15-1,1),1,_xlpm.VD),
AND(MONTH($AW170)=MONTH(AZ$15),MONTH($AX170)=MONTH(AZ$15)),
NETWORKDAYS.INTL($AW170,$AX170,1,_xlpm.VD)))),0)),
$DH170="месяц",
$DR170*AZ170,
$DH170="неделя",
$DR170*AZ170/7*(ROUNDUP((DAY(EOMONTH(AZ$15,0)))/4,0))),
0)</f>
        <v/>
      </c>
      <c r="DT170" s="125">
        <f t="array" ref="DT170">
IFERROR(_xlfn.IFS(
$DH170="день_1",
$DR170*$BL170/($AX170-$AW170+1)*BA170*(DAY(EOMONTH(BA$15,0))),
$DH170="день_2",
$DR170/30*MAX(MIN($AX170,EOMONTH(BA$15,0))-MAX($AW170,BA$15)+1,),
$DH170="раб.день",
$DR170/30*(IFERROR(
_xlfn.LET(_xlpm.VD,
CHOOSE(
{1;2;3;4;5;6;7;8;9;10;11;12;13;14;15;16;17;18},
45658,45659,45660,45661,45662,45663,45664,45665,45711,45724,45778,45779,45785,45786,45820,45821,45965,46022),
_xlfn.LET(_xlpm.DD,
MAX(MIN($AX170,EOMONTH(BA$15,0))-MAX($AW170,BA$15),),
_xlfn.IFS(
AND(MONTH($AW170)=MONTH(BA$15),MONTH($AX170)&lt;&gt;MONTH(BA$15)),
NETWORKDAYS.INTL($AW170,$AW170+_xlpm.DD,1,_xlpm.VD),
AND(MONTH($AW170)&lt;&gt;MONTH(BA$15),MONTH($AX170)=MONTH(BA$15)),
NETWORKDAYS.INTL(($AX170)-_xlpm.DD,$AX170,1,_xlpm.VD),
AND(MONTH($AW170)&lt;MONTH(BA$15),MONTH($AX170)&gt;MONTH(BA$15)),
NETWORKDAYS.INTL((EOMONTH(BA$15-1,1))-_xlpm.DD,EOMONTH(BA$15-1,1),1,_xlpm.VD),
AND(MONTH($AW170)=MONTH(BA$15),MONTH($AX170)=MONTH(BA$15)),
NETWORKDAYS.INTL($AW170,$AX170,1,_xlpm.VD)))),0)),
$DH170="месяц",
$DR170*BA170,
$DH170="неделя",
$DR170*BA170/7*(ROUNDUP((DAY(EOMONTH(BA$15,0)))/4,0))),
0)</f>
        <v/>
      </c>
      <c r="DU170" s="125">
        <f t="array" ref="DU170">
IFERROR(_xlfn.IFS(
$DH170="день_1",
$DR170*$BL170/($AX170-$AW170+1)*BB170*(DAY(EOMONTH(BB$15,0))),
$DH170="день_2",
$DR170/30*MAX(MIN($AX170,EOMONTH(BB$15,0))-MAX($AW170,BB$15)+1,),
$DH170="раб.день",
$DR170/30*(IFERROR(
_xlfn.LET(_xlpm.VD,
CHOOSE(
{1;2;3;4;5;6;7;8;9;10;11;12;13;14;15;16;17;18},
45658,45659,45660,45661,45662,45663,45664,45665,45711,45724,45778,45779,45785,45786,45820,45821,45965,46022),
_xlfn.LET(_xlpm.DD,
MAX(MIN($AX170,EOMONTH(BB$15,0))-MAX($AW170,BB$15),),
_xlfn.IFS(
AND(MONTH($AW170)=MONTH(BB$15),MONTH($AX170)&lt;&gt;MONTH(BB$15)),
NETWORKDAYS.INTL($AW170,$AW170+_xlpm.DD,1,_xlpm.VD),
AND(MONTH($AW170)&lt;&gt;MONTH(BB$15),MONTH($AX170)=MONTH(BB$15)),
NETWORKDAYS.INTL(($AX170)-_xlpm.DD,$AX170,1,_xlpm.VD),
AND(MONTH($AW170)&lt;MONTH(BB$15),MONTH($AX170)&gt;MONTH(BB$15)),
NETWORKDAYS.INTL((EOMONTH(BB$15-1,1))-_xlpm.DD,EOMONTH(BB$15-1,1),1,_xlpm.VD),
AND(MONTH($AW170)=MONTH(BB$15),MONTH($AX170)=MONTH(BB$15)),
NETWORKDAYS.INTL($AW170,$AX170,1,_xlpm.VD)))),0)),
$DH170="месяц",
$DR170*BB170,
$DH170="неделя",
$DR170*BB170/7*(ROUNDUP((DAY(EOMONTH(BB$15,0)))/4,0))),
0)</f>
        <v/>
      </c>
      <c r="DV170" s="125">
        <f t="array" ref="DV170">
IFERROR(_xlfn.IFS(
$DH170="день_1",
$DR170*$BL170/($AX170-$AW170+1)*BC170*(DAY(EOMONTH(BC$15,0))),
$DH170="день_2",
$DR170/30*MAX(MIN($AX170,EOMONTH(BC$15,0))-MAX($AW170,BC$15)+1,),
$DH170="раб.день",
$DR170/30*(IFERROR(
_xlfn.LET(_xlpm.VD,
CHOOSE(
{1;2;3;4;5;6;7;8;9;10;11;12;13;14;15;16;17;18},
45658,45659,45660,45661,45662,45663,45664,45665,45711,45724,45778,45779,45785,45786,45820,45821,45965,46022),
_xlfn.LET(_xlpm.DD,
MAX(MIN($AX170,EOMONTH(BC$15,0))-MAX($AW170,BC$15),),
_xlfn.IFS(
AND(MONTH($AW170)=MONTH(BC$15),MONTH($AX170)&lt;&gt;MONTH(BC$15)),
NETWORKDAYS.INTL($AW170,$AW170+_xlpm.DD,1,_xlpm.VD),
AND(MONTH($AW170)&lt;&gt;MONTH(BC$15),MONTH($AX170)=MONTH(BC$15)),
NETWORKDAYS.INTL(($AX170)-_xlpm.DD,$AX170,1,_xlpm.VD),
AND(MONTH($AW170)&lt;MONTH(BC$15),MONTH($AX170)&gt;MONTH(BC$15)),
NETWORKDAYS.INTL((EOMONTH(BC$15-1,1))-_xlpm.DD,EOMONTH(BC$15-1,1),1,_xlpm.VD),
AND(MONTH($AW170)=MONTH(BC$15),MONTH($AX170)=MONTH(BC$15)),
NETWORKDAYS.INTL($AW170,$AX170,1,_xlpm.VD)))),0)),
$DH170="месяц",
$DR170*BC170,
$DH170="неделя",
$DR170*BC170/7*(ROUNDUP((DAY(EOMONTH(BC$15,0)))/4,0))),
0)</f>
        <v/>
      </c>
      <c r="DW170" s="125">
        <f t="array" ref="DW170">
IFERROR(_xlfn.IFS(
$DH170="день_1",
$DR170*$BL170/($AX170-$AW170+1)*BD170*(DAY(EOMONTH(BD$15,0))),
$DH170="день_2",
$DR170/30*MAX(MIN($AX170,EOMONTH(BD$15,0))-MAX($AW170,BD$15)+1,),
$DH170="раб.день",
$DR170/30*(IFERROR(
_xlfn.LET(_xlpm.VD,
CHOOSE(
{1;2;3;4;5;6;7;8;9;10;11;12;13;14;15;16;17;18},
45658,45659,45660,45661,45662,45663,45664,45665,45711,45724,45778,45779,45785,45786,45820,45821,45965,46022),
_xlfn.LET(_xlpm.DD,
MAX(MIN($AX170,EOMONTH(BD$15,0))-MAX($AW170,BD$15),),
_xlfn.IFS(
AND(MONTH($AW170)=MONTH(BD$15),MONTH($AX170)&lt;&gt;MONTH(BD$15)),
NETWORKDAYS.INTL($AW170,$AW170+_xlpm.DD,1,_xlpm.VD),
AND(MONTH($AW170)&lt;&gt;MONTH(BD$15),MONTH($AX170)=MONTH(BD$15)),
NETWORKDAYS.INTL(($AX170)-_xlpm.DD,$AX170,1,_xlpm.VD),
AND(MONTH($AW170)&lt;MONTH(BD$15),MONTH($AX170)&gt;MONTH(BD$15)),
NETWORKDAYS.INTL((EOMONTH(BD$15-1,1))-_xlpm.DD,EOMONTH(BD$15-1,1),1,_xlpm.VD),
AND(MONTH($AW170)=MONTH(BD$15),MONTH($AX170)=MONTH(BD$15)),
NETWORKDAYS.INTL($AW170,$AX170,1,_xlpm.VD)))),0)),
$DH170="месяц",
$DR170*BD170,
$DH170="неделя",
$DR170*BD170/7*(ROUNDUP((DAY(EOMONTH(BD$15,0)))/4,0))),
0)</f>
        <v/>
      </c>
      <c r="DX170" s="125">
        <f t="array" ref="DX170">
IFERROR(_xlfn.IFS(
$DH170="день_1",
$DR170*$BL170/($AX170-$AW170+1)*BE170*(DAY(EOMONTH(BE$15,0))),
$DH170="день_2",
$DR170/30*MAX(MIN($AX170,EOMONTH(BE$15,0))-MAX($AW170,BE$15)+1,),
$DH170="раб.день",
$DR170/30*(IFERROR(
_xlfn.LET(_xlpm.VD,
CHOOSE(
{1;2;3;4;5;6;7;8;9;10;11;12;13;14;15;16;17;18},
45658,45659,45660,45661,45662,45663,45664,45665,45711,45724,45778,45779,45785,45786,45820,45821,45965,46022),
_xlfn.LET(_xlpm.DD,
MAX(MIN($AX170,EOMONTH(BE$15,0))-MAX($AW170,BE$15),),
_xlfn.IFS(
AND(MONTH($AW170)=MONTH(BE$15),MONTH($AX170)&lt;&gt;MONTH(BE$15)),
NETWORKDAYS.INTL($AW170,$AW170+_xlpm.DD,1,_xlpm.VD),
AND(MONTH($AW170)&lt;&gt;MONTH(BE$15),MONTH($AX170)=MONTH(BE$15)),
NETWORKDAYS.INTL(($AX170)-_xlpm.DD,$AX170,1,_xlpm.VD),
AND(MONTH($AW170)&lt;MONTH(BE$15),MONTH($AX170)&gt;MONTH(BE$15)),
NETWORKDAYS.INTL((EOMONTH(BE$15-1,1))-_xlpm.DD,EOMONTH(BE$15-1,1),1,_xlpm.VD),
AND(MONTH($AW170)=MONTH(BE$15),MONTH($AX170)=MONTH(BE$15)),
NETWORKDAYS.INTL($AW170,$AX170,1,_xlpm.VD)))),0)),
$DH170="месяц",
$DR170*BE170,
$DH170="неделя",
$DR170*BE170/7*(ROUNDUP((DAY(EOMONTH(BE$15,0)))/4,0))),
0)</f>
        <v/>
      </c>
      <c r="DY170" s="125">
        <f t="array" ref="DY170">
IFERROR(_xlfn.IFS(
$DH170="день_1",
$DR170*$BL170/($AX170-$AW170+1)*BF170*(DAY(EOMONTH(BF$15,0))),
$DH170="день_2",
$DR170/30*MAX(MIN($AX170,EOMONTH(BF$15,0))-MAX($AW170,BF$15)+1,),
$DH170="раб.день",
$DR170/30*(IFERROR(
_xlfn.LET(_xlpm.VD,
CHOOSE(
{1;2;3;4;5;6;7;8;9;10;11;12;13;14;15;16;17;18},
45658,45659,45660,45661,45662,45663,45664,45665,45711,45724,45778,45779,45785,45786,45820,45821,45965,46022),
_xlfn.LET(_xlpm.DD,
MAX(MIN($AX170,EOMONTH(BF$15,0))-MAX($AW170,BF$15),),
_xlfn.IFS(
AND(MONTH($AW170)=MONTH(BF$15),MONTH($AX170)&lt;&gt;MONTH(BF$15)),
NETWORKDAYS.INTL($AW170,$AW170+_xlpm.DD,1,_xlpm.VD),
AND(MONTH($AW170)&lt;&gt;MONTH(BF$15),MONTH($AX170)=MONTH(BF$15)),
NETWORKDAYS.INTL(($AX170)-_xlpm.DD,$AX170,1,_xlpm.VD),
AND(MONTH($AW170)&lt;MONTH(BF$15),MONTH($AX170)&gt;MONTH(BF$15)),
NETWORKDAYS.INTL((EOMONTH(BF$15-1,1))-_xlpm.DD,EOMONTH(BF$15-1,1),1,_xlpm.VD),
AND(MONTH($AW170)=MONTH(BF$15),MONTH($AX170)=MONTH(BF$15)),
NETWORKDAYS.INTL($AW170,$AX170,1,_xlpm.VD)))),0)),
$DH170="месяц",
$DR170*BF170,
$DH170="неделя",
$DR170*BF170/7*(ROUNDUP((DAY(EOMONTH(BF$15,0)))/4,0))),
0)</f>
        <v/>
      </c>
      <c r="DZ170" s="125">
        <f t="array" ref="DZ170">
IFERROR(_xlfn.IFS(
$DH170="день_1",
$DR170*$BL170/($AX170-$AW170+1)*BG170*(DAY(EOMONTH(BG$15,0))),
$DH170="день_2",
$DR170/30*MAX(MIN($AX170,EOMONTH(BG$15,0))-MAX($AW170,BG$15)+1,),
$DH170="раб.день",
$DR170/30*(IFERROR(
_xlfn.LET(_xlpm.VD,
CHOOSE(
{1;2;3;4;5;6;7;8;9;10;11;12;13;14;15;16;17;18},
45658,45659,45660,45661,45662,45663,45664,45665,45711,45724,45778,45779,45785,45786,45820,45821,45965,46022),
_xlfn.LET(_xlpm.DD,
MAX(MIN($AX170,EOMONTH(BG$15,0))-MAX($AW170,BG$15),),
_xlfn.IFS(
AND(MONTH($AW170)=MONTH(BG$15),MONTH($AX170)&lt;&gt;MONTH(BG$15)),
NETWORKDAYS.INTL($AW170,$AW170+_xlpm.DD,1,_xlpm.VD),
AND(MONTH($AW170)&lt;&gt;MONTH(BG$15),MONTH($AX170)=MONTH(BG$15)),
NETWORKDAYS.INTL(($AX170)-_xlpm.DD,$AX170,1,_xlpm.VD),
AND(MONTH($AW170)&lt;MONTH(BG$15),MONTH($AX170)&gt;MONTH(BG$15)),
NETWORKDAYS.INTL((EOMONTH(BG$15-1,1))-_xlpm.DD,EOMONTH(BG$15-1,1),1,_xlpm.VD),
AND(MONTH($AW170)=MONTH(BG$15),MONTH($AX170)=MONTH(BG$15)),
NETWORKDAYS.INTL($AW170,$AX170,1,_xlpm.VD)))),0)),
$DH170="месяц",
$DR170*BG170,
$DH170="неделя",
$DR170*BG170/7*(ROUNDUP((DAY(EOMONTH(BG$15,0)))/4,0))),
0)</f>
        <v/>
      </c>
      <c r="EA170" s="125">
        <f t="array" ref="EA170">
IFERROR(_xlfn.IFS(
$DH170="день_1",
$DR170*$BL170/($AX170-$AW170+1)*BH170*(DAY(EOMONTH(BH$15,0))),
$DH170="день_2",
$DR170/30*MAX(MIN($AX170,EOMONTH(BH$15,0))-MAX($AW170,BH$15)+1,),
$DH170="раб.день",
$DR170/30*(IFERROR(
_xlfn.LET(_xlpm.VD,
CHOOSE(
{1;2;3;4;5;6;7;8;9;10;11;12;13;14;15;16;17;18},
45658,45659,45660,45661,45662,45663,45664,45665,45711,45724,45778,45779,45785,45786,45820,45821,45965,46022),
_xlfn.LET(_xlpm.DD,
MAX(MIN($AX170,EOMONTH(BH$15,0))-MAX($AW170,BH$15),),
_xlfn.IFS(
AND(MONTH($AW170)=MONTH(BH$15),MONTH($AX170)&lt;&gt;MONTH(BH$15)),
NETWORKDAYS.INTL($AW170,$AW170+_xlpm.DD,1,_xlpm.VD),
AND(MONTH($AW170)&lt;&gt;MONTH(BH$15),MONTH($AX170)=MONTH(BH$15)),
NETWORKDAYS.INTL(($AX170)-_xlpm.DD,$AX170,1,_xlpm.VD),
AND(MONTH($AW170)&lt;MONTH(BH$15),MONTH($AX170)&gt;MONTH(BH$15)),
NETWORKDAYS.INTL((EOMONTH(BH$15-1,1))-_xlpm.DD,EOMONTH(BH$15-1,1),1,_xlpm.VD),
AND(MONTH($AW170)=MONTH(BH$15),MONTH($AX170)=MONTH(BH$15)),
NETWORKDAYS.INTL($AW170,$AX170,1,_xlpm.VD)))),0)),
$DH170="месяц",
$DR170*BH170,
$DH170="неделя",
$DR170*BH170/7*(ROUNDUP((DAY(EOMONTH(BH$15,0)))/4,0))),
0)</f>
        <v/>
      </c>
      <c r="EB170" s="125">
        <f t="array" ref="EB170">
IFERROR(_xlfn.IFS(
$DH170="день_1",
$DR170*$BL170/($AX170-$AW170+1)*BI170*(DAY(EOMONTH(BI$15,0))),
$DH170="день_2",
$DR170/30*MAX(MIN($AX170,EOMONTH(BI$15,0))-MAX($AW170,BI$15)+1,),
$DH170="раб.день",
$DR170/30*(IFERROR(
_xlfn.LET(_xlpm.VD,
CHOOSE(
{1;2;3;4;5;6;7;8;9;10;11;12;13;14;15;16;17;18},
45658,45659,45660,45661,45662,45663,45664,45665,45711,45724,45778,45779,45785,45786,45820,45821,45965,46022),
_xlfn.LET(_xlpm.DD,
MAX(MIN($AX170,EOMONTH(BI$15,0))-MAX($AW170,BI$15),),
_xlfn.IFS(
AND(MONTH($AW170)=MONTH(BI$15),MONTH($AX170)&lt;&gt;MONTH(BI$15)),
NETWORKDAYS.INTL($AW170,$AW170+_xlpm.DD,1,_xlpm.VD),
AND(MONTH($AW170)&lt;&gt;MONTH(BI$15),MONTH($AX170)=MONTH(BI$15)),
NETWORKDAYS.INTL(($AX170)-_xlpm.DD,$AX170,1,_xlpm.VD),
AND(MONTH($AW170)&lt;MONTH(BI$15),MONTH($AX170)&gt;MONTH(BI$15)),
NETWORKDAYS.INTL((EOMONTH(BI$15-1,1))-_xlpm.DD,EOMONTH(BI$15-1,1),1,_xlpm.VD),
AND(MONTH($AW170)=MONTH(BI$15),MONTH($AX170)=MONTH(BI$15)),
NETWORKDAYS.INTL($AW170,$AX170,1,_xlpm.VD)))),0)),
$DH170="месяц",
$DR170*BI170,
$DH170="неделя",
$DR170*BI170/7*(ROUNDUP((DAY(EOMONTH(BI$15,0)))/4,0))),
0)</f>
        <v/>
      </c>
      <c r="EC170" s="125">
        <f t="array" ref="EC170">
IFERROR(_xlfn.IFS(
$DH170="день_1",
$DR170*$BL170/($AX170-$AW170+1)*BJ170*(DAY(EOMONTH(BJ$15,0))),
$DH170="день_2",
$DR170/30*MAX(MIN($AX170,EOMONTH(BJ$15,0))-MAX($AW170,BJ$15)+1,),
$DH170="раб.день",
$DR170/30*(IFERROR(
_xlfn.LET(_xlpm.VD,
CHOOSE(
{1;2;3;4;5;6;7;8;9;10;11;12;13;14;15;16;17;18},
45658,45659,45660,45661,45662,45663,45664,45665,45711,45724,45778,45779,45785,45786,45820,45821,45965,46022),
_xlfn.LET(_xlpm.DD,
MAX(MIN($AX170,EOMONTH(BJ$15,0))-MAX($AW170,BJ$15),),
_xlfn.IFS(
AND(MONTH($AW170)=MONTH(BJ$15),MONTH($AX170)&lt;&gt;MONTH(BJ$15)),
NETWORKDAYS.INTL($AW170,$AW170+_xlpm.DD,1,_xlpm.VD),
AND(MONTH($AW170)&lt;&gt;MONTH(BJ$15),MONTH($AX170)=MONTH(BJ$15)),
NETWORKDAYS.INTL(($AX170)-_xlpm.DD,$AX170,1,_xlpm.VD),
AND(MONTH($AW170)&lt;MONTH(BJ$15),MONTH($AX170)&gt;MONTH(BJ$15)),
NETWORKDAYS.INTL((EOMONTH(BJ$15-1,1))-_xlpm.DD,EOMONTH(BJ$15-1,1),1,_xlpm.VD),
AND(MONTH($AW170)=MONTH(BJ$15),MONTH($AX170)=MONTH(BJ$15)),
NETWORKDAYS.INTL($AW170,$AX170,1,_xlpm.VD)))),0)),
$DH170="месяц",
$DR170*BJ170,
$DH170="неделя",
$DR170*BJ170/7*(ROUNDUP((DAY(EOMONTH(BJ$15,0)))/4,0))),
0)</f>
        <v/>
      </c>
      <c r="ED170" s="125">
        <f t="array" ref="ED170">
IFERROR(_xlfn.IFS(
$DH170="день_1",
$DR170*$BL170/($AX170-$AW170+1)*BK170*(DAY(EOMONTH(BK$15,0))),
$DH170="день_2",
$DR170/30*MAX(MIN($AX170,EOMONTH(BK$15,0))-MAX($AW170,BK$15)+1,),
$DH170="раб.день",
$DR170/30*(IFERROR(
_xlfn.LET(_xlpm.VD,
CHOOSE(
{1;2;3;4;5;6;7;8;9;10;11;12;13;14;15;16;17;18},
45658,45659,45660,45661,45662,45663,45664,45665,45711,45724,45778,45779,45785,45786,45820,45821,45965,46022),
_xlfn.LET(_xlpm.DD,
MAX(MIN($AX170,EOMONTH(BK$15,0))-MAX($AW170,BK$15),),
_xlfn.IFS(
AND(MONTH($AW170)=MONTH(BK$15),MONTH($AX170)&lt;&gt;MONTH(BK$15)),
NETWORKDAYS.INTL($AW170,$AW170+_xlpm.DD,1,_xlpm.VD),
AND(MONTH($AW170)&lt;&gt;MONTH(BK$15),MONTH($AX170)=MONTH(BK$15)),
NETWORKDAYS.INTL(($AX170)-_xlpm.DD,$AX170,1,_xlpm.VD),
AND(MONTH($AW170)&lt;MONTH(BK$15),MONTH($AX170)&gt;MONTH(BK$15)),
NETWORKDAYS.INTL((EOMONTH(BK$15-1,1))-_xlpm.DD,EOMONTH(BK$15-1,1),1,_xlpm.VD),
AND(MONTH($AW170)=MONTH(BK$15),MONTH($AX170)=MONTH(BK$15)),
NETWORKDAYS.INTL($AW170,$AX170,1,_xlpm.VD)))),0)),
$DH170="месяц",
$DR170*BK170,
$DH170="неделя",
$DR170*BK170/7*(ROUNDUP((DAY(EOMONTH(BK$15,0)))/4,0))),
0)</f>
        <v/>
      </c>
      <c r="EE170" s="125">
        <f>SUM($DS170,$DT170,$DU170,$DV170,$DW170,$DX170,$DY170,$DZ170,$EA170,$EB170,$EC170,$ED170)</f>
        <v/>
      </c>
      <c r="EF170" s="125">
        <f>IFERROR(ROUND($EE170*(1+$EP170),2),0)</f>
        <v/>
      </c>
      <c r="EG170" s="128" t="n">
        <v>1</v>
      </c>
      <c r="EH170" s="126" t="n">
        <v>0</v>
      </c>
      <c r="EI170" s="126">
        <f>ROUND(SUM($EH170:$EH170)*SUM($AB170:$AB170)*$EG170,2)</f>
        <v/>
      </c>
      <c r="EJ170" s="126">
        <f>ROUND($EI170*(1+$EP170),2)</f>
        <v/>
      </c>
      <c r="EK170" s="126" t="n">
        <v>0</v>
      </c>
      <c r="EL170" s="126">
        <f>ROUND(SUM($EK170:$EK170)*SUM($AB170:$AB170)*$EG170,2)</f>
        <v/>
      </c>
      <c r="EM170" s="126">
        <f>ROUND($EL170*(1+$EP170),2)</f>
        <v/>
      </c>
      <c r="EN170" s="126">
        <f>SUM($EE170,$EI170,$EL170)</f>
        <v/>
      </c>
      <c r="EO170" s="126">
        <f>SUM($EF170,$EJ170,$EM170)</f>
        <v/>
      </c>
      <c r="EP170" s="59" t="inlineStr">
        <is>
          <t>20%</t>
        </is>
      </c>
      <c r="EQ170" s="59" t="n"/>
      <c r="ER170" s="60">
        <f t="array" ref="ER170">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MATCH(ES170,
{"AMS";"RussOutdoor";"HD Outdoor";"Ingroup";"IQ";"Ledproduction";"LisChannel";"Logic";"Media-PPL";"NovikovTV | НовиковТВ";"SMA";"SOK";"КрокусТВ | CrocusTV | IndoorTV";"Сити";"ТЯК Москва"},
0)),"")</f>
        <v/>
      </c>
      <c r="ES170" s="60" t="n"/>
      <c r="ET170" s="60">
        <f t="array" ref="ET170">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MATCH(ES170,
{"AMS";"RussOutdoor";"HD Outdoor";"Ingroup";"IQ";"Ledproduction";"LisChannel";"Logic";"Media-PPL";"NovikovTV | НовиковТВ";"SMA";"SOK";"КрокусТВ | CrocusTV | IndoorTV";"Сити";"ТЯК Москва"},
0)),"")</f>
        <v/>
      </c>
      <c r="EU170" s="60" t="n"/>
      <c r="EV170" s="60" t="n"/>
      <c r="EX170" s="110">
        <f t="array" ref="EX170">
($AR170/30
+N("ТРАФИК ПЛОЩАДКИ"))*
(IFERROR(
_xlfn.LET(
_xlpm.GPR,
HLOOKUP($L170,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(MATCH($T170,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IF($Q170="цифровой",_xlpm.GPR/$AG170,_xlpm.GPR/60)),
0)
+N("DWELL TIME"))*
(IF($AB170=0,0,IF($AB170=1,0.3,IF($AB170=2,0.5,IF($AB170&gt;2,1))))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_xlfn.IFS($AC170="да",1.2,$AC170="нет",1)*
_xlfn.IFS($AD170="да",1.2,$AD170="нет",1)*
IF(R170="статический",1,1.2)*
$X170*
INDEX(
{1.2;1;1.2;1.2;1;1.2;1.2;1.2;1.2;1.2;1.2;1;1.2;1.2;1.2;1.2;1;1;1.2;1.2;1.2;1;1;1;1;1.2;1.2;1.2;1.2;1;1;1;1;1.2;1.2;1.2;1.2;1.2;1.2;1.2;1.2;1;1;1.2;1;1;1;1;1.5;1;1;1.5;1.5;1.2},
MATCH($Q170,_xlpm.MI,0)))&gt;{0.02;0.04;0.06;0.1;0.2;0.4;0.6;0.8;1;2;4;6})),
{0;1;2;3;4;5;6;7;8;9;10;11;12},
0)))
+N("КОЭФФИЦИЕНТ КОНТАКТА"))))*
(_xlfn.IFS($X170&lt;0.1,$X170/1000,$X170&gt;25,5.2,AND($X170&gt;=0.1,$X170&lt;=25),(($X170*2+0.1)/10)*($X170/10)))*
IFERROR((_xlfn.LET(
_xlpm.MA,
{0;0.8;0.85;0.9;0.95;1},
_xlpm.MAA,
{0;1;2;3;4;5},
INDEX(_xlpm.MA,MATCH(SUMPRODUCT(--((IF(ROUND(_xlpm.MAA,1)&gt;5,5,ROUND($AB170,1)))&gt;{0;1;2;3;4;5})),_xlpm.MAA,0)))
+N("КОЭФФИЦИЕНТ КОЛ-ВО КОНСТРУКЦИЙ")),1)*
$AB170,0))*
(IF($Q170="цифровой",$AG170/15*$AI170,1)
+N("ДЛЯ ЦИФРЫ"))</f>
        <v/>
      </c>
      <c r="EY170" s="110">
        <f>IFERROR(EX170*AY170,0)</f>
        <v/>
      </c>
      <c r="EZ170" s="131">
        <f>IFERROR(DP170/EY170*1000,0)</f>
        <v/>
      </c>
      <c r="FA170" s="112">
        <f>IFERROR(FC170/FB170,0)</f>
        <v/>
      </c>
      <c r="FB170" s="112">
        <f>IFERROR((FC170/(EY170/FF170*#REF!))*0.825,0)</f>
        <v/>
      </c>
      <c r="FC170" s="112">
        <f>IFERROR(((EX170*30/AR170)*100)/30,0)</f>
        <v/>
      </c>
      <c r="FD170" s="112">
        <f>IFERROR(EY170/G170*100%,0)</f>
        <v/>
      </c>
      <c r="FE170" s="112">
        <f>IFERROR(FD170/FC170*100%,0)</f>
        <v/>
      </c>
      <c r="FF170" s="110">
        <f>IFERROR(AR170/30*AY170,0)</f>
        <v/>
      </c>
    </row>
    <row r="171" ht="13" customHeight="1">
      <c r="A171" s="59" t="n"/>
      <c r="B171" s="60" t="n"/>
      <c r="C171" s="60" t="n"/>
      <c r="D171" s="60">
        <f t="array" ref="D171">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MATCH($E171,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71" s="60">
        <f t="array" ref="E171">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MATCH($F171,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71" s="60" t="inlineStr"/>
      <c r="G171" s="60" t="n"/>
      <c r="H171" s="60">
        <f t="array" ref="H171">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MATCH($I171,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71" s="60" t="n"/>
      <c r="J171" s="60" t="n"/>
      <c r="K171" s="60" t="n"/>
      <c r="L171" s="60" t="n"/>
      <c r="M171" s="60" t="n"/>
      <c r="N171" s="60" t="n"/>
      <c r="O171" s="60" t="n"/>
      <c r="P171" s="60">
        <f t="array" ref="P171">
_xlfn.IFS(
ISNUMBER(MATCH($Q171,{"шелфбаннер","разделитель","монетница","чековая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ISNUMBER(MATCH($Q171,{"LED/LCD","видеокулер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ISNUMBER(MATCH($Q171,{"автомобиль","машина","выставочное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ISNUMBER(MATCH($Q171,{"билборд","лифтовая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ISNUMBER(MATCH($Q171,{"навигация","подвесной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ISNUMBER(MATCH($Q171,{"движущаяся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ISNUMBER(MATCH($Q171,{"каталог","журнал"},)),
"Пресса",
$Q171="","")</f>
        <v/>
      </c>
      <c r="Q171" s="60" t="n"/>
      <c r="R171" s="60">
        <f t="array" ref="R171">
IFERROR(
_xlfn.IFS(
OR(ISNUMBER(MATCH($Q171,{"экспозиция","макет","стенд","автостенд","авто стенд","выставочное пространство","выставочные стенды","модульные выставочные стенды","3Д конструкция","3D конструкция"},)),P171="Экспонирование"),
"нестандартный",
ISNUMBER(MATCH($Q171,{"скроллер","призматрон"},)),
"динамический",
$P171="Видео",
"цифровой",
OR($P171="Пресса",$P171="Щит",$P171="POSm",$P171="Подвес",$P171="Брендирование/оклейка"),
"статический"),"")</f>
        <v/>
      </c>
      <c r="S171" s="59" t="n"/>
      <c r="T171" s="60" t="n"/>
      <c r="U171" s="60" t="n"/>
      <c r="V171" s="60">
        <f>
IF(P171="Видео",
"цифровой постер/ролик",
IF(ISNUMBER(MATCH(Q171,{"короб световой","короб световой | лайтбокс","короб световой | кристалайт","лайтбокс","лайт бокс","кристалайт","LB","lightbox"},)),
"бэклит",
IF(P171="Брендирование/оклейка",
"перфарированная пленка/самоклейка",
IF(P171="Экспонирование",
"под запрос",
IF(P171="Подвес",
"баннер/ткань",
"")))))</f>
        <v/>
      </c>
      <c r="W171" s="59" t="n"/>
      <c r="X171" s="59" t="n"/>
      <c r="Y171" s="59" t="n"/>
      <c r="Z171" s="61" t="n"/>
      <c r="AA171" s="61" t="n"/>
      <c r="AB171" s="61">
        <f>IF(BL171&gt;0,Z171,0)</f>
        <v/>
      </c>
      <c r="AC171" s="59" t="n"/>
      <c r="AD171" s="59" t="n"/>
      <c r="AE171" s="59" t="n"/>
      <c r="AF171" s="59" t="n"/>
      <c r="AG171" s="59" t="n"/>
      <c r="AH171" s="59" t="n"/>
      <c r="AI171" s="59" t="n"/>
      <c r="AJ171" s="59" t="n"/>
      <c r="AK171" s="59" t="n"/>
      <c r="AL171" s="62">
        <f>IFERROR(IF(OR(R171="статический",R171="динамический",R171="нестандартный",R171="",R171=""),"-",IF(AND(AH171="-",AI171="-"),"-",AK171*3600/AH171*AI171)),"-")</f>
        <v/>
      </c>
      <c r="AM171" s="62">
        <f>IFERROR(IF(OR(R171="статический",R171="динамический",R171="",R171="", R171="BTL",R171="нестандартный"),"-",AG171*AI171*AL171/60),"-")</f>
        <v/>
      </c>
      <c r="AN171" s="63">
        <f>IFERROR(IF(AH171="","-",AG171*AI171/AH171),"-")</f>
        <v/>
      </c>
      <c r="AO171" s="59">
        <f>IFERROR(IF(OR($R171="статический",$R171="динамический",$R171="",$R171="",$R171="BTL",$R171="нестандартный"),"-",$AL171*$AY171),"-")</f>
        <v/>
      </c>
      <c r="AP171" s="62">
        <f>IFERROR(IF(OR($R171="статический",$R171="динамический",$R171="",$R171="",$R171="BTL",$R171="нестандартный"),"-",$AM171*AY171),"-")</f>
        <v/>
      </c>
      <c r="AQ171" s="64" t="n"/>
      <c r="AR171" s="61" t="n"/>
      <c r="AS171" s="61" t="n"/>
      <c r="AT171" s="61" t="n"/>
      <c r="AU171" s="65" t="n"/>
      <c r="AV171" s="124">
        <f>IFERROR(DR171/AT171*1000,"n/a")</f>
        <v/>
      </c>
      <c r="AW171" s="67" t="n"/>
      <c r="AX171" s="67" t="n"/>
      <c r="AY171" s="43">
        <f>IFERROR(IF(OR($AW171="",$AX171=""),"",_xlfn.DAYS($AX171+1,$AW171)),"")</f>
        <v/>
      </c>
      <c r="AZ171" s="68">
        <f t="array" ref="AZ171">
_xlfn.LET(_xlpm.COEFF,
IF($AW171+$AX171=0,0,IF(MAX(MIN($AX171,EOMONTH(AZ$15,0))-MAX($AW171,AZ$15)+1,)&gt;0,1,0)),
_xlfn.IFS(
$ES171="LisChannel",
_xlpm.COEFF*
INDEX({1;1;1.2;1.2;1;1;1;1;1.2;1.2;1.2;1.2},
MATCH(MONTH(AZ$15),
{1,2,3,4,5,6,7,8,9,10,11,12})),
CONCATENATE($ES171," ",$L171)="RussOutdoor метро",
_xlpm.COEFF*
INDEX({0.8;0.9;1.1;1.1;1;1;1;1;1.1;1.1;1.1;1.1},
MATCH(MONTH(AZ$15),
{1,2,3,4,5,6,7,8,9,10,11,12})),
$ES171&lt;&gt;"LisChannel",
_xlpm.COEFF,
$ES171&lt;&gt;"RussOutdoor",
_xlpm.COEFF))</f>
        <v/>
      </c>
      <c r="BA171" s="68">
        <f t="array" ref="BA171">
_xlfn.LET(_xlpm.COEFF,
IF($AW171+$AX171=0,0,IF(MAX(MIN($AX171,EOMONTH(BA$15,0))-MAX($AW171,BA$15)+1,)&gt;0,1,0)),
_xlfn.IFS(
$ES171="LisChannel",
_xlpm.COEFF*
INDEX({1;1;1.2;1.2;1;1;1;1;1.2;1.2;1.2;1.2},
MATCH(MONTH(BA$15),
{1,2,3,4,5,6,7,8,9,10,11,12})),
CONCATENATE($ES171," ",$L171)="RussOutdoor метро",
_xlpm.COEFF*
INDEX({0.8;0.9;1.1;1.1;1;1;1;1;1.1;1.1;1.1;1.1},
MATCH(MONTH(BA$15),
{1,2,3,4,5,6,7,8,9,10,11,12})),
$ES171&lt;&gt;"LisChannel",
_xlpm.COEFF,
$ES171&lt;&gt;"RussOutdoor",
_xlpm.COEFF))</f>
        <v/>
      </c>
      <c r="BB171" s="68">
        <f t="array" ref="BB171">
_xlfn.LET(_xlpm.COEFF,
IF($AW171+$AX171=0,0,IF(MAX(MIN($AX171,EOMONTH(BB$15,0))-MAX($AW171,BB$15)+1,)&gt;0,1,0)),
_xlfn.IFS(
$ES171="LisChannel",
_xlpm.COEFF*
INDEX({1;1;1.2;1.2;1;1;1;1;1.2;1.2;1.2;1.2},
MATCH(MONTH(BB$15),
{1,2,3,4,5,6,7,8,9,10,11,12})),
CONCATENATE($ES171," ",$L171)="RussOutdoor метро",
_xlpm.COEFF*
INDEX({0.8;0.9;1.1;1.1;1;1;1;1;1.1;1.1;1.1;1.1},
MATCH(MONTH(BB$15),
{1,2,3,4,5,6,7,8,9,10,11,12})),
$ES171&lt;&gt;"LisChannel",
_xlpm.COEFF,
$ES171&lt;&gt;"RussOutdoor",
_xlpm.COEFF))</f>
        <v/>
      </c>
      <c r="BC171" s="68">
        <f t="array" ref="BC171">
_xlfn.LET(_xlpm.COEFF,
IF($AW171+$AX171=0,0,IF(MAX(MIN($AX171,EOMONTH(BC$15,0))-MAX($AW171,BC$15)+1,)&gt;0,1,0)),
_xlfn.IFS(
$ES171="LisChannel",
_xlpm.COEFF*
INDEX({1;1;1.2;1.2;1;1;1;1;1.2;1.2;1.2;1.2},
MATCH(MONTH(BC$15),
{1,2,3,4,5,6,7,8,9,10,11,12})),
CONCATENATE($ES171," ",$L171)="RussOutdoor метро",
_xlpm.COEFF*
INDEX({0.8;0.9;1.1;1.1;1;1;1;1;1.1;1.1;1.1;1.1},
MATCH(MONTH(BC$15),
{1,2,3,4,5,6,7,8,9,10,11,12})),
$ES171&lt;&gt;"LisChannel",
_xlpm.COEFF,
$ES171&lt;&gt;"RussOutdoor",
_xlpm.COEFF))</f>
        <v/>
      </c>
      <c r="BD171" s="68">
        <f t="array" ref="BD171">
_xlfn.LET(_xlpm.COEFF,
IF($AW171+$AX171=0,0,IF(MAX(MIN($AX171,EOMONTH(BD$15,0))-MAX($AW171,BD$15)+1,)&gt;0,1,0)),
_xlfn.IFS(
$ES171="LisChannel",
_xlpm.COEFF*
INDEX({1;1;1.2;1.2;1;1;1;1;1.2;1.2;1.2;1.2},
MATCH(MONTH(BD$15),
{1,2,3,4,5,6,7,8,9,10,11,12})),
CONCATENATE($ES171," ",$L171)="RussOutdoor метро",
_xlpm.COEFF*
INDEX({0.8;0.9;1.1;1.1;1;1;1;1;1.1;1.1;1.1;1.1},
MATCH(MONTH(BD$15),
{1,2,3,4,5,6,7,8,9,10,11,12})),
$ES171&lt;&gt;"LisChannel",
_xlpm.COEFF,
$ES171&lt;&gt;"RussOutdoor",
_xlpm.COEFF))</f>
        <v/>
      </c>
      <c r="BE171" s="68">
        <f t="array" ref="BE171">
_xlfn.LET(_xlpm.COEFF,
IF($AW171+$AX171=0,0,IF(MAX(MIN($AX171,EOMONTH(BE$15,0))-MAX($AW171,BE$15)+1,)&gt;0,1,0)),
_xlfn.IFS(
$ES171="LisChannel",
_xlpm.COEFF*
INDEX({1;1;1.2;1.2;1;1;1;1;1.2;1.2;1.2;1.2},
MATCH(MONTH(BE$15),
{1,2,3,4,5,6,7,8,9,10,11,12})),
CONCATENATE($ES171," ",$L171)="RussOutdoor метро",
_xlpm.COEFF*
INDEX({0.8;0.9;1.1;1.1;1;1;1;1;1.1;1.1;1.1;1.1},
MATCH(MONTH(BE$15),
{1,2,3,4,5,6,7,8,9,10,11,12})),
$ES171&lt;&gt;"LisChannel",
_xlpm.COEFF,
$ES171&lt;&gt;"RussOutdoor",
_xlpm.COEFF))</f>
        <v/>
      </c>
      <c r="BF171" s="68">
        <f t="array" ref="BF171">
_xlfn.LET(_xlpm.COEFF,
IF($AW171+$AX171=0,0,IF(MAX(MIN($AX171,EOMONTH(BF$15,0))-MAX($AW171,BF$15)+1,)&gt;0,1,0)),
_xlfn.IFS(
$ES171="LisChannel",
_xlpm.COEFF*
INDEX({1;1;1.2;1.2;1;1;1;1;1.2;1.2;1.2;1.2},
MATCH(MONTH(BF$15),
{1,2,3,4,5,6,7,8,9,10,11,12})),
CONCATENATE($ES171," ",$L171)="RussOutdoor метро",
_xlpm.COEFF*
INDEX({0.8;0.9;1.1;1.1;1;1;1;1;1.1;1.1;1.1;1.1},
MATCH(MONTH(BF$15),
{1,2,3,4,5,6,7,8,9,10,11,12})),
$ES171&lt;&gt;"LisChannel",
_xlpm.COEFF,
$ES171&lt;&gt;"RussOutdoor",
_xlpm.COEFF))</f>
        <v/>
      </c>
      <c r="BG171" s="68">
        <f t="array" ref="BG171">
_xlfn.LET(_xlpm.COEFF,
IF($AW171+$AX171=0,0,IF(MAX(MIN($AX171,EOMONTH(BG$15,0))-MAX($AW171,BG$15)+1,)&gt;0,1,0)),
_xlfn.IFS(
$ES171="LisChannel",
_xlpm.COEFF*
INDEX({1;1;1.2;1.2;1;1;1;1;1.2;1.2;1.2;1.2},
MATCH(MONTH(BG$15),
{1,2,3,4,5,6,7,8,9,10,11,12})),
CONCATENATE($ES171," ",$L171)="RussOutdoor метро",
_xlpm.COEFF*
INDEX({0.8;0.9;1.1;1.1;1;1;1;1;1.1;1.1;1.1;1.1},
MATCH(MONTH(BG$15),
{1,2,3,4,5,6,7,8,9,10,11,12})),
$ES171&lt;&gt;"LisChannel",
_xlpm.COEFF,
$ES171&lt;&gt;"RussOutdoor",
_xlpm.COEFF))</f>
        <v/>
      </c>
      <c r="BH171" s="68">
        <f t="array" ref="BH171">
_xlfn.LET(_xlpm.COEFF,
IF($AW171+$AX171=0,0,IF(MAX(MIN($AX171,EOMONTH(BH$15,0))-MAX($AW171,BH$15)+1,)&gt;0,1,0)),
_xlfn.IFS(
$ES171="LisChannel",
_xlpm.COEFF*
INDEX({1;1;1.2;1.2;1;1;1;1;1.2;1.2;1.2;1.2},
MATCH(MONTH(BH$15),
{1,2,3,4,5,6,7,8,9,10,11,12})),
CONCATENATE($ES171," ",$L171)="RussOutdoor метро",
_xlpm.COEFF*
INDEX({0.8;0.9;1.1;1.1;1;1;1;1;1.1;1.1;1.1;1.1},
MATCH(MONTH(BH$15),
{1,2,3,4,5,6,7,8,9,10,11,12})),
$ES171&lt;&gt;"LisChannel",
_xlpm.COEFF,
$ES171&lt;&gt;"RussOutdoor",
_xlpm.COEFF))</f>
        <v/>
      </c>
      <c r="BI171" s="68">
        <f t="array" ref="BI171">
_xlfn.LET(_xlpm.COEFF,
IF($AW171+$AX171=0,0,IF(MAX(MIN($AX171,EOMONTH(BI$15,0))-MAX($AW171,BI$15)+1,)&gt;0,1,0)),
_xlfn.IFS(
$ES171="LisChannel",
_xlpm.COEFF*
INDEX({1;1;1.2;1.2;1;1;1;1;1.2;1.2;1.2;1.2},
MATCH(MONTH(BI$15),
{1,2,3,4,5,6,7,8,9,10,11,12})),
CONCATENATE($ES171," ",$L171)="RussOutdoor метро",
_xlpm.COEFF*
INDEX({0.8;0.9;1.1;1.1;1;1;1;1;1.1;1.1;1.1;1.1},
MATCH(MONTH(BI$15),
{1,2,3,4,5,6,7,8,9,10,11,12})),
$ES171&lt;&gt;"LisChannel",
_xlpm.COEFF,
$ES171&lt;&gt;"RussOutdoor",
_xlpm.COEFF))</f>
        <v/>
      </c>
      <c r="BJ171" s="68">
        <f t="array" ref="BJ171">
_xlfn.LET(_xlpm.COEFF,
IF($AW171+$AX171=0,0,IF(MAX(MIN($AX171,EOMONTH(BJ$15,0))-MAX($AW171,BJ$15)+1,)&gt;0,1,0)),
_xlfn.IFS(
$ES171="LisChannel",
_xlpm.COEFF*
INDEX({1;1;1.2;1.2;1;1;1;1;1.2;1.2;1.2;1.2},
MATCH(MONTH(BJ$15),
{1,2,3,4,5,6,7,8,9,10,11,12})),
CONCATENATE($ES171," ",$L171)="RussOutdoor метро",
_xlpm.COEFF*
INDEX({0.8;0.9;1.1;1.1;1;1;1;1;1.1;1.1;1.1;1.1},
MATCH(MONTH(BJ$15),
{1,2,3,4,5,6,7,8,9,10,11,12})),
$ES171&lt;&gt;"LisChannel",
_xlpm.COEFF,
$ES171&lt;&gt;"RussOutdoor",
_xlpm.COEFF))</f>
        <v/>
      </c>
      <c r="BK171" s="68">
        <f t="array" ref="BK171">
_xlfn.LET(_xlpm.COEFF,
IF($AW171+$AX171=0,0,IF(MAX(MIN($AX171,EOMONTH(BK$15,0))-MAX($AW171,BK$15)+1,)&gt;0,1,0)),
_xlfn.IFS(
$ES171="LisChannel",
_xlpm.COEFF*
INDEX({1;1;1.2;1.2;1;1;1;1;1.2;1.2;1.2;1.2},
MATCH(MONTH(BK$15),
{1,2,3,4,5,6,7,8,9,10,11,12})),
CONCATENATE($ES171," ",$L171)="RussOutdoor метро",
_xlpm.COEFF*
INDEX({0.8;0.9;1.1;1.1;1;1;1;1;1.1;1.1;1.1;1.1},
MATCH(MONTH(BK$15),
{1,2,3,4,5,6,7,8,9,10,11,12})),
$ES171&lt;&gt;"LisChannel",
_xlpm.COEFF,
$ES171&lt;&gt;"RussOutdoor",
_xlpm.COEFF))</f>
        <v/>
      </c>
      <c r="BL171" s="62">
        <f>COUNTIFS($AZ171:$BK171,"&gt;0")</f>
        <v/>
      </c>
      <c r="BM171" s="65" t="n"/>
      <c r="BN171" s="125">
        <f>$DJ171</f>
        <v/>
      </c>
      <c r="BO171" s="63">
        <f>$DQ171</f>
        <v/>
      </c>
      <c r="BP171" s="125">
        <f>
IFERROR(
IF($BL171=0,0,
$BN171*(1-$BO171)),
0)</f>
        <v/>
      </c>
      <c r="BQ171" s="125">
        <f t="array" ref="BQ171">
IFERROR(
_xlfn.IFS(
$DH171="день_1",
$BP171*$BL171/($AX171-$AW171+1)*AZ171*(DAY(EOMONTH(AZ$15,0))),
$DH171="день_2",
$BP171/30*MAX(MIN($AX171,EOMONTH(AZ$15,0))-MAX($AW171,AZ$15)+1,),
$DH171="раб.день",
$BP171/30*(IFERROR(
_xlfn.LET(_xlpm.VD,
CHOOSE(
{1;2;3;4;5;6;7;8;9;10;11;12;13;14;15;16;17;18},
45658,45659,45660,45661,45662,45663,45664,45665,45711,45724,45778,45779,45785,45786,45820,45821,45965,46022),
_xlfn.LET(_xlpm.DD,
MAX(MIN($AX171,EOMONTH(AZ$15,0))-MAX($AW171,AZ$15),),
_xlfn.IFS(
AND(MONTH($AW171)=MONTH(AZ$15),MONTH($AX171)&lt;&gt;MONTH(AZ$15)),
NETWORKDAYS.INTL($AW171,$AW171+_xlpm.DD,1,_xlpm.VD),
AND(MONTH($AW171)&lt;&gt;MONTH(AZ$15),MONTH($AX171)=MONTH(AZ$15)),
NETWORKDAYS.INTL(($AX171)-_xlpm.DD,$AX171,1,_xlpm.VD),
AND(MONTH($AW171)&lt;MONTH(AZ$15),MONTH($AX171)&gt;MONTH(AZ$15)),
NETWORKDAYS.INTL((EOMONTH(AZ$15-1,1))-_xlpm.DD,EOMONTH(AZ$15-1,1),1,_xlpm.VD),
AND(MONTH($AW171)=MONTH(AZ$15),MONTH($AX171)=MONTH(AZ$15)),
NETWORKDAYS.INTL($AW171,$AX171,1,_xlpm.VD)))),0)),
$DH171="месяц",
$BP171*AZ171,
$DH171="неделя",
$BP171*AZ171/7*(ROUNDUP((DAY(EOMONTH(AZ$15,0)))/4,0))),
0)</f>
        <v/>
      </c>
      <c r="BR171" s="125">
        <f t="array" ref="BR171">
IFERROR(
_xlfn.IFS(
$DH171="день_1",
$BP171*$BL171/($AX171-$AW171+1)*BA171*(DAY(EOMONTH(BA$15,0))),
$DH171="день_2",
$BP171/30*MAX(MIN($AX171,EOMONTH(BA$15,0))-MAX($AW171,BA$15)+1,),
$DH171="раб.день",
$BP171/30*(IFERROR(
_xlfn.LET(_xlpm.VD,
CHOOSE(
{1;2;3;4;5;6;7;8;9;10;11;12;13;14;15;16;17;18},
45658,45659,45660,45661,45662,45663,45664,45665,45711,45724,45778,45779,45785,45786,45820,45821,45965,46022),
_xlfn.LET(_xlpm.DD,
MAX(MIN($AX171,EOMONTH(BA$15,0))-MAX($AW171,BA$15),),
_xlfn.IFS(
AND(MONTH($AW171)=MONTH(BA$15),MONTH($AX171)&lt;&gt;MONTH(BA$15)),
NETWORKDAYS.INTL($AW171,$AW171+_xlpm.DD,1,_xlpm.VD),
AND(MONTH($AW171)&lt;&gt;MONTH(BA$15),MONTH($AX171)=MONTH(BA$15)),
NETWORKDAYS.INTL(($AX171)-_xlpm.DD,$AX171,1,_xlpm.VD),
AND(MONTH($AW171)&lt;MONTH(BA$15),MONTH($AX171)&gt;MONTH(BA$15)),
NETWORKDAYS.INTL((EOMONTH(BA$15-1,1))-_xlpm.DD,EOMONTH(BA$15-1,1),1,_xlpm.VD),
AND(MONTH($AW171)=MONTH(BA$15),MONTH($AX171)=MONTH(BA$15)),
NETWORKDAYS.INTL($AW171,$AX171,1,_xlpm.VD)))),0)),
$DH171="месяц",
$BP171*BA171,
$DH171="неделя",
$BP171*BA171/7*(ROUNDUP((DAY(EOMONTH(BA$15,0)))/4,0))),
0)</f>
        <v/>
      </c>
      <c r="BS171" s="125">
        <f t="array" ref="BS171">
IFERROR(
_xlfn.IFS(
$DH171="день_1",
$BP171*$BL171/($AX171-$AW171+1)*BB171*(DAY(EOMONTH(BB$15,0))),
$DH171="день_2",
$BP171/30*MAX(MIN($AX171,EOMONTH(BB$15,0))-MAX($AW171,BB$15)+1,),
$DH171="раб.день",
$BP171/30*(IFERROR(
_xlfn.LET(_xlpm.VD,
CHOOSE(
{1;2;3;4;5;6;7;8;9;10;11;12;13;14;15;16;17;18},
45658,45659,45660,45661,45662,45663,45664,45665,45711,45724,45778,45779,45785,45786,45820,45821,45965,46022),
_xlfn.LET(_xlpm.DD,
MAX(MIN($AX171,EOMONTH(BB$15,0))-MAX($AW171,BB$15),),
_xlfn.IFS(
AND(MONTH($AW171)=MONTH(BB$15),MONTH($AX171)&lt;&gt;MONTH(BB$15)),
NETWORKDAYS.INTL($AW171,$AW171+_xlpm.DD,1,_xlpm.VD),
AND(MONTH($AW171)&lt;&gt;MONTH(BB$15),MONTH($AX171)=MONTH(BB$15)),
NETWORKDAYS.INTL(($AX171)-_xlpm.DD,$AX171,1,_xlpm.VD),
AND(MONTH($AW171)&lt;MONTH(BB$15),MONTH($AX171)&gt;MONTH(BB$15)),
NETWORKDAYS.INTL((EOMONTH(BB$15-1,1))-_xlpm.DD,EOMONTH(BB$15-1,1),1,_xlpm.VD),
AND(MONTH($AW171)=MONTH(BB$15),MONTH($AX171)=MONTH(BB$15)),
NETWORKDAYS.INTL($AW171,$AX171,1,_xlpm.VD)))),0)),
$DH171="месяц",
$BP171*BB171,
$DH171="неделя",
$BP171*BB171/7*(ROUNDUP((DAY(EOMONTH(BB$15,0)))/4,0))),
0)</f>
        <v/>
      </c>
      <c r="BT171" s="125">
        <f t="array" ref="BT171">
IFERROR(
_xlfn.IFS(
$DH171="день_1",
$BP171*$BL171/($AX171-$AW171+1)*BC171*(DAY(EOMONTH(BC$15,0))),
$DH171="день_2",
$BP171/30*MAX(MIN($AX171,EOMONTH(BC$15,0))-MAX($AW171,BC$15)+1,),
$DH171="раб.день",
$BP171/30*(IFERROR(
_xlfn.LET(_xlpm.VD,
CHOOSE(
{1;2;3;4;5;6;7;8;9;10;11;12;13;14;15;16;17;18},
45658,45659,45660,45661,45662,45663,45664,45665,45711,45724,45778,45779,45785,45786,45820,45821,45965,46022),
_xlfn.LET(_xlpm.DD,
MAX(MIN($AX171,EOMONTH(BC$15,0))-MAX($AW171,BC$15),),
_xlfn.IFS(
AND(MONTH($AW171)=MONTH(BC$15),MONTH($AX171)&lt;&gt;MONTH(BC$15)),
NETWORKDAYS.INTL($AW171,$AW171+_xlpm.DD,1,_xlpm.VD),
AND(MONTH($AW171)&lt;&gt;MONTH(BC$15),MONTH($AX171)=MONTH(BC$15)),
NETWORKDAYS.INTL(($AX171)-_xlpm.DD,$AX171,1,_xlpm.VD),
AND(MONTH($AW171)&lt;MONTH(BC$15),MONTH($AX171)&gt;MONTH(BC$15)),
NETWORKDAYS.INTL((EOMONTH(BC$15-1,1))-_xlpm.DD,EOMONTH(BC$15-1,1),1,_xlpm.VD),
AND(MONTH($AW171)=MONTH(BC$15),MONTH($AX171)=MONTH(BC$15)),
NETWORKDAYS.INTL($AW171,$AX171,1,_xlpm.VD)))),0)),
$DH171="месяц",
$BP171*BC171,
$DH171="неделя",
$BP171*BC171/7*(ROUNDUP((DAY(EOMONTH(BC$15,0)))/4,0))),
0)</f>
        <v/>
      </c>
      <c r="BU171" s="125">
        <f t="array" ref="BU171">
IFERROR(
_xlfn.IFS(
$DH171="день_1",
$BP171*$BL171/($AX171-$AW171+1)*BD171*(DAY(EOMONTH(BD$15,0))),
$DH171="день_2",
$BP171/30*MAX(MIN($AX171,EOMONTH(BD$15,0))-MAX($AW171,BD$15)+1,),
$DH171="раб.день",
$BP171/30*(IFERROR(
_xlfn.LET(_xlpm.VD,
CHOOSE(
{1;2;3;4;5;6;7;8;9;10;11;12;13;14;15;16;17;18},
45658,45659,45660,45661,45662,45663,45664,45665,45711,45724,45778,45779,45785,45786,45820,45821,45965,46022),
_xlfn.LET(_xlpm.DD,
MAX(MIN($AX171,EOMONTH(BD$15,0))-MAX($AW171,BD$15),),
_xlfn.IFS(
AND(MONTH($AW171)=MONTH(BD$15),MONTH($AX171)&lt;&gt;MONTH(BD$15)),
NETWORKDAYS.INTL($AW171,$AW171+_xlpm.DD,1,_xlpm.VD),
AND(MONTH($AW171)&lt;&gt;MONTH(BD$15),MONTH($AX171)=MONTH(BD$15)),
NETWORKDAYS.INTL(($AX171)-_xlpm.DD,$AX171,1,_xlpm.VD),
AND(MONTH($AW171)&lt;MONTH(BD$15),MONTH($AX171)&gt;MONTH(BD$15)),
NETWORKDAYS.INTL((EOMONTH(BD$15-1,1))-_xlpm.DD,EOMONTH(BD$15-1,1),1,_xlpm.VD),
AND(MONTH($AW171)=MONTH(BD$15),MONTH($AX171)=MONTH(BD$15)),
NETWORKDAYS.INTL($AW171,$AX171,1,_xlpm.VD)))),0)),
$DH171="месяц",
$BP171*BD171,
$DH171="неделя",
$BP171*BD171/7*(ROUNDUP((DAY(EOMONTH(BD$15,0)))/4,0))),
0)</f>
        <v/>
      </c>
      <c r="BV171" s="125">
        <f t="array" ref="BV171">
IFERROR(
_xlfn.IFS(
$DH171="день_1",
$BP171*$BL171/($AX171-$AW171+1)*BE171*(DAY(EOMONTH(BE$15,0))),
$DH171="день_2",
$BP171/30*MAX(MIN($AX171,EOMONTH(BE$15,0))-MAX($AW171,BE$15)+1,),
$DH171="раб.день",
$BP171/30*(IFERROR(
_xlfn.LET(_xlpm.VD,
CHOOSE(
{1;2;3;4;5;6;7;8;9;10;11;12;13;14;15;16;17;18},
45658,45659,45660,45661,45662,45663,45664,45665,45711,45724,45778,45779,45785,45786,45820,45821,45965,46022),
_xlfn.LET(_xlpm.DD,
MAX(MIN($AX171,EOMONTH(BE$15,0))-MAX($AW171,BE$15),),
_xlfn.IFS(
AND(MONTH($AW171)=MONTH(BE$15),MONTH($AX171)&lt;&gt;MONTH(BE$15)),
NETWORKDAYS.INTL($AW171,$AW171+_xlpm.DD,1,_xlpm.VD),
AND(MONTH($AW171)&lt;&gt;MONTH(BE$15),MONTH($AX171)=MONTH(BE$15)),
NETWORKDAYS.INTL(($AX171)-_xlpm.DD,$AX171,1,_xlpm.VD),
AND(MONTH($AW171)&lt;MONTH(BE$15),MONTH($AX171)&gt;MONTH(BE$15)),
NETWORKDAYS.INTL((EOMONTH(BE$15-1,1))-_xlpm.DD,EOMONTH(BE$15-1,1),1,_xlpm.VD),
AND(MONTH($AW171)=MONTH(BE$15),MONTH($AX171)=MONTH(BE$15)),
NETWORKDAYS.INTL($AW171,$AX171,1,_xlpm.VD)))),0)),
$DH171="месяц",
$BP171*BE171,
$DH171="неделя",
$BP171*BE171/7*(ROUNDUP((DAY(EOMONTH(BE$15,0)))/4,0))),
0)</f>
        <v/>
      </c>
      <c r="BW171" s="125">
        <f t="array" ref="BW171">
IFERROR(
_xlfn.IFS(
$DH171="день_1",
$BP171*$BL171/($AX171-$AW171+1)*BF171*(DAY(EOMONTH(BF$15,0))),
$DH171="день_2",
$BP171/30*MAX(MIN($AX171,EOMONTH(BF$15,0))-MAX($AW171,BF$15)+1,),
$DH171="раб.день",
$BP171/30*(IFERROR(
_xlfn.LET(_xlpm.VD,
CHOOSE(
{1;2;3;4;5;6;7;8;9;10;11;12;13;14;15;16;17;18},
45658,45659,45660,45661,45662,45663,45664,45665,45711,45724,45778,45779,45785,45786,45820,45821,45965,46022),
_xlfn.LET(_xlpm.DD,
MAX(MIN($AX171,EOMONTH(BF$15,0))-MAX($AW171,BF$15),),
_xlfn.IFS(
AND(MONTH($AW171)=MONTH(BF$15),MONTH($AX171)&lt;&gt;MONTH(BF$15)),
NETWORKDAYS.INTL($AW171,$AW171+_xlpm.DD,1,_xlpm.VD),
AND(MONTH($AW171)&lt;&gt;MONTH(BF$15),MONTH($AX171)=MONTH(BF$15)),
NETWORKDAYS.INTL(($AX171)-_xlpm.DD,$AX171,1,_xlpm.VD),
AND(MONTH($AW171)&lt;MONTH(BF$15),MONTH($AX171)&gt;MONTH(BF$15)),
NETWORKDAYS.INTL((EOMONTH(BF$15-1,1))-_xlpm.DD,EOMONTH(BF$15-1,1),1,_xlpm.VD),
AND(MONTH($AW171)=MONTH(BF$15),MONTH($AX171)=MONTH(BF$15)),
NETWORKDAYS.INTL($AW171,$AX171,1,_xlpm.VD)))),0)),
$DH171="месяц",
$BP171*BF171,
$DH171="неделя",
$BP171*BF171/7*(ROUNDUP((DAY(EOMONTH(BF$15,0)))/4,0))),
0)</f>
        <v/>
      </c>
      <c r="BX171" s="125">
        <f t="array" ref="BX171">
IFERROR(
_xlfn.IFS(
$DH171="день_1",
$BP171*$BL171/($AX171-$AW171+1)*BG171*(DAY(EOMONTH(BG$15,0))),
$DH171="день_2",
$BP171/30*MAX(MIN($AX171,EOMONTH(BG$15,0))-MAX($AW171,BG$15)+1,),
$DH171="раб.день",
$BP171/30*(IFERROR(
_xlfn.LET(_xlpm.VD,
CHOOSE(
{1;2;3;4;5;6;7;8;9;10;11;12;13;14;15;16;17;18},
45658,45659,45660,45661,45662,45663,45664,45665,45711,45724,45778,45779,45785,45786,45820,45821,45965,46022),
_xlfn.LET(_xlpm.DD,
MAX(MIN($AX171,EOMONTH(BG$15,0))-MAX($AW171,BG$15),),
_xlfn.IFS(
AND(MONTH($AW171)=MONTH(BG$15),MONTH($AX171)&lt;&gt;MONTH(BG$15)),
NETWORKDAYS.INTL($AW171,$AW171+_xlpm.DD,1,_xlpm.VD),
AND(MONTH($AW171)&lt;&gt;MONTH(BG$15),MONTH($AX171)=MONTH(BG$15)),
NETWORKDAYS.INTL(($AX171)-_xlpm.DD,$AX171,1,_xlpm.VD),
AND(MONTH($AW171)&lt;MONTH(BG$15),MONTH($AX171)&gt;MONTH(BG$15)),
NETWORKDAYS.INTL((EOMONTH(BG$15-1,1))-_xlpm.DD,EOMONTH(BG$15-1,1),1,_xlpm.VD),
AND(MONTH($AW171)=MONTH(BG$15),MONTH($AX171)=MONTH(BG$15)),
NETWORKDAYS.INTL($AW171,$AX171,1,_xlpm.VD)))),0)),
$DH171="месяц",
$BP171*BG171,
$DH171="неделя",
$BP171*BG171/7*(ROUNDUP((DAY(EOMONTH(BG$15,0)))/4,0))),
0)</f>
        <v/>
      </c>
      <c r="BY171" s="125">
        <f t="array" ref="BY171">
IFERROR(
_xlfn.IFS(
$DH171="день_1",
$BP171*$BL171/($AX171-$AW171+1)*BH171*(DAY(EOMONTH(BH$15,0))),
$DH171="день_2",
$BP171/30*MAX(MIN($AX171,EOMONTH(BH$15,0))-MAX($AW171,BH$15)+1,),
$DH171="раб.день",
$BP171/30*(IFERROR(
_xlfn.LET(_xlpm.VD,
CHOOSE(
{1;2;3;4;5;6;7;8;9;10;11;12;13;14;15;16;17;18},
45658,45659,45660,45661,45662,45663,45664,45665,45711,45724,45778,45779,45785,45786,45820,45821,45965,46022),
_xlfn.LET(_xlpm.DD,
MAX(MIN($AX171,EOMONTH(BH$15,0))-MAX($AW171,BH$15),),
_xlfn.IFS(
AND(MONTH($AW171)=MONTH(BH$15),MONTH($AX171)&lt;&gt;MONTH(BH$15)),
NETWORKDAYS.INTL($AW171,$AW171+_xlpm.DD,1,_xlpm.VD),
AND(MONTH($AW171)&lt;&gt;MONTH(BH$15),MONTH($AX171)=MONTH(BH$15)),
NETWORKDAYS.INTL(($AX171)-_xlpm.DD,$AX171,1,_xlpm.VD),
AND(MONTH($AW171)&lt;MONTH(BH$15),MONTH($AX171)&gt;MONTH(BH$15)),
NETWORKDAYS.INTL((EOMONTH(BH$15-1,1))-_xlpm.DD,EOMONTH(BH$15-1,1),1,_xlpm.VD),
AND(MONTH($AW171)=MONTH(BH$15),MONTH($AX171)=MONTH(BH$15)),
NETWORKDAYS.INTL($AW171,$AX171,1,_xlpm.VD)))),0)),
$DH171="месяц",
$BP171*BH171,
$DH171="неделя",
$BP171*BH171/7*(ROUNDUP((DAY(EOMONTH(BH$15,0)))/4,0))),
0)</f>
        <v/>
      </c>
      <c r="BZ171" s="125">
        <f t="array" ref="BZ171">
IFERROR(
_xlfn.IFS(
$DH171="день_1",
$BP171*$BL171/($AX171-$AW171+1)*BI171*(DAY(EOMONTH(BI$15,0))),
$DH171="день_2",
$BP171/30*MAX(MIN($AX171,EOMONTH(BI$15,0))-MAX($AW171,BI$15)+1,),
$DH171="раб.день",
$BP171/30*(IFERROR(
_xlfn.LET(_xlpm.VD,
CHOOSE(
{1;2;3;4;5;6;7;8;9;10;11;12;13;14;15;16;17;18},
45658,45659,45660,45661,45662,45663,45664,45665,45711,45724,45778,45779,45785,45786,45820,45821,45965,46022),
_xlfn.LET(_xlpm.DD,
MAX(MIN($AX171,EOMONTH(BI$15,0))-MAX($AW171,BI$15),),
_xlfn.IFS(
AND(MONTH($AW171)=MONTH(BI$15),MONTH($AX171)&lt;&gt;MONTH(BI$15)),
NETWORKDAYS.INTL($AW171,$AW171+_xlpm.DD,1,_xlpm.VD),
AND(MONTH($AW171)&lt;&gt;MONTH(BI$15),MONTH($AX171)=MONTH(BI$15)),
NETWORKDAYS.INTL(($AX171)-_xlpm.DD,$AX171,1,_xlpm.VD),
AND(MONTH($AW171)&lt;MONTH(BI$15),MONTH($AX171)&gt;MONTH(BI$15)),
NETWORKDAYS.INTL((EOMONTH(BI$15-1,1))-_xlpm.DD,EOMONTH(BI$15-1,1),1,_xlpm.VD),
AND(MONTH($AW171)=MONTH(BI$15),MONTH($AX171)=MONTH(BI$15)),
NETWORKDAYS.INTL($AW171,$AX171,1,_xlpm.VD)))),0)),
$DH171="месяц",
$BP171*BI171,
$DH171="неделя",
$BP171*BI171/7*(ROUNDUP((DAY(EOMONTH(BI$15,0)))/4,0))),
0)</f>
        <v/>
      </c>
      <c r="CA171" s="125">
        <f t="array" ref="CA171">
IFERROR(
_xlfn.IFS(
$DH171="день_1",
$BP171*$BL171/($AX171-$AW171+1)*BJ171*(DAY(EOMONTH(BJ$15,0))),
$DH171="день_2",
$BP171/30*MAX(MIN($AX171,EOMONTH(BJ$15,0))-MAX($AW171,BJ$15)+1,),
$DH171="раб.день",
$BP171/30*(IFERROR(
_xlfn.LET(_xlpm.VD,
CHOOSE(
{1;2;3;4;5;6;7;8;9;10;11;12;13;14;15;16;17;18},
45658,45659,45660,45661,45662,45663,45664,45665,45711,45724,45778,45779,45785,45786,45820,45821,45965,46022),
_xlfn.LET(_xlpm.DD,
MAX(MIN($AX171,EOMONTH(BJ$15,0))-MAX($AW171,BJ$15),),
_xlfn.IFS(
AND(MONTH($AW171)=MONTH(BJ$15),MONTH($AX171)&lt;&gt;MONTH(BJ$15)),
NETWORKDAYS.INTL($AW171,$AW171+_xlpm.DD,1,_xlpm.VD),
AND(MONTH($AW171)&lt;&gt;MONTH(BJ$15),MONTH($AX171)=MONTH(BJ$15)),
NETWORKDAYS.INTL(($AX171)-_xlpm.DD,$AX171,1,_xlpm.VD),
AND(MONTH($AW171)&lt;MONTH(BJ$15),MONTH($AX171)&gt;MONTH(BJ$15)),
NETWORKDAYS.INTL((EOMONTH(BJ$15-1,1))-_xlpm.DD,EOMONTH(BJ$15-1,1),1,_xlpm.VD),
AND(MONTH($AW171)=MONTH(BJ$15),MONTH($AX171)=MONTH(BJ$15)),
NETWORKDAYS.INTL($AW171,$AX171,1,_xlpm.VD)))),0)),
$DH171="месяц",
$BP171*BJ171,
$DH171="неделя",
$BP171*BJ171/7*(ROUNDUP((DAY(EOMONTH(BJ$15,0)))/4,0))),
0)</f>
        <v/>
      </c>
      <c r="CB171" s="125">
        <f t="array" ref="CB171">
IFERROR(
_xlfn.IFS(
$DH171="день_1",
$BP171*$BL171/($AX171-$AW171+1)*BK171*(DAY(EOMONTH(BK$15,0))),
$DH171="день_2",
$BP171/30*MAX(MIN($AX171,EOMONTH(BK$15,0))-MAX($AW171,BK$15)+1,),
$DH171="раб.день",
$BP171/30*(IFERROR(
_xlfn.LET(_xlpm.VD,
CHOOSE(
{1;2;3;4;5;6;7;8;9;10;11;12;13;14;15;16;17;18},
45658,45659,45660,45661,45662,45663,45664,45665,45711,45724,45778,45779,45785,45786,45820,45821,45965,46022),
_xlfn.LET(_xlpm.DD,
MAX(MIN($AX171,EOMONTH(BK$15,0))-MAX($AW171,BK$15),),
_xlfn.IFS(
AND(MONTH($AW171)=MONTH(BK$15),MONTH($AX171)&lt;&gt;MONTH(BK$15)),
NETWORKDAYS.INTL($AW171,$AW171+_xlpm.DD,1,_xlpm.VD),
AND(MONTH($AW171)&lt;&gt;MONTH(BK$15),MONTH($AX171)=MONTH(BK$15)),
NETWORKDAYS.INTL(($AX171)-_xlpm.DD,$AX171,1,_xlpm.VD),
AND(MONTH($AW171)&lt;MONTH(BK$15),MONTH($AX171)&gt;MONTH(BK$15)),
NETWORKDAYS.INTL((EOMONTH(BK$15-1,1))-_xlpm.DD,EOMONTH(BK$15-1,1),1,_xlpm.VD),
AND(MONTH($AW171)=MONTH(BK$15),MONTH($AX171)=MONTH(BK$15)),
NETWORKDAYS.INTL($AW171,$AX171,1,_xlpm.VD)))),0)),
$DH171="месяц",
$BP171*BK171,
$DH171="неделя",
$BP171*BK171/7*(ROUNDUP((DAY(EOMONTH(BK$15,0)))/4,0))),
0)</f>
        <v/>
      </c>
      <c r="CC171" s="125">
        <f>SUM($BQ171:$CB171)</f>
        <v/>
      </c>
      <c r="CD171" s="126">
        <f>SUM($EH171:$EH171)</f>
        <v/>
      </c>
      <c r="CE171" s="126">
        <f>$CD171*$AB171</f>
        <v/>
      </c>
      <c r="CF171" s="126">
        <f>SUM($EK171:$EK171)</f>
        <v/>
      </c>
      <c r="CG171" s="126">
        <f>$CF171*$AB171</f>
        <v/>
      </c>
      <c r="CH171" s="126">
        <f>SUM($CC171,$CE171,$CG171)</f>
        <v/>
      </c>
      <c r="CI171" s="126">
        <f>$CH171*(1+$CM171)</f>
        <v/>
      </c>
      <c r="CJ171" s="127" t="n">
        <v>0</v>
      </c>
      <c r="CK171" s="126">
        <f>SUM($CH171:$CH171)*(1+$CJ171)</f>
        <v/>
      </c>
      <c r="CL171" s="126">
        <f>SUM($CH171:$CH171)*(1+$CM171)</f>
        <v/>
      </c>
      <c r="CM171" s="59" t="inlineStr">
        <is>
          <t>20%</t>
        </is>
      </c>
      <c r="CN171" s="59" t="n"/>
      <c r="CO171" s="72" t="n"/>
      <c r="CP171" s="59" t="n"/>
      <c r="CQ171" s="73" t="n"/>
      <c r="CR171" s="73" t="n"/>
      <c r="CS171" s="73" t="n"/>
      <c r="CT171" s="72" t="n"/>
      <c r="CU171" s="79" t="inlineStr">
        <is>
          <t> </t>
        </is>
      </c>
      <c r="CV171" s="60" t="n"/>
      <c r="CW171" s="60" t="n"/>
      <c r="CX171" s="60" t="n"/>
      <c r="CY171" s="127">
        <f>IFERROR(($CC171-$EE171)/($EE171/(1-$DQ171)),0)</f>
        <v/>
      </c>
      <c r="CZ171" s="127">
        <f>IFERROR(1-$EI171/($CE171),0)</f>
        <v/>
      </c>
      <c r="DA171" s="127">
        <f>IFERROR(1-$EL171/($CG171),0)</f>
        <v/>
      </c>
      <c r="DB171" s="126">
        <f>ROUND(IFERROR(($CI171/(1+$CM171)-$EN171),0),2)</f>
        <v/>
      </c>
      <c r="DC171" s="128" t="n"/>
      <c r="DD171" s="125" t="n"/>
      <c r="DE171" s="75" t="n">
        <v>0</v>
      </c>
      <c r="DF171" s="128" t="n"/>
      <c r="DG171" s="125">
        <f>IF($DC171=0,0,$DD171*($DC171*100%-$DE171*$DF171))*SUM($AB171:$AB171)</f>
        <v/>
      </c>
      <c r="DH171" s="129" t="inlineStr">
        <is>
          <t>месяц</t>
        </is>
      </c>
      <c r="DI171" s="130">
        <f t="array" ref="DI171">IFERROR(
IF($ES171="LisChannel",
(ROUND(((INDEX({174.625;153.888888888889;130.972222222222},MATCH($AI171,{2;3;4}),0))*$AG171*$AI171),2)),0),0)</f>
        <v/>
      </c>
      <c r="DJ171" s="130">
        <f>
_xlfn.LET(_xlpm.X,
IFERROR(
IF($ES171="НовиковТВ",
(_xlfn.LET(_xlpm.NTV,
_xlfn.LET(_xlpm.MIN,350000,
IF(SUMIFS($DI:$DI,$ES:$ES,"НовиковТВ")&lt;=_xlpm.MIN,
(SUMIFS($DI:$DI,$ES:$ES,"НовиковТВ")/(COUNTIFS($ES:$ES,"НовиковТВ")))*_xlpm.MIN/SUMIFS($DI:$DI,$ES:$ES,"НовиковТВ"),
DI171)),
_xlpm.NTV+$DG171/(1-(1-(_xlpm.NTV)*(1-$DL171)*(1-$DM171)*(1-$DN171)*(1-$DO171)*(1-$DP171)/_xlpm.NTV))))/(1+$EP171),
$DI171+$DG171/(1-(1-($DI171)*(1-$DL171)*(1-$DM171)*(1-$DN171)*(1-$DO171)*(1-$DP171)/$DI171))),
0),
_xlpm.X*(1+$CM171)*(1+$CW171)-_xlpm.X*(1+$CM171)+_xlpm.X)</f>
        <v/>
      </c>
      <c r="DK171" s="125" t="inlineStr">
        <is>
          <t>послед.</t>
        </is>
      </c>
      <c r="DL171" s="63" t="n">
        <v>0</v>
      </c>
      <c r="DM171" s="63" t="n">
        <v>0</v>
      </c>
      <c r="DN171" s="63" t="n">
        <v>0</v>
      </c>
      <c r="DO171" s="63" t="n">
        <v>0</v>
      </c>
      <c r="DP171" s="63" t="n">
        <v>0</v>
      </c>
      <c r="DQ171" s="63">
        <f t="array" ref="DQ171">IFERROR(_xlfn.IFS(
$DK171="послед.",1-(1-$DL171)*(1-$DM171)*(1-$DN171)*(1-$DO171)*(1-$DP171),
$DK171="сумм.",$DL171+$DM171+$DN171+$DO171+$DP171),
0)</f>
        <v/>
      </c>
      <c r="DR171" s="125">
        <f t="array" ref="DR171">
IFERROR(
_xlfn.IFS(
$BL171=0,
0,
$BL171&gt;0,
_xlfn.IFS($DK171="послед.",
$DJ171*(1-$DL171)*(1-$DM171)*(1-$DN171)*(1-$DO171)*(1-$DP171),
$DK171="сумм.",
$DJ171*(1-($DL171+$DM171+$DN171+$DO171+$DP171)))),0)</f>
        <v/>
      </c>
      <c r="DS171" s="125">
        <f t="array" ref="DS171">
IFERROR(_xlfn.IFS(
$DH171="день_1",
$DR171*$BL171/($AX171-$AW171+1)*AZ171*(DAY(EOMONTH(AZ$15,0))),
$DH171="день_2",
$DR171/30*MAX(MIN($AX171,EOMONTH(AZ$15,0))-MAX($AW171,AZ$15)+1,),
$DH171="раб.день",
$DR171/30*(IFERROR(
_xlfn.LET(_xlpm.VD,
CHOOSE(
{1;2;3;4;5;6;7;8;9;10;11;12;13;14;15;16;17;18},
45658,45659,45660,45661,45662,45663,45664,45665,45711,45724,45778,45779,45785,45786,45820,45821,45965,46022),
_xlfn.LET(_xlpm.DD,
MAX(MIN($AX171,EOMONTH(AZ$15,0))-MAX($AW171,AZ$15),),
_xlfn.IFS(
AND(MONTH($AW171)=MONTH(AZ$15),MONTH($AX171)&lt;&gt;MONTH(AZ$15)),
NETWORKDAYS.INTL($AW171,$AW171+_xlpm.DD,1,_xlpm.VD),
AND(MONTH($AW171)&lt;&gt;MONTH(AZ$15),MONTH($AX171)=MONTH(AZ$15)),
NETWORKDAYS.INTL(($AX171)-_xlpm.DD,$AX171,1,_xlpm.VD),
AND(MONTH($AW171)&lt;MONTH(AZ$15),MONTH($AX171)&gt;MONTH(AZ$15)),
NETWORKDAYS.INTL((EOMONTH(AZ$15-1,1))-_xlpm.DD,EOMONTH(AZ$15-1,1),1,_xlpm.VD),
AND(MONTH($AW171)=MONTH(AZ$15),MONTH($AX171)=MONTH(AZ$15)),
NETWORKDAYS.INTL($AW171,$AX171,1,_xlpm.VD)))),0)),
$DH171="месяц",
$DR171*AZ171,
$DH171="неделя",
$DR171*AZ171/7*(ROUNDUP((DAY(EOMONTH(AZ$15,0)))/4,0))),
0)</f>
        <v/>
      </c>
      <c r="DT171" s="125">
        <f t="array" ref="DT171">
IFERROR(_xlfn.IFS(
$DH171="день_1",
$DR171*$BL171/($AX171-$AW171+1)*BA171*(DAY(EOMONTH(BA$15,0))),
$DH171="день_2",
$DR171/30*MAX(MIN($AX171,EOMONTH(BA$15,0))-MAX($AW171,BA$15)+1,),
$DH171="раб.день",
$DR171/30*(IFERROR(
_xlfn.LET(_xlpm.VD,
CHOOSE(
{1;2;3;4;5;6;7;8;9;10;11;12;13;14;15;16;17;18},
45658,45659,45660,45661,45662,45663,45664,45665,45711,45724,45778,45779,45785,45786,45820,45821,45965,46022),
_xlfn.LET(_xlpm.DD,
MAX(MIN($AX171,EOMONTH(BA$15,0))-MAX($AW171,BA$15),),
_xlfn.IFS(
AND(MONTH($AW171)=MONTH(BA$15),MONTH($AX171)&lt;&gt;MONTH(BA$15)),
NETWORKDAYS.INTL($AW171,$AW171+_xlpm.DD,1,_xlpm.VD),
AND(MONTH($AW171)&lt;&gt;MONTH(BA$15),MONTH($AX171)=MONTH(BA$15)),
NETWORKDAYS.INTL(($AX171)-_xlpm.DD,$AX171,1,_xlpm.VD),
AND(MONTH($AW171)&lt;MONTH(BA$15),MONTH($AX171)&gt;MONTH(BA$15)),
NETWORKDAYS.INTL((EOMONTH(BA$15-1,1))-_xlpm.DD,EOMONTH(BA$15-1,1),1,_xlpm.VD),
AND(MONTH($AW171)=MONTH(BA$15),MONTH($AX171)=MONTH(BA$15)),
NETWORKDAYS.INTL($AW171,$AX171,1,_xlpm.VD)))),0)),
$DH171="месяц",
$DR171*BA171,
$DH171="неделя",
$DR171*BA171/7*(ROUNDUP((DAY(EOMONTH(BA$15,0)))/4,0))),
0)</f>
        <v/>
      </c>
      <c r="DU171" s="125">
        <f t="array" ref="DU171">
IFERROR(_xlfn.IFS(
$DH171="день_1",
$DR171*$BL171/($AX171-$AW171+1)*BB171*(DAY(EOMONTH(BB$15,0))),
$DH171="день_2",
$DR171/30*MAX(MIN($AX171,EOMONTH(BB$15,0))-MAX($AW171,BB$15)+1,),
$DH171="раб.день",
$DR171/30*(IFERROR(
_xlfn.LET(_xlpm.VD,
CHOOSE(
{1;2;3;4;5;6;7;8;9;10;11;12;13;14;15;16;17;18},
45658,45659,45660,45661,45662,45663,45664,45665,45711,45724,45778,45779,45785,45786,45820,45821,45965,46022),
_xlfn.LET(_xlpm.DD,
MAX(MIN($AX171,EOMONTH(BB$15,0))-MAX($AW171,BB$15),),
_xlfn.IFS(
AND(MONTH($AW171)=MONTH(BB$15),MONTH($AX171)&lt;&gt;MONTH(BB$15)),
NETWORKDAYS.INTL($AW171,$AW171+_xlpm.DD,1,_xlpm.VD),
AND(MONTH($AW171)&lt;&gt;MONTH(BB$15),MONTH($AX171)=MONTH(BB$15)),
NETWORKDAYS.INTL(($AX171)-_xlpm.DD,$AX171,1,_xlpm.VD),
AND(MONTH($AW171)&lt;MONTH(BB$15),MONTH($AX171)&gt;MONTH(BB$15)),
NETWORKDAYS.INTL((EOMONTH(BB$15-1,1))-_xlpm.DD,EOMONTH(BB$15-1,1),1,_xlpm.VD),
AND(MONTH($AW171)=MONTH(BB$15),MONTH($AX171)=MONTH(BB$15)),
NETWORKDAYS.INTL($AW171,$AX171,1,_xlpm.VD)))),0)),
$DH171="месяц",
$DR171*BB171,
$DH171="неделя",
$DR171*BB171/7*(ROUNDUP((DAY(EOMONTH(BB$15,0)))/4,0))),
0)</f>
        <v/>
      </c>
      <c r="DV171" s="125">
        <f t="array" ref="DV171">
IFERROR(_xlfn.IFS(
$DH171="день_1",
$DR171*$BL171/($AX171-$AW171+1)*BC171*(DAY(EOMONTH(BC$15,0))),
$DH171="день_2",
$DR171/30*MAX(MIN($AX171,EOMONTH(BC$15,0))-MAX($AW171,BC$15)+1,),
$DH171="раб.день",
$DR171/30*(IFERROR(
_xlfn.LET(_xlpm.VD,
CHOOSE(
{1;2;3;4;5;6;7;8;9;10;11;12;13;14;15;16;17;18},
45658,45659,45660,45661,45662,45663,45664,45665,45711,45724,45778,45779,45785,45786,45820,45821,45965,46022),
_xlfn.LET(_xlpm.DD,
MAX(MIN($AX171,EOMONTH(BC$15,0))-MAX($AW171,BC$15),),
_xlfn.IFS(
AND(MONTH($AW171)=MONTH(BC$15),MONTH($AX171)&lt;&gt;MONTH(BC$15)),
NETWORKDAYS.INTL($AW171,$AW171+_xlpm.DD,1,_xlpm.VD),
AND(MONTH($AW171)&lt;&gt;MONTH(BC$15),MONTH($AX171)=MONTH(BC$15)),
NETWORKDAYS.INTL(($AX171)-_xlpm.DD,$AX171,1,_xlpm.VD),
AND(MONTH($AW171)&lt;MONTH(BC$15),MONTH($AX171)&gt;MONTH(BC$15)),
NETWORKDAYS.INTL((EOMONTH(BC$15-1,1))-_xlpm.DD,EOMONTH(BC$15-1,1),1,_xlpm.VD),
AND(MONTH($AW171)=MONTH(BC$15),MONTH($AX171)=MONTH(BC$15)),
NETWORKDAYS.INTL($AW171,$AX171,1,_xlpm.VD)))),0)),
$DH171="месяц",
$DR171*BC171,
$DH171="неделя",
$DR171*BC171/7*(ROUNDUP((DAY(EOMONTH(BC$15,0)))/4,0))),
0)</f>
        <v/>
      </c>
      <c r="DW171" s="125">
        <f t="array" ref="DW171">
IFERROR(_xlfn.IFS(
$DH171="день_1",
$DR171*$BL171/($AX171-$AW171+1)*BD171*(DAY(EOMONTH(BD$15,0))),
$DH171="день_2",
$DR171/30*MAX(MIN($AX171,EOMONTH(BD$15,0))-MAX($AW171,BD$15)+1,),
$DH171="раб.день",
$DR171/30*(IFERROR(
_xlfn.LET(_xlpm.VD,
CHOOSE(
{1;2;3;4;5;6;7;8;9;10;11;12;13;14;15;16;17;18},
45658,45659,45660,45661,45662,45663,45664,45665,45711,45724,45778,45779,45785,45786,45820,45821,45965,46022),
_xlfn.LET(_xlpm.DD,
MAX(MIN($AX171,EOMONTH(BD$15,0))-MAX($AW171,BD$15),),
_xlfn.IFS(
AND(MONTH($AW171)=MONTH(BD$15),MONTH($AX171)&lt;&gt;MONTH(BD$15)),
NETWORKDAYS.INTL($AW171,$AW171+_xlpm.DD,1,_xlpm.VD),
AND(MONTH($AW171)&lt;&gt;MONTH(BD$15),MONTH($AX171)=MONTH(BD$15)),
NETWORKDAYS.INTL(($AX171)-_xlpm.DD,$AX171,1,_xlpm.VD),
AND(MONTH($AW171)&lt;MONTH(BD$15),MONTH($AX171)&gt;MONTH(BD$15)),
NETWORKDAYS.INTL((EOMONTH(BD$15-1,1))-_xlpm.DD,EOMONTH(BD$15-1,1),1,_xlpm.VD),
AND(MONTH($AW171)=MONTH(BD$15),MONTH($AX171)=MONTH(BD$15)),
NETWORKDAYS.INTL($AW171,$AX171,1,_xlpm.VD)))),0)),
$DH171="месяц",
$DR171*BD171,
$DH171="неделя",
$DR171*BD171/7*(ROUNDUP((DAY(EOMONTH(BD$15,0)))/4,0))),
0)</f>
        <v/>
      </c>
      <c r="DX171" s="125">
        <f t="array" ref="DX171">
IFERROR(_xlfn.IFS(
$DH171="день_1",
$DR171*$BL171/($AX171-$AW171+1)*BE171*(DAY(EOMONTH(BE$15,0))),
$DH171="день_2",
$DR171/30*MAX(MIN($AX171,EOMONTH(BE$15,0))-MAX($AW171,BE$15)+1,),
$DH171="раб.день",
$DR171/30*(IFERROR(
_xlfn.LET(_xlpm.VD,
CHOOSE(
{1;2;3;4;5;6;7;8;9;10;11;12;13;14;15;16;17;18},
45658,45659,45660,45661,45662,45663,45664,45665,45711,45724,45778,45779,45785,45786,45820,45821,45965,46022),
_xlfn.LET(_xlpm.DD,
MAX(MIN($AX171,EOMONTH(BE$15,0))-MAX($AW171,BE$15),),
_xlfn.IFS(
AND(MONTH($AW171)=MONTH(BE$15),MONTH($AX171)&lt;&gt;MONTH(BE$15)),
NETWORKDAYS.INTL($AW171,$AW171+_xlpm.DD,1,_xlpm.VD),
AND(MONTH($AW171)&lt;&gt;MONTH(BE$15),MONTH($AX171)=MONTH(BE$15)),
NETWORKDAYS.INTL(($AX171)-_xlpm.DD,$AX171,1,_xlpm.VD),
AND(MONTH($AW171)&lt;MONTH(BE$15),MONTH($AX171)&gt;MONTH(BE$15)),
NETWORKDAYS.INTL((EOMONTH(BE$15-1,1))-_xlpm.DD,EOMONTH(BE$15-1,1),1,_xlpm.VD),
AND(MONTH($AW171)=MONTH(BE$15),MONTH($AX171)=MONTH(BE$15)),
NETWORKDAYS.INTL($AW171,$AX171,1,_xlpm.VD)))),0)),
$DH171="месяц",
$DR171*BE171,
$DH171="неделя",
$DR171*BE171/7*(ROUNDUP((DAY(EOMONTH(BE$15,0)))/4,0))),
0)</f>
        <v/>
      </c>
      <c r="DY171" s="125">
        <f t="array" ref="DY171">
IFERROR(_xlfn.IFS(
$DH171="день_1",
$DR171*$BL171/($AX171-$AW171+1)*BF171*(DAY(EOMONTH(BF$15,0))),
$DH171="день_2",
$DR171/30*MAX(MIN($AX171,EOMONTH(BF$15,0))-MAX($AW171,BF$15)+1,),
$DH171="раб.день",
$DR171/30*(IFERROR(
_xlfn.LET(_xlpm.VD,
CHOOSE(
{1;2;3;4;5;6;7;8;9;10;11;12;13;14;15;16;17;18},
45658,45659,45660,45661,45662,45663,45664,45665,45711,45724,45778,45779,45785,45786,45820,45821,45965,46022),
_xlfn.LET(_xlpm.DD,
MAX(MIN($AX171,EOMONTH(BF$15,0))-MAX($AW171,BF$15),),
_xlfn.IFS(
AND(MONTH($AW171)=MONTH(BF$15),MONTH($AX171)&lt;&gt;MONTH(BF$15)),
NETWORKDAYS.INTL($AW171,$AW171+_xlpm.DD,1,_xlpm.VD),
AND(MONTH($AW171)&lt;&gt;MONTH(BF$15),MONTH($AX171)=MONTH(BF$15)),
NETWORKDAYS.INTL(($AX171)-_xlpm.DD,$AX171,1,_xlpm.VD),
AND(MONTH($AW171)&lt;MONTH(BF$15),MONTH($AX171)&gt;MONTH(BF$15)),
NETWORKDAYS.INTL((EOMONTH(BF$15-1,1))-_xlpm.DD,EOMONTH(BF$15-1,1),1,_xlpm.VD),
AND(MONTH($AW171)=MONTH(BF$15),MONTH($AX171)=MONTH(BF$15)),
NETWORKDAYS.INTL($AW171,$AX171,1,_xlpm.VD)))),0)),
$DH171="месяц",
$DR171*BF171,
$DH171="неделя",
$DR171*BF171/7*(ROUNDUP((DAY(EOMONTH(BF$15,0)))/4,0))),
0)</f>
        <v/>
      </c>
      <c r="DZ171" s="125">
        <f t="array" ref="DZ171">
IFERROR(_xlfn.IFS(
$DH171="день_1",
$DR171*$BL171/($AX171-$AW171+1)*BG171*(DAY(EOMONTH(BG$15,0))),
$DH171="день_2",
$DR171/30*MAX(MIN($AX171,EOMONTH(BG$15,0))-MAX($AW171,BG$15)+1,),
$DH171="раб.день",
$DR171/30*(IFERROR(
_xlfn.LET(_xlpm.VD,
CHOOSE(
{1;2;3;4;5;6;7;8;9;10;11;12;13;14;15;16;17;18},
45658,45659,45660,45661,45662,45663,45664,45665,45711,45724,45778,45779,45785,45786,45820,45821,45965,46022),
_xlfn.LET(_xlpm.DD,
MAX(MIN($AX171,EOMONTH(BG$15,0))-MAX($AW171,BG$15),),
_xlfn.IFS(
AND(MONTH($AW171)=MONTH(BG$15),MONTH($AX171)&lt;&gt;MONTH(BG$15)),
NETWORKDAYS.INTL($AW171,$AW171+_xlpm.DD,1,_xlpm.VD),
AND(MONTH($AW171)&lt;&gt;MONTH(BG$15),MONTH($AX171)=MONTH(BG$15)),
NETWORKDAYS.INTL(($AX171)-_xlpm.DD,$AX171,1,_xlpm.VD),
AND(MONTH($AW171)&lt;MONTH(BG$15),MONTH($AX171)&gt;MONTH(BG$15)),
NETWORKDAYS.INTL((EOMONTH(BG$15-1,1))-_xlpm.DD,EOMONTH(BG$15-1,1),1,_xlpm.VD),
AND(MONTH($AW171)=MONTH(BG$15),MONTH($AX171)=MONTH(BG$15)),
NETWORKDAYS.INTL($AW171,$AX171,1,_xlpm.VD)))),0)),
$DH171="месяц",
$DR171*BG171,
$DH171="неделя",
$DR171*BG171/7*(ROUNDUP((DAY(EOMONTH(BG$15,0)))/4,0))),
0)</f>
        <v/>
      </c>
      <c r="EA171" s="125">
        <f t="array" ref="EA171">
IFERROR(_xlfn.IFS(
$DH171="день_1",
$DR171*$BL171/($AX171-$AW171+1)*BH171*(DAY(EOMONTH(BH$15,0))),
$DH171="день_2",
$DR171/30*MAX(MIN($AX171,EOMONTH(BH$15,0))-MAX($AW171,BH$15)+1,),
$DH171="раб.день",
$DR171/30*(IFERROR(
_xlfn.LET(_xlpm.VD,
CHOOSE(
{1;2;3;4;5;6;7;8;9;10;11;12;13;14;15;16;17;18},
45658,45659,45660,45661,45662,45663,45664,45665,45711,45724,45778,45779,45785,45786,45820,45821,45965,46022),
_xlfn.LET(_xlpm.DD,
MAX(MIN($AX171,EOMONTH(BH$15,0))-MAX($AW171,BH$15),),
_xlfn.IFS(
AND(MONTH($AW171)=MONTH(BH$15),MONTH($AX171)&lt;&gt;MONTH(BH$15)),
NETWORKDAYS.INTL($AW171,$AW171+_xlpm.DD,1,_xlpm.VD),
AND(MONTH($AW171)&lt;&gt;MONTH(BH$15),MONTH($AX171)=MONTH(BH$15)),
NETWORKDAYS.INTL(($AX171)-_xlpm.DD,$AX171,1,_xlpm.VD),
AND(MONTH($AW171)&lt;MONTH(BH$15),MONTH($AX171)&gt;MONTH(BH$15)),
NETWORKDAYS.INTL((EOMONTH(BH$15-1,1))-_xlpm.DD,EOMONTH(BH$15-1,1),1,_xlpm.VD),
AND(MONTH($AW171)=MONTH(BH$15),MONTH($AX171)=MONTH(BH$15)),
NETWORKDAYS.INTL($AW171,$AX171,1,_xlpm.VD)))),0)),
$DH171="месяц",
$DR171*BH171,
$DH171="неделя",
$DR171*BH171/7*(ROUNDUP((DAY(EOMONTH(BH$15,0)))/4,0))),
0)</f>
        <v/>
      </c>
      <c r="EB171" s="125">
        <f t="array" ref="EB171">
IFERROR(_xlfn.IFS(
$DH171="день_1",
$DR171*$BL171/($AX171-$AW171+1)*BI171*(DAY(EOMONTH(BI$15,0))),
$DH171="день_2",
$DR171/30*MAX(MIN($AX171,EOMONTH(BI$15,0))-MAX($AW171,BI$15)+1,),
$DH171="раб.день",
$DR171/30*(IFERROR(
_xlfn.LET(_xlpm.VD,
CHOOSE(
{1;2;3;4;5;6;7;8;9;10;11;12;13;14;15;16;17;18},
45658,45659,45660,45661,45662,45663,45664,45665,45711,45724,45778,45779,45785,45786,45820,45821,45965,46022),
_xlfn.LET(_xlpm.DD,
MAX(MIN($AX171,EOMONTH(BI$15,0))-MAX($AW171,BI$15),),
_xlfn.IFS(
AND(MONTH($AW171)=MONTH(BI$15),MONTH($AX171)&lt;&gt;MONTH(BI$15)),
NETWORKDAYS.INTL($AW171,$AW171+_xlpm.DD,1,_xlpm.VD),
AND(MONTH($AW171)&lt;&gt;MONTH(BI$15),MONTH($AX171)=MONTH(BI$15)),
NETWORKDAYS.INTL(($AX171)-_xlpm.DD,$AX171,1,_xlpm.VD),
AND(MONTH($AW171)&lt;MONTH(BI$15),MONTH($AX171)&gt;MONTH(BI$15)),
NETWORKDAYS.INTL((EOMONTH(BI$15-1,1))-_xlpm.DD,EOMONTH(BI$15-1,1),1,_xlpm.VD),
AND(MONTH($AW171)=MONTH(BI$15),MONTH($AX171)=MONTH(BI$15)),
NETWORKDAYS.INTL($AW171,$AX171,1,_xlpm.VD)))),0)),
$DH171="месяц",
$DR171*BI171,
$DH171="неделя",
$DR171*BI171/7*(ROUNDUP((DAY(EOMONTH(BI$15,0)))/4,0))),
0)</f>
        <v/>
      </c>
      <c r="EC171" s="125">
        <f t="array" ref="EC171">
IFERROR(_xlfn.IFS(
$DH171="день_1",
$DR171*$BL171/($AX171-$AW171+1)*BJ171*(DAY(EOMONTH(BJ$15,0))),
$DH171="день_2",
$DR171/30*MAX(MIN($AX171,EOMONTH(BJ$15,0))-MAX($AW171,BJ$15)+1,),
$DH171="раб.день",
$DR171/30*(IFERROR(
_xlfn.LET(_xlpm.VD,
CHOOSE(
{1;2;3;4;5;6;7;8;9;10;11;12;13;14;15;16;17;18},
45658,45659,45660,45661,45662,45663,45664,45665,45711,45724,45778,45779,45785,45786,45820,45821,45965,46022),
_xlfn.LET(_xlpm.DD,
MAX(MIN($AX171,EOMONTH(BJ$15,0))-MAX($AW171,BJ$15),),
_xlfn.IFS(
AND(MONTH($AW171)=MONTH(BJ$15),MONTH($AX171)&lt;&gt;MONTH(BJ$15)),
NETWORKDAYS.INTL($AW171,$AW171+_xlpm.DD,1,_xlpm.VD),
AND(MONTH($AW171)&lt;&gt;MONTH(BJ$15),MONTH($AX171)=MONTH(BJ$15)),
NETWORKDAYS.INTL(($AX171)-_xlpm.DD,$AX171,1,_xlpm.VD),
AND(MONTH($AW171)&lt;MONTH(BJ$15),MONTH($AX171)&gt;MONTH(BJ$15)),
NETWORKDAYS.INTL((EOMONTH(BJ$15-1,1))-_xlpm.DD,EOMONTH(BJ$15-1,1),1,_xlpm.VD),
AND(MONTH($AW171)=MONTH(BJ$15),MONTH($AX171)=MONTH(BJ$15)),
NETWORKDAYS.INTL($AW171,$AX171,1,_xlpm.VD)))),0)),
$DH171="месяц",
$DR171*BJ171,
$DH171="неделя",
$DR171*BJ171/7*(ROUNDUP((DAY(EOMONTH(BJ$15,0)))/4,0))),
0)</f>
        <v/>
      </c>
      <c r="ED171" s="125">
        <f t="array" ref="ED171">
IFERROR(_xlfn.IFS(
$DH171="день_1",
$DR171*$BL171/($AX171-$AW171+1)*BK171*(DAY(EOMONTH(BK$15,0))),
$DH171="день_2",
$DR171/30*MAX(MIN($AX171,EOMONTH(BK$15,0))-MAX($AW171,BK$15)+1,),
$DH171="раб.день",
$DR171/30*(IFERROR(
_xlfn.LET(_xlpm.VD,
CHOOSE(
{1;2;3;4;5;6;7;8;9;10;11;12;13;14;15;16;17;18},
45658,45659,45660,45661,45662,45663,45664,45665,45711,45724,45778,45779,45785,45786,45820,45821,45965,46022),
_xlfn.LET(_xlpm.DD,
MAX(MIN($AX171,EOMONTH(BK$15,0))-MAX($AW171,BK$15),),
_xlfn.IFS(
AND(MONTH($AW171)=MONTH(BK$15),MONTH($AX171)&lt;&gt;MONTH(BK$15)),
NETWORKDAYS.INTL($AW171,$AW171+_xlpm.DD,1,_xlpm.VD),
AND(MONTH($AW171)&lt;&gt;MONTH(BK$15),MONTH($AX171)=MONTH(BK$15)),
NETWORKDAYS.INTL(($AX171)-_xlpm.DD,$AX171,1,_xlpm.VD),
AND(MONTH($AW171)&lt;MONTH(BK$15),MONTH($AX171)&gt;MONTH(BK$15)),
NETWORKDAYS.INTL((EOMONTH(BK$15-1,1))-_xlpm.DD,EOMONTH(BK$15-1,1),1,_xlpm.VD),
AND(MONTH($AW171)=MONTH(BK$15),MONTH($AX171)=MONTH(BK$15)),
NETWORKDAYS.INTL($AW171,$AX171,1,_xlpm.VD)))),0)),
$DH171="месяц",
$DR171*BK171,
$DH171="неделя",
$DR171*BK171/7*(ROUNDUP((DAY(EOMONTH(BK$15,0)))/4,0))),
0)</f>
        <v/>
      </c>
      <c r="EE171" s="125">
        <f>SUM($DS171,$DT171,$DU171,$DV171,$DW171,$DX171,$DY171,$DZ171,$EA171,$EB171,$EC171,$ED171)</f>
        <v/>
      </c>
      <c r="EF171" s="125">
        <f>IFERROR(ROUND($EE171*(1+$EP171),2),0)</f>
        <v/>
      </c>
      <c r="EG171" s="128" t="n">
        <v>1</v>
      </c>
      <c r="EH171" s="126" t="n">
        <v>0</v>
      </c>
      <c r="EI171" s="126">
        <f>ROUND(SUM($EH171:$EH171)*SUM($AB171:$AB171)*$EG171,2)</f>
        <v/>
      </c>
      <c r="EJ171" s="126">
        <f>ROUND($EI171*(1+$EP171),2)</f>
        <v/>
      </c>
      <c r="EK171" s="126" t="n">
        <v>0</v>
      </c>
      <c r="EL171" s="126">
        <f>ROUND(SUM($EK171:$EK171)*SUM($AB171:$AB171)*$EG171,2)</f>
        <v/>
      </c>
      <c r="EM171" s="126">
        <f>ROUND($EL171*(1+$EP171),2)</f>
        <v/>
      </c>
      <c r="EN171" s="126">
        <f>SUM($EE171,$EI171,$EL171)</f>
        <v/>
      </c>
      <c r="EO171" s="126">
        <f>SUM($EF171,$EJ171,$EM171)</f>
        <v/>
      </c>
      <c r="EP171" s="59" t="inlineStr">
        <is>
          <t>20%</t>
        </is>
      </c>
      <c r="EQ171" s="59" t="n"/>
      <c r="ER171" s="60">
        <f t="array" ref="ER171">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MATCH(ES171,
{"AMS";"RussOutdoor";"HD Outdoor";"Ingroup";"IQ";"Ledproduction";"LisChannel";"Logic";"Media-PPL";"NovikovTV | НовиковТВ";"SMA";"SOK";"КрокусТВ | CrocusTV | IndoorTV";"Сити";"ТЯК Москва"},
0)),"")</f>
        <v/>
      </c>
      <c r="ES171" s="60" t="n"/>
      <c r="ET171" s="60">
        <f t="array" ref="ET171">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MATCH(ES171,
{"AMS";"RussOutdoor";"HD Outdoor";"Ingroup";"IQ";"Ledproduction";"LisChannel";"Logic";"Media-PPL";"NovikovTV | НовиковТВ";"SMA";"SOK";"КрокусТВ | CrocusTV | IndoorTV";"Сити";"ТЯК Москва"},
0)),"")</f>
        <v/>
      </c>
      <c r="EU171" s="60" t="n"/>
      <c r="EV171" s="60" t="n"/>
      <c r="EX171" s="110">
        <f t="array" ref="EX171">
($AR171/30
+N("ТРАФИК ПЛОЩАДКИ"))*
(IFERROR(
_xlfn.LET(
_xlpm.GPR,
HLOOKUP($L171,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(MATCH($T171,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IF($Q171="цифровой",_xlpm.GPR/$AG171,_xlpm.GPR/60)),
0)
+N("DWELL TIME"))*
(IF($AB171=0,0,IF($AB171=1,0.3,IF($AB171=2,0.5,IF($AB171&gt;2,1))))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_xlfn.IFS($AC171="да",1.2,$AC171="нет",1)*
_xlfn.IFS($AD171="да",1.2,$AD171="нет",1)*
IF(R171="статический",1,1.2)*
$X171*
INDEX(
{1.2;1;1.2;1.2;1;1.2;1.2;1.2;1.2;1.2;1.2;1;1.2;1.2;1.2;1.2;1;1;1.2;1.2;1.2;1;1;1;1;1.2;1.2;1.2;1.2;1;1;1;1;1.2;1.2;1.2;1.2;1.2;1.2;1.2;1.2;1;1;1.2;1;1;1;1;1.5;1;1;1.5;1.5;1.2},
MATCH($Q171,_xlpm.MI,0)))&gt;{0.02;0.04;0.06;0.1;0.2;0.4;0.6;0.8;1;2;4;6})),
{0;1;2;3;4;5;6;7;8;9;10;11;12},
0)))
+N("КОЭФФИЦИЕНТ КОНТАКТА"))))*
(_xlfn.IFS($X171&lt;0.1,$X171/1000,$X171&gt;25,5.2,AND($X171&gt;=0.1,$X171&lt;=25),(($X171*2+0.1)/10)*($X171/10)))*
IFERROR((_xlfn.LET(
_xlpm.MA,
{0;0.8;0.85;0.9;0.95;1},
_xlpm.MAA,
{0;1;2;3;4;5},
INDEX(_xlpm.MA,MATCH(SUMPRODUCT(--((IF(ROUND(_xlpm.MAA,1)&gt;5,5,ROUND($AB171,1)))&gt;{0;1;2;3;4;5})),_xlpm.MAA,0)))
+N("КОЭФФИЦИЕНТ КОЛ-ВО КОНСТРУКЦИЙ")),1)*
$AB171,0))*
(IF($Q171="цифровой",$AG171/15*$AI171,1)
+N("ДЛЯ ЦИФРЫ"))</f>
        <v/>
      </c>
      <c r="EY171" s="110">
        <f>IFERROR(EX171*AY171,0)</f>
        <v/>
      </c>
      <c r="EZ171" s="131">
        <f>IFERROR(DP171/EY171*1000,0)</f>
        <v/>
      </c>
      <c r="FA171" s="112">
        <f>IFERROR(FC171/FB171,0)</f>
        <v/>
      </c>
      <c r="FB171" s="112">
        <f>IFERROR((FC171/(EY171/FF171*#REF!))*0.825,0)</f>
        <v/>
      </c>
      <c r="FC171" s="112">
        <f>IFERROR(((EX171*30/AR171)*100)/30,0)</f>
        <v/>
      </c>
      <c r="FD171" s="112">
        <f>IFERROR(EY171/G171*100%,0)</f>
        <v/>
      </c>
      <c r="FE171" s="112">
        <f>IFERROR(FD171/FC171*100%,0)</f>
        <v/>
      </c>
      <c r="FF171" s="110">
        <f>IFERROR(AR171/30*AY171,0)</f>
        <v/>
      </c>
    </row>
    <row r="172" ht="13" customHeight="1">
      <c r="A172" s="59" t="n"/>
      <c r="B172" s="60" t="n"/>
      <c r="C172" s="60" t="n"/>
      <c r="D172" s="60">
        <f t="array" ref="D172">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MATCH($E172,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72" s="60">
        <f t="array" ref="E172">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MATCH($F172,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72" s="60" t="inlineStr"/>
      <c r="G172" s="60" t="n"/>
      <c r="H172" s="60">
        <f t="array" ref="H172">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MATCH($I172,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72" s="60" t="n"/>
      <c r="J172" s="60" t="n"/>
      <c r="K172" s="60" t="n"/>
      <c r="L172" s="60" t="n"/>
      <c r="M172" s="60" t="n"/>
      <c r="N172" s="60" t="n"/>
      <c r="O172" s="60" t="n"/>
      <c r="P172" s="60">
        <f t="array" ref="P172">
_xlfn.IFS(
ISNUMBER(MATCH($Q172,{"шелфбаннер","разделитель","монетница","чековая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ISNUMBER(MATCH($Q172,{"LED/LCD","видеокулер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ISNUMBER(MATCH($Q172,{"автомобиль","машина","выставочное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ISNUMBER(MATCH($Q172,{"билборд","лифтовая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ISNUMBER(MATCH($Q172,{"навигация","подвесной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ISNUMBER(MATCH($Q172,{"движущаяся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ISNUMBER(MATCH($Q172,{"каталог","журнал"},)),
"Пресса",
$Q172="","")</f>
        <v/>
      </c>
      <c r="Q172" s="60" t="n"/>
      <c r="R172" s="60">
        <f t="array" ref="R172">
IFERROR(
_xlfn.IFS(
OR(ISNUMBER(MATCH($Q172,{"экспозиция","макет","стенд","автостенд","авто стенд","выставочное пространство","выставочные стенды","модульные выставочные стенды","3Д конструкция","3D конструкция"},)),P172="Экспонирование"),
"нестандартный",
ISNUMBER(MATCH($Q172,{"скроллер","призматрон"},)),
"динамический",
$P172="Видео",
"цифровой",
OR($P172="Пресса",$P172="Щит",$P172="POSm",$P172="Подвес",$P172="Брендирование/оклейка"),
"статический"),"")</f>
        <v/>
      </c>
      <c r="S172" s="59" t="n"/>
      <c r="T172" s="60" t="n"/>
      <c r="U172" s="60" t="n"/>
      <c r="V172" s="60">
        <f>
IF(P172="Видео",
"цифровой постер/ролик",
IF(ISNUMBER(MATCH(Q172,{"короб световой","короб световой | лайтбокс","короб световой | кристалайт","лайтбокс","лайт бокс","кристалайт","LB","lightbox"},)),
"бэклит",
IF(P172="Брендирование/оклейка",
"перфарированная пленка/самоклейка",
IF(P172="Экспонирование",
"под запрос",
IF(P172="Подвес",
"баннер/ткань",
"")))))</f>
        <v/>
      </c>
      <c r="W172" s="59" t="n"/>
      <c r="X172" s="59" t="n"/>
      <c r="Y172" s="59" t="n"/>
      <c r="Z172" s="61" t="n"/>
      <c r="AA172" s="61" t="n"/>
      <c r="AB172" s="61">
        <f>IF(BL172&gt;0,Z172,0)</f>
        <v/>
      </c>
      <c r="AC172" s="59" t="n"/>
      <c r="AD172" s="59" t="n"/>
      <c r="AE172" s="59" t="n"/>
      <c r="AF172" s="59" t="n"/>
      <c r="AG172" s="59" t="n"/>
      <c r="AH172" s="59" t="n"/>
      <c r="AI172" s="59" t="n"/>
      <c r="AJ172" s="59" t="n"/>
      <c r="AK172" s="59" t="n"/>
      <c r="AL172" s="62">
        <f>IFERROR(IF(OR(R172="статический",R172="динамический",R172="нестандартный",R172="",R172=""),"-",IF(AND(AH172="-",AI172="-"),"-",AK172*3600/AH172*AI172)),"-")</f>
        <v/>
      </c>
      <c r="AM172" s="62">
        <f>IFERROR(IF(OR(R172="статический",R172="динамический",R172="",R172="", R172="BTL",R172="нестандартный"),"-",AG172*AI172*AL172/60),"-")</f>
        <v/>
      </c>
      <c r="AN172" s="63">
        <f>IFERROR(IF(AH172="","-",AG172*AI172/AH172),"-")</f>
        <v/>
      </c>
      <c r="AO172" s="59">
        <f>IFERROR(IF(OR($R172="статический",$R172="динамический",$R172="",$R172="",$R172="BTL",$R172="нестандартный"),"-",$AL172*$AY172),"-")</f>
        <v/>
      </c>
      <c r="AP172" s="62">
        <f>IFERROR(IF(OR($R172="статический",$R172="динамический",$R172="",$R172="",$R172="BTL",$R172="нестандартный"),"-",$AM172*AY172),"-")</f>
        <v/>
      </c>
      <c r="AQ172" s="64" t="n"/>
      <c r="AR172" s="61" t="n"/>
      <c r="AS172" s="61" t="n"/>
      <c r="AT172" s="61" t="n"/>
      <c r="AU172" s="65" t="n"/>
      <c r="AV172" s="124">
        <f>IFERROR(DR172/AT172*1000,"n/a")</f>
        <v/>
      </c>
      <c r="AW172" s="67" t="n"/>
      <c r="AX172" s="67" t="n"/>
      <c r="AY172" s="43">
        <f>IFERROR(IF(OR($AW172="",$AX172=""),"",_xlfn.DAYS($AX172+1,$AW172)),"")</f>
        <v/>
      </c>
      <c r="AZ172" s="68">
        <f t="array" ref="AZ172">
_xlfn.LET(_xlpm.COEFF,
IF($AW172+$AX172=0,0,IF(MAX(MIN($AX172,EOMONTH(AZ$15,0))-MAX($AW172,AZ$15)+1,)&gt;0,1,0)),
_xlfn.IFS(
$ES172="LisChannel",
_xlpm.COEFF*
INDEX({1;1;1.2;1.2;1;1;1;1;1.2;1.2;1.2;1.2},
MATCH(MONTH(AZ$15),
{1,2,3,4,5,6,7,8,9,10,11,12})),
CONCATENATE($ES172," ",$L172)="RussOutdoor метро",
_xlpm.COEFF*
INDEX({0.8;0.9;1.1;1.1;1;1;1;1;1.1;1.1;1.1;1.1},
MATCH(MONTH(AZ$15),
{1,2,3,4,5,6,7,8,9,10,11,12})),
$ES172&lt;&gt;"LisChannel",
_xlpm.COEFF,
$ES172&lt;&gt;"RussOutdoor",
_xlpm.COEFF))</f>
        <v/>
      </c>
      <c r="BA172" s="68">
        <f t="array" ref="BA172">
_xlfn.LET(_xlpm.COEFF,
IF($AW172+$AX172=0,0,IF(MAX(MIN($AX172,EOMONTH(BA$15,0))-MAX($AW172,BA$15)+1,)&gt;0,1,0)),
_xlfn.IFS(
$ES172="LisChannel",
_xlpm.COEFF*
INDEX({1;1;1.2;1.2;1;1;1;1;1.2;1.2;1.2;1.2},
MATCH(MONTH(BA$15),
{1,2,3,4,5,6,7,8,9,10,11,12})),
CONCATENATE($ES172," ",$L172)="RussOutdoor метро",
_xlpm.COEFF*
INDEX({0.8;0.9;1.1;1.1;1;1;1;1;1.1;1.1;1.1;1.1},
MATCH(MONTH(BA$15),
{1,2,3,4,5,6,7,8,9,10,11,12})),
$ES172&lt;&gt;"LisChannel",
_xlpm.COEFF,
$ES172&lt;&gt;"RussOutdoor",
_xlpm.COEFF))</f>
        <v/>
      </c>
      <c r="BB172" s="68">
        <f t="array" ref="BB172">
_xlfn.LET(_xlpm.COEFF,
IF($AW172+$AX172=0,0,IF(MAX(MIN($AX172,EOMONTH(BB$15,0))-MAX($AW172,BB$15)+1,)&gt;0,1,0)),
_xlfn.IFS(
$ES172="LisChannel",
_xlpm.COEFF*
INDEX({1;1;1.2;1.2;1;1;1;1;1.2;1.2;1.2;1.2},
MATCH(MONTH(BB$15),
{1,2,3,4,5,6,7,8,9,10,11,12})),
CONCATENATE($ES172," ",$L172)="RussOutdoor метро",
_xlpm.COEFF*
INDEX({0.8;0.9;1.1;1.1;1;1;1;1;1.1;1.1;1.1;1.1},
MATCH(MONTH(BB$15),
{1,2,3,4,5,6,7,8,9,10,11,12})),
$ES172&lt;&gt;"LisChannel",
_xlpm.COEFF,
$ES172&lt;&gt;"RussOutdoor",
_xlpm.COEFF))</f>
        <v/>
      </c>
      <c r="BC172" s="68">
        <f t="array" ref="BC172">
_xlfn.LET(_xlpm.COEFF,
IF($AW172+$AX172=0,0,IF(MAX(MIN($AX172,EOMONTH(BC$15,0))-MAX($AW172,BC$15)+1,)&gt;0,1,0)),
_xlfn.IFS(
$ES172="LisChannel",
_xlpm.COEFF*
INDEX({1;1;1.2;1.2;1;1;1;1;1.2;1.2;1.2;1.2},
MATCH(MONTH(BC$15),
{1,2,3,4,5,6,7,8,9,10,11,12})),
CONCATENATE($ES172," ",$L172)="RussOutdoor метро",
_xlpm.COEFF*
INDEX({0.8;0.9;1.1;1.1;1;1;1;1;1.1;1.1;1.1;1.1},
MATCH(MONTH(BC$15),
{1,2,3,4,5,6,7,8,9,10,11,12})),
$ES172&lt;&gt;"LisChannel",
_xlpm.COEFF,
$ES172&lt;&gt;"RussOutdoor",
_xlpm.COEFF))</f>
        <v/>
      </c>
      <c r="BD172" s="68">
        <f t="array" ref="BD172">
_xlfn.LET(_xlpm.COEFF,
IF($AW172+$AX172=0,0,IF(MAX(MIN($AX172,EOMONTH(BD$15,0))-MAX($AW172,BD$15)+1,)&gt;0,1,0)),
_xlfn.IFS(
$ES172="LisChannel",
_xlpm.COEFF*
INDEX({1;1;1.2;1.2;1;1;1;1;1.2;1.2;1.2;1.2},
MATCH(MONTH(BD$15),
{1,2,3,4,5,6,7,8,9,10,11,12})),
CONCATENATE($ES172," ",$L172)="RussOutdoor метро",
_xlpm.COEFF*
INDEX({0.8;0.9;1.1;1.1;1;1;1;1;1.1;1.1;1.1;1.1},
MATCH(MONTH(BD$15),
{1,2,3,4,5,6,7,8,9,10,11,12})),
$ES172&lt;&gt;"LisChannel",
_xlpm.COEFF,
$ES172&lt;&gt;"RussOutdoor",
_xlpm.COEFF))</f>
        <v/>
      </c>
      <c r="BE172" s="68">
        <f t="array" ref="BE172">
_xlfn.LET(_xlpm.COEFF,
IF($AW172+$AX172=0,0,IF(MAX(MIN($AX172,EOMONTH(BE$15,0))-MAX($AW172,BE$15)+1,)&gt;0,1,0)),
_xlfn.IFS(
$ES172="LisChannel",
_xlpm.COEFF*
INDEX({1;1;1.2;1.2;1;1;1;1;1.2;1.2;1.2;1.2},
MATCH(MONTH(BE$15),
{1,2,3,4,5,6,7,8,9,10,11,12})),
CONCATENATE($ES172," ",$L172)="RussOutdoor метро",
_xlpm.COEFF*
INDEX({0.8;0.9;1.1;1.1;1;1;1;1;1.1;1.1;1.1;1.1},
MATCH(MONTH(BE$15),
{1,2,3,4,5,6,7,8,9,10,11,12})),
$ES172&lt;&gt;"LisChannel",
_xlpm.COEFF,
$ES172&lt;&gt;"RussOutdoor",
_xlpm.COEFF))</f>
        <v/>
      </c>
      <c r="BF172" s="68">
        <f t="array" ref="BF172">
_xlfn.LET(_xlpm.COEFF,
IF($AW172+$AX172=0,0,IF(MAX(MIN($AX172,EOMONTH(BF$15,0))-MAX($AW172,BF$15)+1,)&gt;0,1,0)),
_xlfn.IFS(
$ES172="LisChannel",
_xlpm.COEFF*
INDEX({1;1;1.2;1.2;1;1;1;1;1.2;1.2;1.2;1.2},
MATCH(MONTH(BF$15),
{1,2,3,4,5,6,7,8,9,10,11,12})),
CONCATENATE($ES172," ",$L172)="RussOutdoor метро",
_xlpm.COEFF*
INDEX({0.8;0.9;1.1;1.1;1;1;1;1;1.1;1.1;1.1;1.1},
MATCH(MONTH(BF$15),
{1,2,3,4,5,6,7,8,9,10,11,12})),
$ES172&lt;&gt;"LisChannel",
_xlpm.COEFF,
$ES172&lt;&gt;"RussOutdoor",
_xlpm.COEFF))</f>
        <v/>
      </c>
      <c r="BG172" s="68">
        <f t="array" ref="BG172">
_xlfn.LET(_xlpm.COEFF,
IF($AW172+$AX172=0,0,IF(MAX(MIN($AX172,EOMONTH(BG$15,0))-MAX($AW172,BG$15)+1,)&gt;0,1,0)),
_xlfn.IFS(
$ES172="LisChannel",
_xlpm.COEFF*
INDEX({1;1;1.2;1.2;1;1;1;1;1.2;1.2;1.2;1.2},
MATCH(MONTH(BG$15),
{1,2,3,4,5,6,7,8,9,10,11,12})),
CONCATENATE($ES172," ",$L172)="RussOutdoor метро",
_xlpm.COEFF*
INDEX({0.8;0.9;1.1;1.1;1;1;1;1;1.1;1.1;1.1;1.1},
MATCH(MONTH(BG$15),
{1,2,3,4,5,6,7,8,9,10,11,12})),
$ES172&lt;&gt;"LisChannel",
_xlpm.COEFF,
$ES172&lt;&gt;"RussOutdoor",
_xlpm.COEFF))</f>
        <v/>
      </c>
      <c r="BH172" s="68">
        <f t="array" ref="BH172">
_xlfn.LET(_xlpm.COEFF,
IF($AW172+$AX172=0,0,IF(MAX(MIN($AX172,EOMONTH(BH$15,0))-MAX($AW172,BH$15)+1,)&gt;0,1,0)),
_xlfn.IFS(
$ES172="LisChannel",
_xlpm.COEFF*
INDEX({1;1;1.2;1.2;1;1;1;1;1.2;1.2;1.2;1.2},
MATCH(MONTH(BH$15),
{1,2,3,4,5,6,7,8,9,10,11,12})),
CONCATENATE($ES172," ",$L172)="RussOutdoor метро",
_xlpm.COEFF*
INDEX({0.8;0.9;1.1;1.1;1;1;1;1;1.1;1.1;1.1;1.1},
MATCH(MONTH(BH$15),
{1,2,3,4,5,6,7,8,9,10,11,12})),
$ES172&lt;&gt;"LisChannel",
_xlpm.COEFF,
$ES172&lt;&gt;"RussOutdoor",
_xlpm.COEFF))</f>
        <v/>
      </c>
      <c r="BI172" s="68">
        <f t="array" ref="BI172">
_xlfn.LET(_xlpm.COEFF,
IF($AW172+$AX172=0,0,IF(MAX(MIN($AX172,EOMONTH(BI$15,0))-MAX($AW172,BI$15)+1,)&gt;0,1,0)),
_xlfn.IFS(
$ES172="LisChannel",
_xlpm.COEFF*
INDEX({1;1;1.2;1.2;1;1;1;1;1.2;1.2;1.2;1.2},
MATCH(MONTH(BI$15),
{1,2,3,4,5,6,7,8,9,10,11,12})),
CONCATENATE($ES172," ",$L172)="RussOutdoor метро",
_xlpm.COEFF*
INDEX({0.8;0.9;1.1;1.1;1;1;1;1;1.1;1.1;1.1;1.1},
MATCH(MONTH(BI$15),
{1,2,3,4,5,6,7,8,9,10,11,12})),
$ES172&lt;&gt;"LisChannel",
_xlpm.COEFF,
$ES172&lt;&gt;"RussOutdoor",
_xlpm.COEFF))</f>
        <v/>
      </c>
      <c r="BJ172" s="68">
        <f t="array" ref="BJ172">
_xlfn.LET(_xlpm.COEFF,
IF($AW172+$AX172=0,0,IF(MAX(MIN($AX172,EOMONTH(BJ$15,0))-MAX($AW172,BJ$15)+1,)&gt;0,1,0)),
_xlfn.IFS(
$ES172="LisChannel",
_xlpm.COEFF*
INDEX({1;1;1.2;1.2;1;1;1;1;1.2;1.2;1.2;1.2},
MATCH(MONTH(BJ$15),
{1,2,3,4,5,6,7,8,9,10,11,12})),
CONCATENATE($ES172," ",$L172)="RussOutdoor метро",
_xlpm.COEFF*
INDEX({0.8;0.9;1.1;1.1;1;1;1;1;1.1;1.1;1.1;1.1},
MATCH(MONTH(BJ$15),
{1,2,3,4,5,6,7,8,9,10,11,12})),
$ES172&lt;&gt;"LisChannel",
_xlpm.COEFF,
$ES172&lt;&gt;"RussOutdoor",
_xlpm.COEFF))</f>
        <v/>
      </c>
      <c r="BK172" s="68">
        <f t="array" ref="BK172">
_xlfn.LET(_xlpm.COEFF,
IF($AW172+$AX172=0,0,IF(MAX(MIN($AX172,EOMONTH(BK$15,0))-MAX($AW172,BK$15)+1,)&gt;0,1,0)),
_xlfn.IFS(
$ES172="LisChannel",
_xlpm.COEFF*
INDEX({1;1;1.2;1.2;1;1;1;1;1.2;1.2;1.2;1.2},
MATCH(MONTH(BK$15),
{1,2,3,4,5,6,7,8,9,10,11,12})),
CONCATENATE($ES172," ",$L172)="RussOutdoor метро",
_xlpm.COEFF*
INDEX({0.8;0.9;1.1;1.1;1;1;1;1;1.1;1.1;1.1;1.1},
MATCH(MONTH(BK$15),
{1,2,3,4,5,6,7,8,9,10,11,12})),
$ES172&lt;&gt;"LisChannel",
_xlpm.COEFF,
$ES172&lt;&gt;"RussOutdoor",
_xlpm.COEFF))</f>
        <v/>
      </c>
      <c r="BL172" s="62">
        <f>COUNTIFS($AZ172:$BK172,"&gt;0")</f>
        <v/>
      </c>
      <c r="BM172" s="65" t="n"/>
      <c r="BN172" s="125">
        <f>$DJ172</f>
        <v/>
      </c>
      <c r="BO172" s="63">
        <f>$DQ172</f>
        <v/>
      </c>
      <c r="BP172" s="125">
        <f>
IFERROR(
IF($BL172=0,0,
$BN172*(1-$BO172)),
0)</f>
        <v/>
      </c>
      <c r="BQ172" s="125">
        <f t="array" ref="BQ172">
IFERROR(
_xlfn.IFS(
$DH172="день_1",
$BP172*$BL172/($AX172-$AW172+1)*AZ172*(DAY(EOMONTH(AZ$15,0))),
$DH172="день_2",
$BP172/30*MAX(MIN($AX172,EOMONTH(AZ$15,0))-MAX($AW172,AZ$15)+1,),
$DH172="раб.день",
$BP172/30*(IFERROR(
_xlfn.LET(_xlpm.VD,
CHOOSE(
{1;2;3;4;5;6;7;8;9;10;11;12;13;14;15;16;17;18},
45658,45659,45660,45661,45662,45663,45664,45665,45711,45724,45778,45779,45785,45786,45820,45821,45965,46022),
_xlfn.LET(_xlpm.DD,
MAX(MIN($AX172,EOMONTH(AZ$15,0))-MAX($AW172,AZ$15),),
_xlfn.IFS(
AND(MONTH($AW172)=MONTH(AZ$15),MONTH($AX172)&lt;&gt;MONTH(AZ$15)),
NETWORKDAYS.INTL($AW172,$AW172+_xlpm.DD,1,_xlpm.VD),
AND(MONTH($AW172)&lt;&gt;MONTH(AZ$15),MONTH($AX172)=MONTH(AZ$15)),
NETWORKDAYS.INTL(($AX172)-_xlpm.DD,$AX172,1,_xlpm.VD),
AND(MONTH($AW172)&lt;MONTH(AZ$15),MONTH($AX172)&gt;MONTH(AZ$15)),
NETWORKDAYS.INTL((EOMONTH(AZ$15-1,1))-_xlpm.DD,EOMONTH(AZ$15-1,1),1,_xlpm.VD),
AND(MONTH($AW172)=MONTH(AZ$15),MONTH($AX172)=MONTH(AZ$15)),
NETWORKDAYS.INTL($AW172,$AX172,1,_xlpm.VD)))),0)),
$DH172="месяц",
$BP172*AZ172,
$DH172="неделя",
$BP172*AZ172/7*(ROUNDUP((DAY(EOMONTH(AZ$15,0)))/4,0))),
0)</f>
        <v/>
      </c>
      <c r="BR172" s="125">
        <f t="array" ref="BR172">
IFERROR(
_xlfn.IFS(
$DH172="день_1",
$BP172*$BL172/($AX172-$AW172+1)*BA172*(DAY(EOMONTH(BA$15,0))),
$DH172="день_2",
$BP172/30*MAX(MIN($AX172,EOMONTH(BA$15,0))-MAX($AW172,BA$15)+1,),
$DH172="раб.день",
$BP172/30*(IFERROR(
_xlfn.LET(_xlpm.VD,
CHOOSE(
{1;2;3;4;5;6;7;8;9;10;11;12;13;14;15;16;17;18},
45658,45659,45660,45661,45662,45663,45664,45665,45711,45724,45778,45779,45785,45786,45820,45821,45965,46022),
_xlfn.LET(_xlpm.DD,
MAX(MIN($AX172,EOMONTH(BA$15,0))-MAX($AW172,BA$15),),
_xlfn.IFS(
AND(MONTH($AW172)=MONTH(BA$15),MONTH($AX172)&lt;&gt;MONTH(BA$15)),
NETWORKDAYS.INTL($AW172,$AW172+_xlpm.DD,1,_xlpm.VD),
AND(MONTH($AW172)&lt;&gt;MONTH(BA$15),MONTH($AX172)=MONTH(BA$15)),
NETWORKDAYS.INTL(($AX172)-_xlpm.DD,$AX172,1,_xlpm.VD),
AND(MONTH($AW172)&lt;MONTH(BA$15),MONTH($AX172)&gt;MONTH(BA$15)),
NETWORKDAYS.INTL((EOMONTH(BA$15-1,1))-_xlpm.DD,EOMONTH(BA$15-1,1),1,_xlpm.VD),
AND(MONTH($AW172)=MONTH(BA$15),MONTH($AX172)=MONTH(BA$15)),
NETWORKDAYS.INTL($AW172,$AX172,1,_xlpm.VD)))),0)),
$DH172="месяц",
$BP172*BA172,
$DH172="неделя",
$BP172*BA172/7*(ROUNDUP((DAY(EOMONTH(BA$15,0)))/4,0))),
0)</f>
        <v/>
      </c>
      <c r="BS172" s="125">
        <f t="array" ref="BS172">
IFERROR(
_xlfn.IFS(
$DH172="день_1",
$BP172*$BL172/($AX172-$AW172+1)*BB172*(DAY(EOMONTH(BB$15,0))),
$DH172="день_2",
$BP172/30*MAX(MIN($AX172,EOMONTH(BB$15,0))-MAX($AW172,BB$15)+1,),
$DH172="раб.день",
$BP172/30*(IFERROR(
_xlfn.LET(_xlpm.VD,
CHOOSE(
{1;2;3;4;5;6;7;8;9;10;11;12;13;14;15;16;17;18},
45658,45659,45660,45661,45662,45663,45664,45665,45711,45724,45778,45779,45785,45786,45820,45821,45965,46022),
_xlfn.LET(_xlpm.DD,
MAX(MIN($AX172,EOMONTH(BB$15,0))-MAX($AW172,BB$15),),
_xlfn.IFS(
AND(MONTH($AW172)=MONTH(BB$15),MONTH($AX172)&lt;&gt;MONTH(BB$15)),
NETWORKDAYS.INTL($AW172,$AW172+_xlpm.DD,1,_xlpm.VD),
AND(MONTH($AW172)&lt;&gt;MONTH(BB$15),MONTH($AX172)=MONTH(BB$15)),
NETWORKDAYS.INTL(($AX172)-_xlpm.DD,$AX172,1,_xlpm.VD),
AND(MONTH($AW172)&lt;MONTH(BB$15),MONTH($AX172)&gt;MONTH(BB$15)),
NETWORKDAYS.INTL((EOMONTH(BB$15-1,1))-_xlpm.DD,EOMONTH(BB$15-1,1),1,_xlpm.VD),
AND(MONTH($AW172)=MONTH(BB$15),MONTH($AX172)=MONTH(BB$15)),
NETWORKDAYS.INTL($AW172,$AX172,1,_xlpm.VD)))),0)),
$DH172="месяц",
$BP172*BB172,
$DH172="неделя",
$BP172*BB172/7*(ROUNDUP((DAY(EOMONTH(BB$15,0)))/4,0))),
0)</f>
        <v/>
      </c>
      <c r="BT172" s="125">
        <f t="array" ref="BT172">
IFERROR(
_xlfn.IFS(
$DH172="день_1",
$BP172*$BL172/($AX172-$AW172+1)*BC172*(DAY(EOMONTH(BC$15,0))),
$DH172="день_2",
$BP172/30*MAX(MIN($AX172,EOMONTH(BC$15,0))-MAX($AW172,BC$15)+1,),
$DH172="раб.день",
$BP172/30*(IFERROR(
_xlfn.LET(_xlpm.VD,
CHOOSE(
{1;2;3;4;5;6;7;8;9;10;11;12;13;14;15;16;17;18},
45658,45659,45660,45661,45662,45663,45664,45665,45711,45724,45778,45779,45785,45786,45820,45821,45965,46022),
_xlfn.LET(_xlpm.DD,
MAX(MIN($AX172,EOMONTH(BC$15,0))-MAX($AW172,BC$15),),
_xlfn.IFS(
AND(MONTH($AW172)=MONTH(BC$15),MONTH($AX172)&lt;&gt;MONTH(BC$15)),
NETWORKDAYS.INTL($AW172,$AW172+_xlpm.DD,1,_xlpm.VD),
AND(MONTH($AW172)&lt;&gt;MONTH(BC$15),MONTH($AX172)=MONTH(BC$15)),
NETWORKDAYS.INTL(($AX172)-_xlpm.DD,$AX172,1,_xlpm.VD),
AND(MONTH($AW172)&lt;MONTH(BC$15),MONTH($AX172)&gt;MONTH(BC$15)),
NETWORKDAYS.INTL((EOMONTH(BC$15-1,1))-_xlpm.DD,EOMONTH(BC$15-1,1),1,_xlpm.VD),
AND(MONTH($AW172)=MONTH(BC$15),MONTH($AX172)=MONTH(BC$15)),
NETWORKDAYS.INTL($AW172,$AX172,1,_xlpm.VD)))),0)),
$DH172="месяц",
$BP172*BC172,
$DH172="неделя",
$BP172*BC172/7*(ROUNDUP((DAY(EOMONTH(BC$15,0)))/4,0))),
0)</f>
        <v/>
      </c>
      <c r="BU172" s="125">
        <f t="array" ref="BU172">
IFERROR(
_xlfn.IFS(
$DH172="день_1",
$BP172*$BL172/($AX172-$AW172+1)*BD172*(DAY(EOMONTH(BD$15,0))),
$DH172="день_2",
$BP172/30*MAX(MIN($AX172,EOMONTH(BD$15,0))-MAX($AW172,BD$15)+1,),
$DH172="раб.день",
$BP172/30*(IFERROR(
_xlfn.LET(_xlpm.VD,
CHOOSE(
{1;2;3;4;5;6;7;8;9;10;11;12;13;14;15;16;17;18},
45658,45659,45660,45661,45662,45663,45664,45665,45711,45724,45778,45779,45785,45786,45820,45821,45965,46022),
_xlfn.LET(_xlpm.DD,
MAX(MIN($AX172,EOMONTH(BD$15,0))-MAX($AW172,BD$15),),
_xlfn.IFS(
AND(MONTH($AW172)=MONTH(BD$15),MONTH($AX172)&lt;&gt;MONTH(BD$15)),
NETWORKDAYS.INTL($AW172,$AW172+_xlpm.DD,1,_xlpm.VD),
AND(MONTH($AW172)&lt;&gt;MONTH(BD$15),MONTH($AX172)=MONTH(BD$15)),
NETWORKDAYS.INTL(($AX172)-_xlpm.DD,$AX172,1,_xlpm.VD),
AND(MONTH($AW172)&lt;MONTH(BD$15),MONTH($AX172)&gt;MONTH(BD$15)),
NETWORKDAYS.INTL((EOMONTH(BD$15-1,1))-_xlpm.DD,EOMONTH(BD$15-1,1),1,_xlpm.VD),
AND(MONTH($AW172)=MONTH(BD$15),MONTH($AX172)=MONTH(BD$15)),
NETWORKDAYS.INTL($AW172,$AX172,1,_xlpm.VD)))),0)),
$DH172="месяц",
$BP172*BD172,
$DH172="неделя",
$BP172*BD172/7*(ROUNDUP((DAY(EOMONTH(BD$15,0)))/4,0))),
0)</f>
        <v/>
      </c>
      <c r="BV172" s="125">
        <f t="array" ref="BV172">
IFERROR(
_xlfn.IFS(
$DH172="день_1",
$BP172*$BL172/($AX172-$AW172+1)*BE172*(DAY(EOMONTH(BE$15,0))),
$DH172="день_2",
$BP172/30*MAX(MIN($AX172,EOMONTH(BE$15,0))-MAX($AW172,BE$15)+1,),
$DH172="раб.день",
$BP172/30*(IFERROR(
_xlfn.LET(_xlpm.VD,
CHOOSE(
{1;2;3;4;5;6;7;8;9;10;11;12;13;14;15;16;17;18},
45658,45659,45660,45661,45662,45663,45664,45665,45711,45724,45778,45779,45785,45786,45820,45821,45965,46022),
_xlfn.LET(_xlpm.DD,
MAX(MIN($AX172,EOMONTH(BE$15,0))-MAX($AW172,BE$15),),
_xlfn.IFS(
AND(MONTH($AW172)=MONTH(BE$15),MONTH($AX172)&lt;&gt;MONTH(BE$15)),
NETWORKDAYS.INTL($AW172,$AW172+_xlpm.DD,1,_xlpm.VD),
AND(MONTH($AW172)&lt;&gt;MONTH(BE$15),MONTH($AX172)=MONTH(BE$15)),
NETWORKDAYS.INTL(($AX172)-_xlpm.DD,$AX172,1,_xlpm.VD),
AND(MONTH($AW172)&lt;MONTH(BE$15),MONTH($AX172)&gt;MONTH(BE$15)),
NETWORKDAYS.INTL((EOMONTH(BE$15-1,1))-_xlpm.DD,EOMONTH(BE$15-1,1),1,_xlpm.VD),
AND(MONTH($AW172)=MONTH(BE$15),MONTH($AX172)=MONTH(BE$15)),
NETWORKDAYS.INTL($AW172,$AX172,1,_xlpm.VD)))),0)),
$DH172="месяц",
$BP172*BE172,
$DH172="неделя",
$BP172*BE172/7*(ROUNDUP((DAY(EOMONTH(BE$15,0)))/4,0))),
0)</f>
        <v/>
      </c>
      <c r="BW172" s="125">
        <f t="array" ref="BW172">
IFERROR(
_xlfn.IFS(
$DH172="день_1",
$BP172*$BL172/($AX172-$AW172+1)*BF172*(DAY(EOMONTH(BF$15,0))),
$DH172="день_2",
$BP172/30*MAX(MIN($AX172,EOMONTH(BF$15,0))-MAX($AW172,BF$15)+1,),
$DH172="раб.день",
$BP172/30*(IFERROR(
_xlfn.LET(_xlpm.VD,
CHOOSE(
{1;2;3;4;5;6;7;8;9;10;11;12;13;14;15;16;17;18},
45658,45659,45660,45661,45662,45663,45664,45665,45711,45724,45778,45779,45785,45786,45820,45821,45965,46022),
_xlfn.LET(_xlpm.DD,
MAX(MIN($AX172,EOMONTH(BF$15,0))-MAX($AW172,BF$15),),
_xlfn.IFS(
AND(MONTH($AW172)=MONTH(BF$15),MONTH($AX172)&lt;&gt;MONTH(BF$15)),
NETWORKDAYS.INTL($AW172,$AW172+_xlpm.DD,1,_xlpm.VD),
AND(MONTH($AW172)&lt;&gt;MONTH(BF$15),MONTH($AX172)=MONTH(BF$15)),
NETWORKDAYS.INTL(($AX172)-_xlpm.DD,$AX172,1,_xlpm.VD),
AND(MONTH($AW172)&lt;MONTH(BF$15),MONTH($AX172)&gt;MONTH(BF$15)),
NETWORKDAYS.INTL((EOMONTH(BF$15-1,1))-_xlpm.DD,EOMONTH(BF$15-1,1),1,_xlpm.VD),
AND(MONTH($AW172)=MONTH(BF$15),MONTH($AX172)=MONTH(BF$15)),
NETWORKDAYS.INTL($AW172,$AX172,1,_xlpm.VD)))),0)),
$DH172="месяц",
$BP172*BF172,
$DH172="неделя",
$BP172*BF172/7*(ROUNDUP((DAY(EOMONTH(BF$15,0)))/4,0))),
0)</f>
        <v/>
      </c>
      <c r="BX172" s="125">
        <f t="array" ref="BX172">
IFERROR(
_xlfn.IFS(
$DH172="день_1",
$BP172*$BL172/($AX172-$AW172+1)*BG172*(DAY(EOMONTH(BG$15,0))),
$DH172="день_2",
$BP172/30*MAX(MIN($AX172,EOMONTH(BG$15,0))-MAX($AW172,BG$15)+1,),
$DH172="раб.день",
$BP172/30*(IFERROR(
_xlfn.LET(_xlpm.VD,
CHOOSE(
{1;2;3;4;5;6;7;8;9;10;11;12;13;14;15;16;17;18},
45658,45659,45660,45661,45662,45663,45664,45665,45711,45724,45778,45779,45785,45786,45820,45821,45965,46022),
_xlfn.LET(_xlpm.DD,
MAX(MIN($AX172,EOMONTH(BG$15,0))-MAX($AW172,BG$15),),
_xlfn.IFS(
AND(MONTH($AW172)=MONTH(BG$15),MONTH($AX172)&lt;&gt;MONTH(BG$15)),
NETWORKDAYS.INTL($AW172,$AW172+_xlpm.DD,1,_xlpm.VD),
AND(MONTH($AW172)&lt;&gt;MONTH(BG$15),MONTH($AX172)=MONTH(BG$15)),
NETWORKDAYS.INTL(($AX172)-_xlpm.DD,$AX172,1,_xlpm.VD),
AND(MONTH($AW172)&lt;MONTH(BG$15),MONTH($AX172)&gt;MONTH(BG$15)),
NETWORKDAYS.INTL((EOMONTH(BG$15-1,1))-_xlpm.DD,EOMONTH(BG$15-1,1),1,_xlpm.VD),
AND(MONTH($AW172)=MONTH(BG$15),MONTH($AX172)=MONTH(BG$15)),
NETWORKDAYS.INTL($AW172,$AX172,1,_xlpm.VD)))),0)),
$DH172="месяц",
$BP172*BG172,
$DH172="неделя",
$BP172*BG172/7*(ROUNDUP((DAY(EOMONTH(BG$15,0)))/4,0))),
0)</f>
        <v/>
      </c>
      <c r="BY172" s="125">
        <f t="array" ref="BY172">
IFERROR(
_xlfn.IFS(
$DH172="день_1",
$BP172*$BL172/($AX172-$AW172+1)*BH172*(DAY(EOMONTH(BH$15,0))),
$DH172="день_2",
$BP172/30*MAX(MIN($AX172,EOMONTH(BH$15,0))-MAX($AW172,BH$15)+1,),
$DH172="раб.день",
$BP172/30*(IFERROR(
_xlfn.LET(_xlpm.VD,
CHOOSE(
{1;2;3;4;5;6;7;8;9;10;11;12;13;14;15;16;17;18},
45658,45659,45660,45661,45662,45663,45664,45665,45711,45724,45778,45779,45785,45786,45820,45821,45965,46022),
_xlfn.LET(_xlpm.DD,
MAX(MIN($AX172,EOMONTH(BH$15,0))-MAX($AW172,BH$15),),
_xlfn.IFS(
AND(MONTH($AW172)=MONTH(BH$15),MONTH($AX172)&lt;&gt;MONTH(BH$15)),
NETWORKDAYS.INTL($AW172,$AW172+_xlpm.DD,1,_xlpm.VD),
AND(MONTH($AW172)&lt;&gt;MONTH(BH$15),MONTH($AX172)=MONTH(BH$15)),
NETWORKDAYS.INTL(($AX172)-_xlpm.DD,$AX172,1,_xlpm.VD),
AND(MONTH($AW172)&lt;MONTH(BH$15),MONTH($AX172)&gt;MONTH(BH$15)),
NETWORKDAYS.INTL((EOMONTH(BH$15-1,1))-_xlpm.DD,EOMONTH(BH$15-1,1),1,_xlpm.VD),
AND(MONTH($AW172)=MONTH(BH$15),MONTH($AX172)=MONTH(BH$15)),
NETWORKDAYS.INTL($AW172,$AX172,1,_xlpm.VD)))),0)),
$DH172="месяц",
$BP172*BH172,
$DH172="неделя",
$BP172*BH172/7*(ROUNDUP((DAY(EOMONTH(BH$15,0)))/4,0))),
0)</f>
        <v/>
      </c>
      <c r="BZ172" s="125">
        <f t="array" ref="BZ172">
IFERROR(
_xlfn.IFS(
$DH172="день_1",
$BP172*$BL172/($AX172-$AW172+1)*BI172*(DAY(EOMONTH(BI$15,0))),
$DH172="день_2",
$BP172/30*MAX(MIN($AX172,EOMONTH(BI$15,0))-MAX($AW172,BI$15)+1,),
$DH172="раб.день",
$BP172/30*(IFERROR(
_xlfn.LET(_xlpm.VD,
CHOOSE(
{1;2;3;4;5;6;7;8;9;10;11;12;13;14;15;16;17;18},
45658,45659,45660,45661,45662,45663,45664,45665,45711,45724,45778,45779,45785,45786,45820,45821,45965,46022),
_xlfn.LET(_xlpm.DD,
MAX(MIN($AX172,EOMONTH(BI$15,0))-MAX($AW172,BI$15),),
_xlfn.IFS(
AND(MONTH($AW172)=MONTH(BI$15),MONTH($AX172)&lt;&gt;MONTH(BI$15)),
NETWORKDAYS.INTL($AW172,$AW172+_xlpm.DD,1,_xlpm.VD),
AND(MONTH($AW172)&lt;&gt;MONTH(BI$15),MONTH($AX172)=MONTH(BI$15)),
NETWORKDAYS.INTL(($AX172)-_xlpm.DD,$AX172,1,_xlpm.VD),
AND(MONTH($AW172)&lt;MONTH(BI$15),MONTH($AX172)&gt;MONTH(BI$15)),
NETWORKDAYS.INTL((EOMONTH(BI$15-1,1))-_xlpm.DD,EOMONTH(BI$15-1,1),1,_xlpm.VD),
AND(MONTH($AW172)=MONTH(BI$15),MONTH($AX172)=MONTH(BI$15)),
NETWORKDAYS.INTL($AW172,$AX172,1,_xlpm.VD)))),0)),
$DH172="месяц",
$BP172*BI172,
$DH172="неделя",
$BP172*BI172/7*(ROUNDUP((DAY(EOMONTH(BI$15,0)))/4,0))),
0)</f>
        <v/>
      </c>
      <c r="CA172" s="125">
        <f t="array" ref="CA172">
IFERROR(
_xlfn.IFS(
$DH172="день_1",
$BP172*$BL172/($AX172-$AW172+1)*BJ172*(DAY(EOMONTH(BJ$15,0))),
$DH172="день_2",
$BP172/30*MAX(MIN($AX172,EOMONTH(BJ$15,0))-MAX($AW172,BJ$15)+1,),
$DH172="раб.день",
$BP172/30*(IFERROR(
_xlfn.LET(_xlpm.VD,
CHOOSE(
{1;2;3;4;5;6;7;8;9;10;11;12;13;14;15;16;17;18},
45658,45659,45660,45661,45662,45663,45664,45665,45711,45724,45778,45779,45785,45786,45820,45821,45965,46022),
_xlfn.LET(_xlpm.DD,
MAX(MIN($AX172,EOMONTH(BJ$15,0))-MAX($AW172,BJ$15),),
_xlfn.IFS(
AND(MONTH($AW172)=MONTH(BJ$15),MONTH($AX172)&lt;&gt;MONTH(BJ$15)),
NETWORKDAYS.INTL($AW172,$AW172+_xlpm.DD,1,_xlpm.VD),
AND(MONTH($AW172)&lt;&gt;MONTH(BJ$15),MONTH($AX172)=MONTH(BJ$15)),
NETWORKDAYS.INTL(($AX172)-_xlpm.DD,$AX172,1,_xlpm.VD),
AND(MONTH($AW172)&lt;MONTH(BJ$15),MONTH($AX172)&gt;MONTH(BJ$15)),
NETWORKDAYS.INTL((EOMONTH(BJ$15-1,1))-_xlpm.DD,EOMONTH(BJ$15-1,1),1,_xlpm.VD),
AND(MONTH($AW172)=MONTH(BJ$15),MONTH($AX172)=MONTH(BJ$15)),
NETWORKDAYS.INTL($AW172,$AX172,1,_xlpm.VD)))),0)),
$DH172="месяц",
$BP172*BJ172,
$DH172="неделя",
$BP172*BJ172/7*(ROUNDUP((DAY(EOMONTH(BJ$15,0)))/4,0))),
0)</f>
        <v/>
      </c>
      <c r="CB172" s="125">
        <f t="array" ref="CB172">
IFERROR(
_xlfn.IFS(
$DH172="день_1",
$BP172*$BL172/($AX172-$AW172+1)*BK172*(DAY(EOMONTH(BK$15,0))),
$DH172="день_2",
$BP172/30*MAX(MIN($AX172,EOMONTH(BK$15,0))-MAX($AW172,BK$15)+1,),
$DH172="раб.день",
$BP172/30*(IFERROR(
_xlfn.LET(_xlpm.VD,
CHOOSE(
{1;2;3;4;5;6;7;8;9;10;11;12;13;14;15;16;17;18},
45658,45659,45660,45661,45662,45663,45664,45665,45711,45724,45778,45779,45785,45786,45820,45821,45965,46022),
_xlfn.LET(_xlpm.DD,
MAX(MIN($AX172,EOMONTH(BK$15,0))-MAX($AW172,BK$15),),
_xlfn.IFS(
AND(MONTH($AW172)=MONTH(BK$15),MONTH($AX172)&lt;&gt;MONTH(BK$15)),
NETWORKDAYS.INTL($AW172,$AW172+_xlpm.DD,1,_xlpm.VD),
AND(MONTH($AW172)&lt;&gt;MONTH(BK$15),MONTH($AX172)=MONTH(BK$15)),
NETWORKDAYS.INTL(($AX172)-_xlpm.DD,$AX172,1,_xlpm.VD),
AND(MONTH($AW172)&lt;MONTH(BK$15),MONTH($AX172)&gt;MONTH(BK$15)),
NETWORKDAYS.INTL((EOMONTH(BK$15-1,1))-_xlpm.DD,EOMONTH(BK$15-1,1),1,_xlpm.VD),
AND(MONTH($AW172)=MONTH(BK$15),MONTH($AX172)=MONTH(BK$15)),
NETWORKDAYS.INTL($AW172,$AX172,1,_xlpm.VD)))),0)),
$DH172="месяц",
$BP172*BK172,
$DH172="неделя",
$BP172*BK172/7*(ROUNDUP((DAY(EOMONTH(BK$15,0)))/4,0))),
0)</f>
        <v/>
      </c>
      <c r="CC172" s="125">
        <f>SUM($BQ172:$CB172)</f>
        <v/>
      </c>
      <c r="CD172" s="126">
        <f>SUM($EH172:$EH172)</f>
        <v/>
      </c>
      <c r="CE172" s="126">
        <f>$CD172*$AB172</f>
        <v/>
      </c>
      <c r="CF172" s="126">
        <f>SUM($EK172:$EK172)</f>
        <v/>
      </c>
      <c r="CG172" s="126">
        <f>$CF172*$AB172</f>
        <v/>
      </c>
      <c r="CH172" s="126">
        <f>SUM($CC172,$CE172,$CG172)</f>
        <v/>
      </c>
      <c r="CI172" s="126">
        <f>$CH172*(1+$CM172)</f>
        <v/>
      </c>
      <c r="CJ172" s="127" t="n">
        <v>0</v>
      </c>
      <c r="CK172" s="126">
        <f>SUM($CH172:$CH172)*(1+$CJ172)</f>
        <v/>
      </c>
      <c r="CL172" s="126">
        <f>SUM($CH172:$CH172)*(1+$CM172)</f>
        <v/>
      </c>
      <c r="CM172" s="59" t="inlineStr">
        <is>
          <t>20%</t>
        </is>
      </c>
      <c r="CN172" s="59" t="n"/>
      <c r="CO172" s="72" t="n"/>
      <c r="CP172" s="59" t="n"/>
      <c r="CQ172" s="73" t="n"/>
      <c r="CR172" s="73" t="n"/>
      <c r="CS172" s="73" t="n"/>
      <c r="CT172" s="72" t="n"/>
      <c r="CU172" s="79" t="inlineStr">
        <is>
          <t> </t>
        </is>
      </c>
      <c r="CV172" s="60" t="n"/>
      <c r="CW172" s="60" t="n"/>
      <c r="CX172" s="60" t="n"/>
      <c r="CY172" s="127">
        <f>IFERROR(($CC172-$EE172)/($EE172/(1-$DQ172)),0)</f>
        <v/>
      </c>
      <c r="CZ172" s="127">
        <f>IFERROR(1-$EI172/($CE172),0)</f>
        <v/>
      </c>
      <c r="DA172" s="127">
        <f>IFERROR(1-$EL172/($CG172),0)</f>
        <v/>
      </c>
      <c r="DB172" s="126">
        <f>ROUND(IFERROR(($CI172/(1+$CM172)-$EN172),0),2)</f>
        <v/>
      </c>
      <c r="DC172" s="128" t="n"/>
      <c r="DD172" s="125" t="n"/>
      <c r="DE172" s="75" t="n">
        <v>0</v>
      </c>
      <c r="DF172" s="128" t="n"/>
      <c r="DG172" s="125">
        <f>IF($DC172=0,0,$DD172*($DC172*100%-$DE172*$DF172))*SUM($AB172:$AB172)</f>
        <v/>
      </c>
      <c r="DH172" s="129" t="inlineStr">
        <is>
          <t>месяц</t>
        </is>
      </c>
      <c r="DI172" s="130">
        <f t="array" ref="DI172">IFERROR(
IF($ES172="LisChannel",
(ROUND(((INDEX({174.625;153.888888888889;130.972222222222},MATCH($AI172,{2;3;4}),0))*$AG172*$AI172),2)),0),0)</f>
        <v/>
      </c>
      <c r="DJ172" s="130">
        <f>
_xlfn.LET(_xlpm.X,
IFERROR(
IF($ES172="НовиковТВ",
(_xlfn.LET(_xlpm.NTV,
_xlfn.LET(_xlpm.MIN,350000,
IF(SUMIFS($DI:$DI,$ES:$ES,"НовиковТВ")&lt;=_xlpm.MIN,
(SUMIFS($DI:$DI,$ES:$ES,"НовиковТВ")/(COUNTIFS($ES:$ES,"НовиковТВ")))*_xlpm.MIN/SUMIFS($DI:$DI,$ES:$ES,"НовиковТВ"),
DI172)),
_xlpm.NTV+$DG172/(1-(1-(_xlpm.NTV)*(1-$DL172)*(1-$DM172)*(1-$DN172)*(1-$DO172)*(1-$DP172)/_xlpm.NTV))))/(1+$EP172),
$DI172+$DG172/(1-(1-($DI172)*(1-$DL172)*(1-$DM172)*(1-$DN172)*(1-$DO172)*(1-$DP172)/$DI172))),
0),
_xlpm.X*(1+$CM172)*(1+$CW172)-_xlpm.X*(1+$CM172)+_xlpm.X)</f>
        <v/>
      </c>
      <c r="DK172" s="125" t="inlineStr">
        <is>
          <t>послед.</t>
        </is>
      </c>
      <c r="DL172" s="63" t="n">
        <v>0</v>
      </c>
      <c r="DM172" s="63" t="n">
        <v>0</v>
      </c>
      <c r="DN172" s="63" t="n">
        <v>0</v>
      </c>
      <c r="DO172" s="63" t="n">
        <v>0</v>
      </c>
      <c r="DP172" s="63" t="n">
        <v>0</v>
      </c>
      <c r="DQ172" s="63">
        <f t="array" ref="DQ172">IFERROR(_xlfn.IFS(
$DK172="послед.",1-(1-$DL172)*(1-$DM172)*(1-$DN172)*(1-$DO172)*(1-$DP172),
$DK172="сумм.",$DL172+$DM172+$DN172+$DO172+$DP172),
0)</f>
        <v/>
      </c>
      <c r="DR172" s="125">
        <f t="array" ref="DR172">
IFERROR(
_xlfn.IFS(
$BL172=0,
0,
$BL172&gt;0,
_xlfn.IFS($DK172="послед.",
$DJ172*(1-$DL172)*(1-$DM172)*(1-$DN172)*(1-$DO172)*(1-$DP172),
$DK172="сумм.",
$DJ172*(1-($DL172+$DM172+$DN172+$DO172+$DP172)))),0)</f>
        <v/>
      </c>
      <c r="DS172" s="125">
        <f t="array" ref="DS172">
IFERROR(_xlfn.IFS(
$DH172="день_1",
$DR172*$BL172/($AX172-$AW172+1)*AZ172*(DAY(EOMONTH(AZ$15,0))),
$DH172="день_2",
$DR172/30*MAX(MIN($AX172,EOMONTH(AZ$15,0))-MAX($AW172,AZ$15)+1,),
$DH172="раб.день",
$DR172/30*(IFERROR(
_xlfn.LET(_xlpm.VD,
CHOOSE(
{1;2;3;4;5;6;7;8;9;10;11;12;13;14;15;16;17;18},
45658,45659,45660,45661,45662,45663,45664,45665,45711,45724,45778,45779,45785,45786,45820,45821,45965,46022),
_xlfn.LET(_xlpm.DD,
MAX(MIN($AX172,EOMONTH(AZ$15,0))-MAX($AW172,AZ$15),),
_xlfn.IFS(
AND(MONTH($AW172)=MONTH(AZ$15),MONTH($AX172)&lt;&gt;MONTH(AZ$15)),
NETWORKDAYS.INTL($AW172,$AW172+_xlpm.DD,1,_xlpm.VD),
AND(MONTH($AW172)&lt;&gt;MONTH(AZ$15),MONTH($AX172)=MONTH(AZ$15)),
NETWORKDAYS.INTL(($AX172)-_xlpm.DD,$AX172,1,_xlpm.VD),
AND(MONTH($AW172)&lt;MONTH(AZ$15),MONTH($AX172)&gt;MONTH(AZ$15)),
NETWORKDAYS.INTL((EOMONTH(AZ$15-1,1))-_xlpm.DD,EOMONTH(AZ$15-1,1),1,_xlpm.VD),
AND(MONTH($AW172)=MONTH(AZ$15),MONTH($AX172)=MONTH(AZ$15)),
NETWORKDAYS.INTL($AW172,$AX172,1,_xlpm.VD)))),0)),
$DH172="месяц",
$DR172*AZ172,
$DH172="неделя",
$DR172*AZ172/7*(ROUNDUP((DAY(EOMONTH(AZ$15,0)))/4,0))),
0)</f>
        <v/>
      </c>
      <c r="DT172" s="125">
        <f t="array" ref="DT172">
IFERROR(_xlfn.IFS(
$DH172="день_1",
$DR172*$BL172/($AX172-$AW172+1)*BA172*(DAY(EOMONTH(BA$15,0))),
$DH172="день_2",
$DR172/30*MAX(MIN($AX172,EOMONTH(BA$15,0))-MAX($AW172,BA$15)+1,),
$DH172="раб.день",
$DR172/30*(IFERROR(
_xlfn.LET(_xlpm.VD,
CHOOSE(
{1;2;3;4;5;6;7;8;9;10;11;12;13;14;15;16;17;18},
45658,45659,45660,45661,45662,45663,45664,45665,45711,45724,45778,45779,45785,45786,45820,45821,45965,46022),
_xlfn.LET(_xlpm.DD,
MAX(MIN($AX172,EOMONTH(BA$15,0))-MAX($AW172,BA$15),),
_xlfn.IFS(
AND(MONTH($AW172)=MONTH(BA$15),MONTH($AX172)&lt;&gt;MONTH(BA$15)),
NETWORKDAYS.INTL($AW172,$AW172+_xlpm.DD,1,_xlpm.VD),
AND(MONTH($AW172)&lt;&gt;MONTH(BA$15),MONTH($AX172)=MONTH(BA$15)),
NETWORKDAYS.INTL(($AX172)-_xlpm.DD,$AX172,1,_xlpm.VD),
AND(MONTH($AW172)&lt;MONTH(BA$15),MONTH($AX172)&gt;MONTH(BA$15)),
NETWORKDAYS.INTL((EOMONTH(BA$15-1,1))-_xlpm.DD,EOMONTH(BA$15-1,1),1,_xlpm.VD),
AND(MONTH($AW172)=MONTH(BA$15),MONTH($AX172)=MONTH(BA$15)),
NETWORKDAYS.INTL($AW172,$AX172,1,_xlpm.VD)))),0)),
$DH172="месяц",
$DR172*BA172,
$DH172="неделя",
$DR172*BA172/7*(ROUNDUP((DAY(EOMONTH(BA$15,0)))/4,0))),
0)</f>
        <v/>
      </c>
      <c r="DU172" s="125">
        <f t="array" ref="DU172">
IFERROR(_xlfn.IFS(
$DH172="день_1",
$DR172*$BL172/($AX172-$AW172+1)*BB172*(DAY(EOMONTH(BB$15,0))),
$DH172="день_2",
$DR172/30*MAX(MIN($AX172,EOMONTH(BB$15,0))-MAX($AW172,BB$15)+1,),
$DH172="раб.день",
$DR172/30*(IFERROR(
_xlfn.LET(_xlpm.VD,
CHOOSE(
{1;2;3;4;5;6;7;8;9;10;11;12;13;14;15;16;17;18},
45658,45659,45660,45661,45662,45663,45664,45665,45711,45724,45778,45779,45785,45786,45820,45821,45965,46022),
_xlfn.LET(_xlpm.DD,
MAX(MIN($AX172,EOMONTH(BB$15,0))-MAX($AW172,BB$15),),
_xlfn.IFS(
AND(MONTH($AW172)=MONTH(BB$15),MONTH($AX172)&lt;&gt;MONTH(BB$15)),
NETWORKDAYS.INTL($AW172,$AW172+_xlpm.DD,1,_xlpm.VD),
AND(MONTH($AW172)&lt;&gt;MONTH(BB$15),MONTH($AX172)=MONTH(BB$15)),
NETWORKDAYS.INTL(($AX172)-_xlpm.DD,$AX172,1,_xlpm.VD),
AND(MONTH($AW172)&lt;MONTH(BB$15),MONTH($AX172)&gt;MONTH(BB$15)),
NETWORKDAYS.INTL((EOMONTH(BB$15-1,1))-_xlpm.DD,EOMONTH(BB$15-1,1),1,_xlpm.VD),
AND(MONTH($AW172)=MONTH(BB$15),MONTH($AX172)=MONTH(BB$15)),
NETWORKDAYS.INTL($AW172,$AX172,1,_xlpm.VD)))),0)),
$DH172="месяц",
$DR172*BB172,
$DH172="неделя",
$DR172*BB172/7*(ROUNDUP((DAY(EOMONTH(BB$15,0)))/4,0))),
0)</f>
        <v/>
      </c>
      <c r="DV172" s="125">
        <f t="array" ref="DV172">
IFERROR(_xlfn.IFS(
$DH172="день_1",
$DR172*$BL172/($AX172-$AW172+1)*BC172*(DAY(EOMONTH(BC$15,0))),
$DH172="день_2",
$DR172/30*MAX(MIN($AX172,EOMONTH(BC$15,0))-MAX($AW172,BC$15)+1,),
$DH172="раб.день",
$DR172/30*(IFERROR(
_xlfn.LET(_xlpm.VD,
CHOOSE(
{1;2;3;4;5;6;7;8;9;10;11;12;13;14;15;16;17;18},
45658,45659,45660,45661,45662,45663,45664,45665,45711,45724,45778,45779,45785,45786,45820,45821,45965,46022),
_xlfn.LET(_xlpm.DD,
MAX(MIN($AX172,EOMONTH(BC$15,0))-MAX($AW172,BC$15),),
_xlfn.IFS(
AND(MONTH($AW172)=MONTH(BC$15),MONTH($AX172)&lt;&gt;MONTH(BC$15)),
NETWORKDAYS.INTL($AW172,$AW172+_xlpm.DD,1,_xlpm.VD),
AND(MONTH($AW172)&lt;&gt;MONTH(BC$15),MONTH($AX172)=MONTH(BC$15)),
NETWORKDAYS.INTL(($AX172)-_xlpm.DD,$AX172,1,_xlpm.VD),
AND(MONTH($AW172)&lt;MONTH(BC$15),MONTH($AX172)&gt;MONTH(BC$15)),
NETWORKDAYS.INTL((EOMONTH(BC$15-1,1))-_xlpm.DD,EOMONTH(BC$15-1,1),1,_xlpm.VD),
AND(MONTH($AW172)=MONTH(BC$15),MONTH($AX172)=MONTH(BC$15)),
NETWORKDAYS.INTL($AW172,$AX172,1,_xlpm.VD)))),0)),
$DH172="месяц",
$DR172*BC172,
$DH172="неделя",
$DR172*BC172/7*(ROUNDUP((DAY(EOMONTH(BC$15,0)))/4,0))),
0)</f>
        <v/>
      </c>
      <c r="DW172" s="125">
        <f t="array" ref="DW172">
IFERROR(_xlfn.IFS(
$DH172="день_1",
$DR172*$BL172/($AX172-$AW172+1)*BD172*(DAY(EOMONTH(BD$15,0))),
$DH172="день_2",
$DR172/30*MAX(MIN($AX172,EOMONTH(BD$15,0))-MAX($AW172,BD$15)+1,),
$DH172="раб.день",
$DR172/30*(IFERROR(
_xlfn.LET(_xlpm.VD,
CHOOSE(
{1;2;3;4;5;6;7;8;9;10;11;12;13;14;15;16;17;18},
45658,45659,45660,45661,45662,45663,45664,45665,45711,45724,45778,45779,45785,45786,45820,45821,45965,46022),
_xlfn.LET(_xlpm.DD,
MAX(MIN($AX172,EOMONTH(BD$15,0))-MAX($AW172,BD$15),),
_xlfn.IFS(
AND(MONTH($AW172)=MONTH(BD$15),MONTH($AX172)&lt;&gt;MONTH(BD$15)),
NETWORKDAYS.INTL($AW172,$AW172+_xlpm.DD,1,_xlpm.VD),
AND(MONTH($AW172)&lt;&gt;MONTH(BD$15),MONTH($AX172)=MONTH(BD$15)),
NETWORKDAYS.INTL(($AX172)-_xlpm.DD,$AX172,1,_xlpm.VD),
AND(MONTH($AW172)&lt;MONTH(BD$15),MONTH($AX172)&gt;MONTH(BD$15)),
NETWORKDAYS.INTL((EOMONTH(BD$15-1,1))-_xlpm.DD,EOMONTH(BD$15-1,1),1,_xlpm.VD),
AND(MONTH($AW172)=MONTH(BD$15),MONTH($AX172)=MONTH(BD$15)),
NETWORKDAYS.INTL($AW172,$AX172,1,_xlpm.VD)))),0)),
$DH172="месяц",
$DR172*BD172,
$DH172="неделя",
$DR172*BD172/7*(ROUNDUP((DAY(EOMONTH(BD$15,0)))/4,0))),
0)</f>
        <v/>
      </c>
      <c r="DX172" s="125">
        <f t="array" ref="DX172">
IFERROR(_xlfn.IFS(
$DH172="день_1",
$DR172*$BL172/($AX172-$AW172+1)*BE172*(DAY(EOMONTH(BE$15,0))),
$DH172="день_2",
$DR172/30*MAX(MIN($AX172,EOMONTH(BE$15,0))-MAX($AW172,BE$15)+1,),
$DH172="раб.день",
$DR172/30*(IFERROR(
_xlfn.LET(_xlpm.VD,
CHOOSE(
{1;2;3;4;5;6;7;8;9;10;11;12;13;14;15;16;17;18},
45658,45659,45660,45661,45662,45663,45664,45665,45711,45724,45778,45779,45785,45786,45820,45821,45965,46022),
_xlfn.LET(_xlpm.DD,
MAX(MIN($AX172,EOMONTH(BE$15,0))-MAX($AW172,BE$15),),
_xlfn.IFS(
AND(MONTH($AW172)=MONTH(BE$15),MONTH($AX172)&lt;&gt;MONTH(BE$15)),
NETWORKDAYS.INTL($AW172,$AW172+_xlpm.DD,1,_xlpm.VD),
AND(MONTH($AW172)&lt;&gt;MONTH(BE$15),MONTH($AX172)=MONTH(BE$15)),
NETWORKDAYS.INTL(($AX172)-_xlpm.DD,$AX172,1,_xlpm.VD),
AND(MONTH($AW172)&lt;MONTH(BE$15),MONTH($AX172)&gt;MONTH(BE$15)),
NETWORKDAYS.INTL((EOMONTH(BE$15-1,1))-_xlpm.DD,EOMONTH(BE$15-1,1),1,_xlpm.VD),
AND(MONTH($AW172)=MONTH(BE$15),MONTH($AX172)=MONTH(BE$15)),
NETWORKDAYS.INTL($AW172,$AX172,1,_xlpm.VD)))),0)),
$DH172="месяц",
$DR172*BE172,
$DH172="неделя",
$DR172*BE172/7*(ROUNDUP((DAY(EOMONTH(BE$15,0)))/4,0))),
0)</f>
        <v/>
      </c>
      <c r="DY172" s="125">
        <f t="array" ref="DY172">
IFERROR(_xlfn.IFS(
$DH172="день_1",
$DR172*$BL172/($AX172-$AW172+1)*BF172*(DAY(EOMONTH(BF$15,0))),
$DH172="день_2",
$DR172/30*MAX(MIN($AX172,EOMONTH(BF$15,0))-MAX($AW172,BF$15)+1,),
$DH172="раб.день",
$DR172/30*(IFERROR(
_xlfn.LET(_xlpm.VD,
CHOOSE(
{1;2;3;4;5;6;7;8;9;10;11;12;13;14;15;16;17;18},
45658,45659,45660,45661,45662,45663,45664,45665,45711,45724,45778,45779,45785,45786,45820,45821,45965,46022),
_xlfn.LET(_xlpm.DD,
MAX(MIN($AX172,EOMONTH(BF$15,0))-MAX($AW172,BF$15),),
_xlfn.IFS(
AND(MONTH($AW172)=MONTH(BF$15),MONTH($AX172)&lt;&gt;MONTH(BF$15)),
NETWORKDAYS.INTL($AW172,$AW172+_xlpm.DD,1,_xlpm.VD),
AND(MONTH($AW172)&lt;&gt;MONTH(BF$15),MONTH($AX172)=MONTH(BF$15)),
NETWORKDAYS.INTL(($AX172)-_xlpm.DD,$AX172,1,_xlpm.VD),
AND(MONTH($AW172)&lt;MONTH(BF$15),MONTH($AX172)&gt;MONTH(BF$15)),
NETWORKDAYS.INTL((EOMONTH(BF$15-1,1))-_xlpm.DD,EOMONTH(BF$15-1,1),1,_xlpm.VD),
AND(MONTH($AW172)=MONTH(BF$15),MONTH($AX172)=MONTH(BF$15)),
NETWORKDAYS.INTL($AW172,$AX172,1,_xlpm.VD)))),0)),
$DH172="месяц",
$DR172*BF172,
$DH172="неделя",
$DR172*BF172/7*(ROUNDUP((DAY(EOMONTH(BF$15,0)))/4,0))),
0)</f>
        <v/>
      </c>
      <c r="DZ172" s="125">
        <f t="array" ref="DZ172">
IFERROR(_xlfn.IFS(
$DH172="день_1",
$DR172*$BL172/($AX172-$AW172+1)*BG172*(DAY(EOMONTH(BG$15,0))),
$DH172="день_2",
$DR172/30*MAX(MIN($AX172,EOMONTH(BG$15,0))-MAX($AW172,BG$15)+1,),
$DH172="раб.день",
$DR172/30*(IFERROR(
_xlfn.LET(_xlpm.VD,
CHOOSE(
{1;2;3;4;5;6;7;8;9;10;11;12;13;14;15;16;17;18},
45658,45659,45660,45661,45662,45663,45664,45665,45711,45724,45778,45779,45785,45786,45820,45821,45965,46022),
_xlfn.LET(_xlpm.DD,
MAX(MIN($AX172,EOMONTH(BG$15,0))-MAX($AW172,BG$15),),
_xlfn.IFS(
AND(MONTH($AW172)=MONTH(BG$15),MONTH($AX172)&lt;&gt;MONTH(BG$15)),
NETWORKDAYS.INTL($AW172,$AW172+_xlpm.DD,1,_xlpm.VD),
AND(MONTH($AW172)&lt;&gt;MONTH(BG$15),MONTH($AX172)=MONTH(BG$15)),
NETWORKDAYS.INTL(($AX172)-_xlpm.DD,$AX172,1,_xlpm.VD),
AND(MONTH($AW172)&lt;MONTH(BG$15),MONTH($AX172)&gt;MONTH(BG$15)),
NETWORKDAYS.INTL((EOMONTH(BG$15-1,1))-_xlpm.DD,EOMONTH(BG$15-1,1),1,_xlpm.VD),
AND(MONTH($AW172)=MONTH(BG$15),MONTH($AX172)=MONTH(BG$15)),
NETWORKDAYS.INTL($AW172,$AX172,1,_xlpm.VD)))),0)),
$DH172="месяц",
$DR172*BG172,
$DH172="неделя",
$DR172*BG172/7*(ROUNDUP((DAY(EOMONTH(BG$15,0)))/4,0))),
0)</f>
        <v/>
      </c>
      <c r="EA172" s="125">
        <f t="array" ref="EA172">
IFERROR(_xlfn.IFS(
$DH172="день_1",
$DR172*$BL172/($AX172-$AW172+1)*BH172*(DAY(EOMONTH(BH$15,0))),
$DH172="день_2",
$DR172/30*MAX(MIN($AX172,EOMONTH(BH$15,0))-MAX($AW172,BH$15)+1,),
$DH172="раб.день",
$DR172/30*(IFERROR(
_xlfn.LET(_xlpm.VD,
CHOOSE(
{1;2;3;4;5;6;7;8;9;10;11;12;13;14;15;16;17;18},
45658,45659,45660,45661,45662,45663,45664,45665,45711,45724,45778,45779,45785,45786,45820,45821,45965,46022),
_xlfn.LET(_xlpm.DD,
MAX(MIN($AX172,EOMONTH(BH$15,0))-MAX($AW172,BH$15),),
_xlfn.IFS(
AND(MONTH($AW172)=MONTH(BH$15),MONTH($AX172)&lt;&gt;MONTH(BH$15)),
NETWORKDAYS.INTL($AW172,$AW172+_xlpm.DD,1,_xlpm.VD),
AND(MONTH($AW172)&lt;&gt;MONTH(BH$15),MONTH($AX172)=MONTH(BH$15)),
NETWORKDAYS.INTL(($AX172)-_xlpm.DD,$AX172,1,_xlpm.VD),
AND(MONTH($AW172)&lt;MONTH(BH$15),MONTH($AX172)&gt;MONTH(BH$15)),
NETWORKDAYS.INTL((EOMONTH(BH$15-1,1))-_xlpm.DD,EOMONTH(BH$15-1,1),1,_xlpm.VD),
AND(MONTH($AW172)=MONTH(BH$15),MONTH($AX172)=MONTH(BH$15)),
NETWORKDAYS.INTL($AW172,$AX172,1,_xlpm.VD)))),0)),
$DH172="месяц",
$DR172*BH172,
$DH172="неделя",
$DR172*BH172/7*(ROUNDUP((DAY(EOMONTH(BH$15,0)))/4,0))),
0)</f>
        <v/>
      </c>
      <c r="EB172" s="125">
        <f t="array" ref="EB172">
IFERROR(_xlfn.IFS(
$DH172="день_1",
$DR172*$BL172/($AX172-$AW172+1)*BI172*(DAY(EOMONTH(BI$15,0))),
$DH172="день_2",
$DR172/30*MAX(MIN($AX172,EOMONTH(BI$15,0))-MAX($AW172,BI$15)+1,),
$DH172="раб.день",
$DR172/30*(IFERROR(
_xlfn.LET(_xlpm.VD,
CHOOSE(
{1;2;3;4;5;6;7;8;9;10;11;12;13;14;15;16;17;18},
45658,45659,45660,45661,45662,45663,45664,45665,45711,45724,45778,45779,45785,45786,45820,45821,45965,46022),
_xlfn.LET(_xlpm.DD,
MAX(MIN($AX172,EOMONTH(BI$15,0))-MAX($AW172,BI$15),),
_xlfn.IFS(
AND(MONTH($AW172)=MONTH(BI$15),MONTH($AX172)&lt;&gt;MONTH(BI$15)),
NETWORKDAYS.INTL($AW172,$AW172+_xlpm.DD,1,_xlpm.VD),
AND(MONTH($AW172)&lt;&gt;MONTH(BI$15),MONTH($AX172)=MONTH(BI$15)),
NETWORKDAYS.INTL(($AX172)-_xlpm.DD,$AX172,1,_xlpm.VD),
AND(MONTH($AW172)&lt;MONTH(BI$15),MONTH($AX172)&gt;MONTH(BI$15)),
NETWORKDAYS.INTL((EOMONTH(BI$15-1,1))-_xlpm.DD,EOMONTH(BI$15-1,1),1,_xlpm.VD),
AND(MONTH($AW172)=MONTH(BI$15),MONTH($AX172)=MONTH(BI$15)),
NETWORKDAYS.INTL($AW172,$AX172,1,_xlpm.VD)))),0)),
$DH172="месяц",
$DR172*BI172,
$DH172="неделя",
$DR172*BI172/7*(ROUNDUP((DAY(EOMONTH(BI$15,0)))/4,0))),
0)</f>
        <v/>
      </c>
      <c r="EC172" s="125">
        <f t="array" ref="EC172">
IFERROR(_xlfn.IFS(
$DH172="день_1",
$DR172*$BL172/($AX172-$AW172+1)*BJ172*(DAY(EOMONTH(BJ$15,0))),
$DH172="день_2",
$DR172/30*MAX(MIN($AX172,EOMONTH(BJ$15,0))-MAX($AW172,BJ$15)+1,),
$DH172="раб.день",
$DR172/30*(IFERROR(
_xlfn.LET(_xlpm.VD,
CHOOSE(
{1;2;3;4;5;6;7;8;9;10;11;12;13;14;15;16;17;18},
45658,45659,45660,45661,45662,45663,45664,45665,45711,45724,45778,45779,45785,45786,45820,45821,45965,46022),
_xlfn.LET(_xlpm.DD,
MAX(MIN($AX172,EOMONTH(BJ$15,0))-MAX($AW172,BJ$15),),
_xlfn.IFS(
AND(MONTH($AW172)=MONTH(BJ$15),MONTH($AX172)&lt;&gt;MONTH(BJ$15)),
NETWORKDAYS.INTL($AW172,$AW172+_xlpm.DD,1,_xlpm.VD),
AND(MONTH($AW172)&lt;&gt;MONTH(BJ$15),MONTH($AX172)=MONTH(BJ$15)),
NETWORKDAYS.INTL(($AX172)-_xlpm.DD,$AX172,1,_xlpm.VD),
AND(MONTH($AW172)&lt;MONTH(BJ$15),MONTH($AX172)&gt;MONTH(BJ$15)),
NETWORKDAYS.INTL((EOMONTH(BJ$15-1,1))-_xlpm.DD,EOMONTH(BJ$15-1,1),1,_xlpm.VD),
AND(MONTH($AW172)=MONTH(BJ$15),MONTH($AX172)=MONTH(BJ$15)),
NETWORKDAYS.INTL($AW172,$AX172,1,_xlpm.VD)))),0)),
$DH172="месяц",
$DR172*BJ172,
$DH172="неделя",
$DR172*BJ172/7*(ROUNDUP((DAY(EOMONTH(BJ$15,0)))/4,0))),
0)</f>
        <v/>
      </c>
      <c r="ED172" s="125">
        <f t="array" ref="ED172">
IFERROR(_xlfn.IFS(
$DH172="день_1",
$DR172*$BL172/($AX172-$AW172+1)*BK172*(DAY(EOMONTH(BK$15,0))),
$DH172="день_2",
$DR172/30*MAX(MIN($AX172,EOMONTH(BK$15,0))-MAX($AW172,BK$15)+1,),
$DH172="раб.день",
$DR172/30*(IFERROR(
_xlfn.LET(_xlpm.VD,
CHOOSE(
{1;2;3;4;5;6;7;8;9;10;11;12;13;14;15;16;17;18},
45658,45659,45660,45661,45662,45663,45664,45665,45711,45724,45778,45779,45785,45786,45820,45821,45965,46022),
_xlfn.LET(_xlpm.DD,
MAX(MIN($AX172,EOMONTH(BK$15,0))-MAX($AW172,BK$15),),
_xlfn.IFS(
AND(MONTH($AW172)=MONTH(BK$15),MONTH($AX172)&lt;&gt;MONTH(BK$15)),
NETWORKDAYS.INTL($AW172,$AW172+_xlpm.DD,1,_xlpm.VD),
AND(MONTH($AW172)&lt;&gt;MONTH(BK$15),MONTH($AX172)=MONTH(BK$15)),
NETWORKDAYS.INTL(($AX172)-_xlpm.DD,$AX172,1,_xlpm.VD),
AND(MONTH($AW172)&lt;MONTH(BK$15),MONTH($AX172)&gt;MONTH(BK$15)),
NETWORKDAYS.INTL((EOMONTH(BK$15-1,1))-_xlpm.DD,EOMONTH(BK$15-1,1),1,_xlpm.VD),
AND(MONTH($AW172)=MONTH(BK$15),MONTH($AX172)=MONTH(BK$15)),
NETWORKDAYS.INTL($AW172,$AX172,1,_xlpm.VD)))),0)),
$DH172="месяц",
$DR172*BK172,
$DH172="неделя",
$DR172*BK172/7*(ROUNDUP((DAY(EOMONTH(BK$15,0)))/4,0))),
0)</f>
        <v/>
      </c>
      <c r="EE172" s="125">
        <f>SUM($DS172,$DT172,$DU172,$DV172,$DW172,$DX172,$DY172,$DZ172,$EA172,$EB172,$EC172,$ED172)</f>
        <v/>
      </c>
      <c r="EF172" s="125">
        <f>IFERROR(ROUND($EE172*(1+$EP172),2),0)</f>
        <v/>
      </c>
      <c r="EG172" s="128" t="n">
        <v>1</v>
      </c>
      <c r="EH172" s="126" t="n">
        <v>0</v>
      </c>
      <c r="EI172" s="126">
        <f>ROUND(SUM($EH172:$EH172)*SUM($AB172:$AB172)*$EG172,2)</f>
        <v/>
      </c>
      <c r="EJ172" s="126">
        <f>ROUND($EI172*(1+$EP172),2)</f>
        <v/>
      </c>
      <c r="EK172" s="126" t="n">
        <v>0</v>
      </c>
      <c r="EL172" s="126">
        <f>ROUND(SUM($EK172:$EK172)*SUM($AB172:$AB172)*$EG172,2)</f>
        <v/>
      </c>
      <c r="EM172" s="126">
        <f>ROUND($EL172*(1+$EP172),2)</f>
        <v/>
      </c>
      <c r="EN172" s="126">
        <f>SUM($EE172,$EI172,$EL172)</f>
        <v/>
      </c>
      <c r="EO172" s="126">
        <f>SUM($EF172,$EJ172,$EM172)</f>
        <v/>
      </c>
      <c r="EP172" s="59" t="inlineStr">
        <is>
          <t>20%</t>
        </is>
      </c>
      <c r="EQ172" s="59" t="n"/>
      <c r="ER172" s="60">
        <f t="array" ref="ER172">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MATCH(ES172,
{"AMS";"RussOutdoor";"HD Outdoor";"Ingroup";"IQ";"Ledproduction";"LisChannel";"Logic";"Media-PPL";"NovikovTV | НовиковТВ";"SMA";"SOK";"КрокусТВ | CrocusTV | IndoorTV";"Сити";"ТЯК Москва"},
0)),"")</f>
        <v/>
      </c>
      <c r="ES172" s="60" t="n"/>
      <c r="ET172" s="60">
        <f t="array" ref="ET172">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MATCH(ES172,
{"AMS";"RussOutdoor";"HD Outdoor";"Ingroup";"IQ";"Ledproduction";"LisChannel";"Logic";"Media-PPL";"NovikovTV | НовиковТВ";"SMA";"SOK";"КрокусТВ | CrocusTV | IndoorTV";"Сити";"ТЯК Москва"},
0)),"")</f>
        <v/>
      </c>
      <c r="EU172" s="60" t="n"/>
      <c r="EV172" s="60" t="n"/>
      <c r="EX172" s="110">
        <f t="array" ref="EX172">
($AR172/30
+N("ТРАФИК ПЛОЩАДКИ"))*
(IFERROR(
_xlfn.LET(
_xlpm.GPR,
HLOOKUP($L172,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(MATCH($T172,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IF($Q172="цифровой",_xlpm.GPR/$AG172,_xlpm.GPR/60)),
0)
+N("DWELL TIME"))*
(IF($AB172=0,0,IF($AB172=1,0.3,IF($AB172=2,0.5,IF($AB172&gt;2,1))))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_xlfn.IFS($AC172="да",1.2,$AC172="нет",1)*
_xlfn.IFS($AD172="да",1.2,$AD172="нет",1)*
IF(R172="статический",1,1.2)*
$X172*
INDEX(
{1.2;1;1.2;1.2;1;1.2;1.2;1.2;1.2;1.2;1.2;1;1.2;1.2;1.2;1.2;1;1;1.2;1.2;1.2;1;1;1;1;1.2;1.2;1.2;1.2;1;1;1;1;1.2;1.2;1.2;1.2;1.2;1.2;1.2;1.2;1;1;1.2;1;1;1;1;1.5;1;1;1.5;1.5;1.2},
MATCH($Q172,_xlpm.MI,0)))&gt;{0.02;0.04;0.06;0.1;0.2;0.4;0.6;0.8;1;2;4;6})),
{0;1;2;3;4;5;6;7;8;9;10;11;12},
0)))
+N("КОЭФФИЦИЕНТ КОНТАКТА"))))*
(_xlfn.IFS($X172&lt;0.1,$X172/1000,$X172&gt;25,5.2,AND($X172&gt;=0.1,$X172&lt;=25),(($X172*2+0.1)/10)*($X172/10)))*
IFERROR((_xlfn.LET(
_xlpm.MA,
{0;0.8;0.85;0.9;0.95;1},
_xlpm.MAA,
{0;1;2;3;4;5},
INDEX(_xlpm.MA,MATCH(SUMPRODUCT(--((IF(ROUND(_xlpm.MAA,1)&gt;5,5,ROUND($AB172,1)))&gt;{0;1;2;3;4;5})),_xlpm.MAA,0)))
+N("КОЭФФИЦИЕНТ КОЛ-ВО КОНСТРУКЦИЙ")),1)*
$AB172,0))*
(IF($Q172="цифровой",$AG172/15*$AI172,1)
+N("ДЛЯ ЦИФРЫ"))</f>
        <v/>
      </c>
      <c r="EY172" s="110">
        <f>IFERROR(EX172*AY172,0)</f>
        <v/>
      </c>
      <c r="EZ172" s="131">
        <f>IFERROR(DP172/EY172*1000,0)</f>
        <v/>
      </c>
      <c r="FA172" s="112">
        <f>IFERROR(FC172/FB172,0)</f>
        <v/>
      </c>
      <c r="FB172" s="112">
        <f>IFERROR((FC172/(EY172/FF172*#REF!))*0.825,0)</f>
        <v/>
      </c>
      <c r="FC172" s="112">
        <f>IFERROR(((EX172*30/AR172)*100)/30,0)</f>
        <v/>
      </c>
      <c r="FD172" s="112">
        <f>IFERROR(EY172/G172*100%,0)</f>
        <v/>
      </c>
      <c r="FE172" s="112">
        <f>IFERROR(FD172/FC172*100%,0)</f>
        <v/>
      </c>
      <c r="FF172" s="110">
        <f>IFERROR(AR172/30*AY172,0)</f>
        <v/>
      </c>
    </row>
    <row r="173" ht="13" customHeight="1">
      <c r="A173" s="59" t="n"/>
      <c r="B173" s="60" t="n"/>
      <c r="C173" s="60" t="n"/>
      <c r="D173" s="60">
        <f t="array" ref="D173">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MATCH($E173,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73" s="60">
        <f t="array" ref="E173">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MATCH($F173,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73" s="60" t="inlineStr"/>
      <c r="G173" s="60" t="n"/>
      <c r="H173" s="60">
        <f t="array" ref="H173">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MATCH($I173,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73" s="60" t="n"/>
      <c r="J173" s="60" t="n"/>
      <c r="K173" s="60" t="n"/>
      <c r="L173" s="60" t="n"/>
      <c r="M173" s="60" t="n"/>
      <c r="N173" s="60" t="n"/>
      <c r="O173" s="60" t="n"/>
      <c r="P173" s="60">
        <f t="array" ref="P173">
_xlfn.IFS(
ISNUMBER(MATCH($Q173,{"шелфбаннер","разделитель","монетница","чековая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ISNUMBER(MATCH($Q173,{"LED/LCD","видеокулер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ISNUMBER(MATCH($Q173,{"автомобиль","машина","выставочное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ISNUMBER(MATCH($Q173,{"билборд","лифтовая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ISNUMBER(MATCH($Q173,{"навигация","подвесной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ISNUMBER(MATCH($Q173,{"движущаяся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ISNUMBER(MATCH($Q173,{"каталог","журнал"},)),
"Пресса",
$Q173="","")</f>
        <v/>
      </c>
      <c r="Q173" s="60" t="n"/>
      <c r="R173" s="60">
        <f t="array" ref="R173">
IFERROR(
_xlfn.IFS(
OR(ISNUMBER(MATCH($Q173,{"экспозиция","макет","стенд","автостенд","авто стенд","выставочное пространство","выставочные стенды","модульные выставочные стенды","3Д конструкция","3D конструкция"},)),P173="Экспонирование"),
"нестандартный",
ISNUMBER(MATCH($Q173,{"скроллер","призматрон"},)),
"динамический",
$P173="Видео",
"цифровой",
OR($P173="Пресса",$P173="Щит",$P173="POSm",$P173="Подвес",$P173="Брендирование/оклейка"),
"статический"),"")</f>
        <v/>
      </c>
      <c r="S173" s="59" t="n"/>
      <c r="T173" s="60" t="n"/>
      <c r="U173" s="60" t="n"/>
      <c r="V173" s="60">
        <f>
IF(P173="Видео",
"цифровой постер/ролик",
IF(ISNUMBER(MATCH(Q173,{"короб световой","короб световой | лайтбокс","короб световой | кристалайт","лайтбокс","лайт бокс","кристалайт","LB","lightbox"},)),
"бэклит",
IF(P173="Брендирование/оклейка",
"перфарированная пленка/самоклейка",
IF(P173="Экспонирование",
"под запрос",
IF(P173="Подвес",
"баннер/ткань",
"")))))</f>
        <v/>
      </c>
      <c r="W173" s="59" t="n"/>
      <c r="X173" s="59" t="n"/>
      <c r="Y173" s="59" t="n"/>
      <c r="Z173" s="61" t="n"/>
      <c r="AA173" s="61" t="n"/>
      <c r="AB173" s="61">
        <f>IF(BL173&gt;0,Z173,0)</f>
        <v/>
      </c>
      <c r="AC173" s="59" t="n"/>
      <c r="AD173" s="59" t="n"/>
      <c r="AE173" s="59" t="n"/>
      <c r="AF173" s="59" t="n"/>
      <c r="AG173" s="59" t="n"/>
      <c r="AH173" s="59" t="n"/>
      <c r="AI173" s="59" t="n"/>
      <c r="AJ173" s="59" t="n"/>
      <c r="AK173" s="59" t="n"/>
      <c r="AL173" s="62">
        <f>IFERROR(IF(OR(R173="статический",R173="динамический",R173="нестандартный",R173="",R173=""),"-",IF(AND(AH173="-",AI173="-"),"-",AK173*3600/AH173*AI173)),"-")</f>
        <v/>
      </c>
      <c r="AM173" s="62">
        <f>IFERROR(IF(OR(R173="статический",R173="динамический",R173="",R173="", R173="BTL",R173="нестандартный"),"-",AG173*AI173*AL173/60),"-")</f>
        <v/>
      </c>
      <c r="AN173" s="63">
        <f>IFERROR(IF(AH173="","-",AG173*AI173/AH173),"-")</f>
        <v/>
      </c>
      <c r="AO173" s="59">
        <f>IFERROR(IF(OR($R173="статический",$R173="динамический",$R173="",$R173="",$R173="BTL",$R173="нестандартный"),"-",$AL173*$AY173),"-")</f>
        <v/>
      </c>
      <c r="AP173" s="62">
        <f>IFERROR(IF(OR($R173="статический",$R173="динамический",$R173="",$R173="",$R173="BTL",$R173="нестандартный"),"-",$AM173*AY173),"-")</f>
        <v/>
      </c>
      <c r="AQ173" s="64" t="n"/>
      <c r="AR173" s="61" t="n"/>
      <c r="AS173" s="61" t="n"/>
      <c r="AT173" s="61" t="n"/>
      <c r="AU173" s="65" t="n"/>
      <c r="AV173" s="124">
        <f>IFERROR(DR173/AT173*1000,"n/a")</f>
        <v/>
      </c>
      <c r="AW173" s="67" t="n"/>
      <c r="AX173" s="67" t="n"/>
      <c r="AY173" s="43">
        <f>IFERROR(IF(OR($AW173="",$AX173=""),"",_xlfn.DAYS($AX173+1,$AW173)),"")</f>
        <v/>
      </c>
      <c r="AZ173" s="68">
        <f t="array" ref="AZ173">
_xlfn.LET(_xlpm.COEFF,
IF($AW173+$AX173=0,0,IF(MAX(MIN($AX173,EOMONTH(AZ$15,0))-MAX($AW173,AZ$15)+1,)&gt;0,1,0)),
_xlfn.IFS(
$ES173="LisChannel",
_xlpm.COEFF*
INDEX({1;1;1.2;1.2;1;1;1;1;1.2;1.2;1.2;1.2},
MATCH(MONTH(AZ$15),
{1,2,3,4,5,6,7,8,9,10,11,12})),
CONCATENATE($ES173," ",$L173)="RussOutdoor метро",
_xlpm.COEFF*
INDEX({0.8;0.9;1.1;1.1;1;1;1;1;1.1;1.1;1.1;1.1},
MATCH(MONTH(AZ$15),
{1,2,3,4,5,6,7,8,9,10,11,12})),
$ES173&lt;&gt;"LisChannel",
_xlpm.COEFF,
$ES173&lt;&gt;"RussOutdoor",
_xlpm.COEFF))</f>
        <v/>
      </c>
      <c r="BA173" s="68">
        <f t="array" ref="BA173">
_xlfn.LET(_xlpm.COEFF,
IF($AW173+$AX173=0,0,IF(MAX(MIN($AX173,EOMONTH(BA$15,0))-MAX($AW173,BA$15)+1,)&gt;0,1,0)),
_xlfn.IFS(
$ES173="LisChannel",
_xlpm.COEFF*
INDEX({1;1;1.2;1.2;1;1;1;1;1.2;1.2;1.2;1.2},
MATCH(MONTH(BA$15),
{1,2,3,4,5,6,7,8,9,10,11,12})),
CONCATENATE($ES173," ",$L173)="RussOutdoor метро",
_xlpm.COEFF*
INDEX({0.8;0.9;1.1;1.1;1;1;1;1;1.1;1.1;1.1;1.1},
MATCH(MONTH(BA$15),
{1,2,3,4,5,6,7,8,9,10,11,12})),
$ES173&lt;&gt;"LisChannel",
_xlpm.COEFF,
$ES173&lt;&gt;"RussOutdoor",
_xlpm.COEFF))</f>
        <v/>
      </c>
      <c r="BB173" s="68">
        <f t="array" ref="BB173">
_xlfn.LET(_xlpm.COEFF,
IF($AW173+$AX173=0,0,IF(MAX(MIN($AX173,EOMONTH(BB$15,0))-MAX($AW173,BB$15)+1,)&gt;0,1,0)),
_xlfn.IFS(
$ES173="LisChannel",
_xlpm.COEFF*
INDEX({1;1;1.2;1.2;1;1;1;1;1.2;1.2;1.2;1.2},
MATCH(MONTH(BB$15),
{1,2,3,4,5,6,7,8,9,10,11,12})),
CONCATENATE($ES173," ",$L173)="RussOutdoor метро",
_xlpm.COEFF*
INDEX({0.8;0.9;1.1;1.1;1;1;1;1;1.1;1.1;1.1;1.1},
MATCH(MONTH(BB$15),
{1,2,3,4,5,6,7,8,9,10,11,12})),
$ES173&lt;&gt;"LisChannel",
_xlpm.COEFF,
$ES173&lt;&gt;"RussOutdoor",
_xlpm.COEFF))</f>
        <v/>
      </c>
      <c r="BC173" s="68">
        <f t="array" ref="BC173">
_xlfn.LET(_xlpm.COEFF,
IF($AW173+$AX173=0,0,IF(MAX(MIN($AX173,EOMONTH(BC$15,0))-MAX($AW173,BC$15)+1,)&gt;0,1,0)),
_xlfn.IFS(
$ES173="LisChannel",
_xlpm.COEFF*
INDEX({1;1;1.2;1.2;1;1;1;1;1.2;1.2;1.2;1.2},
MATCH(MONTH(BC$15),
{1,2,3,4,5,6,7,8,9,10,11,12})),
CONCATENATE($ES173," ",$L173)="RussOutdoor метро",
_xlpm.COEFF*
INDEX({0.8;0.9;1.1;1.1;1;1;1;1;1.1;1.1;1.1;1.1},
MATCH(MONTH(BC$15),
{1,2,3,4,5,6,7,8,9,10,11,12})),
$ES173&lt;&gt;"LisChannel",
_xlpm.COEFF,
$ES173&lt;&gt;"RussOutdoor",
_xlpm.COEFF))</f>
        <v/>
      </c>
      <c r="BD173" s="68">
        <f t="array" ref="BD173">
_xlfn.LET(_xlpm.COEFF,
IF($AW173+$AX173=0,0,IF(MAX(MIN($AX173,EOMONTH(BD$15,0))-MAX($AW173,BD$15)+1,)&gt;0,1,0)),
_xlfn.IFS(
$ES173="LisChannel",
_xlpm.COEFF*
INDEX({1;1;1.2;1.2;1;1;1;1;1.2;1.2;1.2;1.2},
MATCH(MONTH(BD$15),
{1,2,3,4,5,6,7,8,9,10,11,12})),
CONCATENATE($ES173," ",$L173)="RussOutdoor метро",
_xlpm.COEFF*
INDEX({0.8;0.9;1.1;1.1;1;1;1;1;1.1;1.1;1.1;1.1},
MATCH(MONTH(BD$15),
{1,2,3,4,5,6,7,8,9,10,11,12})),
$ES173&lt;&gt;"LisChannel",
_xlpm.COEFF,
$ES173&lt;&gt;"RussOutdoor",
_xlpm.COEFF))</f>
        <v/>
      </c>
      <c r="BE173" s="68">
        <f t="array" ref="BE173">
_xlfn.LET(_xlpm.COEFF,
IF($AW173+$AX173=0,0,IF(MAX(MIN($AX173,EOMONTH(BE$15,0))-MAX($AW173,BE$15)+1,)&gt;0,1,0)),
_xlfn.IFS(
$ES173="LisChannel",
_xlpm.COEFF*
INDEX({1;1;1.2;1.2;1;1;1;1;1.2;1.2;1.2;1.2},
MATCH(MONTH(BE$15),
{1,2,3,4,5,6,7,8,9,10,11,12})),
CONCATENATE($ES173," ",$L173)="RussOutdoor метро",
_xlpm.COEFF*
INDEX({0.8;0.9;1.1;1.1;1;1;1;1;1.1;1.1;1.1;1.1},
MATCH(MONTH(BE$15),
{1,2,3,4,5,6,7,8,9,10,11,12})),
$ES173&lt;&gt;"LisChannel",
_xlpm.COEFF,
$ES173&lt;&gt;"RussOutdoor",
_xlpm.COEFF))</f>
        <v/>
      </c>
      <c r="BF173" s="68">
        <f t="array" ref="BF173">
_xlfn.LET(_xlpm.COEFF,
IF($AW173+$AX173=0,0,IF(MAX(MIN($AX173,EOMONTH(BF$15,0))-MAX($AW173,BF$15)+1,)&gt;0,1,0)),
_xlfn.IFS(
$ES173="LisChannel",
_xlpm.COEFF*
INDEX({1;1;1.2;1.2;1;1;1;1;1.2;1.2;1.2;1.2},
MATCH(MONTH(BF$15),
{1,2,3,4,5,6,7,8,9,10,11,12})),
CONCATENATE($ES173," ",$L173)="RussOutdoor метро",
_xlpm.COEFF*
INDEX({0.8;0.9;1.1;1.1;1;1;1;1;1.1;1.1;1.1;1.1},
MATCH(MONTH(BF$15),
{1,2,3,4,5,6,7,8,9,10,11,12})),
$ES173&lt;&gt;"LisChannel",
_xlpm.COEFF,
$ES173&lt;&gt;"RussOutdoor",
_xlpm.COEFF))</f>
        <v/>
      </c>
      <c r="BG173" s="68">
        <f t="array" ref="BG173">
_xlfn.LET(_xlpm.COEFF,
IF($AW173+$AX173=0,0,IF(MAX(MIN($AX173,EOMONTH(BG$15,0))-MAX($AW173,BG$15)+1,)&gt;0,1,0)),
_xlfn.IFS(
$ES173="LisChannel",
_xlpm.COEFF*
INDEX({1;1;1.2;1.2;1;1;1;1;1.2;1.2;1.2;1.2},
MATCH(MONTH(BG$15),
{1,2,3,4,5,6,7,8,9,10,11,12})),
CONCATENATE($ES173," ",$L173)="RussOutdoor метро",
_xlpm.COEFF*
INDEX({0.8;0.9;1.1;1.1;1;1;1;1;1.1;1.1;1.1;1.1},
MATCH(MONTH(BG$15),
{1,2,3,4,5,6,7,8,9,10,11,12})),
$ES173&lt;&gt;"LisChannel",
_xlpm.COEFF,
$ES173&lt;&gt;"RussOutdoor",
_xlpm.COEFF))</f>
        <v/>
      </c>
      <c r="BH173" s="68">
        <f t="array" ref="BH173">
_xlfn.LET(_xlpm.COEFF,
IF($AW173+$AX173=0,0,IF(MAX(MIN($AX173,EOMONTH(BH$15,0))-MAX($AW173,BH$15)+1,)&gt;0,1,0)),
_xlfn.IFS(
$ES173="LisChannel",
_xlpm.COEFF*
INDEX({1;1;1.2;1.2;1;1;1;1;1.2;1.2;1.2;1.2},
MATCH(MONTH(BH$15),
{1,2,3,4,5,6,7,8,9,10,11,12})),
CONCATENATE($ES173," ",$L173)="RussOutdoor метро",
_xlpm.COEFF*
INDEX({0.8;0.9;1.1;1.1;1;1;1;1;1.1;1.1;1.1;1.1},
MATCH(MONTH(BH$15),
{1,2,3,4,5,6,7,8,9,10,11,12})),
$ES173&lt;&gt;"LisChannel",
_xlpm.COEFF,
$ES173&lt;&gt;"RussOutdoor",
_xlpm.COEFF))</f>
        <v/>
      </c>
      <c r="BI173" s="68">
        <f t="array" ref="BI173">
_xlfn.LET(_xlpm.COEFF,
IF($AW173+$AX173=0,0,IF(MAX(MIN($AX173,EOMONTH(BI$15,0))-MAX($AW173,BI$15)+1,)&gt;0,1,0)),
_xlfn.IFS(
$ES173="LisChannel",
_xlpm.COEFF*
INDEX({1;1;1.2;1.2;1;1;1;1;1.2;1.2;1.2;1.2},
MATCH(MONTH(BI$15),
{1,2,3,4,5,6,7,8,9,10,11,12})),
CONCATENATE($ES173," ",$L173)="RussOutdoor метро",
_xlpm.COEFF*
INDEX({0.8;0.9;1.1;1.1;1;1;1;1;1.1;1.1;1.1;1.1},
MATCH(MONTH(BI$15),
{1,2,3,4,5,6,7,8,9,10,11,12})),
$ES173&lt;&gt;"LisChannel",
_xlpm.COEFF,
$ES173&lt;&gt;"RussOutdoor",
_xlpm.COEFF))</f>
        <v/>
      </c>
      <c r="BJ173" s="68">
        <f t="array" ref="BJ173">
_xlfn.LET(_xlpm.COEFF,
IF($AW173+$AX173=0,0,IF(MAX(MIN($AX173,EOMONTH(BJ$15,0))-MAX($AW173,BJ$15)+1,)&gt;0,1,0)),
_xlfn.IFS(
$ES173="LisChannel",
_xlpm.COEFF*
INDEX({1;1;1.2;1.2;1;1;1;1;1.2;1.2;1.2;1.2},
MATCH(MONTH(BJ$15),
{1,2,3,4,5,6,7,8,9,10,11,12})),
CONCATENATE($ES173," ",$L173)="RussOutdoor метро",
_xlpm.COEFF*
INDEX({0.8;0.9;1.1;1.1;1;1;1;1;1.1;1.1;1.1;1.1},
MATCH(MONTH(BJ$15),
{1,2,3,4,5,6,7,8,9,10,11,12})),
$ES173&lt;&gt;"LisChannel",
_xlpm.COEFF,
$ES173&lt;&gt;"RussOutdoor",
_xlpm.COEFF))</f>
        <v/>
      </c>
      <c r="BK173" s="68">
        <f t="array" ref="BK173">
_xlfn.LET(_xlpm.COEFF,
IF($AW173+$AX173=0,0,IF(MAX(MIN($AX173,EOMONTH(BK$15,0))-MAX($AW173,BK$15)+1,)&gt;0,1,0)),
_xlfn.IFS(
$ES173="LisChannel",
_xlpm.COEFF*
INDEX({1;1;1.2;1.2;1;1;1;1;1.2;1.2;1.2;1.2},
MATCH(MONTH(BK$15),
{1,2,3,4,5,6,7,8,9,10,11,12})),
CONCATENATE($ES173," ",$L173)="RussOutdoor метро",
_xlpm.COEFF*
INDEX({0.8;0.9;1.1;1.1;1;1;1;1;1.1;1.1;1.1;1.1},
MATCH(MONTH(BK$15),
{1,2,3,4,5,6,7,8,9,10,11,12})),
$ES173&lt;&gt;"LisChannel",
_xlpm.COEFF,
$ES173&lt;&gt;"RussOutdoor",
_xlpm.COEFF))</f>
        <v/>
      </c>
      <c r="BL173" s="62">
        <f>COUNTIFS($AZ173:$BK173,"&gt;0")</f>
        <v/>
      </c>
      <c r="BM173" s="65" t="n"/>
      <c r="BN173" s="125">
        <f>$DJ173</f>
        <v/>
      </c>
      <c r="BO173" s="63">
        <f>$DQ173</f>
        <v/>
      </c>
      <c r="BP173" s="125">
        <f>
IFERROR(
IF($BL173=0,0,
$BN173*(1-$BO173)),
0)</f>
        <v/>
      </c>
      <c r="BQ173" s="125">
        <f t="array" ref="BQ173">
IFERROR(
_xlfn.IFS(
$DH173="день_1",
$BP173*$BL173/($AX173-$AW173+1)*AZ173*(DAY(EOMONTH(AZ$15,0))),
$DH173="день_2",
$BP173/30*MAX(MIN($AX173,EOMONTH(AZ$15,0))-MAX($AW173,AZ$15)+1,),
$DH173="раб.день",
$BP173/30*(IFERROR(
_xlfn.LET(_xlpm.VD,
CHOOSE(
{1;2;3;4;5;6;7;8;9;10;11;12;13;14;15;16;17;18},
45658,45659,45660,45661,45662,45663,45664,45665,45711,45724,45778,45779,45785,45786,45820,45821,45965,46022),
_xlfn.LET(_xlpm.DD,
MAX(MIN($AX173,EOMONTH(AZ$15,0))-MAX($AW173,AZ$15),),
_xlfn.IFS(
AND(MONTH($AW173)=MONTH(AZ$15),MONTH($AX173)&lt;&gt;MONTH(AZ$15)),
NETWORKDAYS.INTL($AW173,$AW173+_xlpm.DD,1,_xlpm.VD),
AND(MONTH($AW173)&lt;&gt;MONTH(AZ$15),MONTH($AX173)=MONTH(AZ$15)),
NETWORKDAYS.INTL(($AX173)-_xlpm.DD,$AX173,1,_xlpm.VD),
AND(MONTH($AW173)&lt;MONTH(AZ$15),MONTH($AX173)&gt;MONTH(AZ$15)),
NETWORKDAYS.INTL((EOMONTH(AZ$15-1,1))-_xlpm.DD,EOMONTH(AZ$15-1,1),1,_xlpm.VD),
AND(MONTH($AW173)=MONTH(AZ$15),MONTH($AX173)=MONTH(AZ$15)),
NETWORKDAYS.INTL($AW173,$AX173,1,_xlpm.VD)))),0)),
$DH173="месяц",
$BP173*AZ173,
$DH173="неделя",
$BP173*AZ173/7*(ROUNDUP((DAY(EOMONTH(AZ$15,0)))/4,0))),
0)</f>
        <v/>
      </c>
      <c r="BR173" s="125">
        <f t="array" ref="BR173">
IFERROR(
_xlfn.IFS(
$DH173="день_1",
$BP173*$BL173/($AX173-$AW173+1)*BA173*(DAY(EOMONTH(BA$15,0))),
$DH173="день_2",
$BP173/30*MAX(MIN($AX173,EOMONTH(BA$15,0))-MAX($AW173,BA$15)+1,),
$DH173="раб.день",
$BP173/30*(IFERROR(
_xlfn.LET(_xlpm.VD,
CHOOSE(
{1;2;3;4;5;6;7;8;9;10;11;12;13;14;15;16;17;18},
45658,45659,45660,45661,45662,45663,45664,45665,45711,45724,45778,45779,45785,45786,45820,45821,45965,46022),
_xlfn.LET(_xlpm.DD,
MAX(MIN($AX173,EOMONTH(BA$15,0))-MAX($AW173,BA$15),),
_xlfn.IFS(
AND(MONTH($AW173)=MONTH(BA$15),MONTH($AX173)&lt;&gt;MONTH(BA$15)),
NETWORKDAYS.INTL($AW173,$AW173+_xlpm.DD,1,_xlpm.VD),
AND(MONTH($AW173)&lt;&gt;MONTH(BA$15),MONTH($AX173)=MONTH(BA$15)),
NETWORKDAYS.INTL(($AX173)-_xlpm.DD,$AX173,1,_xlpm.VD),
AND(MONTH($AW173)&lt;MONTH(BA$15),MONTH($AX173)&gt;MONTH(BA$15)),
NETWORKDAYS.INTL((EOMONTH(BA$15-1,1))-_xlpm.DD,EOMONTH(BA$15-1,1),1,_xlpm.VD),
AND(MONTH($AW173)=MONTH(BA$15),MONTH($AX173)=MONTH(BA$15)),
NETWORKDAYS.INTL($AW173,$AX173,1,_xlpm.VD)))),0)),
$DH173="месяц",
$BP173*BA173,
$DH173="неделя",
$BP173*BA173/7*(ROUNDUP((DAY(EOMONTH(BA$15,0)))/4,0))),
0)</f>
        <v/>
      </c>
      <c r="BS173" s="125">
        <f t="array" ref="BS173">
IFERROR(
_xlfn.IFS(
$DH173="день_1",
$BP173*$BL173/($AX173-$AW173+1)*BB173*(DAY(EOMONTH(BB$15,0))),
$DH173="день_2",
$BP173/30*MAX(MIN($AX173,EOMONTH(BB$15,0))-MAX($AW173,BB$15)+1,),
$DH173="раб.день",
$BP173/30*(IFERROR(
_xlfn.LET(_xlpm.VD,
CHOOSE(
{1;2;3;4;5;6;7;8;9;10;11;12;13;14;15;16;17;18},
45658,45659,45660,45661,45662,45663,45664,45665,45711,45724,45778,45779,45785,45786,45820,45821,45965,46022),
_xlfn.LET(_xlpm.DD,
MAX(MIN($AX173,EOMONTH(BB$15,0))-MAX($AW173,BB$15),),
_xlfn.IFS(
AND(MONTH($AW173)=MONTH(BB$15),MONTH($AX173)&lt;&gt;MONTH(BB$15)),
NETWORKDAYS.INTL($AW173,$AW173+_xlpm.DD,1,_xlpm.VD),
AND(MONTH($AW173)&lt;&gt;MONTH(BB$15),MONTH($AX173)=MONTH(BB$15)),
NETWORKDAYS.INTL(($AX173)-_xlpm.DD,$AX173,1,_xlpm.VD),
AND(MONTH($AW173)&lt;MONTH(BB$15),MONTH($AX173)&gt;MONTH(BB$15)),
NETWORKDAYS.INTL((EOMONTH(BB$15-1,1))-_xlpm.DD,EOMONTH(BB$15-1,1),1,_xlpm.VD),
AND(MONTH($AW173)=MONTH(BB$15),MONTH($AX173)=MONTH(BB$15)),
NETWORKDAYS.INTL($AW173,$AX173,1,_xlpm.VD)))),0)),
$DH173="месяц",
$BP173*BB173,
$DH173="неделя",
$BP173*BB173/7*(ROUNDUP((DAY(EOMONTH(BB$15,0)))/4,0))),
0)</f>
        <v/>
      </c>
      <c r="BT173" s="125">
        <f t="array" ref="BT173">
IFERROR(
_xlfn.IFS(
$DH173="день_1",
$BP173*$BL173/($AX173-$AW173+1)*BC173*(DAY(EOMONTH(BC$15,0))),
$DH173="день_2",
$BP173/30*MAX(MIN($AX173,EOMONTH(BC$15,0))-MAX($AW173,BC$15)+1,),
$DH173="раб.день",
$BP173/30*(IFERROR(
_xlfn.LET(_xlpm.VD,
CHOOSE(
{1;2;3;4;5;6;7;8;9;10;11;12;13;14;15;16;17;18},
45658,45659,45660,45661,45662,45663,45664,45665,45711,45724,45778,45779,45785,45786,45820,45821,45965,46022),
_xlfn.LET(_xlpm.DD,
MAX(MIN($AX173,EOMONTH(BC$15,0))-MAX($AW173,BC$15),),
_xlfn.IFS(
AND(MONTH($AW173)=MONTH(BC$15),MONTH($AX173)&lt;&gt;MONTH(BC$15)),
NETWORKDAYS.INTL($AW173,$AW173+_xlpm.DD,1,_xlpm.VD),
AND(MONTH($AW173)&lt;&gt;MONTH(BC$15),MONTH($AX173)=MONTH(BC$15)),
NETWORKDAYS.INTL(($AX173)-_xlpm.DD,$AX173,1,_xlpm.VD),
AND(MONTH($AW173)&lt;MONTH(BC$15),MONTH($AX173)&gt;MONTH(BC$15)),
NETWORKDAYS.INTL((EOMONTH(BC$15-1,1))-_xlpm.DD,EOMONTH(BC$15-1,1),1,_xlpm.VD),
AND(MONTH($AW173)=MONTH(BC$15),MONTH($AX173)=MONTH(BC$15)),
NETWORKDAYS.INTL($AW173,$AX173,1,_xlpm.VD)))),0)),
$DH173="месяц",
$BP173*BC173,
$DH173="неделя",
$BP173*BC173/7*(ROUNDUP((DAY(EOMONTH(BC$15,0)))/4,0))),
0)</f>
        <v/>
      </c>
      <c r="BU173" s="125">
        <f t="array" ref="BU173">
IFERROR(
_xlfn.IFS(
$DH173="день_1",
$BP173*$BL173/($AX173-$AW173+1)*BD173*(DAY(EOMONTH(BD$15,0))),
$DH173="день_2",
$BP173/30*MAX(MIN($AX173,EOMONTH(BD$15,0))-MAX($AW173,BD$15)+1,),
$DH173="раб.день",
$BP173/30*(IFERROR(
_xlfn.LET(_xlpm.VD,
CHOOSE(
{1;2;3;4;5;6;7;8;9;10;11;12;13;14;15;16;17;18},
45658,45659,45660,45661,45662,45663,45664,45665,45711,45724,45778,45779,45785,45786,45820,45821,45965,46022),
_xlfn.LET(_xlpm.DD,
MAX(MIN($AX173,EOMONTH(BD$15,0))-MAX($AW173,BD$15),),
_xlfn.IFS(
AND(MONTH($AW173)=MONTH(BD$15),MONTH($AX173)&lt;&gt;MONTH(BD$15)),
NETWORKDAYS.INTL($AW173,$AW173+_xlpm.DD,1,_xlpm.VD),
AND(MONTH($AW173)&lt;&gt;MONTH(BD$15),MONTH($AX173)=MONTH(BD$15)),
NETWORKDAYS.INTL(($AX173)-_xlpm.DD,$AX173,1,_xlpm.VD),
AND(MONTH($AW173)&lt;MONTH(BD$15),MONTH($AX173)&gt;MONTH(BD$15)),
NETWORKDAYS.INTL((EOMONTH(BD$15-1,1))-_xlpm.DD,EOMONTH(BD$15-1,1),1,_xlpm.VD),
AND(MONTH($AW173)=MONTH(BD$15),MONTH($AX173)=MONTH(BD$15)),
NETWORKDAYS.INTL($AW173,$AX173,1,_xlpm.VD)))),0)),
$DH173="месяц",
$BP173*BD173,
$DH173="неделя",
$BP173*BD173/7*(ROUNDUP((DAY(EOMONTH(BD$15,0)))/4,0))),
0)</f>
        <v/>
      </c>
      <c r="BV173" s="125">
        <f t="array" ref="BV173">
IFERROR(
_xlfn.IFS(
$DH173="день_1",
$BP173*$BL173/($AX173-$AW173+1)*BE173*(DAY(EOMONTH(BE$15,0))),
$DH173="день_2",
$BP173/30*MAX(MIN($AX173,EOMONTH(BE$15,0))-MAX($AW173,BE$15)+1,),
$DH173="раб.день",
$BP173/30*(IFERROR(
_xlfn.LET(_xlpm.VD,
CHOOSE(
{1;2;3;4;5;6;7;8;9;10;11;12;13;14;15;16;17;18},
45658,45659,45660,45661,45662,45663,45664,45665,45711,45724,45778,45779,45785,45786,45820,45821,45965,46022),
_xlfn.LET(_xlpm.DD,
MAX(MIN($AX173,EOMONTH(BE$15,0))-MAX($AW173,BE$15),),
_xlfn.IFS(
AND(MONTH($AW173)=MONTH(BE$15),MONTH($AX173)&lt;&gt;MONTH(BE$15)),
NETWORKDAYS.INTL($AW173,$AW173+_xlpm.DD,1,_xlpm.VD),
AND(MONTH($AW173)&lt;&gt;MONTH(BE$15),MONTH($AX173)=MONTH(BE$15)),
NETWORKDAYS.INTL(($AX173)-_xlpm.DD,$AX173,1,_xlpm.VD),
AND(MONTH($AW173)&lt;MONTH(BE$15),MONTH($AX173)&gt;MONTH(BE$15)),
NETWORKDAYS.INTL((EOMONTH(BE$15-1,1))-_xlpm.DD,EOMONTH(BE$15-1,1),1,_xlpm.VD),
AND(MONTH($AW173)=MONTH(BE$15),MONTH($AX173)=MONTH(BE$15)),
NETWORKDAYS.INTL($AW173,$AX173,1,_xlpm.VD)))),0)),
$DH173="месяц",
$BP173*BE173,
$DH173="неделя",
$BP173*BE173/7*(ROUNDUP((DAY(EOMONTH(BE$15,0)))/4,0))),
0)</f>
        <v/>
      </c>
      <c r="BW173" s="125">
        <f t="array" ref="BW173">
IFERROR(
_xlfn.IFS(
$DH173="день_1",
$BP173*$BL173/($AX173-$AW173+1)*BF173*(DAY(EOMONTH(BF$15,0))),
$DH173="день_2",
$BP173/30*MAX(MIN($AX173,EOMONTH(BF$15,0))-MAX($AW173,BF$15)+1,),
$DH173="раб.день",
$BP173/30*(IFERROR(
_xlfn.LET(_xlpm.VD,
CHOOSE(
{1;2;3;4;5;6;7;8;9;10;11;12;13;14;15;16;17;18},
45658,45659,45660,45661,45662,45663,45664,45665,45711,45724,45778,45779,45785,45786,45820,45821,45965,46022),
_xlfn.LET(_xlpm.DD,
MAX(MIN($AX173,EOMONTH(BF$15,0))-MAX($AW173,BF$15),),
_xlfn.IFS(
AND(MONTH($AW173)=MONTH(BF$15),MONTH($AX173)&lt;&gt;MONTH(BF$15)),
NETWORKDAYS.INTL($AW173,$AW173+_xlpm.DD,1,_xlpm.VD),
AND(MONTH($AW173)&lt;&gt;MONTH(BF$15),MONTH($AX173)=MONTH(BF$15)),
NETWORKDAYS.INTL(($AX173)-_xlpm.DD,$AX173,1,_xlpm.VD),
AND(MONTH($AW173)&lt;MONTH(BF$15),MONTH($AX173)&gt;MONTH(BF$15)),
NETWORKDAYS.INTL((EOMONTH(BF$15-1,1))-_xlpm.DD,EOMONTH(BF$15-1,1),1,_xlpm.VD),
AND(MONTH($AW173)=MONTH(BF$15),MONTH($AX173)=MONTH(BF$15)),
NETWORKDAYS.INTL($AW173,$AX173,1,_xlpm.VD)))),0)),
$DH173="месяц",
$BP173*BF173,
$DH173="неделя",
$BP173*BF173/7*(ROUNDUP((DAY(EOMONTH(BF$15,0)))/4,0))),
0)</f>
        <v/>
      </c>
      <c r="BX173" s="125">
        <f t="array" ref="BX173">
IFERROR(
_xlfn.IFS(
$DH173="день_1",
$BP173*$BL173/($AX173-$AW173+1)*BG173*(DAY(EOMONTH(BG$15,0))),
$DH173="день_2",
$BP173/30*MAX(MIN($AX173,EOMONTH(BG$15,0))-MAX($AW173,BG$15)+1,),
$DH173="раб.день",
$BP173/30*(IFERROR(
_xlfn.LET(_xlpm.VD,
CHOOSE(
{1;2;3;4;5;6;7;8;9;10;11;12;13;14;15;16;17;18},
45658,45659,45660,45661,45662,45663,45664,45665,45711,45724,45778,45779,45785,45786,45820,45821,45965,46022),
_xlfn.LET(_xlpm.DD,
MAX(MIN($AX173,EOMONTH(BG$15,0))-MAX($AW173,BG$15),),
_xlfn.IFS(
AND(MONTH($AW173)=MONTH(BG$15),MONTH($AX173)&lt;&gt;MONTH(BG$15)),
NETWORKDAYS.INTL($AW173,$AW173+_xlpm.DD,1,_xlpm.VD),
AND(MONTH($AW173)&lt;&gt;MONTH(BG$15),MONTH($AX173)=MONTH(BG$15)),
NETWORKDAYS.INTL(($AX173)-_xlpm.DD,$AX173,1,_xlpm.VD),
AND(MONTH($AW173)&lt;MONTH(BG$15),MONTH($AX173)&gt;MONTH(BG$15)),
NETWORKDAYS.INTL((EOMONTH(BG$15-1,1))-_xlpm.DD,EOMONTH(BG$15-1,1),1,_xlpm.VD),
AND(MONTH($AW173)=MONTH(BG$15),MONTH($AX173)=MONTH(BG$15)),
NETWORKDAYS.INTL($AW173,$AX173,1,_xlpm.VD)))),0)),
$DH173="месяц",
$BP173*BG173,
$DH173="неделя",
$BP173*BG173/7*(ROUNDUP((DAY(EOMONTH(BG$15,0)))/4,0))),
0)</f>
        <v/>
      </c>
      <c r="BY173" s="125">
        <f t="array" ref="BY173">
IFERROR(
_xlfn.IFS(
$DH173="день_1",
$BP173*$BL173/($AX173-$AW173+1)*BH173*(DAY(EOMONTH(BH$15,0))),
$DH173="день_2",
$BP173/30*MAX(MIN($AX173,EOMONTH(BH$15,0))-MAX($AW173,BH$15)+1,),
$DH173="раб.день",
$BP173/30*(IFERROR(
_xlfn.LET(_xlpm.VD,
CHOOSE(
{1;2;3;4;5;6;7;8;9;10;11;12;13;14;15;16;17;18},
45658,45659,45660,45661,45662,45663,45664,45665,45711,45724,45778,45779,45785,45786,45820,45821,45965,46022),
_xlfn.LET(_xlpm.DD,
MAX(MIN($AX173,EOMONTH(BH$15,0))-MAX($AW173,BH$15),),
_xlfn.IFS(
AND(MONTH($AW173)=MONTH(BH$15),MONTH($AX173)&lt;&gt;MONTH(BH$15)),
NETWORKDAYS.INTL($AW173,$AW173+_xlpm.DD,1,_xlpm.VD),
AND(MONTH($AW173)&lt;&gt;MONTH(BH$15),MONTH($AX173)=MONTH(BH$15)),
NETWORKDAYS.INTL(($AX173)-_xlpm.DD,$AX173,1,_xlpm.VD),
AND(MONTH($AW173)&lt;MONTH(BH$15),MONTH($AX173)&gt;MONTH(BH$15)),
NETWORKDAYS.INTL((EOMONTH(BH$15-1,1))-_xlpm.DD,EOMONTH(BH$15-1,1),1,_xlpm.VD),
AND(MONTH($AW173)=MONTH(BH$15),MONTH($AX173)=MONTH(BH$15)),
NETWORKDAYS.INTL($AW173,$AX173,1,_xlpm.VD)))),0)),
$DH173="месяц",
$BP173*BH173,
$DH173="неделя",
$BP173*BH173/7*(ROUNDUP((DAY(EOMONTH(BH$15,0)))/4,0))),
0)</f>
        <v/>
      </c>
      <c r="BZ173" s="125">
        <f t="array" ref="BZ173">
IFERROR(
_xlfn.IFS(
$DH173="день_1",
$BP173*$BL173/($AX173-$AW173+1)*BI173*(DAY(EOMONTH(BI$15,0))),
$DH173="день_2",
$BP173/30*MAX(MIN($AX173,EOMONTH(BI$15,0))-MAX($AW173,BI$15)+1,),
$DH173="раб.день",
$BP173/30*(IFERROR(
_xlfn.LET(_xlpm.VD,
CHOOSE(
{1;2;3;4;5;6;7;8;9;10;11;12;13;14;15;16;17;18},
45658,45659,45660,45661,45662,45663,45664,45665,45711,45724,45778,45779,45785,45786,45820,45821,45965,46022),
_xlfn.LET(_xlpm.DD,
MAX(MIN($AX173,EOMONTH(BI$15,0))-MAX($AW173,BI$15),),
_xlfn.IFS(
AND(MONTH($AW173)=MONTH(BI$15),MONTH($AX173)&lt;&gt;MONTH(BI$15)),
NETWORKDAYS.INTL($AW173,$AW173+_xlpm.DD,1,_xlpm.VD),
AND(MONTH($AW173)&lt;&gt;MONTH(BI$15),MONTH($AX173)=MONTH(BI$15)),
NETWORKDAYS.INTL(($AX173)-_xlpm.DD,$AX173,1,_xlpm.VD),
AND(MONTH($AW173)&lt;MONTH(BI$15),MONTH($AX173)&gt;MONTH(BI$15)),
NETWORKDAYS.INTL((EOMONTH(BI$15-1,1))-_xlpm.DD,EOMONTH(BI$15-1,1),1,_xlpm.VD),
AND(MONTH($AW173)=MONTH(BI$15),MONTH($AX173)=MONTH(BI$15)),
NETWORKDAYS.INTL($AW173,$AX173,1,_xlpm.VD)))),0)),
$DH173="месяц",
$BP173*BI173,
$DH173="неделя",
$BP173*BI173/7*(ROUNDUP((DAY(EOMONTH(BI$15,0)))/4,0))),
0)</f>
        <v/>
      </c>
      <c r="CA173" s="125">
        <f t="array" ref="CA173">
IFERROR(
_xlfn.IFS(
$DH173="день_1",
$BP173*$BL173/($AX173-$AW173+1)*BJ173*(DAY(EOMONTH(BJ$15,0))),
$DH173="день_2",
$BP173/30*MAX(MIN($AX173,EOMONTH(BJ$15,0))-MAX($AW173,BJ$15)+1,),
$DH173="раб.день",
$BP173/30*(IFERROR(
_xlfn.LET(_xlpm.VD,
CHOOSE(
{1;2;3;4;5;6;7;8;9;10;11;12;13;14;15;16;17;18},
45658,45659,45660,45661,45662,45663,45664,45665,45711,45724,45778,45779,45785,45786,45820,45821,45965,46022),
_xlfn.LET(_xlpm.DD,
MAX(MIN($AX173,EOMONTH(BJ$15,0))-MAX($AW173,BJ$15),),
_xlfn.IFS(
AND(MONTH($AW173)=MONTH(BJ$15),MONTH($AX173)&lt;&gt;MONTH(BJ$15)),
NETWORKDAYS.INTL($AW173,$AW173+_xlpm.DD,1,_xlpm.VD),
AND(MONTH($AW173)&lt;&gt;MONTH(BJ$15),MONTH($AX173)=MONTH(BJ$15)),
NETWORKDAYS.INTL(($AX173)-_xlpm.DD,$AX173,1,_xlpm.VD),
AND(MONTH($AW173)&lt;MONTH(BJ$15),MONTH($AX173)&gt;MONTH(BJ$15)),
NETWORKDAYS.INTL((EOMONTH(BJ$15-1,1))-_xlpm.DD,EOMONTH(BJ$15-1,1),1,_xlpm.VD),
AND(MONTH($AW173)=MONTH(BJ$15),MONTH($AX173)=MONTH(BJ$15)),
NETWORKDAYS.INTL($AW173,$AX173,1,_xlpm.VD)))),0)),
$DH173="месяц",
$BP173*BJ173,
$DH173="неделя",
$BP173*BJ173/7*(ROUNDUP((DAY(EOMONTH(BJ$15,0)))/4,0))),
0)</f>
        <v/>
      </c>
      <c r="CB173" s="125">
        <f t="array" ref="CB173">
IFERROR(
_xlfn.IFS(
$DH173="день_1",
$BP173*$BL173/($AX173-$AW173+1)*BK173*(DAY(EOMONTH(BK$15,0))),
$DH173="день_2",
$BP173/30*MAX(MIN($AX173,EOMONTH(BK$15,0))-MAX($AW173,BK$15)+1,),
$DH173="раб.день",
$BP173/30*(IFERROR(
_xlfn.LET(_xlpm.VD,
CHOOSE(
{1;2;3;4;5;6;7;8;9;10;11;12;13;14;15;16;17;18},
45658,45659,45660,45661,45662,45663,45664,45665,45711,45724,45778,45779,45785,45786,45820,45821,45965,46022),
_xlfn.LET(_xlpm.DD,
MAX(MIN($AX173,EOMONTH(BK$15,0))-MAX($AW173,BK$15),),
_xlfn.IFS(
AND(MONTH($AW173)=MONTH(BK$15),MONTH($AX173)&lt;&gt;MONTH(BK$15)),
NETWORKDAYS.INTL($AW173,$AW173+_xlpm.DD,1,_xlpm.VD),
AND(MONTH($AW173)&lt;&gt;MONTH(BK$15),MONTH($AX173)=MONTH(BK$15)),
NETWORKDAYS.INTL(($AX173)-_xlpm.DD,$AX173,1,_xlpm.VD),
AND(MONTH($AW173)&lt;MONTH(BK$15),MONTH($AX173)&gt;MONTH(BK$15)),
NETWORKDAYS.INTL((EOMONTH(BK$15-1,1))-_xlpm.DD,EOMONTH(BK$15-1,1),1,_xlpm.VD),
AND(MONTH($AW173)=MONTH(BK$15),MONTH($AX173)=MONTH(BK$15)),
NETWORKDAYS.INTL($AW173,$AX173,1,_xlpm.VD)))),0)),
$DH173="месяц",
$BP173*BK173,
$DH173="неделя",
$BP173*BK173/7*(ROUNDUP((DAY(EOMONTH(BK$15,0)))/4,0))),
0)</f>
        <v/>
      </c>
      <c r="CC173" s="125">
        <f>SUM($BQ173:$CB173)</f>
        <v/>
      </c>
      <c r="CD173" s="126">
        <f>SUM($EH173:$EH173)</f>
        <v/>
      </c>
      <c r="CE173" s="126">
        <f>$CD173*$AB173</f>
        <v/>
      </c>
      <c r="CF173" s="126">
        <f>SUM($EK173:$EK173)</f>
        <v/>
      </c>
      <c r="CG173" s="126">
        <f>$CF173*$AB173</f>
        <v/>
      </c>
      <c r="CH173" s="126">
        <f>SUM($CC173,$CE173,$CG173)</f>
        <v/>
      </c>
      <c r="CI173" s="126">
        <f>$CH173*(1+$CM173)</f>
        <v/>
      </c>
      <c r="CJ173" s="127" t="n">
        <v>0</v>
      </c>
      <c r="CK173" s="126">
        <f>SUM($CH173:$CH173)*(1+$CJ173)</f>
        <v/>
      </c>
      <c r="CL173" s="126">
        <f>SUM($CH173:$CH173)*(1+$CM173)</f>
        <v/>
      </c>
      <c r="CM173" s="59" t="inlineStr">
        <is>
          <t>20%</t>
        </is>
      </c>
      <c r="CN173" s="59" t="n"/>
      <c r="CO173" s="72" t="n"/>
      <c r="CP173" s="59" t="n"/>
      <c r="CQ173" s="73" t="n"/>
      <c r="CR173" s="73" t="n"/>
      <c r="CS173" s="73" t="n"/>
      <c r="CT173" s="72" t="n"/>
      <c r="CU173" s="79" t="inlineStr">
        <is>
          <t> </t>
        </is>
      </c>
      <c r="CV173" s="60" t="n"/>
      <c r="CW173" s="60" t="n"/>
      <c r="CX173" s="60" t="n"/>
      <c r="CY173" s="127">
        <f>IFERROR(($CC173-$EE173)/($EE173/(1-$DQ173)),0)</f>
        <v/>
      </c>
      <c r="CZ173" s="127">
        <f>IFERROR(1-$EI173/($CE173),0)</f>
        <v/>
      </c>
      <c r="DA173" s="127">
        <f>IFERROR(1-$EL173/($CG173),0)</f>
        <v/>
      </c>
      <c r="DB173" s="126">
        <f>ROUND(IFERROR(($CI173/(1+$CM173)-$EN173),0),2)</f>
        <v/>
      </c>
      <c r="DC173" s="128" t="n"/>
      <c r="DD173" s="125" t="n"/>
      <c r="DE173" s="75" t="n">
        <v>0</v>
      </c>
      <c r="DF173" s="128" t="n"/>
      <c r="DG173" s="125">
        <f>IF($DC173=0,0,$DD173*($DC173*100%-$DE173*$DF173))*SUM($AB173:$AB173)</f>
        <v/>
      </c>
      <c r="DH173" s="129" t="inlineStr">
        <is>
          <t>месяц</t>
        </is>
      </c>
      <c r="DI173" s="130">
        <f t="array" ref="DI173">IFERROR(
IF($ES173="LisChannel",
(ROUND(((INDEX({174.625;153.888888888889;130.972222222222},MATCH($AI173,{2;3;4}),0))*$AG173*$AI173),2)),0),0)</f>
        <v/>
      </c>
      <c r="DJ173" s="130">
        <f>
_xlfn.LET(_xlpm.X,
IFERROR(
IF($ES173="НовиковТВ",
(_xlfn.LET(_xlpm.NTV,
_xlfn.LET(_xlpm.MIN,350000,
IF(SUMIFS($DI:$DI,$ES:$ES,"НовиковТВ")&lt;=_xlpm.MIN,
(SUMIFS($DI:$DI,$ES:$ES,"НовиковТВ")/(COUNTIFS($ES:$ES,"НовиковТВ")))*_xlpm.MIN/SUMIFS($DI:$DI,$ES:$ES,"НовиковТВ"),
DI173)),
_xlpm.NTV+$DG173/(1-(1-(_xlpm.NTV)*(1-$DL173)*(1-$DM173)*(1-$DN173)*(1-$DO173)*(1-$DP173)/_xlpm.NTV))))/(1+$EP173),
$DI173+$DG173/(1-(1-($DI173)*(1-$DL173)*(1-$DM173)*(1-$DN173)*(1-$DO173)*(1-$DP173)/$DI173))),
0),
_xlpm.X*(1+$CM173)*(1+$CW173)-_xlpm.X*(1+$CM173)+_xlpm.X)</f>
        <v/>
      </c>
      <c r="DK173" s="125" t="inlineStr">
        <is>
          <t>послед.</t>
        </is>
      </c>
      <c r="DL173" s="63" t="n">
        <v>0</v>
      </c>
      <c r="DM173" s="63" t="n">
        <v>0</v>
      </c>
      <c r="DN173" s="63" t="n">
        <v>0</v>
      </c>
      <c r="DO173" s="63" t="n">
        <v>0</v>
      </c>
      <c r="DP173" s="63" t="n">
        <v>0</v>
      </c>
      <c r="DQ173" s="63">
        <f t="array" ref="DQ173">IFERROR(_xlfn.IFS(
$DK173="послед.",1-(1-$DL173)*(1-$DM173)*(1-$DN173)*(1-$DO173)*(1-$DP173),
$DK173="сумм.",$DL173+$DM173+$DN173+$DO173+$DP173),
0)</f>
        <v/>
      </c>
      <c r="DR173" s="125">
        <f t="array" ref="DR173">
IFERROR(
_xlfn.IFS(
$BL173=0,
0,
$BL173&gt;0,
_xlfn.IFS($DK173="послед.",
$DJ173*(1-$DL173)*(1-$DM173)*(1-$DN173)*(1-$DO173)*(1-$DP173),
$DK173="сумм.",
$DJ173*(1-($DL173+$DM173+$DN173+$DO173+$DP173)))),0)</f>
        <v/>
      </c>
      <c r="DS173" s="125">
        <f t="array" ref="DS173">
IFERROR(_xlfn.IFS(
$DH173="день_1",
$DR173*$BL173/($AX173-$AW173+1)*AZ173*(DAY(EOMONTH(AZ$15,0))),
$DH173="день_2",
$DR173/30*MAX(MIN($AX173,EOMONTH(AZ$15,0))-MAX($AW173,AZ$15)+1,),
$DH173="раб.день",
$DR173/30*(IFERROR(
_xlfn.LET(_xlpm.VD,
CHOOSE(
{1;2;3;4;5;6;7;8;9;10;11;12;13;14;15;16;17;18},
45658,45659,45660,45661,45662,45663,45664,45665,45711,45724,45778,45779,45785,45786,45820,45821,45965,46022),
_xlfn.LET(_xlpm.DD,
MAX(MIN($AX173,EOMONTH(AZ$15,0))-MAX($AW173,AZ$15),),
_xlfn.IFS(
AND(MONTH($AW173)=MONTH(AZ$15),MONTH($AX173)&lt;&gt;MONTH(AZ$15)),
NETWORKDAYS.INTL($AW173,$AW173+_xlpm.DD,1,_xlpm.VD),
AND(MONTH($AW173)&lt;&gt;MONTH(AZ$15),MONTH($AX173)=MONTH(AZ$15)),
NETWORKDAYS.INTL(($AX173)-_xlpm.DD,$AX173,1,_xlpm.VD),
AND(MONTH($AW173)&lt;MONTH(AZ$15),MONTH($AX173)&gt;MONTH(AZ$15)),
NETWORKDAYS.INTL((EOMONTH(AZ$15-1,1))-_xlpm.DD,EOMONTH(AZ$15-1,1),1,_xlpm.VD),
AND(MONTH($AW173)=MONTH(AZ$15),MONTH($AX173)=MONTH(AZ$15)),
NETWORKDAYS.INTL($AW173,$AX173,1,_xlpm.VD)))),0)),
$DH173="месяц",
$DR173*AZ173,
$DH173="неделя",
$DR173*AZ173/7*(ROUNDUP((DAY(EOMONTH(AZ$15,0)))/4,0))),
0)</f>
        <v/>
      </c>
      <c r="DT173" s="125">
        <f t="array" ref="DT173">
IFERROR(_xlfn.IFS(
$DH173="день_1",
$DR173*$BL173/($AX173-$AW173+1)*BA173*(DAY(EOMONTH(BA$15,0))),
$DH173="день_2",
$DR173/30*MAX(MIN($AX173,EOMONTH(BA$15,0))-MAX($AW173,BA$15)+1,),
$DH173="раб.день",
$DR173/30*(IFERROR(
_xlfn.LET(_xlpm.VD,
CHOOSE(
{1;2;3;4;5;6;7;8;9;10;11;12;13;14;15;16;17;18},
45658,45659,45660,45661,45662,45663,45664,45665,45711,45724,45778,45779,45785,45786,45820,45821,45965,46022),
_xlfn.LET(_xlpm.DD,
MAX(MIN($AX173,EOMONTH(BA$15,0))-MAX($AW173,BA$15),),
_xlfn.IFS(
AND(MONTH($AW173)=MONTH(BA$15),MONTH($AX173)&lt;&gt;MONTH(BA$15)),
NETWORKDAYS.INTL($AW173,$AW173+_xlpm.DD,1,_xlpm.VD),
AND(MONTH($AW173)&lt;&gt;MONTH(BA$15),MONTH($AX173)=MONTH(BA$15)),
NETWORKDAYS.INTL(($AX173)-_xlpm.DD,$AX173,1,_xlpm.VD),
AND(MONTH($AW173)&lt;MONTH(BA$15),MONTH($AX173)&gt;MONTH(BA$15)),
NETWORKDAYS.INTL((EOMONTH(BA$15-1,1))-_xlpm.DD,EOMONTH(BA$15-1,1),1,_xlpm.VD),
AND(MONTH($AW173)=MONTH(BA$15),MONTH($AX173)=MONTH(BA$15)),
NETWORKDAYS.INTL($AW173,$AX173,1,_xlpm.VD)))),0)),
$DH173="месяц",
$DR173*BA173,
$DH173="неделя",
$DR173*BA173/7*(ROUNDUP((DAY(EOMONTH(BA$15,0)))/4,0))),
0)</f>
        <v/>
      </c>
      <c r="DU173" s="125">
        <f t="array" ref="DU173">
IFERROR(_xlfn.IFS(
$DH173="день_1",
$DR173*$BL173/($AX173-$AW173+1)*BB173*(DAY(EOMONTH(BB$15,0))),
$DH173="день_2",
$DR173/30*MAX(MIN($AX173,EOMONTH(BB$15,0))-MAX($AW173,BB$15)+1,),
$DH173="раб.день",
$DR173/30*(IFERROR(
_xlfn.LET(_xlpm.VD,
CHOOSE(
{1;2;3;4;5;6;7;8;9;10;11;12;13;14;15;16;17;18},
45658,45659,45660,45661,45662,45663,45664,45665,45711,45724,45778,45779,45785,45786,45820,45821,45965,46022),
_xlfn.LET(_xlpm.DD,
MAX(MIN($AX173,EOMONTH(BB$15,0))-MAX($AW173,BB$15),),
_xlfn.IFS(
AND(MONTH($AW173)=MONTH(BB$15),MONTH($AX173)&lt;&gt;MONTH(BB$15)),
NETWORKDAYS.INTL($AW173,$AW173+_xlpm.DD,1,_xlpm.VD),
AND(MONTH($AW173)&lt;&gt;MONTH(BB$15),MONTH($AX173)=MONTH(BB$15)),
NETWORKDAYS.INTL(($AX173)-_xlpm.DD,$AX173,1,_xlpm.VD),
AND(MONTH($AW173)&lt;MONTH(BB$15),MONTH($AX173)&gt;MONTH(BB$15)),
NETWORKDAYS.INTL((EOMONTH(BB$15-1,1))-_xlpm.DD,EOMONTH(BB$15-1,1),1,_xlpm.VD),
AND(MONTH($AW173)=MONTH(BB$15),MONTH($AX173)=MONTH(BB$15)),
NETWORKDAYS.INTL($AW173,$AX173,1,_xlpm.VD)))),0)),
$DH173="месяц",
$DR173*BB173,
$DH173="неделя",
$DR173*BB173/7*(ROUNDUP((DAY(EOMONTH(BB$15,0)))/4,0))),
0)</f>
        <v/>
      </c>
      <c r="DV173" s="125">
        <f t="array" ref="DV173">
IFERROR(_xlfn.IFS(
$DH173="день_1",
$DR173*$BL173/($AX173-$AW173+1)*BC173*(DAY(EOMONTH(BC$15,0))),
$DH173="день_2",
$DR173/30*MAX(MIN($AX173,EOMONTH(BC$15,0))-MAX($AW173,BC$15)+1,),
$DH173="раб.день",
$DR173/30*(IFERROR(
_xlfn.LET(_xlpm.VD,
CHOOSE(
{1;2;3;4;5;6;7;8;9;10;11;12;13;14;15;16;17;18},
45658,45659,45660,45661,45662,45663,45664,45665,45711,45724,45778,45779,45785,45786,45820,45821,45965,46022),
_xlfn.LET(_xlpm.DD,
MAX(MIN($AX173,EOMONTH(BC$15,0))-MAX($AW173,BC$15),),
_xlfn.IFS(
AND(MONTH($AW173)=MONTH(BC$15),MONTH($AX173)&lt;&gt;MONTH(BC$15)),
NETWORKDAYS.INTL($AW173,$AW173+_xlpm.DD,1,_xlpm.VD),
AND(MONTH($AW173)&lt;&gt;MONTH(BC$15),MONTH($AX173)=MONTH(BC$15)),
NETWORKDAYS.INTL(($AX173)-_xlpm.DD,$AX173,1,_xlpm.VD),
AND(MONTH($AW173)&lt;MONTH(BC$15),MONTH($AX173)&gt;MONTH(BC$15)),
NETWORKDAYS.INTL((EOMONTH(BC$15-1,1))-_xlpm.DD,EOMONTH(BC$15-1,1),1,_xlpm.VD),
AND(MONTH($AW173)=MONTH(BC$15),MONTH($AX173)=MONTH(BC$15)),
NETWORKDAYS.INTL($AW173,$AX173,1,_xlpm.VD)))),0)),
$DH173="месяц",
$DR173*BC173,
$DH173="неделя",
$DR173*BC173/7*(ROUNDUP((DAY(EOMONTH(BC$15,0)))/4,0))),
0)</f>
        <v/>
      </c>
      <c r="DW173" s="125">
        <f t="array" ref="DW173">
IFERROR(_xlfn.IFS(
$DH173="день_1",
$DR173*$BL173/($AX173-$AW173+1)*BD173*(DAY(EOMONTH(BD$15,0))),
$DH173="день_2",
$DR173/30*MAX(MIN($AX173,EOMONTH(BD$15,0))-MAX($AW173,BD$15)+1,),
$DH173="раб.день",
$DR173/30*(IFERROR(
_xlfn.LET(_xlpm.VD,
CHOOSE(
{1;2;3;4;5;6;7;8;9;10;11;12;13;14;15;16;17;18},
45658,45659,45660,45661,45662,45663,45664,45665,45711,45724,45778,45779,45785,45786,45820,45821,45965,46022),
_xlfn.LET(_xlpm.DD,
MAX(MIN($AX173,EOMONTH(BD$15,0))-MAX($AW173,BD$15),),
_xlfn.IFS(
AND(MONTH($AW173)=MONTH(BD$15),MONTH($AX173)&lt;&gt;MONTH(BD$15)),
NETWORKDAYS.INTL($AW173,$AW173+_xlpm.DD,1,_xlpm.VD),
AND(MONTH($AW173)&lt;&gt;MONTH(BD$15),MONTH($AX173)=MONTH(BD$15)),
NETWORKDAYS.INTL(($AX173)-_xlpm.DD,$AX173,1,_xlpm.VD),
AND(MONTH($AW173)&lt;MONTH(BD$15),MONTH($AX173)&gt;MONTH(BD$15)),
NETWORKDAYS.INTL((EOMONTH(BD$15-1,1))-_xlpm.DD,EOMONTH(BD$15-1,1),1,_xlpm.VD),
AND(MONTH($AW173)=MONTH(BD$15),MONTH($AX173)=MONTH(BD$15)),
NETWORKDAYS.INTL($AW173,$AX173,1,_xlpm.VD)))),0)),
$DH173="месяц",
$DR173*BD173,
$DH173="неделя",
$DR173*BD173/7*(ROUNDUP((DAY(EOMONTH(BD$15,0)))/4,0))),
0)</f>
        <v/>
      </c>
      <c r="DX173" s="125">
        <f t="array" ref="DX173">
IFERROR(_xlfn.IFS(
$DH173="день_1",
$DR173*$BL173/($AX173-$AW173+1)*BE173*(DAY(EOMONTH(BE$15,0))),
$DH173="день_2",
$DR173/30*MAX(MIN($AX173,EOMONTH(BE$15,0))-MAX($AW173,BE$15)+1,),
$DH173="раб.день",
$DR173/30*(IFERROR(
_xlfn.LET(_xlpm.VD,
CHOOSE(
{1;2;3;4;5;6;7;8;9;10;11;12;13;14;15;16;17;18},
45658,45659,45660,45661,45662,45663,45664,45665,45711,45724,45778,45779,45785,45786,45820,45821,45965,46022),
_xlfn.LET(_xlpm.DD,
MAX(MIN($AX173,EOMONTH(BE$15,0))-MAX($AW173,BE$15),),
_xlfn.IFS(
AND(MONTH($AW173)=MONTH(BE$15),MONTH($AX173)&lt;&gt;MONTH(BE$15)),
NETWORKDAYS.INTL($AW173,$AW173+_xlpm.DD,1,_xlpm.VD),
AND(MONTH($AW173)&lt;&gt;MONTH(BE$15),MONTH($AX173)=MONTH(BE$15)),
NETWORKDAYS.INTL(($AX173)-_xlpm.DD,$AX173,1,_xlpm.VD),
AND(MONTH($AW173)&lt;MONTH(BE$15),MONTH($AX173)&gt;MONTH(BE$15)),
NETWORKDAYS.INTL((EOMONTH(BE$15-1,1))-_xlpm.DD,EOMONTH(BE$15-1,1),1,_xlpm.VD),
AND(MONTH($AW173)=MONTH(BE$15),MONTH($AX173)=MONTH(BE$15)),
NETWORKDAYS.INTL($AW173,$AX173,1,_xlpm.VD)))),0)),
$DH173="месяц",
$DR173*BE173,
$DH173="неделя",
$DR173*BE173/7*(ROUNDUP((DAY(EOMONTH(BE$15,0)))/4,0))),
0)</f>
        <v/>
      </c>
      <c r="DY173" s="125">
        <f t="array" ref="DY173">
IFERROR(_xlfn.IFS(
$DH173="день_1",
$DR173*$BL173/($AX173-$AW173+1)*BF173*(DAY(EOMONTH(BF$15,0))),
$DH173="день_2",
$DR173/30*MAX(MIN($AX173,EOMONTH(BF$15,0))-MAX($AW173,BF$15)+1,),
$DH173="раб.день",
$DR173/30*(IFERROR(
_xlfn.LET(_xlpm.VD,
CHOOSE(
{1;2;3;4;5;6;7;8;9;10;11;12;13;14;15;16;17;18},
45658,45659,45660,45661,45662,45663,45664,45665,45711,45724,45778,45779,45785,45786,45820,45821,45965,46022),
_xlfn.LET(_xlpm.DD,
MAX(MIN($AX173,EOMONTH(BF$15,0))-MAX($AW173,BF$15),),
_xlfn.IFS(
AND(MONTH($AW173)=MONTH(BF$15),MONTH($AX173)&lt;&gt;MONTH(BF$15)),
NETWORKDAYS.INTL($AW173,$AW173+_xlpm.DD,1,_xlpm.VD),
AND(MONTH($AW173)&lt;&gt;MONTH(BF$15),MONTH($AX173)=MONTH(BF$15)),
NETWORKDAYS.INTL(($AX173)-_xlpm.DD,$AX173,1,_xlpm.VD),
AND(MONTH($AW173)&lt;MONTH(BF$15),MONTH($AX173)&gt;MONTH(BF$15)),
NETWORKDAYS.INTL((EOMONTH(BF$15-1,1))-_xlpm.DD,EOMONTH(BF$15-1,1),1,_xlpm.VD),
AND(MONTH($AW173)=MONTH(BF$15),MONTH($AX173)=MONTH(BF$15)),
NETWORKDAYS.INTL($AW173,$AX173,1,_xlpm.VD)))),0)),
$DH173="месяц",
$DR173*BF173,
$DH173="неделя",
$DR173*BF173/7*(ROUNDUP((DAY(EOMONTH(BF$15,0)))/4,0))),
0)</f>
        <v/>
      </c>
      <c r="DZ173" s="125">
        <f t="array" ref="DZ173">
IFERROR(_xlfn.IFS(
$DH173="день_1",
$DR173*$BL173/($AX173-$AW173+1)*BG173*(DAY(EOMONTH(BG$15,0))),
$DH173="день_2",
$DR173/30*MAX(MIN($AX173,EOMONTH(BG$15,0))-MAX($AW173,BG$15)+1,),
$DH173="раб.день",
$DR173/30*(IFERROR(
_xlfn.LET(_xlpm.VD,
CHOOSE(
{1;2;3;4;5;6;7;8;9;10;11;12;13;14;15;16;17;18},
45658,45659,45660,45661,45662,45663,45664,45665,45711,45724,45778,45779,45785,45786,45820,45821,45965,46022),
_xlfn.LET(_xlpm.DD,
MAX(MIN($AX173,EOMONTH(BG$15,0))-MAX($AW173,BG$15),),
_xlfn.IFS(
AND(MONTH($AW173)=MONTH(BG$15),MONTH($AX173)&lt;&gt;MONTH(BG$15)),
NETWORKDAYS.INTL($AW173,$AW173+_xlpm.DD,1,_xlpm.VD),
AND(MONTH($AW173)&lt;&gt;MONTH(BG$15),MONTH($AX173)=MONTH(BG$15)),
NETWORKDAYS.INTL(($AX173)-_xlpm.DD,$AX173,1,_xlpm.VD),
AND(MONTH($AW173)&lt;MONTH(BG$15),MONTH($AX173)&gt;MONTH(BG$15)),
NETWORKDAYS.INTL((EOMONTH(BG$15-1,1))-_xlpm.DD,EOMONTH(BG$15-1,1),1,_xlpm.VD),
AND(MONTH($AW173)=MONTH(BG$15),MONTH($AX173)=MONTH(BG$15)),
NETWORKDAYS.INTL($AW173,$AX173,1,_xlpm.VD)))),0)),
$DH173="месяц",
$DR173*BG173,
$DH173="неделя",
$DR173*BG173/7*(ROUNDUP((DAY(EOMONTH(BG$15,0)))/4,0))),
0)</f>
        <v/>
      </c>
      <c r="EA173" s="125">
        <f t="array" ref="EA173">
IFERROR(_xlfn.IFS(
$DH173="день_1",
$DR173*$BL173/($AX173-$AW173+1)*BH173*(DAY(EOMONTH(BH$15,0))),
$DH173="день_2",
$DR173/30*MAX(MIN($AX173,EOMONTH(BH$15,0))-MAX($AW173,BH$15)+1,),
$DH173="раб.день",
$DR173/30*(IFERROR(
_xlfn.LET(_xlpm.VD,
CHOOSE(
{1;2;3;4;5;6;7;8;9;10;11;12;13;14;15;16;17;18},
45658,45659,45660,45661,45662,45663,45664,45665,45711,45724,45778,45779,45785,45786,45820,45821,45965,46022),
_xlfn.LET(_xlpm.DD,
MAX(MIN($AX173,EOMONTH(BH$15,0))-MAX($AW173,BH$15),),
_xlfn.IFS(
AND(MONTH($AW173)=MONTH(BH$15),MONTH($AX173)&lt;&gt;MONTH(BH$15)),
NETWORKDAYS.INTL($AW173,$AW173+_xlpm.DD,1,_xlpm.VD),
AND(MONTH($AW173)&lt;&gt;MONTH(BH$15),MONTH($AX173)=MONTH(BH$15)),
NETWORKDAYS.INTL(($AX173)-_xlpm.DD,$AX173,1,_xlpm.VD),
AND(MONTH($AW173)&lt;MONTH(BH$15),MONTH($AX173)&gt;MONTH(BH$15)),
NETWORKDAYS.INTL((EOMONTH(BH$15-1,1))-_xlpm.DD,EOMONTH(BH$15-1,1),1,_xlpm.VD),
AND(MONTH($AW173)=MONTH(BH$15),MONTH($AX173)=MONTH(BH$15)),
NETWORKDAYS.INTL($AW173,$AX173,1,_xlpm.VD)))),0)),
$DH173="месяц",
$DR173*BH173,
$DH173="неделя",
$DR173*BH173/7*(ROUNDUP((DAY(EOMONTH(BH$15,0)))/4,0))),
0)</f>
        <v/>
      </c>
      <c r="EB173" s="125">
        <f t="array" ref="EB173">
IFERROR(_xlfn.IFS(
$DH173="день_1",
$DR173*$BL173/($AX173-$AW173+1)*BI173*(DAY(EOMONTH(BI$15,0))),
$DH173="день_2",
$DR173/30*MAX(MIN($AX173,EOMONTH(BI$15,0))-MAX($AW173,BI$15)+1,),
$DH173="раб.день",
$DR173/30*(IFERROR(
_xlfn.LET(_xlpm.VD,
CHOOSE(
{1;2;3;4;5;6;7;8;9;10;11;12;13;14;15;16;17;18},
45658,45659,45660,45661,45662,45663,45664,45665,45711,45724,45778,45779,45785,45786,45820,45821,45965,46022),
_xlfn.LET(_xlpm.DD,
MAX(MIN($AX173,EOMONTH(BI$15,0))-MAX($AW173,BI$15),),
_xlfn.IFS(
AND(MONTH($AW173)=MONTH(BI$15),MONTH($AX173)&lt;&gt;MONTH(BI$15)),
NETWORKDAYS.INTL($AW173,$AW173+_xlpm.DD,1,_xlpm.VD),
AND(MONTH($AW173)&lt;&gt;MONTH(BI$15),MONTH($AX173)=MONTH(BI$15)),
NETWORKDAYS.INTL(($AX173)-_xlpm.DD,$AX173,1,_xlpm.VD),
AND(MONTH($AW173)&lt;MONTH(BI$15),MONTH($AX173)&gt;MONTH(BI$15)),
NETWORKDAYS.INTL((EOMONTH(BI$15-1,1))-_xlpm.DD,EOMONTH(BI$15-1,1),1,_xlpm.VD),
AND(MONTH($AW173)=MONTH(BI$15),MONTH($AX173)=MONTH(BI$15)),
NETWORKDAYS.INTL($AW173,$AX173,1,_xlpm.VD)))),0)),
$DH173="месяц",
$DR173*BI173,
$DH173="неделя",
$DR173*BI173/7*(ROUNDUP((DAY(EOMONTH(BI$15,0)))/4,0))),
0)</f>
        <v/>
      </c>
      <c r="EC173" s="125">
        <f t="array" ref="EC173">
IFERROR(_xlfn.IFS(
$DH173="день_1",
$DR173*$BL173/($AX173-$AW173+1)*BJ173*(DAY(EOMONTH(BJ$15,0))),
$DH173="день_2",
$DR173/30*MAX(MIN($AX173,EOMONTH(BJ$15,0))-MAX($AW173,BJ$15)+1,),
$DH173="раб.день",
$DR173/30*(IFERROR(
_xlfn.LET(_xlpm.VD,
CHOOSE(
{1;2;3;4;5;6;7;8;9;10;11;12;13;14;15;16;17;18},
45658,45659,45660,45661,45662,45663,45664,45665,45711,45724,45778,45779,45785,45786,45820,45821,45965,46022),
_xlfn.LET(_xlpm.DD,
MAX(MIN($AX173,EOMONTH(BJ$15,0))-MAX($AW173,BJ$15),),
_xlfn.IFS(
AND(MONTH($AW173)=MONTH(BJ$15),MONTH($AX173)&lt;&gt;MONTH(BJ$15)),
NETWORKDAYS.INTL($AW173,$AW173+_xlpm.DD,1,_xlpm.VD),
AND(MONTH($AW173)&lt;&gt;MONTH(BJ$15),MONTH($AX173)=MONTH(BJ$15)),
NETWORKDAYS.INTL(($AX173)-_xlpm.DD,$AX173,1,_xlpm.VD),
AND(MONTH($AW173)&lt;MONTH(BJ$15),MONTH($AX173)&gt;MONTH(BJ$15)),
NETWORKDAYS.INTL((EOMONTH(BJ$15-1,1))-_xlpm.DD,EOMONTH(BJ$15-1,1),1,_xlpm.VD),
AND(MONTH($AW173)=MONTH(BJ$15),MONTH($AX173)=MONTH(BJ$15)),
NETWORKDAYS.INTL($AW173,$AX173,1,_xlpm.VD)))),0)),
$DH173="месяц",
$DR173*BJ173,
$DH173="неделя",
$DR173*BJ173/7*(ROUNDUP((DAY(EOMONTH(BJ$15,0)))/4,0))),
0)</f>
        <v/>
      </c>
      <c r="ED173" s="125">
        <f t="array" ref="ED173">
IFERROR(_xlfn.IFS(
$DH173="день_1",
$DR173*$BL173/($AX173-$AW173+1)*BK173*(DAY(EOMONTH(BK$15,0))),
$DH173="день_2",
$DR173/30*MAX(MIN($AX173,EOMONTH(BK$15,0))-MAX($AW173,BK$15)+1,),
$DH173="раб.день",
$DR173/30*(IFERROR(
_xlfn.LET(_xlpm.VD,
CHOOSE(
{1;2;3;4;5;6;7;8;9;10;11;12;13;14;15;16;17;18},
45658,45659,45660,45661,45662,45663,45664,45665,45711,45724,45778,45779,45785,45786,45820,45821,45965,46022),
_xlfn.LET(_xlpm.DD,
MAX(MIN($AX173,EOMONTH(BK$15,0))-MAX($AW173,BK$15),),
_xlfn.IFS(
AND(MONTH($AW173)=MONTH(BK$15),MONTH($AX173)&lt;&gt;MONTH(BK$15)),
NETWORKDAYS.INTL($AW173,$AW173+_xlpm.DD,1,_xlpm.VD),
AND(MONTH($AW173)&lt;&gt;MONTH(BK$15),MONTH($AX173)=MONTH(BK$15)),
NETWORKDAYS.INTL(($AX173)-_xlpm.DD,$AX173,1,_xlpm.VD),
AND(MONTH($AW173)&lt;MONTH(BK$15),MONTH($AX173)&gt;MONTH(BK$15)),
NETWORKDAYS.INTL((EOMONTH(BK$15-1,1))-_xlpm.DD,EOMONTH(BK$15-1,1),1,_xlpm.VD),
AND(MONTH($AW173)=MONTH(BK$15),MONTH($AX173)=MONTH(BK$15)),
NETWORKDAYS.INTL($AW173,$AX173,1,_xlpm.VD)))),0)),
$DH173="месяц",
$DR173*BK173,
$DH173="неделя",
$DR173*BK173/7*(ROUNDUP((DAY(EOMONTH(BK$15,0)))/4,0))),
0)</f>
        <v/>
      </c>
      <c r="EE173" s="125">
        <f>SUM($DS173,$DT173,$DU173,$DV173,$DW173,$DX173,$DY173,$DZ173,$EA173,$EB173,$EC173,$ED173)</f>
        <v/>
      </c>
      <c r="EF173" s="125">
        <f>IFERROR(ROUND($EE173*(1+$EP173),2),0)</f>
        <v/>
      </c>
      <c r="EG173" s="128" t="n">
        <v>1</v>
      </c>
      <c r="EH173" s="126" t="n">
        <v>0</v>
      </c>
      <c r="EI173" s="126">
        <f>ROUND(SUM($EH173:$EH173)*SUM($AB173:$AB173)*$EG173,2)</f>
        <v/>
      </c>
      <c r="EJ173" s="126">
        <f>ROUND($EI173*(1+$EP173),2)</f>
        <v/>
      </c>
      <c r="EK173" s="126" t="n">
        <v>0</v>
      </c>
      <c r="EL173" s="126">
        <f>ROUND(SUM($EK173:$EK173)*SUM($AB173:$AB173)*$EG173,2)</f>
        <v/>
      </c>
      <c r="EM173" s="126">
        <f>ROUND($EL173*(1+$EP173),2)</f>
        <v/>
      </c>
      <c r="EN173" s="126">
        <f>SUM($EE173,$EI173,$EL173)</f>
        <v/>
      </c>
      <c r="EO173" s="126">
        <f>SUM($EF173,$EJ173,$EM173)</f>
        <v/>
      </c>
      <c r="EP173" s="59" t="inlineStr">
        <is>
          <t>20%</t>
        </is>
      </c>
      <c r="EQ173" s="59" t="n"/>
      <c r="ER173" s="60">
        <f t="array" ref="ER173">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MATCH(ES173,
{"AMS";"RussOutdoor";"HD Outdoor";"Ingroup";"IQ";"Ledproduction";"LisChannel";"Logic";"Media-PPL";"NovikovTV | НовиковТВ";"SMA";"SOK";"КрокусТВ | CrocusTV | IndoorTV";"Сити";"ТЯК Москва"},
0)),"")</f>
        <v/>
      </c>
      <c r="ES173" s="60" t="n"/>
      <c r="ET173" s="60">
        <f t="array" ref="ET173">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MATCH(ES173,
{"AMS";"RussOutdoor";"HD Outdoor";"Ingroup";"IQ";"Ledproduction";"LisChannel";"Logic";"Media-PPL";"NovikovTV | НовиковТВ";"SMA";"SOK";"КрокусТВ | CrocusTV | IndoorTV";"Сити";"ТЯК Москва"},
0)),"")</f>
        <v/>
      </c>
      <c r="EU173" s="60" t="n"/>
      <c r="EV173" s="60" t="n"/>
      <c r="EX173" s="110">
        <f t="array" ref="EX173">
($AR173/30
+N("ТРАФИК ПЛОЩАДКИ"))*
(IFERROR(
_xlfn.LET(
_xlpm.GPR,
HLOOKUP($L173,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(MATCH($T173,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IF($Q173="цифровой",_xlpm.GPR/$AG173,_xlpm.GPR/60)),
0)
+N("DWELL TIME"))*
(IF($AB173=0,0,IF($AB173=1,0.3,IF($AB173=2,0.5,IF($AB173&gt;2,1))))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_xlfn.IFS($AC173="да",1.2,$AC173="нет",1)*
_xlfn.IFS($AD173="да",1.2,$AD173="нет",1)*
IF(R173="статический",1,1.2)*
$X173*
INDEX(
{1.2;1;1.2;1.2;1;1.2;1.2;1.2;1.2;1.2;1.2;1;1.2;1.2;1.2;1.2;1;1;1.2;1.2;1.2;1;1;1;1;1.2;1.2;1.2;1.2;1;1;1;1;1.2;1.2;1.2;1.2;1.2;1.2;1.2;1.2;1;1;1.2;1;1;1;1;1.5;1;1;1.5;1.5;1.2},
MATCH($Q173,_xlpm.MI,0)))&gt;{0.02;0.04;0.06;0.1;0.2;0.4;0.6;0.8;1;2;4;6})),
{0;1;2;3;4;5;6;7;8;9;10;11;12},
0)))
+N("КОЭФФИЦИЕНТ КОНТАКТА"))))*
(_xlfn.IFS($X173&lt;0.1,$X173/1000,$X173&gt;25,5.2,AND($X173&gt;=0.1,$X173&lt;=25),(($X173*2+0.1)/10)*($X173/10)))*
IFERROR((_xlfn.LET(
_xlpm.MA,
{0;0.8;0.85;0.9;0.95;1},
_xlpm.MAA,
{0;1;2;3;4;5},
INDEX(_xlpm.MA,MATCH(SUMPRODUCT(--((IF(ROUND(_xlpm.MAA,1)&gt;5,5,ROUND($AB173,1)))&gt;{0;1;2;3;4;5})),_xlpm.MAA,0)))
+N("КОЭФФИЦИЕНТ КОЛ-ВО КОНСТРУКЦИЙ")),1)*
$AB173,0))*
(IF($Q173="цифровой",$AG173/15*$AI173,1)
+N("ДЛЯ ЦИФРЫ"))</f>
        <v/>
      </c>
      <c r="EY173" s="110">
        <f>IFERROR(EX173*AY173,0)</f>
        <v/>
      </c>
      <c r="EZ173" s="131">
        <f>IFERROR(DP173/EY173*1000,0)</f>
        <v/>
      </c>
      <c r="FA173" s="112">
        <f>IFERROR(FC173/FB173,0)</f>
        <v/>
      </c>
      <c r="FB173" s="112">
        <f>IFERROR((FC173/(EY173/FF173*#REF!))*0.825,0)</f>
        <v/>
      </c>
      <c r="FC173" s="112">
        <f>IFERROR(((EX173*30/AR173)*100)/30,0)</f>
        <v/>
      </c>
      <c r="FD173" s="112">
        <f>IFERROR(EY173/G173*100%,0)</f>
        <v/>
      </c>
      <c r="FE173" s="112">
        <f>IFERROR(FD173/FC173*100%,0)</f>
        <v/>
      </c>
      <c r="FF173" s="110">
        <f>IFERROR(AR173/30*AY173,0)</f>
        <v/>
      </c>
    </row>
    <row r="174" ht="13" customHeight="1">
      <c r="A174" s="59" t="n"/>
      <c r="B174" s="60" t="n"/>
      <c r="C174" s="60" t="n"/>
      <c r="D174" s="60">
        <f t="array" ref="D174">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MATCH($E174,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74" s="60">
        <f t="array" ref="E174">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MATCH($F174,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74" s="60" t="inlineStr"/>
      <c r="G174" s="60" t="n"/>
      <c r="H174" s="60">
        <f t="array" ref="H174">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MATCH($I174,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74" s="60" t="n"/>
      <c r="J174" s="60" t="n"/>
      <c r="K174" s="60" t="n"/>
      <c r="L174" s="60" t="n"/>
      <c r="M174" s="60" t="n"/>
      <c r="N174" s="60" t="n"/>
      <c r="O174" s="60" t="n"/>
      <c r="P174" s="60">
        <f t="array" ref="P174">
_xlfn.IFS(
ISNUMBER(MATCH($Q174,{"шелфбаннер","разделитель","монетница","чековая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ISNUMBER(MATCH($Q174,{"LED/LCD","видеокулер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ISNUMBER(MATCH($Q174,{"автомобиль","машина","выставочное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ISNUMBER(MATCH($Q174,{"билборд","лифтовая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ISNUMBER(MATCH($Q174,{"навигация","подвесной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ISNUMBER(MATCH($Q174,{"движущаяся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ISNUMBER(MATCH($Q174,{"каталог","журнал"},)),
"Пресса",
$Q174="","")</f>
        <v/>
      </c>
      <c r="Q174" s="60" t="n"/>
      <c r="R174" s="60">
        <f t="array" ref="R174">
IFERROR(
_xlfn.IFS(
OR(ISNUMBER(MATCH($Q174,{"экспозиция","макет","стенд","автостенд","авто стенд","выставочное пространство","выставочные стенды","модульные выставочные стенды","3Д конструкция","3D конструкция"},)),P174="Экспонирование"),
"нестандартный",
ISNUMBER(MATCH($Q174,{"скроллер","призматрон"},)),
"динамический",
$P174="Видео",
"цифровой",
OR($P174="Пресса",$P174="Щит",$P174="POSm",$P174="Подвес",$P174="Брендирование/оклейка"),
"статический"),"")</f>
        <v/>
      </c>
      <c r="S174" s="59" t="n"/>
      <c r="T174" s="60" t="n"/>
      <c r="U174" s="60" t="n"/>
      <c r="V174" s="60">
        <f>
IF(P174="Видео",
"цифровой постер/ролик",
IF(ISNUMBER(MATCH(Q174,{"короб световой","короб световой | лайтбокс","короб световой | кристалайт","лайтбокс","лайт бокс","кристалайт","LB","lightbox"},)),
"бэклит",
IF(P174="Брендирование/оклейка",
"перфарированная пленка/самоклейка",
IF(P174="Экспонирование",
"под запрос",
IF(P174="Подвес",
"баннер/ткань",
"")))))</f>
        <v/>
      </c>
      <c r="W174" s="59" t="n"/>
      <c r="X174" s="59" t="n"/>
      <c r="Y174" s="59" t="n"/>
      <c r="Z174" s="61" t="n"/>
      <c r="AA174" s="61" t="n"/>
      <c r="AB174" s="61">
        <f>IF(BL174&gt;0,Z174,0)</f>
        <v/>
      </c>
      <c r="AC174" s="59" t="n"/>
      <c r="AD174" s="59" t="n"/>
      <c r="AE174" s="59" t="n"/>
      <c r="AF174" s="59" t="n"/>
      <c r="AG174" s="59" t="n"/>
      <c r="AH174" s="59" t="n"/>
      <c r="AI174" s="59" t="n"/>
      <c r="AJ174" s="59" t="n"/>
      <c r="AK174" s="59" t="n"/>
      <c r="AL174" s="62">
        <f>IFERROR(IF(OR(R174="статический",R174="динамический",R174="нестандартный",R174="",R174=""),"-",IF(AND(AH174="-",AI174="-"),"-",AK174*3600/AH174*AI174)),"-")</f>
        <v/>
      </c>
      <c r="AM174" s="62">
        <f>IFERROR(IF(OR(R174="статический",R174="динамический",R174="",R174="", R174="BTL",R174="нестандартный"),"-",AG174*AI174*AL174/60),"-")</f>
        <v/>
      </c>
      <c r="AN174" s="63">
        <f>IFERROR(IF(AH174="","-",AG174*AI174/AH174),"-")</f>
        <v/>
      </c>
      <c r="AO174" s="59">
        <f>IFERROR(IF(OR($R174="статический",$R174="динамический",$R174="",$R174="",$R174="BTL",$R174="нестандартный"),"-",$AL174*$AY174),"-")</f>
        <v/>
      </c>
      <c r="AP174" s="62">
        <f>IFERROR(IF(OR($R174="статический",$R174="динамический",$R174="",$R174="",$R174="BTL",$R174="нестандартный"),"-",$AM174*AY174),"-")</f>
        <v/>
      </c>
      <c r="AQ174" s="64" t="n"/>
      <c r="AR174" s="61" t="n"/>
      <c r="AS174" s="61" t="n"/>
      <c r="AT174" s="61" t="n"/>
      <c r="AU174" s="65" t="n"/>
      <c r="AV174" s="124">
        <f>IFERROR(DR174/AT174*1000,"n/a")</f>
        <v/>
      </c>
      <c r="AW174" s="67" t="n"/>
      <c r="AX174" s="67" t="n"/>
      <c r="AY174" s="43">
        <f>IFERROR(IF(OR($AW174="",$AX174=""),"",_xlfn.DAYS($AX174+1,$AW174)),"")</f>
        <v/>
      </c>
      <c r="AZ174" s="68">
        <f t="array" ref="AZ174">
_xlfn.LET(_xlpm.COEFF,
IF($AW174+$AX174=0,0,IF(MAX(MIN($AX174,EOMONTH(AZ$15,0))-MAX($AW174,AZ$15)+1,)&gt;0,1,0)),
_xlfn.IFS(
$ES174="LisChannel",
_xlpm.COEFF*
INDEX({1;1;1.2;1.2;1;1;1;1;1.2;1.2;1.2;1.2},
MATCH(MONTH(AZ$15),
{1,2,3,4,5,6,7,8,9,10,11,12})),
CONCATENATE($ES174," ",$L174)="RussOutdoor метро",
_xlpm.COEFF*
INDEX({0.8;0.9;1.1;1.1;1;1;1;1;1.1;1.1;1.1;1.1},
MATCH(MONTH(AZ$15),
{1,2,3,4,5,6,7,8,9,10,11,12})),
$ES174&lt;&gt;"LisChannel",
_xlpm.COEFF,
$ES174&lt;&gt;"RussOutdoor",
_xlpm.COEFF))</f>
        <v/>
      </c>
      <c r="BA174" s="68">
        <f t="array" ref="BA174">
_xlfn.LET(_xlpm.COEFF,
IF($AW174+$AX174=0,0,IF(MAX(MIN($AX174,EOMONTH(BA$15,0))-MAX($AW174,BA$15)+1,)&gt;0,1,0)),
_xlfn.IFS(
$ES174="LisChannel",
_xlpm.COEFF*
INDEX({1;1;1.2;1.2;1;1;1;1;1.2;1.2;1.2;1.2},
MATCH(MONTH(BA$15),
{1,2,3,4,5,6,7,8,9,10,11,12})),
CONCATENATE($ES174," ",$L174)="RussOutdoor метро",
_xlpm.COEFF*
INDEX({0.8;0.9;1.1;1.1;1;1;1;1;1.1;1.1;1.1;1.1},
MATCH(MONTH(BA$15),
{1,2,3,4,5,6,7,8,9,10,11,12})),
$ES174&lt;&gt;"LisChannel",
_xlpm.COEFF,
$ES174&lt;&gt;"RussOutdoor",
_xlpm.COEFF))</f>
        <v/>
      </c>
      <c r="BB174" s="68">
        <f t="array" ref="BB174">
_xlfn.LET(_xlpm.COEFF,
IF($AW174+$AX174=0,0,IF(MAX(MIN($AX174,EOMONTH(BB$15,0))-MAX($AW174,BB$15)+1,)&gt;0,1,0)),
_xlfn.IFS(
$ES174="LisChannel",
_xlpm.COEFF*
INDEX({1;1;1.2;1.2;1;1;1;1;1.2;1.2;1.2;1.2},
MATCH(MONTH(BB$15),
{1,2,3,4,5,6,7,8,9,10,11,12})),
CONCATENATE($ES174," ",$L174)="RussOutdoor метро",
_xlpm.COEFF*
INDEX({0.8;0.9;1.1;1.1;1;1;1;1;1.1;1.1;1.1;1.1},
MATCH(MONTH(BB$15),
{1,2,3,4,5,6,7,8,9,10,11,12})),
$ES174&lt;&gt;"LisChannel",
_xlpm.COEFF,
$ES174&lt;&gt;"RussOutdoor",
_xlpm.COEFF))</f>
        <v/>
      </c>
      <c r="BC174" s="68">
        <f t="array" ref="BC174">
_xlfn.LET(_xlpm.COEFF,
IF($AW174+$AX174=0,0,IF(MAX(MIN($AX174,EOMONTH(BC$15,0))-MAX($AW174,BC$15)+1,)&gt;0,1,0)),
_xlfn.IFS(
$ES174="LisChannel",
_xlpm.COEFF*
INDEX({1;1;1.2;1.2;1;1;1;1;1.2;1.2;1.2;1.2},
MATCH(MONTH(BC$15),
{1,2,3,4,5,6,7,8,9,10,11,12})),
CONCATENATE($ES174," ",$L174)="RussOutdoor метро",
_xlpm.COEFF*
INDEX({0.8;0.9;1.1;1.1;1;1;1;1;1.1;1.1;1.1;1.1},
MATCH(MONTH(BC$15),
{1,2,3,4,5,6,7,8,9,10,11,12})),
$ES174&lt;&gt;"LisChannel",
_xlpm.COEFF,
$ES174&lt;&gt;"RussOutdoor",
_xlpm.COEFF))</f>
        <v/>
      </c>
      <c r="BD174" s="68">
        <f t="array" ref="BD174">
_xlfn.LET(_xlpm.COEFF,
IF($AW174+$AX174=0,0,IF(MAX(MIN($AX174,EOMONTH(BD$15,0))-MAX($AW174,BD$15)+1,)&gt;0,1,0)),
_xlfn.IFS(
$ES174="LisChannel",
_xlpm.COEFF*
INDEX({1;1;1.2;1.2;1;1;1;1;1.2;1.2;1.2;1.2},
MATCH(MONTH(BD$15),
{1,2,3,4,5,6,7,8,9,10,11,12})),
CONCATENATE($ES174," ",$L174)="RussOutdoor метро",
_xlpm.COEFF*
INDEX({0.8;0.9;1.1;1.1;1;1;1;1;1.1;1.1;1.1;1.1},
MATCH(MONTH(BD$15),
{1,2,3,4,5,6,7,8,9,10,11,12})),
$ES174&lt;&gt;"LisChannel",
_xlpm.COEFF,
$ES174&lt;&gt;"RussOutdoor",
_xlpm.COEFF))</f>
        <v/>
      </c>
      <c r="BE174" s="68">
        <f t="array" ref="BE174">
_xlfn.LET(_xlpm.COEFF,
IF($AW174+$AX174=0,0,IF(MAX(MIN($AX174,EOMONTH(BE$15,0))-MAX($AW174,BE$15)+1,)&gt;0,1,0)),
_xlfn.IFS(
$ES174="LisChannel",
_xlpm.COEFF*
INDEX({1;1;1.2;1.2;1;1;1;1;1.2;1.2;1.2;1.2},
MATCH(MONTH(BE$15),
{1,2,3,4,5,6,7,8,9,10,11,12})),
CONCATENATE($ES174," ",$L174)="RussOutdoor метро",
_xlpm.COEFF*
INDEX({0.8;0.9;1.1;1.1;1;1;1;1;1.1;1.1;1.1;1.1},
MATCH(MONTH(BE$15),
{1,2,3,4,5,6,7,8,9,10,11,12})),
$ES174&lt;&gt;"LisChannel",
_xlpm.COEFF,
$ES174&lt;&gt;"RussOutdoor",
_xlpm.COEFF))</f>
        <v/>
      </c>
      <c r="BF174" s="68">
        <f t="array" ref="BF174">
_xlfn.LET(_xlpm.COEFF,
IF($AW174+$AX174=0,0,IF(MAX(MIN($AX174,EOMONTH(BF$15,0))-MAX($AW174,BF$15)+1,)&gt;0,1,0)),
_xlfn.IFS(
$ES174="LisChannel",
_xlpm.COEFF*
INDEX({1;1;1.2;1.2;1;1;1;1;1.2;1.2;1.2;1.2},
MATCH(MONTH(BF$15),
{1,2,3,4,5,6,7,8,9,10,11,12})),
CONCATENATE($ES174," ",$L174)="RussOutdoor метро",
_xlpm.COEFF*
INDEX({0.8;0.9;1.1;1.1;1;1;1;1;1.1;1.1;1.1;1.1},
MATCH(MONTH(BF$15),
{1,2,3,4,5,6,7,8,9,10,11,12})),
$ES174&lt;&gt;"LisChannel",
_xlpm.COEFF,
$ES174&lt;&gt;"RussOutdoor",
_xlpm.COEFF))</f>
        <v/>
      </c>
      <c r="BG174" s="68">
        <f t="array" ref="BG174">
_xlfn.LET(_xlpm.COEFF,
IF($AW174+$AX174=0,0,IF(MAX(MIN($AX174,EOMONTH(BG$15,0))-MAX($AW174,BG$15)+1,)&gt;0,1,0)),
_xlfn.IFS(
$ES174="LisChannel",
_xlpm.COEFF*
INDEX({1;1;1.2;1.2;1;1;1;1;1.2;1.2;1.2;1.2},
MATCH(MONTH(BG$15),
{1,2,3,4,5,6,7,8,9,10,11,12})),
CONCATENATE($ES174," ",$L174)="RussOutdoor метро",
_xlpm.COEFF*
INDEX({0.8;0.9;1.1;1.1;1;1;1;1;1.1;1.1;1.1;1.1},
MATCH(MONTH(BG$15),
{1,2,3,4,5,6,7,8,9,10,11,12})),
$ES174&lt;&gt;"LisChannel",
_xlpm.COEFF,
$ES174&lt;&gt;"RussOutdoor",
_xlpm.COEFF))</f>
        <v/>
      </c>
      <c r="BH174" s="68">
        <f t="array" ref="BH174">
_xlfn.LET(_xlpm.COEFF,
IF($AW174+$AX174=0,0,IF(MAX(MIN($AX174,EOMONTH(BH$15,0))-MAX($AW174,BH$15)+1,)&gt;0,1,0)),
_xlfn.IFS(
$ES174="LisChannel",
_xlpm.COEFF*
INDEX({1;1;1.2;1.2;1;1;1;1;1.2;1.2;1.2;1.2},
MATCH(MONTH(BH$15),
{1,2,3,4,5,6,7,8,9,10,11,12})),
CONCATENATE($ES174," ",$L174)="RussOutdoor метро",
_xlpm.COEFF*
INDEX({0.8;0.9;1.1;1.1;1;1;1;1;1.1;1.1;1.1;1.1},
MATCH(MONTH(BH$15),
{1,2,3,4,5,6,7,8,9,10,11,12})),
$ES174&lt;&gt;"LisChannel",
_xlpm.COEFF,
$ES174&lt;&gt;"RussOutdoor",
_xlpm.COEFF))</f>
        <v/>
      </c>
      <c r="BI174" s="68">
        <f t="array" ref="BI174">
_xlfn.LET(_xlpm.COEFF,
IF($AW174+$AX174=0,0,IF(MAX(MIN($AX174,EOMONTH(BI$15,0))-MAX($AW174,BI$15)+1,)&gt;0,1,0)),
_xlfn.IFS(
$ES174="LisChannel",
_xlpm.COEFF*
INDEX({1;1;1.2;1.2;1;1;1;1;1.2;1.2;1.2;1.2},
MATCH(MONTH(BI$15),
{1,2,3,4,5,6,7,8,9,10,11,12})),
CONCATENATE($ES174," ",$L174)="RussOutdoor метро",
_xlpm.COEFF*
INDEX({0.8;0.9;1.1;1.1;1;1;1;1;1.1;1.1;1.1;1.1},
MATCH(MONTH(BI$15),
{1,2,3,4,5,6,7,8,9,10,11,12})),
$ES174&lt;&gt;"LisChannel",
_xlpm.COEFF,
$ES174&lt;&gt;"RussOutdoor",
_xlpm.COEFF))</f>
        <v/>
      </c>
      <c r="BJ174" s="68">
        <f t="array" ref="BJ174">
_xlfn.LET(_xlpm.COEFF,
IF($AW174+$AX174=0,0,IF(MAX(MIN($AX174,EOMONTH(BJ$15,0))-MAX($AW174,BJ$15)+1,)&gt;0,1,0)),
_xlfn.IFS(
$ES174="LisChannel",
_xlpm.COEFF*
INDEX({1;1;1.2;1.2;1;1;1;1;1.2;1.2;1.2;1.2},
MATCH(MONTH(BJ$15),
{1,2,3,4,5,6,7,8,9,10,11,12})),
CONCATENATE($ES174," ",$L174)="RussOutdoor метро",
_xlpm.COEFF*
INDEX({0.8;0.9;1.1;1.1;1;1;1;1;1.1;1.1;1.1;1.1},
MATCH(MONTH(BJ$15),
{1,2,3,4,5,6,7,8,9,10,11,12})),
$ES174&lt;&gt;"LisChannel",
_xlpm.COEFF,
$ES174&lt;&gt;"RussOutdoor",
_xlpm.COEFF))</f>
        <v/>
      </c>
      <c r="BK174" s="68">
        <f t="array" ref="BK174">
_xlfn.LET(_xlpm.COEFF,
IF($AW174+$AX174=0,0,IF(MAX(MIN($AX174,EOMONTH(BK$15,0))-MAX($AW174,BK$15)+1,)&gt;0,1,0)),
_xlfn.IFS(
$ES174="LisChannel",
_xlpm.COEFF*
INDEX({1;1;1.2;1.2;1;1;1;1;1.2;1.2;1.2;1.2},
MATCH(MONTH(BK$15),
{1,2,3,4,5,6,7,8,9,10,11,12})),
CONCATENATE($ES174," ",$L174)="RussOutdoor метро",
_xlpm.COEFF*
INDEX({0.8;0.9;1.1;1.1;1;1;1;1;1.1;1.1;1.1;1.1},
MATCH(MONTH(BK$15),
{1,2,3,4,5,6,7,8,9,10,11,12})),
$ES174&lt;&gt;"LisChannel",
_xlpm.COEFF,
$ES174&lt;&gt;"RussOutdoor",
_xlpm.COEFF))</f>
        <v/>
      </c>
      <c r="BL174" s="62">
        <f>COUNTIFS($AZ174:$BK174,"&gt;0")</f>
        <v/>
      </c>
      <c r="BM174" s="65" t="n"/>
      <c r="BN174" s="125">
        <f>$DJ174</f>
        <v/>
      </c>
      <c r="BO174" s="63">
        <f>$DQ174</f>
        <v/>
      </c>
      <c r="BP174" s="125">
        <f>
IFERROR(
IF($BL174=0,0,
$BN174*(1-$BO174)),
0)</f>
        <v/>
      </c>
      <c r="BQ174" s="125">
        <f t="array" ref="BQ174">
IFERROR(
_xlfn.IFS(
$DH174="день_1",
$BP174*$BL174/($AX174-$AW174+1)*AZ174*(DAY(EOMONTH(AZ$15,0))),
$DH174="день_2",
$BP174/30*MAX(MIN($AX174,EOMONTH(AZ$15,0))-MAX($AW174,AZ$15)+1,),
$DH174="раб.день",
$BP174/30*(IFERROR(
_xlfn.LET(_xlpm.VD,
CHOOSE(
{1;2;3;4;5;6;7;8;9;10;11;12;13;14;15;16;17;18},
45658,45659,45660,45661,45662,45663,45664,45665,45711,45724,45778,45779,45785,45786,45820,45821,45965,46022),
_xlfn.LET(_xlpm.DD,
MAX(MIN($AX174,EOMONTH(AZ$15,0))-MAX($AW174,AZ$15),),
_xlfn.IFS(
AND(MONTH($AW174)=MONTH(AZ$15),MONTH($AX174)&lt;&gt;MONTH(AZ$15)),
NETWORKDAYS.INTL($AW174,$AW174+_xlpm.DD,1,_xlpm.VD),
AND(MONTH($AW174)&lt;&gt;MONTH(AZ$15),MONTH($AX174)=MONTH(AZ$15)),
NETWORKDAYS.INTL(($AX174)-_xlpm.DD,$AX174,1,_xlpm.VD),
AND(MONTH($AW174)&lt;MONTH(AZ$15),MONTH($AX174)&gt;MONTH(AZ$15)),
NETWORKDAYS.INTL((EOMONTH(AZ$15-1,1))-_xlpm.DD,EOMONTH(AZ$15-1,1),1,_xlpm.VD),
AND(MONTH($AW174)=MONTH(AZ$15),MONTH($AX174)=MONTH(AZ$15)),
NETWORKDAYS.INTL($AW174,$AX174,1,_xlpm.VD)))),0)),
$DH174="месяц",
$BP174*AZ174,
$DH174="неделя",
$BP174*AZ174/7*(ROUNDUP((DAY(EOMONTH(AZ$15,0)))/4,0))),
0)</f>
        <v/>
      </c>
      <c r="BR174" s="125">
        <f t="array" ref="BR174">
IFERROR(
_xlfn.IFS(
$DH174="день_1",
$BP174*$BL174/($AX174-$AW174+1)*BA174*(DAY(EOMONTH(BA$15,0))),
$DH174="день_2",
$BP174/30*MAX(MIN($AX174,EOMONTH(BA$15,0))-MAX($AW174,BA$15)+1,),
$DH174="раб.день",
$BP174/30*(IFERROR(
_xlfn.LET(_xlpm.VD,
CHOOSE(
{1;2;3;4;5;6;7;8;9;10;11;12;13;14;15;16;17;18},
45658,45659,45660,45661,45662,45663,45664,45665,45711,45724,45778,45779,45785,45786,45820,45821,45965,46022),
_xlfn.LET(_xlpm.DD,
MAX(MIN($AX174,EOMONTH(BA$15,0))-MAX($AW174,BA$15),),
_xlfn.IFS(
AND(MONTH($AW174)=MONTH(BA$15),MONTH($AX174)&lt;&gt;MONTH(BA$15)),
NETWORKDAYS.INTL($AW174,$AW174+_xlpm.DD,1,_xlpm.VD),
AND(MONTH($AW174)&lt;&gt;MONTH(BA$15),MONTH($AX174)=MONTH(BA$15)),
NETWORKDAYS.INTL(($AX174)-_xlpm.DD,$AX174,1,_xlpm.VD),
AND(MONTH($AW174)&lt;MONTH(BA$15),MONTH($AX174)&gt;MONTH(BA$15)),
NETWORKDAYS.INTL((EOMONTH(BA$15-1,1))-_xlpm.DD,EOMONTH(BA$15-1,1),1,_xlpm.VD),
AND(MONTH($AW174)=MONTH(BA$15),MONTH($AX174)=MONTH(BA$15)),
NETWORKDAYS.INTL($AW174,$AX174,1,_xlpm.VD)))),0)),
$DH174="месяц",
$BP174*BA174,
$DH174="неделя",
$BP174*BA174/7*(ROUNDUP((DAY(EOMONTH(BA$15,0)))/4,0))),
0)</f>
        <v/>
      </c>
      <c r="BS174" s="125">
        <f t="array" ref="BS174">
IFERROR(
_xlfn.IFS(
$DH174="день_1",
$BP174*$BL174/($AX174-$AW174+1)*BB174*(DAY(EOMONTH(BB$15,0))),
$DH174="день_2",
$BP174/30*MAX(MIN($AX174,EOMONTH(BB$15,0))-MAX($AW174,BB$15)+1,),
$DH174="раб.день",
$BP174/30*(IFERROR(
_xlfn.LET(_xlpm.VD,
CHOOSE(
{1;2;3;4;5;6;7;8;9;10;11;12;13;14;15;16;17;18},
45658,45659,45660,45661,45662,45663,45664,45665,45711,45724,45778,45779,45785,45786,45820,45821,45965,46022),
_xlfn.LET(_xlpm.DD,
MAX(MIN($AX174,EOMONTH(BB$15,0))-MAX($AW174,BB$15),),
_xlfn.IFS(
AND(MONTH($AW174)=MONTH(BB$15),MONTH($AX174)&lt;&gt;MONTH(BB$15)),
NETWORKDAYS.INTL($AW174,$AW174+_xlpm.DD,1,_xlpm.VD),
AND(MONTH($AW174)&lt;&gt;MONTH(BB$15),MONTH($AX174)=MONTH(BB$15)),
NETWORKDAYS.INTL(($AX174)-_xlpm.DD,$AX174,1,_xlpm.VD),
AND(MONTH($AW174)&lt;MONTH(BB$15),MONTH($AX174)&gt;MONTH(BB$15)),
NETWORKDAYS.INTL((EOMONTH(BB$15-1,1))-_xlpm.DD,EOMONTH(BB$15-1,1),1,_xlpm.VD),
AND(MONTH($AW174)=MONTH(BB$15),MONTH($AX174)=MONTH(BB$15)),
NETWORKDAYS.INTL($AW174,$AX174,1,_xlpm.VD)))),0)),
$DH174="месяц",
$BP174*BB174,
$DH174="неделя",
$BP174*BB174/7*(ROUNDUP((DAY(EOMONTH(BB$15,0)))/4,0))),
0)</f>
        <v/>
      </c>
      <c r="BT174" s="125">
        <f t="array" ref="BT174">
IFERROR(
_xlfn.IFS(
$DH174="день_1",
$BP174*$BL174/($AX174-$AW174+1)*BC174*(DAY(EOMONTH(BC$15,0))),
$DH174="день_2",
$BP174/30*MAX(MIN($AX174,EOMONTH(BC$15,0))-MAX($AW174,BC$15)+1,),
$DH174="раб.день",
$BP174/30*(IFERROR(
_xlfn.LET(_xlpm.VD,
CHOOSE(
{1;2;3;4;5;6;7;8;9;10;11;12;13;14;15;16;17;18},
45658,45659,45660,45661,45662,45663,45664,45665,45711,45724,45778,45779,45785,45786,45820,45821,45965,46022),
_xlfn.LET(_xlpm.DD,
MAX(MIN($AX174,EOMONTH(BC$15,0))-MAX($AW174,BC$15),),
_xlfn.IFS(
AND(MONTH($AW174)=MONTH(BC$15),MONTH($AX174)&lt;&gt;MONTH(BC$15)),
NETWORKDAYS.INTL($AW174,$AW174+_xlpm.DD,1,_xlpm.VD),
AND(MONTH($AW174)&lt;&gt;MONTH(BC$15),MONTH($AX174)=MONTH(BC$15)),
NETWORKDAYS.INTL(($AX174)-_xlpm.DD,$AX174,1,_xlpm.VD),
AND(MONTH($AW174)&lt;MONTH(BC$15),MONTH($AX174)&gt;MONTH(BC$15)),
NETWORKDAYS.INTL((EOMONTH(BC$15-1,1))-_xlpm.DD,EOMONTH(BC$15-1,1),1,_xlpm.VD),
AND(MONTH($AW174)=MONTH(BC$15),MONTH($AX174)=MONTH(BC$15)),
NETWORKDAYS.INTL($AW174,$AX174,1,_xlpm.VD)))),0)),
$DH174="месяц",
$BP174*BC174,
$DH174="неделя",
$BP174*BC174/7*(ROUNDUP((DAY(EOMONTH(BC$15,0)))/4,0))),
0)</f>
        <v/>
      </c>
      <c r="BU174" s="125">
        <f t="array" ref="BU174">
IFERROR(
_xlfn.IFS(
$DH174="день_1",
$BP174*$BL174/($AX174-$AW174+1)*BD174*(DAY(EOMONTH(BD$15,0))),
$DH174="день_2",
$BP174/30*MAX(MIN($AX174,EOMONTH(BD$15,0))-MAX($AW174,BD$15)+1,),
$DH174="раб.день",
$BP174/30*(IFERROR(
_xlfn.LET(_xlpm.VD,
CHOOSE(
{1;2;3;4;5;6;7;8;9;10;11;12;13;14;15;16;17;18},
45658,45659,45660,45661,45662,45663,45664,45665,45711,45724,45778,45779,45785,45786,45820,45821,45965,46022),
_xlfn.LET(_xlpm.DD,
MAX(MIN($AX174,EOMONTH(BD$15,0))-MAX($AW174,BD$15),),
_xlfn.IFS(
AND(MONTH($AW174)=MONTH(BD$15),MONTH($AX174)&lt;&gt;MONTH(BD$15)),
NETWORKDAYS.INTL($AW174,$AW174+_xlpm.DD,1,_xlpm.VD),
AND(MONTH($AW174)&lt;&gt;MONTH(BD$15),MONTH($AX174)=MONTH(BD$15)),
NETWORKDAYS.INTL(($AX174)-_xlpm.DD,$AX174,1,_xlpm.VD),
AND(MONTH($AW174)&lt;MONTH(BD$15),MONTH($AX174)&gt;MONTH(BD$15)),
NETWORKDAYS.INTL((EOMONTH(BD$15-1,1))-_xlpm.DD,EOMONTH(BD$15-1,1),1,_xlpm.VD),
AND(MONTH($AW174)=MONTH(BD$15),MONTH($AX174)=MONTH(BD$15)),
NETWORKDAYS.INTL($AW174,$AX174,1,_xlpm.VD)))),0)),
$DH174="месяц",
$BP174*BD174,
$DH174="неделя",
$BP174*BD174/7*(ROUNDUP((DAY(EOMONTH(BD$15,0)))/4,0))),
0)</f>
        <v/>
      </c>
      <c r="BV174" s="125">
        <f t="array" ref="BV174">
IFERROR(
_xlfn.IFS(
$DH174="день_1",
$BP174*$BL174/($AX174-$AW174+1)*BE174*(DAY(EOMONTH(BE$15,0))),
$DH174="день_2",
$BP174/30*MAX(MIN($AX174,EOMONTH(BE$15,0))-MAX($AW174,BE$15)+1,),
$DH174="раб.день",
$BP174/30*(IFERROR(
_xlfn.LET(_xlpm.VD,
CHOOSE(
{1;2;3;4;5;6;7;8;9;10;11;12;13;14;15;16;17;18},
45658,45659,45660,45661,45662,45663,45664,45665,45711,45724,45778,45779,45785,45786,45820,45821,45965,46022),
_xlfn.LET(_xlpm.DD,
MAX(MIN($AX174,EOMONTH(BE$15,0))-MAX($AW174,BE$15),),
_xlfn.IFS(
AND(MONTH($AW174)=MONTH(BE$15),MONTH($AX174)&lt;&gt;MONTH(BE$15)),
NETWORKDAYS.INTL($AW174,$AW174+_xlpm.DD,1,_xlpm.VD),
AND(MONTH($AW174)&lt;&gt;MONTH(BE$15),MONTH($AX174)=MONTH(BE$15)),
NETWORKDAYS.INTL(($AX174)-_xlpm.DD,$AX174,1,_xlpm.VD),
AND(MONTH($AW174)&lt;MONTH(BE$15),MONTH($AX174)&gt;MONTH(BE$15)),
NETWORKDAYS.INTL((EOMONTH(BE$15-1,1))-_xlpm.DD,EOMONTH(BE$15-1,1),1,_xlpm.VD),
AND(MONTH($AW174)=MONTH(BE$15),MONTH($AX174)=MONTH(BE$15)),
NETWORKDAYS.INTL($AW174,$AX174,1,_xlpm.VD)))),0)),
$DH174="месяц",
$BP174*BE174,
$DH174="неделя",
$BP174*BE174/7*(ROUNDUP((DAY(EOMONTH(BE$15,0)))/4,0))),
0)</f>
        <v/>
      </c>
      <c r="BW174" s="125">
        <f t="array" ref="BW174">
IFERROR(
_xlfn.IFS(
$DH174="день_1",
$BP174*$BL174/($AX174-$AW174+1)*BF174*(DAY(EOMONTH(BF$15,0))),
$DH174="день_2",
$BP174/30*MAX(MIN($AX174,EOMONTH(BF$15,0))-MAX($AW174,BF$15)+1,),
$DH174="раб.день",
$BP174/30*(IFERROR(
_xlfn.LET(_xlpm.VD,
CHOOSE(
{1;2;3;4;5;6;7;8;9;10;11;12;13;14;15;16;17;18},
45658,45659,45660,45661,45662,45663,45664,45665,45711,45724,45778,45779,45785,45786,45820,45821,45965,46022),
_xlfn.LET(_xlpm.DD,
MAX(MIN($AX174,EOMONTH(BF$15,0))-MAX($AW174,BF$15),),
_xlfn.IFS(
AND(MONTH($AW174)=MONTH(BF$15),MONTH($AX174)&lt;&gt;MONTH(BF$15)),
NETWORKDAYS.INTL($AW174,$AW174+_xlpm.DD,1,_xlpm.VD),
AND(MONTH($AW174)&lt;&gt;MONTH(BF$15),MONTH($AX174)=MONTH(BF$15)),
NETWORKDAYS.INTL(($AX174)-_xlpm.DD,$AX174,1,_xlpm.VD),
AND(MONTH($AW174)&lt;MONTH(BF$15),MONTH($AX174)&gt;MONTH(BF$15)),
NETWORKDAYS.INTL((EOMONTH(BF$15-1,1))-_xlpm.DD,EOMONTH(BF$15-1,1),1,_xlpm.VD),
AND(MONTH($AW174)=MONTH(BF$15),MONTH($AX174)=MONTH(BF$15)),
NETWORKDAYS.INTL($AW174,$AX174,1,_xlpm.VD)))),0)),
$DH174="месяц",
$BP174*BF174,
$DH174="неделя",
$BP174*BF174/7*(ROUNDUP((DAY(EOMONTH(BF$15,0)))/4,0))),
0)</f>
        <v/>
      </c>
      <c r="BX174" s="125">
        <f t="array" ref="BX174">
IFERROR(
_xlfn.IFS(
$DH174="день_1",
$BP174*$BL174/($AX174-$AW174+1)*BG174*(DAY(EOMONTH(BG$15,0))),
$DH174="день_2",
$BP174/30*MAX(MIN($AX174,EOMONTH(BG$15,0))-MAX($AW174,BG$15)+1,),
$DH174="раб.день",
$BP174/30*(IFERROR(
_xlfn.LET(_xlpm.VD,
CHOOSE(
{1;2;3;4;5;6;7;8;9;10;11;12;13;14;15;16;17;18},
45658,45659,45660,45661,45662,45663,45664,45665,45711,45724,45778,45779,45785,45786,45820,45821,45965,46022),
_xlfn.LET(_xlpm.DD,
MAX(MIN($AX174,EOMONTH(BG$15,0))-MAX($AW174,BG$15),),
_xlfn.IFS(
AND(MONTH($AW174)=MONTH(BG$15),MONTH($AX174)&lt;&gt;MONTH(BG$15)),
NETWORKDAYS.INTL($AW174,$AW174+_xlpm.DD,1,_xlpm.VD),
AND(MONTH($AW174)&lt;&gt;MONTH(BG$15),MONTH($AX174)=MONTH(BG$15)),
NETWORKDAYS.INTL(($AX174)-_xlpm.DD,$AX174,1,_xlpm.VD),
AND(MONTH($AW174)&lt;MONTH(BG$15),MONTH($AX174)&gt;MONTH(BG$15)),
NETWORKDAYS.INTL((EOMONTH(BG$15-1,1))-_xlpm.DD,EOMONTH(BG$15-1,1),1,_xlpm.VD),
AND(MONTH($AW174)=MONTH(BG$15),MONTH($AX174)=MONTH(BG$15)),
NETWORKDAYS.INTL($AW174,$AX174,1,_xlpm.VD)))),0)),
$DH174="месяц",
$BP174*BG174,
$DH174="неделя",
$BP174*BG174/7*(ROUNDUP((DAY(EOMONTH(BG$15,0)))/4,0))),
0)</f>
        <v/>
      </c>
      <c r="BY174" s="125">
        <f t="array" ref="BY174">
IFERROR(
_xlfn.IFS(
$DH174="день_1",
$BP174*$BL174/($AX174-$AW174+1)*BH174*(DAY(EOMONTH(BH$15,0))),
$DH174="день_2",
$BP174/30*MAX(MIN($AX174,EOMONTH(BH$15,0))-MAX($AW174,BH$15)+1,),
$DH174="раб.день",
$BP174/30*(IFERROR(
_xlfn.LET(_xlpm.VD,
CHOOSE(
{1;2;3;4;5;6;7;8;9;10;11;12;13;14;15;16;17;18},
45658,45659,45660,45661,45662,45663,45664,45665,45711,45724,45778,45779,45785,45786,45820,45821,45965,46022),
_xlfn.LET(_xlpm.DD,
MAX(MIN($AX174,EOMONTH(BH$15,0))-MAX($AW174,BH$15),),
_xlfn.IFS(
AND(MONTH($AW174)=MONTH(BH$15),MONTH($AX174)&lt;&gt;MONTH(BH$15)),
NETWORKDAYS.INTL($AW174,$AW174+_xlpm.DD,1,_xlpm.VD),
AND(MONTH($AW174)&lt;&gt;MONTH(BH$15),MONTH($AX174)=MONTH(BH$15)),
NETWORKDAYS.INTL(($AX174)-_xlpm.DD,$AX174,1,_xlpm.VD),
AND(MONTH($AW174)&lt;MONTH(BH$15),MONTH($AX174)&gt;MONTH(BH$15)),
NETWORKDAYS.INTL((EOMONTH(BH$15-1,1))-_xlpm.DD,EOMONTH(BH$15-1,1),1,_xlpm.VD),
AND(MONTH($AW174)=MONTH(BH$15),MONTH($AX174)=MONTH(BH$15)),
NETWORKDAYS.INTL($AW174,$AX174,1,_xlpm.VD)))),0)),
$DH174="месяц",
$BP174*BH174,
$DH174="неделя",
$BP174*BH174/7*(ROUNDUP((DAY(EOMONTH(BH$15,0)))/4,0))),
0)</f>
        <v/>
      </c>
      <c r="BZ174" s="125">
        <f t="array" ref="BZ174">
IFERROR(
_xlfn.IFS(
$DH174="день_1",
$BP174*$BL174/($AX174-$AW174+1)*BI174*(DAY(EOMONTH(BI$15,0))),
$DH174="день_2",
$BP174/30*MAX(MIN($AX174,EOMONTH(BI$15,0))-MAX($AW174,BI$15)+1,),
$DH174="раб.день",
$BP174/30*(IFERROR(
_xlfn.LET(_xlpm.VD,
CHOOSE(
{1;2;3;4;5;6;7;8;9;10;11;12;13;14;15;16;17;18},
45658,45659,45660,45661,45662,45663,45664,45665,45711,45724,45778,45779,45785,45786,45820,45821,45965,46022),
_xlfn.LET(_xlpm.DD,
MAX(MIN($AX174,EOMONTH(BI$15,0))-MAX($AW174,BI$15),),
_xlfn.IFS(
AND(MONTH($AW174)=MONTH(BI$15),MONTH($AX174)&lt;&gt;MONTH(BI$15)),
NETWORKDAYS.INTL($AW174,$AW174+_xlpm.DD,1,_xlpm.VD),
AND(MONTH($AW174)&lt;&gt;MONTH(BI$15),MONTH($AX174)=MONTH(BI$15)),
NETWORKDAYS.INTL(($AX174)-_xlpm.DD,$AX174,1,_xlpm.VD),
AND(MONTH($AW174)&lt;MONTH(BI$15),MONTH($AX174)&gt;MONTH(BI$15)),
NETWORKDAYS.INTL((EOMONTH(BI$15-1,1))-_xlpm.DD,EOMONTH(BI$15-1,1),1,_xlpm.VD),
AND(MONTH($AW174)=MONTH(BI$15),MONTH($AX174)=MONTH(BI$15)),
NETWORKDAYS.INTL($AW174,$AX174,1,_xlpm.VD)))),0)),
$DH174="месяц",
$BP174*BI174,
$DH174="неделя",
$BP174*BI174/7*(ROUNDUP((DAY(EOMONTH(BI$15,0)))/4,0))),
0)</f>
        <v/>
      </c>
      <c r="CA174" s="125">
        <f t="array" ref="CA174">
IFERROR(
_xlfn.IFS(
$DH174="день_1",
$BP174*$BL174/($AX174-$AW174+1)*BJ174*(DAY(EOMONTH(BJ$15,0))),
$DH174="день_2",
$BP174/30*MAX(MIN($AX174,EOMONTH(BJ$15,0))-MAX($AW174,BJ$15)+1,),
$DH174="раб.день",
$BP174/30*(IFERROR(
_xlfn.LET(_xlpm.VD,
CHOOSE(
{1;2;3;4;5;6;7;8;9;10;11;12;13;14;15;16;17;18},
45658,45659,45660,45661,45662,45663,45664,45665,45711,45724,45778,45779,45785,45786,45820,45821,45965,46022),
_xlfn.LET(_xlpm.DD,
MAX(MIN($AX174,EOMONTH(BJ$15,0))-MAX($AW174,BJ$15),),
_xlfn.IFS(
AND(MONTH($AW174)=MONTH(BJ$15),MONTH($AX174)&lt;&gt;MONTH(BJ$15)),
NETWORKDAYS.INTL($AW174,$AW174+_xlpm.DD,1,_xlpm.VD),
AND(MONTH($AW174)&lt;&gt;MONTH(BJ$15),MONTH($AX174)=MONTH(BJ$15)),
NETWORKDAYS.INTL(($AX174)-_xlpm.DD,$AX174,1,_xlpm.VD),
AND(MONTH($AW174)&lt;MONTH(BJ$15),MONTH($AX174)&gt;MONTH(BJ$15)),
NETWORKDAYS.INTL((EOMONTH(BJ$15-1,1))-_xlpm.DD,EOMONTH(BJ$15-1,1),1,_xlpm.VD),
AND(MONTH($AW174)=MONTH(BJ$15),MONTH($AX174)=MONTH(BJ$15)),
NETWORKDAYS.INTL($AW174,$AX174,1,_xlpm.VD)))),0)),
$DH174="месяц",
$BP174*BJ174,
$DH174="неделя",
$BP174*BJ174/7*(ROUNDUP((DAY(EOMONTH(BJ$15,0)))/4,0))),
0)</f>
        <v/>
      </c>
      <c r="CB174" s="125">
        <f t="array" ref="CB174">
IFERROR(
_xlfn.IFS(
$DH174="день_1",
$BP174*$BL174/($AX174-$AW174+1)*BK174*(DAY(EOMONTH(BK$15,0))),
$DH174="день_2",
$BP174/30*MAX(MIN($AX174,EOMONTH(BK$15,0))-MAX($AW174,BK$15)+1,),
$DH174="раб.день",
$BP174/30*(IFERROR(
_xlfn.LET(_xlpm.VD,
CHOOSE(
{1;2;3;4;5;6;7;8;9;10;11;12;13;14;15;16;17;18},
45658,45659,45660,45661,45662,45663,45664,45665,45711,45724,45778,45779,45785,45786,45820,45821,45965,46022),
_xlfn.LET(_xlpm.DD,
MAX(MIN($AX174,EOMONTH(BK$15,0))-MAX($AW174,BK$15),),
_xlfn.IFS(
AND(MONTH($AW174)=MONTH(BK$15),MONTH($AX174)&lt;&gt;MONTH(BK$15)),
NETWORKDAYS.INTL($AW174,$AW174+_xlpm.DD,1,_xlpm.VD),
AND(MONTH($AW174)&lt;&gt;MONTH(BK$15),MONTH($AX174)=MONTH(BK$15)),
NETWORKDAYS.INTL(($AX174)-_xlpm.DD,$AX174,1,_xlpm.VD),
AND(MONTH($AW174)&lt;MONTH(BK$15),MONTH($AX174)&gt;MONTH(BK$15)),
NETWORKDAYS.INTL((EOMONTH(BK$15-1,1))-_xlpm.DD,EOMONTH(BK$15-1,1),1,_xlpm.VD),
AND(MONTH($AW174)=MONTH(BK$15),MONTH($AX174)=MONTH(BK$15)),
NETWORKDAYS.INTL($AW174,$AX174,1,_xlpm.VD)))),0)),
$DH174="месяц",
$BP174*BK174,
$DH174="неделя",
$BP174*BK174/7*(ROUNDUP((DAY(EOMONTH(BK$15,0)))/4,0))),
0)</f>
        <v/>
      </c>
      <c r="CC174" s="125">
        <f>SUM($BQ174:$CB174)</f>
        <v/>
      </c>
      <c r="CD174" s="126">
        <f>SUM($EH174:$EH174)</f>
        <v/>
      </c>
      <c r="CE174" s="126">
        <f>$CD174*$AB174</f>
        <v/>
      </c>
      <c r="CF174" s="126">
        <f>SUM($EK174:$EK174)</f>
        <v/>
      </c>
      <c r="CG174" s="126">
        <f>$CF174*$AB174</f>
        <v/>
      </c>
      <c r="CH174" s="126">
        <f>SUM($CC174,$CE174,$CG174)</f>
        <v/>
      </c>
      <c r="CI174" s="126">
        <f>$CH174*(1+$CM174)</f>
        <v/>
      </c>
      <c r="CJ174" s="127" t="n">
        <v>0</v>
      </c>
      <c r="CK174" s="126">
        <f>SUM($CH174:$CH174)*(1+$CJ174)</f>
        <v/>
      </c>
      <c r="CL174" s="126">
        <f>SUM($CH174:$CH174)*(1+$CM174)</f>
        <v/>
      </c>
      <c r="CM174" s="59" t="inlineStr">
        <is>
          <t>20%</t>
        </is>
      </c>
      <c r="CN174" s="59" t="n"/>
      <c r="CO174" s="72" t="n"/>
      <c r="CP174" s="59" t="n"/>
      <c r="CQ174" s="73" t="n"/>
      <c r="CR174" s="73" t="n"/>
      <c r="CS174" s="73" t="n"/>
      <c r="CT174" s="72" t="n"/>
      <c r="CU174" s="79" t="inlineStr">
        <is>
          <t> </t>
        </is>
      </c>
      <c r="CV174" s="60" t="n"/>
      <c r="CW174" s="60" t="n"/>
      <c r="CX174" s="60" t="n"/>
      <c r="CY174" s="127">
        <f>IFERROR(($CC174-$EE174)/($EE174/(1-$DQ174)),0)</f>
        <v/>
      </c>
      <c r="CZ174" s="127">
        <f>IFERROR(1-$EI174/($CE174),0)</f>
        <v/>
      </c>
      <c r="DA174" s="127">
        <f>IFERROR(1-$EL174/($CG174),0)</f>
        <v/>
      </c>
      <c r="DB174" s="126">
        <f>ROUND(IFERROR(($CI174/(1+$CM174)-$EN174),0),2)</f>
        <v/>
      </c>
      <c r="DC174" s="128" t="n"/>
      <c r="DD174" s="125" t="n"/>
      <c r="DE174" s="75" t="n">
        <v>0</v>
      </c>
      <c r="DF174" s="128" t="n"/>
      <c r="DG174" s="125">
        <f>IF($DC174=0,0,$DD174*($DC174*100%-$DE174*$DF174))*SUM($AB174:$AB174)</f>
        <v/>
      </c>
      <c r="DH174" s="129" t="inlineStr">
        <is>
          <t>месяц</t>
        </is>
      </c>
      <c r="DI174" s="130">
        <f t="array" ref="DI174">IFERROR(
IF($ES174="LisChannel",
(ROUND(((INDEX({174.625;153.888888888889;130.972222222222},MATCH($AI174,{2;3;4}),0))*$AG174*$AI174),2)),0),0)</f>
        <v/>
      </c>
      <c r="DJ174" s="130">
        <f>
_xlfn.LET(_xlpm.X,
IFERROR(
IF($ES174="НовиковТВ",
(_xlfn.LET(_xlpm.NTV,
_xlfn.LET(_xlpm.MIN,350000,
IF(SUMIFS($DI:$DI,$ES:$ES,"НовиковТВ")&lt;=_xlpm.MIN,
(SUMIFS($DI:$DI,$ES:$ES,"НовиковТВ")/(COUNTIFS($ES:$ES,"НовиковТВ")))*_xlpm.MIN/SUMIFS($DI:$DI,$ES:$ES,"НовиковТВ"),
DI174)),
_xlpm.NTV+$DG174/(1-(1-(_xlpm.NTV)*(1-$DL174)*(1-$DM174)*(1-$DN174)*(1-$DO174)*(1-$DP174)/_xlpm.NTV))))/(1+$EP174),
$DI174+$DG174/(1-(1-($DI174)*(1-$DL174)*(1-$DM174)*(1-$DN174)*(1-$DO174)*(1-$DP174)/$DI174))),
0),
_xlpm.X*(1+$CM174)*(1+$CW174)-_xlpm.X*(1+$CM174)+_xlpm.X)</f>
        <v/>
      </c>
      <c r="DK174" s="125" t="inlineStr">
        <is>
          <t>послед.</t>
        </is>
      </c>
      <c r="DL174" s="63" t="n">
        <v>0</v>
      </c>
      <c r="DM174" s="63" t="n">
        <v>0</v>
      </c>
      <c r="DN174" s="63" t="n">
        <v>0</v>
      </c>
      <c r="DO174" s="63" t="n">
        <v>0</v>
      </c>
      <c r="DP174" s="63" t="n">
        <v>0</v>
      </c>
      <c r="DQ174" s="63">
        <f t="array" ref="DQ174">IFERROR(_xlfn.IFS(
$DK174="послед.",1-(1-$DL174)*(1-$DM174)*(1-$DN174)*(1-$DO174)*(1-$DP174),
$DK174="сумм.",$DL174+$DM174+$DN174+$DO174+$DP174),
0)</f>
        <v/>
      </c>
      <c r="DR174" s="125">
        <f t="array" ref="DR174">
IFERROR(
_xlfn.IFS(
$BL174=0,
0,
$BL174&gt;0,
_xlfn.IFS($DK174="послед.",
$DJ174*(1-$DL174)*(1-$DM174)*(1-$DN174)*(1-$DO174)*(1-$DP174),
$DK174="сумм.",
$DJ174*(1-($DL174+$DM174+$DN174+$DO174+$DP174)))),0)</f>
        <v/>
      </c>
      <c r="DS174" s="125">
        <f t="array" ref="DS174">
IFERROR(_xlfn.IFS(
$DH174="день_1",
$DR174*$BL174/($AX174-$AW174+1)*AZ174*(DAY(EOMONTH(AZ$15,0))),
$DH174="день_2",
$DR174/30*MAX(MIN($AX174,EOMONTH(AZ$15,0))-MAX($AW174,AZ$15)+1,),
$DH174="раб.день",
$DR174/30*(IFERROR(
_xlfn.LET(_xlpm.VD,
CHOOSE(
{1;2;3;4;5;6;7;8;9;10;11;12;13;14;15;16;17;18},
45658,45659,45660,45661,45662,45663,45664,45665,45711,45724,45778,45779,45785,45786,45820,45821,45965,46022),
_xlfn.LET(_xlpm.DD,
MAX(MIN($AX174,EOMONTH(AZ$15,0))-MAX($AW174,AZ$15),),
_xlfn.IFS(
AND(MONTH($AW174)=MONTH(AZ$15),MONTH($AX174)&lt;&gt;MONTH(AZ$15)),
NETWORKDAYS.INTL($AW174,$AW174+_xlpm.DD,1,_xlpm.VD),
AND(MONTH($AW174)&lt;&gt;MONTH(AZ$15),MONTH($AX174)=MONTH(AZ$15)),
NETWORKDAYS.INTL(($AX174)-_xlpm.DD,$AX174,1,_xlpm.VD),
AND(MONTH($AW174)&lt;MONTH(AZ$15),MONTH($AX174)&gt;MONTH(AZ$15)),
NETWORKDAYS.INTL((EOMONTH(AZ$15-1,1))-_xlpm.DD,EOMONTH(AZ$15-1,1),1,_xlpm.VD),
AND(MONTH($AW174)=MONTH(AZ$15),MONTH($AX174)=MONTH(AZ$15)),
NETWORKDAYS.INTL($AW174,$AX174,1,_xlpm.VD)))),0)),
$DH174="месяц",
$DR174*AZ174,
$DH174="неделя",
$DR174*AZ174/7*(ROUNDUP((DAY(EOMONTH(AZ$15,0)))/4,0))),
0)</f>
        <v/>
      </c>
      <c r="DT174" s="125">
        <f t="array" ref="DT174">
IFERROR(_xlfn.IFS(
$DH174="день_1",
$DR174*$BL174/($AX174-$AW174+1)*BA174*(DAY(EOMONTH(BA$15,0))),
$DH174="день_2",
$DR174/30*MAX(MIN($AX174,EOMONTH(BA$15,0))-MAX($AW174,BA$15)+1,),
$DH174="раб.день",
$DR174/30*(IFERROR(
_xlfn.LET(_xlpm.VD,
CHOOSE(
{1;2;3;4;5;6;7;8;9;10;11;12;13;14;15;16;17;18},
45658,45659,45660,45661,45662,45663,45664,45665,45711,45724,45778,45779,45785,45786,45820,45821,45965,46022),
_xlfn.LET(_xlpm.DD,
MAX(MIN($AX174,EOMONTH(BA$15,0))-MAX($AW174,BA$15),),
_xlfn.IFS(
AND(MONTH($AW174)=MONTH(BA$15),MONTH($AX174)&lt;&gt;MONTH(BA$15)),
NETWORKDAYS.INTL($AW174,$AW174+_xlpm.DD,1,_xlpm.VD),
AND(MONTH($AW174)&lt;&gt;MONTH(BA$15),MONTH($AX174)=MONTH(BA$15)),
NETWORKDAYS.INTL(($AX174)-_xlpm.DD,$AX174,1,_xlpm.VD),
AND(MONTH($AW174)&lt;MONTH(BA$15),MONTH($AX174)&gt;MONTH(BA$15)),
NETWORKDAYS.INTL((EOMONTH(BA$15-1,1))-_xlpm.DD,EOMONTH(BA$15-1,1),1,_xlpm.VD),
AND(MONTH($AW174)=MONTH(BA$15),MONTH($AX174)=MONTH(BA$15)),
NETWORKDAYS.INTL($AW174,$AX174,1,_xlpm.VD)))),0)),
$DH174="месяц",
$DR174*BA174,
$DH174="неделя",
$DR174*BA174/7*(ROUNDUP((DAY(EOMONTH(BA$15,0)))/4,0))),
0)</f>
        <v/>
      </c>
      <c r="DU174" s="125">
        <f t="array" ref="DU174">
IFERROR(_xlfn.IFS(
$DH174="день_1",
$DR174*$BL174/($AX174-$AW174+1)*BB174*(DAY(EOMONTH(BB$15,0))),
$DH174="день_2",
$DR174/30*MAX(MIN($AX174,EOMONTH(BB$15,0))-MAX($AW174,BB$15)+1,),
$DH174="раб.день",
$DR174/30*(IFERROR(
_xlfn.LET(_xlpm.VD,
CHOOSE(
{1;2;3;4;5;6;7;8;9;10;11;12;13;14;15;16;17;18},
45658,45659,45660,45661,45662,45663,45664,45665,45711,45724,45778,45779,45785,45786,45820,45821,45965,46022),
_xlfn.LET(_xlpm.DD,
MAX(MIN($AX174,EOMONTH(BB$15,0))-MAX($AW174,BB$15),),
_xlfn.IFS(
AND(MONTH($AW174)=MONTH(BB$15),MONTH($AX174)&lt;&gt;MONTH(BB$15)),
NETWORKDAYS.INTL($AW174,$AW174+_xlpm.DD,1,_xlpm.VD),
AND(MONTH($AW174)&lt;&gt;MONTH(BB$15),MONTH($AX174)=MONTH(BB$15)),
NETWORKDAYS.INTL(($AX174)-_xlpm.DD,$AX174,1,_xlpm.VD),
AND(MONTH($AW174)&lt;MONTH(BB$15),MONTH($AX174)&gt;MONTH(BB$15)),
NETWORKDAYS.INTL((EOMONTH(BB$15-1,1))-_xlpm.DD,EOMONTH(BB$15-1,1),1,_xlpm.VD),
AND(MONTH($AW174)=MONTH(BB$15),MONTH($AX174)=MONTH(BB$15)),
NETWORKDAYS.INTL($AW174,$AX174,1,_xlpm.VD)))),0)),
$DH174="месяц",
$DR174*BB174,
$DH174="неделя",
$DR174*BB174/7*(ROUNDUP((DAY(EOMONTH(BB$15,0)))/4,0))),
0)</f>
        <v/>
      </c>
      <c r="DV174" s="125">
        <f t="array" ref="DV174">
IFERROR(_xlfn.IFS(
$DH174="день_1",
$DR174*$BL174/($AX174-$AW174+1)*BC174*(DAY(EOMONTH(BC$15,0))),
$DH174="день_2",
$DR174/30*MAX(MIN($AX174,EOMONTH(BC$15,0))-MAX($AW174,BC$15)+1,),
$DH174="раб.день",
$DR174/30*(IFERROR(
_xlfn.LET(_xlpm.VD,
CHOOSE(
{1;2;3;4;5;6;7;8;9;10;11;12;13;14;15;16;17;18},
45658,45659,45660,45661,45662,45663,45664,45665,45711,45724,45778,45779,45785,45786,45820,45821,45965,46022),
_xlfn.LET(_xlpm.DD,
MAX(MIN($AX174,EOMONTH(BC$15,0))-MAX($AW174,BC$15),),
_xlfn.IFS(
AND(MONTH($AW174)=MONTH(BC$15),MONTH($AX174)&lt;&gt;MONTH(BC$15)),
NETWORKDAYS.INTL($AW174,$AW174+_xlpm.DD,1,_xlpm.VD),
AND(MONTH($AW174)&lt;&gt;MONTH(BC$15),MONTH($AX174)=MONTH(BC$15)),
NETWORKDAYS.INTL(($AX174)-_xlpm.DD,$AX174,1,_xlpm.VD),
AND(MONTH($AW174)&lt;MONTH(BC$15),MONTH($AX174)&gt;MONTH(BC$15)),
NETWORKDAYS.INTL((EOMONTH(BC$15-1,1))-_xlpm.DD,EOMONTH(BC$15-1,1),1,_xlpm.VD),
AND(MONTH($AW174)=MONTH(BC$15),MONTH($AX174)=MONTH(BC$15)),
NETWORKDAYS.INTL($AW174,$AX174,1,_xlpm.VD)))),0)),
$DH174="месяц",
$DR174*BC174,
$DH174="неделя",
$DR174*BC174/7*(ROUNDUP((DAY(EOMONTH(BC$15,0)))/4,0))),
0)</f>
        <v/>
      </c>
      <c r="DW174" s="125">
        <f t="array" ref="DW174">
IFERROR(_xlfn.IFS(
$DH174="день_1",
$DR174*$BL174/($AX174-$AW174+1)*BD174*(DAY(EOMONTH(BD$15,0))),
$DH174="день_2",
$DR174/30*MAX(MIN($AX174,EOMONTH(BD$15,0))-MAX($AW174,BD$15)+1,),
$DH174="раб.день",
$DR174/30*(IFERROR(
_xlfn.LET(_xlpm.VD,
CHOOSE(
{1;2;3;4;5;6;7;8;9;10;11;12;13;14;15;16;17;18},
45658,45659,45660,45661,45662,45663,45664,45665,45711,45724,45778,45779,45785,45786,45820,45821,45965,46022),
_xlfn.LET(_xlpm.DD,
MAX(MIN($AX174,EOMONTH(BD$15,0))-MAX($AW174,BD$15),),
_xlfn.IFS(
AND(MONTH($AW174)=MONTH(BD$15),MONTH($AX174)&lt;&gt;MONTH(BD$15)),
NETWORKDAYS.INTL($AW174,$AW174+_xlpm.DD,1,_xlpm.VD),
AND(MONTH($AW174)&lt;&gt;MONTH(BD$15),MONTH($AX174)=MONTH(BD$15)),
NETWORKDAYS.INTL(($AX174)-_xlpm.DD,$AX174,1,_xlpm.VD),
AND(MONTH($AW174)&lt;MONTH(BD$15),MONTH($AX174)&gt;MONTH(BD$15)),
NETWORKDAYS.INTL((EOMONTH(BD$15-1,1))-_xlpm.DD,EOMONTH(BD$15-1,1),1,_xlpm.VD),
AND(MONTH($AW174)=MONTH(BD$15),MONTH($AX174)=MONTH(BD$15)),
NETWORKDAYS.INTL($AW174,$AX174,1,_xlpm.VD)))),0)),
$DH174="месяц",
$DR174*BD174,
$DH174="неделя",
$DR174*BD174/7*(ROUNDUP((DAY(EOMONTH(BD$15,0)))/4,0))),
0)</f>
        <v/>
      </c>
      <c r="DX174" s="125">
        <f t="array" ref="DX174">
IFERROR(_xlfn.IFS(
$DH174="день_1",
$DR174*$BL174/($AX174-$AW174+1)*BE174*(DAY(EOMONTH(BE$15,0))),
$DH174="день_2",
$DR174/30*MAX(MIN($AX174,EOMONTH(BE$15,0))-MAX($AW174,BE$15)+1,),
$DH174="раб.день",
$DR174/30*(IFERROR(
_xlfn.LET(_xlpm.VD,
CHOOSE(
{1;2;3;4;5;6;7;8;9;10;11;12;13;14;15;16;17;18},
45658,45659,45660,45661,45662,45663,45664,45665,45711,45724,45778,45779,45785,45786,45820,45821,45965,46022),
_xlfn.LET(_xlpm.DD,
MAX(MIN($AX174,EOMONTH(BE$15,0))-MAX($AW174,BE$15),),
_xlfn.IFS(
AND(MONTH($AW174)=MONTH(BE$15),MONTH($AX174)&lt;&gt;MONTH(BE$15)),
NETWORKDAYS.INTL($AW174,$AW174+_xlpm.DD,1,_xlpm.VD),
AND(MONTH($AW174)&lt;&gt;MONTH(BE$15),MONTH($AX174)=MONTH(BE$15)),
NETWORKDAYS.INTL(($AX174)-_xlpm.DD,$AX174,1,_xlpm.VD),
AND(MONTH($AW174)&lt;MONTH(BE$15),MONTH($AX174)&gt;MONTH(BE$15)),
NETWORKDAYS.INTL((EOMONTH(BE$15-1,1))-_xlpm.DD,EOMONTH(BE$15-1,1),1,_xlpm.VD),
AND(MONTH($AW174)=MONTH(BE$15),MONTH($AX174)=MONTH(BE$15)),
NETWORKDAYS.INTL($AW174,$AX174,1,_xlpm.VD)))),0)),
$DH174="месяц",
$DR174*BE174,
$DH174="неделя",
$DR174*BE174/7*(ROUNDUP((DAY(EOMONTH(BE$15,0)))/4,0))),
0)</f>
        <v/>
      </c>
      <c r="DY174" s="125">
        <f t="array" ref="DY174">
IFERROR(_xlfn.IFS(
$DH174="день_1",
$DR174*$BL174/($AX174-$AW174+1)*BF174*(DAY(EOMONTH(BF$15,0))),
$DH174="день_2",
$DR174/30*MAX(MIN($AX174,EOMONTH(BF$15,0))-MAX($AW174,BF$15)+1,),
$DH174="раб.день",
$DR174/30*(IFERROR(
_xlfn.LET(_xlpm.VD,
CHOOSE(
{1;2;3;4;5;6;7;8;9;10;11;12;13;14;15;16;17;18},
45658,45659,45660,45661,45662,45663,45664,45665,45711,45724,45778,45779,45785,45786,45820,45821,45965,46022),
_xlfn.LET(_xlpm.DD,
MAX(MIN($AX174,EOMONTH(BF$15,0))-MAX($AW174,BF$15),),
_xlfn.IFS(
AND(MONTH($AW174)=MONTH(BF$15),MONTH($AX174)&lt;&gt;MONTH(BF$15)),
NETWORKDAYS.INTL($AW174,$AW174+_xlpm.DD,1,_xlpm.VD),
AND(MONTH($AW174)&lt;&gt;MONTH(BF$15),MONTH($AX174)=MONTH(BF$15)),
NETWORKDAYS.INTL(($AX174)-_xlpm.DD,$AX174,1,_xlpm.VD),
AND(MONTH($AW174)&lt;MONTH(BF$15),MONTH($AX174)&gt;MONTH(BF$15)),
NETWORKDAYS.INTL((EOMONTH(BF$15-1,1))-_xlpm.DD,EOMONTH(BF$15-1,1),1,_xlpm.VD),
AND(MONTH($AW174)=MONTH(BF$15),MONTH($AX174)=MONTH(BF$15)),
NETWORKDAYS.INTL($AW174,$AX174,1,_xlpm.VD)))),0)),
$DH174="месяц",
$DR174*BF174,
$DH174="неделя",
$DR174*BF174/7*(ROUNDUP((DAY(EOMONTH(BF$15,0)))/4,0))),
0)</f>
        <v/>
      </c>
      <c r="DZ174" s="125">
        <f t="array" ref="DZ174">
IFERROR(_xlfn.IFS(
$DH174="день_1",
$DR174*$BL174/($AX174-$AW174+1)*BG174*(DAY(EOMONTH(BG$15,0))),
$DH174="день_2",
$DR174/30*MAX(MIN($AX174,EOMONTH(BG$15,0))-MAX($AW174,BG$15)+1,),
$DH174="раб.день",
$DR174/30*(IFERROR(
_xlfn.LET(_xlpm.VD,
CHOOSE(
{1;2;3;4;5;6;7;8;9;10;11;12;13;14;15;16;17;18},
45658,45659,45660,45661,45662,45663,45664,45665,45711,45724,45778,45779,45785,45786,45820,45821,45965,46022),
_xlfn.LET(_xlpm.DD,
MAX(MIN($AX174,EOMONTH(BG$15,0))-MAX($AW174,BG$15),),
_xlfn.IFS(
AND(MONTH($AW174)=MONTH(BG$15),MONTH($AX174)&lt;&gt;MONTH(BG$15)),
NETWORKDAYS.INTL($AW174,$AW174+_xlpm.DD,1,_xlpm.VD),
AND(MONTH($AW174)&lt;&gt;MONTH(BG$15),MONTH($AX174)=MONTH(BG$15)),
NETWORKDAYS.INTL(($AX174)-_xlpm.DD,$AX174,1,_xlpm.VD),
AND(MONTH($AW174)&lt;MONTH(BG$15),MONTH($AX174)&gt;MONTH(BG$15)),
NETWORKDAYS.INTL((EOMONTH(BG$15-1,1))-_xlpm.DD,EOMONTH(BG$15-1,1),1,_xlpm.VD),
AND(MONTH($AW174)=MONTH(BG$15),MONTH($AX174)=MONTH(BG$15)),
NETWORKDAYS.INTL($AW174,$AX174,1,_xlpm.VD)))),0)),
$DH174="месяц",
$DR174*BG174,
$DH174="неделя",
$DR174*BG174/7*(ROUNDUP((DAY(EOMONTH(BG$15,0)))/4,0))),
0)</f>
        <v/>
      </c>
      <c r="EA174" s="125">
        <f t="array" ref="EA174">
IFERROR(_xlfn.IFS(
$DH174="день_1",
$DR174*$BL174/($AX174-$AW174+1)*BH174*(DAY(EOMONTH(BH$15,0))),
$DH174="день_2",
$DR174/30*MAX(MIN($AX174,EOMONTH(BH$15,0))-MAX($AW174,BH$15)+1,),
$DH174="раб.день",
$DR174/30*(IFERROR(
_xlfn.LET(_xlpm.VD,
CHOOSE(
{1;2;3;4;5;6;7;8;9;10;11;12;13;14;15;16;17;18},
45658,45659,45660,45661,45662,45663,45664,45665,45711,45724,45778,45779,45785,45786,45820,45821,45965,46022),
_xlfn.LET(_xlpm.DD,
MAX(MIN($AX174,EOMONTH(BH$15,0))-MAX($AW174,BH$15),),
_xlfn.IFS(
AND(MONTH($AW174)=MONTH(BH$15),MONTH($AX174)&lt;&gt;MONTH(BH$15)),
NETWORKDAYS.INTL($AW174,$AW174+_xlpm.DD,1,_xlpm.VD),
AND(MONTH($AW174)&lt;&gt;MONTH(BH$15),MONTH($AX174)=MONTH(BH$15)),
NETWORKDAYS.INTL(($AX174)-_xlpm.DD,$AX174,1,_xlpm.VD),
AND(MONTH($AW174)&lt;MONTH(BH$15),MONTH($AX174)&gt;MONTH(BH$15)),
NETWORKDAYS.INTL((EOMONTH(BH$15-1,1))-_xlpm.DD,EOMONTH(BH$15-1,1),1,_xlpm.VD),
AND(MONTH($AW174)=MONTH(BH$15),MONTH($AX174)=MONTH(BH$15)),
NETWORKDAYS.INTL($AW174,$AX174,1,_xlpm.VD)))),0)),
$DH174="месяц",
$DR174*BH174,
$DH174="неделя",
$DR174*BH174/7*(ROUNDUP((DAY(EOMONTH(BH$15,0)))/4,0))),
0)</f>
        <v/>
      </c>
      <c r="EB174" s="125">
        <f t="array" ref="EB174">
IFERROR(_xlfn.IFS(
$DH174="день_1",
$DR174*$BL174/($AX174-$AW174+1)*BI174*(DAY(EOMONTH(BI$15,0))),
$DH174="день_2",
$DR174/30*MAX(MIN($AX174,EOMONTH(BI$15,0))-MAX($AW174,BI$15)+1,),
$DH174="раб.день",
$DR174/30*(IFERROR(
_xlfn.LET(_xlpm.VD,
CHOOSE(
{1;2;3;4;5;6;7;8;9;10;11;12;13;14;15;16;17;18},
45658,45659,45660,45661,45662,45663,45664,45665,45711,45724,45778,45779,45785,45786,45820,45821,45965,46022),
_xlfn.LET(_xlpm.DD,
MAX(MIN($AX174,EOMONTH(BI$15,0))-MAX($AW174,BI$15),),
_xlfn.IFS(
AND(MONTH($AW174)=MONTH(BI$15),MONTH($AX174)&lt;&gt;MONTH(BI$15)),
NETWORKDAYS.INTL($AW174,$AW174+_xlpm.DD,1,_xlpm.VD),
AND(MONTH($AW174)&lt;&gt;MONTH(BI$15),MONTH($AX174)=MONTH(BI$15)),
NETWORKDAYS.INTL(($AX174)-_xlpm.DD,$AX174,1,_xlpm.VD),
AND(MONTH($AW174)&lt;MONTH(BI$15),MONTH($AX174)&gt;MONTH(BI$15)),
NETWORKDAYS.INTL((EOMONTH(BI$15-1,1))-_xlpm.DD,EOMONTH(BI$15-1,1),1,_xlpm.VD),
AND(MONTH($AW174)=MONTH(BI$15),MONTH($AX174)=MONTH(BI$15)),
NETWORKDAYS.INTL($AW174,$AX174,1,_xlpm.VD)))),0)),
$DH174="месяц",
$DR174*BI174,
$DH174="неделя",
$DR174*BI174/7*(ROUNDUP((DAY(EOMONTH(BI$15,0)))/4,0))),
0)</f>
        <v/>
      </c>
      <c r="EC174" s="125">
        <f t="array" ref="EC174">
IFERROR(_xlfn.IFS(
$DH174="день_1",
$DR174*$BL174/($AX174-$AW174+1)*BJ174*(DAY(EOMONTH(BJ$15,0))),
$DH174="день_2",
$DR174/30*MAX(MIN($AX174,EOMONTH(BJ$15,0))-MAX($AW174,BJ$15)+1,),
$DH174="раб.день",
$DR174/30*(IFERROR(
_xlfn.LET(_xlpm.VD,
CHOOSE(
{1;2;3;4;5;6;7;8;9;10;11;12;13;14;15;16;17;18},
45658,45659,45660,45661,45662,45663,45664,45665,45711,45724,45778,45779,45785,45786,45820,45821,45965,46022),
_xlfn.LET(_xlpm.DD,
MAX(MIN($AX174,EOMONTH(BJ$15,0))-MAX($AW174,BJ$15),),
_xlfn.IFS(
AND(MONTH($AW174)=MONTH(BJ$15),MONTH($AX174)&lt;&gt;MONTH(BJ$15)),
NETWORKDAYS.INTL($AW174,$AW174+_xlpm.DD,1,_xlpm.VD),
AND(MONTH($AW174)&lt;&gt;MONTH(BJ$15),MONTH($AX174)=MONTH(BJ$15)),
NETWORKDAYS.INTL(($AX174)-_xlpm.DD,$AX174,1,_xlpm.VD),
AND(MONTH($AW174)&lt;MONTH(BJ$15),MONTH($AX174)&gt;MONTH(BJ$15)),
NETWORKDAYS.INTL((EOMONTH(BJ$15-1,1))-_xlpm.DD,EOMONTH(BJ$15-1,1),1,_xlpm.VD),
AND(MONTH($AW174)=MONTH(BJ$15),MONTH($AX174)=MONTH(BJ$15)),
NETWORKDAYS.INTL($AW174,$AX174,1,_xlpm.VD)))),0)),
$DH174="месяц",
$DR174*BJ174,
$DH174="неделя",
$DR174*BJ174/7*(ROUNDUP((DAY(EOMONTH(BJ$15,0)))/4,0))),
0)</f>
        <v/>
      </c>
      <c r="ED174" s="125">
        <f t="array" ref="ED174">
IFERROR(_xlfn.IFS(
$DH174="день_1",
$DR174*$BL174/($AX174-$AW174+1)*BK174*(DAY(EOMONTH(BK$15,0))),
$DH174="день_2",
$DR174/30*MAX(MIN($AX174,EOMONTH(BK$15,0))-MAX($AW174,BK$15)+1,),
$DH174="раб.день",
$DR174/30*(IFERROR(
_xlfn.LET(_xlpm.VD,
CHOOSE(
{1;2;3;4;5;6;7;8;9;10;11;12;13;14;15;16;17;18},
45658,45659,45660,45661,45662,45663,45664,45665,45711,45724,45778,45779,45785,45786,45820,45821,45965,46022),
_xlfn.LET(_xlpm.DD,
MAX(MIN($AX174,EOMONTH(BK$15,0))-MAX($AW174,BK$15),),
_xlfn.IFS(
AND(MONTH($AW174)=MONTH(BK$15),MONTH($AX174)&lt;&gt;MONTH(BK$15)),
NETWORKDAYS.INTL($AW174,$AW174+_xlpm.DD,1,_xlpm.VD),
AND(MONTH($AW174)&lt;&gt;MONTH(BK$15),MONTH($AX174)=MONTH(BK$15)),
NETWORKDAYS.INTL(($AX174)-_xlpm.DD,$AX174,1,_xlpm.VD),
AND(MONTH($AW174)&lt;MONTH(BK$15),MONTH($AX174)&gt;MONTH(BK$15)),
NETWORKDAYS.INTL((EOMONTH(BK$15-1,1))-_xlpm.DD,EOMONTH(BK$15-1,1),1,_xlpm.VD),
AND(MONTH($AW174)=MONTH(BK$15),MONTH($AX174)=MONTH(BK$15)),
NETWORKDAYS.INTL($AW174,$AX174,1,_xlpm.VD)))),0)),
$DH174="месяц",
$DR174*BK174,
$DH174="неделя",
$DR174*BK174/7*(ROUNDUP((DAY(EOMONTH(BK$15,0)))/4,0))),
0)</f>
        <v/>
      </c>
      <c r="EE174" s="125">
        <f>SUM($DS174,$DT174,$DU174,$DV174,$DW174,$DX174,$DY174,$DZ174,$EA174,$EB174,$EC174,$ED174)</f>
        <v/>
      </c>
      <c r="EF174" s="125">
        <f>IFERROR(ROUND($EE174*(1+$EP174),2),0)</f>
        <v/>
      </c>
      <c r="EG174" s="128" t="n">
        <v>1</v>
      </c>
      <c r="EH174" s="126" t="n">
        <v>0</v>
      </c>
      <c r="EI174" s="126">
        <f>ROUND(SUM($EH174:$EH174)*SUM($AB174:$AB174)*$EG174,2)</f>
        <v/>
      </c>
      <c r="EJ174" s="126">
        <f>ROUND($EI174*(1+$EP174),2)</f>
        <v/>
      </c>
      <c r="EK174" s="126" t="n">
        <v>0</v>
      </c>
      <c r="EL174" s="126">
        <f>ROUND(SUM($EK174:$EK174)*SUM($AB174:$AB174)*$EG174,2)</f>
        <v/>
      </c>
      <c r="EM174" s="126">
        <f>ROUND($EL174*(1+$EP174),2)</f>
        <v/>
      </c>
      <c r="EN174" s="126">
        <f>SUM($EE174,$EI174,$EL174)</f>
        <v/>
      </c>
      <c r="EO174" s="126">
        <f>SUM($EF174,$EJ174,$EM174)</f>
        <v/>
      </c>
      <c r="EP174" s="59" t="inlineStr">
        <is>
          <t>20%</t>
        </is>
      </c>
      <c r="EQ174" s="59" t="n"/>
      <c r="ER174" s="60">
        <f t="array" ref="ER174">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MATCH(ES174,
{"AMS";"RussOutdoor";"HD Outdoor";"Ingroup";"IQ";"Ledproduction";"LisChannel";"Logic";"Media-PPL";"NovikovTV | НовиковТВ";"SMA";"SOK";"КрокусТВ | CrocusTV | IndoorTV";"Сити";"ТЯК Москва"},
0)),"")</f>
        <v/>
      </c>
      <c r="ES174" s="60" t="n"/>
      <c r="ET174" s="60">
        <f t="array" ref="ET174">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MATCH(ES174,
{"AMS";"RussOutdoor";"HD Outdoor";"Ingroup";"IQ";"Ledproduction";"LisChannel";"Logic";"Media-PPL";"NovikovTV | НовиковТВ";"SMA";"SOK";"КрокусТВ | CrocusTV | IndoorTV";"Сити";"ТЯК Москва"},
0)),"")</f>
        <v/>
      </c>
      <c r="EU174" s="60" t="n"/>
      <c r="EV174" s="60" t="n"/>
      <c r="EX174" s="110">
        <f t="array" ref="EX174">
($AR174/30
+N("ТРАФИК ПЛОЩАДКИ"))*
(IFERROR(
_xlfn.LET(
_xlpm.GPR,
HLOOKUP($L174,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(MATCH($T174,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IF($Q174="цифровой",_xlpm.GPR/$AG174,_xlpm.GPR/60)),
0)
+N("DWELL TIME"))*
(IF($AB174=0,0,IF($AB174=1,0.3,IF($AB174=2,0.5,IF($AB174&gt;2,1))))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_xlfn.IFS($AC174="да",1.2,$AC174="нет",1)*
_xlfn.IFS($AD174="да",1.2,$AD174="нет",1)*
IF(R174="статический",1,1.2)*
$X174*
INDEX(
{1.2;1;1.2;1.2;1;1.2;1.2;1.2;1.2;1.2;1.2;1;1.2;1.2;1.2;1.2;1;1;1.2;1.2;1.2;1;1;1;1;1.2;1.2;1.2;1.2;1;1;1;1;1.2;1.2;1.2;1.2;1.2;1.2;1.2;1.2;1;1;1.2;1;1;1;1;1.5;1;1;1.5;1.5;1.2},
MATCH($Q174,_xlpm.MI,0)))&gt;{0.02;0.04;0.06;0.1;0.2;0.4;0.6;0.8;1;2;4;6})),
{0;1;2;3;4;5;6;7;8;9;10;11;12},
0)))
+N("КОЭФФИЦИЕНТ КОНТАКТА"))))*
(_xlfn.IFS($X174&lt;0.1,$X174/1000,$X174&gt;25,5.2,AND($X174&gt;=0.1,$X174&lt;=25),(($X174*2+0.1)/10)*($X174/10)))*
IFERROR((_xlfn.LET(
_xlpm.MA,
{0;0.8;0.85;0.9;0.95;1},
_xlpm.MAA,
{0;1;2;3;4;5},
INDEX(_xlpm.MA,MATCH(SUMPRODUCT(--((IF(ROUND(_xlpm.MAA,1)&gt;5,5,ROUND($AB174,1)))&gt;{0;1;2;3;4;5})),_xlpm.MAA,0)))
+N("КОЭФФИЦИЕНТ КОЛ-ВО КОНСТРУКЦИЙ")),1)*
$AB174,0))*
(IF($Q174="цифровой",$AG174/15*$AI174,1)
+N("ДЛЯ ЦИФРЫ"))</f>
        <v/>
      </c>
      <c r="EY174" s="110">
        <f>IFERROR(EX174*AY174,0)</f>
        <v/>
      </c>
      <c r="EZ174" s="131">
        <f>IFERROR(DP174/EY174*1000,0)</f>
        <v/>
      </c>
      <c r="FA174" s="112">
        <f>IFERROR(FC174/FB174,0)</f>
        <v/>
      </c>
      <c r="FB174" s="112">
        <f>IFERROR((FC174/(EY174/FF174*#REF!))*0.825,0)</f>
        <v/>
      </c>
      <c r="FC174" s="112">
        <f>IFERROR(((EX174*30/AR174)*100)/30,0)</f>
        <v/>
      </c>
      <c r="FD174" s="112">
        <f>IFERROR(EY174/G174*100%,0)</f>
        <v/>
      </c>
      <c r="FE174" s="112">
        <f>IFERROR(FD174/FC174*100%,0)</f>
        <v/>
      </c>
      <c r="FF174" s="110">
        <f>IFERROR(AR174/30*AY174,0)</f>
        <v/>
      </c>
    </row>
    <row r="175" ht="13" customHeight="1">
      <c r="A175" s="59" t="n"/>
      <c r="B175" s="60" t="n"/>
      <c r="C175" s="60" t="n"/>
      <c r="D175" s="60">
        <f t="array" ref="D175">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MATCH($E175,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75" s="60">
        <f t="array" ref="E175">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MATCH($F175,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75" s="60" t="inlineStr"/>
      <c r="G175" s="60" t="n"/>
      <c r="H175" s="60">
        <f t="array" ref="H175">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MATCH($I175,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75" s="60" t="n"/>
      <c r="J175" s="60" t="n"/>
      <c r="K175" s="60" t="n"/>
      <c r="L175" s="60" t="n"/>
      <c r="M175" s="60" t="n"/>
      <c r="N175" s="60" t="n"/>
      <c r="O175" s="60" t="n"/>
      <c r="P175" s="60">
        <f t="array" ref="P175">
_xlfn.IFS(
ISNUMBER(MATCH($Q175,{"шелфбаннер","разделитель","монетница","чековая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ISNUMBER(MATCH($Q175,{"LED/LCD","видеокулер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ISNUMBER(MATCH($Q175,{"автомобиль","машина","выставочное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ISNUMBER(MATCH($Q175,{"билборд","лифтовая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ISNUMBER(MATCH($Q175,{"навигация","подвесной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ISNUMBER(MATCH($Q175,{"движущаяся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ISNUMBER(MATCH($Q175,{"каталог","журнал"},)),
"Пресса",
$Q175="","")</f>
        <v/>
      </c>
      <c r="Q175" s="60" t="n"/>
      <c r="R175" s="60">
        <f t="array" ref="R175">
IFERROR(
_xlfn.IFS(
OR(ISNUMBER(MATCH($Q175,{"экспозиция","макет","стенд","автостенд","авто стенд","выставочное пространство","выставочные стенды","модульные выставочные стенды","3Д конструкция","3D конструкция"},)),P175="Экспонирование"),
"нестандартный",
ISNUMBER(MATCH($Q175,{"скроллер","призматрон"},)),
"динамический",
$P175="Видео",
"цифровой",
OR($P175="Пресса",$P175="Щит",$P175="POSm",$P175="Подвес",$P175="Брендирование/оклейка"),
"статический"),"")</f>
        <v/>
      </c>
      <c r="S175" s="59" t="n"/>
      <c r="T175" s="60" t="n"/>
      <c r="U175" s="60" t="n"/>
      <c r="V175" s="60">
        <f>
IF(P175="Видео",
"цифровой постер/ролик",
IF(ISNUMBER(MATCH(Q175,{"короб световой","короб световой | лайтбокс","короб световой | кристалайт","лайтбокс","лайт бокс","кристалайт","LB","lightbox"},)),
"бэклит",
IF(P175="Брендирование/оклейка",
"перфарированная пленка/самоклейка",
IF(P175="Экспонирование",
"под запрос",
IF(P175="Подвес",
"баннер/ткань",
"")))))</f>
        <v/>
      </c>
      <c r="W175" s="59" t="n"/>
      <c r="X175" s="59" t="n"/>
      <c r="Y175" s="59" t="n"/>
      <c r="Z175" s="61" t="n"/>
      <c r="AA175" s="61" t="n"/>
      <c r="AB175" s="61">
        <f>IF(BL175&gt;0,Z175,0)</f>
        <v/>
      </c>
      <c r="AC175" s="59" t="n"/>
      <c r="AD175" s="59" t="n"/>
      <c r="AE175" s="59" t="n"/>
      <c r="AF175" s="59" t="n"/>
      <c r="AG175" s="59" t="n"/>
      <c r="AH175" s="59" t="n"/>
      <c r="AI175" s="59" t="n"/>
      <c r="AJ175" s="59" t="n"/>
      <c r="AK175" s="59" t="n"/>
      <c r="AL175" s="62">
        <f>IFERROR(IF(OR(R175="статический",R175="динамический",R175="нестандартный",R175="",R175=""),"-",IF(AND(AH175="-",AI175="-"),"-",AK175*3600/AH175*AI175)),"-")</f>
        <v/>
      </c>
      <c r="AM175" s="62">
        <f>IFERROR(IF(OR(R175="статический",R175="динамический",R175="",R175="", R175="BTL",R175="нестандартный"),"-",AG175*AI175*AL175/60),"-")</f>
        <v/>
      </c>
      <c r="AN175" s="63">
        <f>IFERROR(IF(AH175="","-",AG175*AI175/AH175),"-")</f>
        <v/>
      </c>
      <c r="AO175" s="59">
        <f>IFERROR(IF(OR($R175="статический",$R175="динамический",$R175="",$R175="",$R175="BTL",$R175="нестандартный"),"-",$AL175*$AY175),"-")</f>
        <v/>
      </c>
      <c r="AP175" s="62">
        <f>IFERROR(IF(OR($R175="статический",$R175="динамический",$R175="",$R175="",$R175="BTL",$R175="нестандартный"),"-",$AM175*AY175),"-")</f>
        <v/>
      </c>
      <c r="AQ175" s="64" t="n"/>
      <c r="AR175" s="61" t="n"/>
      <c r="AS175" s="61" t="n"/>
      <c r="AT175" s="61" t="n"/>
      <c r="AU175" s="65" t="n"/>
      <c r="AV175" s="124">
        <f>IFERROR(DR175/AT175*1000,"n/a")</f>
        <v/>
      </c>
      <c r="AW175" s="67" t="n"/>
      <c r="AX175" s="67" t="n"/>
      <c r="AY175" s="43">
        <f>IFERROR(IF(OR($AW175="",$AX175=""),"",_xlfn.DAYS($AX175+1,$AW175)),"")</f>
        <v/>
      </c>
      <c r="AZ175" s="68">
        <f t="array" ref="AZ175">
_xlfn.LET(_xlpm.COEFF,
IF($AW175+$AX175=0,0,IF(MAX(MIN($AX175,EOMONTH(AZ$15,0))-MAX($AW175,AZ$15)+1,)&gt;0,1,0)),
_xlfn.IFS(
$ES175="LisChannel",
_xlpm.COEFF*
INDEX({1;1;1.2;1.2;1;1;1;1;1.2;1.2;1.2;1.2},
MATCH(MONTH(AZ$15),
{1,2,3,4,5,6,7,8,9,10,11,12})),
CONCATENATE($ES175," ",$L175)="RussOutdoor метро",
_xlpm.COEFF*
INDEX({0.8;0.9;1.1;1.1;1;1;1;1;1.1;1.1;1.1;1.1},
MATCH(MONTH(AZ$15),
{1,2,3,4,5,6,7,8,9,10,11,12})),
$ES175&lt;&gt;"LisChannel",
_xlpm.COEFF,
$ES175&lt;&gt;"RussOutdoor",
_xlpm.COEFF))</f>
        <v/>
      </c>
      <c r="BA175" s="68">
        <f t="array" ref="BA175">
_xlfn.LET(_xlpm.COEFF,
IF($AW175+$AX175=0,0,IF(MAX(MIN($AX175,EOMONTH(BA$15,0))-MAX($AW175,BA$15)+1,)&gt;0,1,0)),
_xlfn.IFS(
$ES175="LisChannel",
_xlpm.COEFF*
INDEX({1;1;1.2;1.2;1;1;1;1;1.2;1.2;1.2;1.2},
MATCH(MONTH(BA$15),
{1,2,3,4,5,6,7,8,9,10,11,12})),
CONCATENATE($ES175," ",$L175)="RussOutdoor метро",
_xlpm.COEFF*
INDEX({0.8;0.9;1.1;1.1;1;1;1;1;1.1;1.1;1.1;1.1},
MATCH(MONTH(BA$15),
{1,2,3,4,5,6,7,8,9,10,11,12})),
$ES175&lt;&gt;"LisChannel",
_xlpm.COEFF,
$ES175&lt;&gt;"RussOutdoor",
_xlpm.COEFF))</f>
        <v/>
      </c>
      <c r="BB175" s="68">
        <f t="array" ref="BB175">
_xlfn.LET(_xlpm.COEFF,
IF($AW175+$AX175=0,0,IF(MAX(MIN($AX175,EOMONTH(BB$15,0))-MAX($AW175,BB$15)+1,)&gt;0,1,0)),
_xlfn.IFS(
$ES175="LisChannel",
_xlpm.COEFF*
INDEX({1;1;1.2;1.2;1;1;1;1;1.2;1.2;1.2;1.2},
MATCH(MONTH(BB$15),
{1,2,3,4,5,6,7,8,9,10,11,12})),
CONCATENATE($ES175," ",$L175)="RussOutdoor метро",
_xlpm.COEFF*
INDEX({0.8;0.9;1.1;1.1;1;1;1;1;1.1;1.1;1.1;1.1},
MATCH(MONTH(BB$15),
{1,2,3,4,5,6,7,8,9,10,11,12})),
$ES175&lt;&gt;"LisChannel",
_xlpm.COEFF,
$ES175&lt;&gt;"RussOutdoor",
_xlpm.COEFF))</f>
        <v/>
      </c>
      <c r="BC175" s="68">
        <f t="array" ref="BC175">
_xlfn.LET(_xlpm.COEFF,
IF($AW175+$AX175=0,0,IF(MAX(MIN($AX175,EOMONTH(BC$15,0))-MAX($AW175,BC$15)+1,)&gt;0,1,0)),
_xlfn.IFS(
$ES175="LisChannel",
_xlpm.COEFF*
INDEX({1;1;1.2;1.2;1;1;1;1;1.2;1.2;1.2;1.2},
MATCH(MONTH(BC$15),
{1,2,3,4,5,6,7,8,9,10,11,12})),
CONCATENATE($ES175," ",$L175)="RussOutdoor метро",
_xlpm.COEFF*
INDEX({0.8;0.9;1.1;1.1;1;1;1;1;1.1;1.1;1.1;1.1},
MATCH(MONTH(BC$15),
{1,2,3,4,5,6,7,8,9,10,11,12})),
$ES175&lt;&gt;"LisChannel",
_xlpm.COEFF,
$ES175&lt;&gt;"RussOutdoor",
_xlpm.COEFF))</f>
        <v/>
      </c>
      <c r="BD175" s="68">
        <f t="array" ref="BD175">
_xlfn.LET(_xlpm.COEFF,
IF($AW175+$AX175=0,0,IF(MAX(MIN($AX175,EOMONTH(BD$15,0))-MAX($AW175,BD$15)+1,)&gt;0,1,0)),
_xlfn.IFS(
$ES175="LisChannel",
_xlpm.COEFF*
INDEX({1;1;1.2;1.2;1;1;1;1;1.2;1.2;1.2;1.2},
MATCH(MONTH(BD$15),
{1,2,3,4,5,6,7,8,9,10,11,12})),
CONCATENATE($ES175," ",$L175)="RussOutdoor метро",
_xlpm.COEFF*
INDEX({0.8;0.9;1.1;1.1;1;1;1;1;1.1;1.1;1.1;1.1},
MATCH(MONTH(BD$15),
{1,2,3,4,5,6,7,8,9,10,11,12})),
$ES175&lt;&gt;"LisChannel",
_xlpm.COEFF,
$ES175&lt;&gt;"RussOutdoor",
_xlpm.COEFF))</f>
        <v/>
      </c>
      <c r="BE175" s="68">
        <f t="array" ref="BE175">
_xlfn.LET(_xlpm.COEFF,
IF($AW175+$AX175=0,0,IF(MAX(MIN($AX175,EOMONTH(BE$15,0))-MAX($AW175,BE$15)+1,)&gt;0,1,0)),
_xlfn.IFS(
$ES175="LisChannel",
_xlpm.COEFF*
INDEX({1;1;1.2;1.2;1;1;1;1;1.2;1.2;1.2;1.2},
MATCH(MONTH(BE$15),
{1,2,3,4,5,6,7,8,9,10,11,12})),
CONCATENATE($ES175," ",$L175)="RussOutdoor метро",
_xlpm.COEFF*
INDEX({0.8;0.9;1.1;1.1;1;1;1;1;1.1;1.1;1.1;1.1},
MATCH(MONTH(BE$15),
{1,2,3,4,5,6,7,8,9,10,11,12})),
$ES175&lt;&gt;"LisChannel",
_xlpm.COEFF,
$ES175&lt;&gt;"RussOutdoor",
_xlpm.COEFF))</f>
        <v/>
      </c>
      <c r="BF175" s="68">
        <f t="array" ref="BF175">
_xlfn.LET(_xlpm.COEFF,
IF($AW175+$AX175=0,0,IF(MAX(MIN($AX175,EOMONTH(BF$15,0))-MAX($AW175,BF$15)+1,)&gt;0,1,0)),
_xlfn.IFS(
$ES175="LisChannel",
_xlpm.COEFF*
INDEX({1;1;1.2;1.2;1;1;1;1;1.2;1.2;1.2;1.2},
MATCH(MONTH(BF$15),
{1,2,3,4,5,6,7,8,9,10,11,12})),
CONCATENATE($ES175," ",$L175)="RussOutdoor метро",
_xlpm.COEFF*
INDEX({0.8;0.9;1.1;1.1;1;1;1;1;1.1;1.1;1.1;1.1},
MATCH(MONTH(BF$15),
{1,2,3,4,5,6,7,8,9,10,11,12})),
$ES175&lt;&gt;"LisChannel",
_xlpm.COEFF,
$ES175&lt;&gt;"RussOutdoor",
_xlpm.COEFF))</f>
        <v/>
      </c>
      <c r="BG175" s="68">
        <f t="array" ref="BG175">
_xlfn.LET(_xlpm.COEFF,
IF($AW175+$AX175=0,0,IF(MAX(MIN($AX175,EOMONTH(BG$15,0))-MAX($AW175,BG$15)+1,)&gt;0,1,0)),
_xlfn.IFS(
$ES175="LisChannel",
_xlpm.COEFF*
INDEX({1;1;1.2;1.2;1;1;1;1;1.2;1.2;1.2;1.2},
MATCH(MONTH(BG$15),
{1,2,3,4,5,6,7,8,9,10,11,12})),
CONCATENATE($ES175," ",$L175)="RussOutdoor метро",
_xlpm.COEFF*
INDEX({0.8;0.9;1.1;1.1;1;1;1;1;1.1;1.1;1.1;1.1},
MATCH(MONTH(BG$15),
{1,2,3,4,5,6,7,8,9,10,11,12})),
$ES175&lt;&gt;"LisChannel",
_xlpm.COEFF,
$ES175&lt;&gt;"RussOutdoor",
_xlpm.COEFF))</f>
        <v/>
      </c>
      <c r="BH175" s="68">
        <f t="array" ref="BH175">
_xlfn.LET(_xlpm.COEFF,
IF($AW175+$AX175=0,0,IF(MAX(MIN($AX175,EOMONTH(BH$15,0))-MAX($AW175,BH$15)+1,)&gt;0,1,0)),
_xlfn.IFS(
$ES175="LisChannel",
_xlpm.COEFF*
INDEX({1;1;1.2;1.2;1;1;1;1;1.2;1.2;1.2;1.2},
MATCH(MONTH(BH$15),
{1,2,3,4,5,6,7,8,9,10,11,12})),
CONCATENATE($ES175," ",$L175)="RussOutdoor метро",
_xlpm.COEFF*
INDEX({0.8;0.9;1.1;1.1;1;1;1;1;1.1;1.1;1.1;1.1},
MATCH(MONTH(BH$15),
{1,2,3,4,5,6,7,8,9,10,11,12})),
$ES175&lt;&gt;"LisChannel",
_xlpm.COEFF,
$ES175&lt;&gt;"RussOutdoor",
_xlpm.COEFF))</f>
        <v/>
      </c>
      <c r="BI175" s="68">
        <f t="array" ref="BI175">
_xlfn.LET(_xlpm.COEFF,
IF($AW175+$AX175=0,0,IF(MAX(MIN($AX175,EOMONTH(BI$15,0))-MAX($AW175,BI$15)+1,)&gt;0,1,0)),
_xlfn.IFS(
$ES175="LisChannel",
_xlpm.COEFF*
INDEX({1;1;1.2;1.2;1;1;1;1;1.2;1.2;1.2;1.2},
MATCH(MONTH(BI$15),
{1,2,3,4,5,6,7,8,9,10,11,12})),
CONCATENATE($ES175," ",$L175)="RussOutdoor метро",
_xlpm.COEFF*
INDEX({0.8;0.9;1.1;1.1;1;1;1;1;1.1;1.1;1.1;1.1},
MATCH(MONTH(BI$15),
{1,2,3,4,5,6,7,8,9,10,11,12})),
$ES175&lt;&gt;"LisChannel",
_xlpm.COEFF,
$ES175&lt;&gt;"RussOutdoor",
_xlpm.COEFF))</f>
        <v/>
      </c>
      <c r="BJ175" s="68">
        <f t="array" ref="BJ175">
_xlfn.LET(_xlpm.COEFF,
IF($AW175+$AX175=0,0,IF(MAX(MIN($AX175,EOMONTH(BJ$15,0))-MAX($AW175,BJ$15)+1,)&gt;0,1,0)),
_xlfn.IFS(
$ES175="LisChannel",
_xlpm.COEFF*
INDEX({1;1;1.2;1.2;1;1;1;1;1.2;1.2;1.2;1.2},
MATCH(MONTH(BJ$15),
{1,2,3,4,5,6,7,8,9,10,11,12})),
CONCATENATE($ES175," ",$L175)="RussOutdoor метро",
_xlpm.COEFF*
INDEX({0.8;0.9;1.1;1.1;1;1;1;1;1.1;1.1;1.1;1.1},
MATCH(MONTH(BJ$15),
{1,2,3,4,5,6,7,8,9,10,11,12})),
$ES175&lt;&gt;"LisChannel",
_xlpm.COEFF,
$ES175&lt;&gt;"RussOutdoor",
_xlpm.COEFF))</f>
        <v/>
      </c>
      <c r="BK175" s="68">
        <f t="array" ref="BK175">
_xlfn.LET(_xlpm.COEFF,
IF($AW175+$AX175=0,0,IF(MAX(MIN($AX175,EOMONTH(BK$15,0))-MAX($AW175,BK$15)+1,)&gt;0,1,0)),
_xlfn.IFS(
$ES175="LisChannel",
_xlpm.COEFF*
INDEX({1;1;1.2;1.2;1;1;1;1;1.2;1.2;1.2;1.2},
MATCH(MONTH(BK$15),
{1,2,3,4,5,6,7,8,9,10,11,12})),
CONCATENATE($ES175," ",$L175)="RussOutdoor метро",
_xlpm.COEFF*
INDEX({0.8;0.9;1.1;1.1;1;1;1;1;1.1;1.1;1.1;1.1},
MATCH(MONTH(BK$15),
{1,2,3,4,5,6,7,8,9,10,11,12})),
$ES175&lt;&gt;"LisChannel",
_xlpm.COEFF,
$ES175&lt;&gt;"RussOutdoor",
_xlpm.COEFF))</f>
        <v/>
      </c>
      <c r="BL175" s="62">
        <f>COUNTIFS($AZ175:$BK175,"&gt;0")</f>
        <v/>
      </c>
      <c r="BM175" s="65" t="n"/>
      <c r="BN175" s="125">
        <f>$DJ175</f>
        <v/>
      </c>
      <c r="BO175" s="63">
        <f>$DQ175</f>
        <v/>
      </c>
      <c r="BP175" s="125">
        <f>
IFERROR(
IF($BL175=0,0,
$BN175*(1-$BO175)),
0)</f>
        <v/>
      </c>
      <c r="BQ175" s="125">
        <f t="array" ref="BQ175">
IFERROR(
_xlfn.IFS(
$DH175="день_1",
$BP175*$BL175/($AX175-$AW175+1)*AZ175*(DAY(EOMONTH(AZ$15,0))),
$DH175="день_2",
$BP175/30*MAX(MIN($AX175,EOMONTH(AZ$15,0))-MAX($AW175,AZ$15)+1,),
$DH175="раб.день",
$BP175/30*(IFERROR(
_xlfn.LET(_xlpm.VD,
CHOOSE(
{1;2;3;4;5;6;7;8;9;10;11;12;13;14;15;16;17;18},
45658,45659,45660,45661,45662,45663,45664,45665,45711,45724,45778,45779,45785,45786,45820,45821,45965,46022),
_xlfn.LET(_xlpm.DD,
MAX(MIN($AX175,EOMONTH(AZ$15,0))-MAX($AW175,AZ$15),),
_xlfn.IFS(
AND(MONTH($AW175)=MONTH(AZ$15),MONTH($AX175)&lt;&gt;MONTH(AZ$15)),
NETWORKDAYS.INTL($AW175,$AW175+_xlpm.DD,1,_xlpm.VD),
AND(MONTH($AW175)&lt;&gt;MONTH(AZ$15),MONTH($AX175)=MONTH(AZ$15)),
NETWORKDAYS.INTL(($AX175)-_xlpm.DD,$AX175,1,_xlpm.VD),
AND(MONTH($AW175)&lt;MONTH(AZ$15),MONTH($AX175)&gt;MONTH(AZ$15)),
NETWORKDAYS.INTL((EOMONTH(AZ$15-1,1))-_xlpm.DD,EOMONTH(AZ$15-1,1),1,_xlpm.VD),
AND(MONTH($AW175)=MONTH(AZ$15),MONTH($AX175)=MONTH(AZ$15)),
NETWORKDAYS.INTL($AW175,$AX175,1,_xlpm.VD)))),0)),
$DH175="месяц",
$BP175*AZ175,
$DH175="неделя",
$BP175*AZ175/7*(ROUNDUP((DAY(EOMONTH(AZ$15,0)))/4,0))),
0)</f>
        <v/>
      </c>
      <c r="BR175" s="125">
        <f t="array" ref="BR175">
IFERROR(
_xlfn.IFS(
$DH175="день_1",
$BP175*$BL175/($AX175-$AW175+1)*BA175*(DAY(EOMONTH(BA$15,0))),
$DH175="день_2",
$BP175/30*MAX(MIN($AX175,EOMONTH(BA$15,0))-MAX($AW175,BA$15)+1,),
$DH175="раб.день",
$BP175/30*(IFERROR(
_xlfn.LET(_xlpm.VD,
CHOOSE(
{1;2;3;4;5;6;7;8;9;10;11;12;13;14;15;16;17;18},
45658,45659,45660,45661,45662,45663,45664,45665,45711,45724,45778,45779,45785,45786,45820,45821,45965,46022),
_xlfn.LET(_xlpm.DD,
MAX(MIN($AX175,EOMONTH(BA$15,0))-MAX($AW175,BA$15),),
_xlfn.IFS(
AND(MONTH($AW175)=MONTH(BA$15),MONTH($AX175)&lt;&gt;MONTH(BA$15)),
NETWORKDAYS.INTL($AW175,$AW175+_xlpm.DD,1,_xlpm.VD),
AND(MONTH($AW175)&lt;&gt;MONTH(BA$15),MONTH($AX175)=MONTH(BA$15)),
NETWORKDAYS.INTL(($AX175)-_xlpm.DD,$AX175,1,_xlpm.VD),
AND(MONTH($AW175)&lt;MONTH(BA$15),MONTH($AX175)&gt;MONTH(BA$15)),
NETWORKDAYS.INTL((EOMONTH(BA$15-1,1))-_xlpm.DD,EOMONTH(BA$15-1,1),1,_xlpm.VD),
AND(MONTH($AW175)=MONTH(BA$15),MONTH($AX175)=MONTH(BA$15)),
NETWORKDAYS.INTL($AW175,$AX175,1,_xlpm.VD)))),0)),
$DH175="месяц",
$BP175*BA175,
$DH175="неделя",
$BP175*BA175/7*(ROUNDUP((DAY(EOMONTH(BA$15,0)))/4,0))),
0)</f>
        <v/>
      </c>
      <c r="BS175" s="125">
        <f t="array" ref="BS175">
IFERROR(
_xlfn.IFS(
$DH175="день_1",
$BP175*$BL175/($AX175-$AW175+1)*BB175*(DAY(EOMONTH(BB$15,0))),
$DH175="день_2",
$BP175/30*MAX(MIN($AX175,EOMONTH(BB$15,0))-MAX($AW175,BB$15)+1,),
$DH175="раб.день",
$BP175/30*(IFERROR(
_xlfn.LET(_xlpm.VD,
CHOOSE(
{1;2;3;4;5;6;7;8;9;10;11;12;13;14;15;16;17;18},
45658,45659,45660,45661,45662,45663,45664,45665,45711,45724,45778,45779,45785,45786,45820,45821,45965,46022),
_xlfn.LET(_xlpm.DD,
MAX(MIN($AX175,EOMONTH(BB$15,0))-MAX($AW175,BB$15),),
_xlfn.IFS(
AND(MONTH($AW175)=MONTH(BB$15),MONTH($AX175)&lt;&gt;MONTH(BB$15)),
NETWORKDAYS.INTL($AW175,$AW175+_xlpm.DD,1,_xlpm.VD),
AND(MONTH($AW175)&lt;&gt;MONTH(BB$15),MONTH($AX175)=MONTH(BB$15)),
NETWORKDAYS.INTL(($AX175)-_xlpm.DD,$AX175,1,_xlpm.VD),
AND(MONTH($AW175)&lt;MONTH(BB$15),MONTH($AX175)&gt;MONTH(BB$15)),
NETWORKDAYS.INTL((EOMONTH(BB$15-1,1))-_xlpm.DD,EOMONTH(BB$15-1,1),1,_xlpm.VD),
AND(MONTH($AW175)=MONTH(BB$15),MONTH($AX175)=MONTH(BB$15)),
NETWORKDAYS.INTL($AW175,$AX175,1,_xlpm.VD)))),0)),
$DH175="месяц",
$BP175*BB175,
$DH175="неделя",
$BP175*BB175/7*(ROUNDUP((DAY(EOMONTH(BB$15,0)))/4,0))),
0)</f>
        <v/>
      </c>
      <c r="BT175" s="125">
        <f t="array" ref="BT175">
IFERROR(
_xlfn.IFS(
$DH175="день_1",
$BP175*$BL175/($AX175-$AW175+1)*BC175*(DAY(EOMONTH(BC$15,0))),
$DH175="день_2",
$BP175/30*MAX(MIN($AX175,EOMONTH(BC$15,0))-MAX($AW175,BC$15)+1,),
$DH175="раб.день",
$BP175/30*(IFERROR(
_xlfn.LET(_xlpm.VD,
CHOOSE(
{1;2;3;4;5;6;7;8;9;10;11;12;13;14;15;16;17;18},
45658,45659,45660,45661,45662,45663,45664,45665,45711,45724,45778,45779,45785,45786,45820,45821,45965,46022),
_xlfn.LET(_xlpm.DD,
MAX(MIN($AX175,EOMONTH(BC$15,0))-MAX($AW175,BC$15),),
_xlfn.IFS(
AND(MONTH($AW175)=MONTH(BC$15),MONTH($AX175)&lt;&gt;MONTH(BC$15)),
NETWORKDAYS.INTL($AW175,$AW175+_xlpm.DD,1,_xlpm.VD),
AND(MONTH($AW175)&lt;&gt;MONTH(BC$15),MONTH($AX175)=MONTH(BC$15)),
NETWORKDAYS.INTL(($AX175)-_xlpm.DD,$AX175,1,_xlpm.VD),
AND(MONTH($AW175)&lt;MONTH(BC$15),MONTH($AX175)&gt;MONTH(BC$15)),
NETWORKDAYS.INTL((EOMONTH(BC$15-1,1))-_xlpm.DD,EOMONTH(BC$15-1,1),1,_xlpm.VD),
AND(MONTH($AW175)=MONTH(BC$15),MONTH($AX175)=MONTH(BC$15)),
NETWORKDAYS.INTL($AW175,$AX175,1,_xlpm.VD)))),0)),
$DH175="месяц",
$BP175*BC175,
$DH175="неделя",
$BP175*BC175/7*(ROUNDUP((DAY(EOMONTH(BC$15,0)))/4,0))),
0)</f>
        <v/>
      </c>
      <c r="BU175" s="125">
        <f t="array" ref="BU175">
IFERROR(
_xlfn.IFS(
$DH175="день_1",
$BP175*$BL175/($AX175-$AW175+1)*BD175*(DAY(EOMONTH(BD$15,0))),
$DH175="день_2",
$BP175/30*MAX(MIN($AX175,EOMONTH(BD$15,0))-MAX($AW175,BD$15)+1,),
$DH175="раб.день",
$BP175/30*(IFERROR(
_xlfn.LET(_xlpm.VD,
CHOOSE(
{1;2;3;4;5;6;7;8;9;10;11;12;13;14;15;16;17;18},
45658,45659,45660,45661,45662,45663,45664,45665,45711,45724,45778,45779,45785,45786,45820,45821,45965,46022),
_xlfn.LET(_xlpm.DD,
MAX(MIN($AX175,EOMONTH(BD$15,0))-MAX($AW175,BD$15),),
_xlfn.IFS(
AND(MONTH($AW175)=MONTH(BD$15),MONTH($AX175)&lt;&gt;MONTH(BD$15)),
NETWORKDAYS.INTL($AW175,$AW175+_xlpm.DD,1,_xlpm.VD),
AND(MONTH($AW175)&lt;&gt;MONTH(BD$15),MONTH($AX175)=MONTH(BD$15)),
NETWORKDAYS.INTL(($AX175)-_xlpm.DD,$AX175,1,_xlpm.VD),
AND(MONTH($AW175)&lt;MONTH(BD$15),MONTH($AX175)&gt;MONTH(BD$15)),
NETWORKDAYS.INTL((EOMONTH(BD$15-1,1))-_xlpm.DD,EOMONTH(BD$15-1,1),1,_xlpm.VD),
AND(MONTH($AW175)=MONTH(BD$15),MONTH($AX175)=MONTH(BD$15)),
NETWORKDAYS.INTL($AW175,$AX175,1,_xlpm.VD)))),0)),
$DH175="месяц",
$BP175*BD175,
$DH175="неделя",
$BP175*BD175/7*(ROUNDUP((DAY(EOMONTH(BD$15,0)))/4,0))),
0)</f>
        <v/>
      </c>
      <c r="BV175" s="125">
        <f t="array" ref="BV175">
IFERROR(
_xlfn.IFS(
$DH175="день_1",
$BP175*$BL175/($AX175-$AW175+1)*BE175*(DAY(EOMONTH(BE$15,0))),
$DH175="день_2",
$BP175/30*MAX(MIN($AX175,EOMONTH(BE$15,0))-MAX($AW175,BE$15)+1,),
$DH175="раб.день",
$BP175/30*(IFERROR(
_xlfn.LET(_xlpm.VD,
CHOOSE(
{1;2;3;4;5;6;7;8;9;10;11;12;13;14;15;16;17;18},
45658,45659,45660,45661,45662,45663,45664,45665,45711,45724,45778,45779,45785,45786,45820,45821,45965,46022),
_xlfn.LET(_xlpm.DD,
MAX(MIN($AX175,EOMONTH(BE$15,0))-MAX($AW175,BE$15),),
_xlfn.IFS(
AND(MONTH($AW175)=MONTH(BE$15),MONTH($AX175)&lt;&gt;MONTH(BE$15)),
NETWORKDAYS.INTL($AW175,$AW175+_xlpm.DD,1,_xlpm.VD),
AND(MONTH($AW175)&lt;&gt;MONTH(BE$15),MONTH($AX175)=MONTH(BE$15)),
NETWORKDAYS.INTL(($AX175)-_xlpm.DD,$AX175,1,_xlpm.VD),
AND(MONTH($AW175)&lt;MONTH(BE$15),MONTH($AX175)&gt;MONTH(BE$15)),
NETWORKDAYS.INTL((EOMONTH(BE$15-1,1))-_xlpm.DD,EOMONTH(BE$15-1,1),1,_xlpm.VD),
AND(MONTH($AW175)=MONTH(BE$15),MONTH($AX175)=MONTH(BE$15)),
NETWORKDAYS.INTL($AW175,$AX175,1,_xlpm.VD)))),0)),
$DH175="месяц",
$BP175*BE175,
$DH175="неделя",
$BP175*BE175/7*(ROUNDUP((DAY(EOMONTH(BE$15,0)))/4,0))),
0)</f>
        <v/>
      </c>
      <c r="BW175" s="125">
        <f t="array" ref="BW175">
IFERROR(
_xlfn.IFS(
$DH175="день_1",
$BP175*$BL175/($AX175-$AW175+1)*BF175*(DAY(EOMONTH(BF$15,0))),
$DH175="день_2",
$BP175/30*MAX(MIN($AX175,EOMONTH(BF$15,0))-MAX($AW175,BF$15)+1,),
$DH175="раб.день",
$BP175/30*(IFERROR(
_xlfn.LET(_xlpm.VD,
CHOOSE(
{1;2;3;4;5;6;7;8;9;10;11;12;13;14;15;16;17;18},
45658,45659,45660,45661,45662,45663,45664,45665,45711,45724,45778,45779,45785,45786,45820,45821,45965,46022),
_xlfn.LET(_xlpm.DD,
MAX(MIN($AX175,EOMONTH(BF$15,0))-MAX($AW175,BF$15),),
_xlfn.IFS(
AND(MONTH($AW175)=MONTH(BF$15),MONTH($AX175)&lt;&gt;MONTH(BF$15)),
NETWORKDAYS.INTL($AW175,$AW175+_xlpm.DD,1,_xlpm.VD),
AND(MONTH($AW175)&lt;&gt;MONTH(BF$15),MONTH($AX175)=MONTH(BF$15)),
NETWORKDAYS.INTL(($AX175)-_xlpm.DD,$AX175,1,_xlpm.VD),
AND(MONTH($AW175)&lt;MONTH(BF$15),MONTH($AX175)&gt;MONTH(BF$15)),
NETWORKDAYS.INTL((EOMONTH(BF$15-1,1))-_xlpm.DD,EOMONTH(BF$15-1,1),1,_xlpm.VD),
AND(MONTH($AW175)=MONTH(BF$15),MONTH($AX175)=MONTH(BF$15)),
NETWORKDAYS.INTL($AW175,$AX175,1,_xlpm.VD)))),0)),
$DH175="месяц",
$BP175*BF175,
$DH175="неделя",
$BP175*BF175/7*(ROUNDUP((DAY(EOMONTH(BF$15,0)))/4,0))),
0)</f>
        <v/>
      </c>
      <c r="BX175" s="125">
        <f t="array" ref="BX175">
IFERROR(
_xlfn.IFS(
$DH175="день_1",
$BP175*$BL175/($AX175-$AW175+1)*BG175*(DAY(EOMONTH(BG$15,0))),
$DH175="день_2",
$BP175/30*MAX(MIN($AX175,EOMONTH(BG$15,0))-MAX($AW175,BG$15)+1,),
$DH175="раб.день",
$BP175/30*(IFERROR(
_xlfn.LET(_xlpm.VD,
CHOOSE(
{1;2;3;4;5;6;7;8;9;10;11;12;13;14;15;16;17;18},
45658,45659,45660,45661,45662,45663,45664,45665,45711,45724,45778,45779,45785,45786,45820,45821,45965,46022),
_xlfn.LET(_xlpm.DD,
MAX(MIN($AX175,EOMONTH(BG$15,0))-MAX($AW175,BG$15),),
_xlfn.IFS(
AND(MONTH($AW175)=MONTH(BG$15),MONTH($AX175)&lt;&gt;MONTH(BG$15)),
NETWORKDAYS.INTL($AW175,$AW175+_xlpm.DD,1,_xlpm.VD),
AND(MONTH($AW175)&lt;&gt;MONTH(BG$15),MONTH($AX175)=MONTH(BG$15)),
NETWORKDAYS.INTL(($AX175)-_xlpm.DD,$AX175,1,_xlpm.VD),
AND(MONTH($AW175)&lt;MONTH(BG$15),MONTH($AX175)&gt;MONTH(BG$15)),
NETWORKDAYS.INTL((EOMONTH(BG$15-1,1))-_xlpm.DD,EOMONTH(BG$15-1,1),1,_xlpm.VD),
AND(MONTH($AW175)=MONTH(BG$15),MONTH($AX175)=MONTH(BG$15)),
NETWORKDAYS.INTL($AW175,$AX175,1,_xlpm.VD)))),0)),
$DH175="месяц",
$BP175*BG175,
$DH175="неделя",
$BP175*BG175/7*(ROUNDUP((DAY(EOMONTH(BG$15,0)))/4,0))),
0)</f>
        <v/>
      </c>
      <c r="BY175" s="125">
        <f t="array" ref="BY175">
IFERROR(
_xlfn.IFS(
$DH175="день_1",
$BP175*$BL175/($AX175-$AW175+1)*BH175*(DAY(EOMONTH(BH$15,0))),
$DH175="день_2",
$BP175/30*MAX(MIN($AX175,EOMONTH(BH$15,0))-MAX($AW175,BH$15)+1,),
$DH175="раб.день",
$BP175/30*(IFERROR(
_xlfn.LET(_xlpm.VD,
CHOOSE(
{1;2;3;4;5;6;7;8;9;10;11;12;13;14;15;16;17;18},
45658,45659,45660,45661,45662,45663,45664,45665,45711,45724,45778,45779,45785,45786,45820,45821,45965,46022),
_xlfn.LET(_xlpm.DD,
MAX(MIN($AX175,EOMONTH(BH$15,0))-MAX($AW175,BH$15),),
_xlfn.IFS(
AND(MONTH($AW175)=MONTH(BH$15),MONTH($AX175)&lt;&gt;MONTH(BH$15)),
NETWORKDAYS.INTL($AW175,$AW175+_xlpm.DD,1,_xlpm.VD),
AND(MONTH($AW175)&lt;&gt;MONTH(BH$15),MONTH($AX175)=MONTH(BH$15)),
NETWORKDAYS.INTL(($AX175)-_xlpm.DD,$AX175,1,_xlpm.VD),
AND(MONTH($AW175)&lt;MONTH(BH$15),MONTH($AX175)&gt;MONTH(BH$15)),
NETWORKDAYS.INTL((EOMONTH(BH$15-1,1))-_xlpm.DD,EOMONTH(BH$15-1,1),1,_xlpm.VD),
AND(MONTH($AW175)=MONTH(BH$15),MONTH($AX175)=MONTH(BH$15)),
NETWORKDAYS.INTL($AW175,$AX175,1,_xlpm.VD)))),0)),
$DH175="месяц",
$BP175*BH175,
$DH175="неделя",
$BP175*BH175/7*(ROUNDUP((DAY(EOMONTH(BH$15,0)))/4,0))),
0)</f>
        <v/>
      </c>
      <c r="BZ175" s="125">
        <f t="array" ref="BZ175">
IFERROR(
_xlfn.IFS(
$DH175="день_1",
$BP175*$BL175/($AX175-$AW175+1)*BI175*(DAY(EOMONTH(BI$15,0))),
$DH175="день_2",
$BP175/30*MAX(MIN($AX175,EOMONTH(BI$15,0))-MAX($AW175,BI$15)+1,),
$DH175="раб.день",
$BP175/30*(IFERROR(
_xlfn.LET(_xlpm.VD,
CHOOSE(
{1;2;3;4;5;6;7;8;9;10;11;12;13;14;15;16;17;18},
45658,45659,45660,45661,45662,45663,45664,45665,45711,45724,45778,45779,45785,45786,45820,45821,45965,46022),
_xlfn.LET(_xlpm.DD,
MAX(MIN($AX175,EOMONTH(BI$15,0))-MAX($AW175,BI$15),),
_xlfn.IFS(
AND(MONTH($AW175)=MONTH(BI$15),MONTH($AX175)&lt;&gt;MONTH(BI$15)),
NETWORKDAYS.INTL($AW175,$AW175+_xlpm.DD,1,_xlpm.VD),
AND(MONTH($AW175)&lt;&gt;MONTH(BI$15),MONTH($AX175)=MONTH(BI$15)),
NETWORKDAYS.INTL(($AX175)-_xlpm.DD,$AX175,1,_xlpm.VD),
AND(MONTH($AW175)&lt;MONTH(BI$15),MONTH($AX175)&gt;MONTH(BI$15)),
NETWORKDAYS.INTL((EOMONTH(BI$15-1,1))-_xlpm.DD,EOMONTH(BI$15-1,1),1,_xlpm.VD),
AND(MONTH($AW175)=MONTH(BI$15),MONTH($AX175)=MONTH(BI$15)),
NETWORKDAYS.INTL($AW175,$AX175,1,_xlpm.VD)))),0)),
$DH175="месяц",
$BP175*BI175,
$DH175="неделя",
$BP175*BI175/7*(ROUNDUP((DAY(EOMONTH(BI$15,0)))/4,0))),
0)</f>
        <v/>
      </c>
      <c r="CA175" s="125">
        <f t="array" ref="CA175">
IFERROR(
_xlfn.IFS(
$DH175="день_1",
$BP175*$BL175/($AX175-$AW175+1)*BJ175*(DAY(EOMONTH(BJ$15,0))),
$DH175="день_2",
$BP175/30*MAX(MIN($AX175,EOMONTH(BJ$15,0))-MAX($AW175,BJ$15)+1,),
$DH175="раб.день",
$BP175/30*(IFERROR(
_xlfn.LET(_xlpm.VD,
CHOOSE(
{1;2;3;4;5;6;7;8;9;10;11;12;13;14;15;16;17;18},
45658,45659,45660,45661,45662,45663,45664,45665,45711,45724,45778,45779,45785,45786,45820,45821,45965,46022),
_xlfn.LET(_xlpm.DD,
MAX(MIN($AX175,EOMONTH(BJ$15,0))-MAX($AW175,BJ$15),),
_xlfn.IFS(
AND(MONTH($AW175)=MONTH(BJ$15),MONTH($AX175)&lt;&gt;MONTH(BJ$15)),
NETWORKDAYS.INTL($AW175,$AW175+_xlpm.DD,1,_xlpm.VD),
AND(MONTH($AW175)&lt;&gt;MONTH(BJ$15),MONTH($AX175)=MONTH(BJ$15)),
NETWORKDAYS.INTL(($AX175)-_xlpm.DD,$AX175,1,_xlpm.VD),
AND(MONTH($AW175)&lt;MONTH(BJ$15),MONTH($AX175)&gt;MONTH(BJ$15)),
NETWORKDAYS.INTL((EOMONTH(BJ$15-1,1))-_xlpm.DD,EOMONTH(BJ$15-1,1),1,_xlpm.VD),
AND(MONTH($AW175)=MONTH(BJ$15),MONTH($AX175)=MONTH(BJ$15)),
NETWORKDAYS.INTL($AW175,$AX175,1,_xlpm.VD)))),0)),
$DH175="месяц",
$BP175*BJ175,
$DH175="неделя",
$BP175*BJ175/7*(ROUNDUP((DAY(EOMONTH(BJ$15,0)))/4,0))),
0)</f>
        <v/>
      </c>
      <c r="CB175" s="125">
        <f t="array" ref="CB175">
IFERROR(
_xlfn.IFS(
$DH175="день_1",
$BP175*$BL175/($AX175-$AW175+1)*BK175*(DAY(EOMONTH(BK$15,0))),
$DH175="день_2",
$BP175/30*MAX(MIN($AX175,EOMONTH(BK$15,0))-MAX($AW175,BK$15)+1,),
$DH175="раб.день",
$BP175/30*(IFERROR(
_xlfn.LET(_xlpm.VD,
CHOOSE(
{1;2;3;4;5;6;7;8;9;10;11;12;13;14;15;16;17;18},
45658,45659,45660,45661,45662,45663,45664,45665,45711,45724,45778,45779,45785,45786,45820,45821,45965,46022),
_xlfn.LET(_xlpm.DD,
MAX(MIN($AX175,EOMONTH(BK$15,0))-MAX($AW175,BK$15),),
_xlfn.IFS(
AND(MONTH($AW175)=MONTH(BK$15),MONTH($AX175)&lt;&gt;MONTH(BK$15)),
NETWORKDAYS.INTL($AW175,$AW175+_xlpm.DD,1,_xlpm.VD),
AND(MONTH($AW175)&lt;&gt;MONTH(BK$15),MONTH($AX175)=MONTH(BK$15)),
NETWORKDAYS.INTL(($AX175)-_xlpm.DD,$AX175,1,_xlpm.VD),
AND(MONTH($AW175)&lt;MONTH(BK$15),MONTH($AX175)&gt;MONTH(BK$15)),
NETWORKDAYS.INTL((EOMONTH(BK$15-1,1))-_xlpm.DD,EOMONTH(BK$15-1,1),1,_xlpm.VD),
AND(MONTH($AW175)=MONTH(BK$15),MONTH($AX175)=MONTH(BK$15)),
NETWORKDAYS.INTL($AW175,$AX175,1,_xlpm.VD)))),0)),
$DH175="месяц",
$BP175*BK175,
$DH175="неделя",
$BP175*BK175/7*(ROUNDUP((DAY(EOMONTH(BK$15,0)))/4,0))),
0)</f>
        <v/>
      </c>
      <c r="CC175" s="125">
        <f>SUM($BQ175:$CB175)</f>
        <v/>
      </c>
      <c r="CD175" s="126">
        <f>SUM($EH175:$EH175)</f>
        <v/>
      </c>
      <c r="CE175" s="126">
        <f>$CD175*$AB175</f>
        <v/>
      </c>
      <c r="CF175" s="126">
        <f>SUM($EK175:$EK175)</f>
        <v/>
      </c>
      <c r="CG175" s="126">
        <f>$CF175*$AB175</f>
        <v/>
      </c>
      <c r="CH175" s="126">
        <f>SUM($CC175,$CE175,$CG175)</f>
        <v/>
      </c>
      <c r="CI175" s="126">
        <f>$CH175*(1+$CM175)</f>
        <v/>
      </c>
      <c r="CJ175" s="127" t="n">
        <v>0</v>
      </c>
      <c r="CK175" s="126">
        <f>SUM($CH175:$CH175)*(1+$CJ175)</f>
        <v/>
      </c>
      <c r="CL175" s="126">
        <f>SUM($CH175:$CH175)*(1+$CM175)</f>
        <v/>
      </c>
      <c r="CM175" s="59" t="inlineStr">
        <is>
          <t>20%</t>
        </is>
      </c>
      <c r="CN175" s="59" t="n"/>
      <c r="CO175" s="72" t="n"/>
      <c r="CP175" s="59" t="n"/>
      <c r="CQ175" s="73" t="n"/>
      <c r="CR175" s="73" t="n"/>
      <c r="CS175" s="73" t="n"/>
      <c r="CT175" s="72" t="n"/>
      <c r="CU175" s="79" t="inlineStr">
        <is>
          <t> </t>
        </is>
      </c>
      <c r="CV175" s="60" t="n"/>
      <c r="CW175" s="60" t="n"/>
      <c r="CX175" s="60" t="n"/>
      <c r="CY175" s="127">
        <f>IFERROR(($CC175-$EE175)/($EE175/(1-$DQ175)),0)</f>
        <v/>
      </c>
      <c r="CZ175" s="127">
        <f>IFERROR(1-$EI175/($CE175),0)</f>
        <v/>
      </c>
      <c r="DA175" s="127">
        <f>IFERROR(1-$EL175/($CG175),0)</f>
        <v/>
      </c>
      <c r="DB175" s="126">
        <f>ROUND(IFERROR(($CI175/(1+$CM175)-$EN175),0),2)</f>
        <v/>
      </c>
      <c r="DC175" s="128" t="n"/>
      <c r="DD175" s="125" t="n"/>
      <c r="DE175" s="75" t="n">
        <v>0</v>
      </c>
      <c r="DF175" s="128" t="n"/>
      <c r="DG175" s="125">
        <f>IF($DC175=0,0,$DD175*($DC175*100%-$DE175*$DF175))*SUM($AB175:$AB175)</f>
        <v/>
      </c>
      <c r="DH175" s="129" t="inlineStr">
        <is>
          <t>месяц</t>
        </is>
      </c>
      <c r="DI175" s="130">
        <f t="array" ref="DI175">IFERROR(
IF($ES175="LisChannel",
(ROUND(((INDEX({174.625;153.888888888889;130.972222222222},MATCH($AI175,{2;3;4}),0))*$AG175*$AI175),2)),0),0)</f>
        <v/>
      </c>
      <c r="DJ175" s="130">
        <f>
_xlfn.LET(_xlpm.X,
IFERROR(
IF($ES175="НовиковТВ",
(_xlfn.LET(_xlpm.NTV,
_xlfn.LET(_xlpm.MIN,350000,
IF(SUMIFS($DI:$DI,$ES:$ES,"НовиковТВ")&lt;=_xlpm.MIN,
(SUMIFS($DI:$DI,$ES:$ES,"НовиковТВ")/(COUNTIFS($ES:$ES,"НовиковТВ")))*_xlpm.MIN/SUMIFS($DI:$DI,$ES:$ES,"НовиковТВ"),
DI175)),
_xlpm.NTV+$DG175/(1-(1-(_xlpm.NTV)*(1-$DL175)*(1-$DM175)*(1-$DN175)*(1-$DO175)*(1-$DP175)/_xlpm.NTV))))/(1+$EP175),
$DI175+$DG175/(1-(1-($DI175)*(1-$DL175)*(1-$DM175)*(1-$DN175)*(1-$DO175)*(1-$DP175)/$DI175))),
0),
_xlpm.X*(1+$CM175)*(1+$CW175)-_xlpm.X*(1+$CM175)+_xlpm.X)</f>
        <v/>
      </c>
      <c r="DK175" s="125" t="inlineStr">
        <is>
          <t>послед.</t>
        </is>
      </c>
      <c r="DL175" s="63" t="n">
        <v>0</v>
      </c>
      <c r="DM175" s="63" t="n">
        <v>0</v>
      </c>
      <c r="DN175" s="63" t="n">
        <v>0</v>
      </c>
      <c r="DO175" s="63" t="n">
        <v>0</v>
      </c>
      <c r="DP175" s="63" t="n">
        <v>0</v>
      </c>
      <c r="DQ175" s="63">
        <f t="array" ref="DQ175">IFERROR(_xlfn.IFS(
$DK175="послед.",1-(1-$DL175)*(1-$DM175)*(1-$DN175)*(1-$DO175)*(1-$DP175),
$DK175="сумм.",$DL175+$DM175+$DN175+$DO175+$DP175),
0)</f>
        <v/>
      </c>
      <c r="DR175" s="125">
        <f t="array" ref="DR175">
IFERROR(
_xlfn.IFS(
$BL175=0,
0,
$BL175&gt;0,
_xlfn.IFS($DK175="послед.",
$DJ175*(1-$DL175)*(1-$DM175)*(1-$DN175)*(1-$DO175)*(1-$DP175),
$DK175="сумм.",
$DJ175*(1-($DL175+$DM175+$DN175+$DO175+$DP175)))),0)</f>
        <v/>
      </c>
      <c r="DS175" s="125">
        <f t="array" ref="DS175">
IFERROR(_xlfn.IFS(
$DH175="день_1",
$DR175*$BL175/($AX175-$AW175+1)*AZ175*(DAY(EOMONTH(AZ$15,0))),
$DH175="день_2",
$DR175/30*MAX(MIN($AX175,EOMONTH(AZ$15,0))-MAX($AW175,AZ$15)+1,),
$DH175="раб.день",
$DR175/30*(IFERROR(
_xlfn.LET(_xlpm.VD,
CHOOSE(
{1;2;3;4;5;6;7;8;9;10;11;12;13;14;15;16;17;18},
45658,45659,45660,45661,45662,45663,45664,45665,45711,45724,45778,45779,45785,45786,45820,45821,45965,46022),
_xlfn.LET(_xlpm.DD,
MAX(MIN($AX175,EOMONTH(AZ$15,0))-MAX($AW175,AZ$15),),
_xlfn.IFS(
AND(MONTH($AW175)=MONTH(AZ$15),MONTH($AX175)&lt;&gt;MONTH(AZ$15)),
NETWORKDAYS.INTL($AW175,$AW175+_xlpm.DD,1,_xlpm.VD),
AND(MONTH($AW175)&lt;&gt;MONTH(AZ$15),MONTH($AX175)=MONTH(AZ$15)),
NETWORKDAYS.INTL(($AX175)-_xlpm.DD,$AX175,1,_xlpm.VD),
AND(MONTH($AW175)&lt;MONTH(AZ$15),MONTH($AX175)&gt;MONTH(AZ$15)),
NETWORKDAYS.INTL((EOMONTH(AZ$15-1,1))-_xlpm.DD,EOMONTH(AZ$15-1,1),1,_xlpm.VD),
AND(MONTH($AW175)=MONTH(AZ$15),MONTH($AX175)=MONTH(AZ$15)),
NETWORKDAYS.INTL($AW175,$AX175,1,_xlpm.VD)))),0)),
$DH175="месяц",
$DR175*AZ175,
$DH175="неделя",
$DR175*AZ175/7*(ROUNDUP((DAY(EOMONTH(AZ$15,0)))/4,0))),
0)</f>
        <v/>
      </c>
      <c r="DT175" s="125">
        <f t="array" ref="DT175">
IFERROR(_xlfn.IFS(
$DH175="день_1",
$DR175*$BL175/($AX175-$AW175+1)*BA175*(DAY(EOMONTH(BA$15,0))),
$DH175="день_2",
$DR175/30*MAX(MIN($AX175,EOMONTH(BA$15,0))-MAX($AW175,BA$15)+1,),
$DH175="раб.день",
$DR175/30*(IFERROR(
_xlfn.LET(_xlpm.VD,
CHOOSE(
{1;2;3;4;5;6;7;8;9;10;11;12;13;14;15;16;17;18},
45658,45659,45660,45661,45662,45663,45664,45665,45711,45724,45778,45779,45785,45786,45820,45821,45965,46022),
_xlfn.LET(_xlpm.DD,
MAX(MIN($AX175,EOMONTH(BA$15,0))-MAX($AW175,BA$15),),
_xlfn.IFS(
AND(MONTH($AW175)=MONTH(BA$15),MONTH($AX175)&lt;&gt;MONTH(BA$15)),
NETWORKDAYS.INTL($AW175,$AW175+_xlpm.DD,1,_xlpm.VD),
AND(MONTH($AW175)&lt;&gt;MONTH(BA$15),MONTH($AX175)=MONTH(BA$15)),
NETWORKDAYS.INTL(($AX175)-_xlpm.DD,$AX175,1,_xlpm.VD),
AND(MONTH($AW175)&lt;MONTH(BA$15),MONTH($AX175)&gt;MONTH(BA$15)),
NETWORKDAYS.INTL((EOMONTH(BA$15-1,1))-_xlpm.DD,EOMONTH(BA$15-1,1),1,_xlpm.VD),
AND(MONTH($AW175)=MONTH(BA$15),MONTH($AX175)=MONTH(BA$15)),
NETWORKDAYS.INTL($AW175,$AX175,1,_xlpm.VD)))),0)),
$DH175="месяц",
$DR175*BA175,
$DH175="неделя",
$DR175*BA175/7*(ROUNDUP((DAY(EOMONTH(BA$15,0)))/4,0))),
0)</f>
        <v/>
      </c>
      <c r="DU175" s="125">
        <f t="array" ref="DU175">
IFERROR(_xlfn.IFS(
$DH175="день_1",
$DR175*$BL175/($AX175-$AW175+1)*BB175*(DAY(EOMONTH(BB$15,0))),
$DH175="день_2",
$DR175/30*MAX(MIN($AX175,EOMONTH(BB$15,0))-MAX($AW175,BB$15)+1,),
$DH175="раб.день",
$DR175/30*(IFERROR(
_xlfn.LET(_xlpm.VD,
CHOOSE(
{1;2;3;4;5;6;7;8;9;10;11;12;13;14;15;16;17;18},
45658,45659,45660,45661,45662,45663,45664,45665,45711,45724,45778,45779,45785,45786,45820,45821,45965,46022),
_xlfn.LET(_xlpm.DD,
MAX(MIN($AX175,EOMONTH(BB$15,0))-MAX($AW175,BB$15),),
_xlfn.IFS(
AND(MONTH($AW175)=MONTH(BB$15),MONTH($AX175)&lt;&gt;MONTH(BB$15)),
NETWORKDAYS.INTL($AW175,$AW175+_xlpm.DD,1,_xlpm.VD),
AND(MONTH($AW175)&lt;&gt;MONTH(BB$15),MONTH($AX175)=MONTH(BB$15)),
NETWORKDAYS.INTL(($AX175)-_xlpm.DD,$AX175,1,_xlpm.VD),
AND(MONTH($AW175)&lt;MONTH(BB$15),MONTH($AX175)&gt;MONTH(BB$15)),
NETWORKDAYS.INTL((EOMONTH(BB$15-1,1))-_xlpm.DD,EOMONTH(BB$15-1,1),1,_xlpm.VD),
AND(MONTH($AW175)=MONTH(BB$15),MONTH($AX175)=MONTH(BB$15)),
NETWORKDAYS.INTL($AW175,$AX175,1,_xlpm.VD)))),0)),
$DH175="месяц",
$DR175*BB175,
$DH175="неделя",
$DR175*BB175/7*(ROUNDUP((DAY(EOMONTH(BB$15,0)))/4,0))),
0)</f>
        <v/>
      </c>
      <c r="DV175" s="125">
        <f t="array" ref="DV175">
IFERROR(_xlfn.IFS(
$DH175="день_1",
$DR175*$BL175/($AX175-$AW175+1)*BC175*(DAY(EOMONTH(BC$15,0))),
$DH175="день_2",
$DR175/30*MAX(MIN($AX175,EOMONTH(BC$15,0))-MAX($AW175,BC$15)+1,),
$DH175="раб.день",
$DR175/30*(IFERROR(
_xlfn.LET(_xlpm.VD,
CHOOSE(
{1;2;3;4;5;6;7;8;9;10;11;12;13;14;15;16;17;18},
45658,45659,45660,45661,45662,45663,45664,45665,45711,45724,45778,45779,45785,45786,45820,45821,45965,46022),
_xlfn.LET(_xlpm.DD,
MAX(MIN($AX175,EOMONTH(BC$15,0))-MAX($AW175,BC$15),),
_xlfn.IFS(
AND(MONTH($AW175)=MONTH(BC$15),MONTH($AX175)&lt;&gt;MONTH(BC$15)),
NETWORKDAYS.INTL($AW175,$AW175+_xlpm.DD,1,_xlpm.VD),
AND(MONTH($AW175)&lt;&gt;MONTH(BC$15),MONTH($AX175)=MONTH(BC$15)),
NETWORKDAYS.INTL(($AX175)-_xlpm.DD,$AX175,1,_xlpm.VD),
AND(MONTH($AW175)&lt;MONTH(BC$15),MONTH($AX175)&gt;MONTH(BC$15)),
NETWORKDAYS.INTL((EOMONTH(BC$15-1,1))-_xlpm.DD,EOMONTH(BC$15-1,1),1,_xlpm.VD),
AND(MONTH($AW175)=MONTH(BC$15),MONTH($AX175)=MONTH(BC$15)),
NETWORKDAYS.INTL($AW175,$AX175,1,_xlpm.VD)))),0)),
$DH175="месяц",
$DR175*BC175,
$DH175="неделя",
$DR175*BC175/7*(ROUNDUP((DAY(EOMONTH(BC$15,0)))/4,0))),
0)</f>
        <v/>
      </c>
      <c r="DW175" s="125">
        <f t="array" ref="DW175">
IFERROR(_xlfn.IFS(
$DH175="день_1",
$DR175*$BL175/($AX175-$AW175+1)*BD175*(DAY(EOMONTH(BD$15,0))),
$DH175="день_2",
$DR175/30*MAX(MIN($AX175,EOMONTH(BD$15,0))-MAX($AW175,BD$15)+1,),
$DH175="раб.день",
$DR175/30*(IFERROR(
_xlfn.LET(_xlpm.VD,
CHOOSE(
{1;2;3;4;5;6;7;8;9;10;11;12;13;14;15;16;17;18},
45658,45659,45660,45661,45662,45663,45664,45665,45711,45724,45778,45779,45785,45786,45820,45821,45965,46022),
_xlfn.LET(_xlpm.DD,
MAX(MIN($AX175,EOMONTH(BD$15,0))-MAX($AW175,BD$15),),
_xlfn.IFS(
AND(MONTH($AW175)=MONTH(BD$15),MONTH($AX175)&lt;&gt;MONTH(BD$15)),
NETWORKDAYS.INTL($AW175,$AW175+_xlpm.DD,1,_xlpm.VD),
AND(MONTH($AW175)&lt;&gt;MONTH(BD$15),MONTH($AX175)=MONTH(BD$15)),
NETWORKDAYS.INTL(($AX175)-_xlpm.DD,$AX175,1,_xlpm.VD),
AND(MONTH($AW175)&lt;MONTH(BD$15),MONTH($AX175)&gt;MONTH(BD$15)),
NETWORKDAYS.INTL((EOMONTH(BD$15-1,1))-_xlpm.DD,EOMONTH(BD$15-1,1),1,_xlpm.VD),
AND(MONTH($AW175)=MONTH(BD$15),MONTH($AX175)=MONTH(BD$15)),
NETWORKDAYS.INTL($AW175,$AX175,1,_xlpm.VD)))),0)),
$DH175="месяц",
$DR175*BD175,
$DH175="неделя",
$DR175*BD175/7*(ROUNDUP((DAY(EOMONTH(BD$15,0)))/4,0))),
0)</f>
        <v/>
      </c>
      <c r="DX175" s="125">
        <f t="array" ref="DX175">
IFERROR(_xlfn.IFS(
$DH175="день_1",
$DR175*$BL175/($AX175-$AW175+1)*BE175*(DAY(EOMONTH(BE$15,0))),
$DH175="день_2",
$DR175/30*MAX(MIN($AX175,EOMONTH(BE$15,0))-MAX($AW175,BE$15)+1,),
$DH175="раб.день",
$DR175/30*(IFERROR(
_xlfn.LET(_xlpm.VD,
CHOOSE(
{1;2;3;4;5;6;7;8;9;10;11;12;13;14;15;16;17;18},
45658,45659,45660,45661,45662,45663,45664,45665,45711,45724,45778,45779,45785,45786,45820,45821,45965,46022),
_xlfn.LET(_xlpm.DD,
MAX(MIN($AX175,EOMONTH(BE$15,0))-MAX($AW175,BE$15),),
_xlfn.IFS(
AND(MONTH($AW175)=MONTH(BE$15),MONTH($AX175)&lt;&gt;MONTH(BE$15)),
NETWORKDAYS.INTL($AW175,$AW175+_xlpm.DD,1,_xlpm.VD),
AND(MONTH($AW175)&lt;&gt;MONTH(BE$15),MONTH($AX175)=MONTH(BE$15)),
NETWORKDAYS.INTL(($AX175)-_xlpm.DD,$AX175,1,_xlpm.VD),
AND(MONTH($AW175)&lt;MONTH(BE$15),MONTH($AX175)&gt;MONTH(BE$15)),
NETWORKDAYS.INTL((EOMONTH(BE$15-1,1))-_xlpm.DD,EOMONTH(BE$15-1,1),1,_xlpm.VD),
AND(MONTH($AW175)=MONTH(BE$15),MONTH($AX175)=MONTH(BE$15)),
NETWORKDAYS.INTL($AW175,$AX175,1,_xlpm.VD)))),0)),
$DH175="месяц",
$DR175*BE175,
$DH175="неделя",
$DR175*BE175/7*(ROUNDUP((DAY(EOMONTH(BE$15,0)))/4,0))),
0)</f>
        <v/>
      </c>
      <c r="DY175" s="125">
        <f t="array" ref="DY175">
IFERROR(_xlfn.IFS(
$DH175="день_1",
$DR175*$BL175/($AX175-$AW175+1)*BF175*(DAY(EOMONTH(BF$15,0))),
$DH175="день_2",
$DR175/30*MAX(MIN($AX175,EOMONTH(BF$15,0))-MAX($AW175,BF$15)+1,),
$DH175="раб.день",
$DR175/30*(IFERROR(
_xlfn.LET(_xlpm.VD,
CHOOSE(
{1;2;3;4;5;6;7;8;9;10;11;12;13;14;15;16;17;18},
45658,45659,45660,45661,45662,45663,45664,45665,45711,45724,45778,45779,45785,45786,45820,45821,45965,46022),
_xlfn.LET(_xlpm.DD,
MAX(MIN($AX175,EOMONTH(BF$15,0))-MAX($AW175,BF$15),),
_xlfn.IFS(
AND(MONTH($AW175)=MONTH(BF$15),MONTH($AX175)&lt;&gt;MONTH(BF$15)),
NETWORKDAYS.INTL($AW175,$AW175+_xlpm.DD,1,_xlpm.VD),
AND(MONTH($AW175)&lt;&gt;MONTH(BF$15),MONTH($AX175)=MONTH(BF$15)),
NETWORKDAYS.INTL(($AX175)-_xlpm.DD,$AX175,1,_xlpm.VD),
AND(MONTH($AW175)&lt;MONTH(BF$15),MONTH($AX175)&gt;MONTH(BF$15)),
NETWORKDAYS.INTL((EOMONTH(BF$15-1,1))-_xlpm.DD,EOMONTH(BF$15-1,1),1,_xlpm.VD),
AND(MONTH($AW175)=MONTH(BF$15),MONTH($AX175)=MONTH(BF$15)),
NETWORKDAYS.INTL($AW175,$AX175,1,_xlpm.VD)))),0)),
$DH175="месяц",
$DR175*BF175,
$DH175="неделя",
$DR175*BF175/7*(ROUNDUP((DAY(EOMONTH(BF$15,0)))/4,0))),
0)</f>
        <v/>
      </c>
      <c r="DZ175" s="125">
        <f t="array" ref="DZ175">
IFERROR(_xlfn.IFS(
$DH175="день_1",
$DR175*$BL175/($AX175-$AW175+1)*BG175*(DAY(EOMONTH(BG$15,0))),
$DH175="день_2",
$DR175/30*MAX(MIN($AX175,EOMONTH(BG$15,0))-MAX($AW175,BG$15)+1,),
$DH175="раб.день",
$DR175/30*(IFERROR(
_xlfn.LET(_xlpm.VD,
CHOOSE(
{1;2;3;4;5;6;7;8;9;10;11;12;13;14;15;16;17;18},
45658,45659,45660,45661,45662,45663,45664,45665,45711,45724,45778,45779,45785,45786,45820,45821,45965,46022),
_xlfn.LET(_xlpm.DD,
MAX(MIN($AX175,EOMONTH(BG$15,0))-MAX($AW175,BG$15),),
_xlfn.IFS(
AND(MONTH($AW175)=MONTH(BG$15),MONTH($AX175)&lt;&gt;MONTH(BG$15)),
NETWORKDAYS.INTL($AW175,$AW175+_xlpm.DD,1,_xlpm.VD),
AND(MONTH($AW175)&lt;&gt;MONTH(BG$15),MONTH($AX175)=MONTH(BG$15)),
NETWORKDAYS.INTL(($AX175)-_xlpm.DD,$AX175,1,_xlpm.VD),
AND(MONTH($AW175)&lt;MONTH(BG$15),MONTH($AX175)&gt;MONTH(BG$15)),
NETWORKDAYS.INTL((EOMONTH(BG$15-1,1))-_xlpm.DD,EOMONTH(BG$15-1,1),1,_xlpm.VD),
AND(MONTH($AW175)=MONTH(BG$15),MONTH($AX175)=MONTH(BG$15)),
NETWORKDAYS.INTL($AW175,$AX175,1,_xlpm.VD)))),0)),
$DH175="месяц",
$DR175*BG175,
$DH175="неделя",
$DR175*BG175/7*(ROUNDUP((DAY(EOMONTH(BG$15,0)))/4,0))),
0)</f>
        <v/>
      </c>
      <c r="EA175" s="125">
        <f t="array" ref="EA175">
IFERROR(_xlfn.IFS(
$DH175="день_1",
$DR175*$BL175/($AX175-$AW175+1)*BH175*(DAY(EOMONTH(BH$15,0))),
$DH175="день_2",
$DR175/30*MAX(MIN($AX175,EOMONTH(BH$15,0))-MAX($AW175,BH$15)+1,),
$DH175="раб.день",
$DR175/30*(IFERROR(
_xlfn.LET(_xlpm.VD,
CHOOSE(
{1;2;3;4;5;6;7;8;9;10;11;12;13;14;15;16;17;18},
45658,45659,45660,45661,45662,45663,45664,45665,45711,45724,45778,45779,45785,45786,45820,45821,45965,46022),
_xlfn.LET(_xlpm.DD,
MAX(MIN($AX175,EOMONTH(BH$15,0))-MAX($AW175,BH$15),),
_xlfn.IFS(
AND(MONTH($AW175)=MONTH(BH$15),MONTH($AX175)&lt;&gt;MONTH(BH$15)),
NETWORKDAYS.INTL($AW175,$AW175+_xlpm.DD,1,_xlpm.VD),
AND(MONTH($AW175)&lt;&gt;MONTH(BH$15),MONTH($AX175)=MONTH(BH$15)),
NETWORKDAYS.INTL(($AX175)-_xlpm.DD,$AX175,1,_xlpm.VD),
AND(MONTH($AW175)&lt;MONTH(BH$15),MONTH($AX175)&gt;MONTH(BH$15)),
NETWORKDAYS.INTL((EOMONTH(BH$15-1,1))-_xlpm.DD,EOMONTH(BH$15-1,1),1,_xlpm.VD),
AND(MONTH($AW175)=MONTH(BH$15),MONTH($AX175)=MONTH(BH$15)),
NETWORKDAYS.INTL($AW175,$AX175,1,_xlpm.VD)))),0)),
$DH175="месяц",
$DR175*BH175,
$DH175="неделя",
$DR175*BH175/7*(ROUNDUP((DAY(EOMONTH(BH$15,0)))/4,0))),
0)</f>
        <v/>
      </c>
      <c r="EB175" s="125">
        <f t="array" ref="EB175">
IFERROR(_xlfn.IFS(
$DH175="день_1",
$DR175*$BL175/($AX175-$AW175+1)*BI175*(DAY(EOMONTH(BI$15,0))),
$DH175="день_2",
$DR175/30*MAX(MIN($AX175,EOMONTH(BI$15,0))-MAX($AW175,BI$15)+1,),
$DH175="раб.день",
$DR175/30*(IFERROR(
_xlfn.LET(_xlpm.VD,
CHOOSE(
{1;2;3;4;5;6;7;8;9;10;11;12;13;14;15;16;17;18},
45658,45659,45660,45661,45662,45663,45664,45665,45711,45724,45778,45779,45785,45786,45820,45821,45965,46022),
_xlfn.LET(_xlpm.DD,
MAX(MIN($AX175,EOMONTH(BI$15,0))-MAX($AW175,BI$15),),
_xlfn.IFS(
AND(MONTH($AW175)=MONTH(BI$15),MONTH($AX175)&lt;&gt;MONTH(BI$15)),
NETWORKDAYS.INTL($AW175,$AW175+_xlpm.DD,1,_xlpm.VD),
AND(MONTH($AW175)&lt;&gt;MONTH(BI$15),MONTH($AX175)=MONTH(BI$15)),
NETWORKDAYS.INTL(($AX175)-_xlpm.DD,$AX175,1,_xlpm.VD),
AND(MONTH($AW175)&lt;MONTH(BI$15),MONTH($AX175)&gt;MONTH(BI$15)),
NETWORKDAYS.INTL((EOMONTH(BI$15-1,1))-_xlpm.DD,EOMONTH(BI$15-1,1),1,_xlpm.VD),
AND(MONTH($AW175)=MONTH(BI$15),MONTH($AX175)=MONTH(BI$15)),
NETWORKDAYS.INTL($AW175,$AX175,1,_xlpm.VD)))),0)),
$DH175="месяц",
$DR175*BI175,
$DH175="неделя",
$DR175*BI175/7*(ROUNDUP((DAY(EOMONTH(BI$15,0)))/4,0))),
0)</f>
        <v/>
      </c>
      <c r="EC175" s="125">
        <f t="array" ref="EC175">
IFERROR(_xlfn.IFS(
$DH175="день_1",
$DR175*$BL175/($AX175-$AW175+1)*BJ175*(DAY(EOMONTH(BJ$15,0))),
$DH175="день_2",
$DR175/30*MAX(MIN($AX175,EOMONTH(BJ$15,0))-MAX($AW175,BJ$15)+1,),
$DH175="раб.день",
$DR175/30*(IFERROR(
_xlfn.LET(_xlpm.VD,
CHOOSE(
{1;2;3;4;5;6;7;8;9;10;11;12;13;14;15;16;17;18},
45658,45659,45660,45661,45662,45663,45664,45665,45711,45724,45778,45779,45785,45786,45820,45821,45965,46022),
_xlfn.LET(_xlpm.DD,
MAX(MIN($AX175,EOMONTH(BJ$15,0))-MAX($AW175,BJ$15),),
_xlfn.IFS(
AND(MONTH($AW175)=MONTH(BJ$15),MONTH($AX175)&lt;&gt;MONTH(BJ$15)),
NETWORKDAYS.INTL($AW175,$AW175+_xlpm.DD,1,_xlpm.VD),
AND(MONTH($AW175)&lt;&gt;MONTH(BJ$15),MONTH($AX175)=MONTH(BJ$15)),
NETWORKDAYS.INTL(($AX175)-_xlpm.DD,$AX175,1,_xlpm.VD),
AND(MONTH($AW175)&lt;MONTH(BJ$15),MONTH($AX175)&gt;MONTH(BJ$15)),
NETWORKDAYS.INTL((EOMONTH(BJ$15-1,1))-_xlpm.DD,EOMONTH(BJ$15-1,1),1,_xlpm.VD),
AND(MONTH($AW175)=MONTH(BJ$15),MONTH($AX175)=MONTH(BJ$15)),
NETWORKDAYS.INTL($AW175,$AX175,1,_xlpm.VD)))),0)),
$DH175="месяц",
$DR175*BJ175,
$DH175="неделя",
$DR175*BJ175/7*(ROUNDUP((DAY(EOMONTH(BJ$15,0)))/4,0))),
0)</f>
        <v/>
      </c>
      <c r="ED175" s="125">
        <f t="array" ref="ED175">
IFERROR(_xlfn.IFS(
$DH175="день_1",
$DR175*$BL175/($AX175-$AW175+1)*BK175*(DAY(EOMONTH(BK$15,0))),
$DH175="день_2",
$DR175/30*MAX(MIN($AX175,EOMONTH(BK$15,0))-MAX($AW175,BK$15)+1,),
$DH175="раб.день",
$DR175/30*(IFERROR(
_xlfn.LET(_xlpm.VD,
CHOOSE(
{1;2;3;4;5;6;7;8;9;10;11;12;13;14;15;16;17;18},
45658,45659,45660,45661,45662,45663,45664,45665,45711,45724,45778,45779,45785,45786,45820,45821,45965,46022),
_xlfn.LET(_xlpm.DD,
MAX(MIN($AX175,EOMONTH(BK$15,0))-MAX($AW175,BK$15),),
_xlfn.IFS(
AND(MONTH($AW175)=MONTH(BK$15),MONTH($AX175)&lt;&gt;MONTH(BK$15)),
NETWORKDAYS.INTL($AW175,$AW175+_xlpm.DD,1,_xlpm.VD),
AND(MONTH($AW175)&lt;&gt;MONTH(BK$15),MONTH($AX175)=MONTH(BK$15)),
NETWORKDAYS.INTL(($AX175)-_xlpm.DD,$AX175,1,_xlpm.VD),
AND(MONTH($AW175)&lt;MONTH(BK$15),MONTH($AX175)&gt;MONTH(BK$15)),
NETWORKDAYS.INTL((EOMONTH(BK$15-1,1))-_xlpm.DD,EOMONTH(BK$15-1,1),1,_xlpm.VD),
AND(MONTH($AW175)=MONTH(BK$15),MONTH($AX175)=MONTH(BK$15)),
NETWORKDAYS.INTL($AW175,$AX175,1,_xlpm.VD)))),0)),
$DH175="месяц",
$DR175*BK175,
$DH175="неделя",
$DR175*BK175/7*(ROUNDUP((DAY(EOMONTH(BK$15,0)))/4,0))),
0)</f>
        <v/>
      </c>
      <c r="EE175" s="125">
        <f>SUM($DS175,$DT175,$DU175,$DV175,$DW175,$DX175,$DY175,$DZ175,$EA175,$EB175,$EC175,$ED175)</f>
        <v/>
      </c>
      <c r="EF175" s="125">
        <f>IFERROR(ROUND($EE175*(1+$EP175),2),0)</f>
        <v/>
      </c>
      <c r="EG175" s="128" t="n">
        <v>1</v>
      </c>
      <c r="EH175" s="126" t="n">
        <v>0</v>
      </c>
      <c r="EI175" s="126">
        <f>ROUND(SUM($EH175:$EH175)*SUM($AB175:$AB175)*$EG175,2)</f>
        <v/>
      </c>
      <c r="EJ175" s="126">
        <f>ROUND($EI175*(1+$EP175),2)</f>
        <v/>
      </c>
      <c r="EK175" s="126" t="n">
        <v>0</v>
      </c>
      <c r="EL175" s="126">
        <f>ROUND(SUM($EK175:$EK175)*SUM($AB175:$AB175)*$EG175,2)</f>
        <v/>
      </c>
      <c r="EM175" s="126">
        <f>ROUND($EL175*(1+$EP175),2)</f>
        <v/>
      </c>
      <c r="EN175" s="126">
        <f>SUM($EE175,$EI175,$EL175)</f>
        <v/>
      </c>
      <c r="EO175" s="126">
        <f>SUM($EF175,$EJ175,$EM175)</f>
        <v/>
      </c>
      <c r="EP175" s="59" t="inlineStr">
        <is>
          <t>20%</t>
        </is>
      </c>
      <c r="EQ175" s="59" t="n"/>
      <c r="ER175" s="60">
        <f t="array" ref="ER175">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MATCH(ES175,
{"AMS";"RussOutdoor";"HD Outdoor";"Ingroup";"IQ";"Ledproduction";"LisChannel";"Logic";"Media-PPL";"NovikovTV | НовиковТВ";"SMA";"SOK";"КрокусТВ | CrocusTV | IndoorTV";"Сити";"ТЯК Москва"},
0)),"")</f>
        <v/>
      </c>
      <c r="ES175" s="60" t="n"/>
      <c r="ET175" s="60">
        <f t="array" ref="ET175">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MATCH(ES175,
{"AMS";"RussOutdoor";"HD Outdoor";"Ingroup";"IQ";"Ledproduction";"LisChannel";"Logic";"Media-PPL";"NovikovTV | НовиковТВ";"SMA";"SOK";"КрокусТВ | CrocusTV | IndoorTV";"Сити";"ТЯК Москва"},
0)),"")</f>
        <v/>
      </c>
      <c r="EU175" s="60" t="n"/>
      <c r="EV175" s="60" t="n"/>
      <c r="EX175" s="110">
        <f t="array" ref="EX175">
($AR175/30
+N("ТРАФИК ПЛОЩАДКИ"))*
(IFERROR(
_xlfn.LET(
_xlpm.GPR,
HLOOKUP($L175,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(MATCH($T175,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IF($Q175="цифровой",_xlpm.GPR/$AG175,_xlpm.GPR/60)),
0)
+N("DWELL TIME"))*
(IF($AB175=0,0,IF($AB175=1,0.3,IF($AB175=2,0.5,IF($AB175&gt;2,1))))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_xlfn.IFS($AC175="да",1.2,$AC175="нет",1)*
_xlfn.IFS($AD175="да",1.2,$AD175="нет",1)*
IF(R175="статический",1,1.2)*
$X175*
INDEX(
{1.2;1;1.2;1.2;1;1.2;1.2;1.2;1.2;1.2;1.2;1;1.2;1.2;1.2;1.2;1;1;1.2;1.2;1.2;1;1;1;1;1.2;1.2;1.2;1.2;1;1;1;1;1.2;1.2;1.2;1.2;1.2;1.2;1.2;1.2;1;1;1.2;1;1;1;1;1.5;1;1;1.5;1.5;1.2},
MATCH($Q175,_xlpm.MI,0)))&gt;{0.02;0.04;0.06;0.1;0.2;0.4;0.6;0.8;1;2;4;6})),
{0;1;2;3;4;5;6;7;8;9;10;11;12},
0)))
+N("КОЭФФИЦИЕНТ КОНТАКТА"))))*
(_xlfn.IFS($X175&lt;0.1,$X175/1000,$X175&gt;25,5.2,AND($X175&gt;=0.1,$X175&lt;=25),(($X175*2+0.1)/10)*($X175/10)))*
IFERROR((_xlfn.LET(
_xlpm.MA,
{0;0.8;0.85;0.9;0.95;1},
_xlpm.MAA,
{0;1;2;3;4;5},
INDEX(_xlpm.MA,MATCH(SUMPRODUCT(--((IF(ROUND(_xlpm.MAA,1)&gt;5,5,ROUND($AB175,1)))&gt;{0;1;2;3;4;5})),_xlpm.MAA,0)))
+N("КОЭФФИЦИЕНТ КОЛ-ВО КОНСТРУКЦИЙ")),1)*
$AB175,0))*
(IF($Q175="цифровой",$AG175/15*$AI175,1)
+N("ДЛЯ ЦИФРЫ"))</f>
        <v/>
      </c>
      <c r="EY175" s="110">
        <f>IFERROR(EX175*AY175,0)</f>
        <v/>
      </c>
      <c r="EZ175" s="131">
        <f>IFERROR(DP175/EY175*1000,0)</f>
        <v/>
      </c>
      <c r="FA175" s="112">
        <f>IFERROR(FC175/FB175,0)</f>
        <v/>
      </c>
      <c r="FB175" s="112">
        <f>IFERROR((FC175/(EY175/FF175*#REF!))*0.825,0)</f>
        <v/>
      </c>
      <c r="FC175" s="112">
        <f>IFERROR(((EX175*30/AR175)*100)/30,0)</f>
        <v/>
      </c>
      <c r="FD175" s="112">
        <f>IFERROR(EY175/G175*100%,0)</f>
        <v/>
      </c>
      <c r="FE175" s="112">
        <f>IFERROR(FD175/FC175*100%,0)</f>
        <v/>
      </c>
      <c r="FF175" s="110">
        <f>IFERROR(AR175/30*AY175,0)</f>
        <v/>
      </c>
    </row>
    <row r="176" ht="13" customHeight="1">
      <c r="A176" s="59" t="n"/>
      <c r="B176" s="60" t="n"/>
      <c r="C176" s="60" t="n"/>
      <c r="D176" s="60">
        <f t="array" ref="D176">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MATCH($E176,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76" s="60">
        <f t="array" ref="E176">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MATCH($F176,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76" s="60" t="inlineStr"/>
      <c r="G176" s="60" t="n"/>
      <c r="H176" s="60">
        <f t="array" ref="H176">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MATCH($I176,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76" s="60" t="n"/>
      <c r="J176" s="60" t="n"/>
      <c r="K176" s="60" t="n"/>
      <c r="L176" s="60" t="n"/>
      <c r="M176" s="60" t="n"/>
      <c r="N176" s="60" t="n"/>
      <c r="O176" s="60" t="n"/>
      <c r="P176" s="60">
        <f t="array" ref="P176">
_xlfn.IFS(
ISNUMBER(MATCH($Q176,{"шелфбаннер","разделитель","монетница","чековая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ISNUMBER(MATCH($Q176,{"LED/LCD","видеокулер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ISNUMBER(MATCH($Q176,{"автомобиль","машина","выставочное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ISNUMBER(MATCH($Q176,{"билборд","лифтовая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ISNUMBER(MATCH($Q176,{"навигация","подвесной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ISNUMBER(MATCH($Q176,{"движущаяся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ISNUMBER(MATCH($Q176,{"каталог","журнал"},)),
"Пресса",
$Q176="","")</f>
        <v/>
      </c>
      <c r="Q176" s="60" t="n"/>
      <c r="R176" s="60">
        <f t="array" ref="R176">
IFERROR(
_xlfn.IFS(
OR(ISNUMBER(MATCH($Q176,{"экспозиция","макет","стенд","автостенд","авто стенд","выставочное пространство","выставочные стенды","модульные выставочные стенды","3Д конструкция","3D конструкция"},)),P176="Экспонирование"),
"нестандартный",
ISNUMBER(MATCH($Q176,{"скроллер","призматрон"},)),
"динамический",
$P176="Видео",
"цифровой",
OR($P176="Пресса",$P176="Щит",$P176="POSm",$P176="Подвес",$P176="Брендирование/оклейка"),
"статический"),"")</f>
        <v/>
      </c>
      <c r="S176" s="59" t="n"/>
      <c r="T176" s="60" t="n"/>
      <c r="U176" s="60" t="n"/>
      <c r="V176" s="60">
        <f>
IF(P176="Видео",
"цифровой постер/ролик",
IF(ISNUMBER(MATCH(Q176,{"короб световой","короб световой | лайтбокс","короб световой | кристалайт","лайтбокс","лайт бокс","кристалайт","LB","lightbox"},)),
"бэклит",
IF(P176="Брендирование/оклейка",
"перфарированная пленка/самоклейка",
IF(P176="Экспонирование",
"под запрос",
IF(P176="Подвес",
"баннер/ткань",
"")))))</f>
        <v/>
      </c>
      <c r="W176" s="59" t="n"/>
      <c r="X176" s="59" t="n"/>
      <c r="Y176" s="59" t="n"/>
      <c r="Z176" s="61" t="n"/>
      <c r="AA176" s="61" t="n"/>
      <c r="AB176" s="61">
        <f>IF(BL176&gt;0,Z176,0)</f>
        <v/>
      </c>
      <c r="AC176" s="59" t="n"/>
      <c r="AD176" s="59" t="n"/>
      <c r="AE176" s="59" t="n"/>
      <c r="AF176" s="59" t="n"/>
      <c r="AG176" s="59" t="n"/>
      <c r="AH176" s="59" t="n"/>
      <c r="AI176" s="59" t="n"/>
      <c r="AJ176" s="59" t="n"/>
      <c r="AK176" s="59" t="n"/>
      <c r="AL176" s="62">
        <f>IFERROR(IF(OR(R176="статический",R176="динамический",R176="нестандартный",R176="",R176=""),"-",IF(AND(AH176="-",AI176="-"),"-",AK176*3600/AH176*AI176)),"-")</f>
        <v/>
      </c>
      <c r="AM176" s="62">
        <f>IFERROR(IF(OR(R176="статический",R176="динамический",R176="",R176="", R176="BTL",R176="нестандартный"),"-",AG176*AI176*AL176/60),"-")</f>
        <v/>
      </c>
      <c r="AN176" s="63">
        <f>IFERROR(IF(AH176="","-",AG176*AI176/AH176),"-")</f>
        <v/>
      </c>
      <c r="AO176" s="59">
        <f>IFERROR(IF(OR($R176="статический",$R176="динамический",$R176="",$R176="",$R176="BTL",$R176="нестандартный"),"-",$AL176*$AY176),"-")</f>
        <v/>
      </c>
      <c r="AP176" s="62">
        <f>IFERROR(IF(OR($R176="статический",$R176="динамический",$R176="",$R176="",$R176="BTL",$R176="нестандартный"),"-",$AM176*AY176),"-")</f>
        <v/>
      </c>
      <c r="AQ176" s="64" t="n"/>
      <c r="AR176" s="61" t="n"/>
      <c r="AS176" s="61" t="n"/>
      <c r="AT176" s="61" t="n"/>
      <c r="AU176" s="65" t="n"/>
      <c r="AV176" s="124">
        <f>IFERROR(DR176/AT176*1000,"n/a")</f>
        <v/>
      </c>
      <c r="AW176" s="67" t="n"/>
      <c r="AX176" s="67" t="n"/>
      <c r="AY176" s="43">
        <f>IFERROR(IF(OR($AW176="",$AX176=""),"",_xlfn.DAYS($AX176+1,$AW176)),"")</f>
        <v/>
      </c>
      <c r="AZ176" s="68">
        <f t="array" ref="AZ176">
_xlfn.LET(_xlpm.COEFF,
IF($AW176+$AX176=0,0,IF(MAX(MIN($AX176,EOMONTH(AZ$15,0))-MAX($AW176,AZ$15)+1,)&gt;0,1,0)),
_xlfn.IFS(
$ES176="LisChannel",
_xlpm.COEFF*
INDEX({1;1;1.2;1.2;1;1;1;1;1.2;1.2;1.2;1.2},
MATCH(MONTH(AZ$15),
{1,2,3,4,5,6,7,8,9,10,11,12})),
CONCATENATE($ES176," ",$L176)="RussOutdoor метро",
_xlpm.COEFF*
INDEX({0.8;0.9;1.1;1.1;1;1;1;1;1.1;1.1;1.1;1.1},
MATCH(MONTH(AZ$15),
{1,2,3,4,5,6,7,8,9,10,11,12})),
$ES176&lt;&gt;"LisChannel",
_xlpm.COEFF,
$ES176&lt;&gt;"RussOutdoor",
_xlpm.COEFF))</f>
        <v/>
      </c>
      <c r="BA176" s="68">
        <f t="array" ref="BA176">
_xlfn.LET(_xlpm.COEFF,
IF($AW176+$AX176=0,0,IF(MAX(MIN($AX176,EOMONTH(BA$15,0))-MAX($AW176,BA$15)+1,)&gt;0,1,0)),
_xlfn.IFS(
$ES176="LisChannel",
_xlpm.COEFF*
INDEX({1;1;1.2;1.2;1;1;1;1;1.2;1.2;1.2;1.2},
MATCH(MONTH(BA$15),
{1,2,3,4,5,6,7,8,9,10,11,12})),
CONCATENATE($ES176," ",$L176)="RussOutdoor метро",
_xlpm.COEFF*
INDEX({0.8;0.9;1.1;1.1;1;1;1;1;1.1;1.1;1.1;1.1},
MATCH(MONTH(BA$15),
{1,2,3,4,5,6,7,8,9,10,11,12})),
$ES176&lt;&gt;"LisChannel",
_xlpm.COEFF,
$ES176&lt;&gt;"RussOutdoor",
_xlpm.COEFF))</f>
        <v/>
      </c>
      <c r="BB176" s="68">
        <f t="array" ref="BB176">
_xlfn.LET(_xlpm.COEFF,
IF($AW176+$AX176=0,0,IF(MAX(MIN($AX176,EOMONTH(BB$15,0))-MAX($AW176,BB$15)+1,)&gt;0,1,0)),
_xlfn.IFS(
$ES176="LisChannel",
_xlpm.COEFF*
INDEX({1;1;1.2;1.2;1;1;1;1;1.2;1.2;1.2;1.2},
MATCH(MONTH(BB$15),
{1,2,3,4,5,6,7,8,9,10,11,12})),
CONCATENATE($ES176," ",$L176)="RussOutdoor метро",
_xlpm.COEFF*
INDEX({0.8;0.9;1.1;1.1;1;1;1;1;1.1;1.1;1.1;1.1},
MATCH(MONTH(BB$15),
{1,2,3,4,5,6,7,8,9,10,11,12})),
$ES176&lt;&gt;"LisChannel",
_xlpm.COEFF,
$ES176&lt;&gt;"RussOutdoor",
_xlpm.COEFF))</f>
        <v/>
      </c>
      <c r="BC176" s="68">
        <f t="array" ref="BC176">
_xlfn.LET(_xlpm.COEFF,
IF($AW176+$AX176=0,0,IF(MAX(MIN($AX176,EOMONTH(BC$15,0))-MAX($AW176,BC$15)+1,)&gt;0,1,0)),
_xlfn.IFS(
$ES176="LisChannel",
_xlpm.COEFF*
INDEX({1;1;1.2;1.2;1;1;1;1;1.2;1.2;1.2;1.2},
MATCH(MONTH(BC$15),
{1,2,3,4,5,6,7,8,9,10,11,12})),
CONCATENATE($ES176," ",$L176)="RussOutdoor метро",
_xlpm.COEFF*
INDEX({0.8;0.9;1.1;1.1;1;1;1;1;1.1;1.1;1.1;1.1},
MATCH(MONTH(BC$15),
{1,2,3,4,5,6,7,8,9,10,11,12})),
$ES176&lt;&gt;"LisChannel",
_xlpm.COEFF,
$ES176&lt;&gt;"RussOutdoor",
_xlpm.COEFF))</f>
        <v/>
      </c>
      <c r="BD176" s="68">
        <f t="array" ref="BD176">
_xlfn.LET(_xlpm.COEFF,
IF($AW176+$AX176=0,0,IF(MAX(MIN($AX176,EOMONTH(BD$15,0))-MAX($AW176,BD$15)+1,)&gt;0,1,0)),
_xlfn.IFS(
$ES176="LisChannel",
_xlpm.COEFF*
INDEX({1;1;1.2;1.2;1;1;1;1;1.2;1.2;1.2;1.2},
MATCH(MONTH(BD$15),
{1,2,3,4,5,6,7,8,9,10,11,12})),
CONCATENATE($ES176," ",$L176)="RussOutdoor метро",
_xlpm.COEFF*
INDEX({0.8;0.9;1.1;1.1;1;1;1;1;1.1;1.1;1.1;1.1},
MATCH(MONTH(BD$15),
{1,2,3,4,5,6,7,8,9,10,11,12})),
$ES176&lt;&gt;"LisChannel",
_xlpm.COEFF,
$ES176&lt;&gt;"RussOutdoor",
_xlpm.COEFF))</f>
        <v/>
      </c>
      <c r="BE176" s="68">
        <f t="array" ref="BE176">
_xlfn.LET(_xlpm.COEFF,
IF($AW176+$AX176=0,0,IF(MAX(MIN($AX176,EOMONTH(BE$15,0))-MAX($AW176,BE$15)+1,)&gt;0,1,0)),
_xlfn.IFS(
$ES176="LisChannel",
_xlpm.COEFF*
INDEX({1;1;1.2;1.2;1;1;1;1;1.2;1.2;1.2;1.2},
MATCH(MONTH(BE$15),
{1,2,3,4,5,6,7,8,9,10,11,12})),
CONCATENATE($ES176," ",$L176)="RussOutdoor метро",
_xlpm.COEFF*
INDEX({0.8;0.9;1.1;1.1;1;1;1;1;1.1;1.1;1.1;1.1},
MATCH(MONTH(BE$15),
{1,2,3,4,5,6,7,8,9,10,11,12})),
$ES176&lt;&gt;"LisChannel",
_xlpm.COEFF,
$ES176&lt;&gt;"RussOutdoor",
_xlpm.COEFF))</f>
        <v/>
      </c>
      <c r="BF176" s="68">
        <f t="array" ref="BF176">
_xlfn.LET(_xlpm.COEFF,
IF($AW176+$AX176=0,0,IF(MAX(MIN($AX176,EOMONTH(BF$15,0))-MAX($AW176,BF$15)+1,)&gt;0,1,0)),
_xlfn.IFS(
$ES176="LisChannel",
_xlpm.COEFF*
INDEX({1;1;1.2;1.2;1;1;1;1;1.2;1.2;1.2;1.2},
MATCH(MONTH(BF$15),
{1,2,3,4,5,6,7,8,9,10,11,12})),
CONCATENATE($ES176," ",$L176)="RussOutdoor метро",
_xlpm.COEFF*
INDEX({0.8;0.9;1.1;1.1;1;1;1;1;1.1;1.1;1.1;1.1},
MATCH(MONTH(BF$15),
{1,2,3,4,5,6,7,8,9,10,11,12})),
$ES176&lt;&gt;"LisChannel",
_xlpm.COEFF,
$ES176&lt;&gt;"RussOutdoor",
_xlpm.COEFF))</f>
        <v/>
      </c>
      <c r="BG176" s="68">
        <f t="array" ref="BG176">
_xlfn.LET(_xlpm.COEFF,
IF($AW176+$AX176=0,0,IF(MAX(MIN($AX176,EOMONTH(BG$15,0))-MAX($AW176,BG$15)+1,)&gt;0,1,0)),
_xlfn.IFS(
$ES176="LisChannel",
_xlpm.COEFF*
INDEX({1;1;1.2;1.2;1;1;1;1;1.2;1.2;1.2;1.2},
MATCH(MONTH(BG$15),
{1,2,3,4,5,6,7,8,9,10,11,12})),
CONCATENATE($ES176," ",$L176)="RussOutdoor метро",
_xlpm.COEFF*
INDEX({0.8;0.9;1.1;1.1;1;1;1;1;1.1;1.1;1.1;1.1},
MATCH(MONTH(BG$15),
{1,2,3,4,5,6,7,8,9,10,11,12})),
$ES176&lt;&gt;"LisChannel",
_xlpm.COEFF,
$ES176&lt;&gt;"RussOutdoor",
_xlpm.COEFF))</f>
        <v/>
      </c>
      <c r="BH176" s="68">
        <f t="array" ref="BH176">
_xlfn.LET(_xlpm.COEFF,
IF($AW176+$AX176=0,0,IF(MAX(MIN($AX176,EOMONTH(BH$15,0))-MAX($AW176,BH$15)+1,)&gt;0,1,0)),
_xlfn.IFS(
$ES176="LisChannel",
_xlpm.COEFF*
INDEX({1;1;1.2;1.2;1;1;1;1;1.2;1.2;1.2;1.2},
MATCH(MONTH(BH$15),
{1,2,3,4,5,6,7,8,9,10,11,12})),
CONCATENATE($ES176," ",$L176)="RussOutdoor метро",
_xlpm.COEFF*
INDEX({0.8;0.9;1.1;1.1;1;1;1;1;1.1;1.1;1.1;1.1},
MATCH(MONTH(BH$15),
{1,2,3,4,5,6,7,8,9,10,11,12})),
$ES176&lt;&gt;"LisChannel",
_xlpm.COEFF,
$ES176&lt;&gt;"RussOutdoor",
_xlpm.COEFF))</f>
        <v/>
      </c>
      <c r="BI176" s="68">
        <f t="array" ref="BI176">
_xlfn.LET(_xlpm.COEFF,
IF($AW176+$AX176=0,0,IF(MAX(MIN($AX176,EOMONTH(BI$15,0))-MAX($AW176,BI$15)+1,)&gt;0,1,0)),
_xlfn.IFS(
$ES176="LisChannel",
_xlpm.COEFF*
INDEX({1;1;1.2;1.2;1;1;1;1;1.2;1.2;1.2;1.2},
MATCH(MONTH(BI$15),
{1,2,3,4,5,6,7,8,9,10,11,12})),
CONCATENATE($ES176," ",$L176)="RussOutdoor метро",
_xlpm.COEFF*
INDEX({0.8;0.9;1.1;1.1;1;1;1;1;1.1;1.1;1.1;1.1},
MATCH(MONTH(BI$15),
{1,2,3,4,5,6,7,8,9,10,11,12})),
$ES176&lt;&gt;"LisChannel",
_xlpm.COEFF,
$ES176&lt;&gt;"RussOutdoor",
_xlpm.COEFF))</f>
        <v/>
      </c>
      <c r="BJ176" s="68">
        <f t="array" ref="BJ176">
_xlfn.LET(_xlpm.COEFF,
IF($AW176+$AX176=0,0,IF(MAX(MIN($AX176,EOMONTH(BJ$15,0))-MAX($AW176,BJ$15)+1,)&gt;0,1,0)),
_xlfn.IFS(
$ES176="LisChannel",
_xlpm.COEFF*
INDEX({1;1;1.2;1.2;1;1;1;1;1.2;1.2;1.2;1.2},
MATCH(MONTH(BJ$15),
{1,2,3,4,5,6,7,8,9,10,11,12})),
CONCATENATE($ES176," ",$L176)="RussOutdoor метро",
_xlpm.COEFF*
INDEX({0.8;0.9;1.1;1.1;1;1;1;1;1.1;1.1;1.1;1.1},
MATCH(MONTH(BJ$15),
{1,2,3,4,5,6,7,8,9,10,11,12})),
$ES176&lt;&gt;"LisChannel",
_xlpm.COEFF,
$ES176&lt;&gt;"RussOutdoor",
_xlpm.COEFF))</f>
        <v/>
      </c>
      <c r="BK176" s="68">
        <f t="array" ref="BK176">
_xlfn.LET(_xlpm.COEFF,
IF($AW176+$AX176=0,0,IF(MAX(MIN($AX176,EOMONTH(BK$15,0))-MAX($AW176,BK$15)+1,)&gt;0,1,0)),
_xlfn.IFS(
$ES176="LisChannel",
_xlpm.COEFF*
INDEX({1;1;1.2;1.2;1;1;1;1;1.2;1.2;1.2;1.2},
MATCH(MONTH(BK$15),
{1,2,3,4,5,6,7,8,9,10,11,12})),
CONCATENATE($ES176," ",$L176)="RussOutdoor метро",
_xlpm.COEFF*
INDEX({0.8;0.9;1.1;1.1;1;1;1;1;1.1;1.1;1.1;1.1},
MATCH(MONTH(BK$15),
{1,2,3,4,5,6,7,8,9,10,11,12})),
$ES176&lt;&gt;"LisChannel",
_xlpm.COEFF,
$ES176&lt;&gt;"RussOutdoor",
_xlpm.COEFF))</f>
        <v/>
      </c>
      <c r="BL176" s="62">
        <f>COUNTIFS($AZ176:$BK176,"&gt;0")</f>
        <v/>
      </c>
      <c r="BM176" s="65" t="n"/>
      <c r="BN176" s="125">
        <f>$DJ176</f>
        <v/>
      </c>
      <c r="BO176" s="63">
        <f>$DQ176</f>
        <v/>
      </c>
      <c r="BP176" s="125">
        <f>
IFERROR(
IF($BL176=0,0,
$BN176*(1-$BO176)),
0)</f>
        <v/>
      </c>
      <c r="BQ176" s="125">
        <f t="array" ref="BQ176">
IFERROR(
_xlfn.IFS(
$DH176="день_1",
$BP176*$BL176/($AX176-$AW176+1)*AZ176*(DAY(EOMONTH(AZ$15,0))),
$DH176="день_2",
$BP176/30*MAX(MIN($AX176,EOMONTH(AZ$15,0))-MAX($AW176,AZ$15)+1,),
$DH176="раб.день",
$BP176/30*(IFERROR(
_xlfn.LET(_xlpm.VD,
CHOOSE(
{1;2;3;4;5;6;7;8;9;10;11;12;13;14;15;16;17;18},
45658,45659,45660,45661,45662,45663,45664,45665,45711,45724,45778,45779,45785,45786,45820,45821,45965,46022),
_xlfn.LET(_xlpm.DD,
MAX(MIN($AX176,EOMONTH(AZ$15,0))-MAX($AW176,AZ$15),),
_xlfn.IFS(
AND(MONTH($AW176)=MONTH(AZ$15),MONTH($AX176)&lt;&gt;MONTH(AZ$15)),
NETWORKDAYS.INTL($AW176,$AW176+_xlpm.DD,1,_xlpm.VD),
AND(MONTH($AW176)&lt;&gt;MONTH(AZ$15),MONTH($AX176)=MONTH(AZ$15)),
NETWORKDAYS.INTL(($AX176)-_xlpm.DD,$AX176,1,_xlpm.VD),
AND(MONTH($AW176)&lt;MONTH(AZ$15),MONTH($AX176)&gt;MONTH(AZ$15)),
NETWORKDAYS.INTL((EOMONTH(AZ$15-1,1))-_xlpm.DD,EOMONTH(AZ$15-1,1),1,_xlpm.VD),
AND(MONTH($AW176)=MONTH(AZ$15),MONTH($AX176)=MONTH(AZ$15)),
NETWORKDAYS.INTL($AW176,$AX176,1,_xlpm.VD)))),0)),
$DH176="месяц",
$BP176*AZ176,
$DH176="неделя",
$BP176*AZ176/7*(ROUNDUP((DAY(EOMONTH(AZ$15,0)))/4,0))),
0)</f>
        <v/>
      </c>
      <c r="BR176" s="125">
        <f t="array" ref="BR176">
IFERROR(
_xlfn.IFS(
$DH176="день_1",
$BP176*$BL176/($AX176-$AW176+1)*BA176*(DAY(EOMONTH(BA$15,0))),
$DH176="день_2",
$BP176/30*MAX(MIN($AX176,EOMONTH(BA$15,0))-MAX($AW176,BA$15)+1,),
$DH176="раб.день",
$BP176/30*(IFERROR(
_xlfn.LET(_xlpm.VD,
CHOOSE(
{1;2;3;4;5;6;7;8;9;10;11;12;13;14;15;16;17;18},
45658,45659,45660,45661,45662,45663,45664,45665,45711,45724,45778,45779,45785,45786,45820,45821,45965,46022),
_xlfn.LET(_xlpm.DD,
MAX(MIN($AX176,EOMONTH(BA$15,0))-MAX($AW176,BA$15),),
_xlfn.IFS(
AND(MONTH($AW176)=MONTH(BA$15),MONTH($AX176)&lt;&gt;MONTH(BA$15)),
NETWORKDAYS.INTL($AW176,$AW176+_xlpm.DD,1,_xlpm.VD),
AND(MONTH($AW176)&lt;&gt;MONTH(BA$15),MONTH($AX176)=MONTH(BA$15)),
NETWORKDAYS.INTL(($AX176)-_xlpm.DD,$AX176,1,_xlpm.VD),
AND(MONTH($AW176)&lt;MONTH(BA$15),MONTH($AX176)&gt;MONTH(BA$15)),
NETWORKDAYS.INTL((EOMONTH(BA$15-1,1))-_xlpm.DD,EOMONTH(BA$15-1,1),1,_xlpm.VD),
AND(MONTH($AW176)=MONTH(BA$15),MONTH($AX176)=MONTH(BA$15)),
NETWORKDAYS.INTL($AW176,$AX176,1,_xlpm.VD)))),0)),
$DH176="месяц",
$BP176*BA176,
$DH176="неделя",
$BP176*BA176/7*(ROUNDUP((DAY(EOMONTH(BA$15,0)))/4,0))),
0)</f>
        <v/>
      </c>
      <c r="BS176" s="125">
        <f t="array" ref="BS176">
IFERROR(
_xlfn.IFS(
$DH176="день_1",
$BP176*$BL176/($AX176-$AW176+1)*BB176*(DAY(EOMONTH(BB$15,0))),
$DH176="день_2",
$BP176/30*MAX(MIN($AX176,EOMONTH(BB$15,0))-MAX($AW176,BB$15)+1,),
$DH176="раб.день",
$BP176/30*(IFERROR(
_xlfn.LET(_xlpm.VD,
CHOOSE(
{1;2;3;4;5;6;7;8;9;10;11;12;13;14;15;16;17;18},
45658,45659,45660,45661,45662,45663,45664,45665,45711,45724,45778,45779,45785,45786,45820,45821,45965,46022),
_xlfn.LET(_xlpm.DD,
MAX(MIN($AX176,EOMONTH(BB$15,0))-MAX($AW176,BB$15),),
_xlfn.IFS(
AND(MONTH($AW176)=MONTH(BB$15),MONTH($AX176)&lt;&gt;MONTH(BB$15)),
NETWORKDAYS.INTL($AW176,$AW176+_xlpm.DD,1,_xlpm.VD),
AND(MONTH($AW176)&lt;&gt;MONTH(BB$15),MONTH($AX176)=MONTH(BB$15)),
NETWORKDAYS.INTL(($AX176)-_xlpm.DD,$AX176,1,_xlpm.VD),
AND(MONTH($AW176)&lt;MONTH(BB$15),MONTH($AX176)&gt;MONTH(BB$15)),
NETWORKDAYS.INTL((EOMONTH(BB$15-1,1))-_xlpm.DD,EOMONTH(BB$15-1,1),1,_xlpm.VD),
AND(MONTH($AW176)=MONTH(BB$15),MONTH($AX176)=MONTH(BB$15)),
NETWORKDAYS.INTL($AW176,$AX176,1,_xlpm.VD)))),0)),
$DH176="месяц",
$BP176*BB176,
$DH176="неделя",
$BP176*BB176/7*(ROUNDUP((DAY(EOMONTH(BB$15,0)))/4,0))),
0)</f>
        <v/>
      </c>
      <c r="BT176" s="125">
        <f t="array" ref="BT176">
IFERROR(
_xlfn.IFS(
$DH176="день_1",
$BP176*$BL176/($AX176-$AW176+1)*BC176*(DAY(EOMONTH(BC$15,0))),
$DH176="день_2",
$BP176/30*MAX(MIN($AX176,EOMONTH(BC$15,0))-MAX($AW176,BC$15)+1,),
$DH176="раб.день",
$BP176/30*(IFERROR(
_xlfn.LET(_xlpm.VD,
CHOOSE(
{1;2;3;4;5;6;7;8;9;10;11;12;13;14;15;16;17;18},
45658,45659,45660,45661,45662,45663,45664,45665,45711,45724,45778,45779,45785,45786,45820,45821,45965,46022),
_xlfn.LET(_xlpm.DD,
MAX(MIN($AX176,EOMONTH(BC$15,0))-MAX($AW176,BC$15),),
_xlfn.IFS(
AND(MONTH($AW176)=MONTH(BC$15),MONTH($AX176)&lt;&gt;MONTH(BC$15)),
NETWORKDAYS.INTL($AW176,$AW176+_xlpm.DD,1,_xlpm.VD),
AND(MONTH($AW176)&lt;&gt;MONTH(BC$15),MONTH($AX176)=MONTH(BC$15)),
NETWORKDAYS.INTL(($AX176)-_xlpm.DD,$AX176,1,_xlpm.VD),
AND(MONTH($AW176)&lt;MONTH(BC$15),MONTH($AX176)&gt;MONTH(BC$15)),
NETWORKDAYS.INTL((EOMONTH(BC$15-1,1))-_xlpm.DD,EOMONTH(BC$15-1,1),1,_xlpm.VD),
AND(MONTH($AW176)=MONTH(BC$15),MONTH($AX176)=MONTH(BC$15)),
NETWORKDAYS.INTL($AW176,$AX176,1,_xlpm.VD)))),0)),
$DH176="месяц",
$BP176*BC176,
$DH176="неделя",
$BP176*BC176/7*(ROUNDUP((DAY(EOMONTH(BC$15,0)))/4,0))),
0)</f>
        <v/>
      </c>
      <c r="BU176" s="125">
        <f t="array" ref="BU176">
IFERROR(
_xlfn.IFS(
$DH176="день_1",
$BP176*$BL176/($AX176-$AW176+1)*BD176*(DAY(EOMONTH(BD$15,0))),
$DH176="день_2",
$BP176/30*MAX(MIN($AX176,EOMONTH(BD$15,0))-MAX($AW176,BD$15)+1,),
$DH176="раб.день",
$BP176/30*(IFERROR(
_xlfn.LET(_xlpm.VD,
CHOOSE(
{1;2;3;4;5;6;7;8;9;10;11;12;13;14;15;16;17;18},
45658,45659,45660,45661,45662,45663,45664,45665,45711,45724,45778,45779,45785,45786,45820,45821,45965,46022),
_xlfn.LET(_xlpm.DD,
MAX(MIN($AX176,EOMONTH(BD$15,0))-MAX($AW176,BD$15),),
_xlfn.IFS(
AND(MONTH($AW176)=MONTH(BD$15),MONTH($AX176)&lt;&gt;MONTH(BD$15)),
NETWORKDAYS.INTL($AW176,$AW176+_xlpm.DD,1,_xlpm.VD),
AND(MONTH($AW176)&lt;&gt;MONTH(BD$15),MONTH($AX176)=MONTH(BD$15)),
NETWORKDAYS.INTL(($AX176)-_xlpm.DD,$AX176,1,_xlpm.VD),
AND(MONTH($AW176)&lt;MONTH(BD$15),MONTH($AX176)&gt;MONTH(BD$15)),
NETWORKDAYS.INTL((EOMONTH(BD$15-1,1))-_xlpm.DD,EOMONTH(BD$15-1,1),1,_xlpm.VD),
AND(MONTH($AW176)=MONTH(BD$15),MONTH($AX176)=MONTH(BD$15)),
NETWORKDAYS.INTL($AW176,$AX176,1,_xlpm.VD)))),0)),
$DH176="месяц",
$BP176*BD176,
$DH176="неделя",
$BP176*BD176/7*(ROUNDUP((DAY(EOMONTH(BD$15,0)))/4,0))),
0)</f>
        <v/>
      </c>
      <c r="BV176" s="125">
        <f t="array" ref="BV176">
IFERROR(
_xlfn.IFS(
$DH176="день_1",
$BP176*$BL176/($AX176-$AW176+1)*BE176*(DAY(EOMONTH(BE$15,0))),
$DH176="день_2",
$BP176/30*MAX(MIN($AX176,EOMONTH(BE$15,0))-MAX($AW176,BE$15)+1,),
$DH176="раб.день",
$BP176/30*(IFERROR(
_xlfn.LET(_xlpm.VD,
CHOOSE(
{1;2;3;4;5;6;7;8;9;10;11;12;13;14;15;16;17;18},
45658,45659,45660,45661,45662,45663,45664,45665,45711,45724,45778,45779,45785,45786,45820,45821,45965,46022),
_xlfn.LET(_xlpm.DD,
MAX(MIN($AX176,EOMONTH(BE$15,0))-MAX($AW176,BE$15),),
_xlfn.IFS(
AND(MONTH($AW176)=MONTH(BE$15),MONTH($AX176)&lt;&gt;MONTH(BE$15)),
NETWORKDAYS.INTL($AW176,$AW176+_xlpm.DD,1,_xlpm.VD),
AND(MONTH($AW176)&lt;&gt;MONTH(BE$15),MONTH($AX176)=MONTH(BE$15)),
NETWORKDAYS.INTL(($AX176)-_xlpm.DD,$AX176,1,_xlpm.VD),
AND(MONTH($AW176)&lt;MONTH(BE$15),MONTH($AX176)&gt;MONTH(BE$15)),
NETWORKDAYS.INTL((EOMONTH(BE$15-1,1))-_xlpm.DD,EOMONTH(BE$15-1,1),1,_xlpm.VD),
AND(MONTH($AW176)=MONTH(BE$15),MONTH($AX176)=MONTH(BE$15)),
NETWORKDAYS.INTL($AW176,$AX176,1,_xlpm.VD)))),0)),
$DH176="месяц",
$BP176*BE176,
$DH176="неделя",
$BP176*BE176/7*(ROUNDUP((DAY(EOMONTH(BE$15,0)))/4,0))),
0)</f>
        <v/>
      </c>
      <c r="BW176" s="125">
        <f t="array" ref="BW176">
IFERROR(
_xlfn.IFS(
$DH176="день_1",
$BP176*$BL176/($AX176-$AW176+1)*BF176*(DAY(EOMONTH(BF$15,0))),
$DH176="день_2",
$BP176/30*MAX(MIN($AX176,EOMONTH(BF$15,0))-MAX($AW176,BF$15)+1,),
$DH176="раб.день",
$BP176/30*(IFERROR(
_xlfn.LET(_xlpm.VD,
CHOOSE(
{1;2;3;4;5;6;7;8;9;10;11;12;13;14;15;16;17;18},
45658,45659,45660,45661,45662,45663,45664,45665,45711,45724,45778,45779,45785,45786,45820,45821,45965,46022),
_xlfn.LET(_xlpm.DD,
MAX(MIN($AX176,EOMONTH(BF$15,0))-MAX($AW176,BF$15),),
_xlfn.IFS(
AND(MONTH($AW176)=MONTH(BF$15),MONTH($AX176)&lt;&gt;MONTH(BF$15)),
NETWORKDAYS.INTL($AW176,$AW176+_xlpm.DD,1,_xlpm.VD),
AND(MONTH($AW176)&lt;&gt;MONTH(BF$15),MONTH($AX176)=MONTH(BF$15)),
NETWORKDAYS.INTL(($AX176)-_xlpm.DD,$AX176,1,_xlpm.VD),
AND(MONTH($AW176)&lt;MONTH(BF$15),MONTH($AX176)&gt;MONTH(BF$15)),
NETWORKDAYS.INTL((EOMONTH(BF$15-1,1))-_xlpm.DD,EOMONTH(BF$15-1,1),1,_xlpm.VD),
AND(MONTH($AW176)=MONTH(BF$15),MONTH($AX176)=MONTH(BF$15)),
NETWORKDAYS.INTL($AW176,$AX176,1,_xlpm.VD)))),0)),
$DH176="месяц",
$BP176*BF176,
$DH176="неделя",
$BP176*BF176/7*(ROUNDUP((DAY(EOMONTH(BF$15,0)))/4,0))),
0)</f>
        <v/>
      </c>
      <c r="BX176" s="125">
        <f t="array" ref="BX176">
IFERROR(
_xlfn.IFS(
$DH176="день_1",
$BP176*$BL176/($AX176-$AW176+1)*BG176*(DAY(EOMONTH(BG$15,0))),
$DH176="день_2",
$BP176/30*MAX(MIN($AX176,EOMONTH(BG$15,0))-MAX($AW176,BG$15)+1,),
$DH176="раб.день",
$BP176/30*(IFERROR(
_xlfn.LET(_xlpm.VD,
CHOOSE(
{1;2;3;4;5;6;7;8;9;10;11;12;13;14;15;16;17;18},
45658,45659,45660,45661,45662,45663,45664,45665,45711,45724,45778,45779,45785,45786,45820,45821,45965,46022),
_xlfn.LET(_xlpm.DD,
MAX(MIN($AX176,EOMONTH(BG$15,0))-MAX($AW176,BG$15),),
_xlfn.IFS(
AND(MONTH($AW176)=MONTH(BG$15),MONTH($AX176)&lt;&gt;MONTH(BG$15)),
NETWORKDAYS.INTL($AW176,$AW176+_xlpm.DD,1,_xlpm.VD),
AND(MONTH($AW176)&lt;&gt;MONTH(BG$15),MONTH($AX176)=MONTH(BG$15)),
NETWORKDAYS.INTL(($AX176)-_xlpm.DD,$AX176,1,_xlpm.VD),
AND(MONTH($AW176)&lt;MONTH(BG$15),MONTH($AX176)&gt;MONTH(BG$15)),
NETWORKDAYS.INTL((EOMONTH(BG$15-1,1))-_xlpm.DD,EOMONTH(BG$15-1,1),1,_xlpm.VD),
AND(MONTH($AW176)=MONTH(BG$15),MONTH($AX176)=MONTH(BG$15)),
NETWORKDAYS.INTL($AW176,$AX176,1,_xlpm.VD)))),0)),
$DH176="месяц",
$BP176*BG176,
$DH176="неделя",
$BP176*BG176/7*(ROUNDUP((DAY(EOMONTH(BG$15,0)))/4,0))),
0)</f>
        <v/>
      </c>
      <c r="BY176" s="125">
        <f t="array" ref="BY176">
IFERROR(
_xlfn.IFS(
$DH176="день_1",
$BP176*$BL176/($AX176-$AW176+1)*BH176*(DAY(EOMONTH(BH$15,0))),
$DH176="день_2",
$BP176/30*MAX(MIN($AX176,EOMONTH(BH$15,0))-MAX($AW176,BH$15)+1,),
$DH176="раб.день",
$BP176/30*(IFERROR(
_xlfn.LET(_xlpm.VD,
CHOOSE(
{1;2;3;4;5;6;7;8;9;10;11;12;13;14;15;16;17;18},
45658,45659,45660,45661,45662,45663,45664,45665,45711,45724,45778,45779,45785,45786,45820,45821,45965,46022),
_xlfn.LET(_xlpm.DD,
MAX(MIN($AX176,EOMONTH(BH$15,0))-MAX($AW176,BH$15),),
_xlfn.IFS(
AND(MONTH($AW176)=MONTH(BH$15),MONTH($AX176)&lt;&gt;MONTH(BH$15)),
NETWORKDAYS.INTL($AW176,$AW176+_xlpm.DD,1,_xlpm.VD),
AND(MONTH($AW176)&lt;&gt;MONTH(BH$15),MONTH($AX176)=MONTH(BH$15)),
NETWORKDAYS.INTL(($AX176)-_xlpm.DD,$AX176,1,_xlpm.VD),
AND(MONTH($AW176)&lt;MONTH(BH$15),MONTH($AX176)&gt;MONTH(BH$15)),
NETWORKDAYS.INTL((EOMONTH(BH$15-1,1))-_xlpm.DD,EOMONTH(BH$15-1,1),1,_xlpm.VD),
AND(MONTH($AW176)=MONTH(BH$15),MONTH($AX176)=MONTH(BH$15)),
NETWORKDAYS.INTL($AW176,$AX176,1,_xlpm.VD)))),0)),
$DH176="месяц",
$BP176*BH176,
$DH176="неделя",
$BP176*BH176/7*(ROUNDUP((DAY(EOMONTH(BH$15,0)))/4,0))),
0)</f>
        <v/>
      </c>
      <c r="BZ176" s="125">
        <f t="array" ref="BZ176">
IFERROR(
_xlfn.IFS(
$DH176="день_1",
$BP176*$BL176/($AX176-$AW176+1)*BI176*(DAY(EOMONTH(BI$15,0))),
$DH176="день_2",
$BP176/30*MAX(MIN($AX176,EOMONTH(BI$15,0))-MAX($AW176,BI$15)+1,),
$DH176="раб.день",
$BP176/30*(IFERROR(
_xlfn.LET(_xlpm.VD,
CHOOSE(
{1;2;3;4;5;6;7;8;9;10;11;12;13;14;15;16;17;18},
45658,45659,45660,45661,45662,45663,45664,45665,45711,45724,45778,45779,45785,45786,45820,45821,45965,46022),
_xlfn.LET(_xlpm.DD,
MAX(MIN($AX176,EOMONTH(BI$15,0))-MAX($AW176,BI$15),),
_xlfn.IFS(
AND(MONTH($AW176)=MONTH(BI$15),MONTH($AX176)&lt;&gt;MONTH(BI$15)),
NETWORKDAYS.INTL($AW176,$AW176+_xlpm.DD,1,_xlpm.VD),
AND(MONTH($AW176)&lt;&gt;MONTH(BI$15),MONTH($AX176)=MONTH(BI$15)),
NETWORKDAYS.INTL(($AX176)-_xlpm.DD,$AX176,1,_xlpm.VD),
AND(MONTH($AW176)&lt;MONTH(BI$15),MONTH($AX176)&gt;MONTH(BI$15)),
NETWORKDAYS.INTL((EOMONTH(BI$15-1,1))-_xlpm.DD,EOMONTH(BI$15-1,1),1,_xlpm.VD),
AND(MONTH($AW176)=MONTH(BI$15),MONTH($AX176)=MONTH(BI$15)),
NETWORKDAYS.INTL($AW176,$AX176,1,_xlpm.VD)))),0)),
$DH176="месяц",
$BP176*BI176,
$DH176="неделя",
$BP176*BI176/7*(ROUNDUP((DAY(EOMONTH(BI$15,0)))/4,0))),
0)</f>
        <v/>
      </c>
      <c r="CA176" s="125">
        <f t="array" ref="CA176">
IFERROR(
_xlfn.IFS(
$DH176="день_1",
$BP176*$BL176/($AX176-$AW176+1)*BJ176*(DAY(EOMONTH(BJ$15,0))),
$DH176="день_2",
$BP176/30*MAX(MIN($AX176,EOMONTH(BJ$15,0))-MAX($AW176,BJ$15)+1,),
$DH176="раб.день",
$BP176/30*(IFERROR(
_xlfn.LET(_xlpm.VD,
CHOOSE(
{1;2;3;4;5;6;7;8;9;10;11;12;13;14;15;16;17;18},
45658,45659,45660,45661,45662,45663,45664,45665,45711,45724,45778,45779,45785,45786,45820,45821,45965,46022),
_xlfn.LET(_xlpm.DD,
MAX(MIN($AX176,EOMONTH(BJ$15,0))-MAX($AW176,BJ$15),),
_xlfn.IFS(
AND(MONTH($AW176)=MONTH(BJ$15),MONTH($AX176)&lt;&gt;MONTH(BJ$15)),
NETWORKDAYS.INTL($AW176,$AW176+_xlpm.DD,1,_xlpm.VD),
AND(MONTH($AW176)&lt;&gt;MONTH(BJ$15),MONTH($AX176)=MONTH(BJ$15)),
NETWORKDAYS.INTL(($AX176)-_xlpm.DD,$AX176,1,_xlpm.VD),
AND(MONTH($AW176)&lt;MONTH(BJ$15),MONTH($AX176)&gt;MONTH(BJ$15)),
NETWORKDAYS.INTL((EOMONTH(BJ$15-1,1))-_xlpm.DD,EOMONTH(BJ$15-1,1),1,_xlpm.VD),
AND(MONTH($AW176)=MONTH(BJ$15),MONTH($AX176)=MONTH(BJ$15)),
NETWORKDAYS.INTL($AW176,$AX176,1,_xlpm.VD)))),0)),
$DH176="месяц",
$BP176*BJ176,
$DH176="неделя",
$BP176*BJ176/7*(ROUNDUP((DAY(EOMONTH(BJ$15,0)))/4,0))),
0)</f>
        <v/>
      </c>
      <c r="CB176" s="125">
        <f t="array" ref="CB176">
IFERROR(
_xlfn.IFS(
$DH176="день_1",
$BP176*$BL176/($AX176-$AW176+1)*BK176*(DAY(EOMONTH(BK$15,0))),
$DH176="день_2",
$BP176/30*MAX(MIN($AX176,EOMONTH(BK$15,0))-MAX($AW176,BK$15)+1,),
$DH176="раб.день",
$BP176/30*(IFERROR(
_xlfn.LET(_xlpm.VD,
CHOOSE(
{1;2;3;4;5;6;7;8;9;10;11;12;13;14;15;16;17;18},
45658,45659,45660,45661,45662,45663,45664,45665,45711,45724,45778,45779,45785,45786,45820,45821,45965,46022),
_xlfn.LET(_xlpm.DD,
MAX(MIN($AX176,EOMONTH(BK$15,0))-MAX($AW176,BK$15),),
_xlfn.IFS(
AND(MONTH($AW176)=MONTH(BK$15),MONTH($AX176)&lt;&gt;MONTH(BK$15)),
NETWORKDAYS.INTL($AW176,$AW176+_xlpm.DD,1,_xlpm.VD),
AND(MONTH($AW176)&lt;&gt;MONTH(BK$15),MONTH($AX176)=MONTH(BK$15)),
NETWORKDAYS.INTL(($AX176)-_xlpm.DD,$AX176,1,_xlpm.VD),
AND(MONTH($AW176)&lt;MONTH(BK$15),MONTH($AX176)&gt;MONTH(BK$15)),
NETWORKDAYS.INTL((EOMONTH(BK$15-1,1))-_xlpm.DD,EOMONTH(BK$15-1,1),1,_xlpm.VD),
AND(MONTH($AW176)=MONTH(BK$15),MONTH($AX176)=MONTH(BK$15)),
NETWORKDAYS.INTL($AW176,$AX176,1,_xlpm.VD)))),0)),
$DH176="месяц",
$BP176*BK176,
$DH176="неделя",
$BP176*BK176/7*(ROUNDUP((DAY(EOMONTH(BK$15,0)))/4,0))),
0)</f>
        <v/>
      </c>
      <c r="CC176" s="125">
        <f>SUM($BQ176:$CB176)</f>
        <v/>
      </c>
      <c r="CD176" s="126">
        <f>SUM($EH176:$EH176)</f>
        <v/>
      </c>
      <c r="CE176" s="126">
        <f>$CD176*$AB176</f>
        <v/>
      </c>
      <c r="CF176" s="126">
        <f>SUM($EK176:$EK176)</f>
        <v/>
      </c>
      <c r="CG176" s="126">
        <f>$CF176*$AB176</f>
        <v/>
      </c>
      <c r="CH176" s="126">
        <f>SUM($CC176,$CE176,$CG176)</f>
        <v/>
      </c>
      <c r="CI176" s="126">
        <f>$CH176*(1+$CM176)</f>
        <v/>
      </c>
      <c r="CJ176" s="127" t="n">
        <v>0</v>
      </c>
      <c r="CK176" s="126">
        <f>SUM($CH176:$CH176)*(1+$CJ176)</f>
        <v/>
      </c>
      <c r="CL176" s="126">
        <f>SUM($CH176:$CH176)*(1+$CM176)</f>
        <v/>
      </c>
      <c r="CM176" s="59" t="inlineStr">
        <is>
          <t>20%</t>
        </is>
      </c>
      <c r="CN176" s="59" t="n"/>
      <c r="CO176" s="72" t="n"/>
      <c r="CP176" s="59" t="n"/>
      <c r="CQ176" s="73" t="n"/>
      <c r="CR176" s="73" t="n"/>
      <c r="CS176" s="73" t="n"/>
      <c r="CT176" s="72" t="n"/>
      <c r="CU176" s="79" t="inlineStr">
        <is>
          <t> </t>
        </is>
      </c>
      <c r="CV176" s="60" t="n"/>
      <c r="CW176" s="60" t="n"/>
      <c r="CX176" s="60" t="n"/>
      <c r="CY176" s="127">
        <f>IFERROR(($CC176-$EE176)/($EE176/(1-$DQ176)),0)</f>
        <v/>
      </c>
      <c r="CZ176" s="127">
        <f>IFERROR(1-$EI176/($CE176),0)</f>
        <v/>
      </c>
      <c r="DA176" s="127">
        <f>IFERROR(1-$EL176/($CG176),0)</f>
        <v/>
      </c>
      <c r="DB176" s="126">
        <f>ROUND(IFERROR(($CI176/(1+$CM176)-$EN176),0),2)</f>
        <v/>
      </c>
      <c r="DC176" s="128" t="n"/>
      <c r="DD176" s="125" t="n"/>
      <c r="DE176" s="75" t="n">
        <v>0</v>
      </c>
      <c r="DF176" s="128" t="n"/>
      <c r="DG176" s="125">
        <f>IF($DC176=0,0,$DD176*($DC176*100%-$DE176*$DF176))*SUM($AB176:$AB176)</f>
        <v/>
      </c>
      <c r="DH176" s="129" t="inlineStr">
        <is>
          <t>месяц</t>
        </is>
      </c>
      <c r="DI176" s="130">
        <f t="array" ref="DI176">IFERROR(
IF($ES176="LisChannel",
(ROUND(((INDEX({174.625;153.888888888889;130.972222222222},MATCH($AI176,{2;3;4}),0))*$AG176*$AI176),2)),0),0)</f>
        <v/>
      </c>
      <c r="DJ176" s="130">
        <f>
_xlfn.LET(_xlpm.X,
IFERROR(
IF($ES176="НовиковТВ",
(_xlfn.LET(_xlpm.NTV,
_xlfn.LET(_xlpm.MIN,350000,
IF(SUMIFS($DI:$DI,$ES:$ES,"НовиковТВ")&lt;=_xlpm.MIN,
(SUMIFS($DI:$DI,$ES:$ES,"НовиковТВ")/(COUNTIFS($ES:$ES,"НовиковТВ")))*_xlpm.MIN/SUMIFS($DI:$DI,$ES:$ES,"НовиковТВ"),
DI176)),
_xlpm.NTV+$DG176/(1-(1-(_xlpm.NTV)*(1-$DL176)*(1-$DM176)*(1-$DN176)*(1-$DO176)*(1-$DP176)/_xlpm.NTV))))/(1+$EP176),
$DI176+$DG176/(1-(1-($DI176)*(1-$DL176)*(1-$DM176)*(1-$DN176)*(1-$DO176)*(1-$DP176)/$DI176))),
0),
_xlpm.X*(1+$CM176)*(1+$CW176)-_xlpm.X*(1+$CM176)+_xlpm.X)</f>
        <v/>
      </c>
      <c r="DK176" s="125" t="inlineStr">
        <is>
          <t>послед.</t>
        </is>
      </c>
      <c r="DL176" s="63" t="n">
        <v>0</v>
      </c>
      <c r="DM176" s="63" t="n">
        <v>0</v>
      </c>
      <c r="DN176" s="63" t="n">
        <v>0</v>
      </c>
      <c r="DO176" s="63" t="n">
        <v>0</v>
      </c>
      <c r="DP176" s="63" t="n">
        <v>0</v>
      </c>
      <c r="DQ176" s="63">
        <f t="array" ref="DQ176">IFERROR(_xlfn.IFS(
$DK176="послед.",1-(1-$DL176)*(1-$DM176)*(1-$DN176)*(1-$DO176)*(1-$DP176),
$DK176="сумм.",$DL176+$DM176+$DN176+$DO176+$DP176),
0)</f>
        <v/>
      </c>
      <c r="DR176" s="125">
        <f t="array" ref="DR176">
IFERROR(
_xlfn.IFS(
$BL176=0,
0,
$BL176&gt;0,
_xlfn.IFS($DK176="послед.",
$DJ176*(1-$DL176)*(1-$DM176)*(1-$DN176)*(1-$DO176)*(1-$DP176),
$DK176="сумм.",
$DJ176*(1-($DL176+$DM176+$DN176+$DO176+$DP176)))),0)</f>
        <v/>
      </c>
      <c r="DS176" s="125">
        <f t="array" ref="DS176">
IFERROR(_xlfn.IFS(
$DH176="день_1",
$DR176*$BL176/($AX176-$AW176+1)*AZ176*(DAY(EOMONTH(AZ$15,0))),
$DH176="день_2",
$DR176/30*MAX(MIN($AX176,EOMONTH(AZ$15,0))-MAX($AW176,AZ$15)+1,),
$DH176="раб.день",
$DR176/30*(IFERROR(
_xlfn.LET(_xlpm.VD,
CHOOSE(
{1;2;3;4;5;6;7;8;9;10;11;12;13;14;15;16;17;18},
45658,45659,45660,45661,45662,45663,45664,45665,45711,45724,45778,45779,45785,45786,45820,45821,45965,46022),
_xlfn.LET(_xlpm.DD,
MAX(MIN($AX176,EOMONTH(AZ$15,0))-MAX($AW176,AZ$15),),
_xlfn.IFS(
AND(MONTH($AW176)=MONTH(AZ$15),MONTH($AX176)&lt;&gt;MONTH(AZ$15)),
NETWORKDAYS.INTL($AW176,$AW176+_xlpm.DD,1,_xlpm.VD),
AND(MONTH($AW176)&lt;&gt;MONTH(AZ$15),MONTH($AX176)=MONTH(AZ$15)),
NETWORKDAYS.INTL(($AX176)-_xlpm.DD,$AX176,1,_xlpm.VD),
AND(MONTH($AW176)&lt;MONTH(AZ$15),MONTH($AX176)&gt;MONTH(AZ$15)),
NETWORKDAYS.INTL((EOMONTH(AZ$15-1,1))-_xlpm.DD,EOMONTH(AZ$15-1,1),1,_xlpm.VD),
AND(MONTH($AW176)=MONTH(AZ$15),MONTH($AX176)=MONTH(AZ$15)),
NETWORKDAYS.INTL($AW176,$AX176,1,_xlpm.VD)))),0)),
$DH176="месяц",
$DR176*AZ176,
$DH176="неделя",
$DR176*AZ176/7*(ROUNDUP((DAY(EOMONTH(AZ$15,0)))/4,0))),
0)</f>
        <v/>
      </c>
      <c r="DT176" s="125">
        <f t="array" ref="DT176">
IFERROR(_xlfn.IFS(
$DH176="день_1",
$DR176*$BL176/($AX176-$AW176+1)*BA176*(DAY(EOMONTH(BA$15,0))),
$DH176="день_2",
$DR176/30*MAX(MIN($AX176,EOMONTH(BA$15,0))-MAX($AW176,BA$15)+1,),
$DH176="раб.день",
$DR176/30*(IFERROR(
_xlfn.LET(_xlpm.VD,
CHOOSE(
{1;2;3;4;5;6;7;8;9;10;11;12;13;14;15;16;17;18},
45658,45659,45660,45661,45662,45663,45664,45665,45711,45724,45778,45779,45785,45786,45820,45821,45965,46022),
_xlfn.LET(_xlpm.DD,
MAX(MIN($AX176,EOMONTH(BA$15,0))-MAX($AW176,BA$15),),
_xlfn.IFS(
AND(MONTH($AW176)=MONTH(BA$15),MONTH($AX176)&lt;&gt;MONTH(BA$15)),
NETWORKDAYS.INTL($AW176,$AW176+_xlpm.DD,1,_xlpm.VD),
AND(MONTH($AW176)&lt;&gt;MONTH(BA$15),MONTH($AX176)=MONTH(BA$15)),
NETWORKDAYS.INTL(($AX176)-_xlpm.DD,$AX176,1,_xlpm.VD),
AND(MONTH($AW176)&lt;MONTH(BA$15),MONTH($AX176)&gt;MONTH(BA$15)),
NETWORKDAYS.INTL((EOMONTH(BA$15-1,1))-_xlpm.DD,EOMONTH(BA$15-1,1),1,_xlpm.VD),
AND(MONTH($AW176)=MONTH(BA$15),MONTH($AX176)=MONTH(BA$15)),
NETWORKDAYS.INTL($AW176,$AX176,1,_xlpm.VD)))),0)),
$DH176="месяц",
$DR176*BA176,
$DH176="неделя",
$DR176*BA176/7*(ROUNDUP((DAY(EOMONTH(BA$15,0)))/4,0))),
0)</f>
        <v/>
      </c>
      <c r="DU176" s="125">
        <f t="array" ref="DU176">
IFERROR(_xlfn.IFS(
$DH176="день_1",
$DR176*$BL176/($AX176-$AW176+1)*BB176*(DAY(EOMONTH(BB$15,0))),
$DH176="день_2",
$DR176/30*MAX(MIN($AX176,EOMONTH(BB$15,0))-MAX($AW176,BB$15)+1,),
$DH176="раб.день",
$DR176/30*(IFERROR(
_xlfn.LET(_xlpm.VD,
CHOOSE(
{1;2;3;4;5;6;7;8;9;10;11;12;13;14;15;16;17;18},
45658,45659,45660,45661,45662,45663,45664,45665,45711,45724,45778,45779,45785,45786,45820,45821,45965,46022),
_xlfn.LET(_xlpm.DD,
MAX(MIN($AX176,EOMONTH(BB$15,0))-MAX($AW176,BB$15),),
_xlfn.IFS(
AND(MONTH($AW176)=MONTH(BB$15),MONTH($AX176)&lt;&gt;MONTH(BB$15)),
NETWORKDAYS.INTL($AW176,$AW176+_xlpm.DD,1,_xlpm.VD),
AND(MONTH($AW176)&lt;&gt;MONTH(BB$15),MONTH($AX176)=MONTH(BB$15)),
NETWORKDAYS.INTL(($AX176)-_xlpm.DD,$AX176,1,_xlpm.VD),
AND(MONTH($AW176)&lt;MONTH(BB$15),MONTH($AX176)&gt;MONTH(BB$15)),
NETWORKDAYS.INTL((EOMONTH(BB$15-1,1))-_xlpm.DD,EOMONTH(BB$15-1,1),1,_xlpm.VD),
AND(MONTH($AW176)=MONTH(BB$15),MONTH($AX176)=MONTH(BB$15)),
NETWORKDAYS.INTL($AW176,$AX176,1,_xlpm.VD)))),0)),
$DH176="месяц",
$DR176*BB176,
$DH176="неделя",
$DR176*BB176/7*(ROUNDUP((DAY(EOMONTH(BB$15,0)))/4,0))),
0)</f>
        <v/>
      </c>
      <c r="DV176" s="125">
        <f t="array" ref="DV176">
IFERROR(_xlfn.IFS(
$DH176="день_1",
$DR176*$BL176/($AX176-$AW176+1)*BC176*(DAY(EOMONTH(BC$15,0))),
$DH176="день_2",
$DR176/30*MAX(MIN($AX176,EOMONTH(BC$15,0))-MAX($AW176,BC$15)+1,),
$DH176="раб.день",
$DR176/30*(IFERROR(
_xlfn.LET(_xlpm.VD,
CHOOSE(
{1;2;3;4;5;6;7;8;9;10;11;12;13;14;15;16;17;18},
45658,45659,45660,45661,45662,45663,45664,45665,45711,45724,45778,45779,45785,45786,45820,45821,45965,46022),
_xlfn.LET(_xlpm.DD,
MAX(MIN($AX176,EOMONTH(BC$15,0))-MAX($AW176,BC$15),),
_xlfn.IFS(
AND(MONTH($AW176)=MONTH(BC$15),MONTH($AX176)&lt;&gt;MONTH(BC$15)),
NETWORKDAYS.INTL($AW176,$AW176+_xlpm.DD,1,_xlpm.VD),
AND(MONTH($AW176)&lt;&gt;MONTH(BC$15),MONTH($AX176)=MONTH(BC$15)),
NETWORKDAYS.INTL(($AX176)-_xlpm.DD,$AX176,1,_xlpm.VD),
AND(MONTH($AW176)&lt;MONTH(BC$15),MONTH($AX176)&gt;MONTH(BC$15)),
NETWORKDAYS.INTL((EOMONTH(BC$15-1,1))-_xlpm.DD,EOMONTH(BC$15-1,1),1,_xlpm.VD),
AND(MONTH($AW176)=MONTH(BC$15),MONTH($AX176)=MONTH(BC$15)),
NETWORKDAYS.INTL($AW176,$AX176,1,_xlpm.VD)))),0)),
$DH176="месяц",
$DR176*BC176,
$DH176="неделя",
$DR176*BC176/7*(ROUNDUP((DAY(EOMONTH(BC$15,0)))/4,0))),
0)</f>
        <v/>
      </c>
      <c r="DW176" s="125">
        <f t="array" ref="DW176">
IFERROR(_xlfn.IFS(
$DH176="день_1",
$DR176*$BL176/($AX176-$AW176+1)*BD176*(DAY(EOMONTH(BD$15,0))),
$DH176="день_2",
$DR176/30*MAX(MIN($AX176,EOMONTH(BD$15,0))-MAX($AW176,BD$15)+1,),
$DH176="раб.день",
$DR176/30*(IFERROR(
_xlfn.LET(_xlpm.VD,
CHOOSE(
{1;2;3;4;5;6;7;8;9;10;11;12;13;14;15;16;17;18},
45658,45659,45660,45661,45662,45663,45664,45665,45711,45724,45778,45779,45785,45786,45820,45821,45965,46022),
_xlfn.LET(_xlpm.DD,
MAX(MIN($AX176,EOMONTH(BD$15,0))-MAX($AW176,BD$15),),
_xlfn.IFS(
AND(MONTH($AW176)=MONTH(BD$15),MONTH($AX176)&lt;&gt;MONTH(BD$15)),
NETWORKDAYS.INTL($AW176,$AW176+_xlpm.DD,1,_xlpm.VD),
AND(MONTH($AW176)&lt;&gt;MONTH(BD$15),MONTH($AX176)=MONTH(BD$15)),
NETWORKDAYS.INTL(($AX176)-_xlpm.DD,$AX176,1,_xlpm.VD),
AND(MONTH($AW176)&lt;MONTH(BD$15),MONTH($AX176)&gt;MONTH(BD$15)),
NETWORKDAYS.INTL((EOMONTH(BD$15-1,1))-_xlpm.DD,EOMONTH(BD$15-1,1),1,_xlpm.VD),
AND(MONTH($AW176)=MONTH(BD$15),MONTH($AX176)=MONTH(BD$15)),
NETWORKDAYS.INTL($AW176,$AX176,1,_xlpm.VD)))),0)),
$DH176="месяц",
$DR176*BD176,
$DH176="неделя",
$DR176*BD176/7*(ROUNDUP((DAY(EOMONTH(BD$15,0)))/4,0))),
0)</f>
        <v/>
      </c>
      <c r="DX176" s="125">
        <f t="array" ref="DX176">
IFERROR(_xlfn.IFS(
$DH176="день_1",
$DR176*$BL176/($AX176-$AW176+1)*BE176*(DAY(EOMONTH(BE$15,0))),
$DH176="день_2",
$DR176/30*MAX(MIN($AX176,EOMONTH(BE$15,0))-MAX($AW176,BE$15)+1,),
$DH176="раб.день",
$DR176/30*(IFERROR(
_xlfn.LET(_xlpm.VD,
CHOOSE(
{1;2;3;4;5;6;7;8;9;10;11;12;13;14;15;16;17;18},
45658,45659,45660,45661,45662,45663,45664,45665,45711,45724,45778,45779,45785,45786,45820,45821,45965,46022),
_xlfn.LET(_xlpm.DD,
MAX(MIN($AX176,EOMONTH(BE$15,0))-MAX($AW176,BE$15),),
_xlfn.IFS(
AND(MONTH($AW176)=MONTH(BE$15),MONTH($AX176)&lt;&gt;MONTH(BE$15)),
NETWORKDAYS.INTL($AW176,$AW176+_xlpm.DD,1,_xlpm.VD),
AND(MONTH($AW176)&lt;&gt;MONTH(BE$15),MONTH($AX176)=MONTH(BE$15)),
NETWORKDAYS.INTL(($AX176)-_xlpm.DD,$AX176,1,_xlpm.VD),
AND(MONTH($AW176)&lt;MONTH(BE$15),MONTH($AX176)&gt;MONTH(BE$15)),
NETWORKDAYS.INTL((EOMONTH(BE$15-1,1))-_xlpm.DD,EOMONTH(BE$15-1,1),1,_xlpm.VD),
AND(MONTH($AW176)=MONTH(BE$15),MONTH($AX176)=MONTH(BE$15)),
NETWORKDAYS.INTL($AW176,$AX176,1,_xlpm.VD)))),0)),
$DH176="месяц",
$DR176*BE176,
$DH176="неделя",
$DR176*BE176/7*(ROUNDUP((DAY(EOMONTH(BE$15,0)))/4,0))),
0)</f>
        <v/>
      </c>
      <c r="DY176" s="125">
        <f t="array" ref="DY176">
IFERROR(_xlfn.IFS(
$DH176="день_1",
$DR176*$BL176/($AX176-$AW176+1)*BF176*(DAY(EOMONTH(BF$15,0))),
$DH176="день_2",
$DR176/30*MAX(MIN($AX176,EOMONTH(BF$15,0))-MAX($AW176,BF$15)+1,),
$DH176="раб.день",
$DR176/30*(IFERROR(
_xlfn.LET(_xlpm.VD,
CHOOSE(
{1;2;3;4;5;6;7;8;9;10;11;12;13;14;15;16;17;18},
45658,45659,45660,45661,45662,45663,45664,45665,45711,45724,45778,45779,45785,45786,45820,45821,45965,46022),
_xlfn.LET(_xlpm.DD,
MAX(MIN($AX176,EOMONTH(BF$15,0))-MAX($AW176,BF$15),),
_xlfn.IFS(
AND(MONTH($AW176)=MONTH(BF$15),MONTH($AX176)&lt;&gt;MONTH(BF$15)),
NETWORKDAYS.INTL($AW176,$AW176+_xlpm.DD,1,_xlpm.VD),
AND(MONTH($AW176)&lt;&gt;MONTH(BF$15),MONTH($AX176)=MONTH(BF$15)),
NETWORKDAYS.INTL(($AX176)-_xlpm.DD,$AX176,1,_xlpm.VD),
AND(MONTH($AW176)&lt;MONTH(BF$15),MONTH($AX176)&gt;MONTH(BF$15)),
NETWORKDAYS.INTL((EOMONTH(BF$15-1,1))-_xlpm.DD,EOMONTH(BF$15-1,1),1,_xlpm.VD),
AND(MONTH($AW176)=MONTH(BF$15),MONTH($AX176)=MONTH(BF$15)),
NETWORKDAYS.INTL($AW176,$AX176,1,_xlpm.VD)))),0)),
$DH176="месяц",
$DR176*BF176,
$DH176="неделя",
$DR176*BF176/7*(ROUNDUP((DAY(EOMONTH(BF$15,0)))/4,0))),
0)</f>
        <v/>
      </c>
      <c r="DZ176" s="125">
        <f t="array" ref="DZ176">
IFERROR(_xlfn.IFS(
$DH176="день_1",
$DR176*$BL176/($AX176-$AW176+1)*BG176*(DAY(EOMONTH(BG$15,0))),
$DH176="день_2",
$DR176/30*MAX(MIN($AX176,EOMONTH(BG$15,0))-MAX($AW176,BG$15)+1,),
$DH176="раб.день",
$DR176/30*(IFERROR(
_xlfn.LET(_xlpm.VD,
CHOOSE(
{1;2;3;4;5;6;7;8;9;10;11;12;13;14;15;16;17;18},
45658,45659,45660,45661,45662,45663,45664,45665,45711,45724,45778,45779,45785,45786,45820,45821,45965,46022),
_xlfn.LET(_xlpm.DD,
MAX(MIN($AX176,EOMONTH(BG$15,0))-MAX($AW176,BG$15),),
_xlfn.IFS(
AND(MONTH($AW176)=MONTH(BG$15),MONTH($AX176)&lt;&gt;MONTH(BG$15)),
NETWORKDAYS.INTL($AW176,$AW176+_xlpm.DD,1,_xlpm.VD),
AND(MONTH($AW176)&lt;&gt;MONTH(BG$15),MONTH($AX176)=MONTH(BG$15)),
NETWORKDAYS.INTL(($AX176)-_xlpm.DD,$AX176,1,_xlpm.VD),
AND(MONTH($AW176)&lt;MONTH(BG$15),MONTH($AX176)&gt;MONTH(BG$15)),
NETWORKDAYS.INTL((EOMONTH(BG$15-1,1))-_xlpm.DD,EOMONTH(BG$15-1,1),1,_xlpm.VD),
AND(MONTH($AW176)=MONTH(BG$15),MONTH($AX176)=MONTH(BG$15)),
NETWORKDAYS.INTL($AW176,$AX176,1,_xlpm.VD)))),0)),
$DH176="месяц",
$DR176*BG176,
$DH176="неделя",
$DR176*BG176/7*(ROUNDUP((DAY(EOMONTH(BG$15,0)))/4,0))),
0)</f>
        <v/>
      </c>
      <c r="EA176" s="125">
        <f t="array" ref="EA176">
IFERROR(_xlfn.IFS(
$DH176="день_1",
$DR176*$BL176/($AX176-$AW176+1)*BH176*(DAY(EOMONTH(BH$15,0))),
$DH176="день_2",
$DR176/30*MAX(MIN($AX176,EOMONTH(BH$15,0))-MAX($AW176,BH$15)+1,),
$DH176="раб.день",
$DR176/30*(IFERROR(
_xlfn.LET(_xlpm.VD,
CHOOSE(
{1;2;3;4;5;6;7;8;9;10;11;12;13;14;15;16;17;18},
45658,45659,45660,45661,45662,45663,45664,45665,45711,45724,45778,45779,45785,45786,45820,45821,45965,46022),
_xlfn.LET(_xlpm.DD,
MAX(MIN($AX176,EOMONTH(BH$15,0))-MAX($AW176,BH$15),),
_xlfn.IFS(
AND(MONTH($AW176)=MONTH(BH$15),MONTH($AX176)&lt;&gt;MONTH(BH$15)),
NETWORKDAYS.INTL($AW176,$AW176+_xlpm.DD,1,_xlpm.VD),
AND(MONTH($AW176)&lt;&gt;MONTH(BH$15),MONTH($AX176)=MONTH(BH$15)),
NETWORKDAYS.INTL(($AX176)-_xlpm.DD,$AX176,1,_xlpm.VD),
AND(MONTH($AW176)&lt;MONTH(BH$15),MONTH($AX176)&gt;MONTH(BH$15)),
NETWORKDAYS.INTL((EOMONTH(BH$15-1,1))-_xlpm.DD,EOMONTH(BH$15-1,1),1,_xlpm.VD),
AND(MONTH($AW176)=MONTH(BH$15),MONTH($AX176)=MONTH(BH$15)),
NETWORKDAYS.INTL($AW176,$AX176,1,_xlpm.VD)))),0)),
$DH176="месяц",
$DR176*BH176,
$DH176="неделя",
$DR176*BH176/7*(ROUNDUP((DAY(EOMONTH(BH$15,0)))/4,0))),
0)</f>
        <v/>
      </c>
      <c r="EB176" s="125">
        <f t="array" ref="EB176">
IFERROR(_xlfn.IFS(
$DH176="день_1",
$DR176*$BL176/($AX176-$AW176+1)*BI176*(DAY(EOMONTH(BI$15,0))),
$DH176="день_2",
$DR176/30*MAX(MIN($AX176,EOMONTH(BI$15,0))-MAX($AW176,BI$15)+1,),
$DH176="раб.день",
$DR176/30*(IFERROR(
_xlfn.LET(_xlpm.VD,
CHOOSE(
{1;2;3;4;5;6;7;8;9;10;11;12;13;14;15;16;17;18},
45658,45659,45660,45661,45662,45663,45664,45665,45711,45724,45778,45779,45785,45786,45820,45821,45965,46022),
_xlfn.LET(_xlpm.DD,
MAX(MIN($AX176,EOMONTH(BI$15,0))-MAX($AW176,BI$15),),
_xlfn.IFS(
AND(MONTH($AW176)=MONTH(BI$15),MONTH($AX176)&lt;&gt;MONTH(BI$15)),
NETWORKDAYS.INTL($AW176,$AW176+_xlpm.DD,1,_xlpm.VD),
AND(MONTH($AW176)&lt;&gt;MONTH(BI$15),MONTH($AX176)=MONTH(BI$15)),
NETWORKDAYS.INTL(($AX176)-_xlpm.DD,$AX176,1,_xlpm.VD),
AND(MONTH($AW176)&lt;MONTH(BI$15),MONTH($AX176)&gt;MONTH(BI$15)),
NETWORKDAYS.INTL((EOMONTH(BI$15-1,1))-_xlpm.DD,EOMONTH(BI$15-1,1),1,_xlpm.VD),
AND(MONTH($AW176)=MONTH(BI$15),MONTH($AX176)=MONTH(BI$15)),
NETWORKDAYS.INTL($AW176,$AX176,1,_xlpm.VD)))),0)),
$DH176="месяц",
$DR176*BI176,
$DH176="неделя",
$DR176*BI176/7*(ROUNDUP((DAY(EOMONTH(BI$15,0)))/4,0))),
0)</f>
        <v/>
      </c>
      <c r="EC176" s="125">
        <f t="array" ref="EC176">
IFERROR(_xlfn.IFS(
$DH176="день_1",
$DR176*$BL176/($AX176-$AW176+1)*BJ176*(DAY(EOMONTH(BJ$15,0))),
$DH176="день_2",
$DR176/30*MAX(MIN($AX176,EOMONTH(BJ$15,0))-MAX($AW176,BJ$15)+1,),
$DH176="раб.день",
$DR176/30*(IFERROR(
_xlfn.LET(_xlpm.VD,
CHOOSE(
{1;2;3;4;5;6;7;8;9;10;11;12;13;14;15;16;17;18},
45658,45659,45660,45661,45662,45663,45664,45665,45711,45724,45778,45779,45785,45786,45820,45821,45965,46022),
_xlfn.LET(_xlpm.DD,
MAX(MIN($AX176,EOMONTH(BJ$15,0))-MAX($AW176,BJ$15),),
_xlfn.IFS(
AND(MONTH($AW176)=MONTH(BJ$15),MONTH($AX176)&lt;&gt;MONTH(BJ$15)),
NETWORKDAYS.INTL($AW176,$AW176+_xlpm.DD,1,_xlpm.VD),
AND(MONTH($AW176)&lt;&gt;MONTH(BJ$15),MONTH($AX176)=MONTH(BJ$15)),
NETWORKDAYS.INTL(($AX176)-_xlpm.DD,$AX176,1,_xlpm.VD),
AND(MONTH($AW176)&lt;MONTH(BJ$15),MONTH($AX176)&gt;MONTH(BJ$15)),
NETWORKDAYS.INTL((EOMONTH(BJ$15-1,1))-_xlpm.DD,EOMONTH(BJ$15-1,1),1,_xlpm.VD),
AND(MONTH($AW176)=MONTH(BJ$15),MONTH($AX176)=MONTH(BJ$15)),
NETWORKDAYS.INTL($AW176,$AX176,1,_xlpm.VD)))),0)),
$DH176="месяц",
$DR176*BJ176,
$DH176="неделя",
$DR176*BJ176/7*(ROUNDUP((DAY(EOMONTH(BJ$15,0)))/4,0))),
0)</f>
        <v/>
      </c>
      <c r="ED176" s="125">
        <f t="array" ref="ED176">
IFERROR(_xlfn.IFS(
$DH176="день_1",
$DR176*$BL176/($AX176-$AW176+1)*BK176*(DAY(EOMONTH(BK$15,0))),
$DH176="день_2",
$DR176/30*MAX(MIN($AX176,EOMONTH(BK$15,0))-MAX($AW176,BK$15)+1,),
$DH176="раб.день",
$DR176/30*(IFERROR(
_xlfn.LET(_xlpm.VD,
CHOOSE(
{1;2;3;4;5;6;7;8;9;10;11;12;13;14;15;16;17;18},
45658,45659,45660,45661,45662,45663,45664,45665,45711,45724,45778,45779,45785,45786,45820,45821,45965,46022),
_xlfn.LET(_xlpm.DD,
MAX(MIN($AX176,EOMONTH(BK$15,0))-MAX($AW176,BK$15),),
_xlfn.IFS(
AND(MONTH($AW176)=MONTH(BK$15),MONTH($AX176)&lt;&gt;MONTH(BK$15)),
NETWORKDAYS.INTL($AW176,$AW176+_xlpm.DD,1,_xlpm.VD),
AND(MONTH($AW176)&lt;&gt;MONTH(BK$15),MONTH($AX176)=MONTH(BK$15)),
NETWORKDAYS.INTL(($AX176)-_xlpm.DD,$AX176,1,_xlpm.VD),
AND(MONTH($AW176)&lt;MONTH(BK$15),MONTH($AX176)&gt;MONTH(BK$15)),
NETWORKDAYS.INTL((EOMONTH(BK$15-1,1))-_xlpm.DD,EOMONTH(BK$15-1,1),1,_xlpm.VD),
AND(MONTH($AW176)=MONTH(BK$15),MONTH($AX176)=MONTH(BK$15)),
NETWORKDAYS.INTL($AW176,$AX176,1,_xlpm.VD)))),0)),
$DH176="месяц",
$DR176*BK176,
$DH176="неделя",
$DR176*BK176/7*(ROUNDUP((DAY(EOMONTH(BK$15,0)))/4,0))),
0)</f>
        <v/>
      </c>
      <c r="EE176" s="125">
        <f>SUM($DS176,$DT176,$DU176,$DV176,$DW176,$DX176,$DY176,$DZ176,$EA176,$EB176,$EC176,$ED176)</f>
        <v/>
      </c>
      <c r="EF176" s="125">
        <f>IFERROR(ROUND($EE176*(1+$EP176),2),0)</f>
        <v/>
      </c>
      <c r="EG176" s="128" t="n">
        <v>1</v>
      </c>
      <c r="EH176" s="126" t="n">
        <v>0</v>
      </c>
      <c r="EI176" s="126">
        <f>ROUND(SUM($EH176:$EH176)*SUM($AB176:$AB176)*$EG176,2)</f>
        <v/>
      </c>
      <c r="EJ176" s="126">
        <f>ROUND($EI176*(1+$EP176),2)</f>
        <v/>
      </c>
      <c r="EK176" s="126" t="n">
        <v>0</v>
      </c>
      <c r="EL176" s="126">
        <f>ROUND(SUM($EK176:$EK176)*SUM($AB176:$AB176)*$EG176,2)</f>
        <v/>
      </c>
      <c r="EM176" s="126">
        <f>ROUND($EL176*(1+$EP176),2)</f>
        <v/>
      </c>
      <c r="EN176" s="126">
        <f>SUM($EE176,$EI176,$EL176)</f>
        <v/>
      </c>
      <c r="EO176" s="126">
        <f>SUM($EF176,$EJ176,$EM176)</f>
        <v/>
      </c>
      <c r="EP176" s="59" t="inlineStr">
        <is>
          <t>20%</t>
        </is>
      </c>
      <c r="EQ176" s="59" t="n"/>
      <c r="ER176" s="60">
        <f t="array" ref="ER176">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MATCH(ES176,
{"AMS";"RussOutdoor";"HD Outdoor";"Ingroup";"IQ";"Ledproduction";"LisChannel";"Logic";"Media-PPL";"NovikovTV | НовиковТВ";"SMA";"SOK";"КрокусТВ | CrocusTV | IndoorTV";"Сити";"ТЯК Москва"},
0)),"")</f>
        <v/>
      </c>
      <c r="ES176" s="60" t="n"/>
      <c r="ET176" s="60">
        <f t="array" ref="ET176">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MATCH(ES176,
{"AMS";"RussOutdoor";"HD Outdoor";"Ingroup";"IQ";"Ledproduction";"LisChannel";"Logic";"Media-PPL";"NovikovTV | НовиковТВ";"SMA";"SOK";"КрокусТВ | CrocusTV | IndoorTV";"Сити";"ТЯК Москва"},
0)),"")</f>
        <v/>
      </c>
      <c r="EU176" s="60" t="n"/>
      <c r="EV176" s="60" t="n"/>
      <c r="EX176" s="110">
        <f t="array" ref="EX176">
($AR176/30
+N("ТРАФИК ПЛОЩАДКИ"))*
(IFERROR(
_xlfn.LET(
_xlpm.GPR,
HLOOKUP($L176,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(MATCH($T176,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IF($Q176="цифровой",_xlpm.GPR/$AG176,_xlpm.GPR/60)),
0)
+N("DWELL TIME"))*
(IF($AB176=0,0,IF($AB176=1,0.3,IF($AB176=2,0.5,IF($AB176&gt;2,1))))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_xlfn.IFS($AC176="да",1.2,$AC176="нет",1)*
_xlfn.IFS($AD176="да",1.2,$AD176="нет",1)*
IF(R176="статический",1,1.2)*
$X176*
INDEX(
{1.2;1;1.2;1.2;1;1.2;1.2;1.2;1.2;1.2;1.2;1;1.2;1.2;1.2;1.2;1;1;1.2;1.2;1.2;1;1;1;1;1.2;1.2;1.2;1.2;1;1;1;1;1.2;1.2;1.2;1.2;1.2;1.2;1.2;1.2;1;1;1.2;1;1;1;1;1.5;1;1;1.5;1.5;1.2},
MATCH($Q176,_xlpm.MI,0)))&gt;{0.02;0.04;0.06;0.1;0.2;0.4;0.6;0.8;1;2;4;6})),
{0;1;2;3;4;5;6;7;8;9;10;11;12},
0)))
+N("КОЭФФИЦИЕНТ КОНТАКТА"))))*
(_xlfn.IFS($X176&lt;0.1,$X176/1000,$X176&gt;25,5.2,AND($X176&gt;=0.1,$X176&lt;=25),(($X176*2+0.1)/10)*($X176/10)))*
IFERROR((_xlfn.LET(
_xlpm.MA,
{0;0.8;0.85;0.9;0.95;1},
_xlpm.MAA,
{0;1;2;3;4;5},
INDEX(_xlpm.MA,MATCH(SUMPRODUCT(--((IF(ROUND(_xlpm.MAA,1)&gt;5,5,ROUND($AB176,1)))&gt;{0;1;2;3;4;5})),_xlpm.MAA,0)))
+N("КОЭФФИЦИЕНТ КОЛ-ВО КОНСТРУКЦИЙ")),1)*
$AB176,0))*
(IF($Q176="цифровой",$AG176/15*$AI176,1)
+N("ДЛЯ ЦИФРЫ"))</f>
        <v/>
      </c>
      <c r="EY176" s="110">
        <f>IFERROR(EX176*AY176,0)</f>
        <v/>
      </c>
      <c r="EZ176" s="131">
        <f>IFERROR(DP176/EY176*1000,0)</f>
        <v/>
      </c>
      <c r="FA176" s="112">
        <f>IFERROR(FC176/FB176,0)</f>
        <v/>
      </c>
      <c r="FB176" s="112">
        <f>IFERROR((FC176/(EY176/FF176*#REF!))*0.825,0)</f>
        <v/>
      </c>
      <c r="FC176" s="112">
        <f>IFERROR(((EX176*30/AR176)*100)/30,0)</f>
        <v/>
      </c>
      <c r="FD176" s="112">
        <f>IFERROR(EY176/G176*100%,0)</f>
        <v/>
      </c>
      <c r="FE176" s="112">
        <f>IFERROR(FD176/FC176*100%,0)</f>
        <v/>
      </c>
      <c r="FF176" s="110">
        <f>IFERROR(AR176/30*AY176,0)</f>
        <v/>
      </c>
    </row>
    <row r="177" ht="13" customHeight="1">
      <c r="A177" s="59" t="n"/>
      <c r="B177" s="60" t="n"/>
      <c r="C177" s="60" t="n"/>
      <c r="D177" s="60">
        <f t="array" ref="D177">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MATCH($E177,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77" s="60">
        <f t="array" ref="E177">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MATCH($F177,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77" s="60" t="inlineStr"/>
      <c r="G177" s="60" t="n"/>
      <c r="H177" s="60">
        <f t="array" ref="H177">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MATCH($I177,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77" s="60" t="n"/>
      <c r="J177" s="60" t="n"/>
      <c r="K177" s="60" t="n"/>
      <c r="L177" s="60" t="n"/>
      <c r="M177" s="60" t="n"/>
      <c r="N177" s="60" t="n"/>
      <c r="O177" s="60" t="n"/>
      <c r="P177" s="60">
        <f t="array" ref="P177">
_xlfn.IFS(
ISNUMBER(MATCH($Q177,{"шелфбаннер","разделитель","монетница","чековая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ISNUMBER(MATCH($Q177,{"LED/LCD","видеокулер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ISNUMBER(MATCH($Q177,{"автомобиль","машина","выставочное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ISNUMBER(MATCH($Q177,{"билборд","лифтовая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ISNUMBER(MATCH($Q177,{"навигация","подвесной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ISNUMBER(MATCH($Q177,{"движущаяся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ISNUMBER(MATCH($Q177,{"каталог","журнал"},)),
"Пресса",
$Q177="","")</f>
        <v/>
      </c>
      <c r="Q177" s="60" t="n"/>
      <c r="R177" s="60">
        <f t="array" ref="R177">
IFERROR(
_xlfn.IFS(
OR(ISNUMBER(MATCH($Q177,{"экспозиция","макет","стенд","автостенд","авто стенд","выставочное пространство","выставочные стенды","модульные выставочные стенды","3Д конструкция","3D конструкция"},)),P177="Экспонирование"),
"нестандартный",
ISNUMBER(MATCH($Q177,{"скроллер","призматрон"},)),
"динамический",
$P177="Видео",
"цифровой",
OR($P177="Пресса",$P177="Щит",$P177="POSm",$P177="Подвес",$P177="Брендирование/оклейка"),
"статический"),"")</f>
        <v/>
      </c>
      <c r="S177" s="59" t="n"/>
      <c r="T177" s="60" t="n"/>
      <c r="U177" s="60" t="n"/>
      <c r="V177" s="60">
        <f>
IF(P177="Видео",
"цифровой постер/ролик",
IF(ISNUMBER(MATCH(Q177,{"короб световой","короб световой | лайтбокс","короб световой | кристалайт","лайтбокс","лайт бокс","кристалайт","LB","lightbox"},)),
"бэклит",
IF(P177="Брендирование/оклейка",
"перфарированная пленка/самоклейка",
IF(P177="Экспонирование",
"под запрос",
IF(P177="Подвес",
"баннер/ткань",
"")))))</f>
        <v/>
      </c>
      <c r="W177" s="59" t="n"/>
      <c r="X177" s="59" t="n"/>
      <c r="Y177" s="59" t="n"/>
      <c r="Z177" s="61" t="n"/>
      <c r="AA177" s="61" t="n"/>
      <c r="AB177" s="61">
        <f>IF(BL177&gt;0,Z177,0)</f>
        <v/>
      </c>
      <c r="AC177" s="59" t="n"/>
      <c r="AD177" s="59" t="n"/>
      <c r="AE177" s="59" t="n"/>
      <c r="AF177" s="59" t="n"/>
      <c r="AG177" s="59" t="n"/>
      <c r="AH177" s="59" t="n"/>
      <c r="AI177" s="59" t="n"/>
      <c r="AJ177" s="59" t="n"/>
      <c r="AK177" s="59" t="n"/>
      <c r="AL177" s="62">
        <f>IFERROR(IF(OR(R177="статический",R177="динамический",R177="нестандартный",R177="",R177=""),"-",IF(AND(AH177="-",AI177="-"),"-",AK177*3600/AH177*AI177)),"-")</f>
        <v/>
      </c>
      <c r="AM177" s="62">
        <f>IFERROR(IF(OR(R177="статический",R177="динамический",R177="",R177="", R177="BTL",R177="нестандартный"),"-",AG177*AI177*AL177/60),"-")</f>
        <v/>
      </c>
      <c r="AN177" s="63">
        <f>IFERROR(IF(AH177="","-",AG177*AI177/AH177),"-")</f>
        <v/>
      </c>
      <c r="AO177" s="59">
        <f>IFERROR(IF(OR($R177="статический",$R177="динамический",$R177="",$R177="",$R177="BTL",$R177="нестандартный"),"-",$AL177*$AY177),"-")</f>
        <v/>
      </c>
      <c r="AP177" s="62">
        <f>IFERROR(IF(OR($R177="статический",$R177="динамический",$R177="",$R177="",$R177="BTL",$R177="нестандартный"),"-",$AM177*AY177),"-")</f>
        <v/>
      </c>
      <c r="AQ177" s="64" t="n"/>
      <c r="AR177" s="61" t="n"/>
      <c r="AS177" s="61" t="n"/>
      <c r="AT177" s="61" t="n"/>
      <c r="AU177" s="65" t="n"/>
      <c r="AV177" s="124">
        <f>IFERROR(DR177/AT177*1000,"n/a")</f>
        <v/>
      </c>
      <c r="AW177" s="67" t="n"/>
      <c r="AX177" s="67" t="n"/>
      <c r="AY177" s="43">
        <f>IFERROR(IF(OR($AW177="",$AX177=""),"",_xlfn.DAYS($AX177+1,$AW177)),"")</f>
        <v/>
      </c>
      <c r="AZ177" s="68">
        <f t="array" ref="AZ177">
_xlfn.LET(_xlpm.COEFF,
IF($AW177+$AX177=0,0,IF(MAX(MIN($AX177,EOMONTH(AZ$15,0))-MAX($AW177,AZ$15)+1,)&gt;0,1,0)),
_xlfn.IFS(
$ES177="LisChannel",
_xlpm.COEFF*
INDEX({1;1;1.2;1.2;1;1;1;1;1.2;1.2;1.2;1.2},
MATCH(MONTH(AZ$15),
{1,2,3,4,5,6,7,8,9,10,11,12})),
CONCATENATE($ES177," ",$L177)="RussOutdoor метро",
_xlpm.COEFF*
INDEX({0.8;0.9;1.1;1.1;1;1;1;1;1.1;1.1;1.1;1.1},
MATCH(MONTH(AZ$15),
{1,2,3,4,5,6,7,8,9,10,11,12})),
$ES177&lt;&gt;"LisChannel",
_xlpm.COEFF,
$ES177&lt;&gt;"RussOutdoor",
_xlpm.COEFF))</f>
        <v/>
      </c>
      <c r="BA177" s="68">
        <f t="array" ref="BA177">
_xlfn.LET(_xlpm.COEFF,
IF($AW177+$AX177=0,0,IF(MAX(MIN($AX177,EOMONTH(BA$15,0))-MAX($AW177,BA$15)+1,)&gt;0,1,0)),
_xlfn.IFS(
$ES177="LisChannel",
_xlpm.COEFF*
INDEX({1;1;1.2;1.2;1;1;1;1;1.2;1.2;1.2;1.2},
MATCH(MONTH(BA$15),
{1,2,3,4,5,6,7,8,9,10,11,12})),
CONCATENATE($ES177," ",$L177)="RussOutdoor метро",
_xlpm.COEFF*
INDEX({0.8;0.9;1.1;1.1;1;1;1;1;1.1;1.1;1.1;1.1},
MATCH(MONTH(BA$15),
{1,2,3,4,5,6,7,8,9,10,11,12})),
$ES177&lt;&gt;"LisChannel",
_xlpm.COEFF,
$ES177&lt;&gt;"RussOutdoor",
_xlpm.COEFF))</f>
        <v/>
      </c>
      <c r="BB177" s="68">
        <f t="array" ref="BB177">
_xlfn.LET(_xlpm.COEFF,
IF($AW177+$AX177=0,0,IF(MAX(MIN($AX177,EOMONTH(BB$15,0))-MAX($AW177,BB$15)+1,)&gt;0,1,0)),
_xlfn.IFS(
$ES177="LisChannel",
_xlpm.COEFF*
INDEX({1;1;1.2;1.2;1;1;1;1;1.2;1.2;1.2;1.2},
MATCH(MONTH(BB$15),
{1,2,3,4,5,6,7,8,9,10,11,12})),
CONCATENATE($ES177," ",$L177)="RussOutdoor метро",
_xlpm.COEFF*
INDEX({0.8;0.9;1.1;1.1;1;1;1;1;1.1;1.1;1.1;1.1},
MATCH(MONTH(BB$15),
{1,2,3,4,5,6,7,8,9,10,11,12})),
$ES177&lt;&gt;"LisChannel",
_xlpm.COEFF,
$ES177&lt;&gt;"RussOutdoor",
_xlpm.COEFF))</f>
        <v/>
      </c>
      <c r="BC177" s="68">
        <f t="array" ref="BC177">
_xlfn.LET(_xlpm.COEFF,
IF($AW177+$AX177=0,0,IF(MAX(MIN($AX177,EOMONTH(BC$15,0))-MAX($AW177,BC$15)+1,)&gt;0,1,0)),
_xlfn.IFS(
$ES177="LisChannel",
_xlpm.COEFF*
INDEX({1;1;1.2;1.2;1;1;1;1;1.2;1.2;1.2;1.2},
MATCH(MONTH(BC$15),
{1,2,3,4,5,6,7,8,9,10,11,12})),
CONCATENATE($ES177," ",$L177)="RussOutdoor метро",
_xlpm.COEFF*
INDEX({0.8;0.9;1.1;1.1;1;1;1;1;1.1;1.1;1.1;1.1},
MATCH(MONTH(BC$15),
{1,2,3,4,5,6,7,8,9,10,11,12})),
$ES177&lt;&gt;"LisChannel",
_xlpm.COEFF,
$ES177&lt;&gt;"RussOutdoor",
_xlpm.COEFF))</f>
        <v/>
      </c>
      <c r="BD177" s="68">
        <f t="array" ref="BD177">
_xlfn.LET(_xlpm.COEFF,
IF($AW177+$AX177=0,0,IF(MAX(MIN($AX177,EOMONTH(BD$15,0))-MAX($AW177,BD$15)+1,)&gt;0,1,0)),
_xlfn.IFS(
$ES177="LisChannel",
_xlpm.COEFF*
INDEX({1;1;1.2;1.2;1;1;1;1;1.2;1.2;1.2;1.2},
MATCH(MONTH(BD$15),
{1,2,3,4,5,6,7,8,9,10,11,12})),
CONCATENATE($ES177," ",$L177)="RussOutdoor метро",
_xlpm.COEFF*
INDEX({0.8;0.9;1.1;1.1;1;1;1;1;1.1;1.1;1.1;1.1},
MATCH(MONTH(BD$15),
{1,2,3,4,5,6,7,8,9,10,11,12})),
$ES177&lt;&gt;"LisChannel",
_xlpm.COEFF,
$ES177&lt;&gt;"RussOutdoor",
_xlpm.COEFF))</f>
        <v/>
      </c>
      <c r="BE177" s="68">
        <f t="array" ref="BE177">
_xlfn.LET(_xlpm.COEFF,
IF($AW177+$AX177=0,0,IF(MAX(MIN($AX177,EOMONTH(BE$15,0))-MAX($AW177,BE$15)+1,)&gt;0,1,0)),
_xlfn.IFS(
$ES177="LisChannel",
_xlpm.COEFF*
INDEX({1;1;1.2;1.2;1;1;1;1;1.2;1.2;1.2;1.2},
MATCH(MONTH(BE$15),
{1,2,3,4,5,6,7,8,9,10,11,12})),
CONCATENATE($ES177," ",$L177)="RussOutdoor метро",
_xlpm.COEFF*
INDEX({0.8;0.9;1.1;1.1;1;1;1;1;1.1;1.1;1.1;1.1},
MATCH(MONTH(BE$15),
{1,2,3,4,5,6,7,8,9,10,11,12})),
$ES177&lt;&gt;"LisChannel",
_xlpm.COEFF,
$ES177&lt;&gt;"RussOutdoor",
_xlpm.COEFF))</f>
        <v/>
      </c>
      <c r="BF177" s="68">
        <f t="array" ref="BF177">
_xlfn.LET(_xlpm.COEFF,
IF($AW177+$AX177=0,0,IF(MAX(MIN($AX177,EOMONTH(BF$15,0))-MAX($AW177,BF$15)+1,)&gt;0,1,0)),
_xlfn.IFS(
$ES177="LisChannel",
_xlpm.COEFF*
INDEX({1;1;1.2;1.2;1;1;1;1;1.2;1.2;1.2;1.2},
MATCH(MONTH(BF$15),
{1,2,3,4,5,6,7,8,9,10,11,12})),
CONCATENATE($ES177," ",$L177)="RussOutdoor метро",
_xlpm.COEFF*
INDEX({0.8;0.9;1.1;1.1;1;1;1;1;1.1;1.1;1.1;1.1},
MATCH(MONTH(BF$15),
{1,2,3,4,5,6,7,8,9,10,11,12})),
$ES177&lt;&gt;"LisChannel",
_xlpm.COEFF,
$ES177&lt;&gt;"RussOutdoor",
_xlpm.COEFF))</f>
        <v/>
      </c>
      <c r="BG177" s="68">
        <f t="array" ref="BG177">
_xlfn.LET(_xlpm.COEFF,
IF($AW177+$AX177=0,0,IF(MAX(MIN($AX177,EOMONTH(BG$15,0))-MAX($AW177,BG$15)+1,)&gt;0,1,0)),
_xlfn.IFS(
$ES177="LisChannel",
_xlpm.COEFF*
INDEX({1;1;1.2;1.2;1;1;1;1;1.2;1.2;1.2;1.2},
MATCH(MONTH(BG$15),
{1,2,3,4,5,6,7,8,9,10,11,12})),
CONCATENATE($ES177," ",$L177)="RussOutdoor метро",
_xlpm.COEFF*
INDEX({0.8;0.9;1.1;1.1;1;1;1;1;1.1;1.1;1.1;1.1},
MATCH(MONTH(BG$15),
{1,2,3,4,5,6,7,8,9,10,11,12})),
$ES177&lt;&gt;"LisChannel",
_xlpm.COEFF,
$ES177&lt;&gt;"RussOutdoor",
_xlpm.COEFF))</f>
        <v/>
      </c>
      <c r="BH177" s="68">
        <f t="array" ref="BH177">
_xlfn.LET(_xlpm.COEFF,
IF($AW177+$AX177=0,0,IF(MAX(MIN($AX177,EOMONTH(BH$15,0))-MAX($AW177,BH$15)+1,)&gt;0,1,0)),
_xlfn.IFS(
$ES177="LisChannel",
_xlpm.COEFF*
INDEX({1;1;1.2;1.2;1;1;1;1;1.2;1.2;1.2;1.2},
MATCH(MONTH(BH$15),
{1,2,3,4,5,6,7,8,9,10,11,12})),
CONCATENATE($ES177," ",$L177)="RussOutdoor метро",
_xlpm.COEFF*
INDEX({0.8;0.9;1.1;1.1;1;1;1;1;1.1;1.1;1.1;1.1},
MATCH(MONTH(BH$15),
{1,2,3,4,5,6,7,8,9,10,11,12})),
$ES177&lt;&gt;"LisChannel",
_xlpm.COEFF,
$ES177&lt;&gt;"RussOutdoor",
_xlpm.COEFF))</f>
        <v/>
      </c>
      <c r="BI177" s="68">
        <f t="array" ref="BI177">
_xlfn.LET(_xlpm.COEFF,
IF($AW177+$AX177=0,0,IF(MAX(MIN($AX177,EOMONTH(BI$15,0))-MAX($AW177,BI$15)+1,)&gt;0,1,0)),
_xlfn.IFS(
$ES177="LisChannel",
_xlpm.COEFF*
INDEX({1;1;1.2;1.2;1;1;1;1;1.2;1.2;1.2;1.2},
MATCH(MONTH(BI$15),
{1,2,3,4,5,6,7,8,9,10,11,12})),
CONCATENATE($ES177," ",$L177)="RussOutdoor метро",
_xlpm.COEFF*
INDEX({0.8;0.9;1.1;1.1;1;1;1;1;1.1;1.1;1.1;1.1},
MATCH(MONTH(BI$15),
{1,2,3,4,5,6,7,8,9,10,11,12})),
$ES177&lt;&gt;"LisChannel",
_xlpm.COEFF,
$ES177&lt;&gt;"RussOutdoor",
_xlpm.COEFF))</f>
        <v/>
      </c>
      <c r="BJ177" s="68">
        <f t="array" ref="BJ177">
_xlfn.LET(_xlpm.COEFF,
IF($AW177+$AX177=0,0,IF(MAX(MIN($AX177,EOMONTH(BJ$15,0))-MAX($AW177,BJ$15)+1,)&gt;0,1,0)),
_xlfn.IFS(
$ES177="LisChannel",
_xlpm.COEFF*
INDEX({1;1;1.2;1.2;1;1;1;1;1.2;1.2;1.2;1.2},
MATCH(MONTH(BJ$15),
{1,2,3,4,5,6,7,8,9,10,11,12})),
CONCATENATE($ES177," ",$L177)="RussOutdoor метро",
_xlpm.COEFF*
INDEX({0.8;0.9;1.1;1.1;1;1;1;1;1.1;1.1;1.1;1.1},
MATCH(MONTH(BJ$15),
{1,2,3,4,5,6,7,8,9,10,11,12})),
$ES177&lt;&gt;"LisChannel",
_xlpm.COEFF,
$ES177&lt;&gt;"RussOutdoor",
_xlpm.COEFF))</f>
        <v/>
      </c>
      <c r="BK177" s="68">
        <f t="array" ref="BK177">
_xlfn.LET(_xlpm.COEFF,
IF($AW177+$AX177=0,0,IF(MAX(MIN($AX177,EOMONTH(BK$15,0))-MAX($AW177,BK$15)+1,)&gt;0,1,0)),
_xlfn.IFS(
$ES177="LisChannel",
_xlpm.COEFF*
INDEX({1;1;1.2;1.2;1;1;1;1;1.2;1.2;1.2;1.2},
MATCH(MONTH(BK$15),
{1,2,3,4,5,6,7,8,9,10,11,12})),
CONCATENATE($ES177," ",$L177)="RussOutdoor метро",
_xlpm.COEFF*
INDEX({0.8;0.9;1.1;1.1;1;1;1;1;1.1;1.1;1.1;1.1},
MATCH(MONTH(BK$15),
{1,2,3,4,5,6,7,8,9,10,11,12})),
$ES177&lt;&gt;"LisChannel",
_xlpm.COEFF,
$ES177&lt;&gt;"RussOutdoor",
_xlpm.COEFF))</f>
        <v/>
      </c>
      <c r="BL177" s="62">
        <f>COUNTIFS($AZ177:$BK177,"&gt;0")</f>
        <v/>
      </c>
      <c r="BM177" s="65" t="n"/>
      <c r="BN177" s="125">
        <f>$DJ177</f>
        <v/>
      </c>
      <c r="BO177" s="63">
        <f>$DQ177</f>
        <v/>
      </c>
      <c r="BP177" s="125">
        <f>
IFERROR(
IF($BL177=0,0,
$BN177*(1-$BO177)),
0)</f>
        <v/>
      </c>
      <c r="BQ177" s="125">
        <f t="array" ref="BQ177">
IFERROR(
_xlfn.IFS(
$DH177="день_1",
$BP177*$BL177/($AX177-$AW177+1)*AZ177*(DAY(EOMONTH(AZ$15,0))),
$DH177="день_2",
$BP177/30*MAX(MIN($AX177,EOMONTH(AZ$15,0))-MAX($AW177,AZ$15)+1,),
$DH177="раб.день",
$BP177/30*(IFERROR(
_xlfn.LET(_xlpm.VD,
CHOOSE(
{1;2;3;4;5;6;7;8;9;10;11;12;13;14;15;16;17;18},
45658,45659,45660,45661,45662,45663,45664,45665,45711,45724,45778,45779,45785,45786,45820,45821,45965,46022),
_xlfn.LET(_xlpm.DD,
MAX(MIN($AX177,EOMONTH(AZ$15,0))-MAX($AW177,AZ$15),),
_xlfn.IFS(
AND(MONTH($AW177)=MONTH(AZ$15),MONTH($AX177)&lt;&gt;MONTH(AZ$15)),
NETWORKDAYS.INTL($AW177,$AW177+_xlpm.DD,1,_xlpm.VD),
AND(MONTH($AW177)&lt;&gt;MONTH(AZ$15),MONTH($AX177)=MONTH(AZ$15)),
NETWORKDAYS.INTL(($AX177)-_xlpm.DD,$AX177,1,_xlpm.VD),
AND(MONTH($AW177)&lt;MONTH(AZ$15),MONTH($AX177)&gt;MONTH(AZ$15)),
NETWORKDAYS.INTL((EOMONTH(AZ$15-1,1))-_xlpm.DD,EOMONTH(AZ$15-1,1),1,_xlpm.VD),
AND(MONTH($AW177)=MONTH(AZ$15),MONTH($AX177)=MONTH(AZ$15)),
NETWORKDAYS.INTL($AW177,$AX177,1,_xlpm.VD)))),0)),
$DH177="месяц",
$BP177*AZ177,
$DH177="неделя",
$BP177*AZ177/7*(ROUNDUP((DAY(EOMONTH(AZ$15,0)))/4,0))),
0)</f>
        <v/>
      </c>
      <c r="BR177" s="125">
        <f t="array" ref="BR177">
IFERROR(
_xlfn.IFS(
$DH177="день_1",
$BP177*$BL177/($AX177-$AW177+1)*BA177*(DAY(EOMONTH(BA$15,0))),
$DH177="день_2",
$BP177/30*MAX(MIN($AX177,EOMONTH(BA$15,0))-MAX($AW177,BA$15)+1,),
$DH177="раб.день",
$BP177/30*(IFERROR(
_xlfn.LET(_xlpm.VD,
CHOOSE(
{1;2;3;4;5;6;7;8;9;10;11;12;13;14;15;16;17;18},
45658,45659,45660,45661,45662,45663,45664,45665,45711,45724,45778,45779,45785,45786,45820,45821,45965,46022),
_xlfn.LET(_xlpm.DD,
MAX(MIN($AX177,EOMONTH(BA$15,0))-MAX($AW177,BA$15),),
_xlfn.IFS(
AND(MONTH($AW177)=MONTH(BA$15),MONTH($AX177)&lt;&gt;MONTH(BA$15)),
NETWORKDAYS.INTL($AW177,$AW177+_xlpm.DD,1,_xlpm.VD),
AND(MONTH($AW177)&lt;&gt;MONTH(BA$15),MONTH($AX177)=MONTH(BA$15)),
NETWORKDAYS.INTL(($AX177)-_xlpm.DD,$AX177,1,_xlpm.VD),
AND(MONTH($AW177)&lt;MONTH(BA$15),MONTH($AX177)&gt;MONTH(BA$15)),
NETWORKDAYS.INTL((EOMONTH(BA$15-1,1))-_xlpm.DD,EOMONTH(BA$15-1,1),1,_xlpm.VD),
AND(MONTH($AW177)=MONTH(BA$15),MONTH($AX177)=MONTH(BA$15)),
NETWORKDAYS.INTL($AW177,$AX177,1,_xlpm.VD)))),0)),
$DH177="месяц",
$BP177*BA177,
$DH177="неделя",
$BP177*BA177/7*(ROUNDUP((DAY(EOMONTH(BA$15,0)))/4,0))),
0)</f>
        <v/>
      </c>
      <c r="BS177" s="125">
        <f t="array" ref="BS177">
IFERROR(
_xlfn.IFS(
$DH177="день_1",
$BP177*$BL177/($AX177-$AW177+1)*BB177*(DAY(EOMONTH(BB$15,0))),
$DH177="день_2",
$BP177/30*MAX(MIN($AX177,EOMONTH(BB$15,0))-MAX($AW177,BB$15)+1,),
$DH177="раб.день",
$BP177/30*(IFERROR(
_xlfn.LET(_xlpm.VD,
CHOOSE(
{1;2;3;4;5;6;7;8;9;10;11;12;13;14;15;16;17;18},
45658,45659,45660,45661,45662,45663,45664,45665,45711,45724,45778,45779,45785,45786,45820,45821,45965,46022),
_xlfn.LET(_xlpm.DD,
MAX(MIN($AX177,EOMONTH(BB$15,0))-MAX($AW177,BB$15),),
_xlfn.IFS(
AND(MONTH($AW177)=MONTH(BB$15),MONTH($AX177)&lt;&gt;MONTH(BB$15)),
NETWORKDAYS.INTL($AW177,$AW177+_xlpm.DD,1,_xlpm.VD),
AND(MONTH($AW177)&lt;&gt;MONTH(BB$15),MONTH($AX177)=MONTH(BB$15)),
NETWORKDAYS.INTL(($AX177)-_xlpm.DD,$AX177,1,_xlpm.VD),
AND(MONTH($AW177)&lt;MONTH(BB$15),MONTH($AX177)&gt;MONTH(BB$15)),
NETWORKDAYS.INTL((EOMONTH(BB$15-1,1))-_xlpm.DD,EOMONTH(BB$15-1,1),1,_xlpm.VD),
AND(MONTH($AW177)=MONTH(BB$15),MONTH($AX177)=MONTH(BB$15)),
NETWORKDAYS.INTL($AW177,$AX177,1,_xlpm.VD)))),0)),
$DH177="месяц",
$BP177*BB177,
$DH177="неделя",
$BP177*BB177/7*(ROUNDUP((DAY(EOMONTH(BB$15,0)))/4,0))),
0)</f>
        <v/>
      </c>
      <c r="BT177" s="125">
        <f t="array" ref="BT177">
IFERROR(
_xlfn.IFS(
$DH177="день_1",
$BP177*$BL177/($AX177-$AW177+1)*BC177*(DAY(EOMONTH(BC$15,0))),
$DH177="день_2",
$BP177/30*MAX(MIN($AX177,EOMONTH(BC$15,0))-MAX($AW177,BC$15)+1,),
$DH177="раб.день",
$BP177/30*(IFERROR(
_xlfn.LET(_xlpm.VD,
CHOOSE(
{1;2;3;4;5;6;7;8;9;10;11;12;13;14;15;16;17;18},
45658,45659,45660,45661,45662,45663,45664,45665,45711,45724,45778,45779,45785,45786,45820,45821,45965,46022),
_xlfn.LET(_xlpm.DD,
MAX(MIN($AX177,EOMONTH(BC$15,0))-MAX($AW177,BC$15),),
_xlfn.IFS(
AND(MONTH($AW177)=MONTH(BC$15),MONTH($AX177)&lt;&gt;MONTH(BC$15)),
NETWORKDAYS.INTL($AW177,$AW177+_xlpm.DD,1,_xlpm.VD),
AND(MONTH($AW177)&lt;&gt;MONTH(BC$15),MONTH($AX177)=MONTH(BC$15)),
NETWORKDAYS.INTL(($AX177)-_xlpm.DD,$AX177,1,_xlpm.VD),
AND(MONTH($AW177)&lt;MONTH(BC$15),MONTH($AX177)&gt;MONTH(BC$15)),
NETWORKDAYS.INTL((EOMONTH(BC$15-1,1))-_xlpm.DD,EOMONTH(BC$15-1,1),1,_xlpm.VD),
AND(MONTH($AW177)=MONTH(BC$15),MONTH($AX177)=MONTH(BC$15)),
NETWORKDAYS.INTL($AW177,$AX177,1,_xlpm.VD)))),0)),
$DH177="месяц",
$BP177*BC177,
$DH177="неделя",
$BP177*BC177/7*(ROUNDUP((DAY(EOMONTH(BC$15,0)))/4,0))),
0)</f>
        <v/>
      </c>
      <c r="BU177" s="125">
        <f t="array" ref="BU177">
IFERROR(
_xlfn.IFS(
$DH177="день_1",
$BP177*$BL177/($AX177-$AW177+1)*BD177*(DAY(EOMONTH(BD$15,0))),
$DH177="день_2",
$BP177/30*MAX(MIN($AX177,EOMONTH(BD$15,0))-MAX($AW177,BD$15)+1,),
$DH177="раб.день",
$BP177/30*(IFERROR(
_xlfn.LET(_xlpm.VD,
CHOOSE(
{1;2;3;4;5;6;7;8;9;10;11;12;13;14;15;16;17;18},
45658,45659,45660,45661,45662,45663,45664,45665,45711,45724,45778,45779,45785,45786,45820,45821,45965,46022),
_xlfn.LET(_xlpm.DD,
MAX(MIN($AX177,EOMONTH(BD$15,0))-MAX($AW177,BD$15),),
_xlfn.IFS(
AND(MONTH($AW177)=MONTH(BD$15),MONTH($AX177)&lt;&gt;MONTH(BD$15)),
NETWORKDAYS.INTL($AW177,$AW177+_xlpm.DD,1,_xlpm.VD),
AND(MONTH($AW177)&lt;&gt;MONTH(BD$15),MONTH($AX177)=MONTH(BD$15)),
NETWORKDAYS.INTL(($AX177)-_xlpm.DD,$AX177,1,_xlpm.VD),
AND(MONTH($AW177)&lt;MONTH(BD$15),MONTH($AX177)&gt;MONTH(BD$15)),
NETWORKDAYS.INTL((EOMONTH(BD$15-1,1))-_xlpm.DD,EOMONTH(BD$15-1,1),1,_xlpm.VD),
AND(MONTH($AW177)=MONTH(BD$15),MONTH($AX177)=MONTH(BD$15)),
NETWORKDAYS.INTL($AW177,$AX177,1,_xlpm.VD)))),0)),
$DH177="месяц",
$BP177*BD177,
$DH177="неделя",
$BP177*BD177/7*(ROUNDUP((DAY(EOMONTH(BD$15,0)))/4,0))),
0)</f>
        <v/>
      </c>
      <c r="BV177" s="125">
        <f t="array" ref="BV177">
IFERROR(
_xlfn.IFS(
$DH177="день_1",
$BP177*$BL177/($AX177-$AW177+1)*BE177*(DAY(EOMONTH(BE$15,0))),
$DH177="день_2",
$BP177/30*MAX(MIN($AX177,EOMONTH(BE$15,0))-MAX($AW177,BE$15)+1,),
$DH177="раб.день",
$BP177/30*(IFERROR(
_xlfn.LET(_xlpm.VD,
CHOOSE(
{1;2;3;4;5;6;7;8;9;10;11;12;13;14;15;16;17;18},
45658,45659,45660,45661,45662,45663,45664,45665,45711,45724,45778,45779,45785,45786,45820,45821,45965,46022),
_xlfn.LET(_xlpm.DD,
MAX(MIN($AX177,EOMONTH(BE$15,0))-MAX($AW177,BE$15),),
_xlfn.IFS(
AND(MONTH($AW177)=MONTH(BE$15),MONTH($AX177)&lt;&gt;MONTH(BE$15)),
NETWORKDAYS.INTL($AW177,$AW177+_xlpm.DD,1,_xlpm.VD),
AND(MONTH($AW177)&lt;&gt;MONTH(BE$15),MONTH($AX177)=MONTH(BE$15)),
NETWORKDAYS.INTL(($AX177)-_xlpm.DD,$AX177,1,_xlpm.VD),
AND(MONTH($AW177)&lt;MONTH(BE$15),MONTH($AX177)&gt;MONTH(BE$15)),
NETWORKDAYS.INTL((EOMONTH(BE$15-1,1))-_xlpm.DD,EOMONTH(BE$15-1,1),1,_xlpm.VD),
AND(MONTH($AW177)=MONTH(BE$15),MONTH($AX177)=MONTH(BE$15)),
NETWORKDAYS.INTL($AW177,$AX177,1,_xlpm.VD)))),0)),
$DH177="месяц",
$BP177*BE177,
$DH177="неделя",
$BP177*BE177/7*(ROUNDUP((DAY(EOMONTH(BE$15,0)))/4,0))),
0)</f>
        <v/>
      </c>
      <c r="BW177" s="125">
        <f t="array" ref="BW177">
IFERROR(
_xlfn.IFS(
$DH177="день_1",
$BP177*$BL177/($AX177-$AW177+1)*BF177*(DAY(EOMONTH(BF$15,0))),
$DH177="день_2",
$BP177/30*MAX(MIN($AX177,EOMONTH(BF$15,0))-MAX($AW177,BF$15)+1,),
$DH177="раб.день",
$BP177/30*(IFERROR(
_xlfn.LET(_xlpm.VD,
CHOOSE(
{1;2;3;4;5;6;7;8;9;10;11;12;13;14;15;16;17;18},
45658,45659,45660,45661,45662,45663,45664,45665,45711,45724,45778,45779,45785,45786,45820,45821,45965,46022),
_xlfn.LET(_xlpm.DD,
MAX(MIN($AX177,EOMONTH(BF$15,0))-MAX($AW177,BF$15),),
_xlfn.IFS(
AND(MONTH($AW177)=MONTH(BF$15),MONTH($AX177)&lt;&gt;MONTH(BF$15)),
NETWORKDAYS.INTL($AW177,$AW177+_xlpm.DD,1,_xlpm.VD),
AND(MONTH($AW177)&lt;&gt;MONTH(BF$15),MONTH($AX177)=MONTH(BF$15)),
NETWORKDAYS.INTL(($AX177)-_xlpm.DD,$AX177,1,_xlpm.VD),
AND(MONTH($AW177)&lt;MONTH(BF$15),MONTH($AX177)&gt;MONTH(BF$15)),
NETWORKDAYS.INTL((EOMONTH(BF$15-1,1))-_xlpm.DD,EOMONTH(BF$15-1,1),1,_xlpm.VD),
AND(MONTH($AW177)=MONTH(BF$15),MONTH($AX177)=MONTH(BF$15)),
NETWORKDAYS.INTL($AW177,$AX177,1,_xlpm.VD)))),0)),
$DH177="месяц",
$BP177*BF177,
$DH177="неделя",
$BP177*BF177/7*(ROUNDUP((DAY(EOMONTH(BF$15,0)))/4,0))),
0)</f>
        <v/>
      </c>
      <c r="BX177" s="125">
        <f t="array" ref="BX177">
IFERROR(
_xlfn.IFS(
$DH177="день_1",
$BP177*$BL177/($AX177-$AW177+1)*BG177*(DAY(EOMONTH(BG$15,0))),
$DH177="день_2",
$BP177/30*MAX(MIN($AX177,EOMONTH(BG$15,0))-MAX($AW177,BG$15)+1,),
$DH177="раб.день",
$BP177/30*(IFERROR(
_xlfn.LET(_xlpm.VD,
CHOOSE(
{1;2;3;4;5;6;7;8;9;10;11;12;13;14;15;16;17;18},
45658,45659,45660,45661,45662,45663,45664,45665,45711,45724,45778,45779,45785,45786,45820,45821,45965,46022),
_xlfn.LET(_xlpm.DD,
MAX(MIN($AX177,EOMONTH(BG$15,0))-MAX($AW177,BG$15),),
_xlfn.IFS(
AND(MONTH($AW177)=MONTH(BG$15),MONTH($AX177)&lt;&gt;MONTH(BG$15)),
NETWORKDAYS.INTL($AW177,$AW177+_xlpm.DD,1,_xlpm.VD),
AND(MONTH($AW177)&lt;&gt;MONTH(BG$15),MONTH($AX177)=MONTH(BG$15)),
NETWORKDAYS.INTL(($AX177)-_xlpm.DD,$AX177,1,_xlpm.VD),
AND(MONTH($AW177)&lt;MONTH(BG$15),MONTH($AX177)&gt;MONTH(BG$15)),
NETWORKDAYS.INTL((EOMONTH(BG$15-1,1))-_xlpm.DD,EOMONTH(BG$15-1,1),1,_xlpm.VD),
AND(MONTH($AW177)=MONTH(BG$15),MONTH($AX177)=MONTH(BG$15)),
NETWORKDAYS.INTL($AW177,$AX177,1,_xlpm.VD)))),0)),
$DH177="месяц",
$BP177*BG177,
$DH177="неделя",
$BP177*BG177/7*(ROUNDUP((DAY(EOMONTH(BG$15,0)))/4,0))),
0)</f>
        <v/>
      </c>
      <c r="BY177" s="125">
        <f t="array" ref="BY177">
IFERROR(
_xlfn.IFS(
$DH177="день_1",
$BP177*$BL177/($AX177-$AW177+1)*BH177*(DAY(EOMONTH(BH$15,0))),
$DH177="день_2",
$BP177/30*MAX(MIN($AX177,EOMONTH(BH$15,0))-MAX($AW177,BH$15)+1,),
$DH177="раб.день",
$BP177/30*(IFERROR(
_xlfn.LET(_xlpm.VD,
CHOOSE(
{1;2;3;4;5;6;7;8;9;10;11;12;13;14;15;16;17;18},
45658,45659,45660,45661,45662,45663,45664,45665,45711,45724,45778,45779,45785,45786,45820,45821,45965,46022),
_xlfn.LET(_xlpm.DD,
MAX(MIN($AX177,EOMONTH(BH$15,0))-MAX($AW177,BH$15),),
_xlfn.IFS(
AND(MONTH($AW177)=MONTH(BH$15),MONTH($AX177)&lt;&gt;MONTH(BH$15)),
NETWORKDAYS.INTL($AW177,$AW177+_xlpm.DD,1,_xlpm.VD),
AND(MONTH($AW177)&lt;&gt;MONTH(BH$15),MONTH($AX177)=MONTH(BH$15)),
NETWORKDAYS.INTL(($AX177)-_xlpm.DD,$AX177,1,_xlpm.VD),
AND(MONTH($AW177)&lt;MONTH(BH$15),MONTH($AX177)&gt;MONTH(BH$15)),
NETWORKDAYS.INTL((EOMONTH(BH$15-1,1))-_xlpm.DD,EOMONTH(BH$15-1,1),1,_xlpm.VD),
AND(MONTH($AW177)=MONTH(BH$15),MONTH($AX177)=MONTH(BH$15)),
NETWORKDAYS.INTL($AW177,$AX177,1,_xlpm.VD)))),0)),
$DH177="месяц",
$BP177*BH177,
$DH177="неделя",
$BP177*BH177/7*(ROUNDUP((DAY(EOMONTH(BH$15,0)))/4,0))),
0)</f>
        <v/>
      </c>
      <c r="BZ177" s="125">
        <f t="array" ref="BZ177">
IFERROR(
_xlfn.IFS(
$DH177="день_1",
$BP177*$BL177/($AX177-$AW177+1)*BI177*(DAY(EOMONTH(BI$15,0))),
$DH177="день_2",
$BP177/30*MAX(MIN($AX177,EOMONTH(BI$15,0))-MAX($AW177,BI$15)+1,),
$DH177="раб.день",
$BP177/30*(IFERROR(
_xlfn.LET(_xlpm.VD,
CHOOSE(
{1;2;3;4;5;6;7;8;9;10;11;12;13;14;15;16;17;18},
45658,45659,45660,45661,45662,45663,45664,45665,45711,45724,45778,45779,45785,45786,45820,45821,45965,46022),
_xlfn.LET(_xlpm.DD,
MAX(MIN($AX177,EOMONTH(BI$15,0))-MAX($AW177,BI$15),),
_xlfn.IFS(
AND(MONTH($AW177)=MONTH(BI$15),MONTH($AX177)&lt;&gt;MONTH(BI$15)),
NETWORKDAYS.INTL($AW177,$AW177+_xlpm.DD,1,_xlpm.VD),
AND(MONTH($AW177)&lt;&gt;MONTH(BI$15),MONTH($AX177)=MONTH(BI$15)),
NETWORKDAYS.INTL(($AX177)-_xlpm.DD,$AX177,1,_xlpm.VD),
AND(MONTH($AW177)&lt;MONTH(BI$15),MONTH($AX177)&gt;MONTH(BI$15)),
NETWORKDAYS.INTL((EOMONTH(BI$15-1,1))-_xlpm.DD,EOMONTH(BI$15-1,1),1,_xlpm.VD),
AND(MONTH($AW177)=MONTH(BI$15),MONTH($AX177)=MONTH(BI$15)),
NETWORKDAYS.INTL($AW177,$AX177,1,_xlpm.VD)))),0)),
$DH177="месяц",
$BP177*BI177,
$DH177="неделя",
$BP177*BI177/7*(ROUNDUP((DAY(EOMONTH(BI$15,0)))/4,0))),
0)</f>
        <v/>
      </c>
      <c r="CA177" s="125">
        <f t="array" ref="CA177">
IFERROR(
_xlfn.IFS(
$DH177="день_1",
$BP177*$BL177/($AX177-$AW177+1)*BJ177*(DAY(EOMONTH(BJ$15,0))),
$DH177="день_2",
$BP177/30*MAX(MIN($AX177,EOMONTH(BJ$15,0))-MAX($AW177,BJ$15)+1,),
$DH177="раб.день",
$BP177/30*(IFERROR(
_xlfn.LET(_xlpm.VD,
CHOOSE(
{1;2;3;4;5;6;7;8;9;10;11;12;13;14;15;16;17;18},
45658,45659,45660,45661,45662,45663,45664,45665,45711,45724,45778,45779,45785,45786,45820,45821,45965,46022),
_xlfn.LET(_xlpm.DD,
MAX(MIN($AX177,EOMONTH(BJ$15,0))-MAX($AW177,BJ$15),),
_xlfn.IFS(
AND(MONTH($AW177)=MONTH(BJ$15),MONTH($AX177)&lt;&gt;MONTH(BJ$15)),
NETWORKDAYS.INTL($AW177,$AW177+_xlpm.DD,1,_xlpm.VD),
AND(MONTH($AW177)&lt;&gt;MONTH(BJ$15),MONTH($AX177)=MONTH(BJ$15)),
NETWORKDAYS.INTL(($AX177)-_xlpm.DD,$AX177,1,_xlpm.VD),
AND(MONTH($AW177)&lt;MONTH(BJ$15),MONTH($AX177)&gt;MONTH(BJ$15)),
NETWORKDAYS.INTL((EOMONTH(BJ$15-1,1))-_xlpm.DD,EOMONTH(BJ$15-1,1),1,_xlpm.VD),
AND(MONTH($AW177)=MONTH(BJ$15),MONTH($AX177)=MONTH(BJ$15)),
NETWORKDAYS.INTL($AW177,$AX177,1,_xlpm.VD)))),0)),
$DH177="месяц",
$BP177*BJ177,
$DH177="неделя",
$BP177*BJ177/7*(ROUNDUP((DAY(EOMONTH(BJ$15,0)))/4,0))),
0)</f>
        <v/>
      </c>
      <c r="CB177" s="125">
        <f t="array" ref="CB177">
IFERROR(
_xlfn.IFS(
$DH177="день_1",
$BP177*$BL177/($AX177-$AW177+1)*BK177*(DAY(EOMONTH(BK$15,0))),
$DH177="день_2",
$BP177/30*MAX(MIN($AX177,EOMONTH(BK$15,0))-MAX($AW177,BK$15)+1,),
$DH177="раб.день",
$BP177/30*(IFERROR(
_xlfn.LET(_xlpm.VD,
CHOOSE(
{1;2;3;4;5;6;7;8;9;10;11;12;13;14;15;16;17;18},
45658,45659,45660,45661,45662,45663,45664,45665,45711,45724,45778,45779,45785,45786,45820,45821,45965,46022),
_xlfn.LET(_xlpm.DD,
MAX(MIN($AX177,EOMONTH(BK$15,0))-MAX($AW177,BK$15),),
_xlfn.IFS(
AND(MONTH($AW177)=MONTH(BK$15),MONTH($AX177)&lt;&gt;MONTH(BK$15)),
NETWORKDAYS.INTL($AW177,$AW177+_xlpm.DD,1,_xlpm.VD),
AND(MONTH($AW177)&lt;&gt;MONTH(BK$15),MONTH($AX177)=MONTH(BK$15)),
NETWORKDAYS.INTL(($AX177)-_xlpm.DD,$AX177,1,_xlpm.VD),
AND(MONTH($AW177)&lt;MONTH(BK$15),MONTH($AX177)&gt;MONTH(BK$15)),
NETWORKDAYS.INTL((EOMONTH(BK$15-1,1))-_xlpm.DD,EOMONTH(BK$15-1,1),1,_xlpm.VD),
AND(MONTH($AW177)=MONTH(BK$15),MONTH($AX177)=MONTH(BK$15)),
NETWORKDAYS.INTL($AW177,$AX177,1,_xlpm.VD)))),0)),
$DH177="месяц",
$BP177*BK177,
$DH177="неделя",
$BP177*BK177/7*(ROUNDUP((DAY(EOMONTH(BK$15,0)))/4,0))),
0)</f>
        <v/>
      </c>
      <c r="CC177" s="125">
        <f>SUM($BQ177:$CB177)</f>
        <v/>
      </c>
      <c r="CD177" s="126">
        <f>SUM($EH177:$EH177)</f>
        <v/>
      </c>
      <c r="CE177" s="126">
        <f>$CD177*$AB177</f>
        <v/>
      </c>
      <c r="CF177" s="126">
        <f>SUM($EK177:$EK177)</f>
        <v/>
      </c>
      <c r="CG177" s="126">
        <f>$CF177*$AB177</f>
        <v/>
      </c>
      <c r="CH177" s="126">
        <f>SUM($CC177,$CE177,$CG177)</f>
        <v/>
      </c>
      <c r="CI177" s="126">
        <f>$CH177*(1+$CM177)</f>
        <v/>
      </c>
      <c r="CJ177" s="127" t="n">
        <v>0</v>
      </c>
      <c r="CK177" s="126">
        <f>SUM($CH177:$CH177)*(1+$CJ177)</f>
        <v/>
      </c>
      <c r="CL177" s="126">
        <f>SUM($CH177:$CH177)*(1+$CM177)</f>
        <v/>
      </c>
      <c r="CM177" s="59" t="inlineStr">
        <is>
          <t>20%</t>
        </is>
      </c>
      <c r="CN177" s="59" t="n"/>
      <c r="CO177" s="72" t="n"/>
      <c r="CP177" s="59" t="n"/>
      <c r="CQ177" s="73" t="n"/>
      <c r="CR177" s="73" t="n"/>
      <c r="CS177" s="73" t="n"/>
      <c r="CT177" s="72" t="n"/>
      <c r="CU177" s="79" t="inlineStr">
        <is>
          <t> </t>
        </is>
      </c>
      <c r="CV177" s="60" t="n"/>
      <c r="CW177" s="60" t="n"/>
      <c r="CX177" s="60" t="n"/>
      <c r="CY177" s="127">
        <f>IFERROR(($CC177-$EE177)/($EE177/(1-$DQ177)),0)</f>
        <v/>
      </c>
      <c r="CZ177" s="127">
        <f>IFERROR(1-$EI177/($CE177),0)</f>
        <v/>
      </c>
      <c r="DA177" s="127">
        <f>IFERROR(1-$EL177/($CG177),0)</f>
        <v/>
      </c>
      <c r="DB177" s="126">
        <f>ROUND(IFERROR(($CI177/(1+$CM177)-$EN177),0),2)</f>
        <v/>
      </c>
      <c r="DC177" s="128" t="n"/>
      <c r="DD177" s="125" t="n"/>
      <c r="DE177" s="75" t="n">
        <v>0</v>
      </c>
      <c r="DF177" s="128" t="n"/>
      <c r="DG177" s="125">
        <f>IF($DC177=0,0,$DD177*($DC177*100%-$DE177*$DF177))*SUM($AB177:$AB177)</f>
        <v/>
      </c>
      <c r="DH177" s="129" t="inlineStr">
        <is>
          <t>месяц</t>
        </is>
      </c>
      <c r="DI177" s="130">
        <f t="array" ref="DI177">IFERROR(
IF($ES177="LisChannel",
(ROUND(((INDEX({174.625;153.888888888889;130.972222222222},MATCH($AI177,{2;3;4}),0))*$AG177*$AI177),2)),0),0)</f>
        <v/>
      </c>
      <c r="DJ177" s="130">
        <f>
_xlfn.LET(_xlpm.X,
IFERROR(
IF($ES177="НовиковТВ",
(_xlfn.LET(_xlpm.NTV,
_xlfn.LET(_xlpm.MIN,350000,
IF(SUMIFS($DI:$DI,$ES:$ES,"НовиковТВ")&lt;=_xlpm.MIN,
(SUMIFS($DI:$DI,$ES:$ES,"НовиковТВ")/(COUNTIFS($ES:$ES,"НовиковТВ")))*_xlpm.MIN/SUMIFS($DI:$DI,$ES:$ES,"НовиковТВ"),
DI177)),
_xlpm.NTV+$DG177/(1-(1-(_xlpm.NTV)*(1-$DL177)*(1-$DM177)*(1-$DN177)*(1-$DO177)*(1-$DP177)/_xlpm.NTV))))/(1+$EP177),
$DI177+$DG177/(1-(1-($DI177)*(1-$DL177)*(1-$DM177)*(1-$DN177)*(1-$DO177)*(1-$DP177)/$DI177))),
0),
_xlpm.X*(1+$CM177)*(1+$CW177)-_xlpm.X*(1+$CM177)+_xlpm.X)</f>
        <v/>
      </c>
      <c r="DK177" s="125" t="inlineStr">
        <is>
          <t>послед.</t>
        </is>
      </c>
      <c r="DL177" s="63" t="n">
        <v>0</v>
      </c>
      <c r="DM177" s="63" t="n">
        <v>0</v>
      </c>
      <c r="DN177" s="63" t="n">
        <v>0</v>
      </c>
      <c r="DO177" s="63" t="n">
        <v>0</v>
      </c>
      <c r="DP177" s="63" t="n">
        <v>0</v>
      </c>
      <c r="DQ177" s="63">
        <f t="array" ref="DQ177">IFERROR(_xlfn.IFS(
$DK177="послед.",1-(1-$DL177)*(1-$DM177)*(1-$DN177)*(1-$DO177)*(1-$DP177),
$DK177="сумм.",$DL177+$DM177+$DN177+$DO177+$DP177),
0)</f>
        <v/>
      </c>
      <c r="DR177" s="125">
        <f t="array" ref="DR177">
IFERROR(
_xlfn.IFS(
$BL177=0,
0,
$BL177&gt;0,
_xlfn.IFS($DK177="послед.",
$DJ177*(1-$DL177)*(1-$DM177)*(1-$DN177)*(1-$DO177)*(1-$DP177),
$DK177="сумм.",
$DJ177*(1-($DL177+$DM177+$DN177+$DO177+$DP177)))),0)</f>
        <v/>
      </c>
      <c r="DS177" s="125">
        <f t="array" ref="DS177">
IFERROR(_xlfn.IFS(
$DH177="день_1",
$DR177*$BL177/($AX177-$AW177+1)*AZ177*(DAY(EOMONTH(AZ$15,0))),
$DH177="день_2",
$DR177/30*MAX(MIN($AX177,EOMONTH(AZ$15,0))-MAX($AW177,AZ$15)+1,),
$DH177="раб.день",
$DR177/30*(IFERROR(
_xlfn.LET(_xlpm.VD,
CHOOSE(
{1;2;3;4;5;6;7;8;9;10;11;12;13;14;15;16;17;18},
45658,45659,45660,45661,45662,45663,45664,45665,45711,45724,45778,45779,45785,45786,45820,45821,45965,46022),
_xlfn.LET(_xlpm.DD,
MAX(MIN($AX177,EOMONTH(AZ$15,0))-MAX($AW177,AZ$15),),
_xlfn.IFS(
AND(MONTH($AW177)=MONTH(AZ$15),MONTH($AX177)&lt;&gt;MONTH(AZ$15)),
NETWORKDAYS.INTL($AW177,$AW177+_xlpm.DD,1,_xlpm.VD),
AND(MONTH($AW177)&lt;&gt;MONTH(AZ$15),MONTH($AX177)=MONTH(AZ$15)),
NETWORKDAYS.INTL(($AX177)-_xlpm.DD,$AX177,1,_xlpm.VD),
AND(MONTH($AW177)&lt;MONTH(AZ$15),MONTH($AX177)&gt;MONTH(AZ$15)),
NETWORKDAYS.INTL((EOMONTH(AZ$15-1,1))-_xlpm.DD,EOMONTH(AZ$15-1,1),1,_xlpm.VD),
AND(MONTH($AW177)=MONTH(AZ$15),MONTH($AX177)=MONTH(AZ$15)),
NETWORKDAYS.INTL($AW177,$AX177,1,_xlpm.VD)))),0)),
$DH177="месяц",
$DR177*AZ177,
$DH177="неделя",
$DR177*AZ177/7*(ROUNDUP((DAY(EOMONTH(AZ$15,0)))/4,0))),
0)</f>
        <v/>
      </c>
      <c r="DT177" s="125">
        <f t="array" ref="DT177">
IFERROR(_xlfn.IFS(
$DH177="день_1",
$DR177*$BL177/($AX177-$AW177+1)*BA177*(DAY(EOMONTH(BA$15,0))),
$DH177="день_2",
$DR177/30*MAX(MIN($AX177,EOMONTH(BA$15,0))-MAX($AW177,BA$15)+1,),
$DH177="раб.день",
$DR177/30*(IFERROR(
_xlfn.LET(_xlpm.VD,
CHOOSE(
{1;2;3;4;5;6;7;8;9;10;11;12;13;14;15;16;17;18},
45658,45659,45660,45661,45662,45663,45664,45665,45711,45724,45778,45779,45785,45786,45820,45821,45965,46022),
_xlfn.LET(_xlpm.DD,
MAX(MIN($AX177,EOMONTH(BA$15,0))-MAX($AW177,BA$15),),
_xlfn.IFS(
AND(MONTH($AW177)=MONTH(BA$15),MONTH($AX177)&lt;&gt;MONTH(BA$15)),
NETWORKDAYS.INTL($AW177,$AW177+_xlpm.DD,1,_xlpm.VD),
AND(MONTH($AW177)&lt;&gt;MONTH(BA$15),MONTH($AX177)=MONTH(BA$15)),
NETWORKDAYS.INTL(($AX177)-_xlpm.DD,$AX177,1,_xlpm.VD),
AND(MONTH($AW177)&lt;MONTH(BA$15),MONTH($AX177)&gt;MONTH(BA$15)),
NETWORKDAYS.INTL((EOMONTH(BA$15-1,1))-_xlpm.DD,EOMONTH(BA$15-1,1),1,_xlpm.VD),
AND(MONTH($AW177)=MONTH(BA$15),MONTH($AX177)=MONTH(BA$15)),
NETWORKDAYS.INTL($AW177,$AX177,1,_xlpm.VD)))),0)),
$DH177="месяц",
$DR177*BA177,
$DH177="неделя",
$DR177*BA177/7*(ROUNDUP((DAY(EOMONTH(BA$15,0)))/4,0))),
0)</f>
        <v/>
      </c>
      <c r="DU177" s="125">
        <f t="array" ref="DU177">
IFERROR(_xlfn.IFS(
$DH177="день_1",
$DR177*$BL177/($AX177-$AW177+1)*BB177*(DAY(EOMONTH(BB$15,0))),
$DH177="день_2",
$DR177/30*MAX(MIN($AX177,EOMONTH(BB$15,0))-MAX($AW177,BB$15)+1,),
$DH177="раб.день",
$DR177/30*(IFERROR(
_xlfn.LET(_xlpm.VD,
CHOOSE(
{1;2;3;4;5;6;7;8;9;10;11;12;13;14;15;16;17;18},
45658,45659,45660,45661,45662,45663,45664,45665,45711,45724,45778,45779,45785,45786,45820,45821,45965,46022),
_xlfn.LET(_xlpm.DD,
MAX(MIN($AX177,EOMONTH(BB$15,0))-MAX($AW177,BB$15),),
_xlfn.IFS(
AND(MONTH($AW177)=MONTH(BB$15),MONTH($AX177)&lt;&gt;MONTH(BB$15)),
NETWORKDAYS.INTL($AW177,$AW177+_xlpm.DD,1,_xlpm.VD),
AND(MONTH($AW177)&lt;&gt;MONTH(BB$15),MONTH($AX177)=MONTH(BB$15)),
NETWORKDAYS.INTL(($AX177)-_xlpm.DD,$AX177,1,_xlpm.VD),
AND(MONTH($AW177)&lt;MONTH(BB$15),MONTH($AX177)&gt;MONTH(BB$15)),
NETWORKDAYS.INTL((EOMONTH(BB$15-1,1))-_xlpm.DD,EOMONTH(BB$15-1,1),1,_xlpm.VD),
AND(MONTH($AW177)=MONTH(BB$15),MONTH($AX177)=MONTH(BB$15)),
NETWORKDAYS.INTL($AW177,$AX177,1,_xlpm.VD)))),0)),
$DH177="месяц",
$DR177*BB177,
$DH177="неделя",
$DR177*BB177/7*(ROUNDUP((DAY(EOMONTH(BB$15,0)))/4,0))),
0)</f>
        <v/>
      </c>
      <c r="DV177" s="125">
        <f t="array" ref="DV177">
IFERROR(_xlfn.IFS(
$DH177="день_1",
$DR177*$BL177/($AX177-$AW177+1)*BC177*(DAY(EOMONTH(BC$15,0))),
$DH177="день_2",
$DR177/30*MAX(MIN($AX177,EOMONTH(BC$15,0))-MAX($AW177,BC$15)+1,),
$DH177="раб.день",
$DR177/30*(IFERROR(
_xlfn.LET(_xlpm.VD,
CHOOSE(
{1;2;3;4;5;6;7;8;9;10;11;12;13;14;15;16;17;18},
45658,45659,45660,45661,45662,45663,45664,45665,45711,45724,45778,45779,45785,45786,45820,45821,45965,46022),
_xlfn.LET(_xlpm.DD,
MAX(MIN($AX177,EOMONTH(BC$15,0))-MAX($AW177,BC$15),),
_xlfn.IFS(
AND(MONTH($AW177)=MONTH(BC$15),MONTH($AX177)&lt;&gt;MONTH(BC$15)),
NETWORKDAYS.INTL($AW177,$AW177+_xlpm.DD,1,_xlpm.VD),
AND(MONTH($AW177)&lt;&gt;MONTH(BC$15),MONTH($AX177)=MONTH(BC$15)),
NETWORKDAYS.INTL(($AX177)-_xlpm.DD,$AX177,1,_xlpm.VD),
AND(MONTH($AW177)&lt;MONTH(BC$15),MONTH($AX177)&gt;MONTH(BC$15)),
NETWORKDAYS.INTL((EOMONTH(BC$15-1,1))-_xlpm.DD,EOMONTH(BC$15-1,1),1,_xlpm.VD),
AND(MONTH($AW177)=MONTH(BC$15),MONTH($AX177)=MONTH(BC$15)),
NETWORKDAYS.INTL($AW177,$AX177,1,_xlpm.VD)))),0)),
$DH177="месяц",
$DR177*BC177,
$DH177="неделя",
$DR177*BC177/7*(ROUNDUP((DAY(EOMONTH(BC$15,0)))/4,0))),
0)</f>
        <v/>
      </c>
      <c r="DW177" s="125">
        <f t="array" ref="DW177">
IFERROR(_xlfn.IFS(
$DH177="день_1",
$DR177*$BL177/($AX177-$AW177+1)*BD177*(DAY(EOMONTH(BD$15,0))),
$DH177="день_2",
$DR177/30*MAX(MIN($AX177,EOMONTH(BD$15,0))-MAX($AW177,BD$15)+1,),
$DH177="раб.день",
$DR177/30*(IFERROR(
_xlfn.LET(_xlpm.VD,
CHOOSE(
{1;2;3;4;5;6;7;8;9;10;11;12;13;14;15;16;17;18},
45658,45659,45660,45661,45662,45663,45664,45665,45711,45724,45778,45779,45785,45786,45820,45821,45965,46022),
_xlfn.LET(_xlpm.DD,
MAX(MIN($AX177,EOMONTH(BD$15,0))-MAX($AW177,BD$15),),
_xlfn.IFS(
AND(MONTH($AW177)=MONTH(BD$15),MONTH($AX177)&lt;&gt;MONTH(BD$15)),
NETWORKDAYS.INTL($AW177,$AW177+_xlpm.DD,1,_xlpm.VD),
AND(MONTH($AW177)&lt;&gt;MONTH(BD$15),MONTH($AX177)=MONTH(BD$15)),
NETWORKDAYS.INTL(($AX177)-_xlpm.DD,$AX177,1,_xlpm.VD),
AND(MONTH($AW177)&lt;MONTH(BD$15),MONTH($AX177)&gt;MONTH(BD$15)),
NETWORKDAYS.INTL((EOMONTH(BD$15-1,1))-_xlpm.DD,EOMONTH(BD$15-1,1),1,_xlpm.VD),
AND(MONTH($AW177)=MONTH(BD$15),MONTH($AX177)=MONTH(BD$15)),
NETWORKDAYS.INTL($AW177,$AX177,1,_xlpm.VD)))),0)),
$DH177="месяц",
$DR177*BD177,
$DH177="неделя",
$DR177*BD177/7*(ROUNDUP((DAY(EOMONTH(BD$15,0)))/4,0))),
0)</f>
        <v/>
      </c>
      <c r="DX177" s="125">
        <f t="array" ref="DX177">
IFERROR(_xlfn.IFS(
$DH177="день_1",
$DR177*$BL177/($AX177-$AW177+1)*BE177*(DAY(EOMONTH(BE$15,0))),
$DH177="день_2",
$DR177/30*MAX(MIN($AX177,EOMONTH(BE$15,0))-MAX($AW177,BE$15)+1,),
$DH177="раб.день",
$DR177/30*(IFERROR(
_xlfn.LET(_xlpm.VD,
CHOOSE(
{1;2;3;4;5;6;7;8;9;10;11;12;13;14;15;16;17;18},
45658,45659,45660,45661,45662,45663,45664,45665,45711,45724,45778,45779,45785,45786,45820,45821,45965,46022),
_xlfn.LET(_xlpm.DD,
MAX(MIN($AX177,EOMONTH(BE$15,0))-MAX($AW177,BE$15),),
_xlfn.IFS(
AND(MONTH($AW177)=MONTH(BE$15),MONTH($AX177)&lt;&gt;MONTH(BE$15)),
NETWORKDAYS.INTL($AW177,$AW177+_xlpm.DD,1,_xlpm.VD),
AND(MONTH($AW177)&lt;&gt;MONTH(BE$15),MONTH($AX177)=MONTH(BE$15)),
NETWORKDAYS.INTL(($AX177)-_xlpm.DD,$AX177,1,_xlpm.VD),
AND(MONTH($AW177)&lt;MONTH(BE$15),MONTH($AX177)&gt;MONTH(BE$15)),
NETWORKDAYS.INTL((EOMONTH(BE$15-1,1))-_xlpm.DD,EOMONTH(BE$15-1,1),1,_xlpm.VD),
AND(MONTH($AW177)=MONTH(BE$15),MONTH($AX177)=MONTH(BE$15)),
NETWORKDAYS.INTL($AW177,$AX177,1,_xlpm.VD)))),0)),
$DH177="месяц",
$DR177*BE177,
$DH177="неделя",
$DR177*BE177/7*(ROUNDUP((DAY(EOMONTH(BE$15,0)))/4,0))),
0)</f>
        <v/>
      </c>
      <c r="DY177" s="125">
        <f t="array" ref="DY177">
IFERROR(_xlfn.IFS(
$DH177="день_1",
$DR177*$BL177/($AX177-$AW177+1)*BF177*(DAY(EOMONTH(BF$15,0))),
$DH177="день_2",
$DR177/30*MAX(MIN($AX177,EOMONTH(BF$15,0))-MAX($AW177,BF$15)+1,),
$DH177="раб.день",
$DR177/30*(IFERROR(
_xlfn.LET(_xlpm.VD,
CHOOSE(
{1;2;3;4;5;6;7;8;9;10;11;12;13;14;15;16;17;18},
45658,45659,45660,45661,45662,45663,45664,45665,45711,45724,45778,45779,45785,45786,45820,45821,45965,46022),
_xlfn.LET(_xlpm.DD,
MAX(MIN($AX177,EOMONTH(BF$15,0))-MAX($AW177,BF$15),),
_xlfn.IFS(
AND(MONTH($AW177)=MONTH(BF$15),MONTH($AX177)&lt;&gt;MONTH(BF$15)),
NETWORKDAYS.INTL($AW177,$AW177+_xlpm.DD,1,_xlpm.VD),
AND(MONTH($AW177)&lt;&gt;MONTH(BF$15),MONTH($AX177)=MONTH(BF$15)),
NETWORKDAYS.INTL(($AX177)-_xlpm.DD,$AX177,1,_xlpm.VD),
AND(MONTH($AW177)&lt;MONTH(BF$15),MONTH($AX177)&gt;MONTH(BF$15)),
NETWORKDAYS.INTL((EOMONTH(BF$15-1,1))-_xlpm.DD,EOMONTH(BF$15-1,1),1,_xlpm.VD),
AND(MONTH($AW177)=MONTH(BF$15),MONTH($AX177)=MONTH(BF$15)),
NETWORKDAYS.INTL($AW177,$AX177,1,_xlpm.VD)))),0)),
$DH177="месяц",
$DR177*BF177,
$DH177="неделя",
$DR177*BF177/7*(ROUNDUP((DAY(EOMONTH(BF$15,0)))/4,0))),
0)</f>
        <v/>
      </c>
      <c r="DZ177" s="125">
        <f t="array" ref="DZ177">
IFERROR(_xlfn.IFS(
$DH177="день_1",
$DR177*$BL177/($AX177-$AW177+1)*BG177*(DAY(EOMONTH(BG$15,0))),
$DH177="день_2",
$DR177/30*MAX(MIN($AX177,EOMONTH(BG$15,0))-MAX($AW177,BG$15)+1,),
$DH177="раб.день",
$DR177/30*(IFERROR(
_xlfn.LET(_xlpm.VD,
CHOOSE(
{1;2;3;4;5;6;7;8;9;10;11;12;13;14;15;16;17;18},
45658,45659,45660,45661,45662,45663,45664,45665,45711,45724,45778,45779,45785,45786,45820,45821,45965,46022),
_xlfn.LET(_xlpm.DD,
MAX(MIN($AX177,EOMONTH(BG$15,0))-MAX($AW177,BG$15),),
_xlfn.IFS(
AND(MONTH($AW177)=MONTH(BG$15),MONTH($AX177)&lt;&gt;MONTH(BG$15)),
NETWORKDAYS.INTL($AW177,$AW177+_xlpm.DD,1,_xlpm.VD),
AND(MONTH($AW177)&lt;&gt;MONTH(BG$15),MONTH($AX177)=MONTH(BG$15)),
NETWORKDAYS.INTL(($AX177)-_xlpm.DD,$AX177,1,_xlpm.VD),
AND(MONTH($AW177)&lt;MONTH(BG$15),MONTH($AX177)&gt;MONTH(BG$15)),
NETWORKDAYS.INTL((EOMONTH(BG$15-1,1))-_xlpm.DD,EOMONTH(BG$15-1,1),1,_xlpm.VD),
AND(MONTH($AW177)=MONTH(BG$15),MONTH($AX177)=MONTH(BG$15)),
NETWORKDAYS.INTL($AW177,$AX177,1,_xlpm.VD)))),0)),
$DH177="месяц",
$DR177*BG177,
$DH177="неделя",
$DR177*BG177/7*(ROUNDUP((DAY(EOMONTH(BG$15,0)))/4,0))),
0)</f>
        <v/>
      </c>
      <c r="EA177" s="125">
        <f t="array" ref="EA177">
IFERROR(_xlfn.IFS(
$DH177="день_1",
$DR177*$BL177/($AX177-$AW177+1)*BH177*(DAY(EOMONTH(BH$15,0))),
$DH177="день_2",
$DR177/30*MAX(MIN($AX177,EOMONTH(BH$15,0))-MAX($AW177,BH$15)+1,),
$DH177="раб.день",
$DR177/30*(IFERROR(
_xlfn.LET(_xlpm.VD,
CHOOSE(
{1;2;3;4;5;6;7;8;9;10;11;12;13;14;15;16;17;18},
45658,45659,45660,45661,45662,45663,45664,45665,45711,45724,45778,45779,45785,45786,45820,45821,45965,46022),
_xlfn.LET(_xlpm.DD,
MAX(MIN($AX177,EOMONTH(BH$15,0))-MAX($AW177,BH$15),),
_xlfn.IFS(
AND(MONTH($AW177)=MONTH(BH$15),MONTH($AX177)&lt;&gt;MONTH(BH$15)),
NETWORKDAYS.INTL($AW177,$AW177+_xlpm.DD,1,_xlpm.VD),
AND(MONTH($AW177)&lt;&gt;MONTH(BH$15),MONTH($AX177)=MONTH(BH$15)),
NETWORKDAYS.INTL(($AX177)-_xlpm.DD,$AX177,1,_xlpm.VD),
AND(MONTH($AW177)&lt;MONTH(BH$15),MONTH($AX177)&gt;MONTH(BH$15)),
NETWORKDAYS.INTL((EOMONTH(BH$15-1,1))-_xlpm.DD,EOMONTH(BH$15-1,1),1,_xlpm.VD),
AND(MONTH($AW177)=MONTH(BH$15),MONTH($AX177)=MONTH(BH$15)),
NETWORKDAYS.INTL($AW177,$AX177,1,_xlpm.VD)))),0)),
$DH177="месяц",
$DR177*BH177,
$DH177="неделя",
$DR177*BH177/7*(ROUNDUP((DAY(EOMONTH(BH$15,0)))/4,0))),
0)</f>
        <v/>
      </c>
      <c r="EB177" s="125">
        <f t="array" ref="EB177">
IFERROR(_xlfn.IFS(
$DH177="день_1",
$DR177*$BL177/($AX177-$AW177+1)*BI177*(DAY(EOMONTH(BI$15,0))),
$DH177="день_2",
$DR177/30*MAX(MIN($AX177,EOMONTH(BI$15,0))-MAX($AW177,BI$15)+1,),
$DH177="раб.день",
$DR177/30*(IFERROR(
_xlfn.LET(_xlpm.VD,
CHOOSE(
{1;2;3;4;5;6;7;8;9;10;11;12;13;14;15;16;17;18},
45658,45659,45660,45661,45662,45663,45664,45665,45711,45724,45778,45779,45785,45786,45820,45821,45965,46022),
_xlfn.LET(_xlpm.DD,
MAX(MIN($AX177,EOMONTH(BI$15,0))-MAX($AW177,BI$15),),
_xlfn.IFS(
AND(MONTH($AW177)=MONTH(BI$15),MONTH($AX177)&lt;&gt;MONTH(BI$15)),
NETWORKDAYS.INTL($AW177,$AW177+_xlpm.DD,1,_xlpm.VD),
AND(MONTH($AW177)&lt;&gt;MONTH(BI$15),MONTH($AX177)=MONTH(BI$15)),
NETWORKDAYS.INTL(($AX177)-_xlpm.DD,$AX177,1,_xlpm.VD),
AND(MONTH($AW177)&lt;MONTH(BI$15),MONTH($AX177)&gt;MONTH(BI$15)),
NETWORKDAYS.INTL((EOMONTH(BI$15-1,1))-_xlpm.DD,EOMONTH(BI$15-1,1),1,_xlpm.VD),
AND(MONTH($AW177)=MONTH(BI$15),MONTH($AX177)=MONTH(BI$15)),
NETWORKDAYS.INTL($AW177,$AX177,1,_xlpm.VD)))),0)),
$DH177="месяц",
$DR177*BI177,
$DH177="неделя",
$DR177*BI177/7*(ROUNDUP((DAY(EOMONTH(BI$15,0)))/4,0))),
0)</f>
        <v/>
      </c>
      <c r="EC177" s="125">
        <f t="array" ref="EC177">
IFERROR(_xlfn.IFS(
$DH177="день_1",
$DR177*$BL177/($AX177-$AW177+1)*BJ177*(DAY(EOMONTH(BJ$15,0))),
$DH177="день_2",
$DR177/30*MAX(MIN($AX177,EOMONTH(BJ$15,0))-MAX($AW177,BJ$15)+1,),
$DH177="раб.день",
$DR177/30*(IFERROR(
_xlfn.LET(_xlpm.VD,
CHOOSE(
{1;2;3;4;5;6;7;8;9;10;11;12;13;14;15;16;17;18},
45658,45659,45660,45661,45662,45663,45664,45665,45711,45724,45778,45779,45785,45786,45820,45821,45965,46022),
_xlfn.LET(_xlpm.DD,
MAX(MIN($AX177,EOMONTH(BJ$15,0))-MAX($AW177,BJ$15),),
_xlfn.IFS(
AND(MONTH($AW177)=MONTH(BJ$15),MONTH($AX177)&lt;&gt;MONTH(BJ$15)),
NETWORKDAYS.INTL($AW177,$AW177+_xlpm.DD,1,_xlpm.VD),
AND(MONTH($AW177)&lt;&gt;MONTH(BJ$15),MONTH($AX177)=MONTH(BJ$15)),
NETWORKDAYS.INTL(($AX177)-_xlpm.DD,$AX177,1,_xlpm.VD),
AND(MONTH($AW177)&lt;MONTH(BJ$15),MONTH($AX177)&gt;MONTH(BJ$15)),
NETWORKDAYS.INTL((EOMONTH(BJ$15-1,1))-_xlpm.DD,EOMONTH(BJ$15-1,1),1,_xlpm.VD),
AND(MONTH($AW177)=MONTH(BJ$15),MONTH($AX177)=MONTH(BJ$15)),
NETWORKDAYS.INTL($AW177,$AX177,1,_xlpm.VD)))),0)),
$DH177="месяц",
$DR177*BJ177,
$DH177="неделя",
$DR177*BJ177/7*(ROUNDUP((DAY(EOMONTH(BJ$15,0)))/4,0))),
0)</f>
        <v/>
      </c>
      <c r="ED177" s="125">
        <f t="array" ref="ED177">
IFERROR(_xlfn.IFS(
$DH177="день_1",
$DR177*$BL177/($AX177-$AW177+1)*BK177*(DAY(EOMONTH(BK$15,0))),
$DH177="день_2",
$DR177/30*MAX(MIN($AX177,EOMONTH(BK$15,0))-MAX($AW177,BK$15)+1,),
$DH177="раб.день",
$DR177/30*(IFERROR(
_xlfn.LET(_xlpm.VD,
CHOOSE(
{1;2;3;4;5;6;7;8;9;10;11;12;13;14;15;16;17;18},
45658,45659,45660,45661,45662,45663,45664,45665,45711,45724,45778,45779,45785,45786,45820,45821,45965,46022),
_xlfn.LET(_xlpm.DD,
MAX(MIN($AX177,EOMONTH(BK$15,0))-MAX($AW177,BK$15),),
_xlfn.IFS(
AND(MONTH($AW177)=MONTH(BK$15),MONTH($AX177)&lt;&gt;MONTH(BK$15)),
NETWORKDAYS.INTL($AW177,$AW177+_xlpm.DD,1,_xlpm.VD),
AND(MONTH($AW177)&lt;&gt;MONTH(BK$15),MONTH($AX177)=MONTH(BK$15)),
NETWORKDAYS.INTL(($AX177)-_xlpm.DD,$AX177,1,_xlpm.VD),
AND(MONTH($AW177)&lt;MONTH(BK$15),MONTH($AX177)&gt;MONTH(BK$15)),
NETWORKDAYS.INTL((EOMONTH(BK$15-1,1))-_xlpm.DD,EOMONTH(BK$15-1,1),1,_xlpm.VD),
AND(MONTH($AW177)=MONTH(BK$15),MONTH($AX177)=MONTH(BK$15)),
NETWORKDAYS.INTL($AW177,$AX177,1,_xlpm.VD)))),0)),
$DH177="месяц",
$DR177*BK177,
$DH177="неделя",
$DR177*BK177/7*(ROUNDUP((DAY(EOMONTH(BK$15,0)))/4,0))),
0)</f>
        <v/>
      </c>
      <c r="EE177" s="125">
        <f>SUM($DS177,$DT177,$DU177,$DV177,$DW177,$DX177,$DY177,$DZ177,$EA177,$EB177,$EC177,$ED177)</f>
        <v/>
      </c>
      <c r="EF177" s="125">
        <f>IFERROR(ROUND($EE177*(1+$EP177),2),0)</f>
        <v/>
      </c>
      <c r="EG177" s="128" t="n">
        <v>1</v>
      </c>
      <c r="EH177" s="126" t="n">
        <v>0</v>
      </c>
      <c r="EI177" s="126">
        <f>ROUND(SUM($EH177:$EH177)*SUM($AB177:$AB177)*$EG177,2)</f>
        <v/>
      </c>
      <c r="EJ177" s="126">
        <f>ROUND($EI177*(1+$EP177),2)</f>
        <v/>
      </c>
      <c r="EK177" s="126" t="n">
        <v>0</v>
      </c>
      <c r="EL177" s="126">
        <f>ROUND(SUM($EK177:$EK177)*SUM($AB177:$AB177)*$EG177,2)</f>
        <v/>
      </c>
      <c r="EM177" s="126">
        <f>ROUND($EL177*(1+$EP177),2)</f>
        <v/>
      </c>
      <c r="EN177" s="126">
        <f>SUM($EE177,$EI177,$EL177)</f>
        <v/>
      </c>
      <c r="EO177" s="126">
        <f>SUM($EF177,$EJ177,$EM177)</f>
        <v/>
      </c>
      <c r="EP177" s="59" t="inlineStr">
        <is>
          <t>20%</t>
        </is>
      </c>
      <c r="EQ177" s="59" t="n"/>
      <c r="ER177" s="60">
        <f t="array" ref="ER177">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MATCH(ES177,
{"AMS";"RussOutdoor";"HD Outdoor";"Ingroup";"IQ";"Ledproduction";"LisChannel";"Logic";"Media-PPL";"NovikovTV | НовиковТВ";"SMA";"SOK";"КрокусТВ | CrocusTV | IndoorTV";"Сити";"ТЯК Москва"},
0)),"")</f>
        <v/>
      </c>
      <c r="ES177" s="60" t="n"/>
      <c r="ET177" s="60">
        <f t="array" ref="ET177">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MATCH(ES177,
{"AMS";"RussOutdoor";"HD Outdoor";"Ingroup";"IQ";"Ledproduction";"LisChannel";"Logic";"Media-PPL";"NovikovTV | НовиковТВ";"SMA";"SOK";"КрокусТВ | CrocusTV | IndoorTV";"Сити";"ТЯК Москва"},
0)),"")</f>
        <v/>
      </c>
      <c r="EU177" s="60" t="n"/>
      <c r="EV177" s="60" t="n"/>
      <c r="EX177" s="110">
        <f t="array" ref="EX177">
($AR177/30
+N("ТРАФИК ПЛОЩАДКИ"))*
(IFERROR(
_xlfn.LET(
_xlpm.GPR,
HLOOKUP($L177,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(MATCH($T177,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IF($Q177="цифровой",_xlpm.GPR/$AG177,_xlpm.GPR/60)),
0)
+N("DWELL TIME"))*
(IF($AB177=0,0,IF($AB177=1,0.3,IF($AB177=2,0.5,IF($AB177&gt;2,1))))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_xlfn.IFS($AC177="да",1.2,$AC177="нет",1)*
_xlfn.IFS($AD177="да",1.2,$AD177="нет",1)*
IF(R177="статический",1,1.2)*
$X177*
INDEX(
{1.2;1;1.2;1.2;1;1.2;1.2;1.2;1.2;1.2;1.2;1;1.2;1.2;1.2;1.2;1;1;1.2;1.2;1.2;1;1;1;1;1.2;1.2;1.2;1.2;1;1;1;1;1.2;1.2;1.2;1.2;1.2;1.2;1.2;1.2;1;1;1.2;1;1;1;1;1.5;1;1;1.5;1.5;1.2},
MATCH($Q177,_xlpm.MI,0)))&gt;{0.02;0.04;0.06;0.1;0.2;0.4;0.6;0.8;1;2;4;6})),
{0;1;2;3;4;5;6;7;8;9;10;11;12},
0)))
+N("КОЭФФИЦИЕНТ КОНТАКТА"))))*
(_xlfn.IFS($X177&lt;0.1,$X177/1000,$X177&gt;25,5.2,AND($X177&gt;=0.1,$X177&lt;=25),(($X177*2+0.1)/10)*($X177/10)))*
IFERROR((_xlfn.LET(
_xlpm.MA,
{0;0.8;0.85;0.9;0.95;1},
_xlpm.MAA,
{0;1;2;3;4;5},
INDEX(_xlpm.MA,MATCH(SUMPRODUCT(--((IF(ROUND(_xlpm.MAA,1)&gt;5,5,ROUND($AB177,1)))&gt;{0;1;2;3;4;5})),_xlpm.MAA,0)))
+N("КОЭФФИЦИЕНТ КОЛ-ВО КОНСТРУКЦИЙ")),1)*
$AB177,0))*
(IF($Q177="цифровой",$AG177/15*$AI177,1)
+N("ДЛЯ ЦИФРЫ"))</f>
        <v/>
      </c>
      <c r="EY177" s="110">
        <f>IFERROR(EX177*AY177,0)</f>
        <v/>
      </c>
      <c r="EZ177" s="131">
        <f>IFERROR(DP177/EY177*1000,0)</f>
        <v/>
      </c>
      <c r="FA177" s="112">
        <f>IFERROR(FC177/FB177,0)</f>
        <v/>
      </c>
      <c r="FB177" s="112">
        <f>IFERROR((FC177/(EY177/FF177*#REF!))*0.825,0)</f>
        <v/>
      </c>
      <c r="FC177" s="112">
        <f>IFERROR(((EX177*30/AR177)*100)/30,0)</f>
        <v/>
      </c>
      <c r="FD177" s="112">
        <f>IFERROR(EY177/G177*100%,0)</f>
        <v/>
      </c>
      <c r="FE177" s="112">
        <f>IFERROR(FD177/FC177*100%,0)</f>
        <v/>
      </c>
      <c r="FF177" s="110">
        <f>IFERROR(AR177/30*AY177,0)</f>
        <v/>
      </c>
    </row>
    <row r="178" ht="13" customHeight="1">
      <c r="A178" s="59" t="n"/>
      <c r="B178" s="60" t="n"/>
      <c r="C178" s="60" t="n"/>
      <c r="D178" s="60">
        <f t="array" ref="D178">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MATCH($E178,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78" s="60">
        <f t="array" ref="E178">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MATCH($F178,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78" s="60" t="inlineStr"/>
      <c r="G178" s="60" t="n"/>
      <c r="H178" s="60">
        <f t="array" ref="H178">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MATCH($I178,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78" s="60" t="n"/>
      <c r="J178" s="60" t="n"/>
      <c r="K178" s="60" t="n"/>
      <c r="L178" s="60" t="n"/>
      <c r="M178" s="60" t="n"/>
      <c r="N178" s="60" t="n"/>
      <c r="O178" s="60" t="n"/>
      <c r="P178" s="60">
        <f t="array" ref="P178">
_xlfn.IFS(
ISNUMBER(MATCH($Q178,{"шелфбаннер","разделитель","монетница","чековая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ISNUMBER(MATCH($Q178,{"LED/LCD","видеокулер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ISNUMBER(MATCH($Q178,{"автомобиль","машина","выставочное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ISNUMBER(MATCH($Q178,{"билборд","лифтовая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ISNUMBER(MATCH($Q178,{"навигация","подвесной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ISNUMBER(MATCH($Q178,{"движущаяся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ISNUMBER(MATCH($Q178,{"каталог","журнал"},)),
"Пресса",
$Q178="","")</f>
        <v/>
      </c>
      <c r="Q178" s="60" t="n"/>
      <c r="R178" s="60">
        <f t="array" ref="R178">
IFERROR(
_xlfn.IFS(
OR(ISNUMBER(MATCH($Q178,{"экспозиция","макет","стенд","автостенд","авто стенд","выставочное пространство","выставочные стенды","модульные выставочные стенды","3Д конструкция","3D конструкция"},)),P178="Экспонирование"),
"нестандартный",
ISNUMBER(MATCH($Q178,{"скроллер","призматрон"},)),
"динамический",
$P178="Видео",
"цифровой",
OR($P178="Пресса",$P178="Щит",$P178="POSm",$P178="Подвес",$P178="Брендирование/оклейка"),
"статический"),"")</f>
        <v/>
      </c>
      <c r="S178" s="59" t="n"/>
      <c r="T178" s="60" t="n"/>
      <c r="U178" s="60" t="n"/>
      <c r="V178" s="60">
        <f>
IF(P178="Видео",
"цифровой постер/ролик",
IF(ISNUMBER(MATCH(Q178,{"короб световой","короб световой | лайтбокс","короб световой | кристалайт","лайтбокс","лайт бокс","кристалайт","LB","lightbox"},)),
"бэклит",
IF(P178="Брендирование/оклейка",
"перфарированная пленка/самоклейка",
IF(P178="Экспонирование",
"под запрос",
IF(P178="Подвес",
"баннер/ткань",
"")))))</f>
        <v/>
      </c>
      <c r="W178" s="59" t="n"/>
      <c r="X178" s="59" t="n"/>
      <c r="Y178" s="59" t="n"/>
      <c r="Z178" s="61" t="n"/>
      <c r="AA178" s="61" t="n"/>
      <c r="AB178" s="61">
        <f>IF(BL178&gt;0,Z178,0)</f>
        <v/>
      </c>
      <c r="AC178" s="59" t="n"/>
      <c r="AD178" s="59" t="n"/>
      <c r="AE178" s="59" t="n"/>
      <c r="AF178" s="59" t="n"/>
      <c r="AG178" s="59" t="n"/>
      <c r="AH178" s="59" t="n"/>
      <c r="AI178" s="59" t="n"/>
      <c r="AJ178" s="59" t="n"/>
      <c r="AK178" s="59" t="n"/>
      <c r="AL178" s="62">
        <f>IFERROR(IF(OR(R178="статический",R178="динамический",R178="нестандартный",R178="",R178=""),"-",IF(AND(AH178="-",AI178="-"),"-",AK178*3600/AH178*AI178)),"-")</f>
        <v/>
      </c>
      <c r="AM178" s="62">
        <f>IFERROR(IF(OR(R178="статический",R178="динамический",R178="",R178="", R178="BTL",R178="нестандартный"),"-",AG178*AI178*AL178/60),"-")</f>
        <v/>
      </c>
      <c r="AN178" s="63">
        <f>IFERROR(IF(AH178="","-",AG178*AI178/AH178),"-")</f>
        <v/>
      </c>
      <c r="AO178" s="59">
        <f>IFERROR(IF(OR($R178="статический",$R178="динамический",$R178="",$R178="",$R178="BTL",$R178="нестандартный"),"-",$AL178*$AY178),"-")</f>
        <v/>
      </c>
      <c r="AP178" s="62">
        <f>IFERROR(IF(OR($R178="статический",$R178="динамический",$R178="",$R178="",$R178="BTL",$R178="нестандартный"),"-",$AM178*AY178),"-")</f>
        <v/>
      </c>
      <c r="AQ178" s="64" t="n"/>
      <c r="AR178" s="61" t="n"/>
      <c r="AS178" s="61" t="n"/>
      <c r="AT178" s="61" t="n"/>
      <c r="AU178" s="65" t="n"/>
      <c r="AV178" s="124">
        <f>IFERROR(DR178/AT178*1000,"n/a")</f>
        <v/>
      </c>
      <c r="AW178" s="67" t="n"/>
      <c r="AX178" s="67" t="n"/>
      <c r="AY178" s="43">
        <f>IFERROR(IF(OR($AW178="",$AX178=""),"",_xlfn.DAYS($AX178+1,$AW178)),"")</f>
        <v/>
      </c>
      <c r="AZ178" s="68">
        <f t="array" ref="AZ178">
_xlfn.LET(_xlpm.COEFF,
IF($AW178+$AX178=0,0,IF(MAX(MIN($AX178,EOMONTH(AZ$15,0))-MAX($AW178,AZ$15)+1,)&gt;0,1,0)),
_xlfn.IFS(
$ES178="LisChannel",
_xlpm.COEFF*
INDEX({1;1;1.2;1.2;1;1;1;1;1.2;1.2;1.2;1.2},
MATCH(MONTH(AZ$15),
{1,2,3,4,5,6,7,8,9,10,11,12})),
CONCATENATE($ES178," ",$L178)="RussOutdoor метро",
_xlpm.COEFF*
INDEX({0.8;0.9;1.1;1.1;1;1;1;1;1.1;1.1;1.1;1.1},
MATCH(MONTH(AZ$15),
{1,2,3,4,5,6,7,8,9,10,11,12})),
$ES178&lt;&gt;"LisChannel",
_xlpm.COEFF,
$ES178&lt;&gt;"RussOutdoor",
_xlpm.COEFF))</f>
        <v/>
      </c>
      <c r="BA178" s="68">
        <f t="array" ref="BA178">
_xlfn.LET(_xlpm.COEFF,
IF($AW178+$AX178=0,0,IF(MAX(MIN($AX178,EOMONTH(BA$15,0))-MAX($AW178,BA$15)+1,)&gt;0,1,0)),
_xlfn.IFS(
$ES178="LisChannel",
_xlpm.COEFF*
INDEX({1;1;1.2;1.2;1;1;1;1;1.2;1.2;1.2;1.2},
MATCH(MONTH(BA$15),
{1,2,3,4,5,6,7,8,9,10,11,12})),
CONCATENATE($ES178," ",$L178)="RussOutdoor метро",
_xlpm.COEFF*
INDEX({0.8;0.9;1.1;1.1;1;1;1;1;1.1;1.1;1.1;1.1},
MATCH(MONTH(BA$15),
{1,2,3,4,5,6,7,8,9,10,11,12})),
$ES178&lt;&gt;"LisChannel",
_xlpm.COEFF,
$ES178&lt;&gt;"RussOutdoor",
_xlpm.COEFF))</f>
        <v/>
      </c>
      <c r="BB178" s="68">
        <f t="array" ref="BB178">
_xlfn.LET(_xlpm.COEFF,
IF($AW178+$AX178=0,0,IF(MAX(MIN($AX178,EOMONTH(BB$15,0))-MAX($AW178,BB$15)+1,)&gt;0,1,0)),
_xlfn.IFS(
$ES178="LisChannel",
_xlpm.COEFF*
INDEX({1;1;1.2;1.2;1;1;1;1;1.2;1.2;1.2;1.2},
MATCH(MONTH(BB$15),
{1,2,3,4,5,6,7,8,9,10,11,12})),
CONCATENATE($ES178," ",$L178)="RussOutdoor метро",
_xlpm.COEFF*
INDEX({0.8;0.9;1.1;1.1;1;1;1;1;1.1;1.1;1.1;1.1},
MATCH(MONTH(BB$15),
{1,2,3,4,5,6,7,8,9,10,11,12})),
$ES178&lt;&gt;"LisChannel",
_xlpm.COEFF,
$ES178&lt;&gt;"RussOutdoor",
_xlpm.COEFF))</f>
        <v/>
      </c>
      <c r="BC178" s="68">
        <f t="array" ref="BC178">
_xlfn.LET(_xlpm.COEFF,
IF($AW178+$AX178=0,0,IF(MAX(MIN($AX178,EOMONTH(BC$15,0))-MAX($AW178,BC$15)+1,)&gt;0,1,0)),
_xlfn.IFS(
$ES178="LisChannel",
_xlpm.COEFF*
INDEX({1;1;1.2;1.2;1;1;1;1;1.2;1.2;1.2;1.2},
MATCH(MONTH(BC$15),
{1,2,3,4,5,6,7,8,9,10,11,12})),
CONCATENATE($ES178," ",$L178)="RussOutdoor метро",
_xlpm.COEFF*
INDEX({0.8;0.9;1.1;1.1;1;1;1;1;1.1;1.1;1.1;1.1},
MATCH(MONTH(BC$15),
{1,2,3,4,5,6,7,8,9,10,11,12})),
$ES178&lt;&gt;"LisChannel",
_xlpm.COEFF,
$ES178&lt;&gt;"RussOutdoor",
_xlpm.COEFF))</f>
        <v/>
      </c>
      <c r="BD178" s="68">
        <f t="array" ref="BD178">
_xlfn.LET(_xlpm.COEFF,
IF($AW178+$AX178=0,0,IF(MAX(MIN($AX178,EOMONTH(BD$15,0))-MAX($AW178,BD$15)+1,)&gt;0,1,0)),
_xlfn.IFS(
$ES178="LisChannel",
_xlpm.COEFF*
INDEX({1;1;1.2;1.2;1;1;1;1;1.2;1.2;1.2;1.2},
MATCH(MONTH(BD$15),
{1,2,3,4,5,6,7,8,9,10,11,12})),
CONCATENATE($ES178," ",$L178)="RussOutdoor метро",
_xlpm.COEFF*
INDEX({0.8;0.9;1.1;1.1;1;1;1;1;1.1;1.1;1.1;1.1},
MATCH(MONTH(BD$15),
{1,2,3,4,5,6,7,8,9,10,11,12})),
$ES178&lt;&gt;"LisChannel",
_xlpm.COEFF,
$ES178&lt;&gt;"RussOutdoor",
_xlpm.COEFF))</f>
        <v/>
      </c>
      <c r="BE178" s="68">
        <f t="array" ref="BE178">
_xlfn.LET(_xlpm.COEFF,
IF($AW178+$AX178=0,0,IF(MAX(MIN($AX178,EOMONTH(BE$15,0))-MAX($AW178,BE$15)+1,)&gt;0,1,0)),
_xlfn.IFS(
$ES178="LisChannel",
_xlpm.COEFF*
INDEX({1;1;1.2;1.2;1;1;1;1;1.2;1.2;1.2;1.2},
MATCH(MONTH(BE$15),
{1,2,3,4,5,6,7,8,9,10,11,12})),
CONCATENATE($ES178," ",$L178)="RussOutdoor метро",
_xlpm.COEFF*
INDEX({0.8;0.9;1.1;1.1;1;1;1;1;1.1;1.1;1.1;1.1},
MATCH(MONTH(BE$15),
{1,2,3,4,5,6,7,8,9,10,11,12})),
$ES178&lt;&gt;"LisChannel",
_xlpm.COEFF,
$ES178&lt;&gt;"RussOutdoor",
_xlpm.COEFF))</f>
        <v/>
      </c>
      <c r="BF178" s="68">
        <f t="array" ref="BF178">
_xlfn.LET(_xlpm.COEFF,
IF($AW178+$AX178=0,0,IF(MAX(MIN($AX178,EOMONTH(BF$15,0))-MAX($AW178,BF$15)+1,)&gt;0,1,0)),
_xlfn.IFS(
$ES178="LisChannel",
_xlpm.COEFF*
INDEX({1;1;1.2;1.2;1;1;1;1;1.2;1.2;1.2;1.2},
MATCH(MONTH(BF$15),
{1,2,3,4,5,6,7,8,9,10,11,12})),
CONCATENATE($ES178," ",$L178)="RussOutdoor метро",
_xlpm.COEFF*
INDEX({0.8;0.9;1.1;1.1;1;1;1;1;1.1;1.1;1.1;1.1},
MATCH(MONTH(BF$15),
{1,2,3,4,5,6,7,8,9,10,11,12})),
$ES178&lt;&gt;"LisChannel",
_xlpm.COEFF,
$ES178&lt;&gt;"RussOutdoor",
_xlpm.COEFF))</f>
        <v/>
      </c>
      <c r="BG178" s="68">
        <f t="array" ref="BG178">
_xlfn.LET(_xlpm.COEFF,
IF($AW178+$AX178=0,0,IF(MAX(MIN($AX178,EOMONTH(BG$15,0))-MAX($AW178,BG$15)+1,)&gt;0,1,0)),
_xlfn.IFS(
$ES178="LisChannel",
_xlpm.COEFF*
INDEX({1;1;1.2;1.2;1;1;1;1;1.2;1.2;1.2;1.2},
MATCH(MONTH(BG$15),
{1,2,3,4,5,6,7,8,9,10,11,12})),
CONCATENATE($ES178," ",$L178)="RussOutdoor метро",
_xlpm.COEFF*
INDEX({0.8;0.9;1.1;1.1;1;1;1;1;1.1;1.1;1.1;1.1},
MATCH(MONTH(BG$15),
{1,2,3,4,5,6,7,8,9,10,11,12})),
$ES178&lt;&gt;"LisChannel",
_xlpm.COEFF,
$ES178&lt;&gt;"RussOutdoor",
_xlpm.COEFF))</f>
        <v/>
      </c>
      <c r="BH178" s="68">
        <f t="array" ref="BH178">
_xlfn.LET(_xlpm.COEFF,
IF($AW178+$AX178=0,0,IF(MAX(MIN($AX178,EOMONTH(BH$15,0))-MAX($AW178,BH$15)+1,)&gt;0,1,0)),
_xlfn.IFS(
$ES178="LisChannel",
_xlpm.COEFF*
INDEX({1;1;1.2;1.2;1;1;1;1;1.2;1.2;1.2;1.2},
MATCH(MONTH(BH$15),
{1,2,3,4,5,6,7,8,9,10,11,12})),
CONCATENATE($ES178," ",$L178)="RussOutdoor метро",
_xlpm.COEFF*
INDEX({0.8;0.9;1.1;1.1;1;1;1;1;1.1;1.1;1.1;1.1},
MATCH(MONTH(BH$15),
{1,2,3,4,5,6,7,8,9,10,11,12})),
$ES178&lt;&gt;"LisChannel",
_xlpm.COEFF,
$ES178&lt;&gt;"RussOutdoor",
_xlpm.COEFF))</f>
        <v/>
      </c>
      <c r="BI178" s="68">
        <f t="array" ref="BI178">
_xlfn.LET(_xlpm.COEFF,
IF($AW178+$AX178=0,0,IF(MAX(MIN($AX178,EOMONTH(BI$15,0))-MAX($AW178,BI$15)+1,)&gt;0,1,0)),
_xlfn.IFS(
$ES178="LisChannel",
_xlpm.COEFF*
INDEX({1;1;1.2;1.2;1;1;1;1;1.2;1.2;1.2;1.2},
MATCH(MONTH(BI$15),
{1,2,3,4,5,6,7,8,9,10,11,12})),
CONCATENATE($ES178," ",$L178)="RussOutdoor метро",
_xlpm.COEFF*
INDEX({0.8;0.9;1.1;1.1;1;1;1;1;1.1;1.1;1.1;1.1},
MATCH(MONTH(BI$15),
{1,2,3,4,5,6,7,8,9,10,11,12})),
$ES178&lt;&gt;"LisChannel",
_xlpm.COEFF,
$ES178&lt;&gt;"RussOutdoor",
_xlpm.COEFF))</f>
        <v/>
      </c>
      <c r="BJ178" s="68">
        <f t="array" ref="BJ178">
_xlfn.LET(_xlpm.COEFF,
IF($AW178+$AX178=0,0,IF(MAX(MIN($AX178,EOMONTH(BJ$15,0))-MAX($AW178,BJ$15)+1,)&gt;0,1,0)),
_xlfn.IFS(
$ES178="LisChannel",
_xlpm.COEFF*
INDEX({1;1;1.2;1.2;1;1;1;1;1.2;1.2;1.2;1.2},
MATCH(MONTH(BJ$15),
{1,2,3,4,5,6,7,8,9,10,11,12})),
CONCATENATE($ES178," ",$L178)="RussOutdoor метро",
_xlpm.COEFF*
INDEX({0.8;0.9;1.1;1.1;1;1;1;1;1.1;1.1;1.1;1.1},
MATCH(MONTH(BJ$15),
{1,2,3,4,5,6,7,8,9,10,11,12})),
$ES178&lt;&gt;"LisChannel",
_xlpm.COEFF,
$ES178&lt;&gt;"RussOutdoor",
_xlpm.COEFF))</f>
        <v/>
      </c>
      <c r="BK178" s="68">
        <f t="array" ref="BK178">
_xlfn.LET(_xlpm.COEFF,
IF($AW178+$AX178=0,0,IF(MAX(MIN($AX178,EOMONTH(BK$15,0))-MAX($AW178,BK$15)+1,)&gt;0,1,0)),
_xlfn.IFS(
$ES178="LisChannel",
_xlpm.COEFF*
INDEX({1;1;1.2;1.2;1;1;1;1;1.2;1.2;1.2;1.2},
MATCH(MONTH(BK$15),
{1,2,3,4,5,6,7,8,9,10,11,12})),
CONCATENATE($ES178," ",$L178)="RussOutdoor метро",
_xlpm.COEFF*
INDEX({0.8;0.9;1.1;1.1;1;1;1;1;1.1;1.1;1.1;1.1},
MATCH(MONTH(BK$15),
{1,2,3,4,5,6,7,8,9,10,11,12})),
$ES178&lt;&gt;"LisChannel",
_xlpm.COEFF,
$ES178&lt;&gt;"RussOutdoor",
_xlpm.COEFF))</f>
        <v/>
      </c>
      <c r="BL178" s="62">
        <f>COUNTIFS($AZ178:$BK178,"&gt;0")</f>
        <v/>
      </c>
      <c r="BM178" s="65" t="n"/>
      <c r="BN178" s="125">
        <f>$DJ178</f>
        <v/>
      </c>
      <c r="BO178" s="63">
        <f>$DQ178</f>
        <v/>
      </c>
      <c r="BP178" s="125">
        <f>
IFERROR(
IF($BL178=0,0,
$BN178*(1-$BO178)),
0)</f>
        <v/>
      </c>
      <c r="BQ178" s="125">
        <f t="array" ref="BQ178">
IFERROR(
_xlfn.IFS(
$DH178="день_1",
$BP178*$BL178/($AX178-$AW178+1)*AZ178*(DAY(EOMONTH(AZ$15,0))),
$DH178="день_2",
$BP178/30*MAX(MIN($AX178,EOMONTH(AZ$15,0))-MAX($AW178,AZ$15)+1,),
$DH178="раб.день",
$BP178/30*(IFERROR(
_xlfn.LET(_xlpm.VD,
CHOOSE(
{1;2;3;4;5;6;7;8;9;10;11;12;13;14;15;16;17;18},
45658,45659,45660,45661,45662,45663,45664,45665,45711,45724,45778,45779,45785,45786,45820,45821,45965,46022),
_xlfn.LET(_xlpm.DD,
MAX(MIN($AX178,EOMONTH(AZ$15,0))-MAX($AW178,AZ$15),),
_xlfn.IFS(
AND(MONTH($AW178)=MONTH(AZ$15),MONTH($AX178)&lt;&gt;MONTH(AZ$15)),
NETWORKDAYS.INTL($AW178,$AW178+_xlpm.DD,1,_xlpm.VD),
AND(MONTH($AW178)&lt;&gt;MONTH(AZ$15),MONTH($AX178)=MONTH(AZ$15)),
NETWORKDAYS.INTL(($AX178)-_xlpm.DD,$AX178,1,_xlpm.VD),
AND(MONTH($AW178)&lt;MONTH(AZ$15),MONTH($AX178)&gt;MONTH(AZ$15)),
NETWORKDAYS.INTL((EOMONTH(AZ$15-1,1))-_xlpm.DD,EOMONTH(AZ$15-1,1),1,_xlpm.VD),
AND(MONTH($AW178)=MONTH(AZ$15),MONTH($AX178)=MONTH(AZ$15)),
NETWORKDAYS.INTL($AW178,$AX178,1,_xlpm.VD)))),0)),
$DH178="месяц",
$BP178*AZ178,
$DH178="неделя",
$BP178*AZ178/7*(ROUNDUP((DAY(EOMONTH(AZ$15,0)))/4,0))),
0)</f>
        <v/>
      </c>
      <c r="BR178" s="125">
        <f t="array" ref="BR178">
IFERROR(
_xlfn.IFS(
$DH178="день_1",
$BP178*$BL178/($AX178-$AW178+1)*BA178*(DAY(EOMONTH(BA$15,0))),
$DH178="день_2",
$BP178/30*MAX(MIN($AX178,EOMONTH(BA$15,0))-MAX($AW178,BA$15)+1,),
$DH178="раб.день",
$BP178/30*(IFERROR(
_xlfn.LET(_xlpm.VD,
CHOOSE(
{1;2;3;4;5;6;7;8;9;10;11;12;13;14;15;16;17;18},
45658,45659,45660,45661,45662,45663,45664,45665,45711,45724,45778,45779,45785,45786,45820,45821,45965,46022),
_xlfn.LET(_xlpm.DD,
MAX(MIN($AX178,EOMONTH(BA$15,0))-MAX($AW178,BA$15),),
_xlfn.IFS(
AND(MONTH($AW178)=MONTH(BA$15),MONTH($AX178)&lt;&gt;MONTH(BA$15)),
NETWORKDAYS.INTL($AW178,$AW178+_xlpm.DD,1,_xlpm.VD),
AND(MONTH($AW178)&lt;&gt;MONTH(BA$15),MONTH($AX178)=MONTH(BA$15)),
NETWORKDAYS.INTL(($AX178)-_xlpm.DD,$AX178,1,_xlpm.VD),
AND(MONTH($AW178)&lt;MONTH(BA$15),MONTH($AX178)&gt;MONTH(BA$15)),
NETWORKDAYS.INTL((EOMONTH(BA$15-1,1))-_xlpm.DD,EOMONTH(BA$15-1,1),1,_xlpm.VD),
AND(MONTH($AW178)=MONTH(BA$15),MONTH($AX178)=MONTH(BA$15)),
NETWORKDAYS.INTL($AW178,$AX178,1,_xlpm.VD)))),0)),
$DH178="месяц",
$BP178*BA178,
$DH178="неделя",
$BP178*BA178/7*(ROUNDUP((DAY(EOMONTH(BA$15,0)))/4,0))),
0)</f>
        <v/>
      </c>
      <c r="BS178" s="125">
        <f t="array" ref="BS178">
IFERROR(
_xlfn.IFS(
$DH178="день_1",
$BP178*$BL178/($AX178-$AW178+1)*BB178*(DAY(EOMONTH(BB$15,0))),
$DH178="день_2",
$BP178/30*MAX(MIN($AX178,EOMONTH(BB$15,0))-MAX($AW178,BB$15)+1,),
$DH178="раб.день",
$BP178/30*(IFERROR(
_xlfn.LET(_xlpm.VD,
CHOOSE(
{1;2;3;4;5;6;7;8;9;10;11;12;13;14;15;16;17;18},
45658,45659,45660,45661,45662,45663,45664,45665,45711,45724,45778,45779,45785,45786,45820,45821,45965,46022),
_xlfn.LET(_xlpm.DD,
MAX(MIN($AX178,EOMONTH(BB$15,0))-MAX($AW178,BB$15),),
_xlfn.IFS(
AND(MONTH($AW178)=MONTH(BB$15),MONTH($AX178)&lt;&gt;MONTH(BB$15)),
NETWORKDAYS.INTL($AW178,$AW178+_xlpm.DD,1,_xlpm.VD),
AND(MONTH($AW178)&lt;&gt;MONTH(BB$15),MONTH($AX178)=MONTH(BB$15)),
NETWORKDAYS.INTL(($AX178)-_xlpm.DD,$AX178,1,_xlpm.VD),
AND(MONTH($AW178)&lt;MONTH(BB$15),MONTH($AX178)&gt;MONTH(BB$15)),
NETWORKDAYS.INTL((EOMONTH(BB$15-1,1))-_xlpm.DD,EOMONTH(BB$15-1,1),1,_xlpm.VD),
AND(MONTH($AW178)=MONTH(BB$15),MONTH($AX178)=MONTH(BB$15)),
NETWORKDAYS.INTL($AW178,$AX178,1,_xlpm.VD)))),0)),
$DH178="месяц",
$BP178*BB178,
$DH178="неделя",
$BP178*BB178/7*(ROUNDUP((DAY(EOMONTH(BB$15,0)))/4,0))),
0)</f>
        <v/>
      </c>
      <c r="BT178" s="125">
        <f t="array" ref="BT178">
IFERROR(
_xlfn.IFS(
$DH178="день_1",
$BP178*$BL178/($AX178-$AW178+1)*BC178*(DAY(EOMONTH(BC$15,0))),
$DH178="день_2",
$BP178/30*MAX(MIN($AX178,EOMONTH(BC$15,0))-MAX($AW178,BC$15)+1,),
$DH178="раб.день",
$BP178/30*(IFERROR(
_xlfn.LET(_xlpm.VD,
CHOOSE(
{1;2;3;4;5;6;7;8;9;10;11;12;13;14;15;16;17;18},
45658,45659,45660,45661,45662,45663,45664,45665,45711,45724,45778,45779,45785,45786,45820,45821,45965,46022),
_xlfn.LET(_xlpm.DD,
MAX(MIN($AX178,EOMONTH(BC$15,0))-MAX($AW178,BC$15),),
_xlfn.IFS(
AND(MONTH($AW178)=MONTH(BC$15),MONTH($AX178)&lt;&gt;MONTH(BC$15)),
NETWORKDAYS.INTL($AW178,$AW178+_xlpm.DD,1,_xlpm.VD),
AND(MONTH($AW178)&lt;&gt;MONTH(BC$15),MONTH($AX178)=MONTH(BC$15)),
NETWORKDAYS.INTL(($AX178)-_xlpm.DD,$AX178,1,_xlpm.VD),
AND(MONTH($AW178)&lt;MONTH(BC$15),MONTH($AX178)&gt;MONTH(BC$15)),
NETWORKDAYS.INTL((EOMONTH(BC$15-1,1))-_xlpm.DD,EOMONTH(BC$15-1,1),1,_xlpm.VD),
AND(MONTH($AW178)=MONTH(BC$15),MONTH($AX178)=MONTH(BC$15)),
NETWORKDAYS.INTL($AW178,$AX178,1,_xlpm.VD)))),0)),
$DH178="месяц",
$BP178*BC178,
$DH178="неделя",
$BP178*BC178/7*(ROUNDUP((DAY(EOMONTH(BC$15,0)))/4,0))),
0)</f>
        <v/>
      </c>
      <c r="BU178" s="125">
        <f t="array" ref="BU178">
IFERROR(
_xlfn.IFS(
$DH178="день_1",
$BP178*$BL178/($AX178-$AW178+1)*BD178*(DAY(EOMONTH(BD$15,0))),
$DH178="день_2",
$BP178/30*MAX(MIN($AX178,EOMONTH(BD$15,0))-MAX($AW178,BD$15)+1,),
$DH178="раб.день",
$BP178/30*(IFERROR(
_xlfn.LET(_xlpm.VD,
CHOOSE(
{1;2;3;4;5;6;7;8;9;10;11;12;13;14;15;16;17;18},
45658,45659,45660,45661,45662,45663,45664,45665,45711,45724,45778,45779,45785,45786,45820,45821,45965,46022),
_xlfn.LET(_xlpm.DD,
MAX(MIN($AX178,EOMONTH(BD$15,0))-MAX($AW178,BD$15),),
_xlfn.IFS(
AND(MONTH($AW178)=MONTH(BD$15),MONTH($AX178)&lt;&gt;MONTH(BD$15)),
NETWORKDAYS.INTL($AW178,$AW178+_xlpm.DD,1,_xlpm.VD),
AND(MONTH($AW178)&lt;&gt;MONTH(BD$15),MONTH($AX178)=MONTH(BD$15)),
NETWORKDAYS.INTL(($AX178)-_xlpm.DD,$AX178,1,_xlpm.VD),
AND(MONTH($AW178)&lt;MONTH(BD$15),MONTH($AX178)&gt;MONTH(BD$15)),
NETWORKDAYS.INTL((EOMONTH(BD$15-1,1))-_xlpm.DD,EOMONTH(BD$15-1,1),1,_xlpm.VD),
AND(MONTH($AW178)=MONTH(BD$15),MONTH($AX178)=MONTH(BD$15)),
NETWORKDAYS.INTL($AW178,$AX178,1,_xlpm.VD)))),0)),
$DH178="месяц",
$BP178*BD178,
$DH178="неделя",
$BP178*BD178/7*(ROUNDUP((DAY(EOMONTH(BD$15,0)))/4,0))),
0)</f>
        <v/>
      </c>
      <c r="BV178" s="125">
        <f t="array" ref="BV178">
IFERROR(
_xlfn.IFS(
$DH178="день_1",
$BP178*$BL178/($AX178-$AW178+1)*BE178*(DAY(EOMONTH(BE$15,0))),
$DH178="день_2",
$BP178/30*MAX(MIN($AX178,EOMONTH(BE$15,0))-MAX($AW178,BE$15)+1,),
$DH178="раб.день",
$BP178/30*(IFERROR(
_xlfn.LET(_xlpm.VD,
CHOOSE(
{1;2;3;4;5;6;7;8;9;10;11;12;13;14;15;16;17;18},
45658,45659,45660,45661,45662,45663,45664,45665,45711,45724,45778,45779,45785,45786,45820,45821,45965,46022),
_xlfn.LET(_xlpm.DD,
MAX(MIN($AX178,EOMONTH(BE$15,0))-MAX($AW178,BE$15),),
_xlfn.IFS(
AND(MONTH($AW178)=MONTH(BE$15),MONTH($AX178)&lt;&gt;MONTH(BE$15)),
NETWORKDAYS.INTL($AW178,$AW178+_xlpm.DD,1,_xlpm.VD),
AND(MONTH($AW178)&lt;&gt;MONTH(BE$15),MONTH($AX178)=MONTH(BE$15)),
NETWORKDAYS.INTL(($AX178)-_xlpm.DD,$AX178,1,_xlpm.VD),
AND(MONTH($AW178)&lt;MONTH(BE$15),MONTH($AX178)&gt;MONTH(BE$15)),
NETWORKDAYS.INTL((EOMONTH(BE$15-1,1))-_xlpm.DD,EOMONTH(BE$15-1,1),1,_xlpm.VD),
AND(MONTH($AW178)=MONTH(BE$15),MONTH($AX178)=MONTH(BE$15)),
NETWORKDAYS.INTL($AW178,$AX178,1,_xlpm.VD)))),0)),
$DH178="месяц",
$BP178*BE178,
$DH178="неделя",
$BP178*BE178/7*(ROUNDUP((DAY(EOMONTH(BE$15,0)))/4,0))),
0)</f>
        <v/>
      </c>
      <c r="BW178" s="125">
        <f t="array" ref="BW178">
IFERROR(
_xlfn.IFS(
$DH178="день_1",
$BP178*$BL178/($AX178-$AW178+1)*BF178*(DAY(EOMONTH(BF$15,0))),
$DH178="день_2",
$BP178/30*MAX(MIN($AX178,EOMONTH(BF$15,0))-MAX($AW178,BF$15)+1,),
$DH178="раб.день",
$BP178/30*(IFERROR(
_xlfn.LET(_xlpm.VD,
CHOOSE(
{1;2;3;4;5;6;7;8;9;10;11;12;13;14;15;16;17;18},
45658,45659,45660,45661,45662,45663,45664,45665,45711,45724,45778,45779,45785,45786,45820,45821,45965,46022),
_xlfn.LET(_xlpm.DD,
MAX(MIN($AX178,EOMONTH(BF$15,0))-MAX($AW178,BF$15),),
_xlfn.IFS(
AND(MONTH($AW178)=MONTH(BF$15),MONTH($AX178)&lt;&gt;MONTH(BF$15)),
NETWORKDAYS.INTL($AW178,$AW178+_xlpm.DD,1,_xlpm.VD),
AND(MONTH($AW178)&lt;&gt;MONTH(BF$15),MONTH($AX178)=MONTH(BF$15)),
NETWORKDAYS.INTL(($AX178)-_xlpm.DD,$AX178,1,_xlpm.VD),
AND(MONTH($AW178)&lt;MONTH(BF$15),MONTH($AX178)&gt;MONTH(BF$15)),
NETWORKDAYS.INTL((EOMONTH(BF$15-1,1))-_xlpm.DD,EOMONTH(BF$15-1,1),1,_xlpm.VD),
AND(MONTH($AW178)=MONTH(BF$15),MONTH($AX178)=MONTH(BF$15)),
NETWORKDAYS.INTL($AW178,$AX178,1,_xlpm.VD)))),0)),
$DH178="месяц",
$BP178*BF178,
$DH178="неделя",
$BP178*BF178/7*(ROUNDUP((DAY(EOMONTH(BF$15,0)))/4,0))),
0)</f>
        <v/>
      </c>
      <c r="BX178" s="125">
        <f t="array" ref="BX178">
IFERROR(
_xlfn.IFS(
$DH178="день_1",
$BP178*$BL178/($AX178-$AW178+1)*BG178*(DAY(EOMONTH(BG$15,0))),
$DH178="день_2",
$BP178/30*MAX(MIN($AX178,EOMONTH(BG$15,0))-MAX($AW178,BG$15)+1,),
$DH178="раб.день",
$BP178/30*(IFERROR(
_xlfn.LET(_xlpm.VD,
CHOOSE(
{1;2;3;4;5;6;7;8;9;10;11;12;13;14;15;16;17;18},
45658,45659,45660,45661,45662,45663,45664,45665,45711,45724,45778,45779,45785,45786,45820,45821,45965,46022),
_xlfn.LET(_xlpm.DD,
MAX(MIN($AX178,EOMONTH(BG$15,0))-MAX($AW178,BG$15),),
_xlfn.IFS(
AND(MONTH($AW178)=MONTH(BG$15),MONTH($AX178)&lt;&gt;MONTH(BG$15)),
NETWORKDAYS.INTL($AW178,$AW178+_xlpm.DD,1,_xlpm.VD),
AND(MONTH($AW178)&lt;&gt;MONTH(BG$15),MONTH($AX178)=MONTH(BG$15)),
NETWORKDAYS.INTL(($AX178)-_xlpm.DD,$AX178,1,_xlpm.VD),
AND(MONTH($AW178)&lt;MONTH(BG$15),MONTH($AX178)&gt;MONTH(BG$15)),
NETWORKDAYS.INTL((EOMONTH(BG$15-1,1))-_xlpm.DD,EOMONTH(BG$15-1,1),1,_xlpm.VD),
AND(MONTH($AW178)=MONTH(BG$15),MONTH($AX178)=MONTH(BG$15)),
NETWORKDAYS.INTL($AW178,$AX178,1,_xlpm.VD)))),0)),
$DH178="месяц",
$BP178*BG178,
$DH178="неделя",
$BP178*BG178/7*(ROUNDUP((DAY(EOMONTH(BG$15,0)))/4,0))),
0)</f>
        <v/>
      </c>
      <c r="BY178" s="125">
        <f t="array" ref="BY178">
IFERROR(
_xlfn.IFS(
$DH178="день_1",
$BP178*$BL178/($AX178-$AW178+1)*BH178*(DAY(EOMONTH(BH$15,0))),
$DH178="день_2",
$BP178/30*MAX(MIN($AX178,EOMONTH(BH$15,0))-MAX($AW178,BH$15)+1,),
$DH178="раб.день",
$BP178/30*(IFERROR(
_xlfn.LET(_xlpm.VD,
CHOOSE(
{1;2;3;4;5;6;7;8;9;10;11;12;13;14;15;16;17;18},
45658,45659,45660,45661,45662,45663,45664,45665,45711,45724,45778,45779,45785,45786,45820,45821,45965,46022),
_xlfn.LET(_xlpm.DD,
MAX(MIN($AX178,EOMONTH(BH$15,0))-MAX($AW178,BH$15),),
_xlfn.IFS(
AND(MONTH($AW178)=MONTH(BH$15),MONTH($AX178)&lt;&gt;MONTH(BH$15)),
NETWORKDAYS.INTL($AW178,$AW178+_xlpm.DD,1,_xlpm.VD),
AND(MONTH($AW178)&lt;&gt;MONTH(BH$15),MONTH($AX178)=MONTH(BH$15)),
NETWORKDAYS.INTL(($AX178)-_xlpm.DD,$AX178,1,_xlpm.VD),
AND(MONTH($AW178)&lt;MONTH(BH$15),MONTH($AX178)&gt;MONTH(BH$15)),
NETWORKDAYS.INTL((EOMONTH(BH$15-1,1))-_xlpm.DD,EOMONTH(BH$15-1,1),1,_xlpm.VD),
AND(MONTH($AW178)=MONTH(BH$15),MONTH($AX178)=MONTH(BH$15)),
NETWORKDAYS.INTL($AW178,$AX178,1,_xlpm.VD)))),0)),
$DH178="месяц",
$BP178*BH178,
$DH178="неделя",
$BP178*BH178/7*(ROUNDUP((DAY(EOMONTH(BH$15,0)))/4,0))),
0)</f>
        <v/>
      </c>
      <c r="BZ178" s="125">
        <f t="array" ref="BZ178">
IFERROR(
_xlfn.IFS(
$DH178="день_1",
$BP178*$BL178/($AX178-$AW178+1)*BI178*(DAY(EOMONTH(BI$15,0))),
$DH178="день_2",
$BP178/30*MAX(MIN($AX178,EOMONTH(BI$15,0))-MAX($AW178,BI$15)+1,),
$DH178="раб.день",
$BP178/30*(IFERROR(
_xlfn.LET(_xlpm.VD,
CHOOSE(
{1;2;3;4;5;6;7;8;9;10;11;12;13;14;15;16;17;18},
45658,45659,45660,45661,45662,45663,45664,45665,45711,45724,45778,45779,45785,45786,45820,45821,45965,46022),
_xlfn.LET(_xlpm.DD,
MAX(MIN($AX178,EOMONTH(BI$15,0))-MAX($AW178,BI$15),),
_xlfn.IFS(
AND(MONTH($AW178)=MONTH(BI$15),MONTH($AX178)&lt;&gt;MONTH(BI$15)),
NETWORKDAYS.INTL($AW178,$AW178+_xlpm.DD,1,_xlpm.VD),
AND(MONTH($AW178)&lt;&gt;MONTH(BI$15),MONTH($AX178)=MONTH(BI$15)),
NETWORKDAYS.INTL(($AX178)-_xlpm.DD,$AX178,1,_xlpm.VD),
AND(MONTH($AW178)&lt;MONTH(BI$15),MONTH($AX178)&gt;MONTH(BI$15)),
NETWORKDAYS.INTL((EOMONTH(BI$15-1,1))-_xlpm.DD,EOMONTH(BI$15-1,1),1,_xlpm.VD),
AND(MONTH($AW178)=MONTH(BI$15),MONTH($AX178)=MONTH(BI$15)),
NETWORKDAYS.INTL($AW178,$AX178,1,_xlpm.VD)))),0)),
$DH178="месяц",
$BP178*BI178,
$DH178="неделя",
$BP178*BI178/7*(ROUNDUP((DAY(EOMONTH(BI$15,0)))/4,0))),
0)</f>
        <v/>
      </c>
      <c r="CA178" s="125">
        <f t="array" ref="CA178">
IFERROR(
_xlfn.IFS(
$DH178="день_1",
$BP178*$BL178/($AX178-$AW178+1)*BJ178*(DAY(EOMONTH(BJ$15,0))),
$DH178="день_2",
$BP178/30*MAX(MIN($AX178,EOMONTH(BJ$15,0))-MAX($AW178,BJ$15)+1,),
$DH178="раб.день",
$BP178/30*(IFERROR(
_xlfn.LET(_xlpm.VD,
CHOOSE(
{1;2;3;4;5;6;7;8;9;10;11;12;13;14;15;16;17;18},
45658,45659,45660,45661,45662,45663,45664,45665,45711,45724,45778,45779,45785,45786,45820,45821,45965,46022),
_xlfn.LET(_xlpm.DD,
MAX(MIN($AX178,EOMONTH(BJ$15,0))-MAX($AW178,BJ$15),),
_xlfn.IFS(
AND(MONTH($AW178)=MONTH(BJ$15),MONTH($AX178)&lt;&gt;MONTH(BJ$15)),
NETWORKDAYS.INTL($AW178,$AW178+_xlpm.DD,1,_xlpm.VD),
AND(MONTH($AW178)&lt;&gt;MONTH(BJ$15),MONTH($AX178)=MONTH(BJ$15)),
NETWORKDAYS.INTL(($AX178)-_xlpm.DD,$AX178,1,_xlpm.VD),
AND(MONTH($AW178)&lt;MONTH(BJ$15),MONTH($AX178)&gt;MONTH(BJ$15)),
NETWORKDAYS.INTL((EOMONTH(BJ$15-1,1))-_xlpm.DD,EOMONTH(BJ$15-1,1),1,_xlpm.VD),
AND(MONTH($AW178)=MONTH(BJ$15),MONTH($AX178)=MONTH(BJ$15)),
NETWORKDAYS.INTL($AW178,$AX178,1,_xlpm.VD)))),0)),
$DH178="месяц",
$BP178*BJ178,
$DH178="неделя",
$BP178*BJ178/7*(ROUNDUP((DAY(EOMONTH(BJ$15,0)))/4,0))),
0)</f>
        <v/>
      </c>
      <c r="CB178" s="125">
        <f t="array" ref="CB178">
IFERROR(
_xlfn.IFS(
$DH178="день_1",
$BP178*$BL178/($AX178-$AW178+1)*BK178*(DAY(EOMONTH(BK$15,0))),
$DH178="день_2",
$BP178/30*MAX(MIN($AX178,EOMONTH(BK$15,0))-MAX($AW178,BK$15)+1,),
$DH178="раб.день",
$BP178/30*(IFERROR(
_xlfn.LET(_xlpm.VD,
CHOOSE(
{1;2;3;4;5;6;7;8;9;10;11;12;13;14;15;16;17;18},
45658,45659,45660,45661,45662,45663,45664,45665,45711,45724,45778,45779,45785,45786,45820,45821,45965,46022),
_xlfn.LET(_xlpm.DD,
MAX(MIN($AX178,EOMONTH(BK$15,0))-MAX($AW178,BK$15),),
_xlfn.IFS(
AND(MONTH($AW178)=MONTH(BK$15),MONTH($AX178)&lt;&gt;MONTH(BK$15)),
NETWORKDAYS.INTL($AW178,$AW178+_xlpm.DD,1,_xlpm.VD),
AND(MONTH($AW178)&lt;&gt;MONTH(BK$15),MONTH($AX178)=MONTH(BK$15)),
NETWORKDAYS.INTL(($AX178)-_xlpm.DD,$AX178,1,_xlpm.VD),
AND(MONTH($AW178)&lt;MONTH(BK$15),MONTH($AX178)&gt;MONTH(BK$15)),
NETWORKDAYS.INTL((EOMONTH(BK$15-1,1))-_xlpm.DD,EOMONTH(BK$15-1,1),1,_xlpm.VD),
AND(MONTH($AW178)=MONTH(BK$15),MONTH($AX178)=MONTH(BK$15)),
NETWORKDAYS.INTL($AW178,$AX178,1,_xlpm.VD)))),0)),
$DH178="месяц",
$BP178*BK178,
$DH178="неделя",
$BP178*BK178/7*(ROUNDUP((DAY(EOMONTH(BK$15,0)))/4,0))),
0)</f>
        <v/>
      </c>
      <c r="CC178" s="125">
        <f>SUM($BQ178:$CB178)</f>
        <v/>
      </c>
      <c r="CD178" s="126">
        <f>SUM($EH178:$EH178)</f>
        <v/>
      </c>
      <c r="CE178" s="126">
        <f>$CD178*$AB178</f>
        <v/>
      </c>
      <c r="CF178" s="126">
        <f>SUM($EK178:$EK178)</f>
        <v/>
      </c>
      <c r="CG178" s="126">
        <f>$CF178*$AB178</f>
        <v/>
      </c>
      <c r="CH178" s="126">
        <f>SUM($CC178,$CE178,$CG178)</f>
        <v/>
      </c>
      <c r="CI178" s="126">
        <f>$CH178*(1+$CM178)</f>
        <v/>
      </c>
      <c r="CJ178" s="127" t="n">
        <v>0</v>
      </c>
      <c r="CK178" s="126">
        <f>SUM($CH178:$CH178)*(1+$CJ178)</f>
        <v/>
      </c>
      <c r="CL178" s="126">
        <f>SUM($CH178:$CH178)*(1+$CM178)</f>
        <v/>
      </c>
      <c r="CM178" s="59" t="inlineStr">
        <is>
          <t>20%</t>
        </is>
      </c>
      <c r="CN178" s="59" t="n"/>
      <c r="CO178" s="72" t="n"/>
      <c r="CP178" s="59" t="n"/>
      <c r="CQ178" s="73" t="n"/>
      <c r="CR178" s="73" t="n"/>
      <c r="CS178" s="73" t="n"/>
      <c r="CT178" s="72" t="n"/>
      <c r="CU178" s="79" t="inlineStr">
        <is>
          <t> </t>
        </is>
      </c>
      <c r="CV178" s="60" t="n"/>
      <c r="CW178" s="60" t="n"/>
      <c r="CX178" s="60" t="n"/>
      <c r="CY178" s="127">
        <f>IFERROR(($CC178-$EE178)/($EE178/(1-$DQ178)),0)</f>
        <v/>
      </c>
      <c r="CZ178" s="127">
        <f>IFERROR(1-$EI178/($CE178),0)</f>
        <v/>
      </c>
      <c r="DA178" s="127">
        <f>IFERROR(1-$EL178/($CG178),0)</f>
        <v/>
      </c>
      <c r="DB178" s="126">
        <f>ROUND(IFERROR(($CI178/(1+$CM178)-$EN178),0),2)</f>
        <v/>
      </c>
      <c r="DC178" s="128" t="n"/>
      <c r="DD178" s="125" t="n"/>
      <c r="DE178" s="75" t="n">
        <v>0</v>
      </c>
      <c r="DF178" s="128" t="n"/>
      <c r="DG178" s="125">
        <f>IF($DC178=0,0,$DD178*($DC178*100%-$DE178*$DF178))*SUM($AB178:$AB178)</f>
        <v/>
      </c>
      <c r="DH178" s="129" t="inlineStr">
        <is>
          <t>месяц</t>
        </is>
      </c>
      <c r="DI178" s="130">
        <f t="array" ref="DI178">IFERROR(
IF($ES178="LisChannel",
(ROUND(((INDEX({174.625;153.888888888889;130.972222222222},MATCH($AI178,{2;3;4}),0))*$AG178*$AI178),2)),0),0)</f>
        <v/>
      </c>
      <c r="DJ178" s="130">
        <f>
_xlfn.LET(_xlpm.X,
IFERROR(
IF($ES178="НовиковТВ",
(_xlfn.LET(_xlpm.NTV,
_xlfn.LET(_xlpm.MIN,350000,
IF(SUMIFS($DI:$DI,$ES:$ES,"НовиковТВ")&lt;=_xlpm.MIN,
(SUMIFS($DI:$DI,$ES:$ES,"НовиковТВ")/(COUNTIFS($ES:$ES,"НовиковТВ")))*_xlpm.MIN/SUMIFS($DI:$DI,$ES:$ES,"НовиковТВ"),
DI178)),
_xlpm.NTV+$DG178/(1-(1-(_xlpm.NTV)*(1-$DL178)*(1-$DM178)*(1-$DN178)*(1-$DO178)*(1-$DP178)/_xlpm.NTV))))/(1+$EP178),
$DI178+$DG178/(1-(1-($DI178)*(1-$DL178)*(1-$DM178)*(1-$DN178)*(1-$DO178)*(1-$DP178)/$DI178))),
0),
_xlpm.X*(1+$CM178)*(1+$CW178)-_xlpm.X*(1+$CM178)+_xlpm.X)</f>
        <v/>
      </c>
      <c r="DK178" s="125" t="inlineStr">
        <is>
          <t>послед.</t>
        </is>
      </c>
      <c r="DL178" s="63" t="n">
        <v>0</v>
      </c>
      <c r="DM178" s="63" t="n">
        <v>0</v>
      </c>
      <c r="DN178" s="63" t="n">
        <v>0</v>
      </c>
      <c r="DO178" s="63" t="n">
        <v>0</v>
      </c>
      <c r="DP178" s="63" t="n">
        <v>0</v>
      </c>
      <c r="DQ178" s="63">
        <f t="array" ref="DQ178">IFERROR(_xlfn.IFS(
$DK178="послед.",1-(1-$DL178)*(1-$DM178)*(1-$DN178)*(1-$DO178)*(1-$DP178),
$DK178="сумм.",$DL178+$DM178+$DN178+$DO178+$DP178),
0)</f>
        <v/>
      </c>
      <c r="DR178" s="125">
        <f t="array" ref="DR178">
IFERROR(
_xlfn.IFS(
$BL178=0,
0,
$BL178&gt;0,
_xlfn.IFS($DK178="послед.",
$DJ178*(1-$DL178)*(1-$DM178)*(1-$DN178)*(1-$DO178)*(1-$DP178),
$DK178="сумм.",
$DJ178*(1-($DL178+$DM178+$DN178+$DO178+$DP178)))),0)</f>
        <v/>
      </c>
      <c r="DS178" s="125">
        <f t="array" ref="DS178">
IFERROR(_xlfn.IFS(
$DH178="день_1",
$DR178*$BL178/($AX178-$AW178+1)*AZ178*(DAY(EOMONTH(AZ$15,0))),
$DH178="день_2",
$DR178/30*MAX(MIN($AX178,EOMONTH(AZ$15,0))-MAX($AW178,AZ$15)+1,),
$DH178="раб.день",
$DR178/30*(IFERROR(
_xlfn.LET(_xlpm.VD,
CHOOSE(
{1;2;3;4;5;6;7;8;9;10;11;12;13;14;15;16;17;18},
45658,45659,45660,45661,45662,45663,45664,45665,45711,45724,45778,45779,45785,45786,45820,45821,45965,46022),
_xlfn.LET(_xlpm.DD,
MAX(MIN($AX178,EOMONTH(AZ$15,0))-MAX($AW178,AZ$15),),
_xlfn.IFS(
AND(MONTH($AW178)=MONTH(AZ$15),MONTH($AX178)&lt;&gt;MONTH(AZ$15)),
NETWORKDAYS.INTL($AW178,$AW178+_xlpm.DD,1,_xlpm.VD),
AND(MONTH($AW178)&lt;&gt;MONTH(AZ$15),MONTH($AX178)=MONTH(AZ$15)),
NETWORKDAYS.INTL(($AX178)-_xlpm.DD,$AX178,1,_xlpm.VD),
AND(MONTH($AW178)&lt;MONTH(AZ$15),MONTH($AX178)&gt;MONTH(AZ$15)),
NETWORKDAYS.INTL((EOMONTH(AZ$15-1,1))-_xlpm.DD,EOMONTH(AZ$15-1,1),1,_xlpm.VD),
AND(MONTH($AW178)=MONTH(AZ$15),MONTH($AX178)=MONTH(AZ$15)),
NETWORKDAYS.INTL($AW178,$AX178,1,_xlpm.VD)))),0)),
$DH178="месяц",
$DR178*AZ178,
$DH178="неделя",
$DR178*AZ178/7*(ROUNDUP((DAY(EOMONTH(AZ$15,0)))/4,0))),
0)</f>
        <v/>
      </c>
      <c r="DT178" s="125">
        <f t="array" ref="DT178">
IFERROR(_xlfn.IFS(
$DH178="день_1",
$DR178*$BL178/($AX178-$AW178+1)*BA178*(DAY(EOMONTH(BA$15,0))),
$DH178="день_2",
$DR178/30*MAX(MIN($AX178,EOMONTH(BA$15,0))-MAX($AW178,BA$15)+1,),
$DH178="раб.день",
$DR178/30*(IFERROR(
_xlfn.LET(_xlpm.VD,
CHOOSE(
{1;2;3;4;5;6;7;8;9;10;11;12;13;14;15;16;17;18},
45658,45659,45660,45661,45662,45663,45664,45665,45711,45724,45778,45779,45785,45786,45820,45821,45965,46022),
_xlfn.LET(_xlpm.DD,
MAX(MIN($AX178,EOMONTH(BA$15,0))-MAX($AW178,BA$15),),
_xlfn.IFS(
AND(MONTH($AW178)=MONTH(BA$15),MONTH($AX178)&lt;&gt;MONTH(BA$15)),
NETWORKDAYS.INTL($AW178,$AW178+_xlpm.DD,1,_xlpm.VD),
AND(MONTH($AW178)&lt;&gt;MONTH(BA$15),MONTH($AX178)=MONTH(BA$15)),
NETWORKDAYS.INTL(($AX178)-_xlpm.DD,$AX178,1,_xlpm.VD),
AND(MONTH($AW178)&lt;MONTH(BA$15),MONTH($AX178)&gt;MONTH(BA$15)),
NETWORKDAYS.INTL((EOMONTH(BA$15-1,1))-_xlpm.DD,EOMONTH(BA$15-1,1),1,_xlpm.VD),
AND(MONTH($AW178)=MONTH(BA$15),MONTH($AX178)=MONTH(BA$15)),
NETWORKDAYS.INTL($AW178,$AX178,1,_xlpm.VD)))),0)),
$DH178="месяц",
$DR178*BA178,
$DH178="неделя",
$DR178*BA178/7*(ROUNDUP((DAY(EOMONTH(BA$15,0)))/4,0))),
0)</f>
        <v/>
      </c>
      <c r="DU178" s="125">
        <f t="array" ref="DU178">
IFERROR(_xlfn.IFS(
$DH178="день_1",
$DR178*$BL178/($AX178-$AW178+1)*BB178*(DAY(EOMONTH(BB$15,0))),
$DH178="день_2",
$DR178/30*MAX(MIN($AX178,EOMONTH(BB$15,0))-MAX($AW178,BB$15)+1,),
$DH178="раб.день",
$DR178/30*(IFERROR(
_xlfn.LET(_xlpm.VD,
CHOOSE(
{1;2;3;4;5;6;7;8;9;10;11;12;13;14;15;16;17;18},
45658,45659,45660,45661,45662,45663,45664,45665,45711,45724,45778,45779,45785,45786,45820,45821,45965,46022),
_xlfn.LET(_xlpm.DD,
MAX(MIN($AX178,EOMONTH(BB$15,0))-MAX($AW178,BB$15),),
_xlfn.IFS(
AND(MONTH($AW178)=MONTH(BB$15),MONTH($AX178)&lt;&gt;MONTH(BB$15)),
NETWORKDAYS.INTL($AW178,$AW178+_xlpm.DD,1,_xlpm.VD),
AND(MONTH($AW178)&lt;&gt;MONTH(BB$15),MONTH($AX178)=MONTH(BB$15)),
NETWORKDAYS.INTL(($AX178)-_xlpm.DD,$AX178,1,_xlpm.VD),
AND(MONTH($AW178)&lt;MONTH(BB$15),MONTH($AX178)&gt;MONTH(BB$15)),
NETWORKDAYS.INTL((EOMONTH(BB$15-1,1))-_xlpm.DD,EOMONTH(BB$15-1,1),1,_xlpm.VD),
AND(MONTH($AW178)=MONTH(BB$15),MONTH($AX178)=MONTH(BB$15)),
NETWORKDAYS.INTL($AW178,$AX178,1,_xlpm.VD)))),0)),
$DH178="месяц",
$DR178*BB178,
$DH178="неделя",
$DR178*BB178/7*(ROUNDUP((DAY(EOMONTH(BB$15,0)))/4,0))),
0)</f>
        <v/>
      </c>
      <c r="DV178" s="125">
        <f t="array" ref="DV178">
IFERROR(_xlfn.IFS(
$DH178="день_1",
$DR178*$BL178/($AX178-$AW178+1)*BC178*(DAY(EOMONTH(BC$15,0))),
$DH178="день_2",
$DR178/30*MAX(MIN($AX178,EOMONTH(BC$15,0))-MAX($AW178,BC$15)+1,),
$DH178="раб.день",
$DR178/30*(IFERROR(
_xlfn.LET(_xlpm.VD,
CHOOSE(
{1;2;3;4;5;6;7;8;9;10;11;12;13;14;15;16;17;18},
45658,45659,45660,45661,45662,45663,45664,45665,45711,45724,45778,45779,45785,45786,45820,45821,45965,46022),
_xlfn.LET(_xlpm.DD,
MAX(MIN($AX178,EOMONTH(BC$15,0))-MAX($AW178,BC$15),),
_xlfn.IFS(
AND(MONTH($AW178)=MONTH(BC$15),MONTH($AX178)&lt;&gt;MONTH(BC$15)),
NETWORKDAYS.INTL($AW178,$AW178+_xlpm.DD,1,_xlpm.VD),
AND(MONTH($AW178)&lt;&gt;MONTH(BC$15),MONTH($AX178)=MONTH(BC$15)),
NETWORKDAYS.INTL(($AX178)-_xlpm.DD,$AX178,1,_xlpm.VD),
AND(MONTH($AW178)&lt;MONTH(BC$15),MONTH($AX178)&gt;MONTH(BC$15)),
NETWORKDAYS.INTL((EOMONTH(BC$15-1,1))-_xlpm.DD,EOMONTH(BC$15-1,1),1,_xlpm.VD),
AND(MONTH($AW178)=MONTH(BC$15),MONTH($AX178)=MONTH(BC$15)),
NETWORKDAYS.INTL($AW178,$AX178,1,_xlpm.VD)))),0)),
$DH178="месяц",
$DR178*BC178,
$DH178="неделя",
$DR178*BC178/7*(ROUNDUP((DAY(EOMONTH(BC$15,0)))/4,0))),
0)</f>
        <v/>
      </c>
      <c r="DW178" s="125">
        <f t="array" ref="DW178">
IFERROR(_xlfn.IFS(
$DH178="день_1",
$DR178*$BL178/($AX178-$AW178+1)*BD178*(DAY(EOMONTH(BD$15,0))),
$DH178="день_2",
$DR178/30*MAX(MIN($AX178,EOMONTH(BD$15,0))-MAX($AW178,BD$15)+1,),
$DH178="раб.день",
$DR178/30*(IFERROR(
_xlfn.LET(_xlpm.VD,
CHOOSE(
{1;2;3;4;5;6;7;8;9;10;11;12;13;14;15;16;17;18},
45658,45659,45660,45661,45662,45663,45664,45665,45711,45724,45778,45779,45785,45786,45820,45821,45965,46022),
_xlfn.LET(_xlpm.DD,
MAX(MIN($AX178,EOMONTH(BD$15,0))-MAX($AW178,BD$15),),
_xlfn.IFS(
AND(MONTH($AW178)=MONTH(BD$15),MONTH($AX178)&lt;&gt;MONTH(BD$15)),
NETWORKDAYS.INTL($AW178,$AW178+_xlpm.DD,1,_xlpm.VD),
AND(MONTH($AW178)&lt;&gt;MONTH(BD$15),MONTH($AX178)=MONTH(BD$15)),
NETWORKDAYS.INTL(($AX178)-_xlpm.DD,$AX178,1,_xlpm.VD),
AND(MONTH($AW178)&lt;MONTH(BD$15),MONTH($AX178)&gt;MONTH(BD$15)),
NETWORKDAYS.INTL((EOMONTH(BD$15-1,1))-_xlpm.DD,EOMONTH(BD$15-1,1),1,_xlpm.VD),
AND(MONTH($AW178)=MONTH(BD$15),MONTH($AX178)=MONTH(BD$15)),
NETWORKDAYS.INTL($AW178,$AX178,1,_xlpm.VD)))),0)),
$DH178="месяц",
$DR178*BD178,
$DH178="неделя",
$DR178*BD178/7*(ROUNDUP((DAY(EOMONTH(BD$15,0)))/4,0))),
0)</f>
        <v/>
      </c>
      <c r="DX178" s="125">
        <f t="array" ref="DX178">
IFERROR(_xlfn.IFS(
$DH178="день_1",
$DR178*$BL178/($AX178-$AW178+1)*BE178*(DAY(EOMONTH(BE$15,0))),
$DH178="день_2",
$DR178/30*MAX(MIN($AX178,EOMONTH(BE$15,0))-MAX($AW178,BE$15)+1,),
$DH178="раб.день",
$DR178/30*(IFERROR(
_xlfn.LET(_xlpm.VD,
CHOOSE(
{1;2;3;4;5;6;7;8;9;10;11;12;13;14;15;16;17;18},
45658,45659,45660,45661,45662,45663,45664,45665,45711,45724,45778,45779,45785,45786,45820,45821,45965,46022),
_xlfn.LET(_xlpm.DD,
MAX(MIN($AX178,EOMONTH(BE$15,0))-MAX($AW178,BE$15),),
_xlfn.IFS(
AND(MONTH($AW178)=MONTH(BE$15),MONTH($AX178)&lt;&gt;MONTH(BE$15)),
NETWORKDAYS.INTL($AW178,$AW178+_xlpm.DD,1,_xlpm.VD),
AND(MONTH($AW178)&lt;&gt;MONTH(BE$15),MONTH($AX178)=MONTH(BE$15)),
NETWORKDAYS.INTL(($AX178)-_xlpm.DD,$AX178,1,_xlpm.VD),
AND(MONTH($AW178)&lt;MONTH(BE$15),MONTH($AX178)&gt;MONTH(BE$15)),
NETWORKDAYS.INTL((EOMONTH(BE$15-1,1))-_xlpm.DD,EOMONTH(BE$15-1,1),1,_xlpm.VD),
AND(MONTH($AW178)=MONTH(BE$15),MONTH($AX178)=MONTH(BE$15)),
NETWORKDAYS.INTL($AW178,$AX178,1,_xlpm.VD)))),0)),
$DH178="месяц",
$DR178*BE178,
$DH178="неделя",
$DR178*BE178/7*(ROUNDUP((DAY(EOMONTH(BE$15,0)))/4,0))),
0)</f>
        <v/>
      </c>
      <c r="DY178" s="125">
        <f t="array" ref="DY178">
IFERROR(_xlfn.IFS(
$DH178="день_1",
$DR178*$BL178/($AX178-$AW178+1)*BF178*(DAY(EOMONTH(BF$15,0))),
$DH178="день_2",
$DR178/30*MAX(MIN($AX178,EOMONTH(BF$15,0))-MAX($AW178,BF$15)+1,),
$DH178="раб.день",
$DR178/30*(IFERROR(
_xlfn.LET(_xlpm.VD,
CHOOSE(
{1;2;3;4;5;6;7;8;9;10;11;12;13;14;15;16;17;18},
45658,45659,45660,45661,45662,45663,45664,45665,45711,45724,45778,45779,45785,45786,45820,45821,45965,46022),
_xlfn.LET(_xlpm.DD,
MAX(MIN($AX178,EOMONTH(BF$15,0))-MAX($AW178,BF$15),),
_xlfn.IFS(
AND(MONTH($AW178)=MONTH(BF$15),MONTH($AX178)&lt;&gt;MONTH(BF$15)),
NETWORKDAYS.INTL($AW178,$AW178+_xlpm.DD,1,_xlpm.VD),
AND(MONTH($AW178)&lt;&gt;MONTH(BF$15),MONTH($AX178)=MONTH(BF$15)),
NETWORKDAYS.INTL(($AX178)-_xlpm.DD,$AX178,1,_xlpm.VD),
AND(MONTH($AW178)&lt;MONTH(BF$15),MONTH($AX178)&gt;MONTH(BF$15)),
NETWORKDAYS.INTL((EOMONTH(BF$15-1,1))-_xlpm.DD,EOMONTH(BF$15-1,1),1,_xlpm.VD),
AND(MONTH($AW178)=MONTH(BF$15),MONTH($AX178)=MONTH(BF$15)),
NETWORKDAYS.INTL($AW178,$AX178,1,_xlpm.VD)))),0)),
$DH178="месяц",
$DR178*BF178,
$DH178="неделя",
$DR178*BF178/7*(ROUNDUP((DAY(EOMONTH(BF$15,0)))/4,0))),
0)</f>
        <v/>
      </c>
      <c r="DZ178" s="125">
        <f t="array" ref="DZ178">
IFERROR(_xlfn.IFS(
$DH178="день_1",
$DR178*$BL178/($AX178-$AW178+1)*BG178*(DAY(EOMONTH(BG$15,0))),
$DH178="день_2",
$DR178/30*MAX(MIN($AX178,EOMONTH(BG$15,0))-MAX($AW178,BG$15)+1,),
$DH178="раб.день",
$DR178/30*(IFERROR(
_xlfn.LET(_xlpm.VD,
CHOOSE(
{1;2;3;4;5;6;7;8;9;10;11;12;13;14;15;16;17;18},
45658,45659,45660,45661,45662,45663,45664,45665,45711,45724,45778,45779,45785,45786,45820,45821,45965,46022),
_xlfn.LET(_xlpm.DD,
MAX(MIN($AX178,EOMONTH(BG$15,0))-MAX($AW178,BG$15),),
_xlfn.IFS(
AND(MONTH($AW178)=MONTH(BG$15),MONTH($AX178)&lt;&gt;MONTH(BG$15)),
NETWORKDAYS.INTL($AW178,$AW178+_xlpm.DD,1,_xlpm.VD),
AND(MONTH($AW178)&lt;&gt;MONTH(BG$15),MONTH($AX178)=MONTH(BG$15)),
NETWORKDAYS.INTL(($AX178)-_xlpm.DD,$AX178,1,_xlpm.VD),
AND(MONTH($AW178)&lt;MONTH(BG$15),MONTH($AX178)&gt;MONTH(BG$15)),
NETWORKDAYS.INTL((EOMONTH(BG$15-1,1))-_xlpm.DD,EOMONTH(BG$15-1,1),1,_xlpm.VD),
AND(MONTH($AW178)=MONTH(BG$15),MONTH($AX178)=MONTH(BG$15)),
NETWORKDAYS.INTL($AW178,$AX178,1,_xlpm.VD)))),0)),
$DH178="месяц",
$DR178*BG178,
$DH178="неделя",
$DR178*BG178/7*(ROUNDUP((DAY(EOMONTH(BG$15,0)))/4,0))),
0)</f>
        <v/>
      </c>
      <c r="EA178" s="125">
        <f t="array" ref="EA178">
IFERROR(_xlfn.IFS(
$DH178="день_1",
$DR178*$BL178/($AX178-$AW178+1)*BH178*(DAY(EOMONTH(BH$15,0))),
$DH178="день_2",
$DR178/30*MAX(MIN($AX178,EOMONTH(BH$15,0))-MAX($AW178,BH$15)+1,),
$DH178="раб.день",
$DR178/30*(IFERROR(
_xlfn.LET(_xlpm.VD,
CHOOSE(
{1;2;3;4;5;6;7;8;9;10;11;12;13;14;15;16;17;18},
45658,45659,45660,45661,45662,45663,45664,45665,45711,45724,45778,45779,45785,45786,45820,45821,45965,46022),
_xlfn.LET(_xlpm.DD,
MAX(MIN($AX178,EOMONTH(BH$15,0))-MAX($AW178,BH$15),),
_xlfn.IFS(
AND(MONTH($AW178)=MONTH(BH$15),MONTH($AX178)&lt;&gt;MONTH(BH$15)),
NETWORKDAYS.INTL($AW178,$AW178+_xlpm.DD,1,_xlpm.VD),
AND(MONTH($AW178)&lt;&gt;MONTH(BH$15),MONTH($AX178)=MONTH(BH$15)),
NETWORKDAYS.INTL(($AX178)-_xlpm.DD,$AX178,1,_xlpm.VD),
AND(MONTH($AW178)&lt;MONTH(BH$15),MONTH($AX178)&gt;MONTH(BH$15)),
NETWORKDAYS.INTL((EOMONTH(BH$15-1,1))-_xlpm.DD,EOMONTH(BH$15-1,1),1,_xlpm.VD),
AND(MONTH($AW178)=MONTH(BH$15),MONTH($AX178)=MONTH(BH$15)),
NETWORKDAYS.INTL($AW178,$AX178,1,_xlpm.VD)))),0)),
$DH178="месяц",
$DR178*BH178,
$DH178="неделя",
$DR178*BH178/7*(ROUNDUP((DAY(EOMONTH(BH$15,0)))/4,0))),
0)</f>
        <v/>
      </c>
      <c r="EB178" s="125">
        <f t="array" ref="EB178">
IFERROR(_xlfn.IFS(
$DH178="день_1",
$DR178*$BL178/($AX178-$AW178+1)*BI178*(DAY(EOMONTH(BI$15,0))),
$DH178="день_2",
$DR178/30*MAX(MIN($AX178,EOMONTH(BI$15,0))-MAX($AW178,BI$15)+1,),
$DH178="раб.день",
$DR178/30*(IFERROR(
_xlfn.LET(_xlpm.VD,
CHOOSE(
{1;2;3;4;5;6;7;8;9;10;11;12;13;14;15;16;17;18},
45658,45659,45660,45661,45662,45663,45664,45665,45711,45724,45778,45779,45785,45786,45820,45821,45965,46022),
_xlfn.LET(_xlpm.DD,
MAX(MIN($AX178,EOMONTH(BI$15,0))-MAX($AW178,BI$15),),
_xlfn.IFS(
AND(MONTH($AW178)=MONTH(BI$15),MONTH($AX178)&lt;&gt;MONTH(BI$15)),
NETWORKDAYS.INTL($AW178,$AW178+_xlpm.DD,1,_xlpm.VD),
AND(MONTH($AW178)&lt;&gt;MONTH(BI$15),MONTH($AX178)=MONTH(BI$15)),
NETWORKDAYS.INTL(($AX178)-_xlpm.DD,$AX178,1,_xlpm.VD),
AND(MONTH($AW178)&lt;MONTH(BI$15),MONTH($AX178)&gt;MONTH(BI$15)),
NETWORKDAYS.INTL((EOMONTH(BI$15-1,1))-_xlpm.DD,EOMONTH(BI$15-1,1),1,_xlpm.VD),
AND(MONTH($AW178)=MONTH(BI$15),MONTH($AX178)=MONTH(BI$15)),
NETWORKDAYS.INTL($AW178,$AX178,1,_xlpm.VD)))),0)),
$DH178="месяц",
$DR178*BI178,
$DH178="неделя",
$DR178*BI178/7*(ROUNDUP((DAY(EOMONTH(BI$15,0)))/4,0))),
0)</f>
        <v/>
      </c>
      <c r="EC178" s="125">
        <f t="array" ref="EC178">
IFERROR(_xlfn.IFS(
$DH178="день_1",
$DR178*$BL178/($AX178-$AW178+1)*BJ178*(DAY(EOMONTH(BJ$15,0))),
$DH178="день_2",
$DR178/30*MAX(MIN($AX178,EOMONTH(BJ$15,0))-MAX($AW178,BJ$15)+1,),
$DH178="раб.день",
$DR178/30*(IFERROR(
_xlfn.LET(_xlpm.VD,
CHOOSE(
{1;2;3;4;5;6;7;8;9;10;11;12;13;14;15;16;17;18},
45658,45659,45660,45661,45662,45663,45664,45665,45711,45724,45778,45779,45785,45786,45820,45821,45965,46022),
_xlfn.LET(_xlpm.DD,
MAX(MIN($AX178,EOMONTH(BJ$15,0))-MAX($AW178,BJ$15),),
_xlfn.IFS(
AND(MONTH($AW178)=MONTH(BJ$15),MONTH($AX178)&lt;&gt;MONTH(BJ$15)),
NETWORKDAYS.INTL($AW178,$AW178+_xlpm.DD,1,_xlpm.VD),
AND(MONTH($AW178)&lt;&gt;MONTH(BJ$15),MONTH($AX178)=MONTH(BJ$15)),
NETWORKDAYS.INTL(($AX178)-_xlpm.DD,$AX178,1,_xlpm.VD),
AND(MONTH($AW178)&lt;MONTH(BJ$15),MONTH($AX178)&gt;MONTH(BJ$15)),
NETWORKDAYS.INTL((EOMONTH(BJ$15-1,1))-_xlpm.DD,EOMONTH(BJ$15-1,1),1,_xlpm.VD),
AND(MONTH($AW178)=MONTH(BJ$15),MONTH($AX178)=MONTH(BJ$15)),
NETWORKDAYS.INTL($AW178,$AX178,1,_xlpm.VD)))),0)),
$DH178="месяц",
$DR178*BJ178,
$DH178="неделя",
$DR178*BJ178/7*(ROUNDUP((DAY(EOMONTH(BJ$15,0)))/4,0))),
0)</f>
        <v/>
      </c>
      <c r="ED178" s="125">
        <f t="array" ref="ED178">
IFERROR(_xlfn.IFS(
$DH178="день_1",
$DR178*$BL178/($AX178-$AW178+1)*BK178*(DAY(EOMONTH(BK$15,0))),
$DH178="день_2",
$DR178/30*MAX(MIN($AX178,EOMONTH(BK$15,0))-MAX($AW178,BK$15)+1,),
$DH178="раб.день",
$DR178/30*(IFERROR(
_xlfn.LET(_xlpm.VD,
CHOOSE(
{1;2;3;4;5;6;7;8;9;10;11;12;13;14;15;16;17;18},
45658,45659,45660,45661,45662,45663,45664,45665,45711,45724,45778,45779,45785,45786,45820,45821,45965,46022),
_xlfn.LET(_xlpm.DD,
MAX(MIN($AX178,EOMONTH(BK$15,0))-MAX($AW178,BK$15),),
_xlfn.IFS(
AND(MONTH($AW178)=MONTH(BK$15),MONTH($AX178)&lt;&gt;MONTH(BK$15)),
NETWORKDAYS.INTL($AW178,$AW178+_xlpm.DD,1,_xlpm.VD),
AND(MONTH($AW178)&lt;&gt;MONTH(BK$15),MONTH($AX178)=MONTH(BK$15)),
NETWORKDAYS.INTL(($AX178)-_xlpm.DD,$AX178,1,_xlpm.VD),
AND(MONTH($AW178)&lt;MONTH(BK$15),MONTH($AX178)&gt;MONTH(BK$15)),
NETWORKDAYS.INTL((EOMONTH(BK$15-1,1))-_xlpm.DD,EOMONTH(BK$15-1,1),1,_xlpm.VD),
AND(MONTH($AW178)=MONTH(BK$15),MONTH($AX178)=MONTH(BK$15)),
NETWORKDAYS.INTL($AW178,$AX178,1,_xlpm.VD)))),0)),
$DH178="месяц",
$DR178*BK178,
$DH178="неделя",
$DR178*BK178/7*(ROUNDUP((DAY(EOMONTH(BK$15,0)))/4,0))),
0)</f>
        <v/>
      </c>
      <c r="EE178" s="125">
        <f>SUM($DS178,$DT178,$DU178,$DV178,$DW178,$DX178,$DY178,$DZ178,$EA178,$EB178,$EC178,$ED178)</f>
        <v/>
      </c>
      <c r="EF178" s="125">
        <f>IFERROR(ROUND($EE178*(1+$EP178),2),0)</f>
        <v/>
      </c>
      <c r="EG178" s="128" t="n">
        <v>1</v>
      </c>
      <c r="EH178" s="126" t="n">
        <v>0</v>
      </c>
      <c r="EI178" s="126">
        <f>ROUND(SUM($EH178:$EH178)*SUM($AB178:$AB178)*$EG178,2)</f>
        <v/>
      </c>
      <c r="EJ178" s="126">
        <f>ROUND($EI178*(1+$EP178),2)</f>
        <v/>
      </c>
      <c r="EK178" s="126" t="n">
        <v>0</v>
      </c>
      <c r="EL178" s="126">
        <f>ROUND(SUM($EK178:$EK178)*SUM($AB178:$AB178)*$EG178,2)</f>
        <v/>
      </c>
      <c r="EM178" s="126">
        <f>ROUND($EL178*(1+$EP178),2)</f>
        <v/>
      </c>
      <c r="EN178" s="126">
        <f>SUM($EE178,$EI178,$EL178)</f>
        <v/>
      </c>
      <c r="EO178" s="126">
        <f>SUM($EF178,$EJ178,$EM178)</f>
        <v/>
      </c>
      <c r="EP178" s="59" t="inlineStr">
        <is>
          <t>20%</t>
        </is>
      </c>
      <c r="EQ178" s="59" t="n"/>
      <c r="ER178" s="60">
        <f t="array" ref="ER178">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MATCH(ES178,
{"AMS";"RussOutdoor";"HD Outdoor";"Ingroup";"IQ";"Ledproduction";"LisChannel";"Logic";"Media-PPL";"NovikovTV | НовиковТВ";"SMA";"SOK";"КрокусТВ | CrocusTV | IndoorTV";"Сити";"ТЯК Москва"},
0)),"")</f>
        <v/>
      </c>
      <c r="ES178" s="60" t="n"/>
      <c r="ET178" s="60">
        <f t="array" ref="ET178">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MATCH(ES178,
{"AMS";"RussOutdoor";"HD Outdoor";"Ingroup";"IQ";"Ledproduction";"LisChannel";"Logic";"Media-PPL";"NovikovTV | НовиковТВ";"SMA";"SOK";"КрокусТВ | CrocusTV | IndoorTV";"Сити";"ТЯК Москва"},
0)),"")</f>
        <v/>
      </c>
      <c r="EU178" s="60" t="n"/>
      <c r="EV178" s="60" t="n"/>
      <c r="EX178" s="110">
        <f t="array" ref="EX178">
($AR178/30
+N("ТРАФИК ПЛОЩАДКИ"))*
(IFERROR(
_xlfn.LET(
_xlpm.GPR,
HLOOKUP($L178,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(MATCH($T178,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IF($Q178="цифровой",_xlpm.GPR/$AG178,_xlpm.GPR/60)),
0)
+N("DWELL TIME"))*
(IF($AB178=0,0,IF($AB178=1,0.3,IF($AB178=2,0.5,IF($AB178&gt;2,1))))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_xlfn.IFS($AC178="да",1.2,$AC178="нет",1)*
_xlfn.IFS($AD178="да",1.2,$AD178="нет",1)*
IF(R178="статический",1,1.2)*
$X178*
INDEX(
{1.2;1;1.2;1.2;1;1.2;1.2;1.2;1.2;1.2;1.2;1;1.2;1.2;1.2;1.2;1;1;1.2;1.2;1.2;1;1;1;1;1.2;1.2;1.2;1.2;1;1;1;1;1.2;1.2;1.2;1.2;1.2;1.2;1.2;1.2;1;1;1.2;1;1;1;1;1.5;1;1;1.5;1.5;1.2},
MATCH($Q178,_xlpm.MI,0)))&gt;{0.02;0.04;0.06;0.1;0.2;0.4;0.6;0.8;1;2;4;6})),
{0;1;2;3;4;5;6;7;8;9;10;11;12},
0)))
+N("КОЭФФИЦИЕНТ КОНТАКТА"))))*
(_xlfn.IFS($X178&lt;0.1,$X178/1000,$X178&gt;25,5.2,AND($X178&gt;=0.1,$X178&lt;=25),(($X178*2+0.1)/10)*($X178/10)))*
IFERROR((_xlfn.LET(
_xlpm.MA,
{0;0.8;0.85;0.9;0.95;1},
_xlpm.MAA,
{0;1;2;3;4;5},
INDEX(_xlpm.MA,MATCH(SUMPRODUCT(--((IF(ROUND(_xlpm.MAA,1)&gt;5,5,ROUND($AB178,1)))&gt;{0;1;2;3;4;5})),_xlpm.MAA,0)))
+N("КОЭФФИЦИЕНТ КОЛ-ВО КОНСТРУКЦИЙ")),1)*
$AB178,0))*
(IF($Q178="цифровой",$AG178/15*$AI178,1)
+N("ДЛЯ ЦИФРЫ"))</f>
        <v/>
      </c>
      <c r="EY178" s="110">
        <f>IFERROR(EX178*AY178,0)</f>
        <v/>
      </c>
      <c r="EZ178" s="131">
        <f>IFERROR(DP178/EY178*1000,0)</f>
        <v/>
      </c>
      <c r="FA178" s="112">
        <f>IFERROR(FC178/FB178,0)</f>
        <v/>
      </c>
      <c r="FB178" s="112">
        <f>IFERROR((FC178/(EY178/FF178*#REF!))*0.825,0)</f>
        <v/>
      </c>
      <c r="FC178" s="112">
        <f>IFERROR(((EX178*30/AR178)*100)/30,0)</f>
        <v/>
      </c>
      <c r="FD178" s="112">
        <f>IFERROR(EY178/G178*100%,0)</f>
        <v/>
      </c>
      <c r="FE178" s="112">
        <f>IFERROR(FD178/FC178*100%,0)</f>
        <v/>
      </c>
      <c r="FF178" s="110">
        <f>IFERROR(AR178/30*AY178,0)</f>
        <v/>
      </c>
    </row>
    <row r="179" ht="13" customHeight="1">
      <c r="A179" s="59" t="n"/>
      <c r="B179" s="60" t="n"/>
      <c r="C179" s="60" t="n"/>
      <c r="D179" s="60">
        <f t="array" ref="D179">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MATCH($E179,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79" s="60">
        <f t="array" ref="E179">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MATCH($F179,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79" s="60" t="inlineStr"/>
      <c r="G179" s="60" t="n"/>
      <c r="H179" s="60">
        <f t="array" ref="H179">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MATCH($I179,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79" s="60" t="n"/>
      <c r="J179" s="60" t="n"/>
      <c r="K179" s="60" t="n"/>
      <c r="L179" s="60" t="n"/>
      <c r="M179" s="60" t="n"/>
      <c r="N179" s="60" t="n"/>
      <c r="O179" s="60" t="n"/>
      <c r="P179" s="60">
        <f t="array" ref="P179">
_xlfn.IFS(
ISNUMBER(MATCH($Q179,{"шелфбаннер","разделитель","монетница","чековая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ISNUMBER(MATCH($Q179,{"LED/LCD","видеокулер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ISNUMBER(MATCH($Q179,{"автомобиль","машина","выставочное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ISNUMBER(MATCH($Q179,{"билборд","лифтовая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ISNUMBER(MATCH($Q179,{"навигация","подвесной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ISNUMBER(MATCH($Q179,{"движущаяся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ISNUMBER(MATCH($Q179,{"каталог","журнал"},)),
"Пресса",
$Q179="","")</f>
        <v/>
      </c>
      <c r="Q179" s="60" t="n"/>
      <c r="R179" s="60">
        <f t="array" ref="R179">
IFERROR(
_xlfn.IFS(
OR(ISNUMBER(MATCH($Q179,{"экспозиция","макет","стенд","автостенд","авто стенд","выставочное пространство","выставочные стенды","модульные выставочные стенды","3Д конструкция","3D конструкция"},)),P179="Экспонирование"),
"нестандартный",
ISNUMBER(MATCH($Q179,{"скроллер","призматрон"},)),
"динамический",
$P179="Видео",
"цифровой",
OR($P179="Пресса",$P179="Щит",$P179="POSm",$P179="Подвес",$P179="Брендирование/оклейка"),
"статический"),"")</f>
        <v/>
      </c>
      <c r="S179" s="59" t="n"/>
      <c r="T179" s="60" t="n"/>
      <c r="U179" s="60" t="n"/>
      <c r="V179" s="60">
        <f>
IF(P179="Видео",
"цифровой постер/ролик",
IF(ISNUMBER(MATCH(Q179,{"короб световой","короб световой | лайтбокс","короб световой | кристалайт","лайтбокс","лайт бокс","кристалайт","LB","lightbox"},)),
"бэклит",
IF(P179="Брендирование/оклейка",
"перфарированная пленка/самоклейка",
IF(P179="Экспонирование",
"под запрос",
IF(P179="Подвес",
"баннер/ткань",
"")))))</f>
        <v/>
      </c>
      <c r="W179" s="59" t="n"/>
      <c r="X179" s="59" t="n"/>
      <c r="Y179" s="59" t="n"/>
      <c r="Z179" s="61" t="n"/>
      <c r="AA179" s="61" t="n"/>
      <c r="AB179" s="61">
        <f>IF(BL179&gt;0,Z179,0)</f>
        <v/>
      </c>
      <c r="AC179" s="59" t="n"/>
      <c r="AD179" s="59" t="n"/>
      <c r="AE179" s="59" t="n"/>
      <c r="AF179" s="59" t="n"/>
      <c r="AG179" s="59" t="n"/>
      <c r="AH179" s="59" t="n"/>
      <c r="AI179" s="59" t="n"/>
      <c r="AJ179" s="59" t="n"/>
      <c r="AK179" s="59" t="n"/>
      <c r="AL179" s="62">
        <f>IFERROR(IF(OR(R179="статический",R179="динамический",R179="нестандартный",R179="",R179=""),"-",IF(AND(AH179="-",AI179="-"),"-",AK179*3600/AH179*AI179)),"-")</f>
        <v/>
      </c>
      <c r="AM179" s="62">
        <f>IFERROR(IF(OR(R179="статический",R179="динамический",R179="",R179="", R179="BTL",R179="нестандартный"),"-",AG179*AI179*AL179/60),"-")</f>
        <v/>
      </c>
      <c r="AN179" s="63">
        <f>IFERROR(IF(AH179="","-",AG179*AI179/AH179),"-")</f>
        <v/>
      </c>
      <c r="AO179" s="59">
        <f>IFERROR(IF(OR($R179="статический",$R179="динамический",$R179="",$R179="",$R179="BTL",$R179="нестандартный"),"-",$AL179*$AY179),"-")</f>
        <v/>
      </c>
      <c r="AP179" s="62">
        <f>IFERROR(IF(OR($R179="статический",$R179="динамический",$R179="",$R179="",$R179="BTL",$R179="нестандартный"),"-",$AM179*AY179),"-")</f>
        <v/>
      </c>
      <c r="AQ179" s="64" t="n"/>
      <c r="AR179" s="61" t="n"/>
      <c r="AS179" s="61" t="n"/>
      <c r="AT179" s="61" t="n"/>
      <c r="AU179" s="65" t="n"/>
      <c r="AV179" s="124">
        <f>IFERROR(DR179/AT179*1000,"n/a")</f>
        <v/>
      </c>
      <c r="AW179" s="67" t="n"/>
      <c r="AX179" s="67" t="n"/>
      <c r="AY179" s="43">
        <f>IFERROR(IF(OR($AW179="",$AX179=""),"",_xlfn.DAYS($AX179+1,$AW179)),"")</f>
        <v/>
      </c>
      <c r="AZ179" s="68">
        <f t="array" ref="AZ179">
_xlfn.LET(_xlpm.COEFF,
IF($AW179+$AX179=0,0,IF(MAX(MIN($AX179,EOMONTH(AZ$15,0))-MAX($AW179,AZ$15)+1,)&gt;0,1,0)),
_xlfn.IFS(
$ES179="LisChannel",
_xlpm.COEFF*
INDEX({1;1;1.2;1.2;1;1;1;1;1.2;1.2;1.2;1.2},
MATCH(MONTH(AZ$15),
{1,2,3,4,5,6,7,8,9,10,11,12})),
CONCATENATE($ES179," ",$L179)="RussOutdoor метро",
_xlpm.COEFF*
INDEX({0.8;0.9;1.1;1.1;1;1;1;1;1.1;1.1;1.1;1.1},
MATCH(MONTH(AZ$15),
{1,2,3,4,5,6,7,8,9,10,11,12})),
$ES179&lt;&gt;"LisChannel",
_xlpm.COEFF,
$ES179&lt;&gt;"RussOutdoor",
_xlpm.COEFF))</f>
        <v/>
      </c>
      <c r="BA179" s="68">
        <f t="array" ref="BA179">
_xlfn.LET(_xlpm.COEFF,
IF($AW179+$AX179=0,0,IF(MAX(MIN($AX179,EOMONTH(BA$15,0))-MAX($AW179,BA$15)+1,)&gt;0,1,0)),
_xlfn.IFS(
$ES179="LisChannel",
_xlpm.COEFF*
INDEX({1;1;1.2;1.2;1;1;1;1;1.2;1.2;1.2;1.2},
MATCH(MONTH(BA$15),
{1,2,3,4,5,6,7,8,9,10,11,12})),
CONCATENATE($ES179," ",$L179)="RussOutdoor метро",
_xlpm.COEFF*
INDEX({0.8;0.9;1.1;1.1;1;1;1;1;1.1;1.1;1.1;1.1},
MATCH(MONTH(BA$15),
{1,2,3,4,5,6,7,8,9,10,11,12})),
$ES179&lt;&gt;"LisChannel",
_xlpm.COEFF,
$ES179&lt;&gt;"RussOutdoor",
_xlpm.COEFF))</f>
        <v/>
      </c>
      <c r="BB179" s="68">
        <f t="array" ref="BB179">
_xlfn.LET(_xlpm.COEFF,
IF($AW179+$AX179=0,0,IF(MAX(MIN($AX179,EOMONTH(BB$15,0))-MAX($AW179,BB$15)+1,)&gt;0,1,0)),
_xlfn.IFS(
$ES179="LisChannel",
_xlpm.COEFF*
INDEX({1;1;1.2;1.2;1;1;1;1;1.2;1.2;1.2;1.2},
MATCH(MONTH(BB$15),
{1,2,3,4,5,6,7,8,9,10,11,12})),
CONCATENATE($ES179," ",$L179)="RussOutdoor метро",
_xlpm.COEFF*
INDEX({0.8;0.9;1.1;1.1;1;1;1;1;1.1;1.1;1.1;1.1},
MATCH(MONTH(BB$15),
{1,2,3,4,5,6,7,8,9,10,11,12})),
$ES179&lt;&gt;"LisChannel",
_xlpm.COEFF,
$ES179&lt;&gt;"RussOutdoor",
_xlpm.COEFF))</f>
        <v/>
      </c>
      <c r="BC179" s="68">
        <f t="array" ref="BC179">
_xlfn.LET(_xlpm.COEFF,
IF($AW179+$AX179=0,0,IF(MAX(MIN($AX179,EOMONTH(BC$15,0))-MAX($AW179,BC$15)+1,)&gt;0,1,0)),
_xlfn.IFS(
$ES179="LisChannel",
_xlpm.COEFF*
INDEX({1;1;1.2;1.2;1;1;1;1;1.2;1.2;1.2;1.2},
MATCH(MONTH(BC$15),
{1,2,3,4,5,6,7,8,9,10,11,12})),
CONCATENATE($ES179," ",$L179)="RussOutdoor метро",
_xlpm.COEFF*
INDEX({0.8;0.9;1.1;1.1;1;1;1;1;1.1;1.1;1.1;1.1},
MATCH(MONTH(BC$15),
{1,2,3,4,5,6,7,8,9,10,11,12})),
$ES179&lt;&gt;"LisChannel",
_xlpm.COEFF,
$ES179&lt;&gt;"RussOutdoor",
_xlpm.COEFF))</f>
        <v/>
      </c>
      <c r="BD179" s="68">
        <f t="array" ref="BD179">
_xlfn.LET(_xlpm.COEFF,
IF($AW179+$AX179=0,0,IF(MAX(MIN($AX179,EOMONTH(BD$15,0))-MAX($AW179,BD$15)+1,)&gt;0,1,0)),
_xlfn.IFS(
$ES179="LisChannel",
_xlpm.COEFF*
INDEX({1;1;1.2;1.2;1;1;1;1;1.2;1.2;1.2;1.2},
MATCH(MONTH(BD$15),
{1,2,3,4,5,6,7,8,9,10,11,12})),
CONCATENATE($ES179," ",$L179)="RussOutdoor метро",
_xlpm.COEFF*
INDEX({0.8;0.9;1.1;1.1;1;1;1;1;1.1;1.1;1.1;1.1},
MATCH(MONTH(BD$15),
{1,2,3,4,5,6,7,8,9,10,11,12})),
$ES179&lt;&gt;"LisChannel",
_xlpm.COEFF,
$ES179&lt;&gt;"RussOutdoor",
_xlpm.COEFF))</f>
        <v/>
      </c>
      <c r="BE179" s="68">
        <f t="array" ref="BE179">
_xlfn.LET(_xlpm.COEFF,
IF($AW179+$AX179=0,0,IF(MAX(MIN($AX179,EOMONTH(BE$15,0))-MAX($AW179,BE$15)+1,)&gt;0,1,0)),
_xlfn.IFS(
$ES179="LisChannel",
_xlpm.COEFF*
INDEX({1;1;1.2;1.2;1;1;1;1;1.2;1.2;1.2;1.2},
MATCH(MONTH(BE$15),
{1,2,3,4,5,6,7,8,9,10,11,12})),
CONCATENATE($ES179," ",$L179)="RussOutdoor метро",
_xlpm.COEFF*
INDEX({0.8;0.9;1.1;1.1;1;1;1;1;1.1;1.1;1.1;1.1},
MATCH(MONTH(BE$15),
{1,2,3,4,5,6,7,8,9,10,11,12})),
$ES179&lt;&gt;"LisChannel",
_xlpm.COEFF,
$ES179&lt;&gt;"RussOutdoor",
_xlpm.COEFF))</f>
        <v/>
      </c>
      <c r="BF179" s="68">
        <f t="array" ref="BF179">
_xlfn.LET(_xlpm.COEFF,
IF($AW179+$AX179=0,0,IF(MAX(MIN($AX179,EOMONTH(BF$15,0))-MAX($AW179,BF$15)+1,)&gt;0,1,0)),
_xlfn.IFS(
$ES179="LisChannel",
_xlpm.COEFF*
INDEX({1;1;1.2;1.2;1;1;1;1;1.2;1.2;1.2;1.2},
MATCH(MONTH(BF$15),
{1,2,3,4,5,6,7,8,9,10,11,12})),
CONCATENATE($ES179," ",$L179)="RussOutdoor метро",
_xlpm.COEFF*
INDEX({0.8;0.9;1.1;1.1;1;1;1;1;1.1;1.1;1.1;1.1},
MATCH(MONTH(BF$15),
{1,2,3,4,5,6,7,8,9,10,11,12})),
$ES179&lt;&gt;"LisChannel",
_xlpm.COEFF,
$ES179&lt;&gt;"RussOutdoor",
_xlpm.COEFF))</f>
        <v/>
      </c>
      <c r="BG179" s="68">
        <f t="array" ref="BG179">
_xlfn.LET(_xlpm.COEFF,
IF($AW179+$AX179=0,0,IF(MAX(MIN($AX179,EOMONTH(BG$15,0))-MAX($AW179,BG$15)+1,)&gt;0,1,0)),
_xlfn.IFS(
$ES179="LisChannel",
_xlpm.COEFF*
INDEX({1;1;1.2;1.2;1;1;1;1;1.2;1.2;1.2;1.2},
MATCH(MONTH(BG$15),
{1,2,3,4,5,6,7,8,9,10,11,12})),
CONCATENATE($ES179," ",$L179)="RussOutdoor метро",
_xlpm.COEFF*
INDEX({0.8;0.9;1.1;1.1;1;1;1;1;1.1;1.1;1.1;1.1},
MATCH(MONTH(BG$15),
{1,2,3,4,5,6,7,8,9,10,11,12})),
$ES179&lt;&gt;"LisChannel",
_xlpm.COEFF,
$ES179&lt;&gt;"RussOutdoor",
_xlpm.COEFF))</f>
        <v/>
      </c>
      <c r="BH179" s="68">
        <f t="array" ref="BH179">
_xlfn.LET(_xlpm.COEFF,
IF($AW179+$AX179=0,0,IF(MAX(MIN($AX179,EOMONTH(BH$15,0))-MAX($AW179,BH$15)+1,)&gt;0,1,0)),
_xlfn.IFS(
$ES179="LisChannel",
_xlpm.COEFF*
INDEX({1;1;1.2;1.2;1;1;1;1;1.2;1.2;1.2;1.2},
MATCH(MONTH(BH$15),
{1,2,3,4,5,6,7,8,9,10,11,12})),
CONCATENATE($ES179," ",$L179)="RussOutdoor метро",
_xlpm.COEFF*
INDEX({0.8;0.9;1.1;1.1;1;1;1;1;1.1;1.1;1.1;1.1},
MATCH(MONTH(BH$15),
{1,2,3,4,5,6,7,8,9,10,11,12})),
$ES179&lt;&gt;"LisChannel",
_xlpm.COEFF,
$ES179&lt;&gt;"RussOutdoor",
_xlpm.COEFF))</f>
        <v/>
      </c>
      <c r="BI179" s="68">
        <f t="array" ref="BI179">
_xlfn.LET(_xlpm.COEFF,
IF($AW179+$AX179=0,0,IF(MAX(MIN($AX179,EOMONTH(BI$15,0))-MAX($AW179,BI$15)+1,)&gt;0,1,0)),
_xlfn.IFS(
$ES179="LisChannel",
_xlpm.COEFF*
INDEX({1;1;1.2;1.2;1;1;1;1;1.2;1.2;1.2;1.2},
MATCH(MONTH(BI$15),
{1,2,3,4,5,6,7,8,9,10,11,12})),
CONCATENATE($ES179," ",$L179)="RussOutdoor метро",
_xlpm.COEFF*
INDEX({0.8;0.9;1.1;1.1;1;1;1;1;1.1;1.1;1.1;1.1},
MATCH(MONTH(BI$15),
{1,2,3,4,5,6,7,8,9,10,11,12})),
$ES179&lt;&gt;"LisChannel",
_xlpm.COEFF,
$ES179&lt;&gt;"RussOutdoor",
_xlpm.COEFF))</f>
        <v/>
      </c>
      <c r="BJ179" s="68">
        <f t="array" ref="BJ179">
_xlfn.LET(_xlpm.COEFF,
IF($AW179+$AX179=0,0,IF(MAX(MIN($AX179,EOMONTH(BJ$15,0))-MAX($AW179,BJ$15)+1,)&gt;0,1,0)),
_xlfn.IFS(
$ES179="LisChannel",
_xlpm.COEFF*
INDEX({1;1;1.2;1.2;1;1;1;1;1.2;1.2;1.2;1.2},
MATCH(MONTH(BJ$15),
{1,2,3,4,5,6,7,8,9,10,11,12})),
CONCATENATE($ES179," ",$L179)="RussOutdoor метро",
_xlpm.COEFF*
INDEX({0.8;0.9;1.1;1.1;1;1;1;1;1.1;1.1;1.1;1.1},
MATCH(MONTH(BJ$15),
{1,2,3,4,5,6,7,8,9,10,11,12})),
$ES179&lt;&gt;"LisChannel",
_xlpm.COEFF,
$ES179&lt;&gt;"RussOutdoor",
_xlpm.COEFF))</f>
        <v/>
      </c>
      <c r="BK179" s="68">
        <f t="array" ref="BK179">
_xlfn.LET(_xlpm.COEFF,
IF($AW179+$AX179=0,0,IF(MAX(MIN($AX179,EOMONTH(BK$15,0))-MAX($AW179,BK$15)+1,)&gt;0,1,0)),
_xlfn.IFS(
$ES179="LisChannel",
_xlpm.COEFF*
INDEX({1;1;1.2;1.2;1;1;1;1;1.2;1.2;1.2;1.2},
MATCH(MONTH(BK$15),
{1,2,3,4,5,6,7,8,9,10,11,12})),
CONCATENATE($ES179," ",$L179)="RussOutdoor метро",
_xlpm.COEFF*
INDEX({0.8;0.9;1.1;1.1;1;1;1;1;1.1;1.1;1.1;1.1},
MATCH(MONTH(BK$15),
{1,2,3,4,5,6,7,8,9,10,11,12})),
$ES179&lt;&gt;"LisChannel",
_xlpm.COEFF,
$ES179&lt;&gt;"RussOutdoor",
_xlpm.COEFF))</f>
        <v/>
      </c>
      <c r="BL179" s="62">
        <f>COUNTIFS($AZ179:$BK179,"&gt;0")</f>
        <v/>
      </c>
      <c r="BM179" s="65" t="n"/>
      <c r="BN179" s="125">
        <f>$DJ179</f>
        <v/>
      </c>
      <c r="BO179" s="63">
        <f>$DQ179</f>
        <v/>
      </c>
      <c r="BP179" s="125">
        <f>
IFERROR(
IF($BL179=0,0,
$BN179*(1-$BO179)),
0)</f>
        <v/>
      </c>
      <c r="BQ179" s="125">
        <f t="array" ref="BQ179">
IFERROR(
_xlfn.IFS(
$DH179="день_1",
$BP179*$BL179/($AX179-$AW179+1)*AZ179*(DAY(EOMONTH(AZ$15,0))),
$DH179="день_2",
$BP179/30*MAX(MIN($AX179,EOMONTH(AZ$15,0))-MAX($AW179,AZ$15)+1,),
$DH179="раб.день",
$BP179/30*(IFERROR(
_xlfn.LET(_xlpm.VD,
CHOOSE(
{1;2;3;4;5;6;7;8;9;10;11;12;13;14;15;16;17;18},
45658,45659,45660,45661,45662,45663,45664,45665,45711,45724,45778,45779,45785,45786,45820,45821,45965,46022),
_xlfn.LET(_xlpm.DD,
MAX(MIN($AX179,EOMONTH(AZ$15,0))-MAX($AW179,AZ$15),),
_xlfn.IFS(
AND(MONTH($AW179)=MONTH(AZ$15),MONTH($AX179)&lt;&gt;MONTH(AZ$15)),
NETWORKDAYS.INTL($AW179,$AW179+_xlpm.DD,1,_xlpm.VD),
AND(MONTH($AW179)&lt;&gt;MONTH(AZ$15),MONTH($AX179)=MONTH(AZ$15)),
NETWORKDAYS.INTL(($AX179)-_xlpm.DD,$AX179,1,_xlpm.VD),
AND(MONTH($AW179)&lt;MONTH(AZ$15),MONTH($AX179)&gt;MONTH(AZ$15)),
NETWORKDAYS.INTL((EOMONTH(AZ$15-1,1))-_xlpm.DD,EOMONTH(AZ$15-1,1),1,_xlpm.VD),
AND(MONTH($AW179)=MONTH(AZ$15),MONTH($AX179)=MONTH(AZ$15)),
NETWORKDAYS.INTL($AW179,$AX179,1,_xlpm.VD)))),0)),
$DH179="месяц",
$BP179*AZ179,
$DH179="неделя",
$BP179*AZ179/7*(ROUNDUP((DAY(EOMONTH(AZ$15,0)))/4,0))),
0)</f>
        <v/>
      </c>
      <c r="BR179" s="125">
        <f t="array" ref="BR179">
IFERROR(
_xlfn.IFS(
$DH179="день_1",
$BP179*$BL179/($AX179-$AW179+1)*BA179*(DAY(EOMONTH(BA$15,0))),
$DH179="день_2",
$BP179/30*MAX(MIN($AX179,EOMONTH(BA$15,0))-MAX($AW179,BA$15)+1,),
$DH179="раб.день",
$BP179/30*(IFERROR(
_xlfn.LET(_xlpm.VD,
CHOOSE(
{1;2;3;4;5;6;7;8;9;10;11;12;13;14;15;16;17;18},
45658,45659,45660,45661,45662,45663,45664,45665,45711,45724,45778,45779,45785,45786,45820,45821,45965,46022),
_xlfn.LET(_xlpm.DD,
MAX(MIN($AX179,EOMONTH(BA$15,0))-MAX($AW179,BA$15),),
_xlfn.IFS(
AND(MONTH($AW179)=MONTH(BA$15),MONTH($AX179)&lt;&gt;MONTH(BA$15)),
NETWORKDAYS.INTL($AW179,$AW179+_xlpm.DD,1,_xlpm.VD),
AND(MONTH($AW179)&lt;&gt;MONTH(BA$15),MONTH($AX179)=MONTH(BA$15)),
NETWORKDAYS.INTL(($AX179)-_xlpm.DD,$AX179,1,_xlpm.VD),
AND(MONTH($AW179)&lt;MONTH(BA$15),MONTH($AX179)&gt;MONTH(BA$15)),
NETWORKDAYS.INTL((EOMONTH(BA$15-1,1))-_xlpm.DD,EOMONTH(BA$15-1,1),1,_xlpm.VD),
AND(MONTH($AW179)=MONTH(BA$15),MONTH($AX179)=MONTH(BA$15)),
NETWORKDAYS.INTL($AW179,$AX179,1,_xlpm.VD)))),0)),
$DH179="месяц",
$BP179*BA179,
$DH179="неделя",
$BP179*BA179/7*(ROUNDUP((DAY(EOMONTH(BA$15,0)))/4,0))),
0)</f>
        <v/>
      </c>
      <c r="BS179" s="125">
        <f t="array" ref="BS179">
IFERROR(
_xlfn.IFS(
$DH179="день_1",
$BP179*$BL179/($AX179-$AW179+1)*BB179*(DAY(EOMONTH(BB$15,0))),
$DH179="день_2",
$BP179/30*MAX(MIN($AX179,EOMONTH(BB$15,0))-MAX($AW179,BB$15)+1,),
$DH179="раб.день",
$BP179/30*(IFERROR(
_xlfn.LET(_xlpm.VD,
CHOOSE(
{1;2;3;4;5;6;7;8;9;10;11;12;13;14;15;16;17;18},
45658,45659,45660,45661,45662,45663,45664,45665,45711,45724,45778,45779,45785,45786,45820,45821,45965,46022),
_xlfn.LET(_xlpm.DD,
MAX(MIN($AX179,EOMONTH(BB$15,0))-MAX($AW179,BB$15),),
_xlfn.IFS(
AND(MONTH($AW179)=MONTH(BB$15),MONTH($AX179)&lt;&gt;MONTH(BB$15)),
NETWORKDAYS.INTL($AW179,$AW179+_xlpm.DD,1,_xlpm.VD),
AND(MONTH($AW179)&lt;&gt;MONTH(BB$15),MONTH($AX179)=MONTH(BB$15)),
NETWORKDAYS.INTL(($AX179)-_xlpm.DD,$AX179,1,_xlpm.VD),
AND(MONTH($AW179)&lt;MONTH(BB$15),MONTH($AX179)&gt;MONTH(BB$15)),
NETWORKDAYS.INTL((EOMONTH(BB$15-1,1))-_xlpm.DD,EOMONTH(BB$15-1,1),1,_xlpm.VD),
AND(MONTH($AW179)=MONTH(BB$15),MONTH($AX179)=MONTH(BB$15)),
NETWORKDAYS.INTL($AW179,$AX179,1,_xlpm.VD)))),0)),
$DH179="месяц",
$BP179*BB179,
$DH179="неделя",
$BP179*BB179/7*(ROUNDUP((DAY(EOMONTH(BB$15,0)))/4,0))),
0)</f>
        <v/>
      </c>
      <c r="BT179" s="125">
        <f t="array" ref="BT179">
IFERROR(
_xlfn.IFS(
$DH179="день_1",
$BP179*$BL179/($AX179-$AW179+1)*BC179*(DAY(EOMONTH(BC$15,0))),
$DH179="день_2",
$BP179/30*MAX(MIN($AX179,EOMONTH(BC$15,0))-MAX($AW179,BC$15)+1,),
$DH179="раб.день",
$BP179/30*(IFERROR(
_xlfn.LET(_xlpm.VD,
CHOOSE(
{1;2;3;4;5;6;7;8;9;10;11;12;13;14;15;16;17;18},
45658,45659,45660,45661,45662,45663,45664,45665,45711,45724,45778,45779,45785,45786,45820,45821,45965,46022),
_xlfn.LET(_xlpm.DD,
MAX(MIN($AX179,EOMONTH(BC$15,0))-MAX($AW179,BC$15),),
_xlfn.IFS(
AND(MONTH($AW179)=MONTH(BC$15),MONTH($AX179)&lt;&gt;MONTH(BC$15)),
NETWORKDAYS.INTL($AW179,$AW179+_xlpm.DD,1,_xlpm.VD),
AND(MONTH($AW179)&lt;&gt;MONTH(BC$15),MONTH($AX179)=MONTH(BC$15)),
NETWORKDAYS.INTL(($AX179)-_xlpm.DD,$AX179,1,_xlpm.VD),
AND(MONTH($AW179)&lt;MONTH(BC$15),MONTH($AX179)&gt;MONTH(BC$15)),
NETWORKDAYS.INTL((EOMONTH(BC$15-1,1))-_xlpm.DD,EOMONTH(BC$15-1,1),1,_xlpm.VD),
AND(MONTH($AW179)=MONTH(BC$15),MONTH($AX179)=MONTH(BC$15)),
NETWORKDAYS.INTL($AW179,$AX179,1,_xlpm.VD)))),0)),
$DH179="месяц",
$BP179*BC179,
$DH179="неделя",
$BP179*BC179/7*(ROUNDUP((DAY(EOMONTH(BC$15,0)))/4,0))),
0)</f>
        <v/>
      </c>
      <c r="BU179" s="125">
        <f t="array" ref="BU179">
IFERROR(
_xlfn.IFS(
$DH179="день_1",
$BP179*$BL179/($AX179-$AW179+1)*BD179*(DAY(EOMONTH(BD$15,0))),
$DH179="день_2",
$BP179/30*MAX(MIN($AX179,EOMONTH(BD$15,0))-MAX($AW179,BD$15)+1,),
$DH179="раб.день",
$BP179/30*(IFERROR(
_xlfn.LET(_xlpm.VD,
CHOOSE(
{1;2;3;4;5;6;7;8;9;10;11;12;13;14;15;16;17;18},
45658,45659,45660,45661,45662,45663,45664,45665,45711,45724,45778,45779,45785,45786,45820,45821,45965,46022),
_xlfn.LET(_xlpm.DD,
MAX(MIN($AX179,EOMONTH(BD$15,0))-MAX($AW179,BD$15),),
_xlfn.IFS(
AND(MONTH($AW179)=MONTH(BD$15),MONTH($AX179)&lt;&gt;MONTH(BD$15)),
NETWORKDAYS.INTL($AW179,$AW179+_xlpm.DD,1,_xlpm.VD),
AND(MONTH($AW179)&lt;&gt;MONTH(BD$15),MONTH($AX179)=MONTH(BD$15)),
NETWORKDAYS.INTL(($AX179)-_xlpm.DD,$AX179,1,_xlpm.VD),
AND(MONTH($AW179)&lt;MONTH(BD$15),MONTH($AX179)&gt;MONTH(BD$15)),
NETWORKDAYS.INTL((EOMONTH(BD$15-1,1))-_xlpm.DD,EOMONTH(BD$15-1,1),1,_xlpm.VD),
AND(MONTH($AW179)=MONTH(BD$15),MONTH($AX179)=MONTH(BD$15)),
NETWORKDAYS.INTL($AW179,$AX179,1,_xlpm.VD)))),0)),
$DH179="месяц",
$BP179*BD179,
$DH179="неделя",
$BP179*BD179/7*(ROUNDUP((DAY(EOMONTH(BD$15,0)))/4,0))),
0)</f>
        <v/>
      </c>
      <c r="BV179" s="125">
        <f t="array" ref="BV179">
IFERROR(
_xlfn.IFS(
$DH179="день_1",
$BP179*$BL179/($AX179-$AW179+1)*BE179*(DAY(EOMONTH(BE$15,0))),
$DH179="день_2",
$BP179/30*MAX(MIN($AX179,EOMONTH(BE$15,0))-MAX($AW179,BE$15)+1,),
$DH179="раб.день",
$BP179/30*(IFERROR(
_xlfn.LET(_xlpm.VD,
CHOOSE(
{1;2;3;4;5;6;7;8;9;10;11;12;13;14;15;16;17;18},
45658,45659,45660,45661,45662,45663,45664,45665,45711,45724,45778,45779,45785,45786,45820,45821,45965,46022),
_xlfn.LET(_xlpm.DD,
MAX(MIN($AX179,EOMONTH(BE$15,0))-MAX($AW179,BE$15),),
_xlfn.IFS(
AND(MONTH($AW179)=MONTH(BE$15),MONTH($AX179)&lt;&gt;MONTH(BE$15)),
NETWORKDAYS.INTL($AW179,$AW179+_xlpm.DD,1,_xlpm.VD),
AND(MONTH($AW179)&lt;&gt;MONTH(BE$15),MONTH($AX179)=MONTH(BE$15)),
NETWORKDAYS.INTL(($AX179)-_xlpm.DD,$AX179,1,_xlpm.VD),
AND(MONTH($AW179)&lt;MONTH(BE$15),MONTH($AX179)&gt;MONTH(BE$15)),
NETWORKDAYS.INTL((EOMONTH(BE$15-1,1))-_xlpm.DD,EOMONTH(BE$15-1,1),1,_xlpm.VD),
AND(MONTH($AW179)=MONTH(BE$15),MONTH($AX179)=MONTH(BE$15)),
NETWORKDAYS.INTL($AW179,$AX179,1,_xlpm.VD)))),0)),
$DH179="месяц",
$BP179*BE179,
$DH179="неделя",
$BP179*BE179/7*(ROUNDUP((DAY(EOMONTH(BE$15,0)))/4,0))),
0)</f>
        <v/>
      </c>
      <c r="BW179" s="125">
        <f t="array" ref="BW179">
IFERROR(
_xlfn.IFS(
$DH179="день_1",
$BP179*$BL179/($AX179-$AW179+1)*BF179*(DAY(EOMONTH(BF$15,0))),
$DH179="день_2",
$BP179/30*MAX(MIN($AX179,EOMONTH(BF$15,0))-MAX($AW179,BF$15)+1,),
$DH179="раб.день",
$BP179/30*(IFERROR(
_xlfn.LET(_xlpm.VD,
CHOOSE(
{1;2;3;4;5;6;7;8;9;10;11;12;13;14;15;16;17;18},
45658,45659,45660,45661,45662,45663,45664,45665,45711,45724,45778,45779,45785,45786,45820,45821,45965,46022),
_xlfn.LET(_xlpm.DD,
MAX(MIN($AX179,EOMONTH(BF$15,0))-MAX($AW179,BF$15),),
_xlfn.IFS(
AND(MONTH($AW179)=MONTH(BF$15),MONTH($AX179)&lt;&gt;MONTH(BF$15)),
NETWORKDAYS.INTL($AW179,$AW179+_xlpm.DD,1,_xlpm.VD),
AND(MONTH($AW179)&lt;&gt;MONTH(BF$15),MONTH($AX179)=MONTH(BF$15)),
NETWORKDAYS.INTL(($AX179)-_xlpm.DD,$AX179,1,_xlpm.VD),
AND(MONTH($AW179)&lt;MONTH(BF$15),MONTH($AX179)&gt;MONTH(BF$15)),
NETWORKDAYS.INTL((EOMONTH(BF$15-1,1))-_xlpm.DD,EOMONTH(BF$15-1,1),1,_xlpm.VD),
AND(MONTH($AW179)=MONTH(BF$15),MONTH($AX179)=MONTH(BF$15)),
NETWORKDAYS.INTL($AW179,$AX179,1,_xlpm.VD)))),0)),
$DH179="месяц",
$BP179*BF179,
$DH179="неделя",
$BP179*BF179/7*(ROUNDUP((DAY(EOMONTH(BF$15,0)))/4,0))),
0)</f>
        <v/>
      </c>
      <c r="BX179" s="125">
        <f t="array" ref="BX179">
IFERROR(
_xlfn.IFS(
$DH179="день_1",
$BP179*$BL179/($AX179-$AW179+1)*BG179*(DAY(EOMONTH(BG$15,0))),
$DH179="день_2",
$BP179/30*MAX(MIN($AX179,EOMONTH(BG$15,0))-MAX($AW179,BG$15)+1,),
$DH179="раб.день",
$BP179/30*(IFERROR(
_xlfn.LET(_xlpm.VD,
CHOOSE(
{1;2;3;4;5;6;7;8;9;10;11;12;13;14;15;16;17;18},
45658,45659,45660,45661,45662,45663,45664,45665,45711,45724,45778,45779,45785,45786,45820,45821,45965,46022),
_xlfn.LET(_xlpm.DD,
MAX(MIN($AX179,EOMONTH(BG$15,0))-MAX($AW179,BG$15),),
_xlfn.IFS(
AND(MONTH($AW179)=MONTH(BG$15),MONTH($AX179)&lt;&gt;MONTH(BG$15)),
NETWORKDAYS.INTL($AW179,$AW179+_xlpm.DD,1,_xlpm.VD),
AND(MONTH($AW179)&lt;&gt;MONTH(BG$15),MONTH($AX179)=MONTH(BG$15)),
NETWORKDAYS.INTL(($AX179)-_xlpm.DD,$AX179,1,_xlpm.VD),
AND(MONTH($AW179)&lt;MONTH(BG$15),MONTH($AX179)&gt;MONTH(BG$15)),
NETWORKDAYS.INTL((EOMONTH(BG$15-1,1))-_xlpm.DD,EOMONTH(BG$15-1,1),1,_xlpm.VD),
AND(MONTH($AW179)=MONTH(BG$15),MONTH($AX179)=MONTH(BG$15)),
NETWORKDAYS.INTL($AW179,$AX179,1,_xlpm.VD)))),0)),
$DH179="месяц",
$BP179*BG179,
$DH179="неделя",
$BP179*BG179/7*(ROUNDUP((DAY(EOMONTH(BG$15,0)))/4,0))),
0)</f>
        <v/>
      </c>
      <c r="BY179" s="125">
        <f t="array" ref="BY179">
IFERROR(
_xlfn.IFS(
$DH179="день_1",
$BP179*$BL179/($AX179-$AW179+1)*BH179*(DAY(EOMONTH(BH$15,0))),
$DH179="день_2",
$BP179/30*MAX(MIN($AX179,EOMONTH(BH$15,0))-MAX($AW179,BH$15)+1,),
$DH179="раб.день",
$BP179/30*(IFERROR(
_xlfn.LET(_xlpm.VD,
CHOOSE(
{1;2;3;4;5;6;7;8;9;10;11;12;13;14;15;16;17;18},
45658,45659,45660,45661,45662,45663,45664,45665,45711,45724,45778,45779,45785,45786,45820,45821,45965,46022),
_xlfn.LET(_xlpm.DD,
MAX(MIN($AX179,EOMONTH(BH$15,0))-MAX($AW179,BH$15),),
_xlfn.IFS(
AND(MONTH($AW179)=MONTH(BH$15),MONTH($AX179)&lt;&gt;MONTH(BH$15)),
NETWORKDAYS.INTL($AW179,$AW179+_xlpm.DD,1,_xlpm.VD),
AND(MONTH($AW179)&lt;&gt;MONTH(BH$15),MONTH($AX179)=MONTH(BH$15)),
NETWORKDAYS.INTL(($AX179)-_xlpm.DD,$AX179,1,_xlpm.VD),
AND(MONTH($AW179)&lt;MONTH(BH$15),MONTH($AX179)&gt;MONTH(BH$15)),
NETWORKDAYS.INTL((EOMONTH(BH$15-1,1))-_xlpm.DD,EOMONTH(BH$15-1,1),1,_xlpm.VD),
AND(MONTH($AW179)=MONTH(BH$15),MONTH($AX179)=MONTH(BH$15)),
NETWORKDAYS.INTL($AW179,$AX179,1,_xlpm.VD)))),0)),
$DH179="месяц",
$BP179*BH179,
$DH179="неделя",
$BP179*BH179/7*(ROUNDUP((DAY(EOMONTH(BH$15,0)))/4,0))),
0)</f>
        <v/>
      </c>
      <c r="BZ179" s="125">
        <f t="array" ref="BZ179">
IFERROR(
_xlfn.IFS(
$DH179="день_1",
$BP179*$BL179/($AX179-$AW179+1)*BI179*(DAY(EOMONTH(BI$15,0))),
$DH179="день_2",
$BP179/30*MAX(MIN($AX179,EOMONTH(BI$15,0))-MAX($AW179,BI$15)+1,),
$DH179="раб.день",
$BP179/30*(IFERROR(
_xlfn.LET(_xlpm.VD,
CHOOSE(
{1;2;3;4;5;6;7;8;9;10;11;12;13;14;15;16;17;18},
45658,45659,45660,45661,45662,45663,45664,45665,45711,45724,45778,45779,45785,45786,45820,45821,45965,46022),
_xlfn.LET(_xlpm.DD,
MAX(MIN($AX179,EOMONTH(BI$15,0))-MAX($AW179,BI$15),),
_xlfn.IFS(
AND(MONTH($AW179)=MONTH(BI$15),MONTH($AX179)&lt;&gt;MONTH(BI$15)),
NETWORKDAYS.INTL($AW179,$AW179+_xlpm.DD,1,_xlpm.VD),
AND(MONTH($AW179)&lt;&gt;MONTH(BI$15),MONTH($AX179)=MONTH(BI$15)),
NETWORKDAYS.INTL(($AX179)-_xlpm.DD,$AX179,1,_xlpm.VD),
AND(MONTH($AW179)&lt;MONTH(BI$15),MONTH($AX179)&gt;MONTH(BI$15)),
NETWORKDAYS.INTL((EOMONTH(BI$15-1,1))-_xlpm.DD,EOMONTH(BI$15-1,1),1,_xlpm.VD),
AND(MONTH($AW179)=MONTH(BI$15),MONTH($AX179)=MONTH(BI$15)),
NETWORKDAYS.INTL($AW179,$AX179,1,_xlpm.VD)))),0)),
$DH179="месяц",
$BP179*BI179,
$DH179="неделя",
$BP179*BI179/7*(ROUNDUP((DAY(EOMONTH(BI$15,0)))/4,0))),
0)</f>
        <v/>
      </c>
      <c r="CA179" s="125">
        <f t="array" ref="CA179">
IFERROR(
_xlfn.IFS(
$DH179="день_1",
$BP179*$BL179/($AX179-$AW179+1)*BJ179*(DAY(EOMONTH(BJ$15,0))),
$DH179="день_2",
$BP179/30*MAX(MIN($AX179,EOMONTH(BJ$15,0))-MAX($AW179,BJ$15)+1,),
$DH179="раб.день",
$BP179/30*(IFERROR(
_xlfn.LET(_xlpm.VD,
CHOOSE(
{1;2;3;4;5;6;7;8;9;10;11;12;13;14;15;16;17;18},
45658,45659,45660,45661,45662,45663,45664,45665,45711,45724,45778,45779,45785,45786,45820,45821,45965,46022),
_xlfn.LET(_xlpm.DD,
MAX(MIN($AX179,EOMONTH(BJ$15,0))-MAX($AW179,BJ$15),),
_xlfn.IFS(
AND(MONTH($AW179)=MONTH(BJ$15),MONTH($AX179)&lt;&gt;MONTH(BJ$15)),
NETWORKDAYS.INTL($AW179,$AW179+_xlpm.DD,1,_xlpm.VD),
AND(MONTH($AW179)&lt;&gt;MONTH(BJ$15),MONTH($AX179)=MONTH(BJ$15)),
NETWORKDAYS.INTL(($AX179)-_xlpm.DD,$AX179,1,_xlpm.VD),
AND(MONTH($AW179)&lt;MONTH(BJ$15),MONTH($AX179)&gt;MONTH(BJ$15)),
NETWORKDAYS.INTL((EOMONTH(BJ$15-1,1))-_xlpm.DD,EOMONTH(BJ$15-1,1),1,_xlpm.VD),
AND(MONTH($AW179)=MONTH(BJ$15),MONTH($AX179)=MONTH(BJ$15)),
NETWORKDAYS.INTL($AW179,$AX179,1,_xlpm.VD)))),0)),
$DH179="месяц",
$BP179*BJ179,
$DH179="неделя",
$BP179*BJ179/7*(ROUNDUP((DAY(EOMONTH(BJ$15,0)))/4,0))),
0)</f>
        <v/>
      </c>
      <c r="CB179" s="125">
        <f t="array" ref="CB179">
IFERROR(
_xlfn.IFS(
$DH179="день_1",
$BP179*$BL179/($AX179-$AW179+1)*BK179*(DAY(EOMONTH(BK$15,0))),
$DH179="день_2",
$BP179/30*MAX(MIN($AX179,EOMONTH(BK$15,0))-MAX($AW179,BK$15)+1,),
$DH179="раб.день",
$BP179/30*(IFERROR(
_xlfn.LET(_xlpm.VD,
CHOOSE(
{1;2;3;4;5;6;7;8;9;10;11;12;13;14;15;16;17;18},
45658,45659,45660,45661,45662,45663,45664,45665,45711,45724,45778,45779,45785,45786,45820,45821,45965,46022),
_xlfn.LET(_xlpm.DD,
MAX(MIN($AX179,EOMONTH(BK$15,0))-MAX($AW179,BK$15),),
_xlfn.IFS(
AND(MONTH($AW179)=MONTH(BK$15),MONTH($AX179)&lt;&gt;MONTH(BK$15)),
NETWORKDAYS.INTL($AW179,$AW179+_xlpm.DD,1,_xlpm.VD),
AND(MONTH($AW179)&lt;&gt;MONTH(BK$15),MONTH($AX179)=MONTH(BK$15)),
NETWORKDAYS.INTL(($AX179)-_xlpm.DD,$AX179,1,_xlpm.VD),
AND(MONTH($AW179)&lt;MONTH(BK$15),MONTH($AX179)&gt;MONTH(BK$15)),
NETWORKDAYS.INTL((EOMONTH(BK$15-1,1))-_xlpm.DD,EOMONTH(BK$15-1,1),1,_xlpm.VD),
AND(MONTH($AW179)=MONTH(BK$15),MONTH($AX179)=MONTH(BK$15)),
NETWORKDAYS.INTL($AW179,$AX179,1,_xlpm.VD)))),0)),
$DH179="месяц",
$BP179*BK179,
$DH179="неделя",
$BP179*BK179/7*(ROUNDUP((DAY(EOMONTH(BK$15,0)))/4,0))),
0)</f>
        <v/>
      </c>
      <c r="CC179" s="125">
        <f>SUM($BQ179:$CB179)</f>
        <v/>
      </c>
      <c r="CD179" s="126">
        <f>SUM($EH179:$EH179)</f>
        <v/>
      </c>
      <c r="CE179" s="126">
        <f>$CD179*$AB179</f>
        <v/>
      </c>
      <c r="CF179" s="126">
        <f>SUM($EK179:$EK179)</f>
        <v/>
      </c>
      <c r="CG179" s="126">
        <f>$CF179*$AB179</f>
        <v/>
      </c>
      <c r="CH179" s="126">
        <f>SUM($CC179,$CE179,$CG179)</f>
        <v/>
      </c>
      <c r="CI179" s="126">
        <f>$CH179*(1+$CM179)</f>
        <v/>
      </c>
      <c r="CJ179" s="127" t="n">
        <v>0</v>
      </c>
      <c r="CK179" s="126">
        <f>SUM($CH179:$CH179)*(1+$CJ179)</f>
        <v/>
      </c>
      <c r="CL179" s="126">
        <f>SUM($CH179:$CH179)*(1+$CM179)</f>
        <v/>
      </c>
      <c r="CM179" s="59" t="inlineStr">
        <is>
          <t>20%</t>
        </is>
      </c>
      <c r="CN179" s="59" t="n"/>
      <c r="CO179" s="72" t="n"/>
      <c r="CP179" s="59" t="n"/>
      <c r="CQ179" s="73" t="n"/>
      <c r="CR179" s="73" t="n"/>
      <c r="CS179" s="73" t="n"/>
      <c r="CT179" s="72" t="n"/>
      <c r="CU179" s="79" t="inlineStr">
        <is>
          <t> </t>
        </is>
      </c>
      <c r="CV179" s="60" t="n"/>
      <c r="CW179" s="60" t="n"/>
      <c r="CX179" s="60" t="n"/>
      <c r="CY179" s="127">
        <f>IFERROR(($CC179-$EE179)/($EE179/(1-$DQ179)),0)</f>
        <v/>
      </c>
      <c r="CZ179" s="127">
        <f>IFERROR(1-$EI179/($CE179),0)</f>
        <v/>
      </c>
      <c r="DA179" s="127">
        <f>IFERROR(1-$EL179/($CG179),0)</f>
        <v/>
      </c>
      <c r="DB179" s="126">
        <f>ROUND(IFERROR(($CI179/(1+$CM179)-$EN179),0),2)</f>
        <v/>
      </c>
      <c r="DC179" s="128" t="n"/>
      <c r="DD179" s="125" t="n"/>
      <c r="DE179" s="75" t="n">
        <v>0</v>
      </c>
      <c r="DF179" s="128" t="n"/>
      <c r="DG179" s="125">
        <f>IF($DC179=0,0,$DD179*($DC179*100%-$DE179*$DF179))*SUM($AB179:$AB179)</f>
        <v/>
      </c>
      <c r="DH179" s="129" t="inlineStr">
        <is>
          <t>месяц</t>
        </is>
      </c>
      <c r="DI179" s="130">
        <f t="array" ref="DI179">IFERROR(
IF($ES179="LisChannel",
(ROUND(((INDEX({174.625;153.888888888889;130.972222222222},MATCH($AI179,{2;3;4}),0))*$AG179*$AI179),2)),0),0)</f>
        <v/>
      </c>
      <c r="DJ179" s="130">
        <f>
_xlfn.LET(_xlpm.X,
IFERROR(
IF($ES179="НовиковТВ",
(_xlfn.LET(_xlpm.NTV,
_xlfn.LET(_xlpm.MIN,350000,
IF(SUMIFS($DI:$DI,$ES:$ES,"НовиковТВ")&lt;=_xlpm.MIN,
(SUMIFS($DI:$DI,$ES:$ES,"НовиковТВ")/(COUNTIFS($ES:$ES,"НовиковТВ")))*_xlpm.MIN/SUMIFS($DI:$DI,$ES:$ES,"НовиковТВ"),
DI179)),
_xlpm.NTV+$DG179/(1-(1-(_xlpm.NTV)*(1-$DL179)*(1-$DM179)*(1-$DN179)*(1-$DO179)*(1-$DP179)/_xlpm.NTV))))/(1+$EP179),
$DI179+$DG179/(1-(1-($DI179)*(1-$DL179)*(1-$DM179)*(1-$DN179)*(1-$DO179)*(1-$DP179)/$DI179))),
0),
_xlpm.X*(1+$CM179)*(1+$CW179)-_xlpm.X*(1+$CM179)+_xlpm.X)</f>
        <v/>
      </c>
      <c r="DK179" s="125" t="inlineStr">
        <is>
          <t>послед.</t>
        </is>
      </c>
      <c r="DL179" s="63" t="n">
        <v>0</v>
      </c>
      <c r="DM179" s="63" t="n">
        <v>0</v>
      </c>
      <c r="DN179" s="63" t="n">
        <v>0</v>
      </c>
      <c r="DO179" s="63" t="n">
        <v>0</v>
      </c>
      <c r="DP179" s="63" t="n">
        <v>0</v>
      </c>
      <c r="DQ179" s="63">
        <f t="array" ref="DQ179">IFERROR(_xlfn.IFS(
$DK179="послед.",1-(1-$DL179)*(1-$DM179)*(1-$DN179)*(1-$DO179)*(1-$DP179),
$DK179="сумм.",$DL179+$DM179+$DN179+$DO179+$DP179),
0)</f>
        <v/>
      </c>
      <c r="DR179" s="125">
        <f t="array" ref="DR179">
IFERROR(
_xlfn.IFS(
$BL179=0,
0,
$BL179&gt;0,
_xlfn.IFS($DK179="послед.",
$DJ179*(1-$DL179)*(1-$DM179)*(1-$DN179)*(1-$DO179)*(1-$DP179),
$DK179="сумм.",
$DJ179*(1-($DL179+$DM179+$DN179+$DO179+$DP179)))),0)</f>
        <v/>
      </c>
      <c r="DS179" s="125">
        <f t="array" ref="DS179">
IFERROR(_xlfn.IFS(
$DH179="день_1",
$DR179*$BL179/($AX179-$AW179+1)*AZ179*(DAY(EOMONTH(AZ$15,0))),
$DH179="день_2",
$DR179/30*MAX(MIN($AX179,EOMONTH(AZ$15,0))-MAX($AW179,AZ$15)+1,),
$DH179="раб.день",
$DR179/30*(IFERROR(
_xlfn.LET(_xlpm.VD,
CHOOSE(
{1;2;3;4;5;6;7;8;9;10;11;12;13;14;15;16;17;18},
45658,45659,45660,45661,45662,45663,45664,45665,45711,45724,45778,45779,45785,45786,45820,45821,45965,46022),
_xlfn.LET(_xlpm.DD,
MAX(MIN($AX179,EOMONTH(AZ$15,0))-MAX($AW179,AZ$15),),
_xlfn.IFS(
AND(MONTH($AW179)=MONTH(AZ$15),MONTH($AX179)&lt;&gt;MONTH(AZ$15)),
NETWORKDAYS.INTL($AW179,$AW179+_xlpm.DD,1,_xlpm.VD),
AND(MONTH($AW179)&lt;&gt;MONTH(AZ$15),MONTH($AX179)=MONTH(AZ$15)),
NETWORKDAYS.INTL(($AX179)-_xlpm.DD,$AX179,1,_xlpm.VD),
AND(MONTH($AW179)&lt;MONTH(AZ$15),MONTH($AX179)&gt;MONTH(AZ$15)),
NETWORKDAYS.INTL((EOMONTH(AZ$15-1,1))-_xlpm.DD,EOMONTH(AZ$15-1,1),1,_xlpm.VD),
AND(MONTH($AW179)=MONTH(AZ$15),MONTH($AX179)=MONTH(AZ$15)),
NETWORKDAYS.INTL($AW179,$AX179,1,_xlpm.VD)))),0)),
$DH179="месяц",
$DR179*AZ179,
$DH179="неделя",
$DR179*AZ179/7*(ROUNDUP((DAY(EOMONTH(AZ$15,0)))/4,0))),
0)</f>
        <v/>
      </c>
      <c r="DT179" s="125">
        <f t="array" ref="DT179">
IFERROR(_xlfn.IFS(
$DH179="день_1",
$DR179*$BL179/($AX179-$AW179+1)*BA179*(DAY(EOMONTH(BA$15,0))),
$DH179="день_2",
$DR179/30*MAX(MIN($AX179,EOMONTH(BA$15,0))-MAX($AW179,BA$15)+1,),
$DH179="раб.день",
$DR179/30*(IFERROR(
_xlfn.LET(_xlpm.VD,
CHOOSE(
{1;2;3;4;5;6;7;8;9;10;11;12;13;14;15;16;17;18},
45658,45659,45660,45661,45662,45663,45664,45665,45711,45724,45778,45779,45785,45786,45820,45821,45965,46022),
_xlfn.LET(_xlpm.DD,
MAX(MIN($AX179,EOMONTH(BA$15,0))-MAX($AW179,BA$15),),
_xlfn.IFS(
AND(MONTH($AW179)=MONTH(BA$15),MONTH($AX179)&lt;&gt;MONTH(BA$15)),
NETWORKDAYS.INTL($AW179,$AW179+_xlpm.DD,1,_xlpm.VD),
AND(MONTH($AW179)&lt;&gt;MONTH(BA$15),MONTH($AX179)=MONTH(BA$15)),
NETWORKDAYS.INTL(($AX179)-_xlpm.DD,$AX179,1,_xlpm.VD),
AND(MONTH($AW179)&lt;MONTH(BA$15),MONTH($AX179)&gt;MONTH(BA$15)),
NETWORKDAYS.INTL((EOMONTH(BA$15-1,1))-_xlpm.DD,EOMONTH(BA$15-1,1),1,_xlpm.VD),
AND(MONTH($AW179)=MONTH(BA$15),MONTH($AX179)=MONTH(BA$15)),
NETWORKDAYS.INTL($AW179,$AX179,1,_xlpm.VD)))),0)),
$DH179="месяц",
$DR179*BA179,
$DH179="неделя",
$DR179*BA179/7*(ROUNDUP((DAY(EOMONTH(BA$15,0)))/4,0))),
0)</f>
        <v/>
      </c>
      <c r="DU179" s="125">
        <f t="array" ref="DU179">
IFERROR(_xlfn.IFS(
$DH179="день_1",
$DR179*$BL179/($AX179-$AW179+1)*BB179*(DAY(EOMONTH(BB$15,0))),
$DH179="день_2",
$DR179/30*MAX(MIN($AX179,EOMONTH(BB$15,0))-MAX($AW179,BB$15)+1,),
$DH179="раб.день",
$DR179/30*(IFERROR(
_xlfn.LET(_xlpm.VD,
CHOOSE(
{1;2;3;4;5;6;7;8;9;10;11;12;13;14;15;16;17;18},
45658,45659,45660,45661,45662,45663,45664,45665,45711,45724,45778,45779,45785,45786,45820,45821,45965,46022),
_xlfn.LET(_xlpm.DD,
MAX(MIN($AX179,EOMONTH(BB$15,0))-MAX($AW179,BB$15),),
_xlfn.IFS(
AND(MONTH($AW179)=MONTH(BB$15),MONTH($AX179)&lt;&gt;MONTH(BB$15)),
NETWORKDAYS.INTL($AW179,$AW179+_xlpm.DD,1,_xlpm.VD),
AND(MONTH($AW179)&lt;&gt;MONTH(BB$15),MONTH($AX179)=MONTH(BB$15)),
NETWORKDAYS.INTL(($AX179)-_xlpm.DD,$AX179,1,_xlpm.VD),
AND(MONTH($AW179)&lt;MONTH(BB$15),MONTH($AX179)&gt;MONTH(BB$15)),
NETWORKDAYS.INTL((EOMONTH(BB$15-1,1))-_xlpm.DD,EOMONTH(BB$15-1,1),1,_xlpm.VD),
AND(MONTH($AW179)=MONTH(BB$15),MONTH($AX179)=MONTH(BB$15)),
NETWORKDAYS.INTL($AW179,$AX179,1,_xlpm.VD)))),0)),
$DH179="месяц",
$DR179*BB179,
$DH179="неделя",
$DR179*BB179/7*(ROUNDUP((DAY(EOMONTH(BB$15,0)))/4,0))),
0)</f>
        <v/>
      </c>
      <c r="DV179" s="125">
        <f t="array" ref="DV179">
IFERROR(_xlfn.IFS(
$DH179="день_1",
$DR179*$BL179/($AX179-$AW179+1)*BC179*(DAY(EOMONTH(BC$15,0))),
$DH179="день_2",
$DR179/30*MAX(MIN($AX179,EOMONTH(BC$15,0))-MAX($AW179,BC$15)+1,),
$DH179="раб.день",
$DR179/30*(IFERROR(
_xlfn.LET(_xlpm.VD,
CHOOSE(
{1;2;3;4;5;6;7;8;9;10;11;12;13;14;15;16;17;18},
45658,45659,45660,45661,45662,45663,45664,45665,45711,45724,45778,45779,45785,45786,45820,45821,45965,46022),
_xlfn.LET(_xlpm.DD,
MAX(MIN($AX179,EOMONTH(BC$15,0))-MAX($AW179,BC$15),),
_xlfn.IFS(
AND(MONTH($AW179)=MONTH(BC$15),MONTH($AX179)&lt;&gt;MONTH(BC$15)),
NETWORKDAYS.INTL($AW179,$AW179+_xlpm.DD,1,_xlpm.VD),
AND(MONTH($AW179)&lt;&gt;MONTH(BC$15),MONTH($AX179)=MONTH(BC$15)),
NETWORKDAYS.INTL(($AX179)-_xlpm.DD,$AX179,1,_xlpm.VD),
AND(MONTH($AW179)&lt;MONTH(BC$15),MONTH($AX179)&gt;MONTH(BC$15)),
NETWORKDAYS.INTL((EOMONTH(BC$15-1,1))-_xlpm.DD,EOMONTH(BC$15-1,1),1,_xlpm.VD),
AND(MONTH($AW179)=MONTH(BC$15),MONTH($AX179)=MONTH(BC$15)),
NETWORKDAYS.INTL($AW179,$AX179,1,_xlpm.VD)))),0)),
$DH179="месяц",
$DR179*BC179,
$DH179="неделя",
$DR179*BC179/7*(ROUNDUP((DAY(EOMONTH(BC$15,0)))/4,0))),
0)</f>
        <v/>
      </c>
      <c r="DW179" s="125">
        <f t="array" ref="DW179">
IFERROR(_xlfn.IFS(
$DH179="день_1",
$DR179*$BL179/($AX179-$AW179+1)*BD179*(DAY(EOMONTH(BD$15,0))),
$DH179="день_2",
$DR179/30*MAX(MIN($AX179,EOMONTH(BD$15,0))-MAX($AW179,BD$15)+1,),
$DH179="раб.день",
$DR179/30*(IFERROR(
_xlfn.LET(_xlpm.VD,
CHOOSE(
{1;2;3;4;5;6;7;8;9;10;11;12;13;14;15;16;17;18},
45658,45659,45660,45661,45662,45663,45664,45665,45711,45724,45778,45779,45785,45786,45820,45821,45965,46022),
_xlfn.LET(_xlpm.DD,
MAX(MIN($AX179,EOMONTH(BD$15,0))-MAX($AW179,BD$15),),
_xlfn.IFS(
AND(MONTH($AW179)=MONTH(BD$15),MONTH($AX179)&lt;&gt;MONTH(BD$15)),
NETWORKDAYS.INTL($AW179,$AW179+_xlpm.DD,1,_xlpm.VD),
AND(MONTH($AW179)&lt;&gt;MONTH(BD$15),MONTH($AX179)=MONTH(BD$15)),
NETWORKDAYS.INTL(($AX179)-_xlpm.DD,$AX179,1,_xlpm.VD),
AND(MONTH($AW179)&lt;MONTH(BD$15),MONTH($AX179)&gt;MONTH(BD$15)),
NETWORKDAYS.INTL((EOMONTH(BD$15-1,1))-_xlpm.DD,EOMONTH(BD$15-1,1),1,_xlpm.VD),
AND(MONTH($AW179)=MONTH(BD$15),MONTH($AX179)=MONTH(BD$15)),
NETWORKDAYS.INTL($AW179,$AX179,1,_xlpm.VD)))),0)),
$DH179="месяц",
$DR179*BD179,
$DH179="неделя",
$DR179*BD179/7*(ROUNDUP((DAY(EOMONTH(BD$15,0)))/4,0))),
0)</f>
        <v/>
      </c>
      <c r="DX179" s="125">
        <f t="array" ref="DX179">
IFERROR(_xlfn.IFS(
$DH179="день_1",
$DR179*$BL179/($AX179-$AW179+1)*BE179*(DAY(EOMONTH(BE$15,0))),
$DH179="день_2",
$DR179/30*MAX(MIN($AX179,EOMONTH(BE$15,0))-MAX($AW179,BE$15)+1,),
$DH179="раб.день",
$DR179/30*(IFERROR(
_xlfn.LET(_xlpm.VD,
CHOOSE(
{1;2;3;4;5;6;7;8;9;10;11;12;13;14;15;16;17;18},
45658,45659,45660,45661,45662,45663,45664,45665,45711,45724,45778,45779,45785,45786,45820,45821,45965,46022),
_xlfn.LET(_xlpm.DD,
MAX(MIN($AX179,EOMONTH(BE$15,0))-MAX($AW179,BE$15),),
_xlfn.IFS(
AND(MONTH($AW179)=MONTH(BE$15),MONTH($AX179)&lt;&gt;MONTH(BE$15)),
NETWORKDAYS.INTL($AW179,$AW179+_xlpm.DD,1,_xlpm.VD),
AND(MONTH($AW179)&lt;&gt;MONTH(BE$15),MONTH($AX179)=MONTH(BE$15)),
NETWORKDAYS.INTL(($AX179)-_xlpm.DD,$AX179,1,_xlpm.VD),
AND(MONTH($AW179)&lt;MONTH(BE$15),MONTH($AX179)&gt;MONTH(BE$15)),
NETWORKDAYS.INTL((EOMONTH(BE$15-1,1))-_xlpm.DD,EOMONTH(BE$15-1,1),1,_xlpm.VD),
AND(MONTH($AW179)=MONTH(BE$15),MONTH($AX179)=MONTH(BE$15)),
NETWORKDAYS.INTL($AW179,$AX179,1,_xlpm.VD)))),0)),
$DH179="месяц",
$DR179*BE179,
$DH179="неделя",
$DR179*BE179/7*(ROUNDUP((DAY(EOMONTH(BE$15,0)))/4,0))),
0)</f>
        <v/>
      </c>
      <c r="DY179" s="125">
        <f t="array" ref="DY179">
IFERROR(_xlfn.IFS(
$DH179="день_1",
$DR179*$BL179/($AX179-$AW179+1)*BF179*(DAY(EOMONTH(BF$15,0))),
$DH179="день_2",
$DR179/30*MAX(MIN($AX179,EOMONTH(BF$15,0))-MAX($AW179,BF$15)+1,),
$DH179="раб.день",
$DR179/30*(IFERROR(
_xlfn.LET(_xlpm.VD,
CHOOSE(
{1;2;3;4;5;6;7;8;9;10;11;12;13;14;15;16;17;18},
45658,45659,45660,45661,45662,45663,45664,45665,45711,45724,45778,45779,45785,45786,45820,45821,45965,46022),
_xlfn.LET(_xlpm.DD,
MAX(MIN($AX179,EOMONTH(BF$15,0))-MAX($AW179,BF$15),),
_xlfn.IFS(
AND(MONTH($AW179)=MONTH(BF$15),MONTH($AX179)&lt;&gt;MONTH(BF$15)),
NETWORKDAYS.INTL($AW179,$AW179+_xlpm.DD,1,_xlpm.VD),
AND(MONTH($AW179)&lt;&gt;MONTH(BF$15),MONTH($AX179)=MONTH(BF$15)),
NETWORKDAYS.INTL(($AX179)-_xlpm.DD,$AX179,1,_xlpm.VD),
AND(MONTH($AW179)&lt;MONTH(BF$15),MONTH($AX179)&gt;MONTH(BF$15)),
NETWORKDAYS.INTL((EOMONTH(BF$15-1,1))-_xlpm.DD,EOMONTH(BF$15-1,1),1,_xlpm.VD),
AND(MONTH($AW179)=MONTH(BF$15),MONTH($AX179)=MONTH(BF$15)),
NETWORKDAYS.INTL($AW179,$AX179,1,_xlpm.VD)))),0)),
$DH179="месяц",
$DR179*BF179,
$DH179="неделя",
$DR179*BF179/7*(ROUNDUP((DAY(EOMONTH(BF$15,0)))/4,0))),
0)</f>
        <v/>
      </c>
      <c r="DZ179" s="125">
        <f t="array" ref="DZ179">
IFERROR(_xlfn.IFS(
$DH179="день_1",
$DR179*$BL179/($AX179-$AW179+1)*BG179*(DAY(EOMONTH(BG$15,0))),
$DH179="день_2",
$DR179/30*MAX(MIN($AX179,EOMONTH(BG$15,0))-MAX($AW179,BG$15)+1,),
$DH179="раб.день",
$DR179/30*(IFERROR(
_xlfn.LET(_xlpm.VD,
CHOOSE(
{1;2;3;4;5;6;7;8;9;10;11;12;13;14;15;16;17;18},
45658,45659,45660,45661,45662,45663,45664,45665,45711,45724,45778,45779,45785,45786,45820,45821,45965,46022),
_xlfn.LET(_xlpm.DD,
MAX(MIN($AX179,EOMONTH(BG$15,0))-MAX($AW179,BG$15),),
_xlfn.IFS(
AND(MONTH($AW179)=MONTH(BG$15),MONTH($AX179)&lt;&gt;MONTH(BG$15)),
NETWORKDAYS.INTL($AW179,$AW179+_xlpm.DD,1,_xlpm.VD),
AND(MONTH($AW179)&lt;&gt;MONTH(BG$15),MONTH($AX179)=MONTH(BG$15)),
NETWORKDAYS.INTL(($AX179)-_xlpm.DD,$AX179,1,_xlpm.VD),
AND(MONTH($AW179)&lt;MONTH(BG$15),MONTH($AX179)&gt;MONTH(BG$15)),
NETWORKDAYS.INTL((EOMONTH(BG$15-1,1))-_xlpm.DD,EOMONTH(BG$15-1,1),1,_xlpm.VD),
AND(MONTH($AW179)=MONTH(BG$15),MONTH($AX179)=MONTH(BG$15)),
NETWORKDAYS.INTL($AW179,$AX179,1,_xlpm.VD)))),0)),
$DH179="месяц",
$DR179*BG179,
$DH179="неделя",
$DR179*BG179/7*(ROUNDUP((DAY(EOMONTH(BG$15,0)))/4,0))),
0)</f>
        <v/>
      </c>
      <c r="EA179" s="125">
        <f t="array" ref="EA179">
IFERROR(_xlfn.IFS(
$DH179="день_1",
$DR179*$BL179/($AX179-$AW179+1)*BH179*(DAY(EOMONTH(BH$15,0))),
$DH179="день_2",
$DR179/30*MAX(MIN($AX179,EOMONTH(BH$15,0))-MAX($AW179,BH$15)+1,),
$DH179="раб.день",
$DR179/30*(IFERROR(
_xlfn.LET(_xlpm.VD,
CHOOSE(
{1;2;3;4;5;6;7;8;9;10;11;12;13;14;15;16;17;18},
45658,45659,45660,45661,45662,45663,45664,45665,45711,45724,45778,45779,45785,45786,45820,45821,45965,46022),
_xlfn.LET(_xlpm.DD,
MAX(MIN($AX179,EOMONTH(BH$15,0))-MAX($AW179,BH$15),),
_xlfn.IFS(
AND(MONTH($AW179)=MONTH(BH$15),MONTH($AX179)&lt;&gt;MONTH(BH$15)),
NETWORKDAYS.INTL($AW179,$AW179+_xlpm.DD,1,_xlpm.VD),
AND(MONTH($AW179)&lt;&gt;MONTH(BH$15),MONTH($AX179)=MONTH(BH$15)),
NETWORKDAYS.INTL(($AX179)-_xlpm.DD,$AX179,1,_xlpm.VD),
AND(MONTH($AW179)&lt;MONTH(BH$15),MONTH($AX179)&gt;MONTH(BH$15)),
NETWORKDAYS.INTL((EOMONTH(BH$15-1,1))-_xlpm.DD,EOMONTH(BH$15-1,1),1,_xlpm.VD),
AND(MONTH($AW179)=MONTH(BH$15),MONTH($AX179)=MONTH(BH$15)),
NETWORKDAYS.INTL($AW179,$AX179,1,_xlpm.VD)))),0)),
$DH179="месяц",
$DR179*BH179,
$DH179="неделя",
$DR179*BH179/7*(ROUNDUP((DAY(EOMONTH(BH$15,0)))/4,0))),
0)</f>
        <v/>
      </c>
      <c r="EB179" s="125">
        <f t="array" ref="EB179">
IFERROR(_xlfn.IFS(
$DH179="день_1",
$DR179*$BL179/($AX179-$AW179+1)*BI179*(DAY(EOMONTH(BI$15,0))),
$DH179="день_2",
$DR179/30*MAX(MIN($AX179,EOMONTH(BI$15,0))-MAX($AW179,BI$15)+1,),
$DH179="раб.день",
$DR179/30*(IFERROR(
_xlfn.LET(_xlpm.VD,
CHOOSE(
{1;2;3;4;5;6;7;8;9;10;11;12;13;14;15;16;17;18},
45658,45659,45660,45661,45662,45663,45664,45665,45711,45724,45778,45779,45785,45786,45820,45821,45965,46022),
_xlfn.LET(_xlpm.DD,
MAX(MIN($AX179,EOMONTH(BI$15,0))-MAX($AW179,BI$15),),
_xlfn.IFS(
AND(MONTH($AW179)=MONTH(BI$15),MONTH($AX179)&lt;&gt;MONTH(BI$15)),
NETWORKDAYS.INTL($AW179,$AW179+_xlpm.DD,1,_xlpm.VD),
AND(MONTH($AW179)&lt;&gt;MONTH(BI$15),MONTH($AX179)=MONTH(BI$15)),
NETWORKDAYS.INTL(($AX179)-_xlpm.DD,$AX179,1,_xlpm.VD),
AND(MONTH($AW179)&lt;MONTH(BI$15),MONTH($AX179)&gt;MONTH(BI$15)),
NETWORKDAYS.INTL((EOMONTH(BI$15-1,1))-_xlpm.DD,EOMONTH(BI$15-1,1),1,_xlpm.VD),
AND(MONTH($AW179)=MONTH(BI$15),MONTH($AX179)=MONTH(BI$15)),
NETWORKDAYS.INTL($AW179,$AX179,1,_xlpm.VD)))),0)),
$DH179="месяц",
$DR179*BI179,
$DH179="неделя",
$DR179*BI179/7*(ROUNDUP((DAY(EOMONTH(BI$15,0)))/4,0))),
0)</f>
        <v/>
      </c>
      <c r="EC179" s="125">
        <f t="array" ref="EC179">
IFERROR(_xlfn.IFS(
$DH179="день_1",
$DR179*$BL179/($AX179-$AW179+1)*BJ179*(DAY(EOMONTH(BJ$15,0))),
$DH179="день_2",
$DR179/30*MAX(MIN($AX179,EOMONTH(BJ$15,0))-MAX($AW179,BJ$15)+1,),
$DH179="раб.день",
$DR179/30*(IFERROR(
_xlfn.LET(_xlpm.VD,
CHOOSE(
{1;2;3;4;5;6;7;8;9;10;11;12;13;14;15;16;17;18},
45658,45659,45660,45661,45662,45663,45664,45665,45711,45724,45778,45779,45785,45786,45820,45821,45965,46022),
_xlfn.LET(_xlpm.DD,
MAX(MIN($AX179,EOMONTH(BJ$15,0))-MAX($AW179,BJ$15),),
_xlfn.IFS(
AND(MONTH($AW179)=MONTH(BJ$15),MONTH($AX179)&lt;&gt;MONTH(BJ$15)),
NETWORKDAYS.INTL($AW179,$AW179+_xlpm.DD,1,_xlpm.VD),
AND(MONTH($AW179)&lt;&gt;MONTH(BJ$15),MONTH($AX179)=MONTH(BJ$15)),
NETWORKDAYS.INTL(($AX179)-_xlpm.DD,$AX179,1,_xlpm.VD),
AND(MONTH($AW179)&lt;MONTH(BJ$15),MONTH($AX179)&gt;MONTH(BJ$15)),
NETWORKDAYS.INTL((EOMONTH(BJ$15-1,1))-_xlpm.DD,EOMONTH(BJ$15-1,1),1,_xlpm.VD),
AND(MONTH($AW179)=MONTH(BJ$15),MONTH($AX179)=MONTH(BJ$15)),
NETWORKDAYS.INTL($AW179,$AX179,1,_xlpm.VD)))),0)),
$DH179="месяц",
$DR179*BJ179,
$DH179="неделя",
$DR179*BJ179/7*(ROUNDUP((DAY(EOMONTH(BJ$15,0)))/4,0))),
0)</f>
        <v/>
      </c>
      <c r="ED179" s="125">
        <f t="array" ref="ED179">
IFERROR(_xlfn.IFS(
$DH179="день_1",
$DR179*$BL179/($AX179-$AW179+1)*BK179*(DAY(EOMONTH(BK$15,0))),
$DH179="день_2",
$DR179/30*MAX(MIN($AX179,EOMONTH(BK$15,0))-MAX($AW179,BK$15)+1,),
$DH179="раб.день",
$DR179/30*(IFERROR(
_xlfn.LET(_xlpm.VD,
CHOOSE(
{1;2;3;4;5;6;7;8;9;10;11;12;13;14;15;16;17;18},
45658,45659,45660,45661,45662,45663,45664,45665,45711,45724,45778,45779,45785,45786,45820,45821,45965,46022),
_xlfn.LET(_xlpm.DD,
MAX(MIN($AX179,EOMONTH(BK$15,0))-MAX($AW179,BK$15),),
_xlfn.IFS(
AND(MONTH($AW179)=MONTH(BK$15),MONTH($AX179)&lt;&gt;MONTH(BK$15)),
NETWORKDAYS.INTL($AW179,$AW179+_xlpm.DD,1,_xlpm.VD),
AND(MONTH($AW179)&lt;&gt;MONTH(BK$15),MONTH($AX179)=MONTH(BK$15)),
NETWORKDAYS.INTL(($AX179)-_xlpm.DD,$AX179,1,_xlpm.VD),
AND(MONTH($AW179)&lt;MONTH(BK$15),MONTH($AX179)&gt;MONTH(BK$15)),
NETWORKDAYS.INTL((EOMONTH(BK$15-1,1))-_xlpm.DD,EOMONTH(BK$15-1,1),1,_xlpm.VD),
AND(MONTH($AW179)=MONTH(BK$15),MONTH($AX179)=MONTH(BK$15)),
NETWORKDAYS.INTL($AW179,$AX179,1,_xlpm.VD)))),0)),
$DH179="месяц",
$DR179*BK179,
$DH179="неделя",
$DR179*BK179/7*(ROUNDUP((DAY(EOMONTH(BK$15,0)))/4,0))),
0)</f>
        <v/>
      </c>
      <c r="EE179" s="125">
        <f>SUM($DS179,$DT179,$DU179,$DV179,$DW179,$DX179,$DY179,$DZ179,$EA179,$EB179,$EC179,$ED179)</f>
        <v/>
      </c>
      <c r="EF179" s="125">
        <f>IFERROR(ROUND($EE179*(1+$EP179),2),0)</f>
        <v/>
      </c>
      <c r="EG179" s="128" t="n">
        <v>1</v>
      </c>
      <c r="EH179" s="126" t="n">
        <v>0</v>
      </c>
      <c r="EI179" s="126">
        <f>ROUND(SUM($EH179:$EH179)*SUM($AB179:$AB179)*$EG179,2)</f>
        <v/>
      </c>
      <c r="EJ179" s="126">
        <f>ROUND($EI179*(1+$EP179),2)</f>
        <v/>
      </c>
      <c r="EK179" s="126" t="n">
        <v>0</v>
      </c>
      <c r="EL179" s="126">
        <f>ROUND(SUM($EK179:$EK179)*SUM($AB179:$AB179)*$EG179,2)</f>
        <v/>
      </c>
      <c r="EM179" s="126">
        <f>ROUND($EL179*(1+$EP179),2)</f>
        <v/>
      </c>
      <c r="EN179" s="126">
        <f>SUM($EE179,$EI179,$EL179)</f>
        <v/>
      </c>
      <c r="EO179" s="126">
        <f>SUM($EF179,$EJ179,$EM179)</f>
        <v/>
      </c>
      <c r="EP179" s="59" t="inlineStr">
        <is>
          <t>20%</t>
        </is>
      </c>
      <c r="EQ179" s="59" t="n"/>
      <c r="ER179" s="60">
        <f t="array" ref="ER179">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MATCH(ES179,
{"AMS";"RussOutdoor";"HD Outdoor";"Ingroup";"IQ";"Ledproduction";"LisChannel";"Logic";"Media-PPL";"NovikovTV | НовиковТВ";"SMA";"SOK";"КрокусТВ | CrocusTV | IndoorTV";"Сити";"ТЯК Москва"},
0)),"")</f>
        <v/>
      </c>
      <c r="ES179" s="60" t="n"/>
      <c r="ET179" s="60">
        <f t="array" ref="ET179">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MATCH(ES179,
{"AMS";"RussOutdoor";"HD Outdoor";"Ingroup";"IQ";"Ledproduction";"LisChannel";"Logic";"Media-PPL";"NovikovTV | НовиковТВ";"SMA";"SOK";"КрокусТВ | CrocusTV | IndoorTV";"Сити";"ТЯК Москва"},
0)),"")</f>
        <v/>
      </c>
      <c r="EU179" s="60" t="n"/>
      <c r="EV179" s="60" t="n"/>
      <c r="EX179" s="110">
        <f t="array" ref="EX179">
($AR179/30
+N("ТРАФИК ПЛОЩАДКИ"))*
(IFERROR(
_xlfn.LET(
_xlpm.GPR,
HLOOKUP($L179,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(MATCH($T179,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IF($Q179="цифровой",_xlpm.GPR/$AG179,_xlpm.GPR/60)),
0)
+N("DWELL TIME"))*
(IF($AB179=0,0,IF($AB179=1,0.3,IF($AB179=2,0.5,IF($AB179&gt;2,1))))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_xlfn.IFS($AC179="да",1.2,$AC179="нет",1)*
_xlfn.IFS($AD179="да",1.2,$AD179="нет",1)*
IF(R179="статический",1,1.2)*
$X179*
INDEX(
{1.2;1;1.2;1.2;1;1.2;1.2;1.2;1.2;1.2;1.2;1;1.2;1.2;1.2;1.2;1;1;1.2;1.2;1.2;1;1;1;1;1.2;1.2;1.2;1.2;1;1;1;1;1.2;1.2;1.2;1.2;1.2;1.2;1.2;1.2;1;1;1.2;1;1;1;1;1.5;1;1;1.5;1.5;1.2},
MATCH($Q179,_xlpm.MI,0)))&gt;{0.02;0.04;0.06;0.1;0.2;0.4;0.6;0.8;1;2;4;6})),
{0;1;2;3;4;5;6;7;8;9;10;11;12},
0)))
+N("КОЭФФИЦИЕНТ КОНТАКТА"))))*
(_xlfn.IFS($X179&lt;0.1,$X179/1000,$X179&gt;25,5.2,AND($X179&gt;=0.1,$X179&lt;=25),(($X179*2+0.1)/10)*($X179/10)))*
IFERROR((_xlfn.LET(
_xlpm.MA,
{0;0.8;0.85;0.9;0.95;1},
_xlpm.MAA,
{0;1;2;3;4;5},
INDEX(_xlpm.MA,MATCH(SUMPRODUCT(--((IF(ROUND(_xlpm.MAA,1)&gt;5,5,ROUND($AB179,1)))&gt;{0;1;2;3;4;5})),_xlpm.MAA,0)))
+N("КОЭФФИЦИЕНТ КОЛ-ВО КОНСТРУКЦИЙ")),1)*
$AB179,0))*
(IF($Q179="цифровой",$AG179/15*$AI179,1)
+N("ДЛЯ ЦИФРЫ"))</f>
        <v/>
      </c>
      <c r="EY179" s="110">
        <f>IFERROR(EX179*AY179,0)</f>
        <v/>
      </c>
      <c r="EZ179" s="131">
        <f>IFERROR(DP179/EY179*1000,0)</f>
        <v/>
      </c>
      <c r="FA179" s="112">
        <f>IFERROR(FC179/FB179,0)</f>
        <v/>
      </c>
      <c r="FB179" s="112">
        <f>IFERROR((FC179/(EY179/FF179*#REF!))*0.825,0)</f>
        <v/>
      </c>
      <c r="FC179" s="112">
        <f>IFERROR(((EX179*30/AR179)*100)/30,0)</f>
        <v/>
      </c>
      <c r="FD179" s="112">
        <f>IFERROR(EY179/G179*100%,0)</f>
        <v/>
      </c>
      <c r="FE179" s="112">
        <f>IFERROR(FD179/FC179*100%,0)</f>
        <v/>
      </c>
      <c r="FF179" s="110">
        <f>IFERROR(AR179/30*AY179,0)</f>
        <v/>
      </c>
    </row>
    <row r="180" ht="13" customHeight="1">
      <c r="A180" s="59" t="n"/>
      <c r="B180" s="60" t="n"/>
      <c r="C180" s="60" t="n"/>
      <c r="D180" s="60">
        <f t="array" ref="D180">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MATCH($E180,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80" s="60">
        <f t="array" ref="E180">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MATCH($F180,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80" s="60" t="inlineStr"/>
      <c r="G180" s="60" t="n"/>
      <c r="H180" s="60">
        <f t="array" ref="H180">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MATCH($I180,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80" s="60" t="n"/>
      <c r="J180" s="60" t="n"/>
      <c r="K180" s="60" t="n"/>
      <c r="L180" s="60" t="n"/>
      <c r="M180" s="60" t="n"/>
      <c r="N180" s="60" t="n"/>
      <c r="O180" s="60" t="n"/>
      <c r="P180" s="60">
        <f t="array" ref="P180">
_xlfn.IFS(
ISNUMBER(MATCH($Q180,{"шелфбаннер","разделитель","монетница","чековая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ISNUMBER(MATCH($Q180,{"LED/LCD","видеокулер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ISNUMBER(MATCH($Q180,{"автомобиль","машина","выставочное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ISNUMBER(MATCH($Q180,{"билборд","лифтовая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ISNUMBER(MATCH($Q180,{"навигация","подвесной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ISNUMBER(MATCH($Q180,{"движущаяся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ISNUMBER(MATCH($Q180,{"каталог","журнал"},)),
"Пресса",
$Q180="","")</f>
        <v/>
      </c>
      <c r="Q180" s="60" t="n"/>
      <c r="R180" s="60">
        <f t="array" ref="R180">
IFERROR(
_xlfn.IFS(
OR(ISNUMBER(MATCH($Q180,{"экспозиция","макет","стенд","автостенд","авто стенд","выставочное пространство","выставочные стенды","модульные выставочные стенды","3Д конструкция","3D конструкция"},)),P180="Экспонирование"),
"нестандартный",
ISNUMBER(MATCH($Q180,{"скроллер","призматрон"},)),
"динамический",
$P180="Видео",
"цифровой",
OR($P180="Пресса",$P180="Щит",$P180="POSm",$P180="Подвес",$P180="Брендирование/оклейка"),
"статический"),"")</f>
        <v/>
      </c>
      <c r="S180" s="59" t="n"/>
      <c r="T180" s="60" t="n"/>
      <c r="U180" s="60" t="n"/>
      <c r="V180" s="60">
        <f>
IF(P180="Видео",
"цифровой постер/ролик",
IF(ISNUMBER(MATCH(Q180,{"короб световой","короб световой | лайтбокс","короб световой | кристалайт","лайтбокс","лайт бокс","кристалайт","LB","lightbox"},)),
"бэклит",
IF(P180="Брендирование/оклейка",
"перфарированная пленка/самоклейка",
IF(P180="Экспонирование",
"под запрос",
IF(P180="Подвес",
"баннер/ткань",
"")))))</f>
        <v/>
      </c>
      <c r="W180" s="59" t="n"/>
      <c r="X180" s="59" t="n"/>
      <c r="Y180" s="59" t="n"/>
      <c r="Z180" s="61" t="n"/>
      <c r="AA180" s="61" t="n"/>
      <c r="AB180" s="61">
        <f>IF(BL180&gt;0,Z180,0)</f>
        <v/>
      </c>
      <c r="AC180" s="59" t="n"/>
      <c r="AD180" s="59" t="n"/>
      <c r="AE180" s="59" t="n"/>
      <c r="AF180" s="59" t="n"/>
      <c r="AG180" s="59" t="n"/>
      <c r="AH180" s="59" t="n"/>
      <c r="AI180" s="59" t="n"/>
      <c r="AJ180" s="59" t="n"/>
      <c r="AK180" s="59" t="n"/>
      <c r="AL180" s="62">
        <f>IFERROR(IF(OR(R180="статический",R180="динамический",R180="нестандартный",R180="",R180=""),"-",IF(AND(AH180="-",AI180="-"),"-",AK180*3600/AH180*AI180)),"-")</f>
        <v/>
      </c>
      <c r="AM180" s="62">
        <f>IFERROR(IF(OR(R180="статический",R180="динамический",R180="",R180="", R180="BTL",R180="нестандартный"),"-",AG180*AI180*AL180/60),"-")</f>
        <v/>
      </c>
      <c r="AN180" s="63">
        <f>IFERROR(IF(AH180="","-",AG180*AI180/AH180),"-")</f>
        <v/>
      </c>
      <c r="AO180" s="59">
        <f>IFERROR(IF(OR($R180="статический",$R180="динамический",$R180="",$R180="",$R180="BTL",$R180="нестандартный"),"-",$AL180*$AY180),"-")</f>
        <v/>
      </c>
      <c r="AP180" s="62">
        <f>IFERROR(IF(OR($R180="статический",$R180="динамический",$R180="",$R180="",$R180="BTL",$R180="нестандартный"),"-",$AM180*AY180),"-")</f>
        <v/>
      </c>
      <c r="AQ180" s="64" t="n"/>
      <c r="AR180" s="61" t="n"/>
      <c r="AS180" s="61" t="n"/>
      <c r="AT180" s="61" t="n"/>
      <c r="AU180" s="65" t="n"/>
      <c r="AV180" s="124">
        <f>IFERROR(DR180/AT180*1000,"n/a")</f>
        <v/>
      </c>
      <c r="AW180" s="67" t="n"/>
      <c r="AX180" s="67" t="n"/>
      <c r="AY180" s="43">
        <f>IFERROR(IF(OR($AW180="",$AX180=""),"",_xlfn.DAYS($AX180+1,$AW180)),"")</f>
        <v/>
      </c>
      <c r="AZ180" s="68">
        <f t="array" ref="AZ180">
_xlfn.LET(_xlpm.COEFF,
IF($AW180+$AX180=0,0,IF(MAX(MIN($AX180,EOMONTH(AZ$15,0))-MAX($AW180,AZ$15)+1,)&gt;0,1,0)),
_xlfn.IFS(
$ES180="LisChannel",
_xlpm.COEFF*
INDEX({1;1;1.2;1.2;1;1;1;1;1.2;1.2;1.2;1.2},
MATCH(MONTH(AZ$15),
{1,2,3,4,5,6,7,8,9,10,11,12})),
CONCATENATE($ES180," ",$L180)="RussOutdoor метро",
_xlpm.COEFF*
INDEX({0.8;0.9;1.1;1.1;1;1;1;1;1.1;1.1;1.1;1.1},
MATCH(MONTH(AZ$15),
{1,2,3,4,5,6,7,8,9,10,11,12})),
$ES180&lt;&gt;"LisChannel",
_xlpm.COEFF,
$ES180&lt;&gt;"RussOutdoor",
_xlpm.COEFF))</f>
        <v/>
      </c>
      <c r="BA180" s="68">
        <f t="array" ref="BA180">
_xlfn.LET(_xlpm.COEFF,
IF($AW180+$AX180=0,0,IF(MAX(MIN($AX180,EOMONTH(BA$15,0))-MAX($AW180,BA$15)+1,)&gt;0,1,0)),
_xlfn.IFS(
$ES180="LisChannel",
_xlpm.COEFF*
INDEX({1;1;1.2;1.2;1;1;1;1;1.2;1.2;1.2;1.2},
MATCH(MONTH(BA$15),
{1,2,3,4,5,6,7,8,9,10,11,12})),
CONCATENATE($ES180," ",$L180)="RussOutdoor метро",
_xlpm.COEFF*
INDEX({0.8;0.9;1.1;1.1;1;1;1;1;1.1;1.1;1.1;1.1},
MATCH(MONTH(BA$15),
{1,2,3,4,5,6,7,8,9,10,11,12})),
$ES180&lt;&gt;"LisChannel",
_xlpm.COEFF,
$ES180&lt;&gt;"RussOutdoor",
_xlpm.COEFF))</f>
        <v/>
      </c>
      <c r="BB180" s="68">
        <f t="array" ref="BB180">
_xlfn.LET(_xlpm.COEFF,
IF($AW180+$AX180=0,0,IF(MAX(MIN($AX180,EOMONTH(BB$15,0))-MAX($AW180,BB$15)+1,)&gt;0,1,0)),
_xlfn.IFS(
$ES180="LisChannel",
_xlpm.COEFF*
INDEX({1;1;1.2;1.2;1;1;1;1;1.2;1.2;1.2;1.2},
MATCH(MONTH(BB$15),
{1,2,3,4,5,6,7,8,9,10,11,12})),
CONCATENATE($ES180," ",$L180)="RussOutdoor метро",
_xlpm.COEFF*
INDEX({0.8;0.9;1.1;1.1;1;1;1;1;1.1;1.1;1.1;1.1},
MATCH(MONTH(BB$15),
{1,2,3,4,5,6,7,8,9,10,11,12})),
$ES180&lt;&gt;"LisChannel",
_xlpm.COEFF,
$ES180&lt;&gt;"RussOutdoor",
_xlpm.COEFF))</f>
        <v/>
      </c>
      <c r="BC180" s="68">
        <f t="array" ref="BC180">
_xlfn.LET(_xlpm.COEFF,
IF($AW180+$AX180=0,0,IF(MAX(MIN($AX180,EOMONTH(BC$15,0))-MAX($AW180,BC$15)+1,)&gt;0,1,0)),
_xlfn.IFS(
$ES180="LisChannel",
_xlpm.COEFF*
INDEX({1;1;1.2;1.2;1;1;1;1;1.2;1.2;1.2;1.2},
MATCH(MONTH(BC$15),
{1,2,3,4,5,6,7,8,9,10,11,12})),
CONCATENATE($ES180," ",$L180)="RussOutdoor метро",
_xlpm.COEFF*
INDEX({0.8;0.9;1.1;1.1;1;1;1;1;1.1;1.1;1.1;1.1},
MATCH(MONTH(BC$15),
{1,2,3,4,5,6,7,8,9,10,11,12})),
$ES180&lt;&gt;"LisChannel",
_xlpm.COEFF,
$ES180&lt;&gt;"RussOutdoor",
_xlpm.COEFF))</f>
        <v/>
      </c>
      <c r="BD180" s="68">
        <f t="array" ref="BD180">
_xlfn.LET(_xlpm.COEFF,
IF($AW180+$AX180=0,0,IF(MAX(MIN($AX180,EOMONTH(BD$15,0))-MAX($AW180,BD$15)+1,)&gt;0,1,0)),
_xlfn.IFS(
$ES180="LisChannel",
_xlpm.COEFF*
INDEX({1;1;1.2;1.2;1;1;1;1;1.2;1.2;1.2;1.2},
MATCH(MONTH(BD$15),
{1,2,3,4,5,6,7,8,9,10,11,12})),
CONCATENATE($ES180," ",$L180)="RussOutdoor метро",
_xlpm.COEFF*
INDEX({0.8;0.9;1.1;1.1;1;1;1;1;1.1;1.1;1.1;1.1},
MATCH(MONTH(BD$15),
{1,2,3,4,5,6,7,8,9,10,11,12})),
$ES180&lt;&gt;"LisChannel",
_xlpm.COEFF,
$ES180&lt;&gt;"RussOutdoor",
_xlpm.COEFF))</f>
        <v/>
      </c>
      <c r="BE180" s="68">
        <f t="array" ref="BE180">
_xlfn.LET(_xlpm.COEFF,
IF($AW180+$AX180=0,0,IF(MAX(MIN($AX180,EOMONTH(BE$15,0))-MAX($AW180,BE$15)+1,)&gt;0,1,0)),
_xlfn.IFS(
$ES180="LisChannel",
_xlpm.COEFF*
INDEX({1;1;1.2;1.2;1;1;1;1;1.2;1.2;1.2;1.2},
MATCH(MONTH(BE$15),
{1,2,3,4,5,6,7,8,9,10,11,12})),
CONCATENATE($ES180," ",$L180)="RussOutdoor метро",
_xlpm.COEFF*
INDEX({0.8;0.9;1.1;1.1;1;1;1;1;1.1;1.1;1.1;1.1},
MATCH(MONTH(BE$15),
{1,2,3,4,5,6,7,8,9,10,11,12})),
$ES180&lt;&gt;"LisChannel",
_xlpm.COEFF,
$ES180&lt;&gt;"RussOutdoor",
_xlpm.COEFF))</f>
        <v/>
      </c>
      <c r="BF180" s="68">
        <f t="array" ref="BF180">
_xlfn.LET(_xlpm.COEFF,
IF($AW180+$AX180=0,0,IF(MAX(MIN($AX180,EOMONTH(BF$15,0))-MAX($AW180,BF$15)+1,)&gt;0,1,0)),
_xlfn.IFS(
$ES180="LisChannel",
_xlpm.COEFF*
INDEX({1;1;1.2;1.2;1;1;1;1;1.2;1.2;1.2;1.2},
MATCH(MONTH(BF$15),
{1,2,3,4,5,6,7,8,9,10,11,12})),
CONCATENATE($ES180," ",$L180)="RussOutdoor метро",
_xlpm.COEFF*
INDEX({0.8;0.9;1.1;1.1;1;1;1;1;1.1;1.1;1.1;1.1},
MATCH(MONTH(BF$15),
{1,2,3,4,5,6,7,8,9,10,11,12})),
$ES180&lt;&gt;"LisChannel",
_xlpm.COEFF,
$ES180&lt;&gt;"RussOutdoor",
_xlpm.COEFF))</f>
        <v/>
      </c>
      <c r="BG180" s="68">
        <f t="array" ref="BG180">
_xlfn.LET(_xlpm.COEFF,
IF($AW180+$AX180=0,0,IF(MAX(MIN($AX180,EOMONTH(BG$15,0))-MAX($AW180,BG$15)+1,)&gt;0,1,0)),
_xlfn.IFS(
$ES180="LisChannel",
_xlpm.COEFF*
INDEX({1;1;1.2;1.2;1;1;1;1;1.2;1.2;1.2;1.2},
MATCH(MONTH(BG$15),
{1,2,3,4,5,6,7,8,9,10,11,12})),
CONCATENATE($ES180," ",$L180)="RussOutdoor метро",
_xlpm.COEFF*
INDEX({0.8;0.9;1.1;1.1;1;1;1;1;1.1;1.1;1.1;1.1},
MATCH(MONTH(BG$15),
{1,2,3,4,5,6,7,8,9,10,11,12})),
$ES180&lt;&gt;"LisChannel",
_xlpm.COEFF,
$ES180&lt;&gt;"RussOutdoor",
_xlpm.COEFF))</f>
        <v/>
      </c>
      <c r="BH180" s="68">
        <f t="array" ref="BH180">
_xlfn.LET(_xlpm.COEFF,
IF($AW180+$AX180=0,0,IF(MAX(MIN($AX180,EOMONTH(BH$15,0))-MAX($AW180,BH$15)+1,)&gt;0,1,0)),
_xlfn.IFS(
$ES180="LisChannel",
_xlpm.COEFF*
INDEX({1;1;1.2;1.2;1;1;1;1;1.2;1.2;1.2;1.2},
MATCH(MONTH(BH$15),
{1,2,3,4,5,6,7,8,9,10,11,12})),
CONCATENATE($ES180," ",$L180)="RussOutdoor метро",
_xlpm.COEFF*
INDEX({0.8;0.9;1.1;1.1;1;1;1;1;1.1;1.1;1.1;1.1},
MATCH(MONTH(BH$15),
{1,2,3,4,5,6,7,8,9,10,11,12})),
$ES180&lt;&gt;"LisChannel",
_xlpm.COEFF,
$ES180&lt;&gt;"RussOutdoor",
_xlpm.COEFF))</f>
        <v/>
      </c>
      <c r="BI180" s="68">
        <f t="array" ref="BI180">
_xlfn.LET(_xlpm.COEFF,
IF($AW180+$AX180=0,0,IF(MAX(MIN($AX180,EOMONTH(BI$15,0))-MAX($AW180,BI$15)+1,)&gt;0,1,0)),
_xlfn.IFS(
$ES180="LisChannel",
_xlpm.COEFF*
INDEX({1;1;1.2;1.2;1;1;1;1;1.2;1.2;1.2;1.2},
MATCH(MONTH(BI$15),
{1,2,3,4,5,6,7,8,9,10,11,12})),
CONCATENATE($ES180," ",$L180)="RussOutdoor метро",
_xlpm.COEFF*
INDEX({0.8;0.9;1.1;1.1;1;1;1;1;1.1;1.1;1.1;1.1},
MATCH(MONTH(BI$15),
{1,2,3,4,5,6,7,8,9,10,11,12})),
$ES180&lt;&gt;"LisChannel",
_xlpm.COEFF,
$ES180&lt;&gt;"RussOutdoor",
_xlpm.COEFF))</f>
        <v/>
      </c>
      <c r="BJ180" s="68">
        <f t="array" ref="BJ180">
_xlfn.LET(_xlpm.COEFF,
IF($AW180+$AX180=0,0,IF(MAX(MIN($AX180,EOMONTH(BJ$15,0))-MAX($AW180,BJ$15)+1,)&gt;0,1,0)),
_xlfn.IFS(
$ES180="LisChannel",
_xlpm.COEFF*
INDEX({1;1;1.2;1.2;1;1;1;1;1.2;1.2;1.2;1.2},
MATCH(MONTH(BJ$15),
{1,2,3,4,5,6,7,8,9,10,11,12})),
CONCATENATE($ES180," ",$L180)="RussOutdoor метро",
_xlpm.COEFF*
INDEX({0.8;0.9;1.1;1.1;1;1;1;1;1.1;1.1;1.1;1.1},
MATCH(MONTH(BJ$15),
{1,2,3,4,5,6,7,8,9,10,11,12})),
$ES180&lt;&gt;"LisChannel",
_xlpm.COEFF,
$ES180&lt;&gt;"RussOutdoor",
_xlpm.COEFF))</f>
        <v/>
      </c>
      <c r="BK180" s="68">
        <f t="array" ref="BK180">
_xlfn.LET(_xlpm.COEFF,
IF($AW180+$AX180=0,0,IF(MAX(MIN($AX180,EOMONTH(BK$15,0))-MAX($AW180,BK$15)+1,)&gt;0,1,0)),
_xlfn.IFS(
$ES180="LisChannel",
_xlpm.COEFF*
INDEX({1;1;1.2;1.2;1;1;1;1;1.2;1.2;1.2;1.2},
MATCH(MONTH(BK$15),
{1,2,3,4,5,6,7,8,9,10,11,12})),
CONCATENATE($ES180," ",$L180)="RussOutdoor метро",
_xlpm.COEFF*
INDEX({0.8;0.9;1.1;1.1;1;1;1;1;1.1;1.1;1.1;1.1},
MATCH(MONTH(BK$15),
{1,2,3,4,5,6,7,8,9,10,11,12})),
$ES180&lt;&gt;"LisChannel",
_xlpm.COEFF,
$ES180&lt;&gt;"RussOutdoor",
_xlpm.COEFF))</f>
        <v/>
      </c>
      <c r="BL180" s="62">
        <f>COUNTIFS($AZ180:$BK180,"&gt;0")</f>
        <v/>
      </c>
      <c r="BM180" s="65" t="n"/>
      <c r="BN180" s="125">
        <f>$DJ180</f>
        <v/>
      </c>
      <c r="BO180" s="63">
        <f>$DQ180</f>
        <v/>
      </c>
      <c r="BP180" s="125">
        <f>
IFERROR(
IF($BL180=0,0,
$BN180*(1-$BO180)),
0)</f>
        <v/>
      </c>
      <c r="BQ180" s="125">
        <f t="array" ref="BQ180">
IFERROR(
_xlfn.IFS(
$DH180="день_1",
$BP180*$BL180/($AX180-$AW180+1)*AZ180*(DAY(EOMONTH(AZ$15,0))),
$DH180="день_2",
$BP180/30*MAX(MIN($AX180,EOMONTH(AZ$15,0))-MAX($AW180,AZ$15)+1,),
$DH180="раб.день",
$BP180/30*(IFERROR(
_xlfn.LET(_xlpm.VD,
CHOOSE(
{1;2;3;4;5;6;7;8;9;10;11;12;13;14;15;16;17;18},
45658,45659,45660,45661,45662,45663,45664,45665,45711,45724,45778,45779,45785,45786,45820,45821,45965,46022),
_xlfn.LET(_xlpm.DD,
MAX(MIN($AX180,EOMONTH(AZ$15,0))-MAX($AW180,AZ$15),),
_xlfn.IFS(
AND(MONTH($AW180)=MONTH(AZ$15),MONTH($AX180)&lt;&gt;MONTH(AZ$15)),
NETWORKDAYS.INTL($AW180,$AW180+_xlpm.DD,1,_xlpm.VD),
AND(MONTH($AW180)&lt;&gt;MONTH(AZ$15),MONTH($AX180)=MONTH(AZ$15)),
NETWORKDAYS.INTL(($AX180)-_xlpm.DD,$AX180,1,_xlpm.VD),
AND(MONTH($AW180)&lt;MONTH(AZ$15),MONTH($AX180)&gt;MONTH(AZ$15)),
NETWORKDAYS.INTL((EOMONTH(AZ$15-1,1))-_xlpm.DD,EOMONTH(AZ$15-1,1),1,_xlpm.VD),
AND(MONTH($AW180)=MONTH(AZ$15),MONTH($AX180)=MONTH(AZ$15)),
NETWORKDAYS.INTL($AW180,$AX180,1,_xlpm.VD)))),0)),
$DH180="месяц",
$BP180*AZ180,
$DH180="неделя",
$BP180*AZ180/7*(ROUNDUP((DAY(EOMONTH(AZ$15,0)))/4,0))),
0)</f>
        <v/>
      </c>
      <c r="BR180" s="125">
        <f t="array" ref="BR180">
IFERROR(
_xlfn.IFS(
$DH180="день_1",
$BP180*$BL180/($AX180-$AW180+1)*BA180*(DAY(EOMONTH(BA$15,0))),
$DH180="день_2",
$BP180/30*MAX(MIN($AX180,EOMONTH(BA$15,0))-MAX($AW180,BA$15)+1,),
$DH180="раб.день",
$BP180/30*(IFERROR(
_xlfn.LET(_xlpm.VD,
CHOOSE(
{1;2;3;4;5;6;7;8;9;10;11;12;13;14;15;16;17;18},
45658,45659,45660,45661,45662,45663,45664,45665,45711,45724,45778,45779,45785,45786,45820,45821,45965,46022),
_xlfn.LET(_xlpm.DD,
MAX(MIN($AX180,EOMONTH(BA$15,0))-MAX($AW180,BA$15),),
_xlfn.IFS(
AND(MONTH($AW180)=MONTH(BA$15),MONTH($AX180)&lt;&gt;MONTH(BA$15)),
NETWORKDAYS.INTL($AW180,$AW180+_xlpm.DD,1,_xlpm.VD),
AND(MONTH($AW180)&lt;&gt;MONTH(BA$15),MONTH($AX180)=MONTH(BA$15)),
NETWORKDAYS.INTL(($AX180)-_xlpm.DD,$AX180,1,_xlpm.VD),
AND(MONTH($AW180)&lt;MONTH(BA$15),MONTH($AX180)&gt;MONTH(BA$15)),
NETWORKDAYS.INTL((EOMONTH(BA$15-1,1))-_xlpm.DD,EOMONTH(BA$15-1,1),1,_xlpm.VD),
AND(MONTH($AW180)=MONTH(BA$15),MONTH($AX180)=MONTH(BA$15)),
NETWORKDAYS.INTL($AW180,$AX180,1,_xlpm.VD)))),0)),
$DH180="месяц",
$BP180*BA180,
$DH180="неделя",
$BP180*BA180/7*(ROUNDUP((DAY(EOMONTH(BA$15,0)))/4,0))),
0)</f>
        <v/>
      </c>
      <c r="BS180" s="125">
        <f t="array" ref="BS180">
IFERROR(
_xlfn.IFS(
$DH180="день_1",
$BP180*$BL180/($AX180-$AW180+1)*BB180*(DAY(EOMONTH(BB$15,0))),
$DH180="день_2",
$BP180/30*MAX(MIN($AX180,EOMONTH(BB$15,0))-MAX($AW180,BB$15)+1,),
$DH180="раб.день",
$BP180/30*(IFERROR(
_xlfn.LET(_xlpm.VD,
CHOOSE(
{1;2;3;4;5;6;7;8;9;10;11;12;13;14;15;16;17;18},
45658,45659,45660,45661,45662,45663,45664,45665,45711,45724,45778,45779,45785,45786,45820,45821,45965,46022),
_xlfn.LET(_xlpm.DD,
MAX(MIN($AX180,EOMONTH(BB$15,0))-MAX($AW180,BB$15),),
_xlfn.IFS(
AND(MONTH($AW180)=MONTH(BB$15),MONTH($AX180)&lt;&gt;MONTH(BB$15)),
NETWORKDAYS.INTL($AW180,$AW180+_xlpm.DD,1,_xlpm.VD),
AND(MONTH($AW180)&lt;&gt;MONTH(BB$15),MONTH($AX180)=MONTH(BB$15)),
NETWORKDAYS.INTL(($AX180)-_xlpm.DD,$AX180,1,_xlpm.VD),
AND(MONTH($AW180)&lt;MONTH(BB$15),MONTH($AX180)&gt;MONTH(BB$15)),
NETWORKDAYS.INTL((EOMONTH(BB$15-1,1))-_xlpm.DD,EOMONTH(BB$15-1,1),1,_xlpm.VD),
AND(MONTH($AW180)=MONTH(BB$15),MONTH($AX180)=MONTH(BB$15)),
NETWORKDAYS.INTL($AW180,$AX180,1,_xlpm.VD)))),0)),
$DH180="месяц",
$BP180*BB180,
$DH180="неделя",
$BP180*BB180/7*(ROUNDUP((DAY(EOMONTH(BB$15,0)))/4,0))),
0)</f>
        <v/>
      </c>
      <c r="BT180" s="125">
        <f t="array" ref="BT180">
IFERROR(
_xlfn.IFS(
$DH180="день_1",
$BP180*$BL180/($AX180-$AW180+1)*BC180*(DAY(EOMONTH(BC$15,0))),
$DH180="день_2",
$BP180/30*MAX(MIN($AX180,EOMONTH(BC$15,0))-MAX($AW180,BC$15)+1,),
$DH180="раб.день",
$BP180/30*(IFERROR(
_xlfn.LET(_xlpm.VD,
CHOOSE(
{1;2;3;4;5;6;7;8;9;10;11;12;13;14;15;16;17;18},
45658,45659,45660,45661,45662,45663,45664,45665,45711,45724,45778,45779,45785,45786,45820,45821,45965,46022),
_xlfn.LET(_xlpm.DD,
MAX(MIN($AX180,EOMONTH(BC$15,0))-MAX($AW180,BC$15),),
_xlfn.IFS(
AND(MONTH($AW180)=MONTH(BC$15),MONTH($AX180)&lt;&gt;MONTH(BC$15)),
NETWORKDAYS.INTL($AW180,$AW180+_xlpm.DD,1,_xlpm.VD),
AND(MONTH($AW180)&lt;&gt;MONTH(BC$15),MONTH($AX180)=MONTH(BC$15)),
NETWORKDAYS.INTL(($AX180)-_xlpm.DD,$AX180,1,_xlpm.VD),
AND(MONTH($AW180)&lt;MONTH(BC$15),MONTH($AX180)&gt;MONTH(BC$15)),
NETWORKDAYS.INTL((EOMONTH(BC$15-1,1))-_xlpm.DD,EOMONTH(BC$15-1,1),1,_xlpm.VD),
AND(MONTH($AW180)=MONTH(BC$15),MONTH($AX180)=MONTH(BC$15)),
NETWORKDAYS.INTL($AW180,$AX180,1,_xlpm.VD)))),0)),
$DH180="месяц",
$BP180*BC180,
$DH180="неделя",
$BP180*BC180/7*(ROUNDUP((DAY(EOMONTH(BC$15,0)))/4,0))),
0)</f>
        <v/>
      </c>
      <c r="BU180" s="125">
        <f t="array" ref="BU180">
IFERROR(
_xlfn.IFS(
$DH180="день_1",
$BP180*$BL180/($AX180-$AW180+1)*BD180*(DAY(EOMONTH(BD$15,0))),
$DH180="день_2",
$BP180/30*MAX(MIN($AX180,EOMONTH(BD$15,0))-MAX($AW180,BD$15)+1,),
$DH180="раб.день",
$BP180/30*(IFERROR(
_xlfn.LET(_xlpm.VD,
CHOOSE(
{1;2;3;4;5;6;7;8;9;10;11;12;13;14;15;16;17;18},
45658,45659,45660,45661,45662,45663,45664,45665,45711,45724,45778,45779,45785,45786,45820,45821,45965,46022),
_xlfn.LET(_xlpm.DD,
MAX(MIN($AX180,EOMONTH(BD$15,0))-MAX($AW180,BD$15),),
_xlfn.IFS(
AND(MONTH($AW180)=MONTH(BD$15),MONTH($AX180)&lt;&gt;MONTH(BD$15)),
NETWORKDAYS.INTL($AW180,$AW180+_xlpm.DD,1,_xlpm.VD),
AND(MONTH($AW180)&lt;&gt;MONTH(BD$15),MONTH($AX180)=MONTH(BD$15)),
NETWORKDAYS.INTL(($AX180)-_xlpm.DD,$AX180,1,_xlpm.VD),
AND(MONTH($AW180)&lt;MONTH(BD$15),MONTH($AX180)&gt;MONTH(BD$15)),
NETWORKDAYS.INTL((EOMONTH(BD$15-1,1))-_xlpm.DD,EOMONTH(BD$15-1,1),1,_xlpm.VD),
AND(MONTH($AW180)=MONTH(BD$15),MONTH($AX180)=MONTH(BD$15)),
NETWORKDAYS.INTL($AW180,$AX180,1,_xlpm.VD)))),0)),
$DH180="месяц",
$BP180*BD180,
$DH180="неделя",
$BP180*BD180/7*(ROUNDUP((DAY(EOMONTH(BD$15,0)))/4,0))),
0)</f>
        <v/>
      </c>
      <c r="BV180" s="125">
        <f t="array" ref="BV180">
IFERROR(
_xlfn.IFS(
$DH180="день_1",
$BP180*$BL180/($AX180-$AW180+1)*BE180*(DAY(EOMONTH(BE$15,0))),
$DH180="день_2",
$BP180/30*MAX(MIN($AX180,EOMONTH(BE$15,0))-MAX($AW180,BE$15)+1,),
$DH180="раб.день",
$BP180/30*(IFERROR(
_xlfn.LET(_xlpm.VD,
CHOOSE(
{1;2;3;4;5;6;7;8;9;10;11;12;13;14;15;16;17;18},
45658,45659,45660,45661,45662,45663,45664,45665,45711,45724,45778,45779,45785,45786,45820,45821,45965,46022),
_xlfn.LET(_xlpm.DD,
MAX(MIN($AX180,EOMONTH(BE$15,0))-MAX($AW180,BE$15),),
_xlfn.IFS(
AND(MONTH($AW180)=MONTH(BE$15),MONTH($AX180)&lt;&gt;MONTH(BE$15)),
NETWORKDAYS.INTL($AW180,$AW180+_xlpm.DD,1,_xlpm.VD),
AND(MONTH($AW180)&lt;&gt;MONTH(BE$15),MONTH($AX180)=MONTH(BE$15)),
NETWORKDAYS.INTL(($AX180)-_xlpm.DD,$AX180,1,_xlpm.VD),
AND(MONTH($AW180)&lt;MONTH(BE$15),MONTH($AX180)&gt;MONTH(BE$15)),
NETWORKDAYS.INTL((EOMONTH(BE$15-1,1))-_xlpm.DD,EOMONTH(BE$15-1,1),1,_xlpm.VD),
AND(MONTH($AW180)=MONTH(BE$15),MONTH($AX180)=MONTH(BE$15)),
NETWORKDAYS.INTL($AW180,$AX180,1,_xlpm.VD)))),0)),
$DH180="месяц",
$BP180*BE180,
$DH180="неделя",
$BP180*BE180/7*(ROUNDUP((DAY(EOMONTH(BE$15,0)))/4,0))),
0)</f>
        <v/>
      </c>
      <c r="BW180" s="125">
        <f t="array" ref="BW180">
IFERROR(
_xlfn.IFS(
$DH180="день_1",
$BP180*$BL180/($AX180-$AW180+1)*BF180*(DAY(EOMONTH(BF$15,0))),
$DH180="день_2",
$BP180/30*MAX(MIN($AX180,EOMONTH(BF$15,0))-MAX($AW180,BF$15)+1,),
$DH180="раб.день",
$BP180/30*(IFERROR(
_xlfn.LET(_xlpm.VD,
CHOOSE(
{1;2;3;4;5;6;7;8;9;10;11;12;13;14;15;16;17;18},
45658,45659,45660,45661,45662,45663,45664,45665,45711,45724,45778,45779,45785,45786,45820,45821,45965,46022),
_xlfn.LET(_xlpm.DD,
MAX(MIN($AX180,EOMONTH(BF$15,0))-MAX($AW180,BF$15),),
_xlfn.IFS(
AND(MONTH($AW180)=MONTH(BF$15),MONTH($AX180)&lt;&gt;MONTH(BF$15)),
NETWORKDAYS.INTL($AW180,$AW180+_xlpm.DD,1,_xlpm.VD),
AND(MONTH($AW180)&lt;&gt;MONTH(BF$15),MONTH($AX180)=MONTH(BF$15)),
NETWORKDAYS.INTL(($AX180)-_xlpm.DD,$AX180,1,_xlpm.VD),
AND(MONTH($AW180)&lt;MONTH(BF$15),MONTH($AX180)&gt;MONTH(BF$15)),
NETWORKDAYS.INTL((EOMONTH(BF$15-1,1))-_xlpm.DD,EOMONTH(BF$15-1,1),1,_xlpm.VD),
AND(MONTH($AW180)=MONTH(BF$15),MONTH($AX180)=MONTH(BF$15)),
NETWORKDAYS.INTL($AW180,$AX180,1,_xlpm.VD)))),0)),
$DH180="месяц",
$BP180*BF180,
$DH180="неделя",
$BP180*BF180/7*(ROUNDUP((DAY(EOMONTH(BF$15,0)))/4,0))),
0)</f>
        <v/>
      </c>
      <c r="BX180" s="125">
        <f t="array" ref="BX180">
IFERROR(
_xlfn.IFS(
$DH180="день_1",
$BP180*$BL180/($AX180-$AW180+1)*BG180*(DAY(EOMONTH(BG$15,0))),
$DH180="день_2",
$BP180/30*MAX(MIN($AX180,EOMONTH(BG$15,0))-MAX($AW180,BG$15)+1,),
$DH180="раб.день",
$BP180/30*(IFERROR(
_xlfn.LET(_xlpm.VD,
CHOOSE(
{1;2;3;4;5;6;7;8;9;10;11;12;13;14;15;16;17;18},
45658,45659,45660,45661,45662,45663,45664,45665,45711,45724,45778,45779,45785,45786,45820,45821,45965,46022),
_xlfn.LET(_xlpm.DD,
MAX(MIN($AX180,EOMONTH(BG$15,0))-MAX($AW180,BG$15),),
_xlfn.IFS(
AND(MONTH($AW180)=MONTH(BG$15),MONTH($AX180)&lt;&gt;MONTH(BG$15)),
NETWORKDAYS.INTL($AW180,$AW180+_xlpm.DD,1,_xlpm.VD),
AND(MONTH($AW180)&lt;&gt;MONTH(BG$15),MONTH($AX180)=MONTH(BG$15)),
NETWORKDAYS.INTL(($AX180)-_xlpm.DD,$AX180,1,_xlpm.VD),
AND(MONTH($AW180)&lt;MONTH(BG$15),MONTH($AX180)&gt;MONTH(BG$15)),
NETWORKDAYS.INTL((EOMONTH(BG$15-1,1))-_xlpm.DD,EOMONTH(BG$15-1,1),1,_xlpm.VD),
AND(MONTH($AW180)=MONTH(BG$15),MONTH($AX180)=MONTH(BG$15)),
NETWORKDAYS.INTL($AW180,$AX180,1,_xlpm.VD)))),0)),
$DH180="месяц",
$BP180*BG180,
$DH180="неделя",
$BP180*BG180/7*(ROUNDUP((DAY(EOMONTH(BG$15,0)))/4,0))),
0)</f>
        <v/>
      </c>
      <c r="BY180" s="125">
        <f t="array" ref="BY180">
IFERROR(
_xlfn.IFS(
$DH180="день_1",
$BP180*$BL180/($AX180-$AW180+1)*BH180*(DAY(EOMONTH(BH$15,0))),
$DH180="день_2",
$BP180/30*MAX(MIN($AX180,EOMONTH(BH$15,0))-MAX($AW180,BH$15)+1,),
$DH180="раб.день",
$BP180/30*(IFERROR(
_xlfn.LET(_xlpm.VD,
CHOOSE(
{1;2;3;4;5;6;7;8;9;10;11;12;13;14;15;16;17;18},
45658,45659,45660,45661,45662,45663,45664,45665,45711,45724,45778,45779,45785,45786,45820,45821,45965,46022),
_xlfn.LET(_xlpm.DD,
MAX(MIN($AX180,EOMONTH(BH$15,0))-MAX($AW180,BH$15),),
_xlfn.IFS(
AND(MONTH($AW180)=MONTH(BH$15),MONTH($AX180)&lt;&gt;MONTH(BH$15)),
NETWORKDAYS.INTL($AW180,$AW180+_xlpm.DD,1,_xlpm.VD),
AND(MONTH($AW180)&lt;&gt;MONTH(BH$15),MONTH($AX180)=MONTH(BH$15)),
NETWORKDAYS.INTL(($AX180)-_xlpm.DD,$AX180,1,_xlpm.VD),
AND(MONTH($AW180)&lt;MONTH(BH$15),MONTH($AX180)&gt;MONTH(BH$15)),
NETWORKDAYS.INTL((EOMONTH(BH$15-1,1))-_xlpm.DD,EOMONTH(BH$15-1,1),1,_xlpm.VD),
AND(MONTH($AW180)=MONTH(BH$15),MONTH($AX180)=MONTH(BH$15)),
NETWORKDAYS.INTL($AW180,$AX180,1,_xlpm.VD)))),0)),
$DH180="месяц",
$BP180*BH180,
$DH180="неделя",
$BP180*BH180/7*(ROUNDUP((DAY(EOMONTH(BH$15,0)))/4,0))),
0)</f>
        <v/>
      </c>
      <c r="BZ180" s="125">
        <f t="array" ref="BZ180">
IFERROR(
_xlfn.IFS(
$DH180="день_1",
$BP180*$BL180/($AX180-$AW180+1)*BI180*(DAY(EOMONTH(BI$15,0))),
$DH180="день_2",
$BP180/30*MAX(MIN($AX180,EOMONTH(BI$15,0))-MAX($AW180,BI$15)+1,),
$DH180="раб.день",
$BP180/30*(IFERROR(
_xlfn.LET(_xlpm.VD,
CHOOSE(
{1;2;3;4;5;6;7;8;9;10;11;12;13;14;15;16;17;18},
45658,45659,45660,45661,45662,45663,45664,45665,45711,45724,45778,45779,45785,45786,45820,45821,45965,46022),
_xlfn.LET(_xlpm.DD,
MAX(MIN($AX180,EOMONTH(BI$15,0))-MAX($AW180,BI$15),),
_xlfn.IFS(
AND(MONTH($AW180)=MONTH(BI$15),MONTH($AX180)&lt;&gt;MONTH(BI$15)),
NETWORKDAYS.INTL($AW180,$AW180+_xlpm.DD,1,_xlpm.VD),
AND(MONTH($AW180)&lt;&gt;MONTH(BI$15),MONTH($AX180)=MONTH(BI$15)),
NETWORKDAYS.INTL(($AX180)-_xlpm.DD,$AX180,1,_xlpm.VD),
AND(MONTH($AW180)&lt;MONTH(BI$15),MONTH($AX180)&gt;MONTH(BI$15)),
NETWORKDAYS.INTL((EOMONTH(BI$15-1,1))-_xlpm.DD,EOMONTH(BI$15-1,1),1,_xlpm.VD),
AND(MONTH($AW180)=MONTH(BI$15),MONTH($AX180)=MONTH(BI$15)),
NETWORKDAYS.INTL($AW180,$AX180,1,_xlpm.VD)))),0)),
$DH180="месяц",
$BP180*BI180,
$DH180="неделя",
$BP180*BI180/7*(ROUNDUP((DAY(EOMONTH(BI$15,0)))/4,0))),
0)</f>
        <v/>
      </c>
      <c r="CA180" s="125">
        <f t="array" ref="CA180">
IFERROR(
_xlfn.IFS(
$DH180="день_1",
$BP180*$BL180/($AX180-$AW180+1)*BJ180*(DAY(EOMONTH(BJ$15,0))),
$DH180="день_2",
$BP180/30*MAX(MIN($AX180,EOMONTH(BJ$15,0))-MAX($AW180,BJ$15)+1,),
$DH180="раб.день",
$BP180/30*(IFERROR(
_xlfn.LET(_xlpm.VD,
CHOOSE(
{1;2;3;4;5;6;7;8;9;10;11;12;13;14;15;16;17;18},
45658,45659,45660,45661,45662,45663,45664,45665,45711,45724,45778,45779,45785,45786,45820,45821,45965,46022),
_xlfn.LET(_xlpm.DD,
MAX(MIN($AX180,EOMONTH(BJ$15,0))-MAX($AW180,BJ$15),),
_xlfn.IFS(
AND(MONTH($AW180)=MONTH(BJ$15),MONTH($AX180)&lt;&gt;MONTH(BJ$15)),
NETWORKDAYS.INTL($AW180,$AW180+_xlpm.DD,1,_xlpm.VD),
AND(MONTH($AW180)&lt;&gt;MONTH(BJ$15),MONTH($AX180)=MONTH(BJ$15)),
NETWORKDAYS.INTL(($AX180)-_xlpm.DD,$AX180,1,_xlpm.VD),
AND(MONTH($AW180)&lt;MONTH(BJ$15),MONTH($AX180)&gt;MONTH(BJ$15)),
NETWORKDAYS.INTL((EOMONTH(BJ$15-1,1))-_xlpm.DD,EOMONTH(BJ$15-1,1),1,_xlpm.VD),
AND(MONTH($AW180)=MONTH(BJ$15),MONTH($AX180)=MONTH(BJ$15)),
NETWORKDAYS.INTL($AW180,$AX180,1,_xlpm.VD)))),0)),
$DH180="месяц",
$BP180*BJ180,
$DH180="неделя",
$BP180*BJ180/7*(ROUNDUP((DAY(EOMONTH(BJ$15,0)))/4,0))),
0)</f>
        <v/>
      </c>
      <c r="CB180" s="125">
        <f t="array" ref="CB180">
IFERROR(
_xlfn.IFS(
$DH180="день_1",
$BP180*$BL180/($AX180-$AW180+1)*BK180*(DAY(EOMONTH(BK$15,0))),
$DH180="день_2",
$BP180/30*MAX(MIN($AX180,EOMONTH(BK$15,0))-MAX($AW180,BK$15)+1,),
$DH180="раб.день",
$BP180/30*(IFERROR(
_xlfn.LET(_xlpm.VD,
CHOOSE(
{1;2;3;4;5;6;7;8;9;10;11;12;13;14;15;16;17;18},
45658,45659,45660,45661,45662,45663,45664,45665,45711,45724,45778,45779,45785,45786,45820,45821,45965,46022),
_xlfn.LET(_xlpm.DD,
MAX(MIN($AX180,EOMONTH(BK$15,0))-MAX($AW180,BK$15),),
_xlfn.IFS(
AND(MONTH($AW180)=MONTH(BK$15),MONTH($AX180)&lt;&gt;MONTH(BK$15)),
NETWORKDAYS.INTL($AW180,$AW180+_xlpm.DD,1,_xlpm.VD),
AND(MONTH($AW180)&lt;&gt;MONTH(BK$15),MONTH($AX180)=MONTH(BK$15)),
NETWORKDAYS.INTL(($AX180)-_xlpm.DD,$AX180,1,_xlpm.VD),
AND(MONTH($AW180)&lt;MONTH(BK$15),MONTH($AX180)&gt;MONTH(BK$15)),
NETWORKDAYS.INTL((EOMONTH(BK$15-1,1))-_xlpm.DD,EOMONTH(BK$15-1,1),1,_xlpm.VD),
AND(MONTH($AW180)=MONTH(BK$15),MONTH($AX180)=MONTH(BK$15)),
NETWORKDAYS.INTL($AW180,$AX180,1,_xlpm.VD)))),0)),
$DH180="месяц",
$BP180*BK180,
$DH180="неделя",
$BP180*BK180/7*(ROUNDUP((DAY(EOMONTH(BK$15,0)))/4,0))),
0)</f>
        <v/>
      </c>
      <c r="CC180" s="125">
        <f>SUM($BQ180:$CB180)</f>
        <v/>
      </c>
      <c r="CD180" s="126">
        <f>SUM($EH180:$EH180)</f>
        <v/>
      </c>
      <c r="CE180" s="126">
        <f>$CD180*$AB180</f>
        <v/>
      </c>
      <c r="CF180" s="126">
        <f>SUM($EK180:$EK180)</f>
        <v/>
      </c>
      <c r="CG180" s="126">
        <f>$CF180*$AB180</f>
        <v/>
      </c>
      <c r="CH180" s="126">
        <f>SUM($CC180,$CE180,$CG180)</f>
        <v/>
      </c>
      <c r="CI180" s="126">
        <f>$CH180*(1+$CM180)</f>
        <v/>
      </c>
      <c r="CJ180" s="127" t="n">
        <v>0</v>
      </c>
      <c r="CK180" s="126">
        <f>SUM($CH180:$CH180)*(1+$CJ180)</f>
        <v/>
      </c>
      <c r="CL180" s="126">
        <f>SUM($CH180:$CH180)*(1+$CM180)</f>
        <v/>
      </c>
      <c r="CM180" s="59" t="inlineStr">
        <is>
          <t>20%</t>
        </is>
      </c>
      <c r="CN180" s="59" t="n"/>
      <c r="CO180" s="72" t="n"/>
      <c r="CP180" s="59" t="n"/>
      <c r="CQ180" s="73" t="n"/>
      <c r="CR180" s="73" t="n"/>
      <c r="CS180" s="73" t="n"/>
      <c r="CT180" s="72" t="n"/>
      <c r="CU180" s="79" t="inlineStr">
        <is>
          <t> </t>
        </is>
      </c>
      <c r="CV180" s="60" t="n"/>
      <c r="CW180" s="60" t="n"/>
      <c r="CX180" s="60" t="n"/>
      <c r="CY180" s="127">
        <f>IFERROR(($CC180-$EE180)/($EE180/(1-$DQ180)),0)</f>
        <v/>
      </c>
      <c r="CZ180" s="127">
        <f>IFERROR(1-$EI180/($CE180),0)</f>
        <v/>
      </c>
      <c r="DA180" s="127">
        <f>IFERROR(1-$EL180/($CG180),0)</f>
        <v/>
      </c>
      <c r="DB180" s="126">
        <f>ROUND(IFERROR(($CI180/(1+$CM180)-$EN180),0),2)</f>
        <v/>
      </c>
      <c r="DC180" s="128" t="n"/>
      <c r="DD180" s="125" t="n"/>
      <c r="DE180" s="75" t="n">
        <v>0</v>
      </c>
      <c r="DF180" s="128" t="n"/>
      <c r="DG180" s="125">
        <f>IF($DC180=0,0,$DD180*($DC180*100%-$DE180*$DF180))*SUM($AB180:$AB180)</f>
        <v/>
      </c>
      <c r="DH180" s="129" t="inlineStr">
        <is>
          <t>месяц</t>
        </is>
      </c>
      <c r="DI180" s="130">
        <f t="array" ref="DI180">IFERROR(
IF($ES180="LisChannel",
(ROUND(((INDEX({174.625;153.888888888889;130.972222222222},MATCH($AI180,{2;3;4}),0))*$AG180*$AI180),2)),0),0)</f>
        <v/>
      </c>
      <c r="DJ180" s="130">
        <f>
_xlfn.LET(_xlpm.X,
IFERROR(
IF($ES180="НовиковТВ",
(_xlfn.LET(_xlpm.NTV,
_xlfn.LET(_xlpm.MIN,350000,
IF(SUMIFS($DI:$DI,$ES:$ES,"НовиковТВ")&lt;=_xlpm.MIN,
(SUMIFS($DI:$DI,$ES:$ES,"НовиковТВ")/(COUNTIFS($ES:$ES,"НовиковТВ")))*_xlpm.MIN/SUMIFS($DI:$DI,$ES:$ES,"НовиковТВ"),
DI180)),
_xlpm.NTV+$DG180/(1-(1-(_xlpm.NTV)*(1-$DL180)*(1-$DM180)*(1-$DN180)*(1-$DO180)*(1-$DP180)/_xlpm.NTV))))/(1+$EP180),
$DI180+$DG180/(1-(1-($DI180)*(1-$DL180)*(1-$DM180)*(1-$DN180)*(1-$DO180)*(1-$DP180)/$DI180))),
0),
_xlpm.X*(1+$CM180)*(1+$CW180)-_xlpm.X*(1+$CM180)+_xlpm.X)</f>
        <v/>
      </c>
      <c r="DK180" s="125" t="inlineStr">
        <is>
          <t>послед.</t>
        </is>
      </c>
      <c r="DL180" s="63" t="n">
        <v>0</v>
      </c>
      <c r="DM180" s="63" t="n">
        <v>0</v>
      </c>
      <c r="DN180" s="63" t="n">
        <v>0</v>
      </c>
      <c r="DO180" s="63" t="n">
        <v>0</v>
      </c>
      <c r="DP180" s="63" t="n">
        <v>0</v>
      </c>
      <c r="DQ180" s="63">
        <f t="array" ref="DQ180">IFERROR(_xlfn.IFS(
$DK180="послед.",1-(1-$DL180)*(1-$DM180)*(1-$DN180)*(1-$DO180)*(1-$DP180),
$DK180="сумм.",$DL180+$DM180+$DN180+$DO180+$DP180),
0)</f>
        <v/>
      </c>
      <c r="DR180" s="125">
        <f t="array" ref="DR180">
IFERROR(
_xlfn.IFS(
$BL180=0,
0,
$BL180&gt;0,
_xlfn.IFS($DK180="послед.",
$DJ180*(1-$DL180)*(1-$DM180)*(1-$DN180)*(1-$DO180)*(1-$DP180),
$DK180="сумм.",
$DJ180*(1-($DL180+$DM180+$DN180+$DO180+$DP180)))),0)</f>
        <v/>
      </c>
      <c r="DS180" s="125">
        <f t="array" ref="DS180">
IFERROR(_xlfn.IFS(
$DH180="день_1",
$DR180*$BL180/($AX180-$AW180+1)*AZ180*(DAY(EOMONTH(AZ$15,0))),
$DH180="день_2",
$DR180/30*MAX(MIN($AX180,EOMONTH(AZ$15,0))-MAX($AW180,AZ$15)+1,),
$DH180="раб.день",
$DR180/30*(IFERROR(
_xlfn.LET(_xlpm.VD,
CHOOSE(
{1;2;3;4;5;6;7;8;9;10;11;12;13;14;15;16;17;18},
45658,45659,45660,45661,45662,45663,45664,45665,45711,45724,45778,45779,45785,45786,45820,45821,45965,46022),
_xlfn.LET(_xlpm.DD,
MAX(MIN($AX180,EOMONTH(AZ$15,0))-MAX($AW180,AZ$15),),
_xlfn.IFS(
AND(MONTH($AW180)=MONTH(AZ$15),MONTH($AX180)&lt;&gt;MONTH(AZ$15)),
NETWORKDAYS.INTL($AW180,$AW180+_xlpm.DD,1,_xlpm.VD),
AND(MONTH($AW180)&lt;&gt;MONTH(AZ$15),MONTH($AX180)=MONTH(AZ$15)),
NETWORKDAYS.INTL(($AX180)-_xlpm.DD,$AX180,1,_xlpm.VD),
AND(MONTH($AW180)&lt;MONTH(AZ$15),MONTH($AX180)&gt;MONTH(AZ$15)),
NETWORKDAYS.INTL((EOMONTH(AZ$15-1,1))-_xlpm.DD,EOMONTH(AZ$15-1,1),1,_xlpm.VD),
AND(MONTH($AW180)=MONTH(AZ$15),MONTH($AX180)=MONTH(AZ$15)),
NETWORKDAYS.INTL($AW180,$AX180,1,_xlpm.VD)))),0)),
$DH180="месяц",
$DR180*AZ180,
$DH180="неделя",
$DR180*AZ180/7*(ROUNDUP((DAY(EOMONTH(AZ$15,0)))/4,0))),
0)</f>
        <v/>
      </c>
      <c r="DT180" s="125">
        <f t="array" ref="DT180">
IFERROR(_xlfn.IFS(
$DH180="день_1",
$DR180*$BL180/($AX180-$AW180+1)*BA180*(DAY(EOMONTH(BA$15,0))),
$DH180="день_2",
$DR180/30*MAX(MIN($AX180,EOMONTH(BA$15,0))-MAX($AW180,BA$15)+1,),
$DH180="раб.день",
$DR180/30*(IFERROR(
_xlfn.LET(_xlpm.VD,
CHOOSE(
{1;2;3;4;5;6;7;8;9;10;11;12;13;14;15;16;17;18},
45658,45659,45660,45661,45662,45663,45664,45665,45711,45724,45778,45779,45785,45786,45820,45821,45965,46022),
_xlfn.LET(_xlpm.DD,
MAX(MIN($AX180,EOMONTH(BA$15,0))-MAX($AW180,BA$15),),
_xlfn.IFS(
AND(MONTH($AW180)=MONTH(BA$15),MONTH($AX180)&lt;&gt;MONTH(BA$15)),
NETWORKDAYS.INTL($AW180,$AW180+_xlpm.DD,1,_xlpm.VD),
AND(MONTH($AW180)&lt;&gt;MONTH(BA$15),MONTH($AX180)=MONTH(BA$15)),
NETWORKDAYS.INTL(($AX180)-_xlpm.DD,$AX180,1,_xlpm.VD),
AND(MONTH($AW180)&lt;MONTH(BA$15),MONTH($AX180)&gt;MONTH(BA$15)),
NETWORKDAYS.INTL((EOMONTH(BA$15-1,1))-_xlpm.DD,EOMONTH(BA$15-1,1),1,_xlpm.VD),
AND(MONTH($AW180)=MONTH(BA$15),MONTH($AX180)=MONTH(BA$15)),
NETWORKDAYS.INTL($AW180,$AX180,1,_xlpm.VD)))),0)),
$DH180="месяц",
$DR180*BA180,
$DH180="неделя",
$DR180*BA180/7*(ROUNDUP((DAY(EOMONTH(BA$15,0)))/4,0))),
0)</f>
        <v/>
      </c>
      <c r="DU180" s="125">
        <f t="array" ref="DU180">
IFERROR(_xlfn.IFS(
$DH180="день_1",
$DR180*$BL180/($AX180-$AW180+1)*BB180*(DAY(EOMONTH(BB$15,0))),
$DH180="день_2",
$DR180/30*MAX(MIN($AX180,EOMONTH(BB$15,0))-MAX($AW180,BB$15)+1,),
$DH180="раб.день",
$DR180/30*(IFERROR(
_xlfn.LET(_xlpm.VD,
CHOOSE(
{1;2;3;4;5;6;7;8;9;10;11;12;13;14;15;16;17;18},
45658,45659,45660,45661,45662,45663,45664,45665,45711,45724,45778,45779,45785,45786,45820,45821,45965,46022),
_xlfn.LET(_xlpm.DD,
MAX(MIN($AX180,EOMONTH(BB$15,0))-MAX($AW180,BB$15),),
_xlfn.IFS(
AND(MONTH($AW180)=MONTH(BB$15),MONTH($AX180)&lt;&gt;MONTH(BB$15)),
NETWORKDAYS.INTL($AW180,$AW180+_xlpm.DD,1,_xlpm.VD),
AND(MONTH($AW180)&lt;&gt;MONTH(BB$15),MONTH($AX180)=MONTH(BB$15)),
NETWORKDAYS.INTL(($AX180)-_xlpm.DD,$AX180,1,_xlpm.VD),
AND(MONTH($AW180)&lt;MONTH(BB$15),MONTH($AX180)&gt;MONTH(BB$15)),
NETWORKDAYS.INTL((EOMONTH(BB$15-1,1))-_xlpm.DD,EOMONTH(BB$15-1,1),1,_xlpm.VD),
AND(MONTH($AW180)=MONTH(BB$15),MONTH($AX180)=MONTH(BB$15)),
NETWORKDAYS.INTL($AW180,$AX180,1,_xlpm.VD)))),0)),
$DH180="месяц",
$DR180*BB180,
$DH180="неделя",
$DR180*BB180/7*(ROUNDUP((DAY(EOMONTH(BB$15,0)))/4,0))),
0)</f>
        <v/>
      </c>
      <c r="DV180" s="125">
        <f t="array" ref="DV180">
IFERROR(_xlfn.IFS(
$DH180="день_1",
$DR180*$BL180/($AX180-$AW180+1)*BC180*(DAY(EOMONTH(BC$15,0))),
$DH180="день_2",
$DR180/30*MAX(MIN($AX180,EOMONTH(BC$15,0))-MAX($AW180,BC$15)+1,),
$DH180="раб.день",
$DR180/30*(IFERROR(
_xlfn.LET(_xlpm.VD,
CHOOSE(
{1;2;3;4;5;6;7;8;9;10;11;12;13;14;15;16;17;18},
45658,45659,45660,45661,45662,45663,45664,45665,45711,45724,45778,45779,45785,45786,45820,45821,45965,46022),
_xlfn.LET(_xlpm.DD,
MAX(MIN($AX180,EOMONTH(BC$15,0))-MAX($AW180,BC$15),),
_xlfn.IFS(
AND(MONTH($AW180)=MONTH(BC$15),MONTH($AX180)&lt;&gt;MONTH(BC$15)),
NETWORKDAYS.INTL($AW180,$AW180+_xlpm.DD,1,_xlpm.VD),
AND(MONTH($AW180)&lt;&gt;MONTH(BC$15),MONTH($AX180)=MONTH(BC$15)),
NETWORKDAYS.INTL(($AX180)-_xlpm.DD,$AX180,1,_xlpm.VD),
AND(MONTH($AW180)&lt;MONTH(BC$15),MONTH($AX180)&gt;MONTH(BC$15)),
NETWORKDAYS.INTL((EOMONTH(BC$15-1,1))-_xlpm.DD,EOMONTH(BC$15-1,1),1,_xlpm.VD),
AND(MONTH($AW180)=MONTH(BC$15),MONTH($AX180)=MONTH(BC$15)),
NETWORKDAYS.INTL($AW180,$AX180,1,_xlpm.VD)))),0)),
$DH180="месяц",
$DR180*BC180,
$DH180="неделя",
$DR180*BC180/7*(ROUNDUP((DAY(EOMONTH(BC$15,0)))/4,0))),
0)</f>
        <v/>
      </c>
      <c r="DW180" s="125">
        <f t="array" ref="DW180">
IFERROR(_xlfn.IFS(
$DH180="день_1",
$DR180*$BL180/($AX180-$AW180+1)*BD180*(DAY(EOMONTH(BD$15,0))),
$DH180="день_2",
$DR180/30*MAX(MIN($AX180,EOMONTH(BD$15,0))-MAX($AW180,BD$15)+1,),
$DH180="раб.день",
$DR180/30*(IFERROR(
_xlfn.LET(_xlpm.VD,
CHOOSE(
{1;2;3;4;5;6;7;8;9;10;11;12;13;14;15;16;17;18},
45658,45659,45660,45661,45662,45663,45664,45665,45711,45724,45778,45779,45785,45786,45820,45821,45965,46022),
_xlfn.LET(_xlpm.DD,
MAX(MIN($AX180,EOMONTH(BD$15,0))-MAX($AW180,BD$15),),
_xlfn.IFS(
AND(MONTH($AW180)=MONTH(BD$15),MONTH($AX180)&lt;&gt;MONTH(BD$15)),
NETWORKDAYS.INTL($AW180,$AW180+_xlpm.DD,1,_xlpm.VD),
AND(MONTH($AW180)&lt;&gt;MONTH(BD$15),MONTH($AX180)=MONTH(BD$15)),
NETWORKDAYS.INTL(($AX180)-_xlpm.DD,$AX180,1,_xlpm.VD),
AND(MONTH($AW180)&lt;MONTH(BD$15),MONTH($AX180)&gt;MONTH(BD$15)),
NETWORKDAYS.INTL((EOMONTH(BD$15-1,1))-_xlpm.DD,EOMONTH(BD$15-1,1),1,_xlpm.VD),
AND(MONTH($AW180)=MONTH(BD$15),MONTH($AX180)=MONTH(BD$15)),
NETWORKDAYS.INTL($AW180,$AX180,1,_xlpm.VD)))),0)),
$DH180="месяц",
$DR180*BD180,
$DH180="неделя",
$DR180*BD180/7*(ROUNDUP((DAY(EOMONTH(BD$15,0)))/4,0))),
0)</f>
        <v/>
      </c>
      <c r="DX180" s="125">
        <f t="array" ref="DX180">
IFERROR(_xlfn.IFS(
$DH180="день_1",
$DR180*$BL180/($AX180-$AW180+1)*BE180*(DAY(EOMONTH(BE$15,0))),
$DH180="день_2",
$DR180/30*MAX(MIN($AX180,EOMONTH(BE$15,0))-MAX($AW180,BE$15)+1,),
$DH180="раб.день",
$DR180/30*(IFERROR(
_xlfn.LET(_xlpm.VD,
CHOOSE(
{1;2;3;4;5;6;7;8;9;10;11;12;13;14;15;16;17;18},
45658,45659,45660,45661,45662,45663,45664,45665,45711,45724,45778,45779,45785,45786,45820,45821,45965,46022),
_xlfn.LET(_xlpm.DD,
MAX(MIN($AX180,EOMONTH(BE$15,0))-MAX($AW180,BE$15),),
_xlfn.IFS(
AND(MONTH($AW180)=MONTH(BE$15),MONTH($AX180)&lt;&gt;MONTH(BE$15)),
NETWORKDAYS.INTL($AW180,$AW180+_xlpm.DD,1,_xlpm.VD),
AND(MONTH($AW180)&lt;&gt;MONTH(BE$15),MONTH($AX180)=MONTH(BE$15)),
NETWORKDAYS.INTL(($AX180)-_xlpm.DD,$AX180,1,_xlpm.VD),
AND(MONTH($AW180)&lt;MONTH(BE$15),MONTH($AX180)&gt;MONTH(BE$15)),
NETWORKDAYS.INTL((EOMONTH(BE$15-1,1))-_xlpm.DD,EOMONTH(BE$15-1,1),1,_xlpm.VD),
AND(MONTH($AW180)=MONTH(BE$15),MONTH($AX180)=MONTH(BE$15)),
NETWORKDAYS.INTL($AW180,$AX180,1,_xlpm.VD)))),0)),
$DH180="месяц",
$DR180*BE180,
$DH180="неделя",
$DR180*BE180/7*(ROUNDUP((DAY(EOMONTH(BE$15,0)))/4,0))),
0)</f>
        <v/>
      </c>
      <c r="DY180" s="125">
        <f t="array" ref="DY180">
IFERROR(_xlfn.IFS(
$DH180="день_1",
$DR180*$BL180/($AX180-$AW180+1)*BF180*(DAY(EOMONTH(BF$15,0))),
$DH180="день_2",
$DR180/30*MAX(MIN($AX180,EOMONTH(BF$15,0))-MAX($AW180,BF$15)+1,),
$DH180="раб.день",
$DR180/30*(IFERROR(
_xlfn.LET(_xlpm.VD,
CHOOSE(
{1;2;3;4;5;6;7;8;9;10;11;12;13;14;15;16;17;18},
45658,45659,45660,45661,45662,45663,45664,45665,45711,45724,45778,45779,45785,45786,45820,45821,45965,46022),
_xlfn.LET(_xlpm.DD,
MAX(MIN($AX180,EOMONTH(BF$15,0))-MAX($AW180,BF$15),),
_xlfn.IFS(
AND(MONTH($AW180)=MONTH(BF$15),MONTH($AX180)&lt;&gt;MONTH(BF$15)),
NETWORKDAYS.INTL($AW180,$AW180+_xlpm.DD,1,_xlpm.VD),
AND(MONTH($AW180)&lt;&gt;MONTH(BF$15),MONTH($AX180)=MONTH(BF$15)),
NETWORKDAYS.INTL(($AX180)-_xlpm.DD,$AX180,1,_xlpm.VD),
AND(MONTH($AW180)&lt;MONTH(BF$15),MONTH($AX180)&gt;MONTH(BF$15)),
NETWORKDAYS.INTL((EOMONTH(BF$15-1,1))-_xlpm.DD,EOMONTH(BF$15-1,1),1,_xlpm.VD),
AND(MONTH($AW180)=MONTH(BF$15),MONTH($AX180)=MONTH(BF$15)),
NETWORKDAYS.INTL($AW180,$AX180,1,_xlpm.VD)))),0)),
$DH180="месяц",
$DR180*BF180,
$DH180="неделя",
$DR180*BF180/7*(ROUNDUP((DAY(EOMONTH(BF$15,0)))/4,0))),
0)</f>
        <v/>
      </c>
      <c r="DZ180" s="125">
        <f t="array" ref="DZ180">
IFERROR(_xlfn.IFS(
$DH180="день_1",
$DR180*$BL180/($AX180-$AW180+1)*BG180*(DAY(EOMONTH(BG$15,0))),
$DH180="день_2",
$DR180/30*MAX(MIN($AX180,EOMONTH(BG$15,0))-MAX($AW180,BG$15)+1,),
$DH180="раб.день",
$DR180/30*(IFERROR(
_xlfn.LET(_xlpm.VD,
CHOOSE(
{1;2;3;4;5;6;7;8;9;10;11;12;13;14;15;16;17;18},
45658,45659,45660,45661,45662,45663,45664,45665,45711,45724,45778,45779,45785,45786,45820,45821,45965,46022),
_xlfn.LET(_xlpm.DD,
MAX(MIN($AX180,EOMONTH(BG$15,0))-MAX($AW180,BG$15),),
_xlfn.IFS(
AND(MONTH($AW180)=MONTH(BG$15),MONTH($AX180)&lt;&gt;MONTH(BG$15)),
NETWORKDAYS.INTL($AW180,$AW180+_xlpm.DD,1,_xlpm.VD),
AND(MONTH($AW180)&lt;&gt;MONTH(BG$15),MONTH($AX180)=MONTH(BG$15)),
NETWORKDAYS.INTL(($AX180)-_xlpm.DD,$AX180,1,_xlpm.VD),
AND(MONTH($AW180)&lt;MONTH(BG$15),MONTH($AX180)&gt;MONTH(BG$15)),
NETWORKDAYS.INTL((EOMONTH(BG$15-1,1))-_xlpm.DD,EOMONTH(BG$15-1,1),1,_xlpm.VD),
AND(MONTH($AW180)=MONTH(BG$15),MONTH($AX180)=MONTH(BG$15)),
NETWORKDAYS.INTL($AW180,$AX180,1,_xlpm.VD)))),0)),
$DH180="месяц",
$DR180*BG180,
$DH180="неделя",
$DR180*BG180/7*(ROUNDUP((DAY(EOMONTH(BG$15,0)))/4,0))),
0)</f>
        <v/>
      </c>
      <c r="EA180" s="125">
        <f t="array" ref="EA180">
IFERROR(_xlfn.IFS(
$DH180="день_1",
$DR180*$BL180/($AX180-$AW180+1)*BH180*(DAY(EOMONTH(BH$15,0))),
$DH180="день_2",
$DR180/30*MAX(MIN($AX180,EOMONTH(BH$15,0))-MAX($AW180,BH$15)+1,),
$DH180="раб.день",
$DR180/30*(IFERROR(
_xlfn.LET(_xlpm.VD,
CHOOSE(
{1;2;3;4;5;6;7;8;9;10;11;12;13;14;15;16;17;18},
45658,45659,45660,45661,45662,45663,45664,45665,45711,45724,45778,45779,45785,45786,45820,45821,45965,46022),
_xlfn.LET(_xlpm.DD,
MAX(MIN($AX180,EOMONTH(BH$15,0))-MAX($AW180,BH$15),),
_xlfn.IFS(
AND(MONTH($AW180)=MONTH(BH$15),MONTH($AX180)&lt;&gt;MONTH(BH$15)),
NETWORKDAYS.INTL($AW180,$AW180+_xlpm.DD,1,_xlpm.VD),
AND(MONTH($AW180)&lt;&gt;MONTH(BH$15),MONTH($AX180)=MONTH(BH$15)),
NETWORKDAYS.INTL(($AX180)-_xlpm.DD,$AX180,1,_xlpm.VD),
AND(MONTH($AW180)&lt;MONTH(BH$15),MONTH($AX180)&gt;MONTH(BH$15)),
NETWORKDAYS.INTL((EOMONTH(BH$15-1,1))-_xlpm.DD,EOMONTH(BH$15-1,1),1,_xlpm.VD),
AND(MONTH($AW180)=MONTH(BH$15),MONTH($AX180)=MONTH(BH$15)),
NETWORKDAYS.INTL($AW180,$AX180,1,_xlpm.VD)))),0)),
$DH180="месяц",
$DR180*BH180,
$DH180="неделя",
$DR180*BH180/7*(ROUNDUP((DAY(EOMONTH(BH$15,0)))/4,0))),
0)</f>
        <v/>
      </c>
      <c r="EB180" s="125">
        <f t="array" ref="EB180">
IFERROR(_xlfn.IFS(
$DH180="день_1",
$DR180*$BL180/($AX180-$AW180+1)*BI180*(DAY(EOMONTH(BI$15,0))),
$DH180="день_2",
$DR180/30*MAX(MIN($AX180,EOMONTH(BI$15,0))-MAX($AW180,BI$15)+1,),
$DH180="раб.день",
$DR180/30*(IFERROR(
_xlfn.LET(_xlpm.VD,
CHOOSE(
{1;2;3;4;5;6;7;8;9;10;11;12;13;14;15;16;17;18},
45658,45659,45660,45661,45662,45663,45664,45665,45711,45724,45778,45779,45785,45786,45820,45821,45965,46022),
_xlfn.LET(_xlpm.DD,
MAX(MIN($AX180,EOMONTH(BI$15,0))-MAX($AW180,BI$15),),
_xlfn.IFS(
AND(MONTH($AW180)=MONTH(BI$15),MONTH($AX180)&lt;&gt;MONTH(BI$15)),
NETWORKDAYS.INTL($AW180,$AW180+_xlpm.DD,1,_xlpm.VD),
AND(MONTH($AW180)&lt;&gt;MONTH(BI$15),MONTH($AX180)=MONTH(BI$15)),
NETWORKDAYS.INTL(($AX180)-_xlpm.DD,$AX180,1,_xlpm.VD),
AND(MONTH($AW180)&lt;MONTH(BI$15),MONTH($AX180)&gt;MONTH(BI$15)),
NETWORKDAYS.INTL((EOMONTH(BI$15-1,1))-_xlpm.DD,EOMONTH(BI$15-1,1),1,_xlpm.VD),
AND(MONTH($AW180)=MONTH(BI$15),MONTH($AX180)=MONTH(BI$15)),
NETWORKDAYS.INTL($AW180,$AX180,1,_xlpm.VD)))),0)),
$DH180="месяц",
$DR180*BI180,
$DH180="неделя",
$DR180*BI180/7*(ROUNDUP((DAY(EOMONTH(BI$15,0)))/4,0))),
0)</f>
        <v/>
      </c>
      <c r="EC180" s="125">
        <f t="array" ref="EC180">
IFERROR(_xlfn.IFS(
$DH180="день_1",
$DR180*$BL180/($AX180-$AW180+1)*BJ180*(DAY(EOMONTH(BJ$15,0))),
$DH180="день_2",
$DR180/30*MAX(MIN($AX180,EOMONTH(BJ$15,0))-MAX($AW180,BJ$15)+1,),
$DH180="раб.день",
$DR180/30*(IFERROR(
_xlfn.LET(_xlpm.VD,
CHOOSE(
{1;2;3;4;5;6;7;8;9;10;11;12;13;14;15;16;17;18},
45658,45659,45660,45661,45662,45663,45664,45665,45711,45724,45778,45779,45785,45786,45820,45821,45965,46022),
_xlfn.LET(_xlpm.DD,
MAX(MIN($AX180,EOMONTH(BJ$15,0))-MAX($AW180,BJ$15),),
_xlfn.IFS(
AND(MONTH($AW180)=MONTH(BJ$15),MONTH($AX180)&lt;&gt;MONTH(BJ$15)),
NETWORKDAYS.INTL($AW180,$AW180+_xlpm.DD,1,_xlpm.VD),
AND(MONTH($AW180)&lt;&gt;MONTH(BJ$15),MONTH($AX180)=MONTH(BJ$15)),
NETWORKDAYS.INTL(($AX180)-_xlpm.DD,$AX180,1,_xlpm.VD),
AND(MONTH($AW180)&lt;MONTH(BJ$15),MONTH($AX180)&gt;MONTH(BJ$15)),
NETWORKDAYS.INTL((EOMONTH(BJ$15-1,1))-_xlpm.DD,EOMONTH(BJ$15-1,1),1,_xlpm.VD),
AND(MONTH($AW180)=MONTH(BJ$15),MONTH($AX180)=MONTH(BJ$15)),
NETWORKDAYS.INTL($AW180,$AX180,1,_xlpm.VD)))),0)),
$DH180="месяц",
$DR180*BJ180,
$DH180="неделя",
$DR180*BJ180/7*(ROUNDUP((DAY(EOMONTH(BJ$15,0)))/4,0))),
0)</f>
        <v/>
      </c>
      <c r="ED180" s="125">
        <f t="array" ref="ED180">
IFERROR(_xlfn.IFS(
$DH180="день_1",
$DR180*$BL180/($AX180-$AW180+1)*BK180*(DAY(EOMONTH(BK$15,0))),
$DH180="день_2",
$DR180/30*MAX(MIN($AX180,EOMONTH(BK$15,0))-MAX($AW180,BK$15)+1,),
$DH180="раб.день",
$DR180/30*(IFERROR(
_xlfn.LET(_xlpm.VD,
CHOOSE(
{1;2;3;4;5;6;7;8;9;10;11;12;13;14;15;16;17;18},
45658,45659,45660,45661,45662,45663,45664,45665,45711,45724,45778,45779,45785,45786,45820,45821,45965,46022),
_xlfn.LET(_xlpm.DD,
MAX(MIN($AX180,EOMONTH(BK$15,0))-MAX($AW180,BK$15),),
_xlfn.IFS(
AND(MONTH($AW180)=MONTH(BK$15),MONTH($AX180)&lt;&gt;MONTH(BK$15)),
NETWORKDAYS.INTL($AW180,$AW180+_xlpm.DD,1,_xlpm.VD),
AND(MONTH($AW180)&lt;&gt;MONTH(BK$15),MONTH($AX180)=MONTH(BK$15)),
NETWORKDAYS.INTL(($AX180)-_xlpm.DD,$AX180,1,_xlpm.VD),
AND(MONTH($AW180)&lt;MONTH(BK$15),MONTH($AX180)&gt;MONTH(BK$15)),
NETWORKDAYS.INTL((EOMONTH(BK$15-1,1))-_xlpm.DD,EOMONTH(BK$15-1,1),1,_xlpm.VD),
AND(MONTH($AW180)=MONTH(BK$15),MONTH($AX180)=MONTH(BK$15)),
NETWORKDAYS.INTL($AW180,$AX180,1,_xlpm.VD)))),0)),
$DH180="месяц",
$DR180*BK180,
$DH180="неделя",
$DR180*BK180/7*(ROUNDUP((DAY(EOMONTH(BK$15,0)))/4,0))),
0)</f>
        <v/>
      </c>
      <c r="EE180" s="125">
        <f>SUM($DS180,$DT180,$DU180,$DV180,$DW180,$DX180,$DY180,$DZ180,$EA180,$EB180,$EC180,$ED180)</f>
        <v/>
      </c>
      <c r="EF180" s="125">
        <f>IFERROR(ROUND($EE180*(1+$EP180),2),0)</f>
        <v/>
      </c>
      <c r="EG180" s="128" t="n">
        <v>1</v>
      </c>
      <c r="EH180" s="126" t="n">
        <v>0</v>
      </c>
      <c r="EI180" s="126">
        <f>ROUND(SUM($EH180:$EH180)*SUM($AB180:$AB180)*$EG180,2)</f>
        <v/>
      </c>
      <c r="EJ180" s="126">
        <f>ROUND($EI180*(1+$EP180),2)</f>
        <v/>
      </c>
      <c r="EK180" s="126" t="n">
        <v>0</v>
      </c>
      <c r="EL180" s="126">
        <f>ROUND(SUM($EK180:$EK180)*SUM($AB180:$AB180)*$EG180,2)</f>
        <v/>
      </c>
      <c r="EM180" s="126">
        <f>ROUND($EL180*(1+$EP180),2)</f>
        <v/>
      </c>
      <c r="EN180" s="126">
        <f>SUM($EE180,$EI180,$EL180)</f>
        <v/>
      </c>
      <c r="EO180" s="126">
        <f>SUM($EF180,$EJ180,$EM180)</f>
        <v/>
      </c>
      <c r="EP180" s="59" t="inlineStr">
        <is>
          <t>20%</t>
        </is>
      </c>
      <c r="EQ180" s="59" t="n"/>
      <c r="ER180" s="60">
        <f t="array" ref="ER180">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MATCH(ES180,
{"AMS";"RussOutdoor";"HD Outdoor";"Ingroup";"IQ";"Ledproduction";"LisChannel";"Logic";"Media-PPL";"NovikovTV | НовиковТВ";"SMA";"SOK";"КрокусТВ | CrocusTV | IndoorTV";"Сити";"ТЯК Москва"},
0)),"")</f>
        <v/>
      </c>
      <c r="ES180" s="60" t="n"/>
      <c r="ET180" s="60">
        <f t="array" ref="ET180">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MATCH(ES180,
{"AMS";"RussOutdoor";"HD Outdoor";"Ingroup";"IQ";"Ledproduction";"LisChannel";"Logic";"Media-PPL";"NovikovTV | НовиковТВ";"SMA";"SOK";"КрокусТВ | CrocusTV | IndoorTV";"Сити";"ТЯК Москва"},
0)),"")</f>
        <v/>
      </c>
      <c r="EU180" s="60" t="n"/>
      <c r="EV180" s="60" t="n"/>
      <c r="EX180" s="110">
        <f t="array" ref="EX180">
($AR180/30
+N("ТРАФИК ПЛОЩАДКИ"))*
(IFERROR(
_xlfn.LET(
_xlpm.GPR,
HLOOKUP($L180,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(MATCH($T180,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IF($Q180="цифровой",_xlpm.GPR/$AG180,_xlpm.GPR/60)),
0)
+N("DWELL TIME"))*
(IF($AB180=0,0,IF($AB180=1,0.3,IF($AB180=2,0.5,IF($AB180&gt;2,1))))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_xlfn.IFS($AC180="да",1.2,$AC180="нет",1)*
_xlfn.IFS($AD180="да",1.2,$AD180="нет",1)*
IF(R180="статический",1,1.2)*
$X180*
INDEX(
{1.2;1;1.2;1.2;1;1.2;1.2;1.2;1.2;1.2;1.2;1;1.2;1.2;1.2;1.2;1;1;1.2;1.2;1.2;1;1;1;1;1.2;1.2;1.2;1.2;1;1;1;1;1.2;1.2;1.2;1.2;1.2;1.2;1.2;1.2;1;1;1.2;1;1;1;1;1.5;1;1;1.5;1.5;1.2},
MATCH($Q180,_xlpm.MI,0)))&gt;{0.02;0.04;0.06;0.1;0.2;0.4;0.6;0.8;1;2;4;6})),
{0;1;2;3;4;5;6;7;8;9;10;11;12},
0)))
+N("КОЭФФИЦИЕНТ КОНТАКТА"))))*
(_xlfn.IFS($X180&lt;0.1,$X180/1000,$X180&gt;25,5.2,AND($X180&gt;=0.1,$X180&lt;=25),(($X180*2+0.1)/10)*($X180/10)))*
IFERROR((_xlfn.LET(
_xlpm.MA,
{0;0.8;0.85;0.9;0.95;1},
_xlpm.MAA,
{0;1;2;3;4;5},
INDEX(_xlpm.MA,MATCH(SUMPRODUCT(--((IF(ROUND(_xlpm.MAA,1)&gt;5,5,ROUND($AB180,1)))&gt;{0;1;2;3;4;5})),_xlpm.MAA,0)))
+N("КОЭФФИЦИЕНТ КОЛ-ВО КОНСТРУКЦИЙ")),1)*
$AB180,0))*
(IF($Q180="цифровой",$AG180/15*$AI180,1)
+N("ДЛЯ ЦИФРЫ"))</f>
        <v/>
      </c>
      <c r="EY180" s="110">
        <f>IFERROR(EX180*AY180,0)</f>
        <v/>
      </c>
      <c r="EZ180" s="131">
        <f>IFERROR(DP180/EY180*1000,0)</f>
        <v/>
      </c>
      <c r="FA180" s="112">
        <f>IFERROR(FC180/FB180,0)</f>
        <v/>
      </c>
      <c r="FB180" s="112">
        <f>IFERROR((FC180/(EY180/FF180*#REF!))*0.825,0)</f>
        <v/>
      </c>
      <c r="FC180" s="112">
        <f>IFERROR(((EX180*30/AR180)*100)/30,0)</f>
        <v/>
      </c>
      <c r="FD180" s="112">
        <f>IFERROR(EY180/G180*100%,0)</f>
        <v/>
      </c>
      <c r="FE180" s="112">
        <f>IFERROR(FD180/FC180*100%,0)</f>
        <v/>
      </c>
      <c r="FF180" s="110">
        <f>IFERROR(AR180/30*AY180,0)</f>
        <v/>
      </c>
    </row>
    <row r="181" ht="13" customHeight="1">
      <c r="A181" s="59" t="n"/>
      <c r="B181" s="60" t="n"/>
      <c r="C181" s="60" t="n"/>
      <c r="D181" s="60">
        <f t="array" ref="D181">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MATCH($E181,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81" s="60">
        <f t="array" ref="E181">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MATCH($F181,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81" s="60" t="inlineStr"/>
      <c r="G181" s="60" t="n"/>
      <c r="H181" s="60">
        <f t="array" ref="H181">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MATCH($I181,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81" s="60" t="n"/>
      <c r="J181" s="60" t="n"/>
      <c r="K181" s="60" t="n"/>
      <c r="L181" s="60" t="n"/>
      <c r="M181" s="60" t="n"/>
      <c r="N181" s="60" t="n"/>
      <c r="O181" s="60" t="n"/>
      <c r="P181" s="60">
        <f t="array" ref="P181">
_xlfn.IFS(
ISNUMBER(MATCH($Q181,{"шелфбаннер","разделитель","монетница","чековая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ISNUMBER(MATCH($Q181,{"LED/LCD","видеокулер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ISNUMBER(MATCH($Q181,{"автомобиль","машина","выставочное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ISNUMBER(MATCH($Q181,{"билборд","лифтовая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ISNUMBER(MATCH($Q181,{"навигация","подвесной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ISNUMBER(MATCH($Q181,{"движущаяся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ISNUMBER(MATCH($Q181,{"каталог","журнал"},)),
"Пресса",
$Q181="","")</f>
        <v/>
      </c>
      <c r="Q181" s="60" t="n"/>
      <c r="R181" s="60">
        <f t="array" ref="R181">
IFERROR(
_xlfn.IFS(
OR(ISNUMBER(MATCH($Q181,{"экспозиция","макет","стенд","автостенд","авто стенд","выставочное пространство","выставочные стенды","модульные выставочные стенды","3Д конструкция","3D конструкция"},)),P181="Экспонирование"),
"нестандартный",
ISNUMBER(MATCH($Q181,{"скроллер","призматрон"},)),
"динамический",
$P181="Видео",
"цифровой",
OR($P181="Пресса",$P181="Щит",$P181="POSm",$P181="Подвес",$P181="Брендирование/оклейка"),
"статический"),"")</f>
        <v/>
      </c>
      <c r="S181" s="59" t="n"/>
      <c r="T181" s="60" t="n"/>
      <c r="U181" s="60" t="n"/>
      <c r="V181" s="60">
        <f>
IF(P181="Видео",
"цифровой постер/ролик",
IF(ISNUMBER(MATCH(Q181,{"короб световой","короб световой | лайтбокс","короб световой | кристалайт","лайтбокс","лайт бокс","кристалайт","LB","lightbox"},)),
"бэклит",
IF(P181="Брендирование/оклейка",
"перфарированная пленка/самоклейка",
IF(P181="Экспонирование",
"под запрос",
IF(P181="Подвес",
"баннер/ткань",
"")))))</f>
        <v/>
      </c>
      <c r="W181" s="59" t="n"/>
      <c r="X181" s="59" t="n"/>
      <c r="Y181" s="59" t="n"/>
      <c r="Z181" s="61" t="n"/>
      <c r="AA181" s="61" t="n"/>
      <c r="AB181" s="61">
        <f>IF(BL181&gt;0,Z181,0)</f>
        <v/>
      </c>
      <c r="AC181" s="59" t="n"/>
      <c r="AD181" s="59" t="n"/>
      <c r="AE181" s="59" t="n"/>
      <c r="AF181" s="59" t="n"/>
      <c r="AG181" s="59" t="n"/>
      <c r="AH181" s="59" t="n"/>
      <c r="AI181" s="59" t="n"/>
      <c r="AJ181" s="59" t="n"/>
      <c r="AK181" s="59" t="n"/>
      <c r="AL181" s="62">
        <f>IFERROR(IF(OR(R181="статический",R181="динамический",R181="нестандартный",R181="",R181=""),"-",IF(AND(AH181="-",AI181="-"),"-",AK181*3600/AH181*AI181)),"-")</f>
        <v/>
      </c>
      <c r="AM181" s="62">
        <f>IFERROR(IF(OR(R181="статический",R181="динамический",R181="",R181="", R181="BTL",R181="нестандартный"),"-",AG181*AI181*AL181/60),"-")</f>
        <v/>
      </c>
      <c r="AN181" s="63">
        <f>IFERROR(IF(AH181="","-",AG181*AI181/AH181),"-")</f>
        <v/>
      </c>
      <c r="AO181" s="59">
        <f>IFERROR(IF(OR($R181="статический",$R181="динамический",$R181="",$R181="",$R181="BTL",$R181="нестандартный"),"-",$AL181*$AY181),"-")</f>
        <v/>
      </c>
      <c r="AP181" s="62">
        <f>IFERROR(IF(OR($R181="статический",$R181="динамический",$R181="",$R181="",$R181="BTL",$R181="нестандартный"),"-",$AM181*AY181),"-")</f>
        <v/>
      </c>
      <c r="AQ181" s="64" t="n"/>
      <c r="AR181" s="61" t="n"/>
      <c r="AS181" s="61" t="n"/>
      <c r="AT181" s="61" t="n"/>
      <c r="AU181" s="65" t="n"/>
      <c r="AV181" s="124">
        <f>IFERROR(DR181/AT181*1000,"n/a")</f>
        <v/>
      </c>
      <c r="AW181" s="67" t="n"/>
      <c r="AX181" s="67" t="n"/>
      <c r="AY181" s="43">
        <f>IFERROR(IF(OR($AW181="",$AX181=""),"",_xlfn.DAYS($AX181+1,$AW181)),"")</f>
        <v/>
      </c>
      <c r="AZ181" s="68">
        <f t="array" ref="AZ181">
_xlfn.LET(_xlpm.COEFF,
IF($AW181+$AX181=0,0,IF(MAX(MIN($AX181,EOMONTH(AZ$15,0))-MAX($AW181,AZ$15)+1,)&gt;0,1,0)),
_xlfn.IFS(
$ES181="LisChannel",
_xlpm.COEFF*
INDEX({1;1;1.2;1.2;1;1;1;1;1.2;1.2;1.2;1.2},
MATCH(MONTH(AZ$15),
{1,2,3,4,5,6,7,8,9,10,11,12})),
CONCATENATE($ES181," ",$L181)="RussOutdoor метро",
_xlpm.COEFF*
INDEX({0.8;0.9;1.1;1.1;1;1;1;1;1.1;1.1;1.1;1.1},
MATCH(MONTH(AZ$15),
{1,2,3,4,5,6,7,8,9,10,11,12})),
$ES181&lt;&gt;"LisChannel",
_xlpm.COEFF,
$ES181&lt;&gt;"RussOutdoor",
_xlpm.COEFF))</f>
        <v/>
      </c>
      <c r="BA181" s="68">
        <f t="array" ref="BA181">
_xlfn.LET(_xlpm.COEFF,
IF($AW181+$AX181=0,0,IF(MAX(MIN($AX181,EOMONTH(BA$15,0))-MAX($AW181,BA$15)+1,)&gt;0,1,0)),
_xlfn.IFS(
$ES181="LisChannel",
_xlpm.COEFF*
INDEX({1;1;1.2;1.2;1;1;1;1;1.2;1.2;1.2;1.2},
MATCH(MONTH(BA$15),
{1,2,3,4,5,6,7,8,9,10,11,12})),
CONCATENATE($ES181," ",$L181)="RussOutdoor метро",
_xlpm.COEFF*
INDEX({0.8;0.9;1.1;1.1;1;1;1;1;1.1;1.1;1.1;1.1},
MATCH(MONTH(BA$15),
{1,2,3,4,5,6,7,8,9,10,11,12})),
$ES181&lt;&gt;"LisChannel",
_xlpm.COEFF,
$ES181&lt;&gt;"RussOutdoor",
_xlpm.COEFF))</f>
        <v/>
      </c>
      <c r="BB181" s="68">
        <f t="array" ref="BB181">
_xlfn.LET(_xlpm.COEFF,
IF($AW181+$AX181=0,0,IF(MAX(MIN($AX181,EOMONTH(BB$15,0))-MAX($AW181,BB$15)+1,)&gt;0,1,0)),
_xlfn.IFS(
$ES181="LisChannel",
_xlpm.COEFF*
INDEX({1;1;1.2;1.2;1;1;1;1;1.2;1.2;1.2;1.2},
MATCH(MONTH(BB$15),
{1,2,3,4,5,6,7,8,9,10,11,12})),
CONCATENATE($ES181," ",$L181)="RussOutdoor метро",
_xlpm.COEFF*
INDEX({0.8;0.9;1.1;1.1;1;1;1;1;1.1;1.1;1.1;1.1},
MATCH(MONTH(BB$15),
{1,2,3,4,5,6,7,8,9,10,11,12})),
$ES181&lt;&gt;"LisChannel",
_xlpm.COEFF,
$ES181&lt;&gt;"RussOutdoor",
_xlpm.COEFF))</f>
        <v/>
      </c>
      <c r="BC181" s="68">
        <f t="array" ref="BC181">
_xlfn.LET(_xlpm.COEFF,
IF($AW181+$AX181=0,0,IF(MAX(MIN($AX181,EOMONTH(BC$15,0))-MAX($AW181,BC$15)+1,)&gt;0,1,0)),
_xlfn.IFS(
$ES181="LisChannel",
_xlpm.COEFF*
INDEX({1;1;1.2;1.2;1;1;1;1;1.2;1.2;1.2;1.2},
MATCH(MONTH(BC$15),
{1,2,3,4,5,6,7,8,9,10,11,12})),
CONCATENATE($ES181," ",$L181)="RussOutdoor метро",
_xlpm.COEFF*
INDEX({0.8;0.9;1.1;1.1;1;1;1;1;1.1;1.1;1.1;1.1},
MATCH(MONTH(BC$15),
{1,2,3,4,5,6,7,8,9,10,11,12})),
$ES181&lt;&gt;"LisChannel",
_xlpm.COEFF,
$ES181&lt;&gt;"RussOutdoor",
_xlpm.COEFF))</f>
        <v/>
      </c>
      <c r="BD181" s="68">
        <f t="array" ref="BD181">
_xlfn.LET(_xlpm.COEFF,
IF($AW181+$AX181=0,0,IF(MAX(MIN($AX181,EOMONTH(BD$15,0))-MAX($AW181,BD$15)+1,)&gt;0,1,0)),
_xlfn.IFS(
$ES181="LisChannel",
_xlpm.COEFF*
INDEX({1;1;1.2;1.2;1;1;1;1;1.2;1.2;1.2;1.2},
MATCH(MONTH(BD$15),
{1,2,3,4,5,6,7,8,9,10,11,12})),
CONCATENATE($ES181," ",$L181)="RussOutdoor метро",
_xlpm.COEFF*
INDEX({0.8;0.9;1.1;1.1;1;1;1;1;1.1;1.1;1.1;1.1},
MATCH(MONTH(BD$15),
{1,2,3,4,5,6,7,8,9,10,11,12})),
$ES181&lt;&gt;"LisChannel",
_xlpm.COEFF,
$ES181&lt;&gt;"RussOutdoor",
_xlpm.COEFF))</f>
        <v/>
      </c>
      <c r="BE181" s="68">
        <f t="array" ref="BE181">
_xlfn.LET(_xlpm.COEFF,
IF($AW181+$AX181=0,0,IF(MAX(MIN($AX181,EOMONTH(BE$15,0))-MAX($AW181,BE$15)+1,)&gt;0,1,0)),
_xlfn.IFS(
$ES181="LisChannel",
_xlpm.COEFF*
INDEX({1;1;1.2;1.2;1;1;1;1;1.2;1.2;1.2;1.2},
MATCH(MONTH(BE$15),
{1,2,3,4,5,6,7,8,9,10,11,12})),
CONCATENATE($ES181," ",$L181)="RussOutdoor метро",
_xlpm.COEFF*
INDEX({0.8;0.9;1.1;1.1;1;1;1;1;1.1;1.1;1.1;1.1},
MATCH(MONTH(BE$15),
{1,2,3,4,5,6,7,8,9,10,11,12})),
$ES181&lt;&gt;"LisChannel",
_xlpm.COEFF,
$ES181&lt;&gt;"RussOutdoor",
_xlpm.COEFF))</f>
        <v/>
      </c>
      <c r="BF181" s="68">
        <f t="array" ref="BF181">
_xlfn.LET(_xlpm.COEFF,
IF($AW181+$AX181=0,0,IF(MAX(MIN($AX181,EOMONTH(BF$15,0))-MAX($AW181,BF$15)+1,)&gt;0,1,0)),
_xlfn.IFS(
$ES181="LisChannel",
_xlpm.COEFF*
INDEX({1;1;1.2;1.2;1;1;1;1;1.2;1.2;1.2;1.2},
MATCH(MONTH(BF$15),
{1,2,3,4,5,6,7,8,9,10,11,12})),
CONCATENATE($ES181," ",$L181)="RussOutdoor метро",
_xlpm.COEFF*
INDEX({0.8;0.9;1.1;1.1;1;1;1;1;1.1;1.1;1.1;1.1},
MATCH(MONTH(BF$15),
{1,2,3,4,5,6,7,8,9,10,11,12})),
$ES181&lt;&gt;"LisChannel",
_xlpm.COEFF,
$ES181&lt;&gt;"RussOutdoor",
_xlpm.COEFF))</f>
        <v/>
      </c>
      <c r="BG181" s="68">
        <f t="array" ref="BG181">
_xlfn.LET(_xlpm.COEFF,
IF($AW181+$AX181=0,0,IF(MAX(MIN($AX181,EOMONTH(BG$15,0))-MAX($AW181,BG$15)+1,)&gt;0,1,0)),
_xlfn.IFS(
$ES181="LisChannel",
_xlpm.COEFF*
INDEX({1;1;1.2;1.2;1;1;1;1;1.2;1.2;1.2;1.2},
MATCH(MONTH(BG$15),
{1,2,3,4,5,6,7,8,9,10,11,12})),
CONCATENATE($ES181," ",$L181)="RussOutdoor метро",
_xlpm.COEFF*
INDEX({0.8;0.9;1.1;1.1;1;1;1;1;1.1;1.1;1.1;1.1},
MATCH(MONTH(BG$15),
{1,2,3,4,5,6,7,8,9,10,11,12})),
$ES181&lt;&gt;"LisChannel",
_xlpm.COEFF,
$ES181&lt;&gt;"RussOutdoor",
_xlpm.COEFF))</f>
        <v/>
      </c>
      <c r="BH181" s="68">
        <f t="array" ref="BH181">
_xlfn.LET(_xlpm.COEFF,
IF($AW181+$AX181=0,0,IF(MAX(MIN($AX181,EOMONTH(BH$15,0))-MAX($AW181,BH$15)+1,)&gt;0,1,0)),
_xlfn.IFS(
$ES181="LisChannel",
_xlpm.COEFF*
INDEX({1;1;1.2;1.2;1;1;1;1;1.2;1.2;1.2;1.2},
MATCH(MONTH(BH$15),
{1,2,3,4,5,6,7,8,9,10,11,12})),
CONCATENATE($ES181," ",$L181)="RussOutdoor метро",
_xlpm.COEFF*
INDEX({0.8;0.9;1.1;1.1;1;1;1;1;1.1;1.1;1.1;1.1},
MATCH(MONTH(BH$15),
{1,2,3,4,5,6,7,8,9,10,11,12})),
$ES181&lt;&gt;"LisChannel",
_xlpm.COEFF,
$ES181&lt;&gt;"RussOutdoor",
_xlpm.COEFF))</f>
        <v/>
      </c>
      <c r="BI181" s="68">
        <f t="array" ref="BI181">
_xlfn.LET(_xlpm.COEFF,
IF($AW181+$AX181=0,0,IF(MAX(MIN($AX181,EOMONTH(BI$15,0))-MAX($AW181,BI$15)+1,)&gt;0,1,0)),
_xlfn.IFS(
$ES181="LisChannel",
_xlpm.COEFF*
INDEX({1;1;1.2;1.2;1;1;1;1;1.2;1.2;1.2;1.2},
MATCH(MONTH(BI$15),
{1,2,3,4,5,6,7,8,9,10,11,12})),
CONCATENATE($ES181," ",$L181)="RussOutdoor метро",
_xlpm.COEFF*
INDEX({0.8;0.9;1.1;1.1;1;1;1;1;1.1;1.1;1.1;1.1},
MATCH(MONTH(BI$15),
{1,2,3,4,5,6,7,8,9,10,11,12})),
$ES181&lt;&gt;"LisChannel",
_xlpm.COEFF,
$ES181&lt;&gt;"RussOutdoor",
_xlpm.COEFF))</f>
        <v/>
      </c>
      <c r="BJ181" s="68">
        <f t="array" ref="BJ181">
_xlfn.LET(_xlpm.COEFF,
IF($AW181+$AX181=0,0,IF(MAX(MIN($AX181,EOMONTH(BJ$15,0))-MAX($AW181,BJ$15)+1,)&gt;0,1,0)),
_xlfn.IFS(
$ES181="LisChannel",
_xlpm.COEFF*
INDEX({1;1;1.2;1.2;1;1;1;1;1.2;1.2;1.2;1.2},
MATCH(MONTH(BJ$15),
{1,2,3,4,5,6,7,8,9,10,11,12})),
CONCATENATE($ES181," ",$L181)="RussOutdoor метро",
_xlpm.COEFF*
INDEX({0.8;0.9;1.1;1.1;1;1;1;1;1.1;1.1;1.1;1.1},
MATCH(MONTH(BJ$15),
{1,2,3,4,5,6,7,8,9,10,11,12})),
$ES181&lt;&gt;"LisChannel",
_xlpm.COEFF,
$ES181&lt;&gt;"RussOutdoor",
_xlpm.COEFF))</f>
        <v/>
      </c>
      <c r="BK181" s="68">
        <f t="array" ref="BK181">
_xlfn.LET(_xlpm.COEFF,
IF($AW181+$AX181=0,0,IF(MAX(MIN($AX181,EOMONTH(BK$15,0))-MAX($AW181,BK$15)+1,)&gt;0,1,0)),
_xlfn.IFS(
$ES181="LisChannel",
_xlpm.COEFF*
INDEX({1;1;1.2;1.2;1;1;1;1;1.2;1.2;1.2;1.2},
MATCH(MONTH(BK$15),
{1,2,3,4,5,6,7,8,9,10,11,12})),
CONCATENATE($ES181," ",$L181)="RussOutdoor метро",
_xlpm.COEFF*
INDEX({0.8;0.9;1.1;1.1;1;1;1;1;1.1;1.1;1.1;1.1},
MATCH(MONTH(BK$15),
{1,2,3,4,5,6,7,8,9,10,11,12})),
$ES181&lt;&gt;"LisChannel",
_xlpm.COEFF,
$ES181&lt;&gt;"RussOutdoor",
_xlpm.COEFF))</f>
        <v/>
      </c>
      <c r="BL181" s="62">
        <f>COUNTIFS($AZ181:$BK181,"&gt;0")</f>
        <v/>
      </c>
      <c r="BM181" s="65" t="n"/>
      <c r="BN181" s="125">
        <f>$DJ181</f>
        <v/>
      </c>
      <c r="BO181" s="63">
        <f>$DQ181</f>
        <v/>
      </c>
      <c r="BP181" s="125">
        <f>
IFERROR(
IF($BL181=0,0,
$BN181*(1-$BO181)),
0)</f>
        <v/>
      </c>
      <c r="BQ181" s="125">
        <f t="array" ref="BQ181">
IFERROR(
_xlfn.IFS(
$DH181="день_1",
$BP181*$BL181/($AX181-$AW181+1)*AZ181*(DAY(EOMONTH(AZ$15,0))),
$DH181="день_2",
$BP181/30*MAX(MIN($AX181,EOMONTH(AZ$15,0))-MAX($AW181,AZ$15)+1,),
$DH181="раб.день",
$BP181/30*(IFERROR(
_xlfn.LET(_xlpm.VD,
CHOOSE(
{1;2;3;4;5;6;7;8;9;10;11;12;13;14;15;16;17;18},
45658,45659,45660,45661,45662,45663,45664,45665,45711,45724,45778,45779,45785,45786,45820,45821,45965,46022),
_xlfn.LET(_xlpm.DD,
MAX(MIN($AX181,EOMONTH(AZ$15,0))-MAX($AW181,AZ$15),),
_xlfn.IFS(
AND(MONTH($AW181)=MONTH(AZ$15),MONTH($AX181)&lt;&gt;MONTH(AZ$15)),
NETWORKDAYS.INTL($AW181,$AW181+_xlpm.DD,1,_xlpm.VD),
AND(MONTH($AW181)&lt;&gt;MONTH(AZ$15),MONTH($AX181)=MONTH(AZ$15)),
NETWORKDAYS.INTL(($AX181)-_xlpm.DD,$AX181,1,_xlpm.VD),
AND(MONTH($AW181)&lt;MONTH(AZ$15),MONTH($AX181)&gt;MONTH(AZ$15)),
NETWORKDAYS.INTL((EOMONTH(AZ$15-1,1))-_xlpm.DD,EOMONTH(AZ$15-1,1),1,_xlpm.VD),
AND(MONTH($AW181)=MONTH(AZ$15),MONTH($AX181)=MONTH(AZ$15)),
NETWORKDAYS.INTL($AW181,$AX181,1,_xlpm.VD)))),0)),
$DH181="месяц",
$BP181*AZ181,
$DH181="неделя",
$BP181*AZ181/7*(ROUNDUP((DAY(EOMONTH(AZ$15,0)))/4,0))),
0)</f>
        <v/>
      </c>
      <c r="BR181" s="125">
        <f t="array" ref="BR181">
IFERROR(
_xlfn.IFS(
$DH181="день_1",
$BP181*$BL181/($AX181-$AW181+1)*BA181*(DAY(EOMONTH(BA$15,0))),
$DH181="день_2",
$BP181/30*MAX(MIN($AX181,EOMONTH(BA$15,0))-MAX($AW181,BA$15)+1,),
$DH181="раб.день",
$BP181/30*(IFERROR(
_xlfn.LET(_xlpm.VD,
CHOOSE(
{1;2;3;4;5;6;7;8;9;10;11;12;13;14;15;16;17;18},
45658,45659,45660,45661,45662,45663,45664,45665,45711,45724,45778,45779,45785,45786,45820,45821,45965,46022),
_xlfn.LET(_xlpm.DD,
MAX(MIN($AX181,EOMONTH(BA$15,0))-MAX($AW181,BA$15),),
_xlfn.IFS(
AND(MONTH($AW181)=MONTH(BA$15),MONTH($AX181)&lt;&gt;MONTH(BA$15)),
NETWORKDAYS.INTL($AW181,$AW181+_xlpm.DD,1,_xlpm.VD),
AND(MONTH($AW181)&lt;&gt;MONTH(BA$15),MONTH($AX181)=MONTH(BA$15)),
NETWORKDAYS.INTL(($AX181)-_xlpm.DD,$AX181,1,_xlpm.VD),
AND(MONTH($AW181)&lt;MONTH(BA$15),MONTH($AX181)&gt;MONTH(BA$15)),
NETWORKDAYS.INTL((EOMONTH(BA$15-1,1))-_xlpm.DD,EOMONTH(BA$15-1,1),1,_xlpm.VD),
AND(MONTH($AW181)=MONTH(BA$15),MONTH($AX181)=MONTH(BA$15)),
NETWORKDAYS.INTL($AW181,$AX181,1,_xlpm.VD)))),0)),
$DH181="месяц",
$BP181*BA181,
$DH181="неделя",
$BP181*BA181/7*(ROUNDUP((DAY(EOMONTH(BA$15,0)))/4,0))),
0)</f>
        <v/>
      </c>
      <c r="BS181" s="125">
        <f t="array" ref="BS181">
IFERROR(
_xlfn.IFS(
$DH181="день_1",
$BP181*$BL181/($AX181-$AW181+1)*BB181*(DAY(EOMONTH(BB$15,0))),
$DH181="день_2",
$BP181/30*MAX(MIN($AX181,EOMONTH(BB$15,0))-MAX($AW181,BB$15)+1,),
$DH181="раб.день",
$BP181/30*(IFERROR(
_xlfn.LET(_xlpm.VD,
CHOOSE(
{1;2;3;4;5;6;7;8;9;10;11;12;13;14;15;16;17;18},
45658,45659,45660,45661,45662,45663,45664,45665,45711,45724,45778,45779,45785,45786,45820,45821,45965,46022),
_xlfn.LET(_xlpm.DD,
MAX(MIN($AX181,EOMONTH(BB$15,0))-MAX($AW181,BB$15),),
_xlfn.IFS(
AND(MONTH($AW181)=MONTH(BB$15),MONTH($AX181)&lt;&gt;MONTH(BB$15)),
NETWORKDAYS.INTL($AW181,$AW181+_xlpm.DD,1,_xlpm.VD),
AND(MONTH($AW181)&lt;&gt;MONTH(BB$15),MONTH($AX181)=MONTH(BB$15)),
NETWORKDAYS.INTL(($AX181)-_xlpm.DD,$AX181,1,_xlpm.VD),
AND(MONTH($AW181)&lt;MONTH(BB$15),MONTH($AX181)&gt;MONTH(BB$15)),
NETWORKDAYS.INTL((EOMONTH(BB$15-1,1))-_xlpm.DD,EOMONTH(BB$15-1,1),1,_xlpm.VD),
AND(MONTH($AW181)=MONTH(BB$15),MONTH($AX181)=MONTH(BB$15)),
NETWORKDAYS.INTL($AW181,$AX181,1,_xlpm.VD)))),0)),
$DH181="месяц",
$BP181*BB181,
$DH181="неделя",
$BP181*BB181/7*(ROUNDUP((DAY(EOMONTH(BB$15,0)))/4,0))),
0)</f>
        <v/>
      </c>
      <c r="BT181" s="125">
        <f t="array" ref="BT181">
IFERROR(
_xlfn.IFS(
$DH181="день_1",
$BP181*$BL181/($AX181-$AW181+1)*BC181*(DAY(EOMONTH(BC$15,0))),
$DH181="день_2",
$BP181/30*MAX(MIN($AX181,EOMONTH(BC$15,0))-MAX($AW181,BC$15)+1,),
$DH181="раб.день",
$BP181/30*(IFERROR(
_xlfn.LET(_xlpm.VD,
CHOOSE(
{1;2;3;4;5;6;7;8;9;10;11;12;13;14;15;16;17;18},
45658,45659,45660,45661,45662,45663,45664,45665,45711,45724,45778,45779,45785,45786,45820,45821,45965,46022),
_xlfn.LET(_xlpm.DD,
MAX(MIN($AX181,EOMONTH(BC$15,0))-MAX($AW181,BC$15),),
_xlfn.IFS(
AND(MONTH($AW181)=MONTH(BC$15),MONTH($AX181)&lt;&gt;MONTH(BC$15)),
NETWORKDAYS.INTL($AW181,$AW181+_xlpm.DD,1,_xlpm.VD),
AND(MONTH($AW181)&lt;&gt;MONTH(BC$15),MONTH($AX181)=MONTH(BC$15)),
NETWORKDAYS.INTL(($AX181)-_xlpm.DD,$AX181,1,_xlpm.VD),
AND(MONTH($AW181)&lt;MONTH(BC$15),MONTH($AX181)&gt;MONTH(BC$15)),
NETWORKDAYS.INTL((EOMONTH(BC$15-1,1))-_xlpm.DD,EOMONTH(BC$15-1,1),1,_xlpm.VD),
AND(MONTH($AW181)=MONTH(BC$15),MONTH($AX181)=MONTH(BC$15)),
NETWORKDAYS.INTL($AW181,$AX181,1,_xlpm.VD)))),0)),
$DH181="месяц",
$BP181*BC181,
$DH181="неделя",
$BP181*BC181/7*(ROUNDUP((DAY(EOMONTH(BC$15,0)))/4,0))),
0)</f>
        <v/>
      </c>
      <c r="BU181" s="125">
        <f t="array" ref="BU181">
IFERROR(
_xlfn.IFS(
$DH181="день_1",
$BP181*$BL181/($AX181-$AW181+1)*BD181*(DAY(EOMONTH(BD$15,0))),
$DH181="день_2",
$BP181/30*MAX(MIN($AX181,EOMONTH(BD$15,0))-MAX($AW181,BD$15)+1,),
$DH181="раб.день",
$BP181/30*(IFERROR(
_xlfn.LET(_xlpm.VD,
CHOOSE(
{1;2;3;4;5;6;7;8;9;10;11;12;13;14;15;16;17;18},
45658,45659,45660,45661,45662,45663,45664,45665,45711,45724,45778,45779,45785,45786,45820,45821,45965,46022),
_xlfn.LET(_xlpm.DD,
MAX(MIN($AX181,EOMONTH(BD$15,0))-MAX($AW181,BD$15),),
_xlfn.IFS(
AND(MONTH($AW181)=MONTH(BD$15),MONTH($AX181)&lt;&gt;MONTH(BD$15)),
NETWORKDAYS.INTL($AW181,$AW181+_xlpm.DD,1,_xlpm.VD),
AND(MONTH($AW181)&lt;&gt;MONTH(BD$15),MONTH($AX181)=MONTH(BD$15)),
NETWORKDAYS.INTL(($AX181)-_xlpm.DD,$AX181,1,_xlpm.VD),
AND(MONTH($AW181)&lt;MONTH(BD$15),MONTH($AX181)&gt;MONTH(BD$15)),
NETWORKDAYS.INTL((EOMONTH(BD$15-1,1))-_xlpm.DD,EOMONTH(BD$15-1,1),1,_xlpm.VD),
AND(MONTH($AW181)=MONTH(BD$15),MONTH($AX181)=MONTH(BD$15)),
NETWORKDAYS.INTL($AW181,$AX181,1,_xlpm.VD)))),0)),
$DH181="месяц",
$BP181*BD181,
$DH181="неделя",
$BP181*BD181/7*(ROUNDUP((DAY(EOMONTH(BD$15,0)))/4,0))),
0)</f>
        <v/>
      </c>
      <c r="BV181" s="125">
        <f t="array" ref="BV181">
IFERROR(
_xlfn.IFS(
$DH181="день_1",
$BP181*$BL181/($AX181-$AW181+1)*BE181*(DAY(EOMONTH(BE$15,0))),
$DH181="день_2",
$BP181/30*MAX(MIN($AX181,EOMONTH(BE$15,0))-MAX($AW181,BE$15)+1,),
$DH181="раб.день",
$BP181/30*(IFERROR(
_xlfn.LET(_xlpm.VD,
CHOOSE(
{1;2;3;4;5;6;7;8;9;10;11;12;13;14;15;16;17;18},
45658,45659,45660,45661,45662,45663,45664,45665,45711,45724,45778,45779,45785,45786,45820,45821,45965,46022),
_xlfn.LET(_xlpm.DD,
MAX(MIN($AX181,EOMONTH(BE$15,0))-MAX($AW181,BE$15),),
_xlfn.IFS(
AND(MONTH($AW181)=MONTH(BE$15),MONTH($AX181)&lt;&gt;MONTH(BE$15)),
NETWORKDAYS.INTL($AW181,$AW181+_xlpm.DD,1,_xlpm.VD),
AND(MONTH($AW181)&lt;&gt;MONTH(BE$15),MONTH($AX181)=MONTH(BE$15)),
NETWORKDAYS.INTL(($AX181)-_xlpm.DD,$AX181,1,_xlpm.VD),
AND(MONTH($AW181)&lt;MONTH(BE$15),MONTH($AX181)&gt;MONTH(BE$15)),
NETWORKDAYS.INTL((EOMONTH(BE$15-1,1))-_xlpm.DD,EOMONTH(BE$15-1,1),1,_xlpm.VD),
AND(MONTH($AW181)=MONTH(BE$15),MONTH($AX181)=MONTH(BE$15)),
NETWORKDAYS.INTL($AW181,$AX181,1,_xlpm.VD)))),0)),
$DH181="месяц",
$BP181*BE181,
$DH181="неделя",
$BP181*BE181/7*(ROUNDUP((DAY(EOMONTH(BE$15,0)))/4,0))),
0)</f>
        <v/>
      </c>
      <c r="BW181" s="125">
        <f t="array" ref="BW181">
IFERROR(
_xlfn.IFS(
$DH181="день_1",
$BP181*$BL181/($AX181-$AW181+1)*BF181*(DAY(EOMONTH(BF$15,0))),
$DH181="день_2",
$BP181/30*MAX(MIN($AX181,EOMONTH(BF$15,0))-MAX($AW181,BF$15)+1,),
$DH181="раб.день",
$BP181/30*(IFERROR(
_xlfn.LET(_xlpm.VD,
CHOOSE(
{1;2;3;4;5;6;7;8;9;10;11;12;13;14;15;16;17;18},
45658,45659,45660,45661,45662,45663,45664,45665,45711,45724,45778,45779,45785,45786,45820,45821,45965,46022),
_xlfn.LET(_xlpm.DD,
MAX(MIN($AX181,EOMONTH(BF$15,0))-MAX($AW181,BF$15),),
_xlfn.IFS(
AND(MONTH($AW181)=MONTH(BF$15),MONTH($AX181)&lt;&gt;MONTH(BF$15)),
NETWORKDAYS.INTL($AW181,$AW181+_xlpm.DD,1,_xlpm.VD),
AND(MONTH($AW181)&lt;&gt;MONTH(BF$15),MONTH($AX181)=MONTH(BF$15)),
NETWORKDAYS.INTL(($AX181)-_xlpm.DD,$AX181,1,_xlpm.VD),
AND(MONTH($AW181)&lt;MONTH(BF$15),MONTH($AX181)&gt;MONTH(BF$15)),
NETWORKDAYS.INTL((EOMONTH(BF$15-1,1))-_xlpm.DD,EOMONTH(BF$15-1,1),1,_xlpm.VD),
AND(MONTH($AW181)=MONTH(BF$15),MONTH($AX181)=MONTH(BF$15)),
NETWORKDAYS.INTL($AW181,$AX181,1,_xlpm.VD)))),0)),
$DH181="месяц",
$BP181*BF181,
$DH181="неделя",
$BP181*BF181/7*(ROUNDUP((DAY(EOMONTH(BF$15,0)))/4,0))),
0)</f>
        <v/>
      </c>
      <c r="BX181" s="125">
        <f t="array" ref="BX181">
IFERROR(
_xlfn.IFS(
$DH181="день_1",
$BP181*$BL181/($AX181-$AW181+1)*BG181*(DAY(EOMONTH(BG$15,0))),
$DH181="день_2",
$BP181/30*MAX(MIN($AX181,EOMONTH(BG$15,0))-MAX($AW181,BG$15)+1,),
$DH181="раб.день",
$BP181/30*(IFERROR(
_xlfn.LET(_xlpm.VD,
CHOOSE(
{1;2;3;4;5;6;7;8;9;10;11;12;13;14;15;16;17;18},
45658,45659,45660,45661,45662,45663,45664,45665,45711,45724,45778,45779,45785,45786,45820,45821,45965,46022),
_xlfn.LET(_xlpm.DD,
MAX(MIN($AX181,EOMONTH(BG$15,0))-MAX($AW181,BG$15),),
_xlfn.IFS(
AND(MONTH($AW181)=MONTH(BG$15),MONTH($AX181)&lt;&gt;MONTH(BG$15)),
NETWORKDAYS.INTL($AW181,$AW181+_xlpm.DD,1,_xlpm.VD),
AND(MONTH($AW181)&lt;&gt;MONTH(BG$15),MONTH($AX181)=MONTH(BG$15)),
NETWORKDAYS.INTL(($AX181)-_xlpm.DD,$AX181,1,_xlpm.VD),
AND(MONTH($AW181)&lt;MONTH(BG$15),MONTH($AX181)&gt;MONTH(BG$15)),
NETWORKDAYS.INTL((EOMONTH(BG$15-1,1))-_xlpm.DD,EOMONTH(BG$15-1,1),1,_xlpm.VD),
AND(MONTH($AW181)=MONTH(BG$15),MONTH($AX181)=MONTH(BG$15)),
NETWORKDAYS.INTL($AW181,$AX181,1,_xlpm.VD)))),0)),
$DH181="месяц",
$BP181*BG181,
$DH181="неделя",
$BP181*BG181/7*(ROUNDUP((DAY(EOMONTH(BG$15,0)))/4,0))),
0)</f>
        <v/>
      </c>
      <c r="BY181" s="125">
        <f t="array" ref="BY181">
IFERROR(
_xlfn.IFS(
$DH181="день_1",
$BP181*$BL181/($AX181-$AW181+1)*BH181*(DAY(EOMONTH(BH$15,0))),
$DH181="день_2",
$BP181/30*MAX(MIN($AX181,EOMONTH(BH$15,0))-MAX($AW181,BH$15)+1,),
$DH181="раб.день",
$BP181/30*(IFERROR(
_xlfn.LET(_xlpm.VD,
CHOOSE(
{1;2;3;4;5;6;7;8;9;10;11;12;13;14;15;16;17;18},
45658,45659,45660,45661,45662,45663,45664,45665,45711,45724,45778,45779,45785,45786,45820,45821,45965,46022),
_xlfn.LET(_xlpm.DD,
MAX(MIN($AX181,EOMONTH(BH$15,0))-MAX($AW181,BH$15),),
_xlfn.IFS(
AND(MONTH($AW181)=MONTH(BH$15),MONTH($AX181)&lt;&gt;MONTH(BH$15)),
NETWORKDAYS.INTL($AW181,$AW181+_xlpm.DD,1,_xlpm.VD),
AND(MONTH($AW181)&lt;&gt;MONTH(BH$15),MONTH($AX181)=MONTH(BH$15)),
NETWORKDAYS.INTL(($AX181)-_xlpm.DD,$AX181,1,_xlpm.VD),
AND(MONTH($AW181)&lt;MONTH(BH$15),MONTH($AX181)&gt;MONTH(BH$15)),
NETWORKDAYS.INTL((EOMONTH(BH$15-1,1))-_xlpm.DD,EOMONTH(BH$15-1,1),1,_xlpm.VD),
AND(MONTH($AW181)=MONTH(BH$15),MONTH($AX181)=MONTH(BH$15)),
NETWORKDAYS.INTL($AW181,$AX181,1,_xlpm.VD)))),0)),
$DH181="месяц",
$BP181*BH181,
$DH181="неделя",
$BP181*BH181/7*(ROUNDUP((DAY(EOMONTH(BH$15,0)))/4,0))),
0)</f>
        <v/>
      </c>
      <c r="BZ181" s="125">
        <f t="array" ref="BZ181">
IFERROR(
_xlfn.IFS(
$DH181="день_1",
$BP181*$BL181/($AX181-$AW181+1)*BI181*(DAY(EOMONTH(BI$15,0))),
$DH181="день_2",
$BP181/30*MAX(MIN($AX181,EOMONTH(BI$15,0))-MAX($AW181,BI$15)+1,),
$DH181="раб.день",
$BP181/30*(IFERROR(
_xlfn.LET(_xlpm.VD,
CHOOSE(
{1;2;3;4;5;6;7;8;9;10;11;12;13;14;15;16;17;18},
45658,45659,45660,45661,45662,45663,45664,45665,45711,45724,45778,45779,45785,45786,45820,45821,45965,46022),
_xlfn.LET(_xlpm.DD,
MAX(MIN($AX181,EOMONTH(BI$15,0))-MAX($AW181,BI$15),),
_xlfn.IFS(
AND(MONTH($AW181)=MONTH(BI$15),MONTH($AX181)&lt;&gt;MONTH(BI$15)),
NETWORKDAYS.INTL($AW181,$AW181+_xlpm.DD,1,_xlpm.VD),
AND(MONTH($AW181)&lt;&gt;MONTH(BI$15),MONTH($AX181)=MONTH(BI$15)),
NETWORKDAYS.INTL(($AX181)-_xlpm.DD,$AX181,1,_xlpm.VD),
AND(MONTH($AW181)&lt;MONTH(BI$15),MONTH($AX181)&gt;MONTH(BI$15)),
NETWORKDAYS.INTL((EOMONTH(BI$15-1,1))-_xlpm.DD,EOMONTH(BI$15-1,1),1,_xlpm.VD),
AND(MONTH($AW181)=MONTH(BI$15),MONTH($AX181)=MONTH(BI$15)),
NETWORKDAYS.INTL($AW181,$AX181,1,_xlpm.VD)))),0)),
$DH181="месяц",
$BP181*BI181,
$DH181="неделя",
$BP181*BI181/7*(ROUNDUP((DAY(EOMONTH(BI$15,0)))/4,0))),
0)</f>
        <v/>
      </c>
      <c r="CA181" s="125">
        <f t="array" ref="CA181">
IFERROR(
_xlfn.IFS(
$DH181="день_1",
$BP181*$BL181/($AX181-$AW181+1)*BJ181*(DAY(EOMONTH(BJ$15,0))),
$DH181="день_2",
$BP181/30*MAX(MIN($AX181,EOMONTH(BJ$15,0))-MAX($AW181,BJ$15)+1,),
$DH181="раб.день",
$BP181/30*(IFERROR(
_xlfn.LET(_xlpm.VD,
CHOOSE(
{1;2;3;4;5;6;7;8;9;10;11;12;13;14;15;16;17;18},
45658,45659,45660,45661,45662,45663,45664,45665,45711,45724,45778,45779,45785,45786,45820,45821,45965,46022),
_xlfn.LET(_xlpm.DD,
MAX(MIN($AX181,EOMONTH(BJ$15,0))-MAX($AW181,BJ$15),),
_xlfn.IFS(
AND(MONTH($AW181)=MONTH(BJ$15),MONTH($AX181)&lt;&gt;MONTH(BJ$15)),
NETWORKDAYS.INTL($AW181,$AW181+_xlpm.DD,1,_xlpm.VD),
AND(MONTH($AW181)&lt;&gt;MONTH(BJ$15),MONTH($AX181)=MONTH(BJ$15)),
NETWORKDAYS.INTL(($AX181)-_xlpm.DD,$AX181,1,_xlpm.VD),
AND(MONTH($AW181)&lt;MONTH(BJ$15),MONTH($AX181)&gt;MONTH(BJ$15)),
NETWORKDAYS.INTL((EOMONTH(BJ$15-1,1))-_xlpm.DD,EOMONTH(BJ$15-1,1),1,_xlpm.VD),
AND(MONTH($AW181)=MONTH(BJ$15),MONTH($AX181)=MONTH(BJ$15)),
NETWORKDAYS.INTL($AW181,$AX181,1,_xlpm.VD)))),0)),
$DH181="месяц",
$BP181*BJ181,
$DH181="неделя",
$BP181*BJ181/7*(ROUNDUP((DAY(EOMONTH(BJ$15,0)))/4,0))),
0)</f>
        <v/>
      </c>
      <c r="CB181" s="125">
        <f t="array" ref="CB181">
IFERROR(
_xlfn.IFS(
$DH181="день_1",
$BP181*$BL181/($AX181-$AW181+1)*BK181*(DAY(EOMONTH(BK$15,0))),
$DH181="день_2",
$BP181/30*MAX(MIN($AX181,EOMONTH(BK$15,0))-MAX($AW181,BK$15)+1,),
$DH181="раб.день",
$BP181/30*(IFERROR(
_xlfn.LET(_xlpm.VD,
CHOOSE(
{1;2;3;4;5;6;7;8;9;10;11;12;13;14;15;16;17;18},
45658,45659,45660,45661,45662,45663,45664,45665,45711,45724,45778,45779,45785,45786,45820,45821,45965,46022),
_xlfn.LET(_xlpm.DD,
MAX(MIN($AX181,EOMONTH(BK$15,0))-MAX($AW181,BK$15),),
_xlfn.IFS(
AND(MONTH($AW181)=MONTH(BK$15),MONTH($AX181)&lt;&gt;MONTH(BK$15)),
NETWORKDAYS.INTL($AW181,$AW181+_xlpm.DD,1,_xlpm.VD),
AND(MONTH($AW181)&lt;&gt;MONTH(BK$15),MONTH($AX181)=MONTH(BK$15)),
NETWORKDAYS.INTL(($AX181)-_xlpm.DD,$AX181,1,_xlpm.VD),
AND(MONTH($AW181)&lt;MONTH(BK$15),MONTH($AX181)&gt;MONTH(BK$15)),
NETWORKDAYS.INTL((EOMONTH(BK$15-1,1))-_xlpm.DD,EOMONTH(BK$15-1,1),1,_xlpm.VD),
AND(MONTH($AW181)=MONTH(BK$15),MONTH($AX181)=MONTH(BK$15)),
NETWORKDAYS.INTL($AW181,$AX181,1,_xlpm.VD)))),0)),
$DH181="месяц",
$BP181*BK181,
$DH181="неделя",
$BP181*BK181/7*(ROUNDUP((DAY(EOMONTH(BK$15,0)))/4,0))),
0)</f>
        <v/>
      </c>
      <c r="CC181" s="125">
        <f>SUM($BQ181:$CB181)</f>
        <v/>
      </c>
      <c r="CD181" s="126">
        <f>SUM($EH181:$EH181)</f>
        <v/>
      </c>
      <c r="CE181" s="126">
        <f>$CD181*$AB181</f>
        <v/>
      </c>
      <c r="CF181" s="126">
        <f>SUM($EK181:$EK181)</f>
        <v/>
      </c>
      <c r="CG181" s="126">
        <f>$CF181*$AB181</f>
        <v/>
      </c>
      <c r="CH181" s="126">
        <f>SUM($CC181,$CE181,$CG181)</f>
        <v/>
      </c>
      <c r="CI181" s="126">
        <f>$CH181*(1+$CM181)</f>
        <v/>
      </c>
      <c r="CJ181" s="127" t="n">
        <v>0</v>
      </c>
      <c r="CK181" s="126">
        <f>SUM($CH181:$CH181)*(1+$CJ181)</f>
        <v/>
      </c>
      <c r="CL181" s="126">
        <f>SUM($CH181:$CH181)*(1+$CM181)</f>
        <v/>
      </c>
      <c r="CM181" s="59" t="inlineStr">
        <is>
          <t>20%</t>
        </is>
      </c>
      <c r="CN181" s="59" t="n"/>
      <c r="CO181" s="72" t="n"/>
      <c r="CP181" s="59" t="n"/>
      <c r="CQ181" s="73" t="n"/>
      <c r="CR181" s="73" t="n"/>
      <c r="CS181" s="73" t="n"/>
      <c r="CT181" s="72" t="n"/>
      <c r="CU181" s="79" t="inlineStr">
        <is>
          <t> </t>
        </is>
      </c>
      <c r="CV181" s="60" t="n"/>
      <c r="CW181" s="60" t="n"/>
      <c r="CX181" s="60" t="n"/>
      <c r="CY181" s="127">
        <f>IFERROR(($CC181-$EE181)/($EE181/(1-$DQ181)),0)</f>
        <v/>
      </c>
      <c r="CZ181" s="127">
        <f>IFERROR(1-$EI181/($CE181),0)</f>
        <v/>
      </c>
      <c r="DA181" s="127">
        <f>IFERROR(1-$EL181/($CG181),0)</f>
        <v/>
      </c>
      <c r="DB181" s="126">
        <f>ROUND(IFERROR(($CI181/(1+$CM181)-$EN181),0),2)</f>
        <v/>
      </c>
      <c r="DC181" s="128" t="n"/>
      <c r="DD181" s="125" t="n"/>
      <c r="DE181" s="75" t="n">
        <v>0</v>
      </c>
      <c r="DF181" s="128" t="n"/>
      <c r="DG181" s="125">
        <f>IF($DC181=0,0,$DD181*($DC181*100%-$DE181*$DF181))*SUM($AB181:$AB181)</f>
        <v/>
      </c>
      <c r="DH181" s="129" t="inlineStr">
        <is>
          <t>месяц</t>
        </is>
      </c>
      <c r="DI181" s="130">
        <f t="array" ref="DI181">IFERROR(
IF($ES181="LisChannel",
(ROUND(((INDEX({174.625;153.888888888889;130.972222222222},MATCH($AI181,{2;3;4}),0))*$AG181*$AI181),2)),0),0)</f>
        <v/>
      </c>
      <c r="DJ181" s="130">
        <f>
_xlfn.LET(_xlpm.X,
IFERROR(
IF($ES181="НовиковТВ",
(_xlfn.LET(_xlpm.NTV,
_xlfn.LET(_xlpm.MIN,350000,
IF(SUMIFS($DI:$DI,$ES:$ES,"НовиковТВ")&lt;=_xlpm.MIN,
(SUMIFS($DI:$DI,$ES:$ES,"НовиковТВ")/(COUNTIFS($ES:$ES,"НовиковТВ")))*_xlpm.MIN/SUMIFS($DI:$DI,$ES:$ES,"НовиковТВ"),
DI181)),
_xlpm.NTV+$DG181/(1-(1-(_xlpm.NTV)*(1-$DL181)*(1-$DM181)*(1-$DN181)*(1-$DO181)*(1-$DP181)/_xlpm.NTV))))/(1+$EP181),
$DI181+$DG181/(1-(1-($DI181)*(1-$DL181)*(1-$DM181)*(1-$DN181)*(1-$DO181)*(1-$DP181)/$DI181))),
0),
_xlpm.X*(1+$CM181)*(1+$CW181)-_xlpm.X*(1+$CM181)+_xlpm.X)</f>
        <v/>
      </c>
      <c r="DK181" s="125" t="inlineStr">
        <is>
          <t>послед.</t>
        </is>
      </c>
      <c r="DL181" s="63" t="n">
        <v>0</v>
      </c>
      <c r="DM181" s="63" t="n">
        <v>0</v>
      </c>
      <c r="DN181" s="63" t="n">
        <v>0</v>
      </c>
      <c r="DO181" s="63" t="n">
        <v>0</v>
      </c>
      <c r="DP181" s="63" t="n">
        <v>0</v>
      </c>
      <c r="DQ181" s="63">
        <f t="array" ref="DQ181">IFERROR(_xlfn.IFS(
$DK181="послед.",1-(1-$DL181)*(1-$DM181)*(1-$DN181)*(1-$DO181)*(1-$DP181),
$DK181="сумм.",$DL181+$DM181+$DN181+$DO181+$DP181),
0)</f>
        <v/>
      </c>
      <c r="DR181" s="125">
        <f t="array" ref="DR181">
IFERROR(
_xlfn.IFS(
$BL181=0,
0,
$BL181&gt;0,
_xlfn.IFS($DK181="послед.",
$DJ181*(1-$DL181)*(1-$DM181)*(1-$DN181)*(1-$DO181)*(1-$DP181),
$DK181="сумм.",
$DJ181*(1-($DL181+$DM181+$DN181+$DO181+$DP181)))),0)</f>
        <v/>
      </c>
      <c r="DS181" s="125">
        <f t="array" ref="DS181">
IFERROR(_xlfn.IFS(
$DH181="день_1",
$DR181*$BL181/($AX181-$AW181+1)*AZ181*(DAY(EOMONTH(AZ$15,0))),
$DH181="день_2",
$DR181/30*MAX(MIN($AX181,EOMONTH(AZ$15,0))-MAX($AW181,AZ$15)+1,),
$DH181="раб.день",
$DR181/30*(IFERROR(
_xlfn.LET(_xlpm.VD,
CHOOSE(
{1;2;3;4;5;6;7;8;9;10;11;12;13;14;15;16;17;18},
45658,45659,45660,45661,45662,45663,45664,45665,45711,45724,45778,45779,45785,45786,45820,45821,45965,46022),
_xlfn.LET(_xlpm.DD,
MAX(MIN($AX181,EOMONTH(AZ$15,0))-MAX($AW181,AZ$15),),
_xlfn.IFS(
AND(MONTH($AW181)=MONTH(AZ$15),MONTH($AX181)&lt;&gt;MONTH(AZ$15)),
NETWORKDAYS.INTL($AW181,$AW181+_xlpm.DD,1,_xlpm.VD),
AND(MONTH($AW181)&lt;&gt;MONTH(AZ$15),MONTH($AX181)=MONTH(AZ$15)),
NETWORKDAYS.INTL(($AX181)-_xlpm.DD,$AX181,1,_xlpm.VD),
AND(MONTH($AW181)&lt;MONTH(AZ$15),MONTH($AX181)&gt;MONTH(AZ$15)),
NETWORKDAYS.INTL((EOMONTH(AZ$15-1,1))-_xlpm.DD,EOMONTH(AZ$15-1,1),1,_xlpm.VD),
AND(MONTH($AW181)=MONTH(AZ$15),MONTH($AX181)=MONTH(AZ$15)),
NETWORKDAYS.INTL($AW181,$AX181,1,_xlpm.VD)))),0)),
$DH181="месяц",
$DR181*AZ181,
$DH181="неделя",
$DR181*AZ181/7*(ROUNDUP((DAY(EOMONTH(AZ$15,0)))/4,0))),
0)</f>
        <v/>
      </c>
      <c r="DT181" s="125">
        <f t="array" ref="DT181">
IFERROR(_xlfn.IFS(
$DH181="день_1",
$DR181*$BL181/($AX181-$AW181+1)*BA181*(DAY(EOMONTH(BA$15,0))),
$DH181="день_2",
$DR181/30*MAX(MIN($AX181,EOMONTH(BA$15,0))-MAX($AW181,BA$15)+1,),
$DH181="раб.день",
$DR181/30*(IFERROR(
_xlfn.LET(_xlpm.VD,
CHOOSE(
{1;2;3;4;5;6;7;8;9;10;11;12;13;14;15;16;17;18},
45658,45659,45660,45661,45662,45663,45664,45665,45711,45724,45778,45779,45785,45786,45820,45821,45965,46022),
_xlfn.LET(_xlpm.DD,
MAX(MIN($AX181,EOMONTH(BA$15,0))-MAX($AW181,BA$15),),
_xlfn.IFS(
AND(MONTH($AW181)=MONTH(BA$15),MONTH($AX181)&lt;&gt;MONTH(BA$15)),
NETWORKDAYS.INTL($AW181,$AW181+_xlpm.DD,1,_xlpm.VD),
AND(MONTH($AW181)&lt;&gt;MONTH(BA$15),MONTH($AX181)=MONTH(BA$15)),
NETWORKDAYS.INTL(($AX181)-_xlpm.DD,$AX181,1,_xlpm.VD),
AND(MONTH($AW181)&lt;MONTH(BA$15),MONTH($AX181)&gt;MONTH(BA$15)),
NETWORKDAYS.INTL((EOMONTH(BA$15-1,1))-_xlpm.DD,EOMONTH(BA$15-1,1),1,_xlpm.VD),
AND(MONTH($AW181)=MONTH(BA$15),MONTH($AX181)=MONTH(BA$15)),
NETWORKDAYS.INTL($AW181,$AX181,1,_xlpm.VD)))),0)),
$DH181="месяц",
$DR181*BA181,
$DH181="неделя",
$DR181*BA181/7*(ROUNDUP((DAY(EOMONTH(BA$15,0)))/4,0))),
0)</f>
        <v/>
      </c>
      <c r="DU181" s="125">
        <f t="array" ref="DU181">
IFERROR(_xlfn.IFS(
$DH181="день_1",
$DR181*$BL181/($AX181-$AW181+1)*BB181*(DAY(EOMONTH(BB$15,0))),
$DH181="день_2",
$DR181/30*MAX(MIN($AX181,EOMONTH(BB$15,0))-MAX($AW181,BB$15)+1,),
$DH181="раб.день",
$DR181/30*(IFERROR(
_xlfn.LET(_xlpm.VD,
CHOOSE(
{1;2;3;4;5;6;7;8;9;10;11;12;13;14;15;16;17;18},
45658,45659,45660,45661,45662,45663,45664,45665,45711,45724,45778,45779,45785,45786,45820,45821,45965,46022),
_xlfn.LET(_xlpm.DD,
MAX(MIN($AX181,EOMONTH(BB$15,0))-MAX($AW181,BB$15),),
_xlfn.IFS(
AND(MONTH($AW181)=MONTH(BB$15),MONTH($AX181)&lt;&gt;MONTH(BB$15)),
NETWORKDAYS.INTL($AW181,$AW181+_xlpm.DD,1,_xlpm.VD),
AND(MONTH($AW181)&lt;&gt;MONTH(BB$15),MONTH($AX181)=MONTH(BB$15)),
NETWORKDAYS.INTL(($AX181)-_xlpm.DD,$AX181,1,_xlpm.VD),
AND(MONTH($AW181)&lt;MONTH(BB$15),MONTH($AX181)&gt;MONTH(BB$15)),
NETWORKDAYS.INTL((EOMONTH(BB$15-1,1))-_xlpm.DD,EOMONTH(BB$15-1,1),1,_xlpm.VD),
AND(MONTH($AW181)=MONTH(BB$15),MONTH($AX181)=MONTH(BB$15)),
NETWORKDAYS.INTL($AW181,$AX181,1,_xlpm.VD)))),0)),
$DH181="месяц",
$DR181*BB181,
$DH181="неделя",
$DR181*BB181/7*(ROUNDUP((DAY(EOMONTH(BB$15,0)))/4,0))),
0)</f>
        <v/>
      </c>
      <c r="DV181" s="125">
        <f t="array" ref="DV181">
IFERROR(_xlfn.IFS(
$DH181="день_1",
$DR181*$BL181/($AX181-$AW181+1)*BC181*(DAY(EOMONTH(BC$15,0))),
$DH181="день_2",
$DR181/30*MAX(MIN($AX181,EOMONTH(BC$15,0))-MAX($AW181,BC$15)+1,),
$DH181="раб.день",
$DR181/30*(IFERROR(
_xlfn.LET(_xlpm.VD,
CHOOSE(
{1;2;3;4;5;6;7;8;9;10;11;12;13;14;15;16;17;18},
45658,45659,45660,45661,45662,45663,45664,45665,45711,45724,45778,45779,45785,45786,45820,45821,45965,46022),
_xlfn.LET(_xlpm.DD,
MAX(MIN($AX181,EOMONTH(BC$15,0))-MAX($AW181,BC$15),),
_xlfn.IFS(
AND(MONTH($AW181)=MONTH(BC$15),MONTH($AX181)&lt;&gt;MONTH(BC$15)),
NETWORKDAYS.INTL($AW181,$AW181+_xlpm.DD,1,_xlpm.VD),
AND(MONTH($AW181)&lt;&gt;MONTH(BC$15),MONTH($AX181)=MONTH(BC$15)),
NETWORKDAYS.INTL(($AX181)-_xlpm.DD,$AX181,1,_xlpm.VD),
AND(MONTH($AW181)&lt;MONTH(BC$15),MONTH($AX181)&gt;MONTH(BC$15)),
NETWORKDAYS.INTL((EOMONTH(BC$15-1,1))-_xlpm.DD,EOMONTH(BC$15-1,1),1,_xlpm.VD),
AND(MONTH($AW181)=MONTH(BC$15),MONTH($AX181)=MONTH(BC$15)),
NETWORKDAYS.INTL($AW181,$AX181,1,_xlpm.VD)))),0)),
$DH181="месяц",
$DR181*BC181,
$DH181="неделя",
$DR181*BC181/7*(ROUNDUP((DAY(EOMONTH(BC$15,0)))/4,0))),
0)</f>
        <v/>
      </c>
      <c r="DW181" s="125">
        <f t="array" ref="DW181">
IFERROR(_xlfn.IFS(
$DH181="день_1",
$DR181*$BL181/($AX181-$AW181+1)*BD181*(DAY(EOMONTH(BD$15,0))),
$DH181="день_2",
$DR181/30*MAX(MIN($AX181,EOMONTH(BD$15,0))-MAX($AW181,BD$15)+1,),
$DH181="раб.день",
$DR181/30*(IFERROR(
_xlfn.LET(_xlpm.VD,
CHOOSE(
{1;2;3;4;5;6;7;8;9;10;11;12;13;14;15;16;17;18},
45658,45659,45660,45661,45662,45663,45664,45665,45711,45724,45778,45779,45785,45786,45820,45821,45965,46022),
_xlfn.LET(_xlpm.DD,
MAX(MIN($AX181,EOMONTH(BD$15,0))-MAX($AW181,BD$15),),
_xlfn.IFS(
AND(MONTH($AW181)=MONTH(BD$15),MONTH($AX181)&lt;&gt;MONTH(BD$15)),
NETWORKDAYS.INTL($AW181,$AW181+_xlpm.DD,1,_xlpm.VD),
AND(MONTH($AW181)&lt;&gt;MONTH(BD$15),MONTH($AX181)=MONTH(BD$15)),
NETWORKDAYS.INTL(($AX181)-_xlpm.DD,$AX181,1,_xlpm.VD),
AND(MONTH($AW181)&lt;MONTH(BD$15),MONTH($AX181)&gt;MONTH(BD$15)),
NETWORKDAYS.INTL((EOMONTH(BD$15-1,1))-_xlpm.DD,EOMONTH(BD$15-1,1),1,_xlpm.VD),
AND(MONTH($AW181)=MONTH(BD$15),MONTH($AX181)=MONTH(BD$15)),
NETWORKDAYS.INTL($AW181,$AX181,1,_xlpm.VD)))),0)),
$DH181="месяц",
$DR181*BD181,
$DH181="неделя",
$DR181*BD181/7*(ROUNDUP((DAY(EOMONTH(BD$15,0)))/4,0))),
0)</f>
        <v/>
      </c>
      <c r="DX181" s="125">
        <f t="array" ref="DX181">
IFERROR(_xlfn.IFS(
$DH181="день_1",
$DR181*$BL181/($AX181-$AW181+1)*BE181*(DAY(EOMONTH(BE$15,0))),
$DH181="день_2",
$DR181/30*MAX(MIN($AX181,EOMONTH(BE$15,0))-MAX($AW181,BE$15)+1,),
$DH181="раб.день",
$DR181/30*(IFERROR(
_xlfn.LET(_xlpm.VD,
CHOOSE(
{1;2;3;4;5;6;7;8;9;10;11;12;13;14;15;16;17;18},
45658,45659,45660,45661,45662,45663,45664,45665,45711,45724,45778,45779,45785,45786,45820,45821,45965,46022),
_xlfn.LET(_xlpm.DD,
MAX(MIN($AX181,EOMONTH(BE$15,0))-MAX($AW181,BE$15),),
_xlfn.IFS(
AND(MONTH($AW181)=MONTH(BE$15),MONTH($AX181)&lt;&gt;MONTH(BE$15)),
NETWORKDAYS.INTL($AW181,$AW181+_xlpm.DD,1,_xlpm.VD),
AND(MONTH($AW181)&lt;&gt;MONTH(BE$15),MONTH($AX181)=MONTH(BE$15)),
NETWORKDAYS.INTL(($AX181)-_xlpm.DD,$AX181,1,_xlpm.VD),
AND(MONTH($AW181)&lt;MONTH(BE$15),MONTH($AX181)&gt;MONTH(BE$15)),
NETWORKDAYS.INTL((EOMONTH(BE$15-1,1))-_xlpm.DD,EOMONTH(BE$15-1,1),1,_xlpm.VD),
AND(MONTH($AW181)=MONTH(BE$15),MONTH($AX181)=MONTH(BE$15)),
NETWORKDAYS.INTL($AW181,$AX181,1,_xlpm.VD)))),0)),
$DH181="месяц",
$DR181*BE181,
$DH181="неделя",
$DR181*BE181/7*(ROUNDUP((DAY(EOMONTH(BE$15,0)))/4,0))),
0)</f>
        <v/>
      </c>
      <c r="DY181" s="125">
        <f t="array" ref="DY181">
IFERROR(_xlfn.IFS(
$DH181="день_1",
$DR181*$BL181/($AX181-$AW181+1)*BF181*(DAY(EOMONTH(BF$15,0))),
$DH181="день_2",
$DR181/30*MAX(MIN($AX181,EOMONTH(BF$15,0))-MAX($AW181,BF$15)+1,),
$DH181="раб.день",
$DR181/30*(IFERROR(
_xlfn.LET(_xlpm.VD,
CHOOSE(
{1;2;3;4;5;6;7;8;9;10;11;12;13;14;15;16;17;18},
45658,45659,45660,45661,45662,45663,45664,45665,45711,45724,45778,45779,45785,45786,45820,45821,45965,46022),
_xlfn.LET(_xlpm.DD,
MAX(MIN($AX181,EOMONTH(BF$15,0))-MAX($AW181,BF$15),),
_xlfn.IFS(
AND(MONTH($AW181)=MONTH(BF$15),MONTH($AX181)&lt;&gt;MONTH(BF$15)),
NETWORKDAYS.INTL($AW181,$AW181+_xlpm.DD,1,_xlpm.VD),
AND(MONTH($AW181)&lt;&gt;MONTH(BF$15),MONTH($AX181)=MONTH(BF$15)),
NETWORKDAYS.INTL(($AX181)-_xlpm.DD,$AX181,1,_xlpm.VD),
AND(MONTH($AW181)&lt;MONTH(BF$15),MONTH($AX181)&gt;MONTH(BF$15)),
NETWORKDAYS.INTL((EOMONTH(BF$15-1,1))-_xlpm.DD,EOMONTH(BF$15-1,1),1,_xlpm.VD),
AND(MONTH($AW181)=MONTH(BF$15),MONTH($AX181)=MONTH(BF$15)),
NETWORKDAYS.INTL($AW181,$AX181,1,_xlpm.VD)))),0)),
$DH181="месяц",
$DR181*BF181,
$DH181="неделя",
$DR181*BF181/7*(ROUNDUP((DAY(EOMONTH(BF$15,0)))/4,0))),
0)</f>
        <v/>
      </c>
      <c r="DZ181" s="125">
        <f t="array" ref="DZ181">
IFERROR(_xlfn.IFS(
$DH181="день_1",
$DR181*$BL181/($AX181-$AW181+1)*BG181*(DAY(EOMONTH(BG$15,0))),
$DH181="день_2",
$DR181/30*MAX(MIN($AX181,EOMONTH(BG$15,0))-MAX($AW181,BG$15)+1,),
$DH181="раб.день",
$DR181/30*(IFERROR(
_xlfn.LET(_xlpm.VD,
CHOOSE(
{1;2;3;4;5;6;7;8;9;10;11;12;13;14;15;16;17;18},
45658,45659,45660,45661,45662,45663,45664,45665,45711,45724,45778,45779,45785,45786,45820,45821,45965,46022),
_xlfn.LET(_xlpm.DD,
MAX(MIN($AX181,EOMONTH(BG$15,0))-MAX($AW181,BG$15),),
_xlfn.IFS(
AND(MONTH($AW181)=MONTH(BG$15),MONTH($AX181)&lt;&gt;MONTH(BG$15)),
NETWORKDAYS.INTL($AW181,$AW181+_xlpm.DD,1,_xlpm.VD),
AND(MONTH($AW181)&lt;&gt;MONTH(BG$15),MONTH($AX181)=MONTH(BG$15)),
NETWORKDAYS.INTL(($AX181)-_xlpm.DD,$AX181,1,_xlpm.VD),
AND(MONTH($AW181)&lt;MONTH(BG$15),MONTH($AX181)&gt;MONTH(BG$15)),
NETWORKDAYS.INTL((EOMONTH(BG$15-1,1))-_xlpm.DD,EOMONTH(BG$15-1,1),1,_xlpm.VD),
AND(MONTH($AW181)=MONTH(BG$15),MONTH($AX181)=MONTH(BG$15)),
NETWORKDAYS.INTL($AW181,$AX181,1,_xlpm.VD)))),0)),
$DH181="месяц",
$DR181*BG181,
$DH181="неделя",
$DR181*BG181/7*(ROUNDUP((DAY(EOMONTH(BG$15,0)))/4,0))),
0)</f>
        <v/>
      </c>
      <c r="EA181" s="125">
        <f t="array" ref="EA181">
IFERROR(_xlfn.IFS(
$DH181="день_1",
$DR181*$BL181/($AX181-$AW181+1)*BH181*(DAY(EOMONTH(BH$15,0))),
$DH181="день_2",
$DR181/30*MAX(MIN($AX181,EOMONTH(BH$15,0))-MAX($AW181,BH$15)+1,),
$DH181="раб.день",
$DR181/30*(IFERROR(
_xlfn.LET(_xlpm.VD,
CHOOSE(
{1;2;3;4;5;6;7;8;9;10;11;12;13;14;15;16;17;18},
45658,45659,45660,45661,45662,45663,45664,45665,45711,45724,45778,45779,45785,45786,45820,45821,45965,46022),
_xlfn.LET(_xlpm.DD,
MAX(MIN($AX181,EOMONTH(BH$15,0))-MAX($AW181,BH$15),),
_xlfn.IFS(
AND(MONTH($AW181)=MONTH(BH$15),MONTH($AX181)&lt;&gt;MONTH(BH$15)),
NETWORKDAYS.INTL($AW181,$AW181+_xlpm.DD,1,_xlpm.VD),
AND(MONTH($AW181)&lt;&gt;MONTH(BH$15),MONTH($AX181)=MONTH(BH$15)),
NETWORKDAYS.INTL(($AX181)-_xlpm.DD,$AX181,1,_xlpm.VD),
AND(MONTH($AW181)&lt;MONTH(BH$15),MONTH($AX181)&gt;MONTH(BH$15)),
NETWORKDAYS.INTL((EOMONTH(BH$15-1,1))-_xlpm.DD,EOMONTH(BH$15-1,1),1,_xlpm.VD),
AND(MONTH($AW181)=MONTH(BH$15),MONTH($AX181)=MONTH(BH$15)),
NETWORKDAYS.INTL($AW181,$AX181,1,_xlpm.VD)))),0)),
$DH181="месяц",
$DR181*BH181,
$DH181="неделя",
$DR181*BH181/7*(ROUNDUP((DAY(EOMONTH(BH$15,0)))/4,0))),
0)</f>
        <v/>
      </c>
      <c r="EB181" s="125">
        <f t="array" ref="EB181">
IFERROR(_xlfn.IFS(
$DH181="день_1",
$DR181*$BL181/($AX181-$AW181+1)*BI181*(DAY(EOMONTH(BI$15,0))),
$DH181="день_2",
$DR181/30*MAX(MIN($AX181,EOMONTH(BI$15,0))-MAX($AW181,BI$15)+1,),
$DH181="раб.день",
$DR181/30*(IFERROR(
_xlfn.LET(_xlpm.VD,
CHOOSE(
{1;2;3;4;5;6;7;8;9;10;11;12;13;14;15;16;17;18},
45658,45659,45660,45661,45662,45663,45664,45665,45711,45724,45778,45779,45785,45786,45820,45821,45965,46022),
_xlfn.LET(_xlpm.DD,
MAX(MIN($AX181,EOMONTH(BI$15,0))-MAX($AW181,BI$15),),
_xlfn.IFS(
AND(MONTH($AW181)=MONTH(BI$15),MONTH($AX181)&lt;&gt;MONTH(BI$15)),
NETWORKDAYS.INTL($AW181,$AW181+_xlpm.DD,1,_xlpm.VD),
AND(MONTH($AW181)&lt;&gt;MONTH(BI$15),MONTH($AX181)=MONTH(BI$15)),
NETWORKDAYS.INTL(($AX181)-_xlpm.DD,$AX181,1,_xlpm.VD),
AND(MONTH($AW181)&lt;MONTH(BI$15),MONTH($AX181)&gt;MONTH(BI$15)),
NETWORKDAYS.INTL((EOMONTH(BI$15-1,1))-_xlpm.DD,EOMONTH(BI$15-1,1),1,_xlpm.VD),
AND(MONTH($AW181)=MONTH(BI$15),MONTH($AX181)=MONTH(BI$15)),
NETWORKDAYS.INTL($AW181,$AX181,1,_xlpm.VD)))),0)),
$DH181="месяц",
$DR181*BI181,
$DH181="неделя",
$DR181*BI181/7*(ROUNDUP((DAY(EOMONTH(BI$15,0)))/4,0))),
0)</f>
        <v/>
      </c>
      <c r="EC181" s="125">
        <f t="array" ref="EC181">
IFERROR(_xlfn.IFS(
$DH181="день_1",
$DR181*$BL181/($AX181-$AW181+1)*BJ181*(DAY(EOMONTH(BJ$15,0))),
$DH181="день_2",
$DR181/30*MAX(MIN($AX181,EOMONTH(BJ$15,0))-MAX($AW181,BJ$15)+1,),
$DH181="раб.день",
$DR181/30*(IFERROR(
_xlfn.LET(_xlpm.VD,
CHOOSE(
{1;2;3;4;5;6;7;8;9;10;11;12;13;14;15;16;17;18},
45658,45659,45660,45661,45662,45663,45664,45665,45711,45724,45778,45779,45785,45786,45820,45821,45965,46022),
_xlfn.LET(_xlpm.DD,
MAX(MIN($AX181,EOMONTH(BJ$15,0))-MAX($AW181,BJ$15),),
_xlfn.IFS(
AND(MONTH($AW181)=MONTH(BJ$15),MONTH($AX181)&lt;&gt;MONTH(BJ$15)),
NETWORKDAYS.INTL($AW181,$AW181+_xlpm.DD,1,_xlpm.VD),
AND(MONTH($AW181)&lt;&gt;MONTH(BJ$15),MONTH($AX181)=MONTH(BJ$15)),
NETWORKDAYS.INTL(($AX181)-_xlpm.DD,$AX181,1,_xlpm.VD),
AND(MONTH($AW181)&lt;MONTH(BJ$15),MONTH($AX181)&gt;MONTH(BJ$15)),
NETWORKDAYS.INTL((EOMONTH(BJ$15-1,1))-_xlpm.DD,EOMONTH(BJ$15-1,1),1,_xlpm.VD),
AND(MONTH($AW181)=MONTH(BJ$15),MONTH($AX181)=MONTH(BJ$15)),
NETWORKDAYS.INTL($AW181,$AX181,1,_xlpm.VD)))),0)),
$DH181="месяц",
$DR181*BJ181,
$DH181="неделя",
$DR181*BJ181/7*(ROUNDUP((DAY(EOMONTH(BJ$15,0)))/4,0))),
0)</f>
        <v/>
      </c>
      <c r="ED181" s="125">
        <f t="array" ref="ED181">
IFERROR(_xlfn.IFS(
$DH181="день_1",
$DR181*$BL181/($AX181-$AW181+1)*BK181*(DAY(EOMONTH(BK$15,0))),
$DH181="день_2",
$DR181/30*MAX(MIN($AX181,EOMONTH(BK$15,0))-MAX($AW181,BK$15)+1,),
$DH181="раб.день",
$DR181/30*(IFERROR(
_xlfn.LET(_xlpm.VD,
CHOOSE(
{1;2;3;4;5;6;7;8;9;10;11;12;13;14;15;16;17;18},
45658,45659,45660,45661,45662,45663,45664,45665,45711,45724,45778,45779,45785,45786,45820,45821,45965,46022),
_xlfn.LET(_xlpm.DD,
MAX(MIN($AX181,EOMONTH(BK$15,0))-MAX($AW181,BK$15),),
_xlfn.IFS(
AND(MONTH($AW181)=MONTH(BK$15),MONTH($AX181)&lt;&gt;MONTH(BK$15)),
NETWORKDAYS.INTL($AW181,$AW181+_xlpm.DD,1,_xlpm.VD),
AND(MONTH($AW181)&lt;&gt;MONTH(BK$15),MONTH($AX181)=MONTH(BK$15)),
NETWORKDAYS.INTL(($AX181)-_xlpm.DD,$AX181,1,_xlpm.VD),
AND(MONTH($AW181)&lt;MONTH(BK$15),MONTH($AX181)&gt;MONTH(BK$15)),
NETWORKDAYS.INTL((EOMONTH(BK$15-1,1))-_xlpm.DD,EOMONTH(BK$15-1,1),1,_xlpm.VD),
AND(MONTH($AW181)=MONTH(BK$15),MONTH($AX181)=MONTH(BK$15)),
NETWORKDAYS.INTL($AW181,$AX181,1,_xlpm.VD)))),0)),
$DH181="месяц",
$DR181*BK181,
$DH181="неделя",
$DR181*BK181/7*(ROUNDUP((DAY(EOMONTH(BK$15,0)))/4,0))),
0)</f>
        <v/>
      </c>
      <c r="EE181" s="125">
        <f>SUM($DS181,$DT181,$DU181,$DV181,$DW181,$DX181,$DY181,$DZ181,$EA181,$EB181,$EC181,$ED181)</f>
        <v/>
      </c>
      <c r="EF181" s="125">
        <f>IFERROR(ROUND($EE181*(1+$EP181),2),0)</f>
        <v/>
      </c>
      <c r="EG181" s="128" t="n">
        <v>1</v>
      </c>
      <c r="EH181" s="126" t="n">
        <v>0</v>
      </c>
      <c r="EI181" s="126">
        <f>ROUND(SUM($EH181:$EH181)*SUM($AB181:$AB181)*$EG181,2)</f>
        <v/>
      </c>
      <c r="EJ181" s="126">
        <f>ROUND($EI181*(1+$EP181),2)</f>
        <v/>
      </c>
      <c r="EK181" s="126" t="n">
        <v>0</v>
      </c>
      <c r="EL181" s="126">
        <f>ROUND(SUM($EK181:$EK181)*SUM($AB181:$AB181)*$EG181,2)</f>
        <v/>
      </c>
      <c r="EM181" s="126">
        <f>ROUND($EL181*(1+$EP181),2)</f>
        <v/>
      </c>
      <c r="EN181" s="126">
        <f>SUM($EE181,$EI181,$EL181)</f>
        <v/>
      </c>
      <c r="EO181" s="126">
        <f>SUM($EF181,$EJ181,$EM181)</f>
        <v/>
      </c>
      <c r="EP181" s="59" t="inlineStr">
        <is>
          <t>20%</t>
        </is>
      </c>
      <c r="EQ181" s="59" t="n"/>
      <c r="ER181" s="60">
        <f t="array" ref="ER181">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MATCH(ES181,
{"AMS";"RussOutdoor";"HD Outdoor";"Ingroup";"IQ";"Ledproduction";"LisChannel";"Logic";"Media-PPL";"NovikovTV | НовиковТВ";"SMA";"SOK";"КрокусТВ | CrocusTV | IndoorTV";"Сити";"ТЯК Москва"},
0)),"")</f>
        <v/>
      </c>
      <c r="ES181" s="60" t="n"/>
      <c r="ET181" s="60">
        <f t="array" ref="ET181">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MATCH(ES181,
{"AMS";"RussOutdoor";"HD Outdoor";"Ingroup";"IQ";"Ledproduction";"LisChannel";"Logic";"Media-PPL";"NovikovTV | НовиковТВ";"SMA";"SOK";"КрокусТВ | CrocusTV | IndoorTV";"Сити";"ТЯК Москва"},
0)),"")</f>
        <v/>
      </c>
      <c r="EU181" s="60" t="n"/>
      <c r="EV181" s="60" t="n"/>
      <c r="EX181" s="110">
        <f t="array" ref="EX181">
($AR181/30
+N("ТРАФИК ПЛОЩАДКИ"))*
(IFERROR(
_xlfn.LET(
_xlpm.GPR,
HLOOKUP($L181,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(MATCH($T181,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IF($Q181="цифровой",_xlpm.GPR/$AG181,_xlpm.GPR/60)),
0)
+N("DWELL TIME"))*
(IF($AB181=0,0,IF($AB181=1,0.3,IF($AB181=2,0.5,IF($AB181&gt;2,1))))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_xlfn.IFS($AC181="да",1.2,$AC181="нет",1)*
_xlfn.IFS($AD181="да",1.2,$AD181="нет",1)*
IF(R181="статический",1,1.2)*
$X181*
INDEX(
{1.2;1;1.2;1.2;1;1.2;1.2;1.2;1.2;1.2;1.2;1;1.2;1.2;1.2;1.2;1;1;1.2;1.2;1.2;1;1;1;1;1.2;1.2;1.2;1.2;1;1;1;1;1.2;1.2;1.2;1.2;1.2;1.2;1.2;1.2;1;1;1.2;1;1;1;1;1.5;1;1;1.5;1.5;1.2},
MATCH($Q181,_xlpm.MI,0)))&gt;{0.02;0.04;0.06;0.1;0.2;0.4;0.6;0.8;1;2;4;6})),
{0;1;2;3;4;5;6;7;8;9;10;11;12},
0)))
+N("КОЭФФИЦИЕНТ КОНТАКТА"))))*
(_xlfn.IFS($X181&lt;0.1,$X181/1000,$X181&gt;25,5.2,AND($X181&gt;=0.1,$X181&lt;=25),(($X181*2+0.1)/10)*($X181/10)))*
IFERROR((_xlfn.LET(
_xlpm.MA,
{0;0.8;0.85;0.9;0.95;1},
_xlpm.MAA,
{0;1;2;3;4;5},
INDEX(_xlpm.MA,MATCH(SUMPRODUCT(--((IF(ROUND(_xlpm.MAA,1)&gt;5,5,ROUND($AB181,1)))&gt;{0;1;2;3;4;5})),_xlpm.MAA,0)))
+N("КОЭФФИЦИЕНТ КОЛ-ВО КОНСТРУКЦИЙ")),1)*
$AB181,0))*
(IF($Q181="цифровой",$AG181/15*$AI181,1)
+N("ДЛЯ ЦИФРЫ"))</f>
        <v/>
      </c>
      <c r="EY181" s="110">
        <f>IFERROR(EX181*AY181,0)</f>
        <v/>
      </c>
      <c r="EZ181" s="131">
        <f>IFERROR(DP181/EY181*1000,0)</f>
        <v/>
      </c>
      <c r="FA181" s="112">
        <f>IFERROR(FC181/FB181,0)</f>
        <v/>
      </c>
      <c r="FB181" s="112">
        <f>IFERROR((FC181/(EY181/FF181*#REF!))*0.825,0)</f>
        <v/>
      </c>
      <c r="FC181" s="112">
        <f>IFERROR(((EX181*30/AR181)*100)/30,0)</f>
        <v/>
      </c>
      <c r="FD181" s="112">
        <f>IFERROR(EY181/G181*100%,0)</f>
        <v/>
      </c>
      <c r="FE181" s="112">
        <f>IFERROR(FD181/FC181*100%,0)</f>
        <v/>
      </c>
      <c r="FF181" s="110">
        <f>IFERROR(AR181/30*AY181,0)</f>
        <v/>
      </c>
    </row>
    <row r="182" ht="13" customHeight="1">
      <c r="A182" s="59" t="n"/>
      <c r="B182" s="60" t="n"/>
      <c r="C182" s="60" t="n"/>
      <c r="D182" s="60">
        <f t="array" ref="D182">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MATCH($E182,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82" s="60">
        <f t="array" ref="E182">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MATCH($F182,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82" s="60" t="inlineStr"/>
      <c r="G182" s="60" t="n"/>
      <c r="H182" s="60">
        <f t="array" ref="H182">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MATCH($I182,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82" s="60" t="n"/>
      <c r="J182" s="60" t="n"/>
      <c r="K182" s="60" t="n"/>
      <c r="L182" s="60" t="n"/>
      <c r="M182" s="60" t="n"/>
      <c r="N182" s="60" t="n"/>
      <c r="O182" s="60" t="n"/>
      <c r="P182" s="60">
        <f t="array" ref="P182">
_xlfn.IFS(
ISNUMBER(MATCH($Q182,{"шелфбаннер","разделитель","монетница","чековая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ISNUMBER(MATCH($Q182,{"LED/LCD","видеокулер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ISNUMBER(MATCH($Q182,{"автомобиль","машина","выставочное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ISNUMBER(MATCH($Q182,{"билборд","лифтовая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ISNUMBER(MATCH($Q182,{"навигация","подвесной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ISNUMBER(MATCH($Q182,{"движущаяся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ISNUMBER(MATCH($Q182,{"каталог","журнал"},)),
"Пресса",
$Q182="","")</f>
        <v/>
      </c>
      <c r="Q182" s="60" t="n"/>
      <c r="R182" s="60">
        <f t="array" ref="R182">
IFERROR(
_xlfn.IFS(
OR(ISNUMBER(MATCH($Q182,{"экспозиция","макет","стенд","автостенд","авто стенд","выставочное пространство","выставочные стенды","модульные выставочные стенды","3Д конструкция","3D конструкция"},)),P182="Экспонирование"),
"нестандартный",
ISNUMBER(MATCH($Q182,{"скроллер","призматрон"},)),
"динамический",
$P182="Видео",
"цифровой",
OR($P182="Пресса",$P182="Щит",$P182="POSm",$P182="Подвес",$P182="Брендирование/оклейка"),
"статический"),"")</f>
        <v/>
      </c>
      <c r="S182" s="59" t="n"/>
      <c r="T182" s="60" t="n"/>
      <c r="U182" s="60" t="n"/>
      <c r="V182" s="60">
        <f>
IF(P182="Видео",
"цифровой постер/ролик",
IF(ISNUMBER(MATCH(Q182,{"короб световой","короб световой | лайтбокс","короб световой | кристалайт","лайтбокс","лайт бокс","кристалайт","LB","lightbox"},)),
"бэклит",
IF(P182="Брендирование/оклейка",
"перфарированная пленка/самоклейка",
IF(P182="Экспонирование",
"под запрос",
IF(P182="Подвес",
"баннер/ткань",
"")))))</f>
        <v/>
      </c>
      <c r="W182" s="59" t="n"/>
      <c r="X182" s="59" t="n"/>
      <c r="Y182" s="59" t="n"/>
      <c r="Z182" s="61" t="n"/>
      <c r="AA182" s="61" t="n"/>
      <c r="AB182" s="61">
        <f>IF(BL182&gt;0,Z182,0)</f>
        <v/>
      </c>
      <c r="AC182" s="59" t="n"/>
      <c r="AD182" s="59" t="n"/>
      <c r="AE182" s="59" t="n"/>
      <c r="AF182" s="59" t="n"/>
      <c r="AG182" s="59" t="n"/>
      <c r="AH182" s="59" t="n"/>
      <c r="AI182" s="59" t="n"/>
      <c r="AJ182" s="59" t="n"/>
      <c r="AK182" s="59" t="n"/>
      <c r="AL182" s="62">
        <f>IFERROR(IF(OR(R182="статический",R182="динамический",R182="нестандартный",R182="",R182=""),"-",IF(AND(AH182="-",AI182="-"),"-",AK182*3600/AH182*AI182)),"-")</f>
        <v/>
      </c>
      <c r="AM182" s="62">
        <f>IFERROR(IF(OR(R182="статический",R182="динамический",R182="",R182="", R182="BTL",R182="нестандартный"),"-",AG182*AI182*AL182/60),"-")</f>
        <v/>
      </c>
      <c r="AN182" s="63">
        <f>IFERROR(IF(AH182="","-",AG182*AI182/AH182),"-")</f>
        <v/>
      </c>
      <c r="AO182" s="59">
        <f>IFERROR(IF(OR($R182="статический",$R182="динамический",$R182="",$R182="",$R182="BTL",$R182="нестандартный"),"-",$AL182*$AY182),"-")</f>
        <v/>
      </c>
      <c r="AP182" s="62">
        <f>IFERROR(IF(OR($R182="статический",$R182="динамический",$R182="",$R182="",$R182="BTL",$R182="нестандартный"),"-",$AM182*AY182),"-")</f>
        <v/>
      </c>
      <c r="AQ182" s="64" t="n"/>
      <c r="AR182" s="61" t="n"/>
      <c r="AS182" s="61" t="n"/>
      <c r="AT182" s="61" t="n"/>
      <c r="AU182" s="65" t="n"/>
      <c r="AV182" s="124">
        <f>IFERROR(DR182/AT182*1000,"n/a")</f>
        <v/>
      </c>
      <c r="AW182" s="67" t="n"/>
      <c r="AX182" s="67" t="n"/>
      <c r="AY182" s="43">
        <f>IFERROR(IF(OR($AW182="",$AX182=""),"",_xlfn.DAYS($AX182+1,$AW182)),"")</f>
        <v/>
      </c>
      <c r="AZ182" s="68">
        <f t="array" ref="AZ182">
_xlfn.LET(_xlpm.COEFF,
IF($AW182+$AX182=0,0,IF(MAX(MIN($AX182,EOMONTH(AZ$15,0))-MAX($AW182,AZ$15)+1,)&gt;0,1,0)),
_xlfn.IFS(
$ES182="LisChannel",
_xlpm.COEFF*
INDEX({1;1;1.2;1.2;1;1;1;1;1.2;1.2;1.2;1.2},
MATCH(MONTH(AZ$15),
{1,2,3,4,5,6,7,8,9,10,11,12})),
CONCATENATE($ES182," ",$L182)="RussOutdoor метро",
_xlpm.COEFF*
INDEX({0.8;0.9;1.1;1.1;1;1;1;1;1.1;1.1;1.1;1.1},
MATCH(MONTH(AZ$15),
{1,2,3,4,5,6,7,8,9,10,11,12})),
$ES182&lt;&gt;"LisChannel",
_xlpm.COEFF,
$ES182&lt;&gt;"RussOutdoor",
_xlpm.COEFF))</f>
        <v/>
      </c>
      <c r="BA182" s="68">
        <f t="array" ref="BA182">
_xlfn.LET(_xlpm.COEFF,
IF($AW182+$AX182=0,0,IF(MAX(MIN($AX182,EOMONTH(BA$15,0))-MAX($AW182,BA$15)+1,)&gt;0,1,0)),
_xlfn.IFS(
$ES182="LisChannel",
_xlpm.COEFF*
INDEX({1;1;1.2;1.2;1;1;1;1;1.2;1.2;1.2;1.2},
MATCH(MONTH(BA$15),
{1,2,3,4,5,6,7,8,9,10,11,12})),
CONCATENATE($ES182," ",$L182)="RussOutdoor метро",
_xlpm.COEFF*
INDEX({0.8;0.9;1.1;1.1;1;1;1;1;1.1;1.1;1.1;1.1},
MATCH(MONTH(BA$15),
{1,2,3,4,5,6,7,8,9,10,11,12})),
$ES182&lt;&gt;"LisChannel",
_xlpm.COEFF,
$ES182&lt;&gt;"RussOutdoor",
_xlpm.COEFF))</f>
        <v/>
      </c>
      <c r="BB182" s="68">
        <f t="array" ref="BB182">
_xlfn.LET(_xlpm.COEFF,
IF($AW182+$AX182=0,0,IF(MAX(MIN($AX182,EOMONTH(BB$15,0))-MAX($AW182,BB$15)+1,)&gt;0,1,0)),
_xlfn.IFS(
$ES182="LisChannel",
_xlpm.COEFF*
INDEX({1;1;1.2;1.2;1;1;1;1;1.2;1.2;1.2;1.2},
MATCH(MONTH(BB$15),
{1,2,3,4,5,6,7,8,9,10,11,12})),
CONCATENATE($ES182," ",$L182)="RussOutdoor метро",
_xlpm.COEFF*
INDEX({0.8;0.9;1.1;1.1;1;1;1;1;1.1;1.1;1.1;1.1},
MATCH(MONTH(BB$15),
{1,2,3,4,5,6,7,8,9,10,11,12})),
$ES182&lt;&gt;"LisChannel",
_xlpm.COEFF,
$ES182&lt;&gt;"RussOutdoor",
_xlpm.COEFF))</f>
        <v/>
      </c>
      <c r="BC182" s="68">
        <f t="array" ref="BC182">
_xlfn.LET(_xlpm.COEFF,
IF($AW182+$AX182=0,0,IF(MAX(MIN($AX182,EOMONTH(BC$15,0))-MAX($AW182,BC$15)+1,)&gt;0,1,0)),
_xlfn.IFS(
$ES182="LisChannel",
_xlpm.COEFF*
INDEX({1;1;1.2;1.2;1;1;1;1;1.2;1.2;1.2;1.2},
MATCH(MONTH(BC$15),
{1,2,3,4,5,6,7,8,9,10,11,12})),
CONCATENATE($ES182," ",$L182)="RussOutdoor метро",
_xlpm.COEFF*
INDEX({0.8;0.9;1.1;1.1;1;1;1;1;1.1;1.1;1.1;1.1},
MATCH(MONTH(BC$15),
{1,2,3,4,5,6,7,8,9,10,11,12})),
$ES182&lt;&gt;"LisChannel",
_xlpm.COEFF,
$ES182&lt;&gt;"RussOutdoor",
_xlpm.COEFF))</f>
        <v/>
      </c>
      <c r="BD182" s="68">
        <f t="array" ref="BD182">
_xlfn.LET(_xlpm.COEFF,
IF($AW182+$AX182=0,0,IF(MAX(MIN($AX182,EOMONTH(BD$15,0))-MAX($AW182,BD$15)+1,)&gt;0,1,0)),
_xlfn.IFS(
$ES182="LisChannel",
_xlpm.COEFF*
INDEX({1;1;1.2;1.2;1;1;1;1;1.2;1.2;1.2;1.2},
MATCH(MONTH(BD$15),
{1,2,3,4,5,6,7,8,9,10,11,12})),
CONCATENATE($ES182," ",$L182)="RussOutdoor метро",
_xlpm.COEFF*
INDEX({0.8;0.9;1.1;1.1;1;1;1;1;1.1;1.1;1.1;1.1},
MATCH(MONTH(BD$15),
{1,2,3,4,5,6,7,8,9,10,11,12})),
$ES182&lt;&gt;"LisChannel",
_xlpm.COEFF,
$ES182&lt;&gt;"RussOutdoor",
_xlpm.COEFF))</f>
        <v/>
      </c>
      <c r="BE182" s="68">
        <f t="array" ref="BE182">
_xlfn.LET(_xlpm.COEFF,
IF($AW182+$AX182=0,0,IF(MAX(MIN($AX182,EOMONTH(BE$15,0))-MAX($AW182,BE$15)+1,)&gt;0,1,0)),
_xlfn.IFS(
$ES182="LisChannel",
_xlpm.COEFF*
INDEX({1;1;1.2;1.2;1;1;1;1;1.2;1.2;1.2;1.2},
MATCH(MONTH(BE$15),
{1,2,3,4,5,6,7,8,9,10,11,12})),
CONCATENATE($ES182," ",$L182)="RussOutdoor метро",
_xlpm.COEFF*
INDEX({0.8;0.9;1.1;1.1;1;1;1;1;1.1;1.1;1.1;1.1},
MATCH(MONTH(BE$15),
{1,2,3,4,5,6,7,8,9,10,11,12})),
$ES182&lt;&gt;"LisChannel",
_xlpm.COEFF,
$ES182&lt;&gt;"RussOutdoor",
_xlpm.COEFF))</f>
        <v/>
      </c>
      <c r="BF182" s="68">
        <f t="array" ref="BF182">
_xlfn.LET(_xlpm.COEFF,
IF($AW182+$AX182=0,0,IF(MAX(MIN($AX182,EOMONTH(BF$15,0))-MAX($AW182,BF$15)+1,)&gt;0,1,0)),
_xlfn.IFS(
$ES182="LisChannel",
_xlpm.COEFF*
INDEX({1;1;1.2;1.2;1;1;1;1;1.2;1.2;1.2;1.2},
MATCH(MONTH(BF$15),
{1,2,3,4,5,6,7,8,9,10,11,12})),
CONCATENATE($ES182," ",$L182)="RussOutdoor метро",
_xlpm.COEFF*
INDEX({0.8;0.9;1.1;1.1;1;1;1;1;1.1;1.1;1.1;1.1},
MATCH(MONTH(BF$15),
{1,2,3,4,5,6,7,8,9,10,11,12})),
$ES182&lt;&gt;"LisChannel",
_xlpm.COEFF,
$ES182&lt;&gt;"RussOutdoor",
_xlpm.COEFF))</f>
        <v/>
      </c>
      <c r="BG182" s="68">
        <f t="array" ref="BG182">
_xlfn.LET(_xlpm.COEFF,
IF($AW182+$AX182=0,0,IF(MAX(MIN($AX182,EOMONTH(BG$15,0))-MAX($AW182,BG$15)+1,)&gt;0,1,0)),
_xlfn.IFS(
$ES182="LisChannel",
_xlpm.COEFF*
INDEX({1;1;1.2;1.2;1;1;1;1;1.2;1.2;1.2;1.2},
MATCH(MONTH(BG$15),
{1,2,3,4,5,6,7,8,9,10,11,12})),
CONCATENATE($ES182," ",$L182)="RussOutdoor метро",
_xlpm.COEFF*
INDEX({0.8;0.9;1.1;1.1;1;1;1;1;1.1;1.1;1.1;1.1},
MATCH(MONTH(BG$15),
{1,2,3,4,5,6,7,8,9,10,11,12})),
$ES182&lt;&gt;"LisChannel",
_xlpm.COEFF,
$ES182&lt;&gt;"RussOutdoor",
_xlpm.COEFF))</f>
        <v/>
      </c>
      <c r="BH182" s="68">
        <f t="array" ref="BH182">
_xlfn.LET(_xlpm.COEFF,
IF($AW182+$AX182=0,0,IF(MAX(MIN($AX182,EOMONTH(BH$15,0))-MAX($AW182,BH$15)+1,)&gt;0,1,0)),
_xlfn.IFS(
$ES182="LisChannel",
_xlpm.COEFF*
INDEX({1;1;1.2;1.2;1;1;1;1;1.2;1.2;1.2;1.2},
MATCH(MONTH(BH$15),
{1,2,3,4,5,6,7,8,9,10,11,12})),
CONCATENATE($ES182," ",$L182)="RussOutdoor метро",
_xlpm.COEFF*
INDEX({0.8;0.9;1.1;1.1;1;1;1;1;1.1;1.1;1.1;1.1},
MATCH(MONTH(BH$15),
{1,2,3,4,5,6,7,8,9,10,11,12})),
$ES182&lt;&gt;"LisChannel",
_xlpm.COEFF,
$ES182&lt;&gt;"RussOutdoor",
_xlpm.COEFF))</f>
        <v/>
      </c>
      <c r="BI182" s="68">
        <f t="array" ref="BI182">
_xlfn.LET(_xlpm.COEFF,
IF($AW182+$AX182=0,0,IF(MAX(MIN($AX182,EOMONTH(BI$15,0))-MAX($AW182,BI$15)+1,)&gt;0,1,0)),
_xlfn.IFS(
$ES182="LisChannel",
_xlpm.COEFF*
INDEX({1;1;1.2;1.2;1;1;1;1;1.2;1.2;1.2;1.2},
MATCH(MONTH(BI$15),
{1,2,3,4,5,6,7,8,9,10,11,12})),
CONCATENATE($ES182," ",$L182)="RussOutdoor метро",
_xlpm.COEFF*
INDEX({0.8;0.9;1.1;1.1;1;1;1;1;1.1;1.1;1.1;1.1},
MATCH(MONTH(BI$15),
{1,2,3,4,5,6,7,8,9,10,11,12})),
$ES182&lt;&gt;"LisChannel",
_xlpm.COEFF,
$ES182&lt;&gt;"RussOutdoor",
_xlpm.COEFF))</f>
        <v/>
      </c>
      <c r="BJ182" s="68">
        <f t="array" ref="BJ182">
_xlfn.LET(_xlpm.COEFF,
IF($AW182+$AX182=0,0,IF(MAX(MIN($AX182,EOMONTH(BJ$15,0))-MAX($AW182,BJ$15)+1,)&gt;0,1,0)),
_xlfn.IFS(
$ES182="LisChannel",
_xlpm.COEFF*
INDEX({1;1;1.2;1.2;1;1;1;1;1.2;1.2;1.2;1.2},
MATCH(MONTH(BJ$15),
{1,2,3,4,5,6,7,8,9,10,11,12})),
CONCATENATE($ES182," ",$L182)="RussOutdoor метро",
_xlpm.COEFF*
INDEX({0.8;0.9;1.1;1.1;1;1;1;1;1.1;1.1;1.1;1.1},
MATCH(MONTH(BJ$15),
{1,2,3,4,5,6,7,8,9,10,11,12})),
$ES182&lt;&gt;"LisChannel",
_xlpm.COEFF,
$ES182&lt;&gt;"RussOutdoor",
_xlpm.COEFF))</f>
        <v/>
      </c>
      <c r="BK182" s="68">
        <f t="array" ref="BK182">
_xlfn.LET(_xlpm.COEFF,
IF($AW182+$AX182=0,0,IF(MAX(MIN($AX182,EOMONTH(BK$15,0))-MAX($AW182,BK$15)+1,)&gt;0,1,0)),
_xlfn.IFS(
$ES182="LisChannel",
_xlpm.COEFF*
INDEX({1;1;1.2;1.2;1;1;1;1;1.2;1.2;1.2;1.2},
MATCH(MONTH(BK$15),
{1,2,3,4,5,6,7,8,9,10,11,12})),
CONCATENATE($ES182," ",$L182)="RussOutdoor метро",
_xlpm.COEFF*
INDEX({0.8;0.9;1.1;1.1;1;1;1;1;1.1;1.1;1.1;1.1},
MATCH(MONTH(BK$15),
{1,2,3,4,5,6,7,8,9,10,11,12})),
$ES182&lt;&gt;"LisChannel",
_xlpm.COEFF,
$ES182&lt;&gt;"RussOutdoor",
_xlpm.COEFF))</f>
        <v/>
      </c>
      <c r="BL182" s="62">
        <f>COUNTIFS($AZ182:$BK182,"&gt;0")</f>
        <v/>
      </c>
      <c r="BM182" s="65" t="n"/>
      <c r="BN182" s="125">
        <f>$DJ182</f>
        <v/>
      </c>
      <c r="BO182" s="63">
        <f>$DQ182</f>
        <v/>
      </c>
      <c r="BP182" s="125">
        <f>
IFERROR(
IF($BL182=0,0,
$BN182*(1-$BO182)),
0)</f>
        <v/>
      </c>
      <c r="BQ182" s="125">
        <f t="array" ref="BQ182">
IFERROR(
_xlfn.IFS(
$DH182="день_1",
$BP182*$BL182/($AX182-$AW182+1)*AZ182*(DAY(EOMONTH(AZ$15,0))),
$DH182="день_2",
$BP182/30*MAX(MIN($AX182,EOMONTH(AZ$15,0))-MAX($AW182,AZ$15)+1,),
$DH182="раб.день",
$BP182/30*(IFERROR(
_xlfn.LET(_xlpm.VD,
CHOOSE(
{1;2;3;4;5;6;7;8;9;10;11;12;13;14;15;16;17;18},
45658,45659,45660,45661,45662,45663,45664,45665,45711,45724,45778,45779,45785,45786,45820,45821,45965,46022),
_xlfn.LET(_xlpm.DD,
MAX(MIN($AX182,EOMONTH(AZ$15,0))-MAX($AW182,AZ$15),),
_xlfn.IFS(
AND(MONTH($AW182)=MONTH(AZ$15),MONTH($AX182)&lt;&gt;MONTH(AZ$15)),
NETWORKDAYS.INTL($AW182,$AW182+_xlpm.DD,1,_xlpm.VD),
AND(MONTH($AW182)&lt;&gt;MONTH(AZ$15),MONTH($AX182)=MONTH(AZ$15)),
NETWORKDAYS.INTL(($AX182)-_xlpm.DD,$AX182,1,_xlpm.VD),
AND(MONTH($AW182)&lt;MONTH(AZ$15),MONTH($AX182)&gt;MONTH(AZ$15)),
NETWORKDAYS.INTL((EOMONTH(AZ$15-1,1))-_xlpm.DD,EOMONTH(AZ$15-1,1),1,_xlpm.VD),
AND(MONTH($AW182)=MONTH(AZ$15),MONTH($AX182)=MONTH(AZ$15)),
NETWORKDAYS.INTL($AW182,$AX182,1,_xlpm.VD)))),0)),
$DH182="месяц",
$BP182*AZ182,
$DH182="неделя",
$BP182*AZ182/7*(ROUNDUP((DAY(EOMONTH(AZ$15,0)))/4,0))),
0)</f>
        <v/>
      </c>
      <c r="BR182" s="125">
        <f t="array" ref="BR182">
IFERROR(
_xlfn.IFS(
$DH182="день_1",
$BP182*$BL182/($AX182-$AW182+1)*BA182*(DAY(EOMONTH(BA$15,0))),
$DH182="день_2",
$BP182/30*MAX(MIN($AX182,EOMONTH(BA$15,0))-MAX($AW182,BA$15)+1,),
$DH182="раб.день",
$BP182/30*(IFERROR(
_xlfn.LET(_xlpm.VD,
CHOOSE(
{1;2;3;4;5;6;7;8;9;10;11;12;13;14;15;16;17;18},
45658,45659,45660,45661,45662,45663,45664,45665,45711,45724,45778,45779,45785,45786,45820,45821,45965,46022),
_xlfn.LET(_xlpm.DD,
MAX(MIN($AX182,EOMONTH(BA$15,0))-MAX($AW182,BA$15),),
_xlfn.IFS(
AND(MONTH($AW182)=MONTH(BA$15),MONTH($AX182)&lt;&gt;MONTH(BA$15)),
NETWORKDAYS.INTL($AW182,$AW182+_xlpm.DD,1,_xlpm.VD),
AND(MONTH($AW182)&lt;&gt;MONTH(BA$15),MONTH($AX182)=MONTH(BA$15)),
NETWORKDAYS.INTL(($AX182)-_xlpm.DD,$AX182,1,_xlpm.VD),
AND(MONTH($AW182)&lt;MONTH(BA$15),MONTH($AX182)&gt;MONTH(BA$15)),
NETWORKDAYS.INTL((EOMONTH(BA$15-1,1))-_xlpm.DD,EOMONTH(BA$15-1,1),1,_xlpm.VD),
AND(MONTH($AW182)=MONTH(BA$15),MONTH($AX182)=MONTH(BA$15)),
NETWORKDAYS.INTL($AW182,$AX182,1,_xlpm.VD)))),0)),
$DH182="месяц",
$BP182*BA182,
$DH182="неделя",
$BP182*BA182/7*(ROUNDUP((DAY(EOMONTH(BA$15,0)))/4,0))),
0)</f>
        <v/>
      </c>
      <c r="BS182" s="125">
        <f t="array" ref="BS182">
IFERROR(
_xlfn.IFS(
$DH182="день_1",
$BP182*$BL182/($AX182-$AW182+1)*BB182*(DAY(EOMONTH(BB$15,0))),
$DH182="день_2",
$BP182/30*MAX(MIN($AX182,EOMONTH(BB$15,0))-MAX($AW182,BB$15)+1,),
$DH182="раб.день",
$BP182/30*(IFERROR(
_xlfn.LET(_xlpm.VD,
CHOOSE(
{1;2;3;4;5;6;7;8;9;10;11;12;13;14;15;16;17;18},
45658,45659,45660,45661,45662,45663,45664,45665,45711,45724,45778,45779,45785,45786,45820,45821,45965,46022),
_xlfn.LET(_xlpm.DD,
MAX(MIN($AX182,EOMONTH(BB$15,0))-MAX($AW182,BB$15),),
_xlfn.IFS(
AND(MONTH($AW182)=MONTH(BB$15),MONTH($AX182)&lt;&gt;MONTH(BB$15)),
NETWORKDAYS.INTL($AW182,$AW182+_xlpm.DD,1,_xlpm.VD),
AND(MONTH($AW182)&lt;&gt;MONTH(BB$15),MONTH($AX182)=MONTH(BB$15)),
NETWORKDAYS.INTL(($AX182)-_xlpm.DD,$AX182,1,_xlpm.VD),
AND(MONTH($AW182)&lt;MONTH(BB$15),MONTH($AX182)&gt;MONTH(BB$15)),
NETWORKDAYS.INTL((EOMONTH(BB$15-1,1))-_xlpm.DD,EOMONTH(BB$15-1,1),1,_xlpm.VD),
AND(MONTH($AW182)=MONTH(BB$15),MONTH($AX182)=MONTH(BB$15)),
NETWORKDAYS.INTL($AW182,$AX182,1,_xlpm.VD)))),0)),
$DH182="месяц",
$BP182*BB182,
$DH182="неделя",
$BP182*BB182/7*(ROUNDUP((DAY(EOMONTH(BB$15,0)))/4,0))),
0)</f>
        <v/>
      </c>
      <c r="BT182" s="125">
        <f t="array" ref="BT182">
IFERROR(
_xlfn.IFS(
$DH182="день_1",
$BP182*$BL182/($AX182-$AW182+1)*BC182*(DAY(EOMONTH(BC$15,0))),
$DH182="день_2",
$BP182/30*MAX(MIN($AX182,EOMONTH(BC$15,0))-MAX($AW182,BC$15)+1,),
$DH182="раб.день",
$BP182/30*(IFERROR(
_xlfn.LET(_xlpm.VD,
CHOOSE(
{1;2;3;4;5;6;7;8;9;10;11;12;13;14;15;16;17;18},
45658,45659,45660,45661,45662,45663,45664,45665,45711,45724,45778,45779,45785,45786,45820,45821,45965,46022),
_xlfn.LET(_xlpm.DD,
MAX(MIN($AX182,EOMONTH(BC$15,0))-MAX($AW182,BC$15),),
_xlfn.IFS(
AND(MONTH($AW182)=MONTH(BC$15),MONTH($AX182)&lt;&gt;MONTH(BC$15)),
NETWORKDAYS.INTL($AW182,$AW182+_xlpm.DD,1,_xlpm.VD),
AND(MONTH($AW182)&lt;&gt;MONTH(BC$15),MONTH($AX182)=MONTH(BC$15)),
NETWORKDAYS.INTL(($AX182)-_xlpm.DD,$AX182,1,_xlpm.VD),
AND(MONTH($AW182)&lt;MONTH(BC$15),MONTH($AX182)&gt;MONTH(BC$15)),
NETWORKDAYS.INTL((EOMONTH(BC$15-1,1))-_xlpm.DD,EOMONTH(BC$15-1,1),1,_xlpm.VD),
AND(MONTH($AW182)=MONTH(BC$15),MONTH($AX182)=MONTH(BC$15)),
NETWORKDAYS.INTL($AW182,$AX182,1,_xlpm.VD)))),0)),
$DH182="месяц",
$BP182*BC182,
$DH182="неделя",
$BP182*BC182/7*(ROUNDUP((DAY(EOMONTH(BC$15,0)))/4,0))),
0)</f>
        <v/>
      </c>
      <c r="BU182" s="125">
        <f t="array" ref="BU182">
IFERROR(
_xlfn.IFS(
$DH182="день_1",
$BP182*$BL182/($AX182-$AW182+1)*BD182*(DAY(EOMONTH(BD$15,0))),
$DH182="день_2",
$BP182/30*MAX(MIN($AX182,EOMONTH(BD$15,0))-MAX($AW182,BD$15)+1,),
$DH182="раб.день",
$BP182/30*(IFERROR(
_xlfn.LET(_xlpm.VD,
CHOOSE(
{1;2;3;4;5;6;7;8;9;10;11;12;13;14;15;16;17;18},
45658,45659,45660,45661,45662,45663,45664,45665,45711,45724,45778,45779,45785,45786,45820,45821,45965,46022),
_xlfn.LET(_xlpm.DD,
MAX(MIN($AX182,EOMONTH(BD$15,0))-MAX($AW182,BD$15),),
_xlfn.IFS(
AND(MONTH($AW182)=MONTH(BD$15),MONTH($AX182)&lt;&gt;MONTH(BD$15)),
NETWORKDAYS.INTL($AW182,$AW182+_xlpm.DD,1,_xlpm.VD),
AND(MONTH($AW182)&lt;&gt;MONTH(BD$15),MONTH($AX182)=MONTH(BD$15)),
NETWORKDAYS.INTL(($AX182)-_xlpm.DD,$AX182,1,_xlpm.VD),
AND(MONTH($AW182)&lt;MONTH(BD$15),MONTH($AX182)&gt;MONTH(BD$15)),
NETWORKDAYS.INTL((EOMONTH(BD$15-1,1))-_xlpm.DD,EOMONTH(BD$15-1,1),1,_xlpm.VD),
AND(MONTH($AW182)=MONTH(BD$15),MONTH($AX182)=MONTH(BD$15)),
NETWORKDAYS.INTL($AW182,$AX182,1,_xlpm.VD)))),0)),
$DH182="месяц",
$BP182*BD182,
$DH182="неделя",
$BP182*BD182/7*(ROUNDUP((DAY(EOMONTH(BD$15,0)))/4,0))),
0)</f>
        <v/>
      </c>
      <c r="BV182" s="125">
        <f t="array" ref="BV182">
IFERROR(
_xlfn.IFS(
$DH182="день_1",
$BP182*$BL182/($AX182-$AW182+1)*BE182*(DAY(EOMONTH(BE$15,0))),
$DH182="день_2",
$BP182/30*MAX(MIN($AX182,EOMONTH(BE$15,0))-MAX($AW182,BE$15)+1,),
$DH182="раб.день",
$BP182/30*(IFERROR(
_xlfn.LET(_xlpm.VD,
CHOOSE(
{1;2;3;4;5;6;7;8;9;10;11;12;13;14;15;16;17;18},
45658,45659,45660,45661,45662,45663,45664,45665,45711,45724,45778,45779,45785,45786,45820,45821,45965,46022),
_xlfn.LET(_xlpm.DD,
MAX(MIN($AX182,EOMONTH(BE$15,0))-MAX($AW182,BE$15),),
_xlfn.IFS(
AND(MONTH($AW182)=MONTH(BE$15),MONTH($AX182)&lt;&gt;MONTH(BE$15)),
NETWORKDAYS.INTL($AW182,$AW182+_xlpm.DD,1,_xlpm.VD),
AND(MONTH($AW182)&lt;&gt;MONTH(BE$15),MONTH($AX182)=MONTH(BE$15)),
NETWORKDAYS.INTL(($AX182)-_xlpm.DD,$AX182,1,_xlpm.VD),
AND(MONTH($AW182)&lt;MONTH(BE$15),MONTH($AX182)&gt;MONTH(BE$15)),
NETWORKDAYS.INTL((EOMONTH(BE$15-1,1))-_xlpm.DD,EOMONTH(BE$15-1,1),1,_xlpm.VD),
AND(MONTH($AW182)=MONTH(BE$15),MONTH($AX182)=MONTH(BE$15)),
NETWORKDAYS.INTL($AW182,$AX182,1,_xlpm.VD)))),0)),
$DH182="месяц",
$BP182*BE182,
$DH182="неделя",
$BP182*BE182/7*(ROUNDUP((DAY(EOMONTH(BE$15,0)))/4,0))),
0)</f>
        <v/>
      </c>
      <c r="BW182" s="125">
        <f t="array" ref="BW182">
IFERROR(
_xlfn.IFS(
$DH182="день_1",
$BP182*$BL182/($AX182-$AW182+1)*BF182*(DAY(EOMONTH(BF$15,0))),
$DH182="день_2",
$BP182/30*MAX(MIN($AX182,EOMONTH(BF$15,0))-MAX($AW182,BF$15)+1,),
$DH182="раб.день",
$BP182/30*(IFERROR(
_xlfn.LET(_xlpm.VD,
CHOOSE(
{1;2;3;4;5;6;7;8;9;10;11;12;13;14;15;16;17;18},
45658,45659,45660,45661,45662,45663,45664,45665,45711,45724,45778,45779,45785,45786,45820,45821,45965,46022),
_xlfn.LET(_xlpm.DD,
MAX(MIN($AX182,EOMONTH(BF$15,0))-MAX($AW182,BF$15),),
_xlfn.IFS(
AND(MONTH($AW182)=MONTH(BF$15),MONTH($AX182)&lt;&gt;MONTH(BF$15)),
NETWORKDAYS.INTL($AW182,$AW182+_xlpm.DD,1,_xlpm.VD),
AND(MONTH($AW182)&lt;&gt;MONTH(BF$15),MONTH($AX182)=MONTH(BF$15)),
NETWORKDAYS.INTL(($AX182)-_xlpm.DD,$AX182,1,_xlpm.VD),
AND(MONTH($AW182)&lt;MONTH(BF$15),MONTH($AX182)&gt;MONTH(BF$15)),
NETWORKDAYS.INTL((EOMONTH(BF$15-1,1))-_xlpm.DD,EOMONTH(BF$15-1,1),1,_xlpm.VD),
AND(MONTH($AW182)=MONTH(BF$15),MONTH($AX182)=MONTH(BF$15)),
NETWORKDAYS.INTL($AW182,$AX182,1,_xlpm.VD)))),0)),
$DH182="месяц",
$BP182*BF182,
$DH182="неделя",
$BP182*BF182/7*(ROUNDUP((DAY(EOMONTH(BF$15,0)))/4,0))),
0)</f>
        <v/>
      </c>
      <c r="BX182" s="125">
        <f t="array" ref="BX182">
IFERROR(
_xlfn.IFS(
$DH182="день_1",
$BP182*$BL182/($AX182-$AW182+1)*BG182*(DAY(EOMONTH(BG$15,0))),
$DH182="день_2",
$BP182/30*MAX(MIN($AX182,EOMONTH(BG$15,0))-MAX($AW182,BG$15)+1,),
$DH182="раб.день",
$BP182/30*(IFERROR(
_xlfn.LET(_xlpm.VD,
CHOOSE(
{1;2;3;4;5;6;7;8;9;10;11;12;13;14;15;16;17;18},
45658,45659,45660,45661,45662,45663,45664,45665,45711,45724,45778,45779,45785,45786,45820,45821,45965,46022),
_xlfn.LET(_xlpm.DD,
MAX(MIN($AX182,EOMONTH(BG$15,0))-MAX($AW182,BG$15),),
_xlfn.IFS(
AND(MONTH($AW182)=MONTH(BG$15),MONTH($AX182)&lt;&gt;MONTH(BG$15)),
NETWORKDAYS.INTL($AW182,$AW182+_xlpm.DD,1,_xlpm.VD),
AND(MONTH($AW182)&lt;&gt;MONTH(BG$15),MONTH($AX182)=MONTH(BG$15)),
NETWORKDAYS.INTL(($AX182)-_xlpm.DD,$AX182,1,_xlpm.VD),
AND(MONTH($AW182)&lt;MONTH(BG$15),MONTH($AX182)&gt;MONTH(BG$15)),
NETWORKDAYS.INTL((EOMONTH(BG$15-1,1))-_xlpm.DD,EOMONTH(BG$15-1,1),1,_xlpm.VD),
AND(MONTH($AW182)=MONTH(BG$15),MONTH($AX182)=MONTH(BG$15)),
NETWORKDAYS.INTL($AW182,$AX182,1,_xlpm.VD)))),0)),
$DH182="месяц",
$BP182*BG182,
$DH182="неделя",
$BP182*BG182/7*(ROUNDUP((DAY(EOMONTH(BG$15,0)))/4,0))),
0)</f>
        <v/>
      </c>
      <c r="BY182" s="125">
        <f t="array" ref="BY182">
IFERROR(
_xlfn.IFS(
$DH182="день_1",
$BP182*$BL182/($AX182-$AW182+1)*BH182*(DAY(EOMONTH(BH$15,0))),
$DH182="день_2",
$BP182/30*MAX(MIN($AX182,EOMONTH(BH$15,0))-MAX($AW182,BH$15)+1,),
$DH182="раб.день",
$BP182/30*(IFERROR(
_xlfn.LET(_xlpm.VD,
CHOOSE(
{1;2;3;4;5;6;7;8;9;10;11;12;13;14;15;16;17;18},
45658,45659,45660,45661,45662,45663,45664,45665,45711,45724,45778,45779,45785,45786,45820,45821,45965,46022),
_xlfn.LET(_xlpm.DD,
MAX(MIN($AX182,EOMONTH(BH$15,0))-MAX($AW182,BH$15),),
_xlfn.IFS(
AND(MONTH($AW182)=MONTH(BH$15),MONTH($AX182)&lt;&gt;MONTH(BH$15)),
NETWORKDAYS.INTL($AW182,$AW182+_xlpm.DD,1,_xlpm.VD),
AND(MONTH($AW182)&lt;&gt;MONTH(BH$15),MONTH($AX182)=MONTH(BH$15)),
NETWORKDAYS.INTL(($AX182)-_xlpm.DD,$AX182,1,_xlpm.VD),
AND(MONTH($AW182)&lt;MONTH(BH$15),MONTH($AX182)&gt;MONTH(BH$15)),
NETWORKDAYS.INTL((EOMONTH(BH$15-1,1))-_xlpm.DD,EOMONTH(BH$15-1,1),1,_xlpm.VD),
AND(MONTH($AW182)=MONTH(BH$15),MONTH($AX182)=MONTH(BH$15)),
NETWORKDAYS.INTL($AW182,$AX182,1,_xlpm.VD)))),0)),
$DH182="месяц",
$BP182*BH182,
$DH182="неделя",
$BP182*BH182/7*(ROUNDUP((DAY(EOMONTH(BH$15,0)))/4,0))),
0)</f>
        <v/>
      </c>
      <c r="BZ182" s="125">
        <f t="array" ref="BZ182">
IFERROR(
_xlfn.IFS(
$DH182="день_1",
$BP182*$BL182/($AX182-$AW182+1)*BI182*(DAY(EOMONTH(BI$15,0))),
$DH182="день_2",
$BP182/30*MAX(MIN($AX182,EOMONTH(BI$15,0))-MAX($AW182,BI$15)+1,),
$DH182="раб.день",
$BP182/30*(IFERROR(
_xlfn.LET(_xlpm.VD,
CHOOSE(
{1;2;3;4;5;6;7;8;9;10;11;12;13;14;15;16;17;18},
45658,45659,45660,45661,45662,45663,45664,45665,45711,45724,45778,45779,45785,45786,45820,45821,45965,46022),
_xlfn.LET(_xlpm.DD,
MAX(MIN($AX182,EOMONTH(BI$15,0))-MAX($AW182,BI$15),),
_xlfn.IFS(
AND(MONTH($AW182)=MONTH(BI$15),MONTH($AX182)&lt;&gt;MONTH(BI$15)),
NETWORKDAYS.INTL($AW182,$AW182+_xlpm.DD,1,_xlpm.VD),
AND(MONTH($AW182)&lt;&gt;MONTH(BI$15),MONTH($AX182)=MONTH(BI$15)),
NETWORKDAYS.INTL(($AX182)-_xlpm.DD,$AX182,1,_xlpm.VD),
AND(MONTH($AW182)&lt;MONTH(BI$15),MONTH($AX182)&gt;MONTH(BI$15)),
NETWORKDAYS.INTL((EOMONTH(BI$15-1,1))-_xlpm.DD,EOMONTH(BI$15-1,1),1,_xlpm.VD),
AND(MONTH($AW182)=MONTH(BI$15),MONTH($AX182)=MONTH(BI$15)),
NETWORKDAYS.INTL($AW182,$AX182,1,_xlpm.VD)))),0)),
$DH182="месяц",
$BP182*BI182,
$DH182="неделя",
$BP182*BI182/7*(ROUNDUP((DAY(EOMONTH(BI$15,0)))/4,0))),
0)</f>
        <v/>
      </c>
      <c r="CA182" s="125">
        <f t="array" ref="CA182">
IFERROR(
_xlfn.IFS(
$DH182="день_1",
$BP182*$BL182/($AX182-$AW182+1)*BJ182*(DAY(EOMONTH(BJ$15,0))),
$DH182="день_2",
$BP182/30*MAX(MIN($AX182,EOMONTH(BJ$15,0))-MAX($AW182,BJ$15)+1,),
$DH182="раб.день",
$BP182/30*(IFERROR(
_xlfn.LET(_xlpm.VD,
CHOOSE(
{1;2;3;4;5;6;7;8;9;10;11;12;13;14;15;16;17;18},
45658,45659,45660,45661,45662,45663,45664,45665,45711,45724,45778,45779,45785,45786,45820,45821,45965,46022),
_xlfn.LET(_xlpm.DD,
MAX(MIN($AX182,EOMONTH(BJ$15,0))-MAX($AW182,BJ$15),),
_xlfn.IFS(
AND(MONTH($AW182)=MONTH(BJ$15),MONTH($AX182)&lt;&gt;MONTH(BJ$15)),
NETWORKDAYS.INTL($AW182,$AW182+_xlpm.DD,1,_xlpm.VD),
AND(MONTH($AW182)&lt;&gt;MONTH(BJ$15),MONTH($AX182)=MONTH(BJ$15)),
NETWORKDAYS.INTL(($AX182)-_xlpm.DD,$AX182,1,_xlpm.VD),
AND(MONTH($AW182)&lt;MONTH(BJ$15),MONTH($AX182)&gt;MONTH(BJ$15)),
NETWORKDAYS.INTL((EOMONTH(BJ$15-1,1))-_xlpm.DD,EOMONTH(BJ$15-1,1),1,_xlpm.VD),
AND(MONTH($AW182)=MONTH(BJ$15),MONTH($AX182)=MONTH(BJ$15)),
NETWORKDAYS.INTL($AW182,$AX182,1,_xlpm.VD)))),0)),
$DH182="месяц",
$BP182*BJ182,
$DH182="неделя",
$BP182*BJ182/7*(ROUNDUP((DAY(EOMONTH(BJ$15,0)))/4,0))),
0)</f>
        <v/>
      </c>
      <c r="CB182" s="125">
        <f t="array" ref="CB182">
IFERROR(
_xlfn.IFS(
$DH182="день_1",
$BP182*$BL182/($AX182-$AW182+1)*BK182*(DAY(EOMONTH(BK$15,0))),
$DH182="день_2",
$BP182/30*MAX(MIN($AX182,EOMONTH(BK$15,0))-MAX($AW182,BK$15)+1,),
$DH182="раб.день",
$BP182/30*(IFERROR(
_xlfn.LET(_xlpm.VD,
CHOOSE(
{1;2;3;4;5;6;7;8;9;10;11;12;13;14;15;16;17;18},
45658,45659,45660,45661,45662,45663,45664,45665,45711,45724,45778,45779,45785,45786,45820,45821,45965,46022),
_xlfn.LET(_xlpm.DD,
MAX(MIN($AX182,EOMONTH(BK$15,0))-MAX($AW182,BK$15),),
_xlfn.IFS(
AND(MONTH($AW182)=MONTH(BK$15),MONTH($AX182)&lt;&gt;MONTH(BK$15)),
NETWORKDAYS.INTL($AW182,$AW182+_xlpm.DD,1,_xlpm.VD),
AND(MONTH($AW182)&lt;&gt;MONTH(BK$15),MONTH($AX182)=MONTH(BK$15)),
NETWORKDAYS.INTL(($AX182)-_xlpm.DD,$AX182,1,_xlpm.VD),
AND(MONTH($AW182)&lt;MONTH(BK$15),MONTH($AX182)&gt;MONTH(BK$15)),
NETWORKDAYS.INTL((EOMONTH(BK$15-1,1))-_xlpm.DD,EOMONTH(BK$15-1,1),1,_xlpm.VD),
AND(MONTH($AW182)=MONTH(BK$15),MONTH($AX182)=MONTH(BK$15)),
NETWORKDAYS.INTL($AW182,$AX182,1,_xlpm.VD)))),0)),
$DH182="месяц",
$BP182*BK182,
$DH182="неделя",
$BP182*BK182/7*(ROUNDUP((DAY(EOMONTH(BK$15,0)))/4,0))),
0)</f>
        <v/>
      </c>
      <c r="CC182" s="125">
        <f>SUM($BQ182:$CB182)</f>
        <v/>
      </c>
      <c r="CD182" s="126">
        <f>SUM($EH182:$EH182)</f>
        <v/>
      </c>
      <c r="CE182" s="126">
        <f>$CD182*$AB182</f>
        <v/>
      </c>
      <c r="CF182" s="126">
        <f>SUM($EK182:$EK182)</f>
        <v/>
      </c>
      <c r="CG182" s="126">
        <f>$CF182*$AB182</f>
        <v/>
      </c>
      <c r="CH182" s="126">
        <f>SUM($CC182,$CE182,$CG182)</f>
        <v/>
      </c>
      <c r="CI182" s="126">
        <f>$CH182*(1+$CM182)</f>
        <v/>
      </c>
      <c r="CJ182" s="127" t="n">
        <v>0</v>
      </c>
      <c r="CK182" s="126">
        <f>SUM($CH182:$CH182)*(1+$CJ182)</f>
        <v/>
      </c>
      <c r="CL182" s="126">
        <f>SUM($CH182:$CH182)*(1+$CM182)</f>
        <v/>
      </c>
      <c r="CM182" s="59" t="inlineStr">
        <is>
          <t>20%</t>
        </is>
      </c>
      <c r="CN182" s="59" t="n"/>
      <c r="CO182" s="72" t="n"/>
      <c r="CP182" s="59" t="n"/>
      <c r="CQ182" s="73" t="n"/>
      <c r="CR182" s="73" t="n"/>
      <c r="CS182" s="73" t="n"/>
      <c r="CT182" s="72" t="n"/>
      <c r="CU182" s="79" t="inlineStr">
        <is>
          <t> </t>
        </is>
      </c>
      <c r="CV182" s="60" t="n"/>
      <c r="CW182" s="60" t="n"/>
      <c r="CX182" s="60" t="n"/>
      <c r="CY182" s="127">
        <f>IFERROR(($CC182-$EE182)/($EE182/(1-$DQ182)),0)</f>
        <v/>
      </c>
      <c r="CZ182" s="127">
        <f>IFERROR(1-$EI182/($CE182),0)</f>
        <v/>
      </c>
      <c r="DA182" s="127">
        <f>IFERROR(1-$EL182/($CG182),0)</f>
        <v/>
      </c>
      <c r="DB182" s="126">
        <f>ROUND(IFERROR(($CI182/(1+$CM182)-$EN182),0),2)</f>
        <v/>
      </c>
      <c r="DC182" s="128" t="n"/>
      <c r="DD182" s="125" t="n"/>
      <c r="DE182" s="75" t="n">
        <v>0</v>
      </c>
      <c r="DF182" s="128" t="n"/>
      <c r="DG182" s="125">
        <f>IF($DC182=0,0,$DD182*($DC182*100%-$DE182*$DF182))*SUM($AB182:$AB182)</f>
        <v/>
      </c>
      <c r="DH182" s="129" t="inlineStr">
        <is>
          <t>месяц</t>
        </is>
      </c>
      <c r="DI182" s="130">
        <f t="array" ref="DI182">IFERROR(
IF($ES182="LisChannel",
(ROUND(((INDEX({174.625;153.888888888889;130.972222222222},MATCH($AI182,{2;3;4}),0))*$AG182*$AI182),2)),0),0)</f>
        <v/>
      </c>
      <c r="DJ182" s="130">
        <f>
_xlfn.LET(_xlpm.X,
IFERROR(
IF($ES182="НовиковТВ",
(_xlfn.LET(_xlpm.NTV,
_xlfn.LET(_xlpm.MIN,350000,
IF(SUMIFS($DI:$DI,$ES:$ES,"НовиковТВ")&lt;=_xlpm.MIN,
(SUMIFS($DI:$DI,$ES:$ES,"НовиковТВ")/(COUNTIFS($ES:$ES,"НовиковТВ")))*_xlpm.MIN/SUMIFS($DI:$DI,$ES:$ES,"НовиковТВ"),
DI182)),
_xlpm.NTV+$DG182/(1-(1-(_xlpm.NTV)*(1-$DL182)*(1-$DM182)*(1-$DN182)*(1-$DO182)*(1-$DP182)/_xlpm.NTV))))/(1+$EP182),
$DI182+$DG182/(1-(1-($DI182)*(1-$DL182)*(1-$DM182)*(1-$DN182)*(1-$DO182)*(1-$DP182)/$DI182))),
0),
_xlpm.X*(1+$CM182)*(1+$CW182)-_xlpm.X*(1+$CM182)+_xlpm.X)</f>
        <v/>
      </c>
      <c r="DK182" s="125" t="inlineStr">
        <is>
          <t>послед.</t>
        </is>
      </c>
      <c r="DL182" s="63" t="n">
        <v>0</v>
      </c>
      <c r="DM182" s="63" t="n">
        <v>0</v>
      </c>
      <c r="DN182" s="63" t="n">
        <v>0</v>
      </c>
      <c r="DO182" s="63" t="n">
        <v>0</v>
      </c>
      <c r="DP182" s="63" t="n">
        <v>0</v>
      </c>
      <c r="DQ182" s="63">
        <f t="array" ref="DQ182">IFERROR(_xlfn.IFS(
$DK182="послед.",1-(1-$DL182)*(1-$DM182)*(1-$DN182)*(1-$DO182)*(1-$DP182),
$DK182="сумм.",$DL182+$DM182+$DN182+$DO182+$DP182),
0)</f>
        <v/>
      </c>
      <c r="DR182" s="125">
        <f t="array" ref="DR182">
IFERROR(
_xlfn.IFS(
$BL182=0,
0,
$BL182&gt;0,
_xlfn.IFS($DK182="послед.",
$DJ182*(1-$DL182)*(1-$DM182)*(1-$DN182)*(1-$DO182)*(1-$DP182),
$DK182="сумм.",
$DJ182*(1-($DL182+$DM182+$DN182+$DO182+$DP182)))),0)</f>
        <v/>
      </c>
      <c r="DS182" s="125">
        <f t="array" ref="DS182">
IFERROR(_xlfn.IFS(
$DH182="день_1",
$DR182*$BL182/($AX182-$AW182+1)*AZ182*(DAY(EOMONTH(AZ$15,0))),
$DH182="день_2",
$DR182/30*MAX(MIN($AX182,EOMONTH(AZ$15,0))-MAX($AW182,AZ$15)+1,),
$DH182="раб.день",
$DR182/30*(IFERROR(
_xlfn.LET(_xlpm.VD,
CHOOSE(
{1;2;3;4;5;6;7;8;9;10;11;12;13;14;15;16;17;18},
45658,45659,45660,45661,45662,45663,45664,45665,45711,45724,45778,45779,45785,45786,45820,45821,45965,46022),
_xlfn.LET(_xlpm.DD,
MAX(MIN($AX182,EOMONTH(AZ$15,0))-MAX($AW182,AZ$15),),
_xlfn.IFS(
AND(MONTH($AW182)=MONTH(AZ$15),MONTH($AX182)&lt;&gt;MONTH(AZ$15)),
NETWORKDAYS.INTL($AW182,$AW182+_xlpm.DD,1,_xlpm.VD),
AND(MONTH($AW182)&lt;&gt;MONTH(AZ$15),MONTH($AX182)=MONTH(AZ$15)),
NETWORKDAYS.INTL(($AX182)-_xlpm.DD,$AX182,1,_xlpm.VD),
AND(MONTH($AW182)&lt;MONTH(AZ$15),MONTH($AX182)&gt;MONTH(AZ$15)),
NETWORKDAYS.INTL((EOMONTH(AZ$15-1,1))-_xlpm.DD,EOMONTH(AZ$15-1,1),1,_xlpm.VD),
AND(MONTH($AW182)=MONTH(AZ$15),MONTH($AX182)=MONTH(AZ$15)),
NETWORKDAYS.INTL($AW182,$AX182,1,_xlpm.VD)))),0)),
$DH182="месяц",
$DR182*AZ182,
$DH182="неделя",
$DR182*AZ182/7*(ROUNDUP((DAY(EOMONTH(AZ$15,0)))/4,0))),
0)</f>
        <v/>
      </c>
      <c r="DT182" s="125">
        <f t="array" ref="DT182">
IFERROR(_xlfn.IFS(
$DH182="день_1",
$DR182*$BL182/($AX182-$AW182+1)*BA182*(DAY(EOMONTH(BA$15,0))),
$DH182="день_2",
$DR182/30*MAX(MIN($AX182,EOMONTH(BA$15,0))-MAX($AW182,BA$15)+1,),
$DH182="раб.день",
$DR182/30*(IFERROR(
_xlfn.LET(_xlpm.VD,
CHOOSE(
{1;2;3;4;5;6;7;8;9;10;11;12;13;14;15;16;17;18},
45658,45659,45660,45661,45662,45663,45664,45665,45711,45724,45778,45779,45785,45786,45820,45821,45965,46022),
_xlfn.LET(_xlpm.DD,
MAX(MIN($AX182,EOMONTH(BA$15,0))-MAX($AW182,BA$15),),
_xlfn.IFS(
AND(MONTH($AW182)=MONTH(BA$15),MONTH($AX182)&lt;&gt;MONTH(BA$15)),
NETWORKDAYS.INTL($AW182,$AW182+_xlpm.DD,1,_xlpm.VD),
AND(MONTH($AW182)&lt;&gt;MONTH(BA$15),MONTH($AX182)=MONTH(BA$15)),
NETWORKDAYS.INTL(($AX182)-_xlpm.DD,$AX182,1,_xlpm.VD),
AND(MONTH($AW182)&lt;MONTH(BA$15),MONTH($AX182)&gt;MONTH(BA$15)),
NETWORKDAYS.INTL((EOMONTH(BA$15-1,1))-_xlpm.DD,EOMONTH(BA$15-1,1),1,_xlpm.VD),
AND(MONTH($AW182)=MONTH(BA$15),MONTH($AX182)=MONTH(BA$15)),
NETWORKDAYS.INTL($AW182,$AX182,1,_xlpm.VD)))),0)),
$DH182="месяц",
$DR182*BA182,
$DH182="неделя",
$DR182*BA182/7*(ROUNDUP((DAY(EOMONTH(BA$15,0)))/4,0))),
0)</f>
        <v/>
      </c>
      <c r="DU182" s="125">
        <f t="array" ref="DU182">
IFERROR(_xlfn.IFS(
$DH182="день_1",
$DR182*$BL182/($AX182-$AW182+1)*BB182*(DAY(EOMONTH(BB$15,0))),
$DH182="день_2",
$DR182/30*MAX(MIN($AX182,EOMONTH(BB$15,0))-MAX($AW182,BB$15)+1,),
$DH182="раб.день",
$DR182/30*(IFERROR(
_xlfn.LET(_xlpm.VD,
CHOOSE(
{1;2;3;4;5;6;7;8;9;10;11;12;13;14;15;16;17;18},
45658,45659,45660,45661,45662,45663,45664,45665,45711,45724,45778,45779,45785,45786,45820,45821,45965,46022),
_xlfn.LET(_xlpm.DD,
MAX(MIN($AX182,EOMONTH(BB$15,0))-MAX($AW182,BB$15),),
_xlfn.IFS(
AND(MONTH($AW182)=MONTH(BB$15),MONTH($AX182)&lt;&gt;MONTH(BB$15)),
NETWORKDAYS.INTL($AW182,$AW182+_xlpm.DD,1,_xlpm.VD),
AND(MONTH($AW182)&lt;&gt;MONTH(BB$15),MONTH($AX182)=MONTH(BB$15)),
NETWORKDAYS.INTL(($AX182)-_xlpm.DD,$AX182,1,_xlpm.VD),
AND(MONTH($AW182)&lt;MONTH(BB$15),MONTH($AX182)&gt;MONTH(BB$15)),
NETWORKDAYS.INTL((EOMONTH(BB$15-1,1))-_xlpm.DD,EOMONTH(BB$15-1,1),1,_xlpm.VD),
AND(MONTH($AW182)=MONTH(BB$15),MONTH($AX182)=MONTH(BB$15)),
NETWORKDAYS.INTL($AW182,$AX182,1,_xlpm.VD)))),0)),
$DH182="месяц",
$DR182*BB182,
$DH182="неделя",
$DR182*BB182/7*(ROUNDUP((DAY(EOMONTH(BB$15,0)))/4,0))),
0)</f>
        <v/>
      </c>
      <c r="DV182" s="125">
        <f t="array" ref="DV182">
IFERROR(_xlfn.IFS(
$DH182="день_1",
$DR182*$BL182/($AX182-$AW182+1)*BC182*(DAY(EOMONTH(BC$15,0))),
$DH182="день_2",
$DR182/30*MAX(MIN($AX182,EOMONTH(BC$15,0))-MAX($AW182,BC$15)+1,),
$DH182="раб.день",
$DR182/30*(IFERROR(
_xlfn.LET(_xlpm.VD,
CHOOSE(
{1;2;3;4;5;6;7;8;9;10;11;12;13;14;15;16;17;18},
45658,45659,45660,45661,45662,45663,45664,45665,45711,45724,45778,45779,45785,45786,45820,45821,45965,46022),
_xlfn.LET(_xlpm.DD,
MAX(MIN($AX182,EOMONTH(BC$15,0))-MAX($AW182,BC$15),),
_xlfn.IFS(
AND(MONTH($AW182)=MONTH(BC$15),MONTH($AX182)&lt;&gt;MONTH(BC$15)),
NETWORKDAYS.INTL($AW182,$AW182+_xlpm.DD,1,_xlpm.VD),
AND(MONTH($AW182)&lt;&gt;MONTH(BC$15),MONTH($AX182)=MONTH(BC$15)),
NETWORKDAYS.INTL(($AX182)-_xlpm.DD,$AX182,1,_xlpm.VD),
AND(MONTH($AW182)&lt;MONTH(BC$15),MONTH($AX182)&gt;MONTH(BC$15)),
NETWORKDAYS.INTL((EOMONTH(BC$15-1,1))-_xlpm.DD,EOMONTH(BC$15-1,1),1,_xlpm.VD),
AND(MONTH($AW182)=MONTH(BC$15),MONTH($AX182)=MONTH(BC$15)),
NETWORKDAYS.INTL($AW182,$AX182,1,_xlpm.VD)))),0)),
$DH182="месяц",
$DR182*BC182,
$DH182="неделя",
$DR182*BC182/7*(ROUNDUP((DAY(EOMONTH(BC$15,0)))/4,0))),
0)</f>
        <v/>
      </c>
      <c r="DW182" s="125">
        <f t="array" ref="DW182">
IFERROR(_xlfn.IFS(
$DH182="день_1",
$DR182*$BL182/($AX182-$AW182+1)*BD182*(DAY(EOMONTH(BD$15,0))),
$DH182="день_2",
$DR182/30*MAX(MIN($AX182,EOMONTH(BD$15,0))-MAX($AW182,BD$15)+1,),
$DH182="раб.день",
$DR182/30*(IFERROR(
_xlfn.LET(_xlpm.VD,
CHOOSE(
{1;2;3;4;5;6;7;8;9;10;11;12;13;14;15;16;17;18},
45658,45659,45660,45661,45662,45663,45664,45665,45711,45724,45778,45779,45785,45786,45820,45821,45965,46022),
_xlfn.LET(_xlpm.DD,
MAX(MIN($AX182,EOMONTH(BD$15,0))-MAX($AW182,BD$15),),
_xlfn.IFS(
AND(MONTH($AW182)=MONTH(BD$15),MONTH($AX182)&lt;&gt;MONTH(BD$15)),
NETWORKDAYS.INTL($AW182,$AW182+_xlpm.DD,1,_xlpm.VD),
AND(MONTH($AW182)&lt;&gt;MONTH(BD$15),MONTH($AX182)=MONTH(BD$15)),
NETWORKDAYS.INTL(($AX182)-_xlpm.DD,$AX182,1,_xlpm.VD),
AND(MONTH($AW182)&lt;MONTH(BD$15),MONTH($AX182)&gt;MONTH(BD$15)),
NETWORKDAYS.INTL((EOMONTH(BD$15-1,1))-_xlpm.DD,EOMONTH(BD$15-1,1),1,_xlpm.VD),
AND(MONTH($AW182)=MONTH(BD$15),MONTH($AX182)=MONTH(BD$15)),
NETWORKDAYS.INTL($AW182,$AX182,1,_xlpm.VD)))),0)),
$DH182="месяц",
$DR182*BD182,
$DH182="неделя",
$DR182*BD182/7*(ROUNDUP((DAY(EOMONTH(BD$15,0)))/4,0))),
0)</f>
        <v/>
      </c>
      <c r="DX182" s="125">
        <f t="array" ref="DX182">
IFERROR(_xlfn.IFS(
$DH182="день_1",
$DR182*$BL182/($AX182-$AW182+1)*BE182*(DAY(EOMONTH(BE$15,0))),
$DH182="день_2",
$DR182/30*MAX(MIN($AX182,EOMONTH(BE$15,0))-MAX($AW182,BE$15)+1,),
$DH182="раб.день",
$DR182/30*(IFERROR(
_xlfn.LET(_xlpm.VD,
CHOOSE(
{1;2;3;4;5;6;7;8;9;10;11;12;13;14;15;16;17;18},
45658,45659,45660,45661,45662,45663,45664,45665,45711,45724,45778,45779,45785,45786,45820,45821,45965,46022),
_xlfn.LET(_xlpm.DD,
MAX(MIN($AX182,EOMONTH(BE$15,0))-MAX($AW182,BE$15),),
_xlfn.IFS(
AND(MONTH($AW182)=MONTH(BE$15),MONTH($AX182)&lt;&gt;MONTH(BE$15)),
NETWORKDAYS.INTL($AW182,$AW182+_xlpm.DD,1,_xlpm.VD),
AND(MONTH($AW182)&lt;&gt;MONTH(BE$15),MONTH($AX182)=MONTH(BE$15)),
NETWORKDAYS.INTL(($AX182)-_xlpm.DD,$AX182,1,_xlpm.VD),
AND(MONTH($AW182)&lt;MONTH(BE$15),MONTH($AX182)&gt;MONTH(BE$15)),
NETWORKDAYS.INTL((EOMONTH(BE$15-1,1))-_xlpm.DD,EOMONTH(BE$15-1,1),1,_xlpm.VD),
AND(MONTH($AW182)=MONTH(BE$15),MONTH($AX182)=MONTH(BE$15)),
NETWORKDAYS.INTL($AW182,$AX182,1,_xlpm.VD)))),0)),
$DH182="месяц",
$DR182*BE182,
$DH182="неделя",
$DR182*BE182/7*(ROUNDUP((DAY(EOMONTH(BE$15,0)))/4,0))),
0)</f>
        <v/>
      </c>
      <c r="DY182" s="125">
        <f t="array" ref="DY182">
IFERROR(_xlfn.IFS(
$DH182="день_1",
$DR182*$BL182/($AX182-$AW182+1)*BF182*(DAY(EOMONTH(BF$15,0))),
$DH182="день_2",
$DR182/30*MAX(MIN($AX182,EOMONTH(BF$15,0))-MAX($AW182,BF$15)+1,),
$DH182="раб.день",
$DR182/30*(IFERROR(
_xlfn.LET(_xlpm.VD,
CHOOSE(
{1;2;3;4;5;6;7;8;9;10;11;12;13;14;15;16;17;18},
45658,45659,45660,45661,45662,45663,45664,45665,45711,45724,45778,45779,45785,45786,45820,45821,45965,46022),
_xlfn.LET(_xlpm.DD,
MAX(MIN($AX182,EOMONTH(BF$15,0))-MAX($AW182,BF$15),),
_xlfn.IFS(
AND(MONTH($AW182)=MONTH(BF$15),MONTH($AX182)&lt;&gt;MONTH(BF$15)),
NETWORKDAYS.INTL($AW182,$AW182+_xlpm.DD,1,_xlpm.VD),
AND(MONTH($AW182)&lt;&gt;MONTH(BF$15),MONTH($AX182)=MONTH(BF$15)),
NETWORKDAYS.INTL(($AX182)-_xlpm.DD,$AX182,1,_xlpm.VD),
AND(MONTH($AW182)&lt;MONTH(BF$15),MONTH($AX182)&gt;MONTH(BF$15)),
NETWORKDAYS.INTL((EOMONTH(BF$15-1,1))-_xlpm.DD,EOMONTH(BF$15-1,1),1,_xlpm.VD),
AND(MONTH($AW182)=MONTH(BF$15),MONTH($AX182)=MONTH(BF$15)),
NETWORKDAYS.INTL($AW182,$AX182,1,_xlpm.VD)))),0)),
$DH182="месяц",
$DR182*BF182,
$DH182="неделя",
$DR182*BF182/7*(ROUNDUP((DAY(EOMONTH(BF$15,0)))/4,0))),
0)</f>
        <v/>
      </c>
      <c r="DZ182" s="125">
        <f t="array" ref="DZ182">
IFERROR(_xlfn.IFS(
$DH182="день_1",
$DR182*$BL182/($AX182-$AW182+1)*BG182*(DAY(EOMONTH(BG$15,0))),
$DH182="день_2",
$DR182/30*MAX(MIN($AX182,EOMONTH(BG$15,0))-MAX($AW182,BG$15)+1,),
$DH182="раб.день",
$DR182/30*(IFERROR(
_xlfn.LET(_xlpm.VD,
CHOOSE(
{1;2;3;4;5;6;7;8;9;10;11;12;13;14;15;16;17;18},
45658,45659,45660,45661,45662,45663,45664,45665,45711,45724,45778,45779,45785,45786,45820,45821,45965,46022),
_xlfn.LET(_xlpm.DD,
MAX(MIN($AX182,EOMONTH(BG$15,0))-MAX($AW182,BG$15),),
_xlfn.IFS(
AND(MONTH($AW182)=MONTH(BG$15),MONTH($AX182)&lt;&gt;MONTH(BG$15)),
NETWORKDAYS.INTL($AW182,$AW182+_xlpm.DD,1,_xlpm.VD),
AND(MONTH($AW182)&lt;&gt;MONTH(BG$15),MONTH($AX182)=MONTH(BG$15)),
NETWORKDAYS.INTL(($AX182)-_xlpm.DD,$AX182,1,_xlpm.VD),
AND(MONTH($AW182)&lt;MONTH(BG$15),MONTH($AX182)&gt;MONTH(BG$15)),
NETWORKDAYS.INTL((EOMONTH(BG$15-1,1))-_xlpm.DD,EOMONTH(BG$15-1,1),1,_xlpm.VD),
AND(MONTH($AW182)=MONTH(BG$15),MONTH($AX182)=MONTH(BG$15)),
NETWORKDAYS.INTL($AW182,$AX182,1,_xlpm.VD)))),0)),
$DH182="месяц",
$DR182*BG182,
$DH182="неделя",
$DR182*BG182/7*(ROUNDUP((DAY(EOMONTH(BG$15,0)))/4,0))),
0)</f>
        <v/>
      </c>
      <c r="EA182" s="125">
        <f t="array" ref="EA182">
IFERROR(_xlfn.IFS(
$DH182="день_1",
$DR182*$BL182/($AX182-$AW182+1)*BH182*(DAY(EOMONTH(BH$15,0))),
$DH182="день_2",
$DR182/30*MAX(MIN($AX182,EOMONTH(BH$15,0))-MAX($AW182,BH$15)+1,),
$DH182="раб.день",
$DR182/30*(IFERROR(
_xlfn.LET(_xlpm.VD,
CHOOSE(
{1;2;3;4;5;6;7;8;9;10;11;12;13;14;15;16;17;18},
45658,45659,45660,45661,45662,45663,45664,45665,45711,45724,45778,45779,45785,45786,45820,45821,45965,46022),
_xlfn.LET(_xlpm.DD,
MAX(MIN($AX182,EOMONTH(BH$15,0))-MAX($AW182,BH$15),),
_xlfn.IFS(
AND(MONTH($AW182)=MONTH(BH$15),MONTH($AX182)&lt;&gt;MONTH(BH$15)),
NETWORKDAYS.INTL($AW182,$AW182+_xlpm.DD,1,_xlpm.VD),
AND(MONTH($AW182)&lt;&gt;MONTH(BH$15),MONTH($AX182)=MONTH(BH$15)),
NETWORKDAYS.INTL(($AX182)-_xlpm.DD,$AX182,1,_xlpm.VD),
AND(MONTH($AW182)&lt;MONTH(BH$15),MONTH($AX182)&gt;MONTH(BH$15)),
NETWORKDAYS.INTL((EOMONTH(BH$15-1,1))-_xlpm.DD,EOMONTH(BH$15-1,1),1,_xlpm.VD),
AND(MONTH($AW182)=MONTH(BH$15),MONTH($AX182)=MONTH(BH$15)),
NETWORKDAYS.INTL($AW182,$AX182,1,_xlpm.VD)))),0)),
$DH182="месяц",
$DR182*BH182,
$DH182="неделя",
$DR182*BH182/7*(ROUNDUP((DAY(EOMONTH(BH$15,0)))/4,0))),
0)</f>
        <v/>
      </c>
      <c r="EB182" s="125">
        <f t="array" ref="EB182">
IFERROR(_xlfn.IFS(
$DH182="день_1",
$DR182*$BL182/($AX182-$AW182+1)*BI182*(DAY(EOMONTH(BI$15,0))),
$DH182="день_2",
$DR182/30*MAX(MIN($AX182,EOMONTH(BI$15,0))-MAX($AW182,BI$15)+1,),
$DH182="раб.день",
$DR182/30*(IFERROR(
_xlfn.LET(_xlpm.VD,
CHOOSE(
{1;2;3;4;5;6;7;8;9;10;11;12;13;14;15;16;17;18},
45658,45659,45660,45661,45662,45663,45664,45665,45711,45724,45778,45779,45785,45786,45820,45821,45965,46022),
_xlfn.LET(_xlpm.DD,
MAX(MIN($AX182,EOMONTH(BI$15,0))-MAX($AW182,BI$15),),
_xlfn.IFS(
AND(MONTH($AW182)=MONTH(BI$15),MONTH($AX182)&lt;&gt;MONTH(BI$15)),
NETWORKDAYS.INTL($AW182,$AW182+_xlpm.DD,1,_xlpm.VD),
AND(MONTH($AW182)&lt;&gt;MONTH(BI$15),MONTH($AX182)=MONTH(BI$15)),
NETWORKDAYS.INTL(($AX182)-_xlpm.DD,$AX182,1,_xlpm.VD),
AND(MONTH($AW182)&lt;MONTH(BI$15),MONTH($AX182)&gt;MONTH(BI$15)),
NETWORKDAYS.INTL((EOMONTH(BI$15-1,1))-_xlpm.DD,EOMONTH(BI$15-1,1),1,_xlpm.VD),
AND(MONTH($AW182)=MONTH(BI$15),MONTH($AX182)=MONTH(BI$15)),
NETWORKDAYS.INTL($AW182,$AX182,1,_xlpm.VD)))),0)),
$DH182="месяц",
$DR182*BI182,
$DH182="неделя",
$DR182*BI182/7*(ROUNDUP((DAY(EOMONTH(BI$15,0)))/4,0))),
0)</f>
        <v/>
      </c>
      <c r="EC182" s="125">
        <f t="array" ref="EC182">
IFERROR(_xlfn.IFS(
$DH182="день_1",
$DR182*$BL182/($AX182-$AW182+1)*BJ182*(DAY(EOMONTH(BJ$15,0))),
$DH182="день_2",
$DR182/30*MAX(MIN($AX182,EOMONTH(BJ$15,0))-MAX($AW182,BJ$15)+1,),
$DH182="раб.день",
$DR182/30*(IFERROR(
_xlfn.LET(_xlpm.VD,
CHOOSE(
{1;2;3;4;5;6;7;8;9;10;11;12;13;14;15;16;17;18},
45658,45659,45660,45661,45662,45663,45664,45665,45711,45724,45778,45779,45785,45786,45820,45821,45965,46022),
_xlfn.LET(_xlpm.DD,
MAX(MIN($AX182,EOMONTH(BJ$15,0))-MAX($AW182,BJ$15),),
_xlfn.IFS(
AND(MONTH($AW182)=MONTH(BJ$15),MONTH($AX182)&lt;&gt;MONTH(BJ$15)),
NETWORKDAYS.INTL($AW182,$AW182+_xlpm.DD,1,_xlpm.VD),
AND(MONTH($AW182)&lt;&gt;MONTH(BJ$15),MONTH($AX182)=MONTH(BJ$15)),
NETWORKDAYS.INTL(($AX182)-_xlpm.DD,$AX182,1,_xlpm.VD),
AND(MONTH($AW182)&lt;MONTH(BJ$15),MONTH($AX182)&gt;MONTH(BJ$15)),
NETWORKDAYS.INTL((EOMONTH(BJ$15-1,1))-_xlpm.DD,EOMONTH(BJ$15-1,1),1,_xlpm.VD),
AND(MONTH($AW182)=MONTH(BJ$15),MONTH($AX182)=MONTH(BJ$15)),
NETWORKDAYS.INTL($AW182,$AX182,1,_xlpm.VD)))),0)),
$DH182="месяц",
$DR182*BJ182,
$DH182="неделя",
$DR182*BJ182/7*(ROUNDUP((DAY(EOMONTH(BJ$15,0)))/4,0))),
0)</f>
        <v/>
      </c>
      <c r="ED182" s="125">
        <f t="array" ref="ED182">
IFERROR(_xlfn.IFS(
$DH182="день_1",
$DR182*$BL182/($AX182-$AW182+1)*BK182*(DAY(EOMONTH(BK$15,0))),
$DH182="день_2",
$DR182/30*MAX(MIN($AX182,EOMONTH(BK$15,0))-MAX($AW182,BK$15)+1,),
$DH182="раб.день",
$DR182/30*(IFERROR(
_xlfn.LET(_xlpm.VD,
CHOOSE(
{1;2;3;4;5;6;7;8;9;10;11;12;13;14;15;16;17;18},
45658,45659,45660,45661,45662,45663,45664,45665,45711,45724,45778,45779,45785,45786,45820,45821,45965,46022),
_xlfn.LET(_xlpm.DD,
MAX(MIN($AX182,EOMONTH(BK$15,0))-MAX($AW182,BK$15),),
_xlfn.IFS(
AND(MONTH($AW182)=MONTH(BK$15),MONTH($AX182)&lt;&gt;MONTH(BK$15)),
NETWORKDAYS.INTL($AW182,$AW182+_xlpm.DD,1,_xlpm.VD),
AND(MONTH($AW182)&lt;&gt;MONTH(BK$15),MONTH($AX182)=MONTH(BK$15)),
NETWORKDAYS.INTL(($AX182)-_xlpm.DD,$AX182,1,_xlpm.VD),
AND(MONTH($AW182)&lt;MONTH(BK$15),MONTH($AX182)&gt;MONTH(BK$15)),
NETWORKDAYS.INTL((EOMONTH(BK$15-1,1))-_xlpm.DD,EOMONTH(BK$15-1,1),1,_xlpm.VD),
AND(MONTH($AW182)=MONTH(BK$15),MONTH($AX182)=MONTH(BK$15)),
NETWORKDAYS.INTL($AW182,$AX182,1,_xlpm.VD)))),0)),
$DH182="месяц",
$DR182*BK182,
$DH182="неделя",
$DR182*BK182/7*(ROUNDUP((DAY(EOMONTH(BK$15,0)))/4,0))),
0)</f>
        <v/>
      </c>
      <c r="EE182" s="125">
        <f>SUM($DS182,$DT182,$DU182,$DV182,$DW182,$DX182,$DY182,$DZ182,$EA182,$EB182,$EC182,$ED182)</f>
        <v/>
      </c>
      <c r="EF182" s="125">
        <f>IFERROR(ROUND($EE182*(1+$EP182),2),0)</f>
        <v/>
      </c>
      <c r="EG182" s="128" t="n">
        <v>1</v>
      </c>
      <c r="EH182" s="126" t="n">
        <v>0</v>
      </c>
      <c r="EI182" s="126">
        <f>ROUND(SUM($EH182:$EH182)*SUM($AB182:$AB182)*$EG182,2)</f>
        <v/>
      </c>
      <c r="EJ182" s="126">
        <f>ROUND($EI182*(1+$EP182),2)</f>
        <v/>
      </c>
      <c r="EK182" s="126" t="n">
        <v>0</v>
      </c>
      <c r="EL182" s="126">
        <f>ROUND(SUM($EK182:$EK182)*SUM($AB182:$AB182)*$EG182,2)</f>
        <v/>
      </c>
      <c r="EM182" s="126">
        <f>ROUND($EL182*(1+$EP182),2)</f>
        <v/>
      </c>
      <c r="EN182" s="126">
        <f>SUM($EE182,$EI182,$EL182)</f>
        <v/>
      </c>
      <c r="EO182" s="126">
        <f>SUM($EF182,$EJ182,$EM182)</f>
        <v/>
      </c>
      <c r="EP182" s="59" t="inlineStr">
        <is>
          <t>20%</t>
        </is>
      </c>
      <c r="EQ182" s="59" t="n"/>
      <c r="ER182" s="60">
        <f t="array" ref="ER182">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MATCH(ES182,
{"AMS";"RussOutdoor";"HD Outdoor";"Ingroup";"IQ";"Ledproduction";"LisChannel";"Logic";"Media-PPL";"NovikovTV | НовиковТВ";"SMA";"SOK";"КрокусТВ | CrocusTV | IndoorTV";"Сити";"ТЯК Москва"},
0)),"")</f>
        <v/>
      </c>
      <c r="ES182" s="60" t="n"/>
      <c r="ET182" s="60">
        <f t="array" ref="ET182">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MATCH(ES182,
{"AMS";"RussOutdoor";"HD Outdoor";"Ingroup";"IQ";"Ledproduction";"LisChannel";"Logic";"Media-PPL";"NovikovTV | НовиковТВ";"SMA";"SOK";"КрокусТВ | CrocusTV | IndoorTV";"Сити";"ТЯК Москва"},
0)),"")</f>
        <v/>
      </c>
      <c r="EU182" s="60" t="n"/>
      <c r="EV182" s="60" t="n"/>
      <c r="EX182" s="110">
        <f t="array" ref="EX182">
($AR182/30
+N("ТРАФИК ПЛОЩАДКИ"))*
(IFERROR(
_xlfn.LET(
_xlpm.GPR,
HLOOKUP($L182,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(MATCH($T182,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IF($Q182="цифровой",_xlpm.GPR/$AG182,_xlpm.GPR/60)),
0)
+N("DWELL TIME"))*
(IF($AB182=0,0,IF($AB182=1,0.3,IF($AB182=2,0.5,IF($AB182&gt;2,1))))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_xlfn.IFS($AC182="да",1.2,$AC182="нет",1)*
_xlfn.IFS($AD182="да",1.2,$AD182="нет",1)*
IF(R182="статический",1,1.2)*
$X182*
INDEX(
{1.2;1;1.2;1.2;1;1.2;1.2;1.2;1.2;1.2;1.2;1;1.2;1.2;1.2;1.2;1;1;1.2;1.2;1.2;1;1;1;1;1.2;1.2;1.2;1.2;1;1;1;1;1.2;1.2;1.2;1.2;1.2;1.2;1.2;1.2;1;1;1.2;1;1;1;1;1.5;1;1;1.5;1.5;1.2},
MATCH($Q182,_xlpm.MI,0)))&gt;{0.02;0.04;0.06;0.1;0.2;0.4;0.6;0.8;1;2;4;6})),
{0;1;2;3;4;5;6;7;8;9;10;11;12},
0)))
+N("КОЭФФИЦИЕНТ КОНТАКТА"))))*
(_xlfn.IFS($X182&lt;0.1,$X182/1000,$X182&gt;25,5.2,AND($X182&gt;=0.1,$X182&lt;=25),(($X182*2+0.1)/10)*($X182/10)))*
IFERROR((_xlfn.LET(
_xlpm.MA,
{0;0.8;0.85;0.9;0.95;1},
_xlpm.MAA,
{0;1;2;3;4;5},
INDEX(_xlpm.MA,MATCH(SUMPRODUCT(--((IF(ROUND(_xlpm.MAA,1)&gt;5,5,ROUND($AB182,1)))&gt;{0;1;2;3;4;5})),_xlpm.MAA,0)))
+N("КОЭФФИЦИЕНТ КОЛ-ВО КОНСТРУКЦИЙ")),1)*
$AB182,0))*
(IF($Q182="цифровой",$AG182/15*$AI182,1)
+N("ДЛЯ ЦИФРЫ"))</f>
        <v/>
      </c>
      <c r="EY182" s="110">
        <f>IFERROR(EX182*AY182,0)</f>
        <v/>
      </c>
      <c r="EZ182" s="131">
        <f>IFERROR(DP182/EY182*1000,0)</f>
        <v/>
      </c>
      <c r="FA182" s="112">
        <f>IFERROR(FC182/FB182,0)</f>
        <v/>
      </c>
      <c r="FB182" s="112">
        <f>IFERROR((FC182/(EY182/FF182*#REF!))*0.825,0)</f>
        <v/>
      </c>
      <c r="FC182" s="112">
        <f>IFERROR(((EX182*30/AR182)*100)/30,0)</f>
        <v/>
      </c>
      <c r="FD182" s="112">
        <f>IFERROR(EY182/G182*100%,0)</f>
        <v/>
      </c>
      <c r="FE182" s="112">
        <f>IFERROR(FD182/FC182*100%,0)</f>
        <v/>
      </c>
      <c r="FF182" s="110">
        <f>IFERROR(AR182/30*AY182,0)</f>
        <v/>
      </c>
    </row>
    <row r="183" ht="13" customHeight="1">
      <c r="A183" s="59" t="n"/>
      <c r="B183" s="60" t="n"/>
      <c r="C183" s="60" t="n"/>
      <c r="D183" s="60">
        <f t="array" ref="D183">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MATCH($E183,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83" s="60">
        <f t="array" ref="E183">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MATCH($F183,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83" s="60" t="inlineStr"/>
      <c r="G183" s="60" t="n"/>
      <c r="H183" s="60">
        <f t="array" ref="H183">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MATCH($I183,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83" s="60" t="n"/>
      <c r="J183" s="60" t="n"/>
      <c r="K183" s="60" t="n"/>
      <c r="L183" s="60" t="n"/>
      <c r="M183" s="60" t="n"/>
      <c r="N183" s="60" t="n"/>
      <c r="O183" s="60" t="n"/>
      <c r="P183" s="60">
        <f t="array" ref="P183">
_xlfn.IFS(
ISNUMBER(MATCH($Q183,{"шелфбаннер","разделитель","монетница","чековая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ISNUMBER(MATCH($Q183,{"LED/LCD","видеокулер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ISNUMBER(MATCH($Q183,{"автомобиль","машина","выставочное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ISNUMBER(MATCH($Q183,{"билборд","лифтовая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ISNUMBER(MATCH($Q183,{"навигация","подвесной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ISNUMBER(MATCH($Q183,{"движущаяся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ISNUMBER(MATCH($Q183,{"каталог","журнал"},)),
"Пресса",
$Q183="","")</f>
        <v/>
      </c>
      <c r="Q183" s="60" t="n"/>
      <c r="R183" s="60">
        <f t="array" ref="R183">
IFERROR(
_xlfn.IFS(
OR(ISNUMBER(MATCH($Q183,{"экспозиция","макет","стенд","автостенд","авто стенд","выставочное пространство","выставочные стенды","модульные выставочные стенды","3Д конструкция","3D конструкция"},)),P183="Экспонирование"),
"нестандартный",
ISNUMBER(MATCH($Q183,{"скроллер","призматрон"},)),
"динамический",
$P183="Видео",
"цифровой",
OR($P183="Пресса",$P183="Щит",$P183="POSm",$P183="Подвес",$P183="Брендирование/оклейка"),
"статический"),"")</f>
        <v/>
      </c>
      <c r="S183" s="59" t="n"/>
      <c r="T183" s="60" t="n"/>
      <c r="U183" s="60" t="n"/>
      <c r="V183" s="60">
        <f>
IF(P183="Видео",
"цифровой постер/ролик",
IF(ISNUMBER(MATCH(Q183,{"короб световой","короб световой | лайтбокс","короб световой | кристалайт","лайтбокс","лайт бокс","кристалайт","LB","lightbox"},)),
"бэклит",
IF(P183="Брендирование/оклейка",
"перфарированная пленка/самоклейка",
IF(P183="Экспонирование",
"под запрос",
IF(P183="Подвес",
"баннер/ткань",
"")))))</f>
        <v/>
      </c>
      <c r="W183" s="59" t="n"/>
      <c r="X183" s="59" t="n"/>
      <c r="Y183" s="59" t="n"/>
      <c r="Z183" s="61" t="n"/>
      <c r="AA183" s="61" t="n"/>
      <c r="AB183" s="61">
        <f>IF(BL183&gt;0,Z183,0)</f>
        <v/>
      </c>
      <c r="AC183" s="59" t="n"/>
      <c r="AD183" s="59" t="n"/>
      <c r="AE183" s="59" t="n"/>
      <c r="AF183" s="59" t="n"/>
      <c r="AG183" s="59" t="n"/>
      <c r="AH183" s="59" t="n"/>
      <c r="AI183" s="59" t="n"/>
      <c r="AJ183" s="59" t="n"/>
      <c r="AK183" s="59" t="n"/>
      <c r="AL183" s="62">
        <f>IFERROR(IF(OR(R183="статический",R183="динамический",R183="нестандартный",R183="",R183=""),"-",IF(AND(AH183="-",AI183="-"),"-",AK183*3600/AH183*AI183)),"-")</f>
        <v/>
      </c>
      <c r="AM183" s="62">
        <f>IFERROR(IF(OR(R183="статический",R183="динамический",R183="",R183="", R183="BTL",R183="нестандартный"),"-",AG183*AI183*AL183/60),"-")</f>
        <v/>
      </c>
      <c r="AN183" s="63">
        <f>IFERROR(IF(AH183="","-",AG183*AI183/AH183),"-")</f>
        <v/>
      </c>
      <c r="AO183" s="59">
        <f>IFERROR(IF(OR($R183="статический",$R183="динамический",$R183="",$R183="",$R183="BTL",$R183="нестандартный"),"-",$AL183*$AY183),"-")</f>
        <v/>
      </c>
      <c r="AP183" s="62">
        <f>IFERROR(IF(OR($R183="статический",$R183="динамический",$R183="",$R183="",$R183="BTL",$R183="нестандартный"),"-",$AM183*AY183),"-")</f>
        <v/>
      </c>
      <c r="AQ183" s="64" t="n"/>
      <c r="AR183" s="61" t="n"/>
      <c r="AS183" s="61" t="n"/>
      <c r="AT183" s="61" t="n"/>
      <c r="AU183" s="65" t="n"/>
      <c r="AV183" s="124">
        <f>IFERROR(DR183/AT183*1000,"n/a")</f>
        <v/>
      </c>
      <c r="AW183" s="67" t="n"/>
      <c r="AX183" s="67" t="n"/>
      <c r="AY183" s="43">
        <f>IFERROR(IF(OR($AW183="",$AX183=""),"",_xlfn.DAYS($AX183+1,$AW183)),"")</f>
        <v/>
      </c>
      <c r="AZ183" s="68">
        <f t="array" ref="AZ183">
_xlfn.LET(_xlpm.COEFF,
IF($AW183+$AX183=0,0,IF(MAX(MIN($AX183,EOMONTH(AZ$15,0))-MAX($AW183,AZ$15)+1,)&gt;0,1,0)),
_xlfn.IFS(
$ES183="LisChannel",
_xlpm.COEFF*
INDEX({1;1;1.2;1.2;1;1;1;1;1.2;1.2;1.2;1.2},
MATCH(MONTH(AZ$15),
{1,2,3,4,5,6,7,8,9,10,11,12})),
CONCATENATE($ES183," ",$L183)="RussOutdoor метро",
_xlpm.COEFF*
INDEX({0.8;0.9;1.1;1.1;1;1;1;1;1.1;1.1;1.1;1.1},
MATCH(MONTH(AZ$15),
{1,2,3,4,5,6,7,8,9,10,11,12})),
$ES183&lt;&gt;"LisChannel",
_xlpm.COEFF,
$ES183&lt;&gt;"RussOutdoor",
_xlpm.COEFF))</f>
        <v/>
      </c>
      <c r="BA183" s="68">
        <f t="array" ref="BA183">
_xlfn.LET(_xlpm.COEFF,
IF($AW183+$AX183=0,0,IF(MAX(MIN($AX183,EOMONTH(BA$15,0))-MAX($AW183,BA$15)+1,)&gt;0,1,0)),
_xlfn.IFS(
$ES183="LisChannel",
_xlpm.COEFF*
INDEX({1;1;1.2;1.2;1;1;1;1;1.2;1.2;1.2;1.2},
MATCH(MONTH(BA$15),
{1,2,3,4,5,6,7,8,9,10,11,12})),
CONCATENATE($ES183," ",$L183)="RussOutdoor метро",
_xlpm.COEFF*
INDEX({0.8;0.9;1.1;1.1;1;1;1;1;1.1;1.1;1.1;1.1},
MATCH(MONTH(BA$15),
{1,2,3,4,5,6,7,8,9,10,11,12})),
$ES183&lt;&gt;"LisChannel",
_xlpm.COEFF,
$ES183&lt;&gt;"RussOutdoor",
_xlpm.COEFF))</f>
        <v/>
      </c>
      <c r="BB183" s="68">
        <f t="array" ref="BB183">
_xlfn.LET(_xlpm.COEFF,
IF($AW183+$AX183=0,0,IF(MAX(MIN($AX183,EOMONTH(BB$15,0))-MAX($AW183,BB$15)+1,)&gt;0,1,0)),
_xlfn.IFS(
$ES183="LisChannel",
_xlpm.COEFF*
INDEX({1;1;1.2;1.2;1;1;1;1;1.2;1.2;1.2;1.2},
MATCH(MONTH(BB$15),
{1,2,3,4,5,6,7,8,9,10,11,12})),
CONCATENATE($ES183," ",$L183)="RussOutdoor метро",
_xlpm.COEFF*
INDEX({0.8;0.9;1.1;1.1;1;1;1;1;1.1;1.1;1.1;1.1},
MATCH(MONTH(BB$15),
{1,2,3,4,5,6,7,8,9,10,11,12})),
$ES183&lt;&gt;"LisChannel",
_xlpm.COEFF,
$ES183&lt;&gt;"RussOutdoor",
_xlpm.COEFF))</f>
        <v/>
      </c>
      <c r="BC183" s="68">
        <f t="array" ref="BC183">
_xlfn.LET(_xlpm.COEFF,
IF($AW183+$AX183=0,0,IF(MAX(MIN($AX183,EOMONTH(BC$15,0))-MAX($AW183,BC$15)+1,)&gt;0,1,0)),
_xlfn.IFS(
$ES183="LisChannel",
_xlpm.COEFF*
INDEX({1;1;1.2;1.2;1;1;1;1;1.2;1.2;1.2;1.2},
MATCH(MONTH(BC$15),
{1,2,3,4,5,6,7,8,9,10,11,12})),
CONCATENATE($ES183," ",$L183)="RussOutdoor метро",
_xlpm.COEFF*
INDEX({0.8;0.9;1.1;1.1;1;1;1;1;1.1;1.1;1.1;1.1},
MATCH(MONTH(BC$15),
{1,2,3,4,5,6,7,8,9,10,11,12})),
$ES183&lt;&gt;"LisChannel",
_xlpm.COEFF,
$ES183&lt;&gt;"RussOutdoor",
_xlpm.COEFF))</f>
        <v/>
      </c>
      <c r="BD183" s="68">
        <f t="array" ref="BD183">
_xlfn.LET(_xlpm.COEFF,
IF($AW183+$AX183=0,0,IF(MAX(MIN($AX183,EOMONTH(BD$15,0))-MAX($AW183,BD$15)+1,)&gt;0,1,0)),
_xlfn.IFS(
$ES183="LisChannel",
_xlpm.COEFF*
INDEX({1;1;1.2;1.2;1;1;1;1;1.2;1.2;1.2;1.2},
MATCH(MONTH(BD$15),
{1,2,3,4,5,6,7,8,9,10,11,12})),
CONCATENATE($ES183," ",$L183)="RussOutdoor метро",
_xlpm.COEFF*
INDEX({0.8;0.9;1.1;1.1;1;1;1;1;1.1;1.1;1.1;1.1},
MATCH(MONTH(BD$15),
{1,2,3,4,5,6,7,8,9,10,11,12})),
$ES183&lt;&gt;"LisChannel",
_xlpm.COEFF,
$ES183&lt;&gt;"RussOutdoor",
_xlpm.COEFF))</f>
        <v/>
      </c>
      <c r="BE183" s="68">
        <f t="array" ref="BE183">
_xlfn.LET(_xlpm.COEFF,
IF($AW183+$AX183=0,0,IF(MAX(MIN($AX183,EOMONTH(BE$15,0))-MAX($AW183,BE$15)+1,)&gt;0,1,0)),
_xlfn.IFS(
$ES183="LisChannel",
_xlpm.COEFF*
INDEX({1;1;1.2;1.2;1;1;1;1;1.2;1.2;1.2;1.2},
MATCH(MONTH(BE$15),
{1,2,3,4,5,6,7,8,9,10,11,12})),
CONCATENATE($ES183," ",$L183)="RussOutdoor метро",
_xlpm.COEFF*
INDEX({0.8;0.9;1.1;1.1;1;1;1;1;1.1;1.1;1.1;1.1},
MATCH(MONTH(BE$15),
{1,2,3,4,5,6,7,8,9,10,11,12})),
$ES183&lt;&gt;"LisChannel",
_xlpm.COEFF,
$ES183&lt;&gt;"RussOutdoor",
_xlpm.COEFF))</f>
        <v/>
      </c>
      <c r="BF183" s="68">
        <f t="array" ref="BF183">
_xlfn.LET(_xlpm.COEFF,
IF($AW183+$AX183=0,0,IF(MAX(MIN($AX183,EOMONTH(BF$15,0))-MAX($AW183,BF$15)+1,)&gt;0,1,0)),
_xlfn.IFS(
$ES183="LisChannel",
_xlpm.COEFF*
INDEX({1;1;1.2;1.2;1;1;1;1;1.2;1.2;1.2;1.2},
MATCH(MONTH(BF$15),
{1,2,3,4,5,6,7,8,9,10,11,12})),
CONCATENATE($ES183," ",$L183)="RussOutdoor метро",
_xlpm.COEFF*
INDEX({0.8;0.9;1.1;1.1;1;1;1;1;1.1;1.1;1.1;1.1},
MATCH(MONTH(BF$15),
{1,2,3,4,5,6,7,8,9,10,11,12})),
$ES183&lt;&gt;"LisChannel",
_xlpm.COEFF,
$ES183&lt;&gt;"RussOutdoor",
_xlpm.COEFF))</f>
        <v/>
      </c>
      <c r="BG183" s="68">
        <f t="array" ref="BG183">
_xlfn.LET(_xlpm.COEFF,
IF($AW183+$AX183=0,0,IF(MAX(MIN($AX183,EOMONTH(BG$15,0))-MAX($AW183,BG$15)+1,)&gt;0,1,0)),
_xlfn.IFS(
$ES183="LisChannel",
_xlpm.COEFF*
INDEX({1;1;1.2;1.2;1;1;1;1;1.2;1.2;1.2;1.2},
MATCH(MONTH(BG$15),
{1,2,3,4,5,6,7,8,9,10,11,12})),
CONCATENATE($ES183," ",$L183)="RussOutdoor метро",
_xlpm.COEFF*
INDEX({0.8;0.9;1.1;1.1;1;1;1;1;1.1;1.1;1.1;1.1},
MATCH(MONTH(BG$15),
{1,2,3,4,5,6,7,8,9,10,11,12})),
$ES183&lt;&gt;"LisChannel",
_xlpm.COEFF,
$ES183&lt;&gt;"RussOutdoor",
_xlpm.COEFF))</f>
        <v/>
      </c>
      <c r="BH183" s="68">
        <f t="array" ref="BH183">
_xlfn.LET(_xlpm.COEFF,
IF($AW183+$AX183=0,0,IF(MAX(MIN($AX183,EOMONTH(BH$15,0))-MAX($AW183,BH$15)+1,)&gt;0,1,0)),
_xlfn.IFS(
$ES183="LisChannel",
_xlpm.COEFF*
INDEX({1;1;1.2;1.2;1;1;1;1;1.2;1.2;1.2;1.2},
MATCH(MONTH(BH$15),
{1,2,3,4,5,6,7,8,9,10,11,12})),
CONCATENATE($ES183," ",$L183)="RussOutdoor метро",
_xlpm.COEFF*
INDEX({0.8;0.9;1.1;1.1;1;1;1;1;1.1;1.1;1.1;1.1},
MATCH(MONTH(BH$15),
{1,2,3,4,5,6,7,8,9,10,11,12})),
$ES183&lt;&gt;"LisChannel",
_xlpm.COEFF,
$ES183&lt;&gt;"RussOutdoor",
_xlpm.COEFF))</f>
        <v/>
      </c>
      <c r="BI183" s="68">
        <f t="array" ref="BI183">
_xlfn.LET(_xlpm.COEFF,
IF($AW183+$AX183=0,0,IF(MAX(MIN($AX183,EOMONTH(BI$15,0))-MAX($AW183,BI$15)+1,)&gt;0,1,0)),
_xlfn.IFS(
$ES183="LisChannel",
_xlpm.COEFF*
INDEX({1;1;1.2;1.2;1;1;1;1;1.2;1.2;1.2;1.2},
MATCH(MONTH(BI$15),
{1,2,3,4,5,6,7,8,9,10,11,12})),
CONCATENATE($ES183," ",$L183)="RussOutdoor метро",
_xlpm.COEFF*
INDEX({0.8;0.9;1.1;1.1;1;1;1;1;1.1;1.1;1.1;1.1},
MATCH(MONTH(BI$15),
{1,2,3,4,5,6,7,8,9,10,11,12})),
$ES183&lt;&gt;"LisChannel",
_xlpm.COEFF,
$ES183&lt;&gt;"RussOutdoor",
_xlpm.COEFF))</f>
        <v/>
      </c>
      <c r="BJ183" s="68">
        <f t="array" ref="BJ183">
_xlfn.LET(_xlpm.COEFF,
IF($AW183+$AX183=0,0,IF(MAX(MIN($AX183,EOMONTH(BJ$15,0))-MAX($AW183,BJ$15)+1,)&gt;0,1,0)),
_xlfn.IFS(
$ES183="LisChannel",
_xlpm.COEFF*
INDEX({1;1;1.2;1.2;1;1;1;1;1.2;1.2;1.2;1.2},
MATCH(MONTH(BJ$15),
{1,2,3,4,5,6,7,8,9,10,11,12})),
CONCATENATE($ES183," ",$L183)="RussOutdoor метро",
_xlpm.COEFF*
INDEX({0.8;0.9;1.1;1.1;1;1;1;1;1.1;1.1;1.1;1.1},
MATCH(MONTH(BJ$15),
{1,2,3,4,5,6,7,8,9,10,11,12})),
$ES183&lt;&gt;"LisChannel",
_xlpm.COEFF,
$ES183&lt;&gt;"RussOutdoor",
_xlpm.COEFF))</f>
        <v/>
      </c>
      <c r="BK183" s="68">
        <f t="array" ref="BK183">
_xlfn.LET(_xlpm.COEFF,
IF($AW183+$AX183=0,0,IF(MAX(MIN($AX183,EOMONTH(BK$15,0))-MAX($AW183,BK$15)+1,)&gt;0,1,0)),
_xlfn.IFS(
$ES183="LisChannel",
_xlpm.COEFF*
INDEX({1;1;1.2;1.2;1;1;1;1;1.2;1.2;1.2;1.2},
MATCH(MONTH(BK$15),
{1,2,3,4,5,6,7,8,9,10,11,12})),
CONCATENATE($ES183," ",$L183)="RussOutdoor метро",
_xlpm.COEFF*
INDEX({0.8;0.9;1.1;1.1;1;1;1;1;1.1;1.1;1.1;1.1},
MATCH(MONTH(BK$15),
{1,2,3,4,5,6,7,8,9,10,11,12})),
$ES183&lt;&gt;"LisChannel",
_xlpm.COEFF,
$ES183&lt;&gt;"RussOutdoor",
_xlpm.COEFF))</f>
        <v/>
      </c>
      <c r="BL183" s="62">
        <f>COUNTIFS($AZ183:$BK183,"&gt;0")</f>
        <v/>
      </c>
      <c r="BM183" s="65" t="n"/>
      <c r="BN183" s="125">
        <f>$DJ183</f>
        <v/>
      </c>
      <c r="BO183" s="63">
        <f>$DQ183</f>
        <v/>
      </c>
      <c r="BP183" s="125">
        <f>
IFERROR(
IF($BL183=0,0,
$BN183*(1-$BO183)),
0)</f>
        <v/>
      </c>
      <c r="BQ183" s="125">
        <f t="array" ref="BQ183">
IFERROR(
_xlfn.IFS(
$DH183="день_1",
$BP183*$BL183/($AX183-$AW183+1)*AZ183*(DAY(EOMONTH(AZ$15,0))),
$DH183="день_2",
$BP183/30*MAX(MIN($AX183,EOMONTH(AZ$15,0))-MAX($AW183,AZ$15)+1,),
$DH183="раб.день",
$BP183/30*(IFERROR(
_xlfn.LET(_xlpm.VD,
CHOOSE(
{1;2;3;4;5;6;7;8;9;10;11;12;13;14;15;16;17;18},
45658,45659,45660,45661,45662,45663,45664,45665,45711,45724,45778,45779,45785,45786,45820,45821,45965,46022),
_xlfn.LET(_xlpm.DD,
MAX(MIN($AX183,EOMONTH(AZ$15,0))-MAX($AW183,AZ$15),),
_xlfn.IFS(
AND(MONTH($AW183)=MONTH(AZ$15),MONTH($AX183)&lt;&gt;MONTH(AZ$15)),
NETWORKDAYS.INTL($AW183,$AW183+_xlpm.DD,1,_xlpm.VD),
AND(MONTH($AW183)&lt;&gt;MONTH(AZ$15),MONTH($AX183)=MONTH(AZ$15)),
NETWORKDAYS.INTL(($AX183)-_xlpm.DD,$AX183,1,_xlpm.VD),
AND(MONTH($AW183)&lt;MONTH(AZ$15),MONTH($AX183)&gt;MONTH(AZ$15)),
NETWORKDAYS.INTL((EOMONTH(AZ$15-1,1))-_xlpm.DD,EOMONTH(AZ$15-1,1),1,_xlpm.VD),
AND(MONTH($AW183)=MONTH(AZ$15),MONTH($AX183)=MONTH(AZ$15)),
NETWORKDAYS.INTL($AW183,$AX183,1,_xlpm.VD)))),0)),
$DH183="месяц",
$BP183*AZ183,
$DH183="неделя",
$BP183*AZ183/7*(ROUNDUP((DAY(EOMONTH(AZ$15,0)))/4,0))),
0)</f>
        <v/>
      </c>
      <c r="BR183" s="125">
        <f t="array" ref="BR183">
IFERROR(
_xlfn.IFS(
$DH183="день_1",
$BP183*$BL183/($AX183-$AW183+1)*BA183*(DAY(EOMONTH(BA$15,0))),
$DH183="день_2",
$BP183/30*MAX(MIN($AX183,EOMONTH(BA$15,0))-MAX($AW183,BA$15)+1,),
$DH183="раб.день",
$BP183/30*(IFERROR(
_xlfn.LET(_xlpm.VD,
CHOOSE(
{1;2;3;4;5;6;7;8;9;10;11;12;13;14;15;16;17;18},
45658,45659,45660,45661,45662,45663,45664,45665,45711,45724,45778,45779,45785,45786,45820,45821,45965,46022),
_xlfn.LET(_xlpm.DD,
MAX(MIN($AX183,EOMONTH(BA$15,0))-MAX($AW183,BA$15),),
_xlfn.IFS(
AND(MONTH($AW183)=MONTH(BA$15),MONTH($AX183)&lt;&gt;MONTH(BA$15)),
NETWORKDAYS.INTL($AW183,$AW183+_xlpm.DD,1,_xlpm.VD),
AND(MONTH($AW183)&lt;&gt;MONTH(BA$15),MONTH($AX183)=MONTH(BA$15)),
NETWORKDAYS.INTL(($AX183)-_xlpm.DD,$AX183,1,_xlpm.VD),
AND(MONTH($AW183)&lt;MONTH(BA$15),MONTH($AX183)&gt;MONTH(BA$15)),
NETWORKDAYS.INTL((EOMONTH(BA$15-1,1))-_xlpm.DD,EOMONTH(BA$15-1,1),1,_xlpm.VD),
AND(MONTH($AW183)=MONTH(BA$15),MONTH($AX183)=MONTH(BA$15)),
NETWORKDAYS.INTL($AW183,$AX183,1,_xlpm.VD)))),0)),
$DH183="месяц",
$BP183*BA183,
$DH183="неделя",
$BP183*BA183/7*(ROUNDUP((DAY(EOMONTH(BA$15,0)))/4,0))),
0)</f>
        <v/>
      </c>
      <c r="BS183" s="125">
        <f t="array" ref="BS183">
IFERROR(
_xlfn.IFS(
$DH183="день_1",
$BP183*$BL183/($AX183-$AW183+1)*BB183*(DAY(EOMONTH(BB$15,0))),
$DH183="день_2",
$BP183/30*MAX(MIN($AX183,EOMONTH(BB$15,0))-MAX($AW183,BB$15)+1,),
$DH183="раб.день",
$BP183/30*(IFERROR(
_xlfn.LET(_xlpm.VD,
CHOOSE(
{1;2;3;4;5;6;7;8;9;10;11;12;13;14;15;16;17;18},
45658,45659,45660,45661,45662,45663,45664,45665,45711,45724,45778,45779,45785,45786,45820,45821,45965,46022),
_xlfn.LET(_xlpm.DD,
MAX(MIN($AX183,EOMONTH(BB$15,0))-MAX($AW183,BB$15),),
_xlfn.IFS(
AND(MONTH($AW183)=MONTH(BB$15),MONTH($AX183)&lt;&gt;MONTH(BB$15)),
NETWORKDAYS.INTL($AW183,$AW183+_xlpm.DD,1,_xlpm.VD),
AND(MONTH($AW183)&lt;&gt;MONTH(BB$15),MONTH($AX183)=MONTH(BB$15)),
NETWORKDAYS.INTL(($AX183)-_xlpm.DD,$AX183,1,_xlpm.VD),
AND(MONTH($AW183)&lt;MONTH(BB$15),MONTH($AX183)&gt;MONTH(BB$15)),
NETWORKDAYS.INTL((EOMONTH(BB$15-1,1))-_xlpm.DD,EOMONTH(BB$15-1,1),1,_xlpm.VD),
AND(MONTH($AW183)=MONTH(BB$15),MONTH($AX183)=MONTH(BB$15)),
NETWORKDAYS.INTL($AW183,$AX183,1,_xlpm.VD)))),0)),
$DH183="месяц",
$BP183*BB183,
$DH183="неделя",
$BP183*BB183/7*(ROUNDUP((DAY(EOMONTH(BB$15,0)))/4,0))),
0)</f>
        <v/>
      </c>
      <c r="BT183" s="125">
        <f t="array" ref="BT183">
IFERROR(
_xlfn.IFS(
$DH183="день_1",
$BP183*$BL183/($AX183-$AW183+1)*BC183*(DAY(EOMONTH(BC$15,0))),
$DH183="день_2",
$BP183/30*MAX(MIN($AX183,EOMONTH(BC$15,0))-MAX($AW183,BC$15)+1,),
$DH183="раб.день",
$BP183/30*(IFERROR(
_xlfn.LET(_xlpm.VD,
CHOOSE(
{1;2;3;4;5;6;7;8;9;10;11;12;13;14;15;16;17;18},
45658,45659,45660,45661,45662,45663,45664,45665,45711,45724,45778,45779,45785,45786,45820,45821,45965,46022),
_xlfn.LET(_xlpm.DD,
MAX(MIN($AX183,EOMONTH(BC$15,0))-MAX($AW183,BC$15),),
_xlfn.IFS(
AND(MONTH($AW183)=MONTH(BC$15),MONTH($AX183)&lt;&gt;MONTH(BC$15)),
NETWORKDAYS.INTL($AW183,$AW183+_xlpm.DD,1,_xlpm.VD),
AND(MONTH($AW183)&lt;&gt;MONTH(BC$15),MONTH($AX183)=MONTH(BC$15)),
NETWORKDAYS.INTL(($AX183)-_xlpm.DD,$AX183,1,_xlpm.VD),
AND(MONTH($AW183)&lt;MONTH(BC$15),MONTH($AX183)&gt;MONTH(BC$15)),
NETWORKDAYS.INTL((EOMONTH(BC$15-1,1))-_xlpm.DD,EOMONTH(BC$15-1,1),1,_xlpm.VD),
AND(MONTH($AW183)=MONTH(BC$15),MONTH($AX183)=MONTH(BC$15)),
NETWORKDAYS.INTL($AW183,$AX183,1,_xlpm.VD)))),0)),
$DH183="месяц",
$BP183*BC183,
$DH183="неделя",
$BP183*BC183/7*(ROUNDUP((DAY(EOMONTH(BC$15,0)))/4,0))),
0)</f>
        <v/>
      </c>
      <c r="BU183" s="125">
        <f t="array" ref="BU183">
IFERROR(
_xlfn.IFS(
$DH183="день_1",
$BP183*$BL183/($AX183-$AW183+1)*BD183*(DAY(EOMONTH(BD$15,0))),
$DH183="день_2",
$BP183/30*MAX(MIN($AX183,EOMONTH(BD$15,0))-MAX($AW183,BD$15)+1,),
$DH183="раб.день",
$BP183/30*(IFERROR(
_xlfn.LET(_xlpm.VD,
CHOOSE(
{1;2;3;4;5;6;7;8;9;10;11;12;13;14;15;16;17;18},
45658,45659,45660,45661,45662,45663,45664,45665,45711,45724,45778,45779,45785,45786,45820,45821,45965,46022),
_xlfn.LET(_xlpm.DD,
MAX(MIN($AX183,EOMONTH(BD$15,0))-MAX($AW183,BD$15),),
_xlfn.IFS(
AND(MONTH($AW183)=MONTH(BD$15),MONTH($AX183)&lt;&gt;MONTH(BD$15)),
NETWORKDAYS.INTL($AW183,$AW183+_xlpm.DD,1,_xlpm.VD),
AND(MONTH($AW183)&lt;&gt;MONTH(BD$15),MONTH($AX183)=MONTH(BD$15)),
NETWORKDAYS.INTL(($AX183)-_xlpm.DD,$AX183,1,_xlpm.VD),
AND(MONTH($AW183)&lt;MONTH(BD$15),MONTH($AX183)&gt;MONTH(BD$15)),
NETWORKDAYS.INTL((EOMONTH(BD$15-1,1))-_xlpm.DD,EOMONTH(BD$15-1,1),1,_xlpm.VD),
AND(MONTH($AW183)=MONTH(BD$15),MONTH($AX183)=MONTH(BD$15)),
NETWORKDAYS.INTL($AW183,$AX183,1,_xlpm.VD)))),0)),
$DH183="месяц",
$BP183*BD183,
$DH183="неделя",
$BP183*BD183/7*(ROUNDUP((DAY(EOMONTH(BD$15,0)))/4,0))),
0)</f>
        <v/>
      </c>
      <c r="BV183" s="125">
        <f t="array" ref="BV183">
IFERROR(
_xlfn.IFS(
$DH183="день_1",
$BP183*$BL183/($AX183-$AW183+1)*BE183*(DAY(EOMONTH(BE$15,0))),
$DH183="день_2",
$BP183/30*MAX(MIN($AX183,EOMONTH(BE$15,0))-MAX($AW183,BE$15)+1,),
$DH183="раб.день",
$BP183/30*(IFERROR(
_xlfn.LET(_xlpm.VD,
CHOOSE(
{1;2;3;4;5;6;7;8;9;10;11;12;13;14;15;16;17;18},
45658,45659,45660,45661,45662,45663,45664,45665,45711,45724,45778,45779,45785,45786,45820,45821,45965,46022),
_xlfn.LET(_xlpm.DD,
MAX(MIN($AX183,EOMONTH(BE$15,0))-MAX($AW183,BE$15),),
_xlfn.IFS(
AND(MONTH($AW183)=MONTH(BE$15),MONTH($AX183)&lt;&gt;MONTH(BE$15)),
NETWORKDAYS.INTL($AW183,$AW183+_xlpm.DD,1,_xlpm.VD),
AND(MONTH($AW183)&lt;&gt;MONTH(BE$15),MONTH($AX183)=MONTH(BE$15)),
NETWORKDAYS.INTL(($AX183)-_xlpm.DD,$AX183,1,_xlpm.VD),
AND(MONTH($AW183)&lt;MONTH(BE$15),MONTH($AX183)&gt;MONTH(BE$15)),
NETWORKDAYS.INTL((EOMONTH(BE$15-1,1))-_xlpm.DD,EOMONTH(BE$15-1,1),1,_xlpm.VD),
AND(MONTH($AW183)=MONTH(BE$15),MONTH($AX183)=MONTH(BE$15)),
NETWORKDAYS.INTL($AW183,$AX183,1,_xlpm.VD)))),0)),
$DH183="месяц",
$BP183*BE183,
$DH183="неделя",
$BP183*BE183/7*(ROUNDUP((DAY(EOMONTH(BE$15,0)))/4,0))),
0)</f>
        <v/>
      </c>
      <c r="BW183" s="125">
        <f t="array" ref="BW183">
IFERROR(
_xlfn.IFS(
$DH183="день_1",
$BP183*$BL183/($AX183-$AW183+1)*BF183*(DAY(EOMONTH(BF$15,0))),
$DH183="день_2",
$BP183/30*MAX(MIN($AX183,EOMONTH(BF$15,0))-MAX($AW183,BF$15)+1,),
$DH183="раб.день",
$BP183/30*(IFERROR(
_xlfn.LET(_xlpm.VD,
CHOOSE(
{1;2;3;4;5;6;7;8;9;10;11;12;13;14;15;16;17;18},
45658,45659,45660,45661,45662,45663,45664,45665,45711,45724,45778,45779,45785,45786,45820,45821,45965,46022),
_xlfn.LET(_xlpm.DD,
MAX(MIN($AX183,EOMONTH(BF$15,0))-MAX($AW183,BF$15),),
_xlfn.IFS(
AND(MONTH($AW183)=MONTH(BF$15),MONTH($AX183)&lt;&gt;MONTH(BF$15)),
NETWORKDAYS.INTL($AW183,$AW183+_xlpm.DD,1,_xlpm.VD),
AND(MONTH($AW183)&lt;&gt;MONTH(BF$15),MONTH($AX183)=MONTH(BF$15)),
NETWORKDAYS.INTL(($AX183)-_xlpm.DD,$AX183,1,_xlpm.VD),
AND(MONTH($AW183)&lt;MONTH(BF$15),MONTH($AX183)&gt;MONTH(BF$15)),
NETWORKDAYS.INTL((EOMONTH(BF$15-1,1))-_xlpm.DD,EOMONTH(BF$15-1,1),1,_xlpm.VD),
AND(MONTH($AW183)=MONTH(BF$15),MONTH($AX183)=MONTH(BF$15)),
NETWORKDAYS.INTL($AW183,$AX183,1,_xlpm.VD)))),0)),
$DH183="месяц",
$BP183*BF183,
$DH183="неделя",
$BP183*BF183/7*(ROUNDUP((DAY(EOMONTH(BF$15,0)))/4,0))),
0)</f>
        <v/>
      </c>
      <c r="BX183" s="125">
        <f t="array" ref="BX183">
IFERROR(
_xlfn.IFS(
$DH183="день_1",
$BP183*$BL183/($AX183-$AW183+1)*BG183*(DAY(EOMONTH(BG$15,0))),
$DH183="день_2",
$BP183/30*MAX(MIN($AX183,EOMONTH(BG$15,0))-MAX($AW183,BG$15)+1,),
$DH183="раб.день",
$BP183/30*(IFERROR(
_xlfn.LET(_xlpm.VD,
CHOOSE(
{1;2;3;4;5;6;7;8;9;10;11;12;13;14;15;16;17;18},
45658,45659,45660,45661,45662,45663,45664,45665,45711,45724,45778,45779,45785,45786,45820,45821,45965,46022),
_xlfn.LET(_xlpm.DD,
MAX(MIN($AX183,EOMONTH(BG$15,0))-MAX($AW183,BG$15),),
_xlfn.IFS(
AND(MONTH($AW183)=MONTH(BG$15),MONTH($AX183)&lt;&gt;MONTH(BG$15)),
NETWORKDAYS.INTL($AW183,$AW183+_xlpm.DD,1,_xlpm.VD),
AND(MONTH($AW183)&lt;&gt;MONTH(BG$15),MONTH($AX183)=MONTH(BG$15)),
NETWORKDAYS.INTL(($AX183)-_xlpm.DD,$AX183,1,_xlpm.VD),
AND(MONTH($AW183)&lt;MONTH(BG$15),MONTH($AX183)&gt;MONTH(BG$15)),
NETWORKDAYS.INTL((EOMONTH(BG$15-1,1))-_xlpm.DD,EOMONTH(BG$15-1,1),1,_xlpm.VD),
AND(MONTH($AW183)=MONTH(BG$15),MONTH($AX183)=MONTH(BG$15)),
NETWORKDAYS.INTL($AW183,$AX183,1,_xlpm.VD)))),0)),
$DH183="месяц",
$BP183*BG183,
$DH183="неделя",
$BP183*BG183/7*(ROUNDUP((DAY(EOMONTH(BG$15,0)))/4,0))),
0)</f>
        <v/>
      </c>
      <c r="BY183" s="125">
        <f t="array" ref="BY183">
IFERROR(
_xlfn.IFS(
$DH183="день_1",
$BP183*$BL183/($AX183-$AW183+1)*BH183*(DAY(EOMONTH(BH$15,0))),
$DH183="день_2",
$BP183/30*MAX(MIN($AX183,EOMONTH(BH$15,0))-MAX($AW183,BH$15)+1,),
$DH183="раб.день",
$BP183/30*(IFERROR(
_xlfn.LET(_xlpm.VD,
CHOOSE(
{1;2;3;4;5;6;7;8;9;10;11;12;13;14;15;16;17;18},
45658,45659,45660,45661,45662,45663,45664,45665,45711,45724,45778,45779,45785,45786,45820,45821,45965,46022),
_xlfn.LET(_xlpm.DD,
MAX(MIN($AX183,EOMONTH(BH$15,0))-MAX($AW183,BH$15),),
_xlfn.IFS(
AND(MONTH($AW183)=MONTH(BH$15),MONTH($AX183)&lt;&gt;MONTH(BH$15)),
NETWORKDAYS.INTL($AW183,$AW183+_xlpm.DD,1,_xlpm.VD),
AND(MONTH($AW183)&lt;&gt;MONTH(BH$15),MONTH($AX183)=MONTH(BH$15)),
NETWORKDAYS.INTL(($AX183)-_xlpm.DD,$AX183,1,_xlpm.VD),
AND(MONTH($AW183)&lt;MONTH(BH$15),MONTH($AX183)&gt;MONTH(BH$15)),
NETWORKDAYS.INTL((EOMONTH(BH$15-1,1))-_xlpm.DD,EOMONTH(BH$15-1,1),1,_xlpm.VD),
AND(MONTH($AW183)=MONTH(BH$15),MONTH($AX183)=MONTH(BH$15)),
NETWORKDAYS.INTL($AW183,$AX183,1,_xlpm.VD)))),0)),
$DH183="месяц",
$BP183*BH183,
$DH183="неделя",
$BP183*BH183/7*(ROUNDUP((DAY(EOMONTH(BH$15,0)))/4,0))),
0)</f>
        <v/>
      </c>
      <c r="BZ183" s="125">
        <f t="array" ref="BZ183">
IFERROR(
_xlfn.IFS(
$DH183="день_1",
$BP183*$BL183/($AX183-$AW183+1)*BI183*(DAY(EOMONTH(BI$15,0))),
$DH183="день_2",
$BP183/30*MAX(MIN($AX183,EOMONTH(BI$15,0))-MAX($AW183,BI$15)+1,),
$DH183="раб.день",
$BP183/30*(IFERROR(
_xlfn.LET(_xlpm.VD,
CHOOSE(
{1;2;3;4;5;6;7;8;9;10;11;12;13;14;15;16;17;18},
45658,45659,45660,45661,45662,45663,45664,45665,45711,45724,45778,45779,45785,45786,45820,45821,45965,46022),
_xlfn.LET(_xlpm.DD,
MAX(MIN($AX183,EOMONTH(BI$15,0))-MAX($AW183,BI$15),),
_xlfn.IFS(
AND(MONTH($AW183)=MONTH(BI$15),MONTH($AX183)&lt;&gt;MONTH(BI$15)),
NETWORKDAYS.INTL($AW183,$AW183+_xlpm.DD,1,_xlpm.VD),
AND(MONTH($AW183)&lt;&gt;MONTH(BI$15),MONTH($AX183)=MONTH(BI$15)),
NETWORKDAYS.INTL(($AX183)-_xlpm.DD,$AX183,1,_xlpm.VD),
AND(MONTH($AW183)&lt;MONTH(BI$15),MONTH($AX183)&gt;MONTH(BI$15)),
NETWORKDAYS.INTL((EOMONTH(BI$15-1,1))-_xlpm.DD,EOMONTH(BI$15-1,1),1,_xlpm.VD),
AND(MONTH($AW183)=MONTH(BI$15),MONTH($AX183)=MONTH(BI$15)),
NETWORKDAYS.INTL($AW183,$AX183,1,_xlpm.VD)))),0)),
$DH183="месяц",
$BP183*BI183,
$DH183="неделя",
$BP183*BI183/7*(ROUNDUP((DAY(EOMONTH(BI$15,0)))/4,0))),
0)</f>
        <v/>
      </c>
      <c r="CA183" s="125">
        <f t="array" ref="CA183">
IFERROR(
_xlfn.IFS(
$DH183="день_1",
$BP183*$BL183/($AX183-$AW183+1)*BJ183*(DAY(EOMONTH(BJ$15,0))),
$DH183="день_2",
$BP183/30*MAX(MIN($AX183,EOMONTH(BJ$15,0))-MAX($AW183,BJ$15)+1,),
$DH183="раб.день",
$BP183/30*(IFERROR(
_xlfn.LET(_xlpm.VD,
CHOOSE(
{1;2;3;4;5;6;7;8;9;10;11;12;13;14;15;16;17;18},
45658,45659,45660,45661,45662,45663,45664,45665,45711,45724,45778,45779,45785,45786,45820,45821,45965,46022),
_xlfn.LET(_xlpm.DD,
MAX(MIN($AX183,EOMONTH(BJ$15,0))-MAX($AW183,BJ$15),),
_xlfn.IFS(
AND(MONTH($AW183)=MONTH(BJ$15),MONTH($AX183)&lt;&gt;MONTH(BJ$15)),
NETWORKDAYS.INTL($AW183,$AW183+_xlpm.DD,1,_xlpm.VD),
AND(MONTH($AW183)&lt;&gt;MONTH(BJ$15),MONTH($AX183)=MONTH(BJ$15)),
NETWORKDAYS.INTL(($AX183)-_xlpm.DD,$AX183,1,_xlpm.VD),
AND(MONTH($AW183)&lt;MONTH(BJ$15),MONTH($AX183)&gt;MONTH(BJ$15)),
NETWORKDAYS.INTL((EOMONTH(BJ$15-1,1))-_xlpm.DD,EOMONTH(BJ$15-1,1),1,_xlpm.VD),
AND(MONTH($AW183)=MONTH(BJ$15),MONTH($AX183)=MONTH(BJ$15)),
NETWORKDAYS.INTL($AW183,$AX183,1,_xlpm.VD)))),0)),
$DH183="месяц",
$BP183*BJ183,
$DH183="неделя",
$BP183*BJ183/7*(ROUNDUP((DAY(EOMONTH(BJ$15,0)))/4,0))),
0)</f>
        <v/>
      </c>
      <c r="CB183" s="125">
        <f t="array" ref="CB183">
IFERROR(
_xlfn.IFS(
$DH183="день_1",
$BP183*$BL183/($AX183-$AW183+1)*BK183*(DAY(EOMONTH(BK$15,0))),
$DH183="день_2",
$BP183/30*MAX(MIN($AX183,EOMONTH(BK$15,0))-MAX($AW183,BK$15)+1,),
$DH183="раб.день",
$BP183/30*(IFERROR(
_xlfn.LET(_xlpm.VD,
CHOOSE(
{1;2;3;4;5;6;7;8;9;10;11;12;13;14;15;16;17;18},
45658,45659,45660,45661,45662,45663,45664,45665,45711,45724,45778,45779,45785,45786,45820,45821,45965,46022),
_xlfn.LET(_xlpm.DD,
MAX(MIN($AX183,EOMONTH(BK$15,0))-MAX($AW183,BK$15),),
_xlfn.IFS(
AND(MONTH($AW183)=MONTH(BK$15),MONTH($AX183)&lt;&gt;MONTH(BK$15)),
NETWORKDAYS.INTL($AW183,$AW183+_xlpm.DD,1,_xlpm.VD),
AND(MONTH($AW183)&lt;&gt;MONTH(BK$15),MONTH($AX183)=MONTH(BK$15)),
NETWORKDAYS.INTL(($AX183)-_xlpm.DD,$AX183,1,_xlpm.VD),
AND(MONTH($AW183)&lt;MONTH(BK$15),MONTH($AX183)&gt;MONTH(BK$15)),
NETWORKDAYS.INTL((EOMONTH(BK$15-1,1))-_xlpm.DD,EOMONTH(BK$15-1,1),1,_xlpm.VD),
AND(MONTH($AW183)=MONTH(BK$15),MONTH($AX183)=MONTH(BK$15)),
NETWORKDAYS.INTL($AW183,$AX183,1,_xlpm.VD)))),0)),
$DH183="месяц",
$BP183*BK183,
$DH183="неделя",
$BP183*BK183/7*(ROUNDUP((DAY(EOMONTH(BK$15,0)))/4,0))),
0)</f>
        <v/>
      </c>
      <c r="CC183" s="125">
        <f>SUM($BQ183:$CB183)</f>
        <v/>
      </c>
      <c r="CD183" s="126">
        <f>SUM($EH183:$EH183)</f>
        <v/>
      </c>
      <c r="CE183" s="126">
        <f>$CD183*$AB183</f>
        <v/>
      </c>
      <c r="CF183" s="126">
        <f>SUM($EK183:$EK183)</f>
        <v/>
      </c>
      <c r="CG183" s="126">
        <f>$CF183*$AB183</f>
        <v/>
      </c>
      <c r="CH183" s="126">
        <f>SUM($CC183,$CE183,$CG183)</f>
        <v/>
      </c>
      <c r="CI183" s="126">
        <f>$CH183*(1+$CM183)</f>
        <v/>
      </c>
      <c r="CJ183" s="127" t="n">
        <v>0</v>
      </c>
      <c r="CK183" s="126">
        <f>SUM($CH183:$CH183)*(1+$CJ183)</f>
        <v/>
      </c>
      <c r="CL183" s="126">
        <f>SUM($CH183:$CH183)*(1+$CM183)</f>
        <v/>
      </c>
      <c r="CM183" s="59" t="inlineStr">
        <is>
          <t>20%</t>
        </is>
      </c>
      <c r="CN183" s="59" t="n"/>
      <c r="CO183" s="72" t="n"/>
      <c r="CP183" s="59" t="n"/>
      <c r="CQ183" s="73" t="n"/>
      <c r="CR183" s="73" t="n"/>
      <c r="CS183" s="73" t="n"/>
      <c r="CT183" s="72" t="n"/>
      <c r="CU183" s="79" t="inlineStr">
        <is>
          <t> </t>
        </is>
      </c>
      <c r="CV183" s="60" t="n"/>
      <c r="CW183" s="60" t="n"/>
      <c r="CX183" s="60" t="n"/>
      <c r="CY183" s="127">
        <f>IFERROR(($CC183-$EE183)/($EE183/(1-$DQ183)),0)</f>
        <v/>
      </c>
      <c r="CZ183" s="127">
        <f>IFERROR(1-$EI183/($CE183),0)</f>
        <v/>
      </c>
      <c r="DA183" s="127">
        <f>IFERROR(1-$EL183/($CG183),0)</f>
        <v/>
      </c>
      <c r="DB183" s="126">
        <f>ROUND(IFERROR(($CI183/(1+$CM183)-$EN183),0),2)</f>
        <v/>
      </c>
      <c r="DC183" s="128" t="n"/>
      <c r="DD183" s="125" t="n"/>
      <c r="DE183" s="75" t="n">
        <v>0</v>
      </c>
      <c r="DF183" s="128" t="n"/>
      <c r="DG183" s="125">
        <f>IF($DC183=0,0,$DD183*($DC183*100%-$DE183*$DF183))*SUM($AB183:$AB183)</f>
        <v/>
      </c>
      <c r="DH183" s="129" t="inlineStr">
        <is>
          <t>месяц</t>
        </is>
      </c>
      <c r="DI183" s="130">
        <f t="array" ref="DI183">IFERROR(
IF($ES183="LisChannel",
(ROUND(((INDEX({174.625;153.888888888889;130.972222222222},MATCH($AI183,{2;3;4}),0))*$AG183*$AI183),2)),0),0)</f>
        <v/>
      </c>
      <c r="DJ183" s="130">
        <f>
_xlfn.LET(_xlpm.X,
IFERROR(
IF($ES183="НовиковТВ",
(_xlfn.LET(_xlpm.NTV,
_xlfn.LET(_xlpm.MIN,350000,
IF(SUMIFS($DI:$DI,$ES:$ES,"НовиковТВ")&lt;=_xlpm.MIN,
(SUMIFS($DI:$DI,$ES:$ES,"НовиковТВ")/(COUNTIFS($ES:$ES,"НовиковТВ")))*_xlpm.MIN/SUMIFS($DI:$DI,$ES:$ES,"НовиковТВ"),
DI183)),
_xlpm.NTV+$DG183/(1-(1-(_xlpm.NTV)*(1-$DL183)*(1-$DM183)*(1-$DN183)*(1-$DO183)*(1-$DP183)/_xlpm.NTV))))/(1+$EP183),
$DI183+$DG183/(1-(1-($DI183)*(1-$DL183)*(1-$DM183)*(1-$DN183)*(1-$DO183)*(1-$DP183)/$DI183))),
0),
_xlpm.X*(1+$CM183)*(1+$CW183)-_xlpm.X*(1+$CM183)+_xlpm.X)</f>
        <v/>
      </c>
      <c r="DK183" s="125" t="inlineStr">
        <is>
          <t>послед.</t>
        </is>
      </c>
      <c r="DL183" s="63" t="n">
        <v>0</v>
      </c>
      <c r="DM183" s="63" t="n">
        <v>0</v>
      </c>
      <c r="DN183" s="63" t="n">
        <v>0</v>
      </c>
      <c r="DO183" s="63" t="n">
        <v>0</v>
      </c>
      <c r="DP183" s="63" t="n">
        <v>0</v>
      </c>
      <c r="DQ183" s="63">
        <f t="array" ref="DQ183">IFERROR(_xlfn.IFS(
$DK183="послед.",1-(1-$DL183)*(1-$DM183)*(1-$DN183)*(1-$DO183)*(1-$DP183),
$DK183="сумм.",$DL183+$DM183+$DN183+$DO183+$DP183),
0)</f>
        <v/>
      </c>
      <c r="DR183" s="125">
        <f t="array" ref="DR183">
IFERROR(
_xlfn.IFS(
$BL183=0,
0,
$BL183&gt;0,
_xlfn.IFS($DK183="послед.",
$DJ183*(1-$DL183)*(1-$DM183)*(1-$DN183)*(1-$DO183)*(1-$DP183),
$DK183="сумм.",
$DJ183*(1-($DL183+$DM183+$DN183+$DO183+$DP183)))),0)</f>
        <v/>
      </c>
      <c r="DS183" s="125">
        <f t="array" ref="DS183">
IFERROR(_xlfn.IFS(
$DH183="день_1",
$DR183*$BL183/($AX183-$AW183+1)*AZ183*(DAY(EOMONTH(AZ$15,0))),
$DH183="день_2",
$DR183/30*MAX(MIN($AX183,EOMONTH(AZ$15,0))-MAX($AW183,AZ$15)+1,),
$DH183="раб.день",
$DR183/30*(IFERROR(
_xlfn.LET(_xlpm.VD,
CHOOSE(
{1;2;3;4;5;6;7;8;9;10;11;12;13;14;15;16;17;18},
45658,45659,45660,45661,45662,45663,45664,45665,45711,45724,45778,45779,45785,45786,45820,45821,45965,46022),
_xlfn.LET(_xlpm.DD,
MAX(MIN($AX183,EOMONTH(AZ$15,0))-MAX($AW183,AZ$15),),
_xlfn.IFS(
AND(MONTH($AW183)=MONTH(AZ$15),MONTH($AX183)&lt;&gt;MONTH(AZ$15)),
NETWORKDAYS.INTL($AW183,$AW183+_xlpm.DD,1,_xlpm.VD),
AND(MONTH($AW183)&lt;&gt;MONTH(AZ$15),MONTH($AX183)=MONTH(AZ$15)),
NETWORKDAYS.INTL(($AX183)-_xlpm.DD,$AX183,1,_xlpm.VD),
AND(MONTH($AW183)&lt;MONTH(AZ$15),MONTH($AX183)&gt;MONTH(AZ$15)),
NETWORKDAYS.INTL((EOMONTH(AZ$15-1,1))-_xlpm.DD,EOMONTH(AZ$15-1,1),1,_xlpm.VD),
AND(MONTH($AW183)=MONTH(AZ$15),MONTH($AX183)=MONTH(AZ$15)),
NETWORKDAYS.INTL($AW183,$AX183,1,_xlpm.VD)))),0)),
$DH183="месяц",
$DR183*AZ183,
$DH183="неделя",
$DR183*AZ183/7*(ROUNDUP((DAY(EOMONTH(AZ$15,0)))/4,0))),
0)</f>
        <v/>
      </c>
      <c r="DT183" s="125">
        <f t="array" ref="DT183">
IFERROR(_xlfn.IFS(
$DH183="день_1",
$DR183*$BL183/($AX183-$AW183+1)*BA183*(DAY(EOMONTH(BA$15,0))),
$DH183="день_2",
$DR183/30*MAX(MIN($AX183,EOMONTH(BA$15,0))-MAX($AW183,BA$15)+1,),
$DH183="раб.день",
$DR183/30*(IFERROR(
_xlfn.LET(_xlpm.VD,
CHOOSE(
{1;2;3;4;5;6;7;8;9;10;11;12;13;14;15;16;17;18},
45658,45659,45660,45661,45662,45663,45664,45665,45711,45724,45778,45779,45785,45786,45820,45821,45965,46022),
_xlfn.LET(_xlpm.DD,
MAX(MIN($AX183,EOMONTH(BA$15,0))-MAX($AW183,BA$15),),
_xlfn.IFS(
AND(MONTH($AW183)=MONTH(BA$15),MONTH($AX183)&lt;&gt;MONTH(BA$15)),
NETWORKDAYS.INTL($AW183,$AW183+_xlpm.DD,1,_xlpm.VD),
AND(MONTH($AW183)&lt;&gt;MONTH(BA$15),MONTH($AX183)=MONTH(BA$15)),
NETWORKDAYS.INTL(($AX183)-_xlpm.DD,$AX183,1,_xlpm.VD),
AND(MONTH($AW183)&lt;MONTH(BA$15),MONTH($AX183)&gt;MONTH(BA$15)),
NETWORKDAYS.INTL((EOMONTH(BA$15-1,1))-_xlpm.DD,EOMONTH(BA$15-1,1),1,_xlpm.VD),
AND(MONTH($AW183)=MONTH(BA$15),MONTH($AX183)=MONTH(BA$15)),
NETWORKDAYS.INTL($AW183,$AX183,1,_xlpm.VD)))),0)),
$DH183="месяц",
$DR183*BA183,
$DH183="неделя",
$DR183*BA183/7*(ROUNDUP((DAY(EOMONTH(BA$15,0)))/4,0))),
0)</f>
        <v/>
      </c>
      <c r="DU183" s="125">
        <f t="array" ref="DU183">
IFERROR(_xlfn.IFS(
$DH183="день_1",
$DR183*$BL183/($AX183-$AW183+1)*BB183*(DAY(EOMONTH(BB$15,0))),
$DH183="день_2",
$DR183/30*MAX(MIN($AX183,EOMONTH(BB$15,0))-MAX($AW183,BB$15)+1,),
$DH183="раб.день",
$DR183/30*(IFERROR(
_xlfn.LET(_xlpm.VD,
CHOOSE(
{1;2;3;4;5;6;7;8;9;10;11;12;13;14;15;16;17;18},
45658,45659,45660,45661,45662,45663,45664,45665,45711,45724,45778,45779,45785,45786,45820,45821,45965,46022),
_xlfn.LET(_xlpm.DD,
MAX(MIN($AX183,EOMONTH(BB$15,0))-MAX($AW183,BB$15),),
_xlfn.IFS(
AND(MONTH($AW183)=MONTH(BB$15),MONTH($AX183)&lt;&gt;MONTH(BB$15)),
NETWORKDAYS.INTL($AW183,$AW183+_xlpm.DD,1,_xlpm.VD),
AND(MONTH($AW183)&lt;&gt;MONTH(BB$15),MONTH($AX183)=MONTH(BB$15)),
NETWORKDAYS.INTL(($AX183)-_xlpm.DD,$AX183,1,_xlpm.VD),
AND(MONTH($AW183)&lt;MONTH(BB$15),MONTH($AX183)&gt;MONTH(BB$15)),
NETWORKDAYS.INTL((EOMONTH(BB$15-1,1))-_xlpm.DD,EOMONTH(BB$15-1,1),1,_xlpm.VD),
AND(MONTH($AW183)=MONTH(BB$15),MONTH($AX183)=MONTH(BB$15)),
NETWORKDAYS.INTL($AW183,$AX183,1,_xlpm.VD)))),0)),
$DH183="месяц",
$DR183*BB183,
$DH183="неделя",
$DR183*BB183/7*(ROUNDUP((DAY(EOMONTH(BB$15,0)))/4,0))),
0)</f>
        <v/>
      </c>
      <c r="DV183" s="125">
        <f t="array" ref="DV183">
IFERROR(_xlfn.IFS(
$DH183="день_1",
$DR183*$BL183/($AX183-$AW183+1)*BC183*(DAY(EOMONTH(BC$15,0))),
$DH183="день_2",
$DR183/30*MAX(MIN($AX183,EOMONTH(BC$15,0))-MAX($AW183,BC$15)+1,),
$DH183="раб.день",
$DR183/30*(IFERROR(
_xlfn.LET(_xlpm.VD,
CHOOSE(
{1;2;3;4;5;6;7;8;9;10;11;12;13;14;15;16;17;18},
45658,45659,45660,45661,45662,45663,45664,45665,45711,45724,45778,45779,45785,45786,45820,45821,45965,46022),
_xlfn.LET(_xlpm.DD,
MAX(MIN($AX183,EOMONTH(BC$15,0))-MAX($AW183,BC$15),),
_xlfn.IFS(
AND(MONTH($AW183)=MONTH(BC$15),MONTH($AX183)&lt;&gt;MONTH(BC$15)),
NETWORKDAYS.INTL($AW183,$AW183+_xlpm.DD,1,_xlpm.VD),
AND(MONTH($AW183)&lt;&gt;MONTH(BC$15),MONTH($AX183)=MONTH(BC$15)),
NETWORKDAYS.INTL(($AX183)-_xlpm.DD,$AX183,1,_xlpm.VD),
AND(MONTH($AW183)&lt;MONTH(BC$15),MONTH($AX183)&gt;MONTH(BC$15)),
NETWORKDAYS.INTL((EOMONTH(BC$15-1,1))-_xlpm.DD,EOMONTH(BC$15-1,1),1,_xlpm.VD),
AND(MONTH($AW183)=MONTH(BC$15),MONTH($AX183)=MONTH(BC$15)),
NETWORKDAYS.INTL($AW183,$AX183,1,_xlpm.VD)))),0)),
$DH183="месяц",
$DR183*BC183,
$DH183="неделя",
$DR183*BC183/7*(ROUNDUP((DAY(EOMONTH(BC$15,0)))/4,0))),
0)</f>
        <v/>
      </c>
      <c r="DW183" s="125">
        <f t="array" ref="DW183">
IFERROR(_xlfn.IFS(
$DH183="день_1",
$DR183*$BL183/($AX183-$AW183+1)*BD183*(DAY(EOMONTH(BD$15,0))),
$DH183="день_2",
$DR183/30*MAX(MIN($AX183,EOMONTH(BD$15,0))-MAX($AW183,BD$15)+1,),
$DH183="раб.день",
$DR183/30*(IFERROR(
_xlfn.LET(_xlpm.VD,
CHOOSE(
{1;2;3;4;5;6;7;8;9;10;11;12;13;14;15;16;17;18},
45658,45659,45660,45661,45662,45663,45664,45665,45711,45724,45778,45779,45785,45786,45820,45821,45965,46022),
_xlfn.LET(_xlpm.DD,
MAX(MIN($AX183,EOMONTH(BD$15,0))-MAX($AW183,BD$15),),
_xlfn.IFS(
AND(MONTH($AW183)=MONTH(BD$15),MONTH($AX183)&lt;&gt;MONTH(BD$15)),
NETWORKDAYS.INTL($AW183,$AW183+_xlpm.DD,1,_xlpm.VD),
AND(MONTH($AW183)&lt;&gt;MONTH(BD$15),MONTH($AX183)=MONTH(BD$15)),
NETWORKDAYS.INTL(($AX183)-_xlpm.DD,$AX183,1,_xlpm.VD),
AND(MONTH($AW183)&lt;MONTH(BD$15),MONTH($AX183)&gt;MONTH(BD$15)),
NETWORKDAYS.INTL((EOMONTH(BD$15-1,1))-_xlpm.DD,EOMONTH(BD$15-1,1),1,_xlpm.VD),
AND(MONTH($AW183)=MONTH(BD$15),MONTH($AX183)=MONTH(BD$15)),
NETWORKDAYS.INTL($AW183,$AX183,1,_xlpm.VD)))),0)),
$DH183="месяц",
$DR183*BD183,
$DH183="неделя",
$DR183*BD183/7*(ROUNDUP((DAY(EOMONTH(BD$15,0)))/4,0))),
0)</f>
        <v/>
      </c>
      <c r="DX183" s="125">
        <f t="array" ref="DX183">
IFERROR(_xlfn.IFS(
$DH183="день_1",
$DR183*$BL183/($AX183-$AW183+1)*BE183*(DAY(EOMONTH(BE$15,0))),
$DH183="день_2",
$DR183/30*MAX(MIN($AX183,EOMONTH(BE$15,0))-MAX($AW183,BE$15)+1,),
$DH183="раб.день",
$DR183/30*(IFERROR(
_xlfn.LET(_xlpm.VD,
CHOOSE(
{1;2;3;4;5;6;7;8;9;10;11;12;13;14;15;16;17;18},
45658,45659,45660,45661,45662,45663,45664,45665,45711,45724,45778,45779,45785,45786,45820,45821,45965,46022),
_xlfn.LET(_xlpm.DD,
MAX(MIN($AX183,EOMONTH(BE$15,0))-MAX($AW183,BE$15),),
_xlfn.IFS(
AND(MONTH($AW183)=MONTH(BE$15),MONTH($AX183)&lt;&gt;MONTH(BE$15)),
NETWORKDAYS.INTL($AW183,$AW183+_xlpm.DD,1,_xlpm.VD),
AND(MONTH($AW183)&lt;&gt;MONTH(BE$15),MONTH($AX183)=MONTH(BE$15)),
NETWORKDAYS.INTL(($AX183)-_xlpm.DD,$AX183,1,_xlpm.VD),
AND(MONTH($AW183)&lt;MONTH(BE$15),MONTH($AX183)&gt;MONTH(BE$15)),
NETWORKDAYS.INTL((EOMONTH(BE$15-1,1))-_xlpm.DD,EOMONTH(BE$15-1,1),1,_xlpm.VD),
AND(MONTH($AW183)=MONTH(BE$15),MONTH($AX183)=MONTH(BE$15)),
NETWORKDAYS.INTL($AW183,$AX183,1,_xlpm.VD)))),0)),
$DH183="месяц",
$DR183*BE183,
$DH183="неделя",
$DR183*BE183/7*(ROUNDUP((DAY(EOMONTH(BE$15,0)))/4,0))),
0)</f>
        <v/>
      </c>
      <c r="DY183" s="125">
        <f t="array" ref="DY183">
IFERROR(_xlfn.IFS(
$DH183="день_1",
$DR183*$BL183/($AX183-$AW183+1)*BF183*(DAY(EOMONTH(BF$15,0))),
$DH183="день_2",
$DR183/30*MAX(MIN($AX183,EOMONTH(BF$15,0))-MAX($AW183,BF$15)+1,),
$DH183="раб.день",
$DR183/30*(IFERROR(
_xlfn.LET(_xlpm.VD,
CHOOSE(
{1;2;3;4;5;6;7;8;9;10;11;12;13;14;15;16;17;18},
45658,45659,45660,45661,45662,45663,45664,45665,45711,45724,45778,45779,45785,45786,45820,45821,45965,46022),
_xlfn.LET(_xlpm.DD,
MAX(MIN($AX183,EOMONTH(BF$15,0))-MAX($AW183,BF$15),),
_xlfn.IFS(
AND(MONTH($AW183)=MONTH(BF$15),MONTH($AX183)&lt;&gt;MONTH(BF$15)),
NETWORKDAYS.INTL($AW183,$AW183+_xlpm.DD,1,_xlpm.VD),
AND(MONTH($AW183)&lt;&gt;MONTH(BF$15),MONTH($AX183)=MONTH(BF$15)),
NETWORKDAYS.INTL(($AX183)-_xlpm.DD,$AX183,1,_xlpm.VD),
AND(MONTH($AW183)&lt;MONTH(BF$15),MONTH($AX183)&gt;MONTH(BF$15)),
NETWORKDAYS.INTL((EOMONTH(BF$15-1,1))-_xlpm.DD,EOMONTH(BF$15-1,1),1,_xlpm.VD),
AND(MONTH($AW183)=MONTH(BF$15),MONTH($AX183)=MONTH(BF$15)),
NETWORKDAYS.INTL($AW183,$AX183,1,_xlpm.VD)))),0)),
$DH183="месяц",
$DR183*BF183,
$DH183="неделя",
$DR183*BF183/7*(ROUNDUP((DAY(EOMONTH(BF$15,0)))/4,0))),
0)</f>
        <v/>
      </c>
      <c r="DZ183" s="125">
        <f t="array" ref="DZ183">
IFERROR(_xlfn.IFS(
$DH183="день_1",
$DR183*$BL183/($AX183-$AW183+1)*BG183*(DAY(EOMONTH(BG$15,0))),
$DH183="день_2",
$DR183/30*MAX(MIN($AX183,EOMONTH(BG$15,0))-MAX($AW183,BG$15)+1,),
$DH183="раб.день",
$DR183/30*(IFERROR(
_xlfn.LET(_xlpm.VD,
CHOOSE(
{1;2;3;4;5;6;7;8;9;10;11;12;13;14;15;16;17;18},
45658,45659,45660,45661,45662,45663,45664,45665,45711,45724,45778,45779,45785,45786,45820,45821,45965,46022),
_xlfn.LET(_xlpm.DD,
MAX(MIN($AX183,EOMONTH(BG$15,0))-MAX($AW183,BG$15),),
_xlfn.IFS(
AND(MONTH($AW183)=MONTH(BG$15),MONTH($AX183)&lt;&gt;MONTH(BG$15)),
NETWORKDAYS.INTL($AW183,$AW183+_xlpm.DD,1,_xlpm.VD),
AND(MONTH($AW183)&lt;&gt;MONTH(BG$15),MONTH($AX183)=MONTH(BG$15)),
NETWORKDAYS.INTL(($AX183)-_xlpm.DD,$AX183,1,_xlpm.VD),
AND(MONTH($AW183)&lt;MONTH(BG$15),MONTH($AX183)&gt;MONTH(BG$15)),
NETWORKDAYS.INTL((EOMONTH(BG$15-1,1))-_xlpm.DD,EOMONTH(BG$15-1,1),1,_xlpm.VD),
AND(MONTH($AW183)=MONTH(BG$15),MONTH($AX183)=MONTH(BG$15)),
NETWORKDAYS.INTL($AW183,$AX183,1,_xlpm.VD)))),0)),
$DH183="месяц",
$DR183*BG183,
$DH183="неделя",
$DR183*BG183/7*(ROUNDUP((DAY(EOMONTH(BG$15,0)))/4,0))),
0)</f>
        <v/>
      </c>
      <c r="EA183" s="125">
        <f t="array" ref="EA183">
IFERROR(_xlfn.IFS(
$DH183="день_1",
$DR183*$BL183/($AX183-$AW183+1)*BH183*(DAY(EOMONTH(BH$15,0))),
$DH183="день_2",
$DR183/30*MAX(MIN($AX183,EOMONTH(BH$15,0))-MAX($AW183,BH$15)+1,),
$DH183="раб.день",
$DR183/30*(IFERROR(
_xlfn.LET(_xlpm.VD,
CHOOSE(
{1;2;3;4;5;6;7;8;9;10;11;12;13;14;15;16;17;18},
45658,45659,45660,45661,45662,45663,45664,45665,45711,45724,45778,45779,45785,45786,45820,45821,45965,46022),
_xlfn.LET(_xlpm.DD,
MAX(MIN($AX183,EOMONTH(BH$15,0))-MAX($AW183,BH$15),),
_xlfn.IFS(
AND(MONTH($AW183)=MONTH(BH$15),MONTH($AX183)&lt;&gt;MONTH(BH$15)),
NETWORKDAYS.INTL($AW183,$AW183+_xlpm.DD,1,_xlpm.VD),
AND(MONTH($AW183)&lt;&gt;MONTH(BH$15),MONTH($AX183)=MONTH(BH$15)),
NETWORKDAYS.INTL(($AX183)-_xlpm.DD,$AX183,1,_xlpm.VD),
AND(MONTH($AW183)&lt;MONTH(BH$15),MONTH($AX183)&gt;MONTH(BH$15)),
NETWORKDAYS.INTL((EOMONTH(BH$15-1,1))-_xlpm.DD,EOMONTH(BH$15-1,1),1,_xlpm.VD),
AND(MONTH($AW183)=MONTH(BH$15),MONTH($AX183)=MONTH(BH$15)),
NETWORKDAYS.INTL($AW183,$AX183,1,_xlpm.VD)))),0)),
$DH183="месяц",
$DR183*BH183,
$DH183="неделя",
$DR183*BH183/7*(ROUNDUP((DAY(EOMONTH(BH$15,0)))/4,0))),
0)</f>
        <v/>
      </c>
      <c r="EB183" s="125">
        <f t="array" ref="EB183">
IFERROR(_xlfn.IFS(
$DH183="день_1",
$DR183*$BL183/($AX183-$AW183+1)*BI183*(DAY(EOMONTH(BI$15,0))),
$DH183="день_2",
$DR183/30*MAX(MIN($AX183,EOMONTH(BI$15,0))-MAX($AW183,BI$15)+1,),
$DH183="раб.день",
$DR183/30*(IFERROR(
_xlfn.LET(_xlpm.VD,
CHOOSE(
{1;2;3;4;5;6;7;8;9;10;11;12;13;14;15;16;17;18},
45658,45659,45660,45661,45662,45663,45664,45665,45711,45724,45778,45779,45785,45786,45820,45821,45965,46022),
_xlfn.LET(_xlpm.DD,
MAX(MIN($AX183,EOMONTH(BI$15,0))-MAX($AW183,BI$15),),
_xlfn.IFS(
AND(MONTH($AW183)=MONTH(BI$15),MONTH($AX183)&lt;&gt;MONTH(BI$15)),
NETWORKDAYS.INTL($AW183,$AW183+_xlpm.DD,1,_xlpm.VD),
AND(MONTH($AW183)&lt;&gt;MONTH(BI$15),MONTH($AX183)=MONTH(BI$15)),
NETWORKDAYS.INTL(($AX183)-_xlpm.DD,$AX183,1,_xlpm.VD),
AND(MONTH($AW183)&lt;MONTH(BI$15),MONTH($AX183)&gt;MONTH(BI$15)),
NETWORKDAYS.INTL((EOMONTH(BI$15-1,1))-_xlpm.DD,EOMONTH(BI$15-1,1),1,_xlpm.VD),
AND(MONTH($AW183)=MONTH(BI$15),MONTH($AX183)=MONTH(BI$15)),
NETWORKDAYS.INTL($AW183,$AX183,1,_xlpm.VD)))),0)),
$DH183="месяц",
$DR183*BI183,
$DH183="неделя",
$DR183*BI183/7*(ROUNDUP((DAY(EOMONTH(BI$15,0)))/4,0))),
0)</f>
        <v/>
      </c>
      <c r="EC183" s="125">
        <f t="array" ref="EC183">
IFERROR(_xlfn.IFS(
$DH183="день_1",
$DR183*$BL183/($AX183-$AW183+1)*BJ183*(DAY(EOMONTH(BJ$15,0))),
$DH183="день_2",
$DR183/30*MAX(MIN($AX183,EOMONTH(BJ$15,0))-MAX($AW183,BJ$15)+1,),
$DH183="раб.день",
$DR183/30*(IFERROR(
_xlfn.LET(_xlpm.VD,
CHOOSE(
{1;2;3;4;5;6;7;8;9;10;11;12;13;14;15;16;17;18},
45658,45659,45660,45661,45662,45663,45664,45665,45711,45724,45778,45779,45785,45786,45820,45821,45965,46022),
_xlfn.LET(_xlpm.DD,
MAX(MIN($AX183,EOMONTH(BJ$15,0))-MAX($AW183,BJ$15),),
_xlfn.IFS(
AND(MONTH($AW183)=MONTH(BJ$15),MONTH($AX183)&lt;&gt;MONTH(BJ$15)),
NETWORKDAYS.INTL($AW183,$AW183+_xlpm.DD,1,_xlpm.VD),
AND(MONTH($AW183)&lt;&gt;MONTH(BJ$15),MONTH($AX183)=MONTH(BJ$15)),
NETWORKDAYS.INTL(($AX183)-_xlpm.DD,$AX183,1,_xlpm.VD),
AND(MONTH($AW183)&lt;MONTH(BJ$15),MONTH($AX183)&gt;MONTH(BJ$15)),
NETWORKDAYS.INTL((EOMONTH(BJ$15-1,1))-_xlpm.DD,EOMONTH(BJ$15-1,1),1,_xlpm.VD),
AND(MONTH($AW183)=MONTH(BJ$15),MONTH($AX183)=MONTH(BJ$15)),
NETWORKDAYS.INTL($AW183,$AX183,1,_xlpm.VD)))),0)),
$DH183="месяц",
$DR183*BJ183,
$DH183="неделя",
$DR183*BJ183/7*(ROUNDUP((DAY(EOMONTH(BJ$15,0)))/4,0))),
0)</f>
        <v/>
      </c>
      <c r="ED183" s="125">
        <f t="array" ref="ED183">
IFERROR(_xlfn.IFS(
$DH183="день_1",
$DR183*$BL183/($AX183-$AW183+1)*BK183*(DAY(EOMONTH(BK$15,0))),
$DH183="день_2",
$DR183/30*MAX(MIN($AX183,EOMONTH(BK$15,0))-MAX($AW183,BK$15)+1,),
$DH183="раб.день",
$DR183/30*(IFERROR(
_xlfn.LET(_xlpm.VD,
CHOOSE(
{1;2;3;4;5;6;7;8;9;10;11;12;13;14;15;16;17;18},
45658,45659,45660,45661,45662,45663,45664,45665,45711,45724,45778,45779,45785,45786,45820,45821,45965,46022),
_xlfn.LET(_xlpm.DD,
MAX(MIN($AX183,EOMONTH(BK$15,0))-MAX($AW183,BK$15),),
_xlfn.IFS(
AND(MONTH($AW183)=MONTH(BK$15),MONTH($AX183)&lt;&gt;MONTH(BK$15)),
NETWORKDAYS.INTL($AW183,$AW183+_xlpm.DD,1,_xlpm.VD),
AND(MONTH($AW183)&lt;&gt;MONTH(BK$15),MONTH($AX183)=MONTH(BK$15)),
NETWORKDAYS.INTL(($AX183)-_xlpm.DD,$AX183,1,_xlpm.VD),
AND(MONTH($AW183)&lt;MONTH(BK$15),MONTH($AX183)&gt;MONTH(BK$15)),
NETWORKDAYS.INTL((EOMONTH(BK$15-1,1))-_xlpm.DD,EOMONTH(BK$15-1,1),1,_xlpm.VD),
AND(MONTH($AW183)=MONTH(BK$15),MONTH($AX183)=MONTH(BK$15)),
NETWORKDAYS.INTL($AW183,$AX183,1,_xlpm.VD)))),0)),
$DH183="месяц",
$DR183*BK183,
$DH183="неделя",
$DR183*BK183/7*(ROUNDUP((DAY(EOMONTH(BK$15,0)))/4,0))),
0)</f>
        <v/>
      </c>
      <c r="EE183" s="125">
        <f>SUM($DS183,$DT183,$DU183,$DV183,$DW183,$DX183,$DY183,$DZ183,$EA183,$EB183,$EC183,$ED183)</f>
        <v/>
      </c>
      <c r="EF183" s="125">
        <f>IFERROR(ROUND($EE183*(1+$EP183),2),0)</f>
        <v/>
      </c>
      <c r="EG183" s="128" t="n">
        <v>1</v>
      </c>
      <c r="EH183" s="126" t="n">
        <v>0</v>
      </c>
      <c r="EI183" s="126">
        <f>ROUND(SUM($EH183:$EH183)*SUM($AB183:$AB183)*$EG183,2)</f>
        <v/>
      </c>
      <c r="EJ183" s="126">
        <f>ROUND($EI183*(1+$EP183),2)</f>
        <v/>
      </c>
      <c r="EK183" s="126" t="n">
        <v>0</v>
      </c>
      <c r="EL183" s="126">
        <f>ROUND(SUM($EK183:$EK183)*SUM($AB183:$AB183)*$EG183,2)</f>
        <v/>
      </c>
      <c r="EM183" s="126">
        <f>ROUND($EL183*(1+$EP183),2)</f>
        <v/>
      </c>
      <c r="EN183" s="126">
        <f>SUM($EE183,$EI183,$EL183)</f>
        <v/>
      </c>
      <c r="EO183" s="126">
        <f>SUM($EF183,$EJ183,$EM183)</f>
        <v/>
      </c>
      <c r="EP183" s="59" t="inlineStr">
        <is>
          <t>20%</t>
        </is>
      </c>
      <c r="EQ183" s="59" t="n"/>
      <c r="ER183" s="60">
        <f t="array" ref="ER183">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MATCH(ES183,
{"AMS";"RussOutdoor";"HD Outdoor";"Ingroup";"IQ";"Ledproduction";"LisChannel";"Logic";"Media-PPL";"NovikovTV | НовиковТВ";"SMA";"SOK";"КрокусТВ | CrocusTV | IndoorTV";"Сити";"ТЯК Москва"},
0)),"")</f>
        <v/>
      </c>
      <c r="ES183" s="60" t="n"/>
      <c r="ET183" s="60">
        <f t="array" ref="ET183">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MATCH(ES183,
{"AMS";"RussOutdoor";"HD Outdoor";"Ingroup";"IQ";"Ledproduction";"LisChannel";"Logic";"Media-PPL";"NovikovTV | НовиковТВ";"SMA";"SOK";"КрокусТВ | CrocusTV | IndoorTV";"Сити";"ТЯК Москва"},
0)),"")</f>
        <v/>
      </c>
      <c r="EU183" s="60" t="n"/>
      <c r="EV183" s="60" t="n"/>
      <c r="EX183" s="110">
        <f t="array" ref="EX183">
($AR183/30
+N("ТРАФИК ПЛОЩАДКИ"))*
(IFERROR(
_xlfn.LET(
_xlpm.GPR,
HLOOKUP($L183,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(MATCH($T183,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IF($Q183="цифровой",_xlpm.GPR/$AG183,_xlpm.GPR/60)),
0)
+N("DWELL TIME"))*
(IF($AB183=0,0,IF($AB183=1,0.3,IF($AB183=2,0.5,IF($AB183&gt;2,1))))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_xlfn.IFS($AC183="да",1.2,$AC183="нет",1)*
_xlfn.IFS($AD183="да",1.2,$AD183="нет",1)*
IF(R183="статический",1,1.2)*
$X183*
INDEX(
{1.2;1;1.2;1.2;1;1.2;1.2;1.2;1.2;1.2;1.2;1;1.2;1.2;1.2;1.2;1;1;1.2;1.2;1.2;1;1;1;1;1.2;1.2;1.2;1.2;1;1;1;1;1.2;1.2;1.2;1.2;1.2;1.2;1.2;1.2;1;1;1.2;1;1;1;1;1.5;1;1;1.5;1.5;1.2},
MATCH($Q183,_xlpm.MI,0)))&gt;{0.02;0.04;0.06;0.1;0.2;0.4;0.6;0.8;1;2;4;6})),
{0;1;2;3;4;5;6;7;8;9;10;11;12},
0)))
+N("КОЭФФИЦИЕНТ КОНТАКТА"))))*
(_xlfn.IFS($X183&lt;0.1,$X183/1000,$X183&gt;25,5.2,AND($X183&gt;=0.1,$X183&lt;=25),(($X183*2+0.1)/10)*($X183/10)))*
IFERROR((_xlfn.LET(
_xlpm.MA,
{0;0.8;0.85;0.9;0.95;1},
_xlpm.MAA,
{0;1;2;3;4;5},
INDEX(_xlpm.MA,MATCH(SUMPRODUCT(--((IF(ROUND(_xlpm.MAA,1)&gt;5,5,ROUND($AB183,1)))&gt;{0;1;2;3;4;5})),_xlpm.MAA,0)))
+N("КОЭФФИЦИЕНТ КОЛ-ВО КОНСТРУКЦИЙ")),1)*
$AB183,0))*
(IF($Q183="цифровой",$AG183/15*$AI183,1)
+N("ДЛЯ ЦИФРЫ"))</f>
        <v/>
      </c>
      <c r="EY183" s="110">
        <f>IFERROR(EX183*AY183,0)</f>
        <v/>
      </c>
      <c r="EZ183" s="131">
        <f>IFERROR(DP183/EY183*1000,0)</f>
        <v/>
      </c>
      <c r="FA183" s="112">
        <f>IFERROR(FC183/FB183,0)</f>
        <v/>
      </c>
      <c r="FB183" s="112">
        <f>IFERROR((FC183/(EY183/FF183*#REF!))*0.825,0)</f>
        <v/>
      </c>
      <c r="FC183" s="112">
        <f>IFERROR(((EX183*30/AR183)*100)/30,0)</f>
        <v/>
      </c>
      <c r="FD183" s="112">
        <f>IFERROR(EY183/G183*100%,0)</f>
        <v/>
      </c>
      <c r="FE183" s="112">
        <f>IFERROR(FD183/FC183*100%,0)</f>
        <v/>
      </c>
      <c r="FF183" s="110">
        <f>IFERROR(AR183/30*AY183,0)</f>
        <v/>
      </c>
    </row>
    <row r="184" ht="13" customHeight="1">
      <c r="A184" s="59" t="n"/>
      <c r="B184" s="60" t="n"/>
      <c r="C184" s="60" t="n"/>
      <c r="D184" s="60">
        <f t="array" ref="D184">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MATCH($E184,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84" s="60">
        <f t="array" ref="E184">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MATCH($F184,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84" s="60" t="inlineStr"/>
      <c r="G184" s="60" t="n"/>
      <c r="H184" s="60">
        <f t="array" ref="H184">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MATCH($I184,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84" s="60" t="n"/>
      <c r="J184" s="60" t="n"/>
      <c r="K184" s="60" t="n"/>
      <c r="L184" s="60" t="n"/>
      <c r="M184" s="60" t="n"/>
      <c r="N184" s="60" t="n"/>
      <c r="O184" s="60" t="n"/>
      <c r="P184" s="60">
        <f t="array" ref="P184">
_xlfn.IFS(
ISNUMBER(MATCH($Q184,{"шелфбаннер","разделитель","монетница","чековая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ISNUMBER(MATCH($Q184,{"LED/LCD","видеокулер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ISNUMBER(MATCH($Q184,{"автомобиль","машина","выставочное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ISNUMBER(MATCH($Q184,{"билборд","лифтовая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ISNUMBER(MATCH($Q184,{"навигация","подвесной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ISNUMBER(MATCH($Q184,{"движущаяся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ISNUMBER(MATCH($Q184,{"каталог","журнал"},)),
"Пресса",
$Q184="","")</f>
        <v/>
      </c>
      <c r="Q184" s="60" t="n"/>
      <c r="R184" s="60">
        <f t="array" ref="R184">
IFERROR(
_xlfn.IFS(
OR(ISNUMBER(MATCH($Q184,{"экспозиция","макет","стенд","автостенд","авто стенд","выставочное пространство","выставочные стенды","модульные выставочные стенды","3Д конструкция","3D конструкция"},)),P184="Экспонирование"),
"нестандартный",
ISNUMBER(MATCH($Q184,{"скроллер","призматрон"},)),
"динамический",
$P184="Видео",
"цифровой",
OR($P184="Пресса",$P184="Щит",$P184="POSm",$P184="Подвес",$P184="Брендирование/оклейка"),
"статический"),"")</f>
        <v/>
      </c>
      <c r="S184" s="59" t="n"/>
      <c r="T184" s="60" t="n"/>
      <c r="U184" s="60" t="n"/>
      <c r="V184" s="60">
        <f>
IF(P184="Видео",
"цифровой постер/ролик",
IF(ISNUMBER(MATCH(Q184,{"короб световой","короб световой | лайтбокс","короб световой | кристалайт","лайтбокс","лайт бокс","кристалайт","LB","lightbox"},)),
"бэклит",
IF(P184="Брендирование/оклейка",
"перфарированная пленка/самоклейка",
IF(P184="Экспонирование",
"под запрос",
IF(P184="Подвес",
"баннер/ткань",
"")))))</f>
        <v/>
      </c>
      <c r="W184" s="59" t="n"/>
      <c r="X184" s="59" t="n"/>
      <c r="Y184" s="59" t="n"/>
      <c r="Z184" s="61" t="n"/>
      <c r="AA184" s="61" t="n"/>
      <c r="AB184" s="61">
        <f>IF(BL184&gt;0,Z184,0)</f>
        <v/>
      </c>
      <c r="AC184" s="59" t="n"/>
      <c r="AD184" s="59" t="n"/>
      <c r="AE184" s="59" t="n"/>
      <c r="AF184" s="59" t="n"/>
      <c r="AG184" s="59" t="n"/>
      <c r="AH184" s="59" t="n"/>
      <c r="AI184" s="59" t="n"/>
      <c r="AJ184" s="59" t="n"/>
      <c r="AK184" s="59" t="n"/>
      <c r="AL184" s="62">
        <f>IFERROR(IF(OR(R184="статический",R184="динамический",R184="нестандартный",R184="",R184=""),"-",IF(AND(AH184="-",AI184="-"),"-",AK184*3600/AH184*AI184)),"-")</f>
        <v/>
      </c>
      <c r="AM184" s="62">
        <f>IFERROR(IF(OR(R184="статический",R184="динамический",R184="",R184="", R184="BTL",R184="нестандартный"),"-",AG184*AI184*AL184/60),"-")</f>
        <v/>
      </c>
      <c r="AN184" s="63">
        <f>IFERROR(IF(AH184="","-",AG184*AI184/AH184),"-")</f>
        <v/>
      </c>
      <c r="AO184" s="59">
        <f>IFERROR(IF(OR($R184="статический",$R184="динамический",$R184="",$R184="",$R184="BTL",$R184="нестандартный"),"-",$AL184*$AY184),"-")</f>
        <v/>
      </c>
      <c r="AP184" s="62">
        <f>IFERROR(IF(OR($R184="статический",$R184="динамический",$R184="",$R184="",$R184="BTL",$R184="нестандартный"),"-",$AM184*AY184),"-")</f>
        <v/>
      </c>
      <c r="AQ184" s="64" t="n"/>
      <c r="AR184" s="61" t="n"/>
      <c r="AS184" s="61" t="n"/>
      <c r="AT184" s="61" t="n"/>
      <c r="AU184" s="65" t="n"/>
      <c r="AV184" s="124">
        <f>IFERROR(DR184/AT184*1000,"n/a")</f>
        <v/>
      </c>
      <c r="AW184" s="67" t="n"/>
      <c r="AX184" s="67" t="n"/>
      <c r="AY184" s="43">
        <f>IFERROR(IF(OR($AW184="",$AX184=""),"",_xlfn.DAYS($AX184+1,$AW184)),"")</f>
        <v/>
      </c>
      <c r="AZ184" s="68">
        <f t="array" ref="AZ184">
_xlfn.LET(_xlpm.COEFF,
IF($AW184+$AX184=0,0,IF(MAX(MIN($AX184,EOMONTH(AZ$15,0))-MAX($AW184,AZ$15)+1,)&gt;0,1,0)),
_xlfn.IFS(
$ES184="LisChannel",
_xlpm.COEFF*
INDEX({1;1;1.2;1.2;1;1;1;1;1.2;1.2;1.2;1.2},
MATCH(MONTH(AZ$15),
{1,2,3,4,5,6,7,8,9,10,11,12})),
CONCATENATE($ES184," ",$L184)="RussOutdoor метро",
_xlpm.COEFF*
INDEX({0.8;0.9;1.1;1.1;1;1;1;1;1.1;1.1;1.1;1.1},
MATCH(MONTH(AZ$15),
{1,2,3,4,5,6,7,8,9,10,11,12})),
$ES184&lt;&gt;"LisChannel",
_xlpm.COEFF,
$ES184&lt;&gt;"RussOutdoor",
_xlpm.COEFF))</f>
        <v/>
      </c>
      <c r="BA184" s="68">
        <f t="array" ref="BA184">
_xlfn.LET(_xlpm.COEFF,
IF($AW184+$AX184=0,0,IF(MAX(MIN($AX184,EOMONTH(BA$15,0))-MAX($AW184,BA$15)+1,)&gt;0,1,0)),
_xlfn.IFS(
$ES184="LisChannel",
_xlpm.COEFF*
INDEX({1;1;1.2;1.2;1;1;1;1;1.2;1.2;1.2;1.2},
MATCH(MONTH(BA$15),
{1,2,3,4,5,6,7,8,9,10,11,12})),
CONCATENATE($ES184," ",$L184)="RussOutdoor метро",
_xlpm.COEFF*
INDEX({0.8;0.9;1.1;1.1;1;1;1;1;1.1;1.1;1.1;1.1},
MATCH(MONTH(BA$15),
{1,2,3,4,5,6,7,8,9,10,11,12})),
$ES184&lt;&gt;"LisChannel",
_xlpm.COEFF,
$ES184&lt;&gt;"RussOutdoor",
_xlpm.COEFF))</f>
        <v/>
      </c>
      <c r="BB184" s="68">
        <f t="array" ref="BB184">
_xlfn.LET(_xlpm.COEFF,
IF($AW184+$AX184=0,0,IF(MAX(MIN($AX184,EOMONTH(BB$15,0))-MAX($AW184,BB$15)+1,)&gt;0,1,0)),
_xlfn.IFS(
$ES184="LisChannel",
_xlpm.COEFF*
INDEX({1;1;1.2;1.2;1;1;1;1;1.2;1.2;1.2;1.2},
MATCH(MONTH(BB$15),
{1,2,3,4,5,6,7,8,9,10,11,12})),
CONCATENATE($ES184," ",$L184)="RussOutdoor метро",
_xlpm.COEFF*
INDEX({0.8;0.9;1.1;1.1;1;1;1;1;1.1;1.1;1.1;1.1},
MATCH(MONTH(BB$15),
{1,2,3,4,5,6,7,8,9,10,11,12})),
$ES184&lt;&gt;"LisChannel",
_xlpm.COEFF,
$ES184&lt;&gt;"RussOutdoor",
_xlpm.COEFF))</f>
        <v/>
      </c>
      <c r="BC184" s="68">
        <f t="array" ref="BC184">
_xlfn.LET(_xlpm.COEFF,
IF($AW184+$AX184=0,0,IF(MAX(MIN($AX184,EOMONTH(BC$15,0))-MAX($AW184,BC$15)+1,)&gt;0,1,0)),
_xlfn.IFS(
$ES184="LisChannel",
_xlpm.COEFF*
INDEX({1;1;1.2;1.2;1;1;1;1;1.2;1.2;1.2;1.2},
MATCH(MONTH(BC$15),
{1,2,3,4,5,6,7,8,9,10,11,12})),
CONCATENATE($ES184," ",$L184)="RussOutdoor метро",
_xlpm.COEFF*
INDEX({0.8;0.9;1.1;1.1;1;1;1;1;1.1;1.1;1.1;1.1},
MATCH(MONTH(BC$15),
{1,2,3,4,5,6,7,8,9,10,11,12})),
$ES184&lt;&gt;"LisChannel",
_xlpm.COEFF,
$ES184&lt;&gt;"RussOutdoor",
_xlpm.COEFF))</f>
        <v/>
      </c>
      <c r="BD184" s="68">
        <f t="array" ref="BD184">
_xlfn.LET(_xlpm.COEFF,
IF($AW184+$AX184=0,0,IF(MAX(MIN($AX184,EOMONTH(BD$15,0))-MAX($AW184,BD$15)+1,)&gt;0,1,0)),
_xlfn.IFS(
$ES184="LisChannel",
_xlpm.COEFF*
INDEX({1;1;1.2;1.2;1;1;1;1;1.2;1.2;1.2;1.2},
MATCH(MONTH(BD$15),
{1,2,3,4,5,6,7,8,9,10,11,12})),
CONCATENATE($ES184," ",$L184)="RussOutdoor метро",
_xlpm.COEFF*
INDEX({0.8;0.9;1.1;1.1;1;1;1;1;1.1;1.1;1.1;1.1},
MATCH(MONTH(BD$15),
{1,2,3,4,5,6,7,8,9,10,11,12})),
$ES184&lt;&gt;"LisChannel",
_xlpm.COEFF,
$ES184&lt;&gt;"RussOutdoor",
_xlpm.COEFF))</f>
        <v/>
      </c>
      <c r="BE184" s="68">
        <f t="array" ref="BE184">
_xlfn.LET(_xlpm.COEFF,
IF($AW184+$AX184=0,0,IF(MAX(MIN($AX184,EOMONTH(BE$15,0))-MAX($AW184,BE$15)+1,)&gt;0,1,0)),
_xlfn.IFS(
$ES184="LisChannel",
_xlpm.COEFF*
INDEX({1;1;1.2;1.2;1;1;1;1;1.2;1.2;1.2;1.2},
MATCH(MONTH(BE$15),
{1,2,3,4,5,6,7,8,9,10,11,12})),
CONCATENATE($ES184," ",$L184)="RussOutdoor метро",
_xlpm.COEFF*
INDEX({0.8;0.9;1.1;1.1;1;1;1;1;1.1;1.1;1.1;1.1},
MATCH(MONTH(BE$15),
{1,2,3,4,5,6,7,8,9,10,11,12})),
$ES184&lt;&gt;"LisChannel",
_xlpm.COEFF,
$ES184&lt;&gt;"RussOutdoor",
_xlpm.COEFF))</f>
        <v/>
      </c>
      <c r="BF184" s="68">
        <f t="array" ref="BF184">
_xlfn.LET(_xlpm.COEFF,
IF($AW184+$AX184=0,0,IF(MAX(MIN($AX184,EOMONTH(BF$15,0))-MAX($AW184,BF$15)+1,)&gt;0,1,0)),
_xlfn.IFS(
$ES184="LisChannel",
_xlpm.COEFF*
INDEX({1;1;1.2;1.2;1;1;1;1;1.2;1.2;1.2;1.2},
MATCH(MONTH(BF$15),
{1,2,3,4,5,6,7,8,9,10,11,12})),
CONCATENATE($ES184," ",$L184)="RussOutdoor метро",
_xlpm.COEFF*
INDEX({0.8;0.9;1.1;1.1;1;1;1;1;1.1;1.1;1.1;1.1},
MATCH(MONTH(BF$15),
{1,2,3,4,5,6,7,8,9,10,11,12})),
$ES184&lt;&gt;"LisChannel",
_xlpm.COEFF,
$ES184&lt;&gt;"RussOutdoor",
_xlpm.COEFF))</f>
        <v/>
      </c>
      <c r="BG184" s="68">
        <f t="array" ref="BG184">
_xlfn.LET(_xlpm.COEFF,
IF($AW184+$AX184=0,0,IF(MAX(MIN($AX184,EOMONTH(BG$15,0))-MAX($AW184,BG$15)+1,)&gt;0,1,0)),
_xlfn.IFS(
$ES184="LisChannel",
_xlpm.COEFF*
INDEX({1;1;1.2;1.2;1;1;1;1;1.2;1.2;1.2;1.2},
MATCH(MONTH(BG$15),
{1,2,3,4,5,6,7,8,9,10,11,12})),
CONCATENATE($ES184," ",$L184)="RussOutdoor метро",
_xlpm.COEFF*
INDEX({0.8;0.9;1.1;1.1;1;1;1;1;1.1;1.1;1.1;1.1},
MATCH(MONTH(BG$15),
{1,2,3,4,5,6,7,8,9,10,11,12})),
$ES184&lt;&gt;"LisChannel",
_xlpm.COEFF,
$ES184&lt;&gt;"RussOutdoor",
_xlpm.COEFF))</f>
        <v/>
      </c>
      <c r="BH184" s="68">
        <f t="array" ref="BH184">
_xlfn.LET(_xlpm.COEFF,
IF($AW184+$AX184=0,0,IF(MAX(MIN($AX184,EOMONTH(BH$15,0))-MAX($AW184,BH$15)+1,)&gt;0,1,0)),
_xlfn.IFS(
$ES184="LisChannel",
_xlpm.COEFF*
INDEX({1;1;1.2;1.2;1;1;1;1;1.2;1.2;1.2;1.2},
MATCH(MONTH(BH$15),
{1,2,3,4,5,6,7,8,9,10,11,12})),
CONCATENATE($ES184," ",$L184)="RussOutdoor метро",
_xlpm.COEFF*
INDEX({0.8;0.9;1.1;1.1;1;1;1;1;1.1;1.1;1.1;1.1},
MATCH(MONTH(BH$15),
{1,2,3,4,5,6,7,8,9,10,11,12})),
$ES184&lt;&gt;"LisChannel",
_xlpm.COEFF,
$ES184&lt;&gt;"RussOutdoor",
_xlpm.COEFF))</f>
        <v/>
      </c>
      <c r="BI184" s="68">
        <f t="array" ref="BI184">
_xlfn.LET(_xlpm.COEFF,
IF($AW184+$AX184=0,0,IF(MAX(MIN($AX184,EOMONTH(BI$15,0))-MAX($AW184,BI$15)+1,)&gt;0,1,0)),
_xlfn.IFS(
$ES184="LisChannel",
_xlpm.COEFF*
INDEX({1;1;1.2;1.2;1;1;1;1;1.2;1.2;1.2;1.2},
MATCH(MONTH(BI$15),
{1,2,3,4,5,6,7,8,9,10,11,12})),
CONCATENATE($ES184," ",$L184)="RussOutdoor метро",
_xlpm.COEFF*
INDEX({0.8;0.9;1.1;1.1;1;1;1;1;1.1;1.1;1.1;1.1},
MATCH(MONTH(BI$15),
{1,2,3,4,5,6,7,8,9,10,11,12})),
$ES184&lt;&gt;"LisChannel",
_xlpm.COEFF,
$ES184&lt;&gt;"RussOutdoor",
_xlpm.COEFF))</f>
        <v/>
      </c>
      <c r="BJ184" s="68">
        <f t="array" ref="BJ184">
_xlfn.LET(_xlpm.COEFF,
IF($AW184+$AX184=0,0,IF(MAX(MIN($AX184,EOMONTH(BJ$15,0))-MAX($AW184,BJ$15)+1,)&gt;0,1,0)),
_xlfn.IFS(
$ES184="LisChannel",
_xlpm.COEFF*
INDEX({1;1;1.2;1.2;1;1;1;1;1.2;1.2;1.2;1.2},
MATCH(MONTH(BJ$15),
{1,2,3,4,5,6,7,8,9,10,11,12})),
CONCATENATE($ES184," ",$L184)="RussOutdoor метро",
_xlpm.COEFF*
INDEX({0.8;0.9;1.1;1.1;1;1;1;1;1.1;1.1;1.1;1.1},
MATCH(MONTH(BJ$15),
{1,2,3,4,5,6,7,8,9,10,11,12})),
$ES184&lt;&gt;"LisChannel",
_xlpm.COEFF,
$ES184&lt;&gt;"RussOutdoor",
_xlpm.COEFF))</f>
        <v/>
      </c>
      <c r="BK184" s="68">
        <f t="array" ref="BK184">
_xlfn.LET(_xlpm.COEFF,
IF($AW184+$AX184=0,0,IF(MAX(MIN($AX184,EOMONTH(BK$15,0))-MAX($AW184,BK$15)+1,)&gt;0,1,0)),
_xlfn.IFS(
$ES184="LisChannel",
_xlpm.COEFF*
INDEX({1;1;1.2;1.2;1;1;1;1;1.2;1.2;1.2;1.2},
MATCH(MONTH(BK$15),
{1,2,3,4,5,6,7,8,9,10,11,12})),
CONCATENATE($ES184," ",$L184)="RussOutdoor метро",
_xlpm.COEFF*
INDEX({0.8;0.9;1.1;1.1;1;1;1;1;1.1;1.1;1.1;1.1},
MATCH(MONTH(BK$15),
{1,2,3,4,5,6,7,8,9,10,11,12})),
$ES184&lt;&gt;"LisChannel",
_xlpm.COEFF,
$ES184&lt;&gt;"RussOutdoor",
_xlpm.COEFF))</f>
        <v/>
      </c>
      <c r="BL184" s="62">
        <f>COUNTIFS($AZ184:$BK184,"&gt;0")</f>
        <v/>
      </c>
      <c r="BM184" s="65" t="n"/>
      <c r="BN184" s="125">
        <f>$DJ184</f>
        <v/>
      </c>
      <c r="BO184" s="63">
        <f>$DQ184</f>
        <v/>
      </c>
      <c r="BP184" s="125">
        <f>
IFERROR(
IF($BL184=0,0,
$BN184*(1-$BO184)),
0)</f>
        <v/>
      </c>
      <c r="BQ184" s="125">
        <f t="array" ref="BQ184">
IFERROR(
_xlfn.IFS(
$DH184="день_1",
$BP184*$BL184/($AX184-$AW184+1)*AZ184*(DAY(EOMONTH(AZ$15,0))),
$DH184="день_2",
$BP184/30*MAX(MIN($AX184,EOMONTH(AZ$15,0))-MAX($AW184,AZ$15)+1,),
$DH184="раб.день",
$BP184/30*(IFERROR(
_xlfn.LET(_xlpm.VD,
CHOOSE(
{1;2;3;4;5;6;7;8;9;10;11;12;13;14;15;16;17;18},
45658,45659,45660,45661,45662,45663,45664,45665,45711,45724,45778,45779,45785,45786,45820,45821,45965,46022),
_xlfn.LET(_xlpm.DD,
MAX(MIN($AX184,EOMONTH(AZ$15,0))-MAX($AW184,AZ$15),),
_xlfn.IFS(
AND(MONTH($AW184)=MONTH(AZ$15),MONTH($AX184)&lt;&gt;MONTH(AZ$15)),
NETWORKDAYS.INTL($AW184,$AW184+_xlpm.DD,1,_xlpm.VD),
AND(MONTH($AW184)&lt;&gt;MONTH(AZ$15),MONTH($AX184)=MONTH(AZ$15)),
NETWORKDAYS.INTL(($AX184)-_xlpm.DD,$AX184,1,_xlpm.VD),
AND(MONTH($AW184)&lt;MONTH(AZ$15),MONTH($AX184)&gt;MONTH(AZ$15)),
NETWORKDAYS.INTL((EOMONTH(AZ$15-1,1))-_xlpm.DD,EOMONTH(AZ$15-1,1),1,_xlpm.VD),
AND(MONTH($AW184)=MONTH(AZ$15),MONTH($AX184)=MONTH(AZ$15)),
NETWORKDAYS.INTL($AW184,$AX184,1,_xlpm.VD)))),0)),
$DH184="месяц",
$BP184*AZ184,
$DH184="неделя",
$BP184*AZ184/7*(ROUNDUP((DAY(EOMONTH(AZ$15,0)))/4,0))),
0)</f>
        <v/>
      </c>
      <c r="BR184" s="125">
        <f t="array" ref="BR184">
IFERROR(
_xlfn.IFS(
$DH184="день_1",
$BP184*$BL184/($AX184-$AW184+1)*BA184*(DAY(EOMONTH(BA$15,0))),
$DH184="день_2",
$BP184/30*MAX(MIN($AX184,EOMONTH(BA$15,0))-MAX($AW184,BA$15)+1,),
$DH184="раб.день",
$BP184/30*(IFERROR(
_xlfn.LET(_xlpm.VD,
CHOOSE(
{1;2;3;4;5;6;7;8;9;10;11;12;13;14;15;16;17;18},
45658,45659,45660,45661,45662,45663,45664,45665,45711,45724,45778,45779,45785,45786,45820,45821,45965,46022),
_xlfn.LET(_xlpm.DD,
MAX(MIN($AX184,EOMONTH(BA$15,0))-MAX($AW184,BA$15),),
_xlfn.IFS(
AND(MONTH($AW184)=MONTH(BA$15),MONTH($AX184)&lt;&gt;MONTH(BA$15)),
NETWORKDAYS.INTL($AW184,$AW184+_xlpm.DD,1,_xlpm.VD),
AND(MONTH($AW184)&lt;&gt;MONTH(BA$15),MONTH($AX184)=MONTH(BA$15)),
NETWORKDAYS.INTL(($AX184)-_xlpm.DD,$AX184,1,_xlpm.VD),
AND(MONTH($AW184)&lt;MONTH(BA$15),MONTH($AX184)&gt;MONTH(BA$15)),
NETWORKDAYS.INTL((EOMONTH(BA$15-1,1))-_xlpm.DD,EOMONTH(BA$15-1,1),1,_xlpm.VD),
AND(MONTH($AW184)=MONTH(BA$15),MONTH($AX184)=MONTH(BA$15)),
NETWORKDAYS.INTL($AW184,$AX184,1,_xlpm.VD)))),0)),
$DH184="месяц",
$BP184*BA184,
$DH184="неделя",
$BP184*BA184/7*(ROUNDUP((DAY(EOMONTH(BA$15,0)))/4,0))),
0)</f>
        <v/>
      </c>
      <c r="BS184" s="125">
        <f t="array" ref="BS184">
IFERROR(
_xlfn.IFS(
$DH184="день_1",
$BP184*$BL184/($AX184-$AW184+1)*BB184*(DAY(EOMONTH(BB$15,0))),
$DH184="день_2",
$BP184/30*MAX(MIN($AX184,EOMONTH(BB$15,0))-MAX($AW184,BB$15)+1,),
$DH184="раб.день",
$BP184/30*(IFERROR(
_xlfn.LET(_xlpm.VD,
CHOOSE(
{1;2;3;4;5;6;7;8;9;10;11;12;13;14;15;16;17;18},
45658,45659,45660,45661,45662,45663,45664,45665,45711,45724,45778,45779,45785,45786,45820,45821,45965,46022),
_xlfn.LET(_xlpm.DD,
MAX(MIN($AX184,EOMONTH(BB$15,0))-MAX($AW184,BB$15),),
_xlfn.IFS(
AND(MONTH($AW184)=MONTH(BB$15),MONTH($AX184)&lt;&gt;MONTH(BB$15)),
NETWORKDAYS.INTL($AW184,$AW184+_xlpm.DD,1,_xlpm.VD),
AND(MONTH($AW184)&lt;&gt;MONTH(BB$15),MONTH($AX184)=MONTH(BB$15)),
NETWORKDAYS.INTL(($AX184)-_xlpm.DD,$AX184,1,_xlpm.VD),
AND(MONTH($AW184)&lt;MONTH(BB$15),MONTH($AX184)&gt;MONTH(BB$15)),
NETWORKDAYS.INTL((EOMONTH(BB$15-1,1))-_xlpm.DD,EOMONTH(BB$15-1,1),1,_xlpm.VD),
AND(MONTH($AW184)=MONTH(BB$15),MONTH($AX184)=MONTH(BB$15)),
NETWORKDAYS.INTL($AW184,$AX184,1,_xlpm.VD)))),0)),
$DH184="месяц",
$BP184*BB184,
$DH184="неделя",
$BP184*BB184/7*(ROUNDUP((DAY(EOMONTH(BB$15,0)))/4,0))),
0)</f>
        <v/>
      </c>
      <c r="BT184" s="125">
        <f t="array" ref="BT184">
IFERROR(
_xlfn.IFS(
$DH184="день_1",
$BP184*$BL184/($AX184-$AW184+1)*BC184*(DAY(EOMONTH(BC$15,0))),
$DH184="день_2",
$BP184/30*MAX(MIN($AX184,EOMONTH(BC$15,0))-MAX($AW184,BC$15)+1,),
$DH184="раб.день",
$BP184/30*(IFERROR(
_xlfn.LET(_xlpm.VD,
CHOOSE(
{1;2;3;4;5;6;7;8;9;10;11;12;13;14;15;16;17;18},
45658,45659,45660,45661,45662,45663,45664,45665,45711,45724,45778,45779,45785,45786,45820,45821,45965,46022),
_xlfn.LET(_xlpm.DD,
MAX(MIN($AX184,EOMONTH(BC$15,0))-MAX($AW184,BC$15),),
_xlfn.IFS(
AND(MONTH($AW184)=MONTH(BC$15),MONTH($AX184)&lt;&gt;MONTH(BC$15)),
NETWORKDAYS.INTL($AW184,$AW184+_xlpm.DD,1,_xlpm.VD),
AND(MONTH($AW184)&lt;&gt;MONTH(BC$15),MONTH($AX184)=MONTH(BC$15)),
NETWORKDAYS.INTL(($AX184)-_xlpm.DD,$AX184,1,_xlpm.VD),
AND(MONTH($AW184)&lt;MONTH(BC$15),MONTH($AX184)&gt;MONTH(BC$15)),
NETWORKDAYS.INTL((EOMONTH(BC$15-1,1))-_xlpm.DD,EOMONTH(BC$15-1,1),1,_xlpm.VD),
AND(MONTH($AW184)=MONTH(BC$15),MONTH($AX184)=MONTH(BC$15)),
NETWORKDAYS.INTL($AW184,$AX184,1,_xlpm.VD)))),0)),
$DH184="месяц",
$BP184*BC184,
$DH184="неделя",
$BP184*BC184/7*(ROUNDUP((DAY(EOMONTH(BC$15,0)))/4,0))),
0)</f>
        <v/>
      </c>
      <c r="BU184" s="125">
        <f t="array" ref="BU184">
IFERROR(
_xlfn.IFS(
$DH184="день_1",
$BP184*$BL184/($AX184-$AW184+1)*BD184*(DAY(EOMONTH(BD$15,0))),
$DH184="день_2",
$BP184/30*MAX(MIN($AX184,EOMONTH(BD$15,0))-MAX($AW184,BD$15)+1,),
$DH184="раб.день",
$BP184/30*(IFERROR(
_xlfn.LET(_xlpm.VD,
CHOOSE(
{1;2;3;4;5;6;7;8;9;10;11;12;13;14;15;16;17;18},
45658,45659,45660,45661,45662,45663,45664,45665,45711,45724,45778,45779,45785,45786,45820,45821,45965,46022),
_xlfn.LET(_xlpm.DD,
MAX(MIN($AX184,EOMONTH(BD$15,0))-MAX($AW184,BD$15),),
_xlfn.IFS(
AND(MONTH($AW184)=MONTH(BD$15),MONTH($AX184)&lt;&gt;MONTH(BD$15)),
NETWORKDAYS.INTL($AW184,$AW184+_xlpm.DD,1,_xlpm.VD),
AND(MONTH($AW184)&lt;&gt;MONTH(BD$15),MONTH($AX184)=MONTH(BD$15)),
NETWORKDAYS.INTL(($AX184)-_xlpm.DD,$AX184,1,_xlpm.VD),
AND(MONTH($AW184)&lt;MONTH(BD$15),MONTH($AX184)&gt;MONTH(BD$15)),
NETWORKDAYS.INTL((EOMONTH(BD$15-1,1))-_xlpm.DD,EOMONTH(BD$15-1,1),1,_xlpm.VD),
AND(MONTH($AW184)=MONTH(BD$15),MONTH($AX184)=MONTH(BD$15)),
NETWORKDAYS.INTL($AW184,$AX184,1,_xlpm.VD)))),0)),
$DH184="месяц",
$BP184*BD184,
$DH184="неделя",
$BP184*BD184/7*(ROUNDUP((DAY(EOMONTH(BD$15,0)))/4,0))),
0)</f>
        <v/>
      </c>
      <c r="BV184" s="125">
        <f t="array" ref="BV184">
IFERROR(
_xlfn.IFS(
$DH184="день_1",
$BP184*$BL184/($AX184-$AW184+1)*BE184*(DAY(EOMONTH(BE$15,0))),
$DH184="день_2",
$BP184/30*MAX(MIN($AX184,EOMONTH(BE$15,0))-MAX($AW184,BE$15)+1,),
$DH184="раб.день",
$BP184/30*(IFERROR(
_xlfn.LET(_xlpm.VD,
CHOOSE(
{1;2;3;4;5;6;7;8;9;10;11;12;13;14;15;16;17;18},
45658,45659,45660,45661,45662,45663,45664,45665,45711,45724,45778,45779,45785,45786,45820,45821,45965,46022),
_xlfn.LET(_xlpm.DD,
MAX(MIN($AX184,EOMONTH(BE$15,0))-MAX($AW184,BE$15),),
_xlfn.IFS(
AND(MONTH($AW184)=MONTH(BE$15),MONTH($AX184)&lt;&gt;MONTH(BE$15)),
NETWORKDAYS.INTL($AW184,$AW184+_xlpm.DD,1,_xlpm.VD),
AND(MONTH($AW184)&lt;&gt;MONTH(BE$15),MONTH($AX184)=MONTH(BE$15)),
NETWORKDAYS.INTL(($AX184)-_xlpm.DD,$AX184,1,_xlpm.VD),
AND(MONTH($AW184)&lt;MONTH(BE$15),MONTH($AX184)&gt;MONTH(BE$15)),
NETWORKDAYS.INTL((EOMONTH(BE$15-1,1))-_xlpm.DD,EOMONTH(BE$15-1,1),1,_xlpm.VD),
AND(MONTH($AW184)=MONTH(BE$15),MONTH($AX184)=MONTH(BE$15)),
NETWORKDAYS.INTL($AW184,$AX184,1,_xlpm.VD)))),0)),
$DH184="месяц",
$BP184*BE184,
$DH184="неделя",
$BP184*BE184/7*(ROUNDUP((DAY(EOMONTH(BE$15,0)))/4,0))),
0)</f>
        <v/>
      </c>
      <c r="BW184" s="125">
        <f t="array" ref="BW184">
IFERROR(
_xlfn.IFS(
$DH184="день_1",
$BP184*$BL184/($AX184-$AW184+1)*BF184*(DAY(EOMONTH(BF$15,0))),
$DH184="день_2",
$BP184/30*MAX(MIN($AX184,EOMONTH(BF$15,0))-MAX($AW184,BF$15)+1,),
$DH184="раб.день",
$BP184/30*(IFERROR(
_xlfn.LET(_xlpm.VD,
CHOOSE(
{1;2;3;4;5;6;7;8;9;10;11;12;13;14;15;16;17;18},
45658,45659,45660,45661,45662,45663,45664,45665,45711,45724,45778,45779,45785,45786,45820,45821,45965,46022),
_xlfn.LET(_xlpm.DD,
MAX(MIN($AX184,EOMONTH(BF$15,0))-MAX($AW184,BF$15),),
_xlfn.IFS(
AND(MONTH($AW184)=MONTH(BF$15),MONTH($AX184)&lt;&gt;MONTH(BF$15)),
NETWORKDAYS.INTL($AW184,$AW184+_xlpm.DD,1,_xlpm.VD),
AND(MONTH($AW184)&lt;&gt;MONTH(BF$15),MONTH($AX184)=MONTH(BF$15)),
NETWORKDAYS.INTL(($AX184)-_xlpm.DD,$AX184,1,_xlpm.VD),
AND(MONTH($AW184)&lt;MONTH(BF$15),MONTH($AX184)&gt;MONTH(BF$15)),
NETWORKDAYS.INTL((EOMONTH(BF$15-1,1))-_xlpm.DD,EOMONTH(BF$15-1,1),1,_xlpm.VD),
AND(MONTH($AW184)=MONTH(BF$15),MONTH($AX184)=MONTH(BF$15)),
NETWORKDAYS.INTL($AW184,$AX184,1,_xlpm.VD)))),0)),
$DH184="месяц",
$BP184*BF184,
$DH184="неделя",
$BP184*BF184/7*(ROUNDUP((DAY(EOMONTH(BF$15,0)))/4,0))),
0)</f>
        <v/>
      </c>
      <c r="BX184" s="125">
        <f t="array" ref="BX184">
IFERROR(
_xlfn.IFS(
$DH184="день_1",
$BP184*$BL184/($AX184-$AW184+1)*BG184*(DAY(EOMONTH(BG$15,0))),
$DH184="день_2",
$BP184/30*MAX(MIN($AX184,EOMONTH(BG$15,0))-MAX($AW184,BG$15)+1,),
$DH184="раб.день",
$BP184/30*(IFERROR(
_xlfn.LET(_xlpm.VD,
CHOOSE(
{1;2;3;4;5;6;7;8;9;10;11;12;13;14;15;16;17;18},
45658,45659,45660,45661,45662,45663,45664,45665,45711,45724,45778,45779,45785,45786,45820,45821,45965,46022),
_xlfn.LET(_xlpm.DD,
MAX(MIN($AX184,EOMONTH(BG$15,0))-MAX($AW184,BG$15),),
_xlfn.IFS(
AND(MONTH($AW184)=MONTH(BG$15),MONTH($AX184)&lt;&gt;MONTH(BG$15)),
NETWORKDAYS.INTL($AW184,$AW184+_xlpm.DD,1,_xlpm.VD),
AND(MONTH($AW184)&lt;&gt;MONTH(BG$15),MONTH($AX184)=MONTH(BG$15)),
NETWORKDAYS.INTL(($AX184)-_xlpm.DD,$AX184,1,_xlpm.VD),
AND(MONTH($AW184)&lt;MONTH(BG$15),MONTH($AX184)&gt;MONTH(BG$15)),
NETWORKDAYS.INTL((EOMONTH(BG$15-1,1))-_xlpm.DD,EOMONTH(BG$15-1,1),1,_xlpm.VD),
AND(MONTH($AW184)=MONTH(BG$15),MONTH($AX184)=MONTH(BG$15)),
NETWORKDAYS.INTL($AW184,$AX184,1,_xlpm.VD)))),0)),
$DH184="месяц",
$BP184*BG184,
$DH184="неделя",
$BP184*BG184/7*(ROUNDUP((DAY(EOMONTH(BG$15,0)))/4,0))),
0)</f>
        <v/>
      </c>
      <c r="BY184" s="125">
        <f t="array" ref="BY184">
IFERROR(
_xlfn.IFS(
$DH184="день_1",
$BP184*$BL184/($AX184-$AW184+1)*BH184*(DAY(EOMONTH(BH$15,0))),
$DH184="день_2",
$BP184/30*MAX(MIN($AX184,EOMONTH(BH$15,0))-MAX($AW184,BH$15)+1,),
$DH184="раб.день",
$BP184/30*(IFERROR(
_xlfn.LET(_xlpm.VD,
CHOOSE(
{1;2;3;4;5;6;7;8;9;10;11;12;13;14;15;16;17;18},
45658,45659,45660,45661,45662,45663,45664,45665,45711,45724,45778,45779,45785,45786,45820,45821,45965,46022),
_xlfn.LET(_xlpm.DD,
MAX(MIN($AX184,EOMONTH(BH$15,0))-MAX($AW184,BH$15),),
_xlfn.IFS(
AND(MONTH($AW184)=MONTH(BH$15),MONTH($AX184)&lt;&gt;MONTH(BH$15)),
NETWORKDAYS.INTL($AW184,$AW184+_xlpm.DD,1,_xlpm.VD),
AND(MONTH($AW184)&lt;&gt;MONTH(BH$15),MONTH($AX184)=MONTH(BH$15)),
NETWORKDAYS.INTL(($AX184)-_xlpm.DD,$AX184,1,_xlpm.VD),
AND(MONTH($AW184)&lt;MONTH(BH$15),MONTH($AX184)&gt;MONTH(BH$15)),
NETWORKDAYS.INTL((EOMONTH(BH$15-1,1))-_xlpm.DD,EOMONTH(BH$15-1,1),1,_xlpm.VD),
AND(MONTH($AW184)=MONTH(BH$15),MONTH($AX184)=MONTH(BH$15)),
NETWORKDAYS.INTL($AW184,$AX184,1,_xlpm.VD)))),0)),
$DH184="месяц",
$BP184*BH184,
$DH184="неделя",
$BP184*BH184/7*(ROUNDUP((DAY(EOMONTH(BH$15,0)))/4,0))),
0)</f>
        <v/>
      </c>
      <c r="BZ184" s="125">
        <f t="array" ref="BZ184">
IFERROR(
_xlfn.IFS(
$DH184="день_1",
$BP184*$BL184/($AX184-$AW184+1)*BI184*(DAY(EOMONTH(BI$15,0))),
$DH184="день_2",
$BP184/30*MAX(MIN($AX184,EOMONTH(BI$15,0))-MAX($AW184,BI$15)+1,),
$DH184="раб.день",
$BP184/30*(IFERROR(
_xlfn.LET(_xlpm.VD,
CHOOSE(
{1;2;3;4;5;6;7;8;9;10;11;12;13;14;15;16;17;18},
45658,45659,45660,45661,45662,45663,45664,45665,45711,45724,45778,45779,45785,45786,45820,45821,45965,46022),
_xlfn.LET(_xlpm.DD,
MAX(MIN($AX184,EOMONTH(BI$15,0))-MAX($AW184,BI$15),),
_xlfn.IFS(
AND(MONTH($AW184)=MONTH(BI$15),MONTH($AX184)&lt;&gt;MONTH(BI$15)),
NETWORKDAYS.INTL($AW184,$AW184+_xlpm.DD,1,_xlpm.VD),
AND(MONTH($AW184)&lt;&gt;MONTH(BI$15),MONTH($AX184)=MONTH(BI$15)),
NETWORKDAYS.INTL(($AX184)-_xlpm.DD,$AX184,1,_xlpm.VD),
AND(MONTH($AW184)&lt;MONTH(BI$15),MONTH($AX184)&gt;MONTH(BI$15)),
NETWORKDAYS.INTL((EOMONTH(BI$15-1,1))-_xlpm.DD,EOMONTH(BI$15-1,1),1,_xlpm.VD),
AND(MONTH($AW184)=MONTH(BI$15),MONTH($AX184)=MONTH(BI$15)),
NETWORKDAYS.INTL($AW184,$AX184,1,_xlpm.VD)))),0)),
$DH184="месяц",
$BP184*BI184,
$DH184="неделя",
$BP184*BI184/7*(ROUNDUP((DAY(EOMONTH(BI$15,0)))/4,0))),
0)</f>
        <v/>
      </c>
      <c r="CA184" s="125">
        <f t="array" ref="CA184">
IFERROR(
_xlfn.IFS(
$DH184="день_1",
$BP184*$BL184/($AX184-$AW184+1)*BJ184*(DAY(EOMONTH(BJ$15,0))),
$DH184="день_2",
$BP184/30*MAX(MIN($AX184,EOMONTH(BJ$15,0))-MAX($AW184,BJ$15)+1,),
$DH184="раб.день",
$BP184/30*(IFERROR(
_xlfn.LET(_xlpm.VD,
CHOOSE(
{1;2;3;4;5;6;7;8;9;10;11;12;13;14;15;16;17;18},
45658,45659,45660,45661,45662,45663,45664,45665,45711,45724,45778,45779,45785,45786,45820,45821,45965,46022),
_xlfn.LET(_xlpm.DD,
MAX(MIN($AX184,EOMONTH(BJ$15,0))-MAX($AW184,BJ$15),),
_xlfn.IFS(
AND(MONTH($AW184)=MONTH(BJ$15),MONTH($AX184)&lt;&gt;MONTH(BJ$15)),
NETWORKDAYS.INTL($AW184,$AW184+_xlpm.DD,1,_xlpm.VD),
AND(MONTH($AW184)&lt;&gt;MONTH(BJ$15),MONTH($AX184)=MONTH(BJ$15)),
NETWORKDAYS.INTL(($AX184)-_xlpm.DD,$AX184,1,_xlpm.VD),
AND(MONTH($AW184)&lt;MONTH(BJ$15),MONTH($AX184)&gt;MONTH(BJ$15)),
NETWORKDAYS.INTL((EOMONTH(BJ$15-1,1))-_xlpm.DD,EOMONTH(BJ$15-1,1),1,_xlpm.VD),
AND(MONTH($AW184)=MONTH(BJ$15),MONTH($AX184)=MONTH(BJ$15)),
NETWORKDAYS.INTL($AW184,$AX184,1,_xlpm.VD)))),0)),
$DH184="месяц",
$BP184*BJ184,
$DH184="неделя",
$BP184*BJ184/7*(ROUNDUP((DAY(EOMONTH(BJ$15,0)))/4,0))),
0)</f>
        <v/>
      </c>
      <c r="CB184" s="125">
        <f t="array" ref="CB184">
IFERROR(
_xlfn.IFS(
$DH184="день_1",
$BP184*$BL184/($AX184-$AW184+1)*BK184*(DAY(EOMONTH(BK$15,0))),
$DH184="день_2",
$BP184/30*MAX(MIN($AX184,EOMONTH(BK$15,0))-MAX($AW184,BK$15)+1,),
$DH184="раб.день",
$BP184/30*(IFERROR(
_xlfn.LET(_xlpm.VD,
CHOOSE(
{1;2;3;4;5;6;7;8;9;10;11;12;13;14;15;16;17;18},
45658,45659,45660,45661,45662,45663,45664,45665,45711,45724,45778,45779,45785,45786,45820,45821,45965,46022),
_xlfn.LET(_xlpm.DD,
MAX(MIN($AX184,EOMONTH(BK$15,0))-MAX($AW184,BK$15),),
_xlfn.IFS(
AND(MONTH($AW184)=MONTH(BK$15),MONTH($AX184)&lt;&gt;MONTH(BK$15)),
NETWORKDAYS.INTL($AW184,$AW184+_xlpm.DD,1,_xlpm.VD),
AND(MONTH($AW184)&lt;&gt;MONTH(BK$15),MONTH($AX184)=MONTH(BK$15)),
NETWORKDAYS.INTL(($AX184)-_xlpm.DD,$AX184,1,_xlpm.VD),
AND(MONTH($AW184)&lt;MONTH(BK$15),MONTH($AX184)&gt;MONTH(BK$15)),
NETWORKDAYS.INTL((EOMONTH(BK$15-1,1))-_xlpm.DD,EOMONTH(BK$15-1,1),1,_xlpm.VD),
AND(MONTH($AW184)=MONTH(BK$15),MONTH($AX184)=MONTH(BK$15)),
NETWORKDAYS.INTL($AW184,$AX184,1,_xlpm.VD)))),0)),
$DH184="месяц",
$BP184*BK184,
$DH184="неделя",
$BP184*BK184/7*(ROUNDUP((DAY(EOMONTH(BK$15,0)))/4,0))),
0)</f>
        <v/>
      </c>
      <c r="CC184" s="125">
        <f>SUM($BQ184:$CB184)</f>
        <v/>
      </c>
      <c r="CD184" s="126">
        <f>SUM($EH184:$EH184)</f>
        <v/>
      </c>
      <c r="CE184" s="126">
        <f>$CD184*$AB184</f>
        <v/>
      </c>
      <c r="CF184" s="126">
        <f>SUM($EK184:$EK184)</f>
        <v/>
      </c>
      <c r="CG184" s="126">
        <f>$CF184*$AB184</f>
        <v/>
      </c>
      <c r="CH184" s="126">
        <f>SUM($CC184,$CE184,$CG184)</f>
        <v/>
      </c>
      <c r="CI184" s="126">
        <f>$CH184*(1+$CM184)</f>
        <v/>
      </c>
      <c r="CJ184" s="127" t="n">
        <v>0</v>
      </c>
      <c r="CK184" s="126">
        <f>SUM($CH184:$CH184)*(1+$CJ184)</f>
        <v/>
      </c>
      <c r="CL184" s="126">
        <f>SUM($CH184:$CH184)*(1+$CM184)</f>
        <v/>
      </c>
      <c r="CM184" s="59" t="inlineStr">
        <is>
          <t>20%</t>
        </is>
      </c>
      <c r="CN184" s="59" t="n"/>
      <c r="CO184" s="72" t="n"/>
      <c r="CP184" s="59" t="n"/>
      <c r="CQ184" s="73" t="n"/>
      <c r="CR184" s="73" t="n"/>
      <c r="CS184" s="73" t="n"/>
      <c r="CT184" s="72" t="n"/>
      <c r="CU184" s="79" t="inlineStr">
        <is>
          <t> </t>
        </is>
      </c>
      <c r="CV184" s="60" t="n"/>
      <c r="CW184" s="60" t="n"/>
      <c r="CX184" s="60" t="n"/>
      <c r="CY184" s="127">
        <f>IFERROR(($CC184-$EE184)/($EE184/(1-$DQ184)),0)</f>
        <v/>
      </c>
      <c r="CZ184" s="127">
        <f>IFERROR(1-$EI184/($CE184),0)</f>
        <v/>
      </c>
      <c r="DA184" s="127">
        <f>IFERROR(1-$EL184/($CG184),0)</f>
        <v/>
      </c>
      <c r="DB184" s="126">
        <f>ROUND(IFERROR(($CI184/(1+$CM184)-$EN184),0),2)</f>
        <v/>
      </c>
      <c r="DC184" s="128" t="n"/>
      <c r="DD184" s="125" t="n"/>
      <c r="DE184" s="75" t="n">
        <v>0</v>
      </c>
      <c r="DF184" s="128" t="n"/>
      <c r="DG184" s="125">
        <f>IF($DC184=0,0,$DD184*($DC184*100%-$DE184*$DF184))*SUM($AB184:$AB184)</f>
        <v/>
      </c>
      <c r="DH184" s="129" t="inlineStr">
        <is>
          <t>месяц</t>
        </is>
      </c>
      <c r="DI184" s="130">
        <f t="array" ref="DI184">IFERROR(
IF($ES184="LisChannel",
(ROUND(((INDEX({174.625;153.888888888889;130.972222222222},MATCH($AI184,{2;3;4}),0))*$AG184*$AI184),2)),0),0)</f>
        <v/>
      </c>
      <c r="DJ184" s="130">
        <f>
_xlfn.LET(_xlpm.X,
IFERROR(
IF($ES184="НовиковТВ",
(_xlfn.LET(_xlpm.NTV,
_xlfn.LET(_xlpm.MIN,350000,
IF(SUMIFS($DI:$DI,$ES:$ES,"НовиковТВ")&lt;=_xlpm.MIN,
(SUMIFS($DI:$DI,$ES:$ES,"НовиковТВ")/(COUNTIFS($ES:$ES,"НовиковТВ")))*_xlpm.MIN/SUMIFS($DI:$DI,$ES:$ES,"НовиковТВ"),
DI184)),
_xlpm.NTV+$DG184/(1-(1-(_xlpm.NTV)*(1-$DL184)*(1-$DM184)*(1-$DN184)*(1-$DO184)*(1-$DP184)/_xlpm.NTV))))/(1+$EP184),
$DI184+$DG184/(1-(1-($DI184)*(1-$DL184)*(1-$DM184)*(1-$DN184)*(1-$DO184)*(1-$DP184)/$DI184))),
0),
_xlpm.X*(1+$CM184)*(1+$CW184)-_xlpm.X*(1+$CM184)+_xlpm.X)</f>
        <v/>
      </c>
      <c r="DK184" s="125" t="inlineStr">
        <is>
          <t>послед.</t>
        </is>
      </c>
      <c r="DL184" s="63" t="n">
        <v>0</v>
      </c>
      <c r="DM184" s="63" t="n">
        <v>0</v>
      </c>
      <c r="DN184" s="63" t="n">
        <v>0</v>
      </c>
      <c r="DO184" s="63" t="n">
        <v>0</v>
      </c>
      <c r="DP184" s="63" t="n">
        <v>0</v>
      </c>
      <c r="DQ184" s="63">
        <f t="array" ref="DQ184">IFERROR(_xlfn.IFS(
$DK184="послед.",1-(1-$DL184)*(1-$DM184)*(1-$DN184)*(1-$DO184)*(1-$DP184),
$DK184="сумм.",$DL184+$DM184+$DN184+$DO184+$DP184),
0)</f>
        <v/>
      </c>
      <c r="DR184" s="125">
        <f t="array" ref="DR184">
IFERROR(
_xlfn.IFS(
$BL184=0,
0,
$BL184&gt;0,
_xlfn.IFS($DK184="послед.",
$DJ184*(1-$DL184)*(1-$DM184)*(1-$DN184)*(1-$DO184)*(1-$DP184),
$DK184="сумм.",
$DJ184*(1-($DL184+$DM184+$DN184+$DO184+$DP184)))),0)</f>
        <v/>
      </c>
      <c r="DS184" s="125">
        <f t="array" ref="DS184">
IFERROR(_xlfn.IFS(
$DH184="день_1",
$DR184*$BL184/($AX184-$AW184+1)*AZ184*(DAY(EOMONTH(AZ$15,0))),
$DH184="день_2",
$DR184/30*MAX(MIN($AX184,EOMONTH(AZ$15,0))-MAX($AW184,AZ$15)+1,),
$DH184="раб.день",
$DR184/30*(IFERROR(
_xlfn.LET(_xlpm.VD,
CHOOSE(
{1;2;3;4;5;6;7;8;9;10;11;12;13;14;15;16;17;18},
45658,45659,45660,45661,45662,45663,45664,45665,45711,45724,45778,45779,45785,45786,45820,45821,45965,46022),
_xlfn.LET(_xlpm.DD,
MAX(MIN($AX184,EOMONTH(AZ$15,0))-MAX($AW184,AZ$15),),
_xlfn.IFS(
AND(MONTH($AW184)=MONTH(AZ$15),MONTH($AX184)&lt;&gt;MONTH(AZ$15)),
NETWORKDAYS.INTL($AW184,$AW184+_xlpm.DD,1,_xlpm.VD),
AND(MONTH($AW184)&lt;&gt;MONTH(AZ$15),MONTH($AX184)=MONTH(AZ$15)),
NETWORKDAYS.INTL(($AX184)-_xlpm.DD,$AX184,1,_xlpm.VD),
AND(MONTH($AW184)&lt;MONTH(AZ$15),MONTH($AX184)&gt;MONTH(AZ$15)),
NETWORKDAYS.INTL((EOMONTH(AZ$15-1,1))-_xlpm.DD,EOMONTH(AZ$15-1,1),1,_xlpm.VD),
AND(MONTH($AW184)=MONTH(AZ$15),MONTH($AX184)=MONTH(AZ$15)),
NETWORKDAYS.INTL($AW184,$AX184,1,_xlpm.VD)))),0)),
$DH184="месяц",
$DR184*AZ184,
$DH184="неделя",
$DR184*AZ184/7*(ROUNDUP((DAY(EOMONTH(AZ$15,0)))/4,0))),
0)</f>
        <v/>
      </c>
      <c r="DT184" s="125">
        <f t="array" ref="DT184">
IFERROR(_xlfn.IFS(
$DH184="день_1",
$DR184*$BL184/($AX184-$AW184+1)*BA184*(DAY(EOMONTH(BA$15,0))),
$DH184="день_2",
$DR184/30*MAX(MIN($AX184,EOMONTH(BA$15,0))-MAX($AW184,BA$15)+1,),
$DH184="раб.день",
$DR184/30*(IFERROR(
_xlfn.LET(_xlpm.VD,
CHOOSE(
{1;2;3;4;5;6;7;8;9;10;11;12;13;14;15;16;17;18},
45658,45659,45660,45661,45662,45663,45664,45665,45711,45724,45778,45779,45785,45786,45820,45821,45965,46022),
_xlfn.LET(_xlpm.DD,
MAX(MIN($AX184,EOMONTH(BA$15,0))-MAX($AW184,BA$15),),
_xlfn.IFS(
AND(MONTH($AW184)=MONTH(BA$15),MONTH($AX184)&lt;&gt;MONTH(BA$15)),
NETWORKDAYS.INTL($AW184,$AW184+_xlpm.DD,1,_xlpm.VD),
AND(MONTH($AW184)&lt;&gt;MONTH(BA$15),MONTH($AX184)=MONTH(BA$15)),
NETWORKDAYS.INTL(($AX184)-_xlpm.DD,$AX184,1,_xlpm.VD),
AND(MONTH($AW184)&lt;MONTH(BA$15),MONTH($AX184)&gt;MONTH(BA$15)),
NETWORKDAYS.INTL((EOMONTH(BA$15-1,1))-_xlpm.DD,EOMONTH(BA$15-1,1),1,_xlpm.VD),
AND(MONTH($AW184)=MONTH(BA$15),MONTH($AX184)=MONTH(BA$15)),
NETWORKDAYS.INTL($AW184,$AX184,1,_xlpm.VD)))),0)),
$DH184="месяц",
$DR184*BA184,
$DH184="неделя",
$DR184*BA184/7*(ROUNDUP((DAY(EOMONTH(BA$15,0)))/4,0))),
0)</f>
        <v/>
      </c>
      <c r="DU184" s="125">
        <f t="array" ref="DU184">
IFERROR(_xlfn.IFS(
$DH184="день_1",
$DR184*$BL184/($AX184-$AW184+1)*BB184*(DAY(EOMONTH(BB$15,0))),
$DH184="день_2",
$DR184/30*MAX(MIN($AX184,EOMONTH(BB$15,0))-MAX($AW184,BB$15)+1,),
$DH184="раб.день",
$DR184/30*(IFERROR(
_xlfn.LET(_xlpm.VD,
CHOOSE(
{1;2;3;4;5;6;7;8;9;10;11;12;13;14;15;16;17;18},
45658,45659,45660,45661,45662,45663,45664,45665,45711,45724,45778,45779,45785,45786,45820,45821,45965,46022),
_xlfn.LET(_xlpm.DD,
MAX(MIN($AX184,EOMONTH(BB$15,0))-MAX($AW184,BB$15),),
_xlfn.IFS(
AND(MONTH($AW184)=MONTH(BB$15),MONTH($AX184)&lt;&gt;MONTH(BB$15)),
NETWORKDAYS.INTL($AW184,$AW184+_xlpm.DD,1,_xlpm.VD),
AND(MONTH($AW184)&lt;&gt;MONTH(BB$15),MONTH($AX184)=MONTH(BB$15)),
NETWORKDAYS.INTL(($AX184)-_xlpm.DD,$AX184,1,_xlpm.VD),
AND(MONTH($AW184)&lt;MONTH(BB$15),MONTH($AX184)&gt;MONTH(BB$15)),
NETWORKDAYS.INTL((EOMONTH(BB$15-1,1))-_xlpm.DD,EOMONTH(BB$15-1,1),1,_xlpm.VD),
AND(MONTH($AW184)=MONTH(BB$15),MONTH($AX184)=MONTH(BB$15)),
NETWORKDAYS.INTL($AW184,$AX184,1,_xlpm.VD)))),0)),
$DH184="месяц",
$DR184*BB184,
$DH184="неделя",
$DR184*BB184/7*(ROUNDUP((DAY(EOMONTH(BB$15,0)))/4,0))),
0)</f>
        <v/>
      </c>
      <c r="DV184" s="125">
        <f t="array" ref="DV184">
IFERROR(_xlfn.IFS(
$DH184="день_1",
$DR184*$BL184/($AX184-$AW184+1)*BC184*(DAY(EOMONTH(BC$15,0))),
$DH184="день_2",
$DR184/30*MAX(MIN($AX184,EOMONTH(BC$15,0))-MAX($AW184,BC$15)+1,),
$DH184="раб.день",
$DR184/30*(IFERROR(
_xlfn.LET(_xlpm.VD,
CHOOSE(
{1;2;3;4;5;6;7;8;9;10;11;12;13;14;15;16;17;18},
45658,45659,45660,45661,45662,45663,45664,45665,45711,45724,45778,45779,45785,45786,45820,45821,45965,46022),
_xlfn.LET(_xlpm.DD,
MAX(MIN($AX184,EOMONTH(BC$15,0))-MAX($AW184,BC$15),),
_xlfn.IFS(
AND(MONTH($AW184)=MONTH(BC$15),MONTH($AX184)&lt;&gt;MONTH(BC$15)),
NETWORKDAYS.INTL($AW184,$AW184+_xlpm.DD,1,_xlpm.VD),
AND(MONTH($AW184)&lt;&gt;MONTH(BC$15),MONTH($AX184)=MONTH(BC$15)),
NETWORKDAYS.INTL(($AX184)-_xlpm.DD,$AX184,1,_xlpm.VD),
AND(MONTH($AW184)&lt;MONTH(BC$15),MONTH($AX184)&gt;MONTH(BC$15)),
NETWORKDAYS.INTL((EOMONTH(BC$15-1,1))-_xlpm.DD,EOMONTH(BC$15-1,1),1,_xlpm.VD),
AND(MONTH($AW184)=MONTH(BC$15),MONTH($AX184)=MONTH(BC$15)),
NETWORKDAYS.INTL($AW184,$AX184,1,_xlpm.VD)))),0)),
$DH184="месяц",
$DR184*BC184,
$DH184="неделя",
$DR184*BC184/7*(ROUNDUP((DAY(EOMONTH(BC$15,0)))/4,0))),
0)</f>
        <v/>
      </c>
      <c r="DW184" s="125">
        <f t="array" ref="DW184">
IFERROR(_xlfn.IFS(
$DH184="день_1",
$DR184*$BL184/($AX184-$AW184+1)*BD184*(DAY(EOMONTH(BD$15,0))),
$DH184="день_2",
$DR184/30*MAX(MIN($AX184,EOMONTH(BD$15,0))-MAX($AW184,BD$15)+1,),
$DH184="раб.день",
$DR184/30*(IFERROR(
_xlfn.LET(_xlpm.VD,
CHOOSE(
{1;2;3;4;5;6;7;8;9;10;11;12;13;14;15;16;17;18},
45658,45659,45660,45661,45662,45663,45664,45665,45711,45724,45778,45779,45785,45786,45820,45821,45965,46022),
_xlfn.LET(_xlpm.DD,
MAX(MIN($AX184,EOMONTH(BD$15,0))-MAX($AW184,BD$15),),
_xlfn.IFS(
AND(MONTH($AW184)=MONTH(BD$15),MONTH($AX184)&lt;&gt;MONTH(BD$15)),
NETWORKDAYS.INTL($AW184,$AW184+_xlpm.DD,1,_xlpm.VD),
AND(MONTH($AW184)&lt;&gt;MONTH(BD$15),MONTH($AX184)=MONTH(BD$15)),
NETWORKDAYS.INTL(($AX184)-_xlpm.DD,$AX184,1,_xlpm.VD),
AND(MONTH($AW184)&lt;MONTH(BD$15),MONTH($AX184)&gt;MONTH(BD$15)),
NETWORKDAYS.INTL((EOMONTH(BD$15-1,1))-_xlpm.DD,EOMONTH(BD$15-1,1),1,_xlpm.VD),
AND(MONTH($AW184)=MONTH(BD$15),MONTH($AX184)=MONTH(BD$15)),
NETWORKDAYS.INTL($AW184,$AX184,1,_xlpm.VD)))),0)),
$DH184="месяц",
$DR184*BD184,
$DH184="неделя",
$DR184*BD184/7*(ROUNDUP((DAY(EOMONTH(BD$15,0)))/4,0))),
0)</f>
        <v/>
      </c>
      <c r="DX184" s="125">
        <f t="array" ref="DX184">
IFERROR(_xlfn.IFS(
$DH184="день_1",
$DR184*$BL184/($AX184-$AW184+1)*BE184*(DAY(EOMONTH(BE$15,0))),
$DH184="день_2",
$DR184/30*MAX(MIN($AX184,EOMONTH(BE$15,0))-MAX($AW184,BE$15)+1,),
$DH184="раб.день",
$DR184/30*(IFERROR(
_xlfn.LET(_xlpm.VD,
CHOOSE(
{1;2;3;4;5;6;7;8;9;10;11;12;13;14;15;16;17;18},
45658,45659,45660,45661,45662,45663,45664,45665,45711,45724,45778,45779,45785,45786,45820,45821,45965,46022),
_xlfn.LET(_xlpm.DD,
MAX(MIN($AX184,EOMONTH(BE$15,0))-MAX($AW184,BE$15),),
_xlfn.IFS(
AND(MONTH($AW184)=MONTH(BE$15),MONTH($AX184)&lt;&gt;MONTH(BE$15)),
NETWORKDAYS.INTL($AW184,$AW184+_xlpm.DD,1,_xlpm.VD),
AND(MONTH($AW184)&lt;&gt;MONTH(BE$15),MONTH($AX184)=MONTH(BE$15)),
NETWORKDAYS.INTL(($AX184)-_xlpm.DD,$AX184,1,_xlpm.VD),
AND(MONTH($AW184)&lt;MONTH(BE$15),MONTH($AX184)&gt;MONTH(BE$15)),
NETWORKDAYS.INTL((EOMONTH(BE$15-1,1))-_xlpm.DD,EOMONTH(BE$15-1,1),1,_xlpm.VD),
AND(MONTH($AW184)=MONTH(BE$15),MONTH($AX184)=MONTH(BE$15)),
NETWORKDAYS.INTL($AW184,$AX184,1,_xlpm.VD)))),0)),
$DH184="месяц",
$DR184*BE184,
$DH184="неделя",
$DR184*BE184/7*(ROUNDUP((DAY(EOMONTH(BE$15,0)))/4,0))),
0)</f>
        <v/>
      </c>
      <c r="DY184" s="125">
        <f t="array" ref="DY184">
IFERROR(_xlfn.IFS(
$DH184="день_1",
$DR184*$BL184/($AX184-$AW184+1)*BF184*(DAY(EOMONTH(BF$15,0))),
$DH184="день_2",
$DR184/30*MAX(MIN($AX184,EOMONTH(BF$15,0))-MAX($AW184,BF$15)+1,),
$DH184="раб.день",
$DR184/30*(IFERROR(
_xlfn.LET(_xlpm.VD,
CHOOSE(
{1;2;3;4;5;6;7;8;9;10;11;12;13;14;15;16;17;18},
45658,45659,45660,45661,45662,45663,45664,45665,45711,45724,45778,45779,45785,45786,45820,45821,45965,46022),
_xlfn.LET(_xlpm.DD,
MAX(MIN($AX184,EOMONTH(BF$15,0))-MAX($AW184,BF$15),),
_xlfn.IFS(
AND(MONTH($AW184)=MONTH(BF$15),MONTH($AX184)&lt;&gt;MONTH(BF$15)),
NETWORKDAYS.INTL($AW184,$AW184+_xlpm.DD,1,_xlpm.VD),
AND(MONTH($AW184)&lt;&gt;MONTH(BF$15),MONTH($AX184)=MONTH(BF$15)),
NETWORKDAYS.INTL(($AX184)-_xlpm.DD,$AX184,1,_xlpm.VD),
AND(MONTH($AW184)&lt;MONTH(BF$15),MONTH($AX184)&gt;MONTH(BF$15)),
NETWORKDAYS.INTL((EOMONTH(BF$15-1,1))-_xlpm.DD,EOMONTH(BF$15-1,1),1,_xlpm.VD),
AND(MONTH($AW184)=MONTH(BF$15),MONTH($AX184)=MONTH(BF$15)),
NETWORKDAYS.INTL($AW184,$AX184,1,_xlpm.VD)))),0)),
$DH184="месяц",
$DR184*BF184,
$DH184="неделя",
$DR184*BF184/7*(ROUNDUP((DAY(EOMONTH(BF$15,0)))/4,0))),
0)</f>
        <v/>
      </c>
      <c r="DZ184" s="125">
        <f t="array" ref="DZ184">
IFERROR(_xlfn.IFS(
$DH184="день_1",
$DR184*$BL184/($AX184-$AW184+1)*BG184*(DAY(EOMONTH(BG$15,0))),
$DH184="день_2",
$DR184/30*MAX(MIN($AX184,EOMONTH(BG$15,0))-MAX($AW184,BG$15)+1,),
$DH184="раб.день",
$DR184/30*(IFERROR(
_xlfn.LET(_xlpm.VD,
CHOOSE(
{1;2;3;4;5;6;7;8;9;10;11;12;13;14;15;16;17;18},
45658,45659,45660,45661,45662,45663,45664,45665,45711,45724,45778,45779,45785,45786,45820,45821,45965,46022),
_xlfn.LET(_xlpm.DD,
MAX(MIN($AX184,EOMONTH(BG$15,0))-MAX($AW184,BG$15),),
_xlfn.IFS(
AND(MONTH($AW184)=MONTH(BG$15),MONTH($AX184)&lt;&gt;MONTH(BG$15)),
NETWORKDAYS.INTL($AW184,$AW184+_xlpm.DD,1,_xlpm.VD),
AND(MONTH($AW184)&lt;&gt;MONTH(BG$15),MONTH($AX184)=MONTH(BG$15)),
NETWORKDAYS.INTL(($AX184)-_xlpm.DD,$AX184,1,_xlpm.VD),
AND(MONTH($AW184)&lt;MONTH(BG$15),MONTH($AX184)&gt;MONTH(BG$15)),
NETWORKDAYS.INTL((EOMONTH(BG$15-1,1))-_xlpm.DD,EOMONTH(BG$15-1,1),1,_xlpm.VD),
AND(MONTH($AW184)=MONTH(BG$15),MONTH($AX184)=MONTH(BG$15)),
NETWORKDAYS.INTL($AW184,$AX184,1,_xlpm.VD)))),0)),
$DH184="месяц",
$DR184*BG184,
$DH184="неделя",
$DR184*BG184/7*(ROUNDUP((DAY(EOMONTH(BG$15,0)))/4,0))),
0)</f>
        <v/>
      </c>
      <c r="EA184" s="125">
        <f t="array" ref="EA184">
IFERROR(_xlfn.IFS(
$DH184="день_1",
$DR184*$BL184/($AX184-$AW184+1)*BH184*(DAY(EOMONTH(BH$15,0))),
$DH184="день_2",
$DR184/30*MAX(MIN($AX184,EOMONTH(BH$15,0))-MAX($AW184,BH$15)+1,),
$DH184="раб.день",
$DR184/30*(IFERROR(
_xlfn.LET(_xlpm.VD,
CHOOSE(
{1;2;3;4;5;6;7;8;9;10;11;12;13;14;15;16;17;18},
45658,45659,45660,45661,45662,45663,45664,45665,45711,45724,45778,45779,45785,45786,45820,45821,45965,46022),
_xlfn.LET(_xlpm.DD,
MAX(MIN($AX184,EOMONTH(BH$15,0))-MAX($AW184,BH$15),),
_xlfn.IFS(
AND(MONTH($AW184)=MONTH(BH$15),MONTH($AX184)&lt;&gt;MONTH(BH$15)),
NETWORKDAYS.INTL($AW184,$AW184+_xlpm.DD,1,_xlpm.VD),
AND(MONTH($AW184)&lt;&gt;MONTH(BH$15),MONTH($AX184)=MONTH(BH$15)),
NETWORKDAYS.INTL(($AX184)-_xlpm.DD,$AX184,1,_xlpm.VD),
AND(MONTH($AW184)&lt;MONTH(BH$15),MONTH($AX184)&gt;MONTH(BH$15)),
NETWORKDAYS.INTL((EOMONTH(BH$15-1,1))-_xlpm.DD,EOMONTH(BH$15-1,1),1,_xlpm.VD),
AND(MONTH($AW184)=MONTH(BH$15),MONTH($AX184)=MONTH(BH$15)),
NETWORKDAYS.INTL($AW184,$AX184,1,_xlpm.VD)))),0)),
$DH184="месяц",
$DR184*BH184,
$DH184="неделя",
$DR184*BH184/7*(ROUNDUP((DAY(EOMONTH(BH$15,0)))/4,0))),
0)</f>
        <v/>
      </c>
      <c r="EB184" s="125">
        <f t="array" ref="EB184">
IFERROR(_xlfn.IFS(
$DH184="день_1",
$DR184*$BL184/($AX184-$AW184+1)*BI184*(DAY(EOMONTH(BI$15,0))),
$DH184="день_2",
$DR184/30*MAX(MIN($AX184,EOMONTH(BI$15,0))-MAX($AW184,BI$15)+1,),
$DH184="раб.день",
$DR184/30*(IFERROR(
_xlfn.LET(_xlpm.VD,
CHOOSE(
{1;2;3;4;5;6;7;8;9;10;11;12;13;14;15;16;17;18},
45658,45659,45660,45661,45662,45663,45664,45665,45711,45724,45778,45779,45785,45786,45820,45821,45965,46022),
_xlfn.LET(_xlpm.DD,
MAX(MIN($AX184,EOMONTH(BI$15,0))-MAX($AW184,BI$15),),
_xlfn.IFS(
AND(MONTH($AW184)=MONTH(BI$15),MONTH($AX184)&lt;&gt;MONTH(BI$15)),
NETWORKDAYS.INTL($AW184,$AW184+_xlpm.DD,1,_xlpm.VD),
AND(MONTH($AW184)&lt;&gt;MONTH(BI$15),MONTH($AX184)=MONTH(BI$15)),
NETWORKDAYS.INTL(($AX184)-_xlpm.DD,$AX184,1,_xlpm.VD),
AND(MONTH($AW184)&lt;MONTH(BI$15),MONTH($AX184)&gt;MONTH(BI$15)),
NETWORKDAYS.INTL((EOMONTH(BI$15-1,1))-_xlpm.DD,EOMONTH(BI$15-1,1),1,_xlpm.VD),
AND(MONTH($AW184)=MONTH(BI$15),MONTH($AX184)=MONTH(BI$15)),
NETWORKDAYS.INTL($AW184,$AX184,1,_xlpm.VD)))),0)),
$DH184="месяц",
$DR184*BI184,
$DH184="неделя",
$DR184*BI184/7*(ROUNDUP((DAY(EOMONTH(BI$15,0)))/4,0))),
0)</f>
        <v/>
      </c>
      <c r="EC184" s="125">
        <f t="array" ref="EC184">
IFERROR(_xlfn.IFS(
$DH184="день_1",
$DR184*$BL184/($AX184-$AW184+1)*BJ184*(DAY(EOMONTH(BJ$15,0))),
$DH184="день_2",
$DR184/30*MAX(MIN($AX184,EOMONTH(BJ$15,0))-MAX($AW184,BJ$15)+1,),
$DH184="раб.день",
$DR184/30*(IFERROR(
_xlfn.LET(_xlpm.VD,
CHOOSE(
{1;2;3;4;5;6;7;8;9;10;11;12;13;14;15;16;17;18},
45658,45659,45660,45661,45662,45663,45664,45665,45711,45724,45778,45779,45785,45786,45820,45821,45965,46022),
_xlfn.LET(_xlpm.DD,
MAX(MIN($AX184,EOMONTH(BJ$15,0))-MAX($AW184,BJ$15),),
_xlfn.IFS(
AND(MONTH($AW184)=MONTH(BJ$15),MONTH($AX184)&lt;&gt;MONTH(BJ$15)),
NETWORKDAYS.INTL($AW184,$AW184+_xlpm.DD,1,_xlpm.VD),
AND(MONTH($AW184)&lt;&gt;MONTH(BJ$15),MONTH($AX184)=MONTH(BJ$15)),
NETWORKDAYS.INTL(($AX184)-_xlpm.DD,$AX184,1,_xlpm.VD),
AND(MONTH($AW184)&lt;MONTH(BJ$15),MONTH($AX184)&gt;MONTH(BJ$15)),
NETWORKDAYS.INTL((EOMONTH(BJ$15-1,1))-_xlpm.DD,EOMONTH(BJ$15-1,1),1,_xlpm.VD),
AND(MONTH($AW184)=MONTH(BJ$15),MONTH($AX184)=MONTH(BJ$15)),
NETWORKDAYS.INTL($AW184,$AX184,1,_xlpm.VD)))),0)),
$DH184="месяц",
$DR184*BJ184,
$DH184="неделя",
$DR184*BJ184/7*(ROUNDUP((DAY(EOMONTH(BJ$15,0)))/4,0))),
0)</f>
        <v/>
      </c>
      <c r="ED184" s="125">
        <f t="array" ref="ED184">
IFERROR(_xlfn.IFS(
$DH184="день_1",
$DR184*$BL184/($AX184-$AW184+1)*BK184*(DAY(EOMONTH(BK$15,0))),
$DH184="день_2",
$DR184/30*MAX(MIN($AX184,EOMONTH(BK$15,0))-MAX($AW184,BK$15)+1,),
$DH184="раб.день",
$DR184/30*(IFERROR(
_xlfn.LET(_xlpm.VD,
CHOOSE(
{1;2;3;4;5;6;7;8;9;10;11;12;13;14;15;16;17;18},
45658,45659,45660,45661,45662,45663,45664,45665,45711,45724,45778,45779,45785,45786,45820,45821,45965,46022),
_xlfn.LET(_xlpm.DD,
MAX(MIN($AX184,EOMONTH(BK$15,0))-MAX($AW184,BK$15),),
_xlfn.IFS(
AND(MONTH($AW184)=MONTH(BK$15),MONTH($AX184)&lt;&gt;MONTH(BK$15)),
NETWORKDAYS.INTL($AW184,$AW184+_xlpm.DD,1,_xlpm.VD),
AND(MONTH($AW184)&lt;&gt;MONTH(BK$15),MONTH($AX184)=MONTH(BK$15)),
NETWORKDAYS.INTL(($AX184)-_xlpm.DD,$AX184,1,_xlpm.VD),
AND(MONTH($AW184)&lt;MONTH(BK$15),MONTH($AX184)&gt;MONTH(BK$15)),
NETWORKDAYS.INTL((EOMONTH(BK$15-1,1))-_xlpm.DD,EOMONTH(BK$15-1,1),1,_xlpm.VD),
AND(MONTH($AW184)=MONTH(BK$15),MONTH($AX184)=MONTH(BK$15)),
NETWORKDAYS.INTL($AW184,$AX184,1,_xlpm.VD)))),0)),
$DH184="месяц",
$DR184*BK184,
$DH184="неделя",
$DR184*BK184/7*(ROUNDUP((DAY(EOMONTH(BK$15,0)))/4,0))),
0)</f>
        <v/>
      </c>
      <c r="EE184" s="125">
        <f>SUM($DS184,$DT184,$DU184,$DV184,$DW184,$DX184,$DY184,$DZ184,$EA184,$EB184,$EC184,$ED184)</f>
        <v/>
      </c>
      <c r="EF184" s="125">
        <f>IFERROR(ROUND($EE184*(1+$EP184),2),0)</f>
        <v/>
      </c>
      <c r="EG184" s="128" t="n">
        <v>1</v>
      </c>
      <c r="EH184" s="126" t="n">
        <v>0</v>
      </c>
      <c r="EI184" s="126">
        <f>ROUND(SUM($EH184:$EH184)*SUM($AB184:$AB184)*$EG184,2)</f>
        <v/>
      </c>
      <c r="EJ184" s="126">
        <f>ROUND($EI184*(1+$EP184),2)</f>
        <v/>
      </c>
      <c r="EK184" s="126" t="n">
        <v>0</v>
      </c>
      <c r="EL184" s="126">
        <f>ROUND(SUM($EK184:$EK184)*SUM($AB184:$AB184)*$EG184,2)</f>
        <v/>
      </c>
      <c r="EM184" s="126">
        <f>ROUND($EL184*(1+$EP184),2)</f>
        <v/>
      </c>
      <c r="EN184" s="126">
        <f>SUM($EE184,$EI184,$EL184)</f>
        <v/>
      </c>
      <c r="EO184" s="126">
        <f>SUM($EF184,$EJ184,$EM184)</f>
        <v/>
      </c>
      <c r="EP184" s="59" t="inlineStr">
        <is>
          <t>20%</t>
        </is>
      </c>
      <c r="EQ184" s="59" t="n"/>
      <c r="ER184" s="60">
        <f t="array" ref="ER184">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MATCH(ES184,
{"AMS";"RussOutdoor";"HD Outdoor";"Ingroup";"IQ";"Ledproduction";"LisChannel";"Logic";"Media-PPL";"NovikovTV | НовиковТВ";"SMA";"SOK";"КрокусТВ | CrocusTV | IndoorTV";"Сити";"ТЯК Москва"},
0)),"")</f>
        <v/>
      </c>
      <c r="ES184" s="60" t="n"/>
      <c r="ET184" s="60">
        <f t="array" ref="ET184">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MATCH(ES184,
{"AMS";"RussOutdoor";"HD Outdoor";"Ingroup";"IQ";"Ledproduction";"LisChannel";"Logic";"Media-PPL";"NovikovTV | НовиковТВ";"SMA";"SOK";"КрокусТВ | CrocusTV | IndoorTV";"Сити";"ТЯК Москва"},
0)),"")</f>
        <v/>
      </c>
      <c r="EU184" s="60" t="n"/>
      <c r="EV184" s="60" t="n"/>
      <c r="EX184" s="110">
        <f t="array" ref="EX184">
($AR184/30
+N("ТРАФИК ПЛОЩАДКИ"))*
(IFERROR(
_xlfn.LET(
_xlpm.GPR,
HLOOKUP($L184,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(MATCH($T184,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IF($Q184="цифровой",_xlpm.GPR/$AG184,_xlpm.GPR/60)),
0)
+N("DWELL TIME"))*
(IF($AB184=0,0,IF($AB184=1,0.3,IF($AB184=2,0.5,IF($AB184&gt;2,1))))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_xlfn.IFS($AC184="да",1.2,$AC184="нет",1)*
_xlfn.IFS($AD184="да",1.2,$AD184="нет",1)*
IF(R184="статический",1,1.2)*
$X184*
INDEX(
{1.2;1;1.2;1.2;1;1.2;1.2;1.2;1.2;1.2;1.2;1;1.2;1.2;1.2;1.2;1;1;1.2;1.2;1.2;1;1;1;1;1.2;1.2;1.2;1.2;1;1;1;1;1.2;1.2;1.2;1.2;1.2;1.2;1.2;1.2;1;1;1.2;1;1;1;1;1.5;1;1;1.5;1.5;1.2},
MATCH($Q184,_xlpm.MI,0)))&gt;{0.02;0.04;0.06;0.1;0.2;0.4;0.6;0.8;1;2;4;6})),
{0;1;2;3;4;5;6;7;8;9;10;11;12},
0)))
+N("КОЭФФИЦИЕНТ КОНТАКТА"))))*
(_xlfn.IFS($X184&lt;0.1,$X184/1000,$X184&gt;25,5.2,AND($X184&gt;=0.1,$X184&lt;=25),(($X184*2+0.1)/10)*($X184/10)))*
IFERROR((_xlfn.LET(
_xlpm.MA,
{0;0.8;0.85;0.9;0.95;1},
_xlpm.MAA,
{0;1;2;3;4;5},
INDEX(_xlpm.MA,MATCH(SUMPRODUCT(--((IF(ROUND(_xlpm.MAA,1)&gt;5,5,ROUND($AB184,1)))&gt;{0;1;2;3;4;5})),_xlpm.MAA,0)))
+N("КОЭФФИЦИЕНТ КОЛ-ВО КОНСТРУКЦИЙ")),1)*
$AB184,0))*
(IF($Q184="цифровой",$AG184/15*$AI184,1)
+N("ДЛЯ ЦИФРЫ"))</f>
        <v/>
      </c>
      <c r="EY184" s="110">
        <f>IFERROR(EX184*AY184,0)</f>
        <v/>
      </c>
      <c r="EZ184" s="131">
        <f>IFERROR(DP184/EY184*1000,0)</f>
        <v/>
      </c>
      <c r="FA184" s="112">
        <f>IFERROR(FC184/FB184,0)</f>
        <v/>
      </c>
      <c r="FB184" s="112">
        <f>IFERROR((FC184/(EY184/FF184*#REF!))*0.825,0)</f>
        <v/>
      </c>
      <c r="FC184" s="112">
        <f>IFERROR(((EX184*30/AR184)*100)/30,0)</f>
        <v/>
      </c>
      <c r="FD184" s="112">
        <f>IFERROR(EY184/G184*100%,0)</f>
        <v/>
      </c>
      <c r="FE184" s="112">
        <f>IFERROR(FD184/FC184*100%,0)</f>
        <v/>
      </c>
      <c r="FF184" s="110">
        <f>IFERROR(AR184/30*AY184,0)</f>
        <v/>
      </c>
    </row>
    <row r="185" ht="13" customHeight="1">
      <c r="A185" s="59" t="n"/>
      <c r="B185" s="60" t="n"/>
      <c r="C185" s="60" t="n"/>
      <c r="D185" s="60">
        <f t="array" ref="D185">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MATCH($E185,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85" s="60">
        <f t="array" ref="E185">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MATCH($F185,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85" s="60" t="inlineStr"/>
      <c r="G185" s="60" t="n"/>
      <c r="H185" s="60">
        <f t="array" ref="H185">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MATCH($I185,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85" s="60" t="n"/>
      <c r="J185" s="60" t="n"/>
      <c r="K185" s="60" t="n"/>
      <c r="L185" s="60" t="n"/>
      <c r="M185" s="60" t="n"/>
      <c r="N185" s="60" t="n"/>
      <c r="O185" s="60" t="n"/>
      <c r="P185" s="60">
        <f t="array" ref="P185">
_xlfn.IFS(
ISNUMBER(MATCH($Q185,{"шелфбаннер","разделитель","монетница","чековая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ISNUMBER(MATCH($Q185,{"LED/LCD","видеокулер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ISNUMBER(MATCH($Q185,{"автомобиль","машина","выставочное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ISNUMBER(MATCH($Q185,{"билборд","лифтовая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ISNUMBER(MATCH($Q185,{"навигация","подвесной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ISNUMBER(MATCH($Q185,{"движущаяся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ISNUMBER(MATCH($Q185,{"каталог","журнал"},)),
"Пресса",
$Q185="","")</f>
        <v/>
      </c>
      <c r="Q185" s="60" t="n"/>
      <c r="R185" s="60">
        <f t="array" ref="R185">
IFERROR(
_xlfn.IFS(
OR(ISNUMBER(MATCH($Q185,{"экспозиция","макет","стенд","автостенд","авто стенд","выставочное пространство","выставочные стенды","модульные выставочные стенды","3Д конструкция","3D конструкция"},)),P185="Экспонирование"),
"нестандартный",
ISNUMBER(MATCH($Q185,{"скроллер","призматрон"},)),
"динамический",
$P185="Видео",
"цифровой",
OR($P185="Пресса",$P185="Щит",$P185="POSm",$P185="Подвес",$P185="Брендирование/оклейка"),
"статический"),"")</f>
        <v/>
      </c>
      <c r="S185" s="59" t="n"/>
      <c r="T185" s="60" t="n"/>
      <c r="U185" s="60" t="n"/>
      <c r="V185" s="60">
        <f>
IF(P185="Видео",
"цифровой постер/ролик",
IF(ISNUMBER(MATCH(Q185,{"короб световой","короб световой | лайтбокс","короб световой | кристалайт","лайтбокс","лайт бокс","кристалайт","LB","lightbox"},)),
"бэклит",
IF(P185="Брендирование/оклейка",
"перфарированная пленка/самоклейка",
IF(P185="Экспонирование",
"под запрос",
IF(P185="Подвес",
"баннер/ткань",
"")))))</f>
        <v/>
      </c>
      <c r="W185" s="59" t="n"/>
      <c r="X185" s="59" t="n"/>
      <c r="Y185" s="59" t="n"/>
      <c r="Z185" s="61" t="n"/>
      <c r="AA185" s="61" t="n"/>
      <c r="AB185" s="61">
        <f>IF(BL185&gt;0,Z185,0)</f>
        <v/>
      </c>
      <c r="AC185" s="59" t="n"/>
      <c r="AD185" s="59" t="n"/>
      <c r="AE185" s="59" t="n"/>
      <c r="AF185" s="59" t="n"/>
      <c r="AG185" s="59" t="n"/>
      <c r="AH185" s="59" t="n"/>
      <c r="AI185" s="59" t="n"/>
      <c r="AJ185" s="59" t="n"/>
      <c r="AK185" s="59" t="n"/>
      <c r="AL185" s="62">
        <f>IFERROR(IF(OR(R185="статический",R185="динамический",R185="нестандартный",R185="",R185=""),"-",IF(AND(AH185="-",AI185="-"),"-",AK185*3600/AH185*AI185)),"-")</f>
        <v/>
      </c>
      <c r="AM185" s="62">
        <f>IFERROR(IF(OR(R185="статический",R185="динамический",R185="",R185="", R185="BTL",R185="нестандартный"),"-",AG185*AI185*AL185/60),"-")</f>
        <v/>
      </c>
      <c r="AN185" s="63">
        <f>IFERROR(IF(AH185="","-",AG185*AI185/AH185),"-")</f>
        <v/>
      </c>
      <c r="AO185" s="59">
        <f>IFERROR(IF(OR($R185="статический",$R185="динамический",$R185="",$R185="",$R185="BTL",$R185="нестандартный"),"-",$AL185*$AY185),"-")</f>
        <v/>
      </c>
      <c r="AP185" s="62">
        <f>IFERROR(IF(OR($R185="статический",$R185="динамический",$R185="",$R185="",$R185="BTL",$R185="нестандартный"),"-",$AM185*AY185),"-")</f>
        <v/>
      </c>
      <c r="AQ185" s="64" t="n"/>
      <c r="AR185" s="61" t="n"/>
      <c r="AS185" s="61" t="n"/>
      <c r="AT185" s="61" t="n"/>
      <c r="AU185" s="65" t="n"/>
      <c r="AV185" s="124">
        <f>IFERROR(DR185/AT185*1000,"n/a")</f>
        <v/>
      </c>
      <c r="AW185" s="67" t="n"/>
      <c r="AX185" s="67" t="n"/>
      <c r="AY185" s="43">
        <f>IFERROR(IF(OR($AW185="",$AX185=""),"",_xlfn.DAYS($AX185+1,$AW185)),"")</f>
        <v/>
      </c>
      <c r="AZ185" s="68">
        <f t="array" ref="AZ185">
_xlfn.LET(_xlpm.COEFF,
IF($AW185+$AX185=0,0,IF(MAX(MIN($AX185,EOMONTH(AZ$15,0))-MAX($AW185,AZ$15)+1,)&gt;0,1,0)),
_xlfn.IFS(
$ES185="LisChannel",
_xlpm.COEFF*
INDEX({1;1;1.2;1.2;1;1;1;1;1.2;1.2;1.2;1.2},
MATCH(MONTH(AZ$15),
{1,2,3,4,5,6,7,8,9,10,11,12})),
CONCATENATE($ES185," ",$L185)="RussOutdoor метро",
_xlpm.COEFF*
INDEX({0.8;0.9;1.1;1.1;1;1;1;1;1.1;1.1;1.1;1.1},
MATCH(MONTH(AZ$15),
{1,2,3,4,5,6,7,8,9,10,11,12})),
$ES185&lt;&gt;"LisChannel",
_xlpm.COEFF,
$ES185&lt;&gt;"RussOutdoor",
_xlpm.COEFF))</f>
        <v/>
      </c>
      <c r="BA185" s="68">
        <f t="array" ref="BA185">
_xlfn.LET(_xlpm.COEFF,
IF($AW185+$AX185=0,0,IF(MAX(MIN($AX185,EOMONTH(BA$15,0))-MAX($AW185,BA$15)+1,)&gt;0,1,0)),
_xlfn.IFS(
$ES185="LisChannel",
_xlpm.COEFF*
INDEX({1;1;1.2;1.2;1;1;1;1;1.2;1.2;1.2;1.2},
MATCH(MONTH(BA$15),
{1,2,3,4,5,6,7,8,9,10,11,12})),
CONCATENATE($ES185," ",$L185)="RussOutdoor метро",
_xlpm.COEFF*
INDEX({0.8;0.9;1.1;1.1;1;1;1;1;1.1;1.1;1.1;1.1},
MATCH(MONTH(BA$15),
{1,2,3,4,5,6,7,8,9,10,11,12})),
$ES185&lt;&gt;"LisChannel",
_xlpm.COEFF,
$ES185&lt;&gt;"RussOutdoor",
_xlpm.COEFF))</f>
        <v/>
      </c>
      <c r="BB185" s="68">
        <f t="array" ref="BB185">
_xlfn.LET(_xlpm.COEFF,
IF($AW185+$AX185=0,0,IF(MAX(MIN($AX185,EOMONTH(BB$15,0))-MAX($AW185,BB$15)+1,)&gt;0,1,0)),
_xlfn.IFS(
$ES185="LisChannel",
_xlpm.COEFF*
INDEX({1;1;1.2;1.2;1;1;1;1;1.2;1.2;1.2;1.2},
MATCH(MONTH(BB$15),
{1,2,3,4,5,6,7,8,9,10,11,12})),
CONCATENATE($ES185," ",$L185)="RussOutdoor метро",
_xlpm.COEFF*
INDEX({0.8;0.9;1.1;1.1;1;1;1;1;1.1;1.1;1.1;1.1},
MATCH(MONTH(BB$15),
{1,2,3,4,5,6,7,8,9,10,11,12})),
$ES185&lt;&gt;"LisChannel",
_xlpm.COEFF,
$ES185&lt;&gt;"RussOutdoor",
_xlpm.COEFF))</f>
        <v/>
      </c>
      <c r="BC185" s="68">
        <f t="array" ref="BC185">
_xlfn.LET(_xlpm.COEFF,
IF($AW185+$AX185=0,0,IF(MAX(MIN($AX185,EOMONTH(BC$15,0))-MAX($AW185,BC$15)+1,)&gt;0,1,0)),
_xlfn.IFS(
$ES185="LisChannel",
_xlpm.COEFF*
INDEX({1;1;1.2;1.2;1;1;1;1;1.2;1.2;1.2;1.2},
MATCH(MONTH(BC$15),
{1,2,3,4,5,6,7,8,9,10,11,12})),
CONCATENATE($ES185," ",$L185)="RussOutdoor метро",
_xlpm.COEFF*
INDEX({0.8;0.9;1.1;1.1;1;1;1;1;1.1;1.1;1.1;1.1},
MATCH(MONTH(BC$15),
{1,2,3,4,5,6,7,8,9,10,11,12})),
$ES185&lt;&gt;"LisChannel",
_xlpm.COEFF,
$ES185&lt;&gt;"RussOutdoor",
_xlpm.COEFF))</f>
        <v/>
      </c>
      <c r="BD185" s="68">
        <f t="array" ref="BD185">
_xlfn.LET(_xlpm.COEFF,
IF($AW185+$AX185=0,0,IF(MAX(MIN($AX185,EOMONTH(BD$15,0))-MAX($AW185,BD$15)+1,)&gt;0,1,0)),
_xlfn.IFS(
$ES185="LisChannel",
_xlpm.COEFF*
INDEX({1;1;1.2;1.2;1;1;1;1;1.2;1.2;1.2;1.2},
MATCH(MONTH(BD$15),
{1,2,3,4,5,6,7,8,9,10,11,12})),
CONCATENATE($ES185," ",$L185)="RussOutdoor метро",
_xlpm.COEFF*
INDEX({0.8;0.9;1.1;1.1;1;1;1;1;1.1;1.1;1.1;1.1},
MATCH(MONTH(BD$15),
{1,2,3,4,5,6,7,8,9,10,11,12})),
$ES185&lt;&gt;"LisChannel",
_xlpm.COEFF,
$ES185&lt;&gt;"RussOutdoor",
_xlpm.COEFF))</f>
        <v/>
      </c>
      <c r="BE185" s="68">
        <f t="array" ref="BE185">
_xlfn.LET(_xlpm.COEFF,
IF($AW185+$AX185=0,0,IF(MAX(MIN($AX185,EOMONTH(BE$15,0))-MAX($AW185,BE$15)+1,)&gt;0,1,0)),
_xlfn.IFS(
$ES185="LisChannel",
_xlpm.COEFF*
INDEX({1;1;1.2;1.2;1;1;1;1;1.2;1.2;1.2;1.2},
MATCH(MONTH(BE$15),
{1,2,3,4,5,6,7,8,9,10,11,12})),
CONCATENATE($ES185," ",$L185)="RussOutdoor метро",
_xlpm.COEFF*
INDEX({0.8;0.9;1.1;1.1;1;1;1;1;1.1;1.1;1.1;1.1},
MATCH(MONTH(BE$15),
{1,2,3,4,5,6,7,8,9,10,11,12})),
$ES185&lt;&gt;"LisChannel",
_xlpm.COEFF,
$ES185&lt;&gt;"RussOutdoor",
_xlpm.COEFF))</f>
        <v/>
      </c>
      <c r="BF185" s="68">
        <f t="array" ref="BF185">
_xlfn.LET(_xlpm.COEFF,
IF($AW185+$AX185=0,0,IF(MAX(MIN($AX185,EOMONTH(BF$15,0))-MAX($AW185,BF$15)+1,)&gt;0,1,0)),
_xlfn.IFS(
$ES185="LisChannel",
_xlpm.COEFF*
INDEX({1;1;1.2;1.2;1;1;1;1;1.2;1.2;1.2;1.2},
MATCH(MONTH(BF$15),
{1,2,3,4,5,6,7,8,9,10,11,12})),
CONCATENATE($ES185," ",$L185)="RussOutdoor метро",
_xlpm.COEFF*
INDEX({0.8;0.9;1.1;1.1;1;1;1;1;1.1;1.1;1.1;1.1},
MATCH(MONTH(BF$15),
{1,2,3,4,5,6,7,8,9,10,11,12})),
$ES185&lt;&gt;"LisChannel",
_xlpm.COEFF,
$ES185&lt;&gt;"RussOutdoor",
_xlpm.COEFF))</f>
        <v/>
      </c>
      <c r="BG185" s="68">
        <f t="array" ref="BG185">
_xlfn.LET(_xlpm.COEFF,
IF($AW185+$AX185=0,0,IF(MAX(MIN($AX185,EOMONTH(BG$15,0))-MAX($AW185,BG$15)+1,)&gt;0,1,0)),
_xlfn.IFS(
$ES185="LisChannel",
_xlpm.COEFF*
INDEX({1;1;1.2;1.2;1;1;1;1;1.2;1.2;1.2;1.2},
MATCH(MONTH(BG$15),
{1,2,3,4,5,6,7,8,9,10,11,12})),
CONCATENATE($ES185," ",$L185)="RussOutdoor метро",
_xlpm.COEFF*
INDEX({0.8;0.9;1.1;1.1;1;1;1;1;1.1;1.1;1.1;1.1},
MATCH(MONTH(BG$15),
{1,2,3,4,5,6,7,8,9,10,11,12})),
$ES185&lt;&gt;"LisChannel",
_xlpm.COEFF,
$ES185&lt;&gt;"RussOutdoor",
_xlpm.COEFF))</f>
        <v/>
      </c>
      <c r="BH185" s="68">
        <f t="array" ref="BH185">
_xlfn.LET(_xlpm.COEFF,
IF($AW185+$AX185=0,0,IF(MAX(MIN($AX185,EOMONTH(BH$15,0))-MAX($AW185,BH$15)+1,)&gt;0,1,0)),
_xlfn.IFS(
$ES185="LisChannel",
_xlpm.COEFF*
INDEX({1;1;1.2;1.2;1;1;1;1;1.2;1.2;1.2;1.2},
MATCH(MONTH(BH$15),
{1,2,3,4,5,6,7,8,9,10,11,12})),
CONCATENATE($ES185," ",$L185)="RussOutdoor метро",
_xlpm.COEFF*
INDEX({0.8;0.9;1.1;1.1;1;1;1;1;1.1;1.1;1.1;1.1},
MATCH(MONTH(BH$15),
{1,2,3,4,5,6,7,8,9,10,11,12})),
$ES185&lt;&gt;"LisChannel",
_xlpm.COEFF,
$ES185&lt;&gt;"RussOutdoor",
_xlpm.COEFF))</f>
        <v/>
      </c>
      <c r="BI185" s="68">
        <f t="array" ref="BI185">
_xlfn.LET(_xlpm.COEFF,
IF($AW185+$AX185=0,0,IF(MAX(MIN($AX185,EOMONTH(BI$15,0))-MAX($AW185,BI$15)+1,)&gt;0,1,0)),
_xlfn.IFS(
$ES185="LisChannel",
_xlpm.COEFF*
INDEX({1;1;1.2;1.2;1;1;1;1;1.2;1.2;1.2;1.2},
MATCH(MONTH(BI$15),
{1,2,3,4,5,6,7,8,9,10,11,12})),
CONCATENATE($ES185," ",$L185)="RussOutdoor метро",
_xlpm.COEFF*
INDEX({0.8;0.9;1.1;1.1;1;1;1;1;1.1;1.1;1.1;1.1},
MATCH(MONTH(BI$15),
{1,2,3,4,5,6,7,8,9,10,11,12})),
$ES185&lt;&gt;"LisChannel",
_xlpm.COEFF,
$ES185&lt;&gt;"RussOutdoor",
_xlpm.COEFF))</f>
        <v/>
      </c>
      <c r="BJ185" s="68">
        <f t="array" ref="BJ185">
_xlfn.LET(_xlpm.COEFF,
IF($AW185+$AX185=0,0,IF(MAX(MIN($AX185,EOMONTH(BJ$15,0))-MAX($AW185,BJ$15)+1,)&gt;0,1,0)),
_xlfn.IFS(
$ES185="LisChannel",
_xlpm.COEFF*
INDEX({1;1;1.2;1.2;1;1;1;1;1.2;1.2;1.2;1.2},
MATCH(MONTH(BJ$15),
{1,2,3,4,5,6,7,8,9,10,11,12})),
CONCATENATE($ES185," ",$L185)="RussOutdoor метро",
_xlpm.COEFF*
INDEX({0.8;0.9;1.1;1.1;1;1;1;1;1.1;1.1;1.1;1.1},
MATCH(MONTH(BJ$15),
{1,2,3,4,5,6,7,8,9,10,11,12})),
$ES185&lt;&gt;"LisChannel",
_xlpm.COEFF,
$ES185&lt;&gt;"RussOutdoor",
_xlpm.COEFF))</f>
        <v/>
      </c>
      <c r="BK185" s="68">
        <f t="array" ref="BK185">
_xlfn.LET(_xlpm.COEFF,
IF($AW185+$AX185=0,0,IF(MAX(MIN($AX185,EOMONTH(BK$15,0))-MAX($AW185,BK$15)+1,)&gt;0,1,0)),
_xlfn.IFS(
$ES185="LisChannel",
_xlpm.COEFF*
INDEX({1;1;1.2;1.2;1;1;1;1;1.2;1.2;1.2;1.2},
MATCH(MONTH(BK$15),
{1,2,3,4,5,6,7,8,9,10,11,12})),
CONCATENATE($ES185," ",$L185)="RussOutdoor метро",
_xlpm.COEFF*
INDEX({0.8;0.9;1.1;1.1;1;1;1;1;1.1;1.1;1.1;1.1},
MATCH(MONTH(BK$15),
{1,2,3,4,5,6,7,8,9,10,11,12})),
$ES185&lt;&gt;"LisChannel",
_xlpm.COEFF,
$ES185&lt;&gt;"RussOutdoor",
_xlpm.COEFF))</f>
        <v/>
      </c>
      <c r="BL185" s="62">
        <f>COUNTIFS($AZ185:$BK185,"&gt;0")</f>
        <v/>
      </c>
      <c r="BM185" s="65" t="n"/>
      <c r="BN185" s="125">
        <f>$DJ185</f>
        <v/>
      </c>
      <c r="BO185" s="63">
        <f>$DQ185</f>
        <v/>
      </c>
      <c r="BP185" s="125">
        <f>
IFERROR(
IF($BL185=0,0,
$BN185*(1-$BO185)),
0)</f>
        <v/>
      </c>
      <c r="BQ185" s="125">
        <f t="array" ref="BQ185">
IFERROR(
_xlfn.IFS(
$DH185="день_1",
$BP185*$BL185/($AX185-$AW185+1)*AZ185*(DAY(EOMONTH(AZ$15,0))),
$DH185="день_2",
$BP185/30*MAX(MIN($AX185,EOMONTH(AZ$15,0))-MAX($AW185,AZ$15)+1,),
$DH185="раб.день",
$BP185/30*(IFERROR(
_xlfn.LET(_xlpm.VD,
CHOOSE(
{1;2;3;4;5;6;7;8;9;10;11;12;13;14;15;16;17;18},
45658,45659,45660,45661,45662,45663,45664,45665,45711,45724,45778,45779,45785,45786,45820,45821,45965,46022),
_xlfn.LET(_xlpm.DD,
MAX(MIN($AX185,EOMONTH(AZ$15,0))-MAX($AW185,AZ$15),),
_xlfn.IFS(
AND(MONTH($AW185)=MONTH(AZ$15),MONTH($AX185)&lt;&gt;MONTH(AZ$15)),
NETWORKDAYS.INTL($AW185,$AW185+_xlpm.DD,1,_xlpm.VD),
AND(MONTH($AW185)&lt;&gt;MONTH(AZ$15),MONTH($AX185)=MONTH(AZ$15)),
NETWORKDAYS.INTL(($AX185)-_xlpm.DD,$AX185,1,_xlpm.VD),
AND(MONTH($AW185)&lt;MONTH(AZ$15),MONTH($AX185)&gt;MONTH(AZ$15)),
NETWORKDAYS.INTL((EOMONTH(AZ$15-1,1))-_xlpm.DD,EOMONTH(AZ$15-1,1),1,_xlpm.VD),
AND(MONTH($AW185)=MONTH(AZ$15),MONTH($AX185)=MONTH(AZ$15)),
NETWORKDAYS.INTL($AW185,$AX185,1,_xlpm.VD)))),0)),
$DH185="месяц",
$BP185*AZ185,
$DH185="неделя",
$BP185*AZ185/7*(ROUNDUP((DAY(EOMONTH(AZ$15,0)))/4,0))),
0)</f>
        <v/>
      </c>
      <c r="BR185" s="125">
        <f t="array" ref="BR185">
IFERROR(
_xlfn.IFS(
$DH185="день_1",
$BP185*$BL185/($AX185-$AW185+1)*BA185*(DAY(EOMONTH(BA$15,0))),
$DH185="день_2",
$BP185/30*MAX(MIN($AX185,EOMONTH(BA$15,0))-MAX($AW185,BA$15)+1,),
$DH185="раб.день",
$BP185/30*(IFERROR(
_xlfn.LET(_xlpm.VD,
CHOOSE(
{1;2;3;4;5;6;7;8;9;10;11;12;13;14;15;16;17;18},
45658,45659,45660,45661,45662,45663,45664,45665,45711,45724,45778,45779,45785,45786,45820,45821,45965,46022),
_xlfn.LET(_xlpm.DD,
MAX(MIN($AX185,EOMONTH(BA$15,0))-MAX($AW185,BA$15),),
_xlfn.IFS(
AND(MONTH($AW185)=MONTH(BA$15),MONTH($AX185)&lt;&gt;MONTH(BA$15)),
NETWORKDAYS.INTL($AW185,$AW185+_xlpm.DD,1,_xlpm.VD),
AND(MONTH($AW185)&lt;&gt;MONTH(BA$15),MONTH($AX185)=MONTH(BA$15)),
NETWORKDAYS.INTL(($AX185)-_xlpm.DD,$AX185,1,_xlpm.VD),
AND(MONTH($AW185)&lt;MONTH(BA$15),MONTH($AX185)&gt;MONTH(BA$15)),
NETWORKDAYS.INTL((EOMONTH(BA$15-1,1))-_xlpm.DD,EOMONTH(BA$15-1,1),1,_xlpm.VD),
AND(MONTH($AW185)=MONTH(BA$15),MONTH($AX185)=MONTH(BA$15)),
NETWORKDAYS.INTL($AW185,$AX185,1,_xlpm.VD)))),0)),
$DH185="месяц",
$BP185*BA185,
$DH185="неделя",
$BP185*BA185/7*(ROUNDUP((DAY(EOMONTH(BA$15,0)))/4,0))),
0)</f>
        <v/>
      </c>
      <c r="BS185" s="125">
        <f t="array" ref="BS185">
IFERROR(
_xlfn.IFS(
$DH185="день_1",
$BP185*$BL185/($AX185-$AW185+1)*BB185*(DAY(EOMONTH(BB$15,0))),
$DH185="день_2",
$BP185/30*MAX(MIN($AX185,EOMONTH(BB$15,0))-MAX($AW185,BB$15)+1,),
$DH185="раб.день",
$BP185/30*(IFERROR(
_xlfn.LET(_xlpm.VD,
CHOOSE(
{1;2;3;4;5;6;7;8;9;10;11;12;13;14;15;16;17;18},
45658,45659,45660,45661,45662,45663,45664,45665,45711,45724,45778,45779,45785,45786,45820,45821,45965,46022),
_xlfn.LET(_xlpm.DD,
MAX(MIN($AX185,EOMONTH(BB$15,0))-MAX($AW185,BB$15),),
_xlfn.IFS(
AND(MONTH($AW185)=MONTH(BB$15),MONTH($AX185)&lt;&gt;MONTH(BB$15)),
NETWORKDAYS.INTL($AW185,$AW185+_xlpm.DD,1,_xlpm.VD),
AND(MONTH($AW185)&lt;&gt;MONTH(BB$15),MONTH($AX185)=MONTH(BB$15)),
NETWORKDAYS.INTL(($AX185)-_xlpm.DD,$AX185,1,_xlpm.VD),
AND(MONTH($AW185)&lt;MONTH(BB$15),MONTH($AX185)&gt;MONTH(BB$15)),
NETWORKDAYS.INTL((EOMONTH(BB$15-1,1))-_xlpm.DD,EOMONTH(BB$15-1,1),1,_xlpm.VD),
AND(MONTH($AW185)=MONTH(BB$15),MONTH($AX185)=MONTH(BB$15)),
NETWORKDAYS.INTL($AW185,$AX185,1,_xlpm.VD)))),0)),
$DH185="месяц",
$BP185*BB185,
$DH185="неделя",
$BP185*BB185/7*(ROUNDUP((DAY(EOMONTH(BB$15,0)))/4,0))),
0)</f>
        <v/>
      </c>
      <c r="BT185" s="125">
        <f t="array" ref="BT185">
IFERROR(
_xlfn.IFS(
$DH185="день_1",
$BP185*$BL185/($AX185-$AW185+1)*BC185*(DAY(EOMONTH(BC$15,0))),
$DH185="день_2",
$BP185/30*MAX(MIN($AX185,EOMONTH(BC$15,0))-MAX($AW185,BC$15)+1,),
$DH185="раб.день",
$BP185/30*(IFERROR(
_xlfn.LET(_xlpm.VD,
CHOOSE(
{1;2;3;4;5;6;7;8;9;10;11;12;13;14;15;16;17;18},
45658,45659,45660,45661,45662,45663,45664,45665,45711,45724,45778,45779,45785,45786,45820,45821,45965,46022),
_xlfn.LET(_xlpm.DD,
MAX(MIN($AX185,EOMONTH(BC$15,0))-MAX($AW185,BC$15),),
_xlfn.IFS(
AND(MONTH($AW185)=MONTH(BC$15),MONTH($AX185)&lt;&gt;MONTH(BC$15)),
NETWORKDAYS.INTL($AW185,$AW185+_xlpm.DD,1,_xlpm.VD),
AND(MONTH($AW185)&lt;&gt;MONTH(BC$15),MONTH($AX185)=MONTH(BC$15)),
NETWORKDAYS.INTL(($AX185)-_xlpm.DD,$AX185,1,_xlpm.VD),
AND(MONTH($AW185)&lt;MONTH(BC$15),MONTH($AX185)&gt;MONTH(BC$15)),
NETWORKDAYS.INTL((EOMONTH(BC$15-1,1))-_xlpm.DD,EOMONTH(BC$15-1,1),1,_xlpm.VD),
AND(MONTH($AW185)=MONTH(BC$15),MONTH($AX185)=MONTH(BC$15)),
NETWORKDAYS.INTL($AW185,$AX185,1,_xlpm.VD)))),0)),
$DH185="месяц",
$BP185*BC185,
$DH185="неделя",
$BP185*BC185/7*(ROUNDUP((DAY(EOMONTH(BC$15,0)))/4,0))),
0)</f>
        <v/>
      </c>
      <c r="BU185" s="125">
        <f t="array" ref="BU185">
IFERROR(
_xlfn.IFS(
$DH185="день_1",
$BP185*$BL185/($AX185-$AW185+1)*BD185*(DAY(EOMONTH(BD$15,0))),
$DH185="день_2",
$BP185/30*MAX(MIN($AX185,EOMONTH(BD$15,0))-MAX($AW185,BD$15)+1,),
$DH185="раб.день",
$BP185/30*(IFERROR(
_xlfn.LET(_xlpm.VD,
CHOOSE(
{1;2;3;4;5;6;7;8;9;10;11;12;13;14;15;16;17;18},
45658,45659,45660,45661,45662,45663,45664,45665,45711,45724,45778,45779,45785,45786,45820,45821,45965,46022),
_xlfn.LET(_xlpm.DD,
MAX(MIN($AX185,EOMONTH(BD$15,0))-MAX($AW185,BD$15),),
_xlfn.IFS(
AND(MONTH($AW185)=MONTH(BD$15),MONTH($AX185)&lt;&gt;MONTH(BD$15)),
NETWORKDAYS.INTL($AW185,$AW185+_xlpm.DD,1,_xlpm.VD),
AND(MONTH($AW185)&lt;&gt;MONTH(BD$15),MONTH($AX185)=MONTH(BD$15)),
NETWORKDAYS.INTL(($AX185)-_xlpm.DD,$AX185,1,_xlpm.VD),
AND(MONTH($AW185)&lt;MONTH(BD$15),MONTH($AX185)&gt;MONTH(BD$15)),
NETWORKDAYS.INTL((EOMONTH(BD$15-1,1))-_xlpm.DD,EOMONTH(BD$15-1,1),1,_xlpm.VD),
AND(MONTH($AW185)=MONTH(BD$15),MONTH($AX185)=MONTH(BD$15)),
NETWORKDAYS.INTL($AW185,$AX185,1,_xlpm.VD)))),0)),
$DH185="месяц",
$BP185*BD185,
$DH185="неделя",
$BP185*BD185/7*(ROUNDUP((DAY(EOMONTH(BD$15,0)))/4,0))),
0)</f>
        <v/>
      </c>
      <c r="BV185" s="125">
        <f t="array" ref="BV185">
IFERROR(
_xlfn.IFS(
$DH185="день_1",
$BP185*$BL185/($AX185-$AW185+1)*BE185*(DAY(EOMONTH(BE$15,0))),
$DH185="день_2",
$BP185/30*MAX(MIN($AX185,EOMONTH(BE$15,0))-MAX($AW185,BE$15)+1,),
$DH185="раб.день",
$BP185/30*(IFERROR(
_xlfn.LET(_xlpm.VD,
CHOOSE(
{1;2;3;4;5;6;7;8;9;10;11;12;13;14;15;16;17;18},
45658,45659,45660,45661,45662,45663,45664,45665,45711,45724,45778,45779,45785,45786,45820,45821,45965,46022),
_xlfn.LET(_xlpm.DD,
MAX(MIN($AX185,EOMONTH(BE$15,0))-MAX($AW185,BE$15),),
_xlfn.IFS(
AND(MONTH($AW185)=MONTH(BE$15),MONTH($AX185)&lt;&gt;MONTH(BE$15)),
NETWORKDAYS.INTL($AW185,$AW185+_xlpm.DD,1,_xlpm.VD),
AND(MONTH($AW185)&lt;&gt;MONTH(BE$15),MONTH($AX185)=MONTH(BE$15)),
NETWORKDAYS.INTL(($AX185)-_xlpm.DD,$AX185,1,_xlpm.VD),
AND(MONTH($AW185)&lt;MONTH(BE$15),MONTH($AX185)&gt;MONTH(BE$15)),
NETWORKDAYS.INTL((EOMONTH(BE$15-1,1))-_xlpm.DD,EOMONTH(BE$15-1,1),1,_xlpm.VD),
AND(MONTH($AW185)=MONTH(BE$15),MONTH($AX185)=MONTH(BE$15)),
NETWORKDAYS.INTL($AW185,$AX185,1,_xlpm.VD)))),0)),
$DH185="месяц",
$BP185*BE185,
$DH185="неделя",
$BP185*BE185/7*(ROUNDUP((DAY(EOMONTH(BE$15,0)))/4,0))),
0)</f>
        <v/>
      </c>
      <c r="BW185" s="125">
        <f t="array" ref="BW185">
IFERROR(
_xlfn.IFS(
$DH185="день_1",
$BP185*$BL185/($AX185-$AW185+1)*BF185*(DAY(EOMONTH(BF$15,0))),
$DH185="день_2",
$BP185/30*MAX(MIN($AX185,EOMONTH(BF$15,0))-MAX($AW185,BF$15)+1,),
$DH185="раб.день",
$BP185/30*(IFERROR(
_xlfn.LET(_xlpm.VD,
CHOOSE(
{1;2;3;4;5;6;7;8;9;10;11;12;13;14;15;16;17;18},
45658,45659,45660,45661,45662,45663,45664,45665,45711,45724,45778,45779,45785,45786,45820,45821,45965,46022),
_xlfn.LET(_xlpm.DD,
MAX(MIN($AX185,EOMONTH(BF$15,0))-MAX($AW185,BF$15),),
_xlfn.IFS(
AND(MONTH($AW185)=MONTH(BF$15),MONTH($AX185)&lt;&gt;MONTH(BF$15)),
NETWORKDAYS.INTL($AW185,$AW185+_xlpm.DD,1,_xlpm.VD),
AND(MONTH($AW185)&lt;&gt;MONTH(BF$15),MONTH($AX185)=MONTH(BF$15)),
NETWORKDAYS.INTL(($AX185)-_xlpm.DD,$AX185,1,_xlpm.VD),
AND(MONTH($AW185)&lt;MONTH(BF$15),MONTH($AX185)&gt;MONTH(BF$15)),
NETWORKDAYS.INTL((EOMONTH(BF$15-1,1))-_xlpm.DD,EOMONTH(BF$15-1,1),1,_xlpm.VD),
AND(MONTH($AW185)=MONTH(BF$15),MONTH($AX185)=MONTH(BF$15)),
NETWORKDAYS.INTL($AW185,$AX185,1,_xlpm.VD)))),0)),
$DH185="месяц",
$BP185*BF185,
$DH185="неделя",
$BP185*BF185/7*(ROUNDUP((DAY(EOMONTH(BF$15,0)))/4,0))),
0)</f>
        <v/>
      </c>
      <c r="BX185" s="125">
        <f t="array" ref="BX185">
IFERROR(
_xlfn.IFS(
$DH185="день_1",
$BP185*$BL185/($AX185-$AW185+1)*BG185*(DAY(EOMONTH(BG$15,0))),
$DH185="день_2",
$BP185/30*MAX(MIN($AX185,EOMONTH(BG$15,0))-MAX($AW185,BG$15)+1,),
$DH185="раб.день",
$BP185/30*(IFERROR(
_xlfn.LET(_xlpm.VD,
CHOOSE(
{1;2;3;4;5;6;7;8;9;10;11;12;13;14;15;16;17;18},
45658,45659,45660,45661,45662,45663,45664,45665,45711,45724,45778,45779,45785,45786,45820,45821,45965,46022),
_xlfn.LET(_xlpm.DD,
MAX(MIN($AX185,EOMONTH(BG$15,0))-MAX($AW185,BG$15),),
_xlfn.IFS(
AND(MONTH($AW185)=MONTH(BG$15),MONTH($AX185)&lt;&gt;MONTH(BG$15)),
NETWORKDAYS.INTL($AW185,$AW185+_xlpm.DD,1,_xlpm.VD),
AND(MONTH($AW185)&lt;&gt;MONTH(BG$15),MONTH($AX185)=MONTH(BG$15)),
NETWORKDAYS.INTL(($AX185)-_xlpm.DD,$AX185,1,_xlpm.VD),
AND(MONTH($AW185)&lt;MONTH(BG$15),MONTH($AX185)&gt;MONTH(BG$15)),
NETWORKDAYS.INTL((EOMONTH(BG$15-1,1))-_xlpm.DD,EOMONTH(BG$15-1,1),1,_xlpm.VD),
AND(MONTH($AW185)=MONTH(BG$15),MONTH($AX185)=MONTH(BG$15)),
NETWORKDAYS.INTL($AW185,$AX185,1,_xlpm.VD)))),0)),
$DH185="месяц",
$BP185*BG185,
$DH185="неделя",
$BP185*BG185/7*(ROUNDUP((DAY(EOMONTH(BG$15,0)))/4,0))),
0)</f>
        <v/>
      </c>
      <c r="BY185" s="125">
        <f t="array" ref="BY185">
IFERROR(
_xlfn.IFS(
$DH185="день_1",
$BP185*$BL185/($AX185-$AW185+1)*BH185*(DAY(EOMONTH(BH$15,0))),
$DH185="день_2",
$BP185/30*MAX(MIN($AX185,EOMONTH(BH$15,0))-MAX($AW185,BH$15)+1,),
$DH185="раб.день",
$BP185/30*(IFERROR(
_xlfn.LET(_xlpm.VD,
CHOOSE(
{1;2;3;4;5;6;7;8;9;10;11;12;13;14;15;16;17;18},
45658,45659,45660,45661,45662,45663,45664,45665,45711,45724,45778,45779,45785,45786,45820,45821,45965,46022),
_xlfn.LET(_xlpm.DD,
MAX(MIN($AX185,EOMONTH(BH$15,0))-MAX($AW185,BH$15),),
_xlfn.IFS(
AND(MONTH($AW185)=MONTH(BH$15),MONTH($AX185)&lt;&gt;MONTH(BH$15)),
NETWORKDAYS.INTL($AW185,$AW185+_xlpm.DD,1,_xlpm.VD),
AND(MONTH($AW185)&lt;&gt;MONTH(BH$15),MONTH($AX185)=MONTH(BH$15)),
NETWORKDAYS.INTL(($AX185)-_xlpm.DD,$AX185,1,_xlpm.VD),
AND(MONTH($AW185)&lt;MONTH(BH$15),MONTH($AX185)&gt;MONTH(BH$15)),
NETWORKDAYS.INTL((EOMONTH(BH$15-1,1))-_xlpm.DD,EOMONTH(BH$15-1,1),1,_xlpm.VD),
AND(MONTH($AW185)=MONTH(BH$15),MONTH($AX185)=MONTH(BH$15)),
NETWORKDAYS.INTL($AW185,$AX185,1,_xlpm.VD)))),0)),
$DH185="месяц",
$BP185*BH185,
$DH185="неделя",
$BP185*BH185/7*(ROUNDUP((DAY(EOMONTH(BH$15,0)))/4,0))),
0)</f>
        <v/>
      </c>
      <c r="BZ185" s="125">
        <f t="array" ref="BZ185">
IFERROR(
_xlfn.IFS(
$DH185="день_1",
$BP185*$BL185/($AX185-$AW185+1)*BI185*(DAY(EOMONTH(BI$15,0))),
$DH185="день_2",
$BP185/30*MAX(MIN($AX185,EOMONTH(BI$15,0))-MAX($AW185,BI$15)+1,),
$DH185="раб.день",
$BP185/30*(IFERROR(
_xlfn.LET(_xlpm.VD,
CHOOSE(
{1;2;3;4;5;6;7;8;9;10;11;12;13;14;15;16;17;18},
45658,45659,45660,45661,45662,45663,45664,45665,45711,45724,45778,45779,45785,45786,45820,45821,45965,46022),
_xlfn.LET(_xlpm.DD,
MAX(MIN($AX185,EOMONTH(BI$15,0))-MAX($AW185,BI$15),),
_xlfn.IFS(
AND(MONTH($AW185)=MONTH(BI$15),MONTH($AX185)&lt;&gt;MONTH(BI$15)),
NETWORKDAYS.INTL($AW185,$AW185+_xlpm.DD,1,_xlpm.VD),
AND(MONTH($AW185)&lt;&gt;MONTH(BI$15),MONTH($AX185)=MONTH(BI$15)),
NETWORKDAYS.INTL(($AX185)-_xlpm.DD,$AX185,1,_xlpm.VD),
AND(MONTH($AW185)&lt;MONTH(BI$15),MONTH($AX185)&gt;MONTH(BI$15)),
NETWORKDAYS.INTL((EOMONTH(BI$15-1,1))-_xlpm.DD,EOMONTH(BI$15-1,1),1,_xlpm.VD),
AND(MONTH($AW185)=MONTH(BI$15),MONTH($AX185)=MONTH(BI$15)),
NETWORKDAYS.INTL($AW185,$AX185,1,_xlpm.VD)))),0)),
$DH185="месяц",
$BP185*BI185,
$DH185="неделя",
$BP185*BI185/7*(ROUNDUP((DAY(EOMONTH(BI$15,0)))/4,0))),
0)</f>
        <v/>
      </c>
      <c r="CA185" s="125">
        <f t="array" ref="CA185">
IFERROR(
_xlfn.IFS(
$DH185="день_1",
$BP185*$BL185/($AX185-$AW185+1)*BJ185*(DAY(EOMONTH(BJ$15,0))),
$DH185="день_2",
$BP185/30*MAX(MIN($AX185,EOMONTH(BJ$15,0))-MAX($AW185,BJ$15)+1,),
$DH185="раб.день",
$BP185/30*(IFERROR(
_xlfn.LET(_xlpm.VD,
CHOOSE(
{1;2;3;4;5;6;7;8;9;10;11;12;13;14;15;16;17;18},
45658,45659,45660,45661,45662,45663,45664,45665,45711,45724,45778,45779,45785,45786,45820,45821,45965,46022),
_xlfn.LET(_xlpm.DD,
MAX(MIN($AX185,EOMONTH(BJ$15,0))-MAX($AW185,BJ$15),),
_xlfn.IFS(
AND(MONTH($AW185)=MONTH(BJ$15),MONTH($AX185)&lt;&gt;MONTH(BJ$15)),
NETWORKDAYS.INTL($AW185,$AW185+_xlpm.DD,1,_xlpm.VD),
AND(MONTH($AW185)&lt;&gt;MONTH(BJ$15),MONTH($AX185)=MONTH(BJ$15)),
NETWORKDAYS.INTL(($AX185)-_xlpm.DD,$AX185,1,_xlpm.VD),
AND(MONTH($AW185)&lt;MONTH(BJ$15),MONTH($AX185)&gt;MONTH(BJ$15)),
NETWORKDAYS.INTL((EOMONTH(BJ$15-1,1))-_xlpm.DD,EOMONTH(BJ$15-1,1),1,_xlpm.VD),
AND(MONTH($AW185)=MONTH(BJ$15),MONTH($AX185)=MONTH(BJ$15)),
NETWORKDAYS.INTL($AW185,$AX185,1,_xlpm.VD)))),0)),
$DH185="месяц",
$BP185*BJ185,
$DH185="неделя",
$BP185*BJ185/7*(ROUNDUP((DAY(EOMONTH(BJ$15,0)))/4,0))),
0)</f>
        <v/>
      </c>
      <c r="CB185" s="125">
        <f t="array" ref="CB185">
IFERROR(
_xlfn.IFS(
$DH185="день_1",
$BP185*$BL185/($AX185-$AW185+1)*BK185*(DAY(EOMONTH(BK$15,0))),
$DH185="день_2",
$BP185/30*MAX(MIN($AX185,EOMONTH(BK$15,0))-MAX($AW185,BK$15)+1,),
$DH185="раб.день",
$BP185/30*(IFERROR(
_xlfn.LET(_xlpm.VD,
CHOOSE(
{1;2;3;4;5;6;7;8;9;10;11;12;13;14;15;16;17;18},
45658,45659,45660,45661,45662,45663,45664,45665,45711,45724,45778,45779,45785,45786,45820,45821,45965,46022),
_xlfn.LET(_xlpm.DD,
MAX(MIN($AX185,EOMONTH(BK$15,0))-MAX($AW185,BK$15),),
_xlfn.IFS(
AND(MONTH($AW185)=MONTH(BK$15),MONTH($AX185)&lt;&gt;MONTH(BK$15)),
NETWORKDAYS.INTL($AW185,$AW185+_xlpm.DD,1,_xlpm.VD),
AND(MONTH($AW185)&lt;&gt;MONTH(BK$15),MONTH($AX185)=MONTH(BK$15)),
NETWORKDAYS.INTL(($AX185)-_xlpm.DD,$AX185,1,_xlpm.VD),
AND(MONTH($AW185)&lt;MONTH(BK$15),MONTH($AX185)&gt;MONTH(BK$15)),
NETWORKDAYS.INTL((EOMONTH(BK$15-1,1))-_xlpm.DD,EOMONTH(BK$15-1,1),1,_xlpm.VD),
AND(MONTH($AW185)=MONTH(BK$15),MONTH($AX185)=MONTH(BK$15)),
NETWORKDAYS.INTL($AW185,$AX185,1,_xlpm.VD)))),0)),
$DH185="месяц",
$BP185*BK185,
$DH185="неделя",
$BP185*BK185/7*(ROUNDUP((DAY(EOMONTH(BK$15,0)))/4,0))),
0)</f>
        <v/>
      </c>
      <c r="CC185" s="125">
        <f>SUM($BQ185:$CB185)</f>
        <v/>
      </c>
      <c r="CD185" s="126">
        <f>SUM($EH185:$EH185)</f>
        <v/>
      </c>
      <c r="CE185" s="126">
        <f>$CD185*$AB185</f>
        <v/>
      </c>
      <c r="CF185" s="126">
        <f>SUM($EK185:$EK185)</f>
        <v/>
      </c>
      <c r="CG185" s="126">
        <f>$CF185*$AB185</f>
        <v/>
      </c>
      <c r="CH185" s="126">
        <f>SUM($CC185,$CE185,$CG185)</f>
        <v/>
      </c>
      <c r="CI185" s="126">
        <f>$CH185*(1+$CM185)</f>
        <v/>
      </c>
      <c r="CJ185" s="127" t="n">
        <v>0</v>
      </c>
      <c r="CK185" s="126">
        <f>SUM($CH185:$CH185)*(1+$CJ185)</f>
        <v/>
      </c>
      <c r="CL185" s="126">
        <f>SUM($CH185:$CH185)*(1+$CM185)</f>
        <v/>
      </c>
      <c r="CM185" s="59" t="inlineStr">
        <is>
          <t>20%</t>
        </is>
      </c>
      <c r="CN185" s="59" t="n"/>
      <c r="CO185" s="72" t="n"/>
      <c r="CP185" s="59" t="n"/>
      <c r="CQ185" s="73" t="n"/>
      <c r="CR185" s="73" t="n"/>
      <c r="CS185" s="73" t="n"/>
      <c r="CT185" s="72" t="n"/>
      <c r="CU185" s="79" t="inlineStr">
        <is>
          <t> </t>
        </is>
      </c>
      <c r="CV185" s="60" t="n"/>
      <c r="CW185" s="60" t="n"/>
      <c r="CX185" s="60" t="n"/>
      <c r="CY185" s="127">
        <f>IFERROR(($CC185-$EE185)/($EE185/(1-$DQ185)),0)</f>
        <v/>
      </c>
      <c r="CZ185" s="127">
        <f>IFERROR(1-$EI185/($CE185),0)</f>
        <v/>
      </c>
      <c r="DA185" s="127">
        <f>IFERROR(1-$EL185/($CG185),0)</f>
        <v/>
      </c>
      <c r="DB185" s="126">
        <f>ROUND(IFERROR(($CI185/(1+$CM185)-$EN185),0),2)</f>
        <v/>
      </c>
      <c r="DC185" s="128" t="n"/>
      <c r="DD185" s="125" t="n"/>
      <c r="DE185" s="75" t="n">
        <v>0</v>
      </c>
      <c r="DF185" s="128" t="n"/>
      <c r="DG185" s="125">
        <f>IF($DC185=0,0,$DD185*($DC185*100%-$DE185*$DF185))*SUM($AB185:$AB185)</f>
        <v/>
      </c>
      <c r="DH185" s="129" t="inlineStr">
        <is>
          <t>месяц</t>
        </is>
      </c>
      <c r="DI185" s="130">
        <f t="array" ref="DI185">IFERROR(
IF($ES185="LisChannel",
(ROUND(((INDEX({174.625;153.888888888889;130.972222222222},MATCH($AI185,{2;3;4}),0))*$AG185*$AI185),2)),0),0)</f>
        <v/>
      </c>
      <c r="DJ185" s="130">
        <f>
_xlfn.LET(_xlpm.X,
IFERROR(
IF($ES185="НовиковТВ",
(_xlfn.LET(_xlpm.NTV,
_xlfn.LET(_xlpm.MIN,350000,
IF(SUMIFS($DI:$DI,$ES:$ES,"НовиковТВ")&lt;=_xlpm.MIN,
(SUMIFS($DI:$DI,$ES:$ES,"НовиковТВ")/(COUNTIFS($ES:$ES,"НовиковТВ")))*_xlpm.MIN/SUMIFS($DI:$DI,$ES:$ES,"НовиковТВ"),
DI185)),
_xlpm.NTV+$DG185/(1-(1-(_xlpm.NTV)*(1-$DL185)*(1-$DM185)*(1-$DN185)*(1-$DO185)*(1-$DP185)/_xlpm.NTV))))/(1+$EP185),
$DI185+$DG185/(1-(1-($DI185)*(1-$DL185)*(1-$DM185)*(1-$DN185)*(1-$DO185)*(1-$DP185)/$DI185))),
0),
_xlpm.X*(1+$CM185)*(1+$CW185)-_xlpm.X*(1+$CM185)+_xlpm.X)</f>
        <v/>
      </c>
      <c r="DK185" s="125" t="inlineStr">
        <is>
          <t>послед.</t>
        </is>
      </c>
      <c r="DL185" s="63" t="n">
        <v>0</v>
      </c>
      <c r="DM185" s="63" t="n">
        <v>0</v>
      </c>
      <c r="DN185" s="63" t="n">
        <v>0</v>
      </c>
      <c r="DO185" s="63" t="n">
        <v>0</v>
      </c>
      <c r="DP185" s="63" t="n">
        <v>0</v>
      </c>
      <c r="DQ185" s="63">
        <f t="array" ref="DQ185">IFERROR(_xlfn.IFS(
$DK185="послед.",1-(1-$DL185)*(1-$DM185)*(1-$DN185)*(1-$DO185)*(1-$DP185),
$DK185="сумм.",$DL185+$DM185+$DN185+$DO185+$DP185),
0)</f>
        <v/>
      </c>
      <c r="DR185" s="125">
        <f t="array" ref="DR185">
IFERROR(
_xlfn.IFS(
$BL185=0,
0,
$BL185&gt;0,
_xlfn.IFS($DK185="послед.",
$DJ185*(1-$DL185)*(1-$DM185)*(1-$DN185)*(1-$DO185)*(1-$DP185),
$DK185="сумм.",
$DJ185*(1-($DL185+$DM185+$DN185+$DO185+$DP185)))),0)</f>
        <v/>
      </c>
      <c r="DS185" s="125">
        <f t="array" ref="DS185">
IFERROR(_xlfn.IFS(
$DH185="день_1",
$DR185*$BL185/($AX185-$AW185+1)*AZ185*(DAY(EOMONTH(AZ$15,0))),
$DH185="день_2",
$DR185/30*MAX(MIN($AX185,EOMONTH(AZ$15,0))-MAX($AW185,AZ$15)+1,),
$DH185="раб.день",
$DR185/30*(IFERROR(
_xlfn.LET(_xlpm.VD,
CHOOSE(
{1;2;3;4;5;6;7;8;9;10;11;12;13;14;15;16;17;18},
45658,45659,45660,45661,45662,45663,45664,45665,45711,45724,45778,45779,45785,45786,45820,45821,45965,46022),
_xlfn.LET(_xlpm.DD,
MAX(MIN($AX185,EOMONTH(AZ$15,0))-MAX($AW185,AZ$15),),
_xlfn.IFS(
AND(MONTH($AW185)=MONTH(AZ$15),MONTH($AX185)&lt;&gt;MONTH(AZ$15)),
NETWORKDAYS.INTL($AW185,$AW185+_xlpm.DD,1,_xlpm.VD),
AND(MONTH($AW185)&lt;&gt;MONTH(AZ$15),MONTH($AX185)=MONTH(AZ$15)),
NETWORKDAYS.INTL(($AX185)-_xlpm.DD,$AX185,1,_xlpm.VD),
AND(MONTH($AW185)&lt;MONTH(AZ$15),MONTH($AX185)&gt;MONTH(AZ$15)),
NETWORKDAYS.INTL((EOMONTH(AZ$15-1,1))-_xlpm.DD,EOMONTH(AZ$15-1,1),1,_xlpm.VD),
AND(MONTH($AW185)=MONTH(AZ$15),MONTH($AX185)=MONTH(AZ$15)),
NETWORKDAYS.INTL($AW185,$AX185,1,_xlpm.VD)))),0)),
$DH185="месяц",
$DR185*AZ185,
$DH185="неделя",
$DR185*AZ185/7*(ROUNDUP((DAY(EOMONTH(AZ$15,0)))/4,0))),
0)</f>
        <v/>
      </c>
      <c r="DT185" s="125">
        <f t="array" ref="DT185">
IFERROR(_xlfn.IFS(
$DH185="день_1",
$DR185*$BL185/($AX185-$AW185+1)*BA185*(DAY(EOMONTH(BA$15,0))),
$DH185="день_2",
$DR185/30*MAX(MIN($AX185,EOMONTH(BA$15,0))-MAX($AW185,BA$15)+1,),
$DH185="раб.день",
$DR185/30*(IFERROR(
_xlfn.LET(_xlpm.VD,
CHOOSE(
{1;2;3;4;5;6;7;8;9;10;11;12;13;14;15;16;17;18},
45658,45659,45660,45661,45662,45663,45664,45665,45711,45724,45778,45779,45785,45786,45820,45821,45965,46022),
_xlfn.LET(_xlpm.DD,
MAX(MIN($AX185,EOMONTH(BA$15,0))-MAX($AW185,BA$15),),
_xlfn.IFS(
AND(MONTH($AW185)=MONTH(BA$15),MONTH($AX185)&lt;&gt;MONTH(BA$15)),
NETWORKDAYS.INTL($AW185,$AW185+_xlpm.DD,1,_xlpm.VD),
AND(MONTH($AW185)&lt;&gt;MONTH(BA$15),MONTH($AX185)=MONTH(BA$15)),
NETWORKDAYS.INTL(($AX185)-_xlpm.DD,$AX185,1,_xlpm.VD),
AND(MONTH($AW185)&lt;MONTH(BA$15),MONTH($AX185)&gt;MONTH(BA$15)),
NETWORKDAYS.INTL((EOMONTH(BA$15-1,1))-_xlpm.DD,EOMONTH(BA$15-1,1),1,_xlpm.VD),
AND(MONTH($AW185)=MONTH(BA$15),MONTH($AX185)=MONTH(BA$15)),
NETWORKDAYS.INTL($AW185,$AX185,1,_xlpm.VD)))),0)),
$DH185="месяц",
$DR185*BA185,
$DH185="неделя",
$DR185*BA185/7*(ROUNDUP((DAY(EOMONTH(BA$15,0)))/4,0))),
0)</f>
        <v/>
      </c>
      <c r="DU185" s="125">
        <f t="array" ref="DU185">
IFERROR(_xlfn.IFS(
$DH185="день_1",
$DR185*$BL185/($AX185-$AW185+1)*BB185*(DAY(EOMONTH(BB$15,0))),
$DH185="день_2",
$DR185/30*MAX(MIN($AX185,EOMONTH(BB$15,0))-MAX($AW185,BB$15)+1,),
$DH185="раб.день",
$DR185/30*(IFERROR(
_xlfn.LET(_xlpm.VD,
CHOOSE(
{1;2;3;4;5;6;7;8;9;10;11;12;13;14;15;16;17;18},
45658,45659,45660,45661,45662,45663,45664,45665,45711,45724,45778,45779,45785,45786,45820,45821,45965,46022),
_xlfn.LET(_xlpm.DD,
MAX(MIN($AX185,EOMONTH(BB$15,0))-MAX($AW185,BB$15),),
_xlfn.IFS(
AND(MONTH($AW185)=MONTH(BB$15),MONTH($AX185)&lt;&gt;MONTH(BB$15)),
NETWORKDAYS.INTL($AW185,$AW185+_xlpm.DD,1,_xlpm.VD),
AND(MONTH($AW185)&lt;&gt;MONTH(BB$15),MONTH($AX185)=MONTH(BB$15)),
NETWORKDAYS.INTL(($AX185)-_xlpm.DD,$AX185,1,_xlpm.VD),
AND(MONTH($AW185)&lt;MONTH(BB$15),MONTH($AX185)&gt;MONTH(BB$15)),
NETWORKDAYS.INTL((EOMONTH(BB$15-1,1))-_xlpm.DD,EOMONTH(BB$15-1,1),1,_xlpm.VD),
AND(MONTH($AW185)=MONTH(BB$15),MONTH($AX185)=MONTH(BB$15)),
NETWORKDAYS.INTL($AW185,$AX185,1,_xlpm.VD)))),0)),
$DH185="месяц",
$DR185*BB185,
$DH185="неделя",
$DR185*BB185/7*(ROUNDUP((DAY(EOMONTH(BB$15,0)))/4,0))),
0)</f>
        <v/>
      </c>
      <c r="DV185" s="125">
        <f t="array" ref="DV185">
IFERROR(_xlfn.IFS(
$DH185="день_1",
$DR185*$BL185/($AX185-$AW185+1)*BC185*(DAY(EOMONTH(BC$15,0))),
$DH185="день_2",
$DR185/30*MAX(MIN($AX185,EOMONTH(BC$15,0))-MAX($AW185,BC$15)+1,),
$DH185="раб.день",
$DR185/30*(IFERROR(
_xlfn.LET(_xlpm.VD,
CHOOSE(
{1;2;3;4;5;6;7;8;9;10;11;12;13;14;15;16;17;18},
45658,45659,45660,45661,45662,45663,45664,45665,45711,45724,45778,45779,45785,45786,45820,45821,45965,46022),
_xlfn.LET(_xlpm.DD,
MAX(MIN($AX185,EOMONTH(BC$15,0))-MAX($AW185,BC$15),),
_xlfn.IFS(
AND(MONTH($AW185)=MONTH(BC$15),MONTH($AX185)&lt;&gt;MONTH(BC$15)),
NETWORKDAYS.INTL($AW185,$AW185+_xlpm.DD,1,_xlpm.VD),
AND(MONTH($AW185)&lt;&gt;MONTH(BC$15),MONTH($AX185)=MONTH(BC$15)),
NETWORKDAYS.INTL(($AX185)-_xlpm.DD,$AX185,1,_xlpm.VD),
AND(MONTH($AW185)&lt;MONTH(BC$15),MONTH($AX185)&gt;MONTH(BC$15)),
NETWORKDAYS.INTL((EOMONTH(BC$15-1,1))-_xlpm.DD,EOMONTH(BC$15-1,1),1,_xlpm.VD),
AND(MONTH($AW185)=MONTH(BC$15),MONTH($AX185)=MONTH(BC$15)),
NETWORKDAYS.INTL($AW185,$AX185,1,_xlpm.VD)))),0)),
$DH185="месяц",
$DR185*BC185,
$DH185="неделя",
$DR185*BC185/7*(ROUNDUP((DAY(EOMONTH(BC$15,0)))/4,0))),
0)</f>
        <v/>
      </c>
      <c r="DW185" s="125">
        <f t="array" ref="DW185">
IFERROR(_xlfn.IFS(
$DH185="день_1",
$DR185*$BL185/($AX185-$AW185+1)*BD185*(DAY(EOMONTH(BD$15,0))),
$DH185="день_2",
$DR185/30*MAX(MIN($AX185,EOMONTH(BD$15,0))-MAX($AW185,BD$15)+1,),
$DH185="раб.день",
$DR185/30*(IFERROR(
_xlfn.LET(_xlpm.VD,
CHOOSE(
{1;2;3;4;5;6;7;8;9;10;11;12;13;14;15;16;17;18},
45658,45659,45660,45661,45662,45663,45664,45665,45711,45724,45778,45779,45785,45786,45820,45821,45965,46022),
_xlfn.LET(_xlpm.DD,
MAX(MIN($AX185,EOMONTH(BD$15,0))-MAX($AW185,BD$15),),
_xlfn.IFS(
AND(MONTH($AW185)=MONTH(BD$15),MONTH($AX185)&lt;&gt;MONTH(BD$15)),
NETWORKDAYS.INTL($AW185,$AW185+_xlpm.DD,1,_xlpm.VD),
AND(MONTH($AW185)&lt;&gt;MONTH(BD$15),MONTH($AX185)=MONTH(BD$15)),
NETWORKDAYS.INTL(($AX185)-_xlpm.DD,$AX185,1,_xlpm.VD),
AND(MONTH($AW185)&lt;MONTH(BD$15),MONTH($AX185)&gt;MONTH(BD$15)),
NETWORKDAYS.INTL((EOMONTH(BD$15-1,1))-_xlpm.DD,EOMONTH(BD$15-1,1),1,_xlpm.VD),
AND(MONTH($AW185)=MONTH(BD$15),MONTH($AX185)=MONTH(BD$15)),
NETWORKDAYS.INTL($AW185,$AX185,1,_xlpm.VD)))),0)),
$DH185="месяц",
$DR185*BD185,
$DH185="неделя",
$DR185*BD185/7*(ROUNDUP((DAY(EOMONTH(BD$15,0)))/4,0))),
0)</f>
        <v/>
      </c>
      <c r="DX185" s="125">
        <f t="array" ref="DX185">
IFERROR(_xlfn.IFS(
$DH185="день_1",
$DR185*$BL185/($AX185-$AW185+1)*BE185*(DAY(EOMONTH(BE$15,0))),
$DH185="день_2",
$DR185/30*MAX(MIN($AX185,EOMONTH(BE$15,0))-MAX($AW185,BE$15)+1,),
$DH185="раб.день",
$DR185/30*(IFERROR(
_xlfn.LET(_xlpm.VD,
CHOOSE(
{1;2;3;4;5;6;7;8;9;10;11;12;13;14;15;16;17;18},
45658,45659,45660,45661,45662,45663,45664,45665,45711,45724,45778,45779,45785,45786,45820,45821,45965,46022),
_xlfn.LET(_xlpm.DD,
MAX(MIN($AX185,EOMONTH(BE$15,0))-MAX($AW185,BE$15),),
_xlfn.IFS(
AND(MONTH($AW185)=MONTH(BE$15),MONTH($AX185)&lt;&gt;MONTH(BE$15)),
NETWORKDAYS.INTL($AW185,$AW185+_xlpm.DD,1,_xlpm.VD),
AND(MONTH($AW185)&lt;&gt;MONTH(BE$15),MONTH($AX185)=MONTH(BE$15)),
NETWORKDAYS.INTL(($AX185)-_xlpm.DD,$AX185,1,_xlpm.VD),
AND(MONTH($AW185)&lt;MONTH(BE$15),MONTH($AX185)&gt;MONTH(BE$15)),
NETWORKDAYS.INTL((EOMONTH(BE$15-1,1))-_xlpm.DD,EOMONTH(BE$15-1,1),1,_xlpm.VD),
AND(MONTH($AW185)=MONTH(BE$15),MONTH($AX185)=MONTH(BE$15)),
NETWORKDAYS.INTL($AW185,$AX185,1,_xlpm.VD)))),0)),
$DH185="месяц",
$DR185*BE185,
$DH185="неделя",
$DR185*BE185/7*(ROUNDUP((DAY(EOMONTH(BE$15,0)))/4,0))),
0)</f>
        <v/>
      </c>
      <c r="DY185" s="125">
        <f t="array" ref="DY185">
IFERROR(_xlfn.IFS(
$DH185="день_1",
$DR185*$BL185/($AX185-$AW185+1)*BF185*(DAY(EOMONTH(BF$15,0))),
$DH185="день_2",
$DR185/30*MAX(MIN($AX185,EOMONTH(BF$15,0))-MAX($AW185,BF$15)+1,),
$DH185="раб.день",
$DR185/30*(IFERROR(
_xlfn.LET(_xlpm.VD,
CHOOSE(
{1;2;3;4;5;6;7;8;9;10;11;12;13;14;15;16;17;18},
45658,45659,45660,45661,45662,45663,45664,45665,45711,45724,45778,45779,45785,45786,45820,45821,45965,46022),
_xlfn.LET(_xlpm.DD,
MAX(MIN($AX185,EOMONTH(BF$15,0))-MAX($AW185,BF$15),),
_xlfn.IFS(
AND(MONTH($AW185)=MONTH(BF$15),MONTH($AX185)&lt;&gt;MONTH(BF$15)),
NETWORKDAYS.INTL($AW185,$AW185+_xlpm.DD,1,_xlpm.VD),
AND(MONTH($AW185)&lt;&gt;MONTH(BF$15),MONTH($AX185)=MONTH(BF$15)),
NETWORKDAYS.INTL(($AX185)-_xlpm.DD,$AX185,1,_xlpm.VD),
AND(MONTH($AW185)&lt;MONTH(BF$15),MONTH($AX185)&gt;MONTH(BF$15)),
NETWORKDAYS.INTL((EOMONTH(BF$15-1,1))-_xlpm.DD,EOMONTH(BF$15-1,1),1,_xlpm.VD),
AND(MONTH($AW185)=MONTH(BF$15),MONTH($AX185)=MONTH(BF$15)),
NETWORKDAYS.INTL($AW185,$AX185,1,_xlpm.VD)))),0)),
$DH185="месяц",
$DR185*BF185,
$DH185="неделя",
$DR185*BF185/7*(ROUNDUP((DAY(EOMONTH(BF$15,0)))/4,0))),
0)</f>
        <v/>
      </c>
      <c r="DZ185" s="125">
        <f t="array" ref="DZ185">
IFERROR(_xlfn.IFS(
$DH185="день_1",
$DR185*$BL185/($AX185-$AW185+1)*BG185*(DAY(EOMONTH(BG$15,0))),
$DH185="день_2",
$DR185/30*MAX(MIN($AX185,EOMONTH(BG$15,0))-MAX($AW185,BG$15)+1,),
$DH185="раб.день",
$DR185/30*(IFERROR(
_xlfn.LET(_xlpm.VD,
CHOOSE(
{1;2;3;4;5;6;7;8;9;10;11;12;13;14;15;16;17;18},
45658,45659,45660,45661,45662,45663,45664,45665,45711,45724,45778,45779,45785,45786,45820,45821,45965,46022),
_xlfn.LET(_xlpm.DD,
MAX(MIN($AX185,EOMONTH(BG$15,0))-MAX($AW185,BG$15),),
_xlfn.IFS(
AND(MONTH($AW185)=MONTH(BG$15),MONTH($AX185)&lt;&gt;MONTH(BG$15)),
NETWORKDAYS.INTL($AW185,$AW185+_xlpm.DD,1,_xlpm.VD),
AND(MONTH($AW185)&lt;&gt;MONTH(BG$15),MONTH($AX185)=MONTH(BG$15)),
NETWORKDAYS.INTL(($AX185)-_xlpm.DD,$AX185,1,_xlpm.VD),
AND(MONTH($AW185)&lt;MONTH(BG$15),MONTH($AX185)&gt;MONTH(BG$15)),
NETWORKDAYS.INTL((EOMONTH(BG$15-1,1))-_xlpm.DD,EOMONTH(BG$15-1,1),1,_xlpm.VD),
AND(MONTH($AW185)=MONTH(BG$15),MONTH($AX185)=MONTH(BG$15)),
NETWORKDAYS.INTL($AW185,$AX185,1,_xlpm.VD)))),0)),
$DH185="месяц",
$DR185*BG185,
$DH185="неделя",
$DR185*BG185/7*(ROUNDUP((DAY(EOMONTH(BG$15,0)))/4,0))),
0)</f>
        <v/>
      </c>
      <c r="EA185" s="125">
        <f t="array" ref="EA185">
IFERROR(_xlfn.IFS(
$DH185="день_1",
$DR185*$BL185/($AX185-$AW185+1)*BH185*(DAY(EOMONTH(BH$15,0))),
$DH185="день_2",
$DR185/30*MAX(MIN($AX185,EOMONTH(BH$15,0))-MAX($AW185,BH$15)+1,),
$DH185="раб.день",
$DR185/30*(IFERROR(
_xlfn.LET(_xlpm.VD,
CHOOSE(
{1;2;3;4;5;6;7;8;9;10;11;12;13;14;15;16;17;18},
45658,45659,45660,45661,45662,45663,45664,45665,45711,45724,45778,45779,45785,45786,45820,45821,45965,46022),
_xlfn.LET(_xlpm.DD,
MAX(MIN($AX185,EOMONTH(BH$15,0))-MAX($AW185,BH$15),),
_xlfn.IFS(
AND(MONTH($AW185)=MONTH(BH$15),MONTH($AX185)&lt;&gt;MONTH(BH$15)),
NETWORKDAYS.INTL($AW185,$AW185+_xlpm.DD,1,_xlpm.VD),
AND(MONTH($AW185)&lt;&gt;MONTH(BH$15),MONTH($AX185)=MONTH(BH$15)),
NETWORKDAYS.INTL(($AX185)-_xlpm.DD,$AX185,1,_xlpm.VD),
AND(MONTH($AW185)&lt;MONTH(BH$15),MONTH($AX185)&gt;MONTH(BH$15)),
NETWORKDAYS.INTL((EOMONTH(BH$15-1,1))-_xlpm.DD,EOMONTH(BH$15-1,1),1,_xlpm.VD),
AND(MONTH($AW185)=MONTH(BH$15),MONTH($AX185)=MONTH(BH$15)),
NETWORKDAYS.INTL($AW185,$AX185,1,_xlpm.VD)))),0)),
$DH185="месяц",
$DR185*BH185,
$DH185="неделя",
$DR185*BH185/7*(ROUNDUP((DAY(EOMONTH(BH$15,0)))/4,0))),
0)</f>
        <v/>
      </c>
      <c r="EB185" s="125">
        <f t="array" ref="EB185">
IFERROR(_xlfn.IFS(
$DH185="день_1",
$DR185*$BL185/($AX185-$AW185+1)*BI185*(DAY(EOMONTH(BI$15,0))),
$DH185="день_2",
$DR185/30*MAX(MIN($AX185,EOMONTH(BI$15,0))-MAX($AW185,BI$15)+1,),
$DH185="раб.день",
$DR185/30*(IFERROR(
_xlfn.LET(_xlpm.VD,
CHOOSE(
{1;2;3;4;5;6;7;8;9;10;11;12;13;14;15;16;17;18},
45658,45659,45660,45661,45662,45663,45664,45665,45711,45724,45778,45779,45785,45786,45820,45821,45965,46022),
_xlfn.LET(_xlpm.DD,
MAX(MIN($AX185,EOMONTH(BI$15,0))-MAX($AW185,BI$15),),
_xlfn.IFS(
AND(MONTH($AW185)=MONTH(BI$15),MONTH($AX185)&lt;&gt;MONTH(BI$15)),
NETWORKDAYS.INTL($AW185,$AW185+_xlpm.DD,1,_xlpm.VD),
AND(MONTH($AW185)&lt;&gt;MONTH(BI$15),MONTH($AX185)=MONTH(BI$15)),
NETWORKDAYS.INTL(($AX185)-_xlpm.DD,$AX185,1,_xlpm.VD),
AND(MONTH($AW185)&lt;MONTH(BI$15),MONTH($AX185)&gt;MONTH(BI$15)),
NETWORKDAYS.INTL((EOMONTH(BI$15-1,1))-_xlpm.DD,EOMONTH(BI$15-1,1),1,_xlpm.VD),
AND(MONTH($AW185)=MONTH(BI$15),MONTH($AX185)=MONTH(BI$15)),
NETWORKDAYS.INTL($AW185,$AX185,1,_xlpm.VD)))),0)),
$DH185="месяц",
$DR185*BI185,
$DH185="неделя",
$DR185*BI185/7*(ROUNDUP((DAY(EOMONTH(BI$15,0)))/4,0))),
0)</f>
        <v/>
      </c>
      <c r="EC185" s="125">
        <f t="array" ref="EC185">
IFERROR(_xlfn.IFS(
$DH185="день_1",
$DR185*$BL185/($AX185-$AW185+1)*BJ185*(DAY(EOMONTH(BJ$15,0))),
$DH185="день_2",
$DR185/30*MAX(MIN($AX185,EOMONTH(BJ$15,0))-MAX($AW185,BJ$15)+1,),
$DH185="раб.день",
$DR185/30*(IFERROR(
_xlfn.LET(_xlpm.VD,
CHOOSE(
{1;2;3;4;5;6;7;8;9;10;11;12;13;14;15;16;17;18},
45658,45659,45660,45661,45662,45663,45664,45665,45711,45724,45778,45779,45785,45786,45820,45821,45965,46022),
_xlfn.LET(_xlpm.DD,
MAX(MIN($AX185,EOMONTH(BJ$15,0))-MAX($AW185,BJ$15),),
_xlfn.IFS(
AND(MONTH($AW185)=MONTH(BJ$15),MONTH($AX185)&lt;&gt;MONTH(BJ$15)),
NETWORKDAYS.INTL($AW185,$AW185+_xlpm.DD,1,_xlpm.VD),
AND(MONTH($AW185)&lt;&gt;MONTH(BJ$15),MONTH($AX185)=MONTH(BJ$15)),
NETWORKDAYS.INTL(($AX185)-_xlpm.DD,$AX185,1,_xlpm.VD),
AND(MONTH($AW185)&lt;MONTH(BJ$15),MONTH($AX185)&gt;MONTH(BJ$15)),
NETWORKDAYS.INTL((EOMONTH(BJ$15-1,1))-_xlpm.DD,EOMONTH(BJ$15-1,1),1,_xlpm.VD),
AND(MONTH($AW185)=MONTH(BJ$15),MONTH($AX185)=MONTH(BJ$15)),
NETWORKDAYS.INTL($AW185,$AX185,1,_xlpm.VD)))),0)),
$DH185="месяц",
$DR185*BJ185,
$DH185="неделя",
$DR185*BJ185/7*(ROUNDUP((DAY(EOMONTH(BJ$15,0)))/4,0))),
0)</f>
        <v/>
      </c>
      <c r="ED185" s="125">
        <f t="array" ref="ED185">
IFERROR(_xlfn.IFS(
$DH185="день_1",
$DR185*$BL185/($AX185-$AW185+1)*BK185*(DAY(EOMONTH(BK$15,0))),
$DH185="день_2",
$DR185/30*MAX(MIN($AX185,EOMONTH(BK$15,0))-MAX($AW185,BK$15)+1,),
$DH185="раб.день",
$DR185/30*(IFERROR(
_xlfn.LET(_xlpm.VD,
CHOOSE(
{1;2;3;4;5;6;7;8;9;10;11;12;13;14;15;16;17;18},
45658,45659,45660,45661,45662,45663,45664,45665,45711,45724,45778,45779,45785,45786,45820,45821,45965,46022),
_xlfn.LET(_xlpm.DD,
MAX(MIN($AX185,EOMONTH(BK$15,0))-MAX($AW185,BK$15),),
_xlfn.IFS(
AND(MONTH($AW185)=MONTH(BK$15),MONTH($AX185)&lt;&gt;MONTH(BK$15)),
NETWORKDAYS.INTL($AW185,$AW185+_xlpm.DD,1,_xlpm.VD),
AND(MONTH($AW185)&lt;&gt;MONTH(BK$15),MONTH($AX185)=MONTH(BK$15)),
NETWORKDAYS.INTL(($AX185)-_xlpm.DD,$AX185,1,_xlpm.VD),
AND(MONTH($AW185)&lt;MONTH(BK$15),MONTH($AX185)&gt;MONTH(BK$15)),
NETWORKDAYS.INTL((EOMONTH(BK$15-1,1))-_xlpm.DD,EOMONTH(BK$15-1,1),1,_xlpm.VD),
AND(MONTH($AW185)=MONTH(BK$15),MONTH($AX185)=MONTH(BK$15)),
NETWORKDAYS.INTL($AW185,$AX185,1,_xlpm.VD)))),0)),
$DH185="месяц",
$DR185*BK185,
$DH185="неделя",
$DR185*BK185/7*(ROUNDUP((DAY(EOMONTH(BK$15,0)))/4,0))),
0)</f>
        <v/>
      </c>
      <c r="EE185" s="125">
        <f>SUM($DS185,$DT185,$DU185,$DV185,$DW185,$DX185,$DY185,$DZ185,$EA185,$EB185,$EC185,$ED185)</f>
        <v/>
      </c>
      <c r="EF185" s="125">
        <f>IFERROR(ROUND($EE185*(1+$EP185),2),0)</f>
        <v/>
      </c>
      <c r="EG185" s="128" t="n">
        <v>1</v>
      </c>
      <c r="EH185" s="126" t="n">
        <v>0</v>
      </c>
      <c r="EI185" s="126">
        <f>ROUND(SUM($EH185:$EH185)*SUM($AB185:$AB185)*$EG185,2)</f>
        <v/>
      </c>
      <c r="EJ185" s="126">
        <f>ROUND($EI185*(1+$EP185),2)</f>
        <v/>
      </c>
      <c r="EK185" s="126" t="n">
        <v>0</v>
      </c>
      <c r="EL185" s="126">
        <f>ROUND(SUM($EK185:$EK185)*SUM($AB185:$AB185)*$EG185,2)</f>
        <v/>
      </c>
      <c r="EM185" s="126">
        <f>ROUND($EL185*(1+$EP185),2)</f>
        <v/>
      </c>
      <c r="EN185" s="126">
        <f>SUM($EE185,$EI185,$EL185)</f>
        <v/>
      </c>
      <c r="EO185" s="126">
        <f>SUM($EF185,$EJ185,$EM185)</f>
        <v/>
      </c>
      <c r="EP185" s="59" t="inlineStr">
        <is>
          <t>20%</t>
        </is>
      </c>
      <c r="EQ185" s="59" t="n"/>
      <c r="ER185" s="60">
        <f t="array" ref="ER185">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MATCH(ES185,
{"AMS";"RussOutdoor";"HD Outdoor";"Ingroup";"IQ";"Ledproduction";"LisChannel";"Logic";"Media-PPL";"NovikovTV | НовиковТВ";"SMA";"SOK";"КрокусТВ | CrocusTV | IndoorTV";"Сити";"ТЯК Москва"},
0)),"")</f>
        <v/>
      </c>
      <c r="ES185" s="60" t="n"/>
      <c r="ET185" s="60">
        <f t="array" ref="ET185">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MATCH(ES185,
{"AMS";"RussOutdoor";"HD Outdoor";"Ingroup";"IQ";"Ledproduction";"LisChannel";"Logic";"Media-PPL";"NovikovTV | НовиковТВ";"SMA";"SOK";"КрокусТВ | CrocusTV | IndoorTV";"Сити";"ТЯК Москва"},
0)),"")</f>
        <v/>
      </c>
      <c r="EU185" s="60" t="n"/>
      <c r="EV185" s="60" t="n"/>
      <c r="EX185" s="110">
        <f t="array" ref="EX185">
($AR185/30
+N("ТРАФИК ПЛОЩАДКИ"))*
(IFERROR(
_xlfn.LET(
_xlpm.GPR,
HLOOKUP($L185,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(MATCH($T185,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IF($Q185="цифровой",_xlpm.GPR/$AG185,_xlpm.GPR/60)),
0)
+N("DWELL TIME"))*
(IF($AB185=0,0,IF($AB185=1,0.3,IF($AB185=2,0.5,IF($AB185&gt;2,1))))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_xlfn.IFS($AC185="да",1.2,$AC185="нет",1)*
_xlfn.IFS($AD185="да",1.2,$AD185="нет",1)*
IF(R185="статический",1,1.2)*
$X185*
INDEX(
{1.2;1;1.2;1.2;1;1.2;1.2;1.2;1.2;1.2;1.2;1;1.2;1.2;1.2;1.2;1;1;1.2;1.2;1.2;1;1;1;1;1.2;1.2;1.2;1.2;1;1;1;1;1.2;1.2;1.2;1.2;1.2;1.2;1.2;1.2;1;1;1.2;1;1;1;1;1.5;1;1;1.5;1.5;1.2},
MATCH($Q185,_xlpm.MI,0)))&gt;{0.02;0.04;0.06;0.1;0.2;0.4;0.6;0.8;1;2;4;6})),
{0;1;2;3;4;5;6;7;8;9;10;11;12},
0)))
+N("КОЭФФИЦИЕНТ КОНТАКТА"))))*
(_xlfn.IFS($X185&lt;0.1,$X185/1000,$X185&gt;25,5.2,AND($X185&gt;=0.1,$X185&lt;=25),(($X185*2+0.1)/10)*($X185/10)))*
IFERROR((_xlfn.LET(
_xlpm.MA,
{0;0.8;0.85;0.9;0.95;1},
_xlpm.MAA,
{0;1;2;3;4;5},
INDEX(_xlpm.MA,MATCH(SUMPRODUCT(--((IF(ROUND(_xlpm.MAA,1)&gt;5,5,ROUND($AB185,1)))&gt;{0;1;2;3;4;5})),_xlpm.MAA,0)))
+N("КОЭФФИЦИЕНТ КОЛ-ВО КОНСТРУКЦИЙ")),1)*
$AB185,0))*
(IF($Q185="цифровой",$AG185/15*$AI185,1)
+N("ДЛЯ ЦИФРЫ"))</f>
        <v/>
      </c>
      <c r="EY185" s="110">
        <f>IFERROR(EX185*AY185,0)</f>
        <v/>
      </c>
      <c r="EZ185" s="131">
        <f>IFERROR(DP185/EY185*1000,0)</f>
        <v/>
      </c>
      <c r="FA185" s="112">
        <f>IFERROR(FC185/FB185,0)</f>
        <v/>
      </c>
      <c r="FB185" s="112">
        <f>IFERROR((FC185/(EY185/FF185*#REF!))*0.825,0)</f>
        <v/>
      </c>
      <c r="FC185" s="112">
        <f>IFERROR(((EX185*30/AR185)*100)/30,0)</f>
        <v/>
      </c>
      <c r="FD185" s="112">
        <f>IFERROR(EY185/G185*100%,0)</f>
        <v/>
      </c>
      <c r="FE185" s="112">
        <f>IFERROR(FD185/FC185*100%,0)</f>
        <v/>
      </c>
      <c r="FF185" s="110">
        <f>IFERROR(AR185/30*AY185,0)</f>
        <v/>
      </c>
    </row>
    <row r="186" ht="13" customHeight="1">
      <c r="A186" s="59" t="n"/>
      <c r="B186" s="60" t="n"/>
      <c r="C186" s="60" t="n"/>
      <c r="D186" s="60">
        <f t="array" ref="D186">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MATCH($E186,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86" s="60">
        <f t="array" ref="E186">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MATCH($F186,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86" s="60" t="inlineStr"/>
      <c r="G186" s="60" t="n"/>
      <c r="H186" s="60">
        <f t="array" ref="H186">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MATCH($I186,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86" s="60" t="n"/>
      <c r="J186" s="60" t="n"/>
      <c r="K186" s="60" t="n"/>
      <c r="L186" s="60" t="n"/>
      <c r="M186" s="60" t="n"/>
      <c r="N186" s="60" t="n"/>
      <c r="O186" s="60" t="n"/>
      <c r="P186" s="60">
        <f t="array" ref="P186">
_xlfn.IFS(
ISNUMBER(MATCH($Q186,{"шелфбаннер","разделитель","монетница","чековая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ISNUMBER(MATCH($Q186,{"LED/LCD","видеокулер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ISNUMBER(MATCH($Q186,{"автомобиль","машина","выставочное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ISNUMBER(MATCH($Q186,{"билборд","лифтовая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ISNUMBER(MATCH($Q186,{"навигация","подвесной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ISNUMBER(MATCH($Q186,{"движущаяся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ISNUMBER(MATCH($Q186,{"каталог","журнал"},)),
"Пресса",
$Q186="","")</f>
        <v/>
      </c>
      <c r="Q186" s="60" t="n"/>
      <c r="R186" s="60">
        <f t="array" ref="R186">
IFERROR(
_xlfn.IFS(
OR(ISNUMBER(MATCH($Q186,{"экспозиция","макет","стенд","автостенд","авто стенд","выставочное пространство","выставочные стенды","модульные выставочные стенды","3Д конструкция","3D конструкция"},)),P186="Экспонирование"),
"нестандартный",
ISNUMBER(MATCH($Q186,{"скроллер","призматрон"},)),
"динамический",
$P186="Видео",
"цифровой",
OR($P186="Пресса",$P186="Щит",$P186="POSm",$P186="Подвес",$P186="Брендирование/оклейка"),
"статический"),"")</f>
        <v/>
      </c>
      <c r="S186" s="59" t="n"/>
      <c r="T186" s="60" t="n"/>
      <c r="U186" s="60" t="n"/>
      <c r="V186" s="60">
        <f>
IF(P186="Видео",
"цифровой постер/ролик",
IF(ISNUMBER(MATCH(Q186,{"короб световой","короб световой | лайтбокс","короб световой | кристалайт","лайтбокс","лайт бокс","кристалайт","LB","lightbox"},)),
"бэклит",
IF(P186="Брендирование/оклейка",
"перфарированная пленка/самоклейка",
IF(P186="Экспонирование",
"под запрос",
IF(P186="Подвес",
"баннер/ткань",
"")))))</f>
        <v/>
      </c>
      <c r="W186" s="59" t="n"/>
      <c r="X186" s="59" t="n"/>
      <c r="Y186" s="59" t="n"/>
      <c r="Z186" s="61" t="n"/>
      <c r="AA186" s="61" t="n"/>
      <c r="AB186" s="61">
        <f>IF(BL186&gt;0,Z186,0)</f>
        <v/>
      </c>
      <c r="AC186" s="59" t="n"/>
      <c r="AD186" s="59" t="n"/>
      <c r="AE186" s="59" t="n"/>
      <c r="AF186" s="59" t="n"/>
      <c r="AG186" s="59" t="n"/>
      <c r="AH186" s="59" t="n"/>
      <c r="AI186" s="59" t="n"/>
      <c r="AJ186" s="59" t="n"/>
      <c r="AK186" s="59" t="n"/>
      <c r="AL186" s="62">
        <f>IFERROR(IF(OR(R186="статический",R186="динамический",R186="нестандартный",R186="",R186=""),"-",IF(AND(AH186="-",AI186="-"),"-",AK186*3600/AH186*AI186)),"-")</f>
        <v/>
      </c>
      <c r="AM186" s="62">
        <f>IFERROR(IF(OR(R186="статический",R186="динамический",R186="",R186="", R186="BTL",R186="нестандартный"),"-",AG186*AI186*AL186/60),"-")</f>
        <v/>
      </c>
      <c r="AN186" s="63">
        <f>IFERROR(IF(AH186="","-",AG186*AI186/AH186),"-")</f>
        <v/>
      </c>
      <c r="AO186" s="59">
        <f>IFERROR(IF(OR($R186="статический",$R186="динамический",$R186="",$R186="",$R186="BTL",$R186="нестандартный"),"-",$AL186*$AY186),"-")</f>
        <v/>
      </c>
      <c r="AP186" s="62">
        <f>IFERROR(IF(OR($R186="статический",$R186="динамический",$R186="",$R186="",$R186="BTL",$R186="нестандартный"),"-",$AM186*AY186),"-")</f>
        <v/>
      </c>
      <c r="AQ186" s="64" t="n"/>
      <c r="AR186" s="61" t="n"/>
      <c r="AS186" s="61" t="n"/>
      <c r="AT186" s="61" t="n"/>
      <c r="AU186" s="65" t="n"/>
      <c r="AV186" s="124">
        <f>IFERROR(DR186/AT186*1000,"n/a")</f>
        <v/>
      </c>
      <c r="AW186" s="67" t="n"/>
      <c r="AX186" s="67" t="n"/>
      <c r="AY186" s="43">
        <f>IFERROR(IF(OR($AW186="",$AX186=""),"",_xlfn.DAYS($AX186+1,$AW186)),"")</f>
        <v/>
      </c>
      <c r="AZ186" s="68">
        <f t="array" ref="AZ186">
_xlfn.LET(_xlpm.COEFF,
IF($AW186+$AX186=0,0,IF(MAX(MIN($AX186,EOMONTH(AZ$15,0))-MAX($AW186,AZ$15)+1,)&gt;0,1,0)),
_xlfn.IFS(
$ES186="LisChannel",
_xlpm.COEFF*
INDEX({1;1;1.2;1.2;1;1;1;1;1.2;1.2;1.2;1.2},
MATCH(MONTH(AZ$15),
{1,2,3,4,5,6,7,8,9,10,11,12})),
CONCATENATE($ES186," ",$L186)="RussOutdoor метро",
_xlpm.COEFF*
INDEX({0.8;0.9;1.1;1.1;1;1;1;1;1.1;1.1;1.1;1.1},
MATCH(MONTH(AZ$15),
{1,2,3,4,5,6,7,8,9,10,11,12})),
$ES186&lt;&gt;"LisChannel",
_xlpm.COEFF,
$ES186&lt;&gt;"RussOutdoor",
_xlpm.COEFF))</f>
        <v/>
      </c>
      <c r="BA186" s="68">
        <f t="array" ref="BA186">
_xlfn.LET(_xlpm.COEFF,
IF($AW186+$AX186=0,0,IF(MAX(MIN($AX186,EOMONTH(BA$15,0))-MAX($AW186,BA$15)+1,)&gt;0,1,0)),
_xlfn.IFS(
$ES186="LisChannel",
_xlpm.COEFF*
INDEX({1;1;1.2;1.2;1;1;1;1;1.2;1.2;1.2;1.2},
MATCH(MONTH(BA$15),
{1,2,3,4,5,6,7,8,9,10,11,12})),
CONCATENATE($ES186," ",$L186)="RussOutdoor метро",
_xlpm.COEFF*
INDEX({0.8;0.9;1.1;1.1;1;1;1;1;1.1;1.1;1.1;1.1},
MATCH(MONTH(BA$15),
{1,2,3,4,5,6,7,8,9,10,11,12})),
$ES186&lt;&gt;"LisChannel",
_xlpm.COEFF,
$ES186&lt;&gt;"RussOutdoor",
_xlpm.COEFF))</f>
        <v/>
      </c>
      <c r="BB186" s="68">
        <f t="array" ref="BB186">
_xlfn.LET(_xlpm.COEFF,
IF($AW186+$AX186=0,0,IF(MAX(MIN($AX186,EOMONTH(BB$15,0))-MAX($AW186,BB$15)+1,)&gt;0,1,0)),
_xlfn.IFS(
$ES186="LisChannel",
_xlpm.COEFF*
INDEX({1;1;1.2;1.2;1;1;1;1;1.2;1.2;1.2;1.2},
MATCH(MONTH(BB$15),
{1,2,3,4,5,6,7,8,9,10,11,12})),
CONCATENATE($ES186," ",$L186)="RussOutdoor метро",
_xlpm.COEFF*
INDEX({0.8;0.9;1.1;1.1;1;1;1;1;1.1;1.1;1.1;1.1},
MATCH(MONTH(BB$15),
{1,2,3,4,5,6,7,8,9,10,11,12})),
$ES186&lt;&gt;"LisChannel",
_xlpm.COEFF,
$ES186&lt;&gt;"RussOutdoor",
_xlpm.COEFF))</f>
        <v/>
      </c>
      <c r="BC186" s="68">
        <f t="array" ref="BC186">
_xlfn.LET(_xlpm.COEFF,
IF($AW186+$AX186=0,0,IF(MAX(MIN($AX186,EOMONTH(BC$15,0))-MAX($AW186,BC$15)+1,)&gt;0,1,0)),
_xlfn.IFS(
$ES186="LisChannel",
_xlpm.COEFF*
INDEX({1;1;1.2;1.2;1;1;1;1;1.2;1.2;1.2;1.2},
MATCH(MONTH(BC$15),
{1,2,3,4,5,6,7,8,9,10,11,12})),
CONCATENATE($ES186," ",$L186)="RussOutdoor метро",
_xlpm.COEFF*
INDEX({0.8;0.9;1.1;1.1;1;1;1;1;1.1;1.1;1.1;1.1},
MATCH(MONTH(BC$15),
{1,2,3,4,5,6,7,8,9,10,11,12})),
$ES186&lt;&gt;"LisChannel",
_xlpm.COEFF,
$ES186&lt;&gt;"RussOutdoor",
_xlpm.COEFF))</f>
        <v/>
      </c>
      <c r="BD186" s="68">
        <f t="array" ref="BD186">
_xlfn.LET(_xlpm.COEFF,
IF($AW186+$AX186=0,0,IF(MAX(MIN($AX186,EOMONTH(BD$15,0))-MAX($AW186,BD$15)+1,)&gt;0,1,0)),
_xlfn.IFS(
$ES186="LisChannel",
_xlpm.COEFF*
INDEX({1;1;1.2;1.2;1;1;1;1;1.2;1.2;1.2;1.2},
MATCH(MONTH(BD$15),
{1,2,3,4,5,6,7,8,9,10,11,12})),
CONCATENATE($ES186," ",$L186)="RussOutdoor метро",
_xlpm.COEFF*
INDEX({0.8;0.9;1.1;1.1;1;1;1;1;1.1;1.1;1.1;1.1},
MATCH(MONTH(BD$15),
{1,2,3,4,5,6,7,8,9,10,11,12})),
$ES186&lt;&gt;"LisChannel",
_xlpm.COEFF,
$ES186&lt;&gt;"RussOutdoor",
_xlpm.COEFF))</f>
        <v/>
      </c>
      <c r="BE186" s="68">
        <f t="array" ref="BE186">
_xlfn.LET(_xlpm.COEFF,
IF($AW186+$AX186=0,0,IF(MAX(MIN($AX186,EOMONTH(BE$15,0))-MAX($AW186,BE$15)+1,)&gt;0,1,0)),
_xlfn.IFS(
$ES186="LisChannel",
_xlpm.COEFF*
INDEX({1;1;1.2;1.2;1;1;1;1;1.2;1.2;1.2;1.2},
MATCH(MONTH(BE$15),
{1,2,3,4,5,6,7,8,9,10,11,12})),
CONCATENATE($ES186," ",$L186)="RussOutdoor метро",
_xlpm.COEFF*
INDEX({0.8;0.9;1.1;1.1;1;1;1;1;1.1;1.1;1.1;1.1},
MATCH(MONTH(BE$15),
{1,2,3,4,5,6,7,8,9,10,11,12})),
$ES186&lt;&gt;"LisChannel",
_xlpm.COEFF,
$ES186&lt;&gt;"RussOutdoor",
_xlpm.COEFF))</f>
        <v/>
      </c>
      <c r="BF186" s="68">
        <f t="array" ref="BF186">
_xlfn.LET(_xlpm.COEFF,
IF($AW186+$AX186=0,0,IF(MAX(MIN($AX186,EOMONTH(BF$15,0))-MAX($AW186,BF$15)+1,)&gt;0,1,0)),
_xlfn.IFS(
$ES186="LisChannel",
_xlpm.COEFF*
INDEX({1;1;1.2;1.2;1;1;1;1;1.2;1.2;1.2;1.2},
MATCH(MONTH(BF$15),
{1,2,3,4,5,6,7,8,9,10,11,12})),
CONCATENATE($ES186," ",$L186)="RussOutdoor метро",
_xlpm.COEFF*
INDEX({0.8;0.9;1.1;1.1;1;1;1;1;1.1;1.1;1.1;1.1},
MATCH(MONTH(BF$15),
{1,2,3,4,5,6,7,8,9,10,11,12})),
$ES186&lt;&gt;"LisChannel",
_xlpm.COEFF,
$ES186&lt;&gt;"RussOutdoor",
_xlpm.COEFF))</f>
        <v/>
      </c>
      <c r="BG186" s="68">
        <f t="array" ref="BG186">
_xlfn.LET(_xlpm.COEFF,
IF($AW186+$AX186=0,0,IF(MAX(MIN($AX186,EOMONTH(BG$15,0))-MAX($AW186,BG$15)+1,)&gt;0,1,0)),
_xlfn.IFS(
$ES186="LisChannel",
_xlpm.COEFF*
INDEX({1;1;1.2;1.2;1;1;1;1;1.2;1.2;1.2;1.2},
MATCH(MONTH(BG$15),
{1,2,3,4,5,6,7,8,9,10,11,12})),
CONCATENATE($ES186," ",$L186)="RussOutdoor метро",
_xlpm.COEFF*
INDEX({0.8;0.9;1.1;1.1;1;1;1;1;1.1;1.1;1.1;1.1},
MATCH(MONTH(BG$15),
{1,2,3,4,5,6,7,8,9,10,11,12})),
$ES186&lt;&gt;"LisChannel",
_xlpm.COEFF,
$ES186&lt;&gt;"RussOutdoor",
_xlpm.COEFF))</f>
        <v/>
      </c>
      <c r="BH186" s="68">
        <f t="array" ref="BH186">
_xlfn.LET(_xlpm.COEFF,
IF($AW186+$AX186=0,0,IF(MAX(MIN($AX186,EOMONTH(BH$15,0))-MAX($AW186,BH$15)+1,)&gt;0,1,0)),
_xlfn.IFS(
$ES186="LisChannel",
_xlpm.COEFF*
INDEX({1;1;1.2;1.2;1;1;1;1;1.2;1.2;1.2;1.2},
MATCH(MONTH(BH$15),
{1,2,3,4,5,6,7,8,9,10,11,12})),
CONCATENATE($ES186," ",$L186)="RussOutdoor метро",
_xlpm.COEFF*
INDEX({0.8;0.9;1.1;1.1;1;1;1;1;1.1;1.1;1.1;1.1},
MATCH(MONTH(BH$15),
{1,2,3,4,5,6,7,8,9,10,11,12})),
$ES186&lt;&gt;"LisChannel",
_xlpm.COEFF,
$ES186&lt;&gt;"RussOutdoor",
_xlpm.COEFF))</f>
        <v/>
      </c>
      <c r="BI186" s="68">
        <f t="array" ref="BI186">
_xlfn.LET(_xlpm.COEFF,
IF($AW186+$AX186=0,0,IF(MAX(MIN($AX186,EOMONTH(BI$15,0))-MAX($AW186,BI$15)+1,)&gt;0,1,0)),
_xlfn.IFS(
$ES186="LisChannel",
_xlpm.COEFF*
INDEX({1;1;1.2;1.2;1;1;1;1;1.2;1.2;1.2;1.2},
MATCH(MONTH(BI$15),
{1,2,3,4,5,6,7,8,9,10,11,12})),
CONCATENATE($ES186," ",$L186)="RussOutdoor метро",
_xlpm.COEFF*
INDEX({0.8;0.9;1.1;1.1;1;1;1;1;1.1;1.1;1.1;1.1},
MATCH(MONTH(BI$15),
{1,2,3,4,5,6,7,8,9,10,11,12})),
$ES186&lt;&gt;"LisChannel",
_xlpm.COEFF,
$ES186&lt;&gt;"RussOutdoor",
_xlpm.COEFF))</f>
        <v/>
      </c>
      <c r="BJ186" s="68">
        <f t="array" ref="BJ186">
_xlfn.LET(_xlpm.COEFF,
IF($AW186+$AX186=0,0,IF(MAX(MIN($AX186,EOMONTH(BJ$15,0))-MAX($AW186,BJ$15)+1,)&gt;0,1,0)),
_xlfn.IFS(
$ES186="LisChannel",
_xlpm.COEFF*
INDEX({1;1;1.2;1.2;1;1;1;1;1.2;1.2;1.2;1.2},
MATCH(MONTH(BJ$15),
{1,2,3,4,5,6,7,8,9,10,11,12})),
CONCATENATE($ES186," ",$L186)="RussOutdoor метро",
_xlpm.COEFF*
INDEX({0.8;0.9;1.1;1.1;1;1;1;1;1.1;1.1;1.1;1.1},
MATCH(MONTH(BJ$15),
{1,2,3,4,5,6,7,8,9,10,11,12})),
$ES186&lt;&gt;"LisChannel",
_xlpm.COEFF,
$ES186&lt;&gt;"RussOutdoor",
_xlpm.COEFF))</f>
        <v/>
      </c>
      <c r="BK186" s="68">
        <f t="array" ref="BK186">
_xlfn.LET(_xlpm.COEFF,
IF($AW186+$AX186=0,0,IF(MAX(MIN($AX186,EOMONTH(BK$15,0))-MAX($AW186,BK$15)+1,)&gt;0,1,0)),
_xlfn.IFS(
$ES186="LisChannel",
_xlpm.COEFF*
INDEX({1;1;1.2;1.2;1;1;1;1;1.2;1.2;1.2;1.2},
MATCH(MONTH(BK$15),
{1,2,3,4,5,6,7,8,9,10,11,12})),
CONCATENATE($ES186," ",$L186)="RussOutdoor метро",
_xlpm.COEFF*
INDEX({0.8;0.9;1.1;1.1;1;1;1;1;1.1;1.1;1.1;1.1},
MATCH(MONTH(BK$15),
{1,2,3,4,5,6,7,8,9,10,11,12})),
$ES186&lt;&gt;"LisChannel",
_xlpm.COEFF,
$ES186&lt;&gt;"RussOutdoor",
_xlpm.COEFF))</f>
        <v/>
      </c>
      <c r="BL186" s="62">
        <f>COUNTIFS($AZ186:$BK186,"&gt;0")</f>
        <v/>
      </c>
      <c r="BM186" s="65" t="n"/>
      <c r="BN186" s="125">
        <f>$DJ186</f>
        <v/>
      </c>
      <c r="BO186" s="63">
        <f>$DQ186</f>
        <v/>
      </c>
      <c r="BP186" s="125">
        <f>
IFERROR(
IF($BL186=0,0,
$BN186*(1-$BO186)),
0)</f>
        <v/>
      </c>
      <c r="BQ186" s="125">
        <f t="array" ref="BQ186">
IFERROR(
_xlfn.IFS(
$DH186="день_1",
$BP186*$BL186/($AX186-$AW186+1)*AZ186*(DAY(EOMONTH(AZ$15,0))),
$DH186="день_2",
$BP186/30*MAX(MIN($AX186,EOMONTH(AZ$15,0))-MAX($AW186,AZ$15)+1,),
$DH186="раб.день",
$BP186/30*(IFERROR(
_xlfn.LET(_xlpm.VD,
CHOOSE(
{1;2;3;4;5;6;7;8;9;10;11;12;13;14;15;16;17;18},
45658,45659,45660,45661,45662,45663,45664,45665,45711,45724,45778,45779,45785,45786,45820,45821,45965,46022),
_xlfn.LET(_xlpm.DD,
MAX(MIN($AX186,EOMONTH(AZ$15,0))-MAX($AW186,AZ$15),),
_xlfn.IFS(
AND(MONTH($AW186)=MONTH(AZ$15),MONTH($AX186)&lt;&gt;MONTH(AZ$15)),
NETWORKDAYS.INTL($AW186,$AW186+_xlpm.DD,1,_xlpm.VD),
AND(MONTH($AW186)&lt;&gt;MONTH(AZ$15),MONTH($AX186)=MONTH(AZ$15)),
NETWORKDAYS.INTL(($AX186)-_xlpm.DD,$AX186,1,_xlpm.VD),
AND(MONTH($AW186)&lt;MONTH(AZ$15),MONTH($AX186)&gt;MONTH(AZ$15)),
NETWORKDAYS.INTL((EOMONTH(AZ$15-1,1))-_xlpm.DD,EOMONTH(AZ$15-1,1),1,_xlpm.VD),
AND(MONTH($AW186)=MONTH(AZ$15),MONTH($AX186)=MONTH(AZ$15)),
NETWORKDAYS.INTL($AW186,$AX186,1,_xlpm.VD)))),0)),
$DH186="месяц",
$BP186*AZ186,
$DH186="неделя",
$BP186*AZ186/7*(ROUNDUP((DAY(EOMONTH(AZ$15,0)))/4,0))),
0)</f>
        <v/>
      </c>
      <c r="BR186" s="125">
        <f t="array" ref="BR186">
IFERROR(
_xlfn.IFS(
$DH186="день_1",
$BP186*$BL186/($AX186-$AW186+1)*BA186*(DAY(EOMONTH(BA$15,0))),
$DH186="день_2",
$BP186/30*MAX(MIN($AX186,EOMONTH(BA$15,0))-MAX($AW186,BA$15)+1,),
$DH186="раб.день",
$BP186/30*(IFERROR(
_xlfn.LET(_xlpm.VD,
CHOOSE(
{1;2;3;4;5;6;7;8;9;10;11;12;13;14;15;16;17;18},
45658,45659,45660,45661,45662,45663,45664,45665,45711,45724,45778,45779,45785,45786,45820,45821,45965,46022),
_xlfn.LET(_xlpm.DD,
MAX(MIN($AX186,EOMONTH(BA$15,0))-MAX($AW186,BA$15),),
_xlfn.IFS(
AND(MONTH($AW186)=MONTH(BA$15),MONTH($AX186)&lt;&gt;MONTH(BA$15)),
NETWORKDAYS.INTL($AW186,$AW186+_xlpm.DD,1,_xlpm.VD),
AND(MONTH($AW186)&lt;&gt;MONTH(BA$15),MONTH($AX186)=MONTH(BA$15)),
NETWORKDAYS.INTL(($AX186)-_xlpm.DD,$AX186,1,_xlpm.VD),
AND(MONTH($AW186)&lt;MONTH(BA$15),MONTH($AX186)&gt;MONTH(BA$15)),
NETWORKDAYS.INTL((EOMONTH(BA$15-1,1))-_xlpm.DD,EOMONTH(BA$15-1,1),1,_xlpm.VD),
AND(MONTH($AW186)=MONTH(BA$15),MONTH($AX186)=MONTH(BA$15)),
NETWORKDAYS.INTL($AW186,$AX186,1,_xlpm.VD)))),0)),
$DH186="месяц",
$BP186*BA186,
$DH186="неделя",
$BP186*BA186/7*(ROUNDUP((DAY(EOMONTH(BA$15,0)))/4,0))),
0)</f>
        <v/>
      </c>
      <c r="BS186" s="125">
        <f t="array" ref="BS186">
IFERROR(
_xlfn.IFS(
$DH186="день_1",
$BP186*$BL186/($AX186-$AW186+1)*BB186*(DAY(EOMONTH(BB$15,0))),
$DH186="день_2",
$BP186/30*MAX(MIN($AX186,EOMONTH(BB$15,0))-MAX($AW186,BB$15)+1,),
$DH186="раб.день",
$BP186/30*(IFERROR(
_xlfn.LET(_xlpm.VD,
CHOOSE(
{1;2;3;4;5;6;7;8;9;10;11;12;13;14;15;16;17;18},
45658,45659,45660,45661,45662,45663,45664,45665,45711,45724,45778,45779,45785,45786,45820,45821,45965,46022),
_xlfn.LET(_xlpm.DD,
MAX(MIN($AX186,EOMONTH(BB$15,0))-MAX($AW186,BB$15),),
_xlfn.IFS(
AND(MONTH($AW186)=MONTH(BB$15),MONTH($AX186)&lt;&gt;MONTH(BB$15)),
NETWORKDAYS.INTL($AW186,$AW186+_xlpm.DD,1,_xlpm.VD),
AND(MONTH($AW186)&lt;&gt;MONTH(BB$15),MONTH($AX186)=MONTH(BB$15)),
NETWORKDAYS.INTL(($AX186)-_xlpm.DD,$AX186,1,_xlpm.VD),
AND(MONTH($AW186)&lt;MONTH(BB$15),MONTH($AX186)&gt;MONTH(BB$15)),
NETWORKDAYS.INTL((EOMONTH(BB$15-1,1))-_xlpm.DD,EOMONTH(BB$15-1,1),1,_xlpm.VD),
AND(MONTH($AW186)=MONTH(BB$15),MONTH($AX186)=MONTH(BB$15)),
NETWORKDAYS.INTL($AW186,$AX186,1,_xlpm.VD)))),0)),
$DH186="месяц",
$BP186*BB186,
$DH186="неделя",
$BP186*BB186/7*(ROUNDUP((DAY(EOMONTH(BB$15,0)))/4,0))),
0)</f>
        <v/>
      </c>
      <c r="BT186" s="125">
        <f t="array" ref="BT186">
IFERROR(
_xlfn.IFS(
$DH186="день_1",
$BP186*$BL186/($AX186-$AW186+1)*BC186*(DAY(EOMONTH(BC$15,0))),
$DH186="день_2",
$BP186/30*MAX(MIN($AX186,EOMONTH(BC$15,0))-MAX($AW186,BC$15)+1,),
$DH186="раб.день",
$BP186/30*(IFERROR(
_xlfn.LET(_xlpm.VD,
CHOOSE(
{1;2;3;4;5;6;7;8;9;10;11;12;13;14;15;16;17;18},
45658,45659,45660,45661,45662,45663,45664,45665,45711,45724,45778,45779,45785,45786,45820,45821,45965,46022),
_xlfn.LET(_xlpm.DD,
MAX(MIN($AX186,EOMONTH(BC$15,0))-MAX($AW186,BC$15),),
_xlfn.IFS(
AND(MONTH($AW186)=MONTH(BC$15),MONTH($AX186)&lt;&gt;MONTH(BC$15)),
NETWORKDAYS.INTL($AW186,$AW186+_xlpm.DD,1,_xlpm.VD),
AND(MONTH($AW186)&lt;&gt;MONTH(BC$15),MONTH($AX186)=MONTH(BC$15)),
NETWORKDAYS.INTL(($AX186)-_xlpm.DD,$AX186,1,_xlpm.VD),
AND(MONTH($AW186)&lt;MONTH(BC$15),MONTH($AX186)&gt;MONTH(BC$15)),
NETWORKDAYS.INTL((EOMONTH(BC$15-1,1))-_xlpm.DD,EOMONTH(BC$15-1,1),1,_xlpm.VD),
AND(MONTH($AW186)=MONTH(BC$15),MONTH($AX186)=MONTH(BC$15)),
NETWORKDAYS.INTL($AW186,$AX186,1,_xlpm.VD)))),0)),
$DH186="месяц",
$BP186*BC186,
$DH186="неделя",
$BP186*BC186/7*(ROUNDUP((DAY(EOMONTH(BC$15,0)))/4,0))),
0)</f>
        <v/>
      </c>
      <c r="BU186" s="125">
        <f t="array" ref="BU186">
IFERROR(
_xlfn.IFS(
$DH186="день_1",
$BP186*$BL186/($AX186-$AW186+1)*BD186*(DAY(EOMONTH(BD$15,0))),
$DH186="день_2",
$BP186/30*MAX(MIN($AX186,EOMONTH(BD$15,0))-MAX($AW186,BD$15)+1,),
$DH186="раб.день",
$BP186/30*(IFERROR(
_xlfn.LET(_xlpm.VD,
CHOOSE(
{1;2;3;4;5;6;7;8;9;10;11;12;13;14;15;16;17;18},
45658,45659,45660,45661,45662,45663,45664,45665,45711,45724,45778,45779,45785,45786,45820,45821,45965,46022),
_xlfn.LET(_xlpm.DD,
MAX(MIN($AX186,EOMONTH(BD$15,0))-MAX($AW186,BD$15),),
_xlfn.IFS(
AND(MONTH($AW186)=MONTH(BD$15),MONTH($AX186)&lt;&gt;MONTH(BD$15)),
NETWORKDAYS.INTL($AW186,$AW186+_xlpm.DD,1,_xlpm.VD),
AND(MONTH($AW186)&lt;&gt;MONTH(BD$15),MONTH($AX186)=MONTH(BD$15)),
NETWORKDAYS.INTL(($AX186)-_xlpm.DD,$AX186,1,_xlpm.VD),
AND(MONTH($AW186)&lt;MONTH(BD$15),MONTH($AX186)&gt;MONTH(BD$15)),
NETWORKDAYS.INTL((EOMONTH(BD$15-1,1))-_xlpm.DD,EOMONTH(BD$15-1,1),1,_xlpm.VD),
AND(MONTH($AW186)=MONTH(BD$15),MONTH($AX186)=MONTH(BD$15)),
NETWORKDAYS.INTL($AW186,$AX186,1,_xlpm.VD)))),0)),
$DH186="месяц",
$BP186*BD186,
$DH186="неделя",
$BP186*BD186/7*(ROUNDUP((DAY(EOMONTH(BD$15,0)))/4,0))),
0)</f>
        <v/>
      </c>
      <c r="BV186" s="125">
        <f t="array" ref="BV186">
IFERROR(
_xlfn.IFS(
$DH186="день_1",
$BP186*$BL186/($AX186-$AW186+1)*BE186*(DAY(EOMONTH(BE$15,0))),
$DH186="день_2",
$BP186/30*MAX(MIN($AX186,EOMONTH(BE$15,0))-MAX($AW186,BE$15)+1,),
$DH186="раб.день",
$BP186/30*(IFERROR(
_xlfn.LET(_xlpm.VD,
CHOOSE(
{1;2;3;4;5;6;7;8;9;10;11;12;13;14;15;16;17;18},
45658,45659,45660,45661,45662,45663,45664,45665,45711,45724,45778,45779,45785,45786,45820,45821,45965,46022),
_xlfn.LET(_xlpm.DD,
MAX(MIN($AX186,EOMONTH(BE$15,0))-MAX($AW186,BE$15),),
_xlfn.IFS(
AND(MONTH($AW186)=MONTH(BE$15),MONTH($AX186)&lt;&gt;MONTH(BE$15)),
NETWORKDAYS.INTL($AW186,$AW186+_xlpm.DD,1,_xlpm.VD),
AND(MONTH($AW186)&lt;&gt;MONTH(BE$15),MONTH($AX186)=MONTH(BE$15)),
NETWORKDAYS.INTL(($AX186)-_xlpm.DD,$AX186,1,_xlpm.VD),
AND(MONTH($AW186)&lt;MONTH(BE$15),MONTH($AX186)&gt;MONTH(BE$15)),
NETWORKDAYS.INTL((EOMONTH(BE$15-1,1))-_xlpm.DD,EOMONTH(BE$15-1,1),1,_xlpm.VD),
AND(MONTH($AW186)=MONTH(BE$15),MONTH($AX186)=MONTH(BE$15)),
NETWORKDAYS.INTL($AW186,$AX186,1,_xlpm.VD)))),0)),
$DH186="месяц",
$BP186*BE186,
$DH186="неделя",
$BP186*BE186/7*(ROUNDUP((DAY(EOMONTH(BE$15,0)))/4,0))),
0)</f>
        <v/>
      </c>
      <c r="BW186" s="125">
        <f t="array" ref="BW186">
IFERROR(
_xlfn.IFS(
$DH186="день_1",
$BP186*$BL186/($AX186-$AW186+1)*BF186*(DAY(EOMONTH(BF$15,0))),
$DH186="день_2",
$BP186/30*MAX(MIN($AX186,EOMONTH(BF$15,0))-MAX($AW186,BF$15)+1,),
$DH186="раб.день",
$BP186/30*(IFERROR(
_xlfn.LET(_xlpm.VD,
CHOOSE(
{1;2;3;4;5;6;7;8;9;10;11;12;13;14;15;16;17;18},
45658,45659,45660,45661,45662,45663,45664,45665,45711,45724,45778,45779,45785,45786,45820,45821,45965,46022),
_xlfn.LET(_xlpm.DD,
MAX(MIN($AX186,EOMONTH(BF$15,0))-MAX($AW186,BF$15),),
_xlfn.IFS(
AND(MONTH($AW186)=MONTH(BF$15),MONTH($AX186)&lt;&gt;MONTH(BF$15)),
NETWORKDAYS.INTL($AW186,$AW186+_xlpm.DD,1,_xlpm.VD),
AND(MONTH($AW186)&lt;&gt;MONTH(BF$15),MONTH($AX186)=MONTH(BF$15)),
NETWORKDAYS.INTL(($AX186)-_xlpm.DD,$AX186,1,_xlpm.VD),
AND(MONTH($AW186)&lt;MONTH(BF$15),MONTH($AX186)&gt;MONTH(BF$15)),
NETWORKDAYS.INTL((EOMONTH(BF$15-1,1))-_xlpm.DD,EOMONTH(BF$15-1,1),1,_xlpm.VD),
AND(MONTH($AW186)=MONTH(BF$15),MONTH($AX186)=MONTH(BF$15)),
NETWORKDAYS.INTL($AW186,$AX186,1,_xlpm.VD)))),0)),
$DH186="месяц",
$BP186*BF186,
$DH186="неделя",
$BP186*BF186/7*(ROUNDUP((DAY(EOMONTH(BF$15,0)))/4,0))),
0)</f>
        <v/>
      </c>
      <c r="BX186" s="125">
        <f t="array" ref="BX186">
IFERROR(
_xlfn.IFS(
$DH186="день_1",
$BP186*$BL186/($AX186-$AW186+1)*BG186*(DAY(EOMONTH(BG$15,0))),
$DH186="день_2",
$BP186/30*MAX(MIN($AX186,EOMONTH(BG$15,0))-MAX($AW186,BG$15)+1,),
$DH186="раб.день",
$BP186/30*(IFERROR(
_xlfn.LET(_xlpm.VD,
CHOOSE(
{1;2;3;4;5;6;7;8;9;10;11;12;13;14;15;16;17;18},
45658,45659,45660,45661,45662,45663,45664,45665,45711,45724,45778,45779,45785,45786,45820,45821,45965,46022),
_xlfn.LET(_xlpm.DD,
MAX(MIN($AX186,EOMONTH(BG$15,0))-MAX($AW186,BG$15),),
_xlfn.IFS(
AND(MONTH($AW186)=MONTH(BG$15),MONTH($AX186)&lt;&gt;MONTH(BG$15)),
NETWORKDAYS.INTL($AW186,$AW186+_xlpm.DD,1,_xlpm.VD),
AND(MONTH($AW186)&lt;&gt;MONTH(BG$15),MONTH($AX186)=MONTH(BG$15)),
NETWORKDAYS.INTL(($AX186)-_xlpm.DD,$AX186,1,_xlpm.VD),
AND(MONTH($AW186)&lt;MONTH(BG$15),MONTH($AX186)&gt;MONTH(BG$15)),
NETWORKDAYS.INTL((EOMONTH(BG$15-1,1))-_xlpm.DD,EOMONTH(BG$15-1,1),1,_xlpm.VD),
AND(MONTH($AW186)=MONTH(BG$15),MONTH($AX186)=MONTH(BG$15)),
NETWORKDAYS.INTL($AW186,$AX186,1,_xlpm.VD)))),0)),
$DH186="месяц",
$BP186*BG186,
$DH186="неделя",
$BP186*BG186/7*(ROUNDUP((DAY(EOMONTH(BG$15,0)))/4,0))),
0)</f>
        <v/>
      </c>
      <c r="BY186" s="125">
        <f t="array" ref="BY186">
IFERROR(
_xlfn.IFS(
$DH186="день_1",
$BP186*$BL186/($AX186-$AW186+1)*BH186*(DAY(EOMONTH(BH$15,0))),
$DH186="день_2",
$BP186/30*MAX(MIN($AX186,EOMONTH(BH$15,0))-MAX($AW186,BH$15)+1,),
$DH186="раб.день",
$BP186/30*(IFERROR(
_xlfn.LET(_xlpm.VD,
CHOOSE(
{1;2;3;4;5;6;7;8;9;10;11;12;13;14;15;16;17;18},
45658,45659,45660,45661,45662,45663,45664,45665,45711,45724,45778,45779,45785,45786,45820,45821,45965,46022),
_xlfn.LET(_xlpm.DD,
MAX(MIN($AX186,EOMONTH(BH$15,0))-MAX($AW186,BH$15),),
_xlfn.IFS(
AND(MONTH($AW186)=MONTH(BH$15),MONTH($AX186)&lt;&gt;MONTH(BH$15)),
NETWORKDAYS.INTL($AW186,$AW186+_xlpm.DD,1,_xlpm.VD),
AND(MONTH($AW186)&lt;&gt;MONTH(BH$15),MONTH($AX186)=MONTH(BH$15)),
NETWORKDAYS.INTL(($AX186)-_xlpm.DD,$AX186,1,_xlpm.VD),
AND(MONTH($AW186)&lt;MONTH(BH$15),MONTH($AX186)&gt;MONTH(BH$15)),
NETWORKDAYS.INTL((EOMONTH(BH$15-1,1))-_xlpm.DD,EOMONTH(BH$15-1,1),1,_xlpm.VD),
AND(MONTH($AW186)=MONTH(BH$15),MONTH($AX186)=MONTH(BH$15)),
NETWORKDAYS.INTL($AW186,$AX186,1,_xlpm.VD)))),0)),
$DH186="месяц",
$BP186*BH186,
$DH186="неделя",
$BP186*BH186/7*(ROUNDUP((DAY(EOMONTH(BH$15,0)))/4,0))),
0)</f>
        <v/>
      </c>
      <c r="BZ186" s="125">
        <f t="array" ref="BZ186">
IFERROR(
_xlfn.IFS(
$DH186="день_1",
$BP186*$BL186/($AX186-$AW186+1)*BI186*(DAY(EOMONTH(BI$15,0))),
$DH186="день_2",
$BP186/30*MAX(MIN($AX186,EOMONTH(BI$15,0))-MAX($AW186,BI$15)+1,),
$DH186="раб.день",
$BP186/30*(IFERROR(
_xlfn.LET(_xlpm.VD,
CHOOSE(
{1;2;3;4;5;6;7;8;9;10;11;12;13;14;15;16;17;18},
45658,45659,45660,45661,45662,45663,45664,45665,45711,45724,45778,45779,45785,45786,45820,45821,45965,46022),
_xlfn.LET(_xlpm.DD,
MAX(MIN($AX186,EOMONTH(BI$15,0))-MAX($AW186,BI$15),),
_xlfn.IFS(
AND(MONTH($AW186)=MONTH(BI$15),MONTH($AX186)&lt;&gt;MONTH(BI$15)),
NETWORKDAYS.INTL($AW186,$AW186+_xlpm.DD,1,_xlpm.VD),
AND(MONTH($AW186)&lt;&gt;MONTH(BI$15),MONTH($AX186)=MONTH(BI$15)),
NETWORKDAYS.INTL(($AX186)-_xlpm.DD,$AX186,1,_xlpm.VD),
AND(MONTH($AW186)&lt;MONTH(BI$15),MONTH($AX186)&gt;MONTH(BI$15)),
NETWORKDAYS.INTL((EOMONTH(BI$15-1,1))-_xlpm.DD,EOMONTH(BI$15-1,1),1,_xlpm.VD),
AND(MONTH($AW186)=MONTH(BI$15),MONTH($AX186)=MONTH(BI$15)),
NETWORKDAYS.INTL($AW186,$AX186,1,_xlpm.VD)))),0)),
$DH186="месяц",
$BP186*BI186,
$DH186="неделя",
$BP186*BI186/7*(ROUNDUP((DAY(EOMONTH(BI$15,0)))/4,0))),
0)</f>
        <v/>
      </c>
      <c r="CA186" s="125">
        <f t="array" ref="CA186">
IFERROR(
_xlfn.IFS(
$DH186="день_1",
$BP186*$BL186/($AX186-$AW186+1)*BJ186*(DAY(EOMONTH(BJ$15,0))),
$DH186="день_2",
$BP186/30*MAX(MIN($AX186,EOMONTH(BJ$15,0))-MAX($AW186,BJ$15)+1,),
$DH186="раб.день",
$BP186/30*(IFERROR(
_xlfn.LET(_xlpm.VD,
CHOOSE(
{1;2;3;4;5;6;7;8;9;10;11;12;13;14;15;16;17;18},
45658,45659,45660,45661,45662,45663,45664,45665,45711,45724,45778,45779,45785,45786,45820,45821,45965,46022),
_xlfn.LET(_xlpm.DD,
MAX(MIN($AX186,EOMONTH(BJ$15,0))-MAX($AW186,BJ$15),),
_xlfn.IFS(
AND(MONTH($AW186)=MONTH(BJ$15),MONTH($AX186)&lt;&gt;MONTH(BJ$15)),
NETWORKDAYS.INTL($AW186,$AW186+_xlpm.DD,1,_xlpm.VD),
AND(MONTH($AW186)&lt;&gt;MONTH(BJ$15),MONTH($AX186)=MONTH(BJ$15)),
NETWORKDAYS.INTL(($AX186)-_xlpm.DD,$AX186,1,_xlpm.VD),
AND(MONTH($AW186)&lt;MONTH(BJ$15),MONTH($AX186)&gt;MONTH(BJ$15)),
NETWORKDAYS.INTL((EOMONTH(BJ$15-1,1))-_xlpm.DD,EOMONTH(BJ$15-1,1),1,_xlpm.VD),
AND(MONTH($AW186)=MONTH(BJ$15),MONTH($AX186)=MONTH(BJ$15)),
NETWORKDAYS.INTL($AW186,$AX186,1,_xlpm.VD)))),0)),
$DH186="месяц",
$BP186*BJ186,
$DH186="неделя",
$BP186*BJ186/7*(ROUNDUP((DAY(EOMONTH(BJ$15,0)))/4,0))),
0)</f>
        <v/>
      </c>
      <c r="CB186" s="125">
        <f t="array" ref="CB186">
IFERROR(
_xlfn.IFS(
$DH186="день_1",
$BP186*$BL186/($AX186-$AW186+1)*BK186*(DAY(EOMONTH(BK$15,0))),
$DH186="день_2",
$BP186/30*MAX(MIN($AX186,EOMONTH(BK$15,0))-MAX($AW186,BK$15)+1,),
$DH186="раб.день",
$BP186/30*(IFERROR(
_xlfn.LET(_xlpm.VD,
CHOOSE(
{1;2;3;4;5;6;7;8;9;10;11;12;13;14;15;16;17;18},
45658,45659,45660,45661,45662,45663,45664,45665,45711,45724,45778,45779,45785,45786,45820,45821,45965,46022),
_xlfn.LET(_xlpm.DD,
MAX(MIN($AX186,EOMONTH(BK$15,0))-MAX($AW186,BK$15),),
_xlfn.IFS(
AND(MONTH($AW186)=MONTH(BK$15),MONTH($AX186)&lt;&gt;MONTH(BK$15)),
NETWORKDAYS.INTL($AW186,$AW186+_xlpm.DD,1,_xlpm.VD),
AND(MONTH($AW186)&lt;&gt;MONTH(BK$15),MONTH($AX186)=MONTH(BK$15)),
NETWORKDAYS.INTL(($AX186)-_xlpm.DD,$AX186,1,_xlpm.VD),
AND(MONTH($AW186)&lt;MONTH(BK$15),MONTH($AX186)&gt;MONTH(BK$15)),
NETWORKDAYS.INTL((EOMONTH(BK$15-1,1))-_xlpm.DD,EOMONTH(BK$15-1,1),1,_xlpm.VD),
AND(MONTH($AW186)=MONTH(BK$15),MONTH($AX186)=MONTH(BK$15)),
NETWORKDAYS.INTL($AW186,$AX186,1,_xlpm.VD)))),0)),
$DH186="месяц",
$BP186*BK186,
$DH186="неделя",
$BP186*BK186/7*(ROUNDUP((DAY(EOMONTH(BK$15,0)))/4,0))),
0)</f>
        <v/>
      </c>
      <c r="CC186" s="125">
        <f>SUM($BQ186:$CB186)</f>
        <v/>
      </c>
      <c r="CD186" s="126">
        <f>SUM($EH186:$EH186)</f>
        <v/>
      </c>
      <c r="CE186" s="126">
        <f>$CD186*$AB186</f>
        <v/>
      </c>
      <c r="CF186" s="126">
        <f>SUM($EK186:$EK186)</f>
        <v/>
      </c>
      <c r="CG186" s="126">
        <f>$CF186*$AB186</f>
        <v/>
      </c>
      <c r="CH186" s="126">
        <f>SUM($CC186,$CE186,$CG186)</f>
        <v/>
      </c>
      <c r="CI186" s="126">
        <f>$CH186*(1+$CM186)</f>
        <v/>
      </c>
      <c r="CJ186" s="127" t="n">
        <v>0</v>
      </c>
      <c r="CK186" s="126">
        <f>SUM($CH186:$CH186)*(1+$CJ186)</f>
        <v/>
      </c>
      <c r="CL186" s="126">
        <f>SUM($CH186:$CH186)*(1+$CM186)</f>
        <v/>
      </c>
      <c r="CM186" s="59" t="inlineStr">
        <is>
          <t>20%</t>
        </is>
      </c>
      <c r="CN186" s="59" t="n"/>
      <c r="CO186" s="72" t="n"/>
      <c r="CP186" s="59" t="n"/>
      <c r="CQ186" s="73" t="n"/>
      <c r="CR186" s="73" t="n"/>
      <c r="CS186" s="73" t="n"/>
      <c r="CT186" s="72" t="n"/>
      <c r="CU186" s="79" t="inlineStr">
        <is>
          <t> </t>
        </is>
      </c>
      <c r="CV186" s="60" t="n"/>
      <c r="CW186" s="60" t="n"/>
      <c r="CX186" s="60" t="n"/>
      <c r="CY186" s="127">
        <f>IFERROR(($CC186-$EE186)/($EE186/(1-$DQ186)),0)</f>
        <v/>
      </c>
      <c r="CZ186" s="127">
        <f>IFERROR(1-$EI186/($CE186),0)</f>
        <v/>
      </c>
      <c r="DA186" s="127">
        <f>IFERROR(1-$EL186/($CG186),0)</f>
        <v/>
      </c>
      <c r="DB186" s="126">
        <f>ROUND(IFERROR(($CI186/(1+$CM186)-$EN186),0),2)</f>
        <v/>
      </c>
      <c r="DC186" s="128" t="n"/>
      <c r="DD186" s="125" t="n"/>
      <c r="DE186" s="75" t="n">
        <v>0</v>
      </c>
      <c r="DF186" s="128" t="n"/>
      <c r="DG186" s="125">
        <f>IF($DC186=0,0,$DD186*($DC186*100%-$DE186*$DF186))*SUM($AB186:$AB186)</f>
        <v/>
      </c>
      <c r="DH186" s="129" t="inlineStr">
        <is>
          <t>месяц</t>
        </is>
      </c>
      <c r="DI186" s="130">
        <f t="array" ref="DI186">IFERROR(
IF($ES186="LisChannel",
(ROUND(((INDEX({174.625;153.888888888889;130.972222222222},MATCH($AI186,{2;3;4}),0))*$AG186*$AI186),2)),0),0)</f>
        <v/>
      </c>
      <c r="DJ186" s="130">
        <f>
_xlfn.LET(_xlpm.X,
IFERROR(
IF($ES186="НовиковТВ",
(_xlfn.LET(_xlpm.NTV,
_xlfn.LET(_xlpm.MIN,350000,
IF(SUMIFS($DI:$DI,$ES:$ES,"НовиковТВ")&lt;=_xlpm.MIN,
(SUMIFS($DI:$DI,$ES:$ES,"НовиковТВ")/(COUNTIFS($ES:$ES,"НовиковТВ")))*_xlpm.MIN/SUMIFS($DI:$DI,$ES:$ES,"НовиковТВ"),
DI186)),
_xlpm.NTV+$DG186/(1-(1-(_xlpm.NTV)*(1-$DL186)*(1-$DM186)*(1-$DN186)*(1-$DO186)*(1-$DP186)/_xlpm.NTV))))/(1+$EP186),
$DI186+$DG186/(1-(1-($DI186)*(1-$DL186)*(1-$DM186)*(1-$DN186)*(1-$DO186)*(1-$DP186)/$DI186))),
0),
_xlpm.X*(1+$CM186)*(1+$CW186)-_xlpm.X*(1+$CM186)+_xlpm.X)</f>
        <v/>
      </c>
      <c r="DK186" s="125" t="inlineStr">
        <is>
          <t>послед.</t>
        </is>
      </c>
      <c r="DL186" s="63" t="n">
        <v>0</v>
      </c>
      <c r="DM186" s="63" t="n">
        <v>0</v>
      </c>
      <c r="DN186" s="63" t="n">
        <v>0</v>
      </c>
      <c r="DO186" s="63" t="n">
        <v>0</v>
      </c>
      <c r="DP186" s="63" t="n">
        <v>0</v>
      </c>
      <c r="DQ186" s="63">
        <f t="array" ref="DQ186">IFERROR(_xlfn.IFS(
$DK186="послед.",1-(1-$DL186)*(1-$DM186)*(1-$DN186)*(1-$DO186)*(1-$DP186),
$DK186="сумм.",$DL186+$DM186+$DN186+$DO186+$DP186),
0)</f>
        <v/>
      </c>
      <c r="DR186" s="125">
        <f t="array" ref="DR186">
IFERROR(
_xlfn.IFS(
$BL186=0,
0,
$BL186&gt;0,
_xlfn.IFS($DK186="послед.",
$DJ186*(1-$DL186)*(1-$DM186)*(1-$DN186)*(1-$DO186)*(1-$DP186),
$DK186="сумм.",
$DJ186*(1-($DL186+$DM186+$DN186+$DO186+$DP186)))),0)</f>
        <v/>
      </c>
      <c r="DS186" s="125">
        <f t="array" ref="DS186">
IFERROR(_xlfn.IFS(
$DH186="день_1",
$DR186*$BL186/($AX186-$AW186+1)*AZ186*(DAY(EOMONTH(AZ$15,0))),
$DH186="день_2",
$DR186/30*MAX(MIN($AX186,EOMONTH(AZ$15,0))-MAX($AW186,AZ$15)+1,),
$DH186="раб.день",
$DR186/30*(IFERROR(
_xlfn.LET(_xlpm.VD,
CHOOSE(
{1;2;3;4;5;6;7;8;9;10;11;12;13;14;15;16;17;18},
45658,45659,45660,45661,45662,45663,45664,45665,45711,45724,45778,45779,45785,45786,45820,45821,45965,46022),
_xlfn.LET(_xlpm.DD,
MAX(MIN($AX186,EOMONTH(AZ$15,0))-MAX($AW186,AZ$15),),
_xlfn.IFS(
AND(MONTH($AW186)=MONTH(AZ$15),MONTH($AX186)&lt;&gt;MONTH(AZ$15)),
NETWORKDAYS.INTL($AW186,$AW186+_xlpm.DD,1,_xlpm.VD),
AND(MONTH($AW186)&lt;&gt;MONTH(AZ$15),MONTH($AX186)=MONTH(AZ$15)),
NETWORKDAYS.INTL(($AX186)-_xlpm.DD,$AX186,1,_xlpm.VD),
AND(MONTH($AW186)&lt;MONTH(AZ$15),MONTH($AX186)&gt;MONTH(AZ$15)),
NETWORKDAYS.INTL((EOMONTH(AZ$15-1,1))-_xlpm.DD,EOMONTH(AZ$15-1,1),1,_xlpm.VD),
AND(MONTH($AW186)=MONTH(AZ$15),MONTH($AX186)=MONTH(AZ$15)),
NETWORKDAYS.INTL($AW186,$AX186,1,_xlpm.VD)))),0)),
$DH186="месяц",
$DR186*AZ186,
$DH186="неделя",
$DR186*AZ186/7*(ROUNDUP((DAY(EOMONTH(AZ$15,0)))/4,0))),
0)</f>
        <v/>
      </c>
      <c r="DT186" s="125">
        <f t="array" ref="DT186">
IFERROR(_xlfn.IFS(
$DH186="день_1",
$DR186*$BL186/($AX186-$AW186+1)*BA186*(DAY(EOMONTH(BA$15,0))),
$DH186="день_2",
$DR186/30*MAX(MIN($AX186,EOMONTH(BA$15,0))-MAX($AW186,BA$15)+1,),
$DH186="раб.день",
$DR186/30*(IFERROR(
_xlfn.LET(_xlpm.VD,
CHOOSE(
{1;2;3;4;5;6;7;8;9;10;11;12;13;14;15;16;17;18},
45658,45659,45660,45661,45662,45663,45664,45665,45711,45724,45778,45779,45785,45786,45820,45821,45965,46022),
_xlfn.LET(_xlpm.DD,
MAX(MIN($AX186,EOMONTH(BA$15,0))-MAX($AW186,BA$15),),
_xlfn.IFS(
AND(MONTH($AW186)=MONTH(BA$15),MONTH($AX186)&lt;&gt;MONTH(BA$15)),
NETWORKDAYS.INTL($AW186,$AW186+_xlpm.DD,1,_xlpm.VD),
AND(MONTH($AW186)&lt;&gt;MONTH(BA$15),MONTH($AX186)=MONTH(BA$15)),
NETWORKDAYS.INTL(($AX186)-_xlpm.DD,$AX186,1,_xlpm.VD),
AND(MONTH($AW186)&lt;MONTH(BA$15),MONTH($AX186)&gt;MONTH(BA$15)),
NETWORKDAYS.INTL((EOMONTH(BA$15-1,1))-_xlpm.DD,EOMONTH(BA$15-1,1),1,_xlpm.VD),
AND(MONTH($AW186)=MONTH(BA$15),MONTH($AX186)=MONTH(BA$15)),
NETWORKDAYS.INTL($AW186,$AX186,1,_xlpm.VD)))),0)),
$DH186="месяц",
$DR186*BA186,
$DH186="неделя",
$DR186*BA186/7*(ROUNDUP((DAY(EOMONTH(BA$15,0)))/4,0))),
0)</f>
        <v/>
      </c>
      <c r="DU186" s="125">
        <f t="array" ref="DU186">
IFERROR(_xlfn.IFS(
$DH186="день_1",
$DR186*$BL186/($AX186-$AW186+1)*BB186*(DAY(EOMONTH(BB$15,0))),
$DH186="день_2",
$DR186/30*MAX(MIN($AX186,EOMONTH(BB$15,0))-MAX($AW186,BB$15)+1,),
$DH186="раб.день",
$DR186/30*(IFERROR(
_xlfn.LET(_xlpm.VD,
CHOOSE(
{1;2;3;4;5;6;7;8;9;10;11;12;13;14;15;16;17;18},
45658,45659,45660,45661,45662,45663,45664,45665,45711,45724,45778,45779,45785,45786,45820,45821,45965,46022),
_xlfn.LET(_xlpm.DD,
MAX(MIN($AX186,EOMONTH(BB$15,0))-MAX($AW186,BB$15),),
_xlfn.IFS(
AND(MONTH($AW186)=MONTH(BB$15),MONTH($AX186)&lt;&gt;MONTH(BB$15)),
NETWORKDAYS.INTL($AW186,$AW186+_xlpm.DD,1,_xlpm.VD),
AND(MONTH($AW186)&lt;&gt;MONTH(BB$15),MONTH($AX186)=MONTH(BB$15)),
NETWORKDAYS.INTL(($AX186)-_xlpm.DD,$AX186,1,_xlpm.VD),
AND(MONTH($AW186)&lt;MONTH(BB$15),MONTH($AX186)&gt;MONTH(BB$15)),
NETWORKDAYS.INTL((EOMONTH(BB$15-1,1))-_xlpm.DD,EOMONTH(BB$15-1,1),1,_xlpm.VD),
AND(MONTH($AW186)=MONTH(BB$15),MONTH($AX186)=MONTH(BB$15)),
NETWORKDAYS.INTL($AW186,$AX186,1,_xlpm.VD)))),0)),
$DH186="месяц",
$DR186*BB186,
$DH186="неделя",
$DR186*BB186/7*(ROUNDUP((DAY(EOMONTH(BB$15,0)))/4,0))),
0)</f>
        <v/>
      </c>
      <c r="DV186" s="125">
        <f t="array" ref="DV186">
IFERROR(_xlfn.IFS(
$DH186="день_1",
$DR186*$BL186/($AX186-$AW186+1)*BC186*(DAY(EOMONTH(BC$15,0))),
$DH186="день_2",
$DR186/30*MAX(MIN($AX186,EOMONTH(BC$15,0))-MAX($AW186,BC$15)+1,),
$DH186="раб.день",
$DR186/30*(IFERROR(
_xlfn.LET(_xlpm.VD,
CHOOSE(
{1;2;3;4;5;6;7;8;9;10;11;12;13;14;15;16;17;18},
45658,45659,45660,45661,45662,45663,45664,45665,45711,45724,45778,45779,45785,45786,45820,45821,45965,46022),
_xlfn.LET(_xlpm.DD,
MAX(MIN($AX186,EOMONTH(BC$15,0))-MAX($AW186,BC$15),),
_xlfn.IFS(
AND(MONTH($AW186)=MONTH(BC$15),MONTH($AX186)&lt;&gt;MONTH(BC$15)),
NETWORKDAYS.INTL($AW186,$AW186+_xlpm.DD,1,_xlpm.VD),
AND(MONTH($AW186)&lt;&gt;MONTH(BC$15),MONTH($AX186)=MONTH(BC$15)),
NETWORKDAYS.INTL(($AX186)-_xlpm.DD,$AX186,1,_xlpm.VD),
AND(MONTH($AW186)&lt;MONTH(BC$15),MONTH($AX186)&gt;MONTH(BC$15)),
NETWORKDAYS.INTL((EOMONTH(BC$15-1,1))-_xlpm.DD,EOMONTH(BC$15-1,1),1,_xlpm.VD),
AND(MONTH($AW186)=MONTH(BC$15),MONTH($AX186)=MONTH(BC$15)),
NETWORKDAYS.INTL($AW186,$AX186,1,_xlpm.VD)))),0)),
$DH186="месяц",
$DR186*BC186,
$DH186="неделя",
$DR186*BC186/7*(ROUNDUP((DAY(EOMONTH(BC$15,0)))/4,0))),
0)</f>
        <v/>
      </c>
      <c r="DW186" s="125">
        <f t="array" ref="DW186">
IFERROR(_xlfn.IFS(
$DH186="день_1",
$DR186*$BL186/($AX186-$AW186+1)*BD186*(DAY(EOMONTH(BD$15,0))),
$DH186="день_2",
$DR186/30*MAX(MIN($AX186,EOMONTH(BD$15,0))-MAX($AW186,BD$15)+1,),
$DH186="раб.день",
$DR186/30*(IFERROR(
_xlfn.LET(_xlpm.VD,
CHOOSE(
{1;2;3;4;5;6;7;8;9;10;11;12;13;14;15;16;17;18},
45658,45659,45660,45661,45662,45663,45664,45665,45711,45724,45778,45779,45785,45786,45820,45821,45965,46022),
_xlfn.LET(_xlpm.DD,
MAX(MIN($AX186,EOMONTH(BD$15,0))-MAX($AW186,BD$15),),
_xlfn.IFS(
AND(MONTH($AW186)=MONTH(BD$15),MONTH($AX186)&lt;&gt;MONTH(BD$15)),
NETWORKDAYS.INTL($AW186,$AW186+_xlpm.DD,1,_xlpm.VD),
AND(MONTH($AW186)&lt;&gt;MONTH(BD$15),MONTH($AX186)=MONTH(BD$15)),
NETWORKDAYS.INTL(($AX186)-_xlpm.DD,$AX186,1,_xlpm.VD),
AND(MONTH($AW186)&lt;MONTH(BD$15),MONTH($AX186)&gt;MONTH(BD$15)),
NETWORKDAYS.INTL((EOMONTH(BD$15-1,1))-_xlpm.DD,EOMONTH(BD$15-1,1),1,_xlpm.VD),
AND(MONTH($AW186)=MONTH(BD$15),MONTH($AX186)=MONTH(BD$15)),
NETWORKDAYS.INTL($AW186,$AX186,1,_xlpm.VD)))),0)),
$DH186="месяц",
$DR186*BD186,
$DH186="неделя",
$DR186*BD186/7*(ROUNDUP((DAY(EOMONTH(BD$15,0)))/4,0))),
0)</f>
        <v/>
      </c>
      <c r="DX186" s="125">
        <f t="array" ref="DX186">
IFERROR(_xlfn.IFS(
$DH186="день_1",
$DR186*$BL186/($AX186-$AW186+1)*BE186*(DAY(EOMONTH(BE$15,0))),
$DH186="день_2",
$DR186/30*MAX(MIN($AX186,EOMONTH(BE$15,0))-MAX($AW186,BE$15)+1,),
$DH186="раб.день",
$DR186/30*(IFERROR(
_xlfn.LET(_xlpm.VD,
CHOOSE(
{1;2;3;4;5;6;7;8;9;10;11;12;13;14;15;16;17;18},
45658,45659,45660,45661,45662,45663,45664,45665,45711,45724,45778,45779,45785,45786,45820,45821,45965,46022),
_xlfn.LET(_xlpm.DD,
MAX(MIN($AX186,EOMONTH(BE$15,0))-MAX($AW186,BE$15),),
_xlfn.IFS(
AND(MONTH($AW186)=MONTH(BE$15),MONTH($AX186)&lt;&gt;MONTH(BE$15)),
NETWORKDAYS.INTL($AW186,$AW186+_xlpm.DD,1,_xlpm.VD),
AND(MONTH($AW186)&lt;&gt;MONTH(BE$15),MONTH($AX186)=MONTH(BE$15)),
NETWORKDAYS.INTL(($AX186)-_xlpm.DD,$AX186,1,_xlpm.VD),
AND(MONTH($AW186)&lt;MONTH(BE$15),MONTH($AX186)&gt;MONTH(BE$15)),
NETWORKDAYS.INTL((EOMONTH(BE$15-1,1))-_xlpm.DD,EOMONTH(BE$15-1,1),1,_xlpm.VD),
AND(MONTH($AW186)=MONTH(BE$15),MONTH($AX186)=MONTH(BE$15)),
NETWORKDAYS.INTL($AW186,$AX186,1,_xlpm.VD)))),0)),
$DH186="месяц",
$DR186*BE186,
$DH186="неделя",
$DR186*BE186/7*(ROUNDUP((DAY(EOMONTH(BE$15,0)))/4,0))),
0)</f>
        <v/>
      </c>
      <c r="DY186" s="125">
        <f t="array" ref="DY186">
IFERROR(_xlfn.IFS(
$DH186="день_1",
$DR186*$BL186/($AX186-$AW186+1)*BF186*(DAY(EOMONTH(BF$15,0))),
$DH186="день_2",
$DR186/30*MAX(MIN($AX186,EOMONTH(BF$15,0))-MAX($AW186,BF$15)+1,),
$DH186="раб.день",
$DR186/30*(IFERROR(
_xlfn.LET(_xlpm.VD,
CHOOSE(
{1;2;3;4;5;6;7;8;9;10;11;12;13;14;15;16;17;18},
45658,45659,45660,45661,45662,45663,45664,45665,45711,45724,45778,45779,45785,45786,45820,45821,45965,46022),
_xlfn.LET(_xlpm.DD,
MAX(MIN($AX186,EOMONTH(BF$15,0))-MAX($AW186,BF$15),),
_xlfn.IFS(
AND(MONTH($AW186)=MONTH(BF$15),MONTH($AX186)&lt;&gt;MONTH(BF$15)),
NETWORKDAYS.INTL($AW186,$AW186+_xlpm.DD,1,_xlpm.VD),
AND(MONTH($AW186)&lt;&gt;MONTH(BF$15),MONTH($AX186)=MONTH(BF$15)),
NETWORKDAYS.INTL(($AX186)-_xlpm.DD,$AX186,1,_xlpm.VD),
AND(MONTH($AW186)&lt;MONTH(BF$15),MONTH($AX186)&gt;MONTH(BF$15)),
NETWORKDAYS.INTL((EOMONTH(BF$15-1,1))-_xlpm.DD,EOMONTH(BF$15-1,1),1,_xlpm.VD),
AND(MONTH($AW186)=MONTH(BF$15),MONTH($AX186)=MONTH(BF$15)),
NETWORKDAYS.INTL($AW186,$AX186,1,_xlpm.VD)))),0)),
$DH186="месяц",
$DR186*BF186,
$DH186="неделя",
$DR186*BF186/7*(ROUNDUP((DAY(EOMONTH(BF$15,0)))/4,0))),
0)</f>
        <v/>
      </c>
      <c r="DZ186" s="125">
        <f t="array" ref="DZ186">
IFERROR(_xlfn.IFS(
$DH186="день_1",
$DR186*$BL186/($AX186-$AW186+1)*BG186*(DAY(EOMONTH(BG$15,0))),
$DH186="день_2",
$DR186/30*MAX(MIN($AX186,EOMONTH(BG$15,0))-MAX($AW186,BG$15)+1,),
$DH186="раб.день",
$DR186/30*(IFERROR(
_xlfn.LET(_xlpm.VD,
CHOOSE(
{1;2;3;4;5;6;7;8;9;10;11;12;13;14;15;16;17;18},
45658,45659,45660,45661,45662,45663,45664,45665,45711,45724,45778,45779,45785,45786,45820,45821,45965,46022),
_xlfn.LET(_xlpm.DD,
MAX(MIN($AX186,EOMONTH(BG$15,0))-MAX($AW186,BG$15),),
_xlfn.IFS(
AND(MONTH($AW186)=MONTH(BG$15),MONTH($AX186)&lt;&gt;MONTH(BG$15)),
NETWORKDAYS.INTL($AW186,$AW186+_xlpm.DD,1,_xlpm.VD),
AND(MONTH($AW186)&lt;&gt;MONTH(BG$15),MONTH($AX186)=MONTH(BG$15)),
NETWORKDAYS.INTL(($AX186)-_xlpm.DD,$AX186,1,_xlpm.VD),
AND(MONTH($AW186)&lt;MONTH(BG$15),MONTH($AX186)&gt;MONTH(BG$15)),
NETWORKDAYS.INTL((EOMONTH(BG$15-1,1))-_xlpm.DD,EOMONTH(BG$15-1,1),1,_xlpm.VD),
AND(MONTH($AW186)=MONTH(BG$15),MONTH($AX186)=MONTH(BG$15)),
NETWORKDAYS.INTL($AW186,$AX186,1,_xlpm.VD)))),0)),
$DH186="месяц",
$DR186*BG186,
$DH186="неделя",
$DR186*BG186/7*(ROUNDUP((DAY(EOMONTH(BG$15,0)))/4,0))),
0)</f>
        <v/>
      </c>
      <c r="EA186" s="125">
        <f t="array" ref="EA186">
IFERROR(_xlfn.IFS(
$DH186="день_1",
$DR186*$BL186/($AX186-$AW186+1)*BH186*(DAY(EOMONTH(BH$15,0))),
$DH186="день_2",
$DR186/30*MAX(MIN($AX186,EOMONTH(BH$15,0))-MAX($AW186,BH$15)+1,),
$DH186="раб.день",
$DR186/30*(IFERROR(
_xlfn.LET(_xlpm.VD,
CHOOSE(
{1;2;3;4;5;6;7;8;9;10;11;12;13;14;15;16;17;18},
45658,45659,45660,45661,45662,45663,45664,45665,45711,45724,45778,45779,45785,45786,45820,45821,45965,46022),
_xlfn.LET(_xlpm.DD,
MAX(MIN($AX186,EOMONTH(BH$15,0))-MAX($AW186,BH$15),),
_xlfn.IFS(
AND(MONTH($AW186)=MONTH(BH$15),MONTH($AX186)&lt;&gt;MONTH(BH$15)),
NETWORKDAYS.INTL($AW186,$AW186+_xlpm.DD,1,_xlpm.VD),
AND(MONTH($AW186)&lt;&gt;MONTH(BH$15),MONTH($AX186)=MONTH(BH$15)),
NETWORKDAYS.INTL(($AX186)-_xlpm.DD,$AX186,1,_xlpm.VD),
AND(MONTH($AW186)&lt;MONTH(BH$15),MONTH($AX186)&gt;MONTH(BH$15)),
NETWORKDAYS.INTL((EOMONTH(BH$15-1,1))-_xlpm.DD,EOMONTH(BH$15-1,1),1,_xlpm.VD),
AND(MONTH($AW186)=MONTH(BH$15),MONTH($AX186)=MONTH(BH$15)),
NETWORKDAYS.INTL($AW186,$AX186,1,_xlpm.VD)))),0)),
$DH186="месяц",
$DR186*BH186,
$DH186="неделя",
$DR186*BH186/7*(ROUNDUP((DAY(EOMONTH(BH$15,0)))/4,0))),
0)</f>
        <v/>
      </c>
      <c r="EB186" s="125">
        <f t="array" ref="EB186">
IFERROR(_xlfn.IFS(
$DH186="день_1",
$DR186*$BL186/($AX186-$AW186+1)*BI186*(DAY(EOMONTH(BI$15,0))),
$DH186="день_2",
$DR186/30*MAX(MIN($AX186,EOMONTH(BI$15,0))-MAX($AW186,BI$15)+1,),
$DH186="раб.день",
$DR186/30*(IFERROR(
_xlfn.LET(_xlpm.VD,
CHOOSE(
{1;2;3;4;5;6;7;8;9;10;11;12;13;14;15;16;17;18},
45658,45659,45660,45661,45662,45663,45664,45665,45711,45724,45778,45779,45785,45786,45820,45821,45965,46022),
_xlfn.LET(_xlpm.DD,
MAX(MIN($AX186,EOMONTH(BI$15,0))-MAX($AW186,BI$15),),
_xlfn.IFS(
AND(MONTH($AW186)=MONTH(BI$15),MONTH($AX186)&lt;&gt;MONTH(BI$15)),
NETWORKDAYS.INTL($AW186,$AW186+_xlpm.DD,1,_xlpm.VD),
AND(MONTH($AW186)&lt;&gt;MONTH(BI$15),MONTH($AX186)=MONTH(BI$15)),
NETWORKDAYS.INTL(($AX186)-_xlpm.DD,$AX186,1,_xlpm.VD),
AND(MONTH($AW186)&lt;MONTH(BI$15),MONTH($AX186)&gt;MONTH(BI$15)),
NETWORKDAYS.INTL((EOMONTH(BI$15-1,1))-_xlpm.DD,EOMONTH(BI$15-1,1),1,_xlpm.VD),
AND(MONTH($AW186)=MONTH(BI$15),MONTH($AX186)=MONTH(BI$15)),
NETWORKDAYS.INTL($AW186,$AX186,1,_xlpm.VD)))),0)),
$DH186="месяц",
$DR186*BI186,
$DH186="неделя",
$DR186*BI186/7*(ROUNDUP((DAY(EOMONTH(BI$15,0)))/4,0))),
0)</f>
        <v/>
      </c>
      <c r="EC186" s="125">
        <f t="array" ref="EC186">
IFERROR(_xlfn.IFS(
$DH186="день_1",
$DR186*$BL186/($AX186-$AW186+1)*BJ186*(DAY(EOMONTH(BJ$15,0))),
$DH186="день_2",
$DR186/30*MAX(MIN($AX186,EOMONTH(BJ$15,0))-MAX($AW186,BJ$15)+1,),
$DH186="раб.день",
$DR186/30*(IFERROR(
_xlfn.LET(_xlpm.VD,
CHOOSE(
{1;2;3;4;5;6;7;8;9;10;11;12;13;14;15;16;17;18},
45658,45659,45660,45661,45662,45663,45664,45665,45711,45724,45778,45779,45785,45786,45820,45821,45965,46022),
_xlfn.LET(_xlpm.DD,
MAX(MIN($AX186,EOMONTH(BJ$15,0))-MAX($AW186,BJ$15),),
_xlfn.IFS(
AND(MONTH($AW186)=MONTH(BJ$15),MONTH($AX186)&lt;&gt;MONTH(BJ$15)),
NETWORKDAYS.INTL($AW186,$AW186+_xlpm.DD,1,_xlpm.VD),
AND(MONTH($AW186)&lt;&gt;MONTH(BJ$15),MONTH($AX186)=MONTH(BJ$15)),
NETWORKDAYS.INTL(($AX186)-_xlpm.DD,$AX186,1,_xlpm.VD),
AND(MONTH($AW186)&lt;MONTH(BJ$15),MONTH($AX186)&gt;MONTH(BJ$15)),
NETWORKDAYS.INTL((EOMONTH(BJ$15-1,1))-_xlpm.DD,EOMONTH(BJ$15-1,1),1,_xlpm.VD),
AND(MONTH($AW186)=MONTH(BJ$15),MONTH($AX186)=MONTH(BJ$15)),
NETWORKDAYS.INTL($AW186,$AX186,1,_xlpm.VD)))),0)),
$DH186="месяц",
$DR186*BJ186,
$DH186="неделя",
$DR186*BJ186/7*(ROUNDUP((DAY(EOMONTH(BJ$15,0)))/4,0))),
0)</f>
        <v/>
      </c>
      <c r="ED186" s="125">
        <f t="array" ref="ED186">
IFERROR(_xlfn.IFS(
$DH186="день_1",
$DR186*$BL186/($AX186-$AW186+1)*BK186*(DAY(EOMONTH(BK$15,0))),
$DH186="день_2",
$DR186/30*MAX(MIN($AX186,EOMONTH(BK$15,0))-MAX($AW186,BK$15)+1,),
$DH186="раб.день",
$DR186/30*(IFERROR(
_xlfn.LET(_xlpm.VD,
CHOOSE(
{1;2;3;4;5;6;7;8;9;10;11;12;13;14;15;16;17;18},
45658,45659,45660,45661,45662,45663,45664,45665,45711,45724,45778,45779,45785,45786,45820,45821,45965,46022),
_xlfn.LET(_xlpm.DD,
MAX(MIN($AX186,EOMONTH(BK$15,0))-MAX($AW186,BK$15),),
_xlfn.IFS(
AND(MONTH($AW186)=MONTH(BK$15),MONTH($AX186)&lt;&gt;MONTH(BK$15)),
NETWORKDAYS.INTL($AW186,$AW186+_xlpm.DD,1,_xlpm.VD),
AND(MONTH($AW186)&lt;&gt;MONTH(BK$15),MONTH($AX186)=MONTH(BK$15)),
NETWORKDAYS.INTL(($AX186)-_xlpm.DD,$AX186,1,_xlpm.VD),
AND(MONTH($AW186)&lt;MONTH(BK$15),MONTH($AX186)&gt;MONTH(BK$15)),
NETWORKDAYS.INTL((EOMONTH(BK$15-1,1))-_xlpm.DD,EOMONTH(BK$15-1,1),1,_xlpm.VD),
AND(MONTH($AW186)=MONTH(BK$15),MONTH($AX186)=MONTH(BK$15)),
NETWORKDAYS.INTL($AW186,$AX186,1,_xlpm.VD)))),0)),
$DH186="месяц",
$DR186*BK186,
$DH186="неделя",
$DR186*BK186/7*(ROUNDUP((DAY(EOMONTH(BK$15,0)))/4,0))),
0)</f>
        <v/>
      </c>
      <c r="EE186" s="125">
        <f>SUM($DS186,$DT186,$DU186,$DV186,$DW186,$DX186,$DY186,$DZ186,$EA186,$EB186,$EC186,$ED186)</f>
        <v/>
      </c>
      <c r="EF186" s="125">
        <f>IFERROR(ROUND($EE186*(1+$EP186),2),0)</f>
        <v/>
      </c>
      <c r="EG186" s="128" t="n">
        <v>1</v>
      </c>
      <c r="EH186" s="126" t="n">
        <v>0</v>
      </c>
      <c r="EI186" s="126">
        <f>ROUND(SUM($EH186:$EH186)*SUM($AB186:$AB186)*$EG186,2)</f>
        <v/>
      </c>
      <c r="EJ186" s="126">
        <f>ROUND($EI186*(1+$EP186),2)</f>
        <v/>
      </c>
      <c r="EK186" s="126" t="n">
        <v>0</v>
      </c>
      <c r="EL186" s="126">
        <f>ROUND(SUM($EK186:$EK186)*SUM($AB186:$AB186)*$EG186,2)</f>
        <v/>
      </c>
      <c r="EM186" s="126">
        <f>ROUND($EL186*(1+$EP186),2)</f>
        <v/>
      </c>
      <c r="EN186" s="126">
        <f>SUM($EE186,$EI186,$EL186)</f>
        <v/>
      </c>
      <c r="EO186" s="126">
        <f>SUM($EF186,$EJ186,$EM186)</f>
        <v/>
      </c>
      <c r="EP186" s="59" t="inlineStr">
        <is>
          <t>20%</t>
        </is>
      </c>
      <c r="EQ186" s="59" t="n"/>
      <c r="ER186" s="60">
        <f t="array" ref="ER186">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MATCH(ES186,
{"AMS";"RussOutdoor";"HD Outdoor";"Ingroup";"IQ";"Ledproduction";"LisChannel";"Logic";"Media-PPL";"NovikovTV | НовиковТВ";"SMA";"SOK";"КрокусТВ | CrocusTV | IndoorTV";"Сити";"ТЯК Москва"},
0)),"")</f>
        <v/>
      </c>
      <c r="ES186" s="60" t="n"/>
      <c r="ET186" s="60">
        <f t="array" ref="ET186">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MATCH(ES186,
{"AMS";"RussOutdoor";"HD Outdoor";"Ingroup";"IQ";"Ledproduction";"LisChannel";"Logic";"Media-PPL";"NovikovTV | НовиковТВ";"SMA";"SOK";"КрокусТВ | CrocusTV | IndoorTV";"Сити";"ТЯК Москва"},
0)),"")</f>
        <v/>
      </c>
      <c r="EU186" s="60" t="n"/>
      <c r="EV186" s="60" t="n"/>
      <c r="EX186" s="110">
        <f t="array" ref="EX186">
($AR186/30
+N("ТРАФИК ПЛОЩАДКИ"))*
(IFERROR(
_xlfn.LET(
_xlpm.GPR,
HLOOKUP($L186,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(MATCH($T186,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IF($Q186="цифровой",_xlpm.GPR/$AG186,_xlpm.GPR/60)),
0)
+N("DWELL TIME"))*
(IF($AB186=0,0,IF($AB186=1,0.3,IF($AB186=2,0.5,IF($AB186&gt;2,1))))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_xlfn.IFS($AC186="да",1.2,$AC186="нет",1)*
_xlfn.IFS($AD186="да",1.2,$AD186="нет",1)*
IF(R186="статический",1,1.2)*
$X186*
INDEX(
{1.2;1;1.2;1.2;1;1.2;1.2;1.2;1.2;1.2;1.2;1;1.2;1.2;1.2;1.2;1;1;1.2;1.2;1.2;1;1;1;1;1.2;1.2;1.2;1.2;1;1;1;1;1.2;1.2;1.2;1.2;1.2;1.2;1.2;1.2;1;1;1.2;1;1;1;1;1.5;1;1;1.5;1.5;1.2},
MATCH($Q186,_xlpm.MI,0)))&gt;{0.02;0.04;0.06;0.1;0.2;0.4;0.6;0.8;1;2;4;6})),
{0;1;2;3;4;5;6;7;8;9;10;11;12},
0)))
+N("КОЭФФИЦИЕНТ КОНТАКТА"))))*
(_xlfn.IFS($X186&lt;0.1,$X186/1000,$X186&gt;25,5.2,AND($X186&gt;=0.1,$X186&lt;=25),(($X186*2+0.1)/10)*($X186/10)))*
IFERROR((_xlfn.LET(
_xlpm.MA,
{0;0.8;0.85;0.9;0.95;1},
_xlpm.MAA,
{0;1;2;3;4;5},
INDEX(_xlpm.MA,MATCH(SUMPRODUCT(--((IF(ROUND(_xlpm.MAA,1)&gt;5,5,ROUND($AB186,1)))&gt;{0;1;2;3;4;5})),_xlpm.MAA,0)))
+N("КОЭФФИЦИЕНТ КОЛ-ВО КОНСТРУКЦИЙ")),1)*
$AB186,0))*
(IF($Q186="цифровой",$AG186/15*$AI186,1)
+N("ДЛЯ ЦИФРЫ"))</f>
        <v/>
      </c>
      <c r="EY186" s="110">
        <f>IFERROR(EX186*AY186,0)</f>
        <v/>
      </c>
      <c r="EZ186" s="131">
        <f>IFERROR(DP186/EY186*1000,0)</f>
        <v/>
      </c>
      <c r="FA186" s="112">
        <f>IFERROR(FC186/FB186,0)</f>
        <v/>
      </c>
      <c r="FB186" s="112">
        <f>IFERROR((FC186/(EY186/FF186*#REF!))*0.825,0)</f>
        <v/>
      </c>
      <c r="FC186" s="112">
        <f>IFERROR(((EX186*30/AR186)*100)/30,0)</f>
        <v/>
      </c>
      <c r="FD186" s="112">
        <f>IFERROR(EY186/G186*100%,0)</f>
        <v/>
      </c>
      <c r="FE186" s="112">
        <f>IFERROR(FD186/FC186*100%,0)</f>
        <v/>
      </c>
      <c r="FF186" s="110">
        <f>IFERROR(AR186/30*AY186,0)</f>
        <v/>
      </c>
    </row>
    <row r="187" ht="13" customHeight="1">
      <c r="A187" s="59" t="n"/>
      <c r="B187" s="60" t="n"/>
      <c r="C187" s="60" t="n"/>
      <c r="D187" s="60">
        <f t="array" ref="D187">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MATCH($E187,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87" s="60">
        <f t="array" ref="E187">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MATCH($F187,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87" s="60" t="inlineStr"/>
      <c r="G187" s="60" t="n"/>
      <c r="H187" s="60">
        <f t="array" ref="H187">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MATCH($I187,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87" s="60" t="n"/>
      <c r="J187" s="60" t="n"/>
      <c r="K187" s="60" t="n"/>
      <c r="L187" s="60" t="n"/>
      <c r="M187" s="60" t="n"/>
      <c r="N187" s="60" t="n"/>
      <c r="O187" s="60" t="n"/>
      <c r="P187" s="60">
        <f t="array" ref="P187">
_xlfn.IFS(
ISNUMBER(MATCH($Q187,{"шелфбаннер","разделитель","монетница","чековая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ISNUMBER(MATCH($Q187,{"LED/LCD","видеокулер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ISNUMBER(MATCH($Q187,{"автомобиль","машина","выставочное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ISNUMBER(MATCH($Q187,{"билборд","лифтовая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ISNUMBER(MATCH($Q187,{"навигация","подвесной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ISNUMBER(MATCH($Q187,{"движущаяся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ISNUMBER(MATCH($Q187,{"каталог","журнал"},)),
"Пресса",
$Q187="","")</f>
        <v/>
      </c>
      <c r="Q187" s="60" t="n"/>
      <c r="R187" s="60">
        <f t="array" ref="R187">
IFERROR(
_xlfn.IFS(
OR(ISNUMBER(MATCH($Q187,{"экспозиция","макет","стенд","автостенд","авто стенд","выставочное пространство","выставочные стенды","модульные выставочные стенды","3Д конструкция","3D конструкция"},)),P187="Экспонирование"),
"нестандартный",
ISNUMBER(MATCH($Q187,{"скроллер","призматрон"},)),
"динамический",
$P187="Видео",
"цифровой",
OR($P187="Пресса",$P187="Щит",$P187="POSm",$P187="Подвес",$P187="Брендирование/оклейка"),
"статический"),"")</f>
        <v/>
      </c>
      <c r="S187" s="59" t="n"/>
      <c r="T187" s="60" t="n"/>
      <c r="U187" s="60" t="n"/>
      <c r="V187" s="60">
        <f>
IF(P187="Видео",
"цифровой постер/ролик",
IF(ISNUMBER(MATCH(Q187,{"короб световой","короб световой | лайтбокс","короб световой | кристалайт","лайтбокс","лайт бокс","кристалайт","LB","lightbox"},)),
"бэклит",
IF(P187="Брендирование/оклейка",
"перфарированная пленка/самоклейка",
IF(P187="Экспонирование",
"под запрос",
IF(P187="Подвес",
"баннер/ткань",
"")))))</f>
        <v/>
      </c>
      <c r="W187" s="59" t="n"/>
      <c r="X187" s="59" t="n"/>
      <c r="Y187" s="59" t="n"/>
      <c r="Z187" s="61" t="n"/>
      <c r="AA187" s="61" t="n"/>
      <c r="AB187" s="61">
        <f>IF(BL187&gt;0,Z187,0)</f>
        <v/>
      </c>
      <c r="AC187" s="59" t="n"/>
      <c r="AD187" s="59" t="n"/>
      <c r="AE187" s="59" t="n"/>
      <c r="AF187" s="59" t="n"/>
      <c r="AG187" s="59" t="n"/>
      <c r="AH187" s="59" t="n"/>
      <c r="AI187" s="59" t="n"/>
      <c r="AJ187" s="59" t="n"/>
      <c r="AK187" s="59" t="n"/>
      <c r="AL187" s="62">
        <f>IFERROR(IF(OR(R187="статический",R187="динамический",R187="нестандартный",R187="",R187=""),"-",IF(AND(AH187="-",AI187="-"),"-",AK187*3600/AH187*AI187)),"-")</f>
        <v/>
      </c>
      <c r="AM187" s="62">
        <f>IFERROR(IF(OR(R187="статический",R187="динамический",R187="",R187="", R187="BTL",R187="нестандартный"),"-",AG187*AI187*AL187/60),"-")</f>
        <v/>
      </c>
      <c r="AN187" s="63">
        <f>IFERROR(IF(AH187="","-",AG187*AI187/AH187),"-")</f>
        <v/>
      </c>
      <c r="AO187" s="59">
        <f>IFERROR(IF(OR($R187="статический",$R187="динамический",$R187="",$R187="",$R187="BTL",$R187="нестандартный"),"-",$AL187*$AY187),"-")</f>
        <v/>
      </c>
      <c r="AP187" s="62">
        <f>IFERROR(IF(OR($R187="статический",$R187="динамический",$R187="",$R187="",$R187="BTL",$R187="нестандартный"),"-",$AM187*AY187),"-")</f>
        <v/>
      </c>
      <c r="AQ187" s="64" t="n"/>
      <c r="AR187" s="61" t="n"/>
      <c r="AS187" s="61" t="n"/>
      <c r="AT187" s="61" t="n"/>
      <c r="AU187" s="65" t="n"/>
      <c r="AV187" s="124">
        <f>IFERROR(DR187/AT187*1000,"n/a")</f>
        <v/>
      </c>
      <c r="AW187" s="67" t="n"/>
      <c r="AX187" s="67" t="n"/>
      <c r="AY187" s="43">
        <f>IFERROR(IF(OR($AW187="",$AX187=""),"",_xlfn.DAYS($AX187+1,$AW187)),"")</f>
        <v/>
      </c>
      <c r="AZ187" s="68">
        <f t="array" ref="AZ187">
_xlfn.LET(_xlpm.COEFF,
IF($AW187+$AX187=0,0,IF(MAX(MIN($AX187,EOMONTH(AZ$15,0))-MAX($AW187,AZ$15)+1,)&gt;0,1,0)),
_xlfn.IFS(
$ES187="LisChannel",
_xlpm.COEFF*
INDEX({1;1;1.2;1.2;1;1;1;1;1.2;1.2;1.2;1.2},
MATCH(MONTH(AZ$15),
{1,2,3,4,5,6,7,8,9,10,11,12})),
CONCATENATE($ES187," ",$L187)="RussOutdoor метро",
_xlpm.COEFF*
INDEX({0.8;0.9;1.1;1.1;1;1;1;1;1.1;1.1;1.1;1.1},
MATCH(MONTH(AZ$15),
{1,2,3,4,5,6,7,8,9,10,11,12})),
$ES187&lt;&gt;"LisChannel",
_xlpm.COEFF,
$ES187&lt;&gt;"RussOutdoor",
_xlpm.COEFF))</f>
        <v/>
      </c>
      <c r="BA187" s="68">
        <f t="array" ref="BA187">
_xlfn.LET(_xlpm.COEFF,
IF($AW187+$AX187=0,0,IF(MAX(MIN($AX187,EOMONTH(BA$15,0))-MAX($AW187,BA$15)+1,)&gt;0,1,0)),
_xlfn.IFS(
$ES187="LisChannel",
_xlpm.COEFF*
INDEX({1;1;1.2;1.2;1;1;1;1;1.2;1.2;1.2;1.2},
MATCH(MONTH(BA$15),
{1,2,3,4,5,6,7,8,9,10,11,12})),
CONCATENATE($ES187," ",$L187)="RussOutdoor метро",
_xlpm.COEFF*
INDEX({0.8;0.9;1.1;1.1;1;1;1;1;1.1;1.1;1.1;1.1},
MATCH(MONTH(BA$15),
{1,2,3,4,5,6,7,8,9,10,11,12})),
$ES187&lt;&gt;"LisChannel",
_xlpm.COEFF,
$ES187&lt;&gt;"RussOutdoor",
_xlpm.COEFF))</f>
        <v/>
      </c>
      <c r="BB187" s="68">
        <f t="array" ref="BB187">
_xlfn.LET(_xlpm.COEFF,
IF($AW187+$AX187=0,0,IF(MAX(MIN($AX187,EOMONTH(BB$15,0))-MAX($AW187,BB$15)+1,)&gt;0,1,0)),
_xlfn.IFS(
$ES187="LisChannel",
_xlpm.COEFF*
INDEX({1;1;1.2;1.2;1;1;1;1;1.2;1.2;1.2;1.2},
MATCH(MONTH(BB$15),
{1,2,3,4,5,6,7,8,9,10,11,12})),
CONCATENATE($ES187," ",$L187)="RussOutdoor метро",
_xlpm.COEFF*
INDEX({0.8;0.9;1.1;1.1;1;1;1;1;1.1;1.1;1.1;1.1},
MATCH(MONTH(BB$15),
{1,2,3,4,5,6,7,8,9,10,11,12})),
$ES187&lt;&gt;"LisChannel",
_xlpm.COEFF,
$ES187&lt;&gt;"RussOutdoor",
_xlpm.COEFF))</f>
        <v/>
      </c>
      <c r="BC187" s="68">
        <f t="array" ref="BC187">
_xlfn.LET(_xlpm.COEFF,
IF($AW187+$AX187=0,0,IF(MAX(MIN($AX187,EOMONTH(BC$15,0))-MAX($AW187,BC$15)+1,)&gt;0,1,0)),
_xlfn.IFS(
$ES187="LisChannel",
_xlpm.COEFF*
INDEX({1;1;1.2;1.2;1;1;1;1;1.2;1.2;1.2;1.2},
MATCH(MONTH(BC$15),
{1,2,3,4,5,6,7,8,9,10,11,12})),
CONCATENATE($ES187," ",$L187)="RussOutdoor метро",
_xlpm.COEFF*
INDEX({0.8;0.9;1.1;1.1;1;1;1;1;1.1;1.1;1.1;1.1},
MATCH(MONTH(BC$15),
{1,2,3,4,5,6,7,8,9,10,11,12})),
$ES187&lt;&gt;"LisChannel",
_xlpm.COEFF,
$ES187&lt;&gt;"RussOutdoor",
_xlpm.COEFF))</f>
        <v/>
      </c>
      <c r="BD187" s="68">
        <f t="array" ref="BD187">
_xlfn.LET(_xlpm.COEFF,
IF($AW187+$AX187=0,0,IF(MAX(MIN($AX187,EOMONTH(BD$15,0))-MAX($AW187,BD$15)+1,)&gt;0,1,0)),
_xlfn.IFS(
$ES187="LisChannel",
_xlpm.COEFF*
INDEX({1;1;1.2;1.2;1;1;1;1;1.2;1.2;1.2;1.2},
MATCH(MONTH(BD$15),
{1,2,3,4,5,6,7,8,9,10,11,12})),
CONCATENATE($ES187," ",$L187)="RussOutdoor метро",
_xlpm.COEFF*
INDEX({0.8;0.9;1.1;1.1;1;1;1;1;1.1;1.1;1.1;1.1},
MATCH(MONTH(BD$15),
{1,2,3,4,5,6,7,8,9,10,11,12})),
$ES187&lt;&gt;"LisChannel",
_xlpm.COEFF,
$ES187&lt;&gt;"RussOutdoor",
_xlpm.COEFF))</f>
        <v/>
      </c>
      <c r="BE187" s="68">
        <f t="array" ref="BE187">
_xlfn.LET(_xlpm.COEFF,
IF($AW187+$AX187=0,0,IF(MAX(MIN($AX187,EOMONTH(BE$15,0))-MAX($AW187,BE$15)+1,)&gt;0,1,0)),
_xlfn.IFS(
$ES187="LisChannel",
_xlpm.COEFF*
INDEX({1;1;1.2;1.2;1;1;1;1;1.2;1.2;1.2;1.2},
MATCH(MONTH(BE$15),
{1,2,3,4,5,6,7,8,9,10,11,12})),
CONCATENATE($ES187," ",$L187)="RussOutdoor метро",
_xlpm.COEFF*
INDEX({0.8;0.9;1.1;1.1;1;1;1;1;1.1;1.1;1.1;1.1},
MATCH(MONTH(BE$15),
{1,2,3,4,5,6,7,8,9,10,11,12})),
$ES187&lt;&gt;"LisChannel",
_xlpm.COEFF,
$ES187&lt;&gt;"RussOutdoor",
_xlpm.COEFF))</f>
        <v/>
      </c>
      <c r="BF187" s="68">
        <f t="array" ref="BF187">
_xlfn.LET(_xlpm.COEFF,
IF($AW187+$AX187=0,0,IF(MAX(MIN($AX187,EOMONTH(BF$15,0))-MAX($AW187,BF$15)+1,)&gt;0,1,0)),
_xlfn.IFS(
$ES187="LisChannel",
_xlpm.COEFF*
INDEX({1;1;1.2;1.2;1;1;1;1;1.2;1.2;1.2;1.2},
MATCH(MONTH(BF$15),
{1,2,3,4,5,6,7,8,9,10,11,12})),
CONCATENATE($ES187," ",$L187)="RussOutdoor метро",
_xlpm.COEFF*
INDEX({0.8;0.9;1.1;1.1;1;1;1;1;1.1;1.1;1.1;1.1},
MATCH(MONTH(BF$15),
{1,2,3,4,5,6,7,8,9,10,11,12})),
$ES187&lt;&gt;"LisChannel",
_xlpm.COEFF,
$ES187&lt;&gt;"RussOutdoor",
_xlpm.COEFF))</f>
        <v/>
      </c>
      <c r="BG187" s="68">
        <f t="array" ref="BG187">
_xlfn.LET(_xlpm.COEFF,
IF($AW187+$AX187=0,0,IF(MAX(MIN($AX187,EOMONTH(BG$15,0))-MAX($AW187,BG$15)+1,)&gt;0,1,0)),
_xlfn.IFS(
$ES187="LisChannel",
_xlpm.COEFF*
INDEX({1;1;1.2;1.2;1;1;1;1;1.2;1.2;1.2;1.2},
MATCH(MONTH(BG$15),
{1,2,3,4,5,6,7,8,9,10,11,12})),
CONCATENATE($ES187," ",$L187)="RussOutdoor метро",
_xlpm.COEFF*
INDEX({0.8;0.9;1.1;1.1;1;1;1;1;1.1;1.1;1.1;1.1},
MATCH(MONTH(BG$15),
{1,2,3,4,5,6,7,8,9,10,11,12})),
$ES187&lt;&gt;"LisChannel",
_xlpm.COEFF,
$ES187&lt;&gt;"RussOutdoor",
_xlpm.COEFF))</f>
        <v/>
      </c>
      <c r="BH187" s="68">
        <f t="array" ref="BH187">
_xlfn.LET(_xlpm.COEFF,
IF($AW187+$AX187=0,0,IF(MAX(MIN($AX187,EOMONTH(BH$15,0))-MAX($AW187,BH$15)+1,)&gt;0,1,0)),
_xlfn.IFS(
$ES187="LisChannel",
_xlpm.COEFF*
INDEX({1;1;1.2;1.2;1;1;1;1;1.2;1.2;1.2;1.2},
MATCH(MONTH(BH$15),
{1,2,3,4,5,6,7,8,9,10,11,12})),
CONCATENATE($ES187," ",$L187)="RussOutdoor метро",
_xlpm.COEFF*
INDEX({0.8;0.9;1.1;1.1;1;1;1;1;1.1;1.1;1.1;1.1},
MATCH(MONTH(BH$15),
{1,2,3,4,5,6,7,8,9,10,11,12})),
$ES187&lt;&gt;"LisChannel",
_xlpm.COEFF,
$ES187&lt;&gt;"RussOutdoor",
_xlpm.COEFF))</f>
        <v/>
      </c>
      <c r="BI187" s="68">
        <f t="array" ref="BI187">
_xlfn.LET(_xlpm.COEFF,
IF($AW187+$AX187=0,0,IF(MAX(MIN($AX187,EOMONTH(BI$15,0))-MAX($AW187,BI$15)+1,)&gt;0,1,0)),
_xlfn.IFS(
$ES187="LisChannel",
_xlpm.COEFF*
INDEX({1;1;1.2;1.2;1;1;1;1;1.2;1.2;1.2;1.2},
MATCH(MONTH(BI$15),
{1,2,3,4,5,6,7,8,9,10,11,12})),
CONCATENATE($ES187," ",$L187)="RussOutdoor метро",
_xlpm.COEFF*
INDEX({0.8;0.9;1.1;1.1;1;1;1;1;1.1;1.1;1.1;1.1},
MATCH(MONTH(BI$15),
{1,2,3,4,5,6,7,8,9,10,11,12})),
$ES187&lt;&gt;"LisChannel",
_xlpm.COEFF,
$ES187&lt;&gt;"RussOutdoor",
_xlpm.COEFF))</f>
        <v/>
      </c>
      <c r="BJ187" s="68">
        <f t="array" ref="BJ187">
_xlfn.LET(_xlpm.COEFF,
IF($AW187+$AX187=0,0,IF(MAX(MIN($AX187,EOMONTH(BJ$15,0))-MAX($AW187,BJ$15)+1,)&gt;0,1,0)),
_xlfn.IFS(
$ES187="LisChannel",
_xlpm.COEFF*
INDEX({1;1;1.2;1.2;1;1;1;1;1.2;1.2;1.2;1.2},
MATCH(MONTH(BJ$15),
{1,2,3,4,5,6,7,8,9,10,11,12})),
CONCATENATE($ES187," ",$L187)="RussOutdoor метро",
_xlpm.COEFF*
INDEX({0.8;0.9;1.1;1.1;1;1;1;1;1.1;1.1;1.1;1.1},
MATCH(MONTH(BJ$15),
{1,2,3,4,5,6,7,8,9,10,11,12})),
$ES187&lt;&gt;"LisChannel",
_xlpm.COEFF,
$ES187&lt;&gt;"RussOutdoor",
_xlpm.COEFF))</f>
        <v/>
      </c>
      <c r="BK187" s="68">
        <f t="array" ref="BK187">
_xlfn.LET(_xlpm.COEFF,
IF($AW187+$AX187=0,0,IF(MAX(MIN($AX187,EOMONTH(BK$15,0))-MAX($AW187,BK$15)+1,)&gt;0,1,0)),
_xlfn.IFS(
$ES187="LisChannel",
_xlpm.COEFF*
INDEX({1;1;1.2;1.2;1;1;1;1;1.2;1.2;1.2;1.2},
MATCH(MONTH(BK$15),
{1,2,3,4,5,6,7,8,9,10,11,12})),
CONCATENATE($ES187," ",$L187)="RussOutdoor метро",
_xlpm.COEFF*
INDEX({0.8;0.9;1.1;1.1;1;1;1;1;1.1;1.1;1.1;1.1},
MATCH(MONTH(BK$15),
{1,2,3,4,5,6,7,8,9,10,11,12})),
$ES187&lt;&gt;"LisChannel",
_xlpm.COEFF,
$ES187&lt;&gt;"RussOutdoor",
_xlpm.COEFF))</f>
        <v/>
      </c>
      <c r="BL187" s="62">
        <f>COUNTIFS($AZ187:$BK187,"&gt;0")</f>
        <v/>
      </c>
      <c r="BM187" s="65" t="n"/>
      <c r="BN187" s="125">
        <f>$DJ187</f>
        <v/>
      </c>
      <c r="BO187" s="63">
        <f>$DQ187</f>
        <v/>
      </c>
      <c r="BP187" s="125">
        <f>
IFERROR(
IF($BL187=0,0,
$BN187*(1-$BO187)),
0)</f>
        <v/>
      </c>
      <c r="BQ187" s="125">
        <f t="array" ref="BQ187">
IFERROR(
_xlfn.IFS(
$DH187="день_1",
$BP187*$BL187/($AX187-$AW187+1)*AZ187*(DAY(EOMONTH(AZ$15,0))),
$DH187="день_2",
$BP187/30*MAX(MIN($AX187,EOMONTH(AZ$15,0))-MAX($AW187,AZ$15)+1,),
$DH187="раб.день",
$BP187/30*(IFERROR(
_xlfn.LET(_xlpm.VD,
CHOOSE(
{1;2;3;4;5;6;7;8;9;10;11;12;13;14;15;16;17;18},
45658,45659,45660,45661,45662,45663,45664,45665,45711,45724,45778,45779,45785,45786,45820,45821,45965,46022),
_xlfn.LET(_xlpm.DD,
MAX(MIN($AX187,EOMONTH(AZ$15,0))-MAX($AW187,AZ$15),),
_xlfn.IFS(
AND(MONTH($AW187)=MONTH(AZ$15),MONTH($AX187)&lt;&gt;MONTH(AZ$15)),
NETWORKDAYS.INTL($AW187,$AW187+_xlpm.DD,1,_xlpm.VD),
AND(MONTH($AW187)&lt;&gt;MONTH(AZ$15),MONTH($AX187)=MONTH(AZ$15)),
NETWORKDAYS.INTL(($AX187)-_xlpm.DD,$AX187,1,_xlpm.VD),
AND(MONTH($AW187)&lt;MONTH(AZ$15),MONTH($AX187)&gt;MONTH(AZ$15)),
NETWORKDAYS.INTL((EOMONTH(AZ$15-1,1))-_xlpm.DD,EOMONTH(AZ$15-1,1),1,_xlpm.VD),
AND(MONTH($AW187)=MONTH(AZ$15),MONTH($AX187)=MONTH(AZ$15)),
NETWORKDAYS.INTL($AW187,$AX187,1,_xlpm.VD)))),0)),
$DH187="месяц",
$BP187*AZ187,
$DH187="неделя",
$BP187*AZ187/7*(ROUNDUP((DAY(EOMONTH(AZ$15,0)))/4,0))),
0)</f>
        <v/>
      </c>
      <c r="BR187" s="125">
        <f t="array" ref="BR187">
IFERROR(
_xlfn.IFS(
$DH187="день_1",
$BP187*$BL187/($AX187-$AW187+1)*BA187*(DAY(EOMONTH(BA$15,0))),
$DH187="день_2",
$BP187/30*MAX(MIN($AX187,EOMONTH(BA$15,0))-MAX($AW187,BA$15)+1,),
$DH187="раб.день",
$BP187/30*(IFERROR(
_xlfn.LET(_xlpm.VD,
CHOOSE(
{1;2;3;4;5;6;7;8;9;10;11;12;13;14;15;16;17;18},
45658,45659,45660,45661,45662,45663,45664,45665,45711,45724,45778,45779,45785,45786,45820,45821,45965,46022),
_xlfn.LET(_xlpm.DD,
MAX(MIN($AX187,EOMONTH(BA$15,0))-MAX($AW187,BA$15),),
_xlfn.IFS(
AND(MONTH($AW187)=MONTH(BA$15),MONTH($AX187)&lt;&gt;MONTH(BA$15)),
NETWORKDAYS.INTL($AW187,$AW187+_xlpm.DD,1,_xlpm.VD),
AND(MONTH($AW187)&lt;&gt;MONTH(BA$15),MONTH($AX187)=MONTH(BA$15)),
NETWORKDAYS.INTL(($AX187)-_xlpm.DD,$AX187,1,_xlpm.VD),
AND(MONTH($AW187)&lt;MONTH(BA$15),MONTH($AX187)&gt;MONTH(BA$15)),
NETWORKDAYS.INTL((EOMONTH(BA$15-1,1))-_xlpm.DD,EOMONTH(BA$15-1,1),1,_xlpm.VD),
AND(MONTH($AW187)=MONTH(BA$15),MONTH($AX187)=MONTH(BA$15)),
NETWORKDAYS.INTL($AW187,$AX187,1,_xlpm.VD)))),0)),
$DH187="месяц",
$BP187*BA187,
$DH187="неделя",
$BP187*BA187/7*(ROUNDUP((DAY(EOMONTH(BA$15,0)))/4,0))),
0)</f>
        <v/>
      </c>
      <c r="BS187" s="125">
        <f t="array" ref="BS187">
IFERROR(
_xlfn.IFS(
$DH187="день_1",
$BP187*$BL187/($AX187-$AW187+1)*BB187*(DAY(EOMONTH(BB$15,0))),
$DH187="день_2",
$BP187/30*MAX(MIN($AX187,EOMONTH(BB$15,0))-MAX($AW187,BB$15)+1,),
$DH187="раб.день",
$BP187/30*(IFERROR(
_xlfn.LET(_xlpm.VD,
CHOOSE(
{1;2;3;4;5;6;7;8;9;10;11;12;13;14;15;16;17;18},
45658,45659,45660,45661,45662,45663,45664,45665,45711,45724,45778,45779,45785,45786,45820,45821,45965,46022),
_xlfn.LET(_xlpm.DD,
MAX(MIN($AX187,EOMONTH(BB$15,0))-MAX($AW187,BB$15),),
_xlfn.IFS(
AND(MONTH($AW187)=MONTH(BB$15),MONTH($AX187)&lt;&gt;MONTH(BB$15)),
NETWORKDAYS.INTL($AW187,$AW187+_xlpm.DD,1,_xlpm.VD),
AND(MONTH($AW187)&lt;&gt;MONTH(BB$15),MONTH($AX187)=MONTH(BB$15)),
NETWORKDAYS.INTL(($AX187)-_xlpm.DD,$AX187,1,_xlpm.VD),
AND(MONTH($AW187)&lt;MONTH(BB$15),MONTH($AX187)&gt;MONTH(BB$15)),
NETWORKDAYS.INTL((EOMONTH(BB$15-1,1))-_xlpm.DD,EOMONTH(BB$15-1,1),1,_xlpm.VD),
AND(MONTH($AW187)=MONTH(BB$15),MONTH($AX187)=MONTH(BB$15)),
NETWORKDAYS.INTL($AW187,$AX187,1,_xlpm.VD)))),0)),
$DH187="месяц",
$BP187*BB187,
$DH187="неделя",
$BP187*BB187/7*(ROUNDUP((DAY(EOMONTH(BB$15,0)))/4,0))),
0)</f>
        <v/>
      </c>
      <c r="BT187" s="125">
        <f t="array" ref="BT187">
IFERROR(
_xlfn.IFS(
$DH187="день_1",
$BP187*$BL187/($AX187-$AW187+1)*BC187*(DAY(EOMONTH(BC$15,0))),
$DH187="день_2",
$BP187/30*MAX(MIN($AX187,EOMONTH(BC$15,0))-MAX($AW187,BC$15)+1,),
$DH187="раб.день",
$BP187/30*(IFERROR(
_xlfn.LET(_xlpm.VD,
CHOOSE(
{1;2;3;4;5;6;7;8;9;10;11;12;13;14;15;16;17;18},
45658,45659,45660,45661,45662,45663,45664,45665,45711,45724,45778,45779,45785,45786,45820,45821,45965,46022),
_xlfn.LET(_xlpm.DD,
MAX(MIN($AX187,EOMONTH(BC$15,0))-MAX($AW187,BC$15),),
_xlfn.IFS(
AND(MONTH($AW187)=MONTH(BC$15),MONTH($AX187)&lt;&gt;MONTH(BC$15)),
NETWORKDAYS.INTL($AW187,$AW187+_xlpm.DD,1,_xlpm.VD),
AND(MONTH($AW187)&lt;&gt;MONTH(BC$15),MONTH($AX187)=MONTH(BC$15)),
NETWORKDAYS.INTL(($AX187)-_xlpm.DD,$AX187,1,_xlpm.VD),
AND(MONTH($AW187)&lt;MONTH(BC$15),MONTH($AX187)&gt;MONTH(BC$15)),
NETWORKDAYS.INTL((EOMONTH(BC$15-1,1))-_xlpm.DD,EOMONTH(BC$15-1,1),1,_xlpm.VD),
AND(MONTH($AW187)=MONTH(BC$15),MONTH($AX187)=MONTH(BC$15)),
NETWORKDAYS.INTL($AW187,$AX187,1,_xlpm.VD)))),0)),
$DH187="месяц",
$BP187*BC187,
$DH187="неделя",
$BP187*BC187/7*(ROUNDUP((DAY(EOMONTH(BC$15,0)))/4,0))),
0)</f>
        <v/>
      </c>
      <c r="BU187" s="125">
        <f t="array" ref="BU187">
IFERROR(
_xlfn.IFS(
$DH187="день_1",
$BP187*$BL187/($AX187-$AW187+1)*BD187*(DAY(EOMONTH(BD$15,0))),
$DH187="день_2",
$BP187/30*MAX(MIN($AX187,EOMONTH(BD$15,0))-MAX($AW187,BD$15)+1,),
$DH187="раб.день",
$BP187/30*(IFERROR(
_xlfn.LET(_xlpm.VD,
CHOOSE(
{1;2;3;4;5;6;7;8;9;10;11;12;13;14;15;16;17;18},
45658,45659,45660,45661,45662,45663,45664,45665,45711,45724,45778,45779,45785,45786,45820,45821,45965,46022),
_xlfn.LET(_xlpm.DD,
MAX(MIN($AX187,EOMONTH(BD$15,0))-MAX($AW187,BD$15),),
_xlfn.IFS(
AND(MONTH($AW187)=MONTH(BD$15),MONTH($AX187)&lt;&gt;MONTH(BD$15)),
NETWORKDAYS.INTL($AW187,$AW187+_xlpm.DD,1,_xlpm.VD),
AND(MONTH($AW187)&lt;&gt;MONTH(BD$15),MONTH($AX187)=MONTH(BD$15)),
NETWORKDAYS.INTL(($AX187)-_xlpm.DD,$AX187,1,_xlpm.VD),
AND(MONTH($AW187)&lt;MONTH(BD$15),MONTH($AX187)&gt;MONTH(BD$15)),
NETWORKDAYS.INTL((EOMONTH(BD$15-1,1))-_xlpm.DD,EOMONTH(BD$15-1,1),1,_xlpm.VD),
AND(MONTH($AW187)=MONTH(BD$15),MONTH($AX187)=MONTH(BD$15)),
NETWORKDAYS.INTL($AW187,$AX187,1,_xlpm.VD)))),0)),
$DH187="месяц",
$BP187*BD187,
$DH187="неделя",
$BP187*BD187/7*(ROUNDUP((DAY(EOMONTH(BD$15,0)))/4,0))),
0)</f>
        <v/>
      </c>
      <c r="BV187" s="125">
        <f t="array" ref="BV187">
IFERROR(
_xlfn.IFS(
$DH187="день_1",
$BP187*$BL187/($AX187-$AW187+1)*BE187*(DAY(EOMONTH(BE$15,0))),
$DH187="день_2",
$BP187/30*MAX(MIN($AX187,EOMONTH(BE$15,0))-MAX($AW187,BE$15)+1,),
$DH187="раб.день",
$BP187/30*(IFERROR(
_xlfn.LET(_xlpm.VD,
CHOOSE(
{1;2;3;4;5;6;7;8;9;10;11;12;13;14;15;16;17;18},
45658,45659,45660,45661,45662,45663,45664,45665,45711,45724,45778,45779,45785,45786,45820,45821,45965,46022),
_xlfn.LET(_xlpm.DD,
MAX(MIN($AX187,EOMONTH(BE$15,0))-MAX($AW187,BE$15),),
_xlfn.IFS(
AND(MONTH($AW187)=MONTH(BE$15),MONTH($AX187)&lt;&gt;MONTH(BE$15)),
NETWORKDAYS.INTL($AW187,$AW187+_xlpm.DD,1,_xlpm.VD),
AND(MONTH($AW187)&lt;&gt;MONTH(BE$15),MONTH($AX187)=MONTH(BE$15)),
NETWORKDAYS.INTL(($AX187)-_xlpm.DD,$AX187,1,_xlpm.VD),
AND(MONTH($AW187)&lt;MONTH(BE$15),MONTH($AX187)&gt;MONTH(BE$15)),
NETWORKDAYS.INTL((EOMONTH(BE$15-1,1))-_xlpm.DD,EOMONTH(BE$15-1,1),1,_xlpm.VD),
AND(MONTH($AW187)=MONTH(BE$15),MONTH($AX187)=MONTH(BE$15)),
NETWORKDAYS.INTL($AW187,$AX187,1,_xlpm.VD)))),0)),
$DH187="месяц",
$BP187*BE187,
$DH187="неделя",
$BP187*BE187/7*(ROUNDUP((DAY(EOMONTH(BE$15,0)))/4,0))),
0)</f>
        <v/>
      </c>
      <c r="BW187" s="125">
        <f t="array" ref="BW187">
IFERROR(
_xlfn.IFS(
$DH187="день_1",
$BP187*$BL187/($AX187-$AW187+1)*BF187*(DAY(EOMONTH(BF$15,0))),
$DH187="день_2",
$BP187/30*MAX(MIN($AX187,EOMONTH(BF$15,0))-MAX($AW187,BF$15)+1,),
$DH187="раб.день",
$BP187/30*(IFERROR(
_xlfn.LET(_xlpm.VD,
CHOOSE(
{1;2;3;4;5;6;7;8;9;10;11;12;13;14;15;16;17;18},
45658,45659,45660,45661,45662,45663,45664,45665,45711,45724,45778,45779,45785,45786,45820,45821,45965,46022),
_xlfn.LET(_xlpm.DD,
MAX(MIN($AX187,EOMONTH(BF$15,0))-MAX($AW187,BF$15),),
_xlfn.IFS(
AND(MONTH($AW187)=MONTH(BF$15),MONTH($AX187)&lt;&gt;MONTH(BF$15)),
NETWORKDAYS.INTL($AW187,$AW187+_xlpm.DD,1,_xlpm.VD),
AND(MONTH($AW187)&lt;&gt;MONTH(BF$15),MONTH($AX187)=MONTH(BF$15)),
NETWORKDAYS.INTL(($AX187)-_xlpm.DD,$AX187,1,_xlpm.VD),
AND(MONTH($AW187)&lt;MONTH(BF$15),MONTH($AX187)&gt;MONTH(BF$15)),
NETWORKDAYS.INTL((EOMONTH(BF$15-1,1))-_xlpm.DD,EOMONTH(BF$15-1,1),1,_xlpm.VD),
AND(MONTH($AW187)=MONTH(BF$15),MONTH($AX187)=MONTH(BF$15)),
NETWORKDAYS.INTL($AW187,$AX187,1,_xlpm.VD)))),0)),
$DH187="месяц",
$BP187*BF187,
$DH187="неделя",
$BP187*BF187/7*(ROUNDUP((DAY(EOMONTH(BF$15,0)))/4,0))),
0)</f>
        <v/>
      </c>
      <c r="BX187" s="125">
        <f t="array" ref="BX187">
IFERROR(
_xlfn.IFS(
$DH187="день_1",
$BP187*$BL187/($AX187-$AW187+1)*BG187*(DAY(EOMONTH(BG$15,0))),
$DH187="день_2",
$BP187/30*MAX(MIN($AX187,EOMONTH(BG$15,0))-MAX($AW187,BG$15)+1,),
$DH187="раб.день",
$BP187/30*(IFERROR(
_xlfn.LET(_xlpm.VD,
CHOOSE(
{1;2;3;4;5;6;7;8;9;10;11;12;13;14;15;16;17;18},
45658,45659,45660,45661,45662,45663,45664,45665,45711,45724,45778,45779,45785,45786,45820,45821,45965,46022),
_xlfn.LET(_xlpm.DD,
MAX(MIN($AX187,EOMONTH(BG$15,0))-MAX($AW187,BG$15),),
_xlfn.IFS(
AND(MONTH($AW187)=MONTH(BG$15),MONTH($AX187)&lt;&gt;MONTH(BG$15)),
NETWORKDAYS.INTL($AW187,$AW187+_xlpm.DD,1,_xlpm.VD),
AND(MONTH($AW187)&lt;&gt;MONTH(BG$15),MONTH($AX187)=MONTH(BG$15)),
NETWORKDAYS.INTL(($AX187)-_xlpm.DD,$AX187,1,_xlpm.VD),
AND(MONTH($AW187)&lt;MONTH(BG$15),MONTH($AX187)&gt;MONTH(BG$15)),
NETWORKDAYS.INTL((EOMONTH(BG$15-1,1))-_xlpm.DD,EOMONTH(BG$15-1,1),1,_xlpm.VD),
AND(MONTH($AW187)=MONTH(BG$15),MONTH($AX187)=MONTH(BG$15)),
NETWORKDAYS.INTL($AW187,$AX187,1,_xlpm.VD)))),0)),
$DH187="месяц",
$BP187*BG187,
$DH187="неделя",
$BP187*BG187/7*(ROUNDUP((DAY(EOMONTH(BG$15,0)))/4,0))),
0)</f>
        <v/>
      </c>
      <c r="BY187" s="125">
        <f t="array" ref="BY187">
IFERROR(
_xlfn.IFS(
$DH187="день_1",
$BP187*$BL187/($AX187-$AW187+1)*BH187*(DAY(EOMONTH(BH$15,0))),
$DH187="день_2",
$BP187/30*MAX(MIN($AX187,EOMONTH(BH$15,0))-MAX($AW187,BH$15)+1,),
$DH187="раб.день",
$BP187/30*(IFERROR(
_xlfn.LET(_xlpm.VD,
CHOOSE(
{1;2;3;4;5;6;7;8;9;10;11;12;13;14;15;16;17;18},
45658,45659,45660,45661,45662,45663,45664,45665,45711,45724,45778,45779,45785,45786,45820,45821,45965,46022),
_xlfn.LET(_xlpm.DD,
MAX(MIN($AX187,EOMONTH(BH$15,0))-MAX($AW187,BH$15),),
_xlfn.IFS(
AND(MONTH($AW187)=MONTH(BH$15),MONTH($AX187)&lt;&gt;MONTH(BH$15)),
NETWORKDAYS.INTL($AW187,$AW187+_xlpm.DD,1,_xlpm.VD),
AND(MONTH($AW187)&lt;&gt;MONTH(BH$15),MONTH($AX187)=MONTH(BH$15)),
NETWORKDAYS.INTL(($AX187)-_xlpm.DD,$AX187,1,_xlpm.VD),
AND(MONTH($AW187)&lt;MONTH(BH$15),MONTH($AX187)&gt;MONTH(BH$15)),
NETWORKDAYS.INTL((EOMONTH(BH$15-1,1))-_xlpm.DD,EOMONTH(BH$15-1,1),1,_xlpm.VD),
AND(MONTH($AW187)=MONTH(BH$15),MONTH($AX187)=MONTH(BH$15)),
NETWORKDAYS.INTL($AW187,$AX187,1,_xlpm.VD)))),0)),
$DH187="месяц",
$BP187*BH187,
$DH187="неделя",
$BP187*BH187/7*(ROUNDUP((DAY(EOMONTH(BH$15,0)))/4,0))),
0)</f>
        <v/>
      </c>
      <c r="BZ187" s="125">
        <f t="array" ref="BZ187">
IFERROR(
_xlfn.IFS(
$DH187="день_1",
$BP187*$BL187/($AX187-$AW187+1)*BI187*(DAY(EOMONTH(BI$15,0))),
$DH187="день_2",
$BP187/30*MAX(MIN($AX187,EOMONTH(BI$15,0))-MAX($AW187,BI$15)+1,),
$DH187="раб.день",
$BP187/30*(IFERROR(
_xlfn.LET(_xlpm.VD,
CHOOSE(
{1;2;3;4;5;6;7;8;9;10;11;12;13;14;15;16;17;18},
45658,45659,45660,45661,45662,45663,45664,45665,45711,45724,45778,45779,45785,45786,45820,45821,45965,46022),
_xlfn.LET(_xlpm.DD,
MAX(MIN($AX187,EOMONTH(BI$15,0))-MAX($AW187,BI$15),),
_xlfn.IFS(
AND(MONTH($AW187)=MONTH(BI$15),MONTH($AX187)&lt;&gt;MONTH(BI$15)),
NETWORKDAYS.INTL($AW187,$AW187+_xlpm.DD,1,_xlpm.VD),
AND(MONTH($AW187)&lt;&gt;MONTH(BI$15),MONTH($AX187)=MONTH(BI$15)),
NETWORKDAYS.INTL(($AX187)-_xlpm.DD,$AX187,1,_xlpm.VD),
AND(MONTH($AW187)&lt;MONTH(BI$15),MONTH($AX187)&gt;MONTH(BI$15)),
NETWORKDAYS.INTL((EOMONTH(BI$15-1,1))-_xlpm.DD,EOMONTH(BI$15-1,1),1,_xlpm.VD),
AND(MONTH($AW187)=MONTH(BI$15),MONTH($AX187)=MONTH(BI$15)),
NETWORKDAYS.INTL($AW187,$AX187,1,_xlpm.VD)))),0)),
$DH187="месяц",
$BP187*BI187,
$DH187="неделя",
$BP187*BI187/7*(ROUNDUP((DAY(EOMONTH(BI$15,0)))/4,0))),
0)</f>
        <v/>
      </c>
      <c r="CA187" s="125">
        <f t="array" ref="CA187">
IFERROR(
_xlfn.IFS(
$DH187="день_1",
$BP187*$BL187/($AX187-$AW187+1)*BJ187*(DAY(EOMONTH(BJ$15,0))),
$DH187="день_2",
$BP187/30*MAX(MIN($AX187,EOMONTH(BJ$15,0))-MAX($AW187,BJ$15)+1,),
$DH187="раб.день",
$BP187/30*(IFERROR(
_xlfn.LET(_xlpm.VD,
CHOOSE(
{1;2;3;4;5;6;7;8;9;10;11;12;13;14;15;16;17;18},
45658,45659,45660,45661,45662,45663,45664,45665,45711,45724,45778,45779,45785,45786,45820,45821,45965,46022),
_xlfn.LET(_xlpm.DD,
MAX(MIN($AX187,EOMONTH(BJ$15,0))-MAX($AW187,BJ$15),),
_xlfn.IFS(
AND(MONTH($AW187)=MONTH(BJ$15),MONTH($AX187)&lt;&gt;MONTH(BJ$15)),
NETWORKDAYS.INTL($AW187,$AW187+_xlpm.DD,1,_xlpm.VD),
AND(MONTH($AW187)&lt;&gt;MONTH(BJ$15),MONTH($AX187)=MONTH(BJ$15)),
NETWORKDAYS.INTL(($AX187)-_xlpm.DD,$AX187,1,_xlpm.VD),
AND(MONTH($AW187)&lt;MONTH(BJ$15),MONTH($AX187)&gt;MONTH(BJ$15)),
NETWORKDAYS.INTL((EOMONTH(BJ$15-1,1))-_xlpm.DD,EOMONTH(BJ$15-1,1),1,_xlpm.VD),
AND(MONTH($AW187)=MONTH(BJ$15),MONTH($AX187)=MONTH(BJ$15)),
NETWORKDAYS.INTL($AW187,$AX187,1,_xlpm.VD)))),0)),
$DH187="месяц",
$BP187*BJ187,
$DH187="неделя",
$BP187*BJ187/7*(ROUNDUP((DAY(EOMONTH(BJ$15,0)))/4,0))),
0)</f>
        <v/>
      </c>
      <c r="CB187" s="125">
        <f t="array" ref="CB187">
IFERROR(
_xlfn.IFS(
$DH187="день_1",
$BP187*$BL187/($AX187-$AW187+1)*BK187*(DAY(EOMONTH(BK$15,0))),
$DH187="день_2",
$BP187/30*MAX(MIN($AX187,EOMONTH(BK$15,0))-MAX($AW187,BK$15)+1,),
$DH187="раб.день",
$BP187/30*(IFERROR(
_xlfn.LET(_xlpm.VD,
CHOOSE(
{1;2;3;4;5;6;7;8;9;10;11;12;13;14;15;16;17;18},
45658,45659,45660,45661,45662,45663,45664,45665,45711,45724,45778,45779,45785,45786,45820,45821,45965,46022),
_xlfn.LET(_xlpm.DD,
MAX(MIN($AX187,EOMONTH(BK$15,0))-MAX($AW187,BK$15),),
_xlfn.IFS(
AND(MONTH($AW187)=MONTH(BK$15),MONTH($AX187)&lt;&gt;MONTH(BK$15)),
NETWORKDAYS.INTL($AW187,$AW187+_xlpm.DD,1,_xlpm.VD),
AND(MONTH($AW187)&lt;&gt;MONTH(BK$15),MONTH($AX187)=MONTH(BK$15)),
NETWORKDAYS.INTL(($AX187)-_xlpm.DD,$AX187,1,_xlpm.VD),
AND(MONTH($AW187)&lt;MONTH(BK$15),MONTH($AX187)&gt;MONTH(BK$15)),
NETWORKDAYS.INTL((EOMONTH(BK$15-1,1))-_xlpm.DD,EOMONTH(BK$15-1,1),1,_xlpm.VD),
AND(MONTH($AW187)=MONTH(BK$15),MONTH($AX187)=MONTH(BK$15)),
NETWORKDAYS.INTL($AW187,$AX187,1,_xlpm.VD)))),0)),
$DH187="месяц",
$BP187*BK187,
$DH187="неделя",
$BP187*BK187/7*(ROUNDUP((DAY(EOMONTH(BK$15,0)))/4,0))),
0)</f>
        <v/>
      </c>
      <c r="CC187" s="125">
        <f>SUM($BQ187:$CB187)</f>
        <v/>
      </c>
      <c r="CD187" s="126">
        <f>SUM($EH187:$EH187)</f>
        <v/>
      </c>
      <c r="CE187" s="126">
        <f>$CD187*$AB187</f>
        <v/>
      </c>
      <c r="CF187" s="126">
        <f>SUM($EK187:$EK187)</f>
        <v/>
      </c>
      <c r="CG187" s="126">
        <f>$CF187*$AB187</f>
        <v/>
      </c>
      <c r="CH187" s="126">
        <f>SUM($CC187,$CE187,$CG187)</f>
        <v/>
      </c>
      <c r="CI187" s="126">
        <f>$CH187*(1+$CM187)</f>
        <v/>
      </c>
      <c r="CJ187" s="127" t="n">
        <v>0</v>
      </c>
      <c r="CK187" s="126">
        <f>SUM($CH187:$CH187)*(1+$CJ187)</f>
        <v/>
      </c>
      <c r="CL187" s="126">
        <f>SUM($CH187:$CH187)*(1+$CM187)</f>
        <v/>
      </c>
      <c r="CM187" s="59" t="inlineStr">
        <is>
          <t>20%</t>
        </is>
      </c>
      <c r="CN187" s="59" t="n"/>
      <c r="CO187" s="72" t="n"/>
      <c r="CP187" s="59" t="n"/>
      <c r="CQ187" s="73" t="n"/>
      <c r="CR187" s="73" t="n"/>
      <c r="CS187" s="73" t="n"/>
      <c r="CT187" s="72" t="n"/>
      <c r="CU187" s="79" t="inlineStr">
        <is>
          <t> </t>
        </is>
      </c>
      <c r="CV187" s="60" t="n"/>
      <c r="CW187" s="60" t="n"/>
      <c r="CX187" s="60" t="n"/>
      <c r="CY187" s="127">
        <f>IFERROR(($CC187-$EE187)/($EE187/(1-$DQ187)),0)</f>
        <v/>
      </c>
      <c r="CZ187" s="127">
        <f>IFERROR(1-$EI187/($CE187),0)</f>
        <v/>
      </c>
      <c r="DA187" s="127">
        <f>IFERROR(1-$EL187/($CG187),0)</f>
        <v/>
      </c>
      <c r="DB187" s="126">
        <f>ROUND(IFERROR(($CI187/(1+$CM187)-$EN187),0),2)</f>
        <v/>
      </c>
      <c r="DC187" s="128" t="n"/>
      <c r="DD187" s="125" t="n"/>
      <c r="DE187" s="75" t="n">
        <v>0</v>
      </c>
      <c r="DF187" s="128" t="n"/>
      <c r="DG187" s="125">
        <f>IF($DC187=0,0,$DD187*($DC187*100%-$DE187*$DF187))*SUM($AB187:$AB187)</f>
        <v/>
      </c>
      <c r="DH187" s="129" t="inlineStr">
        <is>
          <t>месяц</t>
        </is>
      </c>
      <c r="DI187" s="130">
        <f t="array" ref="DI187">IFERROR(
IF($ES187="LisChannel",
(ROUND(((INDEX({174.625;153.888888888889;130.972222222222},MATCH($AI187,{2;3;4}),0))*$AG187*$AI187),2)),0),0)</f>
        <v/>
      </c>
      <c r="DJ187" s="130">
        <f>
_xlfn.LET(_xlpm.X,
IFERROR(
IF($ES187="НовиковТВ",
(_xlfn.LET(_xlpm.NTV,
_xlfn.LET(_xlpm.MIN,350000,
IF(SUMIFS($DI:$DI,$ES:$ES,"НовиковТВ")&lt;=_xlpm.MIN,
(SUMIFS($DI:$DI,$ES:$ES,"НовиковТВ")/(COUNTIFS($ES:$ES,"НовиковТВ")))*_xlpm.MIN/SUMIFS($DI:$DI,$ES:$ES,"НовиковТВ"),
DI187)),
_xlpm.NTV+$DG187/(1-(1-(_xlpm.NTV)*(1-$DL187)*(1-$DM187)*(1-$DN187)*(1-$DO187)*(1-$DP187)/_xlpm.NTV))))/(1+$EP187),
$DI187+$DG187/(1-(1-($DI187)*(1-$DL187)*(1-$DM187)*(1-$DN187)*(1-$DO187)*(1-$DP187)/$DI187))),
0),
_xlpm.X*(1+$CM187)*(1+$CW187)-_xlpm.X*(1+$CM187)+_xlpm.X)</f>
        <v/>
      </c>
      <c r="DK187" s="125" t="inlineStr">
        <is>
          <t>послед.</t>
        </is>
      </c>
      <c r="DL187" s="63" t="n">
        <v>0</v>
      </c>
      <c r="DM187" s="63" t="n">
        <v>0</v>
      </c>
      <c r="DN187" s="63" t="n">
        <v>0</v>
      </c>
      <c r="DO187" s="63" t="n">
        <v>0</v>
      </c>
      <c r="DP187" s="63" t="n">
        <v>0</v>
      </c>
      <c r="DQ187" s="63">
        <f t="array" ref="DQ187">IFERROR(_xlfn.IFS(
$DK187="послед.",1-(1-$DL187)*(1-$DM187)*(1-$DN187)*(1-$DO187)*(1-$DP187),
$DK187="сумм.",$DL187+$DM187+$DN187+$DO187+$DP187),
0)</f>
        <v/>
      </c>
      <c r="DR187" s="125">
        <f t="array" ref="DR187">
IFERROR(
_xlfn.IFS(
$BL187=0,
0,
$BL187&gt;0,
_xlfn.IFS($DK187="послед.",
$DJ187*(1-$DL187)*(1-$DM187)*(1-$DN187)*(1-$DO187)*(1-$DP187),
$DK187="сумм.",
$DJ187*(1-($DL187+$DM187+$DN187+$DO187+$DP187)))),0)</f>
        <v/>
      </c>
      <c r="DS187" s="125">
        <f t="array" ref="DS187">
IFERROR(_xlfn.IFS(
$DH187="день_1",
$DR187*$BL187/($AX187-$AW187+1)*AZ187*(DAY(EOMONTH(AZ$15,0))),
$DH187="день_2",
$DR187/30*MAX(MIN($AX187,EOMONTH(AZ$15,0))-MAX($AW187,AZ$15)+1,),
$DH187="раб.день",
$DR187/30*(IFERROR(
_xlfn.LET(_xlpm.VD,
CHOOSE(
{1;2;3;4;5;6;7;8;9;10;11;12;13;14;15;16;17;18},
45658,45659,45660,45661,45662,45663,45664,45665,45711,45724,45778,45779,45785,45786,45820,45821,45965,46022),
_xlfn.LET(_xlpm.DD,
MAX(MIN($AX187,EOMONTH(AZ$15,0))-MAX($AW187,AZ$15),),
_xlfn.IFS(
AND(MONTH($AW187)=MONTH(AZ$15),MONTH($AX187)&lt;&gt;MONTH(AZ$15)),
NETWORKDAYS.INTL($AW187,$AW187+_xlpm.DD,1,_xlpm.VD),
AND(MONTH($AW187)&lt;&gt;MONTH(AZ$15),MONTH($AX187)=MONTH(AZ$15)),
NETWORKDAYS.INTL(($AX187)-_xlpm.DD,$AX187,1,_xlpm.VD),
AND(MONTH($AW187)&lt;MONTH(AZ$15),MONTH($AX187)&gt;MONTH(AZ$15)),
NETWORKDAYS.INTL((EOMONTH(AZ$15-1,1))-_xlpm.DD,EOMONTH(AZ$15-1,1),1,_xlpm.VD),
AND(MONTH($AW187)=MONTH(AZ$15),MONTH($AX187)=MONTH(AZ$15)),
NETWORKDAYS.INTL($AW187,$AX187,1,_xlpm.VD)))),0)),
$DH187="месяц",
$DR187*AZ187,
$DH187="неделя",
$DR187*AZ187/7*(ROUNDUP((DAY(EOMONTH(AZ$15,0)))/4,0))),
0)</f>
        <v/>
      </c>
      <c r="DT187" s="125">
        <f t="array" ref="DT187">
IFERROR(_xlfn.IFS(
$DH187="день_1",
$DR187*$BL187/($AX187-$AW187+1)*BA187*(DAY(EOMONTH(BA$15,0))),
$DH187="день_2",
$DR187/30*MAX(MIN($AX187,EOMONTH(BA$15,0))-MAX($AW187,BA$15)+1,),
$DH187="раб.день",
$DR187/30*(IFERROR(
_xlfn.LET(_xlpm.VD,
CHOOSE(
{1;2;3;4;5;6;7;8;9;10;11;12;13;14;15;16;17;18},
45658,45659,45660,45661,45662,45663,45664,45665,45711,45724,45778,45779,45785,45786,45820,45821,45965,46022),
_xlfn.LET(_xlpm.DD,
MAX(MIN($AX187,EOMONTH(BA$15,0))-MAX($AW187,BA$15),),
_xlfn.IFS(
AND(MONTH($AW187)=MONTH(BA$15),MONTH($AX187)&lt;&gt;MONTH(BA$15)),
NETWORKDAYS.INTL($AW187,$AW187+_xlpm.DD,1,_xlpm.VD),
AND(MONTH($AW187)&lt;&gt;MONTH(BA$15),MONTH($AX187)=MONTH(BA$15)),
NETWORKDAYS.INTL(($AX187)-_xlpm.DD,$AX187,1,_xlpm.VD),
AND(MONTH($AW187)&lt;MONTH(BA$15),MONTH($AX187)&gt;MONTH(BA$15)),
NETWORKDAYS.INTL((EOMONTH(BA$15-1,1))-_xlpm.DD,EOMONTH(BA$15-1,1),1,_xlpm.VD),
AND(MONTH($AW187)=MONTH(BA$15),MONTH($AX187)=MONTH(BA$15)),
NETWORKDAYS.INTL($AW187,$AX187,1,_xlpm.VD)))),0)),
$DH187="месяц",
$DR187*BA187,
$DH187="неделя",
$DR187*BA187/7*(ROUNDUP((DAY(EOMONTH(BA$15,0)))/4,0))),
0)</f>
        <v/>
      </c>
      <c r="DU187" s="125">
        <f t="array" ref="DU187">
IFERROR(_xlfn.IFS(
$DH187="день_1",
$DR187*$BL187/($AX187-$AW187+1)*BB187*(DAY(EOMONTH(BB$15,0))),
$DH187="день_2",
$DR187/30*MAX(MIN($AX187,EOMONTH(BB$15,0))-MAX($AW187,BB$15)+1,),
$DH187="раб.день",
$DR187/30*(IFERROR(
_xlfn.LET(_xlpm.VD,
CHOOSE(
{1;2;3;4;5;6;7;8;9;10;11;12;13;14;15;16;17;18},
45658,45659,45660,45661,45662,45663,45664,45665,45711,45724,45778,45779,45785,45786,45820,45821,45965,46022),
_xlfn.LET(_xlpm.DD,
MAX(MIN($AX187,EOMONTH(BB$15,0))-MAX($AW187,BB$15),),
_xlfn.IFS(
AND(MONTH($AW187)=MONTH(BB$15),MONTH($AX187)&lt;&gt;MONTH(BB$15)),
NETWORKDAYS.INTL($AW187,$AW187+_xlpm.DD,1,_xlpm.VD),
AND(MONTH($AW187)&lt;&gt;MONTH(BB$15),MONTH($AX187)=MONTH(BB$15)),
NETWORKDAYS.INTL(($AX187)-_xlpm.DD,$AX187,1,_xlpm.VD),
AND(MONTH($AW187)&lt;MONTH(BB$15),MONTH($AX187)&gt;MONTH(BB$15)),
NETWORKDAYS.INTL((EOMONTH(BB$15-1,1))-_xlpm.DD,EOMONTH(BB$15-1,1),1,_xlpm.VD),
AND(MONTH($AW187)=MONTH(BB$15),MONTH($AX187)=MONTH(BB$15)),
NETWORKDAYS.INTL($AW187,$AX187,1,_xlpm.VD)))),0)),
$DH187="месяц",
$DR187*BB187,
$DH187="неделя",
$DR187*BB187/7*(ROUNDUP((DAY(EOMONTH(BB$15,0)))/4,0))),
0)</f>
        <v/>
      </c>
      <c r="DV187" s="125">
        <f t="array" ref="DV187">
IFERROR(_xlfn.IFS(
$DH187="день_1",
$DR187*$BL187/($AX187-$AW187+1)*BC187*(DAY(EOMONTH(BC$15,0))),
$DH187="день_2",
$DR187/30*MAX(MIN($AX187,EOMONTH(BC$15,0))-MAX($AW187,BC$15)+1,),
$DH187="раб.день",
$DR187/30*(IFERROR(
_xlfn.LET(_xlpm.VD,
CHOOSE(
{1;2;3;4;5;6;7;8;9;10;11;12;13;14;15;16;17;18},
45658,45659,45660,45661,45662,45663,45664,45665,45711,45724,45778,45779,45785,45786,45820,45821,45965,46022),
_xlfn.LET(_xlpm.DD,
MAX(MIN($AX187,EOMONTH(BC$15,0))-MAX($AW187,BC$15),),
_xlfn.IFS(
AND(MONTH($AW187)=MONTH(BC$15),MONTH($AX187)&lt;&gt;MONTH(BC$15)),
NETWORKDAYS.INTL($AW187,$AW187+_xlpm.DD,1,_xlpm.VD),
AND(MONTH($AW187)&lt;&gt;MONTH(BC$15),MONTH($AX187)=MONTH(BC$15)),
NETWORKDAYS.INTL(($AX187)-_xlpm.DD,$AX187,1,_xlpm.VD),
AND(MONTH($AW187)&lt;MONTH(BC$15),MONTH($AX187)&gt;MONTH(BC$15)),
NETWORKDAYS.INTL((EOMONTH(BC$15-1,1))-_xlpm.DD,EOMONTH(BC$15-1,1),1,_xlpm.VD),
AND(MONTH($AW187)=MONTH(BC$15),MONTH($AX187)=MONTH(BC$15)),
NETWORKDAYS.INTL($AW187,$AX187,1,_xlpm.VD)))),0)),
$DH187="месяц",
$DR187*BC187,
$DH187="неделя",
$DR187*BC187/7*(ROUNDUP((DAY(EOMONTH(BC$15,0)))/4,0))),
0)</f>
        <v/>
      </c>
      <c r="DW187" s="125">
        <f t="array" ref="DW187">
IFERROR(_xlfn.IFS(
$DH187="день_1",
$DR187*$BL187/($AX187-$AW187+1)*BD187*(DAY(EOMONTH(BD$15,0))),
$DH187="день_2",
$DR187/30*MAX(MIN($AX187,EOMONTH(BD$15,0))-MAX($AW187,BD$15)+1,),
$DH187="раб.день",
$DR187/30*(IFERROR(
_xlfn.LET(_xlpm.VD,
CHOOSE(
{1;2;3;4;5;6;7;8;9;10;11;12;13;14;15;16;17;18},
45658,45659,45660,45661,45662,45663,45664,45665,45711,45724,45778,45779,45785,45786,45820,45821,45965,46022),
_xlfn.LET(_xlpm.DD,
MAX(MIN($AX187,EOMONTH(BD$15,0))-MAX($AW187,BD$15),),
_xlfn.IFS(
AND(MONTH($AW187)=MONTH(BD$15),MONTH($AX187)&lt;&gt;MONTH(BD$15)),
NETWORKDAYS.INTL($AW187,$AW187+_xlpm.DD,1,_xlpm.VD),
AND(MONTH($AW187)&lt;&gt;MONTH(BD$15),MONTH($AX187)=MONTH(BD$15)),
NETWORKDAYS.INTL(($AX187)-_xlpm.DD,$AX187,1,_xlpm.VD),
AND(MONTH($AW187)&lt;MONTH(BD$15),MONTH($AX187)&gt;MONTH(BD$15)),
NETWORKDAYS.INTL((EOMONTH(BD$15-1,1))-_xlpm.DD,EOMONTH(BD$15-1,1),1,_xlpm.VD),
AND(MONTH($AW187)=MONTH(BD$15),MONTH($AX187)=MONTH(BD$15)),
NETWORKDAYS.INTL($AW187,$AX187,1,_xlpm.VD)))),0)),
$DH187="месяц",
$DR187*BD187,
$DH187="неделя",
$DR187*BD187/7*(ROUNDUP((DAY(EOMONTH(BD$15,0)))/4,0))),
0)</f>
        <v/>
      </c>
      <c r="DX187" s="125">
        <f t="array" ref="DX187">
IFERROR(_xlfn.IFS(
$DH187="день_1",
$DR187*$BL187/($AX187-$AW187+1)*BE187*(DAY(EOMONTH(BE$15,0))),
$DH187="день_2",
$DR187/30*MAX(MIN($AX187,EOMONTH(BE$15,0))-MAX($AW187,BE$15)+1,),
$DH187="раб.день",
$DR187/30*(IFERROR(
_xlfn.LET(_xlpm.VD,
CHOOSE(
{1;2;3;4;5;6;7;8;9;10;11;12;13;14;15;16;17;18},
45658,45659,45660,45661,45662,45663,45664,45665,45711,45724,45778,45779,45785,45786,45820,45821,45965,46022),
_xlfn.LET(_xlpm.DD,
MAX(MIN($AX187,EOMONTH(BE$15,0))-MAX($AW187,BE$15),),
_xlfn.IFS(
AND(MONTH($AW187)=MONTH(BE$15),MONTH($AX187)&lt;&gt;MONTH(BE$15)),
NETWORKDAYS.INTL($AW187,$AW187+_xlpm.DD,1,_xlpm.VD),
AND(MONTH($AW187)&lt;&gt;MONTH(BE$15),MONTH($AX187)=MONTH(BE$15)),
NETWORKDAYS.INTL(($AX187)-_xlpm.DD,$AX187,1,_xlpm.VD),
AND(MONTH($AW187)&lt;MONTH(BE$15),MONTH($AX187)&gt;MONTH(BE$15)),
NETWORKDAYS.INTL((EOMONTH(BE$15-1,1))-_xlpm.DD,EOMONTH(BE$15-1,1),1,_xlpm.VD),
AND(MONTH($AW187)=MONTH(BE$15),MONTH($AX187)=MONTH(BE$15)),
NETWORKDAYS.INTL($AW187,$AX187,1,_xlpm.VD)))),0)),
$DH187="месяц",
$DR187*BE187,
$DH187="неделя",
$DR187*BE187/7*(ROUNDUP((DAY(EOMONTH(BE$15,0)))/4,0))),
0)</f>
        <v/>
      </c>
      <c r="DY187" s="125">
        <f t="array" ref="DY187">
IFERROR(_xlfn.IFS(
$DH187="день_1",
$DR187*$BL187/($AX187-$AW187+1)*BF187*(DAY(EOMONTH(BF$15,0))),
$DH187="день_2",
$DR187/30*MAX(MIN($AX187,EOMONTH(BF$15,0))-MAX($AW187,BF$15)+1,),
$DH187="раб.день",
$DR187/30*(IFERROR(
_xlfn.LET(_xlpm.VD,
CHOOSE(
{1;2;3;4;5;6;7;8;9;10;11;12;13;14;15;16;17;18},
45658,45659,45660,45661,45662,45663,45664,45665,45711,45724,45778,45779,45785,45786,45820,45821,45965,46022),
_xlfn.LET(_xlpm.DD,
MAX(MIN($AX187,EOMONTH(BF$15,0))-MAX($AW187,BF$15),),
_xlfn.IFS(
AND(MONTH($AW187)=MONTH(BF$15),MONTH($AX187)&lt;&gt;MONTH(BF$15)),
NETWORKDAYS.INTL($AW187,$AW187+_xlpm.DD,1,_xlpm.VD),
AND(MONTH($AW187)&lt;&gt;MONTH(BF$15),MONTH($AX187)=MONTH(BF$15)),
NETWORKDAYS.INTL(($AX187)-_xlpm.DD,$AX187,1,_xlpm.VD),
AND(MONTH($AW187)&lt;MONTH(BF$15),MONTH($AX187)&gt;MONTH(BF$15)),
NETWORKDAYS.INTL((EOMONTH(BF$15-1,1))-_xlpm.DD,EOMONTH(BF$15-1,1),1,_xlpm.VD),
AND(MONTH($AW187)=MONTH(BF$15),MONTH($AX187)=MONTH(BF$15)),
NETWORKDAYS.INTL($AW187,$AX187,1,_xlpm.VD)))),0)),
$DH187="месяц",
$DR187*BF187,
$DH187="неделя",
$DR187*BF187/7*(ROUNDUP((DAY(EOMONTH(BF$15,0)))/4,0))),
0)</f>
        <v/>
      </c>
      <c r="DZ187" s="125">
        <f t="array" ref="DZ187">
IFERROR(_xlfn.IFS(
$DH187="день_1",
$DR187*$BL187/($AX187-$AW187+1)*BG187*(DAY(EOMONTH(BG$15,0))),
$DH187="день_2",
$DR187/30*MAX(MIN($AX187,EOMONTH(BG$15,0))-MAX($AW187,BG$15)+1,),
$DH187="раб.день",
$DR187/30*(IFERROR(
_xlfn.LET(_xlpm.VD,
CHOOSE(
{1;2;3;4;5;6;7;8;9;10;11;12;13;14;15;16;17;18},
45658,45659,45660,45661,45662,45663,45664,45665,45711,45724,45778,45779,45785,45786,45820,45821,45965,46022),
_xlfn.LET(_xlpm.DD,
MAX(MIN($AX187,EOMONTH(BG$15,0))-MAX($AW187,BG$15),),
_xlfn.IFS(
AND(MONTH($AW187)=MONTH(BG$15),MONTH($AX187)&lt;&gt;MONTH(BG$15)),
NETWORKDAYS.INTL($AW187,$AW187+_xlpm.DD,1,_xlpm.VD),
AND(MONTH($AW187)&lt;&gt;MONTH(BG$15),MONTH($AX187)=MONTH(BG$15)),
NETWORKDAYS.INTL(($AX187)-_xlpm.DD,$AX187,1,_xlpm.VD),
AND(MONTH($AW187)&lt;MONTH(BG$15),MONTH($AX187)&gt;MONTH(BG$15)),
NETWORKDAYS.INTL((EOMONTH(BG$15-1,1))-_xlpm.DD,EOMONTH(BG$15-1,1),1,_xlpm.VD),
AND(MONTH($AW187)=MONTH(BG$15),MONTH($AX187)=MONTH(BG$15)),
NETWORKDAYS.INTL($AW187,$AX187,1,_xlpm.VD)))),0)),
$DH187="месяц",
$DR187*BG187,
$DH187="неделя",
$DR187*BG187/7*(ROUNDUP((DAY(EOMONTH(BG$15,0)))/4,0))),
0)</f>
        <v/>
      </c>
      <c r="EA187" s="125">
        <f t="array" ref="EA187">
IFERROR(_xlfn.IFS(
$DH187="день_1",
$DR187*$BL187/($AX187-$AW187+1)*BH187*(DAY(EOMONTH(BH$15,0))),
$DH187="день_2",
$DR187/30*MAX(MIN($AX187,EOMONTH(BH$15,0))-MAX($AW187,BH$15)+1,),
$DH187="раб.день",
$DR187/30*(IFERROR(
_xlfn.LET(_xlpm.VD,
CHOOSE(
{1;2;3;4;5;6;7;8;9;10;11;12;13;14;15;16;17;18},
45658,45659,45660,45661,45662,45663,45664,45665,45711,45724,45778,45779,45785,45786,45820,45821,45965,46022),
_xlfn.LET(_xlpm.DD,
MAX(MIN($AX187,EOMONTH(BH$15,0))-MAX($AW187,BH$15),),
_xlfn.IFS(
AND(MONTH($AW187)=MONTH(BH$15),MONTH($AX187)&lt;&gt;MONTH(BH$15)),
NETWORKDAYS.INTL($AW187,$AW187+_xlpm.DD,1,_xlpm.VD),
AND(MONTH($AW187)&lt;&gt;MONTH(BH$15),MONTH($AX187)=MONTH(BH$15)),
NETWORKDAYS.INTL(($AX187)-_xlpm.DD,$AX187,1,_xlpm.VD),
AND(MONTH($AW187)&lt;MONTH(BH$15),MONTH($AX187)&gt;MONTH(BH$15)),
NETWORKDAYS.INTL((EOMONTH(BH$15-1,1))-_xlpm.DD,EOMONTH(BH$15-1,1),1,_xlpm.VD),
AND(MONTH($AW187)=MONTH(BH$15),MONTH($AX187)=MONTH(BH$15)),
NETWORKDAYS.INTL($AW187,$AX187,1,_xlpm.VD)))),0)),
$DH187="месяц",
$DR187*BH187,
$DH187="неделя",
$DR187*BH187/7*(ROUNDUP((DAY(EOMONTH(BH$15,0)))/4,0))),
0)</f>
        <v/>
      </c>
      <c r="EB187" s="125">
        <f t="array" ref="EB187">
IFERROR(_xlfn.IFS(
$DH187="день_1",
$DR187*$BL187/($AX187-$AW187+1)*BI187*(DAY(EOMONTH(BI$15,0))),
$DH187="день_2",
$DR187/30*MAX(MIN($AX187,EOMONTH(BI$15,0))-MAX($AW187,BI$15)+1,),
$DH187="раб.день",
$DR187/30*(IFERROR(
_xlfn.LET(_xlpm.VD,
CHOOSE(
{1;2;3;4;5;6;7;8;9;10;11;12;13;14;15;16;17;18},
45658,45659,45660,45661,45662,45663,45664,45665,45711,45724,45778,45779,45785,45786,45820,45821,45965,46022),
_xlfn.LET(_xlpm.DD,
MAX(MIN($AX187,EOMONTH(BI$15,0))-MAX($AW187,BI$15),),
_xlfn.IFS(
AND(MONTH($AW187)=MONTH(BI$15),MONTH($AX187)&lt;&gt;MONTH(BI$15)),
NETWORKDAYS.INTL($AW187,$AW187+_xlpm.DD,1,_xlpm.VD),
AND(MONTH($AW187)&lt;&gt;MONTH(BI$15),MONTH($AX187)=MONTH(BI$15)),
NETWORKDAYS.INTL(($AX187)-_xlpm.DD,$AX187,1,_xlpm.VD),
AND(MONTH($AW187)&lt;MONTH(BI$15),MONTH($AX187)&gt;MONTH(BI$15)),
NETWORKDAYS.INTL((EOMONTH(BI$15-1,1))-_xlpm.DD,EOMONTH(BI$15-1,1),1,_xlpm.VD),
AND(MONTH($AW187)=MONTH(BI$15),MONTH($AX187)=MONTH(BI$15)),
NETWORKDAYS.INTL($AW187,$AX187,1,_xlpm.VD)))),0)),
$DH187="месяц",
$DR187*BI187,
$DH187="неделя",
$DR187*BI187/7*(ROUNDUP((DAY(EOMONTH(BI$15,0)))/4,0))),
0)</f>
        <v/>
      </c>
      <c r="EC187" s="125">
        <f t="array" ref="EC187">
IFERROR(_xlfn.IFS(
$DH187="день_1",
$DR187*$BL187/($AX187-$AW187+1)*BJ187*(DAY(EOMONTH(BJ$15,0))),
$DH187="день_2",
$DR187/30*MAX(MIN($AX187,EOMONTH(BJ$15,0))-MAX($AW187,BJ$15)+1,),
$DH187="раб.день",
$DR187/30*(IFERROR(
_xlfn.LET(_xlpm.VD,
CHOOSE(
{1;2;3;4;5;6;7;8;9;10;11;12;13;14;15;16;17;18},
45658,45659,45660,45661,45662,45663,45664,45665,45711,45724,45778,45779,45785,45786,45820,45821,45965,46022),
_xlfn.LET(_xlpm.DD,
MAX(MIN($AX187,EOMONTH(BJ$15,0))-MAX($AW187,BJ$15),),
_xlfn.IFS(
AND(MONTH($AW187)=MONTH(BJ$15),MONTH($AX187)&lt;&gt;MONTH(BJ$15)),
NETWORKDAYS.INTL($AW187,$AW187+_xlpm.DD,1,_xlpm.VD),
AND(MONTH($AW187)&lt;&gt;MONTH(BJ$15),MONTH($AX187)=MONTH(BJ$15)),
NETWORKDAYS.INTL(($AX187)-_xlpm.DD,$AX187,1,_xlpm.VD),
AND(MONTH($AW187)&lt;MONTH(BJ$15),MONTH($AX187)&gt;MONTH(BJ$15)),
NETWORKDAYS.INTL((EOMONTH(BJ$15-1,1))-_xlpm.DD,EOMONTH(BJ$15-1,1),1,_xlpm.VD),
AND(MONTH($AW187)=MONTH(BJ$15),MONTH($AX187)=MONTH(BJ$15)),
NETWORKDAYS.INTL($AW187,$AX187,1,_xlpm.VD)))),0)),
$DH187="месяц",
$DR187*BJ187,
$DH187="неделя",
$DR187*BJ187/7*(ROUNDUP((DAY(EOMONTH(BJ$15,0)))/4,0))),
0)</f>
        <v/>
      </c>
      <c r="ED187" s="125">
        <f t="array" ref="ED187">
IFERROR(_xlfn.IFS(
$DH187="день_1",
$DR187*$BL187/($AX187-$AW187+1)*BK187*(DAY(EOMONTH(BK$15,0))),
$DH187="день_2",
$DR187/30*MAX(MIN($AX187,EOMONTH(BK$15,0))-MAX($AW187,BK$15)+1,),
$DH187="раб.день",
$DR187/30*(IFERROR(
_xlfn.LET(_xlpm.VD,
CHOOSE(
{1;2;3;4;5;6;7;8;9;10;11;12;13;14;15;16;17;18},
45658,45659,45660,45661,45662,45663,45664,45665,45711,45724,45778,45779,45785,45786,45820,45821,45965,46022),
_xlfn.LET(_xlpm.DD,
MAX(MIN($AX187,EOMONTH(BK$15,0))-MAX($AW187,BK$15),),
_xlfn.IFS(
AND(MONTH($AW187)=MONTH(BK$15),MONTH($AX187)&lt;&gt;MONTH(BK$15)),
NETWORKDAYS.INTL($AW187,$AW187+_xlpm.DD,1,_xlpm.VD),
AND(MONTH($AW187)&lt;&gt;MONTH(BK$15),MONTH($AX187)=MONTH(BK$15)),
NETWORKDAYS.INTL(($AX187)-_xlpm.DD,$AX187,1,_xlpm.VD),
AND(MONTH($AW187)&lt;MONTH(BK$15),MONTH($AX187)&gt;MONTH(BK$15)),
NETWORKDAYS.INTL((EOMONTH(BK$15-1,1))-_xlpm.DD,EOMONTH(BK$15-1,1),1,_xlpm.VD),
AND(MONTH($AW187)=MONTH(BK$15),MONTH($AX187)=MONTH(BK$15)),
NETWORKDAYS.INTL($AW187,$AX187,1,_xlpm.VD)))),0)),
$DH187="месяц",
$DR187*BK187,
$DH187="неделя",
$DR187*BK187/7*(ROUNDUP((DAY(EOMONTH(BK$15,0)))/4,0))),
0)</f>
        <v/>
      </c>
      <c r="EE187" s="125">
        <f>SUM($DS187,$DT187,$DU187,$DV187,$DW187,$DX187,$DY187,$DZ187,$EA187,$EB187,$EC187,$ED187)</f>
        <v/>
      </c>
      <c r="EF187" s="125">
        <f>IFERROR(ROUND($EE187*(1+$EP187),2),0)</f>
        <v/>
      </c>
      <c r="EG187" s="128" t="n">
        <v>1</v>
      </c>
      <c r="EH187" s="126" t="n">
        <v>0</v>
      </c>
      <c r="EI187" s="126">
        <f>ROUND(SUM($EH187:$EH187)*SUM($AB187:$AB187)*$EG187,2)</f>
        <v/>
      </c>
      <c r="EJ187" s="126">
        <f>ROUND($EI187*(1+$EP187),2)</f>
        <v/>
      </c>
      <c r="EK187" s="126" t="n">
        <v>0</v>
      </c>
      <c r="EL187" s="126">
        <f>ROUND(SUM($EK187:$EK187)*SUM($AB187:$AB187)*$EG187,2)</f>
        <v/>
      </c>
      <c r="EM187" s="126">
        <f>ROUND($EL187*(1+$EP187),2)</f>
        <v/>
      </c>
      <c r="EN187" s="126">
        <f>SUM($EE187,$EI187,$EL187)</f>
        <v/>
      </c>
      <c r="EO187" s="126">
        <f>SUM($EF187,$EJ187,$EM187)</f>
        <v/>
      </c>
      <c r="EP187" s="59" t="inlineStr">
        <is>
          <t>20%</t>
        </is>
      </c>
      <c r="EQ187" s="59" t="n"/>
      <c r="ER187" s="60">
        <f t="array" ref="ER187">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MATCH(ES187,
{"AMS";"RussOutdoor";"HD Outdoor";"Ingroup";"IQ";"Ledproduction";"LisChannel";"Logic";"Media-PPL";"NovikovTV | НовиковТВ";"SMA";"SOK";"КрокусТВ | CrocusTV | IndoorTV";"Сити";"ТЯК Москва"},
0)),"")</f>
        <v/>
      </c>
      <c r="ES187" s="60" t="n"/>
      <c r="ET187" s="60">
        <f t="array" ref="ET187">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MATCH(ES187,
{"AMS";"RussOutdoor";"HD Outdoor";"Ingroup";"IQ";"Ledproduction";"LisChannel";"Logic";"Media-PPL";"NovikovTV | НовиковТВ";"SMA";"SOK";"КрокусТВ | CrocusTV | IndoorTV";"Сити";"ТЯК Москва"},
0)),"")</f>
        <v/>
      </c>
      <c r="EU187" s="60" t="n"/>
      <c r="EV187" s="60" t="n"/>
      <c r="EX187" s="110">
        <f t="array" ref="EX187">
($AR187/30
+N("ТРАФИК ПЛОЩАДКИ"))*
(IFERROR(
_xlfn.LET(
_xlpm.GPR,
HLOOKUP($L187,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(MATCH($T187,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IF($Q187="цифровой",_xlpm.GPR/$AG187,_xlpm.GPR/60)),
0)
+N("DWELL TIME"))*
(IF($AB187=0,0,IF($AB187=1,0.3,IF($AB187=2,0.5,IF($AB187&gt;2,1))))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_xlfn.IFS($AC187="да",1.2,$AC187="нет",1)*
_xlfn.IFS($AD187="да",1.2,$AD187="нет",1)*
IF(R187="статический",1,1.2)*
$X187*
INDEX(
{1.2;1;1.2;1.2;1;1.2;1.2;1.2;1.2;1.2;1.2;1;1.2;1.2;1.2;1.2;1;1;1.2;1.2;1.2;1;1;1;1;1.2;1.2;1.2;1.2;1;1;1;1;1.2;1.2;1.2;1.2;1.2;1.2;1.2;1.2;1;1;1.2;1;1;1;1;1.5;1;1;1.5;1.5;1.2},
MATCH($Q187,_xlpm.MI,0)))&gt;{0.02;0.04;0.06;0.1;0.2;0.4;0.6;0.8;1;2;4;6})),
{0;1;2;3;4;5;6;7;8;9;10;11;12},
0)))
+N("КОЭФФИЦИЕНТ КОНТАКТА"))))*
(_xlfn.IFS($X187&lt;0.1,$X187/1000,$X187&gt;25,5.2,AND($X187&gt;=0.1,$X187&lt;=25),(($X187*2+0.1)/10)*($X187/10)))*
IFERROR((_xlfn.LET(
_xlpm.MA,
{0;0.8;0.85;0.9;0.95;1},
_xlpm.MAA,
{0;1;2;3;4;5},
INDEX(_xlpm.MA,MATCH(SUMPRODUCT(--((IF(ROUND(_xlpm.MAA,1)&gt;5,5,ROUND($AB187,1)))&gt;{0;1;2;3;4;5})),_xlpm.MAA,0)))
+N("КОЭФФИЦИЕНТ КОЛ-ВО КОНСТРУКЦИЙ")),1)*
$AB187,0))*
(IF($Q187="цифровой",$AG187/15*$AI187,1)
+N("ДЛЯ ЦИФРЫ"))</f>
        <v/>
      </c>
      <c r="EY187" s="110">
        <f>IFERROR(EX187*AY187,0)</f>
        <v/>
      </c>
      <c r="EZ187" s="131">
        <f>IFERROR(DP187/EY187*1000,0)</f>
        <v/>
      </c>
      <c r="FA187" s="112">
        <f>IFERROR(FC187/FB187,0)</f>
        <v/>
      </c>
      <c r="FB187" s="112">
        <f>IFERROR((FC187/(EY187/FF187*#REF!))*0.825,0)</f>
        <v/>
      </c>
      <c r="FC187" s="112">
        <f>IFERROR(((EX187*30/AR187)*100)/30,0)</f>
        <v/>
      </c>
      <c r="FD187" s="112">
        <f>IFERROR(EY187/G187*100%,0)</f>
        <v/>
      </c>
      <c r="FE187" s="112">
        <f>IFERROR(FD187/FC187*100%,0)</f>
        <v/>
      </c>
      <c r="FF187" s="110">
        <f>IFERROR(AR187/30*AY187,0)</f>
        <v/>
      </c>
    </row>
    <row r="188" ht="13" customHeight="1">
      <c r="A188" s="59" t="n"/>
      <c r="B188" s="60" t="n"/>
      <c r="C188" s="60" t="n"/>
      <c r="D188" s="60">
        <f t="array" ref="D188">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MATCH($E188,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88" s="60">
        <f t="array" ref="E188">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MATCH($F188,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88" s="60" t="inlineStr"/>
      <c r="G188" s="60" t="n"/>
      <c r="H188" s="60">
        <f t="array" ref="H188">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MATCH($I188,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88" s="60" t="n"/>
      <c r="J188" s="60" t="n"/>
      <c r="K188" s="60" t="n"/>
      <c r="L188" s="60" t="n"/>
      <c r="M188" s="60" t="n"/>
      <c r="N188" s="60" t="n"/>
      <c r="O188" s="60" t="n"/>
      <c r="P188" s="60">
        <f t="array" ref="P188">
_xlfn.IFS(
ISNUMBER(MATCH($Q188,{"шелфбаннер","разделитель","монетница","чековая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ISNUMBER(MATCH($Q188,{"LED/LCD","видеокулер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ISNUMBER(MATCH($Q188,{"автомобиль","машина","выставочное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ISNUMBER(MATCH($Q188,{"билборд","лифтовая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ISNUMBER(MATCH($Q188,{"навигация","подвесной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ISNUMBER(MATCH($Q188,{"движущаяся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ISNUMBER(MATCH($Q188,{"каталог","журнал"},)),
"Пресса",
$Q188="","")</f>
        <v/>
      </c>
      <c r="Q188" s="60" t="n"/>
      <c r="R188" s="60">
        <f t="array" ref="R188">
IFERROR(
_xlfn.IFS(
OR(ISNUMBER(MATCH($Q188,{"экспозиция","макет","стенд","автостенд","авто стенд","выставочное пространство","выставочные стенды","модульные выставочные стенды","3Д конструкция","3D конструкция"},)),P188="Экспонирование"),
"нестандартный",
ISNUMBER(MATCH($Q188,{"скроллер","призматрон"},)),
"динамический",
$P188="Видео",
"цифровой",
OR($P188="Пресса",$P188="Щит",$P188="POSm",$P188="Подвес",$P188="Брендирование/оклейка"),
"статический"),"")</f>
        <v/>
      </c>
      <c r="S188" s="59" t="n"/>
      <c r="T188" s="60" t="n"/>
      <c r="U188" s="60" t="n"/>
      <c r="V188" s="60">
        <f>
IF(P188="Видео",
"цифровой постер/ролик",
IF(ISNUMBER(MATCH(Q188,{"короб световой","короб световой | лайтбокс","короб световой | кристалайт","лайтбокс","лайт бокс","кристалайт","LB","lightbox"},)),
"бэклит",
IF(P188="Брендирование/оклейка",
"перфарированная пленка/самоклейка",
IF(P188="Экспонирование",
"под запрос",
IF(P188="Подвес",
"баннер/ткань",
"")))))</f>
        <v/>
      </c>
      <c r="W188" s="59" t="n"/>
      <c r="X188" s="59" t="n"/>
      <c r="Y188" s="59" t="n"/>
      <c r="Z188" s="61" t="n"/>
      <c r="AA188" s="61" t="n"/>
      <c r="AB188" s="61">
        <f>IF(BL188&gt;0,Z188,0)</f>
        <v/>
      </c>
      <c r="AC188" s="59" t="n"/>
      <c r="AD188" s="59" t="n"/>
      <c r="AE188" s="59" t="n"/>
      <c r="AF188" s="59" t="n"/>
      <c r="AG188" s="59" t="n"/>
      <c r="AH188" s="59" t="n"/>
      <c r="AI188" s="59" t="n"/>
      <c r="AJ188" s="59" t="n"/>
      <c r="AK188" s="59" t="n"/>
      <c r="AL188" s="62">
        <f>IFERROR(IF(OR(R188="статический",R188="динамический",R188="нестандартный",R188="",R188=""),"-",IF(AND(AH188="-",AI188="-"),"-",AK188*3600/AH188*AI188)),"-")</f>
        <v/>
      </c>
      <c r="AM188" s="62">
        <f>IFERROR(IF(OR(R188="статический",R188="динамический",R188="",R188="", R188="BTL",R188="нестандартный"),"-",AG188*AI188*AL188/60),"-")</f>
        <v/>
      </c>
      <c r="AN188" s="63">
        <f>IFERROR(IF(AH188="","-",AG188*AI188/AH188),"-")</f>
        <v/>
      </c>
      <c r="AO188" s="59">
        <f>IFERROR(IF(OR($R188="статический",$R188="динамический",$R188="",$R188="",$R188="BTL",$R188="нестандартный"),"-",$AL188*$AY188),"-")</f>
        <v/>
      </c>
      <c r="AP188" s="62">
        <f>IFERROR(IF(OR($R188="статический",$R188="динамический",$R188="",$R188="",$R188="BTL",$R188="нестандартный"),"-",$AM188*AY188),"-")</f>
        <v/>
      </c>
      <c r="AQ188" s="64" t="n"/>
      <c r="AR188" s="61" t="n"/>
      <c r="AS188" s="61" t="n"/>
      <c r="AT188" s="61" t="n"/>
      <c r="AU188" s="65" t="n"/>
      <c r="AV188" s="124">
        <f>IFERROR(DR188/AT188*1000,"n/a")</f>
        <v/>
      </c>
      <c r="AW188" s="67" t="n"/>
      <c r="AX188" s="67" t="n"/>
      <c r="AY188" s="43">
        <f>IFERROR(IF(OR($AW188="",$AX188=""),"",_xlfn.DAYS($AX188+1,$AW188)),"")</f>
        <v/>
      </c>
      <c r="AZ188" s="68">
        <f t="array" ref="AZ188">
_xlfn.LET(_xlpm.COEFF,
IF($AW188+$AX188=0,0,IF(MAX(MIN($AX188,EOMONTH(AZ$15,0))-MAX($AW188,AZ$15)+1,)&gt;0,1,0)),
_xlfn.IFS(
$ES188="LisChannel",
_xlpm.COEFF*
INDEX({1;1;1.2;1.2;1;1;1;1;1.2;1.2;1.2;1.2},
MATCH(MONTH(AZ$15),
{1,2,3,4,5,6,7,8,9,10,11,12})),
CONCATENATE($ES188," ",$L188)="RussOutdoor метро",
_xlpm.COEFF*
INDEX({0.8;0.9;1.1;1.1;1;1;1;1;1.1;1.1;1.1;1.1},
MATCH(MONTH(AZ$15),
{1,2,3,4,5,6,7,8,9,10,11,12})),
$ES188&lt;&gt;"LisChannel",
_xlpm.COEFF,
$ES188&lt;&gt;"RussOutdoor",
_xlpm.COEFF))</f>
        <v/>
      </c>
      <c r="BA188" s="68">
        <f t="array" ref="BA188">
_xlfn.LET(_xlpm.COEFF,
IF($AW188+$AX188=0,0,IF(MAX(MIN($AX188,EOMONTH(BA$15,0))-MAX($AW188,BA$15)+1,)&gt;0,1,0)),
_xlfn.IFS(
$ES188="LisChannel",
_xlpm.COEFF*
INDEX({1;1;1.2;1.2;1;1;1;1;1.2;1.2;1.2;1.2},
MATCH(MONTH(BA$15),
{1,2,3,4,5,6,7,8,9,10,11,12})),
CONCATENATE($ES188," ",$L188)="RussOutdoor метро",
_xlpm.COEFF*
INDEX({0.8;0.9;1.1;1.1;1;1;1;1;1.1;1.1;1.1;1.1},
MATCH(MONTH(BA$15),
{1,2,3,4,5,6,7,8,9,10,11,12})),
$ES188&lt;&gt;"LisChannel",
_xlpm.COEFF,
$ES188&lt;&gt;"RussOutdoor",
_xlpm.COEFF))</f>
        <v/>
      </c>
      <c r="BB188" s="68">
        <f t="array" ref="BB188">
_xlfn.LET(_xlpm.COEFF,
IF($AW188+$AX188=0,0,IF(MAX(MIN($AX188,EOMONTH(BB$15,0))-MAX($AW188,BB$15)+1,)&gt;0,1,0)),
_xlfn.IFS(
$ES188="LisChannel",
_xlpm.COEFF*
INDEX({1;1;1.2;1.2;1;1;1;1;1.2;1.2;1.2;1.2},
MATCH(MONTH(BB$15),
{1,2,3,4,5,6,7,8,9,10,11,12})),
CONCATENATE($ES188," ",$L188)="RussOutdoor метро",
_xlpm.COEFF*
INDEX({0.8;0.9;1.1;1.1;1;1;1;1;1.1;1.1;1.1;1.1},
MATCH(MONTH(BB$15),
{1,2,3,4,5,6,7,8,9,10,11,12})),
$ES188&lt;&gt;"LisChannel",
_xlpm.COEFF,
$ES188&lt;&gt;"RussOutdoor",
_xlpm.COEFF))</f>
        <v/>
      </c>
      <c r="BC188" s="68">
        <f t="array" ref="BC188">
_xlfn.LET(_xlpm.COEFF,
IF($AW188+$AX188=0,0,IF(MAX(MIN($AX188,EOMONTH(BC$15,0))-MAX($AW188,BC$15)+1,)&gt;0,1,0)),
_xlfn.IFS(
$ES188="LisChannel",
_xlpm.COEFF*
INDEX({1;1;1.2;1.2;1;1;1;1;1.2;1.2;1.2;1.2},
MATCH(MONTH(BC$15),
{1,2,3,4,5,6,7,8,9,10,11,12})),
CONCATENATE($ES188," ",$L188)="RussOutdoor метро",
_xlpm.COEFF*
INDEX({0.8;0.9;1.1;1.1;1;1;1;1;1.1;1.1;1.1;1.1},
MATCH(MONTH(BC$15),
{1,2,3,4,5,6,7,8,9,10,11,12})),
$ES188&lt;&gt;"LisChannel",
_xlpm.COEFF,
$ES188&lt;&gt;"RussOutdoor",
_xlpm.COEFF))</f>
        <v/>
      </c>
      <c r="BD188" s="68">
        <f t="array" ref="BD188">
_xlfn.LET(_xlpm.COEFF,
IF($AW188+$AX188=0,0,IF(MAX(MIN($AX188,EOMONTH(BD$15,0))-MAX($AW188,BD$15)+1,)&gt;0,1,0)),
_xlfn.IFS(
$ES188="LisChannel",
_xlpm.COEFF*
INDEX({1;1;1.2;1.2;1;1;1;1;1.2;1.2;1.2;1.2},
MATCH(MONTH(BD$15),
{1,2,3,4,5,6,7,8,9,10,11,12})),
CONCATENATE($ES188," ",$L188)="RussOutdoor метро",
_xlpm.COEFF*
INDEX({0.8;0.9;1.1;1.1;1;1;1;1;1.1;1.1;1.1;1.1},
MATCH(MONTH(BD$15),
{1,2,3,4,5,6,7,8,9,10,11,12})),
$ES188&lt;&gt;"LisChannel",
_xlpm.COEFF,
$ES188&lt;&gt;"RussOutdoor",
_xlpm.COEFF))</f>
        <v/>
      </c>
      <c r="BE188" s="68">
        <f t="array" ref="BE188">
_xlfn.LET(_xlpm.COEFF,
IF($AW188+$AX188=0,0,IF(MAX(MIN($AX188,EOMONTH(BE$15,0))-MAX($AW188,BE$15)+1,)&gt;0,1,0)),
_xlfn.IFS(
$ES188="LisChannel",
_xlpm.COEFF*
INDEX({1;1;1.2;1.2;1;1;1;1;1.2;1.2;1.2;1.2},
MATCH(MONTH(BE$15),
{1,2,3,4,5,6,7,8,9,10,11,12})),
CONCATENATE($ES188," ",$L188)="RussOutdoor метро",
_xlpm.COEFF*
INDEX({0.8;0.9;1.1;1.1;1;1;1;1;1.1;1.1;1.1;1.1},
MATCH(MONTH(BE$15),
{1,2,3,4,5,6,7,8,9,10,11,12})),
$ES188&lt;&gt;"LisChannel",
_xlpm.COEFF,
$ES188&lt;&gt;"RussOutdoor",
_xlpm.COEFF))</f>
        <v/>
      </c>
      <c r="BF188" s="68">
        <f t="array" ref="BF188">
_xlfn.LET(_xlpm.COEFF,
IF($AW188+$AX188=0,0,IF(MAX(MIN($AX188,EOMONTH(BF$15,0))-MAX($AW188,BF$15)+1,)&gt;0,1,0)),
_xlfn.IFS(
$ES188="LisChannel",
_xlpm.COEFF*
INDEX({1;1;1.2;1.2;1;1;1;1;1.2;1.2;1.2;1.2},
MATCH(MONTH(BF$15),
{1,2,3,4,5,6,7,8,9,10,11,12})),
CONCATENATE($ES188," ",$L188)="RussOutdoor метро",
_xlpm.COEFF*
INDEX({0.8;0.9;1.1;1.1;1;1;1;1;1.1;1.1;1.1;1.1},
MATCH(MONTH(BF$15),
{1,2,3,4,5,6,7,8,9,10,11,12})),
$ES188&lt;&gt;"LisChannel",
_xlpm.COEFF,
$ES188&lt;&gt;"RussOutdoor",
_xlpm.COEFF))</f>
        <v/>
      </c>
      <c r="BG188" s="68">
        <f t="array" ref="BG188">
_xlfn.LET(_xlpm.COEFF,
IF($AW188+$AX188=0,0,IF(MAX(MIN($AX188,EOMONTH(BG$15,0))-MAX($AW188,BG$15)+1,)&gt;0,1,0)),
_xlfn.IFS(
$ES188="LisChannel",
_xlpm.COEFF*
INDEX({1;1;1.2;1.2;1;1;1;1;1.2;1.2;1.2;1.2},
MATCH(MONTH(BG$15),
{1,2,3,4,5,6,7,8,9,10,11,12})),
CONCATENATE($ES188," ",$L188)="RussOutdoor метро",
_xlpm.COEFF*
INDEX({0.8;0.9;1.1;1.1;1;1;1;1;1.1;1.1;1.1;1.1},
MATCH(MONTH(BG$15),
{1,2,3,4,5,6,7,8,9,10,11,12})),
$ES188&lt;&gt;"LisChannel",
_xlpm.COEFF,
$ES188&lt;&gt;"RussOutdoor",
_xlpm.COEFF))</f>
        <v/>
      </c>
      <c r="BH188" s="68">
        <f t="array" ref="BH188">
_xlfn.LET(_xlpm.COEFF,
IF($AW188+$AX188=0,0,IF(MAX(MIN($AX188,EOMONTH(BH$15,0))-MAX($AW188,BH$15)+1,)&gt;0,1,0)),
_xlfn.IFS(
$ES188="LisChannel",
_xlpm.COEFF*
INDEX({1;1;1.2;1.2;1;1;1;1;1.2;1.2;1.2;1.2},
MATCH(MONTH(BH$15),
{1,2,3,4,5,6,7,8,9,10,11,12})),
CONCATENATE($ES188," ",$L188)="RussOutdoor метро",
_xlpm.COEFF*
INDEX({0.8;0.9;1.1;1.1;1;1;1;1;1.1;1.1;1.1;1.1},
MATCH(MONTH(BH$15),
{1,2,3,4,5,6,7,8,9,10,11,12})),
$ES188&lt;&gt;"LisChannel",
_xlpm.COEFF,
$ES188&lt;&gt;"RussOutdoor",
_xlpm.COEFF))</f>
        <v/>
      </c>
      <c r="BI188" s="68">
        <f t="array" ref="BI188">
_xlfn.LET(_xlpm.COEFF,
IF($AW188+$AX188=0,0,IF(MAX(MIN($AX188,EOMONTH(BI$15,0))-MAX($AW188,BI$15)+1,)&gt;0,1,0)),
_xlfn.IFS(
$ES188="LisChannel",
_xlpm.COEFF*
INDEX({1;1;1.2;1.2;1;1;1;1;1.2;1.2;1.2;1.2},
MATCH(MONTH(BI$15),
{1,2,3,4,5,6,7,8,9,10,11,12})),
CONCATENATE($ES188," ",$L188)="RussOutdoor метро",
_xlpm.COEFF*
INDEX({0.8;0.9;1.1;1.1;1;1;1;1;1.1;1.1;1.1;1.1},
MATCH(MONTH(BI$15),
{1,2,3,4,5,6,7,8,9,10,11,12})),
$ES188&lt;&gt;"LisChannel",
_xlpm.COEFF,
$ES188&lt;&gt;"RussOutdoor",
_xlpm.COEFF))</f>
        <v/>
      </c>
      <c r="BJ188" s="68">
        <f t="array" ref="BJ188">
_xlfn.LET(_xlpm.COEFF,
IF($AW188+$AX188=0,0,IF(MAX(MIN($AX188,EOMONTH(BJ$15,0))-MAX($AW188,BJ$15)+1,)&gt;0,1,0)),
_xlfn.IFS(
$ES188="LisChannel",
_xlpm.COEFF*
INDEX({1;1;1.2;1.2;1;1;1;1;1.2;1.2;1.2;1.2},
MATCH(MONTH(BJ$15),
{1,2,3,4,5,6,7,8,9,10,11,12})),
CONCATENATE($ES188," ",$L188)="RussOutdoor метро",
_xlpm.COEFF*
INDEX({0.8;0.9;1.1;1.1;1;1;1;1;1.1;1.1;1.1;1.1},
MATCH(MONTH(BJ$15),
{1,2,3,4,5,6,7,8,9,10,11,12})),
$ES188&lt;&gt;"LisChannel",
_xlpm.COEFF,
$ES188&lt;&gt;"RussOutdoor",
_xlpm.COEFF))</f>
        <v/>
      </c>
      <c r="BK188" s="68">
        <f t="array" ref="BK188">
_xlfn.LET(_xlpm.COEFF,
IF($AW188+$AX188=0,0,IF(MAX(MIN($AX188,EOMONTH(BK$15,0))-MAX($AW188,BK$15)+1,)&gt;0,1,0)),
_xlfn.IFS(
$ES188="LisChannel",
_xlpm.COEFF*
INDEX({1;1;1.2;1.2;1;1;1;1;1.2;1.2;1.2;1.2},
MATCH(MONTH(BK$15),
{1,2,3,4,5,6,7,8,9,10,11,12})),
CONCATENATE($ES188," ",$L188)="RussOutdoor метро",
_xlpm.COEFF*
INDEX({0.8;0.9;1.1;1.1;1;1;1;1;1.1;1.1;1.1;1.1},
MATCH(MONTH(BK$15),
{1,2,3,4,5,6,7,8,9,10,11,12})),
$ES188&lt;&gt;"LisChannel",
_xlpm.COEFF,
$ES188&lt;&gt;"RussOutdoor",
_xlpm.COEFF))</f>
        <v/>
      </c>
      <c r="BL188" s="62">
        <f>COUNTIFS($AZ188:$BK188,"&gt;0")</f>
        <v/>
      </c>
      <c r="BM188" s="65" t="n"/>
      <c r="BN188" s="125">
        <f>$DJ188</f>
        <v/>
      </c>
      <c r="BO188" s="63">
        <f>$DQ188</f>
        <v/>
      </c>
      <c r="BP188" s="125">
        <f>
IFERROR(
IF($BL188=0,0,
$BN188*(1-$BO188)),
0)</f>
        <v/>
      </c>
      <c r="BQ188" s="125">
        <f t="array" ref="BQ188">
IFERROR(
_xlfn.IFS(
$DH188="день_1",
$BP188*$BL188/($AX188-$AW188+1)*AZ188*(DAY(EOMONTH(AZ$15,0))),
$DH188="день_2",
$BP188/30*MAX(MIN($AX188,EOMONTH(AZ$15,0))-MAX($AW188,AZ$15)+1,),
$DH188="раб.день",
$BP188/30*(IFERROR(
_xlfn.LET(_xlpm.VD,
CHOOSE(
{1;2;3;4;5;6;7;8;9;10;11;12;13;14;15;16;17;18},
45658,45659,45660,45661,45662,45663,45664,45665,45711,45724,45778,45779,45785,45786,45820,45821,45965,46022),
_xlfn.LET(_xlpm.DD,
MAX(MIN($AX188,EOMONTH(AZ$15,0))-MAX($AW188,AZ$15),),
_xlfn.IFS(
AND(MONTH($AW188)=MONTH(AZ$15),MONTH($AX188)&lt;&gt;MONTH(AZ$15)),
NETWORKDAYS.INTL($AW188,$AW188+_xlpm.DD,1,_xlpm.VD),
AND(MONTH($AW188)&lt;&gt;MONTH(AZ$15),MONTH($AX188)=MONTH(AZ$15)),
NETWORKDAYS.INTL(($AX188)-_xlpm.DD,$AX188,1,_xlpm.VD),
AND(MONTH($AW188)&lt;MONTH(AZ$15),MONTH($AX188)&gt;MONTH(AZ$15)),
NETWORKDAYS.INTL((EOMONTH(AZ$15-1,1))-_xlpm.DD,EOMONTH(AZ$15-1,1),1,_xlpm.VD),
AND(MONTH($AW188)=MONTH(AZ$15),MONTH($AX188)=MONTH(AZ$15)),
NETWORKDAYS.INTL($AW188,$AX188,1,_xlpm.VD)))),0)),
$DH188="месяц",
$BP188*AZ188,
$DH188="неделя",
$BP188*AZ188/7*(ROUNDUP((DAY(EOMONTH(AZ$15,0)))/4,0))),
0)</f>
        <v/>
      </c>
      <c r="BR188" s="125">
        <f t="array" ref="BR188">
IFERROR(
_xlfn.IFS(
$DH188="день_1",
$BP188*$BL188/($AX188-$AW188+1)*BA188*(DAY(EOMONTH(BA$15,0))),
$DH188="день_2",
$BP188/30*MAX(MIN($AX188,EOMONTH(BA$15,0))-MAX($AW188,BA$15)+1,),
$DH188="раб.день",
$BP188/30*(IFERROR(
_xlfn.LET(_xlpm.VD,
CHOOSE(
{1;2;3;4;5;6;7;8;9;10;11;12;13;14;15;16;17;18},
45658,45659,45660,45661,45662,45663,45664,45665,45711,45724,45778,45779,45785,45786,45820,45821,45965,46022),
_xlfn.LET(_xlpm.DD,
MAX(MIN($AX188,EOMONTH(BA$15,0))-MAX($AW188,BA$15),),
_xlfn.IFS(
AND(MONTH($AW188)=MONTH(BA$15),MONTH($AX188)&lt;&gt;MONTH(BA$15)),
NETWORKDAYS.INTL($AW188,$AW188+_xlpm.DD,1,_xlpm.VD),
AND(MONTH($AW188)&lt;&gt;MONTH(BA$15),MONTH($AX188)=MONTH(BA$15)),
NETWORKDAYS.INTL(($AX188)-_xlpm.DD,$AX188,1,_xlpm.VD),
AND(MONTH($AW188)&lt;MONTH(BA$15),MONTH($AX188)&gt;MONTH(BA$15)),
NETWORKDAYS.INTL((EOMONTH(BA$15-1,1))-_xlpm.DD,EOMONTH(BA$15-1,1),1,_xlpm.VD),
AND(MONTH($AW188)=MONTH(BA$15),MONTH($AX188)=MONTH(BA$15)),
NETWORKDAYS.INTL($AW188,$AX188,1,_xlpm.VD)))),0)),
$DH188="месяц",
$BP188*BA188,
$DH188="неделя",
$BP188*BA188/7*(ROUNDUP((DAY(EOMONTH(BA$15,0)))/4,0))),
0)</f>
        <v/>
      </c>
      <c r="BS188" s="125">
        <f t="array" ref="BS188">
IFERROR(
_xlfn.IFS(
$DH188="день_1",
$BP188*$BL188/($AX188-$AW188+1)*BB188*(DAY(EOMONTH(BB$15,0))),
$DH188="день_2",
$BP188/30*MAX(MIN($AX188,EOMONTH(BB$15,0))-MAX($AW188,BB$15)+1,),
$DH188="раб.день",
$BP188/30*(IFERROR(
_xlfn.LET(_xlpm.VD,
CHOOSE(
{1;2;3;4;5;6;7;8;9;10;11;12;13;14;15;16;17;18},
45658,45659,45660,45661,45662,45663,45664,45665,45711,45724,45778,45779,45785,45786,45820,45821,45965,46022),
_xlfn.LET(_xlpm.DD,
MAX(MIN($AX188,EOMONTH(BB$15,0))-MAX($AW188,BB$15),),
_xlfn.IFS(
AND(MONTH($AW188)=MONTH(BB$15),MONTH($AX188)&lt;&gt;MONTH(BB$15)),
NETWORKDAYS.INTL($AW188,$AW188+_xlpm.DD,1,_xlpm.VD),
AND(MONTH($AW188)&lt;&gt;MONTH(BB$15),MONTH($AX188)=MONTH(BB$15)),
NETWORKDAYS.INTL(($AX188)-_xlpm.DD,$AX188,1,_xlpm.VD),
AND(MONTH($AW188)&lt;MONTH(BB$15),MONTH($AX188)&gt;MONTH(BB$15)),
NETWORKDAYS.INTL((EOMONTH(BB$15-1,1))-_xlpm.DD,EOMONTH(BB$15-1,1),1,_xlpm.VD),
AND(MONTH($AW188)=MONTH(BB$15),MONTH($AX188)=MONTH(BB$15)),
NETWORKDAYS.INTL($AW188,$AX188,1,_xlpm.VD)))),0)),
$DH188="месяц",
$BP188*BB188,
$DH188="неделя",
$BP188*BB188/7*(ROUNDUP((DAY(EOMONTH(BB$15,0)))/4,0))),
0)</f>
        <v/>
      </c>
      <c r="BT188" s="125">
        <f t="array" ref="BT188">
IFERROR(
_xlfn.IFS(
$DH188="день_1",
$BP188*$BL188/($AX188-$AW188+1)*BC188*(DAY(EOMONTH(BC$15,0))),
$DH188="день_2",
$BP188/30*MAX(MIN($AX188,EOMONTH(BC$15,0))-MAX($AW188,BC$15)+1,),
$DH188="раб.день",
$BP188/30*(IFERROR(
_xlfn.LET(_xlpm.VD,
CHOOSE(
{1;2;3;4;5;6;7;8;9;10;11;12;13;14;15;16;17;18},
45658,45659,45660,45661,45662,45663,45664,45665,45711,45724,45778,45779,45785,45786,45820,45821,45965,46022),
_xlfn.LET(_xlpm.DD,
MAX(MIN($AX188,EOMONTH(BC$15,0))-MAX($AW188,BC$15),),
_xlfn.IFS(
AND(MONTH($AW188)=MONTH(BC$15),MONTH($AX188)&lt;&gt;MONTH(BC$15)),
NETWORKDAYS.INTL($AW188,$AW188+_xlpm.DD,1,_xlpm.VD),
AND(MONTH($AW188)&lt;&gt;MONTH(BC$15),MONTH($AX188)=MONTH(BC$15)),
NETWORKDAYS.INTL(($AX188)-_xlpm.DD,$AX188,1,_xlpm.VD),
AND(MONTH($AW188)&lt;MONTH(BC$15),MONTH($AX188)&gt;MONTH(BC$15)),
NETWORKDAYS.INTL((EOMONTH(BC$15-1,1))-_xlpm.DD,EOMONTH(BC$15-1,1),1,_xlpm.VD),
AND(MONTH($AW188)=MONTH(BC$15),MONTH($AX188)=MONTH(BC$15)),
NETWORKDAYS.INTL($AW188,$AX188,1,_xlpm.VD)))),0)),
$DH188="месяц",
$BP188*BC188,
$DH188="неделя",
$BP188*BC188/7*(ROUNDUP((DAY(EOMONTH(BC$15,0)))/4,0))),
0)</f>
        <v/>
      </c>
      <c r="BU188" s="125">
        <f t="array" ref="BU188">
IFERROR(
_xlfn.IFS(
$DH188="день_1",
$BP188*$BL188/($AX188-$AW188+1)*BD188*(DAY(EOMONTH(BD$15,0))),
$DH188="день_2",
$BP188/30*MAX(MIN($AX188,EOMONTH(BD$15,0))-MAX($AW188,BD$15)+1,),
$DH188="раб.день",
$BP188/30*(IFERROR(
_xlfn.LET(_xlpm.VD,
CHOOSE(
{1;2;3;4;5;6;7;8;9;10;11;12;13;14;15;16;17;18},
45658,45659,45660,45661,45662,45663,45664,45665,45711,45724,45778,45779,45785,45786,45820,45821,45965,46022),
_xlfn.LET(_xlpm.DD,
MAX(MIN($AX188,EOMONTH(BD$15,0))-MAX($AW188,BD$15),),
_xlfn.IFS(
AND(MONTH($AW188)=MONTH(BD$15),MONTH($AX188)&lt;&gt;MONTH(BD$15)),
NETWORKDAYS.INTL($AW188,$AW188+_xlpm.DD,1,_xlpm.VD),
AND(MONTH($AW188)&lt;&gt;MONTH(BD$15),MONTH($AX188)=MONTH(BD$15)),
NETWORKDAYS.INTL(($AX188)-_xlpm.DD,$AX188,1,_xlpm.VD),
AND(MONTH($AW188)&lt;MONTH(BD$15),MONTH($AX188)&gt;MONTH(BD$15)),
NETWORKDAYS.INTL((EOMONTH(BD$15-1,1))-_xlpm.DD,EOMONTH(BD$15-1,1),1,_xlpm.VD),
AND(MONTH($AW188)=MONTH(BD$15),MONTH($AX188)=MONTH(BD$15)),
NETWORKDAYS.INTL($AW188,$AX188,1,_xlpm.VD)))),0)),
$DH188="месяц",
$BP188*BD188,
$DH188="неделя",
$BP188*BD188/7*(ROUNDUP((DAY(EOMONTH(BD$15,0)))/4,0))),
0)</f>
        <v/>
      </c>
      <c r="BV188" s="125">
        <f t="array" ref="BV188">
IFERROR(
_xlfn.IFS(
$DH188="день_1",
$BP188*$BL188/($AX188-$AW188+1)*BE188*(DAY(EOMONTH(BE$15,0))),
$DH188="день_2",
$BP188/30*MAX(MIN($AX188,EOMONTH(BE$15,0))-MAX($AW188,BE$15)+1,),
$DH188="раб.день",
$BP188/30*(IFERROR(
_xlfn.LET(_xlpm.VD,
CHOOSE(
{1;2;3;4;5;6;7;8;9;10;11;12;13;14;15;16;17;18},
45658,45659,45660,45661,45662,45663,45664,45665,45711,45724,45778,45779,45785,45786,45820,45821,45965,46022),
_xlfn.LET(_xlpm.DD,
MAX(MIN($AX188,EOMONTH(BE$15,0))-MAX($AW188,BE$15),),
_xlfn.IFS(
AND(MONTH($AW188)=MONTH(BE$15),MONTH($AX188)&lt;&gt;MONTH(BE$15)),
NETWORKDAYS.INTL($AW188,$AW188+_xlpm.DD,1,_xlpm.VD),
AND(MONTH($AW188)&lt;&gt;MONTH(BE$15),MONTH($AX188)=MONTH(BE$15)),
NETWORKDAYS.INTL(($AX188)-_xlpm.DD,$AX188,1,_xlpm.VD),
AND(MONTH($AW188)&lt;MONTH(BE$15),MONTH($AX188)&gt;MONTH(BE$15)),
NETWORKDAYS.INTL((EOMONTH(BE$15-1,1))-_xlpm.DD,EOMONTH(BE$15-1,1),1,_xlpm.VD),
AND(MONTH($AW188)=MONTH(BE$15),MONTH($AX188)=MONTH(BE$15)),
NETWORKDAYS.INTL($AW188,$AX188,1,_xlpm.VD)))),0)),
$DH188="месяц",
$BP188*BE188,
$DH188="неделя",
$BP188*BE188/7*(ROUNDUP((DAY(EOMONTH(BE$15,0)))/4,0))),
0)</f>
        <v/>
      </c>
      <c r="BW188" s="125">
        <f t="array" ref="BW188">
IFERROR(
_xlfn.IFS(
$DH188="день_1",
$BP188*$BL188/($AX188-$AW188+1)*BF188*(DAY(EOMONTH(BF$15,0))),
$DH188="день_2",
$BP188/30*MAX(MIN($AX188,EOMONTH(BF$15,0))-MAX($AW188,BF$15)+1,),
$DH188="раб.день",
$BP188/30*(IFERROR(
_xlfn.LET(_xlpm.VD,
CHOOSE(
{1;2;3;4;5;6;7;8;9;10;11;12;13;14;15;16;17;18},
45658,45659,45660,45661,45662,45663,45664,45665,45711,45724,45778,45779,45785,45786,45820,45821,45965,46022),
_xlfn.LET(_xlpm.DD,
MAX(MIN($AX188,EOMONTH(BF$15,0))-MAX($AW188,BF$15),),
_xlfn.IFS(
AND(MONTH($AW188)=MONTH(BF$15),MONTH($AX188)&lt;&gt;MONTH(BF$15)),
NETWORKDAYS.INTL($AW188,$AW188+_xlpm.DD,1,_xlpm.VD),
AND(MONTH($AW188)&lt;&gt;MONTH(BF$15),MONTH($AX188)=MONTH(BF$15)),
NETWORKDAYS.INTL(($AX188)-_xlpm.DD,$AX188,1,_xlpm.VD),
AND(MONTH($AW188)&lt;MONTH(BF$15),MONTH($AX188)&gt;MONTH(BF$15)),
NETWORKDAYS.INTL((EOMONTH(BF$15-1,1))-_xlpm.DD,EOMONTH(BF$15-1,1),1,_xlpm.VD),
AND(MONTH($AW188)=MONTH(BF$15),MONTH($AX188)=MONTH(BF$15)),
NETWORKDAYS.INTL($AW188,$AX188,1,_xlpm.VD)))),0)),
$DH188="месяц",
$BP188*BF188,
$DH188="неделя",
$BP188*BF188/7*(ROUNDUP((DAY(EOMONTH(BF$15,0)))/4,0))),
0)</f>
        <v/>
      </c>
      <c r="BX188" s="125">
        <f t="array" ref="BX188">
IFERROR(
_xlfn.IFS(
$DH188="день_1",
$BP188*$BL188/($AX188-$AW188+1)*BG188*(DAY(EOMONTH(BG$15,0))),
$DH188="день_2",
$BP188/30*MAX(MIN($AX188,EOMONTH(BG$15,0))-MAX($AW188,BG$15)+1,),
$DH188="раб.день",
$BP188/30*(IFERROR(
_xlfn.LET(_xlpm.VD,
CHOOSE(
{1;2;3;4;5;6;7;8;9;10;11;12;13;14;15;16;17;18},
45658,45659,45660,45661,45662,45663,45664,45665,45711,45724,45778,45779,45785,45786,45820,45821,45965,46022),
_xlfn.LET(_xlpm.DD,
MAX(MIN($AX188,EOMONTH(BG$15,0))-MAX($AW188,BG$15),),
_xlfn.IFS(
AND(MONTH($AW188)=MONTH(BG$15),MONTH($AX188)&lt;&gt;MONTH(BG$15)),
NETWORKDAYS.INTL($AW188,$AW188+_xlpm.DD,1,_xlpm.VD),
AND(MONTH($AW188)&lt;&gt;MONTH(BG$15),MONTH($AX188)=MONTH(BG$15)),
NETWORKDAYS.INTL(($AX188)-_xlpm.DD,$AX188,1,_xlpm.VD),
AND(MONTH($AW188)&lt;MONTH(BG$15),MONTH($AX188)&gt;MONTH(BG$15)),
NETWORKDAYS.INTL((EOMONTH(BG$15-1,1))-_xlpm.DD,EOMONTH(BG$15-1,1),1,_xlpm.VD),
AND(MONTH($AW188)=MONTH(BG$15),MONTH($AX188)=MONTH(BG$15)),
NETWORKDAYS.INTL($AW188,$AX188,1,_xlpm.VD)))),0)),
$DH188="месяц",
$BP188*BG188,
$DH188="неделя",
$BP188*BG188/7*(ROUNDUP((DAY(EOMONTH(BG$15,0)))/4,0))),
0)</f>
        <v/>
      </c>
      <c r="BY188" s="125">
        <f t="array" ref="BY188">
IFERROR(
_xlfn.IFS(
$DH188="день_1",
$BP188*$BL188/($AX188-$AW188+1)*BH188*(DAY(EOMONTH(BH$15,0))),
$DH188="день_2",
$BP188/30*MAX(MIN($AX188,EOMONTH(BH$15,0))-MAX($AW188,BH$15)+1,),
$DH188="раб.день",
$BP188/30*(IFERROR(
_xlfn.LET(_xlpm.VD,
CHOOSE(
{1;2;3;4;5;6;7;8;9;10;11;12;13;14;15;16;17;18},
45658,45659,45660,45661,45662,45663,45664,45665,45711,45724,45778,45779,45785,45786,45820,45821,45965,46022),
_xlfn.LET(_xlpm.DD,
MAX(MIN($AX188,EOMONTH(BH$15,0))-MAX($AW188,BH$15),),
_xlfn.IFS(
AND(MONTH($AW188)=MONTH(BH$15),MONTH($AX188)&lt;&gt;MONTH(BH$15)),
NETWORKDAYS.INTL($AW188,$AW188+_xlpm.DD,1,_xlpm.VD),
AND(MONTH($AW188)&lt;&gt;MONTH(BH$15),MONTH($AX188)=MONTH(BH$15)),
NETWORKDAYS.INTL(($AX188)-_xlpm.DD,$AX188,1,_xlpm.VD),
AND(MONTH($AW188)&lt;MONTH(BH$15),MONTH($AX188)&gt;MONTH(BH$15)),
NETWORKDAYS.INTL((EOMONTH(BH$15-1,1))-_xlpm.DD,EOMONTH(BH$15-1,1),1,_xlpm.VD),
AND(MONTH($AW188)=MONTH(BH$15),MONTH($AX188)=MONTH(BH$15)),
NETWORKDAYS.INTL($AW188,$AX188,1,_xlpm.VD)))),0)),
$DH188="месяц",
$BP188*BH188,
$DH188="неделя",
$BP188*BH188/7*(ROUNDUP((DAY(EOMONTH(BH$15,0)))/4,0))),
0)</f>
        <v/>
      </c>
      <c r="BZ188" s="125">
        <f t="array" ref="BZ188">
IFERROR(
_xlfn.IFS(
$DH188="день_1",
$BP188*$BL188/($AX188-$AW188+1)*BI188*(DAY(EOMONTH(BI$15,0))),
$DH188="день_2",
$BP188/30*MAX(MIN($AX188,EOMONTH(BI$15,0))-MAX($AW188,BI$15)+1,),
$DH188="раб.день",
$BP188/30*(IFERROR(
_xlfn.LET(_xlpm.VD,
CHOOSE(
{1;2;3;4;5;6;7;8;9;10;11;12;13;14;15;16;17;18},
45658,45659,45660,45661,45662,45663,45664,45665,45711,45724,45778,45779,45785,45786,45820,45821,45965,46022),
_xlfn.LET(_xlpm.DD,
MAX(MIN($AX188,EOMONTH(BI$15,0))-MAX($AW188,BI$15),),
_xlfn.IFS(
AND(MONTH($AW188)=MONTH(BI$15),MONTH($AX188)&lt;&gt;MONTH(BI$15)),
NETWORKDAYS.INTL($AW188,$AW188+_xlpm.DD,1,_xlpm.VD),
AND(MONTH($AW188)&lt;&gt;MONTH(BI$15),MONTH($AX188)=MONTH(BI$15)),
NETWORKDAYS.INTL(($AX188)-_xlpm.DD,$AX188,1,_xlpm.VD),
AND(MONTH($AW188)&lt;MONTH(BI$15),MONTH($AX188)&gt;MONTH(BI$15)),
NETWORKDAYS.INTL((EOMONTH(BI$15-1,1))-_xlpm.DD,EOMONTH(BI$15-1,1),1,_xlpm.VD),
AND(MONTH($AW188)=MONTH(BI$15),MONTH($AX188)=MONTH(BI$15)),
NETWORKDAYS.INTL($AW188,$AX188,1,_xlpm.VD)))),0)),
$DH188="месяц",
$BP188*BI188,
$DH188="неделя",
$BP188*BI188/7*(ROUNDUP((DAY(EOMONTH(BI$15,0)))/4,0))),
0)</f>
        <v/>
      </c>
      <c r="CA188" s="125">
        <f t="array" ref="CA188">
IFERROR(
_xlfn.IFS(
$DH188="день_1",
$BP188*$BL188/($AX188-$AW188+1)*BJ188*(DAY(EOMONTH(BJ$15,0))),
$DH188="день_2",
$BP188/30*MAX(MIN($AX188,EOMONTH(BJ$15,0))-MAX($AW188,BJ$15)+1,),
$DH188="раб.день",
$BP188/30*(IFERROR(
_xlfn.LET(_xlpm.VD,
CHOOSE(
{1;2;3;4;5;6;7;8;9;10;11;12;13;14;15;16;17;18},
45658,45659,45660,45661,45662,45663,45664,45665,45711,45724,45778,45779,45785,45786,45820,45821,45965,46022),
_xlfn.LET(_xlpm.DD,
MAX(MIN($AX188,EOMONTH(BJ$15,0))-MAX($AW188,BJ$15),),
_xlfn.IFS(
AND(MONTH($AW188)=MONTH(BJ$15),MONTH($AX188)&lt;&gt;MONTH(BJ$15)),
NETWORKDAYS.INTL($AW188,$AW188+_xlpm.DD,1,_xlpm.VD),
AND(MONTH($AW188)&lt;&gt;MONTH(BJ$15),MONTH($AX188)=MONTH(BJ$15)),
NETWORKDAYS.INTL(($AX188)-_xlpm.DD,$AX188,1,_xlpm.VD),
AND(MONTH($AW188)&lt;MONTH(BJ$15),MONTH($AX188)&gt;MONTH(BJ$15)),
NETWORKDAYS.INTL((EOMONTH(BJ$15-1,1))-_xlpm.DD,EOMONTH(BJ$15-1,1),1,_xlpm.VD),
AND(MONTH($AW188)=MONTH(BJ$15),MONTH($AX188)=MONTH(BJ$15)),
NETWORKDAYS.INTL($AW188,$AX188,1,_xlpm.VD)))),0)),
$DH188="месяц",
$BP188*BJ188,
$DH188="неделя",
$BP188*BJ188/7*(ROUNDUP((DAY(EOMONTH(BJ$15,0)))/4,0))),
0)</f>
        <v/>
      </c>
      <c r="CB188" s="125">
        <f t="array" ref="CB188">
IFERROR(
_xlfn.IFS(
$DH188="день_1",
$BP188*$BL188/($AX188-$AW188+1)*BK188*(DAY(EOMONTH(BK$15,0))),
$DH188="день_2",
$BP188/30*MAX(MIN($AX188,EOMONTH(BK$15,0))-MAX($AW188,BK$15)+1,),
$DH188="раб.день",
$BP188/30*(IFERROR(
_xlfn.LET(_xlpm.VD,
CHOOSE(
{1;2;3;4;5;6;7;8;9;10;11;12;13;14;15;16;17;18},
45658,45659,45660,45661,45662,45663,45664,45665,45711,45724,45778,45779,45785,45786,45820,45821,45965,46022),
_xlfn.LET(_xlpm.DD,
MAX(MIN($AX188,EOMONTH(BK$15,0))-MAX($AW188,BK$15),),
_xlfn.IFS(
AND(MONTH($AW188)=MONTH(BK$15),MONTH($AX188)&lt;&gt;MONTH(BK$15)),
NETWORKDAYS.INTL($AW188,$AW188+_xlpm.DD,1,_xlpm.VD),
AND(MONTH($AW188)&lt;&gt;MONTH(BK$15),MONTH($AX188)=MONTH(BK$15)),
NETWORKDAYS.INTL(($AX188)-_xlpm.DD,$AX188,1,_xlpm.VD),
AND(MONTH($AW188)&lt;MONTH(BK$15),MONTH($AX188)&gt;MONTH(BK$15)),
NETWORKDAYS.INTL((EOMONTH(BK$15-1,1))-_xlpm.DD,EOMONTH(BK$15-1,1),1,_xlpm.VD),
AND(MONTH($AW188)=MONTH(BK$15),MONTH($AX188)=MONTH(BK$15)),
NETWORKDAYS.INTL($AW188,$AX188,1,_xlpm.VD)))),0)),
$DH188="месяц",
$BP188*BK188,
$DH188="неделя",
$BP188*BK188/7*(ROUNDUP((DAY(EOMONTH(BK$15,0)))/4,0))),
0)</f>
        <v/>
      </c>
      <c r="CC188" s="125">
        <f>SUM($BQ188:$CB188)</f>
        <v/>
      </c>
      <c r="CD188" s="126">
        <f>SUM($EH188:$EH188)</f>
        <v/>
      </c>
      <c r="CE188" s="126">
        <f>$CD188*$AB188</f>
        <v/>
      </c>
      <c r="CF188" s="126">
        <f>SUM($EK188:$EK188)</f>
        <v/>
      </c>
      <c r="CG188" s="126">
        <f>$CF188*$AB188</f>
        <v/>
      </c>
      <c r="CH188" s="126">
        <f>SUM($CC188,$CE188,$CG188)</f>
        <v/>
      </c>
      <c r="CI188" s="126">
        <f>$CH188*(1+$CM188)</f>
        <v/>
      </c>
      <c r="CJ188" s="127" t="n">
        <v>0</v>
      </c>
      <c r="CK188" s="126">
        <f>SUM($CH188:$CH188)*(1+$CJ188)</f>
        <v/>
      </c>
      <c r="CL188" s="126">
        <f>SUM($CH188:$CH188)*(1+$CM188)</f>
        <v/>
      </c>
      <c r="CM188" s="59" t="inlineStr">
        <is>
          <t>20%</t>
        </is>
      </c>
      <c r="CN188" s="59" t="n"/>
      <c r="CO188" s="72" t="n"/>
      <c r="CP188" s="59" t="n"/>
      <c r="CQ188" s="73" t="n"/>
      <c r="CR188" s="73" t="n"/>
      <c r="CS188" s="73" t="n"/>
      <c r="CT188" s="72" t="n"/>
      <c r="CU188" s="79" t="inlineStr">
        <is>
          <t> </t>
        </is>
      </c>
      <c r="CV188" s="60" t="n"/>
      <c r="CW188" s="60" t="n"/>
      <c r="CX188" s="60" t="n"/>
      <c r="CY188" s="127">
        <f>IFERROR(($CC188-$EE188)/($EE188/(1-$DQ188)),0)</f>
        <v/>
      </c>
      <c r="CZ188" s="127">
        <f>IFERROR(1-$EI188/($CE188),0)</f>
        <v/>
      </c>
      <c r="DA188" s="127">
        <f>IFERROR(1-$EL188/($CG188),0)</f>
        <v/>
      </c>
      <c r="DB188" s="126">
        <f>ROUND(IFERROR(($CI188/(1+$CM188)-$EN188),0),2)</f>
        <v/>
      </c>
      <c r="DC188" s="128" t="n"/>
      <c r="DD188" s="125" t="n"/>
      <c r="DE188" s="75" t="n">
        <v>0</v>
      </c>
      <c r="DF188" s="128" t="n"/>
      <c r="DG188" s="125">
        <f>IF($DC188=0,0,$DD188*($DC188*100%-$DE188*$DF188))*SUM($AB188:$AB188)</f>
        <v/>
      </c>
      <c r="DH188" s="129" t="inlineStr">
        <is>
          <t>месяц</t>
        </is>
      </c>
      <c r="DI188" s="130">
        <f t="array" ref="DI188">IFERROR(
IF($ES188="LisChannel",
(ROUND(((INDEX({174.625;153.888888888889;130.972222222222},MATCH($AI188,{2;3;4}),0))*$AG188*$AI188),2)),0),0)</f>
        <v/>
      </c>
      <c r="DJ188" s="130">
        <f>
_xlfn.LET(_xlpm.X,
IFERROR(
IF($ES188="НовиковТВ",
(_xlfn.LET(_xlpm.NTV,
_xlfn.LET(_xlpm.MIN,350000,
IF(SUMIFS($DI:$DI,$ES:$ES,"НовиковТВ")&lt;=_xlpm.MIN,
(SUMIFS($DI:$DI,$ES:$ES,"НовиковТВ")/(COUNTIFS($ES:$ES,"НовиковТВ")))*_xlpm.MIN/SUMIFS($DI:$DI,$ES:$ES,"НовиковТВ"),
DI188)),
_xlpm.NTV+$DG188/(1-(1-(_xlpm.NTV)*(1-$DL188)*(1-$DM188)*(1-$DN188)*(1-$DO188)*(1-$DP188)/_xlpm.NTV))))/(1+$EP188),
$DI188+$DG188/(1-(1-($DI188)*(1-$DL188)*(1-$DM188)*(1-$DN188)*(1-$DO188)*(1-$DP188)/$DI188))),
0),
_xlpm.X*(1+$CM188)*(1+$CW188)-_xlpm.X*(1+$CM188)+_xlpm.X)</f>
        <v/>
      </c>
      <c r="DK188" s="125" t="inlineStr">
        <is>
          <t>послед.</t>
        </is>
      </c>
      <c r="DL188" s="63" t="n">
        <v>0</v>
      </c>
      <c r="DM188" s="63" t="n">
        <v>0</v>
      </c>
      <c r="DN188" s="63" t="n">
        <v>0</v>
      </c>
      <c r="DO188" s="63" t="n">
        <v>0</v>
      </c>
      <c r="DP188" s="63" t="n">
        <v>0</v>
      </c>
      <c r="DQ188" s="63">
        <f t="array" ref="DQ188">IFERROR(_xlfn.IFS(
$DK188="послед.",1-(1-$DL188)*(1-$DM188)*(1-$DN188)*(1-$DO188)*(1-$DP188),
$DK188="сумм.",$DL188+$DM188+$DN188+$DO188+$DP188),
0)</f>
        <v/>
      </c>
      <c r="DR188" s="125">
        <f t="array" ref="DR188">
IFERROR(
_xlfn.IFS(
$BL188=0,
0,
$BL188&gt;0,
_xlfn.IFS($DK188="послед.",
$DJ188*(1-$DL188)*(1-$DM188)*(1-$DN188)*(1-$DO188)*(1-$DP188),
$DK188="сумм.",
$DJ188*(1-($DL188+$DM188+$DN188+$DO188+$DP188)))),0)</f>
        <v/>
      </c>
      <c r="DS188" s="125">
        <f t="array" ref="DS188">
IFERROR(_xlfn.IFS(
$DH188="день_1",
$DR188*$BL188/($AX188-$AW188+1)*AZ188*(DAY(EOMONTH(AZ$15,0))),
$DH188="день_2",
$DR188/30*MAX(MIN($AX188,EOMONTH(AZ$15,0))-MAX($AW188,AZ$15)+1,),
$DH188="раб.день",
$DR188/30*(IFERROR(
_xlfn.LET(_xlpm.VD,
CHOOSE(
{1;2;3;4;5;6;7;8;9;10;11;12;13;14;15;16;17;18},
45658,45659,45660,45661,45662,45663,45664,45665,45711,45724,45778,45779,45785,45786,45820,45821,45965,46022),
_xlfn.LET(_xlpm.DD,
MAX(MIN($AX188,EOMONTH(AZ$15,0))-MAX($AW188,AZ$15),),
_xlfn.IFS(
AND(MONTH($AW188)=MONTH(AZ$15),MONTH($AX188)&lt;&gt;MONTH(AZ$15)),
NETWORKDAYS.INTL($AW188,$AW188+_xlpm.DD,1,_xlpm.VD),
AND(MONTH($AW188)&lt;&gt;MONTH(AZ$15),MONTH($AX188)=MONTH(AZ$15)),
NETWORKDAYS.INTL(($AX188)-_xlpm.DD,$AX188,1,_xlpm.VD),
AND(MONTH($AW188)&lt;MONTH(AZ$15),MONTH($AX188)&gt;MONTH(AZ$15)),
NETWORKDAYS.INTL((EOMONTH(AZ$15-1,1))-_xlpm.DD,EOMONTH(AZ$15-1,1),1,_xlpm.VD),
AND(MONTH($AW188)=MONTH(AZ$15),MONTH($AX188)=MONTH(AZ$15)),
NETWORKDAYS.INTL($AW188,$AX188,1,_xlpm.VD)))),0)),
$DH188="месяц",
$DR188*AZ188,
$DH188="неделя",
$DR188*AZ188/7*(ROUNDUP((DAY(EOMONTH(AZ$15,0)))/4,0))),
0)</f>
        <v/>
      </c>
      <c r="DT188" s="125">
        <f t="array" ref="DT188">
IFERROR(_xlfn.IFS(
$DH188="день_1",
$DR188*$BL188/($AX188-$AW188+1)*BA188*(DAY(EOMONTH(BA$15,0))),
$DH188="день_2",
$DR188/30*MAX(MIN($AX188,EOMONTH(BA$15,0))-MAX($AW188,BA$15)+1,),
$DH188="раб.день",
$DR188/30*(IFERROR(
_xlfn.LET(_xlpm.VD,
CHOOSE(
{1;2;3;4;5;6;7;8;9;10;11;12;13;14;15;16;17;18},
45658,45659,45660,45661,45662,45663,45664,45665,45711,45724,45778,45779,45785,45786,45820,45821,45965,46022),
_xlfn.LET(_xlpm.DD,
MAX(MIN($AX188,EOMONTH(BA$15,0))-MAX($AW188,BA$15),),
_xlfn.IFS(
AND(MONTH($AW188)=MONTH(BA$15),MONTH($AX188)&lt;&gt;MONTH(BA$15)),
NETWORKDAYS.INTL($AW188,$AW188+_xlpm.DD,1,_xlpm.VD),
AND(MONTH($AW188)&lt;&gt;MONTH(BA$15),MONTH($AX188)=MONTH(BA$15)),
NETWORKDAYS.INTL(($AX188)-_xlpm.DD,$AX188,1,_xlpm.VD),
AND(MONTH($AW188)&lt;MONTH(BA$15),MONTH($AX188)&gt;MONTH(BA$15)),
NETWORKDAYS.INTL((EOMONTH(BA$15-1,1))-_xlpm.DD,EOMONTH(BA$15-1,1),1,_xlpm.VD),
AND(MONTH($AW188)=MONTH(BA$15),MONTH($AX188)=MONTH(BA$15)),
NETWORKDAYS.INTL($AW188,$AX188,1,_xlpm.VD)))),0)),
$DH188="месяц",
$DR188*BA188,
$DH188="неделя",
$DR188*BA188/7*(ROUNDUP((DAY(EOMONTH(BA$15,0)))/4,0))),
0)</f>
        <v/>
      </c>
      <c r="DU188" s="125">
        <f t="array" ref="DU188">
IFERROR(_xlfn.IFS(
$DH188="день_1",
$DR188*$BL188/($AX188-$AW188+1)*BB188*(DAY(EOMONTH(BB$15,0))),
$DH188="день_2",
$DR188/30*MAX(MIN($AX188,EOMONTH(BB$15,0))-MAX($AW188,BB$15)+1,),
$DH188="раб.день",
$DR188/30*(IFERROR(
_xlfn.LET(_xlpm.VD,
CHOOSE(
{1;2;3;4;5;6;7;8;9;10;11;12;13;14;15;16;17;18},
45658,45659,45660,45661,45662,45663,45664,45665,45711,45724,45778,45779,45785,45786,45820,45821,45965,46022),
_xlfn.LET(_xlpm.DD,
MAX(MIN($AX188,EOMONTH(BB$15,0))-MAX($AW188,BB$15),),
_xlfn.IFS(
AND(MONTH($AW188)=MONTH(BB$15),MONTH($AX188)&lt;&gt;MONTH(BB$15)),
NETWORKDAYS.INTL($AW188,$AW188+_xlpm.DD,1,_xlpm.VD),
AND(MONTH($AW188)&lt;&gt;MONTH(BB$15),MONTH($AX188)=MONTH(BB$15)),
NETWORKDAYS.INTL(($AX188)-_xlpm.DD,$AX188,1,_xlpm.VD),
AND(MONTH($AW188)&lt;MONTH(BB$15),MONTH($AX188)&gt;MONTH(BB$15)),
NETWORKDAYS.INTL((EOMONTH(BB$15-1,1))-_xlpm.DD,EOMONTH(BB$15-1,1),1,_xlpm.VD),
AND(MONTH($AW188)=MONTH(BB$15),MONTH($AX188)=MONTH(BB$15)),
NETWORKDAYS.INTL($AW188,$AX188,1,_xlpm.VD)))),0)),
$DH188="месяц",
$DR188*BB188,
$DH188="неделя",
$DR188*BB188/7*(ROUNDUP((DAY(EOMONTH(BB$15,0)))/4,0))),
0)</f>
        <v/>
      </c>
      <c r="DV188" s="125">
        <f t="array" ref="DV188">
IFERROR(_xlfn.IFS(
$DH188="день_1",
$DR188*$BL188/($AX188-$AW188+1)*BC188*(DAY(EOMONTH(BC$15,0))),
$DH188="день_2",
$DR188/30*MAX(MIN($AX188,EOMONTH(BC$15,0))-MAX($AW188,BC$15)+1,),
$DH188="раб.день",
$DR188/30*(IFERROR(
_xlfn.LET(_xlpm.VD,
CHOOSE(
{1;2;3;4;5;6;7;8;9;10;11;12;13;14;15;16;17;18},
45658,45659,45660,45661,45662,45663,45664,45665,45711,45724,45778,45779,45785,45786,45820,45821,45965,46022),
_xlfn.LET(_xlpm.DD,
MAX(MIN($AX188,EOMONTH(BC$15,0))-MAX($AW188,BC$15),),
_xlfn.IFS(
AND(MONTH($AW188)=MONTH(BC$15),MONTH($AX188)&lt;&gt;MONTH(BC$15)),
NETWORKDAYS.INTL($AW188,$AW188+_xlpm.DD,1,_xlpm.VD),
AND(MONTH($AW188)&lt;&gt;MONTH(BC$15),MONTH($AX188)=MONTH(BC$15)),
NETWORKDAYS.INTL(($AX188)-_xlpm.DD,$AX188,1,_xlpm.VD),
AND(MONTH($AW188)&lt;MONTH(BC$15),MONTH($AX188)&gt;MONTH(BC$15)),
NETWORKDAYS.INTL((EOMONTH(BC$15-1,1))-_xlpm.DD,EOMONTH(BC$15-1,1),1,_xlpm.VD),
AND(MONTH($AW188)=MONTH(BC$15),MONTH($AX188)=MONTH(BC$15)),
NETWORKDAYS.INTL($AW188,$AX188,1,_xlpm.VD)))),0)),
$DH188="месяц",
$DR188*BC188,
$DH188="неделя",
$DR188*BC188/7*(ROUNDUP((DAY(EOMONTH(BC$15,0)))/4,0))),
0)</f>
        <v/>
      </c>
      <c r="DW188" s="125">
        <f t="array" ref="DW188">
IFERROR(_xlfn.IFS(
$DH188="день_1",
$DR188*$BL188/($AX188-$AW188+1)*BD188*(DAY(EOMONTH(BD$15,0))),
$DH188="день_2",
$DR188/30*MAX(MIN($AX188,EOMONTH(BD$15,0))-MAX($AW188,BD$15)+1,),
$DH188="раб.день",
$DR188/30*(IFERROR(
_xlfn.LET(_xlpm.VD,
CHOOSE(
{1;2;3;4;5;6;7;8;9;10;11;12;13;14;15;16;17;18},
45658,45659,45660,45661,45662,45663,45664,45665,45711,45724,45778,45779,45785,45786,45820,45821,45965,46022),
_xlfn.LET(_xlpm.DD,
MAX(MIN($AX188,EOMONTH(BD$15,0))-MAX($AW188,BD$15),),
_xlfn.IFS(
AND(MONTH($AW188)=MONTH(BD$15),MONTH($AX188)&lt;&gt;MONTH(BD$15)),
NETWORKDAYS.INTL($AW188,$AW188+_xlpm.DD,1,_xlpm.VD),
AND(MONTH($AW188)&lt;&gt;MONTH(BD$15),MONTH($AX188)=MONTH(BD$15)),
NETWORKDAYS.INTL(($AX188)-_xlpm.DD,$AX188,1,_xlpm.VD),
AND(MONTH($AW188)&lt;MONTH(BD$15),MONTH($AX188)&gt;MONTH(BD$15)),
NETWORKDAYS.INTL((EOMONTH(BD$15-1,1))-_xlpm.DD,EOMONTH(BD$15-1,1),1,_xlpm.VD),
AND(MONTH($AW188)=MONTH(BD$15),MONTH($AX188)=MONTH(BD$15)),
NETWORKDAYS.INTL($AW188,$AX188,1,_xlpm.VD)))),0)),
$DH188="месяц",
$DR188*BD188,
$DH188="неделя",
$DR188*BD188/7*(ROUNDUP((DAY(EOMONTH(BD$15,0)))/4,0))),
0)</f>
        <v/>
      </c>
      <c r="DX188" s="125">
        <f t="array" ref="DX188">
IFERROR(_xlfn.IFS(
$DH188="день_1",
$DR188*$BL188/($AX188-$AW188+1)*BE188*(DAY(EOMONTH(BE$15,0))),
$DH188="день_2",
$DR188/30*MAX(MIN($AX188,EOMONTH(BE$15,0))-MAX($AW188,BE$15)+1,),
$DH188="раб.день",
$DR188/30*(IFERROR(
_xlfn.LET(_xlpm.VD,
CHOOSE(
{1;2;3;4;5;6;7;8;9;10;11;12;13;14;15;16;17;18},
45658,45659,45660,45661,45662,45663,45664,45665,45711,45724,45778,45779,45785,45786,45820,45821,45965,46022),
_xlfn.LET(_xlpm.DD,
MAX(MIN($AX188,EOMONTH(BE$15,0))-MAX($AW188,BE$15),),
_xlfn.IFS(
AND(MONTH($AW188)=MONTH(BE$15),MONTH($AX188)&lt;&gt;MONTH(BE$15)),
NETWORKDAYS.INTL($AW188,$AW188+_xlpm.DD,1,_xlpm.VD),
AND(MONTH($AW188)&lt;&gt;MONTH(BE$15),MONTH($AX188)=MONTH(BE$15)),
NETWORKDAYS.INTL(($AX188)-_xlpm.DD,$AX188,1,_xlpm.VD),
AND(MONTH($AW188)&lt;MONTH(BE$15),MONTH($AX188)&gt;MONTH(BE$15)),
NETWORKDAYS.INTL((EOMONTH(BE$15-1,1))-_xlpm.DD,EOMONTH(BE$15-1,1),1,_xlpm.VD),
AND(MONTH($AW188)=MONTH(BE$15),MONTH($AX188)=MONTH(BE$15)),
NETWORKDAYS.INTL($AW188,$AX188,1,_xlpm.VD)))),0)),
$DH188="месяц",
$DR188*BE188,
$DH188="неделя",
$DR188*BE188/7*(ROUNDUP((DAY(EOMONTH(BE$15,0)))/4,0))),
0)</f>
        <v/>
      </c>
      <c r="DY188" s="125">
        <f t="array" ref="DY188">
IFERROR(_xlfn.IFS(
$DH188="день_1",
$DR188*$BL188/($AX188-$AW188+1)*BF188*(DAY(EOMONTH(BF$15,0))),
$DH188="день_2",
$DR188/30*MAX(MIN($AX188,EOMONTH(BF$15,0))-MAX($AW188,BF$15)+1,),
$DH188="раб.день",
$DR188/30*(IFERROR(
_xlfn.LET(_xlpm.VD,
CHOOSE(
{1;2;3;4;5;6;7;8;9;10;11;12;13;14;15;16;17;18},
45658,45659,45660,45661,45662,45663,45664,45665,45711,45724,45778,45779,45785,45786,45820,45821,45965,46022),
_xlfn.LET(_xlpm.DD,
MAX(MIN($AX188,EOMONTH(BF$15,0))-MAX($AW188,BF$15),),
_xlfn.IFS(
AND(MONTH($AW188)=MONTH(BF$15),MONTH($AX188)&lt;&gt;MONTH(BF$15)),
NETWORKDAYS.INTL($AW188,$AW188+_xlpm.DD,1,_xlpm.VD),
AND(MONTH($AW188)&lt;&gt;MONTH(BF$15),MONTH($AX188)=MONTH(BF$15)),
NETWORKDAYS.INTL(($AX188)-_xlpm.DD,$AX188,1,_xlpm.VD),
AND(MONTH($AW188)&lt;MONTH(BF$15),MONTH($AX188)&gt;MONTH(BF$15)),
NETWORKDAYS.INTL((EOMONTH(BF$15-1,1))-_xlpm.DD,EOMONTH(BF$15-1,1),1,_xlpm.VD),
AND(MONTH($AW188)=MONTH(BF$15),MONTH($AX188)=MONTH(BF$15)),
NETWORKDAYS.INTL($AW188,$AX188,1,_xlpm.VD)))),0)),
$DH188="месяц",
$DR188*BF188,
$DH188="неделя",
$DR188*BF188/7*(ROUNDUP((DAY(EOMONTH(BF$15,0)))/4,0))),
0)</f>
        <v/>
      </c>
      <c r="DZ188" s="125">
        <f t="array" ref="DZ188">
IFERROR(_xlfn.IFS(
$DH188="день_1",
$DR188*$BL188/($AX188-$AW188+1)*BG188*(DAY(EOMONTH(BG$15,0))),
$DH188="день_2",
$DR188/30*MAX(MIN($AX188,EOMONTH(BG$15,0))-MAX($AW188,BG$15)+1,),
$DH188="раб.день",
$DR188/30*(IFERROR(
_xlfn.LET(_xlpm.VD,
CHOOSE(
{1;2;3;4;5;6;7;8;9;10;11;12;13;14;15;16;17;18},
45658,45659,45660,45661,45662,45663,45664,45665,45711,45724,45778,45779,45785,45786,45820,45821,45965,46022),
_xlfn.LET(_xlpm.DD,
MAX(MIN($AX188,EOMONTH(BG$15,0))-MAX($AW188,BG$15),),
_xlfn.IFS(
AND(MONTH($AW188)=MONTH(BG$15),MONTH($AX188)&lt;&gt;MONTH(BG$15)),
NETWORKDAYS.INTL($AW188,$AW188+_xlpm.DD,1,_xlpm.VD),
AND(MONTH($AW188)&lt;&gt;MONTH(BG$15),MONTH($AX188)=MONTH(BG$15)),
NETWORKDAYS.INTL(($AX188)-_xlpm.DD,$AX188,1,_xlpm.VD),
AND(MONTH($AW188)&lt;MONTH(BG$15),MONTH($AX188)&gt;MONTH(BG$15)),
NETWORKDAYS.INTL((EOMONTH(BG$15-1,1))-_xlpm.DD,EOMONTH(BG$15-1,1),1,_xlpm.VD),
AND(MONTH($AW188)=MONTH(BG$15),MONTH($AX188)=MONTH(BG$15)),
NETWORKDAYS.INTL($AW188,$AX188,1,_xlpm.VD)))),0)),
$DH188="месяц",
$DR188*BG188,
$DH188="неделя",
$DR188*BG188/7*(ROUNDUP((DAY(EOMONTH(BG$15,0)))/4,0))),
0)</f>
        <v/>
      </c>
      <c r="EA188" s="125">
        <f t="array" ref="EA188">
IFERROR(_xlfn.IFS(
$DH188="день_1",
$DR188*$BL188/($AX188-$AW188+1)*BH188*(DAY(EOMONTH(BH$15,0))),
$DH188="день_2",
$DR188/30*MAX(MIN($AX188,EOMONTH(BH$15,0))-MAX($AW188,BH$15)+1,),
$DH188="раб.день",
$DR188/30*(IFERROR(
_xlfn.LET(_xlpm.VD,
CHOOSE(
{1;2;3;4;5;6;7;8;9;10;11;12;13;14;15;16;17;18},
45658,45659,45660,45661,45662,45663,45664,45665,45711,45724,45778,45779,45785,45786,45820,45821,45965,46022),
_xlfn.LET(_xlpm.DD,
MAX(MIN($AX188,EOMONTH(BH$15,0))-MAX($AW188,BH$15),),
_xlfn.IFS(
AND(MONTH($AW188)=MONTH(BH$15),MONTH($AX188)&lt;&gt;MONTH(BH$15)),
NETWORKDAYS.INTL($AW188,$AW188+_xlpm.DD,1,_xlpm.VD),
AND(MONTH($AW188)&lt;&gt;MONTH(BH$15),MONTH($AX188)=MONTH(BH$15)),
NETWORKDAYS.INTL(($AX188)-_xlpm.DD,$AX188,1,_xlpm.VD),
AND(MONTH($AW188)&lt;MONTH(BH$15),MONTH($AX188)&gt;MONTH(BH$15)),
NETWORKDAYS.INTL((EOMONTH(BH$15-1,1))-_xlpm.DD,EOMONTH(BH$15-1,1),1,_xlpm.VD),
AND(MONTH($AW188)=MONTH(BH$15),MONTH($AX188)=MONTH(BH$15)),
NETWORKDAYS.INTL($AW188,$AX188,1,_xlpm.VD)))),0)),
$DH188="месяц",
$DR188*BH188,
$DH188="неделя",
$DR188*BH188/7*(ROUNDUP((DAY(EOMONTH(BH$15,0)))/4,0))),
0)</f>
        <v/>
      </c>
      <c r="EB188" s="125">
        <f t="array" ref="EB188">
IFERROR(_xlfn.IFS(
$DH188="день_1",
$DR188*$BL188/($AX188-$AW188+1)*BI188*(DAY(EOMONTH(BI$15,0))),
$DH188="день_2",
$DR188/30*MAX(MIN($AX188,EOMONTH(BI$15,0))-MAX($AW188,BI$15)+1,),
$DH188="раб.день",
$DR188/30*(IFERROR(
_xlfn.LET(_xlpm.VD,
CHOOSE(
{1;2;3;4;5;6;7;8;9;10;11;12;13;14;15;16;17;18},
45658,45659,45660,45661,45662,45663,45664,45665,45711,45724,45778,45779,45785,45786,45820,45821,45965,46022),
_xlfn.LET(_xlpm.DD,
MAX(MIN($AX188,EOMONTH(BI$15,0))-MAX($AW188,BI$15),),
_xlfn.IFS(
AND(MONTH($AW188)=MONTH(BI$15),MONTH($AX188)&lt;&gt;MONTH(BI$15)),
NETWORKDAYS.INTL($AW188,$AW188+_xlpm.DD,1,_xlpm.VD),
AND(MONTH($AW188)&lt;&gt;MONTH(BI$15),MONTH($AX188)=MONTH(BI$15)),
NETWORKDAYS.INTL(($AX188)-_xlpm.DD,$AX188,1,_xlpm.VD),
AND(MONTH($AW188)&lt;MONTH(BI$15),MONTH($AX188)&gt;MONTH(BI$15)),
NETWORKDAYS.INTL((EOMONTH(BI$15-1,1))-_xlpm.DD,EOMONTH(BI$15-1,1),1,_xlpm.VD),
AND(MONTH($AW188)=MONTH(BI$15),MONTH($AX188)=MONTH(BI$15)),
NETWORKDAYS.INTL($AW188,$AX188,1,_xlpm.VD)))),0)),
$DH188="месяц",
$DR188*BI188,
$DH188="неделя",
$DR188*BI188/7*(ROUNDUP((DAY(EOMONTH(BI$15,0)))/4,0))),
0)</f>
        <v/>
      </c>
      <c r="EC188" s="125">
        <f t="array" ref="EC188">
IFERROR(_xlfn.IFS(
$DH188="день_1",
$DR188*$BL188/($AX188-$AW188+1)*BJ188*(DAY(EOMONTH(BJ$15,0))),
$DH188="день_2",
$DR188/30*MAX(MIN($AX188,EOMONTH(BJ$15,0))-MAX($AW188,BJ$15)+1,),
$DH188="раб.день",
$DR188/30*(IFERROR(
_xlfn.LET(_xlpm.VD,
CHOOSE(
{1;2;3;4;5;6;7;8;9;10;11;12;13;14;15;16;17;18},
45658,45659,45660,45661,45662,45663,45664,45665,45711,45724,45778,45779,45785,45786,45820,45821,45965,46022),
_xlfn.LET(_xlpm.DD,
MAX(MIN($AX188,EOMONTH(BJ$15,0))-MAX($AW188,BJ$15),),
_xlfn.IFS(
AND(MONTH($AW188)=MONTH(BJ$15),MONTH($AX188)&lt;&gt;MONTH(BJ$15)),
NETWORKDAYS.INTL($AW188,$AW188+_xlpm.DD,1,_xlpm.VD),
AND(MONTH($AW188)&lt;&gt;MONTH(BJ$15),MONTH($AX188)=MONTH(BJ$15)),
NETWORKDAYS.INTL(($AX188)-_xlpm.DD,$AX188,1,_xlpm.VD),
AND(MONTH($AW188)&lt;MONTH(BJ$15),MONTH($AX188)&gt;MONTH(BJ$15)),
NETWORKDAYS.INTL((EOMONTH(BJ$15-1,1))-_xlpm.DD,EOMONTH(BJ$15-1,1),1,_xlpm.VD),
AND(MONTH($AW188)=MONTH(BJ$15),MONTH($AX188)=MONTH(BJ$15)),
NETWORKDAYS.INTL($AW188,$AX188,1,_xlpm.VD)))),0)),
$DH188="месяц",
$DR188*BJ188,
$DH188="неделя",
$DR188*BJ188/7*(ROUNDUP((DAY(EOMONTH(BJ$15,0)))/4,0))),
0)</f>
        <v/>
      </c>
      <c r="ED188" s="125">
        <f t="array" ref="ED188">
IFERROR(_xlfn.IFS(
$DH188="день_1",
$DR188*$BL188/($AX188-$AW188+1)*BK188*(DAY(EOMONTH(BK$15,0))),
$DH188="день_2",
$DR188/30*MAX(MIN($AX188,EOMONTH(BK$15,0))-MAX($AW188,BK$15)+1,),
$DH188="раб.день",
$DR188/30*(IFERROR(
_xlfn.LET(_xlpm.VD,
CHOOSE(
{1;2;3;4;5;6;7;8;9;10;11;12;13;14;15;16;17;18},
45658,45659,45660,45661,45662,45663,45664,45665,45711,45724,45778,45779,45785,45786,45820,45821,45965,46022),
_xlfn.LET(_xlpm.DD,
MAX(MIN($AX188,EOMONTH(BK$15,0))-MAX($AW188,BK$15),),
_xlfn.IFS(
AND(MONTH($AW188)=MONTH(BK$15),MONTH($AX188)&lt;&gt;MONTH(BK$15)),
NETWORKDAYS.INTL($AW188,$AW188+_xlpm.DD,1,_xlpm.VD),
AND(MONTH($AW188)&lt;&gt;MONTH(BK$15),MONTH($AX188)=MONTH(BK$15)),
NETWORKDAYS.INTL(($AX188)-_xlpm.DD,$AX188,1,_xlpm.VD),
AND(MONTH($AW188)&lt;MONTH(BK$15),MONTH($AX188)&gt;MONTH(BK$15)),
NETWORKDAYS.INTL((EOMONTH(BK$15-1,1))-_xlpm.DD,EOMONTH(BK$15-1,1),1,_xlpm.VD),
AND(MONTH($AW188)=MONTH(BK$15),MONTH($AX188)=MONTH(BK$15)),
NETWORKDAYS.INTL($AW188,$AX188,1,_xlpm.VD)))),0)),
$DH188="месяц",
$DR188*BK188,
$DH188="неделя",
$DR188*BK188/7*(ROUNDUP((DAY(EOMONTH(BK$15,0)))/4,0))),
0)</f>
        <v/>
      </c>
      <c r="EE188" s="125">
        <f>SUM($DS188,$DT188,$DU188,$DV188,$DW188,$DX188,$DY188,$DZ188,$EA188,$EB188,$EC188,$ED188)</f>
        <v/>
      </c>
      <c r="EF188" s="125">
        <f>IFERROR(ROUND($EE188*(1+$EP188),2),0)</f>
        <v/>
      </c>
      <c r="EG188" s="128" t="n">
        <v>1</v>
      </c>
      <c r="EH188" s="126" t="n">
        <v>0</v>
      </c>
      <c r="EI188" s="126">
        <f>ROUND(SUM($EH188:$EH188)*SUM($AB188:$AB188)*$EG188,2)</f>
        <v/>
      </c>
      <c r="EJ188" s="126">
        <f>ROUND($EI188*(1+$EP188),2)</f>
        <v/>
      </c>
      <c r="EK188" s="126" t="n">
        <v>0</v>
      </c>
      <c r="EL188" s="126">
        <f>ROUND(SUM($EK188:$EK188)*SUM($AB188:$AB188)*$EG188,2)</f>
        <v/>
      </c>
      <c r="EM188" s="126">
        <f>ROUND($EL188*(1+$EP188),2)</f>
        <v/>
      </c>
      <c r="EN188" s="126">
        <f>SUM($EE188,$EI188,$EL188)</f>
        <v/>
      </c>
      <c r="EO188" s="126">
        <f>SUM($EF188,$EJ188,$EM188)</f>
        <v/>
      </c>
      <c r="EP188" s="59" t="inlineStr">
        <is>
          <t>20%</t>
        </is>
      </c>
      <c r="EQ188" s="59" t="n"/>
      <c r="ER188" s="60">
        <f t="array" ref="ER188">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MATCH(ES188,
{"AMS";"RussOutdoor";"HD Outdoor";"Ingroup";"IQ";"Ledproduction";"LisChannel";"Logic";"Media-PPL";"NovikovTV | НовиковТВ";"SMA";"SOK";"КрокусТВ | CrocusTV | IndoorTV";"Сити";"ТЯК Москва"},
0)),"")</f>
        <v/>
      </c>
      <c r="ES188" s="60" t="n"/>
      <c r="ET188" s="60">
        <f t="array" ref="ET188">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MATCH(ES188,
{"AMS";"RussOutdoor";"HD Outdoor";"Ingroup";"IQ";"Ledproduction";"LisChannel";"Logic";"Media-PPL";"NovikovTV | НовиковТВ";"SMA";"SOK";"КрокусТВ | CrocusTV | IndoorTV";"Сити";"ТЯК Москва"},
0)),"")</f>
        <v/>
      </c>
      <c r="EU188" s="60" t="n"/>
      <c r="EV188" s="60" t="n"/>
      <c r="EX188" s="110">
        <f t="array" ref="EX188">
($AR188/30
+N("ТРАФИК ПЛОЩАДКИ"))*
(IFERROR(
_xlfn.LET(
_xlpm.GPR,
HLOOKUP($L188,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(MATCH($T188,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IF($Q188="цифровой",_xlpm.GPR/$AG188,_xlpm.GPR/60)),
0)
+N("DWELL TIME"))*
(IF($AB188=0,0,IF($AB188=1,0.3,IF($AB188=2,0.5,IF($AB188&gt;2,1))))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_xlfn.IFS($AC188="да",1.2,$AC188="нет",1)*
_xlfn.IFS($AD188="да",1.2,$AD188="нет",1)*
IF(R188="статический",1,1.2)*
$X188*
INDEX(
{1.2;1;1.2;1.2;1;1.2;1.2;1.2;1.2;1.2;1.2;1;1.2;1.2;1.2;1.2;1;1;1.2;1.2;1.2;1;1;1;1;1.2;1.2;1.2;1.2;1;1;1;1;1.2;1.2;1.2;1.2;1.2;1.2;1.2;1.2;1;1;1.2;1;1;1;1;1.5;1;1;1.5;1.5;1.2},
MATCH($Q188,_xlpm.MI,0)))&gt;{0.02;0.04;0.06;0.1;0.2;0.4;0.6;0.8;1;2;4;6})),
{0;1;2;3;4;5;6;7;8;9;10;11;12},
0)))
+N("КОЭФФИЦИЕНТ КОНТАКТА"))))*
(_xlfn.IFS($X188&lt;0.1,$X188/1000,$X188&gt;25,5.2,AND($X188&gt;=0.1,$X188&lt;=25),(($X188*2+0.1)/10)*($X188/10)))*
IFERROR((_xlfn.LET(
_xlpm.MA,
{0;0.8;0.85;0.9;0.95;1},
_xlpm.MAA,
{0;1;2;3;4;5},
INDEX(_xlpm.MA,MATCH(SUMPRODUCT(--((IF(ROUND(_xlpm.MAA,1)&gt;5,5,ROUND($AB188,1)))&gt;{0;1;2;3;4;5})),_xlpm.MAA,0)))
+N("КОЭФФИЦИЕНТ КОЛ-ВО КОНСТРУКЦИЙ")),1)*
$AB188,0))*
(IF($Q188="цифровой",$AG188/15*$AI188,1)
+N("ДЛЯ ЦИФРЫ"))</f>
        <v/>
      </c>
      <c r="EY188" s="110">
        <f>IFERROR(EX188*AY188,0)</f>
        <v/>
      </c>
      <c r="EZ188" s="131">
        <f>IFERROR(DP188/EY188*1000,0)</f>
        <v/>
      </c>
      <c r="FA188" s="112">
        <f>IFERROR(FC188/FB188,0)</f>
        <v/>
      </c>
      <c r="FB188" s="112">
        <f>IFERROR((FC188/(EY188/FF188*#REF!))*0.825,0)</f>
        <v/>
      </c>
      <c r="FC188" s="112">
        <f>IFERROR(((EX188*30/AR188)*100)/30,0)</f>
        <v/>
      </c>
      <c r="FD188" s="112">
        <f>IFERROR(EY188/G188*100%,0)</f>
        <v/>
      </c>
      <c r="FE188" s="112">
        <f>IFERROR(FD188/FC188*100%,0)</f>
        <v/>
      </c>
      <c r="FF188" s="110">
        <f>IFERROR(AR188/30*AY188,0)</f>
        <v/>
      </c>
    </row>
    <row r="189" ht="13" customHeight="1">
      <c r="A189" s="59" t="n"/>
      <c r="B189" s="60" t="n"/>
      <c r="C189" s="60" t="n"/>
      <c r="D189" s="60">
        <f t="array" ref="D189">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MATCH($E189,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89" s="60">
        <f t="array" ref="E189">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MATCH($F189,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89" s="60" t="inlineStr"/>
      <c r="G189" s="60" t="n"/>
      <c r="H189" s="60">
        <f t="array" ref="H189">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MATCH($I189,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89" s="60" t="n"/>
      <c r="J189" s="60" t="n"/>
      <c r="K189" s="60" t="n"/>
      <c r="L189" s="60" t="n"/>
      <c r="M189" s="60" t="n"/>
      <c r="N189" s="60" t="n"/>
      <c r="O189" s="60" t="n"/>
      <c r="P189" s="60">
        <f t="array" ref="P189">
_xlfn.IFS(
ISNUMBER(MATCH($Q189,{"шелфбаннер","разделитель","монетница","чековая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ISNUMBER(MATCH($Q189,{"LED/LCD","видеокулер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ISNUMBER(MATCH($Q189,{"автомобиль","машина","выставочное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ISNUMBER(MATCH($Q189,{"билборд","лифтовая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ISNUMBER(MATCH($Q189,{"навигация","подвесной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ISNUMBER(MATCH($Q189,{"движущаяся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ISNUMBER(MATCH($Q189,{"каталог","журнал"},)),
"Пресса",
$Q189="","")</f>
        <v/>
      </c>
      <c r="Q189" s="60" t="n"/>
      <c r="R189" s="60">
        <f t="array" ref="R189">
IFERROR(
_xlfn.IFS(
OR(ISNUMBER(MATCH($Q189,{"экспозиция","макет","стенд","автостенд","авто стенд","выставочное пространство","выставочные стенды","модульные выставочные стенды","3Д конструкция","3D конструкция"},)),P189="Экспонирование"),
"нестандартный",
ISNUMBER(MATCH($Q189,{"скроллер","призматрон"},)),
"динамический",
$P189="Видео",
"цифровой",
OR($P189="Пресса",$P189="Щит",$P189="POSm",$P189="Подвес",$P189="Брендирование/оклейка"),
"статический"),"")</f>
        <v/>
      </c>
      <c r="S189" s="59" t="n"/>
      <c r="T189" s="60" t="n"/>
      <c r="U189" s="60" t="n"/>
      <c r="V189" s="60">
        <f>
IF(P189="Видео",
"цифровой постер/ролик",
IF(ISNUMBER(MATCH(Q189,{"короб световой","короб световой | лайтбокс","короб световой | кристалайт","лайтбокс","лайт бокс","кристалайт","LB","lightbox"},)),
"бэклит",
IF(P189="Брендирование/оклейка",
"перфарированная пленка/самоклейка",
IF(P189="Экспонирование",
"под запрос",
IF(P189="Подвес",
"баннер/ткань",
"")))))</f>
        <v/>
      </c>
      <c r="W189" s="59" t="n"/>
      <c r="X189" s="59" t="n"/>
      <c r="Y189" s="59" t="n"/>
      <c r="Z189" s="61" t="n"/>
      <c r="AA189" s="61" t="n"/>
      <c r="AB189" s="61">
        <f>IF(BL189&gt;0,Z189,0)</f>
        <v/>
      </c>
      <c r="AC189" s="59" t="n"/>
      <c r="AD189" s="59" t="n"/>
      <c r="AE189" s="59" t="n"/>
      <c r="AF189" s="59" t="n"/>
      <c r="AG189" s="59" t="n"/>
      <c r="AH189" s="59" t="n"/>
      <c r="AI189" s="59" t="n"/>
      <c r="AJ189" s="59" t="n"/>
      <c r="AK189" s="59" t="n"/>
      <c r="AL189" s="62">
        <f>IFERROR(IF(OR(R189="статический",R189="динамический",R189="нестандартный",R189="",R189=""),"-",IF(AND(AH189="-",AI189="-"),"-",AK189*3600/AH189*AI189)),"-")</f>
        <v/>
      </c>
      <c r="AM189" s="62">
        <f>IFERROR(IF(OR(R189="статический",R189="динамический",R189="",R189="", R189="BTL",R189="нестандартный"),"-",AG189*AI189*AL189/60),"-")</f>
        <v/>
      </c>
      <c r="AN189" s="63">
        <f>IFERROR(IF(AH189="","-",AG189*AI189/AH189),"-")</f>
        <v/>
      </c>
      <c r="AO189" s="59">
        <f>IFERROR(IF(OR($R189="статический",$R189="динамический",$R189="",$R189="",$R189="BTL",$R189="нестандартный"),"-",$AL189*$AY189),"-")</f>
        <v/>
      </c>
      <c r="AP189" s="62">
        <f>IFERROR(IF(OR($R189="статический",$R189="динамический",$R189="",$R189="",$R189="BTL",$R189="нестандартный"),"-",$AM189*AY189),"-")</f>
        <v/>
      </c>
      <c r="AQ189" s="64" t="n"/>
      <c r="AR189" s="61" t="n"/>
      <c r="AS189" s="61" t="n"/>
      <c r="AT189" s="61" t="n"/>
      <c r="AU189" s="65" t="n"/>
      <c r="AV189" s="124">
        <f>IFERROR(DR189/AT189*1000,"n/a")</f>
        <v/>
      </c>
      <c r="AW189" s="67" t="n"/>
      <c r="AX189" s="67" t="n"/>
      <c r="AY189" s="43">
        <f>IFERROR(IF(OR($AW189="",$AX189=""),"",_xlfn.DAYS($AX189+1,$AW189)),"")</f>
        <v/>
      </c>
      <c r="AZ189" s="68">
        <f t="array" ref="AZ189">
_xlfn.LET(_xlpm.COEFF,
IF($AW189+$AX189=0,0,IF(MAX(MIN($AX189,EOMONTH(AZ$15,0))-MAX($AW189,AZ$15)+1,)&gt;0,1,0)),
_xlfn.IFS(
$ES189="LisChannel",
_xlpm.COEFF*
INDEX({1;1;1.2;1.2;1;1;1;1;1.2;1.2;1.2;1.2},
MATCH(MONTH(AZ$15),
{1,2,3,4,5,6,7,8,9,10,11,12})),
CONCATENATE($ES189," ",$L189)="RussOutdoor метро",
_xlpm.COEFF*
INDEX({0.8;0.9;1.1;1.1;1;1;1;1;1.1;1.1;1.1;1.1},
MATCH(MONTH(AZ$15),
{1,2,3,4,5,6,7,8,9,10,11,12})),
$ES189&lt;&gt;"LisChannel",
_xlpm.COEFF,
$ES189&lt;&gt;"RussOutdoor",
_xlpm.COEFF))</f>
        <v/>
      </c>
      <c r="BA189" s="68">
        <f t="array" ref="BA189">
_xlfn.LET(_xlpm.COEFF,
IF($AW189+$AX189=0,0,IF(MAX(MIN($AX189,EOMONTH(BA$15,0))-MAX($AW189,BA$15)+1,)&gt;0,1,0)),
_xlfn.IFS(
$ES189="LisChannel",
_xlpm.COEFF*
INDEX({1;1;1.2;1.2;1;1;1;1;1.2;1.2;1.2;1.2},
MATCH(MONTH(BA$15),
{1,2,3,4,5,6,7,8,9,10,11,12})),
CONCATENATE($ES189," ",$L189)="RussOutdoor метро",
_xlpm.COEFF*
INDEX({0.8;0.9;1.1;1.1;1;1;1;1;1.1;1.1;1.1;1.1},
MATCH(MONTH(BA$15),
{1,2,3,4,5,6,7,8,9,10,11,12})),
$ES189&lt;&gt;"LisChannel",
_xlpm.COEFF,
$ES189&lt;&gt;"RussOutdoor",
_xlpm.COEFF))</f>
        <v/>
      </c>
      <c r="BB189" s="68">
        <f t="array" ref="BB189">
_xlfn.LET(_xlpm.COEFF,
IF($AW189+$AX189=0,0,IF(MAX(MIN($AX189,EOMONTH(BB$15,0))-MAX($AW189,BB$15)+1,)&gt;0,1,0)),
_xlfn.IFS(
$ES189="LisChannel",
_xlpm.COEFF*
INDEX({1;1;1.2;1.2;1;1;1;1;1.2;1.2;1.2;1.2},
MATCH(MONTH(BB$15),
{1,2,3,4,5,6,7,8,9,10,11,12})),
CONCATENATE($ES189," ",$L189)="RussOutdoor метро",
_xlpm.COEFF*
INDEX({0.8;0.9;1.1;1.1;1;1;1;1;1.1;1.1;1.1;1.1},
MATCH(MONTH(BB$15),
{1,2,3,4,5,6,7,8,9,10,11,12})),
$ES189&lt;&gt;"LisChannel",
_xlpm.COEFF,
$ES189&lt;&gt;"RussOutdoor",
_xlpm.COEFF))</f>
        <v/>
      </c>
      <c r="BC189" s="68">
        <f t="array" ref="BC189">
_xlfn.LET(_xlpm.COEFF,
IF($AW189+$AX189=0,0,IF(MAX(MIN($AX189,EOMONTH(BC$15,0))-MAX($AW189,BC$15)+1,)&gt;0,1,0)),
_xlfn.IFS(
$ES189="LisChannel",
_xlpm.COEFF*
INDEX({1;1;1.2;1.2;1;1;1;1;1.2;1.2;1.2;1.2},
MATCH(MONTH(BC$15),
{1,2,3,4,5,6,7,8,9,10,11,12})),
CONCATENATE($ES189," ",$L189)="RussOutdoor метро",
_xlpm.COEFF*
INDEX({0.8;0.9;1.1;1.1;1;1;1;1;1.1;1.1;1.1;1.1},
MATCH(MONTH(BC$15),
{1,2,3,4,5,6,7,8,9,10,11,12})),
$ES189&lt;&gt;"LisChannel",
_xlpm.COEFF,
$ES189&lt;&gt;"RussOutdoor",
_xlpm.COEFF))</f>
        <v/>
      </c>
      <c r="BD189" s="68">
        <f t="array" ref="BD189">
_xlfn.LET(_xlpm.COEFF,
IF($AW189+$AX189=0,0,IF(MAX(MIN($AX189,EOMONTH(BD$15,0))-MAX($AW189,BD$15)+1,)&gt;0,1,0)),
_xlfn.IFS(
$ES189="LisChannel",
_xlpm.COEFF*
INDEX({1;1;1.2;1.2;1;1;1;1;1.2;1.2;1.2;1.2},
MATCH(MONTH(BD$15),
{1,2,3,4,5,6,7,8,9,10,11,12})),
CONCATENATE($ES189," ",$L189)="RussOutdoor метро",
_xlpm.COEFF*
INDEX({0.8;0.9;1.1;1.1;1;1;1;1;1.1;1.1;1.1;1.1},
MATCH(MONTH(BD$15),
{1,2,3,4,5,6,7,8,9,10,11,12})),
$ES189&lt;&gt;"LisChannel",
_xlpm.COEFF,
$ES189&lt;&gt;"RussOutdoor",
_xlpm.COEFF))</f>
        <v/>
      </c>
      <c r="BE189" s="68">
        <f t="array" ref="BE189">
_xlfn.LET(_xlpm.COEFF,
IF($AW189+$AX189=0,0,IF(MAX(MIN($AX189,EOMONTH(BE$15,0))-MAX($AW189,BE$15)+1,)&gt;0,1,0)),
_xlfn.IFS(
$ES189="LisChannel",
_xlpm.COEFF*
INDEX({1;1;1.2;1.2;1;1;1;1;1.2;1.2;1.2;1.2},
MATCH(MONTH(BE$15),
{1,2,3,4,5,6,7,8,9,10,11,12})),
CONCATENATE($ES189," ",$L189)="RussOutdoor метро",
_xlpm.COEFF*
INDEX({0.8;0.9;1.1;1.1;1;1;1;1;1.1;1.1;1.1;1.1},
MATCH(MONTH(BE$15),
{1,2,3,4,5,6,7,8,9,10,11,12})),
$ES189&lt;&gt;"LisChannel",
_xlpm.COEFF,
$ES189&lt;&gt;"RussOutdoor",
_xlpm.COEFF))</f>
        <v/>
      </c>
      <c r="BF189" s="68">
        <f t="array" ref="BF189">
_xlfn.LET(_xlpm.COEFF,
IF($AW189+$AX189=0,0,IF(MAX(MIN($AX189,EOMONTH(BF$15,0))-MAX($AW189,BF$15)+1,)&gt;0,1,0)),
_xlfn.IFS(
$ES189="LisChannel",
_xlpm.COEFF*
INDEX({1;1;1.2;1.2;1;1;1;1;1.2;1.2;1.2;1.2},
MATCH(MONTH(BF$15),
{1,2,3,4,5,6,7,8,9,10,11,12})),
CONCATENATE($ES189," ",$L189)="RussOutdoor метро",
_xlpm.COEFF*
INDEX({0.8;0.9;1.1;1.1;1;1;1;1;1.1;1.1;1.1;1.1},
MATCH(MONTH(BF$15),
{1,2,3,4,5,6,7,8,9,10,11,12})),
$ES189&lt;&gt;"LisChannel",
_xlpm.COEFF,
$ES189&lt;&gt;"RussOutdoor",
_xlpm.COEFF))</f>
        <v/>
      </c>
      <c r="BG189" s="68">
        <f t="array" ref="BG189">
_xlfn.LET(_xlpm.COEFF,
IF($AW189+$AX189=0,0,IF(MAX(MIN($AX189,EOMONTH(BG$15,0))-MAX($AW189,BG$15)+1,)&gt;0,1,0)),
_xlfn.IFS(
$ES189="LisChannel",
_xlpm.COEFF*
INDEX({1;1;1.2;1.2;1;1;1;1;1.2;1.2;1.2;1.2},
MATCH(MONTH(BG$15),
{1,2,3,4,5,6,7,8,9,10,11,12})),
CONCATENATE($ES189," ",$L189)="RussOutdoor метро",
_xlpm.COEFF*
INDEX({0.8;0.9;1.1;1.1;1;1;1;1;1.1;1.1;1.1;1.1},
MATCH(MONTH(BG$15),
{1,2,3,4,5,6,7,8,9,10,11,12})),
$ES189&lt;&gt;"LisChannel",
_xlpm.COEFF,
$ES189&lt;&gt;"RussOutdoor",
_xlpm.COEFF))</f>
        <v/>
      </c>
      <c r="BH189" s="68">
        <f t="array" ref="BH189">
_xlfn.LET(_xlpm.COEFF,
IF($AW189+$AX189=0,0,IF(MAX(MIN($AX189,EOMONTH(BH$15,0))-MAX($AW189,BH$15)+1,)&gt;0,1,0)),
_xlfn.IFS(
$ES189="LisChannel",
_xlpm.COEFF*
INDEX({1;1;1.2;1.2;1;1;1;1;1.2;1.2;1.2;1.2},
MATCH(MONTH(BH$15),
{1,2,3,4,5,6,7,8,9,10,11,12})),
CONCATENATE($ES189," ",$L189)="RussOutdoor метро",
_xlpm.COEFF*
INDEX({0.8;0.9;1.1;1.1;1;1;1;1;1.1;1.1;1.1;1.1},
MATCH(MONTH(BH$15),
{1,2,3,4,5,6,7,8,9,10,11,12})),
$ES189&lt;&gt;"LisChannel",
_xlpm.COEFF,
$ES189&lt;&gt;"RussOutdoor",
_xlpm.COEFF))</f>
        <v/>
      </c>
      <c r="BI189" s="68">
        <f t="array" ref="BI189">
_xlfn.LET(_xlpm.COEFF,
IF($AW189+$AX189=0,0,IF(MAX(MIN($AX189,EOMONTH(BI$15,0))-MAX($AW189,BI$15)+1,)&gt;0,1,0)),
_xlfn.IFS(
$ES189="LisChannel",
_xlpm.COEFF*
INDEX({1;1;1.2;1.2;1;1;1;1;1.2;1.2;1.2;1.2},
MATCH(MONTH(BI$15),
{1,2,3,4,5,6,7,8,9,10,11,12})),
CONCATENATE($ES189," ",$L189)="RussOutdoor метро",
_xlpm.COEFF*
INDEX({0.8;0.9;1.1;1.1;1;1;1;1;1.1;1.1;1.1;1.1},
MATCH(MONTH(BI$15),
{1,2,3,4,5,6,7,8,9,10,11,12})),
$ES189&lt;&gt;"LisChannel",
_xlpm.COEFF,
$ES189&lt;&gt;"RussOutdoor",
_xlpm.COEFF))</f>
        <v/>
      </c>
      <c r="BJ189" s="68">
        <f t="array" ref="BJ189">
_xlfn.LET(_xlpm.COEFF,
IF($AW189+$AX189=0,0,IF(MAX(MIN($AX189,EOMONTH(BJ$15,0))-MAX($AW189,BJ$15)+1,)&gt;0,1,0)),
_xlfn.IFS(
$ES189="LisChannel",
_xlpm.COEFF*
INDEX({1;1;1.2;1.2;1;1;1;1;1.2;1.2;1.2;1.2},
MATCH(MONTH(BJ$15),
{1,2,3,4,5,6,7,8,9,10,11,12})),
CONCATENATE($ES189," ",$L189)="RussOutdoor метро",
_xlpm.COEFF*
INDEX({0.8;0.9;1.1;1.1;1;1;1;1;1.1;1.1;1.1;1.1},
MATCH(MONTH(BJ$15),
{1,2,3,4,5,6,7,8,9,10,11,12})),
$ES189&lt;&gt;"LisChannel",
_xlpm.COEFF,
$ES189&lt;&gt;"RussOutdoor",
_xlpm.COEFF))</f>
        <v/>
      </c>
      <c r="BK189" s="68">
        <f t="array" ref="BK189">
_xlfn.LET(_xlpm.COEFF,
IF($AW189+$AX189=0,0,IF(MAX(MIN($AX189,EOMONTH(BK$15,0))-MAX($AW189,BK$15)+1,)&gt;0,1,0)),
_xlfn.IFS(
$ES189="LisChannel",
_xlpm.COEFF*
INDEX({1;1;1.2;1.2;1;1;1;1;1.2;1.2;1.2;1.2},
MATCH(MONTH(BK$15),
{1,2,3,4,5,6,7,8,9,10,11,12})),
CONCATENATE($ES189," ",$L189)="RussOutdoor метро",
_xlpm.COEFF*
INDEX({0.8;0.9;1.1;1.1;1;1;1;1;1.1;1.1;1.1;1.1},
MATCH(MONTH(BK$15),
{1,2,3,4,5,6,7,8,9,10,11,12})),
$ES189&lt;&gt;"LisChannel",
_xlpm.COEFF,
$ES189&lt;&gt;"RussOutdoor",
_xlpm.COEFF))</f>
        <v/>
      </c>
      <c r="BL189" s="62">
        <f>COUNTIFS($AZ189:$BK189,"&gt;0")</f>
        <v/>
      </c>
      <c r="BM189" s="65" t="n"/>
      <c r="BN189" s="125">
        <f>$DJ189</f>
        <v/>
      </c>
      <c r="BO189" s="63">
        <f>$DQ189</f>
        <v/>
      </c>
      <c r="BP189" s="125">
        <f>
IFERROR(
IF($BL189=0,0,
$BN189*(1-$BO189)),
0)</f>
        <v/>
      </c>
      <c r="BQ189" s="125">
        <f t="array" ref="BQ189">
IFERROR(
_xlfn.IFS(
$DH189="день_1",
$BP189*$BL189/($AX189-$AW189+1)*AZ189*(DAY(EOMONTH(AZ$15,0))),
$DH189="день_2",
$BP189/30*MAX(MIN($AX189,EOMONTH(AZ$15,0))-MAX($AW189,AZ$15)+1,),
$DH189="раб.день",
$BP189/30*(IFERROR(
_xlfn.LET(_xlpm.VD,
CHOOSE(
{1;2;3;4;5;6;7;8;9;10;11;12;13;14;15;16;17;18},
45658,45659,45660,45661,45662,45663,45664,45665,45711,45724,45778,45779,45785,45786,45820,45821,45965,46022),
_xlfn.LET(_xlpm.DD,
MAX(MIN($AX189,EOMONTH(AZ$15,0))-MAX($AW189,AZ$15),),
_xlfn.IFS(
AND(MONTH($AW189)=MONTH(AZ$15),MONTH($AX189)&lt;&gt;MONTH(AZ$15)),
NETWORKDAYS.INTL($AW189,$AW189+_xlpm.DD,1,_xlpm.VD),
AND(MONTH($AW189)&lt;&gt;MONTH(AZ$15),MONTH($AX189)=MONTH(AZ$15)),
NETWORKDAYS.INTL(($AX189)-_xlpm.DD,$AX189,1,_xlpm.VD),
AND(MONTH($AW189)&lt;MONTH(AZ$15),MONTH($AX189)&gt;MONTH(AZ$15)),
NETWORKDAYS.INTL((EOMONTH(AZ$15-1,1))-_xlpm.DD,EOMONTH(AZ$15-1,1),1,_xlpm.VD),
AND(MONTH($AW189)=MONTH(AZ$15),MONTH($AX189)=MONTH(AZ$15)),
NETWORKDAYS.INTL($AW189,$AX189,1,_xlpm.VD)))),0)),
$DH189="месяц",
$BP189*AZ189,
$DH189="неделя",
$BP189*AZ189/7*(ROUNDUP((DAY(EOMONTH(AZ$15,0)))/4,0))),
0)</f>
        <v/>
      </c>
      <c r="BR189" s="125">
        <f t="array" ref="BR189">
IFERROR(
_xlfn.IFS(
$DH189="день_1",
$BP189*$BL189/($AX189-$AW189+1)*BA189*(DAY(EOMONTH(BA$15,0))),
$DH189="день_2",
$BP189/30*MAX(MIN($AX189,EOMONTH(BA$15,0))-MAX($AW189,BA$15)+1,),
$DH189="раб.день",
$BP189/30*(IFERROR(
_xlfn.LET(_xlpm.VD,
CHOOSE(
{1;2;3;4;5;6;7;8;9;10;11;12;13;14;15;16;17;18},
45658,45659,45660,45661,45662,45663,45664,45665,45711,45724,45778,45779,45785,45786,45820,45821,45965,46022),
_xlfn.LET(_xlpm.DD,
MAX(MIN($AX189,EOMONTH(BA$15,0))-MAX($AW189,BA$15),),
_xlfn.IFS(
AND(MONTH($AW189)=MONTH(BA$15),MONTH($AX189)&lt;&gt;MONTH(BA$15)),
NETWORKDAYS.INTL($AW189,$AW189+_xlpm.DD,1,_xlpm.VD),
AND(MONTH($AW189)&lt;&gt;MONTH(BA$15),MONTH($AX189)=MONTH(BA$15)),
NETWORKDAYS.INTL(($AX189)-_xlpm.DD,$AX189,1,_xlpm.VD),
AND(MONTH($AW189)&lt;MONTH(BA$15),MONTH($AX189)&gt;MONTH(BA$15)),
NETWORKDAYS.INTL((EOMONTH(BA$15-1,1))-_xlpm.DD,EOMONTH(BA$15-1,1),1,_xlpm.VD),
AND(MONTH($AW189)=MONTH(BA$15),MONTH($AX189)=MONTH(BA$15)),
NETWORKDAYS.INTL($AW189,$AX189,1,_xlpm.VD)))),0)),
$DH189="месяц",
$BP189*BA189,
$DH189="неделя",
$BP189*BA189/7*(ROUNDUP((DAY(EOMONTH(BA$15,0)))/4,0))),
0)</f>
        <v/>
      </c>
      <c r="BS189" s="125">
        <f t="array" ref="BS189">
IFERROR(
_xlfn.IFS(
$DH189="день_1",
$BP189*$BL189/($AX189-$AW189+1)*BB189*(DAY(EOMONTH(BB$15,0))),
$DH189="день_2",
$BP189/30*MAX(MIN($AX189,EOMONTH(BB$15,0))-MAX($AW189,BB$15)+1,),
$DH189="раб.день",
$BP189/30*(IFERROR(
_xlfn.LET(_xlpm.VD,
CHOOSE(
{1;2;3;4;5;6;7;8;9;10;11;12;13;14;15;16;17;18},
45658,45659,45660,45661,45662,45663,45664,45665,45711,45724,45778,45779,45785,45786,45820,45821,45965,46022),
_xlfn.LET(_xlpm.DD,
MAX(MIN($AX189,EOMONTH(BB$15,0))-MAX($AW189,BB$15),),
_xlfn.IFS(
AND(MONTH($AW189)=MONTH(BB$15),MONTH($AX189)&lt;&gt;MONTH(BB$15)),
NETWORKDAYS.INTL($AW189,$AW189+_xlpm.DD,1,_xlpm.VD),
AND(MONTH($AW189)&lt;&gt;MONTH(BB$15),MONTH($AX189)=MONTH(BB$15)),
NETWORKDAYS.INTL(($AX189)-_xlpm.DD,$AX189,1,_xlpm.VD),
AND(MONTH($AW189)&lt;MONTH(BB$15),MONTH($AX189)&gt;MONTH(BB$15)),
NETWORKDAYS.INTL((EOMONTH(BB$15-1,1))-_xlpm.DD,EOMONTH(BB$15-1,1),1,_xlpm.VD),
AND(MONTH($AW189)=MONTH(BB$15),MONTH($AX189)=MONTH(BB$15)),
NETWORKDAYS.INTL($AW189,$AX189,1,_xlpm.VD)))),0)),
$DH189="месяц",
$BP189*BB189,
$DH189="неделя",
$BP189*BB189/7*(ROUNDUP((DAY(EOMONTH(BB$15,0)))/4,0))),
0)</f>
        <v/>
      </c>
      <c r="BT189" s="125">
        <f t="array" ref="BT189">
IFERROR(
_xlfn.IFS(
$DH189="день_1",
$BP189*$BL189/($AX189-$AW189+1)*BC189*(DAY(EOMONTH(BC$15,0))),
$DH189="день_2",
$BP189/30*MAX(MIN($AX189,EOMONTH(BC$15,0))-MAX($AW189,BC$15)+1,),
$DH189="раб.день",
$BP189/30*(IFERROR(
_xlfn.LET(_xlpm.VD,
CHOOSE(
{1;2;3;4;5;6;7;8;9;10;11;12;13;14;15;16;17;18},
45658,45659,45660,45661,45662,45663,45664,45665,45711,45724,45778,45779,45785,45786,45820,45821,45965,46022),
_xlfn.LET(_xlpm.DD,
MAX(MIN($AX189,EOMONTH(BC$15,0))-MAX($AW189,BC$15),),
_xlfn.IFS(
AND(MONTH($AW189)=MONTH(BC$15),MONTH($AX189)&lt;&gt;MONTH(BC$15)),
NETWORKDAYS.INTL($AW189,$AW189+_xlpm.DD,1,_xlpm.VD),
AND(MONTH($AW189)&lt;&gt;MONTH(BC$15),MONTH($AX189)=MONTH(BC$15)),
NETWORKDAYS.INTL(($AX189)-_xlpm.DD,$AX189,1,_xlpm.VD),
AND(MONTH($AW189)&lt;MONTH(BC$15),MONTH($AX189)&gt;MONTH(BC$15)),
NETWORKDAYS.INTL((EOMONTH(BC$15-1,1))-_xlpm.DD,EOMONTH(BC$15-1,1),1,_xlpm.VD),
AND(MONTH($AW189)=MONTH(BC$15),MONTH($AX189)=MONTH(BC$15)),
NETWORKDAYS.INTL($AW189,$AX189,1,_xlpm.VD)))),0)),
$DH189="месяц",
$BP189*BC189,
$DH189="неделя",
$BP189*BC189/7*(ROUNDUP((DAY(EOMONTH(BC$15,0)))/4,0))),
0)</f>
        <v/>
      </c>
      <c r="BU189" s="125">
        <f t="array" ref="BU189">
IFERROR(
_xlfn.IFS(
$DH189="день_1",
$BP189*$BL189/($AX189-$AW189+1)*BD189*(DAY(EOMONTH(BD$15,0))),
$DH189="день_2",
$BP189/30*MAX(MIN($AX189,EOMONTH(BD$15,0))-MAX($AW189,BD$15)+1,),
$DH189="раб.день",
$BP189/30*(IFERROR(
_xlfn.LET(_xlpm.VD,
CHOOSE(
{1;2;3;4;5;6;7;8;9;10;11;12;13;14;15;16;17;18},
45658,45659,45660,45661,45662,45663,45664,45665,45711,45724,45778,45779,45785,45786,45820,45821,45965,46022),
_xlfn.LET(_xlpm.DD,
MAX(MIN($AX189,EOMONTH(BD$15,0))-MAX($AW189,BD$15),),
_xlfn.IFS(
AND(MONTH($AW189)=MONTH(BD$15),MONTH($AX189)&lt;&gt;MONTH(BD$15)),
NETWORKDAYS.INTL($AW189,$AW189+_xlpm.DD,1,_xlpm.VD),
AND(MONTH($AW189)&lt;&gt;MONTH(BD$15),MONTH($AX189)=MONTH(BD$15)),
NETWORKDAYS.INTL(($AX189)-_xlpm.DD,$AX189,1,_xlpm.VD),
AND(MONTH($AW189)&lt;MONTH(BD$15),MONTH($AX189)&gt;MONTH(BD$15)),
NETWORKDAYS.INTL((EOMONTH(BD$15-1,1))-_xlpm.DD,EOMONTH(BD$15-1,1),1,_xlpm.VD),
AND(MONTH($AW189)=MONTH(BD$15),MONTH($AX189)=MONTH(BD$15)),
NETWORKDAYS.INTL($AW189,$AX189,1,_xlpm.VD)))),0)),
$DH189="месяц",
$BP189*BD189,
$DH189="неделя",
$BP189*BD189/7*(ROUNDUP((DAY(EOMONTH(BD$15,0)))/4,0))),
0)</f>
        <v/>
      </c>
      <c r="BV189" s="125">
        <f t="array" ref="BV189">
IFERROR(
_xlfn.IFS(
$DH189="день_1",
$BP189*$BL189/($AX189-$AW189+1)*BE189*(DAY(EOMONTH(BE$15,0))),
$DH189="день_2",
$BP189/30*MAX(MIN($AX189,EOMONTH(BE$15,0))-MAX($AW189,BE$15)+1,),
$DH189="раб.день",
$BP189/30*(IFERROR(
_xlfn.LET(_xlpm.VD,
CHOOSE(
{1;2;3;4;5;6;7;8;9;10;11;12;13;14;15;16;17;18},
45658,45659,45660,45661,45662,45663,45664,45665,45711,45724,45778,45779,45785,45786,45820,45821,45965,46022),
_xlfn.LET(_xlpm.DD,
MAX(MIN($AX189,EOMONTH(BE$15,0))-MAX($AW189,BE$15),),
_xlfn.IFS(
AND(MONTH($AW189)=MONTH(BE$15),MONTH($AX189)&lt;&gt;MONTH(BE$15)),
NETWORKDAYS.INTL($AW189,$AW189+_xlpm.DD,1,_xlpm.VD),
AND(MONTH($AW189)&lt;&gt;MONTH(BE$15),MONTH($AX189)=MONTH(BE$15)),
NETWORKDAYS.INTL(($AX189)-_xlpm.DD,$AX189,1,_xlpm.VD),
AND(MONTH($AW189)&lt;MONTH(BE$15),MONTH($AX189)&gt;MONTH(BE$15)),
NETWORKDAYS.INTL((EOMONTH(BE$15-1,1))-_xlpm.DD,EOMONTH(BE$15-1,1),1,_xlpm.VD),
AND(MONTH($AW189)=MONTH(BE$15),MONTH($AX189)=MONTH(BE$15)),
NETWORKDAYS.INTL($AW189,$AX189,1,_xlpm.VD)))),0)),
$DH189="месяц",
$BP189*BE189,
$DH189="неделя",
$BP189*BE189/7*(ROUNDUP((DAY(EOMONTH(BE$15,0)))/4,0))),
0)</f>
        <v/>
      </c>
      <c r="BW189" s="125">
        <f t="array" ref="BW189">
IFERROR(
_xlfn.IFS(
$DH189="день_1",
$BP189*$BL189/($AX189-$AW189+1)*BF189*(DAY(EOMONTH(BF$15,0))),
$DH189="день_2",
$BP189/30*MAX(MIN($AX189,EOMONTH(BF$15,0))-MAX($AW189,BF$15)+1,),
$DH189="раб.день",
$BP189/30*(IFERROR(
_xlfn.LET(_xlpm.VD,
CHOOSE(
{1;2;3;4;5;6;7;8;9;10;11;12;13;14;15;16;17;18},
45658,45659,45660,45661,45662,45663,45664,45665,45711,45724,45778,45779,45785,45786,45820,45821,45965,46022),
_xlfn.LET(_xlpm.DD,
MAX(MIN($AX189,EOMONTH(BF$15,0))-MAX($AW189,BF$15),),
_xlfn.IFS(
AND(MONTH($AW189)=MONTH(BF$15),MONTH($AX189)&lt;&gt;MONTH(BF$15)),
NETWORKDAYS.INTL($AW189,$AW189+_xlpm.DD,1,_xlpm.VD),
AND(MONTH($AW189)&lt;&gt;MONTH(BF$15),MONTH($AX189)=MONTH(BF$15)),
NETWORKDAYS.INTL(($AX189)-_xlpm.DD,$AX189,1,_xlpm.VD),
AND(MONTH($AW189)&lt;MONTH(BF$15),MONTH($AX189)&gt;MONTH(BF$15)),
NETWORKDAYS.INTL((EOMONTH(BF$15-1,1))-_xlpm.DD,EOMONTH(BF$15-1,1),1,_xlpm.VD),
AND(MONTH($AW189)=MONTH(BF$15),MONTH($AX189)=MONTH(BF$15)),
NETWORKDAYS.INTL($AW189,$AX189,1,_xlpm.VD)))),0)),
$DH189="месяц",
$BP189*BF189,
$DH189="неделя",
$BP189*BF189/7*(ROUNDUP((DAY(EOMONTH(BF$15,0)))/4,0))),
0)</f>
        <v/>
      </c>
      <c r="BX189" s="125">
        <f t="array" ref="BX189">
IFERROR(
_xlfn.IFS(
$DH189="день_1",
$BP189*$BL189/($AX189-$AW189+1)*BG189*(DAY(EOMONTH(BG$15,0))),
$DH189="день_2",
$BP189/30*MAX(MIN($AX189,EOMONTH(BG$15,0))-MAX($AW189,BG$15)+1,),
$DH189="раб.день",
$BP189/30*(IFERROR(
_xlfn.LET(_xlpm.VD,
CHOOSE(
{1;2;3;4;5;6;7;8;9;10;11;12;13;14;15;16;17;18},
45658,45659,45660,45661,45662,45663,45664,45665,45711,45724,45778,45779,45785,45786,45820,45821,45965,46022),
_xlfn.LET(_xlpm.DD,
MAX(MIN($AX189,EOMONTH(BG$15,0))-MAX($AW189,BG$15),),
_xlfn.IFS(
AND(MONTH($AW189)=MONTH(BG$15),MONTH($AX189)&lt;&gt;MONTH(BG$15)),
NETWORKDAYS.INTL($AW189,$AW189+_xlpm.DD,1,_xlpm.VD),
AND(MONTH($AW189)&lt;&gt;MONTH(BG$15),MONTH($AX189)=MONTH(BG$15)),
NETWORKDAYS.INTL(($AX189)-_xlpm.DD,$AX189,1,_xlpm.VD),
AND(MONTH($AW189)&lt;MONTH(BG$15),MONTH($AX189)&gt;MONTH(BG$15)),
NETWORKDAYS.INTL((EOMONTH(BG$15-1,1))-_xlpm.DD,EOMONTH(BG$15-1,1),1,_xlpm.VD),
AND(MONTH($AW189)=MONTH(BG$15),MONTH($AX189)=MONTH(BG$15)),
NETWORKDAYS.INTL($AW189,$AX189,1,_xlpm.VD)))),0)),
$DH189="месяц",
$BP189*BG189,
$DH189="неделя",
$BP189*BG189/7*(ROUNDUP((DAY(EOMONTH(BG$15,0)))/4,0))),
0)</f>
        <v/>
      </c>
      <c r="BY189" s="125">
        <f t="array" ref="BY189">
IFERROR(
_xlfn.IFS(
$DH189="день_1",
$BP189*$BL189/($AX189-$AW189+1)*BH189*(DAY(EOMONTH(BH$15,0))),
$DH189="день_2",
$BP189/30*MAX(MIN($AX189,EOMONTH(BH$15,0))-MAX($AW189,BH$15)+1,),
$DH189="раб.день",
$BP189/30*(IFERROR(
_xlfn.LET(_xlpm.VD,
CHOOSE(
{1;2;3;4;5;6;7;8;9;10;11;12;13;14;15;16;17;18},
45658,45659,45660,45661,45662,45663,45664,45665,45711,45724,45778,45779,45785,45786,45820,45821,45965,46022),
_xlfn.LET(_xlpm.DD,
MAX(MIN($AX189,EOMONTH(BH$15,0))-MAX($AW189,BH$15),),
_xlfn.IFS(
AND(MONTH($AW189)=MONTH(BH$15),MONTH($AX189)&lt;&gt;MONTH(BH$15)),
NETWORKDAYS.INTL($AW189,$AW189+_xlpm.DD,1,_xlpm.VD),
AND(MONTH($AW189)&lt;&gt;MONTH(BH$15),MONTH($AX189)=MONTH(BH$15)),
NETWORKDAYS.INTL(($AX189)-_xlpm.DD,$AX189,1,_xlpm.VD),
AND(MONTH($AW189)&lt;MONTH(BH$15),MONTH($AX189)&gt;MONTH(BH$15)),
NETWORKDAYS.INTL((EOMONTH(BH$15-1,1))-_xlpm.DD,EOMONTH(BH$15-1,1),1,_xlpm.VD),
AND(MONTH($AW189)=MONTH(BH$15),MONTH($AX189)=MONTH(BH$15)),
NETWORKDAYS.INTL($AW189,$AX189,1,_xlpm.VD)))),0)),
$DH189="месяц",
$BP189*BH189,
$DH189="неделя",
$BP189*BH189/7*(ROUNDUP((DAY(EOMONTH(BH$15,0)))/4,0))),
0)</f>
        <v/>
      </c>
      <c r="BZ189" s="125">
        <f t="array" ref="BZ189">
IFERROR(
_xlfn.IFS(
$DH189="день_1",
$BP189*$BL189/($AX189-$AW189+1)*BI189*(DAY(EOMONTH(BI$15,0))),
$DH189="день_2",
$BP189/30*MAX(MIN($AX189,EOMONTH(BI$15,0))-MAX($AW189,BI$15)+1,),
$DH189="раб.день",
$BP189/30*(IFERROR(
_xlfn.LET(_xlpm.VD,
CHOOSE(
{1;2;3;4;5;6;7;8;9;10;11;12;13;14;15;16;17;18},
45658,45659,45660,45661,45662,45663,45664,45665,45711,45724,45778,45779,45785,45786,45820,45821,45965,46022),
_xlfn.LET(_xlpm.DD,
MAX(MIN($AX189,EOMONTH(BI$15,0))-MAX($AW189,BI$15),),
_xlfn.IFS(
AND(MONTH($AW189)=MONTH(BI$15),MONTH($AX189)&lt;&gt;MONTH(BI$15)),
NETWORKDAYS.INTL($AW189,$AW189+_xlpm.DD,1,_xlpm.VD),
AND(MONTH($AW189)&lt;&gt;MONTH(BI$15),MONTH($AX189)=MONTH(BI$15)),
NETWORKDAYS.INTL(($AX189)-_xlpm.DD,$AX189,1,_xlpm.VD),
AND(MONTH($AW189)&lt;MONTH(BI$15),MONTH($AX189)&gt;MONTH(BI$15)),
NETWORKDAYS.INTL((EOMONTH(BI$15-1,1))-_xlpm.DD,EOMONTH(BI$15-1,1),1,_xlpm.VD),
AND(MONTH($AW189)=MONTH(BI$15),MONTH($AX189)=MONTH(BI$15)),
NETWORKDAYS.INTL($AW189,$AX189,1,_xlpm.VD)))),0)),
$DH189="месяц",
$BP189*BI189,
$DH189="неделя",
$BP189*BI189/7*(ROUNDUP((DAY(EOMONTH(BI$15,0)))/4,0))),
0)</f>
        <v/>
      </c>
      <c r="CA189" s="125">
        <f t="array" ref="CA189">
IFERROR(
_xlfn.IFS(
$DH189="день_1",
$BP189*$BL189/($AX189-$AW189+1)*BJ189*(DAY(EOMONTH(BJ$15,0))),
$DH189="день_2",
$BP189/30*MAX(MIN($AX189,EOMONTH(BJ$15,0))-MAX($AW189,BJ$15)+1,),
$DH189="раб.день",
$BP189/30*(IFERROR(
_xlfn.LET(_xlpm.VD,
CHOOSE(
{1;2;3;4;5;6;7;8;9;10;11;12;13;14;15;16;17;18},
45658,45659,45660,45661,45662,45663,45664,45665,45711,45724,45778,45779,45785,45786,45820,45821,45965,46022),
_xlfn.LET(_xlpm.DD,
MAX(MIN($AX189,EOMONTH(BJ$15,0))-MAX($AW189,BJ$15),),
_xlfn.IFS(
AND(MONTH($AW189)=MONTH(BJ$15),MONTH($AX189)&lt;&gt;MONTH(BJ$15)),
NETWORKDAYS.INTL($AW189,$AW189+_xlpm.DD,1,_xlpm.VD),
AND(MONTH($AW189)&lt;&gt;MONTH(BJ$15),MONTH($AX189)=MONTH(BJ$15)),
NETWORKDAYS.INTL(($AX189)-_xlpm.DD,$AX189,1,_xlpm.VD),
AND(MONTH($AW189)&lt;MONTH(BJ$15),MONTH($AX189)&gt;MONTH(BJ$15)),
NETWORKDAYS.INTL((EOMONTH(BJ$15-1,1))-_xlpm.DD,EOMONTH(BJ$15-1,1),1,_xlpm.VD),
AND(MONTH($AW189)=MONTH(BJ$15),MONTH($AX189)=MONTH(BJ$15)),
NETWORKDAYS.INTL($AW189,$AX189,1,_xlpm.VD)))),0)),
$DH189="месяц",
$BP189*BJ189,
$DH189="неделя",
$BP189*BJ189/7*(ROUNDUP((DAY(EOMONTH(BJ$15,0)))/4,0))),
0)</f>
        <v/>
      </c>
      <c r="CB189" s="125">
        <f t="array" ref="CB189">
IFERROR(
_xlfn.IFS(
$DH189="день_1",
$BP189*$BL189/($AX189-$AW189+1)*BK189*(DAY(EOMONTH(BK$15,0))),
$DH189="день_2",
$BP189/30*MAX(MIN($AX189,EOMONTH(BK$15,0))-MAX($AW189,BK$15)+1,),
$DH189="раб.день",
$BP189/30*(IFERROR(
_xlfn.LET(_xlpm.VD,
CHOOSE(
{1;2;3;4;5;6;7;8;9;10;11;12;13;14;15;16;17;18},
45658,45659,45660,45661,45662,45663,45664,45665,45711,45724,45778,45779,45785,45786,45820,45821,45965,46022),
_xlfn.LET(_xlpm.DD,
MAX(MIN($AX189,EOMONTH(BK$15,0))-MAX($AW189,BK$15),),
_xlfn.IFS(
AND(MONTH($AW189)=MONTH(BK$15),MONTH($AX189)&lt;&gt;MONTH(BK$15)),
NETWORKDAYS.INTL($AW189,$AW189+_xlpm.DD,1,_xlpm.VD),
AND(MONTH($AW189)&lt;&gt;MONTH(BK$15),MONTH($AX189)=MONTH(BK$15)),
NETWORKDAYS.INTL(($AX189)-_xlpm.DD,$AX189,1,_xlpm.VD),
AND(MONTH($AW189)&lt;MONTH(BK$15),MONTH($AX189)&gt;MONTH(BK$15)),
NETWORKDAYS.INTL((EOMONTH(BK$15-1,1))-_xlpm.DD,EOMONTH(BK$15-1,1),1,_xlpm.VD),
AND(MONTH($AW189)=MONTH(BK$15),MONTH($AX189)=MONTH(BK$15)),
NETWORKDAYS.INTL($AW189,$AX189,1,_xlpm.VD)))),0)),
$DH189="месяц",
$BP189*BK189,
$DH189="неделя",
$BP189*BK189/7*(ROUNDUP((DAY(EOMONTH(BK$15,0)))/4,0))),
0)</f>
        <v/>
      </c>
      <c r="CC189" s="125">
        <f>SUM($BQ189:$CB189)</f>
        <v/>
      </c>
      <c r="CD189" s="126">
        <f>SUM($EH189:$EH189)</f>
        <v/>
      </c>
      <c r="CE189" s="126">
        <f>$CD189*$AB189</f>
        <v/>
      </c>
      <c r="CF189" s="126">
        <f>SUM($EK189:$EK189)</f>
        <v/>
      </c>
      <c r="CG189" s="126">
        <f>$CF189*$AB189</f>
        <v/>
      </c>
      <c r="CH189" s="126">
        <f>SUM($CC189,$CE189,$CG189)</f>
        <v/>
      </c>
      <c r="CI189" s="126">
        <f>$CH189*(1+$CM189)</f>
        <v/>
      </c>
      <c r="CJ189" s="127" t="n">
        <v>0</v>
      </c>
      <c r="CK189" s="126">
        <f>SUM($CH189:$CH189)*(1+$CJ189)</f>
        <v/>
      </c>
      <c r="CL189" s="126">
        <f>SUM($CH189:$CH189)*(1+$CM189)</f>
        <v/>
      </c>
      <c r="CM189" s="59" t="inlineStr">
        <is>
          <t>20%</t>
        </is>
      </c>
      <c r="CN189" s="59" t="n"/>
      <c r="CO189" s="72" t="n"/>
      <c r="CP189" s="59" t="n"/>
      <c r="CQ189" s="73" t="n"/>
      <c r="CR189" s="73" t="n"/>
      <c r="CS189" s="73" t="n"/>
      <c r="CT189" s="72" t="n"/>
      <c r="CU189" s="79" t="inlineStr">
        <is>
          <t> </t>
        </is>
      </c>
      <c r="CV189" s="60" t="n"/>
      <c r="CW189" s="60" t="n"/>
      <c r="CX189" s="60" t="n"/>
      <c r="CY189" s="127">
        <f>IFERROR(($CC189-$EE189)/($EE189/(1-$DQ189)),0)</f>
        <v/>
      </c>
      <c r="CZ189" s="127">
        <f>IFERROR(1-$EI189/($CE189),0)</f>
        <v/>
      </c>
      <c r="DA189" s="127">
        <f>IFERROR(1-$EL189/($CG189),0)</f>
        <v/>
      </c>
      <c r="DB189" s="126">
        <f>ROUND(IFERROR(($CI189/(1+$CM189)-$EN189),0),2)</f>
        <v/>
      </c>
      <c r="DC189" s="128" t="n"/>
      <c r="DD189" s="125" t="n"/>
      <c r="DE189" s="75" t="n">
        <v>0</v>
      </c>
      <c r="DF189" s="128" t="n"/>
      <c r="DG189" s="125">
        <f>IF($DC189=0,0,$DD189*($DC189*100%-$DE189*$DF189))*SUM($AB189:$AB189)</f>
        <v/>
      </c>
      <c r="DH189" s="129" t="inlineStr">
        <is>
          <t>месяц</t>
        </is>
      </c>
      <c r="DI189" s="130">
        <f t="array" ref="DI189">IFERROR(
IF($ES189="LisChannel",
(ROUND(((INDEX({174.625;153.888888888889;130.972222222222},MATCH($AI189,{2;3;4}),0))*$AG189*$AI189),2)),0),0)</f>
        <v/>
      </c>
      <c r="DJ189" s="130">
        <f>
_xlfn.LET(_xlpm.X,
IFERROR(
IF($ES189="НовиковТВ",
(_xlfn.LET(_xlpm.NTV,
_xlfn.LET(_xlpm.MIN,350000,
IF(SUMIFS($DI:$DI,$ES:$ES,"НовиковТВ")&lt;=_xlpm.MIN,
(SUMIFS($DI:$DI,$ES:$ES,"НовиковТВ")/(COUNTIFS($ES:$ES,"НовиковТВ")))*_xlpm.MIN/SUMIFS($DI:$DI,$ES:$ES,"НовиковТВ"),
DI189)),
_xlpm.NTV+$DG189/(1-(1-(_xlpm.NTV)*(1-$DL189)*(1-$DM189)*(1-$DN189)*(1-$DO189)*(1-$DP189)/_xlpm.NTV))))/(1+$EP189),
$DI189+$DG189/(1-(1-($DI189)*(1-$DL189)*(1-$DM189)*(1-$DN189)*(1-$DO189)*(1-$DP189)/$DI189))),
0),
_xlpm.X*(1+$CM189)*(1+$CW189)-_xlpm.X*(1+$CM189)+_xlpm.X)</f>
        <v/>
      </c>
      <c r="DK189" s="125" t="inlineStr">
        <is>
          <t>послед.</t>
        </is>
      </c>
      <c r="DL189" s="63" t="n">
        <v>0</v>
      </c>
      <c r="DM189" s="63" t="n">
        <v>0</v>
      </c>
      <c r="DN189" s="63" t="n">
        <v>0</v>
      </c>
      <c r="DO189" s="63" t="n">
        <v>0</v>
      </c>
      <c r="DP189" s="63" t="n">
        <v>0</v>
      </c>
      <c r="DQ189" s="63">
        <f t="array" ref="DQ189">IFERROR(_xlfn.IFS(
$DK189="послед.",1-(1-$DL189)*(1-$DM189)*(1-$DN189)*(1-$DO189)*(1-$DP189),
$DK189="сумм.",$DL189+$DM189+$DN189+$DO189+$DP189),
0)</f>
        <v/>
      </c>
      <c r="DR189" s="125">
        <f t="array" ref="DR189">
IFERROR(
_xlfn.IFS(
$BL189=0,
0,
$BL189&gt;0,
_xlfn.IFS($DK189="послед.",
$DJ189*(1-$DL189)*(1-$DM189)*(1-$DN189)*(1-$DO189)*(1-$DP189),
$DK189="сумм.",
$DJ189*(1-($DL189+$DM189+$DN189+$DO189+$DP189)))),0)</f>
        <v/>
      </c>
      <c r="DS189" s="125">
        <f t="array" ref="DS189">
IFERROR(_xlfn.IFS(
$DH189="день_1",
$DR189*$BL189/($AX189-$AW189+1)*AZ189*(DAY(EOMONTH(AZ$15,0))),
$DH189="день_2",
$DR189/30*MAX(MIN($AX189,EOMONTH(AZ$15,0))-MAX($AW189,AZ$15)+1,),
$DH189="раб.день",
$DR189/30*(IFERROR(
_xlfn.LET(_xlpm.VD,
CHOOSE(
{1;2;3;4;5;6;7;8;9;10;11;12;13;14;15;16;17;18},
45658,45659,45660,45661,45662,45663,45664,45665,45711,45724,45778,45779,45785,45786,45820,45821,45965,46022),
_xlfn.LET(_xlpm.DD,
MAX(MIN($AX189,EOMONTH(AZ$15,0))-MAX($AW189,AZ$15),),
_xlfn.IFS(
AND(MONTH($AW189)=MONTH(AZ$15),MONTH($AX189)&lt;&gt;MONTH(AZ$15)),
NETWORKDAYS.INTL($AW189,$AW189+_xlpm.DD,1,_xlpm.VD),
AND(MONTH($AW189)&lt;&gt;MONTH(AZ$15),MONTH($AX189)=MONTH(AZ$15)),
NETWORKDAYS.INTL(($AX189)-_xlpm.DD,$AX189,1,_xlpm.VD),
AND(MONTH($AW189)&lt;MONTH(AZ$15),MONTH($AX189)&gt;MONTH(AZ$15)),
NETWORKDAYS.INTL((EOMONTH(AZ$15-1,1))-_xlpm.DD,EOMONTH(AZ$15-1,1),1,_xlpm.VD),
AND(MONTH($AW189)=MONTH(AZ$15),MONTH($AX189)=MONTH(AZ$15)),
NETWORKDAYS.INTL($AW189,$AX189,1,_xlpm.VD)))),0)),
$DH189="месяц",
$DR189*AZ189,
$DH189="неделя",
$DR189*AZ189/7*(ROUNDUP((DAY(EOMONTH(AZ$15,0)))/4,0))),
0)</f>
        <v/>
      </c>
      <c r="DT189" s="125">
        <f t="array" ref="DT189">
IFERROR(_xlfn.IFS(
$DH189="день_1",
$DR189*$BL189/($AX189-$AW189+1)*BA189*(DAY(EOMONTH(BA$15,0))),
$DH189="день_2",
$DR189/30*MAX(MIN($AX189,EOMONTH(BA$15,0))-MAX($AW189,BA$15)+1,),
$DH189="раб.день",
$DR189/30*(IFERROR(
_xlfn.LET(_xlpm.VD,
CHOOSE(
{1;2;3;4;5;6;7;8;9;10;11;12;13;14;15;16;17;18},
45658,45659,45660,45661,45662,45663,45664,45665,45711,45724,45778,45779,45785,45786,45820,45821,45965,46022),
_xlfn.LET(_xlpm.DD,
MAX(MIN($AX189,EOMONTH(BA$15,0))-MAX($AW189,BA$15),),
_xlfn.IFS(
AND(MONTH($AW189)=MONTH(BA$15),MONTH($AX189)&lt;&gt;MONTH(BA$15)),
NETWORKDAYS.INTL($AW189,$AW189+_xlpm.DD,1,_xlpm.VD),
AND(MONTH($AW189)&lt;&gt;MONTH(BA$15),MONTH($AX189)=MONTH(BA$15)),
NETWORKDAYS.INTL(($AX189)-_xlpm.DD,$AX189,1,_xlpm.VD),
AND(MONTH($AW189)&lt;MONTH(BA$15),MONTH($AX189)&gt;MONTH(BA$15)),
NETWORKDAYS.INTL((EOMONTH(BA$15-1,1))-_xlpm.DD,EOMONTH(BA$15-1,1),1,_xlpm.VD),
AND(MONTH($AW189)=MONTH(BA$15),MONTH($AX189)=MONTH(BA$15)),
NETWORKDAYS.INTL($AW189,$AX189,1,_xlpm.VD)))),0)),
$DH189="месяц",
$DR189*BA189,
$DH189="неделя",
$DR189*BA189/7*(ROUNDUP((DAY(EOMONTH(BA$15,0)))/4,0))),
0)</f>
        <v/>
      </c>
      <c r="DU189" s="125">
        <f t="array" ref="DU189">
IFERROR(_xlfn.IFS(
$DH189="день_1",
$DR189*$BL189/($AX189-$AW189+1)*BB189*(DAY(EOMONTH(BB$15,0))),
$DH189="день_2",
$DR189/30*MAX(MIN($AX189,EOMONTH(BB$15,0))-MAX($AW189,BB$15)+1,),
$DH189="раб.день",
$DR189/30*(IFERROR(
_xlfn.LET(_xlpm.VD,
CHOOSE(
{1;2;3;4;5;6;7;8;9;10;11;12;13;14;15;16;17;18},
45658,45659,45660,45661,45662,45663,45664,45665,45711,45724,45778,45779,45785,45786,45820,45821,45965,46022),
_xlfn.LET(_xlpm.DD,
MAX(MIN($AX189,EOMONTH(BB$15,0))-MAX($AW189,BB$15),),
_xlfn.IFS(
AND(MONTH($AW189)=MONTH(BB$15),MONTH($AX189)&lt;&gt;MONTH(BB$15)),
NETWORKDAYS.INTL($AW189,$AW189+_xlpm.DD,1,_xlpm.VD),
AND(MONTH($AW189)&lt;&gt;MONTH(BB$15),MONTH($AX189)=MONTH(BB$15)),
NETWORKDAYS.INTL(($AX189)-_xlpm.DD,$AX189,1,_xlpm.VD),
AND(MONTH($AW189)&lt;MONTH(BB$15),MONTH($AX189)&gt;MONTH(BB$15)),
NETWORKDAYS.INTL((EOMONTH(BB$15-1,1))-_xlpm.DD,EOMONTH(BB$15-1,1),1,_xlpm.VD),
AND(MONTH($AW189)=MONTH(BB$15),MONTH($AX189)=MONTH(BB$15)),
NETWORKDAYS.INTL($AW189,$AX189,1,_xlpm.VD)))),0)),
$DH189="месяц",
$DR189*BB189,
$DH189="неделя",
$DR189*BB189/7*(ROUNDUP((DAY(EOMONTH(BB$15,0)))/4,0))),
0)</f>
        <v/>
      </c>
      <c r="DV189" s="125">
        <f t="array" ref="DV189">
IFERROR(_xlfn.IFS(
$DH189="день_1",
$DR189*$BL189/($AX189-$AW189+1)*BC189*(DAY(EOMONTH(BC$15,0))),
$DH189="день_2",
$DR189/30*MAX(MIN($AX189,EOMONTH(BC$15,0))-MAX($AW189,BC$15)+1,),
$DH189="раб.день",
$DR189/30*(IFERROR(
_xlfn.LET(_xlpm.VD,
CHOOSE(
{1;2;3;4;5;6;7;8;9;10;11;12;13;14;15;16;17;18},
45658,45659,45660,45661,45662,45663,45664,45665,45711,45724,45778,45779,45785,45786,45820,45821,45965,46022),
_xlfn.LET(_xlpm.DD,
MAX(MIN($AX189,EOMONTH(BC$15,0))-MAX($AW189,BC$15),),
_xlfn.IFS(
AND(MONTH($AW189)=MONTH(BC$15),MONTH($AX189)&lt;&gt;MONTH(BC$15)),
NETWORKDAYS.INTL($AW189,$AW189+_xlpm.DD,1,_xlpm.VD),
AND(MONTH($AW189)&lt;&gt;MONTH(BC$15),MONTH($AX189)=MONTH(BC$15)),
NETWORKDAYS.INTL(($AX189)-_xlpm.DD,$AX189,1,_xlpm.VD),
AND(MONTH($AW189)&lt;MONTH(BC$15),MONTH($AX189)&gt;MONTH(BC$15)),
NETWORKDAYS.INTL((EOMONTH(BC$15-1,1))-_xlpm.DD,EOMONTH(BC$15-1,1),1,_xlpm.VD),
AND(MONTH($AW189)=MONTH(BC$15),MONTH($AX189)=MONTH(BC$15)),
NETWORKDAYS.INTL($AW189,$AX189,1,_xlpm.VD)))),0)),
$DH189="месяц",
$DR189*BC189,
$DH189="неделя",
$DR189*BC189/7*(ROUNDUP((DAY(EOMONTH(BC$15,0)))/4,0))),
0)</f>
        <v/>
      </c>
      <c r="DW189" s="125">
        <f t="array" ref="DW189">
IFERROR(_xlfn.IFS(
$DH189="день_1",
$DR189*$BL189/($AX189-$AW189+1)*BD189*(DAY(EOMONTH(BD$15,0))),
$DH189="день_2",
$DR189/30*MAX(MIN($AX189,EOMONTH(BD$15,0))-MAX($AW189,BD$15)+1,),
$DH189="раб.день",
$DR189/30*(IFERROR(
_xlfn.LET(_xlpm.VD,
CHOOSE(
{1;2;3;4;5;6;7;8;9;10;11;12;13;14;15;16;17;18},
45658,45659,45660,45661,45662,45663,45664,45665,45711,45724,45778,45779,45785,45786,45820,45821,45965,46022),
_xlfn.LET(_xlpm.DD,
MAX(MIN($AX189,EOMONTH(BD$15,0))-MAX($AW189,BD$15),),
_xlfn.IFS(
AND(MONTH($AW189)=MONTH(BD$15),MONTH($AX189)&lt;&gt;MONTH(BD$15)),
NETWORKDAYS.INTL($AW189,$AW189+_xlpm.DD,1,_xlpm.VD),
AND(MONTH($AW189)&lt;&gt;MONTH(BD$15),MONTH($AX189)=MONTH(BD$15)),
NETWORKDAYS.INTL(($AX189)-_xlpm.DD,$AX189,1,_xlpm.VD),
AND(MONTH($AW189)&lt;MONTH(BD$15),MONTH($AX189)&gt;MONTH(BD$15)),
NETWORKDAYS.INTL((EOMONTH(BD$15-1,1))-_xlpm.DD,EOMONTH(BD$15-1,1),1,_xlpm.VD),
AND(MONTH($AW189)=MONTH(BD$15),MONTH($AX189)=MONTH(BD$15)),
NETWORKDAYS.INTL($AW189,$AX189,1,_xlpm.VD)))),0)),
$DH189="месяц",
$DR189*BD189,
$DH189="неделя",
$DR189*BD189/7*(ROUNDUP((DAY(EOMONTH(BD$15,0)))/4,0))),
0)</f>
        <v/>
      </c>
      <c r="DX189" s="125">
        <f t="array" ref="DX189">
IFERROR(_xlfn.IFS(
$DH189="день_1",
$DR189*$BL189/($AX189-$AW189+1)*BE189*(DAY(EOMONTH(BE$15,0))),
$DH189="день_2",
$DR189/30*MAX(MIN($AX189,EOMONTH(BE$15,0))-MAX($AW189,BE$15)+1,),
$DH189="раб.день",
$DR189/30*(IFERROR(
_xlfn.LET(_xlpm.VD,
CHOOSE(
{1;2;3;4;5;6;7;8;9;10;11;12;13;14;15;16;17;18},
45658,45659,45660,45661,45662,45663,45664,45665,45711,45724,45778,45779,45785,45786,45820,45821,45965,46022),
_xlfn.LET(_xlpm.DD,
MAX(MIN($AX189,EOMONTH(BE$15,0))-MAX($AW189,BE$15),),
_xlfn.IFS(
AND(MONTH($AW189)=MONTH(BE$15),MONTH($AX189)&lt;&gt;MONTH(BE$15)),
NETWORKDAYS.INTL($AW189,$AW189+_xlpm.DD,1,_xlpm.VD),
AND(MONTH($AW189)&lt;&gt;MONTH(BE$15),MONTH($AX189)=MONTH(BE$15)),
NETWORKDAYS.INTL(($AX189)-_xlpm.DD,$AX189,1,_xlpm.VD),
AND(MONTH($AW189)&lt;MONTH(BE$15),MONTH($AX189)&gt;MONTH(BE$15)),
NETWORKDAYS.INTL((EOMONTH(BE$15-1,1))-_xlpm.DD,EOMONTH(BE$15-1,1),1,_xlpm.VD),
AND(MONTH($AW189)=MONTH(BE$15),MONTH($AX189)=MONTH(BE$15)),
NETWORKDAYS.INTL($AW189,$AX189,1,_xlpm.VD)))),0)),
$DH189="месяц",
$DR189*BE189,
$DH189="неделя",
$DR189*BE189/7*(ROUNDUP((DAY(EOMONTH(BE$15,0)))/4,0))),
0)</f>
        <v/>
      </c>
      <c r="DY189" s="125">
        <f t="array" ref="DY189">
IFERROR(_xlfn.IFS(
$DH189="день_1",
$DR189*$BL189/($AX189-$AW189+1)*BF189*(DAY(EOMONTH(BF$15,0))),
$DH189="день_2",
$DR189/30*MAX(MIN($AX189,EOMONTH(BF$15,0))-MAX($AW189,BF$15)+1,),
$DH189="раб.день",
$DR189/30*(IFERROR(
_xlfn.LET(_xlpm.VD,
CHOOSE(
{1;2;3;4;5;6;7;8;9;10;11;12;13;14;15;16;17;18},
45658,45659,45660,45661,45662,45663,45664,45665,45711,45724,45778,45779,45785,45786,45820,45821,45965,46022),
_xlfn.LET(_xlpm.DD,
MAX(MIN($AX189,EOMONTH(BF$15,0))-MAX($AW189,BF$15),),
_xlfn.IFS(
AND(MONTH($AW189)=MONTH(BF$15),MONTH($AX189)&lt;&gt;MONTH(BF$15)),
NETWORKDAYS.INTL($AW189,$AW189+_xlpm.DD,1,_xlpm.VD),
AND(MONTH($AW189)&lt;&gt;MONTH(BF$15),MONTH($AX189)=MONTH(BF$15)),
NETWORKDAYS.INTL(($AX189)-_xlpm.DD,$AX189,1,_xlpm.VD),
AND(MONTH($AW189)&lt;MONTH(BF$15),MONTH($AX189)&gt;MONTH(BF$15)),
NETWORKDAYS.INTL((EOMONTH(BF$15-1,1))-_xlpm.DD,EOMONTH(BF$15-1,1),1,_xlpm.VD),
AND(MONTH($AW189)=MONTH(BF$15),MONTH($AX189)=MONTH(BF$15)),
NETWORKDAYS.INTL($AW189,$AX189,1,_xlpm.VD)))),0)),
$DH189="месяц",
$DR189*BF189,
$DH189="неделя",
$DR189*BF189/7*(ROUNDUP((DAY(EOMONTH(BF$15,0)))/4,0))),
0)</f>
        <v/>
      </c>
      <c r="DZ189" s="125">
        <f t="array" ref="DZ189">
IFERROR(_xlfn.IFS(
$DH189="день_1",
$DR189*$BL189/($AX189-$AW189+1)*BG189*(DAY(EOMONTH(BG$15,0))),
$DH189="день_2",
$DR189/30*MAX(MIN($AX189,EOMONTH(BG$15,0))-MAX($AW189,BG$15)+1,),
$DH189="раб.день",
$DR189/30*(IFERROR(
_xlfn.LET(_xlpm.VD,
CHOOSE(
{1;2;3;4;5;6;7;8;9;10;11;12;13;14;15;16;17;18},
45658,45659,45660,45661,45662,45663,45664,45665,45711,45724,45778,45779,45785,45786,45820,45821,45965,46022),
_xlfn.LET(_xlpm.DD,
MAX(MIN($AX189,EOMONTH(BG$15,0))-MAX($AW189,BG$15),),
_xlfn.IFS(
AND(MONTH($AW189)=MONTH(BG$15),MONTH($AX189)&lt;&gt;MONTH(BG$15)),
NETWORKDAYS.INTL($AW189,$AW189+_xlpm.DD,1,_xlpm.VD),
AND(MONTH($AW189)&lt;&gt;MONTH(BG$15),MONTH($AX189)=MONTH(BG$15)),
NETWORKDAYS.INTL(($AX189)-_xlpm.DD,$AX189,1,_xlpm.VD),
AND(MONTH($AW189)&lt;MONTH(BG$15),MONTH($AX189)&gt;MONTH(BG$15)),
NETWORKDAYS.INTL((EOMONTH(BG$15-1,1))-_xlpm.DD,EOMONTH(BG$15-1,1),1,_xlpm.VD),
AND(MONTH($AW189)=MONTH(BG$15),MONTH($AX189)=MONTH(BG$15)),
NETWORKDAYS.INTL($AW189,$AX189,1,_xlpm.VD)))),0)),
$DH189="месяц",
$DR189*BG189,
$DH189="неделя",
$DR189*BG189/7*(ROUNDUP((DAY(EOMONTH(BG$15,0)))/4,0))),
0)</f>
        <v/>
      </c>
      <c r="EA189" s="125">
        <f t="array" ref="EA189">
IFERROR(_xlfn.IFS(
$DH189="день_1",
$DR189*$BL189/($AX189-$AW189+1)*BH189*(DAY(EOMONTH(BH$15,0))),
$DH189="день_2",
$DR189/30*MAX(MIN($AX189,EOMONTH(BH$15,0))-MAX($AW189,BH$15)+1,),
$DH189="раб.день",
$DR189/30*(IFERROR(
_xlfn.LET(_xlpm.VD,
CHOOSE(
{1;2;3;4;5;6;7;8;9;10;11;12;13;14;15;16;17;18},
45658,45659,45660,45661,45662,45663,45664,45665,45711,45724,45778,45779,45785,45786,45820,45821,45965,46022),
_xlfn.LET(_xlpm.DD,
MAX(MIN($AX189,EOMONTH(BH$15,0))-MAX($AW189,BH$15),),
_xlfn.IFS(
AND(MONTH($AW189)=MONTH(BH$15),MONTH($AX189)&lt;&gt;MONTH(BH$15)),
NETWORKDAYS.INTL($AW189,$AW189+_xlpm.DD,1,_xlpm.VD),
AND(MONTH($AW189)&lt;&gt;MONTH(BH$15),MONTH($AX189)=MONTH(BH$15)),
NETWORKDAYS.INTL(($AX189)-_xlpm.DD,$AX189,1,_xlpm.VD),
AND(MONTH($AW189)&lt;MONTH(BH$15),MONTH($AX189)&gt;MONTH(BH$15)),
NETWORKDAYS.INTL((EOMONTH(BH$15-1,1))-_xlpm.DD,EOMONTH(BH$15-1,1),1,_xlpm.VD),
AND(MONTH($AW189)=MONTH(BH$15),MONTH($AX189)=MONTH(BH$15)),
NETWORKDAYS.INTL($AW189,$AX189,1,_xlpm.VD)))),0)),
$DH189="месяц",
$DR189*BH189,
$DH189="неделя",
$DR189*BH189/7*(ROUNDUP((DAY(EOMONTH(BH$15,0)))/4,0))),
0)</f>
        <v/>
      </c>
      <c r="EB189" s="125">
        <f t="array" ref="EB189">
IFERROR(_xlfn.IFS(
$DH189="день_1",
$DR189*$BL189/($AX189-$AW189+1)*BI189*(DAY(EOMONTH(BI$15,0))),
$DH189="день_2",
$DR189/30*MAX(MIN($AX189,EOMONTH(BI$15,0))-MAX($AW189,BI$15)+1,),
$DH189="раб.день",
$DR189/30*(IFERROR(
_xlfn.LET(_xlpm.VD,
CHOOSE(
{1;2;3;4;5;6;7;8;9;10;11;12;13;14;15;16;17;18},
45658,45659,45660,45661,45662,45663,45664,45665,45711,45724,45778,45779,45785,45786,45820,45821,45965,46022),
_xlfn.LET(_xlpm.DD,
MAX(MIN($AX189,EOMONTH(BI$15,0))-MAX($AW189,BI$15),),
_xlfn.IFS(
AND(MONTH($AW189)=MONTH(BI$15),MONTH($AX189)&lt;&gt;MONTH(BI$15)),
NETWORKDAYS.INTL($AW189,$AW189+_xlpm.DD,1,_xlpm.VD),
AND(MONTH($AW189)&lt;&gt;MONTH(BI$15),MONTH($AX189)=MONTH(BI$15)),
NETWORKDAYS.INTL(($AX189)-_xlpm.DD,$AX189,1,_xlpm.VD),
AND(MONTH($AW189)&lt;MONTH(BI$15),MONTH($AX189)&gt;MONTH(BI$15)),
NETWORKDAYS.INTL((EOMONTH(BI$15-1,1))-_xlpm.DD,EOMONTH(BI$15-1,1),1,_xlpm.VD),
AND(MONTH($AW189)=MONTH(BI$15),MONTH($AX189)=MONTH(BI$15)),
NETWORKDAYS.INTL($AW189,$AX189,1,_xlpm.VD)))),0)),
$DH189="месяц",
$DR189*BI189,
$DH189="неделя",
$DR189*BI189/7*(ROUNDUP((DAY(EOMONTH(BI$15,0)))/4,0))),
0)</f>
        <v/>
      </c>
      <c r="EC189" s="125">
        <f t="array" ref="EC189">
IFERROR(_xlfn.IFS(
$DH189="день_1",
$DR189*$BL189/($AX189-$AW189+1)*BJ189*(DAY(EOMONTH(BJ$15,0))),
$DH189="день_2",
$DR189/30*MAX(MIN($AX189,EOMONTH(BJ$15,0))-MAX($AW189,BJ$15)+1,),
$DH189="раб.день",
$DR189/30*(IFERROR(
_xlfn.LET(_xlpm.VD,
CHOOSE(
{1;2;3;4;5;6;7;8;9;10;11;12;13;14;15;16;17;18},
45658,45659,45660,45661,45662,45663,45664,45665,45711,45724,45778,45779,45785,45786,45820,45821,45965,46022),
_xlfn.LET(_xlpm.DD,
MAX(MIN($AX189,EOMONTH(BJ$15,0))-MAX($AW189,BJ$15),),
_xlfn.IFS(
AND(MONTH($AW189)=MONTH(BJ$15),MONTH($AX189)&lt;&gt;MONTH(BJ$15)),
NETWORKDAYS.INTL($AW189,$AW189+_xlpm.DD,1,_xlpm.VD),
AND(MONTH($AW189)&lt;&gt;MONTH(BJ$15),MONTH($AX189)=MONTH(BJ$15)),
NETWORKDAYS.INTL(($AX189)-_xlpm.DD,$AX189,1,_xlpm.VD),
AND(MONTH($AW189)&lt;MONTH(BJ$15),MONTH($AX189)&gt;MONTH(BJ$15)),
NETWORKDAYS.INTL((EOMONTH(BJ$15-1,1))-_xlpm.DD,EOMONTH(BJ$15-1,1),1,_xlpm.VD),
AND(MONTH($AW189)=MONTH(BJ$15),MONTH($AX189)=MONTH(BJ$15)),
NETWORKDAYS.INTL($AW189,$AX189,1,_xlpm.VD)))),0)),
$DH189="месяц",
$DR189*BJ189,
$DH189="неделя",
$DR189*BJ189/7*(ROUNDUP((DAY(EOMONTH(BJ$15,0)))/4,0))),
0)</f>
        <v/>
      </c>
      <c r="ED189" s="125">
        <f t="array" ref="ED189">
IFERROR(_xlfn.IFS(
$DH189="день_1",
$DR189*$BL189/($AX189-$AW189+1)*BK189*(DAY(EOMONTH(BK$15,0))),
$DH189="день_2",
$DR189/30*MAX(MIN($AX189,EOMONTH(BK$15,0))-MAX($AW189,BK$15)+1,),
$DH189="раб.день",
$DR189/30*(IFERROR(
_xlfn.LET(_xlpm.VD,
CHOOSE(
{1;2;3;4;5;6;7;8;9;10;11;12;13;14;15;16;17;18},
45658,45659,45660,45661,45662,45663,45664,45665,45711,45724,45778,45779,45785,45786,45820,45821,45965,46022),
_xlfn.LET(_xlpm.DD,
MAX(MIN($AX189,EOMONTH(BK$15,0))-MAX($AW189,BK$15),),
_xlfn.IFS(
AND(MONTH($AW189)=MONTH(BK$15),MONTH($AX189)&lt;&gt;MONTH(BK$15)),
NETWORKDAYS.INTL($AW189,$AW189+_xlpm.DD,1,_xlpm.VD),
AND(MONTH($AW189)&lt;&gt;MONTH(BK$15),MONTH($AX189)=MONTH(BK$15)),
NETWORKDAYS.INTL(($AX189)-_xlpm.DD,$AX189,1,_xlpm.VD),
AND(MONTH($AW189)&lt;MONTH(BK$15),MONTH($AX189)&gt;MONTH(BK$15)),
NETWORKDAYS.INTL((EOMONTH(BK$15-1,1))-_xlpm.DD,EOMONTH(BK$15-1,1),1,_xlpm.VD),
AND(MONTH($AW189)=MONTH(BK$15),MONTH($AX189)=MONTH(BK$15)),
NETWORKDAYS.INTL($AW189,$AX189,1,_xlpm.VD)))),0)),
$DH189="месяц",
$DR189*BK189,
$DH189="неделя",
$DR189*BK189/7*(ROUNDUP((DAY(EOMONTH(BK$15,0)))/4,0))),
0)</f>
        <v/>
      </c>
      <c r="EE189" s="125">
        <f>SUM($DS189,$DT189,$DU189,$DV189,$DW189,$DX189,$DY189,$DZ189,$EA189,$EB189,$EC189,$ED189)</f>
        <v/>
      </c>
      <c r="EF189" s="125">
        <f>IFERROR(ROUND($EE189*(1+$EP189),2),0)</f>
        <v/>
      </c>
      <c r="EG189" s="128" t="n">
        <v>1</v>
      </c>
      <c r="EH189" s="126" t="n">
        <v>0</v>
      </c>
      <c r="EI189" s="126">
        <f>ROUND(SUM($EH189:$EH189)*SUM($AB189:$AB189)*$EG189,2)</f>
        <v/>
      </c>
      <c r="EJ189" s="126">
        <f>ROUND($EI189*(1+$EP189),2)</f>
        <v/>
      </c>
      <c r="EK189" s="126" t="n">
        <v>0</v>
      </c>
      <c r="EL189" s="126">
        <f>ROUND(SUM($EK189:$EK189)*SUM($AB189:$AB189)*$EG189,2)</f>
        <v/>
      </c>
      <c r="EM189" s="126">
        <f>ROUND($EL189*(1+$EP189),2)</f>
        <v/>
      </c>
      <c r="EN189" s="126">
        <f>SUM($EE189,$EI189,$EL189)</f>
        <v/>
      </c>
      <c r="EO189" s="126">
        <f>SUM($EF189,$EJ189,$EM189)</f>
        <v/>
      </c>
      <c r="EP189" s="59" t="inlineStr">
        <is>
          <t>20%</t>
        </is>
      </c>
      <c r="EQ189" s="59" t="n"/>
      <c r="ER189" s="60">
        <f t="array" ref="ER189">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MATCH(ES189,
{"AMS";"RussOutdoor";"HD Outdoor";"Ingroup";"IQ";"Ledproduction";"LisChannel";"Logic";"Media-PPL";"NovikovTV | НовиковТВ";"SMA";"SOK";"КрокусТВ | CrocusTV | IndoorTV";"Сити";"ТЯК Москва"},
0)),"")</f>
        <v/>
      </c>
      <c r="ES189" s="60" t="n"/>
      <c r="ET189" s="60">
        <f t="array" ref="ET189">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MATCH(ES189,
{"AMS";"RussOutdoor";"HD Outdoor";"Ingroup";"IQ";"Ledproduction";"LisChannel";"Logic";"Media-PPL";"NovikovTV | НовиковТВ";"SMA";"SOK";"КрокусТВ | CrocusTV | IndoorTV";"Сити";"ТЯК Москва"},
0)),"")</f>
        <v/>
      </c>
      <c r="EU189" s="60" t="n"/>
      <c r="EV189" s="60" t="n"/>
      <c r="EX189" s="110">
        <f t="array" ref="EX189">
($AR189/30
+N("ТРАФИК ПЛОЩАДКИ"))*
(IFERROR(
_xlfn.LET(
_xlpm.GPR,
HLOOKUP($L189,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(MATCH($T189,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IF($Q189="цифровой",_xlpm.GPR/$AG189,_xlpm.GPR/60)),
0)
+N("DWELL TIME"))*
(IF($AB189=0,0,IF($AB189=1,0.3,IF($AB189=2,0.5,IF($AB189&gt;2,1))))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_xlfn.IFS($AC189="да",1.2,$AC189="нет",1)*
_xlfn.IFS($AD189="да",1.2,$AD189="нет",1)*
IF(R189="статический",1,1.2)*
$X189*
INDEX(
{1.2;1;1.2;1.2;1;1.2;1.2;1.2;1.2;1.2;1.2;1;1.2;1.2;1.2;1.2;1;1;1.2;1.2;1.2;1;1;1;1;1.2;1.2;1.2;1.2;1;1;1;1;1.2;1.2;1.2;1.2;1.2;1.2;1.2;1.2;1;1;1.2;1;1;1;1;1.5;1;1;1.5;1.5;1.2},
MATCH($Q189,_xlpm.MI,0)))&gt;{0.02;0.04;0.06;0.1;0.2;0.4;0.6;0.8;1;2;4;6})),
{0;1;2;3;4;5;6;7;8;9;10;11;12},
0)))
+N("КОЭФФИЦИЕНТ КОНТАКТА"))))*
(_xlfn.IFS($X189&lt;0.1,$X189/1000,$X189&gt;25,5.2,AND($X189&gt;=0.1,$X189&lt;=25),(($X189*2+0.1)/10)*($X189/10)))*
IFERROR((_xlfn.LET(
_xlpm.MA,
{0;0.8;0.85;0.9;0.95;1},
_xlpm.MAA,
{0;1;2;3;4;5},
INDEX(_xlpm.MA,MATCH(SUMPRODUCT(--((IF(ROUND(_xlpm.MAA,1)&gt;5,5,ROUND($AB189,1)))&gt;{0;1;2;3;4;5})),_xlpm.MAA,0)))
+N("КОЭФФИЦИЕНТ КОЛ-ВО КОНСТРУКЦИЙ")),1)*
$AB189,0))*
(IF($Q189="цифровой",$AG189/15*$AI189,1)
+N("ДЛЯ ЦИФРЫ"))</f>
        <v/>
      </c>
      <c r="EY189" s="110">
        <f>IFERROR(EX189*AY189,0)</f>
        <v/>
      </c>
      <c r="EZ189" s="131">
        <f>IFERROR(DP189/EY189*1000,0)</f>
        <v/>
      </c>
      <c r="FA189" s="112">
        <f>IFERROR(FC189/FB189,0)</f>
        <v/>
      </c>
      <c r="FB189" s="112">
        <f>IFERROR((FC189/(EY189/FF189*#REF!))*0.825,0)</f>
        <v/>
      </c>
      <c r="FC189" s="112">
        <f>IFERROR(((EX189*30/AR189)*100)/30,0)</f>
        <v/>
      </c>
      <c r="FD189" s="112">
        <f>IFERROR(EY189/G189*100%,0)</f>
        <v/>
      </c>
      <c r="FE189" s="112">
        <f>IFERROR(FD189/FC189*100%,0)</f>
        <v/>
      </c>
      <c r="FF189" s="110">
        <f>IFERROR(AR189/30*AY189,0)</f>
        <v/>
      </c>
    </row>
    <row r="190" ht="13" customHeight="1">
      <c r="A190" s="59" t="n"/>
      <c r="B190" s="60" t="n"/>
      <c r="C190" s="60" t="n"/>
      <c r="D190" s="60">
        <f t="array" ref="D190">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MATCH($E190,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90" s="60">
        <f t="array" ref="E190">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MATCH($F190,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90" s="60" t="inlineStr"/>
      <c r="G190" s="60" t="n"/>
      <c r="H190" s="60">
        <f t="array" ref="H190">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MATCH($I190,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90" s="60" t="n"/>
      <c r="J190" s="60" t="n"/>
      <c r="K190" s="60" t="n"/>
      <c r="L190" s="60" t="n"/>
      <c r="M190" s="60" t="n"/>
      <c r="N190" s="60" t="n"/>
      <c r="O190" s="60" t="n"/>
      <c r="P190" s="60">
        <f t="array" ref="P190">
_xlfn.IFS(
ISNUMBER(MATCH($Q190,{"шелфбаннер","разделитель","монетница","чековая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ISNUMBER(MATCH($Q190,{"LED/LCD","видеокулер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ISNUMBER(MATCH($Q190,{"автомобиль","машина","выставочное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ISNUMBER(MATCH($Q190,{"билборд","лифтовая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ISNUMBER(MATCH($Q190,{"навигация","подвесной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ISNUMBER(MATCH($Q190,{"движущаяся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ISNUMBER(MATCH($Q190,{"каталог","журнал"},)),
"Пресса",
$Q190="","")</f>
        <v/>
      </c>
      <c r="Q190" s="60" t="n"/>
      <c r="R190" s="60">
        <f t="array" ref="R190">
IFERROR(
_xlfn.IFS(
OR(ISNUMBER(MATCH($Q190,{"экспозиция","макет","стенд","автостенд","авто стенд","выставочное пространство","выставочные стенды","модульные выставочные стенды","3Д конструкция","3D конструкция"},)),P190="Экспонирование"),
"нестандартный",
ISNUMBER(MATCH($Q190,{"скроллер","призматрон"},)),
"динамический",
$P190="Видео",
"цифровой",
OR($P190="Пресса",$P190="Щит",$P190="POSm",$P190="Подвес",$P190="Брендирование/оклейка"),
"статический"),"")</f>
        <v/>
      </c>
      <c r="S190" s="59" t="n"/>
      <c r="T190" s="60" t="n"/>
      <c r="U190" s="60" t="n"/>
      <c r="V190" s="60">
        <f>
IF(P190="Видео",
"цифровой постер/ролик",
IF(ISNUMBER(MATCH(Q190,{"короб световой","короб световой | лайтбокс","короб световой | кристалайт","лайтбокс","лайт бокс","кристалайт","LB","lightbox"},)),
"бэклит",
IF(P190="Брендирование/оклейка",
"перфарированная пленка/самоклейка",
IF(P190="Экспонирование",
"под запрос",
IF(P190="Подвес",
"баннер/ткань",
"")))))</f>
        <v/>
      </c>
      <c r="W190" s="59" t="n"/>
      <c r="X190" s="59" t="n"/>
      <c r="Y190" s="59" t="n"/>
      <c r="Z190" s="61" t="n"/>
      <c r="AA190" s="61" t="n"/>
      <c r="AB190" s="61">
        <f>IF(BL190&gt;0,Z190,0)</f>
        <v/>
      </c>
      <c r="AC190" s="59" t="n"/>
      <c r="AD190" s="59" t="n"/>
      <c r="AE190" s="59" t="n"/>
      <c r="AF190" s="59" t="n"/>
      <c r="AG190" s="59" t="n"/>
      <c r="AH190" s="59" t="n"/>
      <c r="AI190" s="59" t="n"/>
      <c r="AJ190" s="59" t="n"/>
      <c r="AK190" s="59" t="n"/>
      <c r="AL190" s="62">
        <f>IFERROR(IF(OR(R190="статический",R190="динамический",R190="нестандартный",R190="",R190=""),"-",IF(AND(AH190="-",AI190="-"),"-",AK190*3600/AH190*AI190)),"-")</f>
        <v/>
      </c>
      <c r="AM190" s="62">
        <f>IFERROR(IF(OR(R190="статический",R190="динамический",R190="",R190="", R190="BTL",R190="нестандартный"),"-",AG190*AI190*AL190/60),"-")</f>
        <v/>
      </c>
      <c r="AN190" s="63">
        <f>IFERROR(IF(AH190="","-",AG190*AI190/AH190),"-")</f>
        <v/>
      </c>
      <c r="AO190" s="59">
        <f>IFERROR(IF(OR($R190="статический",$R190="динамический",$R190="",$R190="",$R190="BTL",$R190="нестандартный"),"-",$AL190*$AY190),"-")</f>
        <v/>
      </c>
      <c r="AP190" s="62">
        <f>IFERROR(IF(OR($R190="статический",$R190="динамический",$R190="",$R190="",$R190="BTL",$R190="нестандартный"),"-",$AM190*AY190),"-")</f>
        <v/>
      </c>
      <c r="AQ190" s="64" t="n"/>
      <c r="AR190" s="61" t="n"/>
      <c r="AS190" s="61" t="n"/>
      <c r="AT190" s="61" t="n"/>
      <c r="AU190" s="65" t="n"/>
      <c r="AV190" s="124">
        <f>IFERROR(DR190/AT190*1000,"n/a")</f>
        <v/>
      </c>
      <c r="AW190" s="67" t="n"/>
      <c r="AX190" s="67" t="n"/>
      <c r="AY190" s="43">
        <f>IFERROR(IF(OR($AW190="",$AX190=""),"",_xlfn.DAYS($AX190+1,$AW190)),"")</f>
        <v/>
      </c>
      <c r="AZ190" s="68">
        <f t="array" ref="AZ190">
_xlfn.LET(_xlpm.COEFF,
IF($AW190+$AX190=0,0,IF(MAX(MIN($AX190,EOMONTH(AZ$15,0))-MAX($AW190,AZ$15)+1,)&gt;0,1,0)),
_xlfn.IFS(
$ES190="LisChannel",
_xlpm.COEFF*
INDEX({1;1;1.2;1.2;1;1;1;1;1.2;1.2;1.2;1.2},
MATCH(MONTH(AZ$15),
{1,2,3,4,5,6,7,8,9,10,11,12})),
CONCATENATE($ES190," ",$L190)="RussOutdoor метро",
_xlpm.COEFF*
INDEX({0.8;0.9;1.1;1.1;1;1;1;1;1.1;1.1;1.1;1.1},
MATCH(MONTH(AZ$15),
{1,2,3,4,5,6,7,8,9,10,11,12})),
$ES190&lt;&gt;"LisChannel",
_xlpm.COEFF,
$ES190&lt;&gt;"RussOutdoor",
_xlpm.COEFF))</f>
        <v/>
      </c>
      <c r="BA190" s="68">
        <f t="array" ref="BA190">
_xlfn.LET(_xlpm.COEFF,
IF($AW190+$AX190=0,0,IF(MAX(MIN($AX190,EOMONTH(BA$15,0))-MAX($AW190,BA$15)+1,)&gt;0,1,0)),
_xlfn.IFS(
$ES190="LisChannel",
_xlpm.COEFF*
INDEX({1;1;1.2;1.2;1;1;1;1;1.2;1.2;1.2;1.2},
MATCH(MONTH(BA$15),
{1,2,3,4,5,6,7,8,9,10,11,12})),
CONCATENATE($ES190," ",$L190)="RussOutdoor метро",
_xlpm.COEFF*
INDEX({0.8;0.9;1.1;1.1;1;1;1;1;1.1;1.1;1.1;1.1},
MATCH(MONTH(BA$15),
{1,2,3,4,5,6,7,8,9,10,11,12})),
$ES190&lt;&gt;"LisChannel",
_xlpm.COEFF,
$ES190&lt;&gt;"RussOutdoor",
_xlpm.COEFF))</f>
        <v/>
      </c>
      <c r="BB190" s="68">
        <f t="array" ref="BB190">
_xlfn.LET(_xlpm.COEFF,
IF($AW190+$AX190=0,0,IF(MAX(MIN($AX190,EOMONTH(BB$15,0))-MAX($AW190,BB$15)+1,)&gt;0,1,0)),
_xlfn.IFS(
$ES190="LisChannel",
_xlpm.COEFF*
INDEX({1;1;1.2;1.2;1;1;1;1;1.2;1.2;1.2;1.2},
MATCH(MONTH(BB$15),
{1,2,3,4,5,6,7,8,9,10,11,12})),
CONCATENATE($ES190," ",$L190)="RussOutdoor метро",
_xlpm.COEFF*
INDEX({0.8;0.9;1.1;1.1;1;1;1;1;1.1;1.1;1.1;1.1},
MATCH(MONTH(BB$15),
{1,2,3,4,5,6,7,8,9,10,11,12})),
$ES190&lt;&gt;"LisChannel",
_xlpm.COEFF,
$ES190&lt;&gt;"RussOutdoor",
_xlpm.COEFF))</f>
        <v/>
      </c>
      <c r="BC190" s="68">
        <f t="array" ref="BC190">
_xlfn.LET(_xlpm.COEFF,
IF($AW190+$AX190=0,0,IF(MAX(MIN($AX190,EOMONTH(BC$15,0))-MAX($AW190,BC$15)+1,)&gt;0,1,0)),
_xlfn.IFS(
$ES190="LisChannel",
_xlpm.COEFF*
INDEX({1;1;1.2;1.2;1;1;1;1;1.2;1.2;1.2;1.2},
MATCH(MONTH(BC$15),
{1,2,3,4,5,6,7,8,9,10,11,12})),
CONCATENATE($ES190," ",$L190)="RussOutdoor метро",
_xlpm.COEFF*
INDEX({0.8;0.9;1.1;1.1;1;1;1;1;1.1;1.1;1.1;1.1},
MATCH(MONTH(BC$15),
{1,2,3,4,5,6,7,8,9,10,11,12})),
$ES190&lt;&gt;"LisChannel",
_xlpm.COEFF,
$ES190&lt;&gt;"RussOutdoor",
_xlpm.COEFF))</f>
        <v/>
      </c>
      <c r="BD190" s="68">
        <f t="array" ref="BD190">
_xlfn.LET(_xlpm.COEFF,
IF($AW190+$AX190=0,0,IF(MAX(MIN($AX190,EOMONTH(BD$15,0))-MAX($AW190,BD$15)+1,)&gt;0,1,0)),
_xlfn.IFS(
$ES190="LisChannel",
_xlpm.COEFF*
INDEX({1;1;1.2;1.2;1;1;1;1;1.2;1.2;1.2;1.2},
MATCH(MONTH(BD$15),
{1,2,3,4,5,6,7,8,9,10,11,12})),
CONCATENATE($ES190," ",$L190)="RussOutdoor метро",
_xlpm.COEFF*
INDEX({0.8;0.9;1.1;1.1;1;1;1;1;1.1;1.1;1.1;1.1},
MATCH(MONTH(BD$15),
{1,2,3,4,5,6,7,8,9,10,11,12})),
$ES190&lt;&gt;"LisChannel",
_xlpm.COEFF,
$ES190&lt;&gt;"RussOutdoor",
_xlpm.COEFF))</f>
        <v/>
      </c>
      <c r="BE190" s="68">
        <f t="array" ref="BE190">
_xlfn.LET(_xlpm.COEFF,
IF($AW190+$AX190=0,0,IF(MAX(MIN($AX190,EOMONTH(BE$15,0))-MAX($AW190,BE$15)+1,)&gt;0,1,0)),
_xlfn.IFS(
$ES190="LisChannel",
_xlpm.COEFF*
INDEX({1;1;1.2;1.2;1;1;1;1;1.2;1.2;1.2;1.2},
MATCH(MONTH(BE$15),
{1,2,3,4,5,6,7,8,9,10,11,12})),
CONCATENATE($ES190," ",$L190)="RussOutdoor метро",
_xlpm.COEFF*
INDEX({0.8;0.9;1.1;1.1;1;1;1;1;1.1;1.1;1.1;1.1},
MATCH(MONTH(BE$15),
{1,2,3,4,5,6,7,8,9,10,11,12})),
$ES190&lt;&gt;"LisChannel",
_xlpm.COEFF,
$ES190&lt;&gt;"RussOutdoor",
_xlpm.COEFF))</f>
        <v/>
      </c>
      <c r="BF190" s="68">
        <f t="array" ref="BF190">
_xlfn.LET(_xlpm.COEFF,
IF($AW190+$AX190=0,0,IF(MAX(MIN($AX190,EOMONTH(BF$15,0))-MAX($AW190,BF$15)+1,)&gt;0,1,0)),
_xlfn.IFS(
$ES190="LisChannel",
_xlpm.COEFF*
INDEX({1;1;1.2;1.2;1;1;1;1;1.2;1.2;1.2;1.2},
MATCH(MONTH(BF$15),
{1,2,3,4,5,6,7,8,9,10,11,12})),
CONCATENATE($ES190," ",$L190)="RussOutdoor метро",
_xlpm.COEFF*
INDEX({0.8;0.9;1.1;1.1;1;1;1;1;1.1;1.1;1.1;1.1},
MATCH(MONTH(BF$15),
{1,2,3,4,5,6,7,8,9,10,11,12})),
$ES190&lt;&gt;"LisChannel",
_xlpm.COEFF,
$ES190&lt;&gt;"RussOutdoor",
_xlpm.COEFF))</f>
        <v/>
      </c>
      <c r="BG190" s="68">
        <f t="array" ref="BG190">
_xlfn.LET(_xlpm.COEFF,
IF($AW190+$AX190=0,0,IF(MAX(MIN($AX190,EOMONTH(BG$15,0))-MAX($AW190,BG$15)+1,)&gt;0,1,0)),
_xlfn.IFS(
$ES190="LisChannel",
_xlpm.COEFF*
INDEX({1;1;1.2;1.2;1;1;1;1;1.2;1.2;1.2;1.2},
MATCH(MONTH(BG$15),
{1,2,3,4,5,6,7,8,9,10,11,12})),
CONCATENATE($ES190," ",$L190)="RussOutdoor метро",
_xlpm.COEFF*
INDEX({0.8;0.9;1.1;1.1;1;1;1;1;1.1;1.1;1.1;1.1},
MATCH(MONTH(BG$15),
{1,2,3,4,5,6,7,8,9,10,11,12})),
$ES190&lt;&gt;"LisChannel",
_xlpm.COEFF,
$ES190&lt;&gt;"RussOutdoor",
_xlpm.COEFF))</f>
        <v/>
      </c>
      <c r="BH190" s="68">
        <f t="array" ref="BH190">
_xlfn.LET(_xlpm.COEFF,
IF($AW190+$AX190=0,0,IF(MAX(MIN($AX190,EOMONTH(BH$15,0))-MAX($AW190,BH$15)+1,)&gt;0,1,0)),
_xlfn.IFS(
$ES190="LisChannel",
_xlpm.COEFF*
INDEX({1;1;1.2;1.2;1;1;1;1;1.2;1.2;1.2;1.2},
MATCH(MONTH(BH$15),
{1,2,3,4,5,6,7,8,9,10,11,12})),
CONCATENATE($ES190," ",$L190)="RussOutdoor метро",
_xlpm.COEFF*
INDEX({0.8;0.9;1.1;1.1;1;1;1;1;1.1;1.1;1.1;1.1},
MATCH(MONTH(BH$15),
{1,2,3,4,5,6,7,8,9,10,11,12})),
$ES190&lt;&gt;"LisChannel",
_xlpm.COEFF,
$ES190&lt;&gt;"RussOutdoor",
_xlpm.COEFF))</f>
        <v/>
      </c>
      <c r="BI190" s="68">
        <f t="array" ref="BI190">
_xlfn.LET(_xlpm.COEFF,
IF($AW190+$AX190=0,0,IF(MAX(MIN($AX190,EOMONTH(BI$15,0))-MAX($AW190,BI$15)+1,)&gt;0,1,0)),
_xlfn.IFS(
$ES190="LisChannel",
_xlpm.COEFF*
INDEX({1;1;1.2;1.2;1;1;1;1;1.2;1.2;1.2;1.2},
MATCH(MONTH(BI$15),
{1,2,3,4,5,6,7,8,9,10,11,12})),
CONCATENATE($ES190," ",$L190)="RussOutdoor метро",
_xlpm.COEFF*
INDEX({0.8;0.9;1.1;1.1;1;1;1;1;1.1;1.1;1.1;1.1},
MATCH(MONTH(BI$15),
{1,2,3,4,5,6,7,8,9,10,11,12})),
$ES190&lt;&gt;"LisChannel",
_xlpm.COEFF,
$ES190&lt;&gt;"RussOutdoor",
_xlpm.COEFF))</f>
        <v/>
      </c>
      <c r="BJ190" s="68">
        <f t="array" ref="BJ190">
_xlfn.LET(_xlpm.COEFF,
IF($AW190+$AX190=0,0,IF(MAX(MIN($AX190,EOMONTH(BJ$15,0))-MAX($AW190,BJ$15)+1,)&gt;0,1,0)),
_xlfn.IFS(
$ES190="LisChannel",
_xlpm.COEFF*
INDEX({1;1;1.2;1.2;1;1;1;1;1.2;1.2;1.2;1.2},
MATCH(MONTH(BJ$15),
{1,2,3,4,5,6,7,8,9,10,11,12})),
CONCATENATE($ES190," ",$L190)="RussOutdoor метро",
_xlpm.COEFF*
INDEX({0.8;0.9;1.1;1.1;1;1;1;1;1.1;1.1;1.1;1.1},
MATCH(MONTH(BJ$15),
{1,2,3,4,5,6,7,8,9,10,11,12})),
$ES190&lt;&gt;"LisChannel",
_xlpm.COEFF,
$ES190&lt;&gt;"RussOutdoor",
_xlpm.COEFF))</f>
        <v/>
      </c>
      <c r="BK190" s="68">
        <f t="array" ref="BK190">
_xlfn.LET(_xlpm.COEFF,
IF($AW190+$AX190=0,0,IF(MAX(MIN($AX190,EOMONTH(BK$15,0))-MAX($AW190,BK$15)+1,)&gt;0,1,0)),
_xlfn.IFS(
$ES190="LisChannel",
_xlpm.COEFF*
INDEX({1;1;1.2;1.2;1;1;1;1;1.2;1.2;1.2;1.2},
MATCH(MONTH(BK$15),
{1,2,3,4,5,6,7,8,9,10,11,12})),
CONCATENATE($ES190," ",$L190)="RussOutdoor метро",
_xlpm.COEFF*
INDEX({0.8;0.9;1.1;1.1;1;1;1;1;1.1;1.1;1.1;1.1},
MATCH(MONTH(BK$15),
{1,2,3,4,5,6,7,8,9,10,11,12})),
$ES190&lt;&gt;"LisChannel",
_xlpm.COEFF,
$ES190&lt;&gt;"RussOutdoor",
_xlpm.COEFF))</f>
        <v/>
      </c>
      <c r="BL190" s="62">
        <f>COUNTIFS($AZ190:$BK190,"&gt;0")</f>
        <v/>
      </c>
      <c r="BM190" s="65" t="n"/>
      <c r="BN190" s="125">
        <f>$DJ190</f>
        <v/>
      </c>
      <c r="BO190" s="63">
        <f>$DQ190</f>
        <v/>
      </c>
      <c r="BP190" s="125">
        <f>
IFERROR(
IF($BL190=0,0,
$BN190*(1-$BO190)),
0)</f>
        <v/>
      </c>
      <c r="BQ190" s="125">
        <f t="array" ref="BQ190">
IFERROR(
_xlfn.IFS(
$DH190="день_1",
$BP190*$BL190/($AX190-$AW190+1)*AZ190*(DAY(EOMONTH(AZ$15,0))),
$DH190="день_2",
$BP190/30*MAX(MIN($AX190,EOMONTH(AZ$15,0))-MAX($AW190,AZ$15)+1,),
$DH190="раб.день",
$BP190/30*(IFERROR(
_xlfn.LET(_xlpm.VD,
CHOOSE(
{1;2;3;4;5;6;7;8;9;10;11;12;13;14;15;16;17;18},
45658,45659,45660,45661,45662,45663,45664,45665,45711,45724,45778,45779,45785,45786,45820,45821,45965,46022),
_xlfn.LET(_xlpm.DD,
MAX(MIN($AX190,EOMONTH(AZ$15,0))-MAX($AW190,AZ$15),),
_xlfn.IFS(
AND(MONTH($AW190)=MONTH(AZ$15),MONTH($AX190)&lt;&gt;MONTH(AZ$15)),
NETWORKDAYS.INTL($AW190,$AW190+_xlpm.DD,1,_xlpm.VD),
AND(MONTH($AW190)&lt;&gt;MONTH(AZ$15),MONTH($AX190)=MONTH(AZ$15)),
NETWORKDAYS.INTL(($AX190)-_xlpm.DD,$AX190,1,_xlpm.VD),
AND(MONTH($AW190)&lt;MONTH(AZ$15),MONTH($AX190)&gt;MONTH(AZ$15)),
NETWORKDAYS.INTL((EOMONTH(AZ$15-1,1))-_xlpm.DD,EOMONTH(AZ$15-1,1),1,_xlpm.VD),
AND(MONTH($AW190)=MONTH(AZ$15),MONTH($AX190)=MONTH(AZ$15)),
NETWORKDAYS.INTL($AW190,$AX190,1,_xlpm.VD)))),0)),
$DH190="месяц",
$BP190*AZ190,
$DH190="неделя",
$BP190*AZ190/7*(ROUNDUP((DAY(EOMONTH(AZ$15,0)))/4,0))),
0)</f>
        <v/>
      </c>
      <c r="BR190" s="125">
        <f t="array" ref="BR190">
IFERROR(
_xlfn.IFS(
$DH190="день_1",
$BP190*$BL190/($AX190-$AW190+1)*BA190*(DAY(EOMONTH(BA$15,0))),
$DH190="день_2",
$BP190/30*MAX(MIN($AX190,EOMONTH(BA$15,0))-MAX($AW190,BA$15)+1,),
$DH190="раб.день",
$BP190/30*(IFERROR(
_xlfn.LET(_xlpm.VD,
CHOOSE(
{1;2;3;4;5;6;7;8;9;10;11;12;13;14;15;16;17;18},
45658,45659,45660,45661,45662,45663,45664,45665,45711,45724,45778,45779,45785,45786,45820,45821,45965,46022),
_xlfn.LET(_xlpm.DD,
MAX(MIN($AX190,EOMONTH(BA$15,0))-MAX($AW190,BA$15),),
_xlfn.IFS(
AND(MONTH($AW190)=MONTH(BA$15),MONTH($AX190)&lt;&gt;MONTH(BA$15)),
NETWORKDAYS.INTL($AW190,$AW190+_xlpm.DD,1,_xlpm.VD),
AND(MONTH($AW190)&lt;&gt;MONTH(BA$15),MONTH($AX190)=MONTH(BA$15)),
NETWORKDAYS.INTL(($AX190)-_xlpm.DD,$AX190,1,_xlpm.VD),
AND(MONTH($AW190)&lt;MONTH(BA$15),MONTH($AX190)&gt;MONTH(BA$15)),
NETWORKDAYS.INTL((EOMONTH(BA$15-1,1))-_xlpm.DD,EOMONTH(BA$15-1,1),1,_xlpm.VD),
AND(MONTH($AW190)=MONTH(BA$15),MONTH($AX190)=MONTH(BA$15)),
NETWORKDAYS.INTL($AW190,$AX190,1,_xlpm.VD)))),0)),
$DH190="месяц",
$BP190*BA190,
$DH190="неделя",
$BP190*BA190/7*(ROUNDUP((DAY(EOMONTH(BA$15,0)))/4,0))),
0)</f>
        <v/>
      </c>
      <c r="BS190" s="125">
        <f t="array" ref="BS190">
IFERROR(
_xlfn.IFS(
$DH190="день_1",
$BP190*$BL190/($AX190-$AW190+1)*BB190*(DAY(EOMONTH(BB$15,0))),
$DH190="день_2",
$BP190/30*MAX(MIN($AX190,EOMONTH(BB$15,0))-MAX($AW190,BB$15)+1,),
$DH190="раб.день",
$BP190/30*(IFERROR(
_xlfn.LET(_xlpm.VD,
CHOOSE(
{1;2;3;4;5;6;7;8;9;10;11;12;13;14;15;16;17;18},
45658,45659,45660,45661,45662,45663,45664,45665,45711,45724,45778,45779,45785,45786,45820,45821,45965,46022),
_xlfn.LET(_xlpm.DD,
MAX(MIN($AX190,EOMONTH(BB$15,0))-MAX($AW190,BB$15),),
_xlfn.IFS(
AND(MONTH($AW190)=MONTH(BB$15),MONTH($AX190)&lt;&gt;MONTH(BB$15)),
NETWORKDAYS.INTL($AW190,$AW190+_xlpm.DD,1,_xlpm.VD),
AND(MONTH($AW190)&lt;&gt;MONTH(BB$15),MONTH($AX190)=MONTH(BB$15)),
NETWORKDAYS.INTL(($AX190)-_xlpm.DD,$AX190,1,_xlpm.VD),
AND(MONTH($AW190)&lt;MONTH(BB$15),MONTH($AX190)&gt;MONTH(BB$15)),
NETWORKDAYS.INTL((EOMONTH(BB$15-1,1))-_xlpm.DD,EOMONTH(BB$15-1,1),1,_xlpm.VD),
AND(MONTH($AW190)=MONTH(BB$15),MONTH($AX190)=MONTH(BB$15)),
NETWORKDAYS.INTL($AW190,$AX190,1,_xlpm.VD)))),0)),
$DH190="месяц",
$BP190*BB190,
$DH190="неделя",
$BP190*BB190/7*(ROUNDUP((DAY(EOMONTH(BB$15,0)))/4,0))),
0)</f>
        <v/>
      </c>
      <c r="BT190" s="125">
        <f t="array" ref="BT190">
IFERROR(
_xlfn.IFS(
$DH190="день_1",
$BP190*$BL190/($AX190-$AW190+1)*BC190*(DAY(EOMONTH(BC$15,0))),
$DH190="день_2",
$BP190/30*MAX(MIN($AX190,EOMONTH(BC$15,0))-MAX($AW190,BC$15)+1,),
$DH190="раб.день",
$BP190/30*(IFERROR(
_xlfn.LET(_xlpm.VD,
CHOOSE(
{1;2;3;4;5;6;7;8;9;10;11;12;13;14;15;16;17;18},
45658,45659,45660,45661,45662,45663,45664,45665,45711,45724,45778,45779,45785,45786,45820,45821,45965,46022),
_xlfn.LET(_xlpm.DD,
MAX(MIN($AX190,EOMONTH(BC$15,0))-MAX($AW190,BC$15),),
_xlfn.IFS(
AND(MONTH($AW190)=MONTH(BC$15),MONTH($AX190)&lt;&gt;MONTH(BC$15)),
NETWORKDAYS.INTL($AW190,$AW190+_xlpm.DD,1,_xlpm.VD),
AND(MONTH($AW190)&lt;&gt;MONTH(BC$15),MONTH($AX190)=MONTH(BC$15)),
NETWORKDAYS.INTL(($AX190)-_xlpm.DD,$AX190,1,_xlpm.VD),
AND(MONTH($AW190)&lt;MONTH(BC$15),MONTH($AX190)&gt;MONTH(BC$15)),
NETWORKDAYS.INTL((EOMONTH(BC$15-1,1))-_xlpm.DD,EOMONTH(BC$15-1,1),1,_xlpm.VD),
AND(MONTH($AW190)=MONTH(BC$15),MONTH($AX190)=MONTH(BC$15)),
NETWORKDAYS.INTL($AW190,$AX190,1,_xlpm.VD)))),0)),
$DH190="месяц",
$BP190*BC190,
$DH190="неделя",
$BP190*BC190/7*(ROUNDUP((DAY(EOMONTH(BC$15,0)))/4,0))),
0)</f>
        <v/>
      </c>
      <c r="BU190" s="125">
        <f t="array" ref="BU190">
IFERROR(
_xlfn.IFS(
$DH190="день_1",
$BP190*$BL190/($AX190-$AW190+1)*BD190*(DAY(EOMONTH(BD$15,0))),
$DH190="день_2",
$BP190/30*MAX(MIN($AX190,EOMONTH(BD$15,0))-MAX($AW190,BD$15)+1,),
$DH190="раб.день",
$BP190/30*(IFERROR(
_xlfn.LET(_xlpm.VD,
CHOOSE(
{1;2;3;4;5;6;7;8;9;10;11;12;13;14;15;16;17;18},
45658,45659,45660,45661,45662,45663,45664,45665,45711,45724,45778,45779,45785,45786,45820,45821,45965,46022),
_xlfn.LET(_xlpm.DD,
MAX(MIN($AX190,EOMONTH(BD$15,0))-MAX($AW190,BD$15),),
_xlfn.IFS(
AND(MONTH($AW190)=MONTH(BD$15),MONTH($AX190)&lt;&gt;MONTH(BD$15)),
NETWORKDAYS.INTL($AW190,$AW190+_xlpm.DD,1,_xlpm.VD),
AND(MONTH($AW190)&lt;&gt;MONTH(BD$15),MONTH($AX190)=MONTH(BD$15)),
NETWORKDAYS.INTL(($AX190)-_xlpm.DD,$AX190,1,_xlpm.VD),
AND(MONTH($AW190)&lt;MONTH(BD$15),MONTH($AX190)&gt;MONTH(BD$15)),
NETWORKDAYS.INTL((EOMONTH(BD$15-1,1))-_xlpm.DD,EOMONTH(BD$15-1,1),1,_xlpm.VD),
AND(MONTH($AW190)=MONTH(BD$15),MONTH($AX190)=MONTH(BD$15)),
NETWORKDAYS.INTL($AW190,$AX190,1,_xlpm.VD)))),0)),
$DH190="месяц",
$BP190*BD190,
$DH190="неделя",
$BP190*BD190/7*(ROUNDUP((DAY(EOMONTH(BD$15,0)))/4,0))),
0)</f>
        <v/>
      </c>
      <c r="BV190" s="125">
        <f t="array" ref="BV190">
IFERROR(
_xlfn.IFS(
$DH190="день_1",
$BP190*$BL190/($AX190-$AW190+1)*BE190*(DAY(EOMONTH(BE$15,0))),
$DH190="день_2",
$BP190/30*MAX(MIN($AX190,EOMONTH(BE$15,0))-MAX($AW190,BE$15)+1,),
$DH190="раб.день",
$BP190/30*(IFERROR(
_xlfn.LET(_xlpm.VD,
CHOOSE(
{1;2;3;4;5;6;7;8;9;10;11;12;13;14;15;16;17;18},
45658,45659,45660,45661,45662,45663,45664,45665,45711,45724,45778,45779,45785,45786,45820,45821,45965,46022),
_xlfn.LET(_xlpm.DD,
MAX(MIN($AX190,EOMONTH(BE$15,0))-MAX($AW190,BE$15),),
_xlfn.IFS(
AND(MONTH($AW190)=MONTH(BE$15),MONTH($AX190)&lt;&gt;MONTH(BE$15)),
NETWORKDAYS.INTL($AW190,$AW190+_xlpm.DD,1,_xlpm.VD),
AND(MONTH($AW190)&lt;&gt;MONTH(BE$15),MONTH($AX190)=MONTH(BE$15)),
NETWORKDAYS.INTL(($AX190)-_xlpm.DD,$AX190,1,_xlpm.VD),
AND(MONTH($AW190)&lt;MONTH(BE$15),MONTH($AX190)&gt;MONTH(BE$15)),
NETWORKDAYS.INTL((EOMONTH(BE$15-1,1))-_xlpm.DD,EOMONTH(BE$15-1,1),1,_xlpm.VD),
AND(MONTH($AW190)=MONTH(BE$15),MONTH($AX190)=MONTH(BE$15)),
NETWORKDAYS.INTL($AW190,$AX190,1,_xlpm.VD)))),0)),
$DH190="месяц",
$BP190*BE190,
$DH190="неделя",
$BP190*BE190/7*(ROUNDUP((DAY(EOMONTH(BE$15,0)))/4,0))),
0)</f>
        <v/>
      </c>
      <c r="BW190" s="125">
        <f t="array" ref="BW190">
IFERROR(
_xlfn.IFS(
$DH190="день_1",
$BP190*$BL190/($AX190-$AW190+1)*BF190*(DAY(EOMONTH(BF$15,0))),
$DH190="день_2",
$BP190/30*MAX(MIN($AX190,EOMONTH(BF$15,0))-MAX($AW190,BF$15)+1,),
$DH190="раб.день",
$BP190/30*(IFERROR(
_xlfn.LET(_xlpm.VD,
CHOOSE(
{1;2;3;4;5;6;7;8;9;10;11;12;13;14;15;16;17;18},
45658,45659,45660,45661,45662,45663,45664,45665,45711,45724,45778,45779,45785,45786,45820,45821,45965,46022),
_xlfn.LET(_xlpm.DD,
MAX(MIN($AX190,EOMONTH(BF$15,0))-MAX($AW190,BF$15),),
_xlfn.IFS(
AND(MONTH($AW190)=MONTH(BF$15),MONTH($AX190)&lt;&gt;MONTH(BF$15)),
NETWORKDAYS.INTL($AW190,$AW190+_xlpm.DD,1,_xlpm.VD),
AND(MONTH($AW190)&lt;&gt;MONTH(BF$15),MONTH($AX190)=MONTH(BF$15)),
NETWORKDAYS.INTL(($AX190)-_xlpm.DD,$AX190,1,_xlpm.VD),
AND(MONTH($AW190)&lt;MONTH(BF$15),MONTH($AX190)&gt;MONTH(BF$15)),
NETWORKDAYS.INTL((EOMONTH(BF$15-1,1))-_xlpm.DD,EOMONTH(BF$15-1,1),1,_xlpm.VD),
AND(MONTH($AW190)=MONTH(BF$15),MONTH($AX190)=MONTH(BF$15)),
NETWORKDAYS.INTL($AW190,$AX190,1,_xlpm.VD)))),0)),
$DH190="месяц",
$BP190*BF190,
$DH190="неделя",
$BP190*BF190/7*(ROUNDUP((DAY(EOMONTH(BF$15,0)))/4,0))),
0)</f>
        <v/>
      </c>
      <c r="BX190" s="125">
        <f t="array" ref="BX190">
IFERROR(
_xlfn.IFS(
$DH190="день_1",
$BP190*$BL190/($AX190-$AW190+1)*BG190*(DAY(EOMONTH(BG$15,0))),
$DH190="день_2",
$BP190/30*MAX(MIN($AX190,EOMONTH(BG$15,0))-MAX($AW190,BG$15)+1,),
$DH190="раб.день",
$BP190/30*(IFERROR(
_xlfn.LET(_xlpm.VD,
CHOOSE(
{1;2;3;4;5;6;7;8;9;10;11;12;13;14;15;16;17;18},
45658,45659,45660,45661,45662,45663,45664,45665,45711,45724,45778,45779,45785,45786,45820,45821,45965,46022),
_xlfn.LET(_xlpm.DD,
MAX(MIN($AX190,EOMONTH(BG$15,0))-MAX($AW190,BG$15),),
_xlfn.IFS(
AND(MONTH($AW190)=MONTH(BG$15),MONTH($AX190)&lt;&gt;MONTH(BG$15)),
NETWORKDAYS.INTL($AW190,$AW190+_xlpm.DD,1,_xlpm.VD),
AND(MONTH($AW190)&lt;&gt;MONTH(BG$15),MONTH($AX190)=MONTH(BG$15)),
NETWORKDAYS.INTL(($AX190)-_xlpm.DD,$AX190,1,_xlpm.VD),
AND(MONTH($AW190)&lt;MONTH(BG$15),MONTH($AX190)&gt;MONTH(BG$15)),
NETWORKDAYS.INTL((EOMONTH(BG$15-1,1))-_xlpm.DD,EOMONTH(BG$15-1,1),1,_xlpm.VD),
AND(MONTH($AW190)=MONTH(BG$15),MONTH($AX190)=MONTH(BG$15)),
NETWORKDAYS.INTL($AW190,$AX190,1,_xlpm.VD)))),0)),
$DH190="месяц",
$BP190*BG190,
$DH190="неделя",
$BP190*BG190/7*(ROUNDUP((DAY(EOMONTH(BG$15,0)))/4,0))),
0)</f>
        <v/>
      </c>
      <c r="BY190" s="125">
        <f t="array" ref="BY190">
IFERROR(
_xlfn.IFS(
$DH190="день_1",
$BP190*$BL190/($AX190-$AW190+1)*BH190*(DAY(EOMONTH(BH$15,0))),
$DH190="день_2",
$BP190/30*MAX(MIN($AX190,EOMONTH(BH$15,0))-MAX($AW190,BH$15)+1,),
$DH190="раб.день",
$BP190/30*(IFERROR(
_xlfn.LET(_xlpm.VD,
CHOOSE(
{1;2;3;4;5;6;7;8;9;10;11;12;13;14;15;16;17;18},
45658,45659,45660,45661,45662,45663,45664,45665,45711,45724,45778,45779,45785,45786,45820,45821,45965,46022),
_xlfn.LET(_xlpm.DD,
MAX(MIN($AX190,EOMONTH(BH$15,0))-MAX($AW190,BH$15),),
_xlfn.IFS(
AND(MONTH($AW190)=MONTH(BH$15),MONTH($AX190)&lt;&gt;MONTH(BH$15)),
NETWORKDAYS.INTL($AW190,$AW190+_xlpm.DD,1,_xlpm.VD),
AND(MONTH($AW190)&lt;&gt;MONTH(BH$15),MONTH($AX190)=MONTH(BH$15)),
NETWORKDAYS.INTL(($AX190)-_xlpm.DD,$AX190,1,_xlpm.VD),
AND(MONTH($AW190)&lt;MONTH(BH$15),MONTH($AX190)&gt;MONTH(BH$15)),
NETWORKDAYS.INTL((EOMONTH(BH$15-1,1))-_xlpm.DD,EOMONTH(BH$15-1,1),1,_xlpm.VD),
AND(MONTH($AW190)=MONTH(BH$15),MONTH($AX190)=MONTH(BH$15)),
NETWORKDAYS.INTL($AW190,$AX190,1,_xlpm.VD)))),0)),
$DH190="месяц",
$BP190*BH190,
$DH190="неделя",
$BP190*BH190/7*(ROUNDUP((DAY(EOMONTH(BH$15,0)))/4,0))),
0)</f>
        <v/>
      </c>
      <c r="BZ190" s="125">
        <f t="array" ref="BZ190">
IFERROR(
_xlfn.IFS(
$DH190="день_1",
$BP190*$BL190/($AX190-$AW190+1)*BI190*(DAY(EOMONTH(BI$15,0))),
$DH190="день_2",
$BP190/30*MAX(MIN($AX190,EOMONTH(BI$15,0))-MAX($AW190,BI$15)+1,),
$DH190="раб.день",
$BP190/30*(IFERROR(
_xlfn.LET(_xlpm.VD,
CHOOSE(
{1;2;3;4;5;6;7;8;9;10;11;12;13;14;15;16;17;18},
45658,45659,45660,45661,45662,45663,45664,45665,45711,45724,45778,45779,45785,45786,45820,45821,45965,46022),
_xlfn.LET(_xlpm.DD,
MAX(MIN($AX190,EOMONTH(BI$15,0))-MAX($AW190,BI$15),),
_xlfn.IFS(
AND(MONTH($AW190)=MONTH(BI$15),MONTH($AX190)&lt;&gt;MONTH(BI$15)),
NETWORKDAYS.INTL($AW190,$AW190+_xlpm.DD,1,_xlpm.VD),
AND(MONTH($AW190)&lt;&gt;MONTH(BI$15),MONTH($AX190)=MONTH(BI$15)),
NETWORKDAYS.INTL(($AX190)-_xlpm.DD,$AX190,1,_xlpm.VD),
AND(MONTH($AW190)&lt;MONTH(BI$15),MONTH($AX190)&gt;MONTH(BI$15)),
NETWORKDAYS.INTL((EOMONTH(BI$15-1,1))-_xlpm.DD,EOMONTH(BI$15-1,1),1,_xlpm.VD),
AND(MONTH($AW190)=MONTH(BI$15),MONTH($AX190)=MONTH(BI$15)),
NETWORKDAYS.INTL($AW190,$AX190,1,_xlpm.VD)))),0)),
$DH190="месяц",
$BP190*BI190,
$DH190="неделя",
$BP190*BI190/7*(ROUNDUP((DAY(EOMONTH(BI$15,0)))/4,0))),
0)</f>
        <v/>
      </c>
      <c r="CA190" s="125">
        <f t="array" ref="CA190">
IFERROR(
_xlfn.IFS(
$DH190="день_1",
$BP190*$BL190/($AX190-$AW190+1)*BJ190*(DAY(EOMONTH(BJ$15,0))),
$DH190="день_2",
$BP190/30*MAX(MIN($AX190,EOMONTH(BJ$15,0))-MAX($AW190,BJ$15)+1,),
$DH190="раб.день",
$BP190/30*(IFERROR(
_xlfn.LET(_xlpm.VD,
CHOOSE(
{1;2;3;4;5;6;7;8;9;10;11;12;13;14;15;16;17;18},
45658,45659,45660,45661,45662,45663,45664,45665,45711,45724,45778,45779,45785,45786,45820,45821,45965,46022),
_xlfn.LET(_xlpm.DD,
MAX(MIN($AX190,EOMONTH(BJ$15,0))-MAX($AW190,BJ$15),),
_xlfn.IFS(
AND(MONTH($AW190)=MONTH(BJ$15),MONTH($AX190)&lt;&gt;MONTH(BJ$15)),
NETWORKDAYS.INTL($AW190,$AW190+_xlpm.DD,1,_xlpm.VD),
AND(MONTH($AW190)&lt;&gt;MONTH(BJ$15),MONTH($AX190)=MONTH(BJ$15)),
NETWORKDAYS.INTL(($AX190)-_xlpm.DD,$AX190,1,_xlpm.VD),
AND(MONTH($AW190)&lt;MONTH(BJ$15),MONTH($AX190)&gt;MONTH(BJ$15)),
NETWORKDAYS.INTL((EOMONTH(BJ$15-1,1))-_xlpm.DD,EOMONTH(BJ$15-1,1),1,_xlpm.VD),
AND(MONTH($AW190)=MONTH(BJ$15),MONTH($AX190)=MONTH(BJ$15)),
NETWORKDAYS.INTL($AW190,$AX190,1,_xlpm.VD)))),0)),
$DH190="месяц",
$BP190*BJ190,
$DH190="неделя",
$BP190*BJ190/7*(ROUNDUP((DAY(EOMONTH(BJ$15,0)))/4,0))),
0)</f>
        <v/>
      </c>
      <c r="CB190" s="125">
        <f t="array" ref="CB190">
IFERROR(
_xlfn.IFS(
$DH190="день_1",
$BP190*$BL190/($AX190-$AW190+1)*BK190*(DAY(EOMONTH(BK$15,0))),
$DH190="день_2",
$BP190/30*MAX(MIN($AX190,EOMONTH(BK$15,0))-MAX($AW190,BK$15)+1,),
$DH190="раб.день",
$BP190/30*(IFERROR(
_xlfn.LET(_xlpm.VD,
CHOOSE(
{1;2;3;4;5;6;7;8;9;10;11;12;13;14;15;16;17;18},
45658,45659,45660,45661,45662,45663,45664,45665,45711,45724,45778,45779,45785,45786,45820,45821,45965,46022),
_xlfn.LET(_xlpm.DD,
MAX(MIN($AX190,EOMONTH(BK$15,0))-MAX($AW190,BK$15),),
_xlfn.IFS(
AND(MONTH($AW190)=MONTH(BK$15),MONTH($AX190)&lt;&gt;MONTH(BK$15)),
NETWORKDAYS.INTL($AW190,$AW190+_xlpm.DD,1,_xlpm.VD),
AND(MONTH($AW190)&lt;&gt;MONTH(BK$15),MONTH($AX190)=MONTH(BK$15)),
NETWORKDAYS.INTL(($AX190)-_xlpm.DD,$AX190,1,_xlpm.VD),
AND(MONTH($AW190)&lt;MONTH(BK$15),MONTH($AX190)&gt;MONTH(BK$15)),
NETWORKDAYS.INTL((EOMONTH(BK$15-1,1))-_xlpm.DD,EOMONTH(BK$15-1,1),1,_xlpm.VD),
AND(MONTH($AW190)=MONTH(BK$15),MONTH($AX190)=MONTH(BK$15)),
NETWORKDAYS.INTL($AW190,$AX190,1,_xlpm.VD)))),0)),
$DH190="месяц",
$BP190*BK190,
$DH190="неделя",
$BP190*BK190/7*(ROUNDUP((DAY(EOMONTH(BK$15,0)))/4,0))),
0)</f>
        <v/>
      </c>
      <c r="CC190" s="125">
        <f>SUM($BQ190:$CB190)</f>
        <v/>
      </c>
      <c r="CD190" s="126">
        <f>SUM($EH190:$EH190)</f>
        <v/>
      </c>
      <c r="CE190" s="126">
        <f>$CD190*$AB190</f>
        <v/>
      </c>
      <c r="CF190" s="126">
        <f>SUM($EK190:$EK190)</f>
        <v/>
      </c>
      <c r="CG190" s="126">
        <f>$CF190*$AB190</f>
        <v/>
      </c>
      <c r="CH190" s="126">
        <f>SUM($CC190,$CE190,$CG190)</f>
        <v/>
      </c>
      <c r="CI190" s="126">
        <f>$CH190*(1+$CM190)</f>
        <v/>
      </c>
      <c r="CJ190" s="127" t="n">
        <v>0</v>
      </c>
      <c r="CK190" s="126">
        <f>SUM($CH190:$CH190)*(1+$CJ190)</f>
        <v/>
      </c>
      <c r="CL190" s="126">
        <f>SUM($CH190:$CH190)*(1+$CM190)</f>
        <v/>
      </c>
      <c r="CM190" s="59" t="inlineStr">
        <is>
          <t>20%</t>
        </is>
      </c>
      <c r="CN190" s="59" t="n"/>
      <c r="CO190" s="72" t="n"/>
      <c r="CP190" s="59" t="n"/>
      <c r="CQ190" s="73" t="n"/>
      <c r="CR190" s="73" t="n"/>
      <c r="CS190" s="73" t="n"/>
      <c r="CT190" s="72" t="n"/>
      <c r="CU190" s="79" t="inlineStr">
        <is>
          <t> </t>
        </is>
      </c>
      <c r="CV190" s="60" t="n"/>
      <c r="CW190" s="60" t="n"/>
      <c r="CX190" s="60" t="n"/>
      <c r="CY190" s="127">
        <f>IFERROR(($CC190-$EE190)/($EE190/(1-$DQ190)),0)</f>
        <v/>
      </c>
      <c r="CZ190" s="127">
        <f>IFERROR(1-$EI190/($CE190),0)</f>
        <v/>
      </c>
      <c r="DA190" s="127">
        <f>IFERROR(1-$EL190/($CG190),0)</f>
        <v/>
      </c>
      <c r="DB190" s="126">
        <f>ROUND(IFERROR(($CI190/(1+$CM190)-$EN190),0),2)</f>
        <v/>
      </c>
      <c r="DC190" s="128" t="n"/>
      <c r="DD190" s="125" t="n"/>
      <c r="DE190" s="75" t="n">
        <v>0</v>
      </c>
      <c r="DF190" s="128" t="n"/>
      <c r="DG190" s="125">
        <f>IF($DC190=0,0,$DD190*($DC190*100%-$DE190*$DF190))*SUM($AB190:$AB190)</f>
        <v/>
      </c>
      <c r="DH190" s="129" t="inlineStr">
        <is>
          <t>месяц</t>
        </is>
      </c>
      <c r="DI190" s="130">
        <f t="array" ref="DI190">IFERROR(
IF($ES190="LisChannel",
(ROUND(((INDEX({174.625;153.888888888889;130.972222222222},MATCH($AI190,{2;3;4}),0))*$AG190*$AI190),2)),0),0)</f>
        <v/>
      </c>
      <c r="DJ190" s="130">
        <f>
_xlfn.LET(_xlpm.X,
IFERROR(
IF($ES190="НовиковТВ",
(_xlfn.LET(_xlpm.NTV,
_xlfn.LET(_xlpm.MIN,350000,
IF(SUMIFS($DI:$DI,$ES:$ES,"НовиковТВ")&lt;=_xlpm.MIN,
(SUMIFS($DI:$DI,$ES:$ES,"НовиковТВ")/(COUNTIFS($ES:$ES,"НовиковТВ")))*_xlpm.MIN/SUMIFS($DI:$DI,$ES:$ES,"НовиковТВ"),
DI190)),
_xlpm.NTV+$DG190/(1-(1-(_xlpm.NTV)*(1-$DL190)*(1-$DM190)*(1-$DN190)*(1-$DO190)*(1-$DP190)/_xlpm.NTV))))/(1+$EP190),
$DI190+$DG190/(1-(1-($DI190)*(1-$DL190)*(1-$DM190)*(1-$DN190)*(1-$DO190)*(1-$DP190)/$DI190))),
0),
_xlpm.X*(1+$CM190)*(1+$CW190)-_xlpm.X*(1+$CM190)+_xlpm.X)</f>
        <v/>
      </c>
      <c r="DK190" s="125" t="inlineStr">
        <is>
          <t>послед.</t>
        </is>
      </c>
      <c r="DL190" s="63" t="n">
        <v>0</v>
      </c>
      <c r="DM190" s="63" t="n">
        <v>0</v>
      </c>
      <c r="DN190" s="63" t="n">
        <v>0</v>
      </c>
      <c r="DO190" s="63" t="n">
        <v>0</v>
      </c>
      <c r="DP190" s="63" t="n">
        <v>0</v>
      </c>
      <c r="DQ190" s="63">
        <f t="array" ref="DQ190">IFERROR(_xlfn.IFS(
$DK190="послед.",1-(1-$DL190)*(1-$DM190)*(1-$DN190)*(1-$DO190)*(1-$DP190),
$DK190="сумм.",$DL190+$DM190+$DN190+$DO190+$DP190),
0)</f>
        <v/>
      </c>
      <c r="DR190" s="125">
        <f t="array" ref="DR190">
IFERROR(
_xlfn.IFS(
$BL190=0,
0,
$BL190&gt;0,
_xlfn.IFS($DK190="послед.",
$DJ190*(1-$DL190)*(1-$DM190)*(1-$DN190)*(1-$DO190)*(1-$DP190),
$DK190="сумм.",
$DJ190*(1-($DL190+$DM190+$DN190+$DO190+$DP190)))),0)</f>
        <v/>
      </c>
      <c r="DS190" s="125">
        <f t="array" ref="DS190">
IFERROR(_xlfn.IFS(
$DH190="день_1",
$DR190*$BL190/($AX190-$AW190+1)*AZ190*(DAY(EOMONTH(AZ$15,0))),
$DH190="день_2",
$DR190/30*MAX(MIN($AX190,EOMONTH(AZ$15,0))-MAX($AW190,AZ$15)+1,),
$DH190="раб.день",
$DR190/30*(IFERROR(
_xlfn.LET(_xlpm.VD,
CHOOSE(
{1;2;3;4;5;6;7;8;9;10;11;12;13;14;15;16;17;18},
45658,45659,45660,45661,45662,45663,45664,45665,45711,45724,45778,45779,45785,45786,45820,45821,45965,46022),
_xlfn.LET(_xlpm.DD,
MAX(MIN($AX190,EOMONTH(AZ$15,0))-MAX($AW190,AZ$15),),
_xlfn.IFS(
AND(MONTH($AW190)=MONTH(AZ$15),MONTH($AX190)&lt;&gt;MONTH(AZ$15)),
NETWORKDAYS.INTL($AW190,$AW190+_xlpm.DD,1,_xlpm.VD),
AND(MONTH($AW190)&lt;&gt;MONTH(AZ$15),MONTH($AX190)=MONTH(AZ$15)),
NETWORKDAYS.INTL(($AX190)-_xlpm.DD,$AX190,1,_xlpm.VD),
AND(MONTH($AW190)&lt;MONTH(AZ$15),MONTH($AX190)&gt;MONTH(AZ$15)),
NETWORKDAYS.INTL((EOMONTH(AZ$15-1,1))-_xlpm.DD,EOMONTH(AZ$15-1,1),1,_xlpm.VD),
AND(MONTH($AW190)=MONTH(AZ$15),MONTH($AX190)=MONTH(AZ$15)),
NETWORKDAYS.INTL($AW190,$AX190,1,_xlpm.VD)))),0)),
$DH190="месяц",
$DR190*AZ190,
$DH190="неделя",
$DR190*AZ190/7*(ROUNDUP((DAY(EOMONTH(AZ$15,0)))/4,0))),
0)</f>
        <v/>
      </c>
      <c r="DT190" s="125">
        <f t="array" ref="DT190">
IFERROR(_xlfn.IFS(
$DH190="день_1",
$DR190*$BL190/($AX190-$AW190+1)*BA190*(DAY(EOMONTH(BA$15,0))),
$DH190="день_2",
$DR190/30*MAX(MIN($AX190,EOMONTH(BA$15,0))-MAX($AW190,BA$15)+1,),
$DH190="раб.день",
$DR190/30*(IFERROR(
_xlfn.LET(_xlpm.VD,
CHOOSE(
{1;2;3;4;5;6;7;8;9;10;11;12;13;14;15;16;17;18},
45658,45659,45660,45661,45662,45663,45664,45665,45711,45724,45778,45779,45785,45786,45820,45821,45965,46022),
_xlfn.LET(_xlpm.DD,
MAX(MIN($AX190,EOMONTH(BA$15,0))-MAX($AW190,BA$15),),
_xlfn.IFS(
AND(MONTH($AW190)=MONTH(BA$15),MONTH($AX190)&lt;&gt;MONTH(BA$15)),
NETWORKDAYS.INTL($AW190,$AW190+_xlpm.DD,1,_xlpm.VD),
AND(MONTH($AW190)&lt;&gt;MONTH(BA$15),MONTH($AX190)=MONTH(BA$15)),
NETWORKDAYS.INTL(($AX190)-_xlpm.DD,$AX190,1,_xlpm.VD),
AND(MONTH($AW190)&lt;MONTH(BA$15),MONTH($AX190)&gt;MONTH(BA$15)),
NETWORKDAYS.INTL((EOMONTH(BA$15-1,1))-_xlpm.DD,EOMONTH(BA$15-1,1),1,_xlpm.VD),
AND(MONTH($AW190)=MONTH(BA$15),MONTH($AX190)=MONTH(BA$15)),
NETWORKDAYS.INTL($AW190,$AX190,1,_xlpm.VD)))),0)),
$DH190="месяц",
$DR190*BA190,
$DH190="неделя",
$DR190*BA190/7*(ROUNDUP((DAY(EOMONTH(BA$15,0)))/4,0))),
0)</f>
        <v/>
      </c>
      <c r="DU190" s="125">
        <f t="array" ref="DU190">
IFERROR(_xlfn.IFS(
$DH190="день_1",
$DR190*$BL190/($AX190-$AW190+1)*BB190*(DAY(EOMONTH(BB$15,0))),
$DH190="день_2",
$DR190/30*MAX(MIN($AX190,EOMONTH(BB$15,0))-MAX($AW190,BB$15)+1,),
$DH190="раб.день",
$DR190/30*(IFERROR(
_xlfn.LET(_xlpm.VD,
CHOOSE(
{1;2;3;4;5;6;7;8;9;10;11;12;13;14;15;16;17;18},
45658,45659,45660,45661,45662,45663,45664,45665,45711,45724,45778,45779,45785,45786,45820,45821,45965,46022),
_xlfn.LET(_xlpm.DD,
MAX(MIN($AX190,EOMONTH(BB$15,0))-MAX($AW190,BB$15),),
_xlfn.IFS(
AND(MONTH($AW190)=MONTH(BB$15),MONTH($AX190)&lt;&gt;MONTH(BB$15)),
NETWORKDAYS.INTL($AW190,$AW190+_xlpm.DD,1,_xlpm.VD),
AND(MONTH($AW190)&lt;&gt;MONTH(BB$15),MONTH($AX190)=MONTH(BB$15)),
NETWORKDAYS.INTL(($AX190)-_xlpm.DD,$AX190,1,_xlpm.VD),
AND(MONTH($AW190)&lt;MONTH(BB$15),MONTH($AX190)&gt;MONTH(BB$15)),
NETWORKDAYS.INTL((EOMONTH(BB$15-1,1))-_xlpm.DD,EOMONTH(BB$15-1,1),1,_xlpm.VD),
AND(MONTH($AW190)=MONTH(BB$15),MONTH($AX190)=MONTH(BB$15)),
NETWORKDAYS.INTL($AW190,$AX190,1,_xlpm.VD)))),0)),
$DH190="месяц",
$DR190*BB190,
$DH190="неделя",
$DR190*BB190/7*(ROUNDUP((DAY(EOMONTH(BB$15,0)))/4,0))),
0)</f>
        <v/>
      </c>
      <c r="DV190" s="125">
        <f t="array" ref="DV190">
IFERROR(_xlfn.IFS(
$DH190="день_1",
$DR190*$BL190/($AX190-$AW190+1)*BC190*(DAY(EOMONTH(BC$15,0))),
$DH190="день_2",
$DR190/30*MAX(MIN($AX190,EOMONTH(BC$15,0))-MAX($AW190,BC$15)+1,),
$DH190="раб.день",
$DR190/30*(IFERROR(
_xlfn.LET(_xlpm.VD,
CHOOSE(
{1;2;3;4;5;6;7;8;9;10;11;12;13;14;15;16;17;18},
45658,45659,45660,45661,45662,45663,45664,45665,45711,45724,45778,45779,45785,45786,45820,45821,45965,46022),
_xlfn.LET(_xlpm.DD,
MAX(MIN($AX190,EOMONTH(BC$15,0))-MAX($AW190,BC$15),),
_xlfn.IFS(
AND(MONTH($AW190)=MONTH(BC$15),MONTH($AX190)&lt;&gt;MONTH(BC$15)),
NETWORKDAYS.INTL($AW190,$AW190+_xlpm.DD,1,_xlpm.VD),
AND(MONTH($AW190)&lt;&gt;MONTH(BC$15),MONTH($AX190)=MONTH(BC$15)),
NETWORKDAYS.INTL(($AX190)-_xlpm.DD,$AX190,1,_xlpm.VD),
AND(MONTH($AW190)&lt;MONTH(BC$15),MONTH($AX190)&gt;MONTH(BC$15)),
NETWORKDAYS.INTL((EOMONTH(BC$15-1,1))-_xlpm.DD,EOMONTH(BC$15-1,1),1,_xlpm.VD),
AND(MONTH($AW190)=MONTH(BC$15),MONTH($AX190)=MONTH(BC$15)),
NETWORKDAYS.INTL($AW190,$AX190,1,_xlpm.VD)))),0)),
$DH190="месяц",
$DR190*BC190,
$DH190="неделя",
$DR190*BC190/7*(ROUNDUP((DAY(EOMONTH(BC$15,0)))/4,0))),
0)</f>
        <v/>
      </c>
      <c r="DW190" s="125">
        <f t="array" ref="DW190">
IFERROR(_xlfn.IFS(
$DH190="день_1",
$DR190*$BL190/($AX190-$AW190+1)*BD190*(DAY(EOMONTH(BD$15,0))),
$DH190="день_2",
$DR190/30*MAX(MIN($AX190,EOMONTH(BD$15,0))-MAX($AW190,BD$15)+1,),
$DH190="раб.день",
$DR190/30*(IFERROR(
_xlfn.LET(_xlpm.VD,
CHOOSE(
{1;2;3;4;5;6;7;8;9;10;11;12;13;14;15;16;17;18},
45658,45659,45660,45661,45662,45663,45664,45665,45711,45724,45778,45779,45785,45786,45820,45821,45965,46022),
_xlfn.LET(_xlpm.DD,
MAX(MIN($AX190,EOMONTH(BD$15,0))-MAX($AW190,BD$15),),
_xlfn.IFS(
AND(MONTH($AW190)=MONTH(BD$15),MONTH($AX190)&lt;&gt;MONTH(BD$15)),
NETWORKDAYS.INTL($AW190,$AW190+_xlpm.DD,1,_xlpm.VD),
AND(MONTH($AW190)&lt;&gt;MONTH(BD$15),MONTH($AX190)=MONTH(BD$15)),
NETWORKDAYS.INTL(($AX190)-_xlpm.DD,$AX190,1,_xlpm.VD),
AND(MONTH($AW190)&lt;MONTH(BD$15),MONTH($AX190)&gt;MONTH(BD$15)),
NETWORKDAYS.INTL((EOMONTH(BD$15-1,1))-_xlpm.DD,EOMONTH(BD$15-1,1),1,_xlpm.VD),
AND(MONTH($AW190)=MONTH(BD$15),MONTH($AX190)=MONTH(BD$15)),
NETWORKDAYS.INTL($AW190,$AX190,1,_xlpm.VD)))),0)),
$DH190="месяц",
$DR190*BD190,
$DH190="неделя",
$DR190*BD190/7*(ROUNDUP((DAY(EOMONTH(BD$15,0)))/4,0))),
0)</f>
        <v/>
      </c>
      <c r="DX190" s="125">
        <f t="array" ref="DX190">
IFERROR(_xlfn.IFS(
$DH190="день_1",
$DR190*$BL190/($AX190-$AW190+1)*BE190*(DAY(EOMONTH(BE$15,0))),
$DH190="день_2",
$DR190/30*MAX(MIN($AX190,EOMONTH(BE$15,0))-MAX($AW190,BE$15)+1,),
$DH190="раб.день",
$DR190/30*(IFERROR(
_xlfn.LET(_xlpm.VD,
CHOOSE(
{1;2;3;4;5;6;7;8;9;10;11;12;13;14;15;16;17;18},
45658,45659,45660,45661,45662,45663,45664,45665,45711,45724,45778,45779,45785,45786,45820,45821,45965,46022),
_xlfn.LET(_xlpm.DD,
MAX(MIN($AX190,EOMONTH(BE$15,0))-MAX($AW190,BE$15),),
_xlfn.IFS(
AND(MONTH($AW190)=MONTH(BE$15),MONTH($AX190)&lt;&gt;MONTH(BE$15)),
NETWORKDAYS.INTL($AW190,$AW190+_xlpm.DD,1,_xlpm.VD),
AND(MONTH($AW190)&lt;&gt;MONTH(BE$15),MONTH($AX190)=MONTH(BE$15)),
NETWORKDAYS.INTL(($AX190)-_xlpm.DD,$AX190,1,_xlpm.VD),
AND(MONTH($AW190)&lt;MONTH(BE$15),MONTH($AX190)&gt;MONTH(BE$15)),
NETWORKDAYS.INTL((EOMONTH(BE$15-1,1))-_xlpm.DD,EOMONTH(BE$15-1,1),1,_xlpm.VD),
AND(MONTH($AW190)=MONTH(BE$15),MONTH($AX190)=MONTH(BE$15)),
NETWORKDAYS.INTL($AW190,$AX190,1,_xlpm.VD)))),0)),
$DH190="месяц",
$DR190*BE190,
$DH190="неделя",
$DR190*BE190/7*(ROUNDUP((DAY(EOMONTH(BE$15,0)))/4,0))),
0)</f>
        <v/>
      </c>
      <c r="DY190" s="125">
        <f t="array" ref="DY190">
IFERROR(_xlfn.IFS(
$DH190="день_1",
$DR190*$BL190/($AX190-$AW190+1)*BF190*(DAY(EOMONTH(BF$15,0))),
$DH190="день_2",
$DR190/30*MAX(MIN($AX190,EOMONTH(BF$15,0))-MAX($AW190,BF$15)+1,),
$DH190="раб.день",
$DR190/30*(IFERROR(
_xlfn.LET(_xlpm.VD,
CHOOSE(
{1;2;3;4;5;6;7;8;9;10;11;12;13;14;15;16;17;18},
45658,45659,45660,45661,45662,45663,45664,45665,45711,45724,45778,45779,45785,45786,45820,45821,45965,46022),
_xlfn.LET(_xlpm.DD,
MAX(MIN($AX190,EOMONTH(BF$15,0))-MAX($AW190,BF$15),),
_xlfn.IFS(
AND(MONTH($AW190)=MONTH(BF$15),MONTH($AX190)&lt;&gt;MONTH(BF$15)),
NETWORKDAYS.INTL($AW190,$AW190+_xlpm.DD,1,_xlpm.VD),
AND(MONTH($AW190)&lt;&gt;MONTH(BF$15),MONTH($AX190)=MONTH(BF$15)),
NETWORKDAYS.INTL(($AX190)-_xlpm.DD,$AX190,1,_xlpm.VD),
AND(MONTH($AW190)&lt;MONTH(BF$15),MONTH($AX190)&gt;MONTH(BF$15)),
NETWORKDAYS.INTL((EOMONTH(BF$15-1,1))-_xlpm.DD,EOMONTH(BF$15-1,1),1,_xlpm.VD),
AND(MONTH($AW190)=MONTH(BF$15),MONTH($AX190)=MONTH(BF$15)),
NETWORKDAYS.INTL($AW190,$AX190,1,_xlpm.VD)))),0)),
$DH190="месяц",
$DR190*BF190,
$DH190="неделя",
$DR190*BF190/7*(ROUNDUP((DAY(EOMONTH(BF$15,0)))/4,0))),
0)</f>
        <v/>
      </c>
      <c r="DZ190" s="125">
        <f t="array" ref="DZ190">
IFERROR(_xlfn.IFS(
$DH190="день_1",
$DR190*$BL190/($AX190-$AW190+1)*BG190*(DAY(EOMONTH(BG$15,0))),
$DH190="день_2",
$DR190/30*MAX(MIN($AX190,EOMONTH(BG$15,0))-MAX($AW190,BG$15)+1,),
$DH190="раб.день",
$DR190/30*(IFERROR(
_xlfn.LET(_xlpm.VD,
CHOOSE(
{1;2;3;4;5;6;7;8;9;10;11;12;13;14;15;16;17;18},
45658,45659,45660,45661,45662,45663,45664,45665,45711,45724,45778,45779,45785,45786,45820,45821,45965,46022),
_xlfn.LET(_xlpm.DD,
MAX(MIN($AX190,EOMONTH(BG$15,0))-MAX($AW190,BG$15),),
_xlfn.IFS(
AND(MONTH($AW190)=MONTH(BG$15),MONTH($AX190)&lt;&gt;MONTH(BG$15)),
NETWORKDAYS.INTL($AW190,$AW190+_xlpm.DD,1,_xlpm.VD),
AND(MONTH($AW190)&lt;&gt;MONTH(BG$15),MONTH($AX190)=MONTH(BG$15)),
NETWORKDAYS.INTL(($AX190)-_xlpm.DD,$AX190,1,_xlpm.VD),
AND(MONTH($AW190)&lt;MONTH(BG$15),MONTH($AX190)&gt;MONTH(BG$15)),
NETWORKDAYS.INTL((EOMONTH(BG$15-1,1))-_xlpm.DD,EOMONTH(BG$15-1,1),1,_xlpm.VD),
AND(MONTH($AW190)=MONTH(BG$15),MONTH($AX190)=MONTH(BG$15)),
NETWORKDAYS.INTL($AW190,$AX190,1,_xlpm.VD)))),0)),
$DH190="месяц",
$DR190*BG190,
$DH190="неделя",
$DR190*BG190/7*(ROUNDUP((DAY(EOMONTH(BG$15,0)))/4,0))),
0)</f>
        <v/>
      </c>
      <c r="EA190" s="125">
        <f t="array" ref="EA190">
IFERROR(_xlfn.IFS(
$DH190="день_1",
$DR190*$BL190/($AX190-$AW190+1)*BH190*(DAY(EOMONTH(BH$15,0))),
$DH190="день_2",
$DR190/30*MAX(MIN($AX190,EOMONTH(BH$15,0))-MAX($AW190,BH$15)+1,),
$DH190="раб.день",
$DR190/30*(IFERROR(
_xlfn.LET(_xlpm.VD,
CHOOSE(
{1;2;3;4;5;6;7;8;9;10;11;12;13;14;15;16;17;18},
45658,45659,45660,45661,45662,45663,45664,45665,45711,45724,45778,45779,45785,45786,45820,45821,45965,46022),
_xlfn.LET(_xlpm.DD,
MAX(MIN($AX190,EOMONTH(BH$15,0))-MAX($AW190,BH$15),),
_xlfn.IFS(
AND(MONTH($AW190)=MONTH(BH$15),MONTH($AX190)&lt;&gt;MONTH(BH$15)),
NETWORKDAYS.INTL($AW190,$AW190+_xlpm.DD,1,_xlpm.VD),
AND(MONTH($AW190)&lt;&gt;MONTH(BH$15),MONTH($AX190)=MONTH(BH$15)),
NETWORKDAYS.INTL(($AX190)-_xlpm.DD,$AX190,1,_xlpm.VD),
AND(MONTH($AW190)&lt;MONTH(BH$15),MONTH($AX190)&gt;MONTH(BH$15)),
NETWORKDAYS.INTL((EOMONTH(BH$15-1,1))-_xlpm.DD,EOMONTH(BH$15-1,1),1,_xlpm.VD),
AND(MONTH($AW190)=MONTH(BH$15),MONTH($AX190)=MONTH(BH$15)),
NETWORKDAYS.INTL($AW190,$AX190,1,_xlpm.VD)))),0)),
$DH190="месяц",
$DR190*BH190,
$DH190="неделя",
$DR190*BH190/7*(ROUNDUP((DAY(EOMONTH(BH$15,0)))/4,0))),
0)</f>
        <v/>
      </c>
      <c r="EB190" s="125">
        <f t="array" ref="EB190">
IFERROR(_xlfn.IFS(
$DH190="день_1",
$DR190*$BL190/($AX190-$AW190+1)*BI190*(DAY(EOMONTH(BI$15,0))),
$DH190="день_2",
$DR190/30*MAX(MIN($AX190,EOMONTH(BI$15,0))-MAX($AW190,BI$15)+1,),
$DH190="раб.день",
$DR190/30*(IFERROR(
_xlfn.LET(_xlpm.VD,
CHOOSE(
{1;2;3;4;5;6;7;8;9;10;11;12;13;14;15;16;17;18},
45658,45659,45660,45661,45662,45663,45664,45665,45711,45724,45778,45779,45785,45786,45820,45821,45965,46022),
_xlfn.LET(_xlpm.DD,
MAX(MIN($AX190,EOMONTH(BI$15,0))-MAX($AW190,BI$15),),
_xlfn.IFS(
AND(MONTH($AW190)=MONTH(BI$15),MONTH($AX190)&lt;&gt;MONTH(BI$15)),
NETWORKDAYS.INTL($AW190,$AW190+_xlpm.DD,1,_xlpm.VD),
AND(MONTH($AW190)&lt;&gt;MONTH(BI$15),MONTH($AX190)=MONTH(BI$15)),
NETWORKDAYS.INTL(($AX190)-_xlpm.DD,$AX190,1,_xlpm.VD),
AND(MONTH($AW190)&lt;MONTH(BI$15),MONTH($AX190)&gt;MONTH(BI$15)),
NETWORKDAYS.INTL((EOMONTH(BI$15-1,1))-_xlpm.DD,EOMONTH(BI$15-1,1),1,_xlpm.VD),
AND(MONTH($AW190)=MONTH(BI$15),MONTH($AX190)=MONTH(BI$15)),
NETWORKDAYS.INTL($AW190,$AX190,1,_xlpm.VD)))),0)),
$DH190="месяц",
$DR190*BI190,
$DH190="неделя",
$DR190*BI190/7*(ROUNDUP((DAY(EOMONTH(BI$15,0)))/4,0))),
0)</f>
        <v/>
      </c>
      <c r="EC190" s="125">
        <f t="array" ref="EC190">
IFERROR(_xlfn.IFS(
$DH190="день_1",
$DR190*$BL190/($AX190-$AW190+1)*BJ190*(DAY(EOMONTH(BJ$15,0))),
$DH190="день_2",
$DR190/30*MAX(MIN($AX190,EOMONTH(BJ$15,0))-MAX($AW190,BJ$15)+1,),
$DH190="раб.день",
$DR190/30*(IFERROR(
_xlfn.LET(_xlpm.VD,
CHOOSE(
{1;2;3;4;5;6;7;8;9;10;11;12;13;14;15;16;17;18},
45658,45659,45660,45661,45662,45663,45664,45665,45711,45724,45778,45779,45785,45786,45820,45821,45965,46022),
_xlfn.LET(_xlpm.DD,
MAX(MIN($AX190,EOMONTH(BJ$15,0))-MAX($AW190,BJ$15),),
_xlfn.IFS(
AND(MONTH($AW190)=MONTH(BJ$15),MONTH($AX190)&lt;&gt;MONTH(BJ$15)),
NETWORKDAYS.INTL($AW190,$AW190+_xlpm.DD,1,_xlpm.VD),
AND(MONTH($AW190)&lt;&gt;MONTH(BJ$15),MONTH($AX190)=MONTH(BJ$15)),
NETWORKDAYS.INTL(($AX190)-_xlpm.DD,$AX190,1,_xlpm.VD),
AND(MONTH($AW190)&lt;MONTH(BJ$15),MONTH($AX190)&gt;MONTH(BJ$15)),
NETWORKDAYS.INTL((EOMONTH(BJ$15-1,1))-_xlpm.DD,EOMONTH(BJ$15-1,1),1,_xlpm.VD),
AND(MONTH($AW190)=MONTH(BJ$15),MONTH($AX190)=MONTH(BJ$15)),
NETWORKDAYS.INTL($AW190,$AX190,1,_xlpm.VD)))),0)),
$DH190="месяц",
$DR190*BJ190,
$DH190="неделя",
$DR190*BJ190/7*(ROUNDUP((DAY(EOMONTH(BJ$15,0)))/4,0))),
0)</f>
        <v/>
      </c>
      <c r="ED190" s="125">
        <f t="array" ref="ED190">
IFERROR(_xlfn.IFS(
$DH190="день_1",
$DR190*$BL190/($AX190-$AW190+1)*BK190*(DAY(EOMONTH(BK$15,0))),
$DH190="день_2",
$DR190/30*MAX(MIN($AX190,EOMONTH(BK$15,0))-MAX($AW190,BK$15)+1,),
$DH190="раб.день",
$DR190/30*(IFERROR(
_xlfn.LET(_xlpm.VD,
CHOOSE(
{1;2;3;4;5;6;7;8;9;10;11;12;13;14;15;16;17;18},
45658,45659,45660,45661,45662,45663,45664,45665,45711,45724,45778,45779,45785,45786,45820,45821,45965,46022),
_xlfn.LET(_xlpm.DD,
MAX(MIN($AX190,EOMONTH(BK$15,0))-MAX($AW190,BK$15),),
_xlfn.IFS(
AND(MONTH($AW190)=MONTH(BK$15),MONTH($AX190)&lt;&gt;MONTH(BK$15)),
NETWORKDAYS.INTL($AW190,$AW190+_xlpm.DD,1,_xlpm.VD),
AND(MONTH($AW190)&lt;&gt;MONTH(BK$15),MONTH($AX190)=MONTH(BK$15)),
NETWORKDAYS.INTL(($AX190)-_xlpm.DD,$AX190,1,_xlpm.VD),
AND(MONTH($AW190)&lt;MONTH(BK$15),MONTH($AX190)&gt;MONTH(BK$15)),
NETWORKDAYS.INTL((EOMONTH(BK$15-1,1))-_xlpm.DD,EOMONTH(BK$15-1,1),1,_xlpm.VD),
AND(MONTH($AW190)=MONTH(BK$15),MONTH($AX190)=MONTH(BK$15)),
NETWORKDAYS.INTL($AW190,$AX190,1,_xlpm.VD)))),0)),
$DH190="месяц",
$DR190*BK190,
$DH190="неделя",
$DR190*BK190/7*(ROUNDUP((DAY(EOMONTH(BK$15,0)))/4,0))),
0)</f>
        <v/>
      </c>
      <c r="EE190" s="125">
        <f>SUM($DS190,$DT190,$DU190,$DV190,$DW190,$DX190,$DY190,$DZ190,$EA190,$EB190,$EC190,$ED190)</f>
        <v/>
      </c>
      <c r="EF190" s="125">
        <f>IFERROR(ROUND($EE190*(1+$EP190),2),0)</f>
        <v/>
      </c>
      <c r="EG190" s="128" t="n">
        <v>1</v>
      </c>
      <c r="EH190" s="126" t="n">
        <v>0</v>
      </c>
      <c r="EI190" s="126">
        <f>ROUND(SUM($EH190:$EH190)*SUM($AB190:$AB190)*$EG190,2)</f>
        <v/>
      </c>
      <c r="EJ190" s="126">
        <f>ROUND($EI190*(1+$EP190),2)</f>
        <v/>
      </c>
      <c r="EK190" s="126" t="n">
        <v>0</v>
      </c>
      <c r="EL190" s="126">
        <f>ROUND(SUM($EK190:$EK190)*SUM($AB190:$AB190)*$EG190,2)</f>
        <v/>
      </c>
      <c r="EM190" s="126">
        <f>ROUND($EL190*(1+$EP190),2)</f>
        <v/>
      </c>
      <c r="EN190" s="126">
        <f>SUM($EE190,$EI190,$EL190)</f>
        <v/>
      </c>
      <c r="EO190" s="126">
        <f>SUM($EF190,$EJ190,$EM190)</f>
        <v/>
      </c>
      <c r="EP190" s="59" t="inlineStr">
        <is>
          <t>20%</t>
        </is>
      </c>
      <c r="EQ190" s="59" t="n"/>
      <c r="ER190" s="60">
        <f t="array" ref="ER190">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MATCH(ES190,
{"AMS";"RussOutdoor";"HD Outdoor";"Ingroup";"IQ";"Ledproduction";"LisChannel";"Logic";"Media-PPL";"NovikovTV | НовиковТВ";"SMA";"SOK";"КрокусТВ | CrocusTV | IndoorTV";"Сити";"ТЯК Москва"},
0)),"")</f>
        <v/>
      </c>
      <c r="ES190" s="60" t="n"/>
      <c r="ET190" s="60">
        <f t="array" ref="ET190">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MATCH(ES190,
{"AMS";"RussOutdoor";"HD Outdoor";"Ingroup";"IQ";"Ledproduction";"LisChannel";"Logic";"Media-PPL";"NovikovTV | НовиковТВ";"SMA";"SOK";"КрокусТВ | CrocusTV | IndoorTV";"Сити";"ТЯК Москва"},
0)),"")</f>
        <v/>
      </c>
      <c r="EU190" s="60" t="n"/>
      <c r="EV190" s="60" t="n"/>
      <c r="EX190" s="110">
        <f t="array" ref="EX190">
($AR190/30
+N("ТРАФИК ПЛОЩАДКИ"))*
(IFERROR(
_xlfn.LET(
_xlpm.GPR,
HLOOKUP($L190,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(MATCH($T190,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IF($Q190="цифровой",_xlpm.GPR/$AG190,_xlpm.GPR/60)),
0)
+N("DWELL TIME"))*
(IF($AB190=0,0,IF($AB190=1,0.3,IF($AB190=2,0.5,IF($AB190&gt;2,1))))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_xlfn.IFS($AC190="да",1.2,$AC190="нет",1)*
_xlfn.IFS($AD190="да",1.2,$AD190="нет",1)*
IF(R190="статический",1,1.2)*
$X190*
INDEX(
{1.2;1;1.2;1.2;1;1.2;1.2;1.2;1.2;1.2;1.2;1;1.2;1.2;1.2;1.2;1;1;1.2;1.2;1.2;1;1;1;1;1.2;1.2;1.2;1.2;1;1;1;1;1.2;1.2;1.2;1.2;1.2;1.2;1.2;1.2;1;1;1.2;1;1;1;1;1.5;1;1;1.5;1.5;1.2},
MATCH($Q190,_xlpm.MI,0)))&gt;{0.02;0.04;0.06;0.1;0.2;0.4;0.6;0.8;1;2;4;6})),
{0;1;2;3;4;5;6;7;8;9;10;11;12},
0)))
+N("КОЭФФИЦИЕНТ КОНТАКТА"))))*
(_xlfn.IFS($X190&lt;0.1,$X190/1000,$X190&gt;25,5.2,AND($X190&gt;=0.1,$X190&lt;=25),(($X190*2+0.1)/10)*($X190/10)))*
IFERROR((_xlfn.LET(
_xlpm.MA,
{0;0.8;0.85;0.9;0.95;1},
_xlpm.MAA,
{0;1;2;3;4;5},
INDEX(_xlpm.MA,MATCH(SUMPRODUCT(--((IF(ROUND(_xlpm.MAA,1)&gt;5,5,ROUND($AB190,1)))&gt;{0;1;2;3;4;5})),_xlpm.MAA,0)))
+N("КОЭФФИЦИЕНТ КОЛ-ВО КОНСТРУКЦИЙ")),1)*
$AB190,0))*
(IF($Q190="цифровой",$AG190/15*$AI190,1)
+N("ДЛЯ ЦИФРЫ"))</f>
        <v/>
      </c>
      <c r="EY190" s="110">
        <f>IFERROR(EX190*AY190,0)</f>
        <v/>
      </c>
      <c r="EZ190" s="131">
        <f>IFERROR(DP190/EY190*1000,0)</f>
        <v/>
      </c>
      <c r="FA190" s="112">
        <f>IFERROR(FC190/FB190,0)</f>
        <v/>
      </c>
      <c r="FB190" s="112">
        <f>IFERROR((FC190/(EY190/FF190*#REF!))*0.825,0)</f>
        <v/>
      </c>
      <c r="FC190" s="112">
        <f>IFERROR(((EX190*30/AR190)*100)/30,0)</f>
        <v/>
      </c>
      <c r="FD190" s="112">
        <f>IFERROR(EY190/G190*100%,0)</f>
        <v/>
      </c>
      <c r="FE190" s="112">
        <f>IFERROR(FD190/FC190*100%,0)</f>
        <v/>
      </c>
      <c r="FF190" s="110">
        <f>IFERROR(AR190/30*AY190,0)</f>
        <v/>
      </c>
    </row>
    <row r="191" ht="13" customHeight="1">
      <c r="A191" s="59" t="n"/>
      <c r="B191" s="60" t="n"/>
      <c r="C191" s="60" t="n"/>
      <c r="D191" s="60">
        <f t="array" ref="D191">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MATCH($E191,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91" s="60">
        <f t="array" ref="E191">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MATCH($F191,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91" s="60" t="inlineStr"/>
      <c r="G191" s="60" t="n"/>
      <c r="H191" s="60">
        <f t="array" ref="H191">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MATCH($I191,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91" s="60" t="n"/>
      <c r="J191" s="60" t="n"/>
      <c r="K191" s="60" t="n"/>
      <c r="L191" s="60" t="n"/>
      <c r="M191" s="60" t="n"/>
      <c r="N191" s="60" t="n"/>
      <c r="O191" s="60" t="n"/>
      <c r="P191" s="60">
        <f t="array" ref="P191">
_xlfn.IFS(
ISNUMBER(MATCH($Q191,{"шелфбаннер","разделитель","монетница","чековая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ISNUMBER(MATCH($Q191,{"LED/LCD","видеокулер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ISNUMBER(MATCH($Q191,{"автомобиль","машина","выставочное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ISNUMBER(MATCH($Q191,{"билборд","лифтовая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ISNUMBER(MATCH($Q191,{"навигация","подвесной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ISNUMBER(MATCH($Q191,{"движущаяся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ISNUMBER(MATCH($Q191,{"каталог","журнал"},)),
"Пресса",
$Q191="","")</f>
        <v/>
      </c>
      <c r="Q191" s="60" t="n"/>
      <c r="R191" s="60">
        <f t="array" ref="R191">
IFERROR(
_xlfn.IFS(
OR(ISNUMBER(MATCH($Q191,{"экспозиция","макет","стенд","автостенд","авто стенд","выставочное пространство","выставочные стенды","модульные выставочные стенды","3Д конструкция","3D конструкция"},)),P191="Экспонирование"),
"нестандартный",
ISNUMBER(MATCH($Q191,{"скроллер","призматрон"},)),
"динамический",
$P191="Видео",
"цифровой",
OR($P191="Пресса",$P191="Щит",$P191="POSm",$P191="Подвес",$P191="Брендирование/оклейка"),
"статический"),"")</f>
        <v/>
      </c>
      <c r="S191" s="59" t="n"/>
      <c r="T191" s="60" t="n"/>
      <c r="U191" s="60" t="n"/>
      <c r="V191" s="60">
        <f>
IF(P191="Видео",
"цифровой постер/ролик",
IF(ISNUMBER(MATCH(Q191,{"короб световой","короб световой | лайтбокс","короб световой | кристалайт","лайтбокс","лайт бокс","кристалайт","LB","lightbox"},)),
"бэклит",
IF(P191="Брендирование/оклейка",
"перфарированная пленка/самоклейка",
IF(P191="Экспонирование",
"под запрос",
IF(P191="Подвес",
"баннер/ткань",
"")))))</f>
        <v/>
      </c>
      <c r="W191" s="59" t="n"/>
      <c r="X191" s="59" t="n"/>
      <c r="Y191" s="59" t="n"/>
      <c r="Z191" s="61" t="n"/>
      <c r="AA191" s="61" t="n"/>
      <c r="AB191" s="61">
        <f>IF(BL191&gt;0,Z191,0)</f>
        <v/>
      </c>
      <c r="AC191" s="59" t="n"/>
      <c r="AD191" s="59" t="n"/>
      <c r="AE191" s="59" t="n"/>
      <c r="AF191" s="59" t="n"/>
      <c r="AG191" s="59" t="n"/>
      <c r="AH191" s="59" t="n"/>
      <c r="AI191" s="59" t="n"/>
      <c r="AJ191" s="59" t="n"/>
      <c r="AK191" s="59" t="n"/>
      <c r="AL191" s="62">
        <f>IFERROR(IF(OR(R191="статический",R191="динамический",R191="нестандартный",R191="",R191=""),"-",IF(AND(AH191="-",AI191="-"),"-",AK191*3600/AH191*AI191)),"-")</f>
        <v/>
      </c>
      <c r="AM191" s="62">
        <f>IFERROR(IF(OR(R191="статический",R191="динамический",R191="",R191="", R191="BTL",R191="нестандартный"),"-",AG191*AI191*AL191/60),"-")</f>
        <v/>
      </c>
      <c r="AN191" s="63">
        <f>IFERROR(IF(AH191="","-",AG191*AI191/AH191),"-")</f>
        <v/>
      </c>
      <c r="AO191" s="59">
        <f>IFERROR(IF(OR($R191="статический",$R191="динамический",$R191="",$R191="",$R191="BTL",$R191="нестандартный"),"-",$AL191*$AY191),"-")</f>
        <v/>
      </c>
      <c r="AP191" s="62">
        <f>IFERROR(IF(OR($R191="статический",$R191="динамический",$R191="",$R191="",$R191="BTL",$R191="нестандартный"),"-",$AM191*AY191),"-")</f>
        <v/>
      </c>
      <c r="AQ191" s="64" t="n"/>
      <c r="AR191" s="61" t="n"/>
      <c r="AS191" s="61" t="n"/>
      <c r="AT191" s="61" t="n"/>
      <c r="AU191" s="65" t="n"/>
      <c r="AV191" s="124">
        <f>IFERROR(DR191/AT191*1000,"n/a")</f>
        <v/>
      </c>
      <c r="AW191" s="67" t="n"/>
      <c r="AX191" s="67" t="n"/>
      <c r="AY191" s="43">
        <f>IFERROR(IF(OR($AW191="",$AX191=""),"",_xlfn.DAYS($AX191+1,$AW191)),"")</f>
        <v/>
      </c>
      <c r="AZ191" s="68">
        <f t="array" ref="AZ191">
_xlfn.LET(_xlpm.COEFF,
IF($AW191+$AX191=0,0,IF(MAX(MIN($AX191,EOMONTH(AZ$15,0))-MAX($AW191,AZ$15)+1,)&gt;0,1,0)),
_xlfn.IFS(
$ES191="LisChannel",
_xlpm.COEFF*
INDEX({1;1;1.2;1.2;1;1;1;1;1.2;1.2;1.2;1.2},
MATCH(MONTH(AZ$15),
{1,2,3,4,5,6,7,8,9,10,11,12})),
CONCATENATE($ES191," ",$L191)="RussOutdoor метро",
_xlpm.COEFF*
INDEX({0.8;0.9;1.1;1.1;1;1;1;1;1.1;1.1;1.1;1.1},
MATCH(MONTH(AZ$15),
{1,2,3,4,5,6,7,8,9,10,11,12})),
$ES191&lt;&gt;"LisChannel",
_xlpm.COEFF,
$ES191&lt;&gt;"RussOutdoor",
_xlpm.COEFF))</f>
        <v/>
      </c>
      <c r="BA191" s="68">
        <f t="array" ref="BA191">
_xlfn.LET(_xlpm.COEFF,
IF($AW191+$AX191=0,0,IF(MAX(MIN($AX191,EOMONTH(BA$15,0))-MAX($AW191,BA$15)+1,)&gt;0,1,0)),
_xlfn.IFS(
$ES191="LisChannel",
_xlpm.COEFF*
INDEX({1;1;1.2;1.2;1;1;1;1;1.2;1.2;1.2;1.2},
MATCH(MONTH(BA$15),
{1,2,3,4,5,6,7,8,9,10,11,12})),
CONCATENATE($ES191," ",$L191)="RussOutdoor метро",
_xlpm.COEFF*
INDEX({0.8;0.9;1.1;1.1;1;1;1;1;1.1;1.1;1.1;1.1},
MATCH(MONTH(BA$15),
{1,2,3,4,5,6,7,8,9,10,11,12})),
$ES191&lt;&gt;"LisChannel",
_xlpm.COEFF,
$ES191&lt;&gt;"RussOutdoor",
_xlpm.COEFF))</f>
        <v/>
      </c>
      <c r="BB191" s="68">
        <f t="array" ref="BB191">
_xlfn.LET(_xlpm.COEFF,
IF($AW191+$AX191=0,0,IF(MAX(MIN($AX191,EOMONTH(BB$15,0))-MAX($AW191,BB$15)+1,)&gt;0,1,0)),
_xlfn.IFS(
$ES191="LisChannel",
_xlpm.COEFF*
INDEX({1;1;1.2;1.2;1;1;1;1;1.2;1.2;1.2;1.2},
MATCH(MONTH(BB$15),
{1,2,3,4,5,6,7,8,9,10,11,12})),
CONCATENATE($ES191," ",$L191)="RussOutdoor метро",
_xlpm.COEFF*
INDEX({0.8;0.9;1.1;1.1;1;1;1;1;1.1;1.1;1.1;1.1},
MATCH(MONTH(BB$15),
{1,2,3,4,5,6,7,8,9,10,11,12})),
$ES191&lt;&gt;"LisChannel",
_xlpm.COEFF,
$ES191&lt;&gt;"RussOutdoor",
_xlpm.COEFF))</f>
        <v/>
      </c>
      <c r="BC191" s="68">
        <f t="array" ref="BC191">
_xlfn.LET(_xlpm.COEFF,
IF($AW191+$AX191=0,0,IF(MAX(MIN($AX191,EOMONTH(BC$15,0))-MAX($AW191,BC$15)+1,)&gt;0,1,0)),
_xlfn.IFS(
$ES191="LisChannel",
_xlpm.COEFF*
INDEX({1;1;1.2;1.2;1;1;1;1;1.2;1.2;1.2;1.2},
MATCH(MONTH(BC$15),
{1,2,3,4,5,6,7,8,9,10,11,12})),
CONCATENATE($ES191," ",$L191)="RussOutdoor метро",
_xlpm.COEFF*
INDEX({0.8;0.9;1.1;1.1;1;1;1;1;1.1;1.1;1.1;1.1},
MATCH(MONTH(BC$15),
{1,2,3,4,5,6,7,8,9,10,11,12})),
$ES191&lt;&gt;"LisChannel",
_xlpm.COEFF,
$ES191&lt;&gt;"RussOutdoor",
_xlpm.COEFF))</f>
        <v/>
      </c>
      <c r="BD191" s="68">
        <f t="array" ref="BD191">
_xlfn.LET(_xlpm.COEFF,
IF($AW191+$AX191=0,0,IF(MAX(MIN($AX191,EOMONTH(BD$15,0))-MAX($AW191,BD$15)+1,)&gt;0,1,0)),
_xlfn.IFS(
$ES191="LisChannel",
_xlpm.COEFF*
INDEX({1;1;1.2;1.2;1;1;1;1;1.2;1.2;1.2;1.2},
MATCH(MONTH(BD$15),
{1,2,3,4,5,6,7,8,9,10,11,12})),
CONCATENATE($ES191," ",$L191)="RussOutdoor метро",
_xlpm.COEFF*
INDEX({0.8;0.9;1.1;1.1;1;1;1;1;1.1;1.1;1.1;1.1},
MATCH(MONTH(BD$15),
{1,2,3,4,5,6,7,8,9,10,11,12})),
$ES191&lt;&gt;"LisChannel",
_xlpm.COEFF,
$ES191&lt;&gt;"RussOutdoor",
_xlpm.COEFF))</f>
        <v/>
      </c>
      <c r="BE191" s="68">
        <f t="array" ref="BE191">
_xlfn.LET(_xlpm.COEFF,
IF($AW191+$AX191=0,0,IF(MAX(MIN($AX191,EOMONTH(BE$15,0))-MAX($AW191,BE$15)+1,)&gt;0,1,0)),
_xlfn.IFS(
$ES191="LisChannel",
_xlpm.COEFF*
INDEX({1;1;1.2;1.2;1;1;1;1;1.2;1.2;1.2;1.2},
MATCH(MONTH(BE$15),
{1,2,3,4,5,6,7,8,9,10,11,12})),
CONCATENATE($ES191," ",$L191)="RussOutdoor метро",
_xlpm.COEFF*
INDEX({0.8;0.9;1.1;1.1;1;1;1;1;1.1;1.1;1.1;1.1},
MATCH(MONTH(BE$15),
{1,2,3,4,5,6,7,8,9,10,11,12})),
$ES191&lt;&gt;"LisChannel",
_xlpm.COEFF,
$ES191&lt;&gt;"RussOutdoor",
_xlpm.COEFF))</f>
        <v/>
      </c>
      <c r="BF191" s="68">
        <f t="array" ref="BF191">
_xlfn.LET(_xlpm.COEFF,
IF($AW191+$AX191=0,0,IF(MAX(MIN($AX191,EOMONTH(BF$15,0))-MAX($AW191,BF$15)+1,)&gt;0,1,0)),
_xlfn.IFS(
$ES191="LisChannel",
_xlpm.COEFF*
INDEX({1;1;1.2;1.2;1;1;1;1;1.2;1.2;1.2;1.2},
MATCH(MONTH(BF$15),
{1,2,3,4,5,6,7,8,9,10,11,12})),
CONCATENATE($ES191," ",$L191)="RussOutdoor метро",
_xlpm.COEFF*
INDEX({0.8;0.9;1.1;1.1;1;1;1;1;1.1;1.1;1.1;1.1},
MATCH(MONTH(BF$15),
{1,2,3,4,5,6,7,8,9,10,11,12})),
$ES191&lt;&gt;"LisChannel",
_xlpm.COEFF,
$ES191&lt;&gt;"RussOutdoor",
_xlpm.COEFF))</f>
        <v/>
      </c>
      <c r="BG191" s="68">
        <f t="array" ref="BG191">
_xlfn.LET(_xlpm.COEFF,
IF($AW191+$AX191=0,0,IF(MAX(MIN($AX191,EOMONTH(BG$15,0))-MAX($AW191,BG$15)+1,)&gt;0,1,0)),
_xlfn.IFS(
$ES191="LisChannel",
_xlpm.COEFF*
INDEX({1;1;1.2;1.2;1;1;1;1;1.2;1.2;1.2;1.2},
MATCH(MONTH(BG$15),
{1,2,3,4,5,6,7,8,9,10,11,12})),
CONCATENATE($ES191," ",$L191)="RussOutdoor метро",
_xlpm.COEFF*
INDEX({0.8;0.9;1.1;1.1;1;1;1;1;1.1;1.1;1.1;1.1},
MATCH(MONTH(BG$15),
{1,2,3,4,5,6,7,8,9,10,11,12})),
$ES191&lt;&gt;"LisChannel",
_xlpm.COEFF,
$ES191&lt;&gt;"RussOutdoor",
_xlpm.COEFF))</f>
        <v/>
      </c>
      <c r="BH191" s="68">
        <f t="array" ref="BH191">
_xlfn.LET(_xlpm.COEFF,
IF($AW191+$AX191=0,0,IF(MAX(MIN($AX191,EOMONTH(BH$15,0))-MAX($AW191,BH$15)+1,)&gt;0,1,0)),
_xlfn.IFS(
$ES191="LisChannel",
_xlpm.COEFF*
INDEX({1;1;1.2;1.2;1;1;1;1;1.2;1.2;1.2;1.2},
MATCH(MONTH(BH$15),
{1,2,3,4,5,6,7,8,9,10,11,12})),
CONCATENATE($ES191," ",$L191)="RussOutdoor метро",
_xlpm.COEFF*
INDEX({0.8;0.9;1.1;1.1;1;1;1;1;1.1;1.1;1.1;1.1},
MATCH(MONTH(BH$15),
{1,2,3,4,5,6,7,8,9,10,11,12})),
$ES191&lt;&gt;"LisChannel",
_xlpm.COEFF,
$ES191&lt;&gt;"RussOutdoor",
_xlpm.COEFF))</f>
        <v/>
      </c>
      <c r="BI191" s="68">
        <f t="array" ref="BI191">
_xlfn.LET(_xlpm.COEFF,
IF($AW191+$AX191=0,0,IF(MAX(MIN($AX191,EOMONTH(BI$15,0))-MAX($AW191,BI$15)+1,)&gt;0,1,0)),
_xlfn.IFS(
$ES191="LisChannel",
_xlpm.COEFF*
INDEX({1;1;1.2;1.2;1;1;1;1;1.2;1.2;1.2;1.2},
MATCH(MONTH(BI$15),
{1,2,3,4,5,6,7,8,9,10,11,12})),
CONCATENATE($ES191," ",$L191)="RussOutdoor метро",
_xlpm.COEFF*
INDEX({0.8;0.9;1.1;1.1;1;1;1;1;1.1;1.1;1.1;1.1},
MATCH(MONTH(BI$15),
{1,2,3,4,5,6,7,8,9,10,11,12})),
$ES191&lt;&gt;"LisChannel",
_xlpm.COEFF,
$ES191&lt;&gt;"RussOutdoor",
_xlpm.COEFF))</f>
        <v/>
      </c>
      <c r="BJ191" s="68">
        <f t="array" ref="BJ191">
_xlfn.LET(_xlpm.COEFF,
IF($AW191+$AX191=0,0,IF(MAX(MIN($AX191,EOMONTH(BJ$15,0))-MAX($AW191,BJ$15)+1,)&gt;0,1,0)),
_xlfn.IFS(
$ES191="LisChannel",
_xlpm.COEFF*
INDEX({1;1;1.2;1.2;1;1;1;1;1.2;1.2;1.2;1.2},
MATCH(MONTH(BJ$15),
{1,2,3,4,5,6,7,8,9,10,11,12})),
CONCATENATE($ES191," ",$L191)="RussOutdoor метро",
_xlpm.COEFF*
INDEX({0.8;0.9;1.1;1.1;1;1;1;1;1.1;1.1;1.1;1.1},
MATCH(MONTH(BJ$15),
{1,2,3,4,5,6,7,8,9,10,11,12})),
$ES191&lt;&gt;"LisChannel",
_xlpm.COEFF,
$ES191&lt;&gt;"RussOutdoor",
_xlpm.COEFF))</f>
        <v/>
      </c>
      <c r="BK191" s="68">
        <f t="array" ref="BK191">
_xlfn.LET(_xlpm.COEFF,
IF($AW191+$AX191=0,0,IF(MAX(MIN($AX191,EOMONTH(BK$15,0))-MAX($AW191,BK$15)+1,)&gt;0,1,0)),
_xlfn.IFS(
$ES191="LisChannel",
_xlpm.COEFF*
INDEX({1;1;1.2;1.2;1;1;1;1;1.2;1.2;1.2;1.2},
MATCH(MONTH(BK$15),
{1,2,3,4,5,6,7,8,9,10,11,12})),
CONCATENATE($ES191," ",$L191)="RussOutdoor метро",
_xlpm.COEFF*
INDEX({0.8;0.9;1.1;1.1;1;1;1;1;1.1;1.1;1.1;1.1},
MATCH(MONTH(BK$15),
{1,2,3,4,5,6,7,8,9,10,11,12})),
$ES191&lt;&gt;"LisChannel",
_xlpm.COEFF,
$ES191&lt;&gt;"RussOutdoor",
_xlpm.COEFF))</f>
        <v/>
      </c>
      <c r="BL191" s="62">
        <f>COUNTIFS($AZ191:$BK191,"&gt;0")</f>
        <v/>
      </c>
      <c r="BM191" s="65" t="n"/>
      <c r="BN191" s="125">
        <f>$DJ191</f>
        <v/>
      </c>
      <c r="BO191" s="63">
        <f>$DQ191</f>
        <v/>
      </c>
      <c r="BP191" s="125">
        <f>
IFERROR(
IF($BL191=0,0,
$BN191*(1-$BO191)),
0)</f>
        <v/>
      </c>
      <c r="BQ191" s="125">
        <f t="array" ref="BQ191">
IFERROR(
_xlfn.IFS(
$DH191="день_1",
$BP191*$BL191/($AX191-$AW191+1)*AZ191*(DAY(EOMONTH(AZ$15,0))),
$DH191="день_2",
$BP191/30*MAX(MIN($AX191,EOMONTH(AZ$15,0))-MAX($AW191,AZ$15)+1,),
$DH191="раб.день",
$BP191/30*(IFERROR(
_xlfn.LET(_xlpm.VD,
CHOOSE(
{1;2;3;4;5;6;7;8;9;10;11;12;13;14;15;16;17;18},
45658,45659,45660,45661,45662,45663,45664,45665,45711,45724,45778,45779,45785,45786,45820,45821,45965,46022),
_xlfn.LET(_xlpm.DD,
MAX(MIN($AX191,EOMONTH(AZ$15,0))-MAX($AW191,AZ$15),),
_xlfn.IFS(
AND(MONTH($AW191)=MONTH(AZ$15),MONTH($AX191)&lt;&gt;MONTH(AZ$15)),
NETWORKDAYS.INTL($AW191,$AW191+_xlpm.DD,1,_xlpm.VD),
AND(MONTH($AW191)&lt;&gt;MONTH(AZ$15),MONTH($AX191)=MONTH(AZ$15)),
NETWORKDAYS.INTL(($AX191)-_xlpm.DD,$AX191,1,_xlpm.VD),
AND(MONTH($AW191)&lt;MONTH(AZ$15),MONTH($AX191)&gt;MONTH(AZ$15)),
NETWORKDAYS.INTL((EOMONTH(AZ$15-1,1))-_xlpm.DD,EOMONTH(AZ$15-1,1),1,_xlpm.VD),
AND(MONTH($AW191)=MONTH(AZ$15),MONTH($AX191)=MONTH(AZ$15)),
NETWORKDAYS.INTL($AW191,$AX191,1,_xlpm.VD)))),0)),
$DH191="месяц",
$BP191*AZ191,
$DH191="неделя",
$BP191*AZ191/7*(ROUNDUP((DAY(EOMONTH(AZ$15,0)))/4,0))),
0)</f>
        <v/>
      </c>
      <c r="BR191" s="125">
        <f t="array" ref="BR191">
IFERROR(
_xlfn.IFS(
$DH191="день_1",
$BP191*$BL191/($AX191-$AW191+1)*BA191*(DAY(EOMONTH(BA$15,0))),
$DH191="день_2",
$BP191/30*MAX(MIN($AX191,EOMONTH(BA$15,0))-MAX($AW191,BA$15)+1,),
$DH191="раб.день",
$BP191/30*(IFERROR(
_xlfn.LET(_xlpm.VD,
CHOOSE(
{1;2;3;4;5;6;7;8;9;10;11;12;13;14;15;16;17;18},
45658,45659,45660,45661,45662,45663,45664,45665,45711,45724,45778,45779,45785,45786,45820,45821,45965,46022),
_xlfn.LET(_xlpm.DD,
MAX(MIN($AX191,EOMONTH(BA$15,0))-MAX($AW191,BA$15),),
_xlfn.IFS(
AND(MONTH($AW191)=MONTH(BA$15),MONTH($AX191)&lt;&gt;MONTH(BA$15)),
NETWORKDAYS.INTL($AW191,$AW191+_xlpm.DD,1,_xlpm.VD),
AND(MONTH($AW191)&lt;&gt;MONTH(BA$15),MONTH($AX191)=MONTH(BA$15)),
NETWORKDAYS.INTL(($AX191)-_xlpm.DD,$AX191,1,_xlpm.VD),
AND(MONTH($AW191)&lt;MONTH(BA$15),MONTH($AX191)&gt;MONTH(BA$15)),
NETWORKDAYS.INTL((EOMONTH(BA$15-1,1))-_xlpm.DD,EOMONTH(BA$15-1,1),1,_xlpm.VD),
AND(MONTH($AW191)=MONTH(BA$15),MONTH($AX191)=MONTH(BA$15)),
NETWORKDAYS.INTL($AW191,$AX191,1,_xlpm.VD)))),0)),
$DH191="месяц",
$BP191*BA191,
$DH191="неделя",
$BP191*BA191/7*(ROUNDUP((DAY(EOMONTH(BA$15,0)))/4,0))),
0)</f>
        <v/>
      </c>
      <c r="BS191" s="125">
        <f t="array" ref="BS191">
IFERROR(
_xlfn.IFS(
$DH191="день_1",
$BP191*$BL191/($AX191-$AW191+1)*BB191*(DAY(EOMONTH(BB$15,0))),
$DH191="день_2",
$BP191/30*MAX(MIN($AX191,EOMONTH(BB$15,0))-MAX($AW191,BB$15)+1,),
$DH191="раб.день",
$BP191/30*(IFERROR(
_xlfn.LET(_xlpm.VD,
CHOOSE(
{1;2;3;4;5;6;7;8;9;10;11;12;13;14;15;16;17;18},
45658,45659,45660,45661,45662,45663,45664,45665,45711,45724,45778,45779,45785,45786,45820,45821,45965,46022),
_xlfn.LET(_xlpm.DD,
MAX(MIN($AX191,EOMONTH(BB$15,0))-MAX($AW191,BB$15),),
_xlfn.IFS(
AND(MONTH($AW191)=MONTH(BB$15),MONTH($AX191)&lt;&gt;MONTH(BB$15)),
NETWORKDAYS.INTL($AW191,$AW191+_xlpm.DD,1,_xlpm.VD),
AND(MONTH($AW191)&lt;&gt;MONTH(BB$15),MONTH($AX191)=MONTH(BB$15)),
NETWORKDAYS.INTL(($AX191)-_xlpm.DD,$AX191,1,_xlpm.VD),
AND(MONTH($AW191)&lt;MONTH(BB$15),MONTH($AX191)&gt;MONTH(BB$15)),
NETWORKDAYS.INTL((EOMONTH(BB$15-1,1))-_xlpm.DD,EOMONTH(BB$15-1,1),1,_xlpm.VD),
AND(MONTH($AW191)=MONTH(BB$15),MONTH($AX191)=MONTH(BB$15)),
NETWORKDAYS.INTL($AW191,$AX191,1,_xlpm.VD)))),0)),
$DH191="месяц",
$BP191*BB191,
$DH191="неделя",
$BP191*BB191/7*(ROUNDUP((DAY(EOMONTH(BB$15,0)))/4,0))),
0)</f>
        <v/>
      </c>
      <c r="BT191" s="125">
        <f t="array" ref="BT191">
IFERROR(
_xlfn.IFS(
$DH191="день_1",
$BP191*$BL191/($AX191-$AW191+1)*BC191*(DAY(EOMONTH(BC$15,0))),
$DH191="день_2",
$BP191/30*MAX(MIN($AX191,EOMONTH(BC$15,0))-MAX($AW191,BC$15)+1,),
$DH191="раб.день",
$BP191/30*(IFERROR(
_xlfn.LET(_xlpm.VD,
CHOOSE(
{1;2;3;4;5;6;7;8;9;10;11;12;13;14;15;16;17;18},
45658,45659,45660,45661,45662,45663,45664,45665,45711,45724,45778,45779,45785,45786,45820,45821,45965,46022),
_xlfn.LET(_xlpm.DD,
MAX(MIN($AX191,EOMONTH(BC$15,0))-MAX($AW191,BC$15),),
_xlfn.IFS(
AND(MONTH($AW191)=MONTH(BC$15),MONTH($AX191)&lt;&gt;MONTH(BC$15)),
NETWORKDAYS.INTL($AW191,$AW191+_xlpm.DD,1,_xlpm.VD),
AND(MONTH($AW191)&lt;&gt;MONTH(BC$15),MONTH($AX191)=MONTH(BC$15)),
NETWORKDAYS.INTL(($AX191)-_xlpm.DD,$AX191,1,_xlpm.VD),
AND(MONTH($AW191)&lt;MONTH(BC$15),MONTH($AX191)&gt;MONTH(BC$15)),
NETWORKDAYS.INTL((EOMONTH(BC$15-1,1))-_xlpm.DD,EOMONTH(BC$15-1,1),1,_xlpm.VD),
AND(MONTH($AW191)=MONTH(BC$15),MONTH($AX191)=MONTH(BC$15)),
NETWORKDAYS.INTL($AW191,$AX191,1,_xlpm.VD)))),0)),
$DH191="месяц",
$BP191*BC191,
$DH191="неделя",
$BP191*BC191/7*(ROUNDUP((DAY(EOMONTH(BC$15,0)))/4,0))),
0)</f>
        <v/>
      </c>
      <c r="BU191" s="125">
        <f t="array" ref="BU191">
IFERROR(
_xlfn.IFS(
$DH191="день_1",
$BP191*$BL191/($AX191-$AW191+1)*BD191*(DAY(EOMONTH(BD$15,0))),
$DH191="день_2",
$BP191/30*MAX(MIN($AX191,EOMONTH(BD$15,0))-MAX($AW191,BD$15)+1,),
$DH191="раб.день",
$BP191/30*(IFERROR(
_xlfn.LET(_xlpm.VD,
CHOOSE(
{1;2;3;4;5;6;7;8;9;10;11;12;13;14;15;16;17;18},
45658,45659,45660,45661,45662,45663,45664,45665,45711,45724,45778,45779,45785,45786,45820,45821,45965,46022),
_xlfn.LET(_xlpm.DD,
MAX(MIN($AX191,EOMONTH(BD$15,0))-MAX($AW191,BD$15),),
_xlfn.IFS(
AND(MONTH($AW191)=MONTH(BD$15),MONTH($AX191)&lt;&gt;MONTH(BD$15)),
NETWORKDAYS.INTL($AW191,$AW191+_xlpm.DD,1,_xlpm.VD),
AND(MONTH($AW191)&lt;&gt;MONTH(BD$15),MONTH($AX191)=MONTH(BD$15)),
NETWORKDAYS.INTL(($AX191)-_xlpm.DD,$AX191,1,_xlpm.VD),
AND(MONTH($AW191)&lt;MONTH(BD$15),MONTH($AX191)&gt;MONTH(BD$15)),
NETWORKDAYS.INTL((EOMONTH(BD$15-1,1))-_xlpm.DD,EOMONTH(BD$15-1,1),1,_xlpm.VD),
AND(MONTH($AW191)=MONTH(BD$15),MONTH($AX191)=MONTH(BD$15)),
NETWORKDAYS.INTL($AW191,$AX191,1,_xlpm.VD)))),0)),
$DH191="месяц",
$BP191*BD191,
$DH191="неделя",
$BP191*BD191/7*(ROUNDUP((DAY(EOMONTH(BD$15,0)))/4,0))),
0)</f>
        <v/>
      </c>
      <c r="BV191" s="125">
        <f t="array" ref="BV191">
IFERROR(
_xlfn.IFS(
$DH191="день_1",
$BP191*$BL191/($AX191-$AW191+1)*BE191*(DAY(EOMONTH(BE$15,0))),
$DH191="день_2",
$BP191/30*MAX(MIN($AX191,EOMONTH(BE$15,0))-MAX($AW191,BE$15)+1,),
$DH191="раб.день",
$BP191/30*(IFERROR(
_xlfn.LET(_xlpm.VD,
CHOOSE(
{1;2;3;4;5;6;7;8;9;10;11;12;13;14;15;16;17;18},
45658,45659,45660,45661,45662,45663,45664,45665,45711,45724,45778,45779,45785,45786,45820,45821,45965,46022),
_xlfn.LET(_xlpm.DD,
MAX(MIN($AX191,EOMONTH(BE$15,0))-MAX($AW191,BE$15),),
_xlfn.IFS(
AND(MONTH($AW191)=MONTH(BE$15),MONTH($AX191)&lt;&gt;MONTH(BE$15)),
NETWORKDAYS.INTL($AW191,$AW191+_xlpm.DD,1,_xlpm.VD),
AND(MONTH($AW191)&lt;&gt;MONTH(BE$15),MONTH($AX191)=MONTH(BE$15)),
NETWORKDAYS.INTL(($AX191)-_xlpm.DD,$AX191,1,_xlpm.VD),
AND(MONTH($AW191)&lt;MONTH(BE$15),MONTH($AX191)&gt;MONTH(BE$15)),
NETWORKDAYS.INTL((EOMONTH(BE$15-1,1))-_xlpm.DD,EOMONTH(BE$15-1,1),1,_xlpm.VD),
AND(MONTH($AW191)=MONTH(BE$15),MONTH($AX191)=MONTH(BE$15)),
NETWORKDAYS.INTL($AW191,$AX191,1,_xlpm.VD)))),0)),
$DH191="месяц",
$BP191*BE191,
$DH191="неделя",
$BP191*BE191/7*(ROUNDUP((DAY(EOMONTH(BE$15,0)))/4,0))),
0)</f>
        <v/>
      </c>
      <c r="BW191" s="125">
        <f t="array" ref="BW191">
IFERROR(
_xlfn.IFS(
$DH191="день_1",
$BP191*$BL191/($AX191-$AW191+1)*BF191*(DAY(EOMONTH(BF$15,0))),
$DH191="день_2",
$BP191/30*MAX(MIN($AX191,EOMONTH(BF$15,0))-MAX($AW191,BF$15)+1,),
$DH191="раб.день",
$BP191/30*(IFERROR(
_xlfn.LET(_xlpm.VD,
CHOOSE(
{1;2;3;4;5;6;7;8;9;10;11;12;13;14;15;16;17;18},
45658,45659,45660,45661,45662,45663,45664,45665,45711,45724,45778,45779,45785,45786,45820,45821,45965,46022),
_xlfn.LET(_xlpm.DD,
MAX(MIN($AX191,EOMONTH(BF$15,0))-MAX($AW191,BF$15),),
_xlfn.IFS(
AND(MONTH($AW191)=MONTH(BF$15),MONTH($AX191)&lt;&gt;MONTH(BF$15)),
NETWORKDAYS.INTL($AW191,$AW191+_xlpm.DD,1,_xlpm.VD),
AND(MONTH($AW191)&lt;&gt;MONTH(BF$15),MONTH($AX191)=MONTH(BF$15)),
NETWORKDAYS.INTL(($AX191)-_xlpm.DD,$AX191,1,_xlpm.VD),
AND(MONTH($AW191)&lt;MONTH(BF$15),MONTH($AX191)&gt;MONTH(BF$15)),
NETWORKDAYS.INTL((EOMONTH(BF$15-1,1))-_xlpm.DD,EOMONTH(BF$15-1,1),1,_xlpm.VD),
AND(MONTH($AW191)=MONTH(BF$15),MONTH($AX191)=MONTH(BF$15)),
NETWORKDAYS.INTL($AW191,$AX191,1,_xlpm.VD)))),0)),
$DH191="месяц",
$BP191*BF191,
$DH191="неделя",
$BP191*BF191/7*(ROUNDUP((DAY(EOMONTH(BF$15,0)))/4,0))),
0)</f>
        <v/>
      </c>
      <c r="BX191" s="125">
        <f t="array" ref="BX191">
IFERROR(
_xlfn.IFS(
$DH191="день_1",
$BP191*$BL191/($AX191-$AW191+1)*BG191*(DAY(EOMONTH(BG$15,0))),
$DH191="день_2",
$BP191/30*MAX(MIN($AX191,EOMONTH(BG$15,0))-MAX($AW191,BG$15)+1,),
$DH191="раб.день",
$BP191/30*(IFERROR(
_xlfn.LET(_xlpm.VD,
CHOOSE(
{1;2;3;4;5;6;7;8;9;10;11;12;13;14;15;16;17;18},
45658,45659,45660,45661,45662,45663,45664,45665,45711,45724,45778,45779,45785,45786,45820,45821,45965,46022),
_xlfn.LET(_xlpm.DD,
MAX(MIN($AX191,EOMONTH(BG$15,0))-MAX($AW191,BG$15),),
_xlfn.IFS(
AND(MONTH($AW191)=MONTH(BG$15),MONTH($AX191)&lt;&gt;MONTH(BG$15)),
NETWORKDAYS.INTL($AW191,$AW191+_xlpm.DD,1,_xlpm.VD),
AND(MONTH($AW191)&lt;&gt;MONTH(BG$15),MONTH($AX191)=MONTH(BG$15)),
NETWORKDAYS.INTL(($AX191)-_xlpm.DD,$AX191,1,_xlpm.VD),
AND(MONTH($AW191)&lt;MONTH(BG$15),MONTH($AX191)&gt;MONTH(BG$15)),
NETWORKDAYS.INTL((EOMONTH(BG$15-1,1))-_xlpm.DD,EOMONTH(BG$15-1,1),1,_xlpm.VD),
AND(MONTH($AW191)=MONTH(BG$15),MONTH($AX191)=MONTH(BG$15)),
NETWORKDAYS.INTL($AW191,$AX191,1,_xlpm.VD)))),0)),
$DH191="месяц",
$BP191*BG191,
$DH191="неделя",
$BP191*BG191/7*(ROUNDUP((DAY(EOMONTH(BG$15,0)))/4,0))),
0)</f>
        <v/>
      </c>
      <c r="BY191" s="125">
        <f t="array" ref="BY191">
IFERROR(
_xlfn.IFS(
$DH191="день_1",
$BP191*$BL191/($AX191-$AW191+1)*BH191*(DAY(EOMONTH(BH$15,0))),
$DH191="день_2",
$BP191/30*MAX(MIN($AX191,EOMONTH(BH$15,0))-MAX($AW191,BH$15)+1,),
$DH191="раб.день",
$BP191/30*(IFERROR(
_xlfn.LET(_xlpm.VD,
CHOOSE(
{1;2;3;4;5;6;7;8;9;10;11;12;13;14;15;16;17;18},
45658,45659,45660,45661,45662,45663,45664,45665,45711,45724,45778,45779,45785,45786,45820,45821,45965,46022),
_xlfn.LET(_xlpm.DD,
MAX(MIN($AX191,EOMONTH(BH$15,0))-MAX($AW191,BH$15),),
_xlfn.IFS(
AND(MONTH($AW191)=MONTH(BH$15),MONTH($AX191)&lt;&gt;MONTH(BH$15)),
NETWORKDAYS.INTL($AW191,$AW191+_xlpm.DD,1,_xlpm.VD),
AND(MONTH($AW191)&lt;&gt;MONTH(BH$15),MONTH($AX191)=MONTH(BH$15)),
NETWORKDAYS.INTL(($AX191)-_xlpm.DD,$AX191,1,_xlpm.VD),
AND(MONTH($AW191)&lt;MONTH(BH$15),MONTH($AX191)&gt;MONTH(BH$15)),
NETWORKDAYS.INTL((EOMONTH(BH$15-1,1))-_xlpm.DD,EOMONTH(BH$15-1,1),1,_xlpm.VD),
AND(MONTH($AW191)=MONTH(BH$15),MONTH($AX191)=MONTH(BH$15)),
NETWORKDAYS.INTL($AW191,$AX191,1,_xlpm.VD)))),0)),
$DH191="месяц",
$BP191*BH191,
$DH191="неделя",
$BP191*BH191/7*(ROUNDUP((DAY(EOMONTH(BH$15,0)))/4,0))),
0)</f>
        <v/>
      </c>
      <c r="BZ191" s="125">
        <f t="array" ref="BZ191">
IFERROR(
_xlfn.IFS(
$DH191="день_1",
$BP191*$BL191/($AX191-$AW191+1)*BI191*(DAY(EOMONTH(BI$15,0))),
$DH191="день_2",
$BP191/30*MAX(MIN($AX191,EOMONTH(BI$15,0))-MAX($AW191,BI$15)+1,),
$DH191="раб.день",
$BP191/30*(IFERROR(
_xlfn.LET(_xlpm.VD,
CHOOSE(
{1;2;3;4;5;6;7;8;9;10;11;12;13;14;15;16;17;18},
45658,45659,45660,45661,45662,45663,45664,45665,45711,45724,45778,45779,45785,45786,45820,45821,45965,46022),
_xlfn.LET(_xlpm.DD,
MAX(MIN($AX191,EOMONTH(BI$15,0))-MAX($AW191,BI$15),),
_xlfn.IFS(
AND(MONTH($AW191)=MONTH(BI$15),MONTH($AX191)&lt;&gt;MONTH(BI$15)),
NETWORKDAYS.INTL($AW191,$AW191+_xlpm.DD,1,_xlpm.VD),
AND(MONTH($AW191)&lt;&gt;MONTH(BI$15),MONTH($AX191)=MONTH(BI$15)),
NETWORKDAYS.INTL(($AX191)-_xlpm.DD,$AX191,1,_xlpm.VD),
AND(MONTH($AW191)&lt;MONTH(BI$15),MONTH($AX191)&gt;MONTH(BI$15)),
NETWORKDAYS.INTL((EOMONTH(BI$15-1,1))-_xlpm.DD,EOMONTH(BI$15-1,1),1,_xlpm.VD),
AND(MONTH($AW191)=MONTH(BI$15),MONTH($AX191)=MONTH(BI$15)),
NETWORKDAYS.INTL($AW191,$AX191,1,_xlpm.VD)))),0)),
$DH191="месяц",
$BP191*BI191,
$DH191="неделя",
$BP191*BI191/7*(ROUNDUP((DAY(EOMONTH(BI$15,0)))/4,0))),
0)</f>
        <v/>
      </c>
      <c r="CA191" s="125">
        <f t="array" ref="CA191">
IFERROR(
_xlfn.IFS(
$DH191="день_1",
$BP191*$BL191/($AX191-$AW191+1)*BJ191*(DAY(EOMONTH(BJ$15,0))),
$DH191="день_2",
$BP191/30*MAX(MIN($AX191,EOMONTH(BJ$15,0))-MAX($AW191,BJ$15)+1,),
$DH191="раб.день",
$BP191/30*(IFERROR(
_xlfn.LET(_xlpm.VD,
CHOOSE(
{1;2;3;4;5;6;7;8;9;10;11;12;13;14;15;16;17;18},
45658,45659,45660,45661,45662,45663,45664,45665,45711,45724,45778,45779,45785,45786,45820,45821,45965,46022),
_xlfn.LET(_xlpm.DD,
MAX(MIN($AX191,EOMONTH(BJ$15,0))-MAX($AW191,BJ$15),),
_xlfn.IFS(
AND(MONTH($AW191)=MONTH(BJ$15),MONTH($AX191)&lt;&gt;MONTH(BJ$15)),
NETWORKDAYS.INTL($AW191,$AW191+_xlpm.DD,1,_xlpm.VD),
AND(MONTH($AW191)&lt;&gt;MONTH(BJ$15),MONTH($AX191)=MONTH(BJ$15)),
NETWORKDAYS.INTL(($AX191)-_xlpm.DD,$AX191,1,_xlpm.VD),
AND(MONTH($AW191)&lt;MONTH(BJ$15),MONTH($AX191)&gt;MONTH(BJ$15)),
NETWORKDAYS.INTL((EOMONTH(BJ$15-1,1))-_xlpm.DD,EOMONTH(BJ$15-1,1),1,_xlpm.VD),
AND(MONTH($AW191)=MONTH(BJ$15),MONTH($AX191)=MONTH(BJ$15)),
NETWORKDAYS.INTL($AW191,$AX191,1,_xlpm.VD)))),0)),
$DH191="месяц",
$BP191*BJ191,
$DH191="неделя",
$BP191*BJ191/7*(ROUNDUP((DAY(EOMONTH(BJ$15,0)))/4,0))),
0)</f>
        <v/>
      </c>
      <c r="CB191" s="125">
        <f t="array" ref="CB191">
IFERROR(
_xlfn.IFS(
$DH191="день_1",
$BP191*$BL191/($AX191-$AW191+1)*BK191*(DAY(EOMONTH(BK$15,0))),
$DH191="день_2",
$BP191/30*MAX(MIN($AX191,EOMONTH(BK$15,0))-MAX($AW191,BK$15)+1,),
$DH191="раб.день",
$BP191/30*(IFERROR(
_xlfn.LET(_xlpm.VD,
CHOOSE(
{1;2;3;4;5;6;7;8;9;10;11;12;13;14;15;16;17;18},
45658,45659,45660,45661,45662,45663,45664,45665,45711,45724,45778,45779,45785,45786,45820,45821,45965,46022),
_xlfn.LET(_xlpm.DD,
MAX(MIN($AX191,EOMONTH(BK$15,0))-MAX($AW191,BK$15),),
_xlfn.IFS(
AND(MONTH($AW191)=MONTH(BK$15),MONTH($AX191)&lt;&gt;MONTH(BK$15)),
NETWORKDAYS.INTL($AW191,$AW191+_xlpm.DD,1,_xlpm.VD),
AND(MONTH($AW191)&lt;&gt;MONTH(BK$15),MONTH($AX191)=MONTH(BK$15)),
NETWORKDAYS.INTL(($AX191)-_xlpm.DD,$AX191,1,_xlpm.VD),
AND(MONTH($AW191)&lt;MONTH(BK$15),MONTH($AX191)&gt;MONTH(BK$15)),
NETWORKDAYS.INTL((EOMONTH(BK$15-1,1))-_xlpm.DD,EOMONTH(BK$15-1,1),1,_xlpm.VD),
AND(MONTH($AW191)=MONTH(BK$15),MONTH($AX191)=MONTH(BK$15)),
NETWORKDAYS.INTL($AW191,$AX191,1,_xlpm.VD)))),0)),
$DH191="месяц",
$BP191*BK191,
$DH191="неделя",
$BP191*BK191/7*(ROUNDUP((DAY(EOMONTH(BK$15,0)))/4,0))),
0)</f>
        <v/>
      </c>
      <c r="CC191" s="125">
        <f>SUM($BQ191:$CB191)</f>
        <v/>
      </c>
      <c r="CD191" s="126">
        <f>SUM($EH191:$EH191)</f>
        <v/>
      </c>
      <c r="CE191" s="126">
        <f>$CD191*$AB191</f>
        <v/>
      </c>
      <c r="CF191" s="126">
        <f>SUM($EK191:$EK191)</f>
        <v/>
      </c>
      <c r="CG191" s="126">
        <f>$CF191*$AB191</f>
        <v/>
      </c>
      <c r="CH191" s="126">
        <f>SUM($CC191,$CE191,$CG191)</f>
        <v/>
      </c>
      <c r="CI191" s="126">
        <f>$CH191*(1+$CM191)</f>
        <v/>
      </c>
      <c r="CJ191" s="127" t="n">
        <v>0</v>
      </c>
      <c r="CK191" s="126">
        <f>SUM($CH191:$CH191)*(1+$CJ191)</f>
        <v/>
      </c>
      <c r="CL191" s="126">
        <f>SUM($CH191:$CH191)*(1+$CM191)</f>
        <v/>
      </c>
      <c r="CM191" s="59" t="inlineStr">
        <is>
          <t>20%</t>
        </is>
      </c>
      <c r="CN191" s="59" t="n"/>
      <c r="CO191" s="72" t="n"/>
      <c r="CP191" s="59" t="n"/>
      <c r="CQ191" s="73" t="n"/>
      <c r="CR191" s="73" t="n"/>
      <c r="CS191" s="73" t="n"/>
      <c r="CT191" s="72" t="n"/>
      <c r="CU191" s="79" t="inlineStr">
        <is>
          <t> </t>
        </is>
      </c>
      <c r="CV191" s="60" t="n"/>
      <c r="CW191" s="60" t="n"/>
      <c r="CX191" s="60" t="n"/>
      <c r="CY191" s="127">
        <f>IFERROR(($CC191-$EE191)/($EE191/(1-$DQ191)),0)</f>
        <v/>
      </c>
      <c r="CZ191" s="127">
        <f>IFERROR(1-$EI191/($CE191),0)</f>
        <v/>
      </c>
      <c r="DA191" s="127">
        <f>IFERROR(1-$EL191/($CG191),0)</f>
        <v/>
      </c>
      <c r="DB191" s="126">
        <f>ROUND(IFERROR(($CI191/(1+$CM191)-$EN191),0),2)</f>
        <v/>
      </c>
      <c r="DC191" s="128" t="n"/>
      <c r="DD191" s="125" t="n"/>
      <c r="DE191" s="75" t="n">
        <v>0</v>
      </c>
      <c r="DF191" s="128" t="n"/>
      <c r="DG191" s="125">
        <f>IF($DC191=0,0,$DD191*($DC191*100%-$DE191*$DF191))*SUM($AB191:$AB191)</f>
        <v/>
      </c>
      <c r="DH191" s="129" t="inlineStr">
        <is>
          <t>месяц</t>
        </is>
      </c>
      <c r="DI191" s="130">
        <f t="array" ref="DI191">IFERROR(
IF($ES191="LisChannel",
(ROUND(((INDEX({174.625;153.888888888889;130.972222222222},MATCH($AI191,{2;3;4}),0))*$AG191*$AI191),2)),0),0)</f>
        <v/>
      </c>
      <c r="DJ191" s="130">
        <f>
_xlfn.LET(_xlpm.X,
IFERROR(
IF($ES191="НовиковТВ",
(_xlfn.LET(_xlpm.NTV,
_xlfn.LET(_xlpm.MIN,350000,
IF(SUMIFS($DI:$DI,$ES:$ES,"НовиковТВ")&lt;=_xlpm.MIN,
(SUMIFS($DI:$DI,$ES:$ES,"НовиковТВ")/(COUNTIFS($ES:$ES,"НовиковТВ")))*_xlpm.MIN/SUMIFS($DI:$DI,$ES:$ES,"НовиковТВ"),
DI191)),
_xlpm.NTV+$DG191/(1-(1-(_xlpm.NTV)*(1-$DL191)*(1-$DM191)*(1-$DN191)*(1-$DO191)*(1-$DP191)/_xlpm.NTV))))/(1+$EP191),
$DI191+$DG191/(1-(1-($DI191)*(1-$DL191)*(1-$DM191)*(1-$DN191)*(1-$DO191)*(1-$DP191)/$DI191))),
0),
_xlpm.X*(1+$CM191)*(1+$CW191)-_xlpm.X*(1+$CM191)+_xlpm.X)</f>
        <v/>
      </c>
      <c r="DK191" s="125" t="inlineStr">
        <is>
          <t>послед.</t>
        </is>
      </c>
      <c r="DL191" s="63" t="n">
        <v>0</v>
      </c>
      <c r="DM191" s="63" t="n">
        <v>0</v>
      </c>
      <c r="DN191" s="63" t="n">
        <v>0</v>
      </c>
      <c r="DO191" s="63" t="n">
        <v>0</v>
      </c>
      <c r="DP191" s="63" t="n">
        <v>0</v>
      </c>
      <c r="DQ191" s="63">
        <f t="array" ref="DQ191">IFERROR(_xlfn.IFS(
$DK191="послед.",1-(1-$DL191)*(1-$DM191)*(1-$DN191)*(1-$DO191)*(1-$DP191),
$DK191="сумм.",$DL191+$DM191+$DN191+$DO191+$DP191),
0)</f>
        <v/>
      </c>
      <c r="DR191" s="125">
        <f t="array" ref="DR191">
IFERROR(
_xlfn.IFS(
$BL191=0,
0,
$BL191&gt;0,
_xlfn.IFS($DK191="послед.",
$DJ191*(1-$DL191)*(1-$DM191)*(1-$DN191)*(1-$DO191)*(1-$DP191),
$DK191="сумм.",
$DJ191*(1-($DL191+$DM191+$DN191+$DO191+$DP191)))),0)</f>
        <v/>
      </c>
      <c r="DS191" s="125">
        <f t="array" ref="DS191">
IFERROR(_xlfn.IFS(
$DH191="день_1",
$DR191*$BL191/($AX191-$AW191+1)*AZ191*(DAY(EOMONTH(AZ$15,0))),
$DH191="день_2",
$DR191/30*MAX(MIN($AX191,EOMONTH(AZ$15,0))-MAX($AW191,AZ$15)+1,),
$DH191="раб.день",
$DR191/30*(IFERROR(
_xlfn.LET(_xlpm.VD,
CHOOSE(
{1;2;3;4;5;6;7;8;9;10;11;12;13;14;15;16;17;18},
45658,45659,45660,45661,45662,45663,45664,45665,45711,45724,45778,45779,45785,45786,45820,45821,45965,46022),
_xlfn.LET(_xlpm.DD,
MAX(MIN($AX191,EOMONTH(AZ$15,0))-MAX($AW191,AZ$15),),
_xlfn.IFS(
AND(MONTH($AW191)=MONTH(AZ$15),MONTH($AX191)&lt;&gt;MONTH(AZ$15)),
NETWORKDAYS.INTL($AW191,$AW191+_xlpm.DD,1,_xlpm.VD),
AND(MONTH($AW191)&lt;&gt;MONTH(AZ$15),MONTH($AX191)=MONTH(AZ$15)),
NETWORKDAYS.INTL(($AX191)-_xlpm.DD,$AX191,1,_xlpm.VD),
AND(MONTH($AW191)&lt;MONTH(AZ$15),MONTH($AX191)&gt;MONTH(AZ$15)),
NETWORKDAYS.INTL((EOMONTH(AZ$15-1,1))-_xlpm.DD,EOMONTH(AZ$15-1,1),1,_xlpm.VD),
AND(MONTH($AW191)=MONTH(AZ$15),MONTH($AX191)=MONTH(AZ$15)),
NETWORKDAYS.INTL($AW191,$AX191,1,_xlpm.VD)))),0)),
$DH191="месяц",
$DR191*AZ191,
$DH191="неделя",
$DR191*AZ191/7*(ROUNDUP((DAY(EOMONTH(AZ$15,0)))/4,0))),
0)</f>
        <v/>
      </c>
      <c r="DT191" s="125">
        <f t="array" ref="DT191">
IFERROR(_xlfn.IFS(
$DH191="день_1",
$DR191*$BL191/($AX191-$AW191+1)*BA191*(DAY(EOMONTH(BA$15,0))),
$DH191="день_2",
$DR191/30*MAX(MIN($AX191,EOMONTH(BA$15,0))-MAX($AW191,BA$15)+1,),
$DH191="раб.день",
$DR191/30*(IFERROR(
_xlfn.LET(_xlpm.VD,
CHOOSE(
{1;2;3;4;5;6;7;8;9;10;11;12;13;14;15;16;17;18},
45658,45659,45660,45661,45662,45663,45664,45665,45711,45724,45778,45779,45785,45786,45820,45821,45965,46022),
_xlfn.LET(_xlpm.DD,
MAX(MIN($AX191,EOMONTH(BA$15,0))-MAX($AW191,BA$15),),
_xlfn.IFS(
AND(MONTH($AW191)=MONTH(BA$15),MONTH($AX191)&lt;&gt;MONTH(BA$15)),
NETWORKDAYS.INTL($AW191,$AW191+_xlpm.DD,1,_xlpm.VD),
AND(MONTH($AW191)&lt;&gt;MONTH(BA$15),MONTH($AX191)=MONTH(BA$15)),
NETWORKDAYS.INTL(($AX191)-_xlpm.DD,$AX191,1,_xlpm.VD),
AND(MONTH($AW191)&lt;MONTH(BA$15),MONTH($AX191)&gt;MONTH(BA$15)),
NETWORKDAYS.INTL((EOMONTH(BA$15-1,1))-_xlpm.DD,EOMONTH(BA$15-1,1),1,_xlpm.VD),
AND(MONTH($AW191)=MONTH(BA$15),MONTH($AX191)=MONTH(BA$15)),
NETWORKDAYS.INTL($AW191,$AX191,1,_xlpm.VD)))),0)),
$DH191="месяц",
$DR191*BA191,
$DH191="неделя",
$DR191*BA191/7*(ROUNDUP((DAY(EOMONTH(BA$15,0)))/4,0))),
0)</f>
        <v/>
      </c>
      <c r="DU191" s="125">
        <f t="array" ref="DU191">
IFERROR(_xlfn.IFS(
$DH191="день_1",
$DR191*$BL191/($AX191-$AW191+1)*BB191*(DAY(EOMONTH(BB$15,0))),
$DH191="день_2",
$DR191/30*MAX(MIN($AX191,EOMONTH(BB$15,0))-MAX($AW191,BB$15)+1,),
$DH191="раб.день",
$DR191/30*(IFERROR(
_xlfn.LET(_xlpm.VD,
CHOOSE(
{1;2;3;4;5;6;7;8;9;10;11;12;13;14;15;16;17;18},
45658,45659,45660,45661,45662,45663,45664,45665,45711,45724,45778,45779,45785,45786,45820,45821,45965,46022),
_xlfn.LET(_xlpm.DD,
MAX(MIN($AX191,EOMONTH(BB$15,0))-MAX($AW191,BB$15),),
_xlfn.IFS(
AND(MONTH($AW191)=MONTH(BB$15),MONTH($AX191)&lt;&gt;MONTH(BB$15)),
NETWORKDAYS.INTL($AW191,$AW191+_xlpm.DD,1,_xlpm.VD),
AND(MONTH($AW191)&lt;&gt;MONTH(BB$15),MONTH($AX191)=MONTH(BB$15)),
NETWORKDAYS.INTL(($AX191)-_xlpm.DD,$AX191,1,_xlpm.VD),
AND(MONTH($AW191)&lt;MONTH(BB$15),MONTH($AX191)&gt;MONTH(BB$15)),
NETWORKDAYS.INTL((EOMONTH(BB$15-1,1))-_xlpm.DD,EOMONTH(BB$15-1,1),1,_xlpm.VD),
AND(MONTH($AW191)=MONTH(BB$15),MONTH($AX191)=MONTH(BB$15)),
NETWORKDAYS.INTL($AW191,$AX191,1,_xlpm.VD)))),0)),
$DH191="месяц",
$DR191*BB191,
$DH191="неделя",
$DR191*BB191/7*(ROUNDUP((DAY(EOMONTH(BB$15,0)))/4,0))),
0)</f>
        <v/>
      </c>
      <c r="DV191" s="125">
        <f t="array" ref="DV191">
IFERROR(_xlfn.IFS(
$DH191="день_1",
$DR191*$BL191/($AX191-$AW191+1)*BC191*(DAY(EOMONTH(BC$15,0))),
$DH191="день_2",
$DR191/30*MAX(MIN($AX191,EOMONTH(BC$15,0))-MAX($AW191,BC$15)+1,),
$DH191="раб.день",
$DR191/30*(IFERROR(
_xlfn.LET(_xlpm.VD,
CHOOSE(
{1;2;3;4;5;6;7;8;9;10;11;12;13;14;15;16;17;18},
45658,45659,45660,45661,45662,45663,45664,45665,45711,45724,45778,45779,45785,45786,45820,45821,45965,46022),
_xlfn.LET(_xlpm.DD,
MAX(MIN($AX191,EOMONTH(BC$15,0))-MAX($AW191,BC$15),),
_xlfn.IFS(
AND(MONTH($AW191)=MONTH(BC$15),MONTH($AX191)&lt;&gt;MONTH(BC$15)),
NETWORKDAYS.INTL($AW191,$AW191+_xlpm.DD,1,_xlpm.VD),
AND(MONTH($AW191)&lt;&gt;MONTH(BC$15),MONTH($AX191)=MONTH(BC$15)),
NETWORKDAYS.INTL(($AX191)-_xlpm.DD,$AX191,1,_xlpm.VD),
AND(MONTH($AW191)&lt;MONTH(BC$15),MONTH($AX191)&gt;MONTH(BC$15)),
NETWORKDAYS.INTL((EOMONTH(BC$15-1,1))-_xlpm.DD,EOMONTH(BC$15-1,1),1,_xlpm.VD),
AND(MONTH($AW191)=MONTH(BC$15),MONTH($AX191)=MONTH(BC$15)),
NETWORKDAYS.INTL($AW191,$AX191,1,_xlpm.VD)))),0)),
$DH191="месяц",
$DR191*BC191,
$DH191="неделя",
$DR191*BC191/7*(ROUNDUP((DAY(EOMONTH(BC$15,0)))/4,0))),
0)</f>
        <v/>
      </c>
      <c r="DW191" s="125">
        <f t="array" ref="DW191">
IFERROR(_xlfn.IFS(
$DH191="день_1",
$DR191*$BL191/($AX191-$AW191+1)*BD191*(DAY(EOMONTH(BD$15,0))),
$DH191="день_2",
$DR191/30*MAX(MIN($AX191,EOMONTH(BD$15,0))-MAX($AW191,BD$15)+1,),
$DH191="раб.день",
$DR191/30*(IFERROR(
_xlfn.LET(_xlpm.VD,
CHOOSE(
{1;2;3;4;5;6;7;8;9;10;11;12;13;14;15;16;17;18},
45658,45659,45660,45661,45662,45663,45664,45665,45711,45724,45778,45779,45785,45786,45820,45821,45965,46022),
_xlfn.LET(_xlpm.DD,
MAX(MIN($AX191,EOMONTH(BD$15,0))-MAX($AW191,BD$15),),
_xlfn.IFS(
AND(MONTH($AW191)=MONTH(BD$15),MONTH($AX191)&lt;&gt;MONTH(BD$15)),
NETWORKDAYS.INTL($AW191,$AW191+_xlpm.DD,1,_xlpm.VD),
AND(MONTH($AW191)&lt;&gt;MONTH(BD$15),MONTH($AX191)=MONTH(BD$15)),
NETWORKDAYS.INTL(($AX191)-_xlpm.DD,$AX191,1,_xlpm.VD),
AND(MONTH($AW191)&lt;MONTH(BD$15),MONTH($AX191)&gt;MONTH(BD$15)),
NETWORKDAYS.INTL((EOMONTH(BD$15-1,1))-_xlpm.DD,EOMONTH(BD$15-1,1),1,_xlpm.VD),
AND(MONTH($AW191)=MONTH(BD$15),MONTH($AX191)=MONTH(BD$15)),
NETWORKDAYS.INTL($AW191,$AX191,1,_xlpm.VD)))),0)),
$DH191="месяц",
$DR191*BD191,
$DH191="неделя",
$DR191*BD191/7*(ROUNDUP((DAY(EOMONTH(BD$15,0)))/4,0))),
0)</f>
        <v/>
      </c>
      <c r="DX191" s="125">
        <f t="array" ref="DX191">
IFERROR(_xlfn.IFS(
$DH191="день_1",
$DR191*$BL191/($AX191-$AW191+1)*BE191*(DAY(EOMONTH(BE$15,0))),
$DH191="день_2",
$DR191/30*MAX(MIN($AX191,EOMONTH(BE$15,0))-MAX($AW191,BE$15)+1,),
$DH191="раб.день",
$DR191/30*(IFERROR(
_xlfn.LET(_xlpm.VD,
CHOOSE(
{1;2;3;4;5;6;7;8;9;10;11;12;13;14;15;16;17;18},
45658,45659,45660,45661,45662,45663,45664,45665,45711,45724,45778,45779,45785,45786,45820,45821,45965,46022),
_xlfn.LET(_xlpm.DD,
MAX(MIN($AX191,EOMONTH(BE$15,0))-MAX($AW191,BE$15),),
_xlfn.IFS(
AND(MONTH($AW191)=MONTH(BE$15),MONTH($AX191)&lt;&gt;MONTH(BE$15)),
NETWORKDAYS.INTL($AW191,$AW191+_xlpm.DD,1,_xlpm.VD),
AND(MONTH($AW191)&lt;&gt;MONTH(BE$15),MONTH($AX191)=MONTH(BE$15)),
NETWORKDAYS.INTL(($AX191)-_xlpm.DD,$AX191,1,_xlpm.VD),
AND(MONTH($AW191)&lt;MONTH(BE$15),MONTH($AX191)&gt;MONTH(BE$15)),
NETWORKDAYS.INTL((EOMONTH(BE$15-1,1))-_xlpm.DD,EOMONTH(BE$15-1,1),1,_xlpm.VD),
AND(MONTH($AW191)=MONTH(BE$15),MONTH($AX191)=MONTH(BE$15)),
NETWORKDAYS.INTL($AW191,$AX191,1,_xlpm.VD)))),0)),
$DH191="месяц",
$DR191*BE191,
$DH191="неделя",
$DR191*BE191/7*(ROUNDUP((DAY(EOMONTH(BE$15,0)))/4,0))),
0)</f>
        <v/>
      </c>
      <c r="DY191" s="125">
        <f t="array" ref="DY191">
IFERROR(_xlfn.IFS(
$DH191="день_1",
$DR191*$BL191/($AX191-$AW191+1)*BF191*(DAY(EOMONTH(BF$15,0))),
$DH191="день_2",
$DR191/30*MAX(MIN($AX191,EOMONTH(BF$15,0))-MAX($AW191,BF$15)+1,),
$DH191="раб.день",
$DR191/30*(IFERROR(
_xlfn.LET(_xlpm.VD,
CHOOSE(
{1;2;3;4;5;6;7;8;9;10;11;12;13;14;15;16;17;18},
45658,45659,45660,45661,45662,45663,45664,45665,45711,45724,45778,45779,45785,45786,45820,45821,45965,46022),
_xlfn.LET(_xlpm.DD,
MAX(MIN($AX191,EOMONTH(BF$15,0))-MAX($AW191,BF$15),),
_xlfn.IFS(
AND(MONTH($AW191)=MONTH(BF$15),MONTH($AX191)&lt;&gt;MONTH(BF$15)),
NETWORKDAYS.INTL($AW191,$AW191+_xlpm.DD,1,_xlpm.VD),
AND(MONTH($AW191)&lt;&gt;MONTH(BF$15),MONTH($AX191)=MONTH(BF$15)),
NETWORKDAYS.INTL(($AX191)-_xlpm.DD,$AX191,1,_xlpm.VD),
AND(MONTH($AW191)&lt;MONTH(BF$15),MONTH($AX191)&gt;MONTH(BF$15)),
NETWORKDAYS.INTL((EOMONTH(BF$15-1,1))-_xlpm.DD,EOMONTH(BF$15-1,1),1,_xlpm.VD),
AND(MONTH($AW191)=MONTH(BF$15),MONTH($AX191)=MONTH(BF$15)),
NETWORKDAYS.INTL($AW191,$AX191,1,_xlpm.VD)))),0)),
$DH191="месяц",
$DR191*BF191,
$DH191="неделя",
$DR191*BF191/7*(ROUNDUP((DAY(EOMONTH(BF$15,0)))/4,0))),
0)</f>
        <v/>
      </c>
      <c r="DZ191" s="125">
        <f t="array" ref="DZ191">
IFERROR(_xlfn.IFS(
$DH191="день_1",
$DR191*$BL191/($AX191-$AW191+1)*BG191*(DAY(EOMONTH(BG$15,0))),
$DH191="день_2",
$DR191/30*MAX(MIN($AX191,EOMONTH(BG$15,0))-MAX($AW191,BG$15)+1,),
$DH191="раб.день",
$DR191/30*(IFERROR(
_xlfn.LET(_xlpm.VD,
CHOOSE(
{1;2;3;4;5;6;7;8;9;10;11;12;13;14;15;16;17;18},
45658,45659,45660,45661,45662,45663,45664,45665,45711,45724,45778,45779,45785,45786,45820,45821,45965,46022),
_xlfn.LET(_xlpm.DD,
MAX(MIN($AX191,EOMONTH(BG$15,0))-MAX($AW191,BG$15),),
_xlfn.IFS(
AND(MONTH($AW191)=MONTH(BG$15),MONTH($AX191)&lt;&gt;MONTH(BG$15)),
NETWORKDAYS.INTL($AW191,$AW191+_xlpm.DD,1,_xlpm.VD),
AND(MONTH($AW191)&lt;&gt;MONTH(BG$15),MONTH($AX191)=MONTH(BG$15)),
NETWORKDAYS.INTL(($AX191)-_xlpm.DD,$AX191,1,_xlpm.VD),
AND(MONTH($AW191)&lt;MONTH(BG$15),MONTH($AX191)&gt;MONTH(BG$15)),
NETWORKDAYS.INTL((EOMONTH(BG$15-1,1))-_xlpm.DD,EOMONTH(BG$15-1,1),1,_xlpm.VD),
AND(MONTH($AW191)=MONTH(BG$15),MONTH($AX191)=MONTH(BG$15)),
NETWORKDAYS.INTL($AW191,$AX191,1,_xlpm.VD)))),0)),
$DH191="месяц",
$DR191*BG191,
$DH191="неделя",
$DR191*BG191/7*(ROUNDUP((DAY(EOMONTH(BG$15,0)))/4,0))),
0)</f>
        <v/>
      </c>
      <c r="EA191" s="125">
        <f t="array" ref="EA191">
IFERROR(_xlfn.IFS(
$DH191="день_1",
$DR191*$BL191/($AX191-$AW191+1)*BH191*(DAY(EOMONTH(BH$15,0))),
$DH191="день_2",
$DR191/30*MAX(MIN($AX191,EOMONTH(BH$15,0))-MAX($AW191,BH$15)+1,),
$DH191="раб.день",
$DR191/30*(IFERROR(
_xlfn.LET(_xlpm.VD,
CHOOSE(
{1;2;3;4;5;6;7;8;9;10;11;12;13;14;15;16;17;18},
45658,45659,45660,45661,45662,45663,45664,45665,45711,45724,45778,45779,45785,45786,45820,45821,45965,46022),
_xlfn.LET(_xlpm.DD,
MAX(MIN($AX191,EOMONTH(BH$15,0))-MAX($AW191,BH$15),),
_xlfn.IFS(
AND(MONTH($AW191)=MONTH(BH$15),MONTH($AX191)&lt;&gt;MONTH(BH$15)),
NETWORKDAYS.INTL($AW191,$AW191+_xlpm.DD,1,_xlpm.VD),
AND(MONTH($AW191)&lt;&gt;MONTH(BH$15),MONTH($AX191)=MONTH(BH$15)),
NETWORKDAYS.INTL(($AX191)-_xlpm.DD,$AX191,1,_xlpm.VD),
AND(MONTH($AW191)&lt;MONTH(BH$15),MONTH($AX191)&gt;MONTH(BH$15)),
NETWORKDAYS.INTL((EOMONTH(BH$15-1,1))-_xlpm.DD,EOMONTH(BH$15-1,1),1,_xlpm.VD),
AND(MONTH($AW191)=MONTH(BH$15),MONTH($AX191)=MONTH(BH$15)),
NETWORKDAYS.INTL($AW191,$AX191,1,_xlpm.VD)))),0)),
$DH191="месяц",
$DR191*BH191,
$DH191="неделя",
$DR191*BH191/7*(ROUNDUP((DAY(EOMONTH(BH$15,0)))/4,0))),
0)</f>
        <v/>
      </c>
      <c r="EB191" s="125">
        <f t="array" ref="EB191">
IFERROR(_xlfn.IFS(
$DH191="день_1",
$DR191*$BL191/($AX191-$AW191+1)*BI191*(DAY(EOMONTH(BI$15,0))),
$DH191="день_2",
$DR191/30*MAX(MIN($AX191,EOMONTH(BI$15,0))-MAX($AW191,BI$15)+1,),
$DH191="раб.день",
$DR191/30*(IFERROR(
_xlfn.LET(_xlpm.VD,
CHOOSE(
{1;2;3;4;5;6;7;8;9;10;11;12;13;14;15;16;17;18},
45658,45659,45660,45661,45662,45663,45664,45665,45711,45724,45778,45779,45785,45786,45820,45821,45965,46022),
_xlfn.LET(_xlpm.DD,
MAX(MIN($AX191,EOMONTH(BI$15,0))-MAX($AW191,BI$15),),
_xlfn.IFS(
AND(MONTH($AW191)=MONTH(BI$15),MONTH($AX191)&lt;&gt;MONTH(BI$15)),
NETWORKDAYS.INTL($AW191,$AW191+_xlpm.DD,1,_xlpm.VD),
AND(MONTH($AW191)&lt;&gt;MONTH(BI$15),MONTH($AX191)=MONTH(BI$15)),
NETWORKDAYS.INTL(($AX191)-_xlpm.DD,$AX191,1,_xlpm.VD),
AND(MONTH($AW191)&lt;MONTH(BI$15),MONTH($AX191)&gt;MONTH(BI$15)),
NETWORKDAYS.INTL((EOMONTH(BI$15-1,1))-_xlpm.DD,EOMONTH(BI$15-1,1),1,_xlpm.VD),
AND(MONTH($AW191)=MONTH(BI$15),MONTH($AX191)=MONTH(BI$15)),
NETWORKDAYS.INTL($AW191,$AX191,1,_xlpm.VD)))),0)),
$DH191="месяц",
$DR191*BI191,
$DH191="неделя",
$DR191*BI191/7*(ROUNDUP((DAY(EOMONTH(BI$15,0)))/4,0))),
0)</f>
        <v/>
      </c>
      <c r="EC191" s="125">
        <f t="array" ref="EC191">
IFERROR(_xlfn.IFS(
$DH191="день_1",
$DR191*$BL191/($AX191-$AW191+1)*BJ191*(DAY(EOMONTH(BJ$15,0))),
$DH191="день_2",
$DR191/30*MAX(MIN($AX191,EOMONTH(BJ$15,0))-MAX($AW191,BJ$15)+1,),
$DH191="раб.день",
$DR191/30*(IFERROR(
_xlfn.LET(_xlpm.VD,
CHOOSE(
{1;2;3;4;5;6;7;8;9;10;11;12;13;14;15;16;17;18},
45658,45659,45660,45661,45662,45663,45664,45665,45711,45724,45778,45779,45785,45786,45820,45821,45965,46022),
_xlfn.LET(_xlpm.DD,
MAX(MIN($AX191,EOMONTH(BJ$15,0))-MAX($AW191,BJ$15),),
_xlfn.IFS(
AND(MONTH($AW191)=MONTH(BJ$15),MONTH($AX191)&lt;&gt;MONTH(BJ$15)),
NETWORKDAYS.INTL($AW191,$AW191+_xlpm.DD,1,_xlpm.VD),
AND(MONTH($AW191)&lt;&gt;MONTH(BJ$15),MONTH($AX191)=MONTH(BJ$15)),
NETWORKDAYS.INTL(($AX191)-_xlpm.DD,$AX191,1,_xlpm.VD),
AND(MONTH($AW191)&lt;MONTH(BJ$15),MONTH($AX191)&gt;MONTH(BJ$15)),
NETWORKDAYS.INTL((EOMONTH(BJ$15-1,1))-_xlpm.DD,EOMONTH(BJ$15-1,1),1,_xlpm.VD),
AND(MONTH($AW191)=MONTH(BJ$15),MONTH($AX191)=MONTH(BJ$15)),
NETWORKDAYS.INTL($AW191,$AX191,1,_xlpm.VD)))),0)),
$DH191="месяц",
$DR191*BJ191,
$DH191="неделя",
$DR191*BJ191/7*(ROUNDUP((DAY(EOMONTH(BJ$15,0)))/4,0))),
0)</f>
        <v/>
      </c>
      <c r="ED191" s="125">
        <f t="array" ref="ED191">
IFERROR(_xlfn.IFS(
$DH191="день_1",
$DR191*$BL191/($AX191-$AW191+1)*BK191*(DAY(EOMONTH(BK$15,0))),
$DH191="день_2",
$DR191/30*MAX(MIN($AX191,EOMONTH(BK$15,0))-MAX($AW191,BK$15)+1,),
$DH191="раб.день",
$DR191/30*(IFERROR(
_xlfn.LET(_xlpm.VD,
CHOOSE(
{1;2;3;4;5;6;7;8;9;10;11;12;13;14;15;16;17;18},
45658,45659,45660,45661,45662,45663,45664,45665,45711,45724,45778,45779,45785,45786,45820,45821,45965,46022),
_xlfn.LET(_xlpm.DD,
MAX(MIN($AX191,EOMONTH(BK$15,0))-MAX($AW191,BK$15),),
_xlfn.IFS(
AND(MONTH($AW191)=MONTH(BK$15),MONTH($AX191)&lt;&gt;MONTH(BK$15)),
NETWORKDAYS.INTL($AW191,$AW191+_xlpm.DD,1,_xlpm.VD),
AND(MONTH($AW191)&lt;&gt;MONTH(BK$15),MONTH($AX191)=MONTH(BK$15)),
NETWORKDAYS.INTL(($AX191)-_xlpm.DD,$AX191,1,_xlpm.VD),
AND(MONTH($AW191)&lt;MONTH(BK$15),MONTH($AX191)&gt;MONTH(BK$15)),
NETWORKDAYS.INTL((EOMONTH(BK$15-1,1))-_xlpm.DD,EOMONTH(BK$15-1,1),1,_xlpm.VD),
AND(MONTH($AW191)=MONTH(BK$15),MONTH($AX191)=MONTH(BK$15)),
NETWORKDAYS.INTL($AW191,$AX191,1,_xlpm.VD)))),0)),
$DH191="месяц",
$DR191*BK191,
$DH191="неделя",
$DR191*BK191/7*(ROUNDUP((DAY(EOMONTH(BK$15,0)))/4,0))),
0)</f>
        <v/>
      </c>
      <c r="EE191" s="125">
        <f>SUM($DS191,$DT191,$DU191,$DV191,$DW191,$DX191,$DY191,$DZ191,$EA191,$EB191,$EC191,$ED191)</f>
        <v/>
      </c>
      <c r="EF191" s="125">
        <f>IFERROR(ROUND($EE191*(1+$EP191),2),0)</f>
        <v/>
      </c>
      <c r="EG191" s="128" t="n">
        <v>1</v>
      </c>
      <c r="EH191" s="126" t="n">
        <v>0</v>
      </c>
      <c r="EI191" s="126">
        <f>ROUND(SUM($EH191:$EH191)*SUM($AB191:$AB191)*$EG191,2)</f>
        <v/>
      </c>
      <c r="EJ191" s="126">
        <f>ROUND($EI191*(1+$EP191),2)</f>
        <v/>
      </c>
      <c r="EK191" s="126" t="n">
        <v>0</v>
      </c>
      <c r="EL191" s="126">
        <f>ROUND(SUM($EK191:$EK191)*SUM($AB191:$AB191)*$EG191,2)</f>
        <v/>
      </c>
      <c r="EM191" s="126">
        <f>ROUND($EL191*(1+$EP191),2)</f>
        <v/>
      </c>
      <c r="EN191" s="126">
        <f>SUM($EE191,$EI191,$EL191)</f>
        <v/>
      </c>
      <c r="EO191" s="126">
        <f>SUM($EF191,$EJ191,$EM191)</f>
        <v/>
      </c>
      <c r="EP191" s="59" t="inlineStr">
        <is>
          <t>20%</t>
        </is>
      </c>
      <c r="EQ191" s="59" t="n"/>
      <c r="ER191" s="60">
        <f t="array" ref="ER191">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MATCH(ES191,
{"AMS";"RussOutdoor";"HD Outdoor";"Ingroup";"IQ";"Ledproduction";"LisChannel";"Logic";"Media-PPL";"NovikovTV | НовиковТВ";"SMA";"SOK";"КрокусТВ | CrocusTV | IndoorTV";"Сити";"ТЯК Москва"},
0)),"")</f>
        <v/>
      </c>
      <c r="ES191" s="60" t="n"/>
      <c r="ET191" s="60">
        <f t="array" ref="ET191">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MATCH(ES191,
{"AMS";"RussOutdoor";"HD Outdoor";"Ingroup";"IQ";"Ledproduction";"LisChannel";"Logic";"Media-PPL";"NovikovTV | НовиковТВ";"SMA";"SOK";"КрокусТВ | CrocusTV | IndoorTV";"Сити";"ТЯК Москва"},
0)),"")</f>
        <v/>
      </c>
      <c r="EU191" s="60" t="n"/>
      <c r="EV191" s="60" t="n"/>
      <c r="EX191" s="110">
        <f t="array" ref="EX191">
($AR191/30
+N("ТРАФИК ПЛОЩАДКИ"))*
(IFERROR(
_xlfn.LET(
_xlpm.GPR,
HLOOKUP($L191,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(MATCH($T191,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IF($Q191="цифровой",_xlpm.GPR/$AG191,_xlpm.GPR/60)),
0)
+N("DWELL TIME"))*
(IF($AB191=0,0,IF($AB191=1,0.3,IF($AB191=2,0.5,IF($AB191&gt;2,1))))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_xlfn.IFS($AC191="да",1.2,$AC191="нет",1)*
_xlfn.IFS($AD191="да",1.2,$AD191="нет",1)*
IF(R191="статический",1,1.2)*
$X191*
INDEX(
{1.2;1;1.2;1.2;1;1.2;1.2;1.2;1.2;1.2;1.2;1;1.2;1.2;1.2;1.2;1;1;1.2;1.2;1.2;1;1;1;1;1.2;1.2;1.2;1.2;1;1;1;1;1.2;1.2;1.2;1.2;1.2;1.2;1.2;1.2;1;1;1.2;1;1;1;1;1.5;1;1;1.5;1.5;1.2},
MATCH($Q191,_xlpm.MI,0)))&gt;{0.02;0.04;0.06;0.1;0.2;0.4;0.6;0.8;1;2;4;6})),
{0;1;2;3;4;5;6;7;8;9;10;11;12},
0)))
+N("КОЭФФИЦИЕНТ КОНТАКТА"))))*
(_xlfn.IFS($X191&lt;0.1,$X191/1000,$X191&gt;25,5.2,AND($X191&gt;=0.1,$X191&lt;=25),(($X191*2+0.1)/10)*($X191/10)))*
IFERROR((_xlfn.LET(
_xlpm.MA,
{0;0.8;0.85;0.9;0.95;1},
_xlpm.MAA,
{0;1;2;3;4;5},
INDEX(_xlpm.MA,MATCH(SUMPRODUCT(--((IF(ROUND(_xlpm.MAA,1)&gt;5,5,ROUND($AB191,1)))&gt;{0;1;2;3;4;5})),_xlpm.MAA,0)))
+N("КОЭФФИЦИЕНТ КОЛ-ВО КОНСТРУКЦИЙ")),1)*
$AB191,0))*
(IF($Q191="цифровой",$AG191/15*$AI191,1)
+N("ДЛЯ ЦИФРЫ"))</f>
        <v/>
      </c>
      <c r="EY191" s="110">
        <f>IFERROR(EX191*AY191,0)</f>
        <v/>
      </c>
      <c r="EZ191" s="131">
        <f>IFERROR(DP191/EY191*1000,0)</f>
        <v/>
      </c>
      <c r="FA191" s="112">
        <f>IFERROR(FC191/FB191,0)</f>
        <v/>
      </c>
      <c r="FB191" s="112">
        <f>IFERROR((FC191/(EY191/FF191*#REF!))*0.825,0)</f>
        <v/>
      </c>
      <c r="FC191" s="112">
        <f>IFERROR(((EX191*30/AR191)*100)/30,0)</f>
        <v/>
      </c>
      <c r="FD191" s="112">
        <f>IFERROR(EY191/G191*100%,0)</f>
        <v/>
      </c>
      <c r="FE191" s="112">
        <f>IFERROR(FD191/FC191*100%,0)</f>
        <v/>
      </c>
      <c r="FF191" s="110">
        <f>IFERROR(AR191/30*AY191,0)</f>
        <v/>
      </c>
    </row>
    <row r="192" ht="13" customHeight="1">
      <c r="A192" s="59" t="n"/>
      <c r="B192" s="60" t="n"/>
      <c r="C192" s="60" t="n"/>
      <c r="D192" s="60">
        <f t="array" ref="D192">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MATCH($E192,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92" s="60">
        <f t="array" ref="E192">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MATCH($F192,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92" s="60" t="inlineStr"/>
      <c r="G192" s="60" t="n"/>
      <c r="H192" s="60">
        <f t="array" ref="H192">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MATCH($I192,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92" s="60" t="n"/>
      <c r="J192" s="60" t="n"/>
      <c r="K192" s="60" t="n"/>
      <c r="L192" s="60" t="n"/>
      <c r="M192" s="60" t="n"/>
      <c r="N192" s="60" t="n"/>
      <c r="O192" s="60" t="n"/>
      <c r="P192" s="60">
        <f t="array" ref="P192">
_xlfn.IFS(
ISNUMBER(MATCH($Q192,{"шелфбаннер","разделитель","монетница","чековая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ISNUMBER(MATCH($Q192,{"LED/LCD","видеокулер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ISNUMBER(MATCH($Q192,{"автомобиль","машина","выставочное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ISNUMBER(MATCH($Q192,{"билборд","лифтовая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ISNUMBER(MATCH($Q192,{"навигация","подвесной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ISNUMBER(MATCH($Q192,{"движущаяся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ISNUMBER(MATCH($Q192,{"каталог","журнал"},)),
"Пресса",
$Q192="","")</f>
        <v/>
      </c>
      <c r="Q192" s="60" t="n"/>
      <c r="R192" s="60">
        <f t="array" ref="R192">
IFERROR(
_xlfn.IFS(
OR(ISNUMBER(MATCH($Q192,{"экспозиция","макет","стенд","автостенд","авто стенд","выставочное пространство","выставочные стенды","модульные выставочные стенды","3Д конструкция","3D конструкция"},)),P192="Экспонирование"),
"нестандартный",
ISNUMBER(MATCH($Q192,{"скроллер","призматрон"},)),
"динамический",
$P192="Видео",
"цифровой",
OR($P192="Пресса",$P192="Щит",$P192="POSm",$P192="Подвес",$P192="Брендирование/оклейка"),
"статический"),"")</f>
        <v/>
      </c>
      <c r="S192" s="59" t="n"/>
      <c r="T192" s="60" t="n"/>
      <c r="U192" s="60" t="n"/>
      <c r="V192" s="60">
        <f>
IF(P192="Видео",
"цифровой постер/ролик",
IF(ISNUMBER(MATCH(Q192,{"короб световой","короб световой | лайтбокс","короб световой | кристалайт","лайтбокс","лайт бокс","кристалайт","LB","lightbox"},)),
"бэклит",
IF(P192="Брендирование/оклейка",
"перфарированная пленка/самоклейка",
IF(P192="Экспонирование",
"под запрос",
IF(P192="Подвес",
"баннер/ткань",
"")))))</f>
        <v/>
      </c>
      <c r="W192" s="59" t="n"/>
      <c r="X192" s="59" t="n"/>
      <c r="Y192" s="59" t="n"/>
      <c r="Z192" s="61" t="n"/>
      <c r="AA192" s="61" t="n"/>
      <c r="AB192" s="61">
        <f>IF(BL192&gt;0,Z192,0)</f>
        <v/>
      </c>
      <c r="AC192" s="59" t="n"/>
      <c r="AD192" s="59" t="n"/>
      <c r="AE192" s="59" t="n"/>
      <c r="AF192" s="59" t="n"/>
      <c r="AG192" s="59" t="n"/>
      <c r="AH192" s="59" t="n"/>
      <c r="AI192" s="59" t="n"/>
      <c r="AJ192" s="59" t="n"/>
      <c r="AK192" s="59" t="n"/>
      <c r="AL192" s="62">
        <f>IFERROR(IF(OR(R192="статический",R192="динамический",R192="нестандартный",R192="",R192=""),"-",IF(AND(AH192="-",AI192="-"),"-",AK192*3600/AH192*AI192)),"-")</f>
        <v/>
      </c>
      <c r="AM192" s="62">
        <f>IFERROR(IF(OR(R192="статический",R192="динамический",R192="",R192="", R192="BTL",R192="нестандартный"),"-",AG192*AI192*AL192/60),"-")</f>
        <v/>
      </c>
      <c r="AN192" s="63">
        <f>IFERROR(IF(AH192="","-",AG192*AI192/AH192),"-")</f>
        <v/>
      </c>
      <c r="AO192" s="59">
        <f>IFERROR(IF(OR($R192="статический",$R192="динамический",$R192="",$R192="",$R192="BTL",$R192="нестандартный"),"-",$AL192*$AY192),"-")</f>
        <v/>
      </c>
      <c r="AP192" s="62">
        <f>IFERROR(IF(OR($R192="статический",$R192="динамический",$R192="",$R192="",$R192="BTL",$R192="нестандартный"),"-",$AM192*AY192),"-")</f>
        <v/>
      </c>
      <c r="AQ192" s="64" t="n"/>
      <c r="AR192" s="61" t="n"/>
      <c r="AS192" s="61" t="n"/>
      <c r="AT192" s="61" t="n"/>
      <c r="AU192" s="65" t="n"/>
      <c r="AV192" s="124">
        <f>IFERROR(DR192/AT192*1000,"n/a")</f>
        <v/>
      </c>
      <c r="AW192" s="67" t="n"/>
      <c r="AX192" s="67" t="n"/>
      <c r="AY192" s="43">
        <f>IFERROR(IF(OR($AW192="",$AX192=""),"",_xlfn.DAYS($AX192+1,$AW192)),"")</f>
        <v/>
      </c>
      <c r="AZ192" s="68">
        <f t="array" ref="AZ192">
_xlfn.LET(_xlpm.COEFF,
IF($AW192+$AX192=0,0,IF(MAX(MIN($AX192,EOMONTH(AZ$15,0))-MAX($AW192,AZ$15)+1,)&gt;0,1,0)),
_xlfn.IFS(
$ES192="LisChannel",
_xlpm.COEFF*
INDEX({1;1;1.2;1.2;1;1;1;1;1.2;1.2;1.2;1.2},
MATCH(MONTH(AZ$15),
{1,2,3,4,5,6,7,8,9,10,11,12})),
CONCATENATE($ES192," ",$L192)="RussOutdoor метро",
_xlpm.COEFF*
INDEX({0.8;0.9;1.1;1.1;1;1;1;1;1.1;1.1;1.1;1.1},
MATCH(MONTH(AZ$15),
{1,2,3,4,5,6,7,8,9,10,11,12})),
$ES192&lt;&gt;"LisChannel",
_xlpm.COEFF,
$ES192&lt;&gt;"RussOutdoor",
_xlpm.COEFF))</f>
        <v/>
      </c>
      <c r="BA192" s="68">
        <f t="array" ref="BA192">
_xlfn.LET(_xlpm.COEFF,
IF($AW192+$AX192=0,0,IF(MAX(MIN($AX192,EOMONTH(BA$15,0))-MAX($AW192,BA$15)+1,)&gt;0,1,0)),
_xlfn.IFS(
$ES192="LisChannel",
_xlpm.COEFF*
INDEX({1;1;1.2;1.2;1;1;1;1;1.2;1.2;1.2;1.2},
MATCH(MONTH(BA$15),
{1,2,3,4,5,6,7,8,9,10,11,12})),
CONCATENATE($ES192," ",$L192)="RussOutdoor метро",
_xlpm.COEFF*
INDEX({0.8;0.9;1.1;1.1;1;1;1;1;1.1;1.1;1.1;1.1},
MATCH(MONTH(BA$15),
{1,2,3,4,5,6,7,8,9,10,11,12})),
$ES192&lt;&gt;"LisChannel",
_xlpm.COEFF,
$ES192&lt;&gt;"RussOutdoor",
_xlpm.COEFF))</f>
        <v/>
      </c>
      <c r="BB192" s="68">
        <f t="array" ref="BB192">
_xlfn.LET(_xlpm.COEFF,
IF($AW192+$AX192=0,0,IF(MAX(MIN($AX192,EOMONTH(BB$15,0))-MAX($AW192,BB$15)+1,)&gt;0,1,0)),
_xlfn.IFS(
$ES192="LisChannel",
_xlpm.COEFF*
INDEX({1;1;1.2;1.2;1;1;1;1;1.2;1.2;1.2;1.2},
MATCH(MONTH(BB$15),
{1,2,3,4,5,6,7,8,9,10,11,12})),
CONCATENATE($ES192," ",$L192)="RussOutdoor метро",
_xlpm.COEFF*
INDEX({0.8;0.9;1.1;1.1;1;1;1;1;1.1;1.1;1.1;1.1},
MATCH(MONTH(BB$15),
{1,2,3,4,5,6,7,8,9,10,11,12})),
$ES192&lt;&gt;"LisChannel",
_xlpm.COEFF,
$ES192&lt;&gt;"RussOutdoor",
_xlpm.COEFF))</f>
        <v/>
      </c>
      <c r="BC192" s="68">
        <f t="array" ref="BC192">
_xlfn.LET(_xlpm.COEFF,
IF($AW192+$AX192=0,0,IF(MAX(MIN($AX192,EOMONTH(BC$15,0))-MAX($AW192,BC$15)+1,)&gt;0,1,0)),
_xlfn.IFS(
$ES192="LisChannel",
_xlpm.COEFF*
INDEX({1;1;1.2;1.2;1;1;1;1;1.2;1.2;1.2;1.2},
MATCH(MONTH(BC$15),
{1,2,3,4,5,6,7,8,9,10,11,12})),
CONCATENATE($ES192," ",$L192)="RussOutdoor метро",
_xlpm.COEFF*
INDEX({0.8;0.9;1.1;1.1;1;1;1;1;1.1;1.1;1.1;1.1},
MATCH(MONTH(BC$15),
{1,2,3,4,5,6,7,8,9,10,11,12})),
$ES192&lt;&gt;"LisChannel",
_xlpm.COEFF,
$ES192&lt;&gt;"RussOutdoor",
_xlpm.COEFF))</f>
        <v/>
      </c>
      <c r="BD192" s="68">
        <f t="array" ref="BD192">
_xlfn.LET(_xlpm.COEFF,
IF($AW192+$AX192=0,0,IF(MAX(MIN($AX192,EOMONTH(BD$15,0))-MAX($AW192,BD$15)+1,)&gt;0,1,0)),
_xlfn.IFS(
$ES192="LisChannel",
_xlpm.COEFF*
INDEX({1;1;1.2;1.2;1;1;1;1;1.2;1.2;1.2;1.2},
MATCH(MONTH(BD$15),
{1,2,3,4,5,6,7,8,9,10,11,12})),
CONCATENATE($ES192," ",$L192)="RussOutdoor метро",
_xlpm.COEFF*
INDEX({0.8;0.9;1.1;1.1;1;1;1;1;1.1;1.1;1.1;1.1},
MATCH(MONTH(BD$15),
{1,2,3,4,5,6,7,8,9,10,11,12})),
$ES192&lt;&gt;"LisChannel",
_xlpm.COEFF,
$ES192&lt;&gt;"RussOutdoor",
_xlpm.COEFF))</f>
        <v/>
      </c>
      <c r="BE192" s="68">
        <f t="array" ref="BE192">
_xlfn.LET(_xlpm.COEFF,
IF($AW192+$AX192=0,0,IF(MAX(MIN($AX192,EOMONTH(BE$15,0))-MAX($AW192,BE$15)+1,)&gt;0,1,0)),
_xlfn.IFS(
$ES192="LisChannel",
_xlpm.COEFF*
INDEX({1;1;1.2;1.2;1;1;1;1;1.2;1.2;1.2;1.2},
MATCH(MONTH(BE$15),
{1,2,3,4,5,6,7,8,9,10,11,12})),
CONCATENATE($ES192," ",$L192)="RussOutdoor метро",
_xlpm.COEFF*
INDEX({0.8;0.9;1.1;1.1;1;1;1;1;1.1;1.1;1.1;1.1},
MATCH(MONTH(BE$15),
{1,2,3,4,5,6,7,8,9,10,11,12})),
$ES192&lt;&gt;"LisChannel",
_xlpm.COEFF,
$ES192&lt;&gt;"RussOutdoor",
_xlpm.COEFF))</f>
        <v/>
      </c>
      <c r="BF192" s="68">
        <f t="array" ref="BF192">
_xlfn.LET(_xlpm.COEFF,
IF($AW192+$AX192=0,0,IF(MAX(MIN($AX192,EOMONTH(BF$15,0))-MAX($AW192,BF$15)+1,)&gt;0,1,0)),
_xlfn.IFS(
$ES192="LisChannel",
_xlpm.COEFF*
INDEX({1;1;1.2;1.2;1;1;1;1;1.2;1.2;1.2;1.2},
MATCH(MONTH(BF$15),
{1,2,3,4,5,6,7,8,9,10,11,12})),
CONCATENATE($ES192," ",$L192)="RussOutdoor метро",
_xlpm.COEFF*
INDEX({0.8;0.9;1.1;1.1;1;1;1;1;1.1;1.1;1.1;1.1},
MATCH(MONTH(BF$15),
{1,2,3,4,5,6,7,8,9,10,11,12})),
$ES192&lt;&gt;"LisChannel",
_xlpm.COEFF,
$ES192&lt;&gt;"RussOutdoor",
_xlpm.COEFF))</f>
        <v/>
      </c>
      <c r="BG192" s="68">
        <f t="array" ref="BG192">
_xlfn.LET(_xlpm.COEFF,
IF($AW192+$AX192=0,0,IF(MAX(MIN($AX192,EOMONTH(BG$15,0))-MAX($AW192,BG$15)+1,)&gt;0,1,0)),
_xlfn.IFS(
$ES192="LisChannel",
_xlpm.COEFF*
INDEX({1;1;1.2;1.2;1;1;1;1;1.2;1.2;1.2;1.2},
MATCH(MONTH(BG$15),
{1,2,3,4,5,6,7,8,9,10,11,12})),
CONCATENATE($ES192," ",$L192)="RussOutdoor метро",
_xlpm.COEFF*
INDEX({0.8;0.9;1.1;1.1;1;1;1;1;1.1;1.1;1.1;1.1},
MATCH(MONTH(BG$15),
{1,2,3,4,5,6,7,8,9,10,11,12})),
$ES192&lt;&gt;"LisChannel",
_xlpm.COEFF,
$ES192&lt;&gt;"RussOutdoor",
_xlpm.COEFF))</f>
        <v/>
      </c>
      <c r="BH192" s="68">
        <f t="array" ref="BH192">
_xlfn.LET(_xlpm.COEFF,
IF($AW192+$AX192=0,0,IF(MAX(MIN($AX192,EOMONTH(BH$15,0))-MAX($AW192,BH$15)+1,)&gt;0,1,0)),
_xlfn.IFS(
$ES192="LisChannel",
_xlpm.COEFF*
INDEX({1;1;1.2;1.2;1;1;1;1;1.2;1.2;1.2;1.2},
MATCH(MONTH(BH$15),
{1,2,3,4,5,6,7,8,9,10,11,12})),
CONCATENATE($ES192," ",$L192)="RussOutdoor метро",
_xlpm.COEFF*
INDEX({0.8;0.9;1.1;1.1;1;1;1;1;1.1;1.1;1.1;1.1},
MATCH(MONTH(BH$15),
{1,2,3,4,5,6,7,8,9,10,11,12})),
$ES192&lt;&gt;"LisChannel",
_xlpm.COEFF,
$ES192&lt;&gt;"RussOutdoor",
_xlpm.COEFF))</f>
        <v/>
      </c>
      <c r="BI192" s="68">
        <f t="array" ref="BI192">
_xlfn.LET(_xlpm.COEFF,
IF($AW192+$AX192=0,0,IF(MAX(MIN($AX192,EOMONTH(BI$15,0))-MAX($AW192,BI$15)+1,)&gt;0,1,0)),
_xlfn.IFS(
$ES192="LisChannel",
_xlpm.COEFF*
INDEX({1;1;1.2;1.2;1;1;1;1;1.2;1.2;1.2;1.2},
MATCH(MONTH(BI$15),
{1,2,3,4,5,6,7,8,9,10,11,12})),
CONCATENATE($ES192," ",$L192)="RussOutdoor метро",
_xlpm.COEFF*
INDEX({0.8;0.9;1.1;1.1;1;1;1;1;1.1;1.1;1.1;1.1},
MATCH(MONTH(BI$15),
{1,2,3,4,5,6,7,8,9,10,11,12})),
$ES192&lt;&gt;"LisChannel",
_xlpm.COEFF,
$ES192&lt;&gt;"RussOutdoor",
_xlpm.COEFF))</f>
        <v/>
      </c>
      <c r="BJ192" s="68">
        <f t="array" ref="BJ192">
_xlfn.LET(_xlpm.COEFF,
IF($AW192+$AX192=0,0,IF(MAX(MIN($AX192,EOMONTH(BJ$15,0))-MAX($AW192,BJ$15)+1,)&gt;0,1,0)),
_xlfn.IFS(
$ES192="LisChannel",
_xlpm.COEFF*
INDEX({1;1;1.2;1.2;1;1;1;1;1.2;1.2;1.2;1.2},
MATCH(MONTH(BJ$15),
{1,2,3,4,5,6,7,8,9,10,11,12})),
CONCATENATE($ES192," ",$L192)="RussOutdoor метро",
_xlpm.COEFF*
INDEX({0.8;0.9;1.1;1.1;1;1;1;1;1.1;1.1;1.1;1.1},
MATCH(MONTH(BJ$15),
{1,2,3,4,5,6,7,8,9,10,11,12})),
$ES192&lt;&gt;"LisChannel",
_xlpm.COEFF,
$ES192&lt;&gt;"RussOutdoor",
_xlpm.COEFF))</f>
        <v/>
      </c>
      <c r="BK192" s="68">
        <f t="array" ref="BK192">
_xlfn.LET(_xlpm.COEFF,
IF($AW192+$AX192=0,0,IF(MAX(MIN($AX192,EOMONTH(BK$15,0))-MAX($AW192,BK$15)+1,)&gt;0,1,0)),
_xlfn.IFS(
$ES192="LisChannel",
_xlpm.COEFF*
INDEX({1;1;1.2;1.2;1;1;1;1;1.2;1.2;1.2;1.2},
MATCH(MONTH(BK$15),
{1,2,3,4,5,6,7,8,9,10,11,12})),
CONCATENATE($ES192," ",$L192)="RussOutdoor метро",
_xlpm.COEFF*
INDEX({0.8;0.9;1.1;1.1;1;1;1;1;1.1;1.1;1.1;1.1},
MATCH(MONTH(BK$15),
{1,2,3,4,5,6,7,8,9,10,11,12})),
$ES192&lt;&gt;"LisChannel",
_xlpm.COEFF,
$ES192&lt;&gt;"RussOutdoor",
_xlpm.COEFF))</f>
        <v/>
      </c>
      <c r="BL192" s="62">
        <f>COUNTIFS($AZ192:$BK192,"&gt;0")</f>
        <v/>
      </c>
      <c r="BM192" s="65" t="n"/>
      <c r="BN192" s="125">
        <f>$DJ192</f>
        <v/>
      </c>
      <c r="BO192" s="63">
        <f>$DQ192</f>
        <v/>
      </c>
      <c r="BP192" s="125">
        <f>
IFERROR(
IF($BL192=0,0,
$BN192*(1-$BO192)),
0)</f>
        <v/>
      </c>
      <c r="BQ192" s="125">
        <f t="array" ref="BQ192">
IFERROR(
_xlfn.IFS(
$DH192="день_1",
$BP192*$BL192/($AX192-$AW192+1)*AZ192*(DAY(EOMONTH(AZ$15,0))),
$DH192="день_2",
$BP192/30*MAX(MIN($AX192,EOMONTH(AZ$15,0))-MAX($AW192,AZ$15)+1,),
$DH192="раб.день",
$BP192/30*(IFERROR(
_xlfn.LET(_xlpm.VD,
CHOOSE(
{1;2;3;4;5;6;7;8;9;10;11;12;13;14;15;16;17;18},
45658,45659,45660,45661,45662,45663,45664,45665,45711,45724,45778,45779,45785,45786,45820,45821,45965,46022),
_xlfn.LET(_xlpm.DD,
MAX(MIN($AX192,EOMONTH(AZ$15,0))-MAX($AW192,AZ$15),),
_xlfn.IFS(
AND(MONTH($AW192)=MONTH(AZ$15),MONTH($AX192)&lt;&gt;MONTH(AZ$15)),
NETWORKDAYS.INTL($AW192,$AW192+_xlpm.DD,1,_xlpm.VD),
AND(MONTH($AW192)&lt;&gt;MONTH(AZ$15),MONTH($AX192)=MONTH(AZ$15)),
NETWORKDAYS.INTL(($AX192)-_xlpm.DD,$AX192,1,_xlpm.VD),
AND(MONTH($AW192)&lt;MONTH(AZ$15),MONTH($AX192)&gt;MONTH(AZ$15)),
NETWORKDAYS.INTL((EOMONTH(AZ$15-1,1))-_xlpm.DD,EOMONTH(AZ$15-1,1),1,_xlpm.VD),
AND(MONTH($AW192)=MONTH(AZ$15),MONTH($AX192)=MONTH(AZ$15)),
NETWORKDAYS.INTL($AW192,$AX192,1,_xlpm.VD)))),0)),
$DH192="месяц",
$BP192*AZ192,
$DH192="неделя",
$BP192*AZ192/7*(ROUNDUP((DAY(EOMONTH(AZ$15,0)))/4,0))),
0)</f>
        <v/>
      </c>
      <c r="BR192" s="125">
        <f t="array" ref="BR192">
IFERROR(
_xlfn.IFS(
$DH192="день_1",
$BP192*$BL192/($AX192-$AW192+1)*BA192*(DAY(EOMONTH(BA$15,0))),
$DH192="день_2",
$BP192/30*MAX(MIN($AX192,EOMONTH(BA$15,0))-MAX($AW192,BA$15)+1,),
$DH192="раб.день",
$BP192/30*(IFERROR(
_xlfn.LET(_xlpm.VD,
CHOOSE(
{1;2;3;4;5;6;7;8;9;10;11;12;13;14;15;16;17;18},
45658,45659,45660,45661,45662,45663,45664,45665,45711,45724,45778,45779,45785,45786,45820,45821,45965,46022),
_xlfn.LET(_xlpm.DD,
MAX(MIN($AX192,EOMONTH(BA$15,0))-MAX($AW192,BA$15),),
_xlfn.IFS(
AND(MONTH($AW192)=MONTH(BA$15),MONTH($AX192)&lt;&gt;MONTH(BA$15)),
NETWORKDAYS.INTL($AW192,$AW192+_xlpm.DD,1,_xlpm.VD),
AND(MONTH($AW192)&lt;&gt;MONTH(BA$15),MONTH($AX192)=MONTH(BA$15)),
NETWORKDAYS.INTL(($AX192)-_xlpm.DD,$AX192,1,_xlpm.VD),
AND(MONTH($AW192)&lt;MONTH(BA$15),MONTH($AX192)&gt;MONTH(BA$15)),
NETWORKDAYS.INTL((EOMONTH(BA$15-1,1))-_xlpm.DD,EOMONTH(BA$15-1,1),1,_xlpm.VD),
AND(MONTH($AW192)=MONTH(BA$15),MONTH($AX192)=MONTH(BA$15)),
NETWORKDAYS.INTL($AW192,$AX192,1,_xlpm.VD)))),0)),
$DH192="месяц",
$BP192*BA192,
$DH192="неделя",
$BP192*BA192/7*(ROUNDUP((DAY(EOMONTH(BA$15,0)))/4,0))),
0)</f>
        <v/>
      </c>
      <c r="BS192" s="125">
        <f t="array" ref="BS192">
IFERROR(
_xlfn.IFS(
$DH192="день_1",
$BP192*$BL192/($AX192-$AW192+1)*BB192*(DAY(EOMONTH(BB$15,0))),
$DH192="день_2",
$BP192/30*MAX(MIN($AX192,EOMONTH(BB$15,0))-MAX($AW192,BB$15)+1,),
$DH192="раб.день",
$BP192/30*(IFERROR(
_xlfn.LET(_xlpm.VD,
CHOOSE(
{1;2;3;4;5;6;7;8;9;10;11;12;13;14;15;16;17;18},
45658,45659,45660,45661,45662,45663,45664,45665,45711,45724,45778,45779,45785,45786,45820,45821,45965,46022),
_xlfn.LET(_xlpm.DD,
MAX(MIN($AX192,EOMONTH(BB$15,0))-MAX($AW192,BB$15),),
_xlfn.IFS(
AND(MONTH($AW192)=MONTH(BB$15),MONTH($AX192)&lt;&gt;MONTH(BB$15)),
NETWORKDAYS.INTL($AW192,$AW192+_xlpm.DD,1,_xlpm.VD),
AND(MONTH($AW192)&lt;&gt;MONTH(BB$15),MONTH($AX192)=MONTH(BB$15)),
NETWORKDAYS.INTL(($AX192)-_xlpm.DD,$AX192,1,_xlpm.VD),
AND(MONTH($AW192)&lt;MONTH(BB$15),MONTH($AX192)&gt;MONTH(BB$15)),
NETWORKDAYS.INTL((EOMONTH(BB$15-1,1))-_xlpm.DD,EOMONTH(BB$15-1,1),1,_xlpm.VD),
AND(MONTH($AW192)=MONTH(BB$15),MONTH($AX192)=MONTH(BB$15)),
NETWORKDAYS.INTL($AW192,$AX192,1,_xlpm.VD)))),0)),
$DH192="месяц",
$BP192*BB192,
$DH192="неделя",
$BP192*BB192/7*(ROUNDUP((DAY(EOMONTH(BB$15,0)))/4,0))),
0)</f>
        <v/>
      </c>
      <c r="BT192" s="125">
        <f t="array" ref="BT192">
IFERROR(
_xlfn.IFS(
$DH192="день_1",
$BP192*$BL192/($AX192-$AW192+1)*BC192*(DAY(EOMONTH(BC$15,0))),
$DH192="день_2",
$BP192/30*MAX(MIN($AX192,EOMONTH(BC$15,0))-MAX($AW192,BC$15)+1,),
$DH192="раб.день",
$BP192/30*(IFERROR(
_xlfn.LET(_xlpm.VD,
CHOOSE(
{1;2;3;4;5;6;7;8;9;10;11;12;13;14;15;16;17;18},
45658,45659,45660,45661,45662,45663,45664,45665,45711,45724,45778,45779,45785,45786,45820,45821,45965,46022),
_xlfn.LET(_xlpm.DD,
MAX(MIN($AX192,EOMONTH(BC$15,0))-MAX($AW192,BC$15),),
_xlfn.IFS(
AND(MONTH($AW192)=MONTH(BC$15),MONTH($AX192)&lt;&gt;MONTH(BC$15)),
NETWORKDAYS.INTL($AW192,$AW192+_xlpm.DD,1,_xlpm.VD),
AND(MONTH($AW192)&lt;&gt;MONTH(BC$15),MONTH($AX192)=MONTH(BC$15)),
NETWORKDAYS.INTL(($AX192)-_xlpm.DD,$AX192,1,_xlpm.VD),
AND(MONTH($AW192)&lt;MONTH(BC$15),MONTH($AX192)&gt;MONTH(BC$15)),
NETWORKDAYS.INTL((EOMONTH(BC$15-1,1))-_xlpm.DD,EOMONTH(BC$15-1,1),1,_xlpm.VD),
AND(MONTH($AW192)=MONTH(BC$15),MONTH($AX192)=MONTH(BC$15)),
NETWORKDAYS.INTL($AW192,$AX192,1,_xlpm.VD)))),0)),
$DH192="месяц",
$BP192*BC192,
$DH192="неделя",
$BP192*BC192/7*(ROUNDUP((DAY(EOMONTH(BC$15,0)))/4,0))),
0)</f>
        <v/>
      </c>
      <c r="BU192" s="125">
        <f t="array" ref="BU192">
IFERROR(
_xlfn.IFS(
$DH192="день_1",
$BP192*$BL192/($AX192-$AW192+1)*BD192*(DAY(EOMONTH(BD$15,0))),
$DH192="день_2",
$BP192/30*MAX(MIN($AX192,EOMONTH(BD$15,0))-MAX($AW192,BD$15)+1,),
$DH192="раб.день",
$BP192/30*(IFERROR(
_xlfn.LET(_xlpm.VD,
CHOOSE(
{1;2;3;4;5;6;7;8;9;10;11;12;13;14;15;16;17;18},
45658,45659,45660,45661,45662,45663,45664,45665,45711,45724,45778,45779,45785,45786,45820,45821,45965,46022),
_xlfn.LET(_xlpm.DD,
MAX(MIN($AX192,EOMONTH(BD$15,0))-MAX($AW192,BD$15),),
_xlfn.IFS(
AND(MONTH($AW192)=MONTH(BD$15),MONTH($AX192)&lt;&gt;MONTH(BD$15)),
NETWORKDAYS.INTL($AW192,$AW192+_xlpm.DD,1,_xlpm.VD),
AND(MONTH($AW192)&lt;&gt;MONTH(BD$15),MONTH($AX192)=MONTH(BD$15)),
NETWORKDAYS.INTL(($AX192)-_xlpm.DD,$AX192,1,_xlpm.VD),
AND(MONTH($AW192)&lt;MONTH(BD$15),MONTH($AX192)&gt;MONTH(BD$15)),
NETWORKDAYS.INTL((EOMONTH(BD$15-1,1))-_xlpm.DD,EOMONTH(BD$15-1,1),1,_xlpm.VD),
AND(MONTH($AW192)=MONTH(BD$15),MONTH($AX192)=MONTH(BD$15)),
NETWORKDAYS.INTL($AW192,$AX192,1,_xlpm.VD)))),0)),
$DH192="месяц",
$BP192*BD192,
$DH192="неделя",
$BP192*BD192/7*(ROUNDUP((DAY(EOMONTH(BD$15,0)))/4,0))),
0)</f>
        <v/>
      </c>
      <c r="BV192" s="125">
        <f t="array" ref="BV192">
IFERROR(
_xlfn.IFS(
$DH192="день_1",
$BP192*$BL192/($AX192-$AW192+1)*BE192*(DAY(EOMONTH(BE$15,0))),
$DH192="день_2",
$BP192/30*MAX(MIN($AX192,EOMONTH(BE$15,0))-MAX($AW192,BE$15)+1,),
$DH192="раб.день",
$BP192/30*(IFERROR(
_xlfn.LET(_xlpm.VD,
CHOOSE(
{1;2;3;4;5;6;7;8;9;10;11;12;13;14;15;16;17;18},
45658,45659,45660,45661,45662,45663,45664,45665,45711,45724,45778,45779,45785,45786,45820,45821,45965,46022),
_xlfn.LET(_xlpm.DD,
MAX(MIN($AX192,EOMONTH(BE$15,0))-MAX($AW192,BE$15),),
_xlfn.IFS(
AND(MONTH($AW192)=MONTH(BE$15),MONTH($AX192)&lt;&gt;MONTH(BE$15)),
NETWORKDAYS.INTL($AW192,$AW192+_xlpm.DD,1,_xlpm.VD),
AND(MONTH($AW192)&lt;&gt;MONTH(BE$15),MONTH($AX192)=MONTH(BE$15)),
NETWORKDAYS.INTL(($AX192)-_xlpm.DD,$AX192,1,_xlpm.VD),
AND(MONTH($AW192)&lt;MONTH(BE$15),MONTH($AX192)&gt;MONTH(BE$15)),
NETWORKDAYS.INTL((EOMONTH(BE$15-1,1))-_xlpm.DD,EOMONTH(BE$15-1,1),1,_xlpm.VD),
AND(MONTH($AW192)=MONTH(BE$15),MONTH($AX192)=MONTH(BE$15)),
NETWORKDAYS.INTL($AW192,$AX192,1,_xlpm.VD)))),0)),
$DH192="месяц",
$BP192*BE192,
$DH192="неделя",
$BP192*BE192/7*(ROUNDUP((DAY(EOMONTH(BE$15,0)))/4,0))),
0)</f>
        <v/>
      </c>
      <c r="BW192" s="125">
        <f t="array" ref="BW192">
IFERROR(
_xlfn.IFS(
$DH192="день_1",
$BP192*$BL192/($AX192-$AW192+1)*BF192*(DAY(EOMONTH(BF$15,0))),
$DH192="день_2",
$BP192/30*MAX(MIN($AX192,EOMONTH(BF$15,0))-MAX($AW192,BF$15)+1,),
$DH192="раб.день",
$BP192/30*(IFERROR(
_xlfn.LET(_xlpm.VD,
CHOOSE(
{1;2;3;4;5;6;7;8;9;10;11;12;13;14;15;16;17;18},
45658,45659,45660,45661,45662,45663,45664,45665,45711,45724,45778,45779,45785,45786,45820,45821,45965,46022),
_xlfn.LET(_xlpm.DD,
MAX(MIN($AX192,EOMONTH(BF$15,0))-MAX($AW192,BF$15),),
_xlfn.IFS(
AND(MONTH($AW192)=MONTH(BF$15),MONTH($AX192)&lt;&gt;MONTH(BF$15)),
NETWORKDAYS.INTL($AW192,$AW192+_xlpm.DD,1,_xlpm.VD),
AND(MONTH($AW192)&lt;&gt;MONTH(BF$15),MONTH($AX192)=MONTH(BF$15)),
NETWORKDAYS.INTL(($AX192)-_xlpm.DD,$AX192,1,_xlpm.VD),
AND(MONTH($AW192)&lt;MONTH(BF$15),MONTH($AX192)&gt;MONTH(BF$15)),
NETWORKDAYS.INTL((EOMONTH(BF$15-1,1))-_xlpm.DD,EOMONTH(BF$15-1,1),1,_xlpm.VD),
AND(MONTH($AW192)=MONTH(BF$15),MONTH($AX192)=MONTH(BF$15)),
NETWORKDAYS.INTL($AW192,$AX192,1,_xlpm.VD)))),0)),
$DH192="месяц",
$BP192*BF192,
$DH192="неделя",
$BP192*BF192/7*(ROUNDUP((DAY(EOMONTH(BF$15,0)))/4,0))),
0)</f>
        <v/>
      </c>
      <c r="BX192" s="125">
        <f t="array" ref="BX192">
IFERROR(
_xlfn.IFS(
$DH192="день_1",
$BP192*$BL192/($AX192-$AW192+1)*BG192*(DAY(EOMONTH(BG$15,0))),
$DH192="день_2",
$BP192/30*MAX(MIN($AX192,EOMONTH(BG$15,0))-MAX($AW192,BG$15)+1,),
$DH192="раб.день",
$BP192/30*(IFERROR(
_xlfn.LET(_xlpm.VD,
CHOOSE(
{1;2;3;4;5;6;7;8;9;10;11;12;13;14;15;16;17;18},
45658,45659,45660,45661,45662,45663,45664,45665,45711,45724,45778,45779,45785,45786,45820,45821,45965,46022),
_xlfn.LET(_xlpm.DD,
MAX(MIN($AX192,EOMONTH(BG$15,0))-MAX($AW192,BG$15),),
_xlfn.IFS(
AND(MONTH($AW192)=MONTH(BG$15),MONTH($AX192)&lt;&gt;MONTH(BG$15)),
NETWORKDAYS.INTL($AW192,$AW192+_xlpm.DD,1,_xlpm.VD),
AND(MONTH($AW192)&lt;&gt;MONTH(BG$15),MONTH($AX192)=MONTH(BG$15)),
NETWORKDAYS.INTL(($AX192)-_xlpm.DD,$AX192,1,_xlpm.VD),
AND(MONTH($AW192)&lt;MONTH(BG$15),MONTH($AX192)&gt;MONTH(BG$15)),
NETWORKDAYS.INTL((EOMONTH(BG$15-1,1))-_xlpm.DD,EOMONTH(BG$15-1,1),1,_xlpm.VD),
AND(MONTH($AW192)=MONTH(BG$15),MONTH($AX192)=MONTH(BG$15)),
NETWORKDAYS.INTL($AW192,$AX192,1,_xlpm.VD)))),0)),
$DH192="месяц",
$BP192*BG192,
$DH192="неделя",
$BP192*BG192/7*(ROUNDUP((DAY(EOMONTH(BG$15,0)))/4,0))),
0)</f>
        <v/>
      </c>
      <c r="BY192" s="125">
        <f t="array" ref="BY192">
IFERROR(
_xlfn.IFS(
$DH192="день_1",
$BP192*$BL192/($AX192-$AW192+1)*BH192*(DAY(EOMONTH(BH$15,0))),
$DH192="день_2",
$BP192/30*MAX(MIN($AX192,EOMONTH(BH$15,0))-MAX($AW192,BH$15)+1,),
$DH192="раб.день",
$BP192/30*(IFERROR(
_xlfn.LET(_xlpm.VD,
CHOOSE(
{1;2;3;4;5;6;7;8;9;10;11;12;13;14;15;16;17;18},
45658,45659,45660,45661,45662,45663,45664,45665,45711,45724,45778,45779,45785,45786,45820,45821,45965,46022),
_xlfn.LET(_xlpm.DD,
MAX(MIN($AX192,EOMONTH(BH$15,0))-MAX($AW192,BH$15),),
_xlfn.IFS(
AND(MONTH($AW192)=MONTH(BH$15),MONTH($AX192)&lt;&gt;MONTH(BH$15)),
NETWORKDAYS.INTL($AW192,$AW192+_xlpm.DD,1,_xlpm.VD),
AND(MONTH($AW192)&lt;&gt;MONTH(BH$15),MONTH($AX192)=MONTH(BH$15)),
NETWORKDAYS.INTL(($AX192)-_xlpm.DD,$AX192,1,_xlpm.VD),
AND(MONTH($AW192)&lt;MONTH(BH$15),MONTH($AX192)&gt;MONTH(BH$15)),
NETWORKDAYS.INTL((EOMONTH(BH$15-1,1))-_xlpm.DD,EOMONTH(BH$15-1,1),1,_xlpm.VD),
AND(MONTH($AW192)=MONTH(BH$15),MONTH($AX192)=MONTH(BH$15)),
NETWORKDAYS.INTL($AW192,$AX192,1,_xlpm.VD)))),0)),
$DH192="месяц",
$BP192*BH192,
$DH192="неделя",
$BP192*BH192/7*(ROUNDUP((DAY(EOMONTH(BH$15,0)))/4,0))),
0)</f>
        <v/>
      </c>
      <c r="BZ192" s="125">
        <f t="array" ref="BZ192">
IFERROR(
_xlfn.IFS(
$DH192="день_1",
$BP192*$BL192/($AX192-$AW192+1)*BI192*(DAY(EOMONTH(BI$15,0))),
$DH192="день_2",
$BP192/30*MAX(MIN($AX192,EOMONTH(BI$15,0))-MAX($AW192,BI$15)+1,),
$DH192="раб.день",
$BP192/30*(IFERROR(
_xlfn.LET(_xlpm.VD,
CHOOSE(
{1;2;3;4;5;6;7;8;9;10;11;12;13;14;15;16;17;18},
45658,45659,45660,45661,45662,45663,45664,45665,45711,45724,45778,45779,45785,45786,45820,45821,45965,46022),
_xlfn.LET(_xlpm.DD,
MAX(MIN($AX192,EOMONTH(BI$15,0))-MAX($AW192,BI$15),),
_xlfn.IFS(
AND(MONTH($AW192)=MONTH(BI$15),MONTH($AX192)&lt;&gt;MONTH(BI$15)),
NETWORKDAYS.INTL($AW192,$AW192+_xlpm.DD,1,_xlpm.VD),
AND(MONTH($AW192)&lt;&gt;MONTH(BI$15),MONTH($AX192)=MONTH(BI$15)),
NETWORKDAYS.INTL(($AX192)-_xlpm.DD,$AX192,1,_xlpm.VD),
AND(MONTH($AW192)&lt;MONTH(BI$15),MONTH($AX192)&gt;MONTH(BI$15)),
NETWORKDAYS.INTL((EOMONTH(BI$15-1,1))-_xlpm.DD,EOMONTH(BI$15-1,1),1,_xlpm.VD),
AND(MONTH($AW192)=MONTH(BI$15),MONTH($AX192)=MONTH(BI$15)),
NETWORKDAYS.INTL($AW192,$AX192,1,_xlpm.VD)))),0)),
$DH192="месяц",
$BP192*BI192,
$DH192="неделя",
$BP192*BI192/7*(ROUNDUP((DAY(EOMONTH(BI$15,0)))/4,0))),
0)</f>
        <v/>
      </c>
      <c r="CA192" s="125">
        <f t="array" ref="CA192">
IFERROR(
_xlfn.IFS(
$DH192="день_1",
$BP192*$BL192/($AX192-$AW192+1)*BJ192*(DAY(EOMONTH(BJ$15,0))),
$DH192="день_2",
$BP192/30*MAX(MIN($AX192,EOMONTH(BJ$15,0))-MAX($AW192,BJ$15)+1,),
$DH192="раб.день",
$BP192/30*(IFERROR(
_xlfn.LET(_xlpm.VD,
CHOOSE(
{1;2;3;4;5;6;7;8;9;10;11;12;13;14;15;16;17;18},
45658,45659,45660,45661,45662,45663,45664,45665,45711,45724,45778,45779,45785,45786,45820,45821,45965,46022),
_xlfn.LET(_xlpm.DD,
MAX(MIN($AX192,EOMONTH(BJ$15,0))-MAX($AW192,BJ$15),),
_xlfn.IFS(
AND(MONTH($AW192)=MONTH(BJ$15),MONTH($AX192)&lt;&gt;MONTH(BJ$15)),
NETWORKDAYS.INTL($AW192,$AW192+_xlpm.DD,1,_xlpm.VD),
AND(MONTH($AW192)&lt;&gt;MONTH(BJ$15),MONTH($AX192)=MONTH(BJ$15)),
NETWORKDAYS.INTL(($AX192)-_xlpm.DD,$AX192,1,_xlpm.VD),
AND(MONTH($AW192)&lt;MONTH(BJ$15),MONTH($AX192)&gt;MONTH(BJ$15)),
NETWORKDAYS.INTL((EOMONTH(BJ$15-1,1))-_xlpm.DD,EOMONTH(BJ$15-1,1),1,_xlpm.VD),
AND(MONTH($AW192)=MONTH(BJ$15),MONTH($AX192)=MONTH(BJ$15)),
NETWORKDAYS.INTL($AW192,$AX192,1,_xlpm.VD)))),0)),
$DH192="месяц",
$BP192*BJ192,
$DH192="неделя",
$BP192*BJ192/7*(ROUNDUP((DAY(EOMONTH(BJ$15,0)))/4,0))),
0)</f>
        <v/>
      </c>
      <c r="CB192" s="125">
        <f t="array" ref="CB192">
IFERROR(
_xlfn.IFS(
$DH192="день_1",
$BP192*$BL192/($AX192-$AW192+1)*BK192*(DAY(EOMONTH(BK$15,0))),
$DH192="день_2",
$BP192/30*MAX(MIN($AX192,EOMONTH(BK$15,0))-MAX($AW192,BK$15)+1,),
$DH192="раб.день",
$BP192/30*(IFERROR(
_xlfn.LET(_xlpm.VD,
CHOOSE(
{1;2;3;4;5;6;7;8;9;10;11;12;13;14;15;16;17;18},
45658,45659,45660,45661,45662,45663,45664,45665,45711,45724,45778,45779,45785,45786,45820,45821,45965,46022),
_xlfn.LET(_xlpm.DD,
MAX(MIN($AX192,EOMONTH(BK$15,0))-MAX($AW192,BK$15),),
_xlfn.IFS(
AND(MONTH($AW192)=MONTH(BK$15),MONTH($AX192)&lt;&gt;MONTH(BK$15)),
NETWORKDAYS.INTL($AW192,$AW192+_xlpm.DD,1,_xlpm.VD),
AND(MONTH($AW192)&lt;&gt;MONTH(BK$15),MONTH($AX192)=MONTH(BK$15)),
NETWORKDAYS.INTL(($AX192)-_xlpm.DD,$AX192,1,_xlpm.VD),
AND(MONTH($AW192)&lt;MONTH(BK$15),MONTH($AX192)&gt;MONTH(BK$15)),
NETWORKDAYS.INTL((EOMONTH(BK$15-1,1))-_xlpm.DD,EOMONTH(BK$15-1,1),1,_xlpm.VD),
AND(MONTH($AW192)=MONTH(BK$15),MONTH($AX192)=MONTH(BK$15)),
NETWORKDAYS.INTL($AW192,$AX192,1,_xlpm.VD)))),0)),
$DH192="месяц",
$BP192*BK192,
$DH192="неделя",
$BP192*BK192/7*(ROUNDUP((DAY(EOMONTH(BK$15,0)))/4,0))),
0)</f>
        <v/>
      </c>
      <c r="CC192" s="125">
        <f>SUM($BQ192:$CB192)</f>
        <v/>
      </c>
      <c r="CD192" s="126">
        <f>SUM($EH192:$EH192)</f>
        <v/>
      </c>
      <c r="CE192" s="126">
        <f>$CD192*$AB192</f>
        <v/>
      </c>
      <c r="CF192" s="126">
        <f>SUM($EK192:$EK192)</f>
        <v/>
      </c>
      <c r="CG192" s="126">
        <f>$CF192*$AB192</f>
        <v/>
      </c>
      <c r="CH192" s="126">
        <f>SUM($CC192,$CE192,$CG192)</f>
        <v/>
      </c>
      <c r="CI192" s="126">
        <f>$CH192*(1+$CM192)</f>
        <v/>
      </c>
      <c r="CJ192" s="127" t="n">
        <v>0</v>
      </c>
      <c r="CK192" s="126">
        <f>SUM($CH192:$CH192)*(1+$CJ192)</f>
        <v/>
      </c>
      <c r="CL192" s="126">
        <f>SUM($CH192:$CH192)*(1+$CM192)</f>
        <v/>
      </c>
      <c r="CM192" s="59" t="inlineStr">
        <is>
          <t>20%</t>
        </is>
      </c>
      <c r="CN192" s="59" t="n"/>
      <c r="CO192" s="72" t="n"/>
      <c r="CP192" s="59" t="n"/>
      <c r="CQ192" s="73" t="n"/>
      <c r="CR192" s="73" t="n"/>
      <c r="CS192" s="73" t="n"/>
      <c r="CT192" s="72" t="n"/>
      <c r="CU192" s="79" t="inlineStr">
        <is>
          <t> </t>
        </is>
      </c>
      <c r="CV192" s="60" t="n"/>
      <c r="CW192" s="60" t="n"/>
      <c r="CX192" s="60" t="n"/>
      <c r="CY192" s="127">
        <f>IFERROR(($CC192-$EE192)/($EE192/(1-$DQ192)),0)</f>
        <v/>
      </c>
      <c r="CZ192" s="127">
        <f>IFERROR(1-$EI192/($CE192),0)</f>
        <v/>
      </c>
      <c r="DA192" s="127">
        <f>IFERROR(1-$EL192/($CG192),0)</f>
        <v/>
      </c>
      <c r="DB192" s="126">
        <f>ROUND(IFERROR(($CI192/(1+$CM192)-$EN192),0),2)</f>
        <v/>
      </c>
      <c r="DC192" s="128" t="n"/>
      <c r="DD192" s="125" t="n"/>
      <c r="DE192" s="75" t="n">
        <v>0</v>
      </c>
      <c r="DF192" s="128" t="n"/>
      <c r="DG192" s="125">
        <f>IF($DC192=0,0,$DD192*($DC192*100%-$DE192*$DF192))*SUM($AB192:$AB192)</f>
        <v/>
      </c>
      <c r="DH192" s="129" t="inlineStr">
        <is>
          <t>месяц</t>
        </is>
      </c>
      <c r="DI192" s="130">
        <f t="array" ref="DI192">IFERROR(
IF($ES192="LisChannel",
(ROUND(((INDEX({174.625;153.888888888889;130.972222222222},MATCH($AI192,{2;3;4}),0))*$AG192*$AI192),2)),0),0)</f>
        <v/>
      </c>
      <c r="DJ192" s="130">
        <f>
_xlfn.LET(_xlpm.X,
IFERROR(
IF($ES192="НовиковТВ",
(_xlfn.LET(_xlpm.NTV,
_xlfn.LET(_xlpm.MIN,350000,
IF(SUMIFS($DI:$DI,$ES:$ES,"НовиковТВ")&lt;=_xlpm.MIN,
(SUMIFS($DI:$DI,$ES:$ES,"НовиковТВ")/(COUNTIFS($ES:$ES,"НовиковТВ")))*_xlpm.MIN/SUMIFS($DI:$DI,$ES:$ES,"НовиковТВ"),
DI192)),
_xlpm.NTV+$DG192/(1-(1-(_xlpm.NTV)*(1-$DL192)*(1-$DM192)*(1-$DN192)*(1-$DO192)*(1-$DP192)/_xlpm.NTV))))/(1+$EP192),
$DI192+$DG192/(1-(1-($DI192)*(1-$DL192)*(1-$DM192)*(1-$DN192)*(1-$DO192)*(1-$DP192)/$DI192))),
0),
_xlpm.X*(1+$CM192)*(1+$CW192)-_xlpm.X*(1+$CM192)+_xlpm.X)</f>
        <v/>
      </c>
      <c r="DK192" s="125" t="inlineStr">
        <is>
          <t>послед.</t>
        </is>
      </c>
      <c r="DL192" s="63" t="n">
        <v>0</v>
      </c>
      <c r="DM192" s="63" t="n">
        <v>0</v>
      </c>
      <c r="DN192" s="63" t="n">
        <v>0</v>
      </c>
      <c r="DO192" s="63" t="n">
        <v>0</v>
      </c>
      <c r="DP192" s="63" t="n">
        <v>0</v>
      </c>
      <c r="DQ192" s="63">
        <f t="array" ref="DQ192">IFERROR(_xlfn.IFS(
$DK192="послед.",1-(1-$DL192)*(1-$DM192)*(1-$DN192)*(1-$DO192)*(1-$DP192),
$DK192="сумм.",$DL192+$DM192+$DN192+$DO192+$DP192),
0)</f>
        <v/>
      </c>
      <c r="DR192" s="125">
        <f t="array" ref="DR192">
IFERROR(
_xlfn.IFS(
$BL192=0,
0,
$BL192&gt;0,
_xlfn.IFS($DK192="послед.",
$DJ192*(1-$DL192)*(1-$DM192)*(1-$DN192)*(1-$DO192)*(1-$DP192),
$DK192="сумм.",
$DJ192*(1-($DL192+$DM192+$DN192+$DO192+$DP192)))),0)</f>
        <v/>
      </c>
      <c r="DS192" s="125">
        <f t="array" ref="DS192">
IFERROR(_xlfn.IFS(
$DH192="день_1",
$DR192*$BL192/($AX192-$AW192+1)*AZ192*(DAY(EOMONTH(AZ$15,0))),
$DH192="день_2",
$DR192/30*MAX(MIN($AX192,EOMONTH(AZ$15,0))-MAX($AW192,AZ$15)+1,),
$DH192="раб.день",
$DR192/30*(IFERROR(
_xlfn.LET(_xlpm.VD,
CHOOSE(
{1;2;3;4;5;6;7;8;9;10;11;12;13;14;15;16;17;18},
45658,45659,45660,45661,45662,45663,45664,45665,45711,45724,45778,45779,45785,45786,45820,45821,45965,46022),
_xlfn.LET(_xlpm.DD,
MAX(MIN($AX192,EOMONTH(AZ$15,0))-MAX($AW192,AZ$15),),
_xlfn.IFS(
AND(MONTH($AW192)=MONTH(AZ$15),MONTH($AX192)&lt;&gt;MONTH(AZ$15)),
NETWORKDAYS.INTL($AW192,$AW192+_xlpm.DD,1,_xlpm.VD),
AND(MONTH($AW192)&lt;&gt;MONTH(AZ$15),MONTH($AX192)=MONTH(AZ$15)),
NETWORKDAYS.INTL(($AX192)-_xlpm.DD,$AX192,1,_xlpm.VD),
AND(MONTH($AW192)&lt;MONTH(AZ$15),MONTH($AX192)&gt;MONTH(AZ$15)),
NETWORKDAYS.INTL((EOMONTH(AZ$15-1,1))-_xlpm.DD,EOMONTH(AZ$15-1,1),1,_xlpm.VD),
AND(MONTH($AW192)=MONTH(AZ$15),MONTH($AX192)=MONTH(AZ$15)),
NETWORKDAYS.INTL($AW192,$AX192,1,_xlpm.VD)))),0)),
$DH192="месяц",
$DR192*AZ192,
$DH192="неделя",
$DR192*AZ192/7*(ROUNDUP((DAY(EOMONTH(AZ$15,0)))/4,0))),
0)</f>
        <v/>
      </c>
      <c r="DT192" s="125">
        <f t="array" ref="DT192">
IFERROR(_xlfn.IFS(
$DH192="день_1",
$DR192*$BL192/($AX192-$AW192+1)*BA192*(DAY(EOMONTH(BA$15,0))),
$DH192="день_2",
$DR192/30*MAX(MIN($AX192,EOMONTH(BA$15,0))-MAX($AW192,BA$15)+1,),
$DH192="раб.день",
$DR192/30*(IFERROR(
_xlfn.LET(_xlpm.VD,
CHOOSE(
{1;2;3;4;5;6;7;8;9;10;11;12;13;14;15;16;17;18},
45658,45659,45660,45661,45662,45663,45664,45665,45711,45724,45778,45779,45785,45786,45820,45821,45965,46022),
_xlfn.LET(_xlpm.DD,
MAX(MIN($AX192,EOMONTH(BA$15,0))-MAX($AW192,BA$15),),
_xlfn.IFS(
AND(MONTH($AW192)=MONTH(BA$15),MONTH($AX192)&lt;&gt;MONTH(BA$15)),
NETWORKDAYS.INTL($AW192,$AW192+_xlpm.DD,1,_xlpm.VD),
AND(MONTH($AW192)&lt;&gt;MONTH(BA$15),MONTH($AX192)=MONTH(BA$15)),
NETWORKDAYS.INTL(($AX192)-_xlpm.DD,$AX192,1,_xlpm.VD),
AND(MONTH($AW192)&lt;MONTH(BA$15),MONTH($AX192)&gt;MONTH(BA$15)),
NETWORKDAYS.INTL((EOMONTH(BA$15-1,1))-_xlpm.DD,EOMONTH(BA$15-1,1),1,_xlpm.VD),
AND(MONTH($AW192)=MONTH(BA$15),MONTH($AX192)=MONTH(BA$15)),
NETWORKDAYS.INTL($AW192,$AX192,1,_xlpm.VD)))),0)),
$DH192="месяц",
$DR192*BA192,
$DH192="неделя",
$DR192*BA192/7*(ROUNDUP((DAY(EOMONTH(BA$15,0)))/4,0))),
0)</f>
        <v/>
      </c>
      <c r="DU192" s="125">
        <f t="array" ref="DU192">
IFERROR(_xlfn.IFS(
$DH192="день_1",
$DR192*$BL192/($AX192-$AW192+1)*BB192*(DAY(EOMONTH(BB$15,0))),
$DH192="день_2",
$DR192/30*MAX(MIN($AX192,EOMONTH(BB$15,0))-MAX($AW192,BB$15)+1,),
$DH192="раб.день",
$DR192/30*(IFERROR(
_xlfn.LET(_xlpm.VD,
CHOOSE(
{1;2;3;4;5;6;7;8;9;10;11;12;13;14;15;16;17;18},
45658,45659,45660,45661,45662,45663,45664,45665,45711,45724,45778,45779,45785,45786,45820,45821,45965,46022),
_xlfn.LET(_xlpm.DD,
MAX(MIN($AX192,EOMONTH(BB$15,0))-MAX($AW192,BB$15),),
_xlfn.IFS(
AND(MONTH($AW192)=MONTH(BB$15),MONTH($AX192)&lt;&gt;MONTH(BB$15)),
NETWORKDAYS.INTL($AW192,$AW192+_xlpm.DD,1,_xlpm.VD),
AND(MONTH($AW192)&lt;&gt;MONTH(BB$15),MONTH($AX192)=MONTH(BB$15)),
NETWORKDAYS.INTL(($AX192)-_xlpm.DD,$AX192,1,_xlpm.VD),
AND(MONTH($AW192)&lt;MONTH(BB$15),MONTH($AX192)&gt;MONTH(BB$15)),
NETWORKDAYS.INTL((EOMONTH(BB$15-1,1))-_xlpm.DD,EOMONTH(BB$15-1,1),1,_xlpm.VD),
AND(MONTH($AW192)=MONTH(BB$15),MONTH($AX192)=MONTH(BB$15)),
NETWORKDAYS.INTL($AW192,$AX192,1,_xlpm.VD)))),0)),
$DH192="месяц",
$DR192*BB192,
$DH192="неделя",
$DR192*BB192/7*(ROUNDUP((DAY(EOMONTH(BB$15,0)))/4,0))),
0)</f>
        <v/>
      </c>
      <c r="DV192" s="125">
        <f t="array" ref="DV192">
IFERROR(_xlfn.IFS(
$DH192="день_1",
$DR192*$BL192/($AX192-$AW192+1)*BC192*(DAY(EOMONTH(BC$15,0))),
$DH192="день_2",
$DR192/30*MAX(MIN($AX192,EOMONTH(BC$15,0))-MAX($AW192,BC$15)+1,),
$DH192="раб.день",
$DR192/30*(IFERROR(
_xlfn.LET(_xlpm.VD,
CHOOSE(
{1;2;3;4;5;6;7;8;9;10;11;12;13;14;15;16;17;18},
45658,45659,45660,45661,45662,45663,45664,45665,45711,45724,45778,45779,45785,45786,45820,45821,45965,46022),
_xlfn.LET(_xlpm.DD,
MAX(MIN($AX192,EOMONTH(BC$15,0))-MAX($AW192,BC$15),),
_xlfn.IFS(
AND(MONTH($AW192)=MONTH(BC$15),MONTH($AX192)&lt;&gt;MONTH(BC$15)),
NETWORKDAYS.INTL($AW192,$AW192+_xlpm.DD,1,_xlpm.VD),
AND(MONTH($AW192)&lt;&gt;MONTH(BC$15),MONTH($AX192)=MONTH(BC$15)),
NETWORKDAYS.INTL(($AX192)-_xlpm.DD,$AX192,1,_xlpm.VD),
AND(MONTH($AW192)&lt;MONTH(BC$15),MONTH($AX192)&gt;MONTH(BC$15)),
NETWORKDAYS.INTL((EOMONTH(BC$15-1,1))-_xlpm.DD,EOMONTH(BC$15-1,1),1,_xlpm.VD),
AND(MONTH($AW192)=MONTH(BC$15),MONTH($AX192)=MONTH(BC$15)),
NETWORKDAYS.INTL($AW192,$AX192,1,_xlpm.VD)))),0)),
$DH192="месяц",
$DR192*BC192,
$DH192="неделя",
$DR192*BC192/7*(ROUNDUP((DAY(EOMONTH(BC$15,0)))/4,0))),
0)</f>
        <v/>
      </c>
      <c r="DW192" s="125">
        <f t="array" ref="DW192">
IFERROR(_xlfn.IFS(
$DH192="день_1",
$DR192*$BL192/($AX192-$AW192+1)*BD192*(DAY(EOMONTH(BD$15,0))),
$DH192="день_2",
$DR192/30*MAX(MIN($AX192,EOMONTH(BD$15,0))-MAX($AW192,BD$15)+1,),
$DH192="раб.день",
$DR192/30*(IFERROR(
_xlfn.LET(_xlpm.VD,
CHOOSE(
{1;2;3;4;5;6;7;8;9;10;11;12;13;14;15;16;17;18},
45658,45659,45660,45661,45662,45663,45664,45665,45711,45724,45778,45779,45785,45786,45820,45821,45965,46022),
_xlfn.LET(_xlpm.DD,
MAX(MIN($AX192,EOMONTH(BD$15,0))-MAX($AW192,BD$15),),
_xlfn.IFS(
AND(MONTH($AW192)=MONTH(BD$15),MONTH($AX192)&lt;&gt;MONTH(BD$15)),
NETWORKDAYS.INTL($AW192,$AW192+_xlpm.DD,1,_xlpm.VD),
AND(MONTH($AW192)&lt;&gt;MONTH(BD$15),MONTH($AX192)=MONTH(BD$15)),
NETWORKDAYS.INTL(($AX192)-_xlpm.DD,$AX192,1,_xlpm.VD),
AND(MONTH($AW192)&lt;MONTH(BD$15),MONTH($AX192)&gt;MONTH(BD$15)),
NETWORKDAYS.INTL((EOMONTH(BD$15-1,1))-_xlpm.DD,EOMONTH(BD$15-1,1),1,_xlpm.VD),
AND(MONTH($AW192)=MONTH(BD$15),MONTH($AX192)=MONTH(BD$15)),
NETWORKDAYS.INTL($AW192,$AX192,1,_xlpm.VD)))),0)),
$DH192="месяц",
$DR192*BD192,
$DH192="неделя",
$DR192*BD192/7*(ROUNDUP((DAY(EOMONTH(BD$15,0)))/4,0))),
0)</f>
        <v/>
      </c>
      <c r="DX192" s="125">
        <f t="array" ref="DX192">
IFERROR(_xlfn.IFS(
$DH192="день_1",
$DR192*$BL192/($AX192-$AW192+1)*BE192*(DAY(EOMONTH(BE$15,0))),
$DH192="день_2",
$DR192/30*MAX(MIN($AX192,EOMONTH(BE$15,0))-MAX($AW192,BE$15)+1,),
$DH192="раб.день",
$DR192/30*(IFERROR(
_xlfn.LET(_xlpm.VD,
CHOOSE(
{1;2;3;4;5;6;7;8;9;10;11;12;13;14;15;16;17;18},
45658,45659,45660,45661,45662,45663,45664,45665,45711,45724,45778,45779,45785,45786,45820,45821,45965,46022),
_xlfn.LET(_xlpm.DD,
MAX(MIN($AX192,EOMONTH(BE$15,0))-MAX($AW192,BE$15),),
_xlfn.IFS(
AND(MONTH($AW192)=MONTH(BE$15),MONTH($AX192)&lt;&gt;MONTH(BE$15)),
NETWORKDAYS.INTL($AW192,$AW192+_xlpm.DD,1,_xlpm.VD),
AND(MONTH($AW192)&lt;&gt;MONTH(BE$15),MONTH($AX192)=MONTH(BE$15)),
NETWORKDAYS.INTL(($AX192)-_xlpm.DD,$AX192,1,_xlpm.VD),
AND(MONTH($AW192)&lt;MONTH(BE$15),MONTH($AX192)&gt;MONTH(BE$15)),
NETWORKDAYS.INTL((EOMONTH(BE$15-1,1))-_xlpm.DD,EOMONTH(BE$15-1,1),1,_xlpm.VD),
AND(MONTH($AW192)=MONTH(BE$15),MONTH($AX192)=MONTH(BE$15)),
NETWORKDAYS.INTL($AW192,$AX192,1,_xlpm.VD)))),0)),
$DH192="месяц",
$DR192*BE192,
$DH192="неделя",
$DR192*BE192/7*(ROUNDUP((DAY(EOMONTH(BE$15,0)))/4,0))),
0)</f>
        <v/>
      </c>
      <c r="DY192" s="125">
        <f t="array" ref="DY192">
IFERROR(_xlfn.IFS(
$DH192="день_1",
$DR192*$BL192/($AX192-$AW192+1)*BF192*(DAY(EOMONTH(BF$15,0))),
$DH192="день_2",
$DR192/30*MAX(MIN($AX192,EOMONTH(BF$15,0))-MAX($AW192,BF$15)+1,),
$DH192="раб.день",
$DR192/30*(IFERROR(
_xlfn.LET(_xlpm.VD,
CHOOSE(
{1;2;3;4;5;6;7;8;9;10;11;12;13;14;15;16;17;18},
45658,45659,45660,45661,45662,45663,45664,45665,45711,45724,45778,45779,45785,45786,45820,45821,45965,46022),
_xlfn.LET(_xlpm.DD,
MAX(MIN($AX192,EOMONTH(BF$15,0))-MAX($AW192,BF$15),),
_xlfn.IFS(
AND(MONTH($AW192)=MONTH(BF$15),MONTH($AX192)&lt;&gt;MONTH(BF$15)),
NETWORKDAYS.INTL($AW192,$AW192+_xlpm.DD,1,_xlpm.VD),
AND(MONTH($AW192)&lt;&gt;MONTH(BF$15),MONTH($AX192)=MONTH(BF$15)),
NETWORKDAYS.INTL(($AX192)-_xlpm.DD,$AX192,1,_xlpm.VD),
AND(MONTH($AW192)&lt;MONTH(BF$15),MONTH($AX192)&gt;MONTH(BF$15)),
NETWORKDAYS.INTL((EOMONTH(BF$15-1,1))-_xlpm.DD,EOMONTH(BF$15-1,1),1,_xlpm.VD),
AND(MONTH($AW192)=MONTH(BF$15),MONTH($AX192)=MONTH(BF$15)),
NETWORKDAYS.INTL($AW192,$AX192,1,_xlpm.VD)))),0)),
$DH192="месяц",
$DR192*BF192,
$DH192="неделя",
$DR192*BF192/7*(ROUNDUP((DAY(EOMONTH(BF$15,0)))/4,0))),
0)</f>
        <v/>
      </c>
      <c r="DZ192" s="125">
        <f t="array" ref="DZ192">
IFERROR(_xlfn.IFS(
$DH192="день_1",
$DR192*$BL192/($AX192-$AW192+1)*BG192*(DAY(EOMONTH(BG$15,0))),
$DH192="день_2",
$DR192/30*MAX(MIN($AX192,EOMONTH(BG$15,0))-MAX($AW192,BG$15)+1,),
$DH192="раб.день",
$DR192/30*(IFERROR(
_xlfn.LET(_xlpm.VD,
CHOOSE(
{1;2;3;4;5;6;7;8;9;10;11;12;13;14;15;16;17;18},
45658,45659,45660,45661,45662,45663,45664,45665,45711,45724,45778,45779,45785,45786,45820,45821,45965,46022),
_xlfn.LET(_xlpm.DD,
MAX(MIN($AX192,EOMONTH(BG$15,0))-MAX($AW192,BG$15),),
_xlfn.IFS(
AND(MONTH($AW192)=MONTH(BG$15),MONTH($AX192)&lt;&gt;MONTH(BG$15)),
NETWORKDAYS.INTL($AW192,$AW192+_xlpm.DD,1,_xlpm.VD),
AND(MONTH($AW192)&lt;&gt;MONTH(BG$15),MONTH($AX192)=MONTH(BG$15)),
NETWORKDAYS.INTL(($AX192)-_xlpm.DD,$AX192,1,_xlpm.VD),
AND(MONTH($AW192)&lt;MONTH(BG$15),MONTH($AX192)&gt;MONTH(BG$15)),
NETWORKDAYS.INTL((EOMONTH(BG$15-1,1))-_xlpm.DD,EOMONTH(BG$15-1,1),1,_xlpm.VD),
AND(MONTH($AW192)=MONTH(BG$15),MONTH($AX192)=MONTH(BG$15)),
NETWORKDAYS.INTL($AW192,$AX192,1,_xlpm.VD)))),0)),
$DH192="месяц",
$DR192*BG192,
$DH192="неделя",
$DR192*BG192/7*(ROUNDUP((DAY(EOMONTH(BG$15,0)))/4,0))),
0)</f>
        <v/>
      </c>
      <c r="EA192" s="125">
        <f t="array" ref="EA192">
IFERROR(_xlfn.IFS(
$DH192="день_1",
$DR192*$BL192/($AX192-$AW192+1)*BH192*(DAY(EOMONTH(BH$15,0))),
$DH192="день_2",
$DR192/30*MAX(MIN($AX192,EOMONTH(BH$15,0))-MAX($AW192,BH$15)+1,),
$DH192="раб.день",
$DR192/30*(IFERROR(
_xlfn.LET(_xlpm.VD,
CHOOSE(
{1;2;3;4;5;6;7;8;9;10;11;12;13;14;15;16;17;18},
45658,45659,45660,45661,45662,45663,45664,45665,45711,45724,45778,45779,45785,45786,45820,45821,45965,46022),
_xlfn.LET(_xlpm.DD,
MAX(MIN($AX192,EOMONTH(BH$15,0))-MAX($AW192,BH$15),),
_xlfn.IFS(
AND(MONTH($AW192)=MONTH(BH$15),MONTH($AX192)&lt;&gt;MONTH(BH$15)),
NETWORKDAYS.INTL($AW192,$AW192+_xlpm.DD,1,_xlpm.VD),
AND(MONTH($AW192)&lt;&gt;MONTH(BH$15),MONTH($AX192)=MONTH(BH$15)),
NETWORKDAYS.INTL(($AX192)-_xlpm.DD,$AX192,1,_xlpm.VD),
AND(MONTH($AW192)&lt;MONTH(BH$15),MONTH($AX192)&gt;MONTH(BH$15)),
NETWORKDAYS.INTL((EOMONTH(BH$15-1,1))-_xlpm.DD,EOMONTH(BH$15-1,1),1,_xlpm.VD),
AND(MONTH($AW192)=MONTH(BH$15),MONTH($AX192)=MONTH(BH$15)),
NETWORKDAYS.INTL($AW192,$AX192,1,_xlpm.VD)))),0)),
$DH192="месяц",
$DR192*BH192,
$DH192="неделя",
$DR192*BH192/7*(ROUNDUP((DAY(EOMONTH(BH$15,0)))/4,0))),
0)</f>
        <v/>
      </c>
      <c r="EB192" s="125">
        <f t="array" ref="EB192">
IFERROR(_xlfn.IFS(
$DH192="день_1",
$DR192*$BL192/($AX192-$AW192+1)*BI192*(DAY(EOMONTH(BI$15,0))),
$DH192="день_2",
$DR192/30*MAX(MIN($AX192,EOMONTH(BI$15,0))-MAX($AW192,BI$15)+1,),
$DH192="раб.день",
$DR192/30*(IFERROR(
_xlfn.LET(_xlpm.VD,
CHOOSE(
{1;2;3;4;5;6;7;8;9;10;11;12;13;14;15;16;17;18},
45658,45659,45660,45661,45662,45663,45664,45665,45711,45724,45778,45779,45785,45786,45820,45821,45965,46022),
_xlfn.LET(_xlpm.DD,
MAX(MIN($AX192,EOMONTH(BI$15,0))-MAX($AW192,BI$15),),
_xlfn.IFS(
AND(MONTH($AW192)=MONTH(BI$15),MONTH($AX192)&lt;&gt;MONTH(BI$15)),
NETWORKDAYS.INTL($AW192,$AW192+_xlpm.DD,1,_xlpm.VD),
AND(MONTH($AW192)&lt;&gt;MONTH(BI$15),MONTH($AX192)=MONTH(BI$15)),
NETWORKDAYS.INTL(($AX192)-_xlpm.DD,$AX192,1,_xlpm.VD),
AND(MONTH($AW192)&lt;MONTH(BI$15),MONTH($AX192)&gt;MONTH(BI$15)),
NETWORKDAYS.INTL((EOMONTH(BI$15-1,1))-_xlpm.DD,EOMONTH(BI$15-1,1),1,_xlpm.VD),
AND(MONTH($AW192)=MONTH(BI$15),MONTH($AX192)=MONTH(BI$15)),
NETWORKDAYS.INTL($AW192,$AX192,1,_xlpm.VD)))),0)),
$DH192="месяц",
$DR192*BI192,
$DH192="неделя",
$DR192*BI192/7*(ROUNDUP((DAY(EOMONTH(BI$15,0)))/4,0))),
0)</f>
        <v/>
      </c>
      <c r="EC192" s="125">
        <f t="array" ref="EC192">
IFERROR(_xlfn.IFS(
$DH192="день_1",
$DR192*$BL192/($AX192-$AW192+1)*BJ192*(DAY(EOMONTH(BJ$15,0))),
$DH192="день_2",
$DR192/30*MAX(MIN($AX192,EOMONTH(BJ$15,0))-MAX($AW192,BJ$15)+1,),
$DH192="раб.день",
$DR192/30*(IFERROR(
_xlfn.LET(_xlpm.VD,
CHOOSE(
{1;2;3;4;5;6;7;8;9;10;11;12;13;14;15;16;17;18},
45658,45659,45660,45661,45662,45663,45664,45665,45711,45724,45778,45779,45785,45786,45820,45821,45965,46022),
_xlfn.LET(_xlpm.DD,
MAX(MIN($AX192,EOMONTH(BJ$15,0))-MAX($AW192,BJ$15),),
_xlfn.IFS(
AND(MONTH($AW192)=MONTH(BJ$15),MONTH($AX192)&lt;&gt;MONTH(BJ$15)),
NETWORKDAYS.INTL($AW192,$AW192+_xlpm.DD,1,_xlpm.VD),
AND(MONTH($AW192)&lt;&gt;MONTH(BJ$15),MONTH($AX192)=MONTH(BJ$15)),
NETWORKDAYS.INTL(($AX192)-_xlpm.DD,$AX192,1,_xlpm.VD),
AND(MONTH($AW192)&lt;MONTH(BJ$15),MONTH($AX192)&gt;MONTH(BJ$15)),
NETWORKDAYS.INTL((EOMONTH(BJ$15-1,1))-_xlpm.DD,EOMONTH(BJ$15-1,1),1,_xlpm.VD),
AND(MONTH($AW192)=MONTH(BJ$15),MONTH($AX192)=MONTH(BJ$15)),
NETWORKDAYS.INTL($AW192,$AX192,1,_xlpm.VD)))),0)),
$DH192="месяц",
$DR192*BJ192,
$DH192="неделя",
$DR192*BJ192/7*(ROUNDUP((DAY(EOMONTH(BJ$15,0)))/4,0))),
0)</f>
        <v/>
      </c>
      <c r="ED192" s="125">
        <f t="array" ref="ED192">
IFERROR(_xlfn.IFS(
$DH192="день_1",
$DR192*$BL192/($AX192-$AW192+1)*BK192*(DAY(EOMONTH(BK$15,0))),
$DH192="день_2",
$DR192/30*MAX(MIN($AX192,EOMONTH(BK$15,0))-MAX($AW192,BK$15)+1,),
$DH192="раб.день",
$DR192/30*(IFERROR(
_xlfn.LET(_xlpm.VD,
CHOOSE(
{1;2;3;4;5;6;7;8;9;10;11;12;13;14;15;16;17;18},
45658,45659,45660,45661,45662,45663,45664,45665,45711,45724,45778,45779,45785,45786,45820,45821,45965,46022),
_xlfn.LET(_xlpm.DD,
MAX(MIN($AX192,EOMONTH(BK$15,0))-MAX($AW192,BK$15),),
_xlfn.IFS(
AND(MONTH($AW192)=MONTH(BK$15),MONTH($AX192)&lt;&gt;MONTH(BK$15)),
NETWORKDAYS.INTL($AW192,$AW192+_xlpm.DD,1,_xlpm.VD),
AND(MONTH($AW192)&lt;&gt;MONTH(BK$15),MONTH($AX192)=MONTH(BK$15)),
NETWORKDAYS.INTL(($AX192)-_xlpm.DD,$AX192,1,_xlpm.VD),
AND(MONTH($AW192)&lt;MONTH(BK$15),MONTH($AX192)&gt;MONTH(BK$15)),
NETWORKDAYS.INTL((EOMONTH(BK$15-1,1))-_xlpm.DD,EOMONTH(BK$15-1,1),1,_xlpm.VD),
AND(MONTH($AW192)=MONTH(BK$15),MONTH($AX192)=MONTH(BK$15)),
NETWORKDAYS.INTL($AW192,$AX192,1,_xlpm.VD)))),0)),
$DH192="месяц",
$DR192*BK192,
$DH192="неделя",
$DR192*BK192/7*(ROUNDUP((DAY(EOMONTH(BK$15,0)))/4,0))),
0)</f>
        <v/>
      </c>
      <c r="EE192" s="125">
        <f>SUM($DS192,$DT192,$DU192,$DV192,$DW192,$DX192,$DY192,$DZ192,$EA192,$EB192,$EC192,$ED192)</f>
        <v/>
      </c>
      <c r="EF192" s="125">
        <f>IFERROR(ROUND($EE192*(1+$EP192),2),0)</f>
        <v/>
      </c>
      <c r="EG192" s="128" t="n">
        <v>1</v>
      </c>
      <c r="EH192" s="126" t="n">
        <v>0</v>
      </c>
      <c r="EI192" s="126">
        <f>ROUND(SUM($EH192:$EH192)*SUM($AB192:$AB192)*$EG192,2)</f>
        <v/>
      </c>
      <c r="EJ192" s="126">
        <f>ROUND($EI192*(1+$EP192),2)</f>
        <v/>
      </c>
      <c r="EK192" s="126" t="n">
        <v>0</v>
      </c>
      <c r="EL192" s="126">
        <f>ROUND(SUM($EK192:$EK192)*SUM($AB192:$AB192)*$EG192,2)</f>
        <v/>
      </c>
      <c r="EM192" s="126">
        <f>ROUND($EL192*(1+$EP192),2)</f>
        <v/>
      </c>
      <c r="EN192" s="126">
        <f>SUM($EE192,$EI192,$EL192)</f>
        <v/>
      </c>
      <c r="EO192" s="126">
        <f>SUM($EF192,$EJ192,$EM192)</f>
        <v/>
      </c>
      <c r="EP192" s="59" t="inlineStr">
        <is>
          <t>20%</t>
        </is>
      </c>
      <c r="EQ192" s="59" t="n"/>
      <c r="ER192" s="60">
        <f t="array" ref="ER192">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MATCH(ES192,
{"AMS";"RussOutdoor";"HD Outdoor";"Ingroup";"IQ";"Ledproduction";"LisChannel";"Logic";"Media-PPL";"NovikovTV | НовиковТВ";"SMA";"SOK";"КрокусТВ | CrocusTV | IndoorTV";"Сити";"ТЯК Москва"},
0)),"")</f>
        <v/>
      </c>
      <c r="ES192" s="60" t="n"/>
      <c r="ET192" s="60">
        <f t="array" ref="ET192">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MATCH(ES192,
{"AMS";"RussOutdoor";"HD Outdoor";"Ingroup";"IQ";"Ledproduction";"LisChannel";"Logic";"Media-PPL";"NovikovTV | НовиковТВ";"SMA";"SOK";"КрокусТВ | CrocusTV | IndoorTV";"Сити";"ТЯК Москва"},
0)),"")</f>
        <v/>
      </c>
      <c r="EU192" s="60" t="n"/>
      <c r="EV192" s="60" t="n"/>
      <c r="EX192" s="110">
        <f t="array" ref="EX192">
($AR192/30
+N("ТРАФИК ПЛОЩАДКИ"))*
(IFERROR(
_xlfn.LET(
_xlpm.GPR,
HLOOKUP($L192,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(MATCH($T192,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IF($Q192="цифровой",_xlpm.GPR/$AG192,_xlpm.GPR/60)),
0)
+N("DWELL TIME"))*
(IF($AB192=0,0,IF($AB192=1,0.3,IF($AB192=2,0.5,IF($AB192&gt;2,1))))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_xlfn.IFS($AC192="да",1.2,$AC192="нет",1)*
_xlfn.IFS($AD192="да",1.2,$AD192="нет",1)*
IF(R192="статический",1,1.2)*
$X192*
INDEX(
{1.2;1;1.2;1.2;1;1.2;1.2;1.2;1.2;1.2;1.2;1;1.2;1.2;1.2;1.2;1;1;1.2;1.2;1.2;1;1;1;1;1.2;1.2;1.2;1.2;1;1;1;1;1.2;1.2;1.2;1.2;1.2;1.2;1.2;1.2;1;1;1.2;1;1;1;1;1.5;1;1;1.5;1.5;1.2},
MATCH($Q192,_xlpm.MI,0)))&gt;{0.02;0.04;0.06;0.1;0.2;0.4;0.6;0.8;1;2;4;6})),
{0;1;2;3;4;5;6;7;8;9;10;11;12},
0)))
+N("КОЭФФИЦИЕНТ КОНТАКТА"))))*
(_xlfn.IFS($X192&lt;0.1,$X192/1000,$X192&gt;25,5.2,AND($X192&gt;=0.1,$X192&lt;=25),(($X192*2+0.1)/10)*($X192/10)))*
IFERROR((_xlfn.LET(
_xlpm.MA,
{0;0.8;0.85;0.9;0.95;1},
_xlpm.MAA,
{0;1;2;3;4;5},
INDEX(_xlpm.MA,MATCH(SUMPRODUCT(--((IF(ROUND(_xlpm.MAA,1)&gt;5,5,ROUND($AB192,1)))&gt;{0;1;2;3;4;5})),_xlpm.MAA,0)))
+N("КОЭФФИЦИЕНТ КОЛ-ВО КОНСТРУКЦИЙ")),1)*
$AB192,0))*
(IF($Q192="цифровой",$AG192/15*$AI192,1)
+N("ДЛЯ ЦИФРЫ"))</f>
        <v/>
      </c>
      <c r="EY192" s="110">
        <f>IFERROR(EX192*AY192,0)</f>
        <v/>
      </c>
      <c r="EZ192" s="131">
        <f>IFERROR(DP192/EY192*1000,0)</f>
        <v/>
      </c>
      <c r="FA192" s="112">
        <f>IFERROR(FC192/FB192,0)</f>
        <v/>
      </c>
      <c r="FB192" s="112">
        <f>IFERROR((FC192/(EY192/FF192*#REF!))*0.825,0)</f>
        <v/>
      </c>
      <c r="FC192" s="112">
        <f>IFERROR(((EX192*30/AR192)*100)/30,0)</f>
        <v/>
      </c>
      <c r="FD192" s="112">
        <f>IFERROR(EY192/G192*100%,0)</f>
        <v/>
      </c>
      <c r="FE192" s="112">
        <f>IFERROR(FD192/FC192*100%,0)</f>
        <v/>
      </c>
      <c r="FF192" s="110">
        <f>IFERROR(AR192/30*AY192,0)</f>
        <v/>
      </c>
    </row>
    <row r="193" ht="13" customHeight="1">
      <c r="A193" s="59" t="n"/>
      <c r="B193" s="60" t="n"/>
      <c r="C193" s="60" t="n"/>
      <c r="D193" s="60">
        <f t="array" ref="D193">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MATCH($E193,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93" s="60">
        <f t="array" ref="E193">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MATCH($F193,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93" s="60" t="inlineStr"/>
      <c r="G193" s="60" t="n"/>
      <c r="H193" s="60">
        <f t="array" ref="H193">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MATCH($I193,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93" s="60" t="n"/>
      <c r="J193" s="60" t="n"/>
      <c r="K193" s="60" t="n"/>
      <c r="L193" s="60" t="n"/>
      <c r="M193" s="60" t="n"/>
      <c r="N193" s="60" t="n"/>
      <c r="O193" s="60" t="n"/>
      <c r="P193" s="60">
        <f t="array" ref="P193">
_xlfn.IFS(
ISNUMBER(MATCH($Q193,{"шелфбаннер","разделитель","монетница","чековая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ISNUMBER(MATCH($Q193,{"LED/LCD","видеокулер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ISNUMBER(MATCH($Q193,{"автомобиль","машина","выставочное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ISNUMBER(MATCH($Q193,{"билборд","лифтовая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ISNUMBER(MATCH($Q193,{"навигация","подвесной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ISNUMBER(MATCH($Q193,{"движущаяся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ISNUMBER(MATCH($Q193,{"каталог","журнал"},)),
"Пресса",
$Q193="","")</f>
        <v/>
      </c>
      <c r="Q193" s="60" t="n"/>
      <c r="R193" s="60">
        <f t="array" ref="R193">
IFERROR(
_xlfn.IFS(
OR(ISNUMBER(MATCH($Q193,{"экспозиция","макет","стенд","автостенд","авто стенд","выставочное пространство","выставочные стенды","модульные выставочные стенды","3Д конструкция","3D конструкция"},)),P193="Экспонирование"),
"нестандартный",
ISNUMBER(MATCH($Q193,{"скроллер","призматрон"},)),
"динамический",
$P193="Видео",
"цифровой",
OR($P193="Пресса",$P193="Щит",$P193="POSm",$P193="Подвес",$P193="Брендирование/оклейка"),
"статический"),"")</f>
        <v/>
      </c>
      <c r="S193" s="59" t="n"/>
      <c r="T193" s="60" t="n"/>
      <c r="U193" s="60" t="n"/>
      <c r="V193" s="60">
        <f>
IF(P193="Видео",
"цифровой постер/ролик",
IF(ISNUMBER(MATCH(Q193,{"короб световой","короб световой | лайтбокс","короб световой | кристалайт","лайтбокс","лайт бокс","кристалайт","LB","lightbox"},)),
"бэклит",
IF(P193="Брендирование/оклейка",
"перфарированная пленка/самоклейка",
IF(P193="Экспонирование",
"под запрос",
IF(P193="Подвес",
"баннер/ткань",
"")))))</f>
        <v/>
      </c>
      <c r="W193" s="59" t="n"/>
      <c r="X193" s="59" t="n"/>
      <c r="Y193" s="59" t="n"/>
      <c r="Z193" s="61" t="n"/>
      <c r="AA193" s="61" t="n"/>
      <c r="AB193" s="61">
        <f>IF(BL193&gt;0,Z193,0)</f>
        <v/>
      </c>
      <c r="AC193" s="59" t="n"/>
      <c r="AD193" s="59" t="n"/>
      <c r="AE193" s="59" t="n"/>
      <c r="AF193" s="59" t="n"/>
      <c r="AG193" s="59" t="n"/>
      <c r="AH193" s="59" t="n"/>
      <c r="AI193" s="59" t="n"/>
      <c r="AJ193" s="59" t="n"/>
      <c r="AK193" s="59" t="n"/>
      <c r="AL193" s="62">
        <f>IFERROR(IF(OR(R193="статический",R193="динамический",R193="нестандартный",R193="",R193=""),"-",IF(AND(AH193="-",AI193="-"),"-",AK193*3600/AH193*AI193)),"-")</f>
        <v/>
      </c>
      <c r="AM193" s="62">
        <f>IFERROR(IF(OR(R193="статический",R193="динамический",R193="",R193="", R193="BTL",R193="нестандартный"),"-",AG193*AI193*AL193/60),"-")</f>
        <v/>
      </c>
      <c r="AN193" s="63">
        <f>IFERROR(IF(AH193="","-",AG193*AI193/AH193),"-")</f>
        <v/>
      </c>
      <c r="AO193" s="59">
        <f>IFERROR(IF(OR($R193="статический",$R193="динамический",$R193="",$R193="",$R193="BTL",$R193="нестандартный"),"-",$AL193*$AY193),"-")</f>
        <v/>
      </c>
      <c r="AP193" s="62">
        <f>IFERROR(IF(OR($R193="статический",$R193="динамический",$R193="",$R193="",$R193="BTL",$R193="нестандартный"),"-",$AM193*AY193),"-")</f>
        <v/>
      </c>
      <c r="AQ193" s="64" t="n"/>
      <c r="AR193" s="61" t="n"/>
      <c r="AS193" s="61" t="n"/>
      <c r="AT193" s="61" t="n"/>
      <c r="AU193" s="65" t="n"/>
      <c r="AV193" s="124">
        <f>IFERROR(DR193/AT193*1000,"n/a")</f>
        <v/>
      </c>
      <c r="AW193" s="67" t="n"/>
      <c r="AX193" s="67" t="n"/>
      <c r="AY193" s="43">
        <f>IFERROR(IF(OR($AW193="",$AX193=""),"",_xlfn.DAYS($AX193+1,$AW193)),"")</f>
        <v/>
      </c>
      <c r="AZ193" s="68">
        <f t="array" ref="AZ193">
_xlfn.LET(_xlpm.COEFF,
IF($AW193+$AX193=0,0,IF(MAX(MIN($AX193,EOMONTH(AZ$15,0))-MAX($AW193,AZ$15)+1,)&gt;0,1,0)),
_xlfn.IFS(
$ES193="LisChannel",
_xlpm.COEFF*
INDEX({1;1;1.2;1.2;1;1;1;1;1.2;1.2;1.2;1.2},
MATCH(MONTH(AZ$15),
{1,2,3,4,5,6,7,8,9,10,11,12})),
CONCATENATE($ES193," ",$L193)="RussOutdoor метро",
_xlpm.COEFF*
INDEX({0.8;0.9;1.1;1.1;1;1;1;1;1.1;1.1;1.1;1.1},
MATCH(MONTH(AZ$15),
{1,2,3,4,5,6,7,8,9,10,11,12})),
$ES193&lt;&gt;"LisChannel",
_xlpm.COEFF,
$ES193&lt;&gt;"RussOutdoor",
_xlpm.COEFF))</f>
        <v/>
      </c>
      <c r="BA193" s="68">
        <f t="array" ref="BA193">
_xlfn.LET(_xlpm.COEFF,
IF($AW193+$AX193=0,0,IF(MAX(MIN($AX193,EOMONTH(BA$15,0))-MAX($AW193,BA$15)+1,)&gt;0,1,0)),
_xlfn.IFS(
$ES193="LisChannel",
_xlpm.COEFF*
INDEX({1;1;1.2;1.2;1;1;1;1;1.2;1.2;1.2;1.2},
MATCH(MONTH(BA$15),
{1,2,3,4,5,6,7,8,9,10,11,12})),
CONCATENATE($ES193," ",$L193)="RussOutdoor метро",
_xlpm.COEFF*
INDEX({0.8;0.9;1.1;1.1;1;1;1;1;1.1;1.1;1.1;1.1},
MATCH(MONTH(BA$15),
{1,2,3,4,5,6,7,8,9,10,11,12})),
$ES193&lt;&gt;"LisChannel",
_xlpm.COEFF,
$ES193&lt;&gt;"RussOutdoor",
_xlpm.COEFF))</f>
        <v/>
      </c>
      <c r="BB193" s="68">
        <f t="array" ref="BB193">
_xlfn.LET(_xlpm.COEFF,
IF($AW193+$AX193=0,0,IF(MAX(MIN($AX193,EOMONTH(BB$15,0))-MAX($AW193,BB$15)+1,)&gt;0,1,0)),
_xlfn.IFS(
$ES193="LisChannel",
_xlpm.COEFF*
INDEX({1;1;1.2;1.2;1;1;1;1;1.2;1.2;1.2;1.2},
MATCH(MONTH(BB$15),
{1,2,3,4,5,6,7,8,9,10,11,12})),
CONCATENATE($ES193," ",$L193)="RussOutdoor метро",
_xlpm.COEFF*
INDEX({0.8;0.9;1.1;1.1;1;1;1;1;1.1;1.1;1.1;1.1},
MATCH(MONTH(BB$15),
{1,2,3,4,5,6,7,8,9,10,11,12})),
$ES193&lt;&gt;"LisChannel",
_xlpm.COEFF,
$ES193&lt;&gt;"RussOutdoor",
_xlpm.COEFF))</f>
        <v/>
      </c>
      <c r="BC193" s="68">
        <f t="array" ref="BC193">
_xlfn.LET(_xlpm.COEFF,
IF($AW193+$AX193=0,0,IF(MAX(MIN($AX193,EOMONTH(BC$15,0))-MAX($AW193,BC$15)+1,)&gt;0,1,0)),
_xlfn.IFS(
$ES193="LisChannel",
_xlpm.COEFF*
INDEX({1;1;1.2;1.2;1;1;1;1;1.2;1.2;1.2;1.2},
MATCH(MONTH(BC$15),
{1,2,3,4,5,6,7,8,9,10,11,12})),
CONCATENATE($ES193," ",$L193)="RussOutdoor метро",
_xlpm.COEFF*
INDEX({0.8;0.9;1.1;1.1;1;1;1;1;1.1;1.1;1.1;1.1},
MATCH(MONTH(BC$15),
{1,2,3,4,5,6,7,8,9,10,11,12})),
$ES193&lt;&gt;"LisChannel",
_xlpm.COEFF,
$ES193&lt;&gt;"RussOutdoor",
_xlpm.COEFF))</f>
        <v/>
      </c>
      <c r="BD193" s="68">
        <f t="array" ref="BD193">
_xlfn.LET(_xlpm.COEFF,
IF($AW193+$AX193=0,0,IF(MAX(MIN($AX193,EOMONTH(BD$15,0))-MAX($AW193,BD$15)+1,)&gt;0,1,0)),
_xlfn.IFS(
$ES193="LisChannel",
_xlpm.COEFF*
INDEX({1;1;1.2;1.2;1;1;1;1;1.2;1.2;1.2;1.2},
MATCH(MONTH(BD$15),
{1,2,3,4,5,6,7,8,9,10,11,12})),
CONCATENATE($ES193," ",$L193)="RussOutdoor метро",
_xlpm.COEFF*
INDEX({0.8;0.9;1.1;1.1;1;1;1;1;1.1;1.1;1.1;1.1},
MATCH(MONTH(BD$15),
{1,2,3,4,5,6,7,8,9,10,11,12})),
$ES193&lt;&gt;"LisChannel",
_xlpm.COEFF,
$ES193&lt;&gt;"RussOutdoor",
_xlpm.COEFF))</f>
        <v/>
      </c>
      <c r="BE193" s="68">
        <f t="array" ref="BE193">
_xlfn.LET(_xlpm.COEFF,
IF($AW193+$AX193=0,0,IF(MAX(MIN($AX193,EOMONTH(BE$15,0))-MAX($AW193,BE$15)+1,)&gt;0,1,0)),
_xlfn.IFS(
$ES193="LisChannel",
_xlpm.COEFF*
INDEX({1;1;1.2;1.2;1;1;1;1;1.2;1.2;1.2;1.2},
MATCH(MONTH(BE$15),
{1,2,3,4,5,6,7,8,9,10,11,12})),
CONCATENATE($ES193," ",$L193)="RussOutdoor метро",
_xlpm.COEFF*
INDEX({0.8;0.9;1.1;1.1;1;1;1;1;1.1;1.1;1.1;1.1},
MATCH(MONTH(BE$15),
{1,2,3,4,5,6,7,8,9,10,11,12})),
$ES193&lt;&gt;"LisChannel",
_xlpm.COEFF,
$ES193&lt;&gt;"RussOutdoor",
_xlpm.COEFF))</f>
        <v/>
      </c>
      <c r="BF193" s="68">
        <f t="array" ref="BF193">
_xlfn.LET(_xlpm.COEFF,
IF($AW193+$AX193=0,0,IF(MAX(MIN($AX193,EOMONTH(BF$15,0))-MAX($AW193,BF$15)+1,)&gt;0,1,0)),
_xlfn.IFS(
$ES193="LisChannel",
_xlpm.COEFF*
INDEX({1;1;1.2;1.2;1;1;1;1;1.2;1.2;1.2;1.2},
MATCH(MONTH(BF$15),
{1,2,3,4,5,6,7,8,9,10,11,12})),
CONCATENATE($ES193," ",$L193)="RussOutdoor метро",
_xlpm.COEFF*
INDEX({0.8;0.9;1.1;1.1;1;1;1;1;1.1;1.1;1.1;1.1},
MATCH(MONTH(BF$15),
{1,2,3,4,5,6,7,8,9,10,11,12})),
$ES193&lt;&gt;"LisChannel",
_xlpm.COEFF,
$ES193&lt;&gt;"RussOutdoor",
_xlpm.COEFF))</f>
        <v/>
      </c>
      <c r="BG193" s="68">
        <f t="array" ref="BG193">
_xlfn.LET(_xlpm.COEFF,
IF($AW193+$AX193=0,0,IF(MAX(MIN($AX193,EOMONTH(BG$15,0))-MAX($AW193,BG$15)+1,)&gt;0,1,0)),
_xlfn.IFS(
$ES193="LisChannel",
_xlpm.COEFF*
INDEX({1;1;1.2;1.2;1;1;1;1;1.2;1.2;1.2;1.2},
MATCH(MONTH(BG$15),
{1,2,3,4,5,6,7,8,9,10,11,12})),
CONCATENATE($ES193," ",$L193)="RussOutdoor метро",
_xlpm.COEFF*
INDEX({0.8;0.9;1.1;1.1;1;1;1;1;1.1;1.1;1.1;1.1},
MATCH(MONTH(BG$15),
{1,2,3,4,5,6,7,8,9,10,11,12})),
$ES193&lt;&gt;"LisChannel",
_xlpm.COEFF,
$ES193&lt;&gt;"RussOutdoor",
_xlpm.COEFF))</f>
        <v/>
      </c>
      <c r="BH193" s="68">
        <f t="array" ref="BH193">
_xlfn.LET(_xlpm.COEFF,
IF($AW193+$AX193=0,0,IF(MAX(MIN($AX193,EOMONTH(BH$15,0))-MAX($AW193,BH$15)+1,)&gt;0,1,0)),
_xlfn.IFS(
$ES193="LisChannel",
_xlpm.COEFF*
INDEX({1;1;1.2;1.2;1;1;1;1;1.2;1.2;1.2;1.2},
MATCH(MONTH(BH$15),
{1,2,3,4,5,6,7,8,9,10,11,12})),
CONCATENATE($ES193," ",$L193)="RussOutdoor метро",
_xlpm.COEFF*
INDEX({0.8;0.9;1.1;1.1;1;1;1;1;1.1;1.1;1.1;1.1},
MATCH(MONTH(BH$15),
{1,2,3,4,5,6,7,8,9,10,11,12})),
$ES193&lt;&gt;"LisChannel",
_xlpm.COEFF,
$ES193&lt;&gt;"RussOutdoor",
_xlpm.COEFF))</f>
        <v/>
      </c>
      <c r="BI193" s="68">
        <f t="array" ref="BI193">
_xlfn.LET(_xlpm.COEFF,
IF($AW193+$AX193=0,0,IF(MAX(MIN($AX193,EOMONTH(BI$15,0))-MAX($AW193,BI$15)+1,)&gt;0,1,0)),
_xlfn.IFS(
$ES193="LisChannel",
_xlpm.COEFF*
INDEX({1;1;1.2;1.2;1;1;1;1;1.2;1.2;1.2;1.2},
MATCH(MONTH(BI$15),
{1,2,3,4,5,6,7,8,9,10,11,12})),
CONCATENATE($ES193," ",$L193)="RussOutdoor метро",
_xlpm.COEFF*
INDEX({0.8;0.9;1.1;1.1;1;1;1;1;1.1;1.1;1.1;1.1},
MATCH(MONTH(BI$15),
{1,2,3,4,5,6,7,8,9,10,11,12})),
$ES193&lt;&gt;"LisChannel",
_xlpm.COEFF,
$ES193&lt;&gt;"RussOutdoor",
_xlpm.COEFF))</f>
        <v/>
      </c>
      <c r="BJ193" s="68">
        <f t="array" ref="BJ193">
_xlfn.LET(_xlpm.COEFF,
IF($AW193+$AX193=0,0,IF(MAX(MIN($AX193,EOMONTH(BJ$15,0))-MAX($AW193,BJ$15)+1,)&gt;0,1,0)),
_xlfn.IFS(
$ES193="LisChannel",
_xlpm.COEFF*
INDEX({1;1;1.2;1.2;1;1;1;1;1.2;1.2;1.2;1.2},
MATCH(MONTH(BJ$15),
{1,2,3,4,5,6,7,8,9,10,11,12})),
CONCATENATE($ES193," ",$L193)="RussOutdoor метро",
_xlpm.COEFF*
INDEX({0.8;0.9;1.1;1.1;1;1;1;1;1.1;1.1;1.1;1.1},
MATCH(MONTH(BJ$15),
{1,2,3,4,5,6,7,8,9,10,11,12})),
$ES193&lt;&gt;"LisChannel",
_xlpm.COEFF,
$ES193&lt;&gt;"RussOutdoor",
_xlpm.COEFF))</f>
        <v/>
      </c>
      <c r="BK193" s="68">
        <f t="array" ref="BK193">
_xlfn.LET(_xlpm.COEFF,
IF($AW193+$AX193=0,0,IF(MAX(MIN($AX193,EOMONTH(BK$15,0))-MAX($AW193,BK$15)+1,)&gt;0,1,0)),
_xlfn.IFS(
$ES193="LisChannel",
_xlpm.COEFF*
INDEX({1;1;1.2;1.2;1;1;1;1;1.2;1.2;1.2;1.2},
MATCH(MONTH(BK$15),
{1,2,3,4,5,6,7,8,9,10,11,12})),
CONCATENATE($ES193," ",$L193)="RussOutdoor метро",
_xlpm.COEFF*
INDEX({0.8;0.9;1.1;1.1;1;1;1;1;1.1;1.1;1.1;1.1},
MATCH(MONTH(BK$15),
{1,2,3,4,5,6,7,8,9,10,11,12})),
$ES193&lt;&gt;"LisChannel",
_xlpm.COEFF,
$ES193&lt;&gt;"RussOutdoor",
_xlpm.COEFF))</f>
        <v/>
      </c>
      <c r="BL193" s="62">
        <f>COUNTIFS($AZ193:$BK193,"&gt;0")</f>
        <v/>
      </c>
      <c r="BM193" s="65" t="n"/>
      <c r="BN193" s="125">
        <f>$DJ193</f>
        <v/>
      </c>
      <c r="BO193" s="63">
        <f>$DQ193</f>
        <v/>
      </c>
      <c r="BP193" s="125">
        <f>
IFERROR(
IF($BL193=0,0,
$BN193*(1-$BO193)),
0)</f>
        <v/>
      </c>
      <c r="BQ193" s="125">
        <f t="array" ref="BQ193">
IFERROR(
_xlfn.IFS(
$DH193="день_1",
$BP193*$BL193/($AX193-$AW193+1)*AZ193*(DAY(EOMONTH(AZ$15,0))),
$DH193="день_2",
$BP193/30*MAX(MIN($AX193,EOMONTH(AZ$15,0))-MAX($AW193,AZ$15)+1,),
$DH193="раб.день",
$BP193/30*(IFERROR(
_xlfn.LET(_xlpm.VD,
CHOOSE(
{1;2;3;4;5;6;7;8;9;10;11;12;13;14;15;16;17;18},
45658,45659,45660,45661,45662,45663,45664,45665,45711,45724,45778,45779,45785,45786,45820,45821,45965,46022),
_xlfn.LET(_xlpm.DD,
MAX(MIN($AX193,EOMONTH(AZ$15,0))-MAX($AW193,AZ$15),),
_xlfn.IFS(
AND(MONTH($AW193)=MONTH(AZ$15),MONTH($AX193)&lt;&gt;MONTH(AZ$15)),
NETWORKDAYS.INTL($AW193,$AW193+_xlpm.DD,1,_xlpm.VD),
AND(MONTH($AW193)&lt;&gt;MONTH(AZ$15),MONTH($AX193)=MONTH(AZ$15)),
NETWORKDAYS.INTL(($AX193)-_xlpm.DD,$AX193,1,_xlpm.VD),
AND(MONTH($AW193)&lt;MONTH(AZ$15),MONTH($AX193)&gt;MONTH(AZ$15)),
NETWORKDAYS.INTL((EOMONTH(AZ$15-1,1))-_xlpm.DD,EOMONTH(AZ$15-1,1),1,_xlpm.VD),
AND(MONTH($AW193)=MONTH(AZ$15),MONTH($AX193)=MONTH(AZ$15)),
NETWORKDAYS.INTL($AW193,$AX193,1,_xlpm.VD)))),0)),
$DH193="месяц",
$BP193*AZ193,
$DH193="неделя",
$BP193*AZ193/7*(ROUNDUP((DAY(EOMONTH(AZ$15,0)))/4,0))),
0)</f>
        <v/>
      </c>
      <c r="BR193" s="125">
        <f t="array" ref="BR193">
IFERROR(
_xlfn.IFS(
$DH193="день_1",
$BP193*$BL193/($AX193-$AW193+1)*BA193*(DAY(EOMONTH(BA$15,0))),
$DH193="день_2",
$BP193/30*MAX(MIN($AX193,EOMONTH(BA$15,0))-MAX($AW193,BA$15)+1,),
$DH193="раб.день",
$BP193/30*(IFERROR(
_xlfn.LET(_xlpm.VD,
CHOOSE(
{1;2;3;4;5;6;7;8;9;10;11;12;13;14;15;16;17;18},
45658,45659,45660,45661,45662,45663,45664,45665,45711,45724,45778,45779,45785,45786,45820,45821,45965,46022),
_xlfn.LET(_xlpm.DD,
MAX(MIN($AX193,EOMONTH(BA$15,0))-MAX($AW193,BA$15),),
_xlfn.IFS(
AND(MONTH($AW193)=MONTH(BA$15),MONTH($AX193)&lt;&gt;MONTH(BA$15)),
NETWORKDAYS.INTL($AW193,$AW193+_xlpm.DD,1,_xlpm.VD),
AND(MONTH($AW193)&lt;&gt;MONTH(BA$15),MONTH($AX193)=MONTH(BA$15)),
NETWORKDAYS.INTL(($AX193)-_xlpm.DD,$AX193,1,_xlpm.VD),
AND(MONTH($AW193)&lt;MONTH(BA$15),MONTH($AX193)&gt;MONTH(BA$15)),
NETWORKDAYS.INTL((EOMONTH(BA$15-1,1))-_xlpm.DD,EOMONTH(BA$15-1,1),1,_xlpm.VD),
AND(MONTH($AW193)=MONTH(BA$15),MONTH($AX193)=MONTH(BA$15)),
NETWORKDAYS.INTL($AW193,$AX193,1,_xlpm.VD)))),0)),
$DH193="месяц",
$BP193*BA193,
$DH193="неделя",
$BP193*BA193/7*(ROUNDUP((DAY(EOMONTH(BA$15,0)))/4,0))),
0)</f>
        <v/>
      </c>
      <c r="BS193" s="125">
        <f t="array" ref="BS193">
IFERROR(
_xlfn.IFS(
$DH193="день_1",
$BP193*$BL193/($AX193-$AW193+1)*BB193*(DAY(EOMONTH(BB$15,0))),
$DH193="день_2",
$BP193/30*MAX(MIN($AX193,EOMONTH(BB$15,0))-MAX($AW193,BB$15)+1,),
$DH193="раб.день",
$BP193/30*(IFERROR(
_xlfn.LET(_xlpm.VD,
CHOOSE(
{1;2;3;4;5;6;7;8;9;10;11;12;13;14;15;16;17;18},
45658,45659,45660,45661,45662,45663,45664,45665,45711,45724,45778,45779,45785,45786,45820,45821,45965,46022),
_xlfn.LET(_xlpm.DD,
MAX(MIN($AX193,EOMONTH(BB$15,0))-MAX($AW193,BB$15),),
_xlfn.IFS(
AND(MONTH($AW193)=MONTH(BB$15),MONTH($AX193)&lt;&gt;MONTH(BB$15)),
NETWORKDAYS.INTL($AW193,$AW193+_xlpm.DD,1,_xlpm.VD),
AND(MONTH($AW193)&lt;&gt;MONTH(BB$15),MONTH($AX193)=MONTH(BB$15)),
NETWORKDAYS.INTL(($AX193)-_xlpm.DD,$AX193,1,_xlpm.VD),
AND(MONTH($AW193)&lt;MONTH(BB$15),MONTH($AX193)&gt;MONTH(BB$15)),
NETWORKDAYS.INTL((EOMONTH(BB$15-1,1))-_xlpm.DD,EOMONTH(BB$15-1,1),1,_xlpm.VD),
AND(MONTH($AW193)=MONTH(BB$15),MONTH($AX193)=MONTH(BB$15)),
NETWORKDAYS.INTL($AW193,$AX193,1,_xlpm.VD)))),0)),
$DH193="месяц",
$BP193*BB193,
$DH193="неделя",
$BP193*BB193/7*(ROUNDUP((DAY(EOMONTH(BB$15,0)))/4,0))),
0)</f>
        <v/>
      </c>
      <c r="BT193" s="125">
        <f t="array" ref="BT193">
IFERROR(
_xlfn.IFS(
$DH193="день_1",
$BP193*$BL193/($AX193-$AW193+1)*BC193*(DAY(EOMONTH(BC$15,0))),
$DH193="день_2",
$BP193/30*MAX(MIN($AX193,EOMONTH(BC$15,0))-MAX($AW193,BC$15)+1,),
$DH193="раб.день",
$BP193/30*(IFERROR(
_xlfn.LET(_xlpm.VD,
CHOOSE(
{1;2;3;4;5;6;7;8;9;10;11;12;13;14;15;16;17;18},
45658,45659,45660,45661,45662,45663,45664,45665,45711,45724,45778,45779,45785,45786,45820,45821,45965,46022),
_xlfn.LET(_xlpm.DD,
MAX(MIN($AX193,EOMONTH(BC$15,0))-MAX($AW193,BC$15),),
_xlfn.IFS(
AND(MONTH($AW193)=MONTH(BC$15),MONTH($AX193)&lt;&gt;MONTH(BC$15)),
NETWORKDAYS.INTL($AW193,$AW193+_xlpm.DD,1,_xlpm.VD),
AND(MONTH($AW193)&lt;&gt;MONTH(BC$15),MONTH($AX193)=MONTH(BC$15)),
NETWORKDAYS.INTL(($AX193)-_xlpm.DD,$AX193,1,_xlpm.VD),
AND(MONTH($AW193)&lt;MONTH(BC$15),MONTH($AX193)&gt;MONTH(BC$15)),
NETWORKDAYS.INTL((EOMONTH(BC$15-1,1))-_xlpm.DD,EOMONTH(BC$15-1,1),1,_xlpm.VD),
AND(MONTH($AW193)=MONTH(BC$15),MONTH($AX193)=MONTH(BC$15)),
NETWORKDAYS.INTL($AW193,$AX193,1,_xlpm.VD)))),0)),
$DH193="месяц",
$BP193*BC193,
$DH193="неделя",
$BP193*BC193/7*(ROUNDUP((DAY(EOMONTH(BC$15,0)))/4,0))),
0)</f>
        <v/>
      </c>
      <c r="BU193" s="125">
        <f t="array" ref="BU193">
IFERROR(
_xlfn.IFS(
$DH193="день_1",
$BP193*$BL193/($AX193-$AW193+1)*BD193*(DAY(EOMONTH(BD$15,0))),
$DH193="день_2",
$BP193/30*MAX(MIN($AX193,EOMONTH(BD$15,0))-MAX($AW193,BD$15)+1,),
$DH193="раб.день",
$BP193/30*(IFERROR(
_xlfn.LET(_xlpm.VD,
CHOOSE(
{1;2;3;4;5;6;7;8;9;10;11;12;13;14;15;16;17;18},
45658,45659,45660,45661,45662,45663,45664,45665,45711,45724,45778,45779,45785,45786,45820,45821,45965,46022),
_xlfn.LET(_xlpm.DD,
MAX(MIN($AX193,EOMONTH(BD$15,0))-MAX($AW193,BD$15),),
_xlfn.IFS(
AND(MONTH($AW193)=MONTH(BD$15),MONTH($AX193)&lt;&gt;MONTH(BD$15)),
NETWORKDAYS.INTL($AW193,$AW193+_xlpm.DD,1,_xlpm.VD),
AND(MONTH($AW193)&lt;&gt;MONTH(BD$15),MONTH($AX193)=MONTH(BD$15)),
NETWORKDAYS.INTL(($AX193)-_xlpm.DD,$AX193,1,_xlpm.VD),
AND(MONTH($AW193)&lt;MONTH(BD$15),MONTH($AX193)&gt;MONTH(BD$15)),
NETWORKDAYS.INTL((EOMONTH(BD$15-1,1))-_xlpm.DD,EOMONTH(BD$15-1,1),1,_xlpm.VD),
AND(MONTH($AW193)=MONTH(BD$15),MONTH($AX193)=MONTH(BD$15)),
NETWORKDAYS.INTL($AW193,$AX193,1,_xlpm.VD)))),0)),
$DH193="месяц",
$BP193*BD193,
$DH193="неделя",
$BP193*BD193/7*(ROUNDUP((DAY(EOMONTH(BD$15,0)))/4,0))),
0)</f>
        <v/>
      </c>
      <c r="BV193" s="125">
        <f t="array" ref="BV193">
IFERROR(
_xlfn.IFS(
$DH193="день_1",
$BP193*$BL193/($AX193-$AW193+1)*BE193*(DAY(EOMONTH(BE$15,0))),
$DH193="день_2",
$BP193/30*MAX(MIN($AX193,EOMONTH(BE$15,0))-MAX($AW193,BE$15)+1,),
$DH193="раб.день",
$BP193/30*(IFERROR(
_xlfn.LET(_xlpm.VD,
CHOOSE(
{1;2;3;4;5;6;7;8;9;10;11;12;13;14;15;16;17;18},
45658,45659,45660,45661,45662,45663,45664,45665,45711,45724,45778,45779,45785,45786,45820,45821,45965,46022),
_xlfn.LET(_xlpm.DD,
MAX(MIN($AX193,EOMONTH(BE$15,0))-MAX($AW193,BE$15),),
_xlfn.IFS(
AND(MONTH($AW193)=MONTH(BE$15),MONTH($AX193)&lt;&gt;MONTH(BE$15)),
NETWORKDAYS.INTL($AW193,$AW193+_xlpm.DD,1,_xlpm.VD),
AND(MONTH($AW193)&lt;&gt;MONTH(BE$15),MONTH($AX193)=MONTH(BE$15)),
NETWORKDAYS.INTL(($AX193)-_xlpm.DD,$AX193,1,_xlpm.VD),
AND(MONTH($AW193)&lt;MONTH(BE$15),MONTH($AX193)&gt;MONTH(BE$15)),
NETWORKDAYS.INTL((EOMONTH(BE$15-1,1))-_xlpm.DD,EOMONTH(BE$15-1,1),1,_xlpm.VD),
AND(MONTH($AW193)=MONTH(BE$15),MONTH($AX193)=MONTH(BE$15)),
NETWORKDAYS.INTL($AW193,$AX193,1,_xlpm.VD)))),0)),
$DH193="месяц",
$BP193*BE193,
$DH193="неделя",
$BP193*BE193/7*(ROUNDUP((DAY(EOMONTH(BE$15,0)))/4,0))),
0)</f>
        <v/>
      </c>
      <c r="BW193" s="125">
        <f t="array" ref="BW193">
IFERROR(
_xlfn.IFS(
$DH193="день_1",
$BP193*$BL193/($AX193-$AW193+1)*BF193*(DAY(EOMONTH(BF$15,0))),
$DH193="день_2",
$BP193/30*MAX(MIN($AX193,EOMONTH(BF$15,0))-MAX($AW193,BF$15)+1,),
$DH193="раб.день",
$BP193/30*(IFERROR(
_xlfn.LET(_xlpm.VD,
CHOOSE(
{1;2;3;4;5;6;7;8;9;10;11;12;13;14;15;16;17;18},
45658,45659,45660,45661,45662,45663,45664,45665,45711,45724,45778,45779,45785,45786,45820,45821,45965,46022),
_xlfn.LET(_xlpm.DD,
MAX(MIN($AX193,EOMONTH(BF$15,0))-MAX($AW193,BF$15),),
_xlfn.IFS(
AND(MONTH($AW193)=MONTH(BF$15),MONTH($AX193)&lt;&gt;MONTH(BF$15)),
NETWORKDAYS.INTL($AW193,$AW193+_xlpm.DD,1,_xlpm.VD),
AND(MONTH($AW193)&lt;&gt;MONTH(BF$15),MONTH($AX193)=MONTH(BF$15)),
NETWORKDAYS.INTL(($AX193)-_xlpm.DD,$AX193,1,_xlpm.VD),
AND(MONTH($AW193)&lt;MONTH(BF$15),MONTH($AX193)&gt;MONTH(BF$15)),
NETWORKDAYS.INTL((EOMONTH(BF$15-1,1))-_xlpm.DD,EOMONTH(BF$15-1,1),1,_xlpm.VD),
AND(MONTH($AW193)=MONTH(BF$15),MONTH($AX193)=MONTH(BF$15)),
NETWORKDAYS.INTL($AW193,$AX193,1,_xlpm.VD)))),0)),
$DH193="месяц",
$BP193*BF193,
$DH193="неделя",
$BP193*BF193/7*(ROUNDUP((DAY(EOMONTH(BF$15,0)))/4,0))),
0)</f>
        <v/>
      </c>
      <c r="BX193" s="125">
        <f t="array" ref="BX193">
IFERROR(
_xlfn.IFS(
$DH193="день_1",
$BP193*$BL193/($AX193-$AW193+1)*BG193*(DAY(EOMONTH(BG$15,0))),
$DH193="день_2",
$BP193/30*MAX(MIN($AX193,EOMONTH(BG$15,0))-MAX($AW193,BG$15)+1,),
$DH193="раб.день",
$BP193/30*(IFERROR(
_xlfn.LET(_xlpm.VD,
CHOOSE(
{1;2;3;4;5;6;7;8;9;10;11;12;13;14;15;16;17;18},
45658,45659,45660,45661,45662,45663,45664,45665,45711,45724,45778,45779,45785,45786,45820,45821,45965,46022),
_xlfn.LET(_xlpm.DD,
MAX(MIN($AX193,EOMONTH(BG$15,0))-MAX($AW193,BG$15),),
_xlfn.IFS(
AND(MONTH($AW193)=MONTH(BG$15),MONTH($AX193)&lt;&gt;MONTH(BG$15)),
NETWORKDAYS.INTL($AW193,$AW193+_xlpm.DD,1,_xlpm.VD),
AND(MONTH($AW193)&lt;&gt;MONTH(BG$15),MONTH($AX193)=MONTH(BG$15)),
NETWORKDAYS.INTL(($AX193)-_xlpm.DD,$AX193,1,_xlpm.VD),
AND(MONTH($AW193)&lt;MONTH(BG$15),MONTH($AX193)&gt;MONTH(BG$15)),
NETWORKDAYS.INTL((EOMONTH(BG$15-1,1))-_xlpm.DD,EOMONTH(BG$15-1,1),1,_xlpm.VD),
AND(MONTH($AW193)=MONTH(BG$15),MONTH($AX193)=MONTH(BG$15)),
NETWORKDAYS.INTL($AW193,$AX193,1,_xlpm.VD)))),0)),
$DH193="месяц",
$BP193*BG193,
$DH193="неделя",
$BP193*BG193/7*(ROUNDUP((DAY(EOMONTH(BG$15,0)))/4,0))),
0)</f>
        <v/>
      </c>
      <c r="BY193" s="125">
        <f t="array" ref="BY193">
IFERROR(
_xlfn.IFS(
$DH193="день_1",
$BP193*$BL193/($AX193-$AW193+1)*BH193*(DAY(EOMONTH(BH$15,0))),
$DH193="день_2",
$BP193/30*MAX(MIN($AX193,EOMONTH(BH$15,0))-MAX($AW193,BH$15)+1,),
$DH193="раб.день",
$BP193/30*(IFERROR(
_xlfn.LET(_xlpm.VD,
CHOOSE(
{1;2;3;4;5;6;7;8;9;10;11;12;13;14;15;16;17;18},
45658,45659,45660,45661,45662,45663,45664,45665,45711,45724,45778,45779,45785,45786,45820,45821,45965,46022),
_xlfn.LET(_xlpm.DD,
MAX(MIN($AX193,EOMONTH(BH$15,0))-MAX($AW193,BH$15),),
_xlfn.IFS(
AND(MONTH($AW193)=MONTH(BH$15),MONTH($AX193)&lt;&gt;MONTH(BH$15)),
NETWORKDAYS.INTL($AW193,$AW193+_xlpm.DD,1,_xlpm.VD),
AND(MONTH($AW193)&lt;&gt;MONTH(BH$15),MONTH($AX193)=MONTH(BH$15)),
NETWORKDAYS.INTL(($AX193)-_xlpm.DD,$AX193,1,_xlpm.VD),
AND(MONTH($AW193)&lt;MONTH(BH$15),MONTH($AX193)&gt;MONTH(BH$15)),
NETWORKDAYS.INTL((EOMONTH(BH$15-1,1))-_xlpm.DD,EOMONTH(BH$15-1,1),1,_xlpm.VD),
AND(MONTH($AW193)=MONTH(BH$15),MONTH($AX193)=MONTH(BH$15)),
NETWORKDAYS.INTL($AW193,$AX193,1,_xlpm.VD)))),0)),
$DH193="месяц",
$BP193*BH193,
$DH193="неделя",
$BP193*BH193/7*(ROUNDUP((DAY(EOMONTH(BH$15,0)))/4,0))),
0)</f>
        <v/>
      </c>
      <c r="BZ193" s="125">
        <f t="array" ref="BZ193">
IFERROR(
_xlfn.IFS(
$DH193="день_1",
$BP193*$BL193/($AX193-$AW193+1)*BI193*(DAY(EOMONTH(BI$15,0))),
$DH193="день_2",
$BP193/30*MAX(MIN($AX193,EOMONTH(BI$15,0))-MAX($AW193,BI$15)+1,),
$DH193="раб.день",
$BP193/30*(IFERROR(
_xlfn.LET(_xlpm.VD,
CHOOSE(
{1;2;3;4;5;6;7;8;9;10;11;12;13;14;15;16;17;18},
45658,45659,45660,45661,45662,45663,45664,45665,45711,45724,45778,45779,45785,45786,45820,45821,45965,46022),
_xlfn.LET(_xlpm.DD,
MAX(MIN($AX193,EOMONTH(BI$15,0))-MAX($AW193,BI$15),),
_xlfn.IFS(
AND(MONTH($AW193)=MONTH(BI$15),MONTH($AX193)&lt;&gt;MONTH(BI$15)),
NETWORKDAYS.INTL($AW193,$AW193+_xlpm.DD,1,_xlpm.VD),
AND(MONTH($AW193)&lt;&gt;MONTH(BI$15),MONTH($AX193)=MONTH(BI$15)),
NETWORKDAYS.INTL(($AX193)-_xlpm.DD,$AX193,1,_xlpm.VD),
AND(MONTH($AW193)&lt;MONTH(BI$15),MONTH($AX193)&gt;MONTH(BI$15)),
NETWORKDAYS.INTL((EOMONTH(BI$15-1,1))-_xlpm.DD,EOMONTH(BI$15-1,1),1,_xlpm.VD),
AND(MONTH($AW193)=MONTH(BI$15),MONTH($AX193)=MONTH(BI$15)),
NETWORKDAYS.INTL($AW193,$AX193,1,_xlpm.VD)))),0)),
$DH193="месяц",
$BP193*BI193,
$DH193="неделя",
$BP193*BI193/7*(ROUNDUP((DAY(EOMONTH(BI$15,0)))/4,0))),
0)</f>
        <v/>
      </c>
      <c r="CA193" s="125">
        <f t="array" ref="CA193">
IFERROR(
_xlfn.IFS(
$DH193="день_1",
$BP193*$BL193/($AX193-$AW193+1)*BJ193*(DAY(EOMONTH(BJ$15,0))),
$DH193="день_2",
$BP193/30*MAX(MIN($AX193,EOMONTH(BJ$15,0))-MAX($AW193,BJ$15)+1,),
$DH193="раб.день",
$BP193/30*(IFERROR(
_xlfn.LET(_xlpm.VD,
CHOOSE(
{1;2;3;4;5;6;7;8;9;10;11;12;13;14;15;16;17;18},
45658,45659,45660,45661,45662,45663,45664,45665,45711,45724,45778,45779,45785,45786,45820,45821,45965,46022),
_xlfn.LET(_xlpm.DD,
MAX(MIN($AX193,EOMONTH(BJ$15,0))-MAX($AW193,BJ$15),),
_xlfn.IFS(
AND(MONTH($AW193)=MONTH(BJ$15),MONTH($AX193)&lt;&gt;MONTH(BJ$15)),
NETWORKDAYS.INTL($AW193,$AW193+_xlpm.DD,1,_xlpm.VD),
AND(MONTH($AW193)&lt;&gt;MONTH(BJ$15),MONTH($AX193)=MONTH(BJ$15)),
NETWORKDAYS.INTL(($AX193)-_xlpm.DD,$AX193,1,_xlpm.VD),
AND(MONTH($AW193)&lt;MONTH(BJ$15),MONTH($AX193)&gt;MONTH(BJ$15)),
NETWORKDAYS.INTL((EOMONTH(BJ$15-1,1))-_xlpm.DD,EOMONTH(BJ$15-1,1),1,_xlpm.VD),
AND(MONTH($AW193)=MONTH(BJ$15),MONTH($AX193)=MONTH(BJ$15)),
NETWORKDAYS.INTL($AW193,$AX193,1,_xlpm.VD)))),0)),
$DH193="месяц",
$BP193*BJ193,
$DH193="неделя",
$BP193*BJ193/7*(ROUNDUP((DAY(EOMONTH(BJ$15,0)))/4,0))),
0)</f>
        <v/>
      </c>
      <c r="CB193" s="125">
        <f t="array" ref="CB193">
IFERROR(
_xlfn.IFS(
$DH193="день_1",
$BP193*$BL193/($AX193-$AW193+1)*BK193*(DAY(EOMONTH(BK$15,0))),
$DH193="день_2",
$BP193/30*MAX(MIN($AX193,EOMONTH(BK$15,0))-MAX($AW193,BK$15)+1,),
$DH193="раб.день",
$BP193/30*(IFERROR(
_xlfn.LET(_xlpm.VD,
CHOOSE(
{1;2;3;4;5;6;7;8;9;10;11;12;13;14;15;16;17;18},
45658,45659,45660,45661,45662,45663,45664,45665,45711,45724,45778,45779,45785,45786,45820,45821,45965,46022),
_xlfn.LET(_xlpm.DD,
MAX(MIN($AX193,EOMONTH(BK$15,0))-MAX($AW193,BK$15),),
_xlfn.IFS(
AND(MONTH($AW193)=MONTH(BK$15),MONTH($AX193)&lt;&gt;MONTH(BK$15)),
NETWORKDAYS.INTL($AW193,$AW193+_xlpm.DD,1,_xlpm.VD),
AND(MONTH($AW193)&lt;&gt;MONTH(BK$15),MONTH($AX193)=MONTH(BK$15)),
NETWORKDAYS.INTL(($AX193)-_xlpm.DD,$AX193,1,_xlpm.VD),
AND(MONTH($AW193)&lt;MONTH(BK$15),MONTH($AX193)&gt;MONTH(BK$15)),
NETWORKDAYS.INTL((EOMONTH(BK$15-1,1))-_xlpm.DD,EOMONTH(BK$15-1,1),1,_xlpm.VD),
AND(MONTH($AW193)=MONTH(BK$15),MONTH($AX193)=MONTH(BK$15)),
NETWORKDAYS.INTL($AW193,$AX193,1,_xlpm.VD)))),0)),
$DH193="месяц",
$BP193*BK193,
$DH193="неделя",
$BP193*BK193/7*(ROUNDUP((DAY(EOMONTH(BK$15,0)))/4,0))),
0)</f>
        <v/>
      </c>
      <c r="CC193" s="125">
        <f>SUM($BQ193:$CB193)</f>
        <v/>
      </c>
      <c r="CD193" s="126">
        <f>SUM($EH193:$EH193)</f>
        <v/>
      </c>
      <c r="CE193" s="126">
        <f>$CD193*$AB193</f>
        <v/>
      </c>
      <c r="CF193" s="126">
        <f>SUM($EK193:$EK193)</f>
        <v/>
      </c>
      <c r="CG193" s="126">
        <f>$CF193*$AB193</f>
        <v/>
      </c>
      <c r="CH193" s="126">
        <f>SUM($CC193,$CE193,$CG193)</f>
        <v/>
      </c>
      <c r="CI193" s="126">
        <f>$CH193*(1+$CM193)</f>
        <v/>
      </c>
      <c r="CJ193" s="127" t="n">
        <v>0</v>
      </c>
      <c r="CK193" s="126">
        <f>SUM($CH193:$CH193)*(1+$CJ193)</f>
        <v/>
      </c>
      <c r="CL193" s="126">
        <f>SUM($CH193:$CH193)*(1+$CM193)</f>
        <v/>
      </c>
      <c r="CM193" s="59" t="inlineStr">
        <is>
          <t>20%</t>
        </is>
      </c>
      <c r="CN193" s="59" t="n"/>
      <c r="CO193" s="72" t="n"/>
      <c r="CP193" s="59" t="n"/>
      <c r="CQ193" s="73" t="n"/>
      <c r="CR193" s="73" t="n"/>
      <c r="CS193" s="73" t="n"/>
      <c r="CT193" s="72" t="n"/>
      <c r="CU193" s="79" t="inlineStr">
        <is>
          <t> </t>
        </is>
      </c>
      <c r="CV193" s="60" t="n"/>
      <c r="CW193" s="60" t="n"/>
      <c r="CX193" s="60" t="n"/>
      <c r="CY193" s="127">
        <f>IFERROR(($CC193-$EE193)/($EE193/(1-$DQ193)),0)</f>
        <v/>
      </c>
      <c r="CZ193" s="127">
        <f>IFERROR(1-$EI193/($CE193),0)</f>
        <v/>
      </c>
      <c r="DA193" s="127">
        <f>IFERROR(1-$EL193/($CG193),0)</f>
        <v/>
      </c>
      <c r="DB193" s="126">
        <f>ROUND(IFERROR(($CI193/(1+$CM193)-$EN193),0),2)</f>
        <v/>
      </c>
      <c r="DC193" s="128" t="n"/>
      <c r="DD193" s="125" t="n"/>
      <c r="DE193" s="75" t="n">
        <v>0</v>
      </c>
      <c r="DF193" s="128" t="n"/>
      <c r="DG193" s="125">
        <f>IF($DC193=0,0,$DD193*($DC193*100%-$DE193*$DF193))*SUM($AB193:$AB193)</f>
        <v/>
      </c>
      <c r="DH193" s="129" t="inlineStr">
        <is>
          <t>месяц</t>
        </is>
      </c>
      <c r="DI193" s="130">
        <f t="array" ref="DI193">IFERROR(
IF($ES193="LisChannel",
(ROUND(((INDEX({174.625;153.888888888889;130.972222222222},MATCH($AI193,{2;3;4}),0))*$AG193*$AI193),2)),0),0)</f>
        <v/>
      </c>
      <c r="DJ193" s="130">
        <f>
_xlfn.LET(_xlpm.X,
IFERROR(
IF($ES193="НовиковТВ",
(_xlfn.LET(_xlpm.NTV,
_xlfn.LET(_xlpm.MIN,350000,
IF(SUMIFS($DI:$DI,$ES:$ES,"НовиковТВ")&lt;=_xlpm.MIN,
(SUMIFS($DI:$DI,$ES:$ES,"НовиковТВ")/(COUNTIFS($ES:$ES,"НовиковТВ")))*_xlpm.MIN/SUMIFS($DI:$DI,$ES:$ES,"НовиковТВ"),
DI193)),
_xlpm.NTV+$DG193/(1-(1-(_xlpm.NTV)*(1-$DL193)*(1-$DM193)*(1-$DN193)*(1-$DO193)*(1-$DP193)/_xlpm.NTV))))/(1+$EP193),
$DI193+$DG193/(1-(1-($DI193)*(1-$DL193)*(1-$DM193)*(1-$DN193)*(1-$DO193)*(1-$DP193)/$DI193))),
0),
_xlpm.X*(1+$CM193)*(1+$CW193)-_xlpm.X*(1+$CM193)+_xlpm.X)</f>
        <v/>
      </c>
      <c r="DK193" s="125" t="inlineStr">
        <is>
          <t>послед.</t>
        </is>
      </c>
      <c r="DL193" s="63" t="n">
        <v>0</v>
      </c>
      <c r="DM193" s="63" t="n">
        <v>0</v>
      </c>
      <c r="DN193" s="63" t="n">
        <v>0</v>
      </c>
      <c r="DO193" s="63" t="n">
        <v>0</v>
      </c>
      <c r="DP193" s="63" t="n">
        <v>0</v>
      </c>
      <c r="DQ193" s="63">
        <f t="array" ref="DQ193">IFERROR(_xlfn.IFS(
$DK193="послед.",1-(1-$DL193)*(1-$DM193)*(1-$DN193)*(1-$DO193)*(1-$DP193),
$DK193="сумм.",$DL193+$DM193+$DN193+$DO193+$DP193),
0)</f>
        <v/>
      </c>
      <c r="DR193" s="125">
        <f t="array" ref="DR193">
IFERROR(
_xlfn.IFS(
$BL193=0,
0,
$BL193&gt;0,
_xlfn.IFS($DK193="послед.",
$DJ193*(1-$DL193)*(1-$DM193)*(1-$DN193)*(1-$DO193)*(1-$DP193),
$DK193="сумм.",
$DJ193*(1-($DL193+$DM193+$DN193+$DO193+$DP193)))),0)</f>
        <v/>
      </c>
      <c r="DS193" s="125">
        <f t="array" ref="DS193">
IFERROR(_xlfn.IFS(
$DH193="день_1",
$DR193*$BL193/($AX193-$AW193+1)*AZ193*(DAY(EOMONTH(AZ$15,0))),
$DH193="день_2",
$DR193/30*MAX(MIN($AX193,EOMONTH(AZ$15,0))-MAX($AW193,AZ$15)+1,),
$DH193="раб.день",
$DR193/30*(IFERROR(
_xlfn.LET(_xlpm.VD,
CHOOSE(
{1;2;3;4;5;6;7;8;9;10;11;12;13;14;15;16;17;18},
45658,45659,45660,45661,45662,45663,45664,45665,45711,45724,45778,45779,45785,45786,45820,45821,45965,46022),
_xlfn.LET(_xlpm.DD,
MAX(MIN($AX193,EOMONTH(AZ$15,0))-MAX($AW193,AZ$15),),
_xlfn.IFS(
AND(MONTH($AW193)=MONTH(AZ$15),MONTH($AX193)&lt;&gt;MONTH(AZ$15)),
NETWORKDAYS.INTL($AW193,$AW193+_xlpm.DD,1,_xlpm.VD),
AND(MONTH($AW193)&lt;&gt;MONTH(AZ$15),MONTH($AX193)=MONTH(AZ$15)),
NETWORKDAYS.INTL(($AX193)-_xlpm.DD,$AX193,1,_xlpm.VD),
AND(MONTH($AW193)&lt;MONTH(AZ$15),MONTH($AX193)&gt;MONTH(AZ$15)),
NETWORKDAYS.INTL((EOMONTH(AZ$15-1,1))-_xlpm.DD,EOMONTH(AZ$15-1,1),1,_xlpm.VD),
AND(MONTH($AW193)=MONTH(AZ$15),MONTH($AX193)=MONTH(AZ$15)),
NETWORKDAYS.INTL($AW193,$AX193,1,_xlpm.VD)))),0)),
$DH193="месяц",
$DR193*AZ193,
$DH193="неделя",
$DR193*AZ193/7*(ROUNDUP((DAY(EOMONTH(AZ$15,0)))/4,0))),
0)</f>
        <v/>
      </c>
      <c r="DT193" s="125">
        <f t="array" ref="DT193">
IFERROR(_xlfn.IFS(
$DH193="день_1",
$DR193*$BL193/($AX193-$AW193+1)*BA193*(DAY(EOMONTH(BA$15,0))),
$DH193="день_2",
$DR193/30*MAX(MIN($AX193,EOMONTH(BA$15,0))-MAX($AW193,BA$15)+1,),
$DH193="раб.день",
$DR193/30*(IFERROR(
_xlfn.LET(_xlpm.VD,
CHOOSE(
{1;2;3;4;5;6;7;8;9;10;11;12;13;14;15;16;17;18},
45658,45659,45660,45661,45662,45663,45664,45665,45711,45724,45778,45779,45785,45786,45820,45821,45965,46022),
_xlfn.LET(_xlpm.DD,
MAX(MIN($AX193,EOMONTH(BA$15,0))-MAX($AW193,BA$15),),
_xlfn.IFS(
AND(MONTH($AW193)=MONTH(BA$15),MONTH($AX193)&lt;&gt;MONTH(BA$15)),
NETWORKDAYS.INTL($AW193,$AW193+_xlpm.DD,1,_xlpm.VD),
AND(MONTH($AW193)&lt;&gt;MONTH(BA$15),MONTH($AX193)=MONTH(BA$15)),
NETWORKDAYS.INTL(($AX193)-_xlpm.DD,$AX193,1,_xlpm.VD),
AND(MONTH($AW193)&lt;MONTH(BA$15),MONTH($AX193)&gt;MONTH(BA$15)),
NETWORKDAYS.INTL((EOMONTH(BA$15-1,1))-_xlpm.DD,EOMONTH(BA$15-1,1),1,_xlpm.VD),
AND(MONTH($AW193)=MONTH(BA$15),MONTH($AX193)=MONTH(BA$15)),
NETWORKDAYS.INTL($AW193,$AX193,1,_xlpm.VD)))),0)),
$DH193="месяц",
$DR193*BA193,
$DH193="неделя",
$DR193*BA193/7*(ROUNDUP((DAY(EOMONTH(BA$15,0)))/4,0))),
0)</f>
        <v/>
      </c>
      <c r="DU193" s="125">
        <f t="array" ref="DU193">
IFERROR(_xlfn.IFS(
$DH193="день_1",
$DR193*$BL193/($AX193-$AW193+1)*BB193*(DAY(EOMONTH(BB$15,0))),
$DH193="день_2",
$DR193/30*MAX(MIN($AX193,EOMONTH(BB$15,0))-MAX($AW193,BB$15)+1,),
$DH193="раб.день",
$DR193/30*(IFERROR(
_xlfn.LET(_xlpm.VD,
CHOOSE(
{1;2;3;4;5;6;7;8;9;10;11;12;13;14;15;16;17;18},
45658,45659,45660,45661,45662,45663,45664,45665,45711,45724,45778,45779,45785,45786,45820,45821,45965,46022),
_xlfn.LET(_xlpm.DD,
MAX(MIN($AX193,EOMONTH(BB$15,0))-MAX($AW193,BB$15),),
_xlfn.IFS(
AND(MONTH($AW193)=MONTH(BB$15),MONTH($AX193)&lt;&gt;MONTH(BB$15)),
NETWORKDAYS.INTL($AW193,$AW193+_xlpm.DD,1,_xlpm.VD),
AND(MONTH($AW193)&lt;&gt;MONTH(BB$15),MONTH($AX193)=MONTH(BB$15)),
NETWORKDAYS.INTL(($AX193)-_xlpm.DD,$AX193,1,_xlpm.VD),
AND(MONTH($AW193)&lt;MONTH(BB$15),MONTH($AX193)&gt;MONTH(BB$15)),
NETWORKDAYS.INTL((EOMONTH(BB$15-1,1))-_xlpm.DD,EOMONTH(BB$15-1,1),1,_xlpm.VD),
AND(MONTH($AW193)=MONTH(BB$15),MONTH($AX193)=MONTH(BB$15)),
NETWORKDAYS.INTL($AW193,$AX193,1,_xlpm.VD)))),0)),
$DH193="месяц",
$DR193*BB193,
$DH193="неделя",
$DR193*BB193/7*(ROUNDUP((DAY(EOMONTH(BB$15,0)))/4,0))),
0)</f>
        <v/>
      </c>
      <c r="DV193" s="125">
        <f t="array" ref="DV193">
IFERROR(_xlfn.IFS(
$DH193="день_1",
$DR193*$BL193/($AX193-$AW193+1)*BC193*(DAY(EOMONTH(BC$15,0))),
$DH193="день_2",
$DR193/30*MAX(MIN($AX193,EOMONTH(BC$15,0))-MAX($AW193,BC$15)+1,),
$DH193="раб.день",
$DR193/30*(IFERROR(
_xlfn.LET(_xlpm.VD,
CHOOSE(
{1;2;3;4;5;6;7;8;9;10;11;12;13;14;15;16;17;18},
45658,45659,45660,45661,45662,45663,45664,45665,45711,45724,45778,45779,45785,45786,45820,45821,45965,46022),
_xlfn.LET(_xlpm.DD,
MAX(MIN($AX193,EOMONTH(BC$15,0))-MAX($AW193,BC$15),),
_xlfn.IFS(
AND(MONTH($AW193)=MONTH(BC$15),MONTH($AX193)&lt;&gt;MONTH(BC$15)),
NETWORKDAYS.INTL($AW193,$AW193+_xlpm.DD,1,_xlpm.VD),
AND(MONTH($AW193)&lt;&gt;MONTH(BC$15),MONTH($AX193)=MONTH(BC$15)),
NETWORKDAYS.INTL(($AX193)-_xlpm.DD,$AX193,1,_xlpm.VD),
AND(MONTH($AW193)&lt;MONTH(BC$15),MONTH($AX193)&gt;MONTH(BC$15)),
NETWORKDAYS.INTL((EOMONTH(BC$15-1,1))-_xlpm.DD,EOMONTH(BC$15-1,1),1,_xlpm.VD),
AND(MONTH($AW193)=MONTH(BC$15),MONTH($AX193)=MONTH(BC$15)),
NETWORKDAYS.INTL($AW193,$AX193,1,_xlpm.VD)))),0)),
$DH193="месяц",
$DR193*BC193,
$DH193="неделя",
$DR193*BC193/7*(ROUNDUP((DAY(EOMONTH(BC$15,0)))/4,0))),
0)</f>
        <v/>
      </c>
      <c r="DW193" s="125">
        <f t="array" ref="DW193">
IFERROR(_xlfn.IFS(
$DH193="день_1",
$DR193*$BL193/($AX193-$AW193+1)*BD193*(DAY(EOMONTH(BD$15,0))),
$DH193="день_2",
$DR193/30*MAX(MIN($AX193,EOMONTH(BD$15,0))-MAX($AW193,BD$15)+1,),
$DH193="раб.день",
$DR193/30*(IFERROR(
_xlfn.LET(_xlpm.VD,
CHOOSE(
{1;2;3;4;5;6;7;8;9;10;11;12;13;14;15;16;17;18},
45658,45659,45660,45661,45662,45663,45664,45665,45711,45724,45778,45779,45785,45786,45820,45821,45965,46022),
_xlfn.LET(_xlpm.DD,
MAX(MIN($AX193,EOMONTH(BD$15,0))-MAX($AW193,BD$15),),
_xlfn.IFS(
AND(MONTH($AW193)=MONTH(BD$15),MONTH($AX193)&lt;&gt;MONTH(BD$15)),
NETWORKDAYS.INTL($AW193,$AW193+_xlpm.DD,1,_xlpm.VD),
AND(MONTH($AW193)&lt;&gt;MONTH(BD$15),MONTH($AX193)=MONTH(BD$15)),
NETWORKDAYS.INTL(($AX193)-_xlpm.DD,$AX193,1,_xlpm.VD),
AND(MONTH($AW193)&lt;MONTH(BD$15),MONTH($AX193)&gt;MONTH(BD$15)),
NETWORKDAYS.INTL((EOMONTH(BD$15-1,1))-_xlpm.DD,EOMONTH(BD$15-1,1),1,_xlpm.VD),
AND(MONTH($AW193)=MONTH(BD$15),MONTH($AX193)=MONTH(BD$15)),
NETWORKDAYS.INTL($AW193,$AX193,1,_xlpm.VD)))),0)),
$DH193="месяц",
$DR193*BD193,
$DH193="неделя",
$DR193*BD193/7*(ROUNDUP((DAY(EOMONTH(BD$15,0)))/4,0))),
0)</f>
        <v/>
      </c>
      <c r="DX193" s="125">
        <f t="array" ref="DX193">
IFERROR(_xlfn.IFS(
$DH193="день_1",
$DR193*$BL193/($AX193-$AW193+1)*BE193*(DAY(EOMONTH(BE$15,0))),
$DH193="день_2",
$DR193/30*MAX(MIN($AX193,EOMONTH(BE$15,0))-MAX($AW193,BE$15)+1,),
$DH193="раб.день",
$DR193/30*(IFERROR(
_xlfn.LET(_xlpm.VD,
CHOOSE(
{1;2;3;4;5;6;7;8;9;10;11;12;13;14;15;16;17;18},
45658,45659,45660,45661,45662,45663,45664,45665,45711,45724,45778,45779,45785,45786,45820,45821,45965,46022),
_xlfn.LET(_xlpm.DD,
MAX(MIN($AX193,EOMONTH(BE$15,0))-MAX($AW193,BE$15),),
_xlfn.IFS(
AND(MONTH($AW193)=MONTH(BE$15),MONTH($AX193)&lt;&gt;MONTH(BE$15)),
NETWORKDAYS.INTL($AW193,$AW193+_xlpm.DD,1,_xlpm.VD),
AND(MONTH($AW193)&lt;&gt;MONTH(BE$15),MONTH($AX193)=MONTH(BE$15)),
NETWORKDAYS.INTL(($AX193)-_xlpm.DD,$AX193,1,_xlpm.VD),
AND(MONTH($AW193)&lt;MONTH(BE$15),MONTH($AX193)&gt;MONTH(BE$15)),
NETWORKDAYS.INTL((EOMONTH(BE$15-1,1))-_xlpm.DD,EOMONTH(BE$15-1,1),1,_xlpm.VD),
AND(MONTH($AW193)=MONTH(BE$15),MONTH($AX193)=MONTH(BE$15)),
NETWORKDAYS.INTL($AW193,$AX193,1,_xlpm.VD)))),0)),
$DH193="месяц",
$DR193*BE193,
$DH193="неделя",
$DR193*BE193/7*(ROUNDUP((DAY(EOMONTH(BE$15,0)))/4,0))),
0)</f>
        <v/>
      </c>
      <c r="DY193" s="125">
        <f t="array" ref="DY193">
IFERROR(_xlfn.IFS(
$DH193="день_1",
$DR193*$BL193/($AX193-$AW193+1)*BF193*(DAY(EOMONTH(BF$15,0))),
$DH193="день_2",
$DR193/30*MAX(MIN($AX193,EOMONTH(BF$15,0))-MAX($AW193,BF$15)+1,),
$DH193="раб.день",
$DR193/30*(IFERROR(
_xlfn.LET(_xlpm.VD,
CHOOSE(
{1;2;3;4;5;6;7;8;9;10;11;12;13;14;15;16;17;18},
45658,45659,45660,45661,45662,45663,45664,45665,45711,45724,45778,45779,45785,45786,45820,45821,45965,46022),
_xlfn.LET(_xlpm.DD,
MAX(MIN($AX193,EOMONTH(BF$15,0))-MAX($AW193,BF$15),),
_xlfn.IFS(
AND(MONTH($AW193)=MONTH(BF$15),MONTH($AX193)&lt;&gt;MONTH(BF$15)),
NETWORKDAYS.INTL($AW193,$AW193+_xlpm.DD,1,_xlpm.VD),
AND(MONTH($AW193)&lt;&gt;MONTH(BF$15),MONTH($AX193)=MONTH(BF$15)),
NETWORKDAYS.INTL(($AX193)-_xlpm.DD,$AX193,1,_xlpm.VD),
AND(MONTH($AW193)&lt;MONTH(BF$15),MONTH($AX193)&gt;MONTH(BF$15)),
NETWORKDAYS.INTL((EOMONTH(BF$15-1,1))-_xlpm.DD,EOMONTH(BF$15-1,1),1,_xlpm.VD),
AND(MONTH($AW193)=MONTH(BF$15),MONTH($AX193)=MONTH(BF$15)),
NETWORKDAYS.INTL($AW193,$AX193,1,_xlpm.VD)))),0)),
$DH193="месяц",
$DR193*BF193,
$DH193="неделя",
$DR193*BF193/7*(ROUNDUP((DAY(EOMONTH(BF$15,0)))/4,0))),
0)</f>
        <v/>
      </c>
      <c r="DZ193" s="125">
        <f t="array" ref="DZ193">
IFERROR(_xlfn.IFS(
$DH193="день_1",
$DR193*$BL193/($AX193-$AW193+1)*BG193*(DAY(EOMONTH(BG$15,0))),
$DH193="день_2",
$DR193/30*MAX(MIN($AX193,EOMONTH(BG$15,0))-MAX($AW193,BG$15)+1,),
$DH193="раб.день",
$DR193/30*(IFERROR(
_xlfn.LET(_xlpm.VD,
CHOOSE(
{1;2;3;4;5;6;7;8;9;10;11;12;13;14;15;16;17;18},
45658,45659,45660,45661,45662,45663,45664,45665,45711,45724,45778,45779,45785,45786,45820,45821,45965,46022),
_xlfn.LET(_xlpm.DD,
MAX(MIN($AX193,EOMONTH(BG$15,0))-MAX($AW193,BG$15),),
_xlfn.IFS(
AND(MONTH($AW193)=MONTH(BG$15),MONTH($AX193)&lt;&gt;MONTH(BG$15)),
NETWORKDAYS.INTL($AW193,$AW193+_xlpm.DD,1,_xlpm.VD),
AND(MONTH($AW193)&lt;&gt;MONTH(BG$15),MONTH($AX193)=MONTH(BG$15)),
NETWORKDAYS.INTL(($AX193)-_xlpm.DD,$AX193,1,_xlpm.VD),
AND(MONTH($AW193)&lt;MONTH(BG$15),MONTH($AX193)&gt;MONTH(BG$15)),
NETWORKDAYS.INTL((EOMONTH(BG$15-1,1))-_xlpm.DD,EOMONTH(BG$15-1,1),1,_xlpm.VD),
AND(MONTH($AW193)=MONTH(BG$15),MONTH($AX193)=MONTH(BG$15)),
NETWORKDAYS.INTL($AW193,$AX193,1,_xlpm.VD)))),0)),
$DH193="месяц",
$DR193*BG193,
$DH193="неделя",
$DR193*BG193/7*(ROUNDUP((DAY(EOMONTH(BG$15,0)))/4,0))),
0)</f>
        <v/>
      </c>
      <c r="EA193" s="125">
        <f t="array" ref="EA193">
IFERROR(_xlfn.IFS(
$DH193="день_1",
$DR193*$BL193/($AX193-$AW193+1)*BH193*(DAY(EOMONTH(BH$15,0))),
$DH193="день_2",
$DR193/30*MAX(MIN($AX193,EOMONTH(BH$15,0))-MAX($AW193,BH$15)+1,),
$DH193="раб.день",
$DR193/30*(IFERROR(
_xlfn.LET(_xlpm.VD,
CHOOSE(
{1;2;3;4;5;6;7;8;9;10;11;12;13;14;15;16;17;18},
45658,45659,45660,45661,45662,45663,45664,45665,45711,45724,45778,45779,45785,45786,45820,45821,45965,46022),
_xlfn.LET(_xlpm.DD,
MAX(MIN($AX193,EOMONTH(BH$15,0))-MAX($AW193,BH$15),),
_xlfn.IFS(
AND(MONTH($AW193)=MONTH(BH$15),MONTH($AX193)&lt;&gt;MONTH(BH$15)),
NETWORKDAYS.INTL($AW193,$AW193+_xlpm.DD,1,_xlpm.VD),
AND(MONTH($AW193)&lt;&gt;MONTH(BH$15),MONTH($AX193)=MONTH(BH$15)),
NETWORKDAYS.INTL(($AX193)-_xlpm.DD,$AX193,1,_xlpm.VD),
AND(MONTH($AW193)&lt;MONTH(BH$15),MONTH($AX193)&gt;MONTH(BH$15)),
NETWORKDAYS.INTL((EOMONTH(BH$15-1,1))-_xlpm.DD,EOMONTH(BH$15-1,1),1,_xlpm.VD),
AND(MONTH($AW193)=MONTH(BH$15),MONTH($AX193)=MONTH(BH$15)),
NETWORKDAYS.INTL($AW193,$AX193,1,_xlpm.VD)))),0)),
$DH193="месяц",
$DR193*BH193,
$DH193="неделя",
$DR193*BH193/7*(ROUNDUP((DAY(EOMONTH(BH$15,0)))/4,0))),
0)</f>
        <v/>
      </c>
      <c r="EB193" s="125">
        <f t="array" ref="EB193">
IFERROR(_xlfn.IFS(
$DH193="день_1",
$DR193*$BL193/($AX193-$AW193+1)*BI193*(DAY(EOMONTH(BI$15,0))),
$DH193="день_2",
$DR193/30*MAX(MIN($AX193,EOMONTH(BI$15,0))-MAX($AW193,BI$15)+1,),
$DH193="раб.день",
$DR193/30*(IFERROR(
_xlfn.LET(_xlpm.VD,
CHOOSE(
{1;2;3;4;5;6;7;8;9;10;11;12;13;14;15;16;17;18},
45658,45659,45660,45661,45662,45663,45664,45665,45711,45724,45778,45779,45785,45786,45820,45821,45965,46022),
_xlfn.LET(_xlpm.DD,
MAX(MIN($AX193,EOMONTH(BI$15,0))-MAX($AW193,BI$15),),
_xlfn.IFS(
AND(MONTH($AW193)=MONTH(BI$15),MONTH($AX193)&lt;&gt;MONTH(BI$15)),
NETWORKDAYS.INTL($AW193,$AW193+_xlpm.DD,1,_xlpm.VD),
AND(MONTH($AW193)&lt;&gt;MONTH(BI$15),MONTH($AX193)=MONTH(BI$15)),
NETWORKDAYS.INTL(($AX193)-_xlpm.DD,$AX193,1,_xlpm.VD),
AND(MONTH($AW193)&lt;MONTH(BI$15),MONTH($AX193)&gt;MONTH(BI$15)),
NETWORKDAYS.INTL((EOMONTH(BI$15-1,1))-_xlpm.DD,EOMONTH(BI$15-1,1),1,_xlpm.VD),
AND(MONTH($AW193)=MONTH(BI$15),MONTH($AX193)=MONTH(BI$15)),
NETWORKDAYS.INTL($AW193,$AX193,1,_xlpm.VD)))),0)),
$DH193="месяц",
$DR193*BI193,
$DH193="неделя",
$DR193*BI193/7*(ROUNDUP((DAY(EOMONTH(BI$15,0)))/4,0))),
0)</f>
        <v/>
      </c>
      <c r="EC193" s="125">
        <f t="array" ref="EC193">
IFERROR(_xlfn.IFS(
$DH193="день_1",
$DR193*$BL193/($AX193-$AW193+1)*BJ193*(DAY(EOMONTH(BJ$15,0))),
$DH193="день_2",
$DR193/30*MAX(MIN($AX193,EOMONTH(BJ$15,0))-MAX($AW193,BJ$15)+1,),
$DH193="раб.день",
$DR193/30*(IFERROR(
_xlfn.LET(_xlpm.VD,
CHOOSE(
{1;2;3;4;5;6;7;8;9;10;11;12;13;14;15;16;17;18},
45658,45659,45660,45661,45662,45663,45664,45665,45711,45724,45778,45779,45785,45786,45820,45821,45965,46022),
_xlfn.LET(_xlpm.DD,
MAX(MIN($AX193,EOMONTH(BJ$15,0))-MAX($AW193,BJ$15),),
_xlfn.IFS(
AND(MONTH($AW193)=MONTH(BJ$15),MONTH($AX193)&lt;&gt;MONTH(BJ$15)),
NETWORKDAYS.INTL($AW193,$AW193+_xlpm.DD,1,_xlpm.VD),
AND(MONTH($AW193)&lt;&gt;MONTH(BJ$15),MONTH($AX193)=MONTH(BJ$15)),
NETWORKDAYS.INTL(($AX193)-_xlpm.DD,$AX193,1,_xlpm.VD),
AND(MONTH($AW193)&lt;MONTH(BJ$15),MONTH($AX193)&gt;MONTH(BJ$15)),
NETWORKDAYS.INTL((EOMONTH(BJ$15-1,1))-_xlpm.DD,EOMONTH(BJ$15-1,1),1,_xlpm.VD),
AND(MONTH($AW193)=MONTH(BJ$15),MONTH($AX193)=MONTH(BJ$15)),
NETWORKDAYS.INTL($AW193,$AX193,1,_xlpm.VD)))),0)),
$DH193="месяц",
$DR193*BJ193,
$DH193="неделя",
$DR193*BJ193/7*(ROUNDUP((DAY(EOMONTH(BJ$15,0)))/4,0))),
0)</f>
        <v/>
      </c>
      <c r="ED193" s="125">
        <f t="array" ref="ED193">
IFERROR(_xlfn.IFS(
$DH193="день_1",
$DR193*$BL193/($AX193-$AW193+1)*BK193*(DAY(EOMONTH(BK$15,0))),
$DH193="день_2",
$DR193/30*MAX(MIN($AX193,EOMONTH(BK$15,0))-MAX($AW193,BK$15)+1,),
$DH193="раб.день",
$DR193/30*(IFERROR(
_xlfn.LET(_xlpm.VD,
CHOOSE(
{1;2;3;4;5;6;7;8;9;10;11;12;13;14;15;16;17;18},
45658,45659,45660,45661,45662,45663,45664,45665,45711,45724,45778,45779,45785,45786,45820,45821,45965,46022),
_xlfn.LET(_xlpm.DD,
MAX(MIN($AX193,EOMONTH(BK$15,0))-MAX($AW193,BK$15),),
_xlfn.IFS(
AND(MONTH($AW193)=MONTH(BK$15),MONTH($AX193)&lt;&gt;MONTH(BK$15)),
NETWORKDAYS.INTL($AW193,$AW193+_xlpm.DD,1,_xlpm.VD),
AND(MONTH($AW193)&lt;&gt;MONTH(BK$15),MONTH($AX193)=MONTH(BK$15)),
NETWORKDAYS.INTL(($AX193)-_xlpm.DD,$AX193,1,_xlpm.VD),
AND(MONTH($AW193)&lt;MONTH(BK$15),MONTH($AX193)&gt;MONTH(BK$15)),
NETWORKDAYS.INTL((EOMONTH(BK$15-1,1))-_xlpm.DD,EOMONTH(BK$15-1,1),1,_xlpm.VD),
AND(MONTH($AW193)=MONTH(BK$15),MONTH($AX193)=MONTH(BK$15)),
NETWORKDAYS.INTL($AW193,$AX193,1,_xlpm.VD)))),0)),
$DH193="месяц",
$DR193*BK193,
$DH193="неделя",
$DR193*BK193/7*(ROUNDUP((DAY(EOMONTH(BK$15,0)))/4,0))),
0)</f>
        <v/>
      </c>
      <c r="EE193" s="125">
        <f>SUM($DS193,$DT193,$DU193,$DV193,$DW193,$DX193,$DY193,$DZ193,$EA193,$EB193,$EC193,$ED193)</f>
        <v/>
      </c>
      <c r="EF193" s="125">
        <f>IFERROR(ROUND($EE193*(1+$EP193),2),0)</f>
        <v/>
      </c>
      <c r="EG193" s="128" t="n">
        <v>1</v>
      </c>
      <c r="EH193" s="126" t="n">
        <v>0</v>
      </c>
      <c r="EI193" s="126">
        <f>ROUND(SUM($EH193:$EH193)*SUM($AB193:$AB193)*$EG193,2)</f>
        <v/>
      </c>
      <c r="EJ193" s="126">
        <f>ROUND($EI193*(1+$EP193),2)</f>
        <v/>
      </c>
      <c r="EK193" s="126" t="n">
        <v>0</v>
      </c>
      <c r="EL193" s="126">
        <f>ROUND(SUM($EK193:$EK193)*SUM($AB193:$AB193)*$EG193,2)</f>
        <v/>
      </c>
      <c r="EM193" s="126">
        <f>ROUND($EL193*(1+$EP193),2)</f>
        <v/>
      </c>
      <c r="EN193" s="126">
        <f>SUM($EE193,$EI193,$EL193)</f>
        <v/>
      </c>
      <c r="EO193" s="126">
        <f>SUM($EF193,$EJ193,$EM193)</f>
        <v/>
      </c>
      <c r="EP193" s="59" t="inlineStr">
        <is>
          <t>20%</t>
        </is>
      </c>
      <c r="EQ193" s="59" t="n"/>
      <c r="ER193" s="60">
        <f t="array" ref="ER193">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MATCH(ES193,
{"AMS";"RussOutdoor";"HD Outdoor";"Ingroup";"IQ";"Ledproduction";"LisChannel";"Logic";"Media-PPL";"NovikovTV | НовиковТВ";"SMA";"SOK";"КрокусТВ | CrocusTV | IndoorTV";"Сити";"ТЯК Москва"},
0)),"")</f>
        <v/>
      </c>
      <c r="ES193" s="60" t="n"/>
      <c r="ET193" s="60">
        <f t="array" ref="ET193">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MATCH(ES193,
{"AMS";"RussOutdoor";"HD Outdoor";"Ingroup";"IQ";"Ledproduction";"LisChannel";"Logic";"Media-PPL";"NovikovTV | НовиковТВ";"SMA";"SOK";"КрокусТВ | CrocusTV | IndoorTV";"Сити";"ТЯК Москва"},
0)),"")</f>
        <v/>
      </c>
      <c r="EU193" s="60" t="n"/>
      <c r="EV193" s="60" t="n"/>
      <c r="EX193" s="110">
        <f t="array" ref="EX193">
($AR193/30
+N("ТРАФИК ПЛОЩАДКИ"))*
(IFERROR(
_xlfn.LET(
_xlpm.GPR,
HLOOKUP($L193,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(MATCH($T193,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IF($Q193="цифровой",_xlpm.GPR/$AG193,_xlpm.GPR/60)),
0)
+N("DWELL TIME"))*
(IF($AB193=0,0,IF($AB193=1,0.3,IF($AB193=2,0.5,IF($AB193&gt;2,1))))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_xlfn.IFS($AC193="да",1.2,$AC193="нет",1)*
_xlfn.IFS($AD193="да",1.2,$AD193="нет",1)*
IF(R193="статический",1,1.2)*
$X193*
INDEX(
{1.2;1;1.2;1.2;1;1.2;1.2;1.2;1.2;1.2;1.2;1;1.2;1.2;1.2;1.2;1;1;1.2;1.2;1.2;1;1;1;1;1.2;1.2;1.2;1.2;1;1;1;1;1.2;1.2;1.2;1.2;1.2;1.2;1.2;1.2;1;1;1.2;1;1;1;1;1.5;1;1;1.5;1.5;1.2},
MATCH($Q193,_xlpm.MI,0)))&gt;{0.02;0.04;0.06;0.1;0.2;0.4;0.6;0.8;1;2;4;6})),
{0;1;2;3;4;5;6;7;8;9;10;11;12},
0)))
+N("КОЭФФИЦИЕНТ КОНТАКТА"))))*
(_xlfn.IFS($X193&lt;0.1,$X193/1000,$X193&gt;25,5.2,AND($X193&gt;=0.1,$X193&lt;=25),(($X193*2+0.1)/10)*($X193/10)))*
IFERROR((_xlfn.LET(
_xlpm.MA,
{0;0.8;0.85;0.9;0.95;1},
_xlpm.MAA,
{0;1;2;3;4;5},
INDEX(_xlpm.MA,MATCH(SUMPRODUCT(--((IF(ROUND(_xlpm.MAA,1)&gt;5,5,ROUND($AB193,1)))&gt;{0;1;2;3;4;5})),_xlpm.MAA,0)))
+N("КОЭФФИЦИЕНТ КОЛ-ВО КОНСТРУКЦИЙ")),1)*
$AB193,0))*
(IF($Q193="цифровой",$AG193/15*$AI193,1)
+N("ДЛЯ ЦИФРЫ"))</f>
        <v/>
      </c>
      <c r="EY193" s="110">
        <f>IFERROR(EX193*AY193,0)</f>
        <v/>
      </c>
      <c r="EZ193" s="131">
        <f>IFERROR(DP193/EY193*1000,0)</f>
        <v/>
      </c>
      <c r="FA193" s="112">
        <f>IFERROR(FC193/FB193,0)</f>
        <v/>
      </c>
      <c r="FB193" s="112">
        <f>IFERROR((FC193/(EY193/FF193*#REF!))*0.825,0)</f>
        <v/>
      </c>
      <c r="FC193" s="112">
        <f>IFERROR(((EX193*30/AR193)*100)/30,0)</f>
        <v/>
      </c>
      <c r="FD193" s="112">
        <f>IFERROR(EY193/G193*100%,0)</f>
        <v/>
      </c>
      <c r="FE193" s="112">
        <f>IFERROR(FD193/FC193*100%,0)</f>
        <v/>
      </c>
      <c r="FF193" s="110">
        <f>IFERROR(AR193/30*AY193,0)</f>
        <v/>
      </c>
    </row>
    <row r="194" ht="13" customHeight="1">
      <c r="A194" s="59" t="n"/>
      <c r="B194" s="60" t="n"/>
      <c r="C194" s="60" t="n"/>
      <c r="D194" s="60">
        <f t="array" ref="D194">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MATCH($E194,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94" s="60">
        <f t="array" ref="E194">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MATCH($F194,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94" s="60" t="inlineStr"/>
      <c r="G194" s="60" t="n"/>
      <c r="H194" s="60">
        <f t="array" ref="H194">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MATCH($I194,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94" s="60" t="n"/>
      <c r="J194" s="60" t="n"/>
      <c r="K194" s="60" t="n"/>
      <c r="L194" s="60" t="n"/>
      <c r="M194" s="60" t="n"/>
      <c r="N194" s="60" t="n"/>
      <c r="O194" s="60" t="n"/>
      <c r="P194" s="60">
        <f t="array" ref="P194">
_xlfn.IFS(
ISNUMBER(MATCH($Q194,{"шелфбаннер","разделитель","монетница","чековая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ISNUMBER(MATCH($Q194,{"LED/LCD","видеокулер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ISNUMBER(MATCH($Q194,{"автомобиль","машина","выставочное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ISNUMBER(MATCH($Q194,{"билборд","лифтовая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ISNUMBER(MATCH($Q194,{"навигация","подвесной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ISNUMBER(MATCH($Q194,{"движущаяся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ISNUMBER(MATCH($Q194,{"каталог","журнал"},)),
"Пресса",
$Q194="","")</f>
        <v/>
      </c>
      <c r="Q194" s="60" t="n"/>
      <c r="R194" s="60">
        <f t="array" ref="R194">
IFERROR(
_xlfn.IFS(
OR(ISNUMBER(MATCH($Q194,{"экспозиция","макет","стенд","автостенд","авто стенд","выставочное пространство","выставочные стенды","модульные выставочные стенды","3Д конструкция","3D конструкция"},)),P194="Экспонирование"),
"нестандартный",
ISNUMBER(MATCH($Q194,{"скроллер","призматрон"},)),
"динамический",
$P194="Видео",
"цифровой",
OR($P194="Пресса",$P194="Щит",$P194="POSm",$P194="Подвес",$P194="Брендирование/оклейка"),
"статический"),"")</f>
        <v/>
      </c>
      <c r="S194" s="59" t="n"/>
      <c r="T194" s="60" t="n"/>
      <c r="U194" s="60" t="n"/>
      <c r="V194" s="60">
        <f>
IF(P194="Видео",
"цифровой постер/ролик",
IF(ISNUMBER(MATCH(Q194,{"короб световой","короб световой | лайтбокс","короб световой | кристалайт","лайтбокс","лайт бокс","кристалайт","LB","lightbox"},)),
"бэклит",
IF(P194="Брендирование/оклейка",
"перфарированная пленка/самоклейка",
IF(P194="Экспонирование",
"под запрос",
IF(P194="Подвес",
"баннер/ткань",
"")))))</f>
        <v/>
      </c>
      <c r="W194" s="59" t="n"/>
      <c r="X194" s="59" t="n"/>
      <c r="Y194" s="59" t="n"/>
      <c r="Z194" s="61" t="n"/>
      <c r="AA194" s="61" t="n"/>
      <c r="AB194" s="61">
        <f>IF(BL194&gt;0,Z194,0)</f>
        <v/>
      </c>
      <c r="AC194" s="59" t="n"/>
      <c r="AD194" s="59" t="n"/>
      <c r="AE194" s="59" t="n"/>
      <c r="AF194" s="59" t="n"/>
      <c r="AG194" s="59" t="n"/>
      <c r="AH194" s="59" t="n"/>
      <c r="AI194" s="59" t="n"/>
      <c r="AJ194" s="59" t="n"/>
      <c r="AK194" s="59" t="n"/>
      <c r="AL194" s="62">
        <f>IFERROR(IF(OR(R194="статический",R194="динамический",R194="нестандартный",R194="",R194=""),"-",IF(AND(AH194="-",AI194="-"),"-",AK194*3600/AH194*AI194)),"-")</f>
        <v/>
      </c>
      <c r="AM194" s="62">
        <f>IFERROR(IF(OR(R194="статический",R194="динамический",R194="",R194="", R194="BTL",R194="нестандартный"),"-",AG194*AI194*AL194/60),"-")</f>
        <v/>
      </c>
      <c r="AN194" s="63">
        <f>IFERROR(IF(AH194="","-",AG194*AI194/AH194),"-")</f>
        <v/>
      </c>
      <c r="AO194" s="59">
        <f>IFERROR(IF(OR($R194="статический",$R194="динамический",$R194="",$R194="",$R194="BTL",$R194="нестандартный"),"-",$AL194*$AY194),"-")</f>
        <v/>
      </c>
      <c r="AP194" s="62">
        <f>IFERROR(IF(OR($R194="статический",$R194="динамический",$R194="",$R194="",$R194="BTL",$R194="нестандартный"),"-",$AM194*AY194),"-")</f>
        <v/>
      </c>
      <c r="AQ194" s="64" t="n"/>
      <c r="AR194" s="61" t="n"/>
      <c r="AS194" s="61" t="n"/>
      <c r="AT194" s="61" t="n"/>
      <c r="AU194" s="65" t="n"/>
      <c r="AV194" s="124">
        <f>IFERROR(DR194/AT194*1000,"n/a")</f>
        <v/>
      </c>
      <c r="AW194" s="67" t="n"/>
      <c r="AX194" s="67" t="n"/>
      <c r="AY194" s="43">
        <f>IFERROR(IF(OR($AW194="",$AX194=""),"",_xlfn.DAYS($AX194+1,$AW194)),"")</f>
        <v/>
      </c>
      <c r="AZ194" s="68">
        <f t="array" ref="AZ194">
_xlfn.LET(_xlpm.COEFF,
IF($AW194+$AX194=0,0,IF(MAX(MIN($AX194,EOMONTH(AZ$15,0))-MAX($AW194,AZ$15)+1,)&gt;0,1,0)),
_xlfn.IFS(
$ES194="LisChannel",
_xlpm.COEFF*
INDEX({1;1;1.2;1.2;1;1;1;1;1.2;1.2;1.2;1.2},
MATCH(MONTH(AZ$15),
{1,2,3,4,5,6,7,8,9,10,11,12})),
CONCATENATE($ES194," ",$L194)="RussOutdoor метро",
_xlpm.COEFF*
INDEX({0.8;0.9;1.1;1.1;1;1;1;1;1.1;1.1;1.1;1.1},
MATCH(MONTH(AZ$15),
{1,2,3,4,5,6,7,8,9,10,11,12})),
$ES194&lt;&gt;"LisChannel",
_xlpm.COEFF,
$ES194&lt;&gt;"RussOutdoor",
_xlpm.COEFF))</f>
        <v/>
      </c>
      <c r="BA194" s="68">
        <f t="array" ref="BA194">
_xlfn.LET(_xlpm.COEFF,
IF($AW194+$AX194=0,0,IF(MAX(MIN($AX194,EOMONTH(BA$15,0))-MAX($AW194,BA$15)+1,)&gt;0,1,0)),
_xlfn.IFS(
$ES194="LisChannel",
_xlpm.COEFF*
INDEX({1;1;1.2;1.2;1;1;1;1;1.2;1.2;1.2;1.2},
MATCH(MONTH(BA$15),
{1,2,3,4,5,6,7,8,9,10,11,12})),
CONCATENATE($ES194," ",$L194)="RussOutdoor метро",
_xlpm.COEFF*
INDEX({0.8;0.9;1.1;1.1;1;1;1;1;1.1;1.1;1.1;1.1},
MATCH(MONTH(BA$15),
{1,2,3,4,5,6,7,8,9,10,11,12})),
$ES194&lt;&gt;"LisChannel",
_xlpm.COEFF,
$ES194&lt;&gt;"RussOutdoor",
_xlpm.COEFF))</f>
        <v/>
      </c>
      <c r="BB194" s="68">
        <f t="array" ref="BB194">
_xlfn.LET(_xlpm.COEFF,
IF($AW194+$AX194=0,0,IF(MAX(MIN($AX194,EOMONTH(BB$15,0))-MAX($AW194,BB$15)+1,)&gt;0,1,0)),
_xlfn.IFS(
$ES194="LisChannel",
_xlpm.COEFF*
INDEX({1;1;1.2;1.2;1;1;1;1;1.2;1.2;1.2;1.2},
MATCH(MONTH(BB$15),
{1,2,3,4,5,6,7,8,9,10,11,12})),
CONCATENATE($ES194," ",$L194)="RussOutdoor метро",
_xlpm.COEFF*
INDEX({0.8;0.9;1.1;1.1;1;1;1;1;1.1;1.1;1.1;1.1},
MATCH(MONTH(BB$15),
{1,2,3,4,5,6,7,8,9,10,11,12})),
$ES194&lt;&gt;"LisChannel",
_xlpm.COEFF,
$ES194&lt;&gt;"RussOutdoor",
_xlpm.COEFF))</f>
        <v/>
      </c>
      <c r="BC194" s="68">
        <f t="array" ref="BC194">
_xlfn.LET(_xlpm.COEFF,
IF($AW194+$AX194=0,0,IF(MAX(MIN($AX194,EOMONTH(BC$15,0))-MAX($AW194,BC$15)+1,)&gt;0,1,0)),
_xlfn.IFS(
$ES194="LisChannel",
_xlpm.COEFF*
INDEX({1;1;1.2;1.2;1;1;1;1;1.2;1.2;1.2;1.2},
MATCH(MONTH(BC$15),
{1,2,3,4,5,6,7,8,9,10,11,12})),
CONCATENATE($ES194," ",$L194)="RussOutdoor метро",
_xlpm.COEFF*
INDEX({0.8;0.9;1.1;1.1;1;1;1;1;1.1;1.1;1.1;1.1},
MATCH(MONTH(BC$15),
{1,2,3,4,5,6,7,8,9,10,11,12})),
$ES194&lt;&gt;"LisChannel",
_xlpm.COEFF,
$ES194&lt;&gt;"RussOutdoor",
_xlpm.COEFF))</f>
        <v/>
      </c>
      <c r="BD194" s="68">
        <f t="array" ref="BD194">
_xlfn.LET(_xlpm.COEFF,
IF($AW194+$AX194=0,0,IF(MAX(MIN($AX194,EOMONTH(BD$15,0))-MAX($AW194,BD$15)+1,)&gt;0,1,0)),
_xlfn.IFS(
$ES194="LisChannel",
_xlpm.COEFF*
INDEX({1;1;1.2;1.2;1;1;1;1;1.2;1.2;1.2;1.2},
MATCH(MONTH(BD$15),
{1,2,3,4,5,6,7,8,9,10,11,12})),
CONCATENATE($ES194," ",$L194)="RussOutdoor метро",
_xlpm.COEFF*
INDEX({0.8;0.9;1.1;1.1;1;1;1;1;1.1;1.1;1.1;1.1},
MATCH(MONTH(BD$15),
{1,2,3,4,5,6,7,8,9,10,11,12})),
$ES194&lt;&gt;"LisChannel",
_xlpm.COEFF,
$ES194&lt;&gt;"RussOutdoor",
_xlpm.COEFF))</f>
        <v/>
      </c>
      <c r="BE194" s="68">
        <f t="array" ref="BE194">
_xlfn.LET(_xlpm.COEFF,
IF($AW194+$AX194=0,0,IF(MAX(MIN($AX194,EOMONTH(BE$15,0))-MAX($AW194,BE$15)+1,)&gt;0,1,0)),
_xlfn.IFS(
$ES194="LisChannel",
_xlpm.COEFF*
INDEX({1;1;1.2;1.2;1;1;1;1;1.2;1.2;1.2;1.2},
MATCH(MONTH(BE$15),
{1,2,3,4,5,6,7,8,9,10,11,12})),
CONCATENATE($ES194," ",$L194)="RussOutdoor метро",
_xlpm.COEFF*
INDEX({0.8;0.9;1.1;1.1;1;1;1;1;1.1;1.1;1.1;1.1},
MATCH(MONTH(BE$15),
{1,2,3,4,5,6,7,8,9,10,11,12})),
$ES194&lt;&gt;"LisChannel",
_xlpm.COEFF,
$ES194&lt;&gt;"RussOutdoor",
_xlpm.COEFF))</f>
        <v/>
      </c>
      <c r="BF194" s="68">
        <f t="array" ref="BF194">
_xlfn.LET(_xlpm.COEFF,
IF($AW194+$AX194=0,0,IF(MAX(MIN($AX194,EOMONTH(BF$15,0))-MAX($AW194,BF$15)+1,)&gt;0,1,0)),
_xlfn.IFS(
$ES194="LisChannel",
_xlpm.COEFF*
INDEX({1;1;1.2;1.2;1;1;1;1;1.2;1.2;1.2;1.2},
MATCH(MONTH(BF$15),
{1,2,3,4,5,6,7,8,9,10,11,12})),
CONCATENATE($ES194," ",$L194)="RussOutdoor метро",
_xlpm.COEFF*
INDEX({0.8;0.9;1.1;1.1;1;1;1;1;1.1;1.1;1.1;1.1},
MATCH(MONTH(BF$15),
{1,2,3,4,5,6,7,8,9,10,11,12})),
$ES194&lt;&gt;"LisChannel",
_xlpm.COEFF,
$ES194&lt;&gt;"RussOutdoor",
_xlpm.COEFF))</f>
        <v/>
      </c>
      <c r="BG194" s="68">
        <f t="array" ref="BG194">
_xlfn.LET(_xlpm.COEFF,
IF($AW194+$AX194=0,0,IF(MAX(MIN($AX194,EOMONTH(BG$15,0))-MAX($AW194,BG$15)+1,)&gt;0,1,0)),
_xlfn.IFS(
$ES194="LisChannel",
_xlpm.COEFF*
INDEX({1;1;1.2;1.2;1;1;1;1;1.2;1.2;1.2;1.2},
MATCH(MONTH(BG$15),
{1,2,3,4,5,6,7,8,9,10,11,12})),
CONCATENATE($ES194," ",$L194)="RussOutdoor метро",
_xlpm.COEFF*
INDEX({0.8;0.9;1.1;1.1;1;1;1;1;1.1;1.1;1.1;1.1},
MATCH(MONTH(BG$15),
{1,2,3,4,5,6,7,8,9,10,11,12})),
$ES194&lt;&gt;"LisChannel",
_xlpm.COEFF,
$ES194&lt;&gt;"RussOutdoor",
_xlpm.COEFF))</f>
        <v/>
      </c>
      <c r="BH194" s="68">
        <f t="array" ref="BH194">
_xlfn.LET(_xlpm.COEFF,
IF($AW194+$AX194=0,0,IF(MAX(MIN($AX194,EOMONTH(BH$15,0))-MAX($AW194,BH$15)+1,)&gt;0,1,0)),
_xlfn.IFS(
$ES194="LisChannel",
_xlpm.COEFF*
INDEX({1;1;1.2;1.2;1;1;1;1;1.2;1.2;1.2;1.2},
MATCH(MONTH(BH$15),
{1,2,3,4,5,6,7,8,9,10,11,12})),
CONCATENATE($ES194," ",$L194)="RussOutdoor метро",
_xlpm.COEFF*
INDEX({0.8;0.9;1.1;1.1;1;1;1;1;1.1;1.1;1.1;1.1},
MATCH(MONTH(BH$15),
{1,2,3,4,5,6,7,8,9,10,11,12})),
$ES194&lt;&gt;"LisChannel",
_xlpm.COEFF,
$ES194&lt;&gt;"RussOutdoor",
_xlpm.COEFF))</f>
        <v/>
      </c>
      <c r="BI194" s="68">
        <f t="array" ref="BI194">
_xlfn.LET(_xlpm.COEFF,
IF($AW194+$AX194=0,0,IF(MAX(MIN($AX194,EOMONTH(BI$15,0))-MAX($AW194,BI$15)+1,)&gt;0,1,0)),
_xlfn.IFS(
$ES194="LisChannel",
_xlpm.COEFF*
INDEX({1;1;1.2;1.2;1;1;1;1;1.2;1.2;1.2;1.2},
MATCH(MONTH(BI$15),
{1,2,3,4,5,6,7,8,9,10,11,12})),
CONCATENATE($ES194," ",$L194)="RussOutdoor метро",
_xlpm.COEFF*
INDEX({0.8;0.9;1.1;1.1;1;1;1;1;1.1;1.1;1.1;1.1},
MATCH(MONTH(BI$15),
{1,2,3,4,5,6,7,8,9,10,11,12})),
$ES194&lt;&gt;"LisChannel",
_xlpm.COEFF,
$ES194&lt;&gt;"RussOutdoor",
_xlpm.COEFF))</f>
        <v/>
      </c>
      <c r="BJ194" s="68">
        <f t="array" ref="BJ194">
_xlfn.LET(_xlpm.COEFF,
IF($AW194+$AX194=0,0,IF(MAX(MIN($AX194,EOMONTH(BJ$15,0))-MAX($AW194,BJ$15)+1,)&gt;0,1,0)),
_xlfn.IFS(
$ES194="LisChannel",
_xlpm.COEFF*
INDEX({1;1;1.2;1.2;1;1;1;1;1.2;1.2;1.2;1.2},
MATCH(MONTH(BJ$15),
{1,2,3,4,5,6,7,8,9,10,11,12})),
CONCATENATE($ES194," ",$L194)="RussOutdoor метро",
_xlpm.COEFF*
INDEX({0.8;0.9;1.1;1.1;1;1;1;1;1.1;1.1;1.1;1.1},
MATCH(MONTH(BJ$15),
{1,2,3,4,5,6,7,8,9,10,11,12})),
$ES194&lt;&gt;"LisChannel",
_xlpm.COEFF,
$ES194&lt;&gt;"RussOutdoor",
_xlpm.COEFF))</f>
        <v/>
      </c>
      <c r="BK194" s="68">
        <f t="array" ref="BK194">
_xlfn.LET(_xlpm.COEFF,
IF($AW194+$AX194=0,0,IF(MAX(MIN($AX194,EOMONTH(BK$15,0))-MAX($AW194,BK$15)+1,)&gt;0,1,0)),
_xlfn.IFS(
$ES194="LisChannel",
_xlpm.COEFF*
INDEX({1;1;1.2;1.2;1;1;1;1;1.2;1.2;1.2;1.2},
MATCH(MONTH(BK$15),
{1,2,3,4,5,6,7,8,9,10,11,12})),
CONCATENATE($ES194," ",$L194)="RussOutdoor метро",
_xlpm.COEFF*
INDEX({0.8;0.9;1.1;1.1;1;1;1;1;1.1;1.1;1.1;1.1},
MATCH(MONTH(BK$15),
{1,2,3,4,5,6,7,8,9,10,11,12})),
$ES194&lt;&gt;"LisChannel",
_xlpm.COEFF,
$ES194&lt;&gt;"RussOutdoor",
_xlpm.COEFF))</f>
        <v/>
      </c>
      <c r="BL194" s="62">
        <f>COUNTIFS($AZ194:$BK194,"&gt;0")</f>
        <v/>
      </c>
      <c r="BM194" s="65" t="n"/>
      <c r="BN194" s="125">
        <f>$DJ194</f>
        <v/>
      </c>
      <c r="BO194" s="63">
        <f>$DQ194</f>
        <v/>
      </c>
      <c r="BP194" s="125">
        <f>
IFERROR(
IF($BL194=0,0,
$BN194*(1-$BO194)),
0)</f>
        <v/>
      </c>
      <c r="BQ194" s="125">
        <f t="array" ref="BQ194">
IFERROR(
_xlfn.IFS(
$DH194="день_1",
$BP194*$BL194/($AX194-$AW194+1)*AZ194*(DAY(EOMONTH(AZ$15,0))),
$DH194="день_2",
$BP194/30*MAX(MIN($AX194,EOMONTH(AZ$15,0))-MAX($AW194,AZ$15)+1,),
$DH194="раб.день",
$BP194/30*(IFERROR(
_xlfn.LET(_xlpm.VD,
CHOOSE(
{1;2;3;4;5;6;7;8;9;10;11;12;13;14;15;16;17;18},
45658,45659,45660,45661,45662,45663,45664,45665,45711,45724,45778,45779,45785,45786,45820,45821,45965,46022),
_xlfn.LET(_xlpm.DD,
MAX(MIN($AX194,EOMONTH(AZ$15,0))-MAX($AW194,AZ$15),),
_xlfn.IFS(
AND(MONTH($AW194)=MONTH(AZ$15),MONTH($AX194)&lt;&gt;MONTH(AZ$15)),
NETWORKDAYS.INTL($AW194,$AW194+_xlpm.DD,1,_xlpm.VD),
AND(MONTH($AW194)&lt;&gt;MONTH(AZ$15),MONTH($AX194)=MONTH(AZ$15)),
NETWORKDAYS.INTL(($AX194)-_xlpm.DD,$AX194,1,_xlpm.VD),
AND(MONTH($AW194)&lt;MONTH(AZ$15),MONTH($AX194)&gt;MONTH(AZ$15)),
NETWORKDAYS.INTL((EOMONTH(AZ$15-1,1))-_xlpm.DD,EOMONTH(AZ$15-1,1),1,_xlpm.VD),
AND(MONTH($AW194)=MONTH(AZ$15),MONTH($AX194)=MONTH(AZ$15)),
NETWORKDAYS.INTL($AW194,$AX194,1,_xlpm.VD)))),0)),
$DH194="месяц",
$BP194*AZ194,
$DH194="неделя",
$BP194*AZ194/7*(ROUNDUP((DAY(EOMONTH(AZ$15,0)))/4,0))),
0)</f>
        <v/>
      </c>
      <c r="BR194" s="125">
        <f t="array" ref="BR194">
IFERROR(
_xlfn.IFS(
$DH194="день_1",
$BP194*$BL194/($AX194-$AW194+1)*BA194*(DAY(EOMONTH(BA$15,0))),
$DH194="день_2",
$BP194/30*MAX(MIN($AX194,EOMONTH(BA$15,0))-MAX($AW194,BA$15)+1,),
$DH194="раб.день",
$BP194/30*(IFERROR(
_xlfn.LET(_xlpm.VD,
CHOOSE(
{1;2;3;4;5;6;7;8;9;10;11;12;13;14;15;16;17;18},
45658,45659,45660,45661,45662,45663,45664,45665,45711,45724,45778,45779,45785,45786,45820,45821,45965,46022),
_xlfn.LET(_xlpm.DD,
MAX(MIN($AX194,EOMONTH(BA$15,0))-MAX($AW194,BA$15),),
_xlfn.IFS(
AND(MONTH($AW194)=MONTH(BA$15),MONTH($AX194)&lt;&gt;MONTH(BA$15)),
NETWORKDAYS.INTL($AW194,$AW194+_xlpm.DD,1,_xlpm.VD),
AND(MONTH($AW194)&lt;&gt;MONTH(BA$15),MONTH($AX194)=MONTH(BA$15)),
NETWORKDAYS.INTL(($AX194)-_xlpm.DD,$AX194,1,_xlpm.VD),
AND(MONTH($AW194)&lt;MONTH(BA$15),MONTH($AX194)&gt;MONTH(BA$15)),
NETWORKDAYS.INTL((EOMONTH(BA$15-1,1))-_xlpm.DD,EOMONTH(BA$15-1,1),1,_xlpm.VD),
AND(MONTH($AW194)=MONTH(BA$15),MONTH($AX194)=MONTH(BA$15)),
NETWORKDAYS.INTL($AW194,$AX194,1,_xlpm.VD)))),0)),
$DH194="месяц",
$BP194*BA194,
$DH194="неделя",
$BP194*BA194/7*(ROUNDUP((DAY(EOMONTH(BA$15,0)))/4,0))),
0)</f>
        <v/>
      </c>
      <c r="BS194" s="125">
        <f t="array" ref="BS194">
IFERROR(
_xlfn.IFS(
$DH194="день_1",
$BP194*$BL194/($AX194-$AW194+1)*BB194*(DAY(EOMONTH(BB$15,0))),
$DH194="день_2",
$BP194/30*MAX(MIN($AX194,EOMONTH(BB$15,0))-MAX($AW194,BB$15)+1,),
$DH194="раб.день",
$BP194/30*(IFERROR(
_xlfn.LET(_xlpm.VD,
CHOOSE(
{1;2;3;4;5;6;7;8;9;10;11;12;13;14;15;16;17;18},
45658,45659,45660,45661,45662,45663,45664,45665,45711,45724,45778,45779,45785,45786,45820,45821,45965,46022),
_xlfn.LET(_xlpm.DD,
MAX(MIN($AX194,EOMONTH(BB$15,0))-MAX($AW194,BB$15),),
_xlfn.IFS(
AND(MONTH($AW194)=MONTH(BB$15),MONTH($AX194)&lt;&gt;MONTH(BB$15)),
NETWORKDAYS.INTL($AW194,$AW194+_xlpm.DD,1,_xlpm.VD),
AND(MONTH($AW194)&lt;&gt;MONTH(BB$15),MONTH($AX194)=MONTH(BB$15)),
NETWORKDAYS.INTL(($AX194)-_xlpm.DD,$AX194,1,_xlpm.VD),
AND(MONTH($AW194)&lt;MONTH(BB$15),MONTH($AX194)&gt;MONTH(BB$15)),
NETWORKDAYS.INTL((EOMONTH(BB$15-1,1))-_xlpm.DD,EOMONTH(BB$15-1,1),1,_xlpm.VD),
AND(MONTH($AW194)=MONTH(BB$15),MONTH($AX194)=MONTH(BB$15)),
NETWORKDAYS.INTL($AW194,$AX194,1,_xlpm.VD)))),0)),
$DH194="месяц",
$BP194*BB194,
$DH194="неделя",
$BP194*BB194/7*(ROUNDUP((DAY(EOMONTH(BB$15,0)))/4,0))),
0)</f>
        <v/>
      </c>
      <c r="BT194" s="125">
        <f t="array" ref="BT194">
IFERROR(
_xlfn.IFS(
$DH194="день_1",
$BP194*$BL194/($AX194-$AW194+1)*BC194*(DAY(EOMONTH(BC$15,0))),
$DH194="день_2",
$BP194/30*MAX(MIN($AX194,EOMONTH(BC$15,0))-MAX($AW194,BC$15)+1,),
$DH194="раб.день",
$BP194/30*(IFERROR(
_xlfn.LET(_xlpm.VD,
CHOOSE(
{1;2;3;4;5;6;7;8;9;10;11;12;13;14;15;16;17;18},
45658,45659,45660,45661,45662,45663,45664,45665,45711,45724,45778,45779,45785,45786,45820,45821,45965,46022),
_xlfn.LET(_xlpm.DD,
MAX(MIN($AX194,EOMONTH(BC$15,0))-MAX($AW194,BC$15),),
_xlfn.IFS(
AND(MONTH($AW194)=MONTH(BC$15),MONTH($AX194)&lt;&gt;MONTH(BC$15)),
NETWORKDAYS.INTL($AW194,$AW194+_xlpm.DD,1,_xlpm.VD),
AND(MONTH($AW194)&lt;&gt;MONTH(BC$15),MONTH($AX194)=MONTH(BC$15)),
NETWORKDAYS.INTL(($AX194)-_xlpm.DD,$AX194,1,_xlpm.VD),
AND(MONTH($AW194)&lt;MONTH(BC$15),MONTH($AX194)&gt;MONTH(BC$15)),
NETWORKDAYS.INTL((EOMONTH(BC$15-1,1))-_xlpm.DD,EOMONTH(BC$15-1,1),1,_xlpm.VD),
AND(MONTH($AW194)=MONTH(BC$15),MONTH($AX194)=MONTH(BC$15)),
NETWORKDAYS.INTL($AW194,$AX194,1,_xlpm.VD)))),0)),
$DH194="месяц",
$BP194*BC194,
$DH194="неделя",
$BP194*BC194/7*(ROUNDUP((DAY(EOMONTH(BC$15,0)))/4,0))),
0)</f>
        <v/>
      </c>
      <c r="BU194" s="125">
        <f t="array" ref="BU194">
IFERROR(
_xlfn.IFS(
$DH194="день_1",
$BP194*$BL194/($AX194-$AW194+1)*BD194*(DAY(EOMONTH(BD$15,0))),
$DH194="день_2",
$BP194/30*MAX(MIN($AX194,EOMONTH(BD$15,0))-MAX($AW194,BD$15)+1,),
$DH194="раб.день",
$BP194/30*(IFERROR(
_xlfn.LET(_xlpm.VD,
CHOOSE(
{1;2;3;4;5;6;7;8;9;10;11;12;13;14;15;16;17;18},
45658,45659,45660,45661,45662,45663,45664,45665,45711,45724,45778,45779,45785,45786,45820,45821,45965,46022),
_xlfn.LET(_xlpm.DD,
MAX(MIN($AX194,EOMONTH(BD$15,0))-MAX($AW194,BD$15),),
_xlfn.IFS(
AND(MONTH($AW194)=MONTH(BD$15),MONTH($AX194)&lt;&gt;MONTH(BD$15)),
NETWORKDAYS.INTL($AW194,$AW194+_xlpm.DD,1,_xlpm.VD),
AND(MONTH($AW194)&lt;&gt;MONTH(BD$15),MONTH($AX194)=MONTH(BD$15)),
NETWORKDAYS.INTL(($AX194)-_xlpm.DD,$AX194,1,_xlpm.VD),
AND(MONTH($AW194)&lt;MONTH(BD$15),MONTH($AX194)&gt;MONTH(BD$15)),
NETWORKDAYS.INTL((EOMONTH(BD$15-1,1))-_xlpm.DD,EOMONTH(BD$15-1,1),1,_xlpm.VD),
AND(MONTH($AW194)=MONTH(BD$15),MONTH($AX194)=MONTH(BD$15)),
NETWORKDAYS.INTL($AW194,$AX194,1,_xlpm.VD)))),0)),
$DH194="месяц",
$BP194*BD194,
$DH194="неделя",
$BP194*BD194/7*(ROUNDUP((DAY(EOMONTH(BD$15,0)))/4,0))),
0)</f>
        <v/>
      </c>
      <c r="BV194" s="125">
        <f t="array" ref="BV194">
IFERROR(
_xlfn.IFS(
$DH194="день_1",
$BP194*$BL194/($AX194-$AW194+1)*BE194*(DAY(EOMONTH(BE$15,0))),
$DH194="день_2",
$BP194/30*MAX(MIN($AX194,EOMONTH(BE$15,0))-MAX($AW194,BE$15)+1,),
$DH194="раб.день",
$BP194/30*(IFERROR(
_xlfn.LET(_xlpm.VD,
CHOOSE(
{1;2;3;4;5;6;7;8;9;10;11;12;13;14;15;16;17;18},
45658,45659,45660,45661,45662,45663,45664,45665,45711,45724,45778,45779,45785,45786,45820,45821,45965,46022),
_xlfn.LET(_xlpm.DD,
MAX(MIN($AX194,EOMONTH(BE$15,0))-MAX($AW194,BE$15),),
_xlfn.IFS(
AND(MONTH($AW194)=MONTH(BE$15),MONTH($AX194)&lt;&gt;MONTH(BE$15)),
NETWORKDAYS.INTL($AW194,$AW194+_xlpm.DD,1,_xlpm.VD),
AND(MONTH($AW194)&lt;&gt;MONTH(BE$15),MONTH($AX194)=MONTH(BE$15)),
NETWORKDAYS.INTL(($AX194)-_xlpm.DD,$AX194,1,_xlpm.VD),
AND(MONTH($AW194)&lt;MONTH(BE$15),MONTH($AX194)&gt;MONTH(BE$15)),
NETWORKDAYS.INTL((EOMONTH(BE$15-1,1))-_xlpm.DD,EOMONTH(BE$15-1,1),1,_xlpm.VD),
AND(MONTH($AW194)=MONTH(BE$15),MONTH($AX194)=MONTH(BE$15)),
NETWORKDAYS.INTL($AW194,$AX194,1,_xlpm.VD)))),0)),
$DH194="месяц",
$BP194*BE194,
$DH194="неделя",
$BP194*BE194/7*(ROUNDUP((DAY(EOMONTH(BE$15,0)))/4,0))),
0)</f>
        <v/>
      </c>
      <c r="BW194" s="125">
        <f t="array" ref="BW194">
IFERROR(
_xlfn.IFS(
$DH194="день_1",
$BP194*$BL194/($AX194-$AW194+1)*BF194*(DAY(EOMONTH(BF$15,0))),
$DH194="день_2",
$BP194/30*MAX(MIN($AX194,EOMONTH(BF$15,0))-MAX($AW194,BF$15)+1,),
$DH194="раб.день",
$BP194/30*(IFERROR(
_xlfn.LET(_xlpm.VD,
CHOOSE(
{1;2;3;4;5;6;7;8;9;10;11;12;13;14;15;16;17;18},
45658,45659,45660,45661,45662,45663,45664,45665,45711,45724,45778,45779,45785,45786,45820,45821,45965,46022),
_xlfn.LET(_xlpm.DD,
MAX(MIN($AX194,EOMONTH(BF$15,0))-MAX($AW194,BF$15),),
_xlfn.IFS(
AND(MONTH($AW194)=MONTH(BF$15),MONTH($AX194)&lt;&gt;MONTH(BF$15)),
NETWORKDAYS.INTL($AW194,$AW194+_xlpm.DD,1,_xlpm.VD),
AND(MONTH($AW194)&lt;&gt;MONTH(BF$15),MONTH($AX194)=MONTH(BF$15)),
NETWORKDAYS.INTL(($AX194)-_xlpm.DD,$AX194,1,_xlpm.VD),
AND(MONTH($AW194)&lt;MONTH(BF$15),MONTH($AX194)&gt;MONTH(BF$15)),
NETWORKDAYS.INTL((EOMONTH(BF$15-1,1))-_xlpm.DD,EOMONTH(BF$15-1,1),1,_xlpm.VD),
AND(MONTH($AW194)=MONTH(BF$15),MONTH($AX194)=MONTH(BF$15)),
NETWORKDAYS.INTL($AW194,$AX194,1,_xlpm.VD)))),0)),
$DH194="месяц",
$BP194*BF194,
$DH194="неделя",
$BP194*BF194/7*(ROUNDUP((DAY(EOMONTH(BF$15,0)))/4,0))),
0)</f>
        <v/>
      </c>
      <c r="BX194" s="125">
        <f t="array" ref="BX194">
IFERROR(
_xlfn.IFS(
$DH194="день_1",
$BP194*$BL194/($AX194-$AW194+1)*BG194*(DAY(EOMONTH(BG$15,0))),
$DH194="день_2",
$BP194/30*MAX(MIN($AX194,EOMONTH(BG$15,0))-MAX($AW194,BG$15)+1,),
$DH194="раб.день",
$BP194/30*(IFERROR(
_xlfn.LET(_xlpm.VD,
CHOOSE(
{1;2;3;4;5;6;7;8;9;10;11;12;13;14;15;16;17;18},
45658,45659,45660,45661,45662,45663,45664,45665,45711,45724,45778,45779,45785,45786,45820,45821,45965,46022),
_xlfn.LET(_xlpm.DD,
MAX(MIN($AX194,EOMONTH(BG$15,0))-MAX($AW194,BG$15),),
_xlfn.IFS(
AND(MONTH($AW194)=MONTH(BG$15),MONTH($AX194)&lt;&gt;MONTH(BG$15)),
NETWORKDAYS.INTL($AW194,$AW194+_xlpm.DD,1,_xlpm.VD),
AND(MONTH($AW194)&lt;&gt;MONTH(BG$15),MONTH($AX194)=MONTH(BG$15)),
NETWORKDAYS.INTL(($AX194)-_xlpm.DD,$AX194,1,_xlpm.VD),
AND(MONTH($AW194)&lt;MONTH(BG$15),MONTH($AX194)&gt;MONTH(BG$15)),
NETWORKDAYS.INTL((EOMONTH(BG$15-1,1))-_xlpm.DD,EOMONTH(BG$15-1,1),1,_xlpm.VD),
AND(MONTH($AW194)=MONTH(BG$15),MONTH($AX194)=MONTH(BG$15)),
NETWORKDAYS.INTL($AW194,$AX194,1,_xlpm.VD)))),0)),
$DH194="месяц",
$BP194*BG194,
$DH194="неделя",
$BP194*BG194/7*(ROUNDUP((DAY(EOMONTH(BG$15,0)))/4,0))),
0)</f>
        <v/>
      </c>
      <c r="BY194" s="125">
        <f t="array" ref="BY194">
IFERROR(
_xlfn.IFS(
$DH194="день_1",
$BP194*$BL194/($AX194-$AW194+1)*BH194*(DAY(EOMONTH(BH$15,0))),
$DH194="день_2",
$BP194/30*MAX(MIN($AX194,EOMONTH(BH$15,0))-MAX($AW194,BH$15)+1,),
$DH194="раб.день",
$BP194/30*(IFERROR(
_xlfn.LET(_xlpm.VD,
CHOOSE(
{1;2;3;4;5;6;7;8;9;10;11;12;13;14;15;16;17;18},
45658,45659,45660,45661,45662,45663,45664,45665,45711,45724,45778,45779,45785,45786,45820,45821,45965,46022),
_xlfn.LET(_xlpm.DD,
MAX(MIN($AX194,EOMONTH(BH$15,0))-MAX($AW194,BH$15),),
_xlfn.IFS(
AND(MONTH($AW194)=MONTH(BH$15),MONTH($AX194)&lt;&gt;MONTH(BH$15)),
NETWORKDAYS.INTL($AW194,$AW194+_xlpm.DD,1,_xlpm.VD),
AND(MONTH($AW194)&lt;&gt;MONTH(BH$15),MONTH($AX194)=MONTH(BH$15)),
NETWORKDAYS.INTL(($AX194)-_xlpm.DD,$AX194,1,_xlpm.VD),
AND(MONTH($AW194)&lt;MONTH(BH$15),MONTH($AX194)&gt;MONTH(BH$15)),
NETWORKDAYS.INTL((EOMONTH(BH$15-1,1))-_xlpm.DD,EOMONTH(BH$15-1,1),1,_xlpm.VD),
AND(MONTH($AW194)=MONTH(BH$15),MONTH($AX194)=MONTH(BH$15)),
NETWORKDAYS.INTL($AW194,$AX194,1,_xlpm.VD)))),0)),
$DH194="месяц",
$BP194*BH194,
$DH194="неделя",
$BP194*BH194/7*(ROUNDUP((DAY(EOMONTH(BH$15,0)))/4,0))),
0)</f>
        <v/>
      </c>
      <c r="BZ194" s="125">
        <f t="array" ref="BZ194">
IFERROR(
_xlfn.IFS(
$DH194="день_1",
$BP194*$BL194/($AX194-$AW194+1)*BI194*(DAY(EOMONTH(BI$15,0))),
$DH194="день_2",
$BP194/30*MAX(MIN($AX194,EOMONTH(BI$15,0))-MAX($AW194,BI$15)+1,),
$DH194="раб.день",
$BP194/30*(IFERROR(
_xlfn.LET(_xlpm.VD,
CHOOSE(
{1;2;3;4;5;6;7;8;9;10;11;12;13;14;15;16;17;18},
45658,45659,45660,45661,45662,45663,45664,45665,45711,45724,45778,45779,45785,45786,45820,45821,45965,46022),
_xlfn.LET(_xlpm.DD,
MAX(MIN($AX194,EOMONTH(BI$15,0))-MAX($AW194,BI$15),),
_xlfn.IFS(
AND(MONTH($AW194)=MONTH(BI$15),MONTH($AX194)&lt;&gt;MONTH(BI$15)),
NETWORKDAYS.INTL($AW194,$AW194+_xlpm.DD,1,_xlpm.VD),
AND(MONTH($AW194)&lt;&gt;MONTH(BI$15),MONTH($AX194)=MONTH(BI$15)),
NETWORKDAYS.INTL(($AX194)-_xlpm.DD,$AX194,1,_xlpm.VD),
AND(MONTH($AW194)&lt;MONTH(BI$15),MONTH($AX194)&gt;MONTH(BI$15)),
NETWORKDAYS.INTL((EOMONTH(BI$15-1,1))-_xlpm.DD,EOMONTH(BI$15-1,1),1,_xlpm.VD),
AND(MONTH($AW194)=MONTH(BI$15),MONTH($AX194)=MONTH(BI$15)),
NETWORKDAYS.INTL($AW194,$AX194,1,_xlpm.VD)))),0)),
$DH194="месяц",
$BP194*BI194,
$DH194="неделя",
$BP194*BI194/7*(ROUNDUP((DAY(EOMONTH(BI$15,0)))/4,0))),
0)</f>
        <v/>
      </c>
      <c r="CA194" s="125">
        <f t="array" ref="CA194">
IFERROR(
_xlfn.IFS(
$DH194="день_1",
$BP194*$BL194/($AX194-$AW194+1)*BJ194*(DAY(EOMONTH(BJ$15,0))),
$DH194="день_2",
$BP194/30*MAX(MIN($AX194,EOMONTH(BJ$15,0))-MAX($AW194,BJ$15)+1,),
$DH194="раб.день",
$BP194/30*(IFERROR(
_xlfn.LET(_xlpm.VD,
CHOOSE(
{1;2;3;4;5;6;7;8;9;10;11;12;13;14;15;16;17;18},
45658,45659,45660,45661,45662,45663,45664,45665,45711,45724,45778,45779,45785,45786,45820,45821,45965,46022),
_xlfn.LET(_xlpm.DD,
MAX(MIN($AX194,EOMONTH(BJ$15,0))-MAX($AW194,BJ$15),),
_xlfn.IFS(
AND(MONTH($AW194)=MONTH(BJ$15),MONTH($AX194)&lt;&gt;MONTH(BJ$15)),
NETWORKDAYS.INTL($AW194,$AW194+_xlpm.DD,1,_xlpm.VD),
AND(MONTH($AW194)&lt;&gt;MONTH(BJ$15),MONTH($AX194)=MONTH(BJ$15)),
NETWORKDAYS.INTL(($AX194)-_xlpm.DD,$AX194,1,_xlpm.VD),
AND(MONTH($AW194)&lt;MONTH(BJ$15),MONTH($AX194)&gt;MONTH(BJ$15)),
NETWORKDAYS.INTL((EOMONTH(BJ$15-1,1))-_xlpm.DD,EOMONTH(BJ$15-1,1),1,_xlpm.VD),
AND(MONTH($AW194)=MONTH(BJ$15),MONTH($AX194)=MONTH(BJ$15)),
NETWORKDAYS.INTL($AW194,$AX194,1,_xlpm.VD)))),0)),
$DH194="месяц",
$BP194*BJ194,
$DH194="неделя",
$BP194*BJ194/7*(ROUNDUP((DAY(EOMONTH(BJ$15,0)))/4,0))),
0)</f>
        <v/>
      </c>
      <c r="CB194" s="125">
        <f t="array" ref="CB194">
IFERROR(
_xlfn.IFS(
$DH194="день_1",
$BP194*$BL194/($AX194-$AW194+1)*BK194*(DAY(EOMONTH(BK$15,0))),
$DH194="день_2",
$BP194/30*MAX(MIN($AX194,EOMONTH(BK$15,0))-MAX($AW194,BK$15)+1,),
$DH194="раб.день",
$BP194/30*(IFERROR(
_xlfn.LET(_xlpm.VD,
CHOOSE(
{1;2;3;4;5;6;7;8;9;10;11;12;13;14;15;16;17;18},
45658,45659,45660,45661,45662,45663,45664,45665,45711,45724,45778,45779,45785,45786,45820,45821,45965,46022),
_xlfn.LET(_xlpm.DD,
MAX(MIN($AX194,EOMONTH(BK$15,0))-MAX($AW194,BK$15),),
_xlfn.IFS(
AND(MONTH($AW194)=MONTH(BK$15),MONTH($AX194)&lt;&gt;MONTH(BK$15)),
NETWORKDAYS.INTL($AW194,$AW194+_xlpm.DD,1,_xlpm.VD),
AND(MONTH($AW194)&lt;&gt;MONTH(BK$15),MONTH($AX194)=MONTH(BK$15)),
NETWORKDAYS.INTL(($AX194)-_xlpm.DD,$AX194,1,_xlpm.VD),
AND(MONTH($AW194)&lt;MONTH(BK$15),MONTH($AX194)&gt;MONTH(BK$15)),
NETWORKDAYS.INTL((EOMONTH(BK$15-1,1))-_xlpm.DD,EOMONTH(BK$15-1,1),1,_xlpm.VD),
AND(MONTH($AW194)=MONTH(BK$15),MONTH($AX194)=MONTH(BK$15)),
NETWORKDAYS.INTL($AW194,$AX194,1,_xlpm.VD)))),0)),
$DH194="месяц",
$BP194*BK194,
$DH194="неделя",
$BP194*BK194/7*(ROUNDUP((DAY(EOMONTH(BK$15,0)))/4,0))),
0)</f>
        <v/>
      </c>
      <c r="CC194" s="125">
        <f>SUM($BQ194:$CB194)</f>
        <v/>
      </c>
      <c r="CD194" s="126">
        <f>SUM($EH194:$EH194)</f>
        <v/>
      </c>
      <c r="CE194" s="126">
        <f>$CD194*$AB194</f>
        <v/>
      </c>
      <c r="CF194" s="126">
        <f>SUM($EK194:$EK194)</f>
        <v/>
      </c>
      <c r="CG194" s="126">
        <f>$CF194*$AB194</f>
        <v/>
      </c>
      <c r="CH194" s="126">
        <f>SUM($CC194,$CE194,$CG194)</f>
        <v/>
      </c>
      <c r="CI194" s="126">
        <f>$CH194*(1+$CM194)</f>
        <v/>
      </c>
      <c r="CJ194" s="127" t="n">
        <v>0</v>
      </c>
      <c r="CK194" s="126">
        <f>SUM($CH194:$CH194)*(1+$CJ194)</f>
        <v/>
      </c>
      <c r="CL194" s="126">
        <f>SUM($CH194:$CH194)*(1+$CM194)</f>
        <v/>
      </c>
      <c r="CM194" s="59" t="inlineStr">
        <is>
          <t>20%</t>
        </is>
      </c>
      <c r="CN194" s="59" t="n"/>
      <c r="CO194" s="72" t="n"/>
      <c r="CP194" s="59" t="n"/>
      <c r="CQ194" s="73" t="n"/>
      <c r="CR194" s="73" t="n"/>
      <c r="CS194" s="73" t="n"/>
      <c r="CT194" s="72" t="n"/>
      <c r="CU194" s="79" t="inlineStr">
        <is>
          <t> </t>
        </is>
      </c>
      <c r="CV194" s="60" t="n"/>
      <c r="CW194" s="60" t="n"/>
      <c r="CX194" s="60" t="n"/>
      <c r="CY194" s="127">
        <f>IFERROR(($CC194-$EE194)/($EE194/(1-$DQ194)),0)</f>
        <v/>
      </c>
      <c r="CZ194" s="127">
        <f>IFERROR(1-$EI194/($CE194),0)</f>
        <v/>
      </c>
      <c r="DA194" s="127">
        <f>IFERROR(1-$EL194/($CG194),0)</f>
        <v/>
      </c>
      <c r="DB194" s="126">
        <f>ROUND(IFERROR(($CI194/(1+$CM194)-$EN194),0),2)</f>
        <v/>
      </c>
      <c r="DC194" s="128" t="n"/>
      <c r="DD194" s="125" t="n"/>
      <c r="DE194" s="75" t="n">
        <v>0</v>
      </c>
      <c r="DF194" s="128" t="n"/>
      <c r="DG194" s="125">
        <f>IF($DC194=0,0,$DD194*($DC194*100%-$DE194*$DF194))*SUM($AB194:$AB194)</f>
        <v/>
      </c>
      <c r="DH194" s="129" t="inlineStr">
        <is>
          <t>месяц</t>
        </is>
      </c>
      <c r="DI194" s="130">
        <f t="array" ref="DI194">IFERROR(
IF($ES194="LisChannel",
(ROUND(((INDEX({174.625;153.888888888889;130.972222222222},MATCH($AI194,{2;3;4}),0))*$AG194*$AI194),2)),0),0)</f>
        <v/>
      </c>
      <c r="DJ194" s="130">
        <f>
_xlfn.LET(_xlpm.X,
IFERROR(
IF($ES194="НовиковТВ",
(_xlfn.LET(_xlpm.NTV,
_xlfn.LET(_xlpm.MIN,350000,
IF(SUMIFS($DI:$DI,$ES:$ES,"НовиковТВ")&lt;=_xlpm.MIN,
(SUMIFS($DI:$DI,$ES:$ES,"НовиковТВ")/(COUNTIFS($ES:$ES,"НовиковТВ")))*_xlpm.MIN/SUMIFS($DI:$DI,$ES:$ES,"НовиковТВ"),
DI194)),
_xlpm.NTV+$DG194/(1-(1-(_xlpm.NTV)*(1-$DL194)*(1-$DM194)*(1-$DN194)*(1-$DO194)*(1-$DP194)/_xlpm.NTV))))/(1+$EP194),
$DI194+$DG194/(1-(1-($DI194)*(1-$DL194)*(1-$DM194)*(1-$DN194)*(1-$DO194)*(1-$DP194)/$DI194))),
0),
_xlpm.X*(1+$CM194)*(1+$CW194)-_xlpm.X*(1+$CM194)+_xlpm.X)</f>
        <v/>
      </c>
      <c r="DK194" s="125" t="inlineStr">
        <is>
          <t>послед.</t>
        </is>
      </c>
      <c r="DL194" s="63" t="n">
        <v>0</v>
      </c>
      <c r="DM194" s="63" t="n">
        <v>0</v>
      </c>
      <c r="DN194" s="63" t="n">
        <v>0</v>
      </c>
      <c r="DO194" s="63" t="n">
        <v>0</v>
      </c>
      <c r="DP194" s="63" t="n">
        <v>0</v>
      </c>
      <c r="DQ194" s="63">
        <f t="array" ref="DQ194">IFERROR(_xlfn.IFS(
$DK194="послед.",1-(1-$DL194)*(1-$DM194)*(1-$DN194)*(1-$DO194)*(1-$DP194),
$DK194="сумм.",$DL194+$DM194+$DN194+$DO194+$DP194),
0)</f>
        <v/>
      </c>
      <c r="DR194" s="125">
        <f t="array" ref="DR194">
IFERROR(
_xlfn.IFS(
$BL194=0,
0,
$BL194&gt;0,
_xlfn.IFS($DK194="послед.",
$DJ194*(1-$DL194)*(1-$DM194)*(1-$DN194)*(1-$DO194)*(1-$DP194),
$DK194="сумм.",
$DJ194*(1-($DL194+$DM194+$DN194+$DO194+$DP194)))),0)</f>
        <v/>
      </c>
      <c r="DS194" s="125">
        <f t="array" ref="DS194">
IFERROR(_xlfn.IFS(
$DH194="день_1",
$DR194*$BL194/($AX194-$AW194+1)*AZ194*(DAY(EOMONTH(AZ$15,0))),
$DH194="день_2",
$DR194/30*MAX(MIN($AX194,EOMONTH(AZ$15,0))-MAX($AW194,AZ$15)+1,),
$DH194="раб.день",
$DR194/30*(IFERROR(
_xlfn.LET(_xlpm.VD,
CHOOSE(
{1;2;3;4;5;6;7;8;9;10;11;12;13;14;15;16;17;18},
45658,45659,45660,45661,45662,45663,45664,45665,45711,45724,45778,45779,45785,45786,45820,45821,45965,46022),
_xlfn.LET(_xlpm.DD,
MAX(MIN($AX194,EOMONTH(AZ$15,0))-MAX($AW194,AZ$15),),
_xlfn.IFS(
AND(MONTH($AW194)=MONTH(AZ$15),MONTH($AX194)&lt;&gt;MONTH(AZ$15)),
NETWORKDAYS.INTL($AW194,$AW194+_xlpm.DD,1,_xlpm.VD),
AND(MONTH($AW194)&lt;&gt;MONTH(AZ$15),MONTH($AX194)=MONTH(AZ$15)),
NETWORKDAYS.INTL(($AX194)-_xlpm.DD,$AX194,1,_xlpm.VD),
AND(MONTH($AW194)&lt;MONTH(AZ$15),MONTH($AX194)&gt;MONTH(AZ$15)),
NETWORKDAYS.INTL((EOMONTH(AZ$15-1,1))-_xlpm.DD,EOMONTH(AZ$15-1,1),1,_xlpm.VD),
AND(MONTH($AW194)=MONTH(AZ$15),MONTH($AX194)=MONTH(AZ$15)),
NETWORKDAYS.INTL($AW194,$AX194,1,_xlpm.VD)))),0)),
$DH194="месяц",
$DR194*AZ194,
$DH194="неделя",
$DR194*AZ194/7*(ROUNDUP((DAY(EOMONTH(AZ$15,0)))/4,0))),
0)</f>
        <v/>
      </c>
      <c r="DT194" s="125">
        <f t="array" ref="DT194">
IFERROR(_xlfn.IFS(
$DH194="день_1",
$DR194*$BL194/($AX194-$AW194+1)*BA194*(DAY(EOMONTH(BA$15,0))),
$DH194="день_2",
$DR194/30*MAX(MIN($AX194,EOMONTH(BA$15,0))-MAX($AW194,BA$15)+1,),
$DH194="раб.день",
$DR194/30*(IFERROR(
_xlfn.LET(_xlpm.VD,
CHOOSE(
{1;2;3;4;5;6;7;8;9;10;11;12;13;14;15;16;17;18},
45658,45659,45660,45661,45662,45663,45664,45665,45711,45724,45778,45779,45785,45786,45820,45821,45965,46022),
_xlfn.LET(_xlpm.DD,
MAX(MIN($AX194,EOMONTH(BA$15,0))-MAX($AW194,BA$15),),
_xlfn.IFS(
AND(MONTH($AW194)=MONTH(BA$15),MONTH($AX194)&lt;&gt;MONTH(BA$15)),
NETWORKDAYS.INTL($AW194,$AW194+_xlpm.DD,1,_xlpm.VD),
AND(MONTH($AW194)&lt;&gt;MONTH(BA$15),MONTH($AX194)=MONTH(BA$15)),
NETWORKDAYS.INTL(($AX194)-_xlpm.DD,$AX194,1,_xlpm.VD),
AND(MONTH($AW194)&lt;MONTH(BA$15),MONTH($AX194)&gt;MONTH(BA$15)),
NETWORKDAYS.INTL((EOMONTH(BA$15-1,1))-_xlpm.DD,EOMONTH(BA$15-1,1),1,_xlpm.VD),
AND(MONTH($AW194)=MONTH(BA$15),MONTH($AX194)=MONTH(BA$15)),
NETWORKDAYS.INTL($AW194,$AX194,1,_xlpm.VD)))),0)),
$DH194="месяц",
$DR194*BA194,
$DH194="неделя",
$DR194*BA194/7*(ROUNDUP((DAY(EOMONTH(BA$15,0)))/4,0))),
0)</f>
        <v/>
      </c>
      <c r="DU194" s="125">
        <f t="array" ref="DU194">
IFERROR(_xlfn.IFS(
$DH194="день_1",
$DR194*$BL194/($AX194-$AW194+1)*BB194*(DAY(EOMONTH(BB$15,0))),
$DH194="день_2",
$DR194/30*MAX(MIN($AX194,EOMONTH(BB$15,0))-MAX($AW194,BB$15)+1,),
$DH194="раб.день",
$DR194/30*(IFERROR(
_xlfn.LET(_xlpm.VD,
CHOOSE(
{1;2;3;4;5;6;7;8;9;10;11;12;13;14;15;16;17;18},
45658,45659,45660,45661,45662,45663,45664,45665,45711,45724,45778,45779,45785,45786,45820,45821,45965,46022),
_xlfn.LET(_xlpm.DD,
MAX(MIN($AX194,EOMONTH(BB$15,0))-MAX($AW194,BB$15),),
_xlfn.IFS(
AND(MONTH($AW194)=MONTH(BB$15),MONTH($AX194)&lt;&gt;MONTH(BB$15)),
NETWORKDAYS.INTL($AW194,$AW194+_xlpm.DD,1,_xlpm.VD),
AND(MONTH($AW194)&lt;&gt;MONTH(BB$15),MONTH($AX194)=MONTH(BB$15)),
NETWORKDAYS.INTL(($AX194)-_xlpm.DD,$AX194,1,_xlpm.VD),
AND(MONTH($AW194)&lt;MONTH(BB$15),MONTH($AX194)&gt;MONTH(BB$15)),
NETWORKDAYS.INTL((EOMONTH(BB$15-1,1))-_xlpm.DD,EOMONTH(BB$15-1,1),1,_xlpm.VD),
AND(MONTH($AW194)=MONTH(BB$15),MONTH($AX194)=MONTH(BB$15)),
NETWORKDAYS.INTL($AW194,$AX194,1,_xlpm.VD)))),0)),
$DH194="месяц",
$DR194*BB194,
$DH194="неделя",
$DR194*BB194/7*(ROUNDUP((DAY(EOMONTH(BB$15,0)))/4,0))),
0)</f>
        <v/>
      </c>
      <c r="DV194" s="125">
        <f t="array" ref="DV194">
IFERROR(_xlfn.IFS(
$DH194="день_1",
$DR194*$BL194/($AX194-$AW194+1)*BC194*(DAY(EOMONTH(BC$15,0))),
$DH194="день_2",
$DR194/30*MAX(MIN($AX194,EOMONTH(BC$15,0))-MAX($AW194,BC$15)+1,),
$DH194="раб.день",
$DR194/30*(IFERROR(
_xlfn.LET(_xlpm.VD,
CHOOSE(
{1;2;3;4;5;6;7;8;9;10;11;12;13;14;15;16;17;18},
45658,45659,45660,45661,45662,45663,45664,45665,45711,45724,45778,45779,45785,45786,45820,45821,45965,46022),
_xlfn.LET(_xlpm.DD,
MAX(MIN($AX194,EOMONTH(BC$15,0))-MAX($AW194,BC$15),),
_xlfn.IFS(
AND(MONTH($AW194)=MONTH(BC$15),MONTH($AX194)&lt;&gt;MONTH(BC$15)),
NETWORKDAYS.INTL($AW194,$AW194+_xlpm.DD,1,_xlpm.VD),
AND(MONTH($AW194)&lt;&gt;MONTH(BC$15),MONTH($AX194)=MONTH(BC$15)),
NETWORKDAYS.INTL(($AX194)-_xlpm.DD,$AX194,1,_xlpm.VD),
AND(MONTH($AW194)&lt;MONTH(BC$15),MONTH($AX194)&gt;MONTH(BC$15)),
NETWORKDAYS.INTL((EOMONTH(BC$15-1,1))-_xlpm.DD,EOMONTH(BC$15-1,1),1,_xlpm.VD),
AND(MONTH($AW194)=MONTH(BC$15),MONTH($AX194)=MONTH(BC$15)),
NETWORKDAYS.INTL($AW194,$AX194,1,_xlpm.VD)))),0)),
$DH194="месяц",
$DR194*BC194,
$DH194="неделя",
$DR194*BC194/7*(ROUNDUP((DAY(EOMONTH(BC$15,0)))/4,0))),
0)</f>
        <v/>
      </c>
      <c r="DW194" s="125">
        <f t="array" ref="DW194">
IFERROR(_xlfn.IFS(
$DH194="день_1",
$DR194*$BL194/($AX194-$AW194+1)*BD194*(DAY(EOMONTH(BD$15,0))),
$DH194="день_2",
$DR194/30*MAX(MIN($AX194,EOMONTH(BD$15,0))-MAX($AW194,BD$15)+1,),
$DH194="раб.день",
$DR194/30*(IFERROR(
_xlfn.LET(_xlpm.VD,
CHOOSE(
{1;2;3;4;5;6;7;8;9;10;11;12;13;14;15;16;17;18},
45658,45659,45660,45661,45662,45663,45664,45665,45711,45724,45778,45779,45785,45786,45820,45821,45965,46022),
_xlfn.LET(_xlpm.DD,
MAX(MIN($AX194,EOMONTH(BD$15,0))-MAX($AW194,BD$15),),
_xlfn.IFS(
AND(MONTH($AW194)=MONTH(BD$15),MONTH($AX194)&lt;&gt;MONTH(BD$15)),
NETWORKDAYS.INTL($AW194,$AW194+_xlpm.DD,1,_xlpm.VD),
AND(MONTH($AW194)&lt;&gt;MONTH(BD$15),MONTH($AX194)=MONTH(BD$15)),
NETWORKDAYS.INTL(($AX194)-_xlpm.DD,$AX194,1,_xlpm.VD),
AND(MONTH($AW194)&lt;MONTH(BD$15),MONTH($AX194)&gt;MONTH(BD$15)),
NETWORKDAYS.INTL((EOMONTH(BD$15-1,1))-_xlpm.DD,EOMONTH(BD$15-1,1),1,_xlpm.VD),
AND(MONTH($AW194)=MONTH(BD$15),MONTH($AX194)=MONTH(BD$15)),
NETWORKDAYS.INTL($AW194,$AX194,1,_xlpm.VD)))),0)),
$DH194="месяц",
$DR194*BD194,
$DH194="неделя",
$DR194*BD194/7*(ROUNDUP((DAY(EOMONTH(BD$15,0)))/4,0))),
0)</f>
        <v/>
      </c>
      <c r="DX194" s="125">
        <f t="array" ref="DX194">
IFERROR(_xlfn.IFS(
$DH194="день_1",
$DR194*$BL194/($AX194-$AW194+1)*BE194*(DAY(EOMONTH(BE$15,0))),
$DH194="день_2",
$DR194/30*MAX(MIN($AX194,EOMONTH(BE$15,0))-MAX($AW194,BE$15)+1,),
$DH194="раб.день",
$DR194/30*(IFERROR(
_xlfn.LET(_xlpm.VD,
CHOOSE(
{1;2;3;4;5;6;7;8;9;10;11;12;13;14;15;16;17;18},
45658,45659,45660,45661,45662,45663,45664,45665,45711,45724,45778,45779,45785,45786,45820,45821,45965,46022),
_xlfn.LET(_xlpm.DD,
MAX(MIN($AX194,EOMONTH(BE$15,0))-MAX($AW194,BE$15),),
_xlfn.IFS(
AND(MONTH($AW194)=MONTH(BE$15),MONTH($AX194)&lt;&gt;MONTH(BE$15)),
NETWORKDAYS.INTL($AW194,$AW194+_xlpm.DD,1,_xlpm.VD),
AND(MONTH($AW194)&lt;&gt;MONTH(BE$15),MONTH($AX194)=MONTH(BE$15)),
NETWORKDAYS.INTL(($AX194)-_xlpm.DD,$AX194,1,_xlpm.VD),
AND(MONTH($AW194)&lt;MONTH(BE$15),MONTH($AX194)&gt;MONTH(BE$15)),
NETWORKDAYS.INTL((EOMONTH(BE$15-1,1))-_xlpm.DD,EOMONTH(BE$15-1,1),1,_xlpm.VD),
AND(MONTH($AW194)=MONTH(BE$15),MONTH($AX194)=MONTH(BE$15)),
NETWORKDAYS.INTL($AW194,$AX194,1,_xlpm.VD)))),0)),
$DH194="месяц",
$DR194*BE194,
$DH194="неделя",
$DR194*BE194/7*(ROUNDUP((DAY(EOMONTH(BE$15,0)))/4,0))),
0)</f>
        <v/>
      </c>
      <c r="DY194" s="125">
        <f t="array" ref="DY194">
IFERROR(_xlfn.IFS(
$DH194="день_1",
$DR194*$BL194/($AX194-$AW194+1)*BF194*(DAY(EOMONTH(BF$15,0))),
$DH194="день_2",
$DR194/30*MAX(MIN($AX194,EOMONTH(BF$15,0))-MAX($AW194,BF$15)+1,),
$DH194="раб.день",
$DR194/30*(IFERROR(
_xlfn.LET(_xlpm.VD,
CHOOSE(
{1;2;3;4;5;6;7;8;9;10;11;12;13;14;15;16;17;18},
45658,45659,45660,45661,45662,45663,45664,45665,45711,45724,45778,45779,45785,45786,45820,45821,45965,46022),
_xlfn.LET(_xlpm.DD,
MAX(MIN($AX194,EOMONTH(BF$15,0))-MAX($AW194,BF$15),),
_xlfn.IFS(
AND(MONTH($AW194)=MONTH(BF$15),MONTH($AX194)&lt;&gt;MONTH(BF$15)),
NETWORKDAYS.INTL($AW194,$AW194+_xlpm.DD,1,_xlpm.VD),
AND(MONTH($AW194)&lt;&gt;MONTH(BF$15),MONTH($AX194)=MONTH(BF$15)),
NETWORKDAYS.INTL(($AX194)-_xlpm.DD,$AX194,1,_xlpm.VD),
AND(MONTH($AW194)&lt;MONTH(BF$15),MONTH($AX194)&gt;MONTH(BF$15)),
NETWORKDAYS.INTL((EOMONTH(BF$15-1,1))-_xlpm.DD,EOMONTH(BF$15-1,1),1,_xlpm.VD),
AND(MONTH($AW194)=MONTH(BF$15),MONTH($AX194)=MONTH(BF$15)),
NETWORKDAYS.INTL($AW194,$AX194,1,_xlpm.VD)))),0)),
$DH194="месяц",
$DR194*BF194,
$DH194="неделя",
$DR194*BF194/7*(ROUNDUP((DAY(EOMONTH(BF$15,0)))/4,0))),
0)</f>
        <v/>
      </c>
      <c r="DZ194" s="125">
        <f t="array" ref="DZ194">
IFERROR(_xlfn.IFS(
$DH194="день_1",
$DR194*$BL194/($AX194-$AW194+1)*BG194*(DAY(EOMONTH(BG$15,0))),
$DH194="день_2",
$DR194/30*MAX(MIN($AX194,EOMONTH(BG$15,0))-MAX($AW194,BG$15)+1,),
$DH194="раб.день",
$DR194/30*(IFERROR(
_xlfn.LET(_xlpm.VD,
CHOOSE(
{1;2;3;4;5;6;7;8;9;10;11;12;13;14;15;16;17;18},
45658,45659,45660,45661,45662,45663,45664,45665,45711,45724,45778,45779,45785,45786,45820,45821,45965,46022),
_xlfn.LET(_xlpm.DD,
MAX(MIN($AX194,EOMONTH(BG$15,0))-MAX($AW194,BG$15),),
_xlfn.IFS(
AND(MONTH($AW194)=MONTH(BG$15),MONTH($AX194)&lt;&gt;MONTH(BG$15)),
NETWORKDAYS.INTL($AW194,$AW194+_xlpm.DD,1,_xlpm.VD),
AND(MONTH($AW194)&lt;&gt;MONTH(BG$15),MONTH($AX194)=MONTH(BG$15)),
NETWORKDAYS.INTL(($AX194)-_xlpm.DD,$AX194,1,_xlpm.VD),
AND(MONTH($AW194)&lt;MONTH(BG$15),MONTH($AX194)&gt;MONTH(BG$15)),
NETWORKDAYS.INTL((EOMONTH(BG$15-1,1))-_xlpm.DD,EOMONTH(BG$15-1,1),1,_xlpm.VD),
AND(MONTH($AW194)=MONTH(BG$15),MONTH($AX194)=MONTH(BG$15)),
NETWORKDAYS.INTL($AW194,$AX194,1,_xlpm.VD)))),0)),
$DH194="месяц",
$DR194*BG194,
$DH194="неделя",
$DR194*BG194/7*(ROUNDUP((DAY(EOMONTH(BG$15,0)))/4,0))),
0)</f>
        <v/>
      </c>
      <c r="EA194" s="125">
        <f t="array" ref="EA194">
IFERROR(_xlfn.IFS(
$DH194="день_1",
$DR194*$BL194/($AX194-$AW194+1)*BH194*(DAY(EOMONTH(BH$15,0))),
$DH194="день_2",
$DR194/30*MAX(MIN($AX194,EOMONTH(BH$15,0))-MAX($AW194,BH$15)+1,),
$DH194="раб.день",
$DR194/30*(IFERROR(
_xlfn.LET(_xlpm.VD,
CHOOSE(
{1;2;3;4;5;6;7;8;9;10;11;12;13;14;15;16;17;18},
45658,45659,45660,45661,45662,45663,45664,45665,45711,45724,45778,45779,45785,45786,45820,45821,45965,46022),
_xlfn.LET(_xlpm.DD,
MAX(MIN($AX194,EOMONTH(BH$15,0))-MAX($AW194,BH$15),),
_xlfn.IFS(
AND(MONTH($AW194)=MONTH(BH$15),MONTH($AX194)&lt;&gt;MONTH(BH$15)),
NETWORKDAYS.INTL($AW194,$AW194+_xlpm.DD,1,_xlpm.VD),
AND(MONTH($AW194)&lt;&gt;MONTH(BH$15),MONTH($AX194)=MONTH(BH$15)),
NETWORKDAYS.INTL(($AX194)-_xlpm.DD,$AX194,1,_xlpm.VD),
AND(MONTH($AW194)&lt;MONTH(BH$15),MONTH($AX194)&gt;MONTH(BH$15)),
NETWORKDAYS.INTL((EOMONTH(BH$15-1,1))-_xlpm.DD,EOMONTH(BH$15-1,1),1,_xlpm.VD),
AND(MONTH($AW194)=MONTH(BH$15),MONTH($AX194)=MONTH(BH$15)),
NETWORKDAYS.INTL($AW194,$AX194,1,_xlpm.VD)))),0)),
$DH194="месяц",
$DR194*BH194,
$DH194="неделя",
$DR194*BH194/7*(ROUNDUP((DAY(EOMONTH(BH$15,0)))/4,0))),
0)</f>
        <v/>
      </c>
      <c r="EB194" s="125">
        <f t="array" ref="EB194">
IFERROR(_xlfn.IFS(
$DH194="день_1",
$DR194*$BL194/($AX194-$AW194+1)*BI194*(DAY(EOMONTH(BI$15,0))),
$DH194="день_2",
$DR194/30*MAX(MIN($AX194,EOMONTH(BI$15,0))-MAX($AW194,BI$15)+1,),
$DH194="раб.день",
$DR194/30*(IFERROR(
_xlfn.LET(_xlpm.VD,
CHOOSE(
{1;2;3;4;5;6;7;8;9;10;11;12;13;14;15;16;17;18},
45658,45659,45660,45661,45662,45663,45664,45665,45711,45724,45778,45779,45785,45786,45820,45821,45965,46022),
_xlfn.LET(_xlpm.DD,
MAX(MIN($AX194,EOMONTH(BI$15,0))-MAX($AW194,BI$15),),
_xlfn.IFS(
AND(MONTH($AW194)=MONTH(BI$15),MONTH($AX194)&lt;&gt;MONTH(BI$15)),
NETWORKDAYS.INTL($AW194,$AW194+_xlpm.DD,1,_xlpm.VD),
AND(MONTH($AW194)&lt;&gt;MONTH(BI$15),MONTH($AX194)=MONTH(BI$15)),
NETWORKDAYS.INTL(($AX194)-_xlpm.DD,$AX194,1,_xlpm.VD),
AND(MONTH($AW194)&lt;MONTH(BI$15),MONTH($AX194)&gt;MONTH(BI$15)),
NETWORKDAYS.INTL((EOMONTH(BI$15-1,1))-_xlpm.DD,EOMONTH(BI$15-1,1),1,_xlpm.VD),
AND(MONTH($AW194)=MONTH(BI$15),MONTH($AX194)=MONTH(BI$15)),
NETWORKDAYS.INTL($AW194,$AX194,1,_xlpm.VD)))),0)),
$DH194="месяц",
$DR194*BI194,
$DH194="неделя",
$DR194*BI194/7*(ROUNDUP((DAY(EOMONTH(BI$15,0)))/4,0))),
0)</f>
        <v/>
      </c>
      <c r="EC194" s="125">
        <f t="array" ref="EC194">
IFERROR(_xlfn.IFS(
$DH194="день_1",
$DR194*$BL194/($AX194-$AW194+1)*BJ194*(DAY(EOMONTH(BJ$15,0))),
$DH194="день_2",
$DR194/30*MAX(MIN($AX194,EOMONTH(BJ$15,0))-MAX($AW194,BJ$15)+1,),
$DH194="раб.день",
$DR194/30*(IFERROR(
_xlfn.LET(_xlpm.VD,
CHOOSE(
{1;2;3;4;5;6;7;8;9;10;11;12;13;14;15;16;17;18},
45658,45659,45660,45661,45662,45663,45664,45665,45711,45724,45778,45779,45785,45786,45820,45821,45965,46022),
_xlfn.LET(_xlpm.DD,
MAX(MIN($AX194,EOMONTH(BJ$15,0))-MAX($AW194,BJ$15),),
_xlfn.IFS(
AND(MONTH($AW194)=MONTH(BJ$15),MONTH($AX194)&lt;&gt;MONTH(BJ$15)),
NETWORKDAYS.INTL($AW194,$AW194+_xlpm.DD,1,_xlpm.VD),
AND(MONTH($AW194)&lt;&gt;MONTH(BJ$15),MONTH($AX194)=MONTH(BJ$15)),
NETWORKDAYS.INTL(($AX194)-_xlpm.DD,$AX194,1,_xlpm.VD),
AND(MONTH($AW194)&lt;MONTH(BJ$15),MONTH($AX194)&gt;MONTH(BJ$15)),
NETWORKDAYS.INTL((EOMONTH(BJ$15-1,1))-_xlpm.DD,EOMONTH(BJ$15-1,1),1,_xlpm.VD),
AND(MONTH($AW194)=MONTH(BJ$15),MONTH($AX194)=MONTH(BJ$15)),
NETWORKDAYS.INTL($AW194,$AX194,1,_xlpm.VD)))),0)),
$DH194="месяц",
$DR194*BJ194,
$DH194="неделя",
$DR194*BJ194/7*(ROUNDUP((DAY(EOMONTH(BJ$15,0)))/4,0))),
0)</f>
        <v/>
      </c>
      <c r="ED194" s="125">
        <f t="array" ref="ED194">
IFERROR(_xlfn.IFS(
$DH194="день_1",
$DR194*$BL194/($AX194-$AW194+1)*BK194*(DAY(EOMONTH(BK$15,0))),
$DH194="день_2",
$DR194/30*MAX(MIN($AX194,EOMONTH(BK$15,0))-MAX($AW194,BK$15)+1,),
$DH194="раб.день",
$DR194/30*(IFERROR(
_xlfn.LET(_xlpm.VD,
CHOOSE(
{1;2;3;4;5;6;7;8;9;10;11;12;13;14;15;16;17;18},
45658,45659,45660,45661,45662,45663,45664,45665,45711,45724,45778,45779,45785,45786,45820,45821,45965,46022),
_xlfn.LET(_xlpm.DD,
MAX(MIN($AX194,EOMONTH(BK$15,0))-MAX($AW194,BK$15),),
_xlfn.IFS(
AND(MONTH($AW194)=MONTH(BK$15),MONTH($AX194)&lt;&gt;MONTH(BK$15)),
NETWORKDAYS.INTL($AW194,$AW194+_xlpm.DD,1,_xlpm.VD),
AND(MONTH($AW194)&lt;&gt;MONTH(BK$15),MONTH($AX194)=MONTH(BK$15)),
NETWORKDAYS.INTL(($AX194)-_xlpm.DD,$AX194,1,_xlpm.VD),
AND(MONTH($AW194)&lt;MONTH(BK$15),MONTH($AX194)&gt;MONTH(BK$15)),
NETWORKDAYS.INTL((EOMONTH(BK$15-1,1))-_xlpm.DD,EOMONTH(BK$15-1,1),1,_xlpm.VD),
AND(MONTH($AW194)=MONTH(BK$15),MONTH($AX194)=MONTH(BK$15)),
NETWORKDAYS.INTL($AW194,$AX194,1,_xlpm.VD)))),0)),
$DH194="месяц",
$DR194*BK194,
$DH194="неделя",
$DR194*BK194/7*(ROUNDUP((DAY(EOMONTH(BK$15,0)))/4,0))),
0)</f>
        <v/>
      </c>
      <c r="EE194" s="125">
        <f>SUM($DS194,$DT194,$DU194,$DV194,$DW194,$DX194,$DY194,$DZ194,$EA194,$EB194,$EC194,$ED194)</f>
        <v/>
      </c>
      <c r="EF194" s="125">
        <f>IFERROR(ROUND($EE194*(1+$EP194),2),0)</f>
        <v/>
      </c>
      <c r="EG194" s="128" t="n">
        <v>1</v>
      </c>
      <c r="EH194" s="126" t="n">
        <v>0</v>
      </c>
      <c r="EI194" s="126">
        <f>ROUND(SUM($EH194:$EH194)*SUM($AB194:$AB194)*$EG194,2)</f>
        <v/>
      </c>
      <c r="EJ194" s="126">
        <f>ROUND($EI194*(1+$EP194),2)</f>
        <v/>
      </c>
      <c r="EK194" s="126" t="n">
        <v>0</v>
      </c>
      <c r="EL194" s="126">
        <f>ROUND(SUM($EK194:$EK194)*SUM($AB194:$AB194)*$EG194,2)</f>
        <v/>
      </c>
      <c r="EM194" s="126">
        <f>ROUND($EL194*(1+$EP194),2)</f>
        <v/>
      </c>
      <c r="EN194" s="126">
        <f>SUM($EE194,$EI194,$EL194)</f>
        <v/>
      </c>
      <c r="EO194" s="126">
        <f>SUM($EF194,$EJ194,$EM194)</f>
        <v/>
      </c>
      <c r="EP194" s="59" t="inlineStr">
        <is>
          <t>20%</t>
        </is>
      </c>
      <c r="EQ194" s="59" t="n"/>
      <c r="ER194" s="60">
        <f t="array" ref="ER194">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MATCH(ES194,
{"AMS";"RussOutdoor";"HD Outdoor";"Ingroup";"IQ";"Ledproduction";"LisChannel";"Logic";"Media-PPL";"NovikovTV | НовиковТВ";"SMA";"SOK";"КрокусТВ | CrocusTV | IndoorTV";"Сити";"ТЯК Москва"},
0)),"")</f>
        <v/>
      </c>
      <c r="ES194" s="60" t="n"/>
      <c r="ET194" s="60">
        <f t="array" ref="ET194">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MATCH(ES194,
{"AMS";"RussOutdoor";"HD Outdoor";"Ingroup";"IQ";"Ledproduction";"LisChannel";"Logic";"Media-PPL";"NovikovTV | НовиковТВ";"SMA";"SOK";"КрокусТВ | CrocusTV | IndoorTV";"Сити";"ТЯК Москва"},
0)),"")</f>
        <v/>
      </c>
      <c r="EU194" s="60" t="n"/>
      <c r="EV194" s="60" t="n"/>
      <c r="EX194" s="110">
        <f t="array" ref="EX194">
($AR194/30
+N("ТРАФИК ПЛОЩАДКИ"))*
(IFERROR(
_xlfn.LET(
_xlpm.GPR,
HLOOKUP($L194,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(MATCH($T194,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IF($Q194="цифровой",_xlpm.GPR/$AG194,_xlpm.GPR/60)),
0)
+N("DWELL TIME"))*
(IF($AB194=0,0,IF($AB194=1,0.3,IF($AB194=2,0.5,IF($AB194&gt;2,1))))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_xlfn.IFS($AC194="да",1.2,$AC194="нет",1)*
_xlfn.IFS($AD194="да",1.2,$AD194="нет",1)*
IF(R194="статический",1,1.2)*
$X194*
INDEX(
{1.2;1;1.2;1.2;1;1.2;1.2;1.2;1.2;1.2;1.2;1;1.2;1.2;1.2;1.2;1;1;1.2;1.2;1.2;1;1;1;1;1.2;1.2;1.2;1.2;1;1;1;1;1.2;1.2;1.2;1.2;1.2;1.2;1.2;1.2;1;1;1.2;1;1;1;1;1.5;1;1;1.5;1.5;1.2},
MATCH($Q194,_xlpm.MI,0)))&gt;{0.02;0.04;0.06;0.1;0.2;0.4;0.6;0.8;1;2;4;6})),
{0;1;2;3;4;5;6;7;8;9;10;11;12},
0)))
+N("КОЭФФИЦИЕНТ КОНТАКТА"))))*
(_xlfn.IFS($X194&lt;0.1,$X194/1000,$X194&gt;25,5.2,AND($X194&gt;=0.1,$X194&lt;=25),(($X194*2+0.1)/10)*($X194/10)))*
IFERROR((_xlfn.LET(
_xlpm.MA,
{0;0.8;0.85;0.9;0.95;1},
_xlpm.MAA,
{0;1;2;3;4;5},
INDEX(_xlpm.MA,MATCH(SUMPRODUCT(--((IF(ROUND(_xlpm.MAA,1)&gt;5,5,ROUND($AB194,1)))&gt;{0;1;2;3;4;5})),_xlpm.MAA,0)))
+N("КОЭФФИЦИЕНТ КОЛ-ВО КОНСТРУКЦИЙ")),1)*
$AB194,0))*
(IF($Q194="цифровой",$AG194/15*$AI194,1)
+N("ДЛЯ ЦИФРЫ"))</f>
        <v/>
      </c>
      <c r="EY194" s="110">
        <f>IFERROR(EX194*AY194,0)</f>
        <v/>
      </c>
      <c r="EZ194" s="131">
        <f>IFERROR(DP194/EY194*1000,0)</f>
        <v/>
      </c>
      <c r="FA194" s="112">
        <f>IFERROR(FC194/FB194,0)</f>
        <v/>
      </c>
      <c r="FB194" s="112">
        <f>IFERROR((FC194/(EY194/FF194*#REF!))*0.825,0)</f>
        <v/>
      </c>
      <c r="FC194" s="112">
        <f>IFERROR(((EX194*30/AR194)*100)/30,0)</f>
        <v/>
      </c>
      <c r="FD194" s="112">
        <f>IFERROR(EY194/G194*100%,0)</f>
        <v/>
      </c>
      <c r="FE194" s="112">
        <f>IFERROR(FD194/FC194*100%,0)</f>
        <v/>
      </c>
      <c r="FF194" s="110">
        <f>IFERROR(AR194/30*AY194,0)</f>
        <v/>
      </c>
    </row>
    <row r="195" ht="13" customHeight="1">
      <c r="A195" s="59" t="n"/>
      <c r="B195" s="60" t="n"/>
      <c r="C195" s="60" t="n"/>
      <c r="D195" s="60">
        <f t="array" ref="D195">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MATCH($E195,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95" s="60">
        <f t="array" ref="E195">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MATCH($F195,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95" s="60" t="inlineStr"/>
      <c r="G195" s="60" t="n"/>
      <c r="H195" s="60">
        <f t="array" ref="H195">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MATCH($I195,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95" s="60" t="n"/>
      <c r="J195" s="60" t="n"/>
      <c r="K195" s="60" t="n"/>
      <c r="L195" s="60" t="n"/>
      <c r="M195" s="60" t="n"/>
      <c r="N195" s="60" t="n"/>
      <c r="O195" s="60" t="n"/>
      <c r="P195" s="60">
        <f t="array" ref="P195">
_xlfn.IFS(
ISNUMBER(MATCH($Q195,{"шелфбаннер","разделитель","монетница","чековая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ISNUMBER(MATCH($Q195,{"LED/LCD","видеокулер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ISNUMBER(MATCH($Q195,{"автомобиль","машина","выставочное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ISNUMBER(MATCH($Q195,{"билборд","лифтовая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ISNUMBER(MATCH($Q195,{"навигация","подвесной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ISNUMBER(MATCH($Q195,{"движущаяся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ISNUMBER(MATCH($Q195,{"каталог","журнал"},)),
"Пресса",
$Q195="","")</f>
        <v/>
      </c>
      <c r="Q195" s="60" t="n"/>
      <c r="R195" s="60">
        <f t="array" ref="R195">
IFERROR(
_xlfn.IFS(
OR(ISNUMBER(MATCH($Q195,{"экспозиция","макет","стенд","автостенд","авто стенд","выставочное пространство","выставочные стенды","модульные выставочные стенды","3Д конструкция","3D конструкция"},)),P195="Экспонирование"),
"нестандартный",
ISNUMBER(MATCH($Q195,{"скроллер","призматрон"},)),
"динамический",
$P195="Видео",
"цифровой",
OR($P195="Пресса",$P195="Щит",$P195="POSm",$P195="Подвес",$P195="Брендирование/оклейка"),
"статический"),"")</f>
        <v/>
      </c>
      <c r="S195" s="59" t="n"/>
      <c r="T195" s="60" t="n"/>
      <c r="U195" s="60" t="n"/>
      <c r="V195" s="60">
        <f>
IF(P195="Видео",
"цифровой постер/ролик",
IF(ISNUMBER(MATCH(Q195,{"короб световой","короб световой | лайтбокс","короб световой | кристалайт","лайтбокс","лайт бокс","кристалайт","LB","lightbox"},)),
"бэклит",
IF(P195="Брендирование/оклейка",
"перфарированная пленка/самоклейка",
IF(P195="Экспонирование",
"под запрос",
IF(P195="Подвес",
"баннер/ткань",
"")))))</f>
        <v/>
      </c>
      <c r="W195" s="59" t="n"/>
      <c r="X195" s="59" t="n"/>
      <c r="Y195" s="59" t="n"/>
      <c r="Z195" s="61" t="n"/>
      <c r="AA195" s="61" t="n"/>
      <c r="AB195" s="61">
        <f>IF(BL195&gt;0,Z195,0)</f>
        <v/>
      </c>
      <c r="AC195" s="59" t="n"/>
      <c r="AD195" s="59" t="n"/>
      <c r="AE195" s="59" t="n"/>
      <c r="AF195" s="59" t="n"/>
      <c r="AG195" s="59" t="n"/>
      <c r="AH195" s="59" t="n"/>
      <c r="AI195" s="59" t="n"/>
      <c r="AJ195" s="59" t="n"/>
      <c r="AK195" s="59" t="n"/>
      <c r="AL195" s="62">
        <f>IFERROR(IF(OR(R195="статический",R195="динамический",R195="нестандартный",R195="",R195=""),"-",IF(AND(AH195="-",AI195="-"),"-",AK195*3600/AH195*AI195)),"-")</f>
        <v/>
      </c>
      <c r="AM195" s="62">
        <f>IFERROR(IF(OR(R195="статический",R195="динамический",R195="",R195="", R195="BTL",R195="нестандартный"),"-",AG195*AI195*AL195/60),"-")</f>
        <v/>
      </c>
      <c r="AN195" s="63">
        <f>IFERROR(IF(AH195="","-",AG195*AI195/AH195),"-")</f>
        <v/>
      </c>
      <c r="AO195" s="59">
        <f>IFERROR(IF(OR($R195="статический",$R195="динамический",$R195="",$R195="",$R195="BTL",$R195="нестандартный"),"-",$AL195*$AY195),"-")</f>
        <v/>
      </c>
      <c r="AP195" s="62">
        <f>IFERROR(IF(OR($R195="статический",$R195="динамический",$R195="",$R195="",$R195="BTL",$R195="нестандартный"),"-",$AM195*AY195),"-")</f>
        <v/>
      </c>
      <c r="AQ195" s="64" t="n"/>
      <c r="AR195" s="61" t="n"/>
      <c r="AS195" s="61" t="n"/>
      <c r="AT195" s="61" t="n"/>
      <c r="AU195" s="65" t="n"/>
      <c r="AV195" s="124">
        <f>IFERROR(DR195/AT195*1000,"n/a")</f>
        <v/>
      </c>
      <c r="AW195" s="67" t="n"/>
      <c r="AX195" s="67" t="n"/>
      <c r="AY195" s="43">
        <f>IFERROR(IF(OR($AW195="",$AX195=""),"",_xlfn.DAYS($AX195+1,$AW195)),"")</f>
        <v/>
      </c>
      <c r="AZ195" s="68">
        <f t="array" ref="AZ195">
_xlfn.LET(_xlpm.COEFF,
IF($AW195+$AX195=0,0,IF(MAX(MIN($AX195,EOMONTH(AZ$15,0))-MAX($AW195,AZ$15)+1,)&gt;0,1,0)),
_xlfn.IFS(
$ES195="LisChannel",
_xlpm.COEFF*
INDEX({1;1;1.2;1.2;1;1;1;1;1.2;1.2;1.2;1.2},
MATCH(MONTH(AZ$15),
{1,2,3,4,5,6,7,8,9,10,11,12})),
CONCATENATE($ES195," ",$L195)="RussOutdoor метро",
_xlpm.COEFF*
INDEX({0.8;0.9;1.1;1.1;1;1;1;1;1.1;1.1;1.1;1.1},
MATCH(MONTH(AZ$15),
{1,2,3,4,5,6,7,8,9,10,11,12})),
$ES195&lt;&gt;"LisChannel",
_xlpm.COEFF,
$ES195&lt;&gt;"RussOutdoor",
_xlpm.COEFF))</f>
        <v/>
      </c>
      <c r="BA195" s="68">
        <f t="array" ref="BA195">
_xlfn.LET(_xlpm.COEFF,
IF($AW195+$AX195=0,0,IF(MAX(MIN($AX195,EOMONTH(BA$15,0))-MAX($AW195,BA$15)+1,)&gt;0,1,0)),
_xlfn.IFS(
$ES195="LisChannel",
_xlpm.COEFF*
INDEX({1;1;1.2;1.2;1;1;1;1;1.2;1.2;1.2;1.2},
MATCH(MONTH(BA$15),
{1,2,3,4,5,6,7,8,9,10,11,12})),
CONCATENATE($ES195," ",$L195)="RussOutdoor метро",
_xlpm.COEFF*
INDEX({0.8;0.9;1.1;1.1;1;1;1;1;1.1;1.1;1.1;1.1},
MATCH(MONTH(BA$15),
{1,2,3,4,5,6,7,8,9,10,11,12})),
$ES195&lt;&gt;"LisChannel",
_xlpm.COEFF,
$ES195&lt;&gt;"RussOutdoor",
_xlpm.COEFF))</f>
        <v/>
      </c>
      <c r="BB195" s="68">
        <f t="array" ref="BB195">
_xlfn.LET(_xlpm.COEFF,
IF($AW195+$AX195=0,0,IF(MAX(MIN($AX195,EOMONTH(BB$15,0))-MAX($AW195,BB$15)+1,)&gt;0,1,0)),
_xlfn.IFS(
$ES195="LisChannel",
_xlpm.COEFF*
INDEX({1;1;1.2;1.2;1;1;1;1;1.2;1.2;1.2;1.2},
MATCH(MONTH(BB$15),
{1,2,3,4,5,6,7,8,9,10,11,12})),
CONCATENATE($ES195," ",$L195)="RussOutdoor метро",
_xlpm.COEFF*
INDEX({0.8;0.9;1.1;1.1;1;1;1;1;1.1;1.1;1.1;1.1},
MATCH(MONTH(BB$15),
{1,2,3,4,5,6,7,8,9,10,11,12})),
$ES195&lt;&gt;"LisChannel",
_xlpm.COEFF,
$ES195&lt;&gt;"RussOutdoor",
_xlpm.COEFF))</f>
        <v/>
      </c>
      <c r="BC195" s="68">
        <f t="array" ref="BC195">
_xlfn.LET(_xlpm.COEFF,
IF($AW195+$AX195=0,0,IF(MAX(MIN($AX195,EOMONTH(BC$15,0))-MAX($AW195,BC$15)+1,)&gt;0,1,0)),
_xlfn.IFS(
$ES195="LisChannel",
_xlpm.COEFF*
INDEX({1;1;1.2;1.2;1;1;1;1;1.2;1.2;1.2;1.2},
MATCH(MONTH(BC$15),
{1,2,3,4,5,6,7,8,9,10,11,12})),
CONCATENATE($ES195," ",$L195)="RussOutdoor метро",
_xlpm.COEFF*
INDEX({0.8;0.9;1.1;1.1;1;1;1;1;1.1;1.1;1.1;1.1},
MATCH(MONTH(BC$15),
{1,2,3,4,5,6,7,8,9,10,11,12})),
$ES195&lt;&gt;"LisChannel",
_xlpm.COEFF,
$ES195&lt;&gt;"RussOutdoor",
_xlpm.COEFF))</f>
        <v/>
      </c>
      <c r="BD195" s="68">
        <f t="array" ref="BD195">
_xlfn.LET(_xlpm.COEFF,
IF($AW195+$AX195=0,0,IF(MAX(MIN($AX195,EOMONTH(BD$15,0))-MAX($AW195,BD$15)+1,)&gt;0,1,0)),
_xlfn.IFS(
$ES195="LisChannel",
_xlpm.COEFF*
INDEX({1;1;1.2;1.2;1;1;1;1;1.2;1.2;1.2;1.2},
MATCH(MONTH(BD$15),
{1,2,3,4,5,6,7,8,9,10,11,12})),
CONCATENATE($ES195," ",$L195)="RussOutdoor метро",
_xlpm.COEFF*
INDEX({0.8;0.9;1.1;1.1;1;1;1;1;1.1;1.1;1.1;1.1},
MATCH(MONTH(BD$15),
{1,2,3,4,5,6,7,8,9,10,11,12})),
$ES195&lt;&gt;"LisChannel",
_xlpm.COEFF,
$ES195&lt;&gt;"RussOutdoor",
_xlpm.COEFF))</f>
        <v/>
      </c>
      <c r="BE195" s="68">
        <f t="array" ref="BE195">
_xlfn.LET(_xlpm.COEFF,
IF($AW195+$AX195=0,0,IF(MAX(MIN($AX195,EOMONTH(BE$15,0))-MAX($AW195,BE$15)+1,)&gt;0,1,0)),
_xlfn.IFS(
$ES195="LisChannel",
_xlpm.COEFF*
INDEX({1;1;1.2;1.2;1;1;1;1;1.2;1.2;1.2;1.2},
MATCH(MONTH(BE$15),
{1,2,3,4,5,6,7,8,9,10,11,12})),
CONCATENATE($ES195," ",$L195)="RussOutdoor метро",
_xlpm.COEFF*
INDEX({0.8;0.9;1.1;1.1;1;1;1;1;1.1;1.1;1.1;1.1},
MATCH(MONTH(BE$15),
{1,2,3,4,5,6,7,8,9,10,11,12})),
$ES195&lt;&gt;"LisChannel",
_xlpm.COEFF,
$ES195&lt;&gt;"RussOutdoor",
_xlpm.COEFF))</f>
        <v/>
      </c>
      <c r="BF195" s="68">
        <f t="array" ref="BF195">
_xlfn.LET(_xlpm.COEFF,
IF($AW195+$AX195=0,0,IF(MAX(MIN($AX195,EOMONTH(BF$15,0))-MAX($AW195,BF$15)+1,)&gt;0,1,0)),
_xlfn.IFS(
$ES195="LisChannel",
_xlpm.COEFF*
INDEX({1;1;1.2;1.2;1;1;1;1;1.2;1.2;1.2;1.2},
MATCH(MONTH(BF$15),
{1,2,3,4,5,6,7,8,9,10,11,12})),
CONCATENATE($ES195," ",$L195)="RussOutdoor метро",
_xlpm.COEFF*
INDEX({0.8;0.9;1.1;1.1;1;1;1;1;1.1;1.1;1.1;1.1},
MATCH(MONTH(BF$15),
{1,2,3,4,5,6,7,8,9,10,11,12})),
$ES195&lt;&gt;"LisChannel",
_xlpm.COEFF,
$ES195&lt;&gt;"RussOutdoor",
_xlpm.COEFF))</f>
        <v/>
      </c>
      <c r="BG195" s="68">
        <f t="array" ref="BG195">
_xlfn.LET(_xlpm.COEFF,
IF($AW195+$AX195=0,0,IF(MAX(MIN($AX195,EOMONTH(BG$15,0))-MAX($AW195,BG$15)+1,)&gt;0,1,0)),
_xlfn.IFS(
$ES195="LisChannel",
_xlpm.COEFF*
INDEX({1;1;1.2;1.2;1;1;1;1;1.2;1.2;1.2;1.2},
MATCH(MONTH(BG$15),
{1,2,3,4,5,6,7,8,9,10,11,12})),
CONCATENATE($ES195," ",$L195)="RussOutdoor метро",
_xlpm.COEFF*
INDEX({0.8;0.9;1.1;1.1;1;1;1;1;1.1;1.1;1.1;1.1},
MATCH(MONTH(BG$15),
{1,2,3,4,5,6,7,8,9,10,11,12})),
$ES195&lt;&gt;"LisChannel",
_xlpm.COEFF,
$ES195&lt;&gt;"RussOutdoor",
_xlpm.COEFF))</f>
        <v/>
      </c>
      <c r="BH195" s="68">
        <f t="array" ref="BH195">
_xlfn.LET(_xlpm.COEFF,
IF($AW195+$AX195=0,0,IF(MAX(MIN($AX195,EOMONTH(BH$15,0))-MAX($AW195,BH$15)+1,)&gt;0,1,0)),
_xlfn.IFS(
$ES195="LisChannel",
_xlpm.COEFF*
INDEX({1;1;1.2;1.2;1;1;1;1;1.2;1.2;1.2;1.2},
MATCH(MONTH(BH$15),
{1,2,3,4,5,6,7,8,9,10,11,12})),
CONCATENATE($ES195," ",$L195)="RussOutdoor метро",
_xlpm.COEFF*
INDEX({0.8;0.9;1.1;1.1;1;1;1;1;1.1;1.1;1.1;1.1},
MATCH(MONTH(BH$15),
{1,2,3,4,5,6,7,8,9,10,11,12})),
$ES195&lt;&gt;"LisChannel",
_xlpm.COEFF,
$ES195&lt;&gt;"RussOutdoor",
_xlpm.COEFF))</f>
        <v/>
      </c>
      <c r="BI195" s="68">
        <f t="array" ref="BI195">
_xlfn.LET(_xlpm.COEFF,
IF($AW195+$AX195=0,0,IF(MAX(MIN($AX195,EOMONTH(BI$15,0))-MAX($AW195,BI$15)+1,)&gt;0,1,0)),
_xlfn.IFS(
$ES195="LisChannel",
_xlpm.COEFF*
INDEX({1;1;1.2;1.2;1;1;1;1;1.2;1.2;1.2;1.2},
MATCH(MONTH(BI$15),
{1,2,3,4,5,6,7,8,9,10,11,12})),
CONCATENATE($ES195," ",$L195)="RussOutdoor метро",
_xlpm.COEFF*
INDEX({0.8;0.9;1.1;1.1;1;1;1;1;1.1;1.1;1.1;1.1},
MATCH(MONTH(BI$15),
{1,2,3,4,5,6,7,8,9,10,11,12})),
$ES195&lt;&gt;"LisChannel",
_xlpm.COEFF,
$ES195&lt;&gt;"RussOutdoor",
_xlpm.COEFF))</f>
        <v/>
      </c>
      <c r="BJ195" s="68">
        <f t="array" ref="BJ195">
_xlfn.LET(_xlpm.COEFF,
IF($AW195+$AX195=0,0,IF(MAX(MIN($AX195,EOMONTH(BJ$15,0))-MAX($AW195,BJ$15)+1,)&gt;0,1,0)),
_xlfn.IFS(
$ES195="LisChannel",
_xlpm.COEFF*
INDEX({1;1;1.2;1.2;1;1;1;1;1.2;1.2;1.2;1.2},
MATCH(MONTH(BJ$15),
{1,2,3,4,5,6,7,8,9,10,11,12})),
CONCATENATE($ES195," ",$L195)="RussOutdoor метро",
_xlpm.COEFF*
INDEX({0.8;0.9;1.1;1.1;1;1;1;1;1.1;1.1;1.1;1.1},
MATCH(MONTH(BJ$15),
{1,2,3,4,5,6,7,8,9,10,11,12})),
$ES195&lt;&gt;"LisChannel",
_xlpm.COEFF,
$ES195&lt;&gt;"RussOutdoor",
_xlpm.COEFF))</f>
        <v/>
      </c>
      <c r="BK195" s="68">
        <f t="array" ref="BK195">
_xlfn.LET(_xlpm.COEFF,
IF($AW195+$AX195=0,0,IF(MAX(MIN($AX195,EOMONTH(BK$15,0))-MAX($AW195,BK$15)+1,)&gt;0,1,0)),
_xlfn.IFS(
$ES195="LisChannel",
_xlpm.COEFF*
INDEX({1;1;1.2;1.2;1;1;1;1;1.2;1.2;1.2;1.2},
MATCH(MONTH(BK$15),
{1,2,3,4,5,6,7,8,9,10,11,12})),
CONCATENATE($ES195," ",$L195)="RussOutdoor метро",
_xlpm.COEFF*
INDEX({0.8;0.9;1.1;1.1;1;1;1;1;1.1;1.1;1.1;1.1},
MATCH(MONTH(BK$15),
{1,2,3,4,5,6,7,8,9,10,11,12})),
$ES195&lt;&gt;"LisChannel",
_xlpm.COEFF,
$ES195&lt;&gt;"RussOutdoor",
_xlpm.COEFF))</f>
        <v/>
      </c>
      <c r="BL195" s="62">
        <f>COUNTIFS($AZ195:$BK195,"&gt;0")</f>
        <v/>
      </c>
      <c r="BM195" s="65" t="n"/>
      <c r="BN195" s="125">
        <f>$DJ195</f>
        <v/>
      </c>
      <c r="BO195" s="63">
        <f>$DQ195</f>
        <v/>
      </c>
      <c r="BP195" s="125">
        <f>
IFERROR(
IF($BL195=0,0,
$BN195*(1-$BO195)),
0)</f>
        <v/>
      </c>
      <c r="BQ195" s="125">
        <f t="array" ref="BQ195">
IFERROR(
_xlfn.IFS(
$DH195="день_1",
$BP195*$BL195/($AX195-$AW195+1)*AZ195*(DAY(EOMONTH(AZ$15,0))),
$DH195="день_2",
$BP195/30*MAX(MIN($AX195,EOMONTH(AZ$15,0))-MAX($AW195,AZ$15)+1,),
$DH195="раб.день",
$BP195/30*(IFERROR(
_xlfn.LET(_xlpm.VD,
CHOOSE(
{1;2;3;4;5;6;7;8;9;10;11;12;13;14;15;16;17;18},
45658,45659,45660,45661,45662,45663,45664,45665,45711,45724,45778,45779,45785,45786,45820,45821,45965,46022),
_xlfn.LET(_xlpm.DD,
MAX(MIN($AX195,EOMONTH(AZ$15,0))-MAX($AW195,AZ$15),),
_xlfn.IFS(
AND(MONTH($AW195)=MONTH(AZ$15),MONTH($AX195)&lt;&gt;MONTH(AZ$15)),
NETWORKDAYS.INTL($AW195,$AW195+_xlpm.DD,1,_xlpm.VD),
AND(MONTH($AW195)&lt;&gt;MONTH(AZ$15),MONTH($AX195)=MONTH(AZ$15)),
NETWORKDAYS.INTL(($AX195)-_xlpm.DD,$AX195,1,_xlpm.VD),
AND(MONTH($AW195)&lt;MONTH(AZ$15),MONTH($AX195)&gt;MONTH(AZ$15)),
NETWORKDAYS.INTL((EOMONTH(AZ$15-1,1))-_xlpm.DD,EOMONTH(AZ$15-1,1),1,_xlpm.VD),
AND(MONTH($AW195)=MONTH(AZ$15),MONTH($AX195)=MONTH(AZ$15)),
NETWORKDAYS.INTL($AW195,$AX195,1,_xlpm.VD)))),0)),
$DH195="месяц",
$BP195*AZ195,
$DH195="неделя",
$BP195*AZ195/7*(ROUNDUP((DAY(EOMONTH(AZ$15,0)))/4,0))),
0)</f>
        <v/>
      </c>
      <c r="BR195" s="125">
        <f t="array" ref="BR195">
IFERROR(
_xlfn.IFS(
$DH195="день_1",
$BP195*$BL195/($AX195-$AW195+1)*BA195*(DAY(EOMONTH(BA$15,0))),
$DH195="день_2",
$BP195/30*MAX(MIN($AX195,EOMONTH(BA$15,0))-MAX($AW195,BA$15)+1,),
$DH195="раб.день",
$BP195/30*(IFERROR(
_xlfn.LET(_xlpm.VD,
CHOOSE(
{1;2;3;4;5;6;7;8;9;10;11;12;13;14;15;16;17;18},
45658,45659,45660,45661,45662,45663,45664,45665,45711,45724,45778,45779,45785,45786,45820,45821,45965,46022),
_xlfn.LET(_xlpm.DD,
MAX(MIN($AX195,EOMONTH(BA$15,0))-MAX($AW195,BA$15),),
_xlfn.IFS(
AND(MONTH($AW195)=MONTH(BA$15),MONTH($AX195)&lt;&gt;MONTH(BA$15)),
NETWORKDAYS.INTL($AW195,$AW195+_xlpm.DD,1,_xlpm.VD),
AND(MONTH($AW195)&lt;&gt;MONTH(BA$15),MONTH($AX195)=MONTH(BA$15)),
NETWORKDAYS.INTL(($AX195)-_xlpm.DD,$AX195,1,_xlpm.VD),
AND(MONTH($AW195)&lt;MONTH(BA$15),MONTH($AX195)&gt;MONTH(BA$15)),
NETWORKDAYS.INTL((EOMONTH(BA$15-1,1))-_xlpm.DD,EOMONTH(BA$15-1,1),1,_xlpm.VD),
AND(MONTH($AW195)=MONTH(BA$15),MONTH($AX195)=MONTH(BA$15)),
NETWORKDAYS.INTL($AW195,$AX195,1,_xlpm.VD)))),0)),
$DH195="месяц",
$BP195*BA195,
$DH195="неделя",
$BP195*BA195/7*(ROUNDUP((DAY(EOMONTH(BA$15,0)))/4,0))),
0)</f>
        <v/>
      </c>
      <c r="BS195" s="125">
        <f t="array" ref="BS195">
IFERROR(
_xlfn.IFS(
$DH195="день_1",
$BP195*$BL195/($AX195-$AW195+1)*BB195*(DAY(EOMONTH(BB$15,0))),
$DH195="день_2",
$BP195/30*MAX(MIN($AX195,EOMONTH(BB$15,0))-MAX($AW195,BB$15)+1,),
$DH195="раб.день",
$BP195/30*(IFERROR(
_xlfn.LET(_xlpm.VD,
CHOOSE(
{1;2;3;4;5;6;7;8;9;10;11;12;13;14;15;16;17;18},
45658,45659,45660,45661,45662,45663,45664,45665,45711,45724,45778,45779,45785,45786,45820,45821,45965,46022),
_xlfn.LET(_xlpm.DD,
MAX(MIN($AX195,EOMONTH(BB$15,0))-MAX($AW195,BB$15),),
_xlfn.IFS(
AND(MONTH($AW195)=MONTH(BB$15),MONTH($AX195)&lt;&gt;MONTH(BB$15)),
NETWORKDAYS.INTL($AW195,$AW195+_xlpm.DD,1,_xlpm.VD),
AND(MONTH($AW195)&lt;&gt;MONTH(BB$15),MONTH($AX195)=MONTH(BB$15)),
NETWORKDAYS.INTL(($AX195)-_xlpm.DD,$AX195,1,_xlpm.VD),
AND(MONTH($AW195)&lt;MONTH(BB$15),MONTH($AX195)&gt;MONTH(BB$15)),
NETWORKDAYS.INTL((EOMONTH(BB$15-1,1))-_xlpm.DD,EOMONTH(BB$15-1,1),1,_xlpm.VD),
AND(MONTH($AW195)=MONTH(BB$15),MONTH($AX195)=MONTH(BB$15)),
NETWORKDAYS.INTL($AW195,$AX195,1,_xlpm.VD)))),0)),
$DH195="месяц",
$BP195*BB195,
$DH195="неделя",
$BP195*BB195/7*(ROUNDUP((DAY(EOMONTH(BB$15,0)))/4,0))),
0)</f>
        <v/>
      </c>
      <c r="BT195" s="125">
        <f t="array" ref="BT195">
IFERROR(
_xlfn.IFS(
$DH195="день_1",
$BP195*$BL195/($AX195-$AW195+1)*BC195*(DAY(EOMONTH(BC$15,0))),
$DH195="день_2",
$BP195/30*MAX(MIN($AX195,EOMONTH(BC$15,0))-MAX($AW195,BC$15)+1,),
$DH195="раб.день",
$BP195/30*(IFERROR(
_xlfn.LET(_xlpm.VD,
CHOOSE(
{1;2;3;4;5;6;7;8;9;10;11;12;13;14;15;16;17;18},
45658,45659,45660,45661,45662,45663,45664,45665,45711,45724,45778,45779,45785,45786,45820,45821,45965,46022),
_xlfn.LET(_xlpm.DD,
MAX(MIN($AX195,EOMONTH(BC$15,0))-MAX($AW195,BC$15),),
_xlfn.IFS(
AND(MONTH($AW195)=MONTH(BC$15),MONTH($AX195)&lt;&gt;MONTH(BC$15)),
NETWORKDAYS.INTL($AW195,$AW195+_xlpm.DD,1,_xlpm.VD),
AND(MONTH($AW195)&lt;&gt;MONTH(BC$15),MONTH($AX195)=MONTH(BC$15)),
NETWORKDAYS.INTL(($AX195)-_xlpm.DD,$AX195,1,_xlpm.VD),
AND(MONTH($AW195)&lt;MONTH(BC$15),MONTH($AX195)&gt;MONTH(BC$15)),
NETWORKDAYS.INTL((EOMONTH(BC$15-1,1))-_xlpm.DD,EOMONTH(BC$15-1,1),1,_xlpm.VD),
AND(MONTH($AW195)=MONTH(BC$15),MONTH($AX195)=MONTH(BC$15)),
NETWORKDAYS.INTL($AW195,$AX195,1,_xlpm.VD)))),0)),
$DH195="месяц",
$BP195*BC195,
$DH195="неделя",
$BP195*BC195/7*(ROUNDUP((DAY(EOMONTH(BC$15,0)))/4,0))),
0)</f>
        <v/>
      </c>
      <c r="BU195" s="125">
        <f t="array" ref="BU195">
IFERROR(
_xlfn.IFS(
$DH195="день_1",
$BP195*$BL195/($AX195-$AW195+1)*BD195*(DAY(EOMONTH(BD$15,0))),
$DH195="день_2",
$BP195/30*MAX(MIN($AX195,EOMONTH(BD$15,0))-MAX($AW195,BD$15)+1,),
$DH195="раб.день",
$BP195/30*(IFERROR(
_xlfn.LET(_xlpm.VD,
CHOOSE(
{1;2;3;4;5;6;7;8;9;10;11;12;13;14;15;16;17;18},
45658,45659,45660,45661,45662,45663,45664,45665,45711,45724,45778,45779,45785,45786,45820,45821,45965,46022),
_xlfn.LET(_xlpm.DD,
MAX(MIN($AX195,EOMONTH(BD$15,0))-MAX($AW195,BD$15),),
_xlfn.IFS(
AND(MONTH($AW195)=MONTH(BD$15),MONTH($AX195)&lt;&gt;MONTH(BD$15)),
NETWORKDAYS.INTL($AW195,$AW195+_xlpm.DD,1,_xlpm.VD),
AND(MONTH($AW195)&lt;&gt;MONTH(BD$15),MONTH($AX195)=MONTH(BD$15)),
NETWORKDAYS.INTL(($AX195)-_xlpm.DD,$AX195,1,_xlpm.VD),
AND(MONTH($AW195)&lt;MONTH(BD$15),MONTH($AX195)&gt;MONTH(BD$15)),
NETWORKDAYS.INTL((EOMONTH(BD$15-1,1))-_xlpm.DD,EOMONTH(BD$15-1,1),1,_xlpm.VD),
AND(MONTH($AW195)=MONTH(BD$15),MONTH($AX195)=MONTH(BD$15)),
NETWORKDAYS.INTL($AW195,$AX195,1,_xlpm.VD)))),0)),
$DH195="месяц",
$BP195*BD195,
$DH195="неделя",
$BP195*BD195/7*(ROUNDUP((DAY(EOMONTH(BD$15,0)))/4,0))),
0)</f>
        <v/>
      </c>
      <c r="BV195" s="125">
        <f t="array" ref="BV195">
IFERROR(
_xlfn.IFS(
$DH195="день_1",
$BP195*$BL195/($AX195-$AW195+1)*BE195*(DAY(EOMONTH(BE$15,0))),
$DH195="день_2",
$BP195/30*MAX(MIN($AX195,EOMONTH(BE$15,0))-MAX($AW195,BE$15)+1,),
$DH195="раб.день",
$BP195/30*(IFERROR(
_xlfn.LET(_xlpm.VD,
CHOOSE(
{1;2;3;4;5;6;7;8;9;10;11;12;13;14;15;16;17;18},
45658,45659,45660,45661,45662,45663,45664,45665,45711,45724,45778,45779,45785,45786,45820,45821,45965,46022),
_xlfn.LET(_xlpm.DD,
MAX(MIN($AX195,EOMONTH(BE$15,0))-MAX($AW195,BE$15),),
_xlfn.IFS(
AND(MONTH($AW195)=MONTH(BE$15),MONTH($AX195)&lt;&gt;MONTH(BE$15)),
NETWORKDAYS.INTL($AW195,$AW195+_xlpm.DD,1,_xlpm.VD),
AND(MONTH($AW195)&lt;&gt;MONTH(BE$15),MONTH($AX195)=MONTH(BE$15)),
NETWORKDAYS.INTL(($AX195)-_xlpm.DD,$AX195,1,_xlpm.VD),
AND(MONTH($AW195)&lt;MONTH(BE$15),MONTH($AX195)&gt;MONTH(BE$15)),
NETWORKDAYS.INTL((EOMONTH(BE$15-1,1))-_xlpm.DD,EOMONTH(BE$15-1,1),1,_xlpm.VD),
AND(MONTH($AW195)=MONTH(BE$15),MONTH($AX195)=MONTH(BE$15)),
NETWORKDAYS.INTL($AW195,$AX195,1,_xlpm.VD)))),0)),
$DH195="месяц",
$BP195*BE195,
$DH195="неделя",
$BP195*BE195/7*(ROUNDUP((DAY(EOMONTH(BE$15,0)))/4,0))),
0)</f>
        <v/>
      </c>
      <c r="BW195" s="125">
        <f t="array" ref="BW195">
IFERROR(
_xlfn.IFS(
$DH195="день_1",
$BP195*$BL195/($AX195-$AW195+1)*BF195*(DAY(EOMONTH(BF$15,0))),
$DH195="день_2",
$BP195/30*MAX(MIN($AX195,EOMONTH(BF$15,0))-MAX($AW195,BF$15)+1,),
$DH195="раб.день",
$BP195/30*(IFERROR(
_xlfn.LET(_xlpm.VD,
CHOOSE(
{1;2;3;4;5;6;7;8;9;10;11;12;13;14;15;16;17;18},
45658,45659,45660,45661,45662,45663,45664,45665,45711,45724,45778,45779,45785,45786,45820,45821,45965,46022),
_xlfn.LET(_xlpm.DD,
MAX(MIN($AX195,EOMONTH(BF$15,0))-MAX($AW195,BF$15),),
_xlfn.IFS(
AND(MONTH($AW195)=MONTH(BF$15),MONTH($AX195)&lt;&gt;MONTH(BF$15)),
NETWORKDAYS.INTL($AW195,$AW195+_xlpm.DD,1,_xlpm.VD),
AND(MONTH($AW195)&lt;&gt;MONTH(BF$15),MONTH($AX195)=MONTH(BF$15)),
NETWORKDAYS.INTL(($AX195)-_xlpm.DD,$AX195,1,_xlpm.VD),
AND(MONTH($AW195)&lt;MONTH(BF$15),MONTH($AX195)&gt;MONTH(BF$15)),
NETWORKDAYS.INTL((EOMONTH(BF$15-1,1))-_xlpm.DD,EOMONTH(BF$15-1,1),1,_xlpm.VD),
AND(MONTH($AW195)=MONTH(BF$15),MONTH($AX195)=MONTH(BF$15)),
NETWORKDAYS.INTL($AW195,$AX195,1,_xlpm.VD)))),0)),
$DH195="месяц",
$BP195*BF195,
$DH195="неделя",
$BP195*BF195/7*(ROUNDUP((DAY(EOMONTH(BF$15,0)))/4,0))),
0)</f>
        <v/>
      </c>
      <c r="BX195" s="125">
        <f t="array" ref="BX195">
IFERROR(
_xlfn.IFS(
$DH195="день_1",
$BP195*$BL195/($AX195-$AW195+1)*BG195*(DAY(EOMONTH(BG$15,0))),
$DH195="день_2",
$BP195/30*MAX(MIN($AX195,EOMONTH(BG$15,0))-MAX($AW195,BG$15)+1,),
$DH195="раб.день",
$BP195/30*(IFERROR(
_xlfn.LET(_xlpm.VD,
CHOOSE(
{1;2;3;4;5;6;7;8;9;10;11;12;13;14;15;16;17;18},
45658,45659,45660,45661,45662,45663,45664,45665,45711,45724,45778,45779,45785,45786,45820,45821,45965,46022),
_xlfn.LET(_xlpm.DD,
MAX(MIN($AX195,EOMONTH(BG$15,0))-MAX($AW195,BG$15),),
_xlfn.IFS(
AND(MONTH($AW195)=MONTH(BG$15),MONTH($AX195)&lt;&gt;MONTH(BG$15)),
NETWORKDAYS.INTL($AW195,$AW195+_xlpm.DD,1,_xlpm.VD),
AND(MONTH($AW195)&lt;&gt;MONTH(BG$15),MONTH($AX195)=MONTH(BG$15)),
NETWORKDAYS.INTL(($AX195)-_xlpm.DD,$AX195,1,_xlpm.VD),
AND(MONTH($AW195)&lt;MONTH(BG$15),MONTH($AX195)&gt;MONTH(BG$15)),
NETWORKDAYS.INTL((EOMONTH(BG$15-1,1))-_xlpm.DD,EOMONTH(BG$15-1,1),1,_xlpm.VD),
AND(MONTH($AW195)=MONTH(BG$15),MONTH($AX195)=MONTH(BG$15)),
NETWORKDAYS.INTL($AW195,$AX195,1,_xlpm.VD)))),0)),
$DH195="месяц",
$BP195*BG195,
$DH195="неделя",
$BP195*BG195/7*(ROUNDUP((DAY(EOMONTH(BG$15,0)))/4,0))),
0)</f>
        <v/>
      </c>
      <c r="BY195" s="125">
        <f t="array" ref="BY195">
IFERROR(
_xlfn.IFS(
$DH195="день_1",
$BP195*$BL195/($AX195-$AW195+1)*BH195*(DAY(EOMONTH(BH$15,0))),
$DH195="день_2",
$BP195/30*MAX(MIN($AX195,EOMONTH(BH$15,0))-MAX($AW195,BH$15)+1,),
$DH195="раб.день",
$BP195/30*(IFERROR(
_xlfn.LET(_xlpm.VD,
CHOOSE(
{1;2;3;4;5;6;7;8;9;10;11;12;13;14;15;16;17;18},
45658,45659,45660,45661,45662,45663,45664,45665,45711,45724,45778,45779,45785,45786,45820,45821,45965,46022),
_xlfn.LET(_xlpm.DD,
MAX(MIN($AX195,EOMONTH(BH$15,0))-MAX($AW195,BH$15),),
_xlfn.IFS(
AND(MONTH($AW195)=MONTH(BH$15),MONTH($AX195)&lt;&gt;MONTH(BH$15)),
NETWORKDAYS.INTL($AW195,$AW195+_xlpm.DD,1,_xlpm.VD),
AND(MONTH($AW195)&lt;&gt;MONTH(BH$15),MONTH($AX195)=MONTH(BH$15)),
NETWORKDAYS.INTL(($AX195)-_xlpm.DD,$AX195,1,_xlpm.VD),
AND(MONTH($AW195)&lt;MONTH(BH$15),MONTH($AX195)&gt;MONTH(BH$15)),
NETWORKDAYS.INTL((EOMONTH(BH$15-1,1))-_xlpm.DD,EOMONTH(BH$15-1,1),1,_xlpm.VD),
AND(MONTH($AW195)=MONTH(BH$15),MONTH($AX195)=MONTH(BH$15)),
NETWORKDAYS.INTL($AW195,$AX195,1,_xlpm.VD)))),0)),
$DH195="месяц",
$BP195*BH195,
$DH195="неделя",
$BP195*BH195/7*(ROUNDUP((DAY(EOMONTH(BH$15,0)))/4,0))),
0)</f>
        <v/>
      </c>
      <c r="BZ195" s="125">
        <f t="array" ref="BZ195">
IFERROR(
_xlfn.IFS(
$DH195="день_1",
$BP195*$BL195/($AX195-$AW195+1)*BI195*(DAY(EOMONTH(BI$15,0))),
$DH195="день_2",
$BP195/30*MAX(MIN($AX195,EOMONTH(BI$15,0))-MAX($AW195,BI$15)+1,),
$DH195="раб.день",
$BP195/30*(IFERROR(
_xlfn.LET(_xlpm.VD,
CHOOSE(
{1;2;3;4;5;6;7;8;9;10;11;12;13;14;15;16;17;18},
45658,45659,45660,45661,45662,45663,45664,45665,45711,45724,45778,45779,45785,45786,45820,45821,45965,46022),
_xlfn.LET(_xlpm.DD,
MAX(MIN($AX195,EOMONTH(BI$15,0))-MAX($AW195,BI$15),),
_xlfn.IFS(
AND(MONTH($AW195)=MONTH(BI$15),MONTH($AX195)&lt;&gt;MONTH(BI$15)),
NETWORKDAYS.INTL($AW195,$AW195+_xlpm.DD,1,_xlpm.VD),
AND(MONTH($AW195)&lt;&gt;MONTH(BI$15),MONTH($AX195)=MONTH(BI$15)),
NETWORKDAYS.INTL(($AX195)-_xlpm.DD,$AX195,1,_xlpm.VD),
AND(MONTH($AW195)&lt;MONTH(BI$15),MONTH($AX195)&gt;MONTH(BI$15)),
NETWORKDAYS.INTL((EOMONTH(BI$15-1,1))-_xlpm.DD,EOMONTH(BI$15-1,1),1,_xlpm.VD),
AND(MONTH($AW195)=MONTH(BI$15),MONTH($AX195)=MONTH(BI$15)),
NETWORKDAYS.INTL($AW195,$AX195,1,_xlpm.VD)))),0)),
$DH195="месяц",
$BP195*BI195,
$DH195="неделя",
$BP195*BI195/7*(ROUNDUP((DAY(EOMONTH(BI$15,0)))/4,0))),
0)</f>
        <v/>
      </c>
      <c r="CA195" s="125">
        <f t="array" ref="CA195">
IFERROR(
_xlfn.IFS(
$DH195="день_1",
$BP195*$BL195/($AX195-$AW195+1)*BJ195*(DAY(EOMONTH(BJ$15,0))),
$DH195="день_2",
$BP195/30*MAX(MIN($AX195,EOMONTH(BJ$15,0))-MAX($AW195,BJ$15)+1,),
$DH195="раб.день",
$BP195/30*(IFERROR(
_xlfn.LET(_xlpm.VD,
CHOOSE(
{1;2;3;4;5;6;7;8;9;10;11;12;13;14;15;16;17;18},
45658,45659,45660,45661,45662,45663,45664,45665,45711,45724,45778,45779,45785,45786,45820,45821,45965,46022),
_xlfn.LET(_xlpm.DD,
MAX(MIN($AX195,EOMONTH(BJ$15,0))-MAX($AW195,BJ$15),),
_xlfn.IFS(
AND(MONTH($AW195)=MONTH(BJ$15),MONTH($AX195)&lt;&gt;MONTH(BJ$15)),
NETWORKDAYS.INTL($AW195,$AW195+_xlpm.DD,1,_xlpm.VD),
AND(MONTH($AW195)&lt;&gt;MONTH(BJ$15),MONTH($AX195)=MONTH(BJ$15)),
NETWORKDAYS.INTL(($AX195)-_xlpm.DD,$AX195,1,_xlpm.VD),
AND(MONTH($AW195)&lt;MONTH(BJ$15),MONTH($AX195)&gt;MONTH(BJ$15)),
NETWORKDAYS.INTL((EOMONTH(BJ$15-1,1))-_xlpm.DD,EOMONTH(BJ$15-1,1),1,_xlpm.VD),
AND(MONTH($AW195)=MONTH(BJ$15),MONTH($AX195)=MONTH(BJ$15)),
NETWORKDAYS.INTL($AW195,$AX195,1,_xlpm.VD)))),0)),
$DH195="месяц",
$BP195*BJ195,
$DH195="неделя",
$BP195*BJ195/7*(ROUNDUP((DAY(EOMONTH(BJ$15,0)))/4,0))),
0)</f>
        <v/>
      </c>
      <c r="CB195" s="125">
        <f t="array" ref="CB195">
IFERROR(
_xlfn.IFS(
$DH195="день_1",
$BP195*$BL195/($AX195-$AW195+1)*BK195*(DAY(EOMONTH(BK$15,0))),
$DH195="день_2",
$BP195/30*MAX(MIN($AX195,EOMONTH(BK$15,0))-MAX($AW195,BK$15)+1,),
$DH195="раб.день",
$BP195/30*(IFERROR(
_xlfn.LET(_xlpm.VD,
CHOOSE(
{1;2;3;4;5;6;7;8;9;10;11;12;13;14;15;16;17;18},
45658,45659,45660,45661,45662,45663,45664,45665,45711,45724,45778,45779,45785,45786,45820,45821,45965,46022),
_xlfn.LET(_xlpm.DD,
MAX(MIN($AX195,EOMONTH(BK$15,0))-MAX($AW195,BK$15),),
_xlfn.IFS(
AND(MONTH($AW195)=MONTH(BK$15),MONTH($AX195)&lt;&gt;MONTH(BK$15)),
NETWORKDAYS.INTL($AW195,$AW195+_xlpm.DD,1,_xlpm.VD),
AND(MONTH($AW195)&lt;&gt;MONTH(BK$15),MONTH($AX195)=MONTH(BK$15)),
NETWORKDAYS.INTL(($AX195)-_xlpm.DD,$AX195,1,_xlpm.VD),
AND(MONTH($AW195)&lt;MONTH(BK$15),MONTH($AX195)&gt;MONTH(BK$15)),
NETWORKDAYS.INTL((EOMONTH(BK$15-1,1))-_xlpm.DD,EOMONTH(BK$15-1,1),1,_xlpm.VD),
AND(MONTH($AW195)=MONTH(BK$15),MONTH($AX195)=MONTH(BK$15)),
NETWORKDAYS.INTL($AW195,$AX195,1,_xlpm.VD)))),0)),
$DH195="месяц",
$BP195*BK195,
$DH195="неделя",
$BP195*BK195/7*(ROUNDUP((DAY(EOMONTH(BK$15,0)))/4,0))),
0)</f>
        <v/>
      </c>
      <c r="CC195" s="125">
        <f>SUM($BQ195:$CB195)</f>
        <v/>
      </c>
      <c r="CD195" s="126">
        <f>SUM($EH195:$EH195)</f>
        <v/>
      </c>
      <c r="CE195" s="126">
        <f>$CD195*$AB195</f>
        <v/>
      </c>
      <c r="CF195" s="126">
        <f>SUM($EK195:$EK195)</f>
        <v/>
      </c>
      <c r="CG195" s="126">
        <f>$CF195*$AB195</f>
        <v/>
      </c>
      <c r="CH195" s="126">
        <f>SUM($CC195,$CE195,$CG195)</f>
        <v/>
      </c>
      <c r="CI195" s="126">
        <f>$CH195*(1+$CM195)</f>
        <v/>
      </c>
      <c r="CJ195" s="127" t="n">
        <v>0</v>
      </c>
      <c r="CK195" s="126">
        <f>SUM($CH195:$CH195)*(1+$CJ195)</f>
        <v/>
      </c>
      <c r="CL195" s="126">
        <f>SUM($CH195:$CH195)*(1+$CM195)</f>
        <v/>
      </c>
      <c r="CM195" s="59" t="inlineStr">
        <is>
          <t>20%</t>
        </is>
      </c>
      <c r="CN195" s="59" t="n"/>
      <c r="CO195" s="72" t="n"/>
      <c r="CP195" s="59" t="n"/>
      <c r="CQ195" s="73" t="n"/>
      <c r="CR195" s="73" t="n"/>
      <c r="CS195" s="73" t="n"/>
      <c r="CT195" s="72" t="n"/>
      <c r="CU195" s="79" t="inlineStr">
        <is>
          <t> </t>
        </is>
      </c>
      <c r="CV195" s="60" t="n"/>
      <c r="CW195" s="60" t="n"/>
      <c r="CX195" s="60" t="n"/>
      <c r="CY195" s="127">
        <f>IFERROR(($CC195-$EE195)/($EE195/(1-$DQ195)),0)</f>
        <v/>
      </c>
      <c r="CZ195" s="127">
        <f>IFERROR(1-$EI195/($CE195),0)</f>
        <v/>
      </c>
      <c r="DA195" s="127">
        <f>IFERROR(1-$EL195/($CG195),0)</f>
        <v/>
      </c>
      <c r="DB195" s="126">
        <f>ROUND(IFERROR(($CI195/(1+$CM195)-$EN195),0),2)</f>
        <v/>
      </c>
      <c r="DC195" s="128" t="n"/>
      <c r="DD195" s="125" t="n"/>
      <c r="DE195" s="75" t="n">
        <v>0</v>
      </c>
      <c r="DF195" s="128" t="n"/>
      <c r="DG195" s="125">
        <f>IF($DC195=0,0,$DD195*($DC195*100%-$DE195*$DF195))*SUM($AB195:$AB195)</f>
        <v/>
      </c>
      <c r="DH195" s="129" t="inlineStr">
        <is>
          <t>месяц</t>
        </is>
      </c>
      <c r="DI195" s="130">
        <f t="array" ref="DI195">IFERROR(
IF($ES195="LisChannel",
(ROUND(((INDEX({174.625;153.888888888889;130.972222222222},MATCH($AI195,{2;3;4}),0))*$AG195*$AI195),2)),0),0)</f>
        <v/>
      </c>
      <c r="DJ195" s="130">
        <f>
_xlfn.LET(_xlpm.X,
IFERROR(
IF($ES195="НовиковТВ",
(_xlfn.LET(_xlpm.NTV,
_xlfn.LET(_xlpm.MIN,350000,
IF(SUMIFS($DI:$DI,$ES:$ES,"НовиковТВ")&lt;=_xlpm.MIN,
(SUMIFS($DI:$DI,$ES:$ES,"НовиковТВ")/(COUNTIFS($ES:$ES,"НовиковТВ")))*_xlpm.MIN/SUMIFS($DI:$DI,$ES:$ES,"НовиковТВ"),
DI195)),
_xlpm.NTV+$DG195/(1-(1-(_xlpm.NTV)*(1-$DL195)*(1-$DM195)*(1-$DN195)*(1-$DO195)*(1-$DP195)/_xlpm.NTV))))/(1+$EP195),
$DI195+$DG195/(1-(1-($DI195)*(1-$DL195)*(1-$DM195)*(1-$DN195)*(1-$DO195)*(1-$DP195)/$DI195))),
0),
_xlpm.X*(1+$CM195)*(1+$CW195)-_xlpm.X*(1+$CM195)+_xlpm.X)</f>
        <v/>
      </c>
      <c r="DK195" s="125" t="inlineStr">
        <is>
          <t>послед.</t>
        </is>
      </c>
      <c r="DL195" s="63" t="n">
        <v>0</v>
      </c>
      <c r="DM195" s="63" t="n">
        <v>0</v>
      </c>
      <c r="DN195" s="63" t="n">
        <v>0</v>
      </c>
      <c r="DO195" s="63" t="n">
        <v>0</v>
      </c>
      <c r="DP195" s="63" t="n">
        <v>0</v>
      </c>
      <c r="DQ195" s="63">
        <f t="array" ref="DQ195">IFERROR(_xlfn.IFS(
$DK195="послед.",1-(1-$DL195)*(1-$DM195)*(1-$DN195)*(1-$DO195)*(1-$DP195),
$DK195="сумм.",$DL195+$DM195+$DN195+$DO195+$DP195),
0)</f>
        <v/>
      </c>
      <c r="DR195" s="125">
        <f t="array" ref="DR195">
IFERROR(
_xlfn.IFS(
$BL195=0,
0,
$BL195&gt;0,
_xlfn.IFS($DK195="послед.",
$DJ195*(1-$DL195)*(1-$DM195)*(1-$DN195)*(1-$DO195)*(1-$DP195),
$DK195="сумм.",
$DJ195*(1-($DL195+$DM195+$DN195+$DO195+$DP195)))),0)</f>
        <v/>
      </c>
      <c r="DS195" s="125">
        <f t="array" ref="DS195">
IFERROR(_xlfn.IFS(
$DH195="день_1",
$DR195*$BL195/($AX195-$AW195+1)*AZ195*(DAY(EOMONTH(AZ$15,0))),
$DH195="день_2",
$DR195/30*MAX(MIN($AX195,EOMONTH(AZ$15,0))-MAX($AW195,AZ$15)+1,),
$DH195="раб.день",
$DR195/30*(IFERROR(
_xlfn.LET(_xlpm.VD,
CHOOSE(
{1;2;3;4;5;6;7;8;9;10;11;12;13;14;15;16;17;18},
45658,45659,45660,45661,45662,45663,45664,45665,45711,45724,45778,45779,45785,45786,45820,45821,45965,46022),
_xlfn.LET(_xlpm.DD,
MAX(MIN($AX195,EOMONTH(AZ$15,0))-MAX($AW195,AZ$15),),
_xlfn.IFS(
AND(MONTH($AW195)=MONTH(AZ$15),MONTH($AX195)&lt;&gt;MONTH(AZ$15)),
NETWORKDAYS.INTL($AW195,$AW195+_xlpm.DD,1,_xlpm.VD),
AND(MONTH($AW195)&lt;&gt;MONTH(AZ$15),MONTH($AX195)=MONTH(AZ$15)),
NETWORKDAYS.INTL(($AX195)-_xlpm.DD,$AX195,1,_xlpm.VD),
AND(MONTH($AW195)&lt;MONTH(AZ$15),MONTH($AX195)&gt;MONTH(AZ$15)),
NETWORKDAYS.INTL((EOMONTH(AZ$15-1,1))-_xlpm.DD,EOMONTH(AZ$15-1,1),1,_xlpm.VD),
AND(MONTH($AW195)=MONTH(AZ$15),MONTH($AX195)=MONTH(AZ$15)),
NETWORKDAYS.INTL($AW195,$AX195,1,_xlpm.VD)))),0)),
$DH195="месяц",
$DR195*AZ195,
$DH195="неделя",
$DR195*AZ195/7*(ROUNDUP((DAY(EOMONTH(AZ$15,0)))/4,0))),
0)</f>
        <v/>
      </c>
      <c r="DT195" s="125">
        <f t="array" ref="DT195">
IFERROR(_xlfn.IFS(
$DH195="день_1",
$DR195*$BL195/($AX195-$AW195+1)*BA195*(DAY(EOMONTH(BA$15,0))),
$DH195="день_2",
$DR195/30*MAX(MIN($AX195,EOMONTH(BA$15,0))-MAX($AW195,BA$15)+1,),
$DH195="раб.день",
$DR195/30*(IFERROR(
_xlfn.LET(_xlpm.VD,
CHOOSE(
{1;2;3;4;5;6;7;8;9;10;11;12;13;14;15;16;17;18},
45658,45659,45660,45661,45662,45663,45664,45665,45711,45724,45778,45779,45785,45786,45820,45821,45965,46022),
_xlfn.LET(_xlpm.DD,
MAX(MIN($AX195,EOMONTH(BA$15,0))-MAX($AW195,BA$15),),
_xlfn.IFS(
AND(MONTH($AW195)=MONTH(BA$15),MONTH($AX195)&lt;&gt;MONTH(BA$15)),
NETWORKDAYS.INTL($AW195,$AW195+_xlpm.DD,1,_xlpm.VD),
AND(MONTH($AW195)&lt;&gt;MONTH(BA$15),MONTH($AX195)=MONTH(BA$15)),
NETWORKDAYS.INTL(($AX195)-_xlpm.DD,$AX195,1,_xlpm.VD),
AND(MONTH($AW195)&lt;MONTH(BA$15),MONTH($AX195)&gt;MONTH(BA$15)),
NETWORKDAYS.INTL((EOMONTH(BA$15-1,1))-_xlpm.DD,EOMONTH(BA$15-1,1),1,_xlpm.VD),
AND(MONTH($AW195)=MONTH(BA$15),MONTH($AX195)=MONTH(BA$15)),
NETWORKDAYS.INTL($AW195,$AX195,1,_xlpm.VD)))),0)),
$DH195="месяц",
$DR195*BA195,
$DH195="неделя",
$DR195*BA195/7*(ROUNDUP((DAY(EOMONTH(BA$15,0)))/4,0))),
0)</f>
        <v/>
      </c>
      <c r="DU195" s="125">
        <f t="array" ref="DU195">
IFERROR(_xlfn.IFS(
$DH195="день_1",
$DR195*$BL195/($AX195-$AW195+1)*BB195*(DAY(EOMONTH(BB$15,0))),
$DH195="день_2",
$DR195/30*MAX(MIN($AX195,EOMONTH(BB$15,0))-MAX($AW195,BB$15)+1,),
$DH195="раб.день",
$DR195/30*(IFERROR(
_xlfn.LET(_xlpm.VD,
CHOOSE(
{1;2;3;4;5;6;7;8;9;10;11;12;13;14;15;16;17;18},
45658,45659,45660,45661,45662,45663,45664,45665,45711,45724,45778,45779,45785,45786,45820,45821,45965,46022),
_xlfn.LET(_xlpm.DD,
MAX(MIN($AX195,EOMONTH(BB$15,0))-MAX($AW195,BB$15),),
_xlfn.IFS(
AND(MONTH($AW195)=MONTH(BB$15),MONTH($AX195)&lt;&gt;MONTH(BB$15)),
NETWORKDAYS.INTL($AW195,$AW195+_xlpm.DD,1,_xlpm.VD),
AND(MONTH($AW195)&lt;&gt;MONTH(BB$15),MONTH($AX195)=MONTH(BB$15)),
NETWORKDAYS.INTL(($AX195)-_xlpm.DD,$AX195,1,_xlpm.VD),
AND(MONTH($AW195)&lt;MONTH(BB$15),MONTH($AX195)&gt;MONTH(BB$15)),
NETWORKDAYS.INTL((EOMONTH(BB$15-1,1))-_xlpm.DD,EOMONTH(BB$15-1,1),1,_xlpm.VD),
AND(MONTH($AW195)=MONTH(BB$15),MONTH($AX195)=MONTH(BB$15)),
NETWORKDAYS.INTL($AW195,$AX195,1,_xlpm.VD)))),0)),
$DH195="месяц",
$DR195*BB195,
$DH195="неделя",
$DR195*BB195/7*(ROUNDUP((DAY(EOMONTH(BB$15,0)))/4,0))),
0)</f>
        <v/>
      </c>
      <c r="DV195" s="125">
        <f t="array" ref="DV195">
IFERROR(_xlfn.IFS(
$DH195="день_1",
$DR195*$BL195/($AX195-$AW195+1)*BC195*(DAY(EOMONTH(BC$15,0))),
$DH195="день_2",
$DR195/30*MAX(MIN($AX195,EOMONTH(BC$15,0))-MAX($AW195,BC$15)+1,),
$DH195="раб.день",
$DR195/30*(IFERROR(
_xlfn.LET(_xlpm.VD,
CHOOSE(
{1;2;3;4;5;6;7;8;9;10;11;12;13;14;15;16;17;18},
45658,45659,45660,45661,45662,45663,45664,45665,45711,45724,45778,45779,45785,45786,45820,45821,45965,46022),
_xlfn.LET(_xlpm.DD,
MAX(MIN($AX195,EOMONTH(BC$15,0))-MAX($AW195,BC$15),),
_xlfn.IFS(
AND(MONTH($AW195)=MONTH(BC$15),MONTH($AX195)&lt;&gt;MONTH(BC$15)),
NETWORKDAYS.INTL($AW195,$AW195+_xlpm.DD,1,_xlpm.VD),
AND(MONTH($AW195)&lt;&gt;MONTH(BC$15),MONTH($AX195)=MONTH(BC$15)),
NETWORKDAYS.INTL(($AX195)-_xlpm.DD,$AX195,1,_xlpm.VD),
AND(MONTH($AW195)&lt;MONTH(BC$15),MONTH($AX195)&gt;MONTH(BC$15)),
NETWORKDAYS.INTL((EOMONTH(BC$15-1,1))-_xlpm.DD,EOMONTH(BC$15-1,1),1,_xlpm.VD),
AND(MONTH($AW195)=MONTH(BC$15),MONTH($AX195)=MONTH(BC$15)),
NETWORKDAYS.INTL($AW195,$AX195,1,_xlpm.VD)))),0)),
$DH195="месяц",
$DR195*BC195,
$DH195="неделя",
$DR195*BC195/7*(ROUNDUP((DAY(EOMONTH(BC$15,0)))/4,0))),
0)</f>
        <v/>
      </c>
      <c r="DW195" s="125">
        <f t="array" ref="DW195">
IFERROR(_xlfn.IFS(
$DH195="день_1",
$DR195*$BL195/($AX195-$AW195+1)*BD195*(DAY(EOMONTH(BD$15,0))),
$DH195="день_2",
$DR195/30*MAX(MIN($AX195,EOMONTH(BD$15,0))-MAX($AW195,BD$15)+1,),
$DH195="раб.день",
$DR195/30*(IFERROR(
_xlfn.LET(_xlpm.VD,
CHOOSE(
{1;2;3;4;5;6;7;8;9;10;11;12;13;14;15;16;17;18},
45658,45659,45660,45661,45662,45663,45664,45665,45711,45724,45778,45779,45785,45786,45820,45821,45965,46022),
_xlfn.LET(_xlpm.DD,
MAX(MIN($AX195,EOMONTH(BD$15,0))-MAX($AW195,BD$15),),
_xlfn.IFS(
AND(MONTH($AW195)=MONTH(BD$15),MONTH($AX195)&lt;&gt;MONTH(BD$15)),
NETWORKDAYS.INTL($AW195,$AW195+_xlpm.DD,1,_xlpm.VD),
AND(MONTH($AW195)&lt;&gt;MONTH(BD$15),MONTH($AX195)=MONTH(BD$15)),
NETWORKDAYS.INTL(($AX195)-_xlpm.DD,$AX195,1,_xlpm.VD),
AND(MONTH($AW195)&lt;MONTH(BD$15),MONTH($AX195)&gt;MONTH(BD$15)),
NETWORKDAYS.INTL((EOMONTH(BD$15-1,1))-_xlpm.DD,EOMONTH(BD$15-1,1),1,_xlpm.VD),
AND(MONTH($AW195)=MONTH(BD$15),MONTH($AX195)=MONTH(BD$15)),
NETWORKDAYS.INTL($AW195,$AX195,1,_xlpm.VD)))),0)),
$DH195="месяц",
$DR195*BD195,
$DH195="неделя",
$DR195*BD195/7*(ROUNDUP((DAY(EOMONTH(BD$15,0)))/4,0))),
0)</f>
        <v/>
      </c>
      <c r="DX195" s="125">
        <f t="array" ref="DX195">
IFERROR(_xlfn.IFS(
$DH195="день_1",
$DR195*$BL195/($AX195-$AW195+1)*BE195*(DAY(EOMONTH(BE$15,0))),
$DH195="день_2",
$DR195/30*MAX(MIN($AX195,EOMONTH(BE$15,0))-MAX($AW195,BE$15)+1,),
$DH195="раб.день",
$DR195/30*(IFERROR(
_xlfn.LET(_xlpm.VD,
CHOOSE(
{1;2;3;4;5;6;7;8;9;10;11;12;13;14;15;16;17;18},
45658,45659,45660,45661,45662,45663,45664,45665,45711,45724,45778,45779,45785,45786,45820,45821,45965,46022),
_xlfn.LET(_xlpm.DD,
MAX(MIN($AX195,EOMONTH(BE$15,0))-MAX($AW195,BE$15),),
_xlfn.IFS(
AND(MONTH($AW195)=MONTH(BE$15),MONTH($AX195)&lt;&gt;MONTH(BE$15)),
NETWORKDAYS.INTL($AW195,$AW195+_xlpm.DD,1,_xlpm.VD),
AND(MONTH($AW195)&lt;&gt;MONTH(BE$15),MONTH($AX195)=MONTH(BE$15)),
NETWORKDAYS.INTL(($AX195)-_xlpm.DD,$AX195,1,_xlpm.VD),
AND(MONTH($AW195)&lt;MONTH(BE$15),MONTH($AX195)&gt;MONTH(BE$15)),
NETWORKDAYS.INTL((EOMONTH(BE$15-1,1))-_xlpm.DD,EOMONTH(BE$15-1,1),1,_xlpm.VD),
AND(MONTH($AW195)=MONTH(BE$15),MONTH($AX195)=MONTH(BE$15)),
NETWORKDAYS.INTL($AW195,$AX195,1,_xlpm.VD)))),0)),
$DH195="месяц",
$DR195*BE195,
$DH195="неделя",
$DR195*BE195/7*(ROUNDUP((DAY(EOMONTH(BE$15,0)))/4,0))),
0)</f>
        <v/>
      </c>
      <c r="DY195" s="125">
        <f t="array" ref="DY195">
IFERROR(_xlfn.IFS(
$DH195="день_1",
$DR195*$BL195/($AX195-$AW195+1)*BF195*(DAY(EOMONTH(BF$15,0))),
$DH195="день_2",
$DR195/30*MAX(MIN($AX195,EOMONTH(BF$15,0))-MAX($AW195,BF$15)+1,),
$DH195="раб.день",
$DR195/30*(IFERROR(
_xlfn.LET(_xlpm.VD,
CHOOSE(
{1;2;3;4;5;6;7;8;9;10;11;12;13;14;15;16;17;18},
45658,45659,45660,45661,45662,45663,45664,45665,45711,45724,45778,45779,45785,45786,45820,45821,45965,46022),
_xlfn.LET(_xlpm.DD,
MAX(MIN($AX195,EOMONTH(BF$15,0))-MAX($AW195,BF$15),),
_xlfn.IFS(
AND(MONTH($AW195)=MONTH(BF$15),MONTH($AX195)&lt;&gt;MONTH(BF$15)),
NETWORKDAYS.INTL($AW195,$AW195+_xlpm.DD,1,_xlpm.VD),
AND(MONTH($AW195)&lt;&gt;MONTH(BF$15),MONTH($AX195)=MONTH(BF$15)),
NETWORKDAYS.INTL(($AX195)-_xlpm.DD,$AX195,1,_xlpm.VD),
AND(MONTH($AW195)&lt;MONTH(BF$15),MONTH($AX195)&gt;MONTH(BF$15)),
NETWORKDAYS.INTL((EOMONTH(BF$15-1,1))-_xlpm.DD,EOMONTH(BF$15-1,1),1,_xlpm.VD),
AND(MONTH($AW195)=MONTH(BF$15),MONTH($AX195)=MONTH(BF$15)),
NETWORKDAYS.INTL($AW195,$AX195,1,_xlpm.VD)))),0)),
$DH195="месяц",
$DR195*BF195,
$DH195="неделя",
$DR195*BF195/7*(ROUNDUP((DAY(EOMONTH(BF$15,0)))/4,0))),
0)</f>
        <v/>
      </c>
      <c r="DZ195" s="125">
        <f t="array" ref="DZ195">
IFERROR(_xlfn.IFS(
$DH195="день_1",
$DR195*$BL195/($AX195-$AW195+1)*BG195*(DAY(EOMONTH(BG$15,0))),
$DH195="день_2",
$DR195/30*MAX(MIN($AX195,EOMONTH(BG$15,0))-MAX($AW195,BG$15)+1,),
$DH195="раб.день",
$DR195/30*(IFERROR(
_xlfn.LET(_xlpm.VD,
CHOOSE(
{1;2;3;4;5;6;7;8;9;10;11;12;13;14;15;16;17;18},
45658,45659,45660,45661,45662,45663,45664,45665,45711,45724,45778,45779,45785,45786,45820,45821,45965,46022),
_xlfn.LET(_xlpm.DD,
MAX(MIN($AX195,EOMONTH(BG$15,0))-MAX($AW195,BG$15),),
_xlfn.IFS(
AND(MONTH($AW195)=MONTH(BG$15),MONTH($AX195)&lt;&gt;MONTH(BG$15)),
NETWORKDAYS.INTL($AW195,$AW195+_xlpm.DD,1,_xlpm.VD),
AND(MONTH($AW195)&lt;&gt;MONTH(BG$15),MONTH($AX195)=MONTH(BG$15)),
NETWORKDAYS.INTL(($AX195)-_xlpm.DD,$AX195,1,_xlpm.VD),
AND(MONTH($AW195)&lt;MONTH(BG$15),MONTH($AX195)&gt;MONTH(BG$15)),
NETWORKDAYS.INTL((EOMONTH(BG$15-1,1))-_xlpm.DD,EOMONTH(BG$15-1,1),1,_xlpm.VD),
AND(MONTH($AW195)=MONTH(BG$15),MONTH($AX195)=MONTH(BG$15)),
NETWORKDAYS.INTL($AW195,$AX195,1,_xlpm.VD)))),0)),
$DH195="месяц",
$DR195*BG195,
$DH195="неделя",
$DR195*BG195/7*(ROUNDUP((DAY(EOMONTH(BG$15,0)))/4,0))),
0)</f>
        <v/>
      </c>
      <c r="EA195" s="125">
        <f t="array" ref="EA195">
IFERROR(_xlfn.IFS(
$DH195="день_1",
$DR195*$BL195/($AX195-$AW195+1)*BH195*(DAY(EOMONTH(BH$15,0))),
$DH195="день_2",
$DR195/30*MAX(MIN($AX195,EOMONTH(BH$15,0))-MAX($AW195,BH$15)+1,),
$DH195="раб.день",
$DR195/30*(IFERROR(
_xlfn.LET(_xlpm.VD,
CHOOSE(
{1;2;3;4;5;6;7;8;9;10;11;12;13;14;15;16;17;18},
45658,45659,45660,45661,45662,45663,45664,45665,45711,45724,45778,45779,45785,45786,45820,45821,45965,46022),
_xlfn.LET(_xlpm.DD,
MAX(MIN($AX195,EOMONTH(BH$15,0))-MAX($AW195,BH$15),),
_xlfn.IFS(
AND(MONTH($AW195)=MONTH(BH$15),MONTH($AX195)&lt;&gt;MONTH(BH$15)),
NETWORKDAYS.INTL($AW195,$AW195+_xlpm.DD,1,_xlpm.VD),
AND(MONTH($AW195)&lt;&gt;MONTH(BH$15),MONTH($AX195)=MONTH(BH$15)),
NETWORKDAYS.INTL(($AX195)-_xlpm.DD,$AX195,1,_xlpm.VD),
AND(MONTH($AW195)&lt;MONTH(BH$15),MONTH($AX195)&gt;MONTH(BH$15)),
NETWORKDAYS.INTL((EOMONTH(BH$15-1,1))-_xlpm.DD,EOMONTH(BH$15-1,1),1,_xlpm.VD),
AND(MONTH($AW195)=MONTH(BH$15),MONTH($AX195)=MONTH(BH$15)),
NETWORKDAYS.INTL($AW195,$AX195,1,_xlpm.VD)))),0)),
$DH195="месяц",
$DR195*BH195,
$DH195="неделя",
$DR195*BH195/7*(ROUNDUP((DAY(EOMONTH(BH$15,0)))/4,0))),
0)</f>
        <v/>
      </c>
      <c r="EB195" s="125">
        <f t="array" ref="EB195">
IFERROR(_xlfn.IFS(
$DH195="день_1",
$DR195*$BL195/($AX195-$AW195+1)*BI195*(DAY(EOMONTH(BI$15,0))),
$DH195="день_2",
$DR195/30*MAX(MIN($AX195,EOMONTH(BI$15,0))-MAX($AW195,BI$15)+1,),
$DH195="раб.день",
$DR195/30*(IFERROR(
_xlfn.LET(_xlpm.VD,
CHOOSE(
{1;2;3;4;5;6;7;8;9;10;11;12;13;14;15;16;17;18},
45658,45659,45660,45661,45662,45663,45664,45665,45711,45724,45778,45779,45785,45786,45820,45821,45965,46022),
_xlfn.LET(_xlpm.DD,
MAX(MIN($AX195,EOMONTH(BI$15,0))-MAX($AW195,BI$15),),
_xlfn.IFS(
AND(MONTH($AW195)=MONTH(BI$15),MONTH($AX195)&lt;&gt;MONTH(BI$15)),
NETWORKDAYS.INTL($AW195,$AW195+_xlpm.DD,1,_xlpm.VD),
AND(MONTH($AW195)&lt;&gt;MONTH(BI$15),MONTH($AX195)=MONTH(BI$15)),
NETWORKDAYS.INTL(($AX195)-_xlpm.DD,$AX195,1,_xlpm.VD),
AND(MONTH($AW195)&lt;MONTH(BI$15),MONTH($AX195)&gt;MONTH(BI$15)),
NETWORKDAYS.INTL((EOMONTH(BI$15-1,1))-_xlpm.DD,EOMONTH(BI$15-1,1),1,_xlpm.VD),
AND(MONTH($AW195)=MONTH(BI$15),MONTH($AX195)=MONTH(BI$15)),
NETWORKDAYS.INTL($AW195,$AX195,1,_xlpm.VD)))),0)),
$DH195="месяц",
$DR195*BI195,
$DH195="неделя",
$DR195*BI195/7*(ROUNDUP((DAY(EOMONTH(BI$15,0)))/4,0))),
0)</f>
        <v/>
      </c>
      <c r="EC195" s="125">
        <f t="array" ref="EC195">
IFERROR(_xlfn.IFS(
$DH195="день_1",
$DR195*$BL195/($AX195-$AW195+1)*BJ195*(DAY(EOMONTH(BJ$15,0))),
$DH195="день_2",
$DR195/30*MAX(MIN($AX195,EOMONTH(BJ$15,0))-MAX($AW195,BJ$15)+1,),
$DH195="раб.день",
$DR195/30*(IFERROR(
_xlfn.LET(_xlpm.VD,
CHOOSE(
{1;2;3;4;5;6;7;8;9;10;11;12;13;14;15;16;17;18},
45658,45659,45660,45661,45662,45663,45664,45665,45711,45724,45778,45779,45785,45786,45820,45821,45965,46022),
_xlfn.LET(_xlpm.DD,
MAX(MIN($AX195,EOMONTH(BJ$15,0))-MAX($AW195,BJ$15),),
_xlfn.IFS(
AND(MONTH($AW195)=MONTH(BJ$15),MONTH($AX195)&lt;&gt;MONTH(BJ$15)),
NETWORKDAYS.INTL($AW195,$AW195+_xlpm.DD,1,_xlpm.VD),
AND(MONTH($AW195)&lt;&gt;MONTH(BJ$15),MONTH($AX195)=MONTH(BJ$15)),
NETWORKDAYS.INTL(($AX195)-_xlpm.DD,$AX195,1,_xlpm.VD),
AND(MONTH($AW195)&lt;MONTH(BJ$15),MONTH($AX195)&gt;MONTH(BJ$15)),
NETWORKDAYS.INTL((EOMONTH(BJ$15-1,1))-_xlpm.DD,EOMONTH(BJ$15-1,1),1,_xlpm.VD),
AND(MONTH($AW195)=MONTH(BJ$15),MONTH($AX195)=MONTH(BJ$15)),
NETWORKDAYS.INTL($AW195,$AX195,1,_xlpm.VD)))),0)),
$DH195="месяц",
$DR195*BJ195,
$DH195="неделя",
$DR195*BJ195/7*(ROUNDUP((DAY(EOMONTH(BJ$15,0)))/4,0))),
0)</f>
        <v/>
      </c>
      <c r="ED195" s="125">
        <f t="array" ref="ED195">
IFERROR(_xlfn.IFS(
$DH195="день_1",
$DR195*$BL195/($AX195-$AW195+1)*BK195*(DAY(EOMONTH(BK$15,0))),
$DH195="день_2",
$DR195/30*MAX(MIN($AX195,EOMONTH(BK$15,0))-MAX($AW195,BK$15)+1,),
$DH195="раб.день",
$DR195/30*(IFERROR(
_xlfn.LET(_xlpm.VD,
CHOOSE(
{1;2;3;4;5;6;7;8;9;10;11;12;13;14;15;16;17;18},
45658,45659,45660,45661,45662,45663,45664,45665,45711,45724,45778,45779,45785,45786,45820,45821,45965,46022),
_xlfn.LET(_xlpm.DD,
MAX(MIN($AX195,EOMONTH(BK$15,0))-MAX($AW195,BK$15),),
_xlfn.IFS(
AND(MONTH($AW195)=MONTH(BK$15),MONTH($AX195)&lt;&gt;MONTH(BK$15)),
NETWORKDAYS.INTL($AW195,$AW195+_xlpm.DD,1,_xlpm.VD),
AND(MONTH($AW195)&lt;&gt;MONTH(BK$15),MONTH($AX195)=MONTH(BK$15)),
NETWORKDAYS.INTL(($AX195)-_xlpm.DD,$AX195,1,_xlpm.VD),
AND(MONTH($AW195)&lt;MONTH(BK$15),MONTH($AX195)&gt;MONTH(BK$15)),
NETWORKDAYS.INTL((EOMONTH(BK$15-1,1))-_xlpm.DD,EOMONTH(BK$15-1,1),1,_xlpm.VD),
AND(MONTH($AW195)=MONTH(BK$15),MONTH($AX195)=MONTH(BK$15)),
NETWORKDAYS.INTL($AW195,$AX195,1,_xlpm.VD)))),0)),
$DH195="месяц",
$DR195*BK195,
$DH195="неделя",
$DR195*BK195/7*(ROUNDUP((DAY(EOMONTH(BK$15,0)))/4,0))),
0)</f>
        <v/>
      </c>
      <c r="EE195" s="125">
        <f>SUM($DS195,$DT195,$DU195,$DV195,$DW195,$DX195,$DY195,$DZ195,$EA195,$EB195,$EC195,$ED195)</f>
        <v/>
      </c>
      <c r="EF195" s="125">
        <f>IFERROR(ROUND($EE195*(1+$EP195),2),0)</f>
        <v/>
      </c>
      <c r="EG195" s="128" t="n">
        <v>1</v>
      </c>
      <c r="EH195" s="126" t="n">
        <v>0</v>
      </c>
      <c r="EI195" s="126">
        <f>ROUND(SUM($EH195:$EH195)*SUM($AB195:$AB195)*$EG195,2)</f>
        <v/>
      </c>
      <c r="EJ195" s="126">
        <f>ROUND($EI195*(1+$EP195),2)</f>
        <v/>
      </c>
      <c r="EK195" s="126" t="n">
        <v>0</v>
      </c>
      <c r="EL195" s="126">
        <f>ROUND(SUM($EK195:$EK195)*SUM($AB195:$AB195)*$EG195,2)</f>
        <v/>
      </c>
      <c r="EM195" s="126">
        <f>ROUND($EL195*(1+$EP195),2)</f>
        <v/>
      </c>
      <c r="EN195" s="126">
        <f>SUM($EE195,$EI195,$EL195)</f>
        <v/>
      </c>
      <c r="EO195" s="126">
        <f>SUM($EF195,$EJ195,$EM195)</f>
        <v/>
      </c>
      <c r="EP195" s="59" t="inlineStr">
        <is>
          <t>20%</t>
        </is>
      </c>
      <c r="EQ195" s="59" t="n"/>
      <c r="ER195" s="60">
        <f t="array" ref="ER195">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MATCH(ES195,
{"AMS";"RussOutdoor";"HD Outdoor";"Ingroup";"IQ";"Ledproduction";"LisChannel";"Logic";"Media-PPL";"NovikovTV | НовиковТВ";"SMA";"SOK";"КрокусТВ | CrocusTV | IndoorTV";"Сити";"ТЯК Москва"},
0)),"")</f>
        <v/>
      </c>
      <c r="ES195" s="60" t="n"/>
      <c r="ET195" s="60">
        <f t="array" ref="ET195">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MATCH(ES195,
{"AMS";"RussOutdoor";"HD Outdoor";"Ingroup";"IQ";"Ledproduction";"LisChannel";"Logic";"Media-PPL";"NovikovTV | НовиковТВ";"SMA";"SOK";"КрокусТВ | CrocusTV | IndoorTV";"Сити";"ТЯК Москва"},
0)),"")</f>
        <v/>
      </c>
      <c r="EU195" s="60" t="n"/>
      <c r="EV195" s="60" t="n"/>
      <c r="EX195" s="110">
        <f t="array" ref="EX195">
($AR195/30
+N("ТРАФИК ПЛОЩАДКИ"))*
(IFERROR(
_xlfn.LET(
_xlpm.GPR,
HLOOKUP($L195,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(MATCH($T195,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IF($Q195="цифровой",_xlpm.GPR/$AG195,_xlpm.GPR/60)),
0)
+N("DWELL TIME"))*
(IF($AB195=0,0,IF($AB195=1,0.3,IF($AB195=2,0.5,IF($AB195&gt;2,1))))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_xlfn.IFS($AC195="да",1.2,$AC195="нет",1)*
_xlfn.IFS($AD195="да",1.2,$AD195="нет",1)*
IF(R195="статический",1,1.2)*
$X195*
INDEX(
{1.2;1;1.2;1.2;1;1.2;1.2;1.2;1.2;1.2;1.2;1;1.2;1.2;1.2;1.2;1;1;1.2;1.2;1.2;1;1;1;1;1.2;1.2;1.2;1.2;1;1;1;1;1.2;1.2;1.2;1.2;1.2;1.2;1.2;1.2;1;1;1.2;1;1;1;1;1.5;1;1;1.5;1.5;1.2},
MATCH($Q195,_xlpm.MI,0)))&gt;{0.02;0.04;0.06;0.1;0.2;0.4;0.6;0.8;1;2;4;6})),
{0;1;2;3;4;5;6;7;8;9;10;11;12},
0)))
+N("КОЭФФИЦИЕНТ КОНТАКТА"))))*
(_xlfn.IFS($X195&lt;0.1,$X195/1000,$X195&gt;25,5.2,AND($X195&gt;=0.1,$X195&lt;=25),(($X195*2+0.1)/10)*($X195/10)))*
IFERROR((_xlfn.LET(
_xlpm.MA,
{0;0.8;0.85;0.9;0.95;1},
_xlpm.MAA,
{0;1;2;3;4;5},
INDEX(_xlpm.MA,MATCH(SUMPRODUCT(--((IF(ROUND(_xlpm.MAA,1)&gt;5,5,ROUND($AB195,1)))&gt;{0;1;2;3;4;5})),_xlpm.MAA,0)))
+N("КОЭФФИЦИЕНТ КОЛ-ВО КОНСТРУКЦИЙ")),1)*
$AB195,0))*
(IF($Q195="цифровой",$AG195/15*$AI195,1)
+N("ДЛЯ ЦИФРЫ"))</f>
        <v/>
      </c>
      <c r="EY195" s="110">
        <f>IFERROR(EX195*AY195,0)</f>
        <v/>
      </c>
      <c r="EZ195" s="131">
        <f>IFERROR(DP195/EY195*1000,0)</f>
        <v/>
      </c>
      <c r="FA195" s="112">
        <f>IFERROR(FC195/FB195,0)</f>
        <v/>
      </c>
      <c r="FB195" s="112">
        <f>IFERROR((FC195/(EY195/FF195*#REF!))*0.825,0)</f>
        <v/>
      </c>
      <c r="FC195" s="112">
        <f>IFERROR(((EX195*30/AR195)*100)/30,0)</f>
        <v/>
      </c>
      <c r="FD195" s="112">
        <f>IFERROR(EY195/G195*100%,0)</f>
        <v/>
      </c>
      <c r="FE195" s="112">
        <f>IFERROR(FD195/FC195*100%,0)</f>
        <v/>
      </c>
      <c r="FF195" s="110">
        <f>IFERROR(AR195/30*AY195,0)</f>
        <v/>
      </c>
    </row>
    <row r="196" ht="13" customHeight="1">
      <c r="A196" s="59" t="n"/>
      <c r="B196" s="60" t="n"/>
      <c r="C196" s="60" t="n"/>
      <c r="D196" s="60">
        <f t="array" ref="D196">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MATCH($E196,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96" s="60">
        <f t="array" ref="E196">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MATCH($F196,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96" s="60" t="inlineStr"/>
      <c r="G196" s="60" t="n"/>
      <c r="H196" s="60">
        <f t="array" ref="H196">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MATCH($I196,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96" s="60" t="n"/>
      <c r="J196" s="60" t="n"/>
      <c r="K196" s="60" t="n"/>
      <c r="L196" s="60" t="n"/>
      <c r="M196" s="60" t="n"/>
      <c r="N196" s="60" t="n"/>
      <c r="O196" s="60" t="n"/>
      <c r="P196" s="60">
        <f t="array" ref="P196">
_xlfn.IFS(
ISNUMBER(MATCH($Q196,{"шелфбаннер","разделитель","монетница","чековая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ISNUMBER(MATCH($Q196,{"LED/LCD","видеокулер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ISNUMBER(MATCH($Q196,{"автомобиль","машина","выставочное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ISNUMBER(MATCH($Q196,{"билборд","лифтовая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ISNUMBER(MATCH($Q196,{"навигация","подвесной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ISNUMBER(MATCH($Q196,{"движущаяся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ISNUMBER(MATCH($Q196,{"каталог","журнал"},)),
"Пресса",
$Q196="","")</f>
        <v/>
      </c>
      <c r="Q196" s="60" t="n"/>
      <c r="R196" s="60">
        <f t="array" ref="R196">
IFERROR(
_xlfn.IFS(
OR(ISNUMBER(MATCH($Q196,{"экспозиция","макет","стенд","автостенд","авто стенд","выставочное пространство","выставочные стенды","модульные выставочные стенды","3Д конструкция","3D конструкция"},)),P196="Экспонирование"),
"нестандартный",
ISNUMBER(MATCH($Q196,{"скроллер","призматрон"},)),
"динамический",
$P196="Видео",
"цифровой",
OR($P196="Пресса",$P196="Щит",$P196="POSm",$P196="Подвес",$P196="Брендирование/оклейка"),
"статический"),"")</f>
        <v/>
      </c>
      <c r="S196" s="59" t="n"/>
      <c r="T196" s="60" t="n"/>
      <c r="U196" s="60" t="n"/>
      <c r="V196" s="60">
        <f>
IF(P196="Видео",
"цифровой постер/ролик",
IF(ISNUMBER(MATCH(Q196,{"короб световой","короб световой | лайтбокс","короб световой | кристалайт","лайтбокс","лайт бокс","кристалайт","LB","lightbox"},)),
"бэклит",
IF(P196="Брендирование/оклейка",
"перфарированная пленка/самоклейка",
IF(P196="Экспонирование",
"под запрос",
IF(P196="Подвес",
"баннер/ткань",
"")))))</f>
        <v/>
      </c>
      <c r="W196" s="59" t="n"/>
      <c r="X196" s="59" t="n"/>
      <c r="Y196" s="59" t="n"/>
      <c r="Z196" s="61" t="n"/>
      <c r="AA196" s="61" t="n"/>
      <c r="AB196" s="61">
        <f>IF(BL196&gt;0,Z196,0)</f>
        <v/>
      </c>
      <c r="AC196" s="59" t="n"/>
      <c r="AD196" s="59" t="n"/>
      <c r="AE196" s="59" t="n"/>
      <c r="AF196" s="59" t="n"/>
      <c r="AG196" s="59" t="n"/>
      <c r="AH196" s="59" t="n"/>
      <c r="AI196" s="59" t="n"/>
      <c r="AJ196" s="59" t="n"/>
      <c r="AK196" s="59" t="n"/>
      <c r="AL196" s="62">
        <f>IFERROR(IF(OR(R196="статический",R196="динамический",R196="нестандартный",R196="",R196=""),"-",IF(AND(AH196="-",AI196="-"),"-",AK196*3600/AH196*AI196)),"-")</f>
        <v/>
      </c>
      <c r="AM196" s="62">
        <f>IFERROR(IF(OR(R196="статический",R196="динамический",R196="",R196="", R196="BTL",R196="нестандартный"),"-",AG196*AI196*AL196/60),"-")</f>
        <v/>
      </c>
      <c r="AN196" s="63">
        <f>IFERROR(IF(AH196="","-",AG196*AI196/AH196),"-")</f>
        <v/>
      </c>
      <c r="AO196" s="59">
        <f>IFERROR(IF(OR($R196="статический",$R196="динамический",$R196="",$R196="",$R196="BTL",$R196="нестандартный"),"-",$AL196*$AY196),"-")</f>
        <v/>
      </c>
      <c r="AP196" s="62">
        <f>IFERROR(IF(OR($R196="статический",$R196="динамический",$R196="",$R196="",$R196="BTL",$R196="нестандартный"),"-",$AM196*AY196),"-")</f>
        <v/>
      </c>
      <c r="AQ196" s="64" t="n"/>
      <c r="AR196" s="61" t="n"/>
      <c r="AS196" s="61" t="n"/>
      <c r="AT196" s="61" t="n"/>
      <c r="AU196" s="65" t="n"/>
      <c r="AV196" s="124">
        <f>IFERROR(DR196/AT196*1000,"n/a")</f>
        <v/>
      </c>
      <c r="AW196" s="67" t="n"/>
      <c r="AX196" s="67" t="n"/>
      <c r="AY196" s="43">
        <f>IFERROR(IF(OR($AW196="",$AX196=""),"",_xlfn.DAYS($AX196+1,$AW196)),"")</f>
        <v/>
      </c>
      <c r="AZ196" s="68">
        <f t="array" ref="AZ196">
_xlfn.LET(_xlpm.COEFF,
IF($AW196+$AX196=0,0,IF(MAX(MIN($AX196,EOMONTH(AZ$15,0))-MAX($AW196,AZ$15)+1,)&gt;0,1,0)),
_xlfn.IFS(
$ES196="LisChannel",
_xlpm.COEFF*
INDEX({1;1;1.2;1.2;1;1;1;1;1.2;1.2;1.2;1.2},
MATCH(MONTH(AZ$15),
{1,2,3,4,5,6,7,8,9,10,11,12})),
CONCATENATE($ES196," ",$L196)="RussOutdoor метро",
_xlpm.COEFF*
INDEX({0.8;0.9;1.1;1.1;1;1;1;1;1.1;1.1;1.1;1.1},
MATCH(MONTH(AZ$15),
{1,2,3,4,5,6,7,8,9,10,11,12})),
$ES196&lt;&gt;"LisChannel",
_xlpm.COEFF,
$ES196&lt;&gt;"RussOutdoor",
_xlpm.COEFF))</f>
        <v/>
      </c>
      <c r="BA196" s="68">
        <f t="array" ref="BA196">
_xlfn.LET(_xlpm.COEFF,
IF($AW196+$AX196=0,0,IF(MAX(MIN($AX196,EOMONTH(BA$15,0))-MAX($AW196,BA$15)+1,)&gt;0,1,0)),
_xlfn.IFS(
$ES196="LisChannel",
_xlpm.COEFF*
INDEX({1;1;1.2;1.2;1;1;1;1;1.2;1.2;1.2;1.2},
MATCH(MONTH(BA$15),
{1,2,3,4,5,6,7,8,9,10,11,12})),
CONCATENATE($ES196," ",$L196)="RussOutdoor метро",
_xlpm.COEFF*
INDEX({0.8;0.9;1.1;1.1;1;1;1;1;1.1;1.1;1.1;1.1},
MATCH(MONTH(BA$15),
{1,2,3,4,5,6,7,8,9,10,11,12})),
$ES196&lt;&gt;"LisChannel",
_xlpm.COEFF,
$ES196&lt;&gt;"RussOutdoor",
_xlpm.COEFF))</f>
        <v/>
      </c>
      <c r="BB196" s="68">
        <f t="array" ref="BB196">
_xlfn.LET(_xlpm.COEFF,
IF($AW196+$AX196=0,0,IF(MAX(MIN($AX196,EOMONTH(BB$15,0))-MAX($AW196,BB$15)+1,)&gt;0,1,0)),
_xlfn.IFS(
$ES196="LisChannel",
_xlpm.COEFF*
INDEX({1;1;1.2;1.2;1;1;1;1;1.2;1.2;1.2;1.2},
MATCH(MONTH(BB$15),
{1,2,3,4,5,6,7,8,9,10,11,12})),
CONCATENATE($ES196," ",$L196)="RussOutdoor метро",
_xlpm.COEFF*
INDEX({0.8;0.9;1.1;1.1;1;1;1;1;1.1;1.1;1.1;1.1},
MATCH(MONTH(BB$15),
{1,2,3,4,5,6,7,8,9,10,11,12})),
$ES196&lt;&gt;"LisChannel",
_xlpm.COEFF,
$ES196&lt;&gt;"RussOutdoor",
_xlpm.COEFF))</f>
        <v/>
      </c>
      <c r="BC196" s="68">
        <f t="array" ref="BC196">
_xlfn.LET(_xlpm.COEFF,
IF($AW196+$AX196=0,0,IF(MAX(MIN($AX196,EOMONTH(BC$15,0))-MAX($AW196,BC$15)+1,)&gt;0,1,0)),
_xlfn.IFS(
$ES196="LisChannel",
_xlpm.COEFF*
INDEX({1;1;1.2;1.2;1;1;1;1;1.2;1.2;1.2;1.2},
MATCH(MONTH(BC$15),
{1,2,3,4,5,6,7,8,9,10,11,12})),
CONCATENATE($ES196," ",$L196)="RussOutdoor метро",
_xlpm.COEFF*
INDEX({0.8;0.9;1.1;1.1;1;1;1;1;1.1;1.1;1.1;1.1},
MATCH(MONTH(BC$15),
{1,2,3,4,5,6,7,8,9,10,11,12})),
$ES196&lt;&gt;"LisChannel",
_xlpm.COEFF,
$ES196&lt;&gt;"RussOutdoor",
_xlpm.COEFF))</f>
        <v/>
      </c>
      <c r="BD196" s="68">
        <f t="array" ref="BD196">
_xlfn.LET(_xlpm.COEFF,
IF($AW196+$AX196=0,0,IF(MAX(MIN($AX196,EOMONTH(BD$15,0))-MAX($AW196,BD$15)+1,)&gt;0,1,0)),
_xlfn.IFS(
$ES196="LisChannel",
_xlpm.COEFF*
INDEX({1;1;1.2;1.2;1;1;1;1;1.2;1.2;1.2;1.2},
MATCH(MONTH(BD$15),
{1,2,3,4,5,6,7,8,9,10,11,12})),
CONCATENATE($ES196," ",$L196)="RussOutdoor метро",
_xlpm.COEFF*
INDEX({0.8;0.9;1.1;1.1;1;1;1;1;1.1;1.1;1.1;1.1},
MATCH(MONTH(BD$15),
{1,2,3,4,5,6,7,8,9,10,11,12})),
$ES196&lt;&gt;"LisChannel",
_xlpm.COEFF,
$ES196&lt;&gt;"RussOutdoor",
_xlpm.COEFF))</f>
        <v/>
      </c>
      <c r="BE196" s="68">
        <f t="array" ref="BE196">
_xlfn.LET(_xlpm.COEFF,
IF($AW196+$AX196=0,0,IF(MAX(MIN($AX196,EOMONTH(BE$15,0))-MAX($AW196,BE$15)+1,)&gt;0,1,0)),
_xlfn.IFS(
$ES196="LisChannel",
_xlpm.COEFF*
INDEX({1;1;1.2;1.2;1;1;1;1;1.2;1.2;1.2;1.2},
MATCH(MONTH(BE$15),
{1,2,3,4,5,6,7,8,9,10,11,12})),
CONCATENATE($ES196," ",$L196)="RussOutdoor метро",
_xlpm.COEFF*
INDEX({0.8;0.9;1.1;1.1;1;1;1;1;1.1;1.1;1.1;1.1},
MATCH(MONTH(BE$15),
{1,2,3,4,5,6,7,8,9,10,11,12})),
$ES196&lt;&gt;"LisChannel",
_xlpm.COEFF,
$ES196&lt;&gt;"RussOutdoor",
_xlpm.COEFF))</f>
        <v/>
      </c>
      <c r="BF196" s="68">
        <f t="array" ref="BF196">
_xlfn.LET(_xlpm.COEFF,
IF($AW196+$AX196=0,0,IF(MAX(MIN($AX196,EOMONTH(BF$15,0))-MAX($AW196,BF$15)+1,)&gt;0,1,0)),
_xlfn.IFS(
$ES196="LisChannel",
_xlpm.COEFF*
INDEX({1;1;1.2;1.2;1;1;1;1;1.2;1.2;1.2;1.2},
MATCH(MONTH(BF$15),
{1,2,3,4,5,6,7,8,9,10,11,12})),
CONCATENATE($ES196," ",$L196)="RussOutdoor метро",
_xlpm.COEFF*
INDEX({0.8;0.9;1.1;1.1;1;1;1;1;1.1;1.1;1.1;1.1},
MATCH(MONTH(BF$15),
{1,2,3,4,5,6,7,8,9,10,11,12})),
$ES196&lt;&gt;"LisChannel",
_xlpm.COEFF,
$ES196&lt;&gt;"RussOutdoor",
_xlpm.COEFF))</f>
        <v/>
      </c>
      <c r="BG196" s="68">
        <f t="array" ref="BG196">
_xlfn.LET(_xlpm.COEFF,
IF($AW196+$AX196=0,0,IF(MAX(MIN($AX196,EOMONTH(BG$15,0))-MAX($AW196,BG$15)+1,)&gt;0,1,0)),
_xlfn.IFS(
$ES196="LisChannel",
_xlpm.COEFF*
INDEX({1;1;1.2;1.2;1;1;1;1;1.2;1.2;1.2;1.2},
MATCH(MONTH(BG$15),
{1,2,3,4,5,6,7,8,9,10,11,12})),
CONCATENATE($ES196," ",$L196)="RussOutdoor метро",
_xlpm.COEFF*
INDEX({0.8;0.9;1.1;1.1;1;1;1;1;1.1;1.1;1.1;1.1},
MATCH(MONTH(BG$15),
{1,2,3,4,5,6,7,8,9,10,11,12})),
$ES196&lt;&gt;"LisChannel",
_xlpm.COEFF,
$ES196&lt;&gt;"RussOutdoor",
_xlpm.COEFF))</f>
        <v/>
      </c>
      <c r="BH196" s="68">
        <f t="array" ref="BH196">
_xlfn.LET(_xlpm.COEFF,
IF($AW196+$AX196=0,0,IF(MAX(MIN($AX196,EOMONTH(BH$15,0))-MAX($AW196,BH$15)+1,)&gt;0,1,0)),
_xlfn.IFS(
$ES196="LisChannel",
_xlpm.COEFF*
INDEX({1;1;1.2;1.2;1;1;1;1;1.2;1.2;1.2;1.2},
MATCH(MONTH(BH$15),
{1,2,3,4,5,6,7,8,9,10,11,12})),
CONCATENATE($ES196," ",$L196)="RussOutdoor метро",
_xlpm.COEFF*
INDEX({0.8;0.9;1.1;1.1;1;1;1;1;1.1;1.1;1.1;1.1},
MATCH(MONTH(BH$15),
{1,2,3,4,5,6,7,8,9,10,11,12})),
$ES196&lt;&gt;"LisChannel",
_xlpm.COEFF,
$ES196&lt;&gt;"RussOutdoor",
_xlpm.COEFF))</f>
        <v/>
      </c>
      <c r="BI196" s="68">
        <f t="array" ref="BI196">
_xlfn.LET(_xlpm.COEFF,
IF($AW196+$AX196=0,0,IF(MAX(MIN($AX196,EOMONTH(BI$15,0))-MAX($AW196,BI$15)+1,)&gt;0,1,0)),
_xlfn.IFS(
$ES196="LisChannel",
_xlpm.COEFF*
INDEX({1;1;1.2;1.2;1;1;1;1;1.2;1.2;1.2;1.2},
MATCH(MONTH(BI$15),
{1,2,3,4,5,6,7,8,9,10,11,12})),
CONCATENATE($ES196," ",$L196)="RussOutdoor метро",
_xlpm.COEFF*
INDEX({0.8;0.9;1.1;1.1;1;1;1;1;1.1;1.1;1.1;1.1},
MATCH(MONTH(BI$15),
{1,2,3,4,5,6,7,8,9,10,11,12})),
$ES196&lt;&gt;"LisChannel",
_xlpm.COEFF,
$ES196&lt;&gt;"RussOutdoor",
_xlpm.COEFF))</f>
        <v/>
      </c>
      <c r="BJ196" s="68">
        <f t="array" ref="BJ196">
_xlfn.LET(_xlpm.COEFF,
IF($AW196+$AX196=0,0,IF(MAX(MIN($AX196,EOMONTH(BJ$15,0))-MAX($AW196,BJ$15)+1,)&gt;0,1,0)),
_xlfn.IFS(
$ES196="LisChannel",
_xlpm.COEFF*
INDEX({1;1;1.2;1.2;1;1;1;1;1.2;1.2;1.2;1.2},
MATCH(MONTH(BJ$15),
{1,2,3,4,5,6,7,8,9,10,11,12})),
CONCATENATE($ES196," ",$L196)="RussOutdoor метро",
_xlpm.COEFF*
INDEX({0.8;0.9;1.1;1.1;1;1;1;1;1.1;1.1;1.1;1.1},
MATCH(MONTH(BJ$15),
{1,2,3,4,5,6,7,8,9,10,11,12})),
$ES196&lt;&gt;"LisChannel",
_xlpm.COEFF,
$ES196&lt;&gt;"RussOutdoor",
_xlpm.COEFF))</f>
        <v/>
      </c>
      <c r="BK196" s="68">
        <f t="array" ref="BK196">
_xlfn.LET(_xlpm.COEFF,
IF($AW196+$AX196=0,0,IF(MAX(MIN($AX196,EOMONTH(BK$15,0))-MAX($AW196,BK$15)+1,)&gt;0,1,0)),
_xlfn.IFS(
$ES196="LisChannel",
_xlpm.COEFF*
INDEX({1;1;1.2;1.2;1;1;1;1;1.2;1.2;1.2;1.2},
MATCH(MONTH(BK$15),
{1,2,3,4,5,6,7,8,9,10,11,12})),
CONCATENATE($ES196," ",$L196)="RussOutdoor метро",
_xlpm.COEFF*
INDEX({0.8;0.9;1.1;1.1;1;1;1;1;1.1;1.1;1.1;1.1},
MATCH(MONTH(BK$15),
{1,2,3,4,5,6,7,8,9,10,11,12})),
$ES196&lt;&gt;"LisChannel",
_xlpm.COEFF,
$ES196&lt;&gt;"RussOutdoor",
_xlpm.COEFF))</f>
        <v/>
      </c>
      <c r="BL196" s="62">
        <f>COUNTIFS($AZ196:$BK196,"&gt;0")</f>
        <v/>
      </c>
      <c r="BM196" s="65" t="n"/>
      <c r="BN196" s="125">
        <f>$DJ196</f>
        <v/>
      </c>
      <c r="BO196" s="63">
        <f>$DQ196</f>
        <v/>
      </c>
      <c r="BP196" s="125">
        <f>
IFERROR(
IF($BL196=0,0,
$BN196*(1-$BO196)),
0)</f>
        <v/>
      </c>
      <c r="BQ196" s="125">
        <f t="array" ref="BQ196">
IFERROR(
_xlfn.IFS(
$DH196="день_1",
$BP196*$BL196/($AX196-$AW196+1)*AZ196*(DAY(EOMONTH(AZ$15,0))),
$DH196="день_2",
$BP196/30*MAX(MIN($AX196,EOMONTH(AZ$15,0))-MAX($AW196,AZ$15)+1,),
$DH196="раб.день",
$BP196/30*(IFERROR(
_xlfn.LET(_xlpm.VD,
CHOOSE(
{1;2;3;4;5;6;7;8;9;10;11;12;13;14;15;16;17;18},
45658,45659,45660,45661,45662,45663,45664,45665,45711,45724,45778,45779,45785,45786,45820,45821,45965,46022),
_xlfn.LET(_xlpm.DD,
MAX(MIN($AX196,EOMONTH(AZ$15,0))-MAX($AW196,AZ$15),),
_xlfn.IFS(
AND(MONTH($AW196)=MONTH(AZ$15),MONTH($AX196)&lt;&gt;MONTH(AZ$15)),
NETWORKDAYS.INTL($AW196,$AW196+_xlpm.DD,1,_xlpm.VD),
AND(MONTH($AW196)&lt;&gt;MONTH(AZ$15),MONTH($AX196)=MONTH(AZ$15)),
NETWORKDAYS.INTL(($AX196)-_xlpm.DD,$AX196,1,_xlpm.VD),
AND(MONTH($AW196)&lt;MONTH(AZ$15),MONTH($AX196)&gt;MONTH(AZ$15)),
NETWORKDAYS.INTL((EOMONTH(AZ$15-1,1))-_xlpm.DD,EOMONTH(AZ$15-1,1),1,_xlpm.VD),
AND(MONTH($AW196)=MONTH(AZ$15),MONTH($AX196)=MONTH(AZ$15)),
NETWORKDAYS.INTL($AW196,$AX196,1,_xlpm.VD)))),0)),
$DH196="месяц",
$BP196*AZ196,
$DH196="неделя",
$BP196*AZ196/7*(ROUNDUP((DAY(EOMONTH(AZ$15,0)))/4,0))),
0)</f>
        <v/>
      </c>
      <c r="BR196" s="125">
        <f t="array" ref="BR196">
IFERROR(
_xlfn.IFS(
$DH196="день_1",
$BP196*$BL196/($AX196-$AW196+1)*BA196*(DAY(EOMONTH(BA$15,0))),
$DH196="день_2",
$BP196/30*MAX(MIN($AX196,EOMONTH(BA$15,0))-MAX($AW196,BA$15)+1,),
$DH196="раб.день",
$BP196/30*(IFERROR(
_xlfn.LET(_xlpm.VD,
CHOOSE(
{1;2;3;4;5;6;7;8;9;10;11;12;13;14;15;16;17;18},
45658,45659,45660,45661,45662,45663,45664,45665,45711,45724,45778,45779,45785,45786,45820,45821,45965,46022),
_xlfn.LET(_xlpm.DD,
MAX(MIN($AX196,EOMONTH(BA$15,0))-MAX($AW196,BA$15),),
_xlfn.IFS(
AND(MONTH($AW196)=MONTH(BA$15),MONTH($AX196)&lt;&gt;MONTH(BA$15)),
NETWORKDAYS.INTL($AW196,$AW196+_xlpm.DD,1,_xlpm.VD),
AND(MONTH($AW196)&lt;&gt;MONTH(BA$15),MONTH($AX196)=MONTH(BA$15)),
NETWORKDAYS.INTL(($AX196)-_xlpm.DD,$AX196,1,_xlpm.VD),
AND(MONTH($AW196)&lt;MONTH(BA$15),MONTH($AX196)&gt;MONTH(BA$15)),
NETWORKDAYS.INTL((EOMONTH(BA$15-1,1))-_xlpm.DD,EOMONTH(BA$15-1,1),1,_xlpm.VD),
AND(MONTH($AW196)=MONTH(BA$15),MONTH($AX196)=MONTH(BA$15)),
NETWORKDAYS.INTL($AW196,$AX196,1,_xlpm.VD)))),0)),
$DH196="месяц",
$BP196*BA196,
$DH196="неделя",
$BP196*BA196/7*(ROUNDUP((DAY(EOMONTH(BA$15,0)))/4,0))),
0)</f>
        <v/>
      </c>
      <c r="BS196" s="125">
        <f t="array" ref="BS196">
IFERROR(
_xlfn.IFS(
$DH196="день_1",
$BP196*$BL196/($AX196-$AW196+1)*BB196*(DAY(EOMONTH(BB$15,0))),
$DH196="день_2",
$BP196/30*MAX(MIN($AX196,EOMONTH(BB$15,0))-MAX($AW196,BB$15)+1,),
$DH196="раб.день",
$BP196/30*(IFERROR(
_xlfn.LET(_xlpm.VD,
CHOOSE(
{1;2;3;4;5;6;7;8;9;10;11;12;13;14;15;16;17;18},
45658,45659,45660,45661,45662,45663,45664,45665,45711,45724,45778,45779,45785,45786,45820,45821,45965,46022),
_xlfn.LET(_xlpm.DD,
MAX(MIN($AX196,EOMONTH(BB$15,0))-MAX($AW196,BB$15),),
_xlfn.IFS(
AND(MONTH($AW196)=MONTH(BB$15),MONTH($AX196)&lt;&gt;MONTH(BB$15)),
NETWORKDAYS.INTL($AW196,$AW196+_xlpm.DD,1,_xlpm.VD),
AND(MONTH($AW196)&lt;&gt;MONTH(BB$15),MONTH($AX196)=MONTH(BB$15)),
NETWORKDAYS.INTL(($AX196)-_xlpm.DD,$AX196,1,_xlpm.VD),
AND(MONTH($AW196)&lt;MONTH(BB$15),MONTH($AX196)&gt;MONTH(BB$15)),
NETWORKDAYS.INTL((EOMONTH(BB$15-1,1))-_xlpm.DD,EOMONTH(BB$15-1,1),1,_xlpm.VD),
AND(MONTH($AW196)=MONTH(BB$15),MONTH($AX196)=MONTH(BB$15)),
NETWORKDAYS.INTL($AW196,$AX196,1,_xlpm.VD)))),0)),
$DH196="месяц",
$BP196*BB196,
$DH196="неделя",
$BP196*BB196/7*(ROUNDUP((DAY(EOMONTH(BB$15,0)))/4,0))),
0)</f>
        <v/>
      </c>
      <c r="BT196" s="125">
        <f t="array" ref="BT196">
IFERROR(
_xlfn.IFS(
$DH196="день_1",
$BP196*$BL196/($AX196-$AW196+1)*BC196*(DAY(EOMONTH(BC$15,0))),
$DH196="день_2",
$BP196/30*MAX(MIN($AX196,EOMONTH(BC$15,0))-MAX($AW196,BC$15)+1,),
$DH196="раб.день",
$BP196/30*(IFERROR(
_xlfn.LET(_xlpm.VD,
CHOOSE(
{1;2;3;4;5;6;7;8;9;10;11;12;13;14;15;16;17;18},
45658,45659,45660,45661,45662,45663,45664,45665,45711,45724,45778,45779,45785,45786,45820,45821,45965,46022),
_xlfn.LET(_xlpm.DD,
MAX(MIN($AX196,EOMONTH(BC$15,0))-MAX($AW196,BC$15),),
_xlfn.IFS(
AND(MONTH($AW196)=MONTH(BC$15),MONTH($AX196)&lt;&gt;MONTH(BC$15)),
NETWORKDAYS.INTL($AW196,$AW196+_xlpm.DD,1,_xlpm.VD),
AND(MONTH($AW196)&lt;&gt;MONTH(BC$15),MONTH($AX196)=MONTH(BC$15)),
NETWORKDAYS.INTL(($AX196)-_xlpm.DD,$AX196,1,_xlpm.VD),
AND(MONTH($AW196)&lt;MONTH(BC$15),MONTH($AX196)&gt;MONTH(BC$15)),
NETWORKDAYS.INTL((EOMONTH(BC$15-1,1))-_xlpm.DD,EOMONTH(BC$15-1,1),1,_xlpm.VD),
AND(MONTH($AW196)=MONTH(BC$15),MONTH($AX196)=MONTH(BC$15)),
NETWORKDAYS.INTL($AW196,$AX196,1,_xlpm.VD)))),0)),
$DH196="месяц",
$BP196*BC196,
$DH196="неделя",
$BP196*BC196/7*(ROUNDUP((DAY(EOMONTH(BC$15,0)))/4,0))),
0)</f>
        <v/>
      </c>
      <c r="BU196" s="125">
        <f t="array" ref="BU196">
IFERROR(
_xlfn.IFS(
$DH196="день_1",
$BP196*$BL196/($AX196-$AW196+1)*BD196*(DAY(EOMONTH(BD$15,0))),
$DH196="день_2",
$BP196/30*MAX(MIN($AX196,EOMONTH(BD$15,0))-MAX($AW196,BD$15)+1,),
$DH196="раб.день",
$BP196/30*(IFERROR(
_xlfn.LET(_xlpm.VD,
CHOOSE(
{1;2;3;4;5;6;7;8;9;10;11;12;13;14;15;16;17;18},
45658,45659,45660,45661,45662,45663,45664,45665,45711,45724,45778,45779,45785,45786,45820,45821,45965,46022),
_xlfn.LET(_xlpm.DD,
MAX(MIN($AX196,EOMONTH(BD$15,0))-MAX($AW196,BD$15),),
_xlfn.IFS(
AND(MONTH($AW196)=MONTH(BD$15),MONTH($AX196)&lt;&gt;MONTH(BD$15)),
NETWORKDAYS.INTL($AW196,$AW196+_xlpm.DD,1,_xlpm.VD),
AND(MONTH($AW196)&lt;&gt;MONTH(BD$15),MONTH($AX196)=MONTH(BD$15)),
NETWORKDAYS.INTL(($AX196)-_xlpm.DD,$AX196,1,_xlpm.VD),
AND(MONTH($AW196)&lt;MONTH(BD$15),MONTH($AX196)&gt;MONTH(BD$15)),
NETWORKDAYS.INTL((EOMONTH(BD$15-1,1))-_xlpm.DD,EOMONTH(BD$15-1,1),1,_xlpm.VD),
AND(MONTH($AW196)=MONTH(BD$15),MONTH($AX196)=MONTH(BD$15)),
NETWORKDAYS.INTL($AW196,$AX196,1,_xlpm.VD)))),0)),
$DH196="месяц",
$BP196*BD196,
$DH196="неделя",
$BP196*BD196/7*(ROUNDUP((DAY(EOMONTH(BD$15,0)))/4,0))),
0)</f>
        <v/>
      </c>
      <c r="BV196" s="125">
        <f t="array" ref="BV196">
IFERROR(
_xlfn.IFS(
$DH196="день_1",
$BP196*$BL196/($AX196-$AW196+1)*BE196*(DAY(EOMONTH(BE$15,0))),
$DH196="день_2",
$BP196/30*MAX(MIN($AX196,EOMONTH(BE$15,0))-MAX($AW196,BE$15)+1,),
$DH196="раб.день",
$BP196/30*(IFERROR(
_xlfn.LET(_xlpm.VD,
CHOOSE(
{1;2;3;4;5;6;7;8;9;10;11;12;13;14;15;16;17;18},
45658,45659,45660,45661,45662,45663,45664,45665,45711,45724,45778,45779,45785,45786,45820,45821,45965,46022),
_xlfn.LET(_xlpm.DD,
MAX(MIN($AX196,EOMONTH(BE$15,0))-MAX($AW196,BE$15),),
_xlfn.IFS(
AND(MONTH($AW196)=MONTH(BE$15),MONTH($AX196)&lt;&gt;MONTH(BE$15)),
NETWORKDAYS.INTL($AW196,$AW196+_xlpm.DD,1,_xlpm.VD),
AND(MONTH($AW196)&lt;&gt;MONTH(BE$15),MONTH($AX196)=MONTH(BE$15)),
NETWORKDAYS.INTL(($AX196)-_xlpm.DD,$AX196,1,_xlpm.VD),
AND(MONTH($AW196)&lt;MONTH(BE$15),MONTH($AX196)&gt;MONTH(BE$15)),
NETWORKDAYS.INTL((EOMONTH(BE$15-1,1))-_xlpm.DD,EOMONTH(BE$15-1,1),1,_xlpm.VD),
AND(MONTH($AW196)=MONTH(BE$15),MONTH($AX196)=MONTH(BE$15)),
NETWORKDAYS.INTL($AW196,$AX196,1,_xlpm.VD)))),0)),
$DH196="месяц",
$BP196*BE196,
$DH196="неделя",
$BP196*BE196/7*(ROUNDUP((DAY(EOMONTH(BE$15,0)))/4,0))),
0)</f>
        <v/>
      </c>
      <c r="BW196" s="125">
        <f t="array" ref="BW196">
IFERROR(
_xlfn.IFS(
$DH196="день_1",
$BP196*$BL196/($AX196-$AW196+1)*BF196*(DAY(EOMONTH(BF$15,0))),
$DH196="день_2",
$BP196/30*MAX(MIN($AX196,EOMONTH(BF$15,0))-MAX($AW196,BF$15)+1,),
$DH196="раб.день",
$BP196/30*(IFERROR(
_xlfn.LET(_xlpm.VD,
CHOOSE(
{1;2;3;4;5;6;7;8;9;10;11;12;13;14;15;16;17;18},
45658,45659,45660,45661,45662,45663,45664,45665,45711,45724,45778,45779,45785,45786,45820,45821,45965,46022),
_xlfn.LET(_xlpm.DD,
MAX(MIN($AX196,EOMONTH(BF$15,0))-MAX($AW196,BF$15),),
_xlfn.IFS(
AND(MONTH($AW196)=MONTH(BF$15),MONTH($AX196)&lt;&gt;MONTH(BF$15)),
NETWORKDAYS.INTL($AW196,$AW196+_xlpm.DD,1,_xlpm.VD),
AND(MONTH($AW196)&lt;&gt;MONTH(BF$15),MONTH($AX196)=MONTH(BF$15)),
NETWORKDAYS.INTL(($AX196)-_xlpm.DD,$AX196,1,_xlpm.VD),
AND(MONTH($AW196)&lt;MONTH(BF$15),MONTH($AX196)&gt;MONTH(BF$15)),
NETWORKDAYS.INTL((EOMONTH(BF$15-1,1))-_xlpm.DD,EOMONTH(BF$15-1,1),1,_xlpm.VD),
AND(MONTH($AW196)=MONTH(BF$15),MONTH($AX196)=MONTH(BF$15)),
NETWORKDAYS.INTL($AW196,$AX196,1,_xlpm.VD)))),0)),
$DH196="месяц",
$BP196*BF196,
$DH196="неделя",
$BP196*BF196/7*(ROUNDUP((DAY(EOMONTH(BF$15,0)))/4,0))),
0)</f>
        <v/>
      </c>
      <c r="BX196" s="125">
        <f t="array" ref="BX196">
IFERROR(
_xlfn.IFS(
$DH196="день_1",
$BP196*$BL196/($AX196-$AW196+1)*BG196*(DAY(EOMONTH(BG$15,0))),
$DH196="день_2",
$BP196/30*MAX(MIN($AX196,EOMONTH(BG$15,0))-MAX($AW196,BG$15)+1,),
$DH196="раб.день",
$BP196/30*(IFERROR(
_xlfn.LET(_xlpm.VD,
CHOOSE(
{1;2;3;4;5;6;7;8;9;10;11;12;13;14;15;16;17;18},
45658,45659,45660,45661,45662,45663,45664,45665,45711,45724,45778,45779,45785,45786,45820,45821,45965,46022),
_xlfn.LET(_xlpm.DD,
MAX(MIN($AX196,EOMONTH(BG$15,0))-MAX($AW196,BG$15),),
_xlfn.IFS(
AND(MONTH($AW196)=MONTH(BG$15),MONTH($AX196)&lt;&gt;MONTH(BG$15)),
NETWORKDAYS.INTL($AW196,$AW196+_xlpm.DD,1,_xlpm.VD),
AND(MONTH($AW196)&lt;&gt;MONTH(BG$15),MONTH($AX196)=MONTH(BG$15)),
NETWORKDAYS.INTL(($AX196)-_xlpm.DD,$AX196,1,_xlpm.VD),
AND(MONTH($AW196)&lt;MONTH(BG$15),MONTH($AX196)&gt;MONTH(BG$15)),
NETWORKDAYS.INTL((EOMONTH(BG$15-1,1))-_xlpm.DD,EOMONTH(BG$15-1,1),1,_xlpm.VD),
AND(MONTH($AW196)=MONTH(BG$15),MONTH($AX196)=MONTH(BG$15)),
NETWORKDAYS.INTL($AW196,$AX196,1,_xlpm.VD)))),0)),
$DH196="месяц",
$BP196*BG196,
$DH196="неделя",
$BP196*BG196/7*(ROUNDUP((DAY(EOMONTH(BG$15,0)))/4,0))),
0)</f>
        <v/>
      </c>
      <c r="BY196" s="125">
        <f t="array" ref="BY196">
IFERROR(
_xlfn.IFS(
$DH196="день_1",
$BP196*$BL196/($AX196-$AW196+1)*BH196*(DAY(EOMONTH(BH$15,0))),
$DH196="день_2",
$BP196/30*MAX(MIN($AX196,EOMONTH(BH$15,0))-MAX($AW196,BH$15)+1,),
$DH196="раб.день",
$BP196/30*(IFERROR(
_xlfn.LET(_xlpm.VD,
CHOOSE(
{1;2;3;4;5;6;7;8;9;10;11;12;13;14;15;16;17;18},
45658,45659,45660,45661,45662,45663,45664,45665,45711,45724,45778,45779,45785,45786,45820,45821,45965,46022),
_xlfn.LET(_xlpm.DD,
MAX(MIN($AX196,EOMONTH(BH$15,0))-MAX($AW196,BH$15),),
_xlfn.IFS(
AND(MONTH($AW196)=MONTH(BH$15),MONTH($AX196)&lt;&gt;MONTH(BH$15)),
NETWORKDAYS.INTL($AW196,$AW196+_xlpm.DD,1,_xlpm.VD),
AND(MONTH($AW196)&lt;&gt;MONTH(BH$15),MONTH($AX196)=MONTH(BH$15)),
NETWORKDAYS.INTL(($AX196)-_xlpm.DD,$AX196,1,_xlpm.VD),
AND(MONTH($AW196)&lt;MONTH(BH$15),MONTH($AX196)&gt;MONTH(BH$15)),
NETWORKDAYS.INTL((EOMONTH(BH$15-1,1))-_xlpm.DD,EOMONTH(BH$15-1,1),1,_xlpm.VD),
AND(MONTH($AW196)=MONTH(BH$15),MONTH($AX196)=MONTH(BH$15)),
NETWORKDAYS.INTL($AW196,$AX196,1,_xlpm.VD)))),0)),
$DH196="месяц",
$BP196*BH196,
$DH196="неделя",
$BP196*BH196/7*(ROUNDUP((DAY(EOMONTH(BH$15,0)))/4,0))),
0)</f>
        <v/>
      </c>
      <c r="BZ196" s="125">
        <f t="array" ref="BZ196">
IFERROR(
_xlfn.IFS(
$DH196="день_1",
$BP196*$BL196/($AX196-$AW196+1)*BI196*(DAY(EOMONTH(BI$15,0))),
$DH196="день_2",
$BP196/30*MAX(MIN($AX196,EOMONTH(BI$15,0))-MAX($AW196,BI$15)+1,),
$DH196="раб.день",
$BP196/30*(IFERROR(
_xlfn.LET(_xlpm.VD,
CHOOSE(
{1;2;3;4;5;6;7;8;9;10;11;12;13;14;15;16;17;18},
45658,45659,45660,45661,45662,45663,45664,45665,45711,45724,45778,45779,45785,45786,45820,45821,45965,46022),
_xlfn.LET(_xlpm.DD,
MAX(MIN($AX196,EOMONTH(BI$15,0))-MAX($AW196,BI$15),),
_xlfn.IFS(
AND(MONTH($AW196)=MONTH(BI$15),MONTH($AX196)&lt;&gt;MONTH(BI$15)),
NETWORKDAYS.INTL($AW196,$AW196+_xlpm.DD,1,_xlpm.VD),
AND(MONTH($AW196)&lt;&gt;MONTH(BI$15),MONTH($AX196)=MONTH(BI$15)),
NETWORKDAYS.INTL(($AX196)-_xlpm.DD,$AX196,1,_xlpm.VD),
AND(MONTH($AW196)&lt;MONTH(BI$15),MONTH($AX196)&gt;MONTH(BI$15)),
NETWORKDAYS.INTL((EOMONTH(BI$15-1,1))-_xlpm.DD,EOMONTH(BI$15-1,1),1,_xlpm.VD),
AND(MONTH($AW196)=MONTH(BI$15),MONTH($AX196)=MONTH(BI$15)),
NETWORKDAYS.INTL($AW196,$AX196,1,_xlpm.VD)))),0)),
$DH196="месяц",
$BP196*BI196,
$DH196="неделя",
$BP196*BI196/7*(ROUNDUP((DAY(EOMONTH(BI$15,0)))/4,0))),
0)</f>
        <v/>
      </c>
      <c r="CA196" s="125">
        <f t="array" ref="CA196">
IFERROR(
_xlfn.IFS(
$DH196="день_1",
$BP196*$BL196/($AX196-$AW196+1)*BJ196*(DAY(EOMONTH(BJ$15,0))),
$DH196="день_2",
$BP196/30*MAX(MIN($AX196,EOMONTH(BJ$15,0))-MAX($AW196,BJ$15)+1,),
$DH196="раб.день",
$BP196/30*(IFERROR(
_xlfn.LET(_xlpm.VD,
CHOOSE(
{1;2;3;4;5;6;7;8;9;10;11;12;13;14;15;16;17;18},
45658,45659,45660,45661,45662,45663,45664,45665,45711,45724,45778,45779,45785,45786,45820,45821,45965,46022),
_xlfn.LET(_xlpm.DD,
MAX(MIN($AX196,EOMONTH(BJ$15,0))-MAX($AW196,BJ$15),),
_xlfn.IFS(
AND(MONTH($AW196)=MONTH(BJ$15),MONTH($AX196)&lt;&gt;MONTH(BJ$15)),
NETWORKDAYS.INTL($AW196,$AW196+_xlpm.DD,1,_xlpm.VD),
AND(MONTH($AW196)&lt;&gt;MONTH(BJ$15),MONTH($AX196)=MONTH(BJ$15)),
NETWORKDAYS.INTL(($AX196)-_xlpm.DD,$AX196,1,_xlpm.VD),
AND(MONTH($AW196)&lt;MONTH(BJ$15),MONTH($AX196)&gt;MONTH(BJ$15)),
NETWORKDAYS.INTL((EOMONTH(BJ$15-1,1))-_xlpm.DD,EOMONTH(BJ$15-1,1),1,_xlpm.VD),
AND(MONTH($AW196)=MONTH(BJ$15),MONTH($AX196)=MONTH(BJ$15)),
NETWORKDAYS.INTL($AW196,$AX196,1,_xlpm.VD)))),0)),
$DH196="месяц",
$BP196*BJ196,
$DH196="неделя",
$BP196*BJ196/7*(ROUNDUP((DAY(EOMONTH(BJ$15,0)))/4,0))),
0)</f>
        <v/>
      </c>
      <c r="CB196" s="125">
        <f t="array" ref="CB196">
IFERROR(
_xlfn.IFS(
$DH196="день_1",
$BP196*$BL196/($AX196-$AW196+1)*BK196*(DAY(EOMONTH(BK$15,0))),
$DH196="день_2",
$BP196/30*MAX(MIN($AX196,EOMONTH(BK$15,0))-MAX($AW196,BK$15)+1,),
$DH196="раб.день",
$BP196/30*(IFERROR(
_xlfn.LET(_xlpm.VD,
CHOOSE(
{1;2;3;4;5;6;7;8;9;10;11;12;13;14;15;16;17;18},
45658,45659,45660,45661,45662,45663,45664,45665,45711,45724,45778,45779,45785,45786,45820,45821,45965,46022),
_xlfn.LET(_xlpm.DD,
MAX(MIN($AX196,EOMONTH(BK$15,0))-MAX($AW196,BK$15),),
_xlfn.IFS(
AND(MONTH($AW196)=MONTH(BK$15),MONTH($AX196)&lt;&gt;MONTH(BK$15)),
NETWORKDAYS.INTL($AW196,$AW196+_xlpm.DD,1,_xlpm.VD),
AND(MONTH($AW196)&lt;&gt;MONTH(BK$15),MONTH($AX196)=MONTH(BK$15)),
NETWORKDAYS.INTL(($AX196)-_xlpm.DD,$AX196,1,_xlpm.VD),
AND(MONTH($AW196)&lt;MONTH(BK$15),MONTH($AX196)&gt;MONTH(BK$15)),
NETWORKDAYS.INTL((EOMONTH(BK$15-1,1))-_xlpm.DD,EOMONTH(BK$15-1,1),1,_xlpm.VD),
AND(MONTH($AW196)=MONTH(BK$15),MONTH($AX196)=MONTH(BK$15)),
NETWORKDAYS.INTL($AW196,$AX196,1,_xlpm.VD)))),0)),
$DH196="месяц",
$BP196*BK196,
$DH196="неделя",
$BP196*BK196/7*(ROUNDUP((DAY(EOMONTH(BK$15,0)))/4,0))),
0)</f>
        <v/>
      </c>
      <c r="CC196" s="125">
        <f>SUM($BQ196:$CB196)</f>
        <v/>
      </c>
      <c r="CD196" s="126">
        <f>SUM($EH196:$EH196)</f>
        <v/>
      </c>
      <c r="CE196" s="126">
        <f>$CD196*$AB196</f>
        <v/>
      </c>
      <c r="CF196" s="126">
        <f>SUM($EK196:$EK196)</f>
        <v/>
      </c>
      <c r="CG196" s="126">
        <f>$CF196*$AB196</f>
        <v/>
      </c>
      <c r="CH196" s="126">
        <f>SUM($CC196,$CE196,$CG196)</f>
        <v/>
      </c>
      <c r="CI196" s="126">
        <f>$CH196*(1+$CM196)</f>
        <v/>
      </c>
      <c r="CJ196" s="127" t="n">
        <v>0</v>
      </c>
      <c r="CK196" s="126">
        <f>SUM($CH196:$CH196)*(1+$CJ196)</f>
        <v/>
      </c>
      <c r="CL196" s="126">
        <f>SUM($CH196:$CH196)*(1+$CM196)</f>
        <v/>
      </c>
      <c r="CM196" s="59" t="inlineStr">
        <is>
          <t>20%</t>
        </is>
      </c>
      <c r="CN196" s="59" t="n"/>
      <c r="CO196" s="72" t="n"/>
      <c r="CP196" s="59" t="n"/>
      <c r="CQ196" s="73" t="n"/>
      <c r="CR196" s="73" t="n"/>
      <c r="CS196" s="73" t="n"/>
      <c r="CT196" s="72" t="n"/>
      <c r="CU196" s="79" t="inlineStr">
        <is>
          <t> </t>
        </is>
      </c>
      <c r="CV196" s="60" t="n"/>
      <c r="CW196" s="60" t="n"/>
      <c r="CX196" s="60" t="n"/>
      <c r="CY196" s="127">
        <f>IFERROR(($CC196-$EE196)/($EE196/(1-$DQ196)),0)</f>
        <v/>
      </c>
      <c r="CZ196" s="127">
        <f>IFERROR(1-$EI196/($CE196),0)</f>
        <v/>
      </c>
      <c r="DA196" s="127">
        <f>IFERROR(1-$EL196/($CG196),0)</f>
        <v/>
      </c>
      <c r="DB196" s="126">
        <f>ROUND(IFERROR(($CI196/(1+$CM196)-$EN196),0),2)</f>
        <v/>
      </c>
      <c r="DC196" s="128" t="n"/>
      <c r="DD196" s="125" t="n"/>
      <c r="DE196" s="75" t="n">
        <v>0</v>
      </c>
      <c r="DF196" s="128" t="n"/>
      <c r="DG196" s="125">
        <f>IF($DC196=0,0,$DD196*($DC196*100%-$DE196*$DF196))*SUM($AB196:$AB196)</f>
        <v/>
      </c>
      <c r="DH196" s="129" t="inlineStr">
        <is>
          <t>месяц</t>
        </is>
      </c>
      <c r="DI196" s="130">
        <f t="array" ref="DI196">IFERROR(
IF($ES196="LisChannel",
(ROUND(((INDEX({174.625;153.888888888889;130.972222222222},MATCH($AI196,{2;3;4}),0))*$AG196*$AI196),2)),0),0)</f>
        <v/>
      </c>
      <c r="DJ196" s="130">
        <f>
_xlfn.LET(_xlpm.X,
IFERROR(
IF($ES196="НовиковТВ",
(_xlfn.LET(_xlpm.NTV,
_xlfn.LET(_xlpm.MIN,350000,
IF(SUMIFS($DI:$DI,$ES:$ES,"НовиковТВ")&lt;=_xlpm.MIN,
(SUMIFS($DI:$DI,$ES:$ES,"НовиковТВ")/(COUNTIFS($ES:$ES,"НовиковТВ")))*_xlpm.MIN/SUMIFS($DI:$DI,$ES:$ES,"НовиковТВ"),
DI196)),
_xlpm.NTV+$DG196/(1-(1-(_xlpm.NTV)*(1-$DL196)*(1-$DM196)*(1-$DN196)*(1-$DO196)*(1-$DP196)/_xlpm.NTV))))/(1+$EP196),
$DI196+$DG196/(1-(1-($DI196)*(1-$DL196)*(1-$DM196)*(1-$DN196)*(1-$DO196)*(1-$DP196)/$DI196))),
0),
_xlpm.X*(1+$CM196)*(1+$CW196)-_xlpm.X*(1+$CM196)+_xlpm.X)</f>
        <v/>
      </c>
      <c r="DK196" s="125" t="inlineStr">
        <is>
          <t>послед.</t>
        </is>
      </c>
      <c r="DL196" s="63" t="n">
        <v>0</v>
      </c>
      <c r="DM196" s="63" t="n">
        <v>0</v>
      </c>
      <c r="DN196" s="63" t="n">
        <v>0</v>
      </c>
      <c r="DO196" s="63" t="n">
        <v>0</v>
      </c>
      <c r="DP196" s="63" t="n">
        <v>0</v>
      </c>
      <c r="DQ196" s="63">
        <f t="array" ref="DQ196">IFERROR(_xlfn.IFS(
$DK196="послед.",1-(1-$DL196)*(1-$DM196)*(1-$DN196)*(1-$DO196)*(1-$DP196),
$DK196="сумм.",$DL196+$DM196+$DN196+$DO196+$DP196),
0)</f>
        <v/>
      </c>
      <c r="DR196" s="125">
        <f t="array" ref="DR196">
IFERROR(
_xlfn.IFS(
$BL196=0,
0,
$BL196&gt;0,
_xlfn.IFS($DK196="послед.",
$DJ196*(1-$DL196)*(1-$DM196)*(1-$DN196)*(1-$DO196)*(1-$DP196),
$DK196="сумм.",
$DJ196*(1-($DL196+$DM196+$DN196+$DO196+$DP196)))),0)</f>
        <v/>
      </c>
      <c r="DS196" s="125">
        <f t="array" ref="DS196">
IFERROR(_xlfn.IFS(
$DH196="день_1",
$DR196*$BL196/($AX196-$AW196+1)*AZ196*(DAY(EOMONTH(AZ$15,0))),
$DH196="день_2",
$DR196/30*MAX(MIN($AX196,EOMONTH(AZ$15,0))-MAX($AW196,AZ$15)+1,),
$DH196="раб.день",
$DR196/30*(IFERROR(
_xlfn.LET(_xlpm.VD,
CHOOSE(
{1;2;3;4;5;6;7;8;9;10;11;12;13;14;15;16;17;18},
45658,45659,45660,45661,45662,45663,45664,45665,45711,45724,45778,45779,45785,45786,45820,45821,45965,46022),
_xlfn.LET(_xlpm.DD,
MAX(MIN($AX196,EOMONTH(AZ$15,0))-MAX($AW196,AZ$15),),
_xlfn.IFS(
AND(MONTH($AW196)=MONTH(AZ$15),MONTH($AX196)&lt;&gt;MONTH(AZ$15)),
NETWORKDAYS.INTL($AW196,$AW196+_xlpm.DD,1,_xlpm.VD),
AND(MONTH($AW196)&lt;&gt;MONTH(AZ$15),MONTH($AX196)=MONTH(AZ$15)),
NETWORKDAYS.INTL(($AX196)-_xlpm.DD,$AX196,1,_xlpm.VD),
AND(MONTH($AW196)&lt;MONTH(AZ$15),MONTH($AX196)&gt;MONTH(AZ$15)),
NETWORKDAYS.INTL((EOMONTH(AZ$15-1,1))-_xlpm.DD,EOMONTH(AZ$15-1,1),1,_xlpm.VD),
AND(MONTH($AW196)=MONTH(AZ$15),MONTH($AX196)=MONTH(AZ$15)),
NETWORKDAYS.INTL($AW196,$AX196,1,_xlpm.VD)))),0)),
$DH196="месяц",
$DR196*AZ196,
$DH196="неделя",
$DR196*AZ196/7*(ROUNDUP((DAY(EOMONTH(AZ$15,0)))/4,0))),
0)</f>
        <v/>
      </c>
      <c r="DT196" s="125">
        <f t="array" ref="DT196">
IFERROR(_xlfn.IFS(
$DH196="день_1",
$DR196*$BL196/($AX196-$AW196+1)*BA196*(DAY(EOMONTH(BA$15,0))),
$DH196="день_2",
$DR196/30*MAX(MIN($AX196,EOMONTH(BA$15,0))-MAX($AW196,BA$15)+1,),
$DH196="раб.день",
$DR196/30*(IFERROR(
_xlfn.LET(_xlpm.VD,
CHOOSE(
{1;2;3;4;5;6;7;8;9;10;11;12;13;14;15;16;17;18},
45658,45659,45660,45661,45662,45663,45664,45665,45711,45724,45778,45779,45785,45786,45820,45821,45965,46022),
_xlfn.LET(_xlpm.DD,
MAX(MIN($AX196,EOMONTH(BA$15,0))-MAX($AW196,BA$15),),
_xlfn.IFS(
AND(MONTH($AW196)=MONTH(BA$15),MONTH($AX196)&lt;&gt;MONTH(BA$15)),
NETWORKDAYS.INTL($AW196,$AW196+_xlpm.DD,1,_xlpm.VD),
AND(MONTH($AW196)&lt;&gt;MONTH(BA$15),MONTH($AX196)=MONTH(BA$15)),
NETWORKDAYS.INTL(($AX196)-_xlpm.DD,$AX196,1,_xlpm.VD),
AND(MONTH($AW196)&lt;MONTH(BA$15),MONTH($AX196)&gt;MONTH(BA$15)),
NETWORKDAYS.INTL((EOMONTH(BA$15-1,1))-_xlpm.DD,EOMONTH(BA$15-1,1),1,_xlpm.VD),
AND(MONTH($AW196)=MONTH(BA$15),MONTH($AX196)=MONTH(BA$15)),
NETWORKDAYS.INTL($AW196,$AX196,1,_xlpm.VD)))),0)),
$DH196="месяц",
$DR196*BA196,
$DH196="неделя",
$DR196*BA196/7*(ROUNDUP((DAY(EOMONTH(BA$15,0)))/4,0))),
0)</f>
        <v/>
      </c>
      <c r="DU196" s="125">
        <f t="array" ref="DU196">
IFERROR(_xlfn.IFS(
$DH196="день_1",
$DR196*$BL196/($AX196-$AW196+1)*BB196*(DAY(EOMONTH(BB$15,0))),
$DH196="день_2",
$DR196/30*MAX(MIN($AX196,EOMONTH(BB$15,0))-MAX($AW196,BB$15)+1,),
$DH196="раб.день",
$DR196/30*(IFERROR(
_xlfn.LET(_xlpm.VD,
CHOOSE(
{1;2;3;4;5;6;7;8;9;10;11;12;13;14;15;16;17;18},
45658,45659,45660,45661,45662,45663,45664,45665,45711,45724,45778,45779,45785,45786,45820,45821,45965,46022),
_xlfn.LET(_xlpm.DD,
MAX(MIN($AX196,EOMONTH(BB$15,0))-MAX($AW196,BB$15),),
_xlfn.IFS(
AND(MONTH($AW196)=MONTH(BB$15),MONTH($AX196)&lt;&gt;MONTH(BB$15)),
NETWORKDAYS.INTL($AW196,$AW196+_xlpm.DD,1,_xlpm.VD),
AND(MONTH($AW196)&lt;&gt;MONTH(BB$15),MONTH($AX196)=MONTH(BB$15)),
NETWORKDAYS.INTL(($AX196)-_xlpm.DD,$AX196,1,_xlpm.VD),
AND(MONTH($AW196)&lt;MONTH(BB$15),MONTH($AX196)&gt;MONTH(BB$15)),
NETWORKDAYS.INTL((EOMONTH(BB$15-1,1))-_xlpm.DD,EOMONTH(BB$15-1,1),1,_xlpm.VD),
AND(MONTH($AW196)=MONTH(BB$15),MONTH($AX196)=MONTH(BB$15)),
NETWORKDAYS.INTL($AW196,$AX196,1,_xlpm.VD)))),0)),
$DH196="месяц",
$DR196*BB196,
$DH196="неделя",
$DR196*BB196/7*(ROUNDUP((DAY(EOMONTH(BB$15,0)))/4,0))),
0)</f>
        <v/>
      </c>
      <c r="DV196" s="125">
        <f t="array" ref="DV196">
IFERROR(_xlfn.IFS(
$DH196="день_1",
$DR196*$BL196/($AX196-$AW196+1)*BC196*(DAY(EOMONTH(BC$15,0))),
$DH196="день_2",
$DR196/30*MAX(MIN($AX196,EOMONTH(BC$15,0))-MAX($AW196,BC$15)+1,),
$DH196="раб.день",
$DR196/30*(IFERROR(
_xlfn.LET(_xlpm.VD,
CHOOSE(
{1;2;3;4;5;6;7;8;9;10;11;12;13;14;15;16;17;18},
45658,45659,45660,45661,45662,45663,45664,45665,45711,45724,45778,45779,45785,45786,45820,45821,45965,46022),
_xlfn.LET(_xlpm.DD,
MAX(MIN($AX196,EOMONTH(BC$15,0))-MAX($AW196,BC$15),),
_xlfn.IFS(
AND(MONTH($AW196)=MONTH(BC$15),MONTH($AX196)&lt;&gt;MONTH(BC$15)),
NETWORKDAYS.INTL($AW196,$AW196+_xlpm.DD,1,_xlpm.VD),
AND(MONTH($AW196)&lt;&gt;MONTH(BC$15),MONTH($AX196)=MONTH(BC$15)),
NETWORKDAYS.INTL(($AX196)-_xlpm.DD,$AX196,1,_xlpm.VD),
AND(MONTH($AW196)&lt;MONTH(BC$15),MONTH($AX196)&gt;MONTH(BC$15)),
NETWORKDAYS.INTL((EOMONTH(BC$15-1,1))-_xlpm.DD,EOMONTH(BC$15-1,1),1,_xlpm.VD),
AND(MONTH($AW196)=MONTH(BC$15),MONTH($AX196)=MONTH(BC$15)),
NETWORKDAYS.INTL($AW196,$AX196,1,_xlpm.VD)))),0)),
$DH196="месяц",
$DR196*BC196,
$DH196="неделя",
$DR196*BC196/7*(ROUNDUP((DAY(EOMONTH(BC$15,0)))/4,0))),
0)</f>
        <v/>
      </c>
      <c r="DW196" s="125">
        <f t="array" ref="DW196">
IFERROR(_xlfn.IFS(
$DH196="день_1",
$DR196*$BL196/($AX196-$AW196+1)*BD196*(DAY(EOMONTH(BD$15,0))),
$DH196="день_2",
$DR196/30*MAX(MIN($AX196,EOMONTH(BD$15,0))-MAX($AW196,BD$15)+1,),
$DH196="раб.день",
$DR196/30*(IFERROR(
_xlfn.LET(_xlpm.VD,
CHOOSE(
{1;2;3;4;5;6;7;8;9;10;11;12;13;14;15;16;17;18},
45658,45659,45660,45661,45662,45663,45664,45665,45711,45724,45778,45779,45785,45786,45820,45821,45965,46022),
_xlfn.LET(_xlpm.DD,
MAX(MIN($AX196,EOMONTH(BD$15,0))-MAX($AW196,BD$15),),
_xlfn.IFS(
AND(MONTH($AW196)=MONTH(BD$15),MONTH($AX196)&lt;&gt;MONTH(BD$15)),
NETWORKDAYS.INTL($AW196,$AW196+_xlpm.DD,1,_xlpm.VD),
AND(MONTH($AW196)&lt;&gt;MONTH(BD$15),MONTH($AX196)=MONTH(BD$15)),
NETWORKDAYS.INTL(($AX196)-_xlpm.DD,$AX196,1,_xlpm.VD),
AND(MONTH($AW196)&lt;MONTH(BD$15),MONTH($AX196)&gt;MONTH(BD$15)),
NETWORKDAYS.INTL((EOMONTH(BD$15-1,1))-_xlpm.DD,EOMONTH(BD$15-1,1),1,_xlpm.VD),
AND(MONTH($AW196)=MONTH(BD$15),MONTH($AX196)=MONTH(BD$15)),
NETWORKDAYS.INTL($AW196,$AX196,1,_xlpm.VD)))),0)),
$DH196="месяц",
$DR196*BD196,
$DH196="неделя",
$DR196*BD196/7*(ROUNDUP((DAY(EOMONTH(BD$15,0)))/4,0))),
0)</f>
        <v/>
      </c>
      <c r="DX196" s="125">
        <f t="array" ref="DX196">
IFERROR(_xlfn.IFS(
$DH196="день_1",
$DR196*$BL196/($AX196-$AW196+1)*BE196*(DAY(EOMONTH(BE$15,0))),
$DH196="день_2",
$DR196/30*MAX(MIN($AX196,EOMONTH(BE$15,0))-MAX($AW196,BE$15)+1,),
$DH196="раб.день",
$DR196/30*(IFERROR(
_xlfn.LET(_xlpm.VD,
CHOOSE(
{1;2;3;4;5;6;7;8;9;10;11;12;13;14;15;16;17;18},
45658,45659,45660,45661,45662,45663,45664,45665,45711,45724,45778,45779,45785,45786,45820,45821,45965,46022),
_xlfn.LET(_xlpm.DD,
MAX(MIN($AX196,EOMONTH(BE$15,0))-MAX($AW196,BE$15),),
_xlfn.IFS(
AND(MONTH($AW196)=MONTH(BE$15),MONTH($AX196)&lt;&gt;MONTH(BE$15)),
NETWORKDAYS.INTL($AW196,$AW196+_xlpm.DD,1,_xlpm.VD),
AND(MONTH($AW196)&lt;&gt;MONTH(BE$15),MONTH($AX196)=MONTH(BE$15)),
NETWORKDAYS.INTL(($AX196)-_xlpm.DD,$AX196,1,_xlpm.VD),
AND(MONTH($AW196)&lt;MONTH(BE$15),MONTH($AX196)&gt;MONTH(BE$15)),
NETWORKDAYS.INTL((EOMONTH(BE$15-1,1))-_xlpm.DD,EOMONTH(BE$15-1,1),1,_xlpm.VD),
AND(MONTH($AW196)=MONTH(BE$15),MONTH($AX196)=MONTH(BE$15)),
NETWORKDAYS.INTL($AW196,$AX196,1,_xlpm.VD)))),0)),
$DH196="месяц",
$DR196*BE196,
$DH196="неделя",
$DR196*BE196/7*(ROUNDUP((DAY(EOMONTH(BE$15,0)))/4,0))),
0)</f>
        <v/>
      </c>
      <c r="DY196" s="125">
        <f t="array" ref="DY196">
IFERROR(_xlfn.IFS(
$DH196="день_1",
$DR196*$BL196/($AX196-$AW196+1)*BF196*(DAY(EOMONTH(BF$15,0))),
$DH196="день_2",
$DR196/30*MAX(MIN($AX196,EOMONTH(BF$15,0))-MAX($AW196,BF$15)+1,),
$DH196="раб.день",
$DR196/30*(IFERROR(
_xlfn.LET(_xlpm.VD,
CHOOSE(
{1;2;3;4;5;6;7;8;9;10;11;12;13;14;15;16;17;18},
45658,45659,45660,45661,45662,45663,45664,45665,45711,45724,45778,45779,45785,45786,45820,45821,45965,46022),
_xlfn.LET(_xlpm.DD,
MAX(MIN($AX196,EOMONTH(BF$15,0))-MAX($AW196,BF$15),),
_xlfn.IFS(
AND(MONTH($AW196)=MONTH(BF$15),MONTH($AX196)&lt;&gt;MONTH(BF$15)),
NETWORKDAYS.INTL($AW196,$AW196+_xlpm.DD,1,_xlpm.VD),
AND(MONTH($AW196)&lt;&gt;MONTH(BF$15),MONTH($AX196)=MONTH(BF$15)),
NETWORKDAYS.INTL(($AX196)-_xlpm.DD,$AX196,1,_xlpm.VD),
AND(MONTH($AW196)&lt;MONTH(BF$15),MONTH($AX196)&gt;MONTH(BF$15)),
NETWORKDAYS.INTL((EOMONTH(BF$15-1,1))-_xlpm.DD,EOMONTH(BF$15-1,1),1,_xlpm.VD),
AND(MONTH($AW196)=MONTH(BF$15),MONTH($AX196)=MONTH(BF$15)),
NETWORKDAYS.INTL($AW196,$AX196,1,_xlpm.VD)))),0)),
$DH196="месяц",
$DR196*BF196,
$DH196="неделя",
$DR196*BF196/7*(ROUNDUP((DAY(EOMONTH(BF$15,0)))/4,0))),
0)</f>
        <v/>
      </c>
      <c r="DZ196" s="125">
        <f t="array" ref="DZ196">
IFERROR(_xlfn.IFS(
$DH196="день_1",
$DR196*$BL196/($AX196-$AW196+1)*BG196*(DAY(EOMONTH(BG$15,0))),
$DH196="день_2",
$DR196/30*MAX(MIN($AX196,EOMONTH(BG$15,0))-MAX($AW196,BG$15)+1,),
$DH196="раб.день",
$DR196/30*(IFERROR(
_xlfn.LET(_xlpm.VD,
CHOOSE(
{1;2;3;4;5;6;7;8;9;10;11;12;13;14;15;16;17;18},
45658,45659,45660,45661,45662,45663,45664,45665,45711,45724,45778,45779,45785,45786,45820,45821,45965,46022),
_xlfn.LET(_xlpm.DD,
MAX(MIN($AX196,EOMONTH(BG$15,0))-MAX($AW196,BG$15),),
_xlfn.IFS(
AND(MONTH($AW196)=MONTH(BG$15),MONTH($AX196)&lt;&gt;MONTH(BG$15)),
NETWORKDAYS.INTL($AW196,$AW196+_xlpm.DD,1,_xlpm.VD),
AND(MONTH($AW196)&lt;&gt;MONTH(BG$15),MONTH($AX196)=MONTH(BG$15)),
NETWORKDAYS.INTL(($AX196)-_xlpm.DD,$AX196,1,_xlpm.VD),
AND(MONTH($AW196)&lt;MONTH(BG$15),MONTH($AX196)&gt;MONTH(BG$15)),
NETWORKDAYS.INTL((EOMONTH(BG$15-1,1))-_xlpm.DD,EOMONTH(BG$15-1,1),1,_xlpm.VD),
AND(MONTH($AW196)=MONTH(BG$15),MONTH($AX196)=MONTH(BG$15)),
NETWORKDAYS.INTL($AW196,$AX196,1,_xlpm.VD)))),0)),
$DH196="месяц",
$DR196*BG196,
$DH196="неделя",
$DR196*BG196/7*(ROUNDUP((DAY(EOMONTH(BG$15,0)))/4,0))),
0)</f>
        <v/>
      </c>
      <c r="EA196" s="125">
        <f t="array" ref="EA196">
IFERROR(_xlfn.IFS(
$DH196="день_1",
$DR196*$BL196/($AX196-$AW196+1)*BH196*(DAY(EOMONTH(BH$15,0))),
$DH196="день_2",
$DR196/30*MAX(MIN($AX196,EOMONTH(BH$15,0))-MAX($AW196,BH$15)+1,),
$DH196="раб.день",
$DR196/30*(IFERROR(
_xlfn.LET(_xlpm.VD,
CHOOSE(
{1;2;3;4;5;6;7;8;9;10;11;12;13;14;15;16;17;18},
45658,45659,45660,45661,45662,45663,45664,45665,45711,45724,45778,45779,45785,45786,45820,45821,45965,46022),
_xlfn.LET(_xlpm.DD,
MAX(MIN($AX196,EOMONTH(BH$15,0))-MAX($AW196,BH$15),),
_xlfn.IFS(
AND(MONTH($AW196)=MONTH(BH$15),MONTH($AX196)&lt;&gt;MONTH(BH$15)),
NETWORKDAYS.INTL($AW196,$AW196+_xlpm.DD,1,_xlpm.VD),
AND(MONTH($AW196)&lt;&gt;MONTH(BH$15),MONTH($AX196)=MONTH(BH$15)),
NETWORKDAYS.INTL(($AX196)-_xlpm.DD,$AX196,1,_xlpm.VD),
AND(MONTH($AW196)&lt;MONTH(BH$15),MONTH($AX196)&gt;MONTH(BH$15)),
NETWORKDAYS.INTL((EOMONTH(BH$15-1,1))-_xlpm.DD,EOMONTH(BH$15-1,1),1,_xlpm.VD),
AND(MONTH($AW196)=MONTH(BH$15),MONTH($AX196)=MONTH(BH$15)),
NETWORKDAYS.INTL($AW196,$AX196,1,_xlpm.VD)))),0)),
$DH196="месяц",
$DR196*BH196,
$DH196="неделя",
$DR196*BH196/7*(ROUNDUP((DAY(EOMONTH(BH$15,0)))/4,0))),
0)</f>
        <v/>
      </c>
      <c r="EB196" s="125">
        <f t="array" ref="EB196">
IFERROR(_xlfn.IFS(
$DH196="день_1",
$DR196*$BL196/($AX196-$AW196+1)*BI196*(DAY(EOMONTH(BI$15,0))),
$DH196="день_2",
$DR196/30*MAX(MIN($AX196,EOMONTH(BI$15,0))-MAX($AW196,BI$15)+1,),
$DH196="раб.день",
$DR196/30*(IFERROR(
_xlfn.LET(_xlpm.VD,
CHOOSE(
{1;2;3;4;5;6;7;8;9;10;11;12;13;14;15;16;17;18},
45658,45659,45660,45661,45662,45663,45664,45665,45711,45724,45778,45779,45785,45786,45820,45821,45965,46022),
_xlfn.LET(_xlpm.DD,
MAX(MIN($AX196,EOMONTH(BI$15,0))-MAX($AW196,BI$15),),
_xlfn.IFS(
AND(MONTH($AW196)=MONTH(BI$15),MONTH($AX196)&lt;&gt;MONTH(BI$15)),
NETWORKDAYS.INTL($AW196,$AW196+_xlpm.DD,1,_xlpm.VD),
AND(MONTH($AW196)&lt;&gt;MONTH(BI$15),MONTH($AX196)=MONTH(BI$15)),
NETWORKDAYS.INTL(($AX196)-_xlpm.DD,$AX196,1,_xlpm.VD),
AND(MONTH($AW196)&lt;MONTH(BI$15),MONTH($AX196)&gt;MONTH(BI$15)),
NETWORKDAYS.INTL((EOMONTH(BI$15-1,1))-_xlpm.DD,EOMONTH(BI$15-1,1),1,_xlpm.VD),
AND(MONTH($AW196)=MONTH(BI$15),MONTH($AX196)=MONTH(BI$15)),
NETWORKDAYS.INTL($AW196,$AX196,1,_xlpm.VD)))),0)),
$DH196="месяц",
$DR196*BI196,
$DH196="неделя",
$DR196*BI196/7*(ROUNDUP((DAY(EOMONTH(BI$15,0)))/4,0))),
0)</f>
        <v/>
      </c>
      <c r="EC196" s="125">
        <f t="array" ref="EC196">
IFERROR(_xlfn.IFS(
$DH196="день_1",
$DR196*$BL196/($AX196-$AW196+1)*BJ196*(DAY(EOMONTH(BJ$15,0))),
$DH196="день_2",
$DR196/30*MAX(MIN($AX196,EOMONTH(BJ$15,0))-MAX($AW196,BJ$15)+1,),
$DH196="раб.день",
$DR196/30*(IFERROR(
_xlfn.LET(_xlpm.VD,
CHOOSE(
{1;2;3;4;5;6;7;8;9;10;11;12;13;14;15;16;17;18},
45658,45659,45660,45661,45662,45663,45664,45665,45711,45724,45778,45779,45785,45786,45820,45821,45965,46022),
_xlfn.LET(_xlpm.DD,
MAX(MIN($AX196,EOMONTH(BJ$15,0))-MAX($AW196,BJ$15),),
_xlfn.IFS(
AND(MONTH($AW196)=MONTH(BJ$15),MONTH($AX196)&lt;&gt;MONTH(BJ$15)),
NETWORKDAYS.INTL($AW196,$AW196+_xlpm.DD,1,_xlpm.VD),
AND(MONTH($AW196)&lt;&gt;MONTH(BJ$15),MONTH($AX196)=MONTH(BJ$15)),
NETWORKDAYS.INTL(($AX196)-_xlpm.DD,$AX196,1,_xlpm.VD),
AND(MONTH($AW196)&lt;MONTH(BJ$15),MONTH($AX196)&gt;MONTH(BJ$15)),
NETWORKDAYS.INTL((EOMONTH(BJ$15-1,1))-_xlpm.DD,EOMONTH(BJ$15-1,1),1,_xlpm.VD),
AND(MONTH($AW196)=MONTH(BJ$15),MONTH($AX196)=MONTH(BJ$15)),
NETWORKDAYS.INTL($AW196,$AX196,1,_xlpm.VD)))),0)),
$DH196="месяц",
$DR196*BJ196,
$DH196="неделя",
$DR196*BJ196/7*(ROUNDUP((DAY(EOMONTH(BJ$15,0)))/4,0))),
0)</f>
        <v/>
      </c>
      <c r="ED196" s="125">
        <f t="array" ref="ED196">
IFERROR(_xlfn.IFS(
$DH196="день_1",
$DR196*$BL196/($AX196-$AW196+1)*BK196*(DAY(EOMONTH(BK$15,0))),
$DH196="день_2",
$DR196/30*MAX(MIN($AX196,EOMONTH(BK$15,0))-MAX($AW196,BK$15)+1,),
$DH196="раб.день",
$DR196/30*(IFERROR(
_xlfn.LET(_xlpm.VD,
CHOOSE(
{1;2;3;4;5;6;7;8;9;10;11;12;13;14;15;16;17;18},
45658,45659,45660,45661,45662,45663,45664,45665,45711,45724,45778,45779,45785,45786,45820,45821,45965,46022),
_xlfn.LET(_xlpm.DD,
MAX(MIN($AX196,EOMONTH(BK$15,0))-MAX($AW196,BK$15),),
_xlfn.IFS(
AND(MONTH($AW196)=MONTH(BK$15),MONTH($AX196)&lt;&gt;MONTH(BK$15)),
NETWORKDAYS.INTL($AW196,$AW196+_xlpm.DD,1,_xlpm.VD),
AND(MONTH($AW196)&lt;&gt;MONTH(BK$15),MONTH($AX196)=MONTH(BK$15)),
NETWORKDAYS.INTL(($AX196)-_xlpm.DD,$AX196,1,_xlpm.VD),
AND(MONTH($AW196)&lt;MONTH(BK$15),MONTH($AX196)&gt;MONTH(BK$15)),
NETWORKDAYS.INTL((EOMONTH(BK$15-1,1))-_xlpm.DD,EOMONTH(BK$15-1,1),1,_xlpm.VD),
AND(MONTH($AW196)=MONTH(BK$15),MONTH($AX196)=MONTH(BK$15)),
NETWORKDAYS.INTL($AW196,$AX196,1,_xlpm.VD)))),0)),
$DH196="месяц",
$DR196*BK196,
$DH196="неделя",
$DR196*BK196/7*(ROUNDUP((DAY(EOMONTH(BK$15,0)))/4,0))),
0)</f>
        <v/>
      </c>
      <c r="EE196" s="125">
        <f>SUM($DS196,$DT196,$DU196,$DV196,$DW196,$DX196,$DY196,$DZ196,$EA196,$EB196,$EC196,$ED196)</f>
        <v/>
      </c>
      <c r="EF196" s="125">
        <f>IFERROR(ROUND($EE196*(1+$EP196),2),0)</f>
        <v/>
      </c>
      <c r="EG196" s="128" t="n">
        <v>1</v>
      </c>
      <c r="EH196" s="126" t="n">
        <v>0</v>
      </c>
      <c r="EI196" s="126">
        <f>ROUND(SUM($EH196:$EH196)*SUM($AB196:$AB196)*$EG196,2)</f>
        <v/>
      </c>
      <c r="EJ196" s="126">
        <f>ROUND($EI196*(1+$EP196),2)</f>
        <v/>
      </c>
      <c r="EK196" s="126" t="n">
        <v>0</v>
      </c>
      <c r="EL196" s="126">
        <f>ROUND(SUM($EK196:$EK196)*SUM($AB196:$AB196)*$EG196,2)</f>
        <v/>
      </c>
      <c r="EM196" s="126">
        <f>ROUND($EL196*(1+$EP196),2)</f>
        <v/>
      </c>
      <c r="EN196" s="126">
        <f>SUM($EE196,$EI196,$EL196)</f>
        <v/>
      </c>
      <c r="EO196" s="126">
        <f>SUM($EF196,$EJ196,$EM196)</f>
        <v/>
      </c>
      <c r="EP196" s="59" t="inlineStr">
        <is>
          <t>20%</t>
        </is>
      </c>
      <c r="EQ196" s="59" t="n"/>
      <c r="ER196" s="60">
        <f t="array" ref="ER196">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MATCH(ES196,
{"AMS";"RussOutdoor";"HD Outdoor";"Ingroup";"IQ";"Ledproduction";"LisChannel";"Logic";"Media-PPL";"NovikovTV | НовиковТВ";"SMA";"SOK";"КрокусТВ | CrocusTV | IndoorTV";"Сити";"ТЯК Москва"},
0)),"")</f>
        <v/>
      </c>
      <c r="ES196" s="60" t="n"/>
      <c r="ET196" s="60">
        <f t="array" ref="ET196">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MATCH(ES196,
{"AMS";"RussOutdoor";"HD Outdoor";"Ingroup";"IQ";"Ledproduction";"LisChannel";"Logic";"Media-PPL";"NovikovTV | НовиковТВ";"SMA";"SOK";"КрокусТВ | CrocusTV | IndoorTV";"Сити";"ТЯК Москва"},
0)),"")</f>
        <v/>
      </c>
      <c r="EU196" s="60" t="n"/>
      <c r="EV196" s="60" t="n"/>
      <c r="EX196" s="110">
        <f t="array" ref="EX196">
($AR196/30
+N("ТРАФИК ПЛОЩАДКИ"))*
(IFERROR(
_xlfn.LET(
_xlpm.GPR,
HLOOKUP($L196,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(MATCH($T196,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IF($Q196="цифровой",_xlpm.GPR/$AG196,_xlpm.GPR/60)),
0)
+N("DWELL TIME"))*
(IF($AB196=0,0,IF($AB196=1,0.3,IF($AB196=2,0.5,IF($AB196&gt;2,1))))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_xlfn.IFS($AC196="да",1.2,$AC196="нет",1)*
_xlfn.IFS($AD196="да",1.2,$AD196="нет",1)*
IF(R196="статический",1,1.2)*
$X196*
INDEX(
{1.2;1;1.2;1.2;1;1.2;1.2;1.2;1.2;1.2;1.2;1;1.2;1.2;1.2;1.2;1;1;1.2;1.2;1.2;1;1;1;1;1.2;1.2;1.2;1.2;1;1;1;1;1.2;1.2;1.2;1.2;1.2;1.2;1.2;1.2;1;1;1.2;1;1;1;1;1.5;1;1;1.5;1.5;1.2},
MATCH($Q196,_xlpm.MI,0)))&gt;{0.02;0.04;0.06;0.1;0.2;0.4;0.6;0.8;1;2;4;6})),
{0;1;2;3;4;5;6;7;8;9;10;11;12},
0)))
+N("КОЭФФИЦИЕНТ КОНТАКТА"))))*
(_xlfn.IFS($X196&lt;0.1,$X196/1000,$X196&gt;25,5.2,AND($X196&gt;=0.1,$X196&lt;=25),(($X196*2+0.1)/10)*($X196/10)))*
IFERROR((_xlfn.LET(
_xlpm.MA,
{0;0.8;0.85;0.9;0.95;1},
_xlpm.MAA,
{0;1;2;3;4;5},
INDEX(_xlpm.MA,MATCH(SUMPRODUCT(--((IF(ROUND(_xlpm.MAA,1)&gt;5,5,ROUND($AB196,1)))&gt;{0;1;2;3;4;5})),_xlpm.MAA,0)))
+N("КОЭФФИЦИЕНТ КОЛ-ВО КОНСТРУКЦИЙ")),1)*
$AB196,0))*
(IF($Q196="цифровой",$AG196/15*$AI196,1)
+N("ДЛЯ ЦИФРЫ"))</f>
        <v/>
      </c>
      <c r="EY196" s="110">
        <f>IFERROR(EX196*AY196,0)</f>
        <v/>
      </c>
      <c r="EZ196" s="131">
        <f>IFERROR(DP196/EY196*1000,0)</f>
        <v/>
      </c>
      <c r="FA196" s="112">
        <f>IFERROR(FC196/FB196,0)</f>
        <v/>
      </c>
      <c r="FB196" s="112">
        <f>IFERROR((FC196/(EY196/FF196*#REF!))*0.825,0)</f>
        <v/>
      </c>
      <c r="FC196" s="112">
        <f>IFERROR(((EX196*30/AR196)*100)/30,0)</f>
        <v/>
      </c>
      <c r="FD196" s="112">
        <f>IFERROR(EY196/G196*100%,0)</f>
        <v/>
      </c>
      <c r="FE196" s="112">
        <f>IFERROR(FD196/FC196*100%,0)</f>
        <v/>
      </c>
      <c r="FF196" s="110">
        <f>IFERROR(AR196/30*AY196,0)</f>
        <v/>
      </c>
    </row>
    <row r="197" ht="13" customHeight="1">
      <c r="A197" s="59" t="n"/>
      <c r="B197" s="60" t="n"/>
      <c r="C197" s="60" t="n"/>
      <c r="D197" s="60">
        <f t="array" ref="D197">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MATCH($E197,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97" s="60">
        <f t="array" ref="E197">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MATCH($F197,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97" s="60" t="inlineStr"/>
      <c r="G197" s="60" t="n"/>
      <c r="H197" s="60">
        <f t="array" ref="H197">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MATCH($I197,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97" s="60" t="n"/>
      <c r="J197" s="60" t="n"/>
      <c r="K197" s="60" t="n"/>
      <c r="L197" s="60" t="n"/>
      <c r="M197" s="60" t="n"/>
      <c r="N197" s="60" t="n"/>
      <c r="O197" s="60" t="n"/>
      <c r="P197" s="60">
        <f t="array" ref="P197">
_xlfn.IFS(
ISNUMBER(MATCH($Q197,{"шелфбаннер","разделитель","монетница","чековая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ISNUMBER(MATCH($Q197,{"LED/LCD","видеокулер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ISNUMBER(MATCH($Q197,{"автомобиль","машина","выставочное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ISNUMBER(MATCH($Q197,{"билборд","лифтовая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ISNUMBER(MATCH($Q197,{"навигация","подвесной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ISNUMBER(MATCH($Q197,{"движущаяся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ISNUMBER(MATCH($Q197,{"каталог","журнал"},)),
"Пресса",
$Q197="","")</f>
        <v/>
      </c>
      <c r="Q197" s="60" t="n"/>
      <c r="R197" s="60">
        <f t="array" ref="R197">
IFERROR(
_xlfn.IFS(
OR(ISNUMBER(MATCH($Q197,{"экспозиция","макет","стенд","автостенд","авто стенд","выставочное пространство","выставочные стенды","модульные выставочные стенды","3Д конструкция","3D конструкция"},)),P197="Экспонирование"),
"нестандартный",
ISNUMBER(MATCH($Q197,{"скроллер","призматрон"},)),
"динамический",
$P197="Видео",
"цифровой",
OR($P197="Пресса",$P197="Щит",$P197="POSm",$P197="Подвес",$P197="Брендирование/оклейка"),
"статический"),"")</f>
        <v/>
      </c>
      <c r="S197" s="59" t="n"/>
      <c r="T197" s="60" t="n"/>
      <c r="U197" s="60" t="n"/>
      <c r="V197" s="60">
        <f>
IF(P197="Видео",
"цифровой постер/ролик",
IF(ISNUMBER(MATCH(Q197,{"короб световой","короб световой | лайтбокс","короб световой | кристалайт","лайтбокс","лайт бокс","кристалайт","LB","lightbox"},)),
"бэклит",
IF(P197="Брендирование/оклейка",
"перфарированная пленка/самоклейка",
IF(P197="Экспонирование",
"под запрос",
IF(P197="Подвес",
"баннер/ткань",
"")))))</f>
        <v/>
      </c>
      <c r="W197" s="59" t="n"/>
      <c r="X197" s="59" t="n"/>
      <c r="Y197" s="59" t="n"/>
      <c r="Z197" s="61" t="n"/>
      <c r="AA197" s="61" t="n"/>
      <c r="AB197" s="61">
        <f>IF(BL197&gt;0,Z197,0)</f>
        <v/>
      </c>
      <c r="AC197" s="59" t="n"/>
      <c r="AD197" s="59" t="n"/>
      <c r="AE197" s="59" t="n"/>
      <c r="AF197" s="59" t="n"/>
      <c r="AG197" s="59" t="n"/>
      <c r="AH197" s="59" t="n"/>
      <c r="AI197" s="59" t="n"/>
      <c r="AJ197" s="59" t="n"/>
      <c r="AK197" s="59" t="n"/>
      <c r="AL197" s="62">
        <f>IFERROR(IF(OR(R197="статический",R197="динамический",R197="нестандартный",R197="",R197=""),"-",IF(AND(AH197="-",AI197="-"),"-",AK197*3600/AH197*AI197)),"-")</f>
        <v/>
      </c>
      <c r="AM197" s="62">
        <f>IFERROR(IF(OR(R197="статический",R197="динамический",R197="",R197="", R197="BTL",R197="нестандартный"),"-",AG197*AI197*AL197/60),"-")</f>
        <v/>
      </c>
      <c r="AN197" s="63">
        <f>IFERROR(IF(AH197="","-",AG197*AI197/AH197),"-")</f>
        <v/>
      </c>
      <c r="AO197" s="59">
        <f>IFERROR(IF(OR($R197="статический",$R197="динамический",$R197="",$R197="",$R197="BTL",$R197="нестандартный"),"-",$AL197*$AY197),"-")</f>
        <v/>
      </c>
      <c r="AP197" s="62">
        <f>IFERROR(IF(OR($R197="статический",$R197="динамический",$R197="",$R197="",$R197="BTL",$R197="нестандартный"),"-",$AM197*AY197),"-")</f>
        <v/>
      </c>
      <c r="AQ197" s="64" t="n"/>
      <c r="AR197" s="61" t="n"/>
      <c r="AS197" s="61" t="n"/>
      <c r="AT197" s="61" t="n"/>
      <c r="AU197" s="65" t="n"/>
      <c r="AV197" s="124">
        <f>IFERROR(DR197/AT197*1000,"n/a")</f>
        <v/>
      </c>
      <c r="AW197" s="67" t="n"/>
      <c r="AX197" s="67" t="n"/>
      <c r="AY197" s="43">
        <f>IFERROR(IF(OR($AW197="",$AX197=""),"",_xlfn.DAYS($AX197+1,$AW197)),"")</f>
        <v/>
      </c>
      <c r="AZ197" s="68">
        <f t="array" ref="AZ197">
_xlfn.LET(_xlpm.COEFF,
IF($AW197+$AX197=0,0,IF(MAX(MIN($AX197,EOMONTH(AZ$15,0))-MAX($AW197,AZ$15)+1,)&gt;0,1,0)),
_xlfn.IFS(
$ES197="LisChannel",
_xlpm.COEFF*
INDEX({1;1;1.2;1.2;1;1;1;1;1.2;1.2;1.2;1.2},
MATCH(MONTH(AZ$15),
{1,2,3,4,5,6,7,8,9,10,11,12})),
CONCATENATE($ES197," ",$L197)="RussOutdoor метро",
_xlpm.COEFF*
INDEX({0.8;0.9;1.1;1.1;1;1;1;1;1.1;1.1;1.1;1.1},
MATCH(MONTH(AZ$15),
{1,2,3,4,5,6,7,8,9,10,11,12})),
$ES197&lt;&gt;"LisChannel",
_xlpm.COEFF,
$ES197&lt;&gt;"RussOutdoor",
_xlpm.COEFF))</f>
        <v/>
      </c>
      <c r="BA197" s="68">
        <f t="array" ref="BA197">
_xlfn.LET(_xlpm.COEFF,
IF($AW197+$AX197=0,0,IF(MAX(MIN($AX197,EOMONTH(BA$15,0))-MAX($AW197,BA$15)+1,)&gt;0,1,0)),
_xlfn.IFS(
$ES197="LisChannel",
_xlpm.COEFF*
INDEX({1;1;1.2;1.2;1;1;1;1;1.2;1.2;1.2;1.2},
MATCH(MONTH(BA$15),
{1,2,3,4,5,6,7,8,9,10,11,12})),
CONCATENATE($ES197," ",$L197)="RussOutdoor метро",
_xlpm.COEFF*
INDEX({0.8;0.9;1.1;1.1;1;1;1;1;1.1;1.1;1.1;1.1},
MATCH(MONTH(BA$15),
{1,2,3,4,5,6,7,8,9,10,11,12})),
$ES197&lt;&gt;"LisChannel",
_xlpm.COEFF,
$ES197&lt;&gt;"RussOutdoor",
_xlpm.COEFF))</f>
        <v/>
      </c>
      <c r="BB197" s="68">
        <f t="array" ref="BB197">
_xlfn.LET(_xlpm.COEFF,
IF($AW197+$AX197=0,0,IF(MAX(MIN($AX197,EOMONTH(BB$15,0))-MAX($AW197,BB$15)+1,)&gt;0,1,0)),
_xlfn.IFS(
$ES197="LisChannel",
_xlpm.COEFF*
INDEX({1;1;1.2;1.2;1;1;1;1;1.2;1.2;1.2;1.2},
MATCH(MONTH(BB$15),
{1,2,3,4,5,6,7,8,9,10,11,12})),
CONCATENATE($ES197," ",$L197)="RussOutdoor метро",
_xlpm.COEFF*
INDEX({0.8;0.9;1.1;1.1;1;1;1;1;1.1;1.1;1.1;1.1},
MATCH(MONTH(BB$15),
{1,2,3,4,5,6,7,8,9,10,11,12})),
$ES197&lt;&gt;"LisChannel",
_xlpm.COEFF,
$ES197&lt;&gt;"RussOutdoor",
_xlpm.COEFF))</f>
        <v/>
      </c>
      <c r="BC197" s="68">
        <f t="array" ref="BC197">
_xlfn.LET(_xlpm.COEFF,
IF($AW197+$AX197=0,0,IF(MAX(MIN($AX197,EOMONTH(BC$15,0))-MAX($AW197,BC$15)+1,)&gt;0,1,0)),
_xlfn.IFS(
$ES197="LisChannel",
_xlpm.COEFF*
INDEX({1;1;1.2;1.2;1;1;1;1;1.2;1.2;1.2;1.2},
MATCH(MONTH(BC$15),
{1,2,3,4,5,6,7,8,9,10,11,12})),
CONCATENATE($ES197," ",$L197)="RussOutdoor метро",
_xlpm.COEFF*
INDEX({0.8;0.9;1.1;1.1;1;1;1;1;1.1;1.1;1.1;1.1},
MATCH(MONTH(BC$15),
{1,2,3,4,5,6,7,8,9,10,11,12})),
$ES197&lt;&gt;"LisChannel",
_xlpm.COEFF,
$ES197&lt;&gt;"RussOutdoor",
_xlpm.COEFF))</f>
        <v/>
      </c>
      <c r="BD197" s="68">
        <f t="array" ref="BD197">
_xlfn.LET(_xlpm.COEFF,
IF($AW197+$AX197=0,0,IF(MAX(MIN($AX197,EOMONTH(BD$15,0))-MAX($AW197,BD$15)+1,)&gt;0,1,0)),
_xlfn.IFS(
$ES197="LisChannel",
_xlpm.COEFF*
INDEX({1;1;1.2;1.2;1;1;1;1;1.2;1.2;1.2;1.2},
MATCH(MONTH(BD$15),
{1,2,3,4,5,6,7,8,9,10,11,12})),
CONCATENATE($ES197," ",$L197)="RussOutdoor метро",
_xlpm.COEFF*
INDEX({0.8;0.9;1.1;1.1;1;1;1;1;1.1;1.1;1.1;1.1},
MATCH(MONTH(BD$15),
{1,2,3,4,5,6,7,8,9,10,11,12})),
$ES197&lt;&gt;"LisChannel",
_xlpm.COEFF,
$ES197&lt;&gt;"RussOutdoor",
_xlpm.COEFF))</f>
        <v/>
      </c>
      <c r="BE197" s="68">
        <f t="array" ref="BE197">
_xlfn.LET(_xlpm.COEFF,
IF($AW197+$AX197=0,0,IF(MAX(MIN($AX197,EOMONTH(BE$15,0))-MAX($AW197,BE$15)+1,)&gt;0,1,0)),
_xlfn.IFS(
$ES197="LisChannel",
_xlpm.COEFF*
INDEX({1;1;1.2;1.2;1;1;1;1;1.2;1.2;1.2;1.2},
MATCH(MONTH(BE$15),
{1,2,3,4,5,6,7,8,9,10,11,12})),
CONCATENATE($ES197," ",$L197)="RussOutdoor метро",
_xlpm.COEFF*
INDEX({0.8;0.9;1.1;1.1;1;1;1;1;1.1;1.1;1.1;1.1},
MATCH(MONTH(BE$15),
{1,2,3,4,5,6,7,8,9,10,11,12})),
$ES197&lt;&gt;"LisChannel",
_xlpm.COEFF,
$ES197&lt;&gt;"RussOutdoor",
_xlpm.COEFF))</f>
        <v/>
      </c>
      <c r="BF197" s="68">
        <f t="array" ref="BF197">
_xlfn.LET(_xlpm.COEFF,
IF($AW197+$AX197=0,0,IF(MAX(MIN($AX197,EOMONTH(BF$15,0))-MAX($AW197,BF$15)+1,)&gt;0,1,0)),
_xlfn.IFS(
$ES197="LisChannel",
_xlpm.COEFF*
INDEX({1;1;1.2;1.2;1;1;1;1;1.2;1.2;1.2;1.2},
MATCH(MONTH(BF$15),
{1,2,3,4,5,6,7,8,9,10,11,12})),
CONCATENATE($ES197," ",$L197)="RussOutdoor метро",
_xlpm.COEFF*
INDEX({0.8;0.9;1.1;1.1;1;1;1;1;1.1;1.1;1.1;1.1},
MATCH(MONTH(BF$15),
{1,2,3,4,5,6,7,8,9,10,11,12})),
$ES197&lt;&gt;"LisChannel",
_xlpm.COEFF,
$ES197&lt;&gt;"RussOutdoor",
_xlpm.COEFF))</f>
        <v/>
      </c>
      <c r="BG197" s="68">
        <f t="array" ref="BG197">
_xlfn.LET(_xlpm.COEFF,
IF($AW197+$AX197=0,0,IF(MAX(MIN($AX197,EOMONTH(BG$15,0))-MAX($AW197,BG$15)+1,)&gt;0,1,0)),
_xlfn.IFS(
$ES197="LisChannel",
_xlpm.COEFF*
INDEX({1;1;1.2;1.2;1;1;1;1;1.2;1.2;1.2;1.2},
MATCH(MONTH(BG$15),
{1,2,3,4,5,6,7,8,9,10,11,12})),
CONCATENATE($ES197," ",$L197)="RussOutdoor метро",
_xlpm.COEFF*
INDEX({0.8;0.9;1.1;1.1;1;1;1;1;1.1;1.1;1.1;1.1},
MATCH(MONTH(BG$15),
{1,2,3,4,5,6,7,8,9,10,11,12})),
$ES197&lt;&gt;"LisChannel",
_xlpm.COEFF,
$ES197&lt;&gt;"RussOutdoor",
_xlpm.COEFF))</f>
        <v/>
      </c>
      <c r="BH197" s="68">
        <f t="array" ref="BH197">
_xlfn.LET(_xlpm.COEFF,
IF($AW197+$AX197=0,0,IF(MAX(MIN($AX197,EOMONTH(BH$15,0))-MAX($AW197,BH$15)+1,)&gt;0,1,0)),
_xlfn.IFS(
$ES197="LisChannel",
_xlpm.COEFF*
INDEX({1;1;1.2;1.2;1;1;1;1;1.2;1.2;1.2;1.2},
MATCH(MONTH(BH$15),
{1,2,3,4,5,6,7,8,9,10,11,12})),
CONCATENATE($ES197," ",$L197)="RussOutdoor метро",
_xlpm.COEFF*
INDEX({0.8;0.9;1.1;1.1;1;1;1;1;1.1;1.1;1.1;1.1},
MATCH(MONTH(BH$15),
{1,2,3,4,5,6,7,8,9,10,11,12})),
$ES197&lt;&gt;"LisChannel",
_xlpm.COEFF,
$ES197&lt;&gt;"RussOutdoor",
_xlpm.COEFF))</f>
        <v/>
      </c>
      <c r="BI197" s="68">
        <f t="array" ref="BI197">
_xlfn.LET(_xlpm.COEFF,
IF($AW197+$AX197=0,0,IF(MAX(MIN($AX197,EOMONTH(BI$15,0))-MAX($AW197,BI$15)+1,)&gt;0,1,0)),
_xlfn.IFS(
$ES197="LisChannel",
_xlpm.COEFF*
INDEX({1;1;1.2;1.2;1;1;1;1;1.2;1.2;1.2;1.2},
MATCH(MONTH(BI$15),
{1,2,3,4,5,6,7,8,9,10,11,12})),
CONCATENATE($ES197," ",$L197)="RussOutdoor метро",
_xlpm.COEFF*
INDEX({0.8;0.9;1.1;1.1;1;1;1;1;1.1;1.1;1.1;1.1},
MATCH(MONTH(BI$15),
{1,2,3,4,5,6,7,8,9,10,11,12})),
$ES197&lt;&gt;"LisChannel",
_xlpm.COEFF,
$ES197&lt;&gt;"RussOutdoor",
_xlpm.COEFF))</f>
        <v/>
      </c>
      <c r="BJ197" s="68">
        <f t="array" ref="BJ197">
_xlfn.LET(_xlpm.COEFF,
IF($AW197+$AX197=0,0,IF(MAX(MIN($AX197,EOMONTH(BJ$15,0))-MAX($AW197,BJ$15)+1,)&gt;0,1,0)),
_xlfn.IFS(
$ES197="LisChannel",
_xlpm.COEFF*
INDEX({1;1;1.2;1.2;1;1;1;1;1.2;1.2;1.2;1.2},
MATCH(MONTH(BJ$15),
{1,2,3,4,5,6,7,8,9,10,11,12})),
CONCATENATE($ES197," ",$L197)="RussOutdoor метро",
_xlpm.COEFF*
INDEX({0.8;0.9;1.1;1.1;1;1;1;1;1.1;1.1;1.1;1.1},
MATCH(MONTH(BJ$15),
{1,2,3,4,5,6,7,8,9,10,11,12})),
$ES197&lt;&gt;"LisChannel",
_xlpm.COEFF,
$ES197&lt;&gt;"RussOutdoor",
_xlpm.COEFF))</f>
        <v/>
      </c>
      <c r="BK197" s="68">
        <f t="array" ref="BK197">
_xlfn.LET(_xlpm.COEFF,
IF($AW197+$AX197=0,0,IF(MAX(MIN($AX197,EOMONTH(BK$15,0))-MAX($AW197,BK$15)+1,)&gt;0,1,0)),
_xlfn.IFS(
$ES197="LisChannel",
_xlpm.COEFF*
INDEX({1;1;1.2;1.2;1;1;1;1;1.2;1.2;1.2;1.2},
MATCH(MONTH(BK$15),
{1,2,3,4,5,6,7,8,9,10,11,12})),
CONCATENATE($ES197," ",$L197)="RussOutdoor метро",
_xlpm.COEFF*
INDEX({0.8;0.9;1.1;1.1;1;1;1;1;1.1;1.1;1.1;1.1},
MATCH(MONTH(BK$15),
{1,2,3,4,5,6,7,8,9,10,11,12})),
$ES197&lt;&gt;"LisChannel",
_xlpm.COEFF,
$ES197&lt;&gt;"RussOutdoor",
_xlpm.COEFF))</f>
        <v/>
      </c>
      <c r="BL197" s="62">
        <f>COUNTIFS($AZ197:$BK197,"&gt;0")</f>
        <v/>
      </c>
      <c r="BM197" s="65" t="n"/>
      <c r="BN197" s="125">
        <f>$DJ197</f>
        <v/>
      </c>
      <c r="BO197" s="63">
        <f>$DQ197</f>
        <v/>
      </c>
      <c r="BP197" s="125">
        <f>
IFERROR(
IF($BL197=0,0,
$BN197*(1-$BO197)),
0)</f>
        <v/>
      </c>
      <c r="BQ197" s="125">
        <f t="array" ref="BQ197">
IFERROR(
_xlfn.IFS(
$DH197="день_1",
$BP197*$BL197/($AX197-$AW197+1)*AZ197*(DAY(EOMONTH(AZ$15,0))),
$DH197="день_2",
$BP197/30*MAX(MIN($AX197,EOMONTH(AZ$15,0))-MAX($AW197,AZ$15)+1,),
$DH197="раб.день",
$BP197/30*(IFERROR(
_xlfn.LET(_xlpm.VD,
CHOOSE(
{1;2;3;4;5;6;7;8;9;10;11;12;13;14;15;16;17;18},
45658,45659,45660,45661,45662,45663,45664,45665,45711,45724,45778,45779,45785,45786,45820,45821,45965,46022),
_xlfn.LET(_xlpm.DD,
MAX(MIN($AX197,EOMONTH(AZ$15,0))-MAX($AW197,AZ$15),),
_xlfn.IFS(
AND(MONTH($AW197)=MONTH(AZ$15),MONTH($AX197)&lt;&gt;MONTH(AZ$15)),
NETWORKDAYS.INTL($AW197,$AW197+_xlpm.DD,1,_xlpm.VD),
AND(MONTH($AW197)&lt;&gt;MONTH(AZ$15),MONTH($AX197)=MONTH(AZ$15)),
NETWORKDAYS.INTL(($AX197)-_xlpm.DD,$AX197,1,_xlpm.VD),
AND(MONTH($AW197)&lt;MONTH(AZ$15),MONTH($AX197)&gt;MONTH(AZ$15)),
NETWORKDAYS.INTL((EOMONTH(AZ$15-1,1))-_xlpm.DD,EOMONTH(AZ$15-1,1),1,_xlpm.VD),
AND(MONTH($AW197)=MONTH(AZ$15),MONTH($AX197)=MONTH(AZ$15)),
NETWORKDAYS.INTL($AW197,$AX197,1,_xlpm.VD)))),0)),
$DH197="месяц",
$BP197*AZ197,
$DH197="неделя",
$BP197*AZ197/7*(ROUNDUP((DAY(EOMONTH(AZ$15,0)))/4,0))),
0)</f>
        <v/>
      </c>
      <c r="BR197" s="125">
        <f t="array" ref="BR197">
IFERROR(
_xlfn.IFS(
$DH197="день_1",
$BP197*$BL197/($AX197-$AW197+1)*BA197*(DAY(EOMONTH(BA$15,0))),
$DH197="день_2",
$BP197/30*MAX(MIN($AX197,EOMONTH(BA$15,0))-MAX($AW197,BA$15)+1,),
$DH197="раб.день",
$BP197/30*(IFERROR(
_xlfn.LET(_xlpm.VD,
CHOOSE(
{1;2;3;4;5;6;7;8;9;10;11;12;13;14;15;16;17;18},
45658,45659,45660,45661,45662,45663,45664,45665,45711,45724,45778,45779,45785,45786,45820,45821,45965,46022),
_xlfn.LET(_xlpm.DD,
MAX(MIN($AX197,EOMONTH(BA$15,0))-MAX($AW197,BA$15),),
_xlfn.IFS(
AND(MONTH($AW197)=MONTH(BA$15),MONTH($AX197)&lt;&gt;MONTH(BA$15)),
NETWORKDAYS.INTL($AW197,$AW197+_xlpm.DD,1,_xlpm.VD),
AND(MONTH($AW197)&lt;&gt;MONTH(BA$15),MONTH($AX197)=MONTH(BA$15)),
NETWORKDAYS.INTL(($AX197)-_xlpm.DD,$AX197,1,_xlpm.VD),
AND(MONTH($AW197)&lt;MONTH(BA$15),MONTH($AX197)&gt;MONTH(BA$15)),
NETWORKDAYS.INTL((EOMONTH(BA$15-1,1))-_xlpm.DD,EOMONTH(BA$15-1,1),1,_xlpm.VD),
AND(MONTH($AW197)=MONTH(BA$15),MONTH($AX197)=MONTH(BA$15)),
NETWORKDAYS.INTL($AW197,$AX197,1,_xlpm.VD)))),0)),
$DH197="месяц",
$BP197*BA197,
$DH197="неделя",
$BP197*BA197/7*(ROUNDUP((DAY(EOMONTH(BA$15,0)))/4,0))),
0)</f>
        <v/>
      </c>
      <c r="BS197" s="125">
        <f t="array" ref="BS197">
IFERROR(
_xlfn.IFS(
$DH197="день_1",
$BP197*$BL197/($AX197-$AW197+1)*BB197*(DAY(EOMONTH(BB$15,0))),
$DH197="день_2",
$BP197/30*MAX(MIN($AX197,EOMONTH(BB$15,0))-MAX($AW197,BB$15)+1,),
$DH197="раб.день",
$BP197/30*(IFERROR(
_xlfn.LET(_xlpm.VD,
CHOOSE(
{1;2;3;4;5;6;7;8;9;10;11;12;13;14;15;16;17;18},
45658,45659,45660,45661,45662,45663,45664,45665,45711,45724,45778,45779,45785,45786,45820,45821,45965,46022),
_xlfn.LET(_xlpm.DD,
MAX(MIN($AX197,EOMONTH(BB$15,0))-MAX($AW197,BB$15),),
_xlfn.IFS(
AND(MONTH($AW197)=MONTH(BB$15),MONTH($AX197)&lt;&gt;MONTH(BB$15)),
NETWORKDAYS.INTL($AW197,$AW197+_xlpm.DD,1,_xlpm.VD),
AND(MONTH($AW197)&lt;&gt;MONTH(BB$15),MONTH($AX197)=MONTH(BB$15)),
NETWORKDAYS.INTL(($AX197)-_xlpm.DD,$AX197,1,_xlpm.VD),
AND(MONTH($AW197)&lt;MONTH(BB$15),MONTH($AX197)&gt;MONTH(BB$15)),
NETWORKDAYS.INTL((EOMONTH(BB$15-1,1))-_xlpm.DD,EOMONTH(BB$15-1,1),1,_xlpm.VD),
AND(MONTH($AW197)=MONTH(BB$15),MONTH($AX197)=MONTH(BB$15)),
NETWORKDAYS.INTL($AW197,$AX197,1,_xlpm.VD)))),0)),
$DH197="месяц",
$BP197*BB197,
$DH197="неделя",
$BP197*BB197/7*(ROUNDUP((DAY(EOMONTH(BB$15,0)))/4,0))),
0)</f>
        <v/>
      </c>
      <c r="BT197" s="125">
        <f t="array" ref="BT197">
IFERROR(
_xlfn.IFS(
$DH197="день_1",
$BP197*$BL197/($AX197-$AW197+1)*BC197*(DAY(EOMONTH(BC$15,0))),
$DH197="день_2",
$BP197/30*MAX(MIN($AX197,EOMONTH(BC$15,0))-MAX($AW197,BC$15)+1,),
$DH197="раб.день",
$BP197/30*(IFERROR(
_xlfn.LET(_xlpm.VD,
CHOOSE(
{1;2;3;4;5;6;7;8;9;10;11;12;13;14;15;16;17;18},
45658,45659,45660,45661,45662,45663,45664,45665,45711,45724,45778,45779,45785,45786,45820,45821,45965,46022),
_xlfn.LET(_xlpm.DD,
MAX(MIN($AX197,EOMONTH(BC$15,0))-MAX($AW197,BC$15),),
_xlfn.IFS(
AND(MONTH($AW197)=MONTH(BC$15),MONTH($AX197)&lt;&gt;MONTH(BC$15)),
NETWORKDAYS.INTL($AW197,$AW197+_xlpm.DD,1,_xlpm.VD),
AND(MONTH($AW197)&lt;&gt;MONTH(BC$15),MONTH($AX197)=MONTH(BC$15)),
NETWORKDAYS.INTL(($AX197)-_xlpm.DD,$AX197,1,_xlpm.VD),
AND(MONTH($AW197)&lt;MONTH(BC$15),MONTH($AX197)&gt;MONTH(BC$15)),
NETWORKDAYS.INTL((EOMONTH(BC$15-1,1))-_xlpm.DD,EOMONTH(BC$15-1,1),1,_xlpm.VD),
AND(MONTH($AW197)=MONTH(BC$15),MONTH($AX197)=MONTH(BC$15)),
NETWORKDAYS.INTL($AW197,$AX197,1,_xlpm.VD)))),0)),
$DH197="месяц",
$BP197*BC197,
$DH197="неделя",
$BP197*BC197/7*(ROUNDUP((DAY(EOMONTH(BC$15,0)))/4,0))),
0)</f>
        <v/>
      </c>
      <c r="BU197" s="125">
        <f t="array" ref="BU197">
IFERROR(
_xlfn.IFS(
$DH197="день_1",
$BP197*$BL197/($AX197-$AW197+1)*BD197*(DAY(EOMONTH(BD$15,0))),
$DH197="день_2",
$BP197/30*MAX(MIN($AX197,EOMONTH(BD$15,0))-MAX($AW197,BD$15)+1,),
$DH197="раб.день",
$BP197/30*(IFERROR(
_xlfn.LET(_xlpm.VD,
CHOOSE(
{1;2;3;4;5;6;7;8;9;10;11;12;13;14;15;16;17;18},
45658,45659,45660,45661,45662,45663,45664,45665,45711,45724,45778,45779,45785,45786,45820,45821,45965,46022),
_xlfn.LET(_xlpm.DD,
MAX(MIN($AX197,EOMONTH(BD$15,0))-MAX($AW197,BD$15),),
_xlfn.IFS(
AND(MONTH($AW197)=MONTH(BD$15),MONTH($AX197)&lt;&gt;MONTH(BD$15)),
NETWORKDAYS.INTL($AW197,$AW197+_xlpm.DD,1,_xlpm.VD),
AND(MONTH($AW197)&lt;&gt;MONTH(BD$15),MONTH($AX197)=MONTH(BD$15)),
NETWORKDAYS.INTL(($AX197)-_xlpm.DD,$AX197,1,_xlpm.VD),
AND(MONTH($AW197)&lt;MONTH(BD$15),MONTH($AX197)&gt;MONTH(BD$15)),
NETWORKDAYS.INTL((EOMONTH(BD$15-1,1))-_xlpm.DD,EOMONTH(BD$15-1,1),1,_xlpm.VD),
AND(MONTH($AW197)=MONTH(BD$15),MONTH($AX197)=MONTH(BD$15)),
NETWORKDAYS.INTL($AW197,$AX197,1,_xlpm.VD)))),0)),
$DH197="месяц",
$BP197*BD197,
$DH197="неделя",
$BP197*BD197/7*(ROUNDUP((DAY(EOMONTH(BD$15,0)))/4,0))),
0)</f>
        <v/>
      </c>
      <c r="BV197" s="125">
        <f t="array" ref="BV197">
IFERROR(
_xlfn.IFS(
$DH197="день_1",
$BP197*$BL197/($AX197-$AW197+1)*BE197*(DAY(EOMONTH(BE$15,0))),
$DH197="день_2",
$BP197/30*MAX(MIN($AX197,EOMONTH(BE$15,0))-MAX($AW197,BE$15)+1,),
$DH197="раб.день",
$BP197/30*(IFERROR(
_xlfn.LET(_xlpm.VD,
CHOOSE(
{1;2;3;4;5;6;7;8;9;10;11;12;13;14;15;16;17;18},
45658,45659,45660,45661,45662,45663,45664,45665,45711,45724,45778,45779,45785,45786,45820,45821,45965,46022),
_xlfn.LET(_xlpm.DD,
MAX(MIN($AX197,EOMONTH(BE$15,0))-MAX($AW197,BE$15),),
_xlfn.IFS(
AND(MONTH($AW197)=MONTH(BE$15),MONTH($AX197)&lt;&gt;MONTH(BE$15)),
NETWORKDAYS.INTL($AW197,$AW197+_xlpm.DD,1,_xlpm.VD),
AND(MONTH($AW197)&lt;&gt;MONTH(BE$15),MONTH($AX197)=MONTH(BE$15)),
NETWORKDAYS.INTL(($AX197)-_xlpm.DD,$AX197,1,_xlpm.VD),
AND(MONTH($AW197)&lt;MONTH(BE$15),MONTH($AX197)&gt;MONTH(BE$15)),
NETWORKDAYS.INTL((EOMONTH(BE$15-1,1))-_xlpm.DD,EOMONTH(BE$15-1,1),1,_xlpm.VD),
AND(MONTH($AW197)=MONTH(BE$15),MONTH($AX197)=MONTH(BE$15)),
NETWORKDAYS.INTL($AW197,$AX197,1,_xlpm.VD)))),0)),
$DH197="месяц",
$BP197*BE197,
$DH197="неделя",
$BP197*BE197/7*(ROUNDUP((DAY(EOMONTH(BE$15,0)))/4,0))),
0)</f>
        <v/>
      </c>
      <c r="BW197" s="125">
        <f t="array" ref="BW197">
IFERROR(
_xlfn.IFS(
$DH197="день_1",
$BP197*$BL197/($AX197-$AW197+1)*BF197*(DAY(EOMONTH(BF$15,0))),
$DH197="день_2",
$BP197/30*MAX(MIN($AX197,EOMONTH(BF$15,0))-MAX($AW197,BF$15)+1,),
$DH197="раб.день",
$BP197/30*(IFERROR(
_xlfn.LET(_xlpm.VD,
CHOOSE(
{1;2;3;4;5;6;7;8;9;10;11;12;13;14;15;16;17;18},
45658,45659,45660,45661,45662,45663,45664,45665,45711,45724,45778,45779,45785,45786,45820,45821,45965,46022),
_xlfn.LET(_xlpm.DD,
MAX(MIN($AX197,EOMONTH(BF$15,0))-MAX($AW197,BF$15),),
_xlfn.IFS(
AND(MONTH($AW197)=MONTH(BF$15),MONTH($AX197)&lt;&gt;MONTH(BF$15)),
NETWORKDAYS.INTL($AW197,$AW197+_xlpm.DD,1,_xlpm.VD),
AND(MONTH($AW197)&lt;&gt;MONTH(BF$15),MONTH($AX197)=MONTH(BF$15)),
NETWORKDAYS.INTL(($AX197)-_xlpm.DD,$AX197,1,_xlpm.VD),
AND(MONTH($AW197)&lt;MONTH(BF$15),MONTH($AX197)&gt;MONTH(BF$15)),
NETWORKDAYS.INTL((EOMONTH(BF$15-1,1))-_xlpm.DD,EOMONTH(BF$15-1,1),1,_xlpm.VD),
AND(MONTH($AW197)=MONTH(BF$15),MONTH($AX197)=MONTH(BF$15)),
NETWORKDAYS.INTL($AW197,$AX197,1,_xlpm.VD)))),0)),
$DH197="месяц",
$BP197*BF197,
$DH197="неделя",
$BP197*BF197/7*(ROUNDUP((DAY(EOMONTH(BF$15,0)))/4,0))),
0)</f>
        <v/>
      </c>
      <c r="BX197" s="125">
        <f t="array" ref="BX197">
IFERROR(
_xlfn.IFS(
$DH197="день_1",
$BP197*$BL197/($AX197-$AW197+1)*BG197*(DAY(EOMONTH(BG$15,0))),
$DH197="день_2",
$BP197/30*MAX(MIN($AX197,EOMONTH(BG$15,0))-MAX($AW197,BG$15)+1,),
$DH197="раб.день",
$BP197/30*(IFERROR(
_xlfn.LET(_xlpm.VD,
CHOOSE(
{1;2;3;4;5;6;7;8;9;10;11;12;13;14;15;16;17;18},
45658,45659,45660,45661,45662,45663,45664,45665,45711,45724,45778,45779,45785,45786,45820,45821,45965,46022),
_xlfn.LET(_xlpm.DD,
MAX(MIN($AX197,EOMONTH(BG$15,0))-MAX($AW197,BG$15),),
_xlfn.IFS(
AND(MONTH($AW197)=MONTH(BG$15),MONTH($AX197)&lt;&gt;MONTH(BG$15)),
NETWORKDAYS.INTL($AW197,$AW197+_xlpm.DD,1,_xlpm.VD),
AND(MONTH($AW197)&lt;&gt;MONTH(BG$15),MONTH($AX197)=MONTH(BG$15)),
NETWORKDAYS.INTL(($AX197)-_xlpm.DD,$AX197,1,_xlpm.VD),
AND(MONTH($AW197)&lt;MONTH(BG$15),MONTH($AX197)&gt;MONTH(BG$15)),
NETWORKDAYS.INTL((EOMONTH(BG$15-1,1))-_xlpm.DD,EOMONTH(BG$15-1,1),1,_xlpm.VD),
AND(MONTH($AW197)=MONTH(BG$15),MONTH($AX197)=MONTH(BG$15)),
NETWORKDAYS.INTL($AW197,$AX197,1,_xlpm.VD)))),0)),
$DH197="месяц",
$BP197*BG197,
$DH197="неделя",
$BP197*BG197/7*(ROUNDUP((DAY(EOMONTH(BG$15,0)))/4,0))),
0)</f>
        <v/>
      </c>
      <c r="BY197" s="125">
        <f t="array" ref="BY197">
IFERROR(
_xlfn.IFS(
$DH197="день_1",
$BP197*$BL197/($AX197-$AW197+1)*BH197*(DAY(EOMONTH(BH$15,0))),
$DH197="день_2",
$BP197/30*MAX(MIN($AX197,EOMONTH(BH$15,0))-MAX($AW197,BH$15)+1,),
$DH197="раб.день",
$BP197/30*(IFERROR(
_xlfn.LET(_xlpm.VD,
CHOOSE(
{1;2;3;4;5;6;7;8;9;10;11;12;13;14;15;16;17;18},
45658,45659,45660,45661,45662,45663,45664,45665,45711,45724,45778,45779,45785,45786,45820,45821,45965,46022),
_xlfn.LET(_xlpm.DD,
MAX(MIN($AX197,EOMONTH(BH$15,0))-MAX($AW197,BH$15),),
_xlfn.IFS(
AND(MONTH($AW197)=MONTH(BH$15),MONTH($AX197)&lt;&gt;MONTH(BH$15)),
NETWORKDAYS.INTL($AW197,$AW197+_xlpm.DD,1,_xlpm.VD),
AND(MONTH($AW197)&lt;&gt;MONTH(BH$15),MONTH($AX197)=MONTH(BH$15)),
NETWORKDAYS.INTL(($AX197)-_xlpm.DD,$AX197,1,_xlpm.VD),
AND(MONTH($AW197)&lt;MONTH(BH$15),MONTH($AX197)&gt;MONTH(BH$15)),
NETWORKDAYS.INTL((EOMONTH(BH$15-1,1))-_xlpm.DD,EOMONTH(BH$15-1,1),1,_xlpm.VD),
AND(MONTH($AW197)=MONTH(BH$15),MONTH($AX197)=MONTH(BH$15)),
NETWORKDAYS.INTL($AW197,$AX197,1,_xlpm.VD)))),0)),
$DH197="месяц",
$BP197*BH197,
$DH197="неделя",
$BP197*BH197/7*(ROUNDUP((DAY(EOMONTH(BH$15,0)))/4,0))),
0)</f>
        <v/>
      </c>
      <c r="BZ197" s="125">
        <f t="array" ref="BZ197">
IFERROR(
_xlfn.IFS(
$DH197="день_1",
$BP197*$BL197/($AX197-$AW197+1)*BI197*(DAY(EOMONTH(BI$15,0))),
$DH197="день_2",
$BP197/30*MAX(MIN($AX197,EOMONTH(BI$15,0))-MAX($AW197,BI$15)+1,),
$DH197="раб.день",
$BP197/30*(IFERROR(
_xlfn.LET(_xlpm.VD,
CHOOSE(
{1;2;3;4;5;6;7;8;9;10;11;12;13;14;15;16;17;18},
45658,45659,45660,45661,45662,45663,45664,45665,45711,45724,45778,45779,45785,45786,45820,45821,45965,46022),
_xlfn.LET(_xlpm.DD,
MAX(MIN($AX197,EOMONTH(BI$15,0))-MAX($AW197,BI$15),),
_xlfn.IFS(
AND(MONTH($AW197)=MONTH(BI$15),MONTH($AX197)&lt;&gt;MONTH(BI$15)),
NETWORKDAYS.INTL($AW197,$AW197+_xlpm.DD,1,_xlpm.VD),
AND(MONTH($AW197)&lt;&gt;MONTH(BI$15),MONTH($AX197)=MONTH(BI$15)),
NETWORKDAYS.INTL(($AX197)-_xlpm.DD,$AX197,1,_xlpm.VD),
AND(MONTH($AW197)&lt;MONTH(BI$15),MONTH($AX197)&gt;MONTH(BI$15)),
NETWORKDAYS.INTL((EOMONTH(BI$15-1,1))-_xlpm.DD,EOMONTH(BI$15-1,1),1,_xlpm.VD),
AND(MONTH($AW197)=MONTH(BI$15),MONTH($AX197)=MONTH(BI$15)),
NETWORKDAYS.INTL($AW197,$AX197,1,_xlpm.VD)))),0)),
$DH197="месяц",
$BP197*BI197,
$DH197="неделя",
$BP197*BI197/7*(ROUNDUP((DAY(EOMONTH(BI$15,0)))/4,0))),
0)</f>
        <v/>
      </c>
      <c r="CA197" s="125">
        <f t="array" ref="CA197">
IFERROR(
_xlfn.IFS(
$DH197="день_1",
$BP197*$BL197/($AX197-$AW197+1)*BJ197*(DAY(EOMONTH(BJ$15,0))),
$DH197="день_2",
$BP197/30*MAX(MIN($AX197,EOMONTH(BJ$15,0))-MAX($AW197,BJ$15)+1,),
$DH197="раб.день",
$BP197/30*(IFERROR(
_xlfn.LET(_xlpm.VD,
CHOOSE(
{1;2;3;4;5;6;7;8;9;10;11;12;13;14;15;16;17;18},
45658,45659,45660,45661,45662,45663,45664,45665,45711,45724,45778,45779,45785,45786,45820,45821,45965,46022),
_xlfn.LET(_xlpm.DD,
MAX(MIN($AX197,EOMONTH(BJ$15,0))-MAX($AW197,BJ$15),),
_xlfn.IFS(
AND(MONTH($AW197)=MONTH(BJ$15),MONTH($AX197)&lt;&gt;MONTH(BJ$15)),
NETWORKDAYS.INTL($AW197,$AW197+_xlpm.DD,1,_xlpm.VD),
AND(MONTH($AW197)&lt;&gt;MONTH(BJ$15),MONTH($AX197)=MONTH(BJ$15)),
NETWORKDAYS.INTL(($AX197)-_xlpm.DD,$AX197,1,_xlpm.VD),
AND(MONTH($AW197)&lt;MONTH(BJ$15),MONTH($AX197)&gt;MONTH(BJ$15)),
NETWORKDAYS.INTL((EOMONTH(BJ$15-1,1))-_xlpm.DD,EOMONTH(BJ$15-1,1),1,_xlpm.VD),
AND(MONTH($AW197)=MONTH(BJ$15),MONTH($AX197)=MONTH(BJ$15)),
NETWORKDAYS.INTL($AW197,$AX197,1,_xlpm.VD)))),0)),
$DH197="месяц",
$BP197*BJ197,
$DH197="неделя",
$BP197*BJ197/7*(ROUNDUP((DAY(EOMONTH(BJ$15,0)))/4,0))),
0)</f>
        <v/>
      </c>
      <c r="CB197" s="125">
        <f t="array" ref="CB197">
IFERROR(
_xlfn.IFS(
$DH197="день_1",
$BP197*$BL197/($AX197-$AW197+1)*BK197*(DAY(EOMONTH(BK$15,0))),
$DH197="день_2",
$BP197/30*MAX(MIN($AX197,EOMONTH(BK$15,0))-MAX($AW197,BK$15)+1,),
$DH197="раб.день",
$BP197/30*(IFERROR(
_xlfn.LET(_xlpm.VD,
CHOOSE(
{1;2;3;4;5;6;7;8;9;10;11;12;13;14;15;16;17;18},
45658,45659,45660,45661,45662,45663,45664,45665,45711,45724,45778,45779,45785,45786,45820,45821,45965,46022),
_xlfn.LET(_xlpm.DD,
MAX(MIN($AX197,EOMONTH(BK$15,0))-MAX($AW197,BK$15),),
_xlfn.IFS(
AND(MONTH($AW197)=MONTH(BK$15),MONTH($AX197)&lt;&gt;MONTH(BK$15)),
NETWORKDAYS.INTL($AW197,$AW197+_xlpm.DD,1,_xlpm.VD),
AND(MONTH($AW197)&lt;&gt;MONTH(BK$15),MONTH($AX197)=MONTH(BK$15)),
NETWORKDAYS.INTL(($AX197)-_xlpm.DD,$AX197,1,_xlpm.VD),
AND(MONTH($AW197)&lt;MONTH(BK$15),MONTH($AX197)&gt;MONTH(BK$15)),
NETWORKDAYS.INTL((EOMONTH(BK$15-1,1))-_xlpm.DD,EOMONTH(BK$15-1,1),1,_xlpm.VD),
AND(MONTH($AW197)=MONTH(BK$15),MONTH($AX197)=MONTH(BK$15)),
NETWORKDAYS.INTL($AW197,$AX197,1,_xlpm.VD)))),0)),
$DH197="месяц",
$BP197*BK197,
$DH197="неделя",
$BP197*BK197/7*(ROUNDUP((DAY(EOMONTH(BK$15,0)))/4,0))),
0)</f>
        <v/>
      </c>
      <c r="CC197" s="125">
        <f>SUM($BQ197:$CB197)</f>
        <v/>
      </c>
      <c r="CD197" s="126">
        <f>SUM($EH197:$EH197)</f>
        <v/>
      </c>
      <c r="CE197" s="126">
        <f>$CD197*$AB197</f>
        <v/>
      </c>
      <c r="CF197" s="126">
        <f>SUM($EK197:$EK197)</f>
        <v/>
      </c>
      <c r="CG197" s="126">
        <f>$CF197*$AB197</f>
        <v/>
      </c>
      <c r="CH197" s="126">
        <f>SUM($CC197,$CE197,$CG197)</f>
        <v/>
      </c>
      <c r="CI197" s="126">
        <f>$CH197*(1+$CM197)</f>
        <v/>
      </c>
      <c r="CJ197" s="127" t="n">
        <v>0</v>
      </c>
      <c r="CK197" s="126">
        <f>SUM($CH197:$CH197)*(1+$CJ197)</f>
        <v/>
      </c>
      <c r="CL197" s="126">
        <f>SUM($CH197:$CH197)*(1+$CM197)</f>
        <v/>
      </c>
      <c r="CM197" s="59" t="inlineStr">
        <is>
          <t>20%</t>
        </is>
      </c>
      <c r="CN197" s="59" t="n"/>
      <c r="CO197" s="72" t="n"/>
      <c r="CP197" s="59" t="n"/>
      <c r="CQ197" s="73" t="n"/>
      <c r="CR197" s="73" t="n"/>
      <c r="CS197" s="73" t="n"/>
      <c r="CT197" s="72" t="n"/>
      <c r="CU197" s="79" t="inlineStr">
        <is>
          <t> </t>
        </is>
      </c>
      <c r="CV197" s="60" t="n"/>
      <c r="CW197" s="60" t="n"/>
      <c r="CX197" s="60" t="n"/>
      <c r="CY197" s="127">
        <f>IFERROR(($CC197-$EE197)/($EE197/(1-$DQ197)),0)</f>
        <v/>
      </c>
      <c r="CZ197" s="127">
        <f>IFERROR(1-$EI197/($CE197),0)</f>
        <v/>
      </c>
      <c r="DA197" s="127">
        <f>IFERROR(1-$EL197/($CG197),0)</f>
        <v/>
      </c>
      <c r="DB197" s="126">
        <f>ROUND(IFERROR(($CI197/(1+$CM197)-$EN197),0),2)</f>
        <v/>
      </c>
      <c r="DC197" s="128" t="n"/>
      <c r="DD197" s="125" t="n"/>
      <c r="DE197" s="75" t="n">
        <v>0</v>
      </c>
      <c r="DF197" s="128" t="n"/>
      <c r="DG197" s="125">
        <f>IF($DC197=0,0,$DD197*($DC197*100%-$DE197*$DF197))*SUM($AB197:$AB197)</f>
        <v/>
      </c>
      <c r="DH197" s="129" t="inlineStr">
        <is>
          <t>месяц</t>
        </is>
      </c>
      <c r="DI197" s="130">
        <f t="array" ref="DI197">IFERROR(
IF($ES197="LisChannel",
(ROUND(((INDEX({174.625;153.888888888889;130.972222222222},MATCH($AI197,{2;3;4}),0))*$AG197*$AI197),2)),0),0)</f>
        <v/>
      </c>
      <c r="DJ197" s="130">
        <f>
_xlfn.LET(_xlpm.X,
IFERROR(
IF($ES197="НовиковТВ",
(_xlfn.LET(_xlpm.NTV,
_xlfn.LET(_xlpm.MIN,350000,
IF(SUMIFS($DI:$DI,$ES:$ES,"НовиковТВ")&lt;=_xlpm.MIN,
(SUMIFS($DI:$DI,$ES:$ES,"НовиковТВ")/(COUNTIFS($ES:$ES,"НовиковТВ")))*_xlpm.MIN/SUMIFS($DI:$DI,$ES:$ES,"НовиковТВ"),
DI197)),
_xlpm.NTV+$DG197/(1-(1-(_xlpm.NTV)*(1-$DL197)*(1-$DM197)*(1-$DN197)*(1-$DO197)*(1-$DP197)/_xlpm.NTV))))/(1+$EP197),
$DI197+$DG197/(1-(1-($DI197)*(1-$DL197)*(1-$DM197)*(1-$DN197)*(1-$DO197)*(1-$DP197)/$DI197))),
0),
_xlpm.X*(1+$CM197)*(1+$CW197)-_xlpm.X*(1+$CM197)+_xlpm.X)</f>
        <v/>
      </c>
      <c r="DK197" s="125" t="inlineStr">
        <is>
          <t>послед.</t>
        </is>
      </c>
      <c r="DL197" s="63" t="n">
        <v>0</v>
      </c>
      <c r="DM197" s="63" t="n">
        <v>0</v>
      </c>
      <c r="DN197" s="63" t="n">
        <v>0</v>
      </c>
      <c r="DO197" s="63" t="n">
        <v>0</v>
      </c>
      <c r="DP197" s="63" t="n">
        <v>0</v>
      </c>
      <c r="DQ197" s="63">
        <f t="array" ref="DQ197">IFERROR(_xlfn.IFS(
$DK197="послед.",1-(1-$DL197)*(1-$DM197)*(1-$DN197)*(1-$DO197)*(1-$DP197),
$DK197="сумм.",$DL197+$DM197+$DN197+$DO197+$DP197),
0)</f>
        <v/>
      </c>
      <c r="DR197" s="125">
        <f t="array" ref="DR197">
IFERROR(
_xlfn.IFS(
$BL197=0,
0,
$BL197&gt;0,
_xlfn.IFS($DK197="послед.",
$DJ197*(1-$DL197)*(1-$DM197)*(1-$DN197)*(1-$DO197)*(1-$DP197),
$DK197="сумм.",
$DJ197*(1-($DL197+$DM197+$DN197+$DO197+$DP197)))),0)</f>
        <v/>
      </c>
      <c r="DS197" s="125">
        <f t="array" ref="DS197">
IFERROR(_xlfn.IFS(
$DH197="день_1",
$DR197*$BL197/($AX197-$AW197+1)*AZ197*(DAY(EOMONTH(AZ$15,0))),
$DH197="день_2",
$DR197/30*MAX(MIN($AX197,EOMONTH(AZ$15,0))-MAX($AW197,AZ$15)+1,),
$DH197="раб.день",
$DR197/30*(IFERROR(
_xlfn.LET(_xlpm.VD,
CHOOSE(
{1;2;3;4;5;6;7;8;9;10;11;12;13;14;15;16;17;18},
45658,45659,45660,45661,45662,45663,45664,45665,45711,45724,45778,45779,45785,45786,45820,45821,45965,46022),
_xlfn.LET(_xlpm.DD,
MAX(MIN($AX197,EOMONTH(AZ$15,0))-MAX($AW197,AZ$15),),
_xlfn.IFS(
AND(MONTH($AW197)=MONTH(AZ$15),MONTH($AX197)&lt;&gt;MONTH(AZ$15)),
NETWORKDAYS.INTL($AW197,$AW197+_xlpm.DD,1,_xlpm.VD),
AND(MONTH($AW197)&lt;&gt;MONTH(AZ$15),MONTH($AX197)=MONTH(AZ$15)),
NETWORKDAYS.INTL(($AX197)-_xlpm.DD,$AX197,1,_xlpm.VD),
AND(MONTH($AW197)&lt;MONTH(AZ$15),MONTH($AX197)&gt;MONTH(AZ$15)),
NETWORKDAYS.INTL((EOMONTH(AZ$15-1,1))-_xlpm.DD,EOMONTH(AZ$15-1,1),1,_xlpm.VD),
AND(MONTH($AW197)=MONTH(AZ$15),MONTH($AX197)=MONTH(AZ$15)),
NETWORKDAYS.INTL($AW197,$AX197,1,_xlpm.VD)))),0)),
$DH197="месяц",
$DR197*AZ197,
$DH197="неделя",
$DR197*AZ197/7*(ROUNDUP((DAY(EOMONTH(AZ$15,0)))/4,0))),
0)</f>
        <v/>
      </c>
      <c r="DT197" s="125">
        <f t="array" ref="DT197">
IFERROR(_xlfn.IFS(
$DH197="день_1",
$DR197*$BL197/($AX197-$AW197+1)*BA197*(DAY(EOMONTH(BA$15,0))),
$DH197="день_2",
$DR197/30*MAX(MIN($AX197,EOMONTH(BA$15,0))-MAX($AW197,BA$15)+1,),
$DH197="раб.день",
$DR197/30*(IFERROR(
_xlfn.LET(_xlpm.VD,
CHOOSE(
{1;2;3;4;5;6;7;8;9;10;11;12;13;14;15;16;17;18},
45658,45659,45660,45661,45662,45663,45664,45665,45711,45724,45778,45779,45785,45786,45820,45821,45965,46022),
_xlfn.LET(_xlpm.DD,
MAX(MIN($AX197,EOMONTH(BA$15,0))-MAX($AW197,BA$15),),
_xlfn.IFS(
AND(MONTH($AW197)=MONTH(BA$15),MONTH($AX197)&lt;&gt;MONTH(BA$15)),
NETWORKDAYS.INTL($AW197,$AW197+_xlpm.DD,1,_xlpm.VD),
AND(MONTH($AW197)&lt;&gt;MONTH(BA$15),MONTH($AX197)=MONTH(BA$15)),
NETWORKDAYS.INTL(($AX197)-_xlpm.DD,$AX197,1,_xlpm.VD),
AND(MONTH($AW197)&lt;MONTH(BA$15),MONTH($AX197)&gt;MONTH(BA$15)),
NETWORKDAYS.INTL((EOMONTH(BA$15-1,1))-_xlpm.DD,EOMONTH(BA$15-1,1),1,_xlpm.VD),
AND(MONTH($AW197)=MONTH(BA$15),MONTH($AX197)=MONTH(BA$15)),
NETWORKDAYS.INTL($AW197,$AX197,1,_xlpm.VD)))),0)),
$DH197="месяц",
$DR197*BA197,
$DH197="неделя",
$DR197*BA197/7*(ROUNDUP((DAY(EOMONTH(BA$15,0)))/4,0))),
0)</f>
        <v/>
      </c>
      <c r="DU197" s="125">
        <f t="array" ref="DU197">
IFERROR(_xlfn.IFS(
$DH197="день_1",
$DR197*$BL197/($AX197-$AW197+1)*BB197*(DAY(EOMONTH(BB$15,0))),
$DH197="день_2",
$DR197/30*MAX(MIN($AX197,EOMONTH(BB$15,0))-MAX($AW197,BB$15)+1,),
$DH197="раб.день",
$DR197/30*(IFERROR(
_xlfn.LET(_xlpm.VD,
CHOOSE(
{1;2;3;4;5;6;7;8;9;10;11;12;13;14;15;16;17;18},
45658,45659,45660,45661,45662,45663,45664,45665,45711,45724,45778,45779,45785,45786,45820,45821,45965,46022),
_xlfn.LET(_xlpm.DD,
MAX(MIN($AX197,EOMONTH(BB$15,0))-MAX($AW197,BB$15),),
_xlfn.IFS(
AND(MONTH($AW197)=MONTH(BB$15),MONTH($AX197)&lt;&gt;MONTH(BB$15)),
NETWORKDAYS.INTL($AW197,$AW197+_xlpm.DD,1,_xlpm.VD),
AND(MONTH($AW197)&lt;&gt;MONTH(BB$15),MONTH($AX197)=MONTH(BB$15)),
NETWORKDAYS.INTL(($AX197)-_xlpm.DD,$AX197,1,_xlpm.VD),
AND(MONTH($AW197)&lt;MONTH(BB$15),MONTH($AX197)&gt;MONTH(BB$15)),
NETWORKDAYS.INTL((EOMONTH(BB$15-1,1))-_xlpm.DD,EOMONTH(BB$15-1,1),1,_xlpm.VD),
AND(MONTH($AW197)=MONTH(BB$15),MONTH($AX197)=MONTH(BB$15)),
NETWORKDAYS.INTL($AW197,$AX197,1,_xlpm.VD)))),0)),
$DH197="месяц",
$DR197*BB197,
$DH197="неделя",
$DR197*BB197/7*(ROUNDUP((DAY(EOMONTH(BB$15,0)))/4,0))),
0)</f>
        <v/>
      </c>
      <c r="DV197" s="125">
        <f t="array" ref="DV197">
IFERROR(_xlfn.IFS(
$DH197="день_1",
$DR197*$BL197/($AX197-$AW197+1)*BC197*(DAY(EOMONTH(BC$15,0))),
$DH197="день_2",
$DR197/30*MAX(MIN($AX197,EOMONTH(BC$15,0))-MAX($AW197,BC$15)+1,),
$DH197="раб.день",
$DR197/30*(IFERROR(
_xlfn.LET(_xlpm.VD,
CHOOSE(
{1;2;3;4;5;6;7;8;9;10;11;12;13;14;15;16;17;18},
45658,45659,45660,45661,45662,45663,45664,45665,45711,45724,45778,45779,45785,45786,45820,45821,45965,46022),
_xlfn.LET(_xlpm.DD,
MAX(MIN($AX197,EOMONTH(BC$15,0))-MAX($AW197,BC$15),),
_xlfn.IFS(
AND(MONTH($AW197)=MONTH(BC$15),MONTH($AX197)&lt;&gt;MONTH(BC$15)),
NETWORKDAYS.INTL($AW197,$AW197+_xlpm.DD,1,_xlpm.VD),
AND(MONTH($AW197)&lt;&gt;MONTH(BC$15),MONTH($AX197)=MONTH(BC$15)),
NETWORKDAYS.INTL(($AX197)-_xlpm.DD,$AX197,1,_xlpm.VD),
AND(MONTH($AW197)&lt;MONTH(BC$15),MONTH($AX197)&gt;MONTH(BC$15)),
NETWORKDAYS.INTL((EOMONTH(BC$15-1,1))-_xlpm.DD,EOMONTH(BC$15-1,1),1,_xlpm.VD),
AND(MONTH($AW197)=MONTH(BC$15),MONTH($AX197)=MONTH(BC$15)),
NETWORKDAYS.INTL($AW197,$AX197,1,_xlpm.VD)))),0)),
$DH197="месяц",
$DR197*BC197,
$DH197="неделя",
$DR197*BC197/7*(ROUNDUP((DAY(EOMONTH(BC$15,0)))/4,0))),
0)</f>
        <v/>
      </c>
      <c r="DW197" s="125">
        <f t="array" ref="DW197">
IFERROR(_xlfn.IFS(
$DH197="день_1",
$DR197*$BL197/($AX197-$AW197+1)*BD197*(DAY(EOMONTH(BD$15,0))),
$DH197="день_2",
$DR197/30*MAX(MIN($AX197,EOMONTH(BD$15,0))-MAX($AW197,BD$15)+1,),
$DH197="раб.день",
$DR197/30*(IFERROR(
_xlfn.LET(_xlpm.VD,
CHOOSE(
{1;2;3;4;5;6;7;8;9;10;11;12;13;14;15;16;17;18},
45658,45659,45660,45661,45662,45663,45664,45665,45711,45724,45778,45779,45785,45786,45820,45821,45965,46022),
_xlfn.LET(_xlpm.DD,
MAX(MIN($AX197,EOMONTH(BD$15,0))-MAX($AW197,BD$15),),
_xlfn.IFS(
AND(MONTH($AW197)=MONTH(BD$15),MONTH($AX197)&lt;&gt;MONTH(BD$15)),
NETWORKDAYS.INTL($AW197,$AW197+_xlpm.DD,1,_xlpm.VD),
AND(MONTH($AW197)&lt;&gt;MONTH(BD$15),MONTH($AX197)=MONTH(BD$15)),
NETWORKDAYS.INTL(($AX197)-_xlpm.DD,$AX197,1,_xlpm.VD),
AND(MONTH($AW197)&lt;MONTH(BD$15),MONTH($AX197)&gt;MONTH(BD$15)),
NETWORKDAYS.INTL((EOMONTH(BD$15-1,1))-_xlpm.DD,EOMONTH(BD$15-1,1),1,_xlpm.VD),
AND(MONTH($AW197)=MONTH(BD$15),MONTH($AX197)=MONTH(BD$15)),
NETWORKDAYS.INTL($AW197,$AX197,1,_xlpm.VD)))),0)),
$DH197="месяц",
$DR197*BD197,
$DH197="неделя",
$DR197*BD197/7*(ROUNDUP((DAY(EOMONTH(BD$15,0)))/4,0))),
0)</f>
        <v/>
      </c>
      <c r="DX197" s="125">
        <f t="array" ref="DX197">
IFERROR(_xlfn.IFS(
$DH197="день_1",
$DR197*$BL197/($AX197-$AW197+1)*BE197*(DAY(EOMONTH(BE$15,0))),
$DH197="день_2",
$DR197/30*MAX(MIN($AX197,EOMONTH(BE$15,0))-MAX($AW197,BE$15)+1,),
$DH197="раб.день",
$DR197/30*(IFERROR(
_xlfn.LET(_xlpm.VD,
CHOOSE(
{1;2;3;4;5;6;7;8;9;10;11;12;13;14;15;16;17;18},
45658,45659,45660,45661,45662,45663,45664,45665,45711,45724,45778,45779,45785,45786,45820,45821,45965,46022),
_xlfn.LET(_xlpm.DD,
MAX(MIN($AX197,EOMONTH(BE$15,0))-MAX($AW197,BE$15),),
_xlfn.IFS(
AND(MONTH($AW197)=MONTH(BE$15),MONTH($AX197)&lt;&gt;MONTH(BE$15)),
NETWORKDAYS.INTL($AW197,$AW197+_xlpm.DD,1,_xlpm.VD),
AND(MONTH($AW197)&lt;&gt;MONTH(BE$15),MONTH($AX197)=MONTH(BE$15)),
NETWORKDAYS.INTL(($AX197)-_xlpm.DD,$AX197,1,_xlpm.VD),
AND(MONTH($AW197)&lt;MONTH(BE$15),MONTH($AX197)&gt;MONTH(BE$15)),
NETWORKDAYS.INTL((EOMONTH(BE$15-1,1))-_xlpm.DD,EOMONTH(BE$15-1,1),1,_xlpm.VD),
AND(MONTH($AW197)=MONTH(BE$15),MONTH($AX197)=MONTH(BE$15)),
NETWORKDAYS.INTL($AW197,$AX197,1,_xlpm.VD)))),0)),
$DH197="месяц",
$DR197*BE197,
$DH197="неделя",
$DR197*BE197/7*(ROUNDUP((DAY(EOMONTH(BE$15,0)))/4,0))),
0)</f>
        <v/>
      </c>
      <c r="DY197" s="125">
        <f t="array" ref="DY197">
IFERROR(_xlfn.IFS(
$DH197="день_1",
$DR197*$BL197/($AX197-$AW197+1)*BF197*(DAY(EOMONTH(BF$15,0))),
$DH197="день_2",
$DR197/30*MAX(MIN($AX197,EOMONTH(BF$15,0))-MAX($AW197,BF$15)+1,),
$DH197="раб.день",
$DR197/30*(IFERROR(
_xlfn.LET(_xlpm.VD,
CHOOSE(
{1;2;3;4;5;6;7;8;9;10;11;12;13;14;15;16;17;18},
45658,45659,45660,45661,45662,45663,45664,45665,45711,45724,45778,45779,45785,45786,45820,45821,45965,46022),
_xlfn.LET(_xlpm.DD,
MAX(MIN($AX197,EOMONTH(BF$15,0))-MAX($AW197,BF$15),),
_xlfn.IFS(
AND(MONTH($AW197)=MONTH(BF$15),MONTH($AX197)&lt;&gt;MONTH(BF$15)),
NETWORKDAYS.INTL($AW197,$AW197+_xlpm.DD,1,_xlpm.VD),
AND(MONTH($AW197)&lt;&gt;MONTH(BF$15),MONTH($AX197)=MONTH(BF$15)),
NETWORKDAYS.INTL(($AX197)-_xlpm.DD,$AX197,1,_xlpm.VD),
AND(MONTH($AW197)&lt;MONTH(BF$15),MONTH($AX197)&gt;MONTH(BF$15)),
NETWORKDAYS.INTL((EOMONTH(BF$15-1,1))-_xlpm.DD,EOMONTH(BF$15-1,1),1,_xlpm.VD),
AND(MONTH($AW197)=MONTH(BF$15),MONTH($AX197)=MONTH(BF$15)),
NETWORKDAYS.INTL($AW197,$AX197,1,_xlpm.VD)))),0)),
$DH197="месяц",
$DR197*BF197,
$DH197="неделя",
$DR197*BF197/7*(ROUNDUP((DAY(EOMONTH(BF$15,0)))/4,0))),
0)</f>
        <v/>
      </c>
      <c r="DZ197" s="125">
        <f t="array" ref="DZ197">
IFERROR(_xlfn.IFS(
$DH197="день_1",
$DR197*$BL197/($AX197-$AW197+1)*BG197*(DAY(EOMONTH(BG$15,0))),
$DH197="день_2",
$DR197/30*MAX(MIN($AX197,EOMONTH(BG$15,0))-MAX($AW197,BG$15)+1,),
$DH197="раб.день",
$DR197/30*(IFERROR(
_xlfn.LET(_xlpm.VD,
CHOOSE(
{1;2;3;4;5;6;7;8;9;10;11;12;13;14;15;16;17;18},
45658,45659,45660,45661,45662,45663,45664,45665,45711,45724,45778,45779,45785,45786,45820,45821,45965,46022),
_xlfn.LET(_xlpm.DD,
MAX(MIN($AX197,EOMONTH(BG$15,0))-MAX($AW197,BG$15),),
_xlfn.IFS(
AND(MONTH($AW197)=MONTH(BG$15),MONTH($AX197)&lt;&gt;MONTH(BG$15)),
NETWORKDAYS.INTL($AW197,$AW197+_xlpm.DD,1,_xlpm.VD),
AND(MONTH($AW197)&lt;&gt;MONTH(BG$15),MONTH($AX197)=MONTH(BG$15)),
NETWORKDAYS.INTL(($AX197)-_xlpm.DD,$AX197,1,_xlpm.VD),
AND(MONTH($AW197)&lt;MONTH(BG$15),MONTH($AX197)&gt;MONTH(BG$15)),
NETWORKDAYS.INTL((EOMONTH(BG$15-1,1))-_xlpm.DD,EOMONTH(BG$15-1,1),1,_xlpm.VD),
AND(MONTH($AW197)=MONTH(BG$15),MONTH($AX197)=MONTH(BG$15)),
NETWORKDAYS.INTL($AW197,$AX197,1,_xlpm.VD)))),0)),
$DH197="месяц",
$DR197*BG197,
$DH197="неделя",
$DR197*BG197/7*(ROUNDUP((DAY(EOMONTH(BG$15,0)))/4,0))),
0)</f>
        <v/>
      </c>
      <c r="EA197" s="125">
        <f t="array" ref="EA197">
IFERROR(_xlfn.IFS(
$DH197="день_1",
$DR197*$BL197/($AX197-$AW197+1)*BH197*(DAY(EOMONTH(BH$15,0))),
$DH197="день_2",
$DR197/30*MAX(MIN($AX197,EOMONTH(BH$15,0))-MAX($AW197,BH$15)+1,),
$DH197="раб.день",
$DR197/30*(IFERROR(
_xlfn.LET(_xlpm.VD,
CHOOSE(
{1;2;3;4;5;6;7;8;9;10;11;12;13;14;15;16;17;18},
45658,45659,45660,45661,45662,45663,45664,45665,45711,45724,45778,45779,45785,45786,45820,45821,45965,46022),
_xlfn.LET(_xlpm.DD,
MAX(MIN($AX197,EOMONTH(BH$15,0))-MAX($AW197,BH$15),),
_xlfn.IFS(
AND(MONTH($AW197)=MONTH(BH$15),MONTH($AX197)&lt;&gt;MONTH(BH$15)),
NETWORKDAYS.INTL($AW197,$AW197+_xlpm.DD,1,_xlpm.VD),
AND(MONTH($AW197)&lt;&gt;MONTH(BH$15),MONTH($AX197)=MONTH(BH$15)),
NETWORKDAYS.INTL(($AX197)-_xlpm.DD,$AX197,1,_xlpm.VD),
AND(MONTH($AW197)&lt;MONTH(BH$15),MONTH($AX197)&gt;MONTH(BH$15)),
NETWORKDAYS.INTL((EOMONTH(BH$15-1,1))-_xlpm.DD,EOMONTH(BH$15-1,1),1,_xlpm.VD),
AND(MONTH($AW197)=MONTH(BH$15),MONTH($AX197)=MONTH(BH$15)),
NETWORKDAYS.INTL($AW197,$AX197,1,_xlpm.VD)))),0)),
$DH197="месяц",
$DR197*BH197,
$DH197="неделя",
$DR197*BH197/7*(ROUNDUP((DAY(EOMONTH(BH$15,0)))/4,0))),
0)</f>
        <v/>
      </c>
      <c r="EB197" s="125">
        <f t="array" ref="EB197">
IFERROR(_xlfn.IFS(
$DH197="день_1",
$DR197*$BL197/($AX197-$AW197+1)*BI197*(DAY(EOMONTH(BI$15,0))),
$DH197="день_2",
$DR197/30*MAX(MIN($AX197,EOMONTH(BI$15,0))-MAX($AW197,BI$15)+1,),
$DH197="раб.день",
$DR197/30*(IFERROR(
_xlfn.LET(_xlpm.VD,
CHOOSE(
{1;2;3;4;5;6;7;8;9;10;11;12;13;14;15;16;17;18},
45658,45659,45660,45661,45662,45663,45664,45665,45711,45724,45778,45779,45785,45786,45820,45821,45965,46022),
_xlfn.LET(_xlpm.DD,
MAX(MIN($AX197,EOMONTH(BI$15,0))-MAX($AW197,BI$15),),
_xlfn.IFS(
AND(MONTH($AW197)=MONTH(BI$15),MONTH($AX197)&lt;&gt;MONTH(BI$15)),
NETWORKDAYS.INTL($AW197,$AW197+_xlpm.DD,1,_xlpm.VD),
AND(MONTH($AW197)&lt;&gt;MONTH(BI$15),MONTH($AX197)=MONTH(BI$15)),
NETWORKDAYS.INTL(($AX197)-_xlpm.DD,$AX197,1,_xlpm.VD),
AND(MONTH($AW197)&lt;MONTH(BI$15),MONTH($AX197)&gt;MONTH(BI$15)),
NETWORKDAYS.INTL((EOMONTH(BI$15-1,1))-_xlpm.DD,EOMONTH(BI$15-1,1),1,_xlpm.VD),
AND(MONTH($AW197)=MONTH(BI$15),MONTH($AX197)=MONTH(BI$15)),
NETWORKDAYS.INTL($AW197,$AX197,1,_xlpm.VD)))),0)),
$DH197="месяц",
$DR197*BI197,
$DH197="неделя",
$DR197*BI197/7*(ROUNDUP((DAY(EOMONTH(BI$15,0)))/4,0))),
0)</f>
        <v/>
      </c>
      <c r="EC197" s="125">
        <f t="array" ref="EC197">
IFERROR(_xlfn.IFS(
$DH197="день_1",
$DR197*$BL197/($AX197-$AW197+1)*BJ197*(DAY(EOMONTH(BJ$15,0))),
$DH197="день_2",
$DR197/30*MAX(MIN($AX197,EOMONTH(BJ$15,0))-MAX($AW197,BJ$15)+1,),
$DH197="раб.день",
$DR197/30*(IFERROR(
_xlfn.LET(_xlpm.VD,
CHOOSE(
{1;2;3;4;5;6;7;8;9;10;11;12;13;14;15;16;17;18},
45658,45659,45660,45661,45662,45663,45664,45665,45711,45724,45778,45779,45785,45786,45820,45821,45965,46022),
_xlfn.LET(_xlpm.DD,
MAX(MIN($AX197,EOMONTH(BJ$15,0))-MAX($AW197,BJ$15),),
_xlfn.IFS(
AND(MONTH($AW197)=MONTH(BJ$15),MONTH($AX197)&lt;&gt;MONTH(BJ$15)),
NETWORKDAYS.INTL($AW197,$AW197+_xlpm.DD,1,_xlpm.VD),
AND(MONTH($AW197)&lt;&gt;MONTH(BJ$15),MONTH($AX197)=MONTH(BJ$15)),
NETWORKDAYS.INTL(($AX197)-_xlpm.DD,$AX197,1,_xlpm.VD),
AND(MONTH($AW197)&lt;MONTH(BJ$15),MONTH($AX197)&gt;MONTH(BJ$15)),
NETWORKDAYS.INTL((EOMONTH(BJ$15-1,1))-_xlpm.DD,EOMONTH(BJ$15-1,1),1,_xlpm.VD),
AND(MONTH($AW197)=MONTH(BJ$15),MONTH($AX197)=MONTH(BJ$15)),
NETWORKDAYS.INTL($AW197,$AX197,1,_xlpm.VD)))),0)),
$DH197="месяц",
$DR197*BJ197,
$DH197="неделя",
$DR197*BJ197/7*(ROUNDUP((DAY(EOMONTH(BJ$15,0)))/4,0))),
0)</f>
        <v/>
      </c>
      <c r="ED197" s="125">
        <f t="array" ref="ED197">
IFERROR(_xlfn.IFS(
$DH197="день_1",
$DR197*$BL197/($AX197-$AW197+1)*BK197*(DAY(EOMONTH(BK$15,0))),
$DH197="день_2",
$DR197/30*MAX(MIN($AX197,EOMONTH(BK$15,0))-MAX($AW197,BK$15)+1,),
$DH197="раб.день",
$DR197/30*(IFERROR(
_xlfn.LET(_xlpm.VD,
CHOOSE(
{1;2;3;4;5;6;7;8;9;10;11;12;13;14;15;16;17;18},
45658,45659,45660,45661,45662,45663,45664,45665,45711,45724,45778,45779,45785,45786,45820,45821,45965,46022),
_xlfn.LET(_xlpm.DD,
MAX(MIN($AX197,EOMONTH(BK$15,0))-MAX($AW197,BK$15),),
_xlfn.IFS(
AND(MONTH($AW197)=MONTH(BK$15),MONTH($AX197)&lt;&gt;MONTH(BK$15)),
NETWORKDAYS.INTL($AW197,$AW197+_xlpm.DD,1,_xlpm.VD),
AND(MONTH($AW197)&lt;&gt;MONTH(BK$15),MONTH($AX197)=MONTH(BK$15)),
NETWORKDAYS.INTL(($AX197)-_xlpm.DD,$AX197,1,_xlpm.VD),
AND(MONTH($AW197)&lt;MONTH(BK$15),MONTH($AX197)&gt;MONTH(BK$15)),
NETWORKDAYS.INTL((EOMONTH(BK$15-1,1))-_xlpm.DD,EOMONTH(BK$15-1,1),1,_xlpm.VD),
AND(MONTH($AW197)=MONTH(BK$15),MONTH($AX197)=MONTH(BK$15)),
NETWORKDAYS.INTL($AW197,$AX197,1,_xlpm.VD)))),0)),
$DH197="месяц",
$DR197*BK197,
$DH197="неделя",
$DR197*BK197/7*(ROUNDUP((DAY(EOMONTH(BK$15,0)))/4,0))),
0)</f>
        <v/>
      </c>
      <c r="EE197" s="125">
        <f>SUM($DS197,$DT197,$DU197,$DV197,$DW197,$DX197,$DY197,$DZ197,$EA197,$EB197,$EC197,$ED197)</f>
        <v/>
      </c>
      <c r="EF197" s="125">
        <f>IFERROR(ROUND($EE197*(1+$EP197),2),0)</f>
        <v/>
      </c>
      <c r="EG197" s="128" t="n">
        <v>1</v>
      </c>
      <c r="EH197" s="126" t="n">
        <v>0</v>
      </c>
      <c r="EI197" s="126">
        <f>ROUND(SUM($EH197:$EH197)*SUM($AB197:$AB197)*$EG197,2)</f>
        <v/>
      </c>
      <c r="EJ197" s="126">
        <f>ROUND($EI197*(1+$EP197),2)</f>
        <v/>
      </c>
      <c r="EK197" s="126" t="n">
        <v>0</v>
      </c>
      <c r="EL197" s="126">
        <f>ROUND(SUM($EK197:$EK197)*SUM($AB197:$AB197)*$EG197,2)</f>
        <v/>
      </c>
      <c r="EM197" s="126">
        <f>ROUND($EL197*(1+$EP197),2)</f>
        <v/>
      </c>
      <c r="EN197" s="126">
        <f>SUM($EE197,$EI197,$EL197)</f>
        <v/>
      </c>
      <c r="EO197" s="126">
        <f>SUM($EF197,$EJ197,$EM197)</f>
        <v/>
      </c>
      <c r="EP197" s="59" t="inlineStr">
        <is>
          <t>20%</t>
        </is>
      </c>
      <c r="EQ197" s="59" t="n"/>
      <c r="ER197" s="60">
        <f t="array" ref="ER197">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MATCH(ES197,
{"AMS";"RussOutdoor";"HD Outdoor";"Ingroup";"IQ";"Ledproduction";"LisChannel";"Logic";"Media-PPL";"NovikovTV | НовиковТВ";"SMA";"SOK";"КрокусТВ | CrocusTV | IndoorTV";"Сити";"ТЯК Москва"},
0)),"")</f>
        <v/>
      </c>
      <c r="ES197" s="60" t="n"/>
      <c r="ET197" s="60">
        <f t="array" ref="ET197">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MATCH(ES197,
{"AMS";"RussOutdoor";"HD Outdoor";"Ingroup";"IQ";"Ledproduction";"LisChannel";"Logic";"Media-PPL";"NovikovTV | НовиковТВ";"SMA";"SOK";"КрокусТВ | CrocusTV | IndoorTV";"Сити";"ТЯК Москва"},
0)),"")</f>
        <v/>
      </c>
      <c r="EU197" s="60" t="n"/>
      <c r="EV197" s="60" t="n"/>
      <c r="EX197" s="110">
        <f t="array" ref="EX197">
($AR197/30
+N("ТРАФИК ПЛОЩАДКИ"))*
(IFERROR(
_xlfn.LET(
_xlpm.GPR,
HLOOKUP($L197,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(MATCH($T197,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IF($Q197="цифровой",_xlpm.GPR/$AG197,_xlpm.GPR/60)),
0)
+N("DWELL TIME"))*
(IF($AB197=0,0,IF($AB197=1,0.3,IF($AB197=2,0.5,IF($AB197&gt;2,1))))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_xlfn.IFS($AC197="да",1.2,$AC197="нет",1)*
_xlfn.IFS($AD197="да",1.2,$AD197="нет",1)*
IF(R197="статический",1,1.2)*
$X197*
INDEX(
{1.2;1;1.2;1.2;1;1.2;1.2;1.2;1.2;1.2;1.2;1;1.2;1.2;1.2;1.2;1;1;1.2;1.2;1.2;1;1;1;1;1.2;1.2;1.2;1.2;1;1;1;1;1.2;1.2;1.2;1.2;1.2;1.2;1.2;1.2;1;1;1.2;1;1;1;1;1.5;1;1;1.5;1.5;1.2},
MATCH($Q197,_xlpm.MI,0)))&gt;{0.02;0.04;0.06;0.1;0.2;0.4;0.6;0.8;1;2;4;6})),
{0;1;2;3;4;5;6;7;8;9;10;11;12},
0)))
+N("КОЭФФИЦИЕНТ КОНТАКТА"))))*
(_xlfn.IFS($X197&lt;0.1,$X197/1000,$X197&gt;25,5.2,AND($X197&gt;=0.1,$X197&lt;=25),(($X197*2+0.1)/10)*($X197/10)))*
IFERROR((_xlfn.LET(
_xlpm.MA,
{0;0.8;0.85;0.9;0.95;1},
_xlpm.MAA,
{0;1;2;3;4;5},
INDEX(_xlpm.MA,MATCH(SUMPRODUCT(--((IF(ROUND(_xlpm.MAA,1)&gt;5,5,ROUND($AB197,1)))&gt;{0;1;2;3;4;5})),_xlpm.MAA,0)))
+N("КОЭФФИЦИЕНТ КОЛ-ВО КОНСТРУКЦИЙ")),1)*
$AB197,0))*
(IF($Q197="цифровой",$AG197/15*$AI197,1)
+N("ДЛЯ ЦИФРЫ"))</f>
        <v/>
      </c>
      <c r="EY197" s="110">
        <f>IFERROR(EX197*AY197,0)</f>
        <v/>
      </c>
      <c r="EZ197" s="131">
        <f>IFERROR(DP197/EY197*1000,0)</f>
        <v/>
      </c>
      <c r="FA197" s="112">
        <f>IFERROR(FC197/FB197,0)</f>
        <v/>
      </c>
      <c r="FB197" s="112">
        <f>IFERROR((FC197/(EY197/FF197*#REF!))*0.825,0)</f>
        <v/>
      </c>
      <c r="FC197" s="112">
        <f>IFERROR(((EX197*30/AR197)*100)/30,0)</f>
        <v/>
      </c>
      <c r="FD197" s="112">
        <f>IFERROR(EY197/G197*100%,0)</f>
        <v/>
      </c>
      <c r="FE197" s="112">
        <f>IFERROR(FD197/FC197*100%,0)</f>
        <v/>
      </c>
      <c r="FF197" s="110">
        <f>IFERROR(AR197/30*AY197,0)</f>
        <v/>
      </c>
    </row>
    <row r="198" ht="13" customHeight="1">
      <c r="A198" s="59" t="n"/>
      <c r="B198" s="60" t="n"/>
      <c r="C198" s="60" t="n"/>
      <c r="D198" s="60">
        <f t="array" ref="D198">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MATCH($E198,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98" s="60">
        <f t="array" ref="E198">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MATCH($F198,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98" s="60" t="inlineStr"/>
      <c r="G198" s="60" t="n"/>
      <c r="H198" s="60">
        <f t="array" ref="H198">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MATCH($I198,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98" s="60" t="n"/>
      <c r="J198" s="60" t="n"/>
      <c r="K198" s="60" t="n"/>
      <c r="L198" s="60" t="n"/>
      <c r="M198" s="60" t="n"/>
      <c r="N198" s="60" t="n"/>
      <c r="O198" s="60" t="n"/>
      <c r="P198" s="60">
        <f t="array" ref="P198">
_xlfn.IFS(
ISNUMBER(MATCH($Q198,{"шелфбаннер","разделитель","монетница","чековая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ISNUMBER(MATCH($Q198,{"LED/LCD","видеокулер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ISNUMBER(MATCH($Q198,{"автомобиль","машина","выставочное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ISNUMBER(MATCH($Q198,{"билборд","лифтовая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ISNUMBER(MATCH($Q198,{"навигация","подвесной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ISNUMBER(MATCH($Q198,{"движущаяся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ISNUMBER(MATCH($Q198,{"каталог","журнал"},)),
"Пресса",
$Q198="","")</f>
        <v/>
      </c>
      <c r="Q198" s="60" t="n"/>
      <c r="R198" s="60">
        <f t="array" ref="R198">
IFERROR(
_xlfn.IFS(
OR(ISNUMBER(MATCH($Q198,{"экспозиция","макет","стенд","автостенд","авто стенд","выставочное пространство","выставочные стенды","модульные выставочные стенды","3Д конструкция","3D конструкция"},)),P198="Экспонирование"),
"нестандартный",
ISNUMBER(MATCH($Q198,{"скроллер","призматрон"},)),
"динамический",
$P198="Видео",
"цифровой",
OR($P198="Пресса",$P198="Щит",$P198="POSm",$P198="Подвес",$P198="Брендирование/оклейка"),
"статический"),"")</f>
        <v/>
      </c>
      <c r="S198" s="59" t="n"/>
      <c r="T198" s="60" t="n"/>
      <c r="U198" s="60" t="n"/>
      <c r="V198" s="60">
        <f>
IF(P198="Видео",
"цифровой постер/ролик",
IF(ISNUMBER(MATCH(Q198,{"короб световой","короб световой | лайтбокс","короб световой | кристалайт","лайтбокс","лайт бокс","кристалайт","LB","lightbox"},)),
"бэклит",
IF(P198="Брендирование/оклейка",
"перфарированная пленка/самоклейка",
IF(P198="Экспонирование",
"под запрос",
IF(P198="Подвес",
"баннер/ткань",
"")))))</f>
        <v/>
      </c>
      <c r="W198" s="59" t="n"/>
      <c r="X198" s="59" t="n"/>
      <c r="Y198" s="59" t="n"/>
      <c r="Z198" s="61" t="n"/>
      <c r="AA198" s="61" t="n"/>
      <c r="AB198" s="61">
        <f>IF(BL198&gt;0,Z198,0)</f>
        <v/>
      </c>
      <c r="AC198" s="59" t="n"/>
      <c r="AD198" s="59" t="n"/>
      <c r="AE198" s="59" t="n"/>
      <c r="AF198" s="59" t="n"/>
      <c r="AG198" s="59" t="n"/>
      <c r="AH198" s="59" t="n"/>
      <c r="AI198" s="59" t="n"/>
      <c r="AJ198" s="59" t="n"/>
      <c r="AK198" s="59" t="n"/>
      <c r="AL198" s="62">
        <f>IFERROR(IF(OR(R198="статический",R198="динамический",R198="нестандартный",R198="",R198=""),"-",IF(AND(AH198="-",AI198="-"),"-",AK198*3600/AH198*AI198)),"-")</f>
        <v/>
      </c>
      <c r="AM198" s="62">
        <f>IFERROR(IF(OR(R198="статический",R198="динамический",R198="",R198="", R198="BTL",R198="нестандартный"),"-",AG198*AI198*AL198/60),"-")</f>
        <v/>
      </c>
      <c r="AN198" s="63">
        <f>IFERROR(IF(AH198="","-",AG198*AI198/AH198),"-")</f>
        <v/>
      </c>
      <c r="AO198" s="59">
        <f>IFERROR(IF(OR($R198="статический",$R198="динамический",$R198="",$R198="",$R198="BTL",$R198="нестандартный"),"-",$AL198*$AY198),"-")</f>
        <v/>
      </c>
      <c r="AP198" s="62">
        <f>IFERROR(IF(OR($R198="статический",$R198="динамический",$R198="",$R198="",$R198="BTL",$R198="нестандартный"),"-",$AM198*AY198),"-")</f>
        <v/>
      </c>
      <c r="AQ198" s="64" t="n"/>
      <c r="AR198" s="61" t="n"/>
      <c r="AS198" s="61" t="n"/>
      <c r="AT198" s="61" t="n"/>
      <c r="AU198" s="65" t="n"/>
      <c r="AV198" s="124">
        <f>IFERROR(DR198/AT198*1000,"n/a")</f>
        <v/>
      </c>
      <c r="AW198" s="67" t="n"/>
      <c r="AX198" s="67" t="n"/>
      <c r="AY198" s="43">
        <f>IFERROR(IF(OR($AW198="",$AX198=""),"",_xlfn.DAYS($AX198+1,$AW198)),"")</f>
        <v/>
      </c>
      <c r="AZ198" s="68">
        <f t="array" ref="AZ198">
_xlfn.LET(_xlpm.COEFF,
IF($AW198+$AX198=0,0,IF(MAX(MIN($AX198,EOMONTH(AZ$15,0))-MAX($AW198,AZ$15)+1,)&gt;0,1,0)),
_xlfn.IFS(
$ES198="LisChannel",
_xlpm.COEFF*
INDEX({1;1;1.2;1.2;1;1;1;1;1.2;1.2;1.2;1.2},
MATCH(MONTH(AZ$15),
{1,2,3,4,5,6,7,8,9,10,11,12})),
CONCATENATE($ES198," ",$L198)="RussOutdoor метро",
_xlpm.COEFF*
INDEX({0.8;0.9;1.1;1.1;1;1;1;1;1.1;1.1;1.1;1.1},
MATCH(MONTH(AZ$15),
{1,2,3,4,5,6,7,8,9,10,11,12})),
$ES198&lt;&gt;"LisChannel",
_xlpm.COEFF,
$ES198&lt;&gt;"RussOutdoor",
_xlpm.COEFF))</f>
        <v/>
      </c>
      <c r="BA198" s="68">
        <f t="array" ref="BA198">
_xlfn.LET(_xlpm.COEFF,
IF($AW198+$AX198=0,0,IF(MAX(MIN($AX198,EOMONTH(BA$15,0))-MAX($AW198,BA$15)+1,)&gt;0,1,0)),
_xlfn.IFS(
$ES198="LisChannel",
_xlpm.COEFF*
INDEX({1;1;1.2;1.2;1;1;1;1;1.2;1.2;1.2;1.2},
MATCH(MONTH(BA$15),
{1,2,3,4,5,6,7,8,9,10,11,12})),
CONCATENATE($ES198," ",$L198)="RussOutdoor метро",
_xlpm.COEFF*
INDEX({0.8;0.9;1.1;1.1;1;1;1;1;1.1;1.1;1.1;1.1},
MATCH(MONTH(BA$15),
{1,2,3,4,5,6,7,8,9,10,11,12})),
$ES198&lt;&gt;"LisChannel",
_xlpm.COEFF,
$ES198&lt;&gt;"RussOutdoor",
_xlpm.COEFF))</f>
        <v/>
      </c>
      <c r="BB198" s="68">
        <f t="array" ref="BB198">
_xlfn.LET(_xlpm.COEFF,
IF($AW198+$AX198=0,0,IF(MAX(MIN($AX198,EOMONTH(BB$15,0))-MAX($AW198,BB$15)+1,)&gt;0,1,0)),
_xlfn.IFS(
$ES198="LisChannel",
_xlpm.COEFF*
INDEX({1;1;1.2;1.2;1;1;1;1;1.2;1.2;1.2;1.2},
MATCH(MONTH(BB$15),
{1,2,3,4,5,6,7,8,9,10,11,12})),
CONCATENATE($ES198," ",$L198)="RussOutdoor метро",
_xlpm.COEFF*
INDEX({0.8;0.9;1.1;1.1;1;1;1;1;1.1;1.1;1.1;1.1},
MATCH(MONTH(BB$15),
{1,2,3,4,5,6,7,8,9,10,11,12})),
$ES198&lt;&gt;"LisChannel",
_xlpm.COEFF,
$ES198&lt;&gt;"RussOutdoor",
_xlpm.COEFF))</f>
        <v/>
      </c>
      <c r="BC198" s="68">
        <f t="array" ref="BC198">
_xlfn.LET(_xlpm.COEFF,
IF($AW198+$AX198=0,0,IF(MAX(MIN($AX198,EOMONTH(BC$15,0))-MAX($AW198,BC$15)+1,)&gt;0,1,0)),
_xlfn.IFS(
$ES198="LisChannel",
_xlpm.COEFF*
INDEX({1;1;1.2;1.2;1;1;1;1;1.2;1.2;1.2;1.2},
MATCH(MONTH(BC$15),
{1,2,3,4,5,6,7,8,9,10,11,12})),
CONCATENATE($ES198," ",$L198)="RussOutdoor метро",
_xlpm.COEFF*
INDEX({0.8;0.9;1.1;1.1;1;1;1;1;1.1;1.1;1.1;1.1},
MATCH(MONTH(BC$15),
{1,2,3,4,5,6,7,8,9,10,11,12})),
$ES198&lt;&gt;"LisChannel",
_xlpm.COEFF,
$ES198&lt;&gt;"RussOutdoor",
_xlpm.COEFF))</f>
        <v/>
      </c>
      <c r="BD198" s="68">
        <f t="array" ref="BD198">
_xlfn.LET(_xlpm.COEFF,
IF($AW198+$AX198=0,0,IF(MAX(MIN($AX198,EOMONTH(BD$15,0))-MAX($AW198,BD$15)+1,)&gt;0,1,0)),
_xlfn.IFS(
$ES198="LisChannel",
_xlpm.COEFF*
INDEX({1;1;1.2;1.2;1;1;1;1;1.2;1.2;1.2;1.2},
MATCH(MONTH(BD$15),
{1,2,3,4,5,6,7,8,9,10,11,12})),
CONCATENATE($ES198," ",$L198)="RussOutdoor метро",
_xlpm.COEFF*
INDEX({0.8;0.9;1.1;1.1;1;1;1;1;1.1;1.1;1.1;1.1},
MATCH(MONTH(BD$15),
{1,2,3,4,5,6,7,8,9,10,11,12})),
$ES198&lt;&gt;"LisChannel",
_xlpm.COEFF,
$ES198&lt;&gt;"RussOutdoor",
_xlpm.COEFF))</f>
        <v/>
      </c>
      <c r="BE198" s="68">
        <f t="array" ref="BE198">
_xlfn.LET(_xlpm.COEFF,
IF($AW198+$AX198=0,0,IF(MAX(MIN($AX198,EOMONTH(BE$15,0))-MAX($AW198,BE$15)+1,)&gt;0,1,0)),
_xlfn.IFS(
$ES198="LisChannel",
_xlpm.COEFF*
INDEX({1;1;1.2;1.2;1;1;1;1;1.2;1.2;1.2;1.2},
MATCH(MONTH(BE$15),
{1,2,3,4,5,6,7,8,9,10,11,12})),
CONCATENATE($ES198," ",$L198)="RussOutdoor метро",
_xlpm.COEFF*
INDEX({0.8;0.9;1.1;1.1;1;1;1;1;1.1;1.1;1.1;1.1},
MATCH(MONTH(BE$15),
{1,2,3,4,5,6,7,8,9,10,11,12})),
$ES198&lt;&gt;"LisChannel",
_xlpm.COEFF,
$ES198&lt;&gt;"RussOutdoor",
_xlpm.COEFF))</f>
        <v/>
      </c>
      <c r="BF198" s="68">
        <f t="array" ref="BF198">
_xlfn.LET(_xlpm.COEFF,
IF($AW198+$AX198=0,0,IF(MAX(MIN($AX198,EOMONTH(BF$15,0))-MAX($AW198,BF$15)+1,)&gt;0,1,0)),
_xlfn.IFS(
$ES198="LisChannel",
_xlpm.COEFF*
INDEX({1;1;1.2;1.2;1;1;1;1;1.2;1.2;1.2;1.2},
MATCH(MONTH(BF$15),
{1,2,3,4,5,6,7,8,9,10,11,12})),
CONCATENATE($ES198," ",$L198)="RussOutdoor метро",
_xlpm.COEFF*
INDEX({0.8;0.9;1.1;1.1;1;1;1;1;1.1;1.1;1.1;1.1},
MATCH(MONTH(BF$15),
{1,2,3,4,5,6,7,8,9,10,11,12})),
$ES198&lt;&gt;"LisChannel",
_xlpm.COEFF,
$ES198&lt;&gt;"RussOutdoor",
_xlpm.COEFF))</f>
        <v/>
      </c>
      <c r="BG198" s="68">
        <f t="array" ref="BG198">
_xlfn.LET(_xlpm.COEFF,
IF($AW198+$AX198=0,0,IF(MAX(MIN($AX198,EOMONTH(BG$15,0))-MAX($AW198,BG$15)+1,)&gt;0,1,0)),
_xlfn.IFS(
$ES198="LisChannel",
_xlpm.COEFF*
INDEX({1;1;1.2;1.2;1;1;1;1;1.2;1.2;1.2;1.2},
MATCH(MONTH(BG$15),
{1,2,3,4,5,6,7,8,9,10,11,12})),
CONCATENATE($ES198," ",$L198)="RussOutdoor метро",
_xlpm.COEFF*
INDEX({0.8;0.9;1.1;1.1;1;1;1;1;1.1;1.1;1.1;1.1},
MATCH(MONTH(BG$15),
{1,2,3,4,5,6,7,8,9,10,11,12})),
$ES198&lt;&gt;"LisChannel",
_xlpm.COEFF,
$ES198&lt;&gt;"RussOutdoor",
_xlpm.COEFF))</f>
        <v/>
      </c>
      <c r="BH198" s="68">
        <f t="array" ref="BH198">
_xlfn.LET(_xlpm.COEFF,
IF($AW198+$AX198=0,0,IF(MAX(MIN($AX198,EOMONTH(BH$15,0))-MAX($AW198,BH$15)+1,)&gt;0,1,0)),
_xlfn.IFS(
$ES198="LisChannel",
_xlpm.COEFF*
INDEX({1;1;1.2;1.2;1;1;1;1;1.2;1.2;1.2;1.2},
MATCH(MONTH(BH$15),
{1,2,3,4,5,6,7,8,9,10,11,12})),
CONCATENATE($ES198," ",$L198)="RussOutdoor метро",
_xlpm.COEFF*
INDEX({0.8;0.9;1.1;1.1;1;1;1;1;1.1;1.1;1.1;1.1},
MATCH(MONTH(BH$15),
{1,2,3,4,5,6,7,8,9,10,11,12})),
$ES198&lt;&gt;"LisChannel",
_xlpm.COEFF,
$ES198&lt;&gt;"RussOutdoor",
_xlpm.COEFF))</f>
        <v/>
      </c>
      <c r="BI198" s="68">
        <f t="array" ref="BI198">
_xlfn.LET(_xlpm.COEFF,
IF($AW198+$AX198=0,0,IF(MAX(MIN($AX198,EOMONTH(BI$15,0))-MAX($AW198,BI$15)+1,)&gt;0,1,0)),
_xlfn.IFS(
$ES198="LisChannel",
_xlpm.COEFF*
INDEX({1;1;1.2;1.2;1;1;1;1;1.2;1.2;1.2;1.2},
MATCH(MONTH(BI$15),
{1,2,3,4,5,6,7,8,9,10,11,12})),
CONCATENATE($ES198," ",$L198)="RussOutdoor метро",
_xlpm.COEFF*
INDEX({0.8;0.9;1.1;1.1;1;1;1;1;1.1;1.1;1.1;1.1},
MATCH(MONTH(BI$15),
{1,2,3,4,5,6,7,8,9,10,11,12})),
$ES198&lt;&gt;"LisChannel",
_xlpm.COEFF,
$ES198&lt;&gt;"RussOutdoor",
_xlpm.COEFF))</f>
        <v/>
      </c>
      <c r="BJ198" s="68">
        <f t="array" ref="BJ198">
_xlfn.LET(_xlpm.COEFF,
IF($AW198+$AX198=0,0,IF(MAX(MIN($AX198,EOMONTH(BJ$15,0))-MAX($AW198,BJ$15)+1,)&gt;0,1,0)),
_xlfn.IFS(
$ES198="LisChannel",
_xlpm.COEFF*
INDEX({1;1;1.2;1.2;1;1;1;1;1.2;1.2;1.2;1.2},
MATCH(MONTH(BJ$15),
{1,2,3,4,5,6,7,8,9,10,11,12})),
CONCATENATE($ES198," ",$L198)="RussOutdoor метро",
_xlpm.COEFF*
INDEX({0.8;0.9;1.1;1.1;1;1;1;1;1.1;1.1;1.1;1.1},
MATCH(MONTH(BJ$15),
{1,2,3,4,5,6,7,8,9,10,11,12})),
$ES198&lt;&gt;"LisChannel",
_xlpm.COEFF,
$ES198&lt;&gt;"RussOutdoor",
_xlpm.COEFF))</f>
        <v/>
      </c>
      <c r="BK198" s="68">
        <f t="array" ref="BK198">
_xlfn.LET(_xlpm.COEFF,
IF($AW198+$AX198=0,0,IF(MAX(MIN($AX198,EOMONTH(BK$15,0))-MAX($AW198,BK$15)+1,)&gt;0,1,0)),
_xlfn.IFS(
$ES198="LisChannel",
_xlpm.COEFF*
INDEX({1;1;1.2;1.2;1;1;1;1;1.2;1.2;1.2;1.2},
MATCH(MONTH(BK$15),
{1,2,3,4,5,6,7,8,9,10,11,12})),
CONCATENATE($ES198," ",$L198)="RussOutdoor метро",
_xlpm.COEFF*
INDEX({0.8;0.9;1.1;1.1;1;1;1;1;1.1;1.1;1.1;1.1},
MATCH(MONTH(BK$15),
{1,2,3,4,5,6,7,8,9,10,11,12})),
$ES198&lt;&gt;"LisChannel",
_xlpm.COEFF,
$ES198&lt;&gt;"RussOutdoor",
_xlpm.COEFF))</f>
        <v/>
      </c>
      <c r="BL198" s="62">
        <f>COUNTIFS($AZ198:$BK198,"&gt;0")</f>
        <v/>
      </c>
      <c r="BM198" s="65" t="n"/>
      <c r="BN198" s="125">
        <f>$DJ198</f>
        <v/>
      </c>
      <c r="BO198" s="63">
        <f>$DQ198</f>
        <v/>
      </c>
      <c r="BP198" s="125">
        <f>
IFERROR(
IF($BL198=0,0,
$BN198*(1-$BO198)),
0)</f>
        <v/>
      </c>
      <c r="BQ198" s="125">
        <f t="array" ref="BQ198">
IFERROR(
_xlfn.IFS(
$DH198="день_1",
$BP198*$BL198/($AX198-$AW198+1)*AZ198*(DAY(EOMONTH(AZ$15,0))),
$DH198="день_2",
$BP198/30*MAX(MIN($AX198,EOMONTH(AZ$15,0))-MAX($AW198,AZ$15)+1,),
$DH198="раб.день",
$BP198/30*(IFERROR(
_xlfn.LET(_xlpm.VD,
CHOOSE(
{1;2;3;4;5;6;7;8;9;10;11;12;13;14;15;16;17;18},
45658,45659,45660,45661,45662,45663,45664,45665,45711,45724,45778,45779,45785,45786,45820,45821,45965,46022),
_xlfn.LET(_xlpm.DD,
MAX(MIN($AX198,EOMONTH(AZ$15,0))-MAX($AW198,AZ$15),),
_xlfn.IFS(
AND(MONTH($AW198)=MONTH(AZ$15),MONTH($AX198)&lt;&gt;MONTH(AZ$15)),
NETWORKDAYS.INTL($AW198,$AW198+_xlpm.DD,1,_xlpm.VD),
AND(MONTH($AW198)&lt;&gt;MONTH(AZ$15),MONTH($AX198)=MONTH(AZ$15)),
NETWORKDAYS.INTL(($AX198)-_xlpm.DD,$AX198,1,_xlpm.VD),
AND(MONTH($AW198)&lt;MONTH(AZ$15),MONTH($AX198)&gt;MONTH(AZ$15)),
NETWORKDAYS.INTL((EOMONTH(AZ$15-1,1))-_xlpm.DD,EOMONTH(AZ$15-1,1),1,_xlpm.VD),
AND(MONTH($AW198)=MONTH(AZ$15),MONTH($AX198)=MONTH(AZ$15)),
NETWORKDAYS.INTL($AW198,$AX198,1,_xlpm.VD)))),0)),
$DH198="месяц",
$BP198*AZ198,
$DH198="неделя",
$BP198*AZ198/7*(ROUNDUP((DAY(EOMONTH(AZ$15,0)))/4,0))),
0)</f>
        <v/>
      </c>
      <c r="BR198" s="125">
        <f t="array" ref="BR198">
IFERROR(
_xlfn.IFS(
$DH198="день_1",
$BP198*$BL198/($AX198-$AW198+1)*BA198*(DAY(EOMONTH(BA$15,0))),
$DH198="день_2",
$BP198/30*MAX(MIN($AX198,EOMONTH(BA$15,0))-MAX($AW198,BA$15)+1,),
$DH198="раб.день",
$BP198/30*(IFERROR(
_xlfn.LET(_xlpm.VD,
CHOOSE(
{1;2;3;4;5;6;7;8;9;10;11;12;13;14;15;16;17;18},
45658,45659,45660,45661,45662,45663,45664,45665,45711,45724,45778,45779,45785,45786,45820,45821,45965,46022),
_xlfn.LET(_xlpm.DD,
MAX(MIN($AX198,EOMONTH(BA$15,0))-MAX($AW198,BA$15),),
_xlfn.IFS(
AND(MONTH($AW198)=MONTH(BA$15),MONTH($AX198)&lt;&gt;MONTH(BA$15)),
NETWORKDAYS.INTL($AW198,$AW198+_xlpm.DD,1,_xlpm.VD),
AND(MONTH($AW198)&lt;&gt;MONTH(BA$15),MONTH($AX198)=MONTH(BA$15)),
NETWORKDAYS.INTL(($AX198)-_xlpm.DD,$AX198,1,_xlpm.VD),
AND(MONTH($AW198)&lt;MONTH(BA$15),MONTH($AX198)&gt;MONTH(BA$15)),
NETWORKDAYS.INTL((EOMONTH(BA$15-1,1))-_xlpm.DD,EOMONTH(BA$15-1,1),1,_xlpm.VD),
AND(MONTH($AW198)=MONTH(BA$15),MONTH($AX198)=MONTH(BA$15)),
NETWORKDAYS.INTL($AW198,$AX198,1,_xlpm.VD)))),0)),
$DH198="месяц",
$BP198*BA198,
$DH198="неделя",
$BP198*BA198/7*(ROUNDUP((DAY(EOMONTH(BA$15,0)))/4,0))),
0)</f>
        <v/>
      </c>
      <c r="BS198" s="125">
        <f t="array" ref="BS198">
IFERROR(
_xlfn.IFS(
$DH198="день_1",
$BP198*$BL198/($AX198-$AW198+1)*BB198*(DAY(EOMONTH(BB$15,0))),
$DH198="день_2",
$BP198/30*MAX(MIN($AX198,EOMONTH(BB$15,0))-MAX($AW198,BB$15)+1,),
$DH198="раб.день",
$BP198/30*(IFERROR(
_xlfn.LET(_xlpm.VD,
CHOOSE(
{1;2;3;4;5;6;7;8;9;10;11;12;13;14;15;16;17;18},
45658,45659,45660,45661,45662,45663,45664,45665,45711,45724,45778,45779,45785,45786,45820,45821,45965,46022),
_xlfn.LET(_xlpm.DD,
MAX(MIN($AX198,EOMONTH(BB$15,0))-MAX($AW198,BB$15),),
_xlfn.IFS(
AND(MONTH($AW198)=MONTH(BB$15),MONTH($AX198)&lt;&gt;MONTH(BB$15)),
NETWORKDAYS.INTL($AW198,$AW198+_xlpm.DD,1,_xlpm.VD),
AND(MONTH($AW198)&lt;&gt;MONTH(BB$15),MONTH($AX198)=MONTH(BB$15)),
NETWORKDAYS.INTL(($AX198)-_xlpm.DD,$AX198,1,_xlpm.VD),
AND(MONTH($AW198)&lt;MONTH(BB$15),MONTH($AX198)&gt;MONTH(BB$15)),
NETWORKDAYS.INTL((EOMONTH(BB$15-1,1))-_xlpm.DD,EOMONTH(BB$15-1,1),1,_xlpm.VD),
AND(MONTH($AW198)=MONTH(BB$15),MONTH($AX198)=MONTH(BB$15)),
NETWORKDAYS.INTL($AW198,$AX198,1,_xlpm.VD)))),0)),
$DH198="месяц",
$BP198*BB198,
$DH198="неделя",
$BP198*BB198/7*(ROUNDUP((DAY(EOMONTH(BB$15,0)))/4,0))),
0)</f>
        <v/>
      </c>
      <c r="BT198" s="125">
        <f t="array" ref="BT198">
IFERROR(
_xlfn.IFS(
$DH198="день_1",
$BP198*$BL198/($AX198-$AW198+1)*BC198*(DAY(EOMONTH(BC$15,0))),
$DH198="день_2",
$BP198/30*MAX(MIN($AX198,EOMONTH(BC$15,0))-MAX($AW198,BC$15)+1,),
$DH198="раб.день",
$BP198/30*(IFERROR(
_xlfn.LET(_xlpm.VD,
CHOOSE(
{1;2;3;4;5;6;7;8;9;10;11;12;13;14;15;16;17;18},
45658,45659,45660,45661,45662,45663,45664,45665,45711,45724,45778,45779,45785,45786,45820,45821,45965,46022),
_xlfn.LET(_xlpm.DD,
MAX(MIN($AX198,EOMONTH(BC$15,0))-MAX($AW198,BC$15),),
_xlfn.IFS(
AND(MONTH($AW198)=MONTH(BC$15),MONTH($AX198)&lt;&gt;MONTH(BC$15)),
NETWORKDAYS.INTL($AW198,$AW198+_xlpm.DD,1,_xlpm.VD),
AND(MONTH($AW198)&lt;&gt;MONTH(BC$15),MONTH($AX198)=MONTH(BC$15)),
NETWORKDAYS.INTL(($AX198)-_xlpm.DD,$AX198,1,_xlpm.VD),
AND(MONTH($AW198)&lt;MONTH(BC$15),MONTH($AX198)&gt;MONTH(BC$15)),
NETWORKDAYS.INTL((EOMONTH(BC$15-1,1))-_xlpm.DD,EOMONTH(BC$15-1,1),1,_xlpm.VD),
AND(MONTH($AW198)=MONTH(BC$15),MONTH($AX198)=MONTH(BC$15)),
NETWORKDAYS.INTL($AW198,$AX198,1,_xlpm.VD)))),0)),
$DH198="месяц",
$BP198*BC198,
$DH198="неделя",
$BP198*BC198/7*(ROUNDUP((DAY(EOMONTH(BC$15,0)))/4,0))),
0)</f>
        <v/>
      </c>
      <c r="BU198" s="125">
        <f t="array" ref="BU198">
IFERROR(
_xlfn.IFS(
$DH198="день_1",
$BP198*$BL198/($AX198-$AW198+1)*BD198*(DAY(EOMONTH(BD$15,0))),
$DH198="день_2",
$BP198/30*MAX(MIN($AX198,EOMONTH(BD$15,0))-MAX($AW198,BD$15)+1,),
$DH198="раб.день",
$BP198/30*(IFERROR(
_xlfn.LET(_xlpm.VD,
CHOOSE(
{1;2;3;4;5;6;7;8;9;10;11;12;13;14;15;16;17;18},
45658,45659,45660,45661,45662,45663,45664,45665,45711,45724,45778,45779,45785,45786,45820,45821,45965,46022),
_xlfn.LET(_xlpm.DD,
MAX(MIN($AX198,EOMONTH(BD$15,0))-MAX($AW198,BD$15),),
_xlfn.IFS(
AND(MONTH($AW198)=MONTH(BD$15),MONTH($AX198)&lt;&gt;MONTH(BD$15)),
NETWORKDAYS.INTL($AW198,$AW198+_xlpm.DD,1,_xlpm.VD),
AND(MONTH($AW198)&lt;&gt;MONTH(BD$15),MONTH($AX198)=MONTH(BD$15)),
NETWORKDAYS.INTL(($AX198)-_xlpm.DD,$AX198,1,_xlpm.VD),
AND(MONTH($AW198)&lt;MONTH(BD$15),MONTH($AX198)&gt;MONTH(BD$15)),
NETWORKDAYS.INTL((EOMONTH(BD$15-1,1))-_xlpm.DD,EOMONTH(BD$15-1,1),1,_xlpm.VD),
AND(MONTH($AW198)=MONTH(BD$15),MONTH($AX198)=MONTH(BD$15)),
NETWORKDAYS.INTL($AW198,$AX198,1,_xlpm.VD)))),0)),
$DH198="месяц",
$BP198*BD198,
$DH198="неделя",
$BP198*BD198/7*(ROUNDUP((DAY(EOMONTH(BD$15,0)))/4,0))),
0)</f>
        <v/>
      </c>
      <c r="BV198" s="125">
        <f t="array" ref="BV198">
IFERROR(
_xlfn.IFS(
$DH198="день_1",
$BP198*$BL198/($AX198-$AW198+1)*BE198*(DAY(EOMONTH(BE$15,0))),
$DH198="день_2",
$BP198/30*MAX(MIN($AX198,EOMONTH(BE$15,0))-MAX($AW198,BE$15)+1,),
$DH198="раб.день",
$BP198/30*(IFERROR(
_xlfn.LET(_xlpm.VD,
CHOOSE(
{1;2;3;4;5;6;7;8;9;10;11;12;13;14;15;16;17;18},
45658,45659,45660,45661,45662,45663,45664,45665,45711,45724,45778,45779,45785,45786,45820,45821,45965,46022),
_xlfn.LET(_xlpm.DD,
MAX(MIN($AX198,EOMONTH(BE$15,0))-MAX($AW198,BE$15),),
_xlfn.IFS(
AND(MONTH($AW198)=MONTH(BE$15),MONTH($AX198)&lt;&gt;MONTH(BE$15)),
NETWORKDAYS.INTL($AW198,$AW198+_xlpm.DD,1,_xlpm.VD),
AND(MONTH($AW198)&lt;&gt;MONTH(BE$15),MONTH($AX198)=MONTH(BE$15)),
NETWORKDAYS.INTL(($AX198)-_xlpm.DD,$AX198,1,_xlpm.VD),
AND(MONTH($AW198)&lt;MONTH(BE$15),MONTH($AX198)&gt;MONTH(BE$15)),
NETWORKDAYS.INTL((EOMONTH(BE$15-1,1))-_xlpm.DD,EOMONTH(BE$15-1,1),1,_xlpm.VD),
AND(MONTH($AW198)=MONTH(BE$15),MONTH($AX198)=MONTH(BE$15)),
NETWORKDAYS.INTL($AW198,$AX198,1,_xlpm.VD)))),0)),
$DH198="месяц",
$BP198*BE198,
$DH198="неделя",
$BP198*BE198/7*(ROUNDUP((DAY(EOMONTH(BE$15,0)))/4,0))),
0)</f>
        <v/>
      </c>
      <c r="BW198" s="125">
        <f t="array" ref="BW198">
IFERROR(
_xlfn.IFS(
$DH198="день_1",
$BP198*$BL198/($AX198-$AW198+1)*BF198*(DAY(EOMONTH(BF$15,0))),
$DH198="день_2",
$BP198/30*MAX(MIN($AX198,EOMONTH(BF$15,0))-MAX($AW198,BF$15)+1,),
$DH198="раб.день",
$BP198/30*(IFERROR(
_xlfn.LET(_xlpm.VD,
CHOOSE(
{1;2;3;4;5;6;7;8;9;10;11;12;13;14;15;16;17;18},
45658,45659,45660,45661,45662,45663,45664,45665,45711,45724,45778,45779,45785,45786,45820,45821,45965,46022),
_xlfn.LET(_xlpm.DD,
MAX(MIN($AX198,EOMONTH(BF$15,0))-MAX($AW198,BF$15),),
_xlfn.IFS(
AND(MONTH($AW198)=MONTH(BF$15),MONTH($AX198)&lt;&gt;MONTH(BF$15)),
NETWORKDAYS.INTL($AW198,$AW198+_xlpm.DD,1,_xlpm.VD),
AND(MONTH($AW198)&lt;&gt;MONTH(BF$15),MONTH($AX198)=MONTH(BF$15)),
NETWORKDAYS.INTL(($AX198)-_xlpm.DD,$AX198,1,_xlpm.VD),
AND(MONTH($AW198)&lt;MONTH(BF$15),MONTH($AX198)&gt;MONTH(BF$15)),
NETWORKDAYS.INTL((EOMONTH(BF$15-1,1))-_xlpm.DD,EOMONTH(BF$15-1,1),1,_xlpm.VD),
AND(MONTH($AW198)=MONTH(BF$15),MONTH($AX198)=MONTH(BF$15)),
NETWORKDAYS.INTL($AW198,$AX198,1,_xlpm.VD)))),0)),
$DH198="месяц",
$BP198*BF198,
$DH198="неделя",
$BP198*BF198/7*(ROUNDUP((DAY(EOMONTH(BF$15,0)))/4,0))),
0)</f>
        <v/>
      </c>
      <c r="BX198" s="125">
        <f t="array" ref="BX198">
IFERROR(
_xlfn.IFS(
$DH198="день_1",
$BP198*$BL198/($AX198-$AW198+1)*BG198*(DAY(EOMONTH(BG$15,0))),
$DH198="день_2",
$BP198/30*MAX(MIN($AX198,EOMONTH(BG$15,0))-MAX($AW198,BG$15)+1,),
$DH198="раб.день",
$BP198/30*(IFERROR(
_xlfn.LET(_xlpm.VD,
CHOOSE(
{1;2;3;4;5;6;7;8;9;10;11;12;13;14;15;16;17;18},
45658,45659,45660,45661,45662,45663,45664,45665,45711,45724,45778,45779,45785,45786,45820,45821,45965,46022),
_xlfn.LET(_xlpm.DD,
MAX(MIN($AX198,EOMONTH(BG$15,0))-MAX($AW198,BG$15),),
_xlfn.IFS(
AND(MONTH($AW198)=MONTH(BG$15),MONTH($AX198)&lt;&gt;MONTH(BG$15)),
NETWORKDAYS.INTL($AW198,$AW198+_xlpm.DD,1,_xlpm.VD),
AND(MONTH($AW198)&lt;&gt;MONTH(BG$15),MONTH($AX198)=MONTH(BG$15)),
NETWORKDAYS.INTL(($AX198)-_xlpm.DD,$AX198,1,_xlpm.VD),
AND(MONTH($AW198)&lt;MONTH(BG$15),MONTH($AX198)&gt;MONTH(BG$15)),
NETWORKDAYS.INTL((EOMONTH(BG$15-1,1))-_xlpm.DD,EOMONTH(BG$15-1,1),1,_xlpm.VD),
AND(MONTH($AW198)=MONTH(BG$15),MONTH($AX198)=MONTH(BG$15)),
NETWORKDAYS.INTL($AW198,$AX198,1,_xlpm.VD)))),0)),
$DH198="месяц",
$BP198*BG198,
$DH198="неделя",
$BP198*BG198/7*(ROUNDUP((DAY(EOMONTH(BG$15,0)))/4,0))),
0)</f>
        <v/>
      </c>
      <c r="BY198" s="125">
        <f t="array" ref="BY198">
IFERROR(
_xlfn.IFS(
$DH198="день_1",
$BP198*$BL198/($AX198-$AW198+1)*BH198*(DAY(EOMONTH(BH$15,0))),
$DH198="день_2",
$BP198/30*MAX(MIN($AX198,EOMONTH(BH$15,0))-MAX($AW198,BH$15)+1,),
$DH198="раб.день",
$BP198/30*(IFERROR(
_xlfn.LET(_xlpm.VD,
CHOOSE(
{1;2;3;4;5;6;7;8;9;10;11;12;13;14;15;16;17;18},
45658,45659,45660,45661,45662,45663,45664,45665,45711,45724,45778,45779,45785,45786,45820,45821,45965,46022),
_xlfn.LET(_xlpm.DD,
MAX(MIN($AX198,EOMONTH(BH$15,0))-MAX($AW198,BH$15),),
_xlfn.IFS(
AND(MONTH($AW198)=MONTH(BH$15),MONTH($AX198)&lt;&gt;MONTH(BH$15)),
NETWORKDAYS.INTL($AW198,$AW198+_xlpm.DD,1,_xlpm.VD),
AND(MONTH($AW198)&lt;&gt;MONTH(BH$15),MONTH($AX198)=MONTH(BH$15)),
NETWORKDAYS.INTL(($AX198)-_xlpm.DD,$AX198,1,_xlpm.VD),
AND(MONTH($AW198)&lt;MONTH(BH$15),MONTH($AX198)&gt;MONTH(BH$15)),
NETWORKDAYS.INTL((EOMONTH(BH$15-1,1))-_xlpm.DD,EOMONTH(BH$15-1,1),1,_xlpm.VD),
AND(MONTH($AW198)=MONTH(BH$15),MONTH($AX198)=MONTH(BH$15)),
NETWORKDAYS.INTL($AW198,$AX198,1,_xlpm.VD)))),0)),
$DH198="месяц",
$BP198*BH198,
$DH198="неделя",
$BP198*BH198/7*(ROUNDUP((DAY(EOMONTH(BH$15,0)))/4,0))),
0)</f>
        <v/>
      </c>
      <c r="BZ198" s="125">
        <f t="array" ref="BZ198">
IFERROR(
_xlfn.IFS(
$DH198="день_1",
$BP198*$BL198/($AX198-$AW198+1)*BI198*(DAY(EOMONTH(BI$15,0))),
$DH198="день_2",
$BP198/30*MAX(MIN($AX198,EOMONTH(BI$15,0))-MAX($AW198,BI$15)+1,),
$DH198="раб.день",
$BP198/30*(IFERROR(
_xlfn.LET(_xlpm.VD,
CHOOSE(
{1;2;3;4;5;6;7;8;9;10;11;12;13;14;15;16;17;18},
45658,45659,45660,45661,45662,45663,45664,45665,45711,45724,45778,45779,45785,45786,45820,45821,45965,46022),
_xlfn.LET(_xlpm.DD,
MAX(MIN($AX198,EOMONTH(BI$15,0))-MAX($AW198,BI$15),),
_xlfn.IFS(
AND(MONTH($AW198)=MONTH(BI$15),MONTH($AX198)&lt;&gt;MONTH(BI$15)),
NETWORKDAYS.INTL($AW198,$AW198+_xlpm.DD,1,_xlpm.VD),
AND(MONTH($AW198)&lt;&gt;MONTH(BI$15),MONTH($AX198)=MONTH(BI$15)),
NETWORKDAYS.INTL(($AX198)-_xlpm.DD,$AX198,1,_xlpm.VD),
AND(MONTH($AW198)&lt;MONTH(BI$15),MONTH($AX198)&gt;MONTH(BI$15)),
NETWORKDAYS.INTL((EOMONTH(BI$15-1,1))-_xlpm.DD,EOMONTH(BI$15-1,1),1,_xlpm.VD),
AND(MONTH($AW198)=MONTH(BI$15),MONTH($AX198)=MONTH(BI$15)),
NETWORKDAYS.INTL($AW198,$AX198,1,_xlpm.VD)))),0)),
$DH198="месяц",
$BP198*BI198,
$DH198="неделя",
$BP198*BI198/7*(ROUNDUP((DAY(EOMONTH(BI$15,0)))/4,0))),
0)</f>
        <v/>
      </c>
      <c r="CA198" s="125">
        <f t="array" ref="CA198">
IFERROR(
_xlfn.IFS(
$DH198="день_1",
$BP198*$BL198/($AX198-$AW198+1)*BJ198*(DAY(EOMONTH(BJ$15,0))),
$DH198="день_2",
$BP198/30*MAX(MIN($AX198,EOMONTH(BJ$15,0))-MAX($AW198,BJ$15)+1,),
$DH198="раб.день",
$BP198/30*(IFERROR(
_xlfn.LET(_xlpm.VD,
CHOOSE(
{1;2;3;4;5;6;7;8;9;10;11;12;13;14;15;16;17;18},
45658,45659,45660,45661,45662,45663,45664,45665,45711,45724,45778,45779,45785,45786,45820,45821,45965,46022),
_xlfn.LET(_xlpm.DD,
MAX(MIN($AX198,EOMONTH(BJ$15,0))-MAX($AW198,BJ$15),),
_xlfn.IFS(
AND(MONTH($AW198)=MONTH(BJ$15),MONTH($AX198)&lt;&gt;MONTH(BJ$15)),
NETWORKDAYS.INTL($AW198,$AW198+_xlpm.DD,1,_xlpm.VD),
AND(MONTH($AW198)&lt;&gt;MONTH(BJ$15),MONTH($AX198)=MONTH(BJ$15)),
NETWORKDAYS.INTL(($AX198)-_xlpm.DD,$AX198,1,_xlpm.VD),
AND(MONTH($AW198)&lt;MONTH(BJ$15),MONTH($AX198)&gt;MONTH(BJ$15)),
NETWORKDAYS.INTL((EOMONTH(BJ$15-1,1))-_xlpm.DD,EOMONTH(BJ$15-1,1),1,_xlpm.VD),
AND(MONTH($AW198)=MONTH(BJ$15),MONTH($AX198)=MONTH(BJ$15)),
NETWORKDAYS.INTL($AW198,$AX198,1,_xlpm.VD)))),0)),
$DH198="месяц",
$BP198*BJ198,
$DH198="неделя",
$BP198*BJ198/7*(ROUNDUP((DAY(EOMONTH(BJ$15,0)))/4,0))),
0)</f>
        <v/>
      </c>
      <c r="CB198" s="125">
        <f t="array" ref="CB198">
IFERROR(
_xlfn.IFS(
$DH198="день_1",
$BP198*$BL198/($AX198-$AW198+1)*BK198*(DAY(EOMONTH(BK$15,0))),
$DH198="день_2",
$BP198/30*MAX(MIN($AX198,EOMONTH(BK$15,0))-MAX($AW198,BK$15)+1,),
$DH198="раб.день",
$BP198/30*(IFERROR(
_xlfn.LET(_xlpm.VD,
CHOOSE(
{1;2;3;4;5;6;7;8;9;10;11;12;13;14;15;16;17;18},
45658,45659,45660,45661,45662,45663,45664,45665,45711,45724,45778,45779,45785,45786,45820,45821,45965,46022),
_xlfn.LET(_xlpm.DD,
MAX(MIN($AX198,EOMONTH(BK$15,0))-MAX($AW198,BK$15),),
_xlfn.IFS(
AND(MONTH($AW198)=MONTH(BK$15),MONTH($AX198)&lt;&gt;MONTH(BK$15)),
NETWORKDAYS.INTL($AW198,$AW198+_xlpm.DD,1,_xlpm.VD),
AND(MONTH($AW198)&lt;&gt;MONTH(BK$15),MONTH($AX198)=MONTH(BK$15)),
NETWORKDAYS.INTL(($AX198)-_xlpm.DD,$AX198,1,_xlpm.VD),
AND(MONTH($AW198)&lt;MONTH(BK$15),MONTH($AX198)&gt;MONTH(BK$15)),
NETWORKDAYS.INTL((EOMONTH(BK$15-1,1))-_xlpm.DD,EOMONTH(BK$15-1,1),1,_xlpm.VD),
AND(MONTH($AW198)=MONTH(BK$15),MONTH($AX198)=MONTH(BK$15)),
NETWORKDAYS.INTL($AW198,$AX198,1,_xlpm.VD)))),0)),
$DH198="месяц",
$BP198*BK198,
$DH198="неделя",
$BP198*BK198/7*(ROUNDUP((DAY(EOMONTH(BK$15,0)))/4,0))),
0)</f>
        <v/>
      </c>
      <c r="CC198" s="125">
        <f>SUM($BQ198:$CB198)</f>
        <v/>
      </c>
      <c r="CD198" s="126">
        <f>SUM($EH198:$EH198)</f>
        <v/>
      </c>
      <c r="CE198" s="126">
        <f>$CD198*$AB198</f>
        <v/>
      </c>
      <c r="CF198" s="126">
        <f>SUM($EK198:$EK198)</f>
        <v/>
      </c>
      <c r="CG198" s="126">
        <f>$CF198*$AB198</f>
        <v/>
      </c>
      <c r="CH198" s="126">
        <f>SUM($CC198,$CE198,$CG198)</f>
        <v/>
      </c>
      <c r="CI198" s="126">
        <f>$CH198*(1+$CM198)</f>
        <v/>
      </c>
      <c r="CJ198" s="127" t="n">
        <v>0</v>
      </c>
      <c r="CK198" s="126">
        <f>SUM($CH198:$CH198)*(1+$CJ198)</f>
        <v/>
      </c>
      <c r="CL198" s="126">
        <f>SUM($CH198:$CH198)*(1+$CM198)</f>
        <v/>
      </c>
      <c r="CM198" s="59" t="inlineStr">
        <is>
          <t>20%</t>
        </is>
      </c>
      <c r="CN198" s="59" t="n"/>
      <c r="CO198" s="72" t="n"/>
      <c r="CP198" s="59" t="n"/>
      <c r="CQ198" s="73" t="n"/>
      <c r="CR198" s="73" t="n"/>
      <c r="CS198" s="73" t="n"/>
      <c r="CT198" s="72" t="n"/>
      <c r="CU198" s="79" t="inlineStr">
        <is>
          <t> </t>
        </is>
      </c>
      <c r="CV198" s="60" t="n"/>
      <c r="CW198" s="60" t="n"/>
      <c r="CX198" s="60" t="n"/>
      <c r="CY198" s="127">
        <f>IFERROR(($CC198-$EE198)/($EE198/(1-$DQ198)),0)</f>
        <v/>
      </c>
      <c r="CZ198" s="127">
        <f>IFERROR(1-$EI198/($CE198),0)</f>
        <v/>
      </c>
      <c r="DA198" s="127">
        <f>IFERROR(1-$EL198/($CG198),0)</f>
        <v/>
      </c>
      <c r="DB198" s="126">
        <f>ROUND(IFERROR(($CI198/(1+$CM198)-$EN198),0),2)</f>
        <v/>
      </c>
      <c r="DC198" s="128" t="n"/>
      <c r="DD198" s="125" t="n"/>
      <c r="DE198" s="75" t="n">
        <v>0</v>
      </c>
      <c r="DF198" s="128" t="n"/>
      <c r="DG198" s="125">
        <f>IF($DC198=0,0,$DD198*($DC198*100%-$DE198*$DF198))*SUM($AB198:$AB198)</f>
        <v/>
      </c>
      <c r="DH198" s="129" t="inlineStr">
        <is>
          <t>месяц</t>
        </is>
      </c>
      <c r="DI198" s="130">
        <f t="array" ref="DI198">IFERROR(
IF($ES198="LisChannel",
(ROUND(((INDEX({174.625;153.888888888889;130.972222222222},MATCH($AI198,{2;3;4}),0))*$AG198*$AI198),2)),0),0)</f>
        <v/>
      </c>
      <c r="DJ198" s="130">
        <f>
_xlfn.LET(_xlpm.X,
IFERROR(
IF($ES198="НовиковТВ",
(_xlfn.LET(_xlpm.NTV,
_xlfn.LET(_xlpm.MIN,350000,
IF(SUMIFS($DI:$DI,$ES:$ES,"НовиковТВ")&lt;=_xlpm.MIN,
(SUMIFS($DI:$DI,$ES:$ES,"НовиковТВ")/(COUNTIFS($ES:$ES,"НовиковТВ")))*_xlpm.MIN/SUMIFS($DI:$DI,$ES:$ES,"НовиковТВ"),
DI198)),
_xlpm.NTV+$DG198/(1-(1-(_xlpm.NTV)*(1-$DL198)*(1-$DM198)*(1-$DN198)*(1-$DO198)*(1-$DP198)/_xlpm.NTV))))/(1+$EP198),
$DI198+$DG198/(1-(1-($DI198)*(1-$DL198)*(1-$DM198)*(1-$DN198)*(1-$DO198)*(1-$DP198)/$DI198))),
0),
_xlpm.X*(1+$CM198)*(1+$CW198)-_xlpm.X*(1+$CM198)+_xlpm.X)</f>
        <v/>
      </c>
      <c r="DK198" s="125" t="inlineStr">
        <is>
          <t>послед.</t>
        </is>
      </c>
      <c r="DL198" s="63" t="n">
        <v>0</v>
      </c>
      <c r="DM198" s="63" t="n">
        <v>0</v>
      </c>
      <c r="DN198" s="63" t="n">
        <v>0</v>
      </c>
      <c r="DO198" s="63" t="n">
        <v>0</v>
      </c>
      <c r="DP198" s="63" t="n">
        <v>0</v>
      </c>
      <c r="DQ198" s="63">
        <f t="array" ref="DQ198">IFERROR(_xlfn.IFS(
$DK198="послед.",1-(1-$DL198)*(1-$DM198)*(1-$DN198)*(1-$DO198)*(1-$DP198),
$DK198="сумм.",$DL198+$DM198+$DN198+$DO198+$DP198),
0)</f>
        <v/>
      </c>
      <c r="DR198" s="125">
        <f t="array" ref="DR198">
IFERROR(
_xlfn.IFS(
$BL198=0,
0,
$BL198&gt;0,
_xlfn.IFS($DK198="послед.",
$DJ198*(1-$DL198)*(1-$DM198)*(1-$DN198)*(1-$DO198)*(1-$DP198),
$DK198="сумм.",
$DJ198*(1-($DL198+$DM198+$DN198+$DO198+$DP198)))),0)</f>
        <v/>
      </c>
      <c r="DS198" s="125">
        <f t="array" ref="DS198">
IFERROR(_xlfn.IFS(
$DH198="день_1",
$DR198*$BL198/($AX198-$AW198+1)*AZ198*(DAY(EOMONTH(AZ$15,0))),
$DH198="день_2",
$DR198/30*MAX(MIN($AX198,EOMONTH(AZ$15,0))-MAX($AW198,AZ$15)+1,),
$DH198="раб.день",
$DR198/30*(IFERROR(
_xlfn.LET(_xlpm.VD,
CHOOSE(
{1;2;3;4;5;6;7;8;9;10;11;12;13;14;15;16;17;18},
45658,45659,45660,45661,45662,45663,45664,45665,45711,45724,45778,45779,45785,45786,45820,45821,45965,46022),
_xlfn.LET(_xlpm.DD,
MAX(MIN($AX198,EOMONTH(AZ$15,0))-MAX($AW198,AZ$15),),
_xlfn.IFS(
AND(MONTH($AW198)=MONTH(AZ$15),MONTH($AX198)&lt;&gt;MONTH(AZ$15)),
NETWORKDAYS.INTL($AW198,$AW198+_xlpm.DD,1,_xlpm.VD),
AND(MONTH($AW198)&lt;&gt;MONTH(AZ$15),MONTH($AX198)=MONTH(AZ$15)),
NETWORKDAYS.INTL(($AX198)-_xlpm.DD,$AX198,1,_xlpm.VD),
AND(MONTH($AW198)&lt;MONTH(AZ$15),MONTH($AX198)&gt;MONTH(AZ$15)),
NETWORKDAYS.INTL((EOMONTH(AZ$15-1,1))-_xlpm.DD,EOMONTH(AZ$15-1,1),1,_xlpm.VD),
AND(MONTH($AW198)=MONTH(AZ$15),MONTH($AX198)=MONTH(AZ$15)),
NETWORKDAYS.INTL($AW198,$AX198,1,_xlpm.VD)))),0)),
$DH198="месяц",
$DR198*AZ198,
$DH198="неделя",
$DR198*AZ198/7*(ROUNDUP((DAY(EOMONTH(AZ$15,0)))/4,0))),
0)</f>
        <v/>
      </c>
      <c r="DT198" s="125">
        <f t="array" ref="DT198">
IFERROR(_xlfn.IFS(
$DH198="день_1",
$DR198*$BL198/($AX198-$AW198+1)*BA198*(DAY(EOMONTH(BA$15,0))),
$DH198="день_2",
$DR198/30*MAX(MIN($AX198,EOMONTH(BA$15,0))-MAX($AW198,BA$15)+1,),
$DH198="раб.день",
$DR198/30*(IFERROR(
_xlfn.LET(_xlpm.VD,
CHOOSE(
{1;2;3;4;5;6;7;8;9;10;11;12;13;14;15;16;17;18},
45658,45659,45660,45661,45662,45663,45664,45665,45711,45724,45778,45779,45785,45786,45820,45821,45965,46022),
_xlfn.LET(_xlpm.DD,
MAX(MIN($AX198,EOMONTH(BA$15,0))-MAX($AW198,BA$15),),
_xlfn.IFS(
AND(MONTH($AW198)=MONTH(BA$15),MONTH($AX198)&lt;&gt;MONTH(BA$15)),
NETWORKDAYS.INTL($AW198,$AW198+_xlpm.DD,1,_xlpm.VD),
AND(MONTH($AW198)&lt;&gt;MONTH(BA$15),MONTH($AX198)=MONTH(BA$15)),
NETWORKDAYS.INTL(($AX198)-_xlpm.DD,$AX198,1,_xlpm.VD),
AND(MONTH($AW198)&lt;MONTH(BA$15),MONTH($AX198)&gt;MONTH(BA$15)),
NETWORKDAYS.INTL((EOMONTH(BA$15-1,1))-_xlpm.DD,EOMONTH(BA$15-1,1),1,_xlpm.VD),
AND(MONTH($AW198)=MONTH(BA$15),MONTH($AX198)=MONTH(BA$15)),
NETWORKDAYS.INTL($AW198,$AX198,1,_xlpm.VD)))),0)),
$DH198="месяц",
$DR198*BA198,
$DH198="неделя",
$DR198*BA198/7*(ROUNDUP((DAY(EOMONTH(BA$15,0)))/4,0))),
0)</f>
        <v/>
      </c>
      <c r="DU198" s="125">
        <f t="array" ref="DU198">
IFERROR(_xlfn.IFS(
$DH198="день_1",
$DR198*$BL198/($AX198-$AW198+1)*BB198*(DAY(EOMONTH(BB$15,0))),
$DH198="день_2",
$DR198/30*MAX(MIN($AX198,EOMONTH(BB$15,0))-MAX($AW198,BB$15)+1,),
$DH198="раб.день",
$DR198/30*(IFERROR(
_xlfn.LET(_xlpm.VD,
CHOOSE(
{1;2;3;4;5;6;7;8;9;10;11;12;13;14;15;16;17;18},
45658,45659,45660,45661,45662,45663,45664,45665,45711,45724,45778,45779,45785,45786,45820,45821,45965,46022),
_xlfn.LET(_xlpm.DD,
MAX(MIN($AX198,EOMONTH(BB$15,0))-MAX($AW198,BB$15),),
_xlfn.IFS(
AND(MONTH($AW198)=MONTH(BB$15),MONTH($AX198)&lt;&gt;MONTH(BB$15)),
NETWORKDAYS.INTL($AW198,$AW198+_xlpm.DD,1,_xlpm.VD),
AND(MONTH($AW198)&lt;&gt;MONTH(BB$15),MONTH($AX198)=MONTH(BB$15)),
NETWORKDAYS.INTL(($AX198)-_xlpm.DD,$AX198,1,_xlpm.VD),
AND(MONTH($AW198)&lt;MONTH(BB$15),MONTH($AX198)&gt;MONTH(BB$15)),
NETWORKDAYS.INTL((EOMONTH(BB$15-1,1))-_xlpm.DD,EOMONTH(BB$15-1,1),1,_xlpm.VD),
AND(MONTH($AW198)=MONTH(BB$15),MONTH($AX198)=MONTH(BB$15)),
NETWORKDAYS.INTL($AW198,$AX198,1,_xlpm.VD)))),0)),
$DH198="месяц",
$DR198*BB198,
$DH198="неделя",
$DR198*BB198/7*(ROUNDUP((DAY(EOMONTH(BB$15,0)))/4,0))),
0)</f>
        <v/>
      </c>
      <c r="DV198" s="125">
        <f t="array" ref="DV198">
IFERROR(_xlfn.IFS(
$DH198="день_1",
$DR198*$BL198/($AX198-$AW198+1)*BC198*(DAY(EOMONTH(BC$15,0))),
$DH198="день_2",
$DR198/30*MAX(MIN($AX198,EOMONTH(BC$15,0))-MAX($AW198,BC$15)+1,),
$DH198="раб.день",
$DR198/30*(IFERROR(
_xlfn.LET(_xlpm.VD,
CHOOSE(
{1;2;3;4;5;6;7;8;9;10;11;12;13;14;15;16;17;18},
45658,45659,45660,45661,45662,45663,45664,45665,45711,45724,45778,45779,45785,45786,45820,45821,45965,46022),
_xlfn.LET(_xlpm.DD,
MAX(MIN($AX198,EOMONTH(BC$15,0))-MAX($AW198,BC$15),),
_xlfn.IFS(
AND(MONTH($AW198)=MONTH(BC$15),MONTH($AX198)&lt;&gt;MONTH(BC$15)),
NETWORKDAYS.INTL($AW198,$AW198+_xlpm.DD,1,_xlpm.VD),
AND(MONTH($AW198)&lt;&gt;MONTH(BC$15),MONTH($AX198)=MONTH(BC$15)),
NETWORKDAYS.INTL(($AX198)-_xlpm.DD,$AX198,1,_xlpm.VD),
AND(MONTH($AW198)&lt;MONTH(BC$15),MONTH($AX198)&gt;MONTH(BC$15)),
NETWORKDAYS.INTL((EOMONTH(BC$15-1,1))-_xlpm.DD,EOMONTH(BC$15-1,1),1,_xlpm.VD),
AND(MONTH($AW198)=MONTH(BC$15),MONTH($AX198)=MONTH(BC$15)),
NETWORKDAYS.INTL($AW198,$AX198,1,_xlpm.VD)))),0)),
$DH198="месяц",
$DR198*BC198,
$DH198="неделя",
$DR198*BC198/7*(ROUNDUP((DAY(EOMONTH(BC$15,0)))/4,0))),
0)</f>
        <v/>
      </c>
      <c r="DW198" s="125">
        <f t="array" ref="DW198">
IFERROR(_xlfn.IFS(
$DH198="день_1",
$DR198*$BL198/($AX198-$AW198+1)*BD198*(DAY(EOMONTH(BD$15,0))),
$DH198="день_2",
$DR198/30*MAX(MIN($AX198,EOMONTH(BD$15,0))-MAX($AW198,BD$15)+1,),
$DH198="раб.день",
$DR198/30*(IFERROR(
_xlfn.LET(_xlpm.VD,
CHOOSE(
{1;2;3;4;5;6;7;8;9;10;11;12;13;14;15;16;17;18},
45658,45659,45660,45661,45662,45663,45664,45665,45711,45724,45778,45779,45785,45786,45820,45821,45965,46022),
_xlfn.LET(_xlpm.DD,
MAX(MIN($AX198,EOMONTH(BD$15,0))-MAX($AW198,BD$15),),
_xlfn.IFS(
AND(MONTH($AW198)=MONTH(BD$15),MONTH($AX198)&lt;&gt;MONTH(BD$15)),
NETWORKDAYS.INTL($AW198,$AW198+_xlpm.DD,1,_xlpm.VD),
AND(MONTH($AW198)&lt;&gt;MONTH(BD$15),MONTH($AX198)=MONTH(BD$15)),
NETWORKDAYS.INTL(($AX198)-_xlpm.DD,$AX198,1,_xlpm.VD),
AND(MONTH($AW198)&lt;MONTH(BD$15),MONTH($AX198)&gt;MONTH(BD$15)),
NETWORKDAYS.INTL((EOMONTH(BD$15-1,1))-_xlpm.DD,EOMONTH(BD$15-1,1),1,_xlpm.VD),
AND(MONTH($AW198)=MONTH(BD$15),MONTH($AX198)=MONTH(BD$15)),
NETWORKDAYS.INTL($AW198,$AX198,1,_xlpm.VD)))),0)),
$DH198="месяц",
$DR198*BD198,
$DH198="неделя",
$DR198*BD198/7*(ROUNDUP((DAY(EOMONTH(BD$15,0)))/4,0))),
0)</f>
        <v/>
      </c>
      <c r="DX198" s="125">
        <f t="array" ref="DX198">
IFERROR(_xlfn.IFS(
$DH198="день_1",
$DR198*$BL198/($AX198-$AW198+1)*BE198*(DAY(EOMONTH(BE$15,0))),
$DH198="день_2",
$DR198/30*MAX(MIN($AX198,EOMONTH(BE$15,0))-MAX($AW198,BE$15)+1,),
$DH198="раб.день",
$DR198/30*(IFERROR(
_xlfn.LET(_xlpm.VD,
CHOOSE(
{1;2;3;4;5;6;7;8;9;10;11;12;13;14;15;16;17;18},
45658,45659,45660,45661,45662,45663,45664,45665,45711,45724,45778,45779,45785,45786,45820,45821,45965,46022),
_xlfn.LET(_xlpm.DD,
MAX(MIN($AX198,EOMONTH(BE$15,0))-MAX($AW198,BE$15),),
_xlfn.IFS(
AND(MONTH($AW198)=MONTH(BE$15),MONTH($AX198)&lt;&gt;MONTH(BE$15)),
NETWORKDAYS.INTL($AW198,$AW198+_xlpm.DD,1,_xlpm.VD),
AND(MONTH($AW198)&lt;&gt;MONTH(BE$15),MONTH($AX198)=MONTH(BE$15)),
NETWORKDAYS.INTL(($AX198)-_xlpm.DD,$AX198,1,_xlpm.VD),
AND(MONTH($AW198)&lt;MONTH(BE$15),MONTH($AX198)&gt;MONTH(BE$15)),
NETWORKDAYS.INTL((EOMONTH(BE$15-1,1))-_xlpm.DD,EOMONTH(BE$15-1,1),1,_xlpm.VD),
AND(MONTH($AW198)=MONTH(BE$15),MONTH($AX198)=MONTH(BE$15)),
NETWORKDAYS.INTL($AW198,$AX198,1,_xlpm.VD)))),0)),
$DH198="месяц",
$DR198*BE198,
$DH198="неделя",
$DR198*BE198/7*(ROUNDUP((DAY(EOMONTH(BE$15,0)))/4,0))),
0)</f>
        <v/>
      </c>
      <c r="DY198" s="125">
        <f t="array" ref="DY198">
IFERROR(_xlfn.IFS(
$DH198="день_1",
$DR198*$BL198/($AX198-$AW198+1)*BF198*(DAY(EOMONTH(BF$15,0))),
$DH198="день_2",
$DR198/30*MAX(MIN($AX198,EOMONTH(BF$15,0))-MAX($AW198,BF$15)+1,),
$DH198="раб.день",
$DR198/30*(IFERROR(
_xlfn.LET(_xlpm.VD,
CHOOSE(
{1;2;3;4;5;6;7;8;9;10;11;12;13;14;15;16;17;18},
45658,45659,45660,45661,45662,45663,45664,45665,45711,45724,45778,45779,45785,45786,45820,45821,45965,46022),
_xlfn.LET(_xlpm.DD,
MAX(MIN($AX198,EOMONTH(BF$15,0))-MAX($AW198,BF$15),),
_xlfn.IFS(
AND(MONTH($AW198)=MONTH(BF$15),MONTH($AX198)&lt;&gt;MONTH(BF$15)),
NETWORKDAYS.INTL($AW198,$AW198+_xlpm.DD,1,_xlpm.VD),
AND(MONTH($AW198)&lt;&gt;MONTH(BF$15),MONTH($AX198)=MONTH(BF$15)),
NETWORKDAYS.INTL(($AX198)-_xlpm.DD,$AX198,1,_xlpm.VD),
AND(MONTH($AW198)&lt;MONTH(BF$15),MONTH($AX198)&gt;MONTH(BF$15)),
NETWORKDAYS.INTL((EOMONTH(BF$15-1,1))-_xlpm.DD,EOMONTH(BF$15-1,1),1,_xlpm.VD),
AND(MONTH($AW198)=MONTH(BF$15),MONTH($AX198)=MONTH(BF$15)),
NETWORKDAYS.INTL($AW198,$AX198,1,_xlpm.VD)))),0)),
$DH198="месяц",
$DR198*BF198,
$DH198="неделя",
$DR198*BF198/7*(ROUNDUP((DAY(EOMONTH(BF$15,0)))/4,0))),
0)</f>
        <v/>
      </c>
      <c r="DZ198" s="125">
        <f t="array" ref="DZ198">
IFERROR(_xlfn.IFS(
$DH198="день_1",
$DR198*$BL198/($AX198-$AW198+1)*BG198*(DAY(EOMONTH(BG$15,0))),
$DH198="день_2",
$DR198/30*MAX(MIN($AX198,EOMONTH(BG$15,0))-MAX($AW198,BG$15)+1,),
$DH198="раб.день",
$DR198/30*(IFERROR(
_xlfn.LET(_xlpm.VD,
CHOOSE(
{1;2;3;4;5;6;7;8;9;10;11;12;13;14;15;16;17;18},
45658,45659,45660,45661,45662,45663,45664,45665,45711,45724,45778,45779,45785,45786,45820,45821,45965,46022),
_xlfn.LET(_xlpm.DD,
MAX(MIN($AX198,EOMONTH(BG$15,0))-MAX($AW198,BG$15),),
_xlfn.IFS(
AND(MONTH($AW198)=MONTH(BG$15),MONTH($AX198)&lt;&gt;MONTH(BG$15)),
NETWORKDAYS.INTL($AW198,$AW198+_xlpm.DD,1,_xlpm.VD),
AND(MONTH($AW198)&lt;&gt;MONTH(BG$15),MONTH($AX198)=MONTH(BG$15)),
NETWORKDAYS.INTL(($AX198)-_xlpm.DD,$AX198,1,_xlpm.VD),
AND(MONTH($AW198)&lt;MONTH(BG$15),MONTH($AX198)&gt;MONTH(BG$15)),
NETWORKDAYS.INTL((EOMONTH(BG$15-1,1))-_xlpm.DD,EOMONTH(BG$15-1,1),1,_xlpm.VD),
AND(MONTH($AW198)=MONTH(BG$15),MONTH($AX198)=MONTH(BG$15)),
NETWORKDAYS.INTL($AW198,$AX198,1,_xlpm.VD)))),0)),
$DH198="месяц",
$DR198*BG198,
$DH198="неделя",
$DR198*BG198/7*(ROUNDUP((DAY(EOMONTH(BG$15,0)))/4,0))),
0)</f>
        <v/>
      </c>
      <c r="EA198" s="125">
        <f t="array" ref="EA198">
IFERROR(_xlfn.IFS(
$DH198="день_1",
$DR198*$BL198/($AX198-$AW198+1)*BH198*(DAY(EOMONTH(BH$15,0))),
$DH198="день_2",
$DR198/30*MAX(MIN($AX198,EOMONTH(BH$15,0))-MAX($AW198,BH$15)+1,),
$DH198="раб.день",
$DR198/30*(IFERROR(
_xlfn.LET(_xlpm.VD,
CHOOSE(
{1;2;3;4;5;6;7;8;9;10;11;12;13;14;15;16;17;18},
45658,45659,45660,45661,45662,45663,45664,45665,45711,45724,45778,45779,45785,45786,45820,45821,45965,46022),
_xlfn.LET(_xlpm.DD,
MAX(MIN($AX198,EOMONTH(BH$15,0))-MAX($AW198,BH$15),),
_xlfn.IFS(
AND(MONTH($AW198)=MONTH(BH$15),MONTH($AX198)&lt;&gt;MONTH(BH$15)),
NETWORKDAYS.INTL($AW198,$AW198+_xlpm.DD,1,_xlpm.VD),
AND(MONTH($AW198)&lt;&gt;MONTH(BH$15),MONTH($AX198)=MONTH(BH$15)),
NETWORKDAYS.INTL(($AX198)-_xlpm.DD,$AX198,1,_xlpm.VD),
AND(MONTH($AW198)&lt;MONTH(BH$15),MONTH($AX198)&gt;MONTH(BH$15)),
NETWORKDAYS.INTL((EOMONTH(BH$15-1,1))-_xlpm.DD,EOMONTH(BH$15-1,1),1,_xlpm.VD),
AND(MONTH($AW198)=MONTH(BH$15),MONTH($AX198)=MONTH(BH$15)),
NETWORKDAYS.INTL($AW198,$AX198,1,_xlpm.VD)))),0)),
$DH198="месяц",
$DR198*BH198,
$DH198="неделя",
$DR198*BH198/7*(ROUNDUP((DAY(EOMONTH(BH$15,0)))/4,0))),
0)</f>
        <v/>
      </c>
      <c r="EB198" s="125">
        <f t="array" ref="EB198">
IFERROR(_xlfn.IFS(
$DH198="день_1",
$DR198*$BL198/($AX198-$AW198+1)*BI198*(DAY(EOMONTH(BI$15,0))),
$DH198="день_2",
$DR198/30*MAX(MIN($AX198,EOMONTH(BI$15,0))-MAX($AW198,BI$15)+1,),
$DH198="раб.день",
$DR198/30*(IFERROR(
_xlfn.LET(_xlpm.VD,
CHOOSE(
{1;2;3;4;5;6;7;8;9;10;11;12;13;14;15;16;17;18},
45658,45659,45660,45661,45662,45663,45664,45665,45711,45724,45778,45779,45785,45786,45820,45821,45965,46022),
_xlfn.LET(_xlpm.DD,
MAX(MIN($AX198,EOMONTH(BI$15,0))-MAX($AW198,BI$15),),
_xlfn.IFS(
AND(MONTH($AW198)=MONTH(BI$15),MONTH($AX198)&lt;&gt;MONTH(BI$15)),
NETWORKDAYS.INTL($AW198,$AW198+_xlpm.DD,1,_xlpm.VD),
AND(MONTH($AW198)&lt;&gt;MONTH(BI$15),MONTH($AX198)=MONTH(BI$15)),
NETWORKDAYS.INTL(($AX198)-_xlpm.DD,$AX198,1,_xlpm.VD),
AND(MONTH($AW198)&lt;MONTH(BI$15),MONTH($AX198)&gt;MONTH(BI$15)),
NETWORKDAYS.INTL((EOMONTH(BI$15-1,1))-_xlpm.DD,EOMONTH(BI$15-1,1),1,_xlpm.VD),
AND(MONTH($AW198)=MONTH(BI$15),MONTH($AX198)=MONTH(BI$15)),
NETWORKDAYS.INTL($AW198,$AX198,1,_xlpm.VD)))),0)),
$DH198="месяц",
$DR198*BI198,
$DH198="неделя",
$DR198*BI198/7*(ROUNDUP((DAY(EOMONTH(BI$15,0)))/4,0))),
0)</f>
        <v/>
      </c>
      <c r="EC198" s="125">
        <f t="array" ref="EC198">
IFERROR(_xlfn.IFS(
$DH198="день_1",
$DR198*$BL198/($AX198-$AW198+1)*BJ198*(DAY(EOMONTH(BJ$15,0))),
$DH198="день_2",
$DR198/30*MAX(MIN($AX198,EOMONTH(BJ$15,0))-MAX($AW198,BJ$15)+1,),
$DH198="раб.день",
$DR198/30*(IFERROR(
_xlfn.LET(_xlpm.VD,
CHOOSE(
{1;2;3;4;5;6;7;8;9;10;11;12;13;14;15;16;17;18},
45658,45659,45660,45661,45662,45663,45664,45665,45711,45724,45778,45779,45785,45786,45820,45821,45965,46022),
_xlfn.LET(_xlpm.DD,
MAX(MIN($AX198,EOMONTH(BJ$15,0))-MAX($AW198,BJ$15),),
_xlfn.IFS(
AND(MONTH($AW198)=MONTH(BJ$15),MONTH($AX198)&lt;&gt;MONTH(BJ$15)),
NETWORKDAYS.INTL($AW198,$AW198+_xlpm.DD,1,_xlpm.VD),
AND(MONTH($AW198)&lt;&gt;MONTH(BJ$15),MONTH($AX198)=MONTH(BJ$15)),
NETWORKDAYS.INTL(($AX198)-_xlpm.DD,$AX198,1,_xlpm.VD),
AND(MONTH($AW198)&lt;MONTH(BJ$15),MONTH($AX198)&gt;MONTH(BJ$15)),
NETWORKDAYS.INTL((EOMONTH(BJ$15-1,1))-_xlpm.DD,EOMONTH(BJ$15-1,1),1,_xlpm.VD),
AND(MONTH($AW198)=MONTH(BJ$15),MONTH($AX198)=MONTH(BJ$15)),
NETWORKDAYS.INTL($AW198,$AX198,1,_xlpm.VD)))),0)),
$DH198="месяц",
$DR198*BJ198,
$DH198="неделя",
$DR198*BJ198/7*(ROUNDUP((DAY(EOMONTH(BJ$15,0)))/4,0))),
0)</f>
        <v/>
      </c>
      <c r="ED198" s="125">
        <f t="array" ref="ED198">
IFERROR(_xlfn.IFS(
$DH198="день_1",
$DR198*$BL198/($AX198-$AW198+1)*BK198*(DAY(EOMONTH(BK$15,0))),
$DH198="день_2",
$DR198/30*MAX(MIN($AX198,EOMONTH(BK$15,0))-MAX($AW198,BK$15)+1,),
$DH198="раб.день",
$DR198/30*(IFERROR(
_xlfn.LET(_xlpm.VD,
CHOOSE(
{1;2;3;4;5;6;7;8;9;10;11;12;13;14;15;16;17;18},
45658,45659,45660,45661,45662,45663,45664,45665,45711,45724,45778,45779,45785,45786,45820,45821,45965,46022),
_xlfn.LET(_xlpm.DD,
MAX(MIN($AX198,EOMONTH(BK$15,0))-MAX($AW198,BK$15),),
_xlfn.IFS(
AND(MONTH($AW198)=MONTH(BK$15),MONTH($AX198)&lt;&gt;MONTH(BK$15)),
NETWORKDAYS.INTL($AW198,$AW198+_xlpm.DD,1,_xlpm.VD),
AND(MONTH($AW198)&lt;&gt;MONTH(BK$15),MONTH($AX198)=MONTH(BK$15)),
NETWORKDAYS.INTL(($AX198)-_xlpm.DD,$AX198,1,_xlpm.VD),
AND(MONTH($AW198)&lt;MONTH(BK$15),MONTH($AX198)&gt;MONTH(BK$15)),
NETWORKDAYS.INTL((EOMONTH(BK$15-1,1))-_xlpm.DD,EOMONTH(BK$15-1,1),1,_xlpm.VD),
AND(MONTH($AW198)=MONTH(BK$15),MONTH($AX198)=MONTH(BK$15)),
NETWORKDAYS.INTL($AW198,$AX198,1,_xlpm.VD)))),0)),
$DH198="месяц",
$DR198*BK198,
$DH198="неделя",
$DR198*BK198/7*(ROUNDUP((DAY(EOMONTH(BK$15,0)))/4,0))),
0)</f>
        <v/>
      </c>
      <c r="EE198" s="125">
        <f>SUM($DS198,$DT198,$DU198,$DV198,$DW198,$DX198,$DY198,$DZ198,$EA198,$EB198,$EC198,$ED198)</f>
        <v/>
      </c>
      <c r="EF198" s="125">
        <f>IFERROR(ROUND($EE198*(1+$EP198),2),0)</f>
        <v/>
      </c>
      <c r="EG198" s="128" t="n">
        <v>1</v>
      </c>
      <c r="EH198" s="126" t="n">
        <v>0</v>
      </c>
      <c r="EI198" s="126">
        <f>ROUND(SUM($EH198:$EH198)*SUM($AB198:$AB198)*$EG198,2)</f>
        <v/>
      </c>
      <c r="EJ198" s="126">
        <f>ROUND($EI198*(1+$EP198),2)</f>
        <v/>
      </c>
      <c r="EK198" s="126" t="n">
        <v>0</v>
      </c>
      <c r="EL198" s="126">
        <f>ROUND(SUM($EK198:$EK198)*SUM($AB198:$AB198)*$EG198,2)</f>
        <v/>
      </c>
      <c r="EM198" s="126">
        <f>ROUND($EL198*(1+$EP198),2)</f>
        <v/>
      </c>
      <c r="EN198" s="126">
        <f>SUM($EE198,$EI198,$EL198)</f>
        <v/>
      </c>
      <c r="EO198" s="126">
        <f>SUM($EF198,$EJ198,$EM198)</f>
        <v/>
      </c>
      <c r="EP198" s="59" t="inlineStr">
        <is>
          <t>20%</t>
        </is>
      </c>
      <c r="EQ198" s="59" t="n"/>
      <c r="ER198" s="60">
        <f t="array" ref="ER198">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MATCH(ES198,
{"AMS";"RussOutdoor";"HD Outdoor";"Ingroup";"IQ";"Ledproduction";"LisChannel";"Logic";"Media-PPL";"NovikovTV | НовиковТВ";"SMA";"SOK";"КрокусТВ | CrocusTV | IndoorTV";"Сити";"ТЯК Москва"},
0)),"")</f>
        <v/>
      </c>
      <c r="ES198" s="60" t="n"/>
      <c r="ET198" s="60">
        <f t="array" ref="ET198">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MATCH(ES198,
{"AMS";"RussOutdoor";"HD Outdoor";"Ingroup";"IQ";"Ledproduction";"LisChannel";"Logic";"Media-PPL";"NovikovTV | НовиковТВ";"SMA";"SOK";"КрокусТВ | CrocusTV | IndoorTV";"Сити";"ТЯК Москва"},
0)),"")</f>
        <v/>
      </c>
      <c r="EU198" s="60" t="n"/>
      <c r="EV198" s="60" t="n"/>
      <c r="EX198" s="110">
        <f t="array" ref="EX198">
($AR198/30
+N("ТРАФИК ПЛОЩАДКИ"))*
(IFERROR(
_xlfn.LET(
_xlpm.GPR,
HLOOKUP($L198,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(MATCH($T198,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IF($Q198="цифровой",_xlpm.GPR/$AG198,_xlpm.GPR/60)),
0)
+N("DWELL TIME"))*
(IF($AB198=0,0,IF($AB198=1,0.3,IF($AB198=2,0.5,IF($AB198&gt;2,1))))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_xlfn.IFS($AC198="да",1.2,$AC198="нет",1)*
_xlfn.IFS($AD198="да",1.2,$AD198="нет",1)*
IF(R198="статический",1,1.2)*
$X198*
INDEX(
{1.2;1;1.2;1.2;1;1.2;1.2;1.2;1.2;1.2;1.2;1;1.2;1.2;1.2;1.2;1;1;1.2;1.2;1.2;1;1;1;1;1.2;1.2;1.2;1.2;1;1;1;1;1.2;1.2;1.2;1.2;1.2;1.2;1.2;1.2;1;1;1.2;1;1;1;1;1.5;1;1;1.5;1.5;1.2},
MATCH($Q198,_xlpm.MI,0)))&gt;{0.02;0.04;0.06;0.1;0.2;0.4;0.6;0.8;1;2;4;6})),
{0;1;2;3;4;5;6;7;8;9;10;11;12},
0)))
+N("КОЭФФИЦИЕНТ КОНТАКТА"))))*
(_xlfn.IFS($X198&lt;0.1,$X198/1000,$X198&gt;25,5.2,AND($X198&gt;=0.1,$X198&lt;=25),(($X198*2+0.1)/10)*($X198/10)))*
IFERROR((_xlfn.LET(
_xlpm.MA,
{0;0.8;0.85;0.9;0.95;1},
_xlpm.MAA,
{0;1;2;3;4;5},
INDEX(_xlpm.MA,MATCH(SUMPRODUCT(--((IF(ROUND(_xlpm.MAA,1)&gt;5,5,ROUND($AB198,1)))&gt;{0;1;2;3;4;5})),_xlpm.MAA,0)))
+N("КОЭФФИЦИЕНТ КОЛ-ВО КОНСТРУКЦИЙ")),1)*
$AB198,0))*
(IF($Q198="цифровой",$AG198/15*$AI198,1)
+N("ДЛЯ ЦИФРЫ"))</f>
        <v/>
      </c>
      <c r="EY198" s="110">
        <f>IFERROR(EX198*AY198,0)</f>
        <v/>
      </c>
      <c r="EZ198" s="131">
        <f>IFERROR(DP198/EY198*1000,0)</f>
        <v/>
      </c>
      <c r="FA198" s="112">
        <f>IFERROR(FC198/FB198,0)</f>
        <v/>
      </c>
      <c r="FB198" s="112">
        <f>IFERROR((FC198/(EY198/FF198*#REF!))*0.825,0)</f>
        <v/>
      </c>
      <c r="FC198" s="112">
        <f>IFERROR(((EX198*30/AR198)*100)/30,0)</f>
        <v/>
      </c>
      <c r="FD198" s="112">
        <f>IFERROR(EY198/G198*100%,0)</f>
        <v/>
      </c>
      <c r="FE198" s="112">
        <f>IFERROR(FD198/FC198*100%,0)</f>
        <v/>
      </c>
      <c r="FF198" s="110">
        <f>IFERROR(AR198/30*AY198,0)</f>
        <v/>
      </c>
    </row>
    <row r="199" ht="13" customHeight="1">
      <c r="A199" s="59" t="n"/>
      <c r="B199" s="60" t="n"/>
      <c r="C199" s="60" t="n"/>
      <c r="D199" s="60">
        <f t="array" ref="D199">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MATCH($E199,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199" s="60">
        <f t="array" ref="E199">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MATCH($F199,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199" s="60" t="inlineStr"/>
      <c r="G199" s="60" t="n"/>
      <c r="H199" s="60">
        <f t="array" ref="H199">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MATCH($I199,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199" s="60" t="n"/>
      <c r="J199" s="60" t="n"/>
      <c r="K199" s="60" t="n"/>
      <c r="L199" s="60" t="n"/>
      <c r="M199" s="60" t="n"/>
      <c r="N199" s="60" t="n"/>
      <c r="O199" s="60" t="n"/>
      <c r="P199" s="60">
        <f t="array" ref="P199">
_xlfn.IFS(
ISNUMBER(MATCH($Q199,{"шелфбаннер","разделитель","монетница","чековая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ISNUMBER(MATCH($Q199,{"LED/LCD","видеокулер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ISNUMBER(MATCH($Q199,{"автомобиль","машина","выставочное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ISNUMBER(MATCH($Q199,{"билборд","лифтовая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ISNUMBER(MATCH($Q199,{"навигация","подвесной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ISNUMBER(MATCH($Q199,{"движущаяся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ISNUMBER(MATCH($Q199,{"каталог","журнал"},)),
"Пресса",
$Q199="","")</f>
        <v/>
      </c>
      <c r="Q199" s="60" t="n"/>
      <c r="R199" s="60">
        <f t="array" ref="R199">
IFERROR(
_xlfn.IFS(
OR(ISNUMBER(MATCH($Q199,{"экспозиция","макет","стенд","автостенд","авто стенд","выставочное пространство","выставочные стенды","модульные выставочные стенды","3Д конструкция","3D конструкция"},)),P199="Экспонирование"),
"нестандартный",
ISNUMBER(MATCH($Q199,{"скроллер","призматрон"},)),
"динамический",
$P199="Видео",
"цифровой",
OR($P199="Пресса",$P199="Щит",$P199="POSm",$P199="Подвес",$P199="Брендирование/оклейка"),
"статический"),"")</f>
        <v/>
      </c>
      <c r="S199" s="59" t="n"/>
      <c r="T199" s="60" t="n"/>
      <c r="U199" s="60" t="n"/>
      <c r="V199" s="60">
        <f>
IF(P199="Видео",
"цифровой постер/ролик",
IF(ISNUMBER(MATCH(Q199,{"короб световой","короб световой | лайтбокс","короб световой | кристалайт","лайтбокс","лайт бокс","кристалайт","LB","lightbox"},)),
"бэклит",
IF(P199="Брендирование/оклейка",
"перфарированная пленка/самоклейка",
IF(P199="Экспонирование",
"под запрос",
IF(P199="Подвес",
"баннер/ткань",
"")))))</f>
        <v/>
      </c>
      <c r="W199" s="59" t="n"/>
      <c r="X199" s="59" t="n"/>
      <c r="Y199" s="59" t="n"/>
      <c r="Z199" s="61" t="n"/>
      <c r="AA199" s="61" t="n"/>
      <c r="AB199" s="61">
        <f>IF(BL199&gt;0,Z199,0)</f>
        <v/>
      </c>
      <c r="AC199" s="59" t="n"/>
      <c r="AD199" s="59" t="n"/>
      <c r="AE199" s="59" t="n"/>
      <c r="AF199" s="59" t="n"/>
      <c r="AG199" s="59" t="n"/>
      <c r="AH199" s="59" t="n"/>
      <c r="AI199" s="59" t="n"/>
      <c r="AJ199" s="59" t="n"/>
      <c r="AK199" s="59" t="n"/>
      <c r="AL199" s="62">
        <f>IFERROR(IF(OR(R199="статический",R199="динамический",R199="нестандартный",R199="",R199=""),"-",IF(AND(AH199="-",AI199="-"),"-",AK199*3600/AH199*AI199)),"-")</f>
        <v/>
      </c>
      <c r="AM199" s="62">
        <f>IFERROR(IF(OR(R199="статический",R199="динамический",R199="",R199="", R199="BTL",R199="нестандартный"),"-",AG199*AI199*AL199/60),"-")</f>
        <v/>
      </c>
      <c r="AN199" s="63">
        <f>IFERROR(IF(AH199="","-",AG199*AI199/AH199),"-")</f>
        <v/>
      </c>
      <c r="AO199" s="59">
        <f>IFERROR(IF(OR($R199="статический",$R199="динамический",$R199="",$R199="",$R199="BTL",$R199="нестандартный"),"-",$AL199*$AY199),"-")</f>
        <v/>
      </c>
      <c r="AP199" s="62">
        <f>IFERROR(IF(OR($R199="статический",$R199="динамический",$R199="",$R199="",$R199="BTL",$R199="нестандартный"),"-",$AM199*AY199),"-")</f>
        <v/>
      </c>
      <c r="AQ199" s="64" t="n"/>
      <c r="AR199" s="61" t="n"/>
      <c r="AS199" s="61" t="n"/>
      <c r="AT199" s="61" t="n"/>
      <c r="AU199" s="65" t="n"/>
      <c r="AV199" s="124">
        <f>IFERROR(DR199/AT199*1000,"n/a")</f>
        <v/>
      </c>
      <c r="AW199" s="67" t="n"/>
      <c r="AX199" s="67" t="n"/>
      <c r="AY199" s="43">
        <f>IFERROR(IF(OR($AW199="",$AX199=""),"",_xlfn.DAYS($AX199+1,$AW199)),"")</f>
        <v/>
      </c>
      <c r="AZ199" s="68">
        <f t="array" ref="AZ199">
_xlfn.LET(_xlpm.COEFF,
IF($AW199+$AX199=0,0,IF(MAX(MIN($AX199,EOMONTH(AZ$15,0))-MAX($AW199,AZ$15)+1,)&gt;0,1,0)),
_xlfn.IFS(
$ES199="LisChannel",
_xlpm.COEFF*
INDEX({1;1;1.2;1.2;1;1;1;1;1.2;1.2;1.2;1.2},
MATCH(MONTH(AZ$15),
{1,2,3,4,5,6,7,8,9,10,11,12})),
CONCATENATE($ES199," ",$L199)="RussOutdoor метро",
_xlpm.COEFF*
INDEX({0.8;0.9;1.1;1.1;1;1;1;1;1.1;1.1;1.1;1.1},
MATCH(MONTH(AZ$15),
{1,2,3,4,5,6,7,8,9,10,11,12})),
$ES199&lt;&gt;"LisChannel",
_xlpm.COEFF,
$ES199&lt;&gt;"RussOutdoor",
_xlpm.COEFF))</f>
        <v/>
      </c>
      <c r="BA199" s="68">
        <f t="array" ref="BA199">
_xlfn.LET(_xlpm.COEFF,
IF($AW199+$AX199=0,0,IF(MAX(MIN($AX199,EOMONTH(BA$15,0))-MAX($AW199,BA$15)+1,)&gt;0,1,0)),
_xlfn.IFS(
$ES199="LisChannel",
_xlpm.COEFF*
INDEX({1;1;1.2;1.2;1;1;1;1;1.2;1.2;1.2;1.2},
MATCH(MONTH(BA$15),
{1,2,3,4,5,6,7,8,9,10,11,12})),
CONCATENATE($ES199," ",$L199)="RussOutdoor метро",
_xlpm.COEFF*
INDEX({0.8;0.9;1.1;1.1;1;1;1;1;1.1;1.1;1.1;1.1},
MATCH(MONTH(BA$15),
{1,2,3,4,5,6,7,8,9,10,11,12})),
$ES199&lt;&gt;"LisChannel",
_xlpm.COEFF,
$ES199&lt;&gt;"RussOutdoor",
_xlpm.COEFF))</f>
        <v/>
      </c>
      <c r="BB199" s="68">
        <f t="array" ref="BB199">
_xlfn.LET(_xlpm.COEFF,
IF($AW199+$AX199=0,0,IF(MAX(MIN($AX199,EOMONTH(BB$15,0))-MAX($AW199,BB$15)+1,)&gt;0,1,0)),
_xlfn.IFS(
$ES199="LisChannel",
_xlpm.COEFF*
INDEX({1;1;1.2;1.2;1;1;1;1;1.2;1.2;1.2;1.2},
MATCH(MONTH(BB$15),
{1,2,3,4,5,6,7,8,9,10,11,12})),
CONCATENATE($ES199," ",$L199)="RussOutdoor метро",
_xlpm.COEFF*
INDEX({0.8;0.9;1.1;1.1;1;1;1;1;1.1;1.1;1.1;1.1},
MATCH(MONTH(BB$15),
{1,2,3,4,5,6,7,8,9,10,11,12})),
$ES199&lt;&gt;"LisChannel",
_xlpm.COEFF,
$ES199&lt;&gt;"RussOutdoor",
_xlpm.COEFF))</f>
        <v/>
      </c>
      <c r="BC199" s="68">
        <f t="array" ref="BC199">
_xlfn.LET(_xlpm.COEFF,
IF($AW199+$AX199=0,0,IF(MAX(MIN($AX199,EOMONTH(BC$15,0))-MAX($AW199,BC$15)+1,)&gt;0,1,0)),
_xlfn.IFS(
$ES199="LisChannel",
_xlpm.COEFF*
INDEX({1;1;1.2;1.2;1;1;1;1;1.2;1.2;1.2;1.2},
MATCH(MONTH(BC$15),
{1,2,3,4,5,6,7,8,9,10,11,12})),
CONCATENATE($ES199," ",$L199)="RussOutdoor метро",
_xlpm.COEFF*
INDEX({0.8;0.9;1.1;1.1;1;1;1;1;1.1;1.1;1.1;1.1},
MATCH(MONTH(BC$15),
{1,2,3,4,5,6,7,8,9,10,11,12})),
$ES199&lt;&gt;"LisChannel",
_xlpm.COEFF,
$ES199&lt;&gt;"RussOutdoor",
_xlpm.COEFF))</f>
        <v/>
      </c>
      <c r="BD199" s="68">
        <f t="array" ref="BD199">
_xlfn.LET(_xlpm.COEFF,
IF($AW199+$AX199=0,0,IF(MAX(MIN($AX199,EOMONTH(BD$15,0))-MAX($AW199,BD$15)+1,)&gt;0,1,0)),
_xlfn.IFS(
$ES199="LisChannel",
_xlpm.COEFF*
INDEX({1;1;1.2;1.2;1;1;1;1;1.2;1.2;1.2;1.2},
MATCH(MONTH(BD$15),
{1,2,3,4,5,6,7,8,9,10,11,12})),
CONCATENATE($ES199," ",$L199)="RussOutdoor метро",
_xlpm.COEFF*
INDEX({0.8;0.9;1.1;1.1;1;1;1;1;1.1;1.1;1.1;1.1},
MATCH(MONTH(BD$15),
{1,2,3,4,5,6,7,8,9,10,11,12})),
$ES199&lt;&gt;"LisChannel",
_xlpm.COEFF,
$ES199&lt;&gt;"RussOutdoor",
_xlpm.COEFF))</f>
        <v/>
      </c>
      <c r="BE199" s="68">
        <f t="array" ref="BE199">
_xlfn.LET(_xlpm.COEFF,
IF($AW199+$AX199=0,0,IF(MAX(MIN($AX199,EOMONTH(BE$15,0))-MAX($AW199,BE$15)+1,)&gt;0,1,0)),
_xlfn.IFS(
$ES199="LisChannel",
_xlpm.COEFF*
INDEX({1;1;1.2;1.2;1;1;1;1;1.2;1.2;1.2;1.2},
MATCH(MONTH(BE$15),
{1,2,3,4,5,6,7,8,9,10,11,12})),
CONCATENATE($ES199," ",$L199)="RussOutdoor метро",
_xlpm.COEFF*
INDEX({0.8;0.9;1.1;1.1;1;1;1;1;1.1;1.1;1.1;1.1},
MATCH(MONTH(BE$15),
{1,2,3,4,5,6,7,8,9,10,11,12})),
$ES199&lt;&gt;"LisChannel",
_xlpm.COEFF,
$ES199&lt;&gt;"RussOutdoor",
_xlpm.COEFF))</f>
        <v/>
      </c>
      <c r="BF199" s="68">
        <f t="array" ref="BF199">
_xlfn.LET(_xlpm.COEFF,
IF($AW199+$AX199=0,0,IF(MAX(MIN($AX199,EOMONTH(BF$15,0))-MAX($AW199,BF$15)+1,)&gt;0,1,0)),
_xlfn.IFS(
$ES199="LisChannel",
_xlpm.COEFF*
INDEX({1;1;1.2;1.2;1;1;1;1;1.2;1.2;1.2;1.2},
MATCH(MONTH(BF$15),
{1,2,3,4,5,6,7,8,9,10,11,12})),
CONCATENATE($ES199," ",$L199)="RussOutdoor метро",
_xlpm.COEFF*
INDEX({0.8;0.9;1.1;1.1;1;1;1;1;1.1;1.1;1.1;1.1},
MATCH(MONTH(BF$15),
{1,2,3,4,5,6,7,8,9,10,11,12})),
$ES199&lt;&gt;"LisChannel",
_xlpm.COEFF,
$ES199&lt;&gt;"RussOutdoor",
_xlpm.COEFF))</f>
        <v/>
      </c>
      <c r="BG199" s="68">
        <f t="array" ref="BG199">
_xlfn.LET(_xlpm.COEFF,
IF($AW199+$AX199=0,0,IF(MAX(MIN($AX199,EOMONTH(BG$15,0))-MAX($AW199,BG$15)+1,)&gt;0,1,0)),
_xlfn.IFS(
$ES199="LisChannel",
_xlpm.COEFF*
INDEX({1;1;1.2;1.2;1;1;1;1;1.2;1.2;1.2;1.2},
MATCH(MONTH(BG$15),
{1,2,3,4,5,6,7,8,9,10,11,12})),
CONCATENATE($ES199," ",$L199)="RussOutdoor метро",
_xlpm.COEFF*
INDEX({0.8;0.9;1.1;1.1;1;1;1;1;1.1;1.1;1.1;1.1},
MATCH(MONTH(BG$15),
{1,2,3,4,5,6,7,8,9,10,11,12})),
$ES199&lt;&gt;"LisChannel",
_xlpm.COEFF,
$ES199&lt;&gt;"RussOutdoor",
_xlpm.COEFF))</f>
        <v/>
      </c>
      <c r="BH199" s="68">
        <f t="array" ref="BH199">
_xlfn.LET(_xlpm.COEFF,
IF($AW199+$AX199=0,0,IF(MAX(MIN($AX199,EOMONTH(BH$15,0))-MAX($AW199,BH$15)+1,)&gt;0,1,0)),
_xlfn.IFS(
$ES199="LisChannel",
_xlpm.COEFF*
INDEX({1;1;1.2;1.2;1;1;1;1;1.2;1.2;1.2;1.2},
MATCH(MONTH(BH$15),
{1,2,3,4,5,6,7,8,9,10,11,12})),
CONCATENATE($ES199," ",$L199)="RussOutdoor метро",
_xlpm.COEFF*
INDEX({0.8;0.9;1.1;1.1;1;1;1;1;1.1;1.1;1.1;1.1},
MATCH(MONTH(BH$15),
{1,2,3,4,5,6,7,8,9,10,11,12})),
$ES199&lt;&gt;"LisChannel",
_xlpm.COEFF,
$ES199&lt;&gt;"RussOutdoor",
_xlpm.COEFF))</f>
        <v/>
      </c>
      <c r="BI199" s="68">
        <f t="array" ref="BI199">
_xlfn.LET(_xlpm.COEFF,
IF($AW199+$AX199=0,0,IF(MAX(MIN($AX199,EOMONTH(BI$15,0))-MAX($AW199,BI$15)+1,)&gt;0,1,0)),
_xlfn.IFS(
$ES199="LisChannel",
_xlpm.COEFF*
INDEX({1;1;1.2;1.2;1;1;1;1;1.2;1.2;1.2;1.2},
MATCH(MONTH(BI$15),
{1,2,3,4,5,6,7,8,9,10,11,12})),
CONCATENATE($ES199," ",$L199)="RussOutdoor метро",
_xlpm.COEFF*
INDEX({0.8;0.9;1.1;1.1;1;1;1;1;1.1;1.1;1.1;1.1},
MATCH(MONTH(BI$15),
{1,2,3,4,5,6,7,8,9,10,11,12})),
$ES199&lt;&gt;"LisChannel",
_xlpm.COEFF,
$ES199&lt;&gt;"RussOutdoor",
_xlpm.COEFF))</f>
        <v/>
      </c>
      <c r="BJ199" s="68">
        <f t="array" ref="BJ199">
_xlfn.LET(_xlpm.COEFF,
IF($AW199+$AX199=0,0,IF(MAX(MIN($AX199,EOMONTH(BJ$15,0))-MAX($AW199,BJ$15)+1,)&gt;0,1,0)),
_xlfn.IFS(
$ES199="LisChannel",
_xlpm.COEFF*
INDEX({1;1;1.2;1.2;1;1;1;1;1.2;1.2;1.2;1.2},
MATCH(MONTH(BJ$15),
{1,2,3,4,5,6,7,8,9,10,11,12})),
CONCATENATE($ES199," ",$L199)="RussOutdoor метро",
_xlpm.COEFF*
INDEX({0.8;0.9;1.1;1.1;1;1;1;1;1.1;1.1;1.1;1.1},
MATCH(MONTH(BJ$15),
{1,2,3,4,5,6,7,8,9,10,11,12})),
$ES199&lt;&gt;"LisChannel",
_xlpm.COEFF,
$ES199&lt;&gt;"RussOutdoor",
_xlpm.COEFF))</f>
        <v/>
      </c>
      <c r="BK199" s="68">
        <f t="array" ref="BK199">
_xlfn.LET(_xlpm.COEFF,
IF($AW199+$AX199=0,0,IF(MAX(MIN($AX199,EOMONTH(BK$15,0))-MAX($AW199,BK$15)+1,)&gt;0,1,0)),
_xlfn.IFS(
$ES199="LisChannel",
_xlpm.COEFF*
INDEX({1;1;1.2;1.2;1;1;1;1;1.2;1.2;1.2;1.2},
MATCH(MONTH(BK$15),
{1,2,3,4,5,6,7,8,9,10,11,12})),
CONCATENATE($ES199," ",$L199)="RussOutdoor метро",
_xlpm.COEFF*
INDEX({0.8;0.9;1.1;1.1;1;1;1;1;1.1;1.1;1.1;1.1},
MATCH(MONTH(BK$15),
{1,2,3,4,5,6,7,8,9,10,11,12})),
$ES199&lt;&gt;"LisChannel",
_xlpm.COEFF,
$ES199&lt;&gt;"RussOutdoor",
_xlpm.COEFF))</f>
        <v/>
      </c>
      <c r="BL199" s="62">
        <f>COUNTIFS($AZ199:$BK199,"&gt;0")</f>
        <v/>
      </c>
      <c r="BM199" s="65" t="n"/>
      <c r="BN199" s="125">
        <f>$DJ199</f>
        <v/>
      </c>
      <c r="BO199" s="63">
        <f>$DQ199</f>
        <v/>
      </c>
      <c r="BP199" s="125">
        <f>
IFERROR(
IF($BL199=0,0,
$BN199*(1-$BO199)),
0)</f>
        <v/>
      </c>
      <c r="BQ199" s="125">
        <f t="array" ref="BQ199">
IFERROR(
_xlfn.IFS(
$DH199="день_1",
$BP199*$BL199/($AX199-$AW199+1)*AZ199*(DAY(EOMONTH(AZ$15,0))),
$DH199="день_2",
$BP199/30*MAX(MIN($AX199,EOMONTH(AZ$15,0))-MAX($AW199,AZ$15)+1,),
$DH199="раб.день",
$BP199/30*(IFERROR(
_xlfn.LET(_xlpm.VD,
CHOOSE(
{1;2;3;4;5;6;7;8;9;10;11;12;13;14;15;16;17;18},
45658,45659,45660,45661,45662,45663,45664,45665,45711,45724,45778,45779,45785,45786,45820,45821,45965,46022),
_xlfn.LET(_xlpm.DD,
MAX(MIN($AX199,EOMONTH(AZ$15,0))-MAX($AW199,AZ$15),),
_xlfn.IFS(
AND(MONTH($AW199)=MONTH(AZ$15),MONTH($AX199)&lt;&gt;MONTH(AZ$15)),
NETWORKDAYS.INTL($AW199,$AW199+_xlpm.DD,1,_xlpm.VD),
AND(MONTH($AW199)&lt;&gt;MONTH(AZ$15),MONTH($AX199)=MONTH(AZ$15)),
NETWORKDAYS.INTL(($AX199)-_xlpm.DD,$AX199,1,_xlpm.VD),
AND(MONTH($AW199)&lt;MONTH(AZ$15),MONTH($AX199)&gt;MONTH(AZ$15)),
NETWORKDAYS.INTL((EOMONTH(AZ$15-1,1))-_xlpm.DD,EOMONTH(AZ$15-1,1),1,_xlpm.VD),
AND(MONTH($AW199)=MONTH(AZ$15),MONTH($AX199)=MONTH(AZ$15)),
NETWORKDAYS.INTL($AW199,$AX199,1,_xlpm.VD)))),0)),
$DH199="месяц",
$BP199*AZ199,
$DH199="неделя",
$BP199*AZ199/7*(ROUNDUP((DAY(EOMONTH(AZ$15,0)))/4,0))),
0)</f>
        <v/>
      </c>
      <c r="BR199" s="125">
        <f t="array" ref="BR199">
IFERROR(
_xlfn.IFS(
$DH199="день_1",
$BP199*$BL199/($AX199-$AW199+1)*BA199*(DAY(EOMONTH(BA$15,0))),
$DH199="день_2",
$BP199/30*MAX(MIN($AX199,EOMONTH(BA$15,0))-MAX($AW199,BA$15)+1,),
$DH199="раб.день",
$BP199/30*(IFERROR(
_xlfn.LET(_xlpm.VD,
CHOOSE(
{1;2;3;4;5;6;7;8;9;10;11;12;13;14;15;16;17;18},
45658,45659,45660,45661,45662,45663,45664,45665,45711,45724,45778,45779,45785,45786,45820,45821,45965,46022),
_xlfn.LET(_xlpm.DD,
MAX(MIN($AX199,EOMONTH(BA$15,0))-MAX($AW199,BA$15),),
_xlfn.IFS(
AND(MONTH($AW199)=MONTH(BA$15),MONTH($AX199)&lt;&gt;MONTH(BA$15)),
NETWORKDAYS.INTL($AW199,$AW199+_xlpm.DD,1,_xlpm.VD),
AND(MONTH($AW199)&lt;&gt;MONTH(BA$15),MONTH($AX199)=MONTH(BA$15)),
NETWORKDAYS.INTL(($AX199)-_xlpm.DD,$AX199,1,_xlpm.VD),
AND(MONTH($AW199)&lt;MONTH(BA$15),MONTH($AX199)&gt;MONTH(BA$15)),
NETWORKDAYS.INTL((EOMONTH(BA$15-1,1))-_xlpm.DD,EOMONTH(BA$15-1,1),1,_xlpm.VD),
AND(MONTH($AW199)=MONTH(BA$15),MONTH($AX199)=MONTH(BA$15)),
NETWORKDAYS.INTL($AW199,$AX199,1,_xlpm.VD)))),0)),
$DH199="месяц",
$BP199*BA199,
$DH199="неделя",
$BP199*BA199/7*(ROUNDUP((DAY(EOMONTH(BA$15,0)))/4,0))),
0)</f>
        <v/>
      </c>
      <c r="BS199" s="125">
        <f t="array" ref="BS199">
IFERROR(
_xlfn.IFS(
$DH199="день_1",
$BP199*$BL199/($AX199-$AW199+1)*BB199*(DAY(EOMONTH(BB$15,0))),
$DH199="день_2",
$BP199/30*MAX(MIN($AX199,EOMONTH(BB$15,0))-MAX($AW199,BB$15)+1,),
$DH199="раб.день",
$BP199/30*(IFERROR(
_xlfn.LET(_xlpm.VD,
CHOOSE(
{1;2;3;4;5;6;7;8;9;10;11;12;13;14;15;16;17;18},
45658,45659,45660,45661,45662,45663,45664,45665,45711,45724,45778,45779,45785,45786,45820,45821,45965,46022),
_xlfn.LET(_xlpm.DD,
MAX(MIN($AX199,EOMONTH(BB$15,0))-MAX($AW199,BB$15),),
_xlfn.IFS(
AND(MONTH($AW199)=MONTH(BB$15),MONTH($AX199)&lt;&gt;MONTH(BB$15)),
NETWORKDAYS.INTL($AW199,$AW199+_xlpm.DD,1,_xlpm.VD),
AND(MONTH($AW199)&lt;&gt;MONTH(BB$15),MONTH($AX199)=MONTH(BB$15)),
NETWORKDAYS.INTL(($AX199)-_xlpm.DD,$AX199,1,_xlpm.VD),
AND(MONTH($AW199)&lt;MONTH(BB$15),MONTH($AX199)&gt;MONTH(BB$15)),
NETWORKDAYS.INTL((EOMONTH(BB$15-1,1))-_xlpm.DD,EOMONTH(BB$15-1,1),1,_xlpm.VD),
AND(MONTH($AW199)=MONTH(BB$15),MONTH($AX199)=MONTH(BB$15)),
NETWORKDAYS.INTL($AW199,$AX199,1,_xlpm.VD)))),0)),
$DH199="месяц",
$BP199*BB199,
$DH199="неделя",
$BP199*BB199/7*(ROUNDUP((DAY(EOMONTH(BB$15,0)))/4,0))),
0)</f>
        <v/>
      </c>
      <c r="BT199" s="125">
        <f t="array" ref="BT199">
IFERROR(
_xlfn.IFS(
$DH199="день_1",
$BP199*$BL199/($AX199-$AW199+1)*BC199*(DAY(EOMONTH(BC$15,0))),
$DH199="день_2",
$BP199/30*MAX(MIN($AX199,EOMONTH(BC$15,0))-MAX($AW199,BC$15)+1,),
$DH199="раб.день",
$BP199/30*(IFERROR(
_xlfn.LET(_xlpm.VD,
CHOOSE(
{1;2;3;4;5;6;7;8;9;10;11;12;13;14;15;16;17;18},
45658,45659,45660,45661,45662,45663,45664,45665,45711,45724,45778,45779,45785,45786,45820,45821,45965,46022),
_xlfn.LET(_xlpm.DD,
MAX(MIN($AX199,EOMONTH(BC$15,0))-MAX($AW199,BC$15),),
_xlfn.IFS(
AND(MONTH($AW199)=MONTH(BC$15),MONTH($AX199)&lt;&gt;MONTH(BC$15)),
NETWORKDAYS.INTL($AW199,$AW199+_xlpm.DD,1,_xlpm.VD),
AND(MONTH($AW199)&lt;&gt;MONTH(BC$15),MONTH($AX199)=MONTH(BC$15)),
NETWORKDAYS.INTL(($AX199)-_xlpm.DD,$AX199,1,_xlpm.VD),
AND(MONTH($AW199)&lt;MONTH(BC$15),MONTH($AX199)&gt;MONTH(BC$15)),
NETWORKDAYS.INTL((EOMONTH(BC$15-1,1))-_xlpm.DD,EOMONTH(BC$15-1,1),1,_xlpm.VD),
AND(MONTH($AW199)=MONTH(BC$15),MONTH($AX199)=MONTH(BC$15)),
NETWORKDAYS.INTL($AW199,$AX199,1,_xlpm.VD)))),0)),
$DH199="месяц",
$BP199*BC199,
$DH199="неделя",
$BP199*BC199/7*(ROUNDUP((DAY(EOMONTH(BC$15,0)))/4,0))),
0)</f>
        <v/>
      </c>
      <c r="BU199" s="125">
        <f t="array" ref="BU199">
IFERROR(
_xlfn.IFS(
$DH199="день_1",
$BP199*$BL199/($AX199-$AW199+1)*BD199*(DAY(EOMONTH(BD$15,0))),
$DH199="день_2",
$BP199/30*MAX(MIN($AX199,EOMONTH(BD$15,0))-MAX($AW199,BD$15)+1,),
$DH199="раб.день",
$BP199/30*(IFERROR(
_xlfn.LET(_xlpm.VD,
CHOOSE(
{1;2;3;4;5;6;7;8;9;10;11;12;13;14;15;16;17;18},
45658,45659,45660,45661,45662,45663,45664,45665,45711,45724,45778,45779,45785,45786,45820,45821,45965,46022),
_xlfn.LET(_xlpm.DD,
MAX(MIN($AX199,EOMONTH(BD$15,0))-MAX($AW199,BD$15),),
_xlfn.IFS(
AND(MONTH($AW199)=MONTH(BD$15),MONTH($AX199)&lt;&gt;MONTH(BD$15)),
NETWORKDAYS.INTL($AW199,$AW199+_xlpm.DD,1,_xlpm.VD),
AND(MONTH($AW199)&lt;&gt;MONTH(BD$15),MONTH($AX199)=MONTH(BD$15)),
NETWORKDAYS.INTL(($AX199)-_xlpm.DD,$AX199,1,_xlpm.VD),
AND(MONTH($AW199)&lt;MONTH(BD$15),MONTH($AX199)&gt;MONTH(BD$15)),
NETWORKDAYS.INTL((EOMONTH(BD$15-1,1))-_xlpm.DD,EOMONTH(BD$15-1,1),1,_xlpm.VD),
AND(MONTH($AW199)=MONTH(BD$15),MONTH($AX199)=MONTH(BD$15)),
NETWORKDAYS.INTL($AW199,$AX199,1,_xlpm.VD)))),0)),
$DH199="месяц",
$BP199*BD199,
$DH199="неделя",
$BP199*BD199/7*(ROUNDUP((DAY(EOMONTH(BD$15,0)))/4,0))),
0)</f>
        <v/>
      </c>
      <c r="BV199" s="125">
        <f t="array" ref="BV199">
IFERROR(
_xlfn.IFS(
$DH199="день_1",
$BP199*$BL199/($AX199-$AW199+1)*BE199*(DAY(EOMONTH(BE$15,0))),
$DH199="день_2",
$BP199/30*MAX(MIN($AX199,EOMONTH(BE$15,0))-MAX($AW199,BE$15)+1,),
$DH199="раб.день",
$BP199/30*(IFERROR(
_xlfn.LET(_xlpm.VD,
CHOOSE(
{1;2;3;4;5;6;7;8;9;10;11;12;13;14;15;16;17;18},
45658,45659,45660,45661,45662,45663,45664,45665,45711,45724,45778,45779,45785,45786,45820,45821,45965,46022),
_xlfn.LET(_xlpm.DD,
MAX(MIN($AX199,EOMONTH(BE$15,0))-MAX($AW199,BE$15),),
_xlfn.IFS(
AND(MONTH($AW199)=MONTH(BE$15),MONTH($AX199)&lt;&gt;MONTH(BE$15)),
NETWORKDAYS.INTL($AW199,$AW199+_xlpm.DD,1,_xlpm.VD),
AND(MONTH($AW199)&lt;&gt;MONTH(BE$15),MONTH($AX199)=MONTH(BE$15)),
NETWORKDAYS.INTL(($AX199)-_xlpm.DD,$AX199,1,_xlpm.VD),
AND(MONTH($AW199)&lt;MONTH(BE$15),MONTH($AX199)&gt;MONTH(BE$15)),
NETWORKDAYS.INTL((EOMONTH(BE$15-1,1))-_xlpm.DD,EOMONTH(BE$15-1,1),1,_xlpm.VD),
AND(MONTH($AW199)=MONTH(BE$15),MONTH($AX199)=MONTH(BE$15)),
NETWORKDAYS.INTL($AW199,$AX199,1,_xlpm.VD)))),0)),
$DH199="месяц",
$BP199*BE199,
$DH199="неделя",
$BP199*BE199/7*(ROUNDUP((DAY(EOMONTH(BE$15,0)))/4,0))),
0)</f>
        <v/>
      </c>
      <c r="BW199" s="125">
        <f t="array" ref="BW199">
IFERROR(
_xlfn.IFS(
$DH199="день_1",
$BP199*$BL199/($AX199-$AW199+1)*BF199*(DAY(EOMONTH(BF$15,0))),
$DH199="день_2",
$BP199/30*MAX(MIN($AX199,EOMONTH(BF$15,0))-MAX($AW199,BF$15)+1,),
$DH199="раб.день",
$BP199/30*(IFERROR(
_xlfn.LET(_xlpm.VD,
CHOOSE(
{1;2;3;4;5;6;7;8;9;10;11;12;13;14;15;16;17;18},
45658,45659,45660,45661,45662,45663,45664,45665,45711,45724,45778,45779,45785,45786,45820,45821,45965,46022),
_xlfn.LET(_xlpm.DD,
MAX(MIN($AX199,EOMONTH(BF$15,0))-MAX($AW199,BF$15),),
_xlfn.IFS(
AND(MONTH($AW199)=MONTH(BF$15),MONTH($AX199)&lt;&gt;MONTH(BF$15)),
NETWORKDAYS.INTL($AW199,$AW199+_xlpm.DD,1,_xlpm.VD),
AND(MONTH($AW199)&lt;&gt;MONTH(BF$15),MONTH($AX199)=MONTH(BF$15)),
NETWORKDAYS.INTL(($AX199)-_xlpm.DD,$AX199,1,_xlpm.VD),
AND(MONTH($AW199)&lt;MONTH(BF$15),MONTH($AX199)&gt;MONTH(BF$15)),
NETWORKDAYS.INTL((EOMONTH(BF$15-1,1))-_xlpm.DD,EOMONTH(BF$15-1,1),1,_xlpm.VD),
AND(MONTH($AW199)=MONTH(BF$15),MONTH($AX199)=MONTH(BF$15)),
NETWORKDAYS.INTL($AW199,$AX199,1,_xlpm.VD)))),0)),
$DH199="месяц",
$BP199*BF199,
$DH199="неделя",
$BP199*BF199/7*(ROUNDUP((DAY(EOMONTH(BF$15,0)))/4,0))),
0)</f>
        <v/>
      </c>
      <c r="BX199" s="125">
        <f t="array" ref="BX199">
IFERROR(
_xlfn.IFS(
$DH199="день_1",
$BP199*$BL199/($AX199-$AW199+1)*BG199*(DAY(EOMONTH(BG$15,0))),
$DH199="день_2",
$BP199/30*MAX(MIN($AX199,EOMONTH(BG$15,0))-MAX($AW199,BG$15)+1,),
$DH199="раб.день",
$BP199/30*(IFERROR(
_xlfn.LET(_xlpm.VD,
CHOOSE(
{1;2;3;4;5;6;7;8;9;10;11;12;13;14;15;16;17;18},
45658,45659,45660,45661,45662,45663,45664,45665,45711,45724,45778,45779,45785,45786,45820,45821,45965,46022),
_xlfn.LET(_xlpm.DD,
MAX(MIN($AX199,EOMONTH(BG$15,0))-MAX($AW199,BG$15),),
_xlfn.IFS(
AND(MONTH($AW199)=MONTH(BG$15),MONTH($AX199)&lt;&gt;MONTH(BG$15)),
NETWORKDAYS.INTL($AW199,$AW199+_xlpm.DD,1,_xlpm.VD),
AND(MONTH($AW199)&lt;&gt;MONTH(BG$15),MONTH($AX199)=MONTH(BG$15)),
NETWORKDAYS.INTL(($AX199)-_xlpm.DD,$AX199,1,_xlpm.VD),
AND(MONTH($AW199)&lt;MONTH(BG$15),MONTH($AX199)&gt;MONTH(BG$15)),
NETWORKDAYS.INTL((EOMONTH(BG$15-1,1))-_xlpm.DD,EOMONTH(BG$15-1,1),1,_xlpm.VD),
AND(MONTH($AW199)=MONTH(BG$15),MONTH($AX199)=MONTH(BG$15)),
NETWORKDAYS.INTL($AW199,$AX199,1,_xlpm.VD)))),0)),
$DH199="месяц",
$BP199*BG199,
$DH199="неделя",
$BP199*BG199/7*(ROUNDUP((DAY(EOMONTH(BG$15,0)))/4,0))),
0)</f>
        <v/>
      </c>
      <c r="BY199" s="125">
        <f t="array" ref="BY199">
IFERROR(
_xlfn.IFS(
$DH199="день_1",
$BP199*$BL199/($AX199-$AW199+1)*BH199*(DAY(EOMONTH(BH$15,0))),
$DH199="день_2",
$BP199/30*MAX(MIN($AX199,EOMONTH(BH$15,0))-MAX($AW199,BH$15)+1,),
$DH199="раб.день",
$BP199/30*(IFERROR(
_xlfn.LET(_xlpm.VD,
CHOOSE(
{1;2;3;4;5;6;7;8;9;10;11;12;13;14;15;16;17;18},
45658,45659,45660,45661,45662,45663,45664,45665,45711,45724,45778,45779,45785,45786,45820,45821,45965,46022),
_xlfn.LET(_xlpm.DD,
MAX(MIN($AX199,EOMONTH(BH$15,0))-MAX($AW199,BH$15),),
_xlfn.IFS(
AND(MONTH($AW199)=MONTH(BH$15),MONTH($AX199)&lt;&gt;MONTH(BH$15)),
NETWORKDAYS.INTL($AW199,$AW199+_xlpm.DD,1,_xlpm.VD),
AND(MONTH($AW199)&lt;&gt;MONTH(BH$15),MONTH($AX199)=MONTH(BH$15)),
NETWORKDAYS.INTL(($AX199)-_xlpm.DD,$AX199,1,_xlpm.VD),
AND(MONTH($AW199)&lt;MONTH(BH$15),MONTH($AX199)&gt;MONTH(BH$15)),
NETWORKDAYS.INTL((EOMONTH(BH$15-1,1))-_xlpm.DD,EOMONTH(BH$15-1,1),1,_xlpm.VD),
AND(MONTH($AW199)=MONTH(BH$15),MONTH($AX199)=MONTH(BH$15)),
NETWORKDAYS.INTL($AW199,$AX199,1,_xlpm.VD)))),0)),
$DH199="месяц",
$BP199*BH199,
$DH199="неделя",
$BP199*BH199/7*(ROUNDUP((DAY(EOMONTH(BH$15,0)))/4,0))),
0)</f>
        <v/>
      </c>
      <c r="BZ199" s="125">
        <f t="array" ref="BZ199">
IFERROR(
_xlfn.IFS(
$DH199="день_1",
$BP199*$BL199/($AX199-$AW199+1)*BI199*(DAY(EOMONTH(BI$15,0))),
$DH199="день_2",
$BP199/30*MAX(MIN($AX199,EOMONTH(BI$15,0))-MAX($AW199,BI$15)+1,),
$DH199="раб.день",
$BP199/30*(IFERROR(
_xlfn.LET(_xlpm.VD,
CHOOSE(
{1;2;3;4;5;6;7;8;9;10;11;12;13;14;15;16;17;18},
45658,45659,45660,45661,45662,45663,45664,45665,45711,45724,45778,45779,45785,45786,45820,45821,45965,46022),
_xlfn.LET(_xlpm.DD,
MAX(MIN($AX199,EOMONTH(BI$15,0))-MAX($AW199,BI$15),),
_xlfn.IFS(
AND(MONTH($AW199)=MONTH(BI$15),MONTH($AX199)&lt;&gt;MONTH(BI$15)),
NETWORKDAYS.INTL($AW199,$AW199+_xlpm.DD,1,_xlpm.VD),
AND(MONTH($AW199)&lt;&gt;MONTH(BI$15),MONTH($AX199)=MONTH(BI$15)),
NETWORKDAYS.INTL(($AX199)-_xlpm.DD,$AX199,1,_xlpm.VD),
AND(MONTH($AW199)&lt;MONTH(BI$15),MONTH($AX199)&gt;MONTH(BI$15)),
NETWORKDAYS.INTL((EOMONTH(BI$15-1,1))-_xlpm.DD,EOMONTH(BI$15-1,1),1,_xlpm.VD),
AND(MONTH($AW199)=MONTH(BI$15),MONTH($AX199)=MONTH(BI$15)),
NETWORKDAYS.INTL($AW199,$AX199,1,_xlpm.VD)))),0)),
$DH199="месяц",
$BP199*BI199,
$DH199="неделя",
$BP199*BI199/7*(ROUNDUP((DAY(EOMONTH(BI$15,0)))/4,0))),
0)</f>
        <v/>
      </c>
      <c r="CA199" s="125">
        <f t="array" ref="CA199">
IFERROR(
_xlfn.IFS(
$DH199="день_1",
$BP199*$BL199/($AX199-$AW199+1)*BJ199*(DAY(EOMONTH(BJ$15,0))),
$DH199="день_2",
$BP199/30*MAX(MIN($AX199,EOMONTH(BJ$15,0))-MAX($AW199,BJ$15)+1,),
$DH199="раб.день",
$BP199/30*(IFERROR(
_xlfn.LET(_xlpm.VD,
CHOOSE(
{1;2;3;4;5;6;7;8;9;10;11;12;13;14;15;16;17;18},
45658,45659,45660,45661,45662,45663,45664,45665,45711,45724,45778,45779,45785,45786,45820,45821,45965,46022),
_xlfn.LET(_xlpm.DD,
MAX(MIN($AX199,EOMONTH(BJ$15,0))-MAX($AW199,BJ$15),),
_xlfn.IFS(
AND(MONTH($AW199)=MONTH(BJ$15),MONTH($AX199)&lt;&gt;MONTH(BJ$15)),
NETWORKDAYS.INTL($AW199,$AW199+_xlpm.DD,1,_xlpm.VD),
AND(MONTH($AW199)&lt;&gt;MONTH(BJ$15),MONTH($AX199)=MONTH(BJ$15)),
NETWORKDAYS.INTL(($AX199)-_xlpm.DD,$AX199,1,_xlpm.VD),
AND(MONTH($AW199)&lt;MONTH(BJ$15),MONTH($AX199)&gt;MONTH(BJ$15)),
NETWORKDAYS.INTL((EOMONTH(BJ$15-1,1))-_xlpm.DD,EOMONTH(BJ$15-1,1),1,_xlpm.VD),
AND(MONTH($AW199)=MONTH(BJ$15),MONTH($AX199)=MONTH(BJ$15)),
NETWORKDAYS.INTL($AW199,$AX199,1,_xlpm.VD)))),0)),
$DH199="месяц",
$BP199*BJ199,
$DH199="неделя",
$BP199*BJ199/7*(ROUNDUP((DAY(EOMONTH(BJ$15,0)))/4,0))),
0)</f>
        <v/>
      </c>
      <c r="CB199" s="125">
        <f t="array" ref="CB199">
IFERROR(
_xlfn.IFS(
$DH199="день_1",
$BP199*$BL199/($AX199-$AW199+1)*BK199*(DAY(EOMONTH(BK$15,0))),
$DH199="день_2",
$BP199/30*MAX(MIN($AX199,EOMONTH(BK$15,0))-MAX($AW199,BK$15)+1,),
$DH199="раб.день",
$BP199/30*(IFERROR(
_xlfn.LET(_xlpm.VD,
CHOOSE(
{1;2;3;4;5;6;7;8;9;10;11;12;13;14;15;16;17;18},
45658,45659,45660,45661,45662,45663,45664,45665,45711,45724,45778,45779,45785,45786,45820,45821,45965,46022),
_xlfn.LET(_xlpm.DD,
MAX(MIN($AX199,EOMONTH(BK$15,0))-MAX($AW199,BK$15),),
_xlfn.IFS(
AND(MONTH($AW199)=MONTH(BK$15),MONTH($AX199)&lt;&gt;MONTH(BK$15)),
NETWORKDAYS.INTL($AW199,$AW199+_xlpm.DD,1,_xlpm.VD),
AND(MONTH($AW199)&lt;&gt;MONTH(BK$15),MONTH($AX199)=MONTH(BK$15)),
NETWORKDAYS.INTL(($AX199)-_xlpm.DD,$AX199,1,_xlpm.VD),
AND(MONTH($AW199)&lt;MONTH(BK$15),MONTH($AX199)&gt;MONTH(BK$15)),
NETWORKDAYS.INTL((EOMONTH(BK$15-1,1))-_xlpm.DD,EOMONTH(BK$15-1,1),1,_xlpm.VD),
AND(MONTH($AW199)=MONTH(BK$15),MONTH($AX199)=MONTH(BK$15)),
NETWORKDAYS.INTL($AW199,$AX199,1,_xlpm.VD)))),0)),
$DH199="месяц",
$BP199*BK199,
$DH199="неделя",
$BP199*BK199/7*(ROUNDUP((DAY(EOMONTH(BK$15,0)))/4,0))),
0)</f>
        <v/>
      </c>
      <c r="CC199" s="125">
        <f>SUM($BQ199:$CB199)</f>
        <v/>
      </c>
      <c r="CD199" s="126">
        <f>SUM($EH199:$EH199)</f>
        <v/>
      </c>
      <c r="CE199" s="126">
        <f>$CD199*$AB199</f>
        <v/>
      </c>
      <c r="CF199" s="126">
        <f>SUM($EK199:$EK199)</f>
        <v/>
      </c>
      <c r="CG199" s="126">
        <f>$CF199*$AB199</f>
        <v/>
      </c>
      <c r="CH199" s="126">
        <f>SUM($CC199,$CE199,$CG199)</f>
        <v/>
      </c>
      <c r="CI199" s="126">
        <f>$CH199*(1+$CM199)</f>
        <v/>
      </c>
      <c r="CJ199" s="127" t="n">
        <v>0</v>
      </c>
      <c r="CK199" s="126">
        <f>SUM($CH199:$CH199)*(1+$CJ199)</f>
        <v/>
      </c>
      <c r="CL199" s="126">
        <f>SUM($CH199:$CH199)*(1+$CM199)</f>
        <v/>
      </c>
      <c r="CM199" s="59" t="inlineStr">
        <is>
          <t>20%</t>
        </is>
      </c>
      <c r="CN199" s="59" t="n"/>
      <c r="CO199" s="72" t="n"/>
      <c r="CP199" s="59" t="n"/>
      <c r="CQ199" s="73" t="n"/>
      <c r="CR199" s="73" t="n"/>
      <c r="CS199" s="73" t="n"/>
      <c r="CT199" s="72" t="n"/>
      <c r="CU199" s="79" t="inlineStr">
        <is>
          <t> </t>
        </is>
      </c>
      <c r="CV199" s="60" t="n"/>
      <c r="CW199" s="60" t="n"/>
      <c r="CX199" s="60" t="n"/>
      <c r="CY199" s="127">
        <f>IFERROR(($CC199-$EE199)/($EE199/(1-$DQ199)),0)</f>
        <v/>
      </c>
      <c r="CZ199" s="127">
        <f>IFERROR(1-$EI199/($CE199),0)</f>
        <v/>
      </c>
      <c r="DA199" s="127">
        <f>IFERROR(1-$EL199/($CG199),0)</f>
        <v/>
      </c>
      <c r="DB199" s="126">
        <f>ROUND(IFERROR(($CI199/(1+$CM199)-$EN199),0),2)</f>
        <v/>
      </c>
      <c r="DC199" s="128" t="n"/>
      <c r="DD199" s="125" t="n"/>
      <c r="DE199" s="75" t="n">
        <v>0</v>
      </c>
      <c r="DF199" s="128" t="n"/>
      <c r="DG199" s="125">
        <f>IF($DC199=0,0,$DD199*($DC199*100%-$DE199*$DF199))*SUM($AB199:$AB199)</f>
        <v/>
      </c>
      <c r="DH199" s="129" t="inlineStr">
        <is>
          <t>месяц</t>
        </is>
      </c>
      <c r="DI199" s="130">
        <f t="array" ref="DI199">IFERROR(
IF($ES199="LisChannel",
(ROUND(((INDEX({174.625;153.888888888889;130.972222222222},MATCH($AI199,{2;3;4}),0))*$AG199*$AI199),2)),0),0)</f>
        <v/>
      </c>
      <c r="DJ199" s="130">
        <f>
_xlfn.LET(_xlpm.X,
IFERROR(
IF($ES199="НовиковТВ",
(_xlfn.LET(_xlpm.NTV,
_xlfn.LET(_xlpm.MIN,350000,
IF(SUMIFS($DI:$DI,$ES:$ES,"НовиковТВ")&lt;=_xlpm.MIN,
(SUMIFS($DI:$DI,$ES:$ES,"НовиковТВ")/(COUNTIFS($ES:$ES,"НовиковТВ")))*_xlpm.MIN/SUMIFS($DI:$DI,$ES:$ES,"НовиковТВ"),
DI199)),
_xlpm.NTV+$DG199/(1-(1-(_xlpm.NTV)*(1-$DL199)*(1-$DM199)*(1-$DN199)*(1-$DO199)*(1-$DP199)/_xlpm.NTV))))/(1+$EP199),
$DI199+$DG199/(1-(1-($DI199)*(1-$DL199)*(1-$DM199)*(1-$DN199)*(1-$DO199)*(1-$DP199)/$DI199))),
0),
_xlpm.X*(1+$CM199)*(1+$CW199)-_xlpm.X*(1+$CM199)+_xlpm.X)</f>
        <v/>
      </c>
      <c r="DK199" s="125" t="inlineStr">
        <is>
          <t>послед.</t>
        </is>
      </c>
      <c r="DL199" s="63" t="n">
        <v>0</v>
      </c>
      <c r="DM199" s="63" t="n">
        <v>0</v>
      </c>
      <c r="DN199" s="63" t="n">
        <v>0</v>
      </c>
      <c r="DO199" s="63" t="n">
        <v>0</v>
      </c>
      <c r="DP199" s="63" t="n">
        <v>0</v>
      </c>
      <c r="DQ199" s="63">
        <f t="array" ref="DQ199">IFERROR(_xlfn.IFS(
$DK199="послед.",1-(1-$DL199)*(1-$DM199)*(1-$DN199)*(1-$DO199)*(1-$DP199),
$DK199="сумм.",$DL199+$DM199+$DN199+$DO199+$DP199),
0)</f>
        <v/>
      </c>
      <c r="DR199" s="125">
        <f t="array" ref="DR199">
IFERROR(
_xlfn.IFS(
$BL199=0,
0,
$BL199&gt;0,
_xlfn.IFS($DK199="послед.",
$DJ199*(1-$DL199)*(1-$DM199)*(1-$DN199)*(1-$DO199)*(1-$DP199),
$DK199="сумм.",
$DJ199*(1-($DL199+$DM199+$DN199+$DO199+$DP199)))),0)</f>
        <v/>
      </c>
      <c r="DS199" s="125">
        <f t="array" ref="DS199">
IFERROR(_xlfn.IFS(
$DH199="день_1",
$DR199*$BL199/($AX199-$AW199+1)*AZ199*(DAY(EOMONTH(AZ$15,0))),
$DH199="день_2",
$DR199/30*MAX(MIN($AX199,EOMONTH(AZ$15,0))-MAX($AW199,AZ$15)+1,),
$DH199="раб.день",
$DR199/30*(IFERROR(
_xlfn.LET(_xlpm.VD,
CHOOSE(
{1;2;3;4;5;6;7;8;9;10;11;12;13;14;15;16;17;18},
45658,45659,45660,45661,45662,45663,45664,45665,45711,45724,45778,45779,45785,45786,45820,45821,45965,46022),
_xlfn.LET(_xlpm.DD,
MAX(MIN($AX199,EOMONTH(AZ$15,0))-MAX($AW199,AZ$15),),
_xlfn.IFS(
AND(MONTH($AW199)=MONTH(AZ$15),MONTH($AX199)&lt;&gt;MONTH(AZ$15)),
NETWORKDAYS.INTL($AW199,$AW199+_xlpm.DD,1,_xlpm.VD),
AND(MONTH($AW199)&lt;&gt;MONTH(AZ$15),MONTH($AX199)=MONTH(AZ$15)),
NETWORKDAYS.INTL(($AX199)-_xlpm.DD,$AX199,1,_xlpm.VD),
AND(MONTH($AW199)&lt;MONTH(AZ$15),MONTH($AX199)&gt;MONTH(AZ$15)),
NETWORKDAYS.INTL((EOMONTH(AZ$15-1,1))-_xlpm.DD,EOMONTH(AZ$15-1,1),1,_xlpm.VD),
AND(MONTH($AW199)=MONTH(AZ$15),MONTH($AX199)=MONTH(AZ$15)),
NETWORKDAYS.INTL($AW199,$AX199,1,_xlpm.VD)))),0)),
$DH199="месяц",
$DR199*AZ199,
$DH199="неделя",
$DR199*AZ199/7*(ROUNDUP((DAY(EOMONTH(AZ$15,0)))/4,0))),
0)</f>
        <v/>
      </c>
      <c r="DT199" s="125">
        <f t="array" ref="DT199">
IFERROR(_xlfn.IFS(
$DH199="день_1",
$DR199*$BL199/($AX199-$AW199+1)*BA199*(DAY(EOMONTH(BA$15,0))),
$DH199="день_2",
$DR199/30*MAX(MIN($AX199,EOMONTH(BA$15,0))-MAX($AW199,BA$15)+1,),
$DH199="раб.день",
$DR199/30*(IFERROR(
_xlfn.LET(_xlpm.VD,
CHOOSE(
{1;2;3;4;5;6;7;8;9;10;11;12;13;14;15;16;17;18},
45658,45659,45660,45661,45662,45663,45664,45665,45711,45724,45778,45779,45785,45786,45820,45821,45965,46022),
_xlfn.LET(_xlpm.DD,
MAX(MIN($AX199,EOMONTH(BA$15,0))-MAX($AW199,BA$15),),
_xlfn.IFS(
AND(MONTH($AW199)=MONTH(BA$15),MONTH($AX199)&lt;&gt;MONTH(BA$15)),
NETWORKDAYS.INTL($AW199,$AW199+_xlpm.DD,1,_xlpm.VD),
AND(MONTH($AW199)&lt;&gt;MONTH(BA$15),MONTH($AX199)=MONTH(BA$15)),
NETWORKDAYS.INTL(($AX199)-_xlpm.DD,$AX199,1,_xlpm.VD),
AND(MONTH($AW199)&lt;MONTH(BA$15),MONTH($AX199)&gt;MONTH(BA$15)),
NETWORKDAYS.INTL((EOMONTH(BA$15-1,1))-_xlpm.DD,EOMONTH(BA$15-1,1),1,_xlpm.VD),
AND(MONTH($AW199)=MONTH(BA$15),MONTH($AX199)=MONTH(BA$15)),
NETWORKDAYS.INTL($AW199,$AX199,1,_xlpm.VD)))),0)),
$DH199="месяц",
$DR199*BA199,
$DH199="неделя",
$DR199*BA199/7*(ROUNDUP((DAY(EOMONTH(BA$15,0)))/4,0))),
0)</f>
        <v/>
      </c>
      <c r="DU199" s="125">
        <f t="array" ref="DU199">
IFERROR(_xlfn.IFS(
$DH199="день_1",
$DR199*$BL199/($AX199-$AW199+1)*BB199*(DAY(EOMONTH(BB$15,0))),
$DH199="день_2",
$DR199/30*MAX(MIN($AX199,EOMONTH(BB$15,0))-MAX($AW199,BB$15)+1,),
$DH199="раб.день",
$DR199/30*(IFERROR(
_xlfn.LET(_xlpm.VD,
CHOOSE(
{1;2;3;4;5;6;7;8;9;10;11;12;13;14;15;16;17;18},
45658,45659,45660,45661,45662,45663,45664,45665,45711,45724,45778,45779,45785,45786,45820,45821,45965,46022),
_xlfn.LET(_xlpm.DD,
MAX(MIN($AX199,EOMONTH(BB$15,0))-MAX($AW199,BB$15),),
_xlfn.IFS(
AND(MONTH($AW199)=MONTH(BB$15),MONTH($AX199)&lt;&gt;MONTH(BB$15)),
NETWORKDAYS.INTL($AW199,$AW199+_xlpm.DD,1,_xlpm.VD),
AND(MONTH($AW199)&lt;&gt;MONTH(BB$15),MONTH($AX199)=MONTH(BB$15)),
NETWORKDAYS.INTL(($AX199)-_xlpm.DD,$AX199,1,_xlpm.VD),
AND(MONTH($AW199)&lt;MONTH(BB$15),MONTH($AX199)&gt;MONTH(BB$15)),
NETWORKDAYS.INTL((EOMONTH(BB$15-1,1))-_xlpm.DD,EOMONTH(BB$15-1,1),1,_xlpm.VD),
AND(MONTH($AW199)=MONTH(BB$15),MONTH($AX199)=MONTH(BB$15)),
NETWORKDAYS.INTL($AW199,$AX199,1,_xlpm.VD)))),0)),
$DH199="месяц",
$DR199*BB199,
$DH199="неделя",
$DR199*BB199/7*(ROUNDUP((DAY(EOMONTH(BB$15,0)))/4,0))),
0)</f>
        <v/>
      </c>
      <c r="DV199" s="125">
        <f t="array" ref="DV199">
IFERROR(_xlfn.IFS(
$DH199="день_1",
$DR199*$BL199/($AX199-$AW199+1)*BC199*(DAY(EOMONTH(BC$15,0))),
$DH199="день_2",
$DR199/30*MAX(MIN($AX199,EOMONTH(BC$15,0))-MAX($AW199,BC$15)+1,),
$DH199="раб.день",
$DR199/30*(IFERROR(
_xlfn.LET(_xlpm.VD,
CHOOSE(
{1;2;3;4;5;6;7;8;9;10;11;12;13;14;15;16;17;18},
45658,45659,45660,45661,45662,45663,45664,45665,45711,45724,45778,45779,45785,45786,45820,45821,45965,46022),
_xlfn.LET(_xlpm.DD,
MAX(MIN($AX199,EOMONTH(BC$15,0))-MAX($AW199,BC$15),),
_xlfn.IFS(
AND(MONTH($AW199)=MONTH(BC$15),MONTH($AX199)&lt;&gt;MONTH(BC$15)),
NETWORKDAYS.INTL($AW199,$AW199+_xlpm.DD,1,_xlpm.VD),
AND(MONTH($AW199)&lt;&gt;MONTH(BC$15),MONTH($AX199)=MONTH(BC$15)),
NETWORKDAYS.INTL(($AX199)-_xlpm.DD,$AX199,1,_xlpm.VD),
AND(MONTH($AW199)&lt;MONTH(BC$15),MONTH($AX199)&gt;MONTH(BC$15)),
NETWORKDAYS.INTL((EOMONTH(BC$15-1,1))-_xlpm.DD,EOMONTH(BC$15-1,1),1,_xlpm.VD),
AND(MONTH($AW199)=MONTH(BC$15),MONTH($AX199)=MONTH(BC$15)),
NETWORKDAYS.INTL($AW199,$AX199,1,_xlpm.VD)))),0)),
$DH199="месяц",
$DR199*BC199,
$DH199="неделя",
$DR199*BC199/7*(ROUNDUP((DAY(EOMONTH(BC$15,0)))/4,0))),
0)</f>
        <v/>
      </c>
      <c r="DW199" s="125">
        <f t="array" ref="DW199">
IFERROR(_xlfn.IFS(
$DH199="день_1",
$DR199*$BL199/($AX199-$AW199+1)*BD199*(DAY(EOMONTH(BD$15,0))),
$DH199="день_2",
$DR199/30*MAX(MIN($AX199,EOMONTH(BD$15,0))-MAX($AW199,BD$15)+1,),
$DH199="раб.день",
$DR199/30*(IFERROR(
_xlfn.LET(_xlpm.VD,
CHOOSE(
{1;2;3;4;5;6;7;8;9;10;11;12;13;14;15;16;17;18},
45658,45659,45660,45661,45662,45663,45664,45665,45711,45724,45778,45779,45785,45786,45820,45821,45965,46022),
_xlfn.LET(_xlpm.DD,
MAX(MIN($AX199,EOMONTH(BD$15,0))-MAX($AW199,BD$15),),
_xlfn.IFS(
AND(MONTH($AW199)=MONTH(BD$15),MONTH($AX199)&lt;&gt;MONTH(BD$15)),
NETWORKDAYS.INTL($AW199,$AW199+_xlpm.DD,1,_xlpm.VD),
AND(MONTH($AW199)&lt;&gt;MONTH(BD$15),MONTH($AX199)=MONTH(BD$15)),
NETWORKDAYS.INTL(($AX199)-_xlpm.DD,$AX199,1,_xlpm.VD),
AND(MONTH($AW199)&lt;MONTH(BD$15),MONTH($AX199)&gt;MONTH(BD$15)),
NETWORKDAYS.INTL((EOMONTH(BD$15-1,1))-_xlpm.DD,EOMONTH(BD$15-1,1),1,_xlpm.VD),
AND(MONTH($AW199)=MONTH(BD$15),MONTH($AX199)=MONTH(BD$15)),
NETWORKDAYS.INTL($AW199,$AX199,1,_xlpm.VD)))),0)),
$DH199="месяц",
$DR199*BD199,
$DH199="неделя",
$DR199*BD199/7*(ROUNDUP((DAY(EOMONTH(BD$15,0)))/4,0))),
0)</f>
        <v/>
      </c>
      <c r="DX199" s="125">
        <f t="array" ref="DX199">
IFERROR(_xlfn.IFS(
$DH199="день_1",
$DR199*$BL199/($AX199-$AW199+1)*BE199*(DAY(EOMONTH(BE$15,0))),
$DH199="день_2",
$DR199/30*MAX(MIN($AX199,EOMONTH(BE$15,0))-MAX($AW199,BE$15)+1,),
$DH199="раб.день",
$DR199/30*(IFERROR(
_xlfn.LET(_xlpm.VD,
CHOOSE(
{1;2;3;4;5;6;7;8;9;10;11;12;13;14;15;16;17;18},
45658,45659,45660,45661,45662,45663,45664,45665,45711,45724,45778,45779,45785,45786,45820,45821,45965,46022),
_xlfn.LET(_xlpm.DD,
MAX(MIN($AX199,EOMONTH(BE$15,0))-MAX($AW199,BE$15),),
_xlfn.IFS(
AND(MONTH($AW199)=MONTH(BE$15),MONTH($AX199)&lt;&gt;MONTH(BE$15)),
NETWORKDAYS.INTL($AW199,$AW199+_xlpm.DD,1,_xlpm.VD),
AND(MONTH($AW199)&lt;&gt;MONTH(BE$15),MONTH($AX199)=MONTH(BE$15)),
NETWORKDAYS.INTL(($AX199)-_xlpm.DD,$AX199,1,_xlpm.VD),
AND(MONTH($AW199)&lt;MONTH(BE$15),MONTH($AX199)&gt;MONTH(BE$15)),
NETWORKDAYS.INTL((EOMONTH(BE$15-1,1))-_xlpm.DD,EOMONTH(BE$15-1,1),1,_xlpm.VD),
AND(MONTH($AW199)=MONTH(BE$15),MONTH($AX199)=MONTH(BE$15)),
NETWORKDAYS.INTL($AW199,$AX199,1,_xlpm.VD)))),0)),
$DH199="месяц",
$DR199*BE199,
$DH199="неделя",
$DR199*BE199/7*(ROUNDUP((DAY(EOMONTH(BE$15,0)))/4,0))),
0)</f>
        <v/>
      </c>
      <c r="DY199" s="125">
        <f t="array" ref="DY199">
IFERROR(_xlfn.IFS(
$DH199="день_1",
$DR199*$BL199/($AX199-$AW199+1)*BF199*(DAY(EOMONTH(BF$15,0))),
$DH199="день_2",
$DR199/30*MAX(MIN($AX199,EOMONTH(BF$15,0))-MAX($AW199,BF$15)+1,),
$DH199="раб.день",
$DR199/30*(IFERROR(
_xlfn.LET(_xlpm.VD,
CHOOSE(
{1;2;3;4;5;6;7;8;9;10;11;12;13;14;15;16;17;18},
45658,45659,45660,45661,45662,45663,45664,45665,45711,45724,45778,45779,45785,45786,45820,45821,45965,46022),
_xlfn.LET(_xlpm.DD,
MAX(MIN($AX199,EOMONTH(BF$15,0))-MAX($AW199,BF$15),),
_xlfn.IFS(
AND(MONTH($AW199)=MONTH(BF$15),MONTH($AX199)&lt;&gt;MONTH(BF$15)),
NETWORKDAYS.INTL($AW199,$AW199+_xlpm.DD,1,_xlpm.VD),
AND(MONTH($AW199)&lt;&gt;MONTH(BF$15),MONTH($AX199)=MONTH(BF$15)),
NETWORKDAYS.INTL(($AX199)-_xlpm.DD,$AX199,1,_xlpm.VD),
AND(MONTH($AW199)&lt;MONTH(BF$15),MONTH($AX199)&gt;MONTH(BF$15)),
NETWORKDAYS.INTL((EOMONTH(BF$15-1,1))-_xlpm.DD,EOMONTH(BF$15-1,1),1,_xlpm.VD),
AND(MONTH($AW199)=MONTH(BF$15),MONTH($AX199)=MONTH(BF$15)),
NETWORKDAYS.INTL($AW199,$AX199,1,_xlpm.VD)))),0)),
$DH199="месяц",
$DR199*BF199,
$DH199="неделя",
$DR199*BF199/7*(ROUNDUP((DAY(EOMONTH(BF$15,0)))/4,0))),
0)</f>
        <v/>
      </c>
      <c r="DZ199" s="125">
        <f t="array" ref="DZ199">
IFERROR(_xlfn.IFS(
$DH199="день_1",
$DR199*$BL199/($AX199-$AW199+1)*BG199*(DAY(EOMONTH(BG$15,0))),
$DH199="день_2",
$DR199/30*MAX(MIN($AX199,EOMONTH(BG$15,0))-MAX($AW199,BG$15)+1,),
$DH199="раб.день",
$DR199/30*(IFERROR(
_xlfn.LET(_xlpm.VD,
CHOOSE(
{1;2;3;4;5;6;7;8;9;10;11;12;13;14;15;16;17;18},
45658,45659,45660,45661,45662,45663,45664,45665,45711,45724,45778,45779,45785,45786,45820,45821,45965,46022),
_xlfn.LET(_xlpm.DD,
MAX(MIN($AX199,EOMONTH(BG$15,0))-MAX($AW199,BG$15),),
_xlfn.IFS(
AND(MONTH($AW199)=MONTH(BG$15),MONTH($AX199)&lt;&gt;MONTH(BG$15)),
NETWORKDAYS.INTL($AW199,$AW199+_xlpm.DD,1,_xlpm.VD),
AND(MONTH($AW199)&lt;&gt;MONTH(BG$15),MONTH($AX199)=MONTH(BG$15)),
NETWORKDAYS.INTL(($AX199)-_xlpm.DD,$AX199,1,_xlpm.VD),
AND(MONTH($AW199)&lt;MONTH(BG$15),MONTH($AX199)&gt;MONTH(BG$15)),
NETWORKDAYS.INTL((EOMONTH(BG$15-1,1))-_xlpm.DD,EOMONTH(BG$15-1,1),1,_xlpm.VD),
AND(MONTH($AW199)=MONTH(BG$15),MONTH($AX199)=MONTH(BG$15)),
NETWORKDAYS.INTL($AW199,$AX199,1,_xlpm.VD)))),0)),
$DH199="месяц",
$DR199*BG199,
$DH199="неделя",
$DR199*BG199/7*(ROUNDUP((DAY(EOMONTH(BG$15,0)))/4,0))),
0)</f>
        <v/>
      </c>
      <c r="EA199" s="125">
        <f t="array" ref="EA199">
IFERROR(_xlfn.IFS(
$DH199="день_1",
$DR199*$BL199/($AX199-$AW199+1)*BH199*(DAY(EOMONTH(BH$15,0))),
$DH199="день_2",
$DR199/30*MAX(MIN($AX199,EOMONTH(BH$15,0))-MAX($AW199,BH$15)+1,),
$DH199="раб.день",
$DR199/30*(IFERROR(
_xlfn.LET(_xlpm.VD,
CHOOSE(
{1;2;3;4;5;6;7;8;9;10;11;12;13;14;15;16;17;18},
45658,45659,45660,45661,45662,45663,45664,45665,45711,45724,45778,45779,45785,45786,45820,45821,45965,46022),
_xlfn.LET(_xlpm.DD,
MAX(MIN($AX199,EOMONTH(BH$15,0))-MAX($AW199,BH$15),),
_xlfn.IFS(
AND(MONTH($AW199)=MONTH(BH$15),MONTH($AX199)&lt;&gt;MONTH(BH$15)),
NETWORKDAYS.INTL($AW199,$AW199+_xlpm.DD,1,_xlpm.VD),
AND(MONTH($AW199)&lt;&gt;MONTH(BH$15),MONTH($AX199)=MONTH(BH$15)),
NETWORKDAYS.INTL(($AX199)-_xlpm.DD,$AX199,1,_xlpm.VD),
AND(MONTH($AW199)&lt;MONTH(BH$15),MONTH($AX199)&gt;MONTH(BH$15)),
NETWORKDAYS.INTL((EOMONTH(BH$15-1,1))-_xlpm.DD,EOMONTH(BH$15-1,1),1,_xlpm.VD),
AND(MONTH($AW199)=MONTH(BH$15),MONTH($AX199)=MONTH(BH$15)),
NETWORKDAYS.INTL($AW199,$AX199,1,_xlpm.VD)))),0)),
$DH199="месяц",
$DR199*BH199,
$DH199="неделя",
$DR199*BH199/7*(ROUNDUP((DAY(EOMONTH(BH$15,0)))/4,0))),
0)</f>
        <v/>
      </c>
      <c r="EB199" s="125">
        <f t="array" ref="EB199">
IFERROR(_xlfn.IFS(
$DH199="день_1",
$DR199*$BL199/($AX199-$AW199+1)*BI199*(DAY(EOMONTH(BI$15,0))),
$DH199="день_2",
$DR199/30*MAX(MIN($AX199,EOMONTH(BI$15,0))-MAX($AW199,BI$15)+1,),
$DH199="раб.день",
$DR199/30*(IFERROR(
_xlfn.LET(_xlpm.VD,
CHOOSE(
{1;2;3;4;5;6;7;8;9;10;11;12;13;14;15;16;17;18},
45658,45659,45660,45661,45662,45663,45664,45665,45711,45724,45778,45779,45785,45786,45820,45821,45965,46022),
_xlfn.LET(_xlpm.DD,
MAX(MIN($AX199,EOMONTH(BI$15,0))-MAX($AW199,BI$15),),
_xlfn.IFS(
AND(MONTH($AW199)=MONTH(BI$15),MONTH($AX199)&lt;&gt;MONTH(BI$15)),
NETWORKDAYS.INTL($AW199,$AW199+_xlpm.DD,1,_xlpm.VD),
AND(MONTH($AW199)&lt;&gt;MONTH(BI$15),MONTH($AX199)=MONTH(BI$15)),
NETWORKDAYS.INTL(($AX199)-_xlpm.DD,$AX199,1,_xlpm.VD),
AND(MONTH($AW199)&lt;MONTH(BI$15),MONTH($AX199)&gt;MONTH(BI$15)),
NETWORKDAYS.INTL((EOMONTH(BI$15-1,1))-_xlpm.DD,EOMONTH(BI$15-1,1),1,_xlpm.VD),
AND(MONTH($AW199)=MONTH(BI$15),MONTH($AX199)=MONTH(BI$15)),
NETWORKDAYS.INTL($AW199,$AX199,1,_xlpm.VD)))),0)),
$DH199="месяц",
$DR199*BI199,
$DH199="неделя",
$DR199*BI199/7*(ROUNDUP((DAY(EOMONTH(BI$15,0)))/4,0))),
0)</f>
        <v/>
      </c>
      <c r="EC199" s="125">
        <f t="array" ref="EC199">
IFERROR(_xlfn.IFS(
$DH199="день_1",
$DR199*$BL199/($AX199-$AW199+1)*BJ199*(DAY(EOMONTH(BJ$15,0))),
$DH199="день_2",
$DR199/30*MAX(MIN($AX199,EOMONTH(BJ$15,0))-MAX($AW199,BJ$15)+1,),
$DH199="раб.день",
$DR199/30*(IFERROR(
_xlfn.LET(_xlpm.VD,
CHOOSE(
{1;2;3;4;5;6;7;8;9;10;11;12;13;14;15;16;17;18},
45658,45659,45660,45661,45662,45663,45664,45665,45711,45724,45778,45779,45785,45786,45820,45821,45965,46022),
_xlfn.LET(_xlpm.DD,
MAX(MIN($AX199,EOMONTH(BJ$15,0))-MAX($AW199,BJ$15),),
_xlfn.IFS(
AND(MONTH($AW199)=MONTH(BJ$15),MONTH($AX199)&lt;&gt;MONTH(BJ$15)),
NETWORKDAYS.INTL($AW199,$AW199+_xlpm.DD,1,_xlpm.VD),
AND(MONTH($AW199)&lt;&gt;MONTH(BJ$15),MONTH($AX199)=MONTH(BJ$15)),
NETWORKDAYS.INTL(($AX199)-_xlpm.DD,$AX199,1,_xlpm.VD),
AND(MONTH($AW199)&lt;MONTH(BJ$15),MONTH($AX199)&gt;MONTH(BJ$15)),
NETWORKDAYS.INTL((EOMONTH(BJ$15-1,1))-_xlpm.DD,EOMONTH(BJ$15-1,1),1,_xlpm.VD),
AND(MONTH($AW199)=MONTH(BJ$15),MONTH($AX199)=MONTH(BJ$15)),
NETWORKDAYS.INTL($AW199,$AX199,1,_xlpm.VD)))),0)),
$DH199="месяц",
$DR199*BJ199,
$DH199="неделя",
$DR199*BJ199/7*(ROUNDUP((DAY(EOMONTH(BJ$15,0)))/4,0))),
0)</f>
        <v/>
      </c>
      <c r="ED199" s="125">
        <f t="array" ref="ED199">
IFERROR(_xlfn.IFS(
$DH199="день_1",
$DR199*$BL199/($AX199-$AW199+1)*BK199*(DAY(EOMONTH(BK$15,0))),
$DH199="день_2",
$DR199/30*MAX(MIN($AX199,EOMONTH(BK$15,0))-MAX($AW199,BK$15)+1,),
$DH199="раб.день",
$DR199/30*(IFERROR(
_xlfn.LET(_xlpm.VD,
CHOOSE(
{1;2;3;4;5;6;7;8;9;10;11;12;13;14;15;16;17;18},
45658,45659,45660,45661,45662,45663,45664,45665,45711,45724,45778,45779,45785,45786,45820,45821,45965,46022),
_xlfn.LET(_xlpm.DD,
MAX(MIN($AX199,EOMONTH(BK$15,0))-MAX($AW199,BK$15),),
_xlfn.IFS(
AND(MONTH($AW199)=MONTH(BK$15),MONTH($AX199)&lt;&gt;MONTH(BK$15)),
NETWORKDAYS.INTL($AW199,$AW199+_xlpm.DD,1,_xlpm.VD),
AND(MONTH($AW199)&lt;&gt;MONTH(BK$15),MONTH($AX199)=MONTH(BK$15)),
NETWORKDAYS.INTL(($AX199)-_xlpm.DD,$AX199,1,_xlpm.VD),
AND(MONTH($AW199)&lt;MONTH(BK$15),MONTH($AX199)&gt;MONTH(BK$15)),
NETWORKDAYS.INTL((EOMONTH(BK$15-1,1))-_xlpm.DD,EOMONTH(BK$15-1,1),1,_xlpm.VD),
AND(MONTH($AW199)=MONTH(BK$15),MONTH($AX199)=MONTH(BK$15)),
NETWORKDAYS.INTL($AW199,$AX199,1,_xlpm.VD)))),0)),
$DH199="месяц",
$DR199*BK199,
$DH199="неделя",
$DR199*BK199/7*(ROUNDUP((DAY(EOMONTH(BK$15,0)))/4,0))),
0)</f>
        <v/>
      </c>
      <c r="EE199" s="125">
        <f>SUM($DS199,$DT199,$DU199,$DV199,$DW199,$DX199,$DY199,$DZ199,$EA199,$EB199,$EC199,$ED199)</f>
        <v/>
      </c>
      <c r="EF199" s="125">
        <f>IFERROR(ROUND($EE199*(1+$EP199),2),0)</f>
        <v/>
      </c>
      <c r="EG199" s="128" t="n">
        <v>1</v>
      </c>
      <c r="EH199" s="126" t="n">
        <v>0</v>
      </c>
      <c r="EI199" s="126">
        <f>ROUND(SUM($EH199:$EH199)*SUM($AB199:$AB199)*$EG199,2)</f>
        <v/>
      </c>
      <c r="EJ199" s="126">
        <f>ROUND($EI199*(1+$EP199),2)</f>
        <v/>
      </c>
      <c r="EK199" s="126" t="n">
        <v>0</v>
      </c>
      <c r="EL199" s="126">
        <f>ROUND(SUM($EK199:$EK199)*SUM($AB199:$AB199)*$EG199,2)</f>
        <v/>
      </c>
      <c r="EM199" s="126">
        <f>ROUND($EL199*(1+$EP199),2)</f>
        <v/>
      </c>
      <c r="EN199" s="126">
        <f>SUM($EE199,$EI199,$EL199)</f>
        <v/>
      </c>
      <c r="EO199" s="126">
        <f>SUM($EF199,$EJ199,$EM199)</f>
        <v/>
      </c>
      <c r="EP199" s="59" t="inlineStr">
        <is>
          <t>20%</t>
        </is>
      </c>
      <c r="EQ199" s="59" t="n"/>
      <c r="ER199" s="60">
        <f t="array" ref="ER199">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MATCH(ES199,
{"AMS";"RussOutdoor";"HD Outdoor";"Ingroup";"IQ";"Ledproduction";"LisChannel";"Logic";"Media-PPL";"NovikovTV | НовиковТВ";"SMA";"SOK";"КрокусТВ | CrocusTV | IndoorTV";"Сити";"ТЯК Москва"},
0)),"")</f>
        <v/>
      </c>
      <c r="ES199" s="60" t="n"/>
      <c r="ET199" s="60">
        <f t="array" ref="ET199">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MATCH(ES199,
{"AMS";"RussOutdoor";"HD Outdoor";"Ingroup";"IQ";"Ledproduction";"LisChannel";"Logic";"Media-PPL";"NovikovTV | НовиковТВ";"SMA";"SOK";"КрокусТВ | CrocusTV | IndoorTV";"Сити";"ТЯК Москва"},
0)),"")</f>
        <v/>
      </c>
      <c r="EU199" s="60" t="n"/>
      <c r="EV199" s="60" t="n"/>
      <c r="EX199" s="110">
        <f t="array" ref="EX199">
($AR199/30
+N("ТРАФИК ПЛОЩАДКИ"))*
(IFERROR(
_xlfn.LET(
_xlpm.GPR,
HLOOKUP($L199,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(MATCH($T199,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IF($Q199="цифровой",_xlpm.GPR/$AG199,_xlpm.GPR/60)),
0)
+N("DWELL TIME"))*
(IF($AB199=0,0,IF($AB199=1,0.3,IF($AB199=2,0.5,IF($AB199&gt;2,1))))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_xlfn.IFS($AC199="да",1.2,$AC199="нет",1)*
_xlfn.IFS($AD199="да",1.2,$AD199="нет",1)*
IF(R199="статический",1,1.2)*
$X199*
INDEX(
{1.2;1;1.2;1.2;1;1.2;1.2;1.2;1.2;1.2;1.2;1;1.2;1.2;1.2;1.2;1;1;1.2;1.2;1.2;1;1;1;1;1.2;1.2;1.2;1.2;1;1;1;1;1.2;1.2;1.2;1.2;1.2;1.2;1.2;1.2;1;1;1.2;1;1;1;1;1.5;1;1;1.5;1.5;1.2},
MATCH($Q199,_xlpm.MI,0)))&gt;{0.02;0.04;0.06;0.1;0.2;0.4;0.6;0.8;1;2;4;6})),
{0;1;2;3;4;5;6;7;8;9;10;11;12},
0)))
+N("КОЭФФИЦИЕНТ КОНТАКТА"))))*
(_xlfn.IFS($X199&lt;0.1,$X199/1000,$X199&gt;25,5.2,AND($X199&gt;=0.1,$X199&lt;=25),(($X199*2+0.1)/10)*($X199/10)))*
IFERROR((_xlfn.LET(
_xlpm.MA,
{0;0.8;0.85;0.9;0.95;1},
_xlpm.MAA,
{0;1;2;3;4;5},
INDEX(_xlpm.MA,MATCH(SUMPRODUCT(--((IF(ROUND(_xlpm.MAA,1)&gt;5,5,ROUND($AB199,1)))&gt;{0;1;2;3;4;5})),_xlpm.MAA,0)))
+N("КОЭФФИЦИЕНТ КОЛ-ВО КОНСТРУКЦИЙ")),1)*
$AB199,0))*
(IF($Q199="цифровой",$AG199/15*$AI199,1)
+N("ДЛЯ ЦИФРЫ"))</f>
        <v/>
      </c>
      <c r="EY199" s="110">
        <f>IFERROR(EX199*AY199,0)</f>
        <v/>
      </c>
      <c r="EZ199" s="131">
        <f>IFERROR(DP199/EY199*1000,0)</f>
        <v/>
      </c>
      <c r="FA199" s="112">
        <f>IFERROR(FC199/FB199,0)</f>
        <v/>
      </c>
      <c r="FB199" s="112">
        <f>IFERROR((FC199/(EY199/FF199*#REF!))*0.825,0)</f>
        <v/>
      </c>
      <c r="FC199" s="112">
        <f>IFERROR(((EX199*30/AR199)*100)/30,0)</f>
        <v/>
      </c>
      <c r="FD199" s="112">
        <f>IFERROR(EY199/G199*100%,0)</f>
        <v/>
      </c>
      <c r="FE199" s="112">
        <f>IFERROR(FD199/FC199*100%,0)</f>
        <v/>
      </c>
      <c r="FF199" s="110">
        <f>IFERROR(AR199/30*AY199,0)</f>
        <v/>
      </c>
    </row>
    <row r="200" ht="13" customHeight="1">
      <c r="A200" s="59" t="n"/>
      <c r="B200" s="60" t="n"/>
      <c r="C200" s="60" t="n"/>
      <c r="D200" s="60">
        <f t="array" ref="D200">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MATCH($E200,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00" s="60">
        <f t="array" ref="E200">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MATCH($F200,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00" s="60" t="inlineStr"/>
      <c r="G200" s="60" t="n"/>
      <c r="H200" s="60">
        <f t="array" ref="H200">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MATCH($I200,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00" s="60" t="n"/>
      <c r="J200" s="60" t="n"/>
      <c r="K200" s="60" t="n"/>
      <c r="L200" s="60" t="n"/>
      <c r="M200" s="60" t="n"/>
      <c r="N200" s="60" t="n"/>
      <c r="O200" s="60" t="n"/>
      <c r="P200" s="60">
        <f t="array" ref="P200">
_xlfn.IFS(
ISNUMBER(MATCH($Q200,{"шелфбаннер","разделитель","монетница","чековая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ISNUMBER(MATCH($Q200,{"LED/LCD","видеокулер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ISNUMBER(MATCH($Q200,{"автомобиль","машина","выставочное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ISNUMBER(MATCH($Q200,{"билборд","лифтовая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ISNUMBER(MATCH($Q200,{"навигация","подвесной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ISNUMBER(MATCH($Q200,{"движущаяся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ISNUMBER(MATCH($Q200,{"каталог","журнал"},)),
"Пресса",
$Q200="","")</f>
        <v/>
      </c>
      <c r="Q200" s="60" t="n"/>
      <c r="R200" s="60">
        <f t="array" ref="R200">
IFERROR(
_xlfn.IFS(
OR(ISNUMBER(MATCH($Q200,{"экспозиция","макет","стенд","автостенд","авто стенд","выставочное пространство","выставочные стенды","модульные выставочные стенды","3Д конструкция","3D конструкция"},)),P200="Экспонирование"),
"нестандартный",
ISNUMBER(MATCH($Q200,{"скроллер","призматрон"},)),
"динамический",
$P200="Видео",
"цифровой",
OR($P200="Пресса",$P200="Щит",$P200="POSm",$P200="Подвес",$P200="Брендирование/оклейка"),
"статический"),"")</f>
        <v/>
      </c>
      <c r="S200" s="59" t="n"/>
      <c r="T200" s="60" t="n"/>
      <c r="U200" s="60" t="n"/>
      <c r="V200" s="60">
        <f>
IF(P200="Видео",
"цифровой постер/ролик",
IF(ISNUMBER(MATCH(Q200,{"короб световой","короб световой | лайтбокс","короб световой | кристалайт","лайтбокс","лайт бокс","кристалайт","LB","lightbox"},)),
"бэклит",
IF(P200="Брендирование/оклейка",
"перфарированная пленка/самоклейка",
IF(P200="Экспонирование",
"под запрос",
IF(P200="Подвес",
"баннер/ткань",
"")))))</f>
        <v/>
      </c>
      <c r="W200" s="59" t="n"/>
      <c r="X200" s="59" t="n"/>
      <c r="Y200" s="59" t="n"/>
      <c r="Z200" s="61" t="n"/>
      <c r="AA200" s="61" t="n"/>
      <c r="AB200" s="61">
        <f>IF(BL200&gt;0,Z200,0)</f>
        <v/>
      </c>
      <c r="AC200" s="59" t="n"/>
      <c r="AD200" s="59" t="n"/>
      <c r="AE200" s="59" t="n"/>
      <c r="AF200" s="59" t="n"/>
      <c r="AG200" s="59" t="n"/>
      <c r="AH200" s="59" t="n"/>
      <c r="AI200" s="59" t="n"/>
      <c r="AJ200" s="59" t="n"/>
      <c r="AK200" s="59" t="n"/>
      <c r="AL200" s="62">
        <f>IFERROR(IF(OR(R200="статический",R200="динамический",R200="нестандартный",R200="",R200=""),"-",IF(AND(AH200="-",AI200="-"),"-",AK200*3600/AH200*AI200)),"-")</f>
        <v/>
      </c>
      <c r="AM200" s="62">
        <f>IFERROR(IF(OR(R200="статический",R200="динамический",R200="",R200="", R200="BTL",R200="нестандартный"),"-",AG200*AI200*AL200/60),"-")</f>
        <v/>
      </c>
      <c r="AN200" s="63">
        <f>IFERROR(IF(AH200="","-",AG200*AI200/AH200),"-")</f>
        <v/>
      </c>
      <c r="AO200" s="59">
        <f>IFERROR(IF(OR($R200="статический",$R200="динамический",$R200="",$R200="",$R200="BTL",$R200="нестандартный"),"-",$AL200*$AY200),"-")</f>
        <v/>
      </c>
      <c r="AP200" s="62">
        <f>IFERROR(IF(OR($R200="статический",$R200="динамический",$R200="",$R200="",$R200="BTL",$R200="нестандартный"),"-",$AM200*AY200),"-")</f>
        <v/>
      </c>
      <c r="AQ200" s="64" t="n"/>
      <c r="AR200" s="61" t="n"/>
      <c r="AS200" s="61" t="n"/>
      <c r="AT200" s="61" t="n"/>
      <c r="AU200" s="65" t="n"/>
      <c r="AV200" s="124">
        <f>IFERROR(DR200/AT200*1000,"n/a")</f>
        <v/>
      </c>
      <c r="AW200" s="67" t="n"/>
      <c r="AX200" s="67" t="n"/>
      <c r="AY200" s="43">
        <f>IFERROR(IF(OR($AW200="",$AX200=""),"",_xlfn.DAYS($AX200+1,$AW200)),"")</f>
        <v/>
      </c>
      <c r="AZ200" s="68">
        <f t="array" ref="AZ200">
_xlfn.LET(_xlpm.COEFF,
IF($AW200+$AX200=0,0,IF(MAX(MIN($AX200,EOMONTH(AZ$15,0))-MAX($AW200,AZ$15)+1,)&gt;0,1,0)),
_xlfn.IFS(
$ES200="LisChannel",
_xlpm.COEFF*
INDEX({1;1;1.2;1.2;1;1;1;1;1.2;1.2;1.2;1.2},
MATCH(MONTH(AZ$15),
{1,2,3,4,5,6,7,8,9,10,11,12})),
CONCATENATE($ES200," ",$L200)="RussOutdoor метро",
_xlpm.COEFF*
INDEX({0.8;0.9;1.1;1.1;1;1;1;1;1.1;1.1;1.1;1.1},
MATCH(MONTH(AZ$15),
{1,2,3,4,5,6,7,8,9,10,11,12})),
$ES200&lt;&gt;"LisChannel",
_xlpm.COEFF,
$ES200&lt;&gt;"RussOutdoor",
_xlpm.COEFF))</f>
        <v/>
      </c>
      <c r="BA200" s="68">
        <f t="array" ref="BA200">
_xlfn.LET(_xlpm.COEFF,
IF($AW200+$AX200=0,0,IF(MAX(MIN($AX200,EOMONTH(BA$15,0))-MAX($AW200,BA$15)+1,)&gt;0,1,0)),
_xlfn.IFS(
$ES200="LisChannel",
_xlpm.COEFF*
INDEX({1;1;1.2;1.2;1;1;1;1;1.2;1.2;1.2;1.2},
MATCH(MONTH(BA$15),
{1,2,3,4,5,6,7,8,9,10,11,12})),
CONCATENATE($ES200," ",$L200)="RussOutdoor метро",
_xlpm.COEFF*
INDEX({0.8;0.9;1.1;1.1;1;1;1;1;1.1;1.1;1.1;1.1},
MATCH(MONTH(BA$15),
{1,2,3,4,5,6,7,8,9,10,11,12})),
$ES200&lt;&gt;"LisChannel",
_xlpm.COEFF,
$ES200&lt;&gt;"RussOutdoor",
_xlpm.COEFF))</f>
        <v/>
      </c>
      <c r="BB200" s="68">
        <f t="array" ref="BB200">
_xlfn.LET(_xlpm.COEFF,
IF($AW200+$AX200=0,0,IF(MAX(MIN($AX200,EOMONTH(BB$15,0))-MAX($AW200,BB$15)+1,)&gt;0,1,0)),
_xlfn.IFS(
$ES200="LisChannel",
_xlpm.COEFF*
INDEX({1;1;1.2;1.2;1;1;1;1;1.2;1.2;1.2;1.2},
MATCH(MONTH(BB$15),
{1,2,3,4,5,6,7,8,9,10,11,12})),
CONCATENATE($ES200," ",$L200)="RussOutdoor метро",
_xlpm.COEFF*
INDEX({0.8;0.9;1.1;1.1;1;1;1;1;1.1;1.1;1.1;1.1},
MATCH(MONTH(BB$15),
{1,2,3,4,5,6,7,8,9,10,11,12})),
$ES200&lt;&gt;"LisChannel",
_xlpm.COEFF,
$ES200&lt;&gt;"RussOutdoor",
_xlpm.COEFF))</f>
        <v/>
      </c>
      <c r="BC200" s="68">
        <f t="array" ref="BC200">
_xlfn.LET(_xlpm.COEFF,
IF($AW200+$AX200=0,0,IF(MAX(MIN($AX200,EOMONTH(BC$15,0))-MAX($AW200,BC$15)+1,)&gt;0,1,0)),
_xlfn.IFS(
$ES200="LisChannel",
_xlpm.COEFF*
INDEX({1;1;1.2;1.2;1;1;1;1;1.2;1.2;1.2;1.2},
MATCH(MONTH(BC$15),
{1,2,3,4,5,6,7,8,9,10,11,12})),
CONCATENATE($ES200," ",$L200)="RussOutdoor метро",
_xlpm.COEFF*
INDEX({0.8;0.9;1.1;1.1;1;1;1;1;1.1;1.1;1.1;1.1},
MATCH(MONTH(BC$15),
{1,2,3,4,5,6,7,8,9,10,11,12})),
$ES200&lt;&gt;"LisChannel",
_xlpm.COEFF,
$ES200&lt;&gt;"RussOutdoor",
_xlpm.COEFF))</f>
        <v/>
      </c>
      <c r="BD200" s="68">
        <f t="array" ref="BD200">
_xlfn.LET(_xlpm.COEFF,
IF($AW200+$AX200=0,0,IF(MAX(MIN($AX200,EOMONTH(BD$15,0))-MAX($AW200,BD$15)+1,)&gt;0,1,0)),
_xlfn.IFS(
$ES200="LisChannel",
_xlpm.COEFF*
INDEX({1;1;1.2;1.2;1;1;1;1;1.2;1.2;1.2;1.2},
MATCH(MONTH(BD$15),
{1,2,3,4,5,6,7,8,9,10,11,12})),
CONCATENATE($ES200," ",$L200)="RussOutdoor метро",
_xlpm.COEFF*
INDEX({0.8;0.9;1.1;1.1;1;1;1;1;1.1;1.1;1.1;1.1},
MATCH(MONTH(BD$15),
{1,2,3,4,5,6,7,8,9,10,11,12})),
$ES200&lt;&gt;"LisChannel",
_xlpm.COEFF,
$ES200&lt;&gt;"RussOutdoor",
_xlpm.COEFF))</f>
        <v/>
      </c>
      <c r="BE200" s="68">
        <f t="array" ref="BE200">
_xlfn.LET(_xlpm.COEFF,
IF($AW200+$AX200=0,0,IF(MAX(MIN($AX200,EOMONTH(BE$15,0))-MAX($AW200,BE$15)+1,)&gt;0,1,0)),
_xlfn.IFS(
$ES200="LisChannel",
_xlpm.COEFF*
INDEX({1;1;1.2;1.2;1;1;1;1;1.2;1.2;1.2;1.2},
MATCH(MONTH(BE$15),
{1,2,3,4,5,6,7,8,9,10,11,12})),
CONCATENATE($ES200," ",$L200)="RussOutdoor метро",
_xlpm.COEFF*
INDEX({0.8;0.9;1.1;1.1;1;1;1;1;1.1;1.1;1.1;1.1},
MATCH(MONTH(BE$15),
{1,2,3,4,5,6,7,8,9,10,11,12})),
$ES200&lt;&gt;"LisChannel",
_xlpm.COEFF,
$ES200&lt;&gt;"RussOutdoor",
_xlpm.COEFF))</f>
        <v/>
      </c>
      <c r="BF200" s="68">
        <f t="array" ref="BF200">
_xlfn.LET(_xlpm.COEFF,
IF($AW200+$AX200=0,0,IF(MAX(MIN($AX200,EOMONTH(BF$15,0))-MAX($AW200,BF$15)+1,)&gt;0,1,0)),
_xlfn.IFS(
$ES200="LisChannel",
_xlpm.COEFF*
INDEX({1;1;1.2;1.2;1;1;1;1;1.2;1.2;1.2;1.2},
MATCH(MONTH(BF$15),
{1,2,3,4,5,6,7,8,9,10,11,12})),
CONCATENATE($ES200," ",$L200)="RussOutdoor метро",
_xlpm.COEFF*
INDEX({0.8;0.9;1.1;1.1;1;1;1;1;1.1;1.1;1.1;1.1},
MATCH(MONTH(BF$15),
{1,2,3,4,5,6,7,8,9,10,11,12})),
$ES200&lt;&gt;"LisChannel",
_xlpm.COEFF,
$ES200&lt;&gt;"RussOutdoor",
_xlpm.COEFF))</f>
        <v/>
      </c>
      <c r="BG200" s="68">
        <f t="array" ref="BG200">
_xlfn.LET(_xlpm.COEFF,
IF($AW200+$AX200=0,0,IF(MAX(MIN($AX200,EOMONTH(BG$15,0))-MAX($AW200,BG$15)+1,)&gt;0,1,0)),
_xlfn.IFS(
$ES200="LisChannel",
_xlpm.COEFF*
INDEX({1;1;1.2;1.2;1;1;1;1;1.2;1.2;1.2;1.2},
MATCH(MONTH(BG$15),
{1,2,3,4,5,6,7,8,9,10,11,12})),
CONCATENATE($ES200," ",$L200)="RussOutdoor метро",
_xlpm.COEFF*
INDEX({0.8;0.9;1.1;1.1;1;1;1;1;1.1;1.1;1.1;1.1},
MATCH(MONTH(BG$15),
{1,2,3,4,5,6,7,8,9,10,11,12})),
$ES200&lt;&gt;"LisChannel",
_xlpm.COEFF,
$ES200&lt;&gt;"RussOutdoor",
_xlpm.COEFF))</f>
        <v/>
      </c>
      <c r="BH200" s="68">
        <f t="array" ref="BH200">
_xlfn.LET(_xlpm.COEFF,
IF($AW200+$AX200=0,0,IF(MAX(MIN($AX200,EOMONTH(BH$15,0))-MAX($AW200,BH$15)+1,)&gt;0,1,0)),
_xlfn.IFS(
$ES200="LisChannel",
_xlpm.COEFF*
INDEX({1;1;1.2;1.2;1;1;1;1;1.2;1.2;1.2;1.2},
MATCH(MONTH(BH$15),
{1,2,3,4,5,6,7,8,9,10,11,12})),
CONCATENATE($ES200," ",$L200)="RussOutdoor метро",
_xlpm.COEFF*
INDEX({0.8;0.9;1.1;1.1;1;1;1;1;1.1;1.1;1.1;1.1},
MATCH(MONTH(BH$15),
{1,2,3,4,5,6,7,8,9,10,11,12})),
$ES200&lt;&gt;"LisChannel",
_xlpm.COEFF,
$ES200&lt;&gt;"RussOutdoor",
_xlpm.COEFF))</f>
        <v/>
      </c>
      <c r="BI200" s="68">
        <f t="array" ref="BI200">
_xlfn.LET(_xlpm.COEFF,
IF($AW200+$AX200=0,0,IF(MAX(MIN($AX200,EOMONTH(BI$15,0))-MAX($AW200,BI$15)+1,)&gt;0,1,0)),
_xlfn.IFS(
$ES200="LisChannel",
_xlpm.COEFF*
INDEX({1;1;1.2;1.2;1;1;1;1;1.2;1.2;1.2;1.2},
MATCH(MONTH(BI$15),
{1,2,3,4,5,6,7,8,9,10,11,12})),
CONCATENATE($ES200," ",$L200)="RussOutdoor метро",
_xlpm.COEFF*
INDEX({0.8;0.9;1.1;1.1;1;1;1;1;1.1;1.1;1.1;1.1},
MATCH(MONTH(BI$15),
{1,2,3,4,5,6,7,8,9,10,11,12})),
$ES200&lt;&gt;"LisChannel",
_xlpm.COEFF,
$ES200&lt;&gt;"RussOutdoor",
_xlpm.COEFF))</f>
        <v/>
      </c>
      <c r="BJ200" s="68">
        <f t="array" ref="BJ200">
_xlfn.LET(_xlpm.COEFF,
IF($AW200+$AX200=0,0,IF(MAX(MIN($AX200,EOMONTH(BJ$15,0))-MAX($AW200,BJ$15)+1,)&gt;0,1,0)),
_xlfn.IFS(
$ES200="LisChannel",
_xlpm.COEFF*
INDEX({1;1;1.2;1.2;1;1;1;1;1.2;1.2;1.2;1.2},
MATCH(MONTH(BJ$15),
{1,2,3,4,5,6,7,8,9,10,11,12})),
CONCATENATE($ES200," ",$L200)="RussOutdoor метро",
_xlpm.COEFF*
INDEX({0.8;0.9;1.1;1.1;1;1;1;1;1.1;1.1;1.1;1.1},
MATCH(MONTH(BJ$15),
{1,2,3,4,5,6,7,8,9,10,11,12})),
$ES200&lt;&gt;"LisChannel",
_xlpm.COEFF,
$ES200&lt;&gt;"RussOutdoor",
_xlpm.COEFF))</f>
        <v/>
      </c>
      <c r="BK200" s="68">
        <f t="array" ref="BK200">
_xlfn.LET(_xlpm.COEFF,
IF($AW200+$AX200=0,0,IF(MAX(MIN($AX200,EOMONTH(BK$15,0))-MAX($AW200,BK$15)+1,)&gt;0,1,0)),
_xlfn.IFS(
$ES200="LisChannel",
_xlpm.COEFF*
INDEX({1;1;1.2;1.2;1;1;1;1;1.2;1.2;1.2;1.2},
MATCH(MONTH(BK$15),
{1,2,3,4,5,6,7,8,9,10,11,12})),
CONCATENATE($ES200," ",$L200)="RussOutdoor метро",
_xlpm.COEFF*
INDEX({0.8;0.9;1.1;1.1;1;1;1;1;1.1;1.1;1.1;1.1},
MATCH(MONTH(BK$15),
{1,2,3,4,5,6,7,8,9,10,11,12})),
$ES200&lt;&gt;"LisChannel",
_xlpm.COEFF,
$ES200&lt;&gt;"RussOutdoor",
_xlpm.COEFF))</f>
        <v/>
      </c>
      <c r="BL200" s="62">
        <f>COUNTIFS($AZ200:$BK200,"&gt;0")</f>
        <v/>
      </c>
      <c r="BM200" s="65" t="n"/>
      <c r="BN200" s="125">
        <f>$DJ200</f>
        <v/>
      </c>
      <c r="BO200" s="63">
        <f>$DQ200</f>
        <v/>
      </c>
      <c r="BP200" s="125">
        <f>
IFERROR(
IF($BL200=0,0,
$BN200*(1-$BO200)),
0)</f>
        <v/>
      </c>
      <c r="BQ200" s="125">
        <f t="array" ref="BQ200">
IFERROR(
_xlfn.IFS(
$DH200="день_1",
$BP200*$BL200/($AX200-$AW200+1)*AZ200*(DAY(EOMONTH(AZ$15,0))),
$DH200="день_2",
$BP200/30*MAX(MIN($AX200,EOMONTH(AZ$15,0))-MAX($AW200,AZ$15)+1,),
$DH200="раб.день",
$BP200/30*(IFERROR(
_xlfn.LET(_xlpm.VD,
CHOOSE(
{1;2;3;4;5;6;7;8;9;10;11;12;13;14;15;16;17;18},
45658,45659,45660,45661,45662,45663,45664,45665,45711,45724,45778,45779,45785,45786,45820,45821,45965,46022),
_xlfn.LET(_xlpm.DD,
MAX(MIN($AX200,EOMONTH(AZ$15,0))-MAX($AW200,AZ$15),),
_xlfn.IFS(
AND(MONTH($AW200)=MONTH(AZ$15),MONTH($AX200)&lt;&gt;MONTH(AZ$15)),
NETWORKDAYS.INTL($AW200,$AW200+_xlpm.DD,1,_xlpm.VD),
AND(MONTH($AW200)&lt;&gt;MONTH(AZ$15),MONTH($AX200)=MONTH(AZ$15)),
NETWORKDAYS.INTL(($AX200)-_xlpm.DD,$AX200,1,_xlpm.VD),
AND(MONTH($AW200)&lt;MONTH(AZ$15),MONTH($AX200)&gt;MONTH(AZ$15)),
NETWORKDAYS.INTL((EOMONTH(AZ$15-1,1))-_xlpm.DD,EOMONTH(AZ$15-1,1),1,_xlpm.VD),
AND(MONTH($AW200)=MONTH(AZ$15),MONTH($AX200)=MONTH(AZ$15)),
NETWORKDAYS.INTL($AW200,$AX200,1,_xlpm.VD)))),0)),
$DH200="месяц",
$BP200*AZ200,
$DH200="неделя",
$BP200*AZ200/7*(ROUNDUP((DAY(EOMONTH(AZ$15,0)))/4,0))),
0)</f>
        <v/>
      </c>
      <c r="BR200" s="125">
        <f t="array" ref="BR200">
IFERROR(
_xlfn.IFS(
$DH200="день_1",
$BP200*$BL200/($AX200-$AW200+1)*BA200*(DAY(EOMONTH(BA$15,0))),
$DH200="день_2",
$BP200/30*MAX(MIN($AX200,EOMONTH(BA$15,0))-MAX($AW200,BA$15)+1,),
$DH200="раб.день",
$BP200/30*(IFERROR(
_xlfn.LET(_xlpm.VD,
CHOOSE(
{1;2;3;4;5;6;7;8;9;10;11;12;13;14;15;16;17;18},
45658,45659,45660,45661,45662,45663,45664,45665,45711,45724,45778,45779,45785,45786,45820,45821,45965,46022),
_xlfn.LET(_xlpm.DD,
MAX(MIN($AX200,EOMONTH(BA$15,0))-MAX($AW200,BA$15),),
_xlfn.IFS(
AND(MONTH($AW200)=MONTH(BA$15),MONTH($AX200)&lt;&gt;MONTH(BA$15)),
NETWORKDAYS.INTL($AW200,$AW200+_xlpm.DD,1,_xlpm.VD),
AND(MONTH($AW200)&lt;&gt;MONTH(BA$15),MONTH($AX200)=MONTH(BA$15)),
NETWORKDAYS.INTL(($AX200)-_xlpm.DD,$AX200,1,_xlpm.VD),
AND(MONTH($AW200)&lt;MONTH(BA$15),MONTH($AX200)&gt;MONTH(BA$15)),
NETWORKDAYS.INTL((EOMONTH(BA$15-1,1))-_xlpm.DD,EOMONTH(BA$15-1,1),1,_xlpm.VD),
AND(MONTH($AW200)=MONTH(BA$15),MONTH($AX200)=MONTH(BA$15)),
NETWORKDAYS.INTL($AW200,$AX200,1,_xlpm.VD)))),0)),
$DH200="месяц",
$BP200*BA200,
$DH200="неделя",
$BP200*BA200/7*(ROUNDUP((DAY(EOMONTH(BA$15,0)))/4,0))),
0)</f>
        <v/>
      </c>
      <c r="BS200" s="125">
        <f t="array" ref="BS200">
IFERROR(
_xlfn.IFS(
$DH200="день_1",
$BP200*$BL200/($AX200-$AW200+1)*BB200*(DAY(EOMONTH(BB$15,0))),
$DH200="день_2",
$BP200/30*MAX(MIN($AX200,EOMONTH(BB$15,0))-MAX($AW200,BB$15)+1,),
$DH200="раб.день",
$BP200/30*(IFERROR(
_xlfn.LET(_xlpm.VD,
CHOOSE(
{1;2;3;4;5;6;7;8;9;10;11;12;13;14;15;16;17;18},
45658,45659,45660,45661,45662,45663,45664,45665,45711,45724,45778,45779,45785,45786,45820,45821,45965,46022),
_xlfn.LET(_xlpm.DD,
MAX(MIN($AX200,EOMONTH(BB$15,0))-MAX($AW200,BB$15),),
_xlfn.IFS(
AND(MONTH($AW200)=MONTH(BB$15),MONTH($AX200)&lt;&gt;MONTH(BB$15)),
NETWORKDAYS.INTL($AW200,$AW200+_xlpm.DD,1,_xlpm.VD),
AND(MONTH($AW200)&lt;&gt;MONTH(BB$15),MONTH($AX200)=MONTH(BB$15)),
NETWORKDAYS.INTL(($AX200)-_xlpm.DD,$AX200,1,_xlpm.VD),
AND(MONTH($AW200)&lt;MONTH(BB$15),MONTH($AX200)&gt;MONTH(BB$15)),
NETWORKDAYS.INTL((EOMONTH(BB$15-1,1))-_xlpm.DD,EOMONTH(BB$15-1,1),1,_xlpm.VD),
AND(MONTH($AW200)=MONTH(BB$15),MONTH($AX200)=MONTH(BB$15)),
NETWORKDAYS.INTL($AW200,$AX200,1,_xlpm.VD)))),0)),
$DH200="месяц",
$BP200*BB200,
$DH200="неделя",
$BP200*BB200/7*(ROUNDUP((DAY(EOMONTH(BB$15,0)))/4,0))),
0)</f>
        <v/>
      </c>
      <c r="BT200" s="125">
        <f t="array" ref="BT200">
IFERROR(
_xlfn.IFS(
$DH200="день_1",
$BP200*$BL200/($AX200-$AW200+1)*BC200*(DAY(EOMONTH(BC$15,0))),
$DH200="день_2",
$BP200/30*MAX(MIN($AX200,EOMONTH(BC$15,0))-MAX($AW200,BC$15)+1,),
$DH200="раб.день",
$BP200/30*(IFERROR(
_xlfn.LET(_xlpm.VD,
CHOOSE(
{1;2;3;4;5;6;7;8;9;10;11;12;13;14;15;16;17;18},
45658,45659,45660,45661,45662,45663,45664,45665,45711,45724,45778,45779,45785,45786,45820,45821,45965,46022),
_xlfn.LET(_xlpm.DD,
MAX(MIN($AX200,EOMONTH(BC$15,0))-MAX($AW200,BC$15),),
_xlfn.IFS(
AND(MONTH($AW200)=MONTH(BC$15),MONTH($AX200)&lt;&gt;MONTH(BC$15)),
NETWORKDAYS.INTL($AW200,$AW200+_xlpm.DD,1,_xlpm.VD),
AND(MONTH($AW200)&lt;&gt;MONTH(BC$15),MONTH($AX200)=MONTH(BC$15)),
NETWORKDAYS.INTL(($AX200)-_xlpm.DD,$AX200,1,_xlpm.VD),
AND(MONTH($AW200)&lt;MONTH(BC$15),MONTH($AX200)&gt;MONTH(BC$15)),
NETWORKDAYS.INTL((EOMONTH(BC$15-1,1))-_xlpm.DD,EOMONTH(BC$15-1,1),1,_xlpm.VD),
AND(MONTH($AW200)=MONTH(BC$15),MONTH($AX200)=MONTH(BC$15)),
NETWORKDAYS.INTL($AW200,$AX200,1,_xlpm.VD)))),0)),
$DH200="месяц",
$BP200*BC200,
$DH200="неделя",
$BP200*BC200/7*(ROUNDUP((DAY(EOMONTH(BC$15,0)))/4,0))),
0)</f>
        <v/>
      </c>
      <c r="BU200" s="125">
        <f t="array" ref="BU200">
IFERROR(
_xlfn.IFS(
$DH200="день_1",
$BP200*$BL200/($AX200-$AW200+1)*BD200*(DAY(EOMONTH(BD$15,0))),
$DH200="день_2",
$BP200/30*MAX(MIN($AX200,EOMONTH(BD$15,0))-MAX($AW200,BD$15)+1,),
$DH200="раб.день",
$BP200/30*(IFERROR(
_xlfn.LET(_xlpm.VD,
CHOOSE(
{1;2;3;4;5;6;7;8;9;10;11;12;13;14;15;16;17;18},
45658,45659,45660,45661,45662,45663,45664,45665,45711,45724,45778,45779,45785,45786,45820,45821,45965,46022),
_xlfn.LET(_xlpm.DD,
MAX(MIN($AX200,EOMONTH(BD$15,0))-MAX($AW200,BD$15),),
_xlfn.IFS(
AND(MONTH($AW200)=MONTH(BD$15),MONTH($AX200)&lt;&gt;MONTH(BD$15)),
NETWORKDAYS.INTL($AW200,$AW200+_xlpm.DD,1,_xlpm.VD),
AND(MONTH($AW200)&lt;&gt;MONTH(BD$15),MONTH($AX200)=MONTH(BD$15)),
NETWORKDAYS.INTL(($AX200)-_xlpm.DD,$AX200,1,_xlpm.VD),
AND(MONTH($AW200)&lt;MONTH(BD$15),MONTH($AX200)&gt;MONTH(BD$15)),
NETWORKDAYS.INTL((EOMONTH(BD$15-1,1))-_xlpm.DD,EOMONTH(BD$15-1,1),1,_xlpm.VD),
AND(MONTH($AW200)=MONTH(BD$15),MONTH($AX200)=MONTH(BD$15)),
NETWORKDAYS.INTL($AW200,$AX200,1,_xlpm.VD)))),0)),
$DH200="месяц",
$BP200*BD200,
$DH200="неделя",
$BP200*BD200/7*(ROUNDUP((DAY(EOMONTH(BD$15,0)))/4,0))),
0)</f>
        <v/>
      </c>
      <c r="BV200" s="125">
        <f t="array" ref="BV200">
IFERROR(
_xlfn.IFS(
$DH200="день_1",
$BP200*$BL200/($AX200-$AW200+1)*BE200*(DAY(EOMONTH(BE$15,0))),
$DH200="день_2",
$BP200/30*MAX(MIN($AX200,EOMONTH(BE$15,0))-MAX($AW200,BE$15)+1,),
$DH200="раб.день",
$BP200/30*(IFERROR(
_xlfn.LET(_xlpm.VD,
CHOOSE(
{1;2;3;4;5;6;7;8;9;10;11;12;13;14;15;16;17;18},
45658,45659,45660,45661,45662,45663,45664,45665,45711,45724,45778,45779,45785,45786,45820,45821,45965,46022),
_xlfn.LET(_xlpm.DD,
MAX(MIN($AX200,EOMONTH(BE$15,0))-MAX($AW200,BE$15),),
_xlfn.IFS(
AND(MONTH($AW200)=MONTH(BE$15),MONTH($AX200)&lt;&gt;MONTH(BE$15)),
NETWORKDAYS.INTL($AW200,$AW200+_xlpm.DD,1,_xlpm.VD),
AND(MONTH($AW200)&lt;&gt;MONTH(BE$15),MONTH($AX200)=MONTH(BE$15)),
NETWORKDAYS.INTL(($AX200)-_xlpm.DD,$AX200,1,_xlpm.VD),
AND(MONTH($AW200)&lt;MONTH(BE$15),MONTH($AX200)&gt;MONTH(BE$15)),
NETWORKDAYS.INTL((EOMONTH(BE$15-1,1))-_xlpm.DD,EOMONTH(BE$15-1,1),1,_xlpm.VD),
AND(MONTH($AW200)=MONTH(BE$15),MONTH($AX200)=MONTH(BE$15)),
NETWORKDAYS.INTL($AW200,$AX200,1,_xlpm.VD)))),0)),
$DH200="месяц",
$BP200*BE200,
$DH200="неделя",
$BP200*BE200/7*(ROUNDUP((DAY(EOMONTH(BE$15,0)))/4,0))),
0)</f>
        <v/>
      </c>
      <c r="BW200" s="125">
        <f t="array" ref="BW200">
IFERROR(
_xlfn.IFS(
$DH200="день_1",
$BP200*$BL200/($AX200-$AW200+1)*BF200*(DAY(EOMONTH(BF$15,0))),
$DH200="день_2",
$BP200/30*MAX(MIN($AX200,EOMONTH(BF$15,0))-MAX($AW200,BF$15)+1,),
$DH200="раб.день",
$BP200/30*(IFERROR(
_xlfn.LET(_xlpm.VD,
CHOOSE(
{1;2;3;4;5;6;7;8;9;10;11;12;13;14;15;16;17;18},
45658,45659,45660,45661,45662,45663,45664,45665,45711,45724,45778,45779,45785,45786,45820,45821,45965,46022),
_xlfn.LET(_xlpm.DD,
MAX(MIN($AX200,EOMONTH(BF$15,0))-MAX($AW200,BF$15),),
_xlfn.IFS(
AND(MONTH($AW200)=MONTH(BF$15),MONTH($AX200)&lt;&gt;MONTH(BF$15)),
NETWORKDAYS.INTL($AW200,$AW200+_xlpm.DD,1,_xlpm.VD),
AND(MONTH($AW200)&lt;&gt;MONTH(BF$15),MONTH($AX200)=MONTH(BF$15)),
NETWORKDAYS.INTL(($AX200)-_xlpm.DD,$AX200,1,_xlpm.VD),
AND(MONTH($AW200)&lt;MONTH(BF$15),MONTH($AX200)&gt;MONTH(BF$15)),
NETWORKDAYS.INTL((EOMONTH(BF$15-1,1))-_xlpm.DD,EOMONTH(BF$15-1,1),1,_xlpm.VD),
AND(MONTH($AW200)=MONTH(BF$15),MONTH($AX200)=MONTH(BF$15)),
NETWORKDAYS.INTL($AW200,$AX200,1,_xlpm.VD)))),0)),
$DH200="месяц",
$BP200*BF200,
$DH200="неделя",
$BP200*BF200/7*(ROUNDUP((DAY(EOMONTH(BF$15,0)))/4,0))),
0)</f>
        <v/>
      </c>
      <c r="BX200" s="125">
        <f t="array" ref="BX200">
IFERROR(
_xlfn.IFS(
$DH200="день_1",
$BP200*$BL200/($AX200-$AW200+1)*BG200*(DAY(EOMONTH(BG$15,0))),
$DH200="день_2",
$BP200/30*MAX(MIN($AX200,EOMONTH(BG$15,0))-MAX($AW200,BG$15)+1,),
$DH200="раб.день",
$BP200/30*(IFERROR(
_xlfn.LET(_xlpm.VD,
CHOOSE(
{1;2;3;4;5;6;7;8;9;10;11;12;13;14;15;16;17;18},
45658,45659,45660,45661,45662,45663,45664,45665,45711,45724,45778,45779,45785,45786,45820,45821,45965,46022),
_xlfn.LET(_xlpm.DD,
MAX(MIN($AX200,EOMONTH(BG$15,0))-MAX($AW200,BG$15),),
_xlfn.IFS(
AND(MONTH($AW200)=MONTH(BG$15),MONTH($AX200)&lt;&gt;MONTH(BG$15)),
NETWORKDAYS.INTL($AW200,$AW200+_xlpm.DD,1,_xlpm.VD),
AND(MONTH($AW200)&lt;&gt;MONTH(BG$15),MONTH($AX200)=MONTH(BG$15)),
NETWORKDAYS.INTL(($AX200)-_xlpm.DD,$AX200,1,_xlpm.VD),
AND(MONTH($AW200)&lt;MONTH(BG$15),MONTH($AX200)&gt;MONTH(BG$15)),
NETWORKDAYS.INTL((EOMONTH(BG$15-1,1))-_xlpm.DD,EOMONTH(BG$15-1,1),1,_xlpm.VD),
AND(MONTH($AW200)=MONTH(BG$15),MONTH($AX200)=MONTH(BG$15)),
NETWORKDAYS.INTL($AW200,$AX200,1,_xlpm.VD)))),0)),
$DH200="месяц",
$BP200*BG200,
$DH200="неделя",
$BP200*BG200/7*(ROUNDUP((DAY(EOMONTH(BG$15,0)))/4,0))),
0)</f>
        <v/>
      </c>
      <c r="BY200" s="125">
        <f t="array" ref="BY200">
IFERROR(
_xlfn.IFS(
$DH200="день_1",
$BP200*$BL200/($AX200-$AW200+1)*BH200*(DAY(EOMONTH(BH$15,0))),
$DH200="день_2",
$BP200/30*MAX(MIN($AX200,EOMONTH(BH$15,0))-MAX($AW200,BH$15)+1,),
$DH200="раб.день",
$BP200/30*(IFERROR(
_xlfn.LET(_xlpm.VD,
CHOOSE(
{1;2;3;4;5;6;7;8;9;10;11;12;13;14;15;16;17;18},
45658,45659,45660,45661,45662,45663,45664,45665,45711,45724,45778,45779,45785,45786,45820,45821,45965,46022),
_xlfn.LET(_xlpm.DD,
MAX(MIN($AX200,EOMONTH(BH$15,0))-MAX($AW200,BH$15),),
_xlfn.IFS(
AND(MONTH($AW200)=MONTH(BH$15),MONTH($AX200)&lt;&gt;MONTH(BH$15)),
NETWORKDAYS.INTL($AW200,$AW200+_xlpm.DD,1,_xlpm.VD),
AND(MONTH($AW200)&lt;&gt;MONTH(BH$15),MONTH($AX200)=MONTH(BH$15)),
NETWORKDAYS.INTL(($AX200)-_xlpm.DD,$AX200,1,_xlpm.VD),
AND(MONTH($AW200)&lt;MONTH(BH$15),MONTH($AX200)&gt;MONTH(BH$15)),
NETWORKDAYS.INTL((EOMONTH(BH$15-1,1))-_xlpm.DD,EOMONTH(BH$15-1,1),1,_xlpm.VD),
AND(MONTH($AW200)=MONTH(BH$15),MONTH($AX200)=MONTH(BH$15)),
NETWORKDAYS.INTL($AW200,$AX200,1,_xlpm.VD)))),0)),
$DH200="месяц",
$BP200*BH200,
$DH200="неделя",
$BP200*BH200/7*(ROUNDUP((DAY(EOMONTH(BH$15,0)))/4,0))),
0)</f>
        <v/>
      </c>
      <c r="BZ200" s="125">
        <f t="array" ref="BZ200">
IFERROR(
_xlfn.IFS(
$DH200="день_1",
$BP200*$BL200/($AX200-$AW200+1)*BI200*(DAY(EOMONTH(BI$15,0))),
$DH200="день_2",
$BP200/30*MAX(MIN($AX200,EOMONTH(BI$15,0))-MAX($AW200,BI$15)+1,),
$DH200="раб.день",
$BP200/30*(IFERROR(
_xlfn.LET(_xlpm.VD,
CHOOSE(
{1;2;3;4;5;6;7;8;9;10;11;12;13;14;15;16;17;18},
45658,45659,45660,45661,45662,45663,45664,45665,45711,45724,45778,45779,45785,45786,45820,45821,45965,46022),
_xlfn.LET(_xlpm.DD,
MAX(MIN($AX200,EOMONTH(BI$15,0))-MAX($AW200,BI$15),),
_xlfn.IFS(
AND(MONTH($AW200)=MONTH(BI$15),MONTH($AX200)&lt;&gt;MONTH(BI$15)),
NETWORKDAYS.INTL($AW200,$AW200+_xlpm.DD,1,_xlpm.VD),
AND(MONTH($AW200)&lt;&gt;MONTH(BI$15),MONTH($AX200)=MONTH(BI$15)),
NETWORKDAYS.INTL(($AX200)-_xlpm.DD,$AX200,1,_xlpm.VD),
AND(MONTH($AW200)&lt;MONTH(BI$15),MONTH($AX200)&gt;MONTH(BI$15)),
NETWORKDAYS.INTL((EOMONTH(BI$15-1,1))-_xlpm.DD,EOMONTH(BI$15-1,1),1,_xlpm.VD),
AND(MONTH($AW200)=MONTH(BI$15),MONTH($AX200)=MONTH(BI$15)),
NETWORKDAYS.INTL($AW200,$AX200,1,_xlpm.VD)))),0)),
$DH200="месяц",
$BP200*BI200,
$DH200="неделя",
$BP200*BI200/7*(ROUNDUP((DAY(EOMONTH(BI$15,0)))/4,0))),
0)</f>
        <v/>
      </c>
      <c r="CA200" s="125">
        <f t="array" ref="CA200">
IFERROR(
_xlfn.IFS(
$DH200="день_1",
$BP200*$BL200/($AX200-$AW200+1)*BJ200*(DAY(EOMONTH(BJ$15,0))),
$DH200="день_2",
$BP200/30*MAX(MIN($AX200,EOMONTH(BJ$15,0))-MAX($AW200,BJ$15)+1,),
$DH200="раб.день",
$BP200/30*(IFERROR(
_xlfn.LET(_xlpm.VD,
CHOOSE(
{1;2;3;4;5;6;7;8;9;10;11;12;13;14;15;16;17;18},
45658,45659,45660,45661,45662,45663,45664,45665,45711,45724,45778,45779,45785,45786,45820,45821,45965,46022),
_xlfn.LET(_xlpm.DD,
MAX(MIN($AX200,EOMONTH(BJ$15,0))-MAX($AW200,BJ$15),),
_xlfn.IFS(
AND(MONTH($AW200)=MONTH(BJ$15),MONTH($AX200)&lt;&gt;MONTH(BJ$15)),
NETWORKDAYS.INTL($AW200,$AW200+_xlpm.DD,1,_xlpm.VD),
AND(MONTH($AW200)&lt;&gt;MONTH(BJ$15),MONTH($AX200)=MONTH(BJ$15)),
NETWORKDAYS.INTL(($AX200)-_xlpm.DD,$AX200,1,_xlpm.VD),
AND(MONTH($AW200)&lt;MONTH(BJ$15),MONTH($AX200)&gt;MONTH(BJ$15)),
NETWORKDAYS.INTL((EOMONTH(BJ$15-1,1))-_xlpm.DD,EOMONTH(BJ$15-1,1),1,_xlpm.VD),
AND(MONTH($AW200)=MONTH(BJ$15),MONTH($AX200)=MONTH(BJ$15)),
NETWORKDAYS.INTL($AW200,$AX200,1,_xlpm.VD)))),0)),
$DH200="месяц",
$BP200*BJ200,
$DH200="неделя",
$BP200*BJ200/7*(ROUNDUP((DAY(EOMONTH(BJ$15,0)))/4,0))),
0)</f>
        <v/>
      </c>
      <c r="CB200" s="125">
        <f t="array" ref="CB200">
IFERROR(
_xlfn.IFS(
$DH200="день_1",
$BP200*$BL200/($AX200-$AW200+1)*BK200*(DAY(EOMONTH(BK$15,0))),
$DH200="день_2",
$BP200/30*MAX(MIN($AX200,EOMONTH(BK$15,0))-MAX($AW200,BK$15)+1,),
$DH200="раб.день",
$BP200/30*(IFERROR(
_xlfn.LET(_xlpm.VD,
CHOOSE(
{1;2;3;4;5;6;7;8;9;10;11;12;13;14;15;16;17;18},
45658,45659,45660,45661,45662,45663,45664,45665,45711,45724,45778,45779,45785,45786,45820,45821,45965,46022),
_xlfn.LET(_xlpm.DD,
MAX(MIN($AX200,EOMONTH(BK$15,0))-MAX($AW200,BK$15),),
_xlfn.IFS(
AND(MONTH($AW200)=MONTH(BK$15),MONTH($AX200)&lt;&gt;MONTH(BK$15)),
NETWORKDAYS.INTL($AW200,$AW200+_xlpm.DD,1,_xlpm.VD),
AND(MONTH($AW200)&lt;&gt;MONTH(BK$15),MONTH($AX200)=MONTH(BK$15)),
NETWORKDAYS.INTL(($AX200)-_xlpm.DD,$AX200,1,_xlpm.VD),
AND(MONTH($AW200)&lt;MONTH(BK$15),MONTH($AX200)&gt;MONTH(BK$15)),
NETWORKDAYS.INTL((EOMONTH(BK$15-1,1))-_xlpm.DD,EOMONTH(BK$15-1,1),1,_xlpm.VD),
AND(MONTH($AW200)=MONTH(BK$15),MONTH($AX200)=MONTH(BK$15)),
NETWORKDAYS.INTL($AW200,$AX200,1,_xlpm.VD)))),0)),
$DH200="месяц",
$BP200*BK200,
$DH200="неделя",
$BP200*BK200/7*(ROUNDUP((DAY(EOMONTH(BK$15,0)))/4,0))),
0)</f>
        <v/>
      </c>
      <c r="CC200" s="125">
        <f>SUM($BQ200:$CB200)</f>
        <v/>
      </c>
      <c r="CD200" s="126">
        <f>SUM($EH200:$EH200)</f>
        <v/>
      </c>
      <c r="CE200" s="126">
        <f>$CD200*$AB200</f>
        <v/>
      </c>
      <c r="CF200" s="126">
        <f>SUM($EK200:$EK200)</f>
        <v/>
      </c>
      <c r="CG200" s="126">
        <f>$CF200*$AB200</f>
        <v/>
      </c>
      <c r="CH200" s="126">
        <f>SUM($CC200,$CE200,$CG200)</f>
        <v/>
      </c>
      <c r="CI200" s="126">
        <f>$CH200*(1+$CM200)</f>
        <v/>
      </c>
      <c r="CJ200" s="127" t="n">
        <v>0</v>
      </c>
      <c r="CK200" s="126">
        <f>SUM($CH200:$CH200)*(1+$CJ200)</f>
        <v/>
      </c>
      <c r="CL200" s="126">
        <f>SUM($CH200:$CH200)*(1+$CM200)</f>
        <v/>
      </c>
      <c r="CM200" s="59" t="inlineStr">
        <is>
          <t>20%</t>
        </is>
      </c>
      <c r="CN200" s="59" t="n"/>
      <c r="CO200" s="72" t="n"/>
      <c r="CP200" s="59" t="n"/>
      <c r="CQ200" s="73" t="n"/>
      <c r="CR200" s="73" t="n"/>
      <c r="CS200" s="73" t="n"/>
      <c r="CT200" s="72" t="n"/>
      <c r="CU200" s="79" t="inlineStr">
        <is>
          <t> </t>
        </is>
      </c>
      <c r="CV200" s="60" t="n"/>
      <c r="CW200" s="60" t="n"/>
      <c r="CX200" s="60" t="n"/>
      <c r="CY200" s="127">
        <f>IFERROR(($CC200-$EE200)/($EE200/(1-$DQ200)),0)</f>
        <v/>
      </c>
      <c r="CZ200" s="127">
        <f>IFERROR(1-$EI200/($CE200),0)</f>
        <v/>
      </c>
      <c r="DA200" s="127">
        <f>IFERROR(1-$EL200/($CG200),0)</f>
        <v/>
      </c>
      <c r="DB200" s="126">
        <f>ROUND(IFERROR(($CI200/(1+$CM200)-$EN200),0),2)</f>
        <v/>
      </c>
      <c r="DC200" s="128" t="n"/>
      <c r="DD200" s="125" t="n"/>
      <c r="DE200" s="75" t="n">
        <v>0</v>
      </c>
      <c r="DF200" s="128" t="n"/>
      <c r="DG200" s="125">
        <f>IF($DC200=0,0,$DD200*($DC200*100%-$DE200*$DF200))*SUM($AB200:$AB200)</f>
        <v/>
      </c>
      <c r="DH200" s="129" t="inlineStr">
        <is>
          <t>месяц</t>
        </is>
      </c>
      <c r="DI200" s="130">
        <f t="array" ref="DI200">IFERROR(
IF($ES200="LisChannel",
(ROUND(((INDEX({174.625;153.888888888889;130.972222222222},MATCH($AI200,{2;3;4}),0))*$AG200*$AI200),2)),0),0)</f>
        <v/>
      </c>
      <c r="DJ200" s="130">
        <f>
_xlfn.LET(_xlpm.X,
IFERROR(
IF($ES200="НовиковТВ",
(_xlfn.LET(_xlpm.NTV,
_xlfn.LET(_xlpm.MIN,350000,
IF(SUMIFS($DI:$DI,$ES:$ES,"НовиковТВ")&lt;=_xlpm.MIN,
(SUMIFS($DI:$DI,$ES:$ES,"НовиковТВ")/(COUNTIFS($ES:$ES,"НовиковТВ")))*_xlpm.MIN/SUMIFS($DI:$DI,$ES:$ES,"НовиковТВ"),
DI200)),
_xlpm.NTV+$DG200/(1-(1-(_xlpm.NTV)*(1-$DL200)*(1-$DM200)*(1-$DN200)*(1-$DO200)*(1-$DP200)/_xlpm.NTV))))/(1+$EP200),
$DI200+$DG200/(1-(1-($DI200)*(1-$DL200)*(1-$DM200)*(1-$DN200)*(1-$DO200)*(1-$DP200)/$DI200))),
0),
_xlpm.X*(1+$CM200)*(1+$CW200)-_xlpm.X*(1+$CM200)+_xlpm.X)</f>
        <v/>
      </c>
      <c r="DK200" s="125" t="inlineStr">
        <is>
          <t>послед.</t>
        </is>
      </c>
      <c r="DL200" s="63" t="n">
        <v>0</v>
      </c>
      <c r="DM200" s="63" t="n">
        <v>0</v>
      </c>
      <c r="DN200" s="63" t="n">
        <v>0</v>
      </c>
      <c r="DO200" s="63" t="n">
        <v>0</v>
      </c>
      <c r="DP200" s="63" t="n">
        <v>0</v>
      </c>
      <c r="DQ200" s="63">
        <f t="array" ref="DQ200">IFERROR(_xlfn.IFS(
$DK200="послед.",1-(1-$DL200)*(1-$DM200)*(1-$DN200)*(1-$DO200)*(1-$DP200),
$DK200="сумм.",$DL200+$DM200+$DN200+$DO200+$DP200),
0)</f>
        <v/>
      </c>
      <c r="DR200" s="125">
        <f t="array" ref="DR200">
IFERROR(
_xlfn.IFS(
$BL200=0,
0,
$BL200&gt;0,
_xlfn.IFS($DK200="послед.",
$DJ200*(1-$DL200)*(1-$DM200)*(1-$DN200)*(1-$DO200)*(1-$DP200),
$DK200="сумм.",
$DJ200*(1-($DL200+$DM200+$DN200+$DO200+$DP200)))),0)</f>
        <v/>
      </c>
      <c r="DS200" s="125">
        <f t="array" ref="DS200">
IFERROR(_xlfn.IFS(
$DH200="день_1",
$DR200*$BL200/($AX200-$AW200+1)*AZ200*(DAY(EOMONTH(AZ$15,0))),
$DH200="день_2",
$DR200/30*MAX(MIN($AX200,EOMONTH(AZ$15,0))-MAX($AW200,AZ$15)+1,),
$DH200="раб.день",
$DR200/30*(IFERROR(
_xlfn.LET(_xlpm.VD,
CHOOSE(
{1;2;3;4;5;6;7;8;9;10;11;12;13;14;15;16;17;18},
45658,45659,45660,45661,45662,45663,45664,45665,45711,45724,45778,45779,45785,45786,45820,45821,45965,46022),
_xlfn.LET(_xlpm.DD,
MAX(MIN($AX200,EOMONTH(AZ$15,0))-MAX($AW200,AZ$15),),
_xlfn.IFS(
AND(MONTH($AW200)=MONTH(AZ$15),MONTH($AX200)&lt;&gt;MONTH(AZ$15)),
NETWORKDAYS.INTL($AW200,$AW200+_xlpm.DD,1,_xlpm.VD),
AND(MONTH($AW200)&lt;&gt;MONTH(AZ$15),MONTH($AX200)=MONTH(AZ$15)),
NETWORKDAYS.INTL(($AX200)-_xlpm.DD,$AX200,1,_xlpm.VD),
AND(MONTH($AW200)&lt;MONTH(AZ$15),MONTH($AX200)&gt;MONTH(AZ$15)),
NETWORKDAYS.INTL((EOMONTH(AZ$15-1,1))-_xlpm.DD,EOMONTH(AZ$15-1,1),1,_xlpm.VD),
AND(MONTH($AW200)=MONTH(AZ$15),MONTH($AX200)=MONTH(AZ$15)),
NETWORKDAYS.INTL($AW200,$AX200,1,_xlpm.VD)))),0)),
$DH200="месяц",
$DR200*AZ200,
$DH200="неделя",
$DR200*AZ200/7*(ROUNDUP((DAY(EOMONTH(AZ$15,0)))/4,0))),
0)</f>
        <v/>
      </c>
      <c r="DT200" s="125">
        <f t="array" ref="DT200">
IFERROR(_xlfn.IFS(
$DH200="день_1",
$DR200*$BL200/($AX200-$AW200+1)*BA200*(DAY(EOMONTH(BA$15,0))),
$DH200="день_2",
$DR200/30*MAX(MIN($AX200,EOMONTH(BA$15,0))-MAX($AW200,BA$15)+1,),
$DH200="раб.день",
$DR200/30*(IFERROR(
_xlfn.LET(_xlpm.VD,
CHOOSE(
{1;2;3;4;5;6;7;8;9;10;11;12;13;14;15;16;17;18},
45658,45659,45660,45661,45662,45663,45664,45665,45711,45724,45778,45779,45785,45786,45820,45821,45965,46022),
_xlfn.LET(_xlpm.DD,
MAX(MIN($AX200,EOMONTH(BA$15,0))-MAX($AW200,BA$15),),
_xlfn.IFS(
AND(MONTH($AW200)=MONTH(BA$15),MONTH($AX200)&lt;&gt;MONTH(BA$15)),
NETWORKDAYS.INTL($AW200,$AW200+_xlpm.DD,1,_xlpm.VD),
AND(MONTH($AW200)&lt;&gt;MONTH(BA$15),MONTH($AX200)=MONTH(BA$15)),
NETWORKDAYS.INTL(($AX200)-_xlpm.DD,$AX200,1,_xlpm.VD),
AND(MONTH($AW200)&lt;MONTH(BA$15),MONTH($AX200)&gt;MONTH(BA$15)),
NETWORKDAYS.INTL((EOMONTH(BA$15-1,1))-_xlpm.DD,EOMONTH(BA$15-1,1),1,_xlpm.VD),
AND(MONTH($AW200)=MONTH(BA$15),MONTH($AX200)=MONTH(BA$15)),
NETWORKDAYS.INTL($AW200,$AX200,1,_xlpm.VD)))),0)),
$DH200="месяц",
$DR200*BA200,
$DH200="неделя",
$DR200*BA200/7*(ROUNDUP((DAY(EOMONTH(BA$15,0)))/4,0))),
0)</f>
        <v/>
      </c>
      <c r="DU200" s="125">
        <f t="array" ref="DU200">
IFERROR(_xlfn.IFS(
$DH200="день_1",
$DR200*$BL200/($AX200-$AW200+1)*BB200*(DAY(EOMONTH(BB$15,0))),
$DH200="день_2",
$DR200/30*MAX(MIN($AX200,EOMONTH(BB$15,0))-MAX($AW200,BB$15)+1,),
$DH200="раб.день",
$DR200/30*(IFERROR(
_xlfn.LET(_xlpm.VD,
CHOOSE(
{1;2;3;4;5;6;7;8;9;10;11;12;13;14;15;16;17;18},
45658,45659,45660,45661,45662,45663,45664,45665,45711,45724,45778,45779,45785,45786,45820,45821,45965,46022),
_xlfn.LET(_xlpm.DD,
MAX(MIN($AX200,EOMONTH(BB$15,0))-MAX($AW200,BB$15),),
_xlfn.IFS(
AND(MONTH($AW200)=MONTH(BB$15),MONTH($AX200)&lt;&gt;MONTH(BB$15)),
NETWORKDAYS.INTL($AW200,$AW200+_xlpm.DD,1,_xlpm.VD),
AND(MONTH($AW200)&lt;&gt;MONTH(BB$15),MONTH($AX200)=MONTH(BB$15)),
NETWORKDAYS.INTL(($AX200)-_xlpm.DD,$AX200,1,_xlpm.VD),
AND(MONTH($AW200)&lt;MONTH(BB$15),MONTH($AX200)&gt;MONTH(BB$15)),
NETWORKDAYS.INTL((EOMONTH(BB$15-1,1))-_xlpm.DD,EOMONTH(BB$15-1,1),1,_xlpm.VD),
AND(MONTH($AW200)=MONTH(BB$15),MONTH($AX200)=MONTH(BB$15)),
NETWORKDAYS.INTL($AW200,$AX200,1,_xlpm.VD)))),0)),
$DH200="месяц",
$DR200*BB200,
$DH200="неделя",
$DR200*BB200/7*(ROUNDUP((DAY(EOMONTH(BB$15,0)))/4,0))),
0)</f>
        <v/>
      </c>
      <c r="DV200" s="125">
        <f t="array" ref="DV200">
IFERROR(_xlfn.IFS(
$DH200="день_1",
$DR200*$BL200/($AX200-$AW200+1)*BC200*(DAY(EOMONTH(BC$15,0))),
$DH200="день_2",
$DR200/30*MAX(MIN($AX200,EOMONTH(BC$15,0))-MAX($AW200,BC$15)+1,),
$DH200="раб.день",
$DR200/30*(IFERROR(
_xlfn.LET(_xlpm.VD,
CHOOSE(
{1;2;3;4;5;6;7;8;9;10;11;12;13;14;15;16;17;18},
45658,45659,45660,45661,45662,45663,45664,45665,45711,45724,45778,45779,45785,45786,45820,45821,45965,46022),
_xlfn.LET(_xlpm.DD,
MAX(MIN($AX200,EOMONTH(BC$15,0))-MAX($AW200,BC$15),),
_xlfn.IFS(
AND(MONTH($AW200)=MONTH(BC$15),MONTH($AX200)&lt;&gt;MONTH(BC$15)),
NETWORKDAYS.INTL($AW200,$AW200+_xlpm.DD,1,_xlpm.VD),
AND(MONTH($AW200)&lt;&gt;MONTH(BC$15),MONTH($AX200)=MONTH(BC$15)),
NETWORKDAYS.INTL(($AX200)-_xlpm.DD,$AX200,1,_xlpm.VD),
AND(MONTH($AW200)&lt;MONTH(BC$15),MONTH($AX200)&gt;MONTH(BC$15)),
NETWORKDAYS.INTL((EOMONTH(BC$15-1,1))-_xlpm.DD,EOMONTH(BC$15-1,1),1,_xlpm.VD),
AND(MONTH($AW200)=MONTH(BC$15),MONTH($AX200)=MONTH(BC$15)),
NETWORKDAYS.INTL($AW200,$AX200,1,_xlpm.VD)))),0)),
$DH200="месяц",
$DR200*BC200,
$DH200="неделя",
$DR200*BC200/7*(ROUNDUP((DAY(EOMONTH(BC$15,0)))/4,0))),
0)</f>
        <v/>
      </c>
      <c r="DW200" s="125">
        <f t="array" ref="DW200">
IFERROR(_xlfn.IFS(
$DH200="день_1",
$DR200*$BL200/($AX200-$AW200+1)*BD200*(DAY(EOMONTH(BD$15,0))),
$DH200="день_2",
$DR200/30*MAX(MIN($AX200,EOMONTH(BD$15,0))-MAX($AW200,BD$15)+1,),
$DH200="раб.день",
$DR200/30*(IFERROR(
_xlfn.LET(_xlpm.VD,
CHOOSE(
{1;2;3;4;5;6;7;8;9;10;11;12;13;14;15;16;17;18},
45658,45659,45660,45661,45662,45663,45664,45665,45711,45724,45778,45779,45785,45786,45820,45821,45965,46022),
_xlfn.LET(_xlpm.DD,
MAX(MIN($AX200,EOMONTH(BD$15,0))-MAX($AW200,BD$15),),
_xlfn.IFS(
AND(MONTH($AW200)=MONTH(BD$15),MONTH($AX200)&lt;&gt;MONTH(BD$15)),
NETWORKDAYS.INTL($AW200,$AW200+_xlpm.DD,1,_xlpm.VD),
AND(MONTH($AW200)&lt;&gt;MONTH(BD$15),MONTH($AX200)=MONTH(BD$15)),
NETWORKDAYS.INTL(($AX200)-_xlpm.DD,$AX200,1,_xlpm.VD),
AND(MONTH($AW200)&lt;MONTH(BD$15),MONTH($AX200)&gt;MONTH(BD$15)),
NETWORKDAYS.INTL((EOMONTH(BD$15-1,1))-_xlpm.DD,EOMONTH(BD$15-1,1),1,_xlpm.VD),
AND(MONTH($AW200)=MONTH(BD$15),MONTH($AX200)=MONTH(BD$15)),
NETWORKDAYS.INTL($AW200,$AX200,1,_xlpm.VD)))),0)),
$DH200="месяц",
$DR200*BD200,
$DH200="неделя",
$DR200*BD200/7*(ROUNDUP((DAY(EOMONTH(BD$15,0)))/4,0))),
0)</f>
        <v/>
      </c>
      <c r="DX200" s="125">
        <f t="array" ref="DX200">
IFERROR(_xlfn.IFS(
$DH200="день_1",
$DR200*$BL200/($AX200-$AW200+1)*BE200*(DAY(EOMONTH(BE$15,0))),
$DH200="день_2",
$DR200/30*MAX(MIN($AX200,EOMONTH(BE$15,0))-MAX($AW200,BE$15)+1,),
$DH200="раб.день",
$DR200/30*(IFERROR(
_xlfn.LET(_xlpm.VD,
CHOOSE(
{1;2;3;4;5;6;7;8;9;10;11;12;13;14;15;16;17;18},
45658,45659,45660,45661,45662,45663,45664,45665,45711,45724,45778,45779,45785,45786,45820,45821,45965,46022),
_xlfn.LET(_xlpm.DD,
MAX(MIN($AX200,EOMONTH(BE$15,0))-MAX($AW200,BE$15),),
_xlfn.IFS(
AND(MONTH($AW200)=MONTH(BE$15),MONTH($AX200)&lt;&gt;MONTH(BE$15)),
NETWORKDAYS.INTL($AW200,$AW200+_xlpm.DD,1,_xlpm.VD),
AND(MONTH($AW200)&lt;&gt;MONTH(BE$15),MONTH($AX200)=MONTH(BE$15)),
NETWORKDAYS.INTL(($AX200)-_xlpm.DD,$AX200,1,_xlpm.VD),
AND(MONTH($AW200)&lt;MONTH(BE$15),MONTH($AX200)&gt;MONTH(BE$15)),
NETWORKDAYS.INTL((EOMONTH(BE$15-1,1))-_xlpm.DD,EOMONTH(BE$15-1,1),1,_xlpm.VD),
AND(MONTH($AW200)=MONTH(BE$15),MONTH($AX200)=MONTH(BE$15)),
NETWORKDAYS.INTL($AW200,$AX200,1,_xlpm.VD)))),0)),
$DH200="месяц",
$DR200*BE200,
$DH200="неделя",
$DR200*BE200/7*(ROUNDUP((DAY(EOMONTH(BE$15,0)))/4,0))),
0)</f>
        <v/>
      </c>
      <c r="DY200" s="125">
        <f t="array" ref="DY200">
IFERROR(_xlfn.IFS(
$DH200="день_1",
$DR200*$BL200/($AX200-$AW200+1)*BF200*(DAY(EOMONTH(BF$15,0))),
$DH200="день_2",
$DR200/30*MAX(MIN($AX200,EOMONTH(BF$15,0))-MAX($AW200,BF$15)+1,),
$DH200="раб.день",
$DR200/30*(IFERROR(
_xlfn.LET(_xlpm.VD,
CHOOSE(
{1;2;3;4;5;6;7;8;9;10;11;12;13;14;15;16;17;18},
45658,45659,45660,45661,45662,45663,45664,45665,45711,45724,45778,45779,45785,45786,45820,45821,45965,46022),
_xlfn.LET(_xlpm.DD,
MAX(MIN($AX200,EOMONTH(BF$15,0))-MAX($AW200,BF$15),),
_xlfn.IFS(
AND(MONTH($AW200)=MONTH(BF$15),MONTH($AX200)&lt;&gt;MONTH(BF$15)),
NETWORKDAYS.INTL($AW200,$AW200+_xlpm.DD,1,_xlpm.VD),
AND(MONTH($AW200)&lt;&gt;MONTH(BF$15),MONTH($AX200)=MONTH(BF$15)),
NETWORKDAYS.INTL(($AX200)-_xlpm.DD,$AX200,1,_xlpm.VD),
AND(MONTH($AW200)&lt;MONTH(BF$15),MONTH($AX200)&gt;MONTH(BF$15)),
NETWORKDAYS.INTL((EOMONTH(BF$15-1,1))-_xlpm.DD,EOMONTH(BF$15-1,1),1,_xlpm.VD),
AND(MONTH($AW200)=MONTH(BF$15),MONTH($AX200)=MONTH(BF$15)),
NETWORKDAYS.INTL($AW200,$AX200,1,_xlpm.VD)))),0)),
$DH200="месяц",
$DR200*BF200,
$DH200="неделя",
$DR200*BF200/7*(ROUNDUP((DAY(EOMONTH(BF$15,0)))/4,0))),
0)</f>
        <v/>
      </c>
      <c r="DZ200" s="125">
        <f t="array" ref="DZ200">
IFERROR(_xlfn.IFS(
$DH200="день_1",
$DR200*$BL200/($AX200-$AW200+1)*BG200*(DAY(EOMONTH(BG$15,0))),
$DH200="день_2",
$DR200/30*MAX(MIN($AX200,EOMONTH(BG$15,0))-MAX($AW200,BG$15)+1,),
$DH200="раб.день",
$DR200/30*(IFERROR(
_xlfn.LET(_xlpm.VD,
CHOOSE(
{1;2;3;4;5;6;7;8;9;10;11;12;13;14;15;16;17;18},
45658,45659,45660,45661,45662,45663,45664,45665,45711,45724,45778,45779,45785,45786,45820,45821,45965,46022),
_xlfn.LET(_xlpm.DD,
MAX(MIN($AX200,EOMONTH(BG$15,0))-MAX($AW200,BG$15),),
_xlfn.IFS(
AND(MONTH($AW200)=MONTH(BG$15),MONTH($AX200)&lt;&gt;MONTH(BG$15)),
NETWORKDAYS.INTL($AW200,$AW200+_xlpm.DD,1,_xlpm.VD),
AND(MONTH($AW200)&lt;&gt;MONTH(BG$15),MONTH($AX200)=MONTH(BG$15)),
NETWORKDAYS.INTL(($AX200)-_xlpm.DD,$AX200,1,_xlpm.VD),
AND(MONTH($AW200)&lt;MONTH(BG$15),MONTH($AX200)&gt;MONTH(BG$15)),
NETWORKDAYS.INTL((EOMONTH(BG$15-1,1))-_xlpm.DD,EOMONTH(BG$15-1,1),1,_xlpm.VD),
AND(MONTH($AW200)=MONTH(BG$15),MONTH($AX200)=MONTH(BG$15)),
NETWORKDAYS.INTL($AW200,$AX200,1,_xlpm.VD)))),0)),
$DH200="месяц",
$DR200*BG200,
$DH200="неделя",
$DR200*BG200/7*(ROUNDUP((DAY(EOMONTH(BG$15,0)))/4,0))),
0)</f>
        <v/>
      </c>
      <c r="EA200" s="125">
        <f t="array" ref="EA200">
IFERROR(_xlfn.IFS(
$DH200="день_1",
$DR200*$BL200/($AX200-$AW200+1)*BH200*(DAY(EOMONTH(BH$15,0))),
$DH200="день_2",
$DR200/30*MAX(MIN($AX200,EOMONTH(BH$15,0))-MAX($AW200,BH$15)+1,),
$DH200="раб.день",
$DR200/30*(IFERROR(
_xlfn.LET(_xlpm.VD,
CHOOSE(
{1;2;3;4;5;6;7;8;9;10;11;12;13;14;15;16;17;18},
45658,45659,45660,45661,45662,45663,45664,45665,45711,45724,45778,45779,45785,45786,45820,45821,45965,46022),
_xlfn.LET(_xlpm.DD,
MAX(MIN($AX200,EOMONTH(BH$15,0))-MAX($AW200,BH$15),),
_xlfn.IFS(
AND(MONTH($AW200)=MONTH(BH$15),MONTH($AX200)&lt;&gt;MONTH(BH$15)),
NETWORKDAYS.INTL($AW200,$AW200+_xlpm.DD,1,_xlpm.VD),
AND(MONTH($AW200)&lt;&gt;MONTH(BH$15),MONTH($AX200)=MONTH(BH$15)),
NETWORKDAYS.INTL(($AX200)-_xlpm.DD,$AX200,1,_xlpm.VD),
AND(MONTH($AW200)&lt;MONTH(BH$15),MONTH($AX200)&gt;MONTH(BH$15)),
NETWORKDAYS.INTL((EOMONTH(BH$15-1,1))-_xlpm.DD,EOMONTH(BH$15-1,1),1,_xlpm.VD),
AND(MONTH($AW200)=MONTH(BH$15),MONTH($AX200)=MONTH(BH$15)),
NETWORKDAYS.INTL($AW200,$AX200,1,_xlpm.VD)))),0)),
$DH200="месяц",
$DR200*BH200,
$DH200="неделя",
$DR200*BH200/7*(ROUNDUP((DAY(EOMONTH(BH$15,0)))/4,0))),
0)</f>
        <v/>
      </c>
      <c r="EB200" s="125">
        <f t="array" ref="EB200">
IFERROR(_xlfn.IFS(
$DH200="день_1",
$DR200*$BL200/($AX200-$AW200+1)*BI200*(DAY(EOMONTH(BI$15,0))),
$DH200="день_2",
$DR200/30*MAX(MIN($AX200,EOMONTH(BI$15,0))-MAX($AW200,BI$15)+1,),
$DH200="раб.день",
$DR200/30*(IFERROR(
_xlfn.LET(_xlpm.VD,
CHOOSE(
{1;2;3;4;5;6;7;8;9;10;11;12;13;14;15;16;17;18},
45658,45659,45660,45661,45662,45663,45664,45665,45711,45724,45778,45779,45785,45786,45820,45821,45965,46022),
_xlfn.LET(_xlpm.DD,
MAX(MIN($AX200,EOMONTH(BI$15,0))-MAX($AW200,BI$15),),
_xlfn.IFS(
AND(MONTH($AW200)=MONTH(BI$15),MONTH($AX200)&lt;&gt;MONTH(BI$15)),
NETWORKDAYS.INTL($AW200,$AW200+_xlpm.DD,1,_xlpm.VD),
AND(MONTH($AW200)&lt;&gt;MONTH(BI$15),MONTH($AX200)=MONTH(BI$15)),
NETWORKDAYS.INTL(($AX200)-_xlpm.DD,$AX200,1,_xlpm.VD),
AND(MONTH($AW200)&lt;MONTH(BI$15),MONTH($AX200)&gt;MONTH(BI$15)),
NETWORKDAYS.INTL((EOMONTH(BI$15-1,1))-_xlpm.DD,EOMONTH(BI$15-1,1),1,_xlpm.VD),
AND(MONTH($AW200)=MONTH(BI$15),MONTH($AX200)=MONTH(BI$15)),
NETWORKDAYS.INTL($AW200,$AX200,1,_xlpm.VD)))),0)),
$DH200="месяц",
$DR200*BI200,
$DH200="неделя",
$DR200*BI200/7*(ROUNDUP((DAY(EOMONTH(BI$15,0)))/4,0))),
0)</f>
        <v/>
      </c>
      <c r="EC200" s="125">
        <f t="array" ref="EC200">
IFERROR(_xlfn.IFS(
$DH200="день_1",
$DR200*$BL200/($AX200-$AW200+1)*BJ200*(DAY(EOMONTH(BJ$15,0))),
$DH200="день_2",
$DR200/30*MAX(MIN($AX200,EOMONTH(BJ$15,0))-MAX($AW200,BJ$15)+1,),
$DH200="раб.день",
$DR200/30*(IFERROR(
_xlfn.LET(_xlpm.VD,
CHOOSE(
{1;2;3;4;5;6;7;8;9;10;11;12;13;14;15;16;17;18},
45658,45659,45660,45661,45662,45663,45664,45665,45711,45724,45778,45779,45785,45786,45820,45821,45965,46022),
_xlfn.LET(_xlpm.DD,
MAX(MIN($AX200,EOMONTH(BJ$15,0))-MAX($AW200,BJ$15),),
_xlfn.IFS(
AND(MONTH($AW200)=MONTH(BJ$15),MONTH($AX200)&lt;&gt;MONTH(BJ$15)),
NETWORKDAYS.INTL($AW200,$AW200+_xlpm.DD,1,_xlpm.VD),
AND(MONTH($AW200)&lt;&gt;MONTH(BJ$15),MONTH($AX200)=MONTH(BJ$15)),
NETWORKDAYS.INTL(($AX200)-_xlpm.DD,$AX200,1,_xlpm.VD),
AND(MONTH($AW200)&lt;MONTH(BJ$15),MONTH($AX200)&gt;MONTH(BJ$15)),
NETWORKDAYS.INTL((EOMONTH(BJ$15-1,1))-_xlpm.DD,EOMONTH(BJ$15-1,1),1,_xlpm.VD),
AND(MONTH($AW200)=MONTH(BJ$15),MONTH($AX200)=MONTH(BJ$15)),
NETWORKDAYS.INTL($AW200,$AX200,1,_xlpm.VD)))),0)),
$DH200="месяц",
$DR200*BJ200,
$DH200="неделя",
$DR200*BJ200/7*(ROUNDUP((DAY(EOMONTH(BJ$15,0)))/4,0))),
0)</f>
        <v/>
      </c>
      <c r="ED200" s="125">
        <f t="array" ref="ED200">
IFERROR(_xlfn.IFS(
$DH200="день_1",
$DR200*$BL200/($AX200-$AW200+1)*BK200*(DAY(EOMONTH(BK$15,0))),
$DH200="день_2",
$DR200/30*MAX(MIN($AX200,EOMONTH(BK$15,0))-MAX($AW200,BK$15)+1,),
$DH200="раб.день",
$DR200/30*(IFERROR(
_xlfn.LET(_xlpm.VD,
CHOOSE(
{1;2;3;4;5;6;7;8;9;10;11;12;13;14;15;16;17;18},
45658,45659,45660,45661,45662,45663,45664,45665,45711,45724,45778,45779,45785,45786,45820,45821,45965,46022),
_xlfn.LET(_xlpm.DD,
MAX(MIN($AX200,EOMONTH(BK$15,0))-MAX($AW200,BK$15),),
_xlfn.IFS(
AND(MONTH($AW200)=MONTH(BK$15),MONTH($AX200)&lt;&gt;MONTH(BK$15)),
NETWORKDAYS.INTL($AW200,$AW200+_xlpm.DD,1,_xlpm.VD),
AND(MONTH($AW200)&lt;&gt;MONTH(BK$15),MONTH($AX200)=MONTH(BK$15)),
NETWORKDAYS.INTL(($AX200)-_xlpm.DD,$AX200,1,_xlpm.VD),
AND(MONTH($AW200)&lt;MONTH(BK$15),MONTH($AX200)&gt;MONTH(BK$15)),
NETWORKDAYS.INTL((EOMONTH(BK$15-1,1))-_xlpm.DD,EOMONTH(BK$15-1,1),1,_xlpm.VD),
AND(MONTH($AW200)=MONTH(BK$15),MONTH($AX200)=MONTH(BK$15)),
NETWORKDAYS.INTL($AW200,$AX200,1,_xlpm.VD)))),0)),
$DH200="месяц",
$DR200*BK200,
$DH200="неделя",
$DR200*BK200/7*(ROUNDUP((DAY(EOMONTH(BK$15,0)))/4,0))),
0)</f>
        <v/>
      </c>
      <c r="EE200" s="125">
        <f>SUM($DS200,$DT200,$DU200,$DV200,$DW200,$DX200,$DY200,$DZ200,$EA200,$EB200,$EC200,$ED200)</f>
        <v/>
      </c>
      <c r="EF200" s="125">
        <f>IFERROR(ROUND($EE200*(1+$EP200),2),0)</f>
        <v/>
      </c>
      <c r="EG200" s="128" t="n">
        <v>1</v>
      </c>
      <c r="EH200" s="126" t="n">
        <v>0</v>
      </c>
      <c r="EI200" s="126">
        <f>ROUND(SUM($EH200:$EH200)*SUM($AB200:$AB200)*$EG200,2)</f>
        <v/>
      </c>
      <c r="EJ200" s="126">
        <f>ROUND($EI200*(1+$EP200),2)</f>
        <v/>
      </c>
      <c r="EK200" s="126" t="n">
        <v>0</v>
      </c>
      <c r="EL200" s="126">
        <f>ROUND(SUM($EK200:$EK200)*SUM($AB200:$AB200)*$EG200,2)</f>
        <v/>
      </c>
      <c r="EM200" s="126">
        <f>ROUND($EL200*(1+$EP200),2)</f>
        <v/>
      </c>
      <c r="EN200" s="126">
        <f>SUM($EE200,$EI200,$EL200)</f>
        <v/>
      </c>
      <c r="EO200" s="126">
        <f>SUM($EF200,$EJ200,$EM200)</f>
        <v/>
      </c>
      <c r="EP200" s="59" t="inlineStr">
        <is>
          <t>20%</t>
        </is>
      </c>
      <c r="EQ200" s="59" t="n"/>
      <c r="ER200" s="60">
        <f t="array" ref="ER200">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MATCH(ES200,
{"AMS";"RussOutdoor";"HD Outdoor";"Ingroup";"IQ";"Ledproduction";"LisChannel";"Logic";"Media-PPL";"NovikovTV | НовиковТВ";"SMA";"SOK";"КрокусТВ | CrocusTV | IndoorTV";"Сити";"ТЯК Москва"},
0)),"")</f>
        <v/>
      </c>
      <c r="ES200" s="60" t="n"/>
      <c r="ET200" s="60">
        <f t="array" ref="ET200">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MATCH(ES200,
{"AMS";"RussOutdoor";"HD Outdoor";"Ingroup";"IQ";"Ledproduction";"LisChannel";"Logic";"Media-PPL";"NovikovTV | НовиковТВ";"SMA";"SOK";"КрокусТВ | CrocusTV | IndoorTV";"Сити";"ТЯК Москва"},
0)),"")</f>
        <v/>
      </c>
      <c r="EU200" s="60" t="n"/>
      <c r="EV200" s="60" t="n"/>
      <c r="EX200" s="110">
        <f t="array" ref="EX200">
($AR200/30
+N("ТРАФИК ПЛОЩАДКИ"))*
(IFERROR(
_xlfn.LET(
_xlpm.GPR,
HLOOKUP($L200,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(MATCH($T200,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IF($Q200="цифровой",_xlpm.GPR/$AG200,_xlpm.GPR/60)),
0)
+N("DWELL TIME"))*
(IF($AB200=0,0,IF($AB200=1,0.3,IF($AB200=2,0.5,IF($AB200&gt;2,1))))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_xlfn.IFS($AC200="да",1.2,$AC200="нет",1)*
_xlfn.IFS($AD200="да",1.2,$AD200="нет",1)*
IF(R200="статический",1,1.2)*
$X200*
INDEX(
{1.2;1;1.2;1.2;1;1.2;1.2;1.2;1.2;1.2;1.2;1;1.2;1.2;1.2;1.2;1;1;1.2;1.2;1.2;1;1;1;1;1.2;1.2;1.2;1.2;1;1;1;1;1.2;1.2;1.2;1.2;1.2;1.2;1.2;1.2;1;1;1.2;1;1;1;1;1.5;1;1;1.5;1.5;1.2},
MATCH($Q200,_xlpm.MI,0)))&gt;{0.02;0.04;0.06;0.1;0.2;0.4;0.6;0.8;1;2;4;6})),
{0;1;2;3;4;5;6;7;8;9;10;11;12},
0)))
+N("КОЭФФИЦИЕНТ КОНТАКТА"))))*
(_xlfn.IFS($X200&lt;0.1,$X200/1000,$X200&gt;25,5.2,AND($X200&gt;=0.1,$X200&lt;=25),(($X200*2+0.1)/10)*($X200/10)))*
IFERROR((_xlfn.LET(
_xlpm.MA,
{0;0.8;0.85;0.9;0.95;1},
_xlpm.MAA,
{0;1;2;3;4;5},
INDEX(_xlpm.MA,MATCH(SUMPRODUCT(--((IF(ROUND(_xlpm.MAA,1)&gt;5,5,ROUND($AB200,1)))&gt;{0;1;2;3;4;5})),_xlpm.MAA,0)))
+N("КОЭФФИЦИЕНТ КОЛ-ВО КОНСТРУКЦИЙ")),1)*
$AB200,0))*
(IF($Q200="цифровой",$AG200/15*$AI200,1)
+N("ДЛЯ ЦИФРЫ"))</f>
        <v/>
      </c>
      <c r="EY200" s="110">
        <f>IFERROR(EX200*AY200,0)</f>
        <v/>
      </c>
      <c r="EZ200" s="131">
        <f>IFERROR(DP200/EY200*1000,0)</f>
        <v/>
      </c>
      <c r="FA200" s="112">
        <f>IFERROR(FC200/FB200,0)</f>
        <v/>
      </c>
      <c r="FB200" s="112">
        <f>IFERROR((FC200/(EY200/FF200*#REF!))*0.825,0)</f>
        <v/>
      </c>
      <c r="FC200" s="112">
        <f>IFERROR(((EX200*30/AR200)*100)/30,0)</f>
        <v/>
      </c>
      <c r="FD200" s="112">
        <f>IFERROR(EY200/G200*100%,0)</f>
        <v/>
      </c>
      <c r="FE200" s="112">
        <f>IFERROR(FD200/FC200*100%,0)</f>
        <v/>
      </c>
      <c r="FF200" s="110">
        <f>IFERROR(AR200/30*AY200,0)</f>
        <v/>
      </c>
    </row>
    <row r="201" ht="13" customHeight="1">
      <c r="A201" s="59" t="n"/>
      <c r="B201" s="60" t="n"/>
      <c r="C201" s="60" t="n"/>
      <c r="D201" s="60">
        <f t="array" ref="D201">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MATCH($E201,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01" s="60">
        <f t="array" ref="E201">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MATCH($F201,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01" s="60" t="inlineStr"/>
      <c r="G201" s="60" t="n"/>
      <c r="H201" s="60">
        <f t="array" ref="H201">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MATCH($I201,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01" s="60" t="n"/>
      <c r="J201" s="60" t="n"/>
      <c r="K201" s="60" t="n"/>
      <c r="L201" s="60" t="n"/>
      <c r="M201" s="60" t="n"/>
      <c r="N201" s="60" t="n"/>
      <c r="O201" s="60" t="n"/>
      <c r="P201" s="60">
        <f t="array" ref="P201">
_xlfn.IFS(
ISNUMBER(MATCH($Q201,{"шелфбаннер","разделитель","монетница","чековая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ISNUMBER(MATCH($Q201,{"LED/LCD","видеокулер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ISNUMBER(MATCH($Q201,{"автомобиль","машина","выставочное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ISNUMBER(MATCH($Q201,{"билборд","лифтовая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ISNUMBER(MATCH($Q201,{"навигация","подвесной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ISNUMBER(MATCH($Q201,{"движущаяся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ISNUMBER(MATCH($Q201,{"каталог","журнал"},)),
"Пресса",
$Q201="","")</f>
        <v/>
      </c>
      <c r="Q201" s="60" t="n"/>
      <c r="R201" s="60">
        <f t="array" ref="R201">
IFERROR(
_xlfn.IFS(
OR(ISNUMBER(MATCH($Q201,{"экспозиция","макет","стенд","автостенд","авто стенд","выставочное пространство","выставочные стенды","модульные выставочные стенды","3Д конструкция","3D конструкция"},)),P201="Экспонирование"),
"нестандартный",
ISNUMBER(MATCH($Q201,{"скроллер","призматрон"},)),
"динамический",
$P201="Видео",
"цифровой",
OR($P201="Пресса",$P201="Щит",$P201="POSm",$P201="Подвес",$P201="Брендирование/оклейка"),
"статический"),"")</f>
        <v/>
      </c>
      <c r="S201" s="59" t="n"/>
      <c r="T201" s="60" t="n"/>
      <c r="U201" s="60" t="n"/>
      <c r="V201" s="60">
        <f>
IF(P201="Видео",
"цифровой постер/ролик",
IF(ISNUMBER(MATCH(Q201,{"короб световой","короб световой | лайтбокс","короб световой | кристалайт","лайтбокс","лайт бокс","кристалайт","LB","lightbox"},)),
"бэклит",
IF(P201="Брендирование/оклейка",
"перфарированная пленка/самоклейка",
IF(P201="Экспонирование",
"под запрос",
IF(P201="Подвес",
"баннер/ткань",
"")))))</f>
        <v/>
      </c>
      <c r="W201" s="59" t="n"/>
      <c r="X201" s="59" t="n"/>
      <c r="Y201" s="59" t="n"/>
      <c r="Z201" s="61" t="n"/>
      <c r="AA201" s="61" t="n"/>
      <c r="AB201" s="61">
        <f>IF(BL201&gt;0,Z201,0)</f>
        <v/>
      </c>
      <c r="AC201" s="59" t="n"/>
      <c r="AD201" s="59" t="n"/>
      <c r="AE201" s="59" t="n"/>
      <c r="AF201" s="59" t="n"/>
      <c r="AG201" s="59" t="n"/>
      <c r="AH201" s="59" t="n"/>
      <c r="AI201" s="59" t="n"/>
      <c r="AJ201" s="59" t="n"/>
      <c r="AK201" s="59" t="n"/>
      <c r="AL201" s="62">
        <f>IFERROR(IF(OR(R201="статический",R201="динамический",R201="нестандартный",R201="",R201=""),"-",IF(AND(AH201="-",AI201="-"),"-",AK201*3600/AH201*AI201)),"-")</f>
        <v/>
      </c>
      <c r="AM201" s="62">
        <f>IFERROR(IF(OR(R201="статический",R201="динамический",R201="",R201="", R201="BTL",R201="нестандартный"),"-",AG201*AI201*AL201/60),"-")</f>
        <v/>
      </c>
      <c r="AN201" s="63">
        <f>IFERROR(IF(AH201="","-",AG201*AI201/AH201),"-")</f>
        <v/>
      </c>
      <c r="AO201" s="59">
        <f>IFERROR(IF(OR($R201="статический",$R201="динамический",$R201="",$R201="",$R201="BTL",$R201="нестандартный"),"-",$AL201*$AY201),"-")</f>
        <v/>
      </c>
      <c r="AP201" s="62">
        <f>IFERROR(IF(OR($R201="статический",$R201="динамический",$R201="",$R201="",$R201="BTL",$R201="нестандартный"),"-",$AM201*AY201),"-")</f>
        <v/>
      </c>
      <c r="AQ201" s="64" t="n"/>
      <c r="AR201" s="61" t="n"/>
      <c r="AS201" s="61" t="n"/>
      <c r="AT201" s="61" t="n"/>
      <c r="AU201" s="65" t="n"/>
      <c r="AV201" s="124">
        <f>IFERROR(DR201/AT201*1000,"n/a")</f>
        <v/>
      </c>
      <c r="AW201" s="67" t="n"/>
      <c r="AX201" s="67" t="n"/>
      <c r="AY201" s="43">
        <f>IFERROR(IF(OR($AW201="",$AX201=""),"",_xlfn.DAYS($AX201+1,$AW201)),"")</f>
        <v/>
      </c>
      <c r="AZ201" s="68">
        <f t="array" ref="AZ201">
_xlfn.LET(_xlpm.COEFF,
IF($AW201+$AX201=0,0,IF(MAX(MIN($AX201,EOMONTH(AZ$15,0))-MAX($AW201,AZ$15)+1,)&gt;0,1,0)),
_xlfn.IFS(
$ES201="LisChannel",
_xlpm.COEFF*
INDEX({1;1;1.2;1.2;1;1;1;1;1.2;1.2;1.2;1.2},
MATCH(MONTH(AZ$15),
{1,2,3,4,5,6,7,8,9,10,11,12})),
CONCATENATE($ES201," ",$L201)="RussOutdoor метро",
_xlpm.COEFF*
INDEX({0.8;0.9;1.1;1.1;1;1;1;1;1.1;1.1;1.1;1.1},
MATCH(MONTH(AZ$15),
{1,2,3,4,5,6,7,8,9,10,11,12})),
$ES201&lt;&gt;"LisChannel",
_xlpm.COEFF,
$ES201&lt;&gt;"RussOutdoor",
_xlpm.COEFF))</f>
        <v/>
      </c>
      <c r="BA201" s="68">
        <f t="array" ref="BA201">
_xlfn.LET(_xlpm.COEFF,
IF($AW201+$AX201=0,0,IF(MAX(MIN($AX201,EOMONTH(BA$15,0))-MAX($AW201,BA$15)+1,)&gt;0,1,0)),
_xlfn.IFS(
$ES201="LisChannel",
_xlpm.COEFF*
INDEX({1;1;1.2;1.2;1;1;1;1;1.2;1.2;1.2;1.2},
MATCH(MONTH(BA$15),
{1,2,3,4,5,6,7,8,9,10,11,12})),
CONCATENATE($ES201," ",$L201)="RussOutdoor метро",
_xlpm.COEFF*
INDEX({0.8;0.9;1.1;1.1;1;1;1;1;1.1;1.1;1.1;1.1},
MATCH(MONTH(BA$15),
{1,2,3,4,5,6,7,8,9,10,11,12})),
$ES201&lt;&gt;"LisChannel",
_xlpm.COEFF,
$ES201&lt;&gt;"RussOutdoor",
_xlpm.COEFF))</f>
        <v/>
      </c>
      <c r="BB201" s="68">
        <f t="array" ref="BB201">
_xlfn.LET(_xlpm.COEFF,
IF($AW201+$AX201=0,0,IF(MAX(MIN($AX201,EOMONTH(BB$15,0))-MAX($AW201,BB$15)+1,)&gt;0,1,0)),
_xlfn.IFS(
$ES201="LisChannel",
_xlpm.COEFF*
INDEX({1;1;1.2;1.2;1;1;1;1;1.2;1.2;1.2;1.2},
MATCH(MONTH(BB$15),
{1,2,3,4,5,6,7,8,9,10,11,12})),
CONCATENATE($ES201," ",$L201)="RussOutdoor метро",
_xlpm.COEFF*
INDEX({0.8;0.9;1.1;1.1;1;1;1;1;1.1;1.1;1.1;1.1},
MATCH(MONTH(BB$15),
{1,2,3,4,5,6,7,8,9,10,11,12})),
$ES201&lt;&gt;"LisChannel",
_xlpm.COEFF,
$ES201&lt;&gt;"RussOutdoor",
_xlpm.COEFF))</f>
        <v/>
      </c>
      <c r="BC201" s="68">
        <f t="array" ref="BC201">
_xlfn.LET(_xlpm.COEFF,
IF($AW201+$AX201=0,0,IF(MAX(MIN($AX201,EOMONTH(BC$15,0))-MAX($AW201,BC$15)+1,)&gt;0,1,0)),
_xlfn.IFS(
$ES201="LisChannel",
_xlpm.COEFF*
INDEX({1;1;1.2;1.2;1;1;1;1;1.2;1.2;1.2;1.2},
MATCH(MONTH(BC$15),
{1,2,3,4,5,6,7,8,9,10,11,12})),
CONCATENATE($ES201," ",$L201)="RussOutdoor метро",
_xlpm.COEFF*
INDEX({0.8;0.9;1.1;1.1;1;1;1;1;1.1;1.1;1.1;1.1},
MATCH(MONTH(BC$15),
{1,2,3,4,5,6,7,8,9,10,11,12})),
$ES201&lt;&gt;"LisChannel",
_xlpm.COEFF,
$ES201&lt;&gt;"RussOutdoor",
_xlpm.COEFF))</f>
        <v/>
      </c>
      <c r="BD201" s="68">
        <f t="array" ref="BD201">
_xlfn.LET(_xlpm.COEFF,
IF($AW201+$AX201=0,0,IF(MAX(MIN($AX201,EOMONTH(BD$15,0))-MAX($AW201,BD$15)+1,)&gt;0,1,0)),
_xlfn.IFS(
$ES201="LisChannel",
_xlpm.COEFF*
INDEX({1;1;1.2;1.2;1;1;1;1;1.2;1.2;1.2;1.2},
MATCH(MONTH(BD$15),
{1,2,3,4,5,6,7,8,9,10,11,12})),
CONCATENATE($ES201," ",$L201)="RussOutdoor метро",
_xlpm.COEFF*
INDEX({0.8;0.9;1.1;1.1;1;1;1;1;1.1;1.1;1.1;1.1},
MATCH(MONTH(BD$15),
{1,2,3,4,5,6,7,8,9,10,11,12})),
$ES201&lt;&gt;"LisChannel",
_xlpm.COEFF,
$ES201&lt;&gt;"RussOutdoor",
_xlpm.COEFF))</f>
        <v/>
      </c>
      <c r="BE201" s="68">
        <f t="array" ref="BE201">
_xlfn.LET(_xlpm.COEFF,
IF($AW201+$AX201=0,0,IF(MAX(MIN($AX201,EOMONTH(BE$15,0))-MAX($AW201,BE$15)+1,)&gt;0,1,0)),
_xlfn.IFS(
$ES201="LisChannel",
_xlpm.COEFF*
INDEX({1;1;1.2;1.2;1;1;1;1;1.2;1.2;1.2;1.2},
MATCH(MONTH(BE$15),
{1,2,3,4,5,6,7,8,9,10,11,12})),
CONCATENATE($ES201," ",$L201)="RussOutdoor метро",
_xlpm.COEFF*
INDEX({0.8;0.9;1.1;1.1;1;1;1;1;1.1;1.1;1.1;1.1},
MATCH(MONTH(BE$15),
{1,2,3,4,5,6,7,8,9,10,11,12})),
$ES201&lt;&gt;"LisChannel",
_xlpm.COEFF,
$ES201&lt;&gt;"RussOutdoor",
_xlpm.COEFF))</f>
        <v/>
      </c>
      <c r="BF201" s="68">
        <f t="array" ref="BF201">
_xlfn.LET(_xlpm.COEFF,
IF($AW201+$AX201=0,0,IF(MAX(MIN($AX201,EOMONTH(BF$15,0))-MAX($AW201,BF$15)+1,)&gt;0,1,0)),
_xlfn.IFS(
$ES201="LisChannel",
_xlpm.COEFF*
INDEX({1;1;1.2;1.2;1;1;1;1;1.2;1.2;1.2;1.2},
MATCH(MONTH(BF$15),
{1,2,3,4,5,6,7,8,9,10,11,12})),
CONCATENATE($ES201," ",$L201)="RussOutdoor метро",
_xlpm.COEFF*
INDEX({0.8;0.9;1.1;1.1;1;1;1;1;1.1;1.1;1.1;1.1},
MATCH(MONTH(BF$15),
{1,2,3,4,5,6,7,8,9,10,11,12})),
$ES201&lt;&gt;"LisChannel",
_xlpm.COEFF,
$ES201&lt;&gt;"RussOutdoor",
_xlpm.COEFF))</f>
        <v/>
      </c>
      <c r="BG201" s="68">
        <f t="array" ref="BG201">
_xlfn.LET(_xlpm.COEFF,
IF($AW201+$AX201=0,0,IF(MAX(MIN($AX201,EOMONTH(BG$15,0))-MAX($AW201,BG$15)+1,)&gt;0,1,0)),
_xlfn.IFS(
$ES201="LisChannel",
_xlpm.COEFF*
INDEX({1;1;1.2;1.2;1;1;1;1;1.2;1.2;1.2;1.2},
MATCH(MONTH(BG$15),
{1,2,3,4,5,6,7,8,9,10,11,12})),
CONCATENATE($ES201," ",$L201)="RussOutdoor метро",
_xlpm.COEFF*
INDEX({0.8;0.9;1.1;1.1;1;1;1;1;1.1;1.1;1.1;1.1},
MATCH(MONTH(BG$15),
{1,2,3,4,5,6,7,8,9,10,11,12})),
$ES201&lt;&gt;"LisChannel",
_xlpm.COEFF,
$ES201&lt;&gt;"RussOutdoor",
_xlpm.COEFF))</f>
        <v/>
      </c>
      <c r="BH201" s="68">
        <f t="array" ref="BH201">
_xlfn.LET(_xlpm.COEFF,
IF($AW201+$AX201=0,0,IF(MAX(MIN($AX201,EOMONTH(BH$15,0))-MAX($AW201,BH$15)+1,)&gt;0,1,0)),
_xlfn.IFS(
$ES201="LisChannel",
_xlpm.COEFF*
INDEX({1;1;1.2;1.2;1;1;1;1;1.2;1.2;1.2;1.2},
MATCH(MONTH(BH$15),
{1,2,3,4,5,6,7,8,9,10,11,12})),
CONCATENATE($ES201," ",$L201)="RussOutdoor метро",
_xlpm.COEFF*
INDEX({0.8;0.9;1.1;1.1;1;1;1;1;1.1;1.1;1.1;1.1},
MATCH(MONTH(BH$15),
{1,2,3,4,5,6,7,8,9,10,11,12})),
$ES201&lt;&gt;"LisChannel",
_xlpm.COEFF,
$ES201&lt;&gt;"RussOutdoor",
_xlpm.COEFF))</f>
        <v/>
      </c>
      <c r="BI201" s="68">
        <f t="array" ref="BI201">
_xlfn.LET(_xlpm.COEFF,
IF($AW201+$AX201=0,0,IF(MAX(MIN($AX201,EOMONTH(BI$15,0))-MAX($AW201,BI$15)+1,)&gt;0,1,0)),
_xlfn.IFS(
$ES201="LisChannel",
_xlpm.COEFF*
INDEX({1;1;1.2;1.2;1;1;1;1;1.2;1.2;1.2;1.2},
MATCH(MONTH(BI$15),
{1,2,3,4,5,6,7,8,9,10,11,12})),
CONCATENATE($ES201," ",$L201)="RussOutdoor метро",
_xlpm.COEFF*
INDEX({0.8;0.9;1.1;1.1;1;1;1;1;1.1;1.1;1.1;1.1},
MATCH(MONTH(BI$15),
{1,2,3,4,5,6,7,8,9,10,11,12})),
$ES201&lt;&gt;"LisChannel",
_xlpm.COEFF,
$ES201&lt;&gt;"RussOutdoor",
_xlpm.COEFF))</f>
        <v/>
      </c>
      <c r="BJ201" s="68">
        <f t="array" ref="BJ201">
_xlfn.LET(_xlpm.COEFF,
IF($AW201+$AX201=0,0,IF(MAX(MIN($AX201,EOMONTH(BJ$15,0))-MAX($AW201,BJ$15)+1,)&gt;0,1,0)),
_xlfn.IFS(
$ES201="LisChannel",
_xlpm.COEFF*
INDEX({1;1;1.2;1.2;1;1;1;1;1.2;1.2;1.2;1.2},
MATCH(MONTH(BJ$15),
{1,2,3,4,5,6,7,8,9,10,11,12})),
CONCATENATE($ES201," ",$L201)="RussOutdoor метро",
_xlpm.COEFF*
INDEX({0.8;0.9;1.1;1.1;1;1;1;1;1.1;1.1;1.1;1.1},
MATCH(MONTH(BJ$15),
{1,2,3,4,5,6,7,8,9,10,11,12})),
$ES201&lt;&gt;"LisChannel",
_xlpm.COEFF,
$ES201&lt;&gt;"RussOutdoor",
_xlpm.COEFF))</f>
        <v/>
      </c>
      <c r="BK201" s="68">
        <f t="array" ref="BK201">
_xlfn.LET(_xlpm.COEFF,
IF($AW201+$AX201=0,0,IF(MAX(MIN($AX201,EOMONTH(BK$15,0))-MAX($AW201,BK$15)+1,)&gt;0,1,0)),
_xlfn.IFS(
$ES201="LisChannel",
_xlpm.COEFF*
INDEX({1;1;1.2;1.2;1;1;1;1;1.2;1.2;1.2;1.2},
MATCH(MONTH(BK$15),
{1,2,3,4,5,6,7,8,9,10,11,12})),
CONCATENATE($ES201," ",$L201)="RussOutdoor метро",
_xlpm.COEFF*
INDEX({0.8;0.9;1.1;1.1;1;1;1;1;1.1;1.1;1.1;1.1},
MATCH(MONTH(BK$15),
{1,2,3,4,5,6,7,8,9,10,11,12})),
$ES201&lt;&gt;"LisChannel",
_xlpm.COEFF,
$ES201&lt;&gt;"RussOutdoor",
_xlpm.COEFF))</f>
        <v/>
      </c>
      <c r="BL201" s="62">
        <f>COUNTIFS($AZ201:$BK201,"&gt;0")</f>
        <v/>
      </c>
      <c r="BM201" s="65" t="n"/>
      <c r="BN201" s="125">
        <f>$DJ201</f>
        <v/>
      </c>
      <c r="BO201" s="63">
        <f>$DQ201</f>
        <v/>
      </c>
      <c r="BP201" s="125">
        <f>
IFERROR(
IF($BL201=0,0,
$BN201*(1-$BO201)),
0)</f>
        <v/>
      </c>
      <c r="BQ201" s="125">
        <f t="array" ref="BQ201">
IFERROR(
_xlfn.IFS(
$DH201="день_1",
$BP201*$BL201/($AX201-$AW201+1)*AZ201*(DAY(EOMONTH(AZ$15,0))),
$DH201="день_2",
$BP201/30*MAX(MIN($AX201,EOMONTH(AZ$15,0))-MAX($AW201,AZ$15)+1,),
$DH201="раб.день",
$BP201/30*(IFERROR(
_xlfn.LET(_xlpm.VD,
CHOOSE(
{1;2;3;4;5;6;7;8;9;10;11;12;13;14;15;16;17;18},
45658,45659,45660,45661,45662,45663,45664,45665,45711,45724,45778,45779,45785,45786,45820,45821,45965,46022),
_xlfn.LET(_xlpm.DD,
MAX(MIN($AX201,EOMONTH(AZ$15,0))-MAX($AW201,AZ$15),),
_xlfn.IFS(
AND(MONTH($AW201)=MONTH(AZ$15),MONTH($AX201)&lt;&gt;MONTH(AZ$15)),
NETWORKDAYS.INTL($AW201,$AW201+_xlpm.DD,1,_xlpm.VD),
AND(MONTH($AW201)&lt;&gt;MONTH(AZ$15),MONTH($AX201)=MONTH(AZ$15)),
NETWORKDAYS.INTL(($AX201)-_xlpm.DD,$AX201,1,_xlpm.VD),
AND(MONTH($AW201)&lt;MONTH(AZ$15),MONTH($AX201)&gt;MONTH(AZ$15)),
NETWORKDAYS.INTL((EOMONTH(AZ$15-1,1))-_xlpm.DD,EOMONTH(AZ$15-1,1),1,_xlpm.VD),
AND(MONTH($AW201)=MONTH(AZ$15),MONTH($AX201)=MONTH(AZ$15)),
NETWORKDAYS.INTL($AW201,$AX201,1,_xlpm.VD)))),0)),
$DH201="месяц",
$BP201*AZ201,
$DH201="неделя",
$BP201*AZ201/7*(ROUNDUP((DAY(EOMONTH(AZ$15,0)))/4,0))),
0)</f>
        <v/>
      </c>
      <c r="BR201" s="125">
        <f t="array" ref="BR201">
IFERROR(
_xlfn.IFS(
$DH201="день_1",
$BP201*$BL201/($AX201-$AW201+1)*BA201*(DAY(EOMONTH(BA$15,0))),
$DH201="день_2",
$BP201/30*MAX(MIN($AX201,EOMONTH(BA$15,0))-MAX($AW201,BA$15)+1,),
$DH201="раб.день",
$BP201/30*(IFERROR(
_xlfn.LET(_xlpm.VD,
CHOOSE(
{1;2;3;4;5;6;7;8;9;10;11;12;13;14;15;16;17;18},
45658,45659,45660,45661,45662,45663,45664,45665,45711,45724,45778,45779,45785,45786,45820,45821,45965,46022),
_xlfn.LET(_xlpm.DD,
MAX(MIN($AX201,EOMONTH(BA$15,0))-MAX($AW201,BA$15),),
_xlfn.IFS(
AND(MONTH($AW201)=MONTH(BA$15),MONTH($AX201)&lt;&gt;MONTH(BA$15)),
NETWORKDAYS.INTL($AW201,$AW201+_xlpm.DD,1,_xlpm.VD),
AND(MONTH($AW201)&lt;&gt;MONTH(BA$15),MONTH($AX201)=MONTH(BA$15)),
NETWORKDAYS.INTL(($AX201)-_xlpm.DD,$AX201,1,_xlpm.VD),
AND(MONTH($AW201)&lt;MONTH(BA$15),MONTH($AX201)&gt;MONTH(BA$15)),
NETWORKDAYS.INTL((EOMONTH(BA$15-1,1))-_xlpm.DD,EOMONTH(BA$15-1,1),1,_xlpm.VD),
AND(MONTH($AW201)=MONTH(BA$15),MONTH($AX201)=MONTH(BA$15)),
NETWORKDAYS.INTL($AW201,$AX201,1,_xlpm.VD)))),0)),
$DH201="месяц",
$BP201*BA201,
$DH201="неделя",
$BP201*BA201/7*(ROUNDUP((DAY(EOMONTH(BA$15,0)))/4,0))),
0)</f>
        <v/>
      </c>
      <c r="BS201" s="125">
        <f t="array" ref="BS201">
IFERROR(
_xlfn.IFS(
$DH201="день_1",
$BP201*$BL201/($AX201-$AW201+1)*BB201*(DAY(EOMONTH(BB$15,0))),
$DH201="день_2",
$BP201/30*MAX(MIN($AX201,EOMONTH(BB$15,0))-MAX($AW201,BB$15)+1,),
$DH201="раб.день",
$BP201/30*(IFERROR(
_xlfn.LET(_xlpm.VD,
CHOOSE(
{1;2;3;4;5;6;7;8;9;10;11;12;13;14;15;16;17;18},
45658,45659,45660,45661,45662,45663,45664,45665,45711,45724,45778,45779,45785,45786,45820,45821,45965,46022),
_xlfn.LET(_xlpm.DD,
MAX(MIN($AX201,EOMONTH(BB$15,0))-MAX($AW201,BB$15),),
_xlfn.IFS(
AND(MONTH($AW201)=MONTH(BB$15),MONTH($AX201)&lt;&gt;MONTH(BB$15)),
NETWORKDAYS.INTL($AW201,$AW201+_xlpm.DD,1,_xlpm.VD),
AND(MONTH($AW201)&lt;&gt;MONTH(BB$15),MONTH($AX201)=MONTH(BB$15)),
NETWORKDAYS.INTL(($AX201)-_xlpm.DD,$AX201,1,_xlpm.VD),
AND(MONTH($AW201)&lt;MONTH(BB$15),MONTH($AX201)&gt;MONTH(BB$15)),
NETWORKDAYS.INTL((EOMONTH(BB$15-1,1))-_xlpm.DD,EOMONTH(BB$15-1,1),1,_xlpm.VD),
AND(MONTH($AW201)=MONTH(BB$15),MONTH($AX201)=MONTH(BB$15)),
NETWORKDAYS.INTL($AW201,$AX201,1,_xlpm.VD)))),0)),
$DH201="месяц",
$BP201*BB201,
$DH201="неделя",
$BP201*BB201/7*(ROUNDUP((DAY(EOMONTH(BB$15,0)))/4,0))),
0)</f>
        <v/>
      </c>
      <c r="BT201" s="125">
        <f t="array" ref="BT201">
IFERROR(
_xlfn.IFS(
$DH201="день_1",
$BP201*$BL201/($AX201-$AW201+1)*BC201*(DAY(EOMONTH(BC$15,0))),
$DH201="день_2",
$BP201/30*MAX(MIN($AX201,EOMONTH(BC$15,0))-MAX($AW201,BC$15)+1,),
$DH201="раб.день",
$BP201/30*(IFERROR(
_xlfn.LET(_xlpm.VD,
CHOOSE(
{1;2;3;4;5;6;7;8;9;10;11;12;13;14;15;16;17;18},
45658,45659,45660,45661,45662,45663,45664,45665,45711,45724,45778,45779,45785,45786,45820,45821,45965,46022),
_xlfn.LET(_xlpm.DD,
MAX(MIN($AX201,EOMONTH(BC$15,0))-MAX($AW201,BC$15),),
_xlfn.IFS(
AND(MONTH($AW201)=MONTH(BC$15),MONTH($AX201)&lt;&gt;MONTH(BC$15)),
NETWORKDAYS.INTL($AW201,$AW201+_xlpm.DD,1,_xlpm.VD),
AND(MONTH($AW201)&lt;&gt;MONTH(BC$15),MONTH($AX201)=MONTH(BC$15)),
NETWORKDAYS.INTL(($AX201)-_xlpm.DD,$AX201,1,_xlpm.VD),
AND(MONTH($AW201)&lt;MONTH(BC$15),MONTH($AX201)&gt;MONTH(BC$15)),
NETWORKDAYS.INTL((EOMONTH(BC$15-1,1))-_xlpm.DD,EOMONTH(BC$15-1,1),1,_xlpm.VD),
AND(MONTH($AW201)=MONTH(BC$15),MONTH($AX201)=MONTH(BC$15)),
NETWORKDAYS.INTL($AW201,$AX201,1,_xlpm.VD)))),0)),
$DH201="месяц",
$BP201*BC201,
$DH201="неделя",
$BP201*BC201/7*(ROUNDUP((DAY(EOMONTH(BC$15,0)))/4,0))),
0)</f>
        <v/>
      </c>
      <c r="BU201" s="125">
        <f t="array" ref="BU201">
IFERROR(
_xlfn.IFS(
$DH201="день_1",
$BP201*$BL201/($AX201-$AW201+1)*BD201*(DAY(EOMONTH(BD$15,0))),
$DH201="день_2",
$BP201/30*MAX(MIN($AX201,EOMONTH(BD$15,0))-MAX($AW201,BD$15)+1,),
$DH201="раб.день",
$BP201/30*(IFERROR(
_xlfn.LET(_xlpm.VD,
CHOOSE(
{1;2;3;4;5;6;7;8;9;10;11;12;13;14;15;16;17;18},
45658,45659,45660,45661,45662,45663,45664,45665,45711,45724,45778,45779,45785,45786,45820,45821,45965,46022),
_xlfn.LET(_xlpm.DD,
MAX(MIN($AX201,EOMONTH(BD$15,0))-MAX($AW201,BD$15),),
_xlfn.IFS(
AND(MONTH($AW201)=MONTH(BD$15),MONTH($AX201)&lt;&gt;MONTH(BD$15)),
NETWORKDAYS.INTL($AW201,$AW201+_xlpm.DD,1,_xlpm.VD),
AND(MONTH($AW201)&lt;&gt;MONTH(BD$15),MONTH($AX201)=MONTH(BD$15)),
NETWORKDAYS.INTL(($AX201)-_xlpm.DD,$AX201,1,_xlpm.VD),
AND(MONTH($AW201)&lt;MONTH(BD$15),MONTH($AX201)&gt;MONTH(BD$15)),
NETWORKDAYS.INTL((EOMONTH(BD$15-1,1))-_xlpm.DD,EOMONTH(BD$15-1,1),1,_xlpm.VD),
AND(MONTH($AW201)=MONTH(BD$15),MONTH($AX201)=MONTH(BD$15)),
NETWORKDAYS.INTL($AW201,$AX201,1,_xlpm.VD)))),0)),
$DH201="месяц",
$BP201*BD201,
$DH201="неделя",
$BP201*BD201/7*(ROUNDUP((DAY(EOMONTH(BD$15,0)))/4,0))),
0)</f>
        <v/>
      </c>
      <c r="BV201" s="125">
        <f t="array" ref="BV201">
IFERROR(
_xlfn.IFS(
$DH201="день_1",
$BP201*$BL201/($AX201-$AW201+1)*BE201*(DAY(EOMONTH(BE$15,0))),
$DH201="день_2",
$BP201/30*MAX(MIN($AX201,EOMONTH(BE$15,0))-MAX($AW201,BE$15)+1,),
$DH201="раб.день",
$BP201/30*(IFERROR(
_xlfn.LET(_xlpm.VD,
CHOOSE(
{1;2;3;4;5;6;7;8;9;10;11;12;13;14;15;16;17;18},
45658,45659,45660,45661,45662,45663,45664,45665,45711,45724,45778,45779,45785,45786,45820,45821,45965,46022),
_xlfn.LET(_xlpm.DD,
MAX(MIN($AX201,EOMONTH(BE$15,0))-MAX($AW201,BE$15),),
_xlfn.IFS(
AND(MONTH($AW201)=MONTH(BE$15),MONTH($AX201)&lt;&gt;MONTH(BE$15)),
NETWORKDAYS.INTL($AW201,$AW201+_xlpm.DD,1,_xlpm.VD),
AND(MONTH($AW201)&lt;&gt;MONTH(BE$15),MONTH($AX201)=MONTH(BE$15)),
NETWORKDAYS.INTL(($AX201)-_xlpm.DD,$AX201,1,_xlpm.VD),
AND(MONTH($AW201)&lt;MONTH(BE$15),MONTH($AX201)&gt;MONTH(BE$15)),
NETWORKDAYS.INTL((EOMONTH(BE$15-1,1))-_xlpm.DD,EOMONTH(BE$15-1,1),1,_xlpm.VD),
AND(MONTH($AW201)=MONTH(BE$15),MONTH($AX201)=MONTH(BE$15)),
NETWORKDAYS.INTL($AW201,$AX201,1,_xlpm.VD)))),0)),
$DH201="месяц",
$BP201*BE201,
$DH201="неделя",
$BP201*BE201/7*(ROUNDUP((DAY(EOMONTH(BE$15,0)))/4,0))),
0)</f>
        <v/>
      </c>
      <c r="BW201" s="125">
        <f t="array" ref="BW201">
IFERROR(
_xlfn.IFS(
$DH201="день_1",
$BP201*$BL201/($AX201-$AW201+1)*BF201*(DAY(EOMONTH(BF$15,0))),
$DH201="день_2",
$BP201/30*MAX(MIN($AX201,EOMONTH(BF$15,0))-MAX($AW201,BF$15)+1,),
$DH201="раб.день",
$BP201/30*(IFERROR(
_xlfn.LET(_xlpm.VD,
CHOOSE(
{1;2;3;4;5;6;7;8;9;10;11;12;13;14;15;16;17;18},
45658,45659,45660,45661,45662,45663,45664,45665,45711,45724,45778,45779,45785,45786,45820,45821,45965,46022),
_xlfn.LET(_xlpm.DD,
MAX(MIN($AX201,EOMONTH(BF$15,0))-MAX($AW201,BF$15),),
_xlfn.IFS(
AND(MONTH($AW201)=MONTH(BF$15),MONTH($AX201)&lt;&gt;MONTH(BF$15)),
NETWORKDAYS.INTL($AW201,$AW201+_xlpm.DD,1,_xlpm.VD),
AND(MONTH($AW201)&lt;&gt;MONTH(BF$15),MONTH($AX201)=MONTH(BF$15)),
NETWORKDAYS.INTL(($AX201)-_xlpm.DD,$AX201,1,_xlpm.VD),
AND(MONTH($AW201)&lt;MONTH(BF$15),MONTH($AX201)&gt;MONTH(BF$15)),
NETWORKDAYS.INTL((EOMONTH(BF$15-1,1))-_xlpm.DD,EOMONTH(BF$15-1,1),1,_xlpm.VD),
AND(MONTH($AW201)=MONTH(BF$15),MONTH($AX201)=MONTH(BF$15)),
NETWORKDAYS.INTL($AW201,$AX201,1,_xlpm.VD)))),0)),
$DH201="месяц",
$BP201*BF201,
$DH201="неделя",
$BP201*BF201/7*(ROUNDUP((DAY(EOMONTH(BF$15,0)))/4,0))),
0)</f>
        <v/>
      </c>
      <c r="BX201" s="125">
        <f t="array" ref="BX201">
IFERROR(
_xlfn.IFS(
$DH201="день_1",
$BP201*$BL201/($AX201-$AW201+1)*BG201*(DAY(EOMONTH(BG$15,0))),
$DH201="день_2",
$BP201/30*MAX(MIN($AX201,EOMONTH(BG$15,0))-MAX($AW201,BG$15)+1,),
$DH201="раб.день",
$BP201/30*(IFERROR(
_xlfn.LET(_xlpm.VD,
CHOOSE(
{1;2;3;4;5;6;7;8;9;10;11;12;13;14;15;16;17;18},
45658,45659,45660,45661,45662,45663,45664,45665,45711,45724,45778,45779,45785,45786,45820,45821,45965,46022),
_xlfn.LET(_xlpm.DD,
MAX(MIN($AX201,EOMONTH(BG$15,0))-MAX($AW201,BG$15),),
_xlfn.IFS(
AND(MONTH($AW201)=MONTH(BG$15),MONTH($AX201)&lt;&gt;MONTH(BG$15)),
NETWORKDAYS.INTL($AW201,$AW201+_xlpm.DD,1,_xlpm.VD),
AND(MONTH($AW201)&lt;&gt;MONTH(BG$15),MONTH($AX201)=MONTH(BG$15)),
NETWORKDAYS.INTL(($AX201)-_xlpm.DD,$AX201,1,_xlpm.VD),
AND(MONTH($AW201)&lt;MONTH(BG$15),MONTH($AX201)&gt;MONTH(BG$15)),
NETWORKDAYS.INTL((EOMONTH(BG$15-1,1))-_xlpm.DD,EOMONTH(BG$15-1,1),1,_xlpm.VD),
AND(MONTH($AW201)=MONTH(BG$15),MONTH($AX201)=MONTH(BG$15)),
NETWORKDAYS.INTL($AW201,$AX201,1,_xlpm.VD)))),0)),
$DH201="месяц",
$BP201*BG201,
$DH201="неделя",
$BP201*BG201/7*(ROUNDUP((DAY(EOMONTH(BG$15,0)))/4,0))),
0)</f>
        <v/>
      </c>
      <c r="BY201" s="125">
        <f t="array" ref="BY201">
IFERROR(
_xlfn.IFS(
$DH201="день_1",
$BP201*$BL201/($AX201-$AW201+1)*BH201*(DAY(EOMONTH(BH$15,0))),
$DH201="день_2",
$BP201/30*MAX(MIN($AX201,EOMONTH(BH$15,0))-MAX($AW201,BH$15)+1,),
$DH201="раб.день",
$BP201/30*(IFERROR(
_xlfn.LET(_xlpm.VD,
CHOOSE(
{1;2;3;4;5;6;7;8;9;10;11;12;13;14;15;16;17;18},
45658,45659,45660,45661,45662,45663,45664,45665,45711,45724,45778,45779,45785,45786,45820,45821,45965,46022),
_xlfn.LET(_xlpm.DD,
MAX(MIN($AX201,EOMONTH(BH$15,0))-MAX($AW201,BH$15),),
_xlfn.IFS(
AND(MONTH($AW201)=MONTH(BH$15),MONTH($AX201)&lt;&gt;MONTH(BH$15)),
NETWORKDAYS.INTL($AW201,$AW201+_xlpm.DD,1,_xlpm.VD),
AND(MONTH($AW201)&lt;&gt;MONTH(BH$15),MONTH($AX201)=MONTH(BH$15)),
NETWORKDAYS.INTL(($AX201)-_xlpm.DD,$AX201,1,_xlpm.VD),
AND(MONTH($AW201)&lt;MONTH(BH$15),MONTH($AX201)&gt;MONTH(BH$15)),
NETWORKDAYS.INTL((EOMONTH(BH$15-1,1))-_xlpm.DD,EOMONTH(BH$15-1,1),1,_xlpm.VD),
AND(MONTH($AW201)=MONTH(BH$15),MONTH($AX201)=MONTH(BH$15)),
NETWORKDAYS.INTL($AW201,$AX201,1,_xlpm.VD)))),0)),
$DH201="месяц",
$BP201*BH201,
$DH201="неделя",
$BP201*BH201/7*(ROUNDUP((DAY(EOMONTH(BH$15,0)))/4,0))),
0)</f>
        <v/>
      </c>
      <c r="BZ201" s="125">
        <f t="array" ref="BZ201">
IFERROR(
_xlfn.IFS(
$DH201="день_1",
$BP201*$BL201/($AX201-$AW201+1)*BI201*(DAY(EOMONTH(BI$15,0))),
$DH201="день_2",
$BP201/30*MAX(MIN($AX201,EOMONTH(BI$15,0))-MAX($AW201,BI$15)+1,),
$DH201="раб.день",
$BP201/30*(IFERROR(
_xlfn.LET(_xlpm.VD,
CHOOSE(
{1;2;3;4;5;6;7;8;9;10;11;12;13;14;15;16;17;18},
45658,45659,45660,45661,45662,45663,45664,45665,45711,45724,45778,45779,45785,45786,45820,45821,45965,46022),
_xlfn.LET(_xlpm.DD,
MAX(MIN($AX201,EOMONTH(BI$15,0))-MAX($AW201,BI$15),),
_xlfn.IFS(
AND(MONTH($AW201)=MONTH(BI$15),MONTH($AX201)&lt;&gt;MONTH(BI$15)),
NETWORKDAYS.INTL($AW201,$AW201+_xlpm.DD,1,_xlpm.VD),
AND(MONTH($AW201)&lt;&gt;MONTH(BI$15),MONTH($AX201)=MONTH(BI$15)),
NETWORKDAYS.INTL(($AX201)-_xlpm.DD,$AX201,1,_xlpm.VD),
AND(MONTH($AW201)&lt;MONTH(BI$15),MONTH($AX201)&gt;MONTH(BI$15)),
NETWORKDAYS.INTL((EOMONTH(BI$15-1,1))-_xlpm.DD,EOMONTH(BI$15-1,1),1,_xlpm.VD),
AND(MONTH($AW201)=MONTH(BI$15),MONTH($AX201)=MONTH(BI$15)),
NETWORKDAYS.INTL($AW201,$AX201,1,_xlpm.VD)))),0)),
$DH201="месяц",
$BP201*BI201,
$DH201="неделя",
$BP201*BI201/7*(ROUNDUP((DAY(EOMONTH(BI$15,0)))/4,0))),
0)</f>
        <v/>
      </c>
      <c r="CA201" s="125">
        <f t="array" ref="CA201">
IFERROR(
_xlfn.IFS(
$DH201="день_1",
$BP201*$BL201/($AX201-$AW201+1)*BJ201*(DAY(EOMONTH(BJ$15,0))),
$DH201="день_2",
$BP201/30*MAX(MIN($AX201,EOMONTH(BJ$15,0))-MAX($AW201,BJ$15)+1,),
$DH201="раб.день",
$BP201/30*(IFERROR(
_xlfn.LET(_xlpm.VD,
CHOOSE(
{1;2;3;4;5;6;7;8;9;10;11;12;13;14;15;16;17;18},
45658,45659,45660,45661,45662,45663,45664,45665,45711,45724,45778,45779,45785,45786,45820,45821,45965,46022),
_xlfn.LET(_xlpm.DD,
MAX(MIN($AX201,EOMONTH(BJ$15,0))-MAX($AW201,BJ$15),),
_xlfn.IFS(
AND(MONTH($AW201)=MONTH(BJ$15),MONTH($AX201)&lt;&gt;MONTH(BJ$15)),
NETWORKDAYS.INTL($AW201,$AW201+_xlpm.DD,1,_xlpm.VD),
AND(MONTH($AW201)&lt;&gt;MONTH(BJ$15),MONTH($AX201)=MONTH(BJ$15)),
NETWORKDAYS.INTL(($AX201)-_xlpm.DD,$AX201,1,_xlpm.VD),
AND(MONTH($AW201)&lt;MONTH(BJ$15),MONTH($AX201)&gt;MONTH(BJ$15)),
NETWORKDAYS.INTL((EOMONTH(BJ$15-1,1))-_xlpm.DD,EOMONTH(BJ$15-1,1),1,_xlpm.VD),
AND(MONTH($AW201)=MONTH(BJ$15),MONTH($AX201)=MONTH(BJ$15)),
NETWORKDAYS.INTL($AW201,$AX201,1,_xlpm.VD)))),0)),
$DH201="месяц",
$BP201*BJ201,
$DH201="неделя",
$BP201*BJ201/7*(ROUNDUP((DAY(EOMONTH(BJ$15,0)))/4,0))),
0)</f>
        <v/>
      </c>
      <c r="CB201" s="125">
        <f t="array" ref="CB201">
IFERROR(
_xlfn.IFS(
$DH201="день_1",
$BP201*$BL201/($AX201-$AW201+1)*BK201*(DAY(EOMONTH(BK$15,0))),
$DH201="день_2",
$BP201/30*MAX(MIN($AX201,EOMONTH(BK$15,0))-MAX($AW201,BK$15)+1,),
$DH201="раб.день",
$BP201/30*(IFERROR(
_xlfn.LET(_xlpm.VD,
CHOOSE(
{1;2;3;4;5;6;7;8;9;10;11;12;13;14;15;16;17;18},
45658,45659,45660,45661,45662,45663,45664,45665,45711,45724,45778,45779,45785,45786,45820,45821,45965,46022),
_xlfn.LET(_xlpm.DD,
MAX(MIN($AX201,EOMONTH(BK$15,0))-MAX($AW201,BK$15),),
_xlfn.IFS(
AND(MONTH($AW201)=MONTH(BK$15),MONTH($AX201)&lt;&gt;MONTH(BK$15)),
NETWORKDAYS.INTL($AW201,$AW201+_xlpm.DD,1,_xlpm.VD),
AND(MONTH($AW201)&lt;&gt;MONTH(BK$15),MONTH($AX201)=MONTH(BK$15)),
NETWORKDAYS.INTL(($AX201)-_xlpm.DD,$AX201,1,_xlpm.VD),
AND(MONTH($AW201)&lt;MONTH(BK$15),MONTH($AX201)&gt;MONTH(BK$15)),
NETWORKDAYS.INTL((EOMONTH(BK$15-1,1))-_xlpm.DD,EOMONTH(BK$15-1,1),1,_xlpm.VD),
AND(MONTH($AW201)=MONTH(BK$15),MONTH($AX201)=MONTH(BK$15)),
NETWORKDAYS.INTL($AW201,$AX201,1,_xlpm.VD)))),0)),
$DH201="месяц",
$BP201*BK201,
$DH201="неделя",
$BP201*BK201/7*(ROUNDUP((DAY(EOMONTH(BK$15,0)))/4,0))),
0)</f>
        <v/>
      </c>
      <c r="CC201" s="125">
        <f>SUM($BQ201:$CB201)</f>
        <v/>
      </c>
      <c r="CD201" s="126">
        <f>SUM($EH201:$EH201)</f>
        <v/>
      </c>
      <c r="CE201" s="126">
        <f>$CD201*$AB201</f>
        <v/>
      </c>
      <c r="CF201" s="126">
        <f>SUM($EK201:$EK201)</f>
        <v/>
      </c>
      <c r="CG201" s="126">
        <f>$CF201*$AB201</f>
        <v/>
      </c>
      <c r="CH201" s="126">
        <f>SUM($CC201,$CE201,$CG201)</f>
        <v/>
      </c>
      <c r="CI201" s="126">
        <f>$CH201*(1+$CM201)</f>
        <v/>
      </c>
      <c r="CJ201" s="127" t="n">
        <v>0</v>
      </c>
      <c r="CK201" s="126">
        <f>SUM($CH201:$CH201)*(1+$CJ201)</f>
        <v/>
      </c>
      <c r="CL201" s="126">
        <f>SUM($CH201:$CH201)*(1+$CM201)</f>
        <v/>
      </c>
      <c r="CM201" s="59" t="inlineStr">
        <is>
          <t>20%</t>
        </is>
      </c>
      <c r="CN201" s="59" t="n"/>
      <c r="CO201" s="72" t="n"/>
      <c r="CP201" s="59" t="n"/>
      <c r="CQ201" s="73" t="n"/>
      <c r="CR201" s="73" t="n"/>
      <c r="CS201" s="73" t="n"/>
      <c r="CT201" s="72" t="n"/>
      <c r="CU201" s="79" t="inlineStr">
        <is>
          <t> </t>
        </is>
      </c>
      <c r="CV201" s="60" t="n"/>
      <c r="CW201" s="60" t="n"/>
      <c r="CX201" s="60" t="n"/>
      <c r="CY201" s="127">
        <f>IFERROR(($CC201-$EE201)/($EE201/(1-$DQ201)),0)</f>
        <v/>
      </c>
      <c r="CZ201" s="127">
        <f>IFERROR(1-$EI201/($CE201),0)</f>
        <v/>
      </c>
      <c r="DA201" s="127">
        <f>IFERROR(1-$EL201/($CG201),0)</f>
        <v/>
      </c>
      <c r="DB201" s="126">
        <f>ROUND(IFERROR(($CI201/(1+$CM201)-$EN201),0),2)</f>
        <v/>
      </c>
      <c r="DC201" s="128" t="n"/>
      <c r="DD201" s="125" t="n"/>
      <c r="DE201" s="75" t="n">
        <v>0</v>
      </c>
      <c r="DF201" s="128" t="n"/>
      <c r="DG201" s="125">
        <f>IF($DC201=0,0,$DD201*($DC201*100%-$DE201*$DF201))*SUM($AB201:$AB201)</f>
        <v/>
      </c>
      <c r="DH201" s="129" t="inlineStr">
        <is>
          <t>месяц</t>
        </is>
      </c>
      <c r="DI201" s="130">
        <f t="array" ref="DI201">IFERROR(
IF($ES201="LisChannel",
(ROUND(((INDEX({174.625;153.888888888889;130.972222222222},MATCH($AI201,{2;3;4}),0))*$AG201*$AI201),2)),0),0)</f>
        <v/>
      </c>
      <c r="DJ201" s="130">
        <f>
_xlfn.LET(_xlpm.X,
IFERROR(
IF($ES201="НовиковТВ",
(_xlfn.LET(_xlpm.NTV,
_xlfn.LET(_xlpm.MIN,350000,
IF(SUMIFS($DI:$DI,$ES:$ES,"НовиковТВ")&lt;=_xlpm.MIN,
(SUMIFS($DI:$DI,$ES:$ES,"НовиковТВ")/(COUNTIFS($ES:$ES,"НовиковТВ")))*_xlpm.MIN/SUMIFS($DI:$DI,$ES:$ES,"НовиковТВ"),
DI201)),
_xlpm.NTV+$DG201/(1-(1-(_xlpm.NTV)*(1-$DL201)*(1-$DM201)*(1-$DN201)*(1-$DO201)*(1-$DP201)/_xlpm.NTV))))/(1+$EP201),
$DI201+$DG201/(1-(1-($DI201)*(1-$DL201)*(1-$DM201)*(1-$DN201)*(1-$DO201)*(1-$DP201)/$DI201))),
0),
_xlpm.X*(1+$CM201)*(1+$CW201)-_xlpm.X*(1+$CM201)+_xlpm.X)</f>
        <v/>
      </c>
      <c r="DK201" s="125" t="inlineStr">
        <is>
          <t>послед.</t>
        </is>
      </c>
      <c r="DL201" s="63" t="n">
        <v>0</v>
      </c>
      <c r="DM201" s="63" t="n">
        <v>0</v>
      </c>
      <c r="DN201" s="63" t="n">
        <v>0</v>
      </c>
      <c r="DO201" s="63" t="n">
        <v>0</v>
      </c>
      <c r="DP201" s="63" t="n">
        <v>0</v>
      </c>
      <c r="DQ201" s="63">
        <f t="array" ref="DQ201">IFERROR(_xlfn.IFS(
$DK201="послед.",1-(1-$DL201)*(1-$DM201)*(1-$DN201)*(1-$DO201)*(1-$DP201),
$DK201="сумм.",$DL201+$DM201+$DN201+$DO201+$DP201),
0)</f>
        <v/>
      </c>
      <c r="DR201" s="125">
        <f t="array" ref="DR201">
IFERROR(
_xlfn.IFS(
$BL201=0,
0,
$BL201&gt;0,
_xlfn.IFS($DK201="послед.",
$DJ201*(1-$DL201)*(1-$DM201)*(1-$DN201)*(1-$DO201)*(1-$DP201),
$DK201="сумм.",
$DJ201*(1-($DL201+$DM201+$DN201+$DO201+$DP201)))),0)</f>
        <v/>
      </c>
      <c r="DS201" s="125">
        <f t="array" ref="DS201">
IFERROR(_xlfn.IFS(
$DH201="день_1",
$DR201*$BL201/($AX201-$AW201+1)*AZ201*(DAY(EOMONTH(AZ$15,0))),
$DH201="день_2",
$DR201/30*MAX(MIN($AX201,EOMONTH(AZ$15,0))-MAX($AW201,AZ$15)+1,),
$DH201="раб.день",
$DR201/30*(IFERROR(
_xlfn.LET(_xlpm.VD,
CHOOSE(
{1;2;3;4;5;6;7;8;9;10;11;12;13;14;15;16;17;18},
45658,45659,45660,45661,45662,45663,45664,45665,45711,45724,45778,45779,45785,45786,45820,45821,45965,46022),
_xlfn.LET(_xlpm.DD,
MAX(MIN($AX201,EOMONTH(AZ$15,0))-MAX($AW201,AZ$15),),
_xlfn.IFS(
AND(MONTH($AW201)=MONTH(AZ$15),MONTH($AX201)&lt;&gt;MONTH(AZ$15)),
NETWORKDAYS.INTL($AW201,$AW201+_xlpm.DD,1,_xlpm.VD),
AND(MONTH($AW201)&lt;&gt;MONTH(AZ$15),MONTH($AX201)=MONTH(AZ$15)),
NETWORKDAYS.INTL(($AX201)-_xlpm.DD,$AX201,1,_xlpm.VD),
AND(MONTH($AW201)&lt;MONTH(AZ$15),MONTH($AX201)&gt;MONTH(AZ$15)),
NETWORKDAYS.INTL((EOMONTH(AZ$15-1,1))-_xlpm.DD,EOMONTH(AZ$15-1,1),1,_xlpm.VD),
AND(MONTH($AW201)=MONTH(AZ$15),MONTH($AX201)=MONTH(AZ$15)),
NETWORKDAYS.INTL($AW201,$AX201,1,_xlpm.VD)))),0)),
$DH201="месяц",
$DR201*AZ201,
$DH201="неделя",
$DR201*AZ201/7*(ROUNDUP((DAY(EOMONTH(AZ$15,0)))/4,0))),
0)</f>
        <v/>
      </c>
      <c r="DT201" s="125">
        <f t="array" ref="DT201">
IFERROR(_xlfn.IFS(
$DH201="день_1",
$DR201*$BL201/($AX201-$AW201+1)*BA201*(DAY(EOMONTH(BA$15,0))),
$DH201="день_2",
$DR201/30*MAX(MIN($AX201,EOMONTH(BA$15,0))-MAX($AW201,BA$15)+1,),
$DH201="раб.день",
$DR201/30*(IFERROR(
_xlfn.LET(_xlpm.VD,
CHOOSE(
{1;2;3;4;5;6;7;8;9;10;11;12;13;14;15;16;17;18},
45658,45659,45660,45661,45662,45663,45664,45665,45711,45724,45778,45779,45785,45786,45820,45821,45965,46022),
_xlfn.LET(_xlpm.DD,
MAX(MIN($AX201,EOMONTH(BA$15,0))-MAX($AW201,BA$15),),
_xlfn.IFS(
AND(MONTH($AW201)=MONTH(BA$15),MONTH($AX201)&lt;&gt;MONTH(BA$15)),
NETWORKDAYS.INTL($AW201,$AW201+_xlpm.DD,1,_xlpm.VD),
AND(MONTH($AW201)&lt;&gt;MONTH(BA$15),MONTH($AX201)=MONTH(BA$15)),
NETWORKDAYS.INTL(($AX201)-_xlpm.DD,$AX201,1,_xlpm.VD),
AND(MONTH($AW201)&lt;MONTH(BA$15),MONTH($AX201)&gt;MONTH(BA$15)),
NETWORKDAYS.INTL((EOMONTH(BA$15-1,1))-_xlpm.DD,EOMONTH(BA$15-1,1),1,_xlpm.VD),
AND(MONTH($AW201)=MONTH(BA$15),MONTH($AX201)=MONTH(BA$15)),
NETWORKDAYS.INTL($AW201,$AX201,1,_xlpm.VD)))),0)),
$DH201="месяц",
$DR201*BA201,
$DH201="неделя",
$DR201*BA201/7*(ROUNDUP((DAY(EOMONTH(BA$15,0)))/4,0))),
0)</f>
        <v/>
      </c>
      <c r="DU201" s="125">
        <f t="array" ref="DU201">
IFERROR(_xlfn.IFS(
$DH201="день_1",
$DR201*$BL201/($AX201-$AW201+1)*BB201*(DAY(EOMONTH(BB$15,0))),
$DH201="день_2",
$DR201/30*MAX(MIN($AX201,EOMONTH(BB$15,0))-MAX($AW201,BB$15)+1,),
$DH201="раб.день",
$DR201/30*(IFERROR(
_xlfn.LET(_xlpm.VD,
CHOOSE(
{1;2;3;4;5;6;7;8;9;10;11;12;13;14;15;16;17;18},
45658,45659,45660,45661,45662,45663,45664,45665,45711,45724,45778,45779,45785,45786,45820,45821,45965,46022),
_xlfn.LET(_xlpm.DD,
MAX(MIN($AX201,EOMONTH(BB$15,0))-MAX($AW201,BB$15),),
_xlfn.IFS(
AND(MONTH($AW201)=MONTH(BB$15),MONTH($AX201)&lt;&gt;MONTH(BB$15)),
NETWORKDAYS.INTL($AW201,$AW201+_xlpm.DD,1,_xlpm.VD),
AND(MONTH($AW201)&lt;&gt;MONTH(BB$15),MONTH($AX201)=MONTH(BB$15)),
NETWORKDAYS.INTL(($AX201)-_xlpm.DD,$AX201,1,_xlpm.VD),
AND(MONTH($AW201)&lt;MONTH(BB$15),MONTH($AX201)&gt;MONTH(BB$15)),
NETWORKDAYS.INTL((EOMONTH(BB$15-1,1))-_xlpm.DD,EOMONTH(BB$15-1,1),1,_xlpm.VD),
AND(MONTH($AW201)=MONTH(BB$15),MONTH($AX201)=MONTH(BB$15)),
NETWORKDAYS.INTL($AW201,$AX201,1,_xlpm.VD)))),0)),
$DH201="месяц",
$DR201*BB201,
$DH201="неделя",
$DR201*BB201/7*(ROUNDUP((DAY(EOMONTH(BB$15,0)))/4,0))),
0)</f>
        <v/>
      </c>
      <c r="DV201" s="125">
        <f t="array" ref="DV201">
IFERROR(_xlfn.IFS(
$DH201="день_1",
$DR201*$BL201/($AX201-$AW201+1)*BC201*(DAY(EOMONTH(BC$15,0))),
$DH201="день_2",
$DR201/30*MAX(MIN($AX201,EOMONTH(BC$15,0))-MAX($AW201,BC$15)+1,),
$DH201="раб.день",
$DR201/30*(IFERROR(
_xlfn.LET(_xlpm.VD,
CHOOSE(
{1;2;3;4;5;6;7;8;9;10;11;12;13;14;15;16;17;18},
45658,45659,45660,45661,45662,45663,45664,45665,45711,45724,45778,45779,45785,45786,45820,45821,45965,46022),
_xlfn.LET(_xlpm.DD,
MAX(MIN($AX201,EOMONTH(BC$15,0))-MAX($AW201,BC$15),),
_xlfn.IFS(
AND(MONTH($AW201)=MONTH(BC$15),MONTH($AX201)&lt;&gt;MONTH(BC$15)),
NETWORKDAYS.INTL($AW201,$AW201+_xlpm.DD,1,_xlpm.VD),
AND(MONTH($AW201)&lt;&gt;MONTH(BC$15),MONTH($AX201)=MONTH(BC$15)),
NETWORKDAYS.INTL(($AX201)-_xlpm.DD,$AX201,1,_xlpm.VD),
AND(MONTH($AW201)&lt;MONTH(BC$15),MONTH($AX201)&gt;MONTH(BC$15)),
NETWORKDAYS.INTL((EOMONTH(BC$15-1,1))-_xlpm.DD,EOMONTH(BC$15-1,1),1,_xlpm.VD),
AND(MONTH($AW201)=MONTH(BC$15),MONTH($AX201)=MONTH(BC$15)),
NETWORKDAYS.INTL($AW201,$AX201,1,_xlpm.VD)))),0)),
$DH201="месяц",
$DR201*BC201,
$DH201="неделя",
$DR201*BC201/7*(ROUNDUP((DAY(EOMONTH(BC$15,0)))/4,0))),
0)</f>
        <v/>
      </c>
      <c r="DW201" s="125">
        <f t="array" ref="DW201">
IFERROR(_xlfn.IFS(
$DH201="день_1",
$DR201*$BL201/($AX201-$AW201+1)*BD201*(DAY(EOMONTH(BD$15,0))),
$DH201="день_2",
$DR201/30*MAX(MIN($AX201,EOMONTH(BD$15,0))-MAX($AW201,BD$15)+1,),
$DH201="раб.день",
$DR201/30*(IFERROR(
_xlfn.LET(_xlpm.VD,
CHOOSE(
{1;2;3;4;5;6;7;8;9;10;11;12;13;14;15;16;17;18},
45658,45659,45660,45661,45662,45663,45664,45665,45711,45724,45778,45779,45785,45786,45820,45821,45965,46022),
_xlfn.LET(_xlpm.DD,
MAX(MIN($AX201,EOMONTH(BD$15,0))-MAX($AW201,BD$15),),
_xlfn.IFS(
AND(MONTH($AW201)=MONTH(BD$15),MONTH($AX201)&lt;&gt;MONTH(BD$15)),
NETWORKDAYS.INTL($AW201,$AW201+_xlpm.DD,1,_xlpm.VD),
AND(MONTH($AW201)&lt;&gt;MONTH(BD$15),MONTH($AX201)=MONTH(BD$15)),
NETWORKDAYS.INTL(($AX201)-_xlpm.DD,$AX201,1,_xlpm.VD),
AND(MONTH($AW201)&lt;MONTH(BD$15),MONTH($AX201)&gt;MONTH(BD$15)),
NETWORKDAYS.INTL((EOMONTH(BD$15-1,1))-_xlpm.DD,EOMONTH(BD$15-1,1),1,_xlpm.VD),
AND(MONTH($AW201)=MONTH(BD$15),MONTH($AX201)=MONTH(BD$15)),
NETWORKDAYS.INTL($AW201,$AX201,1,_xlpm.VD)))),0)),
$DH201="месяц",
$DR201*BD201,
$DH201="неделя",
$DR201*BD201/7*(ROUNDUP((DAY(EOMONTH(BD$15,0)))/4,0))),
0)</f>
        <v/>
      </c>
      <c r="DX201" s="125">
        <f t="array" ref="DX201">
IFERROR(_xlfn.IFS(
$DH201="день_1",
$DR201*$BL201/($AX201-$AW201+1)*BE201*(DAY(EOMONTH(BE$15,0))),
$DH201="день_2",
$DR201/30*MAX(MIN($AX201,EOMONTH(BE$15,0))-MAX($AW201,BE$15)+1,),
$DH201="раб.день",
$DR201/30*(IFERROR(
_xlfn.LET(_xlpm.VD,
CHOOSE(
{1;2;3;4;5;6;7;8;9;10;11;12;13;14;15;16;17;18},
45658,45659,45660,45661,45662,45663,45664,45665,45711,45724,45778,45779,45785,45786,45820,45821,45965,46022),
_xlfn.LET(_xlpm.DD,
MAX(MIN($AX201,EOMONTH(BE$15,0))-MAX($AW201,BE$15),),
_xlfn.IFS(
AND(MONTH($AW201)=MONTH(BE$15),MONTH($AX201)&lt;&gt;MONTH(BE$15)),
NETWORKDAYS.INTL($AW201,$AW201+_xlpm.DD,1,_xlpm.VD),
AND(MONTH($AW201)&lt;&gt;MONTH(BE$15),MONTH($AX201)=MONTH(BE$15)),
NETWORKDAYS.INTL(($AX201)-_xlpm.DD,$AX201,1,_xlpm.VD),
AND(MONTH($AW201)&lt;MONTH(BE$15),MONTH($AX201)&gt;MONTH(BE$15)),
NETWORKDAYS.INTL((EOMONTH(BE$15-1,1))-_xlpm.DD,EOMONTH(BE$15-1,1),1,_xlpm.VD),
AND(MONTH($AW201)=MONTH(BE$15),MONTH($AX201)=MONTH(BE$15)),
NETWORKDAYS.INTL($AW201,$AX201,1,_xlpm.VD)))),0)),
$DH201="месяц",
$DR201*BE201,
$DH201="неделя",
$DR201*BE201/7*(ROUNDUP((DAY(EOMONTH(BE$15,0)))/4,0))),
0)</f>
        <v/>
      </c>
      <c r="DY201" s="125">
        <f t="array" ref="DY201">
IFERROR(_xlfn.IFS(
$DH201="день_1",
$DR201*$BL201/($AX201-$AW201+1)*BF201*(DAY(EOMONTH(BF$15,0))),
$DH201="день_2",
$DR201/30*MAX(MIN($AX201,EOMONTH(BF$15,0))-MAX($AW201,BF$15)+1,),
$DH201="раб.день",
$DR201/30*(IFERROR(
_xlfn.LET(_xlpm.VD,
CHOOSE(
{1;2;3;4;5;6;7;8;9;10;11;12;13;14;15;16;17;18},
45658,45659,45660,45661,45662,45663,45664,45665,45711,45724,45778,45779,45785,45786,45820,45821,45965,46022),
_xlfn.LET(_xlpm.DD,
MAX(MIN($AX201,EOMONTH(BF$15,0))-MAX($AW201,BF$15),),
_xlfn.IFS(
AND(MONTH($AW201)=MONTH(BF$15),MONTH($AX201)&lt;&gt;MONTH(BF$15)),
NETWORKDAYS.INTL($AW201,$AW201+_xlpm.DD,1,_xlpm.VD),
AND(MONTH($AW201)&lt;&gt;MONTH(BF$15),MONTH($AX201)=MONTH(BF$15)),
NETWORKDAYS.INTL(($AX201)-_xlpm.DD,$AX201,1,_xlpm.VD),
AND(MONTH($AW201)&lt;MONTH(BF$15),MONTH($AX201)&gt;MONTH(BF$15)),
NETWORKDAYS.INTL((EOMONTH(BF$15-1,1))-_xlpm.DD,EOMONTH(BF$15-1,1),1,_xlpm.VD),
AND(MONTH($AW201)=MONTH(BF$15),MONTH($AX201)=MONTH(BF$15)),
NETWORKDAYS.INTL($AW201,$AX201,1,_xlpm.VD)))),0)),
$DH201="месяц",
$DR201*BF201,
$DH201="неделя",
$DR201*BF201/7*(ROUNDUP((DAY(EOMONTH(BF$15,0)))/4,0))),
0)</f>
        <v/>
      </c>
      <c r="DZ201" s="125">
        <f t="array" ref="DZ201">
IFERROR(_xlfn.IFS(
$DH201="день_1",
$DR201*$BL201/($AX201-$AW201+1)*BG201*(DAY(EOMONTH(BG$15,0))),
$DH201="день_2",
$DR201/30*MAX(MIN($AX201,EOMONTH(BG$15,0))-MAX($AW201,BG$15)+1,),
$DH201="раб.день",
$DR201/30*(IFERROR(
_xlfn.LET(_xlpm.VD,
CHOOSE(
{1;2;3;4;5;6;7;8;9;10;11;12;13;14;15;16;17;18},
45658,45659,45660,45661,45662,45663,45664,45665,45711,45724,45778,45779,45785,45786,45820,45821,45965,46022),
_xlfn.LET(_xlpm.DD,
MAX(MIN($AX201,EOMONTH(BG$15,0))-MAX($AW201,BG$15),),
_xlfn.IFS(
AND(MONTH($AW201)=MONTH(BG$15),MONTH($AX201)&lt;&gt;MONTH(BG$15)),
NETWORKDAYS.INTL($AW201,$AW201+_xlpm.DD,1,_xlpm.VD),
AND(MONTH($AW201)&lt;&gt;MONTH(BG$15),MONTH($AX201)=MONTH(BG$15)),
NETWORKDAYS.INTL(($AX201)-_xlpm.DD,$AX201,1,_xlpm.VD),
AND(MONTH($AW201)&lt;MONTH(BG$15),MONTH($AX201)&gt;MONTH(BG$15)),
NETWORKDAYS.INTL((EOMONTH(BG$15-1,1))-_xlpm.DD,EOMONTH(BG$15-1,1),1,_xlpm.VD),
AND(MONTH($AW201)=MONTH(BG$15),MONTH($AX201)=MONTH(BG$15)),
NETWORKDAYS.INTL($AW201,$AX201,1,_xlpm.VD)))),0)),
$DH201="месяц",
$DR201*BG201,
$DH201="неделя",
$DR201*BG201/7*(ROUNDUP((DAY(EOMONTH(BG$15,0)))/4,0))),
0)</f>
        <v/>
      </c>
      <c r="EA201" s="125">
        <f t="array" ref="EA201">
IFERROR(_xlfn.IFS(
$DH201="день_1",
$DR201*$BL201/($AX201-$AW201+1)*BH201*(DAY(EOMONTH(BH$15,0))),
$DH201="день_2",
$DR201/30*MAX(MIN($AX201,EOMONTH(BH$15,0))-MAX($AW201,BH$15)+1,),
$DH201="раб.день",
$DR201/30*(IFERROR(
_xlfn.LET(_xlpm.VD,
CHOOSE(
{1;2;3;4;5;6;7;8;9;10;11;12;13;14;15;16;17;18},
45658,45659,45660,45661,45662,45663,45664,45665,45711,45724,45778,45779,45785,45786,45820,45821,45965,46022),
_xlfn.LET(_xlpm.DD,
MAX(MIN($AX201,EOMONTH(BH$15,0))-MAX($AW201,BH$15),),
_xlfn.IFS(
AND(MONTH($AW201)=MONTH(BH$15),MONTH($AX201)&lt;&gt;MONTH(BH$15)),
NETWORKDAYS.INTL($AW201,$AW201+_xlpm.DD,1,_xlpm.VD),
AND(MONTH($AW201)&lt;&gt;MONTH(BH$15),MONTH($AX201)=MONTH(BH$15)),
NETWORKDAYS.INTL(($AX201)-_xlpm.DD,$AX201,1,_xlpm.VD),
AND(MONTH($AW201)&lt;MONTH(BH$15),MONTH($AX201)&gt;MONTH(BH$15)),
NETWORKDAYS.INTL((EOMONTH(BH$15-1,1))-_xlpm.DD,EOMONTH(BH$15-1,1),1,_xlpm.VD),
AND(MONTH($AW201)=MONTH(BH$15),MONTH($AX201)=MONTH(BH$15)),
NETWORKDAYS.INTL($AW201,$AX201,1,_xlpm.VD)))),0)),
$DH201="месяц",
$DR201*BH201,
$DH201="неделя",
$DR201*BH201/7*(ROUNDUP((DAY(EOMONTH(BH$15,0)))/4,0))),
0)</f>
        <v/>
      </c>
      <c r="EB201" s="125">
        <f t="array" ref="EB201">
IFERROR(_xlfn.IFS(
$DH201="день_1",
$DR201*$BL201/($AX201-$AW201+1)*BI201*(DAY(EOMONTH(BI$15,0))),
$DH201="день_2",
$DR201/30*MAX(MIN($AX201,EOMONTH(BI$15,0))-MAX($AW201,BI$15)+1,),
$DH201="раб.день",
$DR201/30*(IFERROR(
_xlfn.LET(_xlpm.VD,
CHOOSE(
{1;2;3;4;5;6;7;8;9;10;11;12;13;14;15;16;17;18},
45658,45659,45660,45661,45662,45663,45664,45665,45711,45724,45778,45779,45785,45786,45820,45821,45965,46022),
_xlfn.LET(_xlpm.DD,
MAX(MIN($AX201,EOMONTH(BI$15,0))-MAX($AW201,BI$15),),
_xlfn.IFS(
AND(MONTH($AW201)=MONTH(BI$15),MONTH($AX201)&lt;&gt;MONTH(BI$15)),
NETWORKDAYS.INTL($AW201,$AW201+_xlpm.DD,1,_xlpm.VD),
AND(MONTH($AW201)&lt;&gt;MONTH(BI$15),MONTH($AX201)=MONTH(BI$15)),
NETWORKDAYS.INTL(($AX201)-_xlpm.DD,$AX201,1,_xlpm.VD),
AND(MONTH($AW201)&lt;MONTH(BI$15),MONTH($AX201)&gt;MONTH(BI$15)),
NETWORKDAYS.INTL((EOMONTH(BI$15-1,1))-_xlpm.DD,EOMONTH(BI$15-1,1),1,_xlpm.VD),
AND(MONTH($AW201)=MONTH(BI$15),MONTH($AX201)=MONTH(BI$15)),
NETWORKDAYS.INTL($AW201,$AX201,1,_xlpm.VD)))),0)),
$DH201="месяц",
$DR201*BI201,
$DH201="неделя",
$DR201*BI201/7*(ROUNDUP((DAY(EOMONTH(BI$15,0)))/4,0))),
0)</f>
        <v/>
      </c>
      <c r="EC201" s="125">
        <f t="array" ref="EC201">
IFERROR(_xlfn.IFS(
$DH201="день_1",
$DR201*$BL201/($AX201-$AW201+1)*BJ201*(DAY(EOMONTH(BJ$15,0))),
$DH201="день_2",
$DR201/30*MAX(MIN($AX201,EOMONTH(BJ$15,0))-MAX($AW201,BJ$15)+1,),
$DH201="раб.день",
$DR201/30*(IFERROR(
_xlfn.LET(_xlpm.VD,
CHOOSE(
{1;2;3;4;5;6;7;8;9;10;11;12;13;14;15;16;17;18},
45658,45659,45660,45661,45662,45663,45664,45665,45711,45724,45778,45779,45785,45786,45820,45821,45965,46022),
_xlfn.LET(_xlpm.DD,
MAX(MIN($AX201,EOMONTH(BJ$15,0))-MAX($AW201,BJ$15),),
_xlfn.IFS(
AND(MONTH($AW201)=MONTH(BJ$15),MONTH($AX201)&lt;&gt;MONTH(BJ$15)),
NETWORKDAYS.INTL($AW201,$AW201+_xlpm.DD,1,_xlpm.VD),
AND(MONTH($AW201)&lt;&gt;MONTH(BJ$15),MONTH($AX201)=MONTH(BJ$15)),
NETWORKDAYS.INTL(($AX201)-_xlpm.DD,$AX201,1,_xlpm.VD),
AND(MONTH($AW201)&lt;MONTH(BJ$15),MONTH($AX201)&gt;MONTH(BJ$15)),
NETWORKDAYS.INTL((EOMONTH(BJ$15-1,1))-_xlpm.DD,EOMONTH(BJ$15-1,1),1,_xlpm.VD),
AND(MONTH($AW201)=MONTH(BJ$15),MONTH($AX201)=MONTH(BJ$15)),
NETWORKDAYS.INTL($AW201,$AX201,1,_xlpm.VD)))),0)),
$DH201="месяц",
$DR201*BJ201,
$DH201="неделя",
$DR201*BJ201/7*(ROUNDUP((DAY(EOMONTH(BJ$15,0)))/4,0))),
0)</f>
        <v/>
      </c>
      <c r="ED201" s="125">
        <f t="array" ref="ED201">
IFERROR(_xlfn.IFS(
$DH201="день_1",
$DR201*$BL201/($AX201-$AW201+1)*BK201*(DAY(EOMONTH(BK$15,0))),
$DH201="день_2",
$DR201/30*MAX(MIN($AX201,EOMONTH(BK$15,0))-MAX($AW201,BK$15)+1,),
$DH201="раб.день",
$DR201/30*(IFERROR(
_xlfn.LET(_xlpm.VD,
CHOOSE(
{1;2;3;4;5;6;7;8;9;10;11;12;13;14;15;16;17;18},
45658,45659,45660,45661,45662,45663,45664,45665,45711,45724,45778,45779,45785,45786,45820,45821,45965,46022),
_xlfn.LET(_xlpm.DD,
MAX(MIN($AX201,EOMONTH(BK$15,0))-MAX($AW201,BK$15),),
_xlfn.IFS(
AND(MONTH($AW201)=MONTH(BK$15),MONTH($AX201)&lt;&gt;MONTH(BK$15)),
NETWORKDAYS.INTL($AW201,$AW201+_xlpm.DD,1,_xlpm.VD),
AND(MONTH($AW201)&lt;&gt;MONTH(BK$15),MONTH($AX201)=MONTH(BK$15)),
NETWORKDAYS.INTL(($AX201)-_xlpm.DD,$AX201,1,_xlpm.VD),
AND(MONTH($AW201)&lt;MONTH(BK$15),MONTH($AX201)&gt;MONTH(BK$15)),
NETWORKDAYS.INTL((EOMONTH(BK$15-1,1))-_xlpm.DD,EOMONTH(BK$15-1,1),1,_xlpm.VD),
AND(MONTH($AW201)=MONTH(BK$15),MONTH($AX201)=MONTH(BK$15)),
NETWORKDAYS.INTL($AW201,$AX201,1,_xlpm.VD)))),0)),
$DH201="месяц",
$DR201*BK201,
$DH201="неделя",
$DR201*BK201/7*(ROUNDUP((DAY(EOMONTH(BK$15,0)))/4,0))),
0)</f>
        <v/>
      </c>
      <c r="EE201" s="125">
        <f>SUM($DS201,$DT201,$DU201,$DV201,$DW201,$DX201,$DY201,$DZ201,$EA201,$EB201,$EC201,$ED201)</f>
        <v/>
      </c>
      <c r="EF201" s="125">
        <f>IFERROR(ROUND($EE201*(1+$EP201),2),0)</f>
        <v/>
      </c>
      <c r="EG201" s="128" t="n">
        <v>1</v>
      </c>
      <c r="EH201" s="126" t="n">
        <v>0</v>
      </c>
      <c r="EI201" s="126">
        <f>ROUND(SUM($EH201:$EH201)*SUM($AB201:$AB201)*$EG201,2)</f>
        <v/>
      </c>
      <c r="EJ201" s="126">
        <f>ROUND($EI201*(1+$EP201),2)</f>
        <v/>
      </c>
      <c r="EK201" s="126" t="n">
        <v>0</v>
      </c>
      <c r="EL201" s="126">
        <f>ROUND(SUM($EK201:$EK201)*SUM($AB201:$AB201)*$EG201,2)</f>
        <v/>
      </c>
      <c r="EM201" s="126">
        <f>ROUND($EL201*(1+$EP201),2)</f>
        <v/>
      </c>
      <c r="EN201" s="126">
        <f>SUM($EE201,$EI201,$EL201)</f>
        <v/>
      </c>
      <c r="EO201" s="126">
        <f>SUM($EF201,$EJ201,$EM201)</f>
        <v/>
      </c>
      <c r="EP201" s="59" t="inlineStr">
        <is>
          <t>20%</t>
        </is>
      </c>
      <c r="EQ201" s="59" t="n"/>
      <c r="ER201" s="60">
        <f t="array" ref="ER201">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MATCH(ES201,
{"AMS";"RussOutdoor";"HD Outdoor";"Ingroup";"IQ";"Ledproduction";"LisChannel";"Logic";"Media-PPL";"NovikovTV | НовиковТВ";"SMA";"SOK";"КрокусТВ | CrocusTV | IndoorTV";"Сити";"ТЯК Москва"},
0)),"")</f>
        <v/>
      </c>
      <c r="ES201" s="60" t="n"/>
      <c r="ET201" s="60">
        <f t="array" ref="ET201">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MATCH(ES201,
{"AMS";"RussOutdoor";"HD Outdoor";"Ingroup";"IQ";"Ledproduction";"LisChannel";"Logic";"Media-PPL";"NovikovTV | НовиковТВ";"SMA";"SOK";"КрокусТВ | CrocusTV | IndoorTV";"Сити";"ТЯК Москва"},
0)),"")</f>
        <v/>
      </c>
      <c r="EU201" s="60" t="n"/>
      <c r="EV201" s="60" t="n"/>
      <c r="EX201" s="110">
        <f t="array" ref="EX201">
($AR201/30
+N("ТРАФИК ПЛОЩАДКИ"))*
(IFERROR(
_xlfn.LET(
_xlpm.GPR,
HLOOKUP($L201,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(MATCH($T201,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IF($Q201="цифровой",_xlpm.GPR/$AG201,_xlpm.GPR/60)),
0)
+N("DWELL TIME"))*
(IF($AB201=0,0,IF($AB201=1,0.3,IF($AB201=2,0.5,IF($AB201&gt;2,1))))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_xlfn.IFS($AC201="да",1.2,$AC201="нет",1)*
_xlfn.IFS($AD201="да",1.2,$AD201="нет",1)*
IF(R201="статический",1,1.2)*
$X201*
INDEX(
{1.2;1;1.2;1.2;1;1.2;1.2;1.2;1.2;1.2;1.2;1;1.2;1.2;1.2;1.2;1;1;1.2;1.2;1.2;1;1;1;1;1.2;1.2;1.2;1.2;1;1;1;1;1.2;1.2;1.2;1.2;1.2;1.2;1.2;1.2;1;1;1.2;1;1;1;1;1.5;1;1;1.5;1.5;1.2},
MATCH($Q201,_xlpm.MI,0)))&gt;{0.02;0.04;0.06;0.1;0.2;0.4;0.6;0.8;1;2;4;6})),
{0;1;2;3;4;5;6;7;8;9;10;11;12},
0)))
+N("КОЭФФИЦИЕНТ КОНТАКТА"))))*
(_xlfn.IFS($X201&lt;0.1,$X201/1000,$X201&gt;25,5.2,AND($X201&gt;=0.1,$X201&lt;=25),(($X201*2+0.1)/10)*($X201/10)))*
IFERROR((_xlfn.LET(
_xlpm.MA,
{0;0.8;0.85;0.9;0.95;1},
_xlpm.MAA,
{0;1;2;3;4;5},
INDEX(_xlpm.MA,MATCH(SUMPRODUCT(--((IF(ROUND(_xlpm.MAA,1)&gt;5,5,ROUND($AB201,1)))&gt;{0;1;2;3;4;5})),_xlpm.MAA,0)))
+N("КОЭФФИЦИЕНТ КОЛ-ВО КОНСТРУКЦИЙ")),1)*
$AB201,0))*
(IF($Q201="цифровой",$AG201/15*$AI201,1)
+N("ДЛЯ ЦИФРЫ"))</f>
        <v/>
      </c>
      <c r="EY201" s="110">
        <f>IFERROR(EX201*AY201,0)</f>
        <v/>
      </c>
      <c r="EZ201" s="131">
        <f>IFERROR(DP201/EY201*1000,0)</f>
        <v/>
      </c>
      <c r="FA201" s="112">
        <f>IFERROR(FC201/FB201,0)</f>
        <v/>
      </c>
      <c r="FB201" s="112">
        <f>IFERROR((FC201/(EY201/FF201*#REF!))*0.825,0)</f>
        <v/>
      </c>
      <c r="FC201" s="112">
        <f>IFERROR(((EX201*30/AR201)*100)/30,0)</f>
        <v/>
      </c>
      <c r="FD201" s="112">
        <f>IFERROR(EY201/G201*100%,0)</f>
        <v/>
      </c>
      <c r="FE201" s="112">
        <f>IFERROR(FD201/FC201*100%,0)</f>
        <v/>
      </c>
      <c r="FF201" s="110">
        <f>IFERROR(AR201/30*AY201,0)</f>
        <v/>
      </c>
    </row>
    <row r="202" ht="13" customHeight="1">
      <c r="A202" s="59" t="n"/>
      <c r="B202" s="60" t="n"/>
      <c r="C202" s="60" t="n"/>
      <c r="D202" s="60">
        <f t="array" ref="D202">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MATCH($E202,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02" s="60">
        <f t="array" ref="E202">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MATCH($F202,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02" s="60" t="inlineStr"/>
      <c r="G202" s="60" t="n"/>
      <c r="H202" s="60">
        <f t="array" ref="H202">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MATCH($I202,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02" s="60" t="n"/>
      <c r="J202" s="60" t="n"/>
      <c r="K202" s="60" t="n"/>
      <c r="L202" s="60" t="n"/>
      <c r="M202" s="60" t="n"/>
      <c r="N202" s="60" t="n"/>
      <c r="O202" s="60" t="n"/>
      <c r="P202" s="60">
        <f t="array" ref="P202">
_xlfn.IFS(
ISNUMBER(MATCH($Q202,{"шелфбаннер","разделитель","монетница","чековая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ISNUMBER(MATCH($Q202,{"LED/LCD","видеокулер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ISNUMBER(MATCH($Q202,{"автомобиль","машина","выставочное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ISNUMBER(MATCH($Q202,{"билборд","лифтовая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ISNUMBER(MATCH($Q202,{"навигация","подвесной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ISNUMBER(MATCH($Q202,{"движущаяся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ISNUMBER(MATCH($Q202,{"каталог","журнал"},)),
"Пресса",
$Q202="","")</f>
        <v/>
      </c>
      <c r="Q202" s="60" t="n"/>
      <c r="R202" s="60">
        <f t="array" ref="R202">
IFERROR(
_xlfn.IFS(
OR(ISNUMBER(MATCH($Q202,{"экспозиция","макет","стенд","автостенд","авто стенд","выставочное пространство","выставочные стенды","модульные выставочные стенды","3Д конструкция","3D конструкция"},)),P202="Экспонирование"),
"нестандартный",
ISNUMBER(MATCH($Q202,{"скроллер","призматрон"},)),
"динамический",
$P202="Видео",
"цифровой",
OR($P202="Пресса",$P202="Щит",$P202="POSm",$P202="Подвес",$P202="Брендирование/оклейка"),
"статический"),"")</f>
        <v/>
      </c>
      <c r="S202" s="59" t="n"/>
      <c r="T202" s="60" t="n"/>
      <c r="U202" s="60" t="n"/>
      <c r="V202" s="60">
        <f>
IF(P202="Видео",
"цифровой постер/ролик",
IF(ISNUMBER(MATCH(Q202,{"короб световой","короб световой | лайтбокс","короб световой | кристалайт","лайтбокс","лайт бокс","кристалайт","LB","lightbox"},)),
"бэклит",
IF(P202="Брендирование/оклейка",
"перфарированная пленка/самоклейка",
IF(P202="Экспонирование",
"под запрос",
IF(P202="Подвес",
"баннер/ткань",
"")))))</f>
        <v/>
      </c>
      <c r="W202" s="59" t="n"/>
      <c r="X202" s="59" t="n"/>
      <c r="Y202" s="59" t="n"/>
      <c r="Z202" s="61" t="n"/>
      <c r="AA202" s="61" t="n"/>
      <c r="AB202" s="61">
        <f>IF(BL202&gt;0,Z202,0)</f>
        <v/>
      </c>
      <c r="AC202" s="59" t="n"/>
      <c r="AD202" s="59" t="n"/>
      <c r="AE202" s="59" t="n"/>
      <c r="AF202" s="59" t="n"/>
      <c r="AG202" s="59" t="n"/>
      <c r="AH202" s="59" t="n"/>
      <c r="AI202" s="59" t="n"/>
      <c r="AJ202" s="59" t="n"/>
      <c r="AK202" s="59" t="n"/>
      <c r="AL202" s="62">
        <f>IFERROR(IF(OR(R202="статический",R202="динамический",R202="нестандартный",R202="",R202=""),"-",IF(AND(AH202="-",AI202="-"),"-",AK202*3600/AH202*AI202)),"-")</f>
        <v/>
      </c>
      <c r="AM202" s="62">
        <f>IFERROR(IF(OR(R202="статический",R202="динамический",R202="",R202="", R202="BTL",R202="нестандартный"),"-",AG202*AI202*AL202/60),"-")</f>
        <v/>
      </c>
      <c r="AN202" s="63">
        <f>IFERROR(IF(AH202="","-",AG202*AI202/AH202),"-")</f>
        <v/>
      </c>
      <c r="AO202" s="59">
        <f>IFERROR(IF(OR($R202="статический",$R202="динамический",$R202="",$R202="",$R202="BTL",$R202="нестандартный"),"-",$AL202*$AY202),"-")</f>
        <v/>
      </c>
      <c r="AP202" s="62">
        <f>IFERROR(IF(OR($R202="статический",$R202="динамический",$R202="",$R202="",$R202="BTL",$R202="нестандартный"),"-",$AM202*AY202),"-")</f>
        <v/>
      </c>
      <c r="AQ202" s="64" t="n"/>
      <c r="AR202" s="61" t="n"/>
      <c r="AS202" s="61" t="n"/>
      <c r="AT202" s="61" t="n"/>
      <c r="AU202" s="65" t="n"/>
      <c r="AV202" s="124">
        <f>IFERROR(DR202/AT202*1000,"n/a")</f>
        <v/>
      </c>
      <c r="AW202" s="67" t="n"/>
      <c r="AX202" s="67" t="n"/>
      <c r="AY202" s="43">
        <f>IFERROR(IF(OR($AW202="",$AX202=""),"",_xlfn.DAYS($AX202+1,$AW202)),"")</f>
        <v/>
      </c>
      <c r="AZ202" s="68">
        <f t="array" ref="AZ202">
_xlfn.LET(_xlpm.COEFF,
IF($AW202+$AX202=0,0,IF(MAX(MIN($AX202,EOMONTH(AZ$15,0))-MAX($AW202,AZ$15)+1,)&gt;0,1,0)),
_xlfn.IFS(
$ES202="LisChannel",
_xlpm.COEFF*
INDEX({1;1;1.2;1.2;1;1;1;1;1.2;1.2;1.2;1.2},
MATCH(MONTH(AZ$15),
{1,2,3,4,5,6,7,8,9,10,11,12})),
CONCATENATE($ES202," ",$L202)="RussOutdoor метро",
_xlpm.COEFF*
INDEX({0.8;0.9;1.1;1.1;1;1;1;1;1.1;1.1;1.1;1.1},
MATCH(MONTH(AZ$15),
{1,2,3,4,5,6,7,8,9,10,11,12})),
$ES202&lt;&gt;"LisChannel",
_xlpm.COEFF,
$ES202&lt;&gt;"RussOutdoor",
_xlpm.COEFF))</f>
        <v/>
      </c>
      <c r="BA202" s="68">
        <f t="array" ref="BA202">
_xlfn.LET(_xlpm.COEFF,
IF($AW202+$AX202=0,0,IF(MAX(MIN($AX202,EOMONTH(BA$15,0))-MAX($AW202,BA$15)+1,)&gt;0,1,0)),
_xlfn.IFS(
$ES202="LisChannel",
_xlpm.COEFF*
INDEX({1;1;1.2;1.2;1;1;1;1;1.2;1.2;1.2;1.2},
MATCH(MONTH(BA$15),
{1,2,3,4,5,6,7,8,9,10,11,12})),
CONCATENATE($ES202," ",$L202)="RussOutdoor метро",
_xlpm.COEFF*
INDEX({0.8;0.9;1.1;1.1;1;1;1;1;1.1;1.1;1.1;1.1},
MATCH(MONTH(BA$15),
{1,2,3,4,5,6,7,8,9,10,11,12})),
$ES202&lt;&gt;"LisChannel",
_xlpm.COEFF,
$ES202&lt;&gt;"RussOutdoor",
_xlpm.COEFF))</f>
        <v/>
      </c>
      <c r="BB202" s="68">
        <f t="array" ref="BB202">
_xlfn.LET(_xlpm.COEFF,
IF($AW202+$AX202=0,0,IF(MAX(MIN($AX202,EOMONTH(BB$15,0))-MAX($AW202,BB$15)+1,)&gt;0,1,0)),
_xlfn.IFS(
$ES202="LisChannel",
_xlpm.COEFF*
INDEX({1;1;1.2;1.2;1;1;1;1;1.2;1.2;1.2;1.2},
MATCH(MONTH(BB$15),
{1,2,3,4,5,6,7,8,9,10,11,12})),
CONCATENATE($ES202," ",$L202)="RussOutdoor метро",
_xlpm.COEFF*
INDEX({0.8;0.9;1.1;1.1;1;1;1;1;1.1;1.1;1.1;1.1},
MATCH(MONTH(BB$15),
{1,2,3,4,5,6,7,8,9,10,11,12})),
$ES202&lt;&gt;"LisChannel",
_xlpm.COEFF,
$ES202&lt;&gt;"RussOutdoor",
_xlpm.COEFF))</f>
        <v/>
      </c>
      <c r="BC202" s="68">
        <f t="array" ref="BC202">
_xlfn.LET(_xlpm.COEFF,
IF($AW202+$AX202=0,0,IF(MAX(MIN($AX202,EOMONTH(BC$15,0))-MAX($AW202,BC$15)+1,)&gt;0,1,0)),
_xlfn.IFS(
$ES202="LisChannel",
_xlpm.COEFF*
INDEX({1;1;1.2;1.2;1;1;1;1;1.2;1.2;1.2;1.2},
MATCH(MONTH(BC$15),
{1,2,3,4,5,6,7,8,9,10,11,12})),
CONCATENATE($ES202," ",$L202)="RussOutdoor метро",
_xlpm.COEFF*
INDEX({0.8;0.9;1.1;1.1;1;1;1;1;1.1;1.1;1.1;1.1},
MATCH(MONTH(BC$15),
{1,2,3,4,5,6,7,8,9,10,11,12})),
$ES202&lt;&gt;"LisChannel",
_xlpm.COEFF,
$ES202&lt;&gt;"RussOutdoor",
_xlpm.COEFF))</f>
        <v/>
      </c>
      <c r="BD202" s="68">
        <f t="array" ref="BD202">
_xlfn.LET(_xlpm.COEFF,
IF($AW202+$AX202=0,0,IF(MAX(MIN($AX202,EOMONTH(BD$15,0))-MAX($AW202,BD$15)+1,)&gt;0,1,0)),
_xlfn.IFS(
$ES202="LisChannel",
_xlpm.COEFF*
INDEX({1;1;1.2;1.2;1;1;1;1;1.2;1.2;1.2;1.2},
MATCH(MONTH(BD$15),
{1,2,3,4,5,6,7,8,9,10,11,12})),
CONCATENATE($ES202," ",$L202)="RussOutdoor метро",
_xlpm.COEFF*
INDEX({0.8;0.9;1.1;1.1;1;1;1;1;1.1;1.1;1.1;1.1},
MATCH(MONTH(BD$15),
{1,2,3,4,5,6,7,8,9,10,11,12})),
$ES202&lt;&gt;"LisChannel",
_xlpm.COEFF,
$ES202&lt;&gt;"RussOutdoor",
_xlpm.COEFF))</f>
        <v/>
      </c>
      <c r="BE202" s="68">
        <f t="array" ref="BE202">
_xlfn.LET(_xlpm.COEFF,
IF($AW202+$AX202=0,0,IF(MAX(MIN($AX202,EOMONTH(BE$15,0))-MAX($AW202,BE$15)+1,)&gt;0,1,0)),
_xlfn.IFS(
$ES202="LisChannel",
_xlpm.COEFF*
INDEX({1;1;1.2;1.2;1;1;1;1;1.2;1.2;1.2;1.2},
MATCH(MONTH(BE$15),
{1,2,3,4,5,6,7,8,9,10,11,12})),
CONCATENATE($ES202," ",$L202)="RussOutdoor метро",
_xlpm.COEFF*
INDEX({0.8;0.9;1.1;1.1;1;1;1;1;1.1;1.1;1.1;1.1},
MATCH(MONTH(BE$15),
{1,2,3,4,5,6,7,8,9,10,11,12})),
$ES202&lt;&gt;"LisChannel",
_xlpm.COEFF,
$ES202&lt;&gt;"RussOutdoor",
_xlpm.COEFF))</f>
        <v/>
      </c>
      <c r="BF202" s="68">
        <f t="array" ref="BF202">
_xlfn.LET(_xlpm.COEFF,
IF($AW202+$AX202=0,0,IF(MAX(MIN($AX202,EOMONTH(BF$15,0))-MAX($AW202,BF$15)+1,)&gt;0,1,0)),
_xlfn.IFS(
$ES202="LisChannel",
_xlpm.COEFF*
INDEX({1;1;1.2;1.2;1;1;1;1;1.2;1.2;1.2;1.2},
MATCH(MONTH(BF$15),
{1,2,3,4,5,6,7,8,9,10,11,12})),
CONCATENATE($ES202," ",$L202)="RussOutdoor метро",
_xlpm.COEFF*
INDEX({0.8;0.9;1.1;1.1;1;1;1;1;1.1;1.1;1.1;1.1},
MATCH(MONTH(BF$15),
{1,2,3,4,5,6,7,8,9,10,11,12})),
$ES202&lt;&gt;"LisChannel",
_xlpm.COEFF,
$ES202&lt;&gt;"RussOutdoor",
_xlpm.COEFF))</f>
        <v/>
      </c>
      <c r="BG202" s="68">
        <f t="array" ref="BG202">
_xlfn.LET(_xlpm.COEFF,
IF($AW202+$AX202=0,0,IF(MAX(MIN($AX202,EOMONTH(BG$15,0))-MAX($AW202,BG$15)+1,)&gt;0,1,0)),
_xlfn.IFS(
$ES202="LisChannel",
_xlpm.COEFF*
INDEX({1;1;1.2;1.2;1;1;1;1;1.2;1.2;1.2;1.2},
MATCH(MONTH(BG$15),
{1,2,3,4,5,6,7,8,9,10,11,12})),
CONCATENATE($ES202," ",$L202)="RussOutdoor метро",
_xlpm.COEFF*
INDEX({0.8;0.9;1.1;1.1;1;1;1;1;1.1;1.1;1.1;1.1},
MATCH(MONTH(BG$15),
{1,2,3,4,5,6,7,8,9,10,11,12})),
$ES202&lt;&gt;"LisChannel",
_xlpm.COEFF,
$ES202&lt;&gt;"RussOutdoor",
_xlpm.COEFF))</f>
        <v/>
      </c>
      <c r="BH202" s="68">
        <f t="array" ref="BH202">
_xlfn.LET(_xlpm.COEFF,
IF($AW202+$AX202=0,0,IF(MAX(MIN($AX202,EOMONTH(BH$15,0))-MAX($AW202,BH$15)+1,)&gt;0,1,0)),
_xlfn.IFS(
$ES202="LisChannel",
_xlpm.COEFF*
INDEX({1;1;1.2;1.2;1;1;1;1;1.2;1.2;1.2;1.2},
MATCH(MONTH(BH$15),
{1,2,3,4,5,6,7,8,9,10,11,12})),
CONCATENATE($ES202," ",$L202)="RussOutdoor метро",
_xlpm.COEFF*
INDEX({0.8;0.9;1.1;1.1;1;1;1;1;1.1;1.1;1.1;1.1},
MATCH(MONTH(BH$15),
{1,2,3,4,5,6,7,8,9,10,11,12})),
$ES202&lt;&gt;"LisChannel",
_xlpm.COEFF,
$ES202&lt;&gt;"RussOutdoor",
_xlpm.COEFF))</f>
        <v/>
      </c>
      <c r="BI202" s="68">
        <f t="array" ref="BI202">
_xlfn.LET(_xlpm.COEFF,
IF($AW202+$AX202=0,0,IF(MAX(MIN($AX202,EOMONTH(BI$15,0))-MAX($AW202,BI$15)+1,)&gt;0,1,0)),
_xlfn.IFS(
$ES202="LisChannel",
_xlpm.COEFF*
INDEX({1;1;1.2;1.2;1;1;1;1;1.2;1.2;1.2;1.2},
MATCH(MONTH(BI$15),
{1,2,3,4,5,6,7,8,9,10,11,12})),
CONCATENATE($ES202," ",$L202)="RussOutdoor метро",
_xlpm.COEFF*
INDEX({0.8;0.9;1.1;1.1;1;1;1;1;1.1;1.1;1.1;1.1},
MATCH(MONTH(BI$15),
{1,2,3,4,5,6,7,8,9,10,11,12})),
$ES202&lt;&gt;"LisChannel",
_xlpm.COEFF,
$ES202&lt;&gt;"RussOutdoor",
_xlpm.COEFF))</f>
        <v/>
      </c>
      <c r="BJ202" s="68">
        <f t="array" ref="BJ202">
_xlfn.LET(_xlpm.COEFF,
IF($AW202+$AX202=0,0,IF(MAX(MIN($AX202,EOMONTH(BJ$15,0))-MAX($AW202,BJ$15)+1,)&gt;0,1,0)),
_xlfn.IFS(
$ES202="LisChannel",
_xlpm.COEFF*
INDEX({1;1;1.2;1.2;1;1;1;1;1.2;1.2;1.2;1.2},
MATCH(MONTH(BJ$15),
{1,2,3,4,5,6,7,8,9,10,11,12})),
CONCATENATE($ES202," ",$L202)="RussOutdoor метро",
_xlpm.COEFF*
INDEX({0.8;0.9;1.1;1.1;1;1;1;1;1.1;1.1;1.1;1.1},
MATCH(MONTH(BJ$15),
{1,2,3,4,5,6,7,8,9,10,11,12})),
$ES202&lt;&gt;"LisChannel",
_xlpm.COEFF,
$ES202&lt;&gt;"RussOutdoor",
_xlpm.COEFF))</f>
        <v/>
      </c>
      <c r="BK202" s="68">
        <f t="array" ref="BK202">
_xlfn.LET(_xlpm.COEFF,
IF($AW202+$AX202=0,0,IF(MAX(MIN($AX202,EOMONTH(BK$15,0))-MAX($AW202,BK$15)+1,)&gt;0,1,0)),
_xlfn.IFS(
$ES202="LisChannel",
_xlpm.COEFF*
INDEX({1;1;1.2;1.2;1;1;1;1;1.2;1.2;1.2;1.2},
MATCH(MONTH(BK$15),
{1,2,3,4,5,6,7,8,9,10,11,12})),
CONCATENATE($ES202," ",$L202)="RussOutdoor метро",
_xlpm.COEFF*
INDEX({0.8;0.9;1.1;1.1;1;1;1;1;1.1;1.1;1.1;1.1},
MATCH(MONTH(BK$15),
{1,2,3,4,5,6,7,8,9,10,11,12})),
$ES202&lt;&gt;"LisChannel",
_xlpm.COEFF,
$ES202&lt;&gt;"RussOutdoor",
_xlpm.COEFF))</f>
        <v/>
      </c>
      <c r="BL202" s="62">
        <f>COUNTIFS($AZ202:$BK202,"&gt;0")</f>
        <v/>
      </c>
      <c r="BM202" s="65" t="n"/>
      <c r="BN202" s="125">
        <f>$DJ202</f>
        <v/>
      </c>
      <c r="BO202" s="63">
        <f>$DQ202</f>
        <v/>
      </c>
      <c r="BP202" s="125">
        <f>
IFERROR(
IF($BL202=0,0,
$BN202*(1-$BO202)),
0)</f>
        <v/>
      </c>
      <c r="BQ202" s="125">
        <f t="array" ref="BQ202">
IFERROR(
_xlfn.IFS(
$DH202="день_1",
$BP202*$BL202/($AX202-$AW202+1)*AZ202*(DAY(EOMONTH(AZ$15,0))),
$DH202="день_2",
$BP202/30*MAX(MIN($AX202,EOMONTH(AZ$15,0))-MAX($AW202,AZ$15)+1,),
$DH202="раб.день",
$BP202/30*(IFERROR(
_xlfn.LET(_xlpm.VD,
CHOOSE(
{1;2;3;4;5;6;7;8;9;10;11;12;13;14;15;16;17;18},
45658,45659,45660,45661,45662,45663,45664,45665,45711,45724,45778,45779,45785,45786,45820,45821,45965,46022),
_xlfn.LET(_xlpm.DD,
MAX(MIN($AX202,EOMONTH(AZ$15,0))-MAX($AW202,AZ$15),),
_xlfn.IFS(
AND(MONTH($AW202)=MONTH(AZ$15),MONTH($AX202)&lt;&gt;MONTH(AZ$15)),
NETWORKDAYS.INTL($AW202,$AW202+_xlpm.DD,1,_xlpm.VD),
AND(MONTH($AW202)&lt;&gt;MONTH(AZ$15),MONTH($AX202)=MONTH(AZ$15)),
NETWORKDAYS.INTL(($AX202)-_xlpm.DD,$AX202,1,_xlpm.VD),
AND(MONTH($AW202)&lt;MONTH(AZ$15),MONTH($AX202)&gt;MONTH(AZ$15)),
NETWORKDAYS.INTL((EOMONTH(AZ$15-1,1))-_xlpm.DD,EOMONTH(AZ$15-1,1),1,_xlpm.VD),
AND(MONTH($AW202)=MONTH(AZ$15),MONTH($AX202)=MONTH(AZ$15)),
NETWORKDAYS.INTL($AW202,$AX202,1,_xlpm.VD)))),0)),
$DH202="месяц",
$BP202*AZ202,
$DH202="неделя",
$BP202*AZ202/7*(ROUNDUP((DAY(EOMONTH(AZ$15,0)))/4,0))),
0)</f>
        <v/>
      </c>
      <c r="BR202" s="125">
        <f t="array" ref="BR202">
IFERROR(
_xlfn.IFS(
$DH202="день_1",
$BP202*$BL202/($AX202-$AW202+1)*BA202*(DAY(EOMONTH(BA$15,0))),
$DH202="день_2",
$BP202/30*MAX(MIN($AX202,EOMONTH(BA$15,0))-MAX($AW202,BA$15)+1,),
$DH202="раб.день",
$BP202/30*(IFERROR(
_xlfn.LET(_xlpm.VD,
CHOOSE(
{1;2;3;4;5;6;7;8;9;10;11;12;13;14;15;16;17;18},
45658,45659,45660,45661,45662,45663,45664,45665,45711,45724,45778,45779,45785,45786,45820,45821,45965,46022),
_xlfn.LET(_xlpm.DD,
MAX(MIN($AX202,EOMONTH(BA$15,0))-MAX($AW202,BA$15),),
_xlfn.IFS(
AND(MONTH($AW202)=MONTH(BA$15),MONTH($AX202)&lt;&gt;MONTH(BA$15)),
NETWORKDAYS.INTL($AW202,$AW202+_xlpm.DD,1,_xlpm.VD),
AND(MONTH($AW202)&lt;&gt;MONTH(BA$15),MONTH($AX202)=MONTH(BA$15)),
NETWORKDAYS.INTL(($AX202)-_xlpm.DD,$AX202,1,_xlpm.VD),
AND(MONTH($AW202)&lt;MONTH(BA$15),MONTH($AX202)&gt;MONTH(BA$15)),
NETWORKDAYS.INTL((EOMONTH(BA$15-1,1))-_xlpm.DD,EOMONTH(BA$15-1,1),1,_xlpm.VD),
AND(MONTH($AW202)=MONTH(BA$15),MONTH($AX202)=MONTH(BA$15)),
NETWORKDAYS.INTL($AW202,$AX202,1,_xlpm.VD)))),0)),
$DH202="месяц",
$BP202*BA202,
$DH202="неделя",
$BP202*BA202/7*(ROUNDUP((DAY(EOMONTH(BA$15,0)))/4,0))),
0)</f>
        <v/>
      </c>
      <c r="BS202" s="125">
        <f t="array" ref="BS202">
IFERROR(
_xlfn.IFS(
$DH202="день_1",
$BP202*$BL202/($AX202-$AW202+1)*BB202*(DAY(EOMONTH(BB$15,0))),
$DH202="день_2",
$BP202/30*MAX(MIN($AX202,EOMONTH(BB$15,0))-MAX($AW202,BB$15)+1,),
$DH202="раб.день",
$BP202/30*(IFERROR(
_xlfn.LET(_xlpm.VD,
CHOOSE(
{1;2;3;4;5;6;7;8;9;10;11;12;13;14;15;16;17;18},
45658,45659,45660,45661,45662,45663,45664,45665,45711,45724,45778,45779,45785,45786,45820,45821,45965,46022),
_xlfn.LET(_xlpm.DD,
MAX(MIN($AX202,EOMONTH(BB$15,0))-MAX($AW202,BB$15),),
_xlfn.IFS(
AND(MONTH($AW202)=MONTH(BB$15),MONTH($AX202)&lt;&gt;MONTH(BB$15)),
NETWORKDAYS.INTL($AW202,$AW202+_xlpm.DD,1,_xlpm.VD),
AND(MONTH($AW202)&lt;&gt;MONTH(BB$15),MONTH($AX202)=MONTH(BB$15)),
NETWORKDAYS.INTL(($AX202)-_xlpm.DD,$AX202,1,_xlpm.VD),
AND(MONTH($AW202)&lt;MONTH(BB$15),MONTH($AX202)&gt;MONTH(BB$15)),
NETWORKDAYS.INTL((EOMONTH(BB$15-1,1))-_xlpm.DD,EOMONTH(BB$15-1,1),1,_xlpm.VD),
AND(MONTH($AW202)=MONTH(BB$15),MONTH($AX202)=MONTH(BB$15)),
NETWORKDAYS.INTL($AW202,$AX202,1,_xlpm.VD)))),0)),
$DH202="месяц",
$BP202*BB202,
$DH202="неделя",
$BP202*BB202/7*(ROUNDUP((DAY(EOMONTH(BB$15,0)))/4,0))),
0)</f>
        <v/>
      </c>
      <c r="BT202" s="125">
        <f t="array" ref="BT202">
IFERROR(
_xlfn.IFS(
$DH202="день_1",
$BP202*$BL202/($AX202-$AW202+1)*BC202*(DAY(EOMONTH(BC$15,0))),
$DH202="день_2",
$BP202/30*MAX(MIN($AX202,EOMONTH(BC$15,0))-MAX($AW202,BC$15)+1,),
$DH202="раб.день",
$BP202/30*(IFERROR(
_xlfn.LET(_xlpm.VD,
CHOOSE(
{1;2;3;4;5;6;7;8;9;10;11;12;13;14;15;16;17;18},
45658,45659,45660,45661,45662,45663,45664,45665,45711,45724,45778,45779,45785,45786,45820,45821,45965,46022),
_xlfn.LET(_xlpm.DD,
MAX(MIN($AX202,EOMONTH(BC$15,0))-MAX($AW202,BC$15),),
_xlfn.IFS(
AND(MONTH($AW202)=MONTH(BC$15),MONTH($AX202)&lt;&gt;MONTH(BC$15)),
NETWORKDAYS.INTL($AW202,$AW202+_xlpm.DD,1,_xlpm.VD),
AND(MONTH($AW202)&lt;&gt;MONTH(BC$15),MONTH($AX202)=MONTH(BC$15)),
NETWORKDAYS.INTL(($AX202)-_xlpm.DD,$AX202,1,_xlpm.VD),
AND(MONTH($AW202)&lt;MONTH(BC$15),MONTH($AX202)&gt;MONTH(BC$15)),
NETWORKDAYS.INTL((EOMONTH(BC$15-1,1))-_xlpm.DD,EOMONTH(BC$15-1,1),1,_xlpm.VD),
AND(MONTH($AW202)=MONTH(BC$15),MONTH($AX202)=MONTH(BC$15)),
NETWORKDAYS.INTL($AW202,$AX202,1,_xlpm.VD)))),0)),
$DH202="месяц",
$BP202*BC202,
$DH202="неделя",
$BP202*BC202/7*(ROUNDUP((DAY(EOMONTH(BC$15,0)))/4,0))),
0)</f>
        <v/>
      </c>
      <c r="BU202" s="125">
        <f t="array" ref="BU202">
IFERROR(
_xlfn.IFS(
$DH202="день_1",
$BP202*$BL202/($AX202-$AW202+1)*BD202*(DAY(EOMONTH(BD$15,0))),
$DH202="день_2",
$BP202/30*MAX(MIN($AX202,EOMONTH(BD$15,0))-MAX($AW202,BD$15)+1,),
$DH202="раб.день",
$BP202/30*(IFERROR(
_xlfn.LET(_xlpm.VD,
CHOOSE(
{1;2;3;4;5;6;7;8;9;10;11;12;13;14;15;16;17;18},
45658,45659,45660,45661,45662,45663,45664,45665,45711,45724,45778,45779,45785,45786,45820,45821,45965,46022),
_xlfn.LET(_xlpm.DD,
MAX(MIN($AX202,EOMONTH(BD$15,0))-MAX($AW202,BD$15),),
_xlfn.IFS(
AND(MONTH($AW202)=MONTH(BD$15),MONTH($AX202)&lt;&gt;MONTH(BD$15)),
NETWORKDAYS.INTL($AW202,$AW202+_xlpm.DD,1,_xlpm.VD),
AND(MONTH($AW202)&lt;&gt;MONTH(BD$15),MONTH($AX202)=MONTH(BD$15)),
NETWORKDAYS.INTL(($AX202)-_xlpm.DD,$AX202,1,_xlpm.VD),
AND(MONTH($AW202)&lt;MONTH(BD$15),MONTH($AX202)&gt;MONTH(BD$15)),
NETWORKDAYS.INTL((EOMONTH(BD$15-1,1))-_xlpm.DD,EOMONTH(BD$15-1,1),1,_xlpm.VD),
AND(MONTH($AW202)=MONTH(BD$15),MONTH($AX202)=MONTH(BD$15)),
NETWORKDAYS.INTL($AW202,$AX202,1,_xlpm.VD)))),0)),
$DH202="месяц",
$BP202*BD202,
$DH202="неделя",
$BP202*BD202/7*(ROUNDUP((DAY(EOMONTH(BD$15,0)))/4,0))),
0)</f>
        <v/>
      </c>
      <c r="BV202" s="125">
        <f t="array" ref="BV202">
IFERROR(
_xlfn.IFS(
$DH202="день_1",
$BP202*$BL202/($AX202-$AW202+1)*BE202*(DAY(EOMONTH(BE$15,0))),
$DH202="день_2",
$BP202/30*MAX(MIN($AX202,EOMONTH(BE$15,0))-MAX($AW202,BE$15)+1,),
$DH202="раб.день",
$BP202/30*(IFERROR(
_xlfn.LET(_xlpm.VD,
CHOOSE(
{1;2;3;4;5;6;7;8;9;10;11;12;13;14;15;16;17;18},
45658,45659,45660,45661,45662,45663,45664,45665,45711,45724,45778,45779,45785,45786,45820,45821,45965,46022),
_xlfn.LET(_xlpm.DD,
MAX(MIN($AX202,EOMONTH(BE$15,0))-MAX($AW202,BE$15),),
_xlfn.IFS(
AND(MONTH($AW202)=MONTH(BE$15),MONTH($AX202)&lt;&gt;MONTH(BE$15)),
NETWORKDAYS.INTL($AW202,$AW202+_xlpm.DD,1,_xlpm.VD),
AND(MONTH($AW202)&lt;&gt;MONTH(BE$15),MONTH($AX202)=MONTH(BE$15)),
NETWORKDAYS.INTL(($AX202)-_xlpm.DD,$AX202,1,_xlpm.VD),
AND(MONTH($AW202)&lt;MONTH(BE$15),MONTH($AX202)&gt;MONTH(BE$15)),
NETWORKDAYS.INTL((EOMONTH(BE$15-1,1))-_xlpm.DD,EOMONTH(BE$15-1,1),1,_xlpm.VD),
AND(MONTH($AW202)=MONTH(BE$15),MONTH($AX202)=MONTH(BE$15)),
NETWORKDAYS.INTL($AW202,$AX202,1,_xlpm.VD)))),0)),
$DH202="месяц",
$BP202*BE202,
$DH202="неделя",
$BP202*BE202/7*(ROUNDUP((DAY(EOMONTH(BE$15,0)))/4,0))),
0)</f>
        <v/>
      </c>
      <c r="BW202" s="125">
        <f t="array" ref="BW202">
IFERROR(
_xlfn.IFS(
$DH202="день_1",
$BP202*$BL202/($AX202-$AW202+1)*BF202*(DAY(EOMONTH(BF$15,0))),
$DH202="день_2",
$BP202/30*MAX(MIN($AX202,EOMONTH(BF$15,0))-MAX($AW202,BF$15)+1,),
$DH202="раб.день",
$BP202/30*(IFERROR(
_xlfn.LET(_xlpm.VD,
CHOOSE(
{1;2;3;4;5;6;7;8;9;10;11;12;13;14;15;16;17;18},
45658,45659,45660,45661,45662,45663,45664,45665,45711,45724,45778,45779,45785,45786,45820,45821,45965,46022),
_xlfn.LET(_xlpm.DD,
MAX(MIN($AX202,EOMONTH(BF$15,0))-MAX($AW202,BF$15),),
_xlfn.IFS(
AND(MONTH($AW202)=MONTH(BF$15),MONTH($AX202)&lt;&gt;MONTH(BF$15)),
NETWORKDAYS.INTL($AW202,$AW202+_xlpm.DD,1,_xlpm.VD),
AND(MONTH($AW202)&lt;&gt;MONTH(BF$15),MONTH($AX202)=MONTH(BF$15)),
NETWORKDAYS.INTL(($AX202)-_xlpm.DD,$AX202,1,_xlpm.VD),
AND(MONTH($AW202)&lt;MONTH(BF$15),MONTH($AX202)&gt;MONTH(BF$15)),
NETWORKDAYS.INTL((EOMONTH(BF$15-1,1))-_xlpm.DD,EOMONTH(BF$15-1,1),1,_xlpm.VD),
AND(MONTH($AW202)=MONTH(BF$15),MONTH($AX202)=MONTH(BF$15)),
NETWORKDAYS.INTL($AW202,$AX202,1,_xlpm.VD)))),0)),
$DH202="месяц",
$BP202*BF202,
$DH202="неделя",
$BP202*BF202/7*(ROUNDUP((DAY(EOMONTH(BF$15,0)))/4,0))),
0)</f>
        <v/>
      </c>
      <c r="BX202" s="125">
        <f t="array" ref="BX202">
IFERROR(
_xlfn.IFS(
$DH202="день_1",
$BP202*$BL202/($AX202-$AW202+1)*BG202*(DAY(EOMONTH(BG$15,0))),
$DH202="день_2",
$BP202/30*MAX(MIN($AX202,EOMONTH(BG$15,0))-MAX($AW202,BG$15)+1,),
$DH202="раб.день",
$BP202/30*(IFERROR(
_xlfn.LET(_xlpm.VD,
CHOOSE(
{1;2;3;4;5;6;7;8;9;10;11;12;13;14;15;16;17;18},
45658,45659,45660,45661,45662,45663,45664,45665,45711,45724,45778,45779,45785,45786,45820,45821,45965,46022),
_xlfn.LET(_xlpm.DD,
MAX(MIN($AX202,EOMONTH(BG$15,0))-MAX($AW202,BG$15),),
_xlfn.IFS(
AND(MONTH($AW202)=MONTH(BG$15),MONTH($AX202)&lt;&gt;MONTH(BG$15)),
NETWORKDAYS.INTL($AW202,$AW202+_xlpm.DD,1,_xlpm.VD),
AND(MONTH($AW202)&lt;&gt;MONTH(BG$15),MONTH($AX202)=MONTH(BG$15)),
NETWORKDAYS.INTL(($AX202)-_xlpm.DD,$AX202,1,_xlpm.VD),
AND(MONTH($AW202)&lt;MONTH(BG$15),MONTH($AX202)&gt;MONTH(BG$15)),
NETWORKDAYS.INTL((EOMONTH(BG$15-1,1))-_xlpm.DD,EOMONTH(BG$15-1,1),1,_xlpm.VD),
AND(MONTH($AW202)=MONTH(BG$15),MONTH($AX202)=MONTH(BG$15)),
NETWORKDAYS.INTL($AW202,$AX202,1,_xlpm.VD)))),0)),
$DH202="месяц",
$BP202*BG202,
$DH202="неделя",
$BP202*BG202/7*(ROUNDUP((DAY(EOMONTH(BG$15,0)))/4,0))),
0)</f>
        <v/>
      </c>
      <c r="BY202" s="125">
        <f t="array" ref="BY202">
IFERROR(
_xlfn.IFS(
$DH202="день_1",
$BP202*$BL202/($AX202-$AW202+1)*BH202*(DAY(EOMONTH(BH$15,0))),
$DH202="день_2",
$BP202/30*MAX(MIN($AX202,EOMONTH(BH$15,0))-MAX($AW202,BH$15)+1,),
$DH202="раб.день",
$BP202/30*(IFERROR(
_xlfn.LET(_xlpm.VD,
CHOOSE(
{1;2;3;4;5;6;7;8;9;10;11;12;13;14;15;16;17;18},
45658,45659,45660,45661,45662,45663,45664,45665,45711,45724,45778,45779,45785,45786,45820,45821,45965,46022),
_xlfn.LET(_xlpm.DD,
MAX(MIN($AX202,EOMONTH(BH$15,0))-MAX($AW202,BH$15),),
_xlfn.IFS(
AND(MONTH($AW202)=MONTH(BH$15),MONTH($AX202)&lt;&gt;MONTH(BH$15)),
NETWORKDAYS.INTL($AW202,$AW202+_xlpm.DD,1,_xlpm.VD),
AND(MONTH($AW202)&lt;&gt;MONTH(BH$15),MONTH($AX202)=MONTH(BH$15)),
NETWORKDAYS.INTL(($AX202)-_xlpm.DD,$AX202,1,_xlpm.VD),
AND(MONTH($AW202)&lt;MONTH(BH$15),MONTH($AX202)&gt;MONTH(BH$15)),
NETWORKDAYS.INTL((EOMONTH(BH$15-1,1))-_xlpm.DD,EOMONTH(BH$15-1,1),1,_xlpm.VD),
AND(MONTH($AW202)=MONTH(BH$15),MONTH($AX202)=MONTH(BH$15)),
NETWORKDAYS.INTL($AW202,$AX202,1,_xlpm.VD)))),0)),
$DH202="месяц",
$BP202*BH202,
$DH202="неделя",
$BP202*BH202/7*(ROUNDUP((DAY(EOMONTH(BH$15,0)))/4,0))),
0)</f>
        <v/>
      </c>
      <c r="BZ202" s="125">
        <f t="array" ref="BZ202">
IFERROR(
_xlfn.IFS(
$DH202="день_1",
$BP202*$BL202/($AX202-$AW202+1)*BI202*(DAY(EOMONTH(BI$15,0))),
$DH202="день_2",
$BP202/30*MAX(MIN($AX202,EOMONTH(BI$15,0))-MAX($AW202,BI$15)+1,),
$DH202="раб.день",
$BP202/30*(IFERROR(
_xlfn.LET(_xlpm.VD,
CHOOSE(
{1;2;3;4;5;6;7;8;9;10;11;12;13;14;15;16;17;18},
45658,45659,45660,45661,45662,45663,45664,45665,45711,45724,45778,45779,45785,45786,45820,45821,45965,46022),
_xlfn.LET(_xlpm.DD,
MAX(MIN($AX202,EOMONTH(BI$15,0))-MAX($AW202,BI$15),),
_xlfn.IFS(
AND(MONTH($AW202)=MONTH(BI$15),MONTH($AX202)&lt;&gt;MONTH(BI$15)),
NETWORKDAYS.INTL($AW202,$AW202+_xlpm.DD,1,_xlpm.VD),
AND(MONTH($AW202)&lt;&gt;MONTH(BI$15),MONTH($AX202)=MONTH(BI$15)),
NETWORKDAYS.INTL(($AX202)-_xlpm.DD,$AX202,1,_xlpm.VD),
AND(MONTH($AW202)&lt;MONTH(BI$15),MONTH($AX202)&gt;MONTH(BI$15)),
NETWORKDAYS.INTL((EOMONTH(BI$15-1,1))-_xlpm.DD,EOMONTH(BI$15-1,1),1,_xlpm.VD),
AND(MONTH($AW202)=MONTH(BI$15),MONTH($AX202)=MONTH(BI$15)),
NETWORKDAYS.INTL($AW202,$AX202,1,_xlpm.VD)))),0)),
$DH202="месяц",
$BP202*BI202,
$DH202="неделя",
$BP202*BI202/7*(ROUNDUP((DAY(EOMONTH(BI$15,0)))/4,0))),
0)</f>
        <v/>
      </c>
      <c r="CA202" s="125">
        <f t="array" ref="CA202">
IFERROR(
_xlfn.IFS(
$DH202="день_1",
$BP202*$BL202/($AX202-$AW202+1)*BJ202*(DAY(EOMONTH(BJ$15,0))),
$DH202="день_2",
$BP202/30*MAX(MIN($AX202,EOMONTH(BJ$15,0))-MAX($AW202,BJ$15)+1,),
$DH202="раб.день",
$BP202/30*(IFERROR(
_xlfn.LET(_xlpm.VD,
CHOOSE(
{1;2;3;4;5;6;7;8;9;10;11;12;13;14;15;16;17;18},
45658,45659,45660,45661,45662,45663,45664,45665,45711,45724,45778,45779,45785,45786,45820,45821,45965,46022),
_xlfn.LET(_xlpm.DD,
MAX(MIN($AX202,EOMONTH(BJ$15,0))-MAX($AW202,BJ$15),),
_xlfn.IFS(
AND(MONTH($AW202)=MONTH(BJ$15),MONTH($AX202)&lt;&gt;MONTH(BJ$15)),
NETWORKDAYS.INTL($AW202,$AW202+_xlpm.DD,1,_xlpm.VD),
AND(MONTH($AW202)&lt;&gt;MONTH(BJ$15),MONTH($AX202)=MONTH(BJ$15)),
NETWORKDAYS.INTL(($AX202)-_xlpm.DD,$AX202,1,_xlpm.VD),
AND(MONTH($AW202)&lt;MONTH(BJ$15),MONTH($AX202)&gt;MONTH(BJ$15)),
NETWORKDAYS.INTL((EOMONTH(BJ$15-1,1))-_xlpm.DD,EOMONTH(BJ$15-1,1),1,_xlpm.VD),
AND(MONTH($AW202)=MONTH(BJ$15),MONTH($AX202)=MONTH(BJ$15)),
NETWORKDAYS.INTL($AW202,$AX202,1,_xlpm.VD)))),0)),
$DH202="месяц",
$BP202*BJ202,
$DH202="неделя",
$BP202*BJ202/7*(ROUNDUP((DAY(EOMONTH(BJ$15,0)))/4,0))),
0)</f>
        <v/>
      </c>
      <c r="CB202" s="125">
        <f t="array" ref="CB202">
IFERROR(
_xlfn.IFS(
$DH202="день_1",
$BP202*$BL202/($AX202-$AW202+1)*BK202*(DAY(EOMONTH(BK$15,0))),
$DH202="день_2",
$BP202/30*MAX(MIN($AX202,EOMONTH(BK$15,0))-MAX($AW202,BK$15)+1,),
$DH202="раб.день",
$BP202/30*(IFERROR(
_xlfn.LET(_xlpm.VD,
CHOOSE(
{1;2;3;4;5;6;7;8;9;10;11;12;13;14;15;16;17;18},
45658,45659,45660,45661,45662,45663,45664,45665,45711,45724,45778,45779,45785,45786,45820,45821,45965,46022),
_xlfn.LET(_xlpm.DD,
MAX(MIN($AX202,EOMONTH(BK$15,0))-MAX($AW202,BK$15),),
_xlfn.IFS(
AND(MONTH($AW202)=MONTH(BK$15),MONTH($AX202)&lt;&gt;MONTH(BK$15)),
NETWORKDAYS.INTL($AW202,$AW202+_xlpm.DD,1,_xlpm.VD),
AND(MONTH($AW202)&lt;&gt;MONTH(BK$15),MONTH($AX202)=MONTH(BK$15)),
NETWORKDAYS.INTL(($AX202)-_xlpm.DD,$AX202,1,_xlpm.VD),
AND(MONTH($AW202)&lt;MONTH(BK$15),MONTH($AX202)&gt;MONTH(BK$15)),
NETWORKDAYS.INTL((EOMONTH(BK$15-1,1))-_xlpm.DD,EOMONTH(BK$15-1,1),1,_xlpm.VD),
AND(MONTH($AW202)=MONTH(BK$15),MONTH($AX202)=MONTH(BK$15)),
NETWORKDAYS.INTL($AW202,$AX202,1,_xlpm.VD)))),0)),
$DH202="месяц",
$BP202*BK202,
$DH202="неделя",
$BP202*BK202/7*(ROUNDUP((DAY(EOMONTH(BK$15,0)))/4,0))),
0)</f>
        <v/>
      </c>
      <c r="CC202" s="125">
        <f>SUM($BQ202:$CB202)</f>
        <v/>
      </c>
      <c r="CD202" s="126">
        <f>SUM($EH202:$EH202)</f>
        <v/>
      </c>
      <c r="CE202" s="126">
        <f>$CD202*$AB202</f>
        <v/>
      </c>
      <c r="CF202" s="126">
        <f>SUM($EK202:$EK202)</f>
        <v/>
      </c>
      <c r="CG202" s="126">
        <f>$CF202*$AB202</f>
        <v/>
      </c>
      <c r="CH202" s="126">
        <f>SUM($CC202,$CE202,$CG202)</f>
        <v/>
      </c>
      <c r="CI202" s="126">
        <f>$CH202*(1+$CM202)</f>
        <v/>
      </c>
      <c r="CJ202" s="127" t="n">
        <v>0</v>
      </c>
      <c r="CK202" s="126">
        <f>SUM($CH202:$CH202)*(1+$CJ202)</f>
        <v/>
      </c>
      <c r="CL202" s="126">
        <f>SUM($CH202:$CH202)*(1+$CM202)</f>
        <v/>
      </c>
      <c r="CM202" s="59" t="inlineStr">
        <is>
          <t>20%</t>
        </is>
      </c>
      <c r="CN202" s="59" t="n"/>
      <c r="CO202" s="72" t="n"/>
      <c r="CP202" s="59" t="n"/>
      <c r="CQ202" s="73" t="n"/>
      <c r="CR202" s="73" t="n"/>
      <c r="CS202" s="73" t="n"/>
      <c r="CT202" s="72" t="n"/>
      <c r="CU202" s="79" t="inlineStr">
        <is>
          <t> </t>
        </is>
      </c>
      <c r="CV202" s="60" t="n"/>
      <c r="CW202" s="60" t="n"/>
      <c r="CX202" s="60" t="n"/>
      <c r="CY202" s="127">
        <f>IFERROR(($CC202-$EE202)/($EE202/(1-$DQ202)),0)</f>
        <v/>
      </c>
      <c r="CZ202" s="127">
        <f>IFERROR(1-$EI202/($CE202),0)</f>
        <v/>
      </c>
      <c r="DA202" s="127">
        <f>IFERROR(1-$EL202/($CG202),0)</f>
        <v/>
      </c>
      <c r="DB202" s="126">
        <f>ROUND(IFERROR(($CI202/(1+$CM202)-$EN202),0),2)</f>
        <v/>
      </c>
      <c r="DC202" s="128" t="n"/>
      <c r="DD202" s="125" t="n"/>
      <c r="DE202" s="75" t="n">
        <v>0</v>
      </c>
      <c r="DF202" s="128" t="n"/>
      <c r="DG202" s="125">
        <f>IF($DC202=0,0,$DD202*($DC202*100%-$DE202*$DF202))*SUM($AB202:$AB202)</f>
        <v/>
      </c>
      <c r="DH202" s="129" t="inlineStr">
        <is>
          <t>месяц</t>
        </is>
      </c>
      <c r="DI202" s="130">
        <f t="array" ref="DI202">IFERROR(
IF($ES202="LisChannel",
(ROUND(((INDEX({174.625;153.888888888889;130.972222222222},MATCH($AI202,{2;3;4}),0))*$AG202*$AI202),2)),0),0)</f>
        <v/>
      </c>
      <c r="DJ202" s="130">
        <f>
_xlfn.LET(_xlpm.X,
IFERROR(
IF($ES202="НовиковТВ",
(_xlfn.LET(_xlpm.NTV,
_xlfn.LET(_xlpm.MIN,350000,
IF(SUMIFS($DI:$DI,$ES:$ES,"НовиковТВ")&lt;=_xlpm.MIN,
(SUMIFS($DI:$DI,$ES:$ES,"НовиковТВ")/(COUNTIFS($ES:$ES,"НовиковТВ")))*_xlpm.MIN/SUMIFS($DI:$DI,$ES:$ES,"НовиковТВ"),
DI202)),
_xlpm.NTV+$DG202/(1-(1-(_xlpm.NTV)*(1-$DL202)*(1-$DM202)*(1-$DN202)*(1-$DO202)*(1-$DP202)/_xlpm.NTV))))/(1+$EP202),
$DI202+$DG202/(1-(1-($DI202)*(1-$DL202)*(1-$DM202)*(1-$DN202)*(1-$DO202)*(1-$DP202)/$DI202))),
0),
_xlpm.X*(1+$CM202)*(1+$CW202)-_xlpm.X*(1+$CM202)+_xlpm.X)</f>
        <v/>
      </c>
      <c r="DK202" s="125" t="inlineStr">
        <is>
          <t>послед.</t>
        </is>
      </c>
      <c r="DL202" s="63" t="n">
        <v>0</v>
      </c>
      <c r="DM202" s="63" t="n">
        <v>0</v>
      </c>
      <c r="DN202" s="63" t="n">
        <v>0</v>
      </c>
      <c r="DO202" s="63" t="n">
        <v>0</v>
      </c>
      <c r="DP202" s="63" t="n">
        <v>0</v>
      </c>
      <c r="DQ202" s="63">
        <f t="array" ref="DQ202">IFERROR(_xlfn.IFS(
$DK202="послед.",1-(1-$DL202)*(1-$DM202)*(1-$DN202)*(1-$DO202)*(1-$DP202),
$DK202="сумм.",$DL202+$DM202+$DN202+$DO202+$DP202),
0)</f>
        <v/>
      </c>
      <c r="DR202" s="125">
        <f t="array" ref="DR202">
IFERROR(
_xlfn.IFS(
$BL202=0,
0,
$BL202&gt;0,
_xlfn.IFS($DK202="послед.",
$DJ202*(1-$DL202)*(1-$DM202)*(1-$DN202)*(1-$DO202)*(1-$DP202),
$DK202="сумм.",
$DJ202*(1-($DL202+$DM202+$DN202+$DO202+$DP202)))),0)</f>
        <v/>
      </c>
      <c r="DS202" s="125">
        <f t="array" ref="DS202">
IFERROR(_xlfn.IFS(
$DH202="день_1",
$DR202*$BL202/($AX202-$AW202+1)*AZ202*(DAY(EOMONTH(AZ$15,0))),
$DH202="день_2",
$DR202/30*MAX(MIN($AX202,EOMONTH(AZ$15,0))-MAX($AW202,AZ$15)+1,),
$DH202="раб.день",
$DR202/30*(IFERROR(
_xlfn.LET(_xlpm.VD,
CHOOSE(
{1;2;3;4;5;6;7;8;9;10;11;12;13;14;15;16;17;18},
45658,45659,45660,45661,45662,45663,45664,45665,45711,45724,45778,45779,45785,45786,45820,45821,45965,46022),
_xlfn.LET(_xlpm.DD,
MAX(MIN($AX202,EOMONTH(AZ$15,0))-MAX($AW202,AZ$15),),
_xlfn.IFS(
AND(MONTH($AW202)=MONTH(AZ$15),MONTH($AX202)&lt;&gt;MONTH(AZ$15)),
NETWORKDAYS.INTL($AW202,$AW202+_xlpm.DD,1,_xlpm.VD),
AND(MONTH($AW202)&lt;&gt;MONTH(AZ$15),MONTH($AX202)=MONTH(AZ$15)),
NETWORKDAYS.INTL(($AX202)-_xlpm.DD,$AX202,1,_xlpm.VD),
AND(MONTH($AW202)&lt;MONTH(AZ$15),MONTH($AX202)&gt;MONTH(AZ$15)),
NETWORKDAYS.INTL((EOMONTH(AZ$15-1,1))-_xlpm.DD,EOMONTH(AZ$15-1,1),1,_xlpm.VD),
AND(MONTH($AW202)=MONTH(AZ$15),MONTH($AX202)=MONTH(AZ$15)),
NETWORKDAYS.INTL($AW202,$AX202,1,_xlpm.VD)))),0)),
$DH202="месяц",
$DR202*AZ202,
$DH202="неделя",
$DR202*AZ202/7*(ROUNDUP((DAY(EOMONTH(AZ$15,0)))/4,0))),
0)</f>
        <v/>
      </c>
      <c r="DT202" s="125">
        <f t="array" ref="DT202">
IFERROR(_xlfn.IFS(
$DH202="день_1",
$DR202*$BL202/($AX202-$AW202+1)*BA202*(DAY(EOMONTH(BA$15,0))),
$DH202="день_2",
$DR202/30*MAX(MIN($AX202,EOMONTH(BA$15,0))-MAX($AW202,BA$15)+1,),
$DH202="раб.день",
$DR202/30*(IFERROR(
_xlfn.LET(_xlpm.VD,
CHOOSE(
{1;2;3;4;5;6;7;8;9;10;11;12;13;14;15;16;17;18},
45658,45659,45660,45661,45662,45663,45664,45665,45711,45724,45778,45779,45785,45786,45820,45821,45965,46022),
_xlfn.LET(_xlpm.DD,
MAX(MIN($AX202,EOMONTH(BA$15,0))-MAX($AW202,BA$15),),
_xlfn.IFS(
AND(MONTH($AW202)=MONTH(BA$15),MONTH($AX202)&lt;&gt;MONTH(BA$15)),
NETWORKDAYS.INTL($AW202,$AW202+_xlpm.DD,1,_xlpm.VD),
AND(MONTH($AW202)&lt;&gt;MONTH(BA$15),MONTH($AX202)=MONTH(BA$15)),
NETWORKDAYS.INTL(($AX202)-_xlpm.DD,$AX202,1,_xlpm.VD),
AND(MONTH($AW202)&lt;MONTH(BA$15),MONTH($AX202)&gt;MONTH(BA$15)),
NETWORKDAYS.INTL((EOMONTH(BA$15-1,1))-_xlpm.DD,EOMONTH(BA$15-1,1),1,_xlpm.VD),
AND(MONTH($AW202)=MONTH(BA$15),MONTH($AX202)=MONTH(BA$15)),
NETWORKDAYS.INTL($AW202,$AX202,1,_xlpm.VD)))),0)),
$DH202="месяц",
$DR202*BA202,
$DH202="неделя",
$DR202*BA202/7*(ROUNDUP((DAY(EOMONTH(BA$15,0)))/4,0))),
0)</f>
        <v/>
      </c>
      <c r="DU202" s="125">
        <f t="array" ref="DU202">
IFERROR(_xlfn.IFS(
$DH202="день_1",
$DR202*$BL202/($AX202-$AW202+1)*BB202*(DAY(EOMONTH(BB$15,0))),
$DH202="день_2",
$DR202/30*MAX(MIN($AX202,EOMONTH(BB$15,0))-MAX($AW202,BB$15)+1,),
$DH202="раб.день",
$DR202/30*(IFERROR(
_xlfn.LET(_xlpm.VD,
CHOOSE(
{1;2;3;4;5;6;7;8;9;10;11;12;13;14;15;16;17;18},
45658,45659,45660,45661,45662,45663,45664,45665,45711,45724,45778,45779,45785,45786,45820,45821,45965,46022),
_xlfn.LET(_xlpm.DD,
MAX(MIN($AX202,EOMONTH(BB$15,0))-MAX($AW202,BB$15),),
_xlfn.IFS(
AND(MONTH($AW202)=MONTH(BB$15),MONTH($AX202)&lt;&gt;MONTH(BB$15)),
NETWORKDAYS.INTL($AW202,$AW202+_xlpm.DD,1,_xlpm.VD),
AND(MONTH($AW202)&lt;&gt;MONTH(BB$15),MONTH($AX202)=MONTH(BB$15)),
NETWORKDAYS.INTL(($AX202)-_xlpm.DD,$AX202,1,_xlpm.VD),
AND(MONTH($AW202)&lt;MONTH(BB$15),MONTH($AX202)&gt;MONTH(BB$15)),
NETWORKDAYS.INTL((EOMONTH(BB$15-1,1))-_xlpm.DD,EOMONTH(BB$15-1,1),1,_xlpm.VD),
AND(MONTH($AW202)=MONTH(BB$15),MONTH($AX202)=MONTH(BB$15)),
NETWORKDAYS.INTL($AW202,$AX202,1,_xlpm.VD)))),0)),
$DH202="месяц",
$DR202*BB202,
$DH202="неделя",
$DR202*BB202/7*(ROUNDUP((DAY(EOMONTH(BB$15,0)))/4,0))),
0)</f>
        <v/>
      </c>
      <c r="DV202" s="125">
        <f t="array" ref="DV202">
IFERROR(_xlfn.IFS(
$DH202="день_1",
$DR202*$BL202/($AX202-$AW202+1)*BC202*(DAY(EOMONTH(BC$15,0))),
$DH202="день_2",
$DR202/30*MAX(MIN($AX202,EOMONTH(BC$15,0))-MAX($AW202,BC$15)+1,),
$DH202="раб.день",
$DR202/30*(IFERROR(
_xlfn.LET(_xlpm.VD,
CHOOSE(
{1;2;3;4;5;6;7;8;9;10;11;12;13;14;15;16;17;18},
45658,45659,45660,45661,45662,45663,45664,45665,45711,45724,45778,45779,45785,45786,45820,45821,45965,46022),
_xlfn.LET(_xlpm.DD,
MAX(MIN($AX202,EOMONTH(BC$15,0))-MAX($AW202,BC$15),),
_xlfn.IFS(
AND(MONTH($AW202)=MONTH(BC$15),MONTH($AX202)&lt;&gt;MONTH(BC$15)),
NETWORKDAYS.INTL($AW202,$AW202+_xlpm.DD,1,_xlpm.VD),
AND(MONTH($AW202)&lt;&gt;MONTH(BC$15),MONTH($AX202)=MONTH(BC$15)),
NETWORKDAYS.INTL(($AX202)-_xlpm.DD,$AX202,1,_xlpm.VD),
AND(MONTH($AW202)&lt;MONTH(BC$15),MONTH($AX202)&gt;MONTH(BC$15)),
NETWORKDAYS.INTL((EOMONTH(BC$15-1,1))-_xlpm.DD,EOMONTH(BC$15-1,1),1,_xlpm.VD),
AND(MONTH($AW202)=MONTH(BC$15),MONTH($AX202)=MONTH(BC$15)),
NETWORKDAYS.INTL($AW202,$AX202,1,_xlpm.VD)))),0)),
$DH202="месяц",
$DR202*BC202,
$DH202="неделя",
$DR202*BC202/7*(ROUNDUP((DAY(EOMONTH(BC$15,0)))/4,0))),
0)</f>
        <v/>
      </c>
      <c r="DW202" s="125">
        <f t="array" ref="DW202">
IFERROR(_xlfn.IFS(
$DH202="день_1",
$DR202*$BL202/($AX202-$AW202+1)*BD202*(DAY(EOMONTH(BD$15,0))),
$DH202="день_2",
$DR202/30*MAX(MIN($AX202,EOMONTH(BD$15,0))-MAX($AW202,BD$15)+1,),
$DH202="раб.день",
$DR202/30*(IFERROR(
_xlfn.LET(_xlpm.VD,
CHOOSE(
{1;2;3;4;5;6;7;8;9;10;11;12;13;14;15;16;17;18},
45658,45659,45660,45661,45662,45663,45664,45665,45711,45724,45778,45779,45785,45786,45820,45821,45965,46022),
_xlfn.LET(_xlpm.DD,
MAX(MIN($AX202,EOMONTH(BD$15,0))-MAX($AW202,BD$15),),
_xlfn.IFS(
AND(MONTH($AW202)=MONTH(BD$15),MONTH($AX202)&lt;&gt;MONTH(BD$15)),
NETWORKDAYS.INTL($AW202,$AW202+_xlpm.DD,1,_xlpm.VD),
AND(MONTH($AW202)&lt;&gt;MONTH(BD$15),MONTH($AX202)=MONTH(BD$15)),
NETWORKDAYS.INTL(($AX202)-_xlpm.DD,$AX202,1,_xlpm.VD),
AND(MONTH($AW202)&lt;MONTH(BD$15),MONTH($AX202)&gt;MONTH(BD$15)),
NETWORKDAYS.INTL((EOMONTH(BD$15-1,1))-_xlpm.DD,EOMONTH(BD$15-1,1),1,_xlpm.VD),
AND(MONTH($AW202)=MONTH(BD$15),MONTH($AX202)=MONTH(BD$15)),
NETWORKDAYS.INTL($AW202,$AX202,1,_xlpm.VD)))),0)),
$DH202="месяц",
$DR202*BD202,
$DH202="неделя",
$DR202*BD202/7*(ROUNDUP((DAY(EOMONTH(BD$15,0)))/4,0))),
0)</f>
        <v/>
      </c>
      <c r="DX202" s="125">
        <f t="array" ref="DX202">
IFERROR(_xlfn.IFS(
$DH202="день_1",
$DR202*$BL202/($AX202-$AW202+1)*BE202*(DAY(EOMONTH(BE$15,0))),
$DH202="день_2",
$DR202/30*MAX(MIN($AX202,EOMONTH(BE$15,0))-MAX($AW202,BE$15)+1,),
$DH202="раб.день",
$DR202/30*(IFERROR(
_xlfn.LET(_xlpm.VD,
CHOOSE(
{1;2;3;4;5;6;7;8;9;10;11;12;13;14;15;16;17;18},
45658,45659,45660,45661,45662,45663,45664,45665,45711,45724,45778,45779,45785,45786,45820,45821,45965,46022),
_xlfn.LET(_xlpm.DD,
MAX(MIN($AX202,EOMONTH(BE$15,0))-MAX($AW202,BE$15),),
_xlfn.IFS(
AND(MONTH($AW202)=MONTH(BE$15),MONTH($AX202)&lt;&gt;MONTH(BE$15)),
NETWORKDAYS.INTL($AW202,$AW202+_xlpm.DD,1,_xlpm.VD),
AND(MONTH($AW202)&lt;&gt;MONTH(BE$15),MONTH($AX202)=MONTH(BE$15)),
NETWORKDAYS.INTL(($AX202)-_xlpm.DD,$AX202,1,_xlpm.VD),
AND(MONTH($AW202)&lt;MONTH(BE$15),MONTH($AX202)&gt;MONTH(BE$15)),
NETWORKDAYS.INTL((EOMONTH(BE$15-1,1))-_xlpm.DD,EOMONTH(BE$15-1,1),1,_xlpm.VD),
AND(MONTH($AW202)=MONTH(BE$15),MONTH($AX202)=MONTH(BE$15)),
NETWORKDAYS.INTL($AW202,$AX202,1,_xlpm.VD)))),0)),
$DH202="месяц",
$DR202*BE202,
$DH202="неделя",
$DR202*BE202/7*(ROUNDUP((DAY(EOMONTH(BE$15,0)))/4,0))),
0)</f>
        <v/>
      </c>
      <c r="DY202" s="125">
        <f t="array" ref="DY202">
IFERROR(_xlfn.IFS(
$DH202="день_1",
$DR202*$BL202/($AX202-$AW202+1)*BF202*(DAY(EOMONTH(BF$15,0))),
$DH202="день_2",
$DR202/30*MAX(MIN($AX202,EOMONTH(BF$15,0))-MAX($AW202,BF$15)+1,),
$DH202="раб.день",
$DR202/30*(IFERROR(
_xlfn.LET(_xlpm.VD,
CHOOSE(
{1;2;3;4;5;6;7;8;9;10;11;12;13;14;15;16;17;18},
45658,45659,45660,45661,45662,45663,45664,45665,45711,45724,45778,45779,45785,45786,45820,45821,45965,46022),
_xlfn.LET(_xlpm.DD,
MAX(MIN($AX202,EOMONTH(BF$15,0))-MAX($AW202,BF$15),),
_xlfn.IFS(
AND(MONTH($AW202)=MONTH(BF$15),MONTH($AX202)&lt;&gt;MONTH(BF$15)),
NETWORKDAYS.INTL($AW202,$AW202+_xlpm.DD,1,_xlpm.VD),
AND(MONTH($AW202)&lt;&gt;MONTH(BF$15),MONTH($AX202)=MONTH(BF$15)),
NETWORKDAYS.INTL(($AX202)-_xlpm.DD,$AX202,1,_xlpm.VD),
AND(MONTH($AW202)&lt;MONTH(BF$15),MONTH($AX202)&gt;MONTH(BF$15)),
NETWORKDAYS.INTL((EOMONTH(BF$15-1,1))-_xlpm.DD,EOMONTH(BF$15-1,1),1,_xlpm.VD),
AND(MONTH($AW202)=MONTH(BF$15),MONTH($AX202)=MONTH(BF$15)),
NETWORKDAYS.INTL($AW202,$AX202,1,_xlpm.VD)))),0)),
$DH202="месяц",
$DR202*BF202,
$DH202="неделя",
$DR202*BF202/7*(ROUNDUP((DAY(EOMONTH(BF$15,0)))/4,0))),
0)</f>
        <v/>
      </c>
      <c r="DZ202" s="125">
        <f t="array" ref="DZ202">
IFERROR(_xlfn.IFS(
$DH202="день_1",
$DR202*$BL202/($AX202-$AW202+1)*BG202*(DAY(EOMONTH(BG$15,0))),
$DH202="день_2",
$DR202/30*MAX(MIN($AX202,EOMONTH(BG$15,0))-MAX($AW202,BG$15)+1,),
$DH202="раб.день",
$DR202/30*(IFERROR(
_xlfn.LET(_xlpm.VD,
CHOOSE(
{1;2;3;4;5;6;7;8;9;10;11;12;13;14;15;16;17;18},
45658,45659,45660,45661,45662,45663,45664,45665,45711,45724,45778,45779,45785,45786,45820,45821,45965,46022),
_xlfn.LET(_xlpm.DD,
MAX(MIN($AX202,EOMONTH(BG$15,0))-MAX($AW202,BG$15),),
_xlfn.IFS(
AND(MONTH($AW202)=MONTH(BG$15),MONTH($AX202)&lt;&gt;MONTH(BG$15)),
NETWORKDAYS.INTL($AW202,$AW202+_xlpm.DD,1,_xlpm.VD),
AND(MONTH($AW202)&lt;&gt;MONTH(BG$15),MONTH($AX202)=MONTH(BG$15)),
NETWORKDAYS.INTL(($AX202)-_xlpm.DD,$AX202,1,_xlpm.VD),
AND(MONTH($AW202)&lt;MONTH(BG$15),MONTH($AX202)&gt;MONTH(BG$15)),
NETWORKDAYS.INTL((EOMONTH(BG$15-1,1))-_xlpm.DD,EOMONTH(BG$15-1,1),1,_xlpm.VD),
AND(MONTH($AW202)=MONTH(BG$15),MONTH($AX202)=MONTH(BG$15)),
NETWORKDAYS.INTL($AW202,$AX202,1,_xlpm.VD)))),0)),
$DH202="месяц",
$DR202*BG202,
$DH202="неделя",
$DR202*BG202/7*(ROUNDUP((DAY(EOMONTH(BG$15,0)))/4,0))),
0)</f>
        <v/>
      </c>
      <c r="EA202" s="125">
        <f t="array" ref="EA202">
IFERROR(_xlfn.IFS(
$DH202="день_1",
$DR202*$BL202/($AX202-$AW202+1)*BH202*(DAY(EOMONTH(BH$15,0))),
$DH202="день_2",
$DR202/30*MAX(MIN($AX202,EOMONTH(BH$15,0))-MAX($AW202,BH$15)+1,),
$DH202="раб.день",
$DR202/30*(IFERROR(
_xlfn.LET(_xlpm.VD,
CHOOSE(
{1;2;3;4;5;6;7;8;9;10;11;12;13;14;15;16;17;18},
45658,45659,45660,45661,45662,45663,45664,45665,45711,45724,45778,45779,45785,45786,45820,45821,45965,46022),
_xlfn.LET(_xlpm.DD,
MAX(MIN($AX202,EOMONTH(BH$15,0))-MAX($AW202,BH$15),),
_xlfn.IFS(
AND(MONTH($AW202)=MONTH(BH$15),MONTH($AX202)&lt;&gt;MONTH(BH$15)),
NETWORKDAYS.INTL($AW202,$AW202+_xlpm.DD,1,_xlpm.VD),
AND(MONTH($AW202)&lt;&gt;MONTH(BH$15),MONTH($AX202)=MONTH(BH$15)),
NETWORKDAYS.INTL(($AX202)-_xlpm.DD,$AX202,1,_xlpm.VD),
AND(MONTH($AW202)&lt;MONTH(BH$15),MONTH($AX202)&gt;MONTH(BH$15)),
NETWORKDAYS.INTL((EOMONTH(BH$15-1,1))-_xlpm.DD,EOMONTH(BH$15-1,1),1,_xlpm.VD),
AND(MONTH($AW202)=MONTH(BH$15),MONTH($AX202)=MONTH(BH$15)),
NETWORKDAYS.INTL($AW202,$AX202,1,_xlpm.VD)))),0)),
$DH202="месяц",
$DR202*BH202,
$DH202="неделя",
$DR202*BH202/7*(ROUNDUP((DAY(EOMONTH(BH$15,0)))/4,0))),
0)</f>
        <v/>
      </c>
      <c r="EB202" s="125">
        <f t="array" ref="EB202">
IFERROR(_xlfn.IFS(
$DH202="день_1",
$DR202*$BL202/($AX202-$AW202+1)*BI202*(DAY(EOMONTH(BI$15,0))),
$DH202="день_2",
$DR202/30*MAX(MIN($AX202,EOMONTH(BI$15,0))-MAX($AW202,BI$15)+1,),
$DH202="раб.день",
$DR202/30*(IFERROR(
_xlfn.LET(_xlpm.VD,
CHOOSE(
{1;2;3;4;5;6;7;8;9;10;11;12;13;14;15;16;17;18},
45658,45659,45660,45661,45662,45663,45664,45665,45711,45724,45778,45779,45785,45786,45820,45821,45965,46022),
_xlfn.LET(_xlpm.DD,
MAX(MIN($AX202,EOMONTH(BI$15,0))-MAX($AW202,BI$15),),
_xlfn.IFS(
AND(MONTH($AW202)=MONTH(BI$15),MONTH($AX202)&lt;&gt;MONTH(BI$15)),
NETWORKDAYS.INTL($AW202,$AW202+_xlpm.DD,1,_xlpm.VD),
AND(MONTH($AW202)&lt;&gt;MONTH(BI$15),MONTH($AX202)=MONTH(BI$15)),
NETWORKDAYS.INTL(($AX202)-_xlpm.DD,$AX202,1,_xlpm.VD),
AND(MONTH($AW202)&lt;MONTH(BI$15),MONTH($AX202)&gt;MONTH(BI$15)),
NETWORKDAYS.INTL((EOMONTH(BI$15-1,1))-_xlpm.DD,EOMONTH(BI$15-1,1),1,_xlpm.VD),
AND(MONTH($AW202)=MONTH(BI$15),MONTH($AX202)=MONTH(BI$15)),
NETWORKDAYS.INTL($AW202,$AX202,1,_xlpm.VD)))),0)),
$DH202="месяц",
$DR202*BI202,
$DH202="неделя",
$DR202*BI202/7*(ROUNDUP((DAY(EOMONTH(BI$15,0)))/4,0))),
0)</f>
        <v/>
      </c>
      <c r="EC202" s="125">
        <f t="array" ref="EC202">
IFERROR(_xlfn.IFS(
$DH202="день_1",
$DR202*$BL202/($AX202-$AW202+1)*BJ202*(DAY(EOMONTH(BJ$15,0))),
$DH202="день_2",
$DR202/30*MAX(MIN($AX202,EOMONTH(BJ$15,0))-MAX($AW202,BJ$15)+1,),
$DH202="раб.день",
$DR202/30*(IFERROR(
_xlfn.LET(_xlpm.VD,
CHOOSE(
{1;2;3;4;5;6;7;8;9;10;11;12;13;14;15;16;17;18},
45658,45659,45660,45661,45662,45663,45664,45665,45711,45724,45778,45779,45785,45786,45820,45821,45965,46022),
_xlfn.LET(_xlpm.DD,
MAX(MIN($AX202,EOMONTH(BJ$15,0))-MAX($AW202,BJ$15),),
_xlfn.IFS(
AND(MONTH($AW202)=MONTH(BJ$15),MONTH($AX202)&lt;&gt;MONTH(BJ$15)),
NETWORKDAYS.INTL($AW202,$AW202+_xlpm.DD,1,_xlpm.VD),
AND(MONTH($AW202)&lt;&gt;MONTH(BJ$15),MONTH($AX202)=MONTH(BJ$15)),
NETWORKDAYS.INTL(($AX202)-_xlpm.DD,$AX202,1,_xlpm.VD),
AND(MONTH($AW202)&lt;MONTH(BJ$15),MONTH($AX202)&gt;MONTH(BJ$15)),
NETWORKDAYS.INTL((EOMONTH(BJ$15-1,1))-_xlpm.DD,EOMONTH(BJ$15-1,1),1,_xlpm.VD),
AND(MONTH($AW202)=MONTH(BJ$15),MONTH($AX202)=MONTH(BJ$15)),
NETWORKDAYS.INTL($AW202,$AX202,1,_xlpm.VD)))),0)),
$DH202="месяц",
$DR202*BJ202,
$DH202="неделя",
$DR202*BJ202/7*(ROUNDUP((DAY(EOMONTH(BJ$15,0)))/4,0))),
0)</f>
        <v/>
      </c>
      <c r="ED202" s="125">
        <f t="array" ref="ED202">
IFERROR(_xlfn.IFS(
$DH202="день_1",
$DR202*$BL202/($AX202-$AW202+1)*BK202*(DAY(EOMONTH(BK$15,0))),
$DH202="день_2",
$DR202/30*MAX(MIN($AX202,EOMONTH(BK$15,0))-MAX($AW202,BK$15)+1,),
$DH202="раб.день",
$DR202/30*(IFERROR(
_xlfn.LET(_xlpm.VD,
CHOOSE(
{1;2;3;4;5;6;7;8;9;10;11;12;13;14;15;16;17;18},
45658,45659,45660,45661,45662,45663,45664,45665,45711,45724,45778,45779,45785,45786,45820,45821,45965,46022),
_xlfn.LET(_xlpm.DD,
MAX(MIN($AX202,EOMONTH(BK$15,0))-MAX($AW202,BK$15),),
_xlfn.IFS(
AND(MONTH($AW202)=MONTH(BK$15),MONTH($AX202)&lt;&gt;MONTH(BK$15)),
NETWORKDAYS.INTL($AW202,$AW202+_xlpm.DD,1,_xlpm.VD),
AND(MONTH($AW202)&lt;&gt;MONTH(BK$15),MONTH($AX202)=MONTH(BK$15)),
NETWORKDAYS.INTL(($AX202)-_xlpm.DD,$AX202,1,_xlpm.VD),
AND(MONTH($AW202)&lt;MONTH(BK$15),MONTH($AX202)&gt;MONTH(BK$15)),
NETWORKDAYS.INTL((EOMONTH(BK$15-1,1))-_xlpm.DD,EOMONTH(BK$15-1,1),1,_xlpm.VD),
AND(MONTH($AW202)=MONTH(BK$15),MONTH($AX202)=MONTH(BK$15)),
NETWORKDAYS.INTL($AW202,$AX202,1,_xlpm.VD)))),0)),
$DH202="месяц",
$DR202*BK202,
$DH202="неделя",
$DR202*BK202/7*(ROUNDUP((DAY(EOMONTH(BK$15,0)))/4,0))),
0)</f>
        <v/>
      </c>
      <c r="EE202" s="125">
        <f>SUM($DS202,$DT202,$DU202,$DV202,$DW202,$DX202,$DY202,$DZ202,$EA202,$EB202,$EC202,$ED202)</f>
        <v/>
      </c>
      <c r="EF202" s="125">
        <f>IFERROR(ROUND($EE202*(1+$EP202),2),0)</f>
        <v/>
      </c>
      <c r="EG202" s="128" t="n">
        <v>1</v>
      </c>
      <c r="EH202" s="126" t="n">
        <v>0</v>
      </c>
      <c r="EI202" s="126">
        <f>ROUND(SUM($EH202:$EH202)*SUM($AB202:$AB202)*$EG202,2)</f>
        <v/>
      </c>
      <c r="EJ202" s="126">
        <f>ROUND($EI202*(1+$EP202),2)</f>
        <v/>
      </c>
      <c r="EK202" s="126" t="n">
        <v>0</v>
      </c>
      <c r="EL202" s="126">
        <f>ROUND(SUM($EK202:$EK202)*SUM($AB202:$AB202)*$EG202,2)</f>
        <v/>
      </c>
      <c r="EM202" s="126">
        <f>ROUND($EL202*(1+$EP202),2)</f>
        <v/>
      </c>
      <c r="EN202" s="126">
        <f>SUM($EE202,$EI202,$EL202)</f>
        <v/>
      </c>
      <c r="EO202" s="126">
        <f>SUM($EF202,$EJ202,$EM202)</f>
        <v/>
      </c>
      <c r="EP202" s="59" t="inlineStr">
        <is>
          <t>20%</t>
        </is>
      </c>
      <c r="EQ202" s="59" t="n"/>
      <c r="ER202" s="60">
        <f t="array" ref="ER202">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MATCH(ES202,
{"AMS";"RussOutdoor";"HD Outdoor";"Ingroup";"IQ";"Ledproduction";"LisChannel";"Logic";"Media-PPL";"NovikovTV | НовиковТВ";"SMA";"SOK";"КрокусТВ | CrocusTV | IndoorTV";"Сити";"ТЯК Москва"},
0)),"")</f>
        <v/>
      </c>
      <c r="ES202" s="60" t="n"/>
      <c r="ET202" s="60">
        <f t="array" ref="ET202">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MATCH(ES202,
{"AMS";"RussOutdoor";"HD Outdoor";"Ingroup";"IQ";"Ledproduction";"LisChannel";"Logic";"Media-PPL";"NovikovTV | НовиковТВ";"SMA";"SOK";"КрокусТВ | CrocusTV | IndoorTV";"Сити";"ТЯК Москва"},
0)),"")</f>
        <v/>
      </c>
      <c r="EU202" s="60" t="n"/>
      <c r="EV202" s="60" t="n"/>
      <c r="EX202" s="110">
        <f t="array" ref="EX202">
($AR202/30
+N("ТРАФИК ПЛОЩАДКИ"))*
(IFERROR(
_xlfn.LET(
_xlpm.GPR,
HLOOKUP($L202,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(MATCH($T202,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IF($Q202="цифровой",_xlpm.GPR/$AG202,_xlpm.GPR/60)),
0)
+N("DWELL TIME"))*
(IF($AB202=0,0,IF($AB202=1,0.3,IF($AB202=2,0.5,IF($AB202&gt;2,1))))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_xlfn.IFS($AC202="да",1.2,$AC202="нет",1)*
_xlfn.IFS($AD202="да",1.2,$AD202="нет",1)*
IF(R202="статический",1,1.2)*
$X202*
INDEX(
{1.2;1;1.2;1.2;1;1.2;1.2;1.2;1.2;1.2;1.2;1;1.2;1.2;1.2;1.2;1;1;1.2;1.2;1.2;1;1;1;1;1.2;1.2;1.2;1.2;1;1;1;1;1.2;1.2;1.2;1.2;1.2;1.2;1.2;1.2;1;1;1.2;1;1;1;1;1.5;1;1;1.5;1.5;1.2},
MATCH($Q202,_xlpm.MI,0)))&gt;{0.02;0.04;0.06;0.1;0.2;0.4;0.6;0.8;1;2;4;6})),
{0;1;2;3;4;5;6;7;8;9;10;11;12},
0)))
+N("КОЭФФИЦИЕНТ КОНТАКТА"))))*
(_xlfn.IFS($X202&lt;0.1,$X202/1000,$X202&gt;25,5.2,AND($X202&gt;=0.1,$X202&lt;=25),(($X202*2+0.1)/10)*($X202/10)))*
IFERROR((_xlfn.LET(
_xlpm.MA,
{0;0.8;0.85;0.9;0.95;1},
_xlpm.MAA,
{0;1;2;3;4;5},
INDEX(_xlpm.MA,MATCH(SUMPRODUCT(--((IF(ROUND(_xlpm.MAA,1)&gt;5,5,ROUND($AB202,1)))&gt;{0;1;2;3;4;5})),_xlpm.MAA,0)))
+N("КОЭФФИЦИЕНТ КОЛ-ВО КОНСТРУКЦИЙ")),1)*
$AB202,0))*
(IF($Q202="цифровой",$AG202/15*$AI202,1)
+N("ДЛЯ ЦИФРЫ"))</f>
        <v/>
      </c>
      <c r="EY202" s="110">
        <f>IFERROR(EX202*AY202,0)</f>
        <v/>
      </c>
      <c r="EZ202" s="131">
        <f>IFERROR(DP202/EY202*1000,0)</f>
        <v/>
      </c>
      <c r="FA202" s="112">
        <f>IFERROR(FC202/FB202,0)</f>
        <v/>
      </c>
      <c r="FB202" s="112">
        <f>IFERROR((FC202/(EY202/FF202*#REF!))*0.825,0)</f>
        <v/>
      </c>
      <c r="FC202" s="112">
        <f>IFERROR(((EX202*30/AR202)*100)/30,0)</f>
        <v/>
      </c>
      <c r="FD202" s="112">
        <f>IFERROR(EY202/G202*100%,0)</f>
        <v/>
      </c>
      <c r="FE202" s="112">
        <f>IFERROR(FD202/FC202*100%,0)</f>
        <v/>
      </c>
      <c r="FF202" s="110">
        <f>IFERROR(AR202/30*AY202,0)</f>
        <v/>
      </c>
    </row>
    <row r="203" ht="13" customHeight="1">
      <c r="A203" s="59" t="n"/>
      <c r="B203" s="60" t="n"/>
      <c r="C203" s="60" t="n"/>
      <c r="D203" s="60">
        <f t="array" ref="D203">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MATCH($E203,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03" s="60">
        <f t="array" ref="E203">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MATCH($F203,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03" s="60" t="inlineStr"/>
      <c r="G203" s="60" t="n"/>
      <c r="H203" s="60">
        <f t="array" ref="H203">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MATCH($I203,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03" s="60" t="n"/>
      <c r="J203" s="60" t="n"/>
      <c r="K203" s="60" t="n"/>
      <c r="L203" s="60" t="n"/>
      <c r="M203" s="60" t="n"/>
      <c r="N203" s="60" t="n"/>
      <c r="O203" s="60" t="n"/>
      <c r="P203" s="60">
        <f t="array" ref="P203">
_xlfn.IFS(
ISNUMBER(MATCH($Q203,{"шелфбаннер","разделитель","монетница","чековая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ISNUMBER(MATCH($Q203,{"LED/LCD","видеокулер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ISNUMBER(MATCH($Q203,{"автомобиль","машина","выставочное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ISNUMBER(MATCH($Q203,{"билборд","лифтовая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ISNUMBER(MATCH($Q203,{"навигация","подвесной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ISNUMBER(MATCH($Q203,{"движущаяся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ISNUMBER(MATCH($Q203,{"каталог","журнал"},)),
"Пресса",
$Q203="","")</f>
        <v/>
      </c>
      <c r="Q203" s="60" t="n"/>
      <c r="R203" s="60">
        <f t="array" ref="R203">
IFERROR(
_xlfn.IFS(
OR(ISNUMBER(MATCH($Q203,{"экспозиция","макет","стенд","автостенд","авто стенд","выставочное пространство","выставочные стенды","модульные выставочные стенды","3Д конструкция","3D конструкция"},)),P203="Экспонирование"),
"нестандартный",
ISNUMBER(MATCH($Q203,{"скроллер","призматрон"},)),
"динамический",
$P203="Видео",
"цифровой",
OR($P203="Пресса",$P203="Щит",$P203="POSm",$P203="Подвес",$P203="Брендирование/оклейка"),
"статический"),"")</f>
        <v/>
      </c>
      <c r="S203" s="59" t="n"/>
      <c r="T203" s="60" t="n"/>
      <c r="U203" s="60" t="n"/>
      <c r="V203" s="60">
        <f>
IF(P203="Видео",
"цифровой постер/ролик",
IF(ISNUMBER(MATCH(Q203,{"короб световой","короб световой | лайтбокс","короб световой | кристалайт","лайтбокс","лайт бокс","кристалайт","LB","lightbox"},)),
"бэклит",
IF(P203="Брендирование/оклейка",
"перфарированная пленка/самоклейка",
IF(P203="Экспонирование",
"под запрос",
IF(P203="Подвес",
"баннер/ткань",
"")))))</f>
        <v/>
      </c>
      <c r="W203" s="59" t="n"/>
      <c r="X203" s="59" t="n"/>
      <c r="Y203" s="59" t="n"/>
      <c r="Z203" s="61" t="n"/>
      <c r="AA203" s="61" t="n"/>
      <c r="AB203" s="61">
        <f>IF(BL203&gt;0,Z203,0)</f>
        <v/>
      </c>
      <c r="AC203" s="59" t="n"/>
      <c r="AD203" s="59" t="n"/>
      <c r="AE203" s="59" t="n"/>
      <c r="AF203" s="59" t="n"/>
      <c r="AG203" s="59" t="n"/>
      <c r="AH203" s="59" t="n"/>
      <c r="AI203" s="59" t="n"/>
      <c r="AJ203" s="59" t="n"/>
      <c r="AK203" s="59" t="n"/>
      <c r="AL203" s="62">
        <f>IFERROR(IF(OR(R203="статический",R203="динамический",R203="нестандартный",R203="",R203=""),"-",IF(AND(AH203="-",AI203="-"),"-",AK203*3600/AH203*AI203)),"-")</f>
        <v/>
      </c>
      <c r="AM203" s="62">
        <f>IFERROR(IF(OR(R203="статический",R203="динамический",R203="",R203="", R203="BTL",R203="нестандартный"),"-",AG203*AI203*AL203/60),"-")</f>
        <v/>
      </c>
      <c r="AN203" s="63">
        <f>IFERROR(IF(AH203="","-",AG203*AI203/AH203),"-")</f>
        <v/>
      </c>
      <c r="AO203" s="59">
        <f>IFERROR(IF(OR($R203="статический",$R203="динамический",$R203="",$R203="",$R203="BTL",$R203="нестандартный"),"-",$AL203*$AY203),"-")</f>
        <v/>
      </c>
      <c r="AP203" s="62">
        <f>IFERROR(IF(OR($R203="статический",$R203="динамический",$R203="",$R203="",$R203="BTL",$R203="нестандартный"),"-",$AM203*AY203),"-")</f>
        <v/>
      </c>
      <c r="AQ203" s="64" t="n"/>
      <c r="AR203" s="61" t="n"/>
      <c r="AS203" s="61" t="n"/>
      <c r="AT203" s="61" t="n"/>
      <c r="AU203" s="65" t="n"/>
      <c r="AV203" s="124">
        <f>IFERROR(DR203/AT203*1000,"n/a")</f>
        <v/>
      </c>
      <c r="AW203" s="67" t="n"/>
      <c r="AX203" s="67" t="n"/>
      <c r="AY203" s="43">
        <f>IFERROR(IF(OR($AW203="",$AX203=""),"",_xlfn.DAYS($AX203+1,$AW203)),"")</f>
        <v/>
      </c>
      <c r="AZ203" s="68">
        <f t="array" ref="AZ203">
_xlfn.LET(_xlpm.COEFF,
IF($AW203+$AX203=0,0,IF(MAX(MIN($AX203,EOMONTH(AZ$15,0))-MAX($AW203,AZ$15)+1,)&gt;0,1,0)),
_xlfn.IFS(
$ES203="LisChannel",
_xlpm.COEFF*
INDEX({1;1;1.2;1.2;1;1;1;1;1.2;1.2;1.2;1.2},
MATCH(MONTH(AZ$15),
{1,2,3,4,5,6,7,8,9,10,11,12})),
CONCATENATE($ES203," ",$L203)="RussOutdoor метро",
_xlpm.COEFF*
INDEX({0.8;0.9;1.1;1.1;1;1;1;1;1.1;1.1;1.1;1.1},
MATCH(MONTH(AZ$15),
{1,2,3,4,5,6,7,8,9,10,11,12})),
$ES203&lt;&gt;"LisChannel",
_xlpm.COEFF,
$ES203&lt;&gt;"RussOutdoor",
_xlpm.COEFF))</f>
        <v/>
      </c>
      <c r="BA203" s="68">
        <f t="array" ref="BA203">
_xlfn.LET(_xlpm.COEFF,
IF($AW203+$AX203=0,0,IF(MAX(MIN($AX203,EOMONTH(BA$15,0))-MAX($AW203,BA$15)+1,)&gt;0,1,0)),
_xlfn.IFS(
$ES203="LisChannel",
_xlpm.COEFF*
INDEX({1;1;1.2;1.2;1;1;1;1;1.2;1.2;1.2;1.2},
MATCH(MONTH(BA$15),
{1,2,3,4,5,6,7,8,9,10,11,12})),
CONCATENATE($ES203," ",$L203)="RussOutdoor метро",
_xlpm.COEFF*
INDEX({0.8;0.9;1.1;1.1;1;1;1;1;1.1;1.1;1.1;1.1},
MATCH(MONTH(BA$15),
{1,2,3,4,5,6,7,8,9,10,11,12})),
$ES203&lt;&gt;"LisChannel",
_xlpm.COEFF,
$ES203&lt;&gt;"RussOutdoor",
_xlpm.COEFF))</f>
        <v/>
      </c>
      <c r="BB203" s="68">
        <f t="array" ref="BB203">
_xlfn.LET(_xlpm.COEFF,
IF($AW203+$AX203=0,0,IF(MAX(MIN($AX203,EOMONTH(BB$15,0))-MAX($AW203,BB$15)+1,)&gt;0,1,0)),
_xlfn.IFS(
$ES203="LisChannel",
_xlpm.COEFF*
INDEX({1;1;1.2;1.2;1;1;1;1;1.2;1.2;1.2;1.2},
MATCH(MONTH(BB$15),
{1,2,3,4,5,6,7,8,9,10,11,12})),
CONCATENATE($ES203," ",$L203)="RussOutdoor метро",
_xlpm.COEFF*
INDEX({0.8;0.9;1.1;1.1;1;1;1;1;1.1;1.1;1.1;1.1},
MATCH(MONTH(BB$15),
{1,2,3,4,5,6,7,8,9,10,11,12})),
$ES203&lt;&gt;"LisChannel",
_xlpm.COEFF,
$ES203&lt;&gt;"RussOutdoor",
_xlpm.COEFF))</f>
        <v/>
      </c>
      <c r="BC203" s="68">
        <f t="array" ref="BC203">
_xlfn.LET(_xlpm.COEFF,
IF($AW203+$AX203=0,0,IF(MAX(MIN($AX203,EOMONTH(BC$15,0))-MAX($AW203,BC$15)+1,)&gt;0,1,0)),
_xlfn.IFS(
$ES203="LisChannel",
_xlpm.COEFF*
INDEX({1;1;1.2;1.2;1;1;1;1;1.2;1.2;1.2;1.2},
MATCH(MONTH(BC$15),
{1,2,3,4,5,6,7,8,9,10,11,12})),
CONCATENATE($ES203," ",$L203)="RussOutdoor метро",
_xlpm.COEFF*
INDEX({0.8;0.9;1.1;1.1;1;1;1;1;1.1;1.1;1.1;1.1},
MATCH(MONTH(BC$15),
{1,2,3,4,5,6,7,8,9,10,11,12})),
$ES203&lt;&gt;"LisChannel",
_xlpm.COEFF,
$ES203&lt;&gt;"RussOutdoor",
_xlpm.COEFF))</f>
        <v/>
      </c>
      <c r="BD203" s="68">
        <f t="array" ref="BD203">
_xlfn.LET(_xlpm.COEFF,
IF($AW203+$AX203=0,0,IF(MAX(MIN($AX203,EOMONTH(BD$15,0))-MAX($AW203,BD$15)+1,)&gt;0,1,0)),
_xlfn.IFS(
$ES203="LisChannel",
_xlpm.COEFF*
INDEX({1;1;1.2;1.2;1;1;1;1;1.2;1.2;1.2;1.2},
MATCH(MONTH(BD$15),
{1,2,3,4,5,6,7,8,9,10,11,12})),
CONCATENATE($ES203," ",$L203)="RussOutdoor метро",
_xlpm.COEFF*
INDEX({0.8;0.9;1.1;1.1;1;1;1;1;1.1;1.1;1.1;1.1},
MATCH(MONTH(BD$15),
{1,2,3,4,5,6,7,8,9,10,11,12})),
$ES203&lt;&gt;"LisChannel",
_xlpm.COEFF,
$ES203&lt;&gt;"RussOutdoor",
_xlpm.COEFF))</f>
        <v/>
      </c>
      <c r="BE203" s="68">
        <f t="array" ref="BE203">
_xlfn.LET(_xlpm.COEFF,
IF($AW203+$AX203=0,0,IF(MAX(MIN($AX203,EOMONTH(BE$15,0))-MAX($AW203,BE$15)+1,)&gt;0,1,0)),
_xlfn.IFS(
$ES203="LisChannel",
_xlpm.COEFF*
INDEX({1;1;1.2;1.2;1;1;1;1;1.2;1.2;1.2;1.2},
MATCH(MONTH(BE$15),
{1,2,3,4,5,6,7,8,9,10,11,12})),
CONCATENATE($ES203," ",$L203)="RussOutdoor метро",
_xlpm.COEFF*
INDEX({0.8;0.9;1.1;1.1;1;1;1;1;1.1;1.1;1.1;1.1},
MATCH(MONTH(BE$15),
{1,2,3,4,5,6,7,8,9,10,11,12})),
$ES203&lt;&gt;"LisChannel",
_xlpm.COEFF,
$ES203&lt;&gt;"RussOutdoor",
_xlpm.COEFF))</f>
        <v/>
      </c>
      <c r="BF203" s="68">
        <f t="array" ref="BF203">
_xlfn.LET(_xlpm.COEFF,
IF($AW203+$AX203=0,0,IF(MAX(MIN($AX203,EOMONTH(BF$15,0))-MAX($AW203,BF$15)+1,)&gt;0,1,0)),
_xlfn.IFS(
$ES203="LisChannel",
_xlpm.COEFF*
INDEX({1;1;1.2;1.2;1;1;1;1;1.2;1.2;1.2;1.2},
MATCH(MONTH(BF$15),
{1,2,3,4,5,6,7,8,9,10,11,12})),
CONCATENATE($ES203," ",$L203)="RussOutdoor метро",
_xlpm.COEFF*
INDEX({0.8;0.9;1.1;1.1;1;1;1;1;1.1;1.1;1.1;1.1},
MATCH(MONTH(BF$15),
{1,2,3,4,5,6,7,8,9,10,11,12})),
$ES203&lt;&gt;"LisChannel",
_xlpm.COEFF,
$ES203&lt;&gt;"RussOutdoor",
_xlpm.COEFF))</f>
        <v/>
      </c>
      <c r="BG203" s="68">
        <f t="array" ref="BG203">
_xlfn.LET(_xlpm.COEFF,
IF($AW203+$AX203=0,0,IF(MAX(MIN($AX203,EOMONTH(BG$15,0))-MAX($AW203,BG$15)+1,)&gt;0,1,0)),
_xlfn.IFS(
$ES203="LisChannel",
_xlpm.COEFF*
INDEX({1;1;1.2;1.2;1;1;1;1;1.2;1.2;1.2;1.2},
MATCH(MONTH(BG$15),
{1,2,3,4,5,6,7,8,9,10,11,12})),
CONCATENATE($ES203," ",$L203)="RussOutdoor метро",
_xlpm.COEFF*
INDEX({0.8;0.9;1.1;1.1;1;1;1;1;1.1;1.1;1.1;1.1},
MATCH(MONTH(BG$15),
{1,2,3,4,5,6,7,8,9,10,11,12})),
$ES203&lt;&gt;"LisChannel",
_xlpm.COEFF,
$ES203&lt;&gt;"RussOutdoor",
_xlpm.COEFF))</f>
        <v/>
      </c>
      <c r="BH203" s="68">
        <f t="array" ref="BH203">
_xlfn.LET(_xlpm.COEFF,
IF($AW203+$AX203=0,0,IF(MAX(MIN($AX203,EOMONTH(BH$15,0))-MAX($AW203,BH$15)+1,)&gt;0,1,0)),
_xlfn.IFS(
$ES203="LisChannel",
_xlpm.COEFF*
INDEX({1;1;1.2;1.2;1;1;1;1;1.2;1.2;1.2;1.2},
MATCH(MONTH(BH$15),
{1,2,3,4,5,6,7,8,9,10,11,12})),
CONCATENATE($ES203," ",$L203)="RussOutdoor метро",
_xlpm.COEFF*
INDEX({0.8;0.9;1.1;1.1;1;1;1;1;1.1;1.1;1.1;1.1},
MATCH(MONTH(BH$15),
{1,2,3,4,5,6,7,8,9,10,11,12})),
$ES203&lt;&gt;"LisChannel",
_xlpm.COEFF,
$ES203&lt;&gt;"RussOutdoor",
_xlpm.COEFF))</f>
        <v/>
      </c>
      <c r="BI203" s="68">
        <f t="array" ref="BI203">
_xlfn.LET(_xlpm.COEFF,
IF($AW203+$AX203=0,0,IF(MAX(MIN($AX203,EOMONTH(BI$15,0))-MAX($AW203,BI$15)+1,)&gt;0,1,0)),
_xlfn.IFS(
$ES203="LisChannel",
_xlpm.COEFF*
INDEX({1;1;1.2;1.2;1;1;1;1;1.2;1.2;1.2;1.2},
MATCH(MONTH(BI$15),
{1,2,3,4,5,6,7,8,9,10,11,12})),
CONCATENATE($ES203," ",$L203)="RussOutdoor метро",
_xlpm.COEFF*
INDEX({0.8;0.9;1.1;1.1;1;1;1;1;1.1;1.1;1.1;1.1},
MATCH(MONTH(BI$15),
{1,2,3,4,5,6,7,8,9,10,11,12})),
$ES203&lt;&gt;"LisChannel",
_xlpm.COEFF,
$ES203&lt;&gt;"RussOutdoor",
_xlpm.COEFF))</f>
        <v/>
      </c>
      <c r="BJ203" s="68">
        <f t="array" ref="BJ203">
_xlfn.LET(_xlpm.COEFF,
IF($AW203+$AX203=0,0,IF(MAX(MIN($AX203,EOMONTH(BJ$15,0))-MAX($AW203,BJ$15)+1,)&gt;0,1,0)),
_xlfn.IFS(
$ES203="LisChannel",
_xlpm.COEFF*
INDEX({1;1;1.2;1.2;1;1;1;1;1.2;1.2;1.2;1.2},
MATCH(MONTH(BJ$15),
{1,2,3,4,5,6,7,8,9,10,11,12})),
CONCATENATE($ES203," ",$L203)="RussOutdoor метро",
_xlpm.COEFF*
INDEX({0.8;0.9;1.1;1.1;1;1;1;1;1.1;1.1;1.1;1.1},
MATCH(MONTH(BJ$15),
{1,2,3,4,5,6,7,8,9,10,11,12})),
$ES203&lt;&gt;"LisChannel",
_xlpm.COEFF,
$ES203&lt;&gt;"RussOutdoor",
_xlpm.COEFF))</f>
        <v/>
      </c>
      <c r="BK203" s="68">
        <f t="array" ref="BK203">
_xlfn.LET(_xlpm.COEFF,
IF($AW203+$AX203=0,0,IF(MAX(MIN($AX203,EOMONTH(BK$15,0))-MAX($AW203,BK$15)+1,)&gt;0,1,0)),
_xlfn.IFS(
$ES203="LisChannel",
_xlpm.COEFF*
INDEX({1;1;1.2;1.2;1;1;1;1;1.2;1.2;1.2;1.2},
MATCH(MONTH(BK$15),
{1,2,3,4,5,6,7,8,9,10,11,12})),
CONCATENATE($ES203," ",$L203)="RussOutdoor метро",
_xlpm.COEFF*
INDEX({0.8;0.9;1.1;1.1;1;1;1;1;1.1;1.1;1.1;1.1},
MATCH(MONTH(BK$15),
{1,2,3,4,5,6,7,8,9,10,11,12})),
$ES203&lt;&gt;"LisChannel",
_xlpm.COEFF,
$ES203&lt;&gt;"RussOutdoor",
_xlpm.COEFF))</f>
        <v/>
      </c>
      <c r="BL203" s="62">
        <f>COUNTIFS($AZ203:$BK203,"&gt;0")</f>
        <v/>
      </c>
      <c r="BM203" s="65" t="n"/>
      <c r="BN203" s="125">
        <f>$DJ203</f>
        <v/>
      </c>
      <c r="BO203" s="63">
        <f>$DQ203</f>
        <v/>
      </c>
      <c r="BP203" s="125">
        <f>
IFERROR(
IF($BL203=0,0,
$BN203*(1-$BO203)),
0)</f>
        <v/>
      </c>
      <c r="BQ203" s="125">
        <f t="array" ref="BQ203">
IFERROR(
_xlfn.IFS(
$DH203="день_1",
$BP203*$BL203/($AX203-$AW203+1)*AZ203*(DAY(EOMONTH(AZ$15,0))),
$DH203="день_2",
$BP203/30*MAX(MIN($AX203,EOMONTH(AZ$15,0))-MAX($AW203,AZ$15)+1,),
$DH203="раб.день",
$BP203/30*(IFERROR(
_xlfn.LET(_xlpm.VD,
CHOOSE(
{1;2;3;4;5;6;7;8;9;10;11;12;13;14;15;16;17;18},
45658,45659,45660,45661,45662,45663,45664,45665,45711,45724,45778,45779,45785,45786,45820,45821,45965,46022),
_xlfn.LET(_xlpm.DD,
MAX(MIN($AX203,EOMONTH(AZ$15,0))-MAX($AW203,AZ$15),),
_xlfn.IFS(
AND(MONTH($AW203)=MONTH(AZ$15),MONTH($AX203)&lt;&gt;MONTH(AZ$15)),
NETWORKDAYS.INTL($AW203,$AW203+_xlpm.DD,1,_xlpm.VD),
AND(MONTH($AW203)&lt;&gt;MONTH(AZ$15),MONTH($AX203)=MONTH(AZ$15)),
NETWORKDAYS.INTL(($AX203)-_xlpm.DD,$AX203,1,_xlpm.VD),
AND(MONTH($AW203)&lt;MONTH(AZ$15),MONTH($AX203)&gt;MONTH(AZ$15)),
NETWORKDAYS.INTL((EOMONTH(AZ$15-1,1))-_xlpm.DD,EOMONTH(AZ$15-1,1),1,_xlpm.VD),
AND(MONTH($AW203)=MONTH(AZ$15),MONTH($AX203)=MONTH(AZ$15)),
NETWORKDAYS.INTL($AW203,$AX203,1,_xlpm.VD)))),0)),
$DH203="месяц",
$BP203*AZ203,
$DH203="неделя",
$BP203*AZ203/7*(ROUNDUP((DAY(EOMONTH(AZ$15,0)))/4,0))),
0)</f>
        <v/>
      </c>
      <c r="BR203" s="125">
        <f t="array" ref="BR203">
IFERROR(
_xlfn.IFS(
$DH203="день_1",
$BP203*$BL203/($AX203-$AW203+1)*BA203*(DAY(EOMONTH(BA$15,0))),
$DH203="день_2",
$BP203/30*MAX(MIN($AX203,EOMONTH(BA$15,0))-MAX($AW203,BA$15)+1,),
$DH203="раб.день",
$BP203/30*(IFERROR(
_xlfn.LET(_xlpm.VD,
CHOOSE(
{1;2;3;4;5;6;7;8;9;10;11;12;13;14;15;16;17;18},
45658,45659,45660,45661,45662,45663,45664,45665,45711,45724,45778,45779,45785,45786,45820,45821,45965,46022),
_xlfn.LET(_xlpm.DD,
MAX(MIN($AX203,EOMONTH(BA$15,0))-MAX($AW203,BA$15),),
_xlfn.IFS(
AND(MONTH($AW203)=MONTH(BA$15),MONTH($AX203)&lt;&gt;MONTH(BA$15)),
NETWORKDAYS.INTL($AW203,$AW203+_xlpm.DD,1,_xlpm.VD),
AND(MONTH($AW203)&lt;&gt;MONTH(BA$15),MONTH($AX203)=MONTH(BA$15)),
NETWORKDAYS.INTL(($AX203)-_xlpm.DD,$AX203,1,_xlpm.VD),
AND(MONTH($AW203)&lt;MONTH(BA$15),MONTH($AX203)&gt;MONTH(BA$15)),
NETWORKDAYS.INTL((EOMONTH(BA$15-1,1))-_xlpm.DD,EOMONTH(BA$15-1,1),1,_xlpm.VD),
AND(MONTH($AW203)=MONTH(BA$15),MONTH($AX203)=MONTH(BA$15)),
NETWORKDAYS.INTL($AW203,$AX203,1,_xlpm.VD)))),0)),
$DH203="месяц",
$BP203*BA203,
$DH203="неделя",
$BP203*BA203/7*(ROUNDUP((DAY(EOMONTH(BA$15,0)))/4,0))),
0)</f>
        <v/>
      </c>
      <c r="BS203" s="125">
        <f t="array" ref="BS203">
IFERROR(
_xlfn.IFS(
$DH203="день_1",
$BP203*$BL203/($AX203-$AW203+1)*BB203*(DAY(EOMONTH(BB$15,0))),
$DH203="день_2",
$BP203/30*MAX(MIN($AX203,EOMONTH(BB$15,0))-MAX($AW203,BB$15)+1,),
$DH203="раб.день",
$BP203/30*(IFERROR(
_xlfn.LET(_xlpm.VD,
CHOOSE(
{1;2;3;4;5;6;7;8;9;10;11;12;13;14;15;16;17;18},
45658,45659,45660,45661,45662,45663,45664,45665,45711,45724,45778,45779,45785,45786,45820,45821,45965,46022),
_xlfn.LET(_xlpm.DD,
MAX(MIN($AX203,EOMONTH(BB$15,0))-MAX($AW203,BB$15),),
_xlfn.IFS(
AND(MONTH($AW203)=MONTH(BB$15),MONTH($AX203)&lt;&gt;MONTH(BB$15)),
NETWORKDAYS.INTL($AW203,$AW203+_xlpm.DD,1,_xlpm.VD),
AND(MONTH($AW203)&lt;&gt;MONTH(BB$15),MONTH($AX203)=MONTH(BB$15)),
NETWORKDAYS.INTL(($AX203)-_xlpm.DD,$AX203,1,_xlpm.VD),
AND(MONTH($AW203)&lt;MONTH(BB$15),MONTH($AX203)&gt;MONTH(BB$15)),
NETWORKDAYS.INTL((EOMONTH(BB$15-1,1))-_xlpm.DD,EOMONTH(BB$15-1,1),1,_xlpm.VD),
AND(MONTH($AW203)=MONTH(BB$15),MONTH($AX203)=MONTH(BB$15)),
NETWORKDAYS.INTL($AW203,$AX203,1,_xlpm.VD)))),0)),
$DH203="месяц",
$BP203*BB203,
$DH203="неделя",
$BP203*BB203/7*(ROUNDUP((DAY(EOMONTH(BB$15,0)))/4,0))),
0)</f>
        <v/>
      </c>
      <c r="BT203" s="125">
        <f t="array" ref="BT203">
IFERROR(
_xlfn.IFS(
$DH203="день_1",
$BP203*$BL203/($AX203-$AW203+1)*BC203*(DAY(EOMONTH(BC$15,0))),
$DH203="день_2",
$BP203/30*MAX(MIN($AX203,EOMONTH(BC$15,0))-MAX($AW203,BC$15)+1,),
$DH203="раб.день",
$BP203/30*(IFERROR(
_xlfn.LET(_xlpm.VD,
CHOOSE(
{1;2;3;4;5;6;7;8;9;10;11;12;13;14;15;16;17;18},
45658,45659,45660,45661,45662,45663,45664,45665,45711,45724,45778,45779,45785,45786,45820,45821,45965,46022),
_xlfn.LET(_xlpm.DD,
MAX(MIN($AX203,EOMONTH(BC$15,0))-MAX($AW203,BC$15),),
_xlfn.IFS(
AND(MONTH($AW203)=MONTH(BC$15),MONTH($AX203)&lt;&gt;MONTH(BC$15)),
NETWORKDAYS.INTL($AW203,$AW203+_xlpm.DD,1,_xlpm.VD),
AND(MONTH($AW203)&lt;&gt;MONTH(BC$15),MONTH($AX203)=MONTH(BC$15)),
NETWORKDAYS.INTL(($AX203)-_xlpm.DD,$AX203,1,_xlpm.VD),
AND(MONTH($AW203)&lt;MONTH(BC$15),MONTH($AX203)&gt;MONTH(BC$15)),
NETWORKDAYS.INTL((EOMONTH(BC$15-1,1))-_xlpm.DD,EOMONTH(BC$15-1,1),1,_xlpm.VD),
AND(MONTH($AW203)=MONTH(BC$15),MONTH($AX203)=MONTH(BC$15)),
NETWORKDAYS.INTL($AW203,$AX203,1,_xlpm.VD)))),0)),
$DH203="месяц",
$BP203*BC203,
$DH203="неделя",
$BP203*BC203/7*(ROUNDUP((DAY(EOMONTH(BC$15,0)))/4,0))),
0)</f>
        <v/>
      </c>
      <c r="BU203" s="125">
        <f t="array" ref="BU203">
IFERROR(
_xlfn.IFS(
$DH203="день_1",
$BP203*$BL203/($AX203-$AW203+1)*BD203*(DAY(EOMONTH(BD$15,0))),
$DH203="день_2",
$BP203/30*MAX(MIN($AX203,EOMONTH(BD$15,0))-MAX($AW203,BD$15)+1,),
$DH203="раб.день",
$BP203/30*(IFERROR(
_xlfn.LET(_xlpm.VD,
CHOOSE(
{1;2;3;4;5;6;7;8;9;10;11;12;13;14;15;16;17;18},
45658,45659,45660,45661,45662,45663,45664,45665,45711,45724,45778,45779,45785,45786,45820,45821,45965,46022),
_xlfn.LET(_xlpm.DD,
MAX(MIN($AX203,EOMONTH(BD$15,0))-MAX($AW203,BD$15),),
_xlfn.IFS(
AND(MONTH($AW203)=MONTH(BD$15),MONTH($AX203)&lt;&gt;MONTH(BD$15)),
NETWORKDAYS.INTL($AW203,$AW203+_xlpm.DD,1,_xlpm.VD),
AND(MONTH($AW203)&lt;&gt;MONTH(BD$15),MONTH($AX203)=MONTH(BD$15)),
NETWORKDAYS.INTL(($AX203)-_xlpm.DD,$AX203,1,_xlpm.VD),
AND(MONTH($AW203)&lt;MONTH(BD$15),MONTH($AX203)&gt;MONTH(BD$15)),
NETWORKDAYS.INTL((EOMONTH(BD$15-1,1))-_xlpm.DD,EOMONTH(BD$15-1,1),1,_xlpm.VD),
AND(MONTH($AW203)=MONTH(BD$15),MONTH($AX203)=MONTH(BD$15)),
NETWORKDAYS.INTL($AW203,$AX203,1,_xlpm.VD)))),0)),
$DH203="месяц",
$BP203*BD203,
$DH203="неделя",
$BP203*BD203/7*(ROUNDUP((DAY(EOMONTH(BD$15,0)))/4,0))),
0)</f>
        <v/>
      </c>
      <c r="BV203" s="125">
        <f t="array" ref="BV203">
IFERROR(
_xlfn.IFS(
$DH203="день_1",
$BP203*$BL203/($AX203-$AW203+1)*BE203*(DAY(EOMONTH(BE$15,0))),
$DH203="день_2",
$BP203/30*MAX(MIN($AX203,EOMONTH(BE$15,0))-MAX($AW203,BE$15)+1,),
$DH203="раб.день",
$BP203/30*(IFERROR(
_xlfn.LET(_xlpm.VD,
CHOOSE(
{1;2;3;4;5;6;7;8;9;10;11;12;13;14;15;16;17;18},
45658,45659,45660,45661,45662,45663,45664,45665,45711,45724,45778,45779,45785,45786,45820,45821,45965,46022),
_xlfn.LET(_xlpm.DD,
MAX(MIN($AX203,EOMONTH(BE$15,0))-MAX($AW203,BE$15),),
_xlfn.IFS(
AND(MONTH($AW203)=MONTH(BE$15),MONTH($AX203)&lt;&gt;MONTH(BE$15)),
NETWORKDAYS.INTL($AW203,$AW203+_xlpm.DD,1,_xlpm.VD),
AND(MONTH($AW203)&lt;&gt;MONTH(BE$15),MONTH($AX203)=MONTH(BE$15)),
NETWORKDAYS.INTL(($AX203)-_xlpm.DD,$AX203,1,_xlpm.VD),
AND(MONTH($AW203)&lt;MONTH(BE$15),MONTH($AX203)&gt;MONTH(BE$15)),
NETWORKDAYS.INTL((EOMONTH(BE$15-1,1))-_xlpm.DD,EOMONTH(BE$15-1,1),1,_xlpm.VD),
AND(MONTH($AW203)=MONTH(BE$15),MONTH($AX203)=MONTH(BE$15)),
NETWORKDAYS.INTL($AW203,$AX203,1,_xlpm.VD)))),0)),
$DH203="месяц",
$BP203*BE203,
$DH203="неделя",
$BP203*BE203/7*(ROUNDUP((DAY(EOMONTH(BE$15,0)))/4,0))),
0)</f>
        <v/>
      </c>
      <c r="BW203" s="125">
        <f t="array" ref="BW203">
IFERROR(
_xlfn.IFS(
$DH203="день_1",
$BP203*$BL203/($AX203-$AW203+1)*BF203*(DAY(EOMONTH(BF$15,0))),
$DH203="день_2",
$BP203/30*MAX(MIN($AX203,EOMONTH(BF$15,0))-MAX($AW203,BF$15)+1,),
$DH203="раб.день",
$BP203/30*(IFERROR(
_xlfn.LET(_xlpm.VD,
CHOOSE(
{1;2;3;4;5;6;7;8;9;10;11;12;13;14;15;16;17;18},
45658,45659,45660,45661,45662,45663,45664,45665,45711,45724,45778,45779,45785,45786,45820,45821,45965,46022),
_xlfn.LET(_xlpm.DD,
MAX(MIN($AX203,EOMONTH(BF$15,0))-MAX($AW203,BF$15),),
_xlfn.IFS(
AND(MONTH($AW203)=MONTH(BF$15),MONTH($AX203)&lt;&gt;MONTH(BF$15)),
NETWORKDAYS.INTL($AW203,$AW203+_xlpm.DD,1,_xlpm.VD),
AND(MONTH($AW203)&lt;&gt;MONTH(BF$15),MONTH($AX203)=MONTH(BF$15)),
NETWORKDAYS.INTL(($AX203)-_xlpm.DD,$AX203,1,_xlpm.VD),
AND(MONTH($AW203)&lt;MONTH(BF$15),MONTH($AX203)&gt;MONTH(BF$15)),
NETWORKDAYS.INTL((EOMONTH(BF$15-1,1))-_xlpm.DD,EOMONTH(BF$15-1,1),1,_xlpm.VD),
AND(MONTH($AW203)=MONTH(BF$15),MONTH($AX203)=MONTH(BF$15)),
NETWORKDAYS.INTL($AW203,$AX203,1,_xlpm.VD)))),0)),
$DH203="месяц",
$BP203*BF203,
$DH203="неделя",
$BP203*BF203/7*(ROUNDUP((DAY(EOMONTH(BF$15,0)))/4,0))),
0)</f>
        <v/>
      </c>
      <c r="BX203" s="125">
        <f t="array" ref="BX203">
IFERROR(
_xlfn.IFS(
$DH203="день_1",
$BP203*$BL203/($AX203-$AW203+1)*BG203*(DAY(EOMONTH(BG$15,0))),
$DH203="день_2",
$BP203/30*MAX(MIN($AX203,EOMONTH(BG$15,0))-MAX($AW203,BG$15)+1,),
$DH203="раб.день",
$BP203/30*(IFERROR(
_xlfn.LET(_xlpm.VD,
CHOOSE(
{1;2;3;4;5;6;7;8;9;10;11;12;13;14;15;16;17;18},
45658,45659,45660,45661,45662,45663,45664,45665,45711,45724,45778,45779,45785,45786,45820,45821,45965,46022),
_xlfn.LET(_xlpm.DD,
MAX(MIN($AX203,EOMONTH(BG$15,0))-MAX($AW203,BG$15),),
_xlfn.IFS(
AND(MONTH($AW203)=MONTH(BG$15),MONTH($AX203)&lt;&gt;MONTH(BG$15)),
NETWORKDAYS.INTL($AW203,$AW203+_xlpm.DD,1,_xlpm.VD),
AND(MONTH($AW203)&lt;&gt;MONTH(BG$15),MONTH($AX203)=MONTH(BG$15)),
NETWORKDAYS.INTL(($AX203)-_xlpm.DD,$AX203,1,_xlpm.VD),
AND(MONTH($AW203)&lt;MONTH(BG$15),MONTH($AX203)&gt;MONTH(BG$15)),
NETWORKDAYS.INTL((EOMONTH(BG$15-1,1))-_xlpm.DD,EOMONTH(BG$15-1,1),1,_xlpm.VD),
AND(MONTH($AW203)=MONTH(BG$15),MONTH($AX203)=MONTH(BG$15)),
NETWORKDAYS.INTL($AW203,$AX203,1,_xlpm.VD)))),0)),
$DH203="месяц",
$BP203*BG203,
$DH203="неделя",
$BP203*BG203/7*(ROUNDUP((DAY(EOMONTH(BG$15,0)))/4,0))),
0)</f>
        <v/>
      </c>
      <c r="BY203" s="125">
        <f t="array" ref="BY203">
IFERROR(
_xlfn.IFS(
$DH203="день_1",
$BP203*$BL203/($AX203-$AW203+1)*BH203*(DAY(EOMONTH(BH$15,0))),
$DH203="день_2",
$BP203/30*MAX(MIN($AX203,EOMONTH(BH$15,0))-MAX($AW203,BH$15)+1,),
$DH203="раб.день",
$BP203/30*(IFERROR(
_xlfn.LET(_xlpm.VD,
CHOOSE(
{1;2;3;4;5;6;7;8;9;10;11;12;13;14;15;16;17;18},
45658,45659,45660,45661,45662,45663,45664,45665,45711,45724,45778,45779,45785,45786,45820,45821,45965,46022),
_xlfn.LET(_xlpm.DD,
MAX(MIN($AX203,EOMONTH(BH$15,0))-MAX($AW203,BH$15),),
_xlfn.IFS(
AND(MONTH($AW203)=MONTH(BH$15),MONTH($AX203)&lt;&gt;MONTH(BH$15)),
NETWORKDAYS.INTL($AW203,$AW203+_xlpm.DD,1,_xlpm.VD),
AND(MONTH($AW203)&lt;&gt;MONTH(BH$15),MONTH($AX203)=MONTH(BH$15)),
NETWORKDAYS.INTL(($AX203)-_xlpm.DD,$AX203,1,_xlpm.VD),
AND(MONTH($AW203)&lt;MONTH(BH$15),MONTH($AX203)&gt;MONTH(BH$15)),
NETWORKDAYS.INTL((EOMONTH(BH$15-1,1))-_xlpm.DD,EOMONTH(BH$15-1,1),1,_xlpm.VD),
AND(MONTH($AW203)=MONTH(BH$15),MONTH($AX203)=MONTH(BH$15)),
NETWORKDAYS.INTL($AW203,$AX203,1,_xlpm.VD)))),0)),
$DH203="месяц",
$BP203*BH203,
$DH203="неделя",
$BP203*BH203/7*(ROUNDUP((DAY(EOMONTH(BH$15,0)))/4,0))),
0)</f>
        <v/>
      </c>
      <c r="BZ203" s="125">
        <f t="array" ref="BZ203">
IFERROR(
_xlfn.IFS(
$DH203="день_1",
$BP203*$BL203/($AX203-$AW203+1)*BI203*(DAY(EOMONTH(BI$15,0))),
$DH203="день_2",
$BP203/30*MAX(MIN($AX203,EOMONTH(BI$15,0))-MAX($AW203,BI$15)+1,),
$DH203="раб.день",
$BP203/30*(IFERROR(
_xlfn.LET(_xlpm.VD,
CHOOSE(
{1;2;3;4;5;6;7;8;9;10;11;12;13;14;15;16;17;18},
45658,45659,45660,45661,45662,45663,45664,45665,45711,45724,45778,45779,45785,45786,45820,45821,45965,46022),
_xlfn.LET(_xlpm.DD,
MAX(MIN($AX203,EOMONTH(BI$15,0))-MAX($AW203,BI$15),),
_xlfn.IFS(
AND(MONTH($AW203)=MONTH(BI$15),MONTH($AX203)&lt;&gt;MONTH(BI$15)),
NETWORKDAYS.INTL($AW203,$AW203+_xlpm.DD,1,_xlpm.VD),
AND(MONTH($AW203)&lt;&gt;MONTH(BI$15),MONTH($AX203)=MONTH(BI$15)),
NETWORKDAYS.INTL(($AX203)-_xlpm.DD,$AX203,1,_xlpm.VD),
AND(MONTH($AW203)&lt;MONTH(BI$15),MONTH($AX203)&gt;MONTH(BI$15)),
NETWORKDAYS.INTL((EOMONTH(BI$15-1,1))-_xlpm.DD,EOMONTH(BI$15-1,1),1,_xlpm.VD),
AND(MONTH($AW203)=MONTH(BI$15),MONTH($AX203)=MONTH(BI$15)),
NETWORKDAYS.INTL($AW203,$AX203,1,_xlpm.VD)))),0)),
$DH203="месяц",
$BP203*BI203,
$DH203="неделя",
$BP203*BI203/7*(ROUNDUP((DAY(EOMONTH(BI$15,0)))/4,0))),
0)</f>
        <v/>
      </c>
      <c r="CA203" s="125">
        <f t="array" ref="CA203">
IFERROR(
_xlfn.IFS(
$DH203="день_1",
$BP203*$BL203/($AX203-$AW203+1)*BJ203*(DAY(EOMONTH(BJ$15,0))),
$DH203="день_2",
$BP203/30*MAX(MIN($AX203,EOMONTH(BJ$15,0))-MAX($AW203,BJ$15)+1,),
$DH203="раб.день",
$BP203/30*(IFERROR(
_xlfn.LET(_xlpm.VD,
CHOOSE(
{1;2;3;4;5;6;7;8;9;10;11;12;13;14;15;16;17;18},
45658,45659,45660,45661,45662,45663,45664,45665,45711,45724,45778,45779,45785,45786,45820,45821,45965,46022),
_xlfn.LET(_xlpm.DD,
MAX(MIN($AX203,EOMONTH(BJ$15,0))-MAX($AW203,BJ$15),),
_xlfn.IFS(
AND(MONTH($AW203)=MONTH(BJ$15),MONTH($AX203)&lt;&gt;MONTH(BJ$15)),
NETWORKDAYS.INTL($AW203,$AW203+_xlpm.DD,1,_xlpm.VD),
AND(MONTH($AW203)&lt;&gt;MONTH(BJ$15),MONTH($AX203)=MONTH(BJ$15)),
NETWORKDAYS.INTL(($AX203)-_xlpm.DD,$AX203,1,_xlpm.VD),
AND(MONTH($AW203)&lt;MONTH(BJ$15),MONTH($AX203)&gt;MONTH(BJ$15)),
NETWORKDAYS.INTL((EOMONTH(BJ$15-1,1))-_xlpm.DD,EOMONTH(BJ$15-1,1),1,_xlpm.VD),
AND(MONTH($AW203)=MONTH(BJ$15),MONTH($AX203)=MONTH(BJ$15)),
NETWORKDAYS.INTL($AW203,$AX203,1,_xlpm.VD)))),0)),
$DH203="месяц",
$BP203*BJ203,
$DH203="неделя",
$BP203*BJ203/7*(ROUNDUP((DAY(EOMONTH(BJ$15,0)))/4,0))),
0)</f>
        <v/>
      </c>
      <c r="CB203" s="125">
        <f t="array" ref="CB203">
IFERROR(
_xlfn.IFS(
$DH203="день_1",
$BP203*$BL203/($AX203-$AW203+1)*BK203*(DAY(EOMONTH(BK$15,0))),
$DH203="день_2",
$BP203/30*MAX(MIN($AX203,EOMONTH(BK$15,0))-MAX($AW203,BK$15)+1,),
$DH203="раб.день",
$BP203/30*(IFERROR(
_xlfn.LET(_xlpm.VD,
CHOOSE(
{1;2;3;4;5;6;7;8;9;10;11;12;13;14;15;16;17;18},
45658,45659,45660,45661,45662,45663,45664,45665,45711,45724,45778,45779,45785,45786,45820,45821,45965,46022),
_xlfn.LET(_xlpm.DD,
MAX(MIN($AX203,EOMONTH(BK$15,0))-MAX($AW203,BK$15),),
_xlfn.IFS(
AND(MONTH($AW203)=MONTH(BK$15),MONTH($AX203)&lt;&gt;MONTH(BK$15)),
NETWORKDAYS.INTL($AW203,$AW203+_xlpm.DD,1,_xlpm.VD),
AND(MONTH($AW203)&lt;&gt;MONTH(BK$15),MONTH($AX203)=MONTH(BK$15)),
NETWORKDAYS.INTL(($AX203)-_xlpm.DD,$AX203,1,_xlpm.VD),
AND(MONTH($AW203)&lt;MONTH(BK$15),MONTH($AX203)&gt;MONTH(BK$15)),
NETWORKDAYS.INTL((EOMONTH(BK$15-1,1))-_xlpm.DD,EOMONTH(BK$15-1,1),1,_xlpm.VD),
AND(MONTH($AW203)=MONTH(BK$15),MONTH($AX203)=MONTH(BK$15)),
NETWORKDAYS.INTL($AW203,$AX203,1,_xlpm.VD)))),0)),
$DH203="месяц",
$BP203*BK203,
$DH203="неделя",
$BP203*BK203/7*(ROUNDUP((DAY(EOMONTH(BK$15,0)))/4,0))),
0)</f>
        <v/>
      </c>
      <c r="CC203" s="125">
        <f>SUM($BQ203:$CB203)</f>
        <v/>
      </c>
      <c r="CD203" s="126">
        <f>SUM($EH203:$EH203)</f>
        <v/>
      </c>
      <c r="CE203" s="126">
        <f>$CD203*$AB203</f>
        <v/>
      </c>
      <c r="CF203" s="126">
        <f>SUM($EK203:$EK203)</f>
        <v/>
      </c>
      <c r="CG203" s="126">
        <f>$CF203*$AB203</f>
        <v/>
      </c>
      <c r="CH203" s="126">
        <f>SUM($CC203,$CE203,$CG203)</f>
        <v/>
      </c>
      <c r="CI203" s="126">
        <f>$CH203*(1+$CM203)</f>
        <v/>
      </c>
      <c r="CJ203" s="127" t="n">
        <v>0</v>
      </c>
      <c r="CK203" s="126">
        <f>SUM($CH203:$CH203)*(1+$CJ203)</f>
        <v/>
      </c>
      <c r="CL203" s="126">
        <f>SUM($CH203:$CH203)*(1+$CM203)</f>
        <v/>
      </c>
      <c r="CM203" s="59" t="inlineStr">
        <is>
          <t>20%</t>
        </is>
      </c>
      <c r="CN203" s="59" t="n"/>
      <c r="CO203" s="72" t="n"/>
      <c r="CP203" s="59" t="n"/>
      <c r="CQ203" s="73" t="n"/>
      <c r="CR203" s="73" t="n"/>
      <c r="CS203" s="73" t="n"/>
      <c r="CT203" s="72" t="n"/>
      <c r="CU203" s="79" t="inlineStr">
        <is>
          <t> </t>
        </is>
      </c>
      <c r="CV203" s="60" t="n"/>
      <c r="CW203" s="60" t="n"/>
      <c r="CX203" s="60" t="n"/>
      <c r="CY203" s="127">
        <f>IFERROR(($CC203-$EE203)/($EE203/(1-$DQ203)),0)</f>
        <v/>
      </c>
      <c r="CZ203" s="127">
        <f>IFERROR(1-$EI203/($CE203),0)</f>
        <v/>
      </c>
      <c r="DA203" s="127">
        <f>IFERROR(1-$EL203/($CG203),0)</f>
        <v/>
      </c>
      <c r="DB203" s="126">
        <f>ROUND(IFERROR(($CI203/(1+$CM203)-$EN203),0),2)</f>
        <v/>
      </c>
      <c r="DC203" s="128" t="n"/>
      <c r="DD203" s="125" t="n"/>
      <c r="DE203" s="75" t="n">
        <v>0</v>
      </c>
      <c r="DF203" s="128" t="n"/>
      <c r="DG203" s="125">
        <f>IF($DC203=0,0,$DD203*($DC203*100%-$DE203*$DF203))*SUM($AB203:$AB203)</f>
        <v/>
      </c>
      <c r="DH203" s="129" t="inlineStr">
        <is>
          <t>месяц</t>
        </is>
      </c>
      <c r="DI203" s="130">
        <f t="array" ref="DI203">IFERROR(
IF($ES203="LisChannel",
(ROUND(((INDEX({174.625;153.888888888889;130.972222222222},MATCH($AI203,{2;3;4}),0))*$AG203*$AI203),2)),0),0)</f>
        <v/>
      </c>
      <c r="DJ203" s="130">
        <f>
_xlfn.LET(_xlpm.X,
IFERROR(
IF($ES203="НовиковТВ",
(_xlfn.LET(_xlpm.NTV,
_xlfn.LET(_xlpm.MIN,350000,
IF(SUMIFS($DI:$DI,$ES:$ES,"НовиковТВ")&lt;=_xlpm.MIN,
(SUMIFS($DI:$DI,$ES:$ES,"НовиковТВ")/(COUNTIFS($ES:$ES,"НовиковТВ")))*_xlpm.MIN/SUMIFS($DI:$DI,$ES:$ES,"НовиковТВ"),
DI203)),
_xlpm.NTV+$DG203/(1-(1-(_xlpm.NTV)*(1-$DL203)*(1-$DM203)*(1-$DN203)*(1-$DO203)*(1-$DP203)/_xlpm.NTV))))/(1+$EP203),
$DI203+$DG203/(1-(1-($DI203)*(1-$DL203)*(1-$DM203)*(1-$DN203)*(1-$DO203)*(1-$DP203)/$DI203))),
0),
_xlpm.X*(1+$CM203)*(1+$CW203)-_xlpm.X*(1+$CM203)+_xlpm.X)</f>
        <v/>
      </c>
      <c r="DK203" s="125" t="inlineStr">
        <is>
          <t>послед.</t>
        </is>
      </c>
      <c r="DL203" s="63" t="n">
        <v>0</v>
      </c>
      <c r="DM203" s="63" t="n">
        <v>0</v>
      </c>
      <c r="DN203" s="63" t="n">
        <v>0</v>
      </c>
      <c r="DO203" s="63" t="n">
        <v>0</v>
      </c>
      <c r="DP203" s="63" t="n">
        <v>0</v>
      </c>
      <c r="DQ203" s="63">
        <f t="array" ref="DQ203">IFERROR(_xlfn.IFS(
$DK203="послед.",1-(1-$DL203)*(1-$DM203)*(1-$DN203)*(1-$DO203)*(1-$DP203),
$DK203="сумм.",$DL203+$DM203+$DN203+$DO203+$DP203),
0)</f>
        <v/>
      </c>
      <c r="DR203" s="125">
        <f t="array" ref="DR203">
IFERROR(
_xlfn.IFS(
$BL203=0,
0,
$BL203&gt;0,
_xlfn.IFS($DK203="послед.",
$DJ203*(1-$DL203)*(1-$DM203)*(1-$DN203)*(1-$DO203)*(1-$DP203),
$DK203="сумм.",
$DJ203*(1-($DL203+$DM203+$DN203+$DO203+$DP203)))),0)</f>
        <v/>
      </c>
      <c r="DS203" s="125">
        <f t="array" ref="DS203">
IFERROR(_xlfn.IFS(
$DH203="день_1",
$DR203*$BL203/($AX203-$AW203+1)*AZ203*(DAY(EOMONTH(AZ$15,0))),
$DH203="день_2",
$DR203/30*MAX(MIN($AX203,EOMONTH(AZ$15,0))-MAX($AW203,AZ$15)+1,),
$DH203="раб.день",
$DR203/30*(IFERROR(
_xlfn.LET(_xlpm.VD,
CHOOSE(
{1;2;3;4;5;6;7;8;9;10;11;12;13;14;15;16;17;18},
45658,45659,45660,45661,45662,45663,45664,45665,45711,45724,45778,45779,45785,45786,45820,45821,45965,46022),
_xlfn.LET(_xlpm.DD,
MAX(MIN($AX203,EOMONTH(AZ$15,0))-MAX($AW203,AZ$15),),
_xlfn.IFS(
AND(MONTH($AW203)=MONTH(AZ$15),MONTH($AX203)&lt;&gt;MONTH(AZ$15)),
NETWORKDAYS.INTL($AW203,$AW203+_xlpm.DD,1,_xlpm.VD),
AND(MONTH($AW203)&lt;&gt;MONTH(AZ$15),MONTH($AX203)=MONTH(AZ$15)),
NETWORKDAYS.INTL(($AX203)-_xlpm.DD,$AX203,1,_xlpm.VD),
AND(MONTH($AW203)&lt;MONTH(AZ$15),MONTH($AX203)&gt;MONTH(AZ$15)),
NETWORKDAYS.INTL((EOMONTH(AZ$15-1,1))-_xlpm.DD,EOMONTH(AZ$15-1,1),1,_xlpm.VD),
AND(MONTH($AW203)=MONTH(AZ$15),MONTH($AX203)=MONTH(AZ$15)),
NETWORKDAYS.INTL($AW203,$AX203,1,_xlpm.VD)))),0)),
$DH203="месяц",
$DR203*AZ203,
$DH203="неделя",
$DR203*AZ203/7*(ROUNDUP((DAY(EOMONTH(AZ$15,0)))/4,0))),
0)</f>
        <v/>
      </c>
      <c r="DT203" s="125">
        <f t="array" ref="DT203">
IFERROR(_xlfn.IFS(
$DH203="день_1",
$DR203*$BL203/($AX203-$AW203+1)*BA203*(DAY(EOMONTH(BA$15,0))),
$DH203="день_2",
$DR203/30*MAX(MIN($AX203,EOMONTH(BA$15,0))-MAX($AW203,BA$15)+1,),
$DH203="раб.день",
$DR203/30*(IFERROR(
_xlfn.LET(_xlpm.VD,
CHOOSE(
{1;2;3;4;5;6;7;8;9;10;11;12;13;14;15;16;17;18},
45658,45659,45660,45661,45662,45663,45664,45665,45711,45724,45778,45779,45785,45786,45820,45821,45965,46022),
_xlfn.LET(_xlpm.DD,
MAX(MIN($AX203,EOMONTH(BA$15,0))-MAX($AW203,BA$15),),
_xlfn.IFS(
AND(MONTH($AW203)=MONTH(BA$15),MONTH($AX203)&lt;&gt;MONTH(BA$15)),
NETWORKDAYS.INTL($AW203,$AW203+_xlpm.DD,1,_xlpm.VD),
AND(MONTH($AW203)&lt;&gt;MONTH(BA$15),MONTH($AX203)=MONTH(BA$15)),
NETWORKDAYS.INTL(($AX203)-_xlpm.DD,$AX203,1,_xlpm.VD),
AND(MONTH($AW203)&lt;MONTH(BA$15),MONTH($AX203)&gt;MONTH(BA$15)),
NETWORKDAYS.INTL((EOMONTH(BA$15-1,1))-_xlpm.DD,EOMONTH(BA$15-1,1),1,_xlpm.VD),
AND(MONTH($AW203)=MONTH(BA$15),MONTH($AX203)=MONTH(BA$15)),
NETWORKDAYS.INTL($AW203,$AX203,1,_xlpm.VD)))),0)),
$DH203="месяц",
$DR203*BA203,
$DH203="неделя",
$DR203*BA203/7*(ROUNDUP((DAY(EOMONTH(BA$15,0)))/4,0))),
0)</f>
        <v/>
      </c>
      <c r="DU203" s="125">
        <f t="array" ref="DU203">
IFERROR(_xlfn.IFS(
$DH203="день_1",
$DR203*$BL203/($AX203-$AW203+1)*BB203*(DAY(EOMONTH(BB$15,0))),
$DH203="день_2",
$DR203/30*MAX(MIN($AX203,EOMONTH(BB$15,0))-MAX($AW203,BB$15)+1,),
$DH203="раб.день",
$DR203/30*(IFERROR(
_xlfn.LET(_xlpm.VD,
CHOOSE(
{1;2;3;4;5;6;7;8;9;10;11;12;13;14;15;16;17;18},
45658,45659,45660,45661,45662,45663,45664,45665,45711,45724,45778,45779,45785,45786,45820,45821,45965,46022),
_xlfn.LET(_xlpm.DD,
MAX(MIN($AX203,EOMONTH(BB$15,0))-MAX($AW203,BB$15),),
_xlfn.IFS(
AND(MONTH($AW203)=MONTH(BB$15),MONTH($AX203)&lt;&gt;MONTH(BB$15)),
NETWORKDAYS.INTL($AW203,$AW203+_xlpm.DD,1,_xlpm.VD),
AND(MONTH($AW203)&lt;&gt;MONTH(BB$15),MONTH($AX203)=MONTH(BB$15)),
NETWORKDAYS.INTL(($AX203)-_xlpm.DD,$AX203,1,_xlpm.VD),
AND(MONTH($AW203)&lt;MONTH(BB$15),MONTH($AX203)&gt;MONTH(BB$15)),
NETWORKDAYS.INTL((EOMONTH(BB$15-1,1))-_xlpm.DD,EOMONTH(BB$15-1,1),1,_xlpm.VD),
AND(MONTH($AW203)=MONTH(BB$15),MONTH($AX203)=MONTH(BB$15)),
NETWORKDAYS.INTL($AW203,$AX203,1,_xlpm.VD)))),0)),
$DH203="месяц",
$DR203*BB203,
$DH203="неделя",
$DR203*BB203/7*(ROUNDUP((DAY(EOMONTH(BB$15,0)))/4,0))),
0)</f>
        <v/>
      </c>
      <c r="DV203" s="125">
        <f t="array" ref="DV203">
IFERROR(_xlfn.IFS(
$DH203="день_1",
$DR203*$BL203/($AX203-$AW203+1)*BC203*(DAY(EOMONTH(BC$15,0))),
$DH203="день_2",
$DR203/30*MAX(MIN($AX203,EOMONTH(BC$15,0))-MAX($AW203,BC$15)+1,),
$DH203="раб.день",
$DR203/30*(IFERROR(
_xlfn.LET(_xlpm.VD,
CHOOSE(
{1;2;3;4;5;6;7;8;9;10;11;12;13;14;15;16;17;18},
45658,45659,45660,45661,45662,45663,45664,45665,45711,45724,45778,45779,45785,45786,45820,45821,45965,46022),
_xlfn.LET(_xlpm.DD,
MAX(MIN($AX203,EOMONTH(BC$15,0))-MAX($AW203,BC$15),),
_xlfn.IFS(
AND(MONTH($AW203)=MONTH(BC$15),MONTH($AX203)&lt;&gt;MONTH(BC$15)),
NETWORKDAYS.INTL($AW203,$AW203+_xlpm.DD,1,_xlpm.VD),
AND(MONTH($AW203)&lt;&gt;MONTH(BC$15),MONTH($AX203)=MONTH(BC$15)),
NETWORKDAYS.INTL(($AX203)-_xlpm.DD,$AX203,1,_xlpm.VD),
AND(MONTH($AW203)&lt;MONTH(BC$15),MONTH($AX203)&gt;MONTH(BC$15)),
NETWORKDAYS.INTL((EOMONTH(BC$15-1,1))-_xlpm.DD,EOMONTH(BC$15-1,1),1,_xlpm.VD),
AND(MONTH($AW203)=MONTH(BC$15),MONTH($AX203)=MONTH(BC$15)),
NETWORKDAYS.INTL($AW203,$AX203,1,_xlpm.VD)))),0)),
$DH203="месяц",
$DR203*BC203,
$DH203="неделя",
$DR203*BC203/7*(ROUNDUP((DAY(EOMONTH(BC$15,0)))/4,0))),
0)</f>
        <v/>
      </c>
      <c r="DW203" s="125">
        <f t="array" ref="DW203">
IFERROR(_xlfn.IFS(
$DH203="день_1",
$DR203*$BL203/($AX203-$AW203+1)*BD203*(DAY(EOMONTH(BD$15,0))),
$DH203="день_2",
$DR203/30*MAX(MIN($AX203,EOMONTH(BD$15,0))-MAX($AW203,BD$15)+1,),
$DH203="раб.день",
$DR203/30*(IFERROR(
_xlfn.LET(_xlpm.VD,
CHOOSE(
{1;2;3;4;5;6;7;8;9;10;11;12;13;14;15;16;17;18},
45658,45659,45660,45661,45662,45663,45664,45665,45711,45724,45778,45779,45785,45786,45820,45821,45965,46022),
_xlfn.LET(_xlpm.DD,
MAX(MIN($AX203,EOMONTH(BD$15,0))-MAX($AW203,BD$15),),
_xlfn.IFS(
AND(MONTH($AW203)=MONTH(BD$15),MONTH($AX203)&lt;&gt;MONTH(BD$15)),
NETWORKDAYS.INTL($AW203,$AW203+_xlpm.DD,1,_xlpm.VD),
AND(MONTH($AW203)&lt;&gt;MONTH(BD$15),MONTH($AX203)=MONTH(BD$15)),
NETWORKDAYS.INTL(($AX203)-_xlpm.DD,$AX203,1,_xlpm.VD),
AND(MONTH($AW203)&lt;MONTH(BD$15),MONTH($AX203)&gt;MONTH(BD$15)),
NETWORKDAYS.INTL((EOMONTH(BD$15-1,1))-_xlpm.DD,EOMONTH(BD$15-1,1),1,_xlpm.VD),
AND(MONTH($AW203)=MONTH(BD$15),MONTH($AX203)=MONTH(BD$15)),
NETWORKDAYS.INTL($AW203,$AX203,1,_xlpm.VD)))),0)),
$DH203="месяц",
$DR203*BD203,
$DH203="неделя",
$DR203*BD203/7*(ROUNDUP((DAY(EOMONTH(BD$15,0)))/4,0))),
0)</f>
        <v/>
      </c>
      <c r="DX203" s="125">
        <f t="array" ref="DX203">
IFERROR(_xlfn.IFS(
$DH203="день_1",
$DR203*$BL203/($AX203-$AW203+1)*BE203*(DAY(EOMONTH(BE$15,0))),
$DH203="день_2",
$DR203/30*MAX(MIN($AX203,EOMONTH(BE$15,0))-MAX($AW203,BE$15)+1,),
$DH203="раб.день",
$DR203/30*(IFERROR(
_xlfn.LET(_xlpm.VD,
CHOOSE(
{1;2;3;4;5;6;7;8;9;10;11;12;13;14;15;16;17;18},
45658,45659,45660,45661,45662,45663,45664,45665,45711,45724,45778,45779,45785,45786,45820,45821,45965,46022),
_xlfn.LET(_xlpm.DD,
MAX(MIN($AX203,EOMONTH(BE$15,0))-MAX($AW203,BE$15),),
_xlfn.IFS(
AND(MONTH($AW203)=MONTH(BE$15),MONTH($AX203)&lt;&gt;MONTH(BE$15)),
NETWORKDAYS.INTL($AW203,$AW203+_xlpm.DD,1,_xlpm.VD),
AND(MONTH($AW203)&lt;&gt;MONTH(BE$15),MONTH($AX203)=MONTH(BE$15)),
NETWORKDAYS.INTL(($AX203)-_xlpm.DD,$AX203,1,_xlpm.VD),
AND(MONTH($AW203)&lt;MONTH(BE$15),MONTH($AX203)&gt;MONTH(BE$15)),
NETWORKDAYS.INTL((EOMONTH(BE$15-1,1))-_xlpm.DD,EOMONTH(BE$15-1,1),1,_xlpm.VD),
AND(MONTH($AW203)=MONTH(BE$15),MONTH($AX203)=MONTH(BE$15)),
NETWORKDAYS.INTL($AW203,$AX203,1,_xlpm.VD)))),0)),
$DH203="месяц",
$DR203*BE203,
$DH203="неделя",
$DR203*BE203/7*(ROUNDUP((DAY(EOMONTH(BE$15,0)))/4,0))),
0)</f>
        <v/>
      </c>
      <c r="DY203" s="125">
        <f t="array" ref="DY203">
IFERROR(_xlfn.IFS(
$DH203="день_1",
$DR203*$BL203/($AX203-$AW203+1)*BF203*(DAY(EOMONTH(BF$15,0))),
$DH203="день_2",
$DR203/30*MAX(MIN($AX203,EOMONTH(BF$15,0))-MAX($AW203,BF$15)+1,),
$DH203="раб.день",
$DR203/30*(IFERROR(
_xlfn.LET(_xlpm.VD,
CHOOSE(
{1;2;3;4;5;6;7;8;9;10;11;12;13;14;15;16;17;18},
45658,45659,45660,45661,45662,45663,45664,45665,45711,45724,45778,45779,45785,45786,45820,45821,45965,46022),
_xlfn.LET(_xlpm.DD,
MAX(MIN($AX203,EOMONTH(BF$15,0))-MAX($AW203,BF$15),),
_xlfn.IFS(
AND(MONTH($AW203)=MONTH(BF$15),MONTH($AX203)&lt;&gt;MONTH(BF$15)),
NETWORKDAYS.INTL($AW203,$AW203+_xlpm.DD,1,_xlpm.VD),
AND(MONTH($AW203)&lt;&gt;MONTH(BF$15),MONTH($AX203)=MONTH(BF$15)),
NETWORKDAYS.INTL(($AX203)-_xlpm.DD,$AX203,1,_xlpm.VD),
AND(MONTH($AW203)&lt;MONTH(BF$15),MONTH($AX203)&gt;MONTH(BF$15)),
NETWORKDAYS.INTL((EOMONTH(BF$15-1,1))-_xlpm.DD,EOMONTH(BF$15-1,1),1,_xlpm.VD),
AND(MONTH($AW203)=MONTH(BF$15),MONTH($AX203)=MONTH(BF$15)),
NETWORKDAYS.INTL($AW203,$AX203,1,_xlpm.VD)))),0)),
$DH203="месяц",
$DR203*BF203,
$DH203="неделя",
$DR203*BF203/7*(ROUNDUP((DAY(EOMONTH(BF$15,0)))/4,0))),
0)</f>
        <v/>
      </c>
      <c r="DZ203" s="125">
        <f t="array" ref="DZ203">
IFERROR(_xlfn.IFS(
$DH203="день_1",
$DR203*$BL203/($AX203-$AW203+1)*BG203*(DAY(EOMONTH(BG$15,0))),
$DH203="день_2",
$DR203/30*MAX(MIN($AX203,EOMONTH(BG$15,0))-MAX($AW203,BG$15)+1,),
$DH203="раб.день",
$DR203/30*(IFERROR(
_xlfn.LET(_xlpm.VD,
CHOOSE(
{1;2;3;4;5;6;7;8;9;10;11;12;13;14;15;16;17;18},
45658,45659,45660,45661,45662,45663,45664,45665,45711,45724,45778,45779,45785,45786,45820,45821,45965,46022),
_xlfn.LET(_xlpm.DD,
MAX(MIN($AX203,EOMONTH(BG$15,0))-MAX($AW203,BG$15),),
_xlfn.IFS(
AND(MONTH($AW203)=MONTH(BG$15),MONTH($AX203)&lt;&gt;MONTH(BG$15)),
NETWORKDAYS.INTL($AW203,$AW203+_xlpm.DD,1,_xlpm.VD),
AND(MONTH($AW203)&lt;&gt;MONTH(BG$15),MONTH($AX203)=MONTH(BG$15)),
NETWORKDAYS.INTL(($AX203)-_xlpm.DD,$AX203,1,_xlpm.VD),
AND(MONTH($AW203)&lt;MONTH(BG$15),MONTH($AX203)&gt;MONTH(BG$15)),
NETWORKDAYS.INTL((EOMONTH(BG$15-1,1))-_xlpm.DD,EOMONTH(BG$15-1,1),1,_xlpm.VD),
AND(MONTH($AW203)=MONTH(BG$15),MONTH($AX203)=MONTH(BG$15)),
NETWORKDAYS.INTL($AW203,$AX203,1,_xlpm.VD)))),0)),
$DH203="месяц",
$DR203*BG203,
$DH203="неделя",
$DR203*BG203/7*(ROUNDUP((DAY(EOMONTH(BG$15,0)))/4,0))),
0)</f>
        <v/>
      </c>
      <c r="EA203" s="125">
        <f t="array" ref="EA203">
IFERROR(_xlfn.IFS(
$DH203="день_1",
$DR203*$BL203/($AX203-$AW203+1)*BH203*(DAY(EOMONTH(BH$15,0))),
$DH203="день_2",
$DR203/30*MAX(MIN($AX203,EOMONTH(BH$15,0))-MAX($AW203,BH$15)+1,),
$DH203="раб.день",
$DR203/30*(IFERROR(
_xlfn.LET(_xlpm.VD,
CHOOSE(
{1;2;3;4;5;6;7;8;9;10;11;12;13;14;15;16;17;18},
45658,45659,45660,45661,45662,45663,45664,45665,45711,45724,45778,45779,45785,45786,45820,45821,45965,46022),
_xlfn.LET(_xlpm.DD,
MAX(MIN($AX203,EOMONTH(BH$15,0))-MAX($AW203,BH$15),),
_xlfn.IFS(
AND(MONTH($AW203)=MONTH(BH$15),MONTH($AX203)&lt;&gt;MONTH(BH$15)),
NETWORKDAYS.INTL($AW203,$AW203+_xlpm.DD,1,_xlpm.VD),
AND(MONTH($AW203)&lt;&gt;MONTH(BH$15),MONTH($AX203)=MONTH(BH$15)),
NETWORKDAYS.INTL(($AX203)-_xlpm.DD,$AX203,1,_xlpm.VD),
AND(MONTH($AW203)&lt;MONTH(BH$15),MONTH($AX203)&gt;MONTH(BH$15)),
NETWORKDAYS.INTL((EOMONTH(BH$15-1,1))-_xlpm.DD,EOMONTH(BH$15-1,1),1,_xlpm.VD),
AND(MONTH($AW203)=MONTH(BH$15),MONTH($AX203)=MONTH(BH$15)),
NETWORKDAYS.INTL($AW203,$AX203,1,_xlpm.VD)))),0)),
$DH203="месяц",
$DR203*BH203,
$DH203="неделя",
$DR203*BH203/7*(ROUNDUP((DAY(EOMONTH(BH$15,0)))/4,0))),
0)</f>
        <v/>
      </c>
      <c r="EB203" s="125">
        <f t="array" ref="EB203">
IFERROR(_xlfn.IFS(
$DH203="день_1",
$DR203*$BL203/($AX203-$AW203+1)*BI203*(DAY(EOMONTH(BI$15,0))),
$DH203="день_2",
$DR203/30*MAX(MIN($AX203,EOMONTH(BI$15,0))-MAX($AW203,BI$15)+1,),
$DH203="раб.день",
$DR203/30*(IFERROR(
_xlfn.LET(_xlpm.VD,
CHOOSE(
{1;2;3;4;5;6;7;8;9;10;11;12;13;14;15;16;17;18},
45658,45659,45660,45661,45662,45663,45664,45665,45711,45724,45778,45779,45785,45786,45820,45821,45965,46022),
_xlfn.LET(_xlpm.DD,
MAX(MIN($AX203,EOMONTH(BI$15,0))-MAX($AW203,BI$15),),
_xlfn.IFS(
AND(MONTH($AW203)=MONTH(BI$15),MONTH($AX203)&lt;&gt;MONTH(BI$15)),
NETWORKDAYS.INTL($AW203,$AW203+_xlpm.DD,1,_xlpm.VD),
AND(MONTH($AW203)&lt;&gt;MONTH(BI$15),MONTH($AX203)=MONTH(BI$15)),
NETWORKDAYS.INTL(($AX203)-_xlpm.DD,$AX203,1,_xlpm.VD),
AND(MONTH($AW203)&lt;MONTH(BI$15),MONTH($AX203)&gt;MONTH(BI$15)),
NETWORKDAYS.INTL((EOMONTH(BI$15-1,1))-_xlpm.DD,EOMONTH(BI$15-1,1),1,_xlpm.VD),
AND(MONTH($AW203)=MONTH(BI$15),MONTH($AX203)=MONTH(BI$15)),
NETWORKDAYS.INTL($AW203,$AX203,1,_xlpm.VD)))),0)),
$DH203="месяц",
$DR203*BI203,
$DH203="неделя",
$DR203*BI203/7*(ROUNDUP((DAY(EOMONTH(BI$15,0)))/4,0))),
0)</f>
        <v/>
      </c>
      <c r="EC203" s="125">
        <f t="array" ref="EC203">
IFERROR(_xlfn.IFS(
$DH203="день_1",
$DR203*$BL203/($AX203-$AW203+1)*BJ203*(DAY(EOMONTH(BJ$15,0))),
$DH203="день_2",
$DR203/30*MAX(MIN($AX203,EOMONTH(BJ$15,0))-MAX($AW203,BJ$15)+1,),
$DH203="раб.день",
$DR203/30*(IFERROR(
_xlfn.LET(_xlpm.VD,
CHOOSE(
{1;2;3;4;5;6;7;8;9;10;11;12;13;14;15;16;17;18},
45658,45659,45660,45661,45662,45663,45664,45665,45711,45724,45778,45779,45785,45786,45820,45821,45965,46022),
_xlfn.LET(_xlpm.DD,
MAX(MIN($AX203,EOMONTH(BJ$15,0))-MAX($AW203,BJ$15),),
_xlfn.IFS(
AND(MONTH($AW203)=MONTH(BJ$15),MONTH($AX203)&lt;&gt;MONTH(BJ$15)),
NETWORKDAYS.INTL($AW203,$AW203+_xlpm.DD,1,_xlpm.VD),
AND(MONTH($AW203)&lt;&gt;MONTH(BJ$15),MONTH($AX203)=MONTH(BJ$15)),
NETWORKDAYS.INTL(($AX203)-_xlpm.DD,$AX203,1,_xlpm.VD),
AND(MONTH($AW203)&lt;MONTH(BJ$15),MONTH($AX203)&gt;MONTH(BJ$15)),
NETWORKDAYS.INTL((EOMONTH(BJ$15-1,1))-_xlpm.DD,EOMONTH(BJ$15-1,1),1,_xlpm.VD),
AND(MONTH($AW203)=MONTH(BJ$15),MONTH($AX203)=MONTH(BJ$15)),
NETWORKDAYS.INTL($AW203,$AX203,1,_xlpm.VD)))),0)),
$DH203="месяц",
$DR203*BJ203,
$DH203="неделя",
$DR203*BJ203/7*(ROUNDUP((DAY(EOMONTH(BJ$15,0)))/4,0))),
0)</f>
        <v/>
      </c>
      <c r="ED203" s="125">
        <f t="array" ref="ED203">
IFERROR(_xlfn.IFS(
$DH203="день_1",
$DR203*$BL203/($AX203-$AW203+1)*BK203*(DAY(EOMONTH(BK$15,0))),
$DH203="день_2",
$DR203/30*MAX(MIN($AX203,EOMONTH(BK$15,0))-MAX($AW203,BK$15)+1,),
$DH203="раб.день",
$DR203/30*(IFERROR(
_xlfn.LET(_xlpm.VD,
CHOOSE(
{1;2;3;4;5;6;7;8;9;10;11;12;13;14;15;16;17;18},
45658,45659,45660,45661,45662,45663,45664,45665,45711,45724,45778,45779,45785,45786,45820,45821,45965,46022),
_xlfn.LET(_xlpm.DD,
MAX(MIN($AX203,EOMONTH(BK$15,0))-MAX($AW203,BK$15),),
_xlfn.IFS(
AND(MONTH($AW203)=MONTH(BK$15),MONTH($AX203)&lt;&gt;MONTH(BK$15)),
NETWORKDAYS.INTL($AW203,$AW203+_xlpm.DD,1,_xlpm.VD),
AND(MONTH($AW203)&lt;&gt;MONTH(BK$15),MONTH($AX203)=MONTH(BK$15)),
NETWORKDAYS.INTL(($AX203)-_xlpm.DD,$AX203,1,_xlpm.VD),
AND(MONTH($AW203)&lt;MONTH(BK$15),MONTH($AX203)&gt;MONTH(BK$15)),
NETWORKDAYS.INTL((EOMONTH(BK$15-1,1))-_xlpm.DD,EOMONTH(BK$15-1,1),1,_xlpm.VD),
AND(MONTH($AW203)=MONTH(BK$15),MONTH($AX203)=MONTH(BK$15)),
NETWORKDAYS.INTL($AW203,$AX203,1,_xlpm.VD)))),0)),
$DH203="месяц",
$DR203*BK203,
$DH203="неделя",
$DR203*BK203/7*(ROUNDUP((DAY(EOMONTH(BK$15,0)))/4,0))),
0)</f>
        <v/>
      </c>
      <c r="EE203" s="125">
        <f>SUM($DS203,$DT203,$DU203,$DV203,$DW203,$DX203,$DY203,$DZ203,$EA203,$EB203,$EC203,$ED203)</f>
        <v/>
      </c>
      <c r="EF203" s="125">
        <f>IFERROR(ROUND($EE203*(1+$EP203),2),0)</f>
        <v/>
      </c>
      <c r="EG203" s="128" t="n">
        <v>1</v>
      </c>
      <c r="EH203" s="126" t="n">
        <v>0</v>
      </c>
      <c r="EI203" s="126">
        <f>ROUND(SUM($EH203:$EH203)*SUM($AB203:$AB203)*$EG203,2)</f>
        <v/>
      </c>
      <c r="EJ203" s="126">
        <f>ROUND($EI203*(1+$EP203),2)</f>
        <v/>
      </c>
      <c r="EK203" s="126" t="n">
        <v>0</v>
      </c>
      <c r="EL203" s="126">
        <f>ROUND(SUM($EK203:$EK203)*SUM($AB203:$AB203)*$EG203,2)</f>
        <v/>
      </c>
      <c r="EM203" s="126">
        <f>ROUND($EL203*(1+$EP203),2)</f>
        <v/>
      </c>
      <c r="EN203" s="126">
        <f>SUM($EE203,$EI203,$EL203)</f>
        <v/>
      </c>
      <c r="EO203" s="126">
        <f>SUM($EF203,$EJ203,$EM203)</f>
        <v/>
      </c>
      <c r="EP203" s="59" t="inlineStr">
        <is>
          <t>20%</t>
        </is>
      </c>
      <c r="EQ203" s="59" t="n"/>
      <c r="ER203" s="60">
        <f t="array" ref="ER203">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MATCH(ES203,
{"AMS";"RussOutdoor";"HD Outdoor";"Ingroup";"IQ";"Ledproduction";"LisChannel";"Logic";"Media-PPL";"NovikovTV | НовиковТВ";"SMA";"SOK";"КрокусТВ | CrocusTV | IndoorTV";"Сити";"ТЯК Москва"},
0)),"")</f>
        <v/>
      </c>
      <c r="ES203" s="60" t="n"/>
      <c r="ET203" s="60">
        <f t="array" ref="ET203">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MATCH(ES203,
{"AMS";"RussOutdoor";"HD Outdoor";"Ingroup";"IQ";"Ledproduction";"LisChannel";"Logic";"Media-PPL";"NovikovTV | НовиковТВ";"SMA";"SOK";"КрокусТВ | CrocusTV | IndoorTV";"Сити";"ТЯК Москва"},
0)),"")</f>
        <v/>
      </c>
      <c r="EU203" s="60" t="n"/>
      <c r="EV203" s="60" t="n"/>
      <c r="EX203" s="110">
        <f t="array" ref="EX203">
($AR203/30
+N("ТРАФИК ПЛОЩАДКИ"))*
(IFERROR(
_xlfn.LET(
_xlpm.GPR,
HLOOKUP($L203,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(MATCH($T203,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IF($Q203="цифровой",_xlpm.GPR/$AG203,_xlpm.GPR/60)),
0)
+N("DWELL TIME"))*
(IF($AB203=0,0,IF($AB203=1,0.3,IF($AB203=2,0.5,IF($AB203&gt;2,1))))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_xlfn.IFS($AC203="да",1.2,$AC203="нет",1)*
_xlfn.IFS($AD203="да",1.2,$AD203="нет",1)*
IF(R203="статический",1,1.2)*
$X203*
INDEX(
{1.2;1;1.2;1.2;1;1.2;1.2;1.2;1.2;1.2;1.2;1;1.2;1.2;1.2;1.2;1;1;1.2;1.2;1.2;1;1;1;1;1.2;1.2;1.2;1.2;1;1;1;1;1.2;1.2;1.2;1.2;1.2;1.2;1.2;1.2;1;1;1.2;1;1;1;1;1.5;1;1;1.5;1.5;1.2},
MATCH($Q203,_xlpm.MI,0)))&gt;{0.02;0.04;0.06;0.1;0.2;0.4;0.6;0.8;1;2;4;6})),
{0;1;2;3;4;5;6;7;8;9;10;11;12},
0)))
+N("КОЭФФИЦИЕНТ КОНТАКТА"))))*
(_xlfn.IFS($X203&lt;0.1,$X203/1000,$X203&gt;25,5.2,AND($X203&gt;=0.1,$X203&lt;=25),(($X203*2+0.1)/10)*($X203/10)))*
IFERROR((_xlfn.LET(
_xlpm.MA,
{0;0.8;0.85;0.9;0.95;1},
_xlpm.MAA,
{0;1;2;3;4;5},
INDEX(_xlpm.MA,MATCH(SUMPRODUCT(--((IF(ROUND(_xlpm.MAA,1)&gt;5,5,ROUND($AB203,1)))&gt;{0;1;2;3;4;5})),_xlpm.MAA,0)))
+N("КОЭФФИЦИЕНТ КОЛ-ВО КОНСТРУКЦИЙ")),1)*
$AB203,0))*
(IF($Q203="цифровой",$AG203/15*$AI203,1)
+N("ДЛЯ ЦИФРЫ"))</f>
        <v/>
      </c>
      <c r="EY203" s="110">
        <f>IFERROR(EX203*AY203,0)</f>
        <v/>
      </c>
      <c r="EZ203" s="131">
        <f>IFERROR(DP203/EY203*1000,0)</f>
        <v/>
      </c>
      <c r="FA203" s="112">
        <f>IFERROR(FC203/FB203,0)</f>
        <v/>
      </c>
      <c r="FB203" s="112">
        <f>IFERROR((FC203/(EY203/FF203*#REF!))*0.825,0)</f>
        <v/>
      </c>
      <c r="FC203" s="112">
        <f>IFERROR(((EX203*30/AR203)*100)/30,0)</f>
        <v/>
      </c>
      <c r="FD203" s="112">
        <f>IFERROR(EY203/G203*100%,0)</f>
        <v/>
      </c>
      <c r="FE203" s="112">
        <f>IFERROR(FD203/FC203*100%,0)</f>
        <v/>
      </c>
      <c r="FF203" s="110">
        <f>IFERROR(AR203/30*AY203,0)</f>
        <v/>
      </c>
    </row>
    <row r="204" ht="13" customHeight="1">
      <c r="A204" s="59" t="n"/>
      <c r="B204" s="60" t="n"/>
      <c r="C204" s="60" t="n"/>
      <c r="D204" s="60">
        <f t="array" ref="D204">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MATCH($E204,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04" s="60">
        <f t="array" ref="E204">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MATCH($F204,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04" s="60" t="inlineStr"/>
      <c r="G204" s="60" t="n"/>
      <c r="H204" s="60">
        <f t="array" ref="H204">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MATCH($I204,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04" s="60" t="n"/>
      <c r="J204" s="60" t="n"/>
      <c r="K204" s="60" t="n"/>
      <c r="L204" s="60" t="n"/>
      <c r="M204" s="60" t="n"/>
      <c r="N204" s="60" t="n"/>
      <c r="O204" s="60" t="n"/>
      <c r="P204" s="60">
        <f t="array" ref="P204">
_xlfn.IFS(
ISNUMBER(MATCH($Q204,{"шелфбаннер","разделитель","монетница","чековая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ISNUMBER(MATCH($Q204,{"LED/LCD","видеокулер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ISNUMBER(MATCH($Q204,{"автомобиль","машина","выставочное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ISNUMBER(MATCH($Q204,{"билборд","лифтовая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ISNUMBER(MATCH($Q204,{"навигация","подвесной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ISNUMBER(MATCH($Q204,{"движущаяся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ISNUMBER(MATCH($Q204,{"каталог","журнал"},)),
"Пресса",
$Q204="","")</f>
        <v/>
      </c>
      <c r="Q204" s="60" t="n"/>
      <c r="R204" s="60">
        <f t="array" ref="R204">
IFERROR(
_xlfn.IFS(
OR(ISNUMBER(MATCH($Q204,{"экспозиция","макет","стенд","автостенд","авто стенд","выставочное пространство","выставочные стенды","модульные выставочные стенды","3Д конструкция","3D конструкция"},)),P204="Экспонирование"),
"нестандартный",
ISNUMBER(MATCH($Q204,{"скроллер","призматрон"},)),
"динамический",
$P204="Видео",
"цифровой",
OR($P204="Пресса",$P204="Щит",$P204="POSm",$P204="Подвес",$P204="Брендирование/оклейка"),
"статический"),"")</f>
        <v/>
      </c>
      <c r="S204" s="59" t="n"/>
      <c r="T204" s="60" t="n"/>
      <c r="U204" s="60" t="n"/>
      <c r="V204" s="60">
        <f>
IF(P204="Видео",
"цифровой постер/ролик",
IF(ISNUMBER(MATCH(Q204,{"короб световой","короб световой | лайтбокс","короб световой | кристалайт","лайтбокс","лайт бокс","кристалайт","LB","lightbox"},)),
"бэклит",
IF(P204="Брендирование/оклейка",
"перфарированная пленка/самоклейка",
IF(P204="Экспонирование",
"под запрос",
IF(P204="Подвес",
"баннер/ткань",
"")))))</f>
        <v/>
      </c>
      <c r="W204" s="59" t="n"/>
      <c r="X204" s="59" t="n"/>
      <c r="Y204" s="59" t="n"/>
      <c r="Z204" s="61" t="n"/>
      <c r="AA204" s="61" t="n"/>
      <c r="AB204" s="61">
        <f>IF(BL204&gt;0,Z204,0)</f>
        <v/>
      </c>
      <c r="AC204" s="59" t="n"/>
      <c r="AD204" s="59" t="n"/>
      <c r="AE204" s="59" t="n"/>
      <c r="AF204" s="59" t="n"/>
      <c r="AG204" s="59" t="n"/>
      <c r="AH204" s="59" t="n"/>
      <c r="AI204" s="59" t="n"/>
      <c r="AJ204" s="59" t="n"/>
      <c r="AK204" s="59" t="n"/>
      <c r="AL204" s="62">
        <f>IFERROR(IF(OR(R204="статический",R204="динамический",R204="нестандартный",R204="",R204=""),"-",IF(AND(AH204="-",AI204="-"),"-",AK204*3600/AH204*AI204)),"-")</f>
        <v/>
      </c>
      <c r="AM204" s="62">
        <f>IFERROR(IF(OR(R204="статический",R204="динамический",R204="",R204="", R204="BTL",R204="нестандартный"),"-",AG204*AI204*AL204/60),"-")</f>
        <v/>
      </c>
      <c r="AN204" s="63">
        <f>IFERROR(IF(AH204="","-",AG204*AI204/AH204),"-")</f>
        <v/>
      </c>
      <c r="AO204" s="59">
        <f>IFERROR(IF(OR($R204="статический",$R204="динамический",$R204="",$R204="",$R204="BTL",$R204="нестандартный"),"-",$AL204*$AY204),"-")</f>
        <v/>
      </c>
      <c r="AP204" s="62">
        <f>IFERROR(IF(OR($R204="статический",$R204="динамический",$R204="",$R204="",$R204="BTL",$R204="нестандартный"),"-",$AM204*AY204),"-")</f>
        <v/>
      </c>
      <c r="AQ204" s="64" t="n"/>
      <c r="AR204" s="61" t="n"/>
      <c r="AS204" s="61" t="n"/>
      <c r="AT204" s="61" t="n"/>
      <c r="AU204" s="65" t="n"/>
      <c r="AV204" s="124">
        <f>IFERROR(DR204/AT204*1000,"n/a")</f>
        <v/>
      </c>
      <c r="AW204" s="67" t="n"/>
      <c r="AX204" s="67" t="n"/>
      <c r="AY204" s="43">
        <f>IFERROR(IF(OR($AW204="",$AX204=""),"",_xlfn.DAYS($AX204+1,$AW204)),"")</f>
        <v/>
      </c>
      <c r="AZ204" s="68">
        <f t="array" ref="AZ204">
_xlfn.LET(_xlpm.COEFF,
IF($AW204+$AX204=0,0,IF(MAX(MIN($AX204,EOMONTH(AZ$15,0))-MAX($AW204,AZ$15)+1,)&gt;0,1,0)),
_xlfn.IFS(
$ES204="LisChannel",
_xlpm.COEFF*
INDEX({1;1;1.2;1.2;1;1;1;1;1.2;1.2;1.2;1.2},
MATCH(MONTH(AZ$15),
{1,2,3,4,5,6,7,8,9,10,11,12})),
CONCATENATE($ES204," ",$L204)="RussOutdoor метро",
_xlpm.COEFF*
INDEX({0.8;0.9;1.1;1.1;1;1;1;1;1.1;1.1;1.1;1.1},
MATCH(MONTH(AZ$15),
{1,2,3,4,5,6,7,8,9,10,11,12})),
$ES204&lt;&gt;"LisChannel",
_xlpm.COEFF,
$ES204&lt;&gt;"RussOutdoor",
_xlpm.COEFF))</f>
        <v/>
      </c>
      <c r="BA204" s="68">
        <f t="array" ref="BA204">
_xlfn.LET(_xlpm.COEFF,
IF($AW204+$AX204=0,0,IF(MAX(MIN($AX204,EOMONTH(BA$15,0))-MAX($AW204,BA$15)+1,)&gt;0,1,0)),
_xlfn.IFS(
$ES204="LisChannel",
_xlpm.COEFF*
INDEX({1;1;1.2;1.2;1;1;1;1;1.2;1.2;1.2;1.2},
MATCH(MONTH(BA$15),
{1,2,3,4,5,6,7,8,9,10,11,12})),
CONCATENATE($ES204," ",$L204)="RussOutdoor метро",
_xlpm.COEFF*
INDEX({0.8;0.9;1.1;1.1;1;1;1;1;1.1;1.1;1.1;1.1},
MATCH(MONTH(BA$15),
{1,2,3,4,5,6,7,8,9,10,11,12})),
$ES204&lt;&gt;"LisChannel",
_xlpm.COEFF,
$ES204&lt;&gt;"RussOutdoor",
_xlpm.COEFF))</f>
        <v/>
      </c>
      <c r="BB204" s="68">
        <f t="array" ref="BB204">
_xlfn.LET(_xlpm.COEFF,
IF($AW204+$AX204=0,0,IF(MAX(MIN($AX204,EOMONTH(BB$15,0))-MAX($AW204,BB$15)+1,)&gt;0,1,0)),
_xlfn.IFS(
$ES204="LisChannel",
_xlpm.COEFF*
INDEX({1;1;1.2;1.2;1;1;1;1;1.2;1.2;1.2;1.2},
MATCH(MONTH(BB$15),
{1,2,3,4,5,6,7,8,9,10,11,12})),
CONCATENATE($ES204," ",$L204)="RussOutdoor метро",
_xlpm.COEFF*
INDEX({0.8;0.9;1.1;1.1;1;1;1;1;1.1;1.1;1.1;1.1},
MATCH(MONTH(BB$15),
{1,2,3,4,5,6,7,8,9,10,11,12})),
$ES204&lt;&gt;"LisChannel",
_xlpm.COEFF,
$ES204&lt;&gt;"RussOutdoor",
_xlpm.COEFF))</f>
        <v/>
      </c>
      <c r="BC204" s="68">
        <f t="array" ref="BC204">
_xlfn.LET(_xlpm.COEFF,
IF($AW204+$AX204=0,0,IF(MAX(MIN($AX204,EOMONTH(BC$15,0))-MAX($AW204,BC$15)+1,)&gt;0,1,0)),
_xlfn.IFS(
$ES204="LisChannel",
_xlpm.COEFF*
INDEX({1;1;1.2;1.2;1;1;1;1;1.2;1.2;1.2;1.2},
MATCH(MONTH(BC$15),
{1,2,3,4,5,6,7,8,9,10,11,12})),
CONCATENATE($ES204," ",$L204)="RussOutdoor метро",
_xlpm.COEFF*
INDEX({0.8;0.9;1.1;1.1;1;1;1;1;1.1;1.1;1.1;1.1},
MATCH(MONTH(BC$15),
{1,2,3,4,5,6,7,8,9,10,11,12})),
$ES204&lt;&gt;"LisChannel",
_xlpm.COEFF,
$ES204&lt;&gt;"RussOutdoor",
_xlpm.COEFF))</f>
        <v/>
      </c>
      <c r="BD204" s="68">
        <f t="array" ref="BD204">
_xlfn.LET(_xlpm.COEFF,
IF($AW204+$AX204=0,0,IF(MAX(MIN($AX204,EOMONTH(BD$15,0))-MAX($AW204,BD$15)+1,)&gt;0,1,0)),
_xlfn.IFS(
$ES204="LisChannel",
_xlpm.COEFF*
INDEX({1;1;1.2;1.2;1;1;1;1;1.2;1.2;1.2;1.2},
MATCH(MONTH(BD$15),
{1,2,3,4,5,6,7,8,9,10,11,12})),
CONCATENATE($ES204," ",$L204)="RussOutdoor метро",
_xlpm.COEFF*
INDEX({0.8;0.9;1.1;1.1;1;1;1;1;1.1;1.1;1.1;1.1},
MATCH(MONTH(BD$15),
{1,2,3,4,5,6,7,8,9,10,11,12})),
$ES204&lt;&gt;"LisChannel",
_xlpm.COEFF,
$ES204&lt;&gt;"RussOutdoor",
_xlpm.COEFF))</f>
        <v/>
      </c>
      <c r="BE204" s="68">
        <f t="array" ref="BE204">
_xlfn.LET(_xlpm.COEFF,
IF($AW204+$AX204=0,0,IF(MAX(MIN($AX204,EOMONTH(BE$15,0))-MAX($AW204,BE$15)+1,)&gt;0,1,0)),
_xlfn.IFS(
$ES204="LisChannel",
_xlpm.COEFF*
INDEX({1;1;1.2;1.2;1;1;1;1;1.2;1.2;1.2;1.2},
MATCH(MONTH(BE$15),
{1,2,3,4,5,6,7,8,9,10,11,12})),
CONCATENATE($ES204," ",$L204)="RussOutdoor метро",
_xlpm.COEFF*
INDEX({0.8;0.9;1.1;1.1;1;1;1;1;1.1;1.1;1.1;1.1},
MATCH(MONTH(BE$15),
{1,2,3,4,5,6,7,8,9,10,11,12})),
$ES204&lt;&gt;"LisChannel",
_xlpm.COEFF,
$ES204&lt;&gt;"RussOutdoor",
_xlpm.COEFF))</f>
        <v/>
      </c>
      <c r="BF204" s="68">
        <f t="array" ref="BF204">
_xlfn.LET(_xlpm.COEFF,
IF($AW204+$AX204=0,0,IF(MAX(MIN($AX204,EOMONTH(BF$15,0))-MAX($AW204,BF$15)+1,)&gt;0,1,0)),
_xlfn.IFS(
$ES204="LisChannel",
_xlpm.COEFF*
INDEX({1;1;1.2;1.2;1;1;1;1;1.2;1.2;1.2;1.2},
MATCH(MONTH(BF$15),
{1,2,3,4,5,6,7,8,9,10,11,12})),
CONCATENATE($ES204," ",$L204)="RussOutdoor метро",
_xlpm.COEFF*
INDEX({0.8;0.9;1.1;1.1;1;1;1;1;1.1;1.1;1.1;1.1},
MATCH(MONTH(BF$15),
{1,2,3,4,5,6,7,8,9,10,11,12})),
$ES204&lt;&gt;"LisChannel",
_xlpm.COEFF,
$ES204&lt;&gt;"RussOutdoor",
_xlpm.COEFF))</f>
        <v/>
      </c>
      <c r="BG204" s="68">
        <f t="array" ref="BG204">
_xlfn.LET(_xlpm.COEFF,
IF($AW204+$AX204=0,0,IF(MAX(MIN($AX204,EOMONTH(BG$15,0))-MAX($AW204,BG$15)+1,)&gt;0,1,0)),
_xlfn.IFS(
$ES204="LisChannel",
_xlpm.COEFF*
INDEX({1;1;1.2;1.2;1;1;1;1;1.2;1.2;1.2;1.2},
MATCH(MONTH(BG$15),
{1,2,3,4,5,6,7,8,9,10,11,12})),
CONCATENATE($ES204," ",$L204)="RussOutdoor метро",
_xlpm.COEFF*
INDEX({0.8;0.9;1.1;1.1;1;1;1;1;1.1;1.1;1.1;1.1},
MATCH(MONTH(BG$15),
{1,2,3,4,5,6,7,8,9,10,11,12})),
$ES204&lt;&gt;"LisChannel",
_xlpm.COEFF,
$ES204&lt;&gt;"RussOutdoor",
_xlpm.COEFF))</f>
        <v/>
      </c>
      <c r="BH204" s="68">
        <f t="array" ref="BH204">
_xlfn.LET(_xlpm.COEFF,
IF($AW204+$AX204=0,0,IF(MAX(MIN($AX204,EOMONTH(BH$15,0))-MAX($AW204,BH$15)+1,)&gt;0,1,0)),
_xlfn.IFS(
$ES204="LisChannel",
_xlpm.COEFF*
INDEX({1;1;1.2;1.2;1;1;1;1;1.2;1.2;1.2;1.2},
MATCH(MONTH(BH$15),
{1,2,3,4,5,6,7,8,9,10,11,12})),
CONCATENATE($ES204," ",$L204)="RussOutdoor метро",
_xlpm.COEFF*
INDEX({0.8;0.9;1.1;1.1;1;1;1;1;1.1;1.1;1.1;1.1},
MATCH(MONTH(BH$15),
{1,2,3,4,5,6,7,8,9,10,11,12})),
$ES204&lt;&gt;"LisChannel",
_xlpm.COEFF,
$ES204&lt;&gt;"RussOutdoor",
_xlpm.COEFF))</f>
        <v/>
      </c>
      <c r="BI204" s="68">
        <f t="array" ref="BI204">
_xlfn.LET(_xlpm.COEFF,
IF($AW204+$AX204=0,0,IF(MAX(MIN($AX204,EOMONTH(BI$15,0))-MAX($AW204,BI$15)+1,)&gt;0,1,0)),
_xlfn.IFS(
$ES204="LisChannel",
_xlpm.COEFF*
INDEX({1;1;1.2;1.2;1;1;1;1;1.2;1.2;1.2;1.2},
MATCH(MONTH(BI$15),
{1,2,3,4,5,6,7,8,9,10,11,12})),
CONCATENATE($ES204," ",$L204)="RussOutdoor метро",
_xlpm.COEFF*
INDEX({0.8;0.9;1.1;1.1;1;1;1;1;1.1;1.1;1.1;1.1},
MATCH(MONTH(BI$15),
{1,2,3,4,5,6,7,8,9,10,11,12})),
$ES204&lt;&gt;"LisChannel",
_xlpm.COEFF,
$ES204&lt;&gt;"RussOutdoor",
_xlpm.COEFF))</f>
        <v/>
      </c>
      <c r="BJ204" s="68">
        <f t="array" ref="BJ204">
_xlfn.LET(_xlpm.COEFF,
IF($AW204+$AX204=0,0,IF(MAX(MIN($AX204,EOMONTH(BJ$15,0))-MAX($AW204,BJ$15)+1,)&gt;0,1,0)),
_xlfn.IFS(
$ES204="LisChannel",
_xlpm.COEFF*
INDEX({1;1;1.2;1.2;1;1;1;1;1.2;1.2;1.2;1.2},
MATCH(MONTH(BJ$15),
{1,2,3,4,5,6,7,8,9,10,11,12})),
CONCATENATE($ES204," ",$L204)="RussOutdoor метро",
_xlpm.COEFF*
INDEX({0.8;0.9;1.1;1.1;1;1;1;1;1.1;1.1;1.1;1.1},
MATCH(MONTH(BJ$15),
{1,2,3,4,5,6,7,8,9,10,11,12})),
$ES204&lt;&gt;"LisChannel",
_xlpm.COEFF,
$ES204&lt;&gt;"RussOutdoor",
_xlpm.COEFF))</f>
        <v/>
      </c>
      <c r="BK204" s="68">
        <f t="array" ref="BK204">
_xlfn.LET(_xlpm.COEFF,
IF($AW204+$AX204=0,0,IF(MAX(MIN($AX204,EOMONTH(BK$15,0))-MAX($AW204,BK$15)+1,)&gt;0,1,0)),
_xlfn.IFS(
$ES204="LisChannel",
_xlpm.COEFF*
INDEX({1;1;1.2;1.2;1;1;1;1;1.2;1.2;1.2;1.2},
MATCH(MONTH(BK$15),
{1,2,3,4,5,6,7,8,9,10,11,12})),
CONCATENATE($ES204," ",$L204)="RussOutdoor метро",
_xlpm.COEFF*
INDEX({0.8;0.9;1.1;1.1;1;1;1;1;1.1;1.1;1.1;1.1},
MATCH(MONTH(BK$15),
{1,2,3,4,5,6,7,8,9,10,11,12})),
$ES204&lt;&gt;"LisChannel",
_xlpm.COEFF,
$ES204&lt;&gt;"RussOutdoor",
_xlpm.COEFF))</f>
        <v/>
      </c>
      <c r="BL204" s="62">
        <f>COUNTIFS($AZ204:$BK204,"&gt;0")</f>
        <v/>
      </c>
      <c r="BM204" s="65" t="n"/>
      <c r="BN204" s="125">
        <f>$DJ204</f>
        <v/>
      </c>
      <c r="BO204" s="63">
        <f>$DQ204</f>
        <v/>
      </c>
      <c r="BP204" s="125">
        <f>
IFERROR(
IF($BL204=0,0,
$BN204*(1-$BO204)),
0)</f>
        <v/>
      </c>
      <c r="BQ204" s="125">
        <f t="array" ref="BQ204">
IFERROR(
_xlfn.IFS(
$DH204="день_1",
$BP204*$BL204/($AX204-$AW204+1)*AZ204*(DAY(EOMONTH(AZ$15,0))),
$DH204="день_2",
$BP204/30*MAX(MIN($AX204,EOMONTH(AZ$15,0))-MAX($AW204,AZ$15)+1,),
$DH204="раб.день",
$BP204/30*(IFERROR(
_xlfn.LET(_xlpm.VD,
CHOOSE(
{1;2;3;4;5;6;7;8;9;10;11;12;13;14;15;16;17;18},
45658,45659,45660,45661,45662,45663,45664,45665,45711,45724,45778,45779,45785,45786,45820,45821,45965,46022),
_xlfn.LET(_xlpm.DD,
MAX(MIN($AX204,EOMONTH(AZ$15,0))-MAX($AW204,AZ$15),),
_xlfn.IFS(
AND(MONTH($AW204)=MONTH(AZ$15),MONTH($AX204)&lt;&gt;MONTH(AZ$15)),
NETWORKDAYS.INTL($AW204,$AW204+_xlpm.DD,1,_xlpm.VD),
AND(MONTH($AW204)&lt;&gt;MONTH(AZ$15),MONTH($AX204)=MONTH(AZ$15)),
NETWORKDAYS.INTL(($AX204)-_xlpm.DD,$AX204,1,_xlpm.VD),
AND(MONTH($AW204)&lt;MONTH(AZ$15),MONTH($AX204)&gt;MONTH(AZ$15)),
NETWORKDAYS.INTL((EOMONTH(AZ$15-1,1))-_xlpm.DD,EOMONTH(AZ$15-1,1),1,_xlpm.VD),
AND(MONTH($AW204)=MONTH(AZ$15),MONTH($AX204)=MONTH(AZ$15)),
NETWORKDAYS.INTL($AW204,$AX204,1,_xlpm.VD)))),0)),
$DH204="месяц",
$BP204*AZ204,
$DH204="неделя",
$BP204*AZ204/7*(ROUNDUP((DAY(EOMONTH(AZ$15,0)))/4,0))),
0)</f>
        <v/>
      </c>
      <c r="BR204" s="125">
        <f t="array" ref="BR204">
IFERROR(
_xlfn.IFS(
$DH204="день_1",
$BP204*$BL204/($AX204-$AW204+1)*BA204*(DAY(EOMONTH(BA$15,0))),
$DH204="день_2",
$BP204/30*MAX(MIN($AX204,EOMONTH(BA$15,0))-MAX($AW204,BA$15)+1,),
$DH204="раб.день",
$BP204/30*(IFERROR(
_xlfn.LET(_xlpm.VD,
CHOOSE(
{1;2;3;4;5;6;7;8;9;10;11;12;13;14;15;16;17;18},
45658,45659,45660,45661,45662,45663,45664,45665,45711,45724,45778,45779,45785,45786,45820,45821,45965,46022),
_xlfn.LET(_xlpm.DD,
MAX(MIN($AX204,EOMONTH(BA$15,0))-MAX($AW204,BA$15),),
_xlfn.IFS(
AND(MONTH($AW204)=MONTH(BA$15),MONTH($AX204)&lt;&gt;MONTH(BA$15)),
NETWORKDAYS.INTL($AW204,$AW204+_xlpm.DD,1,_xlpm.VD),
AND(MONTH($AW204)&lt;&gt;MONTH(BA$15),MONTH($AX204)=MONTH(BA$15)),
NETWORKDAYS.INTL(($AX204)-_xlpm.DD,$AX204,1,_xlpm.VD),
AND(MONTH($AW204)&lt;MONTH(BA$15),MONTH($AX204)&gt;MONTH(BA$15)),
NETWORKDAYS.INTL((EOMONTH(BA$15-1,1))-_xlpm.DD,EOMONTH(BA$15-1,1),1,_xlpm.VD),
AND(MONTH($AW204)=MONTH(BA$15),MONTH($AX204)=MONTH(BA$15)),
NETWORKDAYS.INTL($AW204,$AX204,1,_xlpm.VD)))),0)),
$DH204="месяц",
$BP204*BA204,
$DH204="неделя",
$BP204*BA204/7*(ROUNDUP((DAY(EOMONTH(BA$15,0)))/4,0))),
0)</f>
        <v/>
      </c>
      <c r="BS204" s="125">
        <f t="array" ref="BS204">
IFERROR(
_xlfn.IFS(
$DH204="день_1",
$BP204*$BL204/($AX204-$AW204+1)*BB204*(DAY(EOMONTH(BB$15,0))),
$DH204="день_2",
$BP204/30*MAX(MIN($AX204,EOMONTH(BB$15,0))-MAX($AW204,BB$15)+1,),
$DH204="раб.день",
$BP204/30*(IFERROR(
_xlfn.LET(_xlpm.VD,
CHOOSE(
{1;2;3;4;5;6;7;8;9;10;11;12;13;14;15;16;17;18},
45658,45659,45660,45661,45662,45663,45664,45665,45711,45724,45778,45779,45785,45786,45820,45821,45965,46022),
_xlfn.LET(_xlpm.DD,
MAX(MIN($AX204,EOMONTH(BB$15,0))-MAX($AW204,BB$15),),
_xlfn.IFS(
AND(MONTH($AW204)=MONTH(BB$15),MONTH($AX204)&lt;&gt;MONTH(BB$15)),
NETWORKDAYS.INTL($AW204,$AW204+_xlpm.DD,1,_xlpm.VD),
AND(MONTH($AW204)&lt;&gt;MONTH(BB$15),MONTH($AX204)=MONTH(BB$15)),
NETWORKDAYS.INTL(($AX204)-_xlpm.DD,$AX204,1,_xlpm.VD),
AND(MONTH($AW204)&lt;MONTH(BB$15),MONTH($AX204)&gt;MONTH(BB$15)),
NETWORKDAYS.INTL((EOMONTH(BB$15-1,1))-_xlpm.DD,EOMONTH(BB$15-1,1),1,_xlpm.VD),
AND(MONTH($AW204)=MONTH(BB$15),MONTH($AX204)=MONTH(BB$15)),
NETWORKDAYS.INTL($AW204,$AX204,1,_xlpm.VD)))),0)),
$DH204="месяц",
$BP204*BB204,
$DH204="неделя",
$BP204*BB204/7*(ROUNDUP((DAY(EOMONTH(BB$15,0)))/4,0))),
0)</f>
        <v/>
      </c>
      <c r="BT204" s="125">
        <f t="array" ref="BT204">
IFERROR(
_xlfn.IFS(
$DH204="день_1",
$BP204*$BL204/($AX204-$AW204+1)*BC204*(DAY(EOMONTH(BC$15,0))),
$DH204="день_2",
$BP204/30*MAX(MIN($AX204,EOMONTH(BC$15,0))-MAX($AW204,BC$15)+1,),
$DH204="раб.день",
$BP204/30*(IFERROR(
_xlfn.LET(_xlpm.VD,
CHOOSE(
{1;2;3;4;5;6;7;8;9;10;11;12;13;14;15;16;17;18},
45658,45659,45660,45661,45662,45663,45664,45665,45711,45724,45778,45779,45785,45786,45820,45821,45965,46022),
_xlfn.LET(_xlpm.DD,
MAX(MIN($AX204,EOMONTH(BC$15,0))-MAX($AW204,BC$15),),
_xlfn.IFS(
AND(MONTH($AW204)=MONTH(BC$15),MONTH($AX204)&lt;&gt;MONTH(BC$15)),
NETWORKDAYS.INTL($AW204,$AW204+_xlpm.DD,1,_xlpm.VD),
AND(MONTH($AW204)&lt;&gt;MONTH(BC$15),MONTH($AX204)=MONTH(BC$15)),
NETWORKDAYS.INTL(($AX204)-_xlpm.DD,$AX204,1,_xlpm.VD),
AND(MONTH($AW204)&lt;MONTH(BC$15),MONTH($AX204)&gt;MONTH(BC$15)),
NETWORKDAYS.INTL((EOMONTH(BC$15-1,1))-_xlpm.DD,EOMONTH(BC$15-1,1),1,_xlpm.VD),
AND(MONTH($AW204)=MONTH(BC$15),MONTH($AX204)=MONTH(BC$15)),
NETWORKDAYS.INTL($AW204,$AX204,1,_xlpm.VD)))),0)),
$DH204="месяц",
$BP204*BC204,
$DH204="неделя",
$BP204*BC204/7*(ROUNDUP((DAY(EOMONTH(BC$15,0)))/4,0))),
0)</f>
        <v/>
      </c>
      <c r="BU204" s="125">
        <f t="array" ref="BU204">
IFERROR(
_xlfn.IFS(
$DH204="день_1",
$BP204*$BL204/($AX204-$AW204+1)*BD204*(DAY(EOMONTH(BD$15,0))),
$DH204="день_2",
$BP204/30*MAX(MIN($AX204,EOMONTH(BD$15,0))-MAX($AW204,BD$15)+1,),
$DH204="раб.день",
$BP204/30*(IFERROR(
_xlfn.LET(_xlpm.VD,
CHOOSE(
{1;2;3;4;5;6;7;8;9;10;11;12;13;14;15;16;17;18},
45658,45659,45660,45661,45662,45663,45664,45665,45711,45724,45778,45779,45785,45786,45820,45821,45965,46022),
_xlfn.LET(_xlpm.DD,
MAX(MIN($AX204,EOMONTH(BD$15,0))-MAX($AW204,BD$15),),
_xlfn.IFS(
AND(MONTH($AW204)=MONTH(BD$15),MONTH($AX204)&lt;&gt;MONTH(BD$15)),
NETWORKDAYS.INTL($AW204,$AW204+_xlpm.DD,1,_xlpm.VD),
AND(MONTH($AW204)&lt;&gt;MONTH(BD$15),MONTH($AX204)=MONTH(BD$15)),
NETWORKDAYS.INTL(($AX204)-_xlpm.DD,$AX204,1,_xlpm.VD),
AND(MONTH($AW204)&lt;MONTH(BD$15),MONTH($AX204)&gt;MONTH(BD$15)),
NETWORKDAYS.INTL((EOMONTH(BD$15-1,1))-_xlpm.DD,EOMONTH(BD$15-1,1),1,_xlpm.VD),
AND(MONTH($AW204)=MONTH(BD$15),MONTH($AX204)=MONTH(BD$15)),
NETWORKDAYS.INTL($AW204,$AX204,1,_xlpm.VD)))),0)),
$DH204="месяц",
$BP204*BD204,
$DH204="неделя",
$BP204*BD204/7*(ROUNDUP((DAY(EOMONTH(BD$15,0)))/4,0))),
0)</f>
        <v/>
      </c>
      <c r="BV204" s="125">
        <f t="array" ref="BV204">
IFERROR(
_xlfn.IFS(
$DH204="день_1",
$BP204*$BL204/($AX204-$AW204+1)*BE204*(DAY(EOMONTH(BE$15,0))),
$DH204="день_2",
$BP204/30*MAX(MIN($AX204,EOMONTH(BE$15,0))-MAX($AW204,BE$15)+1,),
$DH204="раб.день",
$BP204/30*(IFERROR(
_xlfn.LET(_xlpm.VD,
CHOOSE(
{1;2;3;4;5;6;7;8;9;10;11;12;13;14;15;16;17;18},
45658,45659,45660,45661,45662,45663,45664,45665,45711,45724,45778,45779,45785,45786,45820,45821,45965,46022),
_xlfn.LET(_xlpm.DD,
MAX(MIN($AX204,EOMONTH(BE$15,0))-MAX($AW204,BE$15),),
_xlfn.IFS(
AND(MONTH($AW204)=MONTH(BE$15),MONTH($AX204)&lt;&gt;MONTH(BE$15)),
NETWORKDAYS.INTL($AW204,$AW204+_xlpm.DD,1,_xlpm.VD),
AND(MONTH($AW204)&lt;&gt;MONTH(BE$15),MONTH($AX204)=MONTH(BE$15)),
NETWORKDAYS.INTL(($AX204)-_xlpm.DD,$AX204,1,_xlpm.VD),
AND(MONTH($AW204)&lt;MONTH(BE$15),MONTH($AX204)&gt;MONTH(BE$15)),
NETWORKDAYS.INTL((EOMONTH(BE$15-1,1))-_xlpm.DD,EOMONTH(BE$15-1,1),1,_xlpm.VD),
AND(MONTH($AW204)=MONTH(BE$15),MONTH($AX204)=MONTH(BE$15)),
NETWORKDAYS.INTL($AW204,$AX204,1,_xlpm.VD)))),0)),
$DH204="месяц",
$BP204*BE204,
$DH204="неделя",
$BP204*BE204/7*(ROUNDUP((DAY(EOMONTH(BE$15,0)))/4,0))),
0)</f>
        <v/>
      </c>
      <c r="BW204" s="125">
        <f t="array" ref="BW204">
IFERROR(
_xlfn.IFS(
$DH204="день_1",
$BP204*$BL204/($AX204-$AW204+1)*BF204*(DAY(EOMONTH(BF$15,0))),
$DH204="день_2",
$BP204/30*MAX(MIN($AX204,EOMONTH(BF$15,0))-MAX($AW204,BF$15)+1,),
$DH204="раб.день",
$BP204/30*(IFERROR(
_xlfn.LET(_xlpm.VD,
CHOOSE(
{1;2;3;4;5;6;7;8;9;10;11;12;13;14;15;16;17;18},
45658,45659,45660,45661,45662,45663,45664,45665,45711,45724,45778,45779,45785,45786,45820,45821,45965,46022),
_xlfn.LET(_xlpm.DD,
MAX(MIN($AX204,EOMONTH(BF$15,0))-MAX($AW204,BF$15),),
_xlfn.IFS(
AND(MONTH($AW204)=MONTH(BF$15),MONTH($AX204)&lt;&gt;MONTH(BF$15)),
NETWORKDAYS.INTL($AW204,$AW204+_xlpm.DD,1,_xlpm.VD),
AND(MONTH($AW204)&lt;&gt;MONTH(BF$15),MONTH($AX204)=MONTH(BF$15)),
NETWORKDAYS.INTL(($AX204)-_xlpm.DD,$AX204,1,_xlpm.VD),
AND(MONTH($AW204)&lt;MONTH(BF$15),MONTH($AX204)&gt;MONTH(BF$15)),
NETWORKDAYS.INTL((EOMONTH(BF$15-1,1))-_xlpm.DD,EOMONTH(BF$15-1,1),1,_xlpm.VD),
AND(MONTH($AW204)=MONTH(BF$15),MONTH($AX204)=MONTH(BF$15)),
NETWORKDAYS.INTL($AW204,$AX204,1,_xlpm.VD)))),0)),
$DH204="месяц",
$BP204*BF204,
$DH204="неделя",
$BP204*BF204/7*(ROUNDUP((DAY(EOMONTH(BF$15,0)))/4,0))),
0)</f>
        <v/>
      </c>
      <c r="BX204" s="125">
        <f t="array" ref="BX204">
IFERROR(
_xlfn.IFS(
$DH204="день_1",
$BP204*$BL204/($AX204-$AW204+1)*BG204*(DAY(EOMONTH(BG$15,0))),
$DH204="день_2",
$BP204/30*MAX(MIN($AX204,EOMONTH(BG$15,0))-MAX($AW204,BG$15)+1,),
$DH204="раб.день",
$BP204/30*(IFERROR(
_xlfn.LET(_xlpm.VD,
CHOOSE(
{1;2;3;4;5;6;7;8;9;10;11;12;13;14;15;16;17;18},
45658,45659,45660,45661,45662,45663,45664,45665,45711,45724,45778,45779,45785,45786,45820,45821,45965,46022),
_xlfn.LET(_xlpm.DD,
MAX(MIN($AX204,EOMONTH(BG$15,0))-MAX($AW204,BG$15),),
_xlfn.IFS(
AND(MONTH($AW204)=MONTH(BG$15),MONTH($AX204)&lt;&gt;MONTH(BG$15)),
NETWORKDAYS.INTL($AW204,$AW204+_xlpm.DD,1,_xlpm.VD),
AND(MONTH($AW204)&lt;&gt;MONTH(BG$15),MONTH($AX204)=MONTH(BG$15)),
NETWORKDAYS.INTL(($AX204)-_xlpm.DD,$AX204,1,_xlpm.VD),
AND(MONTH($AW204)&lt;MONTH(BG$15),MONTH($AX204)&gt;MONTH(BG$15)),
NETWORKDAYS.INTL((EOMONTH(BG$15-1,1))-_xlpm.DD,EOMONTH(BG$15-1,1),1,_xlpm.VD),
AND(MONTH($AW204)=MONTH(BG$15),MONTH($AX204)=MONTH(BG$15)),
NETWORKDAYS.INTL($AW204,$AX204,1,_xlpm.VD)))),0)),
$DH204="месяц",
$BP204*BG204,
$DH204="неделя",
$BP204*BG204/7*(ROUNDUP((DAY(EOMONTH(BG$15,0)))/4,0))),
0)</f>
        <v/>
      </c>
      <c r="BY204" s="125">
        <f t="array" ref="BY204">
IFERROR(
_xlfn.IFS(
$DH204="день_1",
$BP204*$BL204/($AX204-$AW204+1)*BH204*(DAY(EOMONTH(BH$15,0))),
$DH204="день_2",
$BP204/30*MAX(MIN($AX204,EOMONTH(BH$15,0))-MAX($AW204,BH$15)+1,),
$DH204="раб.день",
$BP204/30*(IFERROR(
_xlfn.LET(_xlpm.VD,
CHOOSE(
{1;2;3;4;5;6;7;8;9;10;11;12;13;14;15;16;17;18},
45658,45659,45660,45661,45662,45663,45664,45665,45711,45724,45778,45779,45785,45786,45820,45821,45965,46022),
_xlfn.LET(_xlpm.DD,
MAX(MIN($AX204,EOMONTH(BH$15,0))-MAX($AW204,BH$15),),
_xlfn.IFS(
AND(MONTH($AW204)=MONTH(BH$15),MONTH($AX204)&lt;&gt;MONTH(BH$15)),
NETWORKDAYS.INTL($AW204,$AW204+_xlpm.DD,1,_xlpm.VD),
AND(MONTH($AW204)&lt;&gt;MONTH(BH$15),MONTH($AX204)=MONTH(BH$15)),
NETWORKDAYS.INTL(($AX204)-_xlpm.DD,$AX204,1,_xlpm.VD),
AND(MONTH($AW204)&lt;MONTH(BH$15),MONTH($AX204)&gt;MONTH(BH$15)),
NETWORKDAYS.INTL((EOMONTH(BH$15-1,1))-_xlpm.DD,EOMONTH(BH$15-1,1),1,_xlpm.VD),
AND(MONTH($AW204)=MONTH(BH$15),MONTH($AX204)=MONTH(BH$15)),
NETWORKDAYS.INTL($AW204,$AX204,1,_xlpm.VD)))),0)),
$DH204="месяц",
$BP204*BH204,
$DH204="неделя",
$BP204*BH204/7*(ROUNDUP((DAY(EOMONTH(BH$15,0)))/4,0))),
0)</f>
        <v/>
      </c>
      <c r="BZ204" s="125">
        <f t="array" ref="BZ204">
IFERROR(
_xlfn.IFS(
$DH204="день_1",
$BP204*$BL204/($AX204-$AW204+1)*BI204*(DAY(EOMONTH(BI$15,0))),
$DH204="день_2",
$BP204/30*MAX(MIN($AX204,EOMONTH(BI$15,0))-MAX($AW204,BI$15)+1,),
$DH204="раб.день",
$BP204/30*(IFERROR(
_xlfn.LET(_xlpm.VD,
CHOOSE(
{1;2;3;4;5;6;7;8;9;10;11;12;13;14;15;16;17;18},
45658,45659,45660,45661,45662,45663,45664,45665,45711,45724,45778,45779,45785,45786,45820,45821,45965,46022),
_xlfn.LET(_xlpm.DD,
MAX(MIN($AX204,EOMONTH(BI$15,0))-MAX($AW204,BI$15),),
_xlfn.IFS(
AND(MONTH($AW204)=MONTH(BI$15),MONTH($AX204)&lt;&gt;MONTH(BI$15)),
NETWORKDAYS.INTL($AW204,$AW204+_xlpm.DD,1,_xlpm.VD),
AND(MONTH($AW204)&lt;&gt;MONTH(BI$15),MONTH($AX204)=MONTH(BI$15)),
NETWORKDAYS.INTL(($AX204)-_xlpm.DD,$AX204,1,_xlpm.VD),
AND(MONTH($AW204)&lt;MONTH(BI$15),MONTH($AX204)&gt;MONTH(BI$15)),
NETWORKDAYS.INTL((EOMONTH(BI$15-1,1))-_xlpm.DD,EOMONTH(BI$15-1,1),1,_xlpm.VD),
AND(MONTH($AW204)=MONTH(BI$15),MONTH($AX204)=MONTH(BI$15)),
NETWORKDAYS.INTL($AW204,$AX204,1,_xlpm.VD)))),0)),
$DH204="месяц",
$BP204*BI204,
$DH204="неделя",
$BP204*BI204/7*(ROUNDUP((DAY(EOMONTH(BI$15,0)))/4,0))),
0)</f>
        <v/>
      </c>
      <c r="CA204" s="125">
        <f t="array" ref="CA204">
IFERROR(
_xlfn.IFS(
$DH204="день_1",
$BP204*$BL204/($AX204-$AW204+1)*BJ204*(DAY(EOMONTH(BJ$15,0))),
$DH204="день_2",
$BP204/30*MAX(MIN($AX204,EOMONTH(BJ$15,0))-MAX($AW204,BJ$15)+1,),
$DH204="раб.день",
$BP204/30*(IFERROR(
_xlfn.LET(_xlpm.VD,
CHOOSE(
{1;2;3;4;5;6;7;8;9;10;11;12;13;14;15;16;17;18},
45658,45659,45660,45661,45662,45663,45664,45665,45711,45724,45778,45779,45785,45786,45820,45821,45965,46022),
_xlfn.LET(_xlpm.DD,
MAX(MIN($AX204,EOMONTH(BJ$15,0))-MAX($AW204,BJ$15),),
_xlfn.IFS(
AND(MONTH($AW204)=MONTH(BJ$15),MONTH($AX204)&lt;&gt;MONTH(BJ$15)),
NETWORKDAYS.INTL($AW204,$AW204+_xlpm.DD,1,_xlpm.VD),
AND(MONTH($AW204)&lt;&gt;MONTH(BJ$15),MONTH($AX204)=MONTH(BJ$15)),
NETWORKDAYS.INTL(($AX204)-_xlpm.DD,$AX204,1,_xlpm.VD),
AND(MONTH($AW204)&lt;MONTH(BJ$15),MONTH($AX204)&gt;MONTH(BJ$15)),
NETWORKDAYS.INTL((EOMONTH(BJ$15-1,1))-_xlpm.DD,EOMONTH(BJ$15-1,1),1,_xlpm.VD),
AND(MONTH($AW204)=MONTH(BJ$15),MONTH($AX204)=MONTH(BJ$15)),
NETWORKDAYS.INTL($AW204,$AX204,1,_xlpm.VD)))),0)),
$DH204="месяц",
$BP204*BJ204,
$DH204="неделя",
$BP204*BJ204/7*(ROUNDUP((DAY(EOMONTH(BJ$15,0)))/4,0))),
0)</f>
        <v/>
      </c>
      <c r="CB204" s="125">
        <f t="array" ref="CB204">
IFERROR(
_xlfn.IFS(
$DH204="день_1",
$BP204*$BL204/($AX204-$AW204+1)*BK204*(DAY(EOMONTH(BK$15,0))),
$DH204="день_2",
$BP204/30*MAX(MIN($AX204,EOMONTH(BK$15,0))-MAX($AW204,BK$15)+1,),
$DH204="раб.день",
$BP204/30*(IFERROR(
_xlfn.LET(_xlpm.VD,
CHOOSE(
{1;2;3;4;5;6;7;8;9;10;11;12;13;14;15;16;17;18},
45658,45659,45660,45661,45662,45663,45664,45665,45711,45724,45778,45779,45785,45786,45820,45821,45965,46022),
_xlfn.LET(_xlpm.DD,
MAX(MIN($AX204,EOMONTH(BK$15,0))-MAX($AW204,BK$15),),
_xlfn.IFS(
AND(MONTH($AW204)=MONTH(BK$15),MONTH($AX204)&lt;&gt;MONTH(BK$15)),
NETWORKDAYS.INTL($AW204,$AW204+_xlpm.DD,1,_xlpm.VD),
AND(MONTH($AW204)&lt;&gt;MONTH(BK$15),MONTH($AX204)=MONTH(BK$15)),
NETWORKDAYS.INTL(($AX204)-_xlpm.DD,$AX204,1,_xlpm.VD),
AND(MONTH($AW204)&lt;MONTH(BK$15),MONTH($AX204)&gt;MONTH(BK$15)),
NETWORKDAYS.INTL((EOMONTH(BK$15-1,1))-_xlpm.DD,EOMONTH(BK$15-1,1),1,_xlpm.VD),
AND(MONTH($AW204)=MONTH(BK$15),MONTH($AX204)=MONTH(BK$15)),
NETWORKDAYS.INTL($AW204,$AX204,1,_xlpm.VD)))),0)),
$DH204="месяц",
$BP204*BK204,
$DH204="неделя",
$BP204*BK204/7*(ROUNDUP((DAY(EOMONTH(BK$15,0)))/4,0))),
0)</f>
        <v/>
      </c>
      <c r="CC204" s="125">
        <f>SUM($BQ204:$CB204)</f>
        <v/>
      </c>
      <c r="CD204" s="126">
        <f>SUM($EH204:$EH204)</f>
        <v/>
      </c>
      <c r="CE204" s="126">
        <f>$CD204*$AB204</f>
        <v/>
      </c>
      <c r="CF204" s="126">
        <f>SUM($EK204:$EK204)</f>
        <v/>
      </c>
      <c r="CG204" s="126">
        <f>$CF204*$AB204</f>
        <v/>
      </c>
      <c r="CH204" s="126">
        <f>SUM($CC204,$CE204,$CG204)</f>
        <v/>
      </c>
      <c r="CI204" s="126">
        <f>$CH204*(1+$CM204)</f>
        <v/>
      </c>
      <c r="CJ204" s="127" t="n">
        <v>0</v>
      </c>
      <c r="CK204" s="126">
        <f>SUM($CH204:$CH204)*(1+$CJ204)</f>
        <v/>
      </c>
      <c r="CL204" s="126">
        <f>SUM($CH204:$CH204)*(1+$CM204)</f>
        <v/>
      </c>
      <c r="CM204" s="59" t="inlineStr">
        <is>
          <t>20%</t>
        </is>
      </c>
      <c r="CN204" s="59" t="n"/>
      <c r="CO204" s="72" t="n"/>
      <c r="CP204" s="59" t="n"/>
      <c r="CQ204" s="73" t="n"/>
      <c r="CR204" s="73" t="n"/>
      <c r="CS204" s="73" t="n"/>
      <c r="CT204" s="72" t="n"/>
      <c r="CU204" s="79" t="inlineStr">
        <is>
          <t> </t>
        </is>
      </c>
      <c r="CV204" s="60" t="n"/>
      <c r="CW204" s="60" t="n"/>
      <c r="CX204" s="60" t="n"/>
      <c r="CY204" s="127">
        <f>IFERROR(($CC204-$EE204)/($EE204/(1-$DQ204)),0)</f>
        <v/>
      </c>
      <c r="CZ204" s="127">
        <f>IFERROR(1-$EI204/($CE204),0)</f>
        <v/>
      </c>
      <c r="DA204" s="127">
        <f>IFERROR(1-$EL204/($CG204),0)</f>
        <v/>
      </c>
      <c r="DB204" s="126">
        <f>ROUND(IFERROR(($CI204/(1+$CM204)-$EN204),0),2)</f>
        <v/>
      </c>
      <c r="DC204" s="128" t="n"/>
      <c r="DD204" s="125" t="n"/>
      <c r="DE204" s="75" t="n">
        <v>0</v>
      </c>
      <c r="DF204" s="128" t="n"/>
      <c r="DG204" s="125">
        <f>IF($DC204=0,0,$DD204*($DC204*100%-$DE204*$DF204))*SUM($AB204:$AB204)</f>
        <v/>
      </c>
      <c r="DH204" s="129" t="inlineStr">
        <is>
          <t>месяц</t>
        </is>
      </c>
      <c r="DI204" s="130">
        <f t="array" ref="DI204">IFERROR(
IF($ES204="LisChannel",
(ROUND(((INDEX({174.625;153.888888888889;130.972222222222},MATCH($AI204,{2;3;4}),0))*$AG204*$AI204),2)),0),0)</f>
        <v/>
      </c>
      <c r="DJ204" s="130">
        <f>
_xlfn.LET(_xlpm.X,
IFERROR(
IF($ES204="НовиковТВ",
(_xlfn.LET(_xlpm.NTV,
_xlfn.LET(_xlpm.MIN,350000,
IF(SUMIFS($DI:$DI,$ES:$ES,"НовиковТВ")&lt;=_xlpm.MIN,
(SUMIFS($DI:$DI,$ES:$ES,"НовиковТВ")/(COUNTIFS($ES:$ES,"НовиковТВ")))*_xlpm.MIN/SUMIFS($DI:$DI,$ES:$ES,"НовиковТВ"),
DI204)),
_xlpm.NTV+$DG204/(1-(1-(_xlpm.NTV)*(1-$DL204)*(1-$DM204)*(1-$DN204)*(1-$DO204)*(1-$DP204)/_xlpm.NTV))))/(1+$EP204),
$DI204+$DG204/(1-(1-($DI204)*(1-$DL204)*(1-$DM204)*(1-$DN204)*(1-$DO204)*(1-$DP204)/$DI204))),
0),
_xlpm.X*(1+$CM204)*(1+$CW204)-_xlpm.X*(1+$CM204)+_xlpm.X)</f>
        <v/>
      </c>
      <c r="DK204" s="125" t="inlineStr">
        <is>
          <t>послед.</t>
        </is>
      </c>
      <c r="DL204" s="63" t="n">
        <v>0</v>
      </c>
      <c r="DM204" s="63" t="n">
        <v>0</v>
      </c>
      <c r="DN204" s="63" t="n">
        <v>0</v>
      </c>
      <c r="DO204" s="63" t="n">
        <v>0</v>
      </c>
      <c r="DP204" s="63" t="n">
        <v>0</v>
      </c>
      <c r="DQ204" s="63">
        <f t="array" ref="DQ204">IFERROR(_xlfn.IFS(
$DK204="послед.",1-(1-$DL204)*(1-$DM204)*(1-$DN204)*(1-$DO204)*(1-$DP204),
$DK204="сумм.",$DL204+$DM204+$DN204+$DO204+$DP204),
0)</f>
        <v/>
      </c>
      <c r="DR204" s="125">
        <f t="array" ref="DR204">
IFERROR(
_xlfn.IFS(
$BL204=0,
0,
$BL204&gt;0,
_xlfn.IFS($DK204="послед.",
$DJ204*(1-$DL204)*(1-$DM204)*(1-$DN204)*(1-$DO204)*(1-$DP204),
$DK204="сумм.",
$DJ204*(1-($DL204+$DM204+$DN204+$DO204+$DP204)))),0)</f>
        <v/>
      </c>
      <c r="DS204" s="125">
        <f t="array" ref="DS204">
IFERROR(_xlfn.IFS(
$DH204="день_1",
$DR204*$BL204/($AX204-$AW204+1)*AZ204*(DAY(EOMONTH(AZ$15,0))),
$DH204="день_2",
$DR204/30*MAX(MIN($AX204,EOMONTH(AZ$15,0))-MAX($AW204,AZ$15)+1,),
$DH204="раб.день",
$DR204/30*(IFERROR(
_xlfn.LET(_xlpm.VD,
CHOOSE(
{1;2;3;4;5;6;7;8;9;10;11;12;13;14;15;16;17;18},
45658,45659,45660,45661,45662,45663,45664,45665,45711,45724,45778,45779,45785,45786,45820,45821,45965,46022),
_xlfn.LET(_xlpm.DD,
MAX(MIN($AX204,EOMONTH(AZ$15,0))-MAX($AW204,AZ$15),),
_xlfn.IFS(
AND(MONTH($AW204)=MONTH(AZ$15),MONTH($AX204)&lt;&gt;MONTH(AZ$15)),
NETWORKDAYS.INTL($AW204,$AW204+_xlpm.DD,1,_xlpm.VD),
AND(MONTH($AW204)&lt;&gt;MONTH(AZ$15),MONTH($AX204)=MONTH(AZ$15)),
NETWORKDAYS.INTL(($AX204)-_xlpm.DD,$AX204,1,_xlpm.VD),
AND(MONTH($AW204)&lt;MONTH(AZ$15),MONTH($AX204)&gt;MONTH(AZ$15)),
NETWORKDAYS.INTL((EOMONTH(AZ$15-1,1))-_xlpm.DD,EOMONTH(AZ$15-1,1),1,_xlpm.VD),
AND(MONTH($AW204)=MONTH(AZ$15),MONTH($AX204)=MONTH(AZ$15)),
NETWORKDAYS.INTL($AW204,$AX204,1,_xlpm.VD)))),0)),
$DH204="месяц",
$DR204*AZ204,
$DH204="неделя",
$DR204*AZ204/7*(ROUNDUP((DAY(EOMONTH(AZ$15,0)))/4,0))),
0)</f>
        <v/>
      </c>
      <c r="DT204" s="125">
        <f t="array" ref="DT204">
IFERROR(_xlfn.IFS(
$DH204="день_1",
$DR204*$BL204/($AX204-$AW204+1)*BA204*(DAY(EOMONTH(BA$15,0))),
$DH204="день_2",
$DR204/30*MAX(MIN($AX204,EOMONTH(BA$15,0))-MAX($AW204,BA$15)+1,),
$DH204="раб.день",
$DR204/30*(IFERROR(
_xlfn.LET(_xlpm.VD,
CHOOSE(
{1;2;3;4;5;6;7;8;9;10;11;12;13;14;15;16;17;18},
45658,45659,45660,45661,45662,45663,45664,45665,45711,45724,45778,45779,45785,45786,45820,45821,45965,46022),
_xlfn.LET(_xlpm.DD,
MAX(MIN($AX204,EOMONTH(BA$15,0))-MAX($AW204,BA$15),),
_xlfn.IFS(
AND(MONTH($AW204)=MONTH(BA$15),MONTH($AX204)&lt;&gt;MONTH(BA$15)),
NETWORKDAYS.INTL($AW204,$AW204+_xlpm.DD,1,_xlpm.VD),
AND(MONTH($AW204)&lt;&gt;MONTH(BA$15),MONTH($AX204)=MONTH(BA$15)),
NETWORKDAYS.INTL(($AX204)-_xlpm.DD,$AX204,1,_xlpm.VD),
AND(MONTH($AW204)&lt;MONTH(BA$15),MONTH($AX204)&gt;MONTH(BA$15)),
NETWORKDAYS.INTL((EOMONTH(BA$15-1,1))-_xlpm.DD,EOMONTH(BA$15-1,1),1,_xlpm.VD),
AND(MONTH($AW204)=MONTH(BA$15),MONTH($AX204)=MONTH(BA$15)),
NETWORKDAYS.INTL($AW204,$AX204,1,_xlpm.VD)))),0)),
$DH204="месяц",
$DR204*BA204,
$DH204="неделя",
$DR204*BA204/7*(ROUNDUP((DAY(EOMONTH(BA$15,0)))/4,0))),
0)</f>
        <v/>
      </c>
      <c r="DU204" s="125">
        <f t="array" ref="DU204">
IFERROR(_xlfn.IFS(
$DH204="день_1",
$DR204*$BL204/($AX204-$AW204+1)*BB204*(DAY(EOMONTH(BB$15,0))),
$DH204="день_2",
$DR204/30*MAX(MIN($AX204,EOMONTH(BB$15,0))-MAX($AW204,BB$15)+1,),
$DH204="раб.день",
$DR204/30*(IFERROR(
_xlfn.LET(_xlpm.VD,
CHOOSE(
{1;2;3;4;5;6;7;8;9;10;11;12;13;14;15;16;17;18},
45658,45659,45660,45661,45662,45663,45664,45665,45711,45724,45778,45779,45785,45786,45820,45821,45965,46022),
_xlfn.LET(_xlpm.DD,
MAX(MIN($AX204,EOMONTH(BB$15,0))-MAX($AW204,BB$15),),
_xlfn.IFS(
AND(MONTH($AW204)=MONTH(BB$15),MONTH($AX204)&lt;&gt;MONTH(BB$15)),
NETWORKDAYS.INTL($AW204,$AW204+_xlpm.DD,1,_xlpm.VD),
AND(MONTH($AW204)&lt;&gt;MONTH(BB$15),MONTH($AX204)=MONTH(BB$15)),
NETWORKDAYS.INTL(($AX204)-_xlpm.DD,$AX204,1,_xlpm.VD),
AND(MONTH($AW204)&lt;MONTH(BB$15),MONTH($AX204)&gt;MONTH(BB$15)),
NETWORKDAYS.INTL((EOMONTH(BB$15-1,1))-_xlpm.DD,EOMONTH(BB$15-1,1),1,_xlpm.VD),
AND(MONTH($AW204)=MONTH(BB$15),MONTH($AX204)=MONTH(BB$15)),
NETWORKDAYS.INTL($AW204,$AX204,1,_xlpm.VD)))),0)),
$DH204="месяц",
$DR204*BB204,
$DH204="неделя",
$DR204*BB204/7*(ROUNDUP((DAY(EOMONTH(BB$15,0)))/4,0))),
0)</f>
        <v/>
      </c>
      <c r="DV204" s="125">
        <f t="array" ref="DV204">
IFERROR(_xlfn.IFS(
$DH204="день_1",
$DR204*$BL204/($AX204-$AW204+1)*BC204*(DAY(EOMONTH(BC$15,0))),
$DH204="день_2",
$DR204/30*MAX(MIN($AX204,EOMONTH(BC$15,0))-MAX($AW204,BC$15)+1,),
$DH204="раб.день",
$DR204/30*(IFERROR(
_xlfn.LET(_xlpm.VD,
CHOOSE(
{1;2;3;4;5;6;7;8;9;10;11;12;13;14;15;16;17;18},
45658,45659,45660,45661,45662,45663,45664,45665,45711,45724,45778,45779,45785,45786,45820,45821,45965,46022),
_xlfn.LET(_xlpm.DD,
MAX(MIN($AX204,EOMONTH(BC$15,0))-MAX($AW204,BC$15),),
_xlfn.IFS(
AND(MONTH($AW204)=MONTH(BC$15),MONTH($AX204)&lt;&gt;MONTH(BC$15)),
NETWORKDAYS.INTL($AW204,$AW204+_xlpm.DD,1,_xlpm.VD),
AND(MONTH($AW204)&lt;&gt;MONTH(BC$15),MONTH($AX204)=MONTH(BC$15)),
NETWORKDAYS.INTL(($AX204)-_xlpm.DD,$AX204,1,_xlpm.VD),
AND(MONTH($AW204)&lt;MONTH(BC$15),MONTH($AX204)&gt;MONTH(BC$15)),
NETWORKDAYS.INTL((EOMONTH(BC$15-1,1))-_xlpm.DD,EOMONTH(BC$15-1,1),1,_xlpm.VD),
AND(MONTH($AW204)=MONTH(BC$15),MONTH($AX204)=MONTH(BC$15)),
NETWORKDAYS.INTL($AW204,$AX204,1,_xlpm.VD)))),0)),
$DH204="месяц",
$DR204*BC204,
$DH204="неделя",
$DR204*BC204/7*(ROUNDUP((DAY(EOMONTH(BC$15,0)))/4,0))),
0)</f>
        <v/>
      </c>
      <c r="DW204" s="125">
        <f t="array" ref="DW204">
IFERROR(_xlfn.IFS(
$DH204="день_1",
$DR204*$BL204/($AX204-$AW204+1)*BD204*(DAY(EOMONTH(BD$15,0))),
$DH204="день_2",
$DR204/30*MAX(MIN($AX204,EOMONTH(BD$15,0))-MAX($AW204,BD$15)+1,),
$DH204="раб.день",
$DR204/30*(IFERROR(
_xlfn.LET(_xlpm.VD,
CHOOSE(
{1;2;3;4;5;6;7;8;9;10;11;12;13;14;15;16;17;18},
45658,45659,45660,45661,45662,45663,45664,45665,45711,45724,45778,45779,45785,45786,45820,45821,45965,46022),
_xlfn.LET(_xlpm.DD,
MAX(MIN($AX204,EOMONTH(BD$15,0))-MAX($AW204,BD$15),),
_xlfn.IFS(
AND(MONTH($AW204)=MONTH(BD$15),MONTH($AX204)&lt;&gt;MONTH(BD$15)),
NETWORKDAYS.INTL($AW204,$AW204+_xlpm.DD,1,_xlpm.VD),
AND(MONTH($AW204)&lt;&gt;MONTH(BD$15),MONTH($AX204)=MONTH(BD$15)),
NETWORKDAYS.INTL(($AX204)-_xlpm.DD,$AX204,1,_xlpm.VD),
AND(MONTH($AW204)&lt;MONTH(BD$15),MONTH($AX204)&gt;MONTH(BD$15)),
NETWORKDAYS.INTL((EOMONTH(BD$15-1,1))-_xlpm.DD,EOMONTH(BD$15-1,1),1,_xlpm.VD),
AND(MONTH($AW204)=MONTH(BD$15),MONTH($AX204)=MONTH(BD$15)),
NETWORKDAYS.INTL($AW204,$AX204,1,_xlpm.VD)))),0)),
$DH204="месяц",
$DR204*BD204,
$DH204="неделя",
$DR204*BD204/7*(ROUNDUP((DAY(EOMONTH(BD$15,0)))/4,0))),
0)</f>
        <v/>
      </c>
      <c r="DX204" s="125">
        <f t="array" ref="DX204">
IFERROR(_xlfn.IFS(
$DH204="день_1",
$DR204*$BL204/($AX204-$AW204+1)*BE204*(DAY(EOMONTH(BE$15,0))),
$DH204="день_2",
$DR204/30*MAX(MIN($AX204,EOMONTH(BE$15,0))-MAX($AW204,BE$15)+1,),
$DH204="раб.день",
$DR204/30*(IFERROR(
_xlfn.LET(_xlpm.VD,
CHOOSE(
{1;2;3;4;5;6;7;8;9;10;11;12;13;14;15;16;17;18},
45658,45659,45660,45661,45662,45663,45664,45665,45711,45724,45778,45779,45785,45786,45820,45821,45965,46022),
_xlfn.LET(_xlpm.DD,
MAX(MIN($AX204,EOMONTH(BE$15,0))-MAX($AW204,BE$15),),
_xlfn.IFS(
AND(MONTH($AW204)=MONTH(BE$15),MONTH($AX204)&lt;&gt;MONTH(BE$15)),
NETWORKDAYS.INTL($AW204,$AW204+_xlpm.DD,1,_xlpm.VD),
AND(MONTH($AW204)&lt;&gt;MONTH(BE$15),MONTH($AX204)=MONTH(BE$15)),
NETWORKDAYS.INTL(($AX204)-_xlpm.DD,$AX204,1,_xlpm.VD),
AND(MONTH($AW204)&lt;MONTH(BE$15),MONTH($AX204)&gt;MONTH(BE$15)),
NETWORKDAYS.INTL((EOMONTH(BE$15-1,1))-_xlpm.DD,EOMONTH(BE$15-1,1),1,_xlpm.VD),
AND(MONTH($AW204)=MONTH(BE$15),MONTH($AX204)=MONTH(BE$15)),
NETWORKDAYS.INTL($AW204,$AX204,1,_xlpm.VD)))),0)),
$DH204="месяц",
$DR204*BE204,
$DH204="неделя",
$DR204*BE204/7*(ROUNDUP((DAY(EOMONTH(BE$15,0)))/4,0))),
0)</f>
        <v/>
      </c>
      <c r="DY204" s="125">
        <f t="array" ref="DY204">
IFERROR(_xlfn.IFS(
$DH204="день_1",
$DR204*$BL204/($AX204-$AW204+1)*BF204*(DAY(EOMONTH(BF$15,0))),
$DH204="день_2",
$DR204/30*MAX(MIN($AX204,EOMONTH(BF$15,0))-MAX($AW204,BF$15)+1,),
$DH204="раб.день",
$DR204/30*(IFERROR(
_xlfn.LET(_xlpm.VD,
CHOOSE(
{1;2;3;4;5;6;7;8;9;10;11;12;13;14;15;16;17;18},
45658,45659,45660,45661,45662,45663,45664,45665,45711,45724,45778,45779,45785,45786,45820,45821,45965,46022),
_xlfn.LET(_xlpm.DD,
MAX(MIN($AX204,EOMONTH(BF$15,0))-MAX($AW204,BF$15),),
_xlfn.IFS(
AND(MONTH($AW204)=MONTH(BF$15),MONTH($AX204)&lt;&gt;MONTH(BF$15)),
NETWORKDAYS.INTL($AW204,$AW204+_xlpm.DD,1,_xlpm.VD),
AND(MONTH($AW204)&lt;&gt;MONTH(BF$15),MONTH($AX204)=MONTH(BF$15)),
NETWORKDAYS.INTL(($AX204)-_xlpm.DD,$AX204,1,_xlpm.VD),
AND(MONTH($AW204)&lt;MONTH(BF$15),MONTH($AX204)&gt;MONTH(BF$15)),
NETWORKDAYS.INTL((EOMONTH(BF$15-1,1))-_xlpm.DD,EOMONTH(BF$15-1,1),1,_xlpm.VD),
AND(MONTH($AW204)=MONTH(BF$15),MONTH($AX204)=MONTH(BF$15)),
NETWORKDAYS.INTL($AW204,$AX204,1,_xlpm.VD)))),0)),
$DH204="месяц",
$DR204*BF204,
$DH204="неделя",
$DR204*BF204/7*(ROUNDUP((DAY(EOMONTH(BF$15,0)))/4,0))),
0)</f>
        <v/>
      </c>
      <c r="DZ204" s="125">
        <f t="array" ref="DZ204">
IFERROR(_xlfn.IFS(
$DH204="день_1",
$DR204*$BL204/($AX204-$AW204+1)*BG204*(DAY(EOMONTH(BG$15,0))),
$DH204="день_2",
$DR204/30*MAX(MIN($AX204,EOMONTH(BG$15,0))-MAX($AW204,BG$15)+1,),
$DH204="раб.день",
$DR204/30*(IFERROR(
_xlfn.LET(_xlpm.VD,
CHOOSE(
{1;2;3;4;5;6;7;8;9;10;11;12;13;14;15;16;17;18},
45658,45659,45660,45661,45662,45663,45664,45665,45711,45724,45778,45779,45785,45786,45820,45821,45965,46022),
_xlfn.LET(_xlpm.DD,
MAX(MIN($AX204,EOMONTH(BG$15,0))-MAX($AW204,BG$15),),
_xlfn.IFS(
AND(MONTH($AW204)=MONTH(BG$15),MONTH($AX204)&lt;&gt;MONTH(BG$15)),
NETWORKDAYS.INTL($AW204,$AW204+_xlpm.DD,1,_xlpm.VD),
AND(MONTH($AW204)&lt;&gt;MONTH(BG$15),MONTH($AX204)=MONTH(BG$15)),
NETWORKDAYS.INTL(($AX204)-_xlpm.DD,$AX204,1,_xlpm.VD),
AND(MONTH($AW204)&lt;MONTH(BG$15),MONTH($AX204)&gt;MONTH(BG$15)),
NETWORKDAYS.INTL((EOMONTH(BG$15-1,1))-_xlpm.DD,EOMONTH(BG$15-1,1),1,_xlpm.VD),
AND(MONTH($AW204)=MONTH(BG$15),MONTH($AX204)=MONTH(BG$15)),
NETWORKDAYS.INTL($AW204,$AX204,1,_xlpm.VD)))),0)),
$DH204="месяц",
$DR204*BG204,
$DH204="неделя",
$DR204*BG204/7*(ROUNDUP((DAY(EOMONTH(BG$15,0)))/4,0))),
0)</f>
        <v/>
      </c>
      <c r="EA204" s="125">
        <f t="array" ref="EA204">
IFERROR(_xlfn.IFS(
$DH204="день_1",
$DR204*$BL204/($AX204-$AW204+1)*BH204*(DAY(EOMONTH(BH$15,0))),
$DH204="день_2",
$DR204/30*MAX(MIN($AX204,EOMONTH(BH$15,0))-MAX($AW204,BH$15)+1,),
$DH204="раб.день",
$DR204/30*(IFERROR(
_xlfn.LET(_xlpm.VD,
CHOOSE(
{1;2;3;4;5;6;7;8;9;10;11;12;13;14;15;16;17;18},
45658,45659,45660,45661,45662,45663,45664,45665,45711,45724,45778,45779,45785,45786,45820,45821,45965,46022),
_xlfn.LET(_xlpm.DD,
MAX(MIN($AX204,EOMONTH(BH$15,0))-MAX($AW204,BH$15),),
_xlfn.IFS(
AND(MONTH($AW204)=MONTH(BH$15),MONTH($AX204)&lt;&gt;MONTH(BH$15)),
NETWORKDAYS.INTL($AW204,$AW204+_xlpm.DD,1,_xlpm.VD),
AND(MONTH($AW204)&lt;&gt;MONTH(BH$15),MONTH($AX204)=MONTH(BH$15)),
NETWORKDAYS.INTL(($AX204)-_xlpm.DD,$AX204,1,_xlpm.VD),
AND(MONTH($AW204)&lt;MONTH(BH$15),MONTH($AX204)&gt;MONTH(BH$15)),
NETWORKDAYS.INTL((EOMONTH(BH$15-1,1))-_xlpm.DD,EOMONTH(BH$15-1,1),1,_xlpm.VD),
AND(MONTH($AW204)=MONTH(BH$15),MONTH($AX204)=MONTH(BH$15)),
NETWORKDAYS.INTL($AW204,$AX204,1,_xlpm.VD)))),0)),
$DH204="месяц",
$DR204*BH204,
$DH204="неделя",
$DR204*BH204/7*(ROUNDUP((DAY(EOMONTH(BH$15,0)))/4,0))),
0)</f>
        <v/>
      </c>
      <c r="EB204" s="125">
        <f t="array" ref="EB204">
IFERROR(_xlfn.IFS(
$DH204="день_1",
$DR204*$BL204/($AX204-$AW204+1)*BI204*(DAY(EOMONTH(BI$15,0))),
$DH204="день_2",
$DR204/30*MAX(MIN($AX204,EOMONTH(BI$15,0))-MAX($AW204,BI$15)+1,),
$DH204="раб.день",
$DR204/30*(IFERROR(
_xlfn.LET(_xlpm.VD,
CHOOSE(
{1;2;3;4;5;6;7;8;9;10;11;12;13;14;15;16;17;18},
45658,45659,45660,45661,45662,45663,45664,45665,45711,45724,45778,45779,45785,45786,45820,45821,45965,46022),
_xlfn.LET(_xlpm.DD,
MAX(MIN($AX204,EOMONTH(BI$15,0))-MAX($AW204,BI$15),),
_xlfn.IFS(
AND(MONTH($AW204)=MONTH(BI$15),MONTH($AX204)&lt;&gt;MONTH(BI$15)),
NETWORKDAYS.INTL($AW204,$AW204+_xlpm.DD,1,_xlpm.VD),
AND(MONTH($AW204)&lt;&gt;MONTH(BI$15),MONTH($AX204)=MONTH(BI$15)),
NETWORKDAYS.INTL(($AX204)-_xlpm.DD,$AX204,1,_xlpm.VD),
AND(MONTH($AW204)&lt;MONTH(BI$15),MONTH($AX204)&gt;MONTH(BI$15)),
NETWORKDAYS.INTL((EOMONTH(BI$15-1,1))-_xlpm.DD,EOMONTH(BI$15-1,1),1,_xlpm.VD),
AND(MONTH($AW204)=MONTH(BI$15),MONTH($AX204)=MONTH(BI$15)),
NETWORKDAYS.INTL($AW204,$AX204,1,_xlpm.VD)))),0)),
$DH204="месяц",
$DR204*BI204,
$DH204="неделя",
$DR204*BI204/7*(ROUNDUP((DAY(EOMONTH(BI$15,0)))/4,0))),
0)</f>
        <v/>
      </c>
      <c r="EC204" s="125">
        <f t="array" ref="EC204">
IFERROR(_xlfn.IFS(
$DH204="день_1",
$DR204*$BL204/($AX204-$AW204+1)*BJ204*(DAY(EOMONTH(BJ$15,0))),
$DH204="день_2",
$DR204/30*MAX(MIN($AX204,EOMONTH(BJ$15,0))-MAX($AW204,BJ$15)+1,),
$DH204="раб.день",
$DR204/30*(IFERROR(
_xlfn.LET(_xlpm.VD,
CHOOSE(
{1;2;3;4;5;6;7;8;9;10;11;12;13;14;15;16;17;18},
45658,45659,45660,45661,45662,45663,45664,45665,45711,45724,45778,45779,45785,45786,45820,45821,45965,46022),
_xlfn.LET(_xlpm.DD,
MAX(MIN($AX204,EOMONTH(BJ$15,0))-MAX($AW204,BJ$15),),
_xlfn.IFS(
AND(MONTH($AW204)=MONTH(BJ$15),MONTH($AX204)&lt;&gt;MONTH(BJ$15)),
NETWORKDAYS.INTL($AW204,$AW204+_xlpm.DD,1,_xlpm.VD),
AND(MONTH($AW204)&lt;&gt;MONTH(BJ$15),MONTH($AX204)=MONTH(BJ$15)),
NETWORKDAYS.INTL(($AX204)-_xlpm.DD,$AX204,1,_xlpm.VD),
AND(MONTH($AW204)&lt;MONTH(BJ$15),MONTH($AX204)&gt;MONTH(BJ$15)),
NETWORKDAYS.INTL((EOMONTH(BJ$15-1,1))-_xlpm.DD,EOMONTH(BJ$15-1,1),1,_xlpm.VD),
AND(MONTH($AW204)=MONTH(BJ$15),MONTH($AX204)=MONTH(BJ$15)),
NETWORKDAYS.INTL($AW204,$AX204,1,_xlpm.VD)))),0)),
$DH204="месяц",
$DR204*BJ204,
$DH204="неделя",
$DR204*BJ204/7*(ROUNDUP((DAY(EOMONTH(BJ$15,0)))/4,0))),
0)</f>
        <v/>
      </c>
      <c r="ED204" s="125">
        <f t="array" ref="ED204">
IFERROR(_xlfn.IFS(
$DH204="день_1",
$DR204*$BL204/($AX204-$AW204+1)*BK204*(DAY(EOMONTH(BK$15,0))),
$DH204="день_2",
$DR204/30*MAX(MIN($AX204,EOMONTH(BK$15,0))-MAX($AW204,BK$15)+1,),
$DH204="раб.день",
$DR204/30*(IFERROR(
_xlfn.LET(_xlpm.VD,
CHOOSE(
{1;2;3;4;5;6;7;8;9;10;11;12;13;14;15;16;17;18},
45658,45659,45660,45661,45662,45663,45664,45665,45711,45724,45778,45779,45785,45786,45820,45821,45965,46022),
_xlfn.LET(_xlpm.DD,
MAX(MIN($AX204,EOMONTH(BK$15,0))-MAX($AW204,BK$15),),
_xlfn.IFS(
AND(MONTH($AW204)=MONTH(BK$15),MONTH($AX204)&lt;&gt;MONTH(BK$15)),
NETWORKDAYS.INTL($AW204,$AW204+_xlpm.DD,1,_xlpm.VD),
AND(MONTH($AW204)&lt;&gt;MONTH(BK$15),MONTH($AX204)=MONTH(BK$15)),
NETWORKDAYS.INTL(($AX204)-_xlpm.DD,$AX204,1,_xlpm.VD),
AND(MONTH($AW204)&lt;MONTH(BK$15),MONTH($AX204)&gt;MONTH(BK$15)),
NETWORKDAYS.INTL((EOMONTH(BK$15-1,1))-_xlpm.DD,EOMONTH(BK$15-1,1),1,_xlpm.VD),
AND(MONTH($AW204)=MONTH(BK$15),MONTH($AX204)=MONTH(BK$15)),
NETWORKDAYS.INTL($AW204,$AX204,1,_xlpm.VD)))),0)),
$DH204="месяц",
$DR204*BK204,
$DH204="неделя",
$DR204*BK204/7*(ROUNDUP((DAY(EOMONTH(BK$15,0)))/4,0))),
0)</f>
        <v/>
      </c>
      <c r="EE204" s="125">
        <f>SUM($DS204,$DT204,$DU204,$DV204,$DW204,$DX204,$DY204,$DZ204,$EA204,$EB204,$EC204,$ED204)</f>
        <v/>
      </c>
      <c r="EF204" s="125">
        <f>IFERROR(ROUND($EE204*(1+$EP204),2),0)</f>
        <v/>
      </c>
      <c r="EG204" s="128" t="n">
        <v>1</v>
      </c>
      <c r="EH204" s="126" t="n">
        <v>0</v>
      </c>
      <c r="EI204" s="126">
        <f>ROUND(SUM($EH204:$EH204)*SUM($AB204:$AB204)*$EG204,2)</f>
        <v/>
      </c>
      <c r="EJ204" s="126">
        <f>ROUND($EI204*(1+$EP204),2)</f>
        <v/>
      </c>
      <c r="EK204" s="126" t="n">
        <v>0</v>
      </c>
      <c r="EL204" s="126">
        <f>ROUND(SUM($EK204:$EK204)*SUM($AB204:$AB204)*$EG204,2)</f>
        <v/>
      </c>
      <c r="EM204" s="126">
        <f>ROUND($EL204*(1+$EP204),2)</f>
        <v/>
      </c>
      <c r="EN204" s="126">
        <f>SUM($EE204,$EI204,$EL204)</f>
        <v/>
      </c>
      <c r="EO204" s="126">
        <f>SUM($EF204,$EJ204,$EM204)</f>
        <v/>
      </c>
      <c r="EP204" s="59" t="inlineStr">
        <is>
          <t>20%</t>
        </is>
      </c>
      <c r="EQ204" s="59" t="n"/>
      <c r="ER204" s="60">
        <f t="array" ref="ER204">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MATCH(ES204,
{"AMS";"RussOutdoor";"HD Outdoor";"Ingroup";"IQ";"Ledproduction";"LisChannel";"Logic";"Media-PPL";"NovikovTV | НовиковТВ";"SMA";"SOK";"КрокусТВ | CrocusTV | IndoorTV";"Сити";"ТЯК Москва"},
0)),"")</f>
        <v/>
      </c>
      <c r="ES204" s="60" t="n"/>
      <c r="ET204" s="60">
        <f t="array" ref="ET204">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MATCH(ES204,
{"AMS";"RussOutdoor";"HD Outdoor";"Ingroup";"IQ";"Ledproduction";"LisChannel";"Logic";"Media-PPL";"NovikovTV | НовиковТВ";"SMA";"SOK";"КрокусТВ | CrocusTV | IndoorTV";"Сити";"ТЯК Москва"},
0)),"")</f>
        <v/>
      </c>
      <c r="EU204" s="60" t="n"/>
      <c r="EV204" s="60" t="n"/>
      <c r="EX204" s="110">
        <f t="array" ref="EX204">
($AR204/30
+N("ТРАФИК ПЛОЩАДКИ"))*
(IFERROR(
_xlfn.LET(
_xlpm.GPR,
HLOOKUP($L204,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(MATCH($T204,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IF($Q204="цифровой",_xlpm.GPR/$AG204,_xlpm.GPR/60)),
0)
+N("DWELL TIME"))*
(IF($AB204=0,0,IF($AB204=1,0.3,IF($AB204=2,0.5,IF($AB204&gt;2,1))))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_xlfn.IFS($AC204="да",1.2,$AC204="нет",1)*
_xlfn.IFS($AD204="да",1.2,$AD204="нет",1)*
IF(R204="статический",1,1.2)*
$X204*
INDEX(
{1.2;1;1.2;1.2;1;1.2;1.2;1.2;1.2;1.2;1.2;1;1.2;1.2;1.2;1.2;1;1;1.2;1.2;1.2;1;1;1;1;1.2;1.2;1.2;1.2;1;1;1;1;1.2;1.2;1.2;1.2;1.2;1.2;1.2;1.2;1;1;1.2;1;1;1;1;1.5;1;1;1.5;1.5;1.2},
MATCH($Q204,_xlpm.MI,0)))&gt;{0.02;0.04;0.06;0.1;0.2;0.4;0.6;0.8;1;2;4;6})),
{0;1;2;3;4;5;6;7;8;9;10;11;12},
0)))
+N("КОЭФФИЦИЕНТ КОНТАКТА"))))*
(_xlfn.IFS($X204&lt;0.1,$X204/1000,$X204&gt;25,5.2,AND($X204&gt;=0.1,$X204&lt;=25),(($X204*2+0.1)/10)*($X204/10)))*
IFERROR((_xlfn.LET(
_xlpm.MA,
{0;0.8;0.85;0.9;0.95;1},
_xlpm.MAA,
{0;1;2;3;4;5},
INDEX(_xlpm.MA,MATCH(SUMPRODUCT(--((IF(ROUND(_xlpm.MAA,1)&gt;5,5,ROUND($AB204,1)))&gt;{0;1;2;3;4;5})),_xlpm.MAA,0)))
+N("КОЭФФИЦИЕНТ КОЛ-ВО КОНСТРУКЦИЙ")),1)*
$AB204,0))*
(IF($Q204="цифровой",$AG204/15*$AI204,1)
+N("ДЛЯ ЦИФРЫ"))</f>
        <v/>
      </c>
      <c r="EY204" s="110">
        <f>IFERROR(EX204*AY204,0)</f>
        <v/>
      </c>
      <c r="EZ204" s="131">
        <f>IFERROR(DP204/EY204*1000,0)</f>
        <v/>
      </c>
      <c r="FA204" s="112">
        <f>IFERROR(FC204/FB204,0)</f>
        <v/>
      </c>
      <c r="FB204" s="112">
        <f>IFERROR((FC204/(EY204/FF204*#REF!))*0.825,0)</f>
        <v/>
      </c>
      <c r="FC204" s="112">
        <f>IFERROR(((EX204*30/AR204)*100)/30,0)</f>
        <v/>
      </c>
      <c r="FD204" s="112">
        <f>IFERROR(EY204/G204*100%,0)</f>
        <v/>
      </c>
      <c r="FE204" s="112">
        <f>IFERROR(FD204/FC204*100%,0)</f>
        <v/>
      </c>
      <c r="FF204" s="110">
        <f>IFERROR(AR204/30*AY204,0)</f>
        <v/>
      </c>
    </row>
    <row r="205" ht="13" customHeight="1">
      <c r="A205" s="59" t="n"/>
      <c r="B205" s="60" t="n"/>
      <c r="C205" s="60" t="n"/>
      <c r="D205" s="60">
        <f t="array" ref="D205">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MATCH($E205,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05" s="60">
        <f t="array" ref="E205">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MATCH($F205,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05" s="60" t="inlineStr"/>
      <c r="G205" s="60" t="n"/>
      <c r="H205" s="60">
        <f t="array" ref="H205">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MATCH($I205,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05" s="60" t="n"/>
      <c r="J205" s="60" t="n"/>
      <c r="K205" s="60" t="n"/>
      <c r="L205" s="60" t="n"/>
      <c r="M205" s="60" t="n"/>
      <c r="N205" s="60" t="n"/>
      <c r="O205" s="60" t="n"/>
      <c r="P205" s="60">
        <f t="array" ref="P205">
_xlfn.IFS(
ISNUMBER(MATCH($Q205,{"шелфбаннер","разделитель","монетница","чековая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ISNUMBER(MATCH($Q205,{"LED/LCD","видеокулер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ISNUMBER(MATCH($Q205,{"автомобиль","машина","выставочное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ISNUMBER(MATCH($Q205,{"билборд","лифтовая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ISNUMBER(MATCH($Q205,{"навигация","подвесной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ISNUMBER(MATCH($Q205,{"движущаяся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ISNUMBER(MATCH($Q205,{"каталог","журнал"},)),
"Пресса",
$Q205="","")</f>
        <v/>
      </c>
      <c r="Q205" s="60" t="n"/>
      <c r="R205" s="60">
        <f t="array" ref="R205">
IFERROR(
_xlfn.IFS(
OR(ISNUMBER(MATCH($Q205,{"экспозиция","макет","стенд","автостенд","авто стенд","выставочное пространство","выставочные стенды","модульные выставочные стенды","3Д конструкция","3D конструкция"},)),P205="Экспонирование"),
"нестандартный",
ISNUMBER(MATCH($Q205,{"скроллер","призматрон"},)),
"динамический",
$P205="Видео",
"цифровой",
OR($P205="Пресса",$P205="Щит",$P205="POSm",$P205="Подвес",$P205="Брендирование/оклейка"),
"статический"),"")</f>
        <v/>
      </c>
      <c r="S205" s="59" t="n"/>
      <c r="T205" s="60" t="n"/>
      <c r="U205" s="60" t="n"/>
      <c r="V205" s="60">
        <f>
IF(P205="Видео",
"цифровой постер/ролик",
IF(ISNUMBER(MATCH(Q205,{"короб световой","короб световой | лайтбокс","короб световой | кристалайт","лайтбокс","лайт бокс","кристалайт","LB","lightbox"},)),
"бэклит",
IF(P205="Брендирование/оклейка",
"перфарированная пленка/самоклейка",
IF(P205="Экспонирование",
"под запрос",
IF(P205="Подвес",
"баннер/ткань",
"")))))</f>
        <v/>
      </c>
      <c r="W205" s="59" t="n"/>
      <c r="X205" s="59" t="n"/>
      <c r="Y205" s="59" t="n"/>
      <c r="Z205" s="61" t="n"/>
      <c r="AA205" s="61" t="n"/>
      <c r="AB205" s="61">
        <f>IF(BL205&gt;0,Z205,0)</f>
        <v/>
      </c>
      <c r="AC205" s="59" t="n"/>
      <c r="AD205" s="59" t="n"/>
      <c r="AE205" s="59" t="n"/>
      <c r="AF205" s="59" t="n"/>
      <c r="AG205" s="59" t="n"/>
      <c r="AH205" s="59" t="n"/>
      <c r="AI205" s="59" t="n"/>
      <c r="AJ205" s="59" t="n"/>
      <c r="AK205" s="59" t="n"/>
      <c r="AL205" s="62">
        <f>IFERROR(IF(OR(R205="статический",R205="динамический",R205="нестандартный",R205="",R205=""),"-",IF(AND(AH205="-",AI205="-"),"-",AK205*3600/AH205*AI205)),"-")</f>
        <v/>
      </c>
      <c r="AM205" s="62">
        <f>IFERROR(IF(OR(R205="статический",R205="динамический",R205="",R205="", R205="BTL",R205="нестандартный"),"-",AG205*AI205*AL205/60),"-")</f>
        <v/>
      </c>
      <c r="AN205" s="63">
        <f>IFERROR(IF(AH205="","-",AG205*AI205/AH205),"-")</f>
        <v/>
      </c>
      <c r="AO205" s="59">
        <f>IFERROR(IF(OR($R205="статический",$R205="динамический",$R205="",$R205="",$R205="BTL",$R205="нестандартный"),"-",$AL205*$AY205),"-")</f>
        <v/>
      </c>
      <c r="AP205" s="62">
        <f>IFERROR(IF(OR($R205="статический",$R205="динамический",$R205="",$R205="",$R205="BTL",$R205="нестандартный"),"-",$AM205*AY205),"-")</f>
        <v/>
      </c>
      <c r="AQ205" s="64" t="n"/>
      <c r="AR205" s="61" t="n"/>
      <c r="AS205" s="61" t="n"/>
      <c r="AT205" s="61" t="n"/>
      <c r="AU205" s="65" t="n"/>
      <c r="AV205" s="124">
        <f>IFERROR(DR205/AT205*1000,"n/a")</f>
        <v/>
      </c>
      <c r="AW205" s="67" t="n"/>
      <c r="AX205" s="67" t="n"/>
      <c r="AY205" s="43">
        <f>IFERROR(IF(OR($AW205="",$AX205=""),"",_xlfn.DAYS($AX205+1,$AW205)),"")</f>
        <v/>
      </c>
      <c r="AZ205" s="68">
        <f t="array" ref="AZ205">
_xlfn.LET(_xlpm.COEFF,
IF($AW205+$AX205=0,0,IF(MAX(MIN($AX205,EOMONTH(AZ$15,0))-MAX($AW205,AZ$15)+1,)&gt;0,1,0)),
_xlfn.IFS(
$ES205="LisChannel",
_xlpm.COEFF*
INDEX({1;1;1.2;1.2;1;1;1;1;1.2;1.2;1.2;1.2},
MATCH(MONTH(AZ$15),
{1,2,3,4,5,6,7,8,9,10,11,12})),
CONCATENATE($ES205," ",$L205)="RussOutdoor метро",
_xlpm.COEFF*
INDEX({0.8;0.9;1.1;1.1;1;1;1;1;1.1;1.1;1.1;1.1},
MATCH(MONTH(AZ$15),
{1,2,3,4,5,6,7,8,9,10,11,12})),
$ES205&lt;&gt;"LisChannel",
_xlpm.COEFF,
$ES205&lt;&gt;"RussOutdoor",
_xlpm.COEFF))</f>
        <v/>
      </c>
      <c r="BA205" s="68">
        <f t="array" ref="BA205">
_xlfn.LET(_xlpm.COEFF,
IF($AW205+$AX205=0,0,IF(MAX(MIN($AX205,EOMONTH(BA$15,0))-MAX($AW205,BA$15)+1,)&gt;0,1,0)),
_xlfn.IFS(
$ES205="LisChannel",
_xlpm.COEFF*
INDEX({1;1;1.2;1.2;1;1;1;1;1.2;1.2;1.2;1.2},
MATCH(MONTH(BA$15),
{1,2,3,4,5,6,7,8,9,10,11,12})),
CONCATENATE($ES205," ",$L205)="RussOutdoor метро",
_xlpm.COEFF*
INDEX({0.8;0.9;1.1;1.1;1;1;1;1;1.1;1.1;1.1;1.1},
MATCH(MONTH(BA$15),
{1,2,3,4,5,6,7,8,9,10,11,12})),
$ES205&lt;&gt;"LisChannel",
_xlpm.COEFF,
$ES205&lt;&gt;"RussOutdoor",
_xlpm.COEFF))</f>
        <v/>
      </c>
      <c r="BB205" s="68">
        <f t="array" ref="BB205">
_xlfn.LET(_xlpm.COEFF,
IF($AW205+$AX205=0,0,IF(MAX(MIN($AX205,EOMONTH(BB$15,0))-MAX($AW205,BB$15)+1,)&gt;0,1,0)),
_xlfn.IFS(
$ES205="LisChannel",
_xlpm.COEFF*
INDEX({1;1;1.2;1.2;1;1;1;1;1.2;1.2;1.2;1.2},
MATCH(MONTH(BB$15),
{1,2,3,4,5,6,7,8,9,10,11,12})),
CONCATENATE($ES205," ",$L205)="RussOutdoor метро",
_xlpm.COEFF*
INDEX({0.8;0.9;1.1;1.1;1;1;1;1;1.1;1.1;1.1;1.1},
MATCH(MONTH(BB$15),
{1,2,3,4,5,6,7,8,9,10,11,12})),
$ES205&lt;&gt;"LisChannel",
_xlpm.COEFF,
$ES205&lt;&gt;"RussOutdoor",
_xlpm.COEFF))</f>
        <v/>
      </c>
      <c r="BC205" s="68">
        <f t="array" ref="BC205">
_xlfn.LET(_xlpm.COEFF,
IF($AW205+$AX205=0,0,IF(MAX(MIN($AX205,EOMONTH(BC$15,0))-MAX($AW205,BC$15)+1,)&gt;0,1,0)),
_xlfn.IFS(
$ES205="LisChannel",
_xlpm.COEFF*
INDEX({1;1;1.2;1.2;1;1;1;1;1.2;1.2;1.2;1.2},
MATCH(MONTH(BC$15),
{1,2,3,4,5,6,7,8,9,10,11,12})),
CONCATENATE($ES205," ",$L205)="RussOutdoor метро",
_xlpm.COEFF*
INDEX({0.8;0.9;1.1;1.1;1;1;1;1;1.1;1.1;1.1;1.1},
MATCH(MONTH(BC$15),
{1,2,3,4,5,6,7,8,9,10,11,12})),
$ES205&lt;&gt;"LisChannel",
_xlpm.COEFF,
$ES205&lt;&gt;"RussOutdoor",
_xlpm.COEFF))</f>
        <v/>
      </c>
      <c r="BD205" s="68">
        <f t="array" ref="BD205">
_xlfn.LET(_xlpm.COEFF,
IF($AW205+$AX205=0,0,IF(MAX(MIN($AX205,EOMONTH(BD$15,0))-MAX($AW205,BD$15)+1,)&gt;0,1,0)),
_xlfn.IFS(
$ES205="LisChannel",
_xlpm.COEFF*
INDEX({1;1;1.2;1.2;1;1;1;1;1.2;1.2;1.2;1.2},
MATCH(MONTH(BD$15),
{1,2,3,4,5,6,7,8,9,10,11,12})),
CONCATENATE($ES205," ",$L205)="RussOutdoor метро",
_xlpm.COEFF*
INDEX({0.8;0.9;1.1;1.1;1;1;1;1;1.1;1.1;1.1;1.1},
MATCH(MONTH(BD$15),
{1,2,3,4,5,6,7,8,9,10,11,12})),
$ES205&lt;&gt;"LisChannel",
_xlpm.COEFF,
$ES205&lt;&gt;"RussOutdoor",
_xlpm.COEFF))</f>
        <v/>
      </c>
      <c r="BE205" s="68">
        <f t="array" ref="BE205">
_xlfn.LET(_xlpm.COEFF,
IF($AW205+$AX205=0,0,IF(MAX(MIN($AX205,EOMONTH(BE$15,0))-MAX($AW205,BE$15)+1,)&gt;0,1,0)),
_xlfn.IFS(
$ES205="LisChannel",
_xlpm.COEFF*
INDEX({1;1;1.2;1.2;1;1;1;1;1.2;1.2;1.2;1.2},
MATCH(MONTH(BE$15),
{1,2,3,4,5,6,7,8,9,10,11,12})),
CONCATENATE($ES205," ",$L205)="RussOutdoor метро",
_xlpm.COEFF*
INDEX({0.8;0.9;1.1;1.1;1;1;1;1;1.1;1.1;1.1;1.1},
MATCH(MONTH(BE$15),
{1,2,3,4,5,6,7,8,9,10,11,12})),
$ES205&lt;&gt;"LisChannel",
_xlpm.COEFF,
$ES205&lt;&gt;"RussOutdoor",
_xlpm.COEFF))</f>
        <v/>
      </c>
      <c r="BF205" s="68">
        <f t="array" ref="BF205">
_xlfn.LET(_xlpm.COEFF,
IF($AW205+$AX205=0,0,IF(MAX(MIN($AX205,EOMONTH(BF$15,0))-MAX($AW205,BF$15)+1,)&gt;0,1,0)),
_xlfn.IFS(
$ES205="LisChannel",
_xlpm.COEFF*
INDEX({1;1;1.2;1.2;1;1;1;1;1.2;1.2;1.2;1.2},
MATCH(MONTH(BF$15),
{1,2,3,4,5,6,7,8,9,10,11,12})),
CONCATENATE($ES205," ",$L205)="RussOutdoor метро",
_xlpm.COEFF*
INDEX({0.8;0.9;1.1;1.1;1;1;1;1;1.1;1.1;1.1;1.1},
MATCH(MONTH(BF$15),
{1,2,3,4,5,6,7,8,9,10,11,12})),
$ES205&lt;&gt;"LisChannel",
_xlpm.COEFF,
$ES205&lt;&gt;"RussOutdoor",
_xlpm.COEFF))</f>
        <v/>
      </c>
      <c r="BG205" s="68">
        <f t="array" ref="BG205">
_xlfn.LET(_xlpm.COEFF,
IF($AW205+$AX205=0,0,IF(MAX(MIN($AX205,EOMONTH(BG$15,0))-MAX($AW205,BG$15)+1,)&gt;0,1,0)),
_xlfn.IFS(
$ES205="LisChannel",
_xlpm.COEFF*
INDEX({1;1;1.2;1.2;1;1;1;1;1.2;1.2;1.2;1.2},
MATCH(MONTH(BG$15),
{1,2,3,4,5,6,7,8,9,10,11,12})),
CONCATENATE($ES205," ",$L205)="RussOutdoor метро",
_xlpm.COEFF*
INDEX({0.8;0.9;1.1;1.1;1;1;1;1;1.1;1.1;1.1;1.1},
MATCH(MONTH(BG$15),
{1,2,3,4,5,6,7,8,9,10,11,12})),
$ES205&lt;&gt;"LisChannel",
_xlpm.COEFF,
$ES205&lt;&gt;"RussOutdoor",
_xlpm.COEFF))</f>
        <v/>
      </c>
      <c r="BH205" s="68">
        <f t="array" ref="BH205">
_xlfn.LET(_xlpm.COEFF,
IF($AW205+$AX205=0,0,IF(MAX(MIN($AX205,EOMONTH(BH$15,0))-MAX($AW205,BH$15)+1,)&gt;0,1,0)),
_xlfn.IFS(
$ES205="LisChannel",
_xlpm.COEFF*
INDEX({1;1;1.2;1.2;1;1;1;1;1.2;1.2;1.2;1.2},
MATCH(MONTH(BH$15),
{1,2,3,4,5,6,7,8,9,10,11,12})),
CONCATENATE($ES205," ",$L205)="RussOutdoor метро",
_xlpm.COEFF*
INDEX({0.8;0.9;1.1;1.1;1;1;1;1;1.1;1.1;1.1;1.1},
MATCH(MONTH(BH$15),
{1,2,3,4,5,6,7,8,9,10,11,12})),
$ES205&lt;&gt;"LisChannel",
_xlpm.COEFF,
$ES205&lt;&gt;"RussOutdoor",
_xlpm.COEFF))</f>
        <v/>
      </c>
      <c r="BI205" s="68">
        <f t="array" ref="BI205">
_xlfn.LET(_xlpm.COEFF,
IF($AW205+$AX205=0,0,IF(MAX(MIN($AX205,EOMONTH(BI$15,0))-MAX($AW205,BI$15)+1,)&gt;0,1,0)),
_xlfn.IFS(
$ES205="LisChannel",
_xlpm.COEFF*
INDEX({1;1;1.2;1.2;1;1;1;1;1.2;1.2;1.2;1.2},
MATCH(MONTH(BI$15),
{1,2,3,4,5,6,7,8,9,10,11,12})),
CONCATENATE($ES205," ",$L205)="RussOutdoor метро",
_xlpm.COEFF*
INDEX({0.8;0.9;1.1;1.1;1;1;1;1;1.1;1.1;1.1;1.1},
MATCH(MONTH(BI$15),
{1,2,3,4,5,6,7,8,9,10,11,12})),
$ES205&lt;&gt;"LisChannel",
_xlpm.COEFF,
$ES205&lt;&gt;"RussOutdoor",
_xlpm.COEFF))</f>
        <v/>
      </c>
      <c r="BJ205" s="68">
        <f t="array" ref="BJ205">
_xlfn.LET(_xlpm.COEFF,
IF($AW205+$AX205=0,0,IF(MAX(MIN($AX205,EOMONTH(BJ$15,0))-MAX($AW205,BJ$15)+1,)&gt;0,1,0)),
_xlfn.IFS(
$ES205="LisChannel",
_xlpm.COEFF*
INDEX({1;1;1.2;1.2;1;1;1;1;1.2;1.2;1.2;1.2},
MATCH(MONTH(BJ$15),
{1,2,3,4,5,6,7,8,9,10,11,12})),
CONCATENATE($ES205," ",$L205)="RussOutdoor метро",
_xlpm.COEFF*
INDEX({0.8;0.9;1.1;1.1;1;1;1;1;1.1;1.1;1.1;1.1},
MATCH(MONTH(BJ$15),
{1,2,3,4,5,6,7,8,9,10,11,12})),
$ES205&lt;&gt;"LisChannel",
_xlpm.COEFF,
$ES205&lt;&gt;"RussOutdoor",
_xlpm.COEFF))</f>
        <v/>
      </c>
      <c r="BK205" s="68">
        <f t="array" ref="BK205">
_xlfn.LET(_xlpm.COEFF,
IF($AW205+$AX205=0,0,IF(MAX(MIN($AX205,EOMONTH(BK$15,0))-MAX($AW205,BK$15)+1,)&gt;0,1,0)),
_xlfn.IFS(
$ES205="LisChannel",
_xlpm.COEFF*
INDEX({1;1;1.2;1.2;1;1;1;1;1.2;1.2;1.2;1.2},
MATCH(MONTH(BK$15),
{1,2,3,4,5,6,7,8,9,10,11,12})),
CONCATENATE($ES205," ",$L205)="RussOutdoor метро",
_xlpm.COEFF*
INDEX({0.8;0.9;1.1;1.1;1;1;1;1;1.1;1.1;1.1;1.1},
MATCH(MONTH(BK$15),
{1,2,3,4,5,6,7,8,9,10,11,12})),
$ES205&lt;&gt;"LisChannel",
_xlpm.COEFF,
$ES205&lt;&gt;"RussOutdoor",
_xlpm.COEFF))</f>
        <v/>
      </c>
      <c r="BL205" s="62">
        <f>COUNTIFS($AZ205:$BK205,"&gt;0")</f>
        <v/>
      </c>
      <c r="BM205" s="65" t="n"/>
      <c r="BN205" s="125">
        <f>$DJ205</f>
        <v/>
      </c>
      <c r="BO205" s="63">
        <f>$DQ205</f>
        <v/>
      </c>
      <c r="BP205" s="125">
        <f>
IFERROR(
IF($BL205=0,0,
$BN205*(1-$BO205)),
0)</f>
        <v/>
      </c>
      <c r="BQ205" s="125">
        <f t="array" ref="BQ205">
IFERROR(
_xlfn.IFS(
$DH205="день_1",
$BP205*$BL205/($AX205-$AW205+1)*AZ205*(DAY(EOMONTH(AZ$15,0))),
$DH205="день_2",
$BP205/30*MAX(MIN($AX205,EOMONTH(AZ$15,0))-MAX($AW205,AZ$15)+1,),
$DH205="раб.день",
$BP205/30*(IFERROR(
_xlfn.LET(_xlpm.VD,
CHOOSE(
{1;2;3;4;5;6;7;8;9;10;11;12;13;14;15;16;17;18},
45658,45659,45660,45661,45662,45663,45664,45665,45711,45724,45778,45779,45785,45786,45820,45821,45965,46022),
_xlfn.LET(_xlpm.DD,
MAX(MIN($AX205,EOMONTH(AZ$15,0))-MAX($AW205,AZ$15),),
_xlfn.IFS(
AND(MONTH($AW205)=MONTH(AZ$15),MONTH($AX205)&lt;&gt;MONTH(AZ$15)),
NETWORKDAYS.INTL($AW205,$AW205+_xlpm.DD,1,_xlpm.VD),
AND(MONTH($AW205)&lt;&gt;MONTH(AZ$15),MONTH($AX205)=MONTH(AZ$15)),
NETWORKDAYS.INTL(($AX205)-_xlpm.DD,$AX205,1,_xlpm.VD),
AND(MONTH($AW205)&lt;MONTH(AZ$15),MONTH($AX205)&gt;MONTH(AZ$15)),
NETWORKDAYS.INTL((EOMONTH(AZ$15-1,1))-_xlpm.DD,EOMONTH(AZ$15-1,1),1,_xlpm.VD),
AND(MONTH($AW205)=MONTH(AZ$15),MONTH($AX205)=MONTH(AZ$15)),
NETWORKDAYS.INTL($AW205,$AX205,1,_xlpm.VD)))),0)),
$DH205="месяц",
$BP205*AZ205,
$DH205="неделя",
$BP205*AZ205/7*(ROUNDUP((DAY(EOMONTH(AZ$15,0)))/4,0))),
0)</f>
        <v/>
      </c>
      <c r="BR205" s="125">
        <f t="array" ref="BR205">
IFERROR(
_xlfn.IFS(
$DH205="день_1",
$BP205*$BL205/($AX205-$AW205+1)*BA205*(DAY(EOMONTH(BA$15,0))),
$DH205="день_2",
$BP205/30*MAX(MIN($AX205,EOMONTH(BA$15,0))-MAX($AW205,BA$15)+1,),
$DH205="раб.день",
$BP205/30*(IFERROR(
_xlfn.LET(_xlpm.VD,
CHOOSE(
{1;2;3;4;5;6;7;8;9;10;11;12;13;14;15;16;17;18},
45658,45659,45660,45661,45662,45663,45664,45665,45711,45724,45778,45779,45785,45786,45820,45821,45965,46022),
_xlfn.LET(_xlpm.DD,
MAX(MIN($AX205,EOMONTH(BA$15,0))-MAX($AW205,BA$15),),
_xlfn.IFS(
AND(MONTH($AW205)=MONTH(BA$15),MONTH($AX205)&lt;&gt;MONTH(BA$15)),
NETWORKDAYS.INTL($AW205,$AW205+_xlpm.DD,1,_xlpm.VD),
AND(MONTH($AW205)&lt;&gt;MONTH(BA$15),MONTH($AX205)=MONTH(BA$15)),
NETWORKDAYS.INTL(($AX205)-_xlpm.DD,$AX205,1,_xlpm.VD),
AND(MONTH($AW205)&lt;MONTH(BA$15),MONTH($AX205)&gt;MONTH(BA$15)),
NETWORKDAYS.INTL((EOMONTH(BA$15-1,1))-_xlpm.DD,EOMONTH(BA$15-1,1),1,_xlpm.VD),
AND(MONTH($AW205)=MONTH(BA$15),MONTH($AX205)=MONTH(BA$15)),
NETWORKDAYS.INTL($AW205,$AX205,1,_xlpm.VD)))),0)),
$DH205="месяц",
$BP205*BA205,
$DH205="неделя",
$BP205*BA205/7*(ROUNDUP((DAY(EOMONTH(BA$15,0)))/4,0))),
0)</f>
        <v/>
      </c>
      <c r="BS205" s="125">
        <f t="array" ref="BS205">
IFERROR(
_xlfn.IFS(
$DH205="день_1",
$BP205*$BL205/($AX205-$AW205+1)*BB205*(DAY(EOMONTH(BB$15,0))),
$DH205="день_2",
$BP205/30*MAX(MIN($AX205,EOMONTH(BB$15,0))-MAX($AW205,BB$15)+1,),
$DH205="раб.день",
$BP205/30*(IFERROR(
_xlfn.LET(_xlpm.VD,
CHOOSE(
{1;2;3;4;5;6;7;8;9;10;11;12;13;14;15;16;17;18},
45658,45659,45660,45661,45662,45663,45664,45665,45711,45724,45778,45779,45785,45786,45820,45821,45965,46022),
_xlfn.LET(_xlpm.DD,
MAX(MIN($AX205,EOMONTH(BB$15,0))-MAX($AW205,BB$15),),
_xlfn.IFS(
AND(MONTH($AW205)=MONTH(BB$15),MONTH($AX205)&lt;&gt;MONTH(BB$15)),
NETWORKDAYS.INTL($AW205,$AW205+_xlpm.DD,1,_xlpm.VD),
AND(MONTH($AW205)&lt;&gt;MONTH(BB$15),MONTH($AX205)=MONTH(BB$15)),
NETWORKDAYS.INTL(($AX205)-_xlpm.DD,$AX205,1,_xlpm.VD),
AND(MONTH($AW205)&lt;MONTH(BB$15),MONTH($AX205)&gt;MONTH(BB$15)),
NETWORKDAYS.INTL((EOMONTH(BB$15-1,1))-_xlpm.DD,EOMONTH(BB$15-1,1),1,_xlpm.VD),
AND(MONTH($AW205)=MONTH(BB$15),MONTH($AX205)=MONTH(BB$15)),
NETWORKDAYS.INTL($AW205,$AX205,1,_xlpm.VD)))),0)),
$DH205="месяц",
$BP205*BB205,
$DH205="неделя",
$BP205*BB205/7*(ROUNDUP((DAY(EOMONTH(BB$15,0)))/4,0))),
0)</f>
        <v/>
      </c>
      <c r="BT205" s="125">
        <f t="array" ref="BT205">
IFERROR(
_xlfn.IFS(
$DH205="день_1",
$BP205*$BL205/($AX205-$AW205+1)*BC205*(DAY(EOMONTH(BC$15,0))),
$DH205="день_2",
$BP205/30*MAX(MIN($AX205,EOMONTH(BC$15,0))-MAX($AW205,BC$15)+1,),
$DH205="раб.день",
$BP205/30*(IFERROR(
_xlfn.LET(_xlpm.VD,
CHOOSE(
{1;2;3;4;5;6;7;8;9;10;11;12;13;14;15;16;17;18},
45658,45659,45660,45661,45662,45663,45664,45665,45711,45724,45778,45779,45785,45786,45820,45821,45965,46022),
_xlfn.LET(_xlpm.DD,
MAX(MIN($AX205,EOMONTH(BC$15,0))-MAX($AW205,BC$15),),
_xlfn.IFS(
AND(MONTH($AW205)=MONTH(BC$15),MONTH($AX205)&lt;&gt;MONTH(BC$15)),
NETWORKDAYS.INTL($AW205,$AW205+_xlpm.DD,1,_xlpm.VD),
AND(MONTH($AW205)&lt;&gt;MONTH(BC$15),MONTH($AX205)=MONTH(BC$15)),
NETWORKDAYS.INTL(($AX205)-_xlpm.DD,$AX205,1,_xlpm.VD),
AND(MONTH($AW205)&lt;MONTH(BC$15),MONTH($AX205)&gt;MONTH(BC$15)),
NETWORKDAYS.INTL((EOMONTH(BC$15-1,1))-_xlpm.DD,EOMONTH(BC$15-1,1),1,_xlpm.VD),
AND(MONTH($AW205)=MONTH(BC$15),MONTH($AX205)=MONTH(BC$15)),
NETWORKDAYS.INTL($AW205,$AX205,1,_xlpm.VD)))),0)),
$DH205="месяц",
$BP205*BC205,
$DH205="неделя",
$BP205*BC205/7*(ROUNDUP((DAY(EOMONTH(BC$15,0)))/4,0))),
0)</f>
        <v/>
      </c>
      <c r="BU205" s="125">
        <f t="array" ref="BU205">
IFERROR(
_xlfn.IFS(
$DH205="день_1",
$BP205*$BL205/($AX205-$AW205+1)*BD205*(DAY(EOMONTH(BD$15,0))),
$DH205="день_2",
$BP205/30*MAX(MIN($AX205,EOMONTH(BD$15,0))-MAX($AW205,BD$15)+1,),
$DH205="раб.день",
$BP205/30*(IFERROR(
_xlfn.LET(_xlpm.VD,
CHOOSE(
{1;2;3;4;5;6;7;8;9;10;11;12;13;14;15;16;17;18},
45658,45659,45660,45661,45662,45663,45664,45665,45711,45724,45778,45779,45785,45786,45820,45821,45965,46022),
_xlfn.LET(_xlpm.DD,
MAX(MIN($AX205,EOMONTH(BD$15,0))-MAX($AW205,BD$15),),
_xlfn.IFS(
AND(MONTH($AW205)=MONTH(BD$15),MONTH($AX205)&lt;&gt;MONTH(BD$15)),
NETWORKDAYS.INTL($AW205,$AW205+_xlpm.DD,1,_xlpm.VD),
AND(MONTH($AW205)&lt;&gt;MONTH(BD$15),MONTH($AX205)=MONTH(BD$15)),
NETWORKDAYS.INTL(($AX205)-_xlpm.DD,$AX205,1,_xlpm.VD),
AND(MONTH($AW205)&lt;MONTH(BD$15),MONTH($AX205)&gt;MONTH(BD$15)),
NETWORKDAYS.INTL((EOMONTH(BD$15-1,1))-_xlpm.DD,EOMONTH(BD$15-1,1),1,_xlpm.VD),
AND(MONTH($AW205)=MONTH(BD$15),MONTH($AX205)=MONTH(BD$15)),
NETWORKDAYS.INTL($AW205,$AX205,1,_xlpm.VD)))),0)),
$DH205="месяц",
$BP205*BD205,
$DH205="неделя",
$BP205*BD205/7*(ROUNDUP((DAY(EOMONTH(BD$15,0)))/4,0))),
0)</f>
        <v/>
      </c>
      <c r="BV205" s="125">
        <f t="array" ref="BV205">
IFERROR(
_xlfn.IFS(
$DH205="день_1",
$BP205*$BL205/($AX205-$AW205+1)*BE205*(DAY(EOMONTH(BE$15,0))),
$DH205="день_2",
$BP205/30*MAX(MIN($AX205,EOMONTH(BE$15,0))-MAX($AW205,BE$15)+1,),
$DH205="раб.день",
$BP205/30*(IFERROR(
_xlfn.LET(_xlpm.VD,
CHOOSE(
{1;2;3;4;5;6;7;8;9;10;11;12;13;14;15;16;17;18},
45658,45659,45660,45661,45662,45663,45664,45665,45711,45724,45778,45779,45785,45786,45820,45821,45965,46022),
_xlfn.LET(_xlpm.DD,
MAX(MIN($AX205,EOMONTH(BE$15,0))-MAX($AW205,BE$15),),
_xlfn.IFS(
AND(MONTH($AW205)=MONTH(BE$15),MONTH($AX205)&lt;&gt;MONTH(BE$15)),
NETWORKDAYS.INTL($AW205,$AW205+_xlpm.DD,1,_xlpm.VD),
AND(MONTH($AW205)&lt;&gt;MONTH(BE$15),MONTH($AX205)=MONTH(BE$15)),
NETWORKDAYS.INTL(($AX205)-_xlpm.DD,$AX205,1,_xlpm.VD),
AND(MONTH($AW205)&lt;MONTH(BE$15),MONTH($AX205)&gt;MONTH(BE$15)),
NETWORKDAYS.INTL((EOMONTH(BE$15-1,1))-_xlpm.DD,EOMONTH(BE$15-1,1),1,_xlpm.VD),
AND(MONTH($AW205)=MONTH(BE$15),MONTH($AX205)=MONTH(BE$15)),
NETWORKDAYS.INTL($AW205,$AX205,1,_xlpm.VD)))),0)),
$DH205="месяц",
$BP205*BE205,
$DH205="неделя",
$BP205*BE205/7*(ROUNDUP((DAY(EOMONTH(BE$15,0)))/4,0))),
0)</f>
        <v/>
      </c>
      <c r="BW205" s="125">
        <f t="array" ref="BW205">
IFERROR(
_xlfn.IFS(
$DH205="день_1",
$BP205*$BL205/($AX205-$AW205+1)*BF205*(DAY(EOMONTH(BF$15,0))),
$DH205="день_2",
$BP205/30*MAX(MIN($AX205,EOMONTH(BF$15,0))-MAX($AW205,BF$15)+1,),
$DH205="раб.день",
$BP205/30*(IFERROR(
_xlfn.LET(_xlpm.VD,
CHOOSE(
{1;2;3;4;5;6;7;8;9;10;11;12;13;14;15;16;17;18},
45658,45659,45660,45661,45662,45663,45664,45665,45711,45724,45778,45779,45785,45786,45820,45821,45965,46022),
_xlfn.LET(_xlpm.DD,
MAX(MIN($AX205,EOMONTH(BF$15,0))-MAX($AW205,BF$15),),
_xlfn.IFS(
AND(MONTH($AW205)=MONTH(BF$15),MONTH($AX205)&lt;&gt;MONTH(BF$15)),
NETWORKDAYS.INTL($AW205,$AW205+_xlpm.DD,1,_xlpm.VD),
AND(MONTH($AW205)&lt;&gt;MONTH(BF$15),MONTH($AX205)=MONTH(BF$15)),
NETWORKDAYS.INTL(($AX205)-_xlpm.DD,$AX205,1,_xlpm.VD),
AND(MONTH($AW205)&lt;MONTH(BF$15),MONTH($AX205)&gt;MONTH(BF$15)),
NETWORKDAYS.INTL((EOMONTH(BF$15-1,1))-_xlpm.DD,EOMONTH(BF$15-1,1),1,_xlpm.VD),
AND(MONTH($AW205)=MONTH(BF$15),MONTH($AX205)=MONTH(BF$15)),
NETWORKDAYS.INTL($AW205,$AX205,1,_xlpm.VD)))),0)),
$DH205="месяц",
$BP205*BF205,
$DH205="неделя",
$BP205*BF205/7*(ROUNDUP((DAY(EOMONTH(BF$15,0)))/4,0))),
0)</f>
        <v/>
      </c>
      <c r="BX205" s="125">
        <f t="array" ref="BX205">
IFERROR(
_xlfn.IFS(
$DH205="день_1",
$BP205*$BL205/($AX205-$AW205+1)*BG205*(DAY(EOMONTH(BG$15,0))),
$DH205="день_2",
$BP205/30*MAX(MIN($AX205,EOMONTH(BG$15,0))-MAX($AW205,BG$15)+1,),
$DH205="раб.день",
$BP205/30*(IFERROR(
_xlfn.LET(_xlpm.VD,
CHOOSE(
{1;2;3;4;5;6;7;8;9;10;11;12;13;14;15;16;17;18},
45658,45659,45660,45661,45662,45663,45664,45665,45711,45724,45778,45779,45785,45786,45820,45821,45965,46022),
_xlfn.LET(_xlpm.DD,
MAX(MIN($AX205,EOMONTH(BG$15,0))-MAX($AW205,BG$15),),
_xlfn.IFS(
AND(MONTH($AW205)=MONTH(BG$15),MONTH($AX205)&lt;&gt;MONTH(BG$15)),
NETWORKDAYS.INTL($AW205,$AW205+_xlpm.DD,1,_xlpm.VD),
AND(MONTH($AW205)&lt;&gt;MONTH(BG$15),MONTH($AX205)=MONTH(BG$15)),
NETWORKDAYS.INTL(($AX205)-_xlpm.DD,$AX205,1,_xlpm.VD),
AND(MONTH($AW205)&lt;MONTH(BG$15),MONTH($AX205)&gt;MONTH(BG$15)),
NETWORKDAYS.INTL((EOMONTH(BG$15-1,1))-_xlpm.DD,EOMONTH(BG$15-1,1),1,_xlpm.VD),
AND(MONTH($AW205)=MONTH(BG$15),MONTH($AX205)=MONTH(BG$15)),
NETWORKDAYS.INTL($AW205,$AX205,1,_xlpm.VD)))),0)),
$DH205="месяц",
$BP205*BG205,
$DH205="неделя",
$BP205*BG205/7*(ROUNDUP((DAY(EOMONTH(BG$15,0)))/4,0))),
0)</f>
        <v/>
      </c>
      <c r="BY205" s="125">
        <f t="array" ref="BY205">
IFERROR(
_xlfn.IFS(
$DH205="день_1",
$BP205*$BL205/($AX205-$AW205+1)*BH205*(DAY(EOMONTH(BH$15,0))),
$DH205="день_2",
$BP205/30*MAX(MIN($AX205,EOMONTH(BH$15,0))-MAX($AW205,BH$15)+1,),
$DH205="раб.день",
$BP205/30*(IFERROR(
_xlfn.LET(_xlpm.VD,
CHOOSE(
{1;2;3;4;5;6;7;8;9;10;11;12;13;14;15;16;17;18},
45658,45659,45660,45661,45662,45663,45664,45665,45711,45724,45778,45779,45785,45786,45820,45821,45965,46022),
_xlfn.LET(_xlpm.DD,
MAX(MIN($AX205,EOMONTH(BH$15,0))-MAX($AW205,BH$15),),
_xlfn.IFS(
AND(MONTH($AW205)=MONTH(BH$15),MONTH($AX205)&lt;&gt;MONTH(BH$15)),
NETWORKDAYS.INTL($AW205,$AW205+_xlpm.DD,1,_xlpm.VD),
AND(MONTH($AW205)&lt;&gt;MONTH(BH$15),MONTH($AX205)=MONTH(BH$15)),
NETWORKDAYS.INTL(($AX205)-_xlpm.DD,$AX205,1,_xlpm.VD),
AND(MONTH($AW205)&lt;MONTH(BH$15),MONTH($AX205)&gt;MONTH(BH$15)),
NETWORKDAYS.INTL((EOMONTH(BH$15-1,1))-_xlpm.DD,EOMONTH(BH$15-1,1),1,_xlpm.VD),
AND(MONTH($AW205)=MONTH(BH$15),MONTH($AX205)=MONTH(BH$15)),
NETWORKDAYS.INTL($AW205,$AX205,1,_xlpm.VD)))),0)),
$DH205="месяц",
$BP205*BH205,
$DH205="неделя",
$BP205*BH205/7*(ROUNDUP((DAY(EOMONTH(BH$15,0)))/4,0))),
0)</f>
        <v/>
      </c>
      <c r="BZ205" s="125">
        <f t="array" ref="BZ205">
IFERROR(
_xlfn.IFS(
$DH205="день_1",
$BP205*$BL205/($AX205-$AW205+1)*BI205*(DAY(EOMONTH(BI$15,0))),
$DH205="день_2",
$BP205/30*MAX(MIN($AX205,EOMONTH(BI$15,0))-MAX($AW205,BI$15)+1,),
$DH205="раб.день",
$BP205/30*(IFERROR(
_xlfn.LET(_xlpm.VD,
CHOOSE(
{1;2;3;4;5;6;7;8;9;10;11;12;13;14;15;16;17;18},
45658,45659,45660,45661,45662,45663,45664,45665,45711,45724,45778,45779,45785,45786,45820,45821,45965,46022),
_xlfn.LET(_xlpm.DD,
MAX(MIN($AX205,EOMONTH(BI$15,0))-MAX($AW205,BI$15),),
_xlfn.IFS(
AND(MONTH($AW205)=MONTH(BI$15),MONTH($AX205)&lt;&gt;MONTH(BI$15)),
NETWORKDAYS.INTL($AW205,$AW205+_xlpm.DD,1,_xlpm.VD),
AND(MONTH($AW205)&lt;&gt;MONTH(BI$15),MONTH($AX205)=MONTH(BI$15)),
NETWORKDAYS.INTL(($AX205)-_xlpm.DD,$AX205,1,_xlpm.VD),
AND(MONTH($AW205)&lt;MONTH(BI$15),MONTH($AX205)&gt;MONTH(BI$15)),
NETWORKDAYS.INTL((EOMONTH(BI$15-1,1))-_xlpm.DD,EOMONTH(BI$15-1,1),1,_xlpm.VD),
AND(MONTH($AW205)=MONTH(BI$15),MONTH($AX205)=MONTH(BI$15)),
NETWORKDAYS.INTL($AW205,$AX205,1,_xlpm.VD)))),0)),
$DH205="месяц",
$BP205*BI205,
$DH205="неделя",
$BP205*BI205/7*(ROUNDUP((DAY(EOMONTH(BI$15,0)))/4,0))),
0)</f>
        <v/>
      </c>
      <c r="CA205" s="125">
        <f t="array" ref="CA205">
IFERROR(
_xlfn.IFS(
$DH205="день_1",
$BP205*$BL205/($AX205-$AW205+1)*BJ205*(DAY(EOMONTH(BJ$15,0))),
$DH205="день_2",
$BP205/30*MAX(MIN($AX205,EOMONTH(BJ$15,0))-MAX($AW205,BJ$15)+1,),
$DH205="раб.день",
$BP205/30*(IFERROR(
_xlfn.LET(_xlpm.VD,
CHOOSE(
{1;2;3;4;5;6;7;8;9;10;11;12;13;14;15;16;17;18},
45658,45659,45660,45661,45662,45663,45664,45665,45711,45724,45778,45779,45785,45786,45820,45821,45965,46022),
_xlfn.LET(_xlpm.DD,
MAX(MIN($AX205,EOMONTH(BJ$15,0))-MAX($AW205,BJ$15),),
_xlfn.IFS(
AND(MONTH($AW205)=MONTH(BJ$15),MONTH($AX205)&lt;&gt;MONTH(BJ$15)),
NETWORKDAYS.INTL($AW205,$AW205+_xlpm.DD,1,_xlpm.VD),
AND(MONTH($AW205)&lt;&gt;MONTH(BJ$15),MONTH($AX205)=MONTH(BJ$15)),
NETWORKDAYS.INTL(($AX205)-_xlpm.DD,$AX205,1,_xlpm.VD),
AND(MONTH($AW205)&lt;MONTH(BJ$15),MONTH($AX205)&gt;MONTH(BJ$15)),
NETWORKDAYS.INTL((EOMONTH(BJ$15-1,1))-_xlpm.DD,EOMONTH(BJ$15-1,1),1,_xlpm.VD),
AND(MONTH($AW205)=MONTH(BJ$15),MONTH($AX205)=MONTH(BJ$15)),
NETWORKDAYS.INTL($AW205,$AX205,1,_xlpm.VD)))),0)),
$DH205="месяц",
$BP205*BJ205,
$DH205="неделя",
$BP205*BJ205/7*(ROUNDUP((DAY(EOMONTH(BJ$15,0)))/4,0))),
0)</f>
        <v/>
      </c>
      <c r="CB205" s="125">
        <f t="array" ref="CB205">
IFERROR(
_xlfn.IFS(
$DH205="день_1",
$BP205*$BL205/($AX205-$AW205+1)*BK205*(DAY(EOMONTH(BK$15,0))),
$DH205="день_2",
$BP205/30*MAX(MIN($AX205,EOMONTH(BK$15,0))-MAX($AW205,BK$15)+1,),
$DH205="раб.день",
$BP205/30*(IFERROR(
_xlfn.LET(_xlpm.VD,
CHOOSE(
{1;2;3;4;5;6;7;8;9;10;11;12;13;14;15;16;17;18},
45658,45659,45660,45661,45662,45663,45664,45665,45711,45724,45778,45779,45785,45786,45820,45821,45965,46022),
_xlfn.LET(_xlpm.DD,
MAX(MIN($AX205,EOMONTH(BK$15,0))-MAX($AW205,BK$15),),
_xlfn.IFS(
AND(MONTH($AW205)=MONTH(BK$15),MONTH($AX205)&lt;&gt;MONTH(BK$15)),
NETWORKDAYS.INTL($AW205,$AW205+_xlpm.DD,1,_xlpm.VD),
AND(MONTH($AW205)&lt;&gt;MONTH(BK$15),MONTH($AX205)=MONTH(BK$15)),
NETWORKDAYS.INTL(($AX205)-_xlpm.DD,$AX205,1,_xlpm.VD),
AND(MONTH($AW205)&lt;MONTH(BK$15),MONTH($AX205)&gt;MONTH(BK$15)),
NETWORKDAYS.INTL((EOMONTH(BK$15-1,1))-_xlpm.DD,EOMONTH(BK$15-1,1),1,_xlpm.VD),
AND(MONTH($AW205)=MONTH(BK$15),MONTH($AX205)=MONTH(BK$15)),
NETWORKDAYS.INTL($AW205,$AX205,1,_xlpm.VD)))),0)),
$DH205="месяц",
$BP205*BK205,
$DH205="неделя",
$BP205*BK205/7*(ROUNDUP((DAY(EOMONTH(BK$15,0)))/4,0))),
0)</f>
        <v/>
      </c>
      <c r="CC205" s="125">
        <f>SUM($BQ205:$CB205)</f>
        <v/>
      </c>
      <c r="CD205" s="126">
        <f>SUM($EH205:$EH205)</f>
        <v/>
      </c>
      <c r="CE205" s="126">
        <f>$CD205*$AB205</f>
        <v/>
      </c>
      <c r="CF205" s="126">
        <f>SUM($EK205:$EK205)</f>
        <v/>
      </c>
      <c r="CG205" s="126">
        <f>$CF205*$AB205</f>
        <v/>
      </c>
      <c r="CH205" s="126">
        <f>SUM($CC205,$CE205,$CG205)</f>
        <v/>
      </c>
      <c r="CI205" s="126">
        <f>$CH205*(1+$CM205)</f>
        <v/>
      </c>
      <c r="CJ205" s="127" t="n">
        <v>0</v>
      </c>
      <c r="CK205" s="126">
        <f>SUM($CH205:$CH205)*(1+$CJ205)</f>
        <v/>
      </c>
      <c r="CL205" s="126">
        <f>SUM($CH205:$CH205)*(1+$CM205)</f>
        <v/>
      </c>
      <c r="CM205" s="59" t="inlineStr">
        <is>
          <t>20%</t>
        </is>
      </c>
      <c r="CN205" s="59" t="n"/>
      <c r="CO205" s="72" t="n"/>
      <c r="CP205" s="59" t="n"/>
      <c r="CQ205" s="73" t="n"/>
      <c r="CR205" s="73" t="n"/>
      <c r="CS205" s="73" t="n"/>
      <c r="CT205" s="72" t="n"/>
      <c r="CU205" s="79" t="inlineStr">
        <is>
          <t> </t>
        </is>
      </c>
      <c r="CV205" s="60" t="n"/>
      <c r="CW205" s="60" t="n"/>
      <c r="CX205" s="60" t="n"/>
      <c r="CY205" s="127">
        <f>IFERROR(($CC205-$EE205)/($EE205/(1-$DQ205)),0)</f>
        <v/>
      </c>
      <c r="CZ205" s="127">
        <f>IFERROR(1-$EI205/($CE205),0)</f>
        <v/>
      </c>
      <c r="DA205" s="127">
        <f>IFERROR(1-$EL205/($CG205),0)</f>
        <v/>
      </c>
      <c r="DB205" s="126">
        <f>ROUND(IFERROR(($CI205/(1+$CM205)-$EN205),0),2)</f>
        <v/>
      </c>
      <c r="DC205" s="128" t="n"/>
      <c r="DD205" s="125" t="n"/>
      <c r="DE205" s="75" t="n">
        <v>0</v>
      </c>
      <c r="DF205" s="128" t="n"/>
      <c r="DG205" s="125">
        <f>IF($DC205=0,0,$DD205*($DC205*100%-$DE205*$DF205))*SUM($AB205:$AB205)</f>
        <v/>
      </c>
      <c r="DH205" s="129" t="inlineStr">
        <is>
          <t>месяц</t>
        </is>
      </c>
      <c r="DI205" s="130">
        <f t="array" ref="DI205">IFERROR(
IF($ES205="LisChannel",
(ROUND(((INDEX({174.625;153.888888888889;130.972222222222},MATCH($AI205,{2;3;4}),0))*$AG205*$AI205),2)),0),0)</f>
        <v/>
      </c>
      <c r="DJ205" s="130">
        <f>
_xlfn.LET(_xlpm.X,
IFERROR(
IF($ES205="НовиковТВ",
(_xlfn.LET(_xlpm.NTV,
_xlfn.LET(_xlpm.MIN,350000,
IF(SUMIFS($DI:$DI,$ES:$ES,"НовиковТВ")&lt;=_xlpm.MIN,
(SUMIFS($DI:$DI,$ES:$ES,"НовиковТВ")/(COUNTIFS($ES:$ES,"НовиковТВ")))*_xlpm.MIN/SUMIFS($DI:$DI,$ES:$ES,"НовиковТВ"),
DI205)),
_xlpm.NTV+$DG205/(1-(1-(_xlpm.NTV)*(1-$DL205)*(1-$DM205)*(1-$DN205)*(1-$DO205)*(1-$DP205)/_xlpm.NTV))))/(1+$EP205),
$DI205+$DG205/(1-(1-($DI205)*(1-$DL205)*(1-$DM205)*(1-$DN205)*(1-$DO205)*(1-$DP205)/$DI205))),
0),
_xlpm.X*(1+$CM205)*(1+$CW205)-_xlpm.X*(1+$CM205)+_xlpm.X)</f>
        <v/>
      </c>
      <c r="DK205" s="125" t="inlineStr">
        <is>
          <t>послед.</t>
        </is>
      </c>
      <c r="DL205" s="63" t="n">
        <v>0</v>
      </c>
      <c r="DM205" s="63" t="n">
        <v>0</v>
      </c>
      <c r="DN205" s="63" t="n">
        <v>0</v>
      </c>
      <c r="DO205" s="63" t="n">
        <v>0</v>
      </c>
      <c r="DP205" s="63" t="n">
        <v>0</v>
      </c>
      <c r="DQ205" s="63">
        <f t="array" ref="DQ205">IFERROR(_xlfn.IFS(
$DK205="послед.",1-(1-$DL205)*(1-$DM205)*(1-$DN205)*(1-$DO205)*(1-$DP205),
$DK205="сумм.",$DL205+$DM205+$DN205+$DO205+$DP205),
0)</f>
        <v/>
      </c>
      <c r="DR205" s="125">
        <f t="array" ref="DR205">
IFERROR(
_xlfn.IFS(
$BL205=0,
0,
$BL205&gt;0,
_xlfn.IFS($DK205="послед.",
$DJ205*(1-$DL205)*(1-$DM205)*(1-$DN205)*(1-$DO205)*(1-$DP205),
$DK205="сумм.",
$DJ205*(1-($DL205+$DM205+$DN205+$DO205+$DP205)))),0)</f>
        <v/>
      </c>
      <c r="DS205" s="125">
        <f t="array" ref="DS205">
IFERROR(_xlfn.IFS(
$DH205="день_1",
$DR205*$BL205/($AX205-$AW205+1)*AZ205*(DAY(EOMONTH(AZ$15,0))),
$DH205="день_2",
$DR205/30*MAX(MIN($AX205,EOMONTH(AZ$15,0))-MAX($AW205,AZ$15)+1,),
$DH205="раб.день",
$DR205/30*(IFERROR(
_xlfn.LET(_xlpm.VD,
CHOOSE(
{1;2;3;4;5;6;7;8;9;10;11;12;13;14;15;16;17;18},
45658,45659,45660,45661,45662,45663,45664,45665,45711,45724,45778,45779,45785,45786,45820,45821,45965,46022),
_xlfn.LET(_xlpm.DD,
MAX(MIN($AX205,EOMONTH(AZ$15,0))-MAX($AW205,AZ$15),),
_xlfn.IFS(
AND(MONTH($AW205)=MONTH(AZ$15),MONTH($AX205)&lt;&gt;MONTH(AZ$15)),
NETWORKDAYS.INTL($AW205,$AW205+_xlpm.DD,1,_xlpm.VD),
AND(MONTH($AW205)&lt;&gt;MONTH(AZ$15),MONTH($AX205)=MONTH(AZ$15)),
NETWORKDAYS.INTL(($AX205)-_xlpm.DD,$AX205,1,_xlpm.VD),
AND(MONTH($AW205)&lt;MONTH(AZ$15),MONTH($AX205)&gt;MONTH(AZ$15)),
NETWORKDAYS.INTL((EOMONTH(AZ$15-1,1))-_xlpm.DD,EOMONTH(AZ$15-1,1),1,_xlpm.VD),
AND(MONTH($AW205)=MONTH(AZ$15),MONTH($AX205)=MONTH(AZ$15)),
NETWORKDAYS.INTL($AW205,$AX205,1,_xlpm.VD)))),0)),
$DH205="месяц",
$DR205*AZ205,
$DH205="неделя",
$DR205*AZ205/7*(ROUNDUP((DAY(EOMONTH(AZ$15,0)))/4,0))),
0)</f>
        <v/>
      </c>
      <c r="DT205" s="125">
        <f t="array" ref="DT205">
IFERROR(_xlfn.IFS(
$DH205="день_1",
$DR205*$BL205/($AX205-$AW205+1)*BA205*(DAY(EOMONTH(BA$15,0))),
$DH205="день_2",
$DR205/30*MAX(MIN($AX205,EOMONTH(BA$15,0))-MAX($AW205,BA$15)+1,),
$DH205="раб.день",
$DR205/30*(IFERROR(
_xlfn.LET(_xlpm.VD,
CHOOSE(
{1;2;3;4;5;6;7;8;9;10;11;12;13;14;15;16;17;18},
45658,45659,45660,45661,45662,45663,45664,45665,45711,45724,45778,45779,45785,45786,45820,45821,45965,46022),
_xlfn.LET(_xlpm.DD,
MAX(MIN($AX205,EOMONTH(BA$15,0))-MAX($AW205,BA$15),),
_xlfn.IFS(
AND(MONTH($AW205)=MONTH(BA$15),MONTH($AX205)&lt;&gt;MONTH(BA$15)),
NETWORKDAYS.INTL($AW205,$AW205+_xlpm.DD,1,_xlpm.VD),
AND(MONTH($AW205)&lt;&gt;MONTH(BA$15),MONTH($AX205)=MONTH(BA$15)),
NETWORKDAYS.INTL(($AX205)-_xlpm.DD,$AX205,1,_xlpm.VD),
AND(MONTH($AW205)&lt;MONTH(BA$15),MONTH($AX205)&gt;MONTH(BA$15)),
NETWORKDAYS.INTL((EOMONTH(BA$15-1,1))-_xlpm.DD,EOMONTH(BA$15-1,1),1,_xlpm.VD),
AND(MONTH($AW205)=MONTH(BA$15),MONTH($AX205)=MONTH(BA$15)),
NETWORKDAYS.INTL($AW205,$AX205,1,_xlpm.VD)))),0)),
$DH205="месяц",
$DR205*BA205,
$DH205="неделя",
$DR205*BA205/7*(ROUNDUP((DAY(EOMONTH(BA$15,0)))/4,0))),
0)</f>
        <v/>
      </c>
      <c r="DU205" s="125">
        <f t="array" ref="DU205">
IFERROR(_xlfn.IFS(
$DH205="день_1",
$DR205*$BL205/($AX205-$AW205+1)*BB205*(DAY(EOMONTH(BB$15,0))),
$DH205="день_2",
$DR205/30*MAX(MIN($AX205,EOMONTH(BB$15,0))-MAX($AW205,BB$15)+1,),
$DH205="раб.день",
$DR205/30*(IFERROR(
_xlfn.LET(_xlpm.VD,
CHOOSE(
{1;2;3;4;5;6;7;8;9;10;11;12;13;14;15;16;17;18},
45658,45659,45660,45661,45662,45663,45664,45665,45711,45724,45778,45779,45785,45786,45820,45821,45965,46022),
_xlfn.LET(_xlpm.DD,
MAX(MIN($AX205,EOMONTH(BB$15,0))-MAX($AW205,BB$15),),
_xlfn.IFS(
AND(MONTH($AW205)=MONTH(BB$15),MONTH($AX205)&lt;&gt;MONTH(BB$15)),
NETWORKDAYS.INTL($AW205,$AW205+_xlpm.DD,1,_xlpm.VD),
AND(MONTH($AW205)&lt;&gt;MONTH(BB$15),MONTH($AX205)=MONTH(BB$15)),
NETWORKDAYS.INTL(($AX205)-_xlpm.DD,$AX205,1,_xlpm.VD),
AND(MONTH($AW205)&lt;MONTH(BB$15),MONTH($AX205)&gt;MONTH(BB$15)),
NETWORKDAYS.INTL((EOMONTH(BB$15-1,1))-_xlpm.DD,EOMONTH(BB$15-1,1),1,_xlpm.VD),
AND(MONTH($AW205)=MONTH(BB$15),MONTH($AX205)=MONTH(BB$15)),
NETWORKDAYS.INTL($AW205,$AX205,1,_xlpm.VD)))),0)),
$DH205="месяц",
$DR205*BB205,
$DH205="неделя",
$DR205*BB205/7*(ROUNDUP((DAY(EOMONTH(BB$15,0)))/4,0))),
0)</f>
        <v/>
      </c>
      <c r="DV205" s="125">
        <f t="array" ref="DV205">
IFERROR(_xlfn.IFS(
$DH205="день_1",
$DR205*$BL205/($AX205-$AW205+1)*BC205*(DAY(EOMONTH(BC$15,0))),
$DH205="день_2",
$DR205/30*MAX(MIN($AX205,EOMONTH(BC$15,0))-MAX($AW205,BC$15)+1,),
$DH205="раб.день",
$DR205/30*(IFERROR(
_xlfn.LET(_xlpm.VD,
CHOOSE(
{1;2;3;4;5;6;7;8;9;10;11;12;13;14;15;16;17;18},
45658,45659,45660,45661,45662,45663,45664,45665,45711,45724,45778,45779,45785,45786,45820,45821,45965,46022),
_xlfn.LET(_xlpm.DD,
MAX(MIN($AX205,EOMONTH(BC$15,0))-MAX($AW205,BC$15),),
_xlfn.IFS(
AND(MONTH($AW205)=MONTH(BC$15),MONTH($AX205)&lt;&gt;MONTH(BC$15)),
NETWORKDAYS.INTL($AW205,$AW205+_xlpm.DD,1,_xlpm.VD),
AND(MONTH($AW205)&lt;&gt;MONTH(BC$15),MONTH($AX205)=MONTH(BC$15)),
NETWORKDAYS.INTL(($AX205)-_xlpm.DD,$AX205,1,_xlpm.VD),
AND(MONTH($AW205)&lt;MONTH(BC$15),MONTH($AX205)&gt;MONTH(BC$15)),
NETWORKDAYS.INTL((EOMONTH(BC$15-1,1))-_xlpm.DD,EOMONTH(BC$15-1,1),1,_xlpm.VD),
AND(MONTH($AW205)=MONTH(BC$15),MONTH($AX205)=MONTH(BC$15)),
NETWORKDAYS.INTL($AW205,$AX205,1,_xlpm.VD)))),0)),
$DH205="месяц",
$DR205*BC205,
$DH205="неделя",
$DR205*BC205/7*(ROUNDUP((DAY(EOMONTH(BC$15,0)))/4,0))),
0)</f>
        <v/>
      </c>
      <c r="DW205" s="125">
        <f t="array" ref="DW205">
IFERROR(_xlfn.IFS(
$DH205="день_1",
$DR205*$BL205/($AX205-$AW205+1)*BD205*(DAY(EOMONTH(BD$15,0))),
$DH205="день_2",
$DR205/30*MAX(MIN($AX205,EOMONTH(BD$15,0))-MAX($AW205,BD$15)+1,),
$DH205="раб.день",
$DR205/30*(IFERROR(
_xlfn.LET(_xlpm.VD,
CHOOSE(
{1;2;3;4;5;6;7;8;9;10;11;12;13;14;15;16;17;18},
45658,45659,45660,45661,45662,45663,45664,45665,45711,45724,45778,45779,45785,45786,45820,45821,45965,46022),
_xlfn.LET(_xlpm.DD,
MAX(MIN($AX205,EOMONTH(BD$15,0))-MAX($AW205,BD$15),),
_xlfn.IFS(
AND(MONTH($AW205)=MONTH(BD$15),MONTH($AX205)&lt;&gt;MONTH(BD$15)),
NETWORKDAYS.INTL($AW205,$AW205+_xlpm.DD,1,_xlpm.VD),
AND(MONTH($AW205)&lt;&gt;MONTH(BD$15),MONTH($AX205)=MONTH(BD$15)),
NETWORKDAYS.INTL(($AX205)-_xlpm.DD,$AX205,1,_xlpm.VD),
AND(MONTH($AW205)&lt;MONTH(BD$15),MONTH($AX205)&gt;MONTH(BD$15)),
NETWORKDAYS.INTL((EOMONTH(BD$15-1,1))-_xlpm.DD,EOMONTH(BD$15-1,1),1,_xlpm.VD),
AND(MONTH($AW205)=MONTH(BD$15),MONTH($AX205)=MONTH(BD$15)),
NETWORKDAYS.INTL($AW205,$AX205,1,_xlpm.VD)))),0)),
$DH205="месяц",
$DR205*BD205,
$DH205="неделя",
$DR205*BD205/7*(ROUNDUP((DAY(EOMONTH(BD$15,0)))/4,0))),
0)</f>
        <v/>
      </c>
      <c r="DX205" s="125">
        <f t="array" ref="DX205">
IFERROR(_xlfn.IFS(
$DH205="день_1",
$DR205*$BL205/($AX205-$AW205+1)*BE205*(DAY(EOMONTH(BE$15,0))),
$DH205="день_2",
$DR205/30*MAX(MIN($AX205,EOMONTH(BE$15,0))-MAX($AW205,BE$15)+1,),
$DH205="раб.день",
$DR205/30*(IFERROR(
_xlfn.LET(_xlpm.VD,
CHOOSE(
{1;2;3;4;5;6;7;8;9;10;11;12;13;14;15;16;17;18},
45658,45659,45660,45661,45662,45663,45664,45665,45711,45724,45778,45779,45785,45786,45820,45821,45965,46022),
_xlfn.LET(_xlpm.DD,
MAX(MIN($AX205,EOMONTH(BE$15,0))-MAX($AW205,BE$15),),
_xlfn.IFS(
AND(MONTH($AW205)=MONTH(BE$15),MONTH($AX205)&lt;&gt;MONTH(BE$15)),
NETWORKDAYS.INTL($AW205,$AW205+_xlpm.DD,1,_xlpm.VD),
AND(MONTH($AW205)&lt;&gt;MONTH(BE$15),MONTH($AX205)=MONTH(BE$15)),
NETWORKDAYS.INTL(($AX205)-_xlpm.DD,$AX205,1,_xlpm.VD),
AND(MONTH($AW205)&lt;MONTH(BE$15),MONTH($AX205)&gt;MONTH(BE$15)),
NETWORKDAYS.INTL((EOMONTH(BE$15-1,1))-_xlpm.DD,EOMONTH(BE$15-1,1),1,_xlpm.VD),
AND(MONTH($AW205)=MONTH(BE$15),MONTH($AX205)=MONTH(BE$15)),
NETWORKDAYS.INTL($AW205,$AX205,1,_xlpm.VD)))),0)),
$DH205="месяц",
$DR205*BE205,
$DH205="неделя",
$DR205*BE205/7*(ROUNDUP((DAY(EOMONTH(BE$15,0)))/4,0))),
0)</f>
        <v/>
      </c>
      <c r="DY205" s="125">
        <f t="array" ref="DY205">
IFERROR(_xlfn.IFS(
$DH205="день_1",
$DR205*$BL205/($AX205-$AW205+1)*BF205*(DAY(EOMONTH(BF$15,0))),
$DH205="день_2",
$DR205/30*MAX(MIN($AX205,EOMONTH(BF$15,0))-MAX($AW205,BF$15)+1,),
$DH205="раб.день",
$DR205/30*(IFERROR(
_xlfn.LET(_xlpm.VD,
CHOOSE(
{1;2;3;4;5;6;7;8;9;10;11;12;13;14;15;16;17;18},
45658,45659,45660,45661,45662,45663,45664,45665,45711,45724,45778,45779,45785,45786,45820,45821,45965,46022),
_xlfn.LET(_xlpm.DD,
MAX(MIN($AX205,EOMONTH(BF$15,0))-MAX($AW205,BF$15),),
_xlfn.IFS(
AND(MONTH($AW205)=MONTH(BF$15),MONTH($AX205)&lt;&gt;MONTH(BF$15)),
NETWORKDAYS.INTL($AW205,$AW205+_xlpm.DD,1,_xlpm.VD),
AND(MONTH($AW205)&lt;&gt;MONTH(BF$15),MONTH($AX205)=MONTH(BF$15)),
NETWORKDAYS.INTL(($AX205)-_xlpm.DD,$AX205,1,_xlpm.VD),
AND(MONTH($AW205)&lt;MONTH(BF$15),MONTH($AX205)&gt;MONTH(BF$15)),
NETWORKDAYS.INTL((EOMONTH(BF$15-1,1))-_xlpm.DD,EOMONTH(BF$15-1,1),1,_xlpm.VD),
AND(MONTH($AW205)=MONTH(BF$15),MONTH($AX205)=MONTH(BF$15)),
NETWORKDAYS.INTL($AW205,$AX205,1,_xlpm.VD)))),0)),
$DH205="месяц",
$DR205*BF205,
$DH205="неделя",
$DR205*BF205/7*(ROUNDUP((DAY(EOMONTH(BF$15,0)))/4,0))),
0)</f>
        <v/>
      </c>
      <c r="DZ205" s="125">
        <f t="array" ref="DZ205">
IFERROR(_xlfn.IFS(
$DH205="день_1",
$DR205*$BL205/($AX205-$AW205+1)*BG205*(DAY(EOMONTH(BG$15,0))),
$DH205="день_2",
$DR205/30*MAX(MIN($AX205,EOMONTH(BG$15,0))-MAX($AW205,BG$15)+1,),
$DH205="раб.день",
$DR205/30*(IFERROR(
_xlfn.LET(_xlpm.VD,
CHOOSE(
{1;2;3;4;5;6;7;8;9;10;11;12;13;14;15;16;17;18},
45658,45659,45660,45661,45662,45663,45664,45665,45711,45724,45778,45779,45785,45786,45820,45821,45965,46022),
_xlfn.LET(_xlpm.DD,
MAX(MIN($AX205,EOMONTH(BG$15,0))-MAX($AW205,BG$15),),
_xlfn.IFS(
AND(MONTH($AW205)=MONTH(BG$15),MONTH($AX205)&lt;&gt;MONTH(BG$15)),
NETWORKDAYS.INTL($AW205,$AW205+_xlpm.DD,1,_xlpm.VD),
AND(MONTH($AW205)&lt;&gt;MONTH(BG$15),MONTH($AX205)=MONTH(BG$15)),
NETWORKDAYS.INTL(($AX205)-_xlpm.DD,$AX205,1,_xlpm.VD),
AND(MONTH($AW205)&lt;MONTH(BG$15),MONTH($AX205)&gt;MONTH(BG$15)),
NETWORKDAYS.INTL((EOMONTH(BG$15-1,1))-_xlpm.DD,EOMONTH(BG$15-1,1),1,_xlpm.VD),
AND(MONTH($AW205)=MONTH(BG$15),MONTH($AX205)=MONTH(BG$15)),
NETWORKDAYS.INTL($AW205,$AX205,1,_xlpm.VD)))),0)),
$DH205="месяц",
$DR205*BG205,
$DH205="неделя",
$DR205*BG205/7*(ROUNDUP((DAY(EOMONTH(BG$15,0)))/4,0))),
0)</f>
        <v/>
      </c>
      <c r="EA205" s="125">
        <f t="array" ref="EA205">
IFERROR(_xlfn.IFS(
$DH205="день_1",
$DR205*$BL205/($AX205-$AW205+1)*BH205*(DAY(EOMONTH(BH$15,0))),
$DH205="день_2",
$DR205/30*MAX(MIN($AX205,EOMONTH(BH$15,0))-MAX($AW205,BH$15)+1,),
$DH205="раб.день",
$DR205/30*(IFERROR(
_xlfn.LET(_xlpm.VD,
CHOOSE(
{1;2;3;4;5;6;7;8;9;10;11;12;13;14;15;16;17;18},
45658,45659,45660,45661,45662,45663,45664,45665,45711,45724,45778,45779,45785,45786,45820,45821,45965,46022),
_xlfn.LET(_xlpm.DD,
MAX(MIN($AX205,EOMONTH(BH$15,0))-MAX($AW205,BH$15),),
_xlfn.IFS(
AND(MONTH($AW205)=MONTH(BH$15),MONTH($AX205)&lt;&gt;MONTH(BH$15)),
NETWORKDAYS.INTL($AW205,$AW205+_xlpm.DD,1,_xlpm.VD),
AND(MONTH($AW205)&lt;&gt;MONTH(BH$15),MONTH($AX205)=MONTH(BH$15)),
NETWORKDAYS.INTL(($AX205)-_xlpm.DD,$AX205,1,_xlpm.VD),
AND(MONTH($AW205)&lt;MONTH(BH$15),MONTH($AX205)&gt;MONTH(BH$15)),
NETWORKDAYS.INTL((EOMONTH(BH$15-1,1))-_xlpm.DD,EOMONTH(BH$15-1,1),1,_xlpm.VD),
AND(MONTH($AW205)=MONTH(BH$15),MONTH($AX205)=MONTH(BH$15)),
NETWORKDAYS.INTL($AW205,$AX205,1,_xlpm.VD)))),0)),
$DH205="месяц",
$DR205*BH205,
$DH205="неделя",
$DR205*BH205/7*(ROUNDUP((DAY(EOMONTH(BH$15,0)))/4,0))),
0)</f>
        <v/>
      </c>
      <c r="EB205" s="125">
        <f t="array" ref="EB205">
IFERROR(_xlfn.IFS(
$DH205="день_1",
$DR205*$BL205/($AX205-$AW205+1)*BI205*(DAY(EOMONTH(BI$15,0))),
$DH205="день_2",
$DR205/30*MAX(MIN($AX205,EOMONTH(BI$15,0))-MAX($AW205,BI$15)+1,),
$DH205="раб.день",
$DR205/30*(IFERROR(
_xlfn.LET(_xlpm.VD,
CHOOSE(
{1;2;3;4;5;6;7;8;9;10;11;12;13;14;15;16;17;18},
45658,45659,45660,45661,45662,45663,45664,45665,45711,45724,45778,45779,45785,45786,45820,45821,45965,46022),
_xlfn.LET(_xlpm.DD,
MAX(MIN($AX205,EOMONTH(BI$15,0))-MAX($AW205,BI$15),),
_xlfn.IFS(
AND(MONTH($AW205)=MONTH(BI$15),MONTH($AX205)&lt;&gt;MONTH(BI$15)),
NETWORKDAYS.INTL($AW205,$AW205+_xlpm.DD,1,_xlpm.VD),
AND(MONTH($AW205)&lt;&gt;MONTH(BI$15),MONTH($AX205)=MONTH(BI$15)),
NETWORKDAYS.INTL(($AX205)-_xlpm.DD,$AX205,1,_xlpm.VD),
AND(MONTH($AW205)&lt;MONTH(BI$15),MONTH($AX205)&gt;MONTH(BI$15)),
NETWORKDAYS.INTL((EOMONTH(BI$15-1,1))-_xlpm.DD,EOMONTH(BI$15-1,1),1,_xlpm.VD),
AND(MONTH($AW205)=MONTH(BI$15),MONTH($AX205)=MONTH(BI$15)),
NETWORKDAYS.INTL($AW205,$AX205,1,_xlpm.VD)))),0)),
$DH205="месяц",
$DR205*BI205,
$DH205="неделя",
$DR205*BI205/7*(ROUNDUP((DAY(EOMONTH(BI$15,0)))/4,0))),
0)</f>
        <v/>
      </c>
      <c r="EC205" s="125">
        <f t="array" ref="EC205">
IFERROR(_xlfn.IFS(
$DH205="день_1",
$DR205*$BL205/($AX205-$AW205+1)*BJ205*(DAY(EOMONTH(BJ$15,0))),
$DH205="день_2",
$DR205/30*MAX(MIN($AX205,EOMONTH(BJ$15,0))-MAX($AW205,BJ$15)+1,),
$DH205="раб.день",
$DR205/30*(IFERROR(
_xlfn.LET(_xlpm.VD,
CHOOSE(
{1;2;3;4;5;6;7;8;9;10;11;12;13;14;15;16;17;18},
45658,45659,45660,45661,45662,45663,45664,45665,45711,45724,45778,45779,45785,45786,45820,45821,45965,46022),
_xlfn.LET(_xlpm.DD,
MAX(MIN($AX205,EOMONTH(BJ$15,0))-MAX($AW205,BJ$15),),
_xlfn.IFS(
AND(MONTH($AW205)=MONTH(BJ$15),MONTH($AX205)&lt;&gt;MONTH(BJ$15)),
NETWORKDAYS.INTL($AW205,$AW205+_xlpm.DD,1,_xlpm.VD),
AND(MONTH($AW205)&lt;&gt;MONTH(BJ$15),MONTH($AX205)=MONTH(BJ$15)),
NETWORKDAYS.INTL(($AX205)-_xlpm.DD,$AX205,1,_xlpm.VD),
AND(MONTH($AW205)&lt;MONTH(BJ$15),MONTH($AX205)&gt;MONTH(BJ$15)),
NETWORKDAYS.INTL((EOMONTH(BJ$15-1,1))-_xlpm.DD,EOMONTH(BJ$15-1,1),1,_xlpm.VD),
AND(MONTH($AW205)=MONTH(BJ$15),MONTH($AX205)=MONTH(BJ$15)),
NETWORKDAYS.INTL($AW205,$AX205,1,_xlpm.VD)))),0)),
$DH205="месяц",
$DR205*BJ205,
$DH205="неделя",
$DR205*BJ205/7*(ROUNDUP((DAY(EOMONTH(BJ$15,0)))/4,0))),
0)</f>
        <v/>
      </c>
      <c r="ED205" s="125">
        <f t="array" ref="ED205">
IFERROR(_xlfn.IFS(
$DH205="день_1",
$DR205*$BL205/($AX205-$AW205+1)*BK205*(DAY(EOMONTH(BK$15,0))),
$DH205="день_2",
$DR205/30*MAX(MIN($AX205,EOMONTH(BK$15,0))-MAX($AW205,BK$15)+1,),
$DH205="раб.день",
$DR205/30*(IFERROR(
_xlfn.LET(_xlpm.VD,
CHOOSE(
{1;2;3;4;5;6;7;8;9;10;11;12;13;14;15;16;17;18},
45658,45659,45660,45661,45662,45663,45664,45665,45711,45724,45778,45779,45785,45786,45820,45821,45965,46022),
_xlfn.LET(_xlpm.DD,
MAX(MIN($AX205,EOMONTH(BK$15,0))-MAX($AW205,BK$15),),
_xlfn.IFS(
AND(MONTH($AW205)=MONTH(BK$15),MONTH($AX205)&lt;&gt;MONTH(BK$15)),
NETWORKDAYS.INTL($AW205,$AW205+_xlpm.DD,1,_xlpm.VD),
AND(MONTH($AW205)&lt;&gt;MONTH(BK$15),MONTH($AX205)=MONTH(BK$15)),
NETWORKDAYS.INTL(($AX205)-_xlpm.DD,$AX205,1,_xlpm.VD),
AND(MONTH($AW205)&lt;MONTH(BK$15),MONTH($AX205)&gt;MONTH(BK$15)),
NETWORKDAYS.INTL((EOMONTH(BK$15-1,1))-_xlpm.DD,EOMONTH(BK$15-1,1),1,_xlpm.VD),
AND(MONTH($AW205)=MONTH(BK$15),MONTH($AX205)=MONTH(BK$15)),
NETWORKDAYS.INTL($AW205,$AX205,1,_xlpm.VD)))),0)),
$DH205="месяц",
$DR205*BK205,
$DH205="неделя",
$DR205*BK205/7*(ROUNDUP((DAY(EOMONTH(BK$15,0)))/4,0))),
0)</f>
        <v/>
      </c>
      <c r="EE205" s="125">
        <f>SUM($DS205,$DT205,$DU205,$DV205,$DW205,$DX205,$DY205,$DZ205,$EA205,$EB205,$EC205,$ED205)</f>
        <v/>
      </c>
      <c r="EF205" s="125">
        <f>IFERROR(ROUND($EE205*(1+$EP205),2),0)</f>
        <v/>
      </c>
      <c r="EG205" s="128" t="n">
        <v>1</v>
      </c>
      <c r="EH205" s="126" t="n">
        <v>0</v>
      </c>
      <c r="EI205" s="126">
        <f>ROUND(SUM($EH205:$EH205)*SUM($AB205:$AB205)*$EG205,2)</f>
        <v/>
      </c>
      <c r="EJ205" s="126">
        <f>ROUND($EI205*(1+$EP205),2)</f>
        <v/>
      </c>
      <c r="EK205" s="126" t="n">
        <v>0</v>
      </c>
      <c r="EL205" s="126">
        <f>ROUND(SUM($EK205:$EK205)*SUM($AB205:$AB205)*$EG205,2)</f>
        <v/>
      </c>
      <c r="EM205" s="126">
        <f>ROUND($EL205*(1+$EP205),2)</f>
        <v/>
      </c>
      <c r="EN205" s="126">
        <f>SUM($EE205,$EI205,$EL205)</f>
        <v/>
      </c>
      <c r="EO205" s="126">
        <f>SUM($EF205,$EJ205,$EM205)</f>
        <v/>
      </c>
      <c r="EP205" s="59" t="inlineStr">
        <is>
          <t>20%</t>
        </is>
      </c>
      <c r="EQ205" s="59" t="n"/>
      <c r="ER205" s="60">
        <f t="array" ref="ER205">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MATCH(ES205,
{"AMS";"RussOutdoor";"HD Outdoor";"Ingroup";"IQ";"Ledproduction";"LisChannel";"Logic";"Media-PPL";"NovikovTV | НовиковТВ";"SMA";"SOK";"КрокусТВ | CrocusTV | IndoorTV";"Сити";"ТЯК Москва"},
0)),"")</f>
        <v/>
      </c>
      <c r="ES205" s="60" t="n"/>
      <c r="ET205" s="60">
        <f t="array" ref="ET205">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MATCH(ES205,
{"AMS";"RussOutdoor";"HD Outdoor";"Ingroup";"IQ";"Ledproduction";"LisChannel";"Logic";"Media-PPL";"NovikovTV | НовиковТВ";"SMA";"SOK";"КрокусТВ | CrocusTV | IndoorTV";"Сити";"ТЯК Москва"},
0)),"")</f>
        <v/>
      </c>
      <c r="EU205" s="60" t="n"/>
      <c r="EV205" s="60" t="n"/>
      <c r="EX205" s="110">
        <f t="array" ref="EX205">
($AR205/30
+N("ТРАФИК ПЛОЩАДКИ"))*
(IFERROR(
_xlfn.LET(
_xlpm.GPR,
HLOOKUP($L205,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(MATCH($T205,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IF($Q205="цифровой",_xlpm.GPR/$AG205,_xlpm.GPR/60)),
0)
+N("DWELL TIME"))*
(IF($AB205=0,0,IF($AB205=1,0.3,IF($AB205=2,0.5,IF($AB205&gt;2,1))))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_xlfn.IFS($AC205="да",1.2,$AC205="нет",1)*
_xlfn.IFS($AD205="да",1.2,$AD205="нет",1)*
IF(R205="статический",1,1.2)*
$X205*
INDEX(
{1.2;1;1.2;1.2;1;1.2;1.2;1.2;1.2;1.2;1.2;1;1.2;1.2;1.2;1.2;1;1;1.2;1.2;1.2;1;1;1;1;1.2;1.2;1.2;1.2;1;1;1;1;1.2;1.2;1.2;1.2;1.2;1.2;1.2;1.2;1;1;1.2;1;1;1;1;1.5;1;1;1.5;1.5;1.2},
MATCH($Q205,_xlpm.MI,0)))&gt;{0.02;0.04;0.06;0.1;0.2;0.4;0.6;0.8;1;2;4;6})),
{0;1;2;3;4;5;6;7;8;9;10;11;12},
0)))
+N("КОЭФФИЦИЕНТ КОНТАКТА"))))*
(_xlfn.IFS($X205&lt;0.1,$X205/1000,$X205&gt;25,5.2,AND($X205&gt;=0.1,$X205&lt;=25),(($X205*2+0.1)/10)*($X205/10)))*
IFERROR((_xlfn.LET(
_xlpm.MA,
{0;0.8;0.85;0.9;0.95;1},
_xlpm.MAA,
{0;1;2;3;4;5},
INDEX(_xlpm.MA,MATCH(SUMPRODUCT(--((IF(ROUND(_xlpm.MAA,1)&gt;5,5,ROUND($AB205,1)))&gt;{0;1;2;3;4;5})),_xlpm.MAA,0)))
+N("КОЭФФИЦИЕНТ КОЛ-ВО КОНСТРУКЦИЙ")),1)*
$AB205,0))*
(IF($Q205="цифровой",$AG205/15*$AI205,1)
+N("ДЛЯ ЦИФРЫ"))</f>
        <v/>
      </c>
      <c r="EY205" s="110">
        <f>IFERROR(EX205*AY205,0)</f>
        <v/>
      </c>
      <c r="EZ205" s="131">
        <f>IFERROR(DP205/EY205*1000,0)</f>
        <v/>
      </c>
      <c r="FA205" s="112">
        <f>IFERROR(FC205/FB205,0)</f>
        <v/>
      </c>
      <c r="FB205" s="112">
        <f>IFERROR((FC205/(EY205/FF205*#REF!))*0.825,0)</f>
        <v/>
      </c>
      <c r="FC205" s="112">
        <f>IFERROR(((EX205*30/AR205)*100)/30,0)</f>
        <v/>
      </c>
      <c r="FD205" s="112">
        <f>IFERROR(EY205/G205*100%,0)</f>
        <v/>
      </c>
      <c r="FE205" s="112">
        <f>IFERROR(FD205/FC205*100%,0)</f>
        <v/>
      </c>
      <c r="FF205" s="110">
        <f>IFERROR(AR205/30*AY205,0)</f>
        <v/>
      </c>
    </row>
    <row r="206" ht="13" customHeight="1">
      <c r="A206" s="59" t="n"/>
      <c r="B206" s="60" t="n"/>
      <c r="C206" s="60" t="n"/>
      <c r="D206" s="60">
        <f t="array" ref="D206">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MATCH($E206,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06" s="60">
        <f t="array" ref="E206">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MATCH($F206,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06" s="60" t="inlineStr"/>
      <c r="G206" s="60" t="n"/>
      <c r="H206" s="60">
        <f t="array" ref="H206">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MATCH($I206,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06" s="60" t="n"/>
      <c r="J206" s="60" t="n"/>
      <c r="K206" s="60" t="n"/>
      <c r="L206" s="60" t="n"/>
      <c r="M206" s="60" t="n"/>
      <c r="N206" s="60" t="n"/>
      <c r="O206" s="60" t="n"/>
      <c r="P206" s="60">
        <f t="array" ref="P206">
_xlfn.IFS(
ISNUMBER(MATCH($Q206,{"шелфбаннер","разделитель","монетница","чековая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ISNUMBER(MATCH($Q206,{"LED/LCD","видеокулер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ISNUMBER(MATCH($Q206,{"автомобиль","машина","выставочное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ISNUMBER(MATCH($Q206,{"билборд","лифтовая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ISNUMBER(MATCH($Q206,{"навигация","подвесной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ISNUMBER(MATCH($Q206,{"движущаяся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ISNUMBER(MATCH($Q206,{"каталог","журнал"},)),
"Пресса",
$Q206="","")</f>
        <v/>
      </c>
      <c r="Q206" s="60" t="n"/>
      <c r="R206" s="60">
        <f t="array" ref="R206">
IFERROR(
_xlfn.IFS(
OR(ISNUMBER(MATCH($Q206,{"экспозиция","макет","стенд","автостенд","авто стенд","выставочное пространство","выставочные стенды","модульные выставочные стенды","3Д конструкция","3D конструкция"},)),P206="Экспонирование"),
"нестандартный",
ISNUMBER(MATCH($Q206,{"скроллер","призматрон"},)),
"динамический",
$P206="Видео",
"цифровой",
OR($P206="Пресса",$P206="Щит",$P206="POSm",$P206="Подвес",$P206="Брендирование/оклейка"),
"статический"),"")</f>
        <v/>
      </c>
      <c r="S206" s="59" t="n"/>
      <c r="T206" s="60" t="n"/>
      <c r="U206" s="60" t="n"/>
      <c r="V206" s="60">
        <f>
IF(P206="Видео",
"цифровой постер/ролик",
IF(ISNUMBER(MATCH(Q206,{"короб световой","короб световой | лайтбокс","короб световой | кристалайт","лайтбокс","лайт бокс","кристалайт","LB","lightbox"},)),
"бэклит",
IF(P206="Брендирование/оклейка",
"перфарированная пленка/самоклейка",
IF(P206="Экспонирование",
"под запрос",
IF(P206="Подвес",
"баннер/ткань",
"")))))</f>
        <v/>
      </c>
      <c r="W206" s="59" t="n"/>
      <c r="X206" s="59" t="n"/>
      <c r="Y206" s="59" t="n"/>
      <c r="Z206" s="61" t="n"/>
      <c r="AA206" s="61" t="n"/>
      <c r="AB206" s="61">
        <f>IF(BL206&gt;0,Z206,0)</f>
        <v/>
      </c>
      <c r="AC206" s="59" t="n"/>
      <c r="AD206" s="59" t="n"/>
      <c r="AE206" s="59" t="n"/>
      <c r="AF206" s="59" t="n"/>
      <c r="AG206" s="59" t="n"/>
      <c r="AH206" s="59" t="n"/>
      <c r="AI206" s="59" t="n"/>
      <c r="AJ206" s="59" t="n"/>
      <c r="AK206" s="59" t="n"/>
      <c r="AL206" s="62">
        <f>IFERROR(IF(OR(R206="статический",R206="динамический",R206="нестандартный",R206="",R206=""),"-",IF(AND(AH206="-",AI206="-"),"-",AK206*3600/AH206*AI206)),"-")</f>
        <v/>
      </c>
      <c r="AM206" s="62">
        <f>IFERROR(IF(OR(R206="статический",R206="динамический",R206="",R206="", R206="BTL",R206="нестандартный"),"-",AG206*AI206*AL206/60),"-")</f>
        <v/>
      </c>
      <c r="AN206" s="63">
        <f>IFERROR(IF(AH206="","-",AG206*AI206/AH206),"-")</f>
        <v/>
      </c>
      <c r="AO206" s="59">
        <f>IFERROR(IF(OR($R206="статический",$R206="динамический",$R206="",$R206="",$R206="BTL",$R206="нестандартный"),"-",$AL206*$AY206),"-")</f>
        <v/>
      </c>
      <c r="AP206" s="62">
        <f>IFERROR(IF(OR($R206="статический",$R206="динамический",$R206="",$R206="",$R206="BTL",$R206="нестандартный"),"-",$AM206*AY206),"-")</f>
        <v/>
      </c>
      <c r="AQ206" s="64" t="n"/>
      <c r="AR206" s="61" t="n"/>
      <c r="AS206" s="61" t="n"/>
      <c r="AT206" s="61" t="n"/>
      <c r="AU206" s="65" t="n"/>
      <c r="AV206" s="124">
        <f>IFERROR(DR206/AT206*1000,"n/a")</f>
        <v/>
      </c>
      <c r="AW206" s="67" t="n"/>
      <c r="AX206" s="67" t="n"/>
      <c r="AY206" s="43">
        <f>IFERROR(IF(OR($AW206="",$AX206=""),"",_xlfn.DAYS($AX206+1,$AW206)),"")</f>
        <v/>
      </c>
      <c r="AZ206" s="68">
        <f t="array" ref="AZ206">
_xlfn.LET(_xlpm.COEFF,
IF($AW206+$AX206=0,0,IF(MAX(MIN($AX206,EOMONTH(AZ$15,0))-MAX($AW206,AZ$15)+1,)&gt;0,1,0)),
_xlfn.IFS(
$ES206="LisChannel",
_xlpm.COEFF*
INDEX({1;1;1.2;1.2;1;1;1;1;1.2;1.2;1.2;1.2},
MATCH(MONTH(AZ$15),
{1,2,3,4,5,6,7,8,9,10,11,12})),
CONCATENATE($ES206," ",$L206)="RussOutdoor метро",
_xlpm.COEFF*
INDEX({0.8;0.9;1.1;1.1;1;1;1;1;1.1;1.1;1.1;1.1},
MATCH(MONTH(AZ$15),
{1,2,3,4,5,6,7,8,9,10,11,12})),
$ES206&lt;&gt;"LisChannel",
_xlpm.COEFF,
$ES206&lt;&gt;"RussOutdoor",
_xlpm.COEFF))</f>
        <v/>
      </c>
      <c r="BA206" s="68">
        <f t="array" ref="BA206">
_xlfn.LET(_xlpm.COEFF,
IF($AW206+$AX206=0,0,IF(MAX(MIN($AX206,EOMONTH(BA$15,0))-MAX($AW206,BA$15)+1,)&gt;0,1,0)),
_xlfn.IFS(
$ES206="LisChannel",
_xlpm.COEFF*
INDEX({1;1;1.2;1.2;1;1;1;1;1.2;1.2;1.2;1.2},
MATCH(MONTH(BA$15),
{1,2,3,4,5,6,7,8,9,10,11,12})),
CONCATENATE($ES206," ",$L206)="RussOutdoor метро",
_xlpm.COEFF*
INDEX({0.8;0.9;1.1;1.1;1;1;1;1;1.1;1.1;1.1;1.1},
MATCH(MONTH(BA$15),
{1,2,3,4,5,6,7,8,9,10,11,12})),
$ES206&lt;&gt;"LisChannel",
_xlpm.COEFF,
$ES206&lt;&gt;"RussOutdoor",
_xlpm.COEFF))</f>
        <v/>
      </c>
      <c r="BB206" s="68">
        <f t="array" ref="BB206">
_xlfn.LET(_xlpm.COEFF,
IF($AW206+$AX206=0,0,IF(MAX(MIN($AX206,EOMONTH(BB$15,0))-MAX($AW206,BB$15)+1,)&gt;0,1,0)),
_xlfn.IFS(
$ES206="LisChannel",
_xlpm.COEFF*
INDEX({1;1;1.2;1.2;1;1;1;1;1.2;1.2;1.2;1.2},
MATCH(MONTH(BB$15),
{1,2,3,4,5,6,7,8,9,10,11,12})),
CONCATENATE($ES206," ",$L206)="RussOutdoor метро",
_xlpm.COEFF*
INDEX({0.8;0.9;1.1;1.1;1;1;1;1;1.1;1.1;1.1;1.1},
MATCH(MONTH(BB$15),
{1,2,3,4,5,6,7,8,9,10,11,12})),
$ES206&lt;&gt;"LisChannel",
_xlpm.COEFF,
$ES206&lt;&gt;"RussOutdoor",
_xlpm.COEFF))</f>
        <v/>
      </c>
      <c r="BC206" s="68">
        <f t="array" ref="BC206">
_xlfn.LET(_xlpm.COEFF,
IF($AW206+$AX206=0,0,IF(MAX(MIN($AX206,EOMONTH(BC$15,0))-MAX($AW206,BC$15)+1,)&gt;0,1,0)),
_xlfn.IFS(
$ES206="LisChannel",
_xlpm.COEFF*
INDEX({1;1;1.2;1.2;1;1;1;1;1.2;1.2;1.2;1.2},
MATCH(MONTH(BC$15),
{1,2,3,4,5,6,7,8,9,10,11,12})),
CONCATENATE($ES206," ",$L206)="RussOutdoor метро",
_xlpm.COEFF*
INDEX({0.8;0.9;1.1;1.1;1;1;1;1;1.1;1.1;1.1;1.1},
MATCH(MONTH(BC$15),
{1,2,3,4,5,6,7,8,9,10,11,12})),
$ES206&lt;&gt;"LisChannel",
_xlpm.COEFF,
$ES206&lt;&gt;"RussOutdoor",
_xlpm.COEFF))</f>
        <v/>
      </c>
      <c r="BD206" s="68">
        <f t="array" ref="BD206">
_xlfn.LET(_xlpm.COEFF,
IF($AW206+$AX206=0,0,IF(MAX(MIN($AX206,EOMONTH(BD$15,0))-MAX($AW206,BD$15)+1,)&gt;0,1,0)),
_xlfn.IFS(
$ES206="LisChannel",
_xlpm.COEFF*
INDEX({1;1;1.2;1.2;1;1;1;1;1.2;1.2;1.2;1.2},
MATCH(MONTH(BD$15),
{1,2,3,4,5,6,7,8,9,10,11,12})),
CONCATENATE($ES206," ",$L206)="RussOutdoor метро",
_xlpm.COEFF*
INDEX({0.8;0.9;1.1;1.1;1;1;1;1;1.1;1.1;1.1;1.1},
MATCH(MONTH(BD$15),
{1,2,3,4,5,6,7,8,9,10,11,12})),
$ES206&lt;&gt;"LisChannel",
_xlpm.COEFF,
$ES206&lt;&gt;"RussOutdoor",
_xlpm.COEFF))</f>
        <v/>
      </c>
      <c r="BE206" s="68">
        <f t="array" ref="BE206">
_xlfn.LET(_xlpm.COEFF,
IF($AW206+$AX206=0,0,IF(MAX(MIN($AX206,EOMONTH(BE$15,0))-MAX($AW206,BE$15)+1,)&gt;0,1,0)),
_xlfn.IFS(
$ES206="LisChannel",
_xlpm.COEFF*
INDEX({1;1;1.2;1.2;1;1;1;1;1.2;1.2;1.2;1.2},
MATCH(MONTH(BE$15),
{1,2,3,4,5,6,7,8,9,10,11,12})),
CONCATENATE($ES206," ",$L206)="RussOutdoor метро",
_xlpm.COEFF*
INDEX({0.8;0.9;1.1;1.1;1;1;1;1;1.1;1.1;1.1;1.1},
MATCH(MONTH(BE$15),
{1,2,3,4,5,6,7,8,9,10,11,12})),
$ES206&lt;&gt;"LisChannel",
_xlpm.COEFF,
$ES206&lt;&gt;"RussOutdoor",
_xlpm.COEFF))</f>
        <v/>
      </c>
      <c r="BF206" s="68">
        <f t="array" ref="BF206">
_xlfn.LET(_xlpm.COEFF,
IF($AW206+$AX206=0,0,IF(MAX(MIN($AX206,EOMONTH(BF$15,0))-MAX($AW206,BF$15)+1,)&gt;0,1,0)),
_xlfn.IFS(
$ES206="LisChannel",
_xlpm.COEFF*
INDEX({1;1;1.2;1.2;1;1;1;1;1.2;1.2;1.2;1.2},
MATCH(MONTH(BF$15),
{1,2,3,4,5,6,7,8,9,10,11,12})),
CONCATENATE($ES206," ",$L206)="RussOutdoor метро",
_xlpm.COEFF*
INDEX({0.8;0.9;1.1;1.1;1;1;1;1;1.1;1.1;1.1;1.1},
MATCH(MONTH(BF$15),
{1,2,3,4,5,6,7,8,9,10,11,12})),
$ES206&lt;&gt;"LisChannel",
_xlpm.COEFF,
$ES206&lt;&gt;"RussOutdoor",
_xlpm.COEFF))</f>
        <v/>
      </c>
      <c r="BG206" s="68">
        <f t="array" ref="BG206">
_xlfn.LET(_xlpm.COEFF,
IF($AW206+$AX206=0,0,IF(MAX(MIN($AX206,EOMONTH(BG$15,0))-MAX($AW206,BG$15)+1,)&gt;0,1,0)),
_xlfn.IFS(
$ES206="LisChannel",
_xlpm.COEFF*
INDEX({1;1;1.2;1.2;1;1;1;1;1.2;1.2;1.2;1.2},
MATCH(MONTH(BG$15),
{1,2,3,4,5,6,7,8,9,10,11,12})),
CONCATENATE($ES206," ",$L206)="RussOutdoor метро",
_xlpm.COEFF*
INDEX({0.8;0.9;1.1;1.1;1;1;1;1;1.1;1.1;1.1;1.1},
MATCH(MONTH(BG$15),
{1,2,3,4,5,6,7,8,9,10,11,12})),
$ES206&lt;&gt;"LisChannel",
_xlpm.COEFF,
$ES206&lt;&gt;"RussOutdoor",
_xlpm.COEFF))</f>
        <v/>
      </c>
      <c r="BH206" s="68">
        <f t="array" ref="BH206">
_xlfn.LET(_xlpm.COEFF,
IF($AW206+$AX206=0,0,IF(MAX(MIN($AX206,EOMONTH(BH$15,0))-MAX($AW206,BH$15)+1,)&gt;0,1,0)),
_xlfn.IFS(
$ES206="LisChannel",
_xlpm.COEFF*
INDEX({1;1;1.2;1.2;1;1;1;1;1.2;1.2;1.2;1.2},
MATCH(MONTH(BH$15),
{1,2,3,4,5,6,7,8,9,10,11,12})),
CONCATENATE($ES206," ",$L206)="RussOutdoor метро",
_xlpm.COEFF*
INDEX({0.8;0.9;1.1;1.1;1;1;1;1;1.1;1.1;1.1;1.1},
MATCH(MONTH(BH$15),
{1,2,3,4,5,6,7,8,9,10,11,12})),
$ES206&lt;&gt;"LisChannel",
_xlpm.COEFF,
$ES206&lt;&gt;"RussOutdoor",
_xlpm.COEFF))</f>
        <v/>
      </c>
      <c r="BI206" s="68">
        <f t="array" ref="BI206">
_xlfn.LET(_xlpm.COEFF,
IF($AW206+$AX206=0,0,IF(MAX(MIN($AX206,EOMONTH(BI$15,0))-MAX($AW206,BI$15)+1,)&gt;0,1,0)),
_xlfn.IFS(
$ES206="LisChannel",
_xlpm.COEFF*
INDEX({1;1;1.2;1.2;1;1;1;1;1.2;1.2;1.2;1.2},
MATCH(MONTH(BI$15),
{1,2,3,4,5,6,7,8,9,10,11,12})),
CONCATENATE($ES206," ",$L206)="RussOutdoor метро",
_xlpm.COEFF*
INDEX({0.8;0.9;1.1;1.1;1;1;1;1;1.1;1.1;1.1;1.1},
MATCH(MONTH(BI$15),
{1,2,3,4,5,6,7,8,9,10,11,12})),
$ES206&lt;&gt;"LisChannel",
_xlpm.COEFF,
$ES206&lt;&gt;"RussOutdoor",
_xlpm.COEFF))</f>
        <v/>
      </c>
      <c r="BJ206" s="68">
        <f t="array" ref="BJ206">
_xlfn.LET(_xlpm.COEFF,
IF($AW206+$AX206=0,0,IF(MAX(MIN($AX206,EOMONTH(BJ$15,0))-MAX($AW206,BJ$15)+1,)&gt;0,1,0)),
_xlfn.IFS(
$ES206="LisChannel",
_xlpm.COEFF*
INDEX({1;1;1.2;1.2;1;1;1;1;1.2;1.2;1.2;1.2},
MATCH(MONTH(BJ$15),
{1,2,3,4,5,6,7,8,9,10,11,12})),
CONCATENATE($ES206," ",$L206)="RussOutdoor метро",
_xlpm.COEFF*
INDEX({0.8;0.9;1.1;1.1;1;1;1;1;1.1;1.1;1.1;1.1},
MATCH(MONTH(BJ$15),
{1,2,3,4,5,6,7,8,9,10,11,12})),
$ES206&lt;&gt;"LisChannel",
_xlpm.COEFF,
$ES206&lt;&gt;"RussOutdoor",
_xlpm.COEFF))</f>
        <v/>
      </c>
      <c r="BK206" s="68">
        <f t="array" ref="BK206">
_xlfn.LET(_xlpm.COEFF,
IF($AW206+$AX206=0,0,IF(MAX(MIN($AX206,EOMONTH(BK$15,0))-MAX($AW206,BK$15)+1,)&gt;0,1,0)),
_xlfn.IFS(
$ES206="LisChannel",
_xlpm.COEFF*
INDEX({1;1;1.2;1.2;1;1;1;1;1.2;1.2;1.2;1.2},
MATCH(MONTH(BK$15),
{1,2,3,4,5,6,7,8,9,10,11,12})),
CONCATENATE($ES206," ",$L206)="RussOutdoor метро",
_xlpm.COEFF*
INDEX({0.8;0.9;1.1;1.1;1;1;1;1;1.1;1.1;1.1;1.1},
MATCH(MONTH(BK$15),
{1,2,3,4,5,6,7,8,9,10,11,12})),
$ES206&lt;&gt;"LisChannel",
_xlpm.COEFF,
$ES206&lt;&gt;"RussOutdoor",
_xlpm.COEFF))</f>
        <v/>
      </c>
      <c r="BL206" s="62">
        <f>COUNTIFS($AZ206:$BK206,"&gt;0")</f>
        <v/>
      </c>
      <c r="BM206" s="65" t="n"/>
      <c r="BN206" s="125">
        <f>$DJ206</f>
        <v/>
      </c>
      <c r="BO206" s="63">
        <f>$DQ206</f>
        <v/>
      </c>
      <c r="BP206" s="125">
        <f>
IFERROR(
IF($BL206=0,0,
$BN206*(1-$BO206)),
0)</f>
        <v/>
      </c>
      <c r="BQ206" s="125">
        <f t="array" ref="BQ206">
IFERROR(
_xlfn.IFS(
$DH206="день_1",
$BP206*$BL206/($AX206-$AW206+1)*AZ206*(DAY(EOMONTH(AZ$15,0))),
$DH206="день_2",
$BP206/30*MAX(MIN($AX206,EOMONTH(AZ$15,0))-MAX($AW206,AZ$15)+1,),
$DH206="раб.день",
$BP206/30*(IFERROR(
_xlfn.LET(_xlpm.VD,
CHOOSE(
{1;2;3;4;5;6;7;8;9;10;11;12;13;14;15;16;17;18},
45658,45659,45660,45661,45662,45663,45664,45665,45711,45724,45778,45779,45785,45786,45820,45821,45965,46022),
_xlfn.LET(_xlpm.DD,
MAX(MIN($AX206,EOMONTH(AZ$15,0))-MAX($AW206,AZ$15),),
_xlfn.IFS(
AND(MONTH($AW206)=MONTH(AZ$15),MONTH($AX206)&lt;&gt;MONTH(AZ$15)),
NETWORKDAYS.INTL($AW206,$AW206+_xlpm.DD,1,_xlpm.VD),
AND(MONTH($AW206)&lt;&gt;MONTH(AZ$15),MONTH($AX206)=MONTH(AZ$15)),
NETWORKDAYS.INTL(($AX206)-_xlpm.DD,$AX206,1,_xlpm.VD),
AND(MONTH($AW206)&lt;MONTH(AZ$15),MONTH($AX206)&gt;MONTH(AZ$15)),
NETWORKDAYS.INTL((EOMONTH(AZ$15-1,1))-_xlpm.DD,EOMONTH(AZ$15-1,1),1,_xlpm.VD),
AND(MONTH($AW206)=MONTH(AZ$15),MONTH($AX206)=MONTH(AZ$15)),
NETWORKDAYS.INTL($AW206,$AX206,1,_xlpm.VD)))),0)),
$DH206="месяц",
$BP206*AZ206,
$DH206="неделя",
$BP206*AZ206/7*(ROUNDUP((DAY(EOMONTH(AZ$15,0)))/4,0))),
0)</f>
        <v/>
      </c>
      <c r="BR206" s="125">
        <f t="array" ref="BR206">
IFERROR(
_xlfn.IFS(
$DH206="день_1",
$BP206*$BL206/($AX206-$AW206+1)*BA206*(DAY(EOMONTH(BA$15,0))),
$DH206="день_2",
$BP206/30*MAX(MIN($AX206,EOMONTH(BA$15,0))-MAX($AW206,BA$15)+1,),
$DH206="раб.день",
$BP206/30*(IFERROR(
_xlfn.LET(_xlpm.VD,
CHOOSE(
{1;2;3;4;5;6;7;8;9;10;11;12;13;14;15;16;17;18},
45658,45659,45660,45661,45662,45663,45664,45665,45711,45724,45778,45779,45785,45786,45820,45821,45965,46022),
_xlfn.LET(_xlpm.DD,
MAX(MIN($AX206,EOMONTH(BA$15,0))-MAX($AW206,BA$15),),
_xlfn.IFS(
AND(MONTH($AW206)=MONTH(BA$15),MONTH($AX206)&lt;&gt;MONTH(BA$15)),
NETWORKDAYS.INTL($AW206,$AW206+_xlpm.DD,1,_xlpm.VD),
AND(MONTH($AW206)&lt;&gt;MONTH(BA$15),MONTH($AX206)=MONTH(BA$15)),
NETWORKDAYS.INTL(($AX206)-_xlpm.DD,$AX206,1,_xlpm.VD),
AND(MONTH($AW206)&lt;MONTH(BA$15),MONTH($AX206)&gt;MONTH(BA$15)),
NETWORKDAYS.INTL((EOMONTH(BA$15-1,1))-_xlpm.DD,EOMONTH(BA$15-1,1),1,_xlpm.VD),
AND(MONTH($AW206)=MONTH(BA$15),MONTH($AX206)=MONTH(BA$15)),
NETWORKDAYS.INTL($AW206,$AX206,1,_xlpm.VD)))),0)),
$DH206="месяц",
$BP206*BA206,
$DH206="неделя",
$BP206*BA206/7*(ROUNDUP((DAY(EOMONTH(BA$15,0)))/4,0))),
0)</f>
        <v/>
      </c>
      <c r="BS206" s="125">
        <f t="array" ref="BS206">
IFERROR(
_xlfn.IFS(
$DH206="день_1",
$BP206*$BL206/($AX206-$AW206+1)*BB206*(DAY(EOMONTH(BB$15,0))),
$DH206="день_2",
$BP206/30*MAX(MIN($AX206,EOMONTH(BB$15,0))-MAX($AW206,BB$15)+1,),
$DH206="раб.день",
$BP206/30*(IFERROR(
_xlfn.LET(_xlpm.VD,
CHOOSE(
{1;2;3;4;5;6;7;8;9;10;11;12;13;14;15;16;17;18},
45658,45659,45660,45661,45662,45663,45664,45665,45711,45724,45778,45779,45785,45786,45820,45821,45965,46022),
_xlfn.LET(_xlpm.DD,
MAX(MIN($AX206,EOMONTH(BB$15,0))-MAX($AW206,BB$15),),
_xlfn.IFS(
AND(MONTH($AW206)=MONTH(BB$15),MONTH($AX206)&lt;&gt;MONTH(BB$15)),
NETWORKDAYS.INTL($AW206,$AW206+_xlpm.DD,1,_xlpm.VD),
AND(MONTH($AW206)&lt;&gt;MONTH(BB$15),MONTH($AX206)=MONTH(BB$15)),
NETWORKDAYS.INTL(($AX206)-_xlpm.DD,$AX206,1,_xlpm.VD),
AND(MONTH($AW206)&lt;MONTH(BB$15),MONTH($AX206)&gt;MONTH(BB$15)),
NETWORKDAYS.INTL((EOMONTH(BB$15-1,1))-_xlpm.DD,EOMONTH(BB$15-1,1),1,_xlpm.VD),
AND(MONTH($AW206)=MONTH(BB$15),MONTH($AX206)=MONTH(BB$15)),
NETWORKDAYS.INTL($AW206,$AX206,1,_xlpm.VD)))),0)),
$DH206="месяц",
$BP206*BB206,
$DH206="неделя",
$BP206*BB206/7*(ROUNDUP((DAY(EOMONTH(BB$15,0)))/4,0))),
0)</f>
        <v/>
      </c>
      <c r="BT206" s="125">
        <f t="array" ref="BT206">
IFERROR(
_xlfn.IFS(
$DH206="день_1",
$BP206*$BL206/($AX206-$AW206+1)*BC206*(DAY(EOMONTH(BC$15,0))),
$DH206="день_2",
$BP206/30*MAX(MIN($AX206,EOMONTH(BC$15,0))-MAX($AW206,BC$15)+1,),
$DH206="раб.день",
$BP206/30*(IFERROR(
_xlfn.LET(_xlpm.VD,
CHOOSE(
{1;2;3;4;5;6;7;8;9;10;11;12;13;14;15;16;17;18},
45658,45659,45660,45661,45662,45663,45664,45665,45711,45724,45778,45779,45785,45786,45820,45821,45965,46022),
_xlfn.LET(_xlpm.DD,
MAX(MIN($AX206,EOMONTH(BC$15,0))-MAX($AW206,BC$15),),
_xlfn.IFS(
AND(MONTH($AW206)=MONTH(BC$15),MONTH($AX206)&lt;&gt;MONTH(BC$15)),
NETWORKDAYS.INTL($AW206,$AW206+_xlpm.DD,1,_xlpm.VD),
AND(MONTH($AW206)&lt;&gt;MONTH(BC$15),MONTH($AX206)=MONTH(BC$15)),
NETWORKDAYS.INTL(($AX206)-_xlpm.DD,$AX206,1,_xlpm.VD),
AND(MONTH($AW206)&lt;MONTH(BC$15),MONTH($AX206)&gt;MONTH(BC$15)),
NETWORKDAYS.INTL((EOMONTH(BC$15-1,1))-_xlpm.DD,EOMONTH(BC$15-1,1),1,_xlpm.VD),
AND(MONTH($AW206)=MONTH(BC$15),MONTH($AX206)=MONTH(BC$15)),
NETWORKDAYS.INTL($AW206,$AX206,1,_xlpm.VD)))),0)),
$DH206="месяц",
$BP206*BC206,
$DH206="неделя",
$BP206*BC206/7*(ROUNDUP((DAY(EOMONTH(BC$15,0)))/4,0))),
0)</f>
        <v/>
      </c>
      <c r="BU206" s="125">
        <f t="array" ref="BU206">
IFERROR(
_xlfn.IFS(
$DH206="день_1",
$BP206*$BL206/($AX206-$AW206+1)*BD206*(DAY(EOMONTH(BD$15,0))),
$DH206="день_2",
$BP206/30*MAX(MIN($AX206,EOMONTH(BD$15,0))-MAX($AW206,BD$15)+1,),
$DH206="раб.день",
$BP206/30*(IFERROR(
_xlfn.LET(_xlpm.VD,
CHOOSE(
{1;2;3;4;5;6;7;8;9;10;11;12;13;14;15;16;17;18},
45658,45659,45660,45661,45662,45663,45664,45665,45711,45724,45778,45779,45785,45786,45820,45821,45965,46022),
_xlfn.LET(_xlpm.DD,
MAX(MIN($AX206,EOMONTH(BD$15,0))-MAX($AW206,BD$15),),
_xlfn.IFS(
AND(MONTH($AW206)=MONTH(BD$15),MONTH($AX206)&lt;&gt;MONTH(BD$15)),
NETWORKDAYS.INTL($AW206,$AW206+_xlpm.DD,1,_xlpm.VD),
AND(MONTH($AW206)&lt;&gt;MONTH(BD$15),MONTH($AX206)=MONTH(BD$15)),
NETWORKDAYS.INTL(($AX206)-_xlpm.DD,$AX206,1,_xlpm.VD),
AND(MONTH($AW206)&lt;MONTH(BD$15),MONTH($AX206)&gt;MONTH(BD$15)),
NETWORKDAYS.INTL((EOMONTH(BD$15-1,1))-_xlpm.DD,EOMONTH(BD$15-1,1),1,_xlpm.VD),
AND(MONTH($AW206)=MONTH(BD$15),MONTH($AX206)=MONTH(BD$15)),
NETWORKDAYS.INTL($AW206,$AX206,1,_xlpm.VD)))),0)),
$DH206="месяц",
$BP206*BD206,
$DH206="неделя",
$BP206*BD206/7*(ROUNDUP((DAY(EOMONTH(BD$15,0)))/4,0))),
0)</f>
        <v/>
      </c>
      <c r="BV206" s="125">
        <f t="array" ref="BV206">
IFERROR(
_xlfn.IFS(
$DH206="день_1",
$BP206*$BL206/($AX206-$AW206+1)*BE206*(DAY(EOMONTH(BE$15,0))),
$DH206="день_2",
$BP206/30*MAX(MIN($AX206,EOMONTH(BE$15,0))-MAX($AW206,BE$15)+1,),
$DH206="раб.день",
$BP206/30*(IFERROR(
_xlfn.LET(_xlpm.VD,
CHOOSE(
{1;2;3;4;5;6;7;8;9;10;11;12;13;14;15;16;17;18},
45658,45659,45660,45661,45662,45663,45664,45665,45711,45724,45778,45779,45785,45786,45820,45821,45965,46022),
_xlfn.LET(_xlpm.DD,
MAX(MIN($AX206,EOMONTH(BE$15,0))-MAX($AW206,BE$15),),
_xlfn.IFS(
AND(MONTH($AW206)=MONTH(BE$15),MONTH($AX206)&lt;&gt;MONTH(BE$15)),
NETWORKDAYS.INTL($AW206,$AW206+_xlpm.DD,1,_xlpm.VD),
AND(MONTH($AW206)&lt;&gt;MONTH(BE$15),MONTH($AX206)=MONTH(BE$15)),
NETWORKDAYS.INTL(($AX206)-_xlpm.DD,$AX206,1,_xlpm.VD),
AND(MONTH($AW206)&lt;MONTH(BE$15),MONTH($AX206)&gt;MONTH(BE$15)),
NETWORKDAYS.INTL((EOMONTH(BE$15-1,1))-_xlpm.DD,EOMONTH(BE$15-1,1),1,_xlpm.VD),
AND(MONTH($AW206)=MONTH(BE$15),MONTH($AX206)=MONTH(BE$15)),
NETWORKDAYS.INTL($AW206,$AX206,1,_xlpm.VD)))),0)),
$DH206="месяц",
$BP206*BE206,
$DH206="неделя",
$BP206*BE206/7*(ROUNDUP((DAY(EOMONTH(BE$15,0)))/4,0))),
0)</f>
        <v/>
      </c>
      <c r="BW206" s="125">
        <f t="array" ref="BW206">
IFERROR(
_xlfn.IFS(
$DH206="день_1",
$BP206*$BL206/($AX206-$AW206+1)*BF206*(DAY(EOMONTH(BF$15,0))),
$DH206="день_2",
$BP206/30*MAX(MIN($AX206,EOMONTH(BF$15,0))-MAX($AW206,BF$15)+1,),
$DH206="раб.день",
$BP206/30*(IFERROR(
_xlfn.LET(_xlpm.VD,
CHOOSE(
{1;2;3;4;5;6;7;8;9;10;11;12;13;14;15;16;17;18},
45658,45659,45660,45661,45662,45663,45664,45665,45711,45724,45778,45779,45785,45786,45820,45821,45965,46022),
_xlfn.LET(_xlpm.DD,
MAX(MIN($AX206,EOMONTH(BF$15,0))-MAX($AW206,BF$15),),
_xlfn.IFS(
AND(MONTH($AW206)=MONTH(BF$15),MONTH($AX206)&lt;&gt;MONTH(BF$15)),
NETWORKDAYS.INTL($AW206,$AW206+_xlpm.DD,1,_xlpm.VD),
AND(MONTH($AW206)&lt;&gt;MONTH(BF$15),MONTH($AX206)=MONTH(BF$15)),
NETWORKDAYS.INTL(($AX206)-_xlpm.DD,$AX206,1,_xlpm.VD),
AND(MONTH($AW206)&lt;MONTH(BF$15),MONTH($AX206)&gt;MONTH(BF$15)),
NETWORKDAYS.INTL((EOMONTH(BF$15-1,1))-_xlpm.DD,EOMONTH(BF$15-1,1),1,_xlpm.VD),
AND(MONTH($AW206)=MONTH(BF$15),MONTH($AX206)=MONTH(BF$15)),
NETWORKDAYS.INTL($AW206,$AX206,1,_xlpm.VD)))),0)),
$DH206="месяц",
$BP206*BF206,
$DH206="неделя",
$BP206*BF206/7*(ROUNDUP((DAY(EOMONTH(BF$15,0)))/4,0))),
0)</f>
        <v/>
      </c>
      <c r="BX206" s="125">
        <f t="array" ref="BX206">
IFERROR(
_xlfn.IFS(
$DH206="день_1",
$BP206*$BL206/($AX206-$AW206+1)*BG206*(DAY(EOMONTH(BG$15,0))),
$DH206="день_2",
$BP206/30*MAX(MIN($AX206,EOMONTH(BG$15,0))-MAX($AW206,BG$15)+1,),
$DH206="раб.день",
$BP206/30*(IFERROR(
_xlfn.LET(_xlpm.VD,
CHOOSE(
{1;2;3;4;5;6;7;8;9;10;11;12;13;14;15;16;17;18},
45658,45659,45660,45661,45662,45663,45664,45665,45711,45724,45778,45779,45785,45786,45820,45821,45965,46022),
_xlfn.LET(_xlpm.DD,
MAX(MIN($AX206,EOMONTH(BG$15,0))-MAX($AW206,BG$15),),
_xlfn.IFS(
AND(MONTH($AW206)=MONTH(BG$15),MONTH($AX206)&lt;&gt;MONTH(BG$15)),
NETWORKDAYS.INTL($AW206,$AW206+_xlpm.DD,1,_xlpm.VD),
AND(MONTH($AW206)&lt;&gt;MONTH(BG$15),MONTH($AX206)=MONTH(BG$15)),
NETWORKDAYS.INTL(($AX206)-_xlpm.DD,$AX206,1,_xlpm.VD),
AND(MONTH($AW206)&lt;MONTH(BG$15),MONTH($AX206)&gt;MONTH(BG$15)),
NETWORKDAYS.INTL((EOMONTH(BG$15-1,1))-_xlpm.DD,EOMONTH(BG$15-1,1),1,_xlpm.VD),
AND(MONTH($AW206)=MONTH(BG$15),MONTH($AX206)=MONTH(BG$15)),
NETWORKDAYS.INTL($AW206,$AX206,1,_xlpm.VD)))),0)),
$DH206="месяц",
$BP206*BG206,
$DH206="неделя",
$BP206*BG206/7*(ROUNDUP((DAY(EOMONTH(BG$15,0)))/4,0))),
0)</f>
        <v/>
      </c>
      <c r="BY206" s="125">
        <f t="array" ref="BY206">
IFERROR(
_xlfn.IFS(
$DH206="день_1",
$BP206*$BL206/($AX206-$AW206+1)*BH206*(DAY(EOMONTH(BH$15,0))),
$DH206="день_2",
$BP206/30*MAX(MIN($AX206,EOMONTH(BH$15,0))-MAX($AW206,BH$15)+1,),
$DH206="раб.день",
$BP206/30*(IFERROR(
_xlfn.LET(_xlpm.VD,
CHOOSE(
{1;2;3;4;5;6;7;8;9;10;11;12;13;14;15;16;17;18},
45658,45659,45660,45661,45662,45663,45664,45665,45711,45724,45778,45779,45785,45786,45820,45821,45965,46022),
_xlfn.LET(_xlpm.DD,
MAX(MIN($AX206,EOMONTH(BH$15,0))-MAX($AW206,BH$15),),
_xlfn.IFS(
AND(MONTH($AW206)=MONTH(BH$15),MONTH($AX206)&lt;&gt;MONTH(BH$15)),
NETWORKDAYS.INTL($AW206,$AW206+_xlpm.DD,1,_xlpm.VD),
AND(MONTH($AW206)&lt;&gt;MONTH(BH$15),MONTH($AX206)=MONTH(BH$15)),
NETWORKDAYS.INTL(($AX206)-_xlpm.DD,$AX206,1,_xlpm.VD),
AND(MONTH($AW206)&lt;MONTH(BH$15),MONTH($AX206)&gt;MONTH(BH$15)),
NETWORKDAYS.INTL((EOMONTH(BH$15-1,1))-_xlpm.DD,EOMONTH(BH$15-1,1),1,_xlpm.VD),
AND(MONTH($AW206)=MONTH(BH$15),MONTH($AX206)=MONTH(BH$15)),
NETWORKDAYS.INTL($AW206,$AX206,1,_xlpm.VD)))),0)),
$DH206="месяц",
$BP206*BH206,
$DH206="неделя",
$BP206*BH206/7*(ROUNDUP((DAY(EOMONTH(BH$15,0)))/4,0))),
0)</f>
        <v/>
      </c>
      <c r="BZ206" s="125">
        <f t="array" ref="BZ206">
IFERROR(
_xlfn.IFS(
$DH206="день_1",
$BP206*$BL206/($AX206-$AW206+1)*BI206*(DAY(EOMONTH(BI$15,0))),
$DH206="день_2",
$BP206/30*MAX(MIN($AX206,EOMONTH(BI$15,0))-MAX($AW206,BI$15)+1,),
$DH206="раб.день",
$BP206/30*(IFERROR(
_xlfn.LET(_xlpm.VD,
CHOOSE(
{1;2;3;4;5;6;7;8;9;10;11;12;13;14;15;16;17;18},
45658,45659,45660,45661,45662,45663,45664,45665,45711,45724,45778,45779,45785,45786,45820,45821,45965,46022),
_xlfn.LET(_xlpm.DD,
MAX(MIN($AX206,EOMONTH(BI$15,0))-MAX($AW206,BI$15),),
_xlfn.IFS(
AND(MONTH($AW206)=MONTH(BI$15),MONTH($AX206)&lt;&gt;MONTH(BI$15)),
NETWORKDAYS.INTL($AW206,$AW206+_xlpm.DD,1,_xlpm.VD),
AND(MONTH($AW206)&lt;&gt;MONTH(BI$15),MONTH($AX206)=MONTH(BI$15)),
NETWORKDAYS.INTL(($AX206)-_xlpm.DD,$AX206,1,_xlpm.VD),
AND(MONTH($AW206)&lt;MONTH(BI$15),MONTH($AX206)&gt;MONTH(BI$15)),
NETWORKDAYS.INTL((EOMONTH(BI$15-1,1))-_xlpm.DD,EOMONTH(BI$15-1,1),1,_xlpm.VD),
AND(MONTH($AW206)=MONTH(BI$15),MONTH($AX206)=MONTH(BI$15)),
NETWORKDAYS.INTL($AW206,$AX206,1,_xlpm.VD)))),0)),
$DH206="месяц",
$BP206*BI206,
$DH206="неделя",
$BP206*BI206/7*(ROUNDUP((DAY(EOMONTH(BI$15,0)))/4,0))),
0)</f>
        <v/>
      </c>
      <c r="CA206" s="125">
        <f t="array" ref="CA206">
IFERROR(
_xlfn.IFS(
$DH206="день_1",
$BP206*$BL206/($AX206-$AW206+1)*BJ206*(DAY(EOMONTH(BJ$15,0))),
$DH206="день_2",
$BP206/30*MAX(MIN($AX206,EOMONTH(BJ$15,0))-MAX($AW206,BJ$15)+1,),
$DH206="раб.день",
$BP206/30*(IFERROR(
_xlfn.LET(_xlpm.VD,
CHOOSE(
{1;2;3;4;5;6;7;8;9;10;11;12;13;14;15;16;17;18},
45658,45659,45660,45661,45662,45663,45664,45665,45711,45724,45778,45779,45785,45786,45820,45821,45965,46022),
_xlfn.LET(_xlpm.DD,
MAX(MIN($AX206,EOMONTH(BJ$15,0))-MAX($AW206,BJ$15),),
_xlfn.IFS(
AND(MONTH($AW206)=MONTH(BJ$15),MONTH($AX206)&lt;&gt;MONTH(BJ$15)),
NETWORKDAYS.INTL($AW206,$AW206+_xlpm.DD,1,_xlpm.VD),
AND(MONTH($AW206)&lt;&gt;MONTH(BJ$15),MONTH($AX206)=MONTH(BJ$15)),
NETWORKDAYS.INTL(($AX206)-_xlpm.DD,$AX206,1,_xlpm.VD),
AND(MONTH($AW206)&lt;MONTH(BJ$15),MONTH($AX206)&gt;MONTH(BJ$15)),
NETWORKDAYS.INTL((EOMONTH(BJ$15-1,1))-_xlpm.DD,EOMONTH(BJ$15-1,1),1,_xlpm.VD),
AND(MONTH($AW206)=MONTH(BJ$15),MONTH($AX206)=MONTH(BJ$15)),
NETWORKDAYS.INTL($AW206,$AX206,1,_xlpm.VD)))),0)),
$DH206="месяц",
$BP206*BJ206,
$DH206="неделя",
$BP206*BJ206/7*(ROUNDUP((DAY(EOMONTH(BJ$15,0)))/4,0))),
0)</f>
        <v/>
      </c>
      <c r="CB206" s="125">
        <f t="array" ref="CB206">
IFERROR(
_xlfn.IFS(
$DH206="день_1",
$BP206*$BL206/($AX206-$AW206+1)*BK206*(DAY(EOMONTH(BK$15,0))),
$DH206="день_2",
$BP206/30*MAX(MIN($AX206,EOMONTH(BK$15,0))-MAX($AW206,BK$15)+1,),
$DH206="раб.день",
$BP206/30*(IFERROR(
_xlfn.LET(_xlpm.VD,
CHOOSE(
{1;2;3;4;5;6;7;8;9;10;11;12;13;14;15;16;17;18},
45658,45659,45660,45661,45662,45663,45664,45665,45711,45724,45778,45779,45785,45786,45820,45821,45965,46022),
_xlfn.LET(_xlpm.DD,
MAX(MIN($AX206,EOMONTH(BK$15,0))-MAX($AW206,BK$15),),
_xlfn.IFS(
AND(MONTH($AW206)=MONTH(BK$15),MONTH($AX206)&lt;&gt;MONTH(BK$15)),
NETWORKDAYS.INTL($AW206,$AW206+_xlpm.DD,1,_xlpm.VD),
AND(MONTH($AW206)&lt;&gt;MONTH(BK$15),MONTH($AX206)=MONTH(BK$15)),
NETWORKDAYS.INTL(($AX206)-_xlpm.DD,$AX206,1,_xlpm.VD),
AND(MONTH($AW206)&lt;MONTH(BK$15),MONTH($AX206)&gt;MONTH(BK$15)),
NETWORKDAYS.INTL((EOMONTH(BK$15-1,1))-_xlpm.DD,EOMONTH(BK$15-1,1),1,_xlpm.VD),
AND(MONTH($AW206)=MONTH(BK$15),MONTH($AX206)=MONTH(BK$15)),
NETWORKDAYS.INTL($AW206,$AX206,1,_xlpm.VD)))),0)),
$DH206="месяц",
$BP206*BK206,
$DH206="неделя",
$BP206*BK206/7*(ROUNDUP((DAY(EOMONTH(BK$15,0)))/4,0))),
0)</f>
        <v/>
      </c>
      <c r="CC206" s="125">
        <f>SUM($BQ206:$CB206)</f>
        <v/>
      </c>
      <c r="CD206" s="126">
        <f>SUM($EH206:$EH206)</f>
        <v/>
      </c>
      <c r="CE206" s="126">
        <f>$CD206*$AB206</f>
        <v/>
      </c>
      <c r="CF206" s="126">
        <f>SUM($EK206:$EK206)</f>
        <v/>
      </c>
      <c r="CG206" s="126">
        <f>$CF206*$AB206</f>
        <v/>
      </c>
      <c r="CH206" s="126">
        <f>SUM($CC206,$CE206,$CG206)</f>
        <v/>
      </c>
      <c r="CI206" s="126">
        <f>$CH206*(1+$CM206)</f>
        <v/>
      </c>
      <c r="CJ206" s="127" t="n">
        <v>0</v>
      </c>
      <c r="CK206" s="126">
        <f>SUM($CH206:$CH206)*(1+$CJ206)</f>
        <v/>
      </c>
      <c r="CL206" s="126">
        <f>SUM($CH206:$CH206)*(1+$CM206)</f>
        <v/>
      </c>
      <c r="CM206" s="59" t="inlineStr">
        <is>
          <t>20%</t>
        </is>
      </c>
      <c r="CN206" s="59" t="n"/>
      <c r="CO206" s="72" t="n"/>
      <c r="CP206" s="59" t="n"/>
      <c r="CQ206" s="73" t="n"/>
      <c r="CR206" s="73" t="n"/>
      <c r="CS206" s="73" t="n"/>
      <c r="CT206" s="72" t="n"/>
      <c r="CU206" s="79" t="inlineStr">
        <is>
          <t> </t>
        </is>
      </c>
      <c r="CV206" s="60" t="n"/>
      <c r="CW206" s="60" t="n"/>
      <c r="CX206" s="60" t="n"/>
      <c r="CY206" s="127">
        <f>IFERROR(($CC206-$EE206)/($EE206/(1-$DQ206)),0)</f>
        <v/>
      </c>
      <c r="CZ206" s="127">
        <f>IFERROR(1-$EI206/($CE206),0)</f>
        <v/>
      </c>
      <c r="DA206" s="127">
        <f>IFERROR(1-$EL206/($CG206),0)</f>
        <v/>
      </c>
      <c r="DB206" s="126">
        <f>ROUND(IFERROR(($CI206/(1+$CM206)-$EN206),0),2)</f>
        <v/>
      </c>
      <c r="DC206" s="128" t="n"/>
      <c r="DD206" s="125" t="n"/>
      <c r="DE206" s="75" t="n">
        <v>0</v>
      </c>
      <c r="DF206" s="128" t="n"/>
      <c r="DG206" s="125">
        <f>IF($DC206=0,0,$DD206*($DC206*100%-$DE206*$DF206))*SUM($AB206:$AB206)</f>
        <v/>
      </c>
      <c r="DH206" s="129" t="inlineStr">
        <is>
          <t>месяц</t>
        </is>
      </c>
      <c r="DI206" s="130">
        <f t="array" ref="DI206">IFERROR(
IF($ES206="LisChannel",
(ROUND(((INDEX({174.625;153.888888888889;130.972222222222},MATCH($AI206,{2;3;4}),0))*$AG206*$AI206),2)),0),0)</f>
        <v/>
      </c>
      <c r="DJ206" s="130">
        <f>
_xlfn.LET(_xlpm.X,
IFERROR(
IF($ES206="НовиковТВ",
(_xlfn.LET(_xlpm.NTV,
_xlfn.LET(_xlpm.MIN,350000,
IF(SUMIFS($DI:$DI,$ES:$ES,"НовиковТВ")&lt;=_xlpm.MIN,
(SUMIFS($DI:$DI,$ES:$ES,"НовиковТВ")/(COUNTIFS($ES:$ES,"НовиковТВ")))*_xlpm.MIN/SUMIFS($DI:$DI,$ES:$ES,"НовиковТВ"),
DI206)),
_xlpm.NTV+$DG206/(1-(1-(_xlpm.NTV)*(1-$DL206)*(1-$DM206)*(1-$DN206)*(1-$DO206)*(1-$DP206)/_xlpm.NTV))))/(1+$EP206),
$DI206+$DG206/(1-(1-($DI206)*(1-$DL206)*(1-$DM206)*(1-$DN206)*(1-$DO206)*(1-$DP206)/$DI206))),
0),
_xlpm.X*(1+$CM206)*(1+$CW206)-_xlpm.X*(1+$CM206)+_xlpm.X)</f>
        <v/>
      </c>
      <c r="DK206" s="125" t="inlineStr">
        <is>
          <t>послед.</t>
        </is>
      </c>
      <c r="DL206" s="63" t="n">
        <v>0</v>
      </c>
      <c r="DM206" s="63" t="n">
        <v>0</v>
      </c>
      <c r="DN206" s="63" t="n">
        <v>0</v>
      </c>
      <c r="DO206" s="63" t="n">
        <v>0</v>
      </c>
      <c r="DP206" s="63" t="n">
        <v>0</v>
      </c>
      <c r="DQ206" s="63">
        <f t="array" ref="DQ206">IFERROR(_xlfn.IFS(
$DK206="послед.",1-(1-$DL206)*(1-$DM206)*(1-$DN206)*(1-$DO206)*(1-$DP206),
$DK206="сумм.",$DL206+$DM206+$DN206+$DO206+$DP206),
0)</f>
        <v/>
      </c>
      <c r="DR206" s="125">
        <f t="array" ref="DR206">
IFERROR(
_xlfn.IFS(
$BL206=0,
0,
$BL206&gt;0,
_xlfn.IFS($DK206="послед.",
$DJ206*(1-$DL206)*(1-$DM206)*(1-$DN206)*(1-$DO206)*(1-$DP206),
$DK206="сумм.",
$DJ206*(1-($DL206+$DM206+$DN206+$DO206+$DP206)))),0)</f>
        <v/>
      </c>
      <c r="DS206" s="125">
        <f t="array" ref="DS206">
IFERROR(_xlfn.IFS(
$DH206="день_1",
$DR206*$BL206/($AX206-$AW206+1)*AZ206*(DAY(EOMONTH(AZ$15,0))),
$DH206="день_2",
$DR206/30*MAX(MIN($AX206,EOMONTH(AZ$15,0))-MAX($AW206,AZ$15)+1,),
$DH206="раб.день",
$DR206/30*(IFERROR(
_xlfn.LET(_xlpm.VD,
CHOOSE(
{1;2;3;4;5;6;7;8;9;10;11;12;13;14;15;16;17;18},
45658,45659,45660,45661,45662,45663,45664,45665,45711,45724,45778,45779,45785,45786,45820,45821,45965,46022),
_xlfn.LET(_xlpm.DD,
MAX(MIN($AX206,EOMONTH(AZ$15,0))-MAX($AW206,AZ$15),),
_xlfn.IFS(
AND(MONTH($AW206)=MONTH(AZ$15),MONTH($AX206)&lt;&gt;MONTH(AZ$15)),
NETWORKDAYS.INTL($AW206,$AW206+_xlpm.DD,1,_xlpm.VD),
AND(MONTH($AW206)&lt;&gt;MONTH(AZ$15),MONTH($AX206)=MONTH(AZ$15)),
NETWORKDAYS.INTL(($AX206)-_xlpm.DD,$AX206,1,_xlpm.VD),
AND(MONTH($AW206)&lt;MONTH(AZ$15),MONTH($AX206)&gt;MONTH(AZ$15)),
NETWORKDAYS.INTL((EOMONTH(AZ$15-1,1))-_xlpm.DD,EOMONTH(AZ$15-1,1),1,_xlpm.VD),
AND(MONTH($AW206)=MONTH(AZ$15),MONTH($AX206)=MONTH(AZ$15)),
NETWORKDAYS.INTL($AW206,$AX206,1,_xlpm.VD)))),0)),
$DH206="месяц",
$DR206*AZ206,
$DH206="неделя",
$DR206*AZ206/7*(ROUNDUP((DAY(EOMONTH(AZ$15,0)))/4,0))),
0)</f>
        <v/>
      </c>
      <c r="DT206" s="125">
        <f t="array" ref="DT206">
IFERROR(_xlfn.IFS(
$DH206="день_1",
$DR206*$BL206/($AX206-$AW206+1)*BA206*(DAY(EOMONTH(BA$15,0))),
$DH206="день_2",
$DR206/30*MAX(MIN($AX206,EOMONTH(BA$15,0))-MAX($AW206,BA$15)+1,),
$DH206="раб.день",
$DR206/30*(IFERROR(
_xlfn.LET(_xlpm.VD,
CHOOSE(
{1;2;3;4;5;6;7;8;9;10;11;12;13;14;15;16;17;18},
45658,45659,45660,45661,45662,45663,45664,45665,45711,45724,45778,45779,45785,45786,45820,45821,45965,46022),
_xlfn.LET(_xlpm.DD,
MAX(MIN($AX206,EOMONTH(BA$15,0))-MAX($AW206,BA$15),),
_xlfn.IFS(
AND(MONTH($AW206)=MONTH(BA$15),MONTH($AX206)&lt;&gt;MONTH(BA$15)),
NETWORKDAYS.INTL($AW206,$AW206+_xlpm.DD,1,_xlpm.VD),
AND(MONTH($AW206)&lt;&gt;MONTH(BA$15),MONTH($AX206)=MONTH(BA$15)),
NETWORKDAYS.INTL(($AX206)-_xlpm.DD,$AX206,1,_xlpm.VD),
AND(MONTH($AW206)&lt;MONTH(BA$15),MONTH($AX206)&gt;MONTH(BA$15)),
NETWORKDAYS.INTL((EOMONTH(BA$15-1,1))-_xlpm.DD,EOMONTH(BA$15-1,1),1,_xlpm.VD),
AND(MONTH($AW206)=MONTH(BA$15),MONTH($AX206)=MONTH(BA$15)),
NETWORKDAYS.INTL($AW206,$AX206,1,_xlpm.VD)))),0)),
$DH206="месяц",
$DR206*BA206,
$DH206="неделя",
$DR206*BA206/7*(ROUNDUP((DAY(EOMONTH(BA$15,0)))/4,0))),
0)</f>
        <v/>
      </c>
      <c r="DU206" s="125">
        <f t="array" ref="DU206">
IFERROR(_xlfn.IFS(
$DH206="день_1",
$DR206*$BL206/($AX206-$AW206+1)*BB206*(DAY(EOMONTH(BB$15,0))),
$DH206="день_2",
$DR206/30*MAX(MIN($AX206,EOMONTH(BB$15,0))-MAX($AW206,BB$15)+1,),
$DH206="раб.день",
$DR206/30*(IFERROR(
_xlfn.LET(_xlpm.VD,
CHOOSE(
{1;2;3;4;5;6;7;8;9;10;11;12;13;14;15;16;17;18},
45658,45659,45660,45661,45662,45663,45664,45665,45711,45724,45778,45779,45785,45786,45820,45821,45965,46022),
_xlfn.LET(_xlpm.DD,
MAX(MIN($AX206,EOMONTH(BB$15,0))-MAX($AW206,BB$15),),
_xlfn.IFS(
AND(MONTH($AW206)=MONTH(BB$15),MONTH($AX206)&lt;&gt;MONTH(BB$15)),
NETWORKDAYS.INTL($AW206,$AW206+_xlpm.DD,1,_xlpm.VD),
AND(MONTH($AW206)&lt;&gt;MONTH(BB$15),MONTH($AX206)=MONTH(BB$15)),
NETWORKDAYS.INTL(($AX206)-_xlpm.DD,$AX206,1,_xlpm.VD),
AND(MONTH($AW206)&lt;MONTH(BB$15),MONTH($AX206)&gt;MONTH(BB$15)),
NETWORKDAYS.INTL((EOMONTH(BB$15-1,1))-_xlpm.DD,EOMONTH(BB$15-1,1),1,_xlpm.VD),
AND(MONTH($AW206)=MONTH(BB$15),MONTH($AX206)=MONTH(BB$15)),
NETWORKDAYS.INTL($AW206,$AX206,1,_xlpm.VD)))),0)),
$DH206="месяц",
$DR206*BB206,
$DH206="неделя",
$DR206*BB206/7*(ROUNDUP((DAY(EOMONTH(BB$15,0)))/4,0))),
0)</f>
        <v/>
      </c>
      <c r="DV206" s="125">
        <f t="array" ref="DV206">
IFERROR(_xlfn.IFS(
$DH206="день_1",
$DR206*$BL206/($AX206-$AW206+1)*BC206*(DAY(EOMONTH(BC$15,0))),
$DH206="день_2",
$DR206/30*MAX(MIN($AX206,EOMONTH(BC$15,0))-MAX($AW206,BC$15)+1,),
$DH206="раб.день",
$DR206/30*(IFERROR(
_xlfn.LET(_xlpm.VD,
CHOOSE(
{1;2;3;4;5;6;7;8;9;10;11;12;13;14;15;16;17;18},
45658,45659,45660,45661,45662,45663,45664,45665,45711,45724,45778,45779,45785,45786,45820,45821,45965,46022),
_xlfn.LET(_xlpm.DD,
MAX(MIN($AX206,EOMONTH(BC$15,0))-MAX($AW206,BC$15),),
_xlfn.IFS(
AND(MONTH($AW206)=MONTH(BC$15),MONTH($AX206)&lt;&gt;MONTH(BC$15)),
NETWORKDAYS.INTL($AW206,$AW206+_xlpm.DD,1,_xlpm.VD),
AND(MONTH($AW206)&lt;&gt;MONTH(BC$15),MONTH($AX206)=MONTH(BC$15)),
NETWORKDAYS.INTL(($AX206)-_xlpm.DD,$AX206,1,_xlpm.VD),
AND(MONTH($AW206)&lt;MONTH(BC$15),MONTH($AX206)&gt;MONTH(BC$15)),
NETWORKDAYS.INTL((EOMONTH(BC$15-1,1))-_xlpm.DD,EOMONTH(BC$15-1,1),1,_xlpm.VD),
AND(MONTH($AW206)=MONTH(BC$15),MONTH($AX206)=MONTH(BC$15)),
NETWORKDAYS.INTL($AW206,$AX206,1,_xlpm.VD)))),0)),
$DH206="месяц",
$DR206*BC206,
$DH206="неделя",
$DR206*BC206/7*(ROUNDUP((DAY(EOMONTH(BC$15,0)))/4,0))),
0)</f>
        <v/>
      </c>
      <c r="DW206" s="125">
        <f t="array" ref="DW206">
IFERROR(_xlfn.IFS(
$DH206="день_1",
$DR206*$BL206/($AX206-$AW206+1)*BD206*(DAY(EOMONTH(BD$15,0))),
$DH206="день_2",
$DR206/30*MAX(MIN($AX206,EOMONTH(BD$15,0))-MAX($AW206,BD$15)+1,),
$DH206="раб.день",
$DR206/30*(IFERROR(
_xlfn.LET(_xlpm.VD,
CHOOSE(
{1;2;3;4;5;6;7;8;9;10;11;12;13;14;15;16;17;18},
45658,45659,45660,45661,45662,45663,45664,45665,45711,45724,45778,45779,45785,45786,45820,45821,45965,46022),
_xlfn.LET(_xlpm.DD,
MAX(MIN($AX206,EOMONTH(BD$15,0))-MAX($AW206,BD$15),),
_xlfn.IFS(
AND(MONTH($AW206)=MONTH(BD$15),MONTH($AX206)&lt;&gt;MONTH(BD$15)),
NETWORKDAYS.INTL($AW206,$AW206+_xlpm.DD,1,_xlpm.VD),
AND(MONTH($AW206)&lt;&gt;MONTH(BD$15),MONTH($AX206)=MONTH(BD$15)),
NETWORKDAYS.INTL(($AX206)-_xlpm.DD,$AX206,1,_xlpm.VD),
AND(MONTH($AW206)&lt;MONTH(BD$15),MONTH($AX206)&gt;MONTH(BD$15)),
NETWORKDAYS.INTL((EOMONTH(BD$15-1,1))-_xlpm.DD,EOMONTH(BD$15-1,1),1,_xlpm.VD),
AND(MONTH($AW206)=MONTH(BD$15),MONTH($AX206)=MONTH(BD$15)),
NETWORKDAYS.INTL($AW206,$AX206,1,_xlpm.VD)))),0)),
$DH206="месяц",
$DR206*BD206,
$DH206="неделя",
$DR206*BD206/7*(ROUNDUP((DAY(EOMONTH(BD$15,0)))/4,0))),
0)</f>
        <v/>
      </c>
      <c r="DX206" s="125">
        <f t="array" ref="DX206">
IFERROR(_xlfn.IFS(
$DH206="день_1",
$DR206*$BL206/($AX206-$AW206+1)*BE206*(DAY(EOMONTH(BE$15,0))),
$DH206="день_2",
$DR206/30*MAX(MIN($AX206,EOMONTH(BE$15,0))-MAX($AW206,BE$15)+1,),
$DH206="раб.день",
$DR206/30*(IFERROR(
_xlfn.LET(_xlpm.VD,
CHOOSE(
{1;2;3;4;5;6;7;8;9;10;11;12;13;14;15;16;17;18},
45658,45659,45660,45661,45662,45663,45664,45665,45711,45724,45778,45779,45785,45786,45820,45821,45965,46022),
_xlfn.LET(_xlpm.DD,
MAX(MIN($AX206,EOMONTH(BE$15,0))-MAX($AW206,BE$15),),
_xlfn.IFS(
AND(MONTH($AW206)=MONTH(BE$15),MONTH($AX206)&lt;&gt;MONTH(BE$15)),
NETWORKDAYS.INTL($AW206,$AW206+_xlpm.DD,1,_xlpm.VD),
AND(MONTH($AW206)&lt;&gt;MONTH(BE$15),MONTH($AX206)=MONTH(BE$15)),
NETWORKDAYS.INTL(($AX206)-_xlpm.DD,$AX206,1,_xlpm.VD),
AND(MONTH($AW206)&lt;MONTH(BE$15),MONTH($AX206)&gt;MONTH(BE$15)),
NETWORKDAYS.INTL((EOMONTH(BE$15-1,1))-_xlpm.DD,EOMONTH(BE$15-1,1),1,_xlpm.VD),
AND(MONTH($AW206)=MONTH(BE$15),MONTH($AX206)=MONTH(BE$15)),
NETWORKDAYS.INTL($AW206,$AX206,1,_xlpm.VD)))),0)),
$DH206="месяц",
$DR206*BE206,
$DH206="неделя",
$DR206*BE206/7*(ROUNDUP((DAY(EOMONTH(BE$15,0)))/4,0))),
0)</f>
        <v/>
      </c>
      <c r="DY206" s="125">
        <f t="array" ref="DY206">
IFERROR(_xlfn.IFS(
$DH206="день_1",
$DR206*$BL206/($AX206-$AW206+1)*BF206*(DAY(EOMONTH(BF$15,0))),
$DH206="день_2",
$DR206/30*MAX(MIN($AX206,EOMONTH(BF$15,0))-MAX($AW206,BF$15)+1,),
$DH206="раб.день",
$DR206/30*(IFERROR(
_xlfn.LET(_xlpm.VD,
CHOOSE(
{1;2;3;4;5;6;7;8;9;10;11;12;13;14;15;16;17;18},
45658,45659,45660,45661,45662,45663,45664,45665,45711,45724,45778,45779,45785,45786,45820,45821,45965,46022),
_xlfn.LET(_xlpm.DD,
MAX(MIN($AX206,EOMONTH(BF$15,0))-MAX($AW206,BF$15),),
_xlfn.IFS(
AND(MONTH($AW206)=MONTH(BF$15),MONTH($AX206)&lt;&gt;MONTH(BF$15)),
NETWORKDAYS.INTL($AW206,$AW206+_xlpm.DD,1,_xlpm.VD),
AND(MONTH($AW206)&lt;&gt;MONTH(BF$15),MONTH($AX206)=MONTH(BF$15)),
NETWORKDAYS.INTL(($AX206)-_xlpm.DD,$AX206,1,_xlpm.VD),
AND(MONTH($AW206)&lt;MONTH(BF$15),MONTH($AX206)&gt;MONTH(BF$15)),
NETWORKDAYS.INTL((EOMONTH(BF$15-1,1))-_xlpm.DD,EOMONTH(BF$15-1,1),1,_xlpm.VD),
AND(MONTH($AW206)=MONTH(BF$15),MONTH($AX206)=MONTH(BF$15)),
NETWORKDAYS.INTL($AW206,$AX206,1,_xlpm.VD)))),0)),
$DH206="месяц",
$DR206*BF206,
$DH206="неделя",
$DR206*BF206/7*(ROUNDUP((DAY(EOMONTH(BF$15,0)))/4,0))),
0)</f>
        <v/>
      </c>
      <c r="DZ206" s="125">
        <f t="array" ref="DZ206">
IFERROR(_xlfn.IFS(
$DH206="день_1",
$DR206*$BL206/($AX206-$AW206+1)*BG206*(DAY(EOMONTH(BG$15,0))),
$DH206="день_2",
$DR206/30*MAX(MIN($AX206,EOMONTH(BG$15,0))-MAX($AW206,BG$15)+1,),
$DH206="раб.день",
$DR206/30*(IFERROR(
_xlfn.LET(_xlpm.VD,
CHOOSE(
{1;2;3;4;5;6;7;8;9;10;11;12;13;14;15;16;17;18},
45658,45659,45660,45661,45662,45663,45664,45665,45711,45724,45778,45779,45785,45786,45820,45821,45965,46022),
_xlfn.LET(_xlpm.DD,
MAX(MIN($AX206,EOMONTH(BG$15,0))-MAX($AW206,BG$15),),
_xlfn.IFS(
AND(MONTH($AW206)=MONTH(BG$15),MONTH($AX206)&lt;&gt;MONTH(BG$15)),
NETWORKDAYS.INTL($AW206,$AW206+_xlpm.DD,1,_xlpm.VD),
AND(MONTH($AW206)&lt;&gt;MONTH(BG$15),MONTH($AX206)=MONTH(BG$15)),
NETWORKDAYS.INTL(($AX206)-_xlpm.DD,$AX206,1,_xlpm.VD),
AND(MONTH($AW206)&lt;MONTH(BG$15),MONTH($AX206)&gt;MONTH(BG$15)),
NETWORKDAYS.INTL((EOMONTH(BG$15-1,1))-_xlpm.DD,EOMONTH(BG$15-1,1),1,_xlpm.VD),
AND(MONTH($AW206)=MONTH(BG$15),MONTH($AX206)=MONTH(BG$15)),
NETWORKDAYS.INTL($AW206,$AX206,1,_xlpm.VD)))),0)),
$DH206="месяц",
$DR206*BG206,
$DH206="неделя",
$DR206*BG206/7*(ROUNDUP((DAY(EOMONTH(BG$15,0)))/4,0))),
0)</f>
        <v/>
      </c>
      <c r="EA206" s="125">
        <f t="array" ref="EA206">
IFERROR(_xlfn.IFS(
$DH206="день_1",
$DR206*$BL206/($AX206-$AW206+1)*BH206*(DAY(EOMONTH(BH$15,0))),
$DH206="день_2",
$DR206/30*MAX(MIN($AX206,EOMONTH(BH$15,0))-MAX($AW206,BH$15)+1,),
$DH206="раб.день",
$DR206/30*(IFERROR(
_xlfn.LET(_xlpm.VD,
CHOOSE(
{1;2;3;4;5;6;7;8;9;10;11;12;13;14;15;16;17;18},
45658,45659,45660,45661,45662,45663,45664,45665,45711,45724,45778,45779,45785,45786,45820,45821,45965,46022),
_xlfn.LET(_xlpm.DD,
MAX(MIN($AX206,EOMONTH(BH$15,0))-MAX($AW206,BH$15),),
_xlfn.IFS(
AND(MONTH($AW206)=MONTH(BH$15),MONTH($AX206)&lt;&gt;MONTH(BH$15)),
NETWORKDAYS.INTL($AW206,$AW206+_xlpm.DD,1,_xlpm.VD),
AND(MONTH($AW206)&lt;&gt;MONTH(BH$15),MONTH($AX206)=MONTH(BH$15)),
NETWORKDAYS.INTL(($AX206)-_xlpm.DD,$AX206,1,_xlpm.VD),
AND(MONTH($AW206)&lt;MONTH(BH$15),MONTH($AX206)&gt;MONTH(BH$15)),
NETWORKDAYS.INTL((EOMONTH(BH$15-1,1))-_xlpm.DD,EOMONTH(BH$15-1,1),1,_xlpm.VD),
AND(MONTH($AW206)=MONTH(BH$15),MONTH($AX206)=MONTH(BH$15)),
NETWORKDAYS.INTL($AW206,$AX206,1,_xlpm.VD)))),0)),
$DH206="месяц",
$DR206*BH206,
$DH206="неделя",
$DR206*BH206/7*(ROUNDUP((DAY(EOMONTH(BH$15,0)))/4,0))),
0)</f>
        <v/>
      </c>
      <c r="EB206" s="125">
        <f t="array" ref="EB206">
IFERROR(_xlfn.IFS(
$DH206="день_1",
$DR206*$BL206/($AX206-$AW206+1)*BI206*(DAY(EOMONTH(BI$15,0))),
$DH206="день_2",
$DR206/30*MAX(MIN($AX206,EOMONTH(BI$15,0))-MAX($AW206,BI$15)+1,),
$DH206="раб.день",
$DR206/30*(IFERROR(
_xlfn.LET(_xlpm.VD,
CHOOSE(
{1;2;3;4;5;6;7;8;9;10;11;12;13;14;15;16;17;18},
45658,45659,45660,45661,45662,45663,45664,45665,45711,45724,45778,45779,45785,45786,45820,45821,45965,46022),
_xlfn.LET(_xlpm.DD,
MAX(MIN($AX206,EOMONTH(BI$15,0))-MAX($AW206,BI$15),),
_xlfn.IFS(
AND(MONTH($AW206)=MONTH(BI$15),MONTH($AX206)&lt;&gt;MONTH(BI$15)),
NETWORKDAYS.INTL($AW206,$AW206+_xlpm.DD,1,_xlpm.VD),
AND(MONTH($AW206)&lt;&gt;MONTH(BI$15),MONTH($AX206)=MONTH(BI$15)),
NETWORKDAYS.INTL(($AX206)-_xlpm.DD,$AX206,1,_xlpm.VD),
AND(MONTH($AW206)&lt;MONTH(BI$15),MONTH($AX206)&gt;MONTH(BI$15)),
NETWORKDAYS.INTL((EOMONTH(BI$15-1,1))-_xlpm.DD,EOMONTH(BI$15-1,1),1,_xlpm.VD),
AND(MONTH($AW206)=MONTH(BI$15),MONTH($AX206)=MONTH(BI$15)),
NETWORKDAYS.INTL($AW206,$AX206,1,_xlpm.VD)))),0)),
$DH206="месяц",
$DR206*BI206,
$DH206="неделя",
$DR206*BI206/7*(ROUNDUP((DAY(EOMONTH(BI$15,0)))/4,0))),
0)</f>
        <v/>
      </c>
      <c r="EC206" s="125">
        <f t="array" ref="EC206">
IFERROR(_xlfn.IFS(
$DH206="день_1",
$DR206*$BL206/($AX206-$AW206+1)*BJ206*(DAY(EOMONTH(BJ$15,0))),
$DH206="день_2",
$DR206/30*MAX(MIN($AX206,EOMONTH(BJ$15,0))-MAX($AW206,BJ$15)+1,),
$DH206="раб.день",
$DR206/30*(IFERROR(
_xlfn.LET(_xlpm.VD,
CHOOSE(
{1;2;3;4;5;6;7;8;9;10;11;12;13;14;15;16;17;18},
45658,45659,45660,45661,45662,45663,45664,45665,45711,45724,45778,45779,45785,45786,45820,45821,45965,46022),
_xlfn.LET(_xlpm.DD,
MAX(MIN($AX206,EOMONTH(BJ$15,0))-MAX($AW206,BJ$15),),
_xlfn.IFS(
AND(MONTH($AW206)=MONTH(BJ$15),MONTH($AX206)&lt;&gt;MONTH(BJ$15)),
NETWORKDAYS.INTL($AW206,$AW206+_xlpm.DD,1,_xlpm.VD),
AND(MONTH($AW206)&lt;&gt;MONTH(BJ$15),MONTH($AX206)=MONTH(BJ$15)),
NETWORKDAYS.INTL(($AX206)-_xlpm.DD,$AX206,1,_xlpm.VD),
AND(MONTH($AW206)&lt;MONTH(BJ$15),MONTH($AX206)&gt;MONTH(BJ$15)),
NETWORKDAYS.INTL((EOMONTH(BJ$15-1,1))-_xlpm.DD,EOMONTH(BJ$15-1,1),1,_xlpm.VD),
AND(MONTH($AW206)=MONTH(BJ$15),MONTH($AX206)=MONTH(BJ$15)),
NETWORKDAYS.INTL($AW206,$AX206,1,_xlpm.VD)))),0)),
$DH206="месяц",
$DR206*BJ206,
$DH206="неделя",
$DR206*BJ206/7*(ROUNDUP((DAY(EOMONTH(BJ$15,0)))/4,0))),
0)</f>
        <v/>
      </c>
      <c r="ED206" s="125">
        <f t="array" ref="ED206">
IFERROR(_xlfn.IFS(
$DH206="день_1",
$DR206*$BL206/($AX206-$AW206+1)*BK206*(DAY(EOMONTH(BK$15,0))),
$DH206="день_2",
$DR206/30*MAX(MIN($AX206,EOMONTH(BK$15,0))-MAX($AW206,BK$15)+1,),
$DH206="раб.день",
$DR206/30*(IFERROR(
_xlfn.LET(_xlpm.VD,
CHOOSE(
{1;2;3;4;5;6;7;8;9;10;11;12;13;14;15;16;17;18},
45658,45659,45660,45661,45662,45663,45664,45665,45711,45724,45778,45779,45785,45786,45820,45821,45965,46022),
_xlfn.LET(_xlpm.DD,
MAX(MIN($AX206,EOMONTH(BK$15,0))-MAX($AW206,BK$15),),
_xlfn.IFS(
AND(MONTH($AW206)=MONTH(BK$15),MONTH($AX206)&lt;&gt;MONTH(BK$15)),
NETWORKDAYS.INTL($AW206,$AW206+_xlpm.DD,1,_xlpm.VD),
AND(MONTH($AW206)&lt;&gt;MONTH(BK$15),MONTH($AX206)=MONTH(BK$15)),
NETWORKDAYS.INTL(($AX206)-_xlpm.DD,$AX206,1,_xlpm.VD),
AND(MONTH($AW206)&lt;MONTH(BK$15),MONTH($AX206)&gt;MONTH(BK$15)),
NETWORKDAYS.INTL((EOMONTH(BK$15-1,1))-_xlpm.DD,EOMONTH(BK$15-1,1),1,_xlpm.VD),
AND(MONTH($AW206)=MONTH(BK$15),MONTH($AX206)=MONTH(BK$15)),
NETWORKDAYS.INTL($AW206,$AX206,1,_xlpm.VD)))),0)),
$DH206="месяц",
$DR206*BK206,
$DH206="неделя",
$DR206*BK206/7*(ROUNDUP((DAY(EOMONTH(BK$15,0)))/4,0))),
0)</f>
        <v/>
      </c>
      <c r="EE206" s="125">
        <f>SUM($DS206,$DT206,$DU206,$DV206,$DW206,$DX206,$DY206,$DZ206,$EA206,$EB206,$EC206,$ED206)</f>
        <v/>
      </c>
      <c r="EF206" s="125">
        <f>IFERROR(ROUND($EE206*(1+$EP206),2),0)</f>
        <v/>
      </c>
      <c r="EG206" s="128" t="n">
        <v>1</v>
      </c>
      <c r="EH206" s="126" t="n">
        <v>0</v>
      </c>
      <c r="EI206" s="126">
        <f>ROUND(SUM($EH206:$EH206)*SUM($AB206:$AB206)*$EG206,2)</f>
        <v/>
      </c>
      <c r="EJ206" s="126">
        <f>ROUND($EI206*(1+$EP206),2)</f>
        <v/>
      </c>
      <c r="EK206" s="126" t="n">
        <v>0</v>
      </c>
      <c r="EL206" s="126">
        <f>ROUND(SUM($EK206:$EK206)*SUM($AB206:$AB206)*$EG206,2)</f>
        <v/>
      </c>
      <c r="EM206" s="126">
        <f>ROUND($EL206*(1+$EP206),2)</f>
        <v/>
      </c>
      <c r="EN206" s="126">
        <f>SUM($EE206,$EI206,$EL206)</f>
        <v/>
      </c>
      <c r="EO206" s="126">
        <f>SUM($EF206,$EJ206,$EM206)</f>
        <v/>
      </c>
      <c r="EP206" s="59" t="inlineStr">
        <is>
          <t>20%</t>
        </is>
      </c>
      <c r="EQ206" s="59" t="n"/>
      <c r="ER206" s="60">
        <f t="array" ref="ER206">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MATCH(ES206,
{"AMS";"RussOutdoor";"HD Outdoor";"Ingroup";"IQ";"Ledproduction";"LisChannel";"Logic";"Media-PPL";"NovikovTV | НовиковТВ";"SMA";"SOK";"КрокусТВ | CrocusTV | IndoorTV";"Сити";"ТЯК Москва"},
0)),"")</f>
        <v/>
      </c>
      <c r="ES206" s="60" t="n"/>
      <c r="ET206" s="60">
        <f t="array" ref="ET206">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MATCH(ES206,
{"AMS";"RussOutdoor";"HD Outdoor";"Ingroup";"IQ";"Ledproduction";"LisChannel";"Logic";"Media-PPL";"NovikovTV | НовиковТВ";"SMA";"SOK";"КрокусТВ | CrocusTV | IndoorTV";"Сити";"ТЯК Москва"},
0)),"")</f>
        <v/>
      </c>
      <c r="EU206" s="60" t="n"/>
      <c r="EV206" s="60" t="n"/>
      <c r="EX206" s="110">
        <f t="array" ref="EX206">
($AR206/30
+N("ТРАФИК ПЛОЩАДКИ"))*
(IFERROR(
_xlfn.LET(
_xlpm.GPR,
HLOOKUP($L206,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(MATCH($T206,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IF($Q206="цифровой",_xlpm.GPR/$AG206,_xlpm.GPR/60)),
0)
+N("DWELL TIME"))*
(IF($AB206=0,0,IF($AB206=1,0.3,IF($AB206=2,0.5,IF($AB206&gt;2,1))))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_xlfn.IFS($AC206="да",1.2,$AC206="нет",1)*
_xlfn.IFS($AD206="да",1.2,$AD206="нет",1)*
IF(R206="статический",1,1.2)*
$X206*
INDEX(
{1.2;1;1.2;1.2;1;1.2;1.2;1.2;1.2;1.2;1.2;1;1.2;1.2;1.2;1.2;1;1;1.2;1.2;1.2;1;1;1;1;1.2;1.2;1.2;1.2;1;1;1;1;1.2;1.2;1.2;1.2;1.2;1.2;1.2;1.2;1;1;1.2;1;1;1;1;1.5;1;1;1.5;1.5;1.2},
MATCH($Q206,_xlpm.MI,0)))&gt;{0.02;0.04;0.06;0.1;0.2;0.4;0.6;0.8;1;2;4;6})),
{0;1;2;3;4;5;6;7;8;9;10;11;12},
0)))
+N("КОЭФФИЦИЕНТ КОНТАКТА"))))*
(_xlfn.IFS($X206&lt;0.1,$X206/1000,$X206&gt;25,5.2,AND($X206&gt;=0.1,$X206&lt;=25),(($X206*2+0.1)/10)*($X206/10)))*
IFERROR((_xlfn.LET(
_xlpm.MA,
{0;0.8;0.85;0.9;0.95;1},
_xlpm.MAA,
{0;1;2;3;4;5},
INDEX(_xlpm.MA,MATCH(SUMPRODUCT(--((IF(ROUND(_xlpm.MAA,1)&gt;5,5,ROUND($AB206,1)))&gt;{0;1;2;3;4;5})),_xlpm.MAA,0)))
+N("КОЭФФИЦИЕНТ КОЛ-ВО КОНСТРУКЦИЙ")),1)*
$AB206,0))*
(IF($Q206="цифровой",$AG206/15*$AI206,1)
+N("ДЛЯ ЦИФРЫ"))</f>
        <v/>
      </c>
      <c r="EY206" s="110">
        <f>IFERROR(EX206*AY206,0)</f>
        <v/>
      </c>
      <c r="EZ206" s="131">
        <f>IFERROR(DP206/EY206*1000,0)</f>
        <v/>
      </c>
      <c r="FA206" s="112">
        <f>IFERROR(FC206/FB206,0)</f>
        <v/>
      </c>
      <c r="FB206" s="112">
        <f>IFERROR((FC206/(EY206/FF206*#REF!))*0.825,0)</f>
        <v/>
      </c>
      <c r="FC206" s="112">
        <f>IFERROR(((EX206*30/AR206)*100)/30,0)</f>
        <v/>
      </c>
      <c r="FD206" s="112">
        <f>IFERROR(EY206/G206*100%,0)</f>
        <v/>
      </c>
      <c r="FE206" s="112">
        <f>IFERROR(FD206/FC206*100%,0)</f>
        <v/>
      </c>
      <c r="FF206" s="110">
        <f>IFERROR(AR206/30*AY206,0)</f>
        <v/>
      </c>
    </row>
    <row r="207" ht="13" customHeight="1">
      <c r="A207" s="59" t="n"/>
      <c r="B207" s="60" t="n"/>
      <c r="C207" s="60" t="n"/>
      <c r="D207" s="60">
        <f t="array" ref="D207">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MATCH($E207,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07" s="60">
        <f t="array" ref="E207">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MATCH($F207,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07" s="60" t="inlineStr"/>
      <c r="G207" s="60" t="n"/>
      <c r="H207" s="60">
        <f t="array" ref="H207">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MATCH($I207,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07" s="60" t="n"/>
      <c r="J207" s="60" t="n"/>
      <c r="K207" s="60" t="n"/>
      <c r="L207" s="60" t="n"/>
      <c r="M207" s="60" t="n"/>
      <c r="N207" s="60" t="n"/>
      <c r="O207" s="60" t="n"/>
      <c r="P207" s="60">
        <f t="array" ref="P207">
_xlfn.IFS(
ISNUMBER(MATCH($Q207,{"шелфбаннер","разделитель","монетница","чековая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ISNUMBER(MATCH($Q207,{"LED/LCD","видеокулер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ISNUMBER(MATCH($Q207,{"автомобиль","машина","выставочное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ISNUMBER(MATCH($Q207,{"билборд","лифтовая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ISNUMBER(MATCH($Q207,{"навигация","подвесной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ISNUMBER(MATCH($Q207,{"движущаяся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ISNUMBER(MATCH($Q207,{"каталог","журнал"},)),
"Пресса",
$Q207="","")</f>
        <v/>
      </c>
      <c r="Q207" s="60" t="n"/>
      <c r="R207" s="60">
        <f t="array" ref="R207">
IFERROR(
_xlfn.IFS(
OR(ISNUMBER(MATCH($Q207,{"экспозиция","макет","стенд","автостенд","авто стенд","выставочное пространство","выставочные стенды","модульные выставочные стенды","3Д конструкция","3D конструкция"},)),P207="Экспонирование"),
"нестандартный",
ISNUMBER(MATCH($Q207,{"скроллер","призматрон"},)),
"динамический",
$P207="Видео",
"цифровой",
OR($P207="Пресса",$P207="Щит",$P207="POSm",$P207="Подвес",$P207="Брендирование/оклейка"),
"статический"),"")</f>
        <v/>
      </c>
      <c r="S207" s="59" t="n"/>
      <c r="T207" s="60" t="n"/>
      <c r="U207" s="60" t="n"/>
      <c r="V207" s="60">
        <f>
IF(P207="Видео",
"цифровой постер/ролик",
IF(ISNUMBER(MATCH(Q207,{"короб световой","короб световой | лайтбокс","короб световой | кристалайт","лайтбокс","лайт бокс","кристалайт","LB","lightbox"},)),
"бэклит",
IF(P207="Брендирование/оклейка",
"перфарированная пленка/самоклейка",
IF(P207="Экспонирование",
"под запрос",
IF(P207="Подвес",
"баннер/ткань",
"")))))</f>
        <v/>
      </c>
      <c r="W207" s="59" t="n"/>
      <c r="X207" s="59" t="n"/>
      <c r="Y207" s="59" t="n"/>
      <c r="Z207" s="61" t="n"/>
      <c r="AA207" s="61" t="n"/>
      <c r="AB207" s="61">
        <f>IF(BL207&gt;0,Z207,0)</f>
        <v/>
      </c>
      <c r="AC207" s="59" t="n"/>
      <c r="AD207" s="59" t="n"/>
      <c r="AE207" s="59" t="n"/>
      <c r="AF207" s="59" t="n"/>
      <c r="AG207" s="59" t="n"/>
      <c r="AH207" s="59" t="n"/>
      <c r="AI207" s="59" t="n"/>
      <c r="AJ207" s="59" t="n"/>
      <c r="AK207" s="59" t="n"/>
      <c r="AL207" s="62">
        <f>IFERROR(IF(OR(R207="статический",R207="динамический",R207="нестандартный",R207="",R207=""),"-",IF(AND(AH207="-",AI207="-"),"-",AK207*3600/AH207*AI207)),"-")</f>
        <v/>
      </c>
      <c r="AM207" s="62">
        <f>IFERROR(IF(OR(R207="статический",R207="динамический",R207="",R207="", R207="BTL",R207="нестандартный"),"-",AG207*AI207*AL207/60),"-")</f>
        <v/>
      </c>
      <c r="AN207" s="63">
        <f>IFERROR(IF(AH207="","-",AG207*AI207/AH207),"-")</f>
        <v/>
      </c>
      <c r="AO207" s="59">
        <f>IFERROR(IF(OR($R207="статический",$R207="динамический",$R207="",$R207="",$R207="BTL",$R207="нестандартный"),"-",$AL207*$AY207),"-")</f>
        <v/>
      </c>
      <c r="AP207" s="62">
        <f>IFERROR(IF(OR($R207="статический",$R207="динамический",$R207="",$R207="",$R207="BTL",$R207="нестандартный"),"-",$AM207*AY207),"-")</f>
        <v/>
      </c>
      <c r="AQ207" s="64" t="n"/>
      <c r="AR207" s="61" t="n"/>
      <c r="AS207" s="61" t="n"/>
      <c r="AT207" s="61" t="n"/>
      <c r="AU207" s="65" t="n"/>
      <c r="AV207" s="124">
        <f>IFERROR(DR207/AT207*1000,"n/a")</f>
        <v/>
      </c>
      <c r="AW207" s="67" t="n"/>
      <c r="AX207" s="67" t="n"/>
      <c r="AY207" s="43">
        <f>IFERROR(IF(OR($AW207="",$AX207=""),"",_xlfn.DAYS($AX207+1,$AW207)),"")</f>
        <v/>
      </c>
      <c r="AZ207" s="68">
        <f t="array" ref="AZ207">
_xlfn.LET(_xlpm.COEFF,
IF($AW207+$AX207=0,0,IF(MAX(MIN($AX207,EOMONTH(AZ$15,0))-MAX($AW207,AZ$15)+1,)&gt;0,1,0)),
_xlfn.IFS(
$ES207="LisChannel",
_xlpm.COEFF*
INDEX({1;1;1.2;1.2;1;1;1;1;1.2;1.2;1.2;1.2},
MATCH(MONTH(AZ$15),
{1,2,3,4,5,6,7,8,9,10,11,12})),
CONCATENATE($ES207," ",$L207)="RussOutdoor метро",
_xlpm.COEFF*
INDEX({0.8;0.9;1.1;1.1;1;1;1;1;1.1;1.1;1.1;1.1},
MATCH(MONTH(AZ$15),
{1,2,3,4,5,6,7,8,9,10,11,12})),
$ES207&lt;&gt;"LisChannel",
_xlpm.COEFF,
$ES207&lt;&gt;"RussOutdoor",
_xlpm.COEFF))</f>
        <v/>
      </c>
      <c r="BA207" s="68">
        <f t="array" ref="BA207">
_xlfn.LET(_xlpm.COEFF,
IF($AW207+$AX207=0,0,IF(MAX(MIN($AX207,EOMONTH(BA$15,0))-MAX($AW207,BA$15)+1,)&gt;0,1,0)),
_xlfn.IFS(
$ES207="LisChannel",
_xlpm.COEFF*
INDEX({1;1;1.2;1.2;1;1;1;1;1.2;1.2;1.2;1.2},
MATCH(MONTH(BA$15),
{1,2,3,4,5,6,7,8,9,10,11,12})),
CONCATENATE($ES207," ",$L207)="RussOutdoor метро",
_xlpm.COEFF*
INDEX({0.8;0.9;1.1;1.1;1;1;1;1;1.1;1.1;1.1;1.1},
MATCH(MONTH(BA$15),
{1,2,3,4,5,6,7,8,9,10,11,12})),
$ES207&lt;&gt;"LisChannel",
_xlpm.COEFF,
$ES207&lt;&gt;"RussOutdoor",
_xlpm.COEFF))</f>
        <v/>
      </c>
      <c r="BB207" s="68">
        <f t="array" ref="BB207">
_xlfn.LET(_xlpm.COEFF,
IF($AW207+$AX207=0,0,IF(MAX(MIN($AX207,EOMONTH(BB$15,0))-MAX($AW207,BB$15)+1,)&gt;0,1,0)),
_xlfn.IFS(
$ES207="LisChannel",
_xlpm.COEFF*
INDEX({1;1;1.2;1.2;1;1;1;1;1.2;1.2;1.2;1.2},
MATCH(MONTH(BB$15),
{1,2,3,4,5,6,7,8,9,10,11,12})),
CONCATENATE($ES207," ",$L207)="RussOutdoor метро",
_xlpm.COEFF*
INDEX({0.8;0.9;1.1;1.1;1;1;1;1;1.1;1.1;1.1;1.1},
MATCH(MONTH(BB$15),
{1,2,3,4,5,6,7,8,9,10,11,12})),
$ES207&lt;&gt;"LisChannel",
_xlpm.COEFF,
$ES207&lt;&gt;"RussOutdoor",
_xlpm.COEFF))</f>
        <v/>
      </c>
      <c r="BC207" s="68">
        <f t="array" ref="BC207">
_xlfn.LET(_xlpm.COEFF,
IF($AW207+$AX207=0,0,IF(MAX(MIN($AX207,EOMONTH(BC$15,0))-MAX($AW207,BC$15)+1,)&gt;0,1,0)),
_xlfn.IFS(
$ES207="LisChannel",
_xlpm.COEFF*
INDEX({1;1;1.2;1.2;1;1;1;1;1.2;1.2;1.2;1.2},
MATCH(MONTH(BC$15),
{1,2,3,4,5,6,7,8,9,10,11,12})),
CONCATENATE($ES207," ",$L207)="RussOutdoor метро",
_xlpm.COEFF*
INDEX({0.8;0.9;1.1;1.1;1;1;1;1;1.1;1.1;1.1;1.1},
MATCH(MONTH(BC$15),
{1,2,3,4,5,6,7,8,9,10,11,12})),
$ES207&lt;&gt;"LisChannel",
_xlpm.COEFF,
$ES207&lt;&gt;"RussOutdoor",
_xlpm.COEFF))</f>
        <v/>
      </c>
      <c r="BD207" s="68">
        <f t="array" ref="BD207">
_xlfn.LET(_xlpm.COEFF,
IF($AW207+$AX207=0,0,IF(MAX(MIN($AX207,EOMONTH(BD$15,0))-MAX($AW207,BD$15)+1,)&gt;0,1,0)),
_xlfn.IFS(
$ES207="LisChannel",
_xlpm.COEFF*
INDEX({1;1;1.2;1.2;1;1;1;1;1.2;1.2;1.2;1.2},
MATCH(MONTH(BD$15),
{1,2,3,4,5,6,7,8,9,10,11,12})),
CONCATENATE($ES207," ",$L207)="RussOutdoor метро",
_xlpm.COEFF*
INDEX({0.8;0.9;1.1;1.1;1;1;1;1;1.1;1.1;1.1;1.1},
MATCH(MONTH(BD$15),
{1,2,3,4,5,6,7,8,9,10,11,12})),
$ES207&lt;&gt;"LisChannel",
_xlpm.COEFF,
$ES207&lt;&gt;"RussOutdoor",
_xlpm.COEFF))</f>
        <v/>
      </c>
      <c r="BE207" s="68">
        <f t="array" ref="BE207">
_xlfn.LET(_xlpm.COEFF,
IF($AW207+$AX207=0,0,IF(MAX(MIN($AX207,EOMONTH(BE$15,0))-MAX($AW207,BE$15)+1,)&gt;0,1,0)),
_xlfn.IFS(
$ES207="LisChannel",
_xlpm.COEFF*
INDEX({1;1;1.2;1.2;1;1;1;1;1.2;1.2;1.2;1.2},
MATCH(MONTH(BE$15),
{1,2,3,4,5,6,7,8,9,10,11,12})),
CONCATENATE($ES207," ",$L207)="RussOutdoor метро",
_xlpm.COEFF*
INDEX({0.8;0.9;1.1;1.1;1;1;1;1;1.1;1.1;1.1;1.1},
MATCH(MONTH(BE$15),
{1,2,3,4,5,6,7,8,9,10,11,12})),
$ES207&lt;&gt;"LisChannel",
_xlpm.COEFF,
$ES207&lt;&gt;"RussOutdoor",
_xlpm.COEFF))</f>
        <v/>
      </c>
      <c r="BF207" s="68">
        <f t="array" ref="BF207">
_xlfn.LET(_xlpm.COEFF,
IF($AW207+$AX207=0,0,IF(MAX(MIN($AX207,EOMONTH(BF$15,0))-MAX($AW207,BF$15)+1,)&gt;0,1,0)),
_xlfn.IFS(
$ES207="LisChannel",
_xlpm.COEFF*
INDEX({1;1;1.2;1.2;1;1;1;1;1.2;1.2;1.2;1.2},
MATCH(MONTH(BF$15),
{1,2,3,4,5,6,7,8,9,10,11,12})),
CONCATENATE($ES207," ",$L207)="RussOutdoor метро",
_xlpm.COEFF*
INDEX({0.8;0.9;1.1;1.1;1;1;1;1;1.1;1.1;1.1;1.1},
MATCH(MONTH(BF$15),
{1,2,3,4,5,6,7,8,9,10,11,12})),
$ES207&lt;&gt;"LisChannel",
_xlpm.COEFF,
$ES207&lt;&gt;"RussOutdoor",
_xlpm.COEFF))</f>
        <v/>
      </c>
      <c r="BG207" s="68">
        <f t="array" ref="BG207">
_xlfn.LET(_xlpm.COEFF,
IF($AW207+$AX207=0,0,IF(MAX(MIN($AX207,EOMONTH(BG$15,0))-MAX($AW207,BG$15)+1,)&gt;0,1,0)),
_xlfn.IFS(
$ES207="LisChannel",
_xlpm.COEFF*
INDEX({1;1;1.2;1.2;1;1;1;1;1.2;1.2;1.2;1.2},
MATCH(MONTH(BG$15),
{1,2,3,4,5,6,7,8,9,10,11,12})),
CONCATENATE($ES207," ",$L207)="RussOutdoor метро",
_xlpm.COEFF*
INDEX({0.8;0.9;1.1;1.1;1;1;1;1;1.1;1.1;1.1;1.1},
MATCH(MONTH(BG$15),
{1,2,3,4,5,6,7,8,9,10,11,12})),
$ES207&lt;&gt;"LisChannel",
_xlpm.COEFF,
$ES207&lt;&gt;"RussOutdoor",
_xlpm.COEFF))</f>
        <v/>
      </c>
      <c r="BH207" s="68">
        <f t="array" ref="BH207">
_xlfn.LET(_xlpm.COEFF,
IF($AW207+$AX207=0,0,IF(MAX(MIN($AX207,EOMONTH(BH$15,0))-MAX($AW207,BH$15)+1,)&gt;0,1,0)),
_xlfn.IFS(
$ES207="LisChannel",
_xlpm.COEFF*
INDEX({1;1;1.2;1.2;1;1;1;1;1.2;1.2;1.2;1.2},
MATCH(MONTH(BH$15),
{1,2,3,4,5,6,7,8,9,10,11,12})),
CONCATENATE($ES207," ",$L207)="RussOutdoor метро",
_xlpm.COEFF*
INDEX({0.8;0.9;1.1;1.1;1;1;1;1;1.1;1.1;1.1;1.1},
MATCH(MONTH(BH$15),
{1,2,3,4,5,6,7,8,9,10,11,12})),
$ES207&lt;&gt;"LisChannel",
_xlpm.COEFF,
$ES207&lt;&gt;"RussOutdoor",
_xlpm.COEFF))</f>
        <v/>
      </c>
      <c r="BI207" s="68">
        <f t="array" ref="BI207">
_xlfn.LET(_xlpm.COEFF,
IF($AW207+$AX207=0,0,IF(MAX(MIN($AX207,EOMONTH(BI$15,0))-MAX($AW207,BI$15)+1,)&gt;0,1,0)),
_xlfn.IFS(
$ES207="LisChannel",
_xlpm.COEFF*
INDEX({1;1;1.2;1.2;1;1;1;1;1.2;1.2;1.2;1.2},
MATCH(MONTH(BI$15),
{1,2,3,4,5,6,7,8,9,10,11,12})),
CONCATENATE($ES207," ",$L207)="RussOutdoor метро",
_xlpm.COEFF*
INDEX({0.8;0.9;1.1;1.1;1;1;1;1;1.1;1.1;1.1;1.1},
MATCH(MONTH(BI$15),
{1,2,3,4,5,6,7,8,9,10,11,12})),
$ES207&lt;&gt;"LisChannel",
_xlpm.COEFF,
$ES207&lt;&gt;"RussOutdoor",
_xlpm.COEFF))</f>
        <v/>
      </c>
      <c r="BJ207" s="68">
        <f t="array" ref="BJ207">
_xlfn.LET(_xlpm.COEFF,
IF($AW207+$AX207=0,0,IF(MAX(MIN($AX207,EOMONTH(BJ$15,0))-MAX($AW207,BJ$15)+1,)&gt;0,1,0)),
_xlfn.IFS(
$ES207="LisChannel",
_xlpm.COEFF*
INDEX({1;1;1.2;1.2;1;1;1;1;1.2;1.2;1.2;1.2},
MATCH(MONTH(BJ$15),
{1,2,3,4,5,6,7,8,9,10,11,12})),
CONCATENATE($ES207," ",$L207)="RussOutdoor метро",
_xlpm.COEFF*
INDEX({0.8;0.9;1.1;1.1;1;1;1;1;1.1;1.1;1.1;1.1},
MATCH(MONTH(BJ$15),
{1,2,3,4,5,6,7,8,9,10,11,12})),
$ES207&lt;&gt;"LisChannel",
_xlpm.COEFF,
$ES207&lt;&gt;"RussOutdoor",
_xlpm.COEFF))</f>
        <v/>
      </c>
      <c r="BK207" s="68">
        <f t="array" ref="BK207">
_xlfn.LET(_xlpm.COEFF,
IF($AW207+$AX207=0,0,IF(MAX(MIN($AX207,EOMONTH(BK$15,0))-MAX($AW207,BK$15)+1,)&gt;0,1,0)),
_xlfn.IFS(
$ES207="LisChannel",
_xlpm.COEFF*
INDEX({1;1;1.2;1.2;1;1;1;1;1.2;1.2;1.2;1.2},
MATCH(MONTH(BK$15),
{1,2,3,4,5,6,7,8,9,10,11,12})),
CONCATENATE($ES207," ",$L207)="RussOutdoor метро",
_xlpm.COEFF*
INDEX({0.8;0.9;1.1;1.1;1;1;1;1;1.1;1.1;1.1;1.1},
MATCH(MONTH(BK$15),
{1,2,3,4,5,6,7,8,9,10,11,12})),
$ES207&lt;&gt;"LisChannel",
_xlpm.COEFF,
$ES207&lt;&gt;"RussOutdoor",
_xlpm.COEFF))</f>
        <v/>
      </c>
      <c r="BL207" s="62">
        <f>COUNTIFS($AZ207:$BK207,"&gt;0")</f>
        <v/>
      </c>
      <c r="BM207" s="65" t="n"/>
      <c r="BN207" s="125">
        <f>$DJ207</f>
        <v/>
      </c>
      <c r="BO207" s="63">
        <f>$DQ207</f>
        <v/>
      </c>
      <c r="BP207" s="125">
        <f>
IFERROR(
IF($BL207=0,0,
$BN207*(1-$BO207)),
0)</f>
        <v/>
      </c>
      <c r="BQ207" s="125">
        <f t="array" ref="BQ207">
IFERROR(
_xlfn.IFS(
$DH207="день_1",
$BP207*$BL207/($AX207-$AW207+1)*AZ207*(DAY(EOMONTH(AZ$15,0))),
$DH207="день_2",
$BP207/30*MAX(MIN($AX207,EOMONTH(AZ$15,0))-MAX($AW207,AZ$15)+1,),
$DH207="раб.день",
$BP207/30*(IFERROR(
_xlfn.LET(_xlpm.VD,
CHOOSE(
{1;2;3;4;5;6;7;8;9;10;11;12;13;14;15;16;17;18},
45658,45659,45660,45661,45662,45663,45664,45665,45711,45724,45778,45779,45785,45786,45820,45821,45965,46022),
_xlfn.LET(_xlpm.DD,
MAX(MIN($AX207,EOMONTH(AZ$15,0))-MAX($AW207,AZ$15),),
_xlfn.IFS(
AND(MONTH($AW207)=MONTH(AZ$15),MONTH($AX207)&lt;&gt;MONTH(AZ$15)),
NETWORKDAYS.INTL($AW207,$AW207+_xlpm.DD,1,_xlpm.VD),
AND(MONTH($AW207)&lt;&gt;MONTH(AZ$15),MONTH($AX207)=MONTH(AZ$15)),
NETWORKDAYS.INTL(($AX207)-_xlpm.DD,$AX207,1,_xlpm.VD),
AND(MONTH($AW207)&lt;MONTH(AZ$15),MONTH($AX207)&gt;MONTH(AZ$15)),
NETWORKDAYS.INTL((EOMONTH(AZ$15-1,1))-_xlpm.DD,EOMONTH(AZ$15-1,1),1,_xlpm.VD),
AND(MONTH($AW207)=MONTH(AZ$15),MONTH($AX207)=MONTH(AZ$15)),
NETWORKDAYS.INTL($AW207,$AX207,1,_xlpm.VD)))),0)),
$DH207="месяц",
$BP207*AZ207,
$DH207="неделя",
$BP207*AZ207/7*(ROUNDUP((DAY(EOMONTH(AZ$15,0)))/4,0))),
0)</f>
        <v/>
      </c>
      <c r="BR207" s="125">
        <f t="array" ref="BR207">
IFERROR(
_xlfn.IFS(
$DH207="день_1",
$BP207*$BL207/($AX207-$AW207+1)*BA207*(DAY(EOMONTH(BA$15,0))),
$DH207="день_2",
$BP207/30*MAX(MIN($AX207,EOMONTH(BA$15,0))-MAX($AW207,BA$15)+1,),
$DH207="раб.день",
$BP207/30*(IFERROR(
_xlfn.LET(_xlpm.VD,
CHOOSE(
{1;2;3;4;5;6;7;8;9;10;11;12;13;14;15;16;17;18},
45658,45659,45660,45661,45662,45663,45664,45665,45711,45724,45778,45779,45785,45786,45820,45821,45965,46022),
_xlfn.LET(_xlpm.DD,
MAX(MIN($AX207,EOMONTH(BA$15,0))-MAX($AW207,BA$15),),
_xlfn.IFS(
AND(MONTH($AW207)=MONTH(BA$15),MONTH($AX207)&lt;&gt;MONTH(BA$15)),
NETWORKDAYS.INTL($AW207,$AW207+_xlpm.DD,1,_xlpm.VD),
AND(MONTH($AW207)&lt;&gt;MONTH(BA$15),MONTH($AX207)=MONTH(BA$15)),
NETWORKDAYS.INTL(($AX207)-_xlpm.DD,$AX207,1,_xlpm.VD),
AND(MONTH($AW207)&lt;MONTH(BA$15),MONTH($AX207)&gt;MONTH(BA$15)),
NETWORKDAYS.INTL((EOMONTH(BA$15-1,1))-_xlpm.DD,EOMONTH(BA$15-1,1),1,_xlpm.VD),
AND(MONTH($AW207)=MONTH(BA$15),MONTH($AX207)=MONTH(BA$15)),
NETWORKDAYS.INTL($AW207,$AX207,1,_xlpm.VD)))),0)),
$DH207="месяц",
$BP207*BA207,
$DH207="неделя",
$BP207*BA207/7*(ROUNDUP((DAY(EOMONTH(BA$15,0)))/4,0))),
0)</f>
        <v/>
      </c>
      <c r="BS207" s="125">
        <f t="array" ref="BS207">
IFERROR(
_xlfn.IFS(
$DH207="день_1",
$BP207*$BL207/($AX207-$AW207+1)*BB207*(DAY(EOMONTH(BB$15,0))),
$DH207="день_2",
$BP207/30*MAX(MIN($AX207,EOMONTH(BB$15,0))-MAX($AW207,BB$15)+1,),
$DH207="раб.день",
$BP207/30*(IFERROR(
_xlfn.LET(_xlpm.VD,
CHOOSE(
{1;2;3;4;5;6;7;8;9;10;11;12;13;14;15;16;17;18},
45658,45659,45660,45661,45662,45663,45664,45665,45711,45724,45778,45779,45785,45786,45820,45821,45965,46022),
_xlfn.LET(_xlpm.DD,
MAX(MIN($AX207,EOMONTH(BB$15,0))-MAX($AW207,BB$15),),
_xlfn.IFS(
AND(MONTH($AW207)=MONTH(BB$15),MONTH($AX207)&lt;&gt;MONTH(BB$15)),
NETWORKDAYS.INTL($AW207,$AW207+_xlpm.DD,1,_xlpm.VD),
AND(MONTH($AW207)&lt;&gt;MONTH(BB$15),MONTH($AX207)=MONTH(BB$15)),
NETWORKDAYS.INTL(($AX207)-_xlpm.DD,$AX207,1,_xlpm.VD),
AND(MONTH($AW207)&lt;MONTH(BB$15),MONTH($AX207)&gt;MONTH(BB$15)),
NETWORKDAYS.INTL((EOMONTH(BB$15-1,1))-_xlpm.DD,EOMONTH(BB$15-1,1),1,_xlpm.VD),
AND(MONTH($AW207)=MONTH(BB$15),MONTH($AX207)=MONTH(BB$15)),
NETWORKDAYS.INTL($AW207,$AX207,1,_xlpm.VD)))),0)),
$DH207="месяц",
$BP207*BB207,
$DH207="неделя",
$BP207*BB207/7*(ROUNDUP((DAY(EOMONTH(BB$15,0)))/4,0))),
0)</f>
        <v/>
      </c>
      <c r="BT207" s="125">
        <f t="array" ref="BT207">
IFERROR(
_xlfn.IFS(
$DH207="день_1",
$BP207*$BL207/($AX207-$AW207+1)*BC207*(DAY(EOMONTH(BC$15,0))),
$DH207="день_2",
$BP207/30*MAX(MIN($AX207,EOMONTH(BC$15,0))-MAX($AW207,BC$15)+1,),
$DH207="раб.день",
$BP207/30*(IFERROR(
_xlfn.LET(_xlpm.VD,
CHOOSE(
{1;2;3;4;5;6;7;8;9;10;11;12;13;14;15;16;17;18},
45658,45659,45660,45661,45662,45663,45664,45665,45711,45724,45778,45779,45785,45786,45820,45821,45965,46022),
_xlfn.LET(_xlpm.DD,
MAX(MIN($AX207,EOMONTH(BC$15,0))-MAX($AW207,BC$15),),
_xlfn.IFS(
AND(MONTH($AW207)=MONTH(BC$15),MONTH($AX207)&lt;&gt;MONTH(BC$15)),
NETWORKDAYS.INTL($AW207,$AW207+_xlpm.DD,1,_xlpm.VD),
AND(MONTH($AW207)&lt;&gt;MONTH(BC$15),MONTH($AX207)=MONTH(BC$15)),
NETWORKDAYS.INTL(($AX207)-_xlpm.DD,$AX207,1,_xlpm.VD),
AND(MONTH($AW207)&lt;MONTH(BC$15),MONTH($AX207)&gt;MONTH(BC$15)),
NETWORKDAYS.INTL((EOMONTH(BC$15-1,1))-_xlpm.DD,EOMONTH(BC$15-1,1),1,_xlpm.VD),
AND(MONTH($AW207)=MONTH(BC$15),MONTH($AX207)=MONTH(BC$15)),
NETWORKDAYS.INTL($AW207,$AX207,1,_xlpm.VD)))),0)),
$DH207="месяц",
$BP207*BC207,
$DH207="неделя",
$BP207*BC207/7*(ROUNDUP((DAY(EOMONTH(BC$15,0)))/4,0))),
0)</f>
        <v/>
      </c>
      <c r="BU207" s="125">
        <f t="array" ref="BU207">
IFERROR(
_xlfn.IFS(
$DH207="день_1",
$BP207*$BL207/($AX207-$AW207+1)*BD207*(DAY(EOMONTH(BD$15,0))),
$DH207="день_2",
$BP207/30*MAX(MIN($AX207,EOMONTH(BD$15,0))-MAX($AW207,BD$15)+1,),
$DH207="раб.день",
$BP207/30*(IFERROR(
_xlfn.LET(_xlpm.VD,
CHOOSE(
{1;2;3;4;5;6;7;8;9;10;11;12;13;14;15;16;17;18},
45658,45659,45660,45661,45662,45663,45664,45665,45711,45724,45778,45779,45785,45786,45820,45821,45965,46022),
_xlfn.LET(_xlpm.DD,
MAX(MIN($AX207,EOMONTH(BD$15,0))-MAX($AW207,BD$15),),
_xlfn.IFS(
AND(MONTH($AW207)=MONTH(BD$15),MONTH($AX207)&lt;&gt;MONTH(BD$15)),
NETWORKDAYS.INTL($AW207,$AW207+_xlpm.DD,1,_xlpm.VD),
AND(MONTH($AW207)&lt;&gt;MONTH(BD$15),MONTH($AX207)=MONTH(BD$15)),
NETWORKDAYS.INTL(($AX207)-_xlpm.DD,$AX207,1,_xlpm.VD),
AND(MONTH($AW207)&lt;MONTH(BD$15),MONTH($AX207)&gt;MONTH(BD$15)),
NETWORKDAYS.INTL((EOMONTH(BD$15-1,1))-_xlpm.DD,EOMONTH(BD$15-1,1),1,_xlpm.VD),
AND(MONTH($AW207)=MONTH(BD$15),MONTH($AX207)=MONTH(BD$15)),
NETWORKDAYS.INTL($AW207,$AX207,1,_xlpm.VD)))),0)),
$DH207="месяц",
$BP207*BD207,
$DH207="неделя",
$BP207*BD207/7*(ROUNDUP((DAY(EOMONTH(BD$15,0)))/4,0))),
0)</f>
        <v/>
      </c>
      <c r="BV207" s="125">
        <f t="array" ref="BV207">
IFERROR(
_xlfn.IFS(
$DH207="день_1",
$BP207*$BL207/($AX207-$AW207+1)*BE207*(DAY(EOMONTH(BE$15,0))),
$DH207="день_2",
$BP207/30*MAX(MIN($AX207,EOMONTH(BE$15,0))-MAX($AW207,BE$15)+1,),
$DH207="раб.день",
$BP207/30*(IFERROR(
_xlfn.LET(_xlpm.VD,
CHOOSE(
{1;2;3;4;5;6;7;8;9;10;11;12;13;14;15;16;17;18},
45658,45659,45660,45661,45662,45663,45664,45665,45711,45724,45778,45779,45785,45786,45820,45821,45965,46022),
_xlfn.LET(_xlpm.DD,
MAX(MIN($AX207,EOMONTH(BE$15,0))-MAX($AW207,BE$15),),
_xlfn.IFS(
AND(MONTH($AW207)=MONTH(BE$15),MONTH($AX207)&lt;&gt;MONTH(BE$15)),
NETWORKDAYS.INTL($AW207,$AW207+_xlpm.DD,1,_xlpm.VD),
AND(MONTH($AW207)&lt;&gt;MONTH(BE$15),MONTH($AX207)=MONTH(BE$15)),
NETWORKDAYS.INTL(($AX207)-_xlpm.DD,$AX207,1,_xlpm.VD),
AND(MONTH($AW207)&lt;MONTH(BE$15),MONTH($AX207)&gt;MONTH(BE$15)),
NETWORKDAYS.INTL((EOMONTH(BE$15-1,1))-_xlpm.DD,EOMONTH(BE$15-1,1),1,_xlpm.VD),
AND(MONTH($AW207)=MONTH(BE$15),MONTH($AX207)=MONTH(BE$15)),
NETWORKDAYS.INTL($AW207,$AX207,1,_xlpm.VD)))),0)),
$DH207="месяц",
$BP207*BE207,
$DH207="неделя",
$BP207*BE207/7*(ROUNDUP((DAY(EOMONTH(BE$15,0)))/4,0))),
0)</f>
        <v/>
      </c>
      <c r="BW207" s="125">
        <f t="array" ref="BW207">
IFERROR(
_xlfn.IFS(
$DH207="день_1",
$BP207*$BL207/($AX207-$AW207+1)*BF207*(DAY(EOMONTH(BF$15,0))),
$DH207="день_2",
$BP207/30*MAX(MIN($AX207,EOMONTH(BF$15,0))-MAX($AW207,BF$15)+1,),
$DH207="раб.день",
$BP207/30*(IFERROR(
_xlfn.LET(_xlpm.VD,
CHOOSE(
{1;2;3;4;5;6;7;8;9;10;11;12;13;14;15;16;17;18},
45658,45659,45660,45661,45662,45663,45664,45665,45711,45724,45778,45779,45785,45786,45820,45821,45965,46022),
_xlfn.LET(_xlpm.DD,
MAX(MIN($AX207,EOMONTH(BF$15,0))-MAX($AW207,BF$15),),
_xlfn.IFS(
AND(MONTH($AW207)=MONTH(BF$15),MONTH($AX207)&lt;&gt;MONTH(BF$15)),
NETWORKDAYS.INTL($AW207,$AW207+_xlpm.DD,1,_xlpm.VD),
AND(MONTH($AW207)&lt;&gt;MONTH(BF$15),MONTH($AX207)=MONTH(BF$15)),
NETWORKDAYS.INTL(($AX207)-_xlpm.DD,$AX207,1,_xlpm.VD),
AND(MONTH($AW207)&lt;MONTH(BF$15),MONTH($AX207)&gt;MONTH(BF$15)),
NETWORKDAYS.INTL((EOMONTH(BF$15-1,1))-_xlpm.DD,EOMONTH(BF$15-1,1),1,_xlpm.VD),
AND(MONTH($AW207)=MONTH(BF$15),MONTH($AX207)=MONTH(BF$15)),
NETWORKDAYS.INTL($AW207,$AX207,1,_xlpm.VD)))),0)),
$DH207="месяц",
$BP207*BF207,
$DH207="неделя",
$BP207*BF207/7*(ROUNDUP((DAY(EOMONTH(BF$15,0)))/4,0))),
0)</f>
        <v/>
      </c>
      <c r="BX207" s="125">
        <f t="array" ref="BX207">
IFERROR(
_xlfn.IFS(
$DH207="день_1",
$BP207*$BL207/($AX207-$AW207+1)*BG207*(DAY(EOMONTH(BG$15,0))),
$DH207="день_2",
$BP207/30*MAX(MIN($AX207,EOMONTH(BG$15,0))-MAX($AW207,BG$15)+1,),
$DH207="раб.день",
$BP207/30*(IFERROR(
_xlfn.LET(_xlpm.VD,
CHOOSE(
{1;2;3;4;5;6;7;8;9;10;11;12;13;14;15;16;17;18},
45658,45659,45660,45661,45662,45663,45664,45665,45711,45724,45778,45779,45785,45786,45820,45821,45965,46022),
_xlfn.LET(_xlpm.DD,
MAX(MIN($AX207,EOMONTH(BG$15,0))-MAX($AW207,BG$15),),
_xlfn.IFS(
AND(MONTH($AW207)=MONTH(BG$15),MONTH($AX207)&lt;&gt;MONTH(BG$15)),
NETWORKDAYS.INTL($AW207,$AW207+_xlpm.DD,1,_xlpm.VD),
AND(MONTH($AW207)&lt;&gt;MONTH(BG$15),MONTH($AX207)=MONTH(BG$15)),
NETWORKDAYS.INTL(($AX207)-_xlpm.DD,$AX207,1,_xlpm.VD),
AND(MONTH($AW207)&lt;MONTH(BG$15),MONTH($AX207)&gt;MONTH(BG$15)),
NETWORKDAYS.INTL((EOMONTH(BG$15-1,1))-_xlpm.DD,EOMONTH(BG$15-1,1),1,_xlpm.VD),
AND(MONTH($AW207)=MONTH(BG$15),MONTH($AX207)=MONTH(BG$15)),
NETWORKDAYS.INTL($AW207,$AX207,1,_xlpm.VD)))),0)),
$DH207="месяц",
$BP207*BG207,
$DH207="неделя",
$BP207*BG207/7*(ROUNDUP((DAY(EOMONTH(BG$15,0)))/4,0))),
0)</f>
        <v/>
      </c>
      <c r="BY207" s="125">
        <f t="array" ref="BY207">
IFERROR(
_xlfn.IFS(
$DH207="день_1",
$BP207*$BL207/($AX207-$AW207+1)*BH207*(DAY(EOMONTH(BH$15,0))),
$DH207="день_2",
$BP207/30*MAX(MIN($AX207,EOMONTH(BH$15,0))-MAX($AW207,BH$15)+1,),
$DH207="раб.день",
$BP207/30*(IFERROR(
_xlfn.LET(_xlpm.VD,
CHOOSE(
{1;2;3;4;5;6;7;8;9;10;11;12;13;14;15;16;17;18},
45658,45659,45660,45661,45662,45663,45664,45665,45711,45724,45778,45779,45785,45786,45820,45821,45965,46022),
_xlfn.LET(_xlpm.DD,
MAX(MIN($AX207,EOMONTH(BH$15,0))-MAX($AW207,BH$15),),
_xlfn.IFS(
AND(MONTH($AW207)=MONTH(BH$15),MONTH($AX207)&lt;&gt;MONTH(BH$15)),
NETWORKDAYS.INTL($AW207,$AW207+_xlpm.DD,1,_xlpm.VD),
AND(MONTH($AW207)&lt;&gt;MONTH(BH$15),MONTH($AX207)=MONTH(BH$15)),
NETWORKDAYS.INTL(($AX207)-_xlpm.DD,$AX207,1,_xlpm.VD),
AND(MONTH($AW207)&lt;MONTH(BH$15),MONTH($AX207)&gt;MONTH(BH$15)),
NETWORKDAYS.INTL((EOMONTH(BH$15-1,1))-_xlpm.DD,EOMONTH(BH$15-1,1),1,_xlpm.VD),
AND(MONTH($AW207)=MONTH(BH$15),MONTH($AX207)=MONTH(BH$15)),
NETWORKDAYS.INTL($AW207,$AX207,1,_xlpm.VD)))),0)),
$DH207="месяц",
$BP207*BH207,
$DH207="неделя",
$BP207*BH207/7*(ROUNDUP((DAY(EOMONTH(BH$15,0)))/4,0))),
0)</f>
        <v/>
      </c>
      <c r="BZ207" s="125">
        <f t="array" ref="BZ207">
IFERROR(
_xlfn.IFS(
$DH207="день_1",
$BP207*$BL207/($AX207-$AW207+1)*BI207*(DAY(EOMONTH(BI$15,0))),
$DH207="день_2",
$BP207/30*MAX(MIN($AX207,EOMONTH(BI$15,0))-MAX($AW207,BI$15)+1,),
$DH207="раб.день",
$BP207/30*(IFERROR(
_xlfn.LET(_xlpm.VD,
CHOOSE(
{1;2;3;4;5;6;7;8;9;10;11;12;13;14;15;16;17;18},
45658,45659,45660,45661,45662,45663,45664,45665,45711,45724,45778,45779,45785,45786,45820,45821,45965,46022),
_xlfn.LET(_xlpm.DD,
MAX(MIN($AX207,EOMONTH(BI$15,0))-MAX($AW207,BI$15),),
_xlfn.IFS(
AND(MONTH($AW207)=MONTH(BI$15),MONTH($AX207)&lt;&gt;MONTH(BI$15)),
NETWORKDAYS.INTL($AW207,$AW207+_xlpm.DD,1,_xlpm.VD),
AND(MONTH($AW207)&lt;&gt;MONTH(BI$15),MONTH($AX207)=MONTH(BI$15)),
NETWORKDAYS.INTL(($AX207)-_xlpm.DD,$AX207,1,_xlpm.VD),
AND(MONTH($AW207)&lt;MONTH(BI$15),MONTH($AX207)&gt;MONTH(BI$15)),
NETWORKDAYS.INTL((EOMONTH(BI$15-1,1))-_xlpm.DD,EOMONTH(BI$15-1,1),1,_xlpm.VD),
AND(MONTH($AW207)=MONTH(BI$15),MONTH($AX207)=MONTH(BI$15)),
NETWORKDAYS.INTL($AW207,$AX207,1,_xlpm.VD)))),0)),
$DH207="месяц",
$BP207*BI207,
$DH207="неделя",
$BP207*BI207/7*(ROUNDUP((DAY(EOMONTH(BI$15,0)))/4,0))),
0)</f>
        <v/>
      </c>
      <c r="CA207" s="125">
        <f t="array" ref="CA207">
IFERROR(
_xlfn.IFS(
$DH207="день_1",
$BP207*$BL207/($AX207-$AW207+1)*BJ207*(DAY(EOMONTH(BJ$15,0))),
$DH207="день_2",
$BP207/30*MAX(MIN($AX207,EOMONTH(BJ$15,0))-MAX($AW207,BJ$15)+1,),
$DH207="раб.день",
$BP207/30*(IFERROR(
_xlfn.LET(_xlpm.VD,
CHOOSE(
{1;2;3;4;5;6;7;8;9;10;11;12;13;14;15;16;17;18},
45658,45659,45660,45661,45662,45663,45664,45665,45711,45724,45778,45779,45785,45786,45820,45821,45965,46022),
_xlfn.LET(_xlpm.DD,
MAX(MIN($AX207,EOMONTH(BJ$15,0))-MAX($AW207,BJ$15),),
_xlfn.IFS(
AND(MONTH($AW207)=MONTH(BJ$15),MONTH($AX207)&lt;&gt;MONTH(BJ$15)),
NETWORKDAYS.INTL($AW207,$AW207+_xlpm.DD,1,_xlpm.VD),
AND(MONTH($AW207)&lt;&gt;MONTH(BJ$15),MONTH($AX207)=MONTH(BJ$15)),
NETWORKDAYS.INTL(($AX207)-_xlpm.DD,$AX207,1,_xlpm.VD),
AND(MONTH($AW207)&lt;MONTH(BJ$15),MONTH($AX207)&gt;MONTH(BJ$15)),
NETWORKDAYS.INTL((EOMONTH(BJ$15-1,1))-_xlpm.DD,EOMONTH(BJ$15-1,1),1,_xlpm.VD),
AND(MONTH($AW207)=MONTH(BJ$15),MONTH($AX207)=MONTH(BJ$15)),
NETWORKDAYS.INTL($AW207,$AX207,1,_xlpm.VD)))),0)),
$DH207="месяц",
$BP207*BJ207,
$DH207="неделя",
$BP207*BJ207/7*(ROUNDUP((DAY(EOMONTH(BJ$15,0)))/4,0))),
0)</f>
        <v/>
      </c>
      <c r="CB207" s="125">
        <f t="array" ref="CB207">
IFERROR(
_xlfn.IFS(
$DH207="день_1",
$BP207*$BL207/($AX207-$AW207+1)*BK207*(DAY(EOMONTH(BK$15,0))),
$DH207="день_2",
$BP207/30*MAX(MIN($AX207,EOMONTH(BK$15,0))-MAX($AW207,BK$15)+1,),
$DH207="раб.день",
$BP207/30*(IFERROR(
_xlfn.LET(_xlpm.VD,
CHOOSE(
{1;2;3;4;5;6;7;8;9;10;11;12;13;14;15;16;17;18},
45658,45659,45660,45661,45662,45663,45664,45665,45711,45724,45778,45779,45785,45786,45820,45821,45965,46022),
_xlfn.LET(_xlpm.DD,
MAX(MIN($AX207,EOMONTH(BK$15,0))-MAX($AW207,BK$15),),
_xlfn.IFS(
AND(MONTH($AW207)=MONTH(BK$15),MONTH($AX207)&lt;&gt;MONTH(BK$15)),
NETWORKDAYS.INTL($AW207,$AW207+_xlpm.DD,1,_xlpm.VD),
AND(MONTH($AW207)&lt;&gt;MONTH(BK$15),MONTH($AX207)=MONTH(BK$15)),
NETWORKDAYS.INTL(($AX207)-_xlpm.DD,$AX207,1,_xlpm.VD),
AND(MONTH($AW207)&lt;MONTH(BK$15),MONTH($AX207)&gt;MONTH(BK$15)),
NETWORKDAYS.INTL((EOMONTH(BK$15-1,1))-_xlpm.DD,EOMONTH(BK$15-1,1),1,_xlpm.VD),
AND(MONTH($AW207)=MONTH(BK$15),MONTH($AX207)=MONTH(BK$15)),
NETWORKDAYS.INTL($AW207,$AX207,1,_xlpm.VD)))),0)),
$DH207="месяц",
$BP207*BK207,
$DH207="неделя",
$BP207*BK207/7*(ROUNDUP((DAY(EOMONTH(BK$15,0)))/4,0))),
0)</f>
        <v/>
      </c>
      <c r="CC207" s="125">
        <f>SUM($BQ207:$CB207)</f>
        <v/>
      </c>
      <c r="CD207" s="126">
        <f>SUM($EH207:$EH207)</f>
        <v/>
      </c>
      <c r="CE207" s="126">
        <f>$CD207*$AB207</f>
        <v/>
      </c>
      <c r="CF207" s="126">
        <f>SUM($EK207:$EK207)</f>
        <v/>
      </c>
      <c r="CG207" s="126">
        <f>$CF207*$AB207</f>
        <v/>
      </c>
      <c r="CH207" s="126">
        <f>SUM($CC207,$CE207,$CG207)</f>
        <v/>
      </c>
      <c r="CI207" s="126">
        <f>$CH207*(1+$CM207)</f>
        <v/>
      </c>
      <c r="CJ207" s="127" t="n">
        <v>0</v>
      </c>
      <c r="CK207" s="126">
        <f>SUM($CH207:$CH207)*(1+$CJ207)</f>
        <v/>
      </c>
      <c r="CL207" s="126">
        <f>SUM($CH207:$CH207)*(1+$CM207)</f>
        <v/>
      </c>
      <c r="CM207" s="59" t="inlineStr">
        <is>
          <t>20%</t>
        </is>
      </c>
      <c r="CN207" s="59" t="n"/>
      <c r="CO207" s="72" t="n"/>
      <c r="CP207" s="59" t="n"/>
      <c r="CQ207" s="73" t="n"/>
      <c r="CR207" s="73" t="n"/>
      <c r="CS207" s="73" t="n"/>
      <c r="CT207" s="72" t="n"/>
      <c r="CU207" s="79" t="inlineStr">
        <is>
          <t> </t>
        </is>
      </c>
      <c r="CV207" s="60" t="n"/>
      <c r="CW207" s="60" t="n"/>
      <c r="CX207" s="60" t="n"/>
      <c r="CY207" s="127">
        <f>IFERROR(($CC207-$EE207)/($EE207/(1-$DQ207)),0)</f>
        <v/>
      </c>
      <c r="CZ207" s="127">
        <f>IFERROR(1-$EI207/($CE207),0)</f>
        <v/>
      </c>
      <c r="DA207" s="127">
        <f>IFERROR(1-$EL207/($CG207),0)</f>
        <v/>
      </c>
      <c r="DB207" s="126">
        <f>ROUND(IFERROR(($CI207/(1+$CM207)-$EN207),0),2)</f>
        <v/>
      </c>
      <c r="DC207" s="128" t="n"/>
      <c r="DD207" s="125" t="n"/>
      <c r="DE207" s="75" t="n">
        <v>0</v>
      </c>
      <c r="DF207" s="128" t="n"/>
      <c r="DG207" s="125">
        <f>IF($DC207=0,0,$DD207*($DC207*100%-$DE207*$DF207))*SUM($AB207:$AB207)</f>
        <v/>
      </c>
      <c r="DH207" s="129" t="inlineStr">
        <is>
          <t>месяц</t>
        </is>
      </c>
      <c r="DI207" s="130">
        <f t="array" ref="DI207">IFERROR(
IF($ES207="LisChannel",
(ROUND(((INDEX({174.625;153.888888888889;130.972222222222},MATCH($AI207,{2;3;4}),0))*$AG207*$AI207),2)),0),0)</f>
        <v/>
      </c>
      <c r="DJ207" s="130">
        <f>
_xlfn.LET(_xlpm.X,
IFERROR(
IF($ES207="НовиковТВ",
(_xlfn.LET(_xlpm.NTV,
_xlfn.LET(_xlpm.MIN,350000,
IF(SUMIFS($DI:$DI,$ES:$ES,"НовиковТВ")&lt;=_xlpm.MIN,
(SUMIFS($DI:$DI,$ES:$ES,"НовиковТВ")/(COUNTIFS($ES:$ES,"НовиковТВ")))*_xlpm.MIN/SUMIFS($DI:$DI,$ES:$ES,"НовиковТВ"),
DI207)),
_xlpm.NTV+$DG207/(1-(1-(_xlpm.NTV)*(1-$DL207)*(1-$DM207)*(1-$DN207)*(1-$DO207)*(1-$DP207)/_xlpm.NTV))))/(1+$EP207),
$DI207+$DG207/(1-(1-($DI207)*(1-$DL207)*(1-$DM207)*(1-$DN207)*(1-$DO207)*(1-$DP207)/$DI207))),
0),
_xlpm.X*(1+$CM207)*(1+$CW207)-_xlpm.X*(1+$CM207)+_xlpm.X)</f>
        <v/>
      </c>
      <c r="DK207" s="125" t="inlineStr">
        <is>
          <t>послед.</t>
        </is>
      </c>
      <c r="DL207" s="63" t="n">
        <v>0</v>
      </c>
      <c r="DM207" s="63" t="n">
        <v>0</v>
      </c>
      <c r="DN207" s="63" t="n">
        <v>0</v>
      </c>
      <c r="DO207" s="63" t="n">
        <v>0</v>
      </c>
      <c r="DP207" s="63" t="n">
        <v>0</v>
      </c>
      <c r="DQ207" s="63">
        <f t="array" ref="DQ207">IFERROR(_xlfn.IFS(
$DK207="послед.",1-(1-$DL207)*(1-$DM207)*(1-$DN207)*(1-$DO207)*(1-$DP207),
$DK207="сумм.",$DL207+$DM207+$DN207+$DO207+$DP207),
0)</f>
        <v/>
      </c>
      <c r="DR207" s="125">
        <f t="array" ref="DR207">
IFERROR(
_xlfn.IFS(
$BL207=0,
0,
$BL207&gt;0,
_xlfn.IFS($DK207="послед.",
$DJ207*(1-$DL207)*(1-$DM207)*(1-$DN207)*(1-$DO207)*(1-$DP207),
$DK207="сумм.",
$DJ207*(1-($DL207+$DM207+$DN207+$DO207+$DP207)))),0)</f>
        <v/>
      </c>
      <c r="DS207" s="125">
        <f t="array" ref="DS207">
IFERROR(_xlfn.IFS(
$DH207="день_1",
$DR207*$BL207/($AX207-$AW207+1)*AZ207*(DAY(EOMONTH(AZ$15,0))),
$DH207="день_2",
$DR207/30*MAX(MIN($AX207,EOMONTH(AZ$15,0))-MAX($AW207,AZ$15)+1,),
$DH207="раб.день",
$DR207/30*(IFERROR(
_xlfn.LET(_xlpm.VD,
CHOOSE(
{1;2;3;4;5;6;7;8;9;10;11;12;13;14;15;16;17;18},
45658,45659,45660,45661,45662,45663,45664,45665,45711,45724,45778,45779,45785,45786,45820,45821,45965,46022),
_xlfn.LET(_xlpm.DD,
MAX(MIN($AX207,EOMONTH(AZ$15,0))-MAX($AW207,AZ$15),),
_xlfn.IFS(
AND(MONTH($AW207)=MONTH(AZ$15),MONTH($AX207)&lt;&gt;MONTH(AZ$15)),
NETWORKDAYS.INTL($AW207,$AW207+_xlpm.DD,1,_xlpm.VD),
AND(MONTH($AW207)&lt;&gt;MONTH(AZ$15),MONTH($AX207)=MONTH(AZ$15)),
NETWORKDAYS.INTL(($AX207)-_xlpm.DD,$AX207,1,_xlpm.VD),
AND(MONTH($AW207)&lt;MONTH(AZ$15),MONTH($AX207)&gt;MONTH(AZ$15)),
NETWORKDAYS.INTL((EOMONTH(AZ$15-1,1))-_xlpm.DD,EOMONTH(AZ$15-1,1),1,_xlpm.VD),
AND(MONTH($AW207)=MONTH(AZ$15),MONTH($AX207)=MONTH(AZ$15)),
NETWORKDAYS.INTL($AW207,$AX207,1,_xlpm.VD)))),0)),
$DH207="месяц",
$DR207*AZ207,
$DH207="неделя",
$DR207*AZ207/7*(ROUNDUP((DAY(EOMONTH(AZ$15,0)))/4,0))),
0)</f>
        <v/>
      </c>
      <c r="DT207" s="125">
        <f t="array" ref="DT207">
IFERROR(_xlfn.IFS(
$DH207="день_1",
$DR207*$BL207/($AX207-$AW207+1)*BA207*(DAY(EOMONTH(BA$15,0))),
$DH207="день_2",
$DR207/30*MAX(MIN($AX207,EOMONTH(BA$15,0))-MAX($AW207,BA$15)+1,),
$DH207="раб.день",
$DR207/30*(IFERROR(
_xlfn.LET(_xlpm.VD,
CHOOSE(
{1;2;3;4;5;6;7;8;9;10;11;12;13;14;15;16;17;18},
45658,45659,45660,45661,45662,45663,45664,45665,45711,45724,45778,45779,45785,45786,45820,45821,45965,46022),
_xlfn.LET(_xlpm.DD,
MAX(MIN($AX207,EOMONTH(BA$15,0))-MAX($AW207,BA$15),),
_xlfn.IFS(
AND(MONTH($AW207)=MONTH(BA$15),MONTH($AX207)&lt;&gt;MONTH(BA$15)),
NETWORKDAYS.INTL($AW207,$AW207+_xlpm.DD,1,_xlpm.VD),
AND(MONTH($AW207)&lt;&gt;MONTH(BA$15),MONTH($AX207)=MONTH(BA$15)),
NETWORKDAYS.INTL(($AX207)-_xlpm.DD,$AX207,1,_xlpm.VD),
AND(MONTH($AW207)&lt;MONTH(BA$15),MONTH($AX207)&gt;MONTH(BA$15)),
NETWORKDAYS.INTL((EOMONTH(BA$15-1,1))-_xlpm.DD,EOMONTH(BA$15-1,1),1,_xlpm.VD),
AND(MONTH($AW207)=MONTH(BA$15),MONTH($AX207)=MONTH(BA$15)),
NETWORKDAYS.INTL($AW207,$AX207,1,_xlpm.VD)))),0)),
$DH207="месяц",
$DR207*BA207,
$DH207="неделя",
$DR207*BA207/7*(ROUNDUP((DAY(EOMONTH(BA$15,0)))/4,0))),
0)</f>
        <v/>
      </c>
      <c r="DU207" s="125">
        <f t="array" ref="DU207">
IFERROR(_xlfn.IFS(
$DH207="день_1",
$DR207*$BL207/($AX207-$AW207+1)*BB207*(DAY(EOMONTH(BB$15,0))),
$DH207="день_2",
$DR207/30*MAX(MIN($AX207,EOMONTH(BB$15,0))-MAX($AW207,BB$15)+1,),
$DH207="раб.день",
$DR207/30*(IFERROR(
_xlfn.LET(_xlpm.VD,
CHOOSE(
{1;2;3;4;5;6;7;8;9;10;11;12;13;14;15;16;17;18},
45658,45659,45660,45661,45662,45663,45664,45665,45711,45724,45778,45779,45785,45786,45820,45821,45965,46022),
_xlfn.LET(_xlpm.DD,
MAX(MIN($AX207,EOMONTH(BB$15,0))-MAX($AW207,BB$15),),
_xlfn.IFS(
AND(MONTH($AW207)=MONTH(BB$15),MONTH($AX207)&lt;&gt;MONTH(BB$15)),
NETWORKDAYS.INTL($AW207,$AW207+_xlpm.DD,1,_xlpm.VD),
AND(MONTH($AW207)&lt;&gt;MONTH(BB$15),MONTH($AX207)=MONTH(BB$15)),
NETWORKDAYS.INTL(($AX207)-_xlpm.DD,$AX207,1,_xlpm.VD),
AND(MONTH($AW207)&lt;MONTH(BB$15),MONTH($AX207)&gt;MONTH(BB$15)),
NETWORKDAYS.INTL((EOMONTH(BB$15-1,1))-_xlpm.DD,EOMONTH(BB$15-1,1),1,_xlpm.VD),
AND(MONTH($AW207)=MONTH(BB$15),MONTH($AX207)=MONTH(BB$15)),
NETWORKDAYS.INTL($AW207,$AX207,1,_xlpm.VD)))),0)),
$DH207="месяц",
$DR207*BB207,
$DH207="неделя",
$DR207*BB207/7*(ROUNDUP((DAY(EOMONTH(BB$15,0)))/4,0))),
0)</f>
        <v/>
      </c>
      <c r="DV207" s="125">
        <f t="array" ref="DV207">
IFERROR(_xlfn.IFS(
$DH207="день_1",
$DR207*$BL207/($AX207-$AW207+1)*BC207*(DAY(EOMONTH(BC$15,0))),
$DH207="день_2",
$DR207/30*MAX(MIN($AX207,EOMONTH(BC$15,0))-MAX($AW207,BC$15)+1,),
$DH207="раб.день",
$DR207/30*(IFERROR(
_xlfn.LET(_xlpm.VD,
CHOOSE(
{1;2;3;4;5;6;7;8;9;10;11;12;13;14;15;16;17;18},
45658,45659,45660,45661,45662,45663,45664,45665,45711,45724,45778,45779,45785,45786,45820,45821,45965,46022),
_xlfn.LET(_xlpm.DD,
MAX(MIN($AX207,EOMONTH(BC$15,0))-MAX($AW207,BC$15),),
_xlfn.IFS(
AND(MONTH($AW207)=MONTH(BC$15),MONTH($AX207)&lt;&gt;MONTH(BC$15)),
NETWORKDAYS.INTL($AW207,$AW207+_xlpm.DD,1,_xlpm.VD),
AND(MONTH($AW207)&lt;&gt;MONTH(BC$15),MONTH($AX207)=MONTH(BC$15)),
NETWORKDAYS.INTL(($AX207)-_xlpm.DD,$AX207,1,_xlpm.VD),
AND(MONTH($AW207)&lt;MONTH(BC$15),MONTH($AX207)&gt;MONTH(BC$15)),
NETWORKDAYS.INTL((EOMONTH(BC$15-1,1))-_xlpm.DD,EOMONTH(BC$15-1,1),1,_xlpm.VD),
AND(MONTH($AW207)=MONTH(BC$15),MONTH($AX207)=MONTH(BC$15)),
NETWORKDAYS.INTL($AW207,$AX207,1,_xlpm.VD)))),0)),
$DH207="месяц",
$DR207*BC207,
$DH207="неделя",
$DR207*BC207/7*(ROUNDUP((DAY(EOMONTH(BC$15,0)))/4,0))),
0)</f>
        <v/>
      </c>
      <c r="DW207" s="125">
        <f t="array" ref="DW207">
IFERROR(_xlfn.IFS(
$DH207="день_1",
$DR207*$BL207/($AX207-$AW207+1)*BD207*(DAY(EOMONTH(BD$15,0))),
$DH207="день_2",
$DR207/30*MAX(MIN($AX207,EOMONTH(BD$15,0))-MAX($AW207,BD$15)+1,),
$DH207="раб.день",
$DR207/30*(IFERROR(
_xlfn.LET(_xlpm.VD,
CHOOSE(
{1;2;3;4;5;6;7;8;9;10;11;12;13;14;15;16;17;18},
45658,45659,45660,45661,45662,45663,45664,45665,45711,45724,45778,45779,45785,45786,45820,45821,45965,46022),
_xlfn.LET(_xlpm.DD,
MAX(MIN($AX207,EOMONTH(BD$15,0))-MAX($AW207,BD$15),),
_xlfn.IFS(
AND(MONTH($AW207)=MONTH(BD$15),MONTH($AX207)&lt;&gt;MONTH(BD$15)),
NETWORKDAYS.INTL($AW207,$AW207+_xlpm.DD,1,_xlpm.VD),
AND(MONTH($AW207)&lt;&gt;MONTH(BD$15),MONTH($AX207)=MONTH(BD$15)),
NETWORKDAYS.INTL(($AX207)-_xlpm.DD,$AX207,1,_xlpm.VD),
AND(MONTH($AW207)&lt;MONTH(BD$15),MONTH($AX207)&gt;MONTH(BD$15)),
NETWORKDAYS.INTL((EOMONTH(BD$15-1,1))-_xlpm.DD,EOMONTH(BD$15-1,1),1,_xlpm.VD),
AND(MONTH($AW207)=MONTH(BD$15),MONTH($AX207)=MONTH(BD$15)),
NETWORKDAYS.INTL($AW207,$AX207,1,_xlpm.VD)))),0)),
$DH207="месяц",
$DR207*BD207,
$DH207="неделя",
$DR207*BD207/7*(ROUNDUP((DAY(EOMONTH(BD$15,0)))/4,0))),
0)</f>
        <v/>
      </c>
      <c r="DX207" s="125">
        <f t="array" ref="DX207">
IFERROR(_xlfn.IFS(
$DH207="день_1",
$DR207*$BL207/($AX207-$AW207+1)*BE207*(DAY(EOMONTH(BE$15,0))),
$DH207="день_2",
$DR207/30*MAX(MIN($AX207,EOMONTH(BE$15,0))-MAX($AW207,BE$15)+1,),
$DH207="раб.день",
$DR207/30*(IFERROR(
_xlfn.LET(_xlpm.VD,
CHOOSE(
{1;2;3;4;5;6;7;8;9;10;11;12;13;14;15;16;17;18},
45658,45659,45660,45661,45662,45663,45664,45665,45711,45724,45778,45779,45785,45786,45820,45821,45965,46022),
_xlfn.LET(_xlpm.DD,
MAX(MIN($AX207,EOMONTH(BE$15,0))-MAX($AW207,BE$15),),
_xlfn.IFS(
AND(MONTH($AW207)=MONTH(BE$15),MONTH($AX207)&lt;&gt;MONTH(BE$15)),
NETWORKDAYS.INTL($AW207,$AW207+_xlpm.DD,1,_xlpm.VD),
AND(MONTH($AW207)&lt;&gt;MONTH(BE$15),MONTH($AX207)=MONTH(BE$15)),
NETWORKDAYS.INTL(($AX207)-_xlpm.DD,$AX207,1,_xlpm.VD),
AND(MONTH($AW207)&lt;MONTH(BE$15),MONTH($AX207)&gt;MONTH(BE$15)),
NETWORKDAYS.INTL((EOMONTH(BE$15-1,1))-_xlpm.DD,EOMONTH(BE$15-1,1),1,_xlpm.VD),
AND(MONTH($AW207)=MONTH(BE$15),MONTH($AX207)=MONTH(BE$15)),
NETWORKDAYS.INTL($AW207,$AX207,1,_xlpm.VD)))),0)),
$DH207="месяц",
$DR207*BE207,
$DH207="неделя",
$DR207*BE207/7*(ROUNDUP((DAY(EOMONTH(BE$15,0)))/4,0))),
0)</f>
        <v/>
      </c>
      <c r="DY207" s="125">
        <f t="array" ref="DY207">
IFERROR(_xlfn.IFS(
$DH207="день_1",
$DR207*$BL207/($AX207-$AW207+1)*BF207*(DAY(EOMONTH(BF$15,0))),
$DH207="день_2",
$DR207/30*MAX(MIN($AX207,EOMONTH(BF$15,0))-MAX($AW207,BF$15)+1,),
$DH207="раб.день",
$DR207/30*(IFERROR(
_xlfn.LET(_xlpm.VD,
CHOOSE(
{1;2;3;4;5;6;7;8;9;10;11;12;13;14;15;16;17;18},
45658,45659,45660,45661,45662,45663,45664,45665,45711,45724,45778,45779,45785,45786,45820,45821,45965,46022),
_xlfn.LET(_xlpm.DD,
MAX(MIN($AX207,EOMONTH(BF$15,0))-MAX($AW207,BF$15),),
_xlfn.IFS(
AND(MONTH($AW207)=MONTH(BF$15),MONTH($AX207)&lt;&gt;MONTH(BF$15)),
NETWORKDAYS.INTL($AW207,$AW207+_xlpm.DD,1,_xlpm.VD),
AND(MONTH($AW207)&lt;&gt;MONTH(BF$15),MONTH($AX207)=MONTH(BF$15)),
NETWORKDAYS.INTL(($AX207)-_xlpm.DD,$AX207,1,_xlpm.VD),
AND(MONTH($AW207)&lt;MONTH(BF$15),MONTH($AX207)&gt;MONTH(BF$15)),
NETWORKDAYS.INTL((EOMONTH(BF$15-1,1))-_xlpm.DD,EOMONTH(BF$15-1,1),1,_xlpm.VD),
AND(MONTH($AW207)=MONTH(BF$15),MONTH($AX207)=MONTH(BF$15)),
NETWORKDAYS.INTL($AW207,$AX207,1,_xlpm.VD)))),0)),
$DH207="месяц",
$DR207*BF207,
$DH207="неделя",
$DR207*BF207/7*(ROUNDUP((DAY(EOMONTH(BF$15,0)))/4,0))),
0)</f>
        <v/>
      </c>
      <c r="DZ207" s="125">
        <f t="array" ref="DZ207">
IFERROR(_xlfn.IFS(
$DH207="день_1",
$DR207*$BL207/($AX207-$AW207+1)*BG207*(DAY(EOMONTH(BG$15,0))),
$DH207="день_2",
$DR207/30*MAX(MIN($AX207,EOMONTH(BG$15,0))-MAX($AW207,BG$15)+1,),
$DH207="раб.день",
$DR207/30*(IFERROR(
_xlfn.LET(_xlpm.VD,
CHOOSE(
{1;2;3;4;5;6;7;8;9;10;11;12;13;14;15;16;17;18},
45658,45659,45660,45661,45662,45663,45664,45665,45711,45724,45778,45779,45785,45786,45820,45821,45965,46022),
_xlfn.LET(_xlpm.DD,
MAX(MIN($AX207,EOMONTH(BG$15,0))-MAX($AW207,BG$15),),
_xlfn.IFS(
AND(MONTH($AW207)=MONTH(BG$15),MONTH($AX207)&lt;&gt;MONTH(BG$15)),
NETWORKDAYS.INTL($AW207,$AW207+_xlpm.DD,1,_xlpm.VD),
AND(MONTH($AW207)&lt;&gt;MONTH(BG$15),MONTH($AX207)=MONTH(BG$15)),
NETWORKDAYS.INTL(($AX207)-_xlpm.DD,$AX207,1,_xlpm.VD),
AND(MONTH($AW207)&lt;MONTH(BG$15),MONTH($AX207)&gt;MONTH(BG$15)),
NETWORKDAYS.INTL((EOMONTH(BG$15-1,1))-_xlpm.DD,EOMONTH(BG$15-1,1),1,_xlpm.VD),
AND(MONTH($AW207)=MONTH(BG$15),MONTH($AX207)=MONTH(BG$15)),
NETWORKDAYS.INTL($AW207,$AX207,1,_xlpm.VD)))),0)),
$DH207="месяц",
$DR207*BG207,
$DH207="неделя",
$DR207*BG207/7*(ROUNDUP((DAY(EOMONTH(BG$15,0)))/4,0))),
0)</f>
        <v/>
      </c>
      <c r="EA207" s="125">
        <f t="array" ref="EA207">
IFERROR(_xlfn.IFS(
$DH207="день_1",
$DR207*$BL207/($AX207-$AW207+1)*BH207*(DAY(EOMONTH(BH$15,0))),
$DH207="день_2",
$DR207/30*MAX(MIN($AX207,EOMONTH(BH$15,0))-MAX($AW207,BH$15)+1,),
$DH207="раб.день",
$DR207/30*(IFERROR(
_xlfn.LET(_xlpm.VD,
CHOOSE(
{1;2;3;4;5;6;7;8;9;10;11;12;13;14;15;16;17;18},
45658,45659,45660,45661,45662,45663,45664,45665,45711,45724,45778,45779,45785,45786,45820,45821,45965,46022),
_xlfn.LET(_xlpm.DD,
MAX(MIN($AX207,EOMONTH(BH$15,0))-MAX($AW207,BH$15),),
_xlfn.IFS(
AND(MONTH($AW207)=MONTH(BH$15),MONTH($AX207)&lt;&gt;MONTH(BH$15)),
NETWORKDAYS.INTL($AW207,$AW207+_xlpm.DD,1,_xlpm.VD),
AND(MONTH($AW207)&lt;&gt;MONTH(BH$15),MONTH($AX207)=MONTH(BH$15)),
NETWORKDAYS.INTL(($AX207)-_xlpm.DD,$AX207,1,_xlpm.VD),
AND(MONTH($AW207)&lt;MONTH(BH$15),MONTH($AX207)&gt;MONTH(BH$15)),
NETWORKDAYS.INTL((EOMONTH(BH$15-1,1))-_xlpm.DD,EOMONTH(BH$15-1,1),1,_xlpm.VD),
AND(MONTH($AW207)=MONTH(BH$15),MONTH($AX207)=MONTH(BH$15)),
NETWORKDAYS.INTL($AW207,$AX207,1,_xlpm.VD)))),0)),
$DH207="месяц",
$DR207*BH207,
$DH207="неделя",
$DR207*BH207/7*(ROUNDUP((DAY(EOMONTH(BH$15,0)))/4,0))),
0)</f>
        <v/>
      </c>
      <c r="EB207" s="125">
        <f t="array" ref="EB207">
IFERROR(_xlfn.IFS(
$DH207="день_1",
$DR207*$BL207/($AX207-$AW207+1)*BI207*(DAY(EOMONTH(BI$15,0))),
$DH207="день_2",
$DR207/30*MAX(MIN($AX207,EOMONTH(BI$15,0))-MAX($AW207,BI$15)+1,),
$DH207="раб.день",
$DR207/30*(IFERROR(
_xlfn.LET(_xlpm.VD,
CHOOSE(
{1;2;3;4;5;6;7;8;9;10;11;12;13;14;15;16;17;18},
45658,45659,45660,45661,45662,45663,45664,45665,45711,45724,45778,45779,45785,45786,45820,45821,45965,46022),
_xlfn.LET(_xlpm.DD,
MAX(MIN($AX207,EOMONTH(BI$15,0))-MAX($AW207,BI$15),),
_xlfn.IFS(
AND(MONTH($AW207)=MONTH(BI$15),MONTH($AX207)&lt;&gt;MONTH(BI$15)),
NETWORKDAYS.INTL($AW207,$AW207+_xlpm.DD,1,_xlpm.VD),
AND(MONTH($AW207)&lt;&gt;MONTH(BI$15),MONTH($AX207)=MONTH(BI$15)),
NETWORKDAYS.INTL(($AX207)-_xlpm.DD,$AX207,1,_xlpm.VD),
AND(MONTH($AW207)&lt;MONTH(BI$15),MONTH($AX207)&gt;MONTH(BI$15)),
NETWORKDAYS.INTL((EOMONTH(BI$15-1,1))-_xlpm.DD,EOMONTH(BI$15-1,1),1,_xlpm.VD),
AND(MONTH($AW207)=MONTH(BI$15),MONTH($AX207)=MONTH(BI$15)),
NETWORKDAYS.INTL($AW207,$AX207,1,_xlpm.VD)))),0)),
$DH207="месяц",
$DR207*BI207,
$DH207="неделя",
$DR207*BI207/7*(ROUNDUP((DAY(EOMONTH(BI$15,0)))/4,0))),
0)</f>
        <v/>
      </c>
      <c r="EC207" s="125">
        <f t="array" ref="EC207">
IFERROR(_xlfn.IFS(
$DH207="день_1",
$DR207*$BL207/($AX207-$AW207+1)*BJ207*(DAY(EOMONTH(BJ$15,0))),
$DH207="день_2",
$DR207/30*MAX(MIN($AX207,EOMONTH(BJ$15,0))-MAX($AW207,BJ$15)+1,),
$DH207="раб.день",
$DR207/30*(IFERROR(
_xlfn.LET(_xlpm.VD,
CHOOSE(
{1;2;3;4;5;6;7;8;9;10;11;12;13;14;15;16;17;18},
45658,45659,45660,45661,45662,45663,45664,45665,45711,45724,45778,45779,45785,45786,45820,45821,45965,46022),
_xlfn.LET(_xlpm.DD,
MAX(MIN($AX207,EOMONTH(BJ$15,0))-MAX($AW207,BJ$15),),
_xlfn.IFS(
AND(MONTH($AW207)=MONTH(BJ$15),MONTH($AX207)&lt;&gt;MONTH(BJ$15)),
NETWORKDAYS.INTL($AW207,$AW207+_xlpm.DD,1,_xlpm.VD),
AND(MONTH($AW207)&lt;&gt;MONTH(BJ$15),MONTH($AX207)=MONTH(BJ$15)),
NETWORKDAYS.INTL(($AX207)-_xlpm.DD,$AX207,1,_xlpm.VD),
AND(MONTH($AW207)&lt;MONTH(BJ$15),MONTH($AX207)&gt;MONTH(BJ$15)),
NETWORKDAYS.INTL((EOMONTH(BJ$15-1,1))-_xlpm.DD,EOMONTH(BJ$15-1,1),1,_xlpm.VD),
AND(MONTH($AW207)=MONTH(BJ$15),MONTH($AX207)=MONTH(BJ$15)),
NETWORKDAYS.INTL($AW207,$AX207,1,_xlpm.VD)))),0)),
$DH207="месяц",
$DR207*BJ207,
$DH207="неделя",
$DR207*BJ207/7*(ROUNDUP((DAY(EOMONTH(BJ$15,0)))/4,0))),
0)</f>
        <v/>
      </c>
      <c r="ED207" s="125">
        <f t="array" ref="ED207">
IFERROR(_xlfn.IFS(
$DH207="день_1",
$DR207*$BL207/($AX207-$AW207+1)*BK207*(DAY(EOMONTH(BK$15,0))),
$DH207="день_2",
$DR207/30*MAX(MIN($AX207,EOMONTH(BK$15,0))-MAX($AW207,BK$15)+1,),
$DH207="раб.день",
$DR207/30*(IFERROR(
_xlfn.LET(_xlpm.VD,
CHOOSE(
{1;2;3;4;5;6;7;8;9;10;11;12;13;14;15;16;17;18},
45658,45659,45660,45661,45662,45663,45664,45665,45711,45724,45778,45779,45785,45786,45820,45821,45965,46022),
_xlfn.LET(_xlpm.DD,
MAX(MIN($AX207,EOMONTH(BK$15,0))-MAX($AW207,BK$15),),
_xlfn.IFS(
AND(MONTH($AW207)=MONTH(BK$15),MONTH($AX207)&lt;&gt;MONTH(BK$15)),
NETWORKDAYS.INTL($AW207,$AW207+_xlpm.DD,1,_xlpm.VD),
AND(MONTH($AW207)&lt;&gt;MONTH(BK$15),MONTH($AX207)=MONTH(BK$15)),
NETWORKDAYS.INTL(($AX207)-_xlpm.DD,$AX207,1,_xlpm.VD),
AND(MONTH($AW207)&lt;MONTH(BK$15),MONTH($AX207)&gt;MONTH(BK$15)),
NETWORKDAYS.INTL((EOMONTH(BK$15-1,1))-_xlpm.DD,EOMONTH(BK$15-1,1),1,_xlpm.VD),
AND(MONTH($AW207)=MONTH(BK$15),MONTH($AX207)=MONTH(BK$15)),
NETWORKDAYS.INTL($AW207,$AX207,1,_xlpm.VD)))),0)),
$DH207="месяц",
$DR207*BK207,
$DH207="неделя",
$DR207*BK207/7*(ROUNDUP((DAY(EOMONTH(BK$15,0)))/4,0))),
0)</f>
        <v/>
      </c>
      <c r="EE207" s="125">
        <f>SUM($DS207,$DT207,$DU207,$DV207,$DW207,$DX207,$DY207,$DZ207,$EA207,$EB207,$EC207,$ED207)</f>
        <v/>
      </c>
      <c r="EF207" s="125">
        <f>IFERROR(ROUND($EE207*(1+$EP207),2),0)</f>
        <v/>
      </c>
      <c r="EG207" s="128" t="n">
        <v>1</v>
      </c>
      <c r="EH207" s="126" t="n">
        <v>0</v>
      </c>
      <c r="EI207" s="126">
        <f>ROUND(SUM($EH207:$EH207)*SUM($AB207:$AB207)*$EG207,2)</f>
        <v/>
      </c>
      <c r="EJ207" s="126">
        <f>ROUND($EI207*(1+$EP207),2)</f>
        <v/>
      </c>
      <c r="EK207" s="126" t="n">
        <v>0</v>
      </c>
      <c r="EL207" s="126">
        <f>ROUND(SUM($EK207:$EK207)*SUM($AB207:$AB207)*$EG207,2)</f>
        <v/>
      </c>
      <c r="EM207" s="126">
        <f>ROUND($EL207*(1+$EP207),2)</f>
        <v/>
      </c>
      <c r="EN207" s="126">
        <f>SUM($EE207,$EI207,$EL207)</f>
        <v/>
      </c>
      <c r="EO207" s="126">
        <f>SUM($EF207,$EJ207,$EM207)</f>
        <v/>
      </c>
      <c r="EP207" s="59" t="inlineStr">
        <is>
          <t>20%</t>
        </is>
      </c>
      <c r="EQ207" s="59" t="n"/>
      <c r="ER207" s="60">
        <f t="array" ref="ER207">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MATCH(ES207,
{"AMS";"RussOutdoor";"HD Outdoor";"Ingroup";"IQ";"Ledproduction";"LisChannel";"Logic";"Media-PPL";"NovikovTV | НовиковТВ";"SMA";"SOK";"КрокусТВ | CrocusTV | IndoorTV";"Сити";"ТЯК Москва"},
0)),"")</f>
        <v/>
      </c>
      <c r="ES207" s="60" t="n"/>
      <c r="ET207" s="60">
        <f t="array" ref="ET207">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MATCH(ES207,
{"AMS";"RussOutdoor";"HD Outdoor";"Ingroup";"IQ";"Ledproduction";"LisChannel";"Logic";"Media-PPL";"NovikovTV | НовиковТВ";"SMA";"SOK";"КрокусТВ | CrocusTV | IndoorTV";"Сити";"ТЯК Москва"},
0)),"")</f>
        <v/>
      </c>
      <c r="EU207" s="60" t="n"/>
      <c r="EV207" s="60" t="n"/>
      <c r="EX207" s="110">
        <f t="array" ref="EX207">
($AR207/30
+N("ТРАФИК ПЛОЩАДКИ"))*
(IFERROR(
_xlfn.LET(
_xlpm.GPR,
HLOOKUP($L207,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(MATCH($T207,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IF($Q207="цифровой",_xlpm.GPR/$AG207,_xlpm.GPR/60)),
0)
+N("DWELL TIME"))*
(IF($AB207=0,0,IF($AB207=1,0.3,IF($AB207=2,0.5,IF($AB207&gt;2,1))))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_xlfn.IFS($AC207="да",1.2,$AC207="нет",1)*
_xlfn.IFS($AD207="да",1.2,$AD207="нет",1)*
IF(R207="статический",1,1.2)*
$X207*
INDEX(
{1.2;1;1.2;1.2;1;1.2;1.2;1.2;1.2;1.2;1.2;1;1.2;1.2;1.2;1.2;1;1;1.2;1.2;1.2;1;1;1;1;1.2;1.2;1.2;1.2;1;1;1;1;1.2;1.2;1.2;1.2;1.2;1.2;1.2;1.2;1;1;1.2;1;1;1;1;1.5;1;1;1.5;1.5;1.2},
MATCH($Q207,_xlpm.MI,0)))&gt;{0.02;0.04;0.06;0.1;0.2;0.4;0.6;0.8;1;2;4;6})),
{0;1;2;3;4;5;6;7;8;9;10;11;12},
0)))
+N("КОЭФФИЦИЕНТ КОНТАКТА"))))*
(_xlfn.IFS($X207&lt;0.1,$X207/1000,$X207&gt;25,5.2,AND($X207&gt;=0.1,$X207&lt;=25),(($X207*2+0.1)/10)*($X207/10)))*
IFERROR((_xlfn.LET(
_xlpm.MA,
{0;0.8;0.85;0.9;0.95;1},
_xlpm.MAA,
{0;1;2;3;4;5},
INDEX(_xlpm.MA,MATCH(SUMPRODUCT(--((IF(ROUND(_xlpm.MAA,1)&gt;5,5,ROUND($AB207,1)))&gt;{0;1;2;3;4;5})),_xlpm.MAA,0)))
+N("КОЭФФИЦИЕНТ КОЛ-ВО КОНСТРУКЦИЙ")),1)*
$AB207,0))*
(IF($Q207="цифровой",$AG207/15*$AI207,1)
+N("ДЛЯ ЦИФРЫ"))</f>
        <v/>
      </c>
      <c r="EY207" s="110">
        <f>IFERROR(EX207*AY207,0)</f>
        <v/>
      </c>
      <c r="EZ207" s="131">
        <f>IFERROR(DP207/EY207*1000,0)</f>
        <v/>
      </c>
      <c r="FA207" s="112">
        <f>IFERROR(FC207/FB207,0)</f>
        <v/>
      </c>
      <c r="FB207" s="112">
        <f>IFERROR((FC207/(EY207/FF207*#REF!))*0.825,0)</f>
        <v/>
      </c>
      <c r="FC207" s="112">
        <f>IFERROR(((EX207*30/AR207)*100)/30,0)</f>
        <v/>
      </c>
      <c r="FD207" s="112">
        <f>IFERROR(EY207/G207*100%,0)</f>
        <v/>
      </c>
      <c r="FE207" s="112">
        <f>IFERROR(FD207/FC207*100%,0)</f>
        <v/>
      </c>
      <c r="FF207" s="110">
        <f>IFERROR(AR207/30*AY207,0)</f>
        <v/>
      </c>
    </row>
    <row r="208" ht="13" customHeight="1">
      <c r="A208" s="59" t="n"/>
      <c r="B208" s="60" t="n"/>
      <c r="C208" s="60" t="n"/>
      <c r="D208" s="60">
        <f t="array" ref="D208">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MATCH($E208,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08" s="60">
        <f t="array" ref="E208">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MATCH($F208,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08" s="60" t="inlineStr"/>
      <c r="G208" s="60" t="n"/>
      <c r="H208" s="60">
        <f t="array" ref="H208">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MATCH($I208,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08" s="60" t="n"/>
      <c r="J208" s="60" t="n"/>
      <c r="K208" s="60" t="n"/>
      <c r="L208" s="60" t="n"/>
      <c r="M208" s="60" t="n"/>
      <c r="N208" s="60" t="n"/>
      <c r="O208" s="60" t="n"/>
      <c r="P208" s="60">
        <f t="array" ref="P208">
_xlfn.IFS(
ISNUMBER(MATCH($Q208,{"шелфбаннер","разделитель","монетница","чековая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ISNUMBER(MATCH($Q208,{"LED/LCD","видеокулер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ISNUMBER(MATCH($Q208,{"автомобиль","машина","выставочное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ISNUMBER(MATCH($Q208,{"билборд","лифтовая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ISNUMBER(MATCH($Q208,{"навигация","подвесной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ISNUMBER(MATCH($Q208,{"движущаяся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ISNUMBER(MATCH($Q208,{"каталог","журнал"},)),
"Пресса",
$Q208="","")</f>
        <v/>
      </c>
      <c r="Q208" s="60" t="n"/>
      <c r="R208" s="60">
        <f t="array" ref="R208">
IFERROR(
_xlfn.IFS(
OR(ISNUMBER(MATCH($Q208,{"экспозиция","макет","стенд","автостенд","авто стенд","выставочное пространство","выставочные стенды","модульные выставочные стенды","3Д конструкция","3D конструкция"},)),P208="Экспонирование"),
"нестандартный",
ISNUMBER(MATCH($Q208,{"скроллер","призматрон"},)),
"динамический",
$P208="Видео",
"цифровой",
OR($P208="Пресса",$P208="Щит",$P208="POSm",$P208="Подвес",$P208="Брендирование/оклейка"),
"статический"),"")</f>
        <v/>
      </c>
      <c r="S208" s="59" t="n"/>
      <c r="T208" s="60" t="n"/>
      <c r="U208" s="60" t="n"/>
      <c r="V208" s="60">
        <f>
IF(P208="Видео",
"цифровой постер/ролик",
IF(ISNUMBER(MATCH(Q208,{"короб световой","короб световой | лайтбокс","короб световой | кристалайт","лайтбокс","лайт бокс","кристалайт","LB","lightbox"},)),
"бэклит",
IF(P208="Брендирование/оклейка",
"перфарированная пленка/самоклейка",
IF(P208="Экспонирование",
"под запрос",
IF(P208="Подвес",
"баннер/ткань",
"")))))</f>
        <v/>
      </c>
      <c r="W208" s="59" t="n"/>
      <c r="X208" s="59" t="n"/>
      <c r="Y208" s="59" t="n"/>
      <c r="Z208" s="61" t="n"/>
      <c r="AA208" s="61" t="n"/>
      <c r="AB208" s="61">
        <f>IF(BL208&gt;0,Z208,0)</f>
        <v/>
      </c>
      <c r="AC208" s="59" t="n"/>
      <c r="AD208" s="59" t="n"/>
      <c r="AE208" s="59" t="n"/>
      <c r="AF208" s="59" t="n"/>
      <c r="AG208" s="59" t="n"/>
      <c r="AH208" s="59" t="n"/>
      <c r="AI208" s="59" t="n"/>
      <c r="AJ208" s="59" t="n"/>
      <c r="AK208" s="59" t="n"/>
      <c r="AL208" s="62">
        <f>IFERROR(IF(OR(R208="статический",R208="динамический",R208="нестандартный",R208="",R208=""),"-",IF(AND(AH208="-",AI208="-"),"-",AK208*3600/AH208*AI208)),"-")</f>
        <v/>
      </c>
      <c r="AM208" s="62">
        <f>IFERROR(IF(OR(R208="статический",R208="динамический",R208="",R208="", R208="BTL",R208="нестандартный"),"-",AG208*AI208*AL208/60),"-")</f>
        <v/>
      </c>
      <c r="AN208" s="63">
        <f>IFERROR(IF(AH208="","-",AG208*AI208/AH208),"-")</f>
        <v/>
      </c>
      <c r="AO208" s="59">
        <f>IFERROR(IF(OR($R208="статический",$R208="динамический",$R208="",$R208="",$R208="BTL",$R208="нестандартный"),"-",$AL208*$AY208),"-")</f>
        <v/>
      </c>
      <c r="AP208" s="62">
        <f>IFERROR(IF(OR($R208="статический",$R208="динамический",$R208="",$R208="",$R208="BTL",$R208="нестандартный"),"-",$AM208*AY208),"-")</f>
        <v/>
      </c>
      <c r="AQ208" s="64" t="n"/>
      <c r="AR208" s="61" t="n"/>
      <c r="AS208" s="61" t="n"/>
      <c r="AT208" s="61" t="n"/>
      <c r="AU208" s="65" t="n"/>
      <c r="AV208" s="124">
        <f>IFERROR(DR208/AT208*1000,"n/a")</f>
        <v/>
      </c>
      <c r="AW208" s="67" t="n"/>
      <c r="AX208" s="67" t="n"/>
      <c r="AY208" s="43">
        <f>IFERROR(IF(OR($AW208="",$AX208=""),"",_xlfn.DAYS($AX208+1,$AW208)),"")</f>
        <v/>
      </c>
      <c r="AZ208" s="68">
        <f t="array" ref="AZ208">
_xlfn.LET(_xlpm.COEFF,
IF($AW208+$AX208=0,0,IF(MAX(MIN($AX208,EOMONTH(AZ$15,0))-MAX($AW208,AZ$15)+1,)&gt;0,1,0)),
_xlfn.IFS(
$ES208="LisChannel",
_xlpm.COEFF*
INDEX({1;1;1.2;1.2;1;1;1;1;1.2;1.2;1.2;1.2},
MATCH(MONTH(AZ$15),
{1,2,3,4,5,6,7,8,9,10,11,12})),
CONCATENATE($ES208," ",$L208)="RussOutdoor метро",
_xlpm.COEFF*
INDEX({0.8;0.9;1.1;1.1;1;1;1;1;1.1;1.1;1.1;1.1},
MATCH(MONTH(AZ$15),
{1,2,3,4,5,6,7,8,9,10,11,12})),
$ES208&lt;&gt;"LisChannel",
_xlpm.COEFF,
$ES208&lt;&gt;"RussOutdoor",
_xlpm.COEFF))</f>
        <v/>
      </c>
      <c r="BA208" s="68">
        <f t="array" ref="BA208">
_xlfn.LET(_xlpm.COEFF,
IF($AW208+$AX208=0,0,IF(MAX(MIN($AX208,EOMONTH(BA$15,0))-MAX($AW208,BA$15)+1,)&gt;0,1,0)),
_xlfn.IFS(
$ES208="LisChannel",
_xlpm.COEFF*
INDEX({1;1;1.2;1.2;1;1;1;1;1.2;1.2;1.2;1.2},
MATCH(MONTH(BA$15),
{1,2,3,4,5,6,7,8,9,10,11,12})),
CONCATENATE($ES208," ",$L208)="RussOutdoor метро",
_xlpm.COEFF*
INDEX({0.8;0.9;1.1;1.1;1;1;1;1;1.1;1.1;1.1;1.1},
MATCH(MONTH(BA$15),
{1,2,3,4,5,6,7,8,9,10,11,12})),
$ES208&lt;&gt;"LisChannel",
_xlpm.COEFF,
$ES208&lt;&gt;"RussOutdoor",
_xlpm.COEFF))</f>
        <v/>
      </c>
      <c r="BB208" s="68">
        <f t="array" ref="BB208">
_xlfn.LET(_xlpm.COEFF,
IF($AW208+$AX208=0,0,IF(MAX(MIN($AX208,EOMONTH(BB$15,0))-MAX($AW208,BB$15)+1,)&gt;0,1,0)),
_xlfn.IFS(
$ES208="LisChannel",
_xlpm.COEFF*
INDEX({1;1;1.2;1.2;1;1;1;1;1.2;1.2;1.2;1.2},
MATCH(MONTH(BB$15),
{1,2,3,4,5,6,7,8,9,10,11,12})),
CONCATENATE($ES208," ",$L208)="RussOutdoor метро",
_xlpm.COEFF*
INDEX({0.8;0.9;1.1;1.1;1;1;1;1;1.1;1.1;1.1;1.1},
MATCH(MONTH(BB$15),
{1,2,3,4,5,6,7,8,9,10,11,12})),
$ES208&lt;&gt;"LisChannel",
_xlpm.COEFF,
$ES208&lt;&gt;"RussOutdoor",
_xlpm.COEFF))</f>
        <v/>
      </c>
      <c r="BC208" s="68">
        <f t="array" ref="BC208">
_xlfn.LET(_xlpm.COEFF,
IF($AW208+$AX208=0,0,IF(MAX(MIN($AX208,EOMONTH(BC$15,0))-MAX($AW208,BC$15)+1,)&gt;0,1,0)),
_xlfn.IFS(
$ES208="LisChannel",
_xlpm.COEFF*
INDEX({1;1;1.2;1.2;1;1;1;1;1.2;1.2;1.2;1.2},
MATCH(MONTH(BC$15),
{1,2,3,4,5,6,7,8,9,10,11,12})),
CONCATENATE($ES208," ",$L208)="RussOutdoor метро",
_xlpm.COEFF*
INDEX({0.8;0.9;1.1;1.1;1;1;1;1;1.1;1.1;1.1;1.1},
MATCH(MONTH(BC$15),
{1,2,3,4,5,6,7,8,9,10,11,12})),
$ES208&lt;&gt;"LisChannel",
_xlpm.COEFF,
$ES208&lt;&gt;"RussOutdoor",
_xlpm.COEFF))</f>
        <v/>
      </c>
      <c r="BD208" s="68">
        <f t="array" ref="BD208">
_xlfn.LET(_xlpm.COEFF,
IF($AW208+$AX208=0,0,IF(MAX(MIN($AX208,EOMONTH(BD$15,0))-MAX($AW208,BD$15)+1,)&gt;0,1,0)),
_xlfn.IFS(
$ES208="LisChannel",
_xlpm.COEFF*
INDEX({1;1;1.2;1.2;1;1;1;1;1.2;1.2;1.2;1.2},
MATCH(MONTH(BD$15),
{1,2,3,4,5,6,7,8,9,10,11,12})),
CONCATENATE($ES208," ",$L208)="RussOutdoor метро",
_xlpm.COEFF*
INDEX({0.8;0.9;1.1;1.1;1;1;1;1;1.1;1.1;1.1;1.1},
MATCH(MONTH(BD$15),
{1,2,3,4,5,6,7,8,9,10,11,12})),
$ES208&lt;&gt;"LisChannel",
_xlpm.COEFF,
$ES208&lt;&gt;"RussOutdoor",
_xlpm.COEFF))</f>
        <v/>
      </c>
      <c r="BE208" s="68">
        <f t="array" ref="BE208">
_xlfn.LET(_xlpm.COEFF,
IF($AW208+$AX208=0,0,IF(MAX(MIN($AX208,EOMONTH(BE$15,0))-MAX($AW208,BE$15)+1,)&gt;0,1,0)),
_xlfn.IFS(
$ES208="LisChannel",
_xlpm.COEFF*
INDEX({1;1;1.2;1.2;1;1;1;1;1.2;1.2;1.2;1.2},
MATCH(MONTH(BE$15),
{1,2,3,4,5,6,7,8,9,10,11,12})),
CONCATENATE($ES208," ",$L208)="RussOutdoor метро",
_xlpm.COEFF*
INDEX({0.8;0.9;1.1;1.1;1;1;1;1;1.1;1.1;1.1;1.1},
MATCH(MONTH(BE$15),
{1,2,3,4,5,6,7,8,9,10,11,12})),
$ES208&lt;&gt;"LisChannel",
_xlpm.COEFF,
$ES208&lt;&gt;"RussOutdoor",
_xlpm.COEFF))</f>
        <v/>
      </c>
      <c r="BF208" s="68">
        <f t="array" ref="BF208">
_xlfn.LET(_xlpm.COEFF,
IF($AW208+$AX208=0,0,IF(MAX(MIN($AX208,EOMONTH(BF$15,0))-MAX($AW208,BF$15)+1,)&gt;0,1,0)),
_xlfn.IFS(
$ES208="LisChannel",
_xlpm.COEFF*
INDEX({1;1;1.2;1.2;1;1;1;1;1.2;1.2;1.2;1.2},
MATCH(MONTH(BF$15),
{1,2,3,4,5,6,7,8,9,10,11,12})),
CONCATENATE($ES208," ",$L208)="RussOutdoor метро",
_xlpm.COEFF*
INDEX({0.8;0.9;1.1;1.1;1;1;1;1;1.1;1.1;1.1;1.1},
MATCH(MONTH(BF$15),
{1,2,3,4,5,6,7,8,9,10,11,12})),
$ES208&lt;&gt;"LisChannel",
_xlpm.COEFF,
$ES208&lt;&gt;"RussOutdoor",
_xlpm.COEFF))</f>
        <v/>
      </c>
      <c r="BG208" s="68">
        <f t="array" ref="BG208">
_xlfn.LET(_xlpm.COEFF,
IF($AW208+$AX208=0,0,IF(MAX(MIN($AX208,EOMONTH(BG$15,0))-MAX($AW208,BG$15)+1,)&gt;0,1,0)),
_xlfn.IFS(
$ES208="LisChannel",
_xlpm.COEFF*
INDEX({1;1;1.2;1.2;1;1;1;1;1.2;1.2;1.2;1.2},
MATCH(MONTH(BG$15),
{1,2,3,4,5,6,7,8,9,10,11,12})),
CONCATENATE($ES208," ",$L208)="RussOutdoor метро",
_xlpm.COEFF*
INDEX({0.8;0.9;1.1;1.1;1;1;1;1;1.1;1.1;1.1;1.1},
MATCH(MONTH(BG$15),
{1,2,3,4,5,6,7,8,9,10,11,12})),
$ES208&lt;&gt;"LisChannel",
_xlpm.COEFF,
$ES208&lt;&gt;"RussOutdoor",
_xlpm.COEFF))</f>
        <v/>
      </c>
      <c r="BH208" s="68">
        <f t="array" ref="BH208">
_xlfn.LET(_xlpm.COEFF,
IF($AW208+$AX208=0,0,IF(MAX(MIN($AX208,EOMONTH(BH$15,0))-MAX($AW208,BH$15)+1,)&gt;0,1,0)),
_xlfn.IFS(
$ES208="LisChannel",
_xlpm.COEFF*
INDEX({1;1;1.2;1.2;1;1;1;1;1.2;1.2;1.2;1.2},
MATCH(MONTH(BH$15),
{1,2,3,4,5,6,7,8,9,10,11,12})),
CONCATENATE($ES208," ",$L208)="RussOutdoor метро",
_xlpm.COEFF*
INDEX({0.8;0.9;1.1;1.1;1;1;1;1;1.1;1.1;1.1;1.1},
MATCH(MONTH(BH$15),
{1,2,3,4,5,6,7,8,9,10,11,12})),
$ES208&lt;&gt;"LisChannel",
_xlpm.COEFF,
$ES208&lt;&gt;"RussOutdoor",
_xlpm.COEFF))</f>
        <v/>
      </c>
      <c r="BI208" s="68">
        <f t="array" ref="BI208">
_xlfn.LET(_xlpm.COEFF,
IF($AW208+$AX208=0,0,IF(MAX(MIN($AX208,EOMONTH(BI$15,0))-MAX($AW208,BI$15)+1,)&gt;0,1,0)),
_xlfn.IFS(
$ES208="LisChannel",
_xlpm.COEFF*
INDEX({1;1;1.2;1.2;1;1;1;1;1.2;1.2;1.2;1.2},
MATCH(MONTH(BI$15),
{1,2,3,4,5,6,7,8,9,10,11,12})),
CONCATENATE($ES208," ",$L208)="RussOutdoor метро",
_xlpm.COEFF*
INDEX({0.8;0.9;1.1;1.1;1;1;1;1;1.1;1.1;1.1;1.1},
MATCH(MONTH(BI$15),
{1,2,3,4,5,6,7,8,9,10,11,12})),
$ES208&lt;&gt;"LisChannel",
_xlpm.COEFF,
$ES208&lt;&gt;"RussOutdoor",
_xlpm.COEFF))</f>
        <v/>
      </c>
      <c r="BJ208" s="68">
        <f t="array" ref="BJ208">
_xlfn.LET(_xlpm.COEFF,
IF($AW208+$AX208=0,0,IF(MAX(MIN($AX208,EOMONTH(BJ$15,0))-MAX($AW208,BJ$15)+1,)&gt;0,1,0)),
_xlfn.IFS(
$ES208="LisChannel",
_xlpm.COEFF*
INDEX({1;1;1.2;1.2;1;1;1;1;1.2;1.2;1.2;1.2},
MATCH(MONTH(BJ$15),
{1,2,3,4,5,6,7,8,9,10,11,12})),
CONCATENATE($ES208," ",$L208)="RussOutdoor метро",
_xlpm.COEFF*
INDEX({0.8;0.9;1.1;1.1;1;1;1;1;1.1;1.1;1.1;1.1},
MATCH(MONTH(BJ$15),
{1,2,3,4,5,6,7,8,9,10,11,12})),
$ES208&lt;&gt;"LisChannel",
_xlpm.COEFF,
$ES208&lt;&gt;"RussOutdoor",
_xlpm.COEFF))</f>
        <v/>
      </c>
      <c r="BK208" s="68">
        <f t="array" ref="BK208">
_xlfn.LET(_xlpm.COEFF,
IF($AW208+$AX208=0,0,IF(MAX(MIN($AX208,EOMONTH(BK$15,0))-MAX($AW208,BK$15)+1,)&gt;0,1,0)),
_xlfn.IFS(
$ES208="LisChannel",
_xlpm.COEFF*
INDEX({1;1;1.2;1.2;1;1;1;1;1.2;1.2;1.2;1.2},
MATCH(MONTH(BK$15),
{1,2,3,4,5,6,7,8,9,10,11,12})),
CONCATENATE($ES208," ",$L208)="RussOutdoor метро",
_xlpm.COEFF*
INDEX({0.8;0.9;1.1;1.1;1;1;1;1;1.1;1.1;1.1;1.1},
MATCH(MONTH(BK$15),
{1,2,3,4,5,6,7,8,9,10,11,12})),
$ES208&lt;&gt;"LisChannel",
_xlpm.COEFF,
$ES208&lt;&gt;"RussOutdoor",
_xlpm.COEFF))</f>
        <v/>
      </c>
      <c r="BL208" s="62">
        <f>COUNTIFS($AZ208:$BK208,"&gt;0")</f>
        <v/>
      </c>
      <c r="BM208" s="65" t="n"/>
      <c r="BN208" s="125">
        <f>$DJ208</f>
        <v/>
      </c>
      <c r="BO208" s="63">
        <f>$DQ208</f>
        <v/>
      </c>
      <c r="BP208" s="125">
        <f>
IFERROR(
IF($BL208=0,0,
$BN208*(1-$BO208)),
0)</f>
        <v/>
      </c>
      <c r="BQ208" s="125">
        <f t="array" ref="BQ208">
IFERROR(
_xlfn.IFS(
$DH208="день_1",
$BP208*$BL208/($AX208-$AW208+1)*AZ208*(DAY(EOMONTH(AZ$15,0))),
$DH208="день_2",
$BP208/30*MAX(MIN($AX208,EOMONTH(AZ$15,0))-MAX($AW208,AZ$15)+1,),
$DH208="раб.день",
$BP208/30*(IFERROR(
_xlfn.LET(_xlpm.VD,
CHOOSE(
{1;2;3;4;5;6;7;8;9;10;11;12;13;14;15;16;17;18},
45658,45659,45660,45661,45662,45663,45664,45665,45711,45724,45778,45779,45785,45786,45820,45821,45965,46022),
_xlfn.LET(_xlpm.DD,
MAX(MIN($AX208,EOMONTH(AZ$15,0))-MAX($AW208,AZ$15),),
_xlfn.IFS(
AND(MONTH($AW208)=MONTH(AZ$15),MONTH($AX208)&lt;&gt;MONTH(AZ$15)),
NETWORKDAYS.INTL($AW208,$AW208+_xlpm.DD,1,_xlpm.VD),
AND(MONTH($AW208)&lt;&gt;MONTH(AZ$15),MONTH($AX208)=MONTH(AZ$15)),
NETWORKDAYS.INTL(($AX208)-_xlpm.DD,$AX208,1,_xlpm.VD),
AND(MONTH($AW208)&lt;MONTH(AZ$15),MONTH($AX208)&gt;MONTH(AZ$15)),
NETWORKDAYS.INTL((EOMONTH(AZ$15-1,1))-_xlpm.DD,EOMONTH(AZ$15-1,1),1,_xlpm.VD),
AND(MONTH($AW208)=MONTH(AZ$15),MONTH($AX208)=MONTH(AZ$15)),
NETWORKDAYS.INTL($AW208,$AX208,1,_xlpm.VD)))),0)),
$DH208="месяц",
$BP208*AZ208,
$DH208="неделя",
$BP208*AZ208/7*(ROUNDUP((DAY(EOMONTH(AZ$15,0)))/4,0))),
0)</f>
        <v/>
      </c>
      <c r="BR208" s="125">
        <f t="array" ref="BR208">
IFERROR(
_xlfn.IFS(
$DH208="день_1",
$BP208*$BL208/($AX208-$AW208+1)*BA208*(DAY(EOMONTH(BA$15,0))),
$DH208="день_2",
$BP208/30*MAX(MIN($AX208,EOMONTH(BA$15,0))-MAX($AW208,BA$15)+1,),
$DH208="раб.день",
$BP208/30*(IFERROR(
_xlfn.LET(_xlpm.VD,
CHOOSE(
{1;2;3;4;5;6;7;8;9;10;11;12;13;14;15;16;17;18},
45658,45659,45660,45661,45662,45663,45664,45665,45711,45724,45778,45779,45785,45786,45820,45821,45965,46022),
_xlfn.LET(_xlpm.DD,
MAX(MIN($AX208,EOMONTH(BA$15,0))-MAX($AW208,BA$15),),
_xlfn.IFS(
AND(MONTH($AW208)=MONTH(BA$15),MONTH($AX208)&lt;&gt;MONTH(BA$15)),
NETWORKDAYS.INTL($AW208,$AW208+_xlpm.DD,1,_xlpm.VD),
AND(MONTH($AW208)&lt;&gt;MONTH(BA$15),MONTH($AX208)=MONTH(BA$15)),
NETWORKDAYS.INTL(($AX208)-_xlpm.DD,$AX208,1,_xlpm.VD),
AND(MONTH($AW208)&lt;MONTH(BA$15),MONTH($AX208)&gt;MONTH(BA$15)),
NETWORKDAYS.INTL((EOMONTH(BA$15-1,1))-_xlpm.DD,EOMONTH(BA$15-1,1),1,_xlpm.VD),
AND(MONTH($AW208)=MONTH(BA$15),MONTH($AX208)=MONTH(BA$15)),
NETWORKDAYS.INTL($AW208,$AX208,1,_xlpm.VD)))),0)),
$DH208="месяц",
$BP208*BA208,
$DH208="неделя",
$BP208*BA208/7*(ROUNDUP((DAY(EOMONTH(BA$15,0)))/4,0))),
0)</f>
        <v/>
      </c>
      <c r="BS208" s="125">
        <f t="array" ref="BS208">
IFERROR(
_xlfn.IFS(
$DH208="день_1",
$BP208*$BL208/($AX208-$AW208+1)*BB208*(DAY(EOMONTH(BB$15,0))),
$DH208="день_2",
$BP208/30*MAX(MIN($AX208,EOMONTH(BB$15,0))-MAX($AW208,BB$15)+1,),
$DH208="раб.день",
$BP208/30*(IFERROR(
_xlfn.LET(_xlpm.VD,
CHOOSE(
{1;2;3;4;5;6;7;8;9;10;11;12;13;14;15;16;17;18},
45658,45659,45660,45661,45662,45663,45664,45665,45711,45724,45778,45779,45785,45786,45820,45821,45965,46022),
_xlfn.LET(_xlpm.DD,
MAX(MIN($AX208,EOMONTH(BB$15,0))-MAX($AW208,BB$15),),
_xlfn.IFS(
AND(MONTH($AW208)=MONTH(BB$15),MONTH($AX208)&lt;&gt;MONTH(BB$15)),
NETWORKDAYS.INTL($AW208,$AW208+_xlpm.DD,1,_xlpm.VD),
AND(MONTH($AW208)&lt;&gt;MONTH(BB$15),MONTH($AX208)=MONTH(BB$15)),
NETWORKDAYS.INTL(($AX208)-_xlpm.DD,$AX208,1,_xlpm.VD),
AND(MONTH($AW208)&lt;MONTH(BB$15),MONTH($AX208)&gt;MONTH(BB$15)),
NETWORKDAYS.INTL((EOMONTH(BB$15-1,1))-_xlpm.DD,EOMONTH(BB$15-1,1),1,_xlpm.VD),
AND(MONTH($AW208)=MONTH(BB$15),MONTH($AX208)=MONTH(BB$15)),
NETWORKDAYS.INTL($AW208,$AX208,1,_xlpm.VD)))),0)),
$DH208="месяц",
$BP208*BB208,
$DH208="неделя",
$BP208*BB208/7*(ROUNDUP((DAY(EOMONTH(BB$15,0)))/4,0))),
0)</f>
        <v/>
      </c>
      <c r="BT208" s="125">
        <f t="array" ref="BT208">
IFERROR(
_xlfn.IFS(
$DH208="день_1",
$BP208*$BL208/($AX208-$AW208+1)*BC208*(DAY(EOMONTH(BC$15,0))),
$DH208="день_2",
$BP208/30*MAX(MIN($AX208,EOMONTH(BC$15,0))-MAX($AW208,BC$15)+1,),
$DH208="раб.день",
$BP208/30*(IFERROR(
_xlfn.LET(_xlpm.VD,
CHOOSE(
{1;2;3;4;5;6;7;8;9;10;11;12;13;14;15;16;17;18},
45658,45659,45660,45661,45662,45663,45664,45665,45711,45724,45778,45779,45785,45786,45820,45821,45965,46022),
_xlfn.LET(_xlpm.DD,
MAX(MIN($AX208,EOMONTH(BC$15,0))-MAX($AW208,BC$15),),
_xlfn.IFS(
AND(MONTH($AW208)=MONTH(BC$15),MONTH($AX208)&lt;&gt;MONTH(BC$15)),
NETWORKDAYS.INTL($AW208,$AW208+_xlpm.DD,1,_xlpm.VD),
AND(MONTH($AW208)&lt;&gt;MONTH(BC$15),MONTH($AX208)=MONTH(BC$15)),
NETWORKDAYS.INTL(($AX208)-_xlpm.DD,$AX208,1,_xlpm.VD),
AND(MONTH($AW208)&lt;MONTH(BC$15),MONTH($AX208)&gt;MONTH(BC$15)),
NETWORKDAYS.INTL((EOMONTH(BC$15-1,1))-_xlpm.DD,EOMONTH(BC$15-1,1),1,_xlpm.VD),
AND(MONTH($AW208)=MONTH(BC$15),MONTH($AX208)=MONTH(BC$15)),
NETWORKDAYS.INTL($AW208,$AX208,1,_xlpm.VD)))),0)),
$DH208="месяц",
$BP208*BC208,
$DH208="неделя",
$BP208*BC208/7*(ROUNDUP((DAY(EOMONTH(BC$15,0)))/4,0))),
0)</f>
        <v/>
      </c>
      <c r="BU208" s="125">
        <f t="array" ref="BU208">
IFERROR(
_xlfn.IFS(
$DH208="день_1",
$BP208*$BL208/($AX208-$AW208+1)*BD208*(DAY(EOMONTH(BD$15,0))),
$DH208="день_2",
$BP208/30*MAX(MIN($AX208,EOMONTH(BD$15,0))-MAX($AW208,BD$15)+1,),
$DH208="раб.день",
$BP208/30*(IFERROR(
_xlfn.LET(_xlpm.VD,
CHOOSE(
{1;2;3;4;5;6;7;8;9;10;11;12;13;14;15;16;17;18},
45658,45659,45660,45661,45662,45663,45664,45665,45711,45724,45778,45779,45785,45786,45820,45821,45965,46022),
_xlfn.LET(_xlpm.DD,
MAX(MIN($AX208,EOMONTH(BD$15,0))-MAX($AW208,BD$15),),
_xlfn.IFS(
AND(MONTH($AW208)=MONTH(BD$15),MONTH($AX208)&lt;&gt;MONTH(BD$15)),
NETWORKDAYS.INTL($AW208,$AW208+_xlpm.DD,1,_xlpm.VD),
AND(MONTH($AW208)&lt;&gt;MONTH(BD$15),MONTH($AX208)=MONTH(BD$15)),
NETWORKDAYS.INTL(($AX208)-_xlpm.DD,$AX208,1,_xlpm.VD),
AND(MONTH($AW208)&lt;MONTH(BD$15),MONTH($AX208)&gt;MONTH(BD$15)),
NETWORKDAYS.INTL((EOMONTH(BD$15-1,1))-_xlpm.DD,EOMONTH(BD$15-1,1),1,_xlpm.VD),
AND(MONTH($AW208)=MONTH(BD$15),MONTH($AX208)=MONTH(BD$15)),
NETWORKDAYS.INTL($AW208,$AX208,1,_xlpm.VD)))),0)),
$DH208="месяц",
$BP208*BD208,
$DH208="неделя",
$BP208*BD208/7*(ROUNDUP((DAY(EOMONTH(BD$15,0)))/4,0))),
0)</f>
        <v/>
      </c>
      <c r="BV208" s="125">
        <f t="array" ref="BV208">
IFERROR(
_xlfn.IFS(
$DH208="день_1",
$BP208*$BL208/($AX208-$AW208+1)*BE208*(DAY(EOMONTH(BE$15,0))),
$DH208="день_2",
$BP208/30*MAX(MIN($AX208,EOMONTH(BE$15,0))-MAX($AW208,BE$15)+1,),
$DH208="раб.день",
$BP208/30*(IFERROR(
_xlfn.LET(_xlpm.VD,
CHOOSE(
{1;2;3;4;5;6;7;8;9;10;11;12;13;14;15;16;17;18},
45658,45659,45660,45661,45662,45663,45664,45665,45711,45724,45778,45779,45785,45786,45820,45821,45965,46022),
_xlfn.LET(_xlpm.DD,
MAX(MIN($AX208,EOMONTH(BE$15,0))-MAX($AW208,BE$15),),
_xlfn.IFS(
AND(MONTH($AW208)=MONTH(BE$15),MONTH($AX208)&lt;&gt;MONTH(BE$15)),
NETWORKDAYS.INTL($AW208,$AW208+_xlpm.DD,1,_xlpm.VD),
AND(MONTH($AW208)&lt;&gt;MONTH(BE$15),MONTH($AX208)=MONTH(BE$15)),
NETWORKDAYS.INTL(($AX208)-_xlpm.DD,$AX208,1,_xlpm.VD),
AND(MONTH($AW208)&lt;MONTH(BE$15),MONTH($AX208)&gt;MONTH(BE$15)),
NETWORKDAYS.INTL((EOMONTH(BE$15-1,1))-_xlpm.DD,EOMONTH(BE$15-1,1),1,_xlpm.VD),
AND(MONTH($AW208)=MONTH(BE$15),MONTH($AX208)=MONTH(BE$15)),
NETWORKDAYS.INTL($AW208,$AX208,1,_xlpm.VD)))),0)),
$DH208="месяц",
$BP208*BE208,
$DH208="неделя",
$BP208*BE208/7*(ROUNDUP((DAY(EOMONTH(BE$15,0)))/4,0))),
0)</f>
        <v/>
      </c>
      <c r="BW208" s="125">
        <f t="array" ref="BW208">
IFERROR(
_xlfn.IFS(
$DH208="день_1",
$BP208*$BL208/($AX208-$AW208+1)*BF208*(DAY(EOMONTH(BF$15,0))),
$DH208="день_2",
$BP208/30*MAX(MIN($AX208,EOMONTH(BF$15,0))-MAX($AW208,BF$15)+1,),
$DH208="раб.день",
$BP208/30*(IFERROR(
_xlfn.LET(_xlpm.VD,
CHOOSE(
{1;2;3;4;5;6;7;8;9;10;11;12;13;14;15;16;17;18},
45658,45659,45660,45661,45662,45663,45664,45665,45711,45724,45778,45779,45785,45786,45820,45821,45965,46022),
_xlfn.LET(_xlpm.DD,
MAX(MIN($AX208,EOMONTH(BF$15,0))-MAX($AW208,BF$15),),
_xlfn.IFS(
AND(MONTH($AW208)=MONTH(BF$15),MONTH($AX208)&lt;&gt;MONTH(BF$15)),
NETWORKDAYS.INTL($AW208,$AW208+_xlpm.DD,1,_xlpm.VD),
AND(MONTH($AW208)&lt;&gt;MONTH(BF$15),MONTH($AX208)=MONTH(BF$15)),
NETWORKDAYS.INTL(($AX208)-_xlpm.DD,$AX208,1,_xlpm.VD),
AND(MONTH($AW208)&lt;MONTH(BF$15),MONTH($AX208)&gt;MONTH(BF$15)),
NETWORKDAYS.INTL((EOMONTH(BF$15-1,1))-_xlpm.DD,EOMONTH(BF$15-1,1),1,_xlpm.VD),
AND(MONTH($AW208)=MONTH(BF$15),MONTH($AX208)=MONTH(BF$15)),
NETWORKDAYS.INTL($AW208,$AX208,1,_xlpm.VD)))),0)),
$DH208="месяц",
$BP208*BF208,
$DH208="неделя",
$BP208*BF208/7*(ROUNDUP((DAY(EOMONTH(BF$15,0)))/4,0))),
0)</f>
        <v/>
      </c>
      <c r="BX208" s="125">
        <f t="array" ref="BX208">
IFERROR(
_xlfn.IFS(
$DH208="день_1",
$BP208*$BL208/($AX208-$AW208+1)*BG208*(DAY(EOMONTH(BG$15,0))),
$DH208="день_2",
$BP208/30*MAX(MIN($AX208,EOMONTH(BG$15,0))-MAX($AW208,BG$15)+1,),
$DH208="раб.день",
$BP208/30*(IFERROR(
_xlfn.LET(_xlpm.VD,
CHOOSE(
{1;2;3;4;5;6;7;8;9;10;11;12;13;14;15;16;17;18},
45658,45659,45660,45661,45662,45663,45664,45665,45711,45724,45778,45779,45785,45786,45820,45821,45965,46022),
_xlfn.LET(_xlpm.DD,
MAX(MIN($AX208,EOMONTH(BG$15,0))-MAX($AW208,BG$15),),
_xlfn.IFS(
AND(MONTH($AW208)=MONTH(BG$15),MONTH($AX208)&lt;&gt;MONTH(BG$15)),
NETWORKDAYS.INTL($AW208,$AW208+_xlpm.DD,1,_xlpm.VD),
AND(MONTH($AW208)&lt;&gt;MONTH(BG$15),MONTH($AX208)=MONTH(BG$15)),
NETWORKDAYS.INTL(($AX208)-_xlpm.DD,$AX208,1,_xlpm.VD),
AND(MONTH($AW208)&lt;MONTH(BG$15),MONTH($AX208)&gt;MONTH(BG$15)),
NETWORKDAYS.INTL((EOMONTH(BG$15-1,1))-_xlpm.DD,EOMONTH(BG$15-1,1),1,_xlpm.VD),
AND(MONTH($AW208)=MONTH(BG$15),MONTH($AX208)=MONTH(BG$15)),
NETWORKDAYS.INTL($AW208,$AX208,1,_xlpm.VD)))),0)),
$DH208="месяц",
$BP208*BG208,
$DH208="неделя",
$BP208*BG208/7*(ROUNDUP((DAY(EOMONTH(BG$15,0)))/4,0))),
0)</f>
        <v/>
      </c>
      <c r="BY208" s="125">
        <f t="array" ref="BY208">
IFERROR(
_xlfn.IFS(
$DH208="день_1",
$BP208*$BL208/($AX208-$AW208+1)*BH208*(DAY(EOMONTH(BH$15,0))),
$DH208="день_2",
$BP208/30*MAX(MIN($AX208,EOMONTH(BH$15,0))-MAX($AW208,BH$15)+1,),
$DH208="раб.день",
$BP208/30*(IFERROR(
_xlfn.LET(_xlpm.VD,
CHOOSE(
{1;2;3;4;5;6;7;8;9;10;11;12;13;14;15;16;17;18},
45658,45659,45660,45661,45662,45663,45664,45665,45711,45724,45778,45779,45785,45786,45820,45821,45965,46022),
_xlfn.LET(_xlpm.DD,
MAX(MIN($AX208,EOMONTH(BH$15,0))-MAX($AW208,BH$15),),
_xlfn.IFS(
AND(MONTH($AW208)=MONTH(BH$15),MONTH($AX208)&lt;&gt;MONTH(BH$15)),
NETWORKDAYS.INTL($AW208,$AW208+_xlpm.DD,1,_xlpm.VD),
AND(MONTH($AW208)&lt;&gt;MONTH(BH$15),MONTH($AX208)=MONTH(BH$15)),
NETWORKDAYS.INTL(($AX208)-_xlpm.DD,$AX208,1,_xlpm.VD),
AND(MONTH($AW208)&lt;MONTH(BH$15),MONTH($AX208)&gt;MONTH(BH$15)),
NETWORKDAYS.INTL((EOMONTH(BH$15-1,1))-_xlpm.DD,EOMONTH(BH$15-1,1),1,_xlpm.VD),
AND(MONTH($AW208)=MONTH(BH$15),MONTH($AX208)=MONTH(BH$15)),
NETWORKDAYS.INTL($AW208,$AX208,1,_xlpm.VD)))),0)),
$DH208="месяц",
$BP208*BH208,
$DH208="неделя",
$BP208*BH208/7*(ROUNDUP((DAY(EOMONTH(BH$15,0)))/4,0))),
0)</f>
        <v/>
      </c>
      <c r="BZ208" s="125">
        <f t="array" ref="BZ208">
IFERROR(
_xlfn.IFS(
$DH208="день_1",
$BP208*$BL208/($AX208-$AW208+1)*BI208*(DAY(EOMONTH(BI$15,0))),
$DH208="день_2",
$BP208/30*MAX(MIN($AX208,EOMONTH(BI$15,0))-MAX($AW208,BI$15)+1,),
$DH208="раб.день",
$BP208/30*(IFERROR(
_xlfn.LET(_xlpm.VD,
CHOOSE(
{1;2;3;4;5;6;7;8;9;10;11;12;13;14;15;16;17;18},
45658,45659,45660,45661,45662,45663,45664,45665,45711,45724,45778,45779,45785,45786,45820,45821,45965,46022),
_xlfn.LET(_xlpm.DD,
MAX(MIN($AX208,EOMONTH(BI$15,0))-MAX($AW208,BI$15),),
_xlfn.IFS(
AND(MONTH($AW208)=MONTH(BI$15),MONTH($AX208)&lt;&gt;MONTH(BI$15)),
NETWORKDAYS.INTL($AW208,$AW208+_xlpm.DD,1,_xlpm.VD),
AND(MONTH($AW208)&lt;&gt;MONTH(BI$15),MONTH($AX208)=MONTH(BI$15)),
NETWORKDAYS.INTL(($AX208)-_xlpm.DD,$AX208,1,_xlpm.VD),
AND(MONTH($AW208)&lt;MONTH(BI$15),MONTH($AX208)&gt;MONTH(BI$15)),
NETWORKDAYS.INTL((EOMONTH(BI$15-1,1))-_xlpm.DD,EOMONTH(BI$15-1,1),1,_xlpm.VD),
AND(MONTH($AW208)=MONTH(BI$15),MONTH($AX208)=MONTH(BI$15)),
NETWORKDAYS.INTL($AW208,$AX208,1,_xlpm.VD)))),0)),
$DH208="месяц",
$BP208*BI208,
$DH208="неделя",
$BP208*BI208/7*(ROUNDUP((DAY(EOMONTH(BI$15,0)))/4,0))),
0)</f>
        <v/>
      </c>
      <c r="CA208" s="125">
        <f t="array" ref="CA208">
IFERROR(
_xlfn.IFS(
$DH208="день_1",
$BP208*$BL208/($AX208-$AW208+1)*BJ208*(DAY(EOMONTH(BJ$15,0))),
$DH208="день_2",
$BP208/30*MAX(MIN($AX208,EOMONTH(BJ$15,0))-MAX($AW208,BJ$15)+1,),
$DH208="раб.день",
$BP208/30*(IFERROR(
_xlfn.LET(_xlpm.VD,
CHOOSE(
{1;2;3;4;5;6;7;8;9;10;11;12;13;14;15;16;17;18},
45658,45659,45660,45661,45662,45663,45664,45665,45711,45724,45778,45779,45785,45786,45820,45821,45965,46022),
_xlfn.LET(_xlpm.DD,
MAX(MIN($AX208,EOMONTH(BJ$15,0))-MAX($AW208,BJ$15),),
_xlfn.IFS(
AND(MONTH($AW208)=MONTH(BJ$15),MONTH($AX208)&lt;&gt;MONTH(BJ$15)),
NETWORKDAYS.INTL($AW208,$AW208+_xlpm.DD,1,_xlpm.VD),
AND(MONTH($AW208)&lt;&gt;MONTH(BJ$15),MONTH($AX208)=MONTH(BJ$15)),
NETWORKDAYS.INTL(($AX208)-_xlpm.DD,$AX208,1,_xlpm.VD),
AND(MONTH($AW208)&lt;MONTH(BJ$15),MONTH($AX208)&gt;MONTH(BJ$15)),
NETWORKDAYS.INTL((EOMONTH(BJ$15-1,1))-_xlpm.DD,EOMONTH(BJ$15-1,1),1,_xlpm.VD),
AND(MONTH($AW208)=MONTH(BJ$15),MONTH($AX208)=MONTH(BJ$15)),
NETWORKDAYS.INTL($AW208,$AX208,1,_xlpm.VD)))),0)),
$DH208="месяц",
$BP208*BJ208,
$DH208="неделя",
$BP208*BJ208/7*(ROUNDUP((DAY(EOMONTH(BJ$15,0)))/4,0))),
0)</f>
        <v/>
      </c>
      <c r="CB208" s="125">
        <f t="array" ref="CB208">
IFERROR(
_xlfn.IFS(
$DH208="день_1",
$BP208*$BL208/($AX208-$AW208+1)*BK208*(DAY(EOMONTH(BK$15,0))),
$DH208="день_2",
$BP208/30*MAX(MIN($AX208,EOMONTH(BK$15,0))-MAX($AW208,BK$15)+1,),
$DH208="раб.день",
$BP208/30*(IFERROR(
_xlfn.LET(_xlpm.VD,
CHOOSE(
{1;2;3;4;5;6;7;8;9;10;11;12;13;14;15;16;17;18},
45658,45659,45660,45661,45662,45663,45664,45665,45711,45724,45778,45779,45785,45786,45820,45821,45965,46022),
_xlfn.LET(_xlpm.DD,
MAX(MIN($AX208,EOMONTH(BK$15,0))-MAX($AW208,BK$15),),
_xlfn.IFS(
AND(MONTH($AW208)=MONTH(BK$15),MONTH($AX208)&lt;&gt;MONTH(BK$15)),
NETWORKDAYS.INTL($AW208,$AW208+_xlpm.DD,1,_xlpm.VD),
AND(MONTH($AW208)&lt;&gt;MONTH(BK$15),MONTH($AX208)=MONTH(BK$15)),
NETWORKDAYS.INTL(($AX208)-_xlpm.DD,$AX208,1,_xlpm.VD),
AND(MONTH($AW208)&lt;MONTH(BK$15),MONTH($AX208)&gt;MONTH(BK$15)),
NETWORKDAYS.INTL((EOMONTH(BK$15-1,1))-_xlpm.DD,EOMONTH(BK$15-1,1),1,_xlpm.VD),
AND(MONTH($AW208)=MONTH(BK$15),MONTH($AX208)=MONTH(BK$15)),
NETWORKDAYS.INTL($AW208,$AX208,1,_xlpm.VD)))),0)),
$DH208="месяц",
$BP208*BK208,
$DH208="неделя",
$BP208*BK208/7*(ROUNDUP((DAY(EOMONTH(BK$15,0)))/4,0))),
0)</f>
        <v/>
      </c>
      <c r="CC208" s="125">
        <f>SUM($BQ208:$CB208)</f>
        <v/>
      </c>
      <c r="CD208" s="126">
        <f>SUM($EH208:$EH208)</f>
        <v/>
      </c>
      <c r="CE208" s="126">
        <f>$CD208*$AB208</f>
        <v/>
      </c>
      <c r="CF208" s="126">
        <f>SUM($EK208:$EK208)</f>
        <v/>
      </c>
      <c r="CG208" s="126">
        <f>$CF208*$AB208</f>
        <v/>
      </c>
      <c r="CH208" s="126">
        <f>SUM($CC208,$CE208,$CG208)</f>
        <v/>
      </c>
      <c r="CI208" s="126">
        <f>$CH208*(1+$CM208)</f>
        <v/>
      </c>
      <c r="CJ208" s="127" t="n">
        <v>0</v>
      </c>
      <c r="CK208" s="126">
        <f>SUM($CH208:$CH208)*(1+$CJ208)</f>
        <v/>
      </c>
      <c r="CL208" s="126">
        <f>SUM($CH208:$CH208)*(1+$CM208)</f>
        <v/>
      </c>
      <c r="CM208" s="59" t="inlineStr">
        <is>
          <t>20%</t>
        </is>
      </c>
      <c r="CN208" s="59" t="n"/>
      <c r="CO208" s="72" t="n"/>
      <c r="CP208" s="59" t="n"/>
      <c r="CQ208" s="73" t="n"/>
      <c r="CR208" s="73" t="n"/>
      <c r="CS208" s="73" t="n"/>
      <c r="CT208" s="72" t="n"/>
      <c r="CU208" s="79" t="inlineStr">
        <is>
          <t> </t>
        </is>
      </c>
      <c r="CV208" s="60" t="n"/>
      <c r="CW208" s="60" t="n"/>
      <c r="CX208" s="60" t="n"/>
      <c r="CY208" s="127">
        <f>IFERROR(($CC208-$EE208)/($EE208/(1-$DQ208)),0)</f>
        <v/>
      </c>
      <c r="CZ208" s="127">
        <f>IFERROR(1-$EI208/($CE208),0)</f>
        <v/>
      </c>
      <c r="DA208" s="127">
        <f>IFERROR(1-$EL208/($CG208),0)</f>
        <v/>
      </c>
      <c r="DB208" s="126">
        <f>ROUND(IFERROR(($CI208/(1+$CM208)-$EN208),0),2)</f>
        <v/>
      </c>
      <c r="DC208" s="128" t="n"/>
      <c r="DD208" s="125" t="n"/>
      <c r="DE208" s="75" t="n">
        <v>0</v>
      </c>
      <c r="DF208" s="128" t="n"/>
      <c r="DG208" s="125">
        <f>IF($DC208=0,0,$DD208*($DC208*100%-$DE208*$DF208))*SUM($AB208:$AB208)</f>
        <v/>
      </c>
      <c r="DH208" s="129" t="inlineStr">
        <is>
          <t>месяц</t>
        </is>
      </c>
      <c r="DI208" s="130">
        <f t="array" ref="DI208">IFERROR(
IF($ES208="LisChannel",
(ROUND(((INDEX({174.625;153.888888888889;130.972222222222},MATCH($AI208,{2;3;4}),0))*$AG208*$AI208),2)),0),0)</f>
        <v/>
      </c>
      <c r="DJ208" s="130">
        <f>
_xlfn.LET(_xlpm.X,
IFERROR(
IF($ES208="НовиковТВ",
(_xlfn.LET(_xlpm.NTV,
_xlfn.LET(_xlpm.MIN,350000,
IF(SUMIFS($DI:$DI,$ES:$ES,"НовиковТВ")&lt;=_xlpm.MIN,
(SUMIFS($DI:$DI,$ES:$ES,"НовиковТВ")/(COUNTIFS($ES:$ES,"НовиковТВ")))*_xlpm.MIN/SUMIFS($DI:$DI,$ES:$ES,"НовиковТВ"),
DI208)),
_xlpm.NTV+$DG208/(1-(1-(_xlpm.NTV)*(1-$DL208)*(1-$DM208)*(1-$DN208)*(1-$DO208)*(1-$DP208)/_xlpm.NTV))))/(1+$EP208),
$DI208+$DG208/(1-(1-($DI208)*(1-$DL208)*(1-$DM208)*(1-$DN208)*(1-$DO208)*(1-$DP208)/$DI208))),
0),
_xlpm.X*(1+$CM208)*(1+$CW208)-_xlpm.X*(1+$CM208)+_xlpm.X)</f>
        <v/>
      </c>
      <c r="DK208" s="125" t="inlineStr">
        <is>
          <t>послед.</t>
        </is>
      </c>
      <c r="DL208" s="63" t="n">
        <v>0</v>
      </c>
      <c r="DM208" s="63" t="n">
        <v>0</v>
      </c>
      <c r="DN208" s="63" t="n">
        <v>0</v>
      </c>
      <c r="DO208" s="63" t="n">
        <v>0</v>
      </c>
      <c r="DP208" s="63" t="n">
        <v>0</v>
      </c>
      <c r="DQ208" s="63">
        <f t="array" ref="DQ208">IFERROR(_xlfn.IFS(
$DK208="послед.",1-(1-$DL208)*(1-$DM208)*(1-$DN208)*(1-$DO208)*(1-$DP208),
$DK208="сумм.",$DL208+$DM208+$DN208+$DO208+$DP208),
0)</f>
        <v/>
      </c>
      <c r="DR208" s="125">
        <f t="array" ref="DR208">
IFERROR(
_xlfn.IFS(
$BL208=0,
0,
$BL208&gt;0,
_xlfn.IFS($DK208="послед.",
$DJ208*(1-$DL208)*(1-$DM208)*(1-$DN208)*(1-$DO208)*(1-$DP208),
$DK208="сумм.",
$DJ208*(1-($DL208+$DM208+$DN208+$DO208+$DP208)))),0)</f>
        <v/>
      </c>
      <c r="DS208" s="125">
        <f t="array" ref="DS208">
IFERROR(_xlfn.IFS(
$DH208="день_1",
$DR208*$BL208/($AX208-$AW208+1)*AZ208*(DAY(EOMONTH(AZ$15,0))),
$DH208="день_2",
$DR208/30*MAX(MIN($AX208,EOMONTH(AZ$15,0))-MAX($AW208,AZ$15)+1,),
$DH208="раб.день",
$DR208/30*(IFERROR(
_xlfn.LET(_xlpm.VD,
CHOOSE(
{1;2;3;4;5;6;7;8;9;10;11;12;13;14;15;16;17;18},
45658,45659,45660,45661,45662,45663,45664,45665,45711,45724,45778,45779,45785,45786,45820,45821,45965,46022),
_xlfn.LET(_xlpm.DD,
MAX(MIN($AX208,EOMONTH(AZ$15,0))-MAX($AW208,AZ$15),),
_xlfn.IFS(
AND(MONTH($AW208)=MONTH(AZ$15),MONTH($AX208)&lt;&gt;MONTH(AZ$15)),
NETWORKDAYS.INTL($AW208,$AW208+_xlpm.DD,1,_xlpm.VD),
AND(MONTH($AW208)&lt;&gt;MONTH(AZ$15),MONTH($AX208)=MONTH(AZ$15)),
NETWORKDAYS.INTL(($AX208)-_xlpm.DD,$AX208,1,_xlpm.VD),
AND(MONTH($AW208)&lt;MONTH(AZ$15),MONTH($AX208)&gt;MONTH(AZ$15)),
NETWORKDAYS.INTL((EOMONTH(AZ$15-1,1))-_xlpm.DD,EOMONTH(AZ$15-1,1),1,_xlpm.VD),
AND(MONTH($AW208)=MONTH(AZ$15),MONTH($AX208)=MONTH(AZ$15)),
NETWORKDAYS.INTL($AW208,$AX208,1,_xlpm.VD)))),0)),
$DH208="месяц",
$DR208*AZ208,
$DH208="неделя",
$DR208*AZ208/7*(ROUNDUP((DAY(EOMONTH(AZ$15,0)))/4,0))),
0)</f>
        <v/>
      </c>
      <c r="DT208" s="125">
        <f t="array" ref="DT208">
IFERROR(_xlfn.IFS(
$DH208="день_1",
$DR208*$BL208/($AX208-$AW208+1)*BA208*(DAY(EOMONTH(BA$15,0))),
$DH208="день_2",
$DR208/30*MAX(MIN($AX208,EOMONTH(BA$15,0))-MAX($AW208,BA$15)+1,),
$DH208="раб.день",
$DR208/30*(IFERROR(
_xlfn.LET(_xlpm.VD,
CHOOSE(
{1;2;3;4;5;6;7;8;9;10;11;12;13;14;15;16;17;18},
45658,45659,45660,45661,45662,45663,45664,45665,45711,45724,45778,45779,45785,45786,45820,45821,45965,46022),
_xlfn.LET(_xlpm.DD,
MAX(MIN($AX208,EOMONTH(BA$15,0))-MAX($AW208,BA$15),),
_xlfn.IFS(
AND(MONTH($AW208)=MONTH(BA$15),MONTH($AX208)&lt;&gt;MONTH(BA$15)),
NETWORKDAYS.INTL($AW208,$AW208+_xlpm.DD,1,_xlpm.VD),
AND(MONTH($AW208)&lt;&gt;MONTH(BA$15),MONTH($AX208)=MONTH(BA$15)),
NETWORKDAYS.INTL(($AX208)-_xlpm.DD,$AX208,1,_xlpm.VD),
AND(MONTH($AW208)&lt;MONTH(BA$15),MONTH($AX208)&gt;MONTH(BA$15)),
NETWORKDAYS.INTL((EOMONTH(BA$15-1,1))-_xlpm.DD,EOMONTH(BA$15-1,1),1,_xlpm.VD),
AND(MONTH($AW208)=MONTH(BA$15),MONTH($AX208)=MONTH(BA$15)),
NETWORKDAYS.INTL($AW208,$AX208,1,_xlpm.VD)))),0)),
$DH208="месяц",
$DR208*BA208,
$DH208="неделя",
$DR208*BA208/7*(ROUNDUP((DAY(EOMONTH(BA$15,0)))/4,0))),
0)</f>
        <v/>
      </c>
      <c r="DU208" s="125">
        <f t="array" ref="DU208">
IFERROR(_xlfn.IFS(
$DH208="день_1",
$DR208*$BL208/($AX208-$AW208+1)*BB208*(DAY(EOMONTH(BB$15,0))),
$DH208="день_2",
$DR208/30*MAX(MIN($AX208,EOMONTH(BB$15,0))-MAX($AW208,BB$15)+1,),
$DH208="раб.день",
$DR208/30*(IFERROR(
_xlfn.LET(_xlpm.VD,
CHOOSE(
{1;2;3;4;5;6;7;8;9;10;11;12;13;14;15;16;17;18},
45658,45659,45660,45661,45662,45663,45664,45665,45711,45724,45778,45779,45785,45786,45820,45821,45965,46022),
_xlfn.LET(_xlpm.DD,
MAX(MIN($AX208,EOMONTH(BB$15,0))-MAX($AW208,BB$15),),
_xlfn.IFS(
AND(MONTH($AW208)=MONTH(BB$15),MONTH($AX208)&lt;&gt;MONTH(BB$15)),
NETWORKDAYS.INTL($AW208,$AW208+_xlpm.DD,1,_xlpm.VD),
AND(MONTH($AW208)&lt;&gt;MONTH(BB$15),MONTH($AX208)=MONTH(BB$15)),
NETWORKDAYS.INTL(($AX208)-_xlpm.DD,$AX208,1,_xlpm.VD),
AND(MONTH($AW208)&lt;MONTH(BB$15),MONTH($AX208)&gt;MONTH(BB$15)),
NETWORKDAYS.INTL((EOMONTH(BB$15-1,1))-_xlpm.DD,EOMONTH(BB$15-1,1),1,_xlpm.VD),
AND(MONTH($AW208)=MONTH(BB$15),MONTH($AX208)=MONTH(BB$15)),
NETWORKDAYS.INTL($AW208,$AX208,1,_xlpm.VD)))),0)),
$DH208="месяц",
$DR208*BB208,
$DH208="неделя",
$DR208*BB208/7*(ROUNDUP((DAY(EOMONTH(BB$15,0)))/4,0))),
0)</f>
        <v/>
      </c>
      <c r="DV208" s="125">
        <f t="array" ref="DV208">
IFERROR(_xlfn.IFS(
$DH208="день_1",
$DR208*$BL208/($AX208-$AW208+1)*BC208*(DAY(EOMONTH(BC$15,0))),
$DH208="день_2",
$DR208/30*MAX(MIN($AX208,EOMONTH(BC$15,0))-MAX($AW208,BC$15)+1,),
$DH208="раб.день",
$DR208/30*(IFERROR(
_xlfn.LET(_xlpm.VD,
CHOOSE(
{1;2;3;4;5;6;7;8;9;10;11;12;13;14;15;16;17;18},
45658,45659,45660,45661,45662,45663,45664,45665,45711,45724,45778,45779,45785,45786,45820,45821,45965,46022),
_xlfn.LET(_xlpm.DD,
MAX(MIN($AX208,EOMONTH(BC$15,0))-MAX($AW208,BC$15),),
_xlfn.IFS(
AND(MONTH($AW208)=MONTH(BC$15),MONTH($AX208)&lt;&gt;MONTH(BC$15)),
NETWORKDAYS.INTL($AW208,$AW208+_xlpm.DD,1,_xlpm.VD),
AND(MONTH($AW208)&lt;&gt;MONTH(BC$15),MONTH($AX208)=MONTH(BC$15)),
NETWORKDAYS.INTL(($AX208)-_xlpm.DD,$AX208,1,_xlpm.VD),
AND(MONTH($AW208)&lt;MONTH(BC$15),MONTH($AX208)&gt;MONTH(BC$15)),
NETWORKDAYS.INTL((EOMONTH(BC$15-1,1))-_xlpm.DD,EOMONTH(BC$15-1,1),1,_xlpm.VD),
AND(MONTH($AW208)=MONTH(BC$15),MONTH($AX208)=MONTH(BC$15)),
NETWORKDAYS.INTL($AW208,$AX208,1,_xlpm.VD)))),0)),
$DH208="месяц",
$DR208*BC208,
$DH208="неделя",
$DR208*BC208/7*(ROUNDUP((DAY(EOMONTH(BC$15,0)))/4,0))),
0)</f>
        <v/>
      </c>
      <c r="DW208" s="125">
        <f t="array" ref="DW208">
IFERROR(_xlfn.IFS(
$DH208="день_1",
$DR208*$BL208/($AX208-$AW208+1)*BD208*(DAY(EOMONTH(BD$15,0))),
$DH208="день_2",
$DR208/30*MAX(MIN($AX208,EOMONTH(BD$15,0))-MAX($AW208,BD$15)+1,),
$DH208="раб.день",
$DR208/30*(IFERROR(
_xlfn.LET(_xlpm.VD,
CHOOSE(
{1;2;3;4;5;6;7;8;9;10;11;12;13;14;15;16;17;18},
45658,45659,45660,45661,45662,45663,45664,45665,45711,45724,45778,45779,45785,45786,45820,45821,45965,46022),
_xlfn.LET(_xlpm.DD,
MAX(MIN($AX208,EOMONTH(BD$15,0))-MAX($AW208,BD$15),),
_xlfn.IFS(
AND(MONTH($AW208)=MONTH(BD$15),MONTH($AX208)&lt;&gt;MONTH(BD$15)),
NETWORKDAYS.INTL($AW208,$AW208+_xlpm.DD,1,_xlpm.VD),
AND(MONTH($AW208)&lt;&gt;MONTH(BD$15),MONTH($AX208)=MONTH(BD$15)),
NETWORKDAYS.INTL(($AX208)-_xlpm.DD,$AX208,1,_xlpm.VD),
AND(MONTH($AW208)&lt;MONTH(BD$15),MONTH($AX208)&gt;MONTH(BD$15)),
NETWORKDAYS.INTL((EOMONTH(BD$15-1,1))-_xlpm.DD,EOMONTH(BD$15-1,1),1,_xlpm.VD),
AND(MONTH($AW208)=MONTH(BD$15),MONTH($AX208)=MONTH(BD$15)),
NETWORKDAYS.INTL($AW208,$AX208,1,_xlpm.VD)))),0)),
$DH208="месяц",
$DR208*BD208,
$DH208="неделя",
$DR208*BD208/7*(ROUNDUP((DAY(EOMONTH(BD$15,0)))/4,0))),
0)</f>
        <v/>
      </c>
      <c r="DX208" s="125">
        <f t="array" ref="DX208">
IFERROR(_xlfn.IFS(
$DH208="день_1",
$DR208*$BL208/($AX208-$AW208+1)*BE208*(DAY(EOMONTH(BE$15,0))),
$DH208="день_2",
$DR208/30*MAX(MIN($AX208,EOMONTH(BE$15,0))-MAX($AW208,BE$15)+1,),
$DH208="раб.день",
$DR208/30*(IFERROR(
_xlfn.LET(_xlpm.VD,
CHOOSE(
{1;2;3;4;5;6;7;8;9;10;11;12;13;14;15;16;17;18},
45658,45659,45660,45661,45662,45663,45664,45665,45711,45724,45778,45779,45785,45786,45820,45821,45965,46022),
_xlfn.LET(_xlpm.DD,
MAX(MIN($AX208,EOMONTH(BE$15,0))-MAX($AW208,BE$15),),
_xlfn.IFS(
AND(MONTH($AW208)=MONTH(BE$15),MONTH($AX208)&lt;&gt;MONTH(BE$15)),
NETWORKDAYS.INTL($AW208,$AW208+_xlpm.DD,1,_xlpm.VD),
AND(MONTH($AW208)&lt;&gt;MONTH(BE$15),MONTH($AX208)=MONTH(BE$15)),
NETWORKDAYS.INTL(($AX208)-_xlpm.DD,$AX208,1,_xlpm.VD),
AND(MONTH($AW208)&lt;MONTH(BE$15),MONTH($AX208)&gt;MONTH(BE$15)),
NETWORKDAYS.INTL((EOMONTH(BE$15-1,1))-_xlpm.DD,EOMONTH(BE$15-1,1),1,_xlpm.VD),
AND(MONTH($AW208)=MONTH(BE$15),MONTH($AX208)=MONTH(BE$15)),
NETWORKDAYS.INTL($AW208,$AX208,1,_xlpm.VD)))),0)),
$DH208="месяц",
$DR208*BE208,
$DH208="неделя",
$DR208*BE208/7*(ROUNDUP((DAY(EOMONTH(BE$15,0)))/4,0))),
0)</f>
        <v/>
      </c>
      <c r="DY208" s="125">
        <f t="array" ref="DY208">
IFERROR(_xlfn.IFS(
$DH208="день_1",
$DR208*$BL208/($AX208-$AW208+1)*BF208*(DAY(EOMONTH(BF$15,0))),
$DH208="день_2",
$DR208/30*MAX(MIN($AX208,EOMONTH(BF$15,0))-MAX($AW208,BF$15)+1,),
$DH208="раб.день",
$DR208/30*(IFERROR(
_xlfn.LET(_xlpm.VD,
CHOOSE(
{1;2;3;4;5;6;7;8;9;10;11;12;13;14;15;16;17;18},
45658,45659,45660,45661,45662,45663,45664,45665,45711,45724,45778,45779,45785,45786,45820,45821,45965,46022),
_xlfn.LET(_xlpm.DD,
MAX(MIN($AX208,EOMONTH(BF$15,0))-MAX($AW208,BF$15),),
_xlfn.IFS(
AND(MONTH($AW208)=MONTH(BF$15),MONTH($AX208)&lt;&gt;MONTH(BF$15)),
NETWORKDAYS.INTL($AW208,$AW208+_xlpm.DD,1,_xlpm.VD),
AND(MONTH($AW208)&lt;&gt;MONTH(BF$15),MONTH($AX208)=MONTH(BF$15)),
NETWORKDAYS.INTL(($AX208)-_xlpm.DD,$AX208,1,_xlpm.VD),
AND(MONTH($AW208)&lt;MONTH(BF$15),MONTH($AX208)&gt;MONTH(BF$15)),
NETWORKDAYS.INTL((EOMONTH(BF$15-1,1))-_xlpm.DD,EOMONTH(BF$15-1,1),1,_xlpm.VD),
AND(MONTH($AW208)=MONTH(BF$15),MONTH($AX208)=MONTH(BF$15)),
NETWORKDAYS.INTL($AW208,$AX208,1,_xlpm.VD)))),0)),
$DH208="месяц",
$DR208*BF208,
$DH208="неделя",
$DR208*BF208/7*(ROUNDUP((DAY(EOMONTH(BF$15,0)))/4,0))),
0)</f>
        <v/>
      </c>
      <c r="DZ208" s="125">
        <f t="array" ref="DZ208">
IFERROR(_xlfn.IFS(
$DH208="день_1",
$DR208*$BL208/($AX208-$AW208+1)*BG208*(DAY(EOMONTH(BG$15,0))),
$DH208="день_2",
$DR208/30*MAX(MIN($AX208,EOMONTH(BG$15,0))-MAX($AW208,BG$15)+1,),
$DH208="раб.день",
$DR208/30*(IFERROR(
_xlfn.LET(_xlpm.VD,
CHOOSE(
{1;2;3;4;5;6;7;8;9;10;11;12;13;14;15;16;17;18},
45658,45659,45660,45661,45662,45663,45664,45665,45711,45724,45778,45779,45785,45786,45820,45821,45965,46022),
_xlfn.LET(_xlpm.DD,
MAX(MIN($AX208,EOMONTH(BG$15,0))-MAX($AW208,BG$15),),
_xlfn.IFS(
AND(MONTH($AW208)=MONTH(BG$15),MONTH($AX208)&lt;&gt;MONTH(BG$15)),
NETWORKDAYS.INTL($AW208,$AW208+_xlpm.DD,1,_xlpm.VD),
AND(MONTH($AW208)&lt;&gt;MONTH(BG$15),MONTH($AX208)=MONTH(BG$15)),
NETWORKDAYS.INTL(($AX208)-_xlpm.DD,$AX208,1,_xlpm.VD),
AND(MONTH($AW208)&lt;MONTH(BG$15),MONTH($AX208)&gt;MONTH(BG$15)),
NETWORKDAYS.INTL((EOMONTH(BG$15-1,1))-_xlpm.DD,EOMONTH(BG$15-1,1),1,_xlpm.VD),
AND(MONTH($AW208)=MONTH(BG$15),MONTH($AX208)=MONTH(BG$15)),
NETWORKDAYS.INTL($AW208,$AX208,1,_xlpm.VD)))),0)),
$DH208="месяц",
$DR208*BG208,
$DH208="неделя",
$DR208*BG208/7*(ROUNDUP((DAY(EOMONTH(BG$15,0)))/4,0))),
0)</f>
        <v/>
      </c>
      <c r="EA208" s="125">
        <f t="array" ref="EA208">
IFERROR(_xlfn.IFS(
$DH208="день_1",
$DR208*$BL208/($AX208-$AW208+1)*BH208*(DAY(EOMONTH(BH$15,0))),
$DH208="день_2",
$DR208/30*MAX(MIN($AX208,EOMONTH(BH$15,0))-MAX($AW208,BH$15)+1,),
$DH208="раб.день",
$DR208/30*(IFERROR(
_xlfn.LET(_xlpm.VD,
CHOOSE(
{1;2;3;4;5;6;7;8;9;10;11;12;13;14;15;16;17;18},
45658,45659,45660,45661,45662,45663,45664,45665,45711,45724,45778,45779,45785,45786,45820,45821,45965,46022),
_xlfn.LET(_xlpm.DD,
MAX(MIN($AX208,EOMONTH(BH$15,0))-MAX($AW208,BH$15),),
_xlfn.IFS(
AND(MONTH($AW208)=MONTH(BH$15),MONTH($AX208)&lt;&gt;MONTH(BH$15)),
NETWORKDAYS.INTL($AW208,$AW208+_xlpm.DD,1,_xlpm.VD),
AND(MONTH($AW208)&lt;&gt;MONTH(BH$15),MONTH($AX208)=MONTH(BH$15)),
NETWORKDAYS.INTL(($AX208)-_xlpm.DD,$AX208,1,_xlpm.VD),
AND(MONTH($AW208)&lt;MONTH(BH$15),MONTH($AX208)&gt;MONTH(BH$15)),
NETWORKDAYS.INTL((EOMONTH(BH$15-1,1))-_xlpm.DD,EOMONTH(BH$15-1,1),1,_xlpm.VD),
AND(MONTH($AW208)=MONTH(BH$15),MONTH($AX208)=MONTH(BH$15)),
NETWORKDAYS.INTL($AW208,$AX208,1,_xlpm.VD)))),0)),
$DH208="месяц",
$DR208*BH208,
$DH208="неделя",
$DR208*BH208/7*(ROUNDUP((DAY(EOMONTH(BH$15,0)))/4,0))),
0)</f>
        <v/>
      </c>
      <c r="EB208" s="125">
        <f t="array" ref="EB208">
IFERROR(_xlfn.IFS(
$DH208="день_1",
$DR208*$BL208/($AX208-$AW208+1)*BI208*(DAY(EOMONTH(BI$15,0))),
$DH208="день_2",
$DR208/30*MAX(MIN($AX208,EOMONTH(BI$15,0))-MAX($AW208,BI$15)+1,),
$DH208="раб.день",
$DR208/30*(IFERROR(
_xlfn.LET(_xlpm.VD,
CHOOSE(
{1;2;3;4;5;6;7;8;9;10;11;12;13;14;15;16;17;18},
45658,45659,45660,45661,45662,45663,45664,45665,45711,45724,45778,45779,45785,45786,45820,45821,45965,46022),
_xlfn.LET(_xlpm.DD,
MAX(MIN($AX208,EOMONTH(BI$15,0))-MAX($AW208,BI$15),),
_xlfn.IFS(
AND(MONTH($AW208)=MONTH(BI$15),MONTH($AX208)&lt;&gt;MONTH(BI$15)),
NETWORKDAYS.INTL($AW208,$AW208+_xlpm.DD,1,_xlpm.VD),
AND(MONTH($AW208)&lt;&gt;MONTH(BI$15),MONTH($AX208)=MONTH(BI$15)),
NETWORKDAYS.INTL(($AX208)-_xlpm.DD,$AX208,1,_xlpm.VD),
AND(MONTH($AW208)&lt;MONTH(BI$15),MONTH($AX208)&gt;MONTH(BI$15)),
NETWORKDAYS.INTL((EOMONTH(BI$15-1,1))-_xlpm.DD,EOMONTH(BI$15-1,1),1,_xlpm.VD),
AND(MONTH($AW208)=MONTH(BI$15),MONTH($AX208)=MONTH(BI$15)),
NETWORKDAYS.INTL($AW208,$AX208,1,_xlpm.VD)))),0)),
$DH208="месяц",
$DR208*BI208,
$DH208="неделя",
$DR208*BI208/7*(ROUNDUP((DAY(EOMONTH(BI$15,0)))/4,0))),
0)</f>
        <v/>
      </c>
      <c r="EC208" s="125">
        <f t="array" ref="EC208">
IFERROR(_xlfn.IFS(
$DH208="день_1",
$DR208*$BL208/($AX208-$AW208+1)*BJ208*(DAY(EOMONTH(BJ$15,0))),
$DH208="день_2",
$DR208/30*MAX(MIN($AX208,EOMONTH(BJ$15,0))-MAX($AW208,BJ$15)+1,),
$DH208="раб.день",
$DR208/30*(IFERROR(
_xlfn.LET(_xlpm.VD,
CHOOSE(
{1;2;3;4;5;6;7;8;9;10;11;12;13;14;15;16;17;18},
45658,45659,45660,45661,45662,45663,45664,45665,45711,45724,45778,45779,45785,45786,45820,45821,45965,46022),
_xlfn.LET(_xlpm.DD,
MAX(MIN($AX208,EOMONTH(BJ$15,0))-MAX($AW208,BJ$15),),
_xlfn.IFS(
AND(MONTH($AW208)=MONTH(BJ$15),MONTH($AX208)&lt;&gt;MONTH(BJ$15)),
NETWORKDAYS.INTL($AW208,$AW208+_xlpm.DD,1,_xlpm.VD),
AND(MONTH($AW208)&lt;&gt;MONTH(BJ$15),MONTH($AX208)=MONTH(BJ$15)),
NETWORKDAYS.INTL(($AX208)-_xlpm.DD,$AX208,1,_xlpm.VD),
AND(MONTH($AW208)&lt;MONTH(BJ$15),MONTH($AX208)&gt;MONTH(BJ$15)),
NETWORKDAYS.INTL((EOMONTH(BJ$15-1,1))-_xlpm.DD,EOMONTH(BJ$15-1,1),1,_xlpm.VD),
AND(MONTH($AW208)=MONTH(BJ$15),MONTH($AX208)=MONTH(BJ$15)),
NETWORKDAYS.INTL($AW208,$AX208,1,_xlpm.VD)))),0)),
$DH208="месяц",
$DR208*BJ208,
$DH208="неделя",
$DR208*BJ208/7*(ROUNDUP((DAY(EOMONTH(BJ$15,0)))/4,0))),
0)</f>
        <v/>
      </c>
      <c r="ED208" s="125">
        <f t="array" ref="ED208">
IFERROR(_xlfn.IFS(
$DH208="день_1",
$DR208*$BL208/($AX208-$AW208+1)*BK208*(DAY(EOMONTH(BK$15,0))),
$DH208="день_2",
$DR208/30*MAX(MIN($AX208,EOMONTH(BK$15,0))-MAX($AW208,BK$15)+1,),
$DH208="раб.день",
$DR208/30*(IFERROR(
_xlfn.LET(_xlpm.VD,
CHOOSE(
{1;2;3;4;5;6;7;8;9;10;11;12;13;14;15;16;17;18},
45658,45659,45660,45661,45662,45663,45664,45665,45711,45724,45778,45779,45785,45786,45820,45821,45965,46022),
_xlfn.LET(_xlpm.DD,
MAX(MIN($AX208,EOMONTH(BK$15,0))-MAX($AW208,BK$15),),
_xlfn.IFS(
AND(MONTH($AW208)=MONTH(BK$15),MONTH($AX208)&lt;&gt;MONTH(BK$15)),
NETWORKDAYS.INTL($AW208,$AW208+_xlpm.DD,1,_xlpm.VD),
AND(MONTH($AW208)&lt;&gt;MONTH(BK$15),MONTH($AX208)=MONTH(BK$15)),
NETWORKDAYS.INTL(($AX208)-_xlpm.DD,$AX208,1,_xlpm.VD),
AND(MONTH($AW208)&lt;MONTH(BK$15),MONTH($AX208)&gt;MONTH(BK$15)),
NETWORKDAYS.INTL((EOMONTH(BK$15-1,1))-_xlpm.DD,EOMONTH(BK$15-1,1),1,_xlpm.VD),
AND(MONTH($AW208)=MONTH(BK$15),MONTH($AX208)=MONTH(BK$15)),
NETWORKDAYS.INTL($AW208,$AX208,1,_xlpm.VD)))),0)),
$DH208="месяц",
$DR208*BK208,
$DH208="неделя",
$DR208*BK208/7*(ROUNDUP((DAY(EOMONTH(BK$15,0)))/4,0))),
0)</f>
        <v/>
      </c>
      <c r="EE208" s="125">
        <f>SUM($DS208,$DT208,$DU208,$DV208,$DW208,$DX208,$DY208,$DZ208,$EA208,$EB208,$EC208,$ED208)</f>
        <v/>
      </c>
      <c r="EF208" s="125">
        <f>IFERROR(ROUND($EE208*(1+$EP208),2),0)</f>
        <v/>
      </c>
      <c r="EG208" s="128" t="n">
        <v>1</v>
      </c>
      <c r="EH208" s="126" t="n">
        <v>0</v>
      </c>
      <c r="EI208" s="126">
        <f>ROUND(SUM($EH208:$EH208)*SUM($AB208:$AB208)*$EG208,2)</f>
        <v/>
      </c>
      <c r="EJ208" s="126">
        <f>ROUND($EI208*(1+$EP208),2)</f>
        <v/>
      </c>
      <c r="EK208" s="126" t="n">
        <v>0</v>
      </c>
      <c r="EL208" s="126">
        <f>ROUND(SUM($EK208:$EK208)*SUM($AB208:$AB208)*$EG208,2)</f>
        <v/>
      </c>
      <c r="EM208" s="126">
        <f>ROUND($EL208*(1+$EP208),2)</f>
        <v/>
      </c>
      <c r="EN208" s="126">
        <f>SUM($EE208,$EI208,$EL208)</f>
        <v/>
      </c>
      <c r="EO208" s="126">
        <f>SUM($EF208,$EJ208,$EM208)</f>
        <v/>
      </c>
      <c r="EP208" s="59" t="inlineStr">
        <is>
          <t>20%</t>
        </is>
      </c>
      <c r="EQ208" s="59" t="n"/>
      <c r="ER208" s="60">
        <f t="array" ref="ER208">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MATCH(ES208,
{"AMS";"RussOutdoor";"HD Outdoor";"Ingroup";"IQ";"Ledproduction";"LisChannel";"Logic";"Media-PPL";"NovikovTV | НовиковТВ";"SMA";"SOK";"КрокусТВ | CrocusTV | IndoorTV";"Сити";"ТЯК Москва"},
0)),"")</f>
        <v/>
      </c>
      <c r="ES208" s="60" t="n"/>
      <c r="ET208" s="60">
        <f t="array" ref="ET208">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MATCH(ES208,
{"AMS";"RussOutdoor";"HD Outdoor";"Ingroup";"IQ";"Ledproduction";"LisChannel";"Logic";"Media-PPL";"NovikovTV | НовиковТВ";"SMA";"SOK";"КрокусТВ | CrocusTV | IndoorTV";"Сити";"ТЯК Москва"},
0)),"")</f>
        <v/>
      </c>
      <c r="EU208" s="60" t="n"/>
      <c r="EV208" s="60" t="n"/>
      <c r="EX208" s="110">
        <f t="array" ref="EX208">
($AR208/30
+N("ТРАФИК ПЛОЩАДКИ"))*
(IFERROR(
_xlfn.LET(
_xlpm.GPR,
HLOOKUP($L208,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(MATCH($T208,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IF($Q208="цифровой",_xlpm.GPR/$AG208,_xlpm.GPR/60)),
0)
+N("DWELL TIME"))*
(IF($AB208=0,0,IF($AB208=1,0.3,IF($AB208=2,0.5,IF($AB208&gt;2,1))))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_xlfn.IFS($AC208="да",1.2,$AC208="нет",1)*
_xlfn.IFS($AD208="да",1.2,$AD208="нет",1)*
IF(R208="статический",1,1.2)*
$X208*
INDEX(
{1.2;1;1.2;1.2;1;1.2;1.2;1.2;1.2;1.2;1.2;1;1.2;1.2;1.2;1.2;1;1;1.2;1.2;1.2;1;1;1;1;1.2;1.2;1.2;1.2;1;1;1;1;1.2;1.2;1.2;1.2;1.2;1.2;1.2;1.2;1;1;1.2;1;1;1;1;1.5;1;1;1.5;1.5;1.2},
MATCH($Q208,_xlpm.MI,0)))&gt;{0.02;0.04;0.06;0.1;0.2;0.4;0.6;0.8;1;2;4;6})),
{0;1;2;3;4;5;6;7;8;9;10;11;12},
0)))
+N("КОЭФФИЦИЕНТ КОНТАКТА"))))*
(_xlfn.IFS($X208&lt;0.1,$X208/1000,$X208&gt;25,5.2,AND($X208&gt;=0.1,$X208&lt;=25),(($X208*2+0.1)/10)*($X208/10)))*
IFERROR((_xlfn.LET(
_xlpm.MA,
{0;0.8;0.85;0.9;0.95;1},
_xlpm.MAA,
{0;1;2;3;4;5},
INDEX(_xlpm.MA,MATCH(SUMPRODUCT(--((IF(ROUND(_xlpm.MAA,1)&gt;5,5,ROUND($AB208,1)))&gt;{0;1;2;3;4;5})),_xlpm.MAA,0)))
+N("КОЭФФИЦИЕНТ КОЛ-ВО КОНСТРУКЦИЙ")),1)*
$AB208,0))*
(IF($Q208="цифровой",$AG208/15*$AI208,1)
+N("ДЛЯ ЦИФРЫ"))</f>
        <v/>
      </c>
      <c r="EY208" s="110">
        <f>IFERROR(EX208*AY208,0)</f>
        <v/>
      </c>
      <c r="EZ208" s="131">
        <f>IFERROR(DP208/EY208*1000,0)</f>
        <v/>
      </c>
      <c r="FA208" s="112">
        <f>IFERROR(FC208/FB208,0)</f>
        <v/>
      </c>
      <c r="FB208" s="112">
        <f>IFERROR((FC208/(EY208/FF208*#REF!))*0.825,0)</f>
        <v/>
      </c>
      <c r="FC208" s="112">
        <f>IFERROR(((EX208*30/AR208)*100)/30,0)</f>
        <v/>
      </c>
      <c r="FD208" s="112">
        <f>IFERROR(EY208/G208*100%,0)</f>
        <v/>
      </c>
      <c r="FE208" s="112">
        <f>IFERROR(FD208/FC208*100%,0)</f>
        <v/>
      </c>
      <c r="FF208" s="110">
        <f>IFERROR(AR208/30*AY208,0)</f>
        <v/>
      </c>
    </row>
    <row r="209" ht="13" customHeight="1">
      <c r="A209" s="59" t="n"/>
      <c r="B209" s="60" t="n"/>
      <c r="C209" s="60" t="n"/>
      <c r="D209" s="60">
        <f t="array" ref="D209">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MATCH($E209,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09" s="60">
        <f t="array" ref="E209">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MATCH($F209,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09" s="60" t="inlineStr"/>
      <c r="G209" s="60" t="n"/>
      <c r="H209" s="60">
        <f t="array" ref="H209">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MATCH($I209,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09" s="60" t="n"/>
      <c r="J209" s="60" t="n"/>
      <c r="K209" s="60" t="n"/>
      <c r="L209" s="60" t="n"/>
      <c r="M209" s="60" t="n"/>
      <c r="N209" s="60" t="n"/>
      <c r="O209" s="60" t="n"/>
      <c r="P209" s="60">
        <f t="array" ref="P209">
_xlfn.IFS(
ISNUMBER(MATCH($Q209,{"шелфбаннер","разделитель","монетница","чековая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ISNUMBER(MATCH($Q209,{"LED/LCD","видеокулер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ISNUMBER(MATCH($Q209,{"автомобиль","машина","выставочное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ISNUMBER(MATCH($Q209,{"билборд","лифтовая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ISNUMBER(MATCH($Q209,{"навигация","подвесной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ISNUMBER(MATCH($Q209,{"движущаяся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ISNUMBER(MATCH($Q209,{"каталог","журнал"},)),
"Пресса",
$Q209="","")</f>
        <v/>
      </c>
      <c r="Q209" s="60" t="n"/>
      <c r="R209" s="60">
        <f t="array" ref="R209">
IFERROR(
_xlfn.IFS(
OR(ISNUMBER(MATCH($Q209,{"экспозиция","макет","стенд","автостенд","авто стенд","выставочное пространство","выставочные стенды","модульные выставочные стенды","3Д конструкция","3D конструкция"},)),P209="Экспонирование"),
"нестандартный",
ISNUMBER(MATCH($Q209,{"скроллер","призматрон"},)),
"динамический",
$P209="Видео",
"цифровой",
OR($P209="Пресса",$P209="Щит",$P209="POSm",$P209="Подвес",$P209="Брендирование/оклейка"),
"статический"),"")</f>
        <v/>
      </c>
      <c r="S209" s="59" t="n"/>
      <c r="T209" s="60" t="n"/>
      <c r="U209" s="60" t="n"/>
      <c r="V209" s="60">
        <f>
IF(P209="Видео",
"цифровой постер/ролик",
IF(ISNUMBER(MATCH(Q209,{"короб световой","короб световой | лайтбокс","короб световой | кристалайт","лайтбокс","лайт бокс","кристалайт","LB","lightbox"},)),
"бэклит",
IF(P209="Брендирование/оклейка",
"перфарированная пленка/самоклейка",
IF(P209="Экспонирование",
"под запрос",
IF(P209="Подвес",
"баннер/ткань",
"")))))</f>
        <v/>
      </c>
      <c r="W209" s="59" t="n"/>
      <c r="X209" s="59" t="n"/>
      <c r="Y209" s="59" t="n"/>
      <c r="Z209" s="61" t="n"/>
      <c r="AA209" s="61" t="n"/>
      <c r="AB209" s="61">
        <f>IF(BL209&gt;0,Z209,0)</f>
        <v/>
      </c>
      <c r="AC209" s="59" t="n"/>
      <c r="AD209" s="59" t="n"/>
      <c r="AE209" s="59" t="n"/>
      <c r="AF209" s="59" t="n"/>
      <c r="AG209" s="59" t="n"/>
      <c r="AH209" s="59" t="n"/>
      <c r="AI209" s="59" t="n"/>
      <c r="AJ209" s="59" t="n"/>
      <c r="AK209" s="59" t="n"/>
      <c r="AL209" s="62">
        <f>IFERROR(IF(OR(R209="статический",R209="динамический",R209="нестандартный",R209="",R209=""),"-",IF(AND(AH209="-",AI209="-"),"-",AK209*3600/AH209*AI209)),"-")</f>
        <v/>
      </c>
      <c r="AM209" s="62">
        <f>IFERROR(IF(OR(R209="статический",R209="динамический",R209="",R209="", R209="BTL",R209="нестандартный"),"-",AG209*AI209*AL209/60),"-")</f>
        <v/>
      </c>
      <c r="AN209" s="63">
        <f>IFERROR(IF(AH209="","-",AG209*AI209/AH209),"-")</f>
        <v/>
      </c>
      <c r="AO209" s="59">
        <f>IFERROR(IF(OR($R209="статический",$R209="динамический",$R209="",$R209="",$R209="BTL",$R209="нестандартный"),"-",$AL209*$AY209),"-")</f>
        <v/>
      </c>
      <c r="AP209" s="62">
        <f>IFERROR(IF(OR($R209="статический",$R209="динамический",$R209="",$R209="",$R209="BTL",$R209="нестандартный"),"-",$AM209*AY209),"-")</f>
        <v/>
      </c>
      <c r="AQ209" s="64" t="n"/>
      <c r="AR209" s="61" t="n"/>
      <c r="AS209" s="61" t="n"/>
      <c r="AT209" s="61" t="n"/>
      <c r="AU209" s="65" t="n"/>
      <c r="AV209" s="124">
        <f>IFERROR(DR209/AT209*1000,"n/a")</f>
        <v/>
      </c>
      <c r="AW209" s="67" t="n"/>
      <c r="AX209" s="67" t="n"/>
      <c r="AY209" s="43">
        <f>IFERROR(IF(OR($AW209="",$AX209=""),"",_xlfn.DAYS($AX209+1,$AW209)),"")</f>
        <v/>
      </c>
      <c r="AZ209" s="68">
        <f t="array" ref="AZ209">
_xlfn.LET(_xlpm.COEFF,
IF($AW209+$AX209=0,0,IF(MAX(MIN($AX209,EOMONTH(AZ$15,0))-MAX($AW209,AZ$15)+1,)&gt;0,1,0)),
_xlfn.IFS(
$ES209="LisChannel",
_xlpm.COEFF*
INDEX({1;1;1.2;1.2;1;1;1;1;1.2;1.2;1.2;1.2},
MATCH(MONTH(AZ$15),
{1,2,3,4,5,6,7,8,9,10,11,12})),
CONCATENATE($ES209," ",$L209)="RussOutdoor метро",
_xlpm.COEFF*
INDEX({0.8;0.9;1.1;1.1;1;1;1;1;1.1;1.1;1.1;1.1},
MATCH(MONTH(AZ$15),
{1,2,3,4,5,6,7,8,9,10,11,12})),
$ES209&lt;&gt;"LisChannel",
_xlpm.COEFF,
$ES209&lt;&gt;"RussOutdoor",
_xlpm.COEFF))</f>
        <v/>
      </c>
      <c r="BA209" s="68">
        <f t="array" ref="BA209">
_xlfn.LET(_xlpm.COEFF,
IF($AW209+$AX209=0,0,IF(MAX(MIN($AX209,EOMONTH(BA$15,0))-MAX($AW209,BA$15)+1,)&gt;0,1,0)),
_xlfn.IFS(
$ES209="LisChannel",
_xlpm.COEFF*
INDEX({1;1;1.2;1.2;1;1;1;1;1.2;1.2;1.2;1.2},
MATCH(MONTH(BA$15),
{1,2,3,4,5,6,7,8,9,10,11,12})),
CONCATENATE($ES209," ",$L209)="RussOutdoor метро",
_xlpm.COEFF*
INDEX({0.8;0.9;1.1;1.1;1;1;1;1;1.1;1.1;1.1;1.1},
MATCH(MONTH(BA$15),
{1,2,3,4,5,6,7,8,9,10,11,12})),
$ES209&lt;&gt;"LisChannel",
_xlpm.COEFF,
$ES209&lt;&gt;"RussOutdoor",
_xlpm.COEFF))</f>
        <v/>
      </c>
      <c r="BB209" s="68">
        <f t="array" ref="BB209">
_xlfn.LET(_xlpm.COEFF,
IF($AW209+$AX209=0,0,IF(MAX(MIN($AX209,EOMONTH(BB$15,0))-MAX($AW209,BB$15)+1,)&gt;0,1,0)),
_xlfn.IFS(
$ES209="LisChannel",
_xlpm.COEFF*
INDEX({1;1;1.2;1.2;1;1;1;1;1.2;1.2;1.2;1.2},
MATCH(MONTH(BB$15),
{1,2,3,4,5,6,7,8,9,10,11,12})),
CONCATENATE($ES209," ",$L209)="RussOutdoor метро",
_xlpm.COEFF*
INDEX({0.8;0.9;1.1;1.1;1;1;1;1;1.1;1.1;1.1;1.1},
MATCH(MONTH(BB$15),
{1,2,3,4,5,6,7,8,9,10,11,12})),
$ES209&lt;&gt;"LisChannel",
_xlpm.COEFF,
$ES209&lt;&gt;"RussOutdoor",
_xlpm.COEFF))</f>
        <v/>
      </c>
      <c r="BC209" s="68">
        <f t="array" ref="BC209">
_xlfn.LET(_xlpm.COEFF,
IF($AW209+$AX209=0,0,IF(MAX(MIN($AX209,EOMONTH(BC$15,0))-MAX($AW209,BC$15)+1,)&gt;0,1,0)),
_xlfn.IFS(
$ES209="LisChannel",
_xlpm.COEFF*
INDEX({1;1;1.2;1.2;1;1;1;1;1.2;1.2;1.2;1.2},
MATCH(MONTH(BC$15),
{1,2,3,4,5,6,7,8,9,10,11,12})),
CONCATENATE($ES209," ",$L209)="RussOutdoor метро",
_xlpm.COEFF*
INDEX({0.8;0.9;1.1;1.1;1;1;1;1;1.1;1.1;1.1;1.1},
MATCH(MONTH(BC$15),
{1,2,3,4,5,6,7,8,9,10,11,12})),
$ES209&lt;&gt;"LisChannel",
_xlpm.COEFF,
$ES209&lt;&gt;"RussOutdoor",
_xlpm.COEFF))</f>
        <v/>
      </c>
      <c r="BD209" s="68">
        <f t="array" ref="BD209">
_xlfn.LET(_xlpm.COEFF,
IF($AW209+$AX209=0,0,IF(MAX(MIN($AX209,EOMONTH(BD$15,0))-MAX($AW209,BD$15)+1,)&gt;0,1,0)),
_xlfn.IFS(
$ES209="LisChannel",
_xlpm.COEFF*
INDEX({1;1;1.2;1.2;1;1;1;1;1.2;1.2;1.2;1.2},
MATCH(MONTH(BD$15),
{1,2,3,4,5,6,7,8,9,10,11,12})),
CONCATENATE($ES209," ",$L209)="RussOutdoor метро",
_xlpm.COEFF*
INDEX({0.8;0.9;1.1;1.1;1;1;1;1;1.1;1.1;1.1;1.1},
MATCH(MONTH(BD$15),
{1,2,3,4,5,6,7,8,9,10,11,12})),
$ES209&lt;&gt;"LisChannel",
_xlpm.COEFF,
$ES209&lt;&gt;"RussOutdoor",
_xlpm.COEFF))</f>
        <v/>
      </c>
      <c r="BE209" s="68">
        <f t="array" ref="BE209">
_xlfn.LET(_xlpm.COEFF,
IF($AW209+$AX209=0,0,IF(MAX(MIN($AX209,EOMONTH(BE$15,0))-MAX($AW209,BE$15)+1,)&gt;0,1,0)),
_xlfn.IFS(
$ES209="LisChannel",
_xlpm.COEFF*
INDEX({1;1;1.2;1.2;1;1;1;1;1.2;1.2;1.2;1.2},
MATCH(MONTH(BE$15),
{1,2,3,4,5,6,7,8,9,10,11,12})),
CONCATENATE($ES209," ",$L209)="RussOutdoor метро",
_xlpm.COEFF*
INDEX({0.8;0.9;1.1;1.1;1;1;1;1;1.1;1.1;1.1;1.1},
MATCH(MONTH(BE$15),
{1,2,3,4,5,6,7,8,9,10,11,12})),
$ES209&lt;&gt;"LisChannel",
_xlpm.COEFF,
$ES209&lt;&gt;"RussOutdoor",
_xlpm.COEFF))</f>
        <v/>
      </c>
      <c r="BF209" s="68">
        <f t="array" ref="BF209">
_xlfn.LET(_xlpm.COEFF,
IF($AW209+$AX209=0,0,IF(MAX(MIN($AX209,EOMONTH(BF$15,0))-MAX($AW209,BF$15)+1,)&gt;0,1,0)),
_xlfn.IFS(
$ES209="LisChannel",
_xlpm.COEFF*
INDEX({1;1;1.2;1.2;1;1;1;1;1.2;1.2;1.2;1.2},
MATCH(MONTH(BF$15),
{1,2,3,4,5,6,7,8,9,10,11,12})),
CONCATENATE($ES209," ",$L209)="RussOutdoor метро",
_xlpm.COEFF*
INDEX({0.8;0.9;1.1;1.1;1;1;1;1;1.1;1.1;1.1;1.1},
MATCH(MONTH(BF$15),
{1,2,3,4,5,6,7,8,9,10,11,12})),
$ES209&lt;&gt;"LisChannel",
_xlpm.COEFF,
$ES209&lt;&gt;"RussOutdoor",
_xlpm.COEFF))</f>
        <v/>
      </c>
      <c r="BG209" s="68">
        <f t="array" ref="BG209">
_xlfn.LET(_xlpm.COEFF,
IF($AW209+$AX209=0,0,IF(MAX(MIN($AX209,EOMONTH(BG$15,0))-MAX($AW209,BG$15)+1,)&gt;0,1,0)),
_xlfn.IFS(
$ES209="LisChannel",
_xlpm.COEFF*
INDEX({1;1;1.2;1.2;1;1;1;1;1.2;1.2;1.2;1.2},
MATCH(MONTH(BG$15),
{1,2,3,4,5,6,7,8,9,10,11,12})),
CONCATENATE($ES209," ",$L209)="RussOutdoor метро",
_xlpm.COEFF*
INDEX({0.8;0.9;1.1;1.1;1;1;1;1;1.1;1.1;1.1;1.1},
MATCH(MONTH(BG$15),
{1,2,3,4,5,6,7,8,9,10,11,12})),
$ES209&lt;&gt;"LisChannel",
_xlpm.COEFF,
$ES209&lt;&gt;"RussOutdoor",
_xlpm.COEFF))</f>
        <v/>
      </c>
      <c r="BH209" s="68">
        <f t="array" ref="BH209">
_xlfn.LET(_xlpm.COEFF,
IF($AW209+$AX209=0,0,IF(MAX(MIN($AX209,EOMONTH(BH$15,0))-MAX($AW209,BH$15)+1,)&gt;0,1,0)),
_xlfn.IFS(
$ES209="LisChannel",
_xlpm.COEFF*
INDEX({1;1;1.2;1.2;1;1;1;1;1.2;1.2;1.2;1.2},
MATCH(MONTH(BH$15),
{1,2,3,4,5,6,7,8,9,10,11,12})),
CONCATENATE($ES209," ",$L209)="RussOutdoor метро",
_xlpm.COEFF*
INDEX({0.8;0.9;1.1;1.1;1;1;1;1;1.1;1.1;1.1;1.1},
MATCH(MONTH(BH$15),
{1,2,3,4,5,6,7,8,9,10,11,12})),
$ES209&lt;&gt;"LisChannel",
_xlpm.COEFF,
$ES209&lt;&gt;"RussOutdoor",
_xlpm.COEFF))</f>
        <v/>
      </c>
      <c r="BI209" s="68">
        <f t="array" ref="BI209">
_xlfn.LET(_xlpm.COEFF,
IF($AW209+$AX209=0,0,IF(MAX(MIN($AX209,EOMONTH(BI$15,0))-MAX($AW209,BI$15)+1,)&gt;0,1,0)),
_xlfn.IFS(
$ES209="LisChannel",
_xlpm.COEFF*
INDEX({1;1;1.2;1.2;1;1;1;1;1.2;1.2;1.2;1.2},
MATCH(MONTH(BI$15),
{1,2,3,4,5,6,7,8,9,10,11,12})),
CONCATENATE($ES209," ",$L209)="RussOutdoor метро",
_xlpm.COEFF*
INDEX({0.8;0.9;1.1;1.1;1;1;1;1;1.1;1.1;1.1;1.1},
MATCH(MONTH(BI$15),
{1,2,3,4,5,6,7,8,9,10,11,12})),
$ES209&lt;&gt;"LisChannel",
_xlpm.COEFF,
$ES209&lt;&gt;"RussOutdoor",
_xlpm.COEFF))</f>
        <v/>
      </c>
      <c r="BJ209" s="68">
        <f t="array" ref="BJ209">
_xlfn.LET(_xlpm.COEFF,
IF($AW209+$AX209=0,0,IF(MAX(MIN($AX209,EOMONTH(BJ$15,0))-MAX($AW209,BJ$15)+1,)&gt;0,1,0)),
_xlfn.IFS(
$ES209="LisChannel",
_xlpm.COEFF*
INDEX({1;1;1.2;1.2;1;1;1;1;1.2;1.2;1.2;1.2},
MATCH(MONTH(BJ$15),
{1,2,3,4,5,6,7,8,9,10,11,12})),
CONCATENATE($ES209," ",$L209)="RussOutdoor метро",
_xlpm.COEFF*
INDEX({0.8;0.9;1.1;1.1;1;1;1;1;1.1;1.1;1.1;1.1},
MATCH(MONTH(BJ$15),
{1,2,3,4,5,6,7,8,9,10,11,12})),
$ES209&lt;&gt;"LisChannel",
_xlpm.COEFF,
$ES209&lt;&gt;"RussOutdoor",
_xlpm.COEFF))</f>
        <v/>
      </c>
      <c r="BK209" s="68">
        <f t="array" ref="BK209">
_xlfn.LET(_xlpm.COEFF,
IF($AW209+$AX209=0,0,IF(MAX(MIN($AX209,EOMONTH(BK$15,0))-MAX($AW209,BK$15)+1,)&gt;0,1,0)),
_xlfn.IFS(
$ES209="LisChannel",
_xlpm.COEFF*
INDEX({1;1;1.2;1.2;1;1;1;1;1.2;1.2;1.2;1.2},
MATCH(MONTH(BK$15),
{1,2,3,4,5,6,7,8,9,10,11,12})),
CONCATENATE($ES209," ",$L209)="RussOutdoor метро",
_xlpm.COEFF*
INDEX({0.8;0.9;1.1;1.1;1;1;1;1;1.1;1.1;1.1;1.1},
MATCH(MONTH(BK$15),
{1,2,3,4,5,6,7,8,9,10,11,12})),
$ES209&lt;&gt;"LisChannel",
_xlpm.COEFF,
$ES209&lt;&gt;"RussOutdoor",
_xlpm.COEFF))</f>
        <v/>
      </c>
      <c r="BL209" s="62">
        <f>COUNTIFS($AZ209:$BK209,"&gt;0")</f>
        <v/>
      </c>
      <c r="BM209" s="65" t="n"/>
      <c r="BN209" s="125">
        <f>$DJ209</f>
        <v/>
      </c>
      <c r="BO209" s="63">
        <f>$DQ209</f>
        <v/>
      </c>
      <c r="BP209" s="125">
        <f>
IFERROR(
IF($BL209=0,0,
$BN209*(1-$BO209)),
0)</f>
        <v/>
      </c>
      <c r="BQ209" s="125">
        <f t="array" ref="BQ209">
IFERROR(
_xlfn.IFS(
$DH209="день_1",
$BP209*$BL209/($AX209-$AW209+1)*AZ209*(DAY(EOMONTH(AZ$15,0))),
$DH209="день_2",
$BP209/30*MAX(MIN($AX209,EOMONTH(AZ$15,0))-MAX($AW209,AZ$15)+1,),
$DH209="раб.день",
$BP209/30*(IFERROR(
_xlfn.LET(_xlpm.VD,
CHOOSE(
{1;2;3;4;5;6;7;8;9;10;11;12;13;14;15;16;17;18},
45658,45659,45660,45661,45662,45663,45664,45665,45711,45724,45778,45779,45785,45786,45820,45821,45965,46022),
_xlfn.LET(_xlpm.DD,
MAX(MIN($AX209,EOMONTH(AZ$15,0))-MAX($AW209,AZ$15),),
_xlfn.IFS(
AND(MONTH($AW209)=MONTH(AZ$15),MONTH($AX209)&lt;&gt;MONTH(AZ$15)),
NETWORKDAYS.INTL($AW209,$AW209+_xlpm.DD,1,_xlpm.VD),
AND(MONTH($AW209)&lt;&gt;MONTH(AZ$15),MONTH($AX209)=MONTH(AZ$15)),
NETWORKDAYS.INTL(($AX209)-_xlpm.DD,$AX209,1,_xlpm.VD),
AND(MONTH($AW209)&lt;MONTH(AZ$15),MONTH($AX209)&gt;MONTH(AZ$15)),
NETWORKDAYS.INTL((EOMONTH(AZ$15-1,1))-_xlpm.DD,EOMONTH(AZ$15-1,1),1,_xlpm.VD),
AND(MONTH($AW209)=MONTH(AZ$15),MONTH($AX209)=MONTH(AZ$15)),
NETWORKDAYS.INTL($AW209,$AX209,1,_xlpm.VD)))),0)),
$DH209="месяц",
$BP209*AZ209,
$DH209="неделя",
$BP209*AZ209/7*(ROUNDUP((DAY(EOMONTH(AZ$15,0)))/4,0))),
0)</f>
        <v/>
      </c>
      <c r="BR209" s="125">
        <f t="array" ref="BR209">
IFERROR(
_xlfn.IFS(
$DH209="день_1",
$BP209*$BL209/($AX209-$AW209+1)*BA209*(DAY(EOMONTH(BA$15,0))),
$DH209="день_2",
$BP209/30*MAX(MIN($AX209,EOMONTH(BA$15,0))-MAX($AW209,BA$15)+1,),
$DH209="раб.день",
$BP209/30*(IFERROR(
_xlfn.LET(_xlpm.VD,
CHOOSE(
{1;2;3;4;5;6;7;8;9;10;11;12;13;14;15;16;17;18},
45658,45659,45660,45661,45662,45663,45664,45665,45711,45724,45778,45779,45785,45786,45820,45821,45965,46022),
_xlfn.LET(_xlpm.DD,
MAX(MIN($AX209,EOMONTH(BA$15,0))-MAX($AW209,BA$15),),
_xlfn.IFS(
AND(MONTH($AW209)=MONTH(BA$15),MONTH($AX209)&lt;&gt;MONTH(BA$15)),
NETWORKDAYS.INTL($AW209,$AW209+_xlpm.DD,1,_xlpm.VD),
AND(MONTH($AW209)&lt;&gt;MONTH(BA$15),MONTH($AX209)=MONTH(BA$15)),
NETWORKDAYS.INTL(($AX209)-_xlpm.DD,$AX209,1,_xlpm.VD),
AND(MONTH($AW209)&lt;MONTH(BA$15),MONTH($AX209)&gt;MONTH(BA$15)),
NETWORKDAYS.INTL((EOMONTH(BA$15-1,1))-_xlpm.DD,EOMONTH(BA$15-1,1),1,_xlpm.VD),
AND(MONTH($AW209)=MONTH(BA$15),MONTH($AX209)=MONTH(BA$15)),
NETWORKDAYS.INTL($AW209,$AX209,1,_xlpm.VD)))),0)),
$DH209="месяц",
$BP209*BA209,
$DH209="неделя",
$BP209*BA209/7*(ROUNDUP((DAY(EOMONTH(BA$15,0)))/4,0))),
0)</f>
        <v/>
      </c>
      <c r="BS209" s="125">
        <f t="array" ref="BS209">
IFERROR(
_xlfn.IFS(
$DH209="день_1",
$BP209*$BL209/($AX209-$AW209+1)*BB209*(DAY(EOMONTH(BB$15,0))),
$DH209="день_2",
$BP209/30*MAX(MIN($AX209,EOMONTH(BB$15,0))-MAX($AW209,BB$15)+1,),
$DH209="раб.день",
$BP209/30*(IFERROR(
_xlfn.LET(_xlpm.VD,
CHOOSE(
{1;2;3;4;5;6;7;8;9;10;11;12;13;14;15;16;17;18},
45658,45659,45660,45661,45662,45663,45664,45665,45711,45724,45778,45779,45785,45786,45820,45821,45965,46022),
_xlfn.LET(_xlpm.DD,
MAX(MIN($AX209,EOMONTH(BB$15,0))-MAX($AW209,BB$15),),
_xlfn.IFS(
AND(MONTH($AW209)=MONTH(BB$15),MONTH($AX209)&lt;&gt;MONTH(BB$15)),
NETWORKDAYS.INTL($AW209,$AW209+_xlpm.DD,1,_xlpm.VD),
AND(MONTH($AW209)&lt;&gt;MONTH(BB$15),MONTH($AX209)=MONTH(BB$15)),
NETWORKDAYS.INTL(($AX209)-_xlpm.DD,$AX209,1,_xlpm.VD),
AND(MONTH($AW209)&lt;MONTH(BB$15),MONTH($AX209)&gt;MONTH(BB$15)),
NETWORKDAYS.INTL((EOMONTH(BB$15-1,1))-_xlpm.DD,EOMONTH(BB$15-1,1),1,_xlpm.VD),
AND(MONTH($AW209)=MONTH(BB$15),MONTH($AX209)=MONTH(BB$15)),
NETWORKDAYS.INTL($AW209,$AX209,1,_xlpm.VD)))),0)),
$DH209="месяц",
$BP209*BB209,
$DH209="неделя",
$BP209*BB209/7*(ROUNDUP((DAY(EOMONTH(BB$15,0)))/4,0))),
0)</f>
        <v/>
      </c>
      <c r="BT209" s="125">
        <f t="array" ref="BT209">
IFERROR(
_xlfn.IFS(
$DH209="день_1",
$BP209*$BL209/($AX209-$AW209+1)*BC209*(DAY(EOMONTH(BC$15,0))),
$DH209="день_2",
$BP209/30*MAX(MIN($AX209,EOMONTH(BC$15,0))-MAX($AW209,BC$15)+1,),
$DH209="раб.день",
$BP209/30*(IFERROR(
_xlfn.LET(_xlpm.VD,
CHOOSE(
{1;2;3;4;5;6;7;8;9;10;11;12;13;14;15;16;17;18},
45658,45659,45660,45661,45662,45663,45664,45665,45711,45724,45778,45779,45785,45786,45820,45821,45965,46022),
_xlfn.LET(_xlpm.DD,
MAX(MIN($AX209,EOMONTH(BC$15,0))-MAX($AW209,BC$15),),
_xlfn.IFS(
AND(MONTH($AW209)=MONTH(BC$15),MONTH($AX209)&lt;&gt;MONTH(BC$15)),
NETWORKDAYS.INTL($AW209,$AW209+_xlpm.DD,1,_xlpm.VD),
AND(MONTH($AW209)&lt;&gt;MONTH(BC$15),MONTH($AX209)=MONTH(BC$15)),
NETWORKDAYS.INTL(($AX209)-_xlpm.DD,$AX209,1,_xlpm.VD),
AND(MONTH($AW209)&lt;MONTH(BC$15),MONTH($AX209)&gt;MONTH(BC$15)),
NETWORKDAYS.INTL((EOMONTH(BC$15-1,1))-_xlpm.DD,EOMONTH(BC$15-1,1),1,_xlpm.VD),
AND(MONTH($AW209)=MONTH(BC$15),MONTH($AX209)=MONTH(BC$15)),
NETWORKDAYS.INTL($AW209,$AX209,1,_xlpm.VD)))),0)),
$DH209="месяц",
$BP209*BC209,
$DH209="неделя",
$BP209*BC209/7*(ROUNDUP((DAY(EOMONTH(BC$15,0)))/4,0))),
0)</f>
        <v/>
      </c>
      <c r="BU209" s="125">
        <f t="array" ref="BU209">
IFERROR(
_xlfn.IFS(
$DH209="день_1",
$BP209*$BL209/($AX209-$AW209+1)*BD209*(DAY(EOMONTH(BD$15,0))),
$DH209="день_2",
$BP209/30*MAX(MIN($AX209,EOMONTH(BD$15,0))-MAX($AW209,BD$15)+1,),
$DH209="раб.день",
$BP209/30*(IFERROR(
_xlfn.LET(_xlpm.VD,
CHOOSE(
{1;2;3;4;5;6;7;8;9;10;11;12;13;14;15;16;17;18},
45658,45659,45660,45661,45662,45663,45664,45665,45711,45724,45778,45779,45785,45786,45820,45821,45965,46022),
_xlfn.LET(_xlpm.DD,
MAX(MIN($AX209,EOMONTH(BD$15,0))-MAX($AW209,BD$15),),
_xlfn.IFS(
AND(MONTH($AW209)=MONTH(BD$15),MONTH($AX209)&lt;&gt;MONTH(BD$15)),
NETWORKDAYS.INTL($AW209,$AW209+_xlpm.DD,1,_xlpm.VD),
AND(MONTH($AW209)&lt;&gt;MONTH(BD$15),MONTH($AX209)=MONTH(BD$15)),
NETWORKDAYS.INTL(($AX209)-_xlpm.DD,$AX209,1,_xlpm.VD),
AND(MONTH($AW209)&lt;MONTH(BD$15),MONTH($AX209)&gt;MONTH(BD$15)),
NETWORKDAYS.INTL((EOMONTH(BD$15-1,1))-_xlpm.DD,EOMONTH(BD$15-1,1),1,_xlpm.VD),
AND(MONTH($AW209)=MONTH(BD$15),MONTH($AX209)=MONTH(BD$15)),
NETWORKDAYS.INTL($AW209,$AX209,1,_xlpm.VD)))),0)),
$DH209="месяц",
$BP209*BD209,
$DH209="неделя",
$BP209*BD209/7*(ROUNDUP((DAY(EOMONTH(BD$15,0)))/4,0))),
0)</f>
        <v/>
      </c>
      <c r="BV209" s="125">
        <f t="array" ref="BV209">
IFERROR(
_xlfn.IFS(
$DH209="день_1",
$BP209*$BL209/($AX209-$AW209+1)*BE209*(DAY(EOMONTH(BE$15,0))),
$DH209="день_2",
$BP209/30*MAX(MIN($AX209,EOMONTH(BE$15,0))-MAX($AW209,BE$15)+1,),
$DH209="раб.день",
$BP209/30*(IFERROR(
_xlfn.LET(_xlpm.VD,
CHOOSE(
{1;2;3;4;5;6;7;8;9;10;11;12;13;14;15;16;17;18},
45658,45659,45660,45661,45662,45663,45664,45665,45711,45724,45778,45779,45785,45786,45820,45821,45965,46022),
_xlfn.LET(_xlpm.DD,
MAX(MIN($AX209,EOMONTH(BE$15,0))-MAX($AW209,BE$15),),
_xlfn.IFS(
AND(MONTH($AW209)=MONTH(BE$15),MONTH($AX209)&lt;&gt;MONTH(BE$15)),
NETWORKDAYS.INTL($AW209,$AW209+_xlpm.DD,1,_xlpm.VD),
AND(MONTH($AW209)&lt;&gt;MONTH(BE$15),MONTH($AX209)=MONTH(BE$15)),
NETWORKDAYS.INTL(($AX209)-_xlpm.DD,$AX209,1,_xlpm.VD),
AND(MONTH($AW209)&lt;MONTH(BE$15),MONTH($AX209)&gt;MONTH(BE$15)),
NETWORKDAYS.INTL((EOMONTH(BE$15-1,1))-_xlpm.DD,EOMONTH(BE$15-1,1),1,_xlpm.VD),
AND(MONTH($AW209)=MONTH(BE$15),MONTH($AX209)=MONTH(BE$15)),
NETWORKDAYS.INTL($AW209,$AX209,1,_xlpm.VD)))),0)),
$DH209="месяц",
$BP209*BE209,
$DH209="неделя",
$BP209*BE209/7*(ROUNDUP((DAY(EOMONTH(BE$15,0)))/4,0))),
0)</f>
        <v/>
      </c>
      <c r="BW209" s="125">
        <f t="array" ref="BW209">
IFERROR(
_xlfn.IFS(
$DH209="день_1",
$BP209*$BL209/($AX209-$AW209+1)*BF209*(DAY(EOMONTH(BF$15,0))),
$DH209="день_2",
$BP209/30*MAX(MIN($AX209,EOMONTH(BF$15,0))-MAX($AW209,BF$15)+1,),
$DH209="раб.день",
$BP209/30*(IFERROR(
_xlfn.LET(_xlpm.VD,
CHOOSE(
{1;2;3;4;5;6;7;8;9;10;11;12;13;14;15;16;17;18},
45658,45659,45660,45661,45662,45663,45664,45665,45711,45724,45778,45779,45785,45786,45820,45821,45965,46022),
_xlfn.LET(_xlpm.DD,
MAX(MIN($AX209,EOMONTH(BF$15,0))-MAX($AW209,BF$15),),
_xlfn.IFS(
AND(MONTH($AW209)=MONTH(BF$15),MONTH($AX209)&lt;&gt;MONTH(BF$15)),
NETWORKDAYS.INTL($AW209,$AW209+_xlpm.DD,1,_xlpm.VD),
AND(MONTH($AW209)&lt;&gt;MONTH(BF$15),MONTH($AX209)=MONTH(BF$15)),
NETWORKDAYS.INTL(($AX209)-_xlpm.DD,$AX209,1,_xlpm.VD),
AND(MONTH($AW209)&lt;MONTH(BF$15),MONTH($AX209)&gt;MONTH(BF$15)),
NETWORKDAYS.INTL((EOMONTH(BF$15-1,1))-_xlpm.DD,EOMONTH(BF$15-1,1),1,_xlpm.VD),
AND(MONTH($AW209)=MONTH(BF$15),MONTH($AX209)=MONTH(BF$15)),
NETWORKDAYS.INTL($AW209,$AX209,1,_xlpm.VD)))),0)),
$DH209="месяц",
$BP209*BF209,
$DH209="неделя",
$BP209*BF209/7*(ROUNDUP((DAY(EOMONTH(BF$15,0)))/4,0))),
0)</f>
        <v/>
      </c>
      <c r="BX209" s="125">
        <f t="array" ref="BX209">
IFERROR(
_xlfn.IFS(
$DH209="день_1",
$BP209*$BL209/($AX209-$AW209+1)*BG209*(DAY(EOMONTH(BG$15,0))),
$DH209="день_2",
$BP209/30*MAX(MIN($AX209,EOMONTH(BG$15,0))-MAX($AW209,BG$15)+1,),
$DH209="раб.день",
$BP209/30*(IFERROR(
_xlfn.LET(_xlpm.VD,
CHOOSE(
{1;2;3;4;5;6;7;8;9;10;11;12;13;14;15;16;17;18},
45658,45659,45660,45661,45662,45663,45664,45665,45711,45724,45778,45779,45785,45786,45820,45821,45965,46022),
_xlfn.LET(_xlpm.DD,
MAX(MIN($AX209,EOMONTH(BG$15,0))-MAX($AW209,BG$15),),
_xlfn.IFS(
AND(MONTH($AW209)=MONTH(BG$15),MONTH($AX209)&lt;&gt;MONTH(BG$15)),
NETWORKDAYS.INTL($AW209,$AW209+_xlpm.DD,1,_xlpm.VD),
AND(MONTH($AW209)&lt;&gt;MONTH(BG$15),MONTH($AX209)=MONTH(BG$15)),
NETWORKDAYS.INTL(($AX209)-_xlpm.DD,$AX209,1,_xlpm.VD),
AND(MONTH($AW209)&lt;MONTH(BG$15),MONTH($AX209)&gt;MONTH(BG$15)),
NETWORKDAYS.INTL((EOMONTH(BG$15-1,1))-_xlpm.DD,EOMONTH(BG$15-1,1),1,_xlpm.VD),
AND(MONTH($AW209)=MONTH(BG$15),MONTH($AX209)=MONTH(BG$15)),
NETWORKDAYS.INTL($AW209,$AX209,1,_xlpm.VD)))),0)),
$DH209="месяц",
$BP209*BG209,
$DH209="неделя",
$BP209*BG209/7*(ROUNDUP((DAY(EOMONTH(BG$15,0)))/4,0))),
0)</f>
        <v/>
      </c>
      <c r="BY209" s="125">
        <f t="array" ref="BY209">
IFERROR(
_xlfn.IFS(
$DH209="день_1",
$BP209*$BL209/($AX209-$AW209+1)*BH209*(DAY(EOMONTH(BH$15,0))),
$DH209="день_2",
$BP209/30*MAX(MIN($AX209,EOMONTH(BH$15,0))-MAX($AW209,BH$15)+1,),
$DH209="раб.день",
$BP209/30*(IFERROR(
_xlfn.LET(_xlpm.VD,
CHOOSE(
{1;2;3;4;5;6;7;8;9;10;11;12;13;14;15;16;17;18},
45658,45659,45660,45661,45662,45663,45664,45665,45711,45724,45778,45779,45785,45786,45820,45821,45965,46022),
_xlfn.LET(_xlpm.DD,
MAX(MIN($AX209,EOMONTH(BH$15,0))-MAX($AW209,BH$15),),
_xlfn.IFS(
AND(MONTH($AW209)=MONTH(BH$15),MONTH($AX209)&lt;&gt;MONTH(BH$15)),
NETWORKDAYS.INTL($AW209,$AW209+_xlpm.DD,1,_xlpm.VD),
AND(MONTH($AW209)&lt;&gt;MONTH(BH$15),MONTH($AX209)=MONTH(BH$15)),
NETWORKDAYS.INTL(($AX209)-_xlpm.DD,$AX209,1,_xlpm.VD),
AND(MONTH($AW209)&lt;MONTH(BH$15),MONTH($AX209)&gt;MONTH(BH$15)),
NETWORKDAYS.INTL((EOMONTH(BH$15-1,1))-_xlpm.DD,EOMONTH(BH$15-1,1),1,_xlpm.VD),
AND(MONTH($AW209)=MONTH(BH$15),MONTH($AX209)=MONTH(BH$15)),
NETWORKDAYS.INTL($AW209,$AX209,1,_xlpm.VD)))),0)),
$DH209="месяц",
$BP209*BH209,
$DH209="неделя",
$BP209*BH209/7*(ROUNDUP((DAY(EOMONTH(BH$15,0)))/4,0))),
0)</f>
        <v/>
      </c>
      <c r="BZ209" s="125">
        <f t="array" ref="BZ209">
IFERROR(
_xlfn.IFS(
$DH209="день_1",
$BP209*$BL209/($AX209-$AW209+1)*BI209*(DAY(EOMONTH(BI$15,0))),
$DH209="день_2",
$BP209/30*MAX(MIN($AX209,EOMONTH(BI$15,0))-MAX($AW209,BI$15)+1,),
$DH209="раб.день",
$BP209/30*(IFERROR(
_xlfn.LET(_xlpm.VD,
CHOOSE(
{1;2;3;4;5;6;7;8;9;10;11;12;13;14;15;16;17;18},
45658,45659,45660,45661,45662,45663,45664,45665,45711,45724,45778,45779,45785,45786,45820,45821,45965,46022),
_xlfn.LET(_xlpm.DD,
MAX(MIN($AX209,EOMONTH(BI$15,0))-MAX($AW209,BI$15),),
_xlfn.IFS(
AND(MONTH($AW209)=MONTH(BI$15),MONTH($AX209)&lt;&gt;MONTH(BI$15)),
NETWORKDAYS.INTL($AW209,$AW209+_xlpm.DD,1,_xlpm.VD),
AND(MONTH($AW209)&lt;&gt;MONTH(BI$15),MONTH($AX209)=MONTH(BI$15)),
NETWORKDAYS.INTL(($AX209)-_xlpm.DD,$AX209,1,_xlpm.VD),
AND(MONTH($AW209)&lt;MONTH(BI$15),MONTH($AX209)&gt;MONTH(BI$15)),
NETWORKDAYS.INTL((EOMONTH(BI$15-1,1))-_xlpm.DD,EOMONTH(BI$15-1,1),1,_xlpm.VD),
AND(MONTH($AW209)=MONTH(BI$15),MONTH($AX209)=MONTH(BI$15)),
NETWORKDAYS.INTL($AW209,$AX209,1,_xlpm.VD)))),0)),
$DH209="месяц",
$BP209*BI209,
$DH209="неделя",
$BP209*BI209/7*(ROUNDUP((DAY(EOMONTH(BI$15,0)))/4,0))),
0)</f>
        <v/>
      </c>
      <c r="CA209" s="125">
        <f t="array" ref="CA209">
IFERROR(
_xlfn.IFS(
$DH209="день_1",
$BP209*$BL209/($AX209-$AW209+1)*BJ209*(DAY(EOMONTH(BJ$15,0))),
$DH209="день_2",
$BP209/30*MAX(MIN($AX209,EOMONTH(BJ$15,0))-MAX($AW209,BJ$15)+1,),
$DH209="раб.день",
$BP209/30*(IFERROR(
_xlfn.LET(_xlpm.VD,
CHOOSE(
{1;2;3;4;5;6;7;8;9;10;11;12;13;14;15;16;17;18},
45658,45659,45660,45661,45662,45663,45664,45665,45711,45724,45778,45779,45785,45786,45820,45821,45965,46022),
_xlfn.LET(_xlpm.DD,
MAX(MIN($AX209,EOMONTH(BJ$15,0))-MAX($AW209,BJ$15),),
_xlfn.IFS(
AND(MONTH($AW209)=MONTH(BJ$15),MONTH($AX209)&lt;&gt;MONTH(BJ$15)),
NETWORKDAYS.INTL($AW209,$AW209+_xlpm.DD,1,_xlpm.VD),
AND(MONTH($AW209)&lt;&gt;MONTH(BJ$15),MONTH($AX209)=MONTH(BJ$15)),
NETWORKDAYS.INTL(($AX209)-_xlpm.DD,$AX209,1,_xlpm.VD),
AND(MONTH($AW209)&lt;MONTH(BJ$15),MONTH($AX209)&gt;MONTH(BJ$15)),
NETWORKDAYS.INTL((EOMONTH(BJ$15-1,1))-_xlpm.DD,EOMONTH(BJ$15-1,1),1,_xlpm.VD),
AND(MONTH($AW209)=MONTH(BJ$15),MONTH($AX209)=MONTH(BJ$15)),
NETWORKDAYS.INTL($AW209,$AX209,1,_xlpm.VD)))),0)),
$DH209="месяц",
$BP209*BJ209,
$DH209="неделя",
$BP209*BJ209/7*(ROUNDUP((DAY(EOMONTH(BJ$15,0)))/4,0))),
0)</f>
        <v/>
      </c>
      <c r="CB209" s="125">
        <f t="array" ref="CB209">
IFERROR(
_xlfn.IFS(
$DH209="день_1",
$BP209*$BL209/($AX209-$AW209+1)*BK209*(DAY(EOMONTH(BK$15,0))),
$DH209="день_2",
$BP209/30*MAX(MIN($AX209,EOMONTH(BK$15,0))-MAX($AW209,BK$15)+1,),
$DH209="раб.день",
$BP209/30*(IFERROR(
_xlfn.LET(_xlpm.VD,
CHOOSE(
{1;2;3;4;5;6;7;8;9;10;11;12;13;14;15;16;17;18},
45658,45659,45660,45661,45662,45663,45664,45665,45711,45724,45778,45779,45785,45786,45820,45821,45965,46022),
_xlfn.LET(_xlpm.DD,
MAX(MIN($AX209,EOMONTH(BK$15,0))-MAX($AW209,BK$15),),
_xlfn.IFS(
AND(MONTH($AW209)=MONTH(BK$15),MONTH($AX209)&lt;&gt;MONTH(BK$15)),
NETWORKDAYS.INTL($AW209,$AW209+_xlpm.DD,1,_xlpm.VD),
AND(MONTH($AW209)&lt;&gt;MONTH(BK$15),MONTH($AX209)=MONTH(BK$15)),
NETWORKDAYS.INTL(($AX209)-_xlpm.DD,$AX209,1,_xlpm.VD),
AND(MONTH($AW209)&lt;MONTH(BK$15),MONTH($AX209)&gt;MONTH(BK$15)),
NETWORKDAYS.INTL((EOMONTH(BK$15-1,1))-_xlpm.DD,EOMONTH(BK$15-1,1),1,_xlpm.VD),
AND(MONTH($AW209)=MONTH(BK$15),MONTH($AX209)=MONTH(BK$15)),
NETWORKDAYS.INTL($AW209,$AX209,1,_xlpm.VD)))),0)),
$DH209="месяц",
$BP209*BK209,
$DH209="неделя",
$BP209*BK209/7*(ROUNDUP((DAY(EOMONTH(BK$15,0)))/4,0))),
0)</f>
        <v/>
      </c>
      <c r="CC209" s="125">
        <f>SUM($BQ209:$CB209)</f>
        <v/>
      </c>
      <c r="CD209" s="126">
        <f>SUM($EH209:$EH209)</f>
        <v/>
      </c>
      <c r="CE209" s="126">
        <f>$CD209*$AB209</f>
        <v/>
      </c>
      <c r="CF209" s="126">
        <f>SUM($EK209:$EK209)</f>
        <v/>
      </c>
      <c r="CG209" s="126">
        <f>$CF209*$AB209</f>
        <v/>
      </c>
      <c r="CH209" s="126">
        <f>SUM($CC209,$CE209,$CG209)</f>
        <v/>
      </c>
      <c r="CI209" s="126">
        <f>$CH209*(1+$CM209)</f>
        <v/>
      </c>
      <c r="CJ209" s="127" t="n">
        <v>0</v>
      </c>
      <c r="CK209" s="126">
        <f>SUM($CH209:$CH209)*(1+$CJ209)</f>
        <v/>
      </c>
      <c r="CL209" s="126">
        <f>SUM($CH209:$CH209)*(1+$CM209)</f>
        <v/>
      </c>
      <c r="CM209" s="59" t="inlineStr">
        <is>
          <t>20%</t>
        </is>
      </c>
      <c r="CN209" s="59" t="n"/>
      <c r="CO209" s="72" t="n"/>
      <c r="CP209" s="59" t="n"/>
      <c r="CQ209" s="73" t="n"/>
      <c r="CR209" s="73" t="n"/>
      <c r="CS209" s="73" t="n"/>
      <c r="CT209" s="72" t="n"/>
      <c r="CU209" s="79" t="inlineStr">
        <is>
          <t> </t>
        </is>
      </c>
      <c r="CV209" s="60" t="n"/>
      <c r="CW209" s="60" t="n"/>
      <c r="CX209" s="60" t="n"/>
      <c r="CY209" s="127">
        <f>IFERROR(($CC209-$EE209)/($EE209/(1-$DQ209)),0)</f>
        <v/>
      </c>
      <c r="CZ209" s="127">
        <f>IFERROR(1-$EI209/($CE209),0)</f>
        <v/>
      </c>
      <c r="DA209" s="127">
        <f>IFERROR(1-$EL209/($CG209),0)</f>
        <v/>
      </c>
      <c r="DB209" s="126">
        <f>ROUND(IFERROR(($CI209/(1+$CM209)-$EN209),0),2)</f>
        <v/>
      </c>
      <c r="DC209" s="128" t="n"/>
      <c r="DD209" s="125" t="n"/>
      <c r="DE209" s="75" t="n">
        <v>0</v>
      </c>
      <c r="DF209" s="128" t="n"/>
      <c r="DG209" s="125">
        <f>IF($DC209=0,0,$DD209*($DC209*100%-$DE209*$DF209))*SUM($AB209:$AB209)</f>
        <v/>
      </c>
      <c r="DH209" s="129" t="inlineStr">
        <is>
          <t>месяц</t>
        </is>
      </c>
      <c r="DI209" s="130">
        <f t="array" ref="DI209">IFERROR(
IF($ES209="LisChannel",
(ROUND(((INDEX({174.625;153.888888888889;130.972222222222},MATCH($AI209,{2;3;4}),0))*$AG209*$AI209),2)),0),0)</f>
        <v/>
      </c>
      <c r="DJ209" s="130">
        <f>
_xlfn.LET(_xlpm.X,
IFERROR(
IF($ES209="НовиковТВ",
(_xlfn.LET(_xlpm.NTV,
_xlfn.LET(_xlpm.MIN,350000,
IF(SUMIFS($DI:$DI,$ES:$ES,"НовиковТВ")&lt;=_xlpm.MIN,
(SUMIFS($DI:$DI,$ES:$ES,"НовиковТВ")/(COUNTIFS($ES:$ES,"НовиковТВ")))*_xlpm.MIN/SUMIFS($DI:$DI,$ES:$ES,"НовиковТВ"),
DI209)),
_xlpm.NTV+$DG209/(1-(1-(_xlpm.NTV)*(1-$DL209)*(1-$DM209)*(1-$DN209)*(1-$DO209)*(1-$DP209)/_xlpm.NTV))))/(1+$EP209),
$DI209+$DG209/(1-(1-($DI209)*(1-$DL209)*(1-$DM209)*(1-$DN209)*(1-$DO209)*(1-$DP209)/$DI209))),
0),
_xlpm.X*(1+$CM209)*(1+$CW209)-_xlpm.X*(1+$CM209)+_xlpm.X)</f>
        <v/>
      </c>
      <c r="DK209" s="125" t="inlineStr">
        <is>
          <t>послед.</t>
        </is>
      </c>
      <c r="DL209" s="63" t="n">
        <v>0</v>
      </c>
      <c r="DM209" s="63" t="n">
        <v>0</v>
      </c>
      <c r="DN209" s="63" t="n">
        <v>0</v>
      </c>
      <c r="DO209" s="63" t="n">
        <v>0</v>
      </c>
      <c r="DP209" s="63" t="n">
        <v>0</v>
      </c>
      <c r="DQ209" s="63">
        <f t="array" ref="DQ209">IFERROR(_xlfn.IFS(
$DK209="послед.",1-(1-$DL209)*(1-$DM209)*(1-$DN209)*(1-$DO209)*(1-$DP209),
$DK209="сумм.",$DL209+$DM209+$DN209+$DO209+$DP209),
0)</f>
        <v/>
      </c>
      <c r="DR209" s="125">
        <f t="array" ref="DR209">
IFERROR(
_xlfn.IFS(
$BL209=0,
0,
$BL209&gt;0,
_xlfn.IFS($DK209="послед.",
$DJ209*(1-$DL209)*(1-$DM209)*(1-$DN209)*(1-$DO209)*(1-$DP209),
$DK209="сумм.",
$DJ209*(1-($DL209+$DM209+$DN209+$DO209+$DP209)))),0)</f>
        <v/>
      </c>
      <c r="DS209" s="125">
        <f t="array" ref="DS209">
IFERROR(_xlfn.IFS(
$DH209="день_1",
$DR209*$BL209/($AX209-$AW209+1)*AZ209*(DAY(EOMONTH(AZ$15,0))),
$DH209="день_2",
$DR209/30*MAX(MIN($AX209,EOMONTH(AZ$15,0))-MAX($AW209,AZ$15)+1,),
$DH209="раб.день",
$DR209/30*(IFERROR(
_xlfn.LET(_xlpm.VD,
CHOOSE(
{1;2;3;4;5;6;7;8;9;10;11;12;13;14;15;16;17;18},
45658,45659,45660,45661,45662,45663,45664,45665,45711,45724,45778,45779,45785,45786,45820,45821,45965,46022),
_xlfn.LET(_xlpm.DD,
MAX(MIN($AX209,EOMONTH(AZ$15,0))-MAX($AW209,AZ$15),),
_xlfn.IFS(
AND(MONTH($AW209)=MONTH(AZ$15),MONTH($AX209)&lt;&gt;MONTH(AZ$15)),
NETWORKDAYS.INTL($AW209,$AW209+_xlpm.DD,1,_xlpm.VD),
AND(MONTH($AW209)&lt;&gt;MONTH(AZ$15),MONTH($AX209)=MONTH(AZ$15)),
NETWORKDAYS.INTL(($AX209)-_xlpm.DD,$AX209,1,_xlpm.VD),
AND(MONTH($AW209)&lt;MONTH(AZ$15),MONTH($AX209)&gt;MONTH(AZ$15)),
NETWORKDAYS.INTL((EOMONTH(AZ$15-1,1))-_xlpm.DD,EOMONTH(AZ$15-1,1),1,_xlpm.VD),
AND(MONTH($AW209)=MONTH(AZ$15),MONTH($AX209)=MONTH(AZ$15)),
NETWORKDAYS.INTL($AW209,$AX209,1,_xlpm.VD)))),0)),
$DH209="месяц",
$DR209*AZ209,
$DH209="неделя",
$DR209*AZ209/7*(ROUNDUP((DAY(EOMONTH(AZ$15,0)))/4,0))),
0)</f>
        <v/>
      </c>
      <c r="DT209" s="125">
        <f t="array" ref="DT209">
IFERROR(_xlfn.IFS(
$DH209="день_1",
$DR209*$BL209/($AX209-$AW209+1)*BA209*(DAY(EOMONTH(BA$15,0))),
$DH209="день_2",
$DR209/30*MAX(MIN($AX209,EOMONTH(BA$15,0))-MAX($AW209,BA$15)+1,),
$DH209="раб.день",
$DR209/30*(IFERROR(
_xlfn.LET(_xlpm.VD,
CHOOSE(
{1;2;3;4;5;6;7;8;9;10;11;12;13;14;15;16;17;18},
45658,45659,45660,45661,45662,45663,45664,45665,45711,45724,45778,45779,45785,45786,45820,45821,45965,46022),
_xlfn.LET(_xlpm.DD,
MAX(MIN($AX209,EOMONTH(BA$15,0))-MAX($AW209,BA$15),),
_xlfn.IFS(
AND(MONTH($AW209)=MONTH(BA$15),MONTH($AX209)&lt;&gt;MONTH(BA$15)),
NETWORKDAYS.INTL($AW209,$AW209+_xlpm.DD,1,_xlpm.VD),
AND(MONTH($AW209)&lt;&gt;MONTH(BA$15),MONTH($AX209)=MONTH(BA$15)),
NETWORKDAYS.INTL(($AX209)-_xlpm.DD,$AX209,1,_xlpm.VD),
AND(MONTH($AW209)&lt;MONTH(BA$15),MONTH($AX209)&gt;MONTH(BA$15)),
NETWORKDAYS.INTL((EOMONTH(BA$15-1,1))-_xlpm.DD,EOMONTH(BA$15-1,1),1,_xlpm.VD),
AND(MONTH($AW209)=MONTH(BA$15),MONTH($AX209)=MONTH(BA$15)),
NETWORKDAYS.INTL($AW209,$AX209,1,_xlpm.VD)))),0)),
$DH209="месяц",
$DR209*BA209,
$DH209="неделя",
$DR209*BA209/7*(ROUNDUP((DAY(EOMONTH(BA$15,0)))/4,0))),
0)</f>
        <v/>
      </c>
      <c r="DU209" s="125">
        <f t="array" ref="DU209">
IFERROR(_xlfn.IFS(
$DH209="день_1",
$DR209*$BL209/($AX209-$AW209+1)*BB209*(DAY(EOMONTH(BB$15,0))),
$DH209="день_2",
$DR209/30*MAX(MIN($AX209,EOMONTH(BB$15,0))-MAX($AW209,BB$15)+1,),
$DH209="раб.день",
$DR209/30*(IFERROR(
_xlfn.LET(_xlpm.VD,
CHOOSE(
{1;2;3;4;5;6;7;8;9;10;11;12;13;14;15;16;17;18},
45658,45659,45660,45661,45662,45663,45664,45665,45711,45724,45778,45779,45785,45786,45820,45821,45965,46022),
_xlfn.LET(_xlpm.DD,
MAX(MIN($AX209,EOMONTH(BB$15,0))-MAX($AW209,BB$15),),
_xlfn.IFS(
AND(MONTH($AW209)=MONTH(BB$15),MONTH($AX209)&lt;&gt;MONTH(BB$15)),
NETWORKDAYS.INTL($AW209,$AW209+_xlpm.DD,1,_xlpm.VD),
AND(MONTH($AW209)&lt;&gt;MONTH(BB$15),MONTH($AX209)=MONTH(BB$15)),
NETWORKDAYS.INTL(($AX209)-_xlpm.DD,$AX209,1,_xlpm.VD),
AND(MONTH($AW209)&lt;MONTH(BB$15),MONTH($AX209)&gt;MONTH(BB$15)),
NETWORKDAYS.INTL((EOMONTH(BB$15-1,1))-_xlpm.DD,EOMONTH(BB$15-1,1),1,_xlpm.VD),
AND(MONTH($AW209)=MONTH(BB$15),MONTH($AX209)=MONTH(BB$15)),
NETWORKDAYS.INTL($AW209,$AX209,1,_xlpm.VD)))),0)),
$DH209="месяц",
$DR209*BB209,
$DH209="неделя",
$DR209*BB209/7*(ROUNDUP((DAY(EOMONTH(BB$15,0)))/4,0))),
0)</f>
        <v/>
      </c>
      <c r="DV209" s="125">
        <f t="array" ref="DV209">
IFERROR(_xlfn.IFS(
$DH209="день_1",
$DR209*$BL209/($AX209-$AW209+1)*BC209*(DAY(EOMONTH(BC$15,0))),
$DH209="день_2",
$DR209/30*MAX(MIN($AX209,EOMONTH(BC$15,0))-MAX($AW209,BC$15)+1,),
$DH209="раб.день",
$DR209/30*(IFERROR(
_xlfn.LET(_xlpm.VD,
CHOOSE(
{1;2;3;4;5;6;7;8;9;10;11;12;13;14;15;16;17;18},
45658,45659,45660,45661,45662,45663,45664,45665,45711,45724,45778,45779,45785,45786,45820,45821,45965,46022),
_xlfn.LET(_xlpm.DD,
MAX(MIN($AX209,EOMONTH(BC$15,0))-MAX($AW209,BC$15),),
_xlfn.IFS(
AND(MONTH($AW209)=MONTH(BC$15),MONTH($AX209)&lt;&gt;MONTH(BC$15)),
NETWORKDAYS.INTL($AW209,$AW209+_xlpm.DD,1,_xlpm.VD),
AND(MONTH($AW209)&lt;&gt;MONTH(BC$15),MONTH($AX209)=MONTH(BC$15)),
NETWORKDAYS.INTL(($AX209)-_xlpm.DD,$AX209,1,_xlpm.VD),
AND(MONTH($AW209)&lt;MONTH(BC$15),MONTH($AX209)&gt;MONTH(BC$15)),
NETWORKDAYS.INTL((EOMONTH(BC$15-1,1))-_xlpm.DD,EOMONTH(BC$15-1,1),1,_xlpm.VD),
AND(MONTH($AW209)=MONTH(BC$15),MONTH($AX209)=MONTH(BC$15)),
NETWORKDAYS.INTL($AW209,$AX209,1,_xlpm.VD)))),0)),
$DH209="месяц",
$DR209*BC209,
$DH209="неделя",
$DR209*BC209/7*(ROUNDUP((DAY(EOMONTH(BC$15,0)))/4,0))),
0)</f>
        <v/>
      </c>
      <c r="DW209" s="125">
        <f t="array" ref="DW209">
IFERROR(_xlfn.IFS(
$DH209="день_1",
$DR209*$BL209/($AX209-$AW209+1)*BD209*(DAY(EOMONTH(BD$15,0))),
$DH209="день_2",
$DR209/30*MAX(MIN($AX209,EOMONTH(BD$15,0))-MAX($AW209,BD$15)+1,),
$DH209="раб.день",
$DR209/30*(IFERROR(
_xlfn.LET(_xlpm.VD,
CHOOSE(
{1;2;3;4;5;6;7;8;9;10;11;12;13;14;15;16;17;18},
45658,45659,45660,45661,45662,45663,45664,45665,45711,45724,45778,45779,45785,45786,45820,45821,45965,46022),
_xlfn.LET(_xlpm.DD,
MAX(MIN($AX209,EOMONTH(BD$15,0))-MAX($AW209,BD$15),),
_xlfn.IFS(
AND(MONTH($AW209)=MONTH(BD$15),MONTH($AX209)&lt;&gt;MONTH(BD$15)),
NETWORKDAYS.INTL($AW209,$AW209+_xlpm.DD,1,_xlpm.VD),
AND(MONTH($AW209)&lt;&gt;MONTH(BD$15),MONTH($AX209)=MONTH(BD$15)),
NETWORKDAYS.INTL(($AX209)-_xlpm.DD,$AX209,1,_xlpm.VD),
AND(MONTH($AW209)&lt;MONTH(BD$15),MONTH($AX209)&gt;MONTH(BD$15)),
NETWORKDAYS.INTL((EOMONTH(BD$15-1,1))-_xlpm.DD,EOMONTH(BD$15-1,1),1,_xlpm.VD),
AND(MONTH($AW209)=MONTH(BD$15),MONTH($AX209)=MONTH(BD$15)),
NETWORKDAYS.INTL($AW209,$AX209,1,_xlpm.VD)))),0)),
$DH209="месяц",
$DR209*BD209,
$DH209="неделя",
$DR209*BD209/7*(ROUNDUP((DAY(EOMONTH(BD$15,0)))/4,0))),
0)</f>
        <v/>
      </c>
      <c r="DX209" s="125">
        <f t="array" ref="DX209">
IFERROR(_xlfn.IFS(
$DH209="день_1",
$DR209*$BL209/($AX209-$AW209+1)*BE209*(DAY(EOMONTH(BE$15,0))),
$DH209="день_2",
$DR209/30*MAX(MIN($AX209,EOMONTH(BE$15,0))-MAX($AW209,BE$15)+1,),
$DH209="раб.день",
$DR209/30*(IFERROR(
_xlfn.LET(_xlpm.VD,
CHOOSE(
{1;2;3;4;5;6;7;8;9;10;11;12;13;14;15;16;17;18},
45658,45659,45660,45661,45662,45663,45664,45665,45711,45724,45778,45779,45785,45786,45820,45821,45965,46022),
_xlfn.LET(_xlpm.DD,
MAX(MIN($AX209,EOMONTH(BE$15,0))-MAX($AW209,BE$15),),
_xlfn.IFS(
AND(MONTH($AW209)=MONTH(BE$15),MONTH($AX209)&lt;&gt;MONTH(BE$15)),
NETWORKDAYS.INTL($AW209,$AW209+_xlpm.DD,1,_xlpm.VD),
AND(MONTH($AW209)&lt;&gt;MONTH(BE$15),MONTH($AX209)=MONTH(BE$15)),
NETWORKDAYS.INTL(($AX209)-_xlpm.DD,$AX209,1,_xlpm.VD),
AND(MONTH($AW209)&lt;MONTH(BE$15),MONTH($AX209)&gt;MONTH(BE$15)),
NETWORKDAYS.INTL((EOMONTH(BE$15-1,1))-_xlpm.DD,EOMONTH(BE$15-1,1),1,_xlpm.VD),
AND(MONTH($AW209)=MONTH(BE$15),MONTH($AX209)=MONTH(BE$15)),
NETWORKDAYS.INTL($AW209,$AX209,1,_xlpm.VD)))),0)),
$DH209="месяц",
$DR209*BE209,
$DH209="неделя",
$DR209*BE209/7*(ROUNDUP((DAY(EOMONTH(BE$15,0)))/4,0))),
0)</f>
        <v/>
      </c>
      <c r="DY209" s="125">
        <f t="array" ref="DY209">
IFERROR(_xlfn.IFS(
$DH209="день_1",
$DR209*$BL209/($AX209-$AW209+1)*BF209*(DAY(EOMONTH(BF$15,0))),
$DH209="день_2",
$DR209/30*MAX(MIN($AX209,EOMONTH(BF$15,0))-MAX($AW209,BF$15)+1,),
$DH209="раб.день",
$DR209/30*(IFERROR(
_xlfn.LET(_xlpm.VD,
CHOOSE(
{1;2;3;4;5;6;7;8;9;10;11;12;13;14;15;16;17;18},
45658,45659,45660,45661,45662,45663,45664,45665,45711,45724,45778,45779,45785,45786,45820,45821,45965,46022),
_xlfn.LET(_xlpm.DD,
MAX(MIN($AX209,EOMONTH(BF$15,0))-MAX($AW209,BF$15),),
_xlfn.IFS(
AND(MONTH($AW209)=MONTH(BF$15),MONTH($AX209)&lt;&gt;MONTH(BF$15)),
NETWORKDAYS.INTL($AW209,$AW209+_xlpm.DD,1,_xlpm.VD),
AND(MONTH($AW209)&lt;&gt;MONTH(BF$15),MONTH($AX209)=MONTH(BF$15)),
NETWORKDAYS.INTL(($AX209)-_xlpm.DD,$AX209,1,_xlpm.VD),
AND(MONTH($AW209)&lt;MONTH(BF$15),MONTH($AX209)&gt;MONTH(BF$15)),
NETWORKDAYS.INTL((EOMONTH(BF$15-1,1))-_xlpm.DD,EOMONTH(BF$15-1,1),1,_xlpm.VD),
AND(MONTH($AW209)=MONTH(BF$15),MONTH($AX209)=MONTH(BF$15)),
NETWORKDAYS.INTL($AW209,$AX209,1,_xlpm.VD)))),0)),
$DH209="месяц",
$DR209*BF209,
$DH209="неделя",
$DR209*BF209/7*(ROUNDUP((DAY(EOMONTH(BF$15,0)))/4,0))),
0)</f>
        <v/>
      </c>
      <c r="DZ209" s="125">
        <f t="array" ref="DZ209">
IFERROR(_xlfn.IFS(
$DH209="день_1",
$DR209*$BL209/($AX209-$AW209+1)*BG209*(DAY(EOMONTH(BG$15,0))),
$DH209="день_2",
$DR209/30*MAX(MIN($AX209,EOMONTH(BG$15,0))-MAX($AW209,BG$15)+1,),
$DH209="раб.день",
$DR209/30*(IFERROR(
_xlfn.LET(_xlpm.VD,
CHOOSE(
{1;2;3;4;5;6;7;8;9;10;11;12;13;14;15;16;17;18},
45658,45659,45660,45661,45662,45663,45664,45665,45711,45724,45778,45779,45785,45786,45820,45821,45965,46022),
_xlfn.LET(_xlpm.DD,
MAX(MIN($AX209,EOMONTH(BG$15,0))-MAX($AW209,BG$15),),
_xlfn.IFS(
AND(MONTH($AW209)=MONTH(BG$15),MONTH($AX209)&lt;&gt;MONTH(BG$15)),
NETWORKDAYS.INTL($AW209,$AW209+_xlpm.DD,1,_xlpm.VD),
AND(MONTH($AW209)&lt;&gt;MONTH(BG$15),MONTH($AX209)=MONTH(BG$15)),
NETWORKDAYS.INTL(($AX209)-_xlpm.DD,$AX209,1,_xlpm.VD),
AND(MONTH($AW209)&lt;MONTH(BG$15),MONTH($AX209)&gt;MONTH(BG$15)),
NETWORKDAYS.INTL((EOMONTH(BG$15-1,1))-_xlpm.DD,EOMONTH(BG$15-1,1),1,_xlpm.VD),
AND(MONTH($AW209)=MONTH(BG$15),MONTH($AX209)=MONTH(BG$15)),
NETWORKDAYS.INTL($AW209,$AX209,1,_xlpm.VD)))),0)),
$DH209="месяц",
$DR209*BG209,
$DH209="неделя",
$DR209*BG209/7*(ROUNDUP((DAY(EOMONTH(BG$15,0)))/4,0))),
0)</f>
        <v/>
      </c>
      <c r="EA209" s="125">
        <f t="array" ref="EA209">
IFERROR(_xlfn.IFS(
$DH209="день_1",
$DR209*$BL209/($AX209-$AW209+1)*BH209*(DAY(EOMONTH(BH$15,0))),
$DH209="день_2",
$DR209/30*MAX(MIN($AX209,EOMONTH(BH$15,0))-MAX($AW209,BH$15)+1,),
$DH209="раб.день",
$DR209/30*(IFERROR(
_xlfn.LET(_xlpm.VD,
CHOOSE(
{1;2;3;4;5;6;7;8;9;10;11;12;13;14;15;16;17;18},
45658,45659,45660,45661,45662,45663,45664,45665,45711,45724,45778,45779,45785,45786,45820,45821,45965,46022),
_xlfn.LET(_xlpm.DD,
MAX(MIN($AX209,EOMONTH(BH$15,0))-MAX($AW209,BH$15),),
_xlfn.IFS(
AND(MONTH($AW209)=MONTH(BH$15),MONTH($AX209)&lt;&gt;MONTH(BH$15)),
NETWORKDAYS.INTL($AW209,$AW209+_xlpm.DD,1,_xlpm.VD),
AND(MONTH($AW209)&lt;&gt;MONTH(BH$15),MONTH($AX209)=MONTH(BH$15)),
NETWORKDAYS.INTL(($AX209)-_xlpm.DD,$AX209,1,_xlpm.VD),
AND(MONTH($AW209)&lt;MONTH(BH$15),MONTH($AX209)&gt;MONTH(BH$15)),
NETWORKDAYS.INTL((EOMONTH(BH$15-1,1))-_xlpm.DD,EOMONTH(BH$15-1,1),1,_xlpm.VD),
AND(MONTH($AW209)=MONTH(BH$15),MONTH($AX209)=MONTH(BH$15)),
NETWORKDAYS.INTL($AW209,$AX209,1,_xlpm.VD)))),0)),
$DH209="месяц",
$DR209*BH209,
$DH209="неделя",
$DR209*BH209/7*(ROUNDUP((DAY(EOMONTH(BH$15,0)))/4,0))),
0)</f>
        <v/>
      </c>
      <c r="EB209" s="125">
        <f t="array" ref="EB209">
IFERROR(_xlfn.IFS(
$DH209="день_1",
$DR209*$BL209/($AX209-$AW209+1)*BI209*(DAY(EOMONTH(BI$15,0))),
$DH209="день_2",
$DR209/30*MAX(MIN($AX209,EOMONTH(BI$15,0))-MAX($AW209,BI$15)+1,),
$DH209="раб.день",
$DR209/30*(IFERROR(
_xlfn.LET(_xlpm.VD,
CHOOSE(
{1;2;3;4;5;6;7;8;9;10;11;12;13;14;15;16;17;18},
45658,45659,45660,45661,45662,45663,45664,45665,45711,45724,45778,45779,45785,45786,45820,45821,45965,46022),
_xlfn.LET(_xlpm.DD,
MAX(MIN($AX209,EOMONTH(BI$15,0))-MAX($AW209,BI$15),),
_xlfn.IFS(
AND(MONTH($AW209)=MONTH(BI$15),MONTH($AX209)&lt;&gt;MONTH(BI$15)),
NETWORKDAYS.INTL($AW209,$AW209+_xlpm.DD,1,_xlpm.VD),
AND(MONTH($AW209)&lt;&gt;MONTH(BI$15),MONTH($AX209)=MONTH(BI$15)),
NETWORKDAYS.INTL(($AX209)-_xlpm.DD,$AX209,1,_xlpm.VD),
AND(MONTH($AW209)&lt;MONTH(BI$15),MONTH($AX209)&gt;MONTH(BI$15)),
NETWORKDAYS.INTL((EOMONTH(BI$15-1,1))-_xlpm.DD,EOMONTH(BI$15-1,1),1,_xlpm.VD),
AND(MONTH($AW209)=MONTH(BI$15),MONTH($AX209)=MONTH(BI$15)),
NETWORKDAYS.INTL($AW209,$AX209,1,_xlpm.VD)))),0)),
$DH209="месяц",
$DR209*BI209,
$DH209="неделя",
$DR209*BI209/7*(ROUNDUP((DAY(EOMONTH(BI$15,0)))/4,0))),
0)</f>
        <v/>
      </c>
      <c r="EC209" s="125">
        <f t="array" ref="EC209">
IFERROR(_xlfn.IFS(
$DH209="день_1",
$DR209*$BL209/($AX209-$AW209+1)*BJ209*(DAY(EOMONTH(BJ$15,0))),
$DH209="день_2",
$DR209/30*MAX(MIN($AX209,EOMONTH(BJ$15,0))-MAX($AW209,BJ$15)+1,),
$DH209="раб.день",
$DR209/30*(IFERROR(
_xlfn.LET(_xlpm.VD,
CHOOSE(
{1;2;3;4;5;6;7;8;9;10;11;12;13;14;15;16;17;18},
45658,45659,45660,45661,45662,45663,45664,45665,45711,45724,45778,45779,45785,45786,45820,45821,45965,46022),
_xlfn.LET(_xlpm.DD,
MAX(MIN($AX209,EOMONTH(BJ$15,0))-MAX($AW209,BJ$15),),
_xlfn.IFS(
AND(MONTH($AW209)=MONTH(BJ$15),MONTH($AX209)&lt;&gt;MONTH(BJ$15)),
NETWORKDAYS.INTL($AW209,$AW209+_xlpm.DD,1,_xlpm.VD),
AND(MONTH($AW209)&lt;&gt;MONTH(BJ$15),MONTH($AX209)=MONTH(BJ$15)),
NETWORKDAYS.INTL(($AX209)-_xlpm.DD,$AX209,1,_xlpm.VD),
AND(MONTH($AW209)&lt;MONTH(BJ$15),MONTH($AX209)&gt;MONTH(BJ$15)),
NETWORKDAYS.INTL((EOMONTH(BJ$15-1,1))-_xlpm.DD,EOMONTH(BJ$15-1,1),1,_xlpm.VD),
AND(MONTH($AW209)=MONTH(BJ$15),MONTH($AX209)=MONTH(BJ$15)),
NETWORKDAYS.INTL($AW209,$AX209,1,_xlpm.VD)))),0)),
$DH209="месяц",
$DR209*BJ209,
$DH209="неделя",
$DR209*BJ209/7*(ROUNDUP((DAY(EOMONTH(BJ$15,0)))/4,0))),
0)</f>
        <v/>
      </c>
      <c r="ED209" s="125">
        <f t="array" ref="ED209">
IFERROR(_xlfn.IFS(
$DH209="день_1",
$DR209*$BL209/($AX209-$AW209+1)*BK209*(DAY(EOMONTH(BK$15,0))),
$DH209="день_2",
$DR209/30*MAX(MIN($AX209,EOMONTH(BK$15,0))-MAX($AW209,BK$15)+1,),
$DH209="раб.день",
$DR209/30*(IFERROR(
_xlfn.LET(_xlpm.VD,
CHOOSE(
{1;2;3;4;5;6;7;8;9;10;11;12;13;14;15;16;17;18},
45658,45659,45660,45661,45662,45663,45664,45665,45711,45724,45778,45779,45785,45786,45820,45821,45965,46022),
_xlfn.LET(_xlpm.DD,
MAX(MIN($AX209,EOMONTH(BK$15,0))-MAX($AW209,BK$15),),
_xlfn.IFS(
AND(MONTH($AW209)=MONTH(BK$15),MONTH($AX209)&lt;&gt;MONTH(BK$15)),
NETWORKDAYS.INTL($AW209,$AW209+_xlpm.DD,1,_xlpm.VD),
AND(MONTH($AW209)&lt;&gt;MONTH(BK$15),MONTH($AX209)=MONTH(BK$15)),
NETWORKDAYS.INTL(($AX209)-_xlpm.DD,$AX209,1,_xlpm.VD),
AND(MONTH($AW209)&lt;MONTH(BK$15),MONTH($AX209)&gt;MONTH(BK$15)),
NETWORKDAYS.INTL((EOMONTH(BK$15-1,1))-_xlpm.DD,EOMONTH(BK$15-1,1),1,_xlpm.VD),
AND(MONTH($AW209)=MONTH(BK$15),MONTH($AX209)=MONTH(BK$15)),
NETWORKDAYS.INTL($AW209,$AX209,1,_xlpm.VD)))),0)),
$DH209="месяц",
$DR209*BK209,
$DH209="неделя",
$DR209*BK209/7*(ROUNDUP((DAY(EOMONTH(BK$15,0)))/4,0))),
0)</f>
        <v/>
      </c>
      <c r="EE209" s="125">
        <f>SUM($DS209,$DT209,$DU209,$DV209,$DW209,$DX209,$DY209,$DZ209,$EA209,$EB209,$EC209,$ED209)</f>
        <v/>
      </c>
      <c r="EF209" s="125">
        <f>IFERROR(ROUND($EE209*(1+$EP209),2),0)</f>
        <v/>
      </c>
      <c r="EG209" s="128" t="n">
        <v>1</v>
      </c>
      <c r="EH209" s="126" t="n">
        <v>0</v>
      </c>
      <c r="EI209" s="126">
        <f>ROUND(SUM($EH209:$EH209)*SUM($AB209:$AB209)*$EG209,2)</f>
        <v/>
      </c>
      <c r="EJ209" s="126">
        <f>ROUND($EI209*(1+$EP209),2)</f>
        <v/>
      </c>
      <c r="EK209" s="126" t="n">
        <v>0</v>
      </c>
      <c r="EL209" s="126">
        <f>ROUND(SUM($EK209:$EK209)*SUM($AB209:$AB209)*$EG209,2)</f>
        <v/>
      </c>
      <c r="EM209" s="126">
        <f>ROUND($EL209*(1+$EP209),2)</f>
        <v/>
      </c>
      <c r="EN209" s="126">
        <f>SUM($EE209,$EI209,$EL209)</f>
        <v/>
      </c>
      <c r="EO209" s="126">
        <f>SUM($EF209,$EJ209,$EM209)</f>
        <v/>
      </c>
      <c r="EP209" s="59" t="inlineStr">
        <is>
          <t>20%</t>
        </is>
      </c>
      <c r="EQ209" s="59" t="n"/>
      <c r="ER209" s="60">
        <f t="array" ref="ER209">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MATCH(ES209,
{"AMS";"RussOutdoor";"HD Outdoor";"Ingroup";"IQ";"Ledproduction";"LisChannel";"Logic";"Media-PPL";"NovikovTV | НовиковТВ";"SMA";"SOK";"КрокусТВ | CrocusTV | IndoorTV";"Сити";"ТЯК Москва"},
0)),"")</f>
        <v/>
      </c>
      <c r="ES209" s="60" t="n"/>
      <c r="ET209" s="60">
        <f t="array" ref="ET209">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MATCH(ES209,
{"AMS";"RussOutdoor";"HD Outdoor";"Ingroup";"IQ";"Ledproduction";"LisChannel";"Logic";"Media-PPL";"NovikovTV | НовиковТВ";"SMA";"SOK";"КрокусТВ | CrocusTV | IndoorTV";"Сити";"ТЯК Москва"},
0)),"")</f>
        <v/>
      </c>
      <c r="EU209" s="60" t="n"/>
      <c r="EV209" s="60" t="n"/>
      <c r="EX209" s="110">
        <f t="array" ref="EX209">
($AR209/30
+N("ТРАФИК ПЛОЩАДКИ"))*
(IFERROR(
_xlfn.LET(
_xlpm.GPR,
HLOOKUP($L209,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(MATCH($T209,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IF($Q209="цифровой",_xlpm.GPR/$AG209,_xlpm.GPR/60)),
0)
+N("DWELL TIME"))*
(IF($AB209=0,0,IF($AB209=1,0.3,IF($AB209=2,0.5,IF($AB209&gt;2,1))))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_xlfn.IFS($AC209="да",1.2,$AC209="нет",1)*
_xlfn.IFS($AD209="да",1.2,$AD209="нет",1)*
IF(R209="статический",1,1.2)*
$X209*
INDEX(
{1.2;1;1.2;1.2;1;1.2;1.2;1.2;1.2;1.2;1.2;1;1.2;1.2;1.2;1.2;1;1;1.2;1.2;1.2;1;1;1;1;1.2;1.2;1.2;1.2;1;1;1;1;1.2;1.2;1.2;1.2;1.2;1.2;1.2;1.2;1;1;1.2;1;1;1;1;1.5;1;1;1.5;1.5;1.2},
MATCH($Q209,_xlpm.MI,0)))&gt;{0.02;0.04;0.06;0.1;0.2;0.4;0.6;0.8;1;2;4;6})),
{0;1;2;3;4;5;6;7;8;9;10;11;12},
0)))
+N("КОЭФФИЦИЕНТ КОНТАКТА"))))*
(_xlfn.IFS($X209&lt;0.1,$X209/1000,$X209&gt;25,5.2,AND($X209&gt;=0.1,$X209&lt;=25),(($X209*2+0.1)/10)*($X209/10)))*
IFERROR((_xlfn.LET(
_xlpm.MA,
{0;0.8;0.85;0.9;0.95;1},
_xlpm.MAA,
{0;1;2;3;4;5},
INDEX(_xlpm.MA,MATCH(SUMPRODUCT(--((IF(ROUND(_xlpm.MAA,1)&gt;5,5,ROUND($AB209,1)))&gt;{0;1;2;3;4;5})),_xlpm.MAA,0)))
+N("КОЭФФИЦИЕНТ КОЛ-ВО КОНСТРУКЦИЙ")),1)*
$AB209,0))*
(IF($Q209="цифровой",$AG209/15*$AI209,1)
+N("ДЛЯ ЦИФРЫ"))</f>
        <v/>
      </c>
      <c r="EY209" s="110">
        <f>IFERROR(EX209*AY209,0)</f>
        <v/>
      </c>
      <c r="EZ209" s="131">
        <f>IFERROR(DP209/EY209*1000,0)</f>
        <v/>
      </c>
      <c r="FA209" s="112">
        <f>IFERROR(FC209/FB209,0)</f>
        <v/>
      </c>
      <c r="FB209" s="112">
        <f>IFERROR((FC209/(EY209/FF209*#REF!))*0.825,0)</f>
        <v/>
      </c>
      <c r="FC209" s="112">
        <f>IFERROR(((EX209*30/AR209)*100)/30,0)</f>
        <v/>
      </c>
      <c r="FD209" s="112">
        <f>IFERROR(EY209/G209*100%,0)</f>
        <v/>
      </c>
      <c r="FE209" s="112">
        <f>IFERROR(FD209/FC209*100%,0)</f>
        <v/>
      </c>
      <c r="FF209" s="110">
        <f>IFERROR(AR209/30*AY209,0)</f>
        <v/>
      </c>
    </row>
    <row r="210" ht="13" customHeight="1">
      <c r="A210" s="59" t="n"/>
      <c r="B210" s="60" t="n"/>
      <c r="C210" s="60" t="n"/>
      <c r="D210" s="60">
        <f t="array" ref="D210">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MATCH($E210,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10" s="60">
        <f t="array" ref="E210">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MATCH($F210,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10" s="60" t="inlineStr"/>
      <c r="G210" s="60" t="n"/>
      <c r="H210" s="60">
        <f t="array" ref="H210">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MATCH($I210,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10" s="60" t="n"/>
      <c r="J210" s="60" t="n"/>
      <c r="K210" s="60" t="n"/>
      <c r="L210" s="60" t="n"/>
      <c r="M210" s="60" t="n"/>
      <c r="N210" s="60" t="n"/>
      <c r="O210" s="60" t="n"/>
      <c r="P210" s="60">
        <f t="array" ref="P210">
_xlfn.IFS(
ISNUMBER(MATCH($Q210,{"шелфбаннер","разделитель","монетница","чековая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ISNUMBER(MATCH($Q210,{"LED/LCD","видеокулер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ISNUMBER(MATCH($Q210,{"автомобиль","машина","выставочное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ISNUMBER(MATCH($Q210,{"билборд","лифтовая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ISNUMBER(MATCH($Q210,{"навигация","подвесной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ISNUMBER(MATCH($Q210,{"движущаяся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ISNUMBER(MATCH($Q210,{"каталог","журнал"},)),
"Пресса",
$Q210="","")</f>
        <v/>
      </c>
      <c r="Q210" s="60" t="n"/>
      <c r="R210" s="60">
        <f t="array" ref="R210">
IFERROR(
_xlfn.IFS(
OR(ISNUMBER(MATCH($Q210,{"экспозиция","макет","стенд","автостенд","авто стенд","выставочное пространство","выставочные стенды","модульные выставочные стенды","3Д конструкция","3D конструкция"},)),P210="Экспонирование"),
"нестандартный",
ISNUMBER(MATCH($Q210,{"скроллер","призматрон"},)),
"динамический",
$P210="Видео",
"цифровой",
OR($P210="Пресса",$P210="Щит",$P210="POSm",$P210="Подвес",$P210="Брендирование/оклейка"),
"статический"),"")</f>
        <v/>
      </c>
      <c r="S210" s="59" t="n"/>
      <c r="T210" s="60" t="n"/>
      <c r="U210" s="60" t="n"/>
      <c r="V210" s="60">
        <f>
IF(P210="Видео",
"цифровой постер/ролик",
IF(ISNUMBER(MATCH(Q210,{"короб световой","короб световой | лайтбокс","короб световой | кристалайт","лайтбокс","лайт бокс","кристалайт","LB","lightbox"},)),
"бэклит",
IF(P210="Брендирование/оклейка",
"перфарированная пленка/самоклейка",
IF(P210="Экспонирование",
"под запрос",
IF(P210="Подвес",
"баннер/ткань",
"")))))</f>
        <v/>
      </c>
      <c r="W210" s="59" t="n"/>
      <c r="X210" s="59" t="n"/>
      <c r="Y210" s="59" t="n"/>
      <c r="Z210" s="61" t="n"/>
      <c r="AA210" s="61" t="n"/>
      <c r="AB210" s="61">
        <f>IF(BL210&gt;0,Z210,0)</f>
        <v/>
      </c>
      <c r="AC210" s="59" t="n"/>
      <c r="AD210" s="59" t="n"/>
      <c r="AE210" s="59" t="n"/>
      <c r="AF210" s="59" t="n"/>
      <c r="AG210" s="59" t="n"/>
      <c r="AH210" s="59" t="n"/>
      <c r="AI210" s="59" t="n"/>
      <c r="AJ210" s="59" t="n"/>
      <c r="AK210" s="59" t="n"/>
      <c r="AL210" s="62">
        <f>IFERROR(IF(OR(R210="статический",R210="динамический",R210="нестандартный",R210="",R210=""),"-",IF(AND(AH210="-",AI210="-"),"-",AK210*3600/AH210*AI210)),"-")</f>
        <v/>
      </c>
      <c r="AM210" s="62">
        <f>IFERROR(IF(OR(R210="статический",R210="динамический",R210="",R210="", R210="BTL",R210="нестандартный"),"-",AG210*AI210*AL210/60),"-")</f>
        <v/>
      </c>
      <c r="AN210" s="63">
        <f>IFERROR(IF(AH210="","-",AG210*AI210/AH210),"-")</f>
        <v/>
      </c>
      <c r="AO210" s="59">
        <f>IFERROR(IF(OR($R210="статический",$R210="динамический",$R210="",$R210="",$R210="BTL",$R210="нестандартный"),"-",$AL210*$AY210),"-")</f>
        <v/>
      </c>
      <c r="AP210" s="62">
        <f>IFERROR(IF(OR($R210="статический",$R210="динамический",$R210="",$R210="",$R210="BTL",$R210="нестандартный"),"-",$AM210*AY210),"-")</f>
        <v/>
      </c>
      <c r="AQ210" s="64" t="n"/>
      <c r="AR210" s="61" t="n"/>
      <c r="AS210" s="61" t="n"/>
      <c r="AT210" s="61" t="n"/>
      <c r="AU210" s="65" t="n"/>
      <c r="AV210" s="124">
        <f>IFERROR(DR210/AT210*1000,"n/a")</f>
        <v/>
      </c>
      <c r="AW210" s="67" t="n"/>
      <c r="AX210" s="67" t="n"/>
      <c r="AY210" s="43">
        <f>IFERROR(IF(OR($AW210="",$AX210=""),"",_xlfn.DAYS($AX210+1,$AW210)),"")</f>
        <v/>
      </c>
      <c r="AZ210" s="68">
        <f t="array" ref="AZ210">
_xlfn.LET(_xlpm.COEFF,
IF($AW210+$AX210=0,0,IF(MAX(MIN($AX210,EOMONTH(AZ$15,0))-MAX($AW210,AZ$15)+1,)&gt;0,1,0)),
_xlfn.IFS(
$ES210="LisChannel",
_xlpm.COEFF*
INDEX({1;1;1.2;1.2;1;1;1;1;1.2;1.2;1.2;1.2},
MATCH(MONTH(AZ$15),
{1,2,3,4,5,6,7,8,9,10,11,12})),
CONCATENATE($ES210," ",$L210)="RussOutdoor метро",
_xlpm.COEFF*
INDEX({0.8;0.9;1.1;1.1;1;1;1;1;1.1;1.1;1.1;1.1},
MATCH(MONTH(AZ$15),
{1,2,3,4,5,6,7,8,9,10,11,12})),
$ES210&lt;&gt;"LisChannel",
_xlpm.COEFF,
$ES210&lt;&gt;"RussOutdoor",
_xlpm.COEFF))</f>
        <v/>
      </c>
      <c r="BA210" s="68">
        <f t="array" ref="BA210">
_xlfn.LET(_xlpm.COEFF,
IF($AW210+$AX210=0,0,IF(MAX(MIN($AX210,EOMONTH(BA$15,0))-MAX($AW210,BA$15)+1,)&gt;0,1,0)),
_xlfn.IFS(
$ES210="LisChannel",
_xlpm.COEFF*
INDEX({1;1;1.2;1.2;1;1;1;1;1.2;1.2;1.2;1.2},
MATCH(MONTH(BA$15),
{1,2,3,4,5,6,7,8,9,10,11,12})),
CONCATENATE($ES210," ",$L210)="RussOutdoor метро",
_xlpm.COEFF*
INDEX({0.8;0.9;1.1;1.1;1;1;1;1;1.1;1.1;1.1;1.1},
MATCH(MONTH(BA$15),
{1,2,3,4,5,6,7,8,9,10,11,12})),
$ES210&lt;&gt;"LisChannel",
_xlpm.COEFF,
$ES210&lt;&gt;"RussOutdoor",
_xlpm.COEFF))</f>
        <v/>
      </c>
      <c r="BB210" s="68">
        <f t="array" ref="BB210">
_xlfn.LET(_xlpm.COEFF,
IF($AW210+$AX210=0,0,IF(MAX(MIN($AX210,EOMONTH(BB$15,0))-MAX($AW210,BB$15)+1,)&gt;0,1,0)),
_xlfn.IFS(
$ES210="LisChannel",
_xlpm.COEFF*
INDEX({1;1;1.2;1.2;1;1;1;1;1.2;1.2;1.2;1.2},
MATCH(MONTH(BB$15),
{1,2,3,4,5,6,7,8,9,10,11,12})),
CONCATENATE($ES210," ",$L210)="RussOutdoor метро",
_xlpm.COEFF*
INDEX({0.8;0.9;1.1;1.1;1;1;1;1;1.1;1.1;1.1;1.1},
MATCH(MONTH(BB$15),
{1,2,3,4,5,6,7,8,9,10,11,12})),
$ES210&lt;&gt;"LisChannel",
_xlpm.COEFF,
$ES210&lt;&gt;"RussOutdoor",
_xlpm.COEFF))</f>
        <v/>
      </c>
      <c r="BC210" s="68">
        <f t="array" ref="BC210">
_xlfn.LET(_xlpm.COEFF,
IF($AW210+$AX210=0,0,IF(MAX(MIN($AX210,EOMONTH(BC$15,0))-MAX($AW210,BC$15)+1,)&gt;0,1,0)),
_xlfn.IFS(
$ES210="LisChannel",
_xlpm.COEFF*
INDEX({1;1;1.2;1.2;1;1;1;1;1.2;1.2;1.2;1.2},
MATCH(MONTH(BC$15),
{1,2,3,4,5,6,7,8,9,10,11,12})),
CONCATENATE($ES210," ",$L210)="RussOutdoor метро",
_xlpm.COEFF*
INDEX({0.8;0.9;1.1;1.1;1;1;1;1;1.1;1.1;1.1;1.1},
MATCH(MONTH(BC$15),
{1,2,3,4,5,6,7,8,9,10,11,12})),
$ES210&lt;&gt;"LisChannel",
_xlpm.COEFF,
$ES210&lt;&gt;"RussOutdoor",
_xlpm.COEFF))</f>
        <v/>
      </c>
      <c r="BD210" s="68">
        <f t="array" ref="BD210">
_xlfn.LET(_xlpm.COEFF,
IF($AW210+$AX210=0,0,IF(MAX(MIN($AX210,EOMONTH(BD$15,0))-MAX($AW210,BD$15)+1,)&gt;0,1,0)),
_xlfn.IFS(
$ES210="LisChannel",
_xlpm.COEFF*
INDEX({1;1;1.2;1.2;1;1;1;1;1.2;1.2;1.2;1.2},
MATCH(MONTH(BD$15),
{1,2,3,4,5,6,7,8,9,10,11,12})),
CONCATENATE($ES210," ",$L210)="RussOutdoor метро",
_xlpm.COEFF*
INDEX({0.8;0.9;1.1;1.1;1;1;1;1;1.1;1.1;1.1;1.1},
MATCH(MONTH(BD$15),
{1,2,3,4,5,6,7,8,9,10,11,12})),
$ES210&lt;&gt;"LisChannel",
_xlpm.COEFF,
$ES210&lt;&gt;"RussOutdoor",
_xlpm.COEFF))</f>
        <v/>
      </c>
      <c r="BE210" s="68">
        <f t="array" ref="BE210">
_xlfn.LET(_xlpm.COEFF,
IF($AW210+$AX210=0,0,IF(MAX(MIN($AX210,EOMONTH(BE$15,0))-MAX($AW210,BE$15)+1,)&gt;0,1,0)),
_xlfn.IFS(
$ES210="LisChannel",
_xlpm.COEFF*
INDEX({1;1;1.2;1.2;1;1;1;1;1.2;1.2;1.2;1.2},
MATCH(MONTH(BE$15),
{1,2,3,4,5,6,7,8,9,10,11,12})),
CONCATENATE($ES210," ",$L210)="RussOutdoor метро",
_xlpm.COEFF*
INDEX({0.8;0.9;1.1;1.1;1;1;1;1;1.1;1.1;1.1;1.1},
MATCH(MONTH(BE$15),
{1,2,3,4,5,6,7,8,9,10,11,12})),
$ES210&lt;&gt;"LisChannel",
_xlpm.COEFF,
$ES210&lt;&gt;"RussOutdoor",
_xlpm.COEFF))</f>
        <v/>
      </c>
      <c r="BF210" s="68">
        <f t="array" ref="BF210">
_xlfn.LET(_xlpm.COEFF,
IF($AW210+$AX210=0,0,IF(MAX(MIN($AX210,EOMONTH(BF$15,0))-MAX($AW210,BF$15)+1,)&gt;0,1,0)),
_xlfn.IFS(
$ES210="LisChannel",
_xlpm.COEFF*
INDEX({1;1;1.2;1.2;1;1;1;1;1.2;1.2;1.2;1.2},
MATCH(MONTH(BF$15),
{1,2,3,4,5,6,7,8,9,10,11,12})),
CONCATENATE($ES210," ",$L210)="RussOutdoor метро",
_xlpm.COEFF*
INDEX({0.8;0.9;1.1;1.1;1;1;1;1;1.1;1.1;1.1;1.1},
MATCH(MONTH(BF$15),
{1,2,3,4,5,6,7,8,9,10,11,12})),
$ES210&lt;&gt;"LisChannel",
_xlpm.COEFF,
$ES210&lt;&gt;"RussOutdoor",
_xlpm.COEFF))</f>
        <v/>
      </c>
      <c r="BG210" s="68">
        <f t="array" ref="BG210">
_xlfn.LET(_xlpm.COEFF,
IF($AW210+$AX210=0,0,IF(MAX(MIN($AX210,EOMONTH(BG$15,0))-MAX($AW210,BG$15)+1,)&gt;0,1,0)),
_xlfn.IFS(
$ES210="LisChannel",
_xlpm.COEFF*
INDEX({1;1;1.2;1.2;1;1;1;1;1.2;1.2;1.2;1.2},
MATCH(MONTH(BG$15),
{1,2,3,4,5,6,7,8,9,10,11,12})),
CONCATENATE($ES210," ",$L210)="RussOutdoor метро",
_xlpm.COEFF*
INDEX({0.8;0.9;1.1;1.1;1;1;1;1;1.1;1.1;1.1;1.1},
MATCH(MONTH(BG$15),
{1,2,3,4,5,6,7,8,9,10,11,12})),
$ES210&lt;&gt;"LisChannel",
_xlpm.COEFF,
$ES210&lt;&gt;"RussOutdoor",
_xlpm.COEFF))</f>
        <v/>
      </c>
      <c r="BH210" s="68">
        <f t="array" ref="BH210">
_xlfn.LET(_xlpm.COEFF,
IF($AW210+$AX210=0,0,IF(MAX(MIN($AX210,EOMONTH(BH$15,0))-MAX($AW210,BH$15)+1,)&gt;0,1,0)),
_xlfn.IFS(
$ES210="LisChannel",
_xlpm.COEFF*
INDEX({1;1;1.2;1.2;1;1;1;1;1.2;1.2;1.2;1.2},
MATCH(MONTH(BH$15),
{1,2,3,4,5,6,7,8,9,10,11,12})),
CONCATENATE($ES210," ",$L210)="RussOutdoor метро",
_xlpm.COEFF*
INDEX({0.8;0.9;1.1;1.1;1;1;1;1;1.1;1.1;1.1;1.1},
MATCH(MONTH(BH$15),
{1,2,3,4,5,6,7,8,9,10,11,12})),
$ES210&lt;&gt;"LisChannel",
_xlpm.COEFF,
$ES210&lt;&gt;"RussOutdoor",
_xlpm.COEFF))</f>
        <v/>
      </c>
      <c r="BI210" s="68">
        <f t="array" ref="BI210">
_xlfn.LET(_xlpm.COEFF,
IF($AW210+$AX210=0,0,IF(MAX(MIN($AX210,EOMONTH(BI$15,0))-MAX($AW210,BI$15)+1,)&gt;0,1,0)),
_xlfn.IFS(
$ES210="LisChannel",
_xlpm.COEFF*
INDEX({1;1;1.2;1.2;1;1;1;1;1.2;1.2;1.2;1.2},
MATCH(MONTH(BI$15),
{1,2,3,4,5,6,7,8,9,10,11,12})),
CONCATENATE($ES210," ",$L210)="RussOutdoor метро",
_xlpm.COEFF*
INDEX({0.8;0.9;1.1;1.1;1;1;1;1;1.1;1.1;1.1;1.1},
MATCH(MONTH(BI$15),
{1,2,3,4,5,6,7,8,9,10,11,12})),
$ES210&lt;&gt;"LisChannel",
_xlpm.COEFF,
$ES210&lt;&gt;"RussOutdoor",
_xlpm.COEFF))</f>
        <v/>
      </c>
      <c r="BJ210" s="68">
        <f t="array" ref="BJ210">
_xlfn.LET(_xlpm.COEFF,
IF($AW210+$AX210=0,0,IF(MAX(MIN($AX210,EOMONTH(BJ$15,0))-MAX($AW210,BJ$15)+1,)&gt;0,1,0)),
_xlfn.IFS(
$ES210="LisChannel",
_xlpm.COEFF*
INDEX({1;1;1.2;1.2;1;1;1;1;1.2;1.2;1.2;1.2},
MATCH(MONTH(BJ$15),
{1,2,3,4,5,6,7,8,9,10,11,12})),
CONCATENATE($ES210," ",$L210)="RussOutdoor метро",
_xlpm.COEFF*
INDEX({0.8;0.9;1.1;1.1;1;1;1;1;1.1;1.1;1.1;1.1},
MATCH(MONTH(BJ$15),
{1,2,3,4,5,6,7,8,9,10,11,12})),
$ES210&lt;&gt;"LisChannel",
_xlpm.COEFF,
$ES210&lt;&gt;"RussOutdoor",
_xlpm.COEFF))</f>
        <v/>
      </c>
      <c r="BK210" s="68">
        <f t="array" ref="BK210">
_xlfn.LET(_xlpm.COEFF,
IF($AW210+$AX210=0,0,IF(MAX(MIN($AX210,EOMONTH(BK$15,0))-MAX($AW210,BK$15)+1,)&gt;0,1,0)),
_xlfn.IFS(
$ES210="LisChannel",
_xlpm.COEFF*
INDEX({1;1;1.2;1.2;1;1;1;1;1.2;1.2;1.2;1.2},
MATCH(MONTH(BK$15),
{1,2,3,4,5,6,7,8,9,10,11,12})),
CONCATENATE($ES210," ",$L210)="RussOutdoor метро",
_xlpm.COEFF*
INDEX({0.8;0.9;1.1;1.1;1;1;1;1;1.1;1.1;1.1;1.1},
MATCH(MONTH(BK$15),
{1,2,3,4,5,6,7,8,9,10,11,12})),
$ES210&lt;&gt;"LisChannel",
_xlpm.COEFF,
$ES210&lt;&gt;"RussOutdoor",
_xlpm.COEFF))</f>
        <v/>
      </c>
      <c r="BL210" s="62">
        <f>COUNTIFS($AZ210:$BK210,"&gt;0")</f>
        <v/>
      </c>
      <c r="BM210" s="65" t="n"/>
      <c r="BN210" s="125">
        <f>$DJ210</f>
        <v/>
      </c>
      <c r="BO210" s="63">
        <f>$DQ210</f>
        <v/>
      </c>
      <c r="BP210" s="125">
        <f>
IFERROR(
IF($BL210=0,0,
$BN210*(1-$BO210)),
0)</f>
        <v/>
      </c>
      <c r="BQ210" s="125">
        <f t="array" ref="BQ210">
IFERROR(
_xlfn.IFS(
$DH210="день_1",
$BP210*$BL210/($AX210-$AW210+1)*AZ210*(DAY(EOMONTH(AZ$15,0))),
$DH210="день_2",
$BP210/30*MAX(MIN($AX210,EOMONTH(AZ$15,0))-MAX($AW210,AZ$15)+1,),
$DH210="раб.день",
$BP210/30*(IFERROR(
_xlfn.LET(_xlpm.VD,
CHOOSE(
{1;2;3;4;5;6;7;8;9;10;11;12;13;14;15;16;17;18},
45658,45659,45660,45661,45662,45663,45664,45665,45711,45724,45778,45779,45785,45786,45820,45821,45965,46022),
_xlfn.LET(_xlpm.DD,
MAX(MIN($AX210,EOMONTH(AZ$15,0))-MAX($AW210,AZ$15),),
_xlfn.IFS(
AND(MONTH($AW210)=MONTH(AZ$15),MONTH($AX210)&lt;&gt;MONTH(AZ$15)),
NETWORKDAYS.INTL($AW210,$AW210+_xlpm.DD,1,_xlpm.VD),
AND(MONTH($AW210)&lt;&gt;MONTH(AZ$15),MONTH($AX210)=MONTH(AZ$15)),
NETWORKDAYS.INTL(($AX210)-_xlpm.DD,$AX210,1,_xlpm.VD),
AND(MONTH($AW210)&lt;MONTH(AZ$15),MONTH($AX210)&gt;MONTH(AZ$15)),
NETWORKDAYS.INTL((EOMONTH(AZ$15-1,1))-_xlpm.DD,EOMONTH(AZ$15-1,1),1,_xlpm.VD),
AND(MONTH($AW210)=MONTH(AZ$15),MONTH($AX210)=MONTH(AZ$15)),
NETWORKDAYS.INTL($AW210,$AX210,1,_xlpm.VD)))),0)),
$DH210="месяц",
$BP210*AZ210,
$DH210="неделя",
$BP210*AZ210/7*(ROUNDUP((DAY(EOMONTH(AZ$15,0)))/4,0))),
0)</f>
        <v/>
      </c>
      <c r="BR210" s="125">
        <f t="array" ref="BR210">
IFERROR(
_xlfn.IFS(
$DH210="день_1",
$BP210*$BL210/($AX210-$AW210+1)*BA210*(DAY(EOMONTH(BA$15,0))),
$DH210="день_2",
$BP210/30*MAX(MIN($AX210,EOMONTH(BA$15,0))-MAX($AW210,BA$15)+1,),
$DH210="раб.день",
$BP210/30*(IFERROR(
_xlfn.LET(_xlpm.VD,
CHOOSE(
{1;2;3;4;5;6;7;8;9;10;11;12;13;14;15;16;17;18},
45658,45659,45660,45661,45662,45663,45664,45665,45711,45724,45778,45779,45785,45786,45820,45821,45965,46022),
_xlfn.LET(_xlpm.DD,
MAX(MIN($AX210,EOMONTH(BA$15,0))-MAX($AW210,BA$15),),
_xlfn.IFS(
AND(MONTH($AW210)=MONTH(BA$15),MONTH($AX210)&lt;&gt;MONTH(BA$15)),
NETWORKDAYS.INTL($AW210,$AW210+_xlpm.DD,1,_xlpm.VD),
AND(MONTH($AW210)&lt;&gt;MONTH(BA$15),MONTH($AX210)=MONTH(BA$15)),
NETWORKDAYS.INTL(($AX210)-_xlpm.DD,$AX210,1,_xlpm.VD),
AND(MONTH($AW210)&lt;MONTH(BA$15),MONTH($AX210)&gt;MONTH(BA$15)),
NETWORKDAYS.INTL((EOMONTH(BA$15-1,1))-_xlpm.DD,EOMONTH(BA$15-1,1),1,_xlpm.VD),
AND(MONTH($AW210)=MONTH(BA$15),MONTH($AX210)=MONTH(BA$15)),
NETWORKDAYS.INTL($AW210,$AX210,1,_xlpm.VD)))),0)),
$DH210="месяц",
$BP210*BA210,
$DH210="неделя",
$BP210*BA210/7*(ROUNDUP((DAY(EOMONTH(BA$15,0)))/4,0))),
0)</f>
        <v/>
      </c>
      <c r="BS210" s="125">
        <f t="array" ref="BS210">
IFERROR(
_xlfn.IFS(
$DH210="день_1",
$BP210*$BL210/($AX210-$AW210+1)*BB210*(DAY(EOMONTH(BB$15,0))),
$DH210="день_2",
$BP210/30*MAX(MIN($AX210,EOMONTH(BB$15,0))-MAX($AW210,BB$15)+1,),
$DH210="раб.день",
$BP210/30*(IFERROR(
_xlfn.LET(_xlpm.VD,
CHOOSE(
{1;2;3;4;5;6;7;8;9;10;11;12;13;14;15;16;17;18},
45658,45659,45660,45661,45662,45663,45664,45665,45711,45724,45778,45779,45785,45786,45820,45821,45965,46022),
_xlfn.LET(_xlpm.DD,
MAX(MIN($AX210,EOMONTH(BB$15,0))-MAX($AW210,BB$15),),
_xlfn.IFS(
AND(MONTH($AW210)=MONTH(BB$15),MONTH($AX210)&lt;&gt;MONTH(BB$15)),
NETWORKDAYS.INTL($AW210,$AW210+_xlpm.DD,1,_xlpm.VD),
AND(MONTH($AW210)&lt;&gt;MONTH(BB$15),MONTH($AX210)=MONTH(BB$15)),
NETWORKDAYS.INTL(($AX210)-_xlpm.DD,$AX210,1,_xlpm.VD),
AND(MONTH($AW210)&lt;MONTH(BB$15),MONTH($AX210)&gt;MONTH(BB$15)),
NETWORKDAYS.INTL((EOMONTH(BB$15-1,1))-_xlpm.DD,EOMONTH(BB$15-1,1),1,_xlpm.VD),
AND(MONTH($AW210)=MONTH(BB$15),MONTH($AX210)=MONTH(BB$15)),
NETWORKDAYS.INTL($AW210,$AX210,1,_xlpm.VD)))),0)),
$DH210="месяц",
$BP210*BB210,
$DH210="неделя",
$BP210*BB210/7*(ROUNDUP((DAY(EOMONTH(BB$15,0)))/4,0))),
0)</f>
        <v/>
      </c>
      <c r="BT210" s="125">
        <f t="array" ref="BT210">
IFERROR(
_xlfn.IFS(
$DH210="день_1",
$BP210*$BL210/($AX210-$AW210+1)*BC210*(DAY(EOMONTH(BC$15,0))),
$DH210="день_2",
$BP210/30*MAX(MIN($AX210,EOMONTH(BC$15,0))-MAX($AW210,BC$15)+1,),
$DH210="раб.день",
$BP210/30*(IFERROR(
_xlfn.LET(_xlpm.VD,
CHOOSE(
{1;2;3;4;5;6;7;8;9;10;11;12;13;14;15;16;17;18},
45658,45659,45660,45661,45662,45663,45664,45665,45711,45724,45778,45779,45785,45786,45820,45821,45965,46022),
_xlfn.LET(_xlpm.DD,
MAX(MIN($AX210,EOMONTH(BC$15,0))-MAX($AW210,BC$15),),
_xlfn.IFS(
AND(MONTH($AW210)=MONTH(BC$15),MONTH($AX210)&lt;&gt;MONTH(BC$15)),
NETWORKDAYS.INTL($AW210,$AW210+_xlpm.DD,1,_xlpm.VD),
AND(MONTH($AW210)&lt;&gt;MONTH(BC$15),MONTH($AX210)=MONTH(BC$15)),
NETWORKDAYS.INTL(($AX210)-_xlpm.DD,$AX210,1,_xlpm.VD),
AND(MONTH($AW210)&lt;MONTH(BC$15),MONTH($AX210)&gt;MONTH(BC$15)),
NETWORKDAYS.INTL((EOMONTH(BC$15-1,1))-_xlpm.DD,EOMONTH(BC$15-1,1),1,_xlpm.VD),
AND(MONTH($AW210)=MONTH(BC$15),MONTH($AX210)=MONTH(BC$15)),
NETWORKDAYS.INTL($AW210,$AX210,1,_xlpm.VD)))),0)),
$DH210="месяц",
$BP210*BC210,
$DH210="неделя",
$BP210*BC210/7*(ROUNDUP((DAY(EOMONTH(BC$15,0)))/4,0))),
0)</f>
        <v/>
      </c>
      <c r="BU210" s="125">
        <f t="array" ref="BU210">
IFERROR(
_xlfn.IFS(
$DH210="день_1",
$BP210*$BL210/($AX210-$AW210+1)*BD210*(DAY(EOMONTH(BD$15,0))),
$DH210="день_2",
$BP210/30*MAX(MIN($AX210,EOMONTH(BD$15,0))-MAX($AW210,BD$15)+1,),
$DH210="раб.день",
$BP210/30*(IFERROR(
_xlfn.LET(_xlpm.VD,
CHOOSE(
{1;2;3;4;5;6;7;8;9;10;11;12;13;14;15;16;17;18},
45658,45659,45660,45661,45662,45663,45664,45665,45711,45724,45778,45779,45785,45786,45820,45821,45965,46022),
_xlfn.LET(_xlpm.DD,
MAX(MIN($AX210,EOMONTH(BD$15,0))-MAX($AW210,BD$15),),
_xlfn.IFS(
AND(MONTH($AW210)=MONTH(BD$15),MONTH($AX210)&lt;&gt;MONTH(BD$15)),
NETWORKDAYS.INTL($AW210,$AW210+_xlpm.DD,1,_xlpm.VD),
AND(MONTH($AW210)&lt;&gt;MONTH(BD$15),MONTH($AX210)=MONTH(BD$15)),
NETWORKDAYS.INTL(($AX210)-_xlpm.DD,$AX210,1,_xlpm.VD),
AND(MONTH($AW210)&lt;MONTH(BD$15),MONTH($AX210)&gt;MONTH(BD$15)),
NETWORKDAYS.INTL((EOMONTH(BD$15-1,1))-_xlpm.DD,EOMONTH(BD$15-1,1),1,_xlpm.VD),
AND(MONTH($AW210)=MONTH(BD$15),MONTH($AX210)=MONTH(BD$15)),
NETWORKDAYS.INTL($AW210,$AX210,1,_xlpm.VD)))),0)),
$DH210="месяц",
$BP210*BD210,
$DH210="неделя",
$BP210*BD210/7*(ROUNDUP((DAY(EOMONTH(BD$15,0)))/4,0))),
0)</f>
        <v/>
      </c>
      <c r="BV210" s="125">
        <f t="array" ref="BV210">
IFERROR(
_xlfn.IFS(
$DH210="день_1",
$BP210*$BL210/($AX210-$AW210+1)*BE210*(DAY(EOMONTH(BE$15,0))),
$DH210="день_2",
$BP210/30*MAX(MIN($AX210,EOMONTH(BE$15,0))-MAX($AW210,BE$15)+1,),
$DH210="раб.день",
$BP210/30*(IFERROR(
_xlfn.LET(_xlpm.VD,
CHOOSE(
{1;2;3;4;5;6;7;8;9;10;11;12;13;14;15;16;17;18},
45658,45659,45660,45661,45662,45663,45664,45665,45711,45724,45778,45779,45785,45786,45820,45821,45965,46022),
_xlfn.LET(_xlpm.DD,
MAX(MIN($AX210,EOMONTH(BE$15,0))-MAX($AW210,BE$15),),
_xlfn.IFS(
AND(MONTH($AW210)=MONTH(BE$15),MONTH($AX210)&lt;&gt;MONTH(BE$15)),
NETWORKDAYS.INTL($AW210,$AW210+_xlpm.DD,1,_xlpm.VD),
AND(MONTH($AW210)&lt;&gt;MONTH(BE$15),MONTH($AX210)=MONTH(BE$15)),
NETWORKDAYS.INTL(($AX210)-_xlpm.DD,$AX210,1,_xlpm.VD),
AND(MONTH($AW210)&lt;MONTH(BE$15),MONTH($AX210)&gt;MONTH(BE$15)),
NETWORKDAYS.INTL((EOMONTH(BE$15-1,1))-_xlpm.DD,EOMONTH(BE$15-1,1),1,_xlpm.VD),
AND(MONTH($AW210)=MONTH(BE$15),MONTH($AX210)=MONTH(BE$15)),
NETWORKDAYS.INTL($AW210,$AX210,1,_xlpm.VD)))),0)),
$DH210="месяц",
$BP210*BE210,
$DH210="неделя",
$BP210*BE210/7*(ROUNDUP((DAY(EOMONTH(BE$15,0)))/4,0))),
0)</f>
        <v/>
      </c>
      <c r="BW210" s="125">
        <f t="array" ref="BW210">
IFERROR(
_xlfn.IFS(
$DH210="день_1",
$BP210*$BL210/($AX210-$AW210+1)*BF210*(DAY(EOMONTH(BF$15,0))),
$DH210="день_2",
$BP210/30*MAX(MIN($AX210,EOMONTH(BF$15,0))-MAX($AW210,BF$15)+1,),
$DH210="раб.день",
$BP210/30*(IFERROR(
_xlfn.LET(_xlpm.VD,
CHOOSE(
{1;2;3;4;5;6;7;8;9;10;11;12;13;14;15;16;17;18},
45658,45659,45660,45661,45662,45663,45664,45665,45711,45724,45778,45779,45785,45786,45820,45821,45965,46022),
_xlfn.LET(_xlpm.DD,
MAX(MIN($AX210,EOMONTH(BF$15,0))-MAX($AW210,BF$15),),
_xlfn.IFS(
AND(MONTH($AW210)=MONTH(BF$15),MONTH($AX210)&lt;&gt;MONTH(BF$15)),
NETWORKDAYS.INTL($AW210,$AW210+_xlpm.DD,1,_xlpm.VD),
AND(MONTH($AW210)&lt;&gt;MONTH(BF$15),MONTH($AX210)=MONTH(BF$15)),
NETWORKDAYS.INTL(($AX210)-_xlpm.DD,$AX210,1,_xlpm.VD),
AND(MONTH($AW210)&lt;MONTH(BF$15),MONTH($AX210)&gt;MONTH(BF$15)),
NETWORKDAYS.INTL((EOMONTH(BF$15-1,1))-_xlpm.DD,EOMONTH(BF$15-1,1),1,_xlpm.VD),
AND(MONTH($AW210)=MONTH(BF$15),MONTH($AX210)=MONTH(BF$15)),
NETWORKDAYS.INTL($AW210,$AX210,1,_xlpm.VD)))),0)),
$DH210="месяц",
$BP210*BF210,
$DH210="неделя",
$BP210*BF210/7*(ROUNDUP((DAY(EOMONTH(BF$15,0)))/4,0))),
0)</f>
        <v/>
      </c>
      <c r="BX210" s="125">
        <f t="array" ref="BX210">
IFERROR(
_xlfn.IFS(
$DH210="день_1",
$BP210*$BL210/($AX210-$AW210+1)*BG210*(DAY(EOMONTH(BG$15,0))),
$DH210="день_2",
$BP210/30*MAX(MIN($AX210,EOMONTH(BG$15,0))-MAX($AW210,BG$15)+1,),
$DH210="раб.день",
$BP210/30*(IFERROR(
_xlfn.LET(_xlpm.VD,
CHOOSE(
{1;2;3;4;5;6;7;8;9;10;11;12;13;14;15;16;17;18},
45658,45659,45660,45661,45662,45663,45664,45665,45711,45724,45778,45779,45785,45786,45820,45821,45965,46022),
_xlfn.LET(_xlpm.DD,
MAX(MIN($AX210,EOMONTH(BG$15,0))-MAX($AW210,BG$15),),
_xlfn.IFS(
AND(MONTH($AW210)=MONTH(BG$15),MONTH($AX210)&lt;&gt;MONTH(BG$15)),
NETWORKDAYS.INTL($AW210,$AW210+_xlpm.DD,1,_xlpm.VD),
AND(MONTH($AW210)&lt;&gt;MONTH(BG$15),MONTH($AX210)=MONTH(BG$15)),
NETWORKDAYS.INTL(($AX210)-_xlpm.DD,$AX210,1,_xlpm.VD),
AND(MONTH($AW210)&lt;MONTH(BG$15),MONTH($AX210)&gt;MONTH(BG$15)),
NETWORKDAYS.INTL((EOMONTH(BG$15-1,1))-_xlpm.DD,EOMONTH(BG$15-1,1),1,_xlpm.VD),
AND(MONTH($AW210)=MONTH(BG$15),MONTH($AX210)=MONTH(BG$15)),
NETWORKDAYS.INTL($AW210,$AX210,1,_xlpm.VD)))),0)),
$DH210="месяц",
$BP210*BG210,
$DH210="неделя",
$BP210*BG210/7*(ROUNDUP((DAY(EOMONTH(BG$15,0)))/4,0))),
0)</f>
        <v/>
      </c>
      <c r="BY210" s="125">
        <f t="array" ref="BY210">
IFERROR(
_xlfn.IFS(
$DH210="день_1",
$BP210*$BL210/($AX210-$AW210+1)*BH210*(DAY(EOMONTH(BH$15,0))),
$DH210="день_2",
$BP210/30*MAX(MIN($AX210,EOMONTH(BH$15,0))-MAX($AW210,BH$15)+1,),
$DH210="раб.день",
$BP210/30*(IFERROR(
_xlfn.LET(_xlpm.VD,
CHOOSE(
{1;2;3;4;5;6;7;8;9;10;11;12;13;14;15;16;17;18},
45658,45659,45660,45661,45662,45663,45664,45665,45711,45724,45778,45779,45785,45786,45820,45821,45965,46022),
_xlfn.LET(_xlpm.DD,
MAX(MIN($AX210,EOMONTH(BH$15,0))-MAX($AW210,BH$15),),
_xlfn.IFS(
AND(MONTH($AW210)=MONTH(BH$15),MONTH($AX210)&lt;&gt;MONTH(BH$15)),
NETWORKDAYS.INTL($AW210,$AW210+_xlpm.DD,1,_xlpm.VD),
AND(MONTH($AW210)&lt;&gt;MONTH(BH$15),MONTH($AX210)=MONTH(BH$15)),
NETWORKDAYS.INTL(($AX210)-_xlpm.DD,$AX210,1,_xlpm.VD),
AND(MONTH($AW210)&lt;MONTH(BH$15),MONTH($AX210)&gt;MONTH(BH$15)),
NETWORKDAYS.INTL((EOMONTH(BH$15-1,1))-_xlpm.DD,EOMONTH(BH$15-1,1),1,_xlpm.VD),
AND(MONTH($AW210)=MONTH(BH$15),MONTH($AX210)=MONTH(BH$15)),
NETWORKDAYS.INTL($AW210,$AX210,1,_xlpm.VD)))),0)),
$DH210="месяц",
$BP210*BH210,
$DH210="неделя",
$BP210*BH210/7*(ROUNDUP((DAY(EOMONTH(BH$15,0)))/4,0))),
0)</f>
        <v/>
      </c>
      <c r="BZ210" s="125">
        <f t="array" ref="BZ210">
IFERROR(
_xlfn.IFS(
$DH210="день_1",
$BP210*$BL210/($AX210-$AW210+1)*BI210*(DAY(EOMONTH(BI$15,0))),
$DH210="день_2",
$BP210/30*MAX(MIN($AX210,EOMONTH(BI$15,0))-MAX($AW210,BI$15)+1,),
$DH210="раб.день",
$BP210/30*(IFERROR(
_xlfn.LET(_xlpm.VD,
CHOOSE(
{1;2;3;4;5;6;7;8;9;10;11;12;13;14;15;16;17;18},
45658,45659,45660,45661,45662,45663,45664,45665,45711,45724,45778,45779,45785,45786,45820,45821,45965,46022),
_xlfn.LET(_xlpm.DD,
MAX(MIN($AX210,EOMONTH(BI$15,0))-MAX($AW210,BI$15),),
_xlfn.IFS(
AND(MONTH($AW210)=MONTH(BI$15),MONTH($AX210)&lt;&gt;MONTH(BI$15)),
NETWORKDAYS.INTL($AW210,$AW210+_xlpm.DD,1,_xlpm.VD),
AND(MONTH($AW210)&lt;&gt;MONTH(BI$15),MONTH($AX210)=MONTH(BI$15)),
NETWORKDAYS.INTL(($AX210)-_xlpm.DD,$AX210,1,_xlpm.VD),
AND(MONTH($AW210)&lt;MONTH(BI$15),MONTH($AX210)&gt;MONTH(BI$15)),
NETWORKDAYS.INTL((EOMONTH(BI$15-1,1))-_xlpm.DD,EOMONTH(BI$15-1,1),1,_xlpm.VD),
AND(MONTH($AW210)=MONTH(BI$15),MONTH($AX210)=MONTH(BI$15)),
NETWORKDAYS.INTL($AW210,$AX210,1,_xlpm.VD)))),0)),
$DH210="месяц",
$BP210*BI210,
$DH210="неделя",
$BP210*BI210/7*(ROUNDUP((DAY(EOMONTH(BI$15,0)))/4,0))),
0)</f>
        <v/>
      </c>
      <c r="CA210" s="125">
        <f t="array" ref="CA210">
IFERROR(
_xlfn.IFS(
$DH210="день_1",
$BP210*$BL210/($AX210-$AW210+1)*BJ210*(DAY(EOMONTH(BJ$15,0))),
$DH210="день_2",
$BP210/30*MAX(MIN($AX210,EOMONTH(BJ$15,0))-MAX($AW210,BJ$15)+1,),
$DH210="раб.день",
$BP210/30*(IFERROR(
_xlfn.LET(_xlpm.VD,
CHOOSE(
{1;2;3;4;5;6;7;8;9;10;11;12;13;14;15;16;17;18},
45658,45659,45660,45661,45662,45663,45664,45665,45711,45724,45778,45779,45785,45786,45820,45821,45965,46022),
_xlfn.LET(_xlpm.DD,
MAX(MIN($AX210,EOMONTH(BJ$15,0))-MAX($AW210,BJ$15),),
_xlfn.IFS(
AND(MONTH($AW210)=MONTH(BJ$15),MONTH($AX210)&lt;&gt;MONTH(BJ$15)),
NETWORKDAYS.INTL($AW210,$AW210+_xlpm.DD,1,_xlpm.VD),
AND(MONTH($AW210)&lt;&gt;MONTH(BJ$15),MONTH($AX210)=MONTH(BJ$15)),
NETWORKDAYS.INTL(($AX210)-_xlpm.DD,$AX210,1,_xlpm.VD),
AND(MONTH($AW210)&lt;MONTH(BJ$15),MONTH($AX210)&gt;MONTH(BJ$15)),
NETWORKDAYS.INTL((EOMONTH(BJ$15-1,1))-_xlpm.DD,EOMONTH(BJ$15-1,1),1,_xlpm.VD),
AND(MONTH($AW210)=MONTH(BJ$15),MONTH($AX210)=MONTH(BJ$15)),
NETWORKDAYS.INTL($AW210,$AX210,1,_xlpm.VD)))),0)),
$DH210="месяц",
$BP210*BJ210,
$DH210="неделя",
$BP210*BJ210/7*(ROUNDUP((DAY(EOMONTH(BJ$15,0)))/4,0))),
0)</f>
        <v/>
      </c>
      <c r="CB210" s="125">
        <f t="array" ref="CB210">
IFERROR(
_xlfn.IFS(
$DH210="день_1",
$BP210*$BL210/($AX210-$AW210+1)*BK210*(DAY(EOMONTH(BK$15,0))),
$DH210="день_2",
$BP210/30*MAX(MIN($AX210,EOMONTH(BK$15,0))-MAX($AW210,BK$15)+1,),
$DH210="раб.день",
$BP210/30*(IFERROR(
_xlfn.LET(_xlpm.VD,
CHOOSE(
{1;2;3;4;5;6;7;8;9;10;11;12;13;14;15;16;17;18},
45658,45659,45660,45661,45662,45663,45664,45665,45711,45724,45778,45779,45785,45786,45820,45821,45965,46022),
_xlfn.LET(_xlpm.DD,
MAX(MIN($AX210,EOMONTH(BK$15,0))-MAX($AW210,BK$15),),
_xlfn.IFS(
AND(MONTH($AW210)=MONTH(BK$15),MONTH($AX210)&lt;&gt;MONTH(BK$15)),
NETWORKDAYS.INTL($AW210,$AW210+_xlpm.DD,1,_xlpm.VD),
AND(MONTH($AW210)&lt;&gt;MONTH(BK$15),MONTH($AX210)=MONTH(BK$15)),
NETWORKDAYS.INTL(($AX210)-_xlpm.DD,$AX210,1,_xlpm.VD),
AND(MONTH($AW210)&lt;MONTH(BK$15),MONTH($AX210)&gt;MONTH(BK$15)),
NETWORKDAYS.INTL((EOMONTH(BK$15-1,1))-_xlpm.DD,EOMONTH(BK$15-1,1),1,_xlpm.VD),
AND(MONTH($AW210)=MONTH(BK$15),MONTH($AX210)=MONTH(BK$15)),
NETWORKDAYS.INTL($AW210,$AX210,1,_xlpm.VD)))),0)),
$DH210="месяц",
$BP210*BK210,
$DH210="неделя",
$BP210*BK210/7*(ROUNDUP((DAY(EOMONTH(BK$15,0)))/4,0))),
0)</f>
        <v/>
      </c>
      <c r="CC210" s="125">
        <f>SUM($BQ210:$CB210)</f>
        <v/>
      </c>
      <c r="CD210" s="126">
        <f>SUM($EH210:$EH210)</f>
        <v/>
      </c>
      <c r="CE210" s="126">
        <f>$CD210*$AB210</f>
        <v/>
      </c>
      <c r="CF210" s="126">
        <f>SUM($EK210:$EK210)</f>
        <v/>
      </c>
      <c r="CG210" s="126">
        <f>$CF210*$AB210</f>
        <v/>
      </c>
      <c r="CH210" s="126">
        <f>SUM($CC210,$CE210,$CG210)</f>
        <v/>
      </c>
      <c r="CI210" s="126">
        <f>$CH210*(1+$CM210)</f>
        <v/>
      </c>
      <c r="CJ210" s="127" t="n">
        <v>0</v>
      </c>
      <c r="CK210" s="126">
        <f>SUM($CH210:$CH210)*(1+$CJ210)</f>
        <v/>
      </c>
      <c r="CL210" s="126">
        <f>SUM($CH210:$CH210)*(1+$CM210)</f>
        <v/>
      </c>
      <c r="CM210" s="59" t="inlineStr">
        <is>
          <t>20%</t>
        </is>
      </c>
      <c r="CN210" s="59" t="n"/>
      <c r="CO210" s="72" t="n"/>
      <c r="CP210" s="59" t="n"/>
      <c r="CQ210" s="73" t="n"/>
      <c r="CR210" s="73" t="n"/>
      <c r="CS210" s="73" t="n"/>
      <c r="CT210" s="72" t="n"/>
      <c r="CU210" s="79" t="inlineStr">
        <is>
          <t> </t>
        </is>
      </c>
      <c r="CV210" s="60" t="n"/>
      <c r="CW210" s="60" t="n"/>
      <c r="CX210" s="60" t="n"/>
      <c r="CY210" s="127">
        <f>IFERROR(($CC210-$EE210)/($EE210/(1-$DQ210)),0)</f>
        <v/>
      </c>
      <c r="CZ210" s="127">
        <f>IFERROR(1-$EI210/($CE210),0)</f>
        <v/>
      </c>
      <c r="DA210" s="127">
        <f>IFERROR(1-$EL210/($CG210),0)</f>
        <v/>
      </c>
      <c r="DB210" s="126">
        <f>ROUND(IFERROR(($CI210/(1+$CM210)-$EN210),0),2)</f>
        <v/>
      </c>
      <c r="DC210" s="128" t="n"/>
      <c r="DD210" s="125" t="n"/>
      <c r="DE210" s="75" t="n">
        <v>0</v>
      </c>
      <c r="DF210" s="128" t="n"/>
      <c r="DG210" s="125">
        <f>IF($DC210=0,0,$DD210*($DC210*100%-$DE210*$DF210))*SUM($AB210:$AB210)</f>
        <v/>
      </c>
      <c r="DH210" s="129" t="inlineStr">
        <is>
          <t>месяц</t>
        </is>
      </c>
      <c r="DI210" s="130">
        <f t="array" ref="DI210">IFERROR(
IF($ES210="LisChannel",
(ROUND(((INDEX({174.625;153.888888888889;130.972222222222},MATCH($AI210,{2;3;4}),0))*$AG210*$AI210),2)),0),0)</f>
        <v/>
      </c>
      <c r="DJ210" s="130">
        <f>
_xlfn.LET(_xlpm.X,
IFERROR(
IF($ES210="НовиковТВ",
(_xlfn.LET(_xlpm.NTV,
_xlfn.LET(_xlpm.MIN,350000,
IF(SUMIFS($DI:$DI,$ES:$ES,"НовиковТВ")&lt;=_xlpm.MIN,
(SUMIFS($DI:$DI,$ES:$ES,"НовиковТВ")/(COUNTIFS($ES:$ES,"НовиковТВ")))*_xlpm.MIN/SUMIFS($DI:$DI,$ES:$ES,"НовиковТВ"),
DI210)),
_xlpm.NTV+$DG210/(1-(1-(_xlpm.NTV)*(1-$DL210)*(1-$DM210)*(1-$DN210)*(1-$DO210)*(1-$DP210)/_xlpm.NTV))))/(1+$EP210),
$DI210+$DG210/(1-(1-($DI210)*(1-$DL210)*(1-$DM210)*(1-$DN210)*(1-$DO210)*(1-$DP210)/$DI210))),
0),
_xlpm.X*(1+$CM210)*(1+$CW210)-_xlpm.X*(1+$CM210)+_xlpm.X)</f>
        <v/>
      </c>
      <c r="DK210" s="125" t="inlineStr">
        <is>
          <t>послед.</t>
        </is>
      </c>
      <c r="DL210" s="63" t="n">
        <v>0</v>
      </c>
      <c r="DM210" s="63" t="n">
        <v>0</v>
      </c>
      <c r="DN210" s="63" t="n">
        <v>0</v>
      </c>
      <c r="DO210" s="63" t="n">
        <v>0</v>
      </c>
      <c r="DP210" s="63" t="n">
        <v>0</v>
      </c>
      <c r="DQ210" s="63">
        <f t="array" ref="DQ210">IFERROR(_xlfn.IFS(
$DK210="послед.",1-(1-$DL210)*(1-$DM210)*(1-$DN210)*(1-$DO210)*(1-$DP210),
$DK210="сумм.",$DL210+$DM210+$DN210+$DO210+$DP210),
0)</f>
        <v/>
      </c>
      <c r="DR210" s="125">
        <f t="array" ref="DR210">
IFERROR(
_xlfn.IFS(
$BL210=0,
0,
$BL210&gt;0,
_xlfn.IFS($DK210="послед.",
$DJ210*(1-$DL210)*(1-$DM210)*(1-$DN210)*(1-$DO210)*(1-$DP210),
$DK210="сумм.",
$DJ210*(1-($DL210+$DM210+$DN210+$DO210+$DP210)))),0)</f>
        <v/>
      </c>
      <c r="DS210" s="125">
        <f t="array" ref="DS210">
IFERROR(_xlfn.IFS(
$DH210="день_1",
$DR210*$BL210/($AX210-$AW210+1)*AZ210*(DAY(EOMONTH(AZ$15,0))),
$DH210="день_2",
$DR210/30*MAX(MIN($AX210,EOMONTH(AZ$15,0))-MAX($AW210,AZ$15)+1,),
$DH210="раб.день",
$DR210/30*(IFERROR(
_xlfn.LET(_xlpm.VD,
CHOOSE(
{1;2;3;4;5;6;7;8;9;10;11;12;13;14;15;16;17;18},
45658,45659,45660,45661,45662,45663,45664,45665,45711,45724,45778,45779,45785,45786,45820,45821,45965,46022),
_xlfn.LET(_xlpm.DD,
MAX(MIN($AX210,EOMONTH(AZ$15,0))-MAX($AW210,AZ$15),),
_xlfn.IFS(
AND(MONTH($AW210)=MONTH(AZ$15),MONTH($AX210)&lt;&gt;MONTH(AZ$15)),
NETWORKDAYS.INTL($AW210,$AW210+_xlpm.DD,1,_xlpm.VD),
AND(MONTH($AW210)&lt;&gt;MONTH(AZ$15),MONTH($AX210)=MONTH(AZ$15)),
NETWORKDAYS.INTL(($AX210)-_xlpm.DD,$AX210,1,_xlpm.VD),
AND(MONTH($AW210)&lt;MONTH(AZ$15),MONTH($AX210)&gt;MONTH(AZ$15)),
NETWORKDAYS.INTL((EOMONTH(AZ$15-1,1))-_xlpm.DD,EOMONTH(AZ$15-1,1),1,_xlpm.VD),
AND(MONTH($AW210)=MONTH(AZ$15),MONTH($AX210)=MONTH(AZ$15)),
NETWORKDAYS.INTL($AW210,$AX210,1,_xlpm.VD)))),0)),
$DH210="месяц",
$DR210*AZ210,
$DH210="неделя",
$DR210*AZ210/7*(ROUNDUP((DAY(EOMONTH(AZ$15,0)))/4,0))),
0)</f>
        <v/>
      </c>
      <c r="DT210" s="125">
        <f t="array" ref="DT210">
IFERROR(_xlfn.IFS(
$DH210="день_1",
$DR210*$BL210/($AX210-$AW210+1)*BA210*(DAY(EOMONTH(BA$15,0))),
$DH210="день_2",
$DR210/30*MAX(MIN($AX210,EOMONTH(BA$15,0))-MAX($AW210,BA$15)+1,),
$DH210="раб.день",
$DR210/30*(IFERROR(
_xlfn.LET(_xlpm.VD,
CHOOSE(
{1;2;3;4;5;6;7;8;9;10;11;12;13;14;15;16;17;18},
45658,45659,45660,45661,45662,45663,45664,45665,45711,45724,45778,45779,45785,45786,45820,45821,45965,46022),
_xlfn.LET(_xlpm.DD,
MAX(MIN($AX210,EOMONTH(BA$15,0))-MAX($AW210,BA$15),),
_xlfn.IFS(
AND(MONTH($AW210)=MONTH(BA$15),MONTH($AX210)&lt;&gt;MONTH(BA$15)),
NETWORKDAYS.INTL($AW210,$AW210+_xlpm.DD,1,_xlpm.VD),
AND(MONTH($AW210)&lt;&gt;MONTH(BA$15),MONTH($AX210)=MONTH(BA$15)),
NETWORKDAYS.INTL(($AX210)-_xlpm.DD,$AX210,1,_xlpm.VD),
AND(MONTH($AW210)&lt;MONTH(BA$15),MONTH($AX210)&gt;MONTH(BA$15)),
NETWORKDAYS.INTL((EOMONTH(BA$15-1,1))-_xlpm.DD,EOMONTH(BA$15-1,1),1,_xlpm.VD),
AND(MONTH($AW210)=MONTH(BA$15),MONTH($AX210)=MONTH(BA$15)),
NETWORKDAYS.INTL($AW210,$AX210,1,_xlpm.VD)))),0)),
$DH210="месяц",
$DR210*BA210,
$DH210="неделя",
$DR210*BA210/7*(ROUNDUP((DAY(EOMONTH(BA$15,0)))/4,0))),
0)</f>
        <v/>
      </c>
      <c r="DU210" s="125">
        <f t="array" ref="DU210">
IFERROR(_xlfn.IFS(
$DH210="день_1",
$DR210*$BL210/($AX210-$AW210+1)*BB210*(DAY(EOMONTH(BB$15,0))),
$DH210="день_2",
$DR210/30*MAX(MIN($AX210,EOMONTH(BB$15,0))-MAX($AW210,BB$15)+1,),
$DH210="раб.день",
$DR210/30*(IFERROR(
_xlfn.LET(_xlpm.VD,
CHOOSE(
{1;2;3;4;5;6;7;8;9;10;11;12;13;14;15;16;17;18},
45658,45659,45660,45661,45662,45663,45664,45665,45711,45724,45778,45779,45785,45786,45820,45821,45965,46022),
_xlfn.LET(_xlpm.DD,
MAX(MIN($AX210,EOMONTH(BB$15,0))-MAX($AW210,BB$15),),
_xlfn.IFS(
AND(MONTH($AW210)=MONTH(BB$15),MONTH($AX210)&lt;&gt;MONTH(BB$15)),
NETWORKDAYS.INTL($AW210,$AW210+_xlpm.DD,1,_xlpm.VD),
AND(MONTH($AW210)&lt;&gt;MONTH(BB$15),MONTH($AX210)=MONTH(BB$15)),
NETWORKDAYS.INTL(($AX210)-_xlpm.DD,$AX210,1,_xlpm.VD),
AND(MONTH($AW210)&lt;MONTH(BB$15),MONTH($AX210)&gt;MONTH(BB$15)),
NETWORKDAYS.INTL((EOMONTH(BB$15-1,1))-_xlpm.DD,EOMONTH(BB$15-1,1),1,_xlpm.VD),
AND(MONTH($AW210)=MONTH(BB$15),MONTH($AX210)=MONTH(BB$15)),
NETWORKDAYS.INTL($AW210,$AX210,1,_xlpm.VD)))),0)),
$DH210="месяц",
$DR210*BB210,
$DH210="неделя",
$DR210*BB210/7*(ROUNDUP((DAY(EOMONTH(BB$15,0)))/4,0))),
0)</f>
        <v/>
      </c>
      <c r="DV210" s="125">
        <f t="array" ref="DV210">
IFERROR(_xlfn.IFS(
$DH210="день_1",
$DR210*$BL210/($AX210-$AW210+1)*BC210*(DAY(EOMONTH(BC$15,0))),
$DH210="день_2",
$DR210/30*MAX(MIN($AX210,EOMONTH(BC$15,0))-MAX($AW210,BC$15)+1,),
$DH210="раб.день",
$DR210/30*(IFERROR(
_xlfn.LET(_xlpm.VD,
CHOOSE(
{1;2;3;4;5;6;7;8;9;10;11;12;13;14;15;16;17;18},
45658,45659,45660,45661,45662,45663,45664,45665,45711,45724,45778,45779,45785,45786,45820,45821,45965,46022),
_xlfn.LET(_xlpm.DD,
MAX(MIN($AX210,EOMONTH(BC$15,0))-MAX($AW210,BC$15),),
_xlfn.IFS(
AND(MONTH($AW210)=MONTH(BC$15),MONTH($AX210)&lt;&gt;MONTH(BC$15)),
NETWORKDAYS.INTL($AW210,$AW210+_xlpm.DD,1,_xlpm.VD),
AND(MONTH($AW210)&lt;&gt;MONTH(BC$15),MONTH($AX210)=MONTH(BC$15)),
NETWORKDAYS.INTL(($AX210)-_xlpm.DD,$AX210,1,_xlpm.VD),
AND(MONTH($AW210)&lt;MONTH(BC$15),MONTH($AX210)&gt;MONTH(BC$15)),
NETWORKDAYS.INTL((EOMONTH(BC$15-1,1))-_xlpm.DD,EOMONTH(BC$15-1,1),1,_xlpm.VD),
AND(MONTH($AW210)=MONTH(BC$15),MONTH($AX210)=MONTH(BC$15)),
NETWORKDAYS.INTL($AW210,$AX210,1,_xlpm.VD)))),0)),
$DH210="месяц",
$DR210*BC210,
$DH210="неделя",
$DR210*BC210/7*(ROUNDUP((DAY(EOMONTH(BC$15,0)))/4,0))),
0)</f>
        <v/>
      </c>
      <c r="DW210" s="125">
        <f t="array" ref="DW210">
IFERROR(_xlfn.IFS(
$DH210="день_1",
$DR210*$BL210/($AX210-$AW210+1)*BD210*(DAY(EOMONTH(BD$15,0))),
$DH210="день_2",
$DR210/30*MAX(MIN($AX210,EOMONTH(BD$15,0))-MAX($AW210,BD$15)+1,),
$DH210="раб.день",
$DR210/30*(IFERROR(
_xlfn.LET(_xlpm.VD,
CHOOSE(
{1;2;3;4;5;6;7;8;9;10;11;12;13;14;15;16;17;18},
45658,45659,45660,45661,45662,45663,45664,45665,45711,45724,45778,45779,45785,45786,45820,45821,45965,46022),
_xlfn.LET(_xlpm.DD,
MAX(MIN($AX210,EOMONTH(BD$15,0))-MAX($AW210,BD$15),),
_xlfn.IFS(
AND(MONTH($AW210)=MONTH(BD$15),MONTH($AX210)&lt;&gt;MONTH(BD$15)),
NETWORKDAYS.INTL($AW210,$AW210+_xlpm.DD,1,_xlpm.VD),
AND(MONTH($AW210)&lt;&gt;MONTH(BD$15),MONTH($AX210)=MONTH(BD$15)),
NETWORKDAYS.INTL(($AX210)-_xlpm.DD,$AX210,1,_xlpm.VD),
AND(MONTH($AW210)&lt;MONTH(BD$15),MONTH($AX210)&gt;MONTH(BD$15)),
NETWORKDAYS.INTL((EOMONTH(BD$15-1,1))-_xlpm.DD,EOMONTH(BD$15-1,1),1,_xlpm.VD),
AND(MONTH($AW210)=MONTH(BD$15),MONTH($AX210)=MONTH(BD$15)),
NETWORKDAYS.INTL($AW210,$AX210,1,_xlpm.VD)))),0)),
$DH210="месяц",
$DR210*BD210,
$DH210="неделя",
$DR210*BD210/7*(ROUNDUP((DAY(EOMONTH(BD$15,0)))/4,0))),
0)</f>
        <v/>
      </c>
      <c r="DX210" s="125">
        <f t="array" ref="DX210">
IFERROR(_xlfn.IFS(
$DH210="день_1",
$DR210*$BL210/($AX210-$AW210+1)*BE210*(DAY(EOMONTH(BE$15,0))),
$DH210="день_2",
$DR210/30*MAX(MIN($AX210,EOMONTH(BE$15,0))-MAX($AW210,BE$15)+1,),
$DH210="раб.день",
$DR210/30*(IFERROR(
_xlfn.LET(_xlpm.VD,
CHOOSE(
{1;2;3;4;5;6;7;8;9;10;11;12;13;14;15;16;17;18},
45658,45659,45660,45661,45662,45663,45664,45665,45711,45724,45778,45779,45785,45786,45820,45821,45965,46022),
_xlfn.LET(_xlpm.DD,
MAX(MIN($AX210,EOMONTH(BE$15,0))-MAX($AW210,BE$15),),
_xlfn.IFS(
AND(MONTH($AW210)=MONTH(BE$15),MONTH($AX210)&lt;&gt;MONTH(BE$15)),
NETWORKDAYS.INTL($AW210,$AW210+_xlpm.DD,1,_xlpm.VD),
AND(MONTH($AW210)&lt;&gt;MONTH(BE$15),MONTH($AX210)=MONTH(BE$15)),
NETWORKDAYS.INTL(($AX210)-_xlpm.DD,$AX210,1,_xlpm.VD),
AND(MONTH($AW210)&lt;MONTH(BE$15),MONTH($AX210)&gt;MONTH(BE$15)),
NETWORKDAYS.INTL((EOMONTH(BE$15-1,1))-_xlpm.DD,EOMONTH(BE$15-1,1),1,_xlpm.VD),
AND(MONTH($AW210)=MONTH(BE$15),MONTH($AX210)=MONTH(BE$15)),
NETWORKDAYS.INTL($AW210,$AX210,1,_xlpm.VD)))),0)),
$DH210="месяц",
$DR210*BE210,
$DH210="неделя",
$DR210*BE210/7*(ROUNDUP((DAY(EOMONTH(BE$15,0)))/4,0))),
0)</f>
        <v/>
      </c>
      <c r="DY210" s="125">
        <f t="array" ref="DY210">
IFERROR(_xlfn.IFS(
$DH210="день_1",
$DR210*$BL210/($AX210-$AW210+1)*BF210*(DAY(EOMONTH(BF$15,0))),
$DH210="день_2",
$DR210/30*MAX(MIN($AX210,EOMONTH(BF$15,0))-MAX($AW210,BF$15)+1,),
$DH210="раб.день",
$DR210/30*(IFERROR(
_xlfn.LET(_xlpm.VD,
CHOOSE(
{1;2;3;4;5;6;7;8;9;10;11;12;13;14;15;16;17;18},
45658,45659,45660,45661,45662,45663,45664,45665,45711,45724,45778,45779,45785,45786,45820,45821,45965,46022),
_xlfn.LET(_xlpm.DD,
MAX(MIN($AX210,EOMONTH(BF$15,0))-MAX($AW210,BF$15),),
_xlfn.IFS(
AND(MONTH($AW210)=MONTH(BF$15),MONTH($AX210)&lt;&gt;MONTH(BF$15)),
NETWORKDAYS.INTL($AW210,$AW210+_xlpm.DD,1,_xlpm.VD),
AND(MONTH($AW210)&lt;&gt;MONTH(BF$15),MONTH($AX210)=MONTH(BF$15)),
NETWORKDAYS.INTL(($AX210)-_xlpm.DD,$AX210,1,_xlpm.VD),
AND(MONTH($AW210)&lt;MONTH(BF$15),MONTH($AX210)&gt;MONTH(BF$15)),
NETWORKDAYS.INTL((EOMONTH(BF$15-1,1))-_xlpm.DD,EOMONTH(BF$15-1,1),1,_xlpm.VD),
AND(MONTH($AW210)=MONTH(BF$15),MONTH($AX210)=MONTH(BF$15)),
NETWORKDAYS.INTL($AW210,$AX210,1,_xlpm.VD)))),0)),
$DH210="месяц",
$DR210*BF210,
$DH210="неделя",
$DR210*BF210/7*(ROUNDUP((DAY(EOMONTH(BF$15,0)))/4,0))),
0)</f>
        <v/>
      </c>
      <c r="DZ210" s="125">
        <f t="array" ref="DZ210">
IFERROR(_xlfn.IFS(
$DH210="день_1",
$DR210*$BL210/($AX210-$AW210+1)*BG210*(DAY(EOMONTH(BG$15,0))),
$DH210="день_2",
$DR210/30*MAX(MIN($AX210,EOMONTH(BG$15,0))-MAX($AW210,BG$15)+1,),
$DH210="раб.день",
$DR210/30*(IFERROR(
_xlfn.LET(_xlpm.VD,
CHOOSE(
{1;2;3;4;5;6;7;8;9;10;11;12;13;14;15;16;17;18},
45658,45659,45660,45661,45662,45663,45664,45665,45711,45724,45778,45779,45785,45786,45820,45821,45965,46022),
_xlfn.LET(_xlpm.DD,
MAX(MIN($AX210,EOMONTH(BG$15,0))-MAX($AW210,BG$15),),
_xlfn.IFS(
AND(MONTH($AW210)=MONTH(BG$15),MONTH($AX210)&lt;&gt;MONTH(BG$15)),
NETWORKDAYS.INTL($AW210,$AW210+_xlpm.DD,1,_xlpm.VD),
AND(MONTH($AW210)&lt;&gt;MONTH(BG$15),MONTH($AX210)=MONTH(BG$15)),
NETWORKDAYS.INTL(($AX210)-_xlpm.DD,$AX210,1,_xlpm.VD),
AND(MONTH($AW210)&lt;MONTH(BG$15),MONTH($AX210)&gt;MONTH(BG$15)),
NETWORKDAYS.INTL((EOMONTH(BG$15-1,1))-_xlpm.DD,EOMONTH(BG$15-1,1),1,_xlpm.VD),
AND(MONTH($AW210)=MONTH(BG$15),MONTH($AX210)=MONTH(BG$15)),
NETWORKDAYS.INTL($AW210,$AX210,1,_xlpm.VD)))),0)),
$DH210="месяц",
$DR210*BG210,
$DH210="неделя",
$DR210*BG210/7*(ROUNDUP((DAY(EOMONTH(BG$15,0)))/4,0))),
0)</f>
        <v/>
      </c>
      <c r="EA210" s="125">
        <f t="array" ref="EA210">
IFERROR(_xlfn.IFS(
$DH210="день_1",
$DR210*$BL210/($AX210-$AW210+1)*BH210*(DAY(EOMONTH(BH$15,0))),
$DH210="день_2",
$DR210/30*MAX(MIN($AX210,EOMONTH(BH$15,0))-MAX($AW210,BH$15)+1,),
$DH210="раб.день",
$DR210/30*(IFERROR(
_xlfn.LET(_xlpm.VD,
CHOOSE(
{1;2;3;4;5;6;7;8;9;10;11;12;13;14;15;16;17;18},
45658,45659,45660,45661,45662,45663,45664,45665,45711,45724,45778,45779,45785,45786,45820,45821,45965,46022),
_xlfn.LET(_xlpm.DD,
MAX(MIN($AX210,EOMONTH(BH$15,0))-MAX($AW210,BH$15),),
_xlfn.IFS(
AND(MONTH($AW210)=MONTH(BH$15),MONTH($AX210)&lt;&gt;MONTH(BH$15)),
NETWORKDAYS.INTL($AW210,$AW210+_xlpm.DD,1,_xlpm.VD),
AND(MONTH($AW210)&lt;&gt;MONTH(BH$15),MONTH($AX210)=MONTH(BH$15)),
NETWORKDAYS.INTL(($AX210)-_xlpm.DD,$AX210,1,_xlpm.VD),
AND(MONTH($AW210)&lt;MONTH(BH$15),MONTH($AX210)&gt;MONTH(BH$15)),
NETWORKDAYS.INTL((EOMONTH(BH$15-1,1))-_xlpm.DD,EOMONTH(BH$15-1,1),1,_xlpm.VD),
AND(MONTH($AW210)=MONTH(BH$15),MONTH($AX210)=MONTH(BH$15)),
NETWORKDAYS.INTL($AW210,$AX210,1,_xlpm.VD)))),0)),
$DH210="месяц",
$DR210*BH210,
$DH210="неделя",
$DR210*BH210/7*(ROUNDUP((DAY(EOMONTH(BH$15,0)))/4,0))),
0)</f>
        <v/>
      </c>
      <c r="EB210" s="125">
        <f t="array" ref="EB210">
IFERROR(_xlfn.IFS(
$DH210="день_1",
$DR210*$BL210/($AX210-$AW210+1)*BI210*(DAY(EOMONTH(BI$15,0))),
$DH210="день_2",
$DR210/30*MAX(MIN($AX210,EOMONTH(BI$15,0))-MAX($AW210,BI$15)+1,),
$DH210="раб.день",
$DR210/30*(IFERROR(
_xlfn.LET(_xlpm.VD,
CHOOSE(
{1;2;3;4;5;6;7;8;9;10;11;12;13;14;15;16;17;18},
45658,45659,45660,45661,45662,45663,45664,45665,45711,45724,45778,45779,45785,45786,45820,45821,45965,46022),
_xlfn.LET(_xlpm.DD,
MAX(MIN($AX210,EOMONTH(BI$15,0))-MAX($AW210,BI$15),),
_xlfn.IFS(
AND(MONTH($AW210)=MONTH(BI$15),MONTH($AX210)&lt;&gt;MONTH(BI$15)),
NETWORKDAYS.INTL($AW210,$AW210+_xlpm.DD,1,_xlpm.VD),
AND(MONTH($AW210)&lt;&gt;MONTH(BI$15),MONTH($AX210)=MONTH(BI$15)),
NETWORKDAYS.INTL(($AX210)-_xlpm.DD,$AX210,1,_xlpm.VD),
AND(MONTH($AW210)&lt;MONTH(BI$15),MONTH($AX210)&gt;MONTH(BI$15)),
NETWORKDAYS.INTL((EOMONTH(BI$15-1,1))-_xlpm.DD,EOMONTH(BI$15-1,1),1,_xlpm.VD),
AND(MONTH($AW210)=MONTH(BI$15),MONTH($AX210)=MONTH(BI$15)),
NETWORKDAYS.INTL($AW210,$AX210,1,_xlpm.VD)))),0)),
$DH210="месяц",
$DR210*BI210,
$DH210="неделя",
$DR210*BI210/7*(ROUNDUP((DAY(EOMONTH(BI$15,0)))/4,0))),
0)</f>
        <v/>
      </c>
      <c r="EC210" s="125">
        <f t="array" ref="EC210">
IFERROR(_xlfn.IFS(
$DH210="день_1",
$DR210*$BL210/($AX210-$AW210+1)*BJ210*(DAY(EOMONTH(BJ$15,0))),
$DH210="день_2",
$DR210/30*MAX(MIN($AX210,EOMONTH(BJ$15,0))-MAX($AW210,BJ$15)+1,),
$DH210="раб.день",
$DR210/30*(IFERROR(
_xlfn.LET(_xlpm.VD,
CHOOSE(
{1;2;3;4;5;6;7;8;9;10;11;12;13;14;15;16;17;18},
45658,45659,45660,45661,45662,45663,45664,45665,45711,45724,45778,45779,45785,45786,45820,45821,45965,46022),
_xlfn.LET(_xlpm.DD,
MAX(MIN($AX210,EOMONTH(BJ$15,0))-MAX($AW210,BJ$15),),
_xlfn.IFS(
AND(MONTH($AW210)=MONTH(BJ$15),MONTH($AX210)&lt;&gt;MONTH(BJ$15)),
NETWORKDAYS.INTL($AW210,$AW210+_xlpm.DD,1,_xlpm.VD),
AND(MONTH($AW210)&lt;&gt;MONTH(BJ$15),MONTH($AX210)=MONTH(BJ$15)),
NETWORKDAYS.INTL(($AX210)-_xlpm.DD,$AX210,1,_xlpm.VD),
AND(MONTH($AW210)&lt;MONTH(BJ$15),MONTH($AX210)&gt;MONTH(BJ$15)),
NETWORKDAYS.INTL((EOMONTH(BJ$15-1,1))-_xlpm.DD,EOMONTH(BJ$15-1,1),1,_xlpm.VD),
AND(MONTH($AW210)=MONTH(BJ$15),MONTH($AX210)=MONTH(BJ$15)),
NETWORKDAYS.INTL($AW210,$AX210,1,_xlpm.VD)))),0)),
$DH210="месяц",
$DR210*BJ210,
$DH210="неделя",
$DR210*BJ210/7*(ROUNDUP((DAY(EOMONTH(BJ$15,0)))/4,0))),
0)</f>
        <v/>
      </c>
      <c r="ED210" s="125">
        <f t="array" ref="ED210">
IFERROR(_xlfn.IFS(
$DH210="день_1",
$DR210*$BL210/($AX210-$AW210+1)*BK210*(DAY(EOMONTH(BK$15,0))),
$DH210="день_2",
$DR210/30*MAX(MIN($AX210,EOMONTH(BK$15,0))-MAX($AW210,BK$15)+1,),
$DH210="раб.день",
$DR210/30*(IFERROR(
_xlfn.LET(_xlpm.VD,
CHOOSE(
{1;2;3;4;5;6;7;8;9;10;11;12;13;14;15;16;17;18},
45658,45659,45660,45661,45662,45663,45664,45665,45711,45724,45778,45779,45785,45786,45820,45821,45965,46022),
_xlfn.LET(_xlpm.DD,
MAX(MIN($AX210,EOMONTH(BK$15,0))-MAX($AW210,BK$15),),
_xlfn.IFS(
AND(MONTH($AW210)=MONTH(BK$15),MONTH($AX210)&lt;&gt;MONTH(BK$15)),
NETWORKDAYS.INTL($AW210,$AW210+_xlpm.DD,1,_xlpm.VD),
AND(MONTH($AW210)&lt;&gt;MONTH(BK$15),MONTH($AX210)=MONTH(BK$15)),
NETWORKDAYS.INTL(($AX210)-_xlpm.DD,$AX210,1,_xlpm.VD),
AND(MONTH($AW210)&lt;MONTH(BK$15),MONTH($AX210)&gt;MONTH(BK$15)),
NETWORKDAYS.INTL((EOMONTH(BK$15-1,1))-_xlpm.DD,EOMONTH(BK$15-1,1),1,_xlpm.VD),
AND(MONTH($AW210)=MONTH(BK$15),MONTH($AX210)=MONTH(BK$15)),
NETWORKDAYS.INTL($AW210,$AX210,1,_xlpm.VD)))),0)),
$DH210="месяц",
$DR210*BK210,
$DH210="неделя",
$DR210*BK210/7*(ROUNDUP((DAY(EOMONTH(BK$15,0)))/4,0))),
0)</f>
        <v/>
      </c>
      <c r="EE210" s="125">
        <f>SUM($DS210,$DT210,$DU210,$DV210,$DW210,$DX210,$DY210,$DZ210,$EA210,$EB210,$EC210,$ED210)</f>
        <v/>
      </c>
      <c r="EF210" s="125">
        <f>IFERROR(ROUND($EE210*(1+$EP210),2),0)</f>
        <v/>
      </c>
      <c r="EG210" s="128" t="n">
        <v>1</v>
      </c>
      <c r="EH210" s="126" t="n">
        <v>0</v>
      </c>
      <c r="EI210" s="126">
        <f>ROUND(SUM($EH210:$EH210)*SUM($AB210:$AB210)*$EG210,2)</f>
        <v/>
      </c>
      <c r="EJ210" s="126">
        <f>ROUND($EI210*(1+$EP210),2)</f>
        <v/>
      </c>
      <c r="EK210" s="126" t="n">
        <v>0</v>
      </c>
      <c r="EL210" s="126">
        <f>ROUND(SUM($EK210:$EK210)*SUM($AB210:$AB210)*$EG210,2)</f>
        <v/>
      </c>
      <c r="EM210" s="126">
        <f>ROUND($EL210*(1+$EP210),2)</f>
        <v/>
      </c>
      <c r="EN210" s="126">
        <f>SUM($EE210,$EI210,$EL210)</f>
        <v/>
      </c>
      <c r="EO210" s="126">
        <f>SUM($EF210,$EJ210,$EM210)</f>
        <v/>
      </c>
      <c r="EP210" s="59" t="inlineStr">
        <is>
          <t>20%</t>
        </is>
      </c>
      <c r="EQ210" s="59" t="n"/>
      <c r="ER210" s="60">
        <f t="array" ref="ER210">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MATCH(ES210,
{"AMS";"RussOutdoor";"HD Outdoor";"Ingroup";"IQ";"Ledproduction";"LisChannel";"Logic";"Media-PPL";"NovikovTV | НовиковТВ";"SMA";"SOK";"КрокусТВ | CrocusTV | IndoorTV";"Сити";"ТЯК Москва"},
0)),"")</f>
        <v/>
      </c>
      <c r="ES210" s="60" t="n"/>
      <c r="ET210" s="60">
        <f t="array" ref="ET210">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MATCH(ES210,
{"AMS";"RussOutdoor";"HD Outdoor";"Ingroup";"IQ";"Ledproduction";"LisChannel";"Logic";"Media-PPL";"NovikovTV | НовиковТВ";"SMA";"SOK";"КрокусТВ | CrocusTV | IndoorTV";"Сити";"ТЯК Москва"},
0)),"")</f>
        <v/>
      </c>
      <c r="EU210" s="60" t="n"/>
      <c r="EV210" s="60" t="n"/>
      <c r="EX210" s="110">
        <f t="array" ref="EX210">
($AR210/30
+N("ТРАФИК ПЛОЩАДКИ"))*
(IFERROR(
_xlfn.LET(
_xlpm.GPR,
HLOOKUP($L210,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(MATCH($T210,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IF($Q210="цифровой",_xlpm.GPR/$AG210,_xlpm.GPR/60)),
0)
+N("DWELL TIME"))*
(IF($AB210=0,0,IF($AB210=1,0.3,IF($AB210=2,0.5,IF($AB210&gt;2,1))))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_xlfn.IFS($AC210="да",1.2,$AC210="нет",1)*
_xlfn.IFS($AD210="да",1.2,$AD210="нет",1)*
IF(R210="статический",1,1.2)*
$X210*
INDEX(
{1.2;1;1.2;1.2;1;1.2;1.2;1.2;1.2;1.2;1.2;1;1.2;1.2;1.2;1.2;1;1;1.2;1.2;1.2;1;1;1;1;1.2;1.2;1.2;1.2;1;1;1;1;1.2;1.2;1.2;1.2;1.2;1.2;1.2;1.2;1;1;1.2;1;1;1;1;1.5;1;1;1.5;1.5;1.2},
MATCH($Q210,_xlpm.MI,0)))&gt;{0.02;0.04;0.06;0.1;0.2;0.4;0.6;0.8;1;2;4;6})),
{0;1;2;3;4;5;6;7;8;9;10;11;12},
0)))
+N("КОЭФФИЦИЕНТ КОНТАКТА"))))*
(_xlfn.IFS($X210&lt;0.1,$X210/1000,$X210&gt;25,5.2,AND($X210&gt;=0.1,$X210&lt;=25),(($X210*2+0.1)/10)*($X210/10)))*
IFERROR((_xlfn.LET(
_xlpm.MA,
{0;0.8;0.85;0.9;0.95;1},
_xlpm.MAA,
{0;1;2;3;4;5},
INDEX(_xlpm.MA,MATCH(SUMPRODUCT(--((IF(ROUND(_xlpm.MAA,1)&gt;5,5,ROUND($AB210,1)))&gt;{0;1;2;3;4;5})),_xlpm.MAA,0)))
+N("КОЭФФИЦИЕНТ КОЛ-ВО КОНСТРУКЦИЙ")),1)*
$AB210,0))*
(IF($Q210="цифровой",$AG210/15*$AI210,1)
+N("ДЛЯ ЦИФРЫ"))</f>
        <v/>
      </c>
      <c r="EY210" s="110">
        <f>IFERROR(EX210*AY210,0)</f>
        <v/>
      </c>
      <c r="EZ210" s="131">
        <f>IFERROR(DP210/EY210*1000,0)</f>
        <v/>
      </c>
      <c r="FA210" s="112">
        <f>IFERROR(FC210/FB210,0)</f>
        <v/>
      </c>
      <c r="FB210" s="112">
        <f>IFERROR((FC210/(EY210/FF210*#REF!))*0.825,0)</f>
        <v/>
      </c>
      <c r="FC210" s="112">
        <f>IFERROR(((EX210*30/AR210)*100)/30,0)</f>
        <v/>
      </c>
      <c r="FD210" s="112">
        <f>IFERROR(EY210/G210*100%,0)</f>
        <v/>
      </c>
      <c r="FE210" s="112">
        <f>IFERROR(FD210/FC210*100%,0)</f>
        <v/>
      </c>
      <c r="FF210" s="110">
        <f>IFERROR(AR210/30*AY210,0)</f>
        <v/>
      </c>
    </row>
    <row r="211" ht="13" customHeight="1">
      <c r="A211" s="59" t="n"/>
      <c r="B211" s="60" t="n"/>
      <c r="C211" s="60" t="n"/>
      <c r="D211" s="60">
        <f t="array" ref="D211">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MATCH($E211,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11" s="60">
        <f t="array" ref="E211">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MATCH($F211,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11" s="60" t="inlineStr"/>
      <c r="G211" s="60" t="n"/>
      <c r="H211" s="60">
        <f t="array" ref="H211">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MATCH($I211,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11" s="60" t="n"/>
      <c r="J211" s="60" t="n"/>
      <c r="K211" s="60" t="n"/>
      <c r="L211" s="60" t="n"/>
      <c r="M211" s="60" t="n"/>
      <c r="N211" s="60" t="n"/>
      <c r="O211" s="60" t="n"/>
      <c r="P211" s="60">
        <f t="array" ref="P211">
_xlfn.IFS(
ISNUMBER(MATCH($Q211,{"шелфбаннер","разделитель","монетница","чековая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ISNUMBER(MATCH($Q211,{"LED/LCD","видеокулер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ISNUMBER(MATCH($Q211,{"автомобиль","машина","выставочное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ISNUMBER(MATCH($Q211,{"билборд","лифтовая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ISNUMBER(MATCH($Q211,{"навигация","подвесной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ISNUMBER(MATCH($Q211,{"движущаяся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ISNUMBER(MATCH($Q211,{"каталог","журнал"},)),
"Пресса",
$Q211="","")</f>
        <v/>
      </c>
      <c r="Q211" s="60" t="n"/>
      <c r="R211" s="60">
        <f t="array" ref="R211">
IFERROR(
_xlfn.IFS(
OR(ISNUMBER(MATCH($Q211,{"экспозиция","макет","стенд","автостенд","авто стенд","выставочное пространство","выставочные стенды","модульные выставочные стенды","3Д конструкция","3D конструкция"},)),P211="Экспонирование"),
"нестандартный",
ISNUMBER(MATCH($Q211,{"скроллер","призматрон"},)),
"динамический",
$P211="Видео",
"цифровой",
OR($P211="Пресса",$P211="Щит",$P211="POSm",$P211="Подвес",$P211="Брендирование/оклейка"),
"статический"),"")</f>
        <v/>
      </c>
      <c r="S211" s="59" t="n"/>
      <c r="T211" s="60" t="n"/>
      <c r="U211" s="60" t="n"/>
      <c r="V211" s="60">
        <f>
IF(P211="Видео",
"цифровой постер/ролик",
IF(ISNUMBER(MATCH(Q211,{"короб световой","короб световой | лайтбокс","короб световой | кристалайт","лайтбокс","лайт бокс","кристалайт","LB","lightbox"},)),
"бэклит",
IF(P211="Брендирование/оклейка",
"перфарированная пленка/самоклейка",
IF(P211="Экспонирование",
"под запрос",
IF(P211="Подвес",
"баннер/ткань",
"")))))</f>
        <v/>
      </c>
      <c r="W211" s="59" t="n"/>
      <c r="X211" s="59" t="n"/>
      <c r="Y211" s="59" t="n"/>
      <c r="Z211" s="61" t="n"/>
      <c r="AA211" s="61" t="n"/>
      <c r="AB211" s="61">
        <f>IF(BL211&gt;0,Z211,0)</f>
        <v/>
      </c>
      <c r="AC211" s="59" t="n"/>
      <c r="AD211" s="59" t="n"/>
      <c r="AE211" s="59" t="n"/>
      <c r="AF211" s="59" t="n"/>
      <c r="AG211" s="59" t="n"/>
      <c r="AH211" s="59" t="n"/>
      <c r="AI211" s="59" t="n"/>
      <c r="AJ211" s="59" t="n"/>
      <c r="AK211" s="59" t="n"/>
      <c r="AL211" s="62">
        <f>IFERROR(IF(OR(R211="статический",R211="динамический",R211="нестандартный",R211="",R211=""),"-",IF(AND(AH211="-",AI211="-"),"-",AK211*3600/AH211*AI211)),"-")</f>
        <v/>
      </c>
      <c r="AM211" s="62">
        <f>IFERROR(IF(OR(R211="статический",R211="динамический",R211="",R211="", R211="BTL",R211="нестандартный"),"-",AG211*AI211*AL211/60),"-")</f>
        <v/>
      </c>
      <c r="AN211" s="63">
        <f>IFERROR(IF(AH211="","-",AG211*AI211/AH211),"-")</f>
        <v/>
      </c>
      <c r="AO211" s="59">
        <f>IFERROR(IF(OR($R211="статический",$R211="динамический",$R211="",$R211="",$R211="BTL",$R211="нестандартный"),"-",$AL211*$AY211),"-")</f>
        <v/>
      </c>
      <c r="AP211" s="62">
        <f>IFERROR(IF(OR($R211="статический",$R211="динамический",$R211="",$R211="",$R211="BTL",$R211="нестандартный"),"-",$AM211*AY211),"-")</f>
        <v/>
      </c>
      <c r="AQ211" s="64" t="n"/>
      <c r="AR211" s="61" t="n"/>
      <c r="AS211" s="61" t="n"/>
      <c r="AT211" s="61" t="n"/>
      <c r="AU211" s="65" t="n"/>
      <c r="AV211" s="124">
        <f>IFERROR(DR211/AT211*1000,"n/a")</f>
        <v/>
      </c>
      <c r="AW211" s="67" t="n"/>
      <c r="AX211" s="67" t="n"/>
      <c r="AY211" s="43">
        <f>IFERROR(IF(OR($AW211="",$AX211=""),"",_xlfn.DAYS($AX211+1,$AW211)),"")</f>
        <v/>
      </c>
      <c r="AZ211" s="68">
        <f t="array" ref="AZ211">
_xlfn.LET(_xlpm.COEFF,
IF($AW211+$AX211=0,0,IF(MAX(MIN($AX211,EOMONTH(AZ$15,0))-MAX($AW211,AZ$15)+1,)&gt;0,1,0)),
_xlfn.IFS(
$ES211="LisChannel",
_xlpm.COEFF*
INDEX({1;1;1.2;1.2;1;1;1;1;1.2;1.2;1.2;1.2},
MATCH(MONTH(AZ$15),
{1,2,3,4,5,6,7,8,9,10,11,12})),
CONCATENATE($ES211," ",$L211)="RussOutdoor метро",
_xlpm.COEFF*
INDEX({0.8;0.9;1.1;1.1;1;1;1;1;1.1;1.1;1.1;1.1},
MATCH(MONTH(AZ$15),
{1,2,3,4,5,6,7,8,9,10,11,12})),
$ES211&lt;&gt;"LisChannel",
_xlpm.COEFF,
$ES211&lt;&gt;"RussOutdoor",
_xlpm.COEFF))</f>
        <v/>
      </c>
      <c r="BA211" s="68">
        <f t="array" ref="BA211">
_xlfn.LET(_xlpm.COEFF,
IF($AW211+$AX211=0,0,IF(MAX(MIN($AX211,EOMONTH(BA$15,0))-MAX($AW211,BA$15)+1,)&gt;0,1,0)),
_xlfn.IFS(
$ES211="LisChannel",
_xlpm.COEFF*
INDEX({1;1;1.2;1.2;1;1;1;1;1.2;1.2;1.2;1.2},
MATCH(MONTH(BA$15),
{1,2,3,4,5,6,7,8,9,10,11,12})),
CONCATENATE($ES211," ",$L211)="RussOutdoor метро",
_xlpm.COEFF*
INDEX({0.8;0.9;1.1;1.1;1;1;1;1;1.1;1.1;1.1;1.1},
MATCH(MONTH(BA$15),
{1,2,3,4,5,6,7,8,9,10,11,12})),
$ES211&lt;&gt;"LisChannel",
_xlpm.COEFF,
$ES211&lt;&gt;"RussOutdoor",
_xlpm.COEFF))</f>
        <v/>
      </c>
      <c r="BB211" s="68">
        <f t="array" ref="BB211">
_xlfn.LET(_xlpm.COEFF,
IF($AW211+$AX211=0,0,IF(MAX(MIN($AX211,EOMONTH(BB$15,0))-MAX($AW211,BB$15)+1,)&gt;0,1,0)),
_xlfn.IFS(
$ES211="LisChannel",
_xlpm.COEFF*
INDEX({1;1;1.2;1.2;1;1;1;1;1.2;1.2;1.2;1.2},
MATCH(MONTH(BB$15),
{1,2,3,4,5,6,7,8,9,10,11,12})),
CONCATENATE($ES211," ",$L211)="RussOutdoor метро",
_xlpm.COEFF*
INDEX({0.8;0.9;1.1;1.1;1;1;1;1;1.1;1.1;1.1;1.1},
MATCH(MONTH(BB$15),
{1,2,3,4,5,6,7,8,9,10,11,12})),
$ES211&lt;&gt;"LisChannel",
_xlpm.COEFF,
$ES211&lt;&gt;"RussOutdoor",
_xlpm.COEFF))</f>
        <v/>
      </c>
      <c r="BC211" s="68">
        <f t="array" ref="BC211">
_xlfn.LET(_xlpm.COEFF,
IF($AW211+$AX211=0,0,IF(MAX(MIN($AX211,EOMONTH(BC$15,0))-MAX($AW211,BC$15)+1,)&gt;0,1,0)),
_xlfn.IFS(
$ES211="LisChannel",
_xlpm.COEFF*
INDEX({1;1;1.2;1.2;1;1;1;1;1.2;1.2;1.2;1.2},
MATCH(MONTH(BC$15),
{1,2,3,4,5,6,7,8,9,10,11,12})),
CONCATENATE($ES211," ",$L211)="RussOutdoor метро",
_xlpm.COEFF*
INDEX({0.8;0.9;1.1;1.1;1;1;1;1;1.1;1.1;1.1;1.1},
MATCH(MONTH(BC$15),
{1,2,3,4,5,6,7,8,9,10,11,12})),
$ES211&lt;&gt;"LisChannel",
_xlpm.COEFF,
$ES211&lt;&gt;"RussOutdoor",
_xlpm.COEFF))</f>
        <v/>
      </c>
      <c r="BD211" s="68">
        <f t="array" ref="BD211">
_xlfn.LET(_xlpm.COEFF,
IF($AW211+$AX211=0,0,IF(MAX(MIN($AX211,EOMONTH(BD$15,0))-MAX($AW211,BD$15)+1,)&gt;0,1,0)),
_xlfn.IFS(
$ES211="LisChannel",
_xlpm.COEFF*
INDEX({1;1;1.2;1.2;1;1;1;1;1.2;1.2;1.2;1.2},
MATCH(MONTH(BD$15),
{1,2,3,4,5,6,7,8,9,10,11,12})),
CONCATENATE($ES211," ",$L211)="RussOutdoor метро",
_xlpm.COEFF*
INDEX({0.8;0.9;1.1;1.1;1;1;1;1;1.1;1.1;1.1;1.1},
MATCH(MONTH(BD$15),
{1,2,3,4,5,6,7,8,9,10,11,12})),
$ES211&lt;&gt;"LisChannel",
_xlpm.COEFF,
$ES211&lt;&gt;"RussOutdoor",
_xlpm.COEFF))</f>
        <v/>
      </c>
      <c r="BE211" s="68">
        <f t="array" ref="BE211">
_xlfn.LET(_xlpm.COEFF,
IF($AW211+$AX211=0,0,IF(MAX(MIN($AX211,EOMONTH(BE$15,0))-MAX($AW211,BE$15)+1,)&gt;0,1,0)),
_xlfn.IFS(
$ES211="LisChannel",
_xlpm.COEFF*
INDEX({1;1;1.2;1.2;1;1;1;1;1.2;1.2;1.2;1.2},
MATCH(MONTH(BE$15),
{1,2,3,4,5,6,7,8,9,10,11,12})),
CONCATENATE($ES211," ",$L211)="RussOutdoor метро",
_xlpm.COEFF*
INDEX({0.8;0.9;1.1;1.1;1;1;1;1;1.1;1.1;1.1;1.1},
MATCH(MONTH(BE$15),
{1,2,3,4,5,6,7,8,9,10,11,12})),
$ES211&lt;&gt;"LisChannel",
_xlpm.COEFF,
$ES211&lt;&gt;"RussOutdoor",
_xlpm.COEFF))</f>
        <v/>
      </c>
      <c r="BF211" s="68">
        <f t="array" ref="BF211">
_xlfn.LET(_xlpm.COEFF,
IF($AW211+$AX211=0,0,IF(MAX(MIN($AX211,EOMONTH(BF$15,0))-MAX($AW211,BF$15)+1,)&gt;0,1,0)),
_xlfn.IFS(
$ES211="LisChannel",
_xlpm.COEFF*
INDEX({1;1;1.2;1.2;1;1;1;1;1.2;1.2;1.2;1.2},
MATCH(MONTH(BF$15),
{1,2,3,4,5,6,7,8,9,10,11,12})),
CONCATENATE($ES211," ",$L211)="RussOutdoor метро",
_xlpm.COEFF*
INDEX({0.8;0.9;1.1;1.1;1;1;1;1;1.1;1.1;1.1;1.1},
MATCH(MONTH(BF$15),
{1,2,3,4,5,6,7,8,9,10,11,12})),
$ES211&lt;&gt;"LisChannel",
_xlpm.COEFF,
$ES211&lt;&gt;"RussOutdoor",
_xlpm.COEFF))</f>
        <v/>
      </c>
      <c r="BG211" s="68">
        <f t="array" ref="BG211">
_xlfn.LET(_xlpm.COEFF,
IF($AW211+$AX211=0,0,IF(MAX(MIN($AX211,EOMONTH(BG$15,0))-MAX($AW211,BG$15)+1,)&gt;0,1,0)),
_xlfn.IFS(
$ES211="LisChannel",
_xlpm.COEFF*
INDEX({1;1;1.2;1.2;1;1;1;1;1.2;1.2;1.2;1.2},
MATCH(MONTH(BG$15),
{1,2,3,4,5,6,7,8,9,10,11,12})),
CONCATENATE($ES211," ",$L211)="RussOutdoor метро",
_xlpm.COEFF*
INDEX({0.8;0.9;1.1;1.1;1;1;1;1;1.1;1.1;1.1;1.1},
MATCH(MONTH(BG$15),
{1,2,3,4,5,6,7,8,9,10,11,12})),
$ES211&lt;&gt;"LisChannel",
_xlpm.COEFF,
$ES211&lt;&gt;"RussOutdoor",
_xlpm.COEFF))</f>
        <v/>
      </c>
      <c r="BH211" s="68">
        <f t="array" ref="BH211">
_xlfn.LET(_xlpm.COEFF,
IF($AW211+$AX211=0,0,IF(MAX(MIN($AX211,EOMONTH(BH$15,0))-MAX($AW211,BH$15)+1,)&gt;0,1,0)),
_xlfn.IFS(
$ES211="LisChannel",
_xlpm.COEFF*
INDEX({1;1;1.2;1.2;1;1;1;1;1.2;1.2;1.2;1.2},
MATCH(MONTH(BH$15),
{1,2,3,4,5,6,7,8,9,10,11,12})),
CONCATENATE($ES211," ",$L211)="RussOutdoor метро",
_xlpm.COEFF*
INDEX({0.8;0.9;1.1;1.1;1;1;1;1;1.1;1.1;1.1;1.1},
MATCH(MONTH(BH$15),
{1,2,3,4,5,6,7,8,9,10,11,12})),
$ES211&lt;&gt;"LisChannel",
_xlpm.COEFF,
$ES211&lt;&gt;"RussOutdoor",
_xlpm.COEFF))</f>
        <v/>
      </c>
      <c r="BI211" s="68">
        <f t="array" ref="BI211">
_xlfn.LET(_xlpm.COEFF,
IF($AW211+$AX211=0,0,IF(MAX(MIN($AX211,EOMONTH(BI$15,0))-MAX($AW211,BI$15)+1,)&gt;0,1,0)),
_xlfn.IFS(
$ES211="LisChannel",
_xlpm.COEFF*
INDEX({1;1;1.2;1.2;1;1;1;1;1.2;1.2;1.2;1.2},
MATCH(MONTH(BI$15),
{1,2,3,4,5,6,7,8,9,10,11,12})),
CONCATENATE($ES211," ",$L211)="RussOutdoor метро",
_xlpm.COEFF*
INDEX({0.8;0.9;1.1;1.1;1;1;1;1;1.1;1.1;1.1;1.1},
MATCH(MONTH(BI$15),
{1,2,3,4,5,6,7,8,9,10,11,12})),
$ES211&lt;&gt;"LisChannel",
_xlpm.COEFF,
$ES211&lt;&gt;"RussOutdoor",
_xlpm.COEFF))</f>
        <v/>
      </c>
      <c r="BJ211" s="68">
        <f t="array" ref="BJ211">
_xlfn.LET(_xlpm.COEFF,
IF($AW211+$AX211=0,0,IF(MAX(MIN($AX211,EOMONTH(BJ$15,0))-MAX($AW211,BJ$15)+1,)&gt;0,1,0)),
_xlfn.IFS(
$ES211="LisChannel",
_xlpm.COEFF*
INDEX({1;1;1.2;1.2;1;1;1;1;1.2;1.2;1.2;1.2},
MATCH(MONTH(BJ$15),
{1,2,3,4,5,6,7,8,9,10,11,12})),
CONCATENATE($ES211," ",$L211)="RussOutdoor метро",
_xlpm.COEFF*
INDEX({0.8;0.9;1.1;1.1;1;1;1;1;1.1;1.1;1.1;1.1},
MATCH(MONTH(BJ$15),
{1,2,3,4,5,6,7,8,9,10,11,12})),
$ES211&lt;&gt;"LisChannel",
_xlpm.COEFF,
$ES211&lt;&gt;"RussOutdoor",
_xlpm.COEFF))</f>
        <v/>
      </c>
      <c r="BK211" s="68">
        <f t="array" ref="BK211">
_xlfn.LET(_xlpm.COEFF,
IF($AW211+$AX211=0,0,IF(MAX(MIN($AX211,EOMONTH(BK$15,0))-MAX($AW211,BK$15)+1,)&gt;0,1,0)),
_xlfn.IFS(
$ES211="LisChannel",
_xlpm.COEFF*
INDEX({1;1;1.2;1.2;1;1;1;1;1.2;1.2;1.2;1.2},
MATCH(MONTH(BK$15),
{1,2,3,4,5,6,7,8,9,10,11,12})),
CONCATENATE($ES211," ",$L211)="RussOutdoor метро",
_xlpm.COEFF*
INDEX({0.8;0.9;1.1;1.1;1;1;1;1;1.1;1.1;1.1;1.1},
MATCH(MONTH(BK$15),
{1,2,3,4,5,6,7,8,9,10,11,12})),
$ES211&lt;&gt;"LisChannel",
_xlpm.COEFF,
$ES211&lt;&gt;"RussOutdoor",
_xlpm.COEFF))</f>
        <v/>
      </c>
      <c r="BL211" s="62">
        <f>COUNTIFS($AZ211:$BK211,"&gt;0")</f>
        <v/>
      </c>
      <c r="BM211" s="65" t="n"/>
      <c r="BN211" s="125">
        <f>$DJ211</f>
        <v/>
      </c>
      <c r="BO211" s="63">
        <f>$DQ211</f>
        <v/>
      </c>
      <c r="BP211" s="125">
        <f>
IFERROR(
IF($BL211=0,0,
$BN211*(1-$BO211)),
0)</f>
        <v/>
      </c>
      <c r="BQ211" s="125">
        <f t="array" ref="BQ211">
IFERROR(
_xlfn.IFS(
$DH211="день_1",
$BP211*$BL211/($AX211-$AW211+1)*AZ211*(DAY(EOMONTH(AZ$15,0))),
$DH211="день_2",
$BP211/30*MAX(MIN($AX211,EOMONTH(AZ$15,0))-MAX($AW211,AZ$15)+1,),
$DH211="раб.день",
$BP211/30*(IFERROR(
_xlfn.LET(_xlpm.VD,
CHOOSE(
{1;2;3;4;5;6;7;8;9;10;11;12;13;14;15;16;17;18},
45658,45659,45660,45661,45662,45663,45664,45665,45711,45724,45778,45779,45785,45786,45820,45821,45965,46022),
_xlfn.LET(_xlpm.DD,
MAX(MIN($AX211,EOMONTH(AZ$15,0))-MAX($AW211,AZ$15),),
_xlfn.IFS(
AND(MONTH($AW211)=MONTH(AZ$15),MONTH($AX211)&lt;&gt;MONTH(AZ$15)),
NETWORKDAYS.INTL($AW211,$AW211+_xlpm.DD,1,_xlpm.VD),
AND(MONTH($AW211)&lt;&gt;MONTH(AZ$15),MONTH($AX211)=MONTH(AZ$15)),
NETWORKDAYS.INTL(($AX211)-_xlpm.DD,$AX211,1,_xlpm.VD),
AND(MONTH($AW211)&lt;MONTH(AZ$15),MONTH($AX211)&gt;MONTH(AZ$15)),
NETWORKDAYS.INTL((EOMONTH(AZ$15-1,1))-_xlpm.DD,EOMONTH(AZ$15-1,1),1,_xlpm.VD),
AND(MONTH($AW211)=MONTH(AZ$15),MONTH($AX211)=MONTH(AZ$15)),
NETWORKDAYS.INTL($AW211,$AX211,1,_xlpm.VD)))),0)),
$DH211="месяц",
$BP211*AZ211,
$DH211="неделя",
$BP211*AZ211/7*(ROUNDUP((DAY(EOMONTH(AZ$15,0)))/4,0))),
0)</f>
        <v/>
      </c>
      <c r="BR211" s="125">
        <f t="array" ref="BR211">
IFERROR(
_xlfn.IFS(
$DH211="день_1",
$BP211*$BL211/($AX211-$AW211+1)*BA211*(DAY(EOMONTH(BA$15,0))),
$DH211="день_2",
$BP211/30*MAX(MIN($AX211,EOMONTH(BA$15,0))-MAX($AW211,BA$15)+1,),
$DH211="раб.день",
$BP211/30*(IFERROR(
_xlfn.LET(_xlpm.VD,
CHOOSE(
{1;2;3;4;5;6;7;8;9;10;11;12;13;14;15;16;17;18},
45658,45659,45660,45661,45662,45663,45664,45665,45711,45724,45778,45779,45785,45786,45820,45821,45965,46022),
_xlfn.LET(_xlpm.DD,
MAX(MIN($AX211,EOMONTH(BA$15,0))-MAX($AW211,BA$15),),
_xlfn.IFS(
AND(MONTH($AW211)=MONTH(BA$15),MONTH($AX211)&lt;&gt;MONTH(BA$15)),
NETWORKDAYS.INTL($AW211,$AW211+_xlpm.DD,1,_xlpm.VD),
AND(MONTH($AW211)&lt;&gt;MONTH(BA$15),MONTH($AX211)=MONTH(BA$15)),
NETWORKDAYS.INTL(($AX211)-_xlpm.DD,$AX211,1,_xlpm.VD),
AND(MONTH($AW211)&lt;MONTH(BA$15),MONTH($AX211)&gt;MONTH(BA$15)),
NETWORKDAYS.INTL((EOMONTH(BA$15-1,1))-_xlpm.DD,EOMONTH(BA$15-1,1),1,_xlpm.VD),
AND(MONTH($AW211)=MONTH(BA$15),MONTH($AX211)=MONTH(BA$15)),
NETWORKDAYS.INTL($AW211,$AX211,1,_xlpm.VD)))),0)),
$DH211="месяц",
$BP211*BA211,
$DH211="неделя",
$BP211*BA211/7*(ROUNDUP((DAY(EOMONTH(BA$15,0)))/4,0))),
0)</f>
        <v/>
      </c>
      <c r="BS211" s="125">
        <f t="array" ref="BS211">
IFERROR(
_xlfn.IFS(
$DH211="день_1",
$BP211*$BL211/($AX211-$AW211+1)*BB211*(DAY(EOMONTH(BB$15,0))),
$DH211="день_2",
$BP211/30*MAX(MIN($AX211,EOMONTH(BB$15,0))-MAX($AW211,BB$15)+1,),
$DH211="раб.день",
$BP211/30*(IFERROR(
_xlfn.LET(_xlpm.VD,
CHOOSE(
{1;2;3;4;5;6;7;8;9;10;11;12;13;14;15;16;17;18},
45658,45659,45660,45661,45662,45663,45664,45665,45711,45724,45778,45779,45785,45786,45820,45821,45965,46022),
_xlfn.LET(_xlpm.DD,
MAX(MIN($AX211,EOMONTH(BB$15,0))-MAX($AW211,BB$15),),
_xlfn.IFS(
AND(MONTH($AW211)=MONTH(BB$15),MONTH($AX211)&lt;&gt;MONTH(BB$15)),
NETWORKDAYS.INTL($AW211,$AW211+_xlpm.DD,1,_xlpm.VD),
AND(MONTH($AW211)&lt;&gt;MONTH(BB$15),MONTH($AX211)=MONTH(BB$15)),
NETWORKDAYS.INTL(($AX211)-_xlpm.DD,$AX211,1,_xlpm.VD),
AND(MONTH($AW211)&lt;MONTH(BB$15),MONTH($AX211)&gt;MONTH(BB$15)),
NETWORKDAYS.INTL((EOMONTH(BB$15-1,1))-_xlpm.DD,EOMONTH(BB$15-1,1),1,_xlpm.VD),
AND(MONTH($AW211)=MONTH(BB$15),MONTH($AX211)=MONTH(BB$15)),
NETWORKDAYS.INTL($AW211,$AX211,1,_xlpm.VD)))),0)),
$DH211="месяц",
$BP211*BB211,
$DH211="неделя",
$BP211*BB211/7*(ROUNDUP((DAY(EOMONTH(BB$15,0)))/4,0))),
0)</f>
        <v/>
      </c>
      <c r="BT211" s="125">
        <f t="array" ref="BT211">
IFERROR(
_xlfn.IFS(
$DH211="день_1",
$BP211*$BL211/($AX211-$AW211+1)*BC211*(DAY(EOMONTH(BC$15,0))),
$DH211="день_2",
$BP211/30*MAX(MIN($AX211,EOMONTH(BC$15,0))-MAX($AW211,BC$15)+1,),
$DH211="раб.день",
$BP211/30*(IFERROR(
_xlfn.LET(_xlpm.VD,
CHOOSE(
{1;2;3;4;5;6;7;8;9;10;11;12;13;14;15;16;17;18},
45658,45659,45660,45661,45662,45663,45664,45665,45711,45724,45778,45779,45785,45786,45820,45821,45965,46022),
_xlfn.LET(_xlpm.DD,
MAX(MIN($AX211,EOMONTH(BC$15,0))-MAX($AW211,BC$15),),
_xlfn.IFS(
AND(MONTH($AW211)=MONTH(BC$15),MONTH($AX211)&lt;&gt;MONTH(BC$15)),
NETWORKDAYS.INTL($AW211,$AW211+_xlpm.DD,1,_xlpm.VD),
AND(MONTH($AW211)&lt;&gt;MONTH(BC$15),MONTH($AX211)=MONTH(BC$15)),
NETWORKDAYS.INTL(($AX211)-_xlpm.DD,$AX211,1,_xlpm.VD),
AND(MONTH($AW211)&lt;MONTH(BC$15),MONTH($AX211)&gt;MONTH(BC$15)),
NETWORKDAYS.INTL((EOMONTH(BC$15-1,1))-_xlpm.DD,EOMONTH(BC$15-1,1),1,_xlpm.VD),
AND(MONTH($AW211)=MONTH(BC$15),MONTH($AX211)=MONTH(BC$15)),
NETWORKDAYS.INTL($AW211,$AX211,1,_xlpm.VD)))),0)),
$DH211="месяц",
$BP211*BC211,
$DH211="неделя",
$BP211*BC211/7*(ROUNDUP((DAY(EOMONTH(BC$15,0)))/4,0))),
0)</f>
        <v/>
      </c>
      <c r="BU211" s="125">
        <f t="array" ref="BU211">
IFERROR(
_xlfn.IFS(
$DH211="день_1",
$BP211*$BL211/($AX211-$AW211+1)*BD211*(DAY(EOMONTH(BD$15,0))),
$DH211="день_2",
$BP211/30*MAX(MIN($AX211,EOMONTH(BD$15,0))-MAX($AW211,BD$15)+1,),
$DH211="раб.день",
$BP211/30*(IFERROR(
_xlfn.LET(_xlpm.VD,
CHOOSE(
{1;2;3;4;5;6;7;8;9;10;11;12;13;14;15;16;17;18},
45658,45659,45660,45661,45662,45663,45664,45665,45711,45724,45778,45779,45785,45786,45820,45821,45965,46022),
_xlfn.LET(_xlpm.DD,
MAX(MIN($AX211,EOMONTH(BD$15,0))-MAX($AW211,BD$15),),
_xlfn.IFS(
AND(MONTH($AW211)=MONTH(BD$15),MONTH($AX211)&lt;&gt;MONTH(BD$15)),
NETWORKDAYS.INTL($AW211,$AW211+_xlpm.DD,1,_xlpm.VD),
AND(MONTH($AW211)&lt;&gt;MONTH(BD$15),MONTH($AX211)=MONTH(BD$15)),
NETWORKDAYS.INTL(($AX211)-_xlpm.DD,$AX211,1,_xlpm.VD),
AND(MONTH($AW211)&lt;MONTH(BD$15),MONTH($AX211)&gt;MONTH(BD$15)),
NETWORKDAYS.INTL((EOMONTH(BD$15-1,1))-_xlpm.DD,EOMONTH(BD$15-1,1),1,_xlpm.VD),
AND(MONTH($AW211)=MONTH(BD$15),MONTH($AX211)=MONTH(BD$15)),
NETWORKDAYS.INTL($AW211,$AX211,1,_xlpm.VD)))),0)),
$DH211="месяц",
$BP211*BD211,
$DH211="неделя",
$BP211*BD211/7*(ROUNDUP((DAY(EOMONTH(BD$15,0)))/4,0))),
0)</f>
        <v/>
      </c>
      <c r="BV211" s="125">
        <f t="array" ref="BV211">
IFERROR(
_xlfn.IFS(
$DH211="день_1",
$BP211*$BL211/($AX211-$AW211+1)*BE211*(DAY(EOMONTH(BE$15,0))),
$DH211="день_2",
$BP211/30*MAX(MIN($AX211,EOMONTH(BE$15,0))-MAX($AW211,BE$15)+1,),
$DH211="раб.день",
$BP211/30*(IFERROR(
_xlfn.LET(_xlpm.VD,
CHOOSE(
{1;2;3;4;5;6;7;8;9;10;11;12;13;14;15;16;17;18},
45658,45659,45660,45661,45662,45663,45664,45665,45711,45724,45778,45779,45785,45786,45820,45821,45965,46022),
_xlfn.LET(_xlpm.DD,
MAX(MIN($AX211,EOMONTH(BE$15,0))-MAX($AW211,BE$15),),
_xlfn.IFS(
AND(MONTH($AW211)=MONTH(BE$15),MONTH($AX211)&lt;&gt;MONTH(BE$15)),
NETWORKDAYS.INTL($AW211,$AW211+_xlpm.DD,1,_xlpm.VD),
AND(MONTH($AW211)&lt;&gt;MONTH(BE$15),MONTH($AX211)=MONTH(BE$15)),
NETWORKDAYS.INTL(($AX211)-_xlpm.DD,$AX211,1,_xlpm.VD),
AND(MONTH($AW211)&lt;MONTH(BE$15),MONTH($AX211)&gt;MONTH(BE$15)),
NETWORKDAYS.INTL((EOMONTH(BE$15-1,1))-_xlpm.DD,EOMONTH(BE$15-1,1),1,_xlpm.VD),
AND(MONTH($AW211)=MONTH(BE$15),MONTH($AX211)=MONTH(BE$15)),
NETWORKDAYS.INTL($AW211,$AX211,1,_xlpm.VD)))),0)),
$DH211="месяц",
$BP211*BE211,
$DH211="неделя",
$BP211*BE211/7*(ROUNDUP((DAY(EOMONTH(BE$15,0)))/4,0))),
0)</f>
        <v/>
      </c>
      <c r="BW211" s="125">
        <f t="array" ref="BW211">
IFERROR(
_xlfn.IFS(
$DH211="день_1",
$BP211*$BL211/($AX211-$AW211+1)*BF211*(DAY(EOMONTH(BF$15,0))),
$DH211="день_2",
$BP211/30*MAX(MIN($AX211,EOMONTH(BF$15,0))-MAX($AW211,BF$15)+1,),
$DH211="раб.день",
$BP211/30*(IFERROR(
_xlfn.LET(_xlpm.VD,
CHOOSE(
{1;2;3;4;5;6;7;8;9;10;11;12;13;14;15;16;17;18},
45658,45659,45660,45661,45662,45663,45664,45665,45711,45724,45778,45779,45785,45786,45820,45821,45965,46022),
_xlfn.LET(_xlpm.DD,
MAX(MIN($AX211,EOMONTH(BF$15,0))-MAX($AW211,BF$15),),
_xlfn.IFS(
AND(MONTH($AW211)=MONTH(BF$15),MONTH($AX211)&lt;&gt;MONTH(BF$15)),
NETWORKDAYS.INTL($AW211,$AW211+_xlpm.DD,1,_xlpm.VD),
AND(MONTH($AW211)&lt;&gt;MONTH(BF$15),MONTH($AX211)=MONTH(BF$15)),
NETWORKDAYS.INTL(($AX211)-_xlpm.DD,$AX211,1,_xlpm.VD),
AND(MONTH($AW211)&lt;MONTH(BF$15),MONTH($AX211)&gt;MONTH(BF$15)),
NETWORKDAYS.INTL((EOMONTH(BF$15-1,1))-_xlpm.DD,EOMONTH(BF$15-1,1),1,_xlpm.VD),
AND(MONTH($AW211)=MONTH(BF$15),MONTH($AX211)=MONTH(BF$15)),
NETWORKDAYS.INTL($AW211,$AX211,1,_xlpm.VD)))),0)),
$DH211="месяц",
$BP211*BF211,
$DH211="неделя",
$BP211*BF211/7*(ROUNDUP((DAY(EOMONTH(BF$15,0)))/4,0))),
0)</f>
        <v/>
      </c>
      <c r="BX211" s="125">
        <f t="array" ref="BX211">
IFERROR(
_xlfn.IFS(
$DH211="день_1",
$BP211*$BL211/($AX211-$AW211+1)*BG211*(DAY(EOMONTH(BG$15,0))),
$DH211="день_2",
$BP211/30*MAX(MIN($AX211,EOMONTH(BG$15,0))-MAX($AW211,BG$15)+1,),
$DH211="раб.день",
$BP211/30*(IFERROR(
_xlfn.LET(_xlpm.VD,
CHOOSE(
{1;2;3;4;5;6;7;8;9;10;11;12;13;14;15;16;17;18},
45658,45659,45660,45661,45662,45663,45664,45665,45711,45724,45778,45779,45785,45786,45820,45821,45965,46022),
_xlfn.LET(_xlpm.DD,
MAX(MIN($AX211,EOMONTH(BG$15,0))-MAX($AW211,BG$15),),
_xlfn.IFS(
AND(MONTH($AW211)=MONTH(BG$15),MONTH($AX211)&lt;&gt;MONTH(BG$15)),
NETWORKDAYS.INTL($AW211,$AW211+_xlpm.DD,1,_xlpm.VD),
AND(MONTH($AW211)&lt;&gt;MONTH(BG$15),MONTH($AX211)=MONTH(BG$15)),
NETWORKDAYS.INTL(($AX211)-_xlpm.DD,$AX211,1,_xlpm.VD),
AND(MONTH($AW211)&lt;MONTH(BG$15),MONTH($AX211)&gt;MONTH(BG$15)),
NETWORKDAYS.INTL((EOMONTH(BG$15-1,1))-_xlpm.DD,EOMONTH(BG$15-1,1),1,_xlpm.VD),
AND(MONTH($AW211)=MONTH(BG$15),MONTH($AX211)=MONTH(BG$15)),
NETWORKDAYS.INTL($AW211,$AX211,1,_xlpm.VD)))),0)),
$DH211="месяц",
$BP211*BG211,
$DH211="неделя",
$BP211*BG211/7*(ROUNDUP((DAY(EOMONTH(BG$15,0)))/4,0))),
0)</f>
        <v/>
      </c>
      <c r="BY211" s="125">
        <f t="array" ref="BY211">
IFERROR(
_xlfn.IFS(
$DH211="день_1",
$BP211*$BL211/($AX211-$AW211+1)*BH211*(DAY(EOMONTH(BH$15,0))),
$DH211="день_2",
$BP211/30*MAX(MIN($AX211,EOMONTH(BH$15,0))-MAX($AW211,BH$15)+1,),
$DH211="раб.день",
$BP211/30*(IFERROR(
_xlfn.LET(_xlpm.VD,
CHOOSE(
{1;2;3;4;5;6;7;8;9;10;11;12;13;14;15;16;17;18},
45658,45659,45660,45661,45662,45663,45664,45665,45711,45724,45778,45779,45785,45786,45820,45821,45965,46022),
_xlfn.LET(_xlpm.DD,
MAX(MIN($AX211,EOMONTH(BH$15,0))-MAX($AW211,BH$15),),
_xlfn.IFS(
AND(MONTH($AW211)=MONTH(BH$15),MONTH($AX211)&lt;&gt;MONTH(BH$15)),
NETWORKDAYS.INTL($AW211,$AW211+_xlpm.DD,1,_xlpm.VD),
AND(MONTH($AW211)&lt;&gt;MONTH(BH$15),MONTH($AX211)=MONTH(BH$15)),
NETWORKDAYS.INTL(($AX211)-_xlpm.DD,$AX211,1,_xlpm.VD),
AND(MONTH($AW211)&lt;MONTH(BH$15),MONTH($AX211)&gt;MONTH(BH$15)),
NETWORKDAYS.INTL((EOMONTH(BH$15-1,1))-_xlpm.DD,EOMONTH(BH$15-1,1),1,_xlpm.VD),
AND(MONTH($AW211)=MONTH(BH$15),MONTH($AX211)=MONTH(BH$15)),
NETWORKDAYS.INTL($AW211,$AX211,1,_xlpm.VD)))),0)),
$DH211="месяц",
$BP211*BH211,
$DH211="неделя",
$BP211*BH211/7*(ROUNDUP((DAY(EOMONTH(BH$15,0)))/4,0))),
0)</f>
        <v/>
      </c>
      <c r="BZ211" s="125">
        <f t="array" ref="BZ211">
IFERROR(
_xlfn.IFS(
$DH211="день_1",
$BP211*$BL211/($AX211-$AW211+1)*BI211*(DAY(EOMONTH(BI$15,0))),
$DH211="день_2",
$BP211/30*MAX(MIN($AX211,EOMONTH(BI$15,0))-MAX($AW211,BI$15)+1,),
$DH211="раб.день",
$BP211/30*(IFERROR(
_xlfn.LET(_xlpm.VD,
CHOOSE(
{1;2;3;4;5;6;7;8;9;10;11;12;13;14;15;16;17;18},
45658,45659,45660,45661,45662,45663,45664,45665,45711,45724,45778,45779,45785,45786,45820,45821,45965,46022),
_xlfn.LET(_xlpm.DD,
MAX(MIN($AX211,EOMONTH(BI$15,0))-MAX($AW211,BI$15),),
_xlfn.IFS(
AND(MONTH($AW211)=MONTH(BI$15),MONTH($AX211)&lt;&gt;MONTH(BI$15)),
NETWORKDAYS.INTL($AW211,$AW211+_xlpm.DD,1,_xlpm.VD),
AND(MONTH($AW211)&lt;&gt;MONTH(BI$15),MONTH($AX211)=MONTH(BI$15)),
NETWORKDAYS.INTL(($AX211)-_xlpm.DD,$AX211,1,_xlpm.VD),
AND(MONTH($AW211)&lt;MONTH(BI$15),MONTH($AX211)&gt;MONTH(BI$15)),
NETWORKDAYS.INTL((EOMONTH(BI$15-1,1))-_xlpm.DD,EOMONTH(BI$15-1,1),1,_xlpm.VD),
AND(MONTH($AW211)=MONTH(BI$15),MONTH($AX211)=MONTH(BI$15)),
NETWORKDAYS.INTL($AW211,$AX211,1,_xlpm.VD)))),0)),
$DH211="месяц",
$BP211*BI211,
$DH211="неделя",
$BP211*BI211/7*(ROUNDUP((DAY(EOMONTH(BI$15,0)))/4,0))),
0)</f>
        <v/>
      </c>
      <c r="CA211" s="125">
        <f t="array" ref="CA211">
IFERROR(
_xlfn.IFS(
$DH211="день_1",
$BP211*$BL211/($AX211-$AW211+1)*BJ211*(DAY(EOMONTH(BJ$15,0))),
$DH211="день_2",
$BP211/30*MAX(MIN($AX211,EOMONTH(BJ$15,0))-MAX($AW211,BJ$15)+1,),
$DH211="раб.день",
$BP211/30*(IFERROR(
_xlfn.LET(_xlpm.VD,
CHOOSE(
{1;2;3;4;5;6;7;8;9;10;11;12;13;14;15;16;17;18},
45658,45659,45660,45661,45662,45663,45664,45665,45711,45724,45778,45779,45785,45786,45820,45821,45965,46022),
_xlfn.LET(_xlpm.DD,
MAX(MIN($AX211,EOMONTH(BJ$15,0))-MAX($AW211,BJ$15),),
_xlfn.IFS(
AND(MONTH($AW211)=MONTH(BJ$15),MONTH($AX211)&lt;&gt;MONTH(BJ$15)),
NETWORKDAYS.INTL($AW211,$AW211+_xlpm.DD,1,_xlpm.VD),
AND(MONTH($AW211)&lt;&gt;MONTH(BJ$15),MONTH($AX211)=MONTH(BJ$15)),
NETWORKDAYS.INTL(($AX211)-_xlpm.DD,$AX211,1,_xlpm.VD),
AND(MONTH($AW211)&lt;MONTH(BJ$15),MONTH($AX211)&gt;MONTH(BJ$15)),
NETWORKDAYS.INTL((EOMONTH(BJ$15-1,1))-_xlpm.DD,EOMONTH(BJ$15-1,1),1,_xlpm.VD),
AND(MONTH($AW211)=MONTH(BJ$15),MONTH($AX211)=MONTH(BJ$15)),
NETWORKDAYS.INTL($AW211,$AX211,1,_xlpm.VD)))),0)),
$DH211="месяц",
$BP211*BJ211,
$DH211="неделя",
$BP211*BJ211/7*(ROUNDUP((DAY(EOMONTH(BJ$15,0)))/4,0))),
0)</f>
        <v/>
      </c>
      <c r="CB211" s="125">
        <f t="array" ref="CB211">
IFERROR(
_xlfn.IFS(
$DH211="день_1",
$BP211*$BL211/($AX211-$AW211+1)*BK211*(DAY(EOMONTH(BK$15,0))),
$DH211="день_2",
$BP211/30*MAX(MIN($AX211,EOMONTH(BK$15,0))-MAX($AW211,BK$15)+1,),
$DH211="раб.день",
$BP211/30*(IFERROR(
_xlfn.LET(_xlpm.VD,
CHOOSE(
{1;2;3;4;5;6;7;8;9;10;11;12;13;14;15;16;17;18},
45658,45659,45660,45661,45662,45663,45664,45665,45711,45724,45778,45779,45785,45786,45820,45821,45965,46022),
_xlfn.LET(_xlpm.DD,
MAX(MIN($AX211,EOMONTH(BK$15,0))-MAX($AW211,BK$15),),
_xlfn.IFS(
AND(MONTH($AW211)=MONTH(BK$15),MONTH($AX211)&lt;&gt;MONTH(BK$15)),
NETWORKDAYS.INTL($AW211,$AW211+_xlpm.DD,1,_xlpm.VD),
AND(MONTH($AW211)&lt;&gt;MONTH(BK$15),MONTH($AX211)=MONTH(BK$15)),
NETWORKDAYS.INTL(($AX211)-_xlpm.DD,$AX211,1,_xlpm.VD),
AND(MONTH($AW211)&lt;MONTH(BK$15),MONTH($AX211)&gt;MONTH(BK$15)),
NETWORKDAYS.INTL((EOMONTH(BK$15-1,1))-_xlpm.DD,EOMONTH(BK$15-1,1),1,_xlpm.VD),
AND(MONTH($AW211)=MONTH(BK$15),MONTH($AX211)=MONTH(BK$15)),
NETWORKDAYS.INTL($AW211,$AX211,1,_xlpm.VD)))),0)),
$DH211="месяц",
$BP211*BK211,
$DH211="неделя",
$BP211*BK211/7*(ROUNDUP((DAY(EOMONTH(BK$15,0)))/4,0))),
0)</f>
        <v/>
      </c>
      <c r="CC211" s="125">
        <f>SUM($BQ211:$CB211)</f>
        <v/>
      </c>
      <c r="CD211" s="126">
        <f>SUM($EH211:$EH211)</f>
        <v/>
      </c>
      <c r="CE211" s="126">
        <f>$CD211*$AB211</f>
        <v/>
      </c>
      <c r="CF211" s="126">
        <f>SUM($EK211:$EK211)</f>
        <v/>
      </c>
      <c r="CG211" s="126">
        <f>$CF211*$AB211</f>
        <v/>
      </c>
      <c r="CH211" s="126">
        <f>SUM($CC211,$CE211,$CG211)</f>
        <v/>
      </c>
      <c r="CI211" s="126">
        <f>$CH211*(1+$CM211)</f>
        <v/>
      </c>
      <c r="CJ211" s="127" t="n">
        <v>0</v>
      </c>
      <c r="CK211" s="126">
        <f>SUM($CH211:$CH211)*(1+$CJ211)</f>
        <v/>
      </c>
      <c r="CL211" s="126">
        <f>SUM($CH211:$CH211)*(1+$CM211)</f>
        <v/>
      </c>
      <c r="CM211" s="59" t="inlineStr">
        <is>
          <t>20%</t>
        </is>
      </c>
      <c r="CN211" s="59" t="n"/>
      <c r="CO211" s="72" t="n"/>
      <c r="CP211" s="59" t="n"/>
      <c r="CQ211" s="73" t="n"/>
      <c r="CR211" s="73" t="n"/>
      <c r="CS211" s="73" t="n"/>
      <c r="CT211" s="72" t="n"/>
      <c r="CU211" s="79" t="inlineStr">
        <is>
          <t> </t>
        </is>
      </c>
      <c r="CV211" s="60" t="n"/>
      <c r="CW211" s="60" t="n"/>
      <c r="CX211" s="60" t="n"/>
      <c r="CY211" s="127">
        <f>IFERROR(($CC211-$EE211)/($EE211/(1-$DQ211)),0)</f>
        <v/>
      </c>
      <c r="CZ211" s="127">
        <f>IFERROR(1-$EI211/($CE211),0)</f>
        <v/>
      </c>
      <c r="DA211" s="127">
        <f>IFERROR(1-$EL211/($CG211),0)</f>
        <v/>
      </c>
      <c r="DB211" s="126">
        <f>ROUND(IFERROR(($CI211/(1+$CM211)-$EN211),0),2)</f>
        <v/>
      </c>
      <c r="DC211" s="128" t="n"/>
      <c r="DD211" s="125" t="n"/>
      <c r="DE211" s="75" t="n">
        <v>0</v>
      </c>
      <c r="DF211" s="128" t="n"/>
      <c r="DG211" s="125">
        <f>IF($DC211=0,0,$DD211*($DC211*100%-$DE211*$DF211))*SUM($AB211:$AB211)</f>
        <v/>
      </c>
      <c r="DH211" s="129" t="inlineStr">
        <is>
          <t>месяц</t>
        </is>
      </c>
      <c r="DI211" s="130">
        <f t="array" ref="DI211">IFERROR(
IF($ES211="LisChannel",
(ROUND(((INDEX({174.625;153.888888888889;130.972222222222},MATCH($AI211,{2;3;4}),0))*$AG211*$AI211),2)),0),0)</f>
        <v/>
      </c>
      <c r="DJ211" s="130">
        <f>
_xlfn.LET(_xlpm.X,
IFERROR(
IF($ES211="НовиковТВ",
(_xlfn.LET(_xlpm.NTV,
_xlfn.LET(_xlpm.MIN,350000,
IF(SUMIFS($DI:$DI,$ES:$ES,"НовиковТВ")&lt;=_xlpm.MIN,
(SUMIFS($DI:$DI,$ES:$ES,"НовиковТВ")/(COUNTIFS($ES:$ES,"НовиковТВ")))*_xlpm.MIN/SUMIFS($DI:$DI,$ES:$ES,"НовиковТВ"),
DI211)),
_xlpm.NTV+$DG211/(1-(1-(_xlpm.NTV)*(1-$DL211)*(1-$DM211)*(1-$DN211)*(1-$DO211)*(1-$DP211)/_xlpm.NTV))))/(1+$EP211),
$DI211+$DG211/(1-(1-($DI211)*(1-$DL211)*(1-$DM211)*(1-$DN211)*(1-$DO211)*(1-$DP211)/$DI211))),
0),
_xlpm.X*(1+$CM211)*(1+$CW211)-_xlpm.X*(1+$CM211)+_xlpm.X)</f>
        <v/>
      </c>
      <c r="DK211" s="125" t="inlineStr">
        <is>
          <t>послед.</t>
        </is>
      </c>
      <c r="DL211" s="63" t="n">
        <v>0</v>
      </c>
      <c r="DM211" s="63" t="n">
        <v>0</v>
      </c>
      <c r="DN211" s="63" t="n">
        <v>0</v>
      </c>
      <c r="DO211" s="63" t="n">
        <v>0</v>
      </c>
      <c r="DP211" s="63" t="n">
        <v>0</v>
      </c>
      <c r="DQ211" s="63">
        <f t="array" ref="DQ211">IFERROR(_xlfn.IFS(
$DK211="послед.",1-(1-$DL211)*(1-$DM211)*(1-$DN211)*(1-$DO211)*(1-$DP211),
$DK211="сумм.",$DL211+$DM211+$DN211+$DO211+$DP211),
0)</f>
        <v/>
      </c>
      <c r="DR211" s="125">
        <f t="array" ref="DR211">
IFERROR(
_xlfn.IFS(
$BL211=0,
0,
$BL211&gt;0,
_xlfn.IFS($DK211="послед.",
$DJ211*(1-$DL211)*(1-$DM211)*(1-$DN211)*(1-$DO211)*(1-$DP211),
$DK211="сумм.",
$DJ211*(1-($DL211+$DM211+$DN211+$DO211+$DP211)))),0)</f>
        <v/>
      </c>
      <c r="DS211" s="125">
        <f t="array" ref="DS211">
IFERROR(_xlfn.IFS(
$DH211="день_1",
$DR211*$BL211/($AX211-$AW211+1)*AZ211*(DAY(EOMONTH(AZ$15,0))),
$DH211="день_2",
$DR211/30*MAX(MIN($AX211,EOMONTH(AZ$15,0))-MAX($AW211,AZ$15)+1,),
$DH211="раб.день",
$DR211/30*(IFERROR(
_xlfn.LET(_xlpm.VD,
CHOOSE(
{1;2;3;4;5;6;7;8;9;10;11;12;13;14;15;16;17;18},
45658,45659,45660,45661,45662,45663,45664,45665,45711,45724,45778,45779,45785,45786,45820,45821,45965,46022),
_xlfn.LET(_xlpm.DD,
MAX(MIN($AX211,EOMONTH(AZ$15,0))-MAX($AW211,AZ$15),),
_xlfn.IFS(
AND(MONTH($AW211)=MONTH(AZ$15),MONTH($AX211)&lt;&gt;MONTH(AZ$15)),
NETWORKDAYS.INTL($AW211,$AW211+_xlpm.DD,1,_xlpm.VD),
AND(MONTH($AW211)&lt;&gt;MONTH(AZ$15),MONTH($AX211)=MONTH(AZ$15)),
NETWORKDAYS.INTL(($AX211)-_xlpm.DD,$AX211,1,_xlpm.VD),
AND(MONTH($AW211)&lt;MONTH(AZ$15),MONTH($AX211)&gt;MONTH(AZ$15)),
NETWORKDAYS.INTL((EOMONTH(AZ$15-1,1))-_xlpm.DD,EOMONTH(AZ$15-1,1),1,_xlpm.VD),
AND(MONTH($AW211)=MONTH(AZ$15),MONTH($AX211)=MONTH(AZ$15)),
NETWORKDAYS.INTL($AW211,$AX211,1,_xlpm.VD)))),0)),
$DH211="месяц",
$DR211*AZ211,
$DH211="неделя",
$DR211*AZ211/7*(ROUNDUP((DAY(EOMONTH(AZ$15,0)))/4,0))),
0)</f>
        <v/>
      </c>
      <c r="DT211" s="125">
        <f t="array" ref="DT211">
IFERROR(_xlfn.IFS(
$DH211="день_1",
$DR211*$BL211/($AX211-$AW211+1)*BA211*(DAY(EOMONTH(BA$15,0))),
$DH211="день_2",
$DR211/30*MAX(MIN($AX211,EOMONTH(BA$15,0))-MAX($AW211,BA$15)+1,),
$DH211="раб.день",
$DR211/30*(IFERROR(
_xlfn.LET(_xlpm.VD,
CHOOSE(
{1;2;3;4;5;6;7;8;9;10;11;12;13;14;15;16;17;18},
45658,45659,45660,45661,45662,45663,45664,45665,45711,45724,45778,45779,45785,45786,45820,45821,45965,46022),
_xlfn.LET(_xlpm.DD,
MAX(MIN($AX211,EOMONTH(BA$15,0))-MAX($AW211,BA$15),),
_xlfn.IFS(
AND(MONTH($AW211)=MONTH(BA$15),MONTH($AX211)&lt;&gt;MONTH(BA$15)),
NETWORKDAYS.INTL($AW211,$AW211+_xlpm.DD,1,_xlpm.VD),
AND(MONTH($AW211)&lt;&gt;MONTH(BA$15),MONTH($AX211)=MONTH(BA$15)),
NETWORKDAYS.INTL(($AX211)-_xlpm.DD,$AX211,1,_xlpm.VD),
AND(MONTH($AW211)&lt;MONTH(BA$15),MONTH($AX211)&gt;MONTH(BA$15)),
NETWORKDAYS.INTL((EOMONTH(BA$15-1,1))-_xlpm.DD,EOMONTH(BA$15-1,1),1,_xlpm.VD),
AND(MONTH($AW211)=MONTH(BA$15),MONTH($AX211)=MONTH(BA$15)),
NETWORKDAYS.INTL($AW211,$AX211,1,_xlpm.VD)))),0)),
$DH211="месяц",
$DR211*BA211,
$DH211="неделя",
$DR211*BA211/7*(ROUNDUP((DAY(EOMONTH(BA$15,0)))/4,0))),
0)</f>
        <v/>
      </c>
      <c r="DU211" s="125">
        <f t="array" ref="DU211">
IFERROR(_xlfn.IFS(
$DH211="день_1",
$DR211*$BL211/($AX211-$AW211+1)*BB211*(DAY(EOMONTH(BB$15,0))),
$DH211="день_2",
$DR211/30*MAX(MIN($AX211,EOMONTH(BB$15,0))-MAX($AW211,BB$15)+1,),
$DH211="раб.день",
$DR211/30*(IFERROR(
_xlfn.LET(_xlpm.VD,
CHOOSE(
{1;2;3;4;5;6;7;8;9;10;11;12;13;14;15;16;17;18},
45658,45659,45660,45661,45662,45663,45664,45665,45711,45724,45778,45779,45785,45786,45820,45821,45965,46022),
_xlfn.LET(_xlpm.DD,
MAX(MIN($AX211,EOMONTH(BB$15,0))-MAX($AW211,BB$15),),
_xlfn.IFS(
AND(MONTH($AW211)=MONTH(BB$15),MONTH($AX211)&lt;&gt;MONTH(BB$15)),
NETWORKDAYS.INTL($AW211,$AW211+_xlpm.DD,1,_xlpm.VD),
AND(MONTH($AW211)&lt;&gt;MONTH(BB$15),MONTH($AX211)=MONTH(BB$15)),
NETWORKDAYS.INTL(($AX211)-_xlpm.DD,$AX211,1,_xlpm.VD),
AND(MONTH($AW211)&lt;MONTH(BB$15),MONTH($AX211)&gt;MONTH(BB$15)),
NETWORKDAYS.INTL((EOMONTH(BB$15-1,1))-_xlpm.DD,EOMONTH(BB$15-1,1),1,_xlpm.VD),
AND(MONTH($AW211)=MONTH(BB$15),MONTH($AX211)=MONTH(BB$15)),
NETWORKDAYS.INTL($AW211,$AX211,1,_xlpm.VD)))),0)),
$DH211="месяц",
$DR211*BB211,
$DH211="неделя",
$DR211*BB211/7*(ROUNDUP((DAY(EOMONTH(BB$15,0)))/4,0))),
0)</f>
        <v/>
      </c>
      <c r="DV211" s="125">
        <f t="array" ref="DV211">
IFERROR(_xlfn.IFS(
$DH211="день_1",
$DR211*$BL211/($AX211-$AW211+1)*BC211*(DAY(EOMONTH(BC$15,0))),
$DH211="день_2",
$DR211/30*MAX(MIN($AX211,EOMONTH(BC$15,0))-MAX($AW211,BC$15)+1,),
$DH211="раб.день",
$DR211/30*(IFERROR(
_xlfn.LET(_xlpm.VD,
CHOOSE(
{1;2;3;4;5;6;7;8;9;10;11;12;13;14;15;16;17;18},
45658,45659,45660,45661,45662,45663,45664,45665,45711,45724,45778,45779,45785,45786,45820,45821,45965,46022),
_xlfn.LET(_xlpm.DD,
MAX(MIN($AX211,EOMONTH(BC$15,0))-MAX($AW211,BC$15),),
_xlfn.IFS(
AND(MONTH($AW211)=MONTH(BC$15),MONTH($AX211)&lt;&gt;MONTH(BC$15)),
NETWORKDAYS.INTL($AW211,$AW211+_xlpm.DD,1,_xlpm.VD),
AND(MONTH($AW211)&lt;&gt;MONTH(BC$15),MONTH($AX211)=MONTH(BC$15)),
NETWORKDAYS.INTL(($AX211)-_xlpm.DD,$AX211,1,_xlpm.VD),
AND(MONTH($AW211)&lt;MONTH(BC$15),MONTH($AX211)&gt;MONTH(BC$15)),
NETWORKDAYS.INTL((EOMONTH(BC$15-1,1))-_xlpm.DD,EOMONTH(BC$15-1,1),1,_xlpm.VD),
AND(MONTH($AW211)=MONTH(BC$15),MONTH($AX211)=MONTH(BC$15)),
NETWORKDAYS.INTL($AW211,$AX211,1,_xlpm.VD)))),0)),
$DH211="месяц",
$DR211*BC211,
$DH211="неделя",
$DR211*BC211/7*(ROUNDUP((DAY(EOMONTH(BC$15,0)))/4,0))),
0)</f>
        <v/>
      </c>
      <c r="DW211" s="125">
        <f t="array" ref="DW211">
IFERROR(_xlfn.IFS(
$DH211="день_1",
$DR211*$BL211/($AX211-$AW211+1)*BD211*(DAY(EOMONTH(BD$15,0))),
$DH211="день_2",
$DR211/30*MAX(MIN($AX211,EOMONTH(BD$15,0))-MAX($AW211,BD$15)+1,),
$DH211="раб.день",
$DR211/30*(IFERROR(
_xlfn.LET(_xlpm.VD,
CHOOSE(
{1;2;3;4;5;6;7;8;9;10;11;12;13;14;15;16;17;18},
45658,45659,45660,45661,45662,45663,45664,45665,45711,45724,45778,45779,45785,45786,45820,45821,45965,46022),
_xlfn.LET(_xlpm.DD,
MAX(MIN($AX211,EOMONTH(BD$15,0))-MAX($AW211,BD$15),),
_xlfn.IFS(
AND(MONTH($AW211)=MONTH(BD$15),MONTH($AX211)&lt;&gt;MONTH(BD$15)),
NETWORKDAYS.INTL($AW211,$AW211+_xlpm.DD,1,_xlpm.VD),
AND(MONTH($AW211)&lt;&gt;MONTH(BD$15),MONTH($AX211)=MONTH(BD$15)),
NETWORKDAYS.INTL(($AX211)-_xlpm.DD,$AX211,1,_xlpm.VD),
AND(MONTH($AW211)&lt;MONTH(BD$15),MONTH($AX211)&gt;MONTH(BD$15)),
NETWORKDAYS.INTL((EOMONTH(BD$15-1,1))-_xlpm.DD,EOMONTH(BD$15-1,1),1,_xlpm.VD),
AND(MONTH($AW211)=MONTH(BD$15),MONTH($AX211)=MONTH(BD$15)),
NETWORKDAYS.INTL($AW211,$AX211,1,_xlpm.VD)))),0)),
$DH211="месяц",
$DR211*BD211,
$DH211="неделя",
$DR211*BD211/7*(ROUNDUP((DAY(EOMONTH(BD$15,0)))/4,0))),
0)</f>
        <v/>
      </c>
      <c r="DX211" s="125">
        <f t="array" ref="DX211">
IFERROR(_xlfn.IFS(
$DH211="день_1",
$DR211*$BL211/($AX211-$AW211+1)*BE211*(DAY(EOMONTH(BE$15,0))),
$DH211="день_2",
$DR211/30*MAX(MIN($AX211,EOMONTH(BE$15,0))-MAX($AW211,BE$15)+1,),
$DH211="раб.день",
$DR211/30*(IFERROR(
_xlfn.LET(_xlpm.VD,
CHOOSE(
{1;2;3;4;5;6;7;8;9;10;11;12;13;14;15;16;17;18},
45658,45659,45660,45661,45662,45663,45664,45665,45711,45724,45778,45779,45785,45786,45820,45821,45965,46022),
_xlfn.LET(_xlpm.DD,
MAX(MIN($AX211,EOMONTH(BE$15,0))-MAX($AW211,BE$15),),
_xlfn.IFS(
AND(MONTH($AW211)=MONTH(BE$15),MONTH($AX211)&lt;&gt;MONTH(BE$15)),
NETWORKDAYS.INTL($AW211,$AW211+_xlpm.DD,1,_xlpm.VD),
AND(MONTH($AW211)&lt;&gt;MONTH(BE$15),MONTH($AX211)=MONTH(BE$15)),
NETWORKDAYS.INTL(($AX211)-_xlpm.DD,$AX211,1,_xlpm.VD),
AND(MONTH($AW211)&lt;MONTH(BE$15),MONTH($AX211)&gt;MONTH(BE$15)),
NETWORKDAYS.INTL((EOMONTH(BE$15-1,1))-_xlpm.DD,EOMONTH(BE$15-1,1),1,_xlpm.VD),
AND(MONTH($AW211)=MONTH(BE$15),MONTH($AX211)=MONTH(BE$15)),
NETWORKDAYS.INTL($AW211,$AX211,1,_xlpm.VD)))),0)),
$DH211="месяц",
$DR211*BE211,
$DH211="неделя",
$DR211*BE211/7*(ROUNDUP((DAY(EOMONTH(BE$15,0)))/4,0))),
0)</f>
        <v/>
      </c>
      <c r="DY211" s="125">
        <f t="array" ref="DY211">
IFERROR(_xlfn.IFS(
$DH211="день_1",
$DR211*$BL211/($AX211-$AW211+1)*BF211*(DAY(EOMONTH(BF$15,0))),
$DH211="день_2",
$DR211/30*MAX(MIN($AX211,EOMONTH(BF$15,0))-MAX($AW211,BF$15)+1,),
$DH211="раб.день",
$DR211/30*(IFERROR(
_xlfn.LET(_xlpm.VD,
CHOOSE(
{1;2;3;4;5;6;7;8;9;10;11;12;13;14;15;16;17;18},
45658,45659,45660,45661,45662,45663,45664,45665,45711,45724,45778,45779,45785,45786,45820,45821,45965,46022),
_xlfn.LET(_xlpm.DD,
MAX(MIN($AX211,EOMONTH(BF$15,0))-MAX($AW211,BF$15),),
_xlfn.IFS(
AND(MONTH($AW211)=MONTH(BF$15),MONTH($AX211)&lt;&gt;MONTH(BF$15)),
NETWORKDAYS.INTL($AW211,$AW211+_xlpm.DD,1,_xlpm.VD),
AND(MONTH($AW211)&lt;&gt;MONTH(BF$15),MONTH($AX211)=MONTH(BF$15)),
NETWORKDAYS.INTL(($AX211)-_xlpm.DD,$AX211,1,_xlpm.VD),
AND(MONTH($AW211)&lt;MONTH(BF$15),MONTH($AX211)&gt;MONTH(BF$15)),
NETWORKDAYS.INTL((EOMONTH(BF$15-1,1))-_xlpm.DD,EOMONTH(BF$15-1,1),1,_xlpm.VD),
AND(MONTH($AW211)=MONTH(BF$15),MONTH($AX211)=MONTH(BF$15)),
NETWORKDAYS.INTL($AW211,$AX211,1,_xlpm.VD)))),0)),
$DH211="месяц",
$DR211*BF211,
$DH211="неделя",
$DR211*BF211/7*(ROUNDUP((DAY(EOMONTH(BF$15,0)))/4,0))),
0)</f>
        <v/>
      </c>
      <c r="DZ211" s="125">
        <f t="array" ref="DZ211">
IFERROR(_xlfn.IFS(
$DH211="день_1",
$DR211*$BL211/($AX211-$AW211+1)*BG211*(DAY(EOMONTH(BG$15,0))),
$DH211="день_2",
$DR211/30*MAX(MIN($AX211,EOMONTH(BG$15,0))-MAX($AW211,BG$15)+1,),
$DH211="раб.день",
$DR211/30*(IFERROR(
_xlfn.LET(_xlpm.VD,
CHOOSE(
{1;2;3;4;5;6;7;8;9;10;11;12;13;14;15;16;17;18},
45658,45659,45660,45661,45662,45663,45664,45665,45711,45724,45778,45779,45785,45786,45820,45821,45965,46022),
_xlfn.LET(_xlpm.DD,
MAX(MIN($AX211,EOMONTH(BG$15,0))-MAX($AW211,BG$15),),
_xlfn.IFS(
AND(MONTH($AW211)=MONTH(BG$15),MONTH($AX211)&lt;&gt;MONTH(BG$15)),
NETWORKDAYS.INTL($AW211,$AW211+_xlpm.DD,1,_xlpm.VD),
AND(MONTH($AW211)&lt;&gt;MONTH(BG$15),MONTH($AX211)=MONTH(BG$15)),
NETWORKDAYS.INTL(($AX211)-_xlpm.DD,$AX211,1,_xlpm.VD),
AND(MONTH($AW211)&lt;MONTH(BG$15),MONTH($AX211)&gt;MONTH(BG$15)),
NETWORKDAYS.INTL((EOMONTH(BG$15-1,1))-_xlpm.DD,EOMONTH(BG$15-1,1),1,_xlpm.VD),
AND(MONTH($AW211)=MONTH(BG$15),MONTH($AX211)=MONTH(BG$15)),
NETWORKDAYS.INTL($AW211,$AX211,1,_xlpm.VD)))),0)),
$DH211="месяц",
$DR211*BG211,
$DH211="неделя",
$DR211*BG211/7*(ROUNDUP((DAY(EOMONTH(BG$15,0)))/4,0))),
0)</f>
        <v/>
      </c>
      <c r="EA211" s="125">
        <f t="array" ref="EA211">
IFERROR(_xlfn.IFS(
$DH211="день_1",
$DR211*$BL211/($AX211-$AW211+1)*BH211*(DAY(EOMONTH(BH$15,0))),
$DH211="день_2",
$DR211/30*MAX(MIN($AX211,EOMONTH(BH$15,0))-MAX($AW211,BH$15)+1,),
$DH211="раб.день",
$DR211/30*(IFERROR(
_xlfn.LET(_xlpm.VD,
CHOOSE(
{1;2;3;4;5;6;7;8;9;10;11;12;13;14;15;16;17;18},
45658,45659,45660,45661,45662,45663,45664,45665,45711,45724,45778,45779,45785,45786,45820,45821,45965,46022),
_xlfn.LET(_xlpm.DD,
MAX(MIN($AX211,EOMONTH(BH$15,0))-MAX($AW211,BH$15),),
_xlfn.IFS(
AND(MONTH($AW211)=MONTH(BH$15),MONTH($AX211)&lt;&gt;MONTH(BH$15)),
NETWORKDAYS.INTL($AW211,$AW211+_xlpm.DD,1,_xlpm.VD),
AND(MONTH($AW211)&lt;&gt;MONTH(BH$15),MONTH($AX211)=MONTH(BH$15)),
NETWORKDAYS.INTL(($AX211)-_xlpm.DD,$AX211,1,_xlpm.VD),
AND(MONTH($AW211)&lt;MONTH(BH$15),MONTH($AX211)&gt;MONTH(BH$15)),
NETWORKDAYS.INTL((EOMONTH(BH$15-1,1))-_xlpm.DD,EOMONTH(BH$15-1,1),1,_xlpm.VD),
AND(MONTH($AW211)=MONTH(BH$15),MONTH($AX211)=MONTH(BH$15)),
NETWORKDAYS.INTL($AW211,$AX211,1,_xlpm.VD)))),0)),
$DH211="месяц",
$DR211*BH211,
$DH211="неделя",
$DR211*BH211/7*(ROUNDUP((DAY(EOMONTH(BH$15,0)))/4,0))),
0)</f>
        <v/>
      </c>
      <c r="EB211" s="125">
        <f t="array" ref="EB211">
IFERROR(_xlfn.IFS(
$DH211="день_1",
$DR211*$BL211/($AX211-$AW211+1)*BI211*(DAY(EOMONTH(BI$15,0))),
$DH211="день_2",
$DR211/30*MAX(MIN($AX211,EOMONTH(BI$15,0))-MAX($AW211,BI$15)+1,),
$DH211="раб.день",
$DR211/30*(IFERROR(
_xlfn.LET(_xlpm.VD,
CHOOSE(
{1;2;3;4;5;6;7;8;9;10;11;12;13;14;15;16;17;18},
45658,45659,45660,45661,45662,45663,45664,45665,45711,45724,45778,45779,45785,45786,45820,45821,45965,46022),
_xlfn.LET(_xlpm.DD,
MAX(MIN($AX211,EOMONTH(BI$15,0))-MAX($AW211,BI$15),),
_xlfn.IFS(
AND(MONTH($AW211)=MONTH(BI$15),MONTH($AX211)&lt;&gt;MONTH(BI$15)),
NETWORKDAYS.INTL($AW211,$AW211+_xlpm.DD,1,_xlpm.VD),
AND(MONTH($AW211)&lt;&gt;MONTH(BI$15),MONTH($AX211)=MONTH(BI$15)),
NETWORKDAYS.INTL(($AX211)-_xlpm.DD,$AX211,1,_xlpm.VD),
AND(MONTH($AW211)&lt;MONTH(BI$15),MONTH($AX211)&gt;MONTH(BI$15)),
NETWORKDAYS.INTL((EOMONTH(BI$15-1,1))-_xlpm.DD,EOMONTH(BI$15-1,1),1,_xlpm.VD),
AND(MONTH($AW211)=MONTH(BI$15),MONTH($AX211)=MONTH(BI$15)),
NETWORKDAYS.INTL($AW211,$AX211,1,_xlpm.VD)))),0)),
$DH211="месяц",
$DR211*BI211,
$DH211="неделя",
$DR211*BI211/7*(ROUNDUP((DAY(EOMONTH(BI$15,0)))/4,0))),
0)</f>
        <v/>
      </c>
      <c r="EC211" s="125">
        <f t="array" ref="EC211">
IFERROR(_xlfn.IFS(
$DH211="день_1",
$DR211*$BL211/($AX211-$AW211+1)*BJ211*(DAY(EOMONTH(BJ$15,0))),
$DH211="день_2",
$DR211/30*MAX(MIN($AX211,EOMONTH(BJ$15,0))-MAX($AW211,BJ$15)+1,),
$DH211="раб.день",
$DR211/30*(IFERROR(
_xlfn.LET(_xlpm.VD,
CHOOSE(
{1;2;3;4;5;6;7;8;9;10;11;12;13;14;15;16;17;18},
45658,45659,45660,45661,45662,45663,45664,45665,45711,45724,45778,45779,45785,45786,45820,45821,45965,46022),
_xlfn.LET(_xlpm.DD,
MAX(MIN($AX211,EOMONTH(BJ$15,0))-MAX($AW211,BJ$15),),
_xlfn.IFS(
AND(MONTH($AW211)=MONTH(BJ$15),MONTH($AX211)&lt;&gt;MONTH(BJ$15)),
NETWORKDAYS.INTL($AW211,$AW211+_xlpm.DD,1,_xlpm.VD),
AND(MONTH($AW211)&lt;&gt;MONTH(BJ$15),MONTH($AX211)=MONTH(BJ$15)),
NETWORKDAYS.INTL(($AX211)-_xlpm.DD,$AX211,1,_xlpm.VD),
AND(MONTH($AW211)&lt;MONTH(BJ$15),MONTH($AX211)&gt;MONTH(BJ$15)),
NETWORKDAYS.INTL((EOMONTH(BJ$15-1,1))-_xlpm.DD,EOMONTH(BJ$15-1,1),1,_xlpm.VD),
AND(MONTH($AW211)=MONTH(BJ$15),MONTH($AX211)=MONTH(BJ$15)),
NETWORKDAYS.INTL($AW211,$AX211,1,_xlpm.VD)))),0)),
$DH211="месяц",
$DR211*BJ211,
$DH211="неделя",
$DR211*BJ211/7*(ROUNDUP((DAY(EOMONTH(BJ$15,0)))/4,0))),
0)</f>
        <v/>
      </c>
      <c r="ED211" s="125">
        <f t="array" ref="ED211">
IFERROR(_xlfn.IFS(
$DH211="день_1",
$DR211*$BL211/($AX211-$AW211+1)*BK211*(DAY(EOMONTH(BK$15,0))),
$DH211="день_2",
$DR211/30*MAX(MIN($AX211,EOMONTH(BK$15,0))-MAX($AW211,BK$15)+1,),
$DH211="раб.день",
$DR211/30*(IFERROR(
_xlfn.LET(_xlpm.VD,
CHOOSE(
{1;2;3;4;5;6;7;8;9;10;11;12;13;14;15;16;17;18},
45658,45659,45660,45661,45662,45663,45664,45665,45711,45724,45778,45779,45785,45786,45820,45821,45965,46022),
_xlfn.LET(_xlpm.DD,
MAX(MIN($AX211,EOMONTH(BK$15,0))-MAX($AW211,BK$15),),
_xlfn.IFS(
AND(MONTH($AW211)=MONTH(BK$15),MONTH($AX211)&lt;&gt;MONTH(BK$15)),
NETWORKDAYS.INTL($AW211,$AW211+_xlpm.DD,1,_xlpm.VD),
AND(MONTH($AW211)&lt;&gt;MONTH(BK$15),MONTH($AX211)=MONTH(BK$15)),
NETWORKDAYS.INTL(($AX211)-_xlpm.DD,$AX211,1,_xlpm.VD),
AND(MONTH($AW211)&lt;MONTH(BK$15),MONTH($AX211)&gt;MONTH(BK$15)),
NETWORKDAYS.INTL((EOMONTH(BK$15-1,1))-_xlpm.DD,EOMONTH(BK$15-1,1),1,_xlpm.VD),
AND(MONTH($AW211)=MONTH(BK$15),MONTH($AX211)=MONTH(BK$15)),
NETWORKDAYS.INTL($AW211,$AX211,1,_xlpm.VD)))),0)),
$DH211="месяц",
$DR211*BK211,
$DH211="неделя",
$DR211*BK211/7*(ROUNDUP((DAY(EOMONTH(BK$15,0)))/4,0))),
0)</f>
        <v/>
      </c>
      <c r="EE211" s="125">
        <f>SUM($DS211,$DT211,$DU211,$DV211,$DW211,$DX211,$DY211,$DZ211,$EA211,$EB211,$EC211,$ED211)</f>
        <v/>
      </c>
      <c r="EF211" s="125">
        <f>IFERROR(ROUND($EE211*(1+$EP211),2),0)</f>
        <v/>
      </c>
      <c r="EG211" s="128" t="n">
        <v>1</v>
      </c>
      <c r="EH211" s="126" t="n">
        <v>0</v>
      </c>
      <c r="EI211" s="126">
        <f>ROUND(SUM($EH211:$EH211)*SUM($AB211:$AB211)*$EG211,2)</f>
        <v/>
      </c>
      <c r="EJ211" s="126">
        <f>ROUND($EI211*(1+$EP211),2)</f>
        <v/>
      </c>
      <c r="EK211" s="126" t="n">
        <v>0</v>
      </c>
      <c r="EL211" s="126">
        <f>ROUND(SUM($EK211:$EK211)*SUM($AB211:$AB211)*$EG211,2)</f>
        <v/>
      </c>
      <c r="EM211" s="126">
        <f>ROUND($EL211*(1+$EP211),2)</f>
        <v/>
      </c>
      <c r="EN211" s="126">
        <f>SUM($EE211,$EI211,$EL211)</f>
        <v/>
      </c>
      <c r="EO211" s="126">
        <f>SUM($EF211,$EJ211,$EM211)</f>
        <v/>
      </c>
      <c r="EP211" s="59" t="inlineStr">
        <is>
          <t>20%</t>
        </is>
      </c>
      <c r="EQ211" s="59" t="n"/>
      <c r="ER211" s="60">
        <f t="array" ref="ER211">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MATCH(ES211,
{"AMS";"RussOutdoor";"HD Outdoor";"Ingroup";"IQ";"Ledproduction";"LisChannel";"Logic";"Media-PPL";"NovikovTV | НовиковТВ";"SMA";"SOK";"КрокусТВ | CrocusTV | IndoorTV";"Сити";"ТЯК Москва"},
0)),"")</f>
        <v/>
      </c>
      <c r="ES211" s="60" t="n"/>
      <c r="ET211" s="60">
        <f t="array" ref="ET211">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MATCH(ES211,
{"AMS";"RussOutdoor";"HD Outdoor";"Ingroup";"IQ";"Ledproduction";"LisChannel";"Logic";"Media-PPL";"NovikovTV | НовиковТВ";"SMA";"SOK";"КрокусТВ | CrocusTV | IndoorTV";"Сити";"ТЯК Москва"},
0)),"")</f>
        <v/>
      </c>
      <c r="EU211" s="60" t="n"/>
      <c r="EV211" s="60" t="n"/>
      <c r="EX211" s="110">
        <f t="array" ref="EX211">
($AR211/30
+N("ТРАФИК ПЛОЩАДКИ"))*
(IFERROR(
_xlfn.LET(
_xlpm.GPR,
HLOOKUP($L211,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(MATCH($T211,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IF($Q211="цифровой",_xlpm.GPR/$AG211,_xlpm.GPR/60)),
0)
+N("DWELL TIME"))*
(IF($AB211=0,0,IF($AB211=1,0.3,IF($AB211=2,0.5,IF($AB211&gt;2,1))))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_xlfn.IFS($AC211="да",1.2,$AC211="нет",1)*
_xlfn.IFS($AD211="да",1.2,$AD211="нет",1)*
IF(R211="статический",1,1.2)*
$X211*
INDEX(
{1.2;1;1.2;1.2;1;1.2;1.2;1.2;1.2;1.2;1.2;1;1.2;1.2;1.2;1.2;1;1;1.2;1.2;1.2;1;1;1;1;1.2;1.2;1.2;1.2;1;1;1;1;1.2;1.2;1.2;1.2;1.2;1.2;1.2;1.2;1;1;1.2;1;1;1;1;1.5;1;1;1.5;1.5;1.2},
MATCH($Q211,_xlpm.MI,0)))&gt;{0.02;0.04;0.06;0.1;0.2;0.4;0.6;0.8;1;2;4;6})),
{0;1;2;3;4;5;6;7;8;9;10;11;12},
0)))
+N("КОЭФФИЦИЕНТ КОНТАКТА"))))*
(_xlfn.IFS($X211&lt;0.1,$X211/1000,$X211&gt;25,5.2,AND($X211&gt;=0.1,$X211&lt;=25),(($X211*2+0.1)/10)*($X211/10)))*
IFERROR((_xlfn.LET(
_xlpm.MA,
{0;0.8;0.85;0.9;0.95;1},
_xlpm.MAA,
{0;1;2;3;4;5},
INDEX(_xlpm.MA,MATCH(SUMPRODUCT(--((IF(ROUND(_xlpm.MAA,1)&gt;5,5,ROUND($AB211,1)))&gt;{0;1;2;3;4;5})),_xlpm.MAA,0)))
+N("КОЭФФИЦИЕНТ КОЛ-ВО КОНСТРУКЦИЙ")),1)*
$AB211,0))*
(IF($Q211="цифровой",$AG211/15*$AI211,1)
+N("ДЛЯ ЦИФРЫ"))</f>
        <v/>
      </c>
      <c r="EY211" s="110">
        <f>IFERROR(EX211*AY211,0)</f>
        <v/>
      </c>
      <c r="EZ211" s="131">
        <f>IFERROR(DP211/EY211*1000,0)</f>
        <v/>
      </c>
      <c r="FA211" s="112">
        <f>IFERROR(FC211/FB211,0)</f>
        <v/>
      </c>
      <c r="FB211" s="112">
        <f>IFERROR((FC211/(EY211/FF211*#REF!))*0.825,0)</f>
        <v/>
      </c>
      <c r="FC211" s="112">
        <f>IFERROR(((EX211*30/AR211)*100)/30,0)</f>
        <v/>
      </c>
      <c r="FD211" s="112">
        <f>IFERROR(EY211/G211*100%,0)</f>
        <v/>
      </c>
      <c r="FE211" s="112">
        <f>IFERROR(FD211/FC211*100%,0)</f>
        <v/>
      </c>
      <c r="FF211" s="110">
        <f>IFERROR(AR211/30*AY211,0)</f>
        <v/>
      </c>
    </row>
    <row r="212" ht="13" customHeight="1">
      <c r="A212" s="59" t="n"/>
      <c r="B212" s="60" t="n"/>
      <c r="C212" s="60" t="n"/>
      <c r="D212" s="60">
        <f t="array" ref="D212">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MATCH($E212,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12" s="60">
        <f t="array" ref="E212">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MATCH($F212,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12" s="60" t="inlineStr"/>
      <c r="G212" s="60" t="n"/>
      <c r="H212" s="60">
        <f t="array" ref="H212">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MATCH($I212,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12" s="60" t="n"/>
      <c r="J212" s="60" t="n"/>
      <c r="K212" s="60" t="n"/>
      <c r="L212" s="60" t="n"/>
      <c r="M212" s="60" t="n"/>
      <c r="N212" s="60" t="n"/>
      <c r="O212" s="60" t="n"/>
      <c r="P212" s="60">
        <f t="array" ref="P212">
_xlfn.IFS(
ISNUMBER(MATCH($Q212,{"шелфбаннер","разделитель","монетница","чековая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ISNUMBER(MATCH($Q212,{"LED/LCD","видеокулер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ISNUMBER(MATCH($Q212,{"автомобиль","машина","выставочное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ISNUMBER(MATCH($Q212,{"билборд","лифтовая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ISNUMBER(MATCH($Q212,{"навигация","подвесной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ISNUMBER(MATCH($Q212,{"движущаяся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ISNUMBER(MATCH($Q212,{"каталог","журнал"},)),
"Пресса",
$Q212="","")</f>
        <v/>
      </c>
      <c r="Q212" s="60" t="n"/>
      <c r="R212" s="60">
        <f t="array" ref="R212">
IFERROR(
_xlfn.IFS(
OR(ISNUMBER(MATCH($Q212,{"экспозиция","макет","стенд","автостенд","авто стенд","выставочное пространство","выставочные стенды","модульные выставочные стенды","3Д конструкция","3D конструкция"},)),P212="Экспонирование"),
"нестандартный",
ISNUMBER(MATCH($Q212,{"скроллер","призматрон"},)),
"динамический",
$P212="Видео",
"цифровой",
OR($P212="Пресса",$P212="Щит",$P212="POSm",$P212="Подвес",$P212="Брендирование/оклейка"),
"статический"),"")</f>
        <v/>
      </c>
      <c r="S212" s="59" t="n"/>
      <c r="T212" s="60" t="n"/>
      <c r="U212" s="60" t="n"/>
      <c r="V212" s="60">
        <f>
IF(P212="Видео",
"цифровой постер/ролик",
IF(ISNUMBER(MATCH(Q212,{"короб световой","короб световой | лайтбокс","короб световой | кристалайт","лайтбокс","лайт бокс","кристалайт","LB","lightbox"},)),
"бэклит",
IF(P212="Брендирование/оклейка",
"перфарированная пленка/самоклейка",
IF(P212="Экспонирование",
"под запрос",
IF(P212="Подвес",
"баннер/ткань",
"")))))</f>
        <v/>
      </c>
      <c r="W212" s="59" t="n"/>
      <c r="X212" s="59" t="n"/>
      <c r="Y212" s="59" t="n"/>
      <c r="Z212" s="61" t="n"/>
      <c r="AA212" s="61" t="n"/>
      <c r="AB212" s="61">
        <f>IF(BL212&gt;0,Z212,0)</f>
        <v/>
      </c>
      <c r="AC212" s="59" t="n"/>
      <c r="AD212" s="59" t="n"/>
      <c r="AE212" s="59" t="n"/>
      <c r="AF212" s="59" t="n"/>
      <c r="AG212" s="59" t="n"/>
      <c r="AH212" s="59" t="n"/>
      <c r="AI212" s="59" t="n"/>
      <c r="AJ212" s="59" t="n"/>
      <c r="AK212" s="59" t="n"/>
      <c r="AL212" s="62">
        <f>IFERROR(IF(OR(R212="статический",R212="динамический",R212="нестандартный",R212="",R212=""),"-",IF(AND(AH212="-",AI212="-"),"-",AK212*3600/AH212*AI212)),"-")</f>
        <v/>
      </c>
      <c r="AM212" s="62">
        <f>IFERROR(IF(OR(R212="статический",R212="динамический",R212="",R212="", R212="BTL",R212="нестандартный"),"-",AG212*AI212*AL212/60),"-")</f>
        <v/>
      </c>
      <c r="AN212" s="63">
        <f>IFERROR(IF(AH212="","-",AG212*AI212/AH212),"-")</f>
        <v/>
      </c>
      <c r="AO212" s="59">
        <f>IFERROR(IF(OR($R212="статический",$R212="динамический",$R212="",$R212="",$R212="BTL",$R212="нестандартный"),"-",$AL212*$AY212),"-")</f>
        <v/>
      </c>
      <c r="AP212" s="62">
        <f>IFERROR(IF(OR($R212="статический",$R212="динамический",$R212="",$R212="",$R212="BTL",$R212="нестандартный"),"-",$AM212*AY212),"-")</f>
        <v/>
      </c>
      <c r="AQ212" s="64" t="n"/>
      <c r="AR212" s="61" t="n"/>
      <c r="AS212" s="61" t="n"/>
      <c r="AT212" s="61" t="n"/>
      <c r="AU212" s="65" t="n"/>
      <c r="AV212" s="124">
        <f>IFERROR(DR212/AT212*1000,"n/a")</f>
        <v/>
      </c>
      <c r="AW212" s="67" t="n"/>
      <c r="AX212" s="67" t="n"/>
      <c r="AY212" s="43">
        <f>IFERROR(IF(OR($AW212="",$AX212=""),"",_xlfn.DAYS($AX212+1,$AW212)),"")</f>
        <v/>
      </c>
      <c r="AZ212" s="68">
        <f t="array" ref="AZ212">
_xlfn.LET(_xlpm.COEFF,
IF($AW212+$AX212=0,0,IF(MAX(MIN($AX212,EOMONTH(AZ$15,0))-MAX($AW212,AZ$15)+1,)&gt;0,1,0)),
_xlfn.IFS(
$ES212="LisChannel",
_xlpm.COEFF*
INDEX({1;1;1.2;1.2;1;1;1;1;1.2;1.2;1.2;1.2},
MATCH(MONTH(AZ$15),
{1,2,3,4,5,6,7,8,9,10,11,12})),
CONCATENATE($ES212," ",$L212)="RussOutdoor метро",
_xlpm.COEFF*
INDEX({0.8;0.9;1.1;1.1;1;1;1;1;1.1;1.1;1.1;1.1},
MATCH(MONTH(AZ$15),
{1,2,3,4,5,6,7,8,9,10,11,12})),
$ES212&lt;&gt;"LisChannel",
_xlpm.COEFF,
$ES212&lt;&gt;"RussOutdoor",
_xlpm.COEFF))</f>
        <v/>
      </c>
      <c r="BA212" s="68">
        <f t="array" ref="BA212">
_xlfn.LET(_xlpm.COEFF,
IF($AW212+$AX212=0,0,IF(MAX(MIN($AX212,EOMONTH(BA$15,0))-MAX($AW212,BA$15)+1,)&gt;0,1,0)),
_xlfn.IFS(
$ES212="LisChannel",
_xlpm.COEFF*
INDEX({1;1;1.2;1.2;1;1;1;1;1.2;1.2;1.2;1.2},
MATCH(MONTH(BA$15),
{1,2,3,4,5,6,7,8,9,10,11,12})),
CONCATENATE($ES212," ",$L212)="RussOutdoor метро",
_xlpm.COEFF*
INDEX({0.8;0.9;1.1;1.1;1;1;1;1;1.1;1.1;1.1;1.1},
MATCH(MONTH(BA$15),
{1,2,3,4,5,6,7,8,9,10,11,12})),
$ES212&lt;&gt;"LisChannel",
_xlpm.COEFF,
$ES212&lt;&gt;"RussOutdoor",
_xlpm.COEFF))</f>
        <v/>
      </c>
      <c r="BB212" s="68">
        <f t="array" ref="BB212">
_xlfn.LET(_xlpm.COEFF,
IF($AW212+$AX212=0,0,IF(MAX(MIN($AX212,EOMONTH(BB$15,0))-MAX($AW212,BB$15)+1,)&gt;0,1,0)),
_xlfn.IFS(
$ES212="LisChannel",
_xlpm.COEFF*
INDEX({1;1;1.2;1.2;1;1;1;1;1.2;1.2;1.2;1.2},
MATCH(MONTH(BB$15),
{1,2,3,4,5,6,7,8,9,10,11,12})),
CONCATENATE($ES212," ",$L212)="RussOutdoor метро",
_xlpm.COEFF*
INDEX({0.8;0.9;1.1;1.1;1;1;1;1;1.1;1.1;1.1;1.1},
MATCH(MONTH(BB$15),
{1,2,3,4,5,6,7,8,9,10,11,12})),
$ES212&lt;&gt;"LisChannel",
_xlpm.COEFF,
$ES212&lt;&gt;"RussOutdoor",
_xlpm.COEFF))</f>
        <v/>
      </c>
      <c r="BC212" s="68">
        <f t="array" ref="BC212">
_xlfn.LET(_xlpm.COEFF,
IF($AW212+$AX212=0,0,IF(MAX(MIN($AX212,EOMONTH(BC$15,0))-MAX($AW212,BC$15)+1,)&gt;0,1,0)),
_xlfn.IFS(
$ES212="LisChannel",
_xlpm.COEFF*
INDEX({1;1;1.2;1.2;1;1;1;1;1.2;1.2;1.2;1.2},
MATCH(MONTH(BC$15),
{1,2,3,4,5,6,7,8,9,10,11,12})),
CONCATENATE($ES212," ",$L212)="RussOutdoor метро",
_xlpm.COEFF*
INDEX({0.8;0.9;1.1;1.1;1;1;1;1;1.1;1.1;1.1;1.1},
MATCH(MONTH(BC$15),
{1,2,3,4,5,6,7,8,9,10,11,12})),
$ES212&lt;&gt;"LisChannel",
_xlpm.COEFF,
$ES212&lt;&gt;"RussOutdoor",
_xlpm.COEFF))</f>
        <v/>
      </c>
      <c r="BD212" s="68">
        <f t="array" ref="BD212">
_xlfn.LET(_xlpm.COEFF,
IF($AW212+$AX212=0,0,IF(MAX(MIN($AX212,EOMONTH(BD$15,0))-MAX($AW212,BD$15)+1,)&gt;0,1,0)),
_xlfn.IFS(
$ES212="LisChannel",
_xlpm.COEFF*
INDEX({1;1;1.2;1.2;1;1;1;1;1.2;1.2;1.2;1.2},
MATCH(MONTH(BD$15),
{1,2,3,4,5,6,7,8,9,10,11,12})),
CONCATENATE($ES212," ",$L212)="RussOutdoor метро",
_xlpm.COEFF*
INDEX({0.8;0.9;1.1;1.1;1;1;1;1;1.1;1.1;1.1;1.1},
MATCH(MONTH(BD$15),
{1,2,3,4,5,6,7,8,9,10,11,12})),
$ES212&lt;&gt;"LisChannel",
_xlpm.COEFF,
$ES212&lt;&gt;"RussOutdoor",
_xlpm.COEFF))</f>
        <v/>
      </c>
      <c r="BE212" s="68">
        <f t="array" ref="BE212">
_xlfn.LET(_xlpm.COEFF,
IF($AW212+$AX212=0,0,IF(MAX(MIN($AX212,EOMONTH(BE$15,0))-MAX($AW212,BE$15)+1,)&gt;0,1,0)),
_xlfn.IFS(
$ES212="LisChannel",
_xlpm.COEFF*
INDEX({1;1;1.2;1.2;1;1;1;1;1.2;1.2;1.2;1.2},
MATCH(MONTH(BE$15),
{1,2,3,4,5,6,7,8,9,10,11,12})),
CONCATENATE($ES212," ",$L212)="RussOutdoor метро",
_xlpm.COEFF*
INDEX({0.8;0.9;1.1;1.1;1;1;1;1;1.1;1.1;1.1;1.1},
MATCH(MONTH(BE$15),
{1,2,3,4,5,6,7,8,9,10,11,12})),
$ES212&lt;&gt;"LisChannel",
_xlpm.COEFF,
$ES212&lt;&gt;"RussOutdoor",
_xlpm.COEFF))</f>
        <v/>
      </c>
      <c r="BF212" s="68">
        <f t="array" ref="BF212">
_xlfn.LET(_xlpm.COEFF,
IF($AW212+$AX212=0,0,IF(MAX(MIN($AX212,EOMONTH(BF$15,0))-MAX($AW212,BF$15)+1,)&gt;0,1,0)),
_xlfn.IFS(
$ES212="LisChannel",
_xlpm.COEFF*
INDEX({1;1;1.2;1.2;1;1;1;1;1.2;1.2;1.2;1.2},
MATCH(MONTH(BF$15),
{1,2,3,4,5,6,7,8,9,10,11,12})),
CONCATENATE($ES212," ",$L212)="RussOutdoor метро",
_xlpm.COEFF*
INDEX({0.8;0.9;1.1;1.1;1;1;1;1;1.1;1.1;1.1;1.1},
MATCH(MONTH(BF$15),
{1,2,3,4,5,6,7,8,9,10,11,12})),
$ES212&lt;&gt;"LisChannel",
_xlpm.COEFF,
$ES212&lt;&gt;"RussOutdoor",
_xlpm.COEFF))</f>
        <v/>
      </c>
      <c r="BG212" s="68">
        <f t="array" ref="BG212">
_xlfn.LET(_xlpm.COEFF,
IF($AW212+$AX212=0,0,IF(MAX(MIN($AX212,EOMONTH(BG$15,0))-MAX($AW212,BG$15)+1,)&gt;0,1,0)),
_xlfn.IFS(
$ES212="LisChannel",
_xlpm.COEFF*
INDEX({1;1;1.2;1.2;1;1;1;1;1.2;1.2;1.2;1.2},
MATCH(MONTH(BG$15),
{1,2,3,4,5,6,7,8,9,10,11,12})),
CONCATENATE($ES212," ",$L212)="RussOutdoor метро",
_xlpm.COEFF*
INDEX({0.8;0.9;1.1;1.1;1;1;1;1;1.1;1.1;1.1;1.1},
MATCH(MONTH(BG$15),
{1,2,3,4,5,6,7,8,9,10,11,12})),
$ES212&lt;&gt;"LisChannel",
_xlpm.COEFF,
$ES212&lt;&gt;"RussOutdoor",
_xlpm.COEFF))</f>
        <v/>
      </c>
      <c r="BH212" s="68">
        <f t="array" ref="BH212">
_xlfn.LET(_xlpm.COEFF,
IF($AW212+$AX212=0,0,IF(MAX(MIN($AX212,EOMONTH(BH$15,0))-MAX($AW212,BH$15)+1,)&gt;0,1,0)),
_xlfn.IFS(
$ES212="LisChannel",
_xlpm.COEFF*
INDEX({1;1;1.2;1.2;1;1;1;1;1.2;1.2;1.2;1.2},
MATCH(MONTH(BH$15),
{1,2,3,4,5,6,7,8,9,10,11,12})),
CONCATENATE($ES212," ",$L212)="RussOutdoor метро",
_xlpm.COEFF*
INDEX({0.8;0.9;1.1;1.1;1;1;1;1;1.1;1.1;1.1;1.1},
MATCH(MONTH(BH$15),
{1,2,3,4,5,6,7,8,9,10,11,12})),
$ES212&lt;&gt;"LisChannel",
_xlpm.COEFF,
$ES212&lt;&gt;"RussOutdoor",
_xlpm.COEFF))</f>
        <v/>
      </c>
      <c r="BI212" s="68">
        <f t="array" ref="BI212">
_xlfn.LET(_xlpm.COEFF,
IF($AW212+$AX212=0,0,IF(MAX(MIN($AX212,EOMONTH(BI$15,0))-MAX($AW212,BI$15)+1,)&gt;0,1,0)),
_xlfn.IFS(
$ES212="LisChannel",
_xlpm.COEFF*
INDEX({1;1;1.2;1.2;1;1;1;1;1.2;1.2;1.2;1.2},
MATCH(MONTH(BI$15),
{1,2,3,4,5,6,7,8,9,10,11,12})),
CONCATENATE($ES212," ",$L212)="RussOutdoor метро",
_xlpm.COEFF*
INDEX({0.8;0.9;1.1;1.1;1;1;1;1;1.1;1.1;1.1;1.1},
MATCH(MONTH(BI$15),
{1,2,3,4,5,6,7,8,9,10,11,12})),
$ES212&lt;&gt;"LisChannel",
_xlpm.COEFF,
$ES212&lt;&gt;"RussOutdoor",
_xlpm.COEFF))</f>
        <v/>
      </c>
      <c r="BJ212" s="68">
        <f t="array" ref="BJ212">
_xlfn.LET(_xlpm.COEFF,
IF($AW212+$AX212=0,0,IF(MAX(MIN($AX212,EOMONTH(BJ$15,0))-MAX($AW212,BJ$15)+1,)&gt;0,1,0)),
_xlfn.IFS(
$ES212="LisChannel",
_xlpm.COEFF*
INDEX({1;1;1.2;1.2;1;1;1;1;1.2;1.2;1.2;1.2},
MATCH(MONTH(BJ$15),
{1,2,3,4,5,6,7,8,9,10,11,12})),
CONCATENATE($ES212," ",$L212)="RussOutdoor метро",
_xlpm.COEFF*
INDEX({0.8;0.9;1.1;1.1;1;1;1;1;1.1;1.1;1.1;1.1},
MATCH(MONTH(BJ$15),
{1,2,3,4,5,6,7,8,9,10,11,12})),
$ES212&lt;&gt;"LisChannel",
_xlpm.COEFF,
$ES212&lt;&gt;"RussOutdoor",
_xlpm.COEFF))</f>
        <v/>
      </c>
      <c r="BK212" s="68">
        <f t="array" ref="BK212">
_xlfn.LET(_xlpm.COEFF,
IF($AW212+$AX212=0,0,IF(MAX(MIN($AX212,EOMONTH(BK$15,0))-MAX($AW212,BK$15)+1,)&gt;0,1,0)),
_xlfn.IFS(
$ES212="LisChannel",
_xlpm.COEFF*
INDEX({1;1;1.2;1.2;1;1;1;1;1.2;1.2;1.2;1.2},
MATCH(MONTH(BK$15),
{1,2,3,4,5,6,7,8,9,10,11,12})),
CONCATENATE($ES212," ",$L212)="RussOutdoor метро",
_xlpm.COEFF*
INDEX({0.8;0.9;1.1;1.1;1;1;1;1;1.1;1.1;1.1;1.1},
MATCH(MONTH(BK$15),
{1,2,3,4,5,6,7,8,9,10,11,12})),
$ES212&lt;&gt;"LisChannel",
_xlpm.COEFF,
$ES212&lt;&gt;"RussOutdoor",
_xlpm.COEFF))</f>
        <v/>
      </c>
      <c r="BL212" s="62">
        <f>COUNTIFS($AZ212:$BK212,"&gt;0")</f>
        <v/>
      </c>
      <c r="BM212" s="65" t="n"/>
      <c r="BN212" s="125">
        <f>$DJ212</f>
        <v/>
      </c>
      <c r="BO212" s="63">
        <f>$DQ212</f>
        <v/>
      </c>
      <c r="BP212" s="125">
        <f>
IFERROR(
IF($BL212=0,0,
$BN212*(1-$BO212)),
0)</f>
        <v/>
      </c>
      <c r="BQ212" s="125">
        <f t="array" ref="BQ212">
IFERROR(
_xlfn.IFS(
$DH212="день_1",
$BP212*$BL212/($AX212-$AW212+1)*AZ212*(DAY(EOMONTH(AZ$15,0))),
$DH212="день_2",
$BP212/30*MAX(MIN($AX212,EOMONTH(AZ$15,0))-MAX($AW212,AZ$15)+1,),
$DH212="раб.день",
$BP212/30*(IFERROR(
_xlfn.LET(_xlpm.VD,
CHOOSE(
{1;2;3;4;5;6;7;8;9;10;11;12;13;14;15;16;17;18},
45658,45659,45660,45661,45662,45663,45664,45665,45711,45724,45778,45779,45785,45786,45820,45821,45965,46022),
_xlfn.LET(_xlpm.DD,
MAX(MIN($AX212,EOMONTH(AZ$15,0))-MAX($AW212,AZ$15),),
_xlfn.IFS(
AND(MONTH($AW212)=MONTH(AZ$15),MONTH($AX212)&lt;&gt;MONTH(AZ$15)),
NETWORKDAYS.INTL($AW212,$AW212+_xlpm.DD,1,_xlpm.VD),
AND(MONTH($AW212)&lt;&gt;MONTH(AZ$15),MONTH($AX212)=MONTH(AZ$15)),
NETWORKDAYS.INTL(($AX212)-_xlpm.DD,$AX212,1,_xlpm.VD),
AND(MONTH($AW212)&lt;MONTH(AZ$15),MONTH($AX212)&gt;MONTH(AZ$15)),
NETWORKDAYS.INTL((EOMONTH(AZ$15-1,1))-_xlpm.DD,EOMONTH(AZ$15-1,1),1,_xlpm.VD),
AND(MONTH($AW212)=MONTH(AZ$15),MONTH($AX212)=MONTH(AZ$15)),
NETWORKDAYS.INTL($AW212,$AX212,1,_xlpm.VD)))),0)),
$DH212="месяц",
$BP212*AZ212,
$DH212="неделя",
$BP212*AZ212/7*(ROUNDUP((DAY(EOMONTH(AZ$15,0)))/4,0))),
0)</f>
        <v/>
      </c>
      <c r="BR212" s="125">
        <f t="array" ref="BR212">
IFERROR(
_xlfn.IFS(
$DH212="день_1",
$BP212*$BL212/($AX212-$AW212+1)*BA212*(DAY(EOMONTH(BA$15,0))),
$DH212="день_2",
$BP212/30*MAX(MIN($AX212,EOMONTH(BA$15,0))-MAX($AW212,BA$15)+1,),
$DH212="раб.день",
$BP212/30*(IFERROR(
_xlfn.LET(_xlpm.VD,
CHOOSE(
{1;2;3;4;5;6;7;8;9;10;11;12;13;14;15;16;17;18},
45658,45659,45660,45661,45662,45663,45664,45665,45711,45724,45778,45779,45785,45786,45820,45821,45965,46022),
_xlfn.LET(_xlpm.DD,
MAX(MIN($AX212,EOMONTH(BA$15,0))-MAX($AW212,BA$15),),
_xlfn.IFS(
AND(MONTH($AW212)=MONTH(BA$15),MONTH($AX212)&lt;&gt;MONTH(BA$15)),
NETWORKDAYS.INTL($AW212,$AW212+_xlpm.DD,1,_xlpm.VD),
AND(MONTH($AW212)&lt;&gt;MONTH(BA$15),MONTH($AX212)=MONTH(BA$15)),
NETWORKDAYS.INTL(($AX212)-_xlpm.DD,$AX212,1,_xlpm.VD),
AND(MONTH($AW212)&lt;MONTH(BA$15),MONTH($AX212)&gt;MONTH(BA$15)),
NETWORKDAYS.INTL((EOMONTH(BA$15-1,1))-_xlpm.DD,EOMONTH(BA$15-1,1),1,_xlpm.VD),
AND(MONTH($AW212)=MONTH(BA$15),MONTH($AX212)=MONTH(BA$15)),
NETWORKDAYS.INTL($AW212,$AX212,1,_xlpm.VD)))),0)),
$DH212="месяц",
$BP212*BA212,
$DH212="неделя",
$BP212*BA212/7*(ROUNDUP((DAY(EOMONTH(BA$15,0)))/4,0))),
0)</f>
        <v/>
      </c>
      <c r="BS212" s="125">
        <f t="array" ref="BS212">
IFERROR(
_xlfn.IFS(
$DH212="день_1",
$BP212*$BL212/($AX212-$AW212+1)*BB212*(DAY(EOMONTH(BB$15,0))),
$DH212="день_2",
$BP212/30*MAX(MIN($AX212,EOMONTH(BB$15,0))-MAX($AW212,BB$15)+1,),
$DH212="раб.день",
$BP212/30*(IFERROR(
_xlfn.LET(_xlpm.VD,
CHOOSE(
{1;2;3;4;5;6;7;8;9;10;11;12;13;14;15;16;17;18},
45658,45659,45660,45661,45662,45663,45664,45665,45711,45724,45778,45779,45785,45786,45820,45821,45965,46022),
_xlfn.LET(_xlpm.DD,
MAX(MIN($AX212,EOMONTH(BB$15,0))-MAX($AW212,BB$15),),
_xlfn.IFS(
AND(MONTH($AW212)=MONTH(BB$15),MONTH($AX212)&lt;&gt;MONTH(BB$15)),
NETWORKDAYS.INTL($AW212,$AW212+_xlpm.DD,1,_xlpm.VD),
AND(MONTH($AW212)&lt;&gt;MONTH(BB$15),MONTH($AX212)=MONTH(BB$15)),
NETWORKDAYS.INTL(($AX212)-_xlpm.DD,$AX212,1,_xlpm.VD),
AND(MONTH($AW212)&lt;MONTH(BB$15),MONTH($AX212)&gt;MONTH(BB$15)),
NETWORKDAYS.INTL((EOMONTH(BB$15-1,1))-_xlpm.DD,EOMONTH(BB$15-1,1),1,_xlpm.VD),
AND(MONTH($AW212)=MONTH(BB$15),MONTH($AX212)=MONTH(BB$15)),
NETWORKDAYS.INTL($AW212,$AX212,1,_xlpm.VD)))),0)),
$DH212="месяц",
$BP212*BB212,
$DH212="неделя",
$BP212*BB212/7*(ROUNDUP((DAY(EOMONTH(BB$15,0)))/4,0))),
0)</f>
        <v/>
      </c>
      <c r="BT212" s="125">
        <f t="array" ref="BT212">
IFERROR(
_xlfn.IFS(
$DH212="день_1",
$BP212*$BL212/($AX212-$AW212+1)*BC212*(DAY(EOMONTH(BC$15,0))),
$DH212="день_2",
$BP212/30*MAX(MIN($AX212,EOMONTH(BC$15,0))-MAX($AW212,BC$15)+1,),
$DH212="раб.день",
$BP212/30*(IFERROR(
_xlfn.LET(_xlpm.VD,
CHOOSE(
{1;2;3;4;5;6;7;8;9;10;11;12;13;14;15;16;17;18},
45658,45659,45660,45661,45662,45663,45664,45665,45711,45724,45778,45779,45785,45786,45820,45821,45965,46022),
_xlfn.LET(_xlpm.DD,
MAX(MIN($AX212,EOMONTH(BC$15,0))-MAX($AW212,BC$15),),
_xlfn.IFS(
AND(MONTH($AW212)=MONTH(BC$15),MONTH($AX212)&lt;&gt;MONTH(BC$15)),
NETWORKDAYS.INTL($AW212,$AW212+_xlpm.DD,1,_xlpm.VD),
AND(MONTH($AW212)&lt;&gt;MONTH(BC$15),MONTH($AX212)=MONTH(BC$15)),
NETWORKDAYS.INTL(($AX212)-_xlpm.DD,$AX212,1,_xlpm.VD),
AND(MONTH($AW212)&lt;MONTH(BC$15),MONTH($AX212)&gt;MONTH(BC$15)),
NETWORKDAYS.INTL((EOMONTH(BC$15-1,1))-_xlpm.DD,EOMONTH(BC$15-1,1),1,_xlpm.VD),
AND(MONTH($AW212)=MONTH(BC$15),MONTH($AX212)=MONTH(BC$15)),
NETWORKDAYS.INTL($AW212,$AX212,1,_xlpm.VD)))),0)),
$DH212="месяц",
$BP212*BC212,
$DH212="неделя",
$BP212*BC212/7*(ROUNDUP((DAY(EOMONTH(BC$15,0)))/4,0))),
0)</f>
        <v/>
      </c>
      <c r="BU212" s="125">
        <f t="array" ref="BU212">
IFERROR(
_xlfn.IFS(
$DH212="день_1",
$BP212*$BL212/($AX212-$AW212+1)*BD212*(DAY(EOMONTH(BD$15,0))),
$DH212="день_2",
$BP212/30*MAX(MIN($AX212,EOMONTH(BD$15,0))-MAX($AW212,BD$15)+1,),
$DH212="раб.день",
$BP212/30*(IFERROR(
_xlfn.LET(_xlpm.VD,
CHOOSE(
{1;2;3;4;5;6;7;8;9;10;11;12;13;14;15;16;17;18},
45658,45659,45660,45661,45662,45663,45664,45665,45711,45724,45778,45779,45785,45786,45820,45821,45965,46022),
_xlfn.LET(_xlpm.DD,
MAX(MIN($AX212,EOMONTH(BD$15,0))-MAX($AW212,BD$15),),
_xlfn.IFS(
AND(MONTH($AW212)=MONTH(BD$15),MONTH($AX212)&lt;&gt;MONTH(BD$15)),
NETWORKDAYS.INTL($AW212,$AW212+_xlpm.DD,1,_xlpm.VD),
AND(MONTH($AW212)&lt;&gt;MONTH(BD$15),MONTH($AX212)=MONTH(BD$15)),
NETWORKDAYS.INTL(($AX212)-_xlpm.DD,$AX212,1,_xlpm.VD),
AND(MONTH($AW212)&lt;MONTH(BD$15),MONTH($AX212)&gt;MONTH(BD$15)),
NETWORKDAYS.INTL((EOMONTH(BD$15-1,1))-_xlpm.DD,EOMONTH(BD$15-1,1),1,_xlpm.VD),
AND(MONTH($AW212)=MONTH(BD$15),MONTH($AX212)=MONTH(BD$15)),
NETWORKDAYS.INTL($AW212,$AX212,1,_xlpm.VD)))),0)),
$DH212="месяц",
$BP212*BD212,
$DH212="неделя",
$BP212*BD212/7*(ROUNDUP((DAY(EOMONTH(BD$15,0)))/4,0))),
0)</f>
        <v/>
      </c>
      <c r="BV212" s="125">
        <f t="array" ref="BV212">
IFERROR(
_xlfn.IFS(
$DH212="день_1",
$BP212*$BL212/($AX212-$AW212+1)*BE212*(DAY(EOMONTH(BE$15,0))),
$DH212="день_2",
$BP212/30*MAX(MIN($AX212,EOMONTH(BE$15,0))-MAX($AW212,BE$15)+1,),
$DH212="раб.день",
$BP212/30*(IFERROR(
_xlfn.LET(_xlpm.VD,
CHOOSE(
{1;2;3;4;5;6;7;8;9;10;11;12;13;14;15;16;17;18},
45658,45659,45660,45661,45662,45663,45664,45665,45711,45724,45778,45779,45785,45786,45820,45821,45965,46022),
_xlfn.LET(_xlpm.DD,
MAX(MIN($AX212,EOMONTH(BE$15,0))-MAX($AW212,BE$15),),
_xlfn.IFS(
AND(MONTH($AW212)=MONTH(BE$15),MONTH($AX212)&lt;&gt;MONTH(BE$15)),
NETWORKDAYS.INTL($AW212,$AW212+_xlpm.DD,1,_xlpm.VD),
AND(MONTH($AW212)&lt;&gt;MONTH(BE$15),MONTH($AX212)=MONTH(BE$15)),
NETWORKDAYS.INTL(($AX212)-_xlpm.DD,$AX212,1,_xlpm.VD),
AND(MONTH($AW212)&lt;MONTH(BE$15),MONTH($AX212)&gt;MONTH(BE$15)),
NETWORKDAYS.INTL((EOMONTH(BE$15-1,1))-_xlpm.DD,EOMONTH(BE$15-1,1),1,_xlpm.VD),
AND(MONTH($AW212)=MONTH(BE$15),MONTH($AX212)=MONTH(BE$15)),
NETWORKDAYS.INTL($AW212,$AX212,1,_xlpm.VD)))),0)),
$DH212="месяц",
$BP212*BE212,
$DH212="неделя",
$BP212*BE212/7*(ROUNDUP((DAY(EOMONTH(BE$15,0)))/4,0))),
0)</f>
        <v/>
      </c>
      <c r="BW212" s="125">
        <f t="array" ref="BW212">
IFERROR(
_xlfn.IFS(
$DH212="день_1",
$BP212*$BL212/($AX212-$AW212+1)*BF212*(DAY(EOMONTH(BF$15,0))),
$DH212="день_2",
$BP212/30*MAX(MIN($AX212,EOMONTH(BF$15,0))-MAX($AW212,BF$15)+1,),
$DH212="раб.день",
$BP212/30*(IFERROR(
_xlfn.LET(_xlpm.VD,
CHOOSE(
{1;2;3;4;5;6;7;8;9;10;11;12;13;14;15;16;17;18},
45658,45659,45660,45661,45662,45663,45664,45665,45711,45724,45778,45779,45785,45786,45820,45821,45965,46022),
_xlfn.LET(_xlpm.DD,
MAX(MIN($AX212,EOMONTH(BF$15,0))-MAX($AW212,BF$15),),
_xlfn.IFS(
AND(MONTH($AW212)=MONTH(BF$15),MONTH($AX212)&lt;&gt;MONTH(BF$15)),
NETWORKDAYS.INTL($AW212,$AW212+_xlpm.DD,1,_xlpm.VD),
AND(MONTH($AW212)&lt;&gt;MONTH(BF$15),MONTH($AX212)=MONTH(BF$15)),
NETWORKDAYS.INTL(($AX212)-_xlpm.DD,$AX212,1,_xlpm.VD),
AND(MONTH($AW212)&lt;MONTH(BF$15),MONTH($AX212)&gt;MONTH(BF$15)),
NETWORKDAYS.INTL((EOMONTH(BF$15-1,1))-_xlpm.DD,EOMONTH(BF$15-1,1),1,_xlpm.VD),
AND(MONTH($AW212)=MONTH(BF$15),MONTH($AX212)=MONTH(BF$15)),
NETWORKDAYS.INTL($AW212,$AX212,1,_xlpm.VD)))),0)),
$DH212="месяц",
$BP212*BF212,
$DH212="неделя",
$BP212*BF212/7*(ROUNDUP((DAY(EOMONTH(BF$15,0)))/4,0))),
0)</f>
        <v/>
      </c>
      <c r="BX212" s="125">
        <f t="array" ref="BX212">
IFERROR(
_xlfn.IFS(
$DH212="день_1",
$BP212*$BL212/($AX212-$AW212+1)*BG212*(DAY(EOMONTH(BG$15,0))),
$DH212="день_2",
$BP212/30*MAX(MIN($AX212,EOMONTH(BG$15,0))-MAX($AW212,BG$15)+1,),
$DH212="раб.день",
$BP212/30*(IFERROR(
_xlfn.LET(_xlpm.VD,
CHOOSE(
{1;2;3;4;5;6;7;8;9;10;11;12;13;14;15;16;17;18},
45658,45659,45660,45661,45662,45663,45664,45665,45711,45724,45778,45779,45785,45786,45820,45821,45965,46022),
_xlfn.LET(_xlpm.DD,
MAX(MIN($AX212,EOMONTH(BG$15,0))-MAX($AW212,BG$15),),
_xlfn.IFS(
AND(MONTH($AW212)=MONTH(BG$15),MONTH($AX212)&lt;&gt;MONTH(BG$15)),
NETWORKDAYS.INTL($AW212,$AW212+_xlpm.DD,1,_xlpm.VD),
AND(MONTH($AW212)&lt;&gt;MONTH(BG$15),MONTH($AX212)=MONTH(BG$15)),
NETWORKDAYS.INTL(($AX212)-_xlpm.DD,$AX212,1,_xlpm.VD),
AND(MONTH($AW212)&lt;MONTH(BG$15),MONTH($AX212)&gt;MONTH(BG$15)),
NETWORKDAYS.INTL((EOMONTH(BG$15-1,1))-_xlpm.DD,EOMONTH(BG$15-1,1),1,_xlpm.VD),
AND(MONTH($AW212)=MONTH(BG$15),MONTH($AX212)=MONTH(BG$15)),
NETWORKDAYS.INTL($AW212,$AX212,1,_xlpm.VD)))),0)),
$DH212="месяц",
$BP212*BG212,
$DH212="неделя",
$BP212*BG212/7*(ROUNDUP((DAY(EOMONTH(BG$15,0)))/4,0))),
0)</f>
        <v/>
      </c>
      <c r="BY212" s="125">
        <f t="array" ref="BY212">
IFERROR(
_xlfn.IFS(
$DH212="день_1",
$BP212*$BL212/($AX212-$AW212+1)*BH212*(DAY(EOMONTH(BH$15,0))),
$DH212="день_2",
$BP212/30*MAX(MIN($AX212,EOMONTH(BH$15,0))-MAX($AW212,BH$15)+1,),
$DH212="раб.день",
$BP212/30*(IFERROR(
_xlfn.LET(_xlpm.VD,
CHOOSE(
{1;2;3;4;5;6;7;8;9;10;11;12;13;14;15;16;17;18},
45658,45659,45660,45661,45662,45663,45664,45665,45711,45724,45778,45779,45785,45786,45820,45821,45965,46022),
_xlfn.LET(_xlpm.DD,
MAX(MIN($AX212,EOMONTH(BH$15,0))-MAX($AW212,BH$15),),
_xlfn.IFS(
AND(MONTH($AW212)=MONTH(BH$15),MONTH($AX212)&lt;&gt;MONTH(BH$15)),
NETWORKDAYS.INTL($AW212,$AW212+_xlpm.DD,1,_xlpm.VD),
AND(MONTH($AW212)&lt;&gt;MONTH(BH$15),MONTH($AX212)=MONTH(BH$15)),
NETWORKDAYS.INTL(($AX212)-_xlpm.DD,$AX212,1,_xlpm.VD),
AND(MONTH($AW212)&lt;MONTH(BH$15),MONTH($AX212)&gt;MONTH(BH$15)),
NETWORKDAYS.INTL((EOMONTH(BH$15-1,1))-_xlpm.DD,EOMONTH(BH$15-1,1),1,_xlpm.VD),
AND(MONTH($AW212)=MONTH(BH$15),MONTH($AX212)=MONTH(BH$15)),
NETWORKDAYS.INTL($AW212,$AX212,1,_xlpm.VD)))),0)),
$DH212="месяц",
$BP212*BH212,
$DH212="неделя",
$BP212*BH212/7*(ROUNDUP((DAY(EOMONTH(BH$15,0)))/4,0))),
0)</f>
        <v/>
      </c>
      <c r="BZ212" s="125">
        <f t="array" ref="BZ212">
IFERROR(
_xlfn.IFS(
$DH212="день_1",
$BP212*$BL212/($AX212-$AW212+1)*BI212*(DAY(EOMONTH(BI$15,0))),
$DH212="день_2",
$BP212/30*MAX(MIN($AX212,EOMONTH(BI$15,0))-MAX($AW212,BI$15)+1,),
$DH212="раб.день",
$BP212/30*(IFERROR(
_xlfn.LET(_xlpm.VD,
CHOOSE(
{1;2;3;4;5;6;7;8;9;10;11;12;13;14;15;16;17;18},
45658,45659,45660,45661,45662,45663,45664,45665,45711,45724,45778,45779,45785,45786,45820,45821,45965,46022),
_xlfn.LET(_xlpm.DD,
MAX(MIN($AX212,EOMONTH(BI$15,0))-MAX($AW212,BI$15),),
_xlfn.IFS(
AND(MONTH($AW212)=MONTH(BI$15),MONTH($AX212)&lt;&gt;MONTH(BI$15)),
NETWORKDAYS.INTL($AW212,$AW212+_xlpm.DD,1,_xlpm.VD),
AND(MONTH($AW212)&lt;&gt;MONTH(BI$15),MONTH($AX212)=MONTH(BI$15)),
NETWORKDAYS.INTL(($AX212)-_xlpm.DD,$AX212,1,_xlpm.VD),
AND(MONTH($AW212)&lt;MONTH(BI$15),MONTH($AX212)&gt;MONTH(BI$15)),
NETWORKDAYS.INTL((EOMONTH(BI$15-1,1))-_xlpm.DD,EOMONTH(BI$15-1,1),1,_xlpm.VD),
AND(MONTH($AW212)=MONTH(BI$15),MONTH($AX212)=MONTH(BI$15)),
NETWORKDAYS.INTL($AW212,$AX212,1,_xlpm.VD)))),0)),
$DH212="месяц",
$BP212*BI212,
$DH212="неделя",
$BP212*BI212/7*(ROUNDUP((DAY(EOMONTH(BI$15,0)))/4,0))),
0)</f>
        <v/>
      </c>
      <c r="CA212" s="125">
        <f t="array" ref="CA212">
IFERROR(
_xlfn.IFS(
$DH212="день_1",
$BP212*$BL212/($AX212-$AW212+1)*BJ212*(DAY(EOMONTH(BJ$15,0))),
$DH212="день_2",
$BP212/30*MAX(MIN($AX212,EOMONTH(BJ$15,0))-MAX($AW212,BJ$15)+1,),
$DH212="раб.день",
$BP212/30*(IFERROR(
_xlfn.LET(_xlpm.VD,
CHOOSE(
{1;2;3;4;5;6;7;8;9;10;11;12;13;14;15;16;17;18},
45658,45659,45660,45661,45662,45663,45664,45665,45711,45724,45778,45779,45785,45786,45820,45821,45965,46022),
_xlfn.LET(_xlpm.DD,
MAX(MIN($AX212,EOMONTH(BJ$15,0))-MAX($AW212,BJ$15),),
_xlfn.IFS(
AND(MONTH($AW212)=MONTH(BJ$15),MONTH($AX212)&lt;&gt;MONTH(BJ$15)),
NETWORKDAYS.INTL($AW212,$AW212+_xlpm.DD,1,_xlpm.VD),
AND(MONTH($AW212)&lt;&gt;MONTH(BJ$15),MONTH($AX212)=MONTH(BJ$15)),
NETWORKDAYS.INTL(($AX212)-_xlpm.DD,$AX212,1,_xlpm.VD),
AND(MONTH($AW212)&lt;MONTH(BJ$15),MONTH($AX212)&gt;MONTH(BJ$15)),
NETWORKDAYS.INTL((EOMONTH(BJ$15-1,1))-_xlpm.DD,EOMONTH(BJ$15-1,1),1,_xlpm.VD),
AND(MONTH($AW212)=MONTH(BJ$15),MONTH($AX212)=MONTH(BJ$15)),
NETWORKDAYS.INTL($AW212,$AX212,1,_xlpm.VD)))),0)),
$DH212="месяц",
$BP212*BJ212,
$DH212="неделя",
$BP212*BJ212/7*(ROUNDUP((DAY(EOMONTH(BJ$15,0)))/4,0))),
0)</f>
        <v/>
      </c>
      <c r="CB212" s="125">
        <f t="array" ref="CB212">
IFERROR(
_xlfn.IFS(
$DH212="день_1",
$BP212*$BL212/($AX212-$AW212+1)*BK212*(DAY(EOMONTH(BK$15,0))),
$DH212="день_2",
$BP212/30*MAX(MIN($AX212,EOMONTH(BK$15,0))-MAX($AW212,BK$15)+1,),
$DH212="раб.день",
$BP212/30*(IFERROR(
_xlfn.LET(_xlpm.VD,
CHOOSE(
{1;2;3;4;5;6;7;8;9;10;11;12;13;14;15;16;17;18},
45658,45659,45660,45661,45662,45663,45664,45665,45711,45724,45778,45779,45785,45786,45820,45821,45965,46022),
_xlfn.LET(_xlpm.DD,
MAX(MIN($AX212,EOMONTH(BK$15,0))-MAX($AW212,BK$15),),
_xlfn.IFS(
AND(MONTH($AW212)=MONTH(BK$15),MONTH($AX212)&lt;&gt;MONTH(BK$15)),
NETWORKDAYS.INTL($AW212,$AW212+_xlpm.DD,1,_xlpm.VD),
AND(MONTH($AW212)&lt;&gt;MONTH(BK$15),MONTH($AX212)=MONTH(BK$15)),
NETWORKDAYS.INTL(($AX212)-_xlpm.DD,$AX212,1,_xlpm.VD),
AND(MONTH($AW212)&lt;MONTH(BK$15),MONTH($AX212)&gt;MONTH(BK$15)),
NETWORKDAYS.INTL((EOMONTH(BK$15-1,1))-_xlpm.DD,EOMONTH(BK$15-1,1),1,_xlpm.VD),
AND(MONTH($AW212)=MONTH(BK$15),MONTH($AX212)=MONTH(BK$15)),
NETWORKDAYS.INTL($AW212,$AX212,1,_xlpm.VD)))),0)),
$DH212="месяц",
$BP212*BK212,
$DH212="неделя",
$BP212*BK212/7*(ROUNDUP((DAY(EOMONTH(BK$15,0)))/4,0))),
0)</f>
        <v/>
      </c>
      <c r="CC212" s="125">
        <f>SUM($BQ212:$CB212)</f>
        <v/>
      </c>
      <c r="CD212" s="126">
        <f>SUM($EH212:$EH212)</f>
        <v/>
      </c>
      <c r="CE212" s="126">
        <f>$CD212*$AB212</f>
        <v/>
      </c>
      <c r="CF212" s="126">
        <f>SUM($EK212:$EK212)</f>
        <v/>
      </c>
      <c r="CG212" s="126">
        <f>$CF212*$AB212</f>
        <v/>
      </c>
      <c r="CH212" s="126">
        <f>SUM($CC212,$CE212,$CG212)</f>
        <v/>
      </c>
      <c r="CI212" s="126">
        <f>$CH212*(1+$CM212)</f>
        <v/>
      </c>
      <c r="CJ212" s="127" t="n">
        <v>0</v>
      </c>
      <c r="CK212" s="126">
        <f>SUM($CH212:$CH212)*(1+$CJ212)</f>
        <v/>
      </c>
      <c r="CL212" s="126">
        <f>SUM($CH212:$CH212)*(1+$CM212)</f>
        <v/>
      </c>
      <c r="CM212" s="59" t="inlineStr">
        <is>
          <t>20%</t>
        </is>
      </c>
      <c r="CN212" s="59" t="n"/>
      <c r="CO212" s="72" t="n"/>
      <c r="CP212" s="59" t="n"/>
      <c r="CQ212" s="73" t="n"/>
      <c r="CR212" s="73" t="n"/>
      <c r="CS212" s="73" t="n"/>
      <c r="CT212" s="72" t="n"/>
      <c r="CU212" s="79" t="inlineStr">
        <is>
          <t> </t>
        </is>
      </c>
      <c r="CV212" s="60" t="n"/>
      <c r="CW212" s="60" t="n"/>
      <c r="CX212" s="60" t="n"/>
      <c r="CY212" s="127">
        <f>IFERROR(($CC212-$EE212)/($EE212/(1-$DQ212)),0)</f>
        <v/>
      </c>
      <c r="CZ212" s="127">
        <f>IFERROR(1-$EI212/($CE212),0)</f>
        <v/>
      </c>
      <c r="DA212" s="127">
        <f>IFERROR(1-$EL212/($CG212),0)</f>
        <v/>
      </c>
      <c r="DB212" s="126">
        <f>ROUND(IFERROR(($CI212/(1+$CM212)-$EN212),0),2)</f>
        <v/>
      </c>
      <c r="DC212" s="128" t="n"/>
      <c r="DD212" s="125" t="n"/>
      <c r="DE212" s="75" t="n">
        <v>0</v>
      </c>
      <c r="DF212" s="128" t="n"/>
      <c r="DG212" s="125">
        <f>IF($DC212=0,0,$DD212*($DC212*100%-$DE212*$DF212))*SUM($AB212:$AB212)</f>
        <v/>
      </c>
      <c r="DH212" s="129" t="inlineStr">
        <is>
          <t>месяц</t>
        </is>
      </c>
      <c r="DI212" s="130">
        <f t="array" ref="DI212">IFERROR(
IF($ES212="LisChannel",
(ROUND(((INDEX({174.625;153.888888888889;130.972222222222},MATCH($AI212,{2;3;4}),0))*$AG212*$AI212),2)),0),0)</f>
        <v/>
      </c>
      <c r="DJ212" s="130">
        <f>
_xlfn.LET(_xlpm.X,
IFERROR(
IF($ES212="НовиковТВ",
(_xlfn.LET(_xlpm.NTV,
_xlfn.LET(_xlpm.MIN,350000,
IF(SUMIFS($DI:$DI,$ES:$ES,"НовиковТВ")&lt;=_xlpm.MIN,
(SUMIFS($DI:$DI,$ES:$ES,"НовиковТВ")/(COUNTIFS($ES:$ES,"НовиковТВ")))*_xlpm.MIN/SUMIFS($DI:$DI,$ES:$ES,"НовиковТВ"),
DI212)),
_xlpm.NTV+$DG212/(1-(1-(_xlpm.NTV)*(1-$DL212)*(1-$DM212)*(1-$DN212)*(1-$DO212)*(1-$DP212)/_xlpm.NTV))))/(1+$EP212),
$DI212+$DG212/(1-(1-($DI212)*(1-$DL212)*(1-$DM212)*(1-$DN212)*(1-$DO212)*(1-$DP212)/$DI212))),
0),
_xlpm.X*(1+$CM212)*(1+$CW212)-_xlpm.X*(1+$CM212)+_xlpm.X)</f>
        <v/>
      </c>
      <c r="DK212" s="125" t="inlineStr">
        <is>
          <t>послед.</t>
        </is>
      </c>
      <c r="DL212" s="63" t="n">
        <v>0</v>
      </c>
      <c r="DM212" s="63" t="n">
        <v>0</v>
      </c>
      <c r="DN212" s="63" t="n">
        <v>0</v>
      </c>
      <c r="DO212" s="63" t="n">
        <v>0</v>
      </c>
      <c r="DP212" s="63" t="n">
        <v>0</v>
      </c>
      <c r="DQ212" s="63">
        <f t="array" ref="DQ212">IFERROR(_xlfn.IFS(
$DK212="послед.",1-(1-$DL212)*(1-$DM212)*(1-$DN212)*(1-$DO212)*(1-$DP212),
$DK212="сумм.",$DL212+$DM212+$DN212+$DO212+$DP212),
0)</f>
        <v/>
      </c>
      <c r="DR212" s="125">
        <f t="array" ref="DR212">
IFERROR(
_xlfn.IFS(
$BL212=0,
0,
$BL212&gt;0,
_xlfn.IFS($DK212="послед.",
$DJ212*(1-$DL212)*(1-$DM212)*(1-$DN212)*(1-$DO212)*(1-$DP212),
$DK212="сумм.",
$DJ212*(1-($DL212+$DM212+$DN212+$DO212+$DP212)))),0)</f>
        <v/>
      </c>
      <c r="DS212" s="125">
        <f t="array" ref="DS212">
IFERROR(_xlfn.IFS(
$DH212="день_1",
$DR212*$BL212/($AX212-$AW212+1)*AZ212*(DAY(EOMONTH(AZ$15,0))),
$DH212="день_2",
$DR212/30*MAX(MIN($AX212,EOMONTH(AZ$15,0))-MAX($AW212,AZ$15)+1,),
$DH212="раб.день",
$DR212/30*(IFERROR(
_xlfn.LET(_xlpm.VD,
CHOOSE(
{1;2;3;4;5;6;7;8;9;10;11;12;13;14;15;16;17;18},
45658,45659,45660,45661,45662,45663,45664,45665,45711,45724,45778,45779,45785,45786,45820,45821,45965,46022),
_xlfn.LET(_xlpm.DD,
MAX(MIN($AX212,EOMONTH(AZ$15,0))-MAX($AW212,AZ$15),),
_xlfn.IFS(
AND(MONTH($AW212)=MONTH(AZ$15),MONTH($AX212)&lt;&gt;MONTH(AZ$15)),
NETWORKDAYS.INTL($AW212,$AW212+_xlpm.DD,1,_xlpm.VD),
AND(MONTH($AW212)&lt;&gt;MONTH(AZ$15),MONTH($AX212)=MONTH(AZ$15)),
NETWORKDAYS.INTL(($AX212)-_xlpm.DD,$AX212,1,_xlpm.VD),
AND(MONTH($AW212)&lt;MONTH(AZ$15),MONTH($AX212)&gt;MONTH(AZ$15)),
NETWORKDAYS.INTL((EOMONTH(AZ$15-1,1))-_xlpm.DD,EOMONTH(AZ$15-1,1),1,_xlpm.VD),
AND(MONTH($AW212)=MONTH(AZ$15),MONTH($AX212)=MONTH(AZ$15)),
NETWORKDAYS.INTL($AW212,$AX212,1,_xlpm.VD)))),0)),
$DH212="месяц",
$DR212*AZ212,
$DH212="неделя",
$DR212*AZ212/7*(ROUNDUP((DAY(EOMONTH(AZ$15,0)))/4,0))),
0)</f>
        <v/>
      </c>
      <c r="DT212" s="125">
        <f t="array" ref="DT212">
IFERROR(_xlfn.IFS(
$DH212="день_1",
$DR212*$BL212/($AX212-$AW212+1)*BA212*(DAY(EOMONTH(BA$15,0))),
$DH212="день_2",
$DR212/30*MAX(MIN($AX212,EOMONTH(BA$15,0))-MAX($AW212,BA$15)+1,),
$DH212="раб.день",
$DR212/30*(IFERROR(
_xlfn.LET(_xlpm.VD,
CHOOSE(
{1;2;3;4;5;6;7;8;9;10;11;12;13;14;15;16;17;18},
45658,45659,45660,45661,45662,45663,45664,45665,45711,45724,45778,45779,45785,45786,45820,45821,45965,46022),
_xlfn.LET(_xlpm.DD,
MAX(MIN($AX212,EOMONTH(BA$15,0))-MAX($AW212,BA$15),),
_xlfn.IFS(
AND(MONTH($AW212)=MONTH(BA$15),MONTH($AX212)&lt;&gt;MONTH(BA$15)),
NETWORKDAYS.INTL($AW212,$AW212+_xlpm.DD,1,_xlpm.VD),
AND(MONTH($AW212)&lt;&gt;MONTH(BA$15),MONTH($AX212)=MONTH(BA$15)),
NETWORKDAYS.INTL(($AX212)-_xlpm.DD,$AX212,1,_xlpm.VD),
AND(MONTH($AW212)&lt;MONTH(BA$15),MONTH($AX212)&gt;MONTH(BA$15)),
NETWORKDAYS.INTL((EOMONTH(BA$15-1,1))-_xlpm.DD,EOMONTH(BA$15-1,1),1,_xlpm.VD),
AND(MONTH($AW212)=MONTH(BA$15),MONTH($AX212)=MONTH(BA$15)),
NETWORKDAYS.INTL($AW212,$AX212,1,_xlpm.VD)))),0)),
$DH212="месяц",
$DR212*BA212,
$DH212="неделя",
$DR212*BA212/7*(ROUNDUP((DAY(EOMONTH(BA$15,0)))/4,0))),
0)</f>
        <v/>
      </c>
      <c r="DU212" s="125">
        <f t="array" ref="DU212">
IFERROR(_xlfn.IFS(
$DH212="день_1",
$DR212*$BL212/($AX212-$AW212+1)*BB212*(DAY(EOMONTH(BB$15,0))),
$DH212="день_2",
$DR212/30*MAX(MIN($AX212,EOMONTH(BB$15,0))-MAX($AW212,BB$15)+1,),
$DH212="раб.день",
$DR212/30*(IFERROR(
_xlfn.LET(_xlpm.VD,
CHOOSE(
{1;2;3;4;5;6;7;8;9;10;11;12;13;14;15;16;17;18},
45658,45659,45660,45661,45662,45663,45664,45665,45711,45724,45778,45779,45785,45786,45820,45821,45965,46022),
_xlfn.LET(_xlpm.DD,
MAX(MIN($AX212,EOMONTH(BB$15,0))-MAX($AW212,BB$15),),
_xlfn.IFS(
AND(MONTH($AW212)=MONTH(BB$15),MONTH($AX212)&lt;&gt;MONTH(BB$15)),
NETWORKDAYS.INTL($AW212,$AW212+_xlpm.DD,1,_xlpm.VD),
AND(MONTH($AW212)&lt;&gt;MONTH(BB$15),MONTH($AX212)=MONTH(BB$15)),
NETWORKDAYS.INTL(($AX212)-_xlpm.DD,$AX212,1,_xlpm.VD),
AND(MONTH($AW212)&lt;MONTH(BB$15),MONTH($AX212)&gt;MONTH(BB$15)),
NETWORKDAYS.INTL((EOMONTH(BB$15-1,1))-_xlpm.DD,EOMONTH(BB$15-1,1),1,_xlpm.VD),
AND(MONTH($AW212)=MONTH(BB$15),MONTH($AX212)=MONTH(BB$15)),
NETWORKDAYS.INTL($AW212,$AX212,1,_xlpm.VD)))),0)),
$DH212="месяц",
$DR212*BB212,
$DH212="неделя",
$DR212*BB212/7*(ROUNDUP((DAY(EOMONTH(BB$15,0)))/4,0))),
0)</f>
        <v/>
      </c>
      <c r="DV212" s="125">
        <f t="array" ref="DV212">
IFERROR(_xlfn.IFS(
$DH212="день_1",
$DR212*$BL212/($AX212-$AW212+1)*BC212*(DAY(EOMONTH(BC$15,0))),
$DH212="день_2",
$DR212/30*MAX(MIN($AX212,EOMONTH(BC$15,0))-MAX($AW212,BC$15)+1,),
$DH212="раб.день",
$DR212/30*(IFERROR(
_xlfn.LET(_xlpm.VD,
CHOOSE(
{1;2;3;4;5;6;7;8;9;10;11;12;13;14;15;16;17;18},
45658,45659,45660,45661,45662,45663,45664,45665,45711,45724,45778,45779,45785,45786,45820,45821,45965,46022),
_xlfn.LET(_xlpm.DD,
MAX(MIN($AX212,EOMONTH(BC$15,0))-MAX($AW212,BC$15),),
_xlfn.IFS(
AND(MONTH($AW212)=MONTH(BC$15),MONTH($AX212)&lt;&gt;MONTH(BC$15)),
NETWORKDAYS.INTL($AW212,$AW212+_xlpm.DD,1,_xlpm.VD),
AND(MONTH($AW212)&lt;&gt;MONTH(BC$15),MONTH($AX212)=MONTH(BC$15)),
NETWORKDAYS.INTL(($AX212)-_xlpm.DD,$AX212,1,_xlpm.VD),
AND(MONTH($AW212)&lt;MONTH(BC$15),MONTH($AX212)&gt;MONTH(BC$15)),
NETWORKDAYS.INTL((EOMONTH(BC$15-1,1))-_xlpm.DD,EOMONTH(BC$15-1,1),1,_xlpm.VD),
AND(MONTH($AW212)=MONTH(BC$15),MONTH($AX212)=MONTH(BC$15)),
NETWORKDAYS.INTL($AW212,$AX212,1,_xlpm.VD)))),0)),
$DH212="месяц",
$DR212*BC212,
$DH212="неделя",
$DR212*BC212/7*(ROUNDUP((DAY(EOMONTH(BC$15,0)))/4,0))),
0)</f>
        <v/>
      </c>
      <c r="DW212" s="125">
        <f t="array" ref="DW212">
IFERROR(_xlfn.IFS(
$DH212="день_1",
$DR212*$BL212/($AX212-$AW212+1)*BD212*(DAY(EOMONTH(BD$15,0))),
$DH212="день_2",
$DR212/30*MAX(MIN($AX212,EOMONTH(BD$15,0))-MAX($AW212,BD$15)+1,),
$DH212="раб.день",
$DR212/30*(IFERROR(
_xlfn.LET(_xlpm.VD,
CHOOSE(
{1;2;3;4;5;6;7;8;9;10;11;12;13;14;15;16;17;18},
45658,45659,45660,45661,45662,45663,45664,45665,45711,45724,45778,45779,45785,45786,45820,45821,45965,46022),
_xlfn.LET(_xlpm.DD,
MAX(MIN($AX212,EOMONTH(BD$15,0))-MAX($AW212,BD$15),),
_xlfn.IFS(
AND(MONTH($AW212)=MONTH(BD$15),MONTH($AX212)&lt;&gt;MONTH(BD$15)),
NETWORKDAYS.INTL($AW212,$AW212+_xlpm.DD,1,_xlpm.VD),
AND(MONTH($AW212)&lt;&gt;MONTH(BD$15),MONTH($AX212)=MONTH(BD$15)),
NETWORKDAYS.INTL(($AX212)-_xlpm.DD,$AX212,1,_xlpm.VD),
AND(MONTH($AW212)&lt;MONTH(BD$15),MONTH($AX212)&gt;MONTH(BD$15)),
NETWORKDAYS.INTL((EOMONTH(BD$15-1,1))-_xlpm.DD,EOMONTH(BD$15-1,1),1,_xlpm.VD),
AND(MONTH($AW212)=MONTH(BD$15),MONTH($AX212)=MONTH(BD$15)),
NETWORKDAYS.INTL($AW212,$AX212,1,_xlpm.VD)))),0)),
$DH212="месяц",
$DR212*BD212,
$DH212="неделя",
$DR212*BD212/7*(ROUNDUP((DAY(EOMONTH(BD$15,0)))/4,0))),
0)</f>
        <v/>
      </c>
      <c r="DX212" s="125">
        <f t="array" ref="DX212">
IFERROR(_xlfn.IFS(
$DH212="день_1",
$DR212*$BL212/($AX212-$AW212+1)*BE212*(DAY(EOMONTH(BE$15,0))),
$DH212="день_2",
$DR212/30*MAX(MIN($AX212,EOMONTH(BE$15,0))-MAX($AW212,BE$15)+1,),
$DH212="раб.день",
$DR212/30*(IFERROR(
_xlfn.LET(_xlpm.VD,
CHOOSE(
{1;2;3;4;5;6;7;8;9;10;11;12;13;14;15;16;17;18},
45658,45659,45660,45661,45662,45663,45664,45665,45711,45724,45778,45779,45785,45786,45820,45821,45965,46022),
_xlfn.LET(_xlpm.DD,
MAX(MIN($AX212,EOMONTH(BE$15,0))-MAX($AW212,BE$15),),
_xlfn.IFS(
AND(MONTH($AW212)=MONTH(BE$15),MONTH($AX212)&lt;&gt;MONTH(BE$15)),
NETWORKDAYS.INTL($AW212,$AW212+_xlpm.DD,1,_xlpm.VD),
AND(MONTH($AW212)&lt;&gt;MONTH(BE$15),MONTH($AX212)=MONTH(BE$15)),
NETWORKDAYS.INTL(($AX212)-_xlpm.DD,$AX212,1,_xlpm.VD),
AND(MONTH($AW212)&lt;MONTH(BE$15),MONTH($AX212)&gt;MONTH(BE$15)),
NETWORKDAYS.INTL((EOMONTH(BE$15-1,1))-_xlpm.DD,EOMONTH(BE$15-1,1),1,_xlpm.VD),
AND(MONTH($AW212)=MONTH(BE$15),MONTH($AX212)=MONTH(BE$15)),
NETWORKDAYS.INTL($AW212,$AX212,1,_xlpm.VD)))),0)),
$DH212="месяц",
$DR212*BE212,
$DH212="неделя",
$DR212*BE212/7*(ROUNDUP((DAY(EOMONTH(BE$15,0)))/4,0))),
0)</f>
        <v/>
      </c>
      <c r="DY212" s="125">
        <f t="array" ref="DY212">
IFERROR(_xlfn.IFS(
$DH212="день_1",
$DR212*$BL212/($AX212-$AW212+1)*BF212*(DAY(EOMONTH(BF$15,0))),
$DH212="день_2",
$DR212/30*MAX(MIN($AX212,EOMONTH(BF$15,0))-MAX($AW212,BF$15)+1,),
$DH212="раб.день",
$DR212/30*(IFERROR(
_xlfn.LET(_xlpm.VD,
CHOOSE(
{1;2;3;4;5;6;7;8;9;10;11;12;13;14;15;16;17;18},
45658,45659,45660,45661,45662,45663,45664,45665,45711,45724,45778,45779,45785,45786,45820,45821,45965,46022),
_xlfn.LET(_xlpm.DD,
MAX(MIN($AX212,EOMONTH(BF$15,0))-MAX($AW212,BF$15),),
_xlfn.IFS(
AND(MONTH($AW212)=MONTH(BF$15),MONTH($AX212)&lt;&gt;MONTH(BF$15)),
NETWORKDAYS.INTL($AW212,$AW212+_xlpm.DD,1,_xlpm.VD),
AND(MONTH($AW212)&lt;&gt;MONTH(BF$15),MONTH($AX212)=MONTH(BF$15)),
NETWORKDAYS.INTL(($AX212)-_xlpm.DD,$AX212,1,_xlpm.VD),
AND(MONTH($AW212)&lt;MONTH(BF$15),MONTH($AX212)&gt;MONTH(BF$15)),
NETWORKDAYS.INTL((EOMONTH(BF$15-1,1))-_xlpm.DD,EOMONTH(BF$15-1,1),1,_xlpm.VD),
AND(MONTH($AW212)=MONTH(BF$15),MONTH($AX212)=MONTH(BF$15)),
NETWORKDAYS.INTL($AW212,$AX212,1,_xlpm.VD)))),0)),
$DH212="месяц",
$DR212*BF212,
$DH212="неделя",
$DR212*BF212/7*(ROUNDUP((DAY(EOMONTH(BF$15,0)))/4,0))),
0)</f>
        <v/>
      </c>
      <c r="DZ212" s="125">
        <f t="array" ref="DZ212">
IFERROR(_xlfn.IFS(
$DH212="день_1",
$DR212*$BL212/($AX212-$AW212+1)*BG212*(DAY(EOMONTH(BG$15,0))),
$DH212="день_2",
$DR212/30*MAX(MIN($AX212,EOMONTH(BG$15,0))-MAX($AW212,BG$15)+1,),
$DH212="раб.день",
$DR212/30*(IFERROR(
_xlfn.LET(_xlpm.VD,
CHOOSE(
{1;2;3;4;5;6;7;8;9;10;11;12;13;14;15;16;17;18},
45658,45659,45660,45661,45662,45663,45664,45665,45711,45724,45778,45779,45785,45786,45820,45821,45965,46022),
_xlfn.LET(_xlpm.DD,
MAX(MIN($AX212,EOMONTH(BG$15,0))-MAX($AW212,BG$15),),
_xlfn.IFS(
AND(MONTH($AW212)=MONTH(BG$15),MONTH($AX212)&lt;&gt;MONTH(BG$15)),
NETWORKDAYS.INTL($AW212,$AW212+_xlpm.DD,1,_xlpm.VD),
AND(MONTH($AW212)&lt;&gt;MONTH(BG$15),MONTH($AX212)=MONTH(BG$15)),
NETWORKDAYS.INTL(($AX212)-_xlpm.DD,$AX212,1,_xlpm.VD),
AND(MONTH($AW212)&lt;MONTH(BG$15),MONTH($AX212)&gt;MONTH(BG$15)),
NETWORKDAYS.INTL((EOMONTH(BG$15-1,1))-_xlpm.DD,EOMONTH(BG$15-1,1),1,_xlpm.VD),
AND(MONTH($AW212)=MONTH(BG$15),MONTH($AX212)=MONTH(BG$15)),
NETWORKDAYS.INTL($AW212,$AX212,1,_xlpm.VD)))),0)),
$DH212="месяц",
$DR212*BG212,
$DH212="неделя",
$DR212*BG212/7*(ROUNDUP((DAY(EOMONTH(BG$15,0)))/4,0))),
0)</f>
        <v/>
      </c>
      <c r="EA212" s="125">
        <f t="array" ref="EA212">
IFERROR(_xlfn.IFS(
$DH212="день_1",
$DR212*$BL212/($AX212-$AW212+1)*BH212*(DAY(EOMONTH(BH$15,0))),
$DH212="день_2",
$DR212/30*MAX(MIN($AX212,EOMONTH(BH$15,0))-MAX($AW212,BH$15)+1,),
$DH212="раб.день",
$DR212/30*(IFERROR(
_xlfn.LET(_xlpm.VD,
CHOOSE(
{1;2;3;4;5;6;7;8;9;10;11;12;13;14;15;16;17;18},
45658,45659,45660,45661,45662,45663,45664,45665,45711,45724,45778,45779,45785,45786,45820,45821,45965,46022),
_xlfn.LET(_xlpm.DD,
MAX(MIN($AX212,EOMONTH(BH$15,0))-MAX($AW212,BH$15),),
_xlfn.IFS(
AND(MONTH($AW212)=MONTH(BH$15),MONTH($AX212)&lt;&gt;MONTH(BH$15)),
NETWORKDAYS.INTL($AW212,$AW212+_xlpm.DD,1,_xlpm.VD),
AND(MONTH($AW212)&lt;&gt;MONTH(BH$15),MONTH($AX212)=MONTH(BH$15)),
NETWORKDAYS.INTL(($AX212)-_xlpm.DD,$AX212,1,_xlpm.VD),
AND(MONTH($AW212)&lt;MONTH(BH$15),MONTH($AX212)&gt;MONTH(BH$15)),
NETWORKDAYS.INTL((EOMONTH(BH$15-1,1))-_xlpm.DD,EOMONTH(BH$15-1,1),1,_xlpm.VD),
AND(MONTH($AW212)=MONTH(BH$15),MONTH($AX212)=MONTH(BH$15)),
NETWORKDAYS.INTL($AW212,$AX212,1,_xlpm.VD)))),0)),
$DH212="месяц",
$DR212*BH212,
$DH212="неделя",
$DR212*BH212/7*(ROUNDUP((DAY(EOMONTH(BH$15,0)))/4,0))),
0)</f>
        <v/>
      </c>
      <c r="EB212" s="125">
        <f t="array" ref="EB212">
IFERROR(_xlfn.IFS(
$DH212="день_1",
$DR212*$BL212/($AX212-$AW212+1)*BI212*(DAY(EOMONTH(BI$15,0))),
$DH212="день_2",
$DR212/30*MAX(MIN($AX212,EOMONTH(BI$15,0))-MAX($AW212,BI$15)+1,),
$DH212="раб.день",
$DR212/30*(IFERROR(
_xlfn.LET(_xlpm.VD,
CHOOSE(
{1;2;3;4;5;6;7;8;9;10;11;12;13;14;15;16;17;18},
45658,45659,45660,45661,45662,45663,45664,45665,45711,45724,45778,45779,45785,45786,45820,45821,45965,46022),
_xlfn.LET(_xlpm.DD,
MAX(MIN($AX212,EOMONTH(BI$15,0))-MAX($AW212,BI$15),),
_xlfn.IFS(
AND(MONTH($AW212)=MONTH(BI$15),MONTH($AX212)&lt;&gt;MONTH(BI$15)),
NETWORKDAYS.INTL($AW212,$AW212+_xlpm.DD,1,_xlpm.VD),
AND(MONTH($AW212)&lt;&gt;MONTH(BI$15),MONTH($AX212)=MONTH(BI$15)),
NETWORKDAYS.INTL(($AX212)-_xlpm.DD,$AX212,1,_xlpm.VD),
AND(MONTH($AW212)&lt;MONTH(BI$15),MONTH($AX212)&gt;MONTH(BI$15)),
NETWORKDAYS.INTL((EOMONTH(BI$15-1,1))-_xlpm.DD,EOMONTH(BI$15-1,1),1,_xlpm.VD),
AND(MONTH($AW212)=MONTH(BI$15),MONTH($AX212)=MONTH(BI$15)),
NETWORKDAYS.INTL($AW212,$AX212,1,_xlpm.VD)))),0)),
$DH212="месяц",
$DR212*BI212,
$DH212="неделя",
$DR212*BI212/7*(ROUNDUP((DAY(EOMONTH(BI$15,0)))/4,0))),
0)</f>
        <v/>
      </c>
      <c r="EC212" s="125">
        <f t="array" ref="EC212">
IFERROR(_xlfn.IFS(
$DH212="день_1",
$DR212*$BL212/($AX212-$AW212+1)*BJ212*(DAY(EOMONTH(BJ$15,0))),
$DH212="день_2",
$DR212/30*MAX(MIN($AX212,EOMONTH(BJ$15,0))-MAX($AW212,BJ$15)+1,),
$DH212="раб.день",
$DR212/30*(IFERROR(
_xlfn.LET(_xlpm.VD,
CHOOSE(
{1;2;3;4;5;6;7;8;9;10;11;12;13;14;15;16;17;18},
45658,45659,45660,45661,45662,45663,45664,45665,45711,45724,45778,45779,45785,45786,45820,45821,45965,46022),
_xlfn.LET(_xlpm.DD,
MAX(MIN($AX212,EOMONTH(BJ$15,0))-MAX($AW212,BJ$15),),
_xlfn.IFS(
AND(MONTH($AW212)=MONTH(BJ$15),MONTH($AX212)&lt;&gt;MONTH(BJ$15)),
NETWORKDAYS.INTL($AW212,$AW212+_xlpm.DD,1,_xlpm.VD),
AND(MONTH($AW212)&lt;&gt;MONTH(BJ$15),MONTH($AX212)=MONTH(BJ$15)),
NETWORKDAYS.INTL(($AX212)-_xlpm.DD,$AX212,1,_xlpm.VD),
AND(MONTH($AW212)&lt;MONTH(BJ$15),MONTH($AX212)&gt;MONTH(BJ$15)),
NETWORKDAYS.INTL((EOMONTH(BJ$15-1,1))-_xlpm.DD,EOMONTH(BJ$15-1,1),1,_xlpm.VD),
AND(MONTH($AW212)=MONTH(BJ$15),MONTH($AX212)=MONTH(BJ$15)),
NETWORKDAYS.INTL($AW212,$AX212,1,_xlpm.VD)))),0)),
$DH212="месяц",
$DR212*BJ212,
$DH212="неделя",
$DR212*BJ212/7*(ROUNDUP((DAY(EOMONTH(BJ$15,0)))/4,0))),
0)</f>
        <v/>
      </c>
      <c r="ED212" s="125">
        <f t="array" ref="ED212">
IFERROR(_xlfn.IFS(
$DH212="день_1",
$DR212*$BL212/($AX212-$AW212+1)*BK212*(DAY(EOMONTH(BK$15,0))),
$DH212="день_2",
$DR212/30*MAX(MIN($AX212,EOMONTH(BK$15,0))-MAX($AW212,BK$15)+1,),
$DH212="раб.день",
$DR212/30*(IFERROR(
_xlfn.LET(_xlpm.VD,
CHOOSE(
{1;2;3;4;5;6;7;8;9;10;11;12;13;14;15;16;17;18},
45658,45659,45660,45661,45662,45663,45664,45665,45711,45724,45778,45779,45785,45786,45820,45821,45965,46022),
_xlfn.LET(_xlpm.DD,
MAX(MIN($AX212,EOMONTH(BK$15,0))-MAX($AW212,BK$15),),
_xlfn.IFS(
AND(MONTH($AW212)=MONTH(BK$15),MONTH($AX212)&lt;&gt;MONTH(BK$15)),
NETWORKDAYS.INTL($AW212,$AW212+_xlpm.DD,1,_xlpm.VD),
AND(MONTH($AW212)&lt;&gt;MONTH(BK$15),MONTH($AX212)=MONTH(BK$15)),
NETWORKDAYS.INTL(($AX212)-_xlpm.DD,$AX212,1,_xlpm.VD),
AND(MONTH($AW212)&lt;MONTH(BK$15),MONTH($AX212)&gt;MONTH(BK$15)),
NETWORKDAYS.INTL((EOMONTH(BK$15-1,1))-_xlpm.DD,EOMONTH(BK$15-1,1),1,_xlpm.VD),
AND(MONTH($AW212)=MONTH(BK$15),MONTH($AX212)=MONTH(BK$15)),
NETWORKDAYS.INTL($AW212,$AX212,1,_xlpm.VD)))),0)),
$DH212="месяц",
$DR212*BK212,
$DH212="неделя",
$DR212*BK212/7*(ROUNDUP((DAY(EOMONTH(BK$15,0)))/4,0))),
0)</f>
        <v/>
      </c>
      <c r="EE212" s="125">
        <f>SUM($DS212,$DT212,$DU212,$DV212,$DW212,$DX212,$DY212,$DZ212,$EA212,$EB212,$EC212,$ED212)</f>
        <v/>
      </c>
      <c r="EF212" s="125">
        <f>IFERROR(ROUND($EE212*(1+$EP212),2),0)</f>
        <v/>
      </c>
      <c r="EG212" s="128" t="n">
        <v>1</v>
      </c>
      <c r="EH212" s="126" t="n">
        <v>0</v>
      </c>
      <c r="EI212" s="126">
        <f>ROUND(SUM($EH212:$EH212)*SUM($AB212:$AB212)*$EG212,2)</f>
        <v/>
      </c>
      <c r="EJ212" s="126">
        <f>ROUND($EI212*(1+$EP212),2)</f>
        <v/>
      </c>
      <c r="EK212" s="126" t="n">
        <v>0</v>
      </c>
      <c r="EL212" s="126">
        <f>ROUND(SUM($EK212:$EK212)*SUM($AB212:$AB212)*$EG212,2)</f>
        <v/>
      </c>
      <c r="EM212" s="126">
        <f>ROUND($EL212*(1+$EP212),2)</f>
        <v/>
      </c>
      <c r="EN212" s="126">
        <f>SUM($EE212,$EI212,$EL212)</f>
        <v/>
      </c>
      <c r="EO212" s="126">
        <f>SUM($EF212,$EJ212,$EM212)</f>
        <v/>
      </c>
      <c r="EP212" s="59" t="inlineStr">
        <is>
          <t>20%</t>
        </is>
      </c>
      <c r="EQ212" s="59" t="n"/>
      <c r="ER212" s="60">
        <f t="array" ref="ER212">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MATCH(ES212,
{"AMS";"RussOutdoor";"HD Outdoor";"Ingroup";"IQ";"Ledproduction";"LisChannel";"Logic";"Media-PPL";"NovikovTV | НовиковТВ";"SMA";"SOK";"КрокусТВ | CrocusTV | IndoorTV";"Сити";"ТЯК Москва"},
0)),"")</f>
        <v/>
      </c>
      <c r="ES212" s="60" t="n"/>
      <c r="ET212" s="60">
        <f t="array" ref="ET212">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MATCH(ES212,
{"AMS";"RussOutdoor";"HD Outdoor";"Ingroup";"IQ";"Ledproduction";"LisChannel";"Logic";"Media-PPL";"NovikovTV | НовиковТВ";"SMA";"SOK";"КрокусТВ | CrocusTV | IndoorTV";"Сити";"ТЯК Москва"},
0)),"")</f>
        <v/>
      </c>
      <c r="EU212" s="60" t="n"/>
      <c r="EV212" s="60" t="n"/>
      <c r="EX212" s="110">
        <f t="array" ref="EX212">
($AR212/30
+N("ТРАФИК ПЛОЩАДКИ"))*
(IFERROR(
_xlfn.LET(
_xlpm.GPR,
HLOOKUP($L212,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(MATCH($T212,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IF($Q212="цифровой",_xlpm.GPR/$AG212,_xlpm.GPR/60)),
0)
+N("DWELL TIME"))*
(IF($AB212=0,0,IF($AB212=1,0.3,IF($AB212=2,0.5,IF($AB212&gt;2,1))))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_xlfn.IFS($AC212="да",1.2,$AC212="нет",1)*
_xlfn.IFS($AD212="да",1.2,$AD212="нет",1)*
IF(R212="статический",1,1.2)*
$X212*
INDEX(
{1.2;1;1.2;1.2;1;1.2;1.2;1.2;1.2;1.2;1.2;1;1.2;1.2;1.2;1.2;1;1;1.2;1.2;1.2;1;1;1;1;1.2;1.2;1.2;1.2;1;1;1;1;1.2;1.2;1.2;1.2;1.2;1.2;1.2;1.2;1;1;1.2;1;1;1;1;1.5;1;1;1.5;1.5;1.2},
MATCH($Q212,_xlpm.MI,0)))&gt;{0.02;0.04;0.06;0.1;0.2;0.4;0.6;0.8;1;2;4;6})),
{0;1;2;3;4;5;6;7;8;9;10;11;12},
0)))
+N("КОЭФФИЦИЕНТ КОНТАКТА"))))*
(_xlfn.IFS($X212&lt;0.1,$X212/1000,$X212&gt;25,5.2,AND($X212&gt;=0.1,$X212&lt;=25),(($X212*2+0.1)/10)*($X212/10)))*
IFERROR((_xlfn.LET(
_xlpm.MA,
{0;0.8;0.85;0.9;0.95;1},
_xlpm.MAA,
{0;1;2;3;4;5},
INDEX(_xlpm.MA,MATCH(SUMPRODUCT(--((IF(ROUND(_xlpm.MAA,1)&gt;5,5,ROUND($AB212,1)))&gt;{0;1;2;3;4;5})),_xlpm.MAA,0)))
+N("КОЭФФИЦИЕНТ КОЛ-ВО КОНСТРУКЦИЙ")),1)*
$AB212,0))*
(IF($Q212="цифровой",$AG212/15*$AI212,1)
+N("ДЛЯ ЦИФРЫ"))</f>
        <v/>
      </c>
      <c r="EY212" s="110">
        <f>IFERROR(EX212*AY212,0)</f>
        <v/>
      </c>
      <c r="EZ212" s="131">
        <f>IFERROR(DP212/EY212*1000,0)</f>
        <v/>
      </c>
      <c r="FA212" s="112">
        <f>IFERROR(FC212/FB212,0)</f>
        <v/>
      </c>
      <c r="FB212" s="112">
        <f>IFERROR((FC212/(EY212/FF212*#REF!))*0.825,0)</f>
        <v/>
      </c>
      <c r="FC212" s="112">
        <f>IFERROR(((EX212*30/AR212)*100)/30,0)</f>
        <v/>
      </c>
      <c r="FD212" s="112">
        <f>IFERROR(EY212/G212*100%,0)</f>
        <v/>
      </c>
      <c r="FE212" s="112">
        <f>IFERROR(FD212/FC212*100%,0)</f>
        <v/>
      </c>
      <c r="FF212" s="110">
        <f>IFERROR(AR212/30*AY212,0)</f>
        <v/>
      </c>
    </row>
    <row r="213" ht="13" customHeight="1">
      <c r="A213" s="59" t="n"/>
      <c r="B213" s="60" t="n"/>
      <c r="C213" s="60" t="n"/>
      <c r="D213" s="60">
        <f t="array" ref="D213">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MATCH($E213,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13" s="60">
        <f t="array" ref="E213">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MATCH($F213,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13" s="60" t="inlineStr"/>
      <c r="G213" s="60" t="n"/>
      <c r="H213" s="60">
        <f t="array" ref="H213">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MATCH($I213,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13" s="60" t="n"/>
      <c r="J213" s="60" t="n"/>
      <c r="K213" s="60" t="n"/>
      <c r="L213" s="60" t="n"/>
      <c r="M213" s="60" t="n"/>
      <c r="N213" s="60" t="n"/>
      <c r="O213" s="60" t="n"/>
      <c r="P213" s="60">
        <f t="array" ref="P213">
_xlfn.IFS(
ISNUMBER(MATCH($Q213,{"шелфбаннер","разделитель","монетница","чековая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ISNUMBER(MATCH($Q213,{"LED/LCD","видеокулер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ISNUMBER(MATCH($Q213,{"автомобиль","машина","выставочное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ISNUMBER(MATCH($Q213,{"билборд","лифтовая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ISNUMBER(MATCH($Q213,{"навигация","подвесной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ISNUMBER(MATCH($Q213,{"движущаяся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ISNUMBER(MATCH($Q213,{"каталог","журнал"},)),
"Пресса",
$Q213="","")</f>
        <v/>
      </c>
      <c r="Q213" s="60" t="n"/>
      <c r="R213" s="60">
        <f t="array" ref="R213">
IFERROR(
_xlfn.IFS(
OR(ISNUMBER(MATCH($Q213,{"экспозиция","макет","стенд","автостенд","авто стенд","выставочное пространство","выставочные стенды","модульные выставочные стенды","3Д конструкция","3D конструкция"},)),P213="Экспонирование"),
"нестандартный",
ISNUMBER(MATCH($Q213,{"скроллер","призматрон"},)),
"динамический",
$P213="Видео",
"цифровой",
OR($P213="Пресса",$P213="Щит",$P213="POSm",$P213="Подвес",$P213="Брендирование/оклейка"),
"статический"),"")</f>
        <v/>
      </c>
      <c r="S213" s="59" t="n"/>
      <c r="T213" s="60" t="n"/>
      <c r="U213" s="60" t="n"/>
      <c r="V213" s="60">
        <f>
IF(P213="Видео",
"цифровой постер/ролик",
IF(ISNUMBER(MATCH(Q213,{"короб световой","короб световой | лайтбокс","короб световой | кристалайт","лайтбокс","лайт бокс","кристалайт","LB","lightbox"},)),
"бэклит",
IF(P213="Брендирование/оклейка",
"перфарированная пленка/самоклейка",
IF(P213="Экспонирование",
"под запрос",
IF(P213="Подвес",
"баннер/ткань",
"")))))</f>
        <v/>
      </c>
      <c r="W213" s="59" t="n"/>
      <c r="X213" s="59" t="n"/>
      <c r="Y213" s="59" t="n"/>
      <c r="Z213" s="61" t="n"/>
      <c r="AA213" s="61" t="n"/>
      <c r="AB213" s="61">
        <f>IF(BL213&gt;0,Z213,0)</f>
        <v/>
      </c>
      <c r="AC213" s="59" t="n"/>
      <c r="AD213" s="59" t="n"/>
      <c r="AE213" s="59" t="n"/>
      <c r="AF213" s="59" t="n"/>
      <c r="AG213" s="59" t="n"/>
      <c r="AH213" s="59" t="n"/>
      <c r="AI213" s="59" t="n"/>
      <c r="AJ213" s="59" t="n"/>
      <c r="AK213" s="59" t="n"/>
      <c r="AL213" s="62">
        <f>IFERROR(IF(OR(R213="статический",R213="динамический",R213="нестандартный",R213="",R213=""),"-",IF(AND(AH213="-",AI213="-"),"-",AK213*3600/AH213*AI213)),"-")</f>
        <v/>
      </c>
      <c r="AM213" s="62">
        <f>IFERROR(IF(OR(R213="статический",R213="динамический",R213="",R213="", R213="BTL",R213="нестандартный"),"-",AG213*AI213*AL213/60),"-")</f>
        <v/>
      </c>
      <c r="AN213" s="63">
        <f>IFERROR(IF(AH213="","-",AG213*AI213/AH213),"-")</f>
        <v/>
      </c>
      <c r="AO213" s="59">
        <f>IFERROR(IF(OR($R213="статический",$R213="динамический",$R213="",$R213="",$R213="BTL",$R213="нестандартный"),"-",$AL213*$AY213),"-")</f>
        <v/>
      </c>
      <c r="AP213" s="62">
        <f>IFERROR(IF(OR($R213="статический",$R213="динамический",$R213="",$R213="",$R213="BTL",$R213="нестандартный"),"-",$AM213*AY213),"-")</f>
        <v/>
      </c>
      <c r="AQ213" s="64" t="n"/>
      <c r="AR213" s="61" t="n"/>
      <c r="AS213" s="61" t="n"/>
      <c r="AT213" s="61" t="n"/>
      <c r="AU213" s="65" t="n"/>
      <c r="AV213" s="124">
        <f>IFERROR(DR213/AT213*1000,"n/a")</f>
        <v/>
      </c>
      <c r="AW213" s="67" t="n"/>
      <c r="AX213" s="67" t="n"/>
      <c r="AY213" s="43">
        <f>IFERROR(IF(OR($AW213="",$AX213=""),"",_xlfn.DAYS($AX213+1,$AW213)),"")</f>
        <v/>
      </c>
      <c r="AZ213" s="68">
        <f t="array" ref="AZ213">
_xlfn.LET(_xlpm.COEFF,
IF($AW213+$AX213=0,0,IF(MAX(MIN($AX213,EOMONTH(AZ$15,0))-MAX($AW213,AZ$15)+1,)&gt;0,1,0)),
_xlfn.IFS(
$ES213="LisChannel",
_xlpm.COEFF*
INDEX({1;1;1.2;1.2;1;1;1;1;1.2;1.2;1.2;1.2},
MATCH(MONTH(AZ$15),
{1,2,3,4,5,6,7,8,9,10,11,12})),
CONCATENATE($ES213," ",$L213)="RussOutdoor метро",
_xlpm.COEFF*
INDEX({0.8;0.9;1.1;1.1;1;1;1;1;1.1;1.1;1.1;1.1},
MATCH(MONTH(AZ$15),
{1,2,3,4,5,6,7,8,9,10,11,12})),
$ES213&lt;&gt;"LisChannel",
_xlpm.COEFF,
$ES213&lt;&gt;"RussOutdoor",
_xlpm.COEFF))</f>
        <v/>
      </c>
      <c r="BA213" s="68">
        <f t="array" ref="BA213">
_xlfn.LET(_xlpm.COEFF,
IF($AW213+$AX213=0,0,IF(MAX(MIN($AX213,EOMONTH(BA$15,0))-MAX($AW213,BA$15)+1,)&gt;0,1,0)),
_xlfn.IFS(
$ES213="LisChannel",
_xlpm.COEFF*
INDEX({1;1;1.2;1.2;1;1;1;1;1.2;1.2;1.2;1.2},
MATCH(MONTH(BA$15),
{1,2,3,4,5,6,7,8,9,10,11,12})),
CONCATENATE($ES213," ",$L213)="RussOutdoor метро",
_xlpm.COEFF*
INDEX({0.8;0.9;1.1;1.1;1;1;1;1;1.1;1.1;1.1;1.1},
MATCH(MONTH(BA$15),
{1,2,3,4,5,6,7,8,9,10,11,12})),
$ES213&lt;&gt;"LisChannel",
_xlpm.COEFF,
$ES213&lt;&gt;"RussOutdoor",
_xlpm.COEFF))</f>
        <v/>
      </c>
      <c r="BB213" s="68">
        <f t="array" ref="BB213">
_xlfn.LET(_xlpm.COEFF,
IF($AW213+$AX213=0,0,IF(MAX(MIN($AX213,EOMONTH(BB$15,0))-MAX($AW213,BB$15)+1,)&gt;0,1,0)),
_xlfn.IFS(
$ES213="LisChannel",
_xlpm.COEFF*
INDEX({1;1;1.2;1.2;1;1;1;1;1.2;1.2;1.2;1.2},
MATCH(MONTH(BB$15),
{1,2,3,4,5,6,7,8,9,10,11,12})),
CONCATENATE($ES213," ",$L213)="RussOutdoor метро",
_xlpm.COEFF*
INDEX({0.8;0.9;1.1;1.1;1;1;1;1;1.1;1.1;1.1;1.1},
MATCH(MONTH(BB$15),
{1,2,3,4,5,6,7,8,9,10,11,12})),
$ES213&lt;&gt;"LisChannel",
_xlpm.COEFF,
$ES213&lt;&gt;"RussOutdoor",
_xlpm.COEFF))</f>
        <v/>
      </c>
      <c r="BC213" s="68">
        <f t="array" ref="BC213">
_xlfn.LET(_xlpm.COEFF,
IF($AW213+$AX213=0,0,IF(MAX(MIN($AX213,EOMONTH(BC$15,0))-MAX($AW213,BC$15)+1,)&gt;0,1,0)),
_xlfn.IFS(
$ES213="LisChannel",
_xlpm.COEFF*
INDEX({1;1;1.2;1.2;1;1;1;1;1.2;1.2;1.2;1.2},
MATCH(MONTH(BC$15),
{1,2,3,4,5,6,7,8,9,10,11,12})),
CONCATENATE($ES213," ",$L213)="RussOutdoor метро",
_xlpm.COEFF*
INDEX({0.8;0.9;1.1;1.1;1;1;1;1;1.1;1.1;1.1;1.1},
MATCH(MONTH(BC$15),
{1,2,3,4,5,6,7,8,9,10,11,12})),
$ES213&lt;&gt;"LisChannel",
_xlpm.COEFF,
$ES213&lt;&gt;"RussOutdoor",
_xlpm.COEFF))</f>
        <v/>
      </c>
      <c r="BD213" s="68">
        <f t="array" ref="BD213">
_xlfn.LET(_xlpm.COEFF,
IF($AW213+$AX213=0,0,IF(MAX(MIN($AX213,EOMONTH(BD$15,0))-MAX($AW213,BD$15)+1,)&gt;0,1,0)),
_xlfn.IFS(
$ES213="LisChannel",
_xlpm.COEFF*
INDEX({1;1;1.2;1.2;1;1;1;1;1.2;1.2;1.2;1.2},
MATCH(MONTH(BD$15),
{1,2,3,4,5,6,7,8,9,10,11,12})),
CONCATENATE($ES213," ",$L213)="RussOutdoor метро",
_xlpm.COEFF*
INDEX({0.8;0.9;1.1;1.1;1;1;1;1;1.1;1.1;1.1;1.1},
MATCH(MONTH(BD$15),
{1,2,3,4,5,6,7,8,9,10,11,12})),
$ES213&lt;&gt;"LisChannel",
_xlpm.COEFF,
$ES213&lt;&gt;"RussOutdoor",
_xlpm.COEFF))</f>
        <v/>
      </c>
      <c r="BE213" s="68">
        <f t="array" ref="BE213">
_xlfn.LET(_xlpm.COEFF,
IF($AW213+$AX213=0,0,IF(MAX(MIN($AX213,EOMONTH(BE$15,0))-MAX($AW213,BE$15)+1,)&gt;0,1,0)),
_xlfn.IFS(
$ES213="LisChannel",
_xlpm.COEFF*
INDEX({1;1;1.2;1.2;1;1;1;1;1.2;1.2;1.2;1.2},
MATCH(MONTH(BE$15),
{1,2,3,4,5,6,7,8,9,10,11,12})),
CONCATENATE($ES213," ",$L213)="RussOutdoor метро",
_xlpm.COEFF*
INDEX({0.8;0.9;1.1;1.1;1;1;1;1;1.1;1.1;1.1;1.1},
MATCH(MONTH(BE$15),
{1,2,3,4,5,6,7,8,9,10,11,12})),
$ES213&lt;&gt;"LisChannel",
_xlpm.COEFF,
$ES213&lt;&gt;"RussOutdoor",
_xlpm.COEFF))</f>
        <v/>
      </c>
      <c r="BF213" s="68">
        <f t="array" ref="BF213">
_xlfn.LET(_xlpm.COEFF,
IF($AW213+$AX213=0,0,IF(MAX(MIN($AX213,EOMONTH(BF$15,0))-MAX($AW213,BF$15)+1,)&gt;0,1,0)),
_xlfn.IFS(
$ES213="LisChannel",
_xlpm.COEFF*
INDEX({1;1;1.2;1.2;1;1;1;1;1.2;1.2;1.2;1.2},
MATCH(MONTH(BF$15),
{1,2,3,4,5,6,7,8,9,10,11,12})),
CONCATENATE($ES213," ",$L213)="RussOutdoor метро",
_xlpm.COEFF*
INDEX({0.8;0.9;1.1;1.1;1;1;1;1;1.1;1.1;1.1;1.1},
MATCH(MONTH(BF$15),
{1,2,3,4,5,6,7,8,9,10,11,12})),
$ES213&lt;&gt;"LisChannel",
_xlpm.COEFF,
$ES213&lt;&gt;"RussOutdoor",
_xlpm.COEFF))</f>
        <v/>
      </c>
      <c r="BG213" s="68">
        <f t="array" ref="BG213">
_xlfn.LET(_xlpm.COEFF,
IF($AW213+$AX213=0,0,IF(MAX(MIN($AX213,EOMONTH(BG$15,0))-MAX($AW213,BG$15)+1,)&gt;0,1,0)),
_xlfn.IFS(
$ES213="LisChannel",
_xlpm.COEFF*
INDEX({1;1;1.2;1.2;1;1;1;1;1.2;1.2;1.2;1.2},
MATCH(MONTH(BG$15),
{1,2,3,4,5,6,7,8,9,10,11,12})),
CONCATENATE($ES213," ",$L213)="RussOutdoor метро",
_xlpm.COEFF*
INDEX({0.8;0.9;1.1;1.1;1;1;1;1;1.1;1.1;1.1;1.1},
MATCH(MONTH(BG$15),
{1,2,3,4,5,6,7,8,9,10,11,12})),
$ES213&lt;&gt;"LisChannel",
_xlpm.COEFF,
$ES213&lt;&gt;"RussOutdoor",
_xlpm.COEFF))</f>
        <v/>
      </c>
      <c r="BH213" s="68">
        <f t="array" ref="BH213">
_xlfn.LET(_xlpm.COEFF,
IF($AW213+$AX213=0,0,IF(MAX(MIN($AX213,EOMONTH(BH$15,0))-MAX($AW213,BH$15)+1,)&gt;0,1,0)),
_xlfn.IFS(
$ES213="LisChannel",
_xlpm.COEFF*
INDEX({1;1;1.2;1.2;1;1;1;1;1.2;1.2;1.2;1.2},
MATCH(MONTH(BH$15),
{1,2,3,4,5,6,7,8,9,10,11,12})),
CONCATENATE($ES213," ",$L213)="RussOutdoor метро",
_xlpm.COEFF*
INDEX({0.8;0.9;1.1;1.1;1;1;1;1;1.1;1.1;1.1;1.1},
MATCH(MONTH(BH$15),
{1,2,3,4,5,6,7,8,9,10,11,12})),
$ES213&lt;&gt;"LisChannel",
_xlpm.COEFF,
$ES213&lt;&gt;"RussOutdoor",
_xlpm.COEFF))</f>
        <v/>
      </c>
      <c r="BI213" s="68">
        <f t="array" ref="BI213">
_xlfn.LET(_xlpm.COEFF,
IF($AW213+$AX213=0,0,IF(MAX(MIN($AX213,EOMONTH(BI$15,0))-MAX($AW213,BI$15)+1,)&gt;0,1,0)),
_xlfn.IFS(
$ES213="LisChannel",
_xlpm.COEFF*
INDEX({1;1;1.2;1.2;1;1;1;1;1.2;1.2;1.2;1.2},
MATCH(MONTH(BI$15),
{1,2,3,4,5,6,7,8,9,10,11,12})),
CONCATENATE($ES213," ",$L213)="RussOutdoor метро",
_xlpm.COEFF*
INDEX({0.8;0.9;1.1;1.1;1;1;1;1;1.1;1.1;1.1;1.1},
MATCH(MONTH(BI$15),
{1,2,3,4,5,6,7,8,9,10,11,12})),
$ES213&lt;&gt;"LisChannel",
_xlpm.COEFF,
$ES213&lt;&gt;"RussOutdoor",
_xlpm.COEFF))</f>
        <v/>
      </c>
      <c r="BJ213" s="68">
        <f t="array" ref="BJ213">
_xlfn.LET(_xlpm.COEFF,
IF($AW213+$AX213=0,0,IF(MAX(MIN($AX213,EOMONTH(BJ$15,0))-MAX($AW213,BJ$15)+1,)&gt;0,1,0)),
_xlfn.IFS(
$ES213="LisChannel",
_xlpm.COEFF*
INDEX({1;1;1.2;1.2;1;1;1;1;1.2;1.2;1.2;1.2},
MATCH(MONTH(BJ$15),
{1,2,3,4,5,6,7,8,9,10,11,12})),
CONCATENATE($ES213," ",$L213)="RussOutdoor метро",
_xlpm.COEFF*
INDEX({0.8;0.9;1.1;1.1;1;1;1;1;1.1;1.1;1.1;1.1},
MATCH(MONTH(BJ$15),
{1,2,3,4,5,6,7,8,9,10,11,12})),
$ES213&lt;&gt;"LisChannel",
_xlpm.COEFF,
$ES213&lt;&gt;"RussOutdoor",
_xlpm.COEFF))</f>
        <v/>
      </c>
      <c r="BK213" s="68">
        <f t="array" ref="BK213">
_xlfn.LET(_xlpm.COEFF,
IF($AW213+$AX213=0,0,IF(MAX(MIN($AX213,EOMONTH(BK$15,0))-MAX($AW213,BK$15)+1,)&gt;0,1,0)),
_xlfn.IFS(
$ES213="LisChannel",
_xlpm.COEFF*
INDEX({1;1;1.2;1.2;1;1;1;1;1.2;1.2;1.2;1.2},
MATCH(MONTH(BK$15),
{1,2,3,4,5,6,7,8,9,10,11,12})),
CONCATENATE($ES213," ",$L213)="RussOutdoor метро",
_xlpm.COEFF*
INDEX({0.8;0.9;1.1;1.1;1;1;1;1;1.1;1.1;1.1;1.1},
MATCH(MONTH(BK$15),
{1,2,3,4,5,6,7,8,9,10,11,12})),
$ES213&lt;&gt;"LisChannel",
_xlpm.COEFF,
$ES213&lt;&gt;"RussOutdoor",
_xlpm.COEFF))</f>
        <v/>
      </c>
      <c r="BL213" s="62">
        <f>COUNTIFS($AZ213:$BK213,"&gt;0")</f>
        <v/>
      </c>
      <c r="BM213" s="65" t="n"/>
      <c r="BN213" s="125">
        <f>$DJ213</f>
        <v/>
      </c>
      <c r="BO213" s="63">
        <f>$DQ213</f>
        <v/>
      </c>
      <c r="BP213" s="125">
        <f>
IFERROR(
IF($BL213=0,0,
$BN213*(1-$BO213)),
0)</f>
        <v/>
      </c>
      <c r="BQ213" s="125">
        <f t="array" ref="BQ213">
IFERROR(
_xlfn.IFS(
$DH213="день_1",
$BP213*$BL213/($AX213-$AW213+1)*AZ213*(DAY(EOMONTH(AZ$15,0))),
$DH213="день_2",
$BP213/30*MAX(MIN($AX213,EOMONTH(AZ$15,0))-MAX($AW213,AZ$15)+1,),
$DH213="раб.день",
$BP213/30*(IFERROR(
_xlfn.LET(_xlpm.VD,
CHOOSE(
{1;2;3;4;5;6;7;8;9;10;11;12;13;14;15;16;17;18},
45658,45659,45660,45661,45662,45663,45664,45665,45711,45724,45778,45779,45785,45786,45820,45821,45965,46022),
_xlfn.LET(_xlpm.DD,
MAX(MIN($AX213,EOMONTH(AZ$15,0))-MAX($AW213,AZ$15),),
_xlfn.IFS(
AND(MONTH($AW213)=MONTH(AZ$15),MONTH($AX213)&lt;&gt;MONTH(AZ$15)),
NETWORKDAYS.INTL($AW213,$AW213+_xlpm.DD,1,_xlpm.VD),
AND(MONTH($AW213)&lt;&gt;MONTH(AZ$15),MONTH($AX213)=MONTH(AZ$15)),
NETWORKDAYS.INTL(($AX213)-_xlpm.DD,$AX213,1,_xlpm.VD),
AND(MONTH($AW213)&lt;MONTH(AZ$15),MONTH($AX213)&gt;MONTH(AZ$15)),
NETWORKDAYS.INTL((EOMONTH(AZ$15-1,1))-_xlpm.DD,EOMONTH(AZ$15-1,1),1,_xlpm.VD),
AND(MONTH($AW213)=MONTH(AZ$15),MONTH($AX213)=MONTH(AZ$15)),
NETWORKDAYS.INTL($AW213,$AX213,1,_xlpm.VD)))),0)),
$DH213="месяц",
$BP213*AZ213,
$DH213="неделя",
$BP213*AZ213/7*(ROUNDUP((DAY(EOMONTH(AZ$15,0)))/4,0))),
0)</f>
        <v/>
      </c>
      <c r="BR213" s="125">
        <f t="array" ref="BR213">
IFERROR(
_xlfn.IFS(
$DH213="день_1",
$BP213*$BL213/($AX213-$AW213+1)*BA213*(DAY(EOMONTH(BA$15,0))),
$DH213="день_2",
$BP213/30*MAX(MIN($AX213,EOMONTH(BA$15,0))-MAX($AW213,BA$15)+1,),
$DH213="раб.день",
$BP213/30*(IFERROR(
_xlfn.LET(_xlpm.VD,
CHOOSE(
{1;2;3;4;5;6;7;8;9;10;11;12;13;14;15;16;17;18},
45658,45659,45660,45661,45662,45663,45664,45665,45711,45724,45778,45779,45785,45786,45820,45821,45965,46022),
_xlfn.LET(_xlpm.DD,
MAX(MIN($AX213,EOMONTH(BA$15,0))-MAX($AW213,BA$15),),
_xlfn.IFS(
AND(MONTH($AW213)=MONTH(BA$15),MONTH($AX213)&lt;&gt;MONTH(BA$15)),
NETWORKDAYS.INTL($AW213,$AW213+_xlpm.DD,1,_xlpm.VD),
AND(MONTH($AW213)&lt;&gt;MONTH(BA$15),MONTH($AX213)=MONTH(BA$15)),
NETWORKDAYS.INTL(($AX213)-_xlpm.DD,$AX213,1,_xlpm.VD),
AND(MONTH($AW213)&lt;MONTH(BA$15),MONTH($AX213)&gt;MONTH(BA$15)),
NETWORKDAYS.INTL((EOMONTH(BA$15-1,1))-_xlpm.DD,EOMONTH(BA$15-1,1),1,_xlpm.VD),
AND(MONTH($AW213)=MONTH(BA$15),MONTH($AX213)=MONTH(BA$15)),
NETWORKDAYS.INTL($AW213,$AX213,1,_xlpm.VD)))),0)),
$DH213="месяц",
$BP213*BA213,
$DH213="неделя",
$BP213*BA213/7*(ROUNDUP((DAY(EOMONTH(BA$15,0)))/4,0))),
0)</f>
        <v/>
      </c>
      <c r="BS213" s="125">
        <f t="array" ref="BS213">
IFERROR(
_xlfn.IFS(
$DH213="день_1",
$BP213*$BL213/($AX213-$AW213+1)*BB213*(DAY(EOMONTH(BB$15,0))),
$DH213="день_2",
$BP213/30*MAX(MIN($AX213,EOMONTH(BB$15,0))-MAX($AW213,BB$15)+1,),
$DH213="раб.день",
$BP213/30*(IFERROR(
_xlfn.LET(_xlpm.VD,
CHOOSE(
{1;2;3;4;5;6;7;8;9;10;11;12;13;14;15;16;17;18},
45658,45659,45660,45661,45662,45663,45664,45665,45711,45724,45778,45779,45785,45786,45820,45821,45965,46022),
_xlfn.LET(_xlpm.DD,
MAX(MIN($AX213,EOMONTH(BB$15,0))-MAX($AW213,BB$15),),
_xlfn.IFS(
AND(MONTH($AW213)=MONTH(BB$15),MONTH($AX213)&lt;&gt;MONTH(BB$15)),
NETWORKDAYS.INTL($AW213,$AW213+_xlpm.DD,1,_xlpm.VD),
AND(MONTH($AW213)&lt;&gt;MONTH(BB$15),MONTH($AX213)=MONTH(BB$15)),
NETWORKDAYS.INTL(($AX213)-_xlpm.DD,$AX213,1,_xlpm.VD),
AND(MONTH($AW213)&lt;MONTH(BB$15),MONTH($AX213)&gt;MONTH(BB$15)),
NETWORKDAYS.INTL((EOMONTH(BB$15-1,1))-_xlpm.DD,EOMONTH(BB$15-1,1),1,_xlpm.VD),
AND(MONTH($AW213)=MONTH(BB$15),MONTH($AX213)=MONTH(BB$15)),
NETWORKDAYS.INTL($AW213,$AX213,1,_xlpm.VD)))),0)),
$DH213="месяц",
$BP213*BB213,
$DH213="неделя",
$BP213*BB213/7*(ROUNDUP((DAY(EOMONTH(BB$15,0)))/4,0))),
0)</f>
        <v/>
      </c>
      <c r="BT213" s="125">
        <f t="array" ref="BT213">
IFERROR(
_xlfn.IFS(
$DH213="день_1",
$BP213*$BL213/($AX213-$AW213+1)*BC213*(DAY(EOMONTH(BC$15,0))),
$DH213="день_2",
$BP213/30*MAX(MIN($AX213,EOMONTH(BC$15,0))-MAX($AW213,BC$15)+1,),
$DH213="раб.день",
$BP213/30*(IFERROR(
_xlfn.LET(_xlpm.VD,
CHOOSE(
{1;2;3;4;5;6;7;8;9;10;11;12;13;14;15;16;17;18},
45658,45659,45660,45661,45662,45663,45664,45665,45711,45724,45778,45779,45785,45786,45820,45821,45965,46022),
_xlfn.LET(_xlpm.DD,
MAX(MIN($AX213,EOMONTH(BC$15,0))-MAX($AW213,BC$15),),
_xlfn.IFS(
AND(MONTH($AW213)=MONTH(BC$15),MONTH($AX213)&lt;&gt;MONTH(BC$15)),
NETWORKDAYS.INTL($AW213,$AW213+_xlpm.DD,1,_xlpm.VD),
AND(MONTH($AW213)&lt;&gt;MONTH(BC$15),MONTH($AX213)=MONTH(BC$15)),
NETWORKDAYS.INTL(($AX213)-_xlpm.DD,$AX213,1,_xlpm.VD),
AND(MONTH($AW213)&lt;MONTH(BC$15),MONTH($AX213)&gt;MONTH(BC$15)),
NETWORKDAYS.INTL((EOMONTH(BC$15-1,1))-_xlpm.DD,EOMONTH(BC$15-1,1),1,_xlpm.VD),
AND(MONTH($AW213)=MONTH(BC$15),MONTH($AX213)=MONTH(BC$15)),
NETWORKDAYS.INTL($AW213,$AX213,1,_xlpm.VD)))),0)),
$DH213="месяц",
$BP213*BC213,
$DH213="неделя",
$BP213*BC213/7*(ROUNDUP((DAY(EOMONTH(BC$15,0)))/4,0))),
0)</f>
        <v/>
      </c>
      <c r="BU213" s="125">
        <f t="array" ref="BU213">
IFERROR(
_xlfn.IFS(
$DH213="день_1",
$BP213*$BL213/($AX213-$AW213+1)*BD213*(DAY(EOMONTH(BD$15,0))),
$DH213="день_2",
$BP213/30*MAX(MIN($AX213,EOMONTH(BD$15,0))-MAX($AW213,BD$15)+1,),
$DH213="раб.день",
$BP213/30*(IFERROR(
_xlfn.LET(_xlpm.VD,
CHOOSE(
{1;2;3;4;5;6;7;8;9;10;11;12;13;14;15;16;17;18},
45658,45659,45660,45661,45662,45663,45664,45665,45711,45724,45778,45779,45785,45786,45820,45821,45965,46022),
_xlfn.LET(_xlpm.DD,
MAX(MIN($AX213,EOMONTH(BD$15,0))-MAX($AW213,BD$15),),
_xlfn.IFS(
AND(MONTH($AW213)=MONTH(BD$15),MONTH($AX213)&lt;&gt;MONTH(BD$15)),
NETWORKDAYS.INTL($AW213,$AW213+_xlpm.DD,1,_xlpm.VD),
AND(MONTH($AW213)&lt;&gt;MONTH(BD$15),MONTH($AX213)=MONTH(BD$15)),
NETWORKDAYS.INTL(($AX213)-_xlpm.DD,$AX213,1,_xlpm.VD),
AND(MONTH($AW213)&lt;MONTH(BD$15),MONTH($AX213)&gt;MONTH(BD$15)),
NETWORKDAYS.INTL((EOMONTH(BD$15-1,1))-_xlpm.DD,EOMONTH(BD$15-1,1),1,_xlpm.VD),
AND(MONTH($AW213)=MONTH(BD$15),MONTH($AX213)=MONTH(BD$15)),
NETWORKDAYS.INTL($AW213,$AX213,1,_xlpm.VD)))),0)),
$DH213="месяц",
$BP213*BD213,
$DH213="неделя",
$BP213*BD213/7*(ROUNDUP((DAY(EOMONTH(BD$15,0)))/4,0))),
0)</f>
        <v/>
      </c>
      <c r="BV213" s="125">
        <f t="array" ref="BV213">
IFERROR(
_xlfn.IFS(
$DH213="день_1",
$BP213*$BL213/($AX213-$AW213+1)*BE213*(DAY(EOMONTH(BE$15,0))),
$DH213="день_2",
$BP213/30*MAX(MIN($AX213,EOMONTH(BE$15,0))-MAX($AW213,BE$15)+1,),
$DH213="раб.день",
$BP213/30*(IFERROR(
_xlfn.LET(_xlpm.VD,
CHOOSE(
{1;2;3;4;5;6;7;8;9;10;11;12;13;14;15;16;17;18},
45658,45659,45660,45661,45662,45663,45664,45665,45711,45724,45778,45779,45785,45786,45820,45821,45965,46022),
_xlfn.LET(_xlpm.DD,
MAX(MIN($AX213,EOMONTH(BE$15,0))-MAX($AW213,BE$15),),
_xlfn.IFS(
AND(MONTH($AW213)=MONTH(BE$15),MONTH($AX213)&lt;&gt;MONTH(BE$15)),
NETWORKDAYS.INTL($AW213,$AW213+_xlpm.DD,1,_xlpm.VD),
AND(MONTH($AW213)&lt;&gt;MONTH(BE$15),MONTH($AX213)=MONTH(BE$15)),
NETWORKDAYS.INTL(($AX213)-_xlpm.DD,$AX213,1,_xlpm.VD),
AND(MONTH($AW213)&lt;MONTH(BE$15),MONTH($AX213)&gt;MONTH(BE$15)),
NETWORKDAYS.INTL((EOMONTH(BE$15-1,1))-_xlpm.DD,EOMONTH(BE$15-1,1),1,_xlpm.VD),
AND(MONTH($AW213)=MONTH(BE$15),MONTH($AX213)=MONTH(BE$15)),
NETWORKDAYS.INTL($AW213,$AX213,1,_xlpm.VD)))),0)),
$DH213="месяц",
$BP213*BE213,
$DH213="неделя",
$BP213*BE213/7*(ROUNDUP((DAY(EOMONTH(BE$15,0)))/4,0))),
0)</f>
        <v/>
      </c>
      <c r="BW213" s="125">
        <f t="array" ref="BW213">
IFERROR(
_xlfn.IFS(
$DH213="день_1",
$BP213*$BL213/($AX213-$AW213+1)*BF213*(DAY(EOMONTH(BF$15,0))),
$DH213="день_2",
$BP213/30*MAX(MIN($AX213,EOMONTH(BF$15,0))-MAX($AW213,BF$15)+1,),
$DH213="раб.день",
$BP213/30*(IFERROR(
_xlfn.LET(_xlpm.VD,
CHOOSE(
{1;2;3;4;5;6;7;8;9;10;11;12;13;14;15;16;17;18},
45658,45659,45660,45661,45662,45663,45664,45665,45711,45724,45778,45779,45785,45786,45820,45821,45965,46022),
_xlfn.LET(_xlpm.DD,
MAX(MIN($AX213,EOMONTH(BF$15,0))-MAX($AW213,BF$15),),
_xlfn.IFS(
AND(MONTH($AW213)=MONTH(BF$15),MONTH($AX213)&lt;&gt;MONTH(BF$15)),
NETWORKDAYS.INTL($AW213,$AW213+_xlpm.DD,1,_xlpm.VD),
AND(MONTH($AW213)&lt;&gt;MONTH(BF$15),MONTH($AX213)=MONTH(BF$15)),
NETWORKDAYS.INTL(($AX213)-_xlpm.DD,$AX213,1,_xlpm.VD),
AND(MONTH($AW213)&lt;MONTH(BF$15),MONTH($AX213)&gt;MONTH(BF$15)),
NETWORKDAYS.INTL((EOMONTH(BF$15-1,1))-_xlpm.DD,EOMONTH(BF$15-1,1),1,_xlpm.VD),
AND(MONTH($AW213)=MONTH(BF$15),MONTH($AX213)=MONTH(BF$15)),
NETWORKDAYS.INTL($AW213,$AX213,1,_xlpm.VD)))),0)),
$DH213="месяц",
$BP213*BF213,
$DH213="неделя",
$BP213*BF213/7*(ROUNDUP((DAY(EOMONTH(BF$15,0)))/4,0))),
0)</f>
        <v/>
      </c>
      <c r="BX213" s="125">
        <f t="array" ref="BX213">
IFERROR(
_xlfn.IFS(
$DH213="день_1",
$BP213*$BL213/($AX213-$AW213+1)*BG213*(DAY(EOMONTH(BG$15,0))),
$DH213="день_2",
$BP213/30*MAX(MIN($AX213,EOMONTH(BG$15,0))-MAX($AW213,BG$15)+1,),
$DH213="раб.день",
$BP213/30*(IFERROR(
_xlfn.LET(_xlpm.VD,
CHOOSE(
{1;2;3;4;5;6;7;8;9;10;11;12;13;14;15;16;17;18},
45658,45659,45660,45661,45662,45663,45664,45665,45711,45724,45778,45779,45785,45786,45820,45821,45965,46022),
_xlfn.LET(_xlpm.DD,
MAX(MIN($AX213,EOMONTH(BG$15,0))-MAX($AW213,BG$15),),
_xlfn.IFS(
AND(MONTH($AW213)=MONTH(BG$15),MONTH($AX213)&lt;&gt;MONTH(BG$15)),
NETWORKDAYS.INTL($AW213,$AW213+_xlpm.DD,1,_xlpm.VD),
AND(MONTH($AW213)&lt;&gt;MONTH(BG$15),MONTH($AX213)=MONTH(BG$15)),
NETWORKDAYS.INTL(($AX213)-_xlpm.DD,$AX213,1,_xlpm.VD),
AND(MONTH($AW213)&lt;MONTH(BG$15),MONTH($AX213)&gt;MONTH(BG$15)),
NETWORKDAYS.INTL((EOMONTH(BG$15-1,1))-_xlpm.DD,EOMONTH(BG$15-1,1),1,_xlpm.VD),
AND(MONTH($AW213)=MONTH(BG$15),MONTH($AX213)=MONTH(BG$15)),
NETWORKDAYS.INTL($AW213,$AX213,1,_xlpm.VD)))),0)),
$DH213="месяц",
$BP213*BG213,
$DH213="неделя",
$BP213*BG213/7*(ROUNDUP((DAY(EOMONTH(BG$15,0)))/4,0))),
0)</f>
        <v/>
      </c>
      <c r="BY213" s="125">
        <f t="array" ref="BY213">
IFERROR(
_xlfn.IFS(
$DH213="день_1",
$BP213*$BL213/($AX213-$AW213+1)*BH213*(DAY(EOMONTH(BH$15,0))),
$DH213="день_2",
$BP213/30*MAX(MIN($AX213,EOMONTH(BH$15,0))-MAX($AW213,BH$15)+1,),
$DH213="раб.день",
$BP213/30*(IFERROR(
_xlfn.LET(_xlpm.VD,
CHOOSE(
{1;2;3;4;5;6;7;8;9;10;11;12;13;14;15;16;17;18},
45658,45659,45660,45661,45662,45663,45664,45665,45711,45724,45778,45779,45785,45786,45820,45821,45965,46022),
_xlfn.LET(_xlpm.DD,
MAX(MIN($AX213,EOMONTH(BH$15,0))-MAX($AW213,BH$15),),
_xlfn.IFS(
AND(MONTH($AW213)=MONTH(BH$15),MONTH($AX213)&lt;&gt;MONTH(BH$15)),
NETWORKDAYS.INTL($AW213,$AW213+_xlpm.DD,1,_xlpm.VD),
AND(MONTH($AW213)&lt;&gt;MONTH(BH$15),MONTH($AX213)=MONTH(BH$15)),
NETWORKDAYS.INTL(($AX213)-_xlpm.DD,$AX213,1,_xlpm.VD),
AND(MONTH($AW213)&lt;MONTH(BH$15),MONTH($AX213)&gt;MONTH(BH$15)),
NETWORKDAYS.INTL((EOMONTH(BH$15-1,1))-_xlpm.DD,EOMONTH(BH$15-1,1),1,_xlpm.VD),
AND(MONTH($AW213)=MONTH(BH$15),MONTH($AX213)=MONTH(BH$15)),
NETWORKDAYS.INTL($AW213,$AX213,1,_xlpm.VD)))),0)),
$DH213="месяц",
$BP213*BH213,
$DH213="неделя",
$BP213*BH213/7*(ROUNDUP((DAY(EOMONTH(BH$15,0)))/4,0))),
0)</f>
        <v/>
      </c>
      <c r="BZ213" s="125">
        <f t="array" ref="BZ213">
IFERROR(
_xlfn.IFS(
$DH213="день_1",
$BP213*$BL213/($AX213-$AW213+1)*BI213*(DAY(EOMONTH(BI$15,0))),
$DH213="день_2",
$BP213/30*MAX(MIN($AX213,EOMONTH(BI$15,0))-MAX($AW213,BI$15)+1,),
$DH213="раб.день",
$BP213/30*(IFERROR(
_xlfn.LET(_xlpm.VD,
CHOOSE(
{1;2;3;4;5;6;7;8;9;10;11;12;13;14;15;16;17;18},
45658,45659,45660,45661,45662,45663,45664,45665,45711,45724,45778,45779,45785,45786,45820,45821,45965,46022),
_xlfn.LET(_xlpm.DD,
MAX(MIN($AX213,EOMONTH(BI$15,0))-MAX($AW213,BI$15),),
_xlfn.IFS(
AND(MONTH($AW213)=MONTH(BI$15),MONTH($AX213)&lt;&gt;MONTH(BI$15)),
NETWORKDAYS.INTL($AW213,$AW213+_xlpm.DD,1,_xlpm.VD),
AND(MONTH($AW213)&lt;&gt;MONTH(BI$15),MONTH($AX213)=MONTH(BI$15)),
NETWORKDAYS.INTL(($AX213)-_xlpm.DD,$AX213,1,_xlpm.VD),
AND(MONTH($AW213)&lt;MONTH(BI$15),MONTH($AX213)&gt;MONTH(BI$15)),
NETWORKDAYS.INTL((EOMONTH(BI$15-1,1))-_xlpm.DD,EOMONTH(BI$15-1,1),1,_xlpm.VD),
AND(MONTH($AW213)=MONTH(BI$15),MONTH($AX213)=MONTH(BI$15)),
NETWORKDAYS.INTL($AW213,$AX213,1,_xlpm.VD)))),0)),
$DH213="месяц",
$BP213*BI213,
$DH213="неделя",
$BP213*BI213/7*(ROUNDUP((DAY(EOMONTH(BI$15,0)))/4,0))),
0)</f>
        <v/>
      </c>
      <c r="CA213" s="125">
        <f t="array" ref="CA213">
IFERROR(
_xlfn.IFS(
$DH213="день_1",
$BP213*$BL213/($AX213-$AW213+1)*BJ213*(DAY(EOMONTH(BJ$15,0))),
$DH213="день_2",
$BP213/30*MAX(MIN($AX213,EOMONTH(BJ$15,0))-MAX($AW213,BJ$15)+1,),
$DH213="раб.день",
$BP213/30*(IFERROR(
_xlfn.LET(_xlpm.VD,
CHOOSE(
{1;2;3;4;5;6;7;8;9;10;11;12;13;14;15;16;17;18},
45658,45659,45660,45661,45662,45663,45664,45665,45711,45724,45778,45779,45785,45786,45820,45821,45965,46022),
_xlfn.LET(_xlpm.DD,
MAX(MIN($AX213,EOMONTH(BJ$15,0))-MAX($AW213,BJ$15),),
_xlfn.IFS(
AND(MONTH($AW213)=MONTH(BJ$15),MONTH($AX213)&lt;&gt;MONTH(BJ$15)),
NETWORKDAYS.INTL($AW213,$AW213+_xlpm.DD,1,_xlpm.VD),
AND(MONTH($AW213)&lt;&gt;MONTH(BJ$15),MONTH($AX213)=MONTH(BJ$15)),
NETWORKDAYS.INTL(($AX213)-_xlpm.DD,$AX213,1,_xlpm.VD),
AND(MONTH($AW213)&lt;MONTH(BJ$15),MONTH($AX213)&gt;MONTH(BJ$15)),
NETWORKDAYS.INTL((EOMONTH(BJ$15-1,1))-_xlpm.DD,EOMONTH(BJ$15-1,1),1,_xlpm.VD),
AND(MONTH($AW213)=MONTH(BJ$15),MONTH($AX213)=MONTH(BJ$15)),
NETWORKDAYS.INTL($AW213,$AX213,1,_xlpm.VD)))),0)),
$DH213="месяц",
$BP213*BJ213,
$DH213="неделя",
$BP213*BJ213/7*(ROUNDUP((DAY(EOMONTH(BJ$15,0)))/4,0))),
0)</f>
        <v/>
      </c>
      <c r="CB213" s="125">
        <f t="array" ref="CB213">
IFERROR(
_xlfn.IFS(
$DH213="день_1",
$BP213*$BL213/($AX213-$AW213+1)*BK213*(DAY(EOMONTH(BK$15,0))),
$DH213="день_2",
$BP213/30*MAX(MIN($AX213,EOMONTH(BK$15,0))-MAX($AW213,BK$15)+1,),
$DH213="раб.день",
$BP213/30*(IFERROR(
_xlfn.LET(_xlpm.VD,
CHOOSE(
{1;2;3;4;5;6;7;8;9;10;11;12;13;14;15;16;17;18},
45658,45659,45660,45661,45662,45663,45664,45665,45711,45724,45778,45779,45785,45786,45820,45821,45965,46022),
_xlfn.LET(_xlpm.DD,
MAX(MIN($AX213,EOMONTH(BK$15,0))-MAX($AW213,BK$15),),
_xlfn.IFS(
AND(MONTH($AW213)=MONTH(BK$15),MONTH($AX213)&lt;&gt;MONTH(BK$15)),
NETWORKDAYS.INTL($AW213,$AW213+_xlpm.DD,1,_xlpm.VD),
AND(MONTH($AW213)&lt;&gt;MONTH(BK$15),MONTH($AX213)=MONTH(BK$15)),
NETWORKDAYS.INTL(($AX213)-_xlpm.DD,$AX213,1,_xlpm.VD),
AND(MONTH($AW213)&lt;MONTH(BK$15),MONTH($AX213)&gt;MONTH(BK$15)),
NETWORKDAYS.INTL((EOMONTH(BK$15-1,1))-_xlpm.DD,EOMONTH(BK$15-1,1),1,_xlpm.VD),
AND(MONTH($AW213)=MONTH(BK$15),MONTH($AX213)=MONTH(BK$15)),
NETWORKDAYS.INTL($AW213,$AX213,1,_xlpm.VD)))),0)),
$DH213="месяц",
$BP213*BK213,
$DH213="неделя",
$BP213*BK213/7*(ROUNDUP((DAY(EOMONTH(BK$15,0)))/4,0))),
0)</f>
        <v/>
      </c>
      <c r="CC213" s="125">
        <f>SUM($BQ213:$CB213)</f>
        <v/>
      </c>
      <c r="CD213" s="126">
        <f>SUM($EH213:$EH213)</f>
        <v/>
      </c>
      <c r="CE213" s="126">
        <f>$CD213*$AB213</f>
        <v/>
      </c>
      <c r="CF213" s="126">
        <f>SUM($EK213:$EK213)</f>
        <v/>
      </c>
      <c r="CG213" s="126">
        <f>$CF213*$AB213</f>
        <v/>
      </c>
      <c r="CH213" s="126">
        <f>SUM($CC213,$CE213,$CG213)</f>
        <v/>
      </c>
      <c r="CI213" s="126">
        <f>$CH213*(1+$CM213)</f>
        <v/>
      </c>
      <c r="CJ213" s="127" t="n">
        <v>0</v>
      </c>
      <c r="CK213" s="126">
        <f>SUM($CH213:$CH213)*(1+$CJ213)</f>
        <v/>
      </c>
      <c r="CL213" s="126">
        <f>SUM($CH213:$CH213)*(1+$CM213)</f>
        <v/>
      </c>
      <c r="CM213" s="59" t="inlineStr">
        <is>
          <t>20%</t>
        </is>
      </c>
      <c r="CN213" s="59" t="n"/>
      <c r="CO213" s="72" t="n"/>
      <c r="CP213" s="59" t="n"/>
      <c r="CQ213" s="73" t="n"/>
      <c r="CR213" s="73" t="n"/>
      <c r="CS213" s="73" t="n"/>
      <c r="CT213" s="72" t="n"/>
      <c r="CU213" s="79" t="inlineStr">
        <is>
          <t> </t>
        </is>
      </c>
      <c r="CV213" s="60" t="n"/>
      <c r="CW213" s="60" t="n"/>
      <c r="CX213" s="60" t="n"/>
      <c r="CY213" s="127">
        <f>IFERROR(($CC213-$EE213)/($EE213/(1-$DQ213)),0)</f>
        <v/>
      </c>
      <c r="CZ213" s="127">
        <f>IFERROR(1-$EI213/($CE213),0)</f>
        <v/>
      </c>
      <c r="DA213" s="127">
        <f>IFERROR(1-$EL213/($CG213),0)</f>
        <v/>
      </c>
      <c r="DB213" s="126">
        <f>ROUND(IFERROR(($CI213/(1+$CM213)-$EN213),0),2)</f>
        <v/>
      </c>
      <c r="DC213" s="128" t="n"/>
      <c r="DD213" s="125" t="n"/>
      <c r="DE213" s="75" t="n">
        <v>0</v>
      </c>
      <c r="DF213" s="128" t="n"/>
      <c r="DG213" s="125">
        <f>IF($DC213=0,0,$DD213*($DC213*100%-$DE213*$DF213))*SUM($AB213:$AB213)</f>
        <v/>
      </c>
      <c r="DH213" s="129" t="inlineStr">
        <is>
          <t>месяц</t>
        </is>
      </c>
      <c r="DI213" s="130">
        <f t="array" ref="DI213">IFERROR(
IF($ES213="LisChannel",
(ROUND(((INDEX({174.625;153.888888888889;130.972222222222},MATCH($AI213,{2;3;4}),0))*$AG213*$AI213),2)),0),0)</f>
        <v/>
      </c>
      <c r="DJ213" s="130">
        <f>
_xlfn.LET(_xlpm.X,
IFERROR(
IF($ES213="НовиковТВ",
(_xlfn.LET(_xlpm.NTV,
_xlfn.LET(_xlpm.MIN,350000,
IF(SUMIFS($DI:$DI,$ES:$ES,"НовиковТВ")&lt;=_xlpm.MIN,
(SUMIFS($DI:$DI,$ES:$ES,"НовиковТВ")/(COUNTIFS($ES:$ES,"НовиковТВ")))*_xlpm.MIN/SUMIFS($DI:$DI,$ES:$ES,"НовиковТВ"),
DI213)),
_xlpm.NTV+$DG213/(1-(1-(_xlpm.NTV)*(1-$DL213)*(1-$DM213)*(1-$DN213)*(1-$DO213)*(1-$DP213)/_xlpm.NTV))))/(1+$EP213),
$DI213+$DG213/(1-(1-($DI213)*(1-$DL213)*(1-$DM213)*(1-$DN213)*(1-$DO213)*(1-$DP213)/$DI213))),
0),
_xlpm.X*(1+$CM213)*(1+$CW213)-_xlpm.X*(1+$CM213)+_xlpm.X)</f>
        <v/>
      </c>
      <c r="DK213" s="125" t="inlineStr">
        <is>
          <t>послед.</t>
        </is>
      </c>
      <c r="DL213" s="63" t="n">
        <v>0</v>
      </c>
      <c r="DM213" s="63" t="n">
        <v>0</v>
      </c>
      <c r="DN213" s="63" t="n">
        <v>0</v>
      </c>
      <c r="DO213" s="63" t="n">
        <v>0</v>
      </c>
      <c r="DP213" s="63" t="n">
        <v>0</v>
      </c>
      <c r="DQ213" s="63">
        <f t="array" ref="DQ213">IFERROR(_xlfn.IFS(
$DK213="послед.",1-(1-$DL213)*(1-$DM213)*(1-$DN213)*(1-$DO213)*(1-$DP213),
$DK213="сумм.",$DL213+$DM213+$DN213+$DO213+$DP213),
0)</f>
        <v/>
      </c>
      <c r="DR213" s="125">
        <f t="array" ref="DR213">
IFERROR(
_xlfn.IFS(
$BL213=0,
0,
$BL213&gt;0,
_xlfn.IFS($DK213="послед.",
$DJ213*(1-$DL213)*(1-$DM213)*(1-$DN213)*(1-$DO213)*(1-$DP213),
$DK213="сумм.",
$DJ213*(1-($DL213+$DM213+$DN213+$DO213+$DP213)))),0)</f>
        <v/>
      </c>
      <c r="DS213" s="125">
        <f t="array" ref="DS213">
IFERROR(_xlfn.IFS(
$DH213="день_1",
$DR213*$BL213/($AX213-$AW213+1)*AZ213*(DAY(EOMONTH(AZ$15,0))),
$DH213="день_2",
$DR213/30*MAX(MIN($AX213,EOMONTH(AZ$15,0))-MAX($AW213,AZ$15)+1,),
$DH213="раб.день",
$DR213/30*(IFERROR(
_xlfn.LET(_xlpm.VD,
CHOOSE(
{1;2;3;4;5;6;7;8;9;10;11;12;13;14;15;16;17;18},
45658,45659,45660,45661,45662,45663,45664,45665,45711,45724,45778,45779,45785,45786,45820,45821,45965,46022),
_xlfn.LET(_xlpm.DD,
MAX(MIN($AX213,EOMONTH(AZ$15,0))-MAX($AW213,AZ$15),),
_xlfn.IFS(
AND(MONTH($AW213)=MONTH(AZ$15),MONTH($AX213)&lt;&gt;MONTH(AZ$15)),
NETWORKDAYS.INTL($AW213,$AW213+_xlpm.DD,1,_xlpm.VD),
AND(MONTH($AW213)&lt;&gt;MONTH(AZ$15),MONTH($AX213)=MONTH(AZ$15)),
NETWORKDAYS.INTL(($AX213)-_xlpm.DD,$AX213,1,_xlpm.VD),
AND(MONTH($AW213)&lt;MONTH(AZ$15),MONTH($AX213)&gt;MONTH(AZ$15)),
NETWORKDAYS.INTL((EOMONTH(AZ$15-1,1))-_xlpm.DD,EOMONTH(AZ$15-1,1),1,_xlpm.VD),
AND(MONTH($AW213)=MONTH(AZ$15),MONTH($AX213)=MONTH(AZ$15)),
NETWORKDAYS.INTL($AW213,$AX213,1,_xlpm.VD)))),0)),
$DH213="месяц",
$DR213*AZ213,
$DH213="неделя",
$DR213*AZ213/7*(ROUNDUP((DAY(EOMONTH(AZ$15,0)))/4,0))),
0)</f>
        <v/>
      </c>
      <c r="DT213" s="125">
        <f t="array" ref="DT213">
IFERROR(_xlfn.IFS(
$DH213="день_1",
$DR213*$BL213/($AX213-$AW213+1)*BA213*(DAY(EOMONTH(BA$15,0))),
$DH213="день_2",
$DR213/30*MAX(MIN($AX213,EOMONTH(BA$15,0))-MAX($AW213,BA$15)+1,),
$DH213="раб.день",
$DR213/30*(IFERROR(
_xlfn.LET(_xlpm.VD,
CHOOSE(
{1;2;3;4;5;6;7;8;9;10;11;12;13;14;15;16;17;18},
45658,45659,45660,45661,45662,45663,45664,45665,45711,45724,45778,45779,45785,45786,45820,45821,45965,46022),
_xlfn.LET(_xlpm.DD,
MAX(MIN($AX213,EOMONTH(BA$15,0))-MAX($AW213,BA$15),),
_xlfn.IFS(
AND(MONTH($AW213)=MONTH(BA$15),MONTH($AX213)&lt;&gt;MONTH(BA$15)),
NETWORKDAYS.INTL($AW213,$AW213+_xlpm.DD,1,_xlpm.VD),
AND(MONTH($AW213)&lt;&gt;MONTH(BA$15),MONTH($AX213)=MONTH(BA$15)),
NETWORKDAYS.INTL(($AX213)-_xlpm.DD,$AX213,1,_xlpm.VD),
AND(MONTH($AW213)&lt;MONTH(BA$15),MONTH($AX213)&gt;MONTH(BA$15)),
NETWORKDAYS.INTL((EOMONTH(BA$15-1,1))-_xlpm.DD,EOMONTH(BA$15-1,1),1,_xlpm.VD),
AND(MONTH($AW213)=MONTH(BA$15),MONTH($AX213)=MONTH(BA$15)),
NETWORKDAYS.INTL($AW213,$AX213,1,_xlpm.VD)))),0)),
$DH213="месяц",
$DR213*BA213,
$DH213="неделя",
$DR213*BA213/7*(ROUNDUP((DAY(EOMONTH(BA$15,0)))/4,0))),
0)</f>
        <v/>
      </c>
      <c r="DU213" s="125">
        <f t="array" ref="DU213">
IFERROR(_xlfn.IFS(
$DH213="день_1",
$DR213*$BL213/($AX213-$AW213+1)*BB213*(DAY(EOMONTH(BB$15,0))),
$DH213="день_2",
$DR213/30*MAX(MIN($AX213,EOMONTH(BB$15,0))-MAX($AW213,BB$15)+1,),
$DH213="раб.день",
$DR213/30*(IFERROR(
_xlfn.LET(_xlpm.VD,
CHOOSE(
{1;2;3;4;5;6;7;8;9;10;11;12;13;14;15;16;17;18},
45658,45659,45660,45661,45662,45663,45664,45665,45711,45724,45778,45779,45785,45786,45820,45821,45965,46022),
_xlfn.LET(_xlpm.DD,
MAX(MIN($AX213,EOMONTH(BB$15,0))-MAX($AW213,BB$15),),
_xlfn.IFS(
AND(MONTH($AW213)=MONTH(BB$15),MONTH($AX213)&lt;&gt;MONTH(BB$15)),
NETWORKDAYS.INTL($AW213,$AW213+_xlpm.DD,1,_xlpm.VD),
AND(MONTH($AW213)&lt;&gt;MONTH(BB$15),MONTH($AX213)=MONTH(BB$15)),
NETWORKDAYS.INTL(($AX213)-_xlpm.DD,$AX213,1,_xlpm.VD),
AND(MONTH($AW213)&lt;MONTH(BB$15),MONTH($AX213)&gt;MONTH(BB$15)),
NETWORKDAYS.INTL((EOMONTH(BB$15-1,1))-_xlpm.DD,EOMONTH(BB$15-1,1),1,_xlpm.VD),
AND(MONTH($AW213)=MONTH(BB$15),MONTH($AX213)=MONTH(BB$15)),
NETWORKDAYS.INTL($AW213,$AX213,1,_xlpm.VD)))),0)),
$DH213="месяц",
$DR213*BB213,
$DH213="неделя",
$DR213*BB213/7*(ROUNDUP((DAY(EOMONTH(BB$15,0)))/4,0))),
0)</f>
        <v/>
      </c>
      <c r="DV213" s="125">
        <f t="array" ref="DV213">
IFERROR(_xlfn.IFS(
$DH213="день_1",
$DR213*$BL213/($AX213-$AW213+1)*BC213*(DAY(EOMONTH(BC$15,0))),
$DH213="день_2",
$DR213/30*MAX(MIN($AX213,EOMONTH(BC$15,0))-MAX($AW213,BC$15)+1,),
$DH213="раб.день",
$DR213/30*(IFERROR(
_xlfn.LET(_xlpm.VD,
CHOOSE(
{1;2;3;4;5;6;7;8;9;10;11;12;13;14;15;16;17;18},
45658,45659,45660,45661,45662,45663,45664,45665,45711,45724,45778,45779,45785,45786,45820,45821,45965,46022),
_xlfn.LET(_xlpm.DD,
MAX(MIN($AX213,EOMONTH(BC$15,0))-MAX($AW213,BC$15),),
_xlfn.IFS(
AND(MONTH($AW213)=MONTH(BC$15),MONTH($AX213)&lt;&gt;MONTH(BC$15)),
NETWORKDAYS.INTL($AW213,$AW213+_xlpm.DD,1,_xlpm.VD),
AND(MONTH($AW213)&lt;&gt;MONTH(BC$15),MONTH($AX213)=MONTH(BC$15)),
NETWORKDAYS.INTL(($AX213)-_xlpm.DD,$AX213,1,_xlpm.VD),
AND(MONTH($AW213)&lt;MONTH(BC$15),MONTH($AX213)&gt;MONTH(BC$15)),
NETWORKDAYS.INTL((EOMONTH(BC$15-1,1))-_xlpm.DD,EOMONTH(BC$15-1,1),1,_xlpm.VD),
AND(MONTH($AW213)=MONTH(BC$15),MONTH($AX213)=MONTH(BC$15)),
NETWORKDAYS.INTL($AW213,$AX213,1,_xlpm.VD)))),0)),
$DH213="месяц",
$DR213*BC213,
$DH213="неделя",
$DR213*BC213/7*(ROUNDUP((DAY(EOMONTH(BC$15,0)))/4,0))),
0)</f>
        <v/>
      </c>
      <c r="DW213" s="125">
        <f t="array" ref="DW213">
IFERROR(_xlfn.IFS(
$DH213="день_1",
$DR213*$BL213/($AX213-$AW213+1)*BD213*(DAY(EOMONTH(BD$15,0))),
$DH213="день_2",
$DR213/30*MAX(MIN($AX213,EOMONTH(BD$15,0))-MAX($AW213,BD$15)+1,),
$DH213="раб.день",
$DR213/30*(IFERROR(
_xlfn.LET(_xlpm.VD,
CHOOSE(
{1;2;3;4;5;6;7;8;9;10;11;12;13;14;15;16;17;18},
45658,45659,45660,45661,45662,45663,45664,45665,45711,45724,45778,45779,45785,45786,45820,45821,45965,46022),
_xlfn.LET(_xlpm.DD,
MAX(MIN($AX213,EOMONTH(BD$15,0))-MAX($AW213,BD$15),),
_xlfn.IFS(
AND(MONTH($AW213)=MONTH(BD$15),MONTH($AX213)&lt;&gt;MONTH(BD$15)),
NETWORKDAYS.INTL($AW213,$AW213+_xlpm.DD,1,_xlpm.VD),
AND(MONTH($AW213)&lt;&gt;MONTH(BD$15),MONTH($AX213)=MONTH(BD$15)),
NETWORKDAYS.INTL(($AX213)-_xlpm.DD,$AX213,1,_xlpm.VD),
AND(MONTH($AW213)&lt;MONTH(BD$15),MONTH($AX213)&gt;MONTH(BD$15)),
NETWORKDAYS.INTL((EOMONTH(BD$15-1,1))-_xlpm.DD,EOMONTH(BD$15-1,1),1,_xlpm.VD),
AND(MONTH($AW213)=MONTH(BD$15),MONTH($AX213)=MONTH(BD$15)),
NETWORKDAYS.INTL($AW213,$AX213,1,_xlpm.VD)))),0)),
$DH213="месяц",
$DR213*BD213,
$DH213="неделя",
$DR213*BD213/7*(ROUNDUP((DAY(EOMONTH(BD$15,0)))/4,0))),
0)</f>
        <v/>
      </c>
      <c r="DX213" s="125">
        <f t="array" ref="DX213">
IFERROR(_xlfn.IFS(
$DH213="день_1",
$DR213*$BL213/($AX213-$AW213+1)*BE213*(DAY(EOMONTH(BE$15,0))),
$DH213="день_2",
$DR213/30*MAX(MIN($AX213,EOMONTH(BE$15,0))-MAX($AW213,BE$15)+1,),
$DH213="раб.день",
$DR213/30*(IFERROR(
_xlfn.LET(_xlpm.VD,
CHOOSE(
{1;2;3;4;5;6;7;8;9;10;11;12;13;14;15;16;17;18},
45658,45659,45660,45661,45662,45663,45664,45665,45711,45724,45778,45779,45785,45786,45820,45821,45965,46022),
_xlfn.LET(_xlpm.DD,
MAX(MIN($AX213,EOMONTH(BE$15,0))-MAX($AW213,BE$15),),
_xlfn.IFS(
AND(MONTH($AW213)=MONTH(BE$15),MONTH($AX213)&lt;&gt;MONTH(BE$15)),
NETWORKDAYS.INTL($AW213,$AW213+_xlpm.DD,1,_xlpm.VD),
AND(MONTH($AW213)&lt;&gt;MONTH(BE$15),MONTH($AX213)=MONTH(BE$15)),
NETWORKDAYS.INTL(($AX213)-_xlpm.DD,$AX213,1,_xlpm.VD),
AND(MONTH($AW213)&lt;MONTH(BE$15),MONTH($AX213)&gt;MONTH(BE$15)),
NETWORKDAYS.INTL((EOMONTH(BE$15-1,1))-_xlpm.DD,EOMONTH(BE$15-1,1),1,_xlpm.VD),
AND(MONTH($AW213)=MONTH(BE$15),MONTH($AX213)=MONTH(BE$15)),
NETWORKDAYS.INTL($AW213,$AX213,1,_xlpm.VD)))),0)),
$DH213="месяц",
$DR213*BE213,
$DH213="неделя",
$DR213*BE213/7*(ROUNDUP((DAY(EOMONTH(BE$15,0)))/4,0))),
0)</f>
        <v/>
      </c>
      <c r="DY213" s="125">
        <f t="array" ref="DY213">
IFERROR(_xlfn.IFS(
$DH213="день_1",
$DR213*$BL213/($AX213-$AW213+1)*BF213*(DAY(EOMONTH(BF$15,0))),
$DH213="день_2",
$DR213/30*MAX(MIN($AX213,EOMONTH(BF$15,0))-MAX($AW213,BF$15)+1,),
$DH213="раб.день",
$DR213/30*(IFERROR(
_xlfn.LET(_xlpm.VD,
CHOOSE(
{1;2;3;4;5;6;7;8;9;10;11;12;13;14;15;16;17;18},
45658,45659,45660,45661,45662,45663,45664,45665,45711,45724,45778,45779,45785,45786,45820,45821,45965,46022),
_xlfn.LET(_xlpm.DD,
MAX(MIN($AX213,EOMONTH(BF$15,0))-MAX($AW213,BF$15),),
_xlfn.IFS(
AND(MONTH($AW213)=MONTH(BF$15),MONTH($AX213)&lt;&gt;MONTH(BF$15)),
NETWORKDAYS.INTL($AW213,$AW213+_xlpm.DD,1,_xlpm.VD),
AND(MONTH($AW213)&lt;&gt;MONTH(BF$15),MONTH($AX213)=MONTH(BF$15)),
NETWORKDAYS.INTL(($AX213)-_xlpm.DD,$AX213,1,_xlpm.VD),
AND(MONTH($AW213)&lt;MONTH(BF$15),MONTH($AX213)&gt;MONTH(BF$15)),
NETWORKDAYS.INTL((EOMONTH(BF$15-1,1))-_xlpm.DD,EOMONTH(BF$15-1,1),1,_xlpm.VD),
AND(MONTH($AW213)=MONTH(BF$15),MONTH($AX213)=MONTH(BF$15)),
NETWORKDAYS.INTL($AW213,$AX213,1,_xlpm.VD)))),0)),
$DH213="месяц",
$DR213*BF213,
$DH213="неделя",
$DR213*BF213/7*(ROUNDUP((DAY(EOMONTH(BF$15,0)))/4,0))),
0)</f>
        <v/>
      </c>
      <c r="DZ213" s="125">
        <f t="array" ref="DZ213">
IFERROR(_xlfn.IFS(
$DH213="день_1",
$DR213*$BL213/($AX213-$AW213+1)*BG213*(DAY(EOMONTH(BG$15,0))),
$DH213="день_2",
$DR213/30*MAX(MIN($AX213,EOMONTH(BG$15,0))-MAX($AW213,BG$15)+1,),
$DH213="раб.день",
$DR213/30*(IFERROR(
_xlfn.LET(_xlpm.VD,
CHOOSE(
{1;2;3;4;5;6;7;8;9;10;11;12;13;14;15;16;17;18},
45658,45659,45660,45661,45662,45663,45664,45665,45711,45724,45778,45779,45785,45786,45820,45821,45965,46022),
_xlfn.LET(_xlpm.DD,
MAX(MIN($AX213,EOMONTH(BG$15,0))-MAX($AW213,BG$15),),
_xlfn.IFS(
AND(MONTH($AW213)=MONTH(BG$15),MONTH($AX213)&lt;&gt;MONTH(BG$15)),
NETWORKDAYS.INTL($AW213,$AW213+_xlpm.DD,1,_xlpm.VD),
AND(MONTH($AW213)&lt;&gt;MONTH(BG$15),MONTH($AX213)=MONTH(BG$15)),
NETWORKDAYS.INTL(($AX213)-_xlpm.DD,$AX213,1,_xlpm.VD),
AND(MONTH($AW213)&lt;MONTH(BG$15),MONTH($AX213)&gt;MONTH(BG$15)),
NETWORKDAYS.INTL((EOMONTH(BG$15-1,1))-_xlpm.DD,EOMONTH(BG$15-1,1),1,_xlpm.VD),
AND(MONTH($AW213)=MONTH(BG$15),MONTH($AX213)=MONTH(BG$15)),
NETWORKDAYS.INTL($AW213,$AX213,1,_xlpm.VD)))),0)),
$DH213="месяц",
$DR213*BG213,
$DH213="неделя",
$DR213*BG213/7*(ROUNDUP((DAY(EOMONTH(BG$15,0)))/4,0))),
0)</f>
        <v/>
      </c>
      <c r="EA213" s="125">
        <f t="array" ref="EA213">
IFERROR(_xlfn.IFS(
$DH213="день_1",
$DR213*$BL213/($AX213-$AW213+1)*BH213*(DAY(EOMONTH(BH$15,0))),
$DH213="день_2",
$DR213/30*MAX(MIN($AX213,EOMONTH(BH$15,0))-MAX($AW213,BH$15)+1,),
$DH213="раб.день",
$DR213/30*(IFERROR(
_xlfn.LET(_xlpm.VD,
CHOOSE(
{1;2;3;4;5;6;7;8;9;10;11;12;13;14;15;16;17;18},
45658,45659,45660,45661,45662,45663,45664,45665,45711,45724,45778,45779,45785,45786,45820,45821,45965,46022),
_xlfn.LET(_xlpm.DD,
MAX(MIN($AX213,EOMONTH(BH$15,0))-MAX($AW213,BH$15),),
_xlfn.IFS(
AND(MONTH($AW213)=MONTH(BH$15),MONTH($AX213)&lt;&gt;MONTH(BH$15)),
NETWORKDAYS.INTL($AW213,$AW213+_xlpm.DD,1,_xlpm.VD),
AND(MONTH($AW213)&lt;&gt;MONTH(BH$15),MONTH($AX213)=MONTH(BH$15)),
NETWORKDAYS.INTL(($AX213)-_xlpm.DD,$AX213,1,_xlpm.VD),
AND(MONTH($AW213)&lt;MONTH(BH$15),MONTH($AX213)&gt;MONTH(BH$15)),
NETWORKDAYS.INTL((EOMONTH(BH$15-1,1))-_xlpm.DD,EOMONTH(BH$15-1,1),1,_xlpm.VD),
AND(MONTH($AW213)=MONTH(BH$15),MONTH($AX213)=MONTH(BH$15)),
NETWORKDAYS.INTL($AW213,$AX213,1,_xlpm.VD)))),0)),
$DH213="месяц",
$DR213*BH213,
$DH213="неделя",
$DR213*BH213/7*(ROUNDUP((DAY(EOMONTH(BH$15,0)))/4,0))),
0)</f>
        <v/>
      </c>
      <c r="EB213" s="125">
        <f t="array" ref="EB213">
IFERROR(_xlfn.IFS(
$DH213="день_1",
$DR213*$BL213/($AX213-$AW213+1)*BI213*(DAY(EOMONTH(BI$15,0))),
$DH213="день_2",
$DR213/30*MAX(MIN($AX213,EOMONTH(BI$15,0))-MAX($AW213,BI$15)+1,),
$DH213="раб.день",
$DR213/30*(IFERROR(
_xlfn.LET(_xlpm.VD,
CHOOSE(
{1;2;3;4;5;6;7;8;9;10;11;12;13;14;15;16;17;18},
45658,45659,45660,45661,45662,45663,45664,45665,45711,45724,45778,45779,45785,45786,45820,45821,45965,46022),
_xlfn.LET(_xlpm.DD,
MAX(MIN($AX213,EOMONTH(BI$15,0))-MAX($AW213,BI$15),),
_xlfn.IFS(
AND(MONTH($AW213)=MONTH(BI$15),MONTH($AX213)&lt;&gt;MONTH(BI$15)),
NETWORKDAYS.INTL($AW213,$AW213+_xlpm.DD,1,_xlpm.VD),
AND(MONTH($AW213)&lt;&gt;MONTH(BI$15),MONTH($AX213)=MONTH(BI$15)),
NETWORKDAYS.INTL(($AX213)-_xlpm.DD,$AX213,1,_xlpm.VD),
AND(MONTH($AW213)&lt;MONTH(BI$15),MONTH($AX213)&gt;MONTH(BI$15)),
NETWORKDAYS.INTL((EOMONTH(BI$15-1,1))-_xlpm.DD,EOMONTH(BI$15-1,1),1,_xlpm.VD),
AND(MONTH($AW213)=MONTH(BI$15),MONTH($AX213)=MONTH(BI$15)),
NETWORKDAYS.INTL($AW213,$AX213,1,_xlpm.VD)))),0)),
$DH213="месяц",
$DR213*BI213,
$DH213="неделя",
$DR213*BI213/7*(ROUNDUP((DAY(EOMONTH(BI$15,0)))/4,0))),
0)</f>
        <v/>
      </c>
      <c r="EC213" s="125">
        <f t="array" ref="EC213">
IFERROR(_xlfn.IFS(
$DH213="день_1",
$DR213*$BL213/($AX213-$AW213+1)*BJ213*(DAY(EOMONTH(BJ$15,0))),
$DH213="день_2",
$DR213/30*MAX(MIN($AX213,EOMONTH(BJ$15,0))-MAX($AW213,BJ$15)+1,),
$DH213="раб.день",
$DR213/30*(IFERROR(
_xlfn.LET(_xlpm.VD,
CHOOSE(
{1;2;3;4;5;6;7;8;9;10;11;12;13;14;15;16;17;18},
45658,45659,45660,45661,45662,45663,45664,45665,45711,45724,45778,45779,45785,45786,45820,45821,45965,46022),
_xlfn.LET(_xlpm.DD,
MAX(MIN($AX213,EOMONTH(BJ$15,0))-MAX($AW213,BJ$15),),
_xlfn.IFS(
AND(MONTH($AW213)=MONTH(BJ$15),MONTH($AX213)&lt;&gt;MONTH(BJ$15)),
NETWORKDAYS.INTL($AW213,$AW213+_xlpm.DD,1,_xlpm.VD),
AND(MONTH($AW213)&lt;&gt;MONTH(BJ$15),MONTH($AX213)=MONTH(BJ$15)),
NETWORKDAYS.INTL(($AX213)-_xlpm.DD,$AX213,1,_xlpm.VD),
AND(MONTH($AW213)&lt;MONTH(BJ$15),MONTH($AX213)&gt;MONTH(BJ$15)),
NETWORKDAYS.INTL((EOMONTH(BJ$15-1,1))-_xlpm.DD,EOMONTH(BJ$15-1,1),1,_xlpm.VD),
AND(MONTH($AW213)=MONTH(BJ$15),MONTH($AX213)=MONTH(BJ$15)),
NETWORKDAYS.INTL($AW213,$AX213,1,_xlpm.VD)))),0)),
$DH213="месяц",
$DR213*BJ213,
$DH213="неделя",
$DR213*BJ213/7*(ROUNDUP((DAY(EOMONTH(BJ$15,0)))/4,0))),
0)</f>
        <v/>
      </c>
      <c r="ED213" s="125">
        <f t="array" ref="ED213">
IFERROR(_xlfn.IFS(
$DH213="день_1",
$DR213*$BL213/($AX213-$AW213+1)*BK213*(DAY(EOMONTH(BK$15,0))),
$DH213="день_2",
$DR213/30*MAX(MIN($AX213,EOMONTH(BK$15,0))-MAX($AW213,BK$15)+1,),
$DH213="раб.день",
$DR213/30*(IFERROR(
_xlfn.LET(_xlpm.VD,
CHOOSE(
{1;2;3;4;5;6;7;8;9;10;11;12;13;14;15;16;17;18},
45658,45659,45660,45661,45662,45663,45664,45665,45711,45724,45778,45779,45785,45786,45820,45821,45965,46022),
_xlfn.LET(_xlpm.DD,
MAX(MIN($AX213,EOMONTH(BK$15,0))-MAX($AW213,BK$15),),
_xlfn.IFS(
AND(MONTH($AW213)=MONTH(BK$15),MONTH($AX213)&lt;&gt;MONTH(BK$15)),
NETWORKDAYS.INTL($AW213,$AW213+_xlpm.DD,1,_xlpm.VD),
AND(MONTH($AW213)&lt;&gt;MONTH(BK$15),MONTH($AX213)=MONTH(BK$15)),
NETWORKDAYS.INTL(($AX213)-_xlpm.DD,$AX213,1,_xlpm.VD),
AND(MONTH($AW213)&lt;MONTH(BK$15),MONTH($AX213)&gt;MONTH(BK$15)),
NETWORKDAYS.INTL((EOMONTH(BK$15-1,1))-_xlpm.DD,EOMONTH(BK$15-1,1),1,_xlpm.VD),
AND(MONTH($AW213)=MONTH(BK$15),MONTH($AX213)=MONTH(BK$15)),
NETWORKDAYS.INTL($AW213,$AX213,1,_xlpm.VD)))),0)),
$DH213="месяц",
$DR213*BK213,
$DH213="неделя",
$DR213*BK213/7*(ROUNDUP((DAY(EOMONTH(BK$15,0)))/4,0))),
0)</f>
        <v/>
      </c>
      <c r="EE213" s="125">
        <f>SUM($DS213,$DT213,$DU213,$DV213,$DW213,$DX213,$DY213,$DZ213,$EA213,$EB213,$EC213,$ED213)</f>
        <v/>
      </c>
      <c r="EF213" s="125">
        <f>IFERROR(ROUND($EE213*(1+$EP213),2),0)</f>
        <v/>
      </c>
      <c r="EG213" s="128" t="n">
        <v>1</v>
      </c>
      <c r="EH213" s="126" t="n">
        <v>0</v>
      </c>
      <c r="EI213" s="126">
        <f>ROUND(SUM($EH213:$EH213)*SUM($AB213:$AB213)*$EG213,2)</f>
        <v/>
      </c>
      <c r="EJ213" s="126">
        <f>ROUND($EI213*(1+$EP213),2)</f>
        <v/>
      </c>
      <c r="EK213" s="126" t="n">
        <v>0</v>
      </c>
      <c r="EL213" s="126">
        <f>ROUND(SUM($EK213:$EK213)*SUM($AB213:$AB213)*$EG213,2)</f>
        <v/>
      </c>
      <c r="EM213" s="126">
        <f>ROUND($EL213*(1+$EP213),2)</f>
        <v/>
      </c>
      <c r="EN213" s="126">
        <f>SUM($EE213,$EI213,$EL213)</f>
        <v/>
      </c>
      <c r="EO213" s="126">
        <f>SUM($EF213,$EJ213,$EM213)</f>
        <v/>
      </c>
      <c r="EP213" s="59" t="inlineStr">
        <is>
          <t>20%</t>
        </is>
      </c>
      <c r="EQ213" s="59" t="n"/>
      <c r="ER213" s="60">
        <f t="array" ref="ER213">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MATCH(ES213,
{"AMS";"RussOutdoor";"HD Outdoor";"Ingroup";"IQ";"Ledproduction";"LisChannel";"Logic";"Media-PPL";"NovikovTV | НовиковТВ";"SMA";"SOK";"КрокусТВ | CrocusTV | IndoorTV";"Сити";"ТЯК Москва"},
0)),"")</f>
        <v/>
      </c>
      <c r="ES213" s="60" t="n"/>
      <c r="ET213" s="60">
        <f t="array" ref="ET213">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MATCH(ES213,
{"AMS";"RussOutdoor";"HD Outdoor";"Ingroup";"IQ";"Ledproduction";"LisChannel";"Logic";"Media-PPL";"NovikovTV | НовиковТВ";"SMA";"SOK";"КрокусТВ | CrocusTV | IndoorTV";"Сити";"ТЯК Москва"},
0)),"")</f>
        <v/>
      </c>
      <c r="EU213" s="60" t="n"/>
      <c r="EV213" s="60" t="n"/>
      <c r="EX213" s="110">
        <f t="array" ref="EX213">
($AR213/30
+N("ТРАФИК ПЛОЩАДКИ"))*
(IFERROR(
_xlfn.LET(
_xlpm.GPR,
HLOOKUP($L213,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(MATCH($T213,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IF($Q213="цифровой",_xlpm.GPR/$AG213,_xlpm.GPR/60)),
0)
+N("DWELL TIME"))*
(IF($AB213=0,0,IF($AB213=1,0.3,IF($AB213=2,0.5,IF($AB213&gt;2,1))))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_xlfn.IFS($AC213="да",1.2,$AC213="нет",1)*
_xlfn.IFS($AD213="да",1.2,$AD213="нет",1)*
IF(R213="статический",1,1.2)*
$X213*
INDEX(
{1.2;1;1.2;1.2;1;1.2;1.2;1.2;1.2;1.2;1.2;1;1.2;1.2;1.2;1.2;1;1;1.2;1.2;1.2;1;1;1;1;1.2;1.2;1.2;1.2;1;1;1;1;1.2;1.2;1.2;1.2;1.2;1.2;1.2;1.2;1;1;1.2;1;1;1;1;1.5;1;1;1.5;1.5;1.2},
MATCH($Q213,_xlpm.MI,0)))&gt;{0.02;0.04;0.06;0.1;0.2;0.4;0.6;0.8;1;2;4;6})),
{0;1;2;3;4;5;6;7;8;9;10;11;12},
0)))
+N("КОЭФФИЦИЕНТ КОНТАКТА"))))*
(_xlfn.IFS($X213&lt;0.1,$X213/1000,$X213&gt;25,5.2,AND($X213&gt;=0.1,$X213&lt;=25),(($X213*2+0.1)/10)*($X213/10)))*
IFERROR((_xlfn.LET(
_xlpm.MA,
{0;0.8;0.85;0.9;0.95;1},
_xlpm.MAA,
{0;1;2;3;4;5},
INDEX(_xlpm.MA,MATCH(SUMPRODUCT(--((IF(ROUND(_xlpm.MAA,1)&gt;5,5,ROUND($AB213,1)))&gt;{0;1;2;3;4;5})),_xlpm.MAA,0)))
+N("КОЭФФИЦИЕНТ КОЛ-ВО КОНСТРУКЦИЙ")),1)*
$AB213,0))*
(IF($Q213="цифровой",$AG213/15*$AI213,1)
+N("ДЛЯ ЦИФРЫ"))</f>
        <v/>
      </c>
      <c r="EY213" s="110">
        <f>IFERROR(EX213*AY213,0)</f>
        <v/>
      </c>
      <c r="EZ213" s="131">
        <f>IFERROR(DP213/EY213*1000,0)</f>
        <v/>
      </c>
      <c r="FA213" s="112">
        <f>IFERROR(FC213/FB213,0)</f>
        <v/>
      </c>
      <c r="FB213" s="112">
        <f>IFERROR((FC213/(EY213/FF213*#REF!))*0.825,0)</f>
        <v/>
      </c>
      <c r="FC213" s="112">
        <f>IFERROR(((EX213*30/AR213)*100)/30,0)</f>
        <v/>
      </c>
      <c r="FD213" s="112">
        <f>IFERROR(EY213/G213*100%,0)</f>
        <v/>
      </c>
      <c r="FE213" s="112">
        <f>IFERROR(FD213/FC213*100%,0)</f>
        <v/>
      </c>
      <c r="FF213" s="110">
        <f>IFERROR(AR213/30*AY213,0)</f>
        <v/>
      </c>
    </row>
    <row r="214" ht="13" customHeight="1">
      <c r="A214" s="59" t="n"/>
      <c r="B214" s="60" t="n"/>
      <c r="C214" s="60" t="n"/>
      <c r="D214" s="60">
        <f t="array" ref="D214">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MATCH($E214,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14" s="60">
        <f t="array" ref="E214">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MATCH($F214,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14" s="60" t="inlineStr"/>
      <c r="G214" s="60" t="n"/>
      <c r="H214" s="60">
        <f t="array" ref="H214">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MATCH($I214,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14" s="60" t="n"/>
      <c r="J214" s="60" t="n"/>
      <c r="K214" s="60" t="n"/>
      <c r="L214" s="60" t="n"/>
      <c r="M214" s="60" t="n"/>
      <c r="N214" s="60" t="n"/>
      <c r="O214" s="60" t="n"/>
      <c r="P214" s="60">
        <f t="array" ref="P214">
_xlfn.IFS(
ISNUMBER(MATCH($Q214,{"шелфбаннер","разделитель","монетница","чековая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ISNUMBER(MATCH($Q214,{"LED/LCD","видеокулер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ISNUMBER(MATCH($Q214,{"автомобиль","машина","выставочное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ISNUMBER(MATCH($Q214,{"билборд","лифтовая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ISNUMBER(MATCH($Q214,{"навигация","подвесной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ISNUMBER(MATCH($Q214,{"движущаяся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ISNUMBER(MATCH($Q214,{"каталог","журнал"},)),
"Пресса",
$Q214="","")</f>
        <v/>
      </c>
      <c r="Q214" s="60" t="n"/>
      <c r="R214" s="60">
        <f t="array" ref="R214">
IFERROR(
_xlfn.IFS(
OR(ISNUMBER(MATCH($Q214,{"экспозиция","макет","стенд","автостенд","авто стенд","выставочное пространство","выставочные стенды","модульные выставочные стенды","3Д конструкция","3D конструкция"},)),P214="Экспонирование"),
"нестандартный",
ISNUMBER(MATCH($Q214,{"скроллер","призматрон"},)),
"динамический",
$P214="Видео",
"цифровой",
OR($P214="Пресса",$P214="Щит",$P214="POSm",$P214="Подвес",$P214="Брендирование/оклейка"),
"статический"),"")</f>
        <v/>
      </c>
      <c r="S214" s="59" t="n"/>
      <c r="T214" s="60" t="n"/>
      <c r="U214" s="60" t="n"/>
      <c r="V214" s="60">
        <f>
IF(P214="Видео",
"цифровой постер/ролик",
IF(ISNUMBER(MATCH(Q214,{"короб световой","короб световой | лайтбокс","короб световой | кристалайт","лайтбокс","лайт бокс","кристалайт","LB","lightbox"},)),
"бэклит",
IF(P214="Брендирование/оклейка",
"перфарированная пленка/самоклейка",
IF(P214="Экспонирование",
"под запрос",
IF(P214="Подвес",
"баннер/ткань",
"")))))</f>
        <v/>
      </c>
      <c r="W214" s="59" t="n"/>
      <c r="X214" s="59" t="n"/>
      <c r="Y214" s="59" t="n"/>
      <c r="Z214" s="61" t="n"/>
      <c r="AA214" s="61" t="n"/>
      <c r="AB214" s="61">
        <f>IF(BL214&gt;0,Z214,0)</f>
        <v/>
      </c>
      <c r="AC214" s="59" t="n"/>
      <c r="AD214" s="59" t="n"/>
      <c r="AE214" s="59" t="n"/>
      <c r="AF214" s="59" t="n"/>
      <c r="AG214" s="59" t="n"/>
      <c r="AH214" s="59" t="n"/>
      <c r="AI214" s="59" t="n"/>
      <c r="AJ214" s="59" t="n"/>
      <c r="AK214" s="59" t="n"/>
      <c r="AL214" s="62">
        <f>IFERROR(IF(OR(R214="статический",R214="динамический",R214="нестандартный",R214="",R214=""),"-",IF(AND(AH214="-",AI214="-"),"-",AK214*3600/AH214*AI214)),"-")</f>
        <v/>
      </c>
      <c r="AM214" s="62">
        <f>IFERROR(IF(OR(R214="статический",R214="динамический",R214="",R214="", R214="BTL",R214="нестандартный"),"-",AG214*AI214*AL214/60),"-")</f>
        <v/>
      </c>
      <c r="AN214" s="63">
        <f>IFERROR(IF(AH214="","-",AG214*AI214/AH214),"-")</f>
        <v/>
      </c>
      <c r="AO214" s="59">
        <f>IFERROR(IF(OR($R214="статический",$R214="динамический",$R214="",$R214="",$R214="BTL",$R214="нестандартный"),"-",$AL214*$AY214),"-")</f>
        <v/>
      </c>
      <c r="AP214" s="62">
        <f>IFERROR(IF(OR($R214="статический",$R214="динамический",$R214="",$R214="",$R214="BTL",$R214="нестандартный"),"-",$AM214*AY214),"-")</f>
        <v/>
      </c>
      <c r="AQ214" s="64" t="n"/>
      <c r="AR214" s="61" t="n"/>
      <c r="AS214" s="61" t="n"/>
      <c r="AT214" s="61" t="n"/>
      <c r="AU214" s="65" t="n"/>
      <c r="AV214" s="124">
        <f>IFERROR(DR214/AT214*1000,"n/a")</f>
        <v/>
      </c>
      <c r="AW214" s="67" t="n"/>
      <c r="AX214" s="67" t="n"/>
      <c r="AY214" s="43">
        <f>IFERROR(IF(OR($AW214="",$AX214=""),"",_xlfn.DAYS($AX214+1,$AW214)),"")</f>
        <v/>
      </c>
      <c r="AZ214" s="68">
        <f t="array" ref="AZ214">
_xlfn.LET(_xlpm.COEFF,
IF($AW214+$AX214=0,0,IF(MAX(MIN($AX214,EOMONTH(AZ$15,0))-MAX($AW214,AZ$15)+1,)&gt;0,1,0)),
_xlfn.IFS(
$ES214="LisChannel",
_xlpm.COEFF*
INDEX({1;1;1.2;1.2;1;1;1;1;1.2;1.2;1.2;1.2},
MATCH(MONTH(AZ$15),
{1,2,3,4,5,6,7,8,9,10,11,12})),
CONCATENATE($ES214," ",$L214)="RussOutdoor метро",
_xlpm.COEFF*
INDEX({0.8;0.9;1.1;1.1;1;1;1;1;1.1;1.1;1.1;1.1},
MATCH(MONTH(AZ$15),
{1,2,3,4,5,6,7,8,9,10,11,12})),
$ES214&lt;&gt;"LisChannel",
_xlpm.COEFF,
$ES214&lt;&gt;"RussOutdoor",
_xlpm.COEFF))</f>
        <v/>
      </c>
      <c r="BA214" s="68">
        <f t="array" ref="BA214">
_xlfn.LET(_xlpm.COEFF,
IF($AW214+$AX214=0,0,IF(MAX(MIN($AX214,EOMONTH(BA$15,0))-MAX($AW214,BA$15)+1,)&gt;0,1,0)),
_xlfn.IFS(
$ES214="LisChannel",
_xlpm.COEFF*
INDEX({1;1;1.2;1.2;1;1;1;1;1.2;1.2;1.2;1.2},
MATCH(MONTH(BA$15),
{1,2,3,4,5,6,7,8,9,10,11,12})),
CONCATENATE($ES214," ",$L214)="RussOutdoor метро",
_xlpm.COEFF*
INDEX({0.8;0.9;1.1;1.1;1;1;1;1;1.1;1.1;1.1;1.1},
MATCH(MONTH(BA$15),
{1,2,3,4,5,6,7,8,9,10,11,12})),
$ES214&lt;&gt;"LisChannel",
_xlpm.COEFF,
$ES214&lt;&gt;"RussOutdoor",
_xlpm.COEFF))</f>
        <v/>
      </c>
      <c r="BB214" s="68">
        <f t="array" ref="BB214">
_xlfn.LET(_xlpm.COEFF,
IF($AW214+$AX214=0,0,IF(MAX(MIN($AX214,EOMONTH(BB$15,0))-MAX($AW214,BB$15)+1,)&gt;0,1,0)),
_xlfn.IFS(
$ES214="LisChannel",
_xlpm.COEFF*
INDEX({1;1;1.2;1.2;1;1;1;1;1.2;1.2;1.2;1.2},
MATCH(MONTH(BB$15),
{1,2,3,4,5,6,7,8,9,10,11,12})),
CONCATENATE($ES214," ",$L214)="RussOutdoor метро",
_xlpm.COEFF*
INDEX({0.8;0.9;1.1;1.1;1;1;1;1;1.1;1.1;1.1;1.1},
MATCH(MONTH(BB$15),
{1,2,3,4,5,6,7,8,9,10,11,12})),
$ES214&lt;&gt;"LisChannel",
_xlpm.COEFF,
$ES214&lt;&gt;"RussOutdoor",
_xlpm.COEFF))</f>
        <v/>
      </c>
      <c r="BC214" s="68">
        <f t="array" ref="BC214">
_xlfn.LET(_xlpm.COEFF,
IF($AW214+$AX214=0,0,IF(MAX(MIN($AX214,EOMONTH(BC$15,0))-MAX($AW214,BC$15)+1,)&gt;0,1,0)),
_xlfn.IFS(
$ES214="LisChannel",
_xlpm.COEFF*
INDEX({1;1;1.2;1.2;1;1;1;1;1.2;1.2;1.2;1.2},
MATCH(MONTH(BC$15),
{1,2,3,4,5,6,7,8,9,10,11,12})),
CONCATENATE($ES214," ",$L214)="RussOutdoor метро",
_xlpm.COEFF*
INDEX({0.8;0.9;1.1;1.1;1;1;1;1;1.1;1.1;1.1;1.1},
MATCH(MONTH(BC$15),
{1,2,3,4,5,6,7,8,9,10,11,12})),
$ES214&lt;&gt;"LisChannel",
_xlpm.COEFF,
$ES214&lt;&gt;"RussOutdoor",
_xlpm.COEFF))</f>
        <v/>
      </c>
      <c r="BD214" s="68">
        <f t="array" ref="BD214">
_xlfn.LET(_xlpm.COEFF,
IF($AW214+$AX214=0,0,IF(MAX(MIN($AX214,EOMONTH(BD$15,0))-MAX($AW214,BD$15)+1,)&gt;0,1,0)),
_xlfn.IFS(
$ES214="LisChannel",
_xlpm.COEFF*
INDEX({1;1;1.2;1.2;1;1;1;1;1.2;1.2;1.2;1.2},
MATCH(MONTH(BD$15),
{1,2,3,4,5,6,7,8,9,10,11,12})),
CONCATENATE($ES214," ",$L214)="RussOutdoor метро",
_xlpm.COEFF*
INDEX({0.8;0.9;1.1;1.1;1;1;1;1;1.1;1.1;1.1;1.1},
MATCH(MONTH(BD$15),
{1,2,3,4,5,6,7,8,9,10,11,12})),
$ES214&lt;&gt;"LisChannel",
_xlpm.COEFF,
$ES214&lt;&gt;"RussOutdoor",
_xlpm.COEFF))</f>
        <v/>
      </c>
      <c r="BE214" s="68">
        <f t="array" ref="BE214">
_xlfn.LET(_xlpm.COEFF,
IF($AW214+$AX214=0,0,IF(MAX(MIN($AX214,EOMONTH(BE$15,0))-MAX($AW214,BE$15)+1,)&gt;0,1,0)),
_xlfn.IFS(
$ES214="LisChannel",
_xlpm.COEFF*
INDEX({1;1;1.2;1.2;1;1;1;1;1.2;1.2;1.2;1.2},
MATCH(MONTH(BE$15),
{1,2,3,4,5,6,7,8,9,10,11,12})),
CONCATENATE($ES214," ",$L214)="RussOutdoor метро",
_xlpm.COEFF*
INDEX({0.8;0.9;1.1;1.1;1;1;1;1;1.1;1.1;1.1;1.1},
MATCH(MONTH(BE$15),
{1,2,3,4,5,6,7,8,9,10,11,12})),
$ES214&lt;&gt;"LisChannel",
_xlpm.COEFF,
$ES214&lt;&gt;"RussOutdoor",
_xlpm.COEFF))</f>
        <v/>
      </c>
      <c r="BF214" s="68">
        <f t="array" ref="BF214">
_xlfn.LET(_xlpm.COEFF,
IF($AW214+$AX214=0,0,IF(MAX(MIN($AX214,EOMONTH(BF$15,0))-MAX($AW214,BF$15)+1,)&gt;0,1,0)),
_xlfn.IFS(
$ES214="LisChannel",
_xlpm.COEFF*
INDEX({1;1;1.2;1.2;1;1;1;1;1.2;1.2;1.2;1.2},
MATCH(MONTH(BF$15),
{1,2,3,4,5,6,7,8,9,10,11,12})),
CONCATENATE($ES214," ",$L214)="RussOutdoor метро",
_xlpm.COEFF*
INDEX({0.8;0.9;1.1;1.1;1;1;1;1;1.1;1.1;1.1;1.1},
MATCH(MONTH(BF$15),
{1,2,3,4,5,6,7,8,9,10,11,12})),
$ES214&lt;&gt;"LisChannel",
_xlpm.COEFF,
$ES214&lt;&gt;"RussOutdoor",
_xlpm.COEFF))</f>
        <v/>
      </c>
      <c r="BG214" s="68">
        <f t="array" ref="BG214">
_xlfn.LET(_xlpm.COEFF,
IF($AW214+$AX214=0,0,IF(MAX(MIN($AX214,EOMONTH(BG$15,0))-MAX($AW214,BG$15)+1,)&gt;0,1,0)),
_xlfn.IFS(
$ES214="LisChannel",
_xlpm.COEFF*
INDEX({1;1;1.2;1.2;1;1;1;1;1.2;1.2;1.2;1.2},
MATCH(MONTH(BG$15),
{1,2,3,4,5,6,7,8,9,10,11,12})),
CONCATENATE($ES214," ",$L214)="RussOutdoor метро",
_xlpm.COEFF*
INDEX({0.8;0.9;1.1;1.1;1;1;1;1;1.1;1.1;1.1;1.1},
MATCH(MONTH(BG$15),
{1,2,3,4,5,6,7,8,9,10,11,12})),
$ES214&lt;&gt;"LisChannel",
_xlpm.COEFF,
$ES214&lt;&gt;"RussOutdoor",
_xlpm.COEFF))</f>
        <v/>
      </c>
      <c r="BH214" s="68">
        <f t="array" ref="BH214">
_xlfn.LET(_xlpm.COEFF,
IF($AW214+$AX214=0,0,IF(MAX(MIN($AX214,EOMONTH(BH$15,0))-MAX($AW214,BH$15)+1,)&gt;0,1,0)),
_xlfn.IFS(
$ES214="LisChannel",
_xlpm.COEFF*
INDEX({1;1;1.2;1.2;1;1;1;1;1.2;1.2;1.2;1.2},
MATCH(MONTH(BH$15),
{1,2,3,4,5,6,7,8,9,10,11,12})),
CONCATENATE($ES214," ",$L214)="RussOutdoor метро",
_xlpm.COEFF*
INDEX({0.8;0.9;1.1;1.1;1;1;1;1;1.1;1.1;1.1;1.1},
MATCH(MONTH(BH$15),
{1,2,3,4,5,6,7,8,9,10,11,12})),
$ES214&lt;&gt;"LisChannel",
_xlpm.COEFF,
$ES214&lt;&gt;"RussOutdoor",
_xlpm.COEFF))</f>
        <v/>
      </c>
      <c r="BI214" s="68">
        <f t="array" ref="BI214">
_xlfn.LET(_xlpm.COEFF,
IF($AW214+$AX214=0,0,IF(MAX(MIN($AX214,EOMONTH(BI$15,0))-MAX($AW214,BI$15)+1,)&gt;0,1,0)),
_xlfn.IFS(
$ES214="LisChannel",
_xlpm.COEFF*
INDEX({1;1;1.2;1.2;1;1;1;1;1.2;1.2;1.2;1.2},
MATCH(MONTH(BI$15),
{1,2,3,4,5,6,7,8,9,10,11,12})),
CONCATENATE($ES214," ",$L214)="RussOutdoor метро",
_xlpm.COEFF*
INDEX({0.8;0.9;1.1;1.1;1;1;1;1;1.1;1.1;1.1;1.1},
MATCH(MONTH(BI$15),
{1,2,3,4,5,6,7,8,9,10,11,12})),
$ES214&lt;&gt;"LisChannel",
_xlpm.COEFF,
$ES214&lt;&gt;"RussOutdoor",
_xlpm.COEFF))</f>
        <v/>
      </c>
      <c r="BJ214" s="68">
        <f t="array" ref="BJ214">
_xlfn.LET(_xlpm.COEFF,
IF($AW214+$AX214=0,0,IF(MAX(MIN($AX214,EOMONTH(BJ$15,0))-MAX($AW214,BJ$15)+1,)&gt;0,1,0)),
_xlfn.IFS(
$ES214="LisChannel",
_xlpm.COEFF*
INDEX({1;1;1.2;1.2;1;1;1;1;1.2;1.2;1.2;1.2},
MATCH(MONTH(BJ$15),
{1,2,3,4,5,6,7,8,9,10,11,12})),
CONCATENATE($ES214," ",$L214)="RussOutdoor метро",
_xlpm.COEFF*
INDEX({0.8;0.9;1.1;1.1;1;1;1;1;1.1;1.1;1.1;1.1},
MATCH(MONTH(BJ$15),
{1,2,3,4,5,6,7,8,9,10,11,12})),
$ES214&lt;&gt;"LisChannel",
_xlpm.COEFF,
$ES214&lt;&gt;"RussOutdoor",
_xlpm.COEFF))</f>
        <v/>
      </c>
      <c r="BK214" s="68">
        <f t="array" ref="BK214">
_xlfn.LET(_xlpm.COEFF,
IF($AW214+$AX214=0,0,IF(MAX(MIN($AX214,EOMONTH(BK$15,0))-MAX($AW214,BK$15)+1,)&gt;0,1,0)),
_xlfn.IFS(
$ES214="LisChannel",
_xlpm.COEFF*
INDEX({1;1;1.2;1.2;1;1;1;1;1.2;1.2;1.2;1.2},
MATCH(MONTH(BK$15),
{1,2,3,4,5,6,7,8,9,10,11,12})),
CONCATENATE($ES214," ",$L214)="RussOutdoor метро",
_xlpm.COEFF*
INDEX({0.8;0.9;1.1;1.1;1;1;1;1;1.1;1.1;1.1;1.1},
MATCH(MONTH(BK$15),
{1,2,3,4,5,6,7,8,9,10,11,12})),
$ES214&lt;&gt;"LisChannel",
_xlpm.COEFF,
$ES214&lt;&gt;"RussOutdoor",
_xlpm.COEFF))</f>
        <v/>
      </c>
      <c r="BL214" s="62">
        <f>COUNTIFS($AZ214:$BK214,"&gt;0")</f>
        <v/>
      </c>
      <c r="BM214" s="65" t="n"/>
      <c r="BN214" s="125">
        <f>$DJ214</f>
        <v/>
      </c>
      <c r="BO214" s="63">
        <f>$DQ214</f>
        <v/>
      </c>
      <c r="BP214" s="125">
        <f>
IFERROR(
IF($BL214=0,0,
$BN214*(1-$BO214)),
0)</f>
        <v/>
      </c>
      <c r="BQ214" s="125">
        <f t="array" ref="BQ214">
IFERROR(
_xlfn.IFS(
$DH214="день_1",
$BP214*$BL214/($AX214-$AW214+1)*AZ214*(DAY(EOMONTH(AZ$15,0))),
$DH214="день_2",
$BP214/30*MAX(MIN($AX214,EOMONTH(AZ$15,0))-MAX($AW214,AZ$15)+1,),
$DH214="раб.день",
$BP214/30*(IFERROR(
_xlfn.LET(_xlpm.VD,
CHOOSE(
{1;2;3;4;5;6;7;8;9;10;11;12;13;14;15;16;17;18},
45658,45659,45660,45661,45662,45663,45664,45665,45711,45724,45778,45779,45785,45786,45820,45821,45965,46022),
_xlfn.LET(_xlpm.DD,
MAX(MIN($AX214,EOMONTH(AZ$15,0))-MAX($AW214,AZ$15),),
_xlfn.IFS(
AND(MONTH($AW214)=MONTH(AZ$15),MONTH($AX214)&lt;&gt;MONTH(AZ$15)),
NETWORKDAYS.INTL($AW214,$AW214+_xlpm.DD,1,_xlpm.VD),
AND(MONTH($AW214)&lt;&gt;MONTH(AZ$15),MONTH($AX214)=MONTH(AZ$15)),
NETWORKDAYS.INTL(($AX214)-_xlpm.DD,$AX214,1,_xlpm.VD),
AND(MONTH($AW214)&lt;MONTH(AZ$15),MONTH($AX214)&gt;MONTH(AZ$15)),
NETWORKDAYS.INTL((EOMONTH(AZ$15-1,1))-_xlpm.DD,EOMONTH(AZ$15-1,1),1,_xlpm.VD),
AND(MONTH($AW214)=MONTH(AZ$15),MONTH($AX214)=MONTH(AZ$15)),
NETWORKDAYS.INTL($AW214,$AX214,1,_xlpm.VD)))),0)),
$DH214="месяц",
$BP214*AZ214,
$DH214="неделя",
$BP214*AZ214/7*(ROUNDUP((DAY(EOMONTH(AZ$15,0)))/4,0))),
0)</f>
        <v/>
      </c>
      <c r="BR214" s="125">
        <f t="array" ref="BR214">
IFERROR(
_xlfn.IFS(
$DH214="день_1",
$BP214*$BL214/($AX214-$AW214+1)*BA214*(DAY(EOMONTH(BA$15,0))),
$DH214="день_2",
$BP214/30*MAX(MIN($AX214,EOMONTH(BA$15,0))-MAX($AW214,BA$15)+1,),
$DH214="раб.день",
$BP214/30*(IFERROR(
_xlfn.LET(_xlpm.VD,
CHOOSE(
{1;2;3;4;5;6;7;8;9;10;11;12;13;14;15;16;17;18},
45658,45659,45660,45661,45662,45663,45664,45665,45711,45724,45778,45779,45785,45786,45820,45821,45965,46022),
_xlfn.LET(_xlpm.DD,
MAX(MIN($AX214,EOMONTH(BA$15,0))-MAX($AW214,BA$15),),
_xlfn.IFS(
AND(MONTH($AW214)=MONTH(BA$15),MONTH($AX214)&lt;&gt;MONTH(BA$15)),
NETWORKDAYS.INTL($AW214,$AW214+_xlpm.DD,1,_xlpm.VD),
AND(MONTH($AW214)&lt;&gt;MONTH(BA$15),MONTH($AX214)=MONTH(BA$15)),
NETWORKDAYS.INTL(($AX214)-_xlpm.DD,$AX214,1,_xlpm.VD),
AND(MONTH($AW214)&lt;MONTH(BA$15),MONTH($AX214)&gt;MONTH(BA$15)),
NETWORKDAYS.INTL((EOMONTH(BA$15-1,1))-_xlpm.DD,EOMONTH(BA$15-1,1),1,_xlpm.VD),
AND(MONTH($AW214)=MONTH(BA$15),MONTH($AX214)=MONTH(BA$15)),
NETWORKDAYS.INTL($AW214,$AX214,1,_xlpm.VD)))),0)),
$DH214="месяц",
$BP214*BA214,
$DH214="неделя",
$BP214*BA214/7*(ROUNDUP((DAY(EOMONTH(BA$15,0)))/4,0))),
0)</f>
        <v/>
      </c>
      <c r="BS214" s="125">
        <f t="array" ref="BS214">
IFERROR(
_xlfn.IFS(
$DH214="день_1",
$BP214*$BL214/($AX214-$AW214+1)*BB214*(DAY(EOMONTH(BB$15,0))),
$DH214="день_2",
$BP214/30*MAX(MIN($AX214,EOMONTH(BB$15,0))-MAX($AW214,BB$15)+1,),
$DH214="раб.день",
$BP214/30*(IFERROR(
_xlfn.LET(_xlpm.VD,
CHOOSE(
{1;2;3;4;5;6;7;8;9;10;11;12;13;14;15;16;17;18},
45658,45659,45660,45661,45662,45663,45664,45665,45711,45724,45778,45779,45785,45786,45820,45821,45965,46022),
_xlfn.LET(_xlpm.DD,
MAX(MIN($AX214,EOMONTH(BB$15,0))-MAX($AW214,BB$15),),
_xlfn.IFS(
AND(MONTH($AW214)=MONTH(BB$15),MONTH($AX214)&lt;&gt;MONTH(BB$15)),
NETWORKDAYS.INTL($AW214,$AW214+_xlpm.DD,1,_xlpm.VD),
AND(MONTH($AW214)&lt;&gt;MONTH(BB$15),MONTH($AX214)=MONTH(BB$15)),
NETWORKDAYS.INTL(($AX214)-_xlpm.DD,$AX214,1,_xlpm.VD),
AND(MONTH($AW214)&lt;MONTH(BB$15),MONTH($AX214)&gt;MONTH(BB$15)),
NETWORKDAYS.INTL((EOMONTH(BB$15-1,1))-_xlpm.DD,EOMONTH(BB$15-1,1),1,_xlpm.VD),
AND(MONTH($AW214)=MONTH(BB$15),MONTH($AX214)=MONTH(BB$15)),
NETWORKDAYS.INTL($AW214,$AX214,1,_xlpm.VD)))),0)),
$DH214="месяц",
$BP214*BB214,
$DH214="неделя",
$BP214*BB214/7*(ROUNDUP((DAY(EOMONTH(BB$15,0)))/4,0))),
0)</f>
        <v/>
      </c>
      <c r="BT214" s="125">
        <f t="array" ref="BT214">
IFERROR(
_xlfn.IFS(
$DH214="день_1",
$BP214*$BL214/($AX214-$AW214+1)*BC214*(DAY(EOMONTH(BC$15,0))),
$DH214="день_2",
$BP214/30*MAX(MIN($AX214,EOMONTH(BC$15,0))-MAX($AW214,BC$15)+1,),
$DH214="раб.день",
$BP214/30*(IFERROR(
_xlfn.LET(_xlpm.VD,
CHOOSE(
{1;2;3;4;5;6;7;8;9;10;11;12;13;14;15;16;17;18},
45658,45659,45660,45661,45662,45663,45664,45665,45711,45724,45778,45779,45785,45786,45820,45821,45965,46022),
_xlfn.LET(_xlpm.DD,
MAX(MIN($AX214,EOMONTH(BC$15,0))-MAX($AW214,BC$15),),
_xlfn.IFS(
AND(MONTH($AW214)=MONTH(BC$15),MONTH($AX214)&lt;&gt;MONTH(BC$15)),
NETWORKDAYS.INTL($AW214,$AW214+_xlpm.DD,1,_xlpm.VD),
AND(MONTH($AW214)&lt;&gt;MONTH(BC$15),MONTH($AX214)=MONTH(BC$15)),
NETWORKDAYS.INTL(($AX214)-_xlpm.DD,$AX214,1,_xlpm.VD),
AND(MONTH($AW214)&lt;MONTH(BC$15),MONTH($AX214)&gt;MONTH(BC$15)),
NETWORKDAYS.INTL((EOMONTH(BC$15-1,1))-_xlpm.DD,EOMONTH(BC$15-1,1),1,_xlpm.VD),
AND(MONTH($AW214)=MONTH(BC$15),MONTH($AX214)=MONTH(BC$15)),
NETWORKDAYS.INTL($AW214,$AX214,1,_xlpm.VD)))),0)),
$DH214="месяц",
$BP214*BC214,
$DH214="неделя",
$BP214*BC214/7*(ROUNDUP((DAY(EOMONTH(BC$15,0)))/4,0))),
0)</f>
        <v/>
      </c>
      <c r="BU214" s="125">
        <f t="array" ref="BU214">
IFERROR(
_xlfn.IFS(
$DH214="день_1",
$BP214*$BL214/($AX214-$AW214+1)*BD214*(DAY(EOMONTH(BD$15,0))),
$DH214="день_2",
$BP214/30*MAX(MIN($AX214,EOMONTH(BD$15,0))-MAX($AW214,BD$15)+1,),
$DH214="раб.день",
$BP214/30*(IFERROR(
_xlfn.LET(_xlpm.VD,
CHOOSE(
{1;2;3;4;5;6;7;8;9;10;11;12;13;14;15;16;17;18},
45658,45659,45660,45661,45662,45663,45664,45665,45711,45724,45778,45779,45785,45786,45820,45821,45965,46022),
_xlfn.LET(_xlpm.DD,
MAX(MIN($AX214,EOMONTH(BD$15,0))-MAX($AW214,BD$15),),
_xlfn.IFS(
AND(MONTH($AW214)=MONTH(BD$15),MONTH($AX214)&lt;&gt;MONTH(BD$15)),
NETWORKDAYS.INTL($AW214,$AW214+_xlpm.DD,1,_xlpm.VD),
AND(MONTH($AW214)&lt;&gt;MONTH(BD$15),MONTH($AX214)=MONTH(BD$15)),
NETWORKDAYS.INTL(($AX214)-_xlpm.DD,$AX214,1,_xlpm.VD),
AND(MONTH($AW214)&lt;MONTH(BD$15),MONTH($AX214)&gt;MONTH(BD$15)),
NETWORKDAYS.INTL((EOMONTH(BD$15-1,1))-_xlpm.DD,EOMONTH(BD$15-1,1),1,_xlpm.VD),
AND(MONTH($AW214)=MONTH(BD$15),MONTH($AX214)=MONTH(BD$15)),
NETWORKDAYS.INTL($AW214,$AX214,1,_xlpm.VD)))),0)),
$DH214="месяц",
$BP214*BD214,
$DH214="неделя",
$BP214*BD214/7*(ROUNDUP((DAY(EOMONTH(BD$15,0)))/4,0))),
0)</f>
        <v/>
      </c>
      <c r="BV214" s="125">
        <f t="array" ref="BV214">
IFERROR(
_xlfn.IFS(
$DH214="день_1",
$BP214*$BL214/($AX214-$AW214+1)*BE214*(DAY(EOMONTH(BE$15,0))),
$DH214="день_2",
$BP214/30*MAX(MIN($AX214,EOMONTH(BE$15,0))-MAX($AW214,BE$15)+1,),
$DH214="раб.день",
$BP214/30*(IFERROR(
_xlfn.LET(_xlpm.VD,
CHOOSE(
{1;2;3;4;5;6;7;8;9;10;11;12;13;14;15;16;17;18},
45658,45659,45660,45661,45662,45663,45664,45665,45711,45724,45778,45779,45785,45786,45820,45821,45965,46022),
_xlfn.LET(_xlpm.DD,
MAX(MIN($AX214,EOMONTH(BE$15,0))-MAX($AW214,BE$15),),
_xlfn.IFS(
AND(MONTH($AW214)=MONTH(BE$15),MONTH($AX214)&lt;&gt;MONTH(BE$15)),
NETWORKDAYS.INTL($AW214,$AW214+_xlpm.DD,1,_xlpm.VD),
AND(MONTH($AW214)&lt;&gt;MONTH(BE$15),MONTH($AX214)=MONTH(BE$15)),
NETWORKDAYS.INTL(($AX214)-_xlpm.DD,$AX214,1,_xlpm.VD),
AND(MONTH($AW214)&lt;MONTH(BE$15),MONTH($AX214)&gt;MONTH(BE$15)),
NETWORKDAYS.INTL((EOMONTH(BE$15-1,1))-_xlpm.DD,EOMONTH(BE$15-1,1),1,_xlpm.VD),
AND(MONTH($AW214)=MONTH(BE$15),MONTH($AX214)=MONTH(BE$15)),
NETWORKDAYS.INTL($AW214,$AX214,1,_xlpm.VD)))),0)),
$DH214="месяц",
$BP214*BE214,
$DH214="неделя",
$BP214*BE214/7*(ROUNDUP((DAY(EOMONTH(BE$15,0)))/4,0))),
0)</f>
        <v/>
      </c>
      <c r="BW214" s="125">
        <f t="array" ref="BW214">
IFERROR(
_xlfn.IFS(
$DH214="день_1",
$BP214*$BL214/($AX214-$AW214+1)*BF214*(DAY(EOMONTH(BF$15,0))),
$DH214="день_2",
$BP214/30*MAX(MIN($AX214,EOMONTH(BF$15,0))-MAX($AW214,BF$15)+1,),
$DH214="раб.день",
$BP214/30*(IFERROR(
_xlfn.LET(_xlpm.VD,
CHOOSE(
{1;2;3;4;5;6;7;8;9;10;11;12;13;14;15;16;17;18},
45658,45659,45660,45661,45662,45663,45664,45665,45711,45724,45778,45779,45785,45786,45820,45821,45965,46022),
_xlfn.LET(_xlpm.DD,
MAX(MIN($AX214,EOMONTH(BF$15,0))-MAX($AW214,BF$15),),
_xlfn.IFS(
AND(MONTH($AW214)=MONTH(BF$15),MONTH($AX214)&lt;&gt;MONTH(BF$15)),
NETWORKDAYS.INTL($AW214,$AW214+_xlpm.DD,1,_xlpm.VD),
AND(MONTH($AW214)&lt;&gt;MONTH(BF$15),MONTH($AX214)=MONTH(BF$15)),
NETWORKDAYS.INTL(($AX214)-_xlpm.DD,$AX214,1,_xlpm.VD),
AND(MONTH($AW214)&lt;MONTH(BF$15),MONTH($AX214)&gt;MONTH(BF$15)),
NETWORKDAYS.INTL((EOMONTH(BF$15-1,1))-_xlpm.DD,EOMONTH(BF$15-1,1),1,_xlpm.VD),
AND(MONTH($AW214)=MONTH(BF$15),MONTH($AX214)=MONTH(BF$15)),
NETWORKDAYS.INTL($AW214,$AX214,1,_xlpm.VD)))),0)),
$DH214="месяц",
$BP214*BF214,
$DH214="неделя",
$BP214*BF214/7*(ROUNDUP((DAY(EOMONTH(BF$15,0)))/4,0))),
0)</f>
        <v/>
      </c>
      <c r="BX214" s="125">
        <f t="array" ref="BX214">
IFERROR(
_xlfn.IFS(
$DH214="день_1",
$BP214*$BL214/($AX214-$AW214+1)*BG214*(DAY(EOMONTH(BG$15,0))),
$DH214="день_2",
$BP214/30*MAX(MIN($AX214,EOMONTH(BG$15,0))-MAX($AW214,BG$15)+1,),
$DH214="раб.день",
$BP214/30*(IFERROR(
_xlfn.LET(_xlpm.VD,
CHOOSE(
{1;2;3;4;5;6;7;8;9;10;11;12;13;14;15;16;17;18},
45658,45659,45660,45661,45662,45663,45664,45665,45711,45724,45778,45779,45785,45786,45820,45821,45965,46022),
_xlfn.LET(_xlpm.DD,
MAX(MIN($AX214,EOMONTH(BG$15,0))-MAX($AW214,BG$15),),
_xlfn.IFS(
AND(MONTH($AW214)=MONTH(BG$15),MONTH($AX214)&lt;&gt;MONTH(BG$15)),
NETWORKDAYS.INTL($AW214,$AW214+_xlpm.DD,1,_xlpm.VD),
AND(MONTH($AW214)&lt;&gt;MONTH(BG$15),MONTH($AX214)=MONTH(BG$15)),
NETWORKDAYS.INTL(($AX214)-_xlpm.DD,$AX214,1,_xlpm.VD),
AND(MONTH($AW214)&lt;MONTH(BG$15),MONTH($AX214)&gt;MONTH(BG$15)),
NETWORKDAYS.INTL((EOMONTH(BG$15-1,1))-_xlpm.DD,EOMONTH(BG$15-1,1),1,_xlpm.VD),
AND(MONTH($AW214)=MONTH(BG$15),MONTH($AX214)=MONTH(BG$15)),
NETWORKDAYS.INTL($AW214,$AX214,1,_xlpm.VD)))),0)),
$DH214="месяц",
$BP214*BG214,
$DH214="неделя",
$BP214*BG214/7*(ROUNDUP((DAY(EOMONTH(BG$15,0)))/4,0))),
0)</f>
        <v/>
      </c>
      <c r="BY214" s="125">
        <f t="array" ref="BY214">
IFERROR(
_xlfn.IFS(
$DH214="день_1",
$BP214*$BL214/($AX214-$AW214+1)*BH214*(DAY(EOMONTH(BH$15,0))),
$DH214="день_2",
$BP214/30*MAX(MIN($AX214,EOMONTH(BH$15,0))-MAX($AW214,BH$15)+1,),
$DH214="раб.день",
$BP214/30*(IFERROR(
_xlfn.LET(_xlpm.VD,
CHOOSE(
{1;2;3;4;5;6;7;8;9;10;11;12;13;14;15;16;17;18},
45658,45659,45660,45661,45662,45663,45664,45665,45711,45724,45778,45779,45785,45786,45820,45821,45965,46022),
_xlfn.LET(_xlpm.DD,
MAX(MIN($AX214,EOMONTH(BH$15,0))-MAX($AW214,BH$15),),
_xlfn.IFS(
AND(MONTH($AW214)=MONTH(BH$15),MONTH($AX214)&lt;&gt;MONTH(BH$15)),
NETWORKDAYS.INTL($AW214,$AW214+_xlpm.DD,1,_xlpm.VD),
AND(MONTH($AW214)&lt;&gt;MONTH(BH$15),MONTH($AX214)=MONTH(BH$15)),
NETWORKDAYS.INTL(($AX214)-_xlpm.DD,$AX214,1,_xlpm.VD),
AND(MONTH($AW214)&lt;MONTH(BH$15),MONTH($AX214)&gt;MONTH(BH$15)),
NETWORKDAYS.INTL((EOMONTH(BH$15-1,1))-_xlpm.DD,EOMONTH(BH$15-1,1),1,_xlpm.VD),
AND(MONTH($AW214)=MONTH(BH$15),MONTH($AX214)=MONTH(BH$15)),
NETWORKDAYS.INTL($AW214,$AX214,1,_xlpm.VD)))),0)),
$DH214="месяц",
$BP214*BH214,
$DH214="неделя",
$BP214*BH214/7*(ROUNDUP((DAY(EOMONTH(BH$15,0)))/4,0))),
0)</f>
        <v/>
      </c>
      <c r="BZ214" s="125">
        <f t="array" ref="BZ214">
IFERROR(
_xlfn.IFS(
$DH214="день_1",
$BP214*$BL214/($AX214-$AW214+1)*BI214*(DAY(EOMONTH(BI$15,0))),
$DH214="день_2",
$BP214/30*MAX(MIN($AX214,EOMONTH(BI$15,0))-MAX($AW214,BI$15)+1,),
$DH214="раб.день",
$BP214/30*(IFERROR(
_xlfn.LET(_xlpm.VD,
CHOOSE(
{1;2;3;4;5;6;7;8;9;10;11;12;13;14;15;16;17;18},
45658,45659,45660,45661,45662,45663,45664,45665,45711,45724,45778,45779,45785,45786,45820,45821,45965,46022),
_xlfn.LET(_xlpm.DD,
MAX(MIN($AX214,EOMONTH(BI$15,0))-MAX($AW214,BI$15),),
_xlfn.IFS(
AND(MONTH($AW214)=MONTH(BI$15),MONTH($AX214)&lt;&gt;MONTH(BI$15)),
NETWORKDAYS.INTL($AW214,$AW214+_xlpm.DD,1,_xlpm.VD),
AND(MONTH($AW214)&lt;&gt;MONTH(BI$15),MONTH($AX214)=MONTH(BI$15)),
NETWORKDAYS.INTL(($AX214)-_xlpm.DD,$AX214,1,_xlpm.VD),
AND(MONTH($AW214)&lt;MONTH(BI$15),MONTH($AX214)&gt;MONTH(BI$15)),
NETWORKDAYS.INTL((EOMONTH(BI$15-1,1))-_xlpm.DD,EOMONTH(BI$15-1,1),1,_xlpm.VD),
AND(MONTH($AW214)=MONTH(BI$15),MONTH($AX214)=MONTH(BI$15)),
NETWORKDAYS.INTL($AW214,$AX214,1,_xlpm.VD)))),0)),
$DH214="месяц",
$BP214*BI214,
$DH214="неделя",
$BP214*BI214/7*(ROUNDUP((DAY(EOMONTH(BI$15,0)))/4,0))),
0)</f>
        <v/>
      </c>
      <c r="CA214" s="125">
        <f t="array" ref="CA214">
IFERROR(
_xlfn.IFS(
$DH214="день_1",
$BP214*$BL214/($AX214-$AW214+1)*BJ214*(DAY(EOMONTH(BJ$15,0))),
$DH214="день_2",
$BP214/30*MAX(MIN($AX214,EOMONTH(BJ$15,0))-MAX($AW214,BJ$15)+1,),
$DH214="раб.день",
$BP214/30*(IFERROR(
_xlfn.LET(_xlpm.VD,
CHOOSE(
{1;2;3;4;5;6;7;8;9;10;11;12;13;14;15;16;17;18},
45658,45659,45660,45661,45662,45663,45664,45665,45711,45724,45778,45779,45785,45786,45820,45821,45965,46022),
_xlfn.LET(_xlpm.DD,
MAX(MIN($AX214,EOMONTH(BJ$15,0))-MAX($AW214,BJ$15),),
_xlfn.IFS(
AND(MONTH($AW214)=MONTH(BJ$15),MONTH($AX214)&lt;&gt;MONTH(BJ$15)),
NETWORKDAYS.INTL($AW214,$AW214+_xlpm.DD,1,_xlpm.VD),
AND(MONTH($AW214)&lt;&gt;MONTH(BJ$15),MONTH($AX214)=MONTH(BJ$15)),
NETWORKDAYS.INTL(($AX214)-_xlpm.DD,$AX214,1,_xlpm.VD),
AND(MONTH($AW214)&lt;MONTH(BJ$15),MONTH($AX214)&gt;MONTH(BJ$15)),
NETWORKDAYS.INTL((EOMONTH(BJ$15-1,1))-_xlpm.DD,EOMONTH(BJ$15-1,1),1,_xlpm.VD),
AND(MONTH($AW214)=MONTH(BJ$15),MONTH($AX214)=MONTH(BJ$15)),
NETWORKDAYS.INTL($AW214,$AX214,1,_xlpm.VD)))),0)),
$DH214="месяц",
$BP214*BJ214,
$DH214="неделя",
$BP214*BJ214/7*(ROUNDUP((DAY(EOMONTH(BJ$15,0)))/4,0))),
0)</f>
        <v/>
      </c>
      <c r="CB214" s="125">
        <f t="array" ref="CB214">
IFERROR(
_xlfn.IFS(
$DH214="день_1",
$BP214*$BL214/($AX214-$AW214+1)*BK214*(DAY(EOMONTH(BK$15,0))),
$DH214="день_2",
$BP214/30*MAX(MIN($AX214,EOMONTH(BK$15,0))-MAX($AW214,BK$15)+1,),
$DH214="раб.день",
$BP214/30*(IFERROR(
_xlfn.LET(_xlpm.VD,
CHOOSE(
{1;2;3;4;5;6;7;8;9;10;11;12;13;14;15;16;17;18},
45658,45659,45660,45661,45662,45663,45664,45665,45711,45724,45778,45779,45785,45786,45820,45821,45965,46022),
_xlfn.LET(_xlpm.DD,
MAX(MIN($AX214,EOMONTH(BK$15,0))-MAX($AW214,BK$15),),
_xlfn.IFS(
AND(MONTH($AW214)=MONTH(BK$15),MONTH($AX214)&lt;&gt;MONTH(BK$15)),
NETWORKDAYS.INTL($AW214,$AW214+_xlpm.DD,1,_xlpm.VD),
AND(MONTH($AW214)&lt;&gt;MONTH(BK$15),MONTH($AX214)=MONTH(BK$15)),
NETWORKDAYS.INTL(($AX214)-_xlpm.DD,$AX214,1,_xlpm.VD),
AND(MONTH($AW214)&lt;MONTH(BK$15),MONTH($AX214)&gt;MONTH(BK$15)),
NETWORKDAYS.INTL((EOMONTH(BK$15-1,1))-_xlpm.DD,EOMONTH(BK$15-1,1),1,_xlpm.VD),
AND(MONTH($AW214)=MONTH(BK$15),MONTH($AX214)=MONTH(BK$15)),
NETWORKDAYS.INTL($AW214,$AX214,1,_xlpm.VD)))),0)),
$DH214="месяц",
$BP214*BK214,
$DH214="неделя",
$BP214*BK214/7*(ROUNDUP((DAY(EOMONTH(BK$15,0)))/4,0))),
0)</f>
        <v/>
      </c>
      <c r="CC214" s="125">
        <f>SUM($BQ214:$CB214)</f>
        <v/>
      </c>
      <c r="CD214" s="126">
        <f>SUM($EH214:$EH214)</f>
        <v/>
      </c>
      <c r="CE214" s="126">
        <f>$CD214*$AB214</f>
        <v/>
      </c>
      <c r="CF214" s="126">
        <f>SUM($EK214:$EK214)</f>
        <v/>
      </c>
      <c r="CG214" s="126">
        <f>$CF214*$AB214</f>
        <v/>
      </c>
      <c r="CH214" s="126">
        <f>SUM($CC214,$CE214,$CG214)</f>
        <v/>
      </c>
      <c r="CI214" s="126">
        <f>$CH214*(1+$CM214)</f>
        <v/>
      </c>
      <c r="CJ214" s="127" t="n">
        <v>0</v>
      </c>
      <c r="CK214" s="126">
        <f>SUM($CH214:$CH214)*(1+$CJ214)</f>
        <v/>
      </c>
      <c r="CL214" s="126">
        <f>SUM($CH214:$CH214)*(1+$CM214)</f>
        <v/>
      </c>
      <c r="CM214" s="59" t="inlineStr">
        <is>
          <t>20%</t>
        </is>
      </c>
      <c r="CN214" s="59" t="n"/>
      <c r="CO214" s="72" t="n"/>
      <c r="CP214" s="59" t="n"/>
      <c r="CQ214" s="73" t="n"/>
      <c r="CR214" s="73" t="n"/>
      <c r="CS214" s="73" t="n"/>
      <c r="CT214" s="72" t="n"/>
      <c r="CU214" s="79" t="inlineStr">
        <is>
          <t> </t>
        </is>
      </c>
      <c r="CV214" s="60" t="n"/>
      <c r="CW214" s="60" t="n"/>
      <c r="CX214" s="60" t="n"/>
      <c r="CY214" s="127">
        <f>IFERROR(($CC214-$EE214)/($EE214/(1-$DQ214)),0)</f>
        <v/>
      </c>
      <c r="CZ214" s="127">
        <f>IFERROR(1-$EI214/($CE214),0)</f>
        <v/>
      </c>
      <c r="DA214" s="127">
        <f>IFERROR(1-$EL214/($CG214),0)</f>
        <v/>
      </c>
      <c r="DB214" s="126">
        <f>ROUND(IFERROR(($CI214/(1+$CM214)-$EN214),0),2)</f>
        <v/>
      </c>
      <c r="DC214" s="128" t="n"/>
      <c r="DD214" s="125" t="n"/>
      <c r="DE214" s="75" t="n">
        <v>0</v>
      </c>
      <c r="DF214" s="128" t="n"/>
      <c r="DG214" s="125">
        <f>IF($DC214=0,0,$DD214*($DC214*100%-$DE214*$DF214))*SUM($AB214:$AB214)</f>
        <v/>
      </c>
      <c r="DH214" s="129" t="inlineStr">
        <is>
          <t>месяц</t>
        </is>
      </c>
      <c r="DI214" s="130">
        <f t="array" ref="DI214">IFERROR(
IF($ES214="LisChannel",
(ROUND(((INDEX({174.625;153.888888888889;130.972222222222},MATCH($AI214,{2;3;4}),0))*$AG214*$AI214),2)),0),0)</f>
        <v/>
      </c>
      <c r="DJ214" s="130">
        <f>
_xlfn.LET(_xlpm.X,
IFERROR(
IF($ES214="НовиковТВ",
(_xlfn.LET(_xlpm.NTV,
_xlfn.LET(_xlpm.MIN,350000,
IF(SUMIFS($DI:$DI,$ES:$ES,"НовиковТВ")&lt;=_xlpm.MIN,
(SUMIFS($DI:$DI,$ES:$ES,"НовиковТВ")/(COUNTIFS($ES:$ES,"НовиковТВ")))*_xlpm.MIN/SUMIFS($DI:$DI,$ES:$ES,"НовиковТВ"),
DI214)),
_xlpm.NTV+$DG214/(1-(1-(_xlpm.NTV)*(1-$DL214)*(1-$DM214)*(1-$DN214)*(1-$DO214)*(1-$DP214)/_xlpm.NTV))))/(1+$EP214),
$DI214+$DG214/(1-(1-($DI214)*(1-$DL214)*(1-$DM214)*(1-$DN214)*(1-$DO214)*(1-$DP214)/$DI214))),
0),
_xlpm.X*(1+$CM214)*(1+$CW214)-_xlpm.X*(1+$CM214)+_xlpm.X)</f>
        <v/>
      </c>
      <c r="DK214" s="125" t="inlineStr">
        <is>
          <t>послед.</t>
        </is>
      </c>
      <c r="DL214" s="63" t="n">
        <v>0</v>
      </c>
      <c r="DM214" s="63" t="n">
        <v>0</v>
      </c>
      <c r="DN214" s="63" t="n">
        <v>0</v>
      </c>
      <c r="DO214" s="63" t="n">
        <v>0</v>
      </c>
      <c r="DP214" s="63" t="n">
        <v>0</v>
      </c>
      <c r="DQ214" s="63">
        <f t="array" ref="DQ214">IFERROR(_xlfn.IFS(
$DK214="послед.",1-(1-$DL214)*(1-$DM214)*(1-$DN214)*(1-$DO214)*(1-$DP214),
$DK214="сумм.",$DL214+$DM214+$DN214+$DO214+$DP214),
0)</f>
        <v/>
      </c>
      <c r="DR214" s="125">
        <f t="array" ref="DR214">
IFERROR(
_xlfn.IFS(
$BL214=0,
0,
$BL214&gt;0,
_xlfn.IFS($DK214="послед.",
$DJ214*(1-$DL214)*(1-$DM214)*(1-$DN214)*(1-$DO214)*(1-$DP214),
$DK214="сумм.",
$DJ214*(1-($DL214+$DM214+$DN214+$DO214+$DP214)))),0)</f>
        <v/>
      </c>
      <c r="DS214" s="125">
        <f t="array" ref="DS214">
IFERROR(_xlfn.IFS(
$DH214="день_1",
$DR214*$BL214/($AX214-$AW214+1)*AZ214*(DAY(EOMONTH(AZ$15,0))),
$DH214="день_2",
$DR214/30*MAX(MIN($AX214,EOMONTH(AZ$15,0))-MAX($AW214,AZ$15)+1,),
$DH214="раб.день",
$DR214/30*(IFERROR(
_xlfn.LET(_xlpm.VD,
CHOOSE(
{1;2;3;4;5;6;7;8;9;10;11;12;13;14;15;16;17;18},
45658,45659,45660,45661,45662,45663,45664,45665,45711,45724,45778,45779,45785,45786,45820,45821,45965,46022),
_xlfn.LET(_xlpm.DD,
MAX(MIN($AX214,EOMONTH(AZ$15,0))-MAX($AW214,AZ$15),),
_xlfn.IFS(
AND(MONTH($AW214)=MONTH(AZ$15),MONTH($AX214)&lt;&gt;MONTH(AZ$15)),
NETWORKDAYS.INTL($AW214,$AW214+_xlpm.DD,1,_xlpm.VD),
AND(MONTH($AW214)&lt;&gt;MONTH(AZ$15),MONTH($AX214)=MONTH(AZ$15)),
NETWORKDAYS.INTL(($AX214)-_xlpm.DD,$AX214,1,_xlpm.VD),
AND(MONTH($AW214)&lt;MONTH(AZ$15),MONTH($AX214)&gt;MONTH(AZ$15)),
NETWORKDAYS.INTL((EOMONTH(AZ$15-1,1))-_xlpm.DD,EOMONTH(AZ$15-1,1),1,_xlpm.VD),
AND(MONTH($AW214)=MONTH(AZ$15),MONTH($AX214)=MONTH(AZ$15)),
NETWORKDAYS.INTL($AW214,$AX214,1,_xlpm.VD)))),0)),
$DH214="месяц",
$DR214*AZ214,
$DH214="неделя",
$DR214*AZ214/7*(ROUNDUP((DAY(EOMONTH(AZ$15,0)))/4,0))),
0)</f>
        <v/>
      </c>
      <c r="DT214" s="125">
        <f t="array" ref="DT214">
IFERROR(_xlfn.IFS(
$DH214="день_1",
$DR214*$BL214/($AX214-$AW214+1)*BA214*(DAY(EOMONTH(BA$15,0))),
$DH214="день_2",
$DR214/30*MAX(MIN($AX214,EOMONTH(BA$15,0))-MAX($AW214,BA$15)+1,),
$DH214="раб.день",
$DR214/30*(IFERROR(
_xlfn.LET(_xlpm.VD,
CHOOSE(
{1;2;3;4;5;6;7;8;9;10;11;12;13;14;15;16;17;18},
45658,45659,45660,45661,45662,45663,45664,45665,45711,45724,45778,45779,45785,45786,45820,45821,45965,46022),
_xlfn.LET(_xlpm.DD,
MAX(MIN($AX214,EOMONTH(BA$15,0))-MAX($AW214,BA$15),),
_xlfn.IFS(
AND(MONTH($AW214)=MONTH(BA$15),MONTH($AX214)&lt;&gt;MONTH(BA$15)),
NETWORKDAYS.INTL($AW214,$AW214+_xlpm.DD,1,_xlpm.VD),
AND(MONTH($AW214)&lt;&gt;MONTH(BA$15),MONTH($AX214)=MONTH(BA$15)),
NETWORKDAYS.INTL(($AX214)-_xlpm.DD,$AX214,1,_xlpm.VD),
AND(MONTH($AW214)&lt;MONTH(BA$15),MONTH($AX214)&gt;MONTH(BA$15)),
NETWORKDAYS.INTL((EOMONTH(BA$15-1,1))-_xlpm.DD,EOMONTH(BA$15-1,1),1,_xlpm.VD),
AND(MONTH($AW214)=MONTH(BA$15),MONTH($AX214)=MONTH(BA$15)),
NETWORKDAYS.INTL($AW214,$AX214,1,_xlpm.VD)))),0)),
$DH214="месяц",
$DR214*BA214,
$DH214="неделя",
$DR214*BA214/7*(ROUNDUP((DAY(EOMONTH(BA$15,0)))/4,0))),
0)</f>
        <v/>
      </c>
      <c r="DU214" s="125">
        <f t="array" ref="DU214">
IFERROR(_xlfn.IFS(
$DH214="день_1",
$DR214*$BL214/($AX214-$AW214+1)*BB214*(DAY(EOMONTH(BB$15,0))),
$DH214="день_2",
$DR214/30*MAX(MIN($AX214,EOMONTH(BB$15,0))-MAX($AW214,BB$15)+1,),
$DH214="раб.день",
$DR214/30*(IFERROR(
_xlfn.LET(_xlpm.VD,
CHOOSE(
{1;2;3;4;5;6;7;8;9;10;11;12;13;14;15;16;17;18},
45658,45659,45660,45661,45662,45663,45664,45665,45711,45724,45778,45779,45785,45786,45820,45821,45965,46022),
_xlfn.LET(_xlpm.DD,
MAX(MIN($AX214,EOMONTH(BB$15,0))-MAX($AW214,BB$15),),
_xlfn.IFS(
AND(MONTH($AW214)=MONTH(BB$15),MONTH($AX214)&lt;&gt;MONTH(BB$15)),
NETWORKDAYS.INTL($AW214,$AW214+_xlpm.DD,1,_xlpm.VD),
AND(MONTH($AW214)&lt;&gt;MONTH(BB$15),MONTH($AX214)=MONTH(BB$15)),
NETWORKDAYS.INTL(($AX214)-_xlpm.DD,$AX214,1,_xlpm.VD),
AND(MONTH($AW214)&lt;MONTH(BB$15),MONTH($AX214)&gt;MONTH(BB$15)),
NETWORKDAYS.INTL((EOMONTH(BB$15-1,1))-_xlpm.DD,EOMONTH(BB$15-1,1),1,_xlpm.VD),
AND(MONTH($AW214)=MONTH(BB$15),MONTH($AX214)=MONTH(BB$15)),
NETWORKDAYS.INTL($AW214,$AX214,1,_xlpm.VD)))),0)),
$DH214="месяц",
$DR214*BB214,
$DH214="неделя",
$DR214*BB214/7*(ROUNDUP((DAY(EOMONTH(BB$15,0)))/4,0))),
0)</f>
        <v/>
      </c>
      <c r="DV214" s="125">
        <f t="array" ref="DV214">
IFERROR(_xlfn.IFS(
$DH214="день_1",
$DR214*$BL214/($AX214-$AW214+1)*BC214*(DAY(EOMONTH(BC$15,0))),
$DH214="день_2",
$DR214/30*MAX(MIN($AX214,EOMONTH(BC$15,0))-MAX($AW214,BC$15)+1,),
$DH214="раб.день",
$DR214/30*(IFERROR(
_xlfn.LET(_xlpm.VD,
CHOOSE(
{1;2;3;4;5;6;7;8;9;10;11;12;13;14;15;16;17;18},
45658,45659,45660,45661,45662,45663,45664,45665,45711,45724,45778,45779,45785,45786,45820,45821,45965,46022),
_xlfn.LET(_xlpm.DD,
MAX(MIN($AX214,EOMONTH(BC$15,0))-MAX($AW214,BC$15),),
_xlfn.IFS(
AND(MONTH($AW214)=MONTH(BC$15),MONTH($AX214)&lt;&gt;MONTH(BC$15)),
NETWORKDAYS.INTL($AW214,$AW214+_xlpm.DD,1,_xlpm.VD),
AND(MONTH($AW214)&lt;&gt;MONTH(BC$15),MONTH($AX214)=MONTH(BC$15)),
NETWORKDAYS.INTL(($AX214)-_xlpm.DD,$AX214,1,_xlpm.VD),
AND(MONTH($AW214)&lt;MONTH(BC$15),MONTH($AX214)&gt;MONTH(BC$15)),
NETWORKDAYS.INTL((EOMONTH(BC$15-1,1))-_xlpm.DD,EOMONTH(BC$15-1,1),1,_xlpm.VD),
AND(MONTH($AW214)=MONTH(BC$15),MONTH($AX214)=MONTH(BC$15)),
NETWORKDAYS.INTL($AW214,$AX214,1,_xlpm.VD)))),0)),
$DH214="месяц",
$DR214*BC214,
$DH214="неделя",
$DR214*BC214/7*(ROUNDUP((DAY(EOMONTH(BC$15,0)))/4,0))),
0)</f>
        <v/>
      </c>
      <c r="DW214" s="125">
        <f t="array" ref="DW214">
IFERROR(_xlfn.IFS(
$DH214="день_1",
$DR214*$BL214/($AX214-$AW214+1)*BD214*(DAY(EOMONTH(BD$15,0))),
$DH214="день_2",
$DR214/30*MAX(MIN($AX214,EOMONTH(BD$15,0))-MAX($AW214,BD$15)+1,),
$DH214="раб.день",
$DR214/30*(IFERROR(
_xlfn.LET(_xlpm.VD,
CHOOSE(
{1;2;3;4;5;6;7;8;9;10;11;12;13;14;15;16;17;18},
45658,45659,45660,45661,45662,45663,45664,45665,45711,45724,45778,45779,45785,45786,45820,45821,45965,46022),
_xlfn.LET(_xlpm.DD,
MAX(MIN($AX214,EOMONTH(BD$15,0))-MAX($AW214,BD$15),),
_xlfn.IFS(
AND(MONTH($AW214)=MONTH(BD$15),MONTH($AX214)&lt;&gt;MONTH(BD$15)),
NETWORKDAYS.INTL($AW214,$AW214+_xlpm.DD,1,_xlpm.VD),
AND(MONTH($AW214)&lt;&gt;MONTH(BD$15),MONTH($AX214)=MONTH(BD$15)),
NETWORKDAYS.INTL(($AX214)-_xlpm.DD,$AX214,1,_xlpm.VD),
AND(MONTH($AW214)&lt;MONTH(BD$15),MONTH($AX214)&gt;MONTH(BD$15)),
NETWORKDAYS.INTL((EOMONTH(BD$15-1,1))-_xlpm.DD,EOMONTH(BD$15-1,1),1,_xlpm.VD),
AND(MONTH($AW214)=MONTH(BD$15),MONTH($AX214)=MONTH(BD$15)),
NETWORKDAYS.INTL($AW214,$AX214,1,_xlpm.VD)))),0)),
$DH214="месяц",
$DR214*BD214,
$DH214="неделя",
$DR214*BD214/7*(ROUNDUP((DAY(EOMONTH(BD$15,0)))/4,0))),
0)</f>
        <v/>
      </c>
      <c r="DX214" s="125">
        <f t="array" ref="DX214">
IFERROR(_xlfn.IFS(
$DH214="день_1",
$DR214*$BL214/($AX214-$AW214+1)*BE214*(DAY(EOMONTH(BE$15,0))),
$DH214="день_2",
$DR214/30*MAX(MIN($AX214,EOMONTH(BE$15,0))-MAX($AW214,BE$15)+1,),
$DH214="раб.день",
$DR214/30*(IFERROR(
_xlfn.LET(_xlpm.VD,
CHOOSE(
{1;2;3;4;5;6;7;8;9;10;11;12;13;14;15;16;17;18},
45658,45659,45660,45661,45662,45663,45664,45665,45711,45724,45778,45779,45785,45786,45820,45821,45965,46022),
_xlfn.LET(_xlpm.DD,
MAX(MIN($AX214,EOMONTH(BE$15,0))-MAX($AW214,BE$15),),
_xlfn.IFS(
AND(MONTH($AW214)=MONTH(BE$15),MONTH($AX214)&lt;&gt;MONTH(BE$15)),
NETWORKDAYS.INTL($AW214,$AW214+_xlpm.DD,1,_xlpm.VD),
AND(MONTH($AW214)&lt;&gt;MONTH(BE$15),MONTH($AX214)=MONTH(BE$15)),
NETWORKDAYS.INTL(($AX214)-_xlpm.DD,$AX214,1,_xlpm.VD),
AND(MONTH($AW214)&lt;MONTH(BE$15),MONTH($AX214)&gt;MONTH(BE$15)),
NETWORKDAYS.INTL((EOMONTH(BE$15-1,1))-_xlpm.DD,EOMONTH(BE$15-1,1),1,_xlpm.VD),
AND(MONTH($AW214)=MONTH(BE$15),MONTH($AX214)=MONTH(BE$15)),
NETWORKDAYS.INTL($AW214,$AX214,1,_xlpm.VD)))),0)),
$DH214="месяц",
$DR214*BE214,
$DH214="неделя",
$DR214*BE214/7*(ROUNDUP((DAY(EOMONTH(BE$15,0)))/4,0))),
0)</f>
        <v/>
      </c>
      <c r="DY214" s="125">
        <f t="array" ref="DY214">
IFERROR(_xlfn.IFS(
$DH214="день_1",
$DR214*$BL214/($AX214-$AW214+1)*BF214*(DAY(EOMONTH(BF$15,0))),
$DH214="день_2",
$DR214/30*MAX(MIN($AX214,EOMONTH(BF$15,0))-MAX($AW214,BF$15)+1,),
$DH214="раб.день",
$DR214/30*(IFERROR(
_xlfn.LET(_xlpm.VD,
CHOOSE(
{1;2;3;4;5;6;7;8;9;10;11;12;13;14;15;16;17;18},
45658,45659,45660,45661,45662,45663,45664,45665,45711,45724,45778,45779,45785,45786,45820,45821,45965,46022),
_xlfn.LET(_xlpm.DD,
MAX(MIN($AX214,EOMONTH(BF$15,0))-MAX($AW214,BF$15),),
_xlfn.IFS(
AND(MONTH($AW214)=MONTH(BF$15),MONTH($AX214)&lt;&gt;MONTH(BF$15)),
NETWORKDAYS.INTL($AW214,$AW214+_xlpm.DD,1,_xlpm.VD),
AND(MONTH($AW214)&lt;&gt;MONTH(BF$15),MONTH($AX214)=MONTH(BF$15)),
NETWORKDAYS.INTL(($AX214)-_xlpm.DD,$AX214,1,_xlpm.VD),
AND(MONTH($AW214)&lt;MONTH(BF$15),MONTH($AX214)&gt;MONTH(BF$15)),
NETWORKDAYS.INTL((EOMONTH(BF$15-1,1))-_xlpm.DD,EOMONTH(BF$15-1,1),1,_xlpm.VD),
AND(MONTH($AW214)=MONTH(BF$15),MONTH($AX214)=MONTH(BF$15)),
NETWORKDAYS.INTL($AW214,$AX214,1,_xlpm.VD)))),0)),
$DH214="месяц",
$DR214*BF214,
$DH214="неделя",
$DR214*BF214/7*(ROUNDUP((DAY(EOMONTH(BF$15,0)))/4,0))),
0)</f>
        <v/>
      </c>
      <c r="DZ214" s="125">
        <f t="array" ref="DZ214">
IFERROR(_xlfn.IFS(
$DH214="день_1",
$DR214*$BL214/($AX214-$AW214+1)*BG214*(DAY(EOMONTH(BG$15,0))),
$DH214="день_2",
$DR214/30*MAX(MIN($AX214,EOMONTH(BG$15,0))-MAX($AW214,BG$15)+1,),
$DH214="раб.день",
$DR214/30*(IFERROR(
_xlfn.LET(_xlpm.VD,
CHOOSE(
{1;2;3;4;5;6;7;8;9;10;11;12;13;14;15;16;17;18},
45658,45659,45660,45661,45662,45663,45664,45665,45711,45724,45778,45779,45785,45786,45820,45821,45965,46022),
_xlfn.LET(_xlpm.DD,
MAX(MIN($AX214,EOMONTH(BG$15,0))-MAX($AW214,BG$15),),
_xlfn.IFS(
AND(MONTH($AW214)=MONTH(BG$15),MONTH($AX214)&lt;&gt;MONTH(BG$15)),
NETWORKDAYS.INTL($AW214,$AW214+_xlpm.DD,1,_xlpm.VD),
AND(MONTH($AW214)&lt;&gt;MONTH(BG$15),MONTH($AX214)=MONTH(BG$15)),
NETWORKDAYS.INTL(($AX214)-_xlpm.DD,$AX214,1,_xlpm.VD),
AND(MONTH($AW214)&lt;MONTH(BG$15),MONTH($AX214)&gt;MONTH(BG$15)),
NETWORKDAYS.INTL((EOMONTH(BG$15-1,1))-_xlpm.DD,EOMONTH(BG$15-1,1),1,_xlpm.VD),
AND(MONTH($AW214)=MONTH(BG$15),MONTH($AX214)=MONTH(BG$15)),
NETWORKDAYS.INTL($AW214,$AX214,1,_xlpm.VD)))),0)),
$DH214="месяц",
$DR214*BG214,
$DH214="неделя",
$DR214*BG214/7*(ROUNDUP((DAY(EOMONTH(BG$15,0)))/4,0))),
0)</f>
        <v/>
      </c>
      <c r="EA214" s="125">
        <f t="array" ref="EA214">
IFERROR(_xlfn.IFS(
$DH214="день_1",
$DR214*$BL214/($AX214-$AW214+1)*BH214*(DAY(EOMONTH(BH$15,0))),
$DH214="день_2",
$DR214/30*MAX(MIN($AX214,EOMONTH(BH$15,0))-MAX($AW214,BH$15)+1,),
$DH214="раб.день",
$DR214/30*(IFERROR(
_xlfn.LET(_xlpm.VD,
CHOOSE(
{1;2;3;4;5;6;7;8;9;10;11;12;13;14;15;16;17;18},
45658,45659,45660,45661,45662,45663,45664,45665,45711,45724,45778,45779,45785,45786,45820,45821,45965,46022),
_xlfn.LET(_xlpm.DD,
MAX(MIN($AX214,EOMONTH(BH$15,0))-MAX($AW214,BH$15),),
_xlfn.IFS(
AND(MONTH($AW214)=MONTH(BH$15),MONTH($AX214)&lt;&gt;MONTH(BH$15)),
NETWORKDAYS.INTL($AW214,$AW214+_xlpm.DD,1,_xlpm.VD),
AND(MONTH($AW214)&lt;&gt;MONTH(BH$15),MONTH($AX214)=MONTH(BH$15)),
NETWORKDAYS.INTL(($AX214)-_xlpm.DD,$AX214,1,_xlpm.VD),
AND(MONTH($AW214)&lt;MONTH(BH$15),MONTH($AX214)&gt;MONTH(BH$15)),
NETWORKDAYS.INTL((EOMONTH(BH$15-1,1))-_xlpm.DD,EOMONTH(BH$15-1,1),1,_xlpm.VD),
AND(MONTH($AW214)=MONTH(BH$15),MONTH($AX214)=MONTH(BH$15)),
NETWORKDAYS.INTL($AW214,$AX214,1,_xlpm.VD)))),0)),
$DH214="месяц",
$DR214*BH214,
$DH214="неделя",
$DR214*BH214/7*(ROUNDUP((DAY(EOMONTH(BH$15,0)))/4,0))),
0)</f>
        <v/>
      </c>
      <c r="EB214" s="125">
        <f t="array" ref="EB214">
IFERROR(_xlfn.IFS(
$DH214="день_1",
$DR214*$BL214/($AX214-$AW214+1)*BI214*(DAY(EOMONTH(BI$15,0))),
$DH214="день_2",
$DR214/30*MAX(MIN($AX214,EOMONTH(BI$15,0))-MAX($AW214,BI$15)+1,),
$DH214="раб.день",
$DR214/30*(IFERROR(
_xlfn.LET(_xlpm.VD,
CHOOSE(
{1;2;3;4;5;6;7;8;9;10;11;12;13;14;15;16;17;18},
45658,45659,45660,45661,45662,45663,45664,45665,45711,45724,45778,45779,45785,45786,45820,45821,45965,46022),
_xlfn.LET(_xlpm.DD,
MAX(MIN($AX214,EOMONTH(BI$15,0))-MAX($AW214,BI$15),),
_xlfn.IFS(
AND(MONTH($AW214)=MONTH(BI$15),MONTH($AX214)&lt;&gt;MONTH(BI$15)),
NETWORKDAYS.INTL($AW214,$AW214+_xlpm.DD,1,_xlpm.VD),
AND(MONTH($AW214)&lt;&gt;MONTH(BI$15),MONTH($AX214)=MONTH(BI$15)),
NETWORKDAYS.INTL(($AX214)-_xlpm.DD,$AX214,1,_xlpm.VD),
AND(MONTH($AW214)&lt;MONTH(BI$15),MONTH($AX214)&gt;MONTH(BI$15)),
NETWORKDAYS.INTL((EOMONTH(BI$15-1,1))-_xlpm.DD,EOMONTH(BI$15-1,1),1,_xlpm.VD),
AND(MONTH($AW214)=MONTH(BI$15),MONTH($AX214)=MONTH(BI$15)),
NETWORKDAYS.INTL($AW214,$AX214,1,_xlpm.VD)))),0)),
$DH214="месяц",
$DR214*BI214,
$DH214="неделя",
$DR214*BI214/7*(ROUNDUP((DAY(EOMONTH(BI$15,0)))/4,0))),
0)</f>
        <v/>
      </c>
      <c r="EC214" s="125">
        <f t="array" ref="EC214">
IFERROR(_xlfn.IFS(
$DH214="день_1",
$DR214*$BL214/($AX214-$AW214+1)*BJ214*(DAY(EOMONTH(BJ$15,0))),
$DH214="день_2",
$DR214/30*MAX(MIN($AX214,EOMONTH(BJ$15,0))-MAX($AW214,BJ$15)+1,),
$DH214="раб.день",
$DR214/30*(IFERROR(
_xlfn.LET(_xlpm.VD,
CHOOSE(
{1;2;3;4;5;6;7;8;9;10;11;12;13;14;15;16;17;18},
45658,45659,45660,45661,45662,45663,45664,45665,45711,45724,45778,45779,45785,45786,45820,45821,45965,46022),
_xlfn.LET(_xlpm.DD,
MAX(MIN($AX214,EOMONTH(BJ$15,0))-MAX($AW214,BJ$15),),
_xlfn.IFS(
AND(MONTH($AW214)=MONTH(BJ$15),MONTH($AX214)&lt;&gt;MONTH(BJ$15)),
NETWORKDAYS.INTL($AW214,$AW214+_xlpm.DD,1,_xlpm.VD),
AND(MONTH($AW214)&lt;&gt;MONTH(BJ$15),MONTH($AX214)=MONTH(BJ$15)),
NETWORKDAYS.INTL(($AX214)-_xlpm.DD,$AX214,1,_xlpm.VD),
AND(MONTH($AW214)&lt;MONTH(BJ$15),MONTH($AX214)&gt;MONTH(BJ$15)),
NETWORKDAYS.INTL((EOMONTH(BJ$15-1,1))-_xlpm.DD,EOMONTH(BJ$15-1,1),1,_xlpm.VD),
AND(MONTH($AW214)=MONTH(BJ$15),MONTH($AX214)=MONTH(BJ$15)),
NETWORKDAYS.INTL($AW214,$AX214,1,_xlpm.VD)))),0)),
$DH214="месяц",
$DR214*BJ214,
$DH214="неделя",
$DR214*BJ214/7*(ROUNDUP((DAY(EOMONTH(BJ$15,0)))/4,0))),
0)</f>
        <v/>
      </c>
      <c r="ED214" s="125">
        <f t="array" ref="ED214">
IFERROR(_xlfn.IFS(
$DH214="день_1",
$DR214*$BL214/($AX214-$AW214+1)*BK214*(DAY(EOMONTH(BK$15,0))),
$DH214="день_2",
$DR214/30*MAX(MIN($AX214,EOMONTH(BK$15,0))-MAX($AW214,BK$15)+1,),
$DH214="раб.день",
$DR214/30*(IFERROR(
_xlfn.LET(_xlpm.VD,
CHOOSE(
{1;2;3;4;5;6;7;8;9;10;11;12;13;14;15;16;17;18},
45658,45659,45660,45661,45662,45663,45664,45665,45711,45724,45778,45779,45785,45786,45820,45821,45965,46022),
_xlfn.LET(_xlpm.DD,
MAX(MIN($AX214,EOMONTH(BK$15,0))-MAX($AW214,BK$15),),
_xlfn.IFS(
AND(MONTH($AW214)=MONTH(BK$15),MONTH($AX214)&lt;&gt;MONTH(BK$15)),
NETWORKDAYS.INTL($AW214,$AW214+_xlpm.DD,1,_xlpm.VD),
AND(MONTH($AW214)&lt;&gt;MONTH(BK$15),MONTH($AX214)=MONTH(BK$15)),
NETWORKDAYS.INTL(($AX214)-_xlpm.DD,$AX214,1,_xlpm.VD),
AND(MONTH($AW214)&lt;MONTH(BK$15),MONTH($AX214)&gt;MONTH(BK$15)),
NETWORKDAYS.INTL((EOMONTH(BK$15-1,1))-_xlpm.DD,EOMONTH(BK$15-1,1),1,_xlpm.VD),
AND(MONTH($AW214)=MONTH(BK$15),MONTH($AX214)=MONTH(BK$15)),
NETWORKDAYS.INTL($AW214,$AX214,1,_xlpm.VD)))),0)),
$DH214="месяц",
$DR214*BK214,
$DH214="неделя",
$DR214*BK214/7*(ROUNDUP((DAY(EOMONTH(BK$15,0)))/4,0))),
0)</f>
        <v/>
      </c>
      <c r="EE214" s="125">
        <f>SUM($DS214,$DT214,$DU214,$DV214,$DW214,$DX214,$DY214,$DZ214,$EA214,$EB214,$EC214,$ED214)</f>
        <v/>
      </c>
      <c r="EF214" s="125">
        <f>IFERROR(ROUND($EE214*(1+$EP214),2),0)</f>
        <v/>
      </c>
      <c r="EG214" s="128" t="n">
        <v>1</v>
      </c>
      <c r="EH214" s="126" t="n">
        <v>0</v>
      </c>
      <c r="EI214" s="126">
        <f>ROUND(SUM($EH214:$EH214)*SUM($AB214:$AB214)*$EG214,2)</f>
        <v/>
      </c>
      <c r="EJ214" s="126">
        <f>ROUND($EI214*(1+$EP214),2)</f>
        <v/>
      </c>
      <c r="EK214" s="126" t="n">
        <v>0</v>
      </c>
      <c r="EL214" s="126">
        <f>ROUND(SUM($EK214:$EK214)*SUM($AB214:$AB214)*$EG214,2)</f>
        <v/>
      </c>
      <c r="EM214" s="126">
        <f>ROUND($EL214*(1+$EP214),2)</f>
        <v/>
      </c>
      <c r="EN214" s="126">
        <f>SUM($EE214,$EI214,$EL214)</f>
        <v/>
      </c>
      <c r="EO214" s="126">
        <f>SUM($EF214,$EJ214,$EM214)</f>
        <v/>
      </c>
      <c r="EP214" s="59" t="inlineStr">
        <is>
          <t>20%</t>
        </is>
      </c>
      <c r="EQ214" s="59" t="n"/>
      <c r="ER214" s="60">
        <f t="array" ref="ER214">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MATCH(ES214,
{"AMS";"RussOutdoor";"HD Outdoor";"Ingroup";"IQ";"Ledproduction";"LisChannel";"Logic";"Media-PPL";"NovikovTV | НовиковТВ";"SMA";"SOK";"КрокусТВ | CrocusTV | IndoorTV";"Сити";"ТЯК Москва"},
0)),"")</f>
        <v/>
      </c>
      <c r="ES214" s="60" t="n"/>
      <c r="ET214" s="60">
        <f t="array" ref="ET214">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MATCH(ES214,
{"AMS";"RussOutdoor";"HD Outdoor";"Ingroup";"IQ";"Ledproduction";"LisChannel";"Logic";"Media-PPL";"NovikovTV | НовиковТВ";"SMA";"SOK";"КрокусТВ | CrocusTV | IndoorTV";"Сити";"ТЯК Москва"},
0)),"")</f>
        <v/>
      </c>
      <c r="EU214" s="60" t="n"/>
      <c r="EV214" s="60" t="n"/>
      <c r="EX214" s="110">
        <f t="array" ref="EX214">
($AR214/30
+N("ТРАФИК ПЛОЩАДКИ"))*
(IFERROR(
_xlfn.LET(
_xlpm.GPR,
HLOOKUP($L214,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(MATCH($T214,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IF($Q214="цифровой",_xlpm.GPR/$AG214,_xlpm.GPR/60)),
0)
+N("DWELL TIME"))*
(IF($AB214=0,0,IF($AB214=1,0.3,IF($AB214=2,0.5,IF($AB214&gt;2,1))))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_xlfn.IFS($AC214="да",1.2,$AC214="нет",1)*
_xlfn.IFS($AD214="да",1.2,$AD214="нет",1)*
IF(R214="статический",1,1.2)*
$X214*
INDEX(
{1.2;1;1.2;1.2;1;1.2;1.2;1.2;1.2;1.2;1.2;1;1.2;1.2;1.2;1.2;1;1;1.2;1.2;1.2;1;1;1;1;1.2;1.2;1.2;1.2;1;1;1;1;1.2;1.2;1.2;1.2;1.2;1.2;1.2;1.2;1;1;1.2;1;1;1;1;1.5;1;1;1.5;1.5;1.2},
MATCH($Q214,_xlpm.MI,0)))&gt;{0.02;0.04;0.06;0.1;0.2;0.4;0.6;0.8;1;2;4;6})),
{0;1;2;3;4;5;6;7;8;9;10;11;12},
0)))
+N("КОЭФФИЦИЕНТ КОНТАКТА"))))*
(_xlfn.IFS($X214&lt;0.1,$X214/1000,$X214&gt;25,5.2,AND($X214&gt;=0.1,$X214&lt;=25),(($X214*2+0.1)/10)*($X214/10)))*
IFERROR((_xlfn.LET(
_xlpm.MA,
{0;0.8;0.85;0.9;0.95;1},
_xlpm.MAA,
{0;1;2;3;4;5},
INDEX(_xlpm.MA,MATCH(SUMPRODUCT(--((IF(ROUND(_xlpm.MAA,1)&gt;5,5,ROUND($AB214,1)))&gt;{0;1;2;3;4;5})),_xlpm.MAA,0)))
+N("КОЭФФИЦИЕНТ КОЛ-ВО КОНСТРУКЦИЙ")),1)*
$AB214,0))*
(IF($Q214="цифровой",$AG214/15*$AI214,1)
+N("ДЛЯ ЦИФРЫ"))</f>
        <v/>
      </c>
      <c r="EY214" s="110">
        <f>IFERROR(EX214*AY214,0)</f>
        <v/>
      </c>
      <c r="EZ214" s="131">
        <f>IFERROR(DP214/EY214*1000,0)</f>
        <v/>
      </c>
      <c r="FA214" s="112">
        <f>IFERROR(FC214/FB214,0)</f>
        <v/>
      </c>
      <c r="FB214" s="112">
        <f>IFERROR((FC214/(EY214/FF214*#REF!))*0.825,0)</f>
        <v/>
      </c>
      <c r="FC214" s="112">
        <f>IFERROR(((EX214*30/AR214)*100)/30,0)</f>
        <v/>
      </c>
      <c r="FD214" s="112">
        <f>IFERROR(EY214/G214*100%,0)</f>
        <v/>
      </c>
      <c r="FE214" s="112">
        <f>IFERROR(FD214/FC214*100%,0)</f>
        <v/>
      </c>
      <c r="FF214" s="110">
        <f>IFERROR(AR214/30*AY214,0)</f>
        <v/>
      </c>
    </row>
    <row r="215" ht="13" customHeight="1">
      <c r="A215" s="59" t="n"/>
      <c r="B215" s="60" t="n"/>
      <c r="C215" s="60" t="n"/>
      <c r="D215" s="60">
        <f t="array" ref="D215">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MATCH($E215,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15" s="60">
        <f t="array" ref="E215">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MATCH($F215,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15" s="60" t="inlineStr"/>
      <c r="G215" s="60" t="n"/>
      <c r="H215" s="60">
        <f t="array" ref="H215">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MATCH($I215,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15" s="60" t="n"/>
      <c r="J215" s="60" t="n"/>
      <c r="K215" s="60" t="n"/>
      <c r="L215" s="60" t="n"/>
      <c r="M215" s="60" t="n"/>
      <c r="N215" s="60" t="n"/>
      <c r="O215" s="60" t="n"/>
      <c r="P215" s="60">
        <f t="array" ref="P215">
_xlfn.IFS(
ISNUMBER(MATCH($Q215,{"шелфбаннер","разделитель","монетница","чековая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ISNUMBER(MATCH($Q215,{"LED/LCD","видеокулер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ISNUMBER(MATCH($Q215,{"автомобиль","машина","выставочное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ISNUMBER(MATCH($Q215,{"билборд","лифтовая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ISNUMBER(MATCH($Q215,{"навигация","подвесной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ISNUMBER(MATCH($Q215,{"движущаяся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ISNUMBER(MATCH($Q215,{"каталог","журнал"},)),
"Пресса",
$Q215="","")</f>
        <v/>
      </c>
      <c r="Q215" s="60" t="n"/>
      <c r="R215" s="60">
        <f t="array" ref="R215">
IFERROR(
_xlfn.IFS(
OR(ISNUMBER(MATCH($Q215,{"экспозиция","макет","стенд","автостенд","авто стенд","выставочное пространство","выставочные стенды","модульные выставочные стенды","3Д конструкция","3D конструкция"},)),P215="Экспонирование"),
"нестандартный",
ISNUMBER(MATCH($Q215,{"скроллер","призматрон"},)),
"динамический",
$P215="Видео",
"цифровой",
OR($P215="Пресса",$P215="Щит",$P215="POSm",$P215="Подвес",$P215="Брендирование/оклейка"),
"статический"),"")</f>
        <v/>
      </c>
      <c r="S215" s="59" t="n"/>
      <c r="T215" s="60" t="n"/>
      <c r="U215" s="60" t="n"/>
      <c r="V215" s="60">
        <f>
IF(P215="Видео",
"цифровой постер/ролик",
IF(ISNUMBER(MATCH(Q215,{"короб световой","короб световой | лайтбокс","короб световой | кристалайт","лайтбокс","лайт бокс","кристалайт","LB","lightbox"},)),
"бэклит",
IF(P215="Брендирование/оклейка",
"перфарированная пленка/самоклейка",
IF(P215="Экспонирование",
"под запрос",
IF(P215="Подвес",
"баннер/ткань",
"")))))</f>
        <v/>
      </c>
      <c r="W215" s="59" t="n"/>
      <c r="X215" s="59" t="n"/>
      <c r="Y215" s="59" t="n"/>
      <c r="Z215" s="61" t="n"/>
      <c r="AA215" s="61" t="n"/>
      <c r="AB215" s="61">
        <f>IF(BL215&gt;0,Z215,0)</f>
        <v/>
      </c>
      <c r="AC215" s="59" t="n"/>
      <c r="AD215" s="59" t="n"/>
      <c r="AE215" s="59" t="n"/>
      <c r="AF215" s="59" t="n"/>
      <c r="AG215" s="59" t="n"/>
      <c r="AH215" s="59" t="n"/>
      <c r="AI215" s="59" t="n"/>
      <c r="AJ215" s="59" t="n"/>
      <c r="AK215" s="59" t="n"/>
      <c r="AL215" s="62">
        <f>IFERROR(IF(OR(R215="статический",R215="динамический",R215="нестандартный",R215="",R215=""),"-",IF(AND(AH215="-",AI215="-"),"-",AK215*3600/AH215*AI215)),"-")</f>
        <v/>
      </c>
      <c r="AM215" s="62">
        <f>IFERROR(IF(OR(R215="статический",R215="динамический",R215="",R215="", R215="BTL",R215="нестандартный"),"-",AG215*AI215*AL215/60),"-")</f>
        <v/>
      </c>
      <c r="AN215" s="63">
        <f>IFERROR(IF(AH215="","-",AG215*AI215/AH215),"-")</f>
        <v/>
      </c>
      <c r="AO215" s="59">
        <f>IFERROR(IF(OR($R215="статический",$R215="динамический",$R215="",$R215="",$R215="BTL",$R215="нестандартный"),"-",$AL215*$AY215),"-")</f>
        <v/>
      </c>
      <c r="AP215" s="62">
        <f>IFERROR(IF(OR($R215="статический",$R215="динамический",$R215="",$R215="",$R215="BTL",$R215="нестандартный"),"-",$AM215*AY215),"-")</f>
        <v/>
      </c>
      <c r="AQ215" s="64" t="n"/>
      <c r="AR215" s="61" t="n"/>
      <c r="AS215" s="61" t="n"/>
      <c r="AT215" s="61" t="n"/>
      <c r="AU215" s="65" t="n"/>
      <c r="AV215" s="124">
        <f>IFERROR(DR215/AT215*1000,"n/a")</f>
        <v/>
      </c>
      <c r="AW215" s="67" t="n"/>
      <c r="AX215" s="67" t="n"/>
      <c r="AY215" s="43">
        <f>IFERROR(IF(OR($AW215="",$AX215=""),"",_xlfn.DAYS($AX215+1,$AW215)),"")</f>
        <v/>
      </c>
      <c r="AZ215" s="68">
        <f t="array" ref="AZ215">
_xlfn.LET(_xlpm.COEFF,
IF($AW215+$AX215=0,0,IF(MAX(MIN($AX215,EOMONTH(AZ$15,0))-MAX($AW215,AZ$15)+1,)&gt;0,1,0)),
_xlfn.IFS(
$ES215="LisChannel",
_xlpm.COEFF*
INDEX({1;1;1.2;1.2;1;1;1;1;1.2;1.2;1.2;1.2},
MATCH(MONTH(AZ$15),
{1,2,3,4,5,6,7,8,9,10,11,12})),
CONCATENATE($ES215," ",$L215)="RussOutdoor метро",
_xlpm.COEFF*
INDEX({0.8;0.9;1.1;1.1;1;1;1;1;1.1;1.1;1.1;1.1},
MATCH(MONTH(AZ$15),
{1,2,3,4,5,6,7,8,9,10,11,12})),
$ES215&lt;&gt;"LisChannel",
_xlpm.COEFF,
$ES215&lt;&gt;"RussOutdoor",
_xlpm.COEFF))</f>
        <v/>
      </c>
      <c r="BA215" s="68">
        <f t="array" ref="BA215">
_xlfn.LET(_xlpm.COEFF,
IF($AW215+$AX215=0,0,IF(MAX(MIN($AX215,EOMONTH(BA$15,0))-MAX($AW215,BA$15)+1,)&gt;0,1,0)),
_xlfn.IFS(
$ES215="LisChannel",
_xlpm.COEFF*
INDEX({1;1;1.2;1.2;1;1;1;1;1.2;1.2;1.2;1.2},
MATCH(MONTH(BA$15),
{1,2,3,4,5,6,7,8,9,10,11,12})),
CONCATENATE($ES215," ",$L215)="RussOutdoor метро",
_xlpm.COEFF*
INDEX({0.8;0.9;1.1;1.1;1;1;1;1;1.1;1.1;1.1;1.1},
MATCH(MONTH(BA$15),
{1,2,3,4,5,6,7,8,9,10,11,12})),
$ES215&lt;&gt;"LisChannel",
_xlpm.COEFF,
$ES215&lt;&gt;"RussOutdoor",
_xlpm.COEFF))</f>
        <v/>
      </c>
      <c r="BB215" s="68">
        <f t="array" ref="BB215">
_xlfn.LET(_xlpm.COEFF,
IF($AW215+$AX215=0,0,IF(MAX(MIN($AX215,EOMONTH(BB$15,0))-MAX($AW215,BB$15)+1,)&gt;0,1,0)),
_xlfn.IFS(
$ES215="LisChannel",
_xlpm.COEFF*
INDEX({1;1;1.2;1.2;1;1;1;1;1.2;1.2;1.2;1.2},
MATCH(MONTH(BB$15),
{1,2,3,4,5,6,7,8,9,10,11,12})),
CONCATENATE($ES215," ",$L215)="RussOutdoor метро",
_xlpm.COEFF*
INDEX({0.8;0.9;1.1;1.1;1;1;1;1;1.1;1.1;1.1;1.1},
MATCH(MONTH(BB$15),
{1,2,3,4,5,6,7,8,9,10,11,12})),
$ES215&lt;&gt;"LisChannel",
_xlpm.COEFF,
$ES215&lt;&gt;"RussOutdoor",
_xlpm.COEFF))</f>
        <v/>
      </c>
      <c r="BC215" s="68">
        <f t="array" ref="BC215">
_xlfn.LET(_xlpm.COEFF,
IF($AW215+$AX215=0,0,IF(MAX(MIN($AX215,EOMONTH(BC$15,0))-MAX($AW215,BC$15)+1,)&gt;0,1,0)),
_xlfn.IFS(
$ES215="LisChannel",
_xlpm.COEFF*
INDEX({1;1;1.2;1.2;1;1;1;1;1.2;1.2;1.2;1.2},
MATCH(MONTH(BC$15),
{1,2,3,4,5,6,7,8,9,10,11,12})),
CONCATENATE($ES215," ",$L215)="RussOutdoor метро",
_xlpm.COEFF*
INDEX({0.8;0.9;1.1;1.1;1;1;1;1;1.1;1.1;1.1;1.1},
MATCH(MONTH(BC$15),
{1,2,3,4,5,6,7,8,9,10,11,12})),
$ES215&lt;&gt;"LisChannel",
_xlpm.COEFF,
$ES215&lt;&gt;"RussOutdoor",
_xlpm.COEFF))</f>
        <v/>
      </c>
      <c r="BD215" s="68">
        <f t="array" ref="BD215">
_xlfn.LET(_xlpm.COEFF,
IF($AW215+$AX215=0,0,IF(MAX(MIN($AX215,EOMONTH(BD$15,0))-MAX($AW215,BD$15)+1,)&gt;0,1,0)),
_xlfn.IFS(
$ES215="LisChannel",
_xlpm.COEFF*
INDEX({1;1;1.2;1.2;1;1;1;1;1.2;1.2;1.2;1.2},
MATCH(MONTH(BD$15),
{1,2,3,4,5,6,7,8,9,10,11,12})),
CONCATENATE($ES215," ",$L215)="RussOutdoor метро",
_xlpm.COEFF*
INDEX({0.8;0.9;1.1;1.1;1;1;1;1;1.1;1.1;1.1;1.1},
MATCH(MONTH(BD$15),
{1,2,3,4,5,6,7,8,9,10,11,12})),
$ES215&lt;&gt;"LisChannel",
_xlpm.COEFF,
$ES215&lt;&gt;"RussOutdoor",
_xlpm.COEFF))</f>
        <v/>
      </c>
      <c r="BE215" s="68">
        <f t="array" ref="BE215">
_xlfn.LET(_xlpm.COEFF,
IF($AW215+$AX215=0,0,IF(MAX(MIN($AX215,EOMONTH(BE$15,0))-MAX($AW215,BE$15)+1,)&gt;0,1,0)),
_xlfn.IFS(
$ES215="LisChannel",
_xlpm.COEFF*
INDEX({1;1;1.2;1.2;1;1;1;1;1.2;1.2;1.2;1.2},
MATCH(MONTH(BE$15),
{1,2,3,4,5,6,7,8,9,10,11,12})),
CONCATENATE($ES215," ",$L215)="RussOutdoor метро",
_xlpm.COEFF*
INDEX({0.8;0.9;1.1;1.1;1;1;1;1;1.1;1.1;1.1;1.1},
MATCH(MONTH(BE$15),
{1,2,3,4,5,6,7,8,9,10,11,12})),
$ES215&lt;&gt;"LisChannel",
_xlpm.COEFF,
$ES215&lt;&gt;"RussOutdoor",
_xlpm.COEFF))</f>
        <v/>
      </c>
      <c r="BF215" s="68">
        <f t="array" ref="BF215">
_xlfn.LET(_xlpm.COEFF,
IF($AW215+$AX215=0,0,IF(MAX(MIN($AX215,EOMONTH(BF$15,0))-MAX($AW215,BF$15)+1,)&gt;0,1,0)),
_xlfn.IFS(
$ES215="LisChannel",
_xlpm.COEFF*
INDEX({1;1;1.2;1.2;1;1;1;1;1.2;1.2;1.2;1.2},
MATCH(MONTH(BF$15),
{1,2,3,4,5,6,7,8,9,10,11,12})),
CONCATENATE($ES215," ",$L215)="RussOutdoor метро",
_xlpm.COEFF*
INDEX({0.8;0.9;1.1;1.1;1;1;1;1;1.1;1.1;1.1;1.1},
MATCH(MONTH(BF$15),
{1,2,3,4,5,6,7,8,9,10,11,12})),
$ES215&lt;&gt;"LisChannel",
_xlpm.COEFF,
$ES215&lt;&gt;"RussOutdoor",
_xlpm.COEFF))</f>
        <v/>
      </c>
      <c r="BG215" s="68">
        <f t="array" ref="BG215">
_xlfn.LET(_xlpm.COEFF,
IF($AW215+$AX215=0,0,IF(MAX(MIN($AX215,EOMONTH(BG$15,0))-MAX($AW215,BG$15)+1,)&gt;0,1,0)),
_xlfn.IFS(
$ES215="LisChannel",
_xlpm.COEFF*
INDEX({1;1;1.2;1.2;1;1;1;1;1.2;1.2;1.2;1.2},
MATCH(MONTH(BG$15),
{1,2,3,4,5,6,7,8,9,10,11,12})),
CONCATENATE($ES215," ",$L215)="RussOutdoor метро",
_xlpm.COEFF*
INDEX({0.8;0.9;1.1;1.1;1;1;1;1;1.1;1.1;1.1;1.1},
MATCH(MONTH(BG$15),
{1,2,3,4,5,6,7,8,9,10,11,12})),
$ES215&lt;&gt;"LisChannel",
_xlpm.COEFF,
$ES215&lt;&gt;"RussOutdoor",
_xlpm.COEFF))</f>
        <v/>
      </c>
      <c r="BH215" s="68">
        <f t="array" ref="BH215">
_xlfn.LET(_xlpm.COEFF,
IF($AW215+$AX215=0,0,IF(MAX(MIN($AX215,EOMONTH(BH$15,0))-MAX($AW215,BH$15)+1,)&gt;0,1,0)),
_xlfn.IFS(
$ES215="LisChannel",
_xlpm.COEFF*
INDEX({1;1;1.2;1.2;1;1;1;1;1.2;1.2;1.2;1.2},
MATCH(MONTH(BH$15),
{1,2,3,4,5,6,7,8,9,10,11,12})),
CONCATENATE($ES215," ",$L215)="RussOutdoor метро",
_xlpm.COEFF*
INDEX({0.8;0.9;1.1;1.1;1;1;1;1;1.1;1.1;1.1;1.1},
MATCH(MONTH(BH$15),
{1,2,3,4,5,6,7,8,9,10,11,12})),
$ES215&lt;&gt;"LisChannel",
_xlpm.COEFF,
$ES215&lt;&gt;"RussOutdoor",
_xlpm.COEFF))</f>
        <v/>
      </c>
      <c r="BI215" s="68">
        <f t="array" ref="BI215">
_xlfn.LET(_xlpm.COEFF,
IF($AW215+$AX215=0,0,IF(MAX(MIN($AX215,EOMONTH(BI$15,0))-MAX($AW215,BI$15)+1,)&gt;0,1,0)),
_xlfn.IFS(
$ES215="LisChannel",
_xlpm.COEFF*
INDEX({1;1;1.2;1.2;1;1;1;1;1.2;1.2;1.2;1.2},
MATCH(MONTH(BI$15),
{1,2,3,4,5,6,7,8,9,10,11,12})),
CONCATENATE($ES215," ",$L215)="RussOutdoor метро",
_xlpm.COEFF*
INDEX({0.8;0.9;1.1;1.1;1;1;1;1;1.1;1.1;1.1;1.1},
MATCH(MONTH(BI$15),
{1,2,3,4,5,6,7,8,9,10,11,12})),
$ES215&lt;&gt;"LisChannel",
_xlpm.COEFF,
$ES215&lt;&gt;"RussOutdoor",
_xlpm.COEFF))</f>
        <v/>
      </c>
      <c r="BJ215" s="68">
        <f t="array" ref="BJ215">
_xlfn.LET(_xlpm.COEFF,
IF($AW215+$AX215=0,0,IF(MAX(MIN($AX215,EOMONTH(BJ$15,0))-MAX($AW215,BJ$15)+1,)&gt;0,1,0)),
_xlfn.IFS(
$ES215="LisChannel",
_xlpm.COEFF*
INDEX({1;1;1.2;1.2;1;1;1;1;1.2;1.2;1.2;1.2},
MATCH(MONTH(BJ$15),
{1,2,3,4,5,6,7,8,9,10,11,12})),
CONCATENATE($ES215," ",$L215)="RussOutdoor метро",
_xlpm.COEFF*
INDEX({0.8;0.9;1.1;1.1;1;1;1;1;1.1;1.1;1.1;1.1},
MATCH(MONTH(BJ$15),
{1,2,3,4,5,6,7,8,9,10,11,12})),
$ES215&lt;&gt;"LisChannel",
_xlpm.COEFF,
$ES215&lt;&gt;"RussOutdoor",
_xlpm.COEFF))</f>
        <v/>
      </c>
      <c r="BK215" s="68">
        <f t="array" ref="BK215">
_xlfn.LET(_xlpm.COEFF,
IF($AW215+$AX215=0,0,IF(MAX(MIN($AX215,EOMONTH(BK$15,0))-MAX($AW215,BK$15)+1,)&gt;0,1,0)),
_xlfn.IFS(
$ES215="LisChannel",
_xlpm.COEFF*
INDEX({1;1;1.2;1.2;1;1;1;1;1.2;1.2;1.2;1.2},
MATCH(MONTH(BK$15),
{1,2,3,4,5,6,7,8,9,10,11,12})),
CONCATENATE($ES215," ",$L215)="RussOutdoor метро",
_xlpm.COEFF*
INDEX({0.8;0.9;1.1;1.1;1;1;1;1;1.1;1.1;1.1;1.1},
MATCH(MONTH(BK$15),
{1,2,3,4,5,6,7,8,9,10,11,12})),
$ES215&lt;&gt;"LisChannel",
_xlpm.COEFF,
$ES215&lt;&gt;"RussOutdoor",
_xlpm.COEFF))</f>
        <v/>
      </c>
      <c r="BL215" s="62">
        <f>COUNTIFS($AZ215:$BK215,"&gt;0")</f>
        <v/>
      </c>
      <c r="BM215" s="65" t="n"/>
      <c r="BN215" s="125">
        <f>$DJ215</f>
        <v/>
      </c>
      <c r="BO215" s="63">
        <f>$DQ215</f>
        <v/>
      </c>
      <c r="BP215" s="125">
        <f>
IFERROR(
IF($BL215=0,0,
$BN215*(1-$BO215)),
0)</f>
        <v/>
      </c>
      <c r="BQ215" s="125">
        <f t="array" ref="BQ215">
IFERROR(
_xlfn.IFS(
$DH215="день_1",
$BP215*$BL215/($AX215-$AW215+1)*AZ215*(DAY(EOMONTH(AZ$15,0))),
$DH215="день_2",
$BP215/30*MAX(MIN($AX215,EOMONTH(AZ$15,0))-MAX($AW215,AZ$15)+1,),
$DH215="раб.день",
$BP215/30*(IFERROR(
_xlfn.LET(_xlpm.VD,
CHOOSE(
{1;2;3;4;5;6;7;8;9;10;11;12;13;14;15;16;17;18},
45658,45659,45660,45661,45662,45663,45664,45665,45711,45724,45778,45779,45785,45786,45820,45821,45965,46022),
_xlfn.LET(_xlpm.DD,
MAX(MIN($AX215,EOMONTH(AZ$15,0))-MAX($AW215,AZ$15),),
_xlfn.IFS(
AND(MONTH($AW215)=MONTH(AZ$15),MONTH($AX215)&lt;&gt;MONTH(AZ$15)),
NETWORKDAYS.INTL($AW215,$AW215+_xlpm.DD,1,_xlpm.VD),
AND(MONTH($AW215)&lt;&gt;MONTH(AZ$15),MONTH($AX215)=MONTH(AZ$15)),
NETWORKDAYS.INTL(($AX215)-_xlpm.DD,$AX215,1,_xlpm.VD),
AND(MONTH($AW215)&lt;MONTH(AZ$15),MONTH($AX215)&gt;MONTH(AZ$15)),
NETWORKDAYS.INTL((EOMONTH(AZ$15-1,1))-_xlpm.DD,EOMONTH(AZ$15-1,1),1,_xlpm.VD),
AND(MONTH($AW215)=MONTH(AZ$15),MONTH($AX215)=MONTH(AZ$15)),
NETWORKDAYS.INTL($AW215,$AX215,1,_xlpm.VD)))),0)),
$DH215="месяц",
$BP215*AZ215,
$DH215="неделя",
$BP215*AZ215/7*(ROUNDUP((DAY(EOMONTH(AZ$15,0)))/4,0))),
0)</f>
        <v/>
      </c>
      <c r="BR215" s="125">
        <f t="array" ref="BR215">
IFERROR(
_xlfn.IFS(
$DH215="день_1",
$BP215*$BL215/($AX215-$AW215+1)*BA215*(DAY(EOMONTH(BA$15,0))),
$DH215="день_2",
$BP215/30*MAX(MIN($AX215,EOMONTH(BA$15,0))-MAX($AW215,BA$15)+1,),
$DH215="раб.день",
$BP215/30*(IFERROR(
_xlfn.LET(_xlpm.VD,
CHOOSE(
{1;2;3;4;5;6;7;8;9;10;11;12;13;14;15;16;17;18},
45658,45659,45660,45661,45662,45663,45664,45665,45711,45724,45778,45779,45785,45786,45820,45821,45965,46022),
_xlfn.LET(_xlpm.DD,
MAX(MIN($AX215,EOMONTH(BA$15,0))-MAX($AW215,BA$15),),
_xlfn.IFS(
AND(MONTH($AW215)=MONTH(BA$15),MONTH($AX215)&lt;&gt;MONTH(BA$15)),
NETWORKDAYS.INTL($AW215,$AW215+_xlpm.DD,1,_xlpm.VD),
AND(MONTH($AW215)&lt;&gt;MONTH(BA$15),MONTH($AX215)=MONTH(BA$15)),
NETWORKDAYS.INTL(($AX215)-_xlpm.DD,$AX215,1,_xlpm.VD),
AND(MONTH($AW215)&lt;MONTH(BA$15),MONTH($AX215)&gt;MONTH(BA$15)),
NETWORKDAYS.INTL((EOMONTH(BA$15-1,1))-_xlpm.DD,EOMONTH(BA$15-1,1),1,_xlpm.VD),
AND(MONTH($AW215)=MONTH(BA$15),MONTH($AX215)=MONTH(BA$15)),
NETWORKDAYS.INTL($AW215,$AX215,1,_xlpm.VD)))),0)),
$DH215="месяц",
$BP215*BA215,
$DH215="неделя",
$BP215*BA215/7*(ROUNDUP((DAY(EOMONTH(BA$15,0)))/4,0))),
0)</f>
        <v/>
      </c>
      <c r="BS215" s="125">
        <f t="array" ref="BS215">
IFERROR(
_xlfn.IFS(
$DH215="день_1",
$BP215*$BL215/($AX215-$AW215+1)*BB215*(DAY(EOMONTH(BB$15,0))),
$DH215="день_2",
$BP215/30*MAX(MIN($AX215,EOMONTH(BB$15,0))-MAX($AW215,BB$15)+1,),
$DH215="раб.день",
$BP215/30*(IFERROR(
_xlfn.LET(_xlpm.VD,
CHOOSE(
{1;2;3;4;5;6;7;8;9;10;11;12;13;14;15;16;17;18},
45658,45659,45660,45661,45662,45663,45664,45665,45711,45724,45778,45779,45785,45786,45820,45821,45965,46022),
_xlfn.LET(_xlpm.DD,
MAX(MIN($AX215,EOMONTH(BB$15,0))-MAX($AW215,BB$15),),
_xlfn.IFS(
AND(MONTH($AW215)=MONTH(BB$15),MONTH($AX215)&lt;&gt;MONTH(BB$15)),
NETWORKDAYS.INTL($AW215,$AW215+_xlpm.DD,1,_xlpm.VD),
AND(MONTH($AW215)&lt;&gt;MONTH(BB$15),MONTH($AX215)=MONTH(BB$15)),
NETWORKDAYS.INTL(($AX215)-_xlpm.DD,$AX215,1,_xlpm.VD),
AND(MONTH($AW215)&lt;MONTH(BB$15),MONTH($AX215)&gt;MONTH(BB$15)),
NETWORKDAYS.INTL((EOMONTH(BB$15-1,1))-_xlpm.DD,EOMONTH(BB$15-1,1),1,_xlpm.VD),
AND(MONTH($AW215)=MONTH(BB$15),MONTH($AX215)=MONTH(BB$15)),
NETWORKDAYS.INTL($AW215,$AX215,1,_xlpm.VD)))),0)),
$DH215="месяц",
$BP215*BB215,
$DH215="неделя",
$BP215*BB215/7*(ROUNDUP((DAY(EOMONTH(BB$15,0)))/4,0))),
0)</f>
        <v/>
      </c>
      <c r="BT215" s="125">
        <f t="array" ref="BT215">
IFERROR(
_xlfn.IFS(
$DH215="день_1",
$BP215*$BL215/($AX215-$AW215+1)*BC215*(DAY(EOMONTH(BC$15,0))),
$DH215="день_2",
$BP215/30*MAX(MIN($AX215,EOMONTH(BC$15,0))-MAX($AW215,BC$15)+1,),
$DH215="раб.день",
$BP215/30*(IFERROR(
_xlfn.LET(_xlpm.VD,
CHOOSE(
{1;2;3;4;5;6;7;8;9;10;11;12;13;14;15;16;17;18},
45658,45659,45660,45661,45662,45663,45664,45665,45711,45724,45778,45779,45785,45786,45820,45821,45965,46022),
_xlfn.LET(_xlpm.DD,
MAX(MIN($AX215,EOMONTH(BC$15,0))-MAX($AW215,BC$15),),
_xlfn.IFS(
AND(MONTH($AW215)=MONTH(BC$15),MONTH($AX215)&lt;&gt;MONTH(BC$15)),
NETWORKDAYS.INTL($AW215,$AW215+_xlpm.DD,1,_xlpm.VD),
AND(MONTH($AW215)&lt;&gt;MONTH(BC$15),MONTH($AX215)=MONTH(BC$15)),
NETWORKDAYS.INTL(($AX215)-_xlpm.DD,$AX215,1,_xlpm.VD),
AND(MONTH($AW215)&lt;MONTH(BC$15),MONTH($AX215)&gt;MONTH(BC$15)),
NETWORKDAYS.INTL((EOMONTH(BC$15-1,1))-_xlpm.DD,EOMONTH(BC$15-1,1),1,_xlpm.VD),
AND(MONTH($AW215)=MONTH(BC$15),MONTH($AX215)=MONTH(BC$15)),
NETWORKDAYS.INTL($AW215,$AX215,1,_xlpm.VD)))),0)),
$DH215="месяц",
$BP215*BC215,
$DH215="неделя",
$BP215*BC215/7*(ROUNDUP((DAY(EOMONTH(BC$15,0)))/4,0))),
0)</f>
        <v/>
      </c>
      <c r="BU215" s="125">
        <f t="array" ref="BU215">
IFERROR(
_xlfn.IFS(
$DH215="день_1",
$BP215*$BL215/($AX215-$AW215+1)*BD215*(DAY(EOMONTH(BD$15,0))),
$DH215="день_2",
$BP215/30*MAX(MIN($AX215,EOMONTH(BD$15,0))-MAX($AW215,BD$15)+1,),
$DH215="раб.день",
$BP215/30*(IFERROR(
_xlfn.LET(_xlpm.VD,
CHOOSE(
{1;2;3;4;5;6;7;8;9;10;11;12;13;14;15;16;17;18},
45658,45659,45660,45661,45662,45663,45664,45665,45711,45724,45778,45779,45785,45786,45820,45821,45965,46022),
_xlfn.LET(_xlpm.DD,
MAX(MIN($AX215,EOMONTH(BD$15,0))-MAX($AW215,BD$15),),
_xlfn.IFS(
AND(MONTH($AW215)=MONTH(BD$15),MONTH($AX215)&lt;&gt;MONTH(BD$15)),
NETWORKDAYS.INTL($AW215,$AW215+_xlpm.DD,1,_xlpm.VD),
AND(MONTH($AW215)&lt;&gt;MONTH(BD$15),MONTH($AX215)=MONTH(BD$15)),
NETWORKDAYS.INTL(($AX215)-_xlpm.DD,$AX215,1,_xlpm.VD),
AND(MONTH($AW215)&lt;MONTH(BD$15),MONTH($AX215)&gt;MONTH(BD$15)),
NETWORKDAYS.INTL((EOMONTH(BD$15-1,1))-_xlpm.DD,EOMONTH(BD$15-1,1),1,_xlpm.VD),
AND(MONTH($AW215)=MONTH(BD$15),MONTH($AX215)=MONTH(BD$15)),
NETWORKDAYS.INTL($AW215,$AX215,1,_xlpm.VD)))),0)),
$DH215="месяц",
$BP215*BD215,
$DH215="неделя",
$BP215*BD215/7*(ROUNDUP((DAY(EOMONTH(BD$15,0)))/4,0))),
0)</f>
        <v/>
      </c>
      <c r="BV215" s="125">
        <f t="array" ref="BV215">
IFERROR(
_xlfn.IFS(
$DH215="день_1",
$BP215*$BL215/($AX215-$AW215+1)*BE215*(DAY(EOMONTH(BE$15,0))),
$DH215="день_2",
$BP215/30*MAX(MIN($AX215,EOMONTH(BE$15,0))-MAX($AW215,BE$15)+1,),
$DH215="раб.день",
$BP215/30*(IFERROR(
_xlfn.LET(_xlpm.VD,
CHOOSE(
{1;2;3;4;5;6;7;8;9;10;11;12;13;14;15;16;17;18},
45658,45659,45660,45661,45662,45663,45664,45665,45711,45724,45778,45779,45785,45786,45820,45821,45965,46022),
_xlfn.LET(_xlpm.DD,
MAX(MIN($AX215,EOMONTH(BE$15,0))-MAX($AW215,BE$15),),
_xlfn.IFS(
AND(MONTH($AW215)=MONTH(BE$15),MONTH($AX215)&lt;&gt;MONTH(BE$15)),
NETWORKDAYS.INTL($AW215,$AW215+_xlpm.DD,1,_xlpm.VD),
AND(MONTH($AW215)&lt;&gt;MONTH(BE$15),MONTH($AX215)=MONTH(BE$15)),
NETWORKDAYS.INTL(($AX215)-_xlpm.DD,$AX215,1,_xlpm.VD),
AND(MONTH($AW215)&lt;MONTH(BE$15),MONTH($AX215)&gt;MONTH(BE$15)),
NETWORKDAYS.INTL((EOMONTH(BE$15-1,1))-_xlpm.DD,EOMONTH(BE$15-1,1),1,_xlpm.VD),
AND(MONTH($AW215)=MONTH(BE$15),MONTH($AX215)=MONTH(BE$15)),
NETWORKDAYS.INTL($AW215,$AX215,1,_xlpm.VD)))),0)),
$DH215="месяц",
$BP215*BE215,
$DH215="неделя",
$BP215*BE215/7*(ROUNDUP((DAY(EOMONTH(BE$15,0)))/4,0))),
0)</f>
        <v/>
      </c>
      <c r="BW215" s="125">
        <f t="array" ref="BW215">
IFERROR(
_xlfn.IFS(
$DH215="день_1",
$BP215*$BL215/($AX215-$AW215+1)*BF215*(DAY(EOMONTH(BF$15,0))),
$DH215="день_2",
$BP215/30*MAX(MIN($AX215,EOMONTH(BF$15,0))-MAX($AW215,BF$15)+1,),
$DH215="раб.день",
$BP215/30*(IFERROR(
_xlfn.LET(_xlpm.VD,
CHOOSE(
{1;2;3;4;5;6;7;8;9;10;11;12;13;14;15;16;17;18},
45658,45659,45660,45661,45662,45663,45664,45665,45711,45724,45778,45779,45785,45786,45820,45821,45965,46022),
_xlfn.LET(_xlpm.DD,
MAX(MIN($AX215,EOMONTH(BF$15,0))-MAX($AW215,BF$15),),
_xlfn.IFS(
AND(MONTH($AW215)=MONTH(BF$15),MONTH($AX215)&lt;&gt;MONTH(BF$15)),
NETWORKDAYS.INTL($AW215,$AW215+_xlpm.DD,1,_xlpm.VD),
AND(MONTH($AW215)&lt;&gt;MONTH(BF$15),MONTH($AX215)=MONTH(BF$15)),
NETWORKDAYS.INTL(($AX215)-_xlpm.DD,$AX215,1,_xlpm.VD),
AND(MONTH($AW215)&lt;MONTH(BF$15),MONTH($AX215)&gt;MONTH(BF$15)),
NETWORKDAYS.INTL((EOMONTH(BF$15-1,1))-_xlpm.DD,EOMONTH(BF$15-1,1),1,_xlpm.VD),
AND(MONTH($AW215)=MONTH(BF$15),MONTH($AX215)=MONTH(BF$15)),
NETWORKDAYS.INTL($AW215,$AX215,1,_xlpm.VD)))),0)),
$DH215="месяц",
$BP215*BF215,
$DH215="неделя",
$BP215*BF215/7*(ROUNDUP((DAY(EOMONTH(BF$15,0)))/4,0))),
0)</f>
        <v/>
      </c>
      <c r="BX215" s="125">
        <f t="array" ref="BX215">
IFERROR(
_xlfn.IFS(
$DH215="день_1",
$BP215*$BL215/($AX215-$AW215+1)*BG215*(DAY(EOMONTH(BG$15,0))),
$DH215="день_2",
$BP215/30*MAX(MIN($AX215,EOMONTH(BG$15,0))-MAX($AW215,BG$15)+1,),
$DH215="раб.день",
$BP215/30*(IFERROR(
_xlfn.LET(_xlpm.VD,
CHOOSE(
{1;2;3;4;5;6;7;8;9;10;11;12;13;14;15;16;17;18},
45658,45659,45660,45661,45662,45663,45664,45665,45711,45724,45778,45779,45785,45786,45820,45821,45965,46022),
_xlfn.LET(_xlpm.DD,
MAX(MIN($AX215,EOMONTH(BG$15,0))-MAX($AW215,BG$15),),
_xlfn.IFS(
AND(MONTH($AW215)=MONTH(BG$15),MONTH($AX215)&lt;&gt;MONTH(BG$15)),
NETWORKDAYS.INTL($AW215,$AW215+_xlpm.DD,1,_xlpm.VD),
AND(MONTH($AW215)&lt;&gt;MONTH(BG$15),MONTH($AX215)=MONTH(BG$15)),
NETWORKDAYS.INTL(($AX215)-_xlpm.DD,$AX215,1,_xlpm.VD),
AND(MONTH($AW215)&lt;MONTH(BG$15),MONTH($AX215)&gt;MONTH(BG$15)),
NETWORKDAYS.INTL((EOMONTH(BG$15-1,1))-_xlpm.DD,EOMONTH(BG$15-1,1),1,_xlpm.VD),
AND(MONTH($AW215)=MONTH(BG$15),MONTH($AX215)=MONTH(BG$15)),
NETWORKDAYS.INTL($AW215,$AX215,1,_xlpm.VD)))),0)),
$DH215="месяц",
$BP215*BG215,
$DH215="неделя",
$BP215*BG215/7*(ROUNDUP((DAY(EOMONTH(BG$15,0)))/4,0))),
0)</f>
        <v/>
      </c>
      <c r="BY215" s="125">
        <f t="array" ref="BY215">
IFERROR(
_xlfn.IFS(
$DH215="день_1",
$BP215*$BL215/($AX215-$AW215+1)*BH215*(DAY(EOMONTH(BH$15,0))),
$DH215="день_2",
$BP215/30*MAX(MIN($AX215,EOMONTH(BH$15,0))-MAX($AW215,BH$15)+1,),
$DH215="раб.день",
$BP215/30*(IFERROR(
_xlfn.LET(_xlpm.VD,
CHOOSE(
{1;2;3;4;5;6;7;8;9;10;11;12;13;14;15;16;17;18},
45658,45659,45660,45661,45662,45663,45664,45665,45711,45724,45778,45779,45785,45786,45820,45821,45965,46022),
_xlfn.LET(_xlpm.DD,
MAX(MIN($AX215,EOMONTH(BH$15,0))-MAX($AW215,BH$15),),
_xlfn.IFS(
AND(MONTH($AW215)=MONTH(BH$15),MONTH($AX215)&lt;&gt;MONTH(BH$15)),
NETWORKDAYS.INTL($AW215,$AW215+_xlpm.DD,1,_xlpm.VD),
AND(MONTH($AW215)&lt;&gt;MONTH(BH$15),MONTH($AX215)=MONTH(BH$15)),
NETWORKDAYS.INTL(($AX215)-_xlpm.DD,$AX215,1,_xlpm.VD),
AND(MONTH($AW215)&lt;MONTH(BH$15),MONTH($AX215)&gt;MONTH(BH$15)),
NETWORKDAYS.INTL((EOMONTH(BH$15-1,1))-_xlpm.DD,EOMONTH(BH$15-1,1),1,_xlpm.VD),
AND(MONTH($AW215)=MONTH(BH$15),MONTH($AX215)=MONTH(BH$15)),
NETWORKDAYS.INTL($AW215,$AX215,1,_xlpm.VD)))),0)),
$DH215="месяц",
$BP215*BH215,
$DH215="неделя",
$BP215*BH215/7*(ROUNDUP((DAY(EOMONTH(BH$15,0)))/4,0))),
0)</f>
        <v/>
      </c>
      <c r="BZ215" s="125">
        <f t="array" ref="BZ215">
IFERROR(
_xlfn.IFS(
$DH215="день_1",
$BP215*$BL215/($AX215-$AW215+1)*BI215*(DAY(EOMONTH(BI$15,0))),
$DH215="день_2",
$BP215/30*MAX(MIN($AX215,EOMONTH(BI$15,0))-MAX($AW215,BI$15)+1,),
$DH215="раб.день",
$BP215/30*(IFERROR(
_xlfn.LET(_xlpm.VD,
CHOOSE(
{1;2;3;4;5;6;7;8;9;10;11;12;13;14;15;16;17;18},
45658,45659,45660,45661,45662,45663,45664,45665,45711,45724,45778,45779,45785,45786,45820,45821,45965,46022),
_xlfn.LET(_xlpm.DD,
MAX(MIN($AX215,EOMONTH(BI$15,0))-MAX($AW215,BI$15),),
_xlfn.IFS(
AND(MONTH($AW215)=MONTH(BI$15),MONTH($AX215)&lt;&gt;MONTH(BI$15)),
NETWORKDAYS.INTL($AW215,$AW215+_xlpm.DD,1,_xlpm.VD),
AND(MONTH($AW215)&lt;&gt;MONTH(BI$15),MONTH($AX215)=MONTH(BI$15)),
NETWORKDAYS.INTL(($AX215)-_xlpm.DD,$AX215,1,_xlpm.VD),
AND(MONTH($AW215)&lt;MONTH(BI$15),MONTH($AX215)&gt;MONTH(BI$15)),
NETWORKDAYS.INTL((EOMONTH(BI$15-1,1))-_xlpm.DD,EOMONTH(BI$15-1,1),1,_xlpm.VD),
AND(MONTH($AW215)=MONTH(BI$15),MONTH($AX215)=MONTH(BI$15)),
NETWORKDAYS.INTL($AW215,$AX215,1,_xlpm.VD)))),0)),
$DH215="месяц",
$BP215*BI215,
$DH215="неделя",
$BP215*BI215/7*(ROUNDUP((DAY(EOMONTH(BI$15,0)))/4,0))),
0)</f>
        <v/>
      </c>
      <c r="CA215" s="125">
        <f t="array" ref="CA215">
IFERROR(
_xlfn.IFS(
$DH215="день_1",
$BP215*$BL215/($AX215-$AW215+1)*BJ215*(DAY(EOMONTH(BJ$15,0))),
$DH215="день_2",
$BP215/30*MAX(MIN($AX215,EOMONTH(BJ$15,0))-MAX($AW215,BJ$15)+1,),
$DH215="раб.день",
$BP215/30*(IFERROR(
_xlfn.LET(_xlpm.VD,
CHOOSE(
{1;2;3;4;5;6;7;8;9;10;11;12;13;14;15;16;17;18},
45658,45659,45660,45661,45662,45663,45664,45665,45711,45724,45778,45779,45785,45786,45820,45821,45965,46022),
_xlfn.LET(_xlpm.DD,
MAX(MIN($AX215,EOMONTH(BJ$15,0))-MAX($AW215,BJ$15),),
_xlfn.IFS(
AND(MONTH($AW215)=MONTH(BJ$15),MONTH($AX215)&lt;&gt;MONTH(BJ$15)),
NETWORKDAYS.INTL($AW215,$AW215+_xlpm.DD,1,_xlpm.VD),
AND(MONTH($AW215)&lt;&gt;MONTH(BJ$15),MONTH($AX215)=MONTH(BJ$15)),
NETWORKDAYS.INTL(($AX215)-_xlpm.DD,$AX215,1,_xlpm.VD),
AND(MONTH($AW215)&lt;MONTH(BJ$15),MONTH($AX215)&gt;MONTH(BJ$15)),
NETWORKDAYS.INTL((EOMONTH(BJ$15-1,1))-_xlpm.DD,EOMONTH(BJ$15-1,1),1,_xlpm.VD),
AND(MONTH($AW215)=MONTH(BJ$15),MONTH($AX215)=MONTH(BJ$15)),
NETWORKDAYS.INTL($AW215,$AX215,1,_xlpm.VD)))),0)),
$DH215="месяц",
$BP215*BJ215,
$DH215="неделя",
$BP215*BJ215/7*(ROUNDUP((DAY(EOMONTH(BJ$15,0)))/4,0))),
0)</f>
        <v/>
      </c>
      <c r="CB215" s="125">
        <f t="array" ref="CB215">
IFERROR(
_xlfn.IFS(
$DH215="день_1",
$BP215*$BL215/($AX215-$AW215+1)*BK215*(DAY(EOMONTH(BK$15,0))),
$DH215="день_2",
$BP215/30*MAX(MIN($AX215,EOMONTH(BK$15,0))-MAX($AW215,BK$15)+1,),
$DH215="раб.день",
$BP215/30*(IFERROR(
_xlfn.LET(_xlpm.VD,
CHOOSE(
{1;2;3;4;5;6;7;8;9;10;11;12;13;14;15;16;17;18},
45658,45659,45660,45661,45662,45663,45664,45665,45711,45724,45778,45779,45785,45786,45820,45821,45965,46022),
_xlfn.LET(_xlpm.DD,
MAX(MIN($AX215,EOMONTH(BK$15,0))-MAX($AW215,BK$15),),
_xlfn.IFS(
AND(MONTH($AW215)=MONTH(BK$15),MONTH($AX215)&lt;&gt;MONTH(BK$15)),
NETWORKDAYS.INTL($AW215,$AW215+_xlpm.DD,1,_xlpm.VD),
AND(MONTH($AW215)&lt;&gt;MONTH(BK$15),MONTH($AX215)=MONTH(BK$15)),
NETWORKDAYS.INTL(($AX215)-_xlpm.DD,$AX215,1,_xlpm.VD),
AND(MONTH($AW215)&lt;MONTH(BK$15),MONTH($AX215)&gt;MONTH(BK$15)),
NETWORKDAYS.INTL((EOMONTH(BK$15-1,1))-_xlpm.DD,EOMONTH(BK$15-1,1),1,_xlpm.VD),
AND(MONTH($AW215)=MONTH(BK$15),MONTH($AX215)=MONTH(BK$15)),
NETWORKDAYS.INTL($AW215,$AX215,1,_xlpm.VD)))),0)),
$DH215="месяц",
$BP215*BK215,
$DH215="неделя",
$BP215*BK215/7*(ROUNDUP((DAY(EOMONTH(BK$15,0)))/4,0))),
0)</f>
        <v/>
      </c>
      <c r="CC215" s="125">
        <f>SUM($BQ215:$CB215)</f>
        <v/>
      </c>
      <c r="CD215" s="126">
        <f>SUM($EH215:$EH215)</f>
        <v/>
      </c>
      <c r="CE215" s="126">
        <f>$CD215*$AB215</f>
        <v/>
      </c>
      <c r="CF215" s="126">
        <f>SUM($EK215:$EK215)</f>
        <v/>
      </c>
      <c r="CG215" s="126">
        <f>$CF215*$AB215</f>
        <v/>
      </c>
      <c r="CH215" s="126">
        <f>SUM($CC215,$CE215,$CG215)</f>
        <v/>
      </c>
      <c r="CI215" s="126">
        <f>$CH215*(1+$CM215)</f>
        <v/>
      </c>
      <c r="CJ215" s="127" t="n">
        <v>0</v>
      </c>
      <c r="CK215" s="126">
        <f>SUM($CH215:$CH215)*(1+$CJ215)</f>
        <v/>
      </c>
      <c r="CL215" s="126">
        <f>SUM($CH215:$CH215)*(1+$CM215)</f>
        <v/>
      </c>
      <c r="CM215" s="59" t="inlineStr">
        <is>
          <t>20%</t>
        </is>
      </c>
      <c r="CN215" s="59" t="n"/>
      <c r="CO215" s="72" t="n"/>
      <c r="CP215" s="59" t="n"/>
      <c r="CQ215" s="73" t="n"/>
      <c r="CR215" s="73" t="n"/>
      <c r="CS215" s="73" t="n"/>
      <c r="CT215" s="72" t="n"/>
      <c r="CU215" s="79" t="inlineStr">
        <is>
          <t> </t>
        </is>
      </c>
      <c r="CV215" s="60" t="n"/>
      <c r="CW215" s="60" t="n"/>
      <c r="CX215" s="60" t="n"/>
      <c r="CY215" s="127">
        <f>IFERROR(($CC215-$EE215)/($EE215/(1-$DQ215)),0)</f>
        <v/>
      </c>
      <c r="CZ215" s="127">
        <f>IFERROR(1-$EI215/($CE215),0)</f>
        <v/>
      </c>
      <c r="DA215" s="127">
        <f>IFERROR(1-$EL215/($CG215),0)</f>
        <v/>
      </c>
      <c r="DB215" s="126">
        <f>ROUND(IFERROR(($CI215/(1+$CM215)-$EN215),0),2)</f>
        <v/>
      </c>
      <c r="DC215" s="128" t="n"/>
      <c r="DD215" s="125" t="n"/>
      <c r="DE215" s="75" t="n">
        <v>0</v>
      </c>
      <c r="DF215" s="128" t="n"/>
      <c r="DG215" s="125">
        <f>IF($DC215=0,0,$DD215*($DC215*100%-$DE215*$DF215))*SUM($AB215:$AB215)</f>
        <v/>
      </c>
      <c r="DH215" s="129" t="inlineStr">
        <is>
          <t>месяц</t>
        </is>
      </c>
      <c r="DI215" s="130">
        <f t="array" ref="DI215">IFERROR(
IF($ES215="LisChannel",
(ROUND(((INDEX({174.625;153.888888888889;130.972222222222},MATCH($AI215,{2;3;4}),0))*$AG215*$AI215),2)),0),0)</f>
        <v/>
      </c>
      <c r="DJ215" s="130">
        <f>
_xlfn.LET(_xlpm.X,
IFERROR(
IF($ES215="НовиковТВ",
(_xlfn.LET(_xlpm.NTV,
_xlfn.LET(_xlpm.MIN,350000,
IF(SUMIFS($DI:$DI,$ES:$ES,"НовиковТВ")&lt;=_xlpm.MIN,
(SUMIFS($DI:$DI,$ES:$ES,"НовиковТВ")/(COUNTIFS($ES:$ES,"НовиковТВ")))*_xlpm.MIN/SUMIFS($DI:$DI,$ES:$ES,"НовиковТВ"),
DI215)),
_xlpm.NTV+$DG215/(1-(1-(_xlpm.NTV)*(1-$DL215)*(1-$DM215)*(1-$DN215)*(1-$DO215)*(1-$DP215)/_xlpm.NTV))))/(1+$EP215),
$DI215+$DG215/(1-(1-($DI215)*(1-$DL215)*(1-$DM215)*(1-$DN215)*(1-$DO215)*(1-$DP215)/$DI215))),
0),
_xlpm.X*(1+$CM215)*(1+$CW215)-_xlpm.X*(1+$CM215)+_xlpm.X)</f>
        <v/>
      </c>
      <c r="DK215" s="125" t="inlineStr">
        <is>
          <t>послед.</t>
        </is>
      </c>
      <c r="DL215" s="63" t="n">
        <v>0</v>
      </c>
      <c r="DM215" s="63" t="n">
        <v>0</v>
      </c>
      <c r="DN215" s="63" t="n">
        <v>0</v>
      </c>
      <c r="DO215" s="63" t="n">
        <v>0</v>
      </c>
      <c r="DP215" s="63" t="n">
        <v>0</v>
      </c>
      <c r="DQ215" s="63">
        <f t="array" ref="DQ215">IFERROR(_xlfn.IFS(
$DK215="послед.",1-(1-$DL215)*(1-$DM215)*(1-$DN215)*(1-$DO215)*(1-$DP215),
$DK215="сумм.",$DL215+$DM215+$DN215+$DO215+$DP215),
0)</f>
        <v/>
      </c>
      <c r="DR215" s="125">
        <f t="array" ref="DR215">
IFERROR(
_xlfn.IFS(
$BL215=0,
0,
$BL215&gt;0,
_xlfn.IFS($DK215="послед.",
$DJ215*(1-$DL215)*(1-$DM215)*(1-$DN215)*(1-$DO215)*(1-$DP215),
$DK215="сумм.",
$DJ215*(1-($DL215+$DM215+$DN215+$DO215+$DP215)))),0)</f>
        <v/>
      </c>
      <c r="DS215" s="125">
        <f t="array" ref="DS215">
IFERROR(_xlfn.IFS(
$DH215="день_1",
$DR215*$BL215/($AX215-$AW215+1)*AZ215*(DAY(EOMONTH(AZ$15,0))),
$DH215="день_2",
$DR215/30*MAX(MIN($AX215,EOMONTH(AZ$15,0))-MAX($AW215,AZ$15)+1,),
$DH215="раб.день",
$DR215/30*(IFERROR(
_xlfn.LET(_xlpm.VD,
CHOOSE(
{1;2;3;4;5;6;7;8;9;10;11;12;13;14;15;16;17;18},
45658,45659,45660,45661,45662,45663,45664,45665,45711,45724,45778,45779,45785,45786,45820,45821,45965,46022),
_xlfn.LET(_xlpm.DD,
MAX(MIN($AX215,EOMONTH(AZ$15,0))-MAX($AW215,AZ$15),),
_xlfn.IFS(
AND(MONTH($AW215)=MONTH(AZ$15),MONTH($AX215)&lt;&gt;MONTH(AZ$15)),
NETWORKDAYS.INTL($AW215,$AW215+_xlpm.DD,1,_xlpm.VD),
AND(MONTH($AW215)&lt;&gt;MONTH(AZ$15),MONTH($AX215)=MONTH(AZ$15)),
NETWORKDAYS.INTL(($AX215)-_xlpm.DD,$AX215,1,_xlpm.VD),
AND(MONTH($AW215)&lt;MONTH(AZ$15),MONTH($AX215)&gt;MONTH(AZ$15)),
NETWORKDAYS.INTL((EOMONTH(AZ$15-1,1))-_xlpm.DD,EOMONTH(AZ$15-1,1),1,_xlpm.VD),
AND(MONTH($AW215)=MONTH(AZ$15),MONTH($AX215)=MONTH(AZ$15)),
NETWORKDAYS.INTL($AW215,$AX215,1,_xlpm.VD)))),0)),
$DH215="месяц",
$DR215*AZ215,
$DH215="неделя",
$DR215*AZ215/7*(ROUNDUP((DAY(EOMONTH(AZ$15,0)))/4,0))),
0)</f>
        <v/>
      </c>
      <c r="DT215" s="125">
        <f t="array" ref="DT215">
IFERROR(_xlfn.IFS(
$DH215="день_1",
$DR215*$BL215/($AX215-$AW215+1)*BA215*(DAY(EOMONTH(BA$15,0))),
$DH215="день_2",
$DR215/30*MAX(MIN($AX215,EOMONTH(BA$15,0))-MAX($AW215,BA$15)+1,),
$DH215="раб.день",
$DR215/30*(IFERROR(
_xlfn.LET(_xlpm.VD,
CHOOSE(
{1;2;3;4;5;6;7;8;9;10;11;12;13;14;15;16;17;18},
45658,45659,45660,45661,45662,45663,45664,45665,45711,45724,45778,45779,45785,45786,45820,45821,45965,46022),
_xlfn.LET(_xlpm.DD,
MAX(MIN($AX215,EOMONTH(BA$15,0))-MAX($AW215,BA$15),),
_xlfn.IFS(
AND(MONTH($AW215)=MONTH(BA$15),MONTH($AX215)&lt;&gt;MONTH(BA$15)),
NETWORKDAYS.INTL($AW215,$AW215+_xlpm.DD,1,_xlpm.VD),
AND(MONTH($AW215)&lt;&gt;MONTH(BA$15),MONTH($AX215)=MONTH(BA$15)),
NETWORKDAYS.INTL(($AX215)-_xlpm.DD,$AX215,1,_xlpm.VD),
AND(MONTH($AW215)&lt;MONTH(BA$15),MONTH($AX215)&gt;MONTH(BA$15)),
NETWORKDAYS.INTL((EOMONTH(BA$15-1,1))-_xlpm.DD,EOMONTH(BA$15-1,1),1,_xlpm.VD),
AND(MONTH($AW215)=MONTH(BA$15),MONTH($AX215)=MONTH(BA$15)),
NETWORKDAYS.INTL($AW215,$AX215,1,_xlpm.VD)))),0)),
$DH215="месяц",
$DR215*BA215,
$DH215="неделя",
$DR215*BA215/7*(ROUNDUP((DAY(EOMONTH(BA$15,0)))/4,0))),
0)</f>
        <v/>
      </c>
      <c r="DU215" s="125">
        <f t="array" ref="DU215">
IFERROR(_xlfn.IFS(
$DH215="день_1",
$DR215*$BL215/($AX215-$AW215+1)*BB215*(DAY(EOMONTH(BB$15,0))),
$DH215="день_2",
$DR215/30*MAX(MIN($AX215,EOMONTH(BB$15,0))-MAX($AW215,BB$15)+1,),
$DH215="раб.день",
$DR215/30*(IFERROR(
_xlfn.LET(_xlpm.VD,
CHOOSE(
{1;2;3;4;5;6;7;8;9;10;11;12;13;14;15;16;17;18},
45658,45659,45660,45661,45662,45663,45664,45665,45711,45724,45778,45779,45785,45786,45820,45821,45965,46022),
_xlfn.LET(_xlpm.DD,
MAX(MIN($AX215,EOMONTH(BB$15,0))-MAX($AW215,BB$15),),
_xlfn.IFS(
AND(MONTH($AW215)=MONTH(BB$15),MONTH($AX215)&lt;&gt;MONTH(BB$15)),
NETWORKDAYS.INTL($AW215,$AW215+_xlpm.DD,1,_xlpm.VD),
AND(MONTH($AW215)&lt;&gt;MONTH(BB$15),MONTH($AX215)=MONTH(BB$15)),
NETWORKDAYS.INTL(($AX215)-_xlpm.DD,$AX215,1,_xlpm.VD),
AND(MONTH($AW215)&lt;MONTH(BB$15),MONTH($AX215)&gt;MONTH(BB$15)),
NETWORKDAYS.INTL((EOMONTH(BB$15-1,1))-_xlpm.DD,EOMONTH(BB$15-1,1),1,_xlpm.VD),
AND(MONTH($AW215)=MONTH(BB$15),MONTH($AX215)=MONTH(BB$15)),
NETWORKDAYS.INTL($AW215,$AX215,1,_xlpm.VD)))),0)),
$DH215="месяц",
$DR215*BB215,
$DH215="неделя",
$DR215*BB215/7*(ROUNDUP((DAY(EOMONTH(BB$15,0)))/4,0))),
0)</f>
        <v/>
      </c>
      <c r="DV215" s="125">
        <f t="array" ref="DV215">
IFERROR(_xlfn.IFS(
$DH215="день_1",
$DR215*$BL215/($AX215-$AW215+1)*BC215*(DAY(EOMONTH(BC$15,0))),
$DH215="день_2",
$DR215/30*MAX(MIN($AX215,EOMONTH(BC$15,0))-MAX($AW215,BC$15)+1,),
$DH215="раб.день",
$DR215/30*(IFERROR(
_xlfn.LET(_xlpm.VD,
CHOOSE(
{1;2;3;4;5;6;7;8;9;10;11;12;13;14;15;16;17;18},
45658,45659,45660,45661,45662,45663,45664,45665,45711,45724,45778,45779,45785,45786,45820,45821,45965,46022),
_xlfn.LET(_xlpm.DD,
MAX(MIN($AX215,EOMONTH(BC$15,0))-MAX($AW215,BC$15),),
_xlfn.IFS(
AND(MONTH($AW215)=MONTH(BC$15),MONTH($AX215)&lt;&gt;MONTH(BC$15)),
NETWORKDAYS.INTL($AW215,$AW215+_xlpm.DD,1,_xlpm.VD),
AND(MONTH($AW215)&lt;&gt;MONTH(BC$15),MONTH($AX215)=MONTH(BC$15)),
NETWORKDAYS.INTL(($AX215)-_xlpm.DD,$AX215,1,_xlpm.VD),
AND(MONTH($AW215)&lt;MONTH(BC$15),MONTH($AX215)&gt;MONTH(BC$15)),
NETWORKDAYS.INTL((EOMONTH(BC$15-1,1))-_xlpm.DD,EOMONTH(BC$15-1,1),1,_xlpm.VD),
AND(MONTH($AW215)=MONTH(BC$15),MONTH($AX215)=MONTH(BC$15)),
NETWORKDAYS.INTL($AW215,$AX215,1,_xlpm.VD)))),0)),
$DH215="месяц",
$DR215*BC215,
$DH215="неделя",
$DR215*BC215/7*(ROUNDUP((DAY(EOMONTH(BC$15,0)))/4,0))),
0)</f>
        <v/>
      </c>
      <c r="DW215" s="125">
        <f t="array" ref="DW215">
IFERROR(_xlfn.IFS(
$DH215="день_1",
$DR215*$BL215/($AX215-$AW215+1)*BD215*(DAY(EOMONTH(BD$15,0))),
$DH215="день_2",
$DR215/30*MAX(MIN($AX215,EOMONTH(BD$15,0))-MAX($AW215,BD$15)+1,),
$DH215="раб.день",
$DR215/30*(IFERROR(
_xlfn.LET(_xlpm.VD,
CHOOSE(
{1;2;3;4;5;6;7;8;9;10;11;12;13;14;15;16;17;18},
45658,45659,45660,45661,45662,45663,45664,45665,45711,45724,45778,45779,45785,45786,45820,45821,45965,46022),
_xlfn.LET(_xlpm.DD,
MAX(MIN($AX215,EOMONTH(BD$15,0))-MAX($AW215,BD$15),),
_xlfn.IFS(
AND(MONTH($AW215)=MONTH(BD$15),MONTH($AX215)&lt;&gt;MONTH(BD$15)),
NETWORKDAYS.INTL($AW215,$AW215+_xlpm.DD,1,_xlpm.VD),
AND(MONTH($AW215)&lt;&gt;MONTH(BD$15),MONTH($AX215)=MONTH(BD$15)),
NETWORKDAYS.INTL(($AX215)-_xlpm.DD,$AX215,1,_xlpm.VD),
AND(MONTH($AW215)&lt;MONTH(BD$15),MONTH($AX215)&gt;MONTH(BD$15)),
NETWORKDAYS.INTL((EOMONTH(BD$15-1,1))-_xlpm.DD,EOMONTH(BD$15-1,1),1,_xlpm.VD),
AND(MONTH($AW215)=MONTH(BD$15),MONTH($AX215)=MONTH(BD$15)),
NETWORKDAYS.INTL($AW215,$AX215,1,_xlpm.VD)))),0)),
$DH215="месяц",
$DR215*BD215,
$DH215="неделя",
$DR215*BD215/7*(ROUNDUP((DAY(EOMONTH(BD$15,0)))/4,0))),
0)</f>
        <v/>
      </c>
      <c r="DX215" s="125">
        <f t="array" ref="DX215">
IFERROR(_xlfn.IFS(
$DH215="день_1",
$DR215*$BL215/($AX215-$AW215+1)*BE215*(DAY(EOMONTH(BE$15,0))),
$DH215="день_2",
$DR215/30*MAX(MIN($AX215,EOMONTH(BE$15,0))-MAX($AW215,BE$15)+1,),
$DH215="раб.день",
$DR215/30*(IFERROR(
_xlfn.LET(_xlpm.VD,
CHOOSE(
{1;2;3;4;5;6;7;8;9;10;11;12;13;14;15;16;17;18},
45658,45659,45660,45661,45662,45663,45664,45665,45711,45724,45778,45779,45785,45786,45820,45821,45965,46022),
_xlfn.LET(_xlpm.DD,
MAX(MIN($AX215,EOMONTH(BE$15,0))-MAX($AW215,BE$15),),
_xlfn.IFS(
AND(MONTH($AW215)=MONTH(BE$15),MONTH($AX215)&lt;&gt;MONTH(BE$15)),
NETWORKDAYS.INTL($AW215,$AW215+_xlpm.DD,1,_xlpm.VD),
AND(MONTH($AW215)&lt;&gt;MONTH(BE$15),MONTH($AX215)=MONTH(BE$15)),
NETWORKDAYS.INTL(($AX215)-_xlpm.DD,$AX215,1,_xlpm.VD),
AND(MONTH($AW215)&lt;MONTH(BE$15),MONTH($AX215)&gt;MONTH(BE$15)),
NETWORKDAYS.INTL((EOMONTH(BE$15-1,1))-_xlpm.DD,EOMONTH(BE$15-1,1),1,_xlpm.VD),
AND(MONTH($AW215)=MONTH(BE$15),MONTH($AX215)=MONTH(BE$15)),
NETWORKDAYS.INTL($AW215,$AX215,1,_xlpm.VD)))),0)),
$DH215="месяц",
$DR215*BE215,
$DH215="неделя",
$DR215*BE215/7*(ROUNDUP((DAY(EOMONTH(BE$15,0)))/4,0))),
0)</f>
        <v/>
      </c>
      <c r="DY215" s="125">
        <f t="array" ref="DY215">
IFERROR(_xlfn.IFS(
$DH215="день_1",
$DR215*$BL215/($AX215-$AW215+1)*BF215*(DAY(EOMONTH(BF$15,0))),
$DH215="день_2",
$DR215/30*MAX(MIN($AX215,EOMONTH(BF$15,0))-MAX($AW215,BF$15)+1,),
$DH215="раб.день",
$DR215/30*(IFERROR(
_xlfn.LET(_xlpm.VD,
CHOOSE(
{1;2;3;4;5;6;7;8;9;10;11;12;13;14;15;16;17;18},
45658,45659,45660,45661,45662,45663,45664,45665,45711,45724,45778,45779,45785,45786,45820,45821,45965,46022),
_xlfn.LET(_xlpm.DD,
MAX(MIN($AX215,EOMONTH(BF$15,0))-MAX($AW215,BF$15),),
_xlfn.IFS(
AND(MONTH($AW215)=MONTH(BF$15),MONTH($AX215)&lt;&gt;MONTH(BF$15)),
NETWORKDAYS.INTL($AW215,$AW215+_xlpm.DD,1,_xlpm.VD),
AND(MONTH($AW215)&lt;&gt;MONTH(BF$15),MONTH($AX215)=MONTH(BF$15)),
NETWORKDAYS.INTL(($AX215)-_xlpm.DD,$AX215,1,_xlpm.VD),
AND(MONTH($AW215)&lt;MONTH(BF$15),MONTH($AX215)&gt;MONTH(BF$15)),
NETWORKDAYS.INTL((EOMONTH(BF$15-1,1))-_xlpm.DD,EOMONTH(BF$15-1,1),1,_xlpm.VD),
AND(MONTH($AW215)=MONTH(BF$15),MONTH($AX215)=MONTH(BF$15)),
NETWORKDAYS.INTL($AW215,$AX215,1,_xlpm.VD)))),0)),
$DH215="месяц",
$DR215*BF215,
$DH215="неделя",
$DR215*BF215/7*(ROUNDUP((DAY(EOMONTH(BF$15,0)))/4,0))),
0)</f>
        <v/>
      </c>
      <c r="DZ215" s="125">
        <f t="array" ref="DZ215">
IFERROR(_xlfn.IFS(
$DH215="день_1",
$DR215*$BL215/($AX215-$AW215+1)*BG215*(DAY(EOMONTH(BG$15,0))),
$DH215="день_2",
$DR215/30*MAX(MIN($AX215,EOMONTH(BG$15,0))-MAX($AW215,BG$15)+1,),
$DH215="раб.день",
$DR215/30*(IFERROR(
_xlfn.LET(_xlpm.VD,
CHOOSE(
{1;2;3;4;5;6;7;8;9;10;11;12;13;14;15;16;17;18},
45658,45659,45660,45661,45662,45663,45664,45665,45711,45724,45778,45779,45785,45786,45820,45821,45965,46022),
_xlfn.LET(_xlpm.DD,
MAX(MIN($AX215,EOMONTH(BG$15,0))-MAX($AW215,BG$15),),
_xlfn.IFS(
AND(MONTH($AW215)=MONTH(BG$15),MONTH($AX215)&lt;&gt;MONTH(BG$15)),
NETWORKDAYS.INTL($AW215,$AW215+_xlpm.DD,1,_xlpm.VD),
AND(MONTH($AW215)&lt;&gt;MONTH(BG$15),MONTH($AX215)=MONTH(BG$15)),
NETWORKDAYS.INTL(($AX215)-_xlpm.DD,$AX215,1,_xlpm.VD),
AND(MONTH($AW215)&lt;MONTH(BG$15),MONTH($AX215)&gt;MONTH(BG$15)),
NETWORKDAYS.INTL((EOMONTH(BG$15-1,1))-_xlpm.DD,EOMONTH(BG$15-1,1),1,_xlpm.VD),
AND(MONTH($AW215)=MONTH(BG$15),MONTH($AX215)=MONTH(BG$15)),
NETWORKDAYS.INTL($AW215,$AX215,1,_xlpm.VD)))),0)),
$DH215="месяц",
$DR215*BG215,
$DH215="неделя",
$DR215*BG215/7*(ROUNDUP((DAY(EOMONTH(BG$15,0)))/4,0))),
0)</f>
        <v/>
      </c>
      <c r="EA215" s="125">
        <f t="array" ref="EA215">
IFERROR(_xlfn.IFS(
$DH215="день_1",
$DR215*$BL215/($AX215-$AW215+1)*BH215*(DAY(EOMONTH(BH$15,0))),
$DH215="день_2",
$DR215/30*MAX(MIN($AX215,EOMONTH(BH$15,0))-MAX($AW215,BH$15)+1,),
$DH215="раб.день",
$DR215/30*(IFERROR(
_xlfn.LET(_xlpm.VD,
CHOOSE(
{1;2;3;4;5;6;7;8;9;10;11;12;13;14;15;16;17;18},
45658,45659,45660,45661,45662,45663,45664,45665,45711,45724,45778,45779,45785,45786,45820,45821,45965,46022),
_xlfn.LET(_xlpm.DD,
MAX(MIN($AX215,EOMONTH(BH$15,0))-MAX($AW215,BH$15),),
_xlfn.IFS(
AND(MONTH($AW215)=MONTH(BH$15),MONTH($AX215)&lt;&gt;MONTH(BH$15)),
NETWORKDAYS.INTL($AW215,$AW215+_xlpm.DD,1,_xlpm.VD),
AND(MONTH($AW215)&lt;&gt;MONTH(BH$15),MONTH($AX215)=MONTH(BH$15)),
NETWORKDAYS.INTL(($AX215)-_xlpm.DD,$AX215,1,_xlpm.VD),
AND(MONTH($AW215)&lt;MONTH(BH$15),MONTH($AX215)&gt;MONTH(BH$15)),
NETWORKDAYS.INTL((EOMONTH(BH$15-1,1))-_xlpm.DD,EOMONTH(BH$15-1,1),1,_xlpm.VD),
AND(MONTH($AW215)=MONTH(BH$15),MONTH($AX215)=MONTH(BH$15)),
NETWORKDAYS.INTL($AW215,$AX215,1,_xlpm.VD)))),0)),
$DH215="месяц",
$DR215*BH215,
$DH215="неделя",
$DR215*BH215/7*(ROUNDUP((DAY(EOMONTH(BH$15,0)))/4,0))),
0)</f>
        <v/>
      </c>
      <c r="EB215" s="125">
        <f t="array" ref="EB215">
IFERROR(_xlfn.IFS(
$DH215="день_1",
$DR215*$BL215/($AX215-$AW215+1)*BI215*(DAY(EOMONTH(BI$15,0))),
$DH215="день_2",
$DR215/30*MAX(MIN($AX215,EOMONTH(BI$15,0))-MAX($AW215,BI$15)+1,),
$DH215="раб.день",
$DR215/30*(IFERROR(
_xlfn.LET(_xlpm.VD,
CHOOSE(
{1;2;3;4;5;6;7;8;9;10;11;12;13;14;15;16;17;18},
45658,45659,45660,45661,45662,45663,45664,45665,45711,45724,45778,45779,45785,45786,45820,45821,45965,46022),
_xlfn.LET(_xlpm.DD,
MAX(MIN($AX215,EOMONTH(BI$15,0))-MAX($AW215,BI$15),),
_xlfn.IFS(
AND(MONTH($AW215)=MONTH(BI$15),MONTH($AX215)&lt;&gt;MONTH(BI$15)),
NETWORKDAYS.INTL($AW215,$AW215+_xlpm.DD,1,_xlpm.VD),
AND(MONTH($AW215)&lt;&gt;MONTH(BI$15),MONTH($AX215)=MONTH(BI$15)),
NETWORKDAYS.INTL(($AX215)-_xlpm.DD,$AX215,1,_xlpm.VD),
AND(MONTH($AW215)&lt;MONTH(BI$15),MONTH($AX215)&gt;MONTH(BI$15)),
NETWORKDAYS.INTL((EOMONTH(BI$15-1,1))-_xlpm.DD,EOMONTH(BI$15-1,1),1,_xlpm.VD),
AND(MONTH($AW215)=MONTH(BI$15),MONTH($AX215)=MONTH(BI$15)),
NETWORKDAYS.INTL($AW215,$AX215,1,_xlpm.VD)))),0)),
$DH215="месяц",
$DR215*BI215,
$DH215="неделя",
$DR215*BI215/7*(ROUNDUP((DAY(EOMONTH(BI$15,0)))/4,0))),
0)</f>
        <v/>
      </c>
      <c r="EC215" s="125">
        <f t="array" ref="EC215">
IFERROR(_xlfn.IFS(
$DH215="день_1",
$DR215*$BL215/($AX215-$AW215+1)*BJ215*(DAY(EOMONTH(BJ$15,0))),
$DH215="день_2",
$DR215/30*MAX(MIN($AX215,EOMONTH(BJ$15,0))-MAX($AW215,BJ$15)+1,),
$DH215="раб.день",
$DR215/30*(IFERROR(
_xlfn.LET(_xlpm.VD,
CHOOSE(
{1;2;3;4;5;6;7;8;9;10;11;12;13;14;15;16;17;18},
45658,45659,45660,45661,45662,45663,45664,45665,45711,45724,45778,45779,45785,45786,45820,45821,45965,46022),
_xlfn.LET(_xlpm.DD,
MAX(MIN($AX215,EOMONTH(BJ$15,0))-MAX($AW215,BJ$15),),
_xlfn.IFS(
AND(MONTH($AW215)=MONTH(BJ$15),MONTH($AX215)&lt;&gt;MONTH(BJ$15)),
NETWORKDAYS.INTL($AW215,$AW215+_xlpm.DD,1,_xlpm.VD),
AND(MONTH($AW215)&lt;&gt;MONTH(BJ$15),MONTH($AX215)=MONTH(BJ$15)),
NETWORKDAYS.INTL(($AX215)-_xlpm.DD,$AX215,1,_xlpm.VD),
AND(MONTH($AW215)&lt;MONTH(BJ$15),MONTH($AX215)&gt;MONTH(BJ$15)),
NETWORKDAYS.INTL((EOMONTH(BJ$15-1,1))-_xlpm.DD,EOMONTH(BJ$15-1,1),1,_xlpm.VD),
AND(MONTH($AW215)=MONTH(BJ$15),MONTH($AX215)=MONTH(BJ$15)),
NETWORKDAYS.INTL($AW215,$AX215,1,_xlpm.VD)))),0)),
$DH215="месяц",
$DR215*BJ215,
$DH215="неделя",
$DR215*BJ215/7*(ROUNDUP((DAY(EOMONTH(BJ$15,0)))/4,0))),
0)</f>
        <v/>
      </c>
      <c r="ED215" s="125">
        <f t="array" ref="ED215">
IFERROR(_xlfn.IFS(
$DH215="день_1",
$DR215*$BL215/($AX215-$AW215+1)*BK215*(DAY(EOMONTH(BK$15,0))),
$DH215="день_2",
$DR215/30*MAX(MIN($AX215,EOMONTH(BK$15,0))-MAX($AW215,BK$15)+1,),
$DH215="раб.день",
$DR215/30*(IFERROR(
_xlfn.LET(_xlpm.VD,
CHOOSE(
{1;2;3;4;5;6;7;8;9;10;11;12;13;14;15;16;17;18},
45658,45659,45660,45661,45662,45663,45664,45665,45711,45724,45778,45779,45785,45786,45820,45821,45965,46022),
_xlfn.LET(_xlpm.DD,
MAX(MIN($AX215,EOMONTH(BK$15,0))-MAX($AW215,BK$15),),
_xlfn.IFS(
AND(MONTH($AW215)=MONTH(BK$15),MONTH($AX215)&lt;&gt;MONTH(BK$15)),
NETWORKDAYS.INTL($AW215,$AW215+_xlpm.DD,1,_xlpm.VD),
AND(MONTH($AW215)&lt;&gt;MONTH(BK$15),MONTH($AX215)=MONTH(BK$15)),
NETWORKDAYS.INTL(($AX215)-_xlpm.DD,$AX215,1,_xlpm.VD),
AND(MONTH($AW215)&lt;MONTH(BK$15),MONTH($AX215)&gt;MONTH(BK$15)),
NETWORKDAYS.INTL((EOMONTH(BK$15-1,1))-_xlpm.DD,EOMONTH(BK$15-1,1),1,_xlpm.VD),
AND(MONTH($AW215)=MONTH(BK$15),MONTH($AX215)=MONTH(BK$15)),
NETWORKDAYS.INTL($AW215,$AX215,1,_xlpm.VD)))),0)),
$DH215="месяц",
$DR215*BK215,
$DH215="неделя",
$DR215*BK215/7*(ROUNDUP((DAY(EOMONTH(BK$15,0)))/4,0))),
0)</f>
        <v/>
      </c>
      <c r="EE215" s="125">
        <f>SUM($DS215,$DT215,$DU215,$DV215,$DW215,$DX215,$DY215,$DZ215,$EA215,$EB215,$EC215,$ED215)</f>
        <v/>
      </c>
      <c r="EF215" s="125">
        <f>IFERROR(ROUND($EE215*(1+$EP215),2),0)</f>
        <v/>
      </c>
      <c r="EG215" s="128" t="n">
        <v>1</v>
      </c>
      <c r="EH215" s="126" t="n">
        <v>0</v>
      </c>
      <c r="EI215" s="126">
        <f>ROUND(SUM($EH215:$EH215)*SUM($AB215:$AB215)*$EG215,2)</f>
        <v/>
      </c>
      <c r="EJ215" s="126">
        <f>ROUND($EI215*(1+$EP215),2)</f>
        <v/>
      </c>
      <c r="EK215" s="126" t="n">
        <v>0</v>
      </c>
      <c r="EL215" s="126">
        <f>ROUND(SUM($EK215:$EK215)*SUM($AB215:$AB215)*$EG215,2)</f>
        <v/>
      </c>
      <c r="EM215" s="126">
        <f>ROUND($EL215*(1+$EP215),2)</f>
        <v/>
      </c>
      <c r="EN215" s="126">
        <f>SUM($EE215,$EI215,$EL215)</f>
        <v/>
      </c>
      <c r="EO215" s="126">
        <f>SUM($EF215,$EJ215,$EM215)</f>
        <v/>
      </c>
      <c r="EP215" s="59" t="inlineStr">
        <is>
          <t>20%</t>
        </is>
      </c>
      <c r="EQ215" s="59" t="n"/>
      <c r="ER215" s="60">
        <f t="array" ref="ER215">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MATCH(ES215,
{"AMS";"RussOutdoor";"HD Outdoor";"Ingroup";"IQ";"Ledproduction";"LisChannel";"Logic";"Media-PPL";"NovikovTV | НовиковТВ";"SMA";"SOK";"КрокусТВ | CrocusTV | IndoorTV";"Сити";"ТЯК Москва"},
0)),"")</f>
        <v/>
      </c>
      <c r="ES215" s="60" t="n"/>
      <c r="ET215" s="60">
        <f t="array" ref="ET215">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MATCH(ES215,
{"AMS";"RussOutdoor";"HD Outdoor";"Ingroup";"IQ";"Ledproduction";"LisChannel";"Logic";"Media-PPL";"NovikovTV | НовиковТВ";"SMA";"SOK";"КрокусТВ | CrocusTV | IndoorTV";"Сити";"ТЯК Москва"},
0)),"")</f>
        <v/>
      </c>
      <c r="EU215" s="60" t="n"/>
      <c r="EV215" s="60" t="n"/>
      <c r="EX215" s="110">
        <f t="array" ref="EX215">
($AR215/30
+N("ТРАФИК ПЛОЩАДКИ"))*
(IFERROR(
_xlfn.LET(
_xlpm.GPR,
HLOOKUP($L215,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(MATCH($T215,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IF($Q215="цифровой",_xlpm.GPR/$AG215,_xlpm.GPR/60)),
0)
+N("DWELL TIME"))*
(IF($AB215=0,0,IF($AB215=1,0.3,IF($AB215=2,0.5,IF($AB215&gt;2,1))))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_xlfn.IFS($AC215="да",1.2,$AC215="нет",1)*
_xlfn.IFS($AD215="да",1.2,$AD215="нет",1)*
IF(R215="статический",1,1.2)*
$X215*
INDEX(
{1.2;1;1.2;1.2;1;1.2;1.2;1.2;1.2;1.2;1.2;1;1.2;1.2;1.2;1.2;1;1;1.2;1.2;1.2;1;1;1;1;1.2;1.2;1.2;1.2;1;1;1;1;1.2;1.2;1.2;1.2;1.2;1.2;1.2;1.2;1;1;1.2;1;1;1;1;1.5;1;1;1.5;1.5;1.2},
MATCH($Q215,_xlpm.MI,0)))&gt;{0.02;0.04;0.06;0.1;0.2;0.4;0.6;0.8;1;2;4;6})),
{0;1;2;3;4;5;6;7;8;9;10;11;12},
0)))
+N("КОЭФФИЦИЕНТ КОНТАКТА"))))*
(_xlfn.IFS($X215&lt;0.1,$X215/1000,$X215&gt;25,5.2,AND($X215&gt;=0.1,$X215&lt;=25),(($X215*2+0.1)/10)*($X215/10)))*
IFERROR((_xlfn.LET(
_xlpm.MA,
{0;0.8;0.85;0.9;0.95;1},
_xlpm.MAA,
{0;1;2;3;4;5},
INDEX(_xlpm.MA,MATCH(SUMPRODUCT(--((IF(ROUND(_xlpm.MAA,1)&gt;5,5,ROUND($AB215,1)))&gt;{0;1;2;3;4;5})),_xlpm.MAA,0)))
+N("КОЭФФИЦИЕНТ КОЛ-ВО КОНСТРУКЦИЙ")),1)*
$AB215,0))*
(IF($Q215="цифровой",$AG215/15*$AI215,1)
+N("ДЛЯ ЦИФРЫ"))</f>
        <v/>
      </c>
      <c r="EY215" s="110">
        <f>IFERROR(EX215*AY215,0)</f>
        <v/>
      </c>
      <c r="EZ215" s="131">
        <f>IFERROR(DP215/EY215*1000,0)</f>
        <v/>
      </c>
      <c r="FA215" s="112">
        <f>IFERROR(FC215/FB215,0)</f>
        <v/>
      </c>
      <c r="FB215" s="112">
        <f>IFERROR((FC215/(EY215/FF215*#REF!))*0.825,0)</f>
        <v/>
      </c>
      <c r="FC215" s="112">
        <f>IFERROR(((EX215*30/AR215)*100)/30,0)</f>
        <v/>
      </c>
      <c r="FD215" s="112">
        <f>IFERROR(EY215/G215*100%,0)</f>
        <v/>
      </c>
      <c r="FE215" s="112">
        <f>IFERROR(FD215/FC215*100%,0)</f>
        <v/>
      </c>
      <c r="FF215" s="110">
        <f>IFERROR(AR215/30*AY215,0)</f>
        <v/>
      </c>
    </row>
    <row r="216" ht="13" customHeight="1">
      <c r="A216" s="59" t="n"/>
      <c r="B216" s="60" t="n"/>
      <c r="C216" s="60" t="n"/>
      <c r="D216" s="60">
        <f t="array" ref="D216">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MATCH($E216,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16" s="60">
        <f t="array" ref="E216">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MATCH($F216,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16" s="60" t="inlineStr"/>
      <c r="G216" s="60" t="n"/>
      <c r="H216" s="60">
        <f t="array" ref="H216">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MATCH($I216,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16" s="60" t="n"/>
      <c r="J216" s="60" t="n"/>
      <c r="K216" s="60" t="n"/>
      <c r="L216" s="60" t="n"/>
      <c r="M216" s="60" t="n"/>
      <c r="N216" s="60" t="n"/>
      <c r="O216" s="60" t="n"/>
      <c r="P216" s="60">
        <f t="array" ref="P216">
_xlfn.IFS(
ISNUMBER(MATCH($Q216,{"шелфбаннер","разделитель","монетница","чековая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ISNUMBER(MATCH($Q216,{"LED/LCD","видеокулер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ISNUMBER(MATCH($Q216,{"автомобиль","машина","выставочное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ISNUMBER(MATCH($Q216,{"билборд","лифтовая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ISNUMBER(MATCH($Q216,{"навигация","подвесной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ISNUMBER(MATCH($Q216,{"движущаяся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ISNUMBER(MATCH($Q216,{"каталог","журнал"},)),
"Пресса",
$Q216="","")</f>
        <v/>
      </c>
      <c r="Q216" s="60" t="n"/>
      <c r="R216" s="60">
        <f t="array" ref="R216">
IFERROR(
_xlfn.IFS(
OR(ISNUMBER(MATCH($Q216,{"экспозиция","макет","стенд","автостенд","авто стенд","выставочное пространство","выставочные стенды","модульные выставочные стенды","3Д конструкция","3D конструкция"},)),P216="Экспонирование"),
"нестандартный",
ISNUMBER(MATCH($Q216,{"скроллер","призматрон"},)),
"динамический",
$P216="Видео",
"цифровой",
OR($P216="Пресса",$P216="Щит",$P216="POSm",$P216="Подвес",$P216="Брендирование/оклейка"),
"статический"),"")</f>
        <v/>
      </c>
      <c r="S216" s="59" t="n"/>
      <c r="T216" s="60" t="n"/>
      <c r="U216" s="60" t="n"/>
      <c r="V216" s="60">
        <f>
IF(P216="Видео",
"цифровой постер/ролик",
IF(ISNUMBER(MATCH(Q216,{"короб световой","короб световой | лайтбокс","короб световой | кристалайт","лайтбокс","лайт бокс","кристалайт","LB","lightbox"},)),
"бэклит",
IF(P216="Брендирование/оклейка",
"перфарированная пленка/самоклейка",
IF(P216="Экспонирование",
"под запрос",
IF(P216="Подвес",
"баннер/ткань",
"")))))</f>
        <v/>
      </c>
      <c r="W216" s="59" t="n"/>
      <c r="X216" s="59" t="n"/>
      <c r="Y216" s="59" t="n"/>
      <c r="Z216" s="61" t="n"/>
      <c r="AA216" s="61" t="n"/>
      <c r="AB216" s="61">
        <f>IF(BL216&gt;0,Z216,0)</f>
        <v/>
      </c>
      <c r="AC216" s="59" t="n"/>
      <c r="AD216" s="59" t="n"/>
      <c r="AE216" s="59" t="n"/>
      <c r="AF216" s="59" t="n"/>
      <c r="AG216" s="59" t="n"/>
      <c r="AH216" s="59" t="n"/>
      <c r="AI216" s="59" t="n"/>
      <c r="AJ216" s="59" t="n"/>
      <c r="AK216" s="59" t="n"/>
      <c r="AL216" s="62">
        <f>IFERROR(IF(OR(R216="статический",R216="динамический",R216="нестандартный",R216="",R216=""),"-",IF(AND(AH216="-",AI216="-"),"-",AK216*3600/AH216*AI216)),"-")</f>
        <v/>
      </c>
      <c r="AM216" s="62">
        <f>IFERROR(IF(OR(R216="статический",R216="динамический",R216="",R216="", R216="BTL",R216="нестандартный"),"-",AG216*AI216*AL216/60),"-")</f>
        <v/>
      </c>
      <c r="AN216" s="63">
        <f>IFERROR(IF(AH216="","-",AG216*AI216/AH216),"-")</f>
        <v/>
      </c>
      <c r="AO216" s="59">
        <f>IFERROR(IF(OR($R216="статический",$R216="динамический",$R216="",$R216="",$R216="BTL",$R216="нестандартный"),"-",$AL216*$AY216),"-")</f>
        <v/>
      </c>
      <c r="AP216" s="62">
        <f>IFERROR(IF(OR($R216="статический",$R216="динамический",$R216="",$R216="",$R216="BTL",$R216="нестандартный"),"-",$AM216*AY216),"-")</f>
        <v/>
      </c>
      <c r="AQ216" s="64" t="n"/>
      <c r="AR216" s="61" t="n"/>
      <c r="AS216" s="61" t="n"/>
      <c r="AT216" s="61" t="n"/>
      <c r="AU216" s="65" t="n"/>
      <c r="AV216" s="124">
        <f>IFERROR(DR216/AT216*1000,"n/a")</f>
        <v/>
      </c>
      <c r="AW216" s="67" t="n"/>
      <c r="AX216" s="67" t="n"/>
      <c r="AY216" s="43">
        <f>IFERROR(IF(OR($AW216="",$AX216=""),"",_xlfn.DAYS($AX216+1,$AW216)),"")</f>
        <v/>
      </c>
      <c r="AZ216" s="68">
        <f t="array" ref="AZ216">
_xlfn.LET(_xlpm.COEFF,
IF($AW216+$AX216=0,0,IF(MAX(MIN($AX216,EOMONTH(AZ$15,0))-MAX($AW216,AZ$15)+1,)&gt;0,1,0)),
_xlfn.IFS(
$ES216="LisChannel",
_xlpm.COEFF*
INDEX({1;1;1.2;1.2;1;1;1;1;1.2;1.2;1.2;1.2},
MATCH(MONTH(AZ$15),
{1,2,3,4,5,6,7,8,9,10,11,12})),
CONCATENATE($ES216," ",$L216)="RussOutdoor метро",
_xlpm.COEFF*
INDEX({0.8;0.9;1.1;1.1;1;1;1;1;1.1;1.1;1.1;1.1},
MATCH(MONTH(AZ$15),
{1,2,3,4,5,6,7,8,9,10,11,12})),
$ES216&lt;&gt;"LisChannel",
_xlpm.COEFF,
$ES216&lt;&gt;"RussOutdoor",
_xlpm.COEFF))</f>
        <v/>
      </c>
      <c r="BA216" s="68">
        <f t="array" ref="BA216">
_xlfn.LET(_xlpm.COEFF,
IF($AW216+$AX216=0,0,IF(MAX(MIN($AX216,EOMONTH(BA$15,0))-MAX($AW216,BA$15)+1,)&gt;0,1,0)),
_xlfn.IFS(
$ES216="LisChannel",
_xlpm.COEFF*
INDEX({1;1;1.2;1.2;1;1;1;1;1.2;1.2;1.2;1.2},
MATCH(MONTH(BA$15),
{1,2,3,4,5,6,7,8,9,10,11,12})),
CONCATENATE($ES216," ",$L216)="RussOutdoor метро",
_xlpm.COEFF*
INDEX({0.8;0.9;1.1;1.1;1;1;1;1;1.1;1.1;1.1;1.1},
MATCH(MONTH(BA$15),
{1,2,3,4,5,6,7,8,9,10,11,12})),
$ES216&lt;&gt;"LisChannel",
_xlpm.COEFF,
$ES216&lt;&gt;"RussOutdoor",
_xlpm.COEFF))</f>
        <v/>
      </c>
      <c r="BB216" s="68">
        <f t="array" ref="BB216">
_xlfn.LET(_xlpm.COEFF,
IF($AW216+$AX216=0,0,IF(MAX(MIN($AX216,EOMONTH(BB$15,0))-MAX($AW216,BB$15)+1,)&gt;0,1,0)),
_xlfn.IFS(
$ES216="LisChannel",
_xlpm.COEFF*
INDEX({1;1;1.2;1.2;1;1;1;1;1.2;1.2;1.2;1.2},
MATCH(MONTH(BB$15),
{1,2,3,4,5,6,7,8,9,10,11,12})),
CONCATENATE($ES216," ",$L216)="RussOutdoor метро",
_xlpm.COEFF*
INDEX({0.8;0.9;1.1;1.1;1;1;1;1;1.1;1.1;1.1;1.1},
MATCH(MONTH(BB$15),
{1,2,3,4,5,6,7,8,9,10,11,12})),
$ES216&lt;&gt;"LisChannel",
_xlpm.COEFF,
$ES216&lt;&gt;"RussOutdoor",
_xlpm.COEFF))</f>
        <v/>
      </c>
      <c r="BC216" s="68">
        <f t="array" ref="BC216">
_xlfn.LET(_xlpm.COEFF,
IF($AW216+$AX216=0,0,IF(MAX(MIN($AX216,EOMONTH(BC$15,0))-MAX($AW216,BC$15)+1,)&gt;0,1,0)),
_xlfn.IFS(
$ES216="LisChannel",
_xlpm.COEFF*
INDEX({1;1;1.2;1.2;1;1;1;1;1.2;1.2;1.2;1.2},
MATCH(MONTH(BC$15),
{1,2,3,4,5,6,7,8,9,10,11,12})),
CONCATENATE($ES216," ",$L216)="RussOutdoor метро",
_xlpm.COEFF*
INDEX({0.8;0.9;1.1;1.1;1;1;1;1;1.1;1.1;1.1;1.1},
MATCH(MONTH(BC$15),
{1,2,3,4,5,6,7,8,9,10,11,12})),
$ES216&lt;&gt;"LisChannel",
_xlpm.COEFF,
$ES216&lt;&gt;"RussOutdoor",
_xlpm.COEFF))</f>
        <v/>
      </c>
      <c r="BD216" s="68">
        <f t="array" ref="BD216">
_xlfn.LET(_xlpm.COEFF,
IF($AW216+$AX216=0,0,IF(MAX(MIN($AX216,EOMONTH(BD$15,0))-MAX($AW216,BD$15)+1,)&gt;0,1,0)),
_xlfn.IFS(
$ES216="LisChannel",
_xlpm.COEFF*
INDEX({1;1;1.2;1.2;1;1;1;1;1.2;1.2;1.2;1.2},
MATCH(MONTH(BD$15),
{1,2,3,4,5,6,7,8,9,10,11,12})),
CONCATENATE($ES216," ",$L216)="RussOutdoor метро",
_xlpm.COEFF*
INDEX({0.8;0.9;1.1;1.1;1;1;1;1;1.1;1.1;1.1;1.1},
MATCH(MONTH(BD$15),
{1,2,3,4,5,6,7,8,9,10,11,12})),
$ES216&lt;&gt;"LisChannel",
_xlpm.COEFF,
$ES216&lt;&gt;"RussOutdoor",
_xlpm.COEFF))</f>
        <v/>
      </c>
      <c r="BE216" s="68">
        <f t="array" ref="BE216">
_xlfn.LET(_xlpm.COEFF,
IF($AW216+$AX216=0,0,IF(MAX(MIN($AX216,EOMONTH(BE$15,0))-MAX($AW216,BE$15)+1,)&gt;0,1,0)),
_xlfn.IFS(
$ES216="LisChannel",
_xlpm.COEFF*
INDEX({1;1;1.2;1.2;1;1;1;1;1.2;1.2;1.2;1.2},
MATCH(MONTH(BE$15),
{1,2,3,4,5,6,7,8,9,10,11,12})),
CONCATENATE($ES216," ",$L216)="RussOutdoor метро",
_xlpm.COEFF*
INDEX({0.8;0.9;1.1;1.1;1;1;1;1;1.1;1.1;1.1;1.1},
MATCH(MONTH(BE$15),
{1,2,3,4,5,6,7,8,9,10,11,12})),
$ES216&lt;&gt;"LisChannel",
_xlpm.COEFF,
$ES216&lt;&gt;"RussOutdoor",
_xlpm.COEFF))</f>
        <v/>
      </c>
      <c r="BF216" s="68">
        <f t="array" ref="BF216">
_xlfn.LET(_xlpm.COEFF,
IF($AW216+$AX216=0,0,IF(MAX(MIN($AX216,EOMONTH(BF$15,0))-MAX($AW216,BF$15)+1,)&gt;0,1,0)),
_xlfn.IFS(
$ES216="LisChannel",
_xlpm.COEFF*
INDEX({1;1;1.2;1.2;1;1;1;1;1.2;1.2;1.2;1.2},
MATCH(MONTH(BF$15),
{1,2,3,4,5,6,7,8,9,10,11,12})),
CONCATENATE($ES216," ",$L216)="RussOutdoor метро",
_xlpm.COEFF*
INDEX({0.8;0.9;1.1;1.1;1;1;1;1;1.1;1.1;1.1;1.1},
MATCH(MONTH(BF$15),
{1,2,3,4,5,6,7,8,9,10,11,12})),
$ES216&lt;&gt;"LisChannel",
_xlpm.COEFF,
$ES216&lt;&gt;"RussOutdoor",
_xlpm.COEFF))</f>
        <v/>
      </c>
      <c r="BG216" s="68">
        <f t="array" ref="BG216">
_xlfn.LET(_xlpm.COEFF,
IF($AW216+$AX216=0,0,IF(MAX(MIN($AX216,EOMONTH(BG$15,0))-MAX($AW216,BG$15)+1,)&gt;0,1,0)),
_xlfn.IFS(
$ES216="LisChannel",
_xlpm.COEFF*
INDEX({1;1;1.2;1.2;1;1;1;1;1.2;1.2;1.2;1.2},
MATCH(MONTH(BG$15),
{1,2,3,4,5,6,7,8,9,10,11,12})),
CONCATENATE($ES216," ",$L216)="RussOutdoor метро",
_xlpm.COEFF*
INDEX({0.8;0.9;1.1;1.1;1;1;1;1;1.1;1.1;1.1;1.1},
MATCH(MONTH(BG$15),
{1,2,3,4,5,6,7,8,9,10,11,12})),
$ES216&lt;&gt;"LisChannel",
_xlpm.COEFF,
$ES216&lt;&gt;"RussOutdoor",
_xlpm.COEFF))</f>
        <v/>
      </c>
      <c r="BH216" s="68">
        <f t="array" ref="BH216">
_xlfn.LET(_xlpm.COEFF,
IF($AW216+$AX216=0,0,IF(MAX(MIN($AX216,EOMONTH(BH$15,0))-MAX($AW216,BH$15)+1,)&gt;0,1,0)),
_xlfn.IFS(
$ES216="LisChannel",
_xlpm.COEFF*
INDEX({1;1;1.2;1.2;1;1;1;1;1.2;1.2;1.2;1.2},
MATCH(MONTH(BH$15),
{1,2,3,4,5,6,7,8,9,10,11,12})),
CONCATENATE($ES216," ",$L216)="RussOutdoor метро",
_xlpm.COEFF*
INDEX({0.8;0.9;1.1;1.1;1;1;1;1;1.1;1.1;1.1;1.1},
MATCH(MONTH(BH$15),
{1,2,3,4,5,6,7,8,9,10,11,12})),
$ES216&lt;&gt;"LisChannel",
_xlpm.COEFF,
$ES216&lt;&gt;"RussOutdoor",
_xlpm.COEFF))</f>
        <v/>
      </c>
      <c r="BI216" s="68">
        <f t="array" ref="BI216">
_xlfn.LET(_xlpm.COEFF,
IF($AW216+$AX216=0,0,IF(MAX(MIN($AX216,EOMONTH(BI$15,0))-MAX($AW216,BI$15)+1,)&gt;0,1,0)),
_xlfn.IFS(
$ES216="LisChannel",
_xlpm.COEFF*
INDEX({1;1;1.2;1.2;1;1;1;1;1.2;1.2;1.2;1.2},
MATCH(MONTH(BI$15),
{1,2,3,4,5,6,7,8,9,10,11,12})),
CONCATENATE($ES216," ",$L216)="RussOutdoor метро",
_xlpm.COEFF*
INDEX({0.8;0.9;1.1;1.1;1;1;1;1;1.1;1.1;1.1;1.1},
MATCH(MONTH(BI$15),
{1,2,3,4,5,6,7,8,9,10,11,12})),
$ES216&lt;&gt;"LisChannel",
_xlpm.COEFF,
$ES216&lt;&gt;"RussOutdoor",
_xlpm.COEFF))</f>
        <v/>
      </c>
      <c r="BJ216" s="68">
        <f t="array" ref="BJ216">
_xlfn.LET(_xlpm.COEFF,
IF($AW216+$AX216=0,0,IF(MAX(MIN($AX216,EOMONTH(BJ$15,0))-MAX($AW216,BJ$15)+1,)&gt;0,1,0)),
_xlfn.IFS(
$ES216="LisChannel",
_xlpm.COEFF*
INDEX({1;1;1.2;1.2;1;1;1;1;1.2;1.2;1.2;1.2},
MATCH(MONTH(BJ$15),
{1,2,3,4,5,6,7,8,9,10,11,12})),
CONCATENATE($ES216," ",$L216)="RussOutdoor метро",
_xlpm.COEFF*
INDEX({0.8;0.9;1.1;1.1;1;1;1;1;1.1;1.1;1.1;1.1},
MATCH(MONTH(BJ$15),
{1,2,3,4,5,6,7,8,9,10,11,12})),
$ES216&lt;&gt;"LisChannel",
_xlpm.COEFF,
$ES216&lt;&gt;"RussOutdoor",
_xlpm.COEFF))</f>
        <v/>
      </c>
      <c r="BK216" s="68">
        <f t="array" ref="BK216">
_xlfn.LET(_xlpm.COEFF,
IF($AW216+$AX216=0,0,IF(MAX(MIN($AX216,EOMONTH(BK$15,0))-MAX($AW216,BK$15)+1,)&gt;0,1,0)),
_xlfn.IFS(
$ES216="LisChannel",
_xlpm.COEFF*
INDEX({1;1;1.2;1.2;1;1;1;1;1.2;1.2;1.2;1.2},
MATCH(MONTH(BK$15),
{1,2,3,4,5,6,7,8,9,10,11,12})),
CONCATENATE($ES216," ",$L216)="RussOutdoor метро",
_xlpm.COEFF*
INDEX({0.8;0.9;1.1;1.1;1;1;1;1;1.1;1.1;1.1;1.1},
MATCH(MONTH(BK$15),
{1,2,3,4,5,6,7,8,9,10,11,12})),
$ES216&lt;&gt;"LisChannel",
_xlpm.COEFF,
$ES216&lt;&gt;"RussOutdoor",
_xlpm.COEFF))</f>
        <v/>
      </c>
      <c r="BL216" s="62">
        <f>COUNTIFS($AZ216:$BK216,"&gt;0")</f>
        <v/>
      </c>
      <c r="BM216" s="65" t="n"/>
      <c r="BN216" s="125">
        <f>$DJ216</f>
        <v/>
      </c>
      <c r="BO216" s="63">
        <f>$DQ216</f>
        <v/>
      </c>
      <c r="BP216" s="125">
        <f>
IFERROR(
IF($BL216=0,0,
$BN216*(1-$BO216)),
0)</f>
        <v/>
      </c>
      <c r="BQ216" s="125">
        <f t="array" ref="BQ216">
IFERROR(
_xlfn.IFS(
$DH216="день_1",
$BP216*$BL216/($AX216-$AW216+1)*AZ216*(DAY(EOMONTH(AZ$15,0))),
$DH216="день_2",
$BP216/30*MAX(MIN($AX216,EOMONTH(AZ$15,0))-MAX($AW216,AZ$15)+1,),
$DH216="раб.день",
$BP216/30*(IFERROR(
_xlfn.LET(_xlpm.VD,
CHOOSE(
{1;2;3;4;5;6;7;8;9;10;11;12;13;14;15;16;17;18},
45658,45659,45660,45661,45662,45663,45664,45665,45711,45724,45778,45779,45785,45786,45820,45821,45965,46022),
_xlfn.LET(_xlpm.DD,
MAX(MIN($AX216,EOMONTH(AZ$15,0))-MAX($AW216,AZ$15),),
_xlfn.IFS(
AND(MONTH($AW216)=MONTH(AZ$15),MONTH($AX216)&lt;&gt;MONTH(AZ$15)),
NETWORKDAYS.INTL($AW216,$AW216+_xlpm.DD,1,_xlpm.VD),
AND(MONTH($AW216)&lt;&gt;MONTH(AZ$15),MONTH($AX216)=MONTH(AZ$15)),
NETWORKDAYS.INTL(($AX216)-_xlpm.DD,$AX216,1,_xlpm.VD),
AND(MONTH($AW216)&lt;MONTH(AZ$15),MONTH($AX216)&gt;MONTH(AZ$15)),
NETWORKDAYS.INTL((EOMONTH(AZ$15-1,1))-_xlpm.DD,EOMONTH(AZ$15-1,1),1,_xlpm.VD),
AND(MONTH($AW216)=MONTH(AZ$15),MONTH($AX216)=MONTH(AZ$15)),
NETWORKDAYS.INTL($AW216,$AX216,1,_xlpm.VD)))),0)),
$DH216="месяц",
$BP216*AZ216,
$DH216="неделя",
$BP216*AZ216/7*(ROUNDUP((DAY(EOMONTH(AZ$15,0)))/4,0))),
0)</f>
        <v/>
      </c>
      <c r="BR216" s="125">
        <f t="array" ref="BR216">
IFERROR(
_xlfn.IFS(
$DH216="день_1",
$BP216*$BL216/($AX216-$AW216+1)*BA216*(DAY(EOMONTH(BA$15,0))),
$DH216="день_2",
$BP216/30*MAX(MIN($AX216,EOMONTH(BA$15,0))-MAX($AW216,BA$15)+1,),
$DH216="раб.день",
$BP216/30*(IFERROR(
_xlfn.LET(_xlpm.VD,
CHOOSE(
{1;2;3;4;5;6;7;8;9;10;11;12;13;14;15;16;17;18},
45658,45659,45660,45661,45662,45663,45664,45665,45711,45724,45778,45779,45785,45786,45820,45821,45965,46022),
_xlfn.LET(_xlpm.DD,
MAX(MIN($AX216,EOMONTH(BA$15,0))-MAX($AW216,BA$15),),
_xlfn.IFS(
AND(MONTH($AW216)=MONTH(BA$15),MONTH($AX216)&lt;&gt;MONTH(BA$15)),
NETWORKDAYS.INTL($AW216,$AW216+_xlpm.DD,1,_xlpm.VD),
AND(MONTH($AW216)&lt;&gt;MONTH(BA$15),MONTH($AX216)=MONTH(BA$15)),
NETWORKDAYS.INTL(($AX216)-_xlpm.DD,$AX216,1,_xlpm.VD),
AND(MONTH($AW216)&lt;MONTH(BA$15),MONTH($AX216)&gt;MONTH(BA$15)),
NETWORKDAYS.INTL((EOMONTH(BA$15-1,1))-_xlpm.DD,EOMONTH(BA$15-1,1),1,_xlpm.VD),
AND(MONTH($AW216)=MONTH(BA$15),MONTH($AX216)=MONTH(BA$15)),
NETWORKDAYS.INTL($AW216,$AX216,1,_xlpm.VD)))),0)),
$DH216="месяц",
$BP216*BA216,
$DH216="неделя",
$BP216*BA216/7*(ROUNDUP((DAY(EOMONTH(BA$15,0)))/4,0))),
0)</f>
        <v/>
      </c>
      <c r="BS216" s="125">
        <f t="array" ref="BS216">
IFERROR(
_xlfn.IFS(
$DH216="день_1",
$BP216*$BL216/($AX216-$AW216+1)*BB216*(DAY(EOMONTH(BB$15,0))),
$DH216="день_2",
$BP216/30*MAX(MIN($AX216,EOMONTH(BB$15,0))-MAX($AW216,BB$15)+1,),
$DH216="раб.день",
$BP216/30*(IFERROR(
_xlfn.LET(_xlpm.VD,
CHOOSE(
{1;2;3;4;5;6;7;8;9;10;11;12;13;14;15;16;17;18},
45658,45659,45660,45661,45662,45663,45664,45665,45711,45724,45778,45779,45785,45786,45820,45821,45965,46022),
_xlfn.LET(_xlpm.DD,
MAX(MIN($AX216,EOMONTH(BB$15,0))-MAX($AW216,BB$15),),
_xlfn.IFS(
AND(MONTH($AW216)=MONTH(BB$15),MONTH($AX216)&lt;&gt;MONTH(BB$15)),
NETWORKDAYS.INTL($AW216,$AW216+_xlpm.DD,1,_xlpm.VD),
AND(MONTH($AW216)&lt;&gt;MONTH(BB$15),MONTH($AX216)=MONTH(BB$15)),
NETWORKDAYS.INTL(($AX216)-_xlpm.DD,$AX216,1,_xlpm.VD),
AND(MONTH($AW216)&lt;MONTH(BB$15),MONTH($AX216)&gt;MONTH(BB$15)),
NETWORKDAYS.INTL((EOMONTH(BB$15-1,1))-_xlpm.DD,EOMONTH(BB$15-1,1),1,_xlpm.VD),
AND(MONTH($AW216)=MONTH(BB$15),MONTH($AX216)=MONTH(BB$15)),
NETWORKDAYS.INTL($AW216,$AX216,1,_xlpm.VD)))),0)),
$DH216="месяц",
$BP216*BB216,
$DH216="неделя",
$BP216*BB216/7*(ROUNDUP((DAY(EOMONTH(BB$15,0)))/4,0))),
0)</f>
        <v/>
      </c>
      <c r="BT216" s="125">
        <f t="array" ref="BT216">
IFERROR(
_xlfn.IFS(
$DH216="день_1",
$BP216*$BL216/($AX216-$AW216+1)*BC216*(DAY(EOMONTH(BC$15,0))),
$DH216="день_2",
$BP216/30*MAX(MIN($AX216,EOMONTH(BC$15,0))-MAX($AW216,BC$15)+1,),
$DH216="раб.день",
$BP216/30*(IFERROR(
_xlfn.LET(_xlpm.VD,
CHOOSE(
{1;2;3;4;5;6;7;8;9;10;11;12;13;14;15;16;17;18},
45658,45659,45660,45661,45662,45663,45664,45665,45711,45724,45778,45779,45785,45786,45820,45821,45965,46022),
_xlfn.LET(_xlpm.DD,
MAX(MIN($AX216,EOMONTH(BC$15,0))-MAX($AW216,BC$15),),
_xlfn.IFS(
AND(MONTH($AW216)=MONTH(BC$15),MONTH($AX216)&lt;&gt;MONTH(BC$15)),
NETWORKDAYS.INTL($AW216,$AW216+_xlpm.DD,1,_xlpm.VD),
AND(MONTH($AW216)&lt;&gt;MONTH(BC$15),MONTH($AX216)=MONTH(BC$15)),
NETWORKDAYS.INTL(($AX216)-_xlpm.DD,$AX216,1,_xlpm.VD),
AND(MONTH($AW216)&lt;MONTH(BC$15),MONTH($AX216)&gt;MONTH(BC$15)),
NETWORKDAYS.INTL((EOMONTH(BC$15-1,1))-_xlpm.DD,EOMONTH(BC$15-1,1),1,_xlpm.VD),
AND(MONTH($AW216)=MONTH(BC$15),MONTH($AX216)=MONTH(BC$15)),
NETWORKDAYS.INTL($AW216,$AX216,1,_xlpm.VD)))),0)),
$DH216="месяц",
$BP216*BC216,
$DH216="неделя",
$BP216*BC216/7*(ROUNDUP((DAY(EOMONTH(BC$15,0)))/4,0))),
0)</f>
        <v/>
      </c>
      <c r="BU216" s="125">
        <f t="array" ref="BU216">
IFERROR(
_xlfn.IFS(
$DH216="день_1",
$BP216*$BL216/($AX216-$AW216+1)*BD216*(DAY(EOMONTH(BD$15,0))),
$DH216="день_2",
$BP216/30*MAX(MIN($AX216,EOMONTH(BD$15,0))-MAX($AW216,BD$15)+1,),
$DH216="раб.день",
$BP216/30*(IFERROR(
_xlfn.LET(_xlpm.VD,
CHOOSE(
{1;2;3;4;5;6;7;8;9;10;11;12;13;14;15;16;17;18},
45658,45659,45660,45661,45662,45663,45664,45665,45711,45724,45778,45779,45785,45786,45820,45821,45965,46022),
_xlfn.LET(_xlpm.DD,
MAX(MIN($AX216,EOMONTH(BD$15,0))-MAX($AW216,BD$15),),
_xlfn.IFS(
AND(MONTH($AW216)=MONTH(BD$15),MONTH($AX216)&lt;&gt;MONTH(BD$15)),
NETWORKDAYS.INTL($AW216,$AW216+_xlpm.DD,1,_xlpm.VD),
AND(MONTH($AW216)&lt;&gt;MONTH(BD$15),MONTH($AX216)=MONTH(BD$15)),
NETWORKDAYS.INTL(($AX216)-_xlpm.DD,$AX216,1,_xlpm.VD),
AND(MONTH($AW216)&lt;MONTH(BD$15),MONTH($AX216)&gt;MONTH(BD$15)),
NETWORKDAYS.INTL((EOMONTH(BD$15-1,1))-_xlpm.DD,EOMONTH(BD$15-1,1),1,_xlpm.VD),
AND(MONTH($AW216)=MONTH(BD$15),MONTH($AX216)=MONTH(BD$15)),
NETWORKDAYS.INTL($AW216,$AX216,1,_xlpm.VD)))),0)),
$DH216="месяц",
$BP216*BD216,
$DH216="неделя",
$BP216*BD216/7*(ROUNDUP((DAY(EOMONTH(BD$15,0)))/4,0))),
0)</f>
        <v/>
      </c>
      <c r="BV216" s="125">
        <f t="array" ref="BV216">
IFERROR(
_xlfn.IFS(
$DH216="день_1",
$BP216*$BL216/($AX216-$AW216+1)*BE216*(DAY(EOMONTH(BE$15,0))),
$DH216="день_2",
$BP216/30*MAX(MIN($AX216,EOMONTH(BE$15,0))-MAX($AW216,BE$15)+1,),
$DH216="раб.день",
$BP216/30*(IFERROR(
_xlfn.LET(_xlpm.VD,
CHOOSE(
{1;2;3;4;5;6;7;8;9;10;11;12;13;14;15;16;17;18},
45658,45659,45660,45661,45662,45663,45664,45665,45711,45724,45778,45779,45785,45786,45820,45821,45965,46022),
_xlfn.LET(_xlpm.DD,
MAX(MIN($AX216,EOMONTH(BE$15,0))-MAX($AW216,BE$15),),
_xlfn.IFS(
AND(MONTH($AW216)=MONTH(BE$15),MONTH($AX216)&lt;&gt;MONTH(BE$15)),
NETWORKDAYS.INTL($AW216,$AW216+_xlpm.DD,1,_xlpm.VD),
AND(MONTH($AW216)&lt;&gt;MONTH(BE$15),MONTH($AX216)=MONTH(BE$15)),
NETWORKDAYS.INTL(($AX216)-_xlpm.DD,$AX216,1,_xlpm.VD),
AND(MONTH($AW216)&lt;MONTH(BE$15),MONTH($AX216)&gt;MONTH(BE$15)),
NETWORKDAYS.INTL((EOMONTH(BE$15-1,1))-_xlpm.DD,EOMONTH(BE$15-1,1),1,_xlpm.VD),
AND(MONTH($AW216)=MONTH(BE$15),MONTH($AX216)=MONTH(BE$15)),
NETWORKDAYS.INTL($AW216,$AX216,1,_xlpm.VD)))),0)),
$DH216="месяц",
$BP216*BE216,
$DH216="неделя",
$BP216*BE216/7*(ROUNDUP((DAY(EOMONTH(BE$15,0)))/4,0))),
0)</f>
        <v/>
      </c>
      <c r="BW216" s="125">
        <f t="array" ref="BW216">
IFERROR(
_xlfn.IFS(
$DH216="день_1",
$BP216*$BL216/($AX216-$AW216+1)*BF216*(DAY(EOMONTH(BF$15,0))),
$DH216="день_2",
$BP216/30*MAX(MIN($AX216,EOMONTH(BF$15,0))-MAX($AW216,BF$15)+1,),
$DH216="раб.день",
$BP216/30*(IFERROR(
_xlfn.LET(_xlpm.VD,
CHOOSE(
{1;2;3;4;5;6;7;8;9;10;11;12;13;14;15;16;17;18},
45658,45659,45660,45661,45662,45663,45664,45665,45711,45724,45778,45779,45785,45786,45820,45821,45965,46022),
_xlfn.LET(_xlpm.DD,
MAX(MIN($AX216,EOMONTH(BF$15,0))-MAX($AW216,BF$15),),
_xlfn.IFS(
AND(MONTH($AW216)=MONTH(BF$15),MONTH($AX216)&lt;&gt;MONTH(BF$15)),
NETWORKDAYS.INTL($AW216,$AW216+_xlpm.DD,1,_xlpm.VD),
AND(MONTH($AW216)&lt;&gt;MONTH(BF$15),MONTH($AX216)=MONTH(BF$15)),
NETWORKDAYS.INTL(($AX216)-_xlpm.DD,$AX216,1,_xlpm.VD),
AND(MONTH($AW216)&lt;MONTH(BF$15),MONTH($AX216)&gt;MONTH(BF$15)),
NETWORKDAYS.INTL((EOMONTH(BF$15-1,1))-_xlpm.DD,EOMONTH(BF$15-1,1),1,_xlpm.VD),
AND(MONTH($AW216)=MONTH(BF$15),MONTH($AX216)=MONTH(BF$15)),
NETWORKDAYS.INTL($AW216,$AX216,1,_xlpm.VD)))),0)),
$DH216="месяц",
$BP216*BF216,
$DH216="неделя",
$BP216*BF216/7*(ROUNDUP((DAY(EOMONTH(BF$15,0)))/4,0))),
0)</f>
        <v/>
      </c>
      <c r="BX216" s="125">
        <f t="array" ref="BX216">
IFERROR(
_xlfn.IFS(
$DH216="день_1",
$BP216*$BL216/($AX216-$AW216+1)*BG216*(DAY(EOMONTH(BG$15,0))),
$DH216="день_2",
$BP216/30*MAX(MIN($AX216,EOMONTH(BG$15,0))-MAX($AW216,BG$15)+1,),
$DH216="раб.день",
$BP216/30*(IFERROR(
_xlfn.LET(_xlpm.VD,
CHOOSE(
{1;2;3;4;5;6;7;8;9;10;11;12;13;14;15;16;17;18},
45658,45659,45660,45661,45662,45663,45664,45665,45711,45724,45778,45779,45785,45786,45820,45821,45965,46022),
_xlfn.LET(_xlpm.DD,
MAX(MIN($AX216,EOMONTH(BG$15,0))-MAX($AW216,BG$15),),
_xlfn.IFS(
AND(MONTH($AW216)=MONTH(BG$15),MONTH($AX216)&lt;&gt;MONTH(BG$15)),
NETWORKDAYS.INTL($AW216,$AW216+_xlpm.DD,1,_xlpm.VD),
AND(MONTH($AW216)&lt;&gt;MONTH(BG$15),MONTH($AX216)=MONTH(BG$15)),
NETWORKDAYS.INTL(($AX216)-_xlpm.DD,$AX216,1,_xlpm.VD),
AND(MONTH($AW216)&lt;MONTH(BG$15),MONTH($AX216)&gt;MONTH(BG$15)),
NETWORKDAYS.INTL((EOMONTH(BG$15-1,1))-_xlpm.DD,EOMONTH(BG$15-1,1),1,_xlpm.VD),
AND(MONTH($AW216)=MONTH(BG$15),MONTH($AX216)=MONTH(BG$15)),
NETWORKDAYS.INTL($AW216,$AX216,1,_xlpm.VD)))),0)),
$DH216="месяц",
$BP216*BG216,
$DH216="неделя",
$BP216*BG216/7*(ROUNDUP((DAY(EOMONTH(BG$15,0)))/4,0))),
0)</f>
        <v/>
      </c>
      <c r="BY216" s="125">
        <f t="array" ref="BY216">
IFERROR(
_xlfn.IFS(
$DH216="день_1",
$BP216*$BL216/($AX216-$AW216+1)*BH216*(DAY(EOMONTH(BH$15,0))),
$DH216="день_2",
$BP216/30*MAX(MIN($AX216,EOMONTH(BH$15,0))-MAX($AW216,BH$15)+1,),
$DH216="раб.день",
$BP216/30*(IFERROR(
_xlfn.LET(_xlpm.VD,
CHOOSE(
{1;2;3;4;5;6;7;8;9;10;11;12;13;14;15;16;17;18},
45658,45659,45660,45661,45662,45663,45664,45665,45711,45724,45778,45779,45785,45786,45820,45821,45965,46022),
_xlfn.LET(_xlpm.DD,
MAX(MIN($AX216,EOMONTH(BH$15,0))-MAX($AW216,BH$15),),
_xlfn.IFS(
AND(MONTH($AW216)=MONTH(BH$15),MONTH($AX216)&lt;&gt;MONTH(BH$15)),
NETWORKDAYS.INTL($AW216,$AW216+_xlpm.DD,1,_xlpm.VD),
AND(MONTH($AW216)&lt;&gt;MONTH(BH$15),MONTH($AX216)=MONTH(BH$15)),
NETWORKDAYS.INTL(($AX216)-_xlpm.DD,$AX216,1,_xlpm.VD),
AND(MONTH($AW216)&lt;MONTH(BH$15),MONTH($AX216)&gt;MONTH(BH$15)),
NETWORKDAYS.INTL((EOMONTH(BH$15-1,1))-_xlpm.DD,EOMONTH(BH$15-1,1),1,_xlpm.VD),
AND(MONTH($AW216)=MONTH(BH$15),MONTH($AX216)=MONTH(BH$15)),
NETWORKDAYS.INTL($AW216,$AX216,1,_xlpm.VD)))),0)),
$DH216="месяц",
$BP216*BH216,
$DH216="неделя",
$BP216*BH216/7*(ROUNDUP((DAY(EOMONTH(BH$15,0)))/4,0))),
0)</f>
        <v/>
      </c>
      <c r="BZ216" s="125">
        <f t="array" ref="BZ216">
IFERROR(
_xlfn.IFS(
$DH216="день_1",
$BP216*$BL216/($AX216-$AW216+1)*BI216*(DAY(EOMONTH(BI$15,0))),
$DH216="день_2",
$BP216/30*MAX(MIN($AX216,EOMONTH(BI$15,0))-MAX($AW216,BI$15)+1,),
$DH216="раб.день",
$BP216/30*(IFERROR(
_xlfn.LET(_xlpm.VD,
CHOOSE(
{1;2;3;4;5;6;7;8;9;10;11;12;13;14;15;16;17;18},
45658,45659,45660,45661,45662,45663,45664,45665,45711,45724,45778,45779,45785,45786,45820,45821,45965,46022),
_xlfn.LET(_xlpm.DD,
MAX(MIN($AX216,EOMONTH(BI$15,0))-MAX($AW216,BI$15),),
_xlfn.IFS(
AND(MONTH($AW216)=MONTH(BI$15),MONTH($AX216)&lt;&gt;MONTH(BI$15)),
NETWORKDAYS.INTL($AW216,$AW216+_xlpm.DD,1,_xlpm.VD),
AND(MONTH($AW216)&lt;&gt;MONTH(BI$15),MONTH($AX216)=MONTH(BI$15)),
NETWORKDAYS.INTL(($AX216)-_xlpm.DD,$AX216,1,_xlpm.VD),
AND(MONTH($AW216)&lt;MONTH(BI$15),MONTH($AX216)&gt;MONTH(BI$15)),
NETWORKDAYS.INTL((EOMONTH(BI$15-1,1))-_xlpm.DD,EOMONTH(BI$15-1,1),1,_xlpm.VD),
AND(MONTH($AW216)=MONTH(BI$15),MONTH($AX216)=MONTH(BI$15)),
NETWORKDAYS.INTL($AW216,$AX216,1,_xlpm.VD)))),0)),
$DH216="месяц",
$BP216*BI216,
$DH216="неделя",
$BP216*BI216/7*(ROUNDUP((DAY(EOMONTH(BI$15,0)))/4,0))),
0)</f>
        <v/>
      </c>
      <c r="CA216" s="125">
        <f t="array" ref="CA216">
IFERROR(
_xlfn.IFS(
$DH216="день_1",
$BP216*$BL216/($AX216-$AW216+1)*BJ216*(DAY(EOMONTH(BJ$15,0))),
$DH216="день_2",
$BP216/30*MAX(MIN($AX216,EOMONTH(BJ$15,0))-MAX($AW216,BJ$15)+1,),
$DH216="раб.день",
$BP216/30*(IFERROR(
_xlfn.LET(_xlpm.VD,
CHOOSE(
{1;2;3;4;5;6;7;8;9;10;11;12;13;14;15;16;17;18},
45658,45659,45660,45661,45662,45663,45664,45665,45711,45724,45778,45779,45785,45786,45820,45821,45965,46022),
_xlfn.LET(_xlpm.DD,
MAX(MIN($AX216,EOMONTH(BJ$15,0))-MAX($AW216,BJ$15),),
_xlfn.IFS(
AND(MONTH($AW216)=MONTH(BJ$15),MONTH($AX216)&lt;&gt;MONTH(BJ$15)),
NETWORKDAYS.INTL($AW216,$AW216+_xlpm.DD,1,_xlpm.VD),
AND(MONTH($AW216)&lt;&gt;MONTH(BJ$15),MONTH($AX216)=MONTH(BJ$15)),
NETWORKDAYS.INTL(($AX216)-_xlpm.DD,$AX216,1,_xlpm.VD),
AND(MONTH($AW216)&lt;MONTH(BJ$15),MONTH($AX216)&gt;MONTH(BJ$15)),
NETWORKDAYS.INTL((EOMONTH(BJ$15-1,1))-_xlpm.DD,EOMONTH(BJ$15-1,1),1,_xlpm.VD),
AND(MONTH($AW216)=MONTH(BJ$15),MONTH($AX216)=MONTH(BJ$15)),
NETWORKDAYS.INTL($AW216,$AX216,1,_xlpm.VD)))),0)),
$DH216="месяц",
$BP216*BJ216,
$DH216="неделя",
$BP216*BJ216/7*(ROUNDUP((DAY(EOMONTH(BJ$15,0)))/4,0))),
0)</f>
        <v/>
      </c>
      <c r="CB216" s="125">
        <f t="array" ref="CB216">
IFERROR(
_xlfn.IFS(
$DH216="день_1",
$BP216*$BL216/($AX216-$AW216+1)*BK216*(DAY(EOMONTH(BK$15,0))),
$DH216="день_2",
$BP216/30*MAX(MIN($AX216,EOMONTH(BK$15,0))-MAX($AW216,BK$15)+1,),
$DH216="раб.день",
$BP216/30*(IFERROR(
_xlfn.LET(_xlpm.VD,
CHOOSE(
{1;2;3;4;5;6;7;8;9;10;11;12;13;14;15;16;17;18},
45658,45659,45660,45661,45662,45663,45664,45665,45711,45724,45778,45779,45785,45786,45820,45821,45965,46022),
_xlfn.LET(_xlpm.DD,
MAX(MIN($AX216,EOMONTH(BK$15,0))-MAX($AW216,BK$15),),
_xlfn.IFS(
AND(MONTH($AW216)=MONTH(BK$15),MONTH($AX216)&lt;&gt;MONTH(BK$15)),
NETWORKDAYS.INTL($AW216,$AW216+_xlpm.DD,1,_xlpm.VD),
AND(MONTH($AW216)&lt;&gt;MONTH(BK$15),MONTH($AX216)=MONTH(BK$15)),
NETWORKDAYS.INTL(($AX216)-_xlpm.DD,$AX216,1,_xlpm.VD),
AND(MONTH($AW216)&lt;MONTH(BK$15),MONTH($AX216)&gt;MONTH(BK$15)),
NETWORKDAYS.INTL((EOMONTH(BK$15-1,1))-_xlpm.DD,EOMONTH(BK$15-1,1),1,_xlpm.VD),
AND(MONTH($AW216)=MONTH(BK$15),MONTH($AX216)=MONTH(BK$15)),
NETWORKDAYS.INTL($AW216,$AX216,1,_xlpm.VD)))),0)),
$DH216="месяц",
$BP216*BK216,
$DH216="неделя",
$BP216*BK216/7*(ROUNDUP((DAY(EOMONTH(BK$15,0)))/4,0))),
0)</f>
        <v/>
      </c>
      <c r="CC216" s="125">
        <f>SUM($BQ216:$CB216)</f>
        <v/>
      </c>
      <c r="CD216" s="126">
        <f>SUM($EH216:$EH216)</f>
        <v/>
      </c>
      <c r="CE216" s="126">
        <f>$CD216*$AB216</f>
        <v/>
      </c>
      <c r="CF216" s="126">
        <f>SUM($EK216:$EK216)</f>
        <v/>
      </c>
      <c r="CG216" s="126">
        <f>$CF216*$AB216</f>
        <v/>
      </c>
      <c r="CH216" s="126">
        <f>SUM($CC216,$CE216,$CG216)</f>
        <v/>
      </c>
      <c r="CI216" s="126">
        <f>$CH216*(1+$CM216)</f>
        <v/>
      </c>
      <c r="CJ216" s="127" t="n">
        <v>0</v>
      </c>
      <c r="CK216" s="126">
        <f>SUM($CH216:$CH216)*(1+$CJ216)</f>
        <v/>
      </c>
      <c r="CL216" s="126">
        <f>SUM($CH216:$CH216)*(1+$CM216)</f>
        <v/>
      </c>
      <c r="CM216" s="59" t="inlineStr">
        <is>
          <t>20%</t>
        </is>
      </c>
      <c r="CN216" s="59" t="n"/>
      <c r="CO216" s="72" t="n"/>
      <c r="CP216" s="59" t="n"/>
      <c r="CQ216" s="73" t="n"/>
      <c r="CR216" s="73" t="n"/>
      <c r="CS216" s="73" t="n"/>
      <c r="CT216" s="72" t="n"/>
      <c r="CU216" s="79" t="inlineStr">
        <is>
          <t> </t>
        </is>
      </c>
      <c r="CV216" s="60" t="n"/>
      <c r="CW216" s="60" t="n"/>
      <c r="CX216" s="60" t="n"/>
      <c r="CY216" s="127">
        <f>IFERROR(($CC216-$EE216)/($EE216/(1-$DQ216)),0)</f>
        <v/>
      </c>
      <c r="CZ216" s="127">
        <f>IFERROR(1-$EI216/($CE216),0)</f>
        <v/>
      </c>
      <c r="DA216" s="127">
        <f>IFERROR(1-$EL216/($CG216),0)</f>
        <v/>
      </c>
      <c r="DB216" s="126">
        <f>ROUND(IFERROR(($CI216/(1+$CM216)-$EN216),0),2)</f>
        <v/>
      </c>
      <c r="DC216" s="128" t="n"/>
      <c r="DD216" s="125" t="n"/>
      <c r="DE216" s="75" t="n">
        <v>0</v>
      </c>
      <c r="DF216" s="128" t="n"/>
      <c r="DG216" s="125">
        <f>IF($DC216=0,0,$DD216*($DC216*100%-$DE216*$DF216))*SUM($AB216:$AB216)</f>
        <v/>
      </c>
      <c r="DH216" s="129" t="inlineStr">
        <is>
          <t>месяц</t>
        </is>
      </c>
      <c r="DI216" s="130">
        <f t="array" ref="DI216">IFERROR(
IF($ES216="LisChannel",
(ROUND(((INDEX({174.625;153.888888888889;130.972222222222},MATCH($AI216,{2;3;4}),0))*$AG216*$AI216),2)),0),0)</f>
        <v/>
      </c>
      <c r="DJ216" s="130">
        <f>
_xlfn.LET(_xlpm.X,
IFERROR(
IF($ES216="НовиковТВ",
(_xlfn.LET(_xlpm.NTV,
_xlfn.LET(_xlpm.MIN,350000,
IF(SUMIFS($DI:$DI,$ES:$ES,"НовиковТВ")&lt;=_xlpm.MIN,
(SUMIFS($DI:$DI,$ES:$ES,"НовиковТВ")/(COUNTIFS($ES:$ES,"НовиковТВ")))*_xlpm.MIN/SUMIFS($DI:$DI,$ES:$ES,"НовиковТВ"),
DI216)),
_xlpm.NTV+$DG216/(1-(1-(_xlpm.NTV)*(1-$DL216)*(1-$DM216)*(1-$DN216)*(1-$DO216)*(1-$DP216)/_xlpm.NTV))))/(1+$EP216),
$DI216+$DG216/(1-(1-($DI216)*(1-$DL216)*(1-$DM216)*(1-$DN216)*(1-$DO216)*(1-$DP216)/$DI216))),
0),
_xlpm.X*(1+$CM216)*(1+$CW216)-_xlpm.X*(1+$CM216)+_xlpm.X)</f>
        <v/>
      </c>
      <c r="DK216" s="125" t="inlineStr">
        <is>
          <t>послед.</t>
        </is>
      </c>
      <c r="DL216" s="63" t="n">
        <v>0</v>
      </c>
      <c r="DM216" s="63" t="n">
        <v>0</v>
      </c>
      <c r="DN216" s="63" t="n">
        <v>0</v>
      </c>
      <c r="DO216" s="63" t="n">
        <v>0</v>
      </c>
      <c r="DP216" s="63" t="n">
        <v>0</v>
      </c>
      <c r="DQ216" s="63">
        <f t="array" ref="DQ216">IFERROR(_xlfn.IFS(
$DK216="послед.",1-(1-$DL216)*(1-$DM216)*(1-$DN216)*(1-$DO216)*(1-$DP216),
$DK216="сумм.",$DL216+$DM216+$DN216+$DO216+$DP216),
0)</f>
        <v/>
      </c>
      <c r="DR216" s="125">
        <f t="array" ref="DR216">
IFERROR(
_xlfn.IFS(
$BL216=0,
0,
$BL216&gt;0,
_xlfn.IFS($DK216="послед.",
$DJ216*(1-$DL216)*(1-$DM216)*(1-$DN216)*(1-$DO216)*(1-$DP216),
$DK216="сумм.",
$DJ216*(1-($DL216+$DM216+$DN216+$DO216+$DP216)))),0)</f>
        <v/>
      </c>
      <c r="DS216" s="125">
        <f t="array" ref="DS216">
IFERROR(_xlfn.IFS(
$DH216="день_1",
$DR216*$BL216/($AX216-$AW216+1)*AZ216*(DAY(EOMONTH(AZ$15,0))),
$DH216="день_2",
$DR216/30*MAX(MIN($AX216,EOMONTH(AZ$15,0))-MAX($AW216,AZ$15)+1,),
$DH216="раб.день",
$DR216/30*(IFERROR(
_xlfn.LET(_xlpm.VD,
CHOOSE(
{1;2;3;4;5;6;7;8;9;10;11;12;13;14;15;16;17;18},
45658,45659,45660,45661,45662,45663,45664,45665,45711,45724,45778,45779,45785,45786,45820,45821,45965,46022),
_xlfn.LET(_xlpm.DD,
MAX(MIN($AX216,EOMONTH(AZ$15,0))-MAX($AW216,AZ$15),),
_xlfn.IFS(
AND(MONTH($AW216)=MONTH(AZ$15),MONTH($AX216)&lt;&gt;MONTH(AZ$15)),
NETWORKDAYS.INTL($AW216,$AW216+_xlpm.DD,1,_xlpm.VD),
AND(MONTH($AW216)&lt;&gt;MONTH(AZ$15),MONTH($AX216)=MONTH(AZ$15)),
NETWORKDAYS.INTL(($AX216)-_xlpm.DD,$AX216,1,_xlpm.VD),
AND(MONTH($AW216)&lt;MONTH(AZ$15),MONTH($AX216)&gt;MONTH(AZ$15)),
NETWORKDAYS.INTL((EOMONTH(AZ$15-1,1))-_xlpm.DD,EOMONTH(AZ$15-1,1),1,_xlpm.VD),
AND(MONTH($AW216)=MONTH(AZ$15),MONTH($AX216)=MONTH(AZ$15)),
NETWORKDAYS.INTL($AW216,$AX216,1,_xlpm.VD)))),0)),
$DH216="месяц",
$DR216*AZ216,
$DH216="неделя",
$DR216*AZ216/7*(ROUNDUP((DAY(EOMONTH(AZ$15,0)))/4,0))),
0)</f>
        <v/>
      </c>
      <c r="DT216" s="125">
        <f t="array" ref="DT216">
IFERROR(_xlfn.IFS(
$DH216="день_1",
$DR216*$BL216/($AX216-$AW216+1)*BA216*(DAY(EOMONTH(BA$15,0))),
$DH216="день_2",
$DR216/30*MAX(MIN($AX216,EOMONTH(BA$15,0))-MAX($AW216,BA$15)+1,),
$DH216="раб.день",
$DR216/30*(IFERROR(
_xlfn.LET(_xlpm.VD,
CHOOSE(
{1;2;3;4;5;6;7;8;9;10;11;12;13;14;15;16;17;18},
45658,45659,45660,45661,45662,45663,45664,45665,45711,45724,45778,45779,45785,45786,45820,45821,45965,46022),
_xlfn.LET(_xlpm.DD,
MAX(MIN($AX216,EOMONTH(BA$15,0))-MAX($AW216,BA$15),),
_xlfn.IFS(
AND(MONTH($AW216)=MONTH(BA$15),MONTH($AX216)&lt;&gt;MONTH(BA$15)),
NETWORKDAYS.INTL($AW216,$AW216+_xlpm.DD,1,_xlpm.VD),
AND(MONTH($AW216)&lt;&gt;MONTH(BA$15),MONTH($AX216)=MONTH(BA$15)),
NETWORKDAYS.INTL(($AX216)-_xlpm.DD,$AX216,1,_xlpm.VD),
AND(MONTH($AW216)&lt;MONTH(BA$15),MONTH($AX216)&gt;MONTH(BA$15)),
NETWORKDAYS.INTL((EOMONTH(BA$15-1,1))-_xlpm.DD,EOMONTH(BA$15-1,1),1,_xlpm.VD),
AND(MONTH($AW216)=MONTH(BA$15),MONTH($AX216)=MONTH(BA$15)),
NETWORKDAYS.INTL($AW216,$AX216,1,_xlpm.VD)))),0)),
$DH216="месяц",
$DR216*BA216,
$DH216="неделя",
$DR216*BA216/7*(ROUNDUP((DAY(EOMONTH(BA$15,0)))/4,0))),
0)</f>
        <v/>
      </c>
      <c r="DU216" s="125">
        <f t="array" ref="DU216">
IFERROR(_xlfn.IFS(
$DH216="день_1",
$DR216*$BL216/($AX216-$AW216+1)*BB216*(DAY(EOMONTH(BB$15,0))),
$DH216="день_2",
$DR216/30*MAX(MIN($AX216,EOMONTH(BB$15,0))-MAX($AW216,BB$15)+1,),
$DH216="раб.день",
$DR216/30*(IFERROR(
_xlfn.LET(_xlpm.VD,
CHOOSE(
{1;2;3;4;5;6;7;8;9;10;11;12;13;14;15;16;17;18},
45658,45659,45660,45661,45662,45663,45664,45665,45711,45724,45778,45779,45785,45786,45820,45821,45965,46022),
_xlfn.LET(_xlpm.DD,
MAX(MIN($AX216,EOMONTH(BB$15,0))-MAX($AW216,BB$15),),
_xlfn.IFS(
AND(MONTH($AW216)=MONTH(BB$15),MONTH($AX216)&lt;&gt;MONTH(BB$15)),
NETWORKDAYS.INTL($AW216,$AW216+_xlpm.DD,1,_xlpm.VD),
AND(MONTH($AW216)&lt;&gt;MONTH(BB$15),MONTH($AX216)=MONTH(BB$15)),
NETWORKDAYS.INTL(($AX216)-_xlpm.DD,$AX216,1,_xlpm.VD),
AND(MONTH($AW216)&lt;MONTH(BB$15),MONTH($AX216)&gt;MONTH(BB$15)),
NETWORKDAYS.INTL((EOMONTH(BB$15-1,1))-_xlpm.DD,EOMONTH(BB$15-1,1),1,_xlpm.VD),
AND(MONTH($AW216)=MONTH(BB$15),MONTH($AX216)=MONTH(BB$15)),
NETWORKDAYS.INTL($AW216,$AX216,1,_xlpm.VD)))),0)),
$DH216="месяц",
$DR216*BB216,
$DH216="неделя",
$DR216*BB216/7*(ROUNDUP((DAY(EOMONTH(BB$15,0)))/4,0))),
0)</f>
        <v/>
      </c>
      <c r="DV216" s="125">
        <f t="array" ref="DV216">
IFERROR(_xlfn.IFS(
$DH216="день_1",
$DR216*$BL216/($AX216-$AW216+1)*BC216*(DAY(EOMONTH(BC$15,0))),
$DH216="день_2",
$DR216/30*MAX(MIN($AX216,EOMONTH(BC$15,0))-MAX($AW216,BC$15)+1,),
$DH216="раб.день",
$DR216/30*(IFERROR(
_xlfn.LET(_xlpm.VD,
CHOOSE(
{1;2;3;4;5;6;7;8;9;10;11;12;13;14;15;16;17;18},
45658,45659,45660,45661,45662,45663,45664,45665,45711,45724,45778,45779,45785,45786,45820,45821,45965,46022),
_xlfn.LET(_xlpm.DD,
MAX(MIN($AX216,EOMONTH(BC$15,0))-MAX($AW216,BC$15),),
_xlfn.IFS(
AND(MONTH($AW216)=MONTH(BC$15),MONTH($AX216)&lt;&gt;MONTH(BC$15)),
NETWORKDAYS.INTL($AW216,$AW216+_xlpm.DD,1,_xlpm.VD),
AND(MONTH($AW216)&lt;&gt;MONTH(BC$15),MONTH($AX216)=MONTH(BC$15)),
NETWORKDAYS.INTL(($AX216)-_xlpm.DD,$AX216,1,_xlpm.VD),
AND(MONTH($AW216)&lt;MONTH(BC$15),MONTH($AX216)&gt;MONTH(BC$15)),
NETWORKDAYS.INTL((EOMONTH(BC$15-1,1))-_xlpm.DD,EOMONTH(BC$15-1,1),1,_xlpm.VD),
AND(MONTH($AW216)=MONTH(BC$15),MONTH($AX216)=MONTH(BC$15)),
NETWORKDAYS.INTL($AW216,$AX216,1,_xlpm.VD)))),0)),
$DH216="месяц",
$DR216*BC216,
$DH216="неделя",
$DR216*BC216/7*(ROUNDUP((DAY(EOMONTH(BC$15,0)))/4,0))),
0)</f>
        <v/>
      </c>
      <c r="DW216" s="125">
        <f t="array" ref="DW216">
IFERROR(_xlfn.IFS(
$DH216="день_1",
$DR216*$BL216/($AX216-$AW216+1)*BD216*(DAY(EOMONTH(BD$15,0))),
$DH216="день_2",
$DR216/30*MAX(MIN($AX216,EOMONTH(BD$15,0))-MAX($AW216,BD$15)+1,),
$DH216="раб.день",
$DR216/30*(IFERROR(
_xlfn.LET(_xlpm.VD,
CHOOSE(
{1;2;3;4;5;6;7;8;9;10;11;12;13;14;15;16;17;18},
45658,45659,45660,45661,45662,45663,45664,45665,45711,45724,45778,45779,45785,45786,45820,45821,45965,46022),
_xlfn.LET(_xlpm.DD,
MAX(MIN($AX216,EOMONTH(BD$15,0))-MAX($AW216,BD$15),),
_xlfn.IFS(
AND(MONTH($AW216)=MONTH(BD$15),MONTH($AX216)&lt;&gt;MONTH(BD$15)),
NETWORKDAYS.INTL($AW216,$AW216+_xlpm.DD,1,_xlpm.VD),
AND(MONTH($AW216)&lt;&gt;MONTH(BD$15),MONTH($AX216)=MONTH(BD$15)),
NETWORKDAYS.INTL(($AX216)-_xlpm.DD,$AX216,1,_xlpm.VD),
AND(MONTH($AW216)&lt;MONTH(BD$15),MONTH($AX216)&gt;MONTH(BD$15)),
NETWORKDAYS.INTL((EOMONTH(BD$15-1,1))-_xlpm.DD,EOMONTH(BD$15-1,1),1,_xlpm.VD),
AND(MONTH($AW216)=MONTH(BD$15),MONTH($AX216)=MONTH(BD$15)),
NETWORKDAYS.INTL($AW216,$AX216,1,_xlpm.VD)))),0)),
$DH216="месяц",
$DR216*BD216,
$DH216="неделя",
$DR216*BD216/7*(ROUNDUP((DAY(EOMONTH(BD$15,0)))/4,0))),
0)</f>
        <v/>
      </c>
      <c r="DX216" s="125">
        <f t="array" ref="DX216">
IFERROR(_xlfn.IFS(
$DH216="день_1",
$DR216*$BL216/($AX216-$AW216+1)*BE216*(DAY(EOMONTH(BE$15,0))),
$DH216="день_2",
$DR216/30*MAX(MIN($AX216,EOMONTH(BE$15,0))-MAX($AW216,BE$15)+1,),
$DH216="раб.день",
$DR216/30*(IFERROR(
_xlfn.LET(_xlpm.VD,
CHOOSE(
{1;2;3;4;5;6;7;8;9;10;11;12;13;14;15;16;17;18},
45658,45659,45660,45661,45662,45663,45664,45665,45711,45724,45778,45779,45785,45786,45820,45821,45965,46022),
_xlfn.LET(_xlpm.DD,
MAX(MIN($AX216,EOMONTH(BE$15,0))-MAX($AW216,BE$15),),
_xlfn.IFS(
AND(MONTH($AW216)=MONTH(BE$15),MONTH($AX216)&lt;&gt;MONTH(BE$15)),
NETWORKDAYS.INTL($AW216,$AW216+_xlpm.DD,1,_xlpm.VD),
AND(MONTH($AW216)&lt;&gt;MONTH(BE$15),MONTH($AX216)=MONTH(BE$15)),
NETWORKDAYS.INTL(($AX216)-_xlpm.DD,$AX216,1,_xlpm.VD),
AND(MONTH($AW216)&lt;MONTH(BE$15),MONTH($AX216)&gt;MONTH(BE$15)),
NETWORKDAYS.INTL((EOMONTH(BE$15-1,1))-_xlpm.DD,EOMONTH(BE$15-1,1),1,_xlpm.VD),
AND(MONTH($AW216)=MONTH(BE$15),MONTH($AX216)=MONTH(BE$15)),
NETWORKDAYS.INTL($AW216,$AX216,1,_xlpm.VD)))),0)),
$DH216="месяц",
$DR216*BE216,
$DH216="неделя",
$DR216*BE216/7*(ROUNDUP((DAY(EOMONTH(BE$15,0)))/4,0))),
0)</f>
        <v/>
      </c>
      <c r="DY216" s="125">
        <f t="array" ref="DY216">
IFERROR(_xlfn.IFS(
$DH216="день_1",
$DR216*$BL216/($AX216-$AW216+1)*BF216*(DAY(EOMONTH(BF$15,0))),
$DH216="день_2",
$DR216/30*MAX(MIN($AX216,EOMONTH(BF$15,0))-MAX($AW216,BF$15)+1,),
$DH216="раб.день",
$DR216/30*(IFERROR(
_xlfn.LET(_xlpm.VD,
CHOOSE(
{1;2;3;4;5;6;7;8;9;10;11;12;13;14;15;16;17;18},
45658,45659,45660,45661,45662,45663,45664,45665,45711,45724,45778,45779,45785,45786,45820,45821,45965,46022),
_xlfn.LET(_xlpm.DD,
MAX(MIN($AX216,EOMONTH(BF$15,0))-MAX($AW216,BF$15),),
_xlfn.IFS(
AND(MONTH($AW216)=MONTH(BF$15),MONTH($AX216)&lt;&gt;MONTH(BF$15)),
NETWORKDAYS.INTL($AW216,$AW216+_xlpm.DD,1,_xlpm.VD),
AND(MONTH($AW216)&lt;&gt;MONTH(BF$15),MONTH($AX216)=MONTH(BF$15)),
NETWORKDAYS.INTL(($AX216)-_xlpm.DD,$AX216,1,_xlpm.VD),
AND(MONTH($AW216)&lt;MONTH(BF$15),MONTH($AX216)&gt;MONTH(BF$15)),
NETWORKDAYS.INTL((EOMONTH(BF$15-1,1))-_xlpm.DD,EOMONTH(BF$15-1,1),1,_xlpm.VD),
AND(MONTH($AW216)=MONTH(BF$15),MONTH($AX216)=MONTH(BF$15)),
NETWORKDAYS.INTL($AW216,$AX216,1,_xlpm.VD)))),0)),
$DH216="месяц",
$DR216*BF216,
$DH216="неделя",
$DR216*BF216/7*(ROUNDUP((DAY(EOMONTH(BF$15,0)))/4,0))),
0)</f>
        <v/>
      </c>
      <c r="DZ216" s="125">
        <f t="array" ref="DZ216">
IFERROR(_xlfn.IFS(
$DH216="день_1",
$DR216*$BL216/($AX216-$AW216+1)*BG216*(DAY(EOMONTH(BG$15,0))),
$DH216="день_2",
$DR216/30*MAX(MIN($AX216,EOMONTH(BG$15,0))-MAX($AW216,BG$15)+1,),
$DH216="раб.день",
$DR216/30*(IFERROR(
_xlfn.LET(_xlpm.VD,
CHOOSE(
{1;2;3;4;5;6;7;8;9;10;11;12;13;14;15;16;17;18},
45658,45659,45660,45661,45662,45663,45664,45665,45711,45724,45778,45779,45785,45786,45820,45821,45965,46022),
_xlfn.LET(_xlpm.DD,
MAX(MIN($AX216,EOMONTH(BG$15,0))-MAX($AW216,BG$15),),
_xlfn.IFS(
AND(MONTH($AW216)=MONTH(BG$15),MONTH($AX216)&lt;&gt;MONTH(BG$15)),
NETWORKDAYS.INTL($AW216,$AW216+_xlpm.DD,1,_xlpm.VD),
AND(MONTH($AW216)&lt;&gt;MONTH(BG$15),MONTH($AX216)=MONTH(BG$15)),
NETWORKDAYS.INTL(($AX216)-_xlpm.DD,$AX216,1,_xlpm.VD),
AND(MONTH($AW216)&lt;MONTH(BG$15),MONTH($AX216)&gt;MONTH(BG$15)),
NETWORKDAYS.INTL((EOMONTH(BG$15-1,1))-_xlpm.DD,EOMONTH(BG$15-1,1),1,_xlpm.VD),
AND(MONTH($AW216)=MONTH(BG$15),MONTH($AX216)=MONTH(BG$15)),
NETWORKDAYS.INTL($AW216,$AX216,1,_xlpm.VD)))),0)),
$DH216="месяц",
$DR216*BG216,
$DH216="неделя",
$DR216*BG216/7*(ROUNDUP((DAY(EOMONTH(BG$15,0)))/4,0))),
0)</f>
        <v/>
      </c>
      <c r="EA216" s="125">
        <f t="array" ref="EA216">
IFERROR(_xlfn.IFS(
$DH216="день_1",
$DR216*$BL216/($AX216-$AW216+1)*BH216*(DAY(EOMONTH(BH$15,0))),
$DH216="день_2",
$DR216/30*MAX(MIN($AX216,EOMONTH(BH$15,0))-MAX($AW216,BH$15)+1,),
$DH216="раб.день",
$DR216/30*(IFERROR(
_xlfn.LET(_xlpm.VD,
CHOOSE(
{1;2;3;4;5;6;7;8;9;10;11;12;13;14;15;16;17;18},
45658,45659,45660,45661,45662,45663,45664,45665,45711,45724,45778,45779,45785,45786,45820,45821,45965,46022),
_xlfn.LET(_xlpm.DD,
MAX(MIN($AX216,EOMONTH(BH$15,0))-MAX($AW216,BH$15),),
_xlfn.IFS(
AND(MONTH($AW216)=MONTH(BH$15),MONTH($AX216)&lt;&gt;MONTH(BH$15)),
NETWORKDAYS.INTL($AW216,$AW216+_xlpm.DD,1,_xlpm.VD),
AND(MONTH($AW216)&lt;&gt;MONTH(BH$15),MONTH($AX216)=MONTH(BH$15)),
NETWORKDAYS.INTL(($AX216)-_xlpm.DD,$AX216,1,_xlpm.VD),
AND(MONTH($AW216)&lt;MONTH(BH$15),MONTH($AX216)&gt;MONTH(BH$15)),
NETWORKDAYS.INTL((EOMONTH(BH$15-1,1))-_xlpm.DD,EOMONTH(BH$15-1,1),1,_xlpm.VD),
AND(MONTH($AW216)=MONTH(BH$15),MONTH($AX216)=MONTH(BH$15)),
NETWORKDAYS.INTL($AW216,$AX216,1,_xlpm.VD)))),0)),
$DH216="месяц",
$DR216*BH216,
$DH216="неделя",
$DR216*BH216/7*(ROUNDUP((DAY(EOMONTH(BH$15,0)))/4,0))),
0)</f>
        <v/>
      </c>
      <c r="EB216" s="125">
        <f t="array" ref="EB216">
IFERROR(_xlfn.IFS(
$DH216="день_1",
$DR216*$BL216/($AX216-$AW216+1)*BI216*(DAY(EOMONTH(BI$15,0))),
$DH216="день_2",
$DR216/30*MAX(MIN($AX216,EOMONTH(BI$15,0))-MAX($AW216,BI$15)+1,),
$DH216="раб.день",
$DR216/30*(IFERROR(
_xlfn.LET(_xlpm.VD,
CHOOSE(
{1;2;3;4;5;6;7;8;9;10;11;12;13;14;15;16;17;18},
45658,45659,45660,45661,45662,45663,45664,45665,45711,45724,45778,45779,45785,45786,45820,45821,45965,46022),
_xlfn.LET(_xlpm.DD,
MAX(MIN($AX216,EOMONTH(BI$15,0))-MAX($AW216,BI$15),),
_xlfn.IFS(
AND(MONTH($AW216)=MONTH(BI$15),MONTH($AX216)&lt;&gt;MONTH(BI$15)),
NETWORKDAYS.INTL($AW216,$AW216+_xlpm.DD,1,_xlpm.VD),
AND(MONTH($AW216)&lt;&gt;MONTH(BI$15),MONTH($AX216)=MONTH(BI$15)),
NETWORKDAYS.INTL(($AX216)-_xlpm.DD,$AX216,1,_xlpm.VD),
AND(MONTH($AW216)&lt;MONTH(BI$15),MONTH($AX216)&gt;MONTH(BI$15)),
NETWORKDAYS.INTL((EOMONTH(BI$15-1,1))-_xlpm.DD,EOMONTH(BI$15-1,1),1,_xlpm.VD),
AND(MONTH($AW216)=MONTH(BI$15),MONTH($AX216)=MONTH(BI$15)),
NETWORKDAYS.INTL($AW216,$AX216,1,_xlpm.VD)))),0)),
$DH216="месяц",
$DR216*BI216,
$DH216="неделя",
$DR216*BI216/7*(ROUNDUP((DAY(EOMONTH(BI$15,0)))/4,0))),
0)</f>
        <v/>
      </c>
      <c r="EC216" s="125">
        <f t="array" ref="EC216">
IFERROR(_xlfn.IFS(
$DH216="день_1",
$DR216*$BL216/($AX216-$AW216+1)*BJ216*(DAY(EOMONTH(BJ$15,0))),
$DH216="день_2",
$DR216/30*MAX(MIN($AX216,EOMONTH(BJ$15,0))-MAX($AW216,BJ$15)+1,),
$DH216="раб.день",
$DR216/30*(IFERROR(
_xlfn.LET(_xlpm.VD,
CHOOSE(
{1;2;3;4;5;6;7;8;9;10;11;12;13;14;15;16;17;18},
45658,45659,45660,45661,45662,45663,45664,45665,45711,45724,45778,45779,45785,45786,45820,45821,45965,46022),
_xlfn.LET(_xlpm.DD,
MAX(MIN($AX216,EOMONTH(BJ$15,0))-MAX($AW216,BJ$15),),
_xlfn.IFS(
AND(MONTH($AW216)=MONTH(BJ$15),MONTH($AX216)&lt;&gt;MONTH(BJ$15)),
NETWORKDAYS.INTL($AW216,$AW216+_xlpm.DD,1,_xlpm.VD),
AND(MONTH($AW216)&lt;&gt;MONTH(BJ$15),MONTH($AX216)=MONTH(BJ$15)),
NETWORKDAYS.INTL(($AX216)-_xlpm.DD,$AX216,1,_xlpm.VD),
AND(MONTH($AW216)&lt;MONTH(BJ$15),MONTH($AX216)&gt;MONTH(BJ$15)),
NETWORKDAYS.INTL((EOMONTH(BJ$15-1,1))-_xlpm.DD,EOMONTH(BJ$15-1,1),1,_xlpm.VD),
AND(MONTH($AW216)=MONTH(BJ$15),MONTH($AX216)=MONTH(BJ$15)),
NETWORKDAYS.INTL($AW216,$AX216,1,_xlpm.VD)))),0)),
$DH216="месяц",
$DR216*BJ216,
$DH216="неделя",
$DR216*BJ216/7*(ROUNDUP((DAY(EOMONTH(BJ$15,0)))/4,0))),
0)</f>
        <v/>
      </c>
      <c r="ED216" s="125">
        <f t="array" ref="ED216">
IFERROR(_xlfn.IFS(
$DH216="день_1",
$DR216*$BL216/($AX216-$AW216+1)*BK216*(DAY(EOMONTH(BK$15,0))),
$DH216="день_2",
$DR216/30*MAX(MIN($AX216,EOMONTH(BK$15,0))-MAX($AW216,BK$15)+1,),
$DH216="раб.день",
$DR216/30*(IFERROR(
_xlfn.LET(_xlpm.VD,
CHOOSE(
{1;2;3;4;5;6;7;8;9;10;11;12;13;14;15;16;17;18},
45658,45659,45660,45661,45662,45663,45664,45665,45711,45724,45778,45779,45785,45786,45820,45821,45965,46022),
_xlfn.LET(_xlpm.DD,
MAX(MIN($AX216,EOMONTH(BK$15,0))-MAX($AW216,BK$15),),
_xlfn.IFS(
AND(MONTH($AW216)=MONTH(BK$15),MONTH($AX216)&lt;&gt;MONTH(BK$15)),
NETWORKDAYS.INTL($AW216,$AW216+_xlpm.DD,1,_xlpm.VD),
AND(MONTH($AW216)&lt;&gt;MONTH(BK$15),MONTH($AX216)=MONTH(BK$15)),
NETWORKDAYS.INTL(($AX216)-_xlpm.DD,$AX216,1,_xlpm.VD),
AND(MONTH($AW216)&lt;MONTH(BK$15),MONTH($AX216)&gt;MONTH(BK$15)),
NETWORKDAYS.INTL((EOMONTH(BK$15-1,1))-_xlpm.DD,EOMONTH(BK$15-1,1),1,_xlpm.VD),
AND(MONTH($AW216)=MONTH(BK$15),MONTH($AX216)=MONTH(BK$15)),
NETWORKDAYS.INTL($AW216,$AX216,1,_xlpm.VD)))),0)),
$DH216="месяц",
$DR216*BK216,
$DH216="неделя",
$DR216*BK216/7*(ROUNDUP((DAY(EOMONTH(BK$15,0)))/4,0))),
0)</f>
        <v/>
      </c>
      <c r="EE216" s="125">
        <f>SUM($DS216,$DT216,$DU216,$DV216,$DW216,$DX216,$DY216,$DZ216,$EA216,$EB216,$EC216,$ED216)</f>
        <v/>
      </c>
      <c r="EF216" s="125">
        <f>IFERROR(ROUND($EE216*(1+$EP216),2),0)</f>
        <v/>
      </c>
      <c r="EG216" s="128" t="n">
        <v>1</v>
      </c>
      <c r="EH216" s="126" t="n">
        <v>0</v>
      </c>
      <c r="EI216" s="126">
        <f>ROUND(SUM($EH216:$EH216)*SUM($AB216:$AB216)*$EG216,2)</f>
        <v/>
      </c>
      <c r="EJ216" s="126">
        <f>ROUND($EI216*(1+$EP216),2)</f>
        <v/>
      </c>
      <c r="EK216" s="126" t="n">
        <v>0</v>
      </c>
      <c r="EL216" s="126">
        <f>ROUND(SUM($EK216:$EK216)*SUM($AB216:$AB216)*$EG216,2)</f>
        <v/>
      </c>
      <c r="EM216" s="126">
        <f>ROUND($EL216*(1+$EP216),2)</f>
        <v/>
      </c>
      <c r="EN216" s="126">
        <f>SUM($EE216,$EI216,$EL216)</f>
        <v/>
      </c>
      <c r="EO216" s="126">
        <f>SUM($EF216,$EJ216,$EM216)</f>
        <v/>
      </c>
      <c r="EP216" s="59" t="inlineStr">
        <is>
          <t>20%</t>
        </is>
      </c>
      <c r="EQ216" s="59" t="n"/>
      <c r="ER216" s="60">
        <f t="array" ref="ER216">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MATCH(ES216,
{"AMS";"RussOutdoor";"HD Outdoor";"Ingroup";"IQ";"Ledproduction";"LisChannel";"Logic";"Media-PPL";"NovikovTV | НовиковТВ";"SMA";"SOK";"КрокусТВ | CrocusTV | IndoorTV";"Сити";"ТЯК Москва"},
0)),"")</f>
        <v/>
      </c>
      <c r="ES216" s="60" t="n"/>
      <c r="ET216" s="60">
        <f t="array" ref="ET216">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MATCH(ES216,
{"AMS";"RussOutdoor";"HD Outdoor";"Ingroup";"IQ";"Ledproduction";"LisChannel";"Logic";"Media-PPL";"NovikovTV | НовиковТВ";"SMA";"SOK";"КрокусТВ | CrocusTV | IndoorTV";"Сити";"ТЯК Москва"},
0)),"")</f>
        <v/>
      </c>
      <c r="EU216" s="60" t="n"/>
      <c r="EV216" s="60" t="n"/>
      <c r="EX216" s="110">
        <f t="array" ref="EX216">
($AR216/30
+N("ТРАФИК ПЛОЩАДКИ"))*
(IFERROR(
_xlfn.LET(
_xlpm.GPR,
HLOOKUP($L216,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(MATCH($T216,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IF($Q216="цифровой",_xlpm.GPR/$AG216,_xlpm.GPR/60)),
0)
+N("DWELL TIME"))*
(IF($AB216=0,0,IF($AB216=1,0.3,IF($AB216=2,0.5,IF($AB216&gt;2,1))))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_xlfn.IFS($AC216="да",1.2,$AC216="нет",1)*
_xlfn.IFS($AD216="да",1.2,$AD216="нет",1)*
IF(R216="статический",1,1.2)*
$X216*
INDEX(
{1.2;1;1.2;1.2;1;1.2;1.2;1.2;1.2;1.2;1.2;1;1.2;1.2;1.2;1.2;1;1;1.2;1.2;1.2;1;1;1;1;1.2;1.2;1.2;1.2;1;1;1;1;1.2;1.2;1.2;1.2;1.2;1.2;1.2;1.2;1;1;1.2;1;1;1;1;1.5;1;1;1.5;1.5;1.2},
MATCH($Q216,_xlpm.MI,0)))&gt;{0.02;0.04;0.06;0.1;0.2;0.4;0.6;0.8;1;2;4;6})),
{0;1;2;3;4;5;6;7;8;9;10;11;12},
0)))
+N("КОЭФФИЦИЕНТ КОНТАКТА"))))*
(_xlfn.IFS($X216&lt;0.1,$X216/1000,$X216&gt;25,5.2,AND($X216&gt;=0.1,$X216&lt;=25),(($X216*2+0.1)/10)*($X216/10)))*
IFERROR((_xlfn.LET(
_xlpm.MA,
{0;0.8;0.85;0.9;0.95;1},
_xlpm.MAA,
{0;1;2;3;4;5},
INDEX(_xlpm.MA,MATCH(SUMPRODUCT(--((IF(ROUND(_xlpm.MAA,1)&gt;5,5,ROUND($AB216,1)))&gt;{0;1;2;3;4;5})),_xlpm.MAA,0)))
+N("КОЭФФИЦИЕНТ КОЛ-ВО КОНСТРУКЦИЙ")),1)*
$AB216,0))*
(IF($Q216="цифровой",$AG216/15*$AI216,1)
+N("ДЛЯ ЦИФРЫ"))</f>
        <v/>
      </c>
      <c r="EY216" s="110">
        <f>IFERROR(EX216*AY216,0)</f>
        <v/>
      </c>
      <c r="EZ216" s="131">
        <f>IFERROR(DP216/EY216*1000,0)</f>
        <v/>
      </c>
      <c r="FA216" s="112">
        <f>IFERROR(FC216/FB216,0)</f>
        <v/>
      </c>
      <c r="FB216" s="112">
        <f>IFERROR((FC216/(EY216/FF216*#REF!))*0.825,0)</f>
        <v/>
      </c>
      <c r="FC216" s="112">
        <f>IFERROR(((EX216*30/AR216)*100)/30,0)</f>
        <v/>
      </c>
      <c r="FD216" s="112">
        <f>IFERROR(EY216/G216*100%,0)</f>
        <v/>
      </c>
      <c r="FE216" s="112">
        <f>IFERROR(FD216/FC216*100%,0)</f>
        <v/>
      </c>
      <c r="FF216" s="110">
        <f>IFERROR(AR216/30*AY216,0)</f>
        <v/>
      </c>
    </row>
    <row r="217" ht="13" customHeight="1">
      <c r="A217" s="59" t="n"/>
      <c r="B217" s="60" t="n"/>
      <c r="C217" s="60" t="n"/>
      <c r="D217" s="60">
        <f t="array" ref="D217">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MATCH($E217,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17" s="60">
        <f t="array" ref="E217">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MATCH($F217,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17" s="60" t="inlineStr"/>
      <c r="G217" s="60" t="n"/>
      <c r="H217" s="60">
        <f t="array" ref="H217">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MATCH($I217,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17" s="60" t="n"/>
      <c r="J217" s="60" t="n"/>
      <c r="K217" s="60" t="n"/>
      <c r="L217" s="60" t="n"/>
      <c r="M217" s="60" t="n"/>
      <c r="N217" s="60" t="n"/>
      <c r="O217" s="60" t="n"/>
      <c r="P217" s="60">
        <f t="array" ref="P217">
_xlfn.IFS(
ISNUMBER(MATCH($Q217,{"шелфбаннер","разделитель","монетница","чековая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ISNUMBER(MATCH($Q217,{"LED/LCD","видеокулер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ISNUMBER(MATCH($Q217,{"автомобиль","машина","выставочное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ISNUMBER(MATCH($Q217,{"билборд","лифтовая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ISNUMBER(MATCH($Q217,{"навигация","подвесной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ISNUMBER(MATCH($Q217,{"движущаяся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ISNUMBER(MATCH($Q217,{"каталог","журнал"},)),
"Пресса",
$Q217="","")</f>
        <v/>
      </c>
      <c r="Q217" s="60" t="n"/>
      <c r="R217" s="60">
        <f t="array" ref="R217">
IFERROR(
_xlfn.IFS(
OR(ISNUMBER(MATCH($Q217,{"экспозиция","макет","стенд","автостенд","авто стенд","выставочное пространство","выставочные стенды","модульные выставочные стенды","3Д конструкция","3D конструкция"},)),P217="Экспонирование"),
"нестандартный",
ISNUMBER(MATCH($Q217,{"скроллер","призматрон"},)),
"динамический",
$P217="Видео",
"цифровой",
OR($P217="Пресса",$P217="Щит",$P217="POSm",$P217="Подвес",$P217="Брендирование/оклейка"),
"статический"),"")</f>
        <v/>
      </c>
      <c r="S217" s="59" t="n"/>
      <c r="T217" s="60" t="n"/>
      <c r="U217" s="60" t="n"/>
      <c r="V217" s="60">
        <f>
IF(P217="Видео",
"цифровой постер/ролик",
IF(ISNUMBER(MATCH(Q217,{"короб световой","короб световой | лайтбокс","короб световой | кристалайт","лайтбокс","лайт бокс","кристалайт","LB","lightbox"},)),
"бэклит",
IF(P217="Брендирование/оклейка",
"перфарированная пленка/самоклейка",
IF(P217="Экспонирование",
"под запрос",
IF(P217="Подвес",
"баннер/ткань",
"")))))</f>
        <v/>
      </c>
      <c r="W217" s="59" t="n"/>
      <c r="X217" s="59" t="n"/>
      <c r="Y217" s="59" t="n"/>
      <c r="Z217" s="61" t="n"/>
      <c r="AA217" s="61" t="n"/>
      <c r="AB217" s="61">
        <f>IF(BL217&gt;0,Z217,0)</f>
        <v/>
      </c>
      <c r="AC217" s="59" t="n"/>
      <c r="AD217" s="59" t="n"/>
      <c r="AE217" s="59" t="n"/>
      <c r="AF217" s="59" t="n"/>
      <c r="AG217" s="59" t="n"/>
      <c r="AH217" s="59" t="n"/>
      <c r="AI217" s="59" t="n"/>
      <c r="AJ217" s="59" t="n"/>
      <c r="AK217" s="59" t="n"/>
      <c r="AL217" s="62">
        <f>IFERROR(IF(OR(R217="статический",R217="динамический",R217="нестандартный",R217="",R217=""),"-",IF(AND(AH217="-",AI217="-"),"-",AK217*3600/AH217*AI217)),"-")</f>
        <v/>
      </c>
      <c r="AM217" s="62">
        <f>IFERROR(IF(OR(R217="статический",R217="динамический",R217="",R217="", R217="BTL",R217="нестандартный"),"-",AG217*AI217*AL217/60),"-")</f>
        <v/>
      </c>
      <c r="AN217" s="63">
        <f>IFERROR(IF(AH217="","-",AG217*AI217/AH217),"-")</f>
        <v/>
      </c>
      <c r="AO217" s="59">
        <f>IFERROR(IF(OR($R217="статический",$R217="динамический",$R217="",$R217="",$R217="BTL",$R217="нестандартный"),"-",$AL217*$AY217),"-")</f>
        <v/>
      </c>
      <c r="AP217" s="62">
        <f>IFERROR(IF(OR($R217="статический",$R217="динамический",$R217="",$R217="",$R217="BTL",$R217="нестандартный"),"-",$AM217*AY217),"-")</f>
        <v/>
      </c>
      <c r="AQ217" s="64" t="n"/>
      <c r="AR217" s="61" t="n"/>
      <c r="AS217" s="61" t="n"/>
      <c r="AT217" s="61" t="n"/>
      <c r="AU217" s="65" t="n"/>
      <c r="AV217" s="124">
        <f>IFERROR(DR217/AT217*1000,"n/a")</f>
        <v/>
      </c>
      <c r="AW217" s="67" t="n"/>
      <c r="AX217" s="67" t="n"/>
      <c r="AY217" s="43">
        <f>IFERROR(IF(OR($AW217="",$AX217=""),"",_xlfn.DAYS($AX217+1,$AW217)),"")</f>
        <v/>
      </c>
      <c r="AZ217" s="68">
        <f t="array" ref="AZ217">
_xlfn.LET(_xlpm.COEFF,
IF($AW217+$AX217=0,0,IF(MAX(MIN($AX217,EOMONTH(AZ$15,0))-MAX($AW217,AZ$15)+1,)&gt;0,1,0)),
_xlfn.IFS(
$ES217="LisChannel",
_xlpm.COEFF*
INDEX({1;1;1.2;1.2;1;1;1;1;1.2;1.2;1.2;1.2},
MATCH(MONTH(AZ$15),
{1,2,3,4,5,6,7,8,9,10,11,12})),
CONCATENATE($ES217," ",$L217)="RussOutdoor метро",
_xlpm.COEFF*
INDEX({0.8;0.9;1.1;1.1;1;1;1;1;1.1;1.1;1.1;1.1},
MATCH(MONTH(AZ$15),
{1,2,3,4,5,6,7,8,9,10,11,12})),
$ES217&lt;&gt;"LisChannel",
_xlpm.COEFF,
$ES217&lt;&gt;"RussOutdoor",
_xlpm.COEFF))</f>
        <v/>
      </c>
      <c r="BA217" s="68">
        <f t="array" ref="BA217">
_xlfn.LET(_xlpm.COEFF,
IF($AW217+$AX217=0,0,IF(MAX(MIN($AX217,EOMONTH(BA$15,0))-MAX($AW217,BA$15)+1,)&gt;0,1,0)),
_xlfn.IFS(
$ES217="LisChannel",
_xlpm.COEFF*
INDEX({1;1;1.2;1.2;1;1;1;1;1.2;1.2;1.2;1.2},
MATCH(MONTH(BA$15),
{1,2,3,4,5,6,7,8,9,10,11,12})),
CONCATENATE($ES217," ",$L217)="RussOutdoor метро",
_xlpm.COEFF*
INDEX({0.8;0.9;1.1;1.1;1;1;1;1;1.1;1.1;1.1;1.1},
MATCH(MONTH(BA$15),
{1,2,3,4,5,6,7,8,9,10,11,12})),
$ES217&lt;&gt;"LisChannel",
_xlpm.COEFF,
$ES217&lt;&gt;"RussOutdoor",
_xlpm.COEFF))</f>
        <v/>
      </c>
      <c r="BB217" s="68">
        <f t="array" ref="BB217">
_xlfn.LET(_xlpm.COEFF,
IF($AW217+$AX217=0,0,IF(MAX(MIN($AX217,EOMONTH(BB$15,0))-MAX($AW217,BB$15)+1,)&gt;0,1,0)),
_xlfn.IFS(
$ES217="LisChannel",
_xlpm.COEFF*
INDEX({1;1;1.2;1.2;1;1;1;1;1.2;1.2;1.2;1.2},
MATCH(MONTH(BB$15),
{1,2,3,4,5,6,7,8,9,10,11,12})),
CONCATENATE($ES217," ",$L217)="RussOutdoor метро",
_xlpm.COEFF*
INDEX({0.8;0.9;1.1;1.1;1;1;1;1;1.1;1.1;1.1;1.1},
MATCH(MONTH(BB$15),
{1,2,3,4,5,6,7,8,9,10,11,12})),
$ES217&lt;&gt;"LisChannel",
_xlpm.COEFF,
$ES217&lt;&gt;"RussOutdoor",
_xlpm.COEFF))</f>
        <v/>
      </c>
      <c r="BC217" s="68">
        <f t="array" ref="BC217">
_xlfn.LET(_xlpm.COEFF,
IF($AW217+$AX217=0,0,IF(MAX(MIN($AX217,EOMONTH(BC$15,0))-MAX($AW217,BC$15)+1,)&gt;0,1,0)),
_xlfn.IFS(
$ES217="LisChannel",
_xlpm.COEFF*
INDEX({1;1;1.2;1.2;1;1;1;1;1.2;1.2;1.2;1.2},
MATCH(MONTH(BC$15),
{1,2,3,4,5,6,7,8,9,10,11,12})),
CONCATENATE($ES217," ",$L217)="RussOutdoor метро",
_xlpm.COEFF*
INDEX({0.8;0.9;1.1;1.1;1;1;1;1;1.1;1.1;1.1;1.1},
MATCH(MONTH(BC$15),
{1,2,3,4,5,6,7,8,9,10,11,12})),
$ES217&lt;&gt;"LisChannel",
_xlpm.COEFF,
$ES217&lt;&gt;"RussOutdoor",
_xlpm.COEFF))</f>
        <v/>
      </c>
      <c r="BD217" s="68">
        <f t="array" ref="BD217">
_xlfn.LET(_xlpm.COEFF,
IF($AW217+$AX217=0,0,IF(MAX(MIN($AX217,EOMONTH(BD$15,0))-MAX($AW217,BD$15)+1,)&gt;0,1,0)),
_xlfn.IFS(
$ES217="LisChannel",
_xlpm.COEFF*
INDEX({1;1;1.2;1.2;1;1;1;1;1.2;1.2;1.2;1.2},
MATCH(MONTH(BD$15),
{1,2,3,4,5,6,7,8,9,10,11,12})),
CONCATENATE($ES217," ",$L217)="RussOutdoor метро",
_xlpm.COEFF*
INDEX({0.8;0.9;1.1;1.1;1;1;1;1;1.1;1.1;1.1;1.1},
MATCH(MONTH(BD$15),
{1,2,3,4,5,6,7,8,9,10,11,12})),
$ES217&lt;&gt;"LisChannel",
_xlpm.COEFF,
$ES217&lt;&gt;"RussOutdoor",
_xlpm.COEFF))</f>
        <v/>
      </c>
      <c r="BE217" s="68">
        <f t="array" ref="BE217">
_xlfn.LET(_xlpm.COEFF,
IF($AW217+$AX217=0,0,IF(MAX(MIN($AX217,EOMONTH(BE$15,0))-MAX($AW217,BE$15)+1,)&gt;0,1,0)),
_xlfn.IFS(
$ES217="LisChannel",
_xlpm.COEFF*
INDEX({1;1;1.2;1.2;1;1;1;1;1.2;1.2;1.2;1.2},
MATCH(MONTH(BE$15),
{1,2,3,4,5,6,7,8,9,10,11,12})),
CONCATENATE($ES217," ",$L217)="RussOutdoor метро",
_xlpm.COEFF*
INDEX({0.8;0.9;1.1;1.1;1;1;1;1;1.1;1.1;1.1;1.1},
MATCH(MONTH(BE$15),
{1,2,3,4,5,6,7,8,9,10,11,12})),
$ES217&lt;&gt;"LisChannel",
_xlpm.COEFF,
$ES217&lt;&gt;"RussOutdoor",
_xlpm.COEFF))</f>
        <v/>
      </c>
      <c r="BF217" s="68">
        <f t="array" ref="BF217">
_xlfn.LET(_xlpm.COEFF,
IF($AW217+$AX217=0,0,IF(MAX(MIN($AX217,EOMONTH(BF$15,0))-MAX($AW217,BF$15)+1,)&gt;0,1,0)),
_xlfn.IFS(
$ES217="LisChannel",
_xlpm.COEFF*
INDEX({1;1;1.2;1.2;1;1;1;1;1.2;1.2;1.2;1.2},
MATCH(MONTH(BF$15),
{1,2,3,4,5,6,7,8,9,10,11,12})),
CONCATENATE($ES217," ",$L217)="RussOutdoor метро",
_xlpm.COEFF*
INDEX({0.8;0.9;1.1;1.1;1;1;1;1;1.1;1.1;1.1;1.1},
MATCH(MONTH(BF$15),
{1,2,3,4,5,6,7,8,9,10,11,12})),
$ES217&lt;&gt;"LisChannel",
_xlpm.COEFF,
$ES217&lt;&gt;"RussOutdoor",
_xlpm.COEFF))</f>
        <v/>
      </c>
      <c r="BG217" s="68">
        <f t="array" ref="BG217">
_xlfn.LET(_xlpm.COEFF,
IF($AW217+$AX217=0,0,IF(MAX(MIN($AX217,EOMONTH(BG$15,0))-MAX($AW217,BG$15)+1,)&gt;0,1,0)),
_xlfn.IFS(
$ES217="LisChannel",
_xlpm.COEFF*
INDEX({1;1;1.2;1.2;1;1;1;1;1.2;1.2;1.2;1.2},
MATCH(MONTH(BG$15),
{1,2,3,4,5,6,7,8,9,10,11,12})),
CONCATENATE($ES217," ",$L217)="RussOutdoor метро",
_xlpm.COEFF*
INDEX({0.8;0.9;1.1;1.1;1;1;1;1;1.1;1.1;1.1;1.1},
MATCH(MONTH(BG$15),
{1,2,3,4,5,6,7,8,9,10,11,12})),
$ES217&lt;&gt;"LisChannel",
_xlpm.COEFF,
$ES217&lt;&gt;"RussOutdoor",
_xlpm.COEFF))</f>
        <v/>
      </c>
      <c r="BH217" s="68">
        <f t="array" ref="BH217">
_xlfn.LET(_xlpm.COEFF,
IF($AW217+$AX217=0,0,IF(MAX(MIN($AX217,EOMONTH(BH$15,0))-MAX($AW217,BH$15)+1,)&gt;0,1,0)),
_xlfn.IFS(
$ES217="LisChannel",
_xlpm.COEFF*
INDEX({1;1;1.2;1.2;1;1;1;1;1.2;1.2;1.2;1.2},
MATCH(MONTH(BH$15),
{1,2,3,4,5,6,7,8,9,10,11,12})),
CONCATENATE($ES217," ",$L217)="RussOutdoor метро",
_xlpm.COEFF*
INDEX({0.8;0.9;1.1;1.1;1;1;1;1;1.1;1.1;1.1;1.1},
MATCH(MONTH(BH$15),
{1,2,3,4,5,6,7,8,9,10,11,12})),
$ES217&lt;&gt;"LisChannel",
_xlpm.COEFF,
$ES217&lt;&gt;"RussOutdoor",
_xlpm.COEFF))</f>
        <v/>
      </c>
      <c r="BI217" s="68">
        <f t="array" ref="BI217">
_xlfn.LET(_xlpm.COEFF,
IF($AW217+$AX217=0,0,IF(MAX(MIN($AX217,EOMONTH(BI$15,0))-MAX($AW217,BI$15)+1,)&gt;0,1,0)),
_xlfn.IFS(
$ES217="LisChannel",
_xlpm.COEFF*
INDEX({1;1;1.2;1.2;1;1;1;1;1.2;1.2;1.2;1.2},
MATCH(MONTH(BI$15),
{1,2,3,4,5,6,7,8,9,10,11,12})),
CONCATENATE($ES217," ",$L217)="RussOutdoor метро",
_xlpm.COEFF*
INDEX({0.8;0.9;1.1;1.1;1;1;1;1;1.1;1.1;1.1;1.1},
MATCH(MONTH(BI$15),
{1,2,3,4,5,6,7,8,9,10,11,12})),
$ES217&lt;&gt;"LisChannel",
_xlpm.COEFF,
$ES217&lt;&gt;"RussOutdoor",
_xlpm.COEFF))</f>
        <v/>
      </c>
      <c r="BJ217" s="68">
        <f t="array" ref="BJ217">
_xlfn.LET(_xlpm.COEFF,
IF($AW217+$AX217=0,0,IF(MAX(MIN($AX217,EOMONTH(BJ$15,0))-MAX($AW217,BJ$15)+1,)&gt;0,1,0)),
_xlfn.IFS(
$ES217="LisChannel",
_xlpm.COEFF*
INDEX({1;1;1.2;1.2;1;1;1;1;1.2;1.2;1.2;1.2},
MATCH(MONTH(BJ$15),
{1,2,3,4,5,6,7,8,9,10,11,12})),
CONCATENATE($ES217," ",$L217)="RussOutdoor метро",
_xlpm.COEFF*
INDEX({0.8;0.9;1.1;1.1;1;1;1;1;1.1;1.1;1.1;1.1},
MATCH(MONTH(BJ$15),
{1,2,3,4,5,6,7,8,9,10,11,12})),
$ES217&lt;&gt;"LisChannel",
_xlpm.COEFF,
$ES217&lt;&gt;"RussOutdoor",
_xlpm.COEFF))</f>
        <v/>
      </c>
      <c r="BK217" s="68">
        <f t="array" ref="BK217">
_xlfn.LET(_xlpm.COEFF,
IF($AW217+$AX217=0,0,IF(MAX(MIN($AX217,EOMONTH(BK$15,0))-MAX($AW217,BK$15)+1,)&gt;0,1,0)),
_xlfn.IFS(
$ES217="LisChannel",
_xlpm.COEFF*
INDEX({1;1;1.2;1.2;1;1;1;1;1.2;1.2;1.2;1.2},
MATCH(MONTH(BK$15),
{1,2,3,4,5,6,7,8,9,10,11,12})),
CONCATENATE($ES217," ",$L217)="RussOutdoor метро",
_xlpm.COEFF*
INDEX({0.8;0.9;1.1;1.1;1;1;1;1;1.1;1.1;1.1;1.1},
MATCH(MONTH(BK$15),
{1,2,3,4,5,6,7,8,9,10,11,12})),
$ES217&lt;&gt;"LisChannel",
_xlpm.COEFF,
$ES217&lt;&gt;"RussOutdoor",
_xlpm.COEFF))</f>
        <v/>
      </c>
      <c r="BL217" s="62">
        <f>COUNTIFS($AZ217:$BK217,"&gt;0")</f>
        <v/>
      </c>
      <c r="BM217" s="65" t="n"/>
      <c r="BN217" s="125">
        <f>$DJ217</f>
        <v/>
      </c>
      <c r="BO217" s="63">
        <f>$DQ217</f>
        <v/>
      </c>
      <c r="BP217" s="125">
        <f>
IFERROR(
IF($BL217=0,0,
$BN217*(1-$BO217)),
0)</f>
        <v/>
      </c>
      <c r="BQ217" s="125">
        <f t="array" ref="BQ217">
IFERROR(
_xlfn.IFS(
$DH217="день_1",
$BP217*$BL217/($AX217-$AW217+1)*AZ217*(DAY(EOMONTH(AZ$15,0))),
$DH217="день_2",
$BP217/30*MAX(MIN($AX217,EOMONTH(AZ$15,0))-MAX($AW217,AZ$15)+1,),
$DH217="раб.день",
$BP217/30*(IFERROR(
_xlfn.LET(_xlpm.VD,
CHOOSE(
{1;2;3;4;5;6;7;8;9;10;11;12;13;14;15;16;17;18},
45658,45659,45660,45661,45662,45663,45664,45665,45711,45724,45778,45779,45785,45786,45820,45821,45965,46022),
_xlfn.LET(_xlpm.DD,
MAX(MIN($AX217,EOMONTH(AZ$15,0))-MAX($AW217,AZ$15),),
_xlfn.IFS(
AND(MONTH($AW217)=MONTH(AZ$15),MONTH($AX217)&lt;&gt;MONTH(AZ$15)),
NETWORKDAYS.INTL($AW217,$AW217+_xlpm.DD,1,_xlpm.VD),
AND(MONTH($AW217)&lt;&gt;MONTH(AZ$15),MONTH($AX217)=MONTH(AZ$15)),
NETWORKDAYS.INTL(($AX217)-_xlpm.DD,$AX217,1,_xlpm.VD),
AND(MONTH($AW217)&lt;MONTH(AZ$15),MONTH($AX217)&gt;MONTH(AZ$15)),
NETWORKDAYS.INTL((EOMONTH(AZ$15-1,1))-_xlpm.DD,EOMONTH(AZ$15-1,1),1,_xlpm.VD),
AND(MONTH($AW217)=MONTH(AZ$15),MONTH($AX217)=MONTH(AZ$15)),
NETWORKDAYS.INTL($AW217,$AX217,1,_xlpm.VD)))),0)),
$DH217="месяц",
$BP217*AZ217,
$DH217="неделя",
$BP217*AZ217/7*(ROUNDUP((DAY(EOMONTH(AZ$15,0)))/4,0))),
0)</f>
        <v/>
      </c>
      <c r="BR217" s="125">
        <f t="array" ref="BR217">
IFERROR(
_xlfn.IFS(
$DH217="день_1",
$BP217*$BL217/($AX217-$AW217+1)*BA217*(DAY(EOMONTH(BA$15,0))),
$DH217="день_2",
$BP217/30*MAX(MIN($AX217,EOMONTH(BA$15,0))-MAX($AW217,BA$15)+1,),
$DH217="раб.день",
$BP217/30*(IFERROR(
_xlfn.LET(_xlpm.VD,
CHOOSE(
{1;2;3;4;5;6;7;8;9;10;11;12;13;14;15;16;17;18},
45658,45659,45660,45661,45662,45663,45664,45665,45711,45724,45778,45779,45785,45786,45820,45821,45965,46022),
_xlfn.LET(_xlpm.DD,
MAX(MIN($AX217,EOMONTH(BA$15,0))-MAX($AW217,BA$15),),
_xlfn.IFS(
AND(MONTH($AW217)=MONTH(BA$15),MONTH($AX217)&lt;&gt;MONTH(BA$15)),
NETWORKDAYS.INTL($AW217,$AW217+_xlpm.DD,1,_xlpm.VD),
AND(MONTH($AW217)&lt;&gt;MONTH(BA$15),MONTH($AX217)=MONTH(BA$15)),
NETWORKDAYS.INTL(($AX217)-_xlpm.DD,$AX217,1,_xlpm.VD),
AND(MONTH($AW217)&lt;MONTH(BA$15),MONTH($AX217)&gt;MONTH(BA$15)),
NETWORKDAYS.INTL((EOMONTH(BA$15-1,1))-_xlpm.DD,EOMONTH(BA$15-1,1),1,_xlpm.VD),
AND(MONTH($AW217)=MONTH(BA$15),MONTH($AX217)=MONTH(BA$15)),
NETWORKDAYS.INTL($AW217,$AX217,1,_xlpm.VD)))),0)),
$DH217="месяц",
$BP217*BA217,
$DH217="неделя",
$BP217*BA217/7*(ROUNDUP((DAY(EOMONTH(BA$15,0)))/4,0))),
0)</f>
        <v/>
      </c>
      <c r="BS217" s="125">
        <f t="array" ref="BS217">
IFERROR(
_xlfn.IFS(
$DH217="день_1",
$BP217*$BL217/($AX217-$AW217+1)*BB217*(DAY(EOMONTH(BB$15,0))),
$DH217="день_2",
$BP217/30*MAX(MIN($AX217,EOMONTH(BB$15,0))-MAX($AW217,BB$15)+1,),
$DH217="раб.день",
$BP217/30*(IFERROR(
_xlfn.LET(_xlpm.VD,
CHOOSE(
{1;2;3;4;5;6;7;8;9;10;11;12;13;14;15;16;17;18},
45658,45659,45660,45661,45662,45663,45664,45665,45711,45724,45778,45779,45785,45786,45820,45821,45965,46022),
_xlfn.LET(_xlpm.DD,
MAX(MIN($AX217,EOMONTH(BB$15,0))-MAX($AW217,BB$15),),
_xlfn.IFS(
AND(MONTH($AW217)=MONTH(BB$15),MONTH($AX217)&lt;&gt;MONTH(BB$15)),
NETWORKDAYS.INTL($AW217,$AW217+_xlpm.DD,1,_xlpm.VD),
AND(MONTH($AW217)&lt;&gt;MONTH(BB$15),MONTH($AX217)=MONTH(BB$15)),
NETWORKDAYS.INTL(($AX217)-_xlpm.DD,$AX217,1,_xlpm.VD),
AND(MONTH($AW217)&lt;MONTH(BB$15),MONTH($AX217)&gt;MONTH(BB$15)),
NETWORKDAYS.INTL((EOMONTH(BB$15-1,1))-_xlpm.DD,EOMONTH(BB$15-1,1),1,_xlpm.VD),
AND(MONTH($AW217)=MONTH(BB$15),MONTH($AX217)=MONTH(BB$15)),
NETWORKDAYS.INTL($AW217,$AX217,1,_xlpm.VD)))),0)),
$DH217="месяц",
$BP217*BB217,
$DH217="неделя",
$BP217*BB217/7*(ROUNDUP((DAY(EOMONTH(BB$15,0)))/4,0))),
0)</f>
        <v/>
      </c>
      <c r="BT217" s="125">
        <f t="array" ref="BT217">
IFERROR(
_xlfn.IFS(
$DH217="день_1",
$BP217*$BL217/($AX217-$AW217+1)*BC217*(DAY(EOMONTH(BC$15,0))),
$DH217="день_2",
$BP217/30*MAX(MIN($AX217,EOMONTH(BC$15,0))-MAX($AW217,BC$15)+1,),
$DH217="раб.день",
$BP217/30*(IFERROR(
_xlfn.LET(_xlpm.VD,
CHOOSE(
{1;2;3;4;5;6;7;8;9;10;11;12;13;14;15;16;17;18},
45658,45659,45660,45661,45662,45663,45664,45665,45711,45724,45778,45779,45785,45786,45820,45821,45965,46022),
_xlfn.LET(_xlpm.DD,
MAX(MIN($AX217,EOMONTH(BC$15,0))-MAX($AW217,BC$15),),
_xlfn.IFS(
AND(MONTH($AW217)=MONTH(BC$15),MONTH($AX217)&lt;&gt;MONTH(BC$15)),
NETWORKDAYS.INTL($AW217,$AW217+_xlpm.DD,1,_xlpm.VD),
AND(MONTH($AW217)&lt;&gt;MONTH(BC$15),MONTH($AX217)=MONTH(BC$15)),
NETWORKDAYS.INTL(($AX217)-_xlpm.DD,$AX217,1,_xlpm.VD),
AND(MONTH($AW217)&lt;MONTH(BC$15),MONTH($AX217)&gt;MONTH(BC$15)),
NETWORKDAYS.INTL((EOMONTH(BC$15-1,1))-_xlpm.DD,EOMONTH(BC$15-1,1),1,_xlpm.VD),
AND(MONTH($AW217)=MONTH(BC$15),MONTH($AX217)=MONTH(BC$15)),
NETWORKDAYS.INTL($AW217,$AX217,1,_xlpm.VD)))),0)),
$DH217="месяц",
$BP217*BC217,
$DH217="неделя",
$BP217*BC217/7*(ROUNDUP((DAY(EOMONTH(BC$15,0)))/4,0))),
0)</f>
        <v/>
      </c>
      <c r="BU217" s="125">
        <f t="array" ref="BU217">
IFERROR(
_xlfn.IFS(
$DH217="день_1",
$BP217*$BL217/($AX217-$AW217+1)*BD217*(DAY(EOMONTH(BD$15,0))),
$DH217="день_2",
$BP217/30*MAX(MIN($AX217,EOMONTH(BD$15,0))-MAX($AW217,BD$15)+1,),
$DH217="раб.день",
$BP217/30*(IFERROR(
_xlfn.LET(_xlpm.VD,
CHOOSE(
{1;2;3;4;5;6;7;8;9;10;11;12;13;14;15;16;17;18},
45658,45659,45660,45661,45662,45663,45664,45665,45711,45724,45778,45779,45785,45786,45820,45821,45965,46022),
_xlfn.LET(_xlpm.DD,
MAX(MIN($AX217,EOMONTH(BD$15,0))-MAX($AW217,BD$15),),
_xlfn.IFS(
AND(MONTH($AW217)=MONTH(BD$15),MONTH($AX217)&lt;&gt;MONTH(BD$15)),
NETWORKDAYS.INTL($AW217,$AW217+_xlpm.DD,1,_xlpm.VD),
AND(MONTH($AW217)&lt;&gt;MONTH(BD$15),MONTH($AX217)=MONTH(BD$15)),
NETWORKDAYS.INTL(($AX217)-_xlpm.DD,$AX217,1,_xlpm.VD),
AND(MONTH($AW217)&lt;MONTH(BD$15),MONTH($AX217)&gt;MONTH(BD$15)),
NETWORKDAYS.INTL((EOMONTH(BD$15-1,1))-_xlpm.DD,EOMONTH(BD$15-1,1),1,_xlpm.VD),
AND(MONTH($AW217)=MONTH(BD$15),MONTH($AX217)=MONTH(BD$15)),
NETWORKDAYS.INTL($AW217,$AX217,1,_xlpm.VD)))),0)),
$DH217="месяц",
$BP217*BD217,
$DH217="неделя",
$BP217*BD217/7*(ROUNDUP((DAY(EOMONTH(BD$15,0)))/4,0))),
0)</f>
        <v/>
      </c>
      <c r="BV217" s="125">
        <f t="array" ref="BV217">
IFERROR(
_xlfn.IFS(
$DH217="день_1",
$BP217*$BL217/($AX217-$AW217+1)*BE217*(DAY(EOMONTH(BE$15,0))),
$DH217="день_2",
$BP217/30*MAX(MIN($AX217,EOMONTH(BE$15,0))-MAX($AW217,BE$15)+1,),
$DH217="раб.день",
$BP217/30*(IFERROR(
_xlfn.LET(_xlpm.VD,
CHOOSE(
{1;2;3;4;5;6;7;8;9;10;11;12;13;14;15;16;17;18},
45658,45659,45660,45661,45662,45663,45664,45665,45711,45724,45778,45779,45785,45786,45820,45821,45965,46022),
_xlfn.LET(_xlpm.DD,
MAX(MIN($AX217,EOMONTH(BE$15,0))-MAX($AW217,BE$15),),
_xlfn.IFS(
AND(MONTH($AW217)=MONTH(BE$15),MONTH($AX217)&lt;&gt;MONTH(BE$15)),
NETWORKDAYS.INTL($AW217,$AW217+_xlpm.DD,1,_xlpm.VD),
AND(MONTH($AW217)&lt;&gt;MONTH(BE$15),MONTH($AX217)=MONTH(BE$15)),
NETWORKDAYS.INTL(($AX217)-_xlpm.DD,$AX217,1,_xlpm.VD),
AND(MONTH($AW217)&lt;MONTH(BE$15),MONTH($AX217)&gt;MONTH(BE$15)),
NETWORKDAYS.INTL((EOMONTH(BE$15-1,1))-_xlpm.DD,EOMONTH(BE$15-1,1),1,_xlpm.VD),
AND(MONTH($AW217)=MONTH(BE$15),MONTH($AX217)=MONTH(BE$15)),
NETWORKDAYS.INTL($AW217,$AX217,1,_xlpm.VD)))),0)),
$DH217="месяц",
$BP217*BE217,
$DH217="неделя",
$BP217*BE217/7*(ROUNDUP((DAY(EOMONTH(BE$15,0)))/4,0))),
0)</f>
        <v/>
      </c>
      <c r="BW217" s="125">
        <f t="array" ref="BW217">
IFERROR(
_xlfn.IFS(
$DH217="день_1",
$BP217*$BL217/($AX217-$AW217+1)*BF217*(DAY(EOMONTH(BF$15,0))),
$DH217="день_2",
$BP217/30*MAX(MIN($AX217,EOMONTH(BF$15,0))-MAX($AW217,BF$15)+1,),
$DH217="раб.день",
$BP217/30*(IFERROR(
_xlfn.LET(_xlpm.VD,
CHOOSE(
{1;2;3;4;5;6;7;8;9;10;11;12;13;14;15;16;17;18},
45658,45659,45660,45661,45662,45663,45664,45665,45711,45724,45778,45779,45785,45786,45820,45821,45965,46022),
_xlfn.LET(_xlpm.DD,
MAX(MIN($AX217,EOMONTH(BF$15,0))-MAX($AW217,BF$15),),
_xlfn.IFS(
AND(MONTH($AW217)=MONTH(BF$15),MONTH($AX217)&lt;&gt;MONTH(BF$15)),
NETWORKDAYS.INTL($AW217,$AW217+_xlpm.DD,1,_xlpm.VD),
AND(MONTH($AW217)&lt;&gt;MONTH(BF$15),MONTH($AX217)=MONTH(BF$15)),
NETWORKDAYS.INTL(($AX217)-_xlpm.DD,$AX217,1,_xlpm.VD),
AND(MONTH($AW217)&lt;MONTH(BF$15),MONTH($AX217)&gt;MONTH(BF$15)),
NETWORKDAYS.INTL((EOMONTH(BF$15-1,1))-_xlpm.DD,EOMONTH(BF$15-1,1),1,_xlpm.VD),
AND(MONTH($AW217)=MONTH(BF$15),MONTH($AX217)=MONTH(BF$15)),
NETWORKDAYS.INTL($AW217,$AX217,1,_xlpm.VD)))),0)),
$DH217="месяц",
$BP217*BF217,
$DH217="неделя",
$BP217*BF217/7*(ROUNDUP((DAY(EOMONTH(BF$15,0)))/4,0))),
0)</f>
        <v/>
      </c>
      <c r="BX217" s="125">
        <f t="array" ref="BX217">
IFERROR(
_xlfn.IFS(
$DH217="день_1",
$BP217*$BL217/($AX217-$AW217+1)*BG217*(DAY(EOMONTH(BG$15,0))),
$DH217="день_2",
$BP217/30*MAX(MIN($AX217,EOMONTH(BG$15,0))-MAX($AW217,BG$15)+1,),
$DH217="раб.день",
$BP217/30*(IFERROR(
_xlfn.LET(_xlpm.VD,
CHOOSE(
{1;2;3;4;5;6;7;8;9;10;11;12;13;14;15;16;17;18},
45658,45659,45660,45661,45662,45663,45664,45665,45711,45724,45778,45779,45785,45786,45820,45821,45965,46022),
_xlfn.LET(_xlpm.DD,
MAX(MIN($AX217,EOMONTH(BG$15,0))-MAX($AW217,BG$15),),
_xlfn.IFS(
AND(MONTH($AW217)=MONTH(BG$15),MONTH($AX217)&lt;&gt;MONTH(BG$15)),
NETWORKDAYS.INTL($AW217,$AW217+_xlpm.DD,1,_xlpm.VD),
AND(MONTH($AW217)&lt;&gt;MONTH(BG$15),MONTH($AX217)=MONTH(BG$15)),
NETWORKDAYS.INTL(($AX217)-_xlpm.DD,$AX217,1,_xlpm.VD),
AND(MONTH($AW217)&lt;MONTH(BG$15),MONTH($AX217)&gt;MONTH(BG$15)),
NETWORKDAYS.INTL((EOMONTH(BG$15-1,1))-_xlpm.DD,EOMONTH(BG$15-1,1),1,_xlpm.VD),
AND(MONTH($AW217)=MONTH(BG$15),MONTH($AX217)=MONTH(BG$15)),
NETWORKDAYS.INTL($AW217,$AX217,1,_xlpm.VD)))),0)),
$DH217="месяц",
$BP217*BG217,
$DH217="неделя",
$BP217*BG217/7*(ROUNDUP((DAY(EOMONTH(BG$15,0)))/4,0))),
0)</f>
        <v/>
      </c>
      <c r="BY217" s="125">
        <f t="array" ref="BY217">
IFERROR(
_xlfn.IFS(
$DH217="день_1",
$BP217*$BL217/($AX217-$AW217+1)*BH217*(DAY(EOMONTH(BH$15,0))),
$DH217="день_2",
$BP217/30*MAX(MIN($AX217,EOMONTH(BH$15,0))-MAX($AW217,BH$15)+1,),
$DH217="раб.день",
$BP217/30*(IFERROR(
_xlfn.LET(_xlpm.VD,
CHOOSE(
{1;2;3;4;5;6;7;8;9;10;11;12;13;14;15;16;17;18},
45658,45659,45660,45661,45662,45663,45664,45665,45711,45724,45778,45779,45785,45786,45820,45821,45965,46022),
_xlfn.LET(_xlpm.DD,
MAX(MIN($AX217,EOMONTH(BH$15,0))-MAX($AW217,BH$15),),
_xlfn.IFS(
AND(MONTH($AW217)=MONTH(BH$15),MONTH($AX217)&lt;&gt;MONTH(BH$15)),
NETWORKDAYS.INTL($AW217,$AW217+_xlpm.DD,1,_xlpm.VD),
AND(MONTH($AW217)&lt;&gt;MONTH(BH$15),MONTH($AX217)=MONTH(BH$15)),
NETWORKDAYS.INTL(($AX217)-_xlpm.DD,$AX217,1,_xlpm.VD),
AND(MONTH($AW217)&lt;MONTH(BH$15),MONTH($AX217)&gt;MONTH(BH$15)),
NETWORKDAYS.INTL((EOMONTH(BH$15-1,1))-_xlpm.DD,EOMONTH(BH$15-1,1),1,_xlpm.VD),
AND(MONTH($AW217)=MONTH(BH$15),MONTH($AX217)=MONTH(BH$15)),
NETWORKDAYS.INTL($AW217,$AX217,1,_xlpm.VD)))),0)),
$DH217="месяц",
$BP217*BH217,
$DH217="неделя",
$BP217*BH217/7*(ROUNDUP((DAY(EOMONTH(BH$15,0)))/4,0))),
0)</f>
        <v/>
      </c>
      <c r="BZ217" s="125">
        <f t="array" ref="BZ217">
IFERROR(
_xlfn.IFS(
$DH217="день_1",
$BP217*$BL217/($AX217-$AW217+1)*BI217*(DAY(EOMONTH(BI$15,0))),
$DH217="день_2",
$BP217/30*MAX(MIN($AX217,EOMONTH(BI$15,0))-MAX($AW217,BI$15)+1,),
$DH217="раб.день",
$BP217/30*(IFERROR(
_xlfn.LET(_xlpm.VD,
CHOOSE(
{1;2;3;4;5;6;7;8;9;10;11;12;13;14;15;16;17;18},
45658,45659,45660,45661,45662,45663,45664,45665,45711,45724,45778,45779,45785,45786,45820,45821,45965,46022),
_xlfn.LET(_xlpm.DD,
MAX(MIN($AX217,EOMONTH(BI$15,0))-MAX($AW217,BI$15),),
_xlfn.IFS(
AND(MONTH($AW217)=MONTH(BI$15),MONTH($AX217)&lt;&gt;MONTH(BI$15)),
NETWORKDAYS.INTL($AW217,$AW217+_xlpm.DD,1,_xlpm.VD),
AND(MONTH($AW217)&lt;&gt;MONTH(BI$15),MONTH($AX217)=MONTH(BI$15)),
NETWORKDAYS.INTL(($AX217)-_xlpm.DD,$AX217,1,_xlpm.VD),
AND(MONTH($AW217)&lt;MONTH(BI$15),MONTH($AX217)&gt;MONTH(BI$15)),
NETWORKDAYS.INTL((EOMONTH(BI$15-1,1))-_xlpm.DD,EOMONTH(BI$15-1,1),1,_xlpm.VD),
AND(MONTH($AW217)=MONTH(BI$15),MONTH($AX217)=MONTH(BI$15)),
NETWORKDAYS.INTL($AW217,$AX217,1,_xlpm.VD)))),0)),
$DH217="месяц",
$BP217*BI217,
$DH217="неделя",
$BP217*BI217/7*(ROUNDUP((DAY(EOMONTH(BI$15,0)))/4,0))),
0)</f>
        <v/>
      </c>
      <c r="CA217" s="125">
        <f t="array" ref="CA217">
IFERROR(
_xlfn.IFS(
$DH217="день_1",
$BP217*$BL217/($AX217-$AW217+1)*BJ217*(DAY(EOMONTH(BJ$15,0))),
$DH217="день_2",
$BP217/30*MAX(MIN($AX217,EOMONTH(BJ$15,0))-MAX($AW217,BJ$15)+1,),
$DH217="раб.день",
$BP217/30*(IFERROR(
_xlfn.LET(_xlpm.VD,
CHOOSE(
{1;2;3;4;5;6;7;8;9;10;11;12;13;14;15;16;17;18},
45658,45659,45660,45661,45662,45663,45664,45665,45711,45724,45778,45779,45785,45786,45820,45821,45965,46022),
_xlfn.LET(_xlpm.DD,
MAX(MIN($AX217,EOMONTH(BJ$15,0))-MAX($AW217,BJ$15),),
_xlfn.IFS(
AND(MONTH($AW217)=MONTH(BJ$15),MONTH($AX217)&lt;&gt;MONTH(BJ$15)),
NETWORKDAYS.INTL($AW217,$AW217+_xlpm.DD,1,_xlpm.VD),
AND(MONTH($AW217)&lt;&gt;MONTH(BJ$15),MONTH($AX217)=MONTH(BJ$15)),
NETWORKDAYS.INTL(($AX217)-_xlpm.DD,$AX217,1,_xlpm.VD),
AND(MONTH($AW217)&lt;MONTH(BJ$15),MONTH($AX217)&gt;MONTH(BJ$15)),
NETWORKDAYS.INTL((EOMONTH(BJ$15-1,1))-_xlpm.DD,EOMONTH(BJ$15-1,1),1,_xlpm.VD),
AND(MONTH($AW217)=MONTH(BJ$15),MONTH($AX217)=MONTH(BJ$15)),
NETWORKDAYS.INTL($AW217,$AX217,1,_xlpm.VD)))),0)),
$DH217="месяц",
$BP217*BJ217,
$DH217="неделя",
$BP217*BJ217/7*(ROUNDUP((DAY(EOMONTH(BJ$15,0)))/4,0))),
0)</f>
        <v/>
      </c>
      <c r="CB217" s="125">
        <f t="array" ref="CB217">
IFERROR(
_xlfn.IFS(
$DH217="день_1",
$BP217*$BL217/($AX217-$AW217+1)*BK217*(DAY(EOMONTH(BK$15,0))),
$DH217="день_2",
$BP217/30*MAX(MIN($AX217,EOMONTH(BK$15,0))-MAX($AW217,BK$15)+1,),
$DH217="раб.день",
$BP217/30*(IFERROR(
_xlfn.LET(_xlpm.VD,
CHOOSE(
{1;2;3;4;5;6;7;8;9;10;11;12;13;14;15;16;17;18},
45658,45659,45660,45661,45662,45663,45664,45665,45711,45724,45778,45779,45785,45786,45820,45821,45965,46022),
_xlfn.LET(_xlpm.DD,
MAX(MIN($AX217,EOMONTH(BK$15,0))-MAX($AW217,BK$15),),
_xlfn.IFS(
AND(MONTH($AW217)=MONTH(BK$15),MONTH($AX217)&lt;&gt;MONTH(BK$15)),
NETWORKDAYS.INTL($AW217,$AW217+_xlpm.DD,1,_xlpm.VD),
AND(MONTH($AW217)&lt;&gt;MONTH(BK$15),MONTH($AX217)=MONTH(BK$15)),
NETWORKDAYS.INTL(($AX217)-_xlpm.DD,$AX217,1,_xlpm.VD),
AND(MONTH($AW217)&lt;MONTH(BK$15),MONTH($AX217)&gt;MONTH(BK$15)),
NETWORKDAYS.INTL((EOMONTH(BK$15-1,1))-_xlpm.DD,EOMONTH(BK$15-1,1),1,_xlpm.VD),
AND(MONTH($AW217)=MONTH(BK$15),MONTH($AX217)=MONTH(BK$15)),
NETWORKDAYS.INTL($AW217,$AX217,1,_xlpm.VD)))),0)),
$DH217="месяц",
$BP217*BK217,
$DH217="неделя",
$BP217*BK217/7*(ROUNDUP((DAY(EOMONTH(BK$15,0)))/4,0))),
0)</f>
        <v/>
      </c>
      <c r="CC217" s="125">
        <f>SUM($BQ217:$CB217)</f>
        <v/>
      </c>
      <c r="CD217" s="126">
        <f>SUM($EH217:$EH217)</f>
        <v/>
      </c>
      <c r="CE217" s="126">
        <f>$CD217*$AB217</f>
        <v/>
      </c>
      <c r="CF217" s="126">
        <f>SUM($EK217:$EK217)</f>
        <v/>
      </c>
      <c r="CG217" s="126">
        <f>$CF217*$AB217</f>
        <v/>
      </c>
      <c r="CH217" s="126">
        <f>SUM($CC217,$CE217,$CG217)</f>
        <v/>
      </c>
      <c r="CI217" s="126">
        <f>$CH217*(1+$CM217)</f>
        <v/>
      </c>
      <c r="CJ217" s="127" t="n">
        <v>0</v>
      </c>
      <c r="CK217" s="126">
        <f>SUM($CH217:$CH217)*(1+$CJ217)</f>
        <v/>
      </c>
      <c r="CL217" s="126">
        <f>SUM($CH217:$CH217)*(1+$CM217)</f>
        <v/>
      </c>
      <c r="CM217" s="59" t="inlineStr">
        <is>
          <t>20%</t>
        </is>
      </c>
      <c r="CN217" s="59" t="n"/>
      <c r="CO217" s="72" t="n"/>
      <c r="CP217" s="59" t="n"/>
      <c r="CQ217" s="73" t="n"/>
      <c r="CR217" s="73" t="n"/>
      <c r="CS217" s="73" t="n"/>
      <c r="CT217" s="72" t="n"/>
      <c r="CU217" s="79" t="inlineStr">
        <is>
          <t> </t>
        </is>
      </c>
      <c r="CV217" s="60" t="n"/>
      <c r="CW217" s="60" t="n"/>
      <c r="CX217" s="60" t="n"/>
      <c r="CY217" s="127">
        <f>IFERROR(($CC217-$EE217)/($EE217/(1-$DQ217)),0)</f>
        <v/>
      </c>
      <c r="CZ217" s="127">
        <f>IFERROR(1-$EI217/($CE217),0)</f>
        <v/>
      </c>
      <c r="DA217" s="127">
        <f>IFERROR(1-$EL217/($CG217),0)</f>
        <v/>
      </c>
      <c r="DB217" s="126">
        <f>ROUND(IFERROR(($CI217/(1+$CM217)-$EN217),0),2)</f>
        <v/>
      </c>
      <c r="DC217" s="128" t="n"/>
      <c r="DD217" s="125" t="n"/>
      <c r="DE217" s="75" t="n">
        <v>0</v>
      </c>
      <c r="DF217" s="128" t="n"/>
      <c r="DG217" s="125">
        <f>IF($DC217=0,0,$DD217*($DC217*100%-$DE217*$DF217))*SUM($AB217:$AB217)</f>
        <v/>
      </c>
      <c r="DH217" s="129" t="inlineStr">
        <is>
          <t>месяц</t>
        </is>
      </c>
      <c r="DI217" s="130">
        <f t="array" ref="DI217">IFERROR(
IF($ES217="LisChannel",
(ROUND(((INDEX({174.625;153.888888888889;130.972222222222},MATCH($AI217,{2;3;4}),0))*$AG217*$AI217),2)),0),0)</f>
        <v/>
      </c>
      <c r="DJ217" s="130">
        <f>
_xlfn.LET(_xlpm.X,
IFERROR(
IF($ES217="НовиковТВ",
(_xlfn.LET(_xlpm.NTV,
_xlfn.LET(_xlpm.MIN,350000,
IF(SUMIFS($DI:$DI,$ES:$ES,"НовиковТВ")&lt;=_xlpm.MIN,
(SUMIFS($DI:$DI,$ES:$ES,"НовиковТВ")/(COUNTIFS($ES:$ES,"НовиковТВ")))*_xlpm.MIN/SUMIFS($DI:$DI,$ES:$ES,"НовиковТВ"),
DI217)),
_xlpm.NTV+$DG217/(1-(1-(_xlpm.NTV)*(1-$DL217)*(1-$DM217)*(1-$DN217)*(1-$DO217)*(1-$DP217)/_xlpm.NTV))))/(1+$EP217),
$DI217+$DG217/(1-(1-($DI217)*(1-$DL217)*(1-$DM217)*(1-$DN217)*(1-$DO217)*(1-$DP217)/$DI217))),
0),
_xlpm.X*(1+$CM217)*(1+$CW217)-_xlpm.X*(1+$CM217)+_xlpm.X)</f>
        <v/>
      </c>
      <c r="DK217" s="125" t="inlineStr">
        <is>
          <t>послед.</t>
        </is>
      </c>
      <c r="DL217" s="63" t="n">
        <v>0</v>
      </c>
      <c r="DM217" s="63" t="n">
        <v>0</v>
      </c>
      <c r="DN217" s="63" t="n">
        <v>0</v>
      </c>
      <c r="DO217" s="63" t="n">
        <v>0</v>
      </c>
      <c r="DP217" s="63" t="n">
        <v>0</v>
      </c>
      <c r="DQ217" s="63">
        <f t="array" ref="DQ217">IFERROR(_xlfn.IFS(
$DK217="послед.",1-(1-$DL217)*(1-$DM217)*(1-$DN217)*(1-$DO217)*(1-$DP217),
$DK217="сумм.",$DL217+$DM217+$DN217+$DO217+$DP217),
0)</f>
        <v/>
      </c>
      <c r="DR217" s="125">
        <f t="array" ref="DR217">
IFERROR(
_xlfn.IFS(
$BL217=0,
0,
$BL217&gt;0,
_xlfn.IFS($DK217="послед.",
$DJ217*(1-$DL217)*(1-$DM217)*(1-$DN217)*(1-$DO217)*(1-$DP217),
$DK217="сумм.",
$DJ217*(1-($DL217+$DM217+$DN217+$DO217+$DP217)))),0)</f>
        <v/>
      </c>
      <c r="DS217" s="125">
        <f t="array" ref="DS217">
IFERROR(_xlfn.IFS(
$DH217="день_1",
$DR217*$BL217/($AX217-$AW217+1)*AZ217*(DAY(EOMONTH(AZ$15,0))),
$DH217="день_2",
$DR217/30*MAX(MIN($AX217,EOMONTH(AZ$15,0))-MAX($AW217,AZ$15)+1,),
$DH217="раб.день",
$DR217/30*(IFERROR(
_xlfn.LET(_xlpm.VD,
CHOOSE(
{1;2;3;4;5;6;7;8;9;10;11;12;13;14;15;16;17;18},
45658,45659,45660,45661,45662,45663,45664,45665,45711,45724,45778,45779,45785,45786,45820,45821,45965,46022),
_xlfn.LET(_xlpm.DD,
MAX(MIN($AX217,EOMONTH(AZ$15,0))-MAX($AW217,AZ$15),),
_xlfn.IFS(
AND(MONTH($AW217)=MONTH(AZ$15),MONTH($AX217)&lt;&gt;MONTH(AZ$15)),
NETWORKDAYS.INTL($AW217,$AW217+_xlpm.DD,1,_xlpm.VD),
AND(MONTH($AW217)&lt;&gt;MONTH(AZ$15),MONTH($AX217)=MONTH(AZ$15)),
NETWORKDAYS.INTL(($AX217)-_xlpm.DD,$AX217,1,_xlpm.VD),
AND(MONTH($AW217)&lt;MONTH(AZ$15),MONTH($AX217)&gt;MONTH(AZ$15)),
NETWORKDAYS.INTL((EOMONTH(AZ$15-1,1))-_xlpm.DD,EOMONTH(AZ$15-1,1),1,_xlpm.VD),
AND(MONTH($AW217)=MONTH(AZ$15),MONTH($AX217)=MONTH(AZ$15)),
NETWORKDAYS.INTL($AW217,$AX217,1,_xlpm.VD)))),0)),
$DH217="месяц",
$DR217*AZ217,
$DH217="неделя",
$DR217*AZ217/7*(ROUNDUP((DAY(EOMONTH(AZ$15,0)))/4,0))),
0)</f>
        <v/>
      </c>
      <c r="DT217" s="125">
        <f t="array" ref="DT217">
IFERROR(_xlfn.IFS(
$DH217="день_1",
$DR217*$BL217/($AX217-$AW217+1)*BA217*(DAY(EOMONTH(BA$15,0))),
$DH217="день_2",
$DR217/30*MAX(MIN($AX217,EOMONTH(BA$15,0))-MAX($AW217,BA$15)+1,),
$DH217="раб.день",
$DR217/30*(IFERROR(
_xlfn.LET(_xlpm.VD,
CHOOSE(
{1;2;3;4;5;6;7;8;9;10;11;12;13;14;15;16;17;18},
45658,45659,45660,45661,45662,45663,45664,45665,45711,45724,45778,45779,45785,45786,45820,45821,45965,46022),
_xlfn.LET(_xlpm.DD,
MAX(MIN($AX217,EOMONTH(BA$15,0))-MAX($AW217,BA$15),),
_xlfn.IFS(
AND(MONTH($AW217)=MONTH(BA$15),MONTH($AX217)&lt;&gt;MONTH(BA$15)),
NETWORKDAYS.INTL($AW217,$AW217+_xlpm.DD,1,_xlpm.VD),
AND(MONTH($AW217)&lt;&gt;MONTH(BA$15),MONTH($AX217)=MONTH(BA$15)),
NETWORKDAYS.INTL(($AX217)-_xlpm.DD,$AX217,1,_xlpm.VD),
AND(MONTH($AW217)&lt;MONTH(BA$15),MONTH($AX217)&gt;MONTH(BA$15)),
NETWORKDAYS.INTL((EOMONTH(BA$15-1,1))-_xlpm.DD,EOMONTH(BA$15-1,1),1,_xlpm.VD),
AND(MONTH($AW217)=MONTH(BA$15),MONTH($AX217)=MONTH(BA$15)),
NETWORKDAYS.INTL($AW217,$AX217,1,_xlpm.VD)))),0)),
$DH217="месяц",
$DR217*BA217,
$DH217="неделя",
$DR217*BA217/7*(ROUNDUP((DAY(EOMONTH(BA$15,0)))/4,0))),
0)</f>
        <v/>
      </c>
      <c r="DU217" s="125">
        <f t="array" ref="DU217">
IFERROR(_xlfn.IFS(
$DH217="день_1",
$DR217*$BL217/($AX217-$AW217+1)*BB217*(DAY(EOMONTH(BB$15,0))),
$DH217="день_2",
$DR217/30*MAX(MIN($AX217,EOMONTH(BB$15,0))-MAX($AW217,BB$15)+1,),
$DH217="раб.день",
$DR217/30*(IFERROR(
_xlfn.LET(_xlpm.VD,
CHOOSE(
{1;2;3;4;5;6;7;8;9;10;11;12;13;14;15;16;17;18},
45658,45659,45660,45661,45662,45663,45664,45665,45711,45724,45778,45779,45785,45786,45820,45821,45965,46022),
_xlfn.LET(_xlpm.DD,
MAX(MIN($AX217,EOMONTH(BB$15,0))-MAX($AW217,BB$15),),
_xlfn.IFS(
AND(MONTH($AW217)=MONTH(BB$15),MONTH($AX217)&lt;&gt;MONTH(BB$15)),
NETWORKDAYS.INTL($AW217,$AW217+_xlpm.DD,1,_xlpm.VD),
AND(MONTH($AW217)&lt;&gt;MONTH(BB$15),MONTH($AX217)=MONTH(BB$15)),
NETWORKDAYS.INTL(($AX217)-_xlpm.DD,$AX217,1,_xlpm.VD),
AND(MONTH($AW217)&lt;MONTH(BB$15),MONTH($AX217)&gt;MONTH(BB$15)),
NETWORKDAYS.INTL((EOMONTH(BB$15-1,1))-_xlpm.DD,EOMONTH(BB$15-1,1),1,_xlpm.VD),
AND(MONTH($AW217)=MONTH(BB$15),MONTH($AX217)=MONTH(BB$15)),
NETWORKDAYS.INTL($AW217,$AX217,1,_xlpm.VD)))),0)),
$DH217="месяц",
$DR217*BB217,
$DH217="неделя",
$DR217*BB217/7*(ROUNDUP((DAY(EOMONTH(BB$15,0)))/4,0))),
0)</f>
        <v/>
      </c>
      <c r="DV217" s="125">
        <f t="array" ref="DV217">
IFERROR(_xlfn.IFS(
$DH217="день_1",
$DR217*$BL217/($AX217-$AW217+1)*BC217*(DAY(EOMONTH(BC$15,0))),
$DH217="день_2",
$DR217/30*MAX(MIN($AX217,EOMONTH(BC$15,0))-MAX($AW217,BC$15)+1,),
$DH217="раб.день",
$DR217/30*(IFERROR(
_xlfn.LET(_xlpm.VD,
CHOOSE(
{1;2;3;4;5;6;7;8;9;10;11;12;13;14;15;16;17;18},
45658,45659,45660,45661,45662,45663,45664,45665,45711,45724,45778,45779,45785,45786,45820,45821,45965,46022),
_xlfn.LET(_xlpm.DD,
MAX(MIN($AX217,EOMONTH(BC$15,0))-MAX($AW217,BC$15),),
_xlfn.IFS(
AND(MONTH($AW217)=MONTH(BC$15),MONTH($AX217)&lt;&gt;MONTH(BC$15)),
NETWORKDAYS.INTL($AW217,$AW217+_xlpm.DD,1,_xlpm.VD),
AND(MONTH($AW217)&lt;&gt;MONTH(BC$15),MONTH($AX217)=MONTH(BC$15)),
NETWORKDAYS.INTL(($AX217)-_xlpm.DD,$AX217,1,_xlpm.VD),
AND(MONTH($AW217)&lt;MONTH(BC$15),MONTH($AX217)&gt;MONTH(BC$15)),
NETWORKDAYS.INTL((EOMONTH(BC$15-1,1))-_xlpm.DD,EOMONTH(BC$15-1,1),1,_xlpm.VD),
AND(MONTH($AW217)=MONTH(BC$15),MONTH($AX217)=MONTH(BC$15)),
NETWORKDAYS.INTL($AW217,$AX217,1,_xlpm.VD)))),0)),
$DH217="месяц",
$DR217*BC217,
$DH217="неделя",
$DR217*BC217/7*(ROUNDUP((DAY(EOMONTH(BC$15,0)))/4,0))),
0)</f>
        <v/>
      </c>
      <c r="DW217" s="125">
        <f t="array" ref="DW217">
IFERROR(_xlfn.IFS(
$DH217="день_1",
$DR217*$BL217/($AX217-$AW217+1)*BD217*(DAY(EOMONTH(BD$15,0))),
$DH217="день_2",
$DR217/30*MAX(MIN($AX217,EOMONTH(BD$15,0))-MAX($AW217,BD$15)+1,),
$DH217="раб.день",
$DR217/30*(IFERROR(
_xlfn.LET(_xlpm.VD,
CHOOSE(
{1;2;3;4;5;6;7;8;9;10;11;12;13;14;15;16;17;18},
45658,45659,45660,45661,45662,45663,45664,45665,45711,45724,45778,45779,45785,45786,45820,45821,45965,46022),
_xlfn.LET(_xlpm.DD,
MAX(MIN($AX217,EOMONTH(BD$15,0))-MAX($AW217,BD$15),),
_xlfn.IFS(
AND(MONTH($AW217)=MONTH(BD$15),MONTH($AX217)&lt;&gt;MONTH(BD$15)),
NETWORKDAYS.INTL($AW217,$AW217+_xlpm.DD,1,_xlpm.VD),
AND(MONTH($AW217)&lt;&gt;MONTH(BD$15),MONTH($AX217)=MONTH(BD$15)),
NETWORKDAYS.INTL(($AX217)-_xlpm.DD,$AX217,1,_xlpm.VD),
AND(MONTH($AW217)&lt;MONTH(BD$15),MONTH($AX217)&gt;MONTH(BD$15)),
NETWORKDAYS.INTL((EOMONTH(BD$15-1,1))-_xlpm.DD,EOMONTH(BD$15-1,1),1,_xlpm.VD),
AND(MONTH($AW217)=MONTH(BD$15),MONTH($AX217)=MONTH(BD$15)),
NETWORKDAYS.INTL($AW217,$AX217,1,_xlpm.VD)))),0)),
$DH217="месяц",
$DR217*BD217,
$DH217="неделя",
$DR217*BD217/7*(ROUNDUP((DAY(EOMONTH(BD$15,0)))/4,0))),
0)</f>
        <v/>
      </c>
      <c r="DX217" s="125">
        <f t="array" ref="DX217">
IFERROR(_xlfn.IFS(
$DH217="день_1",
$DR217*$BL217/($AX217-$AW217+1)*BE217*(DAY(EOMONTH(BE$15,0))),
$DH217="день_2",
$DR217/30*MAX(MIN($AX217,EOMONTH(BE$15,0))-MAX($AW217,BE$15)+1,),
$DH217="раб.день",
$DR217/30*(IFERROR(
_xlfn.LET(_xlpm.VD,
CHOOSE(
{1;2;3;4;5;6;7;8;9;10;11;12;13;14;15;16;17;18},
45658,45659,45660,45661,45662,45663,45664,45665,45711,45724,45778,45779,45785,45786,45820,45821,45965,46022),
_xlfn.LET(_xlpm.DD,
MAX(MIN($AX217,EOMONTH(BE$15,0))-MAX($AW217,BE$15),),
_xlfn.IFS(
AND(MONTH($AW217)=MONTH(BE$15),MONTH($AX217)&lt;&gt;MONTH(BE$15)),
NETWORKDAYS.INTL($AW217,$AW217+_xlpm.DD,1,_xlpm.VD),
AND(MONTH($AW217)&lt;&gt;MONTH(BE$15),MONTH($AX217)=MONTH(BE$15)),
NETWORKDAYS.INTL(($AX217)-_xlpm.DD,$AX217,1,_xlpm.VD),
AND(MONTH($AW217)&lt;MONTH(BE$15),MONTH($AX217)&gt;MONTH(BE$15)),
NETWORKDAYS.INTL((EOMONTH(BE$15-1,1))-_xlpm.DD,EOMONTH(BE$15-1,1),1,_xlpm.VD),
AND(MONTH($AW217)=MONTH(BE$15),MONTH($AX217)=MONTH(BE$15)),
NETWORKDAYS.INTL($AW217,$AX217,1,_xlpm.VD)))),0)),
$DH217="месяц",
$DR217*BE217,
$DH217="неделя",
$DR217*BE217/7*(ROUNDUP((DAY(EOMONTH(BE$15,0)))/4,0))),
0)</f>
        <v/>
      </c>
      <c r="DY217" s="125">
        <f t="array" ref="DY217">
IFERROR(_xlfn.IFS(
$DH217="день_1",
$DR217*$BL217/($AX217-$AW217+1)*BF217*(DAY(EOMONTH(BF$15,0))),
$DH217="день_2",
$DR217/30*MAX(MIN($AX217,EOMONTH(BF$15,0))-MAX($AW217,BF$15)+1,),
$DH217="раб.день",
$DR217/30*(IFERROR(
_xlfn.LET(_xlpm.VD,
CHOOSE(
{1;2;3;4;5;6;7;8;9;10;11;12;13;14;15;16;17;18},
45658,45659,45660,45661,45662,45663,45664,45665,45711,45724,45778,45779,45785,45786,45820,45821,45965,46022),
_xlfn.LET(_xlpm.DD,
MAX(MIN($AX217,EOMONTH(BF$15,0))-MAX($AW217,BF$15),),
_xlfn.IFS(
AND(MONTH($AW217)=MONTH(BF$15),MONTH($AX217)&lt;&gt;MONTH(BF$15)),
NETWORKDAYS.INTL($AW217,$AW217+_xlpm.DD,1,_xlpm.VD),
AND(MONTH($AW217)&lt;&gt;MONTH(BF$15),MONTH($AX217)=MONTH(BF$15)),
NETWORKDAYS.INTL(($AX217)-_xlpm.DD,$AX217,1,_xlpm.VD),
AND(MONTH($AW217)&lt;MONTH(BF$15),MONTH($AX217)&gt;MONTH(BF$15)),
NETWORKDAYS.INTL((EOMONTH(BF$15-1,1))-_xlpm.DD,EOMONTH(BF$15-1,1),1,_xlpm.VD),
AND(MONTH($AW217)=MONTH(BF$15),MONTH($AX217)=MONTH(BF$15)),
NETWORKDAYS.INTL($AW217,$AX217,1,_xlpm.VD)))),0)),
$DH217="месяц",
$DR217*BF217,
$DH217="неделя",
$DR217*BF217/7*(ROUNDUP((DAY(EOMONTH(BF$15,0)))/4,0))),
0)</f>
        <v/>
      </c>
      <c r="DZ217" s="125">
        <f t="array" ref="DZ217">
IFERROR(_xlfn.IFS(
$DH217="день_1",
$DR217*$BL217/($AX217-$AW217+1)*BG217*(DAY(EOMONTH(BG$15,0))),
$DH217="день_2",
$DR217/30*MAX(MIN($AX217,EOMONTH(BG$15,0))-MAX($AW217,BG$15)+1,),
$DH217="раб.день",
$DR217/30*(IFERROR(
_xlfn.LET(_xlpm.VD,
CHOOSE(
{1;2;3;4;5;6;7;8;9;10;11;12;13;14;15;16;17;18},
45658,45659,45660,45661,45662,45663,45664,45665,45711,45724,45778,45779,45785,45786,45820,45821,45965,46022),
_xlfn.LET(_xlpm.DD,
MAX(MIN($AX217,EOMONTH(BG$15,0))-MAX($AW217,BG$15),),
_xlfn.IFS(
AND(MONTH($AW217)=MONTH(BG$15),MONTH($AX217)&lt;&gt;MONTH(BG$15)),
NETWORKDAYS.INTL($AW217,$AW217+_xlpm.DD,1,_xlpm.VD),
AND(MONTH($AW217)&lt;&gt;MONTH(BG$15),MONTH($AX217)=MONTH(BG$15)),
NETWORKDAYS.INTL(($AX217)-_xlpm.DD,$AX217,1,_xlpm.VD),
AND(MONTH($AW217)&lt;MONTH(BG$15),MONTH($AX217)&gt;MONTH(BG$15)),
NETWORKDAYS.INTL((EOMONTH(BG$15-1,1))-_xlpm.DD,EOMONTH(BG$15-1,1),1,_xlpm.VD),
AND(MONTH($AW217)=MONTH(BG$15),MONTH($AX217)=MONTH(BG$15)),
NETWORKDAYS.INTL($AW217,$AX217,1,_xlpm.VD)))),0)),
$DH217="месяц",
$DR217*BG217,
$DH217="неделя",
$DR217*BG217/7*(ROUNDUP((DAY(EOMONTH(BG$15,0)))/4,0))),
0)</f>
        <v/>
      </c>
      <c r="EA217" s="125">
        <f t="array" ref="EA217">
IFERROR(_xlfn.IFS(
$DH217="день_1",
$DR217*$BL217/($AX217-$AW217+1)*BH217*(DAY(EOMONTH(BH$15,0))),
$DH217="день_2",
$DR217/30*MAX(MIN($AX217,EOMONTH(BH$15,0))-MAX($AW217,BH$15)+1,),
$DH217="раб.день",
$DR217/30*(IFERROR(
_xlfn.LET(_xlpm.VD,
CHOOSE(
{1;2;3;4;5;6;7;8;9;10;11;12;13;14;15;16;17;18},
45658,45659,45660,45661,45662,45663,45664,45665,45711,45724,45778,45779,45785,45786,45820,45821,45965,46022),
_xlfn.LET(_xlpm.DD,
MAX(MIN($AX217,EOMONTH(BH$15,0))-MAX($AW217,BH$15),),
_xlfn.IFS(
AND(MONTH($AW217)=MONTH(BH$15),MONTH($AX217)&lt;&gt;MONTH(BH$15)),
NETWORKDAYS.INTL($AW217,$AW217+_xlpm.DD,1,_xlpm.VD),
AND(MONTH($AW217)&lt;&gt;MONTH(BH$15),MONTH($AX217)=MONTH(BH$15)),
NETWORKDAYS.INTL(($AX217)-_xlpm.DD,$AX217,1,_xlpm.VD),
AND(MONTH($AW217)&lt;MONTH(BH$15),MONTH($AX217)&gt;MONTH(BH$15)),
NETWORKDAYS.INTL((EOMONTH(BH$15-1,1))-_xlpm.DD,EOMONTH(BH$15-1,1),1,_xlpm.VD),
AND(MONTH($AW217)=MONTH(BH$15),MONTH($AX217)=MONTH(BH$15)),
NETWORKDAYS.INTL($AW217,$AX217,1,_xlpm.VD)))),0)),
$DH217="месяц",
$DR217*BH217,
$DH217="неделя",
$DR217*BH217/7*(ROUNDUP((DAY(EOMONTH(BH$15,0)))/4,0))),
0)</f>
        <v/>
      </c>
      <c r="EB217" s="125">
        <f t="array" ref="EB217">
IFERROR(_xlfn.IFS(
$DH217="день_1",
$DR217*$BL217/($AX217-$AW217+1)*BI217*(DAY(EOMONTH(BI$15,0))),
$DH217="день_2",
$DR217/30*MAX(MIN($AX217,EOMONTH(BI$15,0))-MAX($AW217,BI$15)+1,),
$DH217="раб.день",
$DR217/30*(IFERROR(
_xlfn.LET(_xlpm.VD,
CHOOSE(
{1;2;3;4;5;6;7;8;9;10;11;12;13;14;15;16;17;18},
45658,45659,45660,45661,45662,45663,45664,45665,45711,45724,45778,45779,45785,45786,45820,45821,45965,46022),
_xlfn.LET(_xlpm.DD,
MAX(MIN($AX217,EOMONTH(BI$15,0))-MAX($AW217,BI$15),),
_xlfn.IFS(
AND(MONTH($AW217)=MONTH(BI$15),MONTH($AX217)&lt;&gt;MONTH(BI$15)),
NETWORKDAYS.INTL($AW217,$AW217+_xlpm.DD,1,_xlpm.VD),
AND(MONTH($AW217)&lt;&gt;MONTH(BI$15),MONTH($AX217)=MONTH(BI$15)),
NETWORKDAYS.INTL(($AX217)-_xlpm.DD,$AX217,1,_xlpm.VD),
AND(MONTH($AW217)&lt;MONTH(BI$15),MONTH($AX217)&gt;MONTH(BI$15)),
NETWORKDAYS.INTL((EOMONTH(BI$15-1,1))-_xlpm.DD,EOMONTH(BI$15-1,1),1,_xlpm.VD),
AND(MONTH($AW217)=MONTH(BI$15),MONTH($AX217)=MONTH(BI$15)),
NETWORKDAYS.INTL($AW217,$AX217,1,_xlpm.VD)))),0)),
$DH217="месяц",
$DR217*BI217,
$DH217="неделя",
$DR217*BI217/7*(ROUNDUP((DAY(EOMONTH(BI$15,0)))/4,0))),
0)</f>
        <v/>
      </c>
      <c r="EC217" s="125">
        <f t="array" ref="EC217">
IFERROR(_xlfn.IFS(
$DH217="день_1",
$DR217*$BL217/($AX217-$AW217+1)*BJ217*(DAY(EOMONTH(BJ$15,0))),
$DH217="день_2",
$DR217/30*MAX(MIN($AX217,EOMONTH(BJ$15,0))-MAX($AW217,BJ$15)+1,),
$DH217="раб.день",
$DR217/30*(IFERROR(
_xlfn.LET(_xlpm.VD,
CHOOSE(
{1;2;3;4;5;6;7;8;9;10;11;12;13;14;15;16;17;18},
45658,45659,45660,45661,45662,45663,45664,45665,45711,45724,45778,45779,45785,45786,45820,45821,45965,46022),
_xlfn.LET(_xlpm.DD,
MAX(MIN($AX217,EOMONTH(BJ$15,0))-MAX($AW217,BJ$15),),
_xlfn.IFS(
AND(MONTH($AW217)=MONTH(BJ$15),MONTH($AX217)&lt;&gt;MONTH(BJ$15)),
NETWORKDAYS.INTL($AW217,$AW217+_xlpm.DD,1,_xlpm.VD),
AND(MONTH($AW217)&lt;&gt;MONTH(BJ$15),MONTH($AX217)=MONTH(BJ$15)),
NETWORKDAYS.INTL(($AX217)-_xlpm.DD,$AX217,1,_xlpm.VD),
AND(MONTH($AW217)&lt;MONTH(BJ$15),MONTH($AX217)&gt;MONTH(BJ$15)),
NETWORKDAYS.INTL((EOMONTH(BJ$15-1,1))-_xlpm.DD,EOMONTH(BJ$15-1,1),1,_xlpm.VD),
AND(MONTH($AW217)=MONTH(BJ$15),MONTH($AX217)=MONTH(BJ$15)),
NETWORKDAYS.INTL($AW217,$AX217,1,_xlpm.VD)))),0)),
$DH217="месяц",
$DR217*BJ217,
$DH217="неделя",
$DR217*BJ217/7*(ROUNDUP((DAY(EOMONTH(BJ$15,0)))/4,0))),
0)</f>
        <v/>
      </c>
      <c r="ED217" s="125">
        <f t="array" ref="ED217">
IFERROR(_xlfn.IFS(
$DH217="день_1",
$DR217*$BL217/($AX217-$AW217+1)*BK217*(DAY(EOMONTH(BK$15,0))),
$DH217="день_2",
$DR217/30*MAX(MIN($AX217,EOMONTH(BK$15,0))-MAX($AW217,BK$15)+1,),
$DH217="раб.день",
$DR217/30*(IFERROR(
_xlfn.LET(_xlpm.VD,
CHOOSE(
{1;2;3;4;5;6;7;8;9;10;11;12;13;14;15;16;17;18},
45658,45659,45660,45661,45662,45663,45664,45665,45711,45724,45778,45779,45785,45786,45820,45821,45965,46022),
_xlfn.LET(_xlpm.DD,
MAX(MIN($AX217,EOMONTH(BK$15,0))-MAX($AW217,BK$15),),
_xlfn.IFS(
AND(MONTH($AW217)=MONTH(BK$15),MONTH($AX217)&lt;&gt;MONTH(BK$15)),
NETWORKDAYS.INTL($AW217,$AW217+_xlpm.DD,1,_xlpm.VD),
AND(MONTH($AW217)&lt;&gt;MONTH(BK$15),MONTH($AX217)=MONTH(BK$15)),
NETWORKDAYS.INTL(($AX217)-_xlpm.DD,$AX217,1,_xlpm.VD),
AND(MONTH($AW217)&lt;MONTH(BK$15),MONTH($AX217)&gt;MONTH(BK$15)),
NETWORKDAYS.INTL((EOMONTH(BK$15-1,1))-_xlpm.DD,EOMONTH(BK$15-1,1),1,_xlpm.VD),
AND(MONTH($AW217)=MONTH(BK$15),MONTH($AX217)=MONTH(BK$15)),
NETWORKDAYS.INTL($AW217,$AX217,1,_xlpm.VD)))),0)),
$DH217="месяц",
$DR217*BK217,
$DH217="неделя",
$DR217*BK217/7*(ROUNDUP((DAY(EOMONTH(BK$15,0)))/4,0))),
0)</f>
        <v/>
      </c>
      <c r="EE217" s="125">
        <f>SUM($DS217,$DT217,$DU217,$DV217,$DW217,$DX217,$DY217,$DZ217,$EA217,$EB217,$EC217,$ED217)</f>
        <v/>
      </c>
      <c r="EF217" s="125">
        <f>IFERROR(ROUND($EE217*(1+$EP217),2),0)</f>
        <v/>
      </c>
      <c r="EG217" s="128" t="n">
        <v>1</v>
      </c>
      <c r="EH217" s="126" t="n">
        <v>0</v>
      </c>
      <c r="EI217" s="126">
        <f>ROUND(SUM($EH217:$EH217)*SUM($AB217:$AB217)*$EG217,2)</f>
        <v/>
      </c>
      <c r="EJ217" s="126">
        <f>ROUND($EI217*(1+$EP217),2)</f>
        <v/>
      </c>
      <c r="EK217" s="126" t="n">
        <v>0</v>
      </c>
      <c r="EL217" s="126">
        <f>ROUND(SUM($EK217:$EK217)*SUM($AB217:$AB217)*$EG217,2)</f>
        <v/>
      </c>
      <c r="EM217" s="126">
        <f>ROUND($EL217*(1+$EP217),2)</f>
        <v/>
      </c>
      <c r="EN217" s="126">
        <f>SUM($EE217,$EI217,$EL217)</f>
        <v/>
      </c>
      <c r="EO217" s="126">
        <f>SUM($EF217,$EJ217,$EM217)</f>
        <v/>
      </c>
      <c r="EP217" s="59" t="inlineStr">
        <is>
          <t>20%</t>
        </is>
      </c>
      <c r="EQ217" s="59" t="n"/>
      <c r="ER217" s="60">
        <f t="array" ref="ER217">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MATCH(ES217,
{"AMS";"RussOutdoor";"HD Outdoor";"Ingroup";"IQ";"Ledproduction";"LisChannel";"Logic";"Media-PPL";"NovikovTV | НовиковТВ";"SMA";"SOK";"КрокусТВ | CrocusTV | IndoorTV";"Сити";"ТЯК Москва"},
0)),"")</f>
        <v/>
      </c>
      <c r="ES217" s="60" t="n"/>
      <c r="ET217" s="60">
        <f t="array" ref="ET217">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MATCH(ES217,
{"AMS";"RussOutdoor";"HD Outdoor";"Ingroup";"IQ";"Ledproduction";"LisChannel";"Logic";"Media-PPL";"NovikovTV | НовиковТВ";"SMA";"SOK";"КрокусТВ | CrocusTV | IndoorTV";"Сити";"ТЯК Москва"},
0)),"")</f>
        <v/>
      </c>
      <c r="EU217" s="60" t="n"/>
      <c r="EV217" s="60" t="n"/>
      <c r="EX217" s="110">
        <f t="array" ref="EX217">
($AR217/30
+N("ТРАФИК ПЛОЩАДКИ"))*
(IFERROR(
_xlfn.LET(
_xlpm.GPR,
HLOOKUP($L217,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(MATCH($T217,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IF($Q217="цифровой",_xlpm.GPR/$AG217,_xlpm.GPR/60)),
0)
+N("DWELL TIME"))*
(IF($AB217=0,0,IF($AB217=1,0.3,IF($AB217=2,0.5,IF($AB217&gt;2,1))))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_xlfn.IFS($AC217="да",1.2,$AC217="нет",1)*
_xlfn.IFS($AD217="да",1.2,$AD217="нет",1)*
IF(R217="статический",1,1.2)*
$X217*
INDEX(
{1.2;1;1.2;1.2;1;1.2;1.2;1.2;1.2;1.2;1.2;1;1.2;1.2;1.2;1.2;1;1;1.2;1.2;1.2;1;1;1;1;1.2;1.2;1.2;1.2;1;1;1;1;1.2;1.2;1.2;1.2;1.2;1.2;1.2;1.2;1;1;1.2;1;1;1;1;1.5;1;1;1.5;1.5;1.2},
MATCH($Q217,_xlpm.MI,0)))&gt;{0.02;0.04;0.06;0.1;0.2;0.4;0.6;0.8;1;2;4;6})),
{0;1;2;3;4;5;6;7;8;9;10;11;12},
0)))
+N("КОЭФФИЦИЕНТ КОНТАКТА"))))*
(_xlfn.IFS($X217&lt;0.1,$X217/1000,$X217&gt;25,5.2,AND($X217&gt;=0.1,$X217&lt;=25),(($X217*2+0.1)/10)*($X217/10)))*
IFERROR((_xlfn.LET(
_xlpm.MA,
{0;0.8;0.85;0.9;0.95;1},
_xlpm.MAA,
{0;1;2;3;4;5},
INDEX(_xlpm.MA,MATCH(SUMPRODUCT(--((IF(ROUND(_xlpm.MAA,1)&gt;5,5,ROUND($AB217,1)))&gt;{0;1;2;3;4;5})),_xlpm.MAA,0)))
+N("КОЭФФИЦИЕНТ КОЛ-ВО КОНСТРУКЦИЙ")),1)*
$AB217,0))*
(IF($Q217="цифровой",$AG217/15*$AI217,1)
+N("ДЛЯ ЦИФРЫ"))</f>
        <v/>
      </c>
      <c r="EY217" s="110">
        <f>IFERROR(EX217*AY217,0)</f>
        <v/>
      </c>
      <c r="EZ217" s="131">
        <f>IFERROR(DP217/EY217*1000,0)</f>
        <v/>
      </c>
      <c r="FA217" s="112">
        <f>IFERROR(FC217/FB217,0)</f>
        <v/>
      </c>
      <c r="FB217" s="112">
        <f>IFERROR((FC217/(EY217/FF217*#REF!))*0.825,0)</f>
        <v/>
      </c>
      <c r="FC217" s="112">
        <f>IFERROR(((EX217*30/AR217)*100)/30,0)</f>
        <v/>
      </c>
      <c r="FD217" s="112">
        <f>IFERROR(EY217/G217*100%,0)</f>
        <v/>
      </c>
      <c r="FE217" s="112">
        <f>IFERROR(FD217/FC217*100%,0)</f>
        <v/>
      </c>
      <c r="FF217" s="110">
        <f>IFERROR(AR217/30*AY217,0)</f>
        <v/>
      </c>
    </row>
    <row r="218" ht="13" customHeight="1">
      <c r="A218" s="59" t="n"/>
      <c r="B218" s="60" t="n"/>
      <c r="C218" s="60" t="n"/>
      <c r="D218" s="60">
        <f t="array" ref="D218">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MATCH($E218,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18" s="60">
        <f t="array" ref="E218">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MATCH($F218,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18" s="60" t="inlineStr"/>
      <c r="G218" s="60" t="n"/>
      <c r="H218" s="60">
        <f t="array" ref="H218">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MATCH($I218,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18" s="60" t="n"/>
      <c r="J218" s="60" t="n"/>
      <c r="K218" s="60" t="n"/>
      <c r="L218" s="60" t="n"/>
      <c r="M218" s="60" t="n"/>
      <c r="N218" s="60" t="n"/>
      <c r="O218" s="60" t="n"/>
      <c r="P218" s="60">
        <f t="array" ref="P218">
_xlfn.IFS(
ISNUMBER(MATCH($Q218,{"шелфбаннер","разделитель","монетница","чековая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ISNUMBER(MATCH($Q218,{"LED/LCD","видеокулер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ISNUMBER(MATCH($Q218,{"автомобиль","машина","выставочное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ISNUMBER(MATCH($Q218,{"билборд","лифтовая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ISNUMBER(MATCH($Q218,{"навигация","подвесной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ISNUMBER(MATCH($Q218,{"движущаяся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ISNUMBER(MATCH($Q218,{"каталог","журнал"},)),
"Пресса",
$Q218="","")</f>
        <v/>
      </c>
      <c r="Q218" s="60" t="n"/>
      <c r="R218" s="60">
        <f t="array" ref="R218">
IFERROR(
_xlfn.IFS(
OR(ISNUMBER(MATCH($Q218,{"экспозиция","макет","стенд","автостенд","авто стенд","выставочное пространство","выставочные стенды","модульные выставочные стенды","3Д конструкция","3D конструкция"},)),P218="Экспонирование"),
"нестандартный",
ISNUMBER(MATCH($Q218,{"скроллер","призматрон"},)),
"динамический",
$P218="Видео",
"цифровой",
OR($P218="Пресса",$P218="Щит",$P218="POSm",$P218="Подвес",$P218="Брендирование/оклейка"),
"статический"),"")</f>
        <v/>
      </c>
      <c r="S218" s="59" t="n"/>
      <c r="T218" s="60" t="n"/>
      <c r="U218" s="60" t="n"/>
      <c r="V218" s="60">
        <f>
IF(P218="Видео",
"цифровой постер/ролик",
IF(ISNUMBER(MATCH(Q218,{"короб световой","короб световой | лайтбокс","короб световой | кристалайт","лайтбокс","лайт бокс","кристалайт","LB","lightbox"},)),
"бэклит",
IF(P218="Брендирование/оклейка",
"перфарированная пленка/самоклейка",
IF(P218="Экспонирование",
"под запрос",
IF(P218="Подвес",
"баннер/ткань",
"")))))</f>
        <v/>
      </c>
      <c r="W218" s="59" t="n"/>
      <c r="X218" s="59" t="n"/>
      <c r="Y218" s="59" t="n"/>
      <c r="Z218" s="61" t="n"/>
      <c r="AA218" s="61" t="n"/>
      <c r="AB218" s="61">
        <f>IF(BL218&gt;0,Z218,0)</f>
        <v/>
      </c>
      <c r="AC218" s="59" t="n"/>
      <c r="AD218" s="59" t="n"/>
      <c r="AE218" s="59" t="n"/>
      <c r="AF218" s="59" t="n"/>
      <c r="AG218" s="59" t="n"/>
      <c r="AH218" s="59" t="n"/>
      <c r="AI218" s="59" t="n"/>
      <c r="AJ218" s="59" t="n"/>
      <c r="AK218" s="59" t="n"/>
      <c r="AL218" s="62">
        <f>IFERROR(IF(OR(R218="статический",R218="динамический",R218="нестандартный",R218="",R218=""),"-",IF(AND(AH218="-",AI218="-"),"-",AK218*3600/AH218*AI218)),"-")</f>
        <v/>
      </c>
      <c r="AM218" s="62">
        <f>IFERROR(IF(OR(R218="статический",R218="динамический",R218="",R218="", R218="BTL",R218="нестандартный"),"-",AG218*AI218*AL218/60),"-")</f>
        <v/>
      </c>
      <c r="AN218" s="63">
        <f>IFERROR(IF(AH218="","-",AG218*AI218/AH218),"-")</f>
        <v/>
      </c>
      <c r="AO218" s="59">
        <f>IFERROR(IF(OR($R218="статический",$R218="динамический",$R218="",$R218="",$R218="BTL",$R218="нестандартный"),"-",$AL218*$AY218),"-")</f>
        <v/>
      </c>
      <c r="AP218" s="62">
        <f>IFERROR(IF(OR($R218="статический",$R218="динамический",$R218="",$R218="",$R218="BTL",$R218="нестандартный"),"-",$AM218*AY218),"-")</f>
        <v/>
      </c>
      <c r="AQ218" s="64" t="n"/>
      <c r="AR218" s="61" t="n"/>
      <c r="AS218" s="61" t="n"/>
      <c r="AT218" s="61" t="n"/>
      <c r="AU218" s="65" t="n"/>
      <c r="AV218" s="124">
        <f>IFERROR(DR218/AT218*1000,"n/a")</f>
        <v/>
      </c>
      <c r="AW218" s="67" t="n"/>
      <c r="AX218" s="67" t="n"/>
      <c r="AY218" s="43">
        <f>IFERROR(IF(OR($AW218="",$AX218=""),"",_xlfn.DAYS($AX218+1,$AW218)),"")</f>
        <v/>
      </c>
      <c r="AZ218" s="68">
        <f t="array" ref="AZ218">
_xlfn.LET(_xlpm.COEFF,
IF($AW218+$AX218=0,0,IF(MAX(MIN($AX218,EOMONTH(AZ$15,0))-MAX($AW218,AZ$15)+1,)&gt;0,1,0)),
_xlfn.IFS(
$ES218="LisChannel",
_xlpm.COEFF*
INDEX({1;1;1.2;1.2;1;1;1;1;1.2;1.2;1.2;1.2},
MATCH(MONTH(AZ$15),
{1,2,3,4,5,6,7,8,9,10,11,12})),
CONCATENATE($ES218," ",$L218)="RussOutdoor метро",
_xlpm.COEFF*
INDEX({0.8;0.9;1.1;1.1;1;1;1;1;1.1;1.1;1.1;1.1},
MATCH(MONTH(AZ$15),
{1,2,3,4,5,6,7,8,9,10,11,12})),
$ES218&lt;&gt;"LisChannel",
_xlpm.COEFF,
$ES218&lt;&gt;"RussOutdoor",
_xlpm.COEFF))</f>
        <v/>
      </c>
      <c r="BA218" s="68">
        <f t="array" ref="BA218">
_xlfn.LET(_xlpm.COEFF,
IF($AW218+$AX218=0,0,IF(MAX(MIN($AX218,EOMONTH(BA$15,0))-MAX($AW218,BA$15)+1,)&gt;0,1,0)),
_xlfn.IFS(
$ES218="LisChannel",
_xlpm.COEFF*
INDEX({1;1;1.2;1.2;1;1;1;1;1.2;1.2;1.2;1.2},
MATCH(MONTH(BA$15),
{1,2,3,4,5,6,7,8,9,10,11,12})),
CONCATENATE($ES218," ",$L218)="RussOutdoor метро",
_xlpm.COEFF*
INDEX({0.8;0.9;1.1;1.1;1;1;1;1;1.1;1.1;1.1;1.1},
MATCH(MONTH(BA$15),
{1,2,3,4,5,6,7,8,9,10,11,12})),
$ES218&lt;&gt;"LisChannel",
_xlpm.COEFF,
$ES218&lt;&gt;"RussOutdoor",
_xlpm.COEFF))</f>
        <v/>
      </c>
      <c r="BB218" s="68">
        <f t="array" ref="BB218">
_xlfn.LET(_xlpm.COEFF,
IF($AW218+$AX218=0,0,IF(MAX(MIN($AX218,EOMONTH(BB$15,0))-MAX($AW218,BB$15)+1,)&gt;0,1,0)),
_xlfn.IFS(
$ES218="LisChannel",
_xlpm.COEFF*
INDEX({1;1;1.2;1.2;1;1;1;1;1.2;1.2;1.2;1.2},
MATCH(MONTH(BB$15),
{1,2,3,4,5,6,7,8,9,10,11,12})),
CONCATENATE($ES218," ",$L218)="RussOutdoor метро",
_xlpm.COEFF*
INDEX({0.8;0.9;1.1;1.1;1;1;1;1;1.1;1.1;1.1;1.1},
MATCH(MONTH(BB$15),
{1,2,3,4,5,6,7,8,9,10,11,12})),
$ES218&lt;&gt;"LisChannel",
_xlpm.COEFF,
$ES218&lt;&gt;"RussOutdoor",
_xlpm.COEFF))</f>
        <v/>
      </c>
      <c r="BC218" s="68">
        <f t="array" ref="BC218">
_xlfn.LET(_xlpm.COEFF,
IF($AW218+$AX218=0,0,IF(MAX(MIN($AX218,EOMONTH(BC$15,0))-MAX($AW218,BC$15)+1,)&gt;0,1,0)),
_xlfn.IFS(
$ES218="LisChannel",
_xlpm.COEFF*
INDEX({1;1;1.2;1.2;1;1;1;1;1.2;1.2;1.2;1.2},
MATCH(MONTH(BC$15),
{1,2,3,4,5,6,7,8,9,10,11,12})),
CONCATENATE($ES218," ",$L218)="RussOutdoor метро",
_xlpm.COEFF*
INDEX({0.8;0.9;1.1;1.1;1;1;1;1;1.1;1.1;1.1;1.1},
MATCH(MONTH(BC$15),
{1,2,3,4,5,6,7,8,9,10,11,12})),
$ES218&lt;&gt;"LisChannel",
_xlpm.COEFF,
$ES218&lt;&gt;"RussOutdoor",
_xlpm.COEFF))</f>
        <v/>
      </c>
      <c r="BD218" s="68">
        <f t="array" ref="BD218">
_xlfn.LET(_xlpm.COEFF,
IF($AW218+$AX218=0,0,IF(MAX(MIN($AX218,EOMONTH(BD$15,0))-MAX($AW218,BD$15)+1,)&gt;0,1,0)),
_xlfn.IFS(
$ES218="LisChannel",
_xlpm.COEFF*
INDEX({1;1;1.2;1.2;1;1;1;1;1.2;1.2;1.2;1.2},
MATCH(MONTH(BD$15),
{1,2,3,4,5,6,7,8,9,10,11,12})),
CONCATENATE($ES218," ",$L218)="RussOutdoor метро",
_xlpm.COEFF*
INDEX({0.8;0.9;1.1;1.1;1;1;1;1;1.1;1.1;1.1;1.1},
MATCH(MONTH(BD$15),
{1,2,3,4,5,6,7,8,9,10,11,12})),
$ES218&lt;&gt;"LisChannel",
_xlpm.COEFF,
$ES218&lt;&gt;"RussOutdoor",
_xlpm.COEFF))</f>
        <v/>
      </c>
      <c r="BE218" s="68">
        <f t="array" ref="BE218">
_xlfn.LET(_xlpm.COEFF,
IF($AW218+$AX218=0,0,IF(MAX(MIN($AX218,EOMONTH(BE$15,0))-MAX($AW218,BE$15)+1,)&gt;0,1,0)),
_xlfn.IFS(
$ES218="LisChannel",
_xlpm.COEFF*
INDEX({1;1;1.2;1.2;1;1;1;1;1.2;1.2;1.2;1.2},
MATCH(MONTH(BE$15),
{1,2,3,4,5,6,7,8,9,10,11,12})),
CONCATENATE($ES218," ",$L218)="RussOutdoor метро",
_xlpm.COEFF*
INDEX({0.8;0.9;1.1;1.1;1;1;1;1;1.1;1.1;1.1;1.1},
MATCH(MONTH(BE$15),
{1,2,3,4,5,6,7,8,9,10,11,12})),
$ES218&lt;&gt;"LisChannel",
_xlpm.COEFF,
$ES218&lt;&gt;"RussOutdoor",
_xlpm.COEFF))</f>
        <v/>
      </c>
      <c r="BF218" s="68">
        <f t="array" ref="BF218">
_xlfn.LET(_xlpm.COEFF,
IF($AW218+$AX218=0,0,IF(MAX(MIN($AX218,EOMONTH(BF$15,0))-MAX($AW218,BF$15)+1,)&gt;0,1,0)),
_xlfn.IFS(
$ES218="LisChannel",
_xlpm.COEFF*
INDEX({1;1;1.2;1.2;1;1;1;1;1.2;1.2;1.2;1.2},
MATCH(MONTH(BF$15),
{1,2,3,4,5,6,7,8,9,10,11,12})),
CONCATENATE($ES218," ",$L218)="RussOutdoor метро",
_xlpm.COEFF*
INDEX({0.8;0.9;1.1;1.1;1;1;1;1;1.1;1.1;1.1;1.1},
MATCH(MONTH(BF$15),
{1,2,3,4,5,6,7,8,9,10,11,12})),
$ES218&lt;&gt;"LisChannel",
_xlpm.COEFF,
$ES218&lt;&gt;"RussOutdoor",
_xlpm.COEFF))</f>
        <v/>
      </c>
      <c r="BG218" s="68">
        <f t="array" ref="BG218">
_xlfn.LET(_xlpm.COEFF,
IF($AW218+$AX218=0,0,IF(MAX(MIN($AX218,EOMONTH(BG$15,0))-MAX($AW218,BG$15)+1,)&gt;0,1,0)),
_xlfn.IFS(
$ES218="LisChannel",
_xlpm.COEFF*
INDEX({1;1;1.2;1.2;1;1;1;1;1.2;1.2;1.2;1.2},
MATCH(MONTH(BG$15),
{1,2,3,4,5,6,7,8,9,10,11,12})),
CONCATENATE($ES218," ",$L218)="RussOutdoor метро",
_xlpm.COEFF*
INDEX({0.8;0.9;1.1;1.1;1;1;1;1;1.1;1.1;1.1;1.1},
MATCH(MONTH(BG$15),
{1,2,3,4,5,6,7,8,9,10,11,12})),
$ES218&lt;&gt;"LisChannel",
_xlpm.COEFF,
$ES218&lt;&gt;"RussOutdoor",
_xlpm.COEFF))</f>
        <v/>
      </c>
      <c r="BH218" s="68">
        <f t="array" ref="BH218">
_xlfn.LET(_xlpm.COEFF,
IF($AW218+$AX218=0,0,IF(MAX(MIN($AX218,EOMONTH(BH$15,0))-MAX($AW218,BH$15)+1,)&gt;0,1,0)),
_xlfn.IFS(
$ES218="LisChannel",
_xlpm.COEFF*
INDEX({1;1;1.2;1.2;1;1;1;1;1.2;1.2;1.2;1.2},
MATCH(MONTH(BH$15),
{1,2,3,4,5,6,7,8,9,10,11,12})),
CONCATENATE($ES218," ",$L218)="RussOutdoor метро",
_xlpm.COEFF*
INDEX({0.8;0.9;1.1;1.1;1;1;1;1;1.1;1.1;1.1;1.1},
MATCH(MONTH(BH$15),
{1,2,3,4,5,6,7,8,9,10,11,12})),
$ES218&lt;&gt;"LisChannel",
_xlpm.COEFF,
$ES218&lt;&gt;"RussOutdoor",
_xlpm.COEFF))</f>
        <v/>
      </c>
      <c r="BI218" s="68">
        <f t="array" ref="BI218">
_xlfn.LET(_xlpm.COEFF,
IF($AW218+$AX218=0,0,IF(MAX(MIN($AX218,EOMONTH(BI$15,0))-MAX($AW218,BI$15)+1,)&gt;0,1,0)),
_xlfn.IFS(
$ES218="LisChannel",
_xlpm.COEFF*
INDEX({1;1;1.2;1.2;1;1;1;1;1.2;1.2;1.2;1.2},
MATCH(MONTH(BI$15),
{1,2,3,4,5,6,7,8,9,10,11,12})),
CONCATENATE($ES218," ",$L218)="RussOutdoor метро",
_xlpm.COEFF*
INDEX({0.8;0.9;1.1;1.1;1;1;1;1;1.1;1.1;1.1;1.1},
MATCH(MONTH(BI$15),
{1,2,3,4,5,6,7,8,9,10,11,12})),
$ES218&lt;&gt;"LisChannel",
_xlpm.COEFF,
$ES218&lt;&gt;"RussOutdoor",
_xlpm.COEFF))</f>
        <v/>
      </c>
      <c r="BJ218" s="68">
        <f t="array" ref="BJ218">
_xlfn.LET(_xlpm.COEFF,
IF($AW218+$AX218=0,0,IF(MAX(MIN($AX218,EOMONTH(BJ$15,0))-MAX($AW218,BJ$15)+1,)&gt;0,1,0)),
_xlfn.IFS(
$ES218="LisChannel",
_xlpm.COEFF*
INDEX({1;1;1.2;1.2;1;1;1;1;1.2;1.2;1.2;1.2},
MATCH(MONTH(BJ$15),
{1,2,3,4,5,6,7,8,9,10,11,12})),
CONCATENATE($ES218," ",$L218)="RussOutdoor метро",
_xlpm.COEFF*
INDEX({0.8;0.9;1.1;1.1;1;1;1;1;1.1;1.1;1.1;1.1},
MATCH(MONTH(BJ$15),
{1,2,3,4,5,6,7,8,9,10,11,12})),
$ES218&lt;&gt;"LisChannel",
_xlpm.COEFF,
$ES218&lt;&gt;"RussOutdoor",
_xlpm.COEFF))</f>
        <v/>
      </c>
      <c r="BK218" s="68">
        <f t="array" ref="BK218">
_xlfn.LET(_xlpm.COEFF,
IF($AW218+$AX218=0,0,IF(MAX(MIN($AX218,EOMONTH(BK$15,0))-MAX($AW218,BK$15)+1,)&gt;0,1,0)),
_xlfn.IFS(
$ES218="LisChannel",
_xlpm.COEFF*
INDEX({1;1;1.2;1.2;1;1;1;1;1.2;1.2;1.2;1.2},
MATCH(MONTH(BK$15),
{1,2,3,4,5,6,7,8,9,10,11,12})),
CONCATENATE($ES218," ",$L218)="RussOutdoor метро",
_xlpm.COEFF*
INDEX({0.8;0.9;1.1;1.1;1;1;1;1;1.1;1.1;1.1;1.1},
MATCH(MONTH(BK$15),
{1,2,3,4,5,6,7,8,9,10,11,12})),
$ES218&lt;&gt;"LisChannel",
_xlpm.COEFF,
$ES218&lt;&gt;"RussOutdoor",
_xlpm.COEFF))</f>
        <v/>
      </c>
      <c r="BL218" s="62">
        <f>COUNTIFS($AZ218:$BK218,"&gt;0")</f>
        <v/>
      </c>
      <c r="BM218" s="65" t="n"/>
      <c r="BN218" s="125">
        <f>$DJ218</f>
        <v/>
      </c>
      <c r="BO218" s="63">
        <f>$DQ218</f>
        <v/>
      </c>
      <c r="BP218" s="125">
        <f>
IFERROR(
IF($BL218=0,0,
$BN218*(1-$BO218)),
0)</f>
        <v/>
      </c>
      <c r="BQ218" s="125">
        <f t="array" ref="BQ218">
IFERROR(
_xlfn.IFS(
$DH218="день_1",
$BP218*$BL218/($AX218-$AW218+1)*AZ218*(DAY(EOMONTH(AZ$15,0))),
$DH218="день_2",
$BP218/30*MAX(MIN($AX218,EOMONTH(AZ$15,0))-MAX($AW218,AZ$15)+1,),
$DH218="раб.день",
$BP218/30*(IFERROR(
_xlfn.LET(_xlpm.VD,
CHOOSE(
{1;2;3;4;5;6;7;8;9;10;11;12;13;14;15;16;17;18},
45658,45659,45660,45661,45662,45663,45664,45665,45711,45724,45778,45779,45785,45786,45820,45821,45965,46022),
_xlfn.LET(_xlpm.DD,
MAX(MIN($AX218,EOMONTH(AZ$15,0))-MAX($AW218,AZ$15),),
_xlfn.IFS(
AND(MONTH($AW218)=MONTH(AZ$15),MONTH($AX218)&lt;&gt;MONTH(AZ$15)),
NETWORKDAYS.INTL($AW218,$AW218+_xlpm.DD,1,_xlpm.VD),
AND(MONTH($AW218)&lt;&gt;MONTH(AZ$15),MONTH($AX218)=MONTH(AZ$15)),
NETWORKDAYS.INTL(($AX218)-_xlpm.DD,$AX218,1,_xlpm.VD),
AND(MONTH($AW218)&lt;MONTH(AZ$15),MONTH($AX218)&gt;MONTH(AZ$15)),
NETWORKDAYS.INTL((EOMONTH(AZ$15-1,1))-_xlpm.DD,EOMONTH(AZ$15-1,1),1,_xlpm.VD),
AND(MONTH($AW218)=MONTH(AZ$15),MONTH($AX218)=MONTH(AZ$15)),
NETWORKDAYS.INTL($AW218,$AX218,1,_xlpm.VD)))),0)),
$DH218="месяц",
$BP218*AZ218,
$DH218="неделя",
$BP218*AZ218/7*(ROUNDUP((DAY(EOMONTH(AZ$15,0)))/4,0))),
0)</f>
        <v/>
      </c>
      <c r="BR218" s="125">
        <f t="array" ref="BR218">
IFERROR(
_xlfn.IFS(
$DH218="день_1",
$BP218*$BL218/($AX218-$AW218+1)*BA218*(DAY(EOMONTH(BA$15,0))),
$DH218="день_2",
$BP218/30*MAX(MIN($AX218,EOMONTH(BA$15,0))-MAX($AW218,BA$15)+1,),
$DH218="раб.день",
$BP218/30*(IFERROR(
_xlfn.LET(_xlpm.VD,
CHOOSE(
{1;2;3;4;5;6;7;8;9;10;11;12;13;14;15;16;17;18},
45658,45659,45660,45661,45662,45663,45664,45665,45711,45724,45778,45779,45785,45786,45820,45821,45965,46022),
_xlfn.LET(_xlpm.DD,
MAX(MIN($AX218,EOMONTH(BA$15,0))-MAX($AW218,BA$15),),
_xlfn.IFS(
AND(MONTH($AW218)=MONTH(BA$15),MONTH($AX218)&lt;&gt;MONTH(BA$15)),
NETWORKDAYS.INTL($AW218,$AW218+_xlpm.DD,1,_xlpm.VD),
AND(MONTH($AW218)&lt;&gt;MONTH(BA$15),MONTH($AX218)=MONTH(BA$15)),
NETWORKDAYS.INTL(($AX218)-_xlpm.DD,$AX218,1,_xlpm.VD),
AND(MONTH($AW218)&lt;MONTH(BA$15),MONTH($AX218)&gt;MONTH(BA$15)),
NETWORKDAYS.INTL((EOMONTH(BA$15-1,1))-_xlpm.DD,EOMONTH(BA$15-1,1),1,_xlpm.VD),
AND(MONTH($AW218)=MONTH(BA$15),MONTH($AX218)=MONTH(BA$15)),
NETWORKDAYS.INTL($AW218,$AX218,1,_xlpm.VD)))),0)),
$DH218="месяц",
$BP218*BA218,
$DH218="неделя",
$BP218*BA218/7*(ROUNDUP((DAY(EOMONTH(BA$15,0)))/4,0))),
0)</f>
        <v/>
      </c>
      <c r="BS218" s="125">
        <f t="array" ref="BS218">
IFERROR(
_xlfn.IFS(
$DH218="день_1",
$BP218*$BL218/($AX218-$AW218+1)*BB218*(DAY(EOMONTH(BB$15,0))),
$DH218="день_2",
$BP218/30*MAX(MIN($AX218,EOMONTH(BB$15,0))-MAX($AW218,BB$15)+1,),
$DH218="раб.день",
$BP218/30*(IFERROR(
_xlfn.LET(_xlpm.VD,
CHOOSE(
{1;2;3;4;5;6;7;8;9;10;11;12;13;14;15;16;17;18},
45658,45659,45660,45661,45662,45663,45664,45665,45711,45724,45778,45779,45785,45786,45820,45821,45965,46022),
_xlfn.LET(_xlpm.DD,
MAX(MIN($AX218,EOMONTH(BB$15,0))-MAX($AW218,BB$15),),
_xlfn.IFS(
AND(MONTH($AW218)=MONTH(BB$15),MONTH($AX218)&lt;&gt;MONTH(BB$15)),
NETWORKDAYS.INTL($AW218,$AW218+_xlpm.DD,1,_xlpm.VD),
AND(MONTH($AW218)&lt;&gt;MONTH(BB$15),MONTH($AX218)=MONTH(BB$15)),
NETWORKDAYS.INTL(($AX218)-_xlpm.DD,$AX218,1,_xlpm.VD),
AND(MONTH($AW218)&lt;MONTH(BB$15),MONTH($AX218)&gt;MONTH(BB$15)),
NETWORKDAYS.INTL((EOMONTH(BB$15-1,1))-_xlpm.DD,EOMONTH(BB$15-1,1),1,_xlpm.VD),
AND(MONTH($AW218)=MONTH(BB$15),MONTH($AX218)=MONTH(BB$15)),
NETWORKDAYS.INTL($AW218,$AX218,1,_xlpm.VD)))),0)),
$DH218="месяц",
$BP218*BB218,
$DH218="неделя",
$BP218*BB218/7*(ROUNDUP((DAY(EOMONTH(BB$15,0)))/4,0))),
0)</f>
        <v/>
      </c>
      <c r="BT218" s="125">
        <f t="array" ref="BT218">
IFERROR(
_xlfn.IFS(
$DH218="день_1",
$BP218*$BL218/($AX218-$AW218+1)*BC218*(DAY(EOMONTH(BC$15,0))),
$DH218="день_2",
$BP218/30*MAX(MIN($AX218,EOMONTH(BC$15,0))-MAX($AW218,BC$15)+1,),
$DH218="раб.день",
$BP218/30*(IFERROR(
_xlfn.LET(_xlpm.VD,
CHOOSE(
{1;2;3;4;5;6;7;8;9;10;11;12;13;14;15;16;17;18},
45658,45659,45660,45661,45662,45663,45664,45665,45711,45724,45778,45779,45785,45786,45820,45821,45965,46022),
_xlfn.LET(_xlpm.DD,
MAX(MIN($AX218,EOMONTH(BC$15,0))-MAX($AW218,BC$15),),
_xlfn.IFS(
AND(MONTH($AW218)=MONTH(BC$15),MONTH($AX218)&lt;&gt;MONTH(BC$15)),
NETWORKDAYS.INTL($AW218,$AW218+_xlpm.DD,1,_xlpm.VD),
AND(MONTH($AW218)&lt;&gt;MONTH(BC$15),MONTH($AX218)=MONTH(BC$15)),
NETWORKDAYS.INTL(($AX218)-_xlpm.DD,$AX218,1,_xlpm.VD),
AND(MONTH($AW218)&lt;MONTH(BC$15),MONTH($AX218)&gt;MONTH(BC$15)),
NETWORKDAYS.INTL((EOMONTH(BC$15-1,1))-_xlpm.DD,EOMONTH(BC$15-1,1),1,_xlpm.VD),
AND(MONTH($AW218)=MONTH(BC$15),MONTH($AX218)=MONTH(BC$15)),
NETWORKDAYS.INTL($AW218,$AX218,1,_xlpm.VD)))),0)),
$DH218="месяц",
$BP218*BC218,
$DH218="неделя",
$BP218*BC218/7*(ROUNDUP((DAY(EOMONTH(BC$15,0)))/4,0))),
0)</f>
        <v/>
      </c>
      <c r="BU218" s="125">
        <f t="array" ref="BU218">
IFERROR(
_xlfn.IFS(
$DH218="день_1",
$BP218*$BL218/($AX218-$AW218+1)*BD218*(DAY(EOMONTH(BD$15,0))),
$DH218="день_2",
$BP218/30*MAX(MIN($AX218,EOMONTH(BD$15,0))-MAX($AW218,BD$15)+1,),
$DH218="раб.день",
$BP218/30*(IFERROR(
_xlfn.LET(_xlpm.VD,
CHOOSE(
{1;2;3;4;5;6;7;8;9;10;11;12;13;14;15;16;17;18},
45658,45659,45660,45661,45662,45663,45664,45665,45711,45724,45778,45779,45785,45786,45820,45821,45965,46022),
_xlfn.LET(_xlpm.DD,
MAX(MIN($AX218,EOMONTH(BD$15,0))-MAX($AW218,BD$15),),
_xlfn.IFS(
AND(MONTH($AW218)=MONTH(BD$15),MONTH($AX218)&lt;&gt;MONTH(BD$15)),
NETWORKDAYS.INTL($AW218,$AW218+_xlpm.DD,1,_xlpm.VD),
AND(MONTH($AW218)&lt;&gt;MONTH(BD$15),MONTH($AX218)=MONTH(BD$15)),
NETWORKDAYS.INTL(($AX218)-_xlpm.DD,$AX218,1,_xlpm.VD),
AND(MONTH($AW218)&lt;MONTH(BD$15),MONTH($AX218)&gt;MONTH(BD$15)),
NETWORKDAYS.INTL((EOMONTH(BD$15-1,1))-_xlpm.DD,EOMONTH(BD$15-1,1),1,_xlpm.VD),
AND(MONTH($AW218)=MONTH(BD$15),MONTH($AX218)=MONTH(BD$15)),
NETWORKDAYS.INTL($AW218,$AX218,1,_xlpm.VD)))),0)),
$DH218="месяц",
$BP218*BD218,
$DH218="неделя",
$BP218*BD218/7*(ROUNDUP((DAY(EOMONTH(BD$15,0)))/4,0))),
0)</f>
        <v/>
      </c>
      <c r="BV218" s="125">
        <f t="array" ref="BV218">
IFERROR(
_xlfn.IFS(
$DH218="день_1",
$BP218*$BL218/($AX218-$AW218+1)*BE218*(DAY(EOMONTH(BE$15,0))),
$DH218="день_2",
$BP218/30*MAX(MIN($AX218,EOMONTH(BE$15,0))-MAX($AW218,BE$15)+1,),
$DH218="раб.день",
$BP218/30*(IFERROR(
_xlfn.LET(_xlpm.VD,
CHOOSE(
{1;2;3;4;5;6;7;8;9;10;11;12;13;14;15;16;17;18},
45658,45659,45660,45661,45662,45663,45664,45665,45711,45724,45778,45779,45785,45786,45820,45821,45965,46022),
_xlfn.LET(_xlpm.DD,
MAX(MIN($AX218,EOMONTH(BE$15,0))-MAX($AW218,BE$15),),
_xlfn.IFS(
AND(MONTH($AW218)=MONTH(BE$15),MONTH($AX218)&lt;&gt;MONTH(BE$15)),
NETWORKDAYS.INTL($AW218,$AW218+_xlpm.DD,1,_xlpm.VD),
AND(MONTH($AW218)&lt;&gt;MONTH(BE$15),MONTH($AX218)=MONTH(BE$15)),
NETWORKDAYS.INTL(($AX218)-_xlpm.DD,$AX218,1,_xlpm.VD),
AND(MONTH($AW218)&lt;MONTH(BE$15),MONTH($AX218)&gt;MONTH(BE$15)),
NETWORKDAYS.INTL((EOMONTH(BE$15-1,1))-_xlpm.DD,EOMONTH(BE$15-1,1),1,_xlpm.VD),
AND(MONTH($AW218)=MONTH(BE$15),MONTH($AX218)=MONTH(BE$15)),
NETWORKDAYS.INTL($AW218,$AX218,1,_xlpm.VD)))),0)),
$DH218="месяц",
$BP218*BE218,
$DH218="неделя",
$BP218*BE218/7*(ROUNDUP((DAY(EOMONTH(BE$15,0)))/4,0))),
0)</f>
        <v/>
      </c>
      <c r="BW218" s="125">
        <f t="array" ref="BW218">
IFERROR(
_xlfn.IFS(
$DH218="день_1",
$BP218*$BL218/($AX218-$AW218+1)*BF218*(DAY(EOMONTH(BF$15,0))),
$DH218="день_2",
$BP218/30*MAX(MIN($AX218,EOMONTH(BF$15,0))-MAX($AW218,BF$15)+1,),
$DH218="раб.день",
$BP218/30*(IFERROR(
_xlfn.LET(_xlpm.VD,
CHOOSE(
{1;2;3;4;5;6;7;8;9;10;11;12;13;14;15;16;17;18},
45658,45659,45660,45661,45662,45663,45664,45665,45711,45724,45778,45779,45785,45786,45820,45821,45965,46022),
_xlfn.LET(_xlpm.DD,
MAX(MIN($AX218,EOMONTH(BF$15,0))-MAX($AW218,BF$15),),
_xlfn.IFS(
AND(MONTH($AW218)=MONTH(BF$15),MONTH($AX218)&lt;&gt;MONTH(BF$15)),
NETWORKDAYS.INTL($AW218,$AW218+_xlpm.DD,1,_xlpm.VD),
AND(MONTH($AW218)&lt;&gt;MONTH(BF$15),MONTH($AX218)=MONTH(BF$15)),
NETWORKDAYS.INTL(($AX218)-_xlpm.DD,$AX218,1,_xlpm.VD),
AND(MONTH($AW218)&lt;MONTH(BF$15),MONTH($AX218)&gt;MONTH(BF$15)),
NETWORKDAYS.INTL((EOMONTH(BF$15-1,1))-_xlpm.DD,EOMONTH(BF$15-1,1),1,_xlpm.VD),
AND(MONTH($AW218)=MONTH(BF$15),MONTH($AX218)=MONTH(BF$15)),
NETWORKDAYS.INTL($AW218,$AX218,1,_xlpm.VD)))),0)),
$DH218="месяц",
$BP218*BF218,
$DH218="неделя",
$BP218*BF218/7*(ROUNDUP((DAY(EOMONTH(BF$15,0)))/4,0))),
0)</f>
        <v/>
      </c>
      <c r="BX218" s="125">
        <f t="array" ref="BX218">
IFERROR(
_xlfn.IFS(
$DH218="день_1",
$BP218*$BL218/($AX218-$AW218+1)*BG218*(DAY(EOMONTH(BG$15,0))),
$DH218="день_2",
$BP218/30*MAX(MIN($AX218,EOMONTH(BG$15,0))-MAX($AW218,BG$15)+1,),
$DH218="раб.день",
$BP218/30*(IFERROR(
_xlfn.LET(_xlpm.VD,
CHOOSE(
{1;2;3;4;5;6;7;8;9;10;11;12;13;14;15;16;17;18},
45658,45659,45660,45661,45662,45663,45664,45665,45711,45724,45778,45779,45785,45786,45820,45821,45965,46022),
_xlfn.LET(_xlpm.DD,
MAX(MIN($AX218,EOMONTH(BG$15,0))-MAX($AW218,BG$15),),
_xlfn.IFS(
AND(MONTH($AW218)=MONTH(BG$15),MONTH($AX218)&lt;&gt;MONTH(BG$15)),
NETWORKDAYS.INTL($AW218,$AW218+_xlpm.DD,1,_xlpm.VD),
AND(MONTH($AW218)&lt;&gt;MONTH(BG$15),MONTH($AX218)=MONTH(BG$15)),
NETWORKDAYS.INTL(($AX218)-_xlpm.DD,$AX218,1,_xlpm.VD),
AND(MONTH($AW218)&lt;MONTH(BG$15),MONTH($AX218)&gt;MONTH(BG$15)),
NETWORKDAYS.INTL((EOMONTH(BG$15-1,1))-_xlpm.DD,EOMONTH(BG$15-1,1),1,_xlpm.VD),
AND(MONTH($AW218)=MONTH(BG$15),MONTH($AX218)=MONTH(BG$15)),
NETWORKDAYS.INTL($AW218,$AX218,1,_xlpm.VD)))),0)),
$DH218="месяц",
$BP218*BG218,
$DH218="неделя",
$BP218*BG218/7*(ROUNDUP((DAY(EOMONTH(BG$15,0)))/4,0))),
0)</f>
        <v/>
      </c>
      <c r="BY218" s="125">
        <f t="array" ref="BY218">
IFERROR(
_xlfn.IFS(
$DH218="день_1",
$BP218*$BL218/($AX218-$AW218+1)*BH218*(DAY(EOMONTH(BH$15,0))),
$DH218="день_2",
$BP218/30*MAX(MIN($AX218,EOMONTH(BH$15,0))-MAX($AW218,BH$15)+1,),
$DH218="раб.день",
$BP218/30*(IFERROR(
_xlfn.LET(_xlpm.VD,
CHOOSE(
{1;2;3;4;5;6;7;8;9;10;11;12;13;14;15;16;17;18},
45658,45659,45660,45661,45662,45663,45664,45665,45711,45724,45778,45779,45785,45786,45820,45821,45965,46022),
_xlfn.LET(_xlpm.DD,
MAX(MIN($AX218,EOMONTH(BH$15,0))-MAX($AW218,BH$15),),
_xlfn.IFS(
AND(MONTH($AW218)=MONTH(BH$15),MONTH($AX218)&lt;&gt;MONTH(BH$15)),
NETWORKDAYS.INTL($AW218,$AW218+_xlpm.DD,1,_xlpm.VD),
AND(MONTH($AW218)&lt;&gt;MONTH(BH$15),MONTH($AX218)=MONTH(BH$15)),
NETWORKDAYS.INTL(($AX218)-_xlpm.DD,$AX218,1,_xlpm.VD),
AND(MONTH($AW218)&lt;MONTH(BH$15),MONTH($AX218)&gt;MONTH(BH$15)),
NETWORKDAYS.INTL((EOMONTH(BH$15-1,1))-_xlpm.DD,EOMONTH(BH$15-1,1),1,_xlpm.VD),
AND(MONTH($AW218)=MONTH(BH$15),MONTH($AX218)=MONTH(BH$15)),
NETWORKDAYS.INTL($AW218,$AX218,1,_xlpm.VD)))),0)),
$DH218="месяц",
$BP218*BH218,
$DH218="неделя",
$BP218*BH218/7*(ROUNDUP((DAY(EOMONTH(BH$15,0)))/4,0))),
0)</f>
        <v/>
      </c>
      <c r="BZ218" s="125">
        <f t="array" ref="BZ218">
IFERROR(
_xlfn.IFS(
$DH218="день_1",
$BP218*$BL218/($AX218-$AW218+1)*BI218*(DAY(EOMONTH(BI$15,0))),
$DH218="день_2",
$BP218/30*MAX(MIN($AX218,EOMONTH(BI$15,0))-MAX($AW218,BI$15)+1,),
$DH218="раб.день",
$BP218/30*(IFERROR(
_xlfn.LET(_xlpm.VD,
CHOOSE(
{1;2;3;4;5;6;7;8;9;10;11;12;13;14;15;16;17;18},
45658,45659,45660,45661,45662,45663,45664,45665,45711,45724,45778,45779,45785,45786,45820,45821,45965,46022),
_xlfn.LET(_xlpm.DD,
MAX(MIN($AX218,EOMONTH(BI$15,0))-MAX($AW218,BI$15),),
_xlfn.IFS(
AND(MONTH($AW218)=MONTH(BI$15),MONTH($AX218)&lt;&gt;MONTH(BI$15)),
NETWORKDAYS.INTL($AW218,$AW218+_xlpm.DD,1,_xlpm.VD),
AND(MONTH($AW218)&lt;&gt;MONTH(BI$15),MONTH($AX218)=MONTH(BI$15)),
NETWORKDAYS.INTL(($AX218)-_xlpm.DD,$AX218,1,_xlpm.VD),
AND(MONTH($AW218)&lt;MONTH(BI$15),MONTH($AX218)&gt;MONTH(BI$15)),
NETWORKDAYS.INTL((EOMONTH(BI$15-1,1))-_xlpm.DD,EOMONTH(BI$15-1,1),1,_xlpm.VD),
AND(MONTH($AW218)=MONTH(BI$15),MONTH($AX218)=MONTH(BI$15)),
NETWORKDAYS.INTL($AW218,$AX218,1,_xlpm.VD)))),0)),
$DH218="месяц",
$BP218*BI218,
$DH218="неделя",
$BP218*BI218/7*(ROUNDUP((DAY(EOMONTH(BI$15,0)))/4,0))),
0)</f>
        <v/>
      </c>
      <c r="CA218" s="125">
        <f t="array" ref="CA218">
IFERROR(
_xlfn.IFS(
$DH218="день_1",
$BP218*$BL218/($AX218-$AW218+1)*BJ218*(DAY(EOMONTH(BJ$15,0))),
$DH218="день_2",
$BP218/30*MAX(MIN($AX218,EOMONTH(BJ$15,0))-MAX($AW218,BJ$15)+1,),
$DH218="раб.день",
$BP218/30*(IFERROR(
_xlfn.LET(_xlpm.VD,
CHOOSE(
{1;2;3;4;5;6;7;8;9;10;11;12;13;14;15;16;17;18},
45658,45659,45660,45661,45662,45663,45664,45665,45711,45724,45778,45779,45785,45786,45820,45821,45965,46022),
_xlfn.LET(_xlpm.DD,
MAX(MIN($AX218,EOMONTH(BJ$15,0))-MAX($AW218,BJ$15),),
_xlfn.IFS(
AND(MONTH($AW218)=MONTH(BJ$15),MONTH($AX218)&lt;&gt;MONTH(BJ$15)),
NETWORKDAYS.INTL($AW218,$AW218+_xlpm.DD,1,_xlpm.VD),
AND(MONTH($AW218)&lt;&gt;MONTH(BJ$15),MONTH($AX218)=MONTH(BJ$15)),
NETWORKDAYS.INTL(($AX218)-_xlpm.DD,$AX218,1,_xlpm.VD),
AND(MONTH($AW218)&lt;MONTH(BJ$15),MONTH($AX218)&gt;MONTH(BJ$15)),
NETWORKDAYS.INTL((EOMONTH(BJ$15-1,1))-_xlpm.DD,EOMONTH(BJ$15-1,1),1,_xlpm.VD),
AND(MONTH($AW218)=MONTH(BJ$15),MONTH($AX218)=MONTH(BJ$15)),
NETWORKDAYS.INTL($AW218,$AX218,1,_xlpm.VD)))),0)),
$DH218="месяц",
$BP218*BJ218,
$DH218="неделя",
$BP218*BJ218/7*(ROUNDUP((DAY(EOMONTH(BJ$15,0)))/4,0))),
0)</f>
        <v/>
      </c>
      <c r="CB218" s="125">
        <f t="array" ref="CB218">
IFERROR(
_xlfn.IFS(
$DH218="день_1",
$BP218*$BL218/($AX218-$AW218+1)*BK218*(DAY(EOMONTH(BK$15,0))),
$DH218="день_2",
$BP218/30*MAX(MIN($AX218,EOMONTH(BK$15,0))-MAX($AW218,BK$15)+1,),
$DH218="раб.день",
$BP218/30*(IFERROR(
_xlfn.LET(_xlpm.VD,
CHOOSE(
{1;2;3;4;5;6;7;8;9;10;11;12;13;14;15;16;17;18},
45658,45659,45660,45661,45662,45663,45664,45665,45711,45724,45778,45779,45785,45786,45820,45821,45965,46022),
_xlfn.LET(_xlpm.DD,
MAX(MIN($AX218,EOMONTH(BK$15,0))-MAX($AW218,BK$15),),
_xlfn.IFS(
AND(MONTH($AW218)=MONTH(BK$15),MONTH($AX218)&lt;&gt;MONTH(BK$15)),
NETWORKDAYS.INTL($AW218,$AW218+_xlpm.DD,1,_xlpm.VD),
AND(MONTH($AW218)&lt;&gt;MONTH(BK$15),MONTH($AX218)=MONTH(BK$15)),
NETWORKDAYS.INTL(($AX218)-_xlpm.DD,$AX218,1,_xlpm.VD),
AND(MONTH($AW218)&lt;MONTH(BK$15),MONTH($AX218)&gt;MONTH(BK$15)),
NETWORKDAYS.INTL((EOMONTH(BK$15-1,1))-_xlpm.DD,EOMONTH(BK$15-1,1),1,_xlpm.VD),
AND(MONTH($AW218)=MONTH(BK$15),MONTH($AX218)=MONTH(BK$15)),
NETWORKDAYS.INTL($AW218,$AX218,1,_xlpm.VD)))),0)),
$DH218="месяц",
$BP218*BK218,
$DH218="неделя",
$BP218*BK218/7*(ROUNDUP((DAY(EOMONTH(BK$15,0)))/4,0))),
0)</f>
        <v/>
      </c>
      <c r="CC218" s="125">
        <f>SUM($BQ218:$CB218)</f>
        <v/>
      </c>
      <c r="CD218" s="126">
        <f>SUM($EH218:$EH218)</f>
        <v/>
      </c>
      <c r="CE218" s="126">
        <f>$CD218*$AB218</f>
        <v/>
      </c>
      <c r="CF218" s="126">
        <f>SUM($EK218:$EK218)</f>
        <v/>
      </c>
      <c r="CG218" s="126">
        <f>$CF218*$AB218</f>
        <v/>
      </c>
      <c r="CH218" s="126">
        <f>SUM($CC218,$CE218,$CG218)</f>
        <v/>
      </c>
      <c r="CI218" s="126">
        <f>$CH218*(1+$CM218)</f>
        <v/>
      </c>
      <c r="CJ218" s="127" t="n">
        <v>0</v>
      </c>
      <c r="CK218" s="126">
        <f>SUM($CH218:$CH218)*(1+$CJ218)</f>
        <v/>
      </c>
      <c r="CL218" s="126">
        <f>SUM($CH218:$CH218)*(1+$CM218)</f>
        <v/>
      </c>
      <c r="CM218" s="59" t="inlineStr">
        <is>
          <t>20%</t>
        </is>
      </c>
      <c r="CN218" s="59" t="n"/>
      <c r="CO218" s="72" t="n"/>
      <c r="CP218" s="59" t="n"/>
      <c r="CQ218" s="73" t="n"/>
      <c r="CR218" s="73" t="n"/>
      <c r="CS218" s="73" t="n"/>
      <c r="CT218" s="72" t="n"/>
      <c r="CU218" s="79" t="inlineStr">
        <is>
          <t> </t>
        </is>
      </c>
      <c r="CV218" s="60" t="n"/>
      <c r="CW218" s="60" t="n"/>
      <c r="CX218" s="60" t="n"/>
      <c r="CY218" s="127">
        <f>IFERROR(($CC218-$EE218)/($EE218/(1-$DQ218)),0)</f>
        <v/>
      </c>
      <c r="CZ218" s="127">
        <f>IFERROR(1-$EI218/($CE218),0)</f>
        <v/>
      </c>
      <c r="DA218" s="127">
        <f>IFERROR(1-$EL218/($CG218),0)</f>
        <v/>
      </c>
      <c r="DB218" s="126">
        <f>ROUND(IFERROR(($CI218/(1+$CM218)-$EN218),0),2)</f>
        <v/>
      </c>
      <c r="DC218" s="128" t="n"/>
      <c r="DD218" s="125" t="n"/>
      <c r="DE218" s="75" t="n">
        <v>0</v>
      </c>
      <c r="DF218" s="128" t="n"/>
      <c r="DG218" s="125">
        <f>IF($DC218=0,0,$DD218*($DC218*100%-$DE218*$DF218))*SUM($AB218:$AB218)</f>
        <v/>
      </c>
      <c r="DH218" s="129" t="inlineStr">
        <is>
          <t>месяц</t>
        </is>
      </c>
      <c r="DI218" s="130">
        <f t="array" ref="DI218">IFERROR(
IF($ES218="LisChannel",
(ROUND(((INDEX({174.625;153.888888888889;130.972222222222},MATCH($AI218,{2;3;4}),0))*$AG218*$AI218),2)),0),0)</f>
        <v/>
      </c>
      <c r="DJ218" s="130">
        <f>
_xlfn.LET(_xlpm.X,
IFERROR(
IF($ES218="НовиковТВ",
(_xlfn.LET(_xlpm.NTV,
_xlfn.LET(_xlpm.MIN,350000,
IF(SUMIFS($DI:$DI,$ES:$ES,"НовиковТВ")&lt;=_xlpm.MIN,
(SUMIFS($DI:$DI,$ES:$ES,"НовиковТВ")/(COUNTIFS($ES:$ES,"НовиковТВ")))*_xlpm.MIN/SUMIFS($DI:$DI,$ES:$ES,"НовиковТВ"),
DI218)),
_xlpm.NTV+$DG218/(1-(1-(_xlpm.NTV)*(1-$DL218)*(1-$DM218)*(1-$DN218)*(1-$DO218)*(1-$DP218)/_xlpm.NTV))))/(1+$EP218),
$DI218+$DG218/(1-(1-($DI218)*(1-$DL218)*(1-$DM218)*(1-$DN218)*(1-$DO218)*(1-$DP218)/$DI218))),
0),
_xlpm.X*(1+$CM218)*(1+$CW218)-_xlpm.X*(1+$CM218)+_xlpm.X)</f>
        <v/>
      </c>
      <c r="DK218" s="125" t="inlineStr">
        <is>
          <t>послед.</t>
        </is>
      </c>
      <c r="DL218" s="63" t="n">
        <v>0</v>
      </c>
      <c r="DM218" s="63" t="n">
        <v>0</v>
      </c>
      <c r="DN218" s="63" t="n">
        <v>0</v>
      </c>
      <c r="DO218" s="63" t="n">
        <v>0</v>
      </c>
      <c r="DP218" s="63" t="n">
        <v>0</v>
      </c>
      <c r="DQ218" s="63">
        <f t="array" ref="DQ218">IFERROR(_xlfn.IFS(
$DK218="послед.",1-(1-$DL218)*(1-$DM218)*(1-$DN218)*(1-$DO218)*(1-$DP218),
$DK218="сумм.",$DL218+$DM218+$DN218+$DO218+$DP218),
0)</f>
        <v/>
      </c>
      <c r="DR218" s="125">
        <f t="array" ref="DR218">
IFERROR(
_xlfn.IFS(
$BL218=0,
0,
$BL218&gt;0,
_xlfn.IFS($DK218="послед.",
$DJ218*(1-$DL218)*(1-$DM218)*(1-$DN218)*(1-$DO218)*(1-$DP218),
$DK218="сумм.",
$DJ218*(1-($DL218+$DM218+$DN218+$DO218+$DP218)))),0)</f>
        <v/>
      </c>
      <c r="DS218" s="125">
        <f t="array" ref="DS218">
IFERROR(_xlfn.IFS(
$DH218="день_1",
$DR218*$BL218/($AX218-$AW218+1)*AZ218*(DAY(EOMONTH(AZ$15,0))),
$DH218="день_2",
$DR218/30*MAX(MIN($AX218,EOMONTH(AZ$15,0))-MAX($AW218,AZ$15)+1,),
$DH218="раб.день",
$DR218/30*(IFERROR(
_xlfn.LET(_xlpm.VD,
CHOOSE(
{1;2;3;4;5;6;7;8;9;10;11;12;13;14;15;16;17;18},
45658,45659,45660,45661,45662,45663,45664,45665,45711,45724,45778,45779,45785,45786,45820,45821,45965,46022),
_xlfn.LET(_xlpm.DD,
MAX(MIN($AX218,EOMONTH(AZ$15,0))-MAX($AW218,AZ$15),),
_xlfn.IFS(
AND(MONTH($AW218)=MONTH(AZ$15),MONTH($AX218)&lt;&gt;MONTH(AZ$15)),
NETWORKDAYS.INTL($AW218,$AW218+_xlpm.DD,1,_xlpm.VD),
AND(MONTH($AW218)&lt;&gt;MONTH(AZ$15),MONTH($AX218)=MONTH(AZ$15)),
NETWORKDAYS.INTL(($AX218)-_xlpm.DD,$AX218,1,_xlpm.VD),
AND(MONTH($AW218)&lt;MONTH(AZ$15),MONTH($AX218)&gt;MONTH(AZ$15)),
NETWORKDAYS.INTL((EOMONTH(AZ$15-1,1))-_xlpm.DD,EOMONTH(AZ$15-1,1),1,_xlpm.VD),
AND(MONTH($AW218)=MONTH(AZ$15),MONTH($AX218)=MONTH(AZ$15)),
NETWORKDAYS.INTL($AW218,$AX218,1,_xlpm.VD)))),0)),
$DH218="месяц",
$DR218*AZ218,
$DH218="неделя",
$DR218*AZ218/7*(ROUNDUP((DAY(EOMONTH(AZ$15,0)))/4,0))),
0)</f>
        <v/>
      </c>
      <c r="DT218" s="125">
        <f t="array" ref="DT218">
IFERROR(_xlfn.IFS(
$DH218="день_1",
$DR218*$BL218/($AX218-$AW218+1)*BA218*(DAY(EOMONTH(BA$15,0))),
$DH218="день_2",
$DR218/30*MAX(MIN($AX218,EOMONTH(BA$15,0))-MAX($AW218,BA$15)+1,),
$DH218="раб.день",
$DR218/30*(IFERROR(
_xlfn.LET(_xlpm.VD,
CHOOSE(
{1;2;3;4;5;6;7;8;9;10;11;12;13;14;15;16;17;18},
45658,45659,45660,45661,45662,45663,45664,45665,45711,45724,45778,45779,45785,45786,45820,45821,45965,46022),
_xlfn.LET(_xlpm.DD,
MAX(MIN($AX218,EOMONTH(BA$15,0))-MAX($AW218,BA$15),),
_xlfn.IFS(
AND(MONTH($AW218)=MONTH(BA$15),MONTH($AX218)&lt;&gt;MONTH(BA$15)),
NETWORKDAYS.INTL($AW218,$AW218+_xlpm.DD,1,_xlpm.VD),
AND(MONTH($AW218)&lt;&gt;MONTH(BA$15),MONTH($AX218)=MONTH(BA$15)),
NETWORKDAYS.INTL(($AX218)-_xlpm.DD,$AX218,1,_xlpm.VD),
AND(MONTH($AW218)&lt;MONTH(BA$15),MONTH($AX218)&gt;MONTH(BA$15)),
NETWORKDAYS.INTL((EOMONTH(BA$15-1,1))-_xlpm.DD,EOMONTH(BA$15-1,1),1,_xlpm.VD),
AND(MONTH($AW218)=MONTH(BA$15),MONTH($AX218)=MONTH(BA$15)),
NETWORKDAYS.INTL($AW218,$AX218,1,_xlpm.VD)))),0)),
$DH218="месяц",
$DR218*BA218,
$DH218="неделя",
$DR218*BA218/7*(ROUNDUP((DAY(EOMONTH(BA$15,0)))/4,0))),
0)</f>
        <v/>
      </c>
      <c r="DU218" s="125">
        <f t="array" ref="DU218">
IFERROR(_xlfn.IFS(
$DH218="день_1",
$DR218*$BL218/($AX218-$AW218+1)*BB218*(DAY(EOMONTH(BB$15,0))),
$DH218="день_2",
$DR218/30*MAX(MIN($AX218,EOMONTH(BB$15,0))-MAX($AW218,BB$15)+1,),
$DH218="раб.день",
$DR218/30*(IFERROR(
_xlfn.LET(_xlpm.VD,
CHOOSE(
{1;2;3;4;5;6;7;8;9;10;11;12;13;14;15;16;17;18},
45658,45659,45660,45661,45662,45663,45664,45665,45711,45724,45778,45779,45785,45786,45820,45821,45965,46022),
_xlfn.LET(_xlpm.DD,
MAX(MIN($AX218,EOMONTH(BB$15,0))-MAX($AW218,BB$15),),
_xlfn.IFS(
AND(MONTH($AW218)=MONTH(BB$15),MONTH($AX218)&lt;&gt;MONTH(BB$15)),
NETWORKDAYS.INTL($AW218,$AW218+_xlpm.DD,1,_xlpm.VD),
AND(MONTH($AW218)&lt;&gt;MONTH(BB$15),MONTH($AX218)=MONTH(BB$15)),
NETWORKDAYS.INTL(($AX218)-_xlpm.DD,$AX218,1,_xlpm.VD),
AND(MONTH($AW218)&lt;MONTH(BB$15),MONTH($AX218)&gt;MONTH(BB$15)),
NETWORKDAYS.INTL((EOMONTH(BB$15-1,1))-_xlpm.DD,EOMONTH(BB$15-1,1),1,_xlpm.VD),
AND(MONTH($AW218)=MONTH(BB$15),MONTH($AX218)=MONTH(BB$15)),
NETWORKDAYS.INTL($AW218,$AX218,1,_xlpm.VD)))),0)),
$DH218="месяц",
$DR218*BB218,
$DH218="неделя",
$DR218*BB218/7*(ROUNDUP((DAY(EOMONTH(BB$15,0)))/4,0))),
0)</f>
        <v/>
      </c>
      <c r="DV218" s="125">
        <f t="array" ref="DV218">
IFERROR(_xlfn.IFS(
$DH218="день_1",
$DR218*$BL218/($AX218-$AW218+1)*BC218*(DAY(EOMONTH(BC$15,0))),
$DH218="день_2",
$DR218/30*MAX(MIN($AX218,EOMONTH(BC$15,0))-MAX($AW218,BC$15)+1,),
$DH218="раб.день",
$DR218/30*(IFERROR(
_xlfn.LET(_xlpm.VD,
CHOOSE(
{1;2;3;4;5;6;7;8;9;10;11;12;13;14;15;16;17;18},
45658,45659,45660,45661,45662,45663,45664,45665,45711,45724,45778,45779,45785,45786,45820,45821,45965,46022),
_xlfn.LET(_xlpm.DD,
MAX(MIN($AX218,EOMONTH(BC$15,0))-MAX($AW218,BC$15),),
_xlfn.IFS(
AND(MONTH($AW218)=MONTH(BC$15),MONTH($AX218)&lt;&gt;MONTH(BC$15)),
NETWORKDAYS.INTL($AW218,$AW218+_xlpm.DD,1,_xlpm.VD),
AND(MONTH($AW218)&lt;&gt;MONTH(BC$15),MONTH($AX218)=MONTH(BC$15)),
NETWORKDAYS.INTL(($AX218)-_xlpm.DD,$AX218,1,_xlpm.VD),
AND(MONTH($AW218)&lt;MONTH(BC$15),MONTH($AX218)&gt;MONTH(BC$15)),
NETWORKDAYS.INTL((EOMONTH(BC$15-1,1))-_xlpm.DD,EOMONTH(BC$15-1,1),1,_xlpm.VD),
AND(MONTH($AW218)=MONTH(BC$15),MONTH($AX218)=MONTH(BC$15)),
NETWORKDAYS.INTL($AW218,$AX218,1,_xlpm.VD)))),0)),
$DH218="месяц",
$DR218*BC218,
$DH218="неделя",
$DR218*BC218/7*(ROUNDUP((DAY(EOMONTH(BC$15,0)))/4,0))),
0)</f>
        <v/>
      </c>
      <c r="DW218" s="125">
        <f t="array" ref="DW218">
IFERROR(_xlfn.IFS(
$DH218="день_1",
$DR218*$BL218/($AX218-$AW218+1)*BD218*(DAY(EOMONTH(BD$15,0))),
$DH218="день_2",
$DR218/30*MAX(MIN($AX218,EOMONTH(BD$15,0))-MAX($AW218,BD$15)+1,),
$DH218="раб.день",
$DR218/30*(IFERROR(
_xlfn.LET(_xlpm.VD,
CHOOSE(
{1;2;3;4;5;6;7;8;9;10;11;12;13;14;15;16;17;18},
45658,45659,45660,45661,45662,45663,45664,45665,45711,45724,45778,45779,45785,45786,45820,45821,45965,46022),
_xlfn.LET(_xlpm.DD,
MAX(MIN($AX218,EOMONTH(BD$15,0))-MAX($AW218,BD$15),),
_xlfn.IFS(
AND(MONTH($AW218)=MONTH(BD$15),MONTH($AX218)&lt;&gt;MONTH(BD$15)),
NETWORKDAYS.INTL($AW218,$AW218+_xlpm.DD,1,_xlpm.VD),
AND(MONTH($AW218)&lt;&gt;MONTH(BD$15),MONTH($AX218)=MONTH(BD$15)),
NETWORKDAYS.INTL(($AX218)-_xlpm.DD,$AX218,1,_xlpm.VD),
AND(MONTH($AW218)&lt;MONTH(BD$15),MONTH($AX218)&gt;MONTH(BD$15)),
NETWORKDAYS.INTL((EOMONTH(BD$15-1,1))-_xlpm.DD,EOMONTH(BD$15-1,1),1,_xlpm.VD),
AND(MONTH($AW218)=MONTH(BD$15),MONTH($AX218)=MONTH(BD$15)),
NETWORKDAYS.INTL($AW218,$AX218,1,_xlpm.VD)))),0)),
$DH218="месяц",
$DR218*BD218,
$DH218="неделя",
$DR218*BD218/7*(ROUNDUP((DAY(EOMONTH(BD$15,0)))/4,0))),
0)</f>
        <v/>
      </c>
      <c r="DX218" s="125">
        <f t="array" ref="DX218">
IFERROR(_xlfn.IFS(
$DH218="день_1",
$DR218*$BL218/($AX218-$AW218+1)*BE218*(DAY(EOMONTH(BE$15,0))),
$DH218="день_2",
$DR218/30*MAX(MIN($AX218,EOMONTH(BE$15,0))-MAX($AW218,BE$15)+1,),
$DH218="раб.день",
$DR218/30*(IFERROR(
_xlfn.LET(_xlpm.VD,
CHOOSE(
{1;2;3;4;5;6;7;8;9;10;11;12;13;14;15;16;17;18},
45658,45659,45660,45661,45662,45663,45664,45665,45711,45724,45778,45779,45785,45786,45820,45821,45965,46022),
_xlfn.LET(_xlpm.DD,
MAX(MIN($AX218,EOMONTH(BE$15,0))-MAX($AW218,BE$15),),
_xlfn.IFS(
AND(MONTH($AW218)=MONTH(BE$15),MONTH($AX218)&lt;&gt;MONTH(BE$15)),
NETWORKDAYS.INTL($AW218,$AW218+_xlpm.DD,1,_xlpm.VD),
AND(MONTH($AW218)&lt;&gt;MONTH(BE$15),MONTH($AX218)=MONTH(BE$15)),
NETWORKDAYS.INTL(($AX218)-_xlpm.DD,$AX218,1,_xlpm.VD),
AND(MONTH($AW218)&lt;MONTH(BE$15),MONTH($AX218)&gt;MONTH(BE$15)),
NETWORKDAYS.INTL((EOMONTH(BE$15-1,1))-_xlpm.DD,EOMONTH(BE$15-1,1),1,_xlpm.VD),
AND(MONTH($AW218)=MONTH(BE$15),MONTH($AX218)=MONTH(BE$15)),
NETWORKDAYS.INTL($AW218,$AX218,1,_xlpm.VD)))),0)),
$DH218="месяц",
$DR218*BE218,
$DH218="неделя",
$DR218*BE218/7*(ROUNDUP((DAY(EOMONTH(BE$15,0)))/4,0))),
0)</f>
        <v/>
      </c>
      <c r="DY218" s="125">
        <f t="array" ref="DY218">
IFERROR(_xlfn.IFS(
$DH218="день_1",
$DR218*$BL218/($AX218-$AW218+1)*BF218*(DAY(EOMONTH(BF$15,0))),
$DH218="день_2",
$DR218/30*MAX(MIN($AX218,EOMONTH(BF$15,0))-MAX($AW218,BF$15)+1,),
$DH218="раб.день",
$DR218/30*(IFERROR(
_xlfn.LET(_xlpm.VD,
CHOOSE(
{1;2;3;4;5;6;7;8;9;10;11;12;13;14;15;16;17;18},
45658,45659,45660,45661,45662,45663,45664,45665,45711,45724,45778,45779,45785,45786,45820,45821,45965,46022),
_xlfn.LET(_xlpm.DD,
MAX(MIN($AX218,EOMONTH(BF$15,0))-MAX($AW218,BF$15),),
_xlfn.IFS(
AND(MONTH($AW218)=MONTH(BF$15),MONTH($AX218)&lt;&gt;MONTH(BF$15)),
NETWORKDAYS.INTL($AW218,$AW218+_xlpm.DD,1,_xlpm.VD),
AND(MONTH($AW218)&lt;&gt;MONTH(BF$15),MONTH($AX218)=MONTH(BF$15)),
NETWORKDAYS.INTL(($AX218)-_xlpm.DD,$AX218,1,_xlpm.VD),
AND(MONTH($AW218)&lt;MONTH(BF$15),MONTH($AX218)&gt;MONTH(BF$15)),
NETWORKDAYS.INTL((EOMONTH(BF$15-1,1))-_xlpm.DD,EOMONTH(BF$15-1,1),1,_xlpm.VD),
AND(MONTH($AW218)=MONTH(BF$15),MONTH($AX218)=MONTH(BF$15)),
NETWORKDAYS.INTL($AW218,$AX218,1,_xlpm.VD)))),0)),
$DH218="месяц",
$DR218*BF218,
$DH218="неделя",
$DR218*BF218/7*(ROUNDUP((DAY(EOMONTH(BF$15,0)))/4,0))),
0)</f>
        <v/>
      </c>
      <c r="DZ218" s="125">
        <f t="array" ref="DZ218">
IFERROR(_xlfn.IFS(
$DH218="день_1",
$DR218*$BL218/($AX218-$AW218+1)*BG218*(DAY(EOMONTH(BG$15,0))),
$DH218="день_2",
$DR218/30*MAX(MIN($AX218,EOMONTH(BG$15,0))-MAX($AW218,BG$15)+1,),
$DH218="раб.день",
$DR218/30*(IFERROR(
_xlfn.LET(_xlpm.VD,
CHOOSE(
{1;2;3;4;5;6;7;8;9;10;11;12;13;14;15;16;17;18},
45658,45659,45660,45661,45662,45663,45664,45665,45711,45724,45778,45779,45785,45786,45820,45821,45965,46022),
_xlfn.LET(_xlpm.DD,
MAX(MIN($AX218,EOMONTH(BG$15,0))-MAX($AW218,BG$15),),
_xlfn.IFS(
AND(MONTH($AW218)=MONTH(BG$15),MONTH($AX218)&lt;&gt;MONTH(BG$15)),
NETWORKDAYS.INTL($AW218,$AW218+_xlpm.DD,1,_xlpm.VD),
AND(MONTH($AW218)&lt;&gt;MONTH(BG$15),MONTH($AX218)=MONTH(BG$15)),
NETWORKDAYS.INTL(($AX218)-_xlpm.DD,$AX218,1,_xlpm.VD),
AND(MONTH($AW218)&lt;MONTH(BG$15),MONTH($AX218)&gt;MONTH(BG$15)),
NETWORKDAYS.INTL((EOMONTH(BG$15-1,1))-_xlpm.DD,EOMONTH(BG$15-1,1),1,_xlpm.VD),
AND(MONTH($AW218)=MONTH(BG$15),MONTH($AX218)=MONTH(BG$15)),
NETWORKDAYS.INTL($AW218,$AX218,1,_xlpm.VD)))),0)),
$DH218="месяц",
$DR218*BG218,
$DH218="неделя",
$DR218*BG218/7*(ROUNDUP((DAY(EOMONTH(BG$15,0)))/4,0))),
0)</f>
        <v/>
      </c>
      <c r="EA218" s="125">
        <f t="array" ref="EA218">
IFERROR(_xlfn.IFS(
$DH218="день_1",
$DR218*$BL218/($AX218-$AW218+1)*BH218*(DAY(EOMONTH(BH$15,0))),
$DH218="день_2",
$DR218/30*MAX(MIN($AX218,EOMONTH(BH$15,0))-MAX($AW218,BH$15)+1,),
$DH218="раб.день",
$DR218/30*(IFERROR(
_xlfn.LET(_xlpm.VD,
CHOOSE(
{1;2;3;4;5;6;7;8;9;10;11;12;13;14;15;16;17;18},
45658,45659,45660,45661,45662,45663,45664,45665,45711,45724,45778,45779,45785,45786,45820,45821,45965,46022),
_xlfn.LET(_xlpm.DD,
MAX(MIN($AX218,EOMONTH(BH$15,0))-MAX($AW218,BH$15),),
_xlfn.IFS(
AND(MONTH($AW218)=MONTH(BH$15),MONTH($AX218)&lt;&gt;MONTH(BH$15)),
NETWORKDAYS.INTL($AW218,$AW218+_xlpm.DD,1,_xlpm.VD),
AND(MONTH($AW218)&lt;&gt;MONTH(BH$15),MONTH($AX218)=MONTH(BH$15)),
NETWORKDAYS.INTL(($AX218)-_xlpm.DD,$AX218,1,_xlpm.VD),
AND(MONTH($AW218)&lt;MONTH(BH$15),MONTH($AX218)&gt;MONTH(BH$15)),
NETWORKDAYS.INTL((EOMONTH(BH$15-1,1))-_xlpm.DD,EOMONTH(BH$15-1,1),1,_xlpm.VD),
AND(MONTH($AW218)=MONTH(BH$15),MONTH($AX218)=MONTH(BH$15)),
NETWORKDAYS.INTL($AW218,$AX218,1,_xlpm.VD)))),0)),
$DH218="месяц",
$DR218*BH218,
$DH218="неделя",
$DR218*BH218/7*(ROUNDUP((DAY(EOMONTH(BH$15,0)))/4,0))),
0)</f>
        <v/>
      </c>
      <c r="EB218" s="125">
        <f t="array" ref="EB218">
IFERROR(_xlfn.IFS(
$DH218="день_1",
$DR218*$BL218/($AX218-$AW218+1)*BI218*(DAY(EOMONTH(BI$15,0))),
$DH218="день_2",
$DR218/30*MAX(MIN($AX218,EOMONTH(BI$15,0))-MAX($AW218,BI$15)+1,),
$DH218="раб.день",
$DR218/30*(IFERROR(
_xlfn.LET(_xlpm.VD,
CHOOSE(
{1;2;3;4;5;6;7;8;9;10;11;12;13;14;15;16;17;18},
45658,45659,45660,45661,45662,45663,45664,45665,45711,45724,45778,45779,45785,45786,45820,45821,45965,46022),
_xlfn.LET(_xlpm.DD,
MAX(MIN($AX218,EOMONTH(BI$15,0))-MAX($AW218,BI$15),),
_xlfn.IFS(
AND(MONTH($AW218)=MONTH(BI$15),MONTH($AX218)&lt;&gt;MONTH(BI$15)),
NETWORKDAYS.INTL($AW218,$AW218+_xlpm.DD,1,_xlpm.VD),
AND(MONTH($AW218)&lt;&gt;MONTH(BI$15),MONTH($AX218)=MONTH(BI$15)),
NETWORKDAYS.INTL(($AX218)-_xlpm.DD,$AX218,1,_xlpm.VD),
AND(MONTH($AW218)&lt;MONTH(BI$15),MONTH($AX218)&gt;MONTH(BI$15)),
NETWORKDAYS.INTL((EOMONTH(BI$15-1,1))-_xlpm.DD,EOMONTH(BI$15-1,1),1,_xlpm.VD),
AND(MONTH($AW218)=MONTH(BI$15),MONTH($AX218)=MONTH(BI$15)),
NETWORKDAYS.INTL($AW218,$AX218,1,_xlpm.VD)))),0)),
$DH218="месяц",
$DR218*BI218,
$DH218="неделя",
$DR218*BI218/7*(ROUNDUP((DAY(EOMONTH(BI$15,0)))/4,0))),
0)</f>
        <v/>
      </c>
      <c r="EC218" s="125">
        <f t="array" ref="EC218">
IFERROR(_xlfn.IFS(
$DH218="день_1",
$DR218*$BL218/($AX218-$AW218+1)*BJ218*(DAY(EOMONTH(BJ$15,0))),
$DH218="день_2",
$DR218/30*MAX(MIN($AX218,EOMONTH(BJ$15,0))-MAX($AW218,BJ$15)+1,),
$DH218="раб.день",
$DR218/30*(IFERROR(
_xlfn.LET(_xlpm.VD,
CHOOSE(
{1;2;3;4;5;6;7;8;9;10;11;12;13;14;15;16;17;18},
45658,45659,45660,45661,45662,45663,45664,45665,45711,45724,45778,45779,45785,45786,45820,45821,45965,46022),
_xlfn.LET(_xlpm.DD,
MAX(MIN($AX218,EOMONTH(BJ$15,0))-MAX($AW218,BJ$15),),
_xlfn.IFS(
AND(MONTH($AW218)=MONTH(BJ$15),MONTH($AX218)&lt;&gt;MONTH(BJ$15)),
NETWORKDAYS.INTL($AW218,$AW218+_xlpm.DD,1,_xlpm.VD),
AND(MONTH($AW218)&lt;&gt;MONTH(BJ$15),MONTH($AX218)=MONTH(BJ$15)),
NETWORKDAYS.INTL(($AX218)-_xlpm.DD,$AX218,1,_xlpm.VD),
AND(MONTH($AW218)&lt;MONTH(BJ$15),MONTH($AX218)&gt;MONTH(BJ$15)),
NETWORKDAYS.INTL((EOMONTH(BJ$15-1,1))-_xlpm.DD,EOMONTH(BJ$15-1,1),1,_xlpm.VD),
AND(MONTH($AW218)=MONTH(BJ$15),MONTH($AX218)=MONTH(BJ$15)),
NETWORKDAYS.INTL($AW218,$AX218,1,_xlpm.VD)))),0)),
$DH218="месяц",
$DR218*BJ218,
$DH218="неделя",
$DR218*BJ218/7*(ROUNDUP((DAY(EOMONTH(BJ$15,0)))/4,0))),
0)</f>
        <v/>
      </c>
      <c r="ED218" s="125">
        <f t="array" ref="ED218">
IFERROR(_xlfn.IFS(
$DH218="день_1",
$DR218*$BL218/($AX218-$AW218+1)*BK218*(DAY(EOMONTH(BK$15,0))),
$DH218="день_2",
$DR218/30*MAX(MIN($AX218,EOMONTH(BK$15,0))-MAX($AW218,BK$15)+1,),
$DH218="раб.день",
$DR218/30*(IFERROR(
_xlfn.LET(_xlpm.VD,
CHOOSE(
{1;2;3;4;5;6;7;8;9;10;11;12;13;14;15;16;17;18},
45658,45659,45660,45661,45662,45663,45664,45665,45711,45724,45778,45779,45785,45786,45820,45821,45965,46022),
_xlfn.LET(_xlpm.DD,
MAX(MIN($AX218,EOMONTH(BK$15,0))-MAX($AW218,BK$15),),
_xlfn.IFS(
AND(MONTH($AW218)=MONTH(BK$15),MONTH($AX218)&lt;&gt;MONTH(BK$15)),
NETWORKDAYS.INTL($AW218,$AW218+_xlpm.DD,1,_xlpm.VD),
AND(MONTH($AW218)&lt;&gt;MONTH(BK$15),MONTH($AX218)=MONTH(BK$15)),
NETWORKDAYS.INTL(($AX218)-_xlpm.DD,$AX218,1,_xlpm.VD),
AND(MONTH($AW218)&lt;MONTH(BK$15),MONTH($AX218)&gt;MONTH(BK$15)),
NETWORKDAYS.INTL((EOMONTH(BK$15-1,1))-_xlpm.DD,EOMONTH(BK$15-1,1),1,_xlpm.VD),
AND(MONTH($AW218)=MONTH(BK$15),MONTH($AX218)=MONTH(BK$15)),
NETWORKDAYS.INTL($AW218,$AX218,1,_xlpm.VD)))),0)),
$DH218="месяц",
$DR218*BK218,
$DH218="неделя",
$DR218*BK218/7*(ROUNDUP((DAY(EOMONTH(BK$15,0)))/4,0))),
0)</f>
        <v/>
      </c>
      <c r="EE218" s="125">
        <f>SUM($DS218,$DT218,$DU218,$DV218,$DW218,$DX218,$DY218,$DZ218,$EA218,$EB218,$EC218,$ED218)</f>
        <v/>
      </c>
      <c r="EF218" s="125">
        <f>IFERROR(ROUND($EE218*(1+$EP218),2),0)</f>
        <v/>
      </c>
      <c r="EG218" s="128" t="n">
        <v>1</v>
      </c>
      <c r="EH218" s="126" t="n">
        <v>0</v>
      </c>
      <c r="EI218" s="126">
        <f>ROUND(SUM($EH218:$EH218)*SUM($AB218:$AB218)*$EG218,2)</f>
        <v/>
      </c>
      <c r="EJ218" s="126">
        <f>ROUND($EI218*(1+$EP218),2)</f>
        <v/>
      </c>
      <c r="EK218" s="126" t="n">
        <v>0</v>
      </c>
      <c r="EL218" s="126">
        <f>ROUND(SUM($EK218:$EK218)*SUM($AB218:$AB218)*$EG218,2)</f>
        <v/>
      </c>
      <c r="EM218" s="126">
        <f>ROUND($EL218*(1+$EP218),2)</f>
        <v/>
      </c>
      <c r="EN218" s="126">
        <f>SUM($EE218,$EI218,$EL218)</f>
        <v/>
      </c>
      <c r="EO218" s="126">
        <f>SUM($EF218,$EJ218,$EM218)</f>
        <v/>
      </c>
      <c r="EP218" s="59" t="inlineStr">
        <is>
          <t>20%</t>
        </is>
      </c>
      <c r="EQ218" s="59" t="n"/>
      <c r="ER218" s="60">
        <f t="array" ref="ER218">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MATCH(ES218,
{"AMS";"RussOutdoor";"HD Outdoor";"Ingroup";"IQ";"Ledproduction";"LisChannel";"Logic";"Media-PPL";"NovikovTV | НовиковТВ";"SMA";"SOK";"КрокусТВ | CrocusTV | IndoorTV";"Сити";"ТЯК Москва"},
0)),"")</f>
        <v/>
      </c>
      <c r="ES218" s="60" t="n"/>
      <c r="ET218" s="60">
        <f t="array" ref="ET218">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MATCH(ES218,
{"AMS";"RussOutdoor";"HD Outdoor";"Ingroup";"IQ";"Ledproduction";"LisChannel";"Logic";"Media-PPL";"NovikovTV | НовиковТВ";"SMA";"SOK";"КрокусТВ | CrocusTV | IndoorTV";"Сити";"ТЯК Москва"},
0)),"")</f>
        <v/>
      </c>
      <c r="EU218" s="60" t="n"/>
      <c r="EV218" s="60" t="n"/>
      <c r="EX218" s="110">
        <f t="array" ref="EX218">
($AR218/30
+N("ТРАФИК ПЛОЩАДКИ"))*
(IFERROR(
_xlfn.LET(
_xlpm.GPR,
HLOOKUP($L218,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(MATCH($T218,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IF($Q218="цифровой",_xlpm.GPR/$AG218,_xlpm.GPR/60)),
0)
+N("DWELL TIME"))*
(IF($AB218=0,0,IF($AB218=1,0.3,IF($AB218=2,0.5,IF($AB218&gt;2,1))))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_xlfn.IFS($AC218="да",1.2,$AC218="нет",1)*
_xlfn.IFS($AD218="да",1.2,$AD218="нет",1)*
IF(R218="статический",1,1.2)*
$X218*
INDEX(
{1.2;1;1.2;1.2;1;1.2;1.2;1.2;1.2;1.2;1.2;1;1.2;1.2;1.2;1.2;1;1;1.2;1.2;1.2;1;1;1;1;1.2;1.2;1.2;1.2;1;1;1;1;1.2;1.2;1.2;1.2;1.2;1.2;1.2;1.2;1;1;1.2;1;1;1;1;1.5;1;1;1.5;1.5;1.2},
MATCH($Q218,_xlpm.MI,0)))&gt;{0.02;0.04;0.06;0.1;0.2;0.4;0.6;0.8;1;2;4;6})),
{0;1;2;3;4;5;6;7;8;9;10;11;12},
0)))
+N("КОЭФФИЦИЕНТ КОНТАКТА"))))*
(_xlfn.IFS($X218&lt;0.1,$X218/1000,$X218&gt;25,5.2,AND($X218&gt;=0.1,$X218&lt;=25),(($X218*2+0.1)/10)*($X218/10)))*
IFERROR((_xlfn.LET(
_xlpm.MA,
{0;0.8;0.85;0.9;0.95;1},
_xlpm.MAA,
{0;1;2;3;4;5},
INDEX(_xlpm.MA,MATCH(SUMPRODUCT(--((IF(ROUND(_xlpm.MAA,1)&gt;5,5,ROUND($AB218,1)))&gt;{0;1;2;3;4;5})),_xlpm.MAA,0)))
+N("КОЭФФИЦИЕНТ КОЛ-ВО КОНСТРУКЦИЙ")),1)*
$AB218,0))*
(IF($Q218="цифровой",$AG218/15*$AI218,1)
+N("ДЛЯ ЦИФРЫ"))</f>
        <v/>
      </c>
      <c r="EY218" s="110">
        <f>IFERROR(EX218*AY218,0)</f>
        <v/>
      </c>
      <c r="EZ218" s="131">
        <f>IFERROR(DP218/EY218*1000,0)</f>
        <v/>
      </c>
      <c r="FA218" s="112">
        <f>IFERROR(FC218/FB218,0)</f>
        <v/>
      </c>
      <c r="FB218" s="112">
        <f>IFERROR((FC218/(EY218/FF218*#REF!))*0.825,0)</f>
        <v/>
      </c>
      <c r="FC218" s="112">
        <f>IFERROR(((EX218*30/AR218)*100)/30,0)</f>
        <v/>
      </c>
      <c r="FD218" s="112">
        <f>IFERROR(EY218/G218*100%,0)</f>
        <v/>
      </c>
      <c r="FE218" s="112">
        <f>IFERROR(FD218/FC218*100%,0)</f>
        <v/>
      </c>
      <c r="FF218" s="110">
        <f>IFERROR(AR218/30*AY218,0)</f>
        <v/>
      </c>
    </row>
    <row r="219" ht="13" customHeight="1">
      <c r="A219" s="59" t="n"/>
      <c r="B219" s="60" t="n"/>
      <c r="C219" s="60" t="n"/>
      <c r="D219" s="60">
        <f t="array" ref="D219">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MATCH($E219,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19" s="60">
        <f t="array" ref="E219">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MATCH($F219,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19" s="60" t="inlineStr"/>
      <c r="G219" s="60" t="n"/>
      <c r="H219" s="60">
        <f t="array" ref="H219">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MATCH($I219,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19" s="60" t="n"/>
      <c r="J219" s="60" t="n"/>
      <c r="K219" s="60" t="n"/>
      <c r="L219" s="60" t="n"/>
      <c r="M219" s="60" t="n"/>
      <c r="N219" s="60" t="n"/>
      <c r="O219" s="60" t="n"/>
      <c r="P219" s="60">
        <f t="array" ref="P219">
_xlfn.IFS(
ISNUMBER(MATCH($Q219,{"шелфбаннер","разделитель","монетница","чековая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ISNUMBER(MATCH($Q219,{"LED/LCD","видеокулер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ISNUMBER(MATCH($Q219,{"автомобиль","машина","выставочное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ISNUMBER(MATCH($Q219,{"билборд","лифтовая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ISNUMBER(MATCH($Q219,{"навигация","подвесной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ISNUMBER(MATCH($Q219,{"движущаяся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ISNUMBER(MATCH($Q219,{"каталог","журнал"},)),
"Пресса",
$Q219="","")</f>
        <v/>
      </c>
      <c r="Q219" s="60" t="n"/>
      <c r="R219" s="60">
        <f t="array" ref="R219">
IFERROR(
_xlfn.IFS(
OR(ISNUMBER(MATCH($Q219,{"экспозиция","макет","стенд","автостенд","авто стенд","выставочное пространство","выставочные стенды","модульные выставочные стенды","3Д конструкция","3D конструкция"},)),P219="Экспонирование"),
"нестандартный",
ISNUMBER(MATCH($Q219,{"скроллер","призматрон"},)),
"динамический",
$P219="Видео",
"цифровой",
OR($P219="Пресса",$P219="Щит",$P219="POSm",$P219="Подвес",$P219="Брендирование/оклейка"),
"статический"),"")</f>
        <v/>
      </c>
      <c r="S219" s="59" t="n"/>
      <c r="T219" s="60" t="n"/>
      <c r="U219" s="60" t="n"/>
      <c r="V219" s="60">
        <f>
IF(P219="Видео",
"цифровой постер/ролик",
IF(ISNUMBER(MATCH(Q219,{"короб световой","короб световой | лайтбокс","короб световой | кристалайт","лайтбокс","лайт бокс","кристалайт","LB","lightbox"},)),
"бэклит",
IF(P219="Брендирование/оклейка",
"перфарированная пленка/самоклейка",
IF(P219="Экспонирование",
"под запрос",
IF(P219="Подвес",
"баннер/ткань",
"")))))</f>
        <v/>
      </c>
      <c r="W219" s="59" t="n"/>
      <c r="X219" s="59" t="n"/>
      <c r="Y219" s="59" t="n"/>
      <c r="Z219" s="61" t="n"/>
      <c r="AA219" s="61" t="n"/>
      <c r="AB219" s="61">
        <f>IF(BL219&gt;0,Z219,0)</f>
        <v/>
      </c>
      <c r="AC219" s="59" t="n"/>
      <c r="AD219" s="59" t="n"/>
      <c r="AE219" s="59" t="n"/>
      <c r="AF219" s="59" t="n"/>
      <c r="AG219" s="59" t="n"/>
      <c r="AH219" s="59" t="n"/>
      <c r="AI219" s="59" t="n"/>
      <c r="AJ219" s="59" t="n"/>
      <c r="AK219" s="59" t="n"/>
      <c r="AL219" s="62">
        <f>IFERROR(IF(OR(R219="статический",R219="динамический",R219="нестандартный",R219="",R219=""),"-",IF(AND(AH219="-",AI219="-"),"-",AK219*3600/AH219*AI219)),"-")</f>
        <v/>
      </c>
      <c r="AM219" s="62">
        <f>IFERROR(IF(OR(R219="статический",R219="динамический",R219="",R219="", R219="BTL",R219="нестандартный"),"-",AG219*AI219*AL219/60),"-")</f>
        <v/>
      </c>
      <c r="AN219" s="63">
        <f>IFERROR(IF(AH219="","-",AG219*AI219/AH219),"-")</f>
        <v/>
      </c>
      <c r="AO219" s="59">
        <f>IFERROR(IF(OR($R219="статический",$R219="динамический",$R219="",$R219="",$R219="BTL",$R219="нестандартный"),"-",$AL219*$AY219),"-")</f>
        <v/>
      </c>
      <c r="AP219" s="62">
        <f>IFERROR(IF(OR($R219="статический",$R219="динамический",$R219="",$R219="",$R219="BTL",$R219="нестандартный"),"-",$AM219*AY219),"-")</f>
        <v/>
      </c>
      <c r="AQ219" s="64" t="n"/>
      <c r="AR219" s="61" t="n"/>
      <c r="AS219" s="61" t="n"/>
      <c r="AT219" s="61" t="n"/>
      <c r="AU219" s="65" t="n"/>
      <c r="AV219" s="124">
        <f>IFERROR(DR219/AT219*1000,"n/a")</f>
        <v/>
      </c>
      <c r="AW219" s="67" t="n"/>
      <c r="AX219" s="67" t="n"/>
      <c r="AY219" s="43">
        <f>IFERROR(IF(OR($AW219="",$AX219=""),"",_xlfn.DAYS($AX219+1,$AW219)),"")</f>
        <v/>
      </c>
      <c r="AZ219" s="68">
        <f t="array" ref="AZ219">
_xlfn.LET(_xlpm.COEFF,
IF($AW219+$AX219=0,0,IF(MAX(MIN($AX219,EOMONTH(AZ$15,0))-MAX($AW219,AZ$15)+1,)&gt;0,1,0)),
_xlfn.IFS(
$ES219="LisChannel",
_xlpm.COEFF*
INDEX({1;1;1.2;1.2;1;1;1;1;1.2;1.2;1.2;1.2},
MATCH(MONTH(AZ$15),
{1,2,3,4,5,6,7,8,9,10,11,12})),
CONCATENATE($ES219," ",$L219)="RussOutdoor метро",
_xlpm.COEFF*
INDEX({0.8;0.9;1.1;1.1;1;1;1;1;1.1;1.1;1.1;1.1},
MATCH(MONTH(AZ$15),
{1,2,3,4,5,6,7,8,9,10,11,12})),
$ES219&lt;&gt;"LisChannel",
_xlpm.COEFF,
$ES219&lt;&gt;"RussOutdoor",
_xlpm.COEFF))</f>
        <v/>
      </c>
      <c r="BA219" s="68">
        <f t="array" ref="BA219">
_xlfn.LET(_xlpm.COEFF,
IF($AW219+$AX219=0,0,IF(MAX(MIN($AX219,EOMONTH(BA$15,0))-MAX($AW219,BA$15)+1,)&gt;0,1,0)),
_xlfn.IFS(
$ES219="LisChannel",
_xlpm.COEFF*
INDEX({1;1;1.2;1.2;1;1;1;1;1.2;1.2;1.2;1.2},
MATCH(MONTH(BA$15),
{1,2,3,4,5,6,7,8,9,10,11,12})),
CONCATENATE($ES219," ",$L219)="RussOutdoor метро",
_xlpm.COEFF*
INDEX({0.8;0.9;1.1;1.1;1;1;1;1;1.1;1.1;1.1;1.1},
MATCH(MONTH(BA$15),
{1,2,3,4,5,6,7,8,9,10,11,12})),
$ES219&lt;&gt;"LisChannel",
_xlpm.COEFF,
$ES219&lt;&gt;"RussOutdoor",
_xlpm.COEFF))</f>
        <v/>
      </c>
      <c r="BB219" s="68">
        <f t="array" ref="BB219">
_xlfn.LET(_xlpm.COEFF,
IF($AW219+$AX219=0,0,IF(MAX(MIN($AX219,EOMONTH(BB$15,0))-MAX($AW219,BB$15)+1,)&gt;0,1,0)),
_xlfn.IFS(
$ES219="LisChannel",
_xlpm.COEFF*
INDEX({1;1;1.2;1.2;1;1;1;1;1.2;1.2;1.2;1.2},
MATCH(MONTH(BB$15),
{1,2,3,4,5,6,7,8,9,10,11,12})),
CONCATENATE($ES219," ",$L219)="RussOutdoor метро",
_xlpm.COEFF*
INDEX({0.8;0.9;1.1;1.1;1;1;1;1;1.1;1.1;1.1;1.1},
MATCH(MONTH(BB$15),
{1,2,3,4,5,6,7,8,9,10,11,12})),
$ES219&lt;&gt;"LisChannel",
_xlpm.COEFF,
$ES219&lt;&gt;"RussOutdoor",
_xlpm.COEFF))</f>
        <v/>
      </c>
      <c r="BC219" s="68">
        <f t="array" ref="BC219">
_xlfn.LET(_xlpm.COEFF,
IF($AW219+$AX219=0,0,IF(MAX(MIN($AX219,EOMONTH(BC$15,0))-MAX($AW219,BC$15)+1,)&gt;0,1,0)),
_xlfn.IFS(
$ES219="LisChannel",
_xlpm.COEFF*
INDEX({1;1;1.2;1.2;1;1;1;1;1.2;1.2;1.2;1.2},
MATCH(MONTH(BC$15),
{1,2,3,4,5,6,7,8,9,10,11,12})),
CONCATENATE($ES219," ",$L219)="RussOutdoor метро",
_xlpm.COEFF*
INDEX({0.8;0.9;1.1;1.1;1;1;1;1;1.1;1.1;1.1;1.1},
MATCH(MONTH(BC$15),
{1,2,3,4,5,6,7,8,9,10,11,12})),
$ES219&lt;&gt;"LisChannel",
_xlpm.COEFF,
$ES219&lt;&gt;"RussOutdoor",
_xlpm.COEFF))</f>
        <v/>
      </c>
      <c r="BD219" s="68">
        <f t="array" ref="BD219">
_xlfn.LET(_xlpm.COEFF,
IF($AW219+$AX219=0,0,IF(MAX(MIN($AX219,EOMONTH(BD$15,0))-MAX($AW219,BD$15)+1,)&gt;0,1,0)),
_xlfn.IFS(
$ES219="LisChannel",
_xlpm.COEFF*
INDEX({1;1;1.2;1.2;1;1;1;1;1.2;1.2;1.2;1.2},
MATCH(MONTH(BD$15),
{1,2,3,4,5,6,7,8,9,10,11,12})),
CONCATENATE($ES219," ",$L219)="RussOutdoor метро",
_xlpm.COEFF*
INDEX({0.8;0.9;1.1;1.1;1;1;1;1;1.1;1.1;1.1;1.1},
MATCH(MONTH(BD$15),
{1,2,3,4,5,6,7,8,9,10,11,12})),
$ES219&lt;&gt;"LisChannel",
_xlpm.COEFF,
$ES219&lt;&gt;"RussOutdoor",
_xlpm.COEFF))</f>
        <v/>
      </c>
      <c r="BE219" s="68">
        <f t="array" ref="BE219">
_xlfn.LET(_xlpm.COEFF,
IF($AW219+$AX219=0,0,IF(MAX(MIN($AX219,EOMONTH(BE$15,0))-MAX($AW219,BE$15)+1,)&gt;0,1,0)),
_xlfn.IFS(
$ES219="LisChannel",
_xlpm.COEFF*
INDEX({1;1;1.2;1.2;1;1;1;1;1.2;1.2;1.2;1.2},
MATCH(MONTH(BE$15),
{1,2,3,4,5,6,7,8,9,10,11,12})),
CONCATENATE($ES219," ",$L219)="RussOutdoor метро",
_xlpm.COEFF*
INDEX({0.8;0.9;1.1;1.1;1;1;1;1;1.1;1.1;1.1;1.1},
MATCH(MONTH(BE$15),
{1,2,3,4,5,6,7,8,9,10,11,12})),
$ES219&lt;&gt;"LisChannel",
_xlpm.COEFF,
$ES219&lt;&gt;"RussOutdoor",
_xlpm.COEFF))</f>
        <v/>
      </c>
      <c r="BF219" s="68">
        <f t="array" ref="BF219">
_xlfn.LET(_xlpm.COEFF,
IF($AW219+$AX219=0,0,IF(MAX(MIN($AX219,EOMONTH(BF$15,0))-MAX($AW219,BF$15)+1,)&gt;0,1,0)),
_xlfn.IFS(
$ES219="LisChannel",
_xlpm.COEFF*
INDEX({1;1;1.2;1.2;1;1;1;1;1.2;1.2;1.2;1.2},
MATCH(MONTH(BF$15),
{1,2,3,4,5,6,7,8,9,10,11,12})),
CONCATENATE($ES219," ",$L219)="RussOutdoor метро",
_xlpm.COEFF*
INDEX({0.8;0.9;1.1;1.1;1;1;1;1;1.1;1.1;1.1;1.1},
MATCH(MONTH(BF$15),
{1,2,3,4,5,6,7,8,9,10,11,12})),
$ES219&lt;&gt;"LisChannel",
_xlpm.COEFF,
$ES219&lt;&gt;"RussOutdoor",
_xlpm.COEFF))</f>
        <v/>
      </c>
      <c r="BG219" s="68">
        <f t="array" ref="BG219">
_xlfn.LET(_xlpm.COEFF,
IF($AW219+$AX219=0,0,IF(MAX(MIN($AX219,EOMONTH(BG$15,0))-MAX($AW219,BG$15)+1,)&gt;0,1,0)),
_xlfn.IFS(
$ES219="LisChannel",
_xlpm.COEFF*
INDEX({1;1;1.2;1.2;1;1;1;1;1.2;1.2;1.2;1.2},
MATCH(MONTH(BG$15),
{1,2,3,4,5,6,7,8,9,10,11,12})),
CONCATENATE($ES219," ",$L219)="RussOutdoor метро",
_xlpm.COEFF*
INDEX({0.8;0.9;1.1;1.1;1;1;1;1;1.1;1.1;1.1;1.1},
MATCH(MONTH(BG$15),
{1,2,3,4,5,6,7,8,9,10,11,12})),
$ES219&lt;&gt;"LisChannel",
_xlpm.COEFF,
$ES219&lt;&gt;"RussOutdoor",
_xlpm.COEFF))</f>
        <v/>
      </c>
      <c r="BH219" s="68">
        <f t="array" ref="BH219">
_xlfn.LET(_xlpm.COEFF,
IF($AW219+$AX219=0,0,IF(MAX(MIN($AX219,EOMONTH(BH$15,0))-MAX($AW219,BH$15)+1,)&gt;0,1,0)),
_xlfn.IFS(
$ES219="LisChannel",
_xlpm.COEFF*
INDEX({1;1;1.2;1.2;1;1;1;1;1.2;1.2;1.2;1.2},
MATCH(MONTH(BH$15),
{1,2,3,4,5,6,7,8,9,10,11,12})),
CONCATENATE($ES219," ",$L219)="RussOutdoor метро",
_xlpm.COEFF*
INDEX({0.8;0.9;1.1;1.1;1;1;1;1;1.1;1.1;1.1;1.1},
MATCH(MONTH(BH$15),
{1,2,3,4,5,6,7,8,9,10,11,12})),
$ES219&lt;&gt;"LisChannel",
_xlpm.COEFF,
$ES219&lt;&gt;"RussOutdoor",
_xlpm.COEFF))</f>
        <v/>
      </c>
      <c r="BI219" s="68">
        <f t="array" ref="BI219">
_xlfn.LET(_xlpm.COEFF,
IF($AW219+$AX219=0,0,IF(MAX(MIN($AX219,EOMONTH(BI$15,0))-MAX($AW219,BI$15)+1,)&gt;0,1,0)),
_xlfn.IFS(
$ES219="LisChannel",
_xlpm.COEFF*
INDEX({1;1;1.2;1.2;1;1;1;1;1.2;1.2;1.2;1.2},
MATCH(MONTH(BI$15),
{1,2,3,4,5,6,7,8,9,10,11,12})),
CONCATENATE($ES219," ",$L219)="RussOutdoor метро",
_xlpm.COEFF*
INDEX({0.8;0.9;1.1;1.1;1;1;1;1;1.1;1.1;1.1;1.1},
MATCH(MONTH(BI$15),
{1,2,3,4,5,6,7,8,9,10,11,12})),
$ES219&lt;&gt;"LisChannel",
_xlpm.COEFF,
$ES219&lt;&gt;"RussOutdoor",
_xlpm.COEFF))</f>
        <v/>
      </c>
      <c r="BJ219" s="68">
        <f t="array" ref="BJ219">
_xlfn.LET(_xlpm.COEFF,
IF($AW219+$AX219=0,0,IF(MAX(MIN($AX219,EOMONTH(BJ$15,0))-MAX($AW219,BJ$15)+1,)&gt;0,1,0)),
_xlfn.IFS(
$ES219="LisChannel",
_xlpm.COEFF*
INDEX({1;1;1.2;1.2;1;1;1;1;1.2;1.2;1.2;1.2},
MATCH(MONTH(BJ$15),
{1,2,3,4,5,6,7,8,9,10,11,12})),
CONCATENATE($ES219," ",$L219)="RussOutdoor метро",
_xlpm.COEFF*
INDEX({0.8;0.9;1.1;1.1;1;1;1;1;1.1;1.1;1.1;1.1},
MATCH(MONTH(BJ$15),
{1,2,3,4,5,6,7,8,9,10,11,12})),
$ES219&lt;&gt;"LisChannel",
_xlpm.COEFF,
$ES219&lt;&gt;"RussOutdoor",
_xlpm.COEFF))</f>
        <v/>
      </c>
      <c r="BK219" s="68">
        <f t="array" ref="BK219">
_xlfn.LET(_xlpm.COEFF,
IF($AW219+$AX219=0,0,IF(MAX(MIN($AX219,EOMONTH(BK$15,0))-MAX($AW219,BK$15)+1,)&gt;0,1,0)),
_xlfn.IFS(
$ES219="LisChannel",
_xlpm.COEFF*
INDEX({1;1;1.2;1.2;1;1;1;1;1.2;1.2;1.2;1.2},
MATCH(MONTH(BK$15),
{1,2,3,4,5,6,7,8,9,10,11,12})),
CONCATENATE($ES219," ",$L219)="RussOutdoor метро",
_xlpm.COEFF*
INDEX({0.8;0.9;1.1;1.1;1;1;1;1;1.1;1.1;1.1;1.1},
MATCH(MONTH(BK$15),
{1,2,3,4,5,6,7,8,9,10,11,12})),
$ES219&lt;&gt;"LisChannel",
_xlpm.COEFF,
$ES219&lt;&gt;"RussOutdoor",
_xlpm.COEFF))</f>
        <v/>
      </c>
      <c r="BL219" s="62">
        <f>COUNTIFS($AZ219:$BK219,"&gt;0")</f>
        <v/>
      </c>
      <c r="BM219" s="65" t="n"/>
      <c r="BN219" s="125">
        <f>$DJ219</f>
        <v/>
      </c>
      <c r="BO219" s="63">
        <f>$DQ219</f>
        <v/>
      </c>
      <c r="BP219" s="125">
        <f>
IFERROR(
IF($BL219=0,0,
$BN219*(1-$BO219)),
0)</f>
        <v/>
      </c>
      <c r="BQ219" s="125">
        <f t="array" ref="BQ219">
IFERROR(
_xlfn.IFS(
$DH219="день_1",
$BP219*$BL219/($AX219-$AW219+1)*AZ219*(DAY(EOMONTH(AZ$15,0))),
$DH219="день_2",
$BP219/30*MAX(MIN($AX219,EOMONTH(AZ$15,0))-MAX($AW219,AZ$15)+1,),
$DH219="раб.день",
$BP219/30*(IFERROR(
_xlfn.LET(_xlpm.VD,
CHOOSE(
{1;2;3;4;5;6;7;8;9;10;11;12;13;14;15;16;17;18},
45658,45659,45660,45661,45662,45663,45664,45665,45711,45724,45778,45779,45785,45786,45820,45821,45965,46022),
_xlfn.LET(_xlpm.DD,
MAX(MIN($AX219,EOMONTH(AZ$15,0))-MAX($AW219,AZ$15),),
_xlfn.IFS(
AND(MONTH($AW219)=MONTH(AZ$15),MONTH($AX219)&lt;&gt;MONTH(AZ$15)),
NETWORKDAYS.INTL($AW219,$AW219+_xlpm.DD,1,_xlpm.VD),
AND(MONTH($AW219)&lt;&gt;MONTH(AZ$15),MONTH($AX219)=MONTH(AZ$15)),
NETWORKDAYS.INTL(($AX219)-_xlpm.DD,$AX219,1,_xlpm.VD),
AND(MONTH($AW219)&lt;MONTH(AZ$15),MONTH($AX219)&gt;MONTH(AZ$15)),
NETWORKDAYS.INTL((EOMONTH(AZ$15-1,1))-_xlpm.DD,EOMONTH(AZ$15-1,1),1,_xlpm.VD),
AND(MONTH($AW219)=MONTH(AZ$15),MONTH($AX219)=MONTH(AZ$15)),
NETWORKDAYS.INTL($AW219,$AX219,1,_xlpm.VD)))),0)),
$DH219="месяц",
$BP219*AZ219,
$DH219="неделя",
$BP219*AZ219/7*(ROUNDUP((DAY(EOMONTH(AZ$15,0)))/4,0))),
0)</f>
        <v/>
      </c>
      <c r="BR219" s="125">
        <f t="array" ref="BR219">
IFERROR(
_xlfn.IFS(
$DH219="день_1",
$BP219*$BL219/($AX219-$AW219+1)*BA219*(DAY(EOMONTH(BA$15,0))),
$DH219="день_2",
$BP219/30*MAX(MIN($AX219,EOMONTH(BA$15,0))-MAX($AW219,BA$15)+1,),
$DH219="раб.день",
$BP219/30*(IFERROR(
_xlfn.LET(_xlpm.VD,
CHOOSE(
{1;2;3;4;5;6;7;8;9;10;11;12;13;14;15;16;17;18},
45658,45659,45660,45661,45662,45663,45664,45665,45711,45724,45778,45779,45785,45786,45820,45821,45965,46022),
_xlfn.LET(_xlpm.DD,
MAX(MIN($AX219,EOMONTH(BA$15,0))-MAX($AW219,BA$15),),
_xlfn.IFS(
AND(MONTH($AW219)=MONTH(BA$15),MONTH($AX219)&lt;&gt;MONTH(BA$15)),
NETWORKDAYS.INTL($AW219,$AW219+_xlpm.DD,1,_xlpm.VD),
AND(MONTH($AW219)&lt;&gt;MONTH(BA$15),MONTH($AX219)=MONTH(BA$15)),
NETWORKDAYS.INTL(($AX219)-_xlpm.DD,$AX219,1,_xlpm.VD),
AND(MONTH($AW219)&lt;MONTH(BA$15),MONTH($AX219)&gt;MONTH(BA$15)),
NETWORKDAYS.INTL((EOMONTH(BA$15-1,1))-_xlpm.DD,EOMONTH(BA$15-1,1),1,_xlpm.VD),
AND(MONTH($AW219)=MONTH(BA$15),MONTH($AX219)=MONTH(BA$15)),
NETWORKDAYS.INTL($AW219,$AX219,1,_xlpm.VD)))),0)),
$DH219="месяц",
$BP219*BA219,
$DH219="неделя",
$BP219*BA219/7*(ROUNDUP((DAY(EOMONTH(BA$15,0)))/4,0))),
0)</f>
        <v/>
      </c>
      <c r="BS219" s="125">
        <f t="array" ref="BS219">
IFERROR(
_xlfn.IFS(
$DH219="день_1",
$BP219*$BL219/($AX219-$AW219+1)*BB219*(DAY(EOMONTH(BB$15,0))),
$DH219="день_2",
$BP219/30*MAX(MIN($AX219,EOMONTH(BB$15,0))-MAX($AW219,BB$15)+1,),
$DH219="раб.день",
$BP219/30*(IFERROR(
_xlfn.LET(_xlpm.VD,
CHOOSE(
{1;2;3;4;5;6;7;8;9;10;11;12;13;14;15;16;17;18},
45658,45659,45660,45661,45662,45663,45664,45665,45711,45724,45778,45779,45785,45786,45820,45821,45965,46022),
_xlfn.LET(_xlpm.DD,
MAX(MIN($AX219,EOMONTH(BB$15,0))-MAX($AW219,BB$15),),
_xlfn.IFS(
AND(MONTH($AW219)=MONTH(BB$15),MONTH($AX219)&lt;&gt;MONTH(BB$15)),
NETWORKDAYS.INTL($AW219,$AW219+_xlpm.DD,1,_xlpm.VD),
AND(MONTH($AW219)&lt;&gt;MONTH(BB$15),MONTH($AX219)=MONTH(BB$15)),
NETWORKDAYS.INTL(($AX219)-_xlpm.DD,$AX219,1,_xlpm.VD),
AND(MONTH($AW219)&lt;MONTH(BB$15),MONTH($AX219)&gt;MONTH(BB$15)),
NETWORKDAYS.INTL((EOMONTH(BB$15-1,1))-_xlpm.DD,EOMONTH(BB$15-1,1),1,_xlpm.VD),
AND(MONTH($AW219)=MONTH(BB$15),MONTH($AX219)=MONTH(BB$15)),
NETWORKDAYS.INTL($AW219,$AX219,1,_xlpm.VD)))),0)),
$DH219="месяц",
$BP219*BB219,
$DH219="неделя",
$BP219*BB219/7*(ROUNDUP((DAY(EOMONTH(BB$15,0)))/4,0))),
0)</f>
        <v/>
      </c>
      <c r="BT219" s="125">
        <f t="array" ref="BT219">
IFERROR(
_xlfn.IFS(
$DH219="день_1",
$BP219*$BL219/($AX219-$AW219+1)*BC219*(DAY(EOMONTH(BC$15,0))),
$DH219="день_2",
$BP219/30*MAX(MIN($AX219,EOMONTH(BC$15,0))-MAX($AW219,BC$15)+1,),
$DH219="раб.день",
$BP219/30*(IFERROR(
_xlfn.LET(_xlpm.VD,
CHOOSE(
{1;2;3;4;5;6;7;8;9;10;11;12;13;14;15;16;17;18},
45658,45659,45660,45661,45662,45663,45664,45665,45711,45724,45778,45779,45785,45786,45820,45821,45965,46022),
_xlfn.LET(_xlpm.DD,
MAX(MIN($AX219,EOMONTH(BC$15,0))-MAX($AW219,BC$15),),
_xlfn.IFS(
AND(MONTH($AW219)=MONTH(BC$15),MONTH($AX219)&lt;&gt;MONTH(BC$15)),
NETWORKDAYS.INTL($AW219,$AW219+_xlpm.DD,1,_xlpm.VD),
AND(MONTH($AW219)&lt;&gt;MONTH(BC$15),MONTH($AX219)=MONTH(BC$15)),
NETWORKDAYS.INTL(($AX219)-_xlpm.DD,$AX219,1,_xlpm.VD),
AND(MONTH($AW219)&lt;MONTH(BC$15),MONTH($AX219)&gt;MONTH(BC$15)),
NETWORKDAYS.INTL((EOMONTH(BC$15-1,1))-_xlpm.DD,EOMONTH(BC$15-1,1),1,_xlpm.VD),
AND(MONTH($AW219)=MONTH(BC$15),MONTH($AX219)=MONTH(BC$15)),
NETWORKDAYS.INTL($AW219,$AX219,1,_xlpm.VD)))),0)),
$DH219="месяц",
$BP219*BC219,
$DH219="неделя",
$BP219*BC219/7*(ROUNDUP((DAY(EOMONTH(BC$15,0)))/4,0))),
0)</f>
        <v/>
      </c>
      <c r="BU219" s="125">
        <f t="array" ref="BU219">
IFERROR(
_xlfn.IFS(
$DH219="день_1",
$BP219*$BL219/($AX219-$AW219+1)*BD219*(DAY(EOMONTH(BD$15,0))),
$DH219="день_2",
$BP219/30*MAX(MIN($AX219,EOMONTH(BD$15,0))-MAX($AW219,BD$15)+1,),
$DH219="раб.день",
$BP219/30*(IFERROR(
_xlfn.LET(_xlpm.VD,
CHOOSE(
{1;2;3;4;5;6;7;8;9;10;11;12;13;14;15;16;17;18},
45658,45659,45660,45661,45662,45663,45664,45665,45711,45724,45778,45779,45785,45786,45820,45821,45965,46022),
_xlfn.LET(_xlpm.DD,
MAX(MIN($AX219,EOMONTH(BD$15,0))-MAX($AW219,BD$15),),
_xlfn.IFS(
AND(MONTH($AW219)=MONTH(BD$15),MONTH($AX219)&lt;&gt;MONTH(BD$15)),
NETWORKDAYS.INTL($AW219,$AW219+_xlpm.DD,1,_xlpm.VD),
AND(MONTH($AW219)&lt;&gt;MONTH(BD$15),MONTH($AX219)=MONTH(BD$15)),
NETWORKDAYS.INTL(($AX219)-_xlpm.DD,$AX219,1,_xlpm.VD),
AND(MONTH($AW219)&lt;MONTH(BD$15),MONTH($AX219)&gt;MONTH(BD$15)),
NETWORKDAYS.INTL((EOMONTH(BD$15-1,1))-_xlpm.DD,EOMONTH(BD$15-1,1),1,_xlpm.VD),
AND(MONTH($AW219)=MONTH(BD$15),MONTH($AX219)=MONTH(BD$15)),
NETWORKDAYS.INTL($AW219,$AX219,1,_xlpm.VD)))),0)),
$DH219="месяц",
$BP219*BD219,
$DH219="неделя",
$BP219*BD219/7*(ROUNDUP((DAY(EOMONTH(BD$15,0)))/4,0))),
0)</f>
        <v/>
      </c>
      <c r="BV219" s="125">
        <f t="array" ref="BV219">
IFERROR(
_xlfn.IFS(
$DH219="день_1",
$BP219*$BL219/($AX219-$AW219+1)*BE219*(DAY(EOMONTH(BE$15,0))),
$DH219="день_2",
$BP219/30*MAX(MIN($AX219,EOMONTH(BE$15,0))-MAX($AW219,BE$15)+1,),
$DH219="раб.день",
$BP219/30*(IFERROR(
_xlfn.LET(_xlpm.VD,
CHOOSE(
{1;2;3;4;5;6;7;8;9;10;11;12;13;14;15;16;17;18},
45658,45659,45660,45661,45662,45663,45664,45665,45711,45724,45778,45779,45785,45786,45820,45821,45965,46022),
_xlfn.LET(_xlpm.DD,
MAX(MIN($AX219,EOMONTH(BE$15,0))-MAX($AW219,BE$15),),
_xlfn.IFS(
AND(MONTH($AW219)=MONTH(BE$15),MONTH($AX219)&lt;&gt;MONTH(BE$15)),
NETWORKDAYS.INTL($AW219,$AW219+_xlpm.DD,1,_xlpm.VD),
AND(MONTH($AW219)&lt;&gt;MONTH(BE$15),MONTH($AX219)=MONTH(BE$15)),
NETWORKDAYS.INTL(($AX219)-_xlpm.DD,$AX219,1,_xlpm.VD),
AND(MONTH($AW219)&lt;MONTH(BE$15),MONTH($AX219)&gt;MONTH(BE$15)),
NETWORKDAYS.INTL((EOMONTH(BE$15-1,1))-_xlpm.DD,EOMONTH(BE$15-1,1),1,_xlpm.VD),
AND(MONTH($AW219)=MONTH(BE$15),MONTH($AX219)=MONTH(BE$15)),
NETWORKDAYS.INTL($AW219,$AX219,1,_xlpm.VD)))),0)),
$DH219="месяц",
$BP219*BE219,
$DH219="неделя",
$BP219*BE219/7*(ROUNDUP((DAY(EOMONTH(BE$15,0)))/4,0))),
0)</f>
        <v/>
      </c>
      <c r="BW219" s="125">
        <f t="array" ref="BW219">
IFERROR(
_xlfn.IFS(
$DH219="день_1",
$BP219*$BL219/($AX219-$AW219+1)*BF219*(DAY(EOMONTH(BF$15,0))),
$DH219="день_2",
$BP219/30*MAX(MIN($AX219,EOMONTH(BF$15,0))-MAX($AW219,BF$15)+1,),
$DH219="раб.день",
$BP219/30*(IFERROR(
_xlfn.LET(_xlpm.VD,
CHOOSE(
{1;2;3;4;5;6;7;8;9;10;11;12;13;14;15;16;17;18},
45658,45659,45660,45661,45662,45663,45664,45665,45711,45724,45778,45779,45785,45786,45820,45821,45965,46022),
_xlfn.LET(_xlpm.DD,
MAX(MIN($AX219,EOMONTH(BF$15,0))-MAX($AW219,BF$15),),
_xlfn.IFS(
AND(MONTH($AW219)=MONTH(BF$15),MONTH($AX219)&lt;&gt;MONTH(BF$15)),
NETWORKDAYS.INTL($AW219,$AW219+_xlpm.DD,1,_xlpm.VD),
AND(MONTH($AW219)&lt;&gt;MONTH(BF$15),MONTH($AX219)=MONTH(BF$15)),
NETWORKDAYS.INTL(($AX219)-_xlpm.DD,$AX219,1,_xlpm.VD),
AND(MONTH($AW219)&lt;MONTH(BF$15),MONTH($AX219)&gt;MONTH(BF$15)),
NETWORKDAYS.INTL((EOMONTH(BF$15-1,1))-_xlpm.DD,EOMONTH(BF$15-1,1),1,_xlpm.VD),
AND(MONTH($AW219)=MONTH(BF$15),MONTH($AX219)=MONTH(BF$15)),
NETWORKDAYS.INTL($AW219,$AX219,1,_xlpm.VD)))),0)),
$DH219="месяц",
$BP219*BF219,
$DH219="неделя",
$BP219*BF219/7*(ROUNDUP((DAY(EOMONTH(BF$15,0)))/4,0))),
0)</f>
        <v/>
      </c>
      <c r="BX219" s="125">
        <f t="array" ref="BX219">
IFERROR(
_xlfn.IFS(
$DH219="день_1",
$BP219*$BL219/($AX219-$AW219+1)*BG219*(DAY(EOMONTH(BG$15,0))),
$DH219="день_2",
$BP219/30*MAX(MIN($AX219,EOMONTH(BG$15,0))-MAX($AW219,BG$15)+1,),
$DH219="раб.день",
$BP219/30*(IFERROR(
_xlfn.LET(_xlpm.VD,
CHOOSE(
{1;2;3;4;5;6;7;8;9;10;11;12;13;14;15;16;17;18},
45658,45659,45660,45661,45662,45663,45664,45665,45711,45724,45778,45779,45785,45786,45820,45821,45965,46022),
_xlfn.LET(_xlpm.DD,
MAX(MIN($AX219,EOMONTH(BG$15,0))-MAX($AW219,BG$15),),
_xlfn.IFS(
AND(MONTH($AW219)=MONTH(BG$15),MONTH($AX219)&lt;&gt;MONTH(BG$15)),
NETWORKDAYS.INTL($AW219,$AW219+_xlpm.DD,1,_xlpm.VD),
AND(MONTH($AW219)&lt;&gt;MONTH(BG$15),MONTH($AX219)=MONTH(BG$15)),
NETWORKDAYS.INTL(($AX219)-_xlpm.DD,$AX219,1,_xlpm.VD),
AND(MONTH($AW219)&lt;MONTH(BG$15),MONTH($AX219)&gt;MONTH(BG$15)),
NETWORKDAYS.INTL((EOMONTH(BG$15-1,1))-_xlpm.DD,EOMONTH(BG$15-1,1),1,_xlpm.VD),
AND(MONTH($AW219)=MONTH(BG$15),MONTH($AX219)=MONTH(BG$15)),
NETWORKDAYS.INTL($AW219,$AX219,1,_xlpm.VD)))),0)),
$DH219="месяц",
$BP219*BG219,
$DH219="неделя",
$BP219*BG219/7*(ROUNDUP((DAY(EOMONTH(BG$15,0)))/4,0))),
0)</f>
        <v/>
      </c>
      <c r="BY219" s="125">
        <f t="array" ref="BY219">
IFERROR(
_xlfn.IFS(
$DH219="день_1",
$BP219*$BL219/($AX219-$AW219+1)*BH219*(DAY(EOMONTH(BH$15,0))),
$DH219="день_2",
$BP219/30*MAX(MIN($AX219,EOMONTH(BH$15,0))-MAX($AW219,BH$15)+1,),
$DH219="раб.день",
$BP219/30*(IFERROR(
_xlfn.LET(_xlpm.VD,
CHOOSE(
{1;2;3;4;5;6;7;8;9;10;11;12;13;14;15;16;17;18},
45658,45659,45660,45661,45662,45663,45664,45665,45711,45724,45778,45779,45785,45786,45820,45821,45965,46022),
_xlfn.LET(_xlpm.DD,
MAX(MIN($AX219,EOMONTH(BH$15,0))-MAX($AW219,BH$15),),
_xlfn.IFS(
AND(MONTH($AW219)=MONTH(BH$15),MONTH($AX219)&lt;&gt;MONTH(BH$15)),
NETWORKDAYS.INTL($AW219,$AW219+_xlpm.DD,1,_xlpm.VD),
AND(MONTH($AW219)&lt;&gt;MONTH(BH$15),MONTH($AX219)=MONTH(BH$15)),
NETWORKDAYS.INTL(($AX219)-_xlpm.DD,$AX219,1,_xlpm.VD),
AND(MONTH($AW219)&lt;MONTH(BH$15),MONTH($AX219)&gt;MONTH(BH$15)),
NETWORKDAYS.INTL((EOMONTH(BH$15-1,1))-_xlpm.DD,EOMONTH(BH$15-1,1),1,_xlpm.VD),
AND(MONTH($AW219)=MONTH(BH$15),MONTH($AX219)=MONTH(BH$15)),
NETWORKDAYS.INTL($AW219,$AX219,1,_xlpm.VD)))),0)),
$DH219="месяц",
$BP219*BH219,
$DH219="неделя",
$BP219*BH219/7*(ROUNDUP((DAY(EOMONTH(BH$15,0)))/4,0))),
0)</f>
        <v/>
      </c>
      <c r="BZ219" s="125">
        <f t="array" ref="BZ219">
IFERROR(
_xlfn.IFS(
$DH219="день_1",
$BP219*$BL219/($AX219-$AW219+1)*BI219*(DAY(EOMONTH(BI$15,0))),
$DH219="день_2",
$BP219/30*MAX(MIN($AX219,EOMONTH(BI$15,0))-MAX($AW219,BI$15)+1,),
$DH219="раб.день",
$BP219/30*(IFERROR(
_xlfn.LET(_xlpm.VD,
CHOOSE(
{1;2;3;4;5;6;7;8;9;10;11;12;13;14;15;16;17;18},
45658,45659,45660,45661,45662,45663,45664,45665,45711,45724,45778,45779,45785,45786,45820,45821,45965,46022),
_xlfn.LET(_xlpm.DD,
MAX(MIN($AX219,EOMONTH(BI$15,0))-MAX($AW219,BI$15),),
_xlfn.IFS(
AND(MONTH($AW219)=MONTH(BI$15),MONTH($AX219)&lt;&gt;MONTH(BI$15)),
NETWORKDAYS.INTL($AW219,$AW219+_xlpm.DD,1,_xlpm.VD),
AND(MONTH($AW219)&lt;&gt;MONTH(BI$15),MONTH($AX219)=MONTH(BI$15)),
NETWORKDAYS.INTL(($AX219)-_xlpm.DD,$AX219,1,_xlpm.VD),
AND(MONTH($AW219)&lt;MONTH(BI$15),MONTH($AX219)&gt;MONTH(BI$15)),
NETWORKDAYS.INTL((EOMONTH(BI$15-1,1))-_xlpm.DD,EOMONTH(BI$15-1,1),1,_xlpm.VD),
AND(MONTH($AW219)=MONTH(BI$15),MONTH($AX219)=MONTH(BI$15)),
NETWORKDAYS.INTL($AW219,$AX219,1,_xlpm.VD)))),0)),
$DH219="месяц",
$BP219*BI219,
$DH219="неделя",
$BP219*BI219/7*(ROUNDUP((DAY(EOMONTH(BI$15,0)))/4,0))),
0)</f>
        <v/>
      </c>
      <c r="CA219" s="125">
        <f t="array" ref="CA219">
IFERROR(
_xlfn.IFS(
$DH219="день_1",
$BP219*$BL219/($AX219-$AW219+1)*BJ219*(DAY(EOMONTH(BJ$15,0))),
$DH219="день_2",
$BP219/30*MAX(MIN($AX219,EOMONTH(BJ$15,0))-MAX($AW219,BJ$15)+1,),
$DH219="раб.день",
$BP219/30*(IFERROR(
_xlfn.LET(_xlpm.VD,
CHOOSE(
{1;2;3;4;5;6;7;8;9;10;11;12;13;14;15;16;17;18},
45658,45659,45660,45661,45662,45663,45664,45665,45711,45724,45778,45779,45785,45786,45820,45821,45965,46022),
_xlfn.LET(_xlpm.DD,
MAX(MIN($AX219,EOMONTH(BJ$15,0))-MAX($AW219,BJ$15),),
_xlfn.IFS(
AND(MONTH($AW219)=MONTH(BJ$15),MONTH($AX219)&lt;&gt;MONTH(BJ$15)),
NETWORKDAYS.INTL($AW219,$AW219+_xlpm.DD,1,_xlpm.VD),
AND(MONTH($AW219)&lt;&gt;MONTH(BJ$15),MONTH($AX219)=MONTH(BJ$15)),
NETWORKDAYS.INTL(($AX219)-_xlpm.DD,$AX219,1,_xlpm.VD),
AND(MONTH($AW219)&lt;MONTH(BJ$15),MONTH($AX219)&gt;MONTH(BJ$15)),
NETWORKDAYS.INTL((EOMONTH(BJ$15-1,1))-_xlpm.DD,EOMONTH(BJ$15-1,1),1,_xlpm.VD),
AND(MONTH($AW219)=MONTH(BJ$15),MONTH($AX219)=MONTH(BJ$15)),
NETWORKDAYS.INTL($AW219,$AX219,1,_xlpm.VD)))),0)),
$DH219="месяц",
$BP219*BJ219,
$DH219="неделя",
$BP219*BJ219/7*(ROUNDUP((DAY(EOMONTH(BJ$15,0)))/4,0))),
0)</f>
        <v/>
      </c>
      <c r="CB219" s="125">
        <f t="array" ref="CB219">
IFERROR(
_xlfn.IFS(
$DH219="день_1",
$BP219*$BL219/($AX219-$AW219+1)*BK219*(DAY(EOMONTH(BK$15,0))),
$DH219="день_2",
$BP219/30*MAX(MIN($AX219,EOMONTH(BK$15,0))-MAX($AW219,BK$15)+1,),
$DH219="раб.день",
$BP219/30*(IFERROR(
_xlfn.LET(_xlpm.VD,
CHOOSE(
{1;2;3;4;5;6;7;8;9;10;11;12;13;14;15;16;17;18},
45658,45659,45660,45661,45662,45663,45664,45665,45711,45724,45778,45779,45785,45786,45820,45821,45965,46022),
_xlfn.LET(_xlpm.DD,
MAX(MIN($AX219,EOMONTH(BK$15,0))-MAX($AW219,BK$15),),
_xlfn.IFS(
AND(MONTH($AW219)=MONTH(BK$15),MONTH($AX219)&lt;&gt;MONTH(BK$15)),
NETWORKDAYS.INTL($AW219,$AW219+_xlpm.DD,1,_xlpm.VD),
AND(MONTH($AW219)&lt;&gt;MONTH(BK$15),MONTH($AX219)=MONTH(BK$15)),
NETWORKDAYS.INTL(($AX219)-_xlpm.DD,$AX219,1,_xlpm.VD),
AND(MONTH($AW219)&lt;MONTH(BK$15),MONTH($AX219)&gt;MONTH(BK$15)),
NETWORKDAYS.INTL((EOMONTH(BK$15-1,1))-_xlpm.DD,EOMONTH(BK$15-1,1),1,_xlpm.VD),
AND(MONTH($AW219)=MONTH(BK$15),MONTH($AX219)=MONTH(BK$15)),
NETWORKDAYS.INTL($AW219,$AX219,1,_xlpm.VD)))),0)),
$DH219="месяц",
$BP219*BK219,
$DH219="неделя",
$BP219*BK219/7*(ROUNDUP((DAY(EOMONTH(BK$15,0)))/4,0))),
0)</f>
        <v/>
      </c>
      <c r="CC219" s="125">
        <f>SUM($BQ219:$CB219)</f>
        <v/>
      </c>
      <c r="CD219" s="126">
        <f>SUM($EH219:$EH219)</f>
        <v/>
      </c>
      <c r="CE219" s="126">
        <f>$CD219*$AB219</f>
        <v/>
      </c>
      <c r="CF219" s="126">
        <f>SUM($EK219:$EK219)</f>
        <v/>
      </c>
      <c r="CG219" s="126">
        <f>$CF219*$AB219</f>
        <v/>
      </c>
      <c r="CH219" s="126">
        <f>SUM($CC219,$CE219,$CG219)</f>
        <v/>
      </c>
      <c r="CI219" s="126">
        <f>$CH219*(1+$CM219)</f>
        <v/>
      </c>
      <c r="CJ219" s="127" t="n">
        <v>0</v>
      </c>
      <c r="CK219" s="126">
        <f>SUM($CH219:$CH219)*(1+$CJ219)</f>
        <v/>
      </c>
      <c r="CL219" s="126">
        <f>SUM($CH219:$CH219)*(1+$CM219)</f>
        <v/>
      </c>
      <c r="CM219" s="59" t="inlineStr">
        <is>
          <t>20%</t>
        </is>
      </c>
      <c r="CN219" s="59" t="n"/>
      <c r="CO219" s="72" t="n"/>
      <c r="CP219" s="59" t="n"/>
      <c r="CQ219" s="73" t="n"/>
      <c r="CR219" s="73" t="n"/>
      <c r="CS219" s="73" t="n"/>
      <c r="CT219" s="72" t="n"/>
      <c r="CU219" s="79" t="inlineStr">
        <is>
          <t> </t>
        </is>
      </c>
      <c r="CV219" s="60" t="n"/>
      <c r="CW219" s="60" t="n"/>
      <c r="CX219" s="60" t="n"/>
      <c r="CY219" s="127">
        <f>IFERROR(($CC219-$EE219)/($EE219/(1-$DQ219)),0)</f>
        <v/>
      </c>
      <c r="CZ219" s="127">
        <f>IFERROR(1-$EI219/($CE219),0)</f>
        <v/>
      </c>
      <c r="DA219" s="127">
        <f>IFERROR(1-$EL219/($CG219),0)</f>
        <v/>
      </c>
      <c r="DB219" s="126">
        <f>ROUND(IFERROR(($CI219/(1+$CM219)-$EN219),0),2)</f>
        <v/>
      </c>
      <c r="DC219" s="128" t="n"/>
      <c r="DD219" s="125" t="n"/>
      <c r="DE219" s="75" t="n">
        <v>0</v>
      </c>
      <c r="DF219" s="128" t="n"/>
      <c r="DG219" s="125">
        <f>IF($DC219=0,0,$DD219*($DC219*100%-$DE219*$DF219))*SUM($AB219:$AB219)</f>
        <v/>
      </c>
      <c r="DH219" s="129" t="inlineStr">
        <is>
          <t>месяц</t>
        </is>
      </c>
      <c r="DI219" s="130">
        <f t="array" ref="DI219">IFERROR(
IF($ES219="LisChannel",
(ROUND(((INDEX({174.625;153.888888888889;130.972222222222},MATCH($AI219,{2;3;4}),0))*$AG219*$AI219),2)),0),0)</f>
        <v/>
      </c>
      <c r="DJ219" s="130">
        <f>
_xlfn.LET(_xlpm.X,
IFERROR(
IF($ES219="НовиковТВ",
(_xlfn.LET(_xlpm.NTV,
_xlfn.LET(_xlpm.MIN,350000,
IF(SUMIFS($DI:$DI,$ES:$ES,"НовиковТВ")&lt;=_xlpm.MIN,
(SUMIFS($DI:$DI,$ES:$ES,"НовиковТВ")/(COUNTIFS($ES:$ES,"НовиковТВ")))*_xlpm.MIN/SUMIFS($DI:$DI,$ES:$ES,"НовиковТВ"),
DI219)),
_xlpm.NTV+$DG219/(1-(1-(_xlpm.NTV)*(1-$DL219)*(1-$DM219)*(1-$DN219)*(1-$DO219)*(1-$DP219)/_xlpm.NTV))))/(1+$EP219),
$DI219+$DG219/(1-(1-($DI219)*(1-$DL219)*(1-$DM219)*(1-$DN219)*(1-$DO219)*(1-$DP219)/$DI219))),
0),
_xlpm.X*(1+$CM219)*(1+$CW219)-_xlpm.X*(1+$CM219)+_xlpm.X)</f>
        <v/>
      </c>
      <c r="DK219" s="125" t="inlineStr">
        <is>
          <t>послед.</t>
        </is>
      </c>
      <c r="DL219" s="63" t="n">
        <v>0</v>
      </c>
      <c r="DM219" s="63" t="n">
        <v>0</v>
      </c>
      <c r="DN219" s="63" t="n">
        <v>0</v>
      </c>
      <c r="DO219" s="63" t="n">
        <v>0</v>
      </c>
      <c r="DP219" s="63" t="n">
        <v>0</v>
      </c>
      <c r="DQ219" s="63">
        <f t="array" ref="DQ219">IFERROR(_xlfn.IFS(
$DK219="послед.",1-(1-$DL219)*(1-$DM219)*(1-$DN219)*(1-$DO219)*(1-$DP219),
$DK219="сумм.",$DL219+$DM219+$DN219+$DO219+$DP219),
0)</f>
        <v/>
      </c>
      <c r="DR219" s="125">
        <f t="array" ref="DR219">
IFERROR(
_xlfn.IFS(
$BL219=0,
0,
$BL219&gt;0,
_xlfn.IFS($DK219="послед.",
$DJ219*(1-$DL219)*(1-$DM219)*(1-$DN219)*(1-$DO219)*(1-$DP219),
$DK219="сумм.",
$DJ219*(1-($DL219+$DM219+$DN219+$DO219+$DP219)))),0)</f>
        <v/>
      </c>
      <c r="DS219" s="125">
        <f t="array" ref="DS219">
IFERROR(_xlfn.IFS(
$DH219="день_1",
$DR219*$BL219/($AX219-$AW219+1)*AZ219*(DAY(EOMONTH(AZ$15,0))),
$DH219="день_2",
$DR219/30*MAX(MIN($AX219,EOMONTH(AZ$15,0))-MAX($AW219,AZ$15)+1,),
$DH219="раб.день",
$DR219/30*(IFERROR(
_xlfn.LET(_xlpm.VD,
CHOOSE(
{1;2;3;4;5;6;7;8;9;10;11;12;13;14;15;16;17;18},
45658,45659,45660,45661,45662,45663,45664,45665,45711,45724,45778,45779,45785,45786,45820,45821,45965,46022),
_xlfn.LET(_xlpm.DD,
MAX(MIN($AX219,EOMONTH(AZ$15,0))-MAX($AW219,AZ$15),),
_xlfn.IFS(
AND(MONTH($AW219)=MONTH(AZ$15),MONTH($AX219)&lt;&gt;MONTH(AZ$15)),
NETWORKDAYS.INTL($AW219,$AW219+_xlpm.DD,1,_xlpm.VD),
AND(MONTH($AW219)&lt;&gt;MONTH(AZ$15),MONTH($AX219)=MONTH(AZ$15)),
NETWORKDAYS.INTL(($AX219)-_xlpm.DD,$AX219,1,_xlpm.VD),
AND(MONTH($AW219)&lt;MONTH(AZ$15),MONTH($AX219)&gt;MONTH(AZ$15)),
NETWORKDAYS.INTL((EOMONTH(AZ$15-1,1))-_xlpm.DD,EOMONTH(AZ$15-1,1),1,_xlpm.VD),
AND(MONTH($AW219)=MONTH(AZ$15),MONTH($AX219)=MONTH(AZ$15)),
NETWORKDAYS.INTL($AW219,$AX219,1,_xlpm.VD)))),0)),
$DH219="месяц",
$DR219*AZ219,
$DH219="неделя",
$DR219*AZ219/7*(ROUNDUP((DAY(EOMONTH(AZ$15,0)))/4,0))),
0)</f>
        <v/>
      </c>
      <c r="DT219" s="125">
        <f t="array" ref="DT219">
IFERROR(_xlfn.IFS(
$DH219="день_1",
$DR219*$BL219/($AX219-$AW219+1)*BA219*(DAY(EOMONTH(BA$15,0))),
$DH219="день_2",
$DR219/30*MAX(MIN($AX219,EOMONTH(BA$15,0))-MAX($AW219,BA$15)+1,),
$DH219="раб.день",
$DR219/30*(IFERROR(
_xlfn.LET(_xlpm.VD,
CHOOSE(
{1;2;3;4;5;6;7;8;9;10;11;12;13;14;15;16;17;18},
45658,45659,45660,45661,45662,45663,45664,45665,45711,45724,45778,45779,45785,45786,45820,45821,45965,46022),
_xlfn.LET(_xlpm.DD,
MAX(MIN($AX219,EOMONTH(BA$15,0))-MAX($AW219,BA$15),),
_xlfn.IFS(
AND(MONTH($AW219)=MONTH(BA$15),MONTH($AX219)&lt;&gt;MONTH(BA$15)),
NETWORKDAYS.INTL($AW219,$AW219+_xlpm.DD,1,_xlpm.VD),
AND(MONTH($AW219)&lt;&gt;MONTH(BA$15),MONTH($AX219)=MONTH(BA$15)),
NETWORKDAYS.INTL(($AX219)-_xlpm.DD,$AX219,1,_xlpm.VD),
AND(MONTH($AW219)&lt;MONTH(BA$15),MONTH($AX219)&gt;MONTH(BA$15)),
NETWORKDAYS.INTL((EOMONTH(BA$15-1,1))-_xlpm.DD,EOMONTH(BA$15-1,1),1,_xlpm.VD),
AND(MONTH($AW219)=MONTH(BA$15),MONTH($AX219)=MONTH(BA$15)),
NETWORKDAYS.INTL($AW219,$AX219,1,_xlpm.VD)))),0)),
$DH219="месяц",
$DR219*BA219,
$DH219="неделя",
$DR219*BA219/7*(ROUNDUP((DAY(EOMONTH(BA$15,0)))/4,0))),
0)</f>
        <v/>
      </c>
      <c r="DU219" s="125">
        <f t="array" ref="DU219">
IFERROR(_xlfn.IFS(
$DH219="день_1",
$DR219*$BL219/($AX219-$AW219+1)*BB219*(DAY(EOMONTH(BB$15,0))),
$DH219="день_2",
$DR219/30*MAX(MIN($AX219,EOMONTH(BB$15,0))-MAX($AW219,BB$15)+1,),
$DH219="раб.день",
$DR219/30*(IFERROR(
_xlfn.LET(_xlpm.VD,
CHOOSE(
{1;2;3;4;5;6;7;8;9;10;11;12;13;14;15;16;17;18},
45658,45659,45660,45661,45662,45663,45664,45665,45711,45724,45778,45779,45785,45786,45820,45821,45965,46022),
_xlfn.LET(_xlpm.DD,
MAX(MIN($AX219,EOMONTH(BB$15,0))-MAX($AW219,BB$15),),
_xlfn.IFS(
AND(MONTH($AW219)=MONTH(BB$15),MONTH($AX219)&lt;&gt;MONTH(BB$15)),
NETWORKDAYS.INTL($AW219,$AW219+_xlpm.DD,1,_xlpm.VD),
AND(MONTH($AW219)&lt;&gt;MONTH(BB$15),MONTH($AX219)=MONTH(BB$15)),
NETWORKDAYS.INTL(($AX219)-_xlpm.DD,$AX219,1,_xlpm.VD),
AND(MONTH($AW219)&lt;MONTH(BB$15),MONTH($AX219)&gt;MONTH(BB$15)),
NETWORKDAYS.INTL((EOMONTH(BB$15-1,1))-_xlpm.DD,EOMONTH(BB$15-1,1),1,_xlpm.VD),
AND(MONTH($AW219)=MONTH(BB$15),MONTH($AX219)=MONTH(BB$15)),
NETWORKDAYS.INTL($AW219,$AX219,1,_xlpm.VD)))),0)),
$DH219="месяц",
$DR219*BB219,
$DH219="неделя",
$DR219*BB219/7*(ROUNDUP((DAY(EOMONTH(BB$15,0)))/4,0))),
0)</f>
        <v/>
      </c>
      <c r="DV219" s="125">
        <f t="array" ref="DV219">
IFERROR(_xlfn.IFS(
$DH219="день_1",
$DR219*$BL219/($AX219-$AW219+1)*BC219*(DAY(EOMONTH(BC$15,0))),
$DH219="день_2",
$DR219/30*MAX(MIN($AX219,EOMONTH(BC$15,0))-MAX($AW219,BC$15)+1,),
$DH219="раб.день",
$DR219/30*(IFERROR(
_xlfn.LET(_xlpm.VD,
CHOOSE(
{1;2;3;4;5;6;7;8;9;10;11;12;13;14;15;16;17;18},
45658,45659,45660,45661,45662,45663,45664,45665,45711,45724,45778,45779,45785,45786,45820,45821,45965,46022),
_xlfn.LET(_xlpm.DD,
MAX(MIN($AX219,EOMONTH(BC$15,0))-MAX($AW219,BC$15),),
_xlfn.IFS(
AND(MONTH($AW219)=MONTH(BC$15),MONTH($AX219)&lt;&gt;MONTH(BC$15)),
NETWORKDAYS.INTL($AW219,$AW219+_xlpm.DD,1,_xlpm.VD),
AND(MONTH($AW219)&lt;&gt;MONTH(BC$15),MONTH($AX219)=MONTH(BC$15)),
NETWORKDAYS.INTL(($AX219)-_xlpm.DD,$AX219,1,_xlpm.VD),
AND(MONTH($AW219)&lt;MONTH(BC$15),MONTH($AX219)&gt;MONTH(BC$15)),
NETWORKDAYS.INTL((EOMONTH(BC$15-1,1))-_xlpm.DD,EOMONTH(BC$15-1,1),1,_xlpm.VD),
AND(MONTH($AW219)=MONTH(BC$15),MONTH($AX219)=MONTH(BC$15)),
NETWORKDAYS.INTL($AW219,$AX219,1,_xlpm.VD)))),0)),
$DH219="месяц",
$DR219*BC219,
$DH219="неделя",
$DR219*BC219/7*(ROUNDUP((DAY(EOMONTH(BC$15,0)))/4,0))),
0)</f>
        <v/>
      </c>
      <c r="DW219" s="125">
        <f t="array" ref="DW219">
IFERROR(_xlfn.IFS(
$DH219="день_1",
$DR219*$BL219/($AX219-$AW219+1)*BD219*(DAY(EOMONTH(BD$15,0))),
$DH219="день_2",
$DR219/30*MAX(MIN($AX219,EOMONTH(BD$15,0))-MAX($AW219,BD$15)+1,),
$DH219="раб.день",
$DR219/30*(IFERROR(
_xlfn.LET(_xlpm.VD,
CHOOSE(
{1;2;3;4;5;6;7;8;9;10;11;12;13;14;15;16;17;18},
45658,45659,45660,45661,45662,45663,45664,45665,45711,45724,45778,45779,45785,45786,45820,45821,45965,46022),
_xlfn.LET(_xlpm.DD,
MAX(MIN($AX219,EOMONTH(BD$15,0))-MAX($AW219,BD$15),),
_xlfn.IFS(
AND(MONTH($AW219)=MONTH(BD$15),MONTH($AX219)&lt;&gt;MONTH(BD$15)),
NETWORKDAYS.INTL($AW219,$AW219+_xlpm.DD,1,_xlpm.VD),
AND(MONTH($AW219)&lt;&gt;MONTH(BD$15),MONTH($AX219)=MONTH(BD$15)),
NETWORKDAYS.INTL(($AX219)-_xlpm.DD,$AX219,1,_xlpm.VD),
AND(MONTH($AW219)&lt;MONTH(BD$15),MONTH($AX219)&gt;MONTH(BD$15)),
NETWORKDAYS.INTL((EOMONTH(BD$15-1,1))-_xlpm.DD,EOMONTH(BD$15-1,1),1,_xlpm.VD),
AND(MONTH($AW219)=MONTH(BD$15),MONTH($AX219)=MONTH(BD$15)),
NETWORKDAYS.INTL($AW219,$AX219,1,_xlpm.VD)))),0)),
$DH219="месяц",
$DR219*BD219,
$DH219="неделя",
$DR219*BD219/7*(ROUNDUP((DAY(EOMONTH(BD$15,0)))/4,0))),
0)</f>
        <v/>
      </c>
      <c r="DX219" s="125">
        <f t="array" ref="DX219">
IFERROR(_xlfn.IFS(
$DH219="день_1",
$DR219*$BL219/($AX219-$AW219+1)*BE219*(DAY(EOMONTH(BE$15,0))),
$DH219="день_2",
$DR219/30*MAX(MIN($AX219,EOMONTH(BE$15,0))-MAX($AW219,BE$15)+1,),
$DH219="раб.день",
$DR219/30*(IFERROR(
_xlfn.LET(_xlpm.VD,
CHOOSE(
{1;2;3;4;5;6;7;8;9;10;11;12;13;14;15;16;17;18},
45658,45659,45660,45661,45662,45663,45664,45665,45711,45724,45778,45779,45785,45786,45820,45821,45965,46022),
_xlfn.LET(_xlpm.DD,
MAX(MIN($AX219,EOMONTH(BE$15,0))-MAX($AW219,BE$15),),
_xlfn.IFS(
AND(MONTH($AW219)=MONTH(BE$15),MONTH($AX219)&lt;&gt;MONTH(BE$15)),
NETWORKDAYS.INTL($AW219,$AW219+_xlpm.DD,1,_xlpm.VD),
AND(MONTH($AW219)&lt;&gt;MONTH(BE$15),MONTH($AX219)=MONTH(BE$15)),
NETWORKDAYS.INTL(($AX219)-_xlpm.DD,$AX219,1,_xlpm.VD),
AND(MONTH($AW219)&lt;MONTH(BE$15),MONTH($AX219)&gt;MONTH(BE$15)),
NETWORKDAYS.INTL((EOMONTH(BE$15-1,1))-_xlpm.DD,EOMONTH(BE$15-1,1),1,_xlpm.VD),
AND(MONTH($AW219)=MONTH(BE$15),MONTH($AX219)=MONTH(BE$15)),
NETWORKDAYS.INTL($AW219,$AX219,1,_xlpm.VD)))),0)),
$DH219="месяц",
$DR219*BE219,
$DH219="неделя",
$DR219*BE219/7*(ROUNDUP((DAY(EOMONTH(BE$15,0)))/4,0))),
0)</f>
        <v/>
      </c>
      <c r="DY219" s="125">
        <f t="array" ref="DY219">
IFERROR(_xlfn.IFS(
$DH219="день_1",
$DR219*$BL219/($AX219-$AW219+1)*BF219*(DAY(EOMONTH(BF$15,0))),
$DH219="день_2",
$DR219/30*MAX(MIN($AX219,EOMONTH(BF$15,0))-MAX($AW219,BF$15)+1,),
$DH219="раб.день",
$DR219/30*(IFERROR(
_xlfn.LET(_xlpm.VD,
CHOOSE(
{1;2;3;4;5;6;7;8;9;10;11;12;13;14;15;16;17;18},
45658,45659,45660,45661,45662,45663,45664,45665,45711,45724,45778,45779,45785,45786,45820,45821,45965,46022),
_xlfn.LET(_xlpm.DD,
MAX(MIN($AX219,EOMONTH(BF$15,0))-MAX($AW219,BF$15),),
_xlfn.IFS(
AND(MONTH($AW219)=MONTH(BF$15),MONTH($AX219)&lt;&gt;MONTH(BF$15)),
NETWORKDAYS.INTL($AW219,$AW219+_xlpm.DD,1,_xlpm.VD),
AND(MONTH($AW219)&lt;&gt;MONTH(BF$15),MONTH($AX219)=MONTH(BF$15)),
NETWORKDAYS.INTL(($AX219)-_xlpm.DD,$AX219,1,_xlpm.VD),
AND(MONTH($AW219)&lt;MONTH(BF$15),MONTH($AX219)&gt;MONTH(BF$15)),
NETWORKDAYS.INTL((EOMONTH(BF$15-1,1))-_xlpm.DD,EOMONTH(BF$15-1,1),1,_xlpm.VD),
AND(MONTH($AW219)=MONTH(BF$15),MONTH($AX219)=MONTH(BF$15)),
NETWORKDAYS.INTL($AW219,$AX219,1,_xlpm.VD)))),0)),
$DH219="месяц",
$DR219*BF219,
$DH219="неделя",
$DR219*BF219/7*(ROUNDUP((DAY(EOMONTH(BF$15,0)))/4,0))),
0)</f>
        <v/>
      </c>
      <c r="DZ219" s="125">
        <f t="array" ref="DZ219">
IFERROR(_xlfn.IFS(
$DH219="день_1",
$DR219*$BL219/($AX219-$AW219+1)*BG219*(DAY(EOMONTH(BG$15,0))),
$DH219="день_2",
$DR219/30*MAX(MIN($AX219,EOMONTH(BG$15,0))-MAX($AW219,BG$15)+1,),
$DH219="раб.день",
$DR219/30*(IFERROR(
_xlfn.LET(_xlpm.VD,
CHOOSE(
{1;2;3;4;5;6;7;8;9;10;11;12;13;14;15;16;17;18},
45658,45659,45660,45661,45662,45663,45664,45665,45711,45724,45778,45779,45785,45786,45820,45821,45965,46022),
_xlfn.LET(_xlpm.DD,
MAX(MIN($AX219,EOMONTH(BG$15,0))-MAX($AW219,BG$15),),
_xlfn.IFS(
AND(MONTH($AW219)=MONTH(BG$15),MONTH($AX219)&lt;&gt;MONTH(BG$15)),
NETWORKDAYS.INTL($AW219,$AW219+_xlpm.DD,1,_xlpm.VD),
AND(MONTH($AW219)&lt;&gt;MONTH(BG$15),MONTH($AX219)=MONTH(BG$15)),
NETWORKDAYS.INTL(($AX219)-_xlpm.DD,$AX219,1,_xlpm.VD),
AND(MONTH($AW219)&lt;MONTH(BG$15),MONTH($AX219)&gt;MONTH(BG$15)),
NETWORKDAYS.INTL((EOMONTH(BG$15-1,1))-_xlpm.DD,EOMONTH(BG$15-1,1),1,_xlpm.VD),
AND(MONTH($AW219)=MONTH(BG$15),MONTH($AX219)=MONTH(BG$15)),
NETWORKDAYS.INTL($AW219,$AX219,1,_xlpm.VD)))),0)),
$DH219="месяц",
$DR219*BG219,
$DH219="неделя",
$DR219*BG219/7*(ROUNDUP((DAY(EOMONTH(BG$15,0)))/4,0))),
0)</f>
        <v/>
      </c>
      <c r="EA219" s="125">
        <f t="array" ref="EA219">
IFERROR(_xlfn.IFS(
$DH219="день_1",
$DR219*$BL219/($AX219-$AW219+1)*BH219*(DAY(EOMONTH(BH$15,0))),
$DH219="день_2",
$DR219/30*MAX(MIN($AX219,EOMONTH(BH$15,0))-MAX($AW219,BH$15)+1,),
$DH219="раб.день",
$DR219/30*(IFERROR(
_xlfn.LET(_xlpm.VD,
CHOOSE(
{1;2;3;4;5;6;7;8;9;10;11;12;13;14;15;16;17;18},
45658,45659,45660,45661,45662,45663,45664,45665,45711,45724,45778,45779,45785,45786,45820,45821,45965,46022),
_xlfn.LET(_xlpm.DD,
MAX(MIN($AX219,EOMONTH(BH$15,0))-MAX($AW219,BH$15),),
_xlfn.IFS(
AND(MONTH($AW219)=MONTH(BH$15),MONTH($AX219)&lt;&gt;MONTH(BH$15)),
NETWORKDAYS.INTL($AW219,$AW219+_xlpm.DD,1,_xlpm.VD),
AND(MONTH($AW219)&lt;&gt;MONTH(BH$15),MONTH($AX219)=MONTH(BH$15)),
NETWORKDAYS.INTL(($AX219)-_xlpm.DD,$AX219,1,_xlpm.VD),
AND(MONTH($AW219)&lt;MONTH(BH$15),MONTH($AX219)&gt;MONTH(BH$15)),
NETWORKDAYS.INTL((EOMONTH(BH$15-1,1))-_xlpm.DD,EOMONTH(BH$15-1,1),1,_xlpm.VD),
AND(MONTH($AW219)=MONTH(BH$15),MONTH($AX219)=MONTH(BH$15)),
NETWORKDAYS.INTL($AW219,$AX219,1,_xlpm.VD)))),0)),
$DH219="месяц",
$DR219*BH219,
$DH219="неделя",
$DR219*BH219/7*(ROUNDUP((DAY(EOMONTH(BH$15,0)))/4,0))),
0)</f>
        <v/>
      </c>
      <c r="EB219" s="125">
        <f t="array" ref="EB219">
IFERROR(_xlfn.IFS(
$DH219="день_1",
$DR219*$BL219/($AX219-$AW219+1)*BI219*(DAY(EOMONTH(BI$15,0))),
$DH219="день_2",
$DR219/30*MAX(MIN($AX219,EOMONTH(BI$15,0))-MAX($AW219,BI$15)+1,),
$DH219="раб.день",
$DR219/30*(IFERROR(
_xlfn.LET(_xlpm.VD,
CHOOSE(
{1;2;3;4;5;6;7;8;9;10;11;12;13;14;15;16;17;18},
45658,45659,45660,45661,45662,45663,45664,45665,45711,45724,45778,45779,45785,45786,45820,45821,45965,46022),
_xlfn.LET(_xlpm.DD,
MAX(MIN($AX219,EOMONTH(BI$15,0))-MAX($AW219,BI$15),),
_xlfn.IFS(
AND(MONTH($AW219)=MONTH(BI$15),MONTH($AX219)&lt;&gt;MONTH(BI$15)),
NETWORKDAYS.INTL($AW219,$AW219+_xlpm.DD,1,_xlpm.VD),
AND(MONTH($AW219)&lt;&gt;MONTH(BI$15),MONTH($AX219)=MONTH(BI$15)),
NETWORKDAYS.INTL(($AX219)-_xlpm.DD,$AX219,1,_xlpm.VD),
AND(MONTH($AW219)&lt;MONTH(BI$15),MONTH($AX219)&gt;MONTH(BI$15)),
NETWORKDAYS.INTL((EOMONTH(BI$15-1,1))-_xlpm.DD,EOMONTH(BI$15-1,1),1,_xlpm.VD),
AND(MONTH($AW219)=MONTH(BI$15),MONTH($AX219)=MONTH(BI$15)),
NETWORKDAYS.INTL($AW219,$AX219,1,_xlpm.VD)))),0)),
$DH219="месяц",
$DR219*BI219,
$DH219="неделя",
$DR219*BI219/7*(ROUNDUP((DAY(EOMONTH(BI$15,0)))/4,0))),
0)</f>
        <v/>
      </c>
      <c r="EC219" s="125">
        <f t="array" ref="EC219">
IFERROR(_xlfn.IFS(
$DH219="день_1",
$DR219*$BL219/($AX219-$AW219+1)*BJ219*(DAY(EOMONTH(BJ$15,0))),
$DH219="день_2",
$DR219/30*MAX(MIN($AX219,EOMONTH(BJ$15,0))-MAX($AW219,BJ$15)+1,),
$DH219="раб.день",
$DR219/30*(IFERROR(
_xlfn.LET(_xlpm.VD,
CHOOSE(
{1;2;3;4;5;6;7;8;9;10;11;12;13;14;15;16;17;18},
45658,45659,45660,45661,45662,45663,45664,45665,45711,45724,45778,45779,45785,45786,45820,45821,45965,46022),
_xlfn.LET(_xlpm.DD,
MAX(MIN($AX219,EOMONTH(BJ$15,0))-MAX($AW219,BJ$15),),
_xlfn.IFS(
AND(MONTH($AW219)=MONTH(BJ$15),MONTH($AX219)&lt;&gt;MONTH(BJ$15)),
NETWORKDAYS.INTL($AW219,$AW219+_xlpm.DD,1,_xlpm.VD),
AND(MONTH($AW219)&lt;&gt;MONTH(BJ$15),MONTH($AX219)=MONTH(BJ$15)),
NETWORKDAYS.INTL(($AX219)-_xlpm.DD,$AX219,1,_xlpm.VD),
AND(MONTH($AW219)&lt;MONTH(BJ$15),MONTH($AX219)&gt;MONTH(BJ$15)),
NETWORKDAYS.INTL((EOMONTH(BJ$15-1,1))-_xlpm.DD,EOMONTH(BJ$15-1,1),1,_xlpm.VD),
AND(MONTH($AW219)=MONTH(BJ$15),MONTH($AX219)=MONTH(BJ$15)),
NETWORKDAYS.INTL($AW219,$AX219,1,_xlpm.VD)))),0)),
$DH219="месяц",
$DR219*BJ219,
$DH219="неделя",
$DR219*BJ219/7*(ROUNDUP((DAY(EOMONTH(BJ$15,0)))/4,0))),
0)</f>
        <v/>
      </c>
      <c r="ED219" s="125">
        <f t="array" ref="ED219">
IFERROR(_xlfn.IFS(
$DH219="день_1",
$DR219*$BL219/($AX219-$AW219+1)*BK219*(DAY(EOMONTH(BK$15,0))),
$DH219="день_2",
$DR219/30*MAX(MIN($AX219,EOMONTH(BK$15,0))-MAX($AW219,BK$15)+1,),
$DH219="раб.день",
$DR219/30*(IFERROR(
_xlfn.LET(_xlpm.VD,
CHOOSE(
{1;2;3;4;5;6;7;8;9;10;11;12;13;14;15;16;17;18},
45658,45659,45660,45661,45662,45663,45664,45665,45711,45724,45778,45779,45785,45786,45820,45821,45965,46022),
_xlfn.LET(_xlpm.DD,
MAX(MIN($AX219,EOMONTH(BK$15,0))-MAX($AW219,BK$15),),
_xlfn.IFS(
AND(MONTH($AW219)=MONTH(BK$15),MONTH($AX219)&lt;&gt;MONTH(BK$15)),
NETWORKDAYS.INTL($AW219,$AW219+_xlpm.DD,1,_xlpm.VD),
AND(MONTH($AW219)&lt;&gt;MONTH(BK$15),MONTH($AX219)=MONTH(BK$15)),
NETWORKDAYS.INTL(($AX219)-_xlpm.DD,$AX219,1,_xlpm.VD),
AND(MONTH($AW219)&lt;MONTH(BK$15),MONTH($AX219)&gt;MONTH(BK$15)),
NETWORKDAYS.INTL((EOMONTH(BK$15-1,1))-_xlpm.DD,EOMONTH(BK$15-1,1),1,_xlpm.VD),
AND(MONTH($AW219)=MONTH(BK$15),MONTH($AX219)=MONTH(BK$15)),
NETWORKDAYS.INTL($AW219,$AX219,1,_xlpm.VD)))),0)),
$DH219="месяц",
$DR219*BK219,
$DH219="неделя",
$DR219*BK219/7*(ROUNDUP((DAY(EOMONTH(BK$15,0)))/4,0))),
0)</f>
        <v/>
      </c>
      <c r="EE219" s="125">
        <f>SUM($DS219,$DT219,$DU219,$DV219,$DW219,$DX219,$DY219,$DZ219,$EA219,$EB219,$EC219,$ED219)</f>
        <v/>
      </c>
      <c r="EF219" s="125">
        <f>IFERROR(ROUND($EE219*(1+$EP219),2),0)</f>
        <v/>
      </c>
      <c r="EG219" s="128" t="n">
        <v>1</v>
      </c>
      <c r="EH219" s="126" t="n">
        <v>0</v>
      </c>
      <c r="EI219" s="126">
        <f>ROUND(SUM($EH219:$EH219)*SUM($AB219:$AB219)*$EG219,2)</f>
        <v/>
      </c>
      <c r="EJ219" s="126">
        <f>ROUND($EI219*(1+$EP219),2)</f>
        <v/>
      </c>
      <c r="EK219" s="126" t="n">
        <v>0</v>
      </c>
      <c r="EL219" s="126">
        <f>ROUND(SUM($EK219:$EK219)*SUM($AB219:$AB219)*$EG219,2)</f>
        <v/>
      </c>
      <c r="EM219" s="126">
        <f>ROUND($EL219*(1+$EP219),2)</f>
        <v/>
      </c>
      <c r="EN219" s="126">
        <f>SUM($EE219,$EI219,$EL219)</f>
        <v/>
      </c>
      <c r="EO219" s="126">
        <f>SUM($EF219,$EJ219,$EM219)</f>
        <v/>
      </c>
      <c r="EP219" s="59" t="inlineStr">
        <is>
          <t>20%</t>
        </is>
      </c>
      <c r="EQ219" s="59" t="n"/>
      <c r="ER219" s="60">
        <f t="array" ref="ER219">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MATCH(ES219,
{"AMS";"RussOutdoor";"HD Outdoor";"Ingroup";"IQ";"Ledproduction";"LisChannel";"Logic";"Media-PPL";"NovikovTV | НовиковТВ";"SMA";"SOK";"КрокусТВ | CrocusTV | IndoorTV";"Сити";"ТЯК Москва"},
0)),"")</f>
        <v/>
      </c>
      <c r="ES219" s="60" t="n"/>
      <c r="ET219" s="60">
        <f t="array" ref="ET219">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MATCH(ES219,
{"AMS";"RussOutdoor";"HD Outdoor";"Ingroup";"IQ";"Ledproduction";"LisChannel";"Logic";"Media-PPL";"NovikovTV | НовиковТВ";"SMA";"SOK";"КрокусТВ | CrocusTV | IndoorTV";"Сити";"ТЯК Москва"},
0)),"")</f>
        <v/>
      </c>
      <c r="EU219" s="60" t="n"/>
      <c r="EV219" s="60" t="n"/>
      <c r="EX219" s="110">
        <f t="array" ref="EX219">
($AR219/30
+N("ТРАФИК ПЛОЩАДКИ"))*
(IFERROR(
_xlfn.LET(
_xlpm.GPR,
HLOOKUP($L219,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(MATCH($T219,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IF($Q219="цифровой",_xlpm.GPR/$AG219,_xlpm.GPR/60)),
0)
+N("DWELL TIME"))*
(IF($AB219=0,0,IF($AB219=1,0.3,IF($AB219=2,0.5,IF($AB219&gt;2,1))))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_xlfn.IFS($AC219="да",1.2,$AC219="нет",1)*
_xlfn.IFS($AD219="да",1.2,$AD219="нет",1)*
IF(R219="статический",1,1.2)*
$X219*
INDEX(
{1.2;1;1.2;1.2;1;1.2;1.2;1.2;1.2;1.2;1.2;1;1.2;1.2;1.2;1.2;1;1;1.2;1.2;1.2;1;1;1;1;1.2;1.2;1.2;1.2;1;1;1;1;1.2;1.2;1.2;1.2;1.2;1.2;1.2;1.2;1;1;1.2;1;1;1;1;1.5;1;1;1.5;1.5;1.2},
MATCH($Q219,_xlpm.MI,0)))&gt;{0.02;0.04;0.06;0.1;0.2;0.4;0.6;0.8;1;2;4;6})),
{0;1;2;3;4;5;6;7;8;9;10;11;12},
0)))
+N("КОЭФФИЦИЕНТ КОНТАКТА"))))*
(_xlfn.IFS($X219&lt;0.1,$X219/1000,$X219&gt;25,5.2,AND($X219&gt;=0.1,$X219&lt;=25),(($X219*2+0.1)/10)*($X219/10)))*
IFERROR((_xlfn.LET(
_xlpm.MA,
{0;0.8;0.85;0.9;0.95;1},
_xlpm.MAA,
{0;1;2;3;4;5},
INDEX(_xlpm.MA,MATCH(SUMPRODUCT(--((IF(ROUND(_xlpm.MAA,1)&gt;5,5,ROUND($AB219,1)))&gt;{0;1;2;3;4;5})),_xlpm.MAA,0)))
+N("КОЭФФИЦИЕНТ КОЛ-ВО КОНСТРУКЦИЙ")),1)*
$AB219,0))*
(IF($Q219="цифровой",$AG219/15*$AI219,1)
+N("ДЛЯ ЦИФРЫ"))</f>
        <v/>
      </c>
      <c r="EY219" s="110">
        <f>IFERROR(EX219*AY219,0)</f>
        <v/>
      </c>
      <c r="EZ219" s="131">
        <f>IFERROR(DP219/EY219*1000,0)</f>
        <v/>
      </c>
      <c r="FA219" s="112">
        <f>IFERROR(FC219/FB219,0)</f>
        <v/>
      </c>
      <c r="FB219" s="112">
        <f>IFERROR((FC219/(EY219/FF219*#REF!))*0.825,0)</f>
        <v/>
      </c>
      <c r="FC219" s="112">
        <f>IFERROR(((EX219*30/AR219)*100)/30,0)</f>
        <v/>
      </c>
      <c r="FD219" s="112">
        <f>IFERROR(EY219/G219*100%,0)</f>
        <v/>
      </c>
      <c r="FE219" s="112">
        <f>IFERROR(FD219/FC219*100%,0)</f>
        <v/>
      </c>
      <c r="FF219" s="110">
        <f>IFERROR(AR219/30*AY219,0)</f>
        <v/>
      </c>
    </row>
    <row r="220" ht="13" customHeight="1">
      <c r="A220" s="59" t="n"/>
      <c r="B220" s="60" t="n"/>
      <c r="C220" s="60" t="n"/>
      <c r="D220" s="60">
        <f t="array" ref="D220">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MATCH($E220,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20" s="60">
        <f t="array" ref="E220">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MATCH($F220,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20" s="60" t="inlineStr"/>
      <c r="G220" s="60" t="n"/>
      <c r="H220" s="60">
        <f t="array" ref="H220">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MATCH($I220,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20" s="60" t="n"/>
      <c r="J220" s="60" t="n"/>
      <c r="K220" s="60" t="n"/>
      <c r="L220" s="60" t="n"/>
      <c r="M220" s="60" t="n"/>
      <c r="N220" s="60" t="n"/>
      <c r="O220" s="60" t="n"/>
      <c r="P220" s="60">
        <f t="array" ref="P220">
_xlfn.IFS(
ISNUMBER(MATCH($Q220,{"шелфбаннер","разделитель","монетница","чековая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ISNUMBER(MATCH($Q220,{"LED/LCD","видеокулер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ISNUMBER(MATCH($Q220,{"автомобиль","машина","выставочное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ISNUMBER(MATCH($Q220,{"билборд","лифтовая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ISNUMBER(MATCH($Q220,{"навигация","подвесной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ISNUMBER(MATCH($Q220,{"движущаяся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ISNUMBER(MATCH($Q220,{"каталог","журнал"},)),
"Пресса",
$Q220="","")</f>
        <v/>
      </c>
      <c r="Q220" s="60" t="n"/>
      <c r="R220" s="60">
        <f t="array" ref="R220">
IFERROR(
_xlfn.IFS(
OR(ISNUMBER(MATCH($Q220,{"экспозиция","макет","стенд","автостенд","авто стенд","выставочное пространство","выставочные стенды","модульные выставочные стенды","3Д конструкция","3D конструкция"},)),P220="Экспонирование"),
"нестандартный",
ISNUMBER(MATCH($Q220,{"скроллер","призматрон"},)),
"динамический",
$P220="Видео",
"цифровой",
OR($P220="Пресса",$P220="Щит",$P220="POSm",$P220="Подвес",$P220="Брендирование/оклейка"),
"статический"),"")</f>
        <v/>
      </c>
      <c r="S220" s="59" t="n"/>
      <c r="T220" s="60" t="n"/>
      <c r="U220" s="60" t="n"/>
      <c r="V220" s="60">
        <f>
IF(P220="Видео",
"цифровой постер/ролик",
IF(ISNUMBER(MATCH(Q220,{"короб световой","короб световой | лайтбокс","короб световой | кристалайт","лайтбокс","лайт бокс","кристалайт","LB","lightbox"},)),
"бэклит",
IF(P220="Брендирование/оклейка",
"перфарированная пленка/самоклейка",
IF(P220="Экспонирование",
"под запрос",
IF(P220="Подвес",
"баннер/ткань",
"")))))</f>
        <v/>
      </c>
      <c r="W220" s="59" t="n"/>
      <c r="X220" s="59" t="n"/>
      <c r="Y220" s="59" t="n"/>
      <c r="Z220" s="61" t="n"/>
      <c r="AA220" s="61" t="n"/>
      <c r="AB220" s="61">
        <f>IF(BL220&gt;0,Z220,0)</f>
        <v/>
      </c>
      <c r="AC220" s="59" t="n"/>
      <c r="AD220" s="59" t="n"/>
      <c r="AE220" s="59" t="n"/>
      <c r="AF220" s="59" t="n"/>
      <c r="AG220" s="59" t="n"/>
      <c r="AH220" s="59" t="n"/>
      <c r="AI220" s="59" t="n"/>
      <c r="AJ220" s="59" t="n"/>
      <c r="AK220" s="59" t="n"/>
      <c r="AL220" s="62">
        <f>IFERROR(IF(OR(R220="статический",R220="динамический",R220="нестандартный",R220="",R220=""),"-",IF(AND(AH220="-",AI220="-"),"-",AK220*3600/AH220*AI220)),"-")</f>
        <v/>
      </c>
      <c r="AM220" s="62">
        <f>IFERROR(IF(OR(R220="статический",R220="динамический",R220="",R220="", R220="BTL",R220="нестандартный"),"-",AG220*AI220*AL220/60),"-")</f>
        <v/>
      </c>
      <c r="AN220" s="63">
        <f>IFERROR(IF(AH220="","-",AG220*AI220/AH220),"-")</f>
        <v/>
      </c>
      <c r="AO220" s="59">
        <f>IFERROR(IF(OR($R220="статический",$R220="динамический",$R220="",$R220="",$R220="BTL",$R220="нестандартный"),"-",$AL220*$AY220),"-")</f>
        <v/>
      </c>
      <c r="AP220" s="62">
        <f>IFERROR(IF(OR($R220="статический",$R220="динамический",$R220="",$R220="",$R220="BTL",$R220="нестандартный"),"-",$AM220*AY220),"-")</f>
        <v/>
      </c>
      <c r="AQ220" s="64" t="n"/>
      <c r="AR220" s="61" t="n"/>
      <c r="AS220" s="61" t="n"/>
      <c r="AT220" s="61" t="n"/>
      <c r="AU220" s="65" t="n"/>
      <c r="AV220" s="124">
        <f>IFERROR(DR220/AT220*1000,"n/a")</f>
        <v/>
      </c>
      <c r="AW220" s="67" t="n"/>
      <c r="AX220" s="67" t="n"/>
      <c r="AY220" s="43">
        <f>IFERROR(IF(OR($AW220="",$AX220=""),"",_xlfn.DAYS($AX220+1,$AW220)),"")</f>
        <v/>
      </c>
      <c r="AZ220" s="68">
        <f t="array" ref="AZ220">
_xlfn.LET(_xlpm.COEFF,
IF($AW220+$AX220=0,0,IF(MAX(MIN($AX220,EOMONTH(AZ$15,0))-MAX($AW220,AZ$15)+1,)&gt;0,1,0)),
_xlfn.IFS(
$ES220="LisChannel",
_xlpm.COEFF*
INDEX({1;1;1.2;1.2;1;1;1;1;1.2;1.2;1.2;1.2},
MATCH(MONTH(AZ$15),
{1,2,3,4,5,6,7,8,9,10,11,12})),
CONCATENATE($ES220," ",$L220)="RussOutdoor метро",
_xlpm.COEFF*
INDEX({0.8;0.9;1.1;1.1;1;1;1;1;1.1;1.1;1.1;1.1},
MATCH(MONTH(AZ$15),
{1,2,3,4,5,6,7,8,9,10,11,12})),
$ES220&lt;&gt;"LisChannel",
_xlpm.COEFF,
$ES220&lt;&gt;"RussOutdoor",
_xlpm.COEFF))</f>
        <v/>
      </c>
      <c r="BA220" s="68">
        <f t="array" ref="BA220">
_xlfn.LET(_xlpm.COEFF,
IF($AW220+$AX220=0,0,IF(MAX(MIN($AX220,EOMONTH(BA$15,0))-MAX($AW220,BA$15)+1,)&gt;0,1,0)),
_xlfn.IFS(
$ES220="LisChannel",
_xlpm.COEFF*
INDEX({1;1;1.2;1.2;1;1;1;1;1.2;1.2;1.2;1.2},
MATCH(MONTH(BA$15),
{1,2,3,4,5,6,7,8,9,10,11,12})),
CONCATENATE($ES220," ",$L220)="RussOutdoor метро",
_xlpm.COEFF*
INDEX({0.8;0.9;1.1;1.1;1;1;1;1;1.1;1.1;1.1;1.1},
MATCH(MONTH(BA$15),
{1,2,3,4,5,6,7,8,9,10,11,12})),
$ES220&lt;&gt;"LisChannel",
_xlpm.COEFF,
$ES220&lt;&gt;"RussOutdoor",
_xlpm.COEFF))</f>
        <v/>
      </c>
      <c r="BB220" s="68">
        <f t="array" ref="BB220">
_xlfn.LET(_xlpm.COEFF,
IF($AW220+$AX220=0,0,IF(MAX(MIN($AX220,EOMONTH(BB$15,0))-MAX($AW220,BB$15)+1,)&gt;0,1,0)),
_xlfn.IFS(
$ES220="LisChannel",
_xlpm.COEFF*
INDEX({1;1;1.2;1.2;1;1;1;1;1.2;1.2;1.2;1.2},
MATCH(MONTH(BB$15),
{1,2,3,4,5,6,7,8,9,10,11,12})),
CONCATENATE($ES220," ",$L220)="RussOutdoor метро",
_xlpm.COEFF*
INDEX({0.8;0.9;1.1;1.1;1;1;1;1;1.1;1.1;1.1;1.1},
MATCH(MONTH(BB$15),
{1,2,3,4,5,6,7,8,9,10,11,12})),
$ES220&lt;&gt;"LisChannel",
_xlpm.COEFF,
$ES220&lt;&gt;"RussOutdoor",
_xlpm.COEFF))</f>
        <v/>
      </c>
      <c r="BC220" s="68">
        <f t="array" ref="BC220">
_xlfn.LET(_xlpm.COEFF,
IF($AW220+$AX220=0,0,IF(MAX(MIN($AX220,EOMONTH(BC$15,0))-MAX($AW220,BC$15)+1,)&gt;0,1,0)),
_xlfn.IFS(
$ES220="LisChannel",
_xlpm.COEFF*
INDEX({1;1;1.2;1.2;1;1;1;1;1.2;1.2;1.2;1.2},
MATCH(MONTH(BC$15),
{1,2,3,4,5,6,7,8,9,10,11,12})),
CONCATENATE($ES220," ",$L220)="RussOutdoor метро",
_xlpm.COEFF*
INDEX({0.8;0.9;1.1;1.1;1;1;1;1;1.1;1.1;1.1;1.1},
MATCH(MONTH(BC$15),
{1,2,3,4,5,6,7,8,9,10,11,12})),
$ES220&lt;&gt;"LisChannel",
_xlpm.COEFF,
$ES220&lt;&gt;"RussOutdoor",
_xlpm.COEFF))</f>
        <v/>
      </c>
      <c r="BD220" s="68">
        <f t="array" ref="BD220">
_xlfn.LET(_xlpm.COEFF,
IF($AW220+$AX220=0,0,IF(MAX(MIN($AX220,EOMONTH(BD$15,0))-MAX($AW220,BD$15)+1,)&gt;0,1,0)),
_xlfn.IFS(
$ES220="LisChannel",
_xlpm.COEFF*
INDEX({1;1;1.2;1.2;1;1;1;1;1.2;1.2;1.2;1.2},
MATCH(MONTH(BD$15),
{1,2,3,4,5,6,7,8,9,10,11,12})),
CONCATENATE($ES220," ",$L220)="RussOutdoor метро",
_xlpm.COEFF*
INDEX({0.8;0.9;1.1;1.1;1;1;1;1;1.1;1.1;1.1;1.1},
MATCH(MONTH(BD$15),
{1,2,3,4,5,6,7,8,9,10,11,12})),
$ES220&lt;&gt;"LisChannel",
_xlpm.COEFF,
$ES220&lt;&gt;"RussOutdoor",
_xlpm.COEFF))</f>
        <v/>
      </c>
      <c r="BE220" s="68">
        <f t="array" ref="BE220">
_xlfn.LET(_xlpm.COEFF,
IF($AW220+$AX220=0,0,IF(MAX(MIN($AX220,EOMONTH(BE$15,0))-MAX($AW220,BE$15)+1,)&gt;0,1,0)),
_xlfn.IFS(
$ES220="LisChannel",
_xlpm.COEFF*
INDEX({1;1;1.2;1.2;1;1;1;1;1.2;1.2;1.2;1.2},
MATCH(MONTH(BE$15),
{1,2,3,4,5,6,7,8,9,10,11,12})),
CONCATENATE($ES220," ",$L220)="RussOutdoor метро",
_xlpm.COEFF*
INDEX({0.8;0.9;1.1;1.1;1;1;1;1;1.1;1.1;1.1;1.1},
MATCH(MONTH(BE$15),
{1,2,3,4,5,6,7,8,9,10,11,12})),
$ES220&lt;&gt;"LisChannel",
_xlpm.COEFF,
$ES220&lt;&gt;"RussOutdoor",
_xlpm.COEFF))</f>
        <v/>
      </c>
      <c r="BF220" s="68">
        <f t="array" ref="BF220">
_xlfn.LET(_xlpm.COEFF,
IF($AW220+$AX220=0,0,IF(MAX(MIN($AX220,EOMONTH(BF$15,0))-MAX($AW220,BF$15)+1,)&gt;0,1,0)),
_xlfn.IFS(
$ES220="LisChannel",
_xlpm.COEFF*
INDEX({1;1;1.2;1.2;1;1;1;1;1.2;1.2;1.2;1.2},
MATCH(MONTH(BF$15),
{1,2,3,4,5,6,7,8,9,10,11,12})),
CONCATENATE($ES220," ",$L220)="RussOutdoor метро",
_xlpm.COEFF*
INDEX({0.8;0.9;1.1;1.1;1;1;1;1;1.1;1.1;1.1;1.1},
MATCH(MONTH(BF$15),
{1,2,3,4,5,6,7,8,9,10,11,12})),
$ES220&lt;&gt;"LisChannel",
_xlpm.COEFF,
$ES220&lt;&gt;"RussOutdoor",
_xlpm.COEFF))</f>
        <v/>
      </c>
      <c r="BG220" s="68">
        <f t="array" ref="BG220">
_xlfn.LET(_xlpm.COEFF,
IF($AW220+$AX220=0,0,IF(MAX(MIN($AX220,EOMONTH(BG$15,0))-MAX($AW220,BG$15)+1,)&gt;0,1,0)),
_xlfn.IFS(
$ES220="LisChannel",
_xlpm.COEFF*
INDEX({1;1;1.2;1.2;1;1;1;1;1.2;1.2;1.2;1.2},
MATCH(MONTH(BG$15),
{1,2,3,4,5,6,7,8,9,10,11,12})),
CONCATENATE($ES220," ",$L220)="RussOutdoor метро",
_xlpm.COEFF*
INDEX({0.8;0.9;1.1;1.1;1;1;1;1;1.1;1.1;1.1;1.1},
MATCH(MONTH(BG$15),
{1,2,3,4,5,6,7,8,9,10,11,12})),
$ES220&lt;&gt;"LisChannel",
_xlpm.COEFF,
$ES220&lt;&gt;"RussOutdoor",
_xlpm.COEFF))</f>
        <v/>
      </c>
      <c r="BH220" s="68">
        <f t="array" ref="BH220">
_xlfn.LET(_xlpm.COEFF,
IF($AW220+$AX220=0,0,IF(MAX(MIN($AX220,EOMONTH(BH$15,0))-MAX($AW220,BH$15)+1,)&gt;0,1,0)),
_xlfn.IFS(
$ES220="LisChannel",
_xlpm.COEFF*
INDEX({1;1;1.2;1.2;1;1;1;1;1.2;1.2;1.2;1.2},
MATCH(MONTH(BH$15),
{1,2,3,4,5,6,7,8,9,10,11,12})),
CONCATENATE($ES220," ",$L220)="RussOutdoor метро",
_xlpm.COEFF*
INDEX({0.8;0.9;1.1;1.1;1;1;1;1;1.1;1.1;1.1;1.1},
MATCH(MONTH(BH$15),
{1,2,3,4,5,6,7,8,9,10,11,12})),
$ES220&lt;&gt;"LisChannel",
_xlpm.COEFF,
$ES220&lt;&gt;"RussOutdoor",
_xlpm.COEFF))</f>
        <v/>
      </c>
      <c r="BI220" s="68">
        <f t="array" ref="BI220">
_xlfn.LET(_xlpm.COEFF,
IF($AW220+$AX220=0,0,IF(MAX(MIN($AX220,EOMONTH(BI$15,0))-MAX($AW220,BI$15)+1,)&gt;0,1,0)),
_xlfn.IFS(
$ES220="LisChannel",
_xlpm.COEFF*
INDEX({1;1;1.2;1.2;1;1;1;1;1.2;1.2;1.2;1.2},
MATCH(MONTH(BI$15),
{1,2,3,4,5,6,7,8,9,10,11,12})),
CONCATENATE($ES220," ",$L220)="RussOutdoor метро",
_xlpm.COEFF*
INDEX({0.8;0.9;1.1;1.1;1;1;1;1;1.1;1.1;1.1;1.1},
MATCH(MONTH(BI$15),
{1,2,3,4,5,6,7,8,9,10,11,12})),
$ES220&lt;&gt;"LisChannel",
_xlpm.COEFF,
$ES220&lt;&gt;"RussOutdoor",
_xlpm.COEFF))</f>
        <v/>
      </c>
      <c r="BJ220" s="68">
        <f t="array" ref="BJ220">
_xlfn.LET(_xlpm.COEFF,
IF($AW220+$AX220=0,0,IF(MAX(MIN($AX220,EOMONTH(BJ$15,0))-MAX($AW220,BJ$15)+1,)&gt;0,1,0)),
_xlfn.IFS(
$ES220="LisChannel",
_xlpm.COEFF*
INDEX({1;1;1.2;1.2;1;1;1;1;1.2;1.2;1.2;1.2},
MATCH(MONTH(BJ$15),
{1,2,3,4,5,6,7,8,9,10,11,12})),
CONCATENATE($ES220," ",$L220)="RussOutdoor метро",
_xlpm.COEFF*
INDEX({0.8;0.9;1.1;1.1;1;1;1;1;1.1;1.1;1.1;1.1},
MATCH(MONTH(BJ$15),
{1,2,3,4,5,6,7,8,9,10,11,12})),
$ES220&lt;&gt;"LisChannel",
_xlpm.COEFF,
$ES220&lt;&gt;"RussOutdoor",
_xlpm.COEFF))</f>
        <v/>
      </c>
      <c r="BK220" s="68">
        <f t="array" ref="BK220">
_xlfn.LET(_xlpm.COEFF,
IF($AW220+$AX220=0,0,IF(MAX(MIN($AX220,EOMONTH(BK$15,0))-MAX($AW220,BK$15)+1,)&gt;0,1,0)),
_xlfn.IFS(
$ES220="LisChannel",
_xlpm.COEFF*
INDEX({1;1;1.2;1.2;1;1;1;1;1.2;1.2;1.2;1.2},
MATCH(MONTH(BK$15),
{1,2,3,4,5,6,7,8,9,10,11,12})),
CONCATENATE($ES220," ",$L220)="RussOutdoor метро",
_xlpm.COEFF*
INDEX({0.8;0.9;1.1;1.1;1;1;1;1;1.1;1.1;1.1;1.1},
MATCH(MONTH(BK$15),
{1,2,3,4,5,6,7,8,9,10,11,12})),
$ES220&lt;&gt;"LisChannel",
_xlpm.COEFF,
$ES220&lt;&gt;"RussOutdoor",
_xlpm.COEFF))</f>
        <v/>
      </c>
      <c r="BL220" s="62">
        <f>COUNTIFS($AZ220:$BK220,"&gt;0")</f>
        <v/>
      </c>
      <c r="BM220" s="65" t="n"/>
      <c r="BN220" s="125">
        <f>$DJ220</f>
        <v/>
      </c>
      <c r="BO220" s="63">
        <f>$DQ220</f>
        <v/>
      </c>
      <c r="BP220" s="125">
        <f>
IFERROR(
IF($BL220=0,0,
$BN220*(1-$BO220)),
0)</f>
        <v/>
      </c>
      <c r="BQ220" s="125">
        <f t="array" ref="BQ220">
IFERROR(
_xlfn.IFS(
$DH220="день_1",
$BP220*$BL220/($AX220-$AW220+1)*AZ220*(DAY(EOMONTH(AZ$15,0))),
$DH220="день_2",
$BP220/30*MAX(MIN($AX220,EOMONTH(AZ$15,0))-MAX($AW220,AZ$15)+1,),
$DH220="раб.день",
$BP220/30*(IFERROR(
_xlfn.LET(_xlpm.VD,
CHOOSE(
{1;2;3;4;5;6;7;8;9;10;11;12;13;14;15;16;17;18},
45658,45659,45660,45661,45662,45663,45664,45665,45711,45724,45778,45779,45785,45786,45820,45821,45965,46022),
_xlfn.LET(_xlpm.DD,
MAX(MIN($AX220,EOMONTH(AZ$15,0))-MAX($AW220,AZ$15),),
_xlfn.IFS(
AND(MONTH($AW220)=MONTH(AZ$15),MONTH($AX220)&lt;&gt;MONTH(AZ$15)),
NETWORKDAYS.INTL($AW220,$AW220+_xlpm.DD,1,_xlpm.VD),
AND(MONTH($AW220)&lt;&gt;MONTH(AZ$15),MONTH($AX220)=MONTH(AZ$15)),
NETWORKDAYS.INTL(($AX220)-_xlpm.DD,$AX220,1,_xlpm.VD),
AND(MONTH($AW220)&lt;MONTH(AZ$15),MONTH($AX220)&gt;MONTH(AZ$15)),
NETWORKDAYS.INTL((EOMONTH(AZ$15-1,1))-_xlpm.DD,EOMONTH(AZ$15-1,1),1,_xlpm.VD),
AND(MONTH($AW220)=MONTH(AZ$15),MONTH($AX220)=MONTH(AZ$15)),
NETWORKDAYS.INTL($AW220,$AX220,1,_xlpm.VD)))),0)),
$DH220="месяц",
$BP220*AZ220,
$DH220="неделя",
$BP220*AZ220/7*(ROUNDUP((DAY(EOMONTH(AZ$15,0)))/4,0))),
0)</f>
        <v/>
      </c>
      <c r="BR220" s="125">
        <f t="array" ref="BR220">
IFERROR(
_xlfn.IFS(
$DH220="день_1",
$BP220*$BL220/($AX220-$AW220+1)*BA220*(DAY(EOMONTH(BA$15,0))),
$DH220="день_2",
$BP220/30*MAX(MIN($AX220,EOMONTH(BA$15,0))-MAX($AW220,BA$15)+1,),
$DH220="раб.день",
$BP220/30*(IFERROR(
_xlfn.LET(_xlpm.VD,
CHOOSE(
{1;2;3;4;5;6;7;8;9;10;11;12;13;14;15;16;17;18},
45658,45659,45660,45661,45662,45663,45664,45665,45711,45724,45778,45779,45785,45786,45820,45821,45965,46022),
_xlfn.LET(_xlpm.DD,
MAX(MIN($AX220,EOMONTH(BA$15,0))-MAX($AW220,BA$15),),
_xlfn.IFS(
AND(MONTH($AW220)=MONTH(BA$15),MONTH($AX220)&lt;&gt;MONTH(BA$15)),
NETWORKDAYS.INTL($AW220,$AW220+_xlpm.DD,1,_xlpm.VD),
AND(MONTH($AW220)&lt;&gt;MONTH(BA$15),MONTH($AX220)=MONTH(BA$15)),
NETWORKDAYS.INTL(($AX220)-_xlpm.DD,$AX220,1,_xlpm.VD),
AND(MONTH($AW220)&lt;MONTH(BA$15),MONTH($AX220)&gt;MONTH(BA$15)),
NETWORKDAYS.INTL((EOMONTH(BA$15-1,1))-_xlpm.DD,EOMONTH(BA$15-1,1),1,_xlpm.VD),
AND(MONTH($AW220)=MONTH(BA$15),MONTH($AX220)=MONTH(BA$15)),
NETWORKDAYS.INTL($AW220,$AX220,1,_xlpm.VD)))),0)),
$DH220="месяц",
$BP220*BA220,
$DH220="неделя",
$BP220*BA220/7*(ROUNDUP((DAY(EOMONTH(BA$15,0)))/4,0))),
0)</f>
        <v/>
      </c>
      <c r="BS220" s="125">
        <f t="array" ref="BS220">
IFERROR(
_xlfn.IFS(
$DH220="день_1",
$BP220*$BL220/($AX220-$AW220+1)*BB220*(DAY(EOMONTH(BB$15,0))),
$DH220="день_2",
$BP220/30*MAX(MIN($AX220,EOMONTH(BB$15,0))-MAX($AW220,BB$15)+1,),
$DH220="раб.день",
$BP220/30*(IFERROR(
_xlfn.LET(_xlpm.VD,
CHOOSE(
{1;2;3;4;5;6;7;8;9;10;11;12;13;14;15;16;17;18},
45658,45659,45660,45661,45662,45663,45664,45665,45711,45724,45778,45779,45785,45786,45820,45821,45965,46022),
_xlfn.LET(_xlpm.DD,
MAX(MIN($AX220,EOMONTH(BB$15,0))-MAX($AW220,BB$15),),
_xlfn.IFS(
AND(MONTH($AW220)=MONTH(BB$15),MONTH($AX220)&lt;&gt;MONTH(BB$15)),
NETWORKDAYS.INTL($AW220,$AW220+_xlpm.DD,1,_xlpm.VD),
AND(MONTH($AW220)&lt;&gt;MONTH(BB$15),MONTH($AX220)=MONTH(BB$15)),
NETWORKDAYS.INTL(($AX220)-_xlpm.DD,$AX220,1,_xlpm.VD),
AND(MONTH($AW220)&lt;MONTH(BB$15),MONTH($AX220)&gt;MONTH(BB$15)),
NETWORKDAYS.INTL((EOMONTH(BB$15-1,1))-_xlpm.DD,EOMONTH(BB$15-1,1),1,_xlpm.VD),
AND(MONTH($AW220)=MONTH(BB$15),MONTH($AX220)=MONTH(BB$15)),
NETWORKDAYS.INTL($AW220,$AX220,1,_xlpm.VD)))),0)),
$DH220="месяц",
$BP220*BB220,
$DH220="неделя",
$BP220*BB220/7*(ROUNDUP((DAY(EOMONTH(BB$15,0)))/4,0))),
0)</f>
        <v/>
      </c>
      <c r="BT220" s="125">
        <f t="array" ref="BT220">
IFERROR(
_xlfn.IFS(
$DH220="день_1",
$BP220*$BL220/($AX220-$AW220+1)*BC220*(DAY(EOMONTH(BC$15,0))),
$DH220="день_2",
$BP220/30*MAX(MIN($AX220,EOMONTH(BC$15,0))-MAX($AW220,BC$15)+1,),
$DH220="раб.день",
$BP220/30*(IFERROR(
_xlfn.LET(_xlpm.VD,
CHOOSE(
{1;2;3;4;5;6;7;8;9;10;11;12;13;14;15;16;17;18},
45658,45659,45660,45661,45662,45663,45664,45665,45711,45724,45778,45779,45785,45786,45820,45821,45965,46022),
_xlfn.LET(_xlpm.DD,
MAX(MIN($AX220,EOMONTH(BC$15,0))-MAX($AW220,BC$15),),
_xlfn.IFS(
AND(MONTH($AW220)=MONTH(BC$15),MONTH($AX220)&lt;&gt;MONTH(BC$15)),
NETWORKDAYS.INTL($AW220,$AW220+_xlpm.DD,1,_xlpm.VD),
AND(MONTH($AW220)&lt;&gt;MONTH(BC$15),MONTH($AX220)=MONTH(BC$15)),
NETWORKDAYS.INTL(($AX220)-_xlpm.DD,$AX220,1,_xlpm.VD),
AND(MONTH($AW220)&lt;MONTH(BC$15),MONTH($AX220)&gt;MONTH(BC$15)),
NETWORKDAYS.INTL((EOMONTH(BC$15-1,1))-_xlpm.DD,EOMONTH(BC$15-1,1),1,_xlpm.VD),
AND(MONTH($AW220)=MONTH(BC$15),MONTH($AX220)=MONTH(BC$15)),
NETWORKDAYS.INTL($AW220,$AX220,1,_xlpm.VD)))),0)),
$DH220="месяц",
$BP220*BC220,
$DH220="неделя",
$BP220*BC220/7*(ROUNDUP((DAY(EOMONTH(BC$15,0)))/4,0))),
0)</f>
        <v/>
      </c>
      <c r="BU220" s="125">
        <f t="array" ref="BU220">
IFERROR(
_xlfn.IFS(
$DH220="день_1",
$BP220*$BL220/($AX220-$AW220+1)*BD220*(DAY(EOMONTH(BD$15,0))),
$DH220="день_2",
$BP220/30*MAX(MIN($AX220,EOMONTH(BD$15,0))-MAX($AW220,BD$15)+1,),
$DH220="раб.день",
$BP220/30*(IFERROR(
_xlfn.LET(_xlpm.VD,
CHOOSE(
{1;2;3;4;5;6;7;8;9;10;11;12;13;14;15;16;17;18},
45658,45659,45660,45661,45662,45663,45664,45665,45711,45724,45778,45779,45785,45786,45820,45821,45965,46022),
_xlfn.LET(_xlpm.DD,
MAX(MIN($AX220,EOMONTH(BD$15,0))-MAX($AW220,BD$15),),
_xlfn.IFS(
AND(MONTH($AW220)=MONTH(BD$15),MONTH($AX220)&lt;&gt;MONTH(BD$15)),
NETWORKDAYS.INTL($AW220,$AW220+_xlpm.DD,1,_xlpm.VD),
AND(MONTH($AW220)&lt;&gt;MONTH(BD$15),MONTH($AX220)=MONTH(BD$15)),
NETWORKDAYS.INTL(($AX220)-_xlpm.DD,$AX220,1,_xlpm.VD),
AND(MONTH($AW220)&lt;MONTH(BD$15),MONTH($AX220)&gt;MONTH(BD$15)),
NETWORKDAYS.INTL((EOMONTH(BD$15-1,1))-_xlpm.DD,EOMONTH(BD$15-1,1),1,_xlpm.VD),
AND(MONTH($AW220)=MONTH(BD$15),MONTH($AX220)=MONTH(BD$15)),
NETWORKDAYS.INTL($AW220,$AX220,1,_xlpm.VD)))),0)),
$DH220="месяц",
$BP220*BD220,
$DH220="неделя",
$BP220*BD220/7*(ROUNDUP((DAY(EOMONTH(BD$15,0)))/4,0))),
0)</f>
        <v/>
      </c>
      <c r="BV220" s="125">
        <f t="array" ref="BV220">
IFERROR(
_xlfn.IFS(
$DH220="день_1",
$BP220*$BL220/($AX220-$AW220+1)*BE220*(DAY(EOMONTH(BE$15,0))),
$DH220="день_2",
$BP220/30*MAX(MIN($AX220,EOMONTH(BE$15,0))-MAX($AW220,BE$15)+1,),
$DH220="раб.день",
$BP220/30*(IFERROR(
_xlfn.LET(_xlpm.VD,
CHOOSE(
{1;2;3;4;5;6;7;8;9;10;11;12;13;14;15;16;17;18},
45658,45659,45660,45661,45662,45663,45664,45665,45711,45724,45778,45779,45785,45786,45820,45821,45965,46022),
_xlfn.LET(_xlpm.DD,
MAX(MIN($AX220,EOMONTH(BE$15,0))-MAX($AW220,BE$15),),
_xlfn.IFS(
AND(MONTH($AW220)=MONTH(BE$15),MONTH($AX220)&lt;&gt;MONTH(BE$15)),
NETWORKDAYS.INTL($AW220,$AW220+_xlpm.DD,1,_xlpm.VD),
AND(MONTH($AW220)&lt;&gt;MONTH(BE$15),MONTH($AX220)=MONTH(BE$15)),
NETWORKDAYS.INTL(($AX220)-_xlpm.DD,$AX220,1,_xlpm.VD),
AND(MONTH($AW220)&lt;MONTH(BE$15),MONTH($AX220)&gt;MONTH(BE$15)),
NETWORKDAYS.INTL((EOMONTH(BE$15-1,1))-_xlpm.DD,EOMONTH(BE$15-1,1),1,_xlpm.VD),
AND(MONTH($AW220)=MONTH(BE$15),MONTH($AX220)=MONTH(BE$15)),
NETWORKDAYS.INTL($AW220,$AX220,1,_xlpm.VD)))),0)),
$DH220="месяц",
$BP220*BE220,
$DH220="неделя",
$BP220*BE220/7*(ROUNDUP((DAY(EOMONTH(BE$15,0)))/4,0))),
0)</f>
        <v/>
      </c>
      <c r="BW220" s="125">
        <f t="array" ref="BW220">
IFERROR(
_xlfn.IFS(
$DH220="день_1",
$BP220*$BL220/($AX220-$AW220+1)*BF220*(DAY(EOMONTH(BF$15,0))),
$DH220="день_2",
$BP220/30*MAX(MIN($AX220,EOMONTH(BF$15,0))-MAX($AW220,BF$15)+1,),
$DH220="раб.день",
$BP220/30*(IFERROR(
_xlfn.LET(_xlpm.VD,
CHOOSE(
{1;2;3;4;5;6;7;8;9;10;11;12;13;14;15;16;17;18},
45658,45659,45660,45661,45662,45663,45664,45665,45711,45724,45778,45779,45785,45786,45820,45821,45965,46022),
_xlfn.LET(_xlpm.DD,
MAX(MIN($AX220,EOMONTH(BF$15,0))-MAX($AW220,BF$15),),
_xlfn.IFS(
AND(MONTH($AW220)=MONTH(BF$15),MONTH($AX220)&lt;&gt;MONTH(BF$15)),
NETWORKDAYS.INTL($AW220,$AW220+_xlpm.DD,1,_xlpm.VD),
AND(MONTH($AW220)&lt;&gt;MONTH(BF$15),MONTH($AX220)=MONTH(BF$15)),
NETWORKDAYS.INTL(($AX220)-_xlpm.DD,$AX220,1,_xlpm.VD),
AND(MONTH($AW220)&lt;MONTH(BF$15),MONTH($AX220)&gt;MONTH(BF$15)),
NETWORKDAYS.INTL((EOMONTH(BF$15-1,1))-_xlpm.DD,EOMONTH(BF$15-1,1),1,_xlpm.VD),
AND(MONTH($AW220)=MONTH(BF$15),MONTH($AX220)=MONTH(BF$15)),
NETWORKDAYS.INTL($AW220,$AX220,1,_xlpm.VD)))),0)),
$DH220="месяц",
$BP220*BF220,
$DH220="неделя",
$BP220*BF220/7*(ROUNDUP((DAY(EOMONTH(BF$15,0)))/4,0))),
0)</f>
        <v/>
      </c>
      <c r="BX220" s="125">
        <f t="array" ref="BX220">
IFERROR(
_xlfn.IFS(
$DH220="день_1",
$BP220*$BL220/($AX220-$AW220+1)*BG220*(DAY(EOMONTH(BG$15,0))),
$DH220="день_2",
$BP220/30*MAX(MIN($AX220,EOMONTH(BG$15,0))-MAX($AW220,BG$15)+1,),
$DH220="раб.день",
$BP220/30*(IFERROR(
_xlfn.LET(_xlpm.VD,
CHOOSE(
{1;2;3;4;5;6;7;8;9;10;11;12;13;14;15;16;17;18},
45658,45659,45660,45661,45662,45663,45664,45665,45711,45724,45778,45779,45785,45786,45820,45821,45965,46022),
_xlfn.LET(_xlpm.DD,
MAX(MIN($AX220,EOMONTH(BG$15,0))-MAX($AW220,BG$15),),
_xlfn.IFS(
AND(MONTH($AW220)=MONTH(BG$15),MONTH($AX220)&lt;&gt;MONTH(BG$15)),
NETWORKDAYS.INTL($AW220,$AW220+_xlpm.DD,1,_xlpm.VD),
AND(MONTH($AW220)&lt;&gt;MONTH(BG$15),MONTH($AX220)=MONTH(BG$15)),
NETWORKDAYS.INTL(($AX220)-_xlpm.DD,$AX220,1,_xlpm.VD),
AND(MONTH($AW220)&lt;MONTH(BG$15),MONTH($AX220)&gt;MONTH(BG$15)),
NETWORKDAYS.INTL((EOMONTH(BG$15-1,1))-_xlpm.DD,EOMONTH(BG$15-1,1),1,_xlpm.VD),
AND(MONTH($AW220)=MONTH(BG$15),MONTH($AX220)=MONTH(BG$15)),
NETWORKDAYS.INTL($AW220,$AX220,1,_xlpm.VD)))),0)),
$DH220="месяц",
$BP220*BG220,
$DH220="неделя",
$BP220*BG220/7*(ROUNDUP((DAY(EOMONTH(BG$15,0)))/4,0))),
0)</f>
        <v/>
      </c>
      <c r="BY220" s="125">
        <f t="array" ref="BY220">
IFERROR(
_xlfn.IFS(
$DH220="день_1",
$BP220*$BL220/($AX220-$AW220+1)*BH220*(DAY(EOMONTH(BH$15,0))),
$DH220="день_2",
$BP220/30*MAX(MIN($AX220,EOMONTH(BH$15,0))-MAX($AW220,BH$15)+1,),
$DH220="раб.день",
$BP220/30*(IFERROR(
_xlfn.LET(_xlpm.VD,
CHOOSE(
{1;2;3;4;5;6;7;8;9;10;11;12;13;14;15;16;17;18},
45658,45659,45660,45661,45662,45663,45664,45665,45711,45724,45778,45779,45785,45786,45820,45821,45965,46022),
_xlfn.LET(_xlpm.DD,
MAX(MIN($AX220,EOMONTH(BH$15,0))-MAX($AW220,BH$15),),
_xlfn.IFS(
AND(MONTH($AW220)=MONTH(BH$15),MONTH($AX220)&lt;&gt;MONTH(BH$15)),
NETWORKDAYS.INTL($AW220,$AW220+_xlpm.DD,1,_xlpm.VD),
AND(MONTH($AW220)&lt;&gt;MONTH(BH$15),MONTH($AX220)=MONTH(BH$15)),
NETWORKDAYS.INTL(($AX220)-_xlpm.DD,$AX220,1,_xlpm.VD),
AND(MONTH($AW220)&lt;MONTH(BH$15),MONTH($AX220)&gt;MONTH(BH$15)),
NETWORKDAYS.INTL((EOMONTH(BH$15-1,1))-_xlpm.DD,EOMONTH(BH$15-1,1),1,_xlpm.VD),
AND(MONTH($AW220)=MONTH(BH$15),MONTH($AX220)=MONTH(BH$15)),
NETWORKDAYS.INTL($AW220,$AX220,1,_xlpm.VD)))),0)),
$DH220="месяц",
$BP220*BH220,
$DH220="неделя",
$BP220*BH220/7*(ROUNDUP((DAY(EOMONTH(BH$15,0)))/4,0))),
0)</f>
        <v/>
      </c>
      <c r="BZ220" s="125">
        <f t="array" ref="BZ220">
IFERROR(
_xlfn.IFS(
$DH220="день_1",
$BP220*$BL220/($AX220-$AW220+1)*BI220*(DAY(EOMONTH(BI$15,0))),
$DH220="день_2",
$BP220/30*MAX(MIN($AX220,EOMONTH(BI$15,0))-MAX($AW220,BI$15)+1,),
$DH220="раб.день",
$BP220/30*(IFERROR(
_xlfn.LET(_xlpm.VD,
CHOOSE(
{1;2;3;4;5;6;7;8;9;10;11;12;13;14;15;16;17;18},
45658,45659,45660,45661,45662,45663,45664,45665,45711,45724,45778,45779,45785,45786,45820,45821,45965,46022),
_xlfn.LET(_xlpm.DD,
MAX(MIN($AX220,EOMONTH(BI$15,0))-MAX($AW220,BI$15),),
_xlfn.IFS(
AND(MONTH($AW220)=MONTH(BI$15),MONTH($AX220)&lt;&gt;MONTH(BI$15)),
NETWORKDAYS.INTL($AW220,$AW220+_xlpm.DD,1,_xlpm.VD),
AND(MONTH($AW220)&lt;&gt;MONTH(BI$15),MONTH($AX220)=MONTH(BI$15)),
NETWORKDAYS.INTL(($AX220)-_xlpm.DD,$AX220,1,_xlpm.VD),
AND(MONTH($AW220)&lt;MONTH(BI$15),MONTH($AX220)&gt;MONTH(BI$15)),
NETWORKDAYS.INTL((EOMONTH(BI$15-1,1))-_xlpm.DD,EOMONTH(BI$15-1,1),1,_xlpm.VD),
AND(MONTH($AW220)=MONTH(BI$15),MONTH($AX220)=MONTH(BI$15)),
NETWORKDAYS.INTL($AW220,$AX220,1,_xlpm.VD)))),0)),
$DH220="месяц",
$BP220*BI220,
$DH220="неделя",
$BP220*BI220/7*(ROUNDUP((DAY(EOMONTH(BI$15,0)))/4,0))),
0)</f>
        <v/>
      </c>
      <c r="CA220" s="125">
        <f t="array" ref="CA220">
IFERROR(
_xlfn.IFS(
$DH220="день_1",
$BP220*$BL220/($AX220-$AW220+1)*BJ220*(DAY(EOMONTH(BJ$15,0))),
$DH220="день_2",
$BP220/30*MAX(MIN($AX220,EOMONTH(BJ$15,0))-MAX($AW220,BJ$15)+1,),
$DH220="раб.день",
$BP220/30*(IFERROR(
_xlfn.LET(_xlpm.VD,
CHOOSE(
{1;2;3;4;5;6;7;8;9;10;11;12;13;14;15;16;17;18},
45658,45659,45660,45661,45662,45663,45664,45665,45711,45724,45778,45779,45785,45786,45820,45821,45965,46022),
_xlfn.LET(_xlpm.DD,
MAX(MIN($AX220,EOMONTH(BJ$15,0))-MAX($AW220,BJ$15),),
_xlfn.IFS(
AND(MONTH($AW220)=MONTH(BJ$15),MONTH($AX220)&lt;&gt;MONTH(BJ$15)),
NETWORKDAYS.INTL($AW220,$AW220+_xlpm.DD,1,_xlpm.VD),
AND(MONTH($AW220)&lt;&gt;MONTH(BJ$15),MONTH($AX220)=MONTH(BJ$15)),
NETWORKDAYS.INTL(($AX220)-_xlpm.DD,$AX220,1,_xlpm.VD),
AND(MONTH($AW220)&lt;MONTH(BJ$15),MONTH($AX220)&gt;MONTH(BJ$15)),
NETWORKDAYS.INTL((EOMONTH(BJ$15-1,1))-_xlpm.DD,EOMONTH(BJ$15-1,1),1,_xlpm.VD),
AND(MONTH($AW220)=MONTH(BJ$15),MONTH($AX220)=MONTH(BJ$15)),
NETWORKDAYS.INTL($AW220,$AX220,1,_xlpm.VD)))),0)),
$DH220="месяц",
$BP220*BJ220,
$DH220="неделя",
$BP220*BJ220/7*(ROUNDUP((DAY(EOMONTH(BJ$15,0)))/4,0))),
0)</f>
        <v/>
      </c>
      <c r="CB220" s="125">
        <f t="array" ref="CB220">
IFERROR(
_xlfn.IFS(
$DH220="день_1",
$BP220*$BL220/($AX220-$AW220+1)*BK220*(DAY(EOMONTH(BK$15,0))),
$DH220="день_2",
$BP220/30*MAX(MIN($AX220,EOMONTH(BK$15,0))-MAX($AW220,BK$15)+1,),
$DH220="раб.день",
$BP220/30*(IFERROR(
_xlfn.LET(_xlpm.VD,
CHOOSE(
{1;2;3;4;5;6;7;8;9;10;11;12;13;14;15;16;17;18},
45658,45659,45660,45661,45662,45663,45664,45665,45711,45724,45778,45779,45785,45786,45820,45821,45965,46022),
_xlfn.LET(_xlpm.DD,
MAX(MIN($AX220,EOMONTH(BK$15,0))-MAX($AW220,BK$15),),
_xlfn.IFS(
AND(MONTH($AW220)=MONTH(BK$15),MONTH($AX220)&lt;&gt;MONTH(BK$15)),
NETWORKDAYS.INTL($AW220,$AW220+_xlpm.DD,1,_xlpm.VD),
AND(MONTH($AW220)&lt;&gt;MONTH(BK$15),MONTH($AX220)=MONTH(BK$15)),
NETWORKDAYS.INTL(($AX220)-_xlpm.DD,$AX220,1,_xlpm.VD),
AND(MONTH($AW220)&lt;MONTH(BK$15),MONTH($AX220)&gt;MONTH(BK$15)),
NETWORKDAYS.INTL((EOMONTH(BK$15-1,1))-_xlpm.DD,EOMONTH(BK$15-1,1),1,_xlpm.VD),
AND(MONTH($AW220)=MONTH(BK$15),MONTH($AX220)=MONTH(BK$15)),
NETWORKDAYS.INTL($AW220,$AX220,1,_xlpm.VD)))),0)),
$DH220="месяц",
$BP220*BK220,
$DH220="неделя",
$BP220*BK220/7*(ROUNDUP((DAY(EOMONTH(BK$15,0)))/4,0))),
0)</f>
        <v/>
      </c>
      <c r="CC220" s="125">
        <f>SUM($BQ220:$CB220)</f>
        <v/>
      </c>
      <c r="CD220" s="126">
        <f>SUM($EH220:$EH220)</f>
        <v/>
      </c>
      <c r="CE220" s="126">
        <f>$CD220*$AB220</f>
        <v/>
      </c>
      <c r="CF220" s="126">
        <f>SUM($EK220:$EK220)</f>
        <v/>
      </c>
      <c r="CG220" s="126">
        <f>$CF220*$AB220</f>
        <v/>
      </c>
      <c r="CH220" s="126">
        <f>SUM($CC220,$CE220,$CG220)</f>
        <v/>
      </c>
      <c r="CI220" s="126">
        <f>$CH220*(1+$CM220)</f>
        <v/>
      </c>
      <c r="CJ220" s="127" t="n">
        <v>0</v>
      </c>
      <c r="CK220" s="126">
        <f>SUM($CH220:$CH220)*(1+$CJ220)</f>
        <v/>
      </c>
      <c r="CL220" s="126">
        <f>SUM($CH220:$CH220)*(1+$CM220)</f>
        <v/>
      </c>
      <c r="CM220" s="59" t="inlineStr">
        <is>
          <t>20%</t>
        </is>
      </c>
      <c r="CN220" s="59" t="n"/>
      <c r="CO220" s="72" t="n"/>
      <c r="CP220" s="59" t="n"/>
      <c r="CQ220" s="73" t="n"/>
      <c r="CR220" s="73" t="n"/>
      <c r="CS220" s="73" t="n"/>
      <c r="CT220" s="72" t="n"/>
      <c r="CU220" s="79" t="inlineStr">
        <is>
          <t> </t>
        </is>
      </c>
      <c r="CV220" s="60" t="n"/>
      <c r="CW220" s="60" t="n"/>
      <c r="CX220" s="60" t="n"/>
      <c r="CY220" s="127">
        <f>IFERROR(($CC220-$EE220)/($EE220/(1-$DQ220)),0)</f>
        <v/>
      </c>
      <c r="CZ220" s="127">
        <f>IFERROR(1-$EI220/($CE220),0)</f>
        <v/>
      </c>
      <c r="DA220" s="127">
        <f>IFERROR(1-$EL220/($CG220),0)</f>
        <v/>
      </c>
      <c r="DB220" s="126">
        <f>ROUND(IFERROR(($CI220/(1+$CM220)-$EN220),0),2)</f>
        <v/>
      </c>
      <c r="DC220" s="128" t="n"/>
      <c r="DD220" s="125" t="n"/>
      <c r="DE220" s="75" t="n">
        <v>0</v>
      </c>
      <c r="DF220" s="128" t="n"/>
      <c r="DG220" s="125">
        <f>IF($DC220=0,0,$DD220*($DC220*100%-$DE220*$DF220))*SUM($AB220:$AB220)</f>
        <v/>
      </c>
      <c r="DH220" s="129" t="inlineStr">
        <is>
          <t>месяц</t>
        </is>
      </c>
      <c r="DI220" s="130">
        <f t="array" ref="DI220">IFERROR(
IF($ES220="LisChannel",
(ROUND(((INDEX({174.625;153.888888888889;130.972222222222},MATCH($AI220,{2;3;4}),0))*$AG220*$AI220),2)),0),0)</f>
        <v/>
      </c>
      <c r="DJ220" s="130">
        <f>
_xlfn.LET(_xlpm.X,
IFERROR(
IF($ES220="НовиковТВ",
(_xlfn.LET(_xlpm.NTV,
_xlfn.LET(_xlpm.MIN,350000,
IF(SUMIFS($DI:$DI,$ES:$ES,"НовиковТВ")&lt;=_xlpm.MIN,
(SUMIFS($DI:$DI,$ES:$ES,"НовиковТВ")/(COUNTIFS($ES:$ES,"НовиковТВ")))*_xlpm.MIN/SUMIFS($DI:$DI,$ES:$ES,"НовиковТВ"),
DI220)),
_xlpm.NTV+$DG220/(1-(1-(_xlpm.NTV)*(1-$DL220)*(1-$DM220)*(1-$DN220)*(1-$DO220)*(1-$DP220)/_xlpm.NTV))))/(1+$EP220),
$DI220+$DG220/(1-(1-($DI220)*(1-$DL220)*(1-$DM220)*(1-$DN220)*(1-$DO220)*(1-$DP220)/$DI220))),
0),
_xlpm.X*(1+$CM220)*(1+$CW220)-_xlpm.X*(1+$CM220)+_xlpm.X)</f>
        <v/>
      </c>
      <c r="DK220" s="125" t="inlineStr">
        <is>
          <t>послед.</t>
        </is>
      </c>
      <c r="DL220" s="63" t="n">
        <v>0</v>
      </c>
      <c r="DM220" s="63" t="n">
        <v>0</v>
      </c>
      <c r="DN220" s="63" t="n">
        <v>0</v>
      </c>
      <c r="DO220" s="63" t="n">
        <v>0</v>
      </c>
      <c r="DP220" s="63" t="n">
        <v>0</v>
      </c>
      <c r="DQ220" s="63">
        <f t="array" ref="DQ220">IFERROR(_xlfn.IFS(
$DK220="послед.",1-(1-$DL220)*(1-$DM220)*(1-$DN220)*(1-$DO220)*(1-$DP220),
$DK220="сумм.",$DL220+$DM220+$DN220+$DO220+$DP220),
0)</f>
        <v/>
      </c>
      <c r="DR220" s="125">
        <f t="array" ref="DR220">
IFERROR(
_xlfn.IFS(
$BL220=0,
0,
$BL220&gt;0,
_xlfn.IFS($DK220="послед.",
$DJ220*(1-$DL220)*(1-$DM220)*(1-$DN220)*(1-$DO220)*(1-$DP220),
$DK220="сумм.",
$DJ220*(1-($DL220+$DM220+$DN220+$DO220+$DP220)))),0)</f>
        <v/>
      </c>
      <c r="DS220" s="125">
        <f t="array" ref="DS220">
IFERROR(_xlfn.IFS(
$DH220="день_1",
$DR220*$BL220/($AX220-$AW220+1)*AZ220*(DAY(EOMONTH(AZ$15,0))),
$DH220="день_2",
$DR220/30*MAX(MIN($AX220,EOMONTH(AZ$15,0))-MAX($AW220,AZ$15)+1,),
$DH220="раб.день",
$DR220/30*(IFERROR(
_xlfn.LET(_xlpm.VD,
CHOOSE(
{1;2;3;4;5;6;7;8;9;10;11;12;13;14;15;16;17;18},
45658,45659,45660,45661,45662,45663,45664,45665,45711,45724,45778,45779,45785,45786,45820,45821,45965,46022),
_xlfn.LET(_xlpm.DD,
MAX(MIN($AX220,EOMONTH(AZ$15,0))-MAX($AW220,AZ$15),),
_xlfn.IFS(
AND(MONTH($AW220)=MONTH(AZ$15),MONTH($AX220)&lt;&gt;MONTH(AZ$15)),
NETWORKDAYS.INTL($AW220,$AW220+_xlpm.DD,1,_xlpm.VD),
AND(MONTH($AW220)&lt;&gt;MONTH(AZ$15),MONTH($AX220)=MONTH(AZ$15)),
NETWORKDAYS.INTL(($AX220)-_xlpm.DD,$AX220,1,_xlpm.VD),
AND(MONTH($AW220)&lt;MONTH(AZ$15),MONTH($AX220)&gt;MONTH(AZ$15)),
NETWORKDAYS.INTL((EOMONTH(AZ$15-1,1))-_xlpm.DD,EOMONTH(AZ$15-1,1),1,_xlpm.VD),
AND(MONTH($AW220)=MONTH(AZ$15),MONTH($AX220)=MONTH(AZ$15)),
NETWORKDAYS.INTL($AW220,$AX220,1,_xlpm.VD)))),0)),
$DH220="месяц",
$DR220*AZ220,
$DH220="неделя",
$DR220*AZ220/7*(ROUNDUP((DAY(EOMONTH(AZ$15,0)))/4,0))),
0)</f>
        <v/>
      </c>
      <c r="DT220" s="125">
        <f t="array" ref="DT220">
IFERROR(_xlfn.IFS(
$DH220="день_1",
$DR220*$BL220/($AX220-$AW220+1)*BA220*(DAY(EOMONTH(BA$15,0))),
$DH220="день_2",
$DR220/30*MAX(MIN($AX220,EOMONTH(BA$15,0))-MAX($AW220,BA$15)+1,),
$DH220="раб.день",
$DR220/30*(IFERROR(
_xlfn.LET(_xlpm.VD,
CHOOSE(
{1;2;3;4;5;6;7;8;9;10;11;12;13;14;15;16;17;18},
45658,45659,45660,45661,45662,45663,45664,45665,45711,45724,45778,45779,45785,45786,45820,45821,45965,46022),
_xlfn.LET(_xlpm.DD,
MAX(MIN($AX220,EOMONTH(BA$15,0))-MAX($AW220,BA$15),),
_xlfn.IFS(
AND(MONTH($AW220)=MONTH(BA$15),MONTH($AX220)&lt;&gt;MONTH(BA$15)),
NETWORKDAYS.INTL($AW220,$AW220+_xlpm.DD,1,_xlpm.VD),
AND(MONTH($AW220)&lt;&gt;MONTH(BA$15),MONTH($AX220)=MONTH(BA$15)),
NETWORKDAYS.INTL(($AX220)-_xlpm.DD,$AX220,1,_xlpm.VD),
AND(MONTH($AW220)&lt;MONTH(BA$15),MONTH($AX220)&gt;MONTH(BA$15)),
NETWORKDAYS.INTL((EOMONTH(BA$15-1,1))-_xlpm.DD,EOMONTH(BA$15-1,1),1,_xlpm.VD),
AND(MONTH($AW220)=MONTH(BA$15),MONTH($AX220)=MONTH(BA$15)),
NETWORKDAYS.INTL($AW220,$AX220,1,_xlpm.VD)))),0)),
$DH220="месяц",
$DR220*BA220,
$DH220="неделя",
$DR220*BA220/7*(ROUNDUP((DAY(EOMONTH(BA$15,0)))/4,0))),
0)</f>
        <v/>
      </c>
      <c r="DU220" s="125">
        <f t="array" ref="DU220">
IFERROR(_xlfn.IFS(
$DH220="день_1",
$DR220*$BL220/($AX220-$AW220+1)*BB220*(DAY(EOMONTH(BB$15,0))),
$DH220="день_2",
$DR220/30*MAX(MIN($AX220,EOMONTH(BB$15,0))-MAX($AW220,BB$15)+1,),
$DH220="раб.день",
$DR220/30*(IFERROR(
_xlfn.LET(_xlpm.VD,
CHOOSE(
{1;2;3;4;5;6;7;8;9;10;11;12;13;14;15;16;17;18},
45658,45659,45660,45661,45662,45663,45664,45665,45711,45724,45778,45779,45785,45786,45820,45821,45965,46022),
_xlfn.LET(_xlpm.DD,
MAX(MIN($AX220,EOMONTH(BB$15,0))-MAX($AW220,BB$15),),
_xlfn.IFS(
AND(MONTH($AW220)=MONTH(BB$15),MONTH($AX220)&lt;&gt;MONTH(BB$15)),
NETWORKDAYS.INTL($AW220,$AW220+_xlpm.DD,1,_xlpm.VD),
AND(MONTH($AW220)&lt;&gt;MONTH(BB$15),MONTH($AX220)=MONTH(BB$15)),
NETWORKDAYS.INTL(($AX220)-_xlpm.DD,$AX220,1,_xlpm.VD),
AND(MONTH($AW220)&lt;MONTH(BB$15),MONTH($AX220)&gt;MONTH(BB$15)),
NETWORKDAYS.INTL((EOMONTH(BB$15-1,1))-_xlpm.DD,EOMONTH(BB$15-1,1),1,_xlpm.VD),
AND(MONTH($AW220)=MONTH(BB$15),MONTH($AX220)=MONTH(BB$15)),
NETWORKDAYS.INTL($AW220,$AX220,1,_xlpm.VD)))),0)),
$DH220="месяц",
$DR220*BB220,
$DH220="неделя",
$DR220*BB220/7*(ROUNDUP((DAY(EOMONTH(BB$15,0)))/4,0))),
0)</f>
        <v/>
      </c>
      <c r="DV220" s="125">
        <f t="array" ref="DV220">
IFERROR(_xlfn.IFS(
$DH220="день_1",
$DR220*$BL220/($AX220-$AW220+1)*BC220*(DAY(EOMONTH(BC$15,0))),
$DH220="день_2",
$DR220/30*MAX(MIN($AX220,EOMONTH(BC$15,0))-MAX($AW220,BC$15)+1,),
$DH220="раб.день",
$DR220/30*(IFERROR(
_xlfn.LET(_xlpm.VD,
CHOOSE(
{1;2;3;4;5;6;7;8;9;10;11;12;13;14;15;16;17;18},
45658,45659,45660,45661,45662,45663,45664,45665,45711,45724,45778,45779,45785,45786,45820,45821,45965,46022),
_xlfn.LET(_xlpm.DD,
MAX(MIN($AX220,EOMONTH(BC$15,0))-MAX($AW220,BC$15),),
_xlfn.IFS(
AND(MONTH($AW220)=MONTH(BC$15),MONTH($AX220)&lt;&gt;MONTH(BC$15)),
NETWORKDAYS.INTL($AW220,$AW220+_xlpm.DD,1,_xlpm.VD),
AND(MONTH($AW220)&lt;&gt;MONTH(BC$15),MONTH($AX220)=MONTH(BC$15)),
NETWORKDAYS.INTL(($AX220)-_xlpm.DD,$AX220,1,_xlpm.VD),
AND(MONTH($AW220)&lt;MONTH(BC$15),MONTH($AX220)&gt;MONTH(BC$15)),
NETWORKDAYS.INTL((EOMONTH(BC$15-1,1))-_xlpm.DD,EOMONTH(BC$15-1,1),1,_xlpm.VD),
AND(MONTH($AW220)=MONTH(BC$15),MONTH($AX220)=MONTH(BC$15)),
NETWORKDAYS.INTL($AW220,$AX220,1,_xlpm.VD)))),0)),
$DH220="месяц",
$DR220*BC220,
$DH220="неделя",
$DR220*BC220/7*(ROUNDUP((DAY(EOMONTH(BC$15,0)))/4,0))),
0)</f>
        <v/>
      </c>
      <c r="DW220" s="125">
        <f t="array" ref="DW220">
IFERROR(_xlfn.IFS(
$DH220="день_1",
$DR220*$BL220/($AX220-$AW220+1)*BD220*(DAY(EOMONTH(BD$15,0))),
$DH220="день_2",
$DR220/30*MAX(MIN($AX220,EOMONTH(BD$15,0))-MAX($AW220,BD$15)+1,),
$DH220="раб.день",
$DR220/30*(IFERROR(
_xlfn.LET(_xlpm.VD,
CHOOSE(
{1;2;3;4;5;6;7;8;9;10;11;12;13;14;15;16;17;18},
45658,45659,45660,45661,45662,45663,45664,45665,45711,45724,45778,45779,45785,45786,45820,45821,45965,46022),
_xlfn.LET(_xlpm.DD,
MAX(MIN($AX220,EOMONTH(BD$15,0))-MAX($AW220,BD$15),),
_xlfn.IFS(
AND(MONTH($AW220)=MONTH(BD$15),MONTH($AX220)&lt;&gt;MONTH(BD$15)),
NETWORKDAYS.INTL($AW220,$AW220+_xlpm.DD,1,_xlpm.VD),
AND(MONTH($AW220)&lt;&gt;MONTH(BD$15),MONTH($AX220)=MONTH(BD$15)),
NETWORKDAYS.INTL(($AX220)-_xlpm.DD,$AX220,1,_xlpm.VD),
AND(MONTH($AW220)&lt;MONTH(BD$15),MONTH($AX220)&gt;MONTH(BD$15)),
NETWORKDAYS.INTL((EOMONTH(BD$15-1,1))-_xlpm.DD,EOMONTH(BD$15-1,1),1,_xlpm.VD),
AND(MONTH($AW220)=MONTH(BD$15),MONTH($AX220)=MONTH(BD$15)),
NETWORKDAYS.INTL($AW220,$AX220,1,_xlpm.VD)))),0)),
$DH220="месяц",
$DR220*BD220,
$DH220="неделя",
$DR220*BD220/7*(ROUNDUP((DAY(EOMONTH(BD$15,0)))/4,0))),
0)</f>
        <v/>
      </c>
      <c r="DX220" s="125">
        <f t="array" ref="DX220">
IFERROR(_xlfn.IFS(
$DH220="день_1",
$DR220*$BL220/($AX220-$AW220+1)*BE220*(DAY(EOMONTH(BE$15,0))),
$DH220="день_2",
$DR220/30*MAX(MIN($AX220,EOMONTH(BE$15,0))-MAX($AW220,BE$15)+1,),
$DH220="раб.день",
$DR220/30*(IFERROR(
_xlfn.LET(_xlpm.VD,
CHOOSE(
{1;2;3;4;5;6;7;8;9;10;11;12;13;14;15;16;17;18},
45658,45659,45660,45661,45662,45663,45664,45665,45711,45724,45778,45779,45785,45786,45820,45821,45965,46022),
_xlfn.LET(_xlpm.DD,
MAX(MIN($AX220,EOMONTH(BE$15,0))-MAX($AW220,BE$15),),
_xlfn.IFS(
AND(MONTH($AW220)=MONTH(BE$15),MONTH($AX220)&lt;&gt;MONTH(BE$15)),
NETWORKDAYS.INTL($AW220,$AW220+_xlpm.DD,1,_xlpm.VD),
AND(MONTH($AW220)&lt;&gt;MONTH(BE$15),MONTH($AX220)=MONTH(BE$15)),
NETWORKDAYS.INTL(($AX220)-_xlpm.DD,$AX220,1,_xlpm.VD),
AND(MONTH($AW220)&lt;MONTH(BE$15),MONTH($AX220)&gt;MONTH(BE$15)),
NETWORKDAYS.INTL((EOMONTH(BE$15-1,1))-_xlpm.DD,EOMONTH(BE$15-1,1),1,_xlpm.VD),
AND(MONTH($AW220)=MONTH(BE$15),MONTH($AX220)=MONTH(BE$15)),
NETWORKDAYS.INTL($AW220,$AX220,1,_xlpm.VD)))),0)),
$DH220="месяц",
$DR220*BE220,
$DH220="неделя",
$DR220*BE220/7*(ROUNDUP((DAY(EOMONTH(BE$15,0)))/4,0))),
0)</f>
        <v/>
      </c>
      <c r="DY220" s="125">
        <f t="array" ref="DY220">
IFERROR(_xlfn.IFS(
$DH220="день_1",
$DR220*$BL220/($AX220-$AW220+1)*BF220*(DAY(EOMONTH(BF$15,0))),
$DH220="день_2",
$DR220/30*MAX(MIN($AX220,EOMONTH(BF$15,0))-MAX($AW220,BF$15)+1,),
$DH220="раб.день",
$DR220/30*(IFERROR(
_xlfn.LET(_xlpm.VD,
CHOOSE(
{1;2;3;4;5;6;7;8;9;10;11;12;13;14;15;16;17;18},
45658,45659,45660,45661,45662,45663,45664,45665,45711,45724,45778,45779,45785,45786,45820,45821,45965,46022),
_xlfn.LET(_xlpm.DD,
MAX(MIN($AX220,EOMONTH(BF$15,0))-MAX($AW220,BF$15),),
_xlfn.IFS(
AND(MONTH($AW220)=MONTH(BF$15),MONTH($AX220)&lt;&gt;MONTH(BF$15)),
NETWORKDAYS.INTL($AW220,$AW220+_xlpm.DD,1,_xlpm.VD),
AND(MONTH($AW220)&lt;&gt;MONTH(BF$15),MONTH($AX220)=MONTH(BF$15)),
NETWORKDAYS.INTL(($AX220)-_xlpm.DD,$AX220,1,_xlpm.VD),
AND(MONTH($AW220)&lt;MONTH(BF$15),MONTH($AX220)&gt;MONTH(BF$15)),
NETWORKDAYS.INTL((EOMONTH(BF$15-1,1))-_xlpm.DD,EOMONTH(BF$15-1,1),1,_xlpm.VD),
AND(MONTH($AW220)=MONTH(BF$15),MONTH($AX220)=MONTH(BF$15)),
NETWORKDAYS.INTL($AW220,$AX220,1,_xlpm.VD)))),0)),
$DH220="месяц",
$DR220*BF220,
$DH220="неделя",
$DR220*BF220/7*(ROUNDUP((DAY(EOMONTH(BF$15,0)))/4,0))),
0)</f>
        <v/>
      </c>
      <c r="DZ220" s="125">
        <f t="array" ref="DZ220">
IFERROR(_xlfn.IFS(
$DH220="день_1",
$DR220*$BL220/($AX220-$AW220+1)*BG220*(DAY(EOMONTH(BG$15,0))),
$DH220="день_2",
$DR220/30*MAX(MIN($AX220,EOMONTH(BG$15,0))-MAX($AW220,BG$15)+1,),
$DH220="раб.день",
$DR220/30*(IFERROR(
_xlfn.LET(_xlpm.VD,
CHOOSE(
{1;2;3;4;5;6;7;8;9;10;11;12;13;14;15;16;17;18},
45658,45659,45660,45661,45662,45663,45664,45665,45711,45724,45778,45779,45785,45786,45820,45821,45965,46022),
_xlfn.LET(_xlpm.DD,
MAX(MIN($AX220,EOMONTH(BG$15,0))-MAX($AW220,BG$15),),
_xlfn.IFS(
AND(MONTH($AW220)=MONTH(BG$15),MONTH($AX220)&lt;&gt;MONTH(BG$15)),
NETWORKDAYS.INTL($AW220,$AW220+_xlpm.DD,1,_xlpm.VD),
AND(MONTH($AW220)&lt;&gt;MONTH(BG$15),MONTH($AX220)=MONTH(BG$15)),
NETWORKDAYS.INTL(($AX220)-_xlpm.DD,$AX220,1,_xlpm.VD),
AND(MONTH($AW220)&lt;MONTH(BG$15),MONTH($AX220)&gt;MONTH(BG$15)),
NETWORKDAYS.INTL((EOMONTH(BG$15-1,1))-_xlpm.DD,EOMONTH(BG$15-1,1),1,_xlpm.VD),
AND(MONTH($AW220)=MONTH(BG$15),MONTH($AX220)=MONTH(BG$15)),
NETWORKDAYS.INTL($AW220,$AX220,1,_xlpm.VD)))),0)),
$DH220="месяц",
$DR220*BG220,
$DH220="неделя",
$DR220*BG220/7*(ROUNDUP((DAY(EOMONTH(BG$15,0)))/4,0))),
0)</f>
        <v/>
      </c>
      <c r="EA220" s="125">
        <f t="array" ref="EA220">
IFERROR(_xlfn.IFS(
$DH220="день_1",
$DR220*$BL220/($AX220-$AW220+1)*BH220*(DAY(EOMONTH(BH$15,0))),
$DH220="день_2",
$DR220/30*MAX(MIN($AX220,EOMONTH(BH$15,0))-MAX($AW220,BH$15)+1,),
$DH220="раб.день",
$DR220/30*(IFERROR(
_xlfn.LET(_xlpm.VD,
CHOOSE(
{1;2;3;4;5;6;7;8;9;10;11;12;13;14;15;16;17;18},
45658,45659,45660,45661,45662,45663,45664,45665,45711,45724,45778,45779,45785,45786,45820,45821,45965,46022),
_xlfn.LET(_xlpm.DD,
MAX(MIN($AX220,EOMONTH(BH$15,0))-MAX($AW220,BH$15),),
_xlfn.IFS(
AND(MONTH($AW220)=MONTH(BH$15),MONTH($AX220)&lt;&gt;MONTH(BH$15)),
NETWORKDAYS.INTL($AW220,$AW220+_xlpm.DD,1,_xlpm.VD),
AND(MONTH($AW220)&lt;&gt;MONTH(BH$15),MONTH($AX220)=MONTH(BH$15)),
NETWORKDAYS.INTL(($AX220)-_xlpm.DD,$AX220,1,_xlpm.VD),
AND(MONTH($AW220)&lt;MONTH(BH$15),MONTH($AX220)&gt;MONTH(BH$15)),
NETWORKDAYS.INTL((EOMONTH(BH$15-1,1))-_xlpm.DD,EOMONTH(BH$15-1,1),1,_xlpm.VD),
AND(MONTH($AW220)=MONTH(BH$15),MONTH($AX220)=MONTH(BH$15)),
NETWORKDAYS.INTL($AW220,$AX220,1,_xlpm.VD)))),0)),
$DH220="месяц",
$DR220*BH220,
$DH220="неделя",
$DR220*BH220/7*(ROUNDUP((DAY(EOMONTH(BH$15,0)))/4,0))),
0)</f>
        <v/>
      </c>
      <c r="EB220" s="125">
        <f t="array" ref="EB220">
IFERROR(_xlfn.IFS(
$DH220="день_1",
$DR220*$BL220/($AX220-$AW220+1)*BI220*(DAY(EOMONTH(BI$15,0))),
$DH220="день_2",
$DR220/30*MAX(MIN($AX220,EOMONTH(BI$15,0))-MAX($AW220,BI$15)+1,),
$DH220="раб.день",
$DR220/30*(IFERROR(
_xlfn.LET(_xlpm.VD,
CHOOSE(
{1;2;3;4;5;6;7;8;9;10;11;12;13;14;15;16;17;18},
45658,45659,45660,45661,45662,45663,45664,45665,45711,45724,45778,45779,45785,45786,45820,45821,45965,46022),
_xlfn.LET(_xlpm.DD,
MAX(MIN($AX220,EOMONTH(BI$15,0))-MAX($AW220,BI$15),),
_xlfn.IFS(
AND(MONTH($AW220)=MONTH(BI$15),MONTH($AX220)&lt;&gt;MONTH(BI$15)),
NETWORKDAYS.INTL($AW220,$AW220+_xlpm.DD,1,_xlpm.VD),
AND(MONTH($AW220)&lt;&gt;MONTH(BI$15),MONTH($AX220)=MONTH(BI$15)),
NETWORKDAYS.INTL(($AX220)-_xlpm.DD,$AX220,1,_xlpm.VD),
AND(MONTH($AW220)&lt;MONTH(BI$15),MONTH($AX220)&gt;MONTH(BI$15)),
NETWORKDAYS.INTL((EOMONTH(BI$15-1,1))-_xlpm.DD,EOMONTH(BI$15-1,1),1,_xlpm.VD),
AND(MONTH($AW220)=MONTH(BI$15),MONTH($AX220)=MONTH(BI$15)),
NETWORKDAYS.INTL($AW220,$AX220,1,_xlpm.VD)))),0)),
$DH220="месяц",
$DR220*BI220,
$DH220="неделя",
$DR220*BI220/7*(ROUNDUP((DAY(EOMONTH(BI$15,0)))/4,0))),
0)</f>
        <v/>
      </c>
      <c r="EC220" s="125">
        <f t="array" ref="EC220">
IFERROR(_xlfn.IFS(
$DH220="день_1",
$DR220*$BL220/($AX220-$AW220+1)*BJ220*(DAY(EOMONTH(BJ$15,0))),
$DH220="день_2",
$DR220/30*MAX(MIN($AX220,EOMONTH(BJ$15,0))-MAX($AW220,BJ$15)+1,),
$DH220="раб.день",
$DR220/30*(IFERROR(
_xlfn.LET(_xlpm.VD,
CHOOSE(
{1;2;3;4;5;6;7;8;9;10;11;12;13;14;15;16;17;18},
45658,45659,45660,45661,45662,45663,45664,45665,45711,45724,45778,45779,45785,45786,45820,45821,45965,46022),
_xlfn.LET(_xlpm.DD,
MAX(MIN($AX220,EOMONTH(BJ$15,0))-MAX($AW220,BJ$15),),
_xlfn.IFS(
AND(MONTH($AW220)=MONTH(BJ$15),MONTH($AX220)&lt;&gt;MONTH(BJ$15)),
NETWORKDAYS.INTL($AW220,$AW220+_xlpm.DD,1,_xlpm.VD),
AND(MONTH($AW220)&lt;&gt;MONTH(BJ$15),MONTH($AX220)=MONTH(BJ$15)),
NETWORKDAYS.INTL(($AX220)-_xlpm.DD,$AX220,1,_xlpm.VD),
AND(MONTH($AW220)&lt;MONTH(BJ$15),MONTH($AX220)&gt;MONTH(BJ$15)),
NETWORKDAYS.INTL((EOMONTH(BJ$15-1,1))-_xlpm.DD,EOMONTH(BJ$15-1,1),1,_xlpm.VD),
AND(MONTH($AW220)=MONTH(BJ$15),MONTH($AX220)=MONTH(BJ$15)),
NETWORKDAYS.INTL($AW220,$AX220,1,_xlpm.VD)))),0)),
$DH220="месяц",
$DR220*BJ220,
$DH220="неделя",
$DR220*BJ220/7*(ROUNDUP((DAY(EOMONTH(BJ$15,0)))/4,0))),
0)</f>
        <v/>
      </c>
      <c r="ED220" s="125">
        <f t="array" ref="ED220">
IFERROR(_xlfn.IFS(
$DH220="день_1",
$DR220*$BL220/($AX220-$AW220+1)*BK220*(DAY(EOMONTH(BK$15,0))),
$DH220="день_2",
$DR220/30*MAX(MIN($AX220,EOMONTH(BK$15,0))-MAX($AW220,BK$15)+1,),
$DH220="раб.день",
$DR220/30*(IFERROR(
_xlfn.LET(_xlpm.VD,
CHOOSE(
{1;2;3;4;5;6;7;8;9;10;11;12;13;14;15;16;17;18},
45658,45659,45660,45661,45662,45663,45664,45665,45711,45724,45778,45779,45785,45786,45820,45821,45965,46022),
_xlfn.LET(_xlpm.DD,
MAX(MIN($AX220,EOMONTH(BK$15,0))-MAX($AW220,BK$15),),
_xlfn.IFS(
AND(MONTH($AW220)=MONTH(BK$15),MONTH($AX220)&lt;&gt;MONTH(BK$15)),
NETWORKDAYS.INTL($AW220,$AW220+_xlpm.DD,1,_xlpm.VD),
AND(MONTH($AW220)&lt;&gt;MONTH(BK$15),MONTH($AX220)=MONTH(BK$15)),
NETWORKDAYS.INTL(($AX220)-_xlpm.DD,$AX220,1,_xlpm.VD),
AND(MONTH($AW220)&lt;MONTH(BK$15),MONTH($AX220)&gt;MONTH(BK$15)),
NETWORKDAYS.INTL((EOMONTH(BK$15-1,1))-_xlpm.DD,EOMONTH(BK$15-1,1),1,_xlpm.VD),
AND(MONTH($AW220)=MONTH(BK$15),MONTH($AX220)=MONTH(BK$15)),
NETWORKDAYS.INTL($AW220,$AX220,1,_xlpm.VD)))),0)),
$DH220="месяц",
$DR220*BK220,
$DH220="неделя",
$DR220*BK220/7*(ROUNDUP((DAY(EOMONTH(BK$15,0)))/4,0))),
0)</f>
        <v/>
      </c>
      <c r="EE220" s="125">
        <f>SUM($DS220,$DT220,$DU220,$DV220,$DW220,$DX220,$DY220,$DZ220,$EA220,$EB220,$EC220,$ED220)</f>
        <v/>
      </c>
      <c r="EF220" s="125">
        <f>IFERROR(ROUND($EE220*(1+$EP220),2),0)</f>
        <v/>
      </c>
      <c r="EG220" s="128" t="n">
        <v>1</v>
      </c>
      <c r="EH220" s="126" t="n">
        <v>0</v>
      </c>
      <c r="EI220" s="126">
        <f>ROUND(SUM($EH220:$EH220)*SUM($AB220:$AB220)*$EG220,2)</f>
        <v/>
      </c>
      <c r="EJ220" s="126">
        <f>ROUND($EI220*(1+$EP220),2)</f>
        <v/>
      </c>
      <c r="EK220" s="126" t="n">
        <v>0</v>
      </c>
      <c r="EL220" s="126">
        <f>ROUND(SUM($EK220:$EK220)*SUM($AB220:$AB220)*$EG220,2)</f>
        <v/>
      </c>
      <c r="EM220" s="126">
        <f>ROUND($EL220*(1+$EP220),2)</f>
        <v/>
      </c>
      <c r="EN220" s="126">
        <f>SUM($EE220,$EI220,$EL220)</f>
        <v/>
      </c>
      <c r="EO220" s="126">
        <f>SUM($EF220,$EJ220,$EM220)</f>
        <v/>
      </c>
      <c r="EP220" s="59" t="inlineStr">
        <is>
          <t>20%</t>
        </is>
      </c>
      <c r="EQ220" s="59" t="n"/>
      <c r="ER220" s="60">
        <f t="array" ref="ER220">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MATCH(ES220,
{"AMS";"RussOutdoor";"HD Outdoor";"Ingroup";"IQ";"Ledproduction";"LisChannel";"Logic";"Media-PPL";"NovikovTV | НовиковТВ";"SMA";"SOK";"КрокусТВ | CrocusTV | IndoorTV";"Сити";"ТЯК Москва"},
0)),"")</f>
        <v/>
      </c>
      <c r="ES220" s="60" t="n"/>
      <c r="ET220" s="60">
        <f t="array" ref="ET220">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MATCH(ES220,
{"AMS";"RussOutdoor";"HD Outdoor";"Ingroup";"IQ";"Ledproduction";"LisChannel";"Logic";"Media-PPL";"NovikovTV | НовиковТВ";"SMA";"SOK";"КрокусТВ | CrocusTV | IndoorTV";"Сити";"ТЯК Москва"},
0)),"")</f>
        <v/>
      </c>
      <c r="EU220" s="60" t="n"/>
      <c r="EV220" s="60" t="n"/>
      <c r="EX220" s="110">
        <f t="array" ref="EX220">
($AR220/30
+N("ТРАФИК ПЛОЩАДКИ"))*
(IFERROR(
_xlfn.LET(
_xlpm.GPR,
HLOOKUP($L220,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(MATCH($T220,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IF($Q220="цифровой",_xlpm.GPR/$AG220,_xlpm.GPR/60)),
0)
+N("DWELL TIME"))*
(IF($AB220=0,0,IF($AB220=1,0.3,IF($AB220=2,0.5,IF($AB220&gt;2,1))))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_xlfn.IFS($AC220="да",1.2,$AC220="нет",1)*
_xlfn.IFS($AD220="да",1.2,$AD220="нет",1)*
IF(R220="статический",1,1.2)*
$X220*
INDEX(
{1.2;1;1.2;1.2;1;1.2;1.2;1.2;1.2;1.2;1.2;1;1.2;1.2;1.2;1.2;1;1;1.2;1.2;1.2;1;1;1;1;1.2;1.2;1.2;1.2;1;1;1;1;1.2;1.2;1.2;1.2;1.2;1.2;1.2;1.2;1;1;1.2;1;1;1;1;1.5;1;1;1.5;1.5;1.2},
MATCH($Q220,_xlpm.MI,0)))&gt;{0.02;0.04;0.06;0.1;0.2;0.4;0.6;0.8;1;2;4;6})),
{0;1;2;3;4;5;6;7;8;9;10;11;12},
0)))
+N("КОЭФФИЦИЕНТ КОНТАКТА"))))*
(_xlfn.IFS($X220&lt;0.1,$X220/1000,$X220&gt;25,5.2,AND($X220&gt;=0.1,$X220&lt;=25),(($X220*2+0.1)/10)*($X220/10)))*
IFERROR((_xlfn.LET(
_xlpm.MA,
{0;0.8;0.85;0.9;0.95;1},
_xlpm.MAA,
{0;1;2;3;4;5},
INDEX(_xlpm.MA,MATCH(SUMPRODUCT(--((IF(ROUND(_xlpm.MAA,1)&gt;5,5,ROUND($AB220,1)))&gt;{0;1;2;3;4;5})),_xlpm.MAA,0)))
+N("КОЭФФИЦИЕНТ КОЛ-ВО КОНСТРУКЦИЙ")),1)*
$AB220,0))*
(IF($Q220="цифровой",$AG220/15*$AI220,1)
+N("ДЛЯ ЦИФРЫ"))</f>
        <v/>
      </c>
      <c r="EY220" s="110">
        <f>IFERROR(EX220*AY220,0)</f>
        <v/>
      </c>
      <c r="EZ220" s="131">
        <f>IFERROR(DP220/EY220*1000,0)</f>
        <v/>
      </c>
      <c r="FA220" s="112">
        <f>IFERROR(FC220/FB220,0)</f>
        <v/>
      </c>
      <c r="FB220" s="112">
        <f>IFERROR((FC220/(EY220/FF220*#REF!))*0.825,0)</f>
        <v/>
      </c>
      <c r="FC220" s="112">
        <f>IFERROR(((EX220*30/AR220)*100)/30,0)</f>
        <v/>
      </c>
      <c r="FD220" s="112">
        <f>IFERROR(EY220/G220*100%,0)</f>
        <v/>
      </c>
      <c r="FE220" s="112">
        <f>IFERROR(FD220/FC220*100%,0)</f>
        <v/>
      </c>
      <c r="FF220" s="110">
        <f>IFERROR(AR220/30*AY220,0)</f>
        <v/>
      </c>
    </row>
    <row r="221" ht="13" customHeight="1">
      <c r="A221" s="59" t="n"/>
      <c r="B221" s="60" t="n"/>
      <c r="C221" s="60" t="n"/>
      <c r="D221" s="60">
        <f t="array" ref="D221">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MATCH($E221,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21" s="60">
        <f t="array" ref="E221">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MATCH($F221,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21" s="60" t="inlineStr"/>
      <c r="G221" s="60" t="n"/>
      <c r="H221" s="60">
        <f t="array" ref="H221">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MATCH($I221,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21" s="60" t="n"/>
      <c r="J221" s="60" t="n"/>
      <c r="K221" s="60" t="n"/>
      <c r="L221" s="60" t="n"/>
      <c r="M221" s="60" t="n"/>
      <c r="N221" s="60" t="n"/>
      <c r="O221" s="60" t="n"/>
      <c r="P221" s="60">
        <f t="array" ref="P221">
_xlfn.IFS(
ISNUMBER(MATCH($Q221,{"шелфбаннер","разделитель","монетница","чековая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ISNUMBER(MATCH($Q221,{"LED/LCD","видеокулер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ISNUMBER(MATCH($Q221,{"автомобиль","машина","выставочное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ISNUMBER(MATCH($Q221,{"билборд","лифтовая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ISNUMBER(MATCH($Q221,{"навигация","подвесной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ISNUMBER(MATCH($Q221,{"движущаяся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ISNUMBER(MATCH($Q221,{"каталог","журнал"},)),
"Пресса",
$Q221="","")</f>
        <v/>
      </c>
      <c r="Q221" s="60" t="n"/>
      <c r="R221" s="60">
        <f t="array" ref="R221">
IFERROR(
_xlfn.IFS(
OR(ISNUMBER(MATCH($Q221,{"экспозиция","макет","стенд","автостенд","авто стенд","выставочное пространство","выставочные стенды","модульные выставочные стенды","3Д конструкция","3D конструкция"},)),P221="Экспонирование"),
"нестандартный",
ISNUMBER(MATCH($Q221,{"скроллер","призматрон"},)),
"динамический",
$P221="Видео",
"цифровой",
OR($P221="Пресса",$P221="Щит",$P221="POSm",$P221="Подвес",$P221="Брендирование/оклейка"),
"статический"),"")</f>
        <v/>
      </c>
      <c r="S221" s="59" t="n"/>
      <c r="T221" s="60" t="n"/>
      <c r="U221" s="60" t="n"/>
      <c r="V221" s="60">
        <f>
IF(P221="Видео",
"цифровой постер/ролик",
IF(ISNUMBER(MATCH(Q221,{"короб световой","короб световой | лайтбокс","короб световой | кристалайт","лайтбокс","лайт бокс","кристалайт","LB","lightbox"},)),
"бэклит",
IF(P221="Брендирование/оклейка",
"перфарированная пленка/самоклейка",
IF(P221="Экспонирование",
"под запрос",
IF(P221="Подвес",
"баннер/ткань",
"")))))</f>
        <v/>
      </c>
      <c r="W221" s="59" t="n"/>
      <c r="X221" s="59" t="n"/>
      <c r="Y221" s="59" t="n"/>
      <c r="Z221" s="61" t="n"/>
      <c r="AA221" s="61" t="n"/>
      <c r="AB221" s="61">
        <f>IF(BL221&gt;0,Z221,0)</f>
        <v/>
      </c>
      <c r="AC221" s="59" t="n"/>
      <c r="AD221" s="59" t="n"/>
      <c r="AE221" s="59" t="n"/>
      <c r="AF221" s="59" t="n"/>
      <c r="AG221" s="59" t="n"/>
      <c r="AH221" s="59" t="n"/>
      <c r="AI221" s="59" t="n"/>
      <c r="AJ221" s="59" t="n"/>
      <c r="AK221" s="59" t="n"/>
      <c r="AL221" s="62">
        <f>IFERROR(IF(OR(R221="статический",R221="динамический",R221="нестандартный",R221="",R221=""),"-",IF(AND(AH221="-",AI221="-"),"-",AK221*3600/AH221*AI221)),"-")</f>
        <v/>
      </c>
      <c r="AM221" s="62">
        <f>IFERROR(IF(OR(R221="статический",R221="динамический",R221="",R221="", R221="BTL",R221="нестандартный"),"-",AG221*AI221*AL221/60),"-")</f>
        <v/>
      </c>
      <c r="AN221" s="63">
        <f>IFERROR(IF(AH221="","-",AG221*AI221/AH221),"-")</f>
        <v/>
      </c>
      <c r="AO221" s="59">
        <f>IFERROR(IF(OR($R221="статический",$R221="динамический",$R221="",$R221="",$R221="BTL",$R221="нестандартный"),"-",$AL221*$AY221),"-")</f>
        <v/>
      </c>
      <c r="AP221" s="62">
        <f>IFERROR(IF(OR($R221="статический",$R221="динамический",$R221="",$R221="",$R221="BTL",$R221="нестандартный"),"-",$AM221*AY221),"-")</f>
        <v/>
      </c>
      <c r="AQ221" s="64" t="n"/>
      <c r="AR221" s="61" t="n"/>
      <c r="AS221" s="61" t="n"/>
      <c r="AT221" s="61" t="n"/>
      <c r="AU221" s="65" t="n"/>
      <c r="AV221" s="124">
        <f>IFERROR(DR221/AT221*1000,"n/a")</f>
        <v/>
      </c>
      <c r="AW221" s="67" t="n"/>
      <c r="AX221" s="67" t="n"/>
      <c r="AY221" s="43">
        <f>IFERROR(IF(OR($AW221="",$AX221=""),"",_xlfn.DAYS($AX221+1,$AW221)),"")</f>
        <v/>
      </c>
      <c r="AZ221" s="68">
        <f t="array" ref="AZ221">
_xlfn.LET(_xlpm.COEFF,
IF($AW221+$AX221=0,0,IF(MAX(MIN($AX221,EOMONTH(AZ$15,0))-MAX($AW221,AZ$15)+1,)&gt;0,1,0)),
_xlfn.IFS(
$ES221="LisChannel",
_xlpm.COEFF*
INDEX({1;1;1.2;1.2;1;1;1;1;1.2;1.2;1.2;1.2},
MATCH(MONTH(AZ$15),
{1,2,3,4,5,6,7,8,9,10,11,12})),
CONCATENATE($ES221," ",$L221)="RussOutdoor метро",
_xlpm.COEFF*
INDEX({0.8;0.9;1.1;1.1;1;1;1;1;1.1;1.1;1.1;1.1},
MATCH(MONTH(AZ$15),
{1,2,3,4,5,6,7,8,9,10,11,12})),
$ES221&lt;&gt;"LisChannel",
_xlpm.COEFF,
$ES221&lt;&gt;"RussOutdoor",
_xlpm.COEFF))</f>
        <v/>
      </c>
      <c r="BA221" s="68">
        <f t="array" ref="BA221">
_xlfn.LET(_xlpm.COEFF,
IF($AW221+$AX221=0,0,IF(MAX(MIN($AX221,EOMONTH(BA$15,0))-MAX($AW221,BA$15)+1,)&gt;0,1,0)),
_xlfn.IFS(
$ES221="LisChannel",
_xlpm.COEFF*
INDEX({1;1;1.2;1.2;1;1;1;1;1.2;1.2;1.2;1.2},
MATCH(MONTH(BA$15),
{1,2,3,4,5,6,7,8,9,10,11,12})),
CONCATENATE($ES221," ",$L221)="RussOutdoor метро",
_xlpm.COEFF*
INDEX({0.8;0.9;1.1;1.1;1;1;1;1;1.1;1.1;1.1;1.1},
MATCH(MONTH(BA$15),
{1,2,3,4,5,6,7,8,9,10,11,12})),
$ES221&lt;&gt;"LisChannel",
_xlpm.COEFF,
$ES221&lt;&gt;"RussOutdoor",
_xlpm.COEFF))</f>
        <v/>
      </c>
      <c r="BB221" s="68">
        <f t="array" ref="BB221">
_xlfn.LET(_xlpm.COEFF,
IF($AW221+$AX221=0,0,IF(MAX(MIN($AX221,EOMONTH(BB$15,0))-MAX($AW221,BB$15)+1,)&gt;0,1,0)),
_xlfn.IFS(
$ES221="LisChannel",
_xlpm.COEFF*
INDEX({1;1;1.2;1.2;1;1;1;1;1.2;1.2;1.2;1.2},
MATCH(MONTH(BB$15),
{1,2,3,4,5,6,7,8,9,10,11,12})),
CONCATENATE($ES221," ",$L221)="RussOutdoor метро",
_xlpm.COEFF*
INDEX({0.8;0.9;1.1;1.1;1;1;1;1;1.1;1.1;1.1;1.1},
MATCH(MONTH(BB$15),
{1,2,3,4,5,6,7,8,9,10,11,12})),
$ES221&lt;&gt;"LisChannel",
_xlpm.COEFF,
$ES221&lt;&gt;"RussOutdoor",
_xlpm.COEFF))</f>
        <v/>
      </c>
      <c r="BC221" s="68">
        <f t="array" ref="BC221">
_xlfn.LET(_xlpm.COEFF,
IF($AW221+$AX221=0,0,IF(MAX(MIN($AX221,EOMONTH(BC$15,0))-MAX($AW221,BC$15)+1,)&gt;0,1,0)),
_xlfn.IFS(
$ES221="LisChannel",
_xlpm.COEFF*
INDEX({1;1;1.2;1.2;1;1;1;1;1.2;1.2;1.2;1.2},
MATCH(MONTH(BC$15),
{1,2,3,4,5,6,7,8,9,10,11,12})),
CONCATENATE($ES221," ",$L221)="RussOutdoor метро",
_xlpm.COEFF*
INDEX({0.8;0.9;1.1;1.1;1;1;1;1;1.1;1.1;1.1;1.1},
MATCH(MONTH(BC$15),
{1,2,3,4,5,6,7,8,9,10,11,12})),
$ES221&lt;&gt;"LisChannel",
_xlpm.COEFF,
$ES221&lt;&gt;"RussOutdoor",
_xlpm.COEFF))</f>
        <v/>
      </c>
      <c r="BD221" s="68">
        <f t="array" ref="BD221">
_xlfn.LET(_xlpm.COEFF,
IF($AW221+$AX221=0,0,IF(MAX(MIN($AX221,EOMONTH(BD$15,0))-MAX($AW221,BD$15)+1,)&gt;0,1,0)),
_xlfn.IFS(
$ES221="LisChannel",
_xlpm.COEFF*
INDEX({1;1;1.2;1.2;1;1;1;1;1.2;1.2;1.2;1.2},
MATCH(MONTH(BD$15),
{1,2,3,4,5,6,7,8,9,10,11,12})),
CONCATENATE($ES221," ",$L221)="RussOutdoor метро",
_xlpm.COEFF*
INDEX({0.8;0.9;1.1;1.1;1;1;1;1;1.1;1.1;1.1;1.1},
MATCH(MONTH(BD$15),
{1,2,3,4,5,6,7,8,9,10,11,12})),
$ES221&lt;&gt;"LisChannel",
_xlpm.COEFF,
$ES221&lt;&gt;"RussOutdoor",
_xlpm.COEFF))</f>
        <v/>
      </c>
      <c r="BE221" s="68">
        <f t="array" ref="BE221">
_xlfn.LET(_xlpm.COEFF,
IF($AW221+$AX221=0,0,IF(MAX(MIN($AX221,EOMONTH(BE$15,0))-MAX($AW221,BE$15)+1,)&gt;0,1,0)),
_xlfn.IFS(
$ES221="LisChannel",
_xlpm.COEFF*
INDEX({1;1;1.2;1.2;1;1;1;1;1.2;1.2;1.2;1.2},
MATCH(MONTH(BE$15),
{1,2,3,4,5,6,7,8,9,10,11,12})),
CONCATENATE($ES221," ",$L221)="RussOutdoor метро",
_xlpm.COEFF*
INDEX({0.8;0.9;1.1;1.1;1;1;1;1;1.1;1.1;1.1;1.1},
MATCH(MONTH(BE$15),
{1,2,3,4,5,6,7,8,9,10,11,12})),
$ES221&lt;&gt;"LisChannel",
_xlpm.COEFF,
$ES221&lt;&gt;"RussOutdoor",
_xlpm.COEFF))</f>
        <v/>
      </c>
      <c r="BF221" s="68">
        <f t="array" ref="BF221">
_xlfn.LET(_xlpm.COEFF,
IF($AW221+$AX221=0,0,IF(MAX(MIN($AX221,EOMONTH(BF$15,0))-MAX($AW221,BF$15)+1,)&gt;0,1,0)),
_xlfn.IFS(
$ES221="LisChannel",
_xlpm.COEFF*
INDEX({1;1;1.2;1.2;1;1;1;1;1.2;1.2;1.2;1.2},
MATCH(MONTH(BF$15),
{1,2,3,4,5,6,7,8,9,10,11,12})),
CONCATENATE($ES221," ",$L221)="RussOutdoor метро",
_xlpm.COEFF*
INDEX({0.8;0.9;1.1;1.1;1;1;1;1;1.1;1.1;1.1;1.1},
MATCH(MONTH(BF$15),
{1,2,3,4,5,6,7,8,9,10,11,12})),
$ES221&lt;&gt;"LisChannel",
_xlpm.COEFF,
$ES221&lt;&gt;"RussOutdoor",
_xlpm.COEFF))</f>
        <v/>
      </c>
      <c r="BG221" s="68">
        <f t="array" ref="BG221">
_xlfn.LET(_xlpm.COEFF,
IF($AW221+$AX221=0,0,IF(MAX(MIN($AX221,EOMONTH(BG$15,0))-MAX($AW221,BG$15)+1,)&gt;0,1,0)),
_xlfn.IFS(
$ES221="LisChannel",
_xlpm.COEFF*
INDEX({1;1;1.2;1.2;1;1;1;1;1.2;1.2;1.2;1.2},
MATCH(MONTH(BG$15),
{1,2,3,4,5,6,7,8,9,10,11,12})),
CONCATENATE($ES221," ",$L221)="RussOutdoor метро",
_xlpm.COEFF*
INDEX({0.8;0.9;1.1;1.1;1;1;1;1;1.1;1.1;1.1;1.1},
MATCH(MONTH(BG$15),
{1,2,3,4,5,6,7,8,9,10,11,12})),
$ES221&lt;&gt;"LisChannel",
_xlpm.COEFF,
$ES221&lt;&gt;"RussOutdoor",
_xlpm.COEFF))</f>
        <v/>
      </c>
      <c r="BH221" s="68">
        <f t="array" ref="BH221">
_xlfn.LET(_xlpm.COEFF,
IF($AW221+$AX221=0,0,IF(MAX(MIN($AX221,EOMONTH(BH$15,0))-MAX($AW221,BH$15)+1,)&gt;0,1,0)),
_xlfn.IFS(
$ES221="LisChannel",
_xlpm.COEFF*
INDEX({1;1;1.2;1.2;1;1;1;1;1.2;1.2;1.2;1.2},
MATCH(MONTH(BH$15),
{1,2,3,4,5,6,7,8,9,10,11,12})),
CONCATENATE($ES221," ",$L221)="RussOutdoor метро",
_xlpm.COEFF*
INDEX({0.8;0.9;1.1;1.1;1;1;1;1;1.1;1.1;1.1;1.1},
MATCH(MONTH(BH$15),
{1,2,3,4,5,6,7,8,9,10,11,12})),
$ES221&lt;&gt;"LisChannel",
_xlpm.COEFF,
$ES221&lt;&gt;"RussOutdoor",
_xlpm.COEFF))</f>
        <v/>
      </c>
      <c r="BI221" s="68">
        <f t="array" ref="BI221">
_xlfn.LET(_xlpm.COEFF,
IF($AW221+$AX221=0,0,IF(MAX(MIN($AX221,EOMONTH(BI$15,0))-MAX($AW221,BI$15)+1,)&gt;0,1,0)),
_xlfn.IFS(
$ES221="LisChannel",
_xlpm.COEFF*
INDEX({1;1;1.2;1.2;1;1;1;1;1.2;1.2;1.2;1.2},
MATCH(MONTH(BI$15),
{1,2,3,4,5,6,7,8,9,10,11,12})),
CONCATENATE($ES221," ",$L221)="RussOutdoor метро",
_xlpm.COEFF*
INDEX({0.8;0.9;1.1;1.1;1;1;1;1;1.1;1.1;1.1;1.1},
MATCH(MONTH(BI$15),
{1,2,3,4,5,6,7,8,9,10,11,12})),
$ES221&lt;&gt;"LisChannel",
_xlpm.COEFF,
$ES221&lt;&gt;"RussOutdoor",
_xlpm.COEFF))</f>
        <v/>
      </c>
      <c r="BJ221" s="68">
        <f t="array" ref="BJ221">
_xlfn.LET(_xlpm.COEFF,
IF($AW221+$AX221=0,0,IF(MAX(MIN($AX221,EOMONTH(BJ$15,0))-MAX($AW221,BJ$15)+1,)&gt;0,1,0)),
_xlfn.IFS(
$ES221="LisChannel",
_xlpm.COEFF*
INDEX({1;1;1.2;1.2;1;1;1;1;1.2;1.2;1.2;1.2},
MATCH(MONTH(BJ$15),
{1,2,3,4,5,6,7,8,9,10,11,12})),
CONCATENATE($ES221," ",$L221)="RussOutdoor метро",
_xlpm.COEFF*
INDEX({0.8;0.9;1.1;1.1;1;1;1;1;1.1;1.1;1.1;1.1},
MATCH(MONTH(BJ$15),
{1,2,3,4,5,6,7,8,9,10,11,12})),
$ES221&lt;&gt;"LisChannel",
_xlpm.COEFF,
$ES221&lt;&gt;"RussOutdoor",
_xlpm.COEFF))</f>
        <v/>
      </c>
      <c r="BK221" s="68">
        <f t="array" ref="BK221">
_xlfn.LET(_xlpm.COEFF,
IF($AW221+$AX221=0,0,IF(MAX(MIN($AX221,EOMONTH(BK$15,0))-MAX($AW221,BK$15)+1,)&gt;0,1,0)),
_xlfn.IFS(
$ES221="LisChannel",
_xlpm.COEFF*
INDEX({1;1;1.2;1.2;1;1;1;1;1.2;1.2;1.2;1.2},
MATCH(MONTH(BK$15),
{1,2,3,4,5,6,7,8,9,10,11,12})),
CONCATENATE($ES221," ",$L221)="RussOutdoor метро",
_xlpm.COEFF*
INDEX({0.8;0.9;1.1;1.1;1;1;1;1;1.1;1.1;1.1;1.1},
MATCH(MONTH(BK$15),
{1,2,3,4,5,6,7,8,9,10,11,12})),
$ES221&lt;&gt;"LisChannel",
_xlpm.COEFF,
$ES221&lt;&gt;"RussOutdoor",
_xlpm.COEFF))</f>
        <v/>
      </c>
      <c r="BL221" s="62">
        <f>COUNTIFS($AZ221:$BK221,"&gt;0")</f>
        <v/>
      </c>
      <c r="BM221" s="65" t="n"/>
      <c r="BN221" s="125">
        <f>$DJ221</f>
        <v/>
      </c>
      <c r="BO221" s="63">
        <f>$DQ221</f>
        <v/>
      </c>
      <c r="BP221" s="125">
        <f>
IFERROR(
IF($BL221=0,0,
$BN221*(1-$BO221)),
0)</f>
        <v/>
      </c>
      <c r="BQ221" s="125">
        <f t="array" ref="BQ221">
IFERROR(
_xlfn.IFS(
$DH221="день_1",
$BP221*$BL221/($AX221-$AW221+1)*AZ221*(DAY(EOMONTH(AZ$15,0))),
$DH221="день_2",
$BP221/30*MAX(MIN($AX221,EOMONTH(AZ$15,0))-MAX($AW221,AZ$15)+1,),
$DH221="раб.день",
$BP221/30*(IFERROR(
_xlfn.LET(_xlpm.VD,
CHOOSE(
{1;2;3;4;5;6;7;8;9;10;11;12;13;14;15;16;17;18},
45658,45659,45660,45661,45662,45663,45664,45665,45711,45724,45778,45779,45785,45786,45820,45821,45965,46022),
_xlfn.LET(_xlpm.DD,
MAX(MIN($AX221,EOMONTH(AZ$15,0))-MAX($AW221,AZ$15),),
_xlfn.IFS(
AND(MONTH($AW221)=MONTH(AZ$15),MONTH($AX221)&lt;&gt;MONTH(AZ$15)),
NETWORKDAYS.INTL($AW221,$AW221+_xlpm.DD,1,_xlpm.VD),
AND(MONTH($AW221)&lt;&gt;MONTH(AZ$15),MONTH($AX221)=MONTH(AZ$15)),
NETWORKDAYS.INTL(($AX221)-_xlpm.DD,$AX221,1,_xlpm.VD),
AND(MONTH($AW221)&lt;MONTH(AZ$15),MONTH($AX221)&gt;MONTH(AZ$15)),
NETWORKDAYS.INTL((EOMONTH(AZ$15-1,1))-_xlpm.DD,EOMONTH(AZ$15-1,1),1,_xlpm.VD),
AND(MONTH($AW221)=MONTH(AZ$15),MONTH($AX221)=MONTH(AZ$15)),
NETWORKDAYS.INTL($AW221,$AX221,1,_xlpm.VD)))),0)),
$DH221="месяц",
$BP221*AZ221,
$DH221="неделя",
$BP221*AZ221/7*(ROUNDUP((DAY(EOMONTH(AZ$15,0)))/4,0))),
0)</f>
        <v/>
      </c>
      <c r="BR221" s="125">
        <f t="array" ref="BR221">
IFERROR(
_xlfn.IFS(
$DH221="день_1",
$BP221*$BL221/($AX221-$AW221+1)*BA221*(DAY(EOMONTH(BA$15,0))),
$DH221="день_2",
$BP221/30*MAX(MIN($AX221,EOMONTH(BA$15,0))-MAX($AW221,BA$15)+1,),
$DH221="раб.день",
$BP221/30*(IFERROR(
_xlfn.LET(_xlpm.VD,
CHOOSE(
{1;2;3;4;5;6;7;8;9;10;11;12;13;14;15;16;17;18},
45658,45659,45660,45661,45662,45663,45664,45665,45711,45724,45778,45779,45785,45786,45820,45821,45965,46022),
_xlfn.LET(_xlpm.DD,
MAX(MIN($AX221,EOMONTH(BA$15,0))-MAX($AW221,BA$15),),
_xlfn.IFS(
AND(MONTH($AW221)=MONTH(BA$15),MONTH($AX221)&lt;&gt;MONTH(BA$15)),
NETWORKDAYS.INTL($AW221,$AW221+_xlpm.DD,1,_xlpm.VD),
AND(MONTH($AW221)&lt;&gt;MONTH(BA$15),MONTH($AX221)=MONTH(BA$15)),
NETWORKDAYS.INTL(($AX221)-_xlpm.DD,$AX221,1,_xlpm.VD),
AND(MONTH($AW221)&lt;MONTH(BA$15),MONTH($AX221)&gt;MONTH(BA$15)),
NETWORKDAYS.INTL((EOMONTH(BA$15-1,1))-_xlpm.DD,EOMONTH(BA$15-1,1),1,_xlpm.VD),
AND(MONTH($AW221)=MONTH(BA$15),MONTH($AX221)=MONTH(BA$15)),
NETWORKDAYS.INTL($AW221,$AX221,1,_xlpm.VD)))),0)),
$DH221="месяц",
$BP221*BA221,
$DH221="неделя",
$BP221*BA221/7*(ROUNDUP((DAY(EOMONTH(BA$15,0)))/4,0))),
0)</f>
        <v/>
      </c>
      <c r="BS221" s="125">
        <f t="array" ref="BS221">
IFERROR(
_xlfn.IFS(
$DH221="день_1",
$BP221*$BL221/($AX221-$AW221+1)*BB221*(DAY(EOMONTH(BB$15,0))),
$DH221="день_2",
$BP221/30*MAX(MIN($AX221,EOMONTH(BB$15,0))-MAX($AW221,BB$15)+1,),
$DH221="раб.день",
$BP221/30*(IFERROR(
_xlfn.LET(_xlpm.VD,
CHOOSE(
{1;2;3;4;5;6;7;8;9;10;11;12;13;14;15;16;17;18},
45658,45659,45660,45661,45662,45663,45664,45665,45711,45724,45778,45779,45785,45786,45820,45821,45965,46022),
_xlfn.LET(_xlpm.DD,
MAX(MIN($AX221,EOMONTH(BB$15,0))-MAX($AW221,BB$15),),
_xlfn.IFS(
AND(MONTH($AW221)=MONTH(BB$15),MONTH($AX221)&lt;&gt;MONTH(BB$15)),
NETWORKDAYS.INTL($AW221,$AW221+_xlpm.DD,1,_xlpm.VD),
AND(MONTH($AW221)&lt;&gt;MONTH(BB$15),MONTH($AX221)=MONTH(BB$15)),
NETWORKDAYS.INTL(($AX221)-_xlpm.DD,$AX221,1,_xlpm.VD),
AND(MONTH($AW221)&lt;MONTH(BB$15),MONTH($AX221)&gt;MONTH(BB$15)),
NETWORKDAYS.INTL((EOMONTH(BB$15-1,1))-_xlpm.DD,EOMONTH(BB$15-1,1),1,_xlpm.VD),
AND(MONTH($AW221)=MONTH(BB$15),MONTH($AX221)=MONTH(BB$15)),
NETWORKDAYS.INTL($AW221,$AX221,1,_xlpm.VD)))),0)),
$DH221="месяц",
$BP221*BB221,
$DH221="неделя",
$BP221*BB221/7*(ROUNDUP((DAY(EOMONTH(BB$15,0)))/4,0))),
0)</f>
        <v/>
      </c>
      <c r="BT221" s="125">
        <f t="array" ref="BT221">
IFERROR(
_xlfn.IFS(
$DH221="день_1",
$BP221*$BL221/($AX221-$AW221+1)*BC221*(DAY(EOMONTH(BC$15,0))),
$DH221="день_2",
$BP221/30*MAX(MIN($AX221,EOMONTH(BC$15,0))-MAX($AW221,BC$15)+1,),
$DH221="раб.день",
$BP221/30*(IFERROR(
_xlfn.LET(_xlpm.VD,
CHOOSE(
{1;2;3;4;5;6;7;8;9;10;11;12;13;14;15;16;17;18},
45658,45659,45660,45661,45662,45663,45664,45665,45711,45724,45778,45779,45785,45786,45820,45821,45965,46022),
_xlfn.LET(_xlpm.DD,
MAX(MIN($AX221,EOMONTH(BC$15,0))-MAX($AW221,BC$15),),
_xlfn.IFS(
AND(MONTH($AW221)=MONTH(BC$15),MONTH($AX221)&lt;&gt;MONTH(BC$15)),
NETWORKDAYS.INTL($AW221,$AW221+_xlpm.DD,1,_xlpm.VD),
AND(MONTH($AW221)&lt;&gt;MONTH(BC$15),MONTH($AX221)=MONTH(BC$15)),
NETWORKDAYS.INTL(($AX221)-_xlpm.DD,$AX221,1,_xlpm.VD),
AND(MONTH($AW221)&lt;MONTH(BC$15),MONTH($AX221)&gt;MONTH(BC$15)),
NETWORKDAYS.INTL((EOMONTH(BC$15-1,1))-_xlpm.DD,EOMONTH(BC$15-1,1),1,_xlpm.VD),
AND(MONTH($AW221)=MONTH(BC$15),MONTH($AX221)=MONTH(BC$15)),
NETWORKDAYS.INTL($AW221,$AX221,1,_xlpm.VD)))),0)),
$DH221="месяц",
$BP221*BC221,
$DH221="неделя",
$BP221*BC221/7*(ROUNDUP((DAY(EOMONTH(BC$15,0)))/4,0))),
0)</f>
        <v/>
      </c>
      <c r="BU221" s="125">
        <f t="array" ref="BU221">
IFERROR(
_xlfn.IFS(
$DH221="день_1",
$BP221*$BL221/($AX221-$AW221+1)*BD221*(DAY(EOMONTH(BD$15,0))),
$DH221="день_2",
$BP221/30*MAX(MIN($AX221,EOMONTH(BD$15,0))-MAX($AW221,BD$15)+1,),
$DH221="раб.день",
$BP221/30*(IFERROR(
_xlfn.LET(_xlpm.VD,
CHOOSE(
{1;2;3;4;5;6;7;8;9;10;11;12;13;14;15;16;17;18},
45658,45659,45660,45661,45662,45663,45664,45665,45711,45724,45778,45779,45785,45786,45820,45821,45965,46022),
_xlfn.LET(_xlpm.DD,
MAX(MIN($AX221,EOMONTH(BD$15,0))-MAX($AW221,BD$15),),
_xlfn.IFS(
AND(MONTH($AW221)=MONTH(BD$15),MONTH($AX221)&lt;&gt;MONTH(BD$15)),
NETWORKDAYS.INTL($AW221,$AW221+_xlpm.DD,1,_xlpm.VD),
AND(MONTH($AW221)&lt;&gt;MONTH(BD$15),MONTH($AX221)=MONTH(BD$15)),
NETWORKDAYS.INTL(($AX221)-_xlpm.DD,$AX221,1,_xlpm.VD),
AND(MONTH($AW221)&lt;MONTH(BD$15),MONTH($AX221)&gt;MONTH(BD$15)),
NETWORKDAYS.INTL((EOMONTH(BD$15-1,1))-_xlpm.DD,EOMONTH(BD$15-1,1),1,_xlpm.VD),
AND(MONTH($AW221)=MONTH(BD$15),MONTH($AX221)=MONTH(BD$15)),
NETWORKDAYS.INTL($AW221,$AX221,1,_xlpm.VD)))),0)),
$DH221="месяц",
$BP221*BD221,
$DH221="неделя",
$BP221*BD221/7*(ROUNDUP((DAY(EOMONTH(BD$15,0)))/4,0))),
0)</f>
        <v/>
      </c>
      <c r="BV221" s="125">
        <f t="array" ref="BV221">
IFERROR(
_xlfn.IFS(
$DH221="день_1",
$BP221*$BL221/($AX221-$AW221+1)*BE221*(DAY(EOMONTH(BE$15,0))),
$DH221="день_2",
$BP221/30*MAX(MIN($AX221,EOMONTH(BE$15,0))-MAX($AW221,BE$15)+1,),
$DH221="раб.день",
$BP221/30*(IFERROR(
_xlfn.LET(_xlpm.VD,
CHOOSE(
{1;2;3;4;5;6;7;8;9;10;11;12;13;14;15;16;17;18},
45658,45659,45660,45661,45662,45663,45664,45665,45711,45724,45778,45779,45785,45786,45820,45821,45965,46022),
_xlfn.LET(_xlpm.DD,
MAX(MIN($AX221,EOMONTH(BE$15,0))-MAX($AW221,BE$15),),
_xlfn.IFS(
AND(MONTH($AW221)=MONTH(BE$15),MONTH($AX221)&lt;&gt;MONTH(BE$15)),
NETWORKDAYS.INTL($AW221,$AW221+_xlpm.DD,1,_xlpm.VD),
AND(MONTH($AW221)&lt;&gt;MONTH(BE$15),MONTH($AX221)=MONTH(BE$15)),
NETWORKDAYS.INTL(($AX221)-_xlpm.DD,$AX221,1,_xlpm.VD),
AND(MONTH($AW221)&lt;MONTH(BE$15),MONTH($AX221)&gt;MONTH(BE$15)),
NETWORKDAYS.INTL((EOMONTH(BE$15-1,1))-_xlpm.DD,EOMONTH(BE$15-1,1),1,_xlpm.VD),
AND(MONTH($AW221)=MONTH(BE$15),MONTH($AX221)=MONTH(BE$15)),
NETWORKDAYS.INTL($AW221,$AX221,1,_xlpm.VD)))),0)),
$DH221="месяц",
$BP221*BE221,
$DH221="неделя",
$BP221*BE221/7*(ROUNDUP((DAY(EOMONTH(BE$15,0)))/4,0))),
0)</f>
        <v/>
      </c>
      <c r="BW221" s="125">
        <f t="array" ref="BW221">
IFERROR(
_xlfn.IFS(
$DH221="день_1",
$BP221*$BL221/($AX221-$AW221+1)*BF221*(DAY(EOMONTH(BF$15,0))),
$DH221="день_2",
$BP221/30*MAX(MIN($AX221,EOMONTH(BF$15,0))-MAX($AW221,BF$15)+1,),
$DH221="раб.день",
$BP221/30*(IFERROR(
_xlfn.LET(_xlpm.VD,
CHOOSE(
{1;2;3;4;5;6;7;8;9;10;11;12;13;14;15;16;17;18},
45658,45659,45660,45661,45662,45663,45664,45665,45711,45724,45778,45779,45785,45786,45820,45821,45965,46022),
_xlfn.LET(_xlpm.DD,
MAX(MIN($AX221,EOMONTH(BF$15,0))-MAX($AW221,BF$15),),
_xlfn.IFS(
AND(MONTH($AW221)=MONTH(BF$15),MONTH($AX221)&lt;&gt;MONTH(BF$15)),
NETWORKDAYS.INTL($AW221,$AW221+_xlpm.DD,1,_xlpm.VD),
AND(MONTH($AW221)&lt;&gt;MONTH(BF$15),MONTH($AX221)=MONTH(BF$15)),
NETWORKDAYS.INTL(($AX221)-_xlpm.DD,$AX221,1,_xlpm.VD),
AND(MONTH($AW221)&lt;MONTH(BF$15),MONTH($AX221)&gt;MONTH(BF$15)),
NETWORKDAYS.INTL((EOMONTH(BF$15-1,1))-_xlpm.DD,EOMONTH(BF$15-1,1),1,_xlpm.VD),
AND(MONTH($AW221)=MONTH(BF$15),MONTH($AX221)=MONTH(BF$15)),
NETWORKDAYS.INTL($AW221,$AX221,1,_xlpm.VD)))),0)),
$DH221="месяц",
$BP221*BF221,
$DH221="неделя",
$BP221*BF221/7*(ROUNDUP((DAY(EOMONTH(BF$15,0)))/4,0))),
0)</f>
        <v/>
      </c>
      <c r="BX221" s="125">
        <f t="array" ref="BX221">
IFERROR(
_xlfn.IFS(
$DH221="день_1",
$BP221*$BL221/($AX221-$AW221+1)*BG221*(DAY(EOMONTH(BG$15,0))),
$DH221="день_2",
$BP221/30*MAX(MIN($AX221,EOMONTH(BG$15,0))-MAX($AW221,BG$15)+1,),
$DH221="раб.день",
$BP221/30*(IFERROR(
_xlfn.LET(_xlpm.VD,
CHOOSE(
{1;2;3;4;5;6;7;8;9;10;11;12;13;14;15;16;17;18},
45658,45659,45660,45661,45662,45663,45664,45665,45711,45724,45778,45779,45785,45786,45820,45821,45965,46022),
_xlfn.LET(_xlpm.DD,
MAX(MIN($AX221,EOMONTH(BG$15,0))-MAX($AW221,BG$15),),
_xlfn.IFS(
AND(MONTH($AW221)=MONTH(BG$15),MONTH($AX221)&lt;&gt;MONTH(BG$15)),
NETWORKDAYS.INTL($AW221,$AW221+_xlpm.DD,1,_xlpm.VD),
AND(MONTH($AW221)&lt;&gt;MONTH(BG$15),MONTH($AX221)=MONTH(BG$15)),
NETWORKDAYS.INTL(($AX221)-_xlpm.DD,$AX221,1,_xlpm.VD),
AND(MONTH($AW221)&lt;MONTH(BG$15),MONTH($AX221)&gt;MONTH(BG$15)),
NETWORKDAYS.INTL((EOMONTH(BG$15-1,1))-_xlpm.DD,EOMONTH(BG$15-1,1),1,_xlpm.VD),
AND(MONTH($AW221)=MONTH(BG$15),MONTH($AX221)=MONTH(BG$15)),
NETWORKDAYS.INTL($AW221,$AX221,1,_xlpm.VD)))),0)),
$DH221="месяц",
$BP221*BG221,
$DH221="неделя",
$BP221*BG221/7*(ROUNDUP((DAY(EOMONTH(BG$15,0)))/4,0))),
0)</f>
        <v/>
      </c>
      <c r="BY221" s="125">
        <f t="array" ref="BY221">
IFERROR(
_xlfn.IFS(
$DH221="день_1",
$BP221*$BL221/($AX221-$AW221+1)*BH221*(DAY(EOMONTH(BH$15,0))),
$DH221="день_2",
$BP221/30*MAX(MIN($AX221,EOMONTH(BH$15,0))-MAX($AW221,BH$15)+1,),
$DH221="раб.день",
$BP221/30*(IFERROR(
_xlfn.LET(_xlpm.VD,
CHOOSE(
{1;2;3;4;5;6;7;8;9;10;11;12;13;14;15;16;17;18},
45658,45659,45660,45661,45662,45663,45664,45665,45711,45724,45778,45779,45785,45786,45820,45821,45965,46022),
_xlfn.LET(_xlpm.DD,
MAX(MIN($AX221,EOMONTH(BH$15,0))-MAX($AW221,BH$15),),
_xlfn.IFS(
AND(MONTH($AW221)=MONTH(BH$15),MONTH($AX221)&lt;&gt;MONTH(BH$15)),
NETWORKDAYS.INTL($AW221,$AW221+_xlpm.DD,1,_xlpm.VD),
AND(MONTH($AW221)&lt;&gt;MONTH(BH$15),MONTH($AX221)=MONTH(BH$15)),
NETWORKDAYS.INTL(($AX221)-_xlpm.DD,$AX221,1,_xlpm.VD),
AND(MONTH($AW221)&lt;MONTH(BH$15),MONTH($AX221)&gt;MONTH(BH$15)),
NETWORKDAYS.INTL((EOMONTH(BH$15-1,1))-_xlpm.DD,EOMONTH(BH$15-1,1),1,_xlpm.VD),
AND(MONTH($AW221)=MONTH(BH$15),MONTH($AX221)=MONTH(BH$15)),
NETWORKDAYS.INTL($AW221,$AX221,1,_xlpm.VD)))),0)),
$DH221="месяц",
$BP221*BH221,
$DH221="неделя",
$BP221*BH221/7*(ROUNDUP((DAY(EOMONTH(BH$15,0)))/4,0))),
0)</f>
        <v/>
      </c>
      <c r="BZ221" s="125">
        <f t="array" ref="BZ221">
IFERROR(
_xlfn.IFS(
$DH221="день_1",
$BP221*$BL221/($AX221-$AW221+1)*BI221*(DAY(EOMONTH(BI$15,0))),
$DH221="день_2",
$BP221/30*MAX(MIN($AX221,EOMONTH(BI$15,0))-MAX($AW221,BI$15)+1,),
$DH221="раб.день",
$BP221/30*(IFERROR(
_xlfn.LET(_xlpm.VD,
CHOOSE(
{1;2;3;4;5;6;7;8;9;10;11;12;13;14;15;16;17;18},
45658,45659,45660,45661,45662,45663,45664,45665,45711,45724,45778,45779,45785,45786,45820,45821,45965,46022),
_xlfn.LET(_xlpm.DD,
MAX(MIN($AX221,EOMONTH(BI$15,0))-MAX($AW221,BI$15),),
_xlfn.IFS(
AND(MONTH($AW221)=MONTH(BI$15),MONTH($AX221)&lt;&gt;MONTH(BI$15)),
NETWORKDAYS.INTL($AW221,$AW221+_xlpm.DD,1,_xlpm.VD),
AND(MONTH($AW221)&lt;&gt;MONTH(BI$15),MONTH($AX221)=MONTH(BI$15)),
NETWORKDAYS.INTL(($AX221)-_xlpm.DD,$AX221,1,_xlpm.VD),
AND(MONTH($AW221)&lt;MONTH(BI$15),MONTH($AX221)&gt;MONTH(BI$15)),
NETWORKDAYS.INTL((EOMONTH(BI$15-1,1))-_xlpm.DD,EOMONTH(BI$15-1,1),1,_xlpm.VD),
AND(MONTH($AW221)=MONTH(BI$15),MONTH($AX221)=MONTH(BI$15)),
NETWORKDAYS.INTL($AW221,$AX221,1,_xlpm.VD)))),0)),
$DH221="месяц",
$BP221*BI221,
$DH221="неделя",
$BP221*BI221/7*(ROUNDUP((DAY(EOMONTH(BI$15,0)))/4,0))),
0)</f>
        <v/>
      </c>
      <c r="CA221" s="125">
        <f t="array" ref="CA221">
IFERROR(
_xlfn.IFS(
$DH221="день_1",
$BP221*$BL221/($AX221-$AW221+1)*BJ221*(DAY(EOMONTH(BJ$15,0))),
$DH221="день_2",
$BP221/30*MAX(MIN($AX221,EOMONTH(BJ$15,0))-MAX($AW221,BJ$15)+1,),
$DH221="раб.день",
$BP221/30*(IFERROR(
_xlfn.LET(_xlpm.VD,
CHOOSE(
{1;2;3;4;5;6;7;8;9;10;11;12;13;14;15;16;17;18},
45658,45659,45660,45661,45662,45663,45664,45665,45711,45724,45778,45779,45785,45786,45820,45821,45965,46022),
_xlfn.LET(_xlpm.DD,
MAX(MIN($AX221,EOMONTH(BJ$15,0))-MAX($AW221,BJ$15),),
_xlfn.IFS(
AND(MONTH($AW221)=MONTH(BJ$15),MONTH($AX221)&lt;&gt;MONTH(BJ$15)),
NETWORKDAYS.INTL($AW221,$AW221+_xlpm.DD,1,_xlpm.VD),
AND(MONTH($AW221)&lt;&gt;MONTH(BJ$15),MONTH($AX221)=MONTH(BJ$15)),
NETWORKDAYS.INTL(($AX221)-_xlpm.DD,$AX221,1,_xlpm.VD),
AND(MONTH($AW221)&lt;MONTH(BJ$15),MONTH($AX221)&gt;MONTH(BJ$15)),
NETWORKDAYS.INTL((EOMONTH(BJ$15-1,1))-_xlpm.DD,EOMONTH(BJ$15-1,1),1,_xlpm.VD),
AND(MONTH($AW221)=MONTH(BJ$15),MONTH($AX221)=MONTH(BJ$15)),
NETWORKDAYS.INTL($AW221,$AX221,1,_xlpm.VD)))),0)),
$DH221="месяц",
$BP221*BJ221,
$DH221="неделя",
$BP221*BJ221/7*(ROUNDUP((DAY(EOMONTH(BJ$15,0)))/4,0))),
0)</f>
        <v/>
      </c>
      <c r="CB221" s="125">
        <f t="array" ref="CB221">
IFERROR(
_xlfn.IFS(
$DH221="день_1",
$BP221*$BL221/($AX221-$AW221+1)*BK221*(DAY(EOMONTH(BK$15,0))),
$DH221="день_2",
$BP221/30*MAX(MIN($AX221,EOMONTH(BK$15,0))-MAX($AW221,BK$15)+1,),
$DH221="раб.день",
$BP221/30*(IFERROR(
_xlfn.LET(_xlpm.VD,
CHOOSE(
{1;2;3;4;5;6;7;8;9;10;11;12;13;14;15;16;17;18},
45658,45659,45660,45661,45662,45663,45664,45665,45711,45724,45778,45779,45785,45786,45820,45821,45965,46022),
_xlfn.LET(_xlpm.DD,
MAX(MIN($AX221,EOMONTH(BK$15,0))-MAX($AW221,BK$15),),
_xlfn.IFS(
AND(MONTH($AW221)=MONTH(BK$15),MONTH($AX221)&lt;&gt;MONTH(BK$15)),
NETWORKDAYS.INTL($AW221,$AW221+_xlpm.DD,1,_xlpm.VD),
AND(MONTH($AW221)&lt;&gt;MONTH(BK$15),MONTH($AX221)=MONTH(BK$15)),
NETWORKDAYS.INTL(($AX221)-_xlpm.DD,$AX221,1,_xlpm.VD),
AND(MONTH($AW221)&lt;MONTH(BK$15),MONTH($AX221)&gt;MONTH(BK$15)),
NETWORKDAYS.INTL((EOMONTH(BK$15-1,1))-_xlpm.DD,EOMONTH(BK$15-1,1),1,_xlpm.VD),
AND(MONTH($AW221)=MONTH(BK$15),MONTH($AX221)=MONTH(BK$15)),
NETWORKDAYS.INTL($AW221,$AX221,1,_xlpm.VD)))),0)),
$DH221="месяц",
$BP221*BK221,
$DH221="неделя",
$BP221*BK221/7*(ROUNDUP((DAY(EOMONTH(BK$15,0)))/4,0))),
0)</f>
        <v/>
      </c>
      <c r="CC221" s="125">
        <f>SUM($BQ221:$CB221)</f>
        <v/>
      </c>
      <c r="CD221" s="126">
        <f>SUM($EH221:$EH221)</f>
        <v/>
      </c>
      <c r="CE221" s="126">
        <f>$CD221*$AB221</f>
        <v/>
      </c>
      <c r="CF221" s="126">
        <f>SUM($EK221:$EK221)</f>
        <v/>
      </c>
      <c r="CG221" s="126">
        <f>$CF221*$AB221</f>
        <v/>
      </c>
      <c r="CH221" s="126">
        <f>SUM($CC221,$CE221,$CG221)</f>
        <v/>
      </c>
      <c r="CI221" s="126">
        <f>$CH221*(1+$CM221)</f>
        <v/>
      </c>
      <c r="CJ221" s="127" t="n">
        <v>0</v>
      </c>
      <c r="CK221" s="126">
        <f>SUM($CH221:$CH221)*(1+$CJ221)</f>
        <v/>
      </c>
      <c r="CL221" s="126">
        <f>SUM($CH221:$CH221)*(1+$CM221)</f>
        <v/>
      </c>
      <c r="CM221" s="59" t="inlineStr">
        <is>
          <t>20%</t>
        </is>
      </c>
      <c r="CN221" s="59" t="n"/>
      <c r="CO221" s="72" t="n"/>
      <c r="CP221" s="59" t="n"/>
      <c r="CQ221" s="73" t="n"/>
      <c r="CR221" s="73" t="n"/>
      <c r="CS221" s="73" t="n"/>
      <c r="CT221" s="72" t="n"/>
      <c r="CU221" s="79" t="inlineStr">
        <is>
          <t> </t>
        </is>
      </c>
      <c r="CV221" s="60" t="n"/>
      <c r="CW221" s="60" t="n"/>
      <c r="CX221" s="60" t="n"/>
      <c r="CY221" s="127">
        <f>IFERROR(($CC221-$EE221)/($EE221/(1-$DQ221)),0)</f>
        <v/>
      </c>
      <c r="CZ221" s="127">
        <f>IFERROR(1-$EI221/($CE221),0)</f>
        <v/>
      </c>
      <c r="DA221" s="127">
        <f>IFERROR(1-$EL221/($CG221),0)</f>
        <v/>
      </c>
      <c r="DB221" s="126">
        <f>ROUND(IFERROR(($CI221/(1+$CM221)-$EN221),0),2)</f>
        <v/>
      </c>
      <c r="DC221" s="128" t="n"/>
      <c r="DD221" s="125" t="n"/>
      <c r="DE221" s="75" t="n">
        <v>0</v>
      </c>
      <c r="DF221" s="128" t="n"/>
      <c r="DG221" s="125">
        <f>IF($DC221=0,0,$DD221*($DC221*100%-$DE221*$DF221))*SUM($AB221:$AB221)</f>
        <v/>
      </c>
      <c r="DH221" s="129" t="inlineStr">
        <is>
          <t>месяц</t>
        </is>
      </c>
      <c r="DI221" s="130">
        <f t="array" ref="DI221">IFERROR(
IF($ES221="LisChannel",
(ROUND(((INDEX({174.625;153.888888888889;130.972222222222},MATCH($AI221,{2;3;4}),0))*$AG221*$AI221),2)),0),0)</f>
        <v/>
      </c>
      <c r="DJ221" s="130">
        <f>
_xlfn.LET(_xlpm.X,
IFERROR(
IF($ES221="НовиковТВ",
(_xlfn.LET(_xlpm.NTV,
_xlfn.LET(_xlpm.MIN,350000,
IF(SUMIFS($DI:$DI,$ES:$ES,"НовиковТВ")&lt;=_xlpm.MIN,
(SUMIFS($DI:$DI,$ES:$ES,"НовиковТВ")/(COUNTIFS($ES:$ES,"НовиковТВ")))*_xlpm.MIN/SUMIFS($DI:$DI,$ES:$ES,"НовиковТВ"),
DI221)),
_xlpm.NTV+$DG221/(1-(1-(_xlpm.NTV)*(1-$DL221)*(1-$DM221)*(1-$DN221)*(1-$DO221)*(1-$DP221)/_xlpm.NTV))))/(1+$EP221),
$DI221+$DG221/(1-(1-($DI221)*(1-$DL221)*(1-$DM221)*(1-$DN221)*(1-$DO221)*(1-$DP221)/$DI221))),
0),
_xlpm.X*(1+$CM221)*(1+$CW221)-_xlpm.X*(1+$CM221)+_xlpm.X)</f>
        <v/>
      </c>
      <c r="DK221" s="125" t="inlineStr">
        <is>
          <t>послед.</t>
        </is>
      </c>
      <c r="DL221" s="63" t="n">
        <v>0</v>
      </c>
      <c r="DM221" s="63" t="n">
        <v>0</v>
      </c>
      <c r="DN221" s="63" t="n">
        <v>0</v>
      </c>
      <c r="DO221" s="63" t="n">
        <v>0</v>
      </c>
      <c r="DP221" s="63" t="n">
        <v>0</v>
      </c>
      <c r="DQ221" s="63">
        <f t="array" ref="DQ221">IFERROR(_xlfn.IFS(
$DK221="послед.",1-(1-$DL221)*(1-$DM221)*(1-$DN221)*(1-$DO221)*(1-$DP221),
$DK221="сумм.",$DL221+$DM221+$DN221+$DO221+$DP221),
0)</f>
        <v/>
      </c>
      <c r="DR221" s="125">
        <f t="array" ref="DR221">
IFERROR(
_xlfn.IFS(
$BL221=0,
0,
$BL221&gt;0,
_xlfn.IFS($DK221="послед.",
$DJ221*(1-$DL221)*(1-$DM221)*(1-$DN221)*(1-$DO221)*(1-$DP221),
$DK221="сумм.",
$DJ221*(1-($DL221+$DM221+$DN221+$DO221+$DP221)))),0)</f>
        <v/>
      </c>
      <c r="DS221" s="125">
        <f t="array" ref="DS221">
IFERROR(_xlfn.IFS(
$DH221="день_1",
$DR221*$BL221/($AX221-$AW221+1)*AZ221*(DAY(EOMONTH(AZ$15,0))),
$DH221="день_2",
$DR221/30*MAX(MIN($AX221,EOMONTH(AZ$15,0))-MAX($AW221,AZ$15)+1,),
$DH221="раб.день",
$DR221/30*(IFERROR(
_xlfn.LET(_xlpm.VD,
CHOOSE(
{1;2;3;4;5;6;7;8;9;10;11;12;13;14;15;16;17;18},
45658,45659,45660,45661,45662,45663,45664,45665,45711,45724,45778,45779,45785,45786,45820,45821,45965,46022),
_xlfn.LET(_xlpm.DD,
MAX(MIN($AX221,EOMONTH(AZ$15,0))-MAX($AW221,AZ$15),),
_xlfn.IFS(
AND(MONTH($AW221)=MONTH(AZ$15),MONTH($AX221)&lt;&gt;MONTH(AZ$15)),
NETWORKDAYS.INTL($AW221,$AW221+_xlpm.DD,1,_xlpm.VD),
AND(MONTH($AW221)&lt;&gt;MONTH(AZ$15),MONTH($AX221)=MONTH(AZ$15)),
NETWORKDAYS.INTL(($AX221)-_xlpm.DD,$AX221,1,_xlpm.VD),
AND(MONTH($AW221)&lt;MONTH(AZ$15),MONTH($AX221)&gt;MONTH(AZ$15)),
NETWORKDAYS.INTL((EOMONTH(AZ$15-1,1))-_xlpm.DD,EOMONTH(AZ$15-1,1),1,_xlpm.VD),
AND(MONTH($AW221)=MONTH(AZ$15),MONTH($AX221)=MONTH(AZ$15)),
NETWORKDAYS.INTL($AW221,$AX221,1,_xlpm.VD)))),0)),
$DH221="месяц",
$DR221*AZ221,
$DH221="неделя",
$DR221*AZ221/7*(ROUNDUP((DAY(EOMONTH(AZ$15,0)))/4,0))),
0)</f>
        <v/>
      </c>
      <c r="DT221" s="125">
        <f t="array" ref="DT221">
IFERROR(_xlfn.IFS(
$DH221="день_1",
$DR221*$BL221/($AX221-$AW221+1)*BA221*(DAY(EOMONTH(BA$15,0))),
$DH221="день_2",
$DR221/30*MAX(MIN($AX221,EOMONTH(BA$15,0))-MAX($AW221,BA$15)+1,),
$DH221="раб.день",
$DR221/30*(IFERROR(
_xlfn.LET(_xlpm.VD,
CHOOSE(
{1;2;3;4;5;6;7;8;9;10;11;12;13;14;15;16;17;18},
45658,45659,45660,45661,45662,45663,45664,45665,45711,45724,45778,45779,45785,45786,45820,45821,45965,46022),
_xlfn.LET(_xlpm.DD,
MAX(MIN($AX221,EOMONTH(BA$15,0))-MAX($AW221,BA$15),),
_xlfn.IFS(
AND(MONTH($AW221)=MONTH(BA$15),MONTH($AX221)&lt;&gt;MONTH(BA$15)),
NETWORKDAYS.INTL($AW221,$AW221+_xlpm.DD,1,_xlpm.VD),
AND(MONTH($AW221)&lt;&gt;MONTH(BA$15),MONTH($AX221)=MONTH(BA$15)),
NETWORKDAYS.INTL(($AX221)-_xlpm.DD,$AX221,1,_xlpm.VD),
AND(MONTH($AW221)&lt;MONTH(BA$15),MONTH($AX221)&gt;MONTH(BA$15)),
NETWORKDAYS.INTL((EOMONTH(BA$15-1,1))-_xlpm.DD,EOMONTH(BA$15-1,1),1,_xlpm.VD),
AND(MONTH($AW221)=MONTH(BA$15),MONTH($AX221)=MONTH(BA$15)),
NETWORKDAYS.INTL($AW221,$AX221,1,_xlpm.VD)))),0)),
$DH221="месяц",
$DR221*BA221,
$DH221="неделя",
$DR221*BA221/7*(ROUNDUP((DAY(EOMONTH(BA$15,0)))/4,0))),
0)</f>
        <v/>
      </c>
      <c r="DU221" s="125">
        <f t="array" ref="DU221">
IFERROR(_xlfn.IFS(
$DH221="день_1",
$DR221*$BL221/($AX221-$AW221+1)*BB221*(DAY(EOMONTH(BB$15,0))),
$DH221="день_2",
$DR221/30*MAX(MIN($AX221,EOMONTH(BB$15,0))-MAX($AW221,BB$15)+1,),
$DH221="раб.день",
$DR221/30*(IFERROR(
_xlfn.LET(_xlpm.VD,
CHOOSE(
{1;2;3;4;5;6;7;8;9;10;11;12;13;14;15;16;17;18},
45658,45659,45660,45661,45662,45663,45664,45665,45711,45724,45778,45779,45785,45786,45820,45821,45965,46022),
_xlfn.LET(_xlpm.DD,
MAX(MIN($AX221,EOMONTH(BB$15,0))-MAX($AW221,BB$15),),
_xlfn.IFS(
AND(MONTH($AW221)=MONTH(BB$15),MONTH($AX221)&lt;&gt;MONTH(BB$15)),
NETWORKDAYS.INTL($AW221,$AW221+_xlpm.DD,1,_xlpm.VD),
AND(MONTH($AW221)&lt;&gt;MONTH(BB$15),MONTH($AX221)=MONTH(BB$15)),
NETWORKDAYS.INTL(($AX221)-_xlpm.DD,$AX221,1,_xlpm.VD),
AND(MONTH($AW221)&lt;MONTH(BB$15),MONTH($AX221)&gt;MONTH(BB$15)),
NETWORKDAYS.INTL((EOMONTH(BB$15-1,1))-_xlpm.DD,EOMONTH(BB$15-1,1),1,_xlpm.VD),
AND(MONTH($AW221)=MONTH(BB$15),MONTH($AX221)=MONTH(BB$15)),
NETWORKDAYS.INTL($AW221,$AX221,1,_xlpm.VD)))),0)),
$DH221="месяц",
$DR221*BB221,
$DH221="неделя",
$DR221*BB221/7*(ROUNDUP((DAY(EOMONTH(BB$15,0)))/4,0))),
0)</f>
        <v/>
      </c>
      <c r="DV221" s="125">
        <f t="array" ref="DV221">
IFERROR(_xlfn.IFS(
$DH221="день_1",
$DR221*$BL221/($AX221-$AW221+1)*BC221*(DAY(EOMONTH(BC$15,0))),
$DH221="день_2",
$DR221/30*MAX(MIN($AX221,EOMONTH(BC$15,0))-MAX($AW221,BC$15)+1,),
$DH221="раб.день",
$DR221/30*(IFERROR(
_xlfn.LET(_xlpm.VD,
CHOOSE(
{1;2;3;4;5;6;7;8;9;10;11;12;13;14;15;16;17;18},
45658,45659,45660,45661,45662,45663,45664,45665,45711,45724,45778,45779,45785,45786,45820,45821,45965,46022),
_xlfn.LET(_xlpm.DD,
MAX(MIN($AX221,EOMONTH(BC$15,0))-MAX($AW221,BC$15),),
_xlfn.IFS(
AND(MONTH($AW221)=MONTH(BC$15),MONTH($AX221)&lt;&gt;MONTH(BC$15)),
NETWORKDAYS.INTL($AW221,$AW221+_xlpm.DD,1,_xlpm.VD),
AND(MONTH($AW221)&lt;&gt;MONTH(BC$15),MONTH($AX221)=MONTH(BC$15)),
NETWORKDAYS.INTL(($AX221)-_xlpm.DD,$AX221,1,_xlpm.VD),
AND(MONTH($AW221)&lt;MONTH(BC$15),MONTH($AX221)&gt;MONTH(BC$15)),
NETWORKDAYS.INTL((EOMONTH(BC$15-1,1))-_xlpm.DD,EOMONTH(BC$15-1,1),1,_xlpm.VD),
AND(MONTH($AW221)=MONTH(BC$15),MONTH($AX221)=MONTH(BC$15)),
NETWORKDAYS.INTL($AW221,$AX221,1,_xlpm.VD)))),0)),
$DH221="месяц",
$DR221*BC221,
$DH221="неделя",
$DR221*BC221/7*(ROUNDUP((DAY(EOMONTH(BC$15,0)))/4,0))),
0)</f>
        <v/>
      </c>
      <c r="DW221" s="125">
        <f t="array" ref="DW221">
IFERROR(_xlfn.IFS(
$DH221="день_1",
$DR221*$BL221/($AX221-$AW221+1)*BD221*(DAY(EOMONTH(BD$15,0))),
$DH221="день_2",
$DR221/30*MAX(MIN($AX221,EOMONTH(BD$15,0))-MAX($AW221,BD$15)+1,),
$DH221="раб.день",
$DR221/30*(IFERROR(
_xlfn.LET(_xlpm.VD,
CHOOSE(
{1;2;3;4;5;6;7;8;9;10;11;12;13;14;15;16;17;18},
45658,45659,45660,45661,45662,45663,45664,45665,45711,45724,45778,45779,45785,45786,45820,45821,45965,46022),
_xlfn.LET(_xlpm.DD,
MAX(MIN($AX221,EOMONTH(BD$15,0))-MAX($AW221,BD$15),),
_xlfn.IFS(
AND(MONTH($AW221)=MONTH(BD$15),MONTH($AX221)&lt;&gt;MONTH(BD$15)),
NETWORKDAYS.INTL($AW221,$AW221+_xlpm.DD,1,_xlpm.VD),
AND(MONTH($AW221)&lt;&gt;MONTH(BD$15),MONTH($AX221)=MONTH(BD$15)),
NETWORKDAYS.INTL(($AX221)-_xlpm.DD,$AX221,1,_xlpm.VD),
AND(MONTH($AW221)&lt;MONTH(BD$15),MONTH($AX221)&gt;MONTH(BD$15)),
NETWORKDAYS.INTL((EOMONTH(BD$15-1,1))-_xlpm.DD,EOMONTH(BD$15-1,1),1,_xlpm.VD),
AND(MONTH($AW221)=MONTH(BD$15),MONTH($AX221)=MONTH(BD$15)),
NETWORKDAYS.INTL($AW221,$AX221,1,_xlpm.VD)))),0)),
$DH221="месяц",
$DR221*BD221,
$DH221="неделя",
$DR221*BD221/7*(ROUNDUP((DAY(EOMONTH(BD$15,0)))/4,0))),
0)</f>
        <v/>
      </c>
      <c r="DX221" s="125">
        <f t="array" ref="DX221">
IFERROR(_xlfn.IFS(
$DH221="день_1",
$DR221*$BL221/($AX221-$AW221+1)*BE221*(DAY(EOMONTH(BE$15,0))),
$DH221="день_2",
$DR221/30*MAX(MIN($AX221,EOMONTH(BE$15,0))-MAX($AW221,BE$15)+1,),
$DH221="раб.день",
$DR221/30*(IFERROR(
_xlfn.LET(_xlpm.VD,
CHOOSE(
{1;2;3;4;5;6;7;8;9;10;11;12;13;14;15;16;17;18},
45658,45659,45660,45661,45662,45663,45664,45665,45711,45724,45778,45779,45785,45786,45820,45821,45965,46022),
_xlfn.LET(_xlpm.DD,
MAX(MIN($AX221,EOMONTH(BE$15,0))-MAX($AW221,BE$15),),
_xlfn.IFS(
AND(MONTH($AW221)=MONTH(BE$15),MONTH($AX221)&lt;&gt;MONTH(BE$15)),
NETWORKDAYS.INTL($AW221,$AW221+_xlpm.DD,1,_xlpm.VD),
AND(MONTH($AW221)&lt;&gt;MONTH(BE$15),MONTH($AX221)=MONTH(BE$15)),
NETWORKDAYS.INTL(($AX221)-_xlpm.DD,$AX221,1,_xlpm.VD),
AND(MONTH($AW221)&lt;MONTH(BE$15),MONTH($AX221)&gt;MONTH(BE$15)),
NETWORKDAYS.INTL((EOMONTH(BE$15-1,1))-_xlpm.DD,EOMONTH(BE$15-1,1),1,_xlpm.VD),
AND(MONTH($AW221)=MONTH(BE$15),MONTH($AX221)=MONTH(BE$15)),
NETWORKDAYS.INTL($AW221,$AX221,1,_xlpm.VD)))),0)),
$DH221="месяц",
$DR221*BE221,
$DH221="неделя",
$DR221*BE221/7*(ROUNDUP((DAY(EOMONTH(BE$15,0)))/4,0))),
0)</f>
        <v/>
      </c>
      <c r="DY221" s="125">
        <f t="array" ref="DY221">
IFERROR(_xlfn.IFS(
$DH221="день_1",
$DR221*$BL221/($AX221-$AW221+1)*BF221*(DAY(EOMONTH(BF$15,0))),
$DH221="день_2",
$DR221/30*MAX(MIN($AX221,EOMONTH(BF$15,0))-MAX($AW221,BF$15)+1,),
$DH221="раб.день",
$DR221/30*(IFERROR(
_xlfn.LET(_xlpm.VD,
CHOOSE(
{1;2;3;4;5;6;7;8;9;10;11;12;13;14;15;16;17;18},
45658,45659,45660,45661,45662,45663,45664,45665,45711,45724,45778,45779,45785,45786,45820,45821,45965,46022),
_xlfn.LET(_xlpm.DD,
MAX(MIN($AX221,EOMONTH(BF$15,0))-MAX($AW221,BF$15),),
_xlfn.IFS(
AND(MONTH($AW221)=MONTH(BF$15),MONTH($AX221)&lt;&gt;MONTH(BF$15)),
NETWORKDAYS.INTL($AW221,$AW221+_xlpm.DD,1,_xlpm.VD),
AND(MONTH($AW221)&lt;&gt;MONTH(BF$15),MONTH($AX221)=MONTH(BF$15)),
NETWORKDAYS.INTL(($AX221)-_xlpm.DD,$AX221,1,_xlpm.VD),
AND(MONTH($AW221)&lt;MONTH(BF$15),MONTH($AX221)&gt;MONTH(BF$15)),
NETWORKDAYS.INTL((EOMONTH(BF$15-1,1))-_xlpm.DD,EOMONTH(BF$15-1,1),1,_xlpm.VD),
AND(MONTH($AW221)=MONTH(BF$15),MONTH($AX221)=MONTH(BF$15)),
NETWORKDAYS.INTL($AW221,$AX221,1,_xlpm.VD)))),0)),
$DH221="месяц",
$DR221*BF221,
$DH221="неделя",
$DR221*BF221/7*(ROUNDUP((DAY(EOMONTH(BF$15,0)))/4,0))),
0)</f>
        <v/>
      </c>
      <c r="DZ221" s="125">
        <f t="array" ref="DZ221">
IFERROR(_xlfn.IFS(
$DH221="день_1",
$DR221*$BL221/($AX221-$AW221+1)*BG221*(DAY(EOMONTH(BG$15,0))),
$DH221="день_2",
$DR221/30*MAX(MIN($AX221,EOMONTH(BG$15,0))-MAX($AW221,BG$15)+1,),
$DH221="раб.день",
$DR221/30*(IFERROR(
_xlfn.LET(_xlpm.VD,
CHOOSE(
{1;2;3;4;5;6;7;8;9;10;11;12;13;14;15;16;17;18},
45658,45659,45660,45661,45662,45663,45664,45665,45711,45724,45778,45779,45785,45786,45820,45821,45965,46022),
_xlfn.LET(_xlpm.DD,
MAX(MIN($AX221,EOMONTH(BG$15,0))-MAX($AW221,BG$15),),
_xlfn.IFS(
AND(MONTH($AW221)=MONTH(BG$15),MONTH($AX221)&lt;&gt;MONTH(BG$15)),
NETWORKDAYS.INTL($AW221,$AW221+_xlpm.DD,1,_xlpm.VD),
AND(MONTH($AW221)&lt;&gt;MONTH(BG$15),MONTH($AX221)=MONTH(BG$15)),
NETWORKDAYS.INTL(($AX221)-_xlpm.DD,$AX221,1,_xlpm.VD),
AND(MONTH($AW221)&lt;MONTH(BG$15),MONTH($AX221)&gt;MONTH(BG$15)),
NETWORKDAYS.INTL((EOMONTH(BG$15-1,1))-_xlpm.DD,EOMONTH(BG$15-1,1),1,_xlpm.VD),
AND(MONTH($AW221)=MONTH(BG$15),MONTH($AX221)=MONTH(BG$15)),
NETWORKDAYS.INTL($AW221,$AX221,1,_xlpm.VD)))),0)),
$DH221="месяц",
$DR221*BG221,
$DH221="неделя",
$DR221*BG221/7*(ROUNDUP((DAY(EOMONTH(BG$15,0)))/4,0))),
0)</f>
        <v/>
      </c>
      <c r="EA221" s="125">
        <f t="array" ref="EA221">
IFERROR(_xlfn.IFS(
$DH221="день_1",
$DR221*$BL221/($AX221-$AW221+1)*BH221*(DAY(EOMONTH(BH$15,0))),
$DH221="день_2",
$DR221/30*MAX(MIN($AX221,EOMONTH(BH$15,0))-MAX($AW221,BH$15)+1,),
$DH221="раб.день",
$DR221/30*(IFERROR(
_xlfn.LET(_xlpm.VD,
CHOOSE(
{1;2;3;4;5;6;7;8;9;10;11;12;13;14;15;16;17;18},
45658,45659,45660,45661,45662,45663,45664,45665,45711,45724,45778,45779,45785,45786,45820,45821,45965,46022),
_xlfn.LET(_xlpm.DD,
MAX(MIN($AX221,EOMONTH(BH$15,0))-MAX($AW221,BH$15),),
_xlfn.IFS(
AND(MONTH($AW221)=MONTH(BH$15),MONTH($AX221)&lt;&gt;MONTH(BH$15)),
NETWORKDAYS.INTL($AW221,$AW221+_xlpm.DD,1,_xlpm.VD),
AND(MONTH($AW221)&lt;&gt;MONTH(BH$15),MONTH($AX221)=MONTH(BH$15)),
NETWORKDAYS.INTL(($AX221)-_xlpm.DD,$AX221,1,_xlpm.VD),
AND(MONTH($AW221)&lt;MONTH(BH$15),MONTH($AX221)&gt;MONTH(BH$15)),
NETWORKDAYS.INTL((EOMONTH(BH$15-1,1))-_xlpm.DD,EOMONTH(BH$15-1,1),1,_xlpm.VD),
AND(MONTH($AW221)=MONTH(BH$15),MONTH($AX221)=MONTH(BH$15)),
NETWORKDAYS.INTL($AW221,$AX221,1,_xlpm.VD)))),0)),
$DH221="месяц",
$DR221*BH221,
$DH221="неделя",
$DR221*BH221/7*(ROUNDUP((DAY(EOMONTH(BH$15,0)))/4,0))),
0)</f>
        <v/>
      </c>
      <c r="EB221" s="125">
        <f t="array" ref="EB221">
IFERROR(_xlfn.IFS(
$DH221="день_1",
$DR221*$BL221/($AX221-$AW221+1)*BI221*(DAY(EOMONTH(BI$15,0))),
$DH221="день_2",
$DR221/30*MAX(MIN($AX221,EOMONTH(BI$15,0))-MAX($AW221,BI$15)+1,),
$DH221="раб.день",
$DR221/30*(IFERROR(
_xlfn.LET(_xlpm.VD,
CHOOSE(
{1;2;3;4;5;6;7;8;9;10;11;12;13;14;15;16;17;18},
45658,45659,45660,45661,45662,45663,45664,45665,45711,45724,45778,45779,45785,45786,45820,45821,45965,46022),
_xlfn.LET(_xlpm.DD,
MAX(MIN($AX221,EOMONTH(BI$15,0))-MAX($AW221,BI$15),),
_xlfn.IFS(
AND(MONTH($AW221)=MONTH(BI$15),MONTH($AX221)&lt;&gt;MONTH(BI$15)),
NETWORKDAYS.INTL($AW221,$AW221+_xlpm.DD,1,_xlpm.VD),
AND(MONTH($AW221)&lt;&gt;MONTH(BI$15),MONTH($AX221)=MONTH(BI$15)),
NETWORKDAYS.INTL(($AX221)-_xlpm.DD,$AX221,1,_xlpm.VD),
AND(MONTH($AW221)&lt;MONTH(BI$15),MONTH($AX221)&gt;MONTH(BI$15)),
NETWORKDAYS.INTL((EOMONTH(BI$15-1,1))-_xlpm.DD,EOMONTH(BI$15-1,1),1,_xlpm.VD),
AND(MONTH($AW221)=MONTH(BI$15),MONTH($AX221)=MONTH(BI$15)),
NETWORKDAYS.INTL($AW221,$AX221,1,_xlpm.VD)))),0)),
$DH221="месяц",
$DR221*BI221,
$DH221="неделя",
$DR221*BI221/7*(ROUNDUP((DAY(EOMONTH(BI$15,0)))/4,0))),
0)</f>
        <v/>
      </c>
      <c r="EC221" s="125">
        <f t="array" ref="EC221">
IFERROR(_xlfn.IFS(
$DH221="день_1",
$DR221*$BL221/($AX221-$AW221+1)*BJ221*(DAY(EOMONTH(BJ$15,0))),
$DH221="день_2",
$DR221/30*MAX(MIN($AX221,EOMONTH(BJ$15,0))-MAX($AW221,BJ$15)+1,),
$DH221="раб.день",
$DR221/30*(IFERROR(
_xlfn.LET(_xlpm.VD,
CHOOSE(
{1;2;3;4;5;6;7;8;9;10;11;12;13;14;15;16;17;18},
45658,45659,45660,45661,45662,45663,45664,45665,45711,45724,45778,45779,45785,45786,45820,45821,45965,46022),
_xlfn.LET(_xlpm.DD,
MAX(MIN($AX221,EOMONTH(BJ$15,0))-MAX($AW221,BJ$15),),
_xlfn.IFS(
AND(MONTH($AW221)=MONTH(BJ$15),MONTH($AX221)&lt;&gt;MONTH(BJ$15)),
NETWORKDAYS.INTL($AW221,$AW221+_xlpm.DD,1,_xlpm.VD),
AND(MONTH($AW221)&lt;&gt;MONTH(BJ$15),MONTH($AX221)=MONTH(BJ$15)),
NETWORKDAYS.INTL(($AX221)-_xlpm.DD,$AX221,1,_xlpm.VD),
AND(MONTH($AW221)&lt;MONTH(BJ$15),MONTH($AX221)&gt;MONTH(BJ$15)),
NETWORKDAYS.INTL((EOMONTH(BJ$15-1,1))-_xlpm.DD,EOMONTH(BJ$15-1,1),1,_xlpm.VD),
AND(MONTH($AW221)=MONTH(BJ$15),MONTH($AX221)=MONTH(BJ$15)),
NETWORKDAYS.INTL($AW221,$AX221,1,_xlpm.VD)))),0)),
$DH221="месяц",
$DR221*BJ221,
$DH221="неделя",
$DR221*BJ221/7*(ROUNDUP((DAY(EOMONTH(BJ$15,0)))/4,0))),
0)</f>
        <v/>
      </c>
      <c r="ED221" s="125">
        <f t="array" ref="ED221">
IFERROR(_xlfn.IFS(
$DH221="день_1",
$DR221*$BL221/($AX221-$AW221+1)*BK221*(DAY(EOMONTH(BK$15,0))),
$DH221="день_2",
$DR221/30*MAX(MIN($AX221,EOMONTH(BK$15,0))-MAX($AW221,BK$15)+1,),
$DH221="раб.день",
$DR221/30*(IFERROR(
_xlfn.LET(_xlpm.VD,
CHOOSE(
{1;2;3;4;5;6;7;8;9;10;11;12;13;14;15;16;17;18},
45658,45659,45660,45661,45662,45663,45664,45665,45711,45724,45778,45779,45785,45786,45820,45821,45965,46022),
_xlfn.LET(_xlpm.DD,
MAX(MIN($AX221,EOMONTH(BK$15,0))-MAX($AW221,BK$15),),
_xlfn.IFS(
AND(MONTH($AW221)=MONTH(BK$15),MONTH($AX221)&lt;&gt;MONTH(BK$15)),
NETWORKDAYS.INTL($AW221,$AW221+_xlpm.DD,1,_xlpm.VD),
AND(MONTH($AW221)&lt;&gt;MONTH(BK$15),MONTH($AX221)=MONTH(BK$15)),
NETWORKDAYS.INTL(($AX221)-_xlpm.DD,$AX221,1,_xlpm.VD),
AND(MONTH($AW221)&lt;MONTH(BK$15),MONTH($AX221)&gt;MONTH(BK$15)),
NETWORKDAYS.INTL((EOMONTH(BK$15-1,1))-_xlpm.DD,EOMONTH(BK$15-1,1),1,_xlpm.VD),
AND(MONTH($AW221)=MONTH(BK$15),MONTH($AX221)=MONTH(BK$15)),
NETWORKDAYS.INTL($AW221,$AX221,1,_xlpm.VD)))),0)),
$DH221="месяц",
$DR221*BK221,
$DH221="неделя",
$DR221*BK221/7*(ROUNDUP((DAY(EOMONTH(BK$15,0)))/4,0))),
0)</f>
        <v/>
      </c>
      <c r="EE221" s="125">
        <f>SUM($DS221,$DT221,$DU221,$DV221,$DW221,$DX221,$DY221,$DZ221,$EA221,$EB221,$EC221,$ED221)</f>
        <v/>
      </c>
      <c r="EF221" s="125">
        <f>IFERROR(ROUND($EE221*(1+$EP221),2),0)</f>
        <v/>
      </c>
      <c r="EG221" s="128" t="n">
        <v>1</v>
      </c>
      <c r="EH221" s="126" t="n">
        <v>0</v>
      </c>
      <c r="EI221" s="126">
        <f>ROUND(SUM($EH221:$EH221)*SUM($AB221:$AB221)*$EG221,2)</f>
        <v/>
      </c>
      <c r="EJ221" s="126">
        <f>ROUND($EI221*(1+$EP221),2)</f>
        <v/>
      </c>
      <c r="EK221" s="126" t="n">
        <v>0</v>
      </c>
      <c r="EL221" s="126">
        <f>ROUND(SUM($EK221:$EK221)*SUM($AB221:$AB221)*$EG221,2)</f>
        <v/>
      </c>
      <c r="EM221" s="126">
        <f>ROUND($EL221*(1+$EP221),2)</f>
        <v/>
      </c>
      <c r="EN221" s="126">
        <f>SUM($EE221,$EI221,$EL221)</f>
        <v/>
      </c>
      <c r="EO221" s="126">
        <f>SUM($EF221,$EJ221,$EM221)</f>
        <v/>
      </c>
      <c r="EP221" s="59" t="inlineStr">
        <is>
          <t>20%</t>
        </is>
      </c>
      <c r="EQ221" s="59" t="n"/>
      <c r="ER221" s="60">
        <f t="array" ref="ER221">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MATCH(ES221,
{"AMS";"RussOutdoor";"HD Outdoor";"Ingroup";"IQ";"Ledproduction";"LisChannel";"Logic";"Media-PPL";"NovikovTV | НовиковТВ";"SMA";"SOK";"КрокусТВ | CrocusTV | IndoorTV";"Сити";"ТЯК Москва"},
0)),"")</f>
        <v/>
      </c>
      <c r="ES221" s="60" t="n"/>
      <c r="ET221" s="60">
        <f t="array" ref="ET221">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MATCH(ES221,
{"AMS";"RussOutdoor";"HD Outdoor";"Ingroup";"IQ";"Ledproduction";"LisChannel";"Logic";"Media-PPL";"NovikovTV | НовиковТВ";"SMA";"SOK";"КрокусТВ | CrocusTV | IndoorTV";"Сити";"ТЯК Москва"},
0)),"")</f>
        <v/>
      </c>
      <c r="EU221" s="60" t="n"/>
      <c r="EV221" s="60" t="n"/>
      <c r="EX221" s="110">
        <f t="array" ref="EX221">
($AR221/30
+N("ТРАФИК ПЛОЩАДКИ"))*
(IFERROR(
_xlfn.LET(
_xlpm.GPR,
HLOOKUP($L221,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(MATCH($T221,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IF($Q221="цифровой",_xlpm.GPR/$AG221,_xlpm.GPR/60)),
0)
+N("DWELL TIME"))*
(IF($AB221=0,0,IF($AB221=1,0.3,IF($AB221=2,0.5,IF($AB221&gt;2,1))))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_xlfn.IFS($AC221="да",1.2,$AC221="нет",1)*
_xlfn.IFS($AD221="да",1.2,$AD221="нет",1)*
IF(R221="статический",1,1.2)*
$X221*
INDEX(
{1.2;1;1.2;1.2;1;1.2;1.2;1.2;1.2;1.2;1.2;1;1.2;1.2;1.2;1.2;1;1;1.2;1.2;1.2;1;1;1;1;1.2;1.2;1.2;1.2;1;1;1;1;1.2;1.2;1.2;1.2;1.2;1.2;1.2;1.2;1;1;1.2;1;1;1;1;1.5;1;1;1.5;1.5;1.2},
MATCH($Q221,_xlpm.MI,0)))&gt;{0.02;0.04;0.06;0.1;0.2;0.4;0.6;0.8;1;2;4;6})),
{0;1;2;3;4;5;6;7;8;9;10;11;12},
0)))
+N("КОЭФФИЦИЕНТ КОНТАКТА"))))*
(_xlfn.IFS($X221&lt;0.1,$X221/1000,$X221&gt;25,5.2,AND($X221&gt;=0.1,$X221&lt;=25),(($X221*2+0.1)/10)*($X221/10)))*
IFERROR((_xlfn.LET(
_xlpm.MA,
{0;0.8;0.85;0.9;0.95;1},
_xlpm.MAA,
{0;1;2;3;4;5},
INDEX(_xlpm.MA,MATCH(SUMPRODUCT(--((IF(ROUND(_xlpm.MAA,1)&gt;5,5,ROUND($AB221,1)))&gt;{0;1;2;3;4;5})),_xlpm.MAA,0)))
+N("КОЭФФИЦИЕНТ КОЛ-ВО КОНСТРУКЦИЙ")),1)*
$AB221,0))*
(IF($Q221="цифровой",$AG221/15*$AI221,1)
+N("ДЛЯ ЦИФРЫ"))</f>
        <v/>
      </c>
      <c r="EY221" s="110">
        <f>IFERROR(EX221*AY221,0)</f>
        <v/>
      </c>
      <c r="EZ221" s="131">
        <f>IFERROR(DP221/EY221*1000,0)</f>
        <v/>
      </c>
      <c r="FA221" s="112">
        <f>IFERROR(FC221/FB221,0)</f>
        <v/>
      </c>
      <c r="FB221" s="112">
        <f>IFERROR((FC221/(EY221/FF221*#REF!))*0.825,0)</f>
        <v/>
      </c>
      <c r="FC221" s="112">
        <f>IFERROR(((EX221*30/AR221)*100)/30,0)</f>
        <v/>
      </c>
      <c r="FD221" s="112">
        <f>IFERROR(EY221/G221*100%,0)</f>
        <v/>
      </c>
      <c r="FE221" s="112">
        <f>IFERROR(FD221/FC221*100%,0)</f>
        <v/>
      </c>
      <c r="FF221" s="110">
        <f>IFERROR(AR221/30*AY221,0)</f>
        <v/>
      </c>
    </row>
    <row r="222" ht="13" customHeight="1">
      <c r="A222" s="59" t="n"/>
      <c r="B222" s="60" t="n"/>
      <c r="C222" s="60" t="n"/>
      <c r="D222" s="60">
        <f t="array" ref="D222">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MATCH($E222,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22" s="60">
        <f t="array" ref="E222">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MATCH($F222,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22" s="60" t="inlineStr"/>
      <c r="G222" s="60" t="n"/>
      <c r="H222" s="60">
        <f t="array" ref="H222">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MATCH($I222,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22" s="60" t="n"/>
      <c r="J222" s="60" t="n"/>
      <c r="K222" s="60" t="n"/>
      <c r="L222" s="60" t="n"/>
      <c r="M222" s="60" t="n"/>
      <c r="N222" s="60" t="n"/>
      <c r="O222" s="60" t="n"/>
      <c r="P222" s="60">
        <f t="array" ref="P222">
_xlfn.IFS(
ISNUMBER(MATCH($Q222,{"шелфбаннер","разделитель","монетница","чековая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ISNUMBER(MATCH($Q222,{"LED/LCD","видеокулер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ISNUMBER(MATCH($Q222,{"автомобиль","машина","выставочное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ISNUMBER(MATCH($Q222,{"билборд","лифтовая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ISNUMBER(MATCH($Q222,{"навигация","подвесной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ISNUMBER(MATCH($Q222,{"движущаяся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ISNUMBER(MATCH($Q222,{"каталог","журнал"},)),
"Пресса",
$Q222="","")</f>
        <v/>
      </c>
      <c r="Q222" s="60" t="n"/>
      <c r="R222" s="60">
        <f t="array" ref="R222">
IFERROR(
_xlfn.IFS(
OR(ISNUMBER(MATCH($Q222,{"экспозиция","макет","стенд","автостенд","авто стенд","выставочное пространство","выставочные стенды","модульные выставочные стенды","3Д конструкция","3D конструкция"},)),P222="Экспонирование"),
"нестандартный",
ISNUMBER(MATCH($Q222,{"скроллер","призматрон"},)),
"динамический",
$P222="Видео",
"цифровой",
OR($P222="Пресса",$P222="Щит",$P222="POSm",$P222="Подвес",$P222="Брендирование/оклейка"),
"статический"),"")</f>
        <v/>
      </c>
      <c r="S222" s="59" t="n"/>
      <c r="T222" s="60" t="n"/>
      <c r="U222" s="60" t="n"/>
      <c r="V222" s="60">
        <f>
IF(P222="Видео",
"цифровой постер/ролик",
IF(ISNUMBER(MATCH(Q222,{"короб световой","короб световой | лайтбокс","короб световой | кристалайт","лайтбокс","лайт бокс","кристалайт","LB","lightbox"},)),
"бэклит",
IF(P222="Брендирование/оклейка",
"перфарированная пленка/самоклейка",
IF(P222="Экспонирование",
"под запрос",
IF(P222="Подвес",
"баннер/ткань",
"")))))</f>
        <v/>
      </c>
      <c r="W222" s="59" t="n"/>
      <c r="X222" s="59" t="n"/>
      <c r="Y222" s="59" t="n"/>
      <c r="Z222" s="61" t="n"/>
      <c r="AA222" s="61" t="n"/>
      <c r="AB222" s="61">
        <f>IF(BL222&gt;0,Z222,0)</f>
        <v/>
      </c>
      <c r="AC222" s="59" t="n"/>
      <c r="AD222" s="59" t="n"/>
      <c r="AE222" s="59" t="n"/>
      <c r="AF222" s="59" t="n"/>
      <c r="AG222" s="59" t="n"/>
      <c r="AH222" s="59" t="n"/>
      <c r="AI222" s="59" t="n"/>
      <c r="AJ222" s="59" t="n"/>
      <c r="AK222" s="59" t="n"/>
      <c r="AL222" s="62">
        <f>IFERROR(IF(OR(R222="статический",R222="динамический",R222="нестандартный",R222="",R222=""),"-",IF(AND(AH222="-",AI222="-"),"-",AK222*3600/AH222*AI222)),"-")</f>
        <v/>
      </c>
      <c r="AM222" s="62">
        <f>IFERROR(IF(OR(R222="статический",R222="динамический",R222="",R222="", R222="BTL",R222="нестандартный"),"-",AG222*AI222*AL222/60),"-")</f>
        <v/>
      </c>
      <c r="AN222" s="63">
        <f>IFERROR(IF(AH222="","-",AG222*AI222/AH222),"-")</f>
        <v/>
      </c>
      <c r="AO222" s="59">
        <f>IFERROR(IF(OR($R222="статический",$R222="динамический",$R222="",$R222="",$R222="BTL",$R222="нестандартный"),"-",$AL222*$AY222),"-")</f>
        <v/>
      </c>
      <c r="AP222" s="62">
        <f>IFERROR(IF(OR($R222="статический",$R222="динамический",$R222="",$R222="",$R222="BTL",$R222="нестандартный"),"-",$AM222*AY222),"-")</f>
        <v/>
      </c>
      <c r="AQ222" s="64" t="n"/>
      <c r="AR222" s="61" t="n"/>
      <c r="AS222" s="61" t="n"/>
      <c r="AT222" s="61" t="n"/>
      <c r="AU222" s="65" t="n"/>
      <c r="AV222" s="124">
        <f>IFERROR(DR222/AT222*1000,"n/a")</f>
        <v/>
      </c>
      <c r="AW222" s="67" t="n"/>
      <c r="AX222" s="67" t="n"/>
      <c r="AY222" s="43">
        <f>IFERROR(IF(OR($AW222="",$AX222=""),"",_xlfn.DAYS($AX222+1,$AW222)),"")</f>
        <v/>
      </c>
      <c r="AZ222" s="68">
        <f t="array" ref="AZ222">
_xlfn.LET(_xlpm.COEFF,
IF($AW222+$AX222=0,0,IF(MAX(MIN($AX222,EOMONTH(AZ$15,0))-MAX($AW222,AZ$15)+1,)&gt;0,1,0)),
_xlfn.IFS(
$ES222="LisChannel",
_xlpm.COEFF*
INDEX({1;1;1.2;1.2;1;1;1;1;1.2;1.2;1.2;1.2},
MATCH(MONTH(AZ$15),
{1,2,3,4,5,6,7,8,9,10,11,12})),
CONCATENATE($ES222," ",$L222)="RussOutdoor метро",
_xlpm.COEFF*
INDEX({0.8;0.9;1.1;1.1;1;1;1;1;1.1;1.1;1.1;1.1},
MATCH(MONTH(AZ$15),
{1,2,3,4,5,6,7,8,9,10,11,12})),
$ES222&lt;&gt;"LisChannel",
_xlpm.COEFF,
$ES222&lt;&gt;"RussOutdoor",
_xlpm.COEFF))</f>
        <v/>
      </c>
      <c r="BA222" s="68">
        <f t="array" ref="BA222">
_xlfn.LET(_xlpm.COEFF,
IF($AW222+$AX222=0,0,IF(MAX(MIN($AX222,EOMONTH(BA$15,0))-MAX($AW222,BA$15)+1,)&gt;0,1,0)),
_xlfn.IFS(
$ES222="LisChannel",
_xlpm.COEFF*
INDEX({1;1;1.2;1.2;1;1;1;1;1.2;1.2;1.2;1.2},
MATCH(MONTH(BA$15),
{1,2,3,4,5,6,7,8,9,10,11,12})),
CONCATENATE($ES222," ",$L222)="RussOutdoor метро",
_xlpm.COEFF*
INDEX({0.8;0.9;1.1;1.1;1;1;1;1;1.1;1.1;1.1;1.1},
MATCH(MONTH(BA$15),
{1,2,3,4,5,6,7,8,9,10,11,12})),
$ES222&lt;&gt;"LisChannel",
_xlpm.COEFF,
$ES222&lt;&gt;"RussOutdoor",
_xlpm.COEFF))</f>
        <v/>
      </c>
      <c r="BB222" s="68">
        <f t="array" ref="BB222">
_xlfn.LET(_xlpm.COEFF,
IF($AW222+$AX222=0,0,IF(MAX(MIN($AX222,EOMONTH(BB$15,0))-MAX($AW222,BB$15)+1,)&gt;0,1,0)),
_xlfn.IFS(
$ES222="LisChannel",
_xlpm.COEFF*
INDEX({1;1;1.2;1.2;1;1;1;1;1.2;1.2;1.2;1.2},
MATCH(MONTH(BB$15),
{1,2,3,4,5,6,7,8,9,10,11,12})),
CONCATENATE($ES222," ",$L222)="RussOutdoor метро",
_xlpm.COEFF*
INDEX({0.8;0.9;1.1;1.1;1;1;1;1;1.1;1.1;1.1;1.1},
MATCH(MONTH(BB$15),
{1,2,3,4,5,6,7,8,9,10,11,12})),
$ES222&lt;&gt;"LisChannel",
_xlpm.COEFF,
$ES222&lt;&gt;"RussOutdoor",
_xlpm.COEFF))</f>
        <v/>
      </c>
      <c r="BC222" s="68">
        <f t="array" ref="BC222">
_xlfn.LET(_xlpm.COEFF,
IF($AW222+$AX222=0,0,IF(MAX(MIN($AX222,EOMONTH(BC$15,0))-MAX($AW222,BC$15)+1,)&gt;0,1,0)),
_xlfn.IFS(
$ES222="LisChannel",
_xlpm.COEFF*
INDEX({1;1;1.2;1.2;1;1;1;1;1.2;1.2;1.2;1.2},
MATCH(MONTH(BC$15),
{1,2,3,4,5,6,7,8,9,10,11,12})),
CONCATENATE($ES222," ",$L222)="RussOutdoor метро",
_xlpm.COEFF*
INDEX({0.8;0.9;1.1;1.1;1;1;1;1;1.1;1.1;1.1;1.1},
MATCH(MONTH(BC$15),
{1,2,3,4,5,6,7,8,9,10,11,12})),
$ES222&lt;&gt;"LisChannel",
_xlpm.COEFF,
$ES222&lt;&gt;"RussOutdoor",
_xlpm.COEFF))</f>
        <v/>
      </c>
      <c r="BD222" s="68">
        <f t="array" ref="BD222">
_xlfn.LET(_xlpm.COEFF,
IF($AW222+$AX222=0,0,IF(MAX(MIN($AX222,EOMONTH(BD$15,0))-MAX($AW222,BD$15)+1,)&gt;0,1,0)),
_xlfn.IFS(
$ES222="LisChannel",
_xlpm.COEFF*
INDEX({1;1;1.2;1.2;1;1;1;1;1.2;1.2;1.2;1.2},
MATCH(MONTH(BD$15),
{1,2,3,4,5,6,7,8,9,10,11,12})),
CONCATENATE($ES222," ",$L222)="RussOutdoor метро",
_xlpm.COEFF*
INDEX({0.8;0.9;1.1;1.1;1;1;1;1;1.1;1.1;1.1;1.1},
MATCH(MONTH(BD$15),
{1,2,3,4,5,6,7,8,9,10,11,12})),
$ES222&lt;&gt;"LisChannel",
_xlpm.COEFF,
$ES222&lt;&gt;"RussOutdoor",
_xlpm.COEFF))</f>
        <v/>
      </c>
      <c r="BE222" s="68">
        <f t="array" ref="BE222">
_xlfn.LET(_xlpm.COEFF,
IF($AW222+$AX222=0,0,IF(MAX(MIN($AX222,EOMONTH(BE$15,0))-MAX($AW222,BE$15)+1,)&gt;0,1,0)),
_xlfn.IFS(
$ES222="LisChannel",
_xlpm.COEFF*
INDEX({1;1;1.2;1.2;1;1;1;1;1.2;1.2;1.2;1.2},
MATCH(MONTH(BE$15),
{1,2,3,4,5,6,7,8,9,10,11,12})),
CONCATENATE($ES222," ",$L222)="RussOutdoor метро",
_xlpm.COEFF*
INDEX({0.8;0.9;1.1;1.1;1;1;1;1;1.1;1.1;1.1;1.1},
MATCH(MONTH(BE$15),
{1,2,3,4,5,6,7,8,9,10,11,12})),
$ES222&lt;&gt;"LisChannel",
_xlpm.COEFF,
$ES222&lt;&gt;"RussOutdoor",
_xlpm.COEFF))</f>
        <v/>
      </c>
      <c r="BF222" s="68">
        <f t="array" ref="BF222">
_xlfn.LET(_xlpm.COEFF,
IF($AW222+$AX222=0,0,IF(MAX(MIN($AX222,EOMONTH(BF$15,0))-MAX($AW222,BF$15)+1,)&gt;0,1,0)),
_xlfn.IFS(
$ES222="LisChannel",
_xlpm.COEFF*
INDEX({1;1;1.2;1.2;1;1;1;1;1.2;1.2;1.2;1.2},
MATCH(MONTH(BF$15),
{1,2,3,4,5,6,7,8,9,10,11,12})),
CONCATENATE($ES222," ",$L222)="RussOutdoor метро",
_xlpm.COEFF*
INDEX({0.8;0.9;1.1;1.1;1;1;1;1;1.1;1.1;1.1;1.1},
MATCH(MONTH(BF$15),
{1,2,3,4,5,6,7,8,9,10,11,12})),
$ES222&lt;&gt;"LisChannel",
_xlpm.COEFF,
$ES222&lt;&gt;"RussOutdoor",
_xlpm.COEFF))</f>
        <v/>
      </c>
      <c r="BG222" s="68">
        <f t="array" ref="BG222">
_xlfn.LET(_xlpm.COEFF,
IF($AW222+$AX222=0,0,IF(MAX(MIN($AX222,EOMONTH(BG$15,0))-MAX($AW222,BG$15)+1,)&gt;0,1,0)),
_xlfn.IFS(
$ES222="LisChannel",
_xlpm.COEFF*
INDEX({1;1;1.2;1.2;1;1;1;1;1.2;1.2;1.2;1.2},
MATCH(MONTH(BG$15),
{1,2,3,4,5,6,7,8,9,10,11,12})),
CONCATENATE($ES222," ",$L222)="RussOutdoor метро",
_xlpm.COEFF*
INDEX({0.8;0.9;1.1;1.1;1;1;1;1;1.1;1.1;1.1;1.1},
MATCH(MONTH(BG$15),
{1,2,3,4,5,6,7,8,9,10,11,12})),
$ES222&lt;&gt;"LisChannel",
_xlpm.COEFF,
$ES222&lt;&gt;"RussOutdoor",
_xlpm.COEFF))</f>
        <v/>
      </c>
      <c r="BH222" s="68">
        <f t="array" ref="BH222">
_xlfn.LET(_xlpm.COEFF,
IF($AW222+$AX222=0,0,IF(MAX(MIN($AX222,EOMONTH(BH$15,0))-MAX($AW222,BH$15)+1,)&gt;0,1,0)),
_xlfn.IFS(
$ES222="LisChannel",
_xlpm.COEFF*
INDEX({1;1;1.2;1.2;1;1;1;1;1.2;1.2;1.2;1.2},
MATCH(MONTH(BH$15),
{1,2,3,4,5,6,7,8,9,10,11,12})),
CONCATENATE($ES222," ",$L222)="RussOutdoor метро",
_xlpm.COEFF*
INDEX({0.8;0.9;1.1;1.1;1;1;1;1;1.1;1.1;1.1;1.1},
MATCH(MONTH(BH$15),
{1,2,3,4,5,6,7,8,9,10,11,12})),
$ES222&lt;&gt;"LisChannel",
_xlpm.COEFF,
$ES222&lt;&gt;"RussOutdoor",
_xlpm.COEFF))</f>
        <v/>
      </c>
      <c r="BI222" s="68">
        <f t="array" ref="BI222">
_xlfn.LET(_xlpm.COEFF,
IF($AW222+$AX222=0,0,IF(MAX(MIN($AX222,EOMONTH(BI$15,0))-MAX($AW222,BI$15)+1,)&gt;0,1,0)),
_xlfn.IFS(
$ES222="LisChannel",
_xlpm.COEFF*
INDEX({1;1;1.2;1.2;1;1;1;1;1.2;1.2;1.2;1.2},
MATCH(MONTH(BI$15),
{1,2,3,4,5,6,7,8,9,10,11,12})),
CONCATENATE($ES222," ",$L222)="RussOutdoor метро",
_xlpm.COEFF*
INDEX({0.8;0.9;1.1;1.1;1;1;1;1;1.1;1.1;1.1;1.1},
MATCH(MONTH(BI$15),
{1,2,3,4,5,6,7,8,9,10,11,12})),
$ES222&lt;&gt;"LisChannel",
_xlpm.COEFF,
$ES222&lt;&gt;"RussOutdoor",
_xlpm.COEFF))</f>
        <v/>
      </c>
      <c r="BJ222" s="68">
        <f t="array" ref="BJ222">
_xlfn.LET(_xlpm.COEFF,
IF($AW222+$AX222=0,0,IF(MAX(MIN($AX222,EOMONTH(BJ$15,0))-MAX($AW222,BJ$15)+1,)&gt;0,1,0)),
_xlfn.IFS(
$ES222="LisChannel",
_xlpm.COEFF*
INDEX({1;1;1.2;1.2;1;1;1;1;1.2;1.2;1.2;1.2},
MATCH(MONTH(BJ$15),
{1,2,3,4,5,6,7,8,9,10,11,12})),
CONCATENATE($ES222," ",$L222)="RussOutdoor метро",
_xlpm.COEFF*
INDEX({0.8;0.9;1.1;1.1;1;1;1;1;1.1;1.1;1.1;1.1},
MATCH(MONTH(BJ$15),
{1,2,3,4,5,6,7,8,9,10,11,12})),
$ES222&lt;&gt;"LisChannel",
_xlpm.COEFF,
$ES222&lt;&gt;"RussOutdoor",
_xlpm.COEFF))</f>
        <v/>
      </c>
      <c r="BK222" s="68">
        <f t="array" ref="BK222">
_xlfn.LET(_xlpm.COEFF,
IF($AW222+$AX222=0,0,IF(MAX(MIN($AX222,EOMONTH(BK$15,0))-MAX($AW222,BK$15)+1,)&gt;0,1,0)),
_xlfn.IFS(
$ES222="LisChannel",
_xlpm.COEFF*
INDEX({1;1;1.2;1.2;1;1;1;1;1.2;1.2;1.2;1.2},
MATCH(MONTH(BK$15),
{1,2,3,4,5,6,7,8,9,10,11,12})),
CONCATENATE($ES222," ",$L222)="RussOutdoor метро",
_xlpm.COEFF*
INDEX({0.8;0.9;1.1;1.1;1;1;1;1;1.1;1.1;1.1;1.1},
MATCH(MONTH(BK$15),
{1,2,3,4,5,6,7,8,9,10,11,12})),
$ES222&lt;&gt;"LisChannel",
_xlpm.COEFF,
$ES222&lt;&gt;"RussOutdoor",
_xlpm.COEFF))</f>
        <v/>
      </c>
      <c r="BL222" s="62">
        <f>COUNTIFS($AZ222:$BK222,"&gt;0")</f>
        <v/>
      </c>
      <c r="BM222" s="65" t="n"/>
      <c r="BN222" s="125">
        <f>$DJ222</f>
        <v/>
      </c>
      <c r="BO222" s="63">
        <f>$DQ222</f>
        <v/>
      </c>
      <c r="BP222" s="125">
        <f>
IFERROR(
IF($BL222=0,0,
$BN222*(1-$BO222)),
0)</f>
        <v/>
      </c>
      <c r="BQ222" s="125">
        <f t="array" ref="BQ222">
IFERROR(
_xlfn.IFS(
$DH222="день_1",
$BP222*$BL222/($AX222-$AW222+1)*AZ222*(DAY(EOMONTH(AZ$15,0))),
$DH222="день_2",
$BP222/30*MAX(MIN($AX222,EOMONTH(AZ$15,0))-MAX($AW222,AZ$15)+1,),
$DH222="раб.день",
$BP222/30*(IFERROR(
_xlfn.LET(_xlpm.VD,
CHOOSE(
{1;2;3;4;5;6;7;8;9;10;11;12;13;14;15;16;17;18},
45658,45659,45660,45661,45662,45663,45664,45665,45711,45724,45778,45779,45785,45786,45820,45821,45965,46022),
_xlfn.LET(_xlpm.DD,
MAX(MIN($AX222,EOMONTH(AZ$15,0))-MAX($AW222,AZ$15),),
_xlfn.IFS(
AND(MONTH($AW222)=MONTH(AZ$15),MONTH($AX222)&lt;&gt;MONTH(AZ$15)),
NETWORKDAYS.INTL($AW222,$AW222+_xlpm.DD,1,_xlpm.VD),
AND(MONTH($AW222)&lt;&gt;MONTH(AZ$15),MONTH($AX222)=MONTH(AZ$15)),
NETWORKDAYS.INTL(($AX222)-_xlpm.DD,$AX222,1,_xlpm.VD),
AND(MONTH($AW222)&lt;MONTH(AZ$15),MONTH($AX222)&gt;MONTH(AZ$15)),
NETWORKDAYS.INTL((EOMONTH(AZ$15-1,1))-_xlpm.DD,EOMONTH(AZ$15-1,1),1,_xlpm.VD),
AND(MONTH($AW222)=MONTH(AZ$15),MONTH($AX222)=MONTH(AZ$15)),
NETWORKDAYS.INTL($AW222,$AX222,1,_xlpm.VD)))),0)),
$DH222="месяц",
$BP222*AZ222,
$DH222="неделя",
$BP222*AZ222/7*(ROUNDUP((DAY(EOMONTH(AZ$15,0)))/4,0))),
0)</f>
        <v/>
      </c>
      <c r="BR222" s="125">
        <f t="array" ref="BR222">
IFERROR(
_xlfn.IFS(
$DH222="день_1",
$BP222*$BL222/($AX222-$AW222+1)*BA222*(DAY(EOMONTH(BA$15,0))),
$DH222="день_2",
$BP222/30*MAX(MIN($AX222,EOMONTH(BA$15,0))-MAX($AW222,BA$15)+1,),
$DH222="раб.день",
$BP222/30*(IFERROR(
_xlfn.LET(_xlpm.VD,
CHOOSE(
{1;2;3;4;5;6;7;8;9;10;11;12;13;14;15;16;17;18},
45658,45659,45660,45661,45662,45663,45664,45665,45711,45724,45778,45779,45785,45786,45820,45821,45965,46022),
_xlfn.LET(_xlpm.DD,
MAX(MIN($AX222,EOMONTH(BA$15,0))-MAX($AW222,BA$15),),
_xlfn.IFS(
AND(MONTH($AW222)=MONTH(BA$15),MONTH($AX222)&lt;&gt;MONTH(BA$15)),
NETWORKDAYS.INTL($AW222,$AW222+_xlpm.DD,1,_xlpm.VD),
AND(MONTH($AW222)&lt;&gt;MONTH(BA$15),MONTH($AX222)=MONTH(BA$15)),
NETWORKDAYS.INTL(($AX222)-_xlpm.DD,$AX222,1,_xlpm.VD),
AND(MONTH($AW222)&lt;MONTH(BA$15),MONTH($AX222)&gt;MONTH(BA$15)),
NETWORKDAYS.INTL((EOMONTH(BA$15-1,1))-_xlpm.DD,EOMONTH(BA$15-1,1),1,_xlpm.VD),
AND(MONTH($AW222)=MONTH(BA$15),MONTH($AX222)=MONTH(BA$15)),
NETWORKDAYS.INTL($AW222,$AX222,1,_xlpm.VD)))),0)),
$DH222="месяц",
$BP222*BA222,
$DH222="неделя",
$BP222*BA222/7*(ROUNDUP((DAY(EOMONTH(BA$15,0)))/4,0))),
0)</f>
        <v/>
      </c>
      <c r="BS222" s="125">
        <f t="array" ref="BS222">
IFERROR(
_xlfn.IFS(
$DH222="день_1",
$BP222*$BL222/($AX222-$AW222+1)*BB222*(DAY(EOMONTH(BB$15,0))),
$DH222="день_2",
$BP222/30*MAX(MIN($AX222,EOMONTH(BB$15,0))-MAX($AW222,BB$15)+1,),
$DH222="раб.день",
$BP222/30*(IFERROR(
_xlfn.LET(_xlpm.VD,
CHOOSE(
{1;2;3;4;5;6;7;8;9;10;11;12;13;14;15;16;17;18},
45658,45659,45660,45661,45662,45663,45664,45665,45711,45724,45778,45779,45785,45786,45820,45821,45965,46022),
_xlfn.LET(_xlpm.DD,
MAX(MIN($AX222,EOMONTH(BB$15,0))-MAX($AW222,BB$15),),
_xlfn.IFS(
AND(MONTH($AW222)=MONTH(BB$15),MONTH($AX222)&lt;&gt;MONTH(BB$15)),
NETWORKDAYS.INTL($AW222,$AW222+_xlpm.DD,1,_xlpm.VD),
AND(MONTH($AW222)&lt;&gt;MONTH(BB$15),MONTH($AX222)=MONTH(BB$15)),
NETWORKDAYS.INTL(($AX222)-_xlpm.DD,$AX222,1,_xlpm.VD),
AND(MONTH($AW222)&lt;MONTH(BB$15),MONTH($AX222)&gt;MONTH(BB$15)),
NETWORKDAYS.INTL((EOMONTH(BB$15-1,1))-_xlpm.DD,EOMONTH(BB$15-1,1),1,_xlpm.VD),
AND(MONTH($AW222)=MONTH(BB$15),MONTH($AX222)=MONTH(BB$15)),
NETWORKDAYS.INTL($AW222,$AX222,1,_xlpm.VD)))),0)),
$DH222="месяц",
$BP222*BB222,
$DH222="неделя",
$BP222*BB222/7*(ROUNDUP((DAY(EOMONTH(BB$15,0)))/4,0))),
0)</f>
        <v/>
      </c>
      <c r="BT222" s="125">
        <f t="array" ref="BT222">
IFERROR(
_xlfn.IFS(
$DH222="день_1",
$BP222*$BL222/($AX222-$AW222+1)*BC222*(DAY(EOMONTH(BC$15,0))),
$DH222="день_2",
$BP222/30*MAX(MIN($AX222,EOMONTH(BC$15,0))-MAX($AW222,BC$15)+1,),
$DH222="раб.день",
$BP222/30*(IFERROR(
_xlfn.LET(_xlpm.VD,
CHOOSE(
{1;2;3;4;5;6;7;8;9;10;11;12;13;14;15;16;17;18},
45658,45659,45660,45661,45662,45663,45664,45665,45711,45724,45778,45779,45785,45786,45820,45821,45965,46022),
_xlfn.LET(_xlpm.DD,
MAX(MIN($AX222,EOMONTH(BC$15,0))-MAX($AW222,BC$15),),
_xlfn.IFS(
AND(MONTH($AW222)=MONTH(BC$15),MONTH($AX222)&lt;&gt;MONTH(BC$15)),
NETWORKDAYS.INTL($AW222,$AW222+_xlpm.DD,1,_xlpm.VD),
AND(MONTH($AW222)&lt;&gt;MONTH(BC$15),MONTH($AX222)=MONTH(BC$15)),
NETWORKDAYS.INTL(($AX222)-_xlpm.DD,$AX222,1,_xlpm.VD),
AND(MONTH($AW222)&lt;MONTH(BC$15),MONTH($AX222)&gt;MONTH(BC$15)),
NETWORKDAYS.INTL((EOMONTH(BC$15-1,1))-_xlpm.DD,EOMONTH(BC$15-1,1),1,_xlpm.VD),
AND(MONTH($AW222)=MONTH(BC$15),MONTH($AX222)=MONTH(BC$15)),
NETWORKDAYS.INTL($AW222,$AX222,1,_xlpm.VD)))),0)),
$DH222="месяц",
$BP222*BC222,
$DH222="неделя",
$BP222*BC222/7*(ROUNDUP((DAY(EOMONTH(BC$15,0)))/4,0))),
0)</f>
        <v/>
      </c>
      <c r="BU222" s="125">
        <f t="array" ref="BU222">
IFERROR(
_xlfn.IFS(
$DH222="день_1",
$BP222*$BL222/($AX222-$AW222+1)*BD222*(DAY(EOMONTH(BD$15,0))),
$DH222="день_2",
$BP222/30*MAX(MIN($AX222,EOMONTH(BD$15,0))-MAX($AW222,BD$15)+1,),
$DH222="раб.день",
$BP222/30*(IFERROR(
_xlfn.LET(_xlpm.VD,
CHOOSE(
{1;2;3;4;5;6;7;8;9;10;11;12;13;14;15;16;17;18},
45658,45659,45660,45661,45662,45663,45664,45665,45711,45724,45778,45779,45785,45786,45820,45821,45965,46022),
_xlfn.LET(_xlpm.DD,
MAX(MIN($AX222,EOMONTH(BD$15,0))-MAX($AW222,BD$15),),
_xlfn.IFS(
AND(MONTH($AW222)=MONTH(BD$15),MONTH($AX222)&lt;&gt;MONTH(BD$15)),
NETWORKDAYS.INTL($AW222,$AW222+_xlpm.DD,1,_xlpm.VD),
AND(MONTH($AW222)&lt;&gt;MONTH(BD$15),MONTH($AX222)=MONTH(BD$15)),
NETWORKDAYS.INTL(($AX222)-_xlpm.DD,$AX222,1,_xlpm.VD),
AND(MONTH($AW222)&lt;MONTH(BD$15),MONTH($AX222)&gt;MONTH(BD$15)),
NETWORKDAYS.INTL((EOMONTH(BD$15-1,1))-_xlpm.DD,EOMONTH(BD$15-1,1),1,_xlpm.VD),
AND(MONTH($AW222)=MONTH(BD$15),MONTH($AX222)=MONTH(BD$15)),
NETWORKDAYS.INTL($AW222,$AX222,1,_xlpm.VD)))),0)),
$DH222="месяц",
$BP222*BD222,
$DH222="неделя",
$BP222*BD222/7*(ROUNDUP((DAY(EOMONTH(BD$15,0)))/4,0))),
0)</f>
        <v/>
      </c>
      <c r="BV222" s="125">
        <f t="array" ref="BV222">
IFERROR(
_xlfn.IFS(
$DH222="день_1",
$BP222*$BL222/($AX222-$AW222+1)*BE222*(DAY(EOMONTH(BE$15,0))),
$DH222="день_2",
$BP222/30*MAX(MIN($AX222,EOMONTH(BE$15,0))-MAX($AW222,BE$15)+1,),
$DH222="раб.день",
$BP222/30*(IFERROR(
_xlfn.LET(_xlpm.VD,
CHOOSE(
{1;2;3;4;5;6;7;8;9;10;11;12;13;14;15;16;17;18},
45658,45659,45660,45661,45662,45663,45664,45665,45711,45724,45778,45779,45785,45786,45820,45821,45965,46022),
_xlfn.LET(_xlpm.DD,
MAX(MIN($AX222,EOMONTH(BE$15,0))-MAX($AW222,BE$15),),
_xlfn.IFS(
AND(MONTH($AW222)=MONTH(BE$15),MONTH($AX222)&lt;&gt;MONTH(BE$15)),
NETWORKDAYS.INTL($AW222,$AW222+_xlpm.DD,1,_xlpm.VD),
AND(MONTH($AW222)&lt;&gt;MONTH(BE$15),MONTH($AX222)=MONTH(BE$15)),
NETWORKDAYS.INTL(($AX222)-_xlpm.DD,$AX222,1,_xlpm.VD),
AND(MONTH($AW222)&lt;MONTH(BE$15),MONTH($AX222)&gt;MONTH(BE$15)),
NETWORKDAYS.INTL((EOMONTH(BE$15-1,1))-_xlpm.DD,EOMONTH(BE$15-1,1),1,_xlpm.VD),
AND(MONTH($AW222)=MONTH(BE$15),MONTH($AX222)=MONTH(BE$15)),
NETWORKDAYS.INTL($AW222,$AX222,1,_xlpm.VD)))),0)),
$DH222="месяц",
$BP222*BE222,
$DH222="неделя",
$BP222*BE222/7*(ROUNDUP((DAY(EOMONTH(BE$15,0)))/4,0))),
0)</f>
        <v/>
      </c>
      <c r="BW222" s="125">
        <f t="array" ref="BW222">
IFERROR(
_xlfn.IFS(
$DH222="день_1",
$BP222*$BL222/($AX222-$AW222+1)*BF222*(DAY(EOMONTH(BF$15,0))),
$DH222="день_2",
$BP222/30*MAX(MIN($AX222,EOMONTH(BF$15,0))-MAX($AW222,BF$15)+1,),
$DH222="раб.день",
$BP222/30*(IFERROR(
_xlfn.LET(_xlpm.VD,
CHOOSE(
{1;2;3;4;5;6;7;8;9;10;11;12;13;14;15;16;17;18},
45658,45659,45660,45661,45662,45663,45664,45665,45711,45724,45778,45779,45785,45786,45820,45821,45965,46022),
_xlfn.LET(_xlpm.DD,
MAX(MIN($AX222,EOMONTH(BF$15,0))-MAX($AW222,BF$15),),
_xlfn.IFS(
AND(MONTH($AW222)=MONTH(BF$15),MONTH($AX222)&lt;&gt;MONTH(BF$15)),
NETWORKDAYS.INTL($AW222,$AW222+_xlpm.DD,1,_xlpm.VD),
AND(MONTH($AW222)&lt;&gt;MONTH(BF$15),MONTH($AX222)=MONTH(BF$15)),
NETWORKDAYS.INTL(($AX222)-_xlpm.DD,$AX222,1,_xlpm.VD),
AND(MONTH($AW222)&lt;MONTH(BF$15),MONTH($AX222)&gt;MONTH(BF$15)),
NETWORKDAYS.INTL((EOMONTH(BF$15-1,1))-_xlpm.DD,EOMONTH(BF$15-1,1),1,_xlpm.VD),
AND(MONTH($AW222)=MONTH(BF$15),MONTH($AX222)=MONTH(BF$15)),
NETWORKDAYS.INTL($AW222,$AX222,1,_xlpm.VD)))),0)),
$DH222="месяц",
$BP222*BF222,
$DH222="неделя",
$BP222*BF222/7*(ROUNDUP((DAY(EOMONTH(BF$15,0)))/4,0))),
0)</f>
        <v/>
      </c>
      <c r="BX222" s="125">
        <f t="array" ref="BX222">
IFERROR(
_xlfn.IFS(
$DH222="день_1",
$BP222*$BL222/($AX222-$AW222+1)*BG222*(DAY(EOMONTH(BG$15,0))),
$DH222="день_2",
$BP222/30*MAX(MIN($AX222,EOMONTH(BG$15,0))-MAX($AW222,BG$15)+1,),
$DH222="раб.день",
$BP222/30*(IFERROR(
_xlfn.LET(_xlpm.VD,
CHOOSE(
{1;2;3;4;5;6;7;8;9;10;11;12;13;14;15;16;17;18},
45658,45659,45660,45661,45662,45663,45664,45665,45711,45724,45778,45779,45785,45786,45820,45821,45965,46022),
_xlfn.LET(_xlpm.DD,
MAX(MIN($AX222,EOMONTH(BG$15,0))-MAX($AW222,BG$15),),
_xlfn.IFS(
AND(MONTH($AW222)=MONTH(BG$15),MONTH($AX222)&lt;&gt;MONTH(BG$15)),
NETWORKDAYS.INTL($AW222,$AW222+_xlpm.DD,1,_xlpm.VD),
AND(MONTH($AW222)&lt;&gt;MONTH(BG$15),MONTH($AX222)=MONTH(BG$15)),
NETWORKDAYS.INTL(($AX222)-_xlpm.DD,$AX222,1,_xlpm.VD),
AND(MONTH($AW222)&lt;MONTH(BG$15),MONTH($AX222)&gt;MONTH(BG$15)),
NETWORKDAYS.INTL((EOMONTH(BG$15-1,1))-_xlpm.DD,EOMONTH(BG$15-1,1),1,_xlpm.VD),
AND(MONTH($AW222)=MONTH(BG$15),MONTH($AX222)=MONTH(BG$15)),
NETWORKDAYS.INTL($AW222,$AX222,1,_xlpm.VD)))),0)),
$DH222="месяц",
$BP222*BG222,
$DH222="неделя",
$BP222*BG222/7*(ROUNDUP((DAY(EOMONTH(BG$15,0)))/4,0))),
0)</f>
        <v/>
      </c>
      <c r="BY222" s="125">
        <f t="array" ref="BY222">
IFERROR(
_xlfn.IFS(
$DH222="день_1",
$BP222*$BL222/($AX222-$AW222+1)*BH222*(DAY(EOMONTH(BH$15,0))),
$DH222="день_2",
$BP222/30*MAX(MIN($AX222,EOMONTH(BH$15,0))-MAX($AW222,BH$15)+1,),
$DH222="раб.день",
$BP222/30*(IFERROR(
_xlfn.LET(_xlpm.VD,
CHOOSE(
{1;2;3;4;5;6;7;8;9;10;11;12;13;14;15;16;17;18},
45658,45659,45660,45661,45662,45663,45664,45665,45711,45724,45778,45779,45785,45786,45820,45821,45965,46022),
_xlfn.LET(_xlpm.DD,
MAX(MIN($AX222,EOMONTH(BH$15,0))-MAX($AW222,BH$15),),
_xlfn.IFS(
AND(MONTH($AW222)=MONTH(BH$15),MONTH($AX222)&lt;&gt;MONTH(BH$15)),
NETWORKDAYS.INTL($AW222,$AW222+_xlpm.DD,1,_xlpm.VD),
AND(MONTH($AW222)&lt;&gt;MONTH(BH$15),MONTH($AX222)=MONTH(BH$15)),
NETWORKDAYS.INTL(($AX222)-_xlpm.DD,$AX222,1,_xlpm.VD),
AND(MONTH($AW222)&lt;MONTH(BH$15),MONTH($AX222)&gt;MONTH(BH$15)),
NETWORKDAYS.INTL((EOMONTH(BH$15-1,1))-_xlpm.DD,EOMONTH(BH$15-1,1),1,_xlpm.VD),
AND(MONTH($AW222)=MONTH(BH$15),MONTH($AX222)=MONTH(BH$15)),
NETWORKDAYS.INTL($AW222,$AX222,1,_xlpm.VD)))),0)),
$DH222="месяц",
$BP222*BH222,
$DH222="неделя",
$BP222*BH222/7*(ROUNDUP((DAY(EOMONTH(BH$15,0)))/4,0))),
0)</f>
        <v/>
      </c>
      <c r="BZ222" s="125">
        <f t="array" ref="BZ222">
IFERROR(
_xlfn.IFS(
$DH222="день_1",
$BP222*$BL222/($AX222-$AW222+1)*BI222*(DAY(EOMONTH(BI$15,0))),
$DH222="день_2",
$BP222/30*MAX(MIN($AX222,EOMONTH(BI$15,0))-MAX($AW222,BI$15)+1,),
$DH222="раб.день",
$BP222/30*(IFERROR(
_xlfn.LET(_xlpm.VD,
CHOOSE(
{1;2;3;4;5;6;7;8;9;10;11;12;13;14;15;16;17;18},
45658,45659,45660,45661,45662,45663,45664,45665,45711,45724,45778,45779,45785,45786,45820,45821,45965,46022),
_xlfn.LET(_xlpm.DD,
MAX(MIN($AX222,EOMONTH(BI$15,0))-MAX($AW222,BI$15),),
_xlfn.IFS(
AND(MONTH($AW222)=MONTH(BI$15),MONTH($AX222)&lt;&gt;MONTH(BI$15)),
NETWORKDAYS.INTL($AW222,$AW222+_xlpm.DD,1,_xlpm.VD),
AND(MONTH($AW222)&lt;&gt;MONTH(BI$15),MONTH($AX222)=MONTH(BI$15)),
NETWORKDAYS.INTL(($AX222)-_xlpm.DD,$AX222,1,_xlpm.VD),
AND(MONTH($AW222)&lt;MONTH(BI$15),MONTH($AX222)&gt;MONTH(BI$15)),
NETWORKDAYS.INTL((EOMONTH(BI$15-1,1))-_xlpm.DD,EOMONTH(BI$15-1,1),1,_xlpm.VD),
AND(MONTH($AW222)=MONTH(BI$15),MONTH($AX222)=MONTH(BI$15)),
NETWORKDAYS.INTL($AW222,$AX222,1,_xlpm.VD)))),0)),
$DH222="месяц",
$BP222*BI222,
$DH222="неделя",
$BP222*BI222/7*(ROUNDUP((DAY(EOMONTH(BI$15,0)))/4,0))),
0)</f>
        <v/>
      </c>
      <c r="CA222" s="125">
        <f t="array" ref="CA222">
IFERROR(
_xlfn.IFS(
$DH222="день_1",
$BP222*$BL222/($AX222-$AW222+1)*BJ222*(DAY(EOMONTH(BJ$15,0))),
$DH222="день_2",
$BP222/30*MAX(MIN($AX222,EOMONTH(BJ$15,0))-MAX($AW222,BJ$15)+1,),
$DH222="раб.день",
$BP222/30*(IFERROR(
_xlfn.LET(_xlpm.VD,
CHOOSE(
{1;2;3;4;5;6;7;8;9;10;11;12;13;14;15;16;17;18},
45658,45659,45660,45661,45662,45663,45664,45665,45711,45724,45778,45779,45785,45786,45820,45821,45965,46022),
_xlfn.LET(_xlpm.DD,
MAX(MIN($AX222,EOMONTH(BJ$15,0))-MAX($AW222,BJ$15),),
_xlfn.IFS(
AND(MONTH($AW222)=MONTH(BJ$15),MONTH($AX222)&lt;&gt;MONTH(BJ$15)),
NETWORKDAYS.INTL($AW222,$AW222+_xlpm.DD,1,_xlpm.VD),
AND(MONTH($AW222)&lt;&gt;MONTH(BJ$15),MONTH($AX222)=MONTH(BJ$15)),
NETWORKDAYS.INTL(($AX222)-_xlpm.DD,$AX222,1,_xlpm.VD),
AND(MONTH($AW222)&lt;MONTH(BJ$15),MONTH($AX222)&gt;MONTH(BJ$15)),
NETWORKDAYS.INTL((EOMONTH(BJ$15-1,1))-_xlpm.DD,EOMONTH(BJ$15-1,1),1,_xlpm.VD),
AND(MONTH($AW222)=MONTH(BJ$15),MONTH($AX222)=MONTH(BJ$15)),
NETWORKDAYS.INTL($AW222,$AX222,1,_xlpm.VD)))),0)),
$DH222="месяц",
$BP222*BJ222,
$DH222="неделя",
$BP222*BJ222/7*(ROUNDUP((DAY(EOMONTH(BJ$15,0)))/4,0))),
0)</f>
        <v/>
      </c>
      <c r="CB222" s="125">
        <f t="array" ref="CB222">
IFERROR(
_xlfn.IFS(
$DH222="день_1",
$BP222*$BL222/($AX222-$AW222+1)*BK222*(DAY(EOMONTH(BK$15,0))),
$DH222="день_2",
$BP222/30*MAX(MIN($AX222,EOMONTH(BK$15,0))-MAX($AW222,BK$15)+1,),
$DH222="раб.день",
$BP222/30*(IFERROR(
_xlfn.LET(_xlpm.VD,
CHOOSE(
{1;2;3;4;5;6;7;8;9;10;11;12;13;14;15;16;17;18},
45658,45659,45660,45661,45662,45663,45664,45665,45711,45724,45778,45779,45785,45786,45820,45821,45965,46022),
_xlfn.LET(_xlpm.DD,
MAX(MIN($AX222,EOMONTH(BK$15,0))-MAX($AW222,BK$15),),
_xlfn.IFS(
AND(MONTH($AW222)=MONTH(BK$15),MONTH($AX222)&lt;&gt;MONTH(BK$15)),
NETWORKDAYS.INTL($AW222,$AW222+_xlpm.DD,1,_xlpm.VD),
AND(MONTH($AW222)&lt;&gt;MONTH(BK$15),MONTH($AX222)=MONTH(BK$15)),
NETWORKDAYS.INTL(($AX222)-_xlpm.DD,$AX222,1,_xlpm.VD),
AND(MONTH($AW222)&lt;MONTH(BK$15),MONTH($AX222)&gt;MONTH(BK$15)),
NETWORKDAYS.INTL((EOMONTH(BK$15-1,1))-_xlpm.DD,EOMONTH(BK$15-1,1),1,_xlpm.VD),
AND(MONTH($AW222)=MONTH(BK$15),MONTH($AX222)=MONTH(BK$15)),
NETWORKDAYS.INTL($AW222,$AX222,1,_xlpm.VD)))),0)),
$DH222="месяц",
$BP222*BK222,
$DH222="неделя",
$BP222*BK222/7*(ROUNDUP((DAY(EOMONTH(BK$15,0)))/4,0))),
0)</f>
        <v/>
      </c>
      <c r="CC222" s="125">
        <f>SUM($BQ222:$CB222)</f>
        <v/>
      </c>
      <c r="CD222" s="126">
        <f>SUM($EH222:$EH222)</f>
        <v/>
      </c>
      <c r="CE222" s="126">
        <f>$CD222*$AB222</f>
        <v/>
      </c>
      <c r="CF222" s="126">
        <f>SUM($EK222:$EK222)</f>
        <v/>
      </c>
      <c r="CG222" s="126">
        <f>$CF222*$AB222</f>
        <v/>
      </c>
      <c r="CH222" s="126">
        <f>SUM($CC222,$CE222,$CG222)</f>
        <v/>
      </c>
      <c r="CI222" s="126">
        <f>$CH222*(1+$CM222)</f>
        <v/>
      </c>
      <c r="CJ222" s="127" t="n">
        <v>0</v>
      </c>
      <c r="CK222" s="126">
        <f>SUM($CH222:$CH222)*(1+$CJ222)</f>
        <v/>
      </c>
      <c r="CL222" s="126">
        <f>SUM($CH222:$CH222)*(1+$CM222)</f>
        <v/>
      </c>
      <c r="CM222" s="59" t="inlineStr">
        <is>
          <t>20%</t>
        </is>
      </c>
      <c r="CN222" s="59" t="n"/>
      <c r="CO222" s="72" t="n"/>
      <c r="CP222" s="59" t="n"/>
      <c r="CQ222" s="73" t="n"/>
      <c r="CR222" s="73" t="n"/>
      <c r="CS222" s="73" t="n"/>
      <c r="CT222" s="72" t="n"/>
      <c r="CU222" s="79" t="inlineStr">
        <is>
          <t> </t>
        </is>
      </c>
      <c r="CV222" s="60" t="n"/>
      <c r="CW222" s="60" t="n"/>
      <c r="CX222" s="60" t="n"/>
      <c r="CY222" s="127">
        <f>IFERROR(($CC222-$EE222)/($EE222/(1-$DQ222)),0)</f>
        <v/>
      </c>
      <c r="CZ222" s="127">
        <f>IFERROR(1-$EI222/($CE222),0)</f>
        <v/>
      </c>
      <c r="DA222" s="127">
        <f>IFERROR(1-$EL222/($CG222),0)</f>
        <v/>
      </c>
      <c r="DB222" s="126">
        <f>ROUND(IFERROR(($CI222/(1+$CM222)-$EN222),0),2)</f>
        <v/>
      </c>
      <c r="DC222" s="128" t="n"/>
      <c r="DD222" s="125" t="n"/>
      <c r="DE222" s="75" t="n">
        <v>0</v>
      </c>
      <c r="DF222" s="128" t="n"/>
      <c r="DG222" s="125">
        <f>IF($DC222=0,0,$DD222*($DC222*100%-$DE222*$DF222))*SUM($AB222:$AB222)</f>
        <v/>
      </c>
      <c r="DH222" s="129" t="inlineStr">
        <is>
          <t>месяц</t>
        </is>
      </c>
      <c r="DI222" s="130">
        <f t="array" ref="DI222">IFERROR(
IF($ES222="LisChannel",
(ROUND(((INDEX({174.625;153.888888888889;130.972222222222},MATCH($AI222,{2;3;4}),0))*$AG222*$AI222),2)),0),0)</f>
        <v/>
      </c>
      <c r="DJ222" s="130">
        <f>
_xlfn.LET(_xlpm.X,
IFERROR(
IF($ES222="НовиковТВ",
(_xlfn.LET(_xlpm.NTV,
_xlfn.LET(_xlpm.MIN,350000,
IF(SUMIFS($DI:$DI,$ES:$ES,"НовиковТВ")&lt;=_xlpm.MIN,
(SUMIFS($DI:$DI,$ES:$ES,"НовиковТВ")/(COUNTIFS($ES:$ES,"НовиковТВ")))*_xlpm.MIN/SUMIFS($DI:$DI,$ES:$ES,"НовиковТВ"),
DI222)),
_xlpm.NTV+$DG222/(1-(1-(_xlpm.NTV)*(1-$DL222)*(1-$DM222)*(1-$DN222)*(1-$DO222)*(1-$DP222)/_xlpm.NTV))))/(1+$EP222),
$DI222+$DG222/(1-(1-($DI222)*(1-$DL222)*(1-$DM222)*(1-$DN222)*(1-$DO222)*(1-$DP222)/$DI222))),
0),
_xlpm.X*(1+$CM222)*(1+$CW222)-_xlpm.X*(1+$CM222)+_xlpm.X)</f>
        <v/>
      </c>
      <c r="DK222" s="125" t="inlineStr">
        <is>
          <t>послед.</t>
        </is>
      </c>
      <c r="DL222" s="63" t="n">
        <v>0</v>
      </c>
      <c r="DM222" s="63" t="n">
        <v>0</v>
      </c>
      <c r="DN222" s="63" t="n">
        <v>0</v>
      </c>
      <c r="DO222" s="63" t="n">
        <v>0</v>
      </c>
      <c r="DP222" s="63" t="n">
        <v>0</v>
      </c>
      <c r="DQ222" s="63">
        <f t="array" ref="DQ222">IFERROR(_xlfn.IFS(
$DK222="послед.",1-(1-$DL222)*(1-$DM222)*(1-$DN222)*(1-$DO222)*(1-$DP222),
$DK222="сумм.",$DL222+$DM222+$DN222+$DO222+$DP222),
0)</f>
        <v/>
      </c>
      <c r="DR222" s="125">
        <f t="array" ref="DR222">
IFERROR(
_xlfn.IFS(
$BL222=0,
0,
$BL222&gt;0,
_xlfn.IFS($DK222="послед.",
$DJ222*(1-$DL222)*(1-$DM222)*(1-$DN222)*(1-$DO222)*(1-$DP222),
$DK222="сумм.",
$DJ222*(1-($DL222+$DM222+$DN222+$DO222+$DP222)))),0)</f>
        <v/>
      </c>
      <c r="DS222" s="125">
        <f t="array" ref="DS222">
IFERROR(_xlfn.IFS(
$DH222="день_1",
$DR222*$BL222/($AX222-$AW222+1)*AZ222*(DAY(EOMONTH(AZ$15,0))),
$DH222="день_2",
$DR222/30*MAX(MIN($AX222,EOMONTH(AZ$15,0))-MAX($AW222,AZ$15)+1,),
$DH222="раб.день",
$DR222/30*(IFERROR(
_xlfn.LET(_xlpm.VD,
CHOOSE(
{1;2;3;4;5;6;7;8;9;10;11;12;13;14;15;16;17;18},
45658,45659,45660,45661,45662,45663,45664,45665,45711,45724,45778,45779,45785,45786,45820,45821,45965,46022),
_xlfn.LET(_xlpm.DD,
MAX(MIN($AX222,EOMONTH(AZ$15,0))-MAX($AW222,AZ$15),),
_xlfn.IFS(
AND(MONTH($AW222)=MONTH(AZ$15),MONTH($AX222)&lt;&gt;MONTH(AZ$15)),
NETWORKDAYS.INTL($AW222,$AW222+_xlpm.DD,1,_xlpm.VD),
AND(MONTH($AW222)&lt;&gt;MONTH(AZ$15),MONTH($AX222)=MONTH(AZ$15)),
NETWORKDAYS.INTL(($AX222)-_xlpm.DD,$AX222,1,_xlpm.VD),
AND(MONTH($AW222)&lt;MONTH(AZ$15),MONTH($AX222)&gt;MONTH(AZ$15)),
NETWORKDAYS.INTL((EOMONTH(AZ$15-1,1))-_xlpm.DD,EOMONTH(AZ$15-1,1),1,_xlpm.VD),
AND(MONTH($AW222)=MONTH(AZ$15),MONTH($AX222)=MONTH(AZ$15)),
NETWORKDAYS.INTL($AW222,$AX222,1,_xlpm.VD)))),0)),
$DH222="месяц",
$DR222*AZ222,
$DH222="неделя",
$DR222*AZ222/7*(ROUNDUP((DAY(EOMONTH(AZ$15,0)))/4,0))),
0)</f>
        <v/>
      </c>
      <c r="DT222" s="125">
        <f t="array" ref="DT222">
IFERROR(_xlfn.IFS(
$DH222="день_1",
$DR222*$BL222/($AX222-$AW222+1)*BA222*(DAY(EOMONTH(BA$15,0))),
$DH222="день_2",
$DR222/30*MAX(MIN($AX222,EOMONTH(BA$15,0))-MAX($AW222,BA$15)+1,),
$DH222="раб.день",
$DR222/30*(IFERROR(
_xlfn.LET(_xlpm.VD,
CHOOSE(
{1;2;3;4;5;6;7;8;9;10;11;12;13;14;15;16;17;18},
45658,45659,45660,45661,45662,45663,45664,45665,45711,45724,45778,45779,45785,45786,45820,45821,45965,46022),
_xlfn.LET(_xlpm.DD,
MAX(MIN($AX222,EOMONTH(BA$15,0))-MAX($AW222,BA$15),),
_xlfn.IFS(
AND(MONTH($AW222)=MONTH(BA$15),MONTH($AX222)&lt;&gt;MONTH(BA$15)),
NETWORKDAYS.INTL($AW222,$AW222+_xlpm.DD,1,_xlpm.VD),
AND(MONTH($AW222)&lt;&gt;MONTH(BA$15),MONTH($AX222)=MONTH(BA$15)),
NETWORKDAYS.INTL(($AX222)-_xlpm.DD,$AX222,1,_xlpm.VD),
AND(MONTH($AW222)&lt;MONTH(BA$15),MONTH($AX222)&gt;MONTH(BA$15)),
NETWORKDAYS.INTL((EOMONTH(BA$15-1,1))-_xlpm.DD,EOMONTH(BA$15-1,1),1,_xlpm.VD),
AND(MONTH($AW222)=MONTH(BA$15),MONTH($AX222)=MONTH(BA$15)),
NETWORKDAYS.INTL($AW222,$AX222,1,_xlpm.VD)))),0)),
$DH222="месяц",
$DR222*BA222,
$DH222="неделя",
$DR222*BA222/7*(ROUNDUP((DAY(EOMONTH(BA$15,0)))/4,0))),
0)</f>
        <v/>
      </c>
      <c r="DU222" s="125">
        <f t="array" ref="DU222">
IFERROR(_xlfn.IFS(
$DH222="день_1",
$DR222*$BL222/($AX222-$AW222+1)*BB222*(DAY(EOMONTH(BB$15,0))),
$DH222="день_2",
$DR222/30*MAX(MIN($AX222,EOMONTH(BB$15,0))-MAX($AW222,BB$15)+1,),
$DH222="раб.день",
$DR222/30*(IFERROR(
_xlfn.LET(_xlpm.VD,
CHOOSE(
{1;2;3;4;5;6;7;8;9;10;11;12;13;14;15;16;17;18},
45658,45659,45660,45661,45662,45663,45664,45665,45711,45724,45778,45779,45785,45786,45820,45821,45965,46022),
_xlfn.LET(_xlpm.DD,
MAX(MIN($AX222,EOMONTH(BB$15,0))-MAX($AW222,BB$15),),
_xlfn.IFS(
AND(MONTH($AW222)=MONTH(BB$15),MONTH($AX222)&lt;&gt;MONTH(BB$15)),
NETWORKDAYS.INTL($AW222,$AW222+_xlpm.DD,1,_xlpm.VD),
AND(MONTH($AW222)&lt;&gt;MONTH(BB$15),MONTH($AX222)=MONTH(BB$15)),
NETWORKDAYS.INTL(($AX222)-_xlpm.DD,$AX222,1,_xlpm.VD),
AND(MONTH($AW222)&lt;MONTH(BB$15),MONTH($AX222)&gt;MONTH(BB$15)),
NETWORKDAYS.INTL((EOMONTH(BB$15-1,1))-_xlpm.DD,EOMONTH(BB$15-1,1),1,_xlpm.VD),
AND(MONTH($AW222)=MONTH(BB$15),MONTH($AX222)=MONTH(BB$15)),
NETWORKDAYS.INTL($AW222,$AX222,1,_xlpm.VD)))),0)),
$DH222="месяц",
$DR222*BB222,
$DH222="неделя",
$DR222*BB222/7*(ROUNDUP((DAY(EOMONTH(BB$15,0)))/4,0))),
0)</f>
        <v/>
      </c>
      <c r="DV222" s="125">
        <f t="array" ref="DV222">
IFERROR(_xlfn.IFS(
$DH222="день_1",
$DR222*$BL222/($AX222-$AW222+1)*BC222*(DAY(EOMONTH(BC$15,0))),
$DH222="день_2",
$DR222/30*MAX(MIN($AX222,EOMONTH(BC$15,0))-MAX($AW222,BC$15)+1,),
$DH222="раб.день",
$DR222/30*(IFERROR(
_xlfn.LET(_xlpm.VD,
CHOOSE(
{1;2;3;4;5;6;7;8;9;10;11;12;13;14;15;16;17;18},
45658,45659,45660,45661,45662,45663,45664,45665,45711,45724,45778,45779,45785,45786,45820,45821,45965,46022),
_xlfn.LET(_xlpm.DD,
MAX(MIN($AX222,EOMONTH(BC$15,0))-MAX($AW222,BC$15),),
_xlfn.IFS(
AND(MONTH($AW222)=MONTH(BC$15),MONTH($AX222)&lt;&gt;MONTH(BC$15)),
NETWORKDAYS.INTL($AW222,$AW222+_xlpm.DD,1,_xlpm.VD),
AND(MONTH($AW222)&lt;&gt;MONTH(BC$15),MONTH($AX222)=MONTH(BC$15)),
NETWORKDAYS.INTL(($AX222)-_xlpm.DD,$AX222,1,_xlpm.VD),
AND(MONTH($AW222)&lt;MONTH(BC$15),MONTH($AX222)&gt;MONTH(BC$15)),
NETWORKDAYS.INTL((EOMONTH(BC$15-1,1))-_xlpm.DD,EOMONTH(BC$15-1,1),1,_xlpm.VD),
AND(MONTH($AW222)=MONTH(BC$15),MONTH($AX222)=MONTH(BC$15)),
NETWORKDAYS.INTL($AW222,$AX222,1,_xlpm.VD)))),0)),
$DH222="месяц",
$DR222*BC222,
$DH222="неделя",
$DR222*BC222/7*(ROUNDUP((DAY(EOMONTH(BC$15,0)))/4,0))),
0)</f>
        <v/>
      </c>
      <c r="DW222" s="125">
        <f t="array" ref="DW222">
IFERROR(_xlfn.IFS(
$DH222="день_1",
$DR222*$BL222/($AX222-$AW222+1)*BD222*(DAY(EOMONTH(BD$15,0))),
$DH222="день_2",
$DR222/30*MAX(MIN($AX222,EOMONTH(BD$15,0))-MAX($AW222,BD$15)+1,),
$DH222="раб.день",
$DR222/30*(IFERROR(
_xlfn.LET(_xlpm.VD,
CHOOSE(
{1;2;3;4;5;6;7;8;9;10;11;12;13;14;15;16;17;18},
45658,45659,45660,45661,45662,45663,45664,45665,45711,45724,45778,45779,45785,45786,45820,45821,45965,46022),
_xlfn.LET(_xlpm.DD,
MAX(MIN($AX222,EOMONTH(BD$15,0))-MAX($AW222,BD$15),),
_xlfn.IFS(
AND(MONTH($AW222)=MONTH(BD$15),MONTH($AX222)&lt;&gt;MONTH(BD$15)),
NETWORKDAYS.INTL($AW222,$AW222+_xlpm.DD,1,_xlpm.VD),
AND(MONTH($AW222)&lt;&gt;MONTH(BD$15),MONTH($AX222)=MONTH(BD$15)),
NETWORKDAYS.INTL(($AX222)-_xlpm.DD,$AX222,1,_xlpm.VD),
AND(MONTH($AW222)&lt;MONTH(BD$15),MONTH($AX222)&gt;MONTH(BD$15)),
NETWORKDAYS.INTL((EOMONTH(BD$15-1,1))-_xlpm.DD,EOMONTH(BD$15-1,1),1,_xlpm.VD),
AND(MONTH($AW222)=MONTH(BD$15),MONTH($AX222)=MONTH(BD$15)),
NETWORKDAYS.INTL($AW222,$AX222,1,_xlpm.VD)))),0)),
$DH222="месяц",
$DR222*BD222,
$DH222="неделя",
$DR222*BD222/7*(ROUNDUP((DAY(EOMONTH(BD$15,0)))/4,0))),
0)</f>
        <v/>
      </c>
      <c r="DX222" s="125">
        <f t="array" ref="DX222">
IFERROR(_xlfn.IFS(
$DH222="день_1",
$DR222*$BL222/($AX222-$AW222+1)*BE222*(DAY(EOMONTH(BE$15,0))),
$DH222="день_2",
$DR222/30*MAX(MIN($AX222,EOMONTH(BE$15,0))-MAX($AW222,BE$15)+1,),
$DH222="раб.день",
$DR222/30*(IFERROR(
_xlfn.LET(_xlpm.VD,
CHOOSE(
{1;2;3;4;5;6;7;8;9;10;11;12;13;14;15;16;17;18},
45658,45659,45660,45661,45662,45663,45664,45665,45711,45724,45778,45779,45785,45786,45820,45821,45965,46022),
_xlfn.LET(_xlpm.DD,
MAX(MIN($AX222,EOMONTH(BE$15,0))-MAX($AW222,BE$15),),
_xlfn.IFS(
AND(MONTH($AW222)=MONTH(BE$15),MONTH($AX222)&lt;&gt;MONTH(BE$15)),
NETWORKDAYS.INTL($AW222,$AW222+_xlpm.DD,1,_xlpm.VD),
AND(MONTH($AW222)&lt;&gt;MONTH(BE$15),MONTH($AX222)=MONTH(BE$15)),
NETWORKDAYS.INTL(($AX222)-_xlpm.DD,$AX222,1,_xlpm.VD),
AND(MONTH($AW222)&lt;MONTH(BE$15),MONTH($AX222)&gt;MONTH(BE$15)),
NETWORKDAYS.INTL((EOMONTH(BE$15-1,1))-_xlpm.DD,EOMONTH(BE$15-1,1),1,_xlpm.VD),
AND(MONTH($AW222)=MONTH(BE$15),MONTH($AX222)=MONTH(BE$15)),
NETWORKDAYS.INTL($AW222,$AX222,1,_xlpm.VD)))),0)),
$DH222="месяц",
$DR222*BE222,
$DH222="неделя",
$DR222*BE222/7*(ROUNDUP((DAY(EOMONTH(BE$15,0)))/4,0))),
0)</f>
        <v/>
      </c>
      <c r="DY222" s="125">
        <f t="array" ref="DY222">
IFERROR(_xlfn.IFS(
$DH222="день_1",
$DR222*$BL222/($AX222-$AW222+1)*BF222*(DAY(EOMONTH(BF$15,0))),
$DH222="день_2",
$DR222/30*MAX(MIN($AX222,EOMONTH(BF$15,0))-MAX($AW222,BF$15)+1,),
$DH222="раб.день",
$DR222/30*(IFERROR(
_xlfn.LET(_xlpm.VD,
CHOOSE(
{1;2;3;4;5;6;7;8;9;10;11;12;13;14;15;16;17;18},
45658,45659,45660,45661,45662,45663,45664,45665,45711,45724,45778,45779,45785,45786,45820,45821,45965,46022),
_xlfn.LET(_xlpm.DD,
MAX(MIN($AX222,EOMONTH(BF$15,0))-MAX($AW222,BF$15),),
_xlfn.IFS(
AND(MONTH($AW222)=MONTH(BF$15),MONTH($AX222)&lt;&gt;MONTH(BF$15)),
NETWORKDAYS.INTL($AW222,$AW222+_xlpm.DD,1,_xlpm.VD),
AND(MONTH($AW222)&lt;&gt;MONTH(BF$15),MONTH($AX222)=MONTH(BF$15)),
NETWORKDAYS.INTL(($AX222)-_xlpm.DD,$AX222,1,_xlpm.VD),
AND(MONTH($AW222)&lt;MONTH(BF$15),MONTH($AX222)&gt;MONTH(BF$15)),
NETWORKDAYS.INTL((EOMONTH(BF$15-1,1))-_xlpm.DD,EOMONTH(BF$15-1,1),1,_xlpm.VD),
AND(MONTH($AW222)=MONTH(BF$15),MONTH($AX222)=MONTH(BF$15)),
NETWORKDAYS.INTL($AW222,$AX222,1,_xlpm.VD)))),0)),
$DH222="месяц",
$DR222*BF222,
$DH222="неделя",
$DR222*BF222/7*(ROUNDUP((DAY(EOMONTH(BF$15,0)))/4,0))),
0)</f>
        <v/>
      </c>
      <c r="DZ222" s="125">
        <f t="array" ref="DZ222">
IFERROR(_xlfn.IFS(
$DH222="день_1",
$DR222*$BL222/($AX222-$AW222+1)*BG222*(DAY(EOMONTH(BG$15,0))),
$DH222="день_2",
$DR222/30*MAX(MIN($AX222,EOMONTH(BG$15,0))-MAX($AW222,BG$15)+1,),
$DH222="раб.день",
$DR222/30*(IFERROR(
_xlfn.LET(_xlpm.VD,
CHOOSE(
{1;2;3;4;5;6;7;8;9;10;11;12;13;14;15;16;17;18},
45658,45659,45660,45661,45662,45663,45664,45665,45711,45724,45778,45779,45785,45786,45820,45821,45965,46022),
_xlfn.LET(_xlpm.DD,
MAX(MIN($AX222,EOMONTH(BG$15,0))-MAX($AW222,BG$15),),
_xlfn.IFS(
AND(MONTH($AW222)=MONTH(BG$15),MONTH($AX222)&lt;&gt;MONTH(BG$15)),
NETWORKDAYS.INTL($AW222,$AW222+_xlpm.DD,1,_xlpm.VD),
AND(MONTH($AW222)&lt;&gt;MONTH(BG$15),MONTH($AX222)=MONTH(BG$15)),
NETWORKDAYS.INTL(($AX222)-_xlpm.DD,$AX222,1,_xlpm.VD),
AND(MONTH($AW222)&lt;MONTH(BG$15),MONTH($AX222)&gt;MONTH(BG$15)),
NETWORKDAYS.INTL((EOMONTH(BG$15-1,1))-_xlpm.DD,EOMONTH(BG$15-1,1),1,_xlpm.VD),
AND(MONTH($AW222)=MONTH(BG$15),MONTH($AX222)=MONTH(BG$15)),
NETWORKDAYS.INTL($AW222,$AX222,1,_xlpm.VD)))),0)),
$DH222="месяц",
$DR222*BG222,
$DH222="неделя",
$DR222*BG222/7*(ROUNDUP((DAY(EOMONTH(BG$15,0)))/4,0))),
0)</f>
        <v/>
      </c>
      <c r="EA222" s="125">
        <f t="array" ref="EA222">
IFERROR(_xlfn.IFS(
$DH222="день_1",
$DR222*$BL222/($AX222-$AW222+1)*BH222*(DAY(EOMONTH(BH$15,0))),
$DH222="день_2",
$DR222/30*MAX(MIN($AX222,EOMONTH(BH$15,0))-MAX($AW222,BH$15)+1,),
$DH222="раб.день",
$DR222/30*(IFERROR(
_xlfn.LET(_xlpm.VD,
CHOOSE(
{1;2;3;4;5;6;7;8;9;10;11;12;13;14;15;16;17;18},
45658,45659,45660,45661,45662,45663,45664,45665,45711,45724,45778,45779,45785,45786,45820,45821,45965,46022),
_xlfn.LET(_xlpm.DD,
MAX(MIN($AX222,EOMONTH(BH$15,0))-MAX($AW222,BH$15),),
_xlfn.IFS(
AND(MONTH($AW222)=MONTH(BH$15),MONTH($AX222)&lt;&gt;MONTH(BH$15)),
NETWORKDAYS.INTL($AW222,$AW222+_xlpm.DD,1,_xlpm.VD),
AND(MONTH($AW222)&lt;&gt;MONTH(BH$15),MONTH($AX222)=MONTH(BH$15)),
NETWORKDAYS.INTL(($AX222)-_xlpm.DD,$AX222,1,_xlpm.VD),
AND(MONTH($AW222)&lt;MONTH(BH$15),MONTH($AX222)&gt;MONTH(BH$15)),
NETWORKDAYS.INTL((EOMONTH(BH$15-1,1))-_xlpm.DD,EOMONTH(BH$15-1,1),1,_xlpm.VD),
AND(MONTH($AW222)=MONTH(BH$15),MONTH($AX222)=MONTH(BH$15)),
NETWORKDAYS.INTL($AW222,$AX222,1,_xlpm.VD)))),0)),
$DH222="месяц",
$DR222*BH222,
$DH222="неделя",
$DR222*BH222/7*(ROUNDUP((DAY(EOMONTH(BH$15,0)))/4,0))),
0)</f>
        <v/>
      </c>
      <c r="EB222" s="125">
        <f t="array" ref="EB222">
IFERROR(_xlfn.IFS(
$DH222="день_1",
$DR222*$BL222/($AX222-$AW222+1)*BI222*(DAY(EOMONTH(BI$15,0))),
$DH222="день_2",
$DR222/30*MAX(MIN($AX222,EOMONTH(BI$15,0))-MAX($AW222,BI$15)+1,),
$DH222="раб.день",
$DR222/30*(IFERROR(
_xlfn.LET(_xlpm.VD,
CHOOSE(
{1;2;3;4;5;6;7;8;9;10;11;12;13;14;15;16;17;18},
45658,45659,45660,45661,45662,45663,45664,45665,45711,45724,45778,45779,45785,45786,45820,45821,45965,46022),
_xlfn.LET(_xlpm.DD,
MAX(MIN($AX222,EOMONTH(BI$15,0))-MAX($AW222,BI$15),),
_xlfn.IFS(
AND(MONTH($AW222)=MONTH(BI$15),MONTH($AX222)&lt;&gt;MONTH(BI$15)),
NETWORKDAYS.INTL($AW222,$AW222+_xlpm.DD,1,_xlpm.VD),
AND(MONTH($AW222)&lt;&gt;MONTH(BI$15),MONTH($AX222)=MONTH(BI$15)),
NETWORKDAYS.INTL(($AX222)-_xlpm.DD,$AX222,1,_xlpm.VD),
AND(MONTH($AW222)&lt;MONTH(BI$15),MONTH($AX222)&gt;MONTH(BI$15)),
NETWORKDAYS.INTL((EOMONTH(BI$15-1,1))-_xlpm.DD,EOMONTH(BI$15-1,1),1,_xlpm.VD),
AND(MONTH($AW222)=MONTH(BI$15),MONTH($AX222)=MONTH(BI$15)),
NETWORKDAYS.INTL($AW222,$AX222,1,_xlpm.VD)))),0)),
$DH222="месяц",
$DR222*BI222,
$DH222="неделя",
$DR222*BI222/7*(ROUNDUP((DAY(EOMONTH(BI$15,0)))/4,0))),
0)</f>
        <v/>
      </c>
      <c r="EC222" s="125">
        <f t="array" ref="EC222">
IFERROR(_xlfn.IFS(
$DH222="день_1",
$DR222*$BL222/($AX222-$AW222+1)*BJ222*(DAY(EOMONTH(BJ$15,0))),
$DH222="день_2",
$DR222/30*MAX(MIN($AX222,EOMONTH(BJ$15,0))-MAX($AW222,BJ$15)+1,),
$DH222="раб.день",
$DR222/30*(IFERROR(
_xlfn.LET(_xlpm.VD,
CHOOSE(
{1;2;3;4;5;6;7;8;9;10;11;12;13;14;15;16;17;18},
45658,45659,45660,45661,45662,45663,45664,45665,45711,45724,45778,45779,45785,45786,45820,45821,45965,46022),
_xlfn.LET(_xlpm.DD,
MAX(MIN($AX222,EOMONTH(BJ$15,0))-MAX($AW222,BJ$15),),
_xlfn.IFS(
AND(MONTH($AW222)=MONTH(BJ$15),MONTH($AX222)&lt;&gt;MONTH(BJ$15)),
NETWORKDAYS.INTL($AW222,$AW222+_xlpm.DD,1,_xlpm.VD),
AND(MONTH($AW222)&lt;&gt;MONTH(BJ$15),MONTH($AX222)=MONTH(BJ$15)),
NETWORKDAYS.INTL(($AX222)-_xlpm.DD,$AX222,1,_xlpm.VD),
AND(MONTH($AW222)&lt;MONTH(BJ$15),MONTH($AX222)&gt;MONTH(BJ$15)),
NETWORKDAYS.INTL((EOMONTH(BJ$15-1,1))-_xlpm.DD,EOMONTH(BJ$15-1,1),1,_xlpm.VD),
AND(MONTH($AW222)=MONTH(BJ$15),MONTH($AX222)=MONTH(BJ$15)),
NETWORKDAYS.INTL($AW222,$AX222,1,_xlpm.VD)))),0)),
$DH222="месяц",
$DR222*BJ222,
$DH222="неделя",
$DR222*BJ222/7*(ROUNDUP((DAY(EOMONTH(BJ$15,0)))/4,0))),
0)</f>
        <v/>
      </c>
      <c r="ED222" s="125">
        <f t="array" ref="ED222">
IFERROR(_xlfn.IFS(
$DH222="день_1",
$DR222*$BL222/($AX222-$AW222+1)*BK222*(DAY(EOMONTH(BK$15,0))),
$DH222="день_2",
$DR222/30*MAX(MIN($AX222,EOMONTH(BK$15,0))-MAX($AW222,BK$15)+1,),
$DH222="раб.день",
$DR222/30*(IFERROR(
_xlfn.LET(_xlpm.VD,
CHOOSE(
{1;2;3;4;5;6;7;8;9;10;11;12;13;14;15;16;17;18},
45658,45659,45660,45661,45662,45663,45664,45665,45711,45724,45778,45779,45785,45786,45820,45821,45965,46022),
_xlfn.LET(_xlpm.DD,
MAX(MIN($AX222,EOMONTH(BK$15,0))-MAX($AW222,BK$15),),
_xlfn.IFS(
AND(MONTH($AW222)=MONTH(BK$15),MONTH($AX222)&lt;&gt;MONTH(BK$15)),
NETWORKDAYS.INTL($AW222,$AW222+_xlpm.DD,1,_xlpm.VD),
AND(MONTH($AW222)&lt;&gt;MONTH(BK$15),MONTH($AX222)=MONTH(BK$15)),
NETWORKDAYS.INTL(($AX222)-_xlpm.DD,$AX222,1,_xlpm.VD),
AND(MONTH($AW222)&lt;MONTH(BK$15),MONTH($AX222)&gt;MONTH(BK$15)),
NETWORKDAYS.INTL((EOMONTH(BK$15-1,1))-_xlpm.DD,EOMONTH(BK$15-1,1),1,_xlpm.VD),
AND(MONTH($AW222)=MONTH(BK$15),MONTH($AX222)=MONTH(BK$15)),
NETWORKDAYS.INTL($AW222,$AX222,1,_xlpm.VD)))),0)),
$DH222="месяц",
$DR222*BK222,
$DH222="неделя",
$DR222*BK222/7*(ROUNDUP((DAY(EOMONTH(BK$15,0)))/4,0))),
0)</f>
        <v/>
      </c>
      <c r="EE222" s="125">
        <f>SUM($DS222,$DT222,$DU222,$DV222,$DW222,$DX222,$DY222,$DZ222,$EA222,$EB222,$EC222,$ED222)</f>
        <v/>
      </c>
      <c r="EF222" s="125">
        <f>IFERROR(ROUND($EE222*(1+$EP222),2),0)</f>
        <v/>
      </c>
      <c r="EG222" s="128" t="n">
        <v>1</v>
      </c>
      <c r="EH222" s="126" t="n">
        <v>0</v>
      </c>
      <c r="EI222" s="126">
        <f>ROUND(SUM($EH222:$EH222)*SUM($AB222:$AB222)*$EG222,2)</f>
        <v/>
      </c>
      <c r="EJ222" s="126">
        <f>ROUND($EI222*(1+$EP222),2)</f>
        <v/>
      </c>
      <c r="EK222" s="126" t="n">
        <v>0</v>
      </c>
      <c r="EL222" s="126">
        <f>ROUND(SUM($EK222:$EK222)*SUM($AB222:$AB222)*$EG222,2)</f>
        <v/>
      </c>
      <c r="EM222" s="126">
        <f>ROUND($EL222*(1+$EP222),2)</f>
        <v/>
      </c>
      <c r="EN222" s="126">
        <f>SUM($EE222,$EI222,$EL222)</f>
        <v/>
      </c>
      <c r="EO222" s="126">
        <f>SUM($EF222,$EJ222,$EM222)</f>
        <v/>
      </c>
      <c r="EP222" s="59" t="inlineStr">
        <is>
          <t>20%</t>
        </is>
      </c>
      <c r="EQ222" s="59" t="n"/>
      <c r="ER222" s="60">
        <f t="array" ref="ER222">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MATCH(ES222,
{"AMS";"RussOutdoor";"HD Outdoor";"Ingroup";"IQ";"Ledproduction";"LisChannel";"Logic";"Media-PPL";"NovikovTV | НовиковТВ";"SMA";"SOK";"КрокусТВ | CrocusTV | IndoorTV";"Сити";"ТЯК Москва"},
0)),"")</f>
        <v/>
      </c>
      <c r="ES222" s="60" t="n"/>
      <c r="ET222" s="60">
        <f t="array" ref="ET222">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MATCH(ES222,
{"AMS";"RussOutdoor";"HD Outdoor";"Ingroup";"IQ";"Ledproduction";"LisChannel";"Logic";"Media-PPL";"NovikovTV | НовиковТВ";"SMA";"SOK";"КрокусТВ | CrocusTV | IndoorTV";"Сити";"ТЯК Москва"},
0)),"")</f>
        <v/>
      </c>
      <c r="EU222" s="60" t="n"/>
      <c r="EV222" s="60" t="n"/>
      <c r="EX222" s="110">
        <f t="array" ref="EX222">
($AR222/30
+N("ТРАФИК ПЛОЩАДКИ"))*
(IFERROR(
_xlfn.LET(
_xlpm.GPR,
HLOOKUP($L222,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(MATCH($T222,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IF($Q222="цифровой",_xlpm.GPR/$AG222,_xlpm.GPR/60)),
0)
+N("DWELL TIME"))*
(IF($AB222=0,0,IF($AB222=1,0.3,IF($AB222=2,0.5,IF($AB222&gt;2,1))))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_xlfn.IFS($AC222="да",1.2,$AC222="нет",1)*
_xlfn.IFS($AD222="да",1.2,$AD222="нет",1)*
IF(R222="статический",1,1.2)*
$X222*
INDEX(
{1.2;1;1.2;1.2;1;1.2;1.2;1.2;1.2;1.2;1.2;1;1.2;1.2;1.2;1.2;1;1;1.2;1.2;1.2;1;1;1;1;1.2;1.2;1.2;1.2;1;1;1;1;1.2;1.2;1.2;1.2;1.2;1.2;1.2;1.2;1;1;1.2;1;1;1;1;1.5;1;1;1.5;1.5;1.2},
MATCH($Q222,_xlpm.MI,0)))&gt;{0.02;0.04;0.06;0.1;0.2;0.4;0.6;0.8;1;2;4;6})),
{0;1;2;3;4;5;6;7;8;9;10;11;12},
0)))
+N("КОЭФФИЦИЕНТ КОНТАКТА"))))*
(_xlfn.IFS($X222&lt;0.1,$X222/1000,$X222&gt;25,5.2,AND($X222&gt;=0.1,$X222&lt;=25),(($X222*2+0.1)/10)*($X222/10)))*
IFERROR((_xlfn.LET(
_xlpm.MA,
{0;0.8;0.85;0.9;0.95;1},
_xlpm.MAA,
{0;1;2;3;4;5},
INDEX(_xlpm.MA,MATCH(SUMPRODUCT(--((IF(ROUND(_xlpm.MAA,1)&gt;5,5,ROUND($AB222,1)))&gt;{0;1;2;3;4;5})),_xlpm.MAA,0)))
+N("КОЭФФИЦИЕНТ КОЛ-ВО КОНСТРУКЦИЙ")),1)*
$AB222,0))*
(IF($Q222="цифровой",$AG222/15*$AI222,1)
+N("ДЛЯ ЦИФРЫ"))</f>
        <v/>
      </c>
      <c r="EY222" s="110">
        <f>IFERROR(EX222*AY222,0)</f>
        <v/>
      </c>
      <c r="EZ222" s="131">
        <f>IFERROR(DP222/EY222*1000,0)</f>
        <v/>
      </c>
      <c r="FA222" s="112">
        <f>IFERROR(FC222/FB222,0)</f>
        <v/>
      </c>
      <c r="FB222" s="112">
        <f>IFERROR((FC222/(EY222/FF222*#REF!))*0.825,0)</f>
        <v/>
      </c>
      <c r="FC222" s="112">
        <f>IFERROR(((EX222*30/AR222)*100)/30,0)</f>
        <v/>
      </c>
      <c r="FD222" s="112">
        <f>IFERROR(EY222/G222*100%,0)</f>
        <v/>
      </c>
      <c r="FE222" s="112">
        <f>IFERROR(FD222/FC222*100%,0)</f>
        <v/>
      </c>
      <c r="FF222" s="110">
        <f>IFERROR(AR222/30*AY222,0)</f>
        <v/>
      </c>
    </row>
    <row r="223" ht="13" customHeight="1">
      <c r="A223" s="59" t="n"/>
      <c r="B223" s="60" t="n"/>
      <c r="C223" s="60" t="n"/>
      <c r="D223" s="60">
        <f t="array" ref="D223">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MATCH($E223,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23" s="60">
        <f t="array" ref="E223">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MATCH($F223,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23" s="60" t="inlineStr"/>
      <c r="G223" s="60" t="n"/>
      <c r="H223" s="60">
        <f t="array" ref="H223">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MATCH($I223,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23" s="60" t="n"/>
      <c r="J223" s="60" t="n"/>
      <c r="K223" s="60" t="n"/>
      <c r="L223" s="60" t="n"/>
      <c r="M223" s="60" t="n"/>
      <c r="N223" s="60" t="n"/>
      <c r="O223" s="60" t="n"/>
      <c r="P223" s="60">
        <f t="array" ref="P223">
_xlfn.IFS(
ISNUMBER(MATCH($Q223,{"шелфбаннер","разделитель","монетница","чековая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ISNUMBER(MATCH($Q223,{"LED/LCD","видеокулер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ISNUMBER(MATCH($Q223,{"автомобиль","машина","выставочное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ISNUMBER(MATCH($Q223,{"билборд","лифтовая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ISNUMBER(MATCH($Q223,{"навигация","подвесной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ISNUMBER(MATCH($Q223,{"движущаяся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ISNUMBER(MATCH($Q223,{"каталог","журнал"},)),
"Пресса",
$Q223="","")</f>
        <v/>
      </c>
      <c r="Q223" s="60" t="n"/>
      <c r="R223" s="60">
        <f t="array" ref="R223">
IFERROR(
_xlfn.IFS(
OR(ISNUMBER(MATCH($Q223,{"экспозиция","макет","стенд","автостенд","авто стенд","выставочное пространство","выставочные стенды","модульные выставочные стенды","3Д конструкция","3D конструкция"},)),P223="Экспонирование"),
"нестандартный",
ISNUMBER(MATCH($Q223,{"скроллер","призматрон"},)),
"динамический",
$P223="Видео",
"цифровой",
OR($P223="Пресса",$P223="Щит",$P223="POSm",$P223="Подвес",$P223="Брендирование/оклейка"),
"статический"),"")</f>
        <v/>
      </c>
      <c r="S223" s="59" t="n"/>
      <c r="T223" s="60" t="n"/>
      <c r="U223" s="60" t="n"/>
      <c r="V223" s="60">
        <f>
IF(P223="Видео",
"цифровой постер/ролик",
IF(ISNUMBER(MATCH(Q223,{"короб световой","короб световой | лайтбокс","короб световой | кристалайт","лайтбокс","лайт бокс","кристалайт","LB","lightbox"},)),
"бэклит",
IF(P223="Брендирование/оклейка",
"перфарированная пленка/самоклейка",
IF(P223="Экспонирование",
"под запрос",
IF(P223="Подвес",
"баннер/ткань",
"")))))</f>
        <v/>
      </c>
      <c r="W223" s="59" t="n"/>
      <c r="X223" s="59" t="n"/>
      <c r="Y223" s="59" t="n"/>
      <c r="Z223" s="61" t="n"/>
      <c r="AA223" s="61" t="n"/>
      <c r="AB223" s="61">
        <f>IF(BL223&gt;0,Z223,0)</f>
        <v/>
      </c>
      <c r="AC223" s="59" t="n"/>
      <c r="AD223" s="59" t="n"/>
      <c r="AE223" s="59" t="n"/>
      <c r="AF223" s="59" t="n"/>
      <c r="AG223" s="59" t="n"/>
      <c r="AH223" s="59" t="n"/>
      <c r="AI223" s="59" t="n"/>
      <c r="AJ223" s="59" t="n"/>
      <c r="AK223" s="59" t="n"/>
      <c r="AL223" s="62">
        <f>IFERROR(IF(OR(R223="статический",R223="динамический",R223="нестандартный",R223="",R223=""),"-",IF(AND(AH223="-",AI223="-"),"-",AK223*3600/AH223*AI223)),"-")</f>
        <v/>
      </c>
      <c r="AM223" s="62">
        <f>IFERROR(IF(OR(R223="статический",R223="динамический",R223="",R223="", R223="BTL",R223="нестандартный"),"-",AG223*AI223*AL223/60),"-")</f>
        <v/>
      </c>
      <c r="AN223" s="63">
        <f>IFERROR(IF(AH223="","-",AG223*AI223/AH223),"-")</f>
        <v/>
      </c>
      <c r="AO223" s="59">
        <f>IFERROR(IF(OR($R223="статический",$R223="динамический",$R223="",$R223="",$R223="BTL",$R223="нестандартный"),"-",$AL223*$AY223),"-")</f>
        <v/>
      </c>
      <c r="AP223" s="62">
        <f>IFERROR(IF(OR($R223="статический",$R223="динамический",$R223="",$R223="",$R223="BTL",$R223="нестандартный"),"-",$AM223*AY223),"-")</f>
        <v/>
      </c>
      <c r="AQ223" s="64" t="n"/>
      <c r="AR223" s="61" t="n"/>
      <c r="AS223" s="61" t="n"/>
      <c r="AT223" s="61" t="n"/>
      <c r="AU223" s="65" t="n"/>
      <c r="AV223" s="124">
        <f>IFERROR(DR223/AT223*1000,"n/a")</f>
        <v/>
      </c>
      <c r="AW223" s="67" t="n"/>
      <c r="AX223" s="67" t="n"/>
      <c r="AY223" s="43">
        <f>IFERROR(IF(OR($AW223="",$AX223=""),"",_xlfn.DAYS($AX223+1,$AW223)),"")</f>
        <v/>
      </c>
      <c r="AZ223" s="68">
        <f t="array" ref="AZ223">
_xlfn.LET(_xlpm.COEFF,
IF($AW223+$AX223=0,0,IF(MAX(MIN($AX223,EOMONTH(AZ$15,0))-MAX($AW223,AZ$15)+1,)&gt;0,1,0)),
_xlfn.IFS(
$ES223="LisChannel",
_xlpm.COEFF*
INDEX({1;1;1.2;1.2;1;1;1;1;1.2;1.2;1.2;1.2},
MATCH(MONTH(AZ$15),
{1,2,3,4,5,6,7,8,9,10,11,12})),
CONCATENATE($ES223," ",$L223)="RussOutdoor метро",
_xlpm.COEFF*
INDEX({0.8;0.9;1.1;1.1;1;1;1;1;1.1;1.1;1.1;1.1},
MATCH(MONTH(AZ$15),
{1,2,3,4,5,6,7,8,9,10,11,12})),
$ES223&lt;&gt;"LisChannel",
_xlpm.COEFF,
$ES223&lt;&gt;"RussOutdoor",
_xlpm.COEFF))</f>
        <v/>
      </c>
      <c r="BA223" s="68">
        <f t="array" ref="BA223">
_xlfn.LET(_xlpm.COEFF,
IF($AW223+$AX223=0,0,IF(MAX(MIN($AX223,EOMONTH(BA$15,0))-MAX($AW223,BA$15)+1,)&gt;0,1,0)),
_xlfn.IFS(
$ES223="LisChannel",
_xlpm.COEFF*
INDEX({1;1;1.2;1.2;1;1;1;1;1.2;1.2;1.2;1.2},
MATCH(MONTH(BA$15),
{1,2,3,4,5,6,7,8,9,10,11,12})),
CONCATENATE($ES223," ",$L223)="RussOutdoor метро",
_xlpm.COEFF*
INDEX({0.8;0.9;1.1;1.1;1;1;1;1;1.1;1.1;1.1;1.1},
MATCH(MONTH(BA$15),
{1,2,3,4,5,6,7,8,9,10,11,12})),
$ES223&lt;&gt;"LisChannel",
_xlpm.COEFF,
$ES223&lt;&gt;"RussOutdoor",
_xlpm.COEFF))</f>
        <v/>
      </c>
      <c r="BB223" s="68">
        <f t="array" ref="BB223">
_xlfn.LET(_xlpm.COEFF,
IF($AW223+$AX223=0,0,IF(MAX(MIN($AX223,EOMONTH(BB$15,0))-MAX($AW223,BB$15)+1,)&gt;0,1,0)),
_xlfn.IFS(
$ES223="LisChannel",
_xlpm.COEFF*
INDEX({1;1;1.2;1.2;1;1;1;1;1.2;1.2;1.2;1.2},
MATCH(MONTH(BB$15),
{1,2,3,4,5,6,7,8,9,10,11,12})),
CONCATENATE($ES223," ",$L223)="RussOutdoor метро",
_xlpm.COEFF*
INDEX({0.8;0.9;1.1;1.1;1;1;1;1;1.1;1.1;1.1;1.1},
MATCH(MONTH(BB$15),
{1,2,3,4,5,6,7,8,9,10,11,12})),
$ES223&lt;&gt;"LisChannel",
_xlpm.COEFF,
$ES223&lt;&gt;"RussOutdoor",
_xlpm.COEFF))</f>
        <v/>
      </c>
      <c r="BC223" s="68">
        <f t="array" ref="BC223">
_xlfn.LET(_xlpm.COEFF,
IF($AW223+$AX223=0,0,IF(MAX(MIN($AX223,EOMONTH(BC$15,0))-MAX($AW223,BC$15)+1,)&gt;0,1,0)),
_xlfn.IFS(
$ES223="LisChannel",
_xlpm.COEFF*
INDEX({1;1;1.2;1.2;1;1;1;1;1.2;1.2;1.2;1.2},
MATCH(MONTH(BC$15),
{1,2,3,4,5,6,7,8,9,10,11,12})),
CONCATENATE($ES223," ",$L223)="RussOutdoor метро",
_xlpm.COEFF*
INDEX({0.8;0.9;1.1;1.1;1;1;1;1;1.1;1.1;1.1;1.1},
MATCH(MONTH(BC$15),
{1,2,3,4,5,6,7,8,9,10,11,12})),
$ES223&lt;&gt;"LisChannel",
_xlpm.COEFF,
$ES223&lt;&gt;"RussOutdoor",
_xlpm.COEFF))</f>
        <v/>
      </c>
      <c r="BD223" s="68">
        <f t="array" ref="BD223">
_xlfn.LET(_xlpm.COEFF,
IF($AW223+$AX223=0,0,IF(MAX(MIN($AX223,EOMONTH(BD$15,0))-MAX($AW223,BD$15)+1,)&gt;0,1,0)),
_xlfn.IFS(
$ES223="LisChannel",
_xlpm.COEFF*
INDEX({1;1;1.2;1.2;1;1;1;1;1.2;1.2;1.2;1.2},
MATCH(MONTH(BD$15),
{1,2,3,4,5,6,7,8,9,10,11,12})),
CONCATENATE($ES223," ",$L223)="RussOutdoor метро",
_xlpm.COEFF*
INDEX({0.8;0.9;1.1;1.1;1;1;1;1;1.1;1.1;1.1;1.1},
MATCH(MONTH(BD$15),
{1,2,3,4,5,6,7,8,9,10,11,12})),
$ES223&lt;&gt;"LisChannel",
_xlpm.COEFF,
$ES223&lt;&gt;"RussOutdoor",
_xlpm.COEFF))</f>
        <v/>
      </c>
      <c r="BE223" s="68">
        <f t="array" ref="BE223">
_xlfn.LET(_xlpm.COEFF,
IF($AW223+$AX223=0,0,IF(MAX(MIN($AX223,EOMONTH(BE$15,0))-MAX($AW223,BE$15)+1,)&gt;0,1,0)),
_xlfn.IFS(
$ES223="LisChannel",
_xlpm.COEFF*
INDEX({1;1;1.2;1.2;1;1;1;1;1.2;1.2;1.2;1.2},
MATCH(MONTH(BE$15),
{1,2,3,4,5,6,7,8,9,10,11,12})),
CONCATENATE($ES223," ",$L223)="RussOutdoor метро",
_xlpm.COEFF*
INDEX({0.8;0.9;1.1;1.1;1;1;1;1;1.1;1.1;1.1;1.1},
MATCH(MONTH(BE$15),
{1,2,3,4,5,6,7,8,9,10,11,12})),
$ES223&lt;&gt;"LisChannel",
_xlpm.COEFF,
$ES223&lt;&gt;"RussOutdoor",
_xlpm.COEFF))</f>
        <v/>
      </c>
      <c r="BF223" s="68">
        <f t="array" ref="BF223">
_xlfn.LET(_xlpm.COEFF,
IF($AW223+$AX223=0,0,IF(MAX(MIN($AX223,EOMONTH(BF$15,0))-MAX($AW223,BF$15)+1,)&gt;0,1,0)),
_xlfn.IFS(
$ES223="LisChannel",
_xlpm.COEFF*
INDEX({1;1;1.2;1.2;1;1;1;1;1.2;1.2;1.2;1.2},
MATCH(MONTH(BF$15),
{1,2,3,4,5,6,7,8,9,10,11,12})),
CONCATENATE($ES223," ",$L223)="RussOutdoor метро",
_xlpm.COEFF*
INDEX({0.8;0.9;1.1;1.1;1;1;1;1;1.1;1.1;1.1;1.1},
MATCH(MONTH(BF$15),
{1,2,3,4,5,6,7,8,9,10,11,12})),
$ES223&lt;&gt;"LisChannel",
_xlpm.COEFF,
$ES223&lt;&gt;"RussOutdoor",
_xlpm.COEFF))</f>
        <v/>
      </c>
      <c r="BG223" s="68">
        <f t="array" ref="BG223">
_xlfn.LET(_xlpm.COEFF,
IF($AW223+$AX223=0,0,IF(MAX(MIN($AX223,EOMONTH(BG$15,0))-MAX($AW223,BG$15)+1,)&gt;0,1,0)),
_xlfn.IFS(
$ES223="LisChannel",
_xlpm.COEFF*
INDEX({1;1;1.2;1.2;1;1;1;1;1.2;1.2;1.2;1.2},
MATCH(MONTH(BG$15),
{1,2,3,4,5,6,7,8,9,10,11,12})),
CONCATENATE($ES223," ",$L223)="RussOutdoor метро",
_xlpm.COEFF*
INDEX({0.8;0.9;1.1;1.1;1;1;1;1;1.1;1.1;1.1;1.1},
MATCH(MONTH(BG$15),
{1,2,3,4,5,6,7,8,9,10,11,12})),
$ES223&lt;&gt;"LisChannel",
_xlpm.COEFF,
$ES223&lt;&gt;"RussOutdoor",
_xlpm.COEFF))</f>
        <v/>
      </c>
      <c r="BH223" s="68">
        <f t="array" ref="BH223">
_xlfn.LET(_xlpm.COEFF,
IF($AW223+$AX223=0,0,IF(MAX(MIN($AX223,EOMONTH(BH$15,0))-MAX($AW223,BH$15)+1,)&gt;0,1,0)),
_xlfn.IFS(
$ES223="LisChannel",
_xlpm.COEFF*
INDEX({1;1;1.2;1.2;1;1;1;1;1.2;1.2;1.2;1.2},
MATCH(MONTH(BH$15),
{1,2,3,4,5,6,7,8,9,10,11,12})),
CONCATENATE($ES223," ",$L223)="RussOutdoor метро",
_xlpm.COEFF*
INDEX({0.8;0.9;1.1;1.1;1;1;1;1;1.1;1.1;1.1;1.1},
MATCH(MONTH(BH$15),
{1,2,3,4,5,6,7,8,9,10,11,12})),
$ES223&lt;&gt;"LisChannel",
_xlpm.COEFF,
$ES223&lt;&gt;"RussOutdoor",
_xlpm.COEFF))</f>
        <v/>
      </c>
      <c r="BI223" s="68">
        <f t="array" ref="BI223">
_xlfn.LET(_xlpm.COEFF,
IF($AW223+$AX223=0,0,IF(MAX(MIN($AX223,EOMONTH(BI$15,0))-MAX($AW223,BI$15)+1,)&gt;0,1,0)),
_xlfn.IFS(
$ES223="LisChannel",
_xlpm.COEFF*
INDEX({1;1;1.2;1.2;1;1;1;1;1.2;1.2;1.2;1.2},
MATCH(MONTH(BI$15),
{1,2,3,4,5,6,7,8,9,10,11,12})),
CONCATENATE($ES223," ",$L223)="RussOutdoor метро",
_xlpm.COEFF*
INDEX({0.8;0.9;1.1;1.1;1;1;1;1;1.1;1.1;1.1;1.1},
MATCH(MONTH(BI$15),
{1,2,3,4,5,6,7,8,9,10,11,12})),
$ES223&lt;&gt;"LisChannel",
_xlpm.COEFF,
$ES223&lt;&gt;"RussOutdoor",
_xlpm.COEFF))</f>
        <v/>
      </c>
      <c r="BJ223" s="68">
        <f t="array" ref="BJ223">
_xlfn.LET(_xlpm.COEFF,
IF($AW223+$AX223=0,0,IF(MAX(MIN($AX223,EOMONTH(BJ$15,0))-MAX($AW223,BJ$15)+1,)&gt;0,1,0)),
_xlfn.IFS(
$ES223="LisChannel",
_xlpm.COEFF*
INDEX({1;1;1.2;1.2;1;1;1;1;1.2;1.2;1.2;1.2},
MATCH(MONTH(BJ$15),
{1,2,3,4,5,6,7,8,9,10,11,12})),
CONCATENATE($ES223," ",$L223)="RussOutdoor метро",
_xlpm.COEFF*
INDEX({0.8;0.9;1.1;1.1;1;1;1;1;1.1;1.1;1.1;1.1},
MATCH(MONTH(BJ$15),
{1,2,3,4,5,6,7,8,9,10,11,12})),
$ES223&lt;&gt;"LisChannel",
_xlpm.COEFF,
$ES223&lt;&gt;"RussOutdoor",
_xlpm.COEFF))</f>
        <v/>
      </c>
      <c r="BK223" s="68">
        <f t="array" ref="BK223">
_xlfn.LET(_xlpm.COEFF,
IF($AW223+$AX223=0,0,IF(MAX(MIN($AX223,EOMONTH(BK$15,0))-MAX($AW223,BK$15)+1,)&gt;0,1,0)),
_xlfn.IFS(
$ES223="LisChannel",
_xlpm.COEFF*
INDEX({1;1;1.2;1.2;1;1;1;1;1.2;1.2;1.2;1.2},
MATCH(MONTH(BK$15),
{1,2,3,4,5,6,7,8,9,10,11,12})),
CONCATENATE($ES223," ",$L223)="RussOutdoor метро",
_xlpm.COEFF*
INDEX({0.8;0.9;1.1;1.1;1;1;1;1;1.1;1.1;1.1;1.1},
MATCH(MONTH(BK$15),
{1,2,3,4,5,6,7,8,9,10,11,12})),
$ES223&lt;&gt;"LisChannel",
_xlpm.COEFF,
$ES223&lt;&gt;"RussOutdoor",
_xlpm.COEFF))</f>
        <v/>
      </c>
      <c r="BL223" s="62">
        <f>COUNTIFS($AZ223:$BK223,"&gt;0")</f>
        <v/>
      </c>
      <c r="BM223" s="65" t="n"/>
      <c r="BN223" s="125">
        <f>$DJ223</f>
        <v/>
      </c>
      <c r="BO223" s="63">
        <f>$DQ223</f>
        <v/>
      </c>
      <c r="BP223" s="125">
        <f>
IFERROR(
IF($BL223=0,0,
$BN223*(1-$BO223)),
0)</f>
        <v/>
      </c>
      <c r="BQ223" s="125">
        <f t="array" ref="BQ223">
IFERROR(
_xlfn.IFS(
$DH223="день_1",
$BP223*$BL223/($AX223-$AW223+1)*AZ223*(DAY(EOMONTH(AZ$15,0))),
$DH223="день_2",
$BP223/30*MAX(MIN($AX223,EOMONTH(AZ$15,0))-MAX($AW223,AZ$15)+1,),
$DH223="раб.день",
$BP223/30*(IFERROR(
_xlfn.LET(_xlpm.VD,
CHOOSE(
{1;2;3;4;5;6;7;8;9;10;11;12;13;14;15;16;17;18},
45658,45659,45660,45661,45662,45663,45664,45665,45711,45724,45778,45779,45785,45786,45820,45821,45965,46022),
_xlfn.LET(_xlpm.DD,
MAX(MIN($AX223,EOMONTH(AZ$15,0))-MAX($AW223,AZ$15),),
_xlfn.IFS(
AND(MONTH($AW223)=MONTH(AZ$15),MONTH($AX223)&lt;&gt;MONTH(AZ$15)),
NETWORKDAYS.INTL($AW223,$AW223+_xlpm.DD,1,_xlpm.VD),
AND(MONTH($AW223)&lt;&gt;MONTH(AZ$15),MONTH($AX223)=MONTH(AZ$15)),
NETWORKDAYS.INTL(($AX223)-_xlpm.DD,$AX223,1,_xlpm.VD),
AND(MONTH($AW223)&lt;MONTH(AZ$15),MONTH($AX223)&gt;MONTH(AZ$15)),
NETWORKDAYS.INTL((EOMONTH(AZ$15-1,1))-_xlpm.DD,EOMONTH(AZ$15-1,1),1,_xlpm.VD),
AND(MONTH($AW223)=MONTH(AZ$15),MONTH($AX223)=MONTH(AZ$15)),
NETWORKDAYS.INTL($AW223,$AX223,1,_xlpm.VD)))),0)),
$DH223="месяц",
$BP223*AZ223,
$DH223="неделя",
$BP223*AZ223/7*(ROUNDUP((DAY(EOMONTH(AZ$15,0)))/4,0))),
0)</f>
        <v/>
      </c>
      <c r="BR223" s="125">
        <f t="array" ref="BR223">
IFERROR(
_xlfn.IFS(
$DH223="день_1",
$BP223*$BL223/($AX223-$AW223+1)*BA223*(DAY(EOMONTH(BA$15,0))),
$DH223="день_2",
$BP223/30*MAX(MIN($AX223,EOMONTH(BA$15,0))-MAX($AW223,BA$15)+1,),
$DH223="раб.день",
$BP223/30*(IFERROR(
_xlfn.LET(_xlpm.VD,
CHOOSE(
{1;2;3;4;5;6;7;8;9;10;11;12;13;14;15;16;17;18},
45658,45659,45660,45661,45662,45663,45664,45665,45711,45724,45778,45779,45785,45786,45820,45821,45965,46022),
_xlfn.LET(_xlpm.DD,
MAX(MIN($AX223,EOMONTH(BA$15,0))-MAX($AW223,BA$15),),
_xlfn.IFS(
AND(MONTH($AW223)=MONTH(BA$15),MONTH($AX223)&lt;&gt;MONTH(BA$15)),
NETWORKDAYS.INTL($AW223,$AW223+_xlpm.DD,1,_xlpm.VD),
AND(MONTH($AW223)&lt;&gt;MONTH(BA$15),MONTH($AX223)=MONTH(BA$15)),
NETWORKDAYS.INTL(($AX223)-_xlpm.DD,$AX223,1,_xlpm.VD),
AND(MONTH($AW223)&lt;MONTH(BA$15),MONTH($AX223)&gt;MONTH(BA$15)),
NETWORKDAYS.INTL((EOMONTH(BA$15-1,1))-_xlpm.DD,EOMONTH(BA$15-1,1),1,_xlpm.VD),
AND(MONTH($AW223)=MONTH(BA$15),MONTH($AX223)=MONTH(BA$15)),
NETWORKDAYS.INTL($AW223,$AX223,1,_xlpm.VD)))),0)),
$DH223="месяц",
$BP223*BA223,
$DH223="неделя",
$BP223*BA223/7*(ROUNDUP((DAY(EOMONTH(BA$15,0)))/4,0))),
0)</f>
        <v/>
      </c>
      <c r="BS223" s="125">
        <f t="array" ref="BS223">
IFERROR(
_xlfn.IFS(
$DH223="день_1",
$BP223*$BL223/($AX223-$AW223+1)*BB223*(DAY(EOMONTH(BB$15,0))),
$DH223="день_2",
$BP223/30*MAX(MIN($AX223,EOMONTH(BB$15,0))-MAX($AW223,BB$15)+1,),
$DH223="раб.день",
$BP223/30*(IFERROR(
_xlfn.LET(_xlpm.VD,
CHOOSE(
{1;2;3;4;5;6;7;8;9;10;11;12;13;14;15;16;17;18},
45658,45659,45660,45661,45662,45663,45664,45665,45711,45724,45778,45779,45785,45786,45820,45821,45965,46022),
_xlfn.LET(_xlpm.DD,
MAX(MIN($AX223,EOMONTH(BB$15,0))-MAX($AW223,BB$15),),
_xlfn.IFS(
AND(MONTH($AW223)=MONTH(BB$15),MONTH($AX223)&lt;&gt;MONTH(BB$15)),
NETWORKDAYS.INTL($AW223,$AW223+_xlpm.DD,1,_xlpm.VD),
AND(MONTH($AW223)&lt;&gt;MONTH(BB$15),MONTH($AX223)=MONTH(BB$15)),
NETWORKDAYS.INTL(($AX223)-_xlpm.DD,$AX223,1,_xlpm.VD),
AND(MONTH($AW223)&lt;MONTH(BB$15),MONTH($AX223)&gt;MONTH(BB$15)),
NETWORKDAYS.INTL((EOMONTH(BB$15-1,1))-_xlpm.DD,EOMONTH(BB$15-1,1),1,_xlpm.VD),
AND(MONTH($AW223)=MONTH(BB$15),MONTH($AX223)=MONTH(BB$15)),
NETWORKDAYS.INTL($AW223,$AX223,1,_xlpm.VD)))),0)),
$DH223="месяц",
$BP223*BB223,
$DH223="неделя",
$BP223*BB223/7*(ROUNDUP((DAY(EOMONTH(BB$15,0)))/4,0))),
0)</f>
        <v/>
      </c>
      <c r="BT223" s="125">
        <f t="array" ref="BT223">
IFERROR(
_xlfn.IFS(
$DH223="день_1",
$BP223*$BL223/($AX223-$AW223+1)*BC223*(DAY(EOMONTH(BC$15,0))),
$DH223="день_2",
$BP223/30*MAX(MIN($AX223,EOMONTH(BC$15,0))-MAX($AW223,BC$15)+1,),
$DH223="раб.день",
$BP223/30*(IFERROR(
_xlfn.LET(_xlpm.VD,
CHOOSE(
{1;2;3;4;5;6;7;8;9;10;11;12;13;14;15;16;17;18},
45658,45659,45660,45661,45662,45663,45664,45665,45711,45724,45778,45779,45785,45786,45820,45821,45965,46022),
_xlfn.LET(_xlpm.DD,
MAX(MIN($AX223,EOMONTH(BC$15,0))-MAX($AW223,BC$15),),
_xlfn.IFS(
AND(MONTH($AW223)=MONTH(BC$15),MONTH($AX223)&lt;&gt;MONTH(BC$15)),
NETWORKDAYS.INTL($AW223,$AW223+_xlpm.DD,1,_xlpm.VD),
AND(MONTH($AW223)&lt;&gt;MONTH(BC$15),MONTH($AX223)=MONTH(BC$15)),
NETWORKDAYS.INTL(($AX223)-_xlpm.DD,$AX223,1,_xlpm.VD),
AND(MONTH($AW223)&lt;MONTH(BC$15),MONTH($AX223)&gt;MONTH(BC$15)),
NETWORKDAYS.INTL((EOMONTH(BC$15-1,1))-_xlpm.DD,EOMONTH(BC$15-1,1),1,_xlpm.VD),
AND(MONTH($AW223)=MONTH(BC$15),MONTH($AX223)=MONTH(BC$15)),
NETWORKDAYS.INTL($AW223,$AX223,1,_xlpm.VD)))),0)),
$DH223="месяц",
$BP223*BC223,
$DH223="неделя",
$BP223*BC223/7*(ROUNDUP((DAY(EOMONTH(BC$15,0)))/4,0))),
0)</f>
        <v/>
      </c>
      <c r="BU223" s="125">
        <f t="array" ref="BU223">
IFERROR(
_xlfn.IFS(
$DH223="день_1",
$BP223*$BL223/($AX223-$AW223+1)*BD223*(DAY(EOMONTH(BD$15,0))),
$DH223="день_2",
$BP223/30*MAX(MIN($AX223,EOMONTH(BD$15,0))-MAX($AW223,BD$15)+1,),
$DH223="раб.день",
$BP223/30*(IFERROR(
_xlfn.LET(_xlpm.VD,
CHOOSE(
{1;2;3;4;5;6;7;8;9;10;11;12;13;14;15;16;17;18},
45658,45659,45660,45661,45662,45663,45664,45665,45711,45724,45778,45779,45785,45786,45820,45821,45965,46022),
_xlfn.LET(_xlpm.DD,
MAX(MIN($AX223,EOMONTH(BD$15,0))-MAX($AW223,BD$15),),
_xlfn.IFS(
AND(MONTH($AW223)=MONTH(BD$15),MONTH($AX223)&lt;&gt;MONTH(BD$15)),
NETWORKDAYS.INTL($AW223,$AW223+_xlpm.DD,1,_xlpm.VD),
AND(MONTH($AW223)&lt;&gt;MONTH(BD$15),MONTH($AX223)=MONTH(BD$15)),
NETWORKDAYS.INTL(($AX223)-_xlpm.DD,$AX223,1,_xlpm.VD),
AND(MONTH($AW223)&lt;MONTH(BD$15),MONTH($AX223)&gt;MONTH(BD$15)),
NETWORKDAYS.INTL((EOMONTH(BD$15-1,1))-_xlpm.DD,EOMONTH(BD$15-1,1),1,_xlpm.VD),
AND(MONTH($AW223)=MONTH(BD$15),MONTH($AX223)=MONTH(BD$15)),
NETWORKDAYS.INTL($AW223,$AX223,1,_xlpm.VD)))),0)),
$DH223="месяц",
$BP223*BD223,
$DH223="неделя",
$BP223*BD223/7*(ROUNDUP((DAY(EOMONTH(BD$15,0)))/4,0))),
0)</f>
        <v/>
      </c>
      <c r="BV223" s="125">
        <f t="array" ref="BV223">
IFERROR(
_xlfn.IFS(
$DH223="день_1",
$BP223*$BL223/($AX223-$AW223+1)*BE223*(DAY(EOMONTH(BE$15,0))),
$DH223="день_2",
$BP223/30*MAX(MIN($AX223,EOMONTH(BE$15,0))-MAX($AW223,BE$15)+1,),
$DH223="раб.день",
$BP223/30*(IFERROR(
_xlfn.LET(_xlpm.VD,
CHOOSE(
{1;2;3;4;5;6;7;8;9;10;11;12;13;14;15;16;17;18},
45658,45659,45660,45661,45662,45663,45664,45665,45711,45724,45778,45779,45785,45786,45820,45821,45965,46022),
_xlfn.LET(_xlpm.DD,
MAX(MIN($AX223,EOMONTH(BE$15,0))-MAX($AW223,BE$15),),
_xlfn.IFS(
AND(MONTH($AW223)=MONTH(BE$15),MONTH($AX223)&lt;&gt;MONTH(BE$15)),
NETWORKDAYS.INTL($AW223,$AW223+_xlpm.DD,1,_xlpm.VD),
AND(MONTH($AW223)&lt;&gt;MONTH(BE$15),MONTH($AX223)=MONTH(BE$15)),
NETWORKDAYS.INTL(($AX223)-_xlpm.DD,$AX223,1,_xlpm.VD),
AND(MONTH($AW223)&lt;MONTH(BE$15),MONTH($AX223)&gt;MONTH(BE$15)),
NETWORKDAYS.INTL((EOMONTH(BE$15-1,1))-_xlpm.DD,EOMONTH(BE$15-1,1),1,_xlpm.VD),
AND(MONTH($AW223)=MONTH(BE$15),MONTH($AX223)=MONTH(BE$15)),
NETWORKDAYS.INTL($AW223,$AX223,1,_xlpm.VD)))),0)),
$DH223="месяц",
$BP223*BE223,
$DH223="неделя",
$BP223*BE223/7*(ROUNDUP((DAY(EOMONTH(BE$15,0)))/4,0))),
0)</f>
        <v/>
      </c>
      <c r="BW223" s="125">
        <f t="array" ref="BW223">
IFERROR(
_xlfn.IFS(
$DH223="день_1",
$BP223*$BL223/($AX223-$AW223+1)*BF223*(DAY(EOMONTH(BF$15,0))),
$DH223="день_2",
$BP223/30*MAX(MIN($AX223,EOMONTH(BF$15,0))-MAX($AW223,BF$15)+1,),
$DH223="раб.день",
$BP223/30*(IFERROR(
_xlfn.LET(_xlpm.VD,
CHOOSE(
{1;2;3;4;5;6;7;8;9;10;11;12;13;14;15;16;17;18},
45658,45659,45660,45661,45662,45663,45664,45665,45711,45724,45778,45779,45785,45786,45820,45821,45965,46022),
_xlfn.LET(_xlpm.DD,
MAX(MIN($AX223,EOMONTH(BF$15,0))-MAX($AW223,BF$15),),
_xlfn.IFS(
AND(MONTH($AW223)=MONTH(BF$15),MONTH($AX223)&lt;&gt;MONTH(BF$15)),
NETWORKDAYS.INTL($AW223,$AW223+_xlpm.DD,1,_xlpm.VD),
AND(MONTH($AW223)&lt;&gt;MONTH(BF$15),MONTH($AX223)=MONTH(BF$15)),
NETWORKDAYS.INTL(($AX223)-_xlpm.DD,$AX223,1,_xlpm.VD),
AND(MONTH($AW223)&lt;MONTH(BF$15),MONTH($AX223)&gt;MONTH(BF$15)),
NETWORKDAYS.INTL((EOMONTH(BF$15-1,1))-_xlpm.DD,EOMONTH(BF$15-1,1),1,_xlpm.VD),
AND(MONTH($AW223)=MONTH(BF$15),MONTH($AX223)=MONTH(BF$15)),
NETWORKDAYS.INTL($AW223,$AX223,1,_xlpm.VD)))),0)),
$DH223="месяц",
$BP223*BF223,
$DH223="неделя",
$BP223*BF223/7*(ROUNDUP((DAY(EOMONTH(BF$15,0)))/4,0))),
0)</f>
        <v/>
      </c>
      <c r="BX223" s="125">
        <f t="array" ref="BX223">
IFERROR(
_xlfn.IFS(
$DH223="день_1",
$BP223*$BL223/($AX223-$AW223+1)*BG223*(DAY(EOMONTH(BG$15,0))),
$DH223="день_2",
$BP223/30*MAX(MIN($AX223,EOMONTH(BG$15,0))-MAX($AW223,BG$15)+1,),
$DH223="раб.день",
$BP223/30*(IFERROR(
_xlfn.LET(_xlpm.VD,
CHOOSE(
{1;2;3;4;5;6;7;8;9;10;11;12;13;14;15;16;17;18},
45658,45659,45660,45661,45662,45663,45664,45665,45711,45724,45778,45779,45785,45786,45820,45821,45965,46022),
_xlfn.LET(_xlpm.DD,
MAX(MIN($AX223,EOMONTH(BG$15,0))-MAX($AW223,BG$15),),
_xlfn.IFS(
AND(MONTH($AW223)=MONTH(BG$15),MONTH($AX223)&lt;&gt;MONTH(BG$15)),
NETWORKDAYS.INTL($AW223,$AW223+_xlpm.DD,1,_xlpm.VD),
AND(MONTH($AW223)&lt;&gt;MONTH(BG$15),MONTH($AX223)=MONTH(BG$15)),
NETWORKDAYS.INTL(($AX223)-_xlpm.DD,$AX223,1,_xlpm.VD),
AND(MONTH($AW223)&lt;MONTH(BG$15),MONTH($AX223)&gt;MONTH(BG$15)),
NETWORKDAYS.INTL((EOMONTH(BG$15-1,1))-_xlpm.DD,EOMONTH(BG$15-1,1),1,_xlpm.VD),
AND(MONTH($AW223)=MONTH(BG$15),MONTH($AX223)=MONTH(BG$15)),
NETWORKDAYS.INTL($AW223,$AX223,1,_xlpm.VD)))),0)),
$DH223="месяц",
$BP223*BG223,
$DH223="неделя",
$BP223*BG223/7*(ROUNDUP((DAY(EOMONTH(BG$15,0)))/4,0))),
0)</f>
        <v/>
      </c>
      <c r="BY223" s="125">
        <f t="array" ref="BY223">
IFERROR(
_xlfn.IFS(
$DH223="день_1",
$BP223*$BL223/($AX223-$AW223+1)*BH223*(DAY(EOMONTH(BH$15,0))),
$DH223="день_2",
$BP223/30*MAX(MIN($AX223,EOMONTH(BH$15,0))-MAX($AW223,BH$15)+1,),
$DH223="раб.день",
$BP223/30*(IFERROR(
_xlfn.LET(_xlpm.VD,
CHOOSE(
{1;2;3;4;5;6;7;8;9;10;11;12;13;14;15;16;17;18},
45658,45659,45660,45661,45662,45663,45664,45665,45711,45724,45778,45779,45785,45786,45820,45821,45965,46022),
_xlfn.LET(_xlpm.DD,
MAX(MIN($AX223,EOMONTH(BH$15,0))-MAX($AW223,BH$15),),
_xlfn.IFS(
AND(MONTH($AW223)=MONTH(BH$15),MONTH($AX223)&lt;&gt;MONTH(BH$15)),
NETWORKDAYS.INTL($AW223,$AW223+_xlpm.DD,1,_xlpm.VD),
AND(MONTH($AW223)&lt;&gt;MONTH(BH$15),MONTH($AX223)=MONTH(BH$15)),
NETWORKDAYS.INTL(($AX223)-_xlpm.DD,$AX223,1,_xlpm.VD),
AND(MONTH($AW223)&lt;MONTH(BH$15),MONTH($AX223)&gt;MONTH(BH$15)),
NETWORKDAYS.INTL((EOMONTH(BH$15-1,1))-_xlpm.DD,EOMONTH(BH$15-1,1),1,_xlpm.VD),
AND(MONTH($AW223)=MONTH(BH$15),MONTH($AX223)=MONTH(BH$15)),
NETWORKDAYS.INTL($AW223,$AX223,1,_xlpm.VD)))),0)),
$DH223="месяц",
$BP223*BH223,
$DH223="неделя",
$BP223*BH223/7*(ROUNDUP((DAY(EOMONTH(BH$15,0)))/4,0))),
0)</f>
        <v/>
      </c>
      <c r="BZ223" s="125">
        <f t="array" ref="BZ223">
IFERROR(
_xlfn.IFS(
$DH223="день_1",
$BP223*$BL223/($AX223-$AW223+1)*BI223*(DAY(EOMONTH(BI$15,0))),
$DH223="день_2",
$BP223/30*MAX(MIN($AX223,EOMONTH(BI$15,0))-MAX($AW223,BI$15)+1,),
$DH223="раб.день",
$BP223/30*(IFERROR(
_xlfn.LET(_xlpm.VD,
CHOOSE(
{1;2;3;4;5;6;7;8;9;10;11;12;13;14;15;16;17;18},
45658,45659,45660,45661,45662,45663,45664,45665,45711,45724,45778,45779,45785,45786,45820,45821,45965,46022),
_xlfn.LET(_xlpm.DD,
MAX(MIN($AX223,EOMONTH(BI$15,0))-MAX($AW223,BI$15),),
_xlfn.IFS(
AND(MONTH($AW223)=MONTH(BI$15),MONTH($AX223)&lt;&gt;MONTH(BI$15)),
NETWORKDAYS.INTL($AW223,$AW223+_xlpm.DD,1,_xlpm.VD),
AND(MONTH($AW223)&lt;&gt;MONTH(BI$15),MONTH($AX223)=MONTH(BI$15)),
NETWORKDAYS.INTL(($AX223)-_xlpm.DD,$AX223,1,_xlpm.VD),
AND(MONTH($AW223)&lt;MONTH(BI$15),MONTH($AX223)&gt;MONTH(BI$15)),
NETWORKDAYS.INTL((EOMONTH(BI$15-1,1))-_xlpm.DD,EOMONTH(BI$15-1,1),1,_xlpm.VD),
AND(MONTH($AW223)=MONTH(BI$15),MONTH($AX223)=MONTH(BI$15)),
NETWORKDAYS.INTL($AW223,$AX223,1,_xlpm.VD)))),0)),
$DH223="месяц",
$BP223*BI223,
$DH223="неделя",
$BP223*BI223/7*(ROUNDUP((DAY(EOMONTH(BI$15,0)))/4,0))),
0)</f>
        <v/>
      </c>
      <c r="CA223" s="125">
        <f t="array" ref="CA223">
IFERROR(
_xlfn.IFS(
$DH223="день_1",
$BP223*$BL223/($AX223-$AW223+1)*BJ223*(DAY(EOMONTH(BJ$15,0))),
$DH223="день_2",
$BP223/30*MAX(MIN($AX223,EOMONTH(BJ$15,0))-MAX($AW223,BJ$15)+1,),
$DH223="раб.день",
$BP223/30*(IFERROR(
_xlfn.LET(_xlpm.VD,
CHOOSE(
{1;2;3;4;5;6;7;8;9;10;11;12;13;14;15;16;17;18},
45658,45659,45660,45661,45662,45663,45664,45665,45711,45724,45778,45779,45785,45786,45820,45821,45965,46022),
_xlfn.LET(_xlpm.DD,
MAX(MIN($AX223,EOMONTH(BJ$15,0))-MAX($AW223,BJ$15),),
_xlfn.IFS(
AND(MONTH($AW223)=MONTH(BJ$15),MONTH($AX223)&lt;&gt;MONTH(BJ$15)),
NETWORKDAYS.INTL($AW223,$AW223+_xlpm.DD,1,_xlpm.VD),
AND(MONTH($AW223)&lt;&gt;MONTH(BJ$15),MONTH($AX223)=MONTH(BJ$15)),
NETWORKDAYS.INTL(($AX223)-_xlpm.DD,$AX223,1,_xlpm.VD),
AND(MONTH($AW223)&lt;MONTH(BJ$15),MONTH($AX223)&gt;MONTH(BJ$15)),
NETWORKDAYS.INTL((EOMONTH(BJ$15-1,1))-_xlpm.DD,EOMONTH(BJ$15-1,1),1,_xlpm.VD),
AND(MONTH($AW223)=MONTH(BJ$15),MONTH($AX223)=MONTH(BJ$15)),
NETWORKDAYS.INTL($AW223,$AX223,1,_xlpm.VD)))),0)),
$DH223="месяц",
$BP223*BJ223,
$DH223="неделя",
$BP223*BJ223/7*(ROUNDUP((DAY(EOMONTH(BJ$15,0)))/4,0))),
0)</f>
        <v/>
      </c>
      <c r="CB223" s="125">
        <f t="array" ref="CB223">
IFERROR(
_xlfn.IFS(
$DH223="день_1",
$BP223*$BL223/($AX223-$AW223+1)*BK223*(DAY(EOMONTH(BK$15,0))),
$DH223="день_2",
$BP223/30*MAX(MIN($AX223,EOMONTH(BK$15,0))-MAX($AW223,BK$15)+1,),
$DH223="раб.день",
$BP223/30*(IFERROR(
_xlfn.LET(_xlpm.VD,
CHOOSE(
{1;2;3;4;5;6;7;8;9;10;11;12;13;14;15;16;17;18},
45658,45659,45660,45661,45662,45663,45664,45665,45711,45724,45778,45779,45785,45786,45820,45821,45965,46022),
_xlfn.LET(_xlpm.DD,
MAX(MIN($AX223,EOMONTH(BK$15,0))-MAX($AW223,BK$15),),
_xlfn.IFS(
AND(MONTH($AW223)=MONTH(BK$15),MONTH($AX223)&lt;&gt;MONTH(BK$15)),
NETWORKDAYS.INTL($AW223,$AW223+_xlpm.DD,1,_xlpm.VD),
AND(MONTH($AW223)&lt;&gt;MONTH(BK$15),MONTH($AX223)=MONTH(BK$15)),
NETWORKDAYS.INTL(($AX223)-_xlpm.DD,$AX223,1,_xlpm.VD),
AND(MONTH($AW223)&lt;MONTH(BK$15),MONTH($AX223)&gt;MONTH(BK$15)),
NETWORKDAYS.INTL((EOMONTH(BK$15-1,1))-_xlpm.DD,EOMONTH(BK$15-1,1),1,_xlpm.VD),
AND(MONTH($AW223)=MONTH(BK$15),MONTH($AX223)=MONTH(BK$15)),
NETWORKDAYS.INTL($AW223,$AX223,1,_xlpm.VD)))),0)),
$DH223="месяц",
$BP223*BK223,
$DH223="неделя",
$BP223*BK223/7*(ROUNDUP((DAY(EOMONTH(BK$15,0)))/4,0))),
0)</f>
        <v/>
      </c>
      <c r="CC223" s="125">
        <f>SUM($BQ223:$CB223)</f>
        <v/>
      </c>
      <c r="CD223" s="126">
        <f>SUM($EH223:$EH223)</f>
        <v/>
      </c>
      <c r="CE223" s="126">
        <f>$CD223*$AB223</f>
        <v/>
      </c>
      <c r="CF223" s="126">
        <f>SUM($EK223:$EK223)</f>
        <v/>
      </c>
      <c r="CG223" s="126">
        <f>$CF223*$AB223</f>
        <v/>
      </c>
      <c r="CH223" s="126">
        <f>SUM($CC223,$CE223,$CG223)</f>
        <v/>
      </c>
      <c r="CI223" s="126">
        <f>$CH223*(1+$CM223)</f>
        <v/>
      </c>
      <c r="CJ223" s="127" t="n">
        <v>0</v>
      </c>
      <c r="CK223" s="126">
        <f>SUM($CH223:$CH223)*(1+$CJ223)</f>
        <v/>
      </c>
      <c r="CL223" s="126">
        <f>SUM($CH223:$CH223)*(1+$CM223)</f>
        <v/>
      </c>
      <c r="CM223" s="59" t="inlineStr">
        <is>
          <t>20%</t>
        </is>
      </c>
      <c r="CN223" s="59" t="n"/>
      <c r="CO223" s="72" t="n"/>
      <c r="CP223" s="59" t="n"/>
      <c r="CQ223" s="73" t="n"/>
      <c r="CR223" s="73" t="n"/>
      <c r="CS223" s="73" t="n"/>
      <c r="CT223" s="72" t="n"/>
      <c r="CU223" s="79" t="inlineStr">
        <is>
          <t> </t>
        </is>
      </c>
      <c r="CV223" s="60" t="n"/>
      <c r="CW223" s="60" t="n"/>
      <c r="CX223" s="60" t="n"/>
      <c r="CY223" s="127">
        <f>IFERROR(($CC223-$EE223)/($EE223/(1-$DQ223)),0)</f>
        <v/>
      </c>
      <c r="CZ223" s="127">
        <f>IFERROR(1-$EI223/($CE223),0)</f>
        <v/>
      </c>
      <c r="DA223" s="127">
        <f>IFERROR(1-$EL223/($CG223),0)</f>
        <v/>
      </c>
      <c r="DB223" s="126">
        <f>ROUND(IFERROR(($CI223/(1+$CM223)-$EN223),0),2)</f>
        <v/>
      </c>
      <c r="DC223" s="128" t="n"/>
      <c r="DD223" s="125" t="n"/>
      <c r="DE223" s="75" t="n">
        <v>0</v>
      </c>
      <c r="DF223" s="128" t="n"/>
      <c r="DG223" s="125">
        <f>IF($DC223=0,0,$DD223*($DC223*100%-$DE223*$DF223))*SUM($AB223:$AB223)</f>
        <v/>
      </c>
      <c r="DH223" s="129" t="inlineStr">
        <is>
          <t>месяц</t>
        </is>
      </c>
      <c r="DI223" s="130">
        <f t="array" ref="DI223">IFERROR(
IF($ES223="LisChannel",
(ROUND(((INDEX({174.625;153.888888888889;130.972222222222},MATCH($AI223,{2;3;4}),0))*$AG223*$AI223),2)),0),0)</f>
        <v/>
      </c>
      <c r="DJ223" s="130">
        <f>
_xlfn.LET(_xlpm.X,
IFERROR(
IF($ES223="НовиковТВ",
(_xlfn.LET(_xlpm.NTV,
_xlfn.LET(_xlpm.MIN,350000,
IF(SUMIFS($DI:$DI,$ES:$ES,"НовиковТВ")&lt;=_xlpm.MIN,
(SUMIFS($DI:$DI,$ES:$ES,"НовиковТВ")/(COUNTIFS($ES:$ES,"НовиковТВ")))*_xlpm.MIN/SUMIFS($DI:$DI,$ES:$ES,"НовиковТВ"),
DI223)),
_xlpm.NTV+$DG223/(1-(1-(_xlpm.NTV)*(1-$DL223)*(1-$DM223)*(1-$DN223)*(1-$DO223)*(1-$DP223)/_xlpm.NTV))))/(1+$EP223),
$DI223+$DG223/(1-(1-($DI223)*(1-$DL223)*(1-$DM223)*(1-$DN223)*(1-$DO223)*(1-$DP223)/$DI223))),
0),
_xlpm.X*(1+$CM223)*(1+$CW223)-_xlpm.X*(1+$CM223)+_xlpm.X)</f>
        <v/>
      </c>
      <c r="DK223" s="125" t="inlineStr">
        <is>
          <t>послед.</t>
        </is>
      </c>
      <c r="DL223" s="63" t="n">
        <v>0</v>
      </c>
      <c r="DM223" s="63" t="n">
        <v>0</v>
      </c>
      <c r="DN223" s="63" t="n">
        <v>0</v>
      </c>
      <c r="DO223" s="63" t="n">
        <v>0</v>
      </c>
      <c r="DP223" s="63" t="n">
        <v>0</v>
      </c>
      <c r="DQ223" s="63">
        <f t="array" ref="DQ223">IFERROR(_xlfn.IFS(
$DK223="послед.",1-(1-$DL223)*(1-$DM223)*(1-$DN223)*(1-$DO223)*(1-$DP223),
$DK223="сумм.",$DL223+$DM223+$DN223+$DO223+$DP223),
0)</f>
        <v/>
      </c>
      <c r="DR223" s="125">
        <f t="array" ref="DR223">
IFERROR(
_xlfn.IFS(
$BL223=0,
0,
$BL223&gt;0,
_xlfn.IFS($DK223="послед.",
$DJ223*(1-$DL223)*(1-$DM223)*(1-$DN223)*(1-$DO223)*(1-$DP223),
$DK223="сумм.",
$DJ223*(1-($DL223+$DM223+$DN223+$DO223+$DP223)))),0)</f>
        <v/>
      </c>
      <c r="DS223" s="125">
        <f t="array" ref="DS223">
IFERROR(_xlfn.IFS(
$DH223="день_1",
$DR223*$BL223/($AX223-$AW223+1)*AZ223*(DAY(EOMONTH(AZ$15,0))),
$DH223="день_2",
$DR223/30*MAX(MIN($AX223,EOMONTH(AZ$15,0))-MAX($AW223,AZ$15)+1,),
$DH223="раб.день",
$DR223/30*(IFERROR(
_xlfn.LET(_xlpm.VD,
CHOOSE(
{1;2;3;4;5;6;7;8;9;10;11;12;13;14;15;16;17;18},
45658,45659,45660,45661,45662,45663,45664,45665,45711,45724,45778,45779,45785,45786,45820,45821,45965,46022),
_xlfn.LET(_xlpm.DD,
MAX(MIN($AX223,EOMONTH(AZ$15,0))-MAX($AW223,AZ$15),),
_xlfn.IFS(
AND(MONTH($AW223)=MONTH(AZ$15),MONTH($AX223)&lt;&gt;MONTH(AZ$15)),
NETWORKDAYS.INTL($AW223,$AW223+_xlpm.DD,1,_xlpm.VD),
AND(MONTH($AW223)&lt;&gt;MONTH(AZ$15),MONTH($AX223)=MONTH(AZ$15)),
NETWORKDAYS.INTL(($AX223)-_xlpm.DD,$AX223,1,_xlpm.VD),
AND(MONTH($AW223)&lt;MONTH(AZ$15),MONTH($AX223)&gt;MONTH(AZ$15)),
NETWORKDAYS.INTL((EOMONTH(AZ$15-1,1))-_xlpm.DD,EOMONTH(AZ$15-1,1),1,_xlpm.VD),
AND(MONTH($AW223)=MONTH(AZ$15),MONTH($AX223)=MONTH(AZ$15)),
NETWORKDAYS.INTL($AW223,$AX223,1,_xlpm.VD)))),0)),
$DH223="месяц",
$DR223*AZ223,
$DH223="неделя",
$DR223*AZ223/7*(ROUNDUP((DAY(EOMONTH(AZ$15,0)))/4,0))),
0)</f>
        <v/>
      </c>
      <c r="DT223" s="125">
        <f t="array" ref="DT223">
IFERROR(_xlfn.IFS(
$DH223="день_1",
$DR223*$BL223/($AX223-$AW223+1)*BA223*(DAY(EOMONTH(BA$15,0))),
$DH223="день_2",
$DR223/30*MAX(MIN($AX223,EOMONTH(BA$15,0))-MAX($AW223,BA$15)+1,),
$DH223="раб.день",
$DR223/30*(IFERROR(
_xlfn.LET(_xlpm.VD,
CHOOSE(
{1;2;3;4;5;6;7;8;9;10;11;12;13;14;15;16;17;18},
45658,45659,45660,45661,45662,45663,45664,45665,45711,45724,45778,45779,45785,45786,45820,45821,45965,46022),
_xlfn.LET(_xlpm.DD,
MAX(MIN($AX223,EOMONTH(BA$15,0))-MAX($AW223,BA$15),),
_xlfn.IFS(
AND(MONTH($AW223)=MONTH(BA$15),MONTH($AX223)&lt;&gt;MONTH(BA$15)),
NETWORKDAYS.INTL($AW223,$AW223+_xlpm.DD,1,_xlpm.VD),
AND(MONTH($AW223)&lt;&gt;MONTH(BA$15),MONTH($AX223)=MONTH(BA$15)),
NETWORKDAYS.INTL(($AX223)-_xlpm.DD,$AX223,1,_xlpm.VD),
AND(MONTH($AW223)&lt;MONTH(BA$15),MONTH($AX223)&gt;MONTH(BA$15)),
NETWORKDAYS.INTL((EOMONTH(BA$15-1,1))-_xlpm.DD,EOMONTH(BA$15-1,1),1,_xlpm.VD),
AND(MONTH($AW223)=MONTH(BA$15),MONTH($AX223)=MONTH(BA$15)),
NETWORKDAYS.INTL($AW223,$AX223,1,_xlpm.VD)))),0)),
$DH223="месяц",
$DR223*BA223,
$DH223="неделя",
$DR223*BA223/7*(ROUNDUP((DAY(EOMONTH(BA$15,0)))/4,0))),
0)</f>
        <v/>
      </c>
      <c r="DU223" s="125">
        <f t="array" ref="DU223">
IFERROR(_xlfn.IFS(
$DH223="день_1",
$DR223*$BL223/($AX223-$AW223+1)*BB223*(DAY(EOMONTH(BB$15,0))),
$DH223="день_2",
$DR223/30*MAX(MIN($AX223,EOMONTH(BB$15,0))-MAX($AW223,BB$15)+1,),
$DH223="раб.день",
$DR223/30*(IFERROR(
_xlfn.LET(_xlpm.VD,
CHOOSE(
{1;2;3;4;5;6;7;8;9;10;11;12;13;14;15;16;17;18},
45658,45659,45660,45661,45662,45663,45664,45665,45711,45724,45778,45779,45785,45786,45820,45821,45965,46022),
_xlfn.LET(_xlpm.DD,
MAX(MIN($AX223,EOMONTH(BB$15,0))-MAX($AW223,BB$15),),
_xlfn.IFS(
AND(MONTH($AW223)=MONTH(BB$15),MONTH($AX223)&lt;&gt;MONTH(BB$15)),
NETWORKDAYS.INTL($AW223,$AW223+_xlpm.DD,1,_xlpm.VD),
AND(MONTH($AW223)&lt;&gt;MONTH(BB$15),MONTH($AX223)=MONTH(BB$15)),
NETWORKDAYS.INTL(($AX223)-_xlpm.DD,$AX223,1,_xlpm.VD),
AND(MONTH($AW223)&lt;MONTH(BB$15),MONTH($AX223)&gt;MONTH(BB$15)),
NETWORKDAYS.INTL((EOMONTH(BB$15-1,1))-_xlpm.DD,EOMONTH(BB$15-1,1),1,_xlpm.VD),
AND(MONTH($AW223)=MONTH(BB$15),MONTH($AX223)=MONTH(BB$15)),
NETWORKDAYS.INTL($AW223,$AX223,1,_xlpm.VD)))),0)),
$DH223="месяц",
$DR223*BB223,
$DH223="неделя",
$DR223*BB223/7*(ROUNDUP((DAY(EOMONTH(BB$15,0)))/4,0))),
0)</f>
        <v/>
      </c>
      <c r="DV223" s="125">
        <f t="array" ref="DV223">
IFERROR(_xlfn.IFS(
$DH223="день_1",
$DR223*$BL223/($AX223-$AW223+1)*BC223*(DAY(EOMONTH(BC$15,0))),
$DH223="день_2",
$DR223/30*MAX(MIN($AX223,EOMONTH(BC$15,0))-MAX($AW223,BC$15)+1,),
$DH223="раб.день",
$DR223/30*(IFERROR(
_xlfn.LET(_xlpm.VD,
CHOOSE(
{1;2;3;4;5;6;7;8;9;10;11;12;13;14;15;16;17;18},
45658,45659,45660,45661,45662,45663,45664,45665,45711,45724,45778,45779,45785,45786,45820,45821,45965,46022),
_xlfn.LET(_xlpm.DD,
MAX(MIN($AX223,EOMONTH(BC$15,0))-MAX($AW223,BC$15),),
_xlfn.IFS(
AND(MONTH($AW223)=MONTH(BC$15),MONTH($AX223)&lt;&gt;MONTH(BC$15)),
NETWORKDAYS.INTL($AW223,$AW223+_xlpm.DD,1,_xlpm.VD),
AND(MONTH($AW223)&lt;&gt;MONTH(BC$15),MONTH($AX223)=MONTH(BC$15)),
NETWORKDAYS.INTL(($AX223)-_xlpm.DD,$AX223,1,_xlpm.VD),
AND(MONTH($AW223)&lt;MONTH(BC$15),MONTH($AX223)&gt;MONTH(BC$15)),
NETWORKDAYS.INTL((EOMONTH(BC$15-1,1))-_xlpm.DD,EOMONTH(BC$15-1,1),1,_xlpm.VD),
AND(MONTH($AW223)=MONTH(BC$15),MONTH($AX223)=MONTH(BC$15)),
NETWORKDAYS.INTL($AW223,$AX223,1,_xlpm.VD)))),0)),
$DH223="месяц",
$DR223*BC223,
$DH223="неделя",
$DR223*BC223/7*(ROUNDUP((DAY(EOMONTH(BC$15,0)))/4,0))),
0)</f>
        <v/>
      </c>
      <c r="DW223" s="125">
        <f t="array" ref="DW223">
IFERROR(_xlfn.IFS(
$DH223="день_1",
$DR223*$BL223/($AX223-$AW223+1)*BD223*(DAY(EOMONTH(BD$15,0))),
$DH223="день_2",
$DR223/30*MAX(MIN($AX223,EOMONTH(BD$15,0))-MAX($AW223,BD$15)+1,),
$DH223="раб.день",
$DR223/30*(IFERROR(
_xlfn.LET(_xlpm.VD,
CHOOSE(
{1;2;3;4;5;6;7;8;9;10;11;12;13;14;15;16;17;18},
45658,45659,45660,45661,45662,45663,45664,45665,45711,45724,45778,45779,45785,45786,45820,45821,45965,46022),
_xlfn.LET(_xlpm.DD,
MAX(MIN($AX223,EOMONTH(BD$15,0))-MAX($AW223,BD$15),),
_xlfn.IFS(
AND(MONTH($AW223)=MONTH(BD$15),MONTH($AX223)&lt;&gt;MONTH(BD$15)),
NETWORKDAYS.INTL($AW223,$AW223+_xlpm.DD,1,_xlpm.VD),
AND(MONTH($AW223)&lt;&gt;MONTH(BD$15),MONTH($AX223)=MONTH(BD$15)),
NETWORKDAYS.INTL(($AX223)-_xlpm.DD,$AX223,1,_xlpm.VD),
AND(MONTH($AW223)&lt;MONTH(BD$15),MONTH($AX223)&gt;MONTH(BD$15)),
NETWORKDAYS.INTL((EOMONTH(BD$15-1,1))-_xlpm.DD,EOMONTH(BD$15-1,1),1,_xlpm.VD),
AND(MONTH($AW223)=MONTH(BD$15),MONTH($AX223)=MONTH(BD$15)),
NETWORKDAYS.INTL($AW223,$AX223,1,_xlpm.VD)))),0)),
$DH223="месяц",
$DR223*BD223,
$DH223="неделя",
$DR223*BD223/7*(ROUNDUP((DAY(EOMONTH(BD$15,0)))/4,0))),
0)</f>
        <v/>
      </c>
      <c r="DX223" s="125">
        <f t="array" ref="DX223">
IFERROR(_xlfn.IFS(
$DH223="день_1",
$DR223*$BL223/($AX223-$AW223+1)*BE223*(DAY(EOMONTH(BE$15,0))),
$DH223="день_2",
$DR223/30*MAX(MIN($AX223,EOMONTH(BE$15,0))-MAX($AW223,BE$15)+1,),
$DH223="раб.день",
$DR223/30*(IFERROR(
_xlfn.LET(_xlpm.VD,
CHOOSE(
{1;2;3;4;5;6;7;8;9;10;11;12;13;14;15;16;17;18},
45658,45659,45660,45661,45662,45663,45664,45665,45711,45724,45778,45779,45785,45786,45820,45821,45965,46022),
_xlfn.LET(_xlpm.DD,
MAX(MIN($AX223,EOMONTH(BE$15,0))-MAX($AW223,BE$15),),
_xlfn.IFS(
AND(MONTH($AW223)=MONTH(BE$15),MONTH($AX223)&lt;&gt;MONTH(BE$15)),
NETWORKDAYS.INTL($AW223,$AW223+_xlpm.DD,1,_xlpm.VD),
AND(MONTH($AW223)&lt;&gt;MONTH(BE$15),MONTH($AX223)=MONTH(BE$15)),
NETWORKDAYS.INTL(($AX223)-_xlpm.DD,$AX223,1,_xlpm.VD),
AND(MONTH($AW223)&lt;MONTH(BE$15),MONTH($AX223)&gt;MONTH(BE$15)),
NETWORKDAYS.INTL((EOMONTH(BE$15-1,1))-_xlpm.DD,EOMONTH(BE$15-1,1),1,_xlpm.VD),
AND(MONTH($AW223)=MONTH(BE$15),MONTH($AX223)=MONTH(BE$15)),
NETWORKDAYS.INTL($AW223,$AX223,1,_xlpm.VD)))),0)),
$DH223="месяц",
$DR223*BE223,
$DH223="неделя",
$DR223*BE223/7*(ROUNDUP((DAY(EOMONTH(BE$15,0)))/4,0))),
0)</f>
        <v/>
      </c>
      <c r="DY223" s="125">
        <f t="array" ref="DY223">
IFERROR(_xlfn.IFS(
$DH223="день_1",
$DR223*$BL223/($AX223-$AW223+1)*BF223*(DAY(EOMONTH(BF$15,0))),
$DH223="день_2",
$DR223/30*MAX(MIN($AX223,EOMONTH(BF$15,0))-MAX($AW223,BF$15)+1,),
$DH223="раб.день",
$DR223/30*(IFERROR(
_xlfn.LET(_xlpm.VD,
CHOOSE(
{1;2;3;4;5;6;7;8;9;10;11;12;13;14;15;16;17;18},
45658,45659,45660,45661,45662,45663,45664,45665,45711,45724,45778,45779,45785,45786,45820,45821,45965,46022),
_xlfn.LET(_xlpm.DD,
MAX(MIN($AX223,EOMONTH(BF$15,0))-MAX($AW223,BF$15),),
_xlfn.IFS(
AND(MONTH($AW223)=MONTH(BF$15),MONTH($AX223)&lt;&gt;MONTH(BF$15)),
NETWORKDAYS.INTL($AW223,$AW223+_xlpm.DD,1,_xlpm.VD),
AND(MONTH($AW223)&lt;&gt;MONTH(BF$15),MONTH($AX223)=MONTH(BF$15)),
NETWORKDAYS.INTL(($AX223)-_xlpm.DD,$AX223,1,_xlpm.VD),
AND(MONTH($AW223)&lt;MONTH(BF$15),MONTH($AX223)&gt;MONTH(BF$15)),
NETWORKDAYS.INTL((EOMONTH(BF$15-1,1))-_xlpm.DD,EOMONTH(BF$15-1,1),1,_xlpm.VD),
AND(MONTH($AW223)=MONTH(BF$15),MONTH($AX223)=MONTH(BF$15)),
NETWORKDAYS.INTL($AW223,$AX223,1,_xlpm.VD)))),0)),
$DH223="месяц",
$DR223*BF223,
$DH223="неделя",
$DR223*BF223/7*(ROUNDUP((DAY(EOMONTH(BF$15,0)))/4,0))),
0)</f>
        <v/>
      </c>
      <c r="DZ223" s="125">
        <f t="array" ref="DZ223">
IFERROR(_xlfn.IFS(
$DH223="день_1",
$DR223*$BL223/($AX223-$AW223+1)*BG223*(DAY(EOMONTH(BG$15,0))),
$DH223="день_2",
$DR223/30*MAX(MIN($AX223,EOMONTH(BG$15,0))-MAX($AW223,BG$15)+1,),
$DH223="раб.день",
$DR223/30*(IFERROR(
_xlfn.LET(_xlpm.VD,
CHOOSE(
{1;2;3;4;5;6;7;8;9;10;11;12;13;14;15;16;17;18},
45658,45659,45660,45661,45662,45663,45664,45665,45711,45724,45778,45779,45785,45786,45820,45821,45965,46022),
_xlfn.LET(_xlpm.DD,
MAX(MIN($AX223,EOMONTH(BG$15,0))-MAX($AW223,BG$15),),
_xlfn.IFS(
AND(MONTH($AW223)=MONTH(BG$15),MONTH($AX223)&lt;&gt;MONTH(BG$15)),
NETWORKDAYS.INTL($AW223,$AW223+_xlpm.DD,1,_xlpm.VD),
AND(MONTH($AW223)&lt;&gt;MONTH(BG$15),MONTH($AX223)=MONTH(BG$15)),
NETWORKDAYS.INTL(($AX223)-_xlpm.DD,$AX223,1,_xlpm.VD),
AND(MONTH($AW223)&lt;MONTH(BG$15),MONTH($AX223)&gt;MONTH(BG$15)),
NETWORKDAYS.INTL((EOMONTH(BG$15-1,1))-_xlpm.DD,EOMONTH(BG$15-1,1),1,_xlpm.VD),
AND(MONTH($AW223)=MONTH(BG$15),MONTH($AX223)=MONTH(BG$15)),
NETWORKDAYS.INTL($AW223,$AX223,1,_xlpm.VD)))),0)),
$DH223="месяц",
$DR223*BG223,
$DH223="неделя",
$DR223*BG223/7*(ROUNDUP((DAY(EOMONTH(BG$15,0)))/4,0))),
0)</f>
        <v/>
      </c>
      <c r="EA223" s="125">
        <f t="array" ref="EA223">
IFERROR(_xlfn.IFS(
$DH223="день_1",
$DR223*$BL223/($AX223-$AW223+1)*BH223*(DAY(EOMONTH(BH$15,0))),
$DH223="день_2",
$DR223/30*MAX(MIN($AX223,EOMONTH(BH$15,0))-MAX($AW223,BH$15)+1,),
$DH223="раб.день",
$DR223/30*(IFERROR(
_xlfn.LET(_xlpm.VD,
CHOOSE(
{1;2;3;4;5;6;7;8;9;10;11;12;13;14;15;16;17;18},
45658,45659,45660,45661,45662,45663,45664,45665,45711,45724,45778,45779,45785,45786,45820,45821,45965,46022),
_xlfn.LET(_xlpm.DD,
MAX(MIN($AX223,EOMONTH(BH$15,0))-MAX($AW223,BH$15),),
_xlfn.IFS(
AND(MONTH($AW223)=MONTH(BH$15),MONTH($AX223)&lt;&gt;MONTH(BH$15)),
NETWORKDAYS.INTL($AW223,$AW223+_xlpm.DD,1,_xlpm.VD),
AND(MONTH($AW223)&lt;&gt;MONTH(BH$15),MONTH($AX223)=MONTH(BH$15)),
NETWORKDAYS.INTL(($AX223)-_xlpm.DD,$AX223,1,_xlpm.VD),
AND(MONTH($AW223)&lt;MONTH(BH$15),MONTH($AX223)&gt;MONTH(BH$15)),
NETWORKDAYS.INTL((EOMONTH(BH$15-1,1))-_xlpm.DD,EOMONTH(BH$15-1,1),1,_xlpm.VD),
AND(MONTH($AW223)=MONTH(BH$15),MONTH($AX223)=MONTH(BH$15)),
NETWORKDAYS.INTL($AW223,$AX223,1,_xlpm.VD)))),0)),
$DH223="месяц",
$DR223*BH223,
$DH223="неделя",
$DR223*BH223/7*(ROUNDUP((DAY(EOMONTH(BH$15,0)))/4,0))),
0)</f>
        <v/>
      </c>
      <c r="EB223" s="125">
        <f t="array" ref="EB223">
IFERROR(_xlfn.IFS(
$DH223="день_1",
$DR223*$BL223/($AX223-$AW223+1)*BI223*(DAY(EOMONTH(BI$15,0))),
$DH223="день_2",
$DR223/30*MAX(MIN($AX223,EOMONTH(BI$15,0))-MAX($AW223,BI$15)+1,),
$DH223="раб.день",
$DR223/30*(IFERROR(
_xlfn.LET(_xlpm.VD,
CHOOSE(
{1;2;3;4;5;6;7;8;9;10;11;12;13;14;15;16;17;18},
45658,45659,45660,45661,45662,45663,45664,45665,45711,45724,45778,45779,45785,45786,45820,45821,45965,46022),
_xlfn.LET(_xlpm.DD,
MAX(MIN($AX223,EOMONTH(BI$15,0))-MAX($AW223,BI$15),),
_xlfn.IFS(
AND(MONTH($AW223)=MONTH(BI$15),MONTH($AX223)&lt;&gt;MONTH(BI$15)),
NETWORKDAYS.INTL($AW223,$AW223+_xlpm.DD,1,_xlpm.VD),
AND(MONTH($AW223)&lt;&gt;MONTH(BI$15),MONTH($AX223)=MONTH(BI$15)),
NETWORKDAYS.INTL(($AX223)-_xlpm.DD,$AX223,1,_xlpm.VD),
AND(MONTH($AW223)&lt;MONTH(BI$15),MONTH($AX223)&gt;MONTH(BI$15)),
NETWORKDAYS.INTL((EOMONTH(BI$15-1,1))-_xlpm.DD,EOMONTH(BI$15-1,1),1,_xlpm.VD),
AND(MONTH($AW223)=MONTH(BI$15),MONTH($AX223)=MONTH(BI$15)),
NETWORKDAYS.INTL($AW223,$AX223,1,_xlpm.VD)))),0)),
$DH223="месяц",
$DR223*BI223,
$DH223="неделя",
$DR223*BI223/7*(ROUNDUP((DAY(EOMONTH(BI$15,0)))/4,0))),
0)</f>
        <v/>
      </c>
      <c r="EC223" s="125">
        <f t="array" ref="EC223">
IFERROR(_xlfn.IFS(
$DH223="день_1",
$DR223*$BL223/($AX223-$AW223+1)*BJ223*(DAY(EOMONTH(BJ$15,0))),
$DH223="день_2",
$DR223/30*MAX(MIN($AX223,EOMONTH(BJ$15,0))-MAX($AW223,BJ$15)+1,),
$DH223="раб.день",
$DR223/30*(IFERROR(
_xlfn.LET(_xlpm.VD,
CHOOSE(
{1;2;3;4;5;6;7;8;9;10;11;12;13;14;15;16;17;18},
45658,45659,45660,45661,45662,45663,45664,45665,45711,45724,45778,45779,45785,45786,45820,45821,45965,46022),
_xlfn.LET(_xlpm.DD,
MAX(MIN($AX223,EOMONTH(BJ$15,0))-MAX($AW223,BJ$15),),
_xlfn.IFS(
AND(MONTH($AW223)=MONTH(BJ$15),MONTH($AX223)&lt;&gt;MONTH(BJ$15)),
NETWORKDAYS.INTL($AW223,$AW223+_xlpm.DD,1,_xlpm.VD),
AND(MONTH($AW223)&lt;&gt;MONTH(BJ$15),MONTH($AX223)=MONTH(BJ$15)),
NETWORKDAYS.INTL(($AX223)-_xlpm.DD,$AX223,1,_xlpm.VD),
AND(MONTH($AW223)&lt;MONTH(BJ$15),MONTH($AX223)&gt;MONTH(BJ$15)),
NETWORKDAYS.INTL((EOMONTH(BJ$15-1,1))-_xlpm.DD,EOMONTH(BJ$15-1,1),1,_xlpm.VD),
AND(MONTH($AW223)=MONTH(BJ$15),MONTH($AX223)=MONTH(BJ$15)),
NETWORKDAYS.INTL($AW223,$AX223,1,_xlpm.VD)))),0)),
$DH223="месяц",
$DR223*BJ223,
$DH223="неделя",
$DR223*BJ223/7*(ROUNDUP((DAY(EOMONTH(BJ$15,0)))/4,0))),
0)</f>
        <v/>
      </c>
      <c r="ED223" s="125">
        <f t="array" ref="ED223">
IFERROR(_xlfn.IFS(
$DH223="день_1",
$DR223*$BL223/($AX223-$AW223+1)*BK223*(DAY(EOMONTH(BK$15,0))),
$DH223="день_2",
$DR223/30*MAX(MIN($AX223,EOMONTH(BK$15,0))-MAX($AW223,BK$15)+1,),
$DH223="раб.день",
$DR223/30*(IFERROR(
_xlfn.LET(_xlpm.VD,
CHOOSE(
{1;2;3;4;5;6;7;8;9;10;11;12;13;14;15;16;17;18},
45658,45659,45660,45661,45662,45663,45664,45665,45711,45724,45778,45779,45785,45786,45820,45821,45965,46022),
_xlfn.LET(_xlpm.DD,
MAX(MIN($AX223,EOMONTH(BK$15,0))-MAX($AW223,BK$15),),
_xlfn.IFS(
AND(MONTH($AW223)=MONTH(BK$15),MONTH($AX223)&lt;&gt;MONTH(BK$15)),
NETWORKDAYS.INTL($AW223,$AW223+_xlpm.DD,1,_xlpm.VD),
AND(MONTH($AW223)&lt;&gt;MONTH(BK$15),MONTH($AX223)=MONTH(BK$15)),
NETWORKDAYS.INTL(($AX223)-_xlpm.DD,$AX223,1,_xlpm.VD),
AND(MONTH($AW223)&lt;MONTH(BK$15),MONTH($AX223)&gt;MONTH(BK$15)),
NETWORKDAYS.INTL((EOMONTH(BK$15-1,1))-_xlpm.DD,EOMONTH(BK$15-1,1),1,_xlpm.VD),
AND(MONTH($AW223)=MONTH(BK$15),MONTH($AX223)=MONTH(BK$15)),
NETWORKDAYS.INTL($AW223,$AX223,1,_xlpm.VD)))),0)),
$DH223="месяц",
$DR223*BK223,
$DH223="неделя",
$DR223*BK223/7*(ROUNDUP((DAY(EOMONTH(BK$15,0)))/4,0))),
0)</f>
        <v/>
      </c>
      <c r="EE223" s="125">
        <f>SUM($DS223,$DT223,$DU223,$DV223,$DW223,$DX223,$DY223,$DZ223,$EA223,$EB223,$EC223,$ED223)</f>
        <v/>
      </c>
      <c r="EF223" s="125">
        <f>IFERROR(ROUND($EE223*(1+$EP223),2),0)</f>
        <v/>
      </c>
      <c r="EG223" s="128" t="n">
        <v>1</v>
      </c>
      <c r="EH223" s="126" t="n">
        <v>0</v>
      </c>
      <c r="EI223" s="126">
        <f>ROUND(SUM($EH223:$EH223)*SUM($AB223:$AB223)*$EG223,2)</f>
        <v/>
      </c>
      <c r="EJ223" s="126">
        <f>ROUND($EI223*(1+$EP223),2)</f>
        <v/>
      </c>
      <c r="EK223" s="126" t="n">
        <v>0</v>
      </c>
      <c r="EL223" s="126">
        <f>ROUND(SUM($EK223:$EK223)*SUM($AB223:$AB223)*$EG223,2)</f>
        <v/>
      </c>
      <c r="EM223" s="126">
        <f>ROUND($EL223*(1+$EP223),2)</f>
        <v/>
      </c>
      <c r="EN223" s="126">
        <f>SUM($EE223,$EI223,$EL223)</f>
        <v/>
      </c>
      <c r="EO223" s="126">
        <f>SUM($EF223,$EJ223,$EM223)</f>
        <v/>
      </c>
      <c r="EP223" s="59" t="inlineStr">
        <is>
          <t>20%</t>
        </is>
      </c>
      <c r="EQ223" s="59" t="n"/>
      <c r="ER223" s="60">
        <f t="array" ref="ER223">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MATCH(ES223,
{"AMS";"RussOutdoor";"HD Outdoor";"Ingroup";"IQ";"Ledproduction";"LisChannel";"Logic";"Media-PPL";"NovikovTV | НовиковТВ";"SMA";"SOK";"КрокусТВ | CrocusTV | IndoorTV";"Сити";"ТЯК Москва"},
0)),"")</f>
        <v/>
      </c>
      <c r="ES223" s="60" t="n"/>
      <c r="ET223" s="60">
        <f t="array" ref="ET223">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MATCH(ES223,
{"AMS";"RussOutdoor";"HD Outdoor";"Ingroup";"IQ";"Ledproduction";"LisChannel";"Logic";"Media-PPL";"NovikovTV | НовиковТВ";"SMA";"SOK";"КрокусТВ | CrocusTV | IndoorTV";"Сити";"ТЯК Москва"},
0)),"")</f>
        <v/>
      </c>
      <c r="EU223" s="60" t="n"/>
      <c r="EV223" s="60" t="n"/>
      <c r="EX223" s="110">
        <f t="array" ref="EX223">
($AR223/30
+N("ТРАФИК ПЛОЩАДКИ"))*
(IFERROR(
_xlfn.LET(
_xlpm.GPR,
HLOOKUP($L223,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(MATCH($T223,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IF($Q223="цифровой",_xlpm.GPR/$AG223,_xlpm.GPR/60)),
0)
+N("DWELL TIME"))*
(IF($AB223=0,0,IF($AB223=1,0.3,IF($AB223=2,0.5,IF($AB223&gt;2,1))))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_xlfn.IFS($AC223="да",1.2,$AC223="нет",1)*
_xlfn.IFS($AD223="да",1.2,$AD223="нет",1)*
IF(R223="статический",1,1.2)*
$X223*
INDEX(
{1.2;1;1.2;1.2;1;1.2;1.2;1.2;1.2;1.2;1.2;1;1.2;1.2;1.2;1.2;1;1;1.2;1.2;1.2;1;1;1;1;1.2;1.2;1.2;1.2;1;1;1;1;1.2;1.2;1.2;1.2;1.2;1.2;1.2;1.2;1;1;1.2;1;1;1;1;1.5;1;1;1.5;1.5;1.2},
MATCH($Q223,_xlpm.MI,0)))&gt;{0.02;0.04;0.06;0.1;0.2;0.4;0.6;0.8;1;2;4;6})),
{0;1;2;3;4;5;6;7;8;9;10;11;12},
0)))
+N("КОЭФФИЦИЕНТ КОНТАКТА"))))*
(_xlfn.IFS($X223&lt;0.1,$X223/1000,$X223&gt;25,5.2,AND($X223&gt;=0.1,$X223&lt;=25),(($X223*2+0.1)/10)*($X223/10)))*
IFERROR((_xlfn.LET(
_xlpm.MA,
{0;0.8;0.85;0.9;0.95;1},
_xlpm.MAA,
{0;1;2;3;4;5},
INDEX(_xlpm.MA,MATCH(SUMPRODUCT(--((IF(ROUND(_xlpm.MAA,1)&gt;5,5,ROUND($AB223,1)))&gt;{0;1;2;3;4;5})),_xlpm.MAA,0)))
+N("КОЭФФИЦИЕНТ КОЛ-ВО КОНСТРУКЦИЙ")),1)*
$AB223,0))*
(IF($Q223="цифровой",$AG223/15*$AI223,1)
+N("ДЛЯ ЦИФРЫ"))</f>
        <v/>
      </c>
      <c r="EY223" s="110">
        <f>IFERROR(EX223*AY223,0)</f>
        <v/>
      </c>
      <c r="EZ223" s="131">
        <f>IFERROR(DP223/EY223*1000,0)</f>
        <v/>
      </c>
      <c r="FA223" s="112">
        <f>IFERROR(FC223/FB223,0)</f>
        <v/>
      </c>
      <c r="FB223" s="112">
        <f>IFERROR((FC223/(EY223/FF223*#REF!))*0.825,0)</f>
        <v/>
      </c>
      <c r="FC223" s="112">
        <f>IFERROR(((EX223*30/AR223)*100)/30,0)</f>
        <v/>
      </c>
      <c r="FD223" s="112">
        <f>IFERROR(EY223/G223*100%,0)</f>
        <v/>
      </c>
      <c r="FE223" s="112">
        <f>IFERROR(FD223/FC223*100%,0)</f>
        <v/>
      </c>
      <c r="FF223" s="110">
        <f>IFERROR(AR223/30*AY223,0)</f>
        <v/>
      </c>
    </row>
    <row r="224" ht="13" customHeight="1">
      <c r="A224" s="59" t="n"/>
      <c r="B224" s="60" t="n"/>
      <c r="C224" s="60" t="n"/>
      <c r="D224" s="60">
        <f t="array" ref="D224">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MATCH($E224,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24" s="60">
        <f t="array" ref="E224">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MATCH($F224,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24" s="60" t="inlineStr"/>
      <c r="G224" s="60" t="n"/>
      <c r="H224" s="60">
        <f t="array" ref="H224">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MATCH($I224,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24" s="60" t="n"/>
      <c r="J224" s="60" t="n"/>
      <c r="K224" s="60" t="n"/>
      <c r="L224" s="60" t="n"/>
      <c r="M224" s="60" t="n"/>
      <c r="N224" s="60" t="n"/>
      <c r="O224" s="60" t="n"/>
      <c r="P224" s="60">
        <f t="array" ref="P224">
_xlfn.IFS(
ISNUMBER(MATCH($Q224,{"шелфбаннер","разделитель","монетница","чековая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ISNUMBER(MATCH($Q224,{"LED/LCD","видеокулер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ISNUMBER(MATCH($Q224,{"автомобиль","машина","выставочное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ISNUMBER(MATCH($Q224,{"билборд","лифтовая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ISNUMBER(MATCH($Q224,{"навигация","подвесной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ISNUMBER(MATCH($Q224,{"движущаяся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ISNUMBER(MATCH($Q224,{"каталог","журнал"},)),
"Пресса",
$Q224="","")</f>
        <v/>
      </c>
      <c r="Q224" s="60" t="n"/>
      <c r="R224" s="60">
        <f t="array" ref="R224">
IFERROR(
_xlfn.IFS(
OR(ISNUMBER(MATCH($Q224,{"экспозиция","макет","стенд","автостенд","авто стенд","выставочное пространство","выставочные стенды","модульные выставочные стенды","3Д конструкция","3D конструкция"},)),P224="Экспонирование"),
"нестандартный",
ISNUMBER(MATCH($Q224,{"скроллер","призматрон"},)),
"динамический",
$P224="Видео",
"цифровой",
OR($P224="Пресса",$P224="Щит",$P224="POSm",$P224="Подвес",$P224="Брендирование/оклейка"),
"статический"),"")</f>
        <v/>
      </c>
      <c r="S224" s="59" t="n"/>
      <c r="T224" s="60" t="n"/>
      <c r="U224" s="60" t="n"/>
      <c r="V224" s="60">
        <f>
IF(P224="Видео",
"цифровой постер/ролик",
IF(ISNUMBER(MATCH(Q224,{"короб световой","короб световой | лайтбокс","короб световой | кристалайт","лайтбокс","лайт бокс","кристалайт","LB","lightbox"},)),
"бэклит",
IF(P224="Брендирование/оклейка",
"перфарированная пленка/самоклейка",
IF(P224="Экспонирование",
"под запрос",
IF(P224="Подвес",
"баннер/ткань",
"")))))</f>
        <v/>
      </c>
      <c r="W224" s="59" t="n"/>
      <c r="X224" s="59" t="n"/>
      <c r="Y224" s="59" t="n"/>
      <c r="Z224" s="61" t="n"/>
      <c r="AA224" s="61" t="n"/>
      <c r="AB224" s="61">
        <f>IF(BL224&gt;0,Z224,0)</f>
        <v/>
      </c>
      <c r="AC224" s="59" t="n"/>
      <c r="AD224" s="59" t="n"/>
      <c r="AE224" s="59" t="n"/>
      <c r="AF224" s="59" t="n"/>
      <c r="AG224" s="59" t="n"/>
      <c r="AH224" s="59" t="n"/>
      <c r="AI224" s="59" t="n"/>
      <c r="AJ224" s="59" t="n"/>
      <c r="AK224" s="59" t="n"/>
      <c r="AL224" s="62">
        <f>IFERROR(IF(OR(R224="статический",R224="динамический",R224="нестандартный",R224="",R224=""),"-",IF(AND(AH224="-",AI224="-"),"-",AK224*3600/AH224*AI224)),"-")</f>
        <v/>
      </c>
      <c r="AM224" s="62">
        <f>IFERROR(IF(OR(R224="статический",R224="динамический",R224="",R224="", R224="BTL",R224="нестандартный"),"-",AG224*AI224*AL224/60),"-")</f>
        <v/>
      </c>
      <c r="AN224" s="63">
        <f>IFERROR(IF(AH224="","-",AG224*AI224/AH224),"-")</f>
        <v/>
      </c>
      <c r="AO224" s="59">
        <f>IFERROR(IF(OR($R224="статический",$R224="динамический",$R224="",$R224="",$R224="BTL",$R224="нестандартный"),"-",$AL224*$AY224),"-")</f>
        <v/>
      </c>
      <c r="AP224" s="62">
        <f>IFERROR(IF(OR($R224="статический",$R224="динамический",$R224="",$R224="",$R224="BTL",$R224="нестандартный"),"-",$AM224*AY224),"-")</f>
        <v/>
      </c>
      <c r="AQ224" s="64" t="n"/>
      <c r="AR224" s="61" t="n"/>
      <c r="AS224" s="61" t="n"/>
      <c r="AT224" s="61" t="n"/>
      <c r="AU224" s="65" t="n"/>
      <c r="AV224" s="124">
        <f>IFERROR(DR224/AT224*1000,"n/a")</f>
        <v/>
      </c>
      <c r="AW224" s="67" t="n"/>
      <c r="AX224" s="67" t="n"/>
      <c r="AY224" s="43">
        <f>IFERROR(IF(OR($AW224="",$AX224=""),"",_xlfn.DAYS($AX224+1,$AW224)),"")</f>
        <v/>
      </c>
      <c r="AZ224" s="68">
        <f t="array" ref="AZ224">
_xlfn.LET(_xlpm.COEFF,
IF($AW224+$AX224=0,0,IF(MAX(MIN($AX224,EOMONTH(AZ$15,0))-MAX($AW224,AZ$15)+1,)&gt;0,1,0)),
_xlfn.IFS(
$ES224="LisChannel",
_xlpm.COEFF*
INDEX({1;1;1.2;1.2;1;1;1;1;1.2;1.2;1.2;1.2},
MATCH(MONTH(AZ$15),
{1,2,3,4,5,6,7,8,9,10,11,12})),
CONCATENATE($ES224," ",$L224)="RussOutdoor метро",
_xlpm.COEFF*
INDEX({0.8;0.9;1.1;1.1;1;1;1;1;1.1;1.1;1.1;1.1},
MATCH(MONTH(AZ$15),
{1,2,3,4,5,6,7,8,9,10,11,12})),
$ES224&lt;&gt;"LisChannel",
_xlpm.COEFF,
$ES224&lt;&gt;"RussOutdoor",
_xlpm.COEFF))</f>
        <v/>
      </c>
      <c r="BA224" s="68">
        <f t="array" ref="BA224">
_xlfn.LET(_xlpm.COEFF,
IF($AW224+$AX224=0,0,IF(MAX(MIN($AX224,EOMONTH(BA$15,0))-MAX($AW224,BA$15)+1,)&gt;0,1,0)),
_xlfn.IFS(
$ES224="LisChannel",
_xlpm.COEFF*
INDEX({1;1;1.2;1.2;1;1;1;1;1.2;1.2;1.2;1.2},
MATCH(MONTH(BA$15),
{1,2,3,4,5,6,7,8,9,10,11,12})),
CONCATENATE($ES224," ",$L224)="RussOutdoor метро",
_xlpm.COEFF*
INDEX({0.8;0.9;1.1;1.1;1;1;1;1;1.1;1.1;1.1;1.1},
MATCH(MONTH(BA$15),
{1,2,3,4,5,6,7,8,9,10,11,12})),
$ES224&lt;&gt;"LisChannel",
_xlpm.COEFF,
$ES224&lt;&gt;"RussOutdoor",
_xlpm.COEFF))</f>
        <v/>
      </c>
      <c r="BB224" s="68">
        <f t="array" ref="BB224">
_xlfn.LET(_xlpm.COEFF,
IF($AW224+$AX224=0,0,IF(MAX(MIN($AX224,EOMONTH(BB$15,0))-MAX($AW224,BB$15)+1,)&gt;0,1,0)),
_xlfn.IFS(
$ES224="LisChannel",
_xlpm.COEFF*
INDEX({1;1;1.2;1.2;1;1;1;1;1.2;1.2;1.2;1.2},
MATCH(MONTH(BB$15),
{1,2,3,4,5,6,7,8,9,10,11,12})),
CONCATENATE($ES224," ",$L224)="RussOutdoor метро",
_xlpm.COEFF*
INDEX({0.8;0.9;1.1;1.1;1;1;1;1;1.1;1.1;1.1;1.1},
MATCH(MONTH(BB$15),
{1,2,3,4,5,6,7,8,9,10,11,12})),
$ES224&lt;&gt;"LisChannel",
_xlpm.COEFF,
$ES224&lt;&gt;"RussOutdoor",
_xlpm.COEFF))</f>
        <v/>
      </c>
      <c r="BC224" s="68">
        <f t="array" ref="BC224">
_xlfn.LET(_xlpm.COEFF,
IF($AW224+$AX224=0,0,IF(MAX(MIN($AX224,EOMONTH(BC$15,0))-MAX($AW224,BC$15)+1,)&gt;0,1,0)),
_xlfn.IFS(
$ES224="LisChannel",
_xlpm.COEFF*
INDEX({1;1;1.2;1.2;1;1;1;1;1.2;1.2;1.2;1.2},
MATCH(MONTH(BC$15),
{1,2,3,4,5,6,7,8,9,10,11,12})),
CONCATENATE($ES224," ",$L224)="RussOutdoor метро",
_xlpm.COEFF*
INDEX({0.8;0.9;1.1;1.1;1;1;1;1;1.1;1.1;1.1;1.1},
MATCH(MONTH(BC$15),
{1,2,3,4,5,6,7,8,9,10,11,12})),
$ES224&lt;&gt;"LisChannel",
_xlpm.COEFF,
$ES224&lt;&gt;"RussOutdoor",
_xlpm.COEFF))</f>
        <v/>
      </c>
      <c r="BD224" s="68">
        <f t="array" ref="BD224">
_xlfn.LET(_xlpm.COEFF,
IF($AW224+$AX224=0,0,IF(MAX(MIN($AX224,EOMONTH(BD$15,0))-MAX($AW224,BD$15)+1,)&gt;0,1,0)),
_xlfn.IFS(
$ES224="LisChannel",
_xlpm.COEFF*
INDEX({1;1;1.2;1.2;1;1;1;1;1.2;1.2;1.2;1.2},
MATCH(MONTH(BD$15),
{1,2,3,4,5,6,7,8,9,10,11,12})),
CONCATENATE($ES224," ",$L224)="RussOutdoor метро",
_xlpm.COEFF*
INDEX({0.8;0.9;1.1;1.1;1;1;1;1;1.1;1.1;1.1;1.1},
MATCH(MONTH(BD$15),
{1,2,3,4,5,6,7,8,9,10,11,12})),
$ES224&lt;&gt;"LisChannel",
_xlpm.COEFF,
$ES224&lt;&gt;"RussOutdoor",
_xlpm.COEFF))</f>
        <v/>
      </c>
      <c r="BE224" s="68">
        <f t="array" ref="BE224">
_xlfn.LET(_xlpm.COEFF,
IF($AW224+$AX224=0,0,IF(MAX(MIN($AX224,EOMONTH(BE$15,0))-MAX($AW224,BE$15)+1,)&gt;0,1,0)),
_xlfn.IFS(
$ES224="LisChannel",
_xlpm.COEFF*
INDEX({1;1;1.2;1.2;1;1;1;1;1.2;1.2;1.2;1.2},
MATCH(MONTH(BE$15),
{1,2,3,4,5,6,7,8,9,10,11,12})),
CONCATENATE($ES224," ",$L224)="RussOutdoor метро",
_xlpm.COEFF*
INDEX({0.8;0.9;1.1;1.1;1;1;1;1;1.1;1.1;1.1;1.1},
MATCH(MONTH(BE$15),
{1,2,3,4,5,6,7,8,9,10,11,12})),
$ES224&lt;&gt;"LisChannel",
_xlpm.COEFF,
$ES224&lt;&gt;"RussOutdoor",
_xlpm.COEFF))</f>
        <v/>
      </c>
      <c r="BF224" s="68">
        <f t="array" ref="BF224">
_xlfn.LET(_xlpm.COEFF,
IF($AW224+$AX224=0,0,IF(MAX(MIN($AX224,EOMONTH(BF$15,0))-MAX($AW224,BF$15)+1,)&gt;0,1,0)),
_xlfn.IFS(
$ES224="LisChannel",
_xlpm.COEFF*
INDEX({1;1;1.2;1.2;1;1;1;1;1.2;1.2;1.2;1.2},
MATCH(MONTH(BF$15),
{1,2,3,4,5,6,7,8,9,10,11,12})),
CONCATENATE($ES224," ",$L224)="RussOutdoor метро",
_xlpm.COEFF*
INDEX({0.8;0.9;1.1;1.1;1;1;1;1;1.1;1.1;1.1;1.1},
MATCH(MONTH(BF$15),
{1,2,3,4,5,6,7,8,9,10,11,12})),
$ES224&lt;&gt;"LisChannel",
_xlpm.COEFF,
$ES224&lt;&gt;"RussOutdoor",
_xlpm.COEFF))</f>
        <v/>
      </c>
      <c r="BG224" s="68">
        <f t="array" ref="BG224">
_xlfn.LET(_xlpm.COEFF,
IF($AW224+$AX224=0,0,IF(MAX(MIN($AX224,EOMONTH(BG$15,0))-MAX($AW224,BG$15)+1,)&gt;0,1,0)),
_xlfn.IFS(
$ES224="LisChannel",
_xlpm.COEFF*
INDEX({1;1;1.2;1.2;1;1;1;1;1.2;1.2;1.2;1.2},
MATCH(MONTH(BG$15),
{1,2,3,4,5,6,7,8,9,10,11,12})),
CONCATENATE($ES224," ",$L224)="RussOutdoor метро",
_xlpm.COEFF*
INDEX({0.8;0.9;1.1;1.1;1;1;1;1;1.1;1.1;1.1;1.1},
MATCH(MONTH(BG$15),
{1,2,3,4,5,6,7,8,9,10,11,12})),
$ES224&lt;&gt;"LisChannel",
_xlpm.COEFF,
$ES224&lt;&gt;"RussOutdoor",
_xlpm.COEFF))</f>
        <v/>
      </c>
      <c r="BH224" s="68">
        <f t="array" ref="BH224">
_xlfn.LET(_xlpm.COEFF,
IF($AW224+$AX224=0,0,IF(MAX(MIN($AX224,EOMONTH(BH$15,0))-MAX($AW224,BH$15)+1,)&gt;0,1,0)),
_xlfn.IFS(
$ES224="LisChannel",
_xlpm.COEFF*
INDEX({1;1;1.2;1.2;1;1;1;1;1.2;1.2;1.2;1.2},
MATCH(MONTH(BH$15),
{1,2,3,4,5,6,7,8,9,10,11,12})),
CONCATENATE($ES224," ",$L224)="RussOutdoor метро",
_xlpm.COEFF*
INDEX({0.8;0.9;1.1;1.1;1;1;1;1;1.1;1.1;1.1;1.1},
MATCH(MONTH(BH$15),
{1,2,3,4,5,6,7,8,9,10,11,12})),
$ES224&lt;&gt;"LisChannel",
_xlpm.COEFF,
$ES224&lt;&gt;"RussOutdoor",
_xlpm.COEFF))</f>
        <v/>
      </c>
      <c r="BI224" s="68">
        <f t="array" ref="BI224">
_xlfn.LET(_xlpm.COEFF,
IF($AW224+$AX224=0,0,IF(MAX(MIN($AX224,EOMONTH(BI$15,0))-MAX($AW224,BI$15)+1,)&gt;0,1,0)),
_xlfn.IFS(
$ES224="LisChannel",
_xlpm.COEFF*
INDEX({1;1;1.2;1.2;1;1;1;1;1.2;1.2;1.2;1.2},
MATCH(MONTH(BI$15),
{1,2,3,4,5,6,7,8,9,10,11,12})),
CONCATENATE($ES224," ",$L224)="RussOutdoor метро",
_xlpm.COEFF*
INDEX({0.8;0.9;1.1;1.1;1;1;1;1;1.1;1.1;1.1;1.1},
MATCH(MONTH(BI$15),
{1,2,3,4,5,6,7,8,9,10,11,12})),
$ES224&lt;&gt;"LisChannel",
_xlpm.COEFF,
$ES224&lt;&gt;"RussOutdoor",
_xlpm.COEFF))</f>
        <v/>
      </c>
      <c r="BJ224" s="68">
        <f t="array" ref="BJ224">
_xlfn.LET(_xlpm.COEFF,
IF($AW224+$AX224=0,0,IF(MAX(MIN($AX224,EOMONTH(BJ$15,0))-MAX($AW224,BJ$15)+1,)&gt;0,1,0)),
_xlfn.IFS(
$ES224="LisChannel",
_xlpm.COEFF*
INDEX({1;1;1.2;1.2;1;1;1;1;1.2;1.2;1.2;1.2},
MATCH(MONTH(BJ$15),
{1,2,3,4,5,6,7,8,9,10,11,12})),
CONCATENATE($ES224," ",$L224)="RussOutdoor метро",
_xlpm.COEFF*
INDEX({0.8;0.9;1.1;1.1;1;1;1;1;1.1;1.1;1.1;1.1},
MATCH(MONTH(BJ$15),
{1,2,3,4,5,6,7,8,9,10,11,12})),
$ES224&lt;&gt;"LisChannel",
_xlpm.COEFF,
$ES224&lt;&gt;"RussOutdoor",
_xlpm.COEFF))</f>
        <v/>
      </c>
      <c r="BK224" s="68">
        <f t="array" ref="BK224">
_xlfn.LET(_xlpm.COEFF,
IF($AW224+$AX224=0,0,IF(MAX(MIN($AX224,EOMONTH(BK$15,0))-MAX($AW224,BK$15)+1,)&gt;0,1,0)),
_xlfn.IFS(
$ES224="LisChannel",
_xlpm.COEFF*
INDEX({1;1;1.2;1.2;1;1;1;1;1.2;1.2;1.2;1.2},
MATCH(MONTH(BK$15),
{1,2,3,4,5,6,7,8,9,10,11,12})),
CONCATENATE($ES224," ",$L224)="RussOutdoor метро",
_xlpm.COEFF*
INDEX({0.8;0.9;1.1;1.1;1;1;1;1;1.1;1.1;1.1;1.1},
MATCH(MONTH(BK$15),
{1,2,3,4,5,6,7,8,9,10,11,12})),
$ES224&lt;&gt;"LisChannel",
_xlpm.COEFF,
$ES224&lt;&gt;"RussOutdoor",
_xlpm.COEFF))</f>
        <v/>
      </c>
      <c r="BL224" s="62">
        <f>COUNTIFS($AZ224:$BK224,"&gt;0")</f>
        <v/>
      </c>
      <c r="BM224" s="65" t="n"/>
      <c r="BN224" s="125">
        <f>$DJ224</f>
        <v/>
      </c>
      <c r="BO224" s="63">
        <f>$DQ224</f>
        <v/>
      </c>
      <c r="BP224" s="125">
        <f>
IFERROR(
IF($BL224=0,0,
$BN224*(1-$BO224)),
0)</f>
        <v/>
      </c>
      <c r="BQ224" s="125">
        <f t="array" ref="BQ224">
IFERROR(
_xlfn.IFS(
$DH224="день_1",
$BP224*$BL224/($AX224-$AW224+1)*AZ224*(DAY(EOMONTH(AZ$15,0))),
$DH224="день_2",
$BP224/30*MAX(MIN($AX224,EOMONTH(AZ$15,0))-MAX($AW224,AZ$15)+1,),
$DH224="раб.день",
$BP224/30*(IFERROR(
_xlfn.LET(_xlpm.VD,
CHOOSE(
{1;2;3;4;5;6;7;8;9;10;11;12;13;14;15;16;17;18},
45658,45659,45660,45661,45662,45663,45664,45665,45711,45724,45778,45779,45785,45786,45820,45821,45965,46022),
_xlfn.LET(_xlpm.DD,
MAX(MIN($AX224,EOMONTH(AZ$15,0))-MAX($AW224,AZ$15),),
_xlfn.IFS(
AND(MONTH($AW224)=MONTH(AZ$15),MONTH($AX224)&lt;&gt;MONTH(AZ$15)),
NETWORKDAYS.INTL($AW224,$AW224+_xlpm.DD,1,_xlpm.VD),
AND(MONTH($AW224)&lt;&gt;MONTH(AZ$15),MONTH($AX224)=MONTH(AZ$15)),
NETWORKDAYS.INTL(($AX224)-_xlpm.DD,$AX224,1,_xlpm.VD),
AND(MONTH($AW224)&lt;MONTH(AZ$15),MONTH($AX224)&gt;MONTH(AZ$15)),
NETWORKDAYS.INTL((EOMONTH(AZ$15-1,1))-_xlpm.DD,EOMONTH(AZ$15-1,1),1,_xlpm.VD),
AND(MONTH($AW224)=MONTH(AZ$15),MONTH($AX224)=MONTH(AZ$15)),
NETWORKDAYS.INTL($AW224,$AX224,1,_xlpm.VD)))),0)),
$DH224="месяц",
$BP224*AZ224,
$DH224="неделя",
$BP224*AZ224/7*(ROUNDUP((DAY(EOMONTH(AZ$15,0)))/4,0))),
0)</f>
        <v/>
      </c>
      <c r="BR224" s="125">
        <f t="array" ref="BR224">
IFERROR(
_xlfn.IFS(
$DH224="день_1",
$BP224*$BL224/($AX224-$AW224+1)*BA224*(DAY(EOMONTH(BA$15,0))),
$DH224="день_2",
$BP224/30*MAX(MIN($AX224,EOMONTH(BA$15,0))-MAX($AW224,BA$15)+1,),
$DH224="раб.день",
$BP224/30*(IFERROR(
_xlfn.LET(_xlpm.VD,
CHOOSE(
{1;2;3;4;5;6;7;8;9;10;11;12;13;14;15;16;17;18},
45658,45659,45660,45661,45662,45663,45664,45665,45711,45724,45778,45779,45785,45786,45820,45821,45965,46022),
_xlfn.LET(_xlpm.DD,
MAX(MIN($AX224,EOMONTH(BA$15,0))-MAX($AW224,BA$15),),
_xlfn.IFS(
AND(MONTH($AW224)=MONTH(BA$15),MONTH($AX224)&lt;&gt;MONTH(BA$15)),
NETWORKDAYS.INTL($AW224,$AW224+_xlpm.DD,1,_xlpm.VD),
AND(MONTH($AW224)&lt;&gt;MONTH(BA$15),MONTH($AX224)=MONTH(BA$15)),
NETWORKDAYS.INTL(($AX224)-_xlpm.DD,$AX224,1,_xlpm.VD),
AND(MONTH($AW224)&lt;MONTH(BA$15),MONTH($AX224)&gt;MONTH(BA$15)),
NETWORKDAYS.INTL((EOMONTH(BA$15-1,1))-_xlpm.DD,EOMONTH(BA$15-1,1),1,_xlpm.VD),
AND(MONTH($AW224)=MONTH(BA$15),MONTH($AX224)=MONTH(BA$15)),
NETWORKDAYS.INTL($AW224,$AX224,1,_xlpm.VD)))),0)),
$DH224="месяц",
$BP224*BA224,
$DH224="неделя",
$BP224*BA224/7*(ROUNDUP((DAY(EOMONTH(BA$15,0)))/4,0))),
0)</f>
        <v/>
      </c>
      <c r="BS224" s="125">
        <f t="array" ref="BS224">
IFERROR(
_xlfn.IFS(
$DH224="день_1",
$BP224*$BL224/($AX224-$AW224+1)*BB224*(DAY(EOMONTH(BB$15,0))),
$DH224="день_2",
$BP224/30*MAX(MIN($AX224,EOMONTH(BB$15,0))-MAX($AW224,BB$15)+1,),
$DH224="раб.день",
$BP224/30*(IFERROR(
_xlfn.LET(_xlpm.VD,
CHOOSE(
{1;2;3;4;5;6;7;8;9;10;11;12;13;14;15;16;17;18},
45658,45659,45660,45661,45662,45663,45664,45665,45711,45724,45778,45779,45785,45786,45820,45821,45965,46022),
_xlfn.LET(_xlpm.DD,
MAX(MIN($AX224,EOMONTH(BB$15,0))-MAX($AW224,BB$15),),
_xlfn.IFS(
AND(MONTH($AW224)=MONTH(BB$15),MONTH($AX224)&lt;&gt;MONTH(BB$15)),
NETWORKDAYS.INTL($AW224,$AW224+_xlpm.DD,1,_xlpm.VD),
AND(MONTH($AW224)&lt;&gt;MONTH(BB$15),MONTH($AX224)=MONTH(BB$15)),
NETWORKDAYS.INTL(($AX224)-_xlpm.DD,$AX224,1,_xlpm.VD),
AND(MONTH($AW224)&lt;MONTH(BB$15),MONTH($AX224)&gt;MONTH(BB$15)),
NETWORKDAYS.INTL((EOMONTH(BB$15-1,1))-_xlpm.DD,EOMONTH(BB$15-1,1),1,_xlpm.VD),
AND(MONTH($AW224)=MONTH(BB$15),MONTH($AX224)=MONTH(BB$15)),
NETWORKDAYS.INTL($AW224,$AX224,1,_xlpm.VD)))),0)),
$DH224="месяц",
$BP224*BB224,
$DH224="неделя",
$BP224*BB224/7*(ROUNDUP((DAY(EOMONTH(BB$15,0)))/4,0))),
0)</f>
        <v/>
      </c>
      <c r="BT224" s="125">
        <f t="array" ref="BT224">
IFERROR(
_xlfn.IFS(
$DH224="день_1",
$BP224*$BL224/($AX224-$AW224+1)*BC224*(DAY(EOMONTH(BC$15,0))),
$DH224="день_2",
$BP224/30*MAX(MIN($AX224,EOMONTH(BC$15,0))-MAX($AW224,BC$15)+1,),
$DH224="раб.день",
$BP224/30*(IFERROR(
_xlfn.LET(_xlpm.VD,
CHOOSE(
{1;2;3;4;5;6;7;8;9;10;11;12;13;14;15;16;17;18},
45658,45659,45660,45661,45662,45663,45664,45665,45711,45724,45778,45779,45785,45786,45820,45821,45965,46022),
_xlfn.LET(_xlpm.DD,
MAX(MIN($AX224,EOMONTH(BC$15,0))-MAX($AW224,BC$15),),
_xlfn.IFS(
AND(MONTH($AW224)=MONTH(BC$15),MONTH($AX224)&lt;&gt;MONTH(BC$15)),
NETWORKDAYS.INTL($AW224,$AW224+_xlpm.DD,1,_xlpm.VD),
AND(MONTH($AW224)&lt;&gt;MONTH(BC$15),MONTH($AX224)=MONTH(BC$15)),
NETWORKDAYS.INTL(($AX224)-_xlpm.DD,$AX224,1,_xlpm.VD),
AND(MONTH($AW224)&lt;MONTH(BC$15),MONTH($AX224)&gt;MONTH(BC$15)),
NETWORKDAYS.INTL((EOMONTH(BC$15-1,1))-_xlpm.DD,EOMONTH(BC$15-1,1),1,_xlpm.VD),
AND(MONTH($AW224)=MONTH(BC$15),MONTH($AX224)=MONTH(BC$15)),
NETWORKDAYS.INTL($AW224,$AX224,1,_xlpm.VD)))),0)),
$DH224="месяц",
$BP224*BC224,
$DH224="неделя",
$BP224*BC224/7*(ROUNDUP((DAY(EOMONTH(BC$15,0)))/4,0))),
0)</f>
        <v/>
      </c>
      <c r="BU224" s="125">
        <f t="array" ref="BU224">
IFERROR(
_xlfn.IFS(
$DH224="день_1",
$BP224*$BL224/($AX224-$AW224+1)*BD224*(DAY(EOMONTH(BD$15,0))),
$DH224="день_2",
$BP224/30*MAX(MIN($AX224,EOMONTH(BD$15,0))-MAX($AW224,BD$15)+1,),
$DH224="раб.день",
$BP224/30*(IFERROR(
_xlfn.LET(_xlpm.VD,
CHOOSE(
{1;2;3;4;5;6;7;8;9;10;11;12;13;14;15;16;17;18},
45658,45659,45660,45661,45662,45663,45664,45665,45711,45724,45778,45779,45785,45786,45820,45821,45965,46022),
_xlfn.LET(_xlpm.DD,
MAX(MIN($AX224,EOMONTH(BD$15,0))-MAX($AW224,BD$15),),
_xlfn.IFS(
AND(MONTH($AW224)=MONTH(BD$15),MONTH($AX224)&lt;&gt;MONTH(BD$15)),
NETWORKDAYS.INTL($AW224,$AW224+_xlpm.DD,1,_xlpm.VD),
AND(MONTH($AW224)&lt;&gt;MONTH(BD$15),MONTH($AX224)=MONTH(BD$15)),
NETWORKDAYS.INTL(($AX224)-_xlpm.DD,$AX224,1,_xlpm.VD),
AND(MONTH($AW224)&lt;MONTH(BD$15),MONTH($AX224)&gt;MONTH(BD$15)),
NETWORKDAYS.INTL((EOMONTH(BD$15-1,1))-_xlpm.DD,EOMONTH(BD$15-1,1),1,_xlpm.VD),
AND(MONTH($AW224)=MONTH(BD$15),MONTH($AX224)=MONTH(BD$15)),
NETWORKDAYS.INTL($AW224,$AX224,1,_xlpm.VD)))),0)),
$DH224="месяц",
$BP224*BD224,
$DH224="неделя",
$BP224*BD224/7*(ROUNDUP((DAY(EOMONTH(BD$15,0)))/4,0))),
0)</f>
        <v/>
      </c>
      <c r="BV224" s="125">
        <f t="array" ref="BV224">
IFERROR(
_xlfn.IFS(
$DH224="день_1",
$BP224*$BL224/($AX224-$AW224+1)*BE224*(DAY(EOMONTH(BE$15,0))),
$DH224="день_2",
$BP224/30*MAX(MIN($AX224,EOMONTH(BE$15,0))-MAX($AW224,BE$15)+1,),
$DH224="раб.день",
$BP224/30*(IFERROR(
_xlfn.LET(_xlpm.VD,
CHOOSE(
{1;2;3;4;5;6;7;8;9;10;11;12;13;14;15;16;17;18},
45658,45659,45660,45661,45662,45663,45664,45665,45711,45724,45778,45779,45785,45786,45820,45821,45965,46022),
_xlfn.LET(_xlpm.DD,
MAX(MIN($AX224,EOMONTH(BE$15,0))-MAX($AW224,BE$15),),
_xlfn.IFS(
AND(MONTH($AW224)=MONTH(BE$15),MONTH($AX224)&lt;&gt;MONTH(BE$15)),
NETWORKDAYS.INTL($AW224,$AW224+_xlpm.DD,1,_xlpm.VD),
AND(MONTH($AW224)&lt;&gt;MONTH(BE$15),MONTH($AX224)=MONTH(BE$15)),
NETWORKDAYS.INTL(($AX224)-_xlpm.DD,$AX224,1,_xlpm.VD),
AND(MONTH($AW224)&lt;MONTH(BE$15),MONTH($AX224)&gt;MONTH(BE$15)),
NETWORKDAYS.INTL((EOMONTH(BE$15-1,1))-_xlpm.DD,EOMONTH(BE$15-1,1),1,_xlpm.VD),
AND(MONTH($AW224)=MONTH(BE$15),MONTH($AX224)=MONTH(BE$15)),
NETWORKDAYS.INTL($AW224,$AX224,1,_xlpm.VD)))),0)),
$DH224="месяц",
$BP224*BE224,
$DH224="неделя",
$BP224*BE224/7*(ROUNDUP((DAY(EOMONTH(BE$15,0)))/4,0))),
0)</f>
        <v/>
      </c>
      <c r="BW224" s="125">
        <f t="array" ref="BW224">
IFERROR(
_xlfn.IFS(
$DH224="день_1",
$BP224*$BL224/($AX224-$AW224+1)*BF224*(DAY(EOMONTH(BF$15,0))),
$DH224="день_2",
$BP224/30*MAX(MIN($AX224,EOMONTH(BF$15,0))-MAX($AW224,BF$15)+1,),
$DH224="раб.день",
$BP224/30*(IFERROR(
_xlfn.LET(_xlpm.VD,
CHOOSE(
{1;2;3;4;5;6;7;8;9;10;11;12;13;14;15;16;17;18},
45658,45659,45660,45661,45662,45663,45664,45665,45711,45724,45778,45779,45785,45786,45820,45821,45965,46022),
_xlfn.LET(_xlpm.DD,
MAX(MIN($AX224,EOMONTH(BF$15,0))-MAX($AW224,BF$15),),
_xlfn.IFS(
AND(MONTH($AW224)=MONTH(BF$15),MONTH($AX224)&lt;&gt;MONTH(BF$15)),
NETWORKDAYS.INTL($AW224,$AW224+_xlpm.DD,1,_xlpm.VD),
AND(MONTH($AW224)&lt;&gt;MONTH(BF$15),MONTH($AX224)=MONTH(BF$15)),
NETWORKDAYS.INTL(($AX224)-_xlpm.DD,$AX224,1,_xlpm.VD),
AND(MONTH($AW224)&lt;MONTH(BF$15),MONTH($AX224)&gt;MONTH(BF$15)),
NETWORKDAYS.INTL((EOMONTH(BF$15-1,1))-_xlpm.DD,EOMONTH(BF$15-1,1),1,_xlpm.VD),
AND(MONTH($AW224)=MONTH(BF$15),MONTH($AX224)=MONTH(BF$15)),
NETWORKDAYS.INTL($AW224,$AX224,1,_xlpm.VD)))),0)),
$DH224="месяц",
$BP224*BF224,
$DH224="неделя",
$BP224*BF224/7*(ROUNDUP((DAY(EOMONTH(BF$15,0)))/4,0))),
0)</f>
        <v/>
      </c>
      <c r="BX224" s="125">
        <f t="array" ref="BX224">
IFERROR(
_xlfn.IFS(
$DH224="день_1",
$BP224*$BL224/($AX224-$AW224+1)*BG224*(DAY(EOMONTH(BG$15,0))),
$DH224="день_2",
$BP224/30*MAX(MIN($AX224,EOMONTH(BG$15,0))-MAX($AW224,BG$15)+1,),
$DH224="раб.день",
$BP224/30*(IFERROR(
_xlfn.LET(_xlpm.VD,
CHOOSE(
{1;2;3;4;5;6;7;8;9;10;11;12;13;14;15;16;17;18},
45658,45659,45660,45661,45662,45663,45664,45665,45711,45724,45778,45779,45785,45786,45820,45821,45965,46022),
_xlfn.LET(_xlpm.DD,
MAX(MIN($AX224,EOMONTH(BG$15,0))-MAX($AW224,BG$15),),
_xlfn.IFS(
AND(MONTH($AW224)=MONTH(BG$15),MONTH($AX224)&lt;&gt;MONTH(BG$15)),
NETWORKDAYS.INTL($AW224,$AW224+_xlpm.DD,1,_xlpm.VD),
AND(MONTH($AW224)&lt;&gt;MONTH(BG$15),MONTH($AX224)=MONTH(BG$15)),
NETWORKDAYS.INTL(($AX224)-_xlpm.DD,$AX224,1,_xlpm.VD),
AND(MONTH($AW224)&lt;MONTH(BG$15),MONTH($AX224)&gt;MONTH(BG$15)),
NETWORKDAYS.INTL((EOMONTH(BG$15-1,1))-_xlpm.DD,EOMONTH(BG$15-1,1),1,_xlpm.VD),
AND(MONTH($AW224)=MONTH(BG$15),MONTH($AX224)=MONTH(BG$15)),
NETWORKDAYS.INTL($AW224,$AX224,1,_xlpm.VD)))),0)),
$DH224="месяц",
$BP224*BG224,
$DH224="неделя",
$BP224*BG224/7*(ROUNDUP((DAY(EOMONTH(BG$15,0)))/4,0))),
0)</f>
        <v/>
      </c>
      <c r="BY224" s="125">
        <f t="array" ref="BY224">
IFERROR(
_xlfn.IFS(
$DH224="день_1",
$BP224*$BL224/($AX224-$AW224+1)*BH224*(DAY(EOMONTH(BH$15,0))),
$DH224="день_2",
$BP224/30*MAX(MIN($AX224,EOMONTH(BH$15,0))-MAX($AW224,BH$15)+1,),
$DH224="раб.день",
$BP224/30*(IFERROR(
_xlfn.LET(_xlpm.VD,
CHOOSE(
{1;2;3;4;5;6;7;8;9;10;11;12;13;14;15;16;17;18},
45658,45659,45660,45661,45662,45663,45664,45665,45711,45724,45778,45779,45785,45786,45820,45821,45965,46022),
_xlfn.LET(_xlpm.DD,
MAX(MIN($AX224,EOMONTH(BH$15,0))-MAX($AW224,BH$15),),
_xlfn.IFS(
AND(MONTH($AW224)=MONTH(BH$15),MONTH($AX224)&lt;&gt;MONTH(BH$15)),
NETWORKDAYS.INTL($AW224,$AW224+_xlpm.DD,1,_xlpm.VD),
AND(MONTH($AW224)&lt;&gt;MONTH(BH$15),MONTH($AX224)=MONTH(BH$15)),
NETWORKDAYS.INTL(($AX224)-_xlpm.DD,$AX224,1,_xlpm.VD),
AND(MONTH($AW224)&lt;MONTH(BH$15),MONTH($AX224)&gt;MONTH(BH$15)),
NETWORKDAYS.INTL((EOMONTH(BH$15-1,1))-_xlpm.DD,EOMONTH(BH$15-1,1),1,_xlpm.VD),
AND(MONTH($AW224)=MONTH(BH$15),MONTH($AX224)=MONTH(BH$15)),
NETWORKDAYS.INTL($AW224,$AX224,1,_xlpm.VD)))),0)),
$DH224="месяц",
$BP224*BH224,
$DH224="неделя",
$BP224*BH224/7*(ROUNDUP((DAY(EOMONTH(BH$15,0)))/4,0))),
0)</f>
        <v/>
      </c>
      <c r="BZ224" s="125">
        <f t="array" ref="BZ224">
IFERROR(
_xlfn.IFS(
$DH224="день_1",
$BP224*$BL224/($AX224-$AW224+1)*BI224*(DAY(EOMONTH(BI$15,0))),
$DH224="день_2",
$BP224/30*MAX(MIN($AX224,EOMONTH(BI$15,0))-MAX($AW224,BI$15)+1,),
$DH224="раб.день",
$BP224/30*(IFERROR(
_xlfn.LET(_xlpm.VD,
CHOOSE(
{1;2;3;4;5;6;7;8;9;10;11;12;13;14;15;16;17;18},
45658,45659,45660,45661,45662,45663,45664,45665,45711,45724,45778,45779,45785,45786,45820,45821,45965,46022),
_xlfn.LET(_xlpm.DD,
MAX(MIN($AX224,EOMONTH(BI$15,0))-MAX($AW224,BI$15),),
_xlfn.IFS(
AND(MONTH($AW224)=MONTH(BI$15),MONTH($AX224)&lt;&gt;MONTH(BI$15)),
NETWORKDAYS.INTL($AW224,$AW224+_xlpm.DD,1,_xlpm.VD),
AND(MONTH($AW224)&lt;&gt;MONTH(BI$15),MONTH($AX224)=MONTH(BI$15)),
NETWORKDAYS.INTL(($AX224)-_xlpm.DD,$AX224,1,_xlpm.VD),
AND(MONTH($AW224)&lt;MONTH(BI$15),MONTH($AX224)&gt;MONTH(BI$15)),
NETWORKDAYS.INTL((EOMONTH(BI$15-1,1))-_xlpm.DD,EOMONTH(BI$15-1,1),1,_xlpm.VD),
AND(MONTH($AW224)=MONTH(BI$15),MONTH($AX224)=MONTH(BI$15)),
NETWORKDAYS.INTL($AW224,$AX224,1,_xlpm.VD)))),0)),
$DH224="месяц",
$BP224*BI224,
$DH224="неделя",
$BP224*BI224/7*(ROUNDUP((DAY(EOMONTH(BI$15,0)))/4,0))),
0)</f>
        <v/>
      </c>
      <c r="CA224" s="125">
        <f t="array" ref="CA224">
IFERROR(
_xlfn.IFS(
$DH224="день_1",
$BP224*$BL224/($AX224-$AW224+1)*BJ224*(DAY(EOMONTH(BJ$15,0))),
$DH224="день_2",
$BP224/30*MAX(MIN($AX224,EOMONTH(BJ$15,0))-MAX($AW224,BJ$15)+1,),
$DH224="раб.день",
$BP224/30*(IFERROR(
_xlfn.LET(_xlpm.VD,
CHOOSE(
{1;2;3;4;5;6;7;8;9;10;11;12;13;14;15;16;17;18},
45658,45659,45660,45661,45662,45663,45664,45665,45711,45724,45778,45779,45785,45786,45820,45821,45965,46022),
_xlfn.LET(_xlpm.DD,
MAX(MIN($AX224,EOMONTH(BJ$15,0))-MAX($AW224,BJ$15),),
_xlfn.IFS(
AND(MONTH($AW224)=MONTH(BJ$15),MONTH($AX224)&lt;&gt;MONTH(BJ$15)),
NETWORKDAYS.INTL($AW224,$AW224+_xlpm.DD,1,_xlpm.VD),
AND(MONTH($AW224)&lt;&gt;MONTH(BJ$15),MONTH($AX224)=MONTH(BJ$15)),
NETWORKDAYS.INTL(($AX224)-_xlpm.DD,$AX224,1,_xlpm.VD),
AND(MONTH($AW224)&lt;MONTH(BJ$15),MONTH($AX224)&gt;MONTH(BJ$15)),
NETWORKDAYS.INTL((EOMONTH(BJ$15-1,1))-_xlpm.DD,EOMONTH(BJ$15-1,1),1,_xlpm.VD),
AND(MONTH($AW224)=MONTH(BJ$15),MONTH($AX224)=MONTH(BJ$15)),
NETWORKDAYS.INTL($AW224,$AX224,1,_xlpm.VD)))),0)),
$DH224="месяц",
$BP224*BJ224,
$DH224="неделя",
$BP224*BJ224/7*(ROUNDUP((DAY(EOMONTH(BJ$15,0)))/4,0))),
0)</f>
        <v/>
      </c>
      <c r="CB224" s="125">
        <f t="array" ref="CB224">
IFERROR(
_xlfn.IFS(
$DH224="день_1",
$BP224*$BL224/($AX224-$AW224+1)*BK224*(DAY(EOMONTH(BK$15,0))),
$DH224="день_2",
$BP224/30*MAX(MIN($AX224,EOMONTH(BK$15,0))-MAX($AW224,BK$15)+1,),
$DH224="раб.день",
$BP224/30*(IFERROR(
_xlfn.LET(_xlpm.VD,
CHOOSE(
{1;2;3;4;5;6;7;8;9;10;11;12;13;14;15;16;17;18},
45658,45659,45660,45661,45662,45663,45664,45665,45711,45724,45778,45779,45785,45786,45820,45821,45965,46022),
_xlfn.LET(_xlpm.DD,
MAX(MIN($AX224,EOMONTH(BK$15,0))-MAX($AW224,BK$15),),
_xlfn.IFS(
AND(MONTH($AW224)=MONTH(BK$15),MONTH($AX224)&lt;&gt;MONTH(BK$15)),
NETWORKDAYS.INTL($AW224,$AW224+_xlpm.DD,1,_xlpm.VD),
AND(MONTH($AW224)&lt;&gt;MONTH(BK$15),MONTH($AX224)=MONTH(BK$15)),
NETWORKDAYS.INTL(($AX224)-_xlpm.DD,$AX224,1,_xlpm.VD),
AND(MONTH($AW224)&lt;MONTH(BK$15),MONTH($AX224)&gt;MONTH(BK$15)),
NETWORKDAYS.INTL((EOMONTH(BK$15-1,1))-_xlpm.DD,EOMONTH(BK$15-1,1),1,_xlpm.VD),
AND(MONTH($AW224)=MONTH(BK$15),MONTH($AX224)=MONTH(BK$15)),
NETWORKDAYS.INTL($AW224,$AX224,1,_xlpm.VD)))),0)),
$DH224="месяц",
$BP224*BK224,
$DH224="неделя",
$BP224*BK224/7*(ROUNDUP((DAY(EOMONTH(BK$15,0)))/4,0))),
0)</f>
        <v/>
      </c>
      <c r="CC224" s="125">
        <f>SUM($BQ224:$CB224)</f>
        <v/>
      </c>
      <c r="CD224" s="126">
        <f>SUM($EH224:$EH224)</f>
        <v/>
      </c>
      <c r="CE224" s="126">
        <f>$CD224*$AB224</f>
        <v/>
      </c>
      <c r="CF224" s="126">
        <f>SUM($EK224:$EK224)</f>
        <v/>
      </c>
      <c r="CG224" s="126">
        <f>$CF224*$AB224</f>
        <v/>
      </c>
      <c r="CH224" s="126">
        <f>SUM($CC224,$CE224,$CG224)</f>
        <v/>
      </c>
      <c r="CI224" s="126">
        <f>$CH224*(1+$CM224)</f>
        <v/>
      </c>
      <c r="CJ224" s="127" t="n">
        <v>0</v>
      </c>
      <c r="CK224" s="126">
        <f>SUM($CH224:$CH224)*(1+$CJ224)</f>
        <v/>
      </c>
      <c r="CL224" s="126">
        <f>SUM($CH224:$CH224)*(1+$CM224)</f>
        <v/>
      </c>
      <c r="CM224" s="59" t="inlineStr">
        <is>
          <t>20%</t>
        </is>
      </c>
      <c r="CN224" s="59" t="n"/>
      <c r="CO224" s="72" t="n"/>
      <c r="CP224" s="59" t="n"/>
      <c r="CQ224" s="73" t="n"/>
      <c r="CR224" s="73" t="n"/>
      <c r="CS224" s="73" t="n"/>
      <c r="CT224" s="72" t="n"/>
      <c r="CU224" s="79" t="inlineStr">
        <is>
          <t> </t>
        </is>
      </c>
      <c r="CV224" s="60" t="n"/>
      <c r="CW224" s="60" t="n"/>
      <c r="CX224" s="60" t="n"/>
      <c r="CY224" s="127">
        <f>IFERROR(($CC224-$EE224)/($EE224/(1-$DQ224)),0)</f>
        <v/>
      </c>
      <c r="CZ224" s="127">
        <f>IFERROR(1-$EI224/($CE224),0)</f>
        <v/>
      </c>
      <c r="DA224" s="127">
        <f>IFERROR(1-$EL224/($CG224),0)</f>
        <v/>
      </c>
      <c r="DB224" s="126">
        <f>ROUND(IFERROR(($CI224/(1+$CM224)-$EN224),0),2)</f>
        <v/>
      </c>
      <c r="DC224" s="128" t="n"/>
      <c r="DD224" s="125" t="n"/>
      <c r="DE224" s="75" t="n">
        <v>0</v>
      </c>
      <c r="DF224" s="128" t="n"/>
      <c r="DG224" s="125">
        <f>IF($DC224=0,0,$DD224*($DC224*100%-$DE224*$DF224))*SUM($AB224:$AB224)</f>
        <v/>
      </c>
      <c r="DH224" s="129" t="inlineStr">
        <is>
          <t>месяц</t>
        </is>
      </c>
      <c r="DI224" s="130">
        <f t="array" ref="DI224">IFERROR(
IF($ES224="LisChannel",
(ROUND(((INDEX({174.625;153.888888888889;130.972222222222},MATCH($AI224,{2;3;4}),0))*$AG224*$AI224),2)),0),0)</f>
        <v/>
      </c>
      <c r="DJ224" s="130">
        <f>
_xlfn.LET(_xlpm.X,
IFERROR(
IF($ES224="НовиковТВ",
(_xlfn.LET(_xlpm.NTV,
_xlfn.LET(_xlpm.MIN,350000,
IF(SUMIFS($DI:$DI,$ES:$ES,"НовиковТВ")&lt;=_xlpm.MIN,
(SUMIFS($DI:$DI,$ES:$ES,"НовиковТВ")/(COUNTIFS($ES:$ES,"НовиковТВ")))*_xlpm.MIN/SUMIFS($DI:$DI,$ES:$ES,"НовиковТВ"),
DI224)),
_xlpm.NTV+$DG224/(1-(1-(_xlpm.NTV)*(1-$DL224)*(1-$DM224)*(1-$DN224)*(1-$DO224)*(1-$DP224)/_xlpm.NTV))))/(1+$EP224),
$DI224+$DG224/(1-(1-($DI224)*(1-$DL224)*(1-$DM224)*(1-$DN224)*(1-$DO224)*(1-$DP224)/$DI224))),
0),
_xlpm.X*(1+$CM224)*(1+$CW224)-_xlpm.X*(1+$CM224)+_xlpm.X)</f>
        <v/>
      </c>
      <c r="DK224" s="125" t="inlineStr">
        <is>
          <t>послед.</t>
        </is>
      </c>
      <c r="DL224" s="63" t="n">
        <v>0</v>
      </c>
      <c r="DM224" s="63" t="n">
        <v>0</v>
      </c>
      <c r="DN224" s="63" t="n">
        <v>0</v>
      </c>
      <c r="DO224" s="63" t="n">
        <v>0</v>
      </c>
      <c r="DP224" s="63" t="n">
        <v>0</v>
      </c>
      <c r="DQ224" s="63">
        <f t="array" ref="DQ224">IFERROR(_xlfn.IFS(
$DK224="послед.",1-(1-$DL224)*(1-$DM224)*(1-$DN224)*(1-$DO224)*(1-$DP224),
$DK224="сумм.",$DL224+$DM224+$DN224+$DO224+$DP224),
0)</f>
        <v/>
      </c>
      <c r="DR224" s="125">
        <f t="array" ref="DR224">
IFERROR(
_xlfn.IFS(
$BL224=0,
0,
$BL224&gt;0,
_xlfn.IFS($DK224="послед.",
$DJ224*(1-$DL224)*(1-$DM224)*(1-$DN224)*(1-$DO224)*(1-$DP224),
$DK224="сумм.",
$DJ224*(1-($DL224+$DM224+$DN224+$DO224+$DP224)))),0)</f>
        <v/>
      </c>
      <c r="DS224" s="125">
        <f t="array" ref="DS224">
IFERROR(_xlfn.IFS(
$DH224="день_1",
$DR224*$BL224/($AX224-$AW224+1)*AZ224*(DAY(EOMONTH(AZ$15,0))),
$DH224="день_2",
$DR224/30*MAX(MIN($AX224,EOMONTH(AZ$15,0))-MAX($AW224,AZ$15)+1,),
$DH224="раб.день",
$DR224/30*(IFERROR(
_xlfn.LET(_xlpm.VD,
CHOOSE(
{1;2;3;4;5;6;7;8;9;10;11;12;13;14;15;16;17;18},
45658,45659,45660,45661,45662,45663,45664,45665,45711,45724,45778,45779,45785,45786,45820,45821,45965,46022),
_xlfn.LET(_xlpm.DD,
MAX(MIN($AX224,EOMONTH(AZ$15,0))-MAX($AW224,AZ$15),),
_xlfn.IFS(
AND(MONTH($AW224)=MONTH(AZ$15),MONTH($AX224)&lt;&gt;MONTH(AZ$15)),
NETWORKDAYS.INTL($AW224,$AW224+_xlpm.DD,1,_xlpm.VD),
AND(MONTH($AW224)&lt;&gt;MONTH(AZ$15),MONTH($AX224)=MONTH(AZ$15)),
NETWORKDAYS.INTL(($AX224)-_xlpm.DD,$AX224,1,_xlpm.VD),
AND(MONTH($AW224)&lt;MONTH(AZ$15),MONTH($AX224)&gt;MONTH(AZ$15)),
NETWORKDAYS.INTL((EOMONTH(AZ$15-1,1))-_xlpm.DD,EOMONTH(AZ$15-1,1),1,_xlpm.VD),
AND(MONTH($AW224)=MONTH(AZ$15),MONTH($AX224)=MONTH(AZ$15)),
NETWORKDAYS.INTL($AW224,$AX224,1,_xlpm.VD)))),0)),
$DH224="месяц",
$DR224*AZ224,
$DH224="неделя",
$DR224*AZ224/7*(ROUNDUP((DAY(EOMONTH(AZ$15,0)))/4,0))),
0)</f>
        <v/>
      </c>
      <c r="DT224" s="125">
        <f t="array" ref="DT224">
IFERROR(_xlfn.IFS(
$DH224="день_1",
$DR224*$BL224/($AX224-$AW224+1)*BA224*(DAY(EOMONTH(BA$15,0))),
$DH224="день_2",
$DR224/30*MAX(MIN($AX224,EOMONTH(BA$15,0))-MAX($AW224,BA$15)+1,),
$DH224="раб.день",
$DR224/30*(IFERROR(
_xlfn.LET(_xlpm.VD,
CHOOSE(
{1;2;3;4;5;6;7;8;9;10;11;12;13;14;15;16;17;18},
45658,45659,45660,45661,45662,45663,45664,45665,45711,45724,45778,45779,45785,45786,45820,45821,45965,46022),
_xlfn.LET(_xlpm.DD,
MAX(MIN($AX224,EOMONTH(BA$15,0))-MAX($AW224,BA$15),),
_xlfn.IFS(
AND(MONTH($AW224)=MONTH(BA$15),MONTH($AX224)&lt;&gt;MONTH(BA$15)),
NETWORKDAYS.INTL($AW224,$AW224+_xlpm.DD,1,_xlpm.VD),
AND(MONTH($AW224)&lt;&gt;MONTH(BA$15),MONTH($AX224)=MONTH(BA$15)),
NETWORKDAYS.INTL(($AX224)-_xlpm.DD,$AX224,1,_xlpm.VD),
AND(MONTH($AW224)&lt;MONTH(BA$15),MONTH($AX224)&gt;MONTH(BA$15)),
NETWORKDAYS.INTL((EOMONTH(BA$15-1,1))-_xlpm.DD,EOMONTH(BA$15-1,1),1,_xlpm.VD),
AND(MONTH($AW224)=MONTH(BA$15),MONTH($AX224)=MONTH(BA$15)),
NETWORKDAYS.INTL($AW224,$AX224,1,_xlpm.VD)))),0)),
$DH224="месяц",
$DR224*BA224,
$DH224="неделя",
$DR224*BA224/7*(ROUNDUP((DAY(EOMONTH(BA$15,0)))/4,0))),
0)</f>
        <v/>
      </c>
      <c r="DU224" s="125">
        <f t="array" ref="DU224">
IFERROR(_xlfn.IFS(
$DH224="день_1",
$DR224*$BL224/($AX224-$AW224+1)*BB224*(DAY(EOMONTH(BB$15,0))),
$DH224="день_2",
$DR224/30*MAX(MIN($AX224,EOMONTH(BB$15,0))-MAX($AW224,BB$15)+1,),
$DH224="раб.день",
$DR224/30*(IFERROR(
_xlfn.LET(_xlpm.VD,
CHOOSE(
{1;2;3;4;5;6;7;8;9;10;11;12;13;14;15;16;17;18},
45658,45659,45660,45661,45662,45663,45664,45665,45711,45724,45778,45779,45785,45786,45820,45821,45965,46022),
_xlfn.LET(_xlpm.DD,
MAX(MIN($AX224,EOMONTH(BB$15,0))-MAX($AW224,BB$15),),
_xlfn.IFS(
AND(MONTH($AW224)=MONTH(BB$15),MONTH($AX224)&lt;&gt;MONTH(BB$15)),
NETWORKDAYS.INTL($AW224,$AW224+_xlpm.DD,1,_xlpm.VD),
AND(MONTH($AW224)&lt;&gt;MONTH(BB$15),MONTH($AX224)=MONTH(BB$15)),
NETWORKDAYS.INTL(($AX224)-_xlpm.DD,$AX224,1,_xlpm.VD),
AND(MONTH($AW224)&lt;MONTH(BB$15),MONTH($AX224)&gt;MONTH(BB$15)),
NETWORKDAYS.INTL((EOMONTH(BB$15-1,1))-_xlpm.DD,EOMONTH(BB$15-1,1),1,_xlpm.VD),
AND(MONTH($AW224)=MONTH(BB$15),MONTH($AX224)=MONTH(BB$15)),
NETWORKDAYS.INTL($AW224,$AX224,1,_xlpm.VD)))),0)),
$DH224="месяц",
$DR224*BB224,
$DH224="неделя",
$DR224*BB224/7*(ROUNDUP((DAY(EOMONTH(BB$15,0)))/4,0))),
0)</f>
        <v/>
      </c>
      <c r="DV224" s="125">
        <f t="array" ref="DV224">
IFERROR(_xlfn.IFS(
$DH224="день_1",
$DR224*$BL224/($AX224-$AW224+1)*BC224*(DAY(EOMONTH(BC$15,0))),
$DH224="день_2",
$DR224/30*MAX(MIN($AX224,EOMONTH(BC$15,0))-MAX($AW224,BC$15)+1,),
$DH224="раб.день",
$DR224/30*(IFERROR(
_xlfn.LET(_xlpm.VD,
CHOOSE(
{1;2;3;4;5;6;7;8;9;10;11;12;13;14;15;16;17;18},
45658,45659,45660,45661,45662,45663,45664,45665,45711,45724,45778,45779,45785,45786,45820,45821,45965,46022),
_xlfn.LET(_xlpm.DD,
MAX(MIN($AX224,EOMONTH(BC$15,0))-MAX($AW224,BC$15),),
_xlfn.IFS(
AND(MONTH($AW224)=MONTH(BC$15),MONTH($AX224)&lt;&gt;MONTH(BC$15)),
NETWORKDAYS.INTL($AW224,$AW224+_xlpm.DD,1,_xlpm.VD),
AND(MONTH($AW224)&lt;&gt;MONTH(BC$15),MONTH($AX224)=MONTH(BC$15)),
NETWORKDAYS.INTL(($AX224)-_xlpm.DD,$AX224,1,_xlpm.VD),
AND(MONTH($AW224)&lt;MONTH(BC$15),MONTH($AX224)&gt;MONTH(BC$15)),
NETWORKDAYS.INTL((EOMONTH(BC$15-1,1))-_xlpm.DD,EOMONTH(BC$15-1,1),1,_xlpm.VD),
AND(MONTH($AW224)=MONTH(BC$15),MONTH($AX224)=MONTH(BC$15)),
NETWORKDAYS.INTL($AW224,$AX224,1,_xlpm.VD)))),0)),
$DH224="месяц",
$DR224*BC224,
$DH224="неделя",
$DR224*BC224/7*(ROUNDUP((DAY(EOMONTH(BC$15,0)))/4,0))),
0)</f>
        <v/>
      </c>
      <c r="DW224" s="125">
        <f t="array" ref="DW224">
IFERROR(_xlfn.IFS(
$DH224="день_1",
$DR224*$BL224/($AX224-$AW224+1)*BD224*(DAY(EOMONTH(BD$15,0))),
$DH224="день_2",
$DR224/30*MAX(MIN($AX224,EOMONTH(BD$15,0))-MAX($AW224,BD$15)+1,),
$DH224="раб.день",
$DR224/30*(IFERROR(
_xlfn.LET(_xlpm.VD,
CHOOSE(
{1;2;3;4;5;6;7;8;9;10;11;12;13;14;15;16;17;18},
45658,45659,45660,45661,45662,45663,45664,45665,45711,45724,45778,45779,45785,45786,45820,45821,45965,46022),
_xlfn.LET(_xlpm.DD,
MAX(MIN($AX224,EOMONTH(BD$15,0))-MAX($AW224,BD$15),),
_xlfn.IFS(
AND(MONTH($AW224)=MONTH(BD$15),MONTH($AX224)&lt;&gt;MONTH(BD$15)),
NETWORKDAYS.INTL($AW224,$AW224+_xlpm.DD,1,_xlpm.VD),
AND(MONTH($AW224)&lt;&gt;MONTH(BD$15),MONTH($AX224)=MONTH(BD$15)),
NETWORKDAYS.INTL(($AX224)-_xlpm.DD,$AX224,1,_xlpm.VD),
AND(MONTH($AW224)&lt;MONTH(BD$15),MONTH($AX224)&gt;MONTH(BD$15)),
NETWORKDAYS.INTL((EOMONTH(BD$15-1,1))-_xlpm.DD,EOMONTH(BD$15-1,1),1,_xlpm.VD),
AND(MONTH($AW224)=MONTH(BD$15),MONTH($AX224)=MONTH(BD$15)),
NETWORKDAYS.INTL($AW224,$AX224,1,_xlpm.VD)))),0)),
$DH224="месяц",
$DR224*BD224,
$DH224="неделя",
$DR224*BD224/7*(ROUNDUP((DAY(EOMONTH(BD$15,0)))/4,0))),
0)</f>
        <v/>
      </c>
      <c r="DX224" s="125">
        <f t="array" ref="DX224">
IFERROR(_xlfn.IFS(
$DH224="день_1",
$DR224*$BL224/($AX224-$AW224+1)*BE224*(DAY(EOMONTH(BE$15,0))),
$DH224="день_2",
$DR224/30*MAX(MIN($AX224,EOMONTH(BE$15,0))-MAX($AW224,BE$15)+1,),
$DH224="раб.день",
$DR224/30*(IFERROR(
_xlfn.LET(_xlpm.VD,
CHOOSE(
{1;2;3;4;5;6;7;8;9;10;11;12;13;14;15;16;17;18},
45658,45659,45660,45661,45662,45663,45664,45665,45711,45724,45778,45779,45785,45786,45820,45821,45965,46022),
_xlfn.LET(_xlpm.DD,
MAX(MIN($AX224,EOMONTH(BE$15,0))-MAX($AW224,BE$15),),
_xlfn.IFS(
AND(MONTH($AW224)=MONTH(BE$15),MONTH($AX224)&lt;&gt;MONTH(BE$15)),
NETWORKDAYS.INTL($AW224,$AW224+_xlpm.DD,1,_xlpm.VD),
AND(MONTH($AW224)&lt;&gt;MONTH(BE$15),MONTH($AX224)=MONTH(BE$15)),
NETWORKDAYS.INTL(($AX224)-_xlpm.DD,$AX224,1,_xlpm.VD),
AND(MONTH($AW224)&lt;MONTH(BE$15),MONTH($AX224)&gt;MONTH(BE$15)),
NETWORKDAYS.INTL((EOMONTH(BE$15-1,1))-_xlpm.DD,EOMONTH(BE$15-1,1),1,_xlpm.VD),
AND(MONTH($AW224)=MONTH(BE$15),MONTH($AX224)=MONTH(BE$15)),
NETWORKDAYS.INTL($AW224,$AX224,1,_xlpm.VD)))),0)),
$DH224="месяц",
$DR224*BE224,
$DH224="неделя",
$DR224*BE224/7*(ROUNDUP((DAY(EOMONTH(BE$15,0)))/4,0))),
0)</f>
        <v/>
      </c>
      <c r="DY224" s="125">
        <f t="array" ref="DY224">
IFERROR(_xlfn.IFS(
$DH224="день_1",
$DR224*$BL224/($AX224-$AW224+1)*BF224*(DAY(EOMONTH(BF$15,0))),
$DH224="день_2",
$DR224/30*MAX(MIN($AX224,EOMONTH(BF$15,0))-MAX($AW224,BF$15)+1,),
$DH224="раб.день",
$DR224/30*(IFERROR(
_xlfn.LET(_xlpm.VD,
CHOOSE(
{1;2;3;4;5;6;7;8;9;10;11;12;13;14;15;16;17;18},
45658,45659,45660,45661,45662,45663,45664,45665,45711,45724,45778,45779,45785,45786,45820,45821,45965,46022),
_xlfn.LET(_xlpm.DD,
MAX(MIN($AX224,EOMONTH(BF$15,0))-MAX($AW224,BF$15),),
_xlfn.IFS(
AND(MONTH($AW224)=MONTH(BF$15),MONTH($AX224)&lt;&gt;MONTH(BF$15)),
NETWORKDAYS.INTL($AW224,$AW224+_xlpm.DD,1,_xlpm.VD),
AND(MONTH($AW224)&lt;&gt;MONTH(BF$15),MONTH($AX224)=MONTH(BF$15)),
NETWORKDAYS.INTL(($AX224)-_xlpm.DD,$AX224,1,_xlpm.VD),
AND(MONTH($AW224)&lt;MONTH(BF$15),MONTH($AX224)&gt;MONTH(BF$15)),
NETWORKDAYS.INTL((EOMONTH(BF$15-1,1))-_xlpm.DD,EOMONTH(BF$15-1,1),1,_xlpm.VD),
AND(MONTH($AW224)=MONTH(BF$15),MONTH($AX224)=MONTH(BF$15)),
NETWORKDAYS.INTL($AW224,$AX224,1,_xlpm.VD)))),0)),
$DH224="месяц",
$DR224*BF224,
$DH224="неделя",
$DR224*BF224/7*(ROUNDUP((DAY(EOMONTH(BF$15,0)))/4,0))),
0)</f>
        <v/>
      </c>
      <c r="DZ224" s="125">
        <f t="array" ref="DZ224">
IFERROR(_xlfn.IFS(
$DH224="день_1",
$DR224*$BL224/($AX224-$AW224+1)*BG224*(DAY(EOMONTH(BG$15,0))),
$DH224="день_2",
$DR224/30*MAX(MIN($AX224,EOMONTH(BG$15,0))-MAX($AW224,BG$15)+1,),
$DH224="раб.день",
$DR224/30*(IFERROR(
_xlfn.LET(_xlpm.VD,
CHOOSE(
{1;2;3;4;5;6;7;8;9;10;11;12;13;14;15;16;17;18},
45658,45659,45660,45661,45662,45663,45664,45665,45711,45724,45778,45779,45785,45786,45820,45821,45965,46022),
_xlfn.LET(_xlpm.DD,
MAX(MIN($AX224,EOMONTH(BG$15,0))-MAX($AW224,BG$15),),
_xlfn.IFS(
AND(MONTH($AW224)=MONTH(BG$15),MONTH($AX224)&lt;&gt;MONTH(BG$15)),
NETWORKDAYS.INTL($AW224,$AW224+_xlpm.DD,1,_xlpm.VD),
AND(MONTH($AW224)&lt;&gt;MONTH(BG$15),MONTH($AX224)=MONTH(BG$15)),
NETWORKDAYS.INTL(($AX224)-_xlpm.DD,$AX224,1,_xlpm.VD),
AND(MONTH($AW224)&lt;MONTH(BG$15),MONTH($AX224)&gt;MONTH(BG$15)),
NETWORKDAYS.INTL((EOMONTH(BG$15-1,1))-_xlpm.DD,EOMONTH(BG$15-1,1),1,_xlpm.VD),
AND(MONTH($AW224)=MONTH(BG$15),MONTH($AX224)=MONTH(BG$15)),
NETWORKDAYS.INTL($AW224,$AX224,1,_xlpm.VD)))),0)),
$DH224="месяц",
$DR224*BG224,
$DH224="неделя",
$DR224*BG224/7*(ROUNDUP((DAY(EOMONTH(BG$15,0)))/4,0))),
0)</f>
        <v/>
      </c>
      <c r="EA224" s="125">
        <f t="array" ref="EA224">
IFERROR(_xlfn.IFS(
$DH224="день_1",
$DR224*$BL224/($AX224-$AW224+1)*BH224*(DAY(EOMONTH(BH$15,0))),
$DH224="день_2",
$DR224/30*MAX(MIN($AX224,EOMONTH(BH$15,0))-MAX($AW224,BH$15)+1,),
$DH224="раб.день",
$DR224/30*(IFERROR(
_xlfn.LET(_xlpm.VD,
CHOOSE(
{1;2;3;4;5;6;7;8;9;10;11;12;13;14;15;16;17;18},
45658,45659,45660,45661,45662,45663,45664,45665,45711,45724,45778,45779,45785,45786,45820,45821,45965,46022),
_xlfn.LET(_xlpm.DD,
MAX(MIN($AX224,EOMONTH(BH$15,0))-MAX($AW224,BH$15),),
_xlfn.IFS(
AND(MONTH($AW224)=MONTH(BH$15),MONTH($AX224)&lt;&gt;MONTH(BH$15)),
NETWORKDAYS.INTL($AW224,$AW224+_xlpm.DD,1,_xlpm.VD),
AND(MONTH($AW224)&lt;&gt;MONTH(BH$15),MONTH($AX224)=MONTH(BH$15)),
NETWORKDAYS.INTL(($AX224)-_xlpm.DD,$AX224,1,_xlpm.VD),
AND(MONTH($AW224)&lt;MONTH(BH$15),MONTH($AX224)&gt;MONTH(BH$15)),
NETWORKDAYS.INTL((EOMONTH(BH$15-1,1))-_xlpm.DD,EOMONTH(BH$15-1,1),1,_xlpm.VD),
AND(MONTH($AW224)=MONTH(BH$15),MONTH($AX224)=MONTH(BH$15)),
NETWORKDAYS.INTL($AW224,$AX224,1,_xlpm.VD)))),0)),
$DH224="месяц",
$DR224*BH224,
$DH224="неделя",
$DR224*BH224/7*(ROUNDUP((DAY(EOMONTH(BH$15,0)))/4,0))),
0)</f>
        <v/>
      </c>
      <c r="EB224" s="125">
        <f t="array" ref="EB224">
IFERROR(_xlfn.IFS(
$DH224="день_1",
$DR224*$BL224/($AX224-$AW224+1)*BI224*(DAY(EOMONTH(BI$15,0))),
$DH224="день_2",
$DR224/30*MAX(MIN($AX224,EOMONTH(BI$15,0))-MAX($AW224,BI$15)+1,),
$DH224="раб.день",
$DR224/30*(IFERROR(
_xlfn.LET(_xlpm.VD,
CHOOSE(
{1;2;3;4;5;6;7;8;9;10;11;12;13;14;15;16;17;18},
45658,45659,45660,45661,45662,45663,45664,45665,45711,45724,45778,45779,45785,45786,45820,45821,45965,46022),
_xlfn.LET(_xlpm.DD,
MAX(MIN($AX224,EOMONTH(BI$15,0))-MAX($AW224,BI$15),),
_xlfn.IFS(
AND(MONTH($AW224)=MONTH(BI$15),MONTH($AX224)&lt;&gt;MONTH(BI$15)),
NETWORKDAYS.INTL($AW224,$AW224+_xlpm.DD,1,_xlpm.VD),
AND(MONTH($AW224)&lt;&gt;MONTH(BI$15),MONTH($AX224)=MONTH(BI$15)),
NETWORKDAYS.INTL(($AX224)-_xlpm.DD,$AX224,1,_xlpm.VD),
AND(MONTH($AW224)&lt;MONTH(BI$15),MONTH($AX224)&gt;MONTH(BI$15)),
NETWORKDAYS.INTL((EOMONTH(BI$15-1,1))-_xlpm.DD,EOMONTH(BI$15-1,1),1,_xlpm.VD),
AND(MONTH($AW224)=MONTH(BI$15),MONTH($AX224)=MONTH(BI$15)),
NETWORKDAYS.INTL($AW224,$AX224,1,_xlpm.VD)))),0)),
$DH224="месяц",
$DR224*BI224,
$DH224="неделя",
$DR224*BI224/7*(ROUNDUP((DAY(EOMONTH(BI$15,0)))/4,0))),
0)</f>
        <v/>
      </c>
      <c r="EC224" s="125">
        <f t="array" ref="EC224">
IFERROR(_xlfn.IFS(
$DH224="день_1",
$DR224*$BL224/($AX224-$AW224+1)*BJ224*(DAY(EOMONTH(BJ$15,0))),
$DH224="день_2",
$DR224/30*MAX(MIN($AX224,EOMONTH(BJ$15,0))-MAX($AW224,BJ$15)+1,),
$DH224="раб.день",
$DR224/30*(IFERROR(
_xlfn.LET(_xlpm.VD,
CHOOSE(
{1;2;3;4;5;6;7;8;9;10;11;12;13;14;15;16;17;18},
45658,45659,45660,45661,45662,45663,45664,45665,45711,45724,45778,45779,45785,45786,45820,45821,45965,46022),
_xlfn.LET(_xlpm.DD,
MAX(MIN($AX224,EOMONTH(BJ$15,0))-MAX($AW224,BJ$15),),
_xlfn.IFS(
AND(MONTH($AW224)=MONTH(BJ$15),MONTH($AX224)&lt;&gt;MONTH(BJ$15)),
NETWORKDAYS.INTL($AW224,$AW224+_xlpm.DD,1,_xlpm.VD),
AND(MONTH($AW224)&lt;&gt;MONTH(BJ$15),MONTH($AX224)=MONTH(BJ$15)),
NETWORKDAYS.INTL(($AX224)-_xlpm.DD,$AX224,1,_xlpm.VD),
AND(MONTH($AW224)&lt;MONTH(BJ$15),MONTH($AX224)&gt;MONTH(BJ$15)),
NETWORKDAYS.INTL((EOMONTH(BJ$15-1,1))-_xlpm.DD,EOMONTH(BJ$15-1,1),1,_xlpm.VD),
AND(MONTH($AW224)=MONTH(BJ$15),MONTH($AX224)=MONTH(BJ$15)),
NETWORKDAYS.INTL($AW224,$AX224,1,_xlpm.VD)))),0)),
$DH224="месяц",
$DR224*BJ224,
$DH224="неделя",
$DR224*BJ224/7*(ROUNDUP((DAY(EOMONTH(BJ$15,0)))/4,0))),
0)</f>
        <v/>
      </c>
      <c r="ED224" s="125">
        <f t="array" ref="ED224">
IFERROR(_xlfn.IFS(
$DH224="день_1",
$DR224*$BL224/($AX224-$AW224+1)*BK224*(DAY(EOMONTH(BK$15,0))),
$DH224="день_2",
$DR224/30*MAX(MIN($AX224,EOMONTH(BK$15,0))-MAX($AW224,BK$15)+1,),
$DH224="раб.день",
$DR224/30*(IFERROR(
_xlfn.LET(_xlpm.VD,
CHOOSE(
{1;2;3;4;5;6;7;8;9;10;11;12;13;14;15;16;17;18},
45658,45659,45660,45661,45662,45663,45664,45665,45711,45724,45778,45779,45785,45786,45820,45821,45965,46022),
_xlfn.LET(_xlpm.DD,
MAX(MIN($AX224,EOMONTH(BK$15,0))-MAX($AW224,BK$15),),
_xlfn.IFS(
AND(MONTH($AW224)=MONTH(BK$15),MONTH($AX224)&lt;&gt;MONTH(BK$15)),
NETWORKDAYS.INTL($AW224,$AW224+_xlpm.DD,1,_xlpm.VD),
AND(MONTH($AW224)&lt;&gt;MONTH(BK$15),MONTH($AX224)=MONTH(BK$15)),
NETWORKDAYS.INTL(($AX224)-_xlpm.DD,$AX224,1,_xlpm.VD),
AND(MONTH($AW224)&lt;MONTH(BK$15),MONTH($AX224)&gt;MONTH(BK$15)),
NETWORKDAYS.INTL((EOMONTH(BK$15-1,1))-_xlpm.DD,EOMONTH(BK$15-1,1),1,_xlpm.VD),
AND(MONTH($AW224)=MONTH(BK$15),MONTH($AX224)=MONTH(BK$15)),
NETWORKDAYS.INTL($AW224,$AX224,1,_xlpm.VD)))),0)),
$DH224="месяц",
$DR224*BK224,
$DH224="неделя",
$DR224*BK224/7*(ROUNDUP((DAY(EOMONTH(BK$15,0)))/4,0))),
0)</f>
        <v/>
      </c>
      <c r="EE224" s="125">
        <f>SUM($DS224,$DT224,$DU224,$DV224,$DW224,$DX224,$DY224,$DZ224,$EA224,$EB224,$EC224,$ED224)</f>
        <v/>
      </c>
      <c r="EF224" s="125">
        <f>IFERROR(ROUND($EE224*(1+$EP224),2),0)</f>
        <v/>
      </c>
      <c r="EG224" s="128" t="n">
        <v>1</v>
      </c>
      <c r="EH224" s="126" t="n">
        <v>0</v>
      </c>
      <c r="EI224" s="126">
        <f>ROUND(SUM($EH224:$EH224)*SUM($AB224:$AB224)*$EG224,2)</f>
        <v/>
      </c>
      <c r="EJ224" s="126">
        <f>ROUND($EI224*(1+$EP224),2)</f>
        <v/>
      </c>
      <c r="EK224" s="126" t="n">
        <v>0</v>
      </c>
      <c r="EL224" s="126">
        <f>ROUND(SUM($EK224:$EK224)*SUM($AB224:$AB224)*$EG224,2)</f>
        <v/>
      </c>
      <c r="EM224" s="126">
        <f>ROUND($EL224*(1+$EP224),2)</f>
        <v/>
      </c>
      <c r="EN224" s="126">
        <f>SUM($EE224,$EI224,$EL224)</f>
        <v/>
      </c>
      <c r="EO224" s="126">
        <f>SUM($EF224,$EJ224,$EM224)</f>
        <v/>
      </c>
      <c r="EP224" s="59" t="inlineStr">
        <is>
          <t>20%</t>
        </is>
      </c>
      <c r="EQ224" s="59" t="n"/>
      <c r="ER224" s="60">
        <f t="array" ref="ER224">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MATCH(ES224,
{"AMS";"RussOutdoor";"HD Outdoor";"Ingroup";"IQ";"Ledproduction";"LisChannel";"Logic";"Media-PPL";"NovikovTV | НовиковТВ";"SMA";"SOK";"КрокусТВ | CrocusTV | IndoorTV";"Сити";"ТЯК Москва"},
0)),"")</f>
        <v/>
      </c>
      <c r="ES224" s="60" t="n"/>
      <c r="ET224" s="60">
        <f t="array" ref="ET224">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MATCH(ES224,
{"AMS";"RussOutdoor";"HD Outdoor";"Ingroup";"IQ";"Ledproduction";"LisChannel";"Logic";"Media-PPL";"NovikovTV | НовиковТВ";"SMA";"SOK";"КрокусТВ | CrocusTV | IndoorTV";"Сити";"ТЯК Москва"},
0)),"")</f>
        <v/>
      </c>
      <c r="EU224" s="60" t="n"/>
      <c r="EV224" s="60" t="n"/>
      <c r="EX224" s="110">
        <f t="array" ref="EX224">
($AR224/30
+N("ТРАФИК ПЛОЩАДКИ"))*
(IFERROR(
_xlfn.LET(
_xlpm.GPR,
HLOOKUP($L224,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(MATCH($T224,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IF($Q224="цифровой",_xlpm.GPR/$AG224,_xlpm.GPR/60)),
0)
+N("DWELL TIME"))*
(IF($AB224=0,0,IF($AB224=1,0.3,IF($AB224=2,0.5,IF($AB224&gt;2,1))))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_xlfn.IFS($AC224="да",1.2,$AC224="нет",1)*
_xlfn.IFS($AD224="да",1.2,$AD224="нет",1)*
IF(R224="статический",1,1.2)*
$X224*
INDEX(
{1.2;1;1.2;1.2;1;1.2;1.2;1.2;1.2;1.2;1.2;1;1.2;1.2;1.2;1.2;1;1;1.2;1.2;1.2;1;1;1;1;1.2;1.2;1.2;1.2;1;1;1;1;1.2;1.2;1.2;1.2;1.2;1.2;1.2;1.2;1;1;1.2;1;1;1;1;1.5;1;1;1.5;1.5;1.2},
MATCH($Q224,_xlpm.MI,0)))&gt;{0.02;0.04;0.06;0.1;0.2;0.4;0.6;0.8;1;2;4;6})),
{0;1;2;3;4;5;6;7;8;9;10;11;12},
0)))
+N("КОЭФФИЦИЕНТ КОНТАКТА"))))*
(_xlfn.IFS($X224&lt;0.1,$X224/1000,$X224&gt;25,5.2,AND($X224&gt;=0.1,$X224&lt;=25),(($X224*2+0.1)/10)*($X224/10)))*
IFERROR((_xlfn.LET(
_xlpm.MA,
{0;0.8;0.85;0.9;0.95;1},
_xlpm.MAA,
{0;1;2;3;4;5},
INDEX(_xlpm.MA,MATCH(SUMPRODUCT(--((IF(ROUND(_xlpm.MAA,1)&gt;5,5,ROUND($AB224,1)))&gt;{0;1;2;3;4;5})),_xlpm.MAA,0)))
+N("КОЭФФИЦИЕНТ КОЛ-ВО КОНСТРУКЦИЙ")),1)*
$AB224,0))*
(IF($Q224="цифровой",$AG224/15*$AI224,1)
+N("ДЛЯ ЦИФРЫ"))</f>
        <v/>
      </c>
      <c r="EY224" s="110">
        <f>IFERROR(EX224*AY224,0)</f>
        <v/>
      </c>
      <c r="EZ224" s="131">
        <f>IFERROR(DP224/EY224*1000,0)</f>
        <v/>
      </c>
      <c r="FA224" s="112">
        <f>IFERROR(FC224/FB224,0)</f>
        <v/>
      </c>
      <c r="FB224" s="112">
        <f>IFERROR((FC224/(EY224/FF224*#REF!))*0.825,0)</f>
        <v/>
      </c>
      <c r="FC224" s="112">
        <f>IFERROR(((EX224*30/AR224)*100)/30,0)</f>
        <v/>
      </c>
      <c r="FD224" s="112">
        <f>IFERROR(EY224/G224*100%,0)</f>
        <v/>
      </c>
      <c r="FE224" s="112">
        <f>IFERROR(FD224/FC224*100%,0)</f>
        <v/>
      </c>
      <c r="FF224" s="110">
        <f>IFERROR(AR224/30*AY224,0)</f>
        <v/>
      </c>
    </row>
    <row r="225" ht="13" customHeight="1">
      <c r="A225" s="59" t="n"/>
      <c r="B225" s="60" t="n"/>
      <c r="C225" s="60" t="n"/>
      <c r="D225" s="60">
        <f t="array" ref="D225">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MATCH($E225,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25" s="60">
        <f t="array" ref="E225">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MATCH($F225,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25" s="60" t="inlineStr"/>
      <c r="G225" s="60" t="n"/>
      <c r="H225" s="60">
        <f t="array" ref="H225">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MATCH($I225,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25" s="60" t="n"/>
      <c r="J225" s="60" t="n"/>
      <c r="K225" s="60" t="n"/>
      <c r="L225" s="60" t="n"/>
      <c r="M225" s="60" t="n"/>
      <c r="N225" s="60" t="n"/>
      <c r="O225" s="60" t="n"/>
      <c r="P225" s="60">
        <f t="array" ref="P225">
_xlfn.IFS(
ISNUMBER(MATCH($Q225,{"шелфбаннер","разделитель","монетница","чековая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ISNUMBER(MATCH($Q225,{"LED/LCD","видеокулер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ISNUMBER(MATCH($Q225,{"автомобиль","машина","выставочное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ISNUMBER(MATCH($Q225,{"билборд","лифтовая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ISNUMBER(MATCH($Q225,{"навигация","подвесной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ISNUMBER(MATCH($Q225,{"движущаяся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ISNUMBER(MATCH($Q225,{"каталог","журнал"},)),
"Пресса",
$Q225="","")</f>
        <v/>
      </c>
      <c r="Q225" s="60" t="n"/>
      <c r="R225" s="60">
        <f t="array" ref="R225">
IFERROR(
_xlfn.IFS(
OR(ISNUMBER(MATCH($Q225,{"экспозиция","макет","стенд","автостенд","авто стенд","выставочное пространство","выставочные стенды","модульные выставочные стенды","3Д конструкция","3D конструкция"},)),P225="Экспонирование"),
"нестандартный",
ISNUMBER(MATCH($Q225,{"скроллер","призматрон"},)),
"динамический",
$P225="Видео",
"цифровой",
OR($P225="Пресса",$P225="Щит",$P225="POSm",$P225="Подвес",$P225="Брендирование/оклейка"),
"статический"),"")</f>
        <v/>
      </c>
      <c r="S225" s="59" t="n"/>
      <c r="T225" s="60" t="n"/>
      <c r="U225" s="60" t="n"/>
      <c r="V225" s="60">
        <f>
IF(P225="Видео",
"цифровой постер/ролик",
IF(ISNUMBER(MATCH(Q225,{"короб световой","короб световой | лайтбокс","короб световой | кристалайт","лайтбокс","лайт бокс","кристалайт","LB","lightbox"},)),
"бэклит",
IF(P225="Брендирование/оклейка",
"перфарированная пленка/самоклейка",
IF(P225="Экспонирование",
"под запрос",
IF(P225="Подвес",
"баннер/ткань",
"")))))</f>
        <v/>
      </c>
      <c r="W225" s="59" t="n"/>
      <c r="X225" s="59" t="n"/>
      <c r="Y225" s="59" t="n"/>
      <c r="Z225" s="61" t="n"/>
      <c r="AA225" s="61" t="n"/>
      <c r="AB225" s="61">
        <f>IF(BL225&gt;0,Z225,0)</f>
        <v/>
      </c>
      <c r="AC225" s="59" t="n"/>
      <c r="AD225" s="59" t="n"/>
      <c r="AE225" s="59" t="n"/>
      <c r="AF225" s="59" t="n"/>
      <c r="AG225" s="59" t="n"/>
      <c r="AH225" s="59" t="n"/>
      <c r="AI225" s="59" t="n"/>
      <c r="AJ225" s="59" t="n"/>
      <c r="AK225" s="59" t="n"/>
      <c r="AL225" s="62">
        <f>IFERROR(IF(OR(R225="статический",R225="динамический",R225="нестандартный",R225="",R225=""),"-",IF(AND(AH225="-",AI225="-"),"-",AK225*3600/AH225*AI225)),"-")</f>
        <v/>
      </c>
      <c r="AM225" s="62">
        <f>IFERROR(IF(OR(R225="статический",R225="динамический",R225="",R225="", R225="BTL",R225="нестандартный"),"-",AG225*AI225*AL225/60),"-")</f>
        <v/>
      </c>
      <c r="AN225" s="63">
        <f>IFERROR(IF(AH225="","-",AG225*AI225/AH225),"-")</f>
        <v/>
      </c>
      <c r="AO225" s="59">
        <f>IFERROR(IF(OR($R225="статический",$R225="динамический",$R225="",$R225="",$R225="BTL",$R225="нестандартный"),"-",$AL225*$AY225),"-")</f>
        <v/>
      </c>
      <c r="AP225" s="62">
        <f>IFERROR(IF(OR($R225="статический",$R225="динамический",$R225="",$R225="",$R225="BTL",$R225="нестандартный"),"-",$AM225*AY225),"-")</f>
        <v/>
      </c>
      <c r="AQ225" s="64" t="n"/>
      <c r="AR225" s="61" t="n"/>
      <c r="AS225" s="61" t="n"/>
      <c r="AT225" s="61" t="n"/>
      <c r="AU225" s="65" t="n"/>
      <c r="AV225" s="124">
        <f>IFERROR(DR225/AT225*1000,"n/a")</f>
        <v/>
      </c>
      <c r="AW225" s="67" t="n"/>
      <c r="AX225" s="67" t="n"/>
      <c r="AY225" s="43">
        <f>IFERROR(IF(OR($AW225="",$AX225=""),"",_xlfn.DAYS($AX225+1,$AW225)),"")</f>
        <v/>
      </c>
      <c r="AZ225" s="68">
        <f t="array" ref="AZ225">
_xlfn.LET(_xlpm.COEFF,
IF($AW225+$AX225=0,0,IF(MAX(MIN($AX225,EOMONTH(AZ$15,0))-MAX($AW225,AZ$15)+1,)&gt;0,1,0)),
_xlfn.IFS(
$ES225="LisChannel",
_xlpm.COEFF*
INDEX({1;1;1.2;1.2;1;1;1;1;1.2;1.2;1.2;1.2},
MATCH(MONTH(AZ$15),
{1,2,3,4,5,6,7,8,9,10,11,12})),
CONCATENATE($ES225," ",$L225)="RussOutdoor метро",
_xlpm.COEFF*
INDEX({0.8;0.9;1.1;1.1;1;1;1;1;1.1;1.1;1.1;1.1},
MATCH(MONTH(AZ$15),
{1,2,3,4,5,6,7,8,9,10,11,12})),
$ES225&lt;&gt;"LisChannel",
_xlpm.COEFF,
$ES225&lt;&gt;"RussOutdoor",
_xlpm.COEFF))</f>
        <v/>
      </c>
      <c r="BA225" s="68">
        <f t="array" ref="BA225">
_xlfn.LET(_xlpm.COEFF,
IF($AW225+$AX225=0,0,IF(MAX(MIN($AX225,EOMONTH(BA$15,0))-MAX($AW225,BA$15)+1,)&gt;0,1,0)),
_xlfn.IFS(
$ES225="LisChannel",
_xlpm.COEFF*
INDEX({1;1;1.2;1.2;1;1;1;1;1.2;1.2;1.2;1.2},
MATCH(MONTH(BA$15),
{1,2,3,4,5,6,7,8,9,10,11,12})),
CONCATENATE($ES225," ",$L225)="RussOutdoor метро",
_xlpm.COEFF*
INDEX({0.8;0.9;1.1;1.1;1;1;1;1;1.1;1.1;1.1;1.1},
MATCH(MONTH(BA$15),
{1,2,3,4,5,6,7,8,9,10,11,12})),
$ES225&lt;&gt;"LisChannel",
_xlpm.COEFF,
$ES225&lt;&gt;"RussOutdoor",
_xlpm.COEFF))</f>
        <v/>
      </c>
      <c r="BB225" s="68">
        <f t="array" ref="BB225">
_xlfn.LET(_xlpm.COEFF,
IF($AW225+$AX225=0,0,IF(MAX(MIN($AX225,EOMONTH(BB$15,0))-MAX($AW225,BB$15)+1,)&gt;0,1,0)),
_xlfn.IFS(
$ES225="LisChannel",
_xlpm.COEFF*
INDEX({1;1;1.2;1.2;1;1;1;1;1.2;1.2;1.2;1.2},
MATCH(MONTH(BB$15),
{1,2,3,4,5,6,7,8,9,10,11,12})),
CONCATENATE($ES225," ",$L225)="RussOutdoor метро",
_xlpm.COEFF*
INDEX({0.8;0.9;1.1;1.1;1;1;1;1;1.1;1.1;1.1;1.1},
MATCH(MONTH(BB$15),
{1,2,3,4,5,6,7,8,9,10,11,12})),
$ES225&lt;&gt;"LisChannel",
_xlpm.COEFF,
$ES225&lt;&gt;"RussOutdoor",
_xlpm.COEFF))</f>
        <v/>
      </c>
      <c r="BC225" s="68">
        <f t="array" ref="BC225">
_xlfn.LET(_xlpm.COEFF,
IF($AW225+$AX225=0,0,IF(MAX(MIN($AX225,EOMONTH(BC$15,0))-MAX($AW225,BC$15)+1,)&gt;0,1,0)),
_xlfn.IFS(
$ES225="LisChannel",
_xlpm.COEFF*
INDEX({1;1;1.2;1.2;1;1;1;1;1.2;1.2;1.2;1.2},
MATCH(MONTH(BC$15),
{1,2,3,4,5,6,7,8,9,10,11,12})),
CONCATENATE($ES225," ",$L225)="RussOutdoor метро",
_xlpm.COEFF*
INDEX({0.8;0.9;1.1;1.1;1;1;1;1;1.1;1.1;1.1;1.1},
MATCH(MONTH(BC$15),
{1,2,3,4,5,6,7,8,9,10,11,12})),
$ES225&lt;&gt;"LisChannel",
_xlpm.COEFF,
$ES225&lt;&gt;"RussOutdoor",
_xlpm.COEFF))</f>
        <v/>
      </c>
      <c r="BD225" s="68">
        <f t="array" ref="BD225">
_xlfn.LET(_xlpm.COEFF,
IF($AW225+$AX225=0,0,IF(MAX(MIN($AX225,EOMONTH(BD$15,0))-MAX($AW225,BD$15)+1,)&gt;0,1,0)),
_xlfn.IFS(
$ES225="LisChannel",
_xlpm.COEFF*
INDEX({1;1;1.2;1.2;1;1;1;1;1.2;1.2;1.2;1.2},
MATCH(MONTH(BD$15),
{1,2,3,4,5,6,7,8,9,10,11,12})),
CONCATENATE($ES225," ",$L225)="RussOutdoor метро",
_xlpm.COEFF*
INDEX({0.8;0.9;1.1;1.1;1;1;1;1;1.1;1.1;1.1;1.1},
MATCH(MONTH(BD$15),
{1,2,3,4,5,6,7,8,9,10,11,12})),
$ES225&lt;&gt;"LisChannel",
_xlpm.COEFF,
$ES225&lt;&gt;"RussOutdoor",
_xlpm.COEFF))</f>
        <v/>
      </c>
      <c r="BE225" s="68">
        <f t="array" ref="BE225">
_xlfn.LET(_xlpm.COEFF,
IF($AW225+$AX225=0,0,IF(MAX(MIN($AX225,EOMONTH(BE$15,0))-MAX($AW225,BE$15)+1,)&gt;0,1,0)),
_xlfn.IFS(
$ES225="LisChannel",
_xlpm.COEFF*
INDEX({1;1;1.2;1.2;1;1;1;1;1.2;1.2;1.2;1.2},
MATCH(MONTH(BE$15),
{1,2,3,4,5,6,7,8,9,10,11,12})),
CONCATENATE($ES225," ",$L225)="RussOutdoor метро",
_xlpm.COEFF*
INDEX({0.8;0.9;1.1;1.1;1;1;1;1;1.1;1.1;1.1;1.1},
MATCH(MONTH(BE$15),
{1,2,3,4,5,6,7,8,9,10,11,12})),
$ES225&lt;&gt;"LisChannel",
_xlpm.COEFF,
$ES225&lt;&gt;"RussOutdoor",
_xlpm.COEFF))</f>
        <v/>
      </c>
      <c r="BF225" s="68">
        <f t="array" ref="BF225">
_xlfn.LET(_xlpm.COEFF,
IF($AW225+$AX225=0,0,IF(MAX(MIN($AX225,EOMONTH(BF$15,0))-MAX($AW225,BF$15)+1,)&gt;0,1,0)),
_xlfn.IFS(
$ES225="LisChannel",
_xlpm.COEFF*
INDEX({1;1;1.2;1.2;1;1;1;1;1.2;1.2;1.2;1.2},
MATCH(MONTH(BF$15),
{1,2,3,4,5,6,7,8,9,10,11,12})),
CONCATENATE($ES225," ",$L225)="RussOutdoor метро",
_xlpm.COEFF*
INDEX({0.8;0.9;1.1;1.1;1;1;1;1;1.1;1.1;1.1;1.1},
MATCH(MONTH(BF$15),
{1,2,3,4,5,6,7,8,9,10,11,12})),
$ES225&lt;&gt;"LisChannel",
_xlpm.COEFF,
$ES225&lt;&gt;"RussOutdoor",
_xlpm.COEFF))</f>
        <v/>
      </c>
      <c r="BG225" s="68">
        <f t="array" ref="BG225">
_xlfn.LET(_xlpm.COEFF,
IF($AW225+$AX225=0,0,IF(MAX(MIN($AX225,EOMONTH(BG$15,0))-MAX($AW225,BG$15)+1,)&gt;0,1,0)),
_xlfn.IFS(
$ES225="LisChannel",
_xlpm.COEFF*
INDEX({1;1;1.2;1.2;1;1;1;1;1.2;1.2;1.2;1.2},
MATCH(MONTH(BG$15),
{1,2,3,4,5,6,7,8,9,10,11,12})),
CONCATENATE($ES225," ",$L225)="RussOutdoor метро",
_xlpm.COEFF*
INDEX({0.8;0.9;1.1;1.1;1;1;1;1;1.1;1.1;1.1;1.1},
MATCH(MONTH(BG$15),
{1,2,3,4,5,6,7,8,9,10,11,12})),
$ES225&lt;&gt;"LisChannel",
_xlpm.COEFF,
$ES225&lt;&gt;"RussOutdoor",
_xlpm.COEFF))</f>
        <v/>
      </c>
      <c r="BH225" s="68">
        <f t="array" ref="BH225">
_xlfn.LET(_xlpm.COEFF,
IF($AW225+$AX225=0,0,IF(MAX(MIN($AX225,EOMONTH(BH$15,0))-MAX($AW225,BH$15)+1,)&gt;0,1,0)),
_xlfn.IFS(
$ES225="LisChannel",
_xlpm.COEFF*
INDEX({1;1;1.2;1.2;1;1;1;1;1.2;1.2;1.2;1.2},
MATCH(MONTH(BH$15),
{1,2,3,4,5,6,7,8,9,10,11,12})),
CONCATENATE($ES225," ",$L225)="RussOutdoor метро",
_xlpm.COEFF*
INDEX({0.8;0.9;1.1;1.1;1;1;1;1;1.1;1.1;1.1;1.1},
MATCH(MONTH(BH$15),
{1,2,3,4,5,6,7,8,9,10,11,12})),
$ES225&lt;&gt;"LisChannel",
_xlpm.COEFF,
$ES225&lt;&gt;"RussOutdoor",
_xlpm.COEFF))</f>
        <v/>
      </c>
      <c r="BI225" s="68">
        <f t="array" ref="BI225">
_xlfn.LET(_xlpm.COEFF,
IF($AW225+$AX225=0,0,IF(MAX(MIN($AX225,EOMONTH(BI$15,0))-MAX($AW225,BI$15)+1,)&gt;0,1,0)),
_xlfn.IFS(
$ES225="LisChannel",
_xlpm.COEFF*
INDEX({1;1;1.2;1.2;1;1;1;1;1.2;1.2;1.2;1.2},
MATCH(MONTH(BI$15),
{1,2,3,4,5,6,7,8,9,10,11,12})),
CONCATENATE($ES225," ",$L225)="RussOutdoor метро",
_xlpm.COEFF*
INDEX({0.8;0.9;1.1;1.1;1;1;1;1;1.1;1.1;1.1;1.1},
MATCH(MONTH(BI$15),
{1,2,3,4,5,6,7,8,9,10,11,12})),
$ES225&lt;&gt;"LisChannel",
_xlpm.COEFF,
$ES225&lt;&gt;"RussOutdoor",
_xlpm.COEFF))</f>
        <v/>
      </c>
      <c r="BJ225" s="68">
        <f t="array" ref="BJ225">
_xlfn.LET(_xlpm.COEFF,
IF($AW225+$AX225=0,0,IF(MAX(MIN($AX225,EOMONTH(BJ$15,0))-MAX($AW225,BJ$15)+1,)&gt;0,1,0)),
_xlfn.IFS(
$ES225="LisChannel",
_xlpm.COEFF*
INDEX({1;1;1.2;1.2;1;1;1;1;1.2;1.2;1.2;1.2},
MATCH(MONTH(BJ$15),
{1,2,3,4,5,6,7,8,9,10,11,12})),
CONCATENATE($ES225," ",$L225)="RussOutdoor метро",
_xlpm.COEFF*
INDEX({0.8;0.9;1.1;1.1;1;1;1;1;1.1;1.1;1.1;1.1},
MATCH(MONTH(BJ$15),
{1,2,3,4,5,6,7,8,9,10,11,12})),
$ES225&lt;&gt;"LisChannel",
_xlpm.COEFF,
$ES225&lt;&gt;"RussOutdoor",
_xlpm.COEFF))</f>
        <v/>
      </c>
      <c r="BK225" s="68">
        <f t="array" ref="BK225">
_xlfn.LET(_xlpm.COEFF,
IF($AW225+$AX225=0,0,IF(MAX(MIN($AX225,EOMONTH(BK$15,0))-MAX($AW225,BK$15)+1,)&gt;0,1,0)),
_xlfn.IFS(
$ES225="LisChannel",
_xlpm.COEFF*
INDEX({1;1;1.2;1.2;1;1;1;1;1.2;1.2;1.2;1.2},
MATCH(MONTH(BK$15),
{1,2,3,4,5,6,7,8,9,10,11,12})),
CONCATENATE($ES225," ",$L225)="RussOutdoor метро",
_xlpm.COEFF*
INDEX({0.8;0.9;1.1;1.1;1;1;1;1;1.1;1.1;1.1;1.1},
MATCH(MONTH(BK$15),
{1,2,3,4,5,6,7,8,9,10,11,12})),
$ES225&lt;&gt;"LisChannel",
_xlpm.COEFF,
$ES225&lt;&gt;"RussOutdoor",
_xlpm.COEFF))</f>
        <v/>
      </c>
      <c r="BL225" s="62">
        <f>COUNTIFS($AZ225:$BK225,"&gt;0")</f>
        <v/>
      </c>
      <c r="BM225" s="65" t="n"/>
      <c r="BN225" s="125">
        <f>$DJ225</f>
        <v/>
      </c>
      <c r="BO225" s="63">
        <f>$DQ225</f>
        <v/>
      </c>
      <c r="BP225" s="125">
        <f>
IFERROR(
IF($BL225=0,0,
$BN225*(1-$BO225)),
0)</f>
        <v/>
      </c>
      <c r="BQ225" s="125">
        <f t="array" ref="BQ225">
IFERROR(
_xlfn.IFS(
$DH225="день_1",
$BP225*$BL225/($AX225-$AW225+1)*AZ225*(DAY(EOMONTH(AZ$15,0))),
$DH225="день_2",
$BP225/30*MAX(MIN($AX225,EOMONTH(AZ$15,0))-MAX($AW225,AZ$15)+1,),
$DH225="раб.день",
$BP225/30*(IFERROR(
_xlfn.LET(_xlpm.VD,
CHOOSE(
{1;2;3;4;5;6;7;8;9;10;11;12;13;14;15;16;17;18},
45658,45659,45660,45661,45662,45663,45664,45665,45711,45724,45778,45779,45785,45786,45820,45821,45965,46022),
_xlfn.LET(_xlpm.DD,
MAX(MIN($AX225,EOMONTH(AZ$15,0))-MAX($AW225,AZ$15),),
_xlfn.IFS(
AND(MONTH($AW225)=MONTH(AZ$15),MONTH($AX225)&lt;&gt;MONTH(AZ$15)),
NETWORKDAYS.INTL($AW225,$AW225+_xlpm.DD,1,_xlpm.VD),
AND(MONTH($AW225)&lt;&gt;MONTH(AZ$15),MONTH($AX225)=MONTH(AZ$15)),
NETWORKDAYS.INTL(($AX225)-_xlpm.DD,$AX225,1,_xlpm.VD),
AND(MONTH($AW225)&lt;MONTH(AZ$15),MONTH($AX225)&gt;MONTH(AZ$15)),
NETWORKDAYS.INTL((EOMONTH(AZ$15-1,1))-_xlpm.DD,EOMONTH(AZ$15-1,1),1,_xlpm.VD),
AND(MONTH($AW225)=MONTH(AZ$15),MONTH($AX225)=MONTH(AZ$15)),
NETWORKDAYS.INTL($AW225,$AX225,1,_xlpm.VD)))),0)),
$DH225="месяц",
$BP225*AZ225,
$DH225="неделя",
$BP225*AZ225/7*(ROUNDUP((DAY(EOMONTH(AZ$15,0)))/4,0))),
0)</f>
        <v/>
      </c>
      <c r="BR225" s="125">
        <f t="array" ref="BR225">
IFERROR(
_xlfn.IFS(
$DH225="день_1",
$BP225*$BL225/($AX225-$AW225+1)*BA225*(DAY(EOMONTH(BA$15,0))),
$DH225="день_2",
$BP225/30*MAX(MIN($AX225,EOMONTH(BA$15,0))-MAX($AW225,BA$15)+1,),
$DH225="раб.день",
$BP225/30*(IFERROR(
_xlfn.LET(_xlpm.VD,
CHOOSE(
{1;2;3;4;5;6;7;8;9;10;11;12;13;14;15;16;17;18},
45658,45659,45660,45661,45662,45663,45664,45665,45711,45724,45778,45779,45785,45786,45820,45821,45965,46022),
_xlfn.LET(_xlpm.DD,
MAX(MIN($AX225,EOMONTH(BA$15,0))-MAX($AW225,BA$15),),
_xlfn.IFS(
AND(MONTH($AW225)=MONTH(BA$15),MONTH($AX225)&lt;&gt;MONTH(BA$15)),
NETWORKDAYS.INTL($AW225,$AW225+_xlpm.DD,1,_xlpm.VD),
AND(MONTH($AW225)&lt;&gt;MONTH(BA$15),MONTH($AX225)=MONTH(BA$15)),
NETWORKDAYS.INTL(($AX225)-_xlpm.DD,$AX225,1,_xlpm.VD),
AND(MONTH($AW225)&lt;MONTH(BA$15),MONTH($AX225)&gt;MONTH(BA$15)),
NETWORKDAYS.INTL((EOMONTH(BA$15-1,1))-_xlpm.DD,EOMONTH(BA$15-1,1),1,_xlpm.VD),
AND(MONTH($AW225)=MONTH(BA$15),MONTH($AX225)=MONTH(BA$15)),
NETWORKDAYS.INTL($AW225,$AX225,1,_xlpm.VD)))),0)),
$DH225="месяц",
$BP225*BA225,
$DH225="неделя",
$BP225*BA225/7*(ROUNDUP((DAY(EOMONTH(BA$15,0)))/4,0))),
0)</f>
        <v/>
      </c>
      <c r="BS225" s="125">
        <f t="array" ref="BS225">
IFERROR(
_xlfn.IFS(
$DH225="день_1",
$BP225*$BL225/($AX225-$AW225+1)*BB225*(DAY(EOMONTH(BB$15,0))),
$DH225="день_2",
$BP225/30*MAX(MIN($AX225,EOMONTH(BB$15,0))-MAX($AW225,BB$15)+1,),
$DH225="раб.день",
$BP225/30*(IFERROR(
_xlfn.LET(_xlpm.VD,
CHOOSE(
{1;2;3;4;5;6;7;8;9;10;11;12;13;14;15;16;17;18},
45658,45659,45660,45661,45662,45663,45664,45665,45711,45724,45778,45779,45785,45786,45820,45821,45965,46022),
_xlfn.LET(_xlpm.DD,
MAX(MIN($AX225,EOMONTH(BB$15,0))-MAX($AW225,BB$15),),
_xlfn.IFS(
AND(MONTH($AW225)=MONTH(BB$15),MONTH($AX225)&lt;&gt;MONTH(BB$15)),
NETWORKDAYS.INTL($AW225,$AW225+_xlpm.DD,1,_xlpm.VD),
AND(MONTH($AW225)&lt;&gt;MONTH(BB$15),MONTH($AX225)=MONTH(BB$15)),
NETWORKDAYS.INTL(($AX225)-_xlpm.DD,$AX225,1,_xlpm.VD),
AND(MONTH($AW225)&lt;MONTH(BB$15),MONTH($AX225)&gt;MONTH(BB$15)),
NETWORKDAYS.INTL((EOMONTH(BB$15-1,1))-_xlpm.DD,EOMONTH(BB$15-1,1),1,_xlpm.VD),
AND(MONTH($AW225)=MONTH(BB$15),MONTH($AX225)=MONTH(BB$15)),
NETWORKDAYS.INTL($AW225,$AX225,1,_xlpm.VD)))),0)),
$DH225="месяц",
$BP225*BB225,
$DH225="неделя",
$BP225*BB225/7*(ROUNDUP((DAY(EOMONTH(BB$15,0)))/4,0))),
0)</f>
        <v/>
      </c>
      <c r="BT225" s="125">
        <f t="array" ref="BT225">
IFERROR(
_xlfn.IFS(
$DH225="день_1",
$BP225*$BL225/($AX225-$AW225+1)*BC225*(DAY(EOMONTH(BC$15,0))),
$DH225="день_2",
$BP225/30*MAX(MIN($AX225,EOMONTH(BC$15,0))-MAX($AW225,BC$15)+1,),
$DH225="раб.день",
$BP225/30*(IFERROR(
_xlfn.LET(_xlpm.VD,
CHOOSE(
{1;2;3;4;5;6;7;8;9;10;11;12;13;14;15;16;17;18},
45658,45659,45660,45661,45662,45663,45664,45665,45711,45724,45778,45779,45785,45786,45820,45821,45965,46022),
_xlfn.LET(_xlpm.DD,
MAX(MIN($AX225,EOMONTH(BC$15,0))-MAX($AW225,BC$15),),
_xlfn.IFS(
AND(MONTH($AW225)=MONTH(BC$15),MONTH($AX225)&lt;&gt;MONTH(BC$15)),
NETWORKDAYS.INTL($AW225,$AW225+_xlpm.DD,1,_xlpm.VD),
AND(MONTH($AW225)&lt;&gt;MONTH(BC$15),MONTH($AX225)=MONTH(BC$15)),
NETWORKDAYS.INTL(($AX225)-_xlpm.DD,$AX225,1,_xlpm.VD),
AND(MONTH($AW225)&lt;MONTH(BC$15),MONTH($AX225)&gt;MONTH(BC$15)),
NETWORKDAYS.INTL((EOMONTH(BC$15-1,1))-_xlpm.DD,EOMONTH(BC$15-1,1),1,_xlpm.VD),
AND(MONTH($AW225)=MONTH(BC$15),MONTH($AX225)=MONTH(BC$15)),
NETWORKDAYS.INTL($AW225,$AX225,1,_xlpm.VD)))),0)),
$DH225="месяц",
$BP225*BC225,
$DH225="неделя",
$BP225*BC225/7*(ROUNDUP((DAY(EOMONTH(BC$15,0)))/4,0))),
0)</f>
        <v/>
      </c>
      <c r="BU225" s="125">
        <f t="array" ref="BU225">
IFERROR(
_xlfn.IFS(
$DH225="день_1",
$BP225*$BL225/($AX225-$AW225+1)*BD225*(DAY(EOMONTH(BD$15,0))),
$DH225="день_2",
$BP225/30*MAX(MIN($AX225,EOMONTH(BD$15,0))-MAX($AW225,BD$15)+1,),
$DH225="раб.день",
$BP225/30*(IFERROR(
_xlfn.LET(_xlpm.VD,
CHOOSE(
{1;2;3;4;5;6;7;8;9;10;11;12;13;14;15;16;17;18},
45658,45659,45660,45661,45662,45663,45664,45665,45711,45724,45778,45779,45785,45786,45820,45821,45965,46022),
_xlfn.LET(_xlpm.DD,
MAX(MIN($AX225,EOMONTH(BD$15,0))-MAX($AW225,BD$15),),
_xlfn.IFS(
AND(MONTH($AW225)=MONTH(BD$15),MONTH($AX225)&lt;&gt;MONTH(BD$15)),
NETWORKDAYS.INTL($AW225,$AW225+_xlpm.DD,1,_xlpm.VD),
AND(MONTH($AW225)&lt;&gt;MONTH(BD$15),MONTH($AX225)=MONTH(BD$15)),
NETWORKDAYS.INTL(($AX225)-_xlpm.DD,$AX225,1,_xlpm.VD),
AND(MONTH($AW225)&lt;MONTH(BD$15),MONTH($AX225)&gt;MONTH(BD$15)),
NETWORKDAYS.INTL((EOMONTH(BD$15-1,1))-_xlpm.DD,EOMONTH(BD$15-1,1),1,_xlpm.VD),
AND(MONTH($AW225)=MONTH(BD$15),MONTH($AX225)=MONTH(BD$15)),
NETWORKDAYS.INTL($AW225,$AX225,1,_xlpm.VD)))),0)),
$DH225="месяц",
$BP225*BD225,
$DH225="неделя",
$BP225*BD225/7*(ROUNDUP((DAY(EOMONTH(BD$15,0)))/4,0))),
0)</f>
        <v/>
      </c>
      <c r="BV225" s="125">
        <f t="array" ref="BV225">
IFERROR(
_xlfn.IFS(
$DH225="день_1",
$BP225*$BL225/($AX225-$AW225+1)*BE225*(DAY(EOMONTH(BE$15,0))),
$DH225="день_2",
$BP225/30*MAX(MIN($AX225,EOMONTH(BE$15,0))-MAX($AW225,BE$15)+1,),
$DH225="раб.день",
$BP225/30*(IFERROR(
_xlfn.LET(_xlpm.VD,
CHOOSE(
{1;2;3;4;5;6;7;8;9;10;11;12;13;14;15;16;17;18},
45658,45659,45660,45661,45662,45663,45664,45665,45711,45724,45778,45779,45785,45786,45820,45821,45965,46022),
_xlfn.LET(_xlpm.DD,
MAX(MIN($AX225,EOMONTH(BE$15,0))-MAX($AW225,BE$15),),
_xlfn.IFS(
AND(MONTH($AW225)=MONTH(BE$15),MONTH($AX225)&lt;&gt;MONTH(BE$15)),
NETWORKDAYS.INTL($AW225,$AW225+_xlpm.DD,1,_xlpm.VD),
AND(MONTH($AW225)&lt;&gt;MONTH(BE$15),MONTH($AX225)=MONTH(BE$15)),
NETWORKDAYS.INTL(($AX225)-_xlpm.DD,$AX225,1,_xlpm.VD),
AND(MONTH($AW225)&lt;MONTH(BE$15),MONTH($AX225)&gt;MONTH(BE$15)),
NETWORKDAYS.INTL((EOMONTH(BE$15-1,1))-_xlpm.DD,EOMONTH(BE$15-1,1),1,_xlpm.VD),
AND(MONTH($AW225)=MONTH(BE$15),MONTH($AX225)=MONTH(BE$15)),
NETWORKDAYS.INTL($AW225,$AX225,1,_xlpm.VD)))),0)),
$DH225="месяц",
$BP225*BE225,
$DH225="неделя",
$BP225*BE225/7*(ROUNDUP((DAY(EOMONTH(BE$15,0)))/4,0))),
0)</f>
        <v/>
      </c>
      <c r="BW225" s="125">
        <f t="array" ref="BW225">
IFERROR(
_xlfn.IFS(
$DH225="день_1",
$BP225*$BL225/($AX225-$AW225+1)*BF225*(DAY(EOMONTH(BF$15,0))),
$DH225="день_2",
$BP225/30*MAX(MIN($AX225,EOMONTH(BF$15,0))-MAX($AW225,BF$15)+1,),
$DH225="раб.день",
$BP225/30*(IFERROR(
_xlfn.LET(_xlpm.VD,
CHOOSE(
{1;2;3;4;5;6;7;8;9;10;11;12;13;14;15;16;17;18},
45658,45659,45660,45661,45662,45663,45664,45665,45711,45724,45778,45779,45785,45786,45820,45821,45965,46022),
_xlfn.LET(_xlpm.DD,
MAX(MIN($AX225,EOMONTH(BF$15,0))-MAX($AW225,BF$15),),
_xlfn.IFS(
AND(MONTH($AW225)=MONTH(BF$15),MONTH($AX225)&lt;&gt;MONTH(BF$15)),
NETWORKDAYS.INTL($AW225,$AW225+_xlpm.DD,1,_xlpm.VD),
AND(MONTH($AW225)&lt;&gt;MONTH(BF$15),MONTH($AX225)=MONTH(BF$15)),
NETWORKDAYS.INTL(($AX225)-_xlpm.DD,$AX225,1,_xlpm.VD),
AND(MONTH($AW225)&lt;MONTH(BF$15),MONTH($AX225)&gt;MONTH(BF$15)),
NETWORKDAYS.INTL((EOMONTH(BF$15-1,1))-_xlpm.DD,EOMONTH(BF$15-1,1),1,_xlpm.VD),
AND(MONTH($AW225)=MONTH(BF$15),MONTH($AX225)=MONTH(BF$15)),
NETWORKDAYS.INTL($AW225,$AX225,1,_xlpm.VD)))),0)),
$DH225="месяц",
$BP225*BF225,
$DH225="неделя",
$BP225*BF225/7*(ROUNDUP((DAY(EOMONTH(BF$15,0)))/4,0))),
0)</f>
        <v/>
      </c>
      <c r="BX225" s="125">
        <f t="array" ref="BX225">
IFERROR(
_xlfn.IFS(
$DH225="день_1",
$BP225*$BL225/($AX225-$AW225+1)*BG225*(DAY(EOMONTH(BG$15,0))),
$DH225="день_2",
$BP225/30*MAX(MIN($AX225,EOMONTH(BG$15,0))-MAX($AW225,BG$15)+1,),
$DH225="раб.день",
$BP225/30*(IFERROR(
_xlfn.LET(_xlpm.VD,
CHOOSE(
{1;2;3;4;5;6;7;8;9;10;11;12;13;14;15;16;17;18},
45658,45659,45660,45661,45662,45663,45664,45665,45711,45724,45778,45779,45785,45786,45820,45821,45965,46022),
_xlfn.LET(_xlpm.DD,
MAX(MIN($AX225,EOMONTH(BG$15,0))-MAX($AW225,BG$15),),
_xlfn.IFS(
AND(MONTH($AW225)=MONTH(BG$15),MONTH($AX225)&lt;&gt;MONTH(BG$15)),
NETWORKDAYS.INTL($AW225,$AW225+_xlpm.DD,1,_xlpm.VD),
AND(MONTH($AW225)&lt;&gt;MONTH(BG$15),MONTH($AX225)=MONTH(BG$15)),
NETWORKDAYS.INTL(($AX225)-_xlpm.DD,$AX225,1,_xlpm.VD),
AND(MONTH($AW225)&lt;MONTH(BG$15),MONTH($AX225)&gt;MONTH(BG$15)),
NETWORKDAYS.INTL((EOMONTH(BG$15-1,1))-_xlpm.DD,EOMONTH(BG$15-1,1),1,_xlpm.VD),
AND(MONTH($AW225)=MONTH(BG$15),MONTH($AX225)=MONTH(BG$15)),
NETWORKDAYS.INTL($AW225,$AX225,1,_xlpm.VD)))),0)),
$DH225="месяц",
$BP225*BG225,
$DH225="неделя",
$BP225*BG225/7*(ROUNDUP((DAY(EOMONTH(BG$15,0)))/4,0))),
0)</f>
        <v/>
      </c>
      <c r="BY225" s="125">
        <f t="array" ref="BY225">
IFERROR(
_xlfn.IFS(
$DH225="день_1",
$BP225*$BL225/($AX225-$AW225+1)*BH225*(DAY(EOMONTH(BH$15,0))),
$DH225="день_2",
$BP225/30*MAX(MIN($AX225,EOMONTH(BH$15,0))-MAX($AW225,BH$15)+1,),
$DH225="раб.день",
$BP225/30*(IFERROR(
_xlfn.LET(_xlpm.VD,
CHOOSE(
{1;2;3;4;5;6;7;8;9;10;11;12;13;14;15;16;17;18},
45658,45659,45660,45661,45662,45663,45664,45665,45711,45724,45778,45779,45785,45786,45820,45821,45965,46022),
_xlfn.LET(_xlpm.DD,
MAX(MIN($AX225,EOMONTH(BH$15,0))-MAX($AW225,BH$15),),
_xlfn.IFS(
AND(MONTH($AW225)=MONTH(BH$15),MONTH($AX225)&lt;&gt;MONTH(BH$15)),
NETWORKDAYS.INTL($AW225,$AW225+_xlpm.DD,1,_xlpm.VD),
AND(MONTH($AW225)&lt;&gt;MONTH(BH$15),MONTH($AX225)=MONTH(BH$15)),
NETWORKDAYS.INTL(($AX225)-_xlpm.DD,$AX225,1,_xlpm.VD),
AND(MONTH($AW225)&lt;MONTH(BH$15),MONTH($AX225)&gt;MONTH(BH$15)),
NETWORKDAYS.INTL((EOMONTH(BH$15-1,1))-_xlpm.DD,EOMONTH(BH$15-1,1),1,_xlpm.VD),
AND(MONTH($AW225)=MONTH(BH$15),MONTH($AX225)=MONTH(BH$15)),
NETWORKDAYS.INTL($AW225,$AX225,1,_xlpm.VD)))),0)),
$DH225="месяц",
$BP225*BH225,
$DH225="неделя",
$BP225*BH225/7*(ROUNDUP((DAY(EOMONTH(BH$15,0)))/4,0))),
0)</f>
        <v/>
      </c>
      <c r="BZ225" s="125">
        <f t="array" ref="BZ225">
IFERROR(
_xlfn.IFS(
$DH225="день_1",
$BP225*$BL225/($AX225-$AW225+1)*BI225*(DAY(EOMONTH(BI$15,0))),
$DH225="день_2",
$BP225/30*MAX(MIN($AX225,EOMONTH(BI$15,0))-MAX($AW225,BI$15)+1,),
$DH225="раб.день",
$BP225/30*(IFERROR(
_xlfn.LET(_xlpm.VD,
CHOOSE(
{1;2;3;4;5;6;7;8;9;10;11;12;13;14;15;16;17;18},
45658,45659,45660,45661,45662,45663,45664,45665,45711,45724,45778,45779,45785,45786,45820,45821,45965,46022),
_xlfn.LET(_xlpm.DD,
MAX(MIN($AX225,EOMONTH(BI$15,0))-MAX($AW225,BI$15),),
_xlfn.IFS(
AND(MONTH($AW225)=MONTH(BI$15),MONTH($AX225)&lt;&gt;MONTH(BI$15)),
NETWORKDAYS.INTL($AW225,$AW225+_xlpm.DD,1,_xlpm.VD),
AND(MONTH($AW225)&lt;&gt;MONTH(BI$15),MONTH($AX225)=MONTH(BI$15)),
NETWORKDAYS.INTL(($AX225)-_xlpm.DD,$AX225,1,_xlpm.VD),
AND(MONTH($AW225)&lt;MONTH(BI$15),MONTH($AX225)&gt;MONTH(BI$15)),
NETWORKDAYS.INTL((EOMONTH(BI$15-1,1))-_xlpm.DD,EOMONTH(BI$15-1,1),1,_xlpm.VD),
AND(MONTH($AW225)=MONTH(BI$15),MONTH($AX225)=MONTH(BI$15)),
NETWORKDAYS.INTL($AW225,$AX225,1,_xlpm.VD)))),0)),
$DH225="месяц",
$BP225*BI225,
$DH225="неделя",
$BP225*BI225/7*(ROUNDUP((DAY(EOMONTH(BI$15,0)))/4,0))),
0)</f>
        <v/>
      </c>
      <c r="CA225" s="125">
        <f t="array" ref="CA225">
IFERROR(
_xlfn.IFS(
$DH225="день_1",
$BP225*$BL225/($AX225-$AW225+1)*BJ225*(DAY(EOMONTH(BJ$15,0))),
$DH225="день_2",
$BP225/30*MAX(MIN($AX225,EOMONTH(BJ$15,0))-MAX($AW225,BJ$15)+1,),
$DH225="раб.день",
$BP225/30*(IFERROR(
_xlfn.LET(_xlpm.VD,
CHOOSE(
{1;2;3;4;5;6;7;8;9;10;11;12;13;14;15;16;17;18},
45658,45659,45660,45661,45662,45663,45664,45665,45711,45724,45778,45779,45785,45786,45820,45821,45965,46022),
_xlfn.LET(_xlpm.DD,
MAX(MIN($AX225,EOMONTH(BJ$15,0))-MAX($AW225,BJ$15),),
_xlfn.IFS(
AND(MONTH($AW225)=MONTH(BJ$15),MONTH($AX225)&lt;&gt;MONTH(BJ$15)),
NETWORKDAYS.INTL($AW225,$AW225+_xlpm.DD,1,_xlpm.VD),
AND(MONTH($AW225)&lt;&gt;MONTH(BJ$15),MONTH($AX225)=MONTH(BJ$15)),
NETWORKDAYS.INTL(($AX225)-_xlpm.DD,$AX225,1,_xlpm.VD),
AND(MONTH($AW225)&lt;MONTH(BJ$15),MONTH($AX225)&gt;MONTH(BJ$15)),
NETWORKDAYS.INTL((EOMONTH(BJ$15-1,1))-_xlpm.DD,EOMONTH(BJ$15-1,1),1,_xlpm.VD),
AND(MONTH($AW225)=MONTH(BJ$15),MONTH($AX225)=MONTH(BJ$15)),
NETWORKDAYS.INTL($AW225,$AX225,1,_xlpm.VD)))),0)),
$DH225="месяц",
$BP225*BJ225,
$DH225="неделя",
$BP225*BJ225/7*(ROUNDUP((DAY(EOMONTH(BJ$15,0)))/4,0))),
0)</f>
        <v/>
      </c>
      <c r="CB225" s="125">
        <f t="array" ref="CB225">
IFERROR(
_xlfn.IFS(
$DH225="день_1",
$BP225*$BL225/($AX225-$AW225+1)*BK225*(DAY(EOMONTH(BK$15,0))),
$DH225="день_2",
$BP225/30*MAX(MIN($AX225,EOMONTH(BK$15,0))-MAX($AW225,BK$15)+1,),
$DH225="раб.день",
$BP225/30*(IFERROR(
_xlfn.LET(_xlpm.VD,
CHOOSE(
{1;2;3;4;5;6;7;8;9;10;11;12;13;14;15;16;17;18},
45658,45659,45660,45661,45662,45663,45664,45665,45711,45724,45778,45779,45785,45786,45820,45821,45965,46022),
_xlfn.LET(_xlpm.DD,
MAX(MIN($AX225,EOMONTH(BK$15,0))-MAX($AW225,BK$15),),
_xlfn.IFS(
AND(MONTH($AW225)=MONTH(BK$15),MONTH($AX225)&lt;&gt;MONTH(BK$15)),
NETWORKDAYS.INTL($AW225,$AW225+_xlpm.DD,1,_xlpm.VD),
AND(MONTH($AW225)&lt;&gt;MONTH(BK$15),MONTH($AX225)=MONTH(BK$15)),
NETWORKDAYS.INTL(($AX225)-_xlpm.DD,$AX225,1,_xlpm.VD),
AND(MONTH($AW225)&lt;MONTH(BK$15),MONTH($AX225)&gt;MONTH(BK$15)),
NETWORKDAYS.INTL((EOMONTH(BK$15-1,1))-_xlpm.DD,EOMONTH(BK$15-1,1),1,_xlpm.VD),
AND(MONTH($AW225)=MONTH(BK$15),MONTH($AX225)=MONTH(BK$15)),
NETWORKDAYS.INTL($AW225,$AX225,1,_xlpm.VD)))),0)),
$DH225="месяц",
$BP225*BK225,
$DH225="неделя",
$BP225*BK225/7*(ROUNDUP((DAY(EOMONTH(BK$15,0)))/4,0))),
0)</f>
        <v/>
      </c>
      <c r="CC225" s="125">
        <f>SUM($BQ225:$CB225)</f>
        <v/>
      </c>
      <c r="CD225" s="126">
        <f>SUM($EH225:$EH225)</f>
        <v/>
      </c>
      <c r="CE225" s="126">
        <f>$CD225*$AB225</f>
        <v/>
      </c>
      <c r="CF225" s="126">
        <f>SUM($EK225:$EK225)</f>
        <v/>
      </c>
      <c r="CG225" s="126">
        <f>$CF225*$AB225</f>
        <v/>
      </c>
      <c r="CH225" s="126">
        <f>SUM($CC225,$CE225,$CG225)</f>
        <v/>
      </c>
      <c r="CI225" s="126">
        <f>$CH225*(1+$CM225)</f>
        <v/>
      </c>
      <c r="CJ225" s="127" t="n">
        <v>0</v>
      </c>
      <c r="CK225" s="126">
        <f>SUM($CH225:$CH225)*(1+$CJ225)</f>
        <v/>
      </c>
      <c r="CL225" s="126">
        <f>SUM($CH225:$CH225)*(1+$CM225)</f>
        <v/>
      </c>
      <c r="CM225" s="59" t="inlineStr">
        <is>
          <t>20%</t>
        </is>
      </c>
      <c r="CN225" s="59" t="n"/>
      <c r="CO225" s="72" t="n"/>
      <c r="CP225" s="59" t="n"/>
      <c r="CQ225" s="73" t="n"/>
      <c r="CR225" s="73" t="n"/>
      <c r="CS225" s="73" t="n"/>
      <c r="CT225" s="72" t="n"/>
      <c r="CU225" s="79" t="inlineStr">
        <is>
          <t> </t>
        </is>
      </c>
      <c r="CV225" s="60" t="n"/>
      <c r="CW225" s="60" t="n"/>
      <c r="CX225" s="60" t="n"/>
      <c r="CY225" s="127">
        <f>IFERROR(($CC225-$EE225)/($EE225/(1-$DQ225)),0)</f>
        <v/>
      </c>
      <c r="CZ225" s="127">
        <f>IFERROR(1-$EI225/($CE225),0)</f>
        <v/>
      </c>
      <c r="DA225" s="127">
        <f>IFERROR(1-$EL225/($CG225),0)</f>
        <v/>
      </c>
      <c r="DB225" s="126">
        <f>ROUND(IFERROR(($CI225/(1+$CM225)-$EN225),0),2)</f>
        <v/>
      </c>
      <c r="DC225" s="128" t="n"/>
      <c r="DD225" s="125" t="n"/>
      <c r="DE225" s="75" t="n">
        <v>0</v>
      </c>
      <c r="DF225" s="128" t="n"/>
      <c r="DG225" s="125">
        <f>IF($DC225=0,0,$DD225*($DC225*100%-$DE225*$DF225))*SUM($AB225:$AB225)</f>
        <v/>
      </c>
      <c r="DH225" s="129" t="inlineStr">
        <is>
          <t>месяц</t>
        </is>
      </c>
      <c r="DI225" s="130">
        <f t="array" ref="DI225">IFERROR(
IF($ES225="LisChannel",
(ROUND(((INDEX({174.625;153.888888888889;130.972222222222},MATCH($AI225,{2;3;4}),0))*$AG225*$AI225),2)),0),0)</f>
        <v/>
      </c>
      <c r="DJ225" s="130">
        <f>
_xlfn.LET(_xlpm.X,
IFERROR(
IF($ES225="НовиковТВ",
(_xlfn.LET(_xlpm.NTV,
_xlfn.LET(_xlpm.MIN,350000,
IF(SUMIFS($DI:$DI,$ES:$ES,"НовиковТВ")&lt;=_xlpm.MIN,
(SUMIFS($DI:$DI,$ES:$ES,"НовиковТВ")/(COUNTIFS($ES:$ES,"НовиковТВ")))*_xlpm.MIN/SUMIFS($DI:$DI,$ES:$ES,"НовиковТВ"),
DI225)),
_xlpm.NTV+$DG225/(1-(1-(_xlpm.NTV)*(1-$DL225)*(1-$DM225)*(1-$DN225)*(1-$DO225)*(1-$DP225)/_xlpm.NTV))))/(1+$EP225),
$DI225+$DG225/(1-(1-($DI225)*(1-$DL225)*(1-$DM225)*(1-$DN225)*(1-$DO225)*(1-$DP225)/$DI225))),
0),
_xlpm.X*(1+$CM225)*(1+$CW225)-_xlpm.X*(1+$CM225)+_xlpm.X)</f>
        <v/>
      </c>
      <c r="DK225" s="125" t="inlineStr">
        <is>
          <t>послед.</t>
        </is>
      </c>
      <c r="DL225" s="63" t="n">
        <v>0</v>
      </c>
      <c r="DM225" s="63" t="n">
        <v>0</v>
      </c>
      <c r="DN225" s="63" t="n">
        <v>0</v>
      </c>
      <c r="DO225" s="63" t="n">
        <v>0</v>
      </c>
      <c r="DP225" s="63" t="n">
        <v>0</v>
      </c>
      <c r="DQ225" s="63">
        <f t="array" ref="DQ225">IFERROR(_xlfn.IFS(
$DK225="послед.",1-(1-$DL225)*(1-$DM225)*(1-$DN225)*(1-$DO225)*(1-$DP225),
$DK225="сумм.",$DL225+$DM225+$DN225+$DO225+$DP225),
0)</f>
        <v/>
      </c>
      <c r="DR225" s="125">
        <f t="array" ref="DR225">
IFERROR(
_xlfn.IFS(
$BL225=0,
0,
$BL225&gt;0,
_xlfn.IFS($DK225="послед.",
$DJ225*(1-$DL225)*(1-$DM225)*(1-$DN225)*(1-$DO225)*(1-$DP225),
$DK225="сумм.",
$DJ225*(1-($DL225+$DM225+$DN225+$DO225+$DP225)))),0)</f>
        <v/>
      </c>
      <c r="DS225" s="125">
        <f t="array" ref="DS225">
IFERROR(_xlfn.IFS(
$DH225="день_1",
$DR225*$BL225/($AX225-$AW225+1)*AZ225*(DAY(EOMONTH(AZ$15,0))),
$DH225="день_2",
$DR225/30*MAX(MIN($AX225,EOMONTH(AZ$15,0))-MAX($AW225,AZ$15)+1,),
$DH225="раб.день",
$DR225/30*(IFERROR(
_xlfn.LET(_xlpm.VD,
CHOOSE(
{1;2;3;4;5;6;7;8;9;10;11;12;13;14;15;16;17;18},
45658,45659,45660,45661,45662,45663,45664,45665,45711,45724,45778,45779,45785,45786,45820,45821,45965,46022),
_xlfn.LET(_xlpm.DD,
MAX(MIN($AX225,EOMONTH(AZ$15,0))-MAX($AW225,AZ$15),),
_xlfn.IFS(
AND(MONTH($AW225)=MONTH(AZ$15),MONTH($AX225)&lt;&gt;MONTH(AZ$15)),
NETWORKDAYS.INTL($AW225,$AW225+_xlpm.DD,1,_xlpm.VD),
AND(MONTH($AW225)&lt;&gt;MONTH(AZ$15),MONTH($AX225)=MONTH(AZ$15)),
NETWORKDAYS.INTL(($AX225)-_xlpm.DD,$AX225,1,_xlpm.VD),
AND(MONTH($AW225)&lt;MONTH(AZ$15),MONTH($AX225)&gt;MONTH(AZ$15)),
NETWORKDAYS.INTL((EOMONTH(AZ$15-1,1))-_xlpm.DD,EOMONTH(AZ$15-1,1),1,_xlpm.VD),
AND(MONTH($AW225)=MONTH(AZ$15),MONTH($AX225)=MONTH(AZ$15)),
NETWORKDAYS.INTL($AW225,$AX225,1,_xlpm.VD)))),0)),
$DH225="месяц",
$DR225*AZ225,
$DH225="неделя",
$DR225*AZ225/7*(ROUNDUP((DAY(EOMONTH(AZ$15,0)))/4,0))),
0)</f>
        <v/>
      </c>
      <c r="DT225" s="125">
        <f t="array" ref="DT225">
IFERROR(_xlfn.IFS(
$DH225="день_1",
$DR225*$BL225/($AX225-$AW225+1)*BA225*(DAY(EOMONTH(BA$15,0))),
$DH225="день_2",
$DR225/30*MAX(MIN($AX225,EOMONTH(BA$15,0))-MAX($AW225,BA$15)+1,),
$DH225="раб.день",
$DR225/30*(IFERROR(
_xlfn.LET(_xlpm.VD,
CHOOSE(
{1;2;3;4;5;6;7;8;9;10;11;12;13;14;15;16;17;18},
45658,45659,45660,45661,45662,45663,45664,45665,45711,45724,45778,45779,45785,45786,45820,45821,45965,46022),
_xlfn.LET(_xlpm.DD,
MAX(MIN($AX225,EOMONTH(BA$15,0))-MAX($AW225,BA$15),),
_xlfn.IFS(
AND(MONTH($AW225)=MONTH(BA$15),MONTH($AX225)&lt;&gt;MONTH(BA$15)),
NETWORKDAYS.INTL($AW225,$AW225+_xlpm.DD,1,_xlpm.VD),
AND(MONTH($AW225)&lt;&gt;MONTH(BA$15),MONTH($AX225)=MONTH(BA$15)),
NETWORKDAYS.INTL(($AX225)-_xlpm.DD,$AX225,1,_xlpm.VD),
AND(MONTH($AW225)&lt;MONTH(BA$15),MONTH($AX225)&gt;MONTH(BA$15)),
NETWORKDAYS.INTL((EOMONTH(BA$15-1,1))-_xlpm.DD,EOMONTH(BA$15-1,1),1,_xlpm.VD),
AND(MONTH($AW225)=MONTH(BA$15),MONTH($AX225)=MONTH(BA$15)),
NETWORKDAYS.INTL($AW225,$AX225,1,_xlpm.VD)))),0)),
$DH225="месяц",
$DR225*BA225,
$DH225="неделя",
$DR225*BA225/7*(ROUNDUP((DAY(EOMONTH(BA$15,0)))/4,0))),
0)</f>
        <v/>
      </c>
      <c r="DU225" s="125">
        <f t="array" ref="DU225">
IFERROR(_xlfn.IFS(
$DH225="день_1",
$DR225*$BL225/($AX225-$AW225+1)*BB225*(DAY(EOMONTH(BB$15,0))),
$DH225="день_2",
$DR225/30*MAX(MIN($AX225,EOMONTH(BB$15,0))-MAX($AW225,BB$15)+1,),
$DH225="раб.день",
$DR225/30*(IFERROR(
_xlfn.LET(_xlpm.VD,
CHOOSE(
{1;2;3;4;5;6;7;8;9;10;11;12;13;14;15;16;17;18},
45658,45659,45660,45661,45662,45663,45664,45665,45711,45724,45778,45779,45785,45786,45820,45821,45965,46022),
_xlfn.LET(_xlpm.DD,
MAX(MIN($AX225,EOMONTH(BB$15,0))-MAX($AW225,BB$15),),
_xlfn.IFS(
AND(MONTH($AW225)=MONTH(BB$15),MONTH($AX225)&lt;&gt;MONTH(BB$15)),
NETWORKDAYS.INTL($AW225,$AW225+_xlpm.DD,1,_xlpm.VD),
AND(MONTH($AW225)&lt;&gt;MONTH(BB$15),MONTH($AX225)=MONTH(BB$15)),
NETWORKDAYS.INTL(($AX225)-_xlpm.DD,$AX225,1,_xlpm.VD),
AND(MONTH($AW225)&lt;MONTH(BB$15),MONTH($AX225)&gt;MONTH(BB$15)),
NETWORKDAYS.INTL((EOMONTH(BB$15-1,1))-_xlpm.DD,EOMONTH(BB$15-1,1),1,_xlpm.VD),
AND(MONTH($AW225)=MONTH(BB$15),MONTH($AX225)=MONTH(BB$15)),
NETWORKDAYS.INTL($AW225,$AX225,1,_xlpm.VD)))),0)),
$DH225="месяц",
$DR225*BB225,
$DH225="неделя",
$DR225*BB225/7*(ROUNDUP((DAY(EOMONTH(BB$15,0)))/4,0))),
0)</f>
        <v/>
      </c>
      <c r="DV225" s="125">
        <f t="array" ref="DV225">
IFERROR(_xlfn.IFS(
$DH225="день_1",
$DR225*$BL225/($AX225-$AW225+1)*BC225*(DAY(EOMONTH(BC$15,0))),
$DH225="день_2",
$DR225/30*MAX(MIN($AX225,EOMONTH(BC$15,0))-MAX($AW225,BC$15)+1,),
$DH225="раб.день",
$DR225/30*(IFERROR(
_xlfn.LET(_xlpm.VD,
CHOOSE(
{1;2;3;4;5;6;7;8;9;10;11;12;13;14;15;16;17;18},
45658,45659,45660,45661,45662,45663,45664,45665,45711,45724,45778,45779,45785,45786,45820,45821,45965,46022),
_xlfn.LET(_xlpm.DD,
MAX(MIN($AX225,EOMONTH(BC$15,0))-MAX($AW225,BC$15),),
_xlfn.IFS(
AND(MONTH($AW225)=MONTH(BC$15),MONTH($AX225)&lt;&gt;MONTH(BC$15)),
NETWORKDAYS.INTL($AW225,$AW225+_xlpm.DD,1,_xlpm.VD),
AND(MONTH($AW225)&lt;&gt;MONTH(BC$15),MONTH($AX225)=MONTH(BC$15)),
NETWORKDAYS.INTL(($AX225)-_xlpm.DD,$AX225,1,_xlpm.VD),
AND(MONTH($AW225)&lt;MONTH(BC$15),MONTH($AX225)&gt;MONTH(BC$15)),
NETWORKDAYS.INTL((EOMONTH(BC$15-1,1))-_xlpm.DD,EOMONTH(BC$15-1,1),1,_xlpm.VD),
AND(MONTH($AW225)=MONTH(BC$15),MONTH($AX225)=MONTH(BC$15)),
NETWORKDAYS.INTL($AW225,$AX225,1,_xlpm.VD)))),0)),
$DH225="месяц",
$DR225*BC225,
$DH225="неделя",
$DR225*BC225/7*(ROUNDUP((DAY(EOMONTH(BC$15,0)))/4,0))),
0)</f>
        <v/>
      </c>
      <c r="DW225" s="125">
        <f t="array" ref="DW225">
IFERROR(_xlfn.IFS(
$DH225="день_1",
$DR225*$BL225/($AX225-$AW225+1)*BD225*(DAY(EOMONTH(BD$15,0))),
$DH225="день_2",
$DR225/30*MAX(MIN($AX225,EOMONTH(BD$15,0))-MAX($AW225,BD$15)+1,),
$DH225="раб.день",
$DR225/30*(IFERROR(
_xlfn.LET(_xlpm.VD,
CHOOSE(
{1;2;3;4;5;6;7;8;9;10;11;12;13;14;15;16;17;18},
45658,45659,45660,45661,45662,45663,45664,45665,45711,45724,45778,45779,45785,45786,45820,45821,45965,46022),
_xlfn.LET(_xlpm.DD,
MAX(MIN($AX225,EOMONTH(BD$15,0))-MAX($AW225,BD$15),),
_xlfn.IFS(
AND(MONTH($AW225)=MONTH(BD$15),MONTH($AX225)&lt;&gt;MONTH(BD$15)),
NETWORKDAYS.INTL($AW225,$AW225+_xlpm.DD,1,_xlpm.VD),
AND(MONTH($AW225)&lt;&gt;MONTH(BD$15),MONTH($AX225)=MONTH(BD$15)),
NETWORKDAYS.INTL(($AX225)-_xlpm.DD,$AX225,1,_xlpm.VD),
AND(MONTH($AW225)&lt;MONTH(BD$15),MONTH($AX225)&gt;MONTH(BD$15)),
NETWORKDAYS.INTL((EOMONTH(BD$15-1,1))-_xlpm.DD,EOMONTH(BD$15-1,1),1,_xlpm.VD),
AND(MONTH($AW225)=MONTH(BD$15),MONTH($AX225)=MONTH(BD$15)),
NETWORKDAYS.INTL($AW225,$AX225,1,_xlpm.VD)))),0)),
$DH225="месяц",
$DR225*BD225,
$DH225="неделя",
$DR225*BD225/7*(ROUNDUP((DAY(EOMONTH(BD$15,0)))/4,0))),
0)</f>
        <v/>
      </c>
      <c r="DX225" s="125">
        <f t="array" ref="DX225">
IFERROR(_xlfn.IFS(
$DH225="день_1",
$DR225*$BL225/($AX225-$AW225+1)*BE225*(DAY(EOMONTH(BE$15,0))),
$DH225="день_2",
$DR225/30*MAX(MIN($AX225,EOMONTH(BE$15,0))-MAX($AW225,BE$15)+1,),
$DH225="раб.день",
$DR225/30*(IFERROR(
_xlfn.LET(_xlpm.VD,
CHOOSE(
{1;2;3;4;5;6;7;8;9;10;11;12;13;14;15;16;17;18},
45658,45659,45660,45661,45662,45663,45664,45665,45711,45724,45778,45779,45785,45786,45820,45821,45965,46022),
_xlfn.LET(_xlpm.DD,
MAX(MIN($AX225,EOMONTH(BE$15,0))-MAX($AW225,BE$15),),
_xlfn.IFS(
AND(MONTH($AW225)=MONTH(BE$15),MONTH($AX225)&lt;&gt;MONTH(BE$15)),
NETWORKDAYS.INTL($AW225,$AW225+_xlpm.DD,1,_xlpm.VD),
AND(MONTH($AW225)&lt;&gt;MONTH(BE$15),MONTH($AX225)=MONTH(BE$15)),
NETWORKDAYS.INTL(($AX225)-_xlpm.DD,$AX225,1,_xlpm.VD),
AND(MONTH($AW225)&lt;MONTH(BE$15),MONTH($AX225)&gt;MONTH(BE$15)),
NETWORKDAYS.INTL((EOMONTH(BE$15-1,1))-_xlpm.DD,EOMONTH(BE$15-1,1),1,_xlpm.VD),
AND(MONTH($AW225)=MONTH(BE$15),MONTH($AX225)=MONTH(BE$15)),
NETWORKDAYS.INTL($AW225,$AX225,1,_xlpm.VD)))),0)),
$DH225="месяц",
$DR225*BE225,
$DH225="неделя",
$DR225*BE225/7*(ROUNDUP((DAY(EOMONTH(BE$15,0)))/4,0))),
0)</f>
        <v/>
      </c>
      <c r="DY225" s="125">
        <f t="array" ref="DY225">
IFERROR(_xlfn.IFS(
$DH225="день_1",
$DR225*$BL225/($AX225-$AW225+1)*BF225*(DAY(EOMONTH(BF$15,0))),
$DH225="день_2",
$DR225/30*MAX(MIN($AX225,EOMONTH(BF$15,0))-MAX($AW225,BF$15)+1,),
$DH225="раб.день",
$DR225/30*(IFERROR(
_xlfn.LET(_xlpm.VD,
CHOOSE(
{1;2;3;4;5;6;7;8;9;10;11;12;13;14;15;16;17;18},
45658,45659,45660,45661,45662,45663,45664,45665,45711,45724,45778,45779,45785,45786,45820,45821,45965,46022),
_xlfn.LET(_xlpm.DD,
MAX(MIN($AX225,EOMONTH(BF$15,0))-MAX($AW225,BF$15),),
_xlfn.IFS(
AND(MONTH($AW225)=MONTH(BF$15),MONTH($AX225)&lt;&gt;MONTH(BF$15)),
NETWORKDAYS.INTL($AW225,$AW225+_xlpm.DD,1,_xlpm.VD),
AND(MONTH($AW225)&lt;&gt;MONTH(BF$15),MONTH($AX225)=MONTH(BF$15)),
NETWORKDAYS.INTL(($AX225)-_xlpm.DD,$AX225,1,_xlpm.VD),
AND(MONTH($AW225)&lt;MONTH(BF$15),MONTH($AX225)&gt;MONTH(BF$15)),
NETWORKDAYS.INTL((EOMONTH(BF$15-1,1))-_xlpm.DD,EOMONTH(BF$15-1,1),1,_xlpm.VD),
AND(MONTH($AW225)=MONTH(BF$15),MONTH($AX225)=MONTH(BF$15)),
NETWORKDAYS.INTL($AW225,$AX225,1,_xlpm.VD)))),0)),
$DH225="месяц",
$DR225*BF225,
$DH225="неделя",
$DR225*BF225/7*(ROUNDUP((DAY(EOMONTH(BF$15,0)))/4,0))),
0)</f>
        <v/>
      </c>
      <c r="DZ225" s="125">
        <f t="array" ref="DZ225">
IFERROR(_xlfn.IFS(
$DH225="день_1",
$DR225*$BL225/($AX225-$AW225+1)*BG225*(DAY(EOMONTH(BG$15,0))),
$DH225="день_2",
$DR225/30*MAX(MIN($AX225,EOMONTH(BG$15,0))-MAX($AW225,BG$15)+1,),
$DH225="раб.день",
$DR225/30*(IFERROR(
_xlfn.LET(_xlpm.VD,
CHOOSE(
{1;2;3;4;5;6;7;8;9;10;11;12;13;14;15;16;17;18},
45658,45659,45660,45661,45662,45663,45664,45665,45711,45724,45778,45779,45785,45786,45820,45821,45965,46022),
_xlfn.LET(_xlpm.DD,
MAX(MIN($AX225,EOMONTH(BG$15,0))-MAX($AW225,BG$15),),
_xlfn.IFS(
AND(MONTH($AW225)=MONTH(BG$15),MONTH($AX225)&lt;&gt;MONTH(BG$15)),
NETWORKDAYS.INTL($AW225,$AW225+_xlpm.DD,1,_xlpm.VD),
AND(MONTH($AW225)&lt;&gt;MONTH(BG$15),MONTH($AX225)=MONTH(BG$15)),
NETWORKDAYS.INTL(($AX225)-_xlpm.DD,$AX225,1,_xlpm.VD),
AND(MONTH($AW225)&lt;MONTH(BG$15),MONTH($AX225)&gt;MONTH(BG$15)),
NETWORKDAYS.INTL((EOMONTH(BG$15-1,1))-_xlpm.DD,EOMONTH(BG$15-1,1),1,_xlpm.VD),
AND(MONTH($AW225)=MONTH(BG$15),MONTH($AX225)=MONTH(BG$15)),
NETWORKDAYS.INTL($AW225,$AX225,1,_xlpm.VD)))),0)),
$DH225="месяц",
$DR225*BG225,
$DH225="неделя",
$DR225*BG225/7*(ROUNDUP((DAY(EOMONTH(BG$15,0)))/4,0))),
0)</f>
        <v/>
      </c>
      <c r="EA225" s="125">
        <f t="array" ref="EA225">
IFERROR(_xlfn.IFS(
$DH225="день_1",
$DR225*$BL225/($AX225-$AW225+1)*BH225*(DAY(EOMONTH(BH$15,0))),
$DH225="день_2",
$DR225/30*MAX(MIN($AX225,EOMONTH(BH$15,0))-MAX($AW225,BH$15)+1,),
$DH225="раб.день",
$DR225/30*(IFERROR(
_xlfn.LET(_xlpm.VD,
CHOOSE(
{1;2;3;4;5;6;7;8;9;10;11;12;13;14;15;16;17;18},
45658,45659,45660,45661,45662,45663,45664,45665,45711,45724,45778,45779,45785,45786,45820,45821,45965,46022),
_xlfn.LET(_xlpm.DD,
MAX(MIN($AX225,EOMONTH(BH$15,0))-MAX($AW225,BH$15),),
_xlfn.IFS(
AND(MONTH($AW225)=MONTH(BH$15),MONTH($AX225)&lt;&gt;MONTH(BH$15)),
NETWORKDAYS.INTL($AW225,$AW225+_xlpm.DD,1,_xlpm.VD),
AND(MONTH($AW225)&lt;&gt;MONTH(BH$15),MONTH($AX225)=MONTH(BH$15)),
NETWORKDAYS.INTL(($AX225)-_xlpm.DD,$AX225,1,_xlpm.VD),
AND(MONTH($AW225)&lt;MONTH(BH$15),MONTH($AX225)&gt;MONTH(BH$15)),
NETWORKDAYS.INTL((EOMONTH(BH$15-1,1))-_xlpm.DD,EOMONTH(BH$15-1,1),1,_xlpm.VD),
AND(MONTH($AW225)=MONTH(BH$15),MONTH($AX225)=MONTH(BH$15)),
NETWORKDAYS.INTL($AW225,$AX225,1,_xlpm.VD)))),0)),
$DH225="месяц",
$DR225*BH225,
$DH225="неделя",
$DR225*BH225/7*(ROUNDUP((DAY(EOMONTH(BH$15,0)))/4,0))),
0)</f>
        <v/>
      </c>
      <c r="EB225" s="125">
        <f t="array" ref="EB225">
IFERROR(_xlfn.IFS(
$DH225="день_1",
$DR225*$BL225/($AX225-$AW225+1)*BI225*(DAY(EOMONTH(BI$15,0))),
$DH225="день_2",
$DR225/30*MAX(MIN($AX225,EOMONTH(BI$15,0))-MAX($AW225,BI$15)+1,),
$DH225="раб.день",
$DR225/30*(IFERROR(
_xlfn.LET(_xlpm.VD,
CHOOSE(
{1;2;3;4;5;6;7;8;9;10;11;12;13;14;15;16;17;18},
45658,45659,45660,45661,45662,45663,45664,45665,45711,45724,45778,45779,45785,45786,45820,45821,45965,46022),
_xlfn.LET(_xlpm.DD,
MAX(MIN($AX225,EOMONTH(BI$15,0))-MAX($AW225,BI$15),),
_xlfn.IFS(
AND(MONTH($AW225)=MONTH(BI$15),MONTH($AX225)&lt;&gt;MONTH(BI$15)),
NETWORKDAYS.INTL($AW225,$AW225+_xlpm.DD,1,_xlpm.VD),
AND(MONTH($AW225)&lt;&gt;MONTH(BI$15),MONTH($AX225)=MONTH(BI$15)),
NETWORKDAYS.INTL(($AX225)-_xlpm.DD,$AX225,1,_xlpm.VD),
AND(MONTH($AW225)&lt;MONTH(BI$15),MONTH($AX225)&gt;MONTH(BI$15)),
NETWORKDAYS.INTL((EOMONTH(BI$15-1,1))-_xlpm.DD,EOMONTH(BI$15-1,1),1,_xlpm.VD),
AND(MONTH($AW225)=MONTH(BI$15),MONTH($AX225)=MONTH(BI$15)),
NETWORKDAYS.INTL($AW225,$AX225,1,_xlpm.VD)))),0)),
$DH225="месяц",
$DR225*BI225,
$DH225="неделя",
$DR225*BI225/7*(ROUNDUP((DAY(EOMONTH(BI$15,0)))/4,0))),
0)</f>
        <v/>
      </c>
      <c r="EC225" s="125">
        <f t="array" ref="EC225">
IFERROR(_xlfn.IFS(
$DH225="день_1",
$DR225*$BL225/($AX225-$AW225+1)*BJ225*(DAY(EOMONTH(BJ$15,0))),
$DH225="день_2",
$DR225/30*MAX(MIN($AX225,EOMONTH(BJ$15,0))-MAX($AW225,BJ$15)+1,),
$DH225="раб.день",
$DR225/30*(IFERROR(
_xlfn.LET(_xlpm.VD,
CHOOSE(
{1;2;3;4;5;6;7;8;9;10;11;12;13;14;15;16;17;18},
45658,45659,45660,45661,45662,45663,45664,45665,45711,45724,45778,45779,45785,45786,45820,45821,45965,46022),
_xlfn.LET(_xlpm.DD,
MAX(MIN($AX225,EOMONTH(BJ$15,0))-MAX($AW225,BJ$15),),
_xlfn.IFS(
AND(MONTH($AW225)=MONTH(BJ$15),MONTH($AX225)&lt;&gt;MONTH(BJ$15)),
NETWORKDAYS.INTL($AW225,$AW225+_xlpm.DD,1,_xlpm.VD),
AND(MONTH($AW225)&lt;&gt;MONTH(BJ$15),MONTH($AX225)=MONTH(BJ$15)),
NETWORKDAYS.INTL(($AX225)-_xlpm.DD,$AX225,1,_xlpm.VD),
AND(MONTH($AW225)&lt;MONTH(BJ$15),MONTH($AX225)&gt;MONTH(BJ$15)),
NETWORKDAYS.INTL((EOMONTH(BJ$15-1,1))-_xlpm.DD,EOMONTH(BJ$15-1,1),1,_xlpm.VD),
AND(MONTH($AW225)=MONTH(BJ$15),MONTH($AX225)=MONTH(BJ$15)),
NETWORKDAYS.INTL($AW225,$AX225,1,_xlpm.VD)))),0)),
$DH225="месяц",
$DR225*BJ225,
$DH225="неделя",
$DR225*BJ225/7*(ROUNDUP((DAY(EOMONTH(BJ$15,0)))/4,0))),
0)</f>
        <v/>
      </c>
      <c r="ED225" s="125">
        <f t="array" ref="ED225">
IFERROR(_xlfn.IFS(
$DH225="день_1",
$DR225*$BL225/($AX225-$AW225+1)*BK225*(DAY(EOMONTH(BK$15,0))),
$DH225="день_2",
$DR225/30*MAX(MIN($AX225,EOMONTH(BK$15,0))-MAX($AW225,BK$15)+1,),
$DH225="раб.день",
$DR225/30*(IFERROR(
_xlfn.LET(_xlpm.VD,
CHOOSE(
{1;2;3;4;5;6;7;8;9;10;11;12;13;14;15;16;17;18},
45658,45659,45660,45661,45662,45663,45664,45665,45711,45724,45778,45779,45785,45786,45820,45821,45965,46022),
_xlfn.LET(_xlpm.DD,
MAX(MIN($AX225,EOMONTH(BK$15,0))-MAX($AW225,BK$15),),
_xlfn.IFS(
AND(MONTH($AW225)=MONTH(BK$15),MONTH($AX225)&lt;&gt;MONTH(BK$15)),
NETWORKDAYS.INTL($AW225,$AW225+_xlpm.DD,1,_xlpm.VD),
AND(MONTH($AW225)&lt;&gt;MONTH(BK$15),MONTH($AX225)=MONTH(BK$15)),
NETWORKDAYS.INTL(($AX225)-_xlpm.DD,$AX225,1,_xlpm.VD),
AND(MONTH($AW225)&lt;MONTH(BK$15),MONTH($AX225)&gt;MONTH(BK$15)),
NETWORKDAYS.INTL((EOMONTH(BK$15-1,1))-_xlpm.DD,EOMONTH(BK$15-1,1),1,_xlpm.VD),
AND(MONTH($AW225)=MONTH(BK$15),MONTH($AX225)=MONTH(BK$15)),
NETWORKDAYS.INTL($AW225,$AX225,1,_xlpm.VD)))),0)),
$DH225="месяц",
$DR225*BK225,
$DH225="неделя",
$DR225*BK225/7*(ROUNDUP((DAY(EOMONTH(BK$15,0)))/4,0))),
0)</f>
        <v/>
      </c>
      <c r="EE225" s="125">
        <f>SUM($DS225,$DT225,$DU225,$DV225,$DW225,$DX225,$DY225,$DZ225,$EA225,$EB225,$EC225,$ED225)</f>
        <v/>
      </c>
      <c r="EF225" s="125">
        <f>IFERROR(ROUND($EE225*(1+$EP225),2),0)</f>
        <v/>
      </c>
      <c r="EG225" s="128" t="n">
        <v>1</v>
      </c>
      <c r="EH225" s="126" t="n">
        <v>0</v>
      </c>
      <c r="EI225" s="126">
        <f>ROUND(SUM($EH225:$EH225)*SUM($AB225:$AB225)*$EG225,2)</f>
        <v/>
      </c>
      <c r="EJ225" s="126">
        <f>ROUND($EI225*(1+$EP225),2)</f>
        <v/>
      </c>
      <c r="EK225" s="126" t="n">
        <v>0</v>
      </c>
      <c r="EL225" s="126">
        <f>ROUND(SUM($EK225:$EK225)*SUM($AB225:$AB225)*$EG225,2)</f>
        <v/>
      </c>
      <c r="EM225" s="126">
        <f>ROUND($EL225*(1+$EP225),2)</f>
        <v/>
      </c>
      <c r="EN225" s="126">
        <f>SUM($EE225,$EI225,$EL225)</f>
        <v/>
      </c>
      <c r="EO225" s="126">
        <f>SUM($EF225,$EJ225,$EM225)</f>
        <v/>
      </c>
      <c r="EP225" s="59" t="inlineStr">
        <is>
          <t>20%</t>
        </is>
      </c>
      <c r="EQ225" s="59" t="n"/>
      <c r="ER225" s="60">
        <f t="array" ref="ER225">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MATCH(ES225,
{"AMS";"RussOutdoor";"HD Outdoor";"Ingroup";"IQ";"Ledproduction";"LisChannel";"Logic";"Media-PPL";"NovikovTV | НовиковТВ";"SMA";"SOK";"КрокусТВ | CrocusTV | IndoorTV";"Сити";"ТЯК Москва"},
0)),"")</f>
        <v/>
      </c>
      <c r="ES225" s="60" t="n"/>
      <c r="ET225" s="60">
        <f t="array" ref="ET225">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MATCH(ES225,
{"AMS";"RussOutdoor";"HD Outdoor";"Ingroup";"IQ";"Ledproduction";"LisChannel";"Logic";"Media-PPL";"NovikovTV | НовиковТВ";"SMA";"SOK";"КрокусТВ | CrocusTV | IndoorTV";"Сити";"ТЯК Москва"},
0)),"")</f>
        <v/>
      </c>
      <c r="EU225" s="60" t="n"/>
      <c r="EV225" s="60" t="n"/>
      <c r="EX225" s="110">
        <f t="array" ref="EX225">
($AR225/30
+N("ТРАФИК ПЛОЩАДКИ"))*
(IFERROR(
_xlfn.LET(
_xlpm.GPR,
HLOOKUP($L225,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(MATCH($T225,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IF($Q225="цифровой",_xlpm.GPR/$AG225,_xlpm.GPR/60)),
0)
+N("DWELL TIME"))*
(IF($AB225=0,0,IF($AB225=1,0.3,IF($AB225=2,0.5,IF($AB225&gt;2,1))))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_xlfn.IFS($AC225="да",1.2,$AC225="нет",1)*
_xlfn.IFS($AD225="да",1.2,$AD225="нет",1)*
IF(R225="статический",1,1.2)*
$X225*
INDEX(
{1.2;1;1.2;1.2;1;1.2;1.2;1.2;1.2;1.2;1.2;1;1.2;1.2;1.2;1.2;1;1;1.2;1.2;1.2;1;1;1;1;1.2;1.2;1.2;1.2;1;1;1;1;1.2;1.2;1.2;1.2;1.2;1.2;1.2;1.2;1;1;1.2;1;1;1;1;1.5;1;1;1.5;1.5;1.2},
MATCH($Q225,_xlpm.MI,0)))&gt;{0.02;0.04;0.06;0.1;0.2;0.4;0.6;0.8;1;2;4;6})),
{0;1;2;3;4;5;6;7;8;9;10;11;12},
0)))
+N("КОЭФФИЦИЕНТ КОНТАКТА"))))*
(_xlfn.IFS($X225&lt;0.1,$X225/1000,$X225&gt;25,5.2,AND($X225&gt;=0.1,$X225&lt;=25),(($X225*2+0.1)/10)*($X225/10)))*
IFERROR((_xlfn.LET(
_xlpm.MA,
{0;0.8;0.85;0.9;0.95;1},
_xlpm.MAA,
{0;1;2;3;4;5},
INDEX(_xlpm.MA,MATCH(SUMPRODUCT(--((IF(ROUND(_xlpm.MAA,1)&gt;5,5,ROUND($AB225,1)))&gt;{0;1;2;3;4;5})),_xlpm.MAA,0)))
+N("КОЭФФИЦИЕНТ КОЛ-ВО КОНСТРУКЦИЙ")),1)*
$AB225,0))*
(IF($Q225="цифровой",$AG225/15*$AI225,1)
+N("ДЛЯ ЦИФРЫ"))</f>
        <v/>
      </c>
      <c r="EY225" s="110">
        <f>IFERROR(EX225*AY225,0)</f>
        <v/>
      </c>
      <c r="EZ225" s="131">
        <f>IFERROR(DP225/EY225*1000,0)</f>
        <v/>
      </c>
      <c r="FA225" s="112">
        <f>IFERROR(FC225/FB225,0)</f>
        <v/>
      </c>
      <c r="FB225" s="112">
        <f>IFERROR((FC225/(EY225/FF225*#REF!))*0.825,0)</f>
        <v/>
      </c>
      <c r="FC225" s="112">
        <f>IFERROR(((EX225*30/AR225)*100)/30,0)</f>
        <v/>
      </c>
      <c r="FD225" s="112">
        <f>IFERROR(EY225/G225*100%,0)</f>
        <v/>
      </c>
      <c r="FE225" s="112">
        <f>IFERROR(FD225/FC225*100%,0)</f>
        <v/>
      </c>
      <c r="FF225" s="110">
        <f>IFERROR(AR225/30*AY225,0)</f>
        <v/>
      </c>
    </row>
    <row r="226" ht="13" customHeight="1">
      <c r="A226" s="59" t="n"/>
      <c r="B226" s="60" t="n"/>
      <c r="C226" s="60" t="n"/>
      <c r="D226" s="60">
        <f t="array" ref="D226">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MATCH($E226,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26" s="60">
        <f t="array" ref="E226">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MATCH($F226,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26" s="60" t="inlineStr"/>
      <c r="G226" s="60" t="n"/>
      <c r="H226" s="60">
        <f t="array" ref="H226">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MATCH($I226,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26" s="60" t="n"/>
      <c r="J226" s="60" t="n"/>
      <c r="K226" s="60" t="n"/>
      <c r="L226" s="60" t="n"/>
      <c r="M226" s="60" t="n"/>
      <c r="N226" s="60" t="n"/>
      <c r="O226" s="60" t="n"/>
      <c r="P226" s="60">
        <f t="array" ref="P226">
_xlfn.IFS(
ISNUMBER(MATCH($Q226,{"шелфбаннер","разделитель","монетница","чековая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ISNUMBER(MATCH($Q226,{"LED/LCD","видеокулер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ISNUMBER(MATCH($Q226,{"автомобиль","машина","выставочное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ISNUMBER(MATCH($Q226,{"билборд","лифтовая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ISNUMBER(MATCH($Q226,{"навигация","подвесной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ISNUMBER(MATCH($Q226,{"движущаяся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ISNUMBER(MATCH($Q226,{"каталог","журнал"},)),
"Пресса",
$Q226="","")</f>
        <v/>
      </c>
      <c r="Q226" s="60" t="n"/>
      <c r="R226" s="60">
        <f t="array" ref="R226">
IFERROR(
_xlfn.IFS(
OR(ISNUMBER(MATCH($Q226,{"экспозиция","макет","стенд","автостенд","авто стенд","выставочное пространство","выставочные стенды","модульные выставочные стенды","3Д конструкция","3D конструкция"},)),P226="Экспонирование"),
"нестандартный",
ISNUMBER(MATCH($Q226,{"скроллер","призматрон"},)),
"динамический",
$P226="Видео",
"цифровой",
OR($P226="Пресса",$P226="Щит",$P226="POSm",$P226="Подвес",$P226="Брендирование/оклейка"),
"статический"),"")</f>
        <v/>
      </c>
      <c r="S226" s="59" t="n"/>
      <c r="T226" s="60" t="n"/>
      <c r="U226" s="60" t="n"/>
      <c r="V226" s="60">
        <f>
IF(P226="Видео",
"цифровой постер/ролик",
IF(ISNUMBER(MATCH(Q226,{"короб световой","короб световой | лайтбокс","короб световой | кристалайт","лайтбокс","лайт бокс","кристалайт","LB","lightbox"},)),
"бэклит",
IF(P226="Брендирование/оклейка",
"перфарированная пленка/самоклейка",
IF(P226="Экспонирование",
"под запрос",
IF(P226="Подвес",
"баннер/ткань",
"")))))</f>
        <v/>
      </c>
      <c r="W226" s="59" t="n"/>
      <c r="X226" s="59" t="n"/>
      <c r="Y226" s="59" t="n"/>
      <c r="Z226" s="61" t="n"/>
      <c r="AA226" s="61" t="n"/>
      <c r="AB226" s="61">
        <f>IF(BL226&gt;0,Z226,0)</f>
        <v/>
      </c>
      <c r="AC226" s="59" t="n"/>
      <c r="AD226" s="59" t="n"/>
      <c r="AE226" s="59" t="n"/>
      <c r="AF226" s="59" t="n"/>
      <c r="AG226" s="59" t="n"/>
      <c r="AH226" s="59" t="n"/>
      <c r="AI226" s="59" t="n"/>
      <c r="AJ226" s="59" t="n"/>
      <c r="AK226" s="59" t="n"/>
      <c r="AL226" s="62">
        <f>IFERROR(IF(OR(R226="статический",R226="динамический",R226="нестандартный",R226="",R226=""),"-",IF(AND(AH226="-",AI226="-"),"-",AK226*3600/AH226*AI226)),"-")</f>
        <v/>
      </c>
      <c r="AM226" s="62">
        <f>IFERROR(IF(OR(R226="статический",R226="динамический",R226="",R226="", R226="BTL",R226="нестандартный"),"-",AG226*AI226*AL226/60),"-")</f>
        <v/>
      </c>
      <c r="AN226" s="63">
        <f>IFERROR(IF(AH226="","-",AG226*AI226/AH226),"-")</f>
        <v/>
      </c>
      <c r="AO226" s="59">
        <f>IFERROR(IF(OR($R226="статический",$R226="динамический",$R226="",$R226="",$R226="BTL",$R226="нестандартный"),"-",$AL226*$AY226),"-")</f>
        <v/>
      </c>
      <c r="AP226" s="62">
        <f>IFERROR(IF(OR($R226="статический",$R226="динамический",$R226="",$R226="",$R226="BTL",$R226="нестандартный"),"-",$AM226*AY226),"-")</f>
        <v/>
      </c>
      <c r="AQ226" s="64" t="n"/>
      <c r="AR226" s="61" t="n"/>
      <c r="AS226" s="61" t="n"/>
      <c r="AT226" s="61" t="n"/>
      <c r="AU226" s="65" t="n"/>
      <c r="AV226" s="124">
        <f>IFERROR(DR226/AT226*1000,"n/a")</f>
        <v/>
      </c>
      <c r="AW226" s="67" t="n"/>
      <c r="AX226" s="67" t="n"/>
      <c r="AY226" s="43">
        <f>IFERROR(IF(OR($AW226="",$AX226=""),"",_xlfn.DAYS($AX226+1,$AW226)),"")</f>
        <v/>
      </c>
      <c r="AZ226" s="68">
        <f t="array" ref="AZ226">
_xlfn.LET(_xlpm.COEFF,
IF($AW226+$AX226=0,0,IF(MAX(MIN($AX226,EOMONTH(AZ$15,0))-MAX($AW226,AZ$15)+1,)&gt;0,1,0)),
_xlfn.IFS(
$ES226="LisChannel",
_xlpm.COEFF*
INDEX({1;1;1.2;1.2;1;1;1;1;1.2;1.2;1.2;1.2},
MATCH(MONTH(AZ$15),
{1,2,3,4,5,6,7,8,9,10,11,12})),
CONCATENATE($ES226," ",$L226)="RussOutdoor метро",
_xlpm.COEFF*
INDEX({0.8;0.9;1.1;1.1;1;1;1;1;1.1;1.1;1.1;1.1},
MATCH(MONTH(AZ$15),
{1,2,3,4,5,6,7,8,9,10,11,12})),
$ES226&lt;&gt;"LisChannel",
_xlpm.COEFF,
$ES226&lt;&gt;"RussOutdoor",
_xlpm.COEFF))</f>
        <v/>
      </c>
      <c r="BA226" s="68">
        <f t="array" ref="BA226">
_xlfn.LET(_xlpm.COEFF,
IF($AW226+$AX226=0,0,IF(MAX(MIN($AX226,EOMONTH(BA$15,0))-MAX($AW226,BA$15)+1,)&gt;0,1,0)),
_xlfn.IFS(
$ES226="LisChannel",
_xlpm.COEFF*
INDEX({1;1;1.2;1.2;1;1;1;1;1.2;1.2;1.2;1.2},
MATCH(MONTH(BA$15),
{1,2,3,4,5,6,7,8,9,10,11,12})),
CONCATENATE($ES226," ",$L226)="RussOutdoor метро",
_xlpm.COEFF*
INDEX({0.8;0.9;1.1;1.1;1;1;1;1;1.1;1.1;1.1;1.1},
MATCH(MONTH(BA$15),
{1,2,3,4,5,6,7,8,9,10,11,12})),
$ES226&lt;&gt;"LisChannel",
_xlpm.COEFF,
$ES226&lt;&gt;"RussOutdoor",
_xlpm.COEFF))</f>
        <v/>
      </c>
      <c r="BB226" s="68">
        <f t="array" ref="BB226">
_xlfn.LET(_xlpm.COEFF,
IF($AW226+$AX226=0,0,IF(MAX(MIN($AX226,EOMONTH(BB$15,0))-MAX($AW226,BB$15)+1,)&gt;0,1,0)),
_xlfn.IFS(
$ES226="LisChannel",
_xlpm.COEFF*
INDEX({1;1;1.2;1.2;1;1;1;1;1.2;1.2;1.2;1.2},
MATCH(MONTH(BB$15),
{1,2,3,4,5,6,7,8,9,10,11,12})),
CONCATENATE($ES226," ",$L226)="RussOutdoor метро",
_xlpm.COEFF*
INDEX({0.8;0.9;1.1;1.1;1;1;1;1;1.1;1.1;1.1;1.1},
MATCH(MONTH(BB$15),
{1,2,3,4,5,6,7,8,9,10,11,12})),
$ES226&lt;&gt;"LisChannel",
_xlpm.COEFF,
$ES226&lt;&gt;"RussOutdoor",
_xlpm.COEFF))</f>
        <v/>
      </c>
      <c r="BC226" s="68">
        <f t="array" ref="BC226">
_xlfn.LET(_xlpm.COEFF,
IF($AW226+$AX226=0,0,IF(MAX(MIN($AX226,EOMONTH(BC$15,0))-MAX($AW226,BC$15)+1,)&gt;0,1,0)),
_xlfn.IFS(
$ES226="LisChannel",
_xlpm.COEFF*
INDEX({1;1;1.2;1.2;1;1;1;1;1.2;1.2;1.2;1.2},
MATCH(MONTH(BC$15),
{1,2,3,4,5,6,7,8,9,10,11,12})),
CONCATENATE($ES226," ",$L226)="RussOutdoor метро",
_xlpm.COEFF*
INDEX({0.8;0.9;1.1;1.1;1;1;1;1;1.1;1.1;1.1;1.1},
MATCH(MONTH(BC$15),
{1,2,3,4,5,6,7,8,9,10,11,12})),
$ES226&lt;&gt;"LisChannel",
_xlpm.COEFF,
$ES226&lt;&gt;"RussOutdoor",
_xlpm.COEFF))</f>
        <v/>
      </c>
      <c r="BD226" s="68">
        <f t="array" ref="BD226">
_xlfn.LET(_xlpm.COEFF,
IF($AW226+$AX226=0,0,IF(MAX(MIN($AX226,EOMONTH(BD$15,0))-MAX($AW226,BD$15)+1,)&gt;0,1,0)),
_xlfn.IFS(
$ES226="LisChannel",
_xlpm.COEFF*
INDEX({1;1;1.2;1.2;1;1;1;1;1.2;1.2;1.2;1.2},
MATCH(MONTH(BD$15),
{1,2,3,4,5,6,7,8,9,10,11,12})),
CONCATENATE($ES226," ",$L226)="RussOutdoor метро",
_xlpm.COEFF*
INDEX({0.8;0.9;1.1;1.1;1;1;1;1;1.1;1.1;1.1;1.1},
MATCH(MONTH(BD$15),
{1,2,3,4,5,6,7,8,9,10,11,12})),
$ES226&lt;&gt;"LisChannel",
_xlpm.COEFF,
$ES226&lt;&gt;"RussOutdoor",
_xlpm.COEFF))</f>
        <v/>
      </c>
      <c r="BE226" s="68">
        <f t="array" ref="BE226">
_xlfn.LET(_xlpm.COEFF,
IF($AW226+$AX226=0,0,IF(MAX(MIN($AX226,EOMONTH(BE$15,0))-MAX($AW226,BE$15)+1,)&gt;0,1,0)),
_xlfn.IFS(
$ES226="LisChannel",
_xlpm.COEFF*
INDEX({1;1;1.2;1.2;1;1;1;1;1.2;1.2;1.2;1.2},
MATCH(MONTH(BE$15),
{1,2,3,4,5,6,7,8,9,10,11,12})),
CONCATENATE($ES226," ",$L226)="RussOutdoor метро",
_xlpm.COEFF*
INDEX({0.8;0.9;1.1;1.1;1;1;1;1;1.1;1.1;1.1;1.1},
MATCH(MONTH(BE$15),
{1,2,3,4,5,6,7,8,9,10,11,12})),
$ES226&lt;&gt;"LisChannel",
_xlpm.COEFF,
$ES226&lt;&gt;"RussOutdoor",
_xlpm.COEFF))</f>
        <v/>
      </c>
      <c r="BF226" s="68">
        <f t="array" ref="BF226">
_xlfn.LET(_xlpm.COEFF,
IF($AW226+$AX226=0,0,IF(MAX(MIN($AX226,EOMONTH(BF$15,0))-MAX($AW226,BF$15)+1,)&gt;0,1,0)),
_xlfn.IFS(
$ES226="LisChannel",
_xlpm.COEFF*
INDEX({1;1;1.2;1.2;1;1;1;1;1.2;1.2;1.2;1.2},
MATCH(MONTH(BF$15),
{1,2,3,4,5,6,7,8,9,10,11,12})),
CONCATENATE($ES226," ",$L226)="RussOutdoor метро",
_xlpm.COEFF*
INDEX({0.8;0.9;1.1;1.1;1;1;1;1;1.1;1.1;1.1;1.1},
MATCH(MONTH(BF$15),
{1,2,3,4,5,6,7,8,9,10,11,12})),
$ES226&lt;&gt;"LisChannel",
_xlpm.COEFF,
$ES226&lt;&gt;"RussOutdoor",
_xlpm.COEFF))</f>
        <v/>
      </c>
      <c r="BG226" s="68">
        <f t="array" ref="BG226">
_xlfn.LET(_xlpm.COEFF,
IF($AW226+$AX226=0,0,IF(MAX(MIN($AX226,EOMONTH(BG$15,0))-MAX($AW226,BG$15)+1,)&gt;0,1,0)),
_xlfn.IFS(
$ES226="LisChannel",
_xlpm.COEFF*
INDEX({1;1;1.2;1.2;1;1;1;1;1.2;1.2;1.2;1.2},
MATCH(MONTH(BG$15),
{1,2,3,4,5,6,7,8,9,10,11,12})),
CONCATENATE($ES226," ",$L226)="RussOutdoor метро",
_xlpm.COEFF*
INDEX({0.8;0.9;1.1;1.1;1;1;1;1;1.1;1.1;1.1;1.1},
MATCH(MONTH(BG$15),
{1,2,3,4,5,6,7,8,9,10,11,12})),
$ES226&lt;&gt;"LisChannel",
_xlpm.COEFF,
$ES226&lt;&gt;"RussOutdoor",
_xlpm.COEFF))</f>
        <v/>
      </c>
      <c r="BH226" s="68">
        <f t="array" ref="BH226">
_xlfn.LET(_xlpm.COEFF,
IF($AW226+$AX226=0,0,IF(MAX(MIN($AX226,EOMONTH(BH$15,0))-MAX($AW226,BH$15)+1,)&gt;0,1,0)),
_xlfn.IFS(
$ES226="LisChannel",
_xlpm.COEFF*
INDEX({1;1;1.2;1.2;1;1;1;1;1.2;1.2;1.2;1.2},
MATCH(MONTH(BH$15),
{1,2,3,4,5,6,7,8,9,10,11,12})),
CONCATENATE($ES226," ",$L226)="RussOutdoor метро",
_xlpm.COEFF*
INDEX({0.8;0.9;1.1;1.1;1;1;1;1;1.1;1.1;1.1;1.1},
MATCH(MONTH(BH$15),
{1,2,3,4,5,6,7,8,9,10,11,12})),
$ES226&lt;&gt;"LisChannel",
_xlpm.COEFF,
$ES226&lt;&gt;"RussOutdoor",
_xlpm.COEFF))</f>
        <v/>
      </c>
      <c r="BI226" s="68">
        <f t="array" ref="BI226">
_xlfn.LET(_xlpm.COEFF,
IF($AW226+$AX226=0,0,IF(MAX(MIN($AX226,EOMONTH(BI$15,0))-MAX($AW226,BI$15)+1,)&gt;0,1,0)),
_xlfn.IFS(
$ES226="LisChannel",
_xlpm.COEFF*
INDEX({1;1;1.2;1.2;1;1;1;1;1.2;1.2;1.2;1.2},
MATCH(MONTH(BI$15),
{1,2,3,4,5,6,7,8,9,10,11,12})),
CONCATENATE($ES226," ",$L226)="RussOutdoor метро",
_xlpm.COEFF*
INDEX({0.8;0.9;1.1;1.1;1;1;1;1;1.1;1.1;1.1;1.1},
MATCH(MONTH(BI$15),
{1,2,3,4,5,6,7,8,9,10,11,12})),
$ES226&lt;&gt;"LisChannel",
_xlpm.COEFF,
$ES226&lt;&gt;"RussOutdoor",
_xlpm.COEFF))</f>
        <v/>
      </c>
      <c r="BJ226" s="68">
        <f t="array" ref="BJ226">
_xlfn.LET(_xlpm.COEFF,
IF($AW226+$AX226=0,0,IF(MAX(MIN($AX226,EOMONTH(BJ$15,0))-MAX($AW226,BJ$15)+1,)&gt;0,1,0)),
_xlfn.IFS(
$ES226="LisChannel",
_xlpm.COEFF*
INDEX({1;1;1.2;1.2;1;1;1;1;1.2;1.2;1.2;1.2},
MATCH(MONTH(BJ$15),
{1,2,3,4,5,6,7,8,9,10,11,12})),
CONCATENATE($ES226," ",$L226)="RussOutdoor метро",
_xlpm.COEFF*
INDEX({0.8;0.9;1.1;1.1;1;1;1;1;1.1;1.1;1.1;1.1},
MATCH(MONTH(BJ$15),
{1,2,3,4,5,6,7,8,9,10,11,12})),
$ES226&lt;&gt;"LisChannel",
_xlpm.COEFF,
$ES226&lt;&gt;"RussOutdoor",
_xlpm.COEFF))</f>
        <v/>
      </c>
      <c r="BK226" s="68">
        <f t="array" ref="BK226">
_xlfn.LET(_xlpm.COEFF,
IF($AW226+$AX226=0,0,IF(MAX(MIN($AX226,EOMONTH(BK$15,0))-MAX($AW226,BK$15)+1,)&gt;0,1,0)),
_xlfn.IFS(
$ES226="LisChannel",
_xlpm.COEFF*
INDEX({1;1;1.2;1.2;1;1;1;1;1.2;1.2;1.2;1.2},
MATCH(MONTH(BK$15),
{1,2,3,4,5,6,7,8,9,10,11,12})),
CONCATENATE($ES226," ",$L226)="RussOutdoor метро",
_xlpm.COEFF*
INDEX({0.8;0.9;1.1;1.1;1;1;1;1;1.1;1.1;1.1;1.1},
MATCH(MONTH(BK$15),
{1,2,3,4,5,6,7,8,9,10,11,12})),
$ES226&lt;&gt;"LisChannel",
_xlpm.COEFF,
$ES226&lt;&gt;"RussOutdoor",
_xlpm.COEFF))</f>
        <v/>
      </c>
      <c r="BL226" s="62">
        <f>COUNTIFS($AZ226:$BK226,"&gt;0")</f>
        <v/>
      </c>
      <c r="BM226" s="65" t="n"/>
      <c r="BN226" s="125">
        <f>$DJ226</f>
        <v/>
      </c>
      <c r="BO226" s="63">
        <f>$DQ226</f>
        <v/>
      </c>
      <c r="BP226" s="125">
        <f>
IFERROR(
IF($BL226=0,0,
$BN226*(1-$BO226)),
0)</f>
        <v/>
      </c>
      <c r="BQ226" s="125">
        <f t="array" ref="BQ226">
IFERROR(
_xlfn.IFS(
$DH226="день_1",
$BP226*$BL226/($AX226-$AW226+1)*AZ226*(DAY(EOMONTH(AZ$15,0))),
$DH226="день_2",
$BP226/30*MAX(MIN($AX226,EOMONTH(AZ$15,0))-MAX($AW226,AZ$15)+1,),
$DH226="раб.день",
$BP226/30*(IFERROR(
_xlfn.LET(_xlpm.VD,
CHOOSE(
{1;2;3;4;5;6;7;8;9;10;11;12;13;14;15;16;17;18},
45658,45659,45660,45661,45662,45663,45664,45665,45711,45724,45778,45779,45785,45786,45820,45821,45965,46022),
_xlfn.LET(_xlpm.DD,
MAX(MIN($AX226,EOMONTH(AZ$15,0))-MAX($AW226,AZ$15),),
_xlfn.IFS(
AND(MONTH($AW226)=MONTH(AZ$15),MONTH($AX226)&lt;&gt;MONTH(AZ$15)),
NETWORKDAYS.INTL($AW226,$AW226+_xlpm.DD,1,_xlpm.VD),
AND(MONTH($AW226)&lt;&gt;MONTH(AZ$15),MONTH($AX226)=MONTH(AZ$15)),
NETWORKDAYS.INTL(($AX226)-_xlpm.DD,$AX226,1,_xlpm.VD),
AND(MONTH($AW226)&lt;MONTH(AZ$15),MONTH($AX226)&gt;MONTH(AZ$15)),
NETWORKDAYS.INTL((EOMONTH(AZ$15-1,1))-_xlpm.DD,EOMONTH(AZ$15-1,1),1,_xlpm.VD),
AND(MONTH($AW226)=MONTH(AZ$15),MONTH($AX226)=MONTH(AZ$15)),
NETWORKDAYS.INTL($AW226,$AX226,1,_xlpm.VD)))),0)),
$DH226="месяц",
$BP226*AZ226,
$DH226="неделя",
$BP226*AZ226/7*(ROUNDUP((DAY(EOMONTH(AZ$15,0)))/4,0))),
0)</f>
        <v/>
      </c>
      <c r="BR226" s="125">
        <f t="array" ref="BR226">
IFERROR(
_xlfn.IFS(
$DH226="день_1",
$BP226*$BL226/($AX226-$AW226+1)*BA226*(DAY(EOMONTH(BA$15,0))),
$DH226="день_2",
$BP226/30*MAX(MIN($AX226,EOMONTH(BA$15,0))-MAX($AW226,BA$15)+1,),
$DH226="раб.день",
$BP226/30*(IFERROR(
_xlfn.LET(_xlpm.VD,
CHOOSE(
{1;2;3;4;5;6;7;8;9;10;11;12;13;14;15;16;17;18},
45658,45659,45660,45661,45662,45663,45664,45665,45711,45724,45778,45779,45785,45786,45820,45821,45965,46022),
_xlfn.LET(_xlpm.DD,
MAX(MIN($AX226,EOMONTH(BA$15,0))-MAX($AW226,BA$15),),
_xlfn.IFS(
AND(MONTH($AW226)=MONTH(BA$15),MONTH($AX226)&lt;&gt;MONTH(BA$15)),
NETWORKDAYS.INTL($AW226,$AW226+_xlpm.DD,1,_xlpm.VD),
AND(MONTH($AW226)&lt;&gt;MONTH(BA$15),MONTH($AX226)=MONTH(BA$15)),
NETWORKDAYS.INTL(($AX226)-_xlpm.DD,$AX226,1,_xlpm.VD),
AND(MONTH($AW226)&lt;MONTH(BA$15),MONTH($AX226)&gt;MONTH(BA$15)),
NETWORKDAYS.INTL((EOMONTH(BA$15-1,1))-_xlpm.DD,EOMONTH(BA$15-1,1),1,_xlpm.VD),
AND(MONTH($AW226)=MONTH(BA$15),MONTH($AX226)=MONTH(BA$15)),
NETWORKDAYS.INTL($AW226,$AX226,1,_xlpm.VD)))),0)),
$DH226="месяц",
$BP226*BA226,
$DH226="неделя",
$BP226*BA226/7*(ROUNDUP((DAY(EOMONTH(BA$15,0)))/4,0))),
0)</f>
        <v/>
      </c>
      <c r="BS226" s="125">
        <f t="array" ref="BS226">
IFERROR(
_xlfn.IFS(
$DH226="день_1",
$BP226*$BL226/($AX226-$AW226+1)*BB226*(DAY(EOMONTH(BB$15,0))),
$DH226="день_2",
$BP226/30*MAX(MIN($AX226,EOMONTH(BB$15,0))-MAX($AW226,BB$15)+1,),
$DH226="раб.день",
$BP226/30*(IFERROR(
_xlfn.LET(_xlpm.VD,
CHOOSE(
{1;2;3;4;5;6;7;8;9;10;11;12;13;14;15;16;17;18},
45658,45659,45660,45661,45662,45663,45664,45665,45711,45724,45778,45779,45785,45786,45820,45821,45965,46022),
_xlfn.LET(_xlpm.DD,
MAX(MIN($AX226,EOMONTH(BB$15,0))-MAX($AW226,BB$15),),
_xlfn.IFS(
AND(MONTH($AW226)=MONTH(BB$15),MONTH($AX226)&lt;&gt;MONTH(BB$15)),
NETWORKDAYS.INTL($AW226,$AW226+_xlpm.DD,1,_xlpm.VD),
AND(MONTH($AW226)&lt;&gt;MONTH(BB$15),MONTH($AX226)=MONTH(BB$15)),
NETWORKDAYS.INTL(($AX226)-_xlpm.DD,$AX226,1,_xlpm.VD),
AND(MONTH($AW226)&lt;MONTH(BB$15),MONTH($AX226)&gt;MONTH(BB$15)),
NETWORKDAYS.INTL((EOMONTH(BB$15-1,1))-_xlpm.DD,EOMONTH(BB$15-1,1),1,_xlpm.VD),
AND(MONTH($AW226)=MONTH(BB$15),MONTH($AX226)=MONTH(BB$15)),
NETWORKDAYS.INTL($AW226,$AX226,1,_xlpm.VD)))),0)),
$DH226="месяц",
$BP226*BB226,
$DH226="неделя",
$BP226*BB226/7*(ROUNDUP((DAY(EOMONTH(BB$15,0)))/4,0))),
0)</f>
        <v/>
      </c>
      <c r="BT226" s="125">
        <f t="array" ref="BT226">
IFERROR(
_xlfn.IFS(
$DH226="день_1",
$BP226*$BL226/($AX226-$AW226+1)*BC226*(DAY(EOMONTH(BC$15,0))),
$DH226="день_2",
$BP226/30*MAX(MIN($AX226,EOMONTH(BC$15,0))-MAX($AW226,BC$15)+1,),
$DH226="раб.день",
$BP226/30*(IFERROR(
_xlfn.LET(_xlpm.VD,
CHOOSE(
{1;2;3;4;5;6;7;8;9;10;11;12;13;14;15;16;17;18},
45658,45659,45660,45661,45662,45663,45664,45665,45711,45724,45778,45779,45785,45786,45820,45821,45965,46022),
_xlfn.LET(_xlpm.DD,
MAX(MIN($AX226,EOMONTH(BC$15,0))-MAX($AW226,BC$15),),
_xlfn.IFS(
AND(MONTH($AW226)=MONTH(BC$15),MONTH($AX226)&lt;&gt;MONTH(BC$15)),
NETWORKDAYS.INTL($AW226,$AW226+_xlpm.DD,1,_xlpm.VD),
AND(MONTH($AW226)&lt;&gt;MONTH(BC$15),MONTH($AX226)=MONTH(BC$15)),
NETWORKDAYS.INTL(($AX226)-_xlpm.DD,$AX226,1,_xlpm.VD),
AND(MONTH($AW226)&lt;MONTH(BC$15),MONTH($AX226)&gt;MONTH(BC$15)),
NETWORKDAYS.INTL((EOMONTH(BC$15-1,1))-_xlpm.DD,EOMONTH(BC$15-1,1),1,_xlpm.VD),
AND(MONTH($AW226)=MONTH(BC$15),MONTH($AX226)=MONTH(BC$15)),
NETWORKDAYS.INTL($AW226,$AX226,1,_xlpm.VD)))),0)),
$DH226="месяц",
$BP226*BC226,
$DH226="неделя",
$BP226*BC226/7*(ROUNDUP((DAY(EOMONTH(BC$15,0)))/4,0))),
0)</f>
        <v/>
      </c>
      <c r="BU226" s="125">
        <f t="array" ref="BU226">
IFERROR(
_xlfn.IFS(
$DH226="день_1",
$BP226*$BL226/($AX226-$AW226+1)*BD226*(DAY(EOMONTH(BD$15,0))),
$DH226="день_2",
$BP226/30*MAX(MIN($AX226,EOMONTH(BD$15,0))-MAX($AW226,BD$15)+1,),
$DH226="раб.день",
$BP226/30*(IFERROR(
_xlfn.LET(_xlpm.VD,
CHOOSE(
{1;2;3;4;5;6;7;8;9;10;11;12;13;14;15;16;17;18},
45658,45659,45660,45661,45662,45663,45664,45665,45711,45724,45778,45779,45785,45786,45820,45821,45965,46022),
_xlfn.LET(_xlpm.DD,
MAX(MIN($AX226,EOMONTH(BD$15,0))-MAX($AW226,BD$15),),
_xlfn.IFS(
AND(MONTH($AW226)=MONTH(BD$15),MONTH($AX226)&lt;&gt;MONTH(BD$15)),
NETWORKDAYS.INTL($AW226,$AW226+_xlpm.DD,1,_xlpm.VD),
AND(MONTH($AW226)&lt;&gt;MONTH(BD$15),MONTH($AX226)=MONTH(BD$15)),
NETWORKDAYS.INTL(($AX226)-_xlpm.DD,$AX226,1,_xlpm.VD),
AND(MONTH($AW226)&lt;MONTH(BD$15),MONTH($AX226)&gt;MONTH(BD$15)),
NETWORKDAYS.INTL((EOMONTH(BD$15-1,1))-_xlpm.DD,EOMONTH(BD$15-1,1),1,_xlpm.VD),
AND(MONTH($AW226)=MONTH(BD$15),MONTH($AX226)=MONTH(BD$15)),
NETWORKDAYS.INTL($AW226,$AX226,1,_xlpm.VD)))),0)),
$DH226="месяц",
$BP226*BD226,
$DH226="неделя",
$BP226*BD226/7*(ROUNDUP((DAY(EOMONTH(BD$15,0)))/4,0))),
0)</f>
        <v/>
      </c>
      <c r="BV226" s="125">
        <f t="array" ref="BV226">
IFERROR(
_xlfn.IFS(
$DH226="день_1",
$BP226*$BL226/($AX226-$AW226+1)*BE226*(DAY(EOMONTH(BE$15,0))),
$DH226="день_2",
$BP226/30*MAX(MIN($AX226,EOMONTH(BE$15,0))-MAX($AW226,BE$15)+1,),
$DH226="раб.день",
$BP226/30*(IFERROR(
_xlfn.LET(_xlpm.VD,
CHOOSE(
{1;2;3;4;5;6;7;8;9;10;11;12;13;14;15;16;17;18},
45658,45659,45660,45661,45662,45663,45664,45665,45711,45724,45778,45779,45785,45786,45820,45821,45965,46022),
_xlfn.LET(_xlpm.DD,
MAX(MIN($AX226,EOMONTH(BE$15,0))-MAX($AW226,BE$15),),
_xlfn.IFS(
AND(MONTH($AW226)=MONTH(BE$15),MONTH($AX226)&lt;&gt;MONTH(BE$15)),
NETWORKDAYS.INTL($AW226,$AW226+_xlpm.DD,1,_xlpm.VD),
AND(MONTH($AW226)&lt;&gt;MONTH(BE$15),MONTH($AX226)=MONTH(BE$15)),
NETWORKDAYS.INTL(($AX226)-_xlpm.DD,$AX226,1,_xlpm.VD),
AND(MONTH($AW226)&lt;MONTH(BE$15),MONTH($AX226)&gt;MONTH(BE$15)),
NETWORKDAYS.INTL((EOMONTH(BE$15-1,1))-_xlpm.DD,EOMONTH(BE$15-1,1),1,_xlpm.VD),
AND(MONTH($AW226)=MONTH(BE$15),MONTH($AX226)=MONTH(BE$15)),
NETWORKDAYS.INTL($AW226,$AX226,1,_xlpm.VD)))),0)),
$DH226="месяц",
$BP226*BE226,
$DH226="неделя",
$BP226*BE226/7*(ROUNDUP((DAY(EOMONTH(BE$15,0)))/4,0))),
0)</f>
        <v/>
      </c>
      <c r="BW226" s="125">
        <f t="array" ref="BW226">
IFERROR(
_xlfn.IFS(
$DH226="день_1",
$BP226*$BL226/($AX226-$AW226+1)*BF226*(DAY(EOMONTH(BF$15,0))),
$DH226="день_2",
$BP226/30*MAX(MIN($AX226,EOMONTH(BF$15,0))-MAX($AW226,BF$15)+1,),
$DH226="раб.день",
$BP226/30*(IFERROR(
_xlfn.LET(_xlpm.VD,
CHOOSE(
{1;2;3;4;5;6;7;8;9;10;11;12;13;14;15;16;17;18},
45658,45659,45660,45661,45662,45663,45664,45665,45711,45724,45778,45779,45785,45786,45820,45821,45965,46022),
_xlfn.LET(_xlpm.DD,
MAX(MIN($AX226,EOMONTH(BF$15,0))-MAX($AW226,BF$15),),
_xlfn.IFS(
AND(MONTH($AW226)=MONTH(BF$15),MONTH($AX226)&lt;&gt;MONTH(BF$15)),
NETWORKDAYS.INTL($AW226,$AW226+_xlpm.DD,1,_xlpm.VD),
AND(MONTH($AW226)&lt;&gt;MONTH(BF$15),MONTH($AX226)=MONTH(BF$15)),
NETWORKDAYS.INTL(($AX226)-_xlpm.DD,$AX226,1,_xlpm.VD),
AND(MONTH($AW226)&lt;MONTH(BF$15),MONTH($AX226)&gt;MONTH(BF$15)),
NETWORKDAYS.INTL((EOMONTH(BF$15-1,1))-_xlpm.DD,EOMONTH(BF$15-1,1),1,_xlpm.VD),
AND(MONTH($AW226)=MONTH(BF$15),MONTH($AX226)=MONTH(BF$15)),
NETWORKDAYS.INTL($AW226,$AX226,1,_xlpm.VD)))),0)),
$DH226="месяц",
$BP226*BF226,
$DH226="неделя",
$BP226*BF226/7*(ROUNDUP((DAY(EOMONTH(BF$15,0)))/4,0))),
0)</f>
        <v/>
      </c>
      <c r="BX226" s="125">
        <f t="array" ref="BX226">
IFERROR(
_xlfn.IFS(
$DH226="день_1",
$BP226*$BL226/($AX226-$AW226+1)*BG226*(DAY(EOMONTH(BG$15,0))),
$DH226="день_2",
$BP226/30*MAX(MIN($AX226,EOMONTH(BG$15,0))-MAX($AW226,BG$15)+1,),
$DH226="раб.день",
$BP226/30*(IFERROR(
_xlfn.LET(_xlpm.VD,
CHOOSE(
{1;2;3;4;5;6;7;8;9;10;11;12;13;14;15;16;17;18},
45658,45659,45660,45661,45662,45663,45664,45665,45711,45724,45778,45779,45785,45786,45820,45821,45965,46022),
_xlfn.LET(_xlpm.DD,
MAX(MIN($AX226,EOMONTH(BG$15,0))-MAX($AW226,BG$15),),
_xlfn.IFS(
AND(MONTH($AW226)=MONTH(BG$15),MONTH($AX226)&lt;&gt;MONTH(BG$15)),
NETWORKDAYS.INTL($AW226,$AW226+_xlpm.DD,1,_xlpm.VD),
AND(MONTH($AW226)&lt;&gt;MONTH(BG$15),MONTH($AX226)=MONTH(BG$15)),
NETWORKDAYS.INTL(($AX226)-_xlpm.DD,$AX226,1,_xlpm.VD),
AND(MONTH($AW226)&lt;MONTH(BG$15),MONTH($AX226)&gt;MONTH(BG$15)),
NETWORKDAYS.INTL((EOMONTH(BG$15-1,1))-_xlpm.DD,EOMONTH(BG$15-1,1),1,_xlpm.VD),
AND(MONTH($AW226)=MONTH(BG$15),MONTH($AX226)=MONTH(BG$15)),
NETWORKDAYS.INTL($AW226,$AX226,1,_xlpm.VD)))),0)),
$DH226="месяц",
$BP226*BG226,
$DH226="неделя",
$BP226*BG226/7*(ROUNDUP((DAY(EOMONTH(BG$15,0)))/4,0))),
0)</f>
        <v/>
      </c>
      <c r="BY226" s="125">
        <f t="array" ref="BY226">
IFERROR(
_xlfn.IFS(
$DH226="день_1",
$BP226*$BL226/($AX226-$AW226+1)*BH226*(DAY(EOMONTH(BH$15,0))),
$DH226="день_2",
$BP226/30*MAX(MIN($AX226,EOMONTH(BH$15,0))-MAX($AW226,BH$15)+1,),
$DH226="раб.день",
$BP226/30*(IFERROR(
_xlfn.LET(_xlpm.VD,
CHOOSE(
{1;2;3;4;5;6;7;8;9;10;11;12;13;14;15;16;17;18},
45658,45659,45660,45661,45662,45663,45664,45665,45711,45724,45778,45779,45785,45786,45820,45821,45965,46022),
_xlfn.LET(_xlpm.DD,
MAX(MIN($AX226,EOMONTH(BH$15,0))-MAX($AW226,BH$15),),
_xlfn.IFS(
AND(MONTH($AW226)=MONTH(BH$15),MONTH($AX226)&lt;&gt;MONTH(BH$15)),
NETWORKDAYS.INTL($AW226,$AW226+_xlpm.DD,1,_xlpm.VD),
AND(MONTH($AW226)&lt;&gt;MONTH(BH$15),MONTH($AX226)=MONTH(BH$15)),
NETWORKDAYS.INTL(($AX226)-_xlpm.DD,$AX226,1,_xlpm.VD),
AND(MONTH($AW226)&lt;MONTH(BH$15),MONTH($AX226)&gt;MONTH(BH$15)),
NETWORKDAYS.INTL((EOMONTH(BH$15-1,1))-_xlpm.DD,EOMONTH(BH$15-1,1),1,_xlpm.VD),
AND(MONTH($AW226)=MONTH(BH$15),MONTH($AX226)=MONTH(BH$15)),
NETWORKDAYS.INTL($AW226,$AX226,1,_xlpm.VD)))),0)),
$DH226="месяц",
$BP226*BH226,
$DH226="неделя",
$BP226*BH226/7*(ROUNDUP((DAY(EOMONTH(BH$15,0)))/4,0))),
0)</f>
        <v/>
      </c>
      <c r="BZ226" s="125">
        <f t="array" ref="BZ226">
IFERROR(
_xlfn.IFS(
$DH226="день_1",
$BP226*$BL226/($AX226-$AW226+1)*BI226*(DAY(EOMONTH(BI$15,0))),
$DH226="день_2",
$BP226/30*MAX(MIN($AX226,EOMONTH(BI$15,0))-MAX($AW226,BI$15)+1,),
$DH226="раб.день",
$BP226/30*(IFERROR(
_xlfn.LET(_xlpm.VD,
CHOOSE(
{1;2;3;4;5;6;7;8;9;10;11;12;13;14;15;16;17;18},
45658,45659,45660,45661,45662,45663,45664,45665,45711,45724,45778,45779,45785,45786,45820,45821,45965,46022),
_xlfn.LET(_xlpm.DD,
MAX(MIN($AX226,EOMONTH(BI$15,0))-MAX($AW226,BI$15),),
_xlfn.IFS(
AND(MONTH($AW226)=MONTH(BI$15),MONTH($AX226)&lt;&gt;MONTH(BI$15)),
NETWORKDAYS.INTL($AW226,$AW226+_xlpm.DD,1,_xlpm.VD),
AND(MONTH($AW226)&lt;&gt;MONTH(BI$15),MONTH($AX226)=MONTH(BI$15)),
NETWORKDAYS.INTL(($AX226)-_xlpm.DD,$AX226,1,_xlpm.VD),
AND(MONTH($AW226)&lt;MONTH(BI$15),MONTH($AX226)&gt;MONTH(BI$15)),
NETWORKDAYS.INTL((EOMONTH(BI$15-1,1))-_xlpm.DD,EOMONTH(BI$15-1,1),1,_xlpm.VD),
AND(MONTH($AW226)=MONTH(BI$15),MONTH($AX226)=MONTH(BI$15)),
NETWORKDAYS.INTL($AW226,$AX226,1,_xlpm.VD)))),0)),
$DH226="месяц",
$BP226*BI226,
$DH226="неделя",
$BP226*BI226/7*(ROUNDUP((DAY(EOMONTH(BI$15,0)))/4,0))),
0)</f>
        <v/>
      </c>
      <c r="CA226" s="125">
        <f t="array" ref="CA226">
IFERROR(
_xlfn.IFS(
$DH226="день_1",
$BP226*$BL226/($AX226-$AW226+1)*BJ226*(DAY(EOMONTH(BJ$15,0))),
$DH226="день_2",
$BP226/30*MAX(MIN($AX226,EOMONTH(BJ$15,0))-MAX($AW226,BJ$15)+1,),
$DH226="раб.день",
$BP226/30*(IFERROR(
_xlfn.LET(_xlpm.VD,
CHOOSE(
{1;2;3;4;5;6;7;8;9;10;11;12;13;14;15;16;17;18},
45658,45659,45660,45661,45662,45663,45664,45665,45711,45724,45778,45779,45785,45786,45820,45821,45965,46022),
_xlfn.LET(_xlpm.DD,
MAX(MIN($AX226,EOMONTH(BJ$15,0))-MAX($AW226,BJ$15),),
_xlfn.IFS(
AND(MONTH($AW226)=MONTH(BJ$15),MONTH($AX226)&lt;&gt;MONTH(BJ$15)),
NETWORKDAYS.INTL($AW226,$AW226+_xlpm.DD,1,_xlpm.VD),
AND(MONTH($AW226)&lt;&gt;MONTH(BJ$15),MONTH($AX226)=MONTH(BJ$15)),
NETWORKDAYS.INTL(($AX226)-_xlpm.DD,$AX226,1,_xlpm.VD),
AND(MONTH($AW226)&lt;MONTH(BJ$15),MONTH($AX226)&gt;MONTH(BJ$15)),
NETWORKDAYS.INTL((EOMONTH(BJ$15-1,1))-_xlpm.DD,EOMONTH(BJ$15-1,1),1,_xlpm.VD),
AND(MONTH($AW226)=MONTH(BJ$15),MONTH($AX226)=MONTH(BJ$15)),
NETWORKDAYS.INTL($AW226,$AX226,1,_xlpm.VD)))),0)),
$DH226="месяц",
$BP226*BJ226,
$DH226="неделя",
$BP226*BJ226/7*(ROUNDUP((DAY(EOMONTH(BJ$15,0)))/4,0))),
0)</f>
        <v/>
      </c>
      <c r="CB226" s="125">
        <f t="array" ref="CB226">
IFERROR(
_xlfn.IFS(
$DH226="день_1",
$BP226*$BL226/($AX226-$AW226+1)*BK226*(DAY(EOMONTH(BK$15,0))),
$DH226="день_2",
$BP226/30*MAX(MIN($AX226,EOMONTH(BK$15,0))-MAX($AW226,BK$15)+1,),
$DH226="раб.день",
$BP226/30*(IFERROR(
_xlfn.LET(_xlpm.VD,
CHOOSE(
{1;2;3;4;5;6;7;8;9;10;11;12;13;14;15;16;17;18},
45658,45659,45660,45661,45662,45663,45664,45665,45711,45724,45778,45779,45785,45786,45820,45821,45965,46022),
_xlfn.LET(_xlpm.DD,
MAX(MIN($AX226,EOMONTH(BK$15,0))-MAX($AW226,BK$15),),
_xlfn.IFS(
AND(MONTH($AW226)=MONTH(BK$15),MONTH($AX226)&lt;&gt;MONTH(BK$15)),
NETWORKDAYS.INTL($AW226,$AW226+_xlpm.DD,1,_xlpm.VD),
AND(MONTH($AW226)&lt;&gt;MONTH(BK$15),MONTH($AX226)=MONTH(BK$15)),
NETWORKDAYS.INTL(($AX226)-_xlpm.DD,$AX226,1,_xlpm.VD),
AND(MONTH($AW226)&lt;MONTH(BK$15),MONTH($AX226)&gt;MONTH(BK$15)),
NETWORKDAYS.INTL((EOMONTH(BK$15-1,1))-_xlpm.DD,EOMONTH(BK$15-1,1),1,_xlpm.VD),
AND(MONTH($AW226)=MONTH(BK$15),MONTH($AX226)=MONTH(BK$15)),
NETWORKDAYS.INTL($AW226,$AX226,1,_xlpm.VD)))),0)),
$DH226="месяц",
$BP226*BK226,
$DH226="неделя",
$BP226*BK226/7*(ROUNDUP((DAY(EOMONTH(BK$15,0)))/4,0))),
0)</f>
        <v/>
      </c>
      <c r="CC226" s="125">
        <f>SUM($BQ226:$CB226)</f>
        <v/>
      </c>
      <c r="CD226" s="126">
        <f>SUM($EH226:$EH226)</f>
        <v/>
      </c>
      <c r="CE226" s="126">
        <f>$CD226*$AB226</f>
        <v/>
      </c>
      <c r="CF226" s="126">
        <f>SUM($EK226:$EK226)</f>
        <v/>
      </c>
      <c r="CG226" s="126">
        <f>$CF226*$AB226</f>
        <v/>
      </c>
      <c r="CH226" s="126">
        <f>SUM($CC226,$CE226,$CG226)</f>
        <v/>
      </c>
      <c r="CI226" s="126">
        <f>$CH226*(1+$CM226)</f>
        <v/>
      </c>
      <c r="CJ226" s="127" t="n">
        <v>0</v>
      </c>
      <c r="CK226" s="126">
        <f>SUM($CH226:$CH226)*(1+$CJ226)</f>
        <v/>
      </c>
      <c r="CL226" s="126">
        <f>SUM($CH226:$CH226)*(1+$CM226)</f>
        <v/>
      </c>
      <c r="CM226" s="59" t="inlineStr">
        <is>
          <t>20%</t>
        </is>
      </c>
      <c r="CN226" s="59" t="n"/>
      <c r="CO226" s="72" t="n"/>
      <c r="CP226" s="59" t="n"/>
      <c r="CQ226" s="73" t="n"/>
      <c r="CR226" s="73" t="n"/>
      <c r="CS226" s="73" t="n"/>
      <c r="CT226" s="72" t="n"/>
      <c r="CU226" s="79" t="inlineStr">
        <is>
          <t> </t>
        </is>
      </c>
      <c r="CV226" s="60" t="n"/>
      <c r="CW226" s="60" t="n"/>
      <c r="CX226" s="60" t="n"/>
      <c r="CY226" s="127">
        <f>IFERROR(($CC226-$EE226)/($EE226/(1-$DQ226)),0)</f>
        <v/>
      </c>
      <c r="CZ226" s="127">
        <f>IFERROR(1-$EI226/($CE226),0)</f>
        <v/>
      </c>
      <c r="DA226" s="127">
        <f>IFERROR(1-$EL226/($CG226),0)</f>
        <v/>
      </c>
      <c r="DB226" s="126">
        <f>ROUND(IFERROR(($CI226/(1+$CM226)-$EN226),0),2)</f>
        <v/>
      </c>
      <c r="DC226" s="128" t="n"/>
      <c r="DD226" s="125" t="n"/>
      <c r="DE226" s="75" t="n">
        <v>0</v>
      </c>
      <c r="DF226" s="128" t="n"/>
      <c r="DG226" s="125">
        <f>IF($DC226=0,0,$DD226*($DC226*100%-$DE226*$DF226))*SUM($AB226:$AB226)</f>
        <v/>
      </c>
      <c r="DH226" s="129" t="inlineStr">
        <is>
          <t>месяц</t>
        </is>
      </c>
      <c r="DI226" s="130">
        <f t="array" ref="DI226">IFERROR(
IF($ES226="LisChannel",
(ROUND(((INDEX({174.625;153.888888888889;130.972222222222},MATCH($AI226,{2;3;4}),0))*$AG226*$AI226),2)),0),0)</f>
        <v/>
      </c>
      <c r="DJ226" s="130">
        <f>
_xlfn.LET(_xlpm.X,
IFERROR(
IF($ES226="НовиковТВ",
(_xlfn.LET(_xlpm.NTV,
_xlfn.LET(_xlpm.MIN,350000,
IF(SUMIFS($DI:$DI,$ES:$ES,"НовиковТВ")&lt;=_xlpm.MIN,
(SUMIFS($DI:$DI,$ES:$ES,"НовиковТВ")/(COUNTIFS($ES:$ES,"НовиковТВ")))*_xlpm.MIN/SUMIFS($DI:$DI,$ES:$ES,"НовиковТВ"),
DI226)),
_xlpm.NTV+$DG226/(1-(1-(_xlpm.NTV)*(1-$DL226)*(1-$DM226)*(1-$DN226)*(1-$DO226)*(1-$DP226)/_xlpm.NTV))))/(1+$EP226),
$DI226+$DG226/(1-(1-($DI226)*(1-$DL226)*(1-$DM226)*(1-$DN226)*(1-$DO226)*(1-$DP226)/$DI226))),
0),
_xlpm.X*(1+$CM226)*(1+$CW226)-_xlpm.X*(1+$CM226)+_xlpm.X)</f>
        <v/>
      </c>
      <c r="DK226" s="125" t="inlineStr">
        <is>
          <t>послед.</t>
        </is>
      </c>
      <c r="DL226" s="63" t="n">
        <v>0</v>
      </c>
      <c r="DM226" s="63" t="n">
        <v>0</v>
      </c>
      <c r="DN226" s="63" t="n">
        <v>0</v>
      </c>
      <c r="DO226" s="63" t="n">
        <v>0</v>
      </c>
      <c r="DP226" s="63" t="n">
        <v>0</v>
      </c>
      <c r="DQ226" s="63">
        <f t="array" ref="DQ226">IFERROR(_xlfn.IFS(
$DK226="послед.",1-(1-$DL226)*(1-$DM226)*(1-$DN226)*(1-$DO226)*(1-$DP226),
$DK226="сумм.",$DL226+$DM226+$DN226+$DO226+$DP226),
0)</f>
        <v/>
      </c>
      <c r="DR226" s="125">
        <f t="array" ref="DR226">
IFERROR(
_xlfn.IFS(
$BL226=0,
0,
$BL226&gt;0,
_xlfn.IFS($DK226="послед.",
$DJ226*(1-$DL226)*(1-$DM226)*(1-$DN226)*(1-$DO226)*(1-$DP226),
$DK226="сумм.",
$DJ226*(1-($DL226+$DM226+$DN226+$DO226+$DP226)))),0)</f>
        <v/>
      </c>
      <c r="DS226" s="125">
        <f t="array" ref="DS226">
IFERROR(_xlfn.IFS(
$DH226="день_1",
$DR226*$BL226/($AX226-$AW226+1)*AZ226*(DAY(EOMONTH(AZ$15,0))),
$DH226="день_2",
$DR226/30*MAX(MIN($AX226,EOMONTH(AZ$15,0))-MAX($AW226,AZ$15)+1,),
$DH226="раб.день",
$DR226/30*(IFERROR(
_xlfn.LET(_xlpm.VD,
CHOOSE(
{1;2;3;4;5;6;7;8;9;10;11;12;13;14;15;16;17;18},
45658,45659,45660,45661,45662,45663,45664,45665,45711,45724,45778,45779,45785,45786,45820,45821,45965,46022),
_xlfn.LET(_xlpm.DD,
MAX(MIN($AX226,EOMONTH(AZ$15,0))-MAX($AW226,AZ$15),),
_xlfn.IFS(
AND(MONTH($AW226)=MONTH(AZ$15),MONTH($AX226)&lt;&gt;MONTH(AZ$15)),
NETWORKDAYS.INTL($AW226,$AW226+_xlpm.DD,1,_xlpm.VD),
AND(MONTH($AW226)&lt;&gt;MONTH(AZ$15),MONTH($AX226)=MONTH(AZ$15)),
NETWORKDAYS.INTL(($AX226)-_xlpm.DD,$AX226,1,_xlpm.VD),
AND(MONTH($AW226)&lt;MONTH(AZ$15),MONTH($AX226)&gt;MONTH(AZ$15)),
NETWORKDAYS.INTL((EOMONTH(AZ$15-1,1))-_xlpm.DD,EOMONTH(AZ$15-1,1),1,_xlpm.VD),
AND(MONTH($AW226)=MONTH(AZ$15),MONTH($AX226)=MONTH(AZ$15)),
NETWORKDAYS.INTL($AW226,$AX226,1,_xlpm.VD)))),0)),
$DH226="месяц",
$DR226*AZ226,
$DH226="неделя",
$DR226*AZ226/7*(ROUNDUP((DAY(EOMONTH(AZ$15,0)))/4,0))),
0)</f>
        <v/>
      </c>
      <c r="DT226" s="125">
        <f t="array" ref="DT226">
IFERROR(_xlfn.IFS(
$DH226="день_1",
$DR226*$BL226/($AX226-$AW226+1)*BA226*(DAY(EOMONTH(BA$15,0))),
$DH226="день_2",
$DR226/30*MAX(MIN($AX226,EOMONTH(BA$15,0))-MAX($AW226,BA$15)+1,),
$DH226="раб.день",
$DR226/30*(IFERROR(
_xlfn.LET(_xlpm.VD,
CHOOSE(
{1;2;3;4;5;6;7;8;9;10;11;12;13;14;15;16;17;18},
45658,45659,45660,45661,45662,45663,45664,45665,45711,45724,45778,45779,45785,45786,45820,45821,45965,46022),
_xlfn.LET(_xlpm.DD,
MAX(MIN($AX226,EOMONTH(BA$15,0))-MAX($AW226,BA$15),),
_xlfn.IFS(
AND(MONTH($AW226)=MONTH(BA$15),MONTH($AX226)&lt;&gt;MONTH(BA$15)),
NETWORKDAYS.INTL($AW226,$AW226+_xlpm.DD,1,_xlpm.VD),
AND(MONTH($AW226)&lt;&gt;MONTH(BA$15),MONTH($AX226)=MONTH(BA$15)),
NETWORKDAYS.INTL(($AX226)-_xlpm.DD,$AX226,1,_xlpm.VD),
AND(MONTH($AW226)&lt;MONTH(BA$15),MONTH($AX226)&gt;MONTH(BA$15)),
NETWORKDAYS.INTL((EOMONTH(BA$15-1,1))-_xlpm.DD,EOMONTH(BA$15-1,1),1,_xlpm.VD),
AND(MONTH($AW226)=MONTH(BA$15),MONTH($AX226)=MONTH(BA$15)),
NETWORKDAYS.INTL($AW226,$AX226,1,_xlpm.VD)))),0)),
$DH226="месяц",
$DR226*BA226,
$DH226="неделя",
$DR226*BA226/7*(ROUNDUP((DAY(EOMONTH(BA$15,0)))/4,0))),
0)</f>
        <v/>
      </c>
      <c r="DU226" s="125">
        <f t="array" ref="DU226">
IFERROR(_xlfn.IFS(
$DH226="день_1",
$DR226*$BL226/($AX226-$AW226+1)*BB226*(DAY(EOMONTH(BB$15,0))),
$DH226="день_2",
$DR226/30*MAX(MIN($AX226,EOMONTH(BB$15,0))-MAX($AW226,BB$15)+1,),
$DH226="раб.день",
$DR226/30*(IFERROR(
_xlfn.LET(_xlpm.VD,
CHOOSE(
{1;2;3;4;5;6;7;8;9;10;11;12;13;14;15;16;17;18},
45658,45659,45660,45661,45662,45663,45664,45665,45711,45724,45778,45779,45785,45786,45820,45821,45965,46022),
_xlfn.LET(_xlpm.DD,
MAX(MIN($AX226,EOMONTH(BB$15,0))-MAX($AW226,BB$15),),
_xlfn.IFS(
AND(MONTH($AW226)=MONTH(BB$15),MONTH($AX226)&lt;&gt;MONTH(BB$15)),
NETWORKDAYS.INTL($AW226,$AW226+_xlpm.DD,1,_xlpm.VD),
AND(MONTH($AW226)&lt;&gt;MONTH(BB$15),MONTH($AX226)=MONTH(BB$15)),
NETWORKDAYS.INTL(($AX226)-_xlpm.DD,$AX226,1,_xlpm.VD),
AND(MONTH($AW226)&lt;MONTH(BB$15),MONTH($AX226)&gt;MONTH(BB$15)),
NETWORKDAYS.INTL((EOMONTH(BB$15-1,1))-_xlpm.DD,EOMONTH(BB$15-1,1),1,_xlpm.VD),
AND(MONTH($AW226)=MONTH(BB$15),MONTH($AX226)=MONTH(BB$15)),
NETWORKDAYS.INTL($AW226,$AX226,1,_xlpm.VD)))),0)),
$DH226="месяц",
$DR226*BB226,
$DH226="неделя",
$DR226*BB226/7*(ROUNDUP((DAY(EOMONTH(BB$15,0)))/4,0))),
0)</f>
        <v/>
      </c>
      <c r="DV226" s="125">
        <f t="array" ref="DV226">
IFERROR(_xlfn.IFS(
$DH226="день_1",
$DR226*$BL226/($AX226-$AW226+1)*BC226*(DAY(EOMONTH(BC$15,0))),
$DH226="день_2",
$DR226/30*MAX(MIN($AX226,EOMONTH(BC$15,0))-MAX($AW226,BC$15)+1,),
$DH226="раб.день",
$DR226/30*(IFERROR(
_xlfn.LET(_xlpm.VD,
CHOOSE(
{1;2;3;4;5;6;7;8;9;10;11;12;13;14;15;16;17;18},
45658,45659,45660,45661,45662,45663,45664,45665,45711,45724,45778,45779,45785,45786,45820,45821,45965,46022),
_xlfn.LET(_xlpm.DD,
MAX(MIN($AX226,EOMONTH(BC$15,0))-MAX($AW226,BC$15),),
_xlfn.IFS(
AND(MONTH($AW226)=MONTH(BC$15),MONTH($AX226)&lt;&gt;MONTH(BC$15)),
NETWORKDAYS.INTL($AW226,$AW226+_xlpm.DD,1,_xlpm.VD),
AND(MONTH($AW226)&lt;&gt;MONTH(BC$15),MONTH($AX226)=MONTH(BC$15)),
NETWORKDAYS.INTL(($AX226)-_xlpm.DD,$AX226,1,_xlpm.VD),
AND(MONTH($AW226)&lt;MONTH(BC$15),MONTH($AX226)&gt;MONTH(BC$15)),
NETWORKDAYS.INTL((EOMONTH(BC$15-1,1))-_xlpm.DD,EOMONTH(BC$15-1,1),1,_xlpm.VD),
AND(MONTH($AW226)=MONTH(BC$15),MONTH($AX226)=MONTH(BC$15)),
NETWORKDAYS.INTL($AW226,$AX226,1,_xlpm.VD)))),0)),
$DH226="месяц",
$DR226*BC226,
$DH226="неделя",
$DR226*BC226/7*(ROUNDUP((DAY(EOMONTH(BC$15,0)))/4,0))),
0)</f>
        <v/>
      </c>
      <c r="DW226" s="125">
        <f t="array" ref="DW226">
IFERROR(_xlfn.IFS(
$DH226="день_1",
$DR226*$BL226/($AX226-$AW226+1)*BD226*(DAY(EOMONTH(BD$15,0))),
$DH226="день_2",
$DR226/30*MAX(MIN($AX226,EOMONTH(BD$15,0))-MAX($AW226,BD$15)+1,),
$DH226="раб.день",
$DR226/30*(IFERROR(
_xlfn.LET(_xlpm.VD,
CHOOSE(
{1;2;3;4;5;6;7;8;9;10;11;12;13;14;15;16;17;18},
45658,45659,45660,45661,45662,45663,45664,45665,45711,45724,45778,45779,45785,45786,45820,45821,45965,46022),
_xlfn.LET(_xlpm.DD,
MAX(MIN($AX226,EOMONTH(BD$15,0))-MAX($AW226,BD$15),),
_xlfn.IFS(
AND(MONTH($AW226)=MONTH(BD$15),MONTH($AX226)&lt;&gt;MONTH(BD$15)),
NETWORKDAYS.INTL($AW226,$AW226+_xlpm.DD,1,_xlpm.VD),
AND(MONTH($AW226)&lt;&gt;MONTH(BD$15),MONTH($AX226)=MONTH(BD$15)),
NETWORKDAYS.INTL(($AX226)-_xlpm.DD,$AX226,1,_xlpm.VD),
AND(MONTH($AW226)&lt;MONTH(BD$15),MONTH($AX226)&gt;MONTH(BD$15)),
NETWORKDAYS.INTL((EOMONTH(BD$15-1,1))-_xlpm.DD,EOMONTH(BD$15-1,1),1,_xlpm.VD),
AND(MONTH($AW226)=MONTH(BD$15),MONTH($AX226)=MONTH(BD$15)),
NETWORKDAYS.INTL($AW226,$AX226,1,_xlpm.VD)))),0)),
$DH226="месяц",
$DR226*BD226,
$DH226="неделя",
$DR226*BD226/7*(ROUNDUP((DAY(EOMONTH(BD$15,0)))/4,0))),
0)</f>
        <v/>
      </c>
      <c r="DX226" s="125">
        <f t="array" ref="DX226">
IFERROR(_xlfn.IFS(
$DH226="день_1",
$DR226*$BL226/($AX226-$AW226+1)*BE226*(DAY(EOMONTH(BE$15,0))),
$DH226="день_2",
$DR226/30*MAX(MIN($AX226,EOMONTH(BE$15,0))-MAX($AW226,BE$15)+1,),
$DH226="раб.день",
$DR226/30*(IFERROR(
_xlfn.LET(_xlpm.VD,
CHOOSE(
{1;2;3;4;5;6;7;8;9;10;11;12;13;14;15;16;17;18},
45658,45659,45660,45661,45662,45663,45664,45665,45711,45724,45778,45779,45785,45786,45820,45821,45965,46022),
_xlfn.LET(_xlpm.DD,
MAX(MIN($AX226,EOMONTH(BE$15,0))-MAX($AW226,BE$15),),
_xlfn.IFS(
AND(MONTH($AW226)=MONTH(BE$15),MONTH($AX226)&lt;&gt;MONTH(BE$15)),
NETWORKDAYS.INTL($AW226,$AW226+_xlpm.DD,1,_xlpm.VD),
AND(MONTH($AW226)&lt;&gt;MONTH(BE$15),MONTH($AX226)=MONTH(BE$15)),
NETWORKDAYS.INTL(($AX226)-_xlpm.DD,$AX226,1,_xlpm.VD),
AND(MONTH($AW226)&lt;MONTH(BE$15),MONTH($AX226)&gt;MONTH(BE$15)),
NETWORKDAYS.INTL((EOMONTH(BE$15-1,1))-_xlpm.DD,EOMONTH(BE$15-1,1),1,_xlpm.VD),
AND(MONTH($AW226)=MONTH(BE$15),MONTH($AX226)=MONTH(BE$15)),
NETWORKDAYS.INTL($AW226,$AX226,1,_xlpm.VD)))),0)),
$DH226="месяц",
$DR226*BE226,
$DH226="неделя",
$DR226*BE226/7*(ROUNDUP((DAY(EOMONTH(BE$15,0)))/4,0))),
0)</f>
        <v/>
      </c>
      <c r="DY226" s="125">
        <f t="array" ref="DY226">
IFERROR(_xlfn.IFS(
$DH226="день_1",
$DR226*$BL226/($AX226-$AW226+1)*BF226*(DAY(EOMONTH(BF$15,0))),
$DH226="день_2",
$DR226/30*MAX(MIN($AX226,EOMONTH(BF$15,0))-MAX($AW226,BF$15)+1,),
$DH226="раб.день",
$DR226/30*(IFERROR(
_xlfn.LET(_xlpm.VD,
CHOOSE(
{1;2;3;4;5;6;7;8;9;10;11;12;13;14;15;16;17;18},
45658,45659,45660,45661,45662,45663,45664,45665,45711,45724,45778,45779,45785,45786,45820,45821,45965,46022),
_xlfn.LET(_xlpm.DD,
MAX(MIN($AX226,EOMONTH(BF$15,0))-MAX($AW226,BF$15),),
_xlfn.IFS(
AND(MONTH($AW226)=MONTH(BF$15),MONTH($AX226)&lt;&gt;MONTH(BF$15)),
NETWORKDAYS.INTL($AW226,$AW226+_xlpm.DD,1,_xlpm.VD),
AND(MONTH($AW226)&lt;&gt;MONTH(BF$15),MONTH($AX226)=MONTH(BF$15)),
NETWORKDAYS.INTL(($AX226)-_xlpm.DD,$AX226,1,_xlpm.VD),
AND(MONTH($AW226)&lt;MONTH(BF$15),MONTH($AX226)&gt;MONTH(BF$15)),
NETWORKDAYS.INTL((EOMONTH(BF$15-1,1))-_xlpm.DD,EOMONTH(BF$15-1,1),1,_xlpm.VD),
AND(MONTH($AW226)=MONTH(BF$15),MONTH($AX226)=MONTH(BF$15)),
NETWORKDAYS.INTL($AW226,$AX226,1,_xlpm.VD)))),0)),
$DH226="месяц",
$DR226*BF226,
$DH226="неделя",
$DR226*BF226/7*(ROUNDUP((DAY(EOMONTH(BF$15,0)))/4,0))),
0)</f>
        <v/>
      </c>
      <c r="DZ226" s="125">
        <f t="array" ref="DZ226">
IFERROR(_xlfn.IFS(
$DH226="день_1",
$DR226*$BL226/($AX226-$AW226+1)*BG226*(DAY(EOMONTH(BG$15,0))),
$DH226="день_2",
$DR226/30*MAX(MIN($AX226,EOMONTH(BG$15,0))-MAX($AW226,BG$15)+1,),
$DH226="раб.день",
$DR226/30*(IFERROR(
_xlfn.LET(_xlpm.VD,
CHOOSE(
{1;2;3;4;5;6;7;8;9;10;11;12;13;14;15;16;17;18},
45658,45659,45660,45661,45662,45663,45664,45665,45711,45724,45778,45779,45785,45786,45820,45821,45965,46022),
_xlfn.LET(_xlpm.DD,
MAX(MIN($AX226,EOMONTH(BG$15,0))-MAX($AW226,BG$15),),
_xlfn.IFS(
AND(MONTH($AW226)=MONTH(BG$15),MONTH($AX226)&lt;&gt;MONTH(BG$15)),
NETWORKDAYS.INTL($AW226,$AW226+_xlpm.DD,1,_xlpm.VD),
AND(MONTH($AW226)&lt;&gt;MONTH(BG$15),MONTH($AX226)=MONTH(BG$15)),
NETWORKDAYS.INTL(($AX226)-_xlpm.DD,$AX226,1,_xlpm.VD),
AND(MONTH($AW226)&lt;MONTH(BG$15),MONTH($AX226)&gt;MONTH(BG$15)),
NETWORKDAYS.INTL((EOMONTH(BG$15-1,1))-_xlpm.DD,EOMONTH(BG$15-1,1),1,_xlpm.VD),
AND(MONTH($AW226)=MONTH(BG$15),MONTH($AX226)=MONTH(BG$15)),
NETWORKDAYS.INTL($AW226,$AX226,1,_xlpm.VD)))),0)),
$DH226="месяц",
$DR226*BG226,
$DH226="неделя",
$DR226*BG226/7*(ROUNDUP((DAY(EOMONTH(BG$15,0)))/4,0))),
0)</f>
        <v/>
      </c>
      <c r="EA226" s="125">
        <f t="array" ref="EA226">
IFERROR(_xlfn.IFS(
$DH226="день_1",
$DR226*$BL226/($AX226-$AW226+1)*BH226*(DAY(EOMONTH(BH$15,0))),
$DH226="день_2",
$DR226/30*MAX(MIN($AX226,EOMONTH(BH$15,0))-MAX($AW226,BH$15)+1,),
$DH226="раб.день",
$DR226/30*(IFERROR(
_xlfn.LET(_xlpm.VD,
CHOOSE(
{1;2;3;4;5;6;7;8;9;10;11;12;13;14;15;16;17;18},
45658,45659,45660,45661,45662,45663,45664,45665,45711,45724,45778,45779,45785,45786,45820,45821,45965,46022),
_xlfn.LET(_xlpm.DD,
MAX(MIN($AX226,EOMONTH(BH$15,0))-MAX($AW226,BH$15),),
_xlfn.IFS(
AND(MONTH($AW226)=MONTH(BH$15),MONTH($AX226)&lt;&gt;MONTH(BH$15)),
NETWORKDAYS.INTL($AW226,$AW226+_xlpm.DD,1,_xlpm.VD),
AND(MONTH($AW226)&lt;&gt;MONTH(BH$15),MONTH($AX226)=MONTH(BH$15)),
NETWORKDAYS.INTL(($AX226)-_xlpm.DD,$AX226,1,_xlpm.VD),
AND(MONTH($AW226)&lt;MONTH(BH$15),MONTH($AX226)&gt;MONTH(BH$15)),
NETWORKDAYS.INTL((EOMONTH(BH$15-1,1))-_xlpm.DD,EOMONTH(BH$15-1,1),1,_xlpm.VD),
AND(MONTH($AW226)=MONTH(BH$15),MONTH($AX226)=MONTH(BH$15)),
NETWORKDAYS.INTL($AW226,$AX226,1,_xlpm.VD)))),0)),
$DH226="месяц",
$DR226*BH226,
$DH226="неделя",
$DR226*BH226/7*(ROUNDUP((DAY(EOMONTH(BH$15,0)))/4,0))),
0)</f>
        <v/>
      </c>
      <c r="EB226" s="125">
        <f t="array" ref="EB226">
IFERROR(_xlfn.IFS(
$DH226="день_1",
$DR226*$BL226/($AX226-$AW226+1)*BI226*(DAY(EOMONTH(BI$15,0))),
$DH226="день_2",
$DR226/30*MAX(MIN($AX226,EOMONTH(BI$15,0))-MAX($AW226,BI$15)+1,),
$DH226="раб.день",
$DR226/30*(IFERROR(
_xlfn.LET(_xlpm.VD,
CHOOSE(
{1;2;3;4;5;6;7;8;9;10;11;12;13;14;15;16;17;18},
45658,45659,45660,45661,45662,45663,45664,45665,45711,45724,45778,45779,45785,45786,45820,45821,45965,46022),
_xlfn.LET(_xlpm.DD,
MAX(MIN($AX226,EOMONTH(BI$15,0))-MAX($AW226,BI$15),),
_xlfn.IFS(
AND(MONTH($AW226)=MONTH(BI$15),MONTH($AX226)&lt;&gt;MONTH(BI$15)),
NETWORKDAYS.INTL($AW226,$AW226+_xlpm.DD,1,_xlpm.VD),
AND(MONTH($AW226)&lt;&gt;MONTH(BI$15),MONTH($AX226)=MONTH(BI$15)),
NETWORKDAYS.INTL(($AX226)-_xlpm.DD,$AX226,1,_xlpm.VD),
AND(MONTH($AW226)&lt;MONTH(BI$15),MONTH($AX226)&gt;MONTH(BI$15)),
NETWORKDAYS.INTL((EOMONTH(BI$15-1,1))-_xlpm.DD,EOMONTH(BI$15-1,1),1,_xlpm.VD),
AND(MONTH($AW226)=MONTH(BI$15),MONTH($AX226)=MONTH(BI$15)),
NETWORKDAYS.INTL($AW226,$AX226,1,_xlpm.VD)))),0)),
$DH226="месяц",
$DR226*BI226,
$DH226="неделя",
$DR226*BI226/7*(ROUNDUP((DAY(EOMONTH(BI$15,0)))/4,0))),
0)</f>
        <v/>
      </c>
      <c r="EC226" s="125">
        <f t="array" ref="EC226">
IFERROR(_xlfn.IFS(
$DH226="день_1",
$DR226*$BL226/($AX226-$AW226+1)*BJ226*(DAY(EOMONTH(BJ$15,0))),
$DH226="день_2",
$DR226/30*MAX(MIN($AX226,EOMONTH(BJ$15,0))-MAX($AW226,BJ$15)+1,),
$DH226="раб.день",
$DR226/30*(IFERROR(
_xlfn.LET(_xlpm.VD,
CHOOSE(
{1;2;3;4;5;6;7;8;9;10;11;12;13;14;15;16;17;18},
45658,45659,45660,45661,45662,45663,45664,45665,45711,45724,45778,45779,45785,45786,45820,45821,45965,46022),
_xlfn.LET(_xlpm.DD,
MAX(MIN($AX226,EOMONTH(BJ$15,0))-MAX($AW226,BJ$15),),
_xlfn.IFS(
AND(MONTH($AW226)=MONTH(BJ$15),MONTH($AX226)&lt;&gt;MONTH(BJ$15)),
NETWORKDAYS.INTL($AW226,$AW226+_xlpm.DD,1,_xlpm.VD),
AND(MONTH($AW226)&lt;&gt;MONTH(BJ$15),MONTH($AX226)=MONTH(BJ$15)),
NETWORKDAYS.INTL(($AX226)-_xlpm.DD,$AX226,1,_xlpm.VD),
AND(MONTH($AW226)&lt;MONTH(BJ$15),MONTH($AX226)&gt;MONTH(BJ$15)),
NETWORKDAYS.INTL((EOMONTH(BJ$15-1,1))-_xlpm.DD,EOMONTH(BJ$15-1,1),1,_xlpm.VD),
AND(MONTH($AW226)=MONTH(BJ$15),MONTH($AX226)=MONTH(BJ$15)),
NETWORKDAYS.INTL($AW226,$AX226,1,_xlpm.VD)))),0)),
$DH226="месяц",
$DR226*BJ226,
$DH226="неделя",
$DR226*BJ226/7*(ROUNDUP((DAY(EOMONTH(BJ$15,0)))/4,0))),
0)</f>
        <v/>
      </c>
      <c r="ED226" s="125">
        <f t="array" ref="ED226">
IFERROR(_xlfn.IFS(
$DH226="день_1",
$DR226*$BL226/($AX226-$AW226+1)*BK226*(DAY(EOMONTH(BK$15,0))),
$DH226="день_2",
$DR226/30*MAX(MIN($AX226,EOMONTH(BK$15,0))-MAX($AW226,BK$15)+1,),
$DH226="раб.день",
$DR226/30*(IFERROR(
_xlfn.LET(_xlpm.VD,
CHOOSE(
{1;2;3;4;5;6;7;8;9;10;11;12;13;14;15;16;17;18},
45658,45659,45660,45661,45662,45663,45664,45665,45711,45724,45778,45779,45785,45786,45820,45821,45965,46022),
_xlfn.LET(_xlpm.DD,
MAX(MIN($AX226,EOMONTH(BK$15,0))-MAX($AW226,BK$15),),
_xlfn.IFS(
AND(MONTH($AW226)=MONTH(BK$15),MONTH($AX226)&lt;&gt;MONTH(BK$15)),
NETWORKDAYS.INTL($AW226,$AW226+_xlpm.DD,1,_xlpm.VD),
AND(MONTH($AW226)&lt;&gt;MONTH(BK$15),MONTH($AX226)=MONTH(BK$15)),
NETWORKDAYS.INTL(($AX226)-_xlpm.DD,$AX226,1,_xlpm.VD),
AND(MONTH($AW226)&lt;MONTH(BK$15),MONTH($AX226)&gt;MONTH(BK$15)),
NETWORKDAYS.INTL((EOMONTH(BK$15-1,1))-_xlpm.DD,EOMONTH(BK$15-1,1),1,_xlpm.VD),
AND(MONTH($AW226)=MONTH(BK$15),MONTH($AX226)=MONTH(BK$15)),
NETWORKDAYS.INTL($AW226,$AX226,1,_xlpm.VD)))),0)),
$DH226="месяц",
$DR226*BK226,
$DH226="неделя",
$DR226*BK226/7*(ROUNDUP((DAY(EOMONTH(BK$15,0)))/4,0))),
0)</f>
        <v/>
      </c>
      <c r="EE226" s="125">
        <f>SUM($DS226,$DT226,$DU226,$DV226,$DW226,$DX226,$DY226,$DZ226,$EA226,$EB226,$EC226,$ED226)</f>
        <v/>
      </c>
      <c r="EF226" s="125">
        <f>IFERROR(ROUND($EE226*(1+$EP226),2),0)</f>
        <v/>
      </c>
      <c r="EG226" s="128" t="n">
        <v>1</v>
      </c>
      <c r="EH226" s="126" t="n">
        <v>0</v>
      </c>
      <c r="EI226" s="126">
        <f>ROUND(SUM($EH226:$EH226)*SUM($AB226:$AB226)*$EG226,2)</f>
        <v/>
      </c>
      <c r="EJ226" s="126">
        <f>ROUND($EI226*(1+$EP226),2)</f>
        <v/>
      </c>
      <c r="EK226" s="126" t="n">
        <v>0</v>
      </c>
      <c r="EL226" s="126">
        <f>ROUND(SUM($EK226:$EK226)*SUM($AB226:$AB226)*$EG226,2)</f>
        <v/>
      </c>
      <c r="EM226" s="126">
        <f>ROUND($EL226*(1+$EP226),2)</f>
        <v/>
      </c>
      <c r="EN226" s="126">
        <f>SUM($EE226,$EI226,$EL226)</f>
        <v/>
      </c>
      <c r="EO226" s="126">
        <f>SUM($EF226,$EJ226,$EM226)</f>
        <v/>
      </c>
      <c r="EP226" s="59" t="inlineStr">
        <is>
          <t>20%</t>
        </is>
      </c>
      <c r="EQ226" s="59" t="n"/>
      <c r="ER226" s="60">
        <f t="array" ref="ER226">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MATCH(ES226,
{"AMS";"RussOutdoor";"HD Outdoor";"Ingroup";"IQ";"Ledproduction";"LisChannel";"Logic";"Media-PPL";"NovikovTV | НовиковТВ";"SMA";"SOK";"КрокусТВ | CrocusTV | IndoorTV";"Сити";"ТЯК Москва"},
0)),"")</f>
        <v/>
      </c>
      <c r="ES226" s="60" t="n"/>
      <c r="ET226" s="60">
        <f t="array" ref="ET226">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MATCH(ES226,
{"AMS";"RussOutdoor";"HD Outdoor";"Ingroup";"IQ";"Ledproduction";"LisChannel";"Logic";"Media-PPL";"NovikovTV | НовиковТВ";"SMA";"SOK";"КрокусТВ | CrocusTV | IndoorTV";"Сити";"ТЯК Москва"},
0)),"")</f>
        <v/>
      </c>
      <c r="EU226" s="60" t="n"/>
      <c r="EV226" s="60" t="n"/>
      <c r="EX226" s="110">
        <f t="array" ref="EX226">
($AR226/30
+N("ТРАФИК ПЛОЩАДКИ"))*
(IFERROR(
_xlfn.LET(
_xlpm.GPR,
HLOOKUP($L226,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(MATCH($T226,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IF($Q226="цифровой",_xlpm.GPR/$AG226,_xlpm.GPR/60)),
0)
+N("DWELL TIME"))*
(IF($AB226=0,0,IF($AB226=1,0.3,IF($AB226=2,0.5,IF($AB226&gt;2,1))))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_xlfn.IFS($AC226="да",1.2,$AC226="нет",1)*
_xlfn.IFS($AD226="да",1.2,$AD226="нет",1)*
IF(R226="статический",1,1.2)*
$X226*
INDEX(
{1.2;1;1.2;1.2;1;1.2;1.2;1.2;1.2;1.2;1.2;1;1.2;1.2;1.2;1.2;1;1;1.2;1.2;1.2;1;1;1;1;1.2;1.2;1.2;1.2;1;1;1;1;1.2;1.2;1.2;1.2;1.2;1.2;1.2;1.2;1;1;1.2;1;1;1;1;1.5;1;1;1.5;1.5;1.2},
MATCH($Q226,_xlpm.MI,0)))&gt;{0.02;0.04;0.06;0.1;0.2;0.4;0.6;0.8;1;2;4;6})),
{0;1;2;3;4;5;6;7;8;9;10;11;12},
0)))
+N("КОЭФФИЦИЕНТ КОНТАКТА"))))*
(_xlfn.IFS($X226&lt;0.1,$X226/1000,$X226&gt;25,5.2,AND($X226&gt;=0.1,$X226&lt;=25),(($X226*2+0.1)/10)*($X226/10)))*
IFERROR((_xlfn.LET(
_xlpm.MA,
{0;0.8;0.85;0.9;0.95;1},
_xlpm.MAA,
{0;1;2;3;4;5},
INDEX(_xlpm.MA,MATCH(SUMPRODUCT(--((IF(ROUND(_xlpm.MAA,1)&gt;5,5,ROUND($AB226,1)))&gt;{0;1;2;3;4;5})),_xlpm.MAA,0)))
+N("КОЭФФИЦИЕНТ КОЛ-ВО КОНСТРУКЦИЙ")),1)*
$AB226,0))*
(IF($Q226="цифровой",$AG226/15*$AI226,1)
+N("ДЛЯ ЦИФРЫ"))</f>
        <v/>
      </c>
      <c r="EY226" s="110">
        <f>IFERROR(EX226*AY226,0)</f>
        <v/>
      </c>
      <c r="EZ226" s="131">
        <f>IFERROR(DP226/EY226*1000,0)</f>
        <v/>
      </c>
      <c r="FA226" s="112">
        <f>IFERROR(FC226/FB226,0)</f>
        <v/>
      </c>
      <c r="FB226" s="112">
        <f>IFERROR((FC226/(EY226/FF226*#REF!))*0.825,0)</f>
        <v/>
      </c>
      <c r="FC226" s="112">
        <f>IFERROR(((EX226*30/AR226)*100)/30,0)</f>
        <v/>
      </c>
      <c r="FD226" s="112">
        <f>IFERROR(EY226/G226*100%,0)</f>
        <v/>
      </c>
      <c r="FE226" s="112">
        <f>IFERROR(FD226/FC226*100%,0)</f>
        <v/>
      </c>
      <c r="FF226" s="110">
        <f>IFERROR(AR226/30*AY226,0)</f>
        <v/>
      </c>
    </row>
    <row r="227" ht="13" customHeight="1">
      <c r="A227" s="59" t="n"/>
      <c r="B227" s="60" t="n"/>
      <c r="C227" s="60" t="n"/>
      <c r="D227" s="60">
        <f t="array" ref="D227">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MATCH($E227,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27" s="60">
        <f t="array" ref="E227">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MATCH($F227,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27" s="60" t="inlineStr"/>
      <c r="G227" s="60" t="n"/>
      <c r="H227" s="60">
        <f t="array" ref="H227">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MATCH($I227,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27" s="60" t="n"/>
      <c r="J227" s="60" t="n"/>
      <c r="K227" s="60" t="n"/>
      <c r="L227" s="60" t="n"/>
      <c r="M227" s="60" t="n"/>
      <c r="N227" s="60" t="n"/>
      <c r="O227" s="60" t="n"/>
      <c r="P227" s="60">
        <f t="array" ref="P227">
_xlfn.IFS(
ISNUMBER(MATCH($Q227,{"шелфбаннер","разделитель","монетница","чековая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ISNUMBER(MATCH($Q227,{"LED/LCD","видеокулер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ISNUMBER(MATCH($Q227,{"автомобиль","машина","выставочное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ISNUMBER(MATCH($Q227,{"билборд","лифтовая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ISNUMBER(MATCH($Q227,{"навигация","подвесной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ISNUMBER(MATCH($Q227,{"движущаяся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ISNUMBER(MATCH($Q227,{"каталог","журнал"},)),
"Пресса",
$Q227="","")</f>
        <v/>
      </c>
      <c r="Q227" s="60" t="n"/>
      <c r="R227" s="60">
        <f t="array" ref="R227">
IFERROR(
_xlfn.IFS(
OR(ISNUMBER(MATCH($Q227,{"экспозиция","макет","стенд","автостенд","авто стенд","выставочное пространство","выставочные стенды","модульные выставочные стенды","3Д конструкция","3D конструкция"},)),P227="Экспонирование"),
"нестандартный",
ISNUMBER(MATCH($Q227,{"скроллер","призматрон"},)),
"динамический",
$P227="Видео",
"цифровой",
OR($P227="Пресса",$P227="Щит",$P227="POSm",$P227="Подвес",$P227="Брендирование/оклейка"),
"статический"),"")</f>
        <v/>
      </c>
      <c r="S227" s="59" t="n"/>
      <c r="T227" s="60" t="n"/>
      <c r="U227" s="60" t="n"/>
      <c r="V227" s="60">
        <f>
IF(P227="Видео",
"цифровой постер/ролик",
IF(ISNUMBER(MATCH(Q227,{"короб световой","короб световой | лайтбокс","короб световой | кристалайт","лайтбокс","лайт бокс","кристалайт","LB","lightbox"},)),
"бэклит",
IF(P227="Брендирование/оклейка",
"перфарированная пленка/самоклейка",
IF(P227="Экспонирование",
"под запрос",
IF(P227="Подвес",
"баннер/ткань",
"")))))</f>
        <v/>
      </c>
      <c r="W227" s="59" t="n"/>
      <c r="X227" s="59" t="n"/>
      <c r="Y227" s="59" t="n"/>
      <c r="Z227" s="61" t="n"/>
      <c r="AA227" s="61" t="n"/>
      <c r="AB227" s="61">
        <f>IF(BL227&gt;0,Z227,0)</f>
        <v/>
      </c>
      <c r="AC227" s="59" t="n"/>
      <c r="AD227" s="59" t="n"/>
      <c r="AE227" s="59" t="n"/>
      <c r="AF227" s="59" t="n"/>
      <c r="AG227" s="59" t="n"/>
      <c r="AH227" s="59" t="n"/>
      <c r="AI227" s="59" t="n"/>
      <c r="AJ227" s="59" t="n"/>
      <c r="AK227" s="59" t="n"/>
      <c r="AL227" s="62">
        <f>IFERROR(IF(OR(R227="статический",R227="динамический",R227="нестандартный",R227="",R227=""),"-",IF(AND(AH227="-",AI227="-"),"-",AK227*3600/AH227*AI227)),"-")</f>
        <v/>
      </c>
      <c r="AM227" s="62">
        <f>IFERROR(IF(OR(R227="статический",R227="динамический",R227="",R227="", R227="BTL",R227="нестандартный"),"-",AG227*AI227*AL227/60),"-")</f>
        <v/>
      </c>
      <c r="AN227" s="63">
        <f>IFERROR(IF(AH227="","-",AG227*AI227/AH227),"-")</f>
        <v/>
      </c>
      <c r="AO227" s="59">
        <f>IFERROR(IF(OR($R227="статический",$R227="динамический",$R227="",$R227="",$R227="BTL",$R227="нестандартный"),"-",$AL227*$AY227),"-")</f>
        <v/>
      </c>
      <c r="AP227" s="62">
        <f>IFERROR(IF(OR($R227="статический",$R227="динамический",$R227="",$R227="",$R227="BTL",$R227="нестандартный"),"-",$AM227*AY227),"-")</f>
        <v/>
      </c>
      <c r="AQ227" s="64" t="n"/>
      <c r="AR227" s="61" t="n"/>
      <c r="AS227" s="61" t="n"/>
      <c r="AT227" s="61" t="n"/>
      <c r="AU227" s="65" t="n"/>
      <c r="AV227" s="124">
        <f>IFERROR(DR227/AT227*1000,"n/a")</f>
        <v/>
      </c>
      <c r="AW227" s="67" t="n"/>
      <c r="AX227" s="67" t="n"/>
      <c r="AY227" s="43">
        <f>IFERROR(IF(OR($AW227="",$AX227=""),"",_xlfn.DAYS($AX227+1,$AW227)),"")</f>
        <v/>
      </c>
      <c r="AZ227" s="68">
        <f t="array" ref="AZ227">
_xlfn.LET(_xlpm.COEFF,
IF($AW227+$AX227=0,0,IF(MAX(MIN($AX227,EOMONTH(AZ$15,0))-MAX($AW227,AZ$15)+1,)&gt;0,1,0)),
_xlfn.IFS(
$ES227="LisChannel",
_xlpm.COEFF*
INDEX({1;1;1.2;1.2;1;1;1;1;1.2;1.2;1.2;1.2},
MATCH(MONTH(AZ$15),
{1,2,3,4,5,6,7,8,9,10,11,12})),
CONCATENATE($ES227," ",$L227)="RussOutdoor метро",
_xlpm.COEFF*
INDEX({0.8;0.9;1.1;1.1;1;1;1;1;1.1;1.1;1.1;1.1},
MATCH(MONTH(AZ$15),
{1,2,3,4,5,6,7,8,9,10,11,12})),
$ES227&lt;&gt;"LisChannel",
_xlpm.COEFF,
$ES227&lt;&gt;"RussOutdoor",
_xlpm.COEFF))</f>
        <v/>
      </c>
      <c r="BA227" s="68">
        <f t="array" ref="BA227">
_xlfn.LET(_xlpm.COEFF,
IF($AW227+$AX227=0,0,IF(MAX(MIN($AX227,EOMONTH(BA$15,0))-MAX($AW227,BA$15)+1,)&gt;0,1,0)),
_xlfn.IFS(
$ES227="LisChannel",
_xlpm.COEFF*
INDEX({1;1;1.2;1.2;1;1;1;1;1.2;1.2;1.2;1.2},
MATCH(MONTH(BA$15),
{1,2,3,4,5,6,7,8,9,10,11,12})),
CONCATENATE($ES227," ",$L227)="RussOutdoor метро",
_xlpm.COEFF*
INDEX({0.8;0.9;1.1;1.1;1;1;1;1;1.1;1.1;1.1;1.1},
MATCH(MONTH(BA$15),
{1,2,3,4,5,6,7,8,9,10,11,12})),
$ES227&lt;&gt;"LisChannel",
_xlpm.COEFF,
$ES227&lt;&gt;"RussOutdoor",
_xlpm.COEFF))</f>
        <v/>
      </c>
      <c r="BB227" s="68">
        <f t="array" ref="BB227">
_xlfn.LET(_xlpm.COEFF,
IF($AW227+$AX227=0,0,IF(MAX(MIN($AX227,EOMONTH(BB$15,0))-MAX($AW227,BB$15)+1,)&gt;0,1,0)),
_xlfn.IFS(
$ES227="LisChannel",
_xlpm.COEFF*
INDEX({1;1;1.2;1.2;1;1;1;1;1.2;1.2;1.2;1.2},
MATCH(MONTH(BB$15),
{1,2,3,4,5,6,7,8,9,10,11,12})),
CONCATENATE($ES227," ",$L227)="RussOutdoor метро",
_xlpm.COEFF*
INDEX({0.8;0.9;1.1;1.1;1;1;1;1;1.1;1.1;1.1;1.1},
MATCH(MONTH(BB$15),
{1,2,3,4,5,6,7,8,9,10,11,12})),
$ES227&lt;&gt;"LisChannel",
_xlpm.COEFF,
$ES227&lt;&gt;"RussOutdoor",
_xlpm.COEFF))</f>
        <v/>
      </c>
      <c r="BC227" s="68">
        <f t="array" ref="BC227">
_xlfn.LET(_xlpm.COEFF,
IF($AW227+$AX227=0,0,IF(MAX(MIN($AX227,EOMONTH(BC$15,0))-MAX($AW227,BC$15)+1,)&gt;0,1,0)),
_xlfn.IFS(
$ES227="LisChannel",
_xlpm.COEFF*
INDEX({1;1;1.2;1.2;1;1;1;1;1.2;1.2;1.2;1.2},
MATCH(MONTH(BC$15),
{1,2,3,4,5,6,7,8,9,10,11,12})),
CONCATENATE($ES227," ",$L227)="RussOutdoor метро",
_xlpm.COEFF*
INDEX({0.8;0.9;1.1;1.1;1;1;1;1;1.1;1.1;1.1;1.1},
MATCH(MONTH(BC$15),
{1,2,3,4,5,6,7,8,9,10,11,12})),
$ES227&lt;&gt;"LisChannel",
_xlpm.COEFF,
$ES227&lt;&gt;"RussOutdoor",
_xlpm.COEFF))</f>
        <v/>
      </c>
      <c r="BD227" s="68">
        <f t="array" ref="BD227">
_xlfn.LET(_xlpm.COEFF,
IF($AW227+$AX227=0,0,IF(MAX(MIN($AX227,EOMONTH(BD$15,0))-MAX($AW227,BD$15)+1,)&gt;0,1,0)),
_xlfn.IFS(
$ES227="LisChannel",
_xlpm.COEFF*
INDEX({1;1;1.2;1.2;1;1;1;1;1.2;1.2;1.2;1.2},
MATCH(MONTH(BD$15),
{1,2,3,4,5,6,7,8,9,10,11,12})),
CONCATENATE($ES227," ",$L227)="RussOutdoor метро",
_xlpm.COEFF*
INDEX({0.8;0.9;1.1;1.1;1;1;1;1;1.1;1.1;1.1;1.1},
MATCH(MONTH(BD$15),
{1,2,3,4,5,6,7,8,9,10,11,12})),
$ES227&lt;&gt;"LisChannel",
_xlpm.COEFF,
$ES227&lt;&gt;"RussOutdoor",
_xlpm.COEFF))</f>
        <v/>
      </c>
      <c r="BE227" s="68">
        <f t="array" ref="BE227">
_xlfn.LET(_xlpm.COEFF,
IF($AW227+$AX227=0,0,IF(MAX(MIN($AX227,EOMONTH(BE$15,0))-MAX($AW227,BE$15)+1,)&gt;0,1,0)),
_xlfn.IFS(
$ES227="LisChannel",
_xlpm.COEFF*
INDEX({1;1;1.2;1.2;1;1;1;1;1.2;1.2;1.2;1.2},
MATCH(MONTH(BE$15),
{1,2,3,4,5,6,7,8,9,10,11,12})),
CONCATENATE($ES227," ",$L227)="RussOutdoor метро",
_xlpm.COEFF*
INDEX({0.8;0.9;1.1;1.1;1;1;1;1;1.1;1.1;1.1;1.1},
MATCH(MONTH(BE$15),
{1,2,3,4,5,6,7,8,9,10,11,12})),
$ES227&lt;&gt;"LisChannel",
_xlpm.COEFF,
$ES227&lt;&gt;"RussOutdoor",
_xlpm.COEFF))</f>
        <v/>
      </c>
      <c r="BF227" s="68">
        <f t="array" ref="BF227">
_xlfn.LET(_xlpm.COEFF,
IF($AW227+$AX227=0,0,IF(MAX(MIN($AX227,EOMONTH(BF$15,0))-MAX($AW227,BF$15)+1,)&gt;0,1,0)),
_xlfn.IFS(
$ES227="LisChannel",
_xlpm.COEFF*
INDEX({1;1;1.2;1.2;1;1;1;1;1.2;1.2;1.2;1.2},
MATCH(MONTH(BF$15),
{1,2,3,4,5,6,7,8,9,10,11,12})),
CONCATENATE($ES227," ",$L227)="RussOutdoor метро",
_xlpm.COEFF*
INDEX({0.8;0.9;1.1;1.1;1;1;1;1;1.1;1.1;1.1;1.1},
MATCH(MONTH(BF$15),
{1,2,3,4,5,6,7,8,9,10,11,12})),
$ES227&lt;&gt;"LisChannel",
_xlpm.COEFF,
$ES227&lt;&gt;"RussOutdoor",
_xlpm.COEFF))</f>
        <v/>
      </c>
      <c r="BG227" s="68">
        <f t="array" ref="BG227">
_xlfn.LET(_xlpm.COEFF,
IF($AW227+$AX227=0,0,IF(MAX(MIN($AX227,EOMONTH(BG$15,0))-MAX($AW227,BG$15)+1,)&gt;0,1,0)),
_xlfn.IFS(
$ES227="LisChannel",
_xlpm.COEFF*
INDEX({1;1;1.2;1.2;1;1;1;1;1.2;1.2;1.2;1.2},
MATCH(MONTH(BG$15),
{1,2,3,4,5,6,7,8,9,10,11,12})),
CONCATENATE($ES227," ",$L227)="RussOutdoor метро",
_xlpm.COEFF*
INDEX({0.8;0.9;1.1;1.1;1;1;1;1;1.1;1.1;1.1;1.1},
MATCH(MONTH(BG$15),
{1,2,3,4,5,6,7,8,9,10,11,12})),
$ES227&lt;&gt;"LisChannel",
_xlpm.COEFF,
$ES227&lt;&gt;"RussOutdoor",
_xlpm.COEFF))</f>
        <v/>
      </c>
      <c r="BH227" s="68">
        <f t="array" ref="BH227">
_xlfn.LET(_xlpm.COEFF,
IF($AW227+$AX227=0,0,IF(MAX(MIN($AX227,EOMONTH(BH$15,0))-MAX($AW227,BH$15)+1,)&gt;0,1,0)),
_xlfn.IFS(
$ES227="LisChannel",
_xlpm.COEFF*
INDEX({1;1;1.2;1.2;1;1;1;1;1.2;1.2;1.2;1.2},
MATCH(MONTH(BH$15),
{1,2,3,4,5,6,7,8,9,10,11,12})),
CONCATENATE($ES227," ",$L227)="RussOutdoor метро",
_xlpm.COEFF*
INDEX({0.8;0.9;1.1;1.1;1;1;1;1;1.1;1.1;1.1;1.1},
MATCH(MONTH(BH$15),
{1,2,3,4,5,6,7,8,9,10,11,12})),
$ES227&lt;&gt;"LisChannel",
_xlpm.COEFF,
$ES227&lt;&gt;"RussOutdoor",
_xlpm.COEFF))</f>
        <v/>
      </c>
      <c r="BI227" s="68">
        <f t="array" ref="BI227">
_xlfn.LET(_xlpm.COEFF,
IF($AW227+$AX227=0,0,IF(MAX(MIN($AX227,EOMONTH(BI$15,0))-MAX($AW227,BI$15)+1,)&gt;0,1,0)),
_xlfn.IFS(
$ES227="LisChannel",
_xlpm.COEFF*
INDEX({1;1;1.2;1.2;1;1;1;1;1.2;1.2;1.2;1.2},
MATCH(MONTH(BI$15),
{1,2,3,4,5,6,7,8,9,10,11,12})),
CONCATENATE($ES227," ",$L227)="RussOutdoor метро",
_xlpm.COEFF*
INDEX({0.8;0.9;1.1;1.1;1;1;1;1;1.1;1.1;1.1;1.1},
MATCH(MONTH(BI$15),
{1,2,3,4,5,6,7,8,9,10,11,12})),
$ES227&lt;&gt;"LisChannel",
_xlpm.COEFF,
$ES227&lt;&gt;"RussOutdoor",
_xlpm.COEFF))</f>
        <v/>
      </c>
      <c r="BJ227" s="68">
        <f t="array" ref="BJ227">
_xlfn.LET(_xlpm.COEFF,
IF($AW227+$AX227=0,0,IF(MAX(MIN($AX227,EOMONTH(BJ$15,0))-MAX($AW227,BJ$15)+1,)&gt;0,1,0)),
_xlfn.IFS(
$ES227="LisChannel",
_xlpm.COEFF*
INDEX({1;1;1.2;1.2;1;1;1;1;1.2;1.2;1.2;1.2},
MATCH(MONTH(BJ$15),
{1,2,3,4,5,6,7,8,9,10,11,12})),
CONCATENATE($ES227," ",$L227)="RussOutdoor метро",
_xlpm.COEFF*
INDEX({0.8;0.9;1.1;1.1;1;1;1;1;1.1;1.1;1.1;1.1},
MATCH(MONTH(BJ$15),
{1,2,3,4,5,6,7,8,9,10,11,12})),
$ES227&lt;&gt;"LisChannel",
_xlpm.COEFF,
$ES227&lt;&gt;"RussOutdoor",
_xlpm.COEFF))</f>
        <v/>
      </c>
      <c r="BK227" s="68">
        <f t="array" ref="BK227">
_xlfn.LET(_xlpm.COEFF,
IF($AW227+$AX227=0,0,IF(MAX(MIN($AX227,EOMONTH(BK$15,0))-MAX($AW227,BK$15)+1,)&gt;0,1,0)),
_xlfn.IFS(
$ES227="LisChannel",
_xlpm.COEFF*
INDEX({1;1;1.2;1.2;1;1;1;1;1.2;1.2;1.2;1.2},
MATCH(MONTH(BK$15),
{1,2,3,4,5,6,7,8,9,10,11,12})),
CONCATENATE($ES227," ",$L227)="RussOutdoor метро",
_xlpm.COEFF*
INDEX({0.8;0.9;1.1;1.1;1;1;1;1;1.1;1.1;1.1;1.1},
MATCH(MONTH(BK$15),
{1,2,3,4,5,6,7,8,9,10,11,12})),
$ES227&lt;&gt;"LisChannel",
_xlpm.COEFF,
$ES227&lt;&gt;"RussOutdoor",
_xlpm.COEFF))</f>
        <v/>
      </c>
      <c r="BL227" s="62">
        <f>COUNTIFS($AZ227:$BK227,"&gt;0")</f>
        <v/>
      </c>
      <c r="BM227" s="65" t="n"/>
      <c r="BN227" s="125">
        <f>$DJ227</f>
        <v/>
      </c>
      <c r="BO227" s="63">
        <f>$DQ227</f>
        <v/>
      </c>
      <c r="BP227" s="125">
        <f>
IFERROR(
IF($BL227=0,0,
$BN227*(1-$BO227)),
0)</f>
        <v/>
      </c>
      <c r="BQ227" s="125">
        <f t="array" ref="BQ227">
IFERROR(
_xlfn.IFS(
$DH227="день_1",
$BP227*$BL227/($AX227-$AW227+1)*AZ227*(DAY(EOMONTH(AZ$15,0))),
$DH227="день_2",
$BP227/30*MAX(MIN($AX227,EOMONTH(AZ$15,0))-MAX($AW227,AZ$15)+1,),
$DH227="раб.день",
$BP227/30*(IFERROR(
_xlfn.LET(_xlpm.VD,
CHOOSE(
{1;2;3;4;5;6;7;8;9;10;11;12;13;14;15;16;17;18},
45658,45659,45660,45661,45662,45663,45664,45665,45711,45724,45778,45779,45785,45786,45820,45821,45965,46022),
_xlfn.LET(_xlpm.DD,
MAX(MIN($AX227,EOMONTH(AZ$15,0))-MAX($AW227,AZ$15),),
_xlfn.IFS(
AND(MONTH($AW227)=MONTH(AZ$15),MONTH($AX227)&lt;&gt;MONTH(AZ$15)),
NETWORKDAYS.INTL($AW227,$AW227+_xlpm.DD,1,_xlpm.VD),
AND(MONTH($AW227)&lt;&gt;MONTH(AZ$15),MONTH($AX227)=MONTH(AZ$15)),
NETWORKDAYS.INTL(($AX227)-_xlpm.DD,$AX227,1,_xlpm.VD),
AND(MONTH($AW227)&lt;MONTH(AZ$15),MONTH($AX227)&gt;MONTH(AZ$15)),
NETWORKDAYS.INTL((EOMONTH(AZ$15-1,1))-_xlpm.DD,EOMONTH(AZ$15-1,1),1,_xlpm.VD),
AND(MONTH($AW227)=MONTH(AZ$15),MONTH($AX227)=MONTH(AZ$15)),
NETWORKDAYS.INTL($AW227,$AX227,1,_xlpm.VD)))),0)),
$DH227="месяц",
$BP227*AZ227,
$DH227="неделя",
$BP227*AZ227/7*(ROUNDUP((DAY(EOMONTH(AZ$15,0)))/4,0))),
0)</f>
        <v/>
      </c>
      <c r="BR227" s="125">
        <f t="array" ref="BR227">
IFERROR(
_xlfn.IFS(
$DH227="день_1",
$BP227*$BL227/($AX227-$AW227+1)*BA227*(DAY(EOMONTH(BA$15,0))),
$DH227="день_2",
$BP227/30*MAX(MIN($AX227,EOMONTH(BA$15,0))-MAX($AW227,BA$15)+1,),
$DH227="раб.день",
$BP227/30*(IFERROR(
_xlfn.LET(_xlpm.VD,
CHOOSE(
{1;2;3;4;5;6;7;8;9;10;11;12;13;14;15;16;17;18},
45658,45659,45660,45661,45662,45663,45664,45665,45711,45724,45778,45779,45785,45786,45820,45821,45965,46022),
_xlfn.LET(_xlpm.DD,
MAX(MIN($AX227,EOMONTH(BA$15,0))-MAX($AW227,BA$15),),
_xlfn.IFS(
AND(MONTH($AW227)=MONTH(BA$15),MONTH($AX227)&lt;&gt;MONTH(BA$15)),
NETWORKDAYS.INTL($AW227,$AW227+_xlpm.DD,1,_xlpm.VD),
AND(MONTH($AW227)&lt;&gt;MONTH(BA$15),MONTH($AX227)=MONTH(BA$15)),
NETWORKDAYS.INTL(($AX227)-_xlpm.DD,$AX227,1,_xlpm.VD),
AND(MONTH($AW227)&lt;MONTH(BA$15),MONTH($AX227)&gt;MONTH(BA$15)),
NETWORKDAYS.INTL((EOMONTH(BA$15-1,1))-_xlpm.DD,EOMONTH(BA$15-1,1),1,_xlpm.VD),
AND(MONTH($AW227)=MONTH(BA$15),MONTH($AX227)=MONTH(BA$15)),
NETWORKDAYS.INTL($AW227,$AX227,1,_xlpm.VD)))),0)),
$DH227="месяц",
$BP227*BA227,
$DH227="неделя",
$BP227*BA227/7*(ROUNDUP((DAY(EOMONTH(BA$15,0)))/4,0))),
0)</f>
        <v/>
      </c>
      <c r="BS227" s="125">
        <f t="array" ref="BS227">
IFERROR(
_xlfn.IFS(
$DH227="день_1",
$BP227*$BL227/($AX227-$AW227+1)*BB227*(DAY(EOMONTH(BB$15,0))),
$DH227="день_2",
$BP227/30*MAX(MIN($AX227,EOMONTH(BB$15,0))-MAX($AW227,BB$15)+1,),
$DH227="раб.день",
$BP227/30*(IFERROR(
_xlfn.LET(_xlpm.VD,
CHOOSE(
{1;2;3;4;5;6;7;8;9;10;11;12;13;14;15;16;17;18},
45658,45659,45660,45661,45662,45663,45664,45665,45711,45724,45778,45779,45785,45786,45820,45821,45965,46022),
_xlfn.LET(_xlpm.DD,
MAX(MIN($AX227,EOMONTH(BB$15,0))-MAX($AW227,BB$15),),
_xlfn.IFS(
AND(MONTH($AW227)=MONTH(BB$15),MONTH($AX227)&lt;&gt;MONTH(BB$15)),
NETWORKDAYS.INTL($AW227,$AW227+_xlpm.DD,1,_xlpm.VD),
AND(MONTH($AW227)&lt;&gt;MONTH(BB$15),MONTH($AX227)=MONTH(BB$15)),
NETWORKDAYS.INTL(($AX227)-_xlpm.DD,$AX227,1,_xlpm.VD),
AND(MONTH($AW227)&lt;MONTH(BB$15),MONTH($AX227)&gt;MONTH(BB$15)),
NETWORKDAYS.INTL((EOMONTH(BB$15-1,1))-_xlpm.DD,EOMONTH(BB$15-1,1),1,_xlpm.VD),
AND(MONTH($AW227)=MONTH(BB$15),MONTH($AX227)=MONTH(BB$15)),
NETWORKDAYS.INTL($AW227,$AX227,1,_xlpm.VD)))),0)),
$DH227="месяц",
$BP227*BB227,
$DH227="неделя",
$BP227*BB227/7*(ROUNDUP((DAY(EOMONTH(BB$15,0)))/4,0))),
0)</f>
        <v/>
      </c>
      <c r="BT227" s="125">
        <f t="array" ref="BT227">
IFERROR(
_xlfn.IFS(
$DH227="день_1",
$BP227*$BL227/($AX227-$AW227+1)*BC227*(DAY(EOMONTH(BC$15,0))),
$DH227="день_2",
$BP227/30*MAX(MIN($AX227,EOMONTH(BC$15,0))-MAX($AW227,BC$15)+1,),
$DH227="раб.день",
$BP227/30*(IFERROR(
_xlfn.LET(_xlpm.VD,
CHOOSE(
{1;2;3;4;5;6;7;8;9;10;11;12;13;14;15;16;17;18},
45658,45659,45660,45661,45662,45663,45664,45665,45711,45724,45778,45779,45785,45786,45820,45821,45965,46022),
_xlfn.LET(_xlpm.DD,
MAX(MIN($AX227,EOMONTH(BC$15,0))-MAX($AW227,BC$15),),
_xlfn.IFS(
AND(MONTH($AW227)=MONTH(BC$15),MONTH($AX227)&lt;&gt;MONTH(BC$15)),
NETWORKDAYS.INTL($AW227,$AW227+_xlpm.DD,1,_xlpm.VD),
AND(MONTH($AW227)&lt;&gt;MONTH(BC$15),MONTH($AX227)=MONTH(BC$15)),
NETWORKDAYS.INTL(($AX227)-_xlpm.DD,$AX227,1,_xlpm.VD),
AND(MONTH($AW227)&lt;MONTH(BC$15),MONTH($AX227)&gt;MONTH(BC$15)),
NETWORKDAYS.INTL((EOMONTH(BC$15-1,1))-_xlpm.DD,EOMONTH(BC$15-1,1),1,_xlpm.VD),
AND(MONTH($AW227)=MONTH(BC$15),MONTH($AX227)=MONTH(BC$15)),
NETWORKDAYS.INTL($AW227,$AX227,1,_xlpm.VD)))),0)),
$DH227="месяц",
$BP227*BC227,
$DH227="неделя",
$BP227*BC227/7*(ROUNDUP((DAY(EOMONTH(BC$15,0)))/4,0))),
0)</f>
        <v/>
      </c>
      <c r="BU227" s="125">
        <f t="array" ref="BU227">
IFERROR(
_xlfn.IFS(
$DH227="день_1",
$BP227*$BL227/($AX227-$AW227+1)*BD227*(DAY(EOMONTH(BD$15,0))),
$DH227="день_2",
$BP227/30*MAX(MIN($AX227,EOMONTH(BD$15,0))-MAX($AW227,BD$15)+1,),
$DH227="раб.день",
$BP227/30*(IFERROR(
_xlfn.LET(_xlpm.VD,
CHOOSE(
{1;2;3;4;5;6;7;8;9;10;11;12;13;14;15;16;17;18},
45658,45659,45660,45661,45662,45663,45664,45665,45711,45724,45778,45779,45785,45786,45820,45821,45965,46022),
_xlfn.LET(_xlpm.DD,
MAX(MIN($AX227,EOMONTH(BD$15,0))-MAX($AW227,BD$15),),
_xlfn.IFS(
AND(MONTH($AW227)=MONTH(BD$15),MONTH($AX227)&lt;&gt;MONTH(BD$15)),
NETWORKDAYS.INTL($AW227,$AW227+_xlpm.DD,1,_xlpm.VD),
AND(MONTH($AW227)&lt;&gt;MONTH(BD$15),MONTH($AX227)=MONTH(BD$15)),
NETWORKDAYS.INTL(($AX227)-_xlpm.DD,$AX227,1,_xlpm.VD),
AND(MONTH($AW227)&lt;MONTH(BD$15),MONTH($AX227)&gt;MONTH(BD$15)),
NETWORKDAYS.INTL((EOMONTH(BD$15-1,1))-_xlpm.DD,EOMONTH(BD$15-1,1),1,_xlpm.VD),
AND(MONTH($AW227)=MONTH(BD$15),MONTH($AX227)=MONTH(BD$15)),
NETWORKDAYS.INTL($AW227,$AX227,1,_xlpm.VD)))),0)),
$DH227="месяц",
$BP227*BD227,
$DH227="неделя",
$BP227*BD227/7*(ROUNDUP((DAY(EOMONTH(BD$15,0)))/4,0))),
0)</f>
        <v/>
      </c>
      <c r="BV227" s="125">
        <f t="array" ref="BV227">
IFERROR(
_xlfn.IFS(
$DH227="день_1",
$BP227*$BL227/($AX227-$AW227+1)*BE227*(DAY(EOMONTH(BE$15,0))),
$DH227="день_2",
$BP227/30*MAX(MIN($AX227,EOMONTH(BE$15,0))-MAX($AW227,BE$15)+1,),
$DH227="раб.день",
$BP227/30*(IFERROR(
_xlfn.LET(_xlpm.VD,
CHOOSE(
{1;2;3;4;5;6;7;8;9;10;11;12;13;14;15;16;17;18},
45658,45659,45660,45661,45662,45663,45664,45665,45711,45724,45778,45779,45785,45786,45820,45821,45965,46022),
_xlfn.LET(_xlpm.DD,
MAX(MIN($AX227,EOMONTH(BE$15,0))-MAX($AW227,BE$15),),
_xlfn.IFS(
AND(MONTH($AW227)=MONTH(BE$15),MONTH($AX227)&lt;&gt;MONTH(BE$15)),
NETWORKDAYS.INTL($AW227,$AW227+_xlpm.DD,1,_xlpm.VD),
AND(MONTH($AW227)&lt;&gt;MONTH(BE$15),MONTH($AX227)=MONTH(BE$15)),
NETWORKDAYS.INTL(($AX227)-_xlpm.DD,$AX227,1,_xlpm.VD),
AND(MONTH($AW227)&lt;MONTH(BE$15),MONTH($AX227)&gt;MONTH(BE$15)),
NETWORKDAYS.INTL((EOMONTH(BE$15-1,1))-_xlpm.DD,EOMONTH(BE$15-1,1),1,_xlpm.VD),
AND(MONTH($AW227)=MONTH(BE$15),MONTH($AX227)=MONTH(BE$15)),
NETWORKDAYS.INTL($AW227,$AX227,1,_xlpm.VD)))),0)),
$DH227="месяц",
$BP227*BE227,
$DH227="неделя",
$BP227*BE227/7*(ROUNDUP((DAY(EOMONTH(BE$15,0)))/4,0))),
0)</f>
        <v/>
      </c>
      <c r="BW227" s="125">
        <f t="array" ref="BW227">
IFERROR(
_xlfn.IFS(
$DH227="день_1",
$BP227*$BL227/($AX227-$AW227+1)*BF227*(DAY(EOMONTH(BF$15,0))),
$DH227="день_2",
$BP227/30*MAX(MIN($AX227,EOMONTH(BF$15,0))-MAX($AW227,BF$15)+1,),
$DH227="раб.день",
$BP227/30*(IFERROR(
_xlfn.LET(_xlpm.VD,
CHOOSE(
{1;2;3;4;5;6;7;8;9;10;11;12;13;14;15;16;17;18},
45658,45659,45660,45661,45662,45663,45664,45665,45711,45724,45778,45779,45785,45786,45820,45821,45965,46022),
_xlfn.LET(_xlpm.DD,
MAX(MIN($AX227,EOMONTH(BF$15,0))-MAX($AW227,BF$15),),
_xlfn.IFS(
AND(MONTH($AW227)=MONTH(BF$15),MONTH($AX227)&lt;&gt;MONTH(BF$15)),
NETWORKDAYS.INTL($AW227,$AW227+_xlpm.DD,1,_xlpm.VD),
AND(MONTH($AW227)&lt;&gt;MONTH(BF$15),MONTH($AX227)=MONTH(BF$15)),
NETWORKDAYS.INTL(($AX227)-_xlpm.DD,$AX227,1,_xlpm.VD),
AND(MONTH($AW227)&lt;MONTH(BF$15),MONTH($AX227)&gt;MONTH(BF$15)),
NETWORKDAYS.INTL((EOMONTH(BF$15-1,1))-_xlpm.DD,EOMONTH(BF$15-1,1),1,_xlpm.VD),
AND(MONTH($AW227)=MONTH(BF$15),MONTH($AX227)=MONTH(BF$15)),
NETWORKDAYS.INTL($AW227,$AX227,1,_xlpm.VD)))),0)),
$DH227="месяц",
$BP227*BF227,
$DH227="неделя",
$BP227*BF227/7*(ROUNDUP((DAY(EOMONTH(BF$15,0)))/4,0))),
0)</f>
        <v/>
      </c>
      <c r="BX227" s="125">
        <f t="array" ref="BX227">
IFERROR(
_xlfn.IFS(
$DH227="день_1",
$BP227*$BL227/($AX227-$AW227+1)*BG227*(DAY(EOMONTH(BG$15,0))),
$DH227="день_2",
$BP227/30*MAX(MIN($AX227,EOMONTH(BG$15,0))-MAX($AW227,BG$15)+1,),
$DH227="раб.день",
$BP227/30*(IFERROR(
_xlfn.LET(_xlpm.VD,
CHOOSE(
{1;2;3;4;5;6;7;8;9;10;11;12;13;14;15;16;17;18},
45658,45659,45660,45661,45662,45663,45664,45665,45711,45724,45778,45779,45785,45786,45820,45821,45965,46022),
_xlfn.LET(_xlpm.DD,
MAX(MIN($AX227,EOMONTH(BG$15,0))-MAX($AW227,BG$15),),
_xlfn.IFS(
AND(MONTH($AW227)=MONTH(BG$15),MONTH($AX227)&lt;&gt;MONTH(BG$15)),
NETWORKDAYS.INTL($AW227,$AW227+_xlpm.DD,1,_xlpm.VD),
AND(MONTH($AW227)&lt;&gt;MONTH(BG$15),MONTH($AX227)=MONTH(BG$15)),
NETWORKDAYS.INTL(($AX227)-_xlpm.DD,$AX227,1,_xlpm.VD),
AND(MONTH($AW227)&lt;MONTH(BG$15),MONTH($AX227)&gt;MONTH(BG$15)),
NETWORKDAYS.INTL((EOMONTH(BG$15-1,1))-_xlpm.DD,EOMONTH(BG$15-1,1),1,_xlpm.VD),
AND(MONTH($AW227)=MONTH(BG$15),MONTH($AX227)=MONTH(BG$15)),
NETWORKDAYS.INTL($AW227,$AX227,1,_xlpm.VD)))),0)),
$DH227="месяц",
$BP227*BG227,
$DH227="неделя",
$BP227*BG227/7*(ROUNDUP((DAY(EOMONTH(BG$15,0)))/4,0))),
0)</f>
        <v/>
      </c>
      <c r="BY227" s="125">
        <f t="array" ref="BY227">
IFERROR(
_xlfn.IFS(
$DH227="день_1",
$BP227*$BL227/($AX227-$AW227+1)*BH227*(DAY(EOMONTH(BH$15,0))),
$DH227="день_2",
$BP227/30*MAX(MIN($AX227,EOMONTH(BH$15,0))-MAX($AW227,BH$15)+1,),
$DH227="раб.день",
$BP227/30*(IFERROR(
_xlfn.LET(_xlpm.VD,
CHOOSE(
{1;2;3;4;5;6;7;8;9;10;11;12;13;14;15;16;17;18},
45658,45659,45660,45661,45662,45663,45664,45665,45711,45724,45778,45779,45785,45786,45820,45821,45965,46022),
_xlfn.LET(_xlpm.DD,
MAX(MIN($AX227,EOMONTH(BH$15,0))-MAX($AW227,BH$15),),
_xlfn.IFS(
AND(MONTH($AW227)=MONTH(BH$15),MONTH($AX227)&lt;&gt;MONTH(BH$15)),
NETWORKDAYS.INTL($AW227,$AW227+_xlpm.DD,1,_xlpm.VD),
AND(MONTH($AW227)&lt;&gt;MONTH(BH$15),MONTH($AX227)=MONTH(BH$15)),
NETWORKDAYS.INTL(($AX227)-_xlpm.DD,$AX227,1,_xlpm.VD),
AND(MONTH($AW227)&lt;MONTH(BH$15),MONTH($AX227)&gt;MONTH(BH$15)),
NETWORKDAYS.INTL((EOMONTH(BH$15-1,1))-_xlpm.DD,EOMONTH(BH$15-1,1),1,_xlpm.VD),
AND(MONTH($AW227)=MONTH(BH$15),MONTH($AX227)=MONTH(BH$15)),
NETWORKDAYS.INTL($AW227,$AX227,1,_xlpm.VD)))),0)),
$DH227="месяц",
$BP227*BH227,
$DH227="неделя",
$BP227*BH227/7*(ROUNDUP((DAY(EOMONTH(BH$15,0)))/4,0))),
0)</f>
        <v/>
      </c>
      <c r="BZ227" s="125">
        <f t="array" ref="BZ227">
IFERROR(
_xlfn.IFS(
$DH227="день_1",
$BP227*$BL227/($AX227-$AW227+1)*BI227*(DAY(EOMONTH(BI$15,0))),
$DH227="день_2",
$BP227/30*MAX(MIN($AX227,EOMONTH(BI$15,0))-MAX($AW227,BI$15)+1,),
$DH227="раб.день",
$BP227/30*(IFERROR(
_xlfn.LET(_xlpm.VD,
CHOOSE(
{1;2;3;4;5;6;7;8;9;10;11;12;13;14;15;16;17;18},
45658,45659,45660,45661,45662,45663,45664,45665,45711,45724,45778,45779,45785,45786,45820,45821,45965,46022),
_xlfn.LET(_xlpm.DD,
MAX(MIN($AX227,EOMONTH(BI$15,0))-MAX($AW227,BI$15),),
_xlfn.IFS(
AND(MONTH($AW227)=MONTH(BI$15),MONTH($AX227)&lt;&gt;MONTH(BI$15)),
NETWORKDAYS.INTL($AW227,$AW227+_xlpm.DD,1,_xlpm.VD),
AND(MONTH($AW227)&lt;&gt;MONTH(BI$15),MONTH($AX227)=MONTH(BI$15)),
NETWORKDAYS.INTL(($AX227)-_xlpm.DD,$AX227,1,_xlpm.VD),
AND(MONTH($AW227)&lt;MONTH(BI$15),MONTH($AX227)&gt;MONTH(BI$15)),
NETWORKDAYS.INTL((EOMONTH(BI$15-1,1))-_xlpm.DD,EOMONTH(BI$15-1,1),1,_xlpm.VD),
AND(MONTH($AW227)=MONTH(BI$15),MONTH($AX227)=MONTH(BI$15)),
NETWORKDAYS.INTL($AW227,$AX227,1,_xlpm.VD)))),0)),
$DH227="месяц",
$BP227*BI227,
$DH227="неделя",
$BP227*BI227/7*(ROUNDUP((DAY(EOMONTH(BI$15,0)))/4,0))),
0)</f>
        <v/>
      </c>
      <c r="CA227" s="125">
        <f t="array" ref="CA227">
IFERROR(
_xlfn.IFS(
$DH227="день_1",
$BP227*$BL227/($AX227-$AW227+1)*BJ227*(DAY(EOMONTH(BJ$15,0))),
$DH227="день_2",
$BP227/30*MAX(MIN($AX227,EOMONTH(BJ$15,0))-MAX($AW227,BJ$15)+1,),
$DH227="раб.день",
$BP227/30*(IFERROR(
_xlfn.LET(_xlpm.VD,
CHOOSE(
{1;2;3;4;5;6;7;8;9;10;11;12;13;14;15;16;17;18},
45658,45659,45660,45661,45662,45663,45664,45665,45711,45724,45778,45779,45785,45786,45820,45821,45965,46022),
_xlfn.LET(_xlpm.DD,
MAX(MIN($AX227,EOMONTH(BJ$15,0))-MAX($AW227,BJ$15),),
_xlfn.IFS(
AND(MONTH($AW227)=MONTH(BJ$15),MONTH($AX227)&lt;&gt;MONTH(BJ$15)),
NETWORKDAYS.INTL($AW227,$AW227+_xlpm.DD,1,_xlpm.VD),
AND(MONTH($AW227)&lt;&gt;MONTH(BJ$15),MONTH($AX227)=MONTH(BJ$15)),
NETWORKDAYS.INTL(($AX227)-_xlpm.DD,$AX227,1,_xlpm.VD),
AND(MONTH($AW227)&lt;MONTH(BJ$15),MONTH($AX227)&gt;MONTH(BJ$15)),
NETWORKDAYS.INTL((EOMONTH(BJ$15-1,1))-_xlpm.DD,EOMONTH(BJ$15-1,1),1,_xlpm.VD),
AND(MONTH($AW227)=MONTH(BJ$15),MONTH($AX227)=MONTH(BJ$15)),
NETWORKDAYS.INTL($AW227,$AX227,1,_xlpm.VD)))),0)),
$DH227="месяц",
$BP227*BJ227,
$DH227="неделя",
$BP227*BJ227/7*(ROUNDUP((DAY(EOMONTH(BJ$15,0)))/4,0))),
0)</f>
        <v/>
      </c>
      <c r="CB227" s="125">
        <f t="array" ref="CB227">
IFERROR(
_xlfn.IFS(
$DH227="день_1",
$BP227*$BL227/($AX227-$AW227+1)*BK227*(DAY(EOMONTH(BK$15,0))),
$DH227="день_2",
$BP227/30*MAX(MIN($AX227,EOMONTH(BK$15,0))-MAX($AW227,BK$15)+1,),
$DH227="раб.день",
$BP227/30*(IFERROR(
_xlfn.LET(_xlpm.VD,
CHOOSE(
{1;2;3;4;5;6;7;8;9;10;11;12;13;14;15;16;17;18},
45658,45659,45660,45661,45662,45663,45664,45665,45711,45724,45778,45779,45785,45786,45820,45821,45965,46022),
_xlfn.LET(_xlpm.DD,
MAX(MIN($AX227,EOMONTH(BK$15,0))-MAX($AW227,BK$15),),
_xlfn.IFS(
AND(MONTH($AW227)=MONTH(BK$15),MONTH($AX227)&lt;&gt;MONTH(BK$15)),
NETWORKDAYS.INTL($AW227,$AW227+_xlpm.DD,1,_xlpm.VD),
AND(MONTH($AW227)&lt;&gt;MONTH(BK$15),MONTH($AX227)=MONTH(BK$15)),
NETWORKDAYS.INTL(($AX227)-_xlpm.DD,$AX227,1,_xlpm.VD),
AND(MONTH($AW227)&lt;MONTH(BK$15),MONTH($AX227)&gt;MONTH(BK$15)),
NETWORKDAYS.INTL((EOMONTH(BK$15-1,1))-_xlpm.DD,EOMONTH(BK$15-1,1),1,_xlpm.VD),
AND(MONTH($AW227)=MONTH(BK$15),MONTH($AX227)=MONTH(BK$15)),
NETWORKDAYS.INTL($AW227,$AX227,1,_xlpm.VD)))),0)),
$DH227="месяц",
$BP227*BK227,
$DH227="неделя",
$BP227*BK227/7*(ROUNDUP((DAY(EOMONTH(BK$15,0)))/4,0))),
0)</f>
        <v/>
      </c>
      <c r="CC227" s="125">
        <f>SUM($BQ227:$CB227)</f>
        <v/>
      </c>
      <c r="CD227" s="126">
        <f>SUM($EH227:$EH227)</f>
        <v/>
      </c>
      <c r="CE227" s="126">
        <f>$CD227*$AB227</f>
        <v/>
      </c>
      <c r="CF227" s="126">
        <f>SUM($EK227:$EK227)</f>
        <v/>
      </c>
      <c r="CG227" s="126">
        <f>$CF227*$AB227</f>
        <v/>
      </c>
      <c r="CH227" s="126">
        <f>SUM($CC227,$CE227,$CG227)</f>
        <v/>
      </c>
      <c r="CI227" s="126">
        <f>$CH227*(1+$CM227)</f>
        <v/>
      </c>
      <c r="CJ227" s="127" t="n">
        <v>0</v>
      </c>
      <c r="CK227" s="126">
        <f>SUM($CH227:$CH227)*(1+$CJ227)</f>
        <v/>
      </c>
      <c r="CL227" s="126">
        <f>SUM($CH227:$CH227)*(1+$CM227)</f>
        <v/>
      </c>
      <c r="CM227" s="59" t="inlineStr">
        <is>
          <t>20%</t>
        </is>
      </c>
      <c r="CN227" s="59" t="n"/>
      <c r="CO227" s="72" t="n"/>
      <c r="CP227" s="59" t="n"/>
      <c r="CQ227" s="73" t="n"/>
      <c r="CR227" s="73" t="n"/>
      <c r="CS227" s="73" t="n"/>
      <c r="CT227" s="72" t="n"/>
      <c r="CU227" s="79" t="inlineStr">
        <is>
          <t> </t>
        </is>
      </c>
      <c r="CV227" s="60" t="n"/>
      <c r="CW227" s="60" t="n"/>
      <c r="CX227" s="60" t="n"/>
      <c r="CY227" s="127">
        <f>IFERROR(($CC227-$EE227)/($EE227/(1-$DQ227)),0)</f>
        <v/>
      </c>
      <c r="CZ227" s="127">
        <f>IFERROR(1-$EI227/($CE227),0)</f>
        <v/>
      </c>
      <c r="DA227" s="127">
        <f>IFERROR(1-$EL227/($CG227),0)</f>
        <v/>
      </c>
      <c r="DB227" s="126">
        <f>ROUND(IFERROR(($CI227/(1+$CM227)-$EN227),0),2)</f>
        <v/>
      </c>
      <c r="DC227" s="128" t="n"/>
      <c r="DD227" s="125" t="n"/>
      <c r="DE227" s="75" t="n">
        <v>0</v>
      </c>
      <c r="DF227" s="128" t="n"/>
      <c r="DG227" s="125">
        <f>IF($DC227=0,0,$DD227*($DC227*100%-$DE227*$DF227))*SUM($AB227:$AB227)</f>
        <v/>
      </c>
      <c r="DH227" s="129" t="inlineStr">
        <is>
          <t>месяц</t>
        </is>
      </c>
      <c r="DI227" s="130">
        <f t="array" ref="DI227">IFERROR(
IF($ES227="LisChannel",
(ROUND(((INDEX({174.625;153.888888888889;130.972222222222},MATCH($AI227,{2;3;4}),0))*$AG227*$AI227),2)),0),0)</f>
        <v/>
      </c>
      <c r="DJ227" s="130">
        <f>
_xlfn.LET(_xlpm.X,
IFERROR(
IF($ES227="НовиковТВ",
(_xlfn.LET(_xlpm.NTV,
_xlfn.LET(_xlpm.MIN,350000,
IF(SUMIFS($DI:$DI,$ES:$ES,"НовиковТВ")&lt;=_xlpm.MIN,
(SUMIFS($DI:$DI,$ES:$ES,"НовиковТВ")/(COUNTIFS($ES:$ES,"НовиковТВ")))*_xlpm.MIN/SUMIFS($DI:$DI,$ES:$ES,"НовиковТВ"),
DI227)),
_xlpm.NTV+$DG227/(1-(1-(_xlpm.NTV)*(1-$DL227)*(1-$DM227)*(1-$DN227)*(1-$DO227)*(1-$DP227)/_xlpm.NTV))))/(1+$EP227),
$DI227+$DG227/(1-(1-($DI227)*(1-$DL227)*(1-$DM227)*(1-$DN227)*(1-$DO227)*(1-$DP227)/$DI227))),
0),
_xlpm.X*(1+$CM227)*(1+$CW227)-_xlpm.X*(1+$CM227)+_xlpm.X)</f>
        <v/>
      </c>
      <c r="DK227" s="125" t="inlineStr">
        <is>
          <t>послед.</t>
        </is>
      </c>
      <c r="DL227" s="63" t="n">
        <v>0</v>
      </c>
      <c r="DM227" s="63" t="n">
        <v>0</v>
      </c>
      <c r="DN227" s="63" t="n">
        <v>0</v>
      </c>
      <c r="DO227" s="63" t="n">
        <v>0</v>
      </c>
      <c r="DP227" s="63" t="n">
        <v>0</v>
      </c>
      <c r="DQ227" s="63">
        <f t="array" ref="DQ227">IFERROR(_xlfn.IFS(
$DK227="послед.",1-(1-$DL227)*(1-$DM227)*(1-$DN227)*(1-$DO227)*(1-$DP227),
$DK227="сумм.",$DL227+$DM227+$DN227+$DO227+$DP227),
0)</f>
        <v/>
      </c>
      <c r="DR227" s="125">
        <f t="array" ref="DR227">
IFERROR(
_xlfn.IFS(
$BL227=0,
0,
$BL227&gt;0,
_xlfn.IFS($DK227="послед.",
$DJ227*(1-$DL227)*(1-$DM227)*(1-$DN227)*(1-$DO227)*(1-$DP227),
$DK227="сумм.",
$DJ227*(1-($DL227+$DM227+$DN227+$DO227+$DP227)))),0)</f>
        <v/>
      </c>
      <c r="DS227" s="125">
        <f t="array" ref="DS227">
IFERROR(_xlfn.IFS(
$DH227="день_1",
$DR227*$BL227/($AX227-$AW227+1)*AZ227*(DAY(EOMONTH(AZ$15,0))),
$DH227="день_2",
$DR227/30*MAX(MIN($AX227,EOMONTH(AZ$15,0))-MAX($AW227,AZ$15)+1,),
$DH227="раб.день",
$DR227/30*(IFERROR(
_xlfn.LET(_xlpm.VD,
CHOOSE(
{1;2;3;4;5;6;7;8;9;10;11;12;13;14;15;16;17;18},
45658,45659,45660,45661,45662,45663,45664,45665,45711,45724,45778,45779,45785,45786,45820,45821,45965,46022),
_xlfn.LET(_xlpm.DD,
MAX(MIN($AX227,EOMONTH(AZ$15,0))-MAX($AW227,AZ$15),),
_xlfn.IFS(
AND(MONTH($AW227)=MONTH(AZ$15),MONTH($AX227)&lt;&gt;MONTH(AZ$15)),
NETWORKDAYS.INTL($AW227,$AW227+_xlpm.DD,1,_xlpm.VD),
AND(MONTH($AW227)&lt;&gt;MONTH(AZ$15),MONTH($AX227)=MONTH(AZ$15)),
NETWORKDAYS.INTL(($AX227)-_xlpm.DD,$AX227,1,_xlpm.VD),
AND(MONTH($AW227)&lt;MONTH(AZ$15),MONTH($AX227)&gt;MONTH(AZ$15)),
NETWORKDAYS.INTL((EOMONTH(AZ$15-1,1))-_xlpm.DD,EOMONTH(AZ$15-1,1),1,_xlpm.VD),
AND(MONTH($AW227)=MONTH(AZ$15),MONTH($AX227)=MONTH(AZ$15)),
NETWORKDAYS.INTL($AW227,$AX227,1,_xlpm.VD)))),0)),
$DH227="месяц",
$DR227*AZ227,
$DH227="неделя",
$DR227*AZ227/7*(ROUNDUP((DAY(EOMONTH(AZ$15,0)))/4,0))),
0)</f>
        <v/>
      </c>
      <c r="DT227" s="125">
        <f t="array" ref="DT227">
IFERROR(_xlfn.IFS(
$DH227="день_1",
$DR227*$BL227/($AX227-$AW227+1)*BA227*(DAY(EOMONTH(BA$15,0))),
$DH227="день_2",
$DR227/30*MAX(MIN($AX227,EOMONTH(BA$15,0))-MAX($AW227,BA$15)+1,),
$DH227="раб.день",
$DR227/30*(IFERROR(
_xlfn.LET(_xlpm.VD,
CHOOSE(
{1;2;3;4;5;6;7;8;9;10;11;12;13;14;15;16;17;18},
45658,45659,45660,45661,45662,45663,45664,45665,45711,45724,45778,45779,45785,45786,45820,45821,45965,46022),
_xlfn.LET(_xlpm.DD,
MAX(MIN($AX227,EOMONTH(BA$15,0))-MAX($AW227,BA$15),),
_xlfn.IFS(
AND(MONTH($AW227)=MONTH(BA$15),MONTH($AX227)&lt;&gt;MONTH(BA$15)),
NETWORKDAYS.INTL($AW227,$AW227+_xlpm.DD,1,_xlpm.VD),
AND(MONTH($AW227)&lt;&gt;MONTH(BA$15),MONTH($AX227)=MONTH(BA$15)),
NETWORKDAYS.INTL(($AX227)-_xlpm.DD,$AX227,1,_xlpm.VD),
AND(MONTH($AW227)&lt;MONTH(BA$15),MONTH($AX227)&gt;MONTH(BA$15)),
NETWORKDAYS.INTL((EOMONTH(BA$15-1,1))-_xlpm.DD,EOMONTH(BA$15-1,1),1,_xlpm.VD),
AND(MONTH($AW227)=MONTH(BA$15),MONTH($AX227)=MONTH(BA$15)),
NETWORKDAYS.INTL($AW227,$AX227,1,_xlpm.VD)))),0)),
$DH227="месяц",
$DR227*BA227,
$DH227="неделя",
$DR227*BA227/7*(ROUNDUP((DAY(EOMONTH(BA$15,0)))/4,0))),
0)</f>
        <v/>
      </c>
      <c r="DU227" s="125">
        <f t="array" ref="DU227">
IFERROR(_xlfn.IFS(
$DH227="день_1",
$DR227*$BL227/($AX227-$AW227+1)*BB227*(DAY(EOMONTH(BB$15,0))),
$DH227="день_2",
$DR227/30*MAX(MIN($AX227,EOMONTH(BB$15,0))-MAX($AW227,BB$15)+1,),
$DH227="раб.день",
$DR227/30*(IFERROR(
_xlfn.LET(_xlpm.VD,
CHOOSE(
{1;2;3;4;5;6;7;8;9;10;11;12;13;14;15;16;17;18},
45658,45659,45660,45661,45662,45663,45664,45665,45711,45724,45778,45779,45785,45786,45820,45821,45965,46022),
_xlfn.LET(_xlpm.DD,
MAX(MIN($AX227,EOMONTH(BB$15,0))-MAX($AW227,BB$15),),
_xlfn.IFS(
AND(MONTH($AW227)=MONTH(BB$15),MONTH($AX227)&lt;&gt;MONTH(BB$15)),
NETWORKDAYS.INTL($AW227,$AW227+_xlpm.DD,1,_xlpm.VD),
AND(MONTH($AW227)&lt;&gt;MONTH(BB$15),MONTH($AX227)=MONTH(BB$15)),
NETWORKDAYS.INTL(($AX227)-_xlpm.DD,$AX227,1,_xlpm.VD),
AND(MONTH($AW227)&lt;MONTH(BB$15),MONTH($AX227)&gt;MONTH(BB$15)),
NETWORKDAYS.INTL((EOMONTH(BB$15-1,1))-_xlpm.DD,EOMONTH(BB$15-1,1),1,_xlpm.VD),
AND(MONTH($AW227)=MONTH(BB$15),MONTH($AX227)=MONTH(BB$15)),
NETWORKDAYS.INTL($AW227,$AX227,1,_xlpm.VD)))),0)),
$DH227="месяц",
$DR227*BB227,
$DH227="неделя",
$DR227*BB227/7*(ROUNDUP((DAY(EOMONTH(BB$15,0)))/4,0))),
0)</f>
        <v/>
      </c>
      <c r="DV227" s="125">
        <f t="array" ref="DV227">
IFERROR(_xlfn.IFS(
$DH227="день_1",
$DR227*$BL227/($AX227-$AW227+1)*BC227*(DAY(EOMONTH(BC$15,0))),
$DH227="день_2",
$DR227/30*MAX(MIN($AX227,EOMONTH(BC$15,0))-MAX($AW227,BC$15)+1,),
$DH227="раб.день",
$DR227/30*(IFERROR(
_xlfn.LET(_xlpm.VD,
CHOOSE(
{1;2;3;4;5;6;7;8;9;10;11;12;13;14;15;16;17;18},
45658,45659,45660,45661,45662,45663,45664,45665,45711,45724,45778,45779,45785,45786,45820,45821,45965,46022),
_xlfn.LET(_xlpm.DD,
MAX(MIN($AX227,EOMONTH(BC$15,0))-MAX($AW227,BC$15),),
_xlfn.IFS(
AND(MONTH($AW227)=MONTH(BC$15),MONTH($AX227)&lt;&gt;MONTH(BC$15)),
NETWORKDAYS.INTL($AW227,$AW227+_xlpm.DD,1,_xlpm.VD),
AND(MONTH($AW227)&lt;&gt;MONTH(BC$15),MONTH($AX227)=MONTH(BC$15)),
NETWORKDAYS.INTL(($AX227)-_xlpm.DD,$AX227,1,_xlpm.VD),
AND(MONTH($AW227)&lt;MONTH(BC$15),MONTH($AX227)&gt;MONTH(BC$15)),
NETWORKDAYS.INTL((EOMONTH(BC$15-1,1))-_xlpm.DD,EOMONTH(BC$15-1,1),1,_xlpm.VD),
AND(MONTH($AW227)=MONTH(BC$15),MONTH($AX227)=MONTH(BC$15)),
NETWORKDAYS.INTL($AW227,$AX227,1,_xlpm.VD)))),0)),
$DH227="месяц",
$DR227*BC227,
$DH227="неделя",
$DR227*BC227/7*(ROUNDUP((DAY(EOMONTH(BC$15,0)))/4,0))),
0)</f>
        <v/>
      </c>
      <c r="DW227" s="125">
        <f t="array" ref="DW227">
IFERROR(_xlfn.IFS(
$DH227="день_1",
$DR227*$BL227/($AX227-$AW227+1)*BD227*(DAY(EOMONTH(BD$15,0))),
$DH227="день_2",
$DR227/30*MAX(MIN($AX227,EOMONTH(BD$15,0))-MAX($AW227,BD$15)+1,),
$DH227="раб.день",
$DR227/30*(IFERROR(
_xlfn.LET(_xlpm.VD,
CHOOSE(
{1;2;3;4;5;6;7;8;9;10;11;12;13;14;15;16;17;18},
45658,45659,45660,45661,45662,45663,45664,45665,45711,45724,45778,45779,45785,45786,45820,45821,45965,46022),
_xlfn.LET(_xlpm.DD,
MAX(MIN($AX227,EOMONTH(BD$15,0))-MAX($AW227,BD$15),),
_xlfn.IFS(
AND(MONTH($AW227)=MONTH(BD$15),MONTH($AX227)&lt;&gt;MONTH(BD$15)),
NETWORKDAYS.INTL($AW227,$AW227+_xlpm.DD,1,_xlpm.VD),
AND(MONTH($AW227)&lt;&gt;MONTH(BD$15),MONTH($AX227)=MONTH(BD$15)),
NETWORKDAYS.INTL(($AX227)-_xlpm.DD,$AX227,1,_xlpm.VD),
AND(MONTH($AW227)&lt;MONTH(BD$15),MONTH($AX227)&gt;MONTH(BD$15)),
NETWORKDAYS.INTL((EOMONTH(BD$15-1,1))-_xlpm.DD,EOMONTH(BD$15-1,1),1,_xlpm.VD),
AND(MONTH($AW227)=MONTH(BD$15),MONTH($AX227)=MONTH(BD$15)),
NETWORKDAYS.INTL($AW227,$AX227,1,_xlpm.VD)))),0)),
$DH227="месяц",
$DR227*BD227,
$DH227="неделя",
$DR227*BD227/7*(ROUNDUP((DAY(EOMONTH(BD$15,0)))/4,0))),
0)</f>
        <v/>
      </c>
      <c r="DX227" s="125">
        <f t="array" ref="DX227">
IFERROR(_xlfn.IFS(
$DH227="день_1",
$DR227*$BL227/($AX227-$AW227+1)*BE227*(DAY(EOMONTH(BE$15,0))),
$DH227="день_2",
$DR227/30*MAX(MIN($AX227,EOMONTH(BE$15,0))-MAX($AW227,BE$15)+1,),
$DH227="раб.день",
$DR227/30*(IFERROR(
_xlfn.LET(_xlpm.VD,
CHOOSE(
{1;2;3;4;5;6;7;8;9;10;11;12;13;14;15;16;17;18},
45658,45659,45660,45661,45662,45663,45664,45665,45711,45724,45778,45779,45785,45786,45820,45821,45965,46022),
_xlfn.LET(_xlpm.DD,
MAX(MIN($AX227,EOMONTH(BE$15,0))-MAX($AW227,BE$15),),
_xlfn.IFS(
AND(MONTH($AW227)=MONTH(BE$15),MONTH($AX227)&lt;&gt;MONTH(BE$15)),
NETWORKDAYS.INTL($AW227,$AW227+_xlpm.DD,1,_xlpm.VD),
AND(MONTH($AW227)&lt;&gt;MONTH(BE$15),MONTH($AX227)=MONTH(BE$15)),
NETWORKDAYS.INTL(($AX227)-_xlpm.DD,$AX227,1,_xlpm.VD),
AND(MONTH($AW227)&lt;MONTH(BE$15),MONTH($AX227)&gt;MONTH(BE$15)),
NETWORKDAYS.INTL((EOMONTH(BE$15-1,1))-_xlpm.DD,EOMONTH(BE$15-1,1),1,_xlpm.VD),
AND(MONTH($AW227)=MONTH(BE$15),MONTH($AX227)=MONTH(BE$15)),
NETWORKDAYS.INTL($AW227,$AX227,1,_xlpm.VD)))),0)),
$DH227="месяц",
$DR227*BE227,
$DH227="неделя",
$DR227*BE227/7*(ROUNDUP((DAY(EOMONTH(BE$15,0)))/4,0))),
0)</f>
        <v/>
      </c>
      <c r="DY227" s="125">
        <f t="array" ref="DY227">
IFERROR(_xlfn.IFS(
$DH227="день_1",
$DR227*$BL227/($AX227-$AW227+1)*BF227*(DAY(EOMONTH(BF$15,0))),
$DH227="день_2",
$DR227/30*MAX(MIN($AX227,EOMONTH(BF$15,0))-MAX($AW227,BF$15)+1,),
$DH227="раб.день",
$DR227/30*(IFERROR(
_xlfn.LET(_xlpm.VD,
CHOOSE(
{1;2;3;4;5;6;7;8;9;10;11;12;13;14;15;16;17;18},
45658,45659,45660,45661,45662,45663,45664,45665,45711,45724,45778,45779,45785,45786,45820,45821,45965,46022),
_xlfn.LET(_xlpm.DD,
MAX(MIN($AX227,EOMONTH(BF$15,0))-MAX($AW227,BF$15),),
_xlfn.IFS(
AND(MONTH($AW227)=MONTH(BF$15),MONTH($AX227)&lt;&gt;MONTH(BF$15)),
NETWORKDAYS.INTL($AW227,$AW227+_xlpm.DD,1,_xlpm.VD),
AND(MONTH($AW227)&lt;&gt;MONTH(BF$15),MONTH($AX227)=MONTH(BF$15)),
NETWORKDAYS.INTL(($AX227)-_xlpm.DD,$AX227,1,_xlpm.VD),
AND(MONTH($AW227)&lt;MONTH(BF$15),MONTH($AX227)&gt;MONTH(BF$15)),
NETWORKDAYS.INTL((EOMONTH(BF$15-1,1))-_xlpm.DD,EOMONTH(BF$15-1,1),1,_xlpm.VD),
AND(MONTH($AW227)=MONTH(BF$15),MONTH($AX227)=MONTH(BF$15)),
NETWORKDAYS.INTL($AW227,$AX227,1,_xlpm.VD)))),0)),
$DH227="месяц",
$DR227*BF227,
$DH227="неделя",
$DR227*BF227/7*(ROUNDUP((DAY(EOMONTH(BF$15,0)))/4,0))),
0)</f>
        <v/>
      </c>
      <c r="DZ227" s="125">
        <f t="array" ref="DZ227">
IFERROR(_xlfn.IFS(
$DH227="день_1",
$DR227*$BL227/($AX227-$AW227+1)*BG227*(DAY(EOMONTH(BG$15,0))),
$DH227="день_2",
$DR227/30*MAX(MIN($AX227,EOMONTH(BG$15,0))-MAX($AW227,BG$15)+1,),
$DH227="раб.день",
$DR227/30*(IFERROR(
_xlfn.LET(_xlpm.VD,
CHOOSE(
{1;2;3;4;5;6;7;8;9;10;11;12;13;14;15;16;17;18},
45658,45659,45660,45661,45662,45663,45664,45665,45711,45724,45778,45779,45785,45786,45820,45821,45965,46022),
_xlfn.LET(_xlpm.DD,
MAX(MIN($AX227,EOMONTH(BG$15,0))-MAX($AW227,BG$15),),
_xlfn.IFS(
AND(MONTH($AW227)=MONTH(BG$15),MONTH($AX227)&lt;&gt;MONTH(BG$15)),
NETWORKDAYS.INTL($AW227,$AW227+_xlpm.DD,1,_xlpm.VD),
AND(MONTH($AW227)&lt;&gt;MONTH(BG$15),MONTH($AX227)=MONTH(BG$15)),
NETWORKDAYS.INTL(($AX227)-_xlpm.DD,$AX227,1,_xlpm.VD),
AND(MONTH($AW227)&lt;MONTH(BG$15),MONTH($AX227)&gt;MONTH(BG$15)),
NETWORKDAYS.INTL((EOMONTH(BG$15-1,1))-_xlpm.DD,EOMONTH(BG$15-1,1),1,_xlpm.VD),
AND(MONTH($AW227)=MONTH(BG$15),MONTH($AX227)=MONTH(BG$15)),
NETWORKDAYS.INTL($AW227,$AX227,1,_xlpm.VD)))),0)),
$DH227="месяц",
$DR227*BG227,
$DH227="неделя",
$DR227*BG227/7*(ROUNDUP((DAY(EOMONTH(BG$15,0)))/4,0))),
0)</f>
        <v/>
      </c>
      <c r="EA227" s="125">
        <f t="array" ref="EA227">
IFERROR(_xlfn.IFS(
$DH227="день_1",
$DR227*$BL227/($AX227-$AW227+1)*BH227*(DAY(EOMONTH(BH$15,0))),
$DH227="день_2",
$DR227/30*MAX(MIN($AX227,EOMONTH(BH$15,0))-MAX($AW227,BH$15)+1,),
$DH227="раб.день",
$DR227/30*(IFERROR(
_xlfn.LET(_xlpm.VD,
CHOOSE(
{1;2;3;4;5;6;7;8;9;10;11;12;13;14;15;16;17;18},
45658,45659,45660,45661,45662,45663,45664,45665,45711,45724,45778,45779,45785,45786,45820,45821,45965,46022),
_xlfn.LET(_xlpm.DD,
MAX(MIN($AX227,EOMONTH(BH$15,0))-MAX($AW227,BH$15),),
_xlfn.IFS(
AND(MONTH($AW227)=MONTH(BH$15),MONTH($AX227)&lt;&gt;MONTH(BH$15)),
NETWORKDAYS.INTL($AW227,$AW227+_xlpm.DD,1,_xlpm.VD),
AND(MONTH($AW227)&lt;&gt;MONTH(BH$15),MONTH($AX227)=MONTH(BH$15)),
NETWORKDAYS.INTL(($AX227)-_xlpm.DD,$AX227,1,_xlpm.VD),
AND(MONTH($AW227)&lt;MONTH(BH$15),MONTH($AX227)&gt;MONTH(BH$15)),
NETWORKDAYS.INTL((EOMONTH(BH$15-1,1))-_xlpm.DD,EOMONTH(BH$15-1,1),1,_xlpm.VD),
AND(MONTH($AW227)=MONTH(BH$15),MONTH($AX227)=MONTH(BH$15)),
NETWORKDAYS.INTL($AW227,$AX227,1,_xlpm.VD)))),0)),
$DH227="месяц",
$DR227*BH227,
$DH227="неделя",
$DR227*BH227/7*(ROUNDUP((DAY(EOMONTH(BH$15,0)))/4,0))),
0)</f>
        <v/>
      </c>
      <c r="EB227" s="125">
        <f t="array" ref="EB227">
IFERROR(_xlfn.IFS(
$DH227="день_1",
$DR227*$BL227/($AX227-$AW227+1)*BI227*(DAY(EOMONTH(BI$15,0))),
$DH227="день_2",
$DR227/30*MAX(MIN($AX227,EOMONTH(BI$15,0))-MAX($AW227,BI$15)+1,),
$DH227="раб.день",
$DR227/30*(IFERROR(
_xlfn.LET(_xlpm.VD,
CHOOSE(
{1;2;3;4;5;6;7;8;9;10;11;12;13;14;15;16;17;18},
45658,45659,45660,45661,45662,45663,45664,45665,45711,45724,45778,45779,45785,45786,45820,45821,45965,46022),
_xlfn.LET(_xlpm.DD,
MAX(MIN($AX227,EOMONTH(BI$15,0))-MAX($AW227,BI$15),),
_xlfn.IFS(
AND(MONTH($AW227)=MONTH(BI$15),MONTH($AX227)&lt;&gt;MONTH(BI$15)),
NETWORKDAYS.INTL($AW227,$AW227+_xlpm.DD,1,_xlpm.VD),
AND(MONTH($AW227)&lt;&gt;MONTH(BI$15),MONTH($AX227)=MONTH(BI$15)),
NETWORKDAYS.INTL(($AX227)-_xlpm.DD,$AX227,1,_xlpm.VD),
AND(MONTH($AW227)&lt;MONTH(BI$15),MONTH($AX227)&gt;MONTH(BI$15)),
NETWORKDAYS.INTL((EOMONTH(BI$15-1,1))-_xlpm.DD,EOMONTH(BI$15-1,1),1,_xlpm.VD),
AND(MONTH($AW227)=MONTH(BI$15),MONTH($AX227)=MONTH(BI$15)),
NETWORKDAYS.INTL($AW227,$AX227,1,_xlpm.VD)))),0)),
$DH227="месяц",
$DR227*BI227,
$DH227="неделя",
$DR227*BI227/7*(ROUNDUP((DAY(EOMONTH(BI$15,0)))/4,0))),
0)</f>
        <v/>
      </c>
      <c r="EC227" s="125">
        <f t="array" ref="EC227">
IFERROR(_xlfn.IFS(
$DH227="день_1",
$DR227*$BL227/($AX227-$AW227+1)*BJ227*(DAY(EOMONTH(BJ$15,0))),
$DH227="день_2",
$DR227/30*MAX(MIN($AX227,EOMONTH(BJ$15,0))-MAX($AW227,BJ$15)+1,),
$DH227="раб.день",
$DR227/30*(IFERROR(
_xlfn.LET(_xlpm.VD,
CHOOSE(
{1;2;3;4;5;6;7;8;9;10;11;12;13;14;15;16;17;18},
45658,45659,45660,45661,45662,45663,45664,45665,45711,45724,45778,45779,45785,45786,45820,45821,45965,46022),
_xlfn.LET(_xlpm.DD,
MAX(MIN($AX227,EOMONTH(BJ$15,0))-MAX($AW227,BJ$15),),
_xlfn.IFS(
AND(MONTH($AW227)=MONTH(BJ$15),MONTH($AX227)&lt;&gt;MONTH(BJ$15)),
NETWORKDAYS.INTL($AW227,$AW227+_xlpm.DD,1,_xlpm.VD),
AND(MONTH($AW227)&lt;&gt;MONTH(BJ$15),MONTH($AX227)=MONTH(BJ$15)),
NETWORKDAYS.INTL(($AX227)-_xlpm.DD,$AX227,1,_xlpm.VD),
AND(MONTH($AW227)&lt;MONTH(BJ$15),MONTH($AX227)&gt;MONTH(BJ$15)),
NETWORKDAYS.INTL((EOMONTH(BJ$15-1,1))-_xlpm.DD,EOMONTH(BJ$15-1,1),1,_xlpm.VD),
AND(MONTH($AW227)=MONTH(BJ$15),MONTH($AX227)=MONTH(BJ$15)),
NETWORKDAYS.INTL($AW227,$AX227,1,_xlpm.VD)))),0)),
$DH227="месяц",
$DR227*BJ227,
$DH227="неделя",
$DR227*BJ227/7*(ROUNDUP((DAY(EOMONTH(BJ$15,0)))/4,0))),
0)</f>
        <v/>
      </c>
      <c r="ED227" s="125">
        <f t="array" ref="ED227">
IFERROR(_xlfn.IFS(
$DH227="день_1",
$DR227*$BL227/($AX227-$AW227+1)*BK227*(DAY(EOMONTH(BK$15,0))),
$DH227="день_2",
$DR227/30*MAX(MIN($AX227,EOMONTH(BK$15,0))-MAX($AW227,BK$15)+1,),
$DH227="раб.день",
$DR227/30*(IFERROR(
_xlfn.LET(_xlpm.VD,
CHOOSE(
{1;2;3;4;5;6;7;8;9;10;11;12;13;14;15;16;17;18},
45658,45659,45660,45661,45662,45663,45664,45665,45711,45724,45778,45779,45785,45786,45820,45821,45965,46022),
_xlfn.LET(_xlpm.DD,
MAX(MIN($AX227,EOMONTH(BK$15,0))-MAX($AW227,BK$15),),
_xlfn.IFS(
AND(MONTH($AW227)=MONTH(BK$15),MONTH($AX227)&lt;&gt;MONTH(BK$15)),
NETWORKDAYS.INTL($AW227,$AW227+_xlpm.DD,1,_xlpm.VD),
AND(MONTH($AW227)&lt;&gt;MONTH(BK$15),MONTH($AX227)=MONTH(BK$15)),
NETWORKDAYS.INTL(($AX227)-_xlpm.DD,$AX227,1,_xlpm.VD),
AND(MONTH($AW227)&lt;MONTH(BK$15),MONTH($AX227)&gt;MONTH(BK$15)),
NETWORKDAYS.INTL((EOMONTH(BK$15-1,1))-_xlpm.DD,EOMONTH(BK$15-1,1),1,_xlpm.VD),
AND(MONTH($AW227)=MONTH(BK$15),MONTH($AX227)=MONTH(BK$15)),
NETWORKDAYS.INTL($AW227,$AX227,1,_xlpm.VD)))),0)),
$DH227="месяц",
$DR227*BK227,
$DH227="неделя",
$DR227*BK227/7*(ROUNDUP((DAY(EOMONTH(BK$15,0)))/4,0))),
0)</f>
        <v/>
      </c>
      <c r="EE227" s="125">
        <f>SUM($DS227,$DT227,$DU227,$DV227,$DW227,$DX227,$DY227,$DZ227,$EA227,$EB227,$EC227,$ED227)</f>
        <v/>
      </c>
      <c r="EF227" s="125">
        <f>IFERROR(ROUND($EE227*(1+$EP227),2),0)</f>
        <v/>
      </c>
      <c r="EG227" s="128" t="n">
        <v>1</v>
      </c>
      <c r="EH227" s="126" t="n">
        <v>0</v>
      </c>
      <c r="EI227" s="126">
        <f>ROUND(SUM($EH227:$EH227)*SUM($AB227:$AB227)*$EG227,2)</f>
        <v/>
      </c>
      <c r="EJ227" s="126">
        <f>ROUND($EI227*(1+$EP227),2)</f>
        <v/>
      </c>
      <c r="EK227" s="126" t="n">
        <v>0</v>
      </c>
      <c r="EL227" s="126">
        <f>ROUND(SUM($EK227:$EK227)*SUM($AB227:$AB227)*$EG227,2)</f>
        <v/>
      </c>
      <c r="EM227" s="126">
        <f>ROUND($EL227*(1+$EP227),2)</f>
        <v/>
      </c>
      <c r="EN227" s="126">
        <f>SUM($EE227,$EI227,$EL227)</f>
        <v/>
      </c>
      <c r="EO227" s="126">
        <f>SUM($EF227,$EJ227,$EM227)</f>
        <v/>
      </c>
      <c r="EP227" s="59" t="inlineStr">
        <is>
          <t>20%</t>
        </is>
      </c>
      <c r="EQ227" s="59" t="n"/>
      <c r="ER227" s="60">
        <f t="array" ref="ER227">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MATCH(ES227,
{"AMS";"RussOutdoor";"HD Outdoor";"Ingroup";"IQ";"Ledproduction";"LisChannel";"Logic";"Media-PPL";"NovikovTV | НовиковТВ";"SMA";"SOK";"КрокусТВ | CrocusTV | IndoorTV";"Сити";"ТЯК Москва"},
0)),"")</f>
        <v/>
      </c>
      <c r="ES227" s="60" t="n"/>
      <c r="ET227" s="60">
        <f t="array" ref="ET227">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MATCH(ES227,
{"AMS";"RussOutdoor";"HD Outdoor";"Ingroup";"IQ";"Ledproduction";"LisChannel";"Logic";"Media-PPL";"NovikovTV | НовиковТВ";"SMA";"SOK";"КрокусТВ | CrocusTV | IndoorTV";"Сити";"ТЯК Москва"},
0)),"")</f>
        <v/>
      </c>
      <c r="EU227" s="60" t="n"/>
      <c r="EV227" s="60" t="n"/>
      <c r="EX227" s="110">
        <f t="array" ref="EX227">
($AR227/30
+N("ТРАФИК ПЛОЩАДКИ"))*
(IFERROR(
_xlfn.LET(
_xlpm.GPR,
HLOOKUP($L227,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(MATCH($T227,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IF($Q227="цифровой",_xlpm.GPR/$AG227,_xlpm.GPR/60)),
0)
+N("DWELL TIME"))*
(IF($AB227=0,0,IF($AB227=1,0.3,IF($AB227=2,0.5,IF($AB227&gt;2,1))))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_xlfn.IFS($AC227="да",1.2,$AC227="нет",1)*
_xlfn.IFS($AD227="да",1.2,$AD227="нет",1)*
IF(R227="статический",1,1.2)*
$X227*
INDEX(
{1.2;1;1.2;1.2;1;1.2;1.2;1.2;1.2;1.2;1.2;1;1.2;1.2;1.2;1.2;1;1;1.2;1.2;1.2;1;1;1;1;1.2;1.2;1.2;1.2;1;1;1;1;1.2;1.2;1.2;1.2;1.2;1.2;1.2;1.2;1;1;1.2;1;1;1;1;1.5;1;1;1.5;1.5;1.2},
MATCH($Q227,_xlpm.MI,0)))&gt;{0.02;0.04;0.06;0.1;0.2;0.4;0.6;0.8;1;2;4;6})),
{0;1;2;3;4;5;6;7;8;9;10;11;12},
0)))
+N("КОЭФФИЦИЕНТ КОНТАКТА"))))*
(_xlfn.IFS($X227&lt;0.1,$X227/1000,$X227&gt;25,5.2,AND($X227&gt;=0.1,$X227&lt;=25),(($X227*2+0.1)/10)*($X227/10)))*
IFERROR((_xlfn.LET(
_xlpm.MA,
{0;0.8;0.85;0.9;0.95;1},
_xlpm.MAA,
{0;1;2;3;4;5},
INDEX(_xlpm.MA,MATCH(SUMPRODUCT(--((IF(ROUND(_xlpm.MAA,1)&gt;5,5,ROUND($AB227,1)))&gt;{0;1;2;3;4;5})),_xlpm.MAA,0)))
+N("КОЭФФИЦИЕНТ КОЛ-ВО КОНСТРУКЦИЙ")),1)*
$AB227,0))*
(IF($Q227="цифровой",$AG227/15*$AI227,1)
+N("ДЛЯ ЦИФРЫ"))</f>
        <v/>
      </c>
      <c r="EY227" s="110">
        <f>IFERROR(EX227*AY227,0)</f>
        <v/>
      </c>
      <c r="EZ227" s="131">
        <f>IFERROR(DP227/EY227*1000,0)</f>
        <v/>
      </c>
      <c r="FA227" s="112">
        <f>IFERROR(FC227/FB227,0)</f>
        <v/>
      </c>
      <c r="FB227" s="112">
        <f>IFERROR((FC227/(EY227/FF227*#REF!))*0.825,0)</f>
        <v/>
      </c>
      <c r="FC227" s="112">
        <f>IFERROR(((EX227*30/AR227)*100)/30,0)</f>
        <v/>
      </c>
      <c r="FD227" s="112">
        <f>IFERROR(EY227/G227*100%,0)</f>
        <v/>
      </c>
      <c r="FE227" s="112">
        <f>IFERROR(FD227/FC227*100%,0)</f>
        <v/>
      </c>
      <c r="FF227" s="110">
        <f>IFERROR(AR227/30*AY227,0)</f>
        <v/>
      </c>
    </row>
    <row r="228" ht="13" customHeight="1">
      <c r="A228" s="59" t="n"/>
      <c r="B228" s="60" t="n"/>
      <c r="C228" s="60" t="n"/>
      <c r="D228" s="60">
        <f t="array" ref="D228">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MATCH($E228,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28" s="60">
        <f t="array" ref="E228">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MATCH($F228,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28" s="60" t="inlineStr"/>
      <c r="G228" s="60" t="n"/>
      <c r="H228" s="60">
        <f t="array" ref="H228">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MATCH($I228,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28" s="60" t="n"/>
      <c r="J228" s="60" t="n"/>
      <c r="K228" s="60" t="n"/>
      <c r="L228" s="60" t="n"/>
      <c r="M228" s="60" t="n"/>
      <c r="N228" s="60" t="n"/>
      <c r="O228" s="60" t="n"/>
      <c r="P228" s="60">
        <f t="array" ref="P228">
_xlfn.IFS(
ISNUMBER(MATCH($Q228,{"шелфбаннер","разделитель","монетница","чековая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ISNUMBER(MATCH($Q228,{"LED/LCD","видеокулер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ISNUMBER(MATCH($Q228,{"автомобиль","машина","выставочное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ISNUMBER(MATCH($Q228,{"билборд","лифтовая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ISNUMBER(MATCH($Q228,{"навигация","подвесной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ISNUMBER(MATCH($Q228,{"движущаяся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ISNUMBER(MATCH($Q228,{"каталог","журнал"},)),
"Пресса",
$Q228="","")</f>
        <v/>
      </c>
      <c r="Q228" s="60" t="n"/>
      <c r="R228" s="60">
        <f t="array" ref="R228">
IFERROR(
_xlfn.IFS(
OR(ISNUMBER(MATCH($Q228,{"экспозиция","макет","стенд","автостенд","авто стенд","выставочное пространство","выставочные стенды","модульные выставочные стенды","3Д конструкция","3D конструкция"},)),P228="Экспонирование"),
"нестандартный",
ISNUMBER(MATCH($Q228,{"скроллер","призматрон"},)),
"динамический",
$P228="Видео",
"цифровой",
OR($P228="Пресса",$P228="Щит",$P228="POSm",$P228="Подвес",$P228="Брендирование/оклейка"),
"статический"),"")</f>
        <v/>
      </c>
      <c r="S228" s="59" t="n"/>
      <c r="T228" s="60" t="n"/>
      <c r="U228" s="60" t="n"/>
      <c r="V228" s="60">
        <f>
IF(P228="Видео",
"цифровой постер/ролик",
IF(ISNUMBER(MATCH(Q228,{"короб световой","короб световой | лайтбокс","короб световой | кристалайт","лайтбокс","лайт бокс","кристалайт","LB","lightbox"},)),
"бэклит",
IF(P228="Брендирование/оклейка",
"перфарированная пленка/самоклейка",
IF(P228="Экспонирование",
"под запрос",
IF(P228="Подвес",
"баннер/ткань",
"")))))</f>
        <v/>
      </c>
      <c r="W228" s="59" t="n"/>
      <c r="X228" s="59" t="n"/>
      <c r="Y228" s="59" t="n"/>
      <c r="Z228" s="61" t="n"/>
      <c r="AA228" s="61" t="n"/>
      <c r="AB228" s="61">
        <f>IF(BL228&gt;0,Z228,0)</f>
        <v/>
      </c>
      <c r="AC228" s="59" t="n"/>
      <c r="AD228" s="59" t="n"/>
      <c r="AE228" s="59" t="n"/>
      <c r="AF228" s="59" t="n"/>
      <c r="AG228" s="59" t="n"/>
      <c r="AH228" s="59" t="n"/>
      <c r="AI228" s="59" t="n"/>
      <c r="AJ228" s="59" t="n"/>
      <c r="AK228" s="59" t="n"/>
      <c r="AL228" s="62">
        <f>IFERROR(IF(OR(R228="статический",R228="динамический",R228="нестандартный",R228="",R228=""),"-",IF(AND(AH228="-",AI228="-"),"-",AK228*3600/AH228*AI228)),"-")</f>
        <v/>
      </c>
      <c r="AM228" s="62">
        <f>IFERROR(IF(OR(R228="статический",R228="динамический",R228="",R228="", R228="BTL",R228="нестандартный"),"-",AG228*AI228*AL228/60),"-")</f>
        <v/>
      </c>
      <c r="AN228" s="63">
        <f>IFERROR(IF(AH228="","-",AG228*AI228/AH228),"-")</f>
        <v/>
      </c>
      <c r="AO228" s="59">
        <f>IFERROR(IF(OR($R228="статический",$R228="динамический",$R228="",$R228="",$R228="BTL",$R228="нестандартный"),"-",$AL228*$AY228),"-")</f>
        <v/>
      </c>
      <c r="AP228" s="62">
        <f>IFERROR(IF(OR($R228="статический",$R228="динамический",$R228="",$R228="",$R228="BTL",$R228="нестандартный"),"-",$AM228*AY228),"-")</f>
        <v/>
      </c>
      <c r="AQ228" s="64" t="n"/>
      <c r="AR228" s="61" t="n"/>
      <c r="AS228" s="61" t="n"/>
      <c r="AT228" s="61" t="n"/>
      <c r="AU228" s="65" t="n"/>
      <c r="AV228" s="124">
        <f>IFERROR(DR228/AT228*1000,"n/a")</f>
        <v/>
      </c>
      <c r="AW228" s="67" t="n"/>
      <c r="AX228" s="67" t="n"/>
      <c r="AY228" s="43">
        <f>IFERROR(IF(OR($AW228="",$AX228=""),"",_xlfn.DAYS($AX228+1,$AW228)),"")</f>
        <v/>
      </c>
      <c r="AZ228" s="68">
        <f t="array" ref="AZ228">
_xlfn.LET(_xlpm.COEFF,
IF($AW228+$AX228=0,0,IF(MAX(MIN($AX228,EOMONTH(AZ$15,0))-MAX($AW228,AZ$15)+1,)&gt;0,1,0)),
_xlfn.IFS(
$ES228="LisChannel",
_xlpm.COEFF*
INDEX({1;1;1.2;1.2;1;1;1;1;1.2;1.2;1.2;1.2},
MATCH(MONTH(AZ$15),
{1,2,3,4,5,6,7,8,9,10,11,12})),
CONCATENATE($ES228," ",$L228)="RussOutdoor метро",
_xlpm.COEFF*
INDEX({0.8;0.9;1.1;1.1;1;1;1;1;1.1;1.1;1.1;1.1},
MATCH(MONTH(AZ$15),
{1,2,3,4,5,6,7,8,9,10,11,12})),
$ES228&lt;&gt;"LisChannel",
_xlpm.COEFF,
$ES228&lt;&gt;"RussOutdoor",
_xlpm.COEFF))</f>
        <v/>
      </c>
      <c r="BA228" s="68">
        <f t="array" ref="BA228">
_xlfn.LET(_xlpm.COEFF,
IF($AW228+$AX228=0,0,IF(MAX(MIN($AX228,EOMONTH(BA$15,0))-MAX($AW228,BA$15)+1,)&gt;0,1,0)),
_xlfn.IFS(
$ES228="LisChannel",
_xlpm.COEFF*
INDEX({1;1;1.2;1.2;1;1;1;1;1.2;1.2;1.2;1.2},
MATCH(MONTH(BA$15),
{1,2,3,4,5,6,7,8,9,10,11,12})),
CONCATENATE($ES228," ",$L228)="RussOutdoor метро",
_xlpm.COEFF*
INDEX({0.8;0.9;1.1;1.1;1;1;1;1;1.1;1.1;1.1;1.1},
MATCH(MONTH(BA$15),
{1,2,3,4,5,6,7,8,9,10,11,12})),
$ES228&lt;&gt;"LisChannel",
_xlpm.COEFF,
$ES228&lt;&gt;"RussOutdoor",
_xlpm.COEFF))</f>
        <v/>
      </c>
      <c r="BB228" s="68">
        <f t="array" ref="BB228">
_xlfn.LET(_xlpm.COEFF,
IF($AW228+$AX228=0,0,IF(MAX(MIN($AX228,EOMONTH(BB$15,0))-MAX($AW228,BB$15)+1,)&gt;0,1,0)),
_xlfn.IFS(
$ES228="LisChannel",
_xlpm.COEFF*
INDEX({1;1;1.2;1.2;1;1;1;1;1.2;1.2;1.2;1.2},
MATCH(MONTH(BB$15),
{1,2,3,4,5,6,7,8,9,10,11,12})),
CONCATENATE($ES228," ",$L228)="RussOutdoor метро",
_xlpm.COEFF*
INDEX({0.8;0.9;1.1;1.1;1;1;1;1;1.1;1.1;1.1;1.1},
MATCH(MONTH(BB$15),
{1,2,3,4,5,6,7,8,9,10,11,12})),
$ES228&lt;&gt;"LisChannel",
_xlpm.COEFF,
$ES228&lt;&gt;"RussOutdoor",
_xlpm.COEFF))</f>
        <v/>
      </c>
      <c r="BC228" s="68">
        <f t="array" ref="BC228">
_xlfn.LET(_xlpm.COEFF,
IF($AW228+$AX228=0,0,IF(MAX(MIN($AX228,EOMONTH(BC$15,0))-MAX($AW228,BC$15)+1,)&gt;0,1,0)),
_xlfn.IFS(
$ES228="LisChannel",
_xlpm.COEFF*
INDEX({1;1;1.2;1.2;1;1;1;1;1.2;1.2;1.2;1.2},
MATCH(MONTH(BC$15),
{1,2,3,4,5,6,7,8,9,10,11,12})),
CONCATENATE($ES228," ",$L228)="RussOutdoor метро",
_xlpm.COEFF*
INDEX({0.8;0.9;1.1;1.1;1;1;1;1;1.1;1.1;1.1;1.1},
MATCH(MONTH(BC$15),
{1,2,3,4,5,6,7,8,9,10,11,12})),
$ES228&lt;&gt;"LisChannel",
_xlpm.COEFF,
$ES228&lt;&gt;"RussOutdoor",
_xlpm.COEFF))</f>
        <v/>
      </c>
      <c r="BD228" s="68">
        <f t="array" ref="BD228">
_xlfn.LET(_xlpm.COEFF,
IF($AW228+$AX228=0,0,IF(MAX(MIN($AX228,EOMONTH(BD$15,0))-MAX($AW228,BD$15)+1,)&gt;0,1,0)),
_xlfn.IFS(
$ES228="LisChannel",
_xlpm.COEFF*
INDEX({1;1;1.2;1.2;1;1;1;1;1.2;1.2;1.2;1.2},
MATCH(MONTH(BD$15),
{1,2,3,4,5,6,7,8,9,10,11,12})),
CONCATENATE($ES228," ",$L228)="RussOutdoor метро",
_xlpm.COEFF*
INDEX({0.8;0.9;1.1;1.1;1;1;1;1;1.1;1.1;1.1;1.1},
MATCH(MONTH(BD$15),
{1,2,3,4,5,6,7,8,9,10,11,12})),
$ES228&lt;&gt;"LisChannel",
_xlpm.COEFF,
$ES228&lt;&gt;"RussOutdoor",
_xlpm.COEFF))</f>
        <v/>
      </c>
      <c r="BE228" s="68">
        <f t="array" ref="BE228">
_xlfn.LET(_xlpm.COEFF,
IF($AW228+$AX228=0,0,IF(MAX(MIN($AX228,EOMONTH(BE$15,0))-MAX($AW228,BE$15)+1,)&gt;0,1,0)),
_xlfn.IFS(
$ES228="LisChannel",
_xlpm.COEFF*
INDEX({1;1;1.2;1.2;1;1;1;1;1.2;1.2;1.2;1.2},
MATCH(MONTH(BE$15),
{1,2,3,4,5,6,7,8,9,10,11,12})),
CONCATENATE($ES228," ",$L228)="RussOutdoor метро",
_xlpm.COEFF*
INDEX({0.8;0.9;1.1;1.1;1;1;1;1;1.1;1.1;1.1;1.1},
MATCH(MONTH(BE$15),
{1,2,3,4,5,6,7,8,9,10,11,12})),
$ES228&lt;&gt;"LisChannel",
_xlpm.COEFF,
$ES228&lt;&gt;"RussOutdoor",
_xlpm.COEFF))</f>
        <v/>
      </c>
      <c r="BF228" s="68">
        <f t="array" ref="BF228">
_xlfn.LET(_xlpm.COEFF,
IF($AW228+$AX228=0,0,IF(MAX(MIN($AX228,EOMONTH(BF$15,0))-MAX($AW228,BF$15)+1,)&gt;0,1,0)),
_xlfn.IFS(
$ES228="LisChannel",
_xlpm.COEFF*
INDEX({1;1;1.2;1.2;1;1;1;1;1.2;1.2;1.2;1.2},
MATCH(MONTH(BF$15),
{1,2,3,4,5,6,7,8,9,10,11,12})),
CONCATENATE($ES228," ",$L228)="RussOutdoor метро",
_xlpm.COEFF*
INDEX({0.8;0.9;1.1;1.1;1;1;1;1;1.1;1.1;1.1;1.1},
MATCH(MONTH(BF$15),
{1,2,3,4,5,6,7,8,9,10,11,12})),
$ES228&lt;&gt;"LisChannel",
_xlpm.COEFF,
$ES228&lt;&gt;"RussOutdoor",
_xlpm.COEFF))</f>
        <v/>
      </c>
      <c r="BG228" s="68">
        <f t="array" ref="BG228">
_xlfn.LET(_xlpm.COEFF,
IF($AW228+$AX228=0,0,IF(MAX(MIN($AX228,EOMONTH(BG$15,0))-MAX($AW228,BG$15)+1,)&gt;0,1,0)),
_xlfn.IFS(
$ES228="LisChannel",
_xlpm.COEFF*
INDEX({1;1;1.2;1.2;1;1;1;1;1.2;1.2;1.2;1.2},
MATCH(MONTH(BG$15),
{1,2,3,4,5,6,7,8,9,10,11,12})),
CONCATENATE($ES228," ",$L228)="RussOutdoor метро",
_xlpm.COEFF*
INDEX({0.8;0.9;1.1;1.1;1;1;1;1;1.1;1.1;1.1;1.1},
MATCH(MONTH(BG$15),
{1,2,3,4,5,6,7,8,9,10,11,12})),
$ES228&lt;&gt;"LisChannel",
_xlpm.COEFF,
$ES228&lt;&gt;"RussOutdoor",
_xlpm.COEFF))</f>
        <v/>
      </c>
      <c r="BH228" s="68">
        <f t="array" ref="BH228">
_xlfn.LET(_xlpm.COEFF,
IF($AW228+$AX228=0,0,IF(MAX(MIN($AX228,EOMONTH(BH$15,0))-MAX($AW228,BH$15)+1,)&gt;0,1,0)),
_xlfn.IFS(
$ES228="LisChannel",
_xlpm.COEFF*
INDEX({1;1;1.2;1.2;1;1;1;1;1.2;1.2;1.2;1.2},
MATCH(MONTH(BH$15),
{1,2,3,4,5,6,7,8,9,10,11,12})),
CONCATENATE($ES228," ",$L228)="RussOutdoor метро",
_xlpm.COEFF*
INDEX({0.8;0.9;1.1;1.1;1;1;1;1;1.1;1.1;1.1;1.1},
MATCH(MONTH(BH$15),
{1,2,3,4,5,6,7,8,9,10,11,12})),
$ES228&lt;&gt;"LisChannel",
_xlpm.COEFF,
$ES228&lt;&gt;"RussOutdoor",
_xlpm.COEFF))</f>
        <v/>
      </c>
      <c r="BI228" s="68">
        <f t="array" ref="BI228">
_xlfn.LET(_xlpm.COEFF,
IF($AW228+$AX228=0,0,IF(MAX(MIN($AX228,EOMONTH(BI$15,0))-MAX($AW228,BI$15)+1,)&gt;0,1,0)),
_xlfn.IFS(
$ES228="LisChannel",
_xlpm.COEFF*
INDEX({1;1;1.2;1.2;1;1;1;1;1.2;1.2;1.2;1.2},
MATCH(MONTH(BI$15),
{1,2,3,4,5,6,7,8,9,10,11,12})),
CONCATENATE($ES228," ",$L228)="RussOutdoor метро",
_xlpm.COEFF*
INDEX({0.8;0.9;1.1;1.1;1;1;1;1;1.1;1.1;1.1;1.1},
MATCH(MONTH(BI$15),
{1,2,3,4,5,6,7,8,9,10,11,12})),
$ES228&lt;&gt;"LisChannel",
_xlpm.COEFF,
$ES228&lt;&gt;"RussOutdoor",
_xlpm.COEFF))</f>
        <v/>
      </c>
      <c r="BJ228" s="68">
        <f t="array" ref="BJ228">
_xlfn.LET(_xlpm.COEFF,
IF($AW228+$AX228=0,0,IF(MAX(MIN($AX228,EOMONTH(BJ$15,0))-MAX($AW228,BJ$15)+1,)&gt;0,1,0)),
_xlfn.IFS(
$ES228="LisChannel",
_xlpm.COEFF*
INDEX({1;1;1.2;1.2;1;1;1;1;1.2;1.2;1.2;1.2},
MATCH(MONTH(BJ$15),
{1,2,3,4,5,6,7,8,9,10,11,12})),
CONCATENATE($ES228," ",$L228)="RussOutdoor метро",
_xlpm.COEFF*
INDEX({0.8;0.9;1.1;1.1;1;1;1;1;1.1;1.1;1.1;1.1},
MATCH(MONTH(BJ$15),
{1,2,3,4,5,6,7,8,9,10,11,12})),
$ES228&lt;&gt;"LisChannel",
_xlpm.COEFF,
$ES228&lt;&gt;"RussOutdoor",
_xlpm.COEFF))</f>
        <v/>
      </c>
      <c r="BK228" s="68">
        <f t="array" ref="BK228">
_xlfn.LET(_xlpm.COEFF,
IF($AW228+$AX228=0,0,IF(MAX(MIN($AX228,EOMONTH(BK$15,0))-MAX($AW228,BK$15)+1,)&gt;0,1,0)),
_xlfn.IFS(
$ES228="LisChannel",
_xlpm.COEFF*
INDEX({1;1;1.2;1.2;1;1;1;1;1.2;1.2;1.2;1.2},
MATCH(MONTH(BK$15),
{1,2,3,4,5,6,7,8,9,10,11,12})),
CONCATENATE($ES228," ",$L228)="RussOutdoor метро",
_xlpm.COEFF*
INDEX({0.8;0.9;1.1;1.1;1;1;1;1;1.1;1.1;1.1;1.1},
MATCH(MONTH(BK$15),
{1,2,3,4,5,6,7,8,9,10,11,12})),
$ES228&lt;&gt;"LisChannel",
_xlpm.COEFF,
$ES228&lt;&gt;"RussOutdoor",
_xlpm.COEFF))</f>
        <v/>
      </c>
      <c r="BL228" s="62">
        <f>COUNTIFS($AZ228:$BK228,"&gt;0")</f>
        <v/>
      </c>
      <c r="BM228" s="65" t="n"/>
      <c r="BN228" s="125">
        <f>$DJ228</f>
        <v/>
      </c>
      <c r="BO228" s="63">
        <f>$DQ228</f>
        <v/>
      </c>
      <c r="BP228" s="125">
        <f>
IFERROR(
IF($BL228=0,0,
$BN228*(1-$BO228)),
0)</f>
        <v/>
      </c>
      <c r="BQ228" s="125">
        <f t="array" ref="BQ228">
IFERROR(
_xlfn.IFS(
$DH228="день_1",
$BP228*$BL228/($AX228-$AW228+1)*AZ228*(DAY(EOMONTH(AZ$15,0))),
$DH228="день_2",
$BP228/30*MAX(MIN($AX228,EOMONTH(AZ$15,0))-MAX($AW228,AZ$15)+1,),
$DH228="раб.день",
$BP228/30*(IFERROR(
_xlfn.LET(_xlpm.VD,
CHOOSE(
{1;2;3;4;5;6;7;8;9;10;11;12;13;14;15;16;17;18},
45658,45659,45660,45661,45662,45663,45664,45665,45711,45724,45778,45779,45785,45786,45820,45821,45965,46022),
_xlfn.LET(_xlpm.DD,
MAX(MIN($AX228,EOMONTH(AZ$15,0))-MAX($AW228,AZ$15),),
_xlfn.IFS(
AND(MONTH($AW228)=MONTH(AZ$15),MONTH($AX228)&lt;&gt;MONTH(AZ$15)),
NETWORKDAYS.INTL($AW228,$AW228+_xlpm.DD,1,_xlpm.VD),
AND(MONTH($AW228)&lt;&gt;MONTH(AZ$15),MONTH($AX228)=MONTH(AZ$15)),
NETWORKDAYS.INTL(($AX228)-_xlpm.DD,$AX228,1,_xlpm.VD),
AND(MONTH($AW228)&lt;MONTH(AZ$15),MONTH($AX228)&gt;MONTH(AZ$15)),
NETWORKDAYS.INTL((EOMONTH(AZ$15-1,1))-_xlpm.DD,EOMONTH(AZ$15-1,1),1,_xlpm.VD),
AND(MONTH($AW228)=MONTH(AZ$15),MONTH($AX228)=MONTH(AZ$15)),
NETWORKDAYS.INTL($AW228,$AX228,1,_xlpm.VD)))),0)),
$DH228="месяц",
$BP228*AZ228,
$DH228="неделя",
$BP228*AZ228/7*(ROUNDUP((DAY(EOMONTH(AZ$15,0)))/4,0))),
0)</f>
        <v/>
      </c>
      <c r="BR228" s="125">
        <f t="array" ref="BR228">
IFERROR(
_xlfn.IFS(
$DH228="день_1",
$BP228*$BL228/($AX228-$AW228+1)*BA228*(DAY(EOMONTH(BA$15,0))),
$DH228="день_2",
$BP228/30*MAX(MIN($AX228,EOMONTH(BA$15,0))-MAX($AW228,BA$15)+1,),
$DH228="раб.день",
$BP228/30*(IFERROR(
_xlfn.LET(_xlpm.VD,
CHOOSE(
{1;2;3;4;5;6;7;8;9;10;11;12;13;14;15;16;17;18},
45658,45659,45660,45661,45662,45663,45664,45665,45711,45724,45778,45779,45785,45786,45820,45821,45965,46022),
_xlfn.LET(_xlpm.DD,
MAX(MIN($AX228,EOMONTH(BA$15,0))-MAX($AW228,BA$15),),
_xlfn.IFS(
AND(MONTH($AW228)=MONTH(BA$15),MONTH($AX228)&lt;&gt;MONTH(BA$15)),
NETWORKDAYS.INTL($AW228,$AW228+_xlpm.DD,1,_xlpm.VD),
AND(MONTH($AW228)&lt;&gt;MONTH(BA$15),MONTH($AX228)=MONTH(BA$15)),
NETWORKDAYS.INTL(($AX228)-_xlpm.DD,$AX228,1,_xlpm.VD),
AND(MONTH($AW228)&lt;MONTH(BA$15),MONTH($AX228)&gt;MONTH(BA$15)),
NETWORKDAYS.INTL((EOMONTH(BA$15-1,1))-_xlpm.DD,EOMONTH(BA$15-1,1),1,_xlpm.VD),
AND(MONTH($AW228)=MONTH(BA$15),MONTH($AX228)=MONTH(BA$15)),
NETWORKDAYS.INTL($AW228,$AX228,1,_xlpm.VD)))),0)),
$DH228="месяц",
$BP228*BA228,
$DH228="неделя",
$BP228*BA228/7*(ROUNDUP((DAY(EOMONTH(BA$15,0)))/4,0))),
0)</f>
        <v/>
      </c>
      <c r="BS228" s="125">
        <f t="array" ref="BS228">
IFERROR(
_xlfn.IFS(
$DH228="день_1",
$BP228*$BL228/($AX228-$AW228+1)*BB228*(DAY(EOMONTH(BB$15,0))),
$DH228="день_2",
$BP228/30*MAX(MIN($AX228,EOMONTH(BB$15,0))-MAX($AW228,BB$15)+1,),
$DH228="раб.день",
$BP228/30*(IFERROR(
_xlfn.LET(_xlpm.VD,
CHOOSE(
{1;2;3;4;5;6;7;8;9;10;11;12;13;14;15;16;17;18},
45658,45659,45660,45661,45662,45663,45664,45665,45711,45724,45778,45779,45785,45786,45820,45821,45965,46022),
_xlfn.LET(_xlpm.DD,
MAX(MIN($AX228,EOMONTH(BB$15,0))-MAX($AW228,BB$15),),
_xlfn.IFS(
AND(MONTH($AW228)=MONTH(BB$15),MONTH($AX228)&lt;&gt;MONTH(BB$15)),
NETWORKDAYS.INTL($AW228,$AW228+_xlpm.DD,1,_xlpm.VD),
AND(MONTH($AW228)&lt;&gt;MONTH(BB$15),MONTH($AX228)=MONTH(BB$15)),
NETWORKDAYS.INTL(($AX228)-_xlpm.DD,$AX228,1,_xlpm.VD),
AND(MONTH($AW228)&lt;MONTH(BB$15),MONTH($AX228)&gt;MONTH(BB$15)),
NETWORKDAYS.INTL((EOMONTH(BB$15-1,1))-_xlpm.DD,EOMONTH(BB$15-1,1),1,_xlpm.VD),
AND(MONTH($AW228)=MONTH(BB$15),MONTH($AX228)=MONTH(BB$15)),
NETWORKDAYS.INTL($AW228,$AX228,1,_xlpm.VD)))),0)),
$DH228="месяц",
$BP228*BB228,
$DH228="неделя",
$BP228*BB228/7*(ROUNDUP((DAY(EOMONTH(BB$15,0)))/4,0))),
0)</f>
        <v/>
      </c>
      <c r="BT228" s="125">
        <f t="array" ref="BT228">
IFERROR(
_xlfn.IFS(
$DH228="день_1",
$BP228*$BL228/($AX228-$AW228+1)*BC228*(DAY(EOMONTH(BC$15,0))),
$DH228="день_2",
$BP228/30*MAX(MIN($AX228,EOMONTH(BC$15,0))-MAX($AW228,BC$15)+1,),
$DH228="раб.день",
$BP228/30*(IFERROR(
_xlfn.LET(_xlpm.VD,
CHOOSE(
{1;2;3;4;5;6;7;8;9;10;11;12;13;14;15;16;17;18},
45658,45659,45660,45661,45662,45663,45664,45665,45711,45724,45778,45779,45785,45786,45820,45821,45965,46022),
_xlfn.LET(_xlpm.DD,
MAX(MIN($AX228,EOMONTH(BC$15,0))-MAX($AW228,BC$15),),
_xlfn.IFS(
AND(MONTH($AW228)=MONTH(BC$15),MONTH($AX228)&lt;&gt;MONTH(BC$15)),
NETWORKDAYS.INTL($AW228,$AW228+_xlpm.DD,1,_xlpm.VD),
AND(MONTH($AW228)&lt;&gt;MONTH(BC$15),MONTH($AX228)=MONTH(BC$15)),
NETWORKDAYS.INTL(($AX228)-_xlpm.DD,$AX228,1,_xlpm.VD),
AND(MONTH($AW228)&lt;MONTH(BC$15),MONTH($AX228)&gt;MONTH(BC$15)),
NETWORKDAYS.INTL((EOMONTH(BC$15-1,1))-_xlpm.DD,EOMONTH(BC$15-1,1),1,_xlpm.VD),
AND(MONTH($AW228)=MONTH(BC$15),MONTH($AX228)=MONTH(BC$15)),
NETWORKDAYS.INTL($AW228,$AX228,1,_xlpm.VD)))),0)),
$DH228="месяц",
$BP228*BC228,
$DH228="неделя",
$BP228*BC228/7*(ROUNDUP((DAY(EOMONTH(BC$15,0)))/4,0))),
0)</f>
        <v/>
      </c>
      <c r="BU228" s="125">
        <f t="array" ref="BU228">
IFERROR(
_xlfn.IFS(
$DH228="день_1",
$BP228*$BL228/($AX228-$AW228+1)*BD228*(DAY(EOMONTH(BD$15,0))),
$DH228="день_2",
$BP228/30*MAX(MIN($AX228,EOMONTH(BD$15,0))-MAX($AW228,BD$15)+1,),
$DH228="раб.день",
$BP228/30*(IFERROR(
_xlfn.LET(_xlpm.VD,
CHOOSE(
{1;2;3;4;5;6;7;8;9;10;11;12;13;14;15;16;17;18},
45658,45659,45660,45661,45662,45663,45664,45665,45711,45724,45778,45779,45785,45786,45820,45821,45965,46022),
_xlfn.LET(_xlpm.DD,
MAX(MIN($AX228,EOMONTH(BD$15,0))-MAX($AW228,BD$15),),
_xlfn.IFS(
AND(MONTH($AW228)=MONTH(BD$15),MONTH($AX228)&lt;&gt;MONTH(BD$15)),
NETWORKDAYS.INTL($AW228,$AW228+_xlpm.DD,1,_xlpm.VD),
AND(MONTH($AW228)&lt;&gt;MONTH(BD$15),MONTH($AX228)=MONTH(BD$15)),
NETWORKDAYS.INTL(($AX228)-_xlpm.DD,$AX228,1,_xlpm.VD),
AND(MONTH($AW228)&lt;MONTH(BD$15),MONTH($AX228)&gt;MONTH(BD$15)),
NETWORKDAYS.INTL((EOMONTH(BD$15-1,1))-_xlpm.DD,EOMONTH(BD$15-1,1),1,_xlpm.VD),
AND(MONTH($AW228)=MONTH(BD$15),MONTH($AX228)=MONTH(BD$15)),
NETWORKDAYS.INTL($AW228,$AX228,1,_xlpm.VD)))),0)),
$DH228="месяц",
$BP228*BD228,
$DH228="неделя",
$BP228*BD228/7*(ROUNDUP((DAY(EOMONTH(BD$15,0)))/4,0))),
0)</f>
        <v/>
      </c>
      <c r="BV228" s="125">
        <f t="array" ref="BV228">
IFERROR(
_xlfn.IFS(
$DH228="день_1",
$BP228*$BL228/($AX228-$AW228+1)*BE228*(DAY(EOMONTH(BE$15,0))),
$DH228="день_2",
$BP228/30*MAX(MIN($AX228,EOMONTH(BE$15,0))-MAX($AW228,BE$15)+1,),
$DH228="раб.день",
$BP228/30*(IFERROR(
_xlfn.LET(_xlpm.VD,
CHOOSE(
{1;2;3;4;5;6;7;8;9;10;11;12;13;14;15;16;17;18},
45658,45659,45660,45661,45662,45663,45664,45665,45711,45724,45778,45779,45785,45786,45820,45821,45965,46022),
_xlfn.LET(_xlpm.DD,
MAX(MIN($AX228,EOMONTH(BE$15,0))-MAX($AW228,BE$15),),
_xlfn.IFS(
AND(MONTH($AW228)=MONTH(BE$15),MONTH($AX228)&lt;&gt;MONTH(BE$15)),
NETWORKDAYS.INTL($AW228,$AW228+_xlpm.DD,1,_xlpm.VD),
AND(MONTH($AW228)&lt;&gt;MONTH(BE$15),MONTH($AX228)=MONTH(BE$15)),
NETWORKDAYS.INTL(($AX228)-_xlpm.DD,$AX228,1,_xlpm.VD),
AND(MONTH($AW228)&lt;MONTH(BE$15),MONTH($AX228)&gt;MONTH(BE$15)),
NETWORKDAYS.INTL((EOMONTH(BE$15-1,1))-_xlpm.DD,EOMONTH(BE$15-1,1),1,_xlpm.VD),
AND(MONTH($AW228)=MONTH(BE$15),MONTH($AX228)=MONTH(BE$15)),
NETWORKDAYS.INTL($AW228,$AX228,1,_xlpm.VD)))),0)),
$DH228="месяц",
$BP228*BE228,
$DH228="неделя",
$BP228*BE228/7*(ROUNDUP((DAY(EOMONTH(BE$15,0)))/4,0))),
0)</f>
        <v/>
      </c>
      <c r="BW228" s="125">
        <f t="array" ref="BW228">
IFERROR(
_xlfn.IFS(
$DH228="день_1",
$BP228*$BL228/($AX228-$AW228+1)*BF228*(DAY(EOMONTH(BF$15,0))),
$DH228="день_2",
$BP228/30*MAX(MIN($AX228,EOMONTH(BF$15,0))-MAX($AW228,BF$15)+1,),
$DH228="раб.день",
$BP228/30*(IFERROR(
_xlfn.LET(_xlpm.VD,
CHOOSE(
{1;2;3;4;5;6;7;8;9;10;11;12;13;14;15;16;17;18},
45658,45659,45660,45661,45662,45663,45664,45665,45711,45724,45778,45779,45785,45786,45820,45821,45965,46022),
_xlfn.LET(_xlpm.DD,
MAX(MIN($AX228,EOMONTH(BF$15,0))-MAX($AW228,BF$15),),
_xlfn.IFS(
AND(MONTH($AW228)=MONTH(BF$15),MONTH($AX228)&lt;&gt;MONTH(BF$15)),
NETWORKDAYS.INTL($AW228,$AW228+_xlpm.DD,1,_xlpm.VD),
AND(MONTH($AW228)&lt;&gt;MONTH(BF$15),MONTH($AX228)=MONTH(BF$15)),
NETWORKDAYS.INTL(($AX228)-_xlpm.DD,$AX228,1,_xlpm.VD),
AND(MONTH($AW228)&lt;MONTH(BF$15),MONTH($AX228)&gt;MONTH(BF$15)),
NETWORKDAYS.INTL((EOMONTH(BF$15-1,1))-_xlpm.DD,EOMONTH(BF$15-1,1),1,_xlpm.VD),
AND(MONTH($AW228)=MONTH(BF$15),MONTH($AX228)=MONTH(BF$15)),
NETWORKDAYS.INTL($AW228,$AX228,1,_xlpm.VD)))),0)),
$DH228="месяц",
$BP228*BF228,
$DH228="неделя",
$BP228*BF228/7*(ROUNDUP((DAY(EOMONTH(BF$15,0)))/4,0))),
0)</f>
        <v/>
      </c>
      <c r="BX228" s="125">
        <f t="array" ref="BX228">
IFERROR(
_xlfn.IFS(
$DH228="день_1",
$BP228*$BL228/($AX228-$AW228+1)*BG228*(DAY(EOMONTH(BG$15,0))),
$DH228="день_2",
$BP228/30*MAX(MIN($AX228,EOMONTH(BG$15,0))-MAX($AW228,BG$15)+1,),
$DH228="раб.день",
$BP228/30*(IFERROR(
_xlfn.LET(_xlpm.VD,
CHOOSE(
{1;2;3;4;5;6;7;8;9;10;11;12;13;14;15;16;17;18},
45658,45659,45660,45661,45662,45663,45664,45665,45711,45724,45778,45779,45785,45786,45820,45821,45965,46022),
_xlfn.LET(_xlpm.DD,
MAX(MIN($AX228,EOMONTH(BG$15,0))-MAX($AW228,BG$15),),
_xlfn.IFS(
AND(MONTH($AW228)=MONTH(BG$15),MONTH($AX228)&lt;&gt;MONTH(BG$15)),
NETWORKDAYS.INTL($AW228,$AW228+_xlpm.DD,1,_xlpm.VD),
AND(MONTH($AW228)&lt;&gt;MONTH(BG$15),MONTH($AX228)=MONTH(BG$15)),
NETWORKDAYS.INTL(($AX228)-_xlpm.DD,$AX228,1,_xlpm.VD),
AND(MONTH($AW228)&lt;MONTH(BG$15),MONTH($AX228)&gt;MONTH(BG$15)),
NETWORKDAYS.INTL((EOMONTH(BG$15-1,1))-_xlpm.DD,EOMONTH(BG$15-1,1),1,_xlpm.VD),
AND(MONTH($AW228)=MONTH(BG$15),MONTH($AX228)=MONTH(BG$15)),
NETWORKDAYS.INTL($AW228,$AX228,1,_xlpm.VD)))),0)),
$DH228="месяц",
$BP228*BG228,
$DH228="неделя",
$BP228*BG228/7*(ROUNDUP((DAY(EOMONTH(BG$15,0)))/4,0))),
0)</f>
        <v/>
      </c>
      <c r="BY228" s="125">
        <f t="array" ref="BY228">
IFERROR(
_xlfn.IFS(
$DH228="день_1",
$BP228*$BL228/($AX228-$AW228+1)*BH228*(DAY(EOMONTH(BH$15,0))),
$DH228="день_2",
$BP228/30*MAX(MIN($AX228,EOMONTH(BH$15,0))-MAX($AW228,BH$15)+1,),
$DH228="раб.день",
$BP228/30*(IFERROR(
_xlfn.LET(_xlpm.VD,
CHOOSE(
{1;2;3;4;5;6;7;8;9;10;11;12;13;14;15;16;17;18},
45658,45659,45660,45661,45662,45663,45664,45665,45711,45724,45778,45779,45785,45786,45820,45821,45965,46022),
_xlfn.LET(_xlpm.DD,
MAX(MIN($AX228,EOMONTH(BH$15,0))-MAX($AW228,BH$15),),
_xlfn.IFS(
AND(MONTH($AW228)=MONTH(BH$15),MONTH($AX228)&lt;&gt;MONTH(BH$15)),
NETWORKDAYS.INTL($AW228,$AW228+_xlpm.DD,1,_xlpm.VD),
AND(MONTH($AW228)&lt;&gt;MONTH(BH$15),MONTH($AX228)=MONTH(BH$15)),
NETWORKDAYS.INTL(($AX228)-_xlpm.DD,$AX228,1,_xlpm.VD),
AND(MONTH($AW228)&lt;MONTH(BH$15),MONTH($AX228)&gt;MONTH(BH$15)),
NETWORKDAYS.INTL((EOMONTH(BH$15-1,1))-_xlpm.DD,EOMONTH(BH$15-1,1),1,_xlpm.VD),
AND(MONTH($AW228)=MONTH(BH$15),MONTH($AX228)=MONTH(BH$15)),
NETWORKDAYS.INTL($AW228,$AX228,1,_xlpm.VD)))),0)),
$DH228="месяц",
$BP228*BH228,
$DH228="неделя",
$BP228*BH228/7*(ROUNDUP((DAY(EOMONTH(BH$15,0)))/4,0))),
0)</f>
        <v/>
      </c>
      <c r="BZ228" s="125">
        <f t="array" ref="BZ228">
IFERROR(
_xlfn.IFS(
$DH228="день_1",
$BP228*$BL228/($AX228-$AW228+1)*BI228*(DAY(EOMONTH(BI$15,0))),
$DH228="день_2",
$BP228/30*MAX(MIN($AX228,EOMONTH(BI$15,0))-MAX($AW228,BI$15)+1,),
$DH228="раб.день",
$BP228/30*(IFERROR(
_xlfn.LET(_xlpm.VD,
CHOOSE(
{1;2;3;4;5;6;7;8;9;10;11;12;13;14;15;16;17;18},
45658,45659,45660,45661,45662,45663,45664,45665,45711,45724,45778,45779,45785,45786,45820,45821,45965,46022),
_xlfn.LET(_xlpm.DD,
MAX(MIN($AX228,EOMONTH(BI$15,0))-MAX($AW228,BI$15),),
_xlfn.IFS(
AND(MONTH($AW228)=MONTH(BI$15),MONTH($AX228)&lt;&gt;MONTH(BI$15)),
NETWORKDAYS.INTL($AW228,$AW228+_xlpm.DD,1,_xlpm.VD),
AND(MONTH($AW228)&lt;&gt;MONTH(BI$15),MONTH($AX228)=MONTH(BI$15)),
NETWORKDAYS.INTL(($AX228)-_xlpm.DD,$AX228,1,_xlpm.VD),
AND(MONTH($AW228)&lt;MONTH(BI$15),MONTH($AX228)&gt;MONTH(BI$15)),
NETWORKDAYS.INTL((EOMONTH(BI$15-1,1))-_xlpm.DD,EOMONTH(BI$15-1,1),1,_xlpm.VD),
AND(MONTH($AW228)=MONTH(BI$15),MONTH($AX228)=MONTH(BI$15)),
NETWORKDAYS.INTL($AW228,$AX228,1,_xlpm.VD)))),0)),
$DH228="месяц",
$BP228*BI228,
$DH228="неделя",
$BP228*BI228/7*(ROUNDUP((DAY(EOMONTH(BI$15,0)))/4,0))),
0)</f>
        <v/>
      </c>
      <c r="CA228" s="125">
        <f t="array" ref="CA228">
IFERROR(
_xlfn.IFS(
$DH228="день_1",
$BP228*$BL228/($AX228-$AW228+1)*BJ228*(DAY(EOMONTH(BJ$15,0))),
$DH228="день_2",
$BP228/30*MAX(MIN($AX228,EOMONTH(BJ$15,0))-MAX($AW228,BJ$15)+1,),
$DH228="раб.день",
$BP228/30*(IFERROR(
_xlfn.LET(_xlpm.VD,
CHOOSE(
{1;2;3;4;5;6;7;8;9;10;11;12;13;14;15;16;17;18},
45658,45659,45660,45661,45662,45663,45664,45665,45711,45724,45778,45779,45785,45786,45820,45821,45965,46022),
_xlfn.LET(_xlpm.DD,
MAX(MIN($AX228,EOMONTH(BJ$15,0))-MAX($AW228,BJ$15),),
_xlfn.IFS(
AND(MONTH($AW228)=MONTH(BJ$15),MONTH($AX228)&lt;&gt;MONTH(BJ$15)),
NETWORKDAYS.INTL($AW228,$AW228+_xlpm.DD,1,_xlpm.VD),
AND(MONTH($AW228)&lt;&gt;MONTH(BJ$15),MONTH($AX228)=MONTH(BJ$15)),
NETWORKDAYS.INTL(($AX228)-_xlpm.DD,$AX228,1,_xlpm.VD),
AND(MONTH($AW228)&lt;MONTH(BJ$15),MONTH($AX228)&gt;MONTH(BJ$15)),
NETWORKDAYS.INTL((EOMONTH(BJ$15-1,1))-_xlpm.DD,EOMONTH(BJ$15-1,1),1,_xlpm.VD),
AND(MONTH($AW228)=MONTH(BJ$15),MONTH($AX228)=MONTH(BJ$15)),
NETWORKDAYS.INTL($AW228,$AX228,1,_xlpm.VD)))),0)),
$DH228="месяц",
$BP228*BJ228,
$DH228="неделя",
$BP228*BJ228/7*(ROUNDUP((DAY(EOMONTH(BJ$15,0)))/4,0))),
0)</f>
        <v/>
      </c>
      <c r="CB228" s="125">
        <f t="array" ref="CB228">
IFERROR(
_xlfn.IFS(
$DH228="день_1",
$BP228*$BL228/($AX228-$AW228+1)*BK228*(DAY(EOMONTH(BK$15,0))),
$DH228="день_2",
$BP228/30*MAX(MIN($AX228,EOMONTH(BK$15,0))-MAX($AW228,BK$15)+1,),
$DH228="раб.день",
$BP228/30*(IFERROR(
_xlfn.LET(_xlpm.VD,
CHOOSE(
{1;2;3;4;5;6;7;8;9;10;11;12;13;14;15;16;17;18},
45658,45659,45660,45661,45662,45663,45664,45665,45711,45724,45778,45779,45785,45786,45820,45821,45965,46022),
_xlfn.LET(_xlpm.DD,
MAX(MIN($AX228,EOMONTH(BK$15,0))-MAX($AW228,BK$15),),
_xlfn.IFS(
AND(MONTH($AW228)=MONTH(BK$15),MONTH($AX228)&lt;&gt;MONTH(BK$15)),
NETWORKDAYS.INTL($AW228,$AW228+_xlpm.DD,1,_xlpm.VD),
AND(MONTH($AW228)&lt;&gt;MONTH(BK$15),MONTH($AX228)=MONTH(BK$15)),
NETWORKDAYS.INTL(($AX228)-_xlpm.DD,$AX228,1,_xlpm.VD),
AND(MONTH($AW228)&lt;MONTH(BK$15),MONTH($AX228)&gt;MONTH(BK$15)),
NETWORKDAYS.INTL((EOMONTH(BK$15-1,1))-_xlpm.DD,EOMONTH(BK$15-1,1),1,_xlpm.VD),
AND(MONTH($AW228)=MONTH(BK$15),MONTH($AX228)=MONTH(BK$15)),
NETWORKDAYS.INTL($AW228,$AX228,1,_xlpm.VD)))),0)),
$DH228="месяц",
$BP228*BK228,
$DH228="неделя",
$BP228*BK228/7*(ROUNDUP((DAY(EOMONTH(BK$15,0)))/4,0))),
0)</f>
        <v/>
      </c>
      <c r="CC228" s="125">
        <f>SUM($BQ228:$CB228)</f>
        <v/>
      </c>
      <c r="CD228" s="126">
        <f>SUM($EH228:$EH228)</f>
        <v/>
      </c>
      <c r="CE228" s="126">
        <f>$CD228*$AB228</f>
        <v/>
      </c>
      <c r="CF228" s="126">
        <f>SUM($EK228:$EK228)</f>
        <v/>
      </c>
      <c r="CG228" s="126">
        <f>$CF228*$AB228</f>
        <v/>
      </c>
      <c r="CH228" s="126">
        <f>SUM($CC228,$CE228,$CG228)</f>
        <v/>
      </c>
      <c r="CI228" s="126">
        <f>$CH228*(1+$CM228)</f>
        <v/>
      </c>
      <c r="CJ228" s="127" t="n">
        <v>0</v>
      </c>
      <c r="CK228" s="126">
        <f>SUM($CH228:$CH228)*(1+$CJ228)</f>
        <v/>
      </c>
      <c r="CL228" s="126">
        <f>SUM($CH228:$CH228)*(1+$CM228)</f>
        <v/>
      </c>
      <c r="CM228" s="59" t="inlineStr">
        <is>
          <t>20%</t>
        </is>
      </c>
      <c r="CN228" s="59" t="n"/>
      <c r="CO228" s="72" t="n"/>
      <c r="CP228" s="59" t="n"/>
      <c r="CQ228" s="73" t="n"/>
      <c r="CR228" s="73" t="n"/>
      <c r="CS228" s="73" t="n"/>
      <c r="CT228" s="72" t="n"/>
      <c r="CU228" s="79" t="inlineStr">
        <is>
          <t> </t>
        </is>
      </c>
      <c r="CV228" s="60" t="n"/>
      <c r="CW228" s="60" t="n"/>
      <c r="CX228" s="60" t="n"/>
      <c r="CY228" s="127">
        <f>IFERROR(($CC228-$EE228)/($EE228/(1-$DQ228)),0)</f>
        <v/>
      </c>
      <c r="CZ228" s="127">
        <f>IFERROR(1-$EI228/($CE228),0)</f>
        <v/>
      </c>
      <c r="DA228" s="127">
        <f>IFERROR(1-$EL228/($CG228),0)</f>
        <v/>
      </c>
      <c r="DB228" s="126">
        <f>ROUND(IFERROR(($CI228/(1+$CM228)-$EN228),0),2)</f>
        <v/>
      </c>
      <c r="DC228" s="128" t="n"/>
      <c r="DD228" s="125" t="n"/>
      <c r="DE228" s="75" t="n">
        <v>0</v>
      </c>
      <c r="DF228" s="128" t="n"/>
      <c r="DG228" s="125">
        <f>IF($DC228=0,0,$DD228*($DC228*100%-$DE228*$DF228))*SUM($AB228:$AB228)</f>
        <v/>
      </c>
      <c r="DH228" s="129" t="inlineStr">
        <is>
          <t>месяц</t>
        </is>
      </c>
      <c r="DI228" s="130">
        <f t="array" ref="DI228">IFERROR(
IF($ES228="LisChannel",
(ROUND(((INDEX({174.625;153.888888888889;130.972222222222},MATCH($AI228,{2;3;4}),0))*$AG228*$AI228),2)),0),0)</f>
        <v/>
      </c>
      <c r="DJ228" s="130">
        <f>
_xlfn.LET(_xlpm.X,
IFERROR(
IF($ES228="НовиковТВ",
(_xlfn.LET(_xlpm.NTV,
_xlfn.LET(_xlpm.MIN,350000,
IF(SUMIFS($DI:$DI,$ES:$ES,"НовиковТВ")&lt;=_xlpm.MIN,
(SUMIFS($DI:$DI,$ES:$ES,"НовиковТВ")/(COUNTIFS($ES:$ES,"НовиковТВ")))*_xlpm.MIN/SUMIFS($DI:$DI,$ES:$ES,"НовиковТВ"),
DI228)),
_xlpm.NTV+$DG228/(1-(1-(_xlpm.NTV)*(1-$DL228)*(1-$DM228)*(1-$DN228)*(1-$DO228)*(1-$DP228)/_xlpm.NTV))))/(1+$EP228),
$DI228+$DG228/(1-(1-($DI228)*(1-$DL228)*(1-$DM228)*(1-$DN228)*(1-$DO228)*(1-$DP228)/$DI228))),
0),
_xlpm.X*(1+$CM228)*(1+$CW228)-_xlpm.X*(1+$CM228)+_xlpm.X)</f>
        <v/>
      </c>
      <c r="DK228" s="125" t="inlineStr">
        <is>
          <t>послед.</t>
        </is>
      </c>
      <c r="DL228" s="63" t="n">
        <v>0</v>
      </c>
      <c r="DM228" s="63" t="n">
        <v>0</v>
      </c>
      <c r="DN228" s="63" t="n">
        <v>0</v>
      </c>
      <c r="DO228" s="63" t="n">
        <v>0</v>
      </c>
      <c r="DP228" s="63" t="n">
        <v>0</v>
      </c>
      <c r="DQ228" s="63">
        <f t="array" ref="DQ228">IFERROR(_xlfn.IFS(
$DK228="послед.",1-(1-$DL228)*(1-$DM228)*(1-$DN228)*(1-$DO228)*(1-$DP228),
$DK228="сумм.",$DL228+$DM228+$DN228+$DO228+$DP228),
0)</f>
        <v/>
      </c>
      <c r="DR228" s="125">
        <f t="array" ref="DR228">
IFERROR(
_xlfn.IFS(
$BL228=0,
0,
$BL228&gt;0,
_xlfn.IFS($DK228="послед.",
$DJ228*(1-$DL228)*(1-$DM228)*(1-$DN228)*(1-$DO228)*(1-$DP228),
$DK228="сумм.",
$DJ228*(1-($DL228+$DM228+$DN228+$DO228+$DP228)))),0)</f>
        <v/>
      </c>
      <c r="DS228" s="125">
        <f t="array" ref="DS228">
IFERROR(_xlfn.IFS(
$DH228="день_1",
$DR228*$BL228/($AX228-$AW228+1)*AZ228*(DAY(EOMONTH(AZ$15,0))),
$DH228="день_2",
$DR228/30*MAX(MIN($AX228,EOMONTH(AZ$15,0))-MAX($AW228,AZ$15)+1,),
$DH228="раб.день",
$DR228/30*(IFERROR(
_xlfn.LET(_xlpm.VD,
CHOOSE(
{1;2;3;4;5;6;7;8;9;10;11;12;13;14;15;16;17;18},
45658,45659,45660,45661,45662,45663,45664,45665,45711,45724,45778,45779,45785,45786,45820,45821,45965,46022),
_xlfn.LET(_xlpm.DD,
MAX(MIN($AX228,EOMONTH(AZ$15,0))-MAX($AW228,AZ$15),),
_xlfn.IFS(
AND(MONTH($AW228)=MONTH(AZ$15),MONTH($AX228)&lt;&gt;MONTH(AZ$15)),
NETWORKDAYS.INTL($AW228,$AW228+_xlpm.DD,1,_xlpm.VD),
AND(MONTH($AW228)&lt;&gt;MONTH(AZ$15),MONTH($AX228)=MONTH(AZ$15)),
NETWORKDAYS.INTL(($AX228)-_xlpm.DD,$AX228,1,_xlpm.VD),
AND(MONTH($AW228)&lt;MONTH(AZ$15),MONTH($AX228)&gt;MONTH(AZ$15)),
NETWORKDAYS.INTL((EOMONTH(AZ$15-1,1))-_xlpm.DD,EOMONTH(AZ$15-1,1),1,_xlpm.VD),
AND(MONTH($AW228)=MONTH(AZ$15),MONTH($AX228)=MONTH(AZ$15)),
NETWORKDAYS.INTL($AW228,$AX228,1,_xlpm.VD)))),0)),
$DH228="месяц",
$DR228*AZ228,
$DH228="неделя",
$DR228*AZ228/7*(ROUNDUP((DAY(EOMONTH(AZ$15,0)))/4,0))),
0)</f>
        <v/>
      </c>
      <c r="DT228" s="125">
        <f t="array" ref="DT228">
IFERROR(_xlfn.IFS(
$DH228="день_1",
$DR228*$BL228/($AX228-$AW228+1)*BA228*(DAY(EOMONTH(BA$15,0))),
$DH228="день_2",
$DR228/30*MAX(MIN($AX228,EOMONTH(BA$15,0))-MAX($AW228,BA$15)+1,),
$DH228="раб.день",
$DR228/30*(IFERROR(
_xlfn.LET(_xlpm.VD,
CHOOSE(
{1;2;3;4;5;6;7;8;9;10;11;12;13;14;15;16;17;18},
45658,45659,45660,45661,45662,45663,45664,45665,45711,45724,45778,45779,45785,45786,45820,45821,45965,46022),
_xlfn.LET(_xlpm.DD,
MAX(MIN($AX228,EOMONTH(BA$15,0))-MAX($AW228,BA$15),),
_xlfn.IFS(
AND(MONTH($AW228)=MONTH(BA$15),MONTH($AX228)&lt;&gt;MONTH(BA$15)),
NETWORKDAYS.INTL($AW228,$AW228+_xlpm.DD,1,_xlpm.VD),
AND(MONTH($AW228)&lt;&gt;MONTH(BA$15),MONTH($AX228)=MONTH(BA$15)),
NETWORKDAYS.INTL(($AX228)-_xlpm.DD,$AX228,1,_xlpm.VD),
AND(MONTH($AW228)&lt;MONTH(BA$15),MONTH($AX228)&gt;MONTH(BA$15)),
NETWORKDAYS.INTL((EOMONTH(BA$15-1,1))-_xlpm.DD,EOMONTH(BA$15-1,1),1,_xlpm.VD),
AND(MONTH($AW228)=MONTH(BA$15),MONTH($AX228)=MONTH(BA$15)),
NETWORKDAYS.INTL($AW228,$AX228,1,_xlpm.VD)))),0)),
$DH228="месяц",
$DR228*BA228,
$DH228="неделя",
$DR228*BA228/7*(ROUNDUP((DAY(EOMONTH(BA$15,0)))/4,0))),
0)</f>
        <v/>
      </c>
      <c r="DU228" s="125">
        <f t="array" ref="DU228">
IFERROR(_xlfn.IFS(
$DH228="день_1",
$DR228*$BL228/($AX228-$AW228+1)*BB228*(DAY(EOMONTH(BB$15,0))),
$DH228="день_2",
$DR228/30*MAX(MIN($AX228,EOMONTH(BB$15,0))-MAX($AW228,BB$15)+1,),
$DH228="раб.день",
$DR228/30*(IFERROR(
_xlfn.LET(_xlpm.VD,
CHOOSE(
{1;2;3;4;5;6;7;8;9;10;11;12;13;14;15;16;17;18},
45658,45659,45660,45661,45662,45663,45664,45665,45711,45724,45778,45779,45785,45786,45820,45821,45965,46022),
_xlfn.LET(_xlpm.DD,
MAX(MIN($AX228,EOMONTH(BB$15,0))-MAX($AW228,BB$15),),
_xlfn.IFS(
AND(MONTH($AW228)=MONTH(BB$15),MONTH($AX228)&lt;&gt;MONTH(BB$15)),
NETWORKDAYS.INTL($AW228,$AW228+_xlpm.DD,1,_xlpm.VD),
AND(MONTH($AW228)&lt;&gt;MONTH(BB$15),MONTH($AX228)=MONTH(BB$15)),
NETWORKDAYS.INTL(($AX228)-_xlpm.DD,$AX228,1,_xlpm.VD),
AND(MONTH($AW228)&lt;MONTH(BB$15),MONTH($AX228)&gt;MONTH(BB$15)),
NETWORKDAYS.INTL((EOMONTH(BB$15-1,1))-_xlpm.DD,EOMONTH(BB$15-1,1),1,_xlpm.VD),
AND(MONTH($AW228)=MONTH(BB$15),MONTH($AX228)=MONTH(BB$15)),
NETWORKDAYS.INTL($AW228,$AX228,1,_xlpm.VD)))),0)),
$DH228="месяц",
$DR228*BB228,
$DH228="неделя",
$DR228*BB228/7*(ROUNDUP((DAY(EOMONTH(BB$15,0)))/4,0))),
0)</f>
        <v/>
      </c>
      <c r="DV228" s="125">
        <f t="array" ref="DV228">
IFERROR(_xlfn.IFS(
$DH228="день_1",
$DR228*$BL228/($AX228-$AW228+1)*BC228*(DAY(EOMONTH(BC$15,0))),
$DH228="день_2",
$DR228/30*MAX(MIN($AX228,EOMONTH(BC$15,0))-MAX($AW228,BC$15)+1,),
$DH228="раб.день",
$DR228/30*(IFERROR(
_xlfn.LET(_xlpm.VD,
CHOOSE(
{1;2;3;4;5;6;7;8;9;10;11;12;13;14;15;16;17;18},
45658,45659,45660,45661,45662,45663,45664,45665,45711,45724,45778,45779,45785,45786,45820,45821,45965,46022),
_xlfn.LET(_xlpm.DD,
MAX(MIN($AX228,EOMONTH(BC$15,0))-MAX($AW228,BC$15),),
_xlfn.IFS(
AND(MONTH($AW228)=MONTH(BC$15),MONTH($AX228)&lt;&gt;MONTH(BC$15)),
NETWORKDAYS.INTL($AW228,$AW228+_xlpm.DD,1,_xlpm.VD),
AND(MONTH($AW228)&lt;&gt;MONTH(BC$15),MONTH($AX228)=MONTH(BC$15)),
NETWORKDAYS.INTL(($AX228)-_xlpm.DD,$AX228,1,_xlpm.VD),
AND(MONTH($AW228)&lt;MONTH(BC$15),MONTH($AX228)&gt;MONTH(BC$15)),
NETWORKDAYS.INTL((EOMONTH(BC$15-1,1))-_xlpm.DD,EOMONTH(BC$15-1,1),1,_xlpm.VD),
AND(MONTH($AW228)=MONTH(BC$15),MONTH($AX228)=MONTH(BC$15)),
NETWORKDAYS.INTL($AW228,$AX228,1,_xlpm.VD)))),0)),
$DH228="месяц",
$DR228*BC228,
$DH228="неделя",
$DR228*BC228/7*(ROUNDUP((DAY(EOMONTH(BC$15,0)))/4,0))),
0)</f>
        <v/>
      </c>
      <c r="DW228" s="125">
        <f t="array" ref="DW228">
IFERROR(_xlfn.IFS(
$DH228="день_1",
$DR228*$BL228/($AX228-$AW228+1)*BD228*(DAY(EOMONTH(BD$15,0))),
$DH228="день_2",
$DR228/30*MAX(MIN($AX228,EOMONTH(BD$15,0))-MAX($AW228,BD$15)+1,),
$DH228="раб.день",
$DR228/30*(IFERROR(
_xlfn.LET(_xlpm.VD,
CHOOSE(
{1;2;3;4;5;6;7;8;9;10;11;12;13;14;15;16;17;18},
45658,45659,45660,45661,45662,45663,45664,45665,45711,45724,45778,45779,45785,45786,45820,45821,45965,46022),
_xlfn.LET(_xlpm.DD,
MAX(MIN($AX228,EOMONTH(BD$15,0))-MAX($AW228,BD$15),),
_xlfn.IFS(
AND(MONTH($AW228)=MONTH(BD$15),MONTH($AX228)&lt;&gt;MONTH(BD$15)),
NETWORKDAYS.INTL($AW228,$AW228+_xlpm.DD,1,_xlpm.VD),
AND(MONTH($AW228)&lt;&gt;MONTH(BD$15),MONTH($AX228)=MONTH(BD$15)),
NETWORKDAYS.INTL(($AX228)-_xlpm.DD,$AX228,1,_xlpm.VD),
AND(MONTH($AW228)&lt;MONTH(BD$15),MONTH($AX228)&gt;MONTH(BD$15)),
NETWORKDAYS.INTL((EOMONTH(BD$15-1,1))-_xlpm.DD,EOMONTH(BD$15-1,1),1,_xlpm.VD),
AND(MONTH($AW228)=MONTH(BD$15),MONTH($AX228)=MONTH(BD$15)),
NETWORKDAYS.INTL($AW228,$AX228,1,_xlpm.VD)))),0)),
$DH228="месяц",
$DR228*BD228,
$DH228="неделя",
$DR228*BD228/7*(ROUNDUP((DAY(EOMONTH(BD$15,0)))/4,0))),
0)</f>
        <v/>
      </c>
      <c r="DX228" s="125">
        <f t="array" ref="DX228">
IFERROR(_xlfn.IFS(
$DH228="день_1",
$DR228*$BL228/($AX228-$AW228+1)*BE228*(DAY(EOMONTH(BE$15,0))),
$DH228="день_2",
$DR228/30*MAX(MIN($AX228,EOMONTH(BE$15,0))-MAX($AW228,BE$15)+1,),
$DH228="раб.день",
$DR228/30*(IFERROR(
_xlfn.LET(_xlpm.VD,
CHOOSE(
{1;2;3;4;5;6;7;8;9;10;11;12;13;14;15;16;17;18},
45658,45659,45660,45661,45662,45663,45664,45665,45711,45724,45778,45779,45785,45786,45820,45821,45965,46022),
_xlfn.LET(_xlpm.DD,
MAX(MIN($AX228,EOMONTH(BE$15,0))-MAX($AW228,BE$15),),
_xlfn.IFS(
AND(MONTH($AW228)=MONTH(BE$15),MONTH($AX228)&lt;&gt;MONTH(BE$15)),
NETWORKDAYS.INTL($AW228,$AW228+_xlpm.DD,1,_xlpm.VD),
AND(MONTH($AW228)&lt;&gt;MONTH(BE$15),MONTH($AX228)=MONTH(BE$15)),
NETWORKDAYS.INTL(($AX228)-_xlpm.DD,$AX228,1,_xlpm.VD),
AND(MONTH($AW228)&lt;MONTH(BE$15),MONTH($AX228)&gt;MONTH(BE$15)),
NETWORKDAYS.INTL((EOMONTH(BE$15-1,1))-_xlpm.DD,EOMONTH(BE$15-1,1),1,_xlpm.VD),
AND(MONTH($AW228)=MONTH(BE$15),MONTH($AX228)=MONTH(BE$15)),
NETWORKDAYS.INTL($AW228,$AX228,1,_xlpm.VD)))),0)),
$DH228="месяц",
$DR228*BE228,
$DH228="неделя",
$DR228*BE228/7*(ROUNDUP((DAY(EOMONTH(BE$15,0)))/4,0))),
0)</f>
        <v/>
      </c>
      <c r="DY228" s="125">
        <f t="array" ref="DY228">
IFERROR(_xlfn.IFS(
$DH228="день_1",
$DR228*$BL228/($AX228-$AW228+1)*BF228*(DAY(EOMONTH(BF$15,0))),
$DH228="день_2",
$DR228/30*MAX(MIN($AX228,EOMONTH(BF$15,0))-MAX($AW228,BF$15)+1,),
$DH228="раб.день",
$DR228/30*(IFERROR(
_xlfn.LET(_xlpm.VD,
CHOOSE(
{1;2;3;4;5;6;7;8;9;10;11;12;13;14;15;16;17;18},
45658,45659,45660,45661,45662,45663,45664,45665,45711,45724,45778,45779,45785,45786,45820,45821,45965,46022),
_xlfn.LET(_xlpm.DD,
MAX(MIN($AX228,EOMONTH(BF$15,0))-MAX($AW228,BF$15),),
_xlfn.IFS(
AND(MONTH($AW228)=MONTH(BF$15),MONTH($AX228)&lt;&gt;MONTH(BF$15)),
NETWORKDAYS.INTL($AW228,$AW228+_xlpm.DD,1,_xlpm.VD),
AND(MONTH($AW228)&lt;&gt;MONTH(BF$15),MONTH($AX228)=MONTH(BF$15)),
NETWORKDAYS.INTL(($AX228)-_xlpm.DD,$AX228,1,_xlpm.VD),
AND(MONTH($AW228)&lt;MONTH(BF$15),MONTH($AX228)&gt;MONTH(BF$15)),
NETWORKDAYS.INTL((EOMONTH(BF$15-1,1))-_xlpm.DD,EOMONTH(BF$15-1,1),1,_xlpm.VD),
AND(MONTH($AW228)=MONTH(BF$15),MONTH($AX228)=MONTH(BF$15)),
NETWORKDAYS.INTL($AW228,$AX228,1,_xlpm.VD)))),0)),
$DH228="месяц",
$DR228*BF228,
$DH228="неделя",
$DR228*BF228/7*(ROUNDUP((DAY(EOMONTH(BF$15,0)))/4,0))),
0)</f>
        <v/>
      </c>
      <c r="DZ228" s="125">
        <f t="array" ref="DZ228">
IFERROR(_xlfn.IFS(
$DH228="день_1",
$DR228*$BL228/($AX228-$AW228+1)*BG228*(DAY(EOMONTH(BG$15,0))),
$DH228="день_2",
$DR228/30*MAX(MIN($AX228,EOMONTH(BG$15,0))-MAX($AW228,BG$15)+1,),
$DH228="раб.день",
$DR228/30*(IFERROR(
_xlfn.LET(_xlpm.VD,
CHOOSE(
{1;2;3;4;5;6;7;8;9;10;11;12;13;14;15;16;17;18},
45658,45659,45660,45661,45662,45663,45664,45665,45711,45724,45778,45779,45785,45786,45820,45821,45965,46022),
_xlfn.LET(_xlpm.DD,
MAX(MIN($AX228,EOMONTH(BG$15,0))-MAX($AW228,BG$15),),
_xlfn.IFS(
AND(MONTH($AW228)=MONTH(BG$15),MONTH($AX228)&lt;&gt;MONTH(BG$15)),
NETWORKDAYS.INTL($AW228,$AW228+_xlpm.DD,1,_xlpm.VD),
AND(MONTH($AW228)&lt;&gt;MONTH(BG$15),MONTH($AX228)=MONTH(BG$15)),
NETWORKDAYS.INTL(($AX228)-_xlpm.DD,$AX228,1,_xlpm.VD),
AND(MONTH($AW228)&lt;MONTH(BG$15),MONTH($AX228)&gt;MONTH(BG$15)),
NETWORKDAYS.INTL((EOMONTH(BG$15-1,1))-_xlpm.DD,EOMONTH(BG$15-1,1),1,_xlpm.VD),
AND(MONTH($AW228)=MONTH(BG$15),MONTH($AX228)=MONTH(BG$15)),
NETWORKDAYS.INTL($AW228,$AX228,1,_xlpm.VD)))),0)),
$DH228="месяц",
$DR228*BG228,
$DH228="неделя",
$DR228*BG228/7*(ROUNDUP((DAY(EOMONTH(BG$15,0)))/4,0))),
0)</f>
        <v/>
      </c>
      <c r="EA228" s="125">
        <f t="array" ref="EA228">
IFERROR(_xlfn.IFS(
$DH228="день_1",
$DR228*$BL228/($AX228-$AW228+1)*BH228*(DAY(EOMONTH(BH$15,0))),
$DH228="день_2",
$DR228/30*MAX(MIN($AX228,EOMONTH(BH$15,0))-MAX($AW228,BH$15)+1,),
$DH228="раб.день",
$DR228/30*(IFERROR(
_xlfn.LET(_xlpm.VD,
CHOOSE(
{1;2;3;4;5;6;7;8;9;10;11;12;13;14;15;16;17;18},
45658,45659,45660,45661,45662,45663,45664,45665,45711,45724,45778,45779,45785,45786,45820,45821,45965,46022),
_xlfn.LET(_xlpm.DD,
MAX(MIN($AX228,EOMONTH(BH$15,0))-MAX($AW228,BH$15),),
_xlfn.IFS(
AND(MONTH($AW228)=MONTH(BH$15),MONTH($AX228)&lt;&gt;MONTH(BH$15)),
NETWORKDAYS.INTL($AW228,$AW228+_xlpm.DD,1,_xlpm.VD),
AND(MONTH($AW228)&lt;&gt;MONTH(BH$15),MONTH($AX228)=MONTH(BH$15)),
NETWORKDAYS.INTL(($AX228)-_xlpm.DD,$AX228,1,_xlpm.VD),
AND(MONTH($AW228)&lt;MONTH(BH$15),MONTH($AX228)&gt;MONTH(BH$15)),
NETWORKDAYS.INTL((EOMONTH(BH$15-1,1))-_xlpm.DD,EOMONTH(BH$15-1,1),1,_xlpm.VD),
AND(MONTH($AW228)=MONTH(BH$15),MONTH($AX228)=MONTH(BH$15)),
NETWORKDAYS.INTL($AW228,$AX228,1,_xlpm.VD)))),0)),
$DH228="месяц",
$DR228*BH228,
$DH228="неделя",
$DR228*BH228/7*(ROUNDUP((DAY(EOMONTH(BH$15,0)))/4,0))),
0)</f>
        <v/>
      </c>
      <c r="EB228" s="125">
        <f t="array" ref="EB228">
IFERROR(_xlfn.IFS(
$DH228="день_1",
$DR228*$BL228/($AX228-$AW228+1)*BI228*(DAY(EOMONTH(BI$15,0))),
$DH228="день_2",
$DR228/30*MAX(MIN($AX228,EOMONTH(BI$15,0))-MAX($AW228,BI$15)+1,),
$DH228="раб.день",
$DR228/30*(IFERROR(
_xlfn.LET(_xlpm.VD,
CHOOSE(
{1;2;3;4;5;6;7;8;9;10;11;12;13;14;15;16;17;18},
45658,45659,45660,45661,45662,45663,45664,45665,45711,45724,45778,45779,45785,45786,45820,45821,45965,46022),
_xlfn.LET(_xlpm.DD,
MAX(MIN($AX228,EOMONTH(BI$15,0))-MAX($AW228,BI$15),),
_xlfn.IFS(
AND(MONTH($AW228)=MONTH(BI$15),MONTH($AX228)&lt;&gt;MONTH(BI$15)),
NETWORKDAYS.INTL($AW228,$AW228+_xlpm.DD,1,_xlpm.VD),
AND(MONTH($AW228)&lt;&gt;MONTH(BI$15),MONTH($AX228)=MONTH(BI$15)),
NETWORKDAYS.INTL(($AX228)-_xlpm.DD,$AX228,1,_xlpm.VD),
AND(MONTH($AW228)&lt;MONTH(BI$15),MONTH($AX228)&gt;MONTH(BI$15)),
NETWORKDAYS.INTL((EOMONTH(BI$15-1,1))-_xlpm.DD,EOMONTH(BI$15-1,1),1,_xlpm.VD),
AND(MONTH($AW228)=MONTH(BI$15),MONTH($AX228)=MONTH(BI$15)),
NETWORKDAYS.INTL($AW228,$AX228,1,_xlpm.VD)))),0)),
$DH228="месяц",
$DR228*BI228,
$DH228="неделя",
$DR228*BI228/7*(ROUNDUP((DAY(EOMONTH(BI$15,0)))/4,0))),
0)</f>
        <v/>
      </c>
      <c r="EC228" s="125">
        <f t="array" ref="EC228">
IFERROR(_xlfn.IFS(
$DH228="день_1",
$DR228*$BL228/($AX228-$AW228+1)*BJ228*(DAY(EOMONTH(BJ$15,0))),
$DH228="день_2",
$DR228/30*MAX(MIN($AX228,EOMONTH(BJ$15,0))-MAX($AW228,BJ$15)+1,),
$DH228="раб.день",
$DR228/30*(IFERROR(
_xlfn.LET(_xlpm.VD,
CHOOSE(
{1;2;3;4;5;6;7;8;9;10;11;12;13;14;15;16;17;18},
45658,45659,45660,45661,45662,45663,45664,45665,45711,45724,45778,45779,45785,45786,45820,45821,45965,46022),
_xlfn.LET(_xlpm.DD,
MAX(MIN($AX228,EOMONTH(BJ$15,0))-MAX($AW228,BJ$15),),
_xlfn.IFS(
AND(MONTH($AW228)=MONTH(BJ$15),MONTH($AX228)&lt;&gt;MONTH(BJ$15)),
NETWORKDAYS.INTL($AW228,$AW228+_xlpm.DD,1,_xlpm.VD),
AND(MONTH($AW228)&lt;&gt;MONTH(BJ$15),MONTH($AX228)=MONTH(BJ$15)),
NETWORKDAYS.INTL(($AX228)-_xlpm.DD,$AX228,1,_xlpm.VD),
AND(MONTH($AW228)&lt;MONTH(BJ$15),MONTH($AX228)&gt;MONTH(BJ$15)),
NETWORKDAYS.INTL((EOMONTH(BJ$15-1,1))-_xlpm.DD,EOMONTH(BJ$15-1,1),1,_xlpm.VD),
AND(MONTH($AW228)=MONTH(BJ$15),MONTH($AX228)=MONTH(BJ$15)),
NETWORKDAYS.INTL($AW228,$AX228,1,_xlpm.VD)))),0)),
$DH228="месяц",
$DR228*BJ228,
$DH228="неделя",
$DR228*BJ228/7*(ROUNDUP((DAY(EOMONTH(BJ$15,0)))/4,0))),
0)</f>
        <v/>
      </c>
      <c r="ED228" s="125">
        <f t="array" ref="ED228">
IFERROR(_xlfn.IFS(
$DH228="день_1",
$DR228*$BL228/($AX228-$AW228+1)*BK228*(DAY(EOMONTH(BK$15,0))),
$DH228="день_2",
$DR228/30*MAX(MIN($AX228,EOMONTH(BK$15,0))-MAX($AW228,BK$15)+1,),
$DH228="раб.день",
$DR228/30*(IFERROR(
_xlfn.LET(_xlpm.VD,
CHOOSE(
{1;2;3;4;5;6;7;8;9;10;11;12;13;14;15;16;17;18},
45658,45659,45660,45661,45662,45663,45664,45665,45711,45724,45778,45779,45785,45786,45820,45821,45965,46022),
_xlfn.LET(_xlpm.DD,
MAX(MIN($AX228,EOMONTH(BK$15,0))-MAX($AW228,BK$15),),
_xlfn.IFS(
AND(MONTH($AW228)=MONTH(BK$15),MONTH($AX228)&lt;&gt;MONTH(BK$15)),
NETWORKDAYS.INTL($AW228,$AW228+_xlpm.DD,1,_xlpm.VD),
AND(MONTH($AW228)&lt;&gt;MONTH(BK$15),MONTH($AX228)=MONTH(BK$15)),
NETWORKDAYS.INTL(($AX228)-_xlpm.DD,$AX228,1,_xlpm.VD),
AND(MONTH($AW228)&lt;MONTH(BK$15),MONTH($AX228)&gt;MONTH(BK$15)),
NETWORKDAYS.INTL((EOMONTH(BK$15-1,1))-_xlpm.DD,EOMONTH(BK$15-1,1),1,_xlpm.VD),
AND(MONTH($AW228)=MONTH(BK$15),MONTH($AX228)=MONTH(BK$15)),
NETWORKDAYS.INTL($AW228,$AX228,1,_xlpm.VD)))),0)),
$DH228="месяц",
$DR228*BK228,
$DH228="неделя",
$DR228*BK228/7*(ROUNDUP((DAY(EOMONTH(BK$15,0)))/4,0))),
0)</f>
        <v/>
      </c>
      <c r="EE228" s="125">
        <f>SUM($DS228,$DT228,$DU228,$DV228,$DW228,$DX228,$DY228,$DZ228,$EA228,$EB228,$EC228,$ED228)</f>
        <v/>
      </c>
      <c r="EF228" s="125">
        <f>IFERROR(ROUND($EE228*(1+$EP228),2),0)</f>
        <v/>
      </c>
      <c r="EG228" s="128" t="n">
        <v>1</v>
      </c>
      <c r="EH228" s="126" t="n">
        <v>0</v>
      </c>
      <c r="EI228" s="126">
        <f>ROUND(SUM($EH228:$EH228)*SUM($AB228:$AB228)*$EG228,2)</f>
        <v/>
      </c>
      <c r="EJ228" s="126">
        <f>ROUND($EI228*(1+$EP228),2)</f>
        <v/>
      </c>
      <c r="EK228" s="126" t="n">
        <v>0</v>
      </c>
      <c r="EL228" s="126">
        <f>ROUND(SUM($EK228:$EK228)*SUM($AB228:$AB228)*$EG228,2)</f>
        <v/>
      </c>
      <c r="EM228" s="126">
        <f>ROUND($EL228*(1+$EP228),2)</f>
        <v/>
      </c>
      <c r="EN228" s="126">
        <f>SUM($EE228,$EI228,$EL228)</f>
        <v/>
      </c>
      <c r="EO228" s="126">
        <f>SUM($EF228,$EJ228,$EM228)</f>
        <v/>
      </c>
      <c r="EP228" s="59" t="inlineStr">
        <is>
          <t>20%</t>
        </is>
      </c>
      <c r="EQ228" s="59" t="n"/>
      <c r="ER228" s="60">
        <f t="array" ref="ER228">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MATCH(ES228,
{"AMS";"RussOutdoor";"HD Outdoor";"Ingroup";"IQ";"Ledproduction";"LisChannel";"Logic";"Media-PPL";"NovikovTV | НовиковТВ";"SMA";"SOK";"КрокусТВ | CrocusTV | IndoorTV";"Сити";"ТЯК Москва"},
0)),"")</f>
        <v/>
      </c>
      <c r="ES228" s="60" t="n"/>
      <c r="ET228" s="60">
        <f t="array" ref="ET228">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MATCH(ES228,
{"AMS";"RussOutdoor";"HD Outdoor";"Ingroup";"IQ";"Ledproduction";"LisChannel";"Logic";"Media-PPL";"NovikovTV | НовиковТВ";"SMA";"SOK";"КрокусТВ | CrocusTV | IndoorTV";"Сити";"ТЯК Москва"},
0)),"")</f>
        <v/>
      </c>
      <c r="EU228" s="60" t="n"/>
      <c r="EV228" s="60" t="n"/>
      <c r="EX228" s="110">
        <f t="array" ref="EX228">
($AR228/30
+N("ТРАФИК ПЛОЩАДКИ"))*
(IFERROR(
_xlfn.LET(
_xlpm.GPR,
HLOOKUP($L228,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(MATCH($T228,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IF($Q228="цифровой",_xlpm.GPR/$AG228,_xlpm.GPR/60)),
0)
+N("DWELL TIME"))*
(IF($AB228=0,0,IF($AB228=1,0.3,IF($AB228=2,0.5,IF($AB228&gt;2,1))))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_xlfn.IFS($AC228="да",1.2,$AC228="нет",1)*
_xlfn.IFS($AD228="да",1.2,$AD228="нет",1)*
IF(R228="статический",1,1.2)*
$X228*
INDEX(
{1.2;1;1.2;1.2;1;1.2;1.2;1.2;1.2;1.2;1.2;1;1.2;1.2;1.2;1.2;1;1;1.2;1.2;1.2;1;1;1;1;1.2;1.2;1.2;1.2;1;1;1;1;1.2;1.2;1.2;1.2;1.2;1.2;1.2;1.2;1;1;1.2;1;1;1;1;1.5;1;1;1.5;1.5;1.2},
MATCH($Q228,_xlpm.MI,0)))&gt;{0.02;0.04;0.06;0.1;0.2;0.4;0.6;0.8;1;2;4;6})),
{0;1;2;3;4;5;6;7;8;9;10;11;12},
0)))
+N("КОЭФФИЦИЕНТ КОНТАКТА"))))*
(_xlfn.IFS($X228&lt;0.1,$X228/1000,$X228&gt;25,5.2,AND($X228&gt;=0.1,$X228&lt;=25),(($X228*2+0.1)/10)*($X228/10)))*
IFERROR((_xlfn.LET(
_xlpm.MA,
{0;0.8;0.85;0.9;0.95;1},
_xlpm.MAA,
{0;1;2;3;4;5},
INDEX(_xlpm.MA,MATCH(SUMPRODUCT(--((IF(ROUND(_xlpm.MAA,1)&gt;5,5,ROUND($AB228,1)))&gt;{0;1;2;3;4;5})),_xlpm.MAA,0)))
+N("КОЭФФИЦИЕНТ КОЛ-ВО КОНСТРУКЦИЙ")),1)*
$AB228,0))*
(IF($Q228="цифровой",$AG228/15*$AI228,1)
+N("ДЛЯ ЦИФРЫ"))</f>
        <v/>
      </c>
      <c r="EY228" s="110">
        <f>IFERROR(EX228*AY228,0)</f>
        <v/>
      </c>
      <c r="EZ228" s="131">
        <f>IFERROR(DP228/EY228*1000,0)</f>
        <v/>
      </c>
      <c r="FA228" s="112">
        <f>IFERROR(FC228/FB228,0)</f>
        <v/>
      </c>
      <c r="FB228" s="112">
        <f>IFERROR((FC228/(EY228/FF228*#REF!))*0.825,0)</f>
        <v/>
      </c>
      <c r="FC228" s="112">
        <f>IFERROR(((EX228*30/AR228)*100)/30,0)</f>
        <v/>
      </c>
      <c r="FD228" s="112">
        <f>IFERROR(EY228/G228*100%,0)</f>
        <v/>
      </c>
      <c r="FE228" s="112">
        <f>IFERROR(FD228/FC228*100%,0)</f>
        <v/>
      </c>
      <c r="FF228" s="110">
        <f>IFERROR(AR228/30*AY228,0)</f>
        <v/>
      </c>
    </row>
    <row r="229" ht="13" customHeight="1">
      <c r="A229" s="59" t="n"/>
      <c r="B229" s="60" t="n"/>
      <c r="C229" s="60" t="n"/>
      <c r="D229" s="60">
        <f t="array" ref="D229">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MATCH($E229,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29" s="60">
        <f t="array" ref="E229">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MATCH($F229,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29" s="60" t="inlineStr"/>
      <c r="G229" s="60" t="n"/>
      <c r="H229" s="60">
        <f t="array" ref="H229">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MATCH($I229,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29" s="60" t="n"/>
      <c r="J229" s="60" t="n"/>
      <c r="K229" s="60" t="n"/>
      <c r="L229" s="60" t="n"/>
      <c r="M229" s="60" t="n"/>
      <c r="N229" s="60" t="n"/>
      <c r="O229" s="60" t="n"/>
      <c r="P229" s="60">
        <f t="array" ref="P229">
_xlfn.IFS(
ISNUMBER(MATCH($Q229,{"шелфбаннер","разделитель","монетница","чековая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ISNUMBER(MATCH($Q229,{"LED/LCD","видеокулер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ISNUMBER(MATCH($Q229,{"автомобиль","машина","выставочное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ISNUMBER(MATCH($Q229,{"билборд","лифтовая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ISNUMBER(MATCH($Q229,{"навигация","подвесной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ISNUMBER(MATCH($Q229,{"движущаяся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ISNUMBER(MATCH($Q229,{"каталог","журнал"},)),
"Пресса",
$Q229="","")</f>
        <v/>
      </c>
      <c r="Q229" s="60" t="n"/>
      <c r="R229" s="60">
        <f t="array" ref="R229">
IFERROR(
_xlfn.IFS(
OR(ISNUMBER(MATCH($Q229,{"экспозиция","макет","стенд","автостенд","авто стенд","выставочное пространство","выставочные стенды","модульные выставочные стенды","3Д конструкция","3D конструкция"},)),P229="Экспонирование"),
"нестандартный",
ISNUMBER(MATCH($Q229,{"скроллер","призматрон"},)),
"динамический",
$P229="Видео",
"цифровой",
OR($P229="Пресса",$P229="Щит",$P229="POSm",$P229="Подвес",$P229="Брендирование/оклейка"),
"статический"),"")</f>
        <v/>
      </c>
      <c r="S229" s="59" t="n"/>
      <c r="T229" s="60" t="n"/>
      <c r="U229" s="60" t="n"/>
      <c r="V229" s="60">
        <f>
IF(P229="Видео",
"цифровой постер/ролик",
IF(ISNUMBER(MATCH(Q229,{"короб световой","короб световой | лайтбокс","короб световой | кристалайт","лайтбокс","лайт бокс","кристалайт","LB","lightbox"},)),
"бэклит",
IF(P229="Брендирование/оклейка",
"перфарированная пленка/самоклейка",
IF(P229="Экспонирование",
"под запрос",
IF(P229="Подвес",
"баннер/ткань",
"")))))</f>
        <v/>
      </c>
      <c r="W229" s="59" t="n"/>
      <c r="X229" s="59" t="n"/>
      <c r="Y229" s="59" t="n"/>
      <c r="Z229" s="61" t="n"/>
      <c r="AA229" s="61" t="n"/>
      <c r="AB229" s="61">
        <f>IF(BL229&gt;0,Z229,0)</f>
        <v/>
      </c>
      <c r="AC229" s="59" t="n"/>
      <c r="AD229" s="59" t="n"/>
      <c r="AE229" s="59" t="n"/>
      <c r="AF229" s="59" t="n"/>
      <c r="AG229" s="59" t="n"/>
      <c r="AH229" s="59" t="n"/>
      <c r="AI229" s="59" t="n"/>
      <c r="AJ229" s="59" t="n"/>
      <c r="AK229" s="59" t="n"/>
      <c r="AL229" s="62">
        <f>IFERROR(IF(OR(R229="статический",R229="динамический",R229="нестандартный",R229="",R229=""),"-",IF(AND(AH229="-",AI229="-"),"-",AK229*3600/AH229*AI229)),"-")</f>
        <v/>
      </c>
      <c r="AM229" s="62">
        <f>IFERROR(IF(OR(R229="статический",R229="динамический",R229="",R229="", R229="BTL",R229="нестандартный"),"-",AG229*AI229*AL229/60),"-")</f>
        <v/>
      </c>
      <c r="AN229" s="63">
        <f>IFERROR(IF(AH229="","-",AG229*AI229/AH229),"-")</f>
        <v/>
      </c>
      <c r="AO229" s="59">
        <f>IFERROR(IF(OR($R229="статический",$R229="динамический",$R229="",$R229="",$R229="BTL",$R229="нестандартный"),"-",$AL229*$AY229),"-")</f>
        <v/>
      </c>
      <c r="AP229" s="62">
        <f>IFERROR(IF(OR($R229="статический",$R229="динамический",$R229="",$R229="",$R229="BTL",$R229="нестандартный"),"-",$AM229*AY229),"-")</f>
        <v/>
      </c>
      <c r="AQ229" s="64" t="n"/>
      <c r="AR229" s="61" t="n"/>
      <c r="AS229" s="61" t="n"/>
      <c r="AT229" s="61" t="n"/>
      <c r="AU229" s="65" t="n"/>
      <c r="AV229" s="124">
        <f>IFERROR(DR229/AT229*1000,"n/a")</f>
        <v/>
      </c>
      <c r="AW229" s="67" t="n"/>
      <c r="AX229" s="67" t="n"/>
      <c r="AY229" s="43">
        <f>IFERROR(IF(OR($AW229="",$AX229=""),"",_xlfn.DAYS($AX229+1,$AW229)),"")</f>
        <v/>
      </c>
      <c r="AZ229" s="68">
        <f t="array" ref="AZ229">
_xlfn.LET(_xlpm.COEFF,
IF($AW229+$AX229=0,0,IF(MAX(MIN($AX229,EOMONTH(AZ$15,0))-MAX($AW229,AZ$15)+1,)&gt;0,1,0)),
_xlfn.IFS(
$ES229="LisChannel",
_xlpm.COEFF*
INDEX({1;1;1.2;1.2;1;1;1;1;1.2;1.2;1.2;1.2},
MATCH(MONTH(AZ$15),
{1,2,3,4,5,6,7,8,9,10,11,12})),
CONCATENATE($ES229," ",$L229)="RussOutdoor метро",
_xlpm.COEFF*
INDEX({0.8;0.9;1.1;1.1;1;1;1;1;1.1;1.1;1.1;1.1},
MATCH(MONTH(AZ$15),
{1,2,3,4,5,6,7,8,9,10,11,12})),
$ES229&lt;&gt;"LisChannel",
_xlpm.COEFF,
$ES229&lt;&gt;"RussOutdoor",
_xlpm.COEFF))</f>
        <v/>
      </c>
      <c r="BA229" s="68">
        <f t="array" ref="BA229">
_xlfn.LET(_xlpm.COEFF,
IF($AW229+$AX229=0,0,IF(MAX(MIN($AX229,EOMONTH(BA$15,0))-MAX($AW229,BA$15)+1,)&gt;0,1,0)),
_xlfn.IFS(
$ES229="LisChannel",
_xlpm.COEFF*
INDEX({1;1;1.2;1.2;1;1;1;1;1.2;1.2;1.2;1.2},
MATCH(MONTH(BA$15),
{1,2,3,4,5,6,7,8,9,10,11,12})),
CONCATENATE($ES229," ",$L229)="RussOutdoor метро",
_xlpm.COEFF*
INDEX({0.8;0.9;1.1;1.1;1;1;1;1;1.1;1.1;1.1;1.1},
MATCH(MONTH(BA$15),
{1,2,3,4,5,6,7,8,9,10,11,12})),
$ES229&lt;&gt;"LisChannel",
_xlpm.COEFF,
$ES229&lt;&gt;"RussOutdoor",
_xlpm.COEFF))</f>
        <v/>
      </c>
      <c r="BB229" s="68">
        <f t="array" ref="BB229">
_xlfn.LET(_xlpm.COEFF,
IF($AW229+$AX229=0,0,IF(MAX(MIN($AX229,EOMONTH(BB$15,0))-MAX($AW229,BB$15)+1,)&gt;0,1,0)),
_xlfn.IFS(
$ES229="LisChannel",
_xlpm.COEFF*
INDEX({1;1;1.2;1.2;1;1;1;1;1.2;1.2;1.2;1.2},
MATCH(MONTH(BB$15),
{1,2,3,4,5,6,7,8,9,10,11,12})),
CONCATENATE($ES229," ",$L229)="RussOutdoor метро",
_xlpm.COEFF*
INDEX({0.8;0.9;1.1;1.1;1;1;1;1;1.1;1.1;1.1;1.1},
MATCH(MONTH(BB$15),
{1,2,3,4,5,6,7,8,9,10,11,12})),
$ES229&lt;&gt;"LisChannel",
_xlpm.COEFF,
$ES229&lt;&gt;"RussOutdoor",
_xlpm.COEFF))</f>
        <v/>
      </c>
      <c r="BC229" s="68">
        <f t="array" ref="BC229">
_xlfn.LET(_xlpm.COEFF,
IF($AW229+$AX229=0,0,IF(MAX(MIN($AX229,EOMONTH(BC$15,0))-MAX($AW229,BC$15)+1,)&gt;0,1,0)),
_xlfn.IFS(
$ES229="LisChannel",
_xlpm.COEFF*
INDEX({1;1;1.2;1.2;1;1;1;1;1.2;1.2;1.2;1.2},
MATCH(MONTH(BC$15),
{1,2,3,4,5,6,7,8,9,10,11,12})),
CONCATENATE($ES229," ",$L229)="RussOutdoor метро",
_xlpm.COEFF*
INDEX({0.8;0.9;1.1;1.1;1;1;1;1;1.1;1.1;1.1;1.1},
MATCH(MONTH(BC$15),
{1,2,3,4,5,6,7,8,9,10,11,12})),
$ES229&lt;&gt;"LisChannel",
_xlpm.COEFF,
$ES229&lt;&gt;"RussOutdoor",
_xlpm.COEFF))</f>
        <v/>
      </c>
      <c r="BD229" s="68">
        <f t="array" ref="BD229">
_xlfn.LET(_xlpm.COEFF,
IF($AW229+$AX229=0,0,IF(MAX(MIN($AX229,EOMONTH(BD$15,0))-MAX($AW229,BD$15)+1,)&gt;0,1,0)),
_xlfn.IFS(
$ES229="LisChannel",
_xlpm.COEFF*
INDEX({1;1;1.2;1.2;1;1;1;1;1.2;1.2;1.2;1.2},
MATCH(MONTH(BD$15),
{1,2,3,4,5,6,7,8,9,10,11,12})),
CONCATENATE($ES229," ",$L229)="RussOutdoor метро",
_xlpm.COEFF*
INDEX({0.8;0.9;1.1;1.1;1;1;1;1;1.1;1.1;1.1;1.1},
MATCH(MONTH(BD$15),
{1,2,3,4,5,6,7,8,9,10,11,12})),
$ES229&lt;&gt;"LisChannel",
_xlpm.COEFF,
$ES229&lt;&gt;"RussOutdoor",
_xlpm.COEFF))</f>
        <v/>
      </c>
      <c r="BE229" s="68">
        <f t="array" ref="BE229">
_xlfn.LET(_xlpm.COEFF,
IF($AW229+$AX229=0,0,IF(MAX(MIN($AX229,EOMONTH(BE$15,0))-MAX($AW229,BE$15)+1,)&gt;0,1,0)),
_xlfn.IFS(
$ES229="LisChannel",
_xlpm.COEFF*
INDEX({1;1;1.2;1.2;1;1;1;1;1.2;1.2;1.2;1.2},
MATCH(MONTH(BE$15),
{1,2,3,4,5,6,7,8,9,10,11,12})),
CONCATENATE($ES229," ",$L229)="RussOutdoor метро",
_xlpm.COEFF*
INDEX({0.8;0.9;1.1;1.1;1;1;1;1;1.1;1.1;1.1;1.1},
MATCH(MONTH(BE$15),
{1,2,3,4,5,6,7,8,9,10,11,12})),
$ES229&lt;&gt;"LisChannel",
_xlpm.COEFF,
$ES229&lt;&gt;"RussOutdoor",
_xlpm.COEFF))</f>
        <v/>
      </c>
      <c r="BF229" s="68">
        <f t="array" ref="BF229">
_xlfn.LET(_xlpm.COEFF,
IF($AW229+$AX229=0,0,IF(MAX(MIN($AX229,EOMONTH(BF$15,0))-MAX($AW229,BF$15)+1,)&gt;0,1,0)),
_xlfn.IFS(
$ES229="LisChannel",
_xlpm.COEFF*
INDEX({1;1;1.2;1.2;1;1;1;1;1.2;1.2;1.2;1.2},
MATCH(MONTH(BF$15),
{1,2,3,4,5,6,7,8,9,10,11,12})),
CONCATENATE($ES229," ",$L229)="RussOutdoor метро",
_xlpm.COEFF*
INDEX({0.8;0.9;1.1;1.1;1;1;1;1;1.1;1.1;1.1;1.1},
MATCH(MONTH(BF$15),
{1,2,3,4,5,6,7,8,9,10,11,12})),
$ES229&lt;&gt;"LisChannel",
_xlpm.COEFF,
$ES229&lt;&gt;"RussOutdoor",
_xlpm.COEFF))</f>
        <v/>
      </c>
      <c r="BG229" s="68">
        <f t="array" ref="BG229">
_xlfn.LET(_xlpm.COEFF,
IF($AW229+$AX229=0,0,IF(MAX(MIN($AX229,EOMONTH(BG$15,0))-MAX($AW229,BG$15)+1,)&gt;0,1,0)),
_xlfn.IFS(
$ES229="LisChannel",
_xlpm.COEFF*
INDEX({1;1;1.2;1.2;1;1;1;1;1.2;1.2;1.2;1.2},
MATCH(MONTH(BG$15),
{1,2,3,4,5,6,7,8,9,10,11,12})),
CONCATENATE($ES229," ",$L229)="RussOutdoor метро",
_xlpm.COEFF*
INDEX({0.8;0.9;1.1;1.1;1;1;1;1;1.1;1.1;1.1;1.1},
MATCH(MONTH(BG$15),
{1,2,3,4,5,6,7,8,9,10,11,12})),
$ES229&lt;&gt;"LisChannel",
_xlpm.COEFF,
$ES229&lt;&gt;"RussOutdoor",
_xlpm.COEFF))</f>
        <v/>
      </c>
      <c r="BH229" s="68">
        <f t="array" ref="BH229">
_xlfn.LET(_xlpm.COEFF,
IF($AW229+$AX229=0,0,IF(MAX(MIN($AX229,EOMONTH(BH$15,0))-MAX($AW229,BH$15)+1,)&gt;0,1,0)),
_xlfn.IFS(
$ES229="LisChannel",
_xlpm.COEFF*
INDEX({1;1;1.2;1.2;1;1;1;1;1.2;1.2;1.2;1.2},
MATCH(MONTH(BH$15),
{1,2,3,4,5,6,7,8,9,10,11,12})),
CONCATENATE($ES229," ",$L229)="RussOutdoor метро",
_xlpm.COEFF*
INDEX({0.8;0.9;1.1;1.1;1;1;1;1;1.1;1.1;1.1;1.1},
MATCH(MONTH(BH$15),
{1,2,3,4,5,6,7,8,9,10,11,12})),
$ES229&lt;&gt;"LisChannel",
_xlpm.COEFF,
$ES229&lt;&gt;"RussOutdoor",
_xlpm.COEFF))</f>
        <v/>
      </c>
      <c r="BI229" s="68">
        <f t="array" ref="BI229">
_xlfn.LET(_xlpm.COEFF,
IF($AW229+$AX229=0,0,IF(MAX(MIN($AX229,EOMONTH(BI$15,0))-MAX($AW229,BI$15)+1,)&gt;0,1,0)),
_xlfn.IFS(
$ES229="LisChannel",
_xlpm.COEFF*
INDEX({1;1;1.2;1.2;1;1;1;1;1.2;1.2;1.2;1.2},
MATCH(MONTH(BI$15),
{1,2,3,4,5,6,7,8,9,10,11,12})),
CONCATENATE($ES229," ",$L229)="RussOutdoor метро",
_xlpm.COEFF*
INDEX({0.8;0.9;1.1;1.1;1;1;1;1;1.1;1.1;1.1;1.1},
MATCH(MONTH(BI$15),
{1,2,3,4,5,6,7,8,9,10,11,12})),
$ES229&lt;&gt;"LisChannel",
_xlpm.COEFF,
$ES229&lt;&gt;"RussOutdoor",
_xlpm.COEFF))</f>
        <v/>
      </c>
      <c r="BJ229" s="68">
        <f t="array" ref="BJ229">
_xlfn.LET(_xlpm.COEFF,
IF($AW229+$AX229=0,0,IF(MAX(MIN($AX229,EOMONTH(BJ$15,0))-MAX($AW229,BJ$15)+1,)&gt;0,1,0)),
_xlfn.IFS(
$ES229="LisChannel",
_xlpm.COEFF*
INDEX({1;1;1.2;1.2;1;1;1;1;1.2;1.2;1.2;1.2},
MATCH(MONTH(BJ$15),
{1,2,3,4,5,6,7,8,9,10,11,12})),
CONCATENATE($ES229," ",$L229)="RussOutdoor метро",
_xlpm.COEFF*
INDEX({0.8;0.9;1.1;1.1;1;1;1;1;1.1;1.1;1.1;1.1},
MATCH(MONTH(BJ$15),
{1,2,3,4,5,6,7,8,9,10,11,12})),
$ES229&lt;&gt;"LisChannel",
_xlpm.COEFF,
$ES229&lt;&gt;"RussOutdoor",
_xlpm.COEFF))</f>
        <v/>
      </c>
      <c r="BK229" s="68">
        <f t="array" ref="BK229">
_xlfn.LET(_xlpm.COEFF,
IF($AW229+$AX229=0,0,IF(MAX(MIN($AX229,EOMONTH(BK$15,0))-MAX($AW229,BK$15)+1,)&gt;0,1,0)),
_xlfn.IFS(
$ES229="LisChannel",
_xlpm.COEFF*
INDEX({1;1;1.2;1.2;1;1;1;1;1.2;1.2;1.2;1.2},
MATCH(MONTH(BK$15),
{1,2,3,4,5,6,7,8,9,10,11,12})),
CONCATENATE($ES229," ",$L229)="RussOutdoor метро",
_xlpm.COEFF*
INDEX({0.8;0.9;1.1;1.1;1;1;1;1;1.1;1.1;1.1;1.1},
MATCH(MONTH(BK$15),
{1,2,3,4,5,6,7,8,9,10,11,12})),
$ES229&lt;&gt;"LisChannel",
_xlpm.COEFF,
$ES229&lt;&gt;"RussOutdoor",
_xlpm.COEFF))</f>
        <v/>
      </c>
      <c r="BL229" s="62">
        <f>COUNTIFS($AZ229:$BK229,"&gt;0")</f>
        <v/>
      </c>
      <c r="BM229" s="65" t="n"/>
      <c r="BN229" s="125">
        <f>$DJ229</f>
        <v/>
      </c>
      <c r="BO229" s="63">
        <f>$DQ229</f>
        <v/>
      </c>
      <c r="BP229" s="125">
        <f>
IFERROR(
IF($BL229=0,0,
$BN229*(1-$BO229)),
0)</f>
        <v/>
      </c>
      <c r="BQ229" s="125">
        <f t="array" ref="BQ229">
IFERROR(
_xlfn.IFS(
$DH229="день_1",
$BP229*$BL229/($AX229-$AW229+1)*AZ229*(DAY(EOMONTH(AZ$15,0))),
$DH229="день_2",
$BP229/30*MAX(MIN($AX229,EOMONTH(AZ$15,0))-MAX($AW229,AZ$15)+1,),
$DH229="раб.день",
$BP229/30*(IFERROR(
_xlfn.LET(_xlpm.VD,
CHOOSE(
{1;2;3;4;5;6;7;8;9;10;11;12;13;14;15;16;17;18},
45658,45659,45660,45661,45662,45663,45664,45665,45711,45724,45778,45779,45785,45786,45820,45821,45965,46022),
_xlfn.LET(_xlpm.DD,
MAX(MIN($AX229,EOMONTH(AZ$15,0))-MAX($AW229,AZ$15),),
_xlfn.IFS(
AND(MONTH($AW229)=MONTH(AZ$15),MONTH($AX229)&lt;&gt;MONTH(AZ$15)),
NETWORKDAYS.INTL($AW229,$AW229+_xlpm.DD,1,_xlpm.VD),
AND(MONTH($AW229)&lt;&gt;MONTH(AZ$15),MONTH($AX229)=MONTH(AZ$15)),
NETWORKDAYS.INTL(($AX229)-_xlpm.DD,$AX229,1,_xlpm.VD),
AND(MONTH($AW229)&lt;MONTH(AZ$15),MONTH($AX229)&gt;MONTH(AZ$15)),
NETWORKDAYS.INTL((EOMONTH(AZ$15-1,1))-_xlpm.DD,EOMONTH(AZ$15-1,1),1,_xlpm.VD),
AND(MONTH($AW229)=MONTH(AZ$15),MONTH($AX229)=MONTH(AZ$15)),
NETWORKDAYS.INTL($AW229,$AX229,1,_xlpm.VD)))),0)),
$DH229="месяц",
$BP229*AZ229,
$DH229="неделя",
$BP229*AZ229/7*(ROUNDUP((DAY(EOMONTH(AZ$15,0)))/4,0))),
0)</f>
        <v/>
      </c>
      <c r="BR229" s="125">
        <f t="array" ref="BR229">
IFERROR(
_xlfn.IFS(
$DH229="день_1",
$BP229*$BL229/($AX229-$AW229+1)*BA229*(DAY(EOMONTH(BA$15,0))),
$DH229="день_2",
$BP229/30*MAX(MIN($AX229,EOMONTH(BA$15,0))-MAX($AW229,BA$15)+1,),
$DH229="раб.день",
$BP229/30*(IFERROR(
_xlfn.LET(_xlpm.VD,
CHOOSE(
{1;2;3;4;5;6;7;8;9;10;11;12;13;14;15;16;17;18},
45658,45659,45660,45661,45662,45663,45664,45665,45711,45724,45778,45779,45785,45786,45820,45821,45965,46022),
_xlfn.LET(_xlpm.DD,
MAX(MIN($AX229,EOMONTH(BA$15,0))-MAX($AW229,BA$15),),
_xlfn.IFS(
AND(MONTH($AW229)=MONTH(BA$15),MONTH($AX229)&lt;&gt;MONTH(BA$15)),
NETWORKDAYS.INTL($AW229,$AW229+_xlpm.DD,1,_xlpm.VD),
AND(MONTH($AW229)&lt;&gt;MONTH(BA$15),MONTH($AX229)=MONTH(BA$15)),
NETWORKDAYS.INTL(($AX229)-_xlpm.DD,$AX229,1,_xlpm.VD),
AND(MONTH($AW229)&lt;MONTH(BA$15),MONTH($AX229)&gt;MONTH(BA$15)),
NETWORKDAYS.INTL((EOMONTH(BA$15-1,1))-_xlpm.DD,EOMONTH(BA$15-1,1),1,_xlpm.VD),
AND(MONTH($AW229)=MONTH(BA$15),MONTH($AX229)=MONTH(BA$15)),
NETWORKDAYS.INTL($AW229,$AX229,1,_xlpm.VD)))),0)),
$DH229="месяц",
$BP229*BA229,
$DH229="неделя",
$BP229*BA229/7*(ROUNDUP((DAY(EOMONTH(BA$15,0)))/4,0))),
0)</f>
        <v/>
      </c>
      <c r="BS229" s="125">
        <f t="array" ref="BS229">
IFERROR(
_xlfn.IFS(
$DH229="день_1",
$BP229*$BL229/($AX229-$AW229+1)*BB229*(DAY(EOMONTH(BB$15,0))),
$DH229="день_2",
$BP229/30*MAX(MIN($AX229,EOMONTH(BB$15,0))-MAX($AW229,BB$15)+1,),
$DH229="раб.день",
$BP229/30*(IFERROR(
_xlfn.LET(_xlpm.VD,
CHOOSE(
{1;2;3;4;5;6;7;8;9;10;11;12;13;14;15;16;17;18},
45658,45659,45660,45661,45662,45663,45664,45665,45711,45724,45778,45779,45785,45786,45820,45821,45965,46022),
_xlfn.LET(_xlpm.DD,
MAX(MIN($AX229,EOMONTH(BB$15,0))-MAX($AW229,BB$15),),
_xlfn.IFS(
AND(MONTH($AW229)=MONTH(BB$15),MONTH($AX229)&lt;&gt;MONTH(BB$15)),
NETWORKDAYS.INTL($AW229,$AW229+_xlpm.DD,1,_xlpm.VD),
AND(MONTH($AW229)&lt;&gt;MONTH(BB$15),MONTH($AX229)=MONTH(BB$15)),
NETWORKDAYS.INTL(($AX229)-_xlpm.DD,$AX229,1,_xlpm.VD),
AND(MONTH($AW229)&lt;MONTH(BB$15),MONTH($AX229)&gt;MONTH(BB$15)),
NETWORKDAYS.INTL((EOMONTH(BB$15-1,1))-_xlpm.DD,EOMONTH(BB$15-1,1),1,_xlpm.VD),
AND(MONTH($AW229)=MONTH(BB$15),MONTH($AX229)=MONTH(BB$15)),
NETWORKDAYS.INTL($AW229,$AX229,1,_xlpm.VD)))),0)),
$DH229="месяц",
$BP229*BB229,
$DH229="неделя",
$BP229*BB229/7*(ROUNDUP((DAY(EOMONTH(BB$15,0)))/4,0))),
0)</f>
        <v/>
      </c>
      <c r="BT229" s="125">
        <f t="array" ref="BT229">
IFERROR(
_xlfn.IFS(
$DH229="день_1",
$BP229*$BL229/($AX229-$AW229+1)*BC229*(DAY(EOMONTH(BC$15,0))),
$DH229="день_2",
$BP229/30*MAX(MIN($AX229,EOMONTH(BC$15,0))-MAX($AW229,BC$15)+1,),
$DH229="раб.день",
$BP229/30*(IFERROR(
_xlfn.LET(_xlpm.VD,
CHOOSE(
{1;2;3;4;5;6;7;8;9;10;11;12;13;14;15;16;17;18},
45658,45659,45660,45661,45662,45663,45664,45665,45711,45724,45778,45779,45785,45786,45820,45821,45965,46022),
_xlfn.LET(_xlpm.DD,
MAX(MIN($AX229,EOMONTH(BC$15,0))-MAX($AW229,BC$15),),
_xlfn.IFS(
AND(MONTH($AW229)=MONTH(BC$15),MONTH($AX229)&lt;&gt;MONTH(BC$15)),
NETWORKDAYS.INTL($AW229,$AW229+_xlpm.DD,1,_xlpm.VD),
AND(MONTH($AW229)&lt;&gt;MONTH(BC$15),MONTH($AX229)=MONTH(BC$15)),
NETWORKDAYS.INTL(($AX229)-_xlpm.DD,$AX229,1,_xlpm.VD),
AND(MONTH($AW229)&lt;MONTH(BC$15),MONTH($AX229)&gt;MONTH(BC$15)),
NETWORKDAYS.INTL((EOMONTH(BC$15-1,1))-_xlpm.DD,EOMONTH(BC$15-1,1),1,_xlpm.VD),
AND(MONTH($AW229)=MONTH(BC$15),MONTH($AX229)=MONTH(BC$15)),
NETWORKDAYS.INTL($AW229,$AX229,1,_xlpm.VD)))),0)),
$DH229="месяц",
$BP229*BC229,
$DH229="неделя",
$BP229*BC229/7*(ROUNDUP((DAY(EOMONTH(BC$15,0)))/4,0))),
0)</f>
        <v/>
      </c>
      <c r="BU229" s="125">
        <f t="array" ref="BU229">
IFERROR(
_xlfn.IFS(
$DH229="день_1",
$BP229*$BL229/($AX229-$AW229+1)*BD229*(DAY(EOMONTH(BD$15,0))),
$DH229="день_2",
$BP229/30*MAX(MIN($AX229,EOMONTH(BD$15,0))-MAX($AW229,BD$15)+1,),
$DH229="раб.день",
$BP229/30*(IFERROR(
_xlfn.LET(_xlpm.VD,
CHOOSE(
{1;2;3;4;5;6;7;8;9;10;11;12;13;14;15;16;17;18},
45658,45659,45660,45661,45662,45663,45664,45665,45711,45724,45778,45779,45785,45786,45820,45821,45965,46022),
_xlfn.LET(_xlpm.DD,
MAX(MIN($AX229,EOMONTH(BD$15,0))-MAX($AW229,BD$15),),
_xlfn.IFS(
AND(MONTH($AW229)=MONTH(BD$15),MONTH($AX229)&lt;&gt;MONTH(BD$15)),
NETWORKDAYS.INTL($AW229,$AW229+_xlpm.DD,1,_xlpm.VD),
AND(MONTH($AW229)&lt;&gt;MONTH(BD$15),MONTH($AX229)=MONTH(BD$15)),
NETWORKDAYS.INTL(($AX229)-_xlpm.DD,$AX229,1,_xlpm.VD),
AND(MONTH($AW229)&lt;MONTH(BD$15),MONTH($AX229)&gt;MONTH(BD$15)),
NETWORKDAYS.INTL((EOMONTH(BD$15-1,1))-_xlpm.DD,EOMONTH(BD$15-1,1),1,_xlpm.VD),
AND(MONTH($AW229)=MONTH(BD$15),MONTH($AX229)=MONTH(BD$15)),
NETWORKDAYS.INTL($AW229,$AX229,1,_xlpm.VD)))),0)),
$DH229="месяц",
$BP229*BD229,
$DH229="неделя",
$BP229*BD229/7*(ROUNDUP((DAY(EOMONTH(BD$15,0)))/4,0))),
0)</f>
        <v/>
      </c>
      <c r="BV229" s="125">
        <f t="array" ref="BV229">
IFERROR(
_xlfn.IFS(
$DH229="день_1",
$BP229*$BL229/($AX229-$AW229+1)*BE229*(DAY(EOMONTH(BE$15,0))),
$DH229="день_2",
$BP229/30*MAX(MIN($AX229,EOMONTH(BE$15,0))-MAX($AW229,BE$15)+1,),
$DH229="раб.день",
$BP229/30*(IFERROR(
_xlfn.LET(_xlpm.VD,
CHOOSE(
{1;2;3;4;5;6;7;8;9;10;11;12;13;14;15;16;17;18},
45658,45659,45660,45661,45662,45663,45664,45665,45711,45724,45778,45779,45785,45786,45820,45821,45965,46022),
_xlfn.LET(_xlpm.DD,
MAX(MIN($AX229,EOMONTH(BE$15,0))-MAX($AW229,BE$15),),
_xlfn.IFS(
AND(MONTH($AW229)=MONTH(BE$15),MONTH($AX229)&lt;&gt;MONTH(BE$15)),
NETWORKDAYS.INTL($AW229,$AW229+_xlpm.DD,1,_xlpm.VD),
AND(MONTH($AW229)&lt;&gt;MONTH(BE$15),MONTH($AX229)=MONTH(BE$15)),
NETWORKDAYS.INTL(($AX229)-_xlpm.DD,$AX229,1,_xlpm.VD),
AND(MONTH($AW229)&lt;MONTH(BE$15),MONTH($AX229)&gt;MONTH(BE$15)),
NETWORKDAYS.INTL((EOMONTH(BE$15-1,1))-_xlpm.DD,EOMONTH(BE$15-1,1),1,_xlpm.VD),
AND(MONTH($AW229)=MONTH(BE$15),MONTH($AX229)=MONTH(BE$15)),
NETWORKDAYS.INTL($AW229,$AX229,1,_xlpm.VD)))),0)),
$DH229="месяц",
$BP229*BE229,
$DH229="неделя",
$BP229*BE229/7*(ROUNDUP((DAY(EOMONTH(BE$15,0)))/4,0))),
0)</f>
        <v/>
      </c>
      <c r="BW229" s="125">
        <f t="array" ref="BW229">
IFERROR(
_xlfn.IFS(
$DH229="день_1",
$BP229*$BL229/($AX229-$AW229+1)*BF229*(DAY(EOMONTH(BF$15,0))),
$DH229="день_2",
$BP229/30*MAX(MIN($AX229,EOMONTH(BF$15,0))-MAX($AW229,BF$15)+1,),
$DH229="раб.день",
$BP229/30*(IFERROR(
_xlfn.LET(_xlpm.VD,
CHOOSE(
{1;2;3;4;5;6;7;8;9;10;11;12;13;14;15;16;17;18},
45658,45659,45660,45661,45662,45663,45664,45665,45711,45724,45778,45779,45785,45786,45820,45821,45965,46022),
_xlfn.LET(_xlpm.DD,
MAX(MIN($AX229,EOMONTH(BF$15,0))-MAX($AW229,BF$15),),
_xlfn.IFS(
AND(MONTH($AW229)=MONTH(BF$15),MONTH($AX229)&lt;&gt;MONTH(BF$15)),
NETWORKDAYS.INTL($AW229,$AW229+_xlpm.DD,1,_xlpm.VD),
AND(MONTH($AW229)&lt;&gt;MONTH(BF$15),MONTH($AX229)=MONTH(BF$15)),
NETWORKDAYS.INTL(($AX229)-_xlpm.DD,$AX229,1,_xlpm.VD),
AND(MONTH($AW229)&lt;MONTH(BF$15),MONTH($AX229)&gt;MONTH(BF$15)),
NETWORKDAYS.INTL((EOMONTH(BF$15-1,1))-_xlpm.DD,EOMONTH(BF$15-1,1),1,_xlpm.VD),
AND(MONTH($AW229)=MONTH(BF$15),MONTH($AX229)=MONTH(BF$15)),
NETWORKDAYS.INTL($AW229,$AX229,1,_xlpm.VD)))),0)),
$DH229="месяц",
$BP229*BF229,
$DH229="неделя",
$BP229*BF229/7*(ROUNDUP((DAY(EOMONTH(BF$15,0)))/4,0))),
0)</f>
        <v/>
      </c>
      <c r="BX229" s="125">
        <f t="array" ref="BX229">
IFERROR(
_xlfn.IFS(
$DH229="день_1",
$BP229*$BL229/($AX229-$AW229+1)*BG229*(DAY(EOMONTH(BG$15,0))),
$DH229="день_2",
$BP229/30*MAX(MIN($AX229,EOMONTH(BG$15,0))-MAX($AW229,BG$15)+1,),
$DH229="раб.день",
$BP229/30*(IFERROR(
_xlfn.LET(_xlpm.VD,
CHOOSE(
{1;2;3;4;5;6;7;8;9;10;11;12;13;14;15;16;17;18},
45658,45659,45660,45661,45662,45663,45664,45665,45711,45724,45778,45779,45785,45786,45820,45821,45965,46022),
_xlfn.LET(_xlpm.DD,
MAX(MIN($AX229,EOMONTH(BG$15,0))-MAX($AW229,BG$15),),
_xlfn.IFS(
AND(MONTH($AW229)=MONTH(BG$15),MONTH($AX229)&lt;&gt;MONTH(BG$15)),
NETWORKDAYS.INTL($AW229,$AW229+_xlpm.DD,1,_xlpm.VD),
AND(MONTH($AW229)&lt;&gt;MONTH(BG$15),MONTH($AX229)=MONTH(BG$15)),
NETWORKDAYS.INTL(($AX229)-_xlpm.DD,$AX229,1,_xlpm.VD),
AND(MONTH($AW229)&lt;MONTH(BG$15),MONTH($AX229)&gt;MONTH(BG$15)),
NETWORKDAYS.INTL((EOMONTH(BG$15-1,1))-_xlpm.DD,EOMONTH(BG$15-1,1),1,_xlpm.VD),
AND(MONTH($AW229)=MONTH(BG$15),MONTH($AX229)=MONTH(BG$15)),
NETWORKDAYS.INTL($AW229,$AX229,1,_xlpm.VD)))),0)),
$DH229="месяц",
$BP229*BG229,
$DH229="неделя",
$BP229*BG229/7*(ROUNDUP((DAY(EOMONTH(BG$15,0)))/4,0))),
0)</f>
        <v/>
      </c>
      <c r="BY229" s="125">
        <f t="array" ref="BY229">
IFERROR(
_xlfn.IFS(
$DH229="день_1",
$BP229*$BL229/($AX229-$AW229+1)*BH229*(DAY(EOMONTH(BH$15,0))),
$DH229="день_2",
$BP229/30*MAX(MIN($AX229,EOMONTH(BH$15,0))-MAX($AW229,BH$15)+1,),
$DH229="раб.день",
$BP229/30*(IFERROR(
_xlfn.LET(_xlpm.VD,
CHOOSE(
{1;2;3;4;5;6;7;8;9;10;11;12;13;14;15;16;17;18},
45658,45659,45660,45661,45662,45663,45664,45665,45711,45724,45778,45779,45785,45786,45820,45821,45965,46022),
_xlfn.LET(_xlpm.DD,
MAX(MIN($AX229,EOMONTH(BH$15,0))-MAX($AW229,BH$15),),
_xlfn.IFS(
AND(MONTH($AW229)=MONTH(BH$15),MONTH($AX229)&lt;&gt;MONTH(BH$15)),
NETWORKDAYS.INTL($AW229,$AW229+_xlpm.DD,1,_xlpm.VD),
AND(MONTH($AW229)&lt;&gt;MONTH(BH$15),MONTH($AX229)=MONTH(BH$15)),
NETWORKDAYS.INTL(($AX229)-_xlpm.DD,$AX229,1,_xlpm.VD),
AND(MONTH($AW229)&lt;MONTH(BH$15),MONTH($AX229)&gt;MONTH(BH$15)),
NETWORKDAYS.INTL((EOMONTH(BH$15-1,1))-_xlpm.DD,EOMONTH(BH$15-1,1),1,_xlpm.VD),
AND(MONTH($AW229)=MONTH(BH$15),MONTH($AX229)=MONTH(BH$15)),
NETWORKDAYS.INTL($AW229,$AX229,1,_xlpm.VD)))),0)),
$DH229="месяц",
$BP229*BH229,
$DH229="неделя",
$BP229*BH229/7*(ROUNDUP((DAY(EOMONTH(BH$15,0)))/4,0))),
0)</f>
        <v/>
      </c>
      <c r="BZ229" s="125">
        <f t="array" ref="BZ229">
IFERROR(
_xlfn.IFS(
$DH229="день_1",
$BP229*$BL229/($AX229-$AW229+1)*BI229*(DAY(EOMONTH(BI$15,0))),
$DH229="день_2",
$BP229/30*MAX(MIN($AX229,EOMONTH(BI$15,0))-MAX($AW229,BI$15)+1,),
$DH229="раб.день",
$BP229/30*(IFERROR(
_xlfn.LET(_xlpm.VD,
CHOOSE(
{1;2;3;4;5;6;7;8;9;10;11;12;13;14;15;16;17;18},
45658,45659,45660,45661,45662,45663,45664,45665,45711,45724,45778,45779,45785,45786,45820,45821,45965,46022),
_xlfn.LET(_xlpm.DD,
MAX(MIN($AX229,EOMONTH(BI$15,0))-MAX($AW229,BI$15),),
_xlfn.IFS(
AND(MONTH($AW229)=MONTH(BI$15),MONTH($AX229)&lt;&gt;MONTH(BI$15)),
NETWORKDAYS.INTL($AW229,$AW229+_xlpm.DD,1,_xlpm.VD),
AND(MONTH($AW229)&lt;&gt;MONTH(BI$15),MONTH($AX229)=MONTH(BI$15)),
NETWORKDAYS.INTL(($AX229)-_xlpm.DD,$AX229,1,_xlpm.VD),
AND(MONTH($AW229)&lt;MONTH(BI$15),MONTH($AX229)&gt;MONTH(BI$15)),
NETWORKDAYS.INTL((EOMONTH(BI$15-1,1))-_xlpm.DD,EOMONTH(BI$15-1,1),1,_xlpm.VD),
AND(MONTH($AW229)=MONTH(BI$15),MONTH($AX229)=MONTH(BI$15)),
NETWORKDAYS.INTL($AW229,$AX229,1,_xlpm.VD)))),0)),
$DH229="месяц",
$BP229*BI229,
$DH229="неделя",
$BP229*BI229/7*(ROUNDUP((DAY(EOMONTH(BI$15,0)))/4,0))),
0)</f>
        <v/>
      </c>
      <c r="CA229" s="125">
        <f t="array" ref="CA229">
IFERROR(
_xlfn.IFS(
$DH229="день_1",
$BP229*$BL229/($AX229-$AW229+1)*BJ229*(DAY(EOMONTH(BJ$15,0))),
$DH229="день_2",
$BP229/30*MAX(MIN($AX229,EOMONTH(BJ$15,0))-MAX($AW229,BJ$15)+1,),
$DH229="раб.день",
$BP229/30*(IFERROR(
_xlfn.LET(_xlpm.VD,
CHOOSE(
{1;2;3;4;5;6;7;8;9;10;11;12;13;14;15;16;17;18},
45658,45659,45660,45661,45662,45663,45664,45665,45711,45724,45778,45779,45785,45786,45820,45821,45965,46022),
_xlfn.LET(_xlpm.DD,
MAX(MIN($AX229,EOMONTH(BJ$15,0))-MAX($AW229,BJ$15),),
_xlfn.IFS(
AND(MONTH($AW229)=MONTH(BJ$15),MONTH($AX229)&lt;&gt;MONTH(BJ$15)),
NETWORKDAYS.INTL($AW229,$AW229+_xlpm.DD,1,_xlpm.VD),
AND(MONTH($AW229)&lt;&gt;MONTH(BJ$15),MONTH($AX229)=MONTH(BJ$15)),
NETWORKDAYS.INTL(($AX229)-_xlpm.DD,$AX229,1,_xlpm.VD),
AND(MONTH($AW229)&lt;MONTH(BJ$15),MONTH($AX229)&gt;MONTH(BJ$15)),
NETWORKDAYS.INTL((EOMONTH(BJ$15-1,1))-_xlpm.DD,EOMONTH(BJ$15-1,1),1,_xlpm.VD),
AND(MONTH($AW229)=MONTH(BJ$15),MONTH($AX229)=MONTH(BJ$15)),
NETWORKDAYS.INTL($AW229,$AX229,1,_xlpm.VD)))),0)),
$DH229="месяц",
$BP229*BJ229,
$DH229="неделя",
$BP229*BJ229/7*(ROUNDUP((DAY(EOMONTH(BJ$15,0)))/4,0))),
0)</f>
        <v/>
      </c>
      <c r="CB229" s="125">
        <f t="array" ref="CB229">
IFERROR(
_xlfn.IFS(
$DH229="день_1",
$BP229*$BL229/($AX229-$AW229+1)*BK229*(DAY(EOMONTH(BK$15,0))),
$DH229="день_2",
$BP229/30*MAX(MIN($AX229,EOMONTH(BK$15,0))-MAX($AW229,BK$15)+1,),
$DH229="раб.день",
$BP229/30*(IFERROR(
_xlfn.LET(_xlpm.VD,
CHOOSE(
{1;2;3;4;5;6;7;8;9;10;11;12;13;14;15;16;17;18},
45658,45659,45660,45661,45662,45663,45664,45665,45711,45724,45778,45779,45785,45786,45820,45821,45965,46022),
_xlfn.LET(_xlpm.DD,
MAX(MIN($AX229,EOMONTH(BK$15,0))-MAX($AW229,BK$15),),
_xlfn.IFS(
AND(MONTH($AW229)=MONTH(BK$15),MONTH($AX229)&lt;&gt;MONTH(BK$15)),
NETWORKDAYS.INTL($AW229,$AW229+_xlpm.DD,1,_xlpm.VD),
AND(MONTH($AW229)&lt;&gt;MONTH(BK$15),MONTH($AX229)=MONTH(BK$15)),
NETWORKDAYS.INTL(($AX229)-_xlpm.DD,$AX229,1,_xlpm.VD),
AND(MONTH($AW229)&lt;MONTH(BK$15),MONTH($AX229)&gt;MONTH(BK$15)),
NETWORKDAYS.INTL((EOMONTH(BK$15-1,1))-_xlpm.DD,EOMONTH(BK$15-1,1),1,_xlpm.VD),
AND(MONTH($AW229)=MONTH(BK$15),MONTH($AX229)=MONTH(BK$15)),
NETWORKDAYS.INTL($AW229,$AX229,1,_xlpm.VD)))),0)),
$DH229="месяц",
$BP229*BK229,
$DH229="неделя",
$BP229*BK229/7*(ROUNDUP((DAY(EOMONTH(BK$15,0)))/4,0))),
0)</f>
        <v/>
      </c>
      <c r="CC229" s="125">
        <f>SUM($BQ229:$CB229)</f>
        <v/>
      </c>
      <c r="CD229" s="126">
        <f>SUM($EH229:$EH229)</f>
        <v/>
      </c>
      <c r="CE229" s="126">
        <f>$CD229*$AB229</f>
        <v/>
      </c>
      <c r="CF229" s="126">
        <f>SUM($EK229:$EK229)</f>
        <v/>
      </c>
      <c r="CG229" s="126">
        <f>$CF229*$AB229</f>
        <v/>
      </c>
      <c r="CH229" s="126">
        <f>SUM($CC229,$CE229,$CG229)</f>
        <v/>
      </c>
      <c r="CI229" s="126">
        <f>$CH229*(1+$CM229)</f>
        <v/>
      </c>
      <c r="CJ229" s="127" t="n">
        <v>0</v>
      </c>
      <c r="CK229" s="126">
        <f>SUM($CH229:$CH229)*(1+$CJ229)</f>
        <v/>
      </c>
      <c r="CL229" s="126">
        <f>SUM($CH229:$CH229)*(1+$CM229)</f>
        <v/>
      </c>
      <c r="CM229" s="59" t="inlineStr">
        <is>
          <t>20%</t>
        </is>
      </c>
      <c r="CN229" s="59" t="n"/>
      <c r="CO229" s="72" t="n"/>
      <c r="CP229" s="59" t="n"/>
      <c r="CQ229" s="73" t="n"/>
      <c r="CR229" s="73" t="n"/>
      <c r="CS229" s="73" t="n"/>
      <c r="CT229" s="72" t="n"/>
      <c r="CU229" s="79" t="inlineStr">
        <is>
          <t> </t>
        </is>
      </c>
      <c r="CV229" s="60" t="n"/>
      <c r="CW229" s="60" t="n"/>
      <c r="CX229" s="60" t="n"/>
      <c r="CY229" s="127">
        <f>IFERROR(($CC229-$EE229)/($EE229/(1-$DQ229)),0)</f>
        <v/>
      </c>
      <c r="CZ229" s="127">
        <f>IFERROR(1-$EI229/($CE229),0)</f>
        <v/>
      </c>
      <c r="DA229" s="127">
        <f>IFERROR(1-$EL229/($CG229),0)</f>
        <v/>
      </c>
      <c r="DB229" s="126">
        <f>ROUND(IFERROR(($CI229/(1+$CM229)-$EN229),0),2)</f>
        <v/>
      </c>
      <c r="DC229" s="128" t="n"/>
      <c r="DD229" s="125" t="n"/>
      <c r="DE229" s="75" t="n">
        <v>0</v>
      </c>
      <c r="DF229" s="128" t="n"/>
      <c r="DG229" s="125">
        <f>IF($DC229=0,0,$DD229*($DC229*100%-$DE229*$DF229))*SUM($AB229:$AB229)</f>
        <v/>
      </c>
      <c r="DH229" s="129" t="inlineStr">
        <is>
          <t>месяц</t>
        </is>
      </c>
      <c r="DI229" s="130">
        <f t="array" ref="DI229">IFERROR(
IF($ES229="LisChannel",
(ROUND(((INDEX({174.625;153.888888888889;130.972222222222},MATCH($AI229,{2;3;4}),0))*$AG229*$AI229),2)),0),0)</f>
        <v/>
      </c>
      <c r="DJ229" s="130">
        <f>
_xlfn.LET(_xlpm.X,
IFERROR(
IF($ES229="НовиковТВ",
(_xlfn.LET(_xlpm.NTV,
_xlfn.LET(_xlpm.MIN,350000,
IF(SUMIFS($DI:$DI,$ES:$ES,"НовиковТВ")&lt;=_xlpm.MIN,
(SUMIFS($DI:$DI,$ES:$ES,"НовиковТВ")/(COUNTIFS($ES:$ES,"НовиковТВ")))*_xlpm.MIN/SUMIFS($DI:$DI,$ES:$ES,"НовиковТВ"),
DI229)),
_xlpm.NTV+$DG229/(1-(1-(_xlpm.NTV)*(1-$DL229)*(1-$DM229)*(1-$DN229)*(1-$DO229)*(1-$DP229)/_xlpm.NTV))))/(1+$EP229),
$DI229+$DG229/(1-(1-($DI229)*(1-$DL229)*(1-$DM229)*(1-$DN229)*(1-$DO229)*(1-$DP229)/$DI229))),
0),
_xlpm.X*(1+$CM229)*(1+$CW229)-_xlpm.X*(1+$CM229)+_xlpm.X)</f>
        <v/>
      </c>
      <c r="DK229" s="125" t="inlineStr">
        <is>
          <t>послед.</t>
        </is>
      </c>
      <c r="DL229" s="63" t="n">
        <v>0</v>
      </c>
      <c r="DM229" s="63" t="n">
        <v>0</v>
      </c>
      <c r="DN229" s="63" t="n">
        <v>0</v>
      </c>
      <c r="DO229" s="63" t="n">
        <v>0</v>
      </c>
      <c r="DP229" s="63" t="n">
        <v>0</v>
      </c>
      <c r="DQ229" s="63">
        <f t="array" ref="DQ229">IFERROR(_xlfn.IFS(
$DK229="послед.",1-(1-$DL229)*(1-$DM229)*(1-$DN229)*(1-$DO229)*(1-$DP229),
$DK229="сумм.",$DL229+$DM229+$DN229+$DO229+$DP229),
0)</f>
        <v/>
      </c>
      <c r="DR229" s="125">
        <f t="array" ref="DR229">
IFERROR(
_xlfn.IFS(
$BL229=0,
0,
$BL229&gt;0,
_xlfn.IFS($DK229="послед.",
$DJ229*(1-$DL229)*(1-$DM229)*(1-$DN229)*(1-$DO229)*(1-$DP229),
$DK229="сумм.",
$DJ229*(1-($DL229+$DM229+$DN229+$DO229+$DP229)))),0)</f>
        <v/>
      </c>
      <c r="DS229" s="125">
        <f t="array" ref="DS229">
IFERROR(_xlfn.IFS(
$DH229="день_1",
$DR229*$BL229/($AX229-$AW229+1)*AZ229*(DAY(EOMONTH(AZ$15,0))),
$DH229="день_2",
$DR229/30*MAX(MIN($AX229,EOMONTH(AZ$15,0))-MAX($AW229,AZ$15)+1,),
$DH229="раб.день",
$DR229/30*(IFERROR(
_xlfn.LET(_xlpm.VD,
CHOOSE(
{1;2;3;4;5;6;7;8;9;10;11;12;13;14;15;16;17;18},
45658,45659,45660,45661,45662,45663,45664,45665,45711,45724,45778,45779,45785,45786,45820,45821,45965,46022),
_xlfn.LET(_xlpm.DD,
MAX(MIN($AX229,EOMONTH(AZ$15,0))-MAX($AW229,AZ$15),),
_xlfn.IFS(
AND(MONTH($AW229)=MONTH(AZ$15),MONTH($AX229)&lt;&gt;MONTH(AZ$15)),
NETWORKDAYS.INTL($AW229,$AW229+_xlpm.DD,1,_xlpm.VD),
AND(MONTH($AW229)&lt;&gt;MONTH(AZ$15),MONTH($AX229)=MONTH(AZ$15)),
NETWORKDAYS.INTL(($AX229)-_xlpm.DD,$AX229,1,_xlpm.VD),
AND(MONTH($AW229)&lt;MONTH(AZ$15),MONTH($AX229)&gt;MONTH(AZ$15)),
NETWORKDAYS.INTL((EOMONTH(AZ$15-1,1))-_xlpm.DD,EOMONTH(AZ$15-1,1),1,_xlpm.VD),
AND(MONTH($AW229)=MONTH(AZ$15),MONTH($AX229)=MONTH(AZ$15)),
NETWORKDAYS.INTL($AW229,$AX229,1,_xlpm.VD)))),0)),
$DH229="месяц",
$DR229*AZ229,
$DH229="неделя",
$DR229*AZ229/7*(ROUNDUP((DAY(EOMONTH(AZ$15,0)))/4,0))),
0)</f>
        <v/>
      </c>
      <c r="DT229" s="125">
        <f t="array" ref="DT229">
IFERROR(_xlfn.IFS(
$DH229="день_1",
$DR229*$BL229/($AX229-$AW229+1)*BA229*(DAY(EOMONTH(BA$15,0))),
$DH229="день_2",
$DR229/30*MAX(MIN($AX229,EOMONTH(BA$15,0))-MAX($AW229,BA$15)+1,),
$DH229="раб.день",
$DR229/30*(IFERROR(
_xlfn.LET(_xlpm.VD,
CHOOSE(
{1;2;3;4;5;6;7;8;9;10;11;12;13;14;15;16;17;18},
45658,45659,45660,45661,45662,45663,45664,45665,45711,45724,45778,45779,45785,45786,45820,45821,45965,46022),
_xlfn.LET(_xlpm.DD,
MAX(MIN($AX229,EOMONTH(BA$15,0))-MAX($AW229,BA$15),),
_xlfn.IFS(
AND(MONTH($AW229)=MONTH(BA$15),MONTH($AX229)&lt;&gt;MONTH(BA$15)),
NETWORKDAYS.INTL($AW229,$AW229+_xlpm.DD,1,_xlpm.VD),
AND(MONTH($AW229)&lt;&gt;MONTH(BA$15),MONTH($AX229)=MONTH(BA$15)),
NETWORKDAYS.INTL(($AX229)-_xlpm.DD,$AX229,1,_xlpm.VD),
AND(MONTH($AW229)&lt;MONTH(BA$15),MONTH($AX229)&gt;MONTH(BA$15)),
NETWORKDAYS.INTL((EOMONTH(BA$15-1,1))-_xlpm.DD,EOMONTH(BA$15-1,1),1,_xlpm.VD),
AND(MONTH($AW229)=MONTH(BA$15),MONTH($AX229)=MONTH(BA$15)),
NETWORKDAYS.INTL($AW229,$AX229,1,_xlpm.VD)))),0)),
$DH229="месяц",
$DR229*BA229,
$DH229="неделя",
$DR229*BA229/7*(ROUNDUP((DAY(EOMONTH(BA$15,0)))/4,0))),
0)</f>
        <v/>
      </c>
      <c r="DU229" s="125">
        <f t="array" ref="DU229">
IFERROR(_xlfn.IFS(
$DH229="день_1",
$DR229*$BL229/($AX229-$AW229+1)*BB229*(DAY(EOMONTH(BB$15,0))),
$DH229="день_2",
$DR229/30*MAX(MIN($AX229,EOMONTH(BB$15,0))-MAX($AW229,BB$15)+1,),
$DH229="раб.день",
$DR229/30*(IFERROR(
_xlfn.LET(_xlpm.VD,
CHOOSE(
{1;2;3;4;5;6;7;8;9;10;11;12;13;14;15;16;17;18},
45658,45659,45660,45661,45662,45663,45664,45665,45711,45724,45778,45779,45785,45786,45820,45821,45965,46022),
_xlfn.LET(_xlpm.DD,
MAX(MIN($AX229,EOMONTH(BB$15,0))-MAX($AW229,BB$15),),
_xlfn.IFS(
AND(MONTH($AW229)=MONTH(BB$15),MONTH($AX229)&lt;&gt;MONTH(BB$15)),
NETWORKDAYS.INTL($AW229,$AW229+_xlpm.DD,1,_xlpm.VD),
AND(MONTH($AW229)&lt;&gt;MONTH(BB$15),MONTH($AX229)=MONTH(BB$15)),
NETWORKDAYS.INTL(($AX229)-_xlpm.DD,$AX229,1,_xlpm.VD),
AND(MONTH($AW229)&lt;MONTH(BB$15),MONTH($AX229)&gt;MONTH(BB$15)),
NETWORKDAYS.INTL((EOMONTH(BB$15-1,1))-_xlpm.DD,EOMONTH(BB$15-1,1),1,_xlpm.VD),
AND(MONTH($AW229)=MONTH(BB$15),MONTH($AX229)=MONTH(BB$15)),
NETWORKDAYS.INTL($AW229,$AX229,1,_xlpm.VD)))),0)),
$DH229="месяц",
$DR229*BB229,
$DH229="неделя",
$DR229*BB229/7*(ROUNDUP((DAY(EOMONTH(BB$15,0)))/4,0))),
0)</f>
        <v/>
      </c>
      <c r="DV229" s="125">
        <f t="array" ref="DV229">
IFERROR(_xlfn.IFS(
$DH229="день_1",
$DR229*$BL229/($AX229-$AW229+1)*BC229*(DAY(EOMONTH(BC$15,0))),
$DH229="день_2",
$DR229/30*MAX(MIN($AX229,EOMONTH(BC$15,0))-MAX($AW229,BC$15)+1,),
$DH229="раб.день",
$DR229/30*(IFERROR(
_xlfn.LET(_xlpm.VD,
CHOOSE(
{1;2;3;4;5;6;7;8;9;10;11;12;13;14;15;16;17;18},
45658,45659,45660,45661,45662,45663,45664,45665,45711,45724,45778,45779,45785,45786,45820,45821,45965,46022),
_xlfn.LET(_xlpm.DD,
MAX(MIN($AX229,EOMONTH(BC$15,0))-MAX($AW229,BC$15),),
_xlfn.IFS(
AND(MONTH($AW229)=MONTH(BC$15),MONTH($AX229)&lt;&gt;MONTH(BC$15)),
NETWORKDAYS.INTL($AW229,$AW229+_xlpm.DD,1,_xlpm.VD),
AND(MONTH($AW229)&lt;&gt;MONTH(BC$15),MONTH($AX229)=MONTH(BC$15)),
NETWORKDAYS.INTL(($AX229)-_xlpm.DD,$AX229,1,_xlpm.VD),
AND(MONTH($AW229)&lt;MONTH(BC$15),MONTH($AX229)&gt;MONTH(BC$15)),
NETWORKDAYS.INTL((EOMONTH(BC$15-1,1))-_xlpm.DD,EOMONTH(BC$15-1,1),1,_xlpm.VD),
AND(MONTH($AW229)=MONTH(BC$15),MONTH($AX229)=MONTH(BC$15)),
NETWORKDAYS.INTL($AW229,$AX229,1,_xlpm.VD)))),0)),
$DH229="месяц",
$DR229*BC229,
$DH229="неделя",
$DR229*BC229/7*(ROUNDUP((DAY(EOMONTH(BC$15,0)))/4,0))),
0)</f>
        <v/>
      </c>
      <c r="DW229" s="125">
        <f t="array" ref="DW229">
IFERROR(_xlfn.IFS(
$DH229="день_1",
$DR229*$BL229/($AX229-$AW229+1)*BD229*(DAY(EOMONTH(BD$15,0))),
$DH229="день_2",
$DR229/30*MAX(MIN($AX229,EOMONTH(BD$15,0))-MAX($AW229,BD$15)+1,),
$DH229="раб.день",
$DR229/30*(IFERROR(
_xlfn.LET(_xlpm.VD,
CHOOSE(
{1;2;3;4;5;6;7;8;9;10;11;12;13;14;15;16;17;18},
45658,45659,45660,45661,45662,45663,45664,45665,45711,45724,45778,45779,45785,45786,45820,45821,45965,46022),
_xlfn.LET(_xlpm.DD,
MAX(MIN($AX229,EOMONTH(BD$15,0))-MAX($AW229,BD$15),),
_xlfn.IFS(
AND(MONTH($AW229)=MONTH(BD$15),MONTH($AX229)&lt;&gt;MONTH(BD$15)),
NETWORKDAYS.INTL($AW229,$AW229+_xlpm.DD,1,_xlpm.VD),
AND(MONTH($AW229)&lt;&gt;MONTH(BD$15),MONTH($AX229)=MONTH(BD$15)),
NETWORKDAYS.INTL(($AX229)-_xlpm.DD,$AX229,1,_xlpm.VD),
AND(MONTH($AW229)&lt;MONTH(BD$15),MONTH($AX229)&gt;MONTH(BD$15)),
NETWORKDAYS.INTL((EOMONTH(BD$15-1,1))-_xlpm.DD,EOMONTH(BD$15-1,1),1,_xlpm.VD),
AND(MONTH($AW229)=MONTH(BD$15),MONTH($AX229)=MONTH(BD$15)),
NETWORKDAYS.INTL($AW229,$AX229,1,_xlpm.VD)))),0)),
$DH229="месяц",
$DR229*BD229,
$DH229="неделя",
$DR229*BD229/7*(ROUNDUP((DAY(EOMONTH(BD$15,0)))/4,0))),
0)</f>
        <v/>
      </c>
      <c r="DX229" s="125">
        <f t="array" ref="DX229">
IFERROR(_xlfn.IFS(
$DH229="день_1",
$DR229*$BL229/($AX229-$AW229+1)*BE229*(DAY(EOMONTH(BE$15,0))),
$DH229="день_2",
$DR229/30*MAX(MIN($AX229,EOMONTH(BE$15,0))-MAX($AW229,BE$15)+1,),
$DH229="раб.день",
$DR229/30*(IFERROR(
_xlfn.LET(_xlpm.VD,
CHOOSE(
{1;2;3;4;5;6;7;8;9;10;11;12;13;14;15;16;17;18},
45658,45659,45660,45661,45662,45663,45664,45665,45711,45724,45778,45779,45785,45786,45820,45821,45965,46022),
_xlfn.LET(_xlpm.DD,
MAX(MIN($AX229,EOMONTH(BE$15,0))-MAX($AW229,BE$15),),
_xlfn.IFS(
AND(MONTH($AW229)=MONTH(BE$15),MONTH($AX229)&lt;&gt;MONTH(BE$15)),
NETWORKDAYS.INTL($AW229,$AW229+_xlpm.DD,1,_xlpm.VD),
AND(MONTH($AW229)&lt;&gt;MONTH(BE$15),MONTH($AX229)=MONTH(BE$15)),
NETWORKDAYS.INTL(($AX229)-_xlpm.DD,$AX229,1,_xlpm.VD),
AND(MONTH($AW229)&lt;MONTH(BE$15),MONTH($AX229)&gt;MONTH(BE$15)),
NETWORKDAYS.INTL((EOMONTH(BE$15-1,1))-_xlpm.DD,EOMONTH(BE$15-1,1),1,_xlpm.VD),
AND(MONTH($AW229)=MONTH(BE$15),MONTH($AX229)=MONTH(BE$15)),
NETWORKDAYS.INTL($AW229,$AX229,1,_xlpm.VD)))),0)),
$DH229="месяц",
$DR229*BE229,
$DH229="неделя",
$DR229*BE229/7*(ROUNDUP((DAY(EOMONTH(BE$15,0)))/4,0))),
0)</f>
        <v/>
      </c>
      <c r="DY229" s="125">
        <f t="array" ref="DY229">
IFERROR(_xlfn.IFS(
$DH229="день_1",
$DR229*$BL229/($AX229-$AW229+1)*BF229*(DAY(EOMONTH(BF$15,0))),
$DH229="день_2",
$DR229/30*MAX(MIN($AX229,EOMONTH(BF$15,0))-MAX($AW229,BF$15)+1,),
$DH229="раб.день",
$DR229/30*(IFERROR(
_xlfn.LET(_xlpm.VD,
CHOOSE(
{1;2;3;4;5;6;7;8;9;10;11;12;13;14;15;16;17;18},
45658,45659,45660,45661,45662,45663,45664,45665,45711,45724,45778,45779,45785,45786,45820,45821,45965,46022),
_xlfn.LET(_xlpm.DD,
MAX(MIN($AX229,EOMONTH(BF$15,0))-MAX($AW229,BF$15),),
_xlfn.IFS(
AND(MONTH($AW229)=MONTH(BF$15),MONTH($AX229)&lt;&gt;MONTH(BF$15)),
NETWORKDAYS.INTL($AW229,$AW229+_xlpm.DD,1,_xlpm.VD),
AND(MONTH($AW229)&lt;&gt;MONTH(BF$15),MONTH($AX229)=MONTH(BF$15)),
NETWORKDAYS.INTL(($AX229)-_xlpm.DD,$AX229,1,_xlpm.VD),
AND(MONTH($AW229)&lt;MONTH(BF$15),MONTH($AX229)&gt;MONTH(BF$15)),
NETWORKDAYS.INTL((EOMONTH(BF$15-1,1))-_xlpm.DD,EOMONTH(BF$15-1,1),1,_xlpm.VD),
AND(MONTH($AW229)=MONTH(BF$15),MONTH($AX229)=MONTH(BF$15)),
NETWORKDAYS.INTL($AW229,$AX229,1,_xlpm.VD)))),0)),
$DH229="месяц",
$DR229*BF229,
$DH229="неделя",
$DR229*BF229/7*(ROUNDUP((DAY(EOMONTH(BF$15,0)))/4,0))),
0)</f>
        <v/>
      </c>
      <c r="DZ229" s="125">
        <f t="array" ref="DZ229">
IFERROR(_xlfn.IFS(
$DH229="день_1",
$DR229*$BL229/($AX229-$AW229+1)*BG229*(DAY(EOMONTH(BG$15,0))),
$DH229="день_2",
$DR229/30*MAX(MIN($AX229,EOMONTH(BG$15,0))-MAX($AW229,BG$15)+1,),
$DH229="раб.день",
$DR229/30*(IFERROR(
_xlfn.LET(_xlpm.VD,
CHOOSE(
{1;2;3;4;5;6;7;8;9;10;11;12;13;14;15;16;17;18},
45658,45659,45660,45661,45662,45663,45664,45665,45711,45724,45778,45779,45785,45786,45820,45821,45965,46022),
_xlfn.LET(_xlpm.DD,
MAX(MIN($AX229,EOMONTH(BG$15,0))-MAX($AW229,BG$15),),
_xlfn.IFS(
AND(MONTH($AW229)=MONTH(BG$15),MONTH($AX229)&lt;&gt;MONTH(BG$15)),
NETWORKDAYS.INTL($AW229,$AW229+_xlpm.DD,1,_xlpm.VD),
AND(MONTH($AW229)&lt;&gt;MONTH(BG$15),MONTH($AX229)=MONTH(BG$15)),
NETWORKDAYS.INTL(($AX229)-_xlpm.DD,$AX229,1,_xlpm.VD),
AND(MONTH($AW229)&lt;MONTH(BG$15),MONTH($AX229)&gt;MONTH(BG$15)),
NETWORKDAYS.INTL((EOMONTH(BG$15-1,1))-_xlpm.DD,EOMONTH(BG$15-1,1),1,_xlpm.VD),
AND(MONTH($AW229)=MONTH(BG$15),MONTH($AX229)=MONTH(BG$15)),
NETWORKDAYS.INTL($AW229,$AX229,1,_xlpm.VD)))),0)),
$DH229="месяц",
$DR229*BG229,
$DH229="неделя",
$DR229*BG229/7*(ROUNDUP((DAY(EOMONTH(BG$15,0)))/4,0))),
0)</f>
        <v/>
      </c>
      <c r="EA229" s="125">
        <f t="array" ref="EA229">
IFERROR(_xlfn.IFS(
$DH229="день_1",
$DR229*$BL229/($AX229-$AW229+1)*BH229*(DAY(EOMONTH(BH$15,0))),
$DH229="день_2",
$DR229/30*MAX(MIN($AX229,EOMONTH(BH$15,0))-MAX($AW229,BH$15)+1,),
$DH229="раб.день",
$DR229/30*(IFERROR(
_xlfn.LET(_xlpm.VD,
CHOOSE(
{1;2;3;4;5;6;7;8;9;10;11;12;13;14;15;16;17;18},
45658,45659,45660,45661,45662,45663,45664,45665,45711,45724,45778,45779,45785,45786,45820,45821,45965,46022),
_xlfn.LET(_xlpm.DD,
MAX(MIN($AX229,EOMONTH(BH$15,0))-MAX($AW229,BH$15),),
_xlfn.IFS(
AND(MONTH($AW229)=MONTH(BH$15),MONTH($AX229)&lt;&gt;MONTH(BH$15)),
NETWORKDAYS.INTL($AW229,$AW229+_xlpm.DD,1,_xlpm.VD),
AND(MONTH($AW229)&lt;&gt;MONTH(BH$15),MONTH($AX229)=MONTH(BH$15)),
NETWORKDAYS.INTL(($AX229)-_xlpm.DD,$AX229,1,_xlpm.VD),
AND(MONTH($AW229)&lt;MONTH(BH$15),MONTH($AX229)&gt;MONTH(BH$15)),
NETWORKDAYS.INTL((EOMONTH(BH$15-1,1))-_xlpm.DD,EOMONTH(BH$15-1,1),1,_xlpm.VD),
AND(MONTH($AW229)=MONTH(BH$15),MONTH($AX229)=MONTH(BH$15)),
NETWORKDAYS.INTL($AW229,$AX229,1,_xlpm.VD)))),0)),
$DH229="месяц",
$DR229*BH229,
$DH229="неделя",
$DR229*BH229/7*(ROUNDUP((DAY(EOMONTH(BH$15,0)))/4,0))),
0)</f>
        <v/>
      </c>
      <c r="EB229" s="125">
        <f t="array" ref="EB229">
IFERROR(_xlfn.IFS(
$DH229="день_1",
$DR229*$BL229/($AX229-$AW229+1)*BI229*(DAY(EOMONTH(BI$15,0))),
$DH229="день_2",
$DR229/30*MAX(MIN($AX229,EOMONTH(BI$15,0))-MAX($AW229,BI$15)+1,),
$DH229="раб.день",
$DR229/30*(IFERROR(
_xlfn.LET(_xlpm.VD,
CHOOSE(
{1;2;3;4;5;6;7;8;9;10;11;12;13;14;15;16;17;18},
45658,45659,45660,45661,45662,45663,45664,45665,45711,45724,45778,45779,45785,45786,45820,45821,45965,46022),
_xlfn.LET(_xlpm.DD,
MAX(MIN($AX229,EOMONTH(BI$15,0))-MAX($AW229,BI$15),),
_xlfn.IFS(
AND(MONTH($AW229)=MONTH(BI$15),MONTH($AX229)&lt;&gt;MONTH(BI$15)),
NETWORKDAYS.INTL($AW229,$AW229+_xlpm.DD,1,_xlpm.VD),
AND(MONTH($AW229)&lt;&gt;MONTH(BI$15),MONTH($AX229)=MONTH(BI$15)),
NETWORKDAYS.INTL(($AX229)-_xlpm.DD,$AX229,1,_xlpm.VD),
AND(MONTH($AW229)&lt;MONTH(BI$15),MONTH($AX229)&gt;MONTH(BI$15)),
NETWORKDAYS.INTL((EOMONTH(BI$15-1,1))-_xlpm.DD,EOMONTH(BI$15-1,1),1,_xlpm.VD),
AND(MONTH($AW229)=MONTH(BI$15),MONTH($AX229)=MONTH(BI$15)),
NETWORKDAYS.INTL($AW229,$AX229,1,_xlpm.VD)))),0)),
$DH229="месяц",
$DR229*BI229,
$DH229="неделя",
$DR229*BI229/7*(ROUNDUP((DAY(EOMONTH(BI$15,0)))/4,0))),
0)</f>
        <v/>
      </c>
      <c r="EC229" s="125">
        <f t="array" ref="EC229">
IFERROR(_xlfn.IFS(
$DH229="день_1",
$DR229*$BL229/($AX229-$AW229+1)*BJ229*(DAY(EOMONTH(BJ$15,0))),
$DH229="день_2",
$DR229/30*MAX(MIN($AX229,EOMONTH(BJ$15,0))-MAX($AW229,BJ$15)+1,),
$DH229="раб.день",
$DR229/30*(IFERROR(
_xlfn.LET(_xlpm.VD,
CHOOSE(
{1;2;3;4;5;6;7;8;9;10;11;12;13;14;15;16;17;18},
45658,45659,45660,45661,45662,45663,45664,45665,45711,45724,45778,45779,45785,45786,45820,45821,45965,46022),
_xlfn.LET(_xlpm.DD,
MAX(MIN($AX229,EOMONTH(BJ$15,0))-MAX($AW229,BJ$15),),
_xlfn.IFS(
AND(MONTH($AW229)=MONTH(BJ$15),MONTH($AX229)&lt;&gt;MONTH(BJ$15)),
NETWORKDAYS.INTL($AW229,$AW229+_xlpm.DD,1,_xlpm.VD),
AND(MONTH($AW229)&lt;&gt;MONTH(BJ$15),MONTH($AX229)=MONTH(BJ$15)),
NETWORKDAYS.INTL(($AX229)-_xlpm.DD,$AX229,1,_xlpm.VD),
AND(MONTH($AW229)&lt;MONTH(BJ$15),MONTH($AX229)&gt;MONTH(BJ$15)),
NETWORKDAYS.INTL((EOMONTH(BJ$15-1,1))-_xlpm.DD,EOMONTH(BJ$15-1,1),1,_xlpm.VD),
AND(MONTH($AW229)=MONTH(BJ$15),MONTH($AX229)=MONTH(BJ$15)),
NETWORKDAYS.INTL($AW229,$AX229,1,_xlpm.VD)))),0)),
$DH229="месяц",
$DR229*BJ229,
$DH229="неделя",
$DR229*BJ229/7*(ROUNDUP((DAY(EOMONTH(BJ$15,0)))/4,0))),
0)</f>
        <v/>
      </c>
      <c r="ED229" s="125">
        <f t="array" ref="ED229">
IFERROR(_xlfn.IFS(
$DH229="день_1",
$DR229*$BL229/($AX229-$AW229+1)*BK229*(DAY(EOMONTH(BK$15,0))),
$DH229="день_2",
$DR229/30*MAX(MIN($AX229,EOMONTH(BK$15,0))-MAX($AW229,BK$15)+1,),
$DH229="раб.день",
$DR229/30*(IFERROR(
_xlfn.LET(_xlpm.VD,
CHOOSE(
{1;2;3;4;5;6;7;8;9;10;11;12;13;14;15;16;17;18},
45658,45659,45660,45661,45662,45663,45664,45665,45711,45724,45778,45779,45785,45786,45820,45821,45965,46022),
_xlfn.LET(_xlpm.DD,
MAX(MIN($AX229,EOMONTH(BK$15,0))-MAX($AW229,BK$15),),
_xlfn.IFS(
AND(MONTH($AW229)=MONTH(BK$15),MONTH($AX229)&lt;&gt;MONTH(BK$15)),
NETWORKDAYS.INTL($AW229,$AW229+_xlpm.DD,1,_xlpm.VD),
AND(MONTH($AW229)&lt;&gt;MONTH(BK$15),MONTH($AX229)=MONTH(BK$15)),
NETWORKDAYS.INTL(($AX229)-_xlpm.DD,$AX229,1,_xlpm.VD),
AND(MONTH($AW229)&lt;MONTH(BK$15),MONTH($AX229)&gt;MONTH(BK$15)),
NETWORKDAYS.INTL((EOMONTH(BK$15-1,1))-_xlpm.DD,EOMONTH(BK$15-1,1),1,_xlpm.VD),
AND(MONTH($AW229)=MONTH(BK$15),MONTH($AX229)=MONTH(BK$15)),
NETWORKDAYS.INTL($AW229,$AX229,1,_xlpm.VD)))),0)),
$DH229="месяц",
$DR229*BK229,
$DH229="неделя",
$DR229*BK229/7*(ROUNDUP((DAY(EOMONTH(BK$15,0)))/4,0))),
0)</f>
        <v/>
      </c>
      <c r="EE229" s="125">
        <f>SUM($DS229,$DT229,$DU229,$DV229,$DW229,$DX229,$DY229,$DZ229,$EA229,$EB229,$EC229,$ED229)</f>
        <v/>
      </c>
      <c r="EF229" s="125">
        <f>IFERROR(ROUND($EE229*(1+$EP229),2),0)</f>
        <v/>
      </c>
      <c r="EG229" s="128" t="n">
        <v>1</v>
      </c>
      <c r="EH229" s="126" t="n">
        <v>0</v>
      </c>
      <c r="EI229" s="126">
        <f>ROUND(SUM($EH229:$EH229)*SUM($AB229:$AB229)*$EG229,2)</f>
        <v/>
      </c>
      <c r="EJ229" s="126">
        <f>ROUND($EI229*(1+$EP229),2)</f>
        <v/>
      </c>
      <c r="EK229" s="126" t="n">
        <v>0</v>
      </c>
      <c r="EL229" s="126">
        <f>ROUND(SUM($EK229:$EK229)*SUM($AB229:$AB229)*$EG229,2)</f>
        <v/>
      </c>
      <c r="EM229" s="126">
        <f>ROUND($EL229*(1+$EP229),2)</f>
        <v/>
      </c>
      <c r="EN229" s="126">
        <f>SUM($EE229,$EI229,$EL229)</f>
        <v/>
      </c>
      <c r="EO229" s="126">
        <f>SUM($EF229,$EJ229,$EM229)</f>
        <v/>
      </c>
      <c r="EP229" s="59" t="inlineStr">
        <is>
          <t>20%</t>
        </is>
      </c>
      <c r="EQ229" s="59" t="n"/>
      <c r="ER229" s="60">
        <f t="array" ref="ER229">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MATCH(ES229,
{"AMS";"RussOutdoor";"HD Outdoor";"Ingroup";"IQ";"Ledproduction";"LisChannel";"Logic";"Media-PPL";"NovikovTV | НовиковТВ";"SMA";"SOK";"КрокусТВ | CrocusTV | IndoorTV";"Сити";"ТЯК Москва"},
0)),"")</f>
        <v/>
      </c>
      <c r="ES229" s="60" t="n"/>
      <c r="ET229" s="60">
        <f t="array" ref="ET229">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MATCH(ES229,
{"AMS";"RussOutdoor";"HD Outdoor";"Ingroup";"IQ";"Ledproduction";"LisChannel";"Logic";"Media-PPL";"NovikovTV | НовиковТВ";"SMA";"SOK";"КрокусТВ | CrocusTV | IndoorTV";"Сити";"ТЯК Москва"},
0)),"")</f>
        <v/>
      </c>
      <c r="EU229" s="60" t="n"/>
      <c r="EV229" s="60" t="n"/>
      <c r="EX229" s="110">
        <f t="array" ref="EX229">
($AR229/30
+N("ТРАФИК ПЛОЩАДКИ"))*
(IFERROR(
_xlfn.LET(
_xlpm.GPR,
HLOOKUP($L229,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(MATCH($T229,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IF($Q229="цифровой",_xlpm.GPR/$AG229,_xlpm.GPR/60)),
0)
+N("DWELL TIME"))*
(IF($AB229=0,0,IF($AB229=1,0.3,IF($AB229=2,0.5,IF($AB229&gt;2,1))))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_xlfn.IFS($AC229="да",1.2,$AC229="нет",1)*
_xlfn.IFS($AD229="да",1.2,$AD229="нет",1)*
IF(R229="статический",1,1.2)*
$X229*
INDEX(
{1.2;1;1.2;1.2;1;1.2;1.2;1.2;1.2;1.2;1.2;1;1.2;1.2;1.2;1.2;1;1;1.2;1.2;1.2;1;1;1;1;1.2;1.2;1.2;1.2;1;1;1;1;1.2;1.2;1.2;1.2;1.2;1.2;1.2;1.2;1;1;1.2;1;1;1;1;1.5;1;1;1.5;1.5;1.2},
MATCH($Q229,_xlpm.MI,0)))&gt;{0.02;0.04;0.06;0.1;0.2;0.4;0.6;0.8;1;2;4;6})),
{0;1;2;3;4;5;6;7;8;9;10;11;12},
0)))
+N("КОЭФФИЦИЕНТ КОНТАКТА"))))*
(_xlfn.IFS($X229&lt;0.1,$X229/1000,$X229&gt;25,5.2,AND($X229&gt;=0.1,$X229&lt;=25),(($X229*2+0.1)/10)*($X229/10)))*
IFERROR((_xlfn.LET(
_xlpm.MA,
{0;0.8;0.85;0.9;0.95;1},
_xlpm.MAA,
{0;1;2;3;4;5},
INDEX(_xlpm.MA,MATCH(SUMPRODUCT(--((IF(ROUND(_xlpm.MAA,1)&gt;5,5,ROUND($AB229,1)))&gt;{0;1;2;3;4;5})),_xlpm.MAA,0)))
+N("КОЭФФИЦИЕНТ КОЛ-ВО КОНСТРУКЦИЙ")),1)*
$AB229,0))*
(IF($Q229="цифровой",$AG229/15*$AI229,1)
+N("ДЛЯ ЦИФРЫ"))</f>
        <v/>
      </c>
      <c r="EY229" s="110">
        <f>IFERROR(EX229*AY229,0)</f>
        <v/>
      </c>
      <c r="EZ229" s="131">
        <f>IFERROR(DP229/EY229*1000,0)</f>
        <v/>
      </c>
      <c r="FA229" s="112">
        <f>IFERROR(FC229/FB229,0)</f>
        <v/>
      </c>
      <c r="FB229" s="112">
        <f>IFERROR((FC229/(EY229/FF229*#REF!))*0.825,0)</f>
        <v/>
      </c>
      <c r="FC229" s="112">
        <f>IFERROR(((EX229*30/AR229)*100)/30,0)</f>
        <v/>
      </c>
      <c r="FD229" s="112">
        <f>IFERROR(EY229/G229*100%,0)</f>
        <v/>
      </c>
      <c r="FE229" s="112">
        <f>IFERROR(FD229/FC229*100%,0)</f>
        <v/>
      </c>
      <c r="FF229" s="110">
        <f>IFERROR(AR229/30*AY229,0)</f>
        <v/>
      </c>
    </row>
    <row r="230" ht="13" customHeight="1">
      <c r="A230" s="59" t="n"/>
      <c r="B230" s="60" t="n"/>
      <c r="C230" s="60" t="n"/>
      <c r="D230" s="60">
        <f t="array" ref="D230">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MATCH($E230,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30" s="60">
        <f t="array" ref="E230">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MATCH($F230,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30" s="60" t="inlineStr"/>
      <c r="G230" s="60" t="n"/>
      <c r="H230" s="60">
        <f t="array" ref="H230">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MATCH($I230,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30" s="60" t="n"/>
      <c r="J230" s="60" t="n"/>
      <c r="K230" s="60" t="n"/>
      <c r="L230" s="60" t="n"/>
      <c r="M230" s="60" t="n"/>
      <c r="N230" s="60" t="n"/>
      <c r="O230" s="60" t="n"/>
      <c r="P230" s="60">
        <f t="array" ref="P230">
_xlfn.IFS(
ISNUMBER(MATCH($Q230,{"шелфбаннер","разделитель","монетница","чековая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ISNUMBER(MATCH($Q230,{"LED/LCD","видеокулер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ISNUMBER(MATCH($Q230,{"автомобиль","машина","выставочное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ISNUMBER(MATCH($Q230,{"билборд","лифтовая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ISNUMBER(MATCH($Q230,{"навигация","подвесной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ISNUMBER(MATCH($Q230,{"движущаяся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ISNUMBER(MATCH($Q230,{"каталог","журнал"},)),
"Пресса",
$Q230="","")</f>
        <v/>
      </c>
      <c r="Q230" s="60" t="n"/>
      <c r="R230" s="60">
        <f t="array" ref="R230">
IFERROR(
_xlfn.IFS(
OR(ISNUMBER(MATCH($Q230,{"экспозиция","макет","стенд","автостенд","авто стенд","выставочное пространство","выставочные стенды","модульные выставочные стенды","3Д конструкция","3D конструкция"},)),P230="Экспонирование"),
"нестандартный",
ISNUMBER(MATCH($Q230,{"скроллер","призматрон"},)),
"динамический",
$P230="Видео",
"цифровой",
OR($P230="Пресса",$P230="Щит",$P230="POSm",$P230="Подвес",$P230="Брендирование/оклейка"),
"статический"),"")</f>
        <v/>
      </c>
      <c r="S230" s="59" t="n"/>
      <c r="T230" s="60" t="n"/>
      <c r="U230" s="60" t="n"/>
      <c r="V230" s="60">
        <f>
IF(P230="Видео",
"цифровой постер/ролик",
IF(ISNUMBER(MATCH(Q230,{"короб световой","короб световой | лайтбокс","короб световой | кристалайт","лайтбокс","лайт бокс","кристалайт","LB","lightbox"},)),
"бэклит",
IF(P230="Брендирование/оклейка",
"перфарированная пленка/самоклейка",
IF(P230="Экспонирование",
"под запрос",
IF(P230="Подвес",
"баннер/ткань",
"")))))</f>
        <v/>
      </c>
      <c r="W230" s="59" t="n"/>
      <c r="X230" s="59" t="n"/>
      <c r="Y230" s="59" t="n"/>
      <c r="Z230" s="61" t="n"/>
      <c r="AA230" s="61" t="n"/>
      <c r="AB230" s="61">
        <f>IF(BL230&gt;0,Z230,0)</f>
        <v/>
      </c>
      <c r="AC230" s="59" t="n"/>
      <c r="AD230" s="59" t="n"/>
      <c r="AE230" s="59" t="n"/>
      <c r="AF230" s="59" t="n"/>
      <c r="AG230" s="59" t="n"/>
      <c r="AH230" s="59" t="n"/>
      <c r="AI230" s="59" t="n"/>
      <c r="AJ230" s="59" t="n"/>
      <c r="AK230" s="59" t="n"/>
      <c r="AL230" s="62">
        <f>IFERROR(IF(OR(R230="статический",R230="динамический",R230="нестандартный",R230="",R230=""),"-",IF(AND(AH230="-",AI230="-"),"-",AK230*3600/AH230*AI230)),"-")</f>
        <v/>
      </c>
      <c r="AM230" s="62">
        <f>IFERROR(IF(OR(R230="статический",R230="динамический",R230="",R230="", R230="BTL",R230="нестандартный"),"-",AG230*AI230*AL230/60),"-")</f>
        <v/>
      </c>
      <c r="AN230" s="63">
        <f>IFERROR(IF(AH230="","-",AG230*AI230/AH230),"-")</f>
        <v/>
      </c>
      <c r="AO230" s="59">
        <f>IFERROR(IF(OR($R230="статический",$R230="динамический",$R230="",$R230="",$R230="BTL",$R230="нестандартный"),"-",$AL230*$AY230),"-")</f>
        <v/>
      </c>
      <c r="AP230" s="62">
        <f>IFERROR(IF(OR($R230="статический",$R230="динамический",$R230="",$R230="",$R230="BTL",$R230="нестандартный"),"-",$AM230*AY230),"-")</f>
        <v/>
      </c>
      <c r="AQ230" s="64" t="n"/>
      <c r="AR230" s="61" t="n"/>
      <c r="AS230" s="61" t="n"/>
      <c r="AT230" s="61" t="n"/>
      <c r="AU230" s="65" t="n"/>
      <c r="AV230" s="124">
        <f>IFERROR(DR230/AT230*1000,"n/a")</f>
        <v/>
      </c>
      <c r="AW230" s="67" t="n"/>
      <c r="AX230" s="67" t="n"/>
      <c r="AY230" s="43">
        <f>IFERROR(IF(OR($AW230="",$AX230=""),"",_xlfn.DAYS($AX230+1,$AW230)),"")</f>
        <v/>
      </c>
      <c r="AZ230" s="68">
        <f t="array" ref="AZ230">
_xlfn.LET(_xlpm.COEFF,
IF($AW230+$AX230=0,0,IF(MAX(MIN($AX230,EOMONTH(AZ$15,0))-MAX($AW230,AZ$15)+1,)&gt;0,1,0)),
_xlfn.IFS(
$ES230="LisChannel",
_xlpm.COEFF*
INDEX({1;1;1.2;1.2;1;1;1;1;1.2;1.2;1.2;1.2},
MATCH(MONTH(AZ$15),
{1,2,3,4,5,6,7,8,9,10,11,12})),
CONCATENATE($ES230," ",$L230)="RussOutdoor метро",
_xlpm.COEFF*
INDEX({0.8;0.9;1.1;1.1;1;1;1;1;1.1;1.1;1.1;1.1},
MATCH(MONTH(AZ$15),
{1,2,3,4,5,6,7,8,9,10,11,12})),
$ES230&lt;&gt;"LisChannel",
_xlpm.COEFF,
$ES230&lt;&gt;"RussOutdoor",
_xlpm.COEFF))</f>
        <v/>
      </c>
      <c r="BA230" s="68">
        <f t="array" ref="BA230">
_xlfn.LET(_xlpm.COEFF,
IF($AW230+$AX230=0,0,IF(MAX(MIN($AX230,EOMONTH(BA$15,0))-MAX($AW230,BA$15)+1,)&gt;0,1,0)),
_xlfn.IFS(
$ES230="LisChannel",
_xlpm.COEFF*
INDEX({1;1;1.2;1.2;1;1;1;1;1.2;1.2;1.2;1.2},
MATCH(MONTH(BA$15),
{1,2,3,4,5,6,7,8,9,10,11,12})),
CONCATENATE($ES230," ",$L230)="RussOutdoor метро",
_xlpm.COEFF*
INDEX({0.8;0.9;1.1;1.1;1;1;1;1;1.1;1.1;1.1;1.1},
MATCH(MONTH(BA$15),
{1,2,3,4,5,6,7,8,9,10,11,12})),
$ES230&lt;&gt;"LisChannel",
_xlpm.COEFF,
$ES230&lt;&gt;"RussOutdoor",
_xlpm.COEFF))</f>
        <v/>
      </c>
      <c r="BB230" s="68">
        <f t="array" ref="BB230">
_xlfn.LET(_xlpm.COEFF,
IF($AW230+$AX230=0,0,IF(MAX(MIN($AX230,EOMONTH(BB$15,0))-MAX($AW230,BB$15)+1,)&gt;0,1,0)),
_xlfn.IFS(
$ES230="LisChannel",
_xlpm.COEFF*
INDEX({1;1;1.2;1.2;1;1;1;1;1.2;1.2;1.2;1.2},
MATCH(MONTH(BB$15),
{1,2,3,4,5,6,7,8,9,10,11,12})),
CONCATENATE($ES230," ",$L230)="RussOutdoor метро",
_xlpm.COEFF*
INDEX({0.8;0.9;1.1;1.1;1;1;1;1;1.1;1.1;1.1;1.1},
MATCH(MONTH(BB$15),
{1,2,3,4,5,6,7,8,9,10,11,12})),
$ES230&lt;&gt;"LisChannel",
_xlpm.COEFF,
$ES230&lt;&gt;"RussOutdoor",
_xlpm.COEFF))</f>
        <v/>
      </c>
      <c r="BC230" s="68">
        <f t="array" ref="BC230">
_xlfn.LET(_xlpm.COEFF,
IF($AW230+$AX230=0,0,IF(MAX(MIN($AX230,EOMONTH(BC$15,0))-MAX($AW230,BC$15)+1,)&gt;0,1,0)),
_xlfn.IFS(
$ES230="LisChannel",
_xlpm.COEFF*
INDEX({1;1;1.2;1.2;1;1;1;1;1.2;1.2;1.2;1.2},
MATCH(MONTH(BC$15),
{1,2,3,4,5,6,7,8,9,10,11,12})),
CONCATENATE($ES230," ",$L230)="RussOutdoor метро",
_xlpm.COEFF*
INDEX({0.8;0.9;1.1;1.1;1;1;1;1;1.1;1.1;1.1;1.1},
MATCH(MONTH(BC$15),
{1,2,3,4,5,6,7,8,9,10,11,12})),
$ES230&lt;&gt;"LisChannel",
_xlpm.COEFF,
$ES230&lt;&gt;"RussOutdoor",
_xlpm.COEFF))</f>
        <v/>
      </c>
      <c r="BD230" s="68">
        <f t="array" ref="BD230">
_xlfn.LET(_xlpm.COEFF,
IF($AW230+$AX230=0,0,IF(MAX(MIN($AX230,EOMONTH(BD$15,0))-MAX($AW230,BD$15)+1,)&gt;0,1,0)),
_xlfn.IFS(
$ES230="LisChannel",
_xlpm.COEFF*
INDEX({1;1;1.2;1.2;1;1;1;1;1.2;1.2;1.2;1.2},
MATCH(MONTH(BD$15),
{1,2,3,4,5,6,7,8,9,10,11,12})),
CONCATENATE($ES230," ",$L230)="RussOutdoor метро",
_xlpm.COEFF*
INDEX({0.8;0.9;1.1;1.1;1;1;1;1;1.1;1.1;1.1;1.1},
MATCH(MONTH(BD$15),
{1,2,3,4,5,6,7,8,9,10,11,12})),
$ES230&lt;&gt;"LisChannel",
_xlpm.COEFF,
$ES230&lt;&gt;"RussOutdoor",
_xlpm.COEFF))</f>
        <v/>
      </c>
      <c r="BE230" s="68">
        <f t="array" ref="BE230">
_xlfn.LET(_xlpm.COEFF,
IF($AW230+$AX230=0,0,IF(MAX(MIN($AX230,EOMONTH(BE$15,0))-MAX($AW230,BE$15)+1,)&gt;0,1,0)),
_xlfn.IFS(
$ES230="LisChannel",
_xlpm.COEFF*
INDEX({1;1;1.2;1.2;1;1;1;1;1.2;1.2;1.2;1.2},
MATCH(MONTH(BE$15),
{1,2,3,4,5,6,7,8,9,10,11,12})),
CONCATENATE($ES230," ",$L230)="RussOutdoor метро",
_xlpm.COEFF*
INDEX({0.8;0.9;1.1;1.1;1;1;1;1;1.1;1.1;1.1;1.1},
MATCH(MONTH(BE$15),
{1,2,3,4,5,6,7,8,9,10,11,12})),
$ES230&lt;&gt;"LisChannel",
_xlpm.COEFF,
$ES230&lt;&gt;"RussOutdoor",
_xlpm.COEFF))</f>
        <v/>
      </c>
      <c r="BF230" s="68">
        <f t="array" ref="BF230">
_xlfn.LET(_xlpm.COEFF,
IF($AW230+$AX230=0,0,IF(MAX(MIN($AX230,EOMONTH(BF$15,0))-MAX($AW230,BF$15)+1,)&gt;0,1,0)),
_xlfn.IFS(
$ES230="LisChannel",
_xlpm.COEFF*
INDEX({1;1;1.2;1.2;1;1;1;1;1.2;1.2;1.2;1.2},
MATCH(MONTH(BF$15),
{1,2,3,4,5,6,7,8,9,10,11,12})),
CONCATENATE($ES230," ",$L230)="RussOutdoor метро",
_xlpm.COEFF*
INDEX({0.8;0.9;1.1;1.1;1;1;1;1;1.1;1.1;1.1;1.1},
MATCH(MONTH(BF$15),
{1,2,3,4,5,6,7,8,9,10,11,12})),
$ES230&lt;&gt;"LisChannel",
_xlpm.COEFF,
$ES230&lt;&gt;"RussOutdoor",
_xlpm.COEFF))</f>
        <v/>
      </c>
      <c r="BG230" s="68">
        <f t="array" ref="BG230">
_xlfn.LET(_xlpm.COEFF,
IF($AW230+$AX230=0,0,IF(MAX(MIN($AX230,EOMONTH(BG$15,0))-MAX($AW230,BG$15)+1,)&gt;0,1,0)),
_xlfn.IFS(
$ES230="LisChannel",
_xlpm.COEFF*
INDEX({1;1;1.2;1.2;1;1;1;1;1.2;1.2;1.2;1.2},
MATCH(MONTH(BG$15),
{1,2,3,4,5,6,7,8,9,10,11,12})),
CONCATENATE($ES230," ",$L230)="RussOutdoor метро",
_xlpm.COEFF*
INDEX({0.8;0.9;1.1;1.1;1;1;1;1;1.1;1.1;1.1;1.1},
MATCH(MONTH(BG$15),
{1,2,3,4,5,6,7,8,9,10,11,12})),
$ES230&lt;&gt;"LisChannel",
_xlpm.COEFF,
$ES230&lt;&gt;"RussOutdoor",
_xlpm.COEFF))</f>
        <v/>
      </c>
      <c r="BH230" s="68">
        <f t="array" ref="BH230">
_xlfn.LET(_xlpm.COEFF,
IF($AW230+$AX230=0,0,IF(MAX(MIN($AX230,EOMONTH(BH$15,0))-MAX($AW230,BH$15)+1,)&gt;0,1,0)),
_xlfn.IFS(
$ES230="LisChannel",
_xlpm.COEFF*
INDEX({1;1;1.2;1.2;1;1;1;1;1.2;1.2;1.2;1.2},
MATCH(MONTH(BH$15),
{1,2,3,4,5,6,7,8,9,10,11,12})),
CONCATENATE($ES230," ",$L230)="RussOutdoor метро",
_xlpm.COEFF*
INDEX({0.8;0.9;1.1;1.1;1;1;1;1;1.1;1.1;1.1;1.1},
MATCH(MONTH(BH$15),
{1,2,3,4,5,6,7,8,9,10,11,12})),
$ES230&lt;&gt;"LisChannel",
_xlpm.COEFF,
$ES230&lt;&gt;"RussOutdoor",
_xlpm.COEFF))</f>
        <v/>
      </c>
      <c r="BI230" s="68">
        <f t="array" ref="BI230">
_xlfn.LET(_xlpm.COEFF,
IF($AW230+$AX230=0,0,IF(MAX(MIN($AX230,EOMONTH(BI$15,0))-MAX($AW230,BI$15)+1,)&gt;0,1,0)),
_xlfn.IFS(
$ES230="LisChannel",
_xlpm.COEFF*
INDEX({1;1;1.2;1.2;1;1;1;1;1.2;1.2;1.2;1.2},
MATCH(MONTH(BI$15),
{1,2,3,4,5,6,7,8,9,10,11,12})),
CONCATENATE($ES230," ",$L230)="RussOutdoor метро",
_xlpm.COEFF*
INDEX({0.8;0.9;1.1;1.1;1;1;1;1;1.1;1.1;1.1;1.1},
MATCH(MONTH(BI$15),
{1,2,3,4,5,6,7,8,9,10,11,12})),
$ES230&lt;&gt;"LisChannel",
_xlpm.COEFF,
$ES230&lt;&gt;"RussOutdoor",
_xlpm.COEFF))</f>
        <v/>
      </c>
      <c r="BJ230" s="68">
        <f t="array" ref="BJ230">
_xlfn.LET(_xlpm.COEFF,
IF($AW230+$AX230=0,0,IF(MAX(MIN($AX230,EOMONTH(BJ$15,0))-MAX($AW230,BJ$15)+1,)&gt;0,1,0)),
_xlfn.IFS(
$ES230="LisChannel",
_xlpm.COEFF*
INDEX({1;1;1.2;1.2;1;1;1;1;1.2;1.2;1.2;1.2},
MATCH(MONTH(BJ$15),
{1,2,3,4,5,6,7,8,9,10,11,12})),
CONCATENATE($ES230," ",$L230)="RussOutdoor метро",
_xlpm.COEFF*
INDEX({0.8;0.9;1.1;1.1;1;1;1;1;1.1;1.1;1.1;1.1},
MATCH(MONTH(BJ$15),
{1,2,3,4,5,6,7,8,9,10,11,12})),
$ES230&lt;&gt;"LisChannel",
_xlpm.COEFF,
$ES230&lt;&gt;"RussOutdoor",
_xlpm.COEFF))</f>
        <v/>
      </c>
      <c r="BK230" s="68">
        <f t="array" ref="BK230">
_xlfn.LET(_xlpm.COEFF,
IF($AW230+$AX230=0,0,IF(MAX(MIN($AX230,EOMONTH(BK$15,0))-MAX($AW230,BK$15)+1,)&gt;0,1,0)),
_xlfn.IFS(
$ES230="LisChannel",
_xlpm.COEFF*
INDEX({1;1;1.2;1.2;1;1;1;1;1.2;1.2;1.2;1.2},
MATCH(MONTH(BK$15),
{1,2,3,4,5,6,7,8,9,10,11,12})),
CONCATENATE($ES230," ",$L230)="RussOutdoor метро",
_xlpm.COEFF*
INDEX({0.8;0.9;1.1;1.1;1;1;1;1;1.1;1.1;1.1;1.1},
MATCH(MONTH(BK$15),
{1,2,3,4,5,6,7,8,9,10,11,12})),
$ES230&lt;&gt;"LisChannel",
_xlpm.COEFF,
$ES230&lt;&gt;"RussOutdoor",
_xlpm.COEFF))</f>
        <v/>
      </c>
      <c r="BL230" s="62">
        <f>COUNTIFS($AZ230:$BK230,"&gt;0")</f>
        <v/>
      </c>
      <c r="BM230" s="65" t="n"/>
      <c r="BN230" s="125">
        <f>$DJ230</f>
        <v/>
      </c>
      <c r="BO230" s="63">
        <f>$DQ230</f>
        <v/>
      </c>
      <c r="BP230" s="125">
        <f>
IFERROR(
IF($BL230=0,0,
$BN230*(1-$BO230)),
0)</f>
        <v/>
      </c>
      <c r="BQ230" s="125">
        <f t="array" ref="BQ230">
IFERROR(
_xlfn.IFS(
$DH230="день_1",
$BP230*$BL230/($AX230-$AW230+1)*AZ230*(DAY(EOMONTH(AZ$15,0))),
$DH230="день_2",
$BP230/30*MAX(MIN($AX230,EOMONTH(AZ$15,0))-MAX($AW230,AZ$15)+1,),
$DH230="раб.день",
$BP230/30*(IFERROR(
_xlfn.LET(_xlpm.VD,
CHOOSE(
{1;2;3;4;5;6;7;8;9;10;11;12;13;14;15;16;17;18},
45658,45659,45660,45661,45662,45663,45664,45665,45711,45724,45778,45779,45785,45786,45820,45821,45965,46022),
_xlfn.LET(_xlpm.DD,
MAX(MIN($AX230,EOMONTH(AZ$15,0))-MAX($AW230,AZ$15),),
_xlfn.IFS(
AND(MONTH($AW230)=MONTH(AZ$15),MONTH($AX230)&lt;&gt;MONTH(AZ$15)),
NETWORKDAYS.INTL($AW230,$AW230+_xlpm.DD,1,_xlpm.VD),
AND(MONTH($AW230)&lt;&gt;MONTH(AZ$15),MONTH($AX230)=MONTH(AZ$15)),
NETWORKDAYS.INTL(($AX230)-_xlpm.DD,$AX230,1,_xlpm.VD),
AND(MONTH($AW230)&lt;MONTH(AZ$15),MONTH($AX230)&gt;MONTH(AZ$15)),
NETWORKDAYS.INTL((EOMONTH(AZ$15-1,1))-_xlpm.DD,EOMONTH(AZ$15-1,1),1,_xlpm.VD),
AND(MONTH($AW230)=MONTH(AZ$15),MONTH($AX230)=MONTH(AZ$15)),
NETWORKDAYS.INTL($AW230,$AX230,1,_xlpm.VD)))),0)),
$DH230="месяц",
$BP230*AZ230,
$DH230="неделя",
$BP230*AZ230/7*(ROUNDUP((DAY(EOMONTH(AZ$15,0)))/4,0))),
0)</f>
        <v/>
      </c>
      <c r="BR230" s="125">
        <f t="array" ref="BR230">
IFERROR(
_xlfn.IFS(
$DH230="день_1",
$BP230*$BL230/($AX230-$AW230+1)*BA230*(DAY(EOMONTH(BA$15,0))),
$DH230="день_2",
$BP230/30*MAX(MIN($AX230,EOMONTH(BA$15,0))-MAX($AW230,BA$15)+1,),
$DH230="раб.день",
$BP230/30*(IFERROR(
_xlfn.LET(_xlpm.VD,
CHOOSE(
{1;2;3;4;5;6;7;8;9;10;11;12;13;14;15;16;17;18},
45658,45659,45660,45661,45662,45663,45664,45665,45711,45724,45778,45779,45785,45786,45820,45821,45965,46022),
_xlfn.LET(_xlpm.DD,
MAX(MIN($AX230,EOMONTH(BA$15,0))-MAX($AW230,BA$15),),
_xlfn.IFS(
AND(MONTH($AW230)=MONTH(BA$15),MONTH($AX230)&lt;&gt;MONTH(BA$15)),
NETWORKDAYS.INTL($AW230,$AW230+_xlpm.DD,1,_xlpm.VD),
AND(MONTH($AW230)&lt;&gt;MONTH(BA$15),MONTH($AX230)=MONTH(BA$15)),
NETWORKDAYS.INTL(($AX230)-_xlpm.DD,$AX230,1,_xlpm.VD),
AND(MONTH($AW230)&lt;MONTH(BA$15),MONTH($AX230)&gt;MONTH(BA$15)),
NETWORKDAYS.INTL((EOMONTH(BA$15-1,1))-_xlpm.DD,EOMONTH(BA$15-1,1),1,_xlpm.VD),
AND(MONTH($AW230)=MONTH(BA$15),MONTH($AX230)=MONTH(BA$15)),
NETWORKDAYS.INTL($AW230,$AX230,1,_xlpm.VD)))),0)),
$DH230="месяц",
$BP230*BA230,
$DH230="неделя",
$BP230*BA230/7*(ROUNDUP((DAY(EOMONTH(BA$15,0)))/4,0))),
0)</f>
        <v/>
      </c>
      <c r="BS230" s="125">
        <f t="array" ref="BS230">
IFERROR(
_xlfn.IFS(
$DH230="день_1",
$BP230*$BL230/($AX230-$AW230+1)*BB230*(DAY(EOMONTH(BB$15,0))),
$DH230="день_2",
$BP230/30*MAX(MIN($AX230,EOMONTH(BB$15,0))-MAX($AW230,BB$15)+1,),
$DH230="раб.день",
$BP230/30*(IFERROR(
_xlfn.LET(_xlpm.VD,
CHOOSE(
{1;2;3;4;5;6;7;8;9;10;11;12;13;14;15;16;17;18},
45658,45659,45660,45661,45662,45663,45664,45665,45711,45724,45778,45779,45785,45786,45820,45821,45965,46022),
_xlfn.LET(_xlpm.DD,
MAX(MIN($AX230,EOMONTH(BB$15,0))-MAX($AW230,BB$15),),
_xlfn.IFS(
AND(MONTH($AW230)=MONTH(BB$15),MONTH($AX230)&lt;&gt;MONTH(BB$15)),
NETWORKDAYS.INTL($AW230,$AW230+_xlpm.DD,1,_xlpm.VD),
AND(MONTH($AW230)&lt;&gt;MONTH(BB$15),MONTH($AX230)=MONTH(BB$15)),
NETWORKDAYS.INTL(($AX230)-_xlpm.DD,$AX230,1,_xlpm.VD),
AND(MONTH($AW230)&lt;MONTH(BB$15),MONTH($AX230)&gt;MONTH(BB$15)),
NETWORKDAYS.INTL((EOMONTH(BB$15-1,1))-_xlpm.DD,EOMONTH(BB$15-1,1),1,_xlpm.VD),
AND(MONTH($AW230)=MONTH(BB$15),MONTH($AX230)=MONTH(BB$15)),
NETWORKDAYS.INTL($AW230,$AX230,1,_xlpm.VD)))),0)),
$DH230="месяц",
$BP230*BB230,
$DH230="неделя",
$BP230*BB230/7*(ROUNDUP((DAY(EOMONTH(BB$15,0)))/4,0))),
0)</f>
        <v/>
      </c>
      <c r="BT230" s="125">
        <f t="array" ref="BT230">
IFERROR(
_xlfn.IFS(
$DH230="день_1",
$BP230*$BL230/($AX230-$AW230+1)*BC230*(DAY(EOMONTH(BC$15,0))),
$DH230="день_2",
$BP230/30*MAX(MIN($AX230,EOMONTH(BC$15,0))-MAX($AW230,BC$15)+1,),
$DH230="раб.день",
$BP230/30*(IFERROR(
_xlfn.LET(_xlpm.VD,
CHOOSE(
{1;2;3;4;5;6;7;8;9;10;11;12;13;14;15;16;17;18},
45658,45659,45660,45661,45662,45663,45664,45665,45711,45724,45778,45779,45785,45786,45820,45821,45965,46022),
_xlfn.LET(_xlpm.DD,
MAX(MIN($AX230,EOMONTH(BC$15,0))-MAX($AW230,BC$15),),
_xlfn.IFS(
AND(MONTH($AW230)=MONTH(BC$15),MONTH($AX230)&lt;&gt;MONTH(BC$15)),
NETWORKDAYS.INTL($AW230,$AW230+_xlpm.DD,1,_xlpm.VD),
AND(MONTH($AW230)&lt;&gt;MONTH(BC$15),MONTH($AX230)=MONTH(BC$15)),
NETWORKDAYS.INTL(($AX230)-_xlpm.DD,$AX230,1,_xlpm.VD),
AND(MONTH($AW230)&lt;MONTH(BC$15),MONTH($AX230)&gt;MONTH(BC$15)),
NETWORKDAYS.INTL((EOMONTH(BC$15-1,1))-_xlpm.DD,EOMONTH(BC$15-1,1),1,_xlpm.VD),
AND(MONTH($AW230)=MONTH(BC$15),MONTH($AX230)=MONTH(BC$15)),
NETWORKDAYS.INTL($AW230,$AX230,1,_xlpm.VD)))),0)),
$DH230="месяц",
$BP230*BC230,
$DH230="неделя",
$BP230*BC230/7*(ROUNDUP((DAY(EOMONTH(BC$15,0)))/4,0))),
0)</f>
        <v/>
      </c>
      <c r="BU230" s="125">
        <f t="array" ref="BU230">
IFERROR(
_xlfn.IFS(
$DH230="день_1",
$BP230*$BL230/($AX230-$AW230+1)*BD230*(DAY(EOMONTH(BD$15,0))),
$DH230="день_2",
$BP230/30*MAX(MIN($AX230,EOMONTH(BD$15,0))-MAX($AW230,BD$15)+1,),
$DH230="раб.день",
$BP230/30*(IFERROR(
_xlfn.LET(_xlpm.VD,
CHOOSE(
{1;2;3;4;5;6;7;8;9;10;11;12;13;14;15;16;17;18},
45658,45659,45660,45661,45662,45663,45664,45665,45711,45724,45778,45779,45785,45786,45820,45821,45965,46022),
_xlfn.LET(_xlpm.DD,
MAX(MIN($AX230,EOMONTH(BD$15,0))-MAX($AW230,BD$15),),
_xlfn.IFS(
AND(MONTH($AW230)=MONTH(BD$15),MONTH($AX230)&lt;&gt;MONTH(BD$15)),
NETWORKDAYS.INTL($AW230,$AW230+_xlpm.DD,1,_xlpm.VD),
AND(MONTH($AW230)&lt;&gt;MONTH(BD$15),MONTH($AX230)=MONTH(BD$15)),
NETWORKDAYS.INTL(($AX230)-_xlpm.DD,$AX230,1,_xlpm.VD),
AND(MONTH($AW230)&lt;MONTH(BD$15),MONTH($AX230)&gt;MONTH(BD$15)),
NETWORKDAYS.INTL((EOMONTH(BD$15-1,1))-_xlpm.DD,EOMONTH(BD$15-1,1),1,_xlpm.VD),
AND(MONTH($AW230)=MONTH(BD$15),MONTH($AX230)=MONTH(BD$15)),
NETWORKDAYS.INTL($AW230,$AX230,1,_xlpm.VD)))),0)),
$DH230="месяц",
$BP230*BD230,
$DH230="неделя",
$BP230*BD230/7*(ROUNDUP((DAY(EOMONTH(BD$15,0)))/4,0))),
0)</f>
        <v/>
      </c>
      <c r="BV230" s="125">
        <f t="array" ref="BV230">
IFERROR(
_xlfn.IFS(
$DH230="день_1",
$BP230*$BL230/($AX230-$AW230+1)*BE230*(DAY(EOMONTH(BE$15,0))),
$DH230="день_2",
$BP230/30*MAX(MIN($AX230,EOMONTH(BE$15,0))-MAX($AW230,BE$15)+1,),
$DH230="раб.день",
$BP230/30*(IFERROR(
_xlfn.LET(_xlpm.VD,
CHOOSE(
{1;2;3;4;5;6;7;8;9;10;11;12;13;14;15;16;17;18},
45658,45659,45660,45661,45662,45663,45664,45665,45711,45724,45778,45779,45785,45786,45820,45821,45965,46022),
_xlfn.LET(_xlpm.DD,
MAX(MIN($AX230,EOMONTH(BE$15,0))-MAX($AW230,BE$15),),
_xlfn.IFS(
AND(MONTH($AW230)=MONTH(BE$15),MONTH($AX230)&lt;&gt;MONTH(BE$15)),
NETWORKDAYS.INTL($AW230,$AW230+_xlpm.DD,1,_xlpm.VD),
AND(MONTH($AW230)&lt;&gt;MONTH(BE$15),MONTH($AX230)=MONTH(BE$15)),
NETWORKDAYS.INTL(($AX230)-_xlpm.DD,$AX230,1,_xlpm.VD),
AND(MONTH($AW230)&lt;MONTH(BE$15),MONTH($AX230)&gt;MONTH(BE$15)),
NETWORKDAYS.INTL((EOMONTH(BE$15-1,1))-_xlpm.DD,EOMONTH(BE$15-1,1),1,_xlpm.VD),
AND(MONTH($AW230)=MONTH(BE$15),MONTH($AX230)=MONTH(BE$15)),
NETWORKDAYS.INTL($AW230,$AX230,1,_xlpm.VD)))),0)),
$DH230="месяц",
$BP230*BE230,
$DH230="неделя",
$BP230*BE230/7*(ROUNDUP((DAY(EOMONTH(BE$15,0)))/4,0))),
0)</f>
        <v/>
      </c>
      <c r="BW230" s="125">
        <f t="array" ref="BW230">
IFERROR(
_xlfn.IFS(
$DH230="день_1",
$BP230*$BL230/($AX230-$AW230+1)*BF230*(DAY(EOMONTH(BF$15,0))),
$DH230="день_2",
$BP230/30*MAX(MIN($AX230,EOMONTH(BF$15,0))-MAX($AW230,BF$15)+1,),
$DH230="раб.день",
$BP230/30*(IFERROR(
_xlfn.LET(_xlpm.VD,
CHOOSE(
{1;2;3;4;5;6;7;8;9;10;11;12;13;14;15;16;17;18},
45658,45659,45660,45661,45662,45663,45664,45665,45711,45724,45778,45779,45785,45786,45820,45821,45965,46022),
_xlfn.LET(_xlpm.DD,
MAX(MIN($AX230,EOMONTH(BF$15,0))-MAX($AW230,BF$15),),
_xlfn.IFS(
AND(MONTH($AW230)=MONTH(BF$15),MONTH($AX230)&lt;&gt;MONTH(BF$15)),
NETWORKDAYS.INTL($AW230,$AW230+_xlpm.DD,1,_xlpm.VD),
AND(MONTH($AW230)&lt;&gt;MONTH(BF$15),MONTH($AX230)=MONTH(BF$15)),
NETWORKDAYS.INTL(($AX230)-_xlpm.DD,$AX230,1,_xlpm.VD),
AND(MONTH($AW230)&lt;MONTH(BF$15),MONTH($AX230)&gt;MONTH(BF$15)),
NETWORKDAYS.INTL((EOMONTH(BF$15-1,1))-_xlpm.DD,EOMONTH(BF$15-1,1),1,_xlpm.VD),
AND(MONTH($AW230)=MONTH(BF$15),MONTH($AX230)=MONTH(BF$15)),
NETWORKDAYS.INTL($AW230,$AX230,1,_xlpm.VD)))),0)),
$DH230="месяц",
$BP230*BF230,
$DH230="неделя",
$BP230*BF230/7*(ROUNDUP((DAY(EOMONTH(BF$15,0)))/4,0))),
0)</f>
        <v/>
      </c>
      <c r="BX230" s="125">
        <f t="array" ref="BX230">
IFERROR(
_xlfn.IFS(
$DH230="день_1",
$BP230*$BL230/($AX230-$AW230+1)*BG230*(DAY(EOMONTH(BG$15,0))),
$DH230="день_2",
$BP230/30*MAX(MIN($AX230,EOMONTH(BG$15,0))-MAX($AW230,BG$15)+1,),
$DH230="раб.день",
$BP230/30*(IFERROR(
_xlfn.LET(_xlpm.VD,
CHOOSE(
{1;2;3;4;5;6;7;8;9;10;11;12;13;14;15;16;17;18},
45658,45659,45660,45661,45662,45663,45664,45665,45711,45724,45778,45779,45785,45786,45820,45821,45965,46022),
_xlfn.LET(_xlpm.DD,
MAX(MIN($AX230,EOMONTH(BG$15,0))-MAX($AW230,BG$15),),
_xlfn.IFS(
AND(MONTH($AW230)=MONTH(BG$15),MONTH($AX230)&lt;&gt;MONTH(BG$15)),
NETWORKDAYS.INTL($AW230,$AW230+_xlpm.DD,1,_xlpm.VD),
AND(MONTH($AW230)&lt;&gt;MONTH(BG$15),MONTH($AX230)=MONTH(BG$15)),
NETWORKDAYS.INTL(($AX230)-_xlpm.DD,$AX230,1,_xlpm.VD),
AND(MONTH($AW230)&lt;MONTH(BG$15),MONTH($AX230)&gt;MONTH(BG$15)),
NETWORKDAYS.INTL((EOMONTH(BG$15-1,1))-_xlpm.DD,EOMONTH(BG$15-1,1),1,_xlpm.VD),
AND(MONTH($AW230)=MONTH(BG$15),MONTH($AX230)=MONTH(BG$15)),
NETWORKDAYS.INTL($AW230,$AX230,1,_xlpm.VD)))),0)),
$DH230="месяц",
$BP230*BG230,
$DH230="неделя",
$BP230*BG230/7*(ROUNDUP((DAY(EOMONTH(BG$15,0)))/4,0))),
0)</f>
        <v/>
      </c>
      <c r="BY230" s="125">
        <f t="array" ref="BY230">
IFERROR(
_xlfn.IFS(
$DH230="день_1",
$BP230*$BL230/($AX230-$AW230+1)*BH230*(DAY(EOMONTH(BH$15,0))),
$DH230="день_2",
$BP230/30*MAX(MIN($AX230,EOMONTH(BH$15,0))-MAX($AW230,BH$15)+1,),
$DH230="раб.день",
$BP230/30*(IFERROR(
_xlfn.LET(_xlpm.VD,
CHOOSE(
{1;2;3;4;5;6;7;8;9;10;11;12;13;14;15;16;17;18},
45658,45659,45660,45661,45662,45663,45664,45665,45711,45724,45778,45779,45785,45786,45820,45821,45965,46022),
_xlfn.LET(_xlpm.DD,
MAX(MIN($AX230,EOMONTH(BH$15,0))-MAX($AW230,BH$15),),
_xlfn.IFS(
AND(MONTH($AW230)=MONTH(BH$15),MONTH($AX230)&lt;&gt;MONTH(BH$15)),
NETWORKDAYS.INTL($AW230,$AW230+_xlpm.DD,1,_xlpm.VD),
AND(MONTH($AW230)&lt;&gt;MONTH(BH$15),MONTH($AX230)=MONTH(BH$15)),
NETWORKDAYS.INTL(($AX230)-_xlpm.DD,$AX230,1,_xlpm.VD),
AND(MONTH($AW230)&lt;MONTH(BH$15),MONTH($AX230)&gt;MONTH(BH$15)),
NETWORKDAYS.INTL((EOMONTH(BH$15-1,1))-_xlpm.DD,EOMONTH(BH$15-1,1),1,_xlpm.VD),
AND(MONTH($AW230)=MONTH(BH$15),MONTH($AX230)=MONTH(BH$15)),
NETWORKDAYS.INTL($AW230,$AX230,1,_xlpm.VD)))),0)),
$DH230="месяц",
$BP230*BH230,
$DH230="неделя",
$BP230*BH230/7*(ROUNDUP((DAY(EOMONTH(BH$15,0)))/4,0))),
0)</f>
        <v/>
      </c>
      <c r="BZ230" s="125">
        <f t="array" ref="BZ230">
IFERROR(
_xlfn.IFS(
$DH230="день_1",
$BP230*$BL230/($AX230-$AW230+1)*BI230*(DAY(EOMONTH(BI$15,0))),
$DH230="день_2",
$BP230/30*MAX(MIN($AX230,EOMONTH(BI$15,0))-MAX($AW230,BI$15)+1,),
$DH230="раб.день",
$BP230/30*(IFERROR(
_xlfn.LET(_xlpm.VD,
CHOOSE(
{1;2;3;4;5;6;7;8;9;10;11;12;13;14;15;16;17;18},
45658,45659,45660,45661,45662,45663,45664,45665,45711,45724,45778,45779,45785,45786,45820,45821,45965,46022),
_xlfn.LET(_xlpm.DD,
MAX(MIN($AX230,EOMONTH(BI$15,0))-MAX($AW230,BI$15),),
_xlfn.IFS(
AND(MONTH($AW230)=MONTH(BI$15),MONTH($AX230)&lt;&gt;MONTH(BI$15)),
NETWORKDAYS.INTL($AW230,$AW230+_xlpm.DD,1,_xlpm.VD),
AND(MONTH($AW230)&lt;&gt;MONTH(BI$15),MONTH($AX230)=MONTH(BI$15)),
NETWORKDAYS.INTL(($AX230)-_xlpm.DD,$AX230,1,_xlpm.VD),
AND(MONTH($AW230)&lt;MONTH(BI$15),MONTH($AX230)&gt;MONTH(BI$15)),
NETWORKDAYS.INTL((EOMONTH(BI$15-1,1))-_xlpm.DD,EOMONTH(BI$15-1,1),1,_xlpm.VD),
AND(MONTH($AW230)=MONTH(BI$15),MONTH($AX230)=MONTH(BI$15)),
NETWORKDAYS.INTL($AW230,$AX230,1,_xlpm.VD)))),0)),
$DH230="месяц",
$BP230*BI230,
$DH230="неделя",
$BP230*BI230/7*(ROUNDUP((DAY(EOMONTH(BI$15,0)))/4,0))),
0)</f>
        <v/>
      </c>
      <c r="CA230" s="125">
        <f t="array" ref="CA230">
IFERROR(
_xlfn.IFS(
$DH230="день_1",
$BP230*$BL230/($AX230-$AW230+1)*BJ230*(DAY(EOMONTH(BJ$15,0))),
$DH230="день_2",
$BP230/30*MAX(MIN($AX230,EOMONTH(BJ$15,0))-MAX($AW230,BJ$15)+1,),
$DH230="раб.день",
$BP230/30*(IFERROR(
_xlfn.LET(_xlpm.VD,
CHOOSE(
{1;2;3;4;5;6;7;8;9;10;11;12;13;14;15;16;17;18},
45658,45659,45660,45661,45662,45663,45664,45665,45711,45724,45778,45779,45785,45786,45820,45821,45965,46022),
_xlfn.LET(_xlpm.DD,
MAX(MIN($AX230,EOMONTH(BJ$15,0))-MAX($AW230,BJ$15),),
_xlfn.IFS(
AND(MONTH($AW230)=MONTH(BJ$15),MONTH($AX230)&lt;&gt;MONTH(BJ$15)),
NETWORKDAYS.INTL($AW230,$AW230+_xlpm.DD,1,_xlpm.VD),
AND(MONTH($AW230)&lt;&gt;MONTH(BJ$15),MONTH($AX230)=MONTH(BJ$15)),
NETWORKDAYS.INTL(($AX230)-_xlpm.DD,$AX230,1,_xlpm.VD),
AND(MONTH($AW230)&lt;MONTH(BJ$15),MONTH($AX230)&gt;MONTH(BJ$15)),
NETWORKDAYS.INTL((EOMONTH(BJ$15-1,1))-_xlpm.DD,EOMONTH(BJ$15-1,1),1,_xlpm.VD),
AND(MONTH($AW230)=MONTH(BJ$15),MONTH($AX230)=MONTH(BJ$15)),
NETWORKDAYS.INTL($AW230,$AX230,1,_xlpm.VD)))),0)),
$DH230="месяц",
$BP230*BJ230,
$DH230="неделя",
$BP230*BJ230/7*(ROUNDUP((DAY(EOMONTH(BJ$15,0)))/4,0))),
0)</f>
        <v/>
      </c>
      <c r="CB230" s="125">
        <f t="array" ref="CB230">
IFERROR(
_xlfn.IFS(
$DH230="день_1",
$BP230*$BL230/($AX230-$AW230+1)*BK230*(DAY(EOMONTH(BK$15,0))),
$DH230="день_2",
$BP230/30*MAX(MIN($AX230,EOMONTH(BK$15,0))-MAX($AW230,BK$15)+1,),
$DH230="раб.день",
$BP230/30*(IFERROR(
_xlfn.LET(_xlpm.VD,
CHOOSE(
{1;2;3;4;5;6;7;8;9;10;11;12;13;14;15;16;17;18},
45658,45659,45660,45661,45662,45663,45664,45665,45711,45724,45778,45779,45785,45786,45820,45821,45965,46022),
_xlfn.LET(_xlpm.DD,
MAX(MIN($AX230,EOMONTH(BK$15,0))-MAX($AW230,BK$15),),
_xlfn.IFS(
AND(MONTH($AW230)=MONTH(BK$15),MONTH($AX230)&lt;&gt;MONTH(BK$15)),
NETWORKDAYS.INTL($AW230,$AW230+_xlpm.DD,1,_xlpm.VD),
AND(MONTH($AW230)&lt;&gt;MONTH(BK$15),MONTH($AX230)=MONTH(BK$15)),
NETWORKDAYS.INTL(($AX230)-_xlpm.DD,$AX230,1,_xlpm.VD),
AND(MONTH($AW230)&lt;MONTH(BK$15),MONTH($AX230)&gt;MONTH(BK$15)),
NETWORKDAYS.INTL((EOMONTH(BK$15-1,1))-_xlpm.DD,EOMONTH(BK$15-1,1),1,_xlpm.VD),
AND(MONTH($AW230)=MONTH(BK$15),MONTH($AX230)=MONTH(BK$15)),
NETWORKDAYS.INTL($AW230,$AX230,1,_xlpm.VD)))),0)),
$DH230="месяц",
$BP230*BK230,
$DH230="неделя",
$BP230*BK230/7*(ROUNDUP((DAY(EOMONTH(BK$15,0)))/4,0))),
0)</f>
        <v/>
      </c>
      <c r="CC230" s="125">
        <f>SUM($BQ230:$CB230)</f>
        <v/>
      </c>
      <c r="CD230" s="126">
        <f>SUM($EH230:$EH230)</f>
        <v/>
      </c>
      <c r="CE230" s="126">
        <f>$CD230*$AB230</f>
        <v/>
      </c>
      <c r="CF230" s="126">
        <f>SUM($EK230:$EK230)</f>
        <v/>
      </c>
      <c r="CG230" s="126">
        <f>$CF230*$AB230</f>
        <v/>
      </c>
      <c r="CH230" s="126">
        <f>SUM($CC230,$CE230,$CG230)</f>
        <v/>
      </c>
      <c r="CI230" s="126">
        <f>$CH230*(1+$CM230)</f>
        <v/>
      </c>
      <c r="CJ230" s="127" t="n">
        <v>0</v>
      </c>
      <c r="CK230" s="126">
        <f>SUM($CH230:$CH230)*(1+$CJ230)</f>
        <v/>
      </c>
      <c r="CL230" s="126">
        <f>SUM($CH230:$CH230)*(1+$CM230)</f>
        <v/>
      </c>
      <c r="CM230" s="59" t="inlineStr">
        <is>
          <t>20%</t>
        </is>
      </c>
      <c r="CN230" s="59" t="n"/>
      <c r="CO230" s="72" t="n"/>
      <c r="CP230" s="59" t="n"/>
      <c r="CQ230" s="73" t="n"/>
      <c r="CR230" s="73" t="n"/>
      <c r="CS230" s="73" t="n"/>
      <c r="CT230" s="72" t="n"/>
      <c r="CU230" s="79" t="inlineStr">
        <is>
          <t> </t>
        </is>
      </c>
      <c r="CV230" s="60" t="n"/>
      <c r="CW230" s="60" t="n"/>
      <c r="CX230" s="60" t="n"/>
      <c r="CY230" s="127">
        <f>IFERROR(($CC230-$EE230)/($EE230/(1-$DQ230)),0)</f>
        <v/>
      </c>
      <c r="CZ230" s="127">
        <f>IFERROR(1-$EI230/($CE230),0)</f>
        <v/>
      </c>
      <c r="DA230" s="127">
        <f>IFERROR(1-$EL230/($CG230),0)</f>
        <v/>
      </c>
      <c r="DB230" s="126">
        <f>ROUND(IFERROR(($CI230/(1+$CM230)-$EN230),0),2)</f>
        <v/>
      </c>
      <c r="DC230" s="128" t="n"/>
      <c r="DD230" s="125" t="n"/>
      <c r="DE230" s="75" t="n">
        <v>0</v>
      </c>
      <c r="DF230" s="128" t="n"/>
      <c r="DG230" s="125">
        <f>IF($DC230=0,0,$DD230*($DC230*100%-$DE230*$DF230))*SUM($AB230:$AB230)</f>
        <v/>
      </c>
      <c r="DH230" s="129" t="inlineStr">
        <is>
          <t>месяц</t>
        </is>
      </c>
      <c r="DI230" s="130">
        <f t="array" ref="DI230">IFERROR(
IF($ES230="LisChannel",
(ROUND(((INDEX({174.625;153.888888888889;130.972222222222},MATCH($AI230,{2;3;4}),0))*$AG230*$AI230),2)),0),0)</f>
        <v/>
      </c>
      <c r="DJ230" s="130">
        <f>
_xlfn.LET(_xlpm.X,
IFERROR(
IF($ES230="НовиковТВ",
(_xlfn.LET(_xlpm.NTV,
_xlfn.LET(_xlpm.MIN,350000,
IF(SUMIFS($DI:$DI,$ES:$ES,"НовиковТВ")&lt;=_xlpm.MIN,
(SUMIFS($DI:$DI,$ES:$ES,"НовиковТВ")/(COUNTIFS($ES:$ES,"НовиковТВ")))*_xlpm.MIN/SUMIFS($DI:$DI,$ES:$ES,"НовиковТВ"),
DI230)),
_xlpm.NTV+$DG230/(1-(1-(_xlpm.NTV)*(1-$DL230)*(1-$DM230)*(1-$DN230)*(1-$DO230)*(1-$DP230)/_xlpm.NTV))))/(1+$EP230),
$DI230+$DG230/(1-(1-($DI230)*(1-$DL230)*(1-$DM230)*(1-$DN230)*(1-$DO230)*(1-$DP230)/$DI230))),
0),
_xlpm.X*(1+$CM230)*(1+$CW230)-_xlpm.X*(1+$CM230)+_xlpm.X)</f>
        <v/>
      </c>
      <c r="DK230" s="125" t="inlineStr">
        <is>
          <t>послед.</t>
        </is>
      </c>
      <c r="DL230" s="63" t="n">
        <v>0</v>
      </c>
      <c r="DM230" s="63" t="n">
        <v>0</v>
      </c>
      <c r="DN230" s="63" t="n">
        <v>0</v>
      </c>
      <c r="DO230" s="63" t="n">
        <v>0</v>
      </c>
      <c r="DP230" s="63" t="n">
        <v>0</v>
      </c>
      <c r="DQ230" s="63">
        <f t="array" ref="DQ230">IFERROR(_xlfn.IFS(
$DK230="послед.",1-(1-$DL230)*(1-$DM230)*(1-$DN230)*(1-$DO230)*(1-$DP230),
$DK230="сумм.",$DL230+$DM230+$DN230+$DO230+$DP230),
0)</f>
        <v/>
      </c>
      <c r="DR230" s="125">
        <f t="array" ref="DR230">
IFERROR(
_xlfn.IFS(
$BL230=0,
0,
$BL230&gt;0,
_xlfn.IFS($DK230="послед.",
$DJ230*(1-$DL230)*(1-$DM230)*(1-$DN230)*(1-$DO230)*(1-$DP230),
$DK230="сумм.",
$DJ230*(1-($DL230+$DM230+$DN230+$DO230+$DP230)))),0)</f>
        <v/>
      </c>
      <c r="DS230" s="125">
        <f t="array" ref="DS230">
IFERROR(_xlfn.IFS(
$DH230="день_1",
$DR230*$BL230/($AX230-$AW230+1)*AZ230*(DAY(EOMONTH(AZ$15,0))),
$DH230="день_2",
$DR230/30*MAX(MIN($AX230,EOMONTH(AZ$15,0))-MAX($AW230,AZ$15)+1,),
$DH230="раб.день",
$DR230/30*(IFERROR(
_xlfn.LET(_xlpm.VD,
CHOOSE(
{1;2;3;4;5;6;7;8;9;10;11;12;13;14;15;16;17;18},
45658,45659,45660,45661,45662,45663,45664,45665,45711,45724,45778,45779,45785,45786,45820,45821,45965,46022),
_xlfn.LET(_xlpm.DD,
MAX(MIN($AX230,EOMONTH(AZ$15,0))-MAX($AW230,AZ$15),),
_xlfn.IFS(
AND(MONTH($AW230)=MONTH(AZ$15),MONTH($AX230)&lt;&gt;MONTH(AZ$15)),
NETWORKDAYS.INTL($AW230,$AW230+_xlpm.DD,1,_xlpm.VD),
AND(MONTH($AW230)&lt;&gt;MONTH(AZ$15),MONTH($AX230)=MONTH(AZ$15)),
NETWORKDAYS.INTL(($AX230)-_xlpm.DD,$AX230,1,_xlpm.VD),
AND(MONTH($AW230)&lt;MONTH(AZ$15),MONTH($AX230)&gt;MONTH(AZ$15)),
NETWORKDAYS.INTL((EOMONTH(AZ$15-1,1))-_xlpm.DD,EOMONTH(AZ$15-1,1),1,_xlpm.VD),
AND(MONTH($AW230)=MONTH(AZ$15),MONTH($AX230)=MONTH(AZ$15)),
NETWORKDAYS.INTL($AW230,$AX230,1,_xlpm.VD)))),0)),
$DH230="месяц",
$DR230*AZ230,
$DH230="неделя",
$DR230*AZ230/7*(ROUNDUP((DAY(EOMONTH(AZ$15,0)))/4,0))),
0)</f>
        <v/>
      </c>
      <c r="DT230" s="125">
        <f t="array" ref="DT230">
IFERROR(_xlfn.IFS(
$DH230="день_1",
$DR230*$BL230/($AX230-$AW230+1)*BA230*(DAY(EOMONTH(BA$15,0))),
$DH230="день_2",
$DR230/30*MAX(MIN($AX230,EOMONTH(BA$15,0))-MAX($AW230,BA$15)+1,),
$DH230="раб.день",
$DR230/30*(IFERROR(
_xlfn.LET(_xlpm.VD,
CHOOSE(
{1;2;3;4;5;6;7;8;9;10;11;12;13;14;15;16;17;18},
45658,45659,45660,45661,45662,45663,45664,45665,45711,45724,45778,45779,45785,45786,45820,45821,45965,46022),
_xlfn.LET(_xlpm.DD,
MAX(MIN($AX230,EOMONTH(BA$15,0))-MAX($AW230,BA$15),),
_xlfn.IFS(
AND(MONTH($AW230)=MONTH(BA$15),MONTH($AX230)&lt;&gt;MONTH(BA$15)),
NETWORKDAYS.INTL($AW230,$AW230+_xlpm.DD,1,_xlpm.VD),
AND(MONTH($AW230)&lt;&gt;MONTH(BA$15),MONTH($AX230)=MONTH(BA$15)),
NETWORKDAYS.INTL(($AX230)-_xlpm.DD,$AX230,1,_xlpm.VD),
AND(MONTH($AW230)&lt;MONTH(BA$15),MONTH($AX230)&gt;MONTH(BA$15)),
NETWORKDAYS.INTL((EOMONTH(BA$15-1,1))-_xlpm.DD,EOMONTH(BA$15-1,1),1,_xlpm.VD),
AND(MONTH($AW230)=MONTH(BA$15),MONTH($AX230)=MONTH(BA$15)),
NETWORKDAYS.INTL($AW230,$AX230,1,_xlpm.VD)))),0)),
$DH230="месяц",
$DR230*BA230,
$DH230="неделя",
$DR230*BA230/7*(ROUNDUP((DAY(EOMONTH(BA$15,0)))/4,0))),
0)</f>
        <v/>
      </c>
      <c r="DU230" s="125">
        <f t="array" ref="DU230">
IFERROR(_xlfn.IFS(
$DH230="день_1",
$DR230*$BL230/($AX230-$AW230+1)*BB230*(DAY(EOMONTH(BB$15,0))),
$DH230="день_2",
$DR230/30*MAX(MIN($AX230,EOMONTH(BB$15,0))-MAX($AW230,BB$15)+1,),
$DH230="раб.день",
$DR230/30*(IFERROR(
_xlfn.LET(_xlpm.VD,
CHOOSE(
{1;2;3;4;5;6;7;8;9;10;11;12;13;14;15;16;17;18},
45658,45659,45660,45661,45662,45663,45664,45665,45711,45724,45778,45779,45785,45786,45820,45821,45965,46022),
_xlfn.LET(_xlpm.DD,
MAX(MIN($AX230,EOMONTH(BB$15,0))-MAX($AW230,BB$15),),
_xlfn.IFS(
AND(MONTH($AW230)=MONTH(BB$15),MONTH($AX230)&lt;&gt;MONTH(BB$15)),
NETWORKDAYS.INTL($AW230,$AW230+_xlpm.DD,1,_xlpm.VD),
AND(MONTH($AW230)&lt;&gt;MONTH(BB$15),MONTH($AX230)=MONTH(BB$15)),
NETWORKDAYS.INTL(($AX230)-_xlpm.DD,$AX230,1,_xlpm.VD),
AND(MONTH($AW230)&lt;MONTH(BB$15),MONTH($AX230)&gt;MONTH(BB$15)),
NETWORKDAYS.INTL((EOMONTH(BB$15-1,1))-_xlpm.DD,EOMONTH(BB$15-1,1),1,_xlpm.VD),
AND(MONTH($AW230)=MONTH(BB$15),MONTH($AX230)=MONTH(BB$15)),
NETWORKDAYS.INTL($AW230,$AX230,1,_xlpm.VD)))),0)),
$DH230="месяц",
$DR230*BB230,
$DH230="неделя",
$DR230*BB230/7*(ROUNDUP((DAY(EOMONTH(BB$15,0)))/4,0))),
0)</f>
        <v/>
      </c>
      <c r="DV230" s="125">
        <f t="array" ref="DV230">
IFERROR(_xlfn.IFS(
$DH230="день_1",
$DR230*$BL230/($AX230-$AW230+1)*BC230*(DAY(EOMONTH(BC$15,0))),
$DH230="день_2",
$DR230/30*MAX(MIN($AX230,EOMONTH(BC$15,0))-MAX($AW230,BC$15)+1,),
$DH230="раб.день",
$DR230/30*(IFERROR(
_xlfn.LET(_xlpm.VD,
CHOOSE(
{1;2;3;4;5;6;7;8;9;10;11;12;13;14;15;16;17;18},
45658,45659,45660,45661,45662,45663,45664,45665,45711,45724,45778,45779,45785,45786,45820,45821,45965,46022),
_xlfn.LET(_xlpm.DD,
MAX(MIN($AX230,EOMONTH(BC$15,0))-MAX($AW230,BC$15),),
_xlfn.IFS(
AND(MONTH($AW230)=MONTH(BC$15),MONTH($AX230)&lt;&gt;MONTH(BC$15)),
NETWORKDAYS.INTL($AW230,$AW230+_xlpm.DD,1,_xlpm.VD),
AND(MONTH($AW230)&lt;&gt;MONTH(BC$15),MONTH($AX230)=MONTH(BC$15)),
NETWORKDAYS.INTL(($AX230)-_xlpm.DD,$AX230,1,_xlpm.VD),
AND(MONTH($AW230)&lt;MONTH(BC$15),MONTH($AX230)&gt;MONTH(BC$15)),
NETWORKDAYS.INTL((EOMONTH(BC$15-1,1))-_xlpm.DD,EOMONTH(BC$15-1,1),1,_xlpm.VD),
AND(MONTH($AW230)=MONTH(BC$15),MONTH($AX230)=MONTH(BC$15)),
NETWORKDAYS.INTL($AW230,$AX230,1,_xlpm.VD)))),0)),
$DH230="месяц",
$DR230*BC230,
$DH230="неделя",
$DR230*BC230/7*(ROUNDUP((DAY(EOMONTH(BC$15,0)))/4,0))),
0)</f>
        <v/>
      </c>
      <c r="DW230" s="125">
        <f t="array" ref="DW230">
IFERROR(_xlfn.IFS(
$DH230="день_1",
$DR230*$BL230/($AX230-$AW230+1)*BD230*(DAY(EOMONTH(BD$15,0))),
$DH230="день_2",
$DR230/30*MAX(MIN($AX230,EOMONTH(BD$15,0))-MAX($AW230,BD$15)+1,),
$DH230="раб.день",
$DR230/30*(IFERROR(
_xlfn.LET(_xlpm.VD,
CHOOSE(
{1;2;3;4;5;6;7;8;9;10;11;12;13;14;15;16;17;18},
45658,45659,45660,45661,45662,45663,45664,45665,45711,45724,45778,45779,45785,45786,45820,45821,45965,46022),
_xlfn.LET(_xlpm.DD,
MAX(MIN($AX230,EOMONTH(BD$15,0))-MAX($AW230,BD$15),),
_xlfn.IFS(
AND(MONTH($AW230)=MONTH(BD$15),MONTH($AX230)&lt;&gt;MONTH(BD$15)),
NETWORKDAYS.INTL($AW230,$AW230+_xlpm.DD,1,_xlpm.VD),
AND(MONTH($AW230)&lt;&gt;MONTH(BD$15),MONTH($AX230)=MONTH(BD$15)),
NETWORKDAYS.INTL(($AX230)-_xlpm.DD,$AX230,1,_xlpm.VD),
AND(MONTH($AW230)&lt;MONTH(BD$15),MONTH($AX230)&gt;MONTH(BD$15)),
NETWORKDAYS.INTL((EOMONTH(BD$15-1,1))-_xlpm.DD,EOMONTH(BD$15-1,1),1,_xlpm.VD),
AND(MONTH($AW230)=MONTH(BD$15),MONTH($AX230)=MONTH(BD$15)),
NETWORKDAYS.INTL($AW230,$AX230,1,_xlpm.VD)))),0)),
$DH230="месяц",
$DR230*BD230,
$DH230="неделя",
$DR230*BD230/7*(ROUNDUP((DAY(EOMONTH(BD$15,0)))/4,0))),
0)</f>
        <v/>
      </c>
      <c r="DX230" s="125">
        <f t="array" ref="DX230">
IFERROR(_xlfn.IFS(
$DH230="день_1",
$DR230*$BL230/($AX230-$AW230+1)*BE230*(DAY(EOMONTH(BE$15,0))),
$DH230="день_2",
$DR230/30*MAX(MIN($AX230,EOMONTH(BE$15,0))-MAX($AW230,BE$15)+1,),
$DH230="раб.день",
$DR230/30*(IFERROR(
_xlfn.LET(_xlpm.VD,
CHOOSE(
{1;2;3;4;5;6;7;8;9;10;11;12;13;14;15;16;17;18},
45658,45659,45660,45661,45662,45663,45664,45665,45711,45724,45778,45779,45785,45786,45820,45821,45965,46022),
_xlfn.LET(_xlpm.DD,
MAX(MIN($AX230,EOMONTH(BE$15,0))-MAX($AW230,BE$15),),
_xlfn.IFS(
AND(MONTH($AW230)=MONTH(BE$15),MONTH($AX230)&lt;&gt;MONTH(BE$15)),
NETWORKDAYS.INTL($AW230,$AW230+_xlpm.DD,1,_xlpm.VD),
AND(MONTH($AW230)&lt;&gt;MONTH(BE$15),MONTH($AX230)=MONTH(BE$15)),
NETWORKDAYS.INTL(($AX230)-_xlpm.DD,$AX230,1,_xlpm.VD),
AND(MONTH($AW230)&lt;MONTH(BE$15),MONTH($AX230)&gt;MONTH(BE$15)),
NETWORKDAYS.INTL((EOMONTH(BE$15-1,1))-_xlpm.DD,EOMONTH(BE$15-1,1),1,_xlpm.VD),
AND(MONTH($AW230)=MONTH(BE$15),MONTH($AX230)=MONTH(BE$15)),
NETWORKDAYS.INTL($AW230,$AX230,1,_xlpm.VD)))),0)),
$DH230="месяц",
$DR230*BE230,
$DH230="неделя",
$DR230*BE230/7*(ROUNDUP((DAY(EOMONTH(BE$15,0)))/4,0))),
0)</f>
        <v/>
      </c>
      <c r="DY230" s="125">
        <f t="array" ref="DY230">
IFERROR(_xlfn.IFS(
$DH230="день_1",
$DR230*$BL230/($AX230-$AW230+1)*BF230*(DAY(EOMONTH(BF$15,0))),
$DH230="день_2",
$DR230/30*MAX(MIN($AX230,EOMONTH(BF$15,0))-MAX($AW230,BF$15)+1,),
$DH230="раб.день",
$DR230/30*(IFERROR(
_xlfn.LET(_xlpm.VD,
CHOOSE(
{1;2;3;4;5;6;7;8;9;10;11;12;13;14;15;16;17;18},
45658,45659,45660,45661,45662,45663,45664,45665,45711,45724,45778,45779,45785,45786,45820,45821,45965,46022),
_xlfn.LET(_xlpm.DD,
MAX(MIN($AX230,EOMONTH(BF$15,0))-MAX($AW230,BF$15),),
_xlfn.IFS(
AND(MONTH($AW230)=MONTH(BF$15),MONTH($AX230)&lt;&gt;MONTH(BF$15)),
NETWORKDAYS.INTL($AW230,$AW230+_xlpm.DD,1,_xlpm.VD),
AND(MONTH($AW230)&lt;&gt;MONTH(BF$15),MONTH($AX230)=MONTH(BF$15)),
NETWORKDAYS.INTL(($AX230)-_xlpm.DD,$AX230,1,_xlpm.VD),
AND(MONTH($AW230)&lt;MONTH(BF$15),MONTH($AX230)&gt;MONTH(BF$15)),
NETWORKDAYS.INTL((EOMONTH(BF$15-1,1))-_xlpm.DD,EOMONTH(BF$15-1,1),1,_xlpm.VD),
AND(MONTH($AW230)=MONTH(BF$15),MONTH($AX230)=MONTH(BF$15)),
NETWORKDAYS.INTL($AW230,$AX230,1,_xlpm.VD)))),0)),
$DH230="месяц",
$DR230*BF230,
$DH230="неделя",
$DR230*BF230/7*(ROUNDUP((DAY(EOMONTH(BF$15,0)))/4,0))),
0)</f>
        <v/>
      </c>
      <c r="DZ230" s="125">
        <f t="array" ref="DZ230">
IFERROR(_xlfn.IFS(
$DH230="день_1",
$DR230*$BL230/($AX230-$AW230+1)*BG230*(DAY(EOMONTH(BG$15,0))),
$DH230="день_2",
$DR230/30*MAX(MIN($AX230,EOMONTH(BG$15,0))-MAX($AW230,BG$15)+1,),
$DH230="раб.день",
$DR230/30*(IFERROR(
_xlfn.LET(_xlpm.VD,
CHOOSE(
{1;2;3;4;5;6;7;8;9;10;11;12;13;14;15;16;17;18},
45658,45659,45660,45661,45662,45663,45664,45665,45711,45724,45778,45779,45785,45786,45820,45821,45965,46022),
_xlfn.LET(_xlpm.DD,
MAX(MIN($AX230,EOMONTH(BG$15,0))-MAX($AW230,BG$15),),
_xlfn.IFS(
AND(MONTH($AW230)=MONTH(BG$15),MONTH($AX230)&lt;&gt;MONTH(BG$15)),
NETWORKDAYS.INTL($AW230,$AW230+_xlpm.DD,1,_xlpm.VD),
AND(MONTH($AW230)&lt;&gt;MONTH(BG$15),MONTH($AX230)=MONTH(BG$15)),
NETWORKDAYS.INTL(($AX230)-_xlpm.DD,$AX230,1,_xlpm.VD),
AND(MONTH($AW230)&lt;MONTH(BG$15),MONTH($AX230)&gt;MONTH(BG$15)),
NETWORKDAYS.INTL((EOMONTH(BG$15-1,1))-_xlpm.DD,EOMONTH(BG$15-1,1),1,_xlpm.VD),
AND(MONTH($AW230)=MONTH(BG$15),MONTH($AX230)=MONTH(BG$15)),
NETWORKDAYS.INTL($AW230,$AX230,1,_xlpm.VD)))),0)),
$DH230="месяц",
$DR230*BG230,
$DH230="неделя",
$DR230*BG230/7*(ROUNDUP((DAY(EOMONTH(BG$15,0)))/4,0))),
0)</f>
        <v/>
      </c>
      <c r="EA230" s="125">
        <f t="array" ref="EA230">
IFERROR(_xlfn.IFS(
$DH230="день_1",
$DR230*$BL230/($AX230-$AW230+1)*BH230*(DAY(EOMONTH(BH$15,0))),
$DH230="день_2",
$DR230/30*MAX(MIN($AX230,EOMONTH(BH$15,0))-MAX($AW230,BH$15)+1,),
$DH230="раб.день",
$DR230/30*(IFERROR(
_xlfn.LET(_xlpm.VD,
CHOOSE(
{1;2;3;4;5;6;7;8;9;10;11;12;13;14;15;16;17;18},
45658,45659,45660,45661,45662,45663,45664,45665,45711,45724,45778,45779,45785,45786,45820,45821,45965,46022),
_xlfn.LET(_xlpm.DD,
MAX(MIN($AX230,EOMONTH(BH$15,0))-MAX($AW230,BH$15),),
_xlfn.IFS(
AND(MONTH($AW230)=MONTH(BH$15),MONTH($AX230)&lt;&gt;MONTH(BH$15)),
NETWORKDAYS.INTL($AW230,$AW230+_xlpm.DD,1,_xlpm.VD),
AND(MONTH($AW230)&lt;&gt;MONTH(BH$15),MONTH($AX230)=MONTH(BH$15)),
NETWORKDAYS.INTL(($AX230)-_xlpm.DD,$AX230,1,_xlpm.VD),
AND(MONTH($AW230)&lt;MONTH(BH$15),MONTH($AX230)&gt;MONTH(BH$15)),
NETWORKDAYS.INTL((EOMONTH(BH$15-1,1))-_xlpm.DD,EOMONTH(BH$15-1,1),1,_xlpm.VD),
AND(MONTH($AW230)=MONTH(BH$15),MONTH($AX230)=MONTH(BH$15)),
NETWORKDAYS.INTL($AW230,$AX230,1,_xlpm.VD)))),0)),
$DH230="месяц",
$DR230*BH230,
$DH230="неделя",
$DR230*BH230/7*(ROUNDUP((DAY(EOMONTH(BH$15,0)))/4,0))),
0)</f>
        <v/>
      </c>
      <c r="EB230" s="125">
        <f t="array" ref="EB230">
IFERROR(_xlfn.IFS(
$DH230="день_1",
$DR230*$BL230/($AX230-$AW230+1)*BI230*(DAY(EOMONTH(BI$15,0))),
$DH230="день_2",
$DR230/30*MAX(MIN($AX230,EOMONTH(BI$15,0))-MAX($AW230,BI$15)+1,),
$DH230="раб.день",
$DR230/30*(IFERROR(
_xlfn.LET(_xlpm.VD,
CHOOSE(
{1;2;3;4;5;6;7;8;9;10;11;12;13;14;15;16;17;18},
45658,45659,45660,45661,45662,45663,45664,45665,45711,45724,45778,45779,45785,45786,45820,45821,45965,46022),
_xlfn.LET(_xlpm.DD,
MAX(MIN($AX230,EOMONTH(BI$15,0))-MAX($AW230,BI$15),),
_xlfn.IFS(
AND(MONTH($AW230)=MONTH(BI$15),MONTH($AX230)&lt;&gt;MONTH(BI$15)),
NETWORKDAYS.INTL($AW230,$AW230+_xlpm.DD,1,_xlpm.VD),
AND(MONTH($AW230)&lt;&gt;MONTH(BI$15),MONTH($AX230)=MONTH(BI$15)),
NETWORKDAYS.INTL(($AX230)-_xlpm.DD,$AX230,1,_xlpm.VD),
AND(MONTH($AW230)&lt;MONTH(BI$15),MONTH($AX230)&gt;MONTH(BI$15)),
NETWORKDAYS.INTL((EOMONTH(BI$15-1,1))-_xlpm.DD,EOMONTH(BI$15-1,1),1,_xlpm.VD),
AND(MONTH($AW230)=MONTH(BI$15),MONTH($AX230)=MONTH(BI$15)),
NETWORKDAYS.INTL($AW230,$AX230,1,_xlpm.VD)))),0)),
$DH230="месяц",
$DR230*BI230,
$DH230="неделя",
$DR230*BI230/7*(ROUNDUP((DAY(EOMONTH(BI$15,0)))/4,0))),
0)</f>
        <v/>
      </c>
      <c r="EC230" s="125">
        <f t="array" ref="EC230">
IFERROR(_xlfn.IFS(
$DH230="день_1",
$DR230*$BL230/($AX230-$AW230+1)*BJ230*(DAY(EOMONTH(BJ$15,0))),
$DH230="день_2",
$DR230/30*MAX(MIN($AX230,EOMONTH(BJ$15,0))-MAX($AW230,BJ$15)+1,),
$DH230="раб.день",
$DR230/30*(IFERROR(
_xlfn.LET(_xlpm.VD,
CHOOSE(
{1;2;3;4;5;6;7;8;9;10;11;12;13;14;15;16;17;18},
45658,45659,45660,45661,45662,45663,45664,45665,45711,45724,45778,45779,45785,45786,45820,45821,45965,46022),
_xlfn.LET(_xlpm.DD,
MAX(MIN($AX230,EOMONTH(BJ$15,0))-MAX($AW230,BJ$15),),
_xlfn.IFS(
AND(MONTH($AW230)=MONTH(BJ$15),MONTH($AX230)&lt;&gt;MONTH(BJ$15)),
NETWORKDAYS.INTL($AW230,$AW230+_xlpm.DD,1,_xlpm.VD),
AND(MONTH($AW230)&lt;&gt;MONTH(BJ$15),MONTH($AX230)=MONTH(BJ$15)),
NETWORKDAYS.INTL(($AX230)-_xlpm.DD,$AX230,1,_xlpm.VD),
AND(MONTH($AW230)&lt;MONTH(BJ$15),MONTH($AX230)&gt;MONTH(BJ$15)),
NETWORKDAYS.INTL((EOMONTH(BJ$15-1,1))-_xlpm.DD,EOMONTH(BJ$15-1,1),1,_xlpm.VD),
AND(MONTH($AW230)=MONTH(BJ$15),MONTH($AX230)=MONTH(BJ$15)),
NETWORKDAYS.INTL($AW230,$AX230,1,_xlpm.VD)))),0)),
$DH230="месяц",
$DR230*BJ230,
$DH230="неделя",
$DR230*BJ230/7*(ROUNDUP((DAY(EOMONTH(BJ$15,0)))/4,0))),
0)</f>
        <v/>
      </c>
      <c r="ED230" s="125">
        <f t="array" ref="ED230">
IFERROR(_xlfn.IFS(
$DH230="день_1",
$DR230*$BL230/($AX230-$AW230+1)*BK230*(DAY(EOMONTH(BK$15,0))),
$DH230="день_2",
$DR230/30*MAX(MIN($AX230,EOMONTH(BK$15,0))-MAX($AW230,BK$15)+1,),
$DH230="раб.день",
$DR230/30*(IFERROR(
_xlfn.LET(_xlpm.VD,
CHOOSE(
{1;2;3;4;5;6;7;8;9;10;11;12;13;14;15;16;17;18},
45658,45659,45660,45661,45662,45663,45664,45665,45711,45724,45778,45779,45785,45786,45820,45821,45965,46022),
_xlfn.LET(_xlpm.DD,
MAX(MIN($AX230,EOMONTH(BK$15,0))-MAX($AW230,BK$15),),
_xlfn.IFS(
AND(MONTH($AW230)=MONTH(BK$15),MONTH($AX230)&lt;&gt;MONTH(BK$15)),
NETWORKDAYS.INTL($AW230,$AW230+_xlpm.DD,1,_xlpm.VD),
AND(MONTH($AW230)&lt;&gt;MONTH(BK$15),MONTH($AX230)=MONTH(BK$15)),
NETWORKDAYS.INTL(($AX230)-_xlpm.DD,$AX230,1,_xlpm.VD),
AND(MONTH($AW230)&lt;MONTH(BK$15),MONTH($AX230)&gt;MONTH(BK$15)),
NETWORKDAYS.INTL((EOMONTH(BK$15-1,1))-_xlpm.DD,EOMONTH(BK$15-1,1),1,_xlpm.VD),
AND(MONTH($AW230)=MONTH(BK$15),MONTH($AX230)=MONTH(BK$15)),
NETWORKDAYS.INTL($AW230,$AX230,1,_xlpm.VD)))),0)),
$DH230="месяц",
$DR230*BK230,
$DH230="неделя",
$DR230*BK230/7*(ROUNDUP((DAY(EOMONTH(BK$15,0)))/4,0))),
0)</f>
        <v/>
      </c>
      <c r="EE230" s="125">
        <f>SUM($DS230,$DT230,$DU230,$DV230,$DW230,$DX230,$DY230,$DZ230,$EA230,$EB230,$EC230,$ED230)</f>
        <v/>
      </c>
      <c r="EF230" s="125">
        <f>IFERROR(ROUND($EE230*(1+$EP230),2),0)</f>
        <v/>
      </c>
      <c r="EG230" s="128" t="n">
        <v>1</v>
      </c>
      <c r="EH230" s="126" t="n">
        <v>0</v>
      </c>
      <c r="EI230" s="126">
        <f>ROUND(SUM($EH230:$EH230)*SUM($AB230:$AB230)*$EG230,2)</f>
        <v/>
      </c>
      <c r="EJ230" s="126">
        <f>ROUND($EI230*(1+$EP230),2)</f>
        <v/>
      </c>
      <c r="EK230" s="126" t="n">
        <v>0</v>
      </c>
      <c r="EL230" s="126">
        <f>ROUND(SUM($EK230:$EK230)*SUM($AB230:$AB230)*$EG230,2)</f>
        <v/>
      </c>
      <c r="EM230" s="126">
        <f>ROUND($EL230*(1+$EP230),2)</f>
        <v/>
      </c>
      <c r="EN230" s="126">
        <f>SUM($EE230,$EI230,$EL230)</f>
        <v/>
      </c>
      <c r="EO230" s="126">
        <f>SUM($EF230,$EJ230,$EM230)</f>
        <v/>
      </c>
      <c r="EP230" s="59" t="inlineStr">
        <is>
          <t>20%</t>
        </is>
      </c>
      <c r="EQ230" s="59" t="n"/>
      <c r="ER230" s="60">
        <f t="array" ref="ER230">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MATCH(ES230,
{"AMS";"RussOutdoor";"HD Outdoor";"Ingroup";"IQ";"Ledproduction";"LisChannel";"Logic";"Media-PPL";"NovikovTV | НовиковТВ";"SMA";"SOK";"КрокусТВ | CrocusTV | IndoorTV";"Сити";"ТЯК Москва"},
0)),"")</f>
        <v/>
      </c>
      <c r="ES230" s="60" t="n"/>
      <c r="ET230" s="60">
        <f t="array" ref="ET230">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MATCH(ES230,
{"AMS";"RussOutdoor";"HD Outdoor";"Ingroup";"IQ";"Ledproduction";"LisChannel";"Logic";"Media-PPL";"NovikovTV | НовиковТВ";"SMA";"SOK";"КрокусТВ | CrocusTV | IndoorTV";"Сити";"ТЯК Москва"},
0)),"")</f>
        <v/>
      </c>
      <c r="EU230" s="60" t="n"/>
      <c r="EV230" s="60" t="n"/>
      <c r="EX230" s="110">
        <f t="array" ref="EX230">
($AR230/30
+N("ТРАФИК ПЛОЩАДКИ"))*
(IFERROR(
_xlfn.LET(
_xlpm.GPR,
HLOOKUP($L230,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(MATCH($T230,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IF($Q230="цифровой",_xlpm.GPR/$AG230,_xlpm.GPR/60)),
0)
+N("DWELL TIME"))*
(IF($AB230=0,0,IF($AB230=1,0.3,IF($AB230=2,0.5,IF($AB230&gt;2,1))))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_xlfn.IFS($AC230="да",1.2,$AC230="нет",1)*
_xlfn.IFS($AD230="да",1.2,$AD230="нет",1)*
IF(R230="статический",1,1.2)*
$X230*
INDEX(
{1.2;1;1.2;1.2;1;1.2;1.2;1.2;1.2;1.2;1.2;1;1.2;1.2;1.2;1.2;1;1;1.2;1.2;1.2;1;1;1;1;1.2;1.2;1.2;1.2;1;1;1;1;1.2;1.2;1.2;1.2;1.2;1.2;1.2;1.2;1;1;1.2;1;1;1;1;1.5;1;1;1.5;1.5;1.2},
MATCH($Q230,_xlpm.MI,0)))&gt;{0.02;0.04;0.06;0.1;0.2;0.4;0.6;0.8;1;2;4;6})),
{0;1;2;3;4;5;6;7;8;9;10;11;12},
0)))
+N("КОЭФФИЦИЕНТ КОНТАКТА"))))*
(_xlfn.IFS($X230&lt;0.1,$X230/1000,$X230&gt;25,5.2,AND($X230&gt;=0.1,$X230&lt;=25),(($X230*2+0.1)/10)*($X230/10)))*
IFERROR((_xlfn.LET(
_xlpm.MA,
{0;0.8;0.85;0.9;0.95;1},
_xlpm.MAA,
{0;1;2;3;4;5},
INDEX(_xlpm.MA,MATCH(SUMPRODUCT(--((IF(ROUND(_xlpm.MAA,1)&gt;5,5,ROUND($AB230,1)))&gt;{0;1;2;3;4;5})),_xlpm.MAA,0)))
+N("КОЭФФИЦИЕНТ КОЛ-ВО КОНСТРУКЦИЙ")),1)*
$AB230,0))*
(IF($Q230="цифровой",$AG230/15*$AI230,1)
+N("ДЛЯ ЦИФРЫ"))</f>
        <v/>
      </c>
      <c r="EY230" s="110">
        <f>IFERROR(EX230*AY230,0)</f>
        <v/>
      </c>
      <c r="EZ230" s="131">
        <f>IFERROR(DP230/EY230*1000,0)</f>
        <v/>
      </c>
      <c r="FA230" s="112">
        <f>IFERROR(FC230/FB230,0)</f>
        <v/>
      </c>
      <c r="FB230" s="112">
        <f>IFERROR((FC230/(EY230/FF230*#REF!))*0.825,0)</f>
        <v/>
      </c>
      <c r="FC230" s="112">
        <f>IFERROR(((EX230*30/AR230)*100)/30,0)</f>
        <v/>
      </c>
      <c r="FD230" s="112">
        <f>IFERROR(EY230/G230*100%,0)</f>
        <v/>
      </c>
      <c r="FE230" s="112">
        <f>IFERROR(FD230/FC230*100%,0)</f>
        <v/>
      </c>
      <c r="FF230" s="110">
        <f>IFERROR(AR230/30*AY230,0)</f>
        <v/>
      </c>
    </row>
    <row r="231" ht="13" customHeight="1">
      <c r="A231" s="59" t="n"/>
      <c r="B231" s="60" t="n"/>
      <c r="C231" s="60" t="n"/>
      <c r="D231" s="60">
        <f t="array" ref="D231">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MATCH($E231,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31" s="60">
        <f t="array" ref="E231">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MATCH($F231,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31" s="60" t="inlineStr"/>
      <c r="G231" s="60" t="n"/>
      <c r="H231" s="60">
        <f t="array" ref="H231">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MATCH($I231,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31" s="60" t="n"/>
      <c r="J231" s="60" t="n"/>
      <c r="K231" s="60" t="n"/>
      <c r="L231" s="60" t="n"/>
      <c r="M231" s="60" t="n"/>
      <c r="N231" s="60" t="n"/>
      <c r="O231" s="60" t="n"/>
      <c r="P231" s="60">
        <f t="array" ref="P231">
_xlfn.IFS(
ISNUMBER(MATCH($Q231,{"шелфбаннер","разделитель","монетница","чековая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ISNUMBER(MATCH($Q231,{"LED/LCD","видеокулер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ISNUMBER(MATCH($Q231,{"автомобиль","машина","выставочное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ISNUMBER(MATCH($Q231,{"билборд","лифтовая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ISNUMBER(MATCH($Q231,{"навигация","подвесной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ISNUMBER(MATCH($Q231,{"движущаяся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ISNUMBER(MATCH($Q231,{"каталог","журнал"},)),
"Пресса",
$Q231="","")</f>
        <v/>
      </c>
      <c r="Q231" s="60" t="n"/>
      <c r="R231" s="60">
        <f t="array" ref="R231">
IFERROR(
_xlfn.IFS(
OR(ISNUMBER(MATCH($Q231,{"экспозиция","макет","стенд","автостенд","авто стенд","выставочное пространство","выставочные стенды","модульные выставочные стенды","3Д конструкция","3D конструкция"},)),P231="Экспонирование"),
"нестандартный",
ISNUMBER(MATCH($Q231,{"скроллер","призматрон"},)),
"динамический",
$P231="Видео",
"цифровой",
OR($P231="Пресса",$P231="Щит",$P231="POSm",$P231="Подвес",$P231="Брендирование/оклейка"),
"статический"),"")</f>
        <v/>
      </c>
      <c r="S231" s="59" t="n"/>
      <c r="T231" s="60" t="n"/>
      <c r="U231" s="60" t="n"/>
      <c r="V231" s="60">
        <f>
IF(P231="Видео",
"цифровой постер/ролик",
IF(ISNUMBER(MATCH(Q231,{"короб световой","короб световой | лайтбокс","короб световой | кристалайт","лайтбокс","лайт бокс","кристалайт","LB","lightbox"},)),
"бэклит",
IF(P231="Брендирование/оклейка",
"перфарированная пленка/самоклейка",
IF(P231="Экспонирование",
"под запрос",
IF(P231="Подвес",
"баннер/ткань",
"")))))</f>
        <v/>
      </c>
      <c r="W231" s="59" t="n"/>
      <c r="X231" s="59" t="n"/>
      <c r="Y231" s="59" t="n"/>
      <c r="Z231" s="61" t="n"/>
      <c r="AA231" s="61" t="n"/>
      <c r="AB231" s="61">
        <f>IF(BL231&gt;0,Z231,0)</f>
        <v/>
      </c>
      <c r="AC231" s="59" t="n"/>
      <c r="AD231" s="59" t="n"/>
      <c r="AE231" s="59" t="n"/>
      <c r="AF231" s="59" t="n"/>
      <c r="AG231" s="59" t="n"/>
      <c r="AH231" s="59" t="n"/>
      <c r="AI231" s="59" t="n"/>
      <c r="AJ231" s="59" t="n"/>
      <c r="AK231" s="59" t="n"/>
      <c r="AL231" s="62">
        <f>IFERROR(IF(OR(R231="статический",R231="динамический",R231="нестандартный",R231="",R231=""),"-",IF(AND(AH231="-",AI231="-"),"-",AK231*3600/AH231*AI231)),"-")</f>
        <v/>
      </c>
      <c r="AM231" s="62">
        <f>IFERROR(IF(OR(R231="статический",R231="динамический",R231="",R231="", R231="BTL",R231="нестандартный"),"-",AG231*AI231*AL231/60),"-")</f>
        <v/>
      </c>
      <c r="AN231" s="63">
        <f>IFERROR(IF(AH231="","-",AG231*AI231/AH231),"-")</f>
        <v/>
      </c>
      <c r="AO231" s="59">
        <f>IFERROR(IF(OR($R231="статический",$R231="динамический",$R231="",$R231="",$R231="BTL",$R231="нестандартный"),"-",$AL231*$AY231),"-")</f>
        <v/>
      </c>
      <c r="AP231" s="62">
        <f>IFERROR(IF(OR($R231="статический",$R231="динамический",$R231="",$R231="",$R231="BTL",$R231="нестандартный"),"-",$AM231*AY231),"-")</f>
        <v/>
      </c>
      <c r="AQ231" s="64" t="n"/>
      <c r="AR231" s="61" t="n"/>
      <c r="AS231" s="61" t="n"/>
      <c r="AT231" s="61" t="n"/>
      <c r="AU231" s="65" t="n"/>
      <c r="AV231" s="124">
        <f>IFERROR(DR231/AT231*1000,"n/a")</f>
        <v/>
      </c>
      <c r="AW231" s="67" t="n"/>
      <c r="AX231" s="67" t="n"/>
      <c r="AY231" s="43">
        <f>IFERROR(IF(OR($AW231="",$AX231=""),"",_xlfn.DAYS($AX231+1,$AW231)),"")</f>
        <v/>
      </c>
      <c r="AZ231" s="68">
        <f t="array" ref="AZ231">
_xlfn.LET(_xlpm.COEFF,
IF($AW231+$AX231=0,0,IF(MAX(MIN($AX231,EOMONTH(AZ$15,0))-MAX($AW231,AZ$15)+1,)&gt;0,1,0)),
_xlfn.IFS(
$ES231="LisChannel",
_xlpm.COEFF*
INDEX({1;1;1.2;1.2;1;1;1;1;1.2;1.2;1.2;1.2},
MATCH(MONTH(AZ$15),
{1,2,3,4,5,6,7,8,9,10,11,12})),
CONCATENATE($ES231," ",$L231)="RussOutdoor метро",
_xlpm.COEFF*
INDEX({0.8;0.9;1.1;1.1;1;1;1;1;1.1;1.1;1.1;1.1},
MATCH(MONTH(AZ$15),
{1,2,3,4,5,6,7,8,9,10,11,12})),
$ES231&lt;&gt;"LisChannel",
_xlpm.COEFF,
$ES231&lt;&gt;"RussOutdoor",
_xlpm.COEFF))</f>
        <v/>
      </c>
      <c r="BA231" s="68">
        <f t="array" ref="BA231">
_xlfn.LET(_xlpm.COEFF,
IF($AW231+$AX231=0,0,IF(MAX(MIN($AX231,EOMONTH(BA$15,0))-MAX($AW231,BA$15)+1,)&gt;0,1,0)),
_xlfn.IFS(
$ES231="LisChannel",
_xlpm.COEFF*
INDEX({1;1;1.2;1.2;1;1;1;1;1.2;1.2;1.2;1.2},
MATCH(MONTH(BA$15),
{1,2,3,4,5,6,7,8,9,10,11,12})),
CONCATENATE($ES231," ",$L231)="RussOutdoor метро",
_xlpm.COEFF*
INDEX({0.8;0.9;1.1;1.1;1;1;1;1;1.1;1.1;1.1;1.1},
MATCH(MONTH(BA$15),
{1,2,3,4,5,6,7,8,9,10,11,12})),
$ES231&lt;&gt;"LisChannel",
_xlpm.COEFF,
$ES231&lt;&gt;"RussOutdoor",
_xlpm.COEFF))</f>
        <v/>
      </c>
      <c r="BB231" s="68">
        <f t="array" ref="BB231">
_xlfn.LET(_xlpm.COEFF,
IF($AW231+$AX231=0,0,IF(MAX(MIN($AX231,EOMONTH(BB$15,0))-MAX($AW231,BB$15)+1,)&gt;0,1,0)),
_xlfn.IFS(
$ES231="LisChannel",
_xlpm.COEFF*
INDEX({1;1;1.2;1.2;1;1;1;1;1.2;1.2;1.2;1.2},
MATCH(MONTH(BB$15),
{1,2,3,4,5,6,7,8,9,10,11,12})),
CONCATENATE($ES231," ",$L231)="RussOutdoor метро",
_xlpm.COEFF*
INDEX({0.8;0.9;1.1;1.1;1;1;1;1;1.1;1.1;1.1;1.1},
MATCH(MONTH(BB$15),
{1,2,3,4,5,6,7,8,9,10,11,12})),
$ES231&lt;&gt;"LisChannel",
_xlpm.COEFF,
$ES231&lt;&gt;"RussOutdoor",
_xlpm.COEFF))</f>
        <v/>
      </c>
      <c r="BC231" s="68">
        <f t="array" ref="BC231">
_xlfn.LET(_xlpm.COEFF,
IF($AW231+$AX231=0,0,IF(MAX(MIN($AX231,EOMONTH(BC$15,0))-MAX($AW231,BC$15)+1,)&gt;0,1,0)),
_xlfn.IFS(
$ES231="LisChannel",
_xlpm.COEFF*
INDEX({1;1;1.2;1.2;1;1;1;1;1.2;1.2;1.2;1.2},
MATCH(MONTH(BC$15),
{1,2,3,4,5,6,7,8,9,10,11,12})),
CONCATENATE($ES231," ",$L231)="RussOutdoor метро",
_xlpm.COEFF*
INDEX({0.8;0.9;1.1;1.1;1;1;1;1;1.1;1.1;1.1;1.1},
MATCH(MONTH(BC$15),
{1,2,3,4,5,6,7,8,9,10,11,12})),
$ES231&lt;&gt;"LisChannel",
_xlpm.COEFF,
$ES231&lt;&gt;"RussOutdoor",
_xlpm.COEFF))</f>
        <v/>
      </c>
      <c r="BD231" s="68">
        <f t="array" ref="BD231">
_xlfn.LET(_xlpm.COEFF,
IF($AW231+$AX231=0,0,IF(MAX(MIN($AX231,EOMONTH(BD$15,0))-MAX($AW231,BD$15)+1,)&gt;0,1,0)),
_xlfn.IFS(
$ES231="LisChannel",
_xlpm.COEFF*
INDEX({1;1;1.2;1.2;1;1;1;1;1.2;1.2;1.2;1.2},
MATCH(MONTH(BD$15),
{1,2,3,4,5,6,7,8,9,10,11,12})),
CONCATENATE($ES231," ",$L231)="RussOutdoor метро",
_xlpm.COEFF*
INDEX({0.8;0.9;1.1;1.1;1;1;1;1;1.1;1.1;1.1;1.1},
MATCH(MONTH(BD$15),
{1,2,3,4,5,6,7,8,9,10,11,12})),
$ES231&lt;&gt;"LisChannel",
_xlpm.COEFF,
$ES231&lt;&gt;"RussOutdoor",
_xlpm.COEFF))</f>
        <v/>
      </c>
      <c r="BE231" s="68">
        <f t="array" ref="BE231">
_xlfn.LET(_xlpm.COEFF,
IF($AW231+$AX231=0,0,IF(MAX(MIN($AX231,EOMONTH(BE$15,0))-MAX($AW231,BE$15)+1,)&gt;0,1,0)),
_xlfn.IFS(
$ES231="LisChannel",
_xlpm.COEFF*
INDEX({1;1;1.2;1.2;1;1;1;1;1.2;1.2;1.2;1.2},
MATCH(MONTH(BE$15),
{1,2,3,4,5,6,7,8,9,10,11,12})),
CONCATENATE($ES231," ",$L231)="RussOutdoor метро",
_xlpm.COEFF*
INDEX({0.8;0.9;1.1;1.1;1;1;1;1;1.1;1.1;1.1;1.1},
MATCH(MONTH(BE$15),
{1,2,3,4,5,6,7,8,9,10,11,12})),
$ES231&lt;&gt;"LisChannel",
_xlpm.COEFF,
$ES231&lt;&gt;"RussOutdoor",
_xlpm.COEFF))</f>
        <v/>
      </c>
      <c r="BF231" s="68">
        <f t="array" ref="BF231">
_xlfn.LET(_xlpm.COEFF,
IF($AW231+$AX231=0,0,IF(MAX(MIN($AX231,EOMONTH(BF$15,0))-MAX($AW231,BF$15)+1,)&gt;0,1,0)),
_xlfn.IFS(
$ES231="LisChannel",
_xlpm.COEFF*
INDEX({1;1;1.2;1.2;1;1;1;1;1.2;1.2;1.2;1.2},
MATCH(MONTH(BF$15),
{1,2,3,4,5,6,7,8,9,10,11,12})),
CONCATENATE($ES231," ",$L231)="RussOutdoor метро",
_xlpm.COEFF*
INDEX({0.8;0.9;1.1;1.1;1;1;1;1;1.1;1.1;1.1;1.1},
MATCH(MONTH(BF$15),
{1,2,3,4,5,6,7,8,9,10,11,12})),
$ES231&lt;&gt;"LisChannel",
_xlpm.COEFF,
$ES231&lt;&gt;"RussOutdoor",
_xlpm.COEFF))</f>
        <v/>
      </c>
      <c r="BG231" s="68">
        <f t="array" ref="BG231">
_xlfn.LET(_xlpm.COEFF,
IF($AW231+$AX231=0,0,IF(MAX(MIN($AX231,EOMONTH(BG$15,0))-MAX($AW231,BG$15)+1,)&gt;0,1,0)),
_xlfn.IFS(
$ES231="LisChannel",
_xlpm.COEFF*
INDEX({1;1;1.2;1.2;1;1;1;1;1.2;1.2;1.2;1.2},
MATCH(MONTH(BG$15),
{1,2,3,4,5,6,7,8,9,10,11,12})),
CONCATENATE($ES231," ",$L231)="RussOutdoor метро",
_xlpm.COEFF*
INDEX({0.8;0.9;1.1;1.1;1;1;1;1;1.1;1.1;1.1;1.1},
MATCH(MONTH(BG$15),
{1,2,3,4,5,6,7,8,9,10,11,12})),
$ES231&lt;&gt;"LisChannel",
_xlpm.COEFF,
$ES231&lt;&gt;"RussOutdoor",
_xlpm.COEFF))</f>
        <v/>
      </c>
      <c r="BH231" s="68">
        <f t="array" ref="BH231">
_xlfn.LET(_xlpm.COEFF,
IF($AW231+$AX231=0,0,IF(MAX(MIN($AX231,EOMONTH(BH$15,0))-MAX($AW231,BH$15)+1,)&gt;0,1,0)),
_xlfn.IFS(
$ES231="LisChannel",
_xlpm.COEFF*
INDEX({1;1;1.2;1.2;1;1;1;1;1.2;1.2;1.2;1.2},
MATCH(MONTH(BH$15),
{1,2,3,4,5,6,7,8,9,10,11,12})),
CONCATENATE($ES231," ",$L231)="RussOutdoor метро",
_xlpm.COEFF*
INDEX({0.8;0.9;1.1;1.1;1;1;1;1;1.1;1.1;1.1;1.1},
MATCH(MONTH(BH$15),
{1,2,3,4,5,6,7,8,9,10,11,12})),
$ES231&lt;&gt;"LisChannel",
_xlpm.COEFF,
$ES231&lt;&gt;"RussOutdoor",
_xlpm.COEFF))</f>
        <v/>
      </c>
      <c r="BI231" s="68">
        <f t="array" ref="BI231">
_xlfn.LET(_xlpm.COEFF,
IF($AW231+$AX231=0,0,IF(MAX(MIN($AX231,EOMONTH(BI$15,0))-MAX($AW231,BI$15)+1,)&gt;0,1,0)),
_xlfn.IFS(
$ES231="LisChannel",
_xlpm.COEFF*
INDEX({1;1;1.2;1.2;1;1;1;1;1.2;1.2;1.2;1.2},
MATCH(MONTH(BI$15),
{1,2,3,4,5,6,7,8,9,10,11,12})),
CONCATENATE($ES231," ",$L231)="RussOutdoor метро",
_xlpm.COEFF*
INDEX({0.8;0.9;1.1;1.1;1;1;1;1;1.1;1.1;1.1;1.1},
MATCH(MONTH(BI$15),
{1,2,3,4,5,6,7,8,9,10,11,12})),
$ES231&lt;&gt;"LisChannel",
_xlpm.COEFF,
$ES231&lt;&gt;"RussOutdoor",
_xlpm.COEFF))</f>
        <v/>
      </c>
      <c r="BJ231" s="68">
        <f t="array" ref="BJ231">
_xlfn.LET(_xlpm.COEFF,
IF($AW231+$AX231=0,0,IF(MAX(MIN($AX231,EOMONTH(BJ$15,0))-MAX($AW231,BJ$15)+1,)&gt;0,1,0)),
_xlfn.IFS(
$ES231="LisChannel",
_xlpm.COEFF*
INDEX({1;1;1.2;1.2;1;1;1;1;1.2;1.2;1.2;1.2},
MATCH(MONTH(BJ$15),
{1,2,3,4,5,6,7,8,9,10,11,12})),
CONCATENATE($ES231," ",$L231)="RussOutdoor метро",
_xlpm.COEFF*
INDEX({0.8;0.9;1.1;1.1;1;1;1;1;1.1;1.1;1.1;1.1},
MATCH(MONTH(BJ$15),
{1,2,3,4,5,6,7,8,9,10,11,12})),
$ES231&lt;&gt;"LisChannel",
_xlpm.COEFF,
$ES231&lt;&gt;"RussOutdoor",
_xlpm.COEFF))</f>
        <v/>
      </c>
      <c r="BK231" s="68">
        <f t="array" ref="BK231">
_xlfn.LET(_xlpm.COEFF,
IF($AW231+$AX231=0,0,IF(MAX(MIN($AX231,EOMONTH(BK$15,0))-MAX($AW231,BK$15)+1,)&gt;0,1,0)),
_xlfn.IFS(
$ES231="LisChannel",
_xlpm.COEFF*
INDEX({1;1;1.2;1.2;1;1;1;1;1.2;1.2;1.2;1.2},
MATCH(MONTH(BK$15),
{1,2,3,4,5,6,7,8,9,10,11,12})),
CONCATENATE($ES231," ",$L231)="RussOutdoor метро",
_xlpm.COEFF*
INDEX({0.8;0.9;1.1;1.1;1;1;1;1;1.1;1.1;1.1;1.1},
MATCH(MONTH(BK$15),
{1,2,3,4,5,6,7,8,9,10,11,12})),
$ES231&lt;&gt;"LisChannel",
_xlpm.COEFF,
$ES231&lt;&gt;"RussOutdoor",
_xlpm.COEFF))</f>
        <v/>
      </c>
      <c r="BL231" s="62">
        <f>COUNTIFS($AZ231:$BK231,"&gt;0")</f>
        <v/>
      </c>
      <c r="BM231" s="65" t="n"/>
      <c r="BN231" s="125">
        <f>$DJ231</f>
        <v/>
      </c>
      <c r="BO231" s="63">
        <f>$DQ231</f>
        <v/>
      </c>
      <c r="BP231" s="125">
        <f>
IFERROR(
IF($BL231=0,0,
$BN231*(1-$BO231)),
0)</f>
        <v/>
      </c>
      <c r="BQ231" s="125">
        <f t="array" ref="BQ231">
IFERROR(
_xlfn.IFS(
$DH231="день_1",
$BP231*$BL231/($AX231-$AW231+1)*AZ231*(DAY(EOMONTH(AZ$15,0))),
$DH231="день_2",
$BP231/30*MAX(MIN($AX231,EOMONTH(AZ$15,0))-MAX($AW231,AZ$15)+1,),
$DH231="раб.день",
$BP231/30*(IFERROR(
_xlfn.LET(_xlpm.VD,
CHOOSE(
{1;2;3;4;5;6;7;8;9;10;11;12;13;14;15;16;17;18},
45658,45659,45660,45661,45662,45663,45664,45665,45711,45724,45778,45779,45785,45786,45820,45821,45965,46022),
_xlfn.LET(_xlpm.DD,
MAX(MIN($AX231,EOMONTH(AZ$15,0))-MAX($AW231,AZ$15),),
_xlfn.IFS(
AND(MONTH($AW231)=MONTH(AZ$15),MONTH($AX231)&lt;&gt;MONTH(AZ$15)),
NETWORKDAYS.INTL($AW231,$AW231+_xlpm.DD,1,_xlpm.VD),
AND(MONTH($AW231)&lt;&gt;MONTH(AZ$15),MONTH($AX231)=MONTH(AZ$15)),
NETWORKDAYS.INTL(($AX231)-_xlpm.DD,$AX231,1,_xlpm.VD),
AND(MONTH($AW231)&lt;MONTH(AZ$15),MONTH($AX231)&gt;MONTH(AZ$15)),
NETWORKDAYS.INTL((EOMONTH(AZ$15-1,1))-_xlpm.DD,EOMONTH(AZ$15-1,1),1,_xlpm.VD),
AND(MONTH($AW231)=MONTH(AZ$15),MONTH($AX231)=MONTH(AZ$15)),
NETWORKDAYS.INTL($AW231,$AX231,1,_xlpm.VD)))),0)),
$DH231="месяц",
$BP231*AZ231,
$DH231="неделя",
$BP231*AZ231/7*(ROUNDUP((DAY(EOMONTH(AZ$15,0)))/4,0))),
0)</f>
        <v/>
      </c>
      <c r="BR231" s="125">
        <f t="array" ref="BR231">
IFERROR(
_xlfn.IFS(
$DH231="день_1",
$BP231*$BL231/($AX231-$AW231+1)*BA231*(DAY(EOMONTH(BA$15,0))),
$DH231="день_2",
$BP231/30*MAX(MIN($AX231,EOMONTH(BA$15,0))-MAX($AW231,BA$15)+1,),
$DH231="раб.день",
$BP231/30*(IFERROR(
_xlfn.LET(_xlpm.VD,
CHOOSE(
{1;2;3;4;5;6;7;8;9;10;11;12;13;14;15;16;17;18},
45658,45659,45660,45661,45662,45663,45664,45665,45711,45724,45778,45779,45785,45786,45820,45821,45965,46022),
_xlfn.LET(_xlpm.DD,
MAX(MIN($AX231,EOMONTH(BA$15,0))-MAX($AW231,BA$15),),
_xlfn.IFS(
AND(MONTH($AW231)=MONTH(BA$15),MONTH($AX231)&lt;&gt;MONTH(BA$15)),
NETWORKDAYS.INTL($AW231,$AW231+_xlpm.DD,1,_xlpm.VD),
AND(MONTH($AW231)&lt;&gt;MONTH(BA$15),MONTH($AX231)=MONTH(BA$15)),
NETWORKDAYS.INTL(($AX231)-_xlpm.DD,$AX231,1,_xlpm.VD),
AND(MONTH($AW231)&lt;MONTH(BA$15),MONTH($AX231)&gt;MONTH(BA$15)),
NETWORKDAYS.INTL((EOMONTH(BA$15-1,1))-_xlpm.DD,EOMONTH(BA$15-1,1),1,_xlpm.VD),
AND(MONTH($AW231)=MONTH(BA$15),MONTH($AX231)=MONTH(BA$15)),
NETWORKDAYS.INTL($AW231,$AX231,1,_xlpm.VD)))),0)),
$DH231="месяц",
$BP231*BA231,
$DH231="неделя",
$BP231*BA231/7*(ROUNDUP((DAY(EOMONTH(BA$15,0)))/4,0))),
0)</f>
        <v/>
      </c>
      <c r="BS231" s="125">
        <f t="array" ref="BS231">
IFERROR(
_xlfn.IFS(
$DH231="день_1",
$BP231*$BL231/($AX231-$AW231+1)*BB231*(DAY(EOMONTH(BB$15,0))),
$DH231="день_2",
$BP231/30*MAX(MIN($AX231,EOMONTH(BB$15,0))-MAX($AW231,BB$15)+1,),
$DH231="раб.день",
$BP231/30*(IFERROR(
_xlfn.LET(_xlpm.VD,
CHOOSE(
{1;2;3;4;5;6;7;8;9;10;11;12;13;14;15;16;17;18},
45658,45659,45660,45661,45662,45663,45664,45665,45711,45724,45778,45779,45785,45786,45820,45821,45965,46022),
_xlfn.LET(_xlpm.DD,
MAX(MIN($AX231,EOMONTH(BB$15,0))-MAX($AW231,BB$15),),
_xlfn.IFS(
AND(MONTH($AW231)=MONTH(BB$15),MONTH($AX231)&lt;&gt;MONTH(BB$15)),
NETWORKDAYS.INTL($AW231,$AW231+_xlpm.DD,1,_xlpm.VD),
AND(MONTH($AW231)&lt;&gt;MONTH(BB$15),MONTH($AX231)=MONTH(BB$15)),
NETWORKDAYS.INTL(($AX231)-_xlpm.DD,$AX231,1,_xlpm.VD),
AND(MONTH($AW231)&lt;MONTH(BB$15),MONTH($AX231)&gt;MONTH(BB$15)),
NETWORKDAYS.INTL((EOMONTH(BB$15-1,1))-_xlpm.DD,EOMONTH(BB$15-1,1),1,_xlpm.VD),
AND(MONTH($AW231)=MONTH(BB$15),MONTH($AX231)=MONTH(BB$15)),
NETWORKDAYS.INTL($AW231,$AX231,1,_xlpm.VD)))),0)),
$DH231="месяц",
$BP231*BB231,
$DH231="неделя",
$BP231*BB231/7*(ROUNDUP((DAY(EOMONTH(BB$15,0)))/4,0))),
0)</f>
        <v/>
      </c>
      <c r="BT231" s="125">
        <f t="array" ref="BT231">
IFERROR(
_xlfn.IFS(
$DH231="день_1",
$BP231*$BL231/($AX231-$AW231+1)*BC231*(DAY(EOMONTH(BC$15,0))),
$DH231="день_2",
$BP231/30*MAX(MIN($AX231,EOMONTH(BC$15,0))-MAX($AW231,BC$15)+1,),
$DH231="раб.день",
$BP231/30*(IFERROR(
_xlfn.LET(_xlpm.VD,
CHOOSE(
{1;2;3;4;5;6;7;8;9;10;11;12;13;14;15;16;17;18},
45658,45659,45660,45661,45662,45663,45664,45665,45711,45724,45778,45779,45785,45786,45820,45821,45965,46022),
_xlfn.LET(_xlpm.DD,
MAX(MIN($AX231,EOMONTH(BC$15,0))-MAX($AW231,BC$15),),
_xlfn.IFS(
AND(MONTH($AW231)=MONTH(BC$15),MONTH($AX231)&lt;&gt;MONTH(BC$15)),
NETWORKDAYS.INTL($AW231,$AW231+_xlpm.DD,1,_xlpm.VD),
AND(MONTH($AW231)&lt;&gt;MONTH(BC$15),MONTH($AX231)=MONTH(BC$15)),
NETWORKDAYS.INTL(($AX231)-_xlpm.DD,$AX231,1,_xlpm.VD),
AND(MONTH($AW231)&lt;MONTH(BC$15),MONTH($AX231)&gt;MONTH(BC$15)),
NETWORKDAYS.INTL((EOMONTH(BC$15-1,1))-_xlpm.DD,EOMONTH(BC$15-1,1),1,_xlpm.VD),
AND(MONTH($AW231)=MONTH(BC$15),MONTH($AX231)=MONTH(BC$15)),
NETWORKDAYS.INTL($AW231,$AX231,1,_xlpm.VD)))),0)),
$DH231="месяц",
$BP231*BC231,
$DH231="неделя",
$BP231*BC231/7*(ROUNDUP((DAY(EOMONTH(BC$15,0)))/4,0))),
0)</f>
        <v/>
      </c>
      <c r="BU231" s="125">
        <f t="array" ref="BU231">
IFERROR(
_xlfn.IFS(
$DH231="день_1",
$BP231*$BL231/($AX231-$AW231+1)*BD231*(DAY(EOMONTH(BD$15,0))),
$DH231="день_2",
$BP231/30*MAX(MIN($AX231,EOMONTH(BD$15,0))-MAX($AW231,BD$15)+1,),
$DH231="раб.день",
$BP231/30*(IFERROR(
_xlfn.LET(_xlpm.VD,
CHOOSE(
{1;2;3;4;5;6;7;8;9;10;11;12;13;14;15;16;17;18},
45658,45659,45660,45661,45662,45663,45664,45665,45711,45724,45778,45779,45785,45786,45820,45821,45965,46022),
_xlfn.LET(_xlpm.DD,
MAX(MIN($AX231,EOMONTH(BD$15,0))-MAX($AW231,BD$15),),
_xlfn.IFS(
AND(MONTH($AW231)=MONTH(BD$15),MONTH($AX231)&lt;&gt;MONTH(BD$15)),
NETWORKDAYS.INTL($AW231,$AW231+_xlpm.DD,1,_xlpm.VD),
AND(MONTH($AW231)&lt;&gt;MONTH(BD$15),MONTH($AX231)=MONTH(BD$15)),
NETWORKDAYS.INTL(($AX231)-_xlpm.DD,$AX231,1,_xlpm.VD),
AND(MONTH($AW231)&lt;MONTH(BD$15),MONTH($AX231)&gt;MONTH(BD$15)),
NETWORKDAYS.INTL((EOMONTH(BD$15-1,1))-_xlpm.DD,EOMONTH(BD$15-1,1),1,_xlpm.VD),
AND(MONTH($AW231)=MONTH(BD$15),MONTH($AX231)=MONTH(BD$15)),
NETWORKDAYS.INTL($AW231,$AX231,1,_xlpm.VD)))),0)),
$DH231="месяц",
$BP231*BD231,
$DH231="неделя",
$BP231*BD231/7*(ROUNDUP((DAY(EOMONTH(BD$15,0)))/4,0))),
0)</f>
        <v/>
      </c>
      <c r="BV231" s="125">
        <f t="array" ref="BV231">
IFERROR(
_xlfn.IFS(
$DH231="день_1",
$BP231*$BL231/($AX231-$AW231+1)*BE231*(DAY(EOMONTH(BE$15,0))),
$DH231="день_2",
$BP231/30*MAX(MIN($AX231,EOMONTH(BE$15,0))-MAX($AW231,BE$15)+1,),
$DH231="раб.день",
$BP231/30*(IFERROR(
_xlfn.LET(_xlpm.VD,
CHOOSE(
{1;2;3;4;5;6;7;8;9;10;11;12;13;14;15;16;17;18},
45658,45659,45660,45661,45662,45663,45664,45665,45711,45724,45778,45779,45785,45786,45820,45821,45965,46022),
_xlfn.LET(_xlpm.DD,
MAX(MIN($AX231,EOMONTH(BE$15,0))-MAX($AW231,BE$15),),
_xlfn.IFS(
AND(MONTH($AW231)=MONTH(BE$15),MONTH($AX231)&lt;&gt;MONTH(BE$15)),
NETWORKDAYS.INTL($AW231,$AW231+_xlpm.DD,1,_xlpm.VD),
AND(MONTH($AW231)&lt;&gt;MONTH(BE$15),MONTH($AX231)=MONTH(BE$15)),
NETWORKDAYS.INTL(($AX231)-_xlpm.DD,$AX231,1,_xlpm.VD),
AND(MONTH($AW231)&lt;MONTH(BE$15),MONTH($AX231)&gt;MONTH(BE$15)),
NETWORKDAYS.INTL((EOMONTH(BE$15-1,1))-_xlpm.DD,EOMONTH(BE$15-1,1),1,_xlpm.VD),
AND(MONTH($AW231)=MONTH(BE$15),MONTH($AX231)=MONTH(BE$15)),
NETWORKDAYS.INTL($AW231,$AX231,1,_xlpm.VD)))),0)),
$DH231="месяц",
$BP231*BE231,
$DH231="неделя",
$BP231*BE231/7*(ROUNDUP((DAY(EOMONTH(BE$15,0)))/4,0))),
0)</f>
        <v/>
      </c>
      <c r="BW231" s="125">
        <f t="array" ref="BW231">
IFERROR(
_xlfn.IFS(
$DH231="день_1",
$BP231*$BL231/($AX231-$AW231+1)*BF231*(DAY(EOMONTH(BF$15,0))),
$DH231="день_2",
$BP231/30*MAX(MIN($AX231,EOMONTH(BF$15,0))-MAX($AW231,BF$15)+1,),
$DH231="раб.день",
$BP231/30*(IFERROR(
_xlfn.LET(_xlpm.VD,
CHOOSE(
{1;2;3;4;5;6;7;8;9;10;11;12;13;14;15;16;17;18},
45658,45659,45660,45661,45662,45663,45664,45665,45711,45724,45778,45779,45785,45786,45820,45821,45965,46022),
_xlfn.LET(_xlpm.DD,
MAX(MIN($AX231,EOMONTH(BF$15,0))-MAX($AW231,BF$15),),
_xlfn.IFS(
AND(MONTH($AW231)=MONTH(BF$15),MONTH($AX231)&lt;&gt;MONTH(BF$15)),
NETWORKDAYS.INTL($AW231,$AW231+_xlpm.DD,1,_xlpm.VD),
AND(MONTH($AW231)&lt;&gt;MONTH(BF$15),MONTH($AX231)=MONTH(BF$15)),
NETWORKDAYS.INTL(($AX231)-_xlpm.DD,$AX231,1,_xlpm.VD),
AND(MONTH($AW231)&lt;MONTH(BF$15),MONTH($AX231)&gt;MONTH(BF$15)),
NETWORKDAYS.INTL((EOMONTH(BF$15-1,1))-_xlpm.DD,EOMONTH(BF$15-1,1),1,_xlpm.VD),
AND(MONTH($AW231)=MONTH(BF$15),MONTH($AX231)=MONTH(BF$15)),
NETWORKDAYS.INTL($AW231,$AX231,1,_xlpm.VD)))),0)),
$DH231="месяц",
$BP231*BF231,
$DH231="неделя",
$BP231*BF231/7*(ROUNDUP((DAY(EOMONTH(BF$15,0)))/4,0))),
0)</f>
        <v/>
      </c>
      <c r="BX231" s="125">
        <f t="array" ref="BX231">
IFERROR(
_xlfn.IFS(
$DH231="день_1",
$BP231*$BL231/($AX231-$AW231+1)*BG231*(DAY(EOMONTH(BG$15,0))),
$DH231="день_2",
$BP231/30*MAX(MIN($AX231,EOMONTH(BG$15,0))-MAX($AW231,BG$15)+1,),
$DH231="раб.день",
$BP231/30*(IFERROR(
_xlfn.LET(_xlpm.VD,
CHOOSE(
{1;2;3;4;5;6;7;8;9;10;11;12;13;14;15;16;17;18},
45658,45659,45660,45661,45662,45663,45664,45665,45711,45724,45778,45779,45785,45786,45820,45821,45965,46022),
_xlfn.LET(_xlpm.DD,
MAX(MIN($AX231,EOMONTH(BG$15,0))-MAX($AW231,BG$15),),
_xlfn.IFS(
AND(MONTH($AW231)=MONTH(BG$15),MONTH($AX231)&lt;&gt;MONTH(BG$15)),
NETWORKDAYS.INTL($AW231,$AW231+_xlpm.DD,1,_xlpm.VD),
AND(MONTH($AW231)&lt;&gt;MONTH(BG$15),MONTH($AX231)=MONTH(BG$15)),
NETWORKDAYS.INTL(($AX231)-_xlpm.DD,$AX231,1,_xlpm.VD),
AND(MONTH($AW231)&lt;MONTH(BG$15),MONTH($AX231)&gt;MONTH(BG$15)),
NETWORKDAYS.INTL((EOMONTH(BG$15-1,1))-_xlpm.DD,EOMONTH(BG$15-1,1),1,_xlpm.VD),
AND(MONTH($AW231)=MONTH(BG$15),MONTH($AX231)=MONTH(BG$15)),
NETWORKDAYS.INTL($AW231,$AX231,1,_xlpm.VD)))),0)),
$DH231="месяц",
$BP231*BG231,
$DH231="неделя",
$BP231*BG231/7*(ROUNDUP((DAY(EOMONTH(BG$15,0)))/4,0))),
0)</f>
        <v/>
      </c>
      <c r="BY231" s="125">
        <f t="array" ref="BY231">
IFERROR(
_xlfn.IFS(
$DH231="день_1",
$BP231*$BL231/($AX231-$AW231+1)*BH231*(DAY(EOMONTH(BH$15,0))),
$DH231="день_2",
$BP231/30*MAX(MIN($AX231,EOMONTH(BH$15,0))-MAX($AW231,BH$15)+1,),
$DH231="раб.день",
$BP231/30*(IFERROR(
_xlfn.LET(_xlpm.VD,
CHOOSE(
{1;2;3;4;5;6;7;8;9;10;11;12;13;14;15;16;17;18},
45658,45659,45660,45661,45662,45663,45664,45665,45711,45724,45778,45779,45785,45786,45820,45821,45965,46022),
_xlfn.LET(_xlpm.DD,
MAX(MIN($AX231,EOMONTH(BH$15,0))-MAX($AW231,BH$15),),
_xlfn.IFS(
AND(MONTH($AW231)=MONTH(BH$15),MONTH($AX231)&lt;&gt;MONTH(BH$15)),
NETWORKDAYS.INTL($AW231,$AW231+_xlpm.DD,1,_xlpm.VD),
AND(MONTH($AW231)&lt;&gt;MONTH(BH$15),MONTH($AX231)=MONTH(BH$15)),
NETWORKDAYS.INTL(($AX231)-_xlpm.DD,$AX231,1,_xlpm.VD),
AND(MONTH($AW231)&lt;MONTH(BH$15),MONTH($AX231)&gt;MONTH(BH$15)),
NETWORKDAYS.INTL((EOMONTH(BH$15-1,1))-_xlpm.DD,EOMONTH(BH$15-1,1),1,_xlpm.VD),
AND(MONTH($AW231)=MONTH(BH$15),MONTH($AX231)=MONTH(BH$15)),
NETWORKDAYS.INTL($AW231,$AX231,1,_xlpm.VD)))),0)),
$DH231="месяц",
$BP231*BH231,
$DH231="неделя",
$BP231*BH231/7*(ROUNDUP((DAY(EOMONTH(BH$15,0)))/4,0))),
0)</f>
        <v/>
      </c>
      <c r="BZ231" s="125">
        <f t="array" ref="BZ231">
IFERROR(
_xlfn.IFS(
$DH231="день_1",
$BP231*$BL231/($AX231-$AW231+1)*BI231*(DAY(EOMONTH(BI$15,0))),
$DH231="день_2",
$BP231/30*MAX(MIN($AX231,EOMONTH(BI$15,0))-MAX($AW231,BI$15)+1,),
$DH231="раб.день",
$BP231/30*(IFERROR(
_xlfn.LET(_xlpm.VD,
CHOOSE(
{1;2;3;4;5;6;7;8;9;10;11;12;13;14;15;16;17;18},
45658,45659,45660,45661,45662,45663,45664,45665,45711,45724,45778,45779,45785,45786,45820,45821,45965,46022),
_xlfn.LET(_xlpm.DD,
MAX(MIN($AX231,EOMONTH(BI$15,0))-MAX($AW231,BI$15),),
_xlfn.IFS(
AND(MONTH($AW231)=MONTH(BI$15),MONTH($AX231)&lt;&gt;MONTH(BI$15)),
NETWORKDAYS.INTL($AW231,$AW231+_xlpm.DD,1,_xlpm.VD),
AND(MONTH($AW231)&lt;&gt;MONTH(BI$15),MONTH($AX231)=MONTH(BI$15)),
NETWORKDAYS.INTL(($AX231)-_xlpm.DD,$AX231,1,_xlpm.VD),
AND(MONTH($AW231)&lt;MONTH(BI$15),MONTH($AX231)&gt;MONTH(BI$15)),
NETWORKDAYS.INTL((EOMONTH(BI$15-1,1))-_xlpm.DD,EOMONTH(BI$15-1,1),1,_xlpm.VD),
AND(MONTH($AW231)=MONTH(BI$15),MONTH($AX231)=MONTH(BI$15)),
NETWORKDAYS.INTL($AW231,$AX231,1,_xlpm.VD)))),0)),
$DH231="месяц",
$BP231*BI231,
$DH231="неделя",
$BP231*BI231/7*(ROUNDUP((DAY(EOMONTH(BI$15,0)))/4,0))),
0)</f>
        <v/>
      </c>
      <c r="CA231" s="125">
        <f t="array" ref="CA231">
IFERROR(
_xlfn.IFS(
$DH231="день_1",
$BP231*$BL231/($AX231-$AW231+1)*BJ231*(DAY(EOMONTH(BJ$15,0))),
$DH231="день_2",
$BP231/30*MAX(MIN($AX231,EOMONTH(BJ$15,0))-MAX($AW231,BJ$15)+1,),
$DH231="раб.день",
$BP231/30*(IFERROR(
_xlfn.LET(_xlpm.VD,
CHOOSE(
{1;2;3;4;5;6;7;8;9;10;11;12;13;14;15;16;17;18},
45658,45659,45660,45661,45662,45663,45664,45665,45711,45724,45778,45779,45785,45786,45820,45821,45965,46022),
_xlfn.LET(_xlpm.DD,
MAX(MIN($AX231,EOMONTH(BJ$15,0))-MAX($AW231,BJ$15),),
_xlfn.IFS(
AND(MONTH($AW231)=MONTH(BJ$15),MONTH($AX231)&lt;&gt;MONTH(BJ$15)),
NETWORKDAYS.INTL($AW231,$AW231+_xlpm.DD,1,_xlpm.VD),
AND(MONTH($AW231)&lt;&gt;MONTH(BJ$15),MONTH($AX231)=MONTH(BJ$15)),
NETWORKDAYS.INTL(($AX231)-_xlpm.DD,$AX231,1,_xlpm.VD),
AND(MONTH($AW231)&lt;MONTH(BJ$15),MONTH($AX231)&gt;MONTH(BJ$15)),
NETWORKDAYS.INTL((EOMONTH(BJ$15-1,1))-_xlpm.DD,EOMONTH(BJ$15-1,1),1,_xlpm.VD),
AND(MONTH($AW231)=MONTH(BJ$15),MONTH($AX231)=MONTH(BJ$15)),
NETWORKDAYS.INTL($AW231,$AX231,1,_xlpm.VD)))),0)),
$DH231="месяц",
$BP231*BJ231,
$DH231="неделя",
$BP231*BJ231/7*(ROUNDUP((DAY(EOMONTH(BJ$15,0)))/4,0))),
0)</f>
        <v/>
      </c>
      <c r="CB231" s="125">
        <f t="array" ref="CB231">
IFERROR(
_xlfn.IFS(
$DH231="день_1",
$BP231*$BL231/($AX231-$AW231+1)*BK231*(DAY(EOMONTH(BK$15,0))),
$DH231="день_2",
$BP231/30*MAX(MIN($AX231,EOMONTH(BK$15,0))-MAX($AW231,BK$15)+1,),
$DH231="раб.день",
$BP231/30*(IFERROR(
_xlfn.LET(_xlpm.VD,
CHOOSE(
{1;2;3;4;5;6;7;8;9;10;11;12;13;14;15;16;17;18},
45658,45659,45660,45661,45662,45663,45664,45665,45711,45724,45778,45779,45785,45786,45820,45821,45965,46022),
_xlfn.LET(_xlpm.DD,
MAX(MIN($AX231,EOMONTH(BK$15,0))-MAX($AW231,BK$15),),
_xlfn.IFS(
AND(MONTH($AW231)=MONTH(BK$15),MONTH($AX231)&lt;&gt;MONTH(BK$15)),
NETWORKDAYS.INTL($AW231,$AW231+_xlpm.DD,1,_xlpm.VD),
AND(MONTH($AW231)&lt;&gt;MONTH(BK$15),MONTH($AX231)=MONTH(BK$15)),
NETWORKDAYS.INTL(($AX231)-_xlpm.DD,$AX231,1,_xlpm.VD),
AND(MONTH($AW231)&lt;MONTH(BK$15),MONTH($AX231)&gt;MONTH(BK$15)),
NETWORKDAYS.INTL((EOMONTH(BK$15-1,1))-_xlpm.DD,EOMONTH(BK$15-1,1),1,_xlpm.VD),
AND(MONTH($AW231)=MONTH(BK$15),MONTH($AX231)=MONTH(BK$15)),
NETWORKDAYS.INTL($AW231,$AX231,1,_xlpm.VD)))),0)),
$DH231="месяц",
$BP231*BK231,
$DH231="неделя",
$BP231*BK231/7*(ROUNDUP((DAY(EOMONTH(BK$15,0)))/4,0))),
0)</f>
        <v/>
      </c>
      <c r="CC231" s="125">
        <f>SUM($BQ231:$CB231)</f>
        <v/>
      </c>
      <c r="CD231" s="126">
        <f>SUM($EH231:$EH231)</f>
        <v/>
      </c>
      <c r="CE231" s="126">
        <f>$CD231*$AB231</f>
        <v/>
      </c>
      <c r="CF231" s="126">
        <f>SUM($EK231:$EK231)</f>
        <v/>
      </c>
      <c r="CG231" s="126">
        <f>$CF231*$AB231</f>
        <v/>
      </c>
      <c r="CH231" s="126">
        <f>SUM($CC231,$CE231,$CG231)</f>
        <v/>
      </c>
      <c r="CI231" s="126">
        <f>$CH231*(1+$CM231)</f>
        <v/>
      </c>
      <c r="CJ231" s="127" t="n">
        <v>0</v>
      </c>
      <c r="CK231" s="126">
        <f>SUM($CH231:$CH231)*(1+$CJ231)</f>
        <v/>
      </c>
      <c r="CL231" s="126">
        <f>SUM($CH231:$CH231)*(1+$CM231)</f>
        <v/>
      </c>
      <c r="CM231" s="59" t="inlineStr">
        <is>
          <t>20%</t>
        </is>
      </c>
      <c r="CN231" s="59" t="n"/>
      <c r="CO231" s="72" t="n"/>
      <c r="CP231" s="59" t="n"/>
      <c r="CQ231" s="73" t="n"/>
      <c r="CR231" s="73" t="n"/>
      <c r="CS231" s="73" t="n"/>
      <c r="CT231" s="72" t="n"/>
      <c r="CU231" s="79" t="inlineStr">
        <is>
          <t> </t>
        </is>
      </c>
      <c r="CV231" s="60" t="n"/>
      <c r="CW231" s="60" t="n"/>
      <c r="CX231" s="60" t="n"/>
      <c r="CY231" s="127">
        <f>IFERROR(($CC231-$EE231)/($EE231/(1-$DQ231)),0)</f>
        <v/>
      </c>
      <c r="CZ231" s="127">
        <f>IFERROR(1-$EI231/($CE231),0)</f>
        <v/>
      </c>
      <c r="DA231" s="127">
        <f>IFERROR(1-$EL231/($CG231),0)</f>
        <v/>
      </c>
      <c r="DB231" s="126">
        <f>ROUND(IFERROR(($CI231/(1+$CM231)-$EN231),0),2)</f>
        <v/>
      </c>
      <c r="DC231" s="128" t="n"/>
      <c r="DD231" s="125" t="n"/>
      <c r="DE231" s="75" t="n">
        <v>0</v>
      </c>
      <c r="DF231" s="128" t="n"/>
      <c r="DG231" s="125">
        <f>IF($DC231=0,0,$DD231*($DC231*100%-$DE231*$DF231))*SUM($AB231:$AB231)</f>
        <v/>
      </c>
      <c r="DH231" s="129" t="inlineStr">
        <is>
          <t>месяц</t>
        </is>
      </c>
      <c r="DI231" s="130">
        <f t="array" ref="DI231">IFERROR(
IF($ES231="LisChannel",
(ROUND(((INDEX({174.625;153.888888888889;130.972222222222},MATCH($AI231,{2;3;4}),0))*$AG231*$AI231),2)),0),0)</f>
        <v/>
      </c>
      <c r="DJ231" s="130">
        <f>
_xlfn.LET(_xlpm.X,
IFERROR(
IF($ES231="НовиковТВ",
(_xlfn.LET(_xlpm.NTV,
_xlfn.LET(_xlpm.MIN,350000,
IF(SUMIFS($DI:$DI,$ES:$ES,"НовиковТВ")&lt;=_xlpm.MIN,
(SUMIFS($DI:$DI,$ES:$ES,"НовиковТВ")/(COUNTIFS($ES:$ES,"НовиковТВ")))*_xlpm.MIN/SUMIFS($DI:$DI,$ES:$ES,"НовиковТВ"),
DI231)),
_xlpm.NTV+$DG231/(1-(1-(_xlpm.NTV)*(1-$DL231)*(1-$DM231)*(1-$DN231)*(1-$DO231)*(1-$DP231)/_xlpm.NTV))))/(1+$EP231),
$DI231+$DG231/(1-(1-($DI231)*(1-$DL231)*(1-$DM231)*(1-$DN231)*(1-$DO231)*(1-$DP231)/$DI231))),
0),
_xlpm.X*(1+$CM231)*(1+$CW231)-_xlpm.X*(1+$CM231)+_xlpm.X)</f>
        <v/>
      </c>
      <c r="DK231" s="125" t="inlineStr">
        <is>
          <t>послед.</t>
        </is>
      </c>
      <c r="DL231" s="63" t="n">
        <v>0</v>
      </c>
      <c r="DM231" s="63" t="n">
        <v>0</v>
      </c>
      <c r="DN231" s="63" t="n">
        <v>0</v>
      </c>
      <c r="DO231" s="63" t="n">
        <v>0</v>
      </c>
      <c r="DP231" s="63" t="n">
        <v>0</v>
      </c>
      <c r="DQ231" s="63">
        <f t="array" ref="DQ231">IFERROR(_xlfn.IFS(
$DK231="послед.",1-(1-$DL231)*(1-$DM231)*(1-$DN231)*(1-$DO231)*(1-$DP231),
$DK231="сумм.",$DL231+$DM231+$DN231+$DO231+$DP231),
0)</f>
        <v/>
      </c>
      <c r="DR231" s="125">
        <f t="array" ref="DR231">
IFERROR(
_xlfn.IFS(
$BL231=0,
0,
$BL231&gt;0,
_xlfn.IFS($DK231="послед.",
$DJ231*(1-$DL231)*(1-$DM231)*(1-$DN231)*(1-$DO231)*(1-$DP231),
$DK231="сумм.",
$DJ231*(1-($DL231+$DM231+$DN231+$DO231+$DP231)))),0)</f>
        <v/>
      </c>
      <c r="DS231" s="125">
        <f t="array" ref="DS231">
IFERROR(_xlfn.IFS(
$DH231="день_1",
$DR231*$BL231/($AX231-$AW231+1)*AZ231*(DAY(EOMONTH(AZ$15,0))),
$DH231="день_2",
$DR231/30*MAX(MIN($AX231,EOMONTH(AZ$15,0))-MAX($AW231,AZ$15)+1,),
$DH231="раб.день",
$DR231/30*(IFERROR(
_xlfn.LET(_xlpm.VD,
CHOOSE(
{1;2;3;4;5;6;7;8;9;10;11;12;13;14;15;16;17;18},
45658,45659,45660,45661,45662,45663,45664,45665,45711,45724,45778,45779,45785,45786,45820,45821,45965,46022),
_xlfn.LET(_xlpm.DD,
MAX(MIN($AX231,EOMONTH(AZ$15,0))-MAX($AW231,AZ$15),),
_xlfn.IFS(
AND(MONTH($AW231)=MONTH(AZ$15),MONTH($AX231)&lt;&gt;MONTH(AZ$15)),
NETWORKDAYS.INTL($AW231,$AW231+_xlpm.DD,1,_xlpm.VD),
AND(MONTH($AW231)&lt;&gt;MONTH(AZ$15),MONTH($AX231)=MONTH(AZ$15)),
NETWORKDAYS.INTL(($AX231)-_xlpm.DD,$AX231,1,_xlpm.VD),
AND(MONTH($AW231)&lt;MONTH(AZ$15),MONTH($AX231)&gt;MONTH(AZ$15)),
NETWORKDAYS.INTL((EOMONTH(AZ$15-1,1))-_xlpm.DD,EOMONTH(AZ$15-1,1),1,_xlpm.VD),
AND(MONTH($AW231)=MONTH(AZ$15),MONTH($AX231)=MONTH(AZ$15)),
NETWORKDAYS.INTL($AW231,$AX231,1,_xlpm.VD)))),0)),
$DH231="месяц",
$DR231*AZ231,
$DH231="неделя",
$DR231*AZ231/7*(ROUNDUP((DAY(EOMONTH(AZ$15,0)))/4,0))),
0)</f>
        <v/>
      </c>
      <c r="DT231" s="125">
        <f t="array" ref="DT231">
IFERROR(_xlfn.IFS(
$DH231="день_1",
$DR231*$BL231/($AX231-$AW231+1)*BA231*(DAY(EOMONTH(BA$15,0))),
$DH231="день_2",
$DR231/30*MAX(MIN($AX231,EOMONTH(BA$15,0))-MAX($AW231,BA$15)+1,),
$DH231="раб.день",
$DR231/30*(IFERROR(
_xlfn.LET(_xlpm.VD,
CHOOSE(
{1;2;3;4;5;6;7;8;9;10;11;12;13;14;15;16;17;18},
45658,45659,45660,45661,45662,45663,45664,45665,45711,45724,45778,45779,45785,45786,45820,45821,45965,46022),
_xlfn.LET(_xlpm.DD,
MAX(MIN($AX231,EOMONTH(BA$15,0))-MAX($AW231,BA$15),),
_xlfn.IFS(
AND(MONTH($AW231)=MONTH(BA$15),MONTH($AX231)&lt;&gt;MONTH(BA$15)),
NETWORKDAYS.INTL($AW231,$AW231+_xlpm.DD,1,_xlpm.VD),
AND(MONTH($AW231)&lt;&gt;MONTH(BA$15),MONTH($AX231)=MONTH(BA$15)),
NETWORKDAYS.INTL(($AX231)-_xlpm.DD,$AX231,1,_xlpm.VD),
AND(MONTH($AW231)&lt;MONTH(BA$15),MONTH($AX231)&gt;MONTH(BA$15)),
NETWORKDAYS.INTL((EOMONTH(BA$15-1,1))-_xlpm.DD,EOMONTH(BA$15-1,1),1,_xlpm.VD),
AND(MONTH($AW231)=MONTH(BA$15),MONTH($AX231)=MONTH(BA$15)),
NETWORKDAYS.INTL($AW231,$AX231,1,_xlpm.VD)))),0)),
$DH231="месяц",
$DR231*BA231,
$DH231="неделя",
$DR231*BA231/7*(ROUNDUP((DAY(EOMONTH(BA$15,0)))/4,0))),
0)</f>
        <v/>
      </c>
      <c r="DU231" s="125">
        <f t="array" ref="DU231">
IFERROR(_xlfn.IFS(
$DH231="день_1",
$DR231*$BL231/($AX231-$AW231+1)*BB231*(DAY(EOMONTH(BB$15,0))),
$DH231="день_2",
$DR231/30*MAX(MIN($AX231,EOMONTH(BB$15,0))-MAX($AW231,BB$15)+1,),
$DH231="раб.день",
$DR231/30*(IFERROR(
_xlfn.LET(_xlpm.VD,
CHOOSE(
{1;2;3;4;5;6;7;8;9;10;11;12;13;14;15;16;17;18},
45658,45659,45660,45661,45662,45663,45664,45665,45711,45724,45778,45779,45785,45786,45820,45821,45965,46022),
_xlfn.LET(_xlpm.DD,
MAX(MIN($AX231,EOMONTH(BB$15,0))-MAX($AW231,BB$15),),
_xlfn.IFS(
AND(MONTH($AW231)=MONTH(BB$15),MONTH($AX231)&lt;&gt;MONTH(BB$15)),
NETWORKDAYS.INTL($AW231,$AW231+_xlpm.DD,1,_xlpm.VD),
AND(MONTH($AW231)&lt;&gt;MONTH(BB$15),MONTH($AX231)=MONTH(BB$15)),
NETWORKDAYS.INTL(($AX231)-_xlpm.DD,$AX231,1,_xlpm.VD),
AND(MONTH($AW231)&lt;MONTH(BB$15),MONTH($AX231)&gt;MONTH(BB$15)),
NETWORKDAYS.INTL((EOMONTH(BB$15-1,1))-_xlpm.DD,EOMONTH(BB$15-1,1),1,_xlpm.VD),
AND(MONTH($AW231)=MONTH(BB$15),MONTH($AX231)=MONTH(BB$15)),
NETWORKDAYS.INTL($AW231,$AX231,1,_xlpm.VD)))),0)),
$DH231="месяц",
$DR231*BB231,
$DH231="неделя",
$DR231*BB231/7*(ROUNDUP((DAY(EOMONTH(BB$15,0)))/4,0))),
0)</f>
        <v/>
      </c>
      <c r="DV231" s="125">
        <f t="array" ref="DV231">
IFERROR(_xlfn.IFS(
$DH231="день_1",
$DR231*$BL231/($AX231-$AW231+1)*BC231*(DAY(EOMONTH(BC$15,0))),
$DH231="день_2",
$DR231/30*MAX(MIN($AX231,EOMONTH(BC$15,0))-MAX($AW231,BC$15)+1,),
$DH231="раб.день",
$DR231/30*(IFERROR(
_xlfn.LET(_xlpm.VD,
CHOOSE(
{1;2;3;4;5;6;7;8;9;10;11;12;13;14;15;16;17;18},
45658,45659,45660,45661,45662,45663,45664,45665,45711,45724,45778,45779,45785,45786,45820,45821,45965,46022),
_xlfn.LET(_xlpm.DD,
MAX(MIN($AX231,EOMONTH(BC$15,0))-MAX($AW231,BC$15),),
_xlfn.IFS(
AND(MONTH($AW231)=MONTH(BC$15),MONTH($AX231)&lt;&gt;MONTH(BC$15)),
NETWORKDAYS.INTL($AW231,$AW231+_xlpm.DD,1,_xlpm.VD),
AND(MONTH($AW231)&lt;&gt;MONTH(BC$15),MONTH($AX231)=MONTH(BC$15)),
NETWORKDAYS.INTL(($AX231)-_xlpm.DD,$AX231,1,_xlpm.VD),
AND(MONTH($AW231)&lt;MONTH(BC$15),MONTH($AX231)&gt;MONTH(BC$15)),
NETWORKDAYS.INTL((EOMONTH(BC$15-1,1))-_xlpm.DD,EOMONTH(BC$15-1,1),1,_xlpm.VD),
AND(MONTH($AW231)=MONTH(BC$15),MONTH($AX231)=MONTH(BC$15)),
NETWORKDAYS.INTL($AW231,$AX231,1,_xlpm.VD)))),0)),
$DH231="месяц",
$DR231*BC231,
$DH231="неделя",
$DR231*BC231/7*(ROUNDUP((DAY(EOMONTH(BC$15,0)))/4,0))),
0)</f>
        <v/>
      </c>
      <c r="DW231" s="125">
        <f t="array" ref="DW231">
IFERROR(_xlfn.IFS(
$DH231="день_1",
$DR231*$BL231/($AX231-$AW231+1)*BD231*(DAY(EOMONTH(BD$15,0))),
$DH231="день_2",
$DR231/30*MAX(MIN($AX231,EOMONTH(BD$15,0))-MAX($AW231,BD$15)+1,),
$DH231="раб.день",
$DR231/30*(IFERROR(
_xlfn.LET(_xlpm.VD,
CHOOSE(
{1;2;3;4;5;6;7;8;9;10;11;12;13;14;15;16;17;18},
45658,45659,45660,45661,45662,45663,45664,45665,45711,45724,45778,45779,45785,45786,45820,45821,45965,46022),
_xlfn.LET(_xlpm.DD,
MAX(MIN($AX231,EOMONTH(BD$15,0))-MAX($AW231,BD$15),),
_xlfn.IFS(
AND(MONTH($AW231)=MONTH(BD$15),MONTH($AX231)&lt;&gt;MONTH(BD$15)),
NETWORKDAYS.INTL($AW231,$AW231+_xlpm.DD,1,_xlpm.VD),
AND(MONTH($AW231)&lt;&gt;MONTH(BD$15),MONTH($AX231)=MONTH(BD$15)),
NETWORKDAYS.INTL(($AX231)-_xlpm.DD,$AX231,1,_xlpm.VD),
AND(MONTH($AW231)&lt;MONTH(BD$15),MONTH($AX231)&gt;MONTH(BD$15)),
NETWORKDAYS.INTL((EOMONTH(BD$15-1,1))-_xlpm.DD,EOMONTH(BD$15-1,1),1,_xlpm.VD),
AND(MONTH($AW231)=MONTH(BD$15),MONTH($AX231)=MONTH(BD$15)),
NETWORKDAYS.INTL($AW231,$AX231,1,_xlpm.VD)))),0)),
$DH231="месяц",
$DR231*BD231,
$DH231="неделя",
$DR231*BD231/7*(ROUNDUP((DAY(EOMONTH(BD$15,0)))/4,0))),
0)</f>
        <v/>
      </c>
      <c r="DX231" s="125">
        <f t="array" ref="DX231">
IFERROR(_xlfn.IFS(
$DH231="день_1",
$DR231*$BL231/($AX231-$AW231+1)*BE231*(DAY(EOMONTH(BE$15,0))),
$DH231="день_2",
$DR231/30*MAX(MIN($AX231,EOMONTH(BE$15,0))-MAX($AW231,BE$15)+1,),
$DH231="раб.день",
$DR231/30*(IFERROR(
_xlfn.LET(_xlpm.VD,
CHOOSE(
{1;2;3;4;5;6;7;8;9;10;11;12;13;14;15;16;17;18},
45658,45659,45660,45661,45662,45663,45664,45665,45711,45724,45778,45779,45785,45786,45820,45821,45965,46022),
_xlfn.LET(_xlpm.DD,
MAX(MIN($AX231,EOMONTH(BE$15,0))-MAX($AW231,BE$15),),
_xlfn.IFS(
AND(MONTH($AW231)=MONTH(BE$15),MONTH($AX231)&lt;&gt;MONTH(BE$15)),
NETWORKDAYS.INTL($AW231,$AW231+_xlpm.DD,1,_xlpm.VD),
AND(MONTH($AW231)&lt;&gt;MONTH(BE$15),MONTH($AX231)=MONTH(BE$15)),
NETWORKDAYS.INTL(($AX231)-_xlpm.DD,$AX231,1,_xlpm.VD),
AND(MONTH($AW231)&lt;MONTH(BE$15),MONTH($AX231)&gt;MONTH(BE$15)),
NETWORKDAYS.INTL((EOMONTH(BE$15-1,1))-_xlpm.DD,EOMONTH(BE$15-1,1),1,_xlpm.VD),
AND(MONTH($AW231)=MONTH(BE$15),MONTH($AX231)=MONTH(BE$15)),
NETWORKDAYS.INTL($AW231,$AX231,1,_xlpm.VD)))),0)),
$DH231="месяц",
$DR231*BE231,
$DH231="неделя",
$DR231*BE231/7*(ROUNDUP((DAY(EOMONTH(BE$15,0)))/4,0))),
0)</f>
        <v/>
      </c>
      <c r="DY231" s="125">
        <f t="array" ref="DY231">
IFERROR(_xlfn.IFS(
$DH231="день_1",
$DR231*$BL231/($AX231-$AW231+1)*BF231*(DAY(EOMONTH(BF$15,0))),
$DH231="день_2",
$DR231/30*MAX(MIN($AX231,EOMONTH(BF$15,0))-MAX($AW231,BF$15)+1,),
$DH231="раб.день",
$DR231/30*(IFERROR(
_xlfn.LET(_xlpm.VD,
CHOOSE(
{1;2;3;4;5;6;7;8;9;10;11;12;13;14;15;16;17;18},
45658,45659,45660,45661,45662,45663,45664,45665,45711,45724,45778,45779,45785,45786,45820,45821,45965,46022),
_xlfn.LET(_xlpm.DD,
MAX(MIN($AX231,EOMONTH(BF$15,0))-MAX($AW231,BF$15),),
_xlfn.IFS(
AND(MONTH($AW231)=MONTH(BF$15),MONTH($AX231)&lt;&gt;MONTH(BF$15)),
NETWORKDAYS.INTL($AW231,$AW231+_xlpm.DD,1,_xlpm.VD),
AND(MONTH($AW231)&lt;&gt;MONTH(BF$15),MONTH($AX231)=MONTH(BF$15)),
NETWORKDAYS.INTL(($AX231)-_xlpm.DD,$AX231,1,_xlpm.VD),
AND(MONTH($AW231)&lt;MONTH(BF$15),MONTH($AX231)&gt;MONTH(BF$15)),
NETWORKDAYS.INTL((EOMONTH(BF$15-1,1))-_xlpm.DD,EOMONTH(BF$15-1,1),1,_xlpm.VD),
AND(MONTH($AW231)=MONTH(BF$15),MONTH($AX231)=MONTH(BF$15)),
NETWORKDAYS.INTL($AW231,$AX231,1,_xlpm.VD)))),0)),
$DH231="месяц",
$DR231*BF231,
$DH231="неделя",
$DR231*BF231/7*(ROUNDUP((DAY(EOMONTH(BF$15,0)))/4,0))),
0)</f>
        <v/>
      </c>
      <c r="DZ231" s="125">
        <f t="array" ref="DZ231">
IFERROR(_xlfn.IFS(
$DH231="день_1",
$DR231*$BL231/($AX231-$AW231+1)*BG231*(DAY(EOMONTH(BG$15,0))),
$DH231="день_2",
$DR231/30*MAX(MIN($AX231,EOMONTH(BG$15,0))-MAX($AW231,BG$15)+1,),
$DH231="раб.день",
$DR231/30*(IFERROR(
_xlfn.LET(_xlpm.VD,
CHOOSE(
{1;2;3;4;5;6;7;8;9;10;11;12;13;14;15;16;17;18},
45658,45659,45660,45661,45662,45663,45664,45665,45711,45724,45778,45779,45785,45786,45820,45821,45965,46022),
_xlfn.LET(_xlpm.DD,
MAX(MIN($AX231,EOMONTH(BG$15,0))-MAX($AW231,BG$15),),
_xlfn.IFS(
AND(MONTH($AW231)=MONTH(BG$15),MONTH($AX231)&lt;&gt;MONTH(BG$15)),
NETWORKDAYS.INTL($AW231,$AW231+_xlpm.DD,1,_xlpm.VD),
AND(MONTH($AW231)&lt;&gt;MONTH(BG$15),MONTH($AX231)=MONTH(BG$15)),
NETWORKDAYS.INTL(($AX231)-_xlpm.DD,$AX231,1,_xlpm.VD),
AND(MONTH($AW231)&lt;MONTH(BG$15),MONTH($AX231)&gt;MONTH(BG$15)),
NETWORKDAYS.INTL((EOMONTH(BG$15-1,1))-_xlpm.DD,EOMONTH(BG$15-1,1),1,_xlpm.VD),
AND(MONTH($AW231)=MONTH(BG$15),MONTH($AX231)=MONTH(BG$15)),
NETWORKDAYS.INTL($AW231,$AX231,1,_xlpm.VD)))),0)),
$DH231="месяц",
$DR231*BG231,
$DH231="неделя",
$DR231*BG231/7*(ROUNDUP((DAY(EOMONTH(BG$15,0)))/4,0))),
0)</f>
        <v/>
      </c>
      <c r="EA231" s="125">
        <f t="array" ref="EA231">
IFERROR(_xlfn.IFS(
$DH231="день_1",
$DR231*$BL231/($AX231-$AW231+1)*BH231*(DAY(EOMONTH(BH$15,0))),
$DH231="день_2",
$DR231/30*MAX(MIN($AX231,EOMONTH(BH$15,0))-MAX($AW231,BH$15)+1,),
$DH231="раб.день",
$DR231/30*(IFERROR(
_xlfn.LET(_xlpm.VD,
CHOOSE(
{1;2;3;4;5;6;7;8;9;10;11;12;13;14;15;16;17;18},
45658,45659,45660,45661,45662,45663,45664,45665,45711,45724,45778,45779,45785,45786,45820,45821,45965,46022),
_xlfn.LET(_xlpm.DD,
MAX(MIN($AX231,EOMONTH(BH$15,0))-MAX($AW231,BH$15),),
_xlfn.IFS(
AND(MONTH($AW231)=MONTH(BH$15),MONTH($AX231)&lt;&gt;MONTH(BH$15)),
NETWORKDAYS.INTL($AW231,$AW231+_xlpm.DD,1,_xlpm.VD),
AND(MONTH($AW231)&lt;&gt;MONTH(BH$15),MONTH($AX231)=MONTH(BH$15)),
NETWORKDAYS.INTL(($AX231)-_xlpm.DD,$AX231,1,_xlpm.VD),
AND(MONTH($AW231)&lt;MONTH(BH$15),MONTH($AX231)&gt;MONTH(BH$15)),
NETWORKDAYS.INTL((EOMONTH(BH$15-1,1))-_xlpm.DD,EOMONTH(BH$15-1,1),1,_xlpm.VD),
AND(MONTH($AW231)=MONTH(BH$15),MONTH($AX231)=MONTH(BH$15)),
NETWORKDAYS.INTL($AW231,$AX231,1,_xlpm.VD)))),0)),
$DH231="месяц",
$DR231*BH231,
$DH231="неделя",
$DR231*BH231/7*(ROUNDUP((DAY(EOMONTH(BH$15,0)))/4,0))),
0)</f>
        <v/>
      </c>
      <c r="EB231" s="125">
        <f t="array" ref="EB231">
IFERROR(_xlfn.IFS(
$DH231="день_1",
$DR231*$BL231/($AX231-$AW231+1)*BI231*(DAY(EOMONTH(BI$15,0))),
$DH231="день_2",
$DR231/30*MAX(MIN($AX231,EOMONTH(BI$15,0))-MAX($AW231,BI$15)+1,),
$DH231="раб.день",
$DR231/30*(IFERROR(
_xlfn.LET(_xlpm.VD,
CHOOSE(
{1;2;3;4;5;6;7;8;9;10;11;12;13;14;15;16;17;18},
45658,45659,45660,45661,45662,45663,45664,45665,45711,45724,45778,45779,45785,45786,45820,45821,45965,46022),
_xlfn.LET(_xlpm.DD,
MAX(MIN($AX231,EOMONTH(BI$15,0))-MAX($AW231,BI$15),),
_xlfn.IFS(
AND(MONTH($AW231)=MONTH(BI$15),MONTH($AX231)&lt;&gt;MONTH(BI$15)),
NETWORKDAYS.INTL($AW231,$AW231+_xlpm.DD,1,_xlpm.VD),
AND(MONTH($AW231)&lt;&gt;MONTH(BI$15),MONTH($AX231)=MONTH(BI$15)),
NETWORKDAYS.INTL(($AX231)-_xlpm.DD,$AX231,1,_xlpm.VD),
AND(MONTH($AW231)&lt;MONTH(BI$15),MONTH($AX231)&gt;MONTH(BI$15)),
NETWORKDAYS.INTL((EOMONTH(BI$15-1,1))-_xlpm.DD,EOMONTH(BI$15-1,1),1,_xlpm.VD),
AND(MONTH($AW231)=MONTH(BI$15),MONTH($AX231)=MONTH(BI$15)),
NETWORKDAYS.INTL($AW231,$AX231,1,_xlpm.VD)))),0)),
$DH231="месяц",
$DR231*BI231,
$DH231="неделя",
$DR231*BI231/7*(ROUNDUP((DAY(EOMONTH(BI$15,0)))/4,0))),
0)</f>
        <v/>
      </c>
      <c r="EC231" s="125">
        <f t="array" ref="EC231">
IFERROR(_xlfn.IFS(
$DH231="день_1",
$DR231*$BL231/($AX231-$AW231+1)*BJ231*(DAY(EOMONTH(BJ$15,0))),
$DH231="день_2",
$DR231/30*MAX(MIN($AX231,EOMONTH(BJ$15,0))-MAX($AW231,BJ$15)+1,),
$DH231="раб.день",
$DR231/30*(IFERROR(
_xlfn.LET(_xlpm.VD,
CHOOSE(
{1;2;3;4;5;6;7;8;9;10;11;12;13;14;15;16;17;18},
45658,45659,45660,45661,45662,45663,45664,45665,45711,45724,45778,45779,45785,45786,45820,45821,45965,46022),
_xlfn.LET(_xlpm.DD,
MAX(MIN($AX231,EOMONTH(BJ$15,0))-MAX($AW231,BJ$15),),
_xlfn.IFS(
AND(MONTH($AW231)=MONTH(BJ$15),MONTH($AX231)&lt;&gt;MONTH(BJ$15)),
NETWORKDAYS.INTL($AW231,$AW231+_xlpm.DD,1,_xlpm.VD),
AND(MONTH($AW231)&lt;&gt;MONTH(BJ$15),MONTH($AX231)=MONTH(BJ$15)),
NETWORKDAYS.INTL(($AX231)-_xlpm.DD,$AX231,1,_xlpm.VD),
AND(MONTH($AW231)&lt;MONTH(BJ$15),MONTH($AX231)&gt;MONTH(BJ$15)),
NETWORKDAYS.INTL((EOMONTH(BJ$15-1,1))-_xlpm.DD,EOMONTH(BJ$15-1,1),1,_xlpm.VD),
AND(MONTH($AW231)=MONTH(BJ$15),MONTH($AX231)=MONTH(BJ$15)),
NETWORKDAYS.INTL($AW231,$AX231,1,_xlpm.VD)))),0)),
$DH231="месяц",
$DR231*BJ231,
$DH231="неделя",
$DR231*BJ231/7*(ROUNDUP((DAY(EOMONTH(BJ$15,0)))/4,0))),
0)</f>
        <v/>
      </c>
      <c r="ED231" s="125">
        <f t="array" ref="ED231">
IFERROR(_xlfn.IFS(
$DH231="день_1",
$DR231*$BL231/($AX231-$AW231+1)*BK231*(DAY(EOMONTH(BK$15,0))),
$DH231="день_2",
$DR231/30*MAX(MIN($AX231,EOMONTH(BK$15,0))-MAX($AW231,BK$15)+1,),
$DH231="раб.день",
$DR231/30*(IFERROR(
_xlfn.LET(_xlpm.VD,
CHOOSE(
{1;2;3;4;5;6;7;8;9;10;11;12;13;14;15;16;17;18},
45658,45659,45660,45661,45662,45663,45664,45665,45711,45724,45778,45779,45785,45786,45820,45821,45965,46022),
_xlfn.LET(_xlpm.DD,
MAX(MIN($AX231,EOMONTH(BK$15,0))-MAX($AW231,BK$15),),
_xlfn.IFS(
AND(MONTH($AW231)=MONTH(BK$15),MONTH($AX231)&lt;&gt;MONTH(BK$15)),
NETWORKDAYS.INTL($AW231,$AW231+_xlpm.DD,1,_xlpm.VD),
AND(MONTH($AW231)&lt;&gt;MONTH(BK$15),MONTH($AX231)=MONTH(BK$15)),
NETWORKDAYS.INTL(($AX231)-_xlpm.DD,$AX231,1,_xlpm.VD),
AND(MONTH($AW231)&lt;MONTH(BK$15),MONTH($AX231)&gt;MONTH(BK$15)),
NETWORKDAYS.INTL((EOMONTH(BK$15-1,1))-_xlpm.DD,EOMONTH(BK$15-1,1),1,_xlpm.VD),
AND(MONTH($AW231)=MONTH(BK$15),MONTH($AX231)=MONTH(BK$15)),
NETWORKDAYS.INTL($AW231,$AX231,1,_xlpm.VD)))),0)),
$DH231="месяц",
$DR231*BK231,
$DH231="неделя",
$DR231*BK231/7*(ROUNDUP((DAY(EOMONTH(BK$15,0)))/4,0))),
0)</f>
        <v/>
      </c>
      <c r="EE231" s="125">
        <f>SUM($DS231,$DT231,$DU231,$DV231,$DW231,$DX231,$DY231,$DZ231,$EA231,$EB231,$EC231,$ED231)</f>
        <v/>
      </c>
      <c r="EF231" s="125">
        <f>IFERROR(ROUND($EE231*(1+$EP231),2),0)</f>
        <v/>
      </c>
      <c r="EG231" s="128" t="n">
        <v>1</v>
      </c>
      <c r="EH231" s="126" t="n">
        <v>0</v>
      </c>
      <c r="EI231" s="126">
        <f>ROUND(SUM($EH231:$EH231)*SUM($AB231:$AB231)*$EG231,2)</f>
        <v/>
      </c>
      <c r="EJ231" s="126">
        <f>ROUND($EI231*(1+$EP231),2)</f>
        <v/>
      </c>
      <c r="EK231" s="126" t="n">
        <v>0</v>
      </c>
      <c r="EL231" s="126">
        <f>ROUND(SUM($EK231:$EK231)*SUM($AB231:$AB231)*$EG231,2)</f>
        <v/>
      </c>
      <c r="EM231" s="126">
        <f>ROUND($EL231*(1+$EP231),2)</f>
        <v/>
      </c>
      <c r="EN231" s="126">
        <f>SUM($EE231,$EI231,$EL231)</f>
        <v/>
      </c>
      <c r="EO231" s="126">
        <f>SUM($EF231,$EJ231,$EM231)</f>
        <v/>
      </c>
      <c r="EP231" s="59" t="inlineStr">
        <is>
          <t>20%</t>
        </is>
      </c>
      <c r="EQ231" s="59" t="n"/>
      <c r="ER231" s="60">
        <f t="array" ref="ER231">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MATCH(ES231,
{"AMS";"RussOutdoor";"HD Outdoor";"Ingroup";"IQ";"Ledproduction";"LisChannel";"Logic";"Media-PPL";"NovikovTV | НовиковТВ";"SMA";"SOK";"КрокусТВ | CrocusTV | IndoorTV";"Сити";"ТЯК Москва"},
0)),"")</f>
        <v/>
      </c>
      <c r="ES231" s="60" t="n"/>
      <c r="ET231" s="60">
        <f t="array" ref="ET231">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MATCH(ES231,
{"AMS";"RussOutdoor";"HD Outdoor";"Ingroup";"IQ";"Ledproduction";"LisChannel";"Logic";"Media-PPL";"NovikovTV | НовиковТВ";"SMA";"SOK";"КрокусТВ | CrocusTV | IndoorTV";"Сити";"ТЯК Москва"},
0)),"")</f>
        <v/>
      </c>
      <c r="EU231" s="60" t="n"/>
      <c r="EV231" s="60" t="n"/>
      <c r="EX231" s="110">
        <f t="array" ref="EX231">
($AR231/30
+N("ТРАФИК ПЛОЩАДКИ"))*
(IFERROR(
_xlfn.LET(
_xlpm.GPR,
HLOOKUP($L231,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(MATCH($T231,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IF($Q231="цифровой",_xlpm.GPR/$AG231,_xlpm.GPR/60)),
0)
+N("DWELL TIME"))*
(IF($AB231=0,0,IF($AB231=1,0.3,IF($AB231=2,0.5,IF($AB231&gt;2,1))))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_xlfn.IFS($AC231="да",1.2,$AC231="нет",1)*
_xlfn.IFS($AD231="да",1.2,$AD231="нет",1)*
IF(R231="статический",1,1.2)*
$X231*
INDEX(
{1.2;1;1.2;1.2;1;1.2;1.2;1.2;1.2;1.2;1.2;1;1.2;1.2;1.2;1.2;1;1;1.2;1.2;1.2;1;1;1;1;1.2;1.2;1.2;1.2;1;1;1;1;1.2;1.2;1.2;1.2;1.2;1.2;1.2;1.2;1;1;1.2;1;1;1;1;1.5;1;1;1.5;1.5;1.2},
MATCH($Q231,_xlpm.MI,0)))&gt;{0.02;0.04;0.06;0.1;0.2;0.4;0.6;0.8;1;2;4;6})),
{0;1;2;3;4;5;6;7;8;9;10;11;12},
0)))
+N("КОЭФФИЦИЕНТ КОНТАКТА"))))*
(_xlfn.IFS($X231&lt;0.1,$X231/1000,$X231&gt;25,5.2,AND($X231&gt;=0.1,$X231&lt;=25),(($X231*2+0.1)/10)*($X231/10)))*
IFERROR((_xlfn.LET(
_xlpm.MA,
{0;0.8;0.85;0.9;0.95;1},
_xlpm.MAA,
{0;1;2;3;4;5},
INDEX(_xlpm.MA,MATCH(SUMPRODUCT(--((IF(ROUND(_xlpm.MAA,1)&gt;5,5,ROUND($AB231,1)))&gt;{0;1;2;3;4;5})),_xlpm.MAA,0)))
+N("КОЭФФИЦИЕНТ КОЛ-ВО КОНСТРУКЦИЙ")),1)*
$AB231,0))*
(IF($Q231="цифровой",$AG231/15*$AI231,1)
+N("ДЛЯ ЦИФРЫ"))</f>
        <v/>
      </c>
      <c r="EY231" s="110">
        <f>IFERROR(EX231*AY231,0)</f>
        <v/>
      </c>
      <c r="EZ231" s="131">
        <f>IFERROR(DP231/EY231*1000,0)</f>
        <v/>
      </c>
      <c r="FA231" s="112">
        <f>IFERROR(FC231/FB231,0)</f>
        <v/>
      </c>
      <c r="FB231" s="112">
        <f>IFERROR((FC231/(EY231/FF231*#REF!))*0.825,0)</f>
        <v/>
      </c>
      <c r="FC231" s="112">
        <f>IFERROR(((EX231*30/AR231)*100)/30,0)</f>
        <v/>
      </c>
      <c r="FD231" s="112">
        <f>IFERROR(EY231/G231*100%,0)</f>
        <v/>
      </c>
      <c r="FE231" s="112">
        <f>IFERROR(FD231/FC231*100%,0)</f>
        <v/>
      </c>
      <c r="FF231" s="110">
        <f>IFERROR(AR231/30*AY231,0)</f>
        <v/>
      </c>
    </row>
    <row r="232" ht="13" customHeight="1">
      <c r="A232" s="59" t="n"/>
      <c r="B232" s="60" t="n"/>
      <c r="C232" s="60" t="n"/>
      <c r="D232" s="60">
        <f t="array" ref="D232">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MATCH($E232,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32" s="60">
        <f t="array" ref="E232">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MATCH($F232,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32" s="60" t="inlineStr"/>
      <c r="G232" s="60" t="n"/>
      <c r="H232" s="60">
        <f t="array" ref="H232">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MATCH($I232,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32" s="60" t="n"/>
      <c r="J232" s="60" t="n"/>
      <c r="K232" s="60" t="n"/>
      <c r="L232" s="60" t="n"/>
      <c r="M232" s="60" t="n"/>
      <c r="N232" s="60" t="n"/>
      <c r="O232" s="60" t="n"/>
      <c r="P232" s="60">
        <f t="array" ref="P232">
_xlfn.IFS(
ISNUMBER(MATCH($Q232,{"шелфбаннер","разделитель","монетница","чековая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ISNUMBER(MATCH($Q232,{"LED/LCD","видеокулер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ISNUMBER(MATCH($Q232,{"автомобиль","машина","выставочное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ISNUMBER(MATCH($Q232,{"билборд","лифтовая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ISNUMBER(MATCH($Q232,{"навигация","подвесной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ISNUMBER(MATCH($Q232,{"движущаяся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ISNUMBER(MATCH($Q232,{"каталог","журнал"},)),
"Пресса",
$Q232="","")</f>
        <v/>
      </c>
      <c r="Q232" s="60" t="n"/>
      <c r="R232" s="60">
        <f t="array" ref="R232">
IFERROR(
_xlfn.IFS(
OR(ISNUMBER(MATCH($Q232,{"экспозиция","макет","стенд","автостенд","авто стенд","выставочное пространство","выставочные стенды","модульные выставочные стенды","3Д конструкция","3D конструкция"},)),P232="Экспонирование"),
"нестандартный",
ISNUMBER(MATCH($Q232,{"скроллер","призматрон"},)),
"динамический",
$P232="Видео",
"цифровой",
OR($P232="Пресса",$P232="Щит",$P232="POSm",$P232="Подвес",$P232="Брендирование/оклейка"),
"статический"),"")</f>
        <v/>
      </c>
      <c r="S232" s="59" t="n"/>
      <c r="T232" s="60" t="n"/>
      <c r="U232" s="60" t="n"/>
      <c r="V232" s="60">
        <f>
IF(P232="Видео",
"цифровой постер/ролик",
IF(ISNUMBER(MATCH(Q232,{"короб световой","короб световой | лайтбокс","короб световой | кристалайт","лайтбокс","лайт бокс","кристалайт","LB","lightbox"},)),
"бэклит",
IF(P232="Брендирование/оклейка",
"перфарированная пленка/самоклейка",
IF(P232="Экспонирование",
"под запрос",
IF(P232="Подвес",
"баннер/ткань",
"")))))</f>
        <v/>
      </c>
      <c r="W232" s="59" t="n"/>
      <c r="X232" s="59" t="n"/>
      <c r="Y232" s="59" t="n"/>
      <c r="Z232" s="61" t="n"/>
      <c r="AA232" s="61" t="n"/>
      <c r="AB232" s="61">
        <f>IF(BL232&gt;0,Z232,0)</f>
        <v/>
      </c>
      <c r="AC232" s="59" t="n"/>
      <c r="AD232" s="59" t="n"/>
      <c r="AE232" s="59" t="n"/>
      <c r="AF232" s="59" t="n"/>
      <c r="AG232" s="59" t="n"/>
      <c r="AH232" s="59" t="n"/>
      <c r="AI232" s="59" t="n"/>
      <c r="AJ232" s="59" t="n"/>
      <c r="AK232" s="59" t="n"/>
      <c r="AL232" s="62">
        <f>IFERROR(IF(OR(R232="статический",R232="динамический",R232="нестандартный",R232="",R232=""),"-",IF(AND(AH232="-",AI232="-"),"-",AK232*3600/AH232*AI232)),"-")</f>
        <v/>
      </c>
      <c r="AM232" s="62">
        <f>IFERROR(IF(OR(R232="статический",R232="динамический",R232="",R232="", R232="BTL",R232="нестандартный"),"-",AG232*AI232*AL232/60),"-")</f>
        <v/>
      </c>
      <c r="AN232" s="63">
        <f>IFERROR(IF(AH232="","-",AG232*AI232/AH232),"-")</f>
        <v/>
      </c>
      <c r="AO232" s="59">
        <f>IFERROR(IF(OR($R232="статический",$R232="динамический",$R232="",$R232="",$R232="BTL",$R232="нестандартный"),"-",$AL232*$AY232),"-")</f>
        <v/>
      </c>
      <c r="AP232" s="62">
        <f>IFERROR(IF(OR($R232="статический",$R232="динамический",$R232="",$R232="",$R232="BTL",$R232="нестандартный"),"-",$AM232*AY232),"-")</f>
        <v/>
      </c>
      <c r="AQ232" s="64" t="n"/>
      <c r="AR232" s="61" t="n"/>
      <c r="AS232" s="61" t="n"/>
      <c r="AT232" s="61" t="n"/>
      <c r="AU232" s="65" t="n"/>
      <c r="AV232" s="124">
        <f>IFERROR(DR232/AT232*1000,"n/a")</f>
        <v/>
      </c>
      <c r="AW232" s="67" t="n"/>
      <c r="AX232" s="67" t="n"/>
      <c r="AY232" s="43">
        <f>IFERROR(IF(OR($AW232="",$AX232=""),"",_xlfn.DAYS($AX232+1,$AW232)),"")</f>
        <v/>
      </c>
      <c r="AZ232" s="68">
        <f t="array" ref="AZ232">
_xlfn.LET(_xlpm.COEFF,
IF($AW232+$AX232=0,0,IF(MAX(MIN($AX232,EOMONTH(AZ$15,0))-MAX($AW232,AZ$15)+1,)&gt;0,1,0)),
_xlfn.IFS(
$ES232="LisChannel",
_xlpm.COEFF*
INDEX({1;1;1.2;1.2;1;1;1;1;1.2;1.2;1.2;1.2},
MATCH(MONTH(AZ$15),
{1,2,3,4,5,6,7,8,9,10,11,12})),
CONCATENATE($ES232," ",$L232)="RussOutdoor метро",
_xlpm.COEFF*
INDEX({0.8;0.9;1.1;1.1;1;1;1;1;1.1;1.1;1.1;1.1},
MATCH(MONTH(AZ$15),
{1,2,3,4,5,6,7,8,9,10,11,12})),
$ES232&lt;&gt;"LisChannel",
_xlpm.COEFF,
$ES232&lt;&gt;"RussOutdoor",
_xlpm.COEFF))</f>
        <v/>
      </c>
      <c r="BA232" s="68">
        <f t="array" ref="BA232">
_xlfn.LET(_xlpm.COEFF,
IF($AW232+$AX232=0,0,IF(MAX(MIN($AX232,EOMONTH(BA$15,0))-MAX($AW232,BA$15)+1,)&gt;0,1,0)),
_xlfn.IFS(
$ES232="LisChannel",
_xlpm.COEFF*
INDEX({1;1;1.2;1.2;1;1;1;1;1.2;1.2;1.2;1.2},
MATCH(MONTH(BA$15),
{1,2,3,4,5,6,7,8,9,10,11,12})),
CONCATENATE($ES232," ",$L232)="RussOutdoor метро",
_xlpm.COEFF*
INDEX({0.8;0.9;1.1;1.1;1;1;1;1;1.1;1.1;1.1;1.1},
MATCH(MONTH(BA$15),
{1,2,3,4,5,6,7,8,9,10,11,12})),
$ES232&lt;&gt;"LisChannel",
_xlpm.COEFF,
$ES232&lt;&gt;"RussOutdoor",
_xlpm.COEFF))</f>
        <v/>
      </c>
      <c r="BB232" s="68">
        <f t="array" ref="BB232">
_xlfn.LET(_xlpm.COEFF,
IF($AW232+$AX232=0,0,IF(MAX(MIN($AX232,EOMONTH(BB$15,0))-MAX($AW232,BB$15)+1,)&gt;0,1,0)),
_xlfn.IFS(
$ES232="LisChannel",
_xlpm.COEFF*
INDEX({1;1;1.2;1.2;1;1;1;1;1.2;1.2;1.2;1.2},
MATCH(MONTH(BB$15),
{1,2,3,4,5,6,7,8,9,10,11,12})),
CONCATENATE($ES232," ",$L232)="RussOutdoor метро",
_xlpm.COEFF*
INDEX({0.8;0.9;1.1;1.1;1;1;1;1;1.1;1.1;1.1;1.1},
MATCH(MONTH(BB$15),
{1,2,3,4,5,6,7,8,9,10,11,12})),
$ES232&lt;&gt;"LisChannel",
_xlpm.COEFF,
$ES232&lt;&gt;"RussOutdoor",
_xlpm.COEFF))</f>
        <v/>
      </c>
      <c r="BC232" s="68">
        <f t="array" ref="BC232">
_xlfn.LET(_xlpm.COEFF,
IF($AW232+$AX232=0,0,IF(MAX(MIN($AX232,EOMONTH(BC$15,0))-MAX($AW232,BC$15)+1,)&gt;0,1,0)),
_xlfn.IFS(
$ES232="LisChannel",
_xlpm.COEFF*
INDEX({1;1;1.2;1.2;1;1;1;1;1.2;1.2;1.2;1.2},
MATCH(MONTH(BC$15),
{1,2,3,4,5,6,7,8,9,10,11,12})),
CONCATENATE($ES232," ",$L232)="RussOutdoor метро",
_xlpm.COEFF*
INDEX({0.8;0.9;1.1;1.1;1;1;1;1;1.1;1.1;1.1;1.1},
MATCH(MONTH(BC$15),
{1,2,3,4,5,6,7,8,9,10,11,12})),
$ES232&lt;&gt;"LisChannel",
_xlpm.COEFF,
$ES232&lt;&gt;"RussOutdoor",
_xlpm.COEFF))</f>
        <v/>
      </c>
      <c r="BD232" s="68">
        <f t="array" ref="BD232">
_xlfn.LET(_xlpm.COEFF,
IF($AW232+$AX232=0,0,IF(MAX(MIN($AX232,EOMONTH(BD$15,0))-MAX($AW232,BD$15)+1,)&gt;0,1,0)),
_xlfn.IFS(
$ES232="LisChannel",
_xlpm.COEFF*
INDEX({1;1;1.2;1.2;1;1;1;1;1.2;1.2;1.2;1.2},
MATCH(MONTH(BD$15),
{1,2,3,4,5,6,7,8,9,10,11,12})),
CONCATENATE($ES232," ",$L232)="RussOutdoor метро",
_xlpm.COEFF*
INDEX({0.8;0.9;1.1;1.1;1;1;1;1;1.1;1.1;1.1;1.1},
MATCH(MONTH(BD$15),
{1,2,3,4,5,6,7,8,9,10,11,12})),
$ES232&lt;&gt;"LisChannel",
_xlpm.COEFF,
$ES232&lt;&gt;"RussOutdoor",
_xlpm.COEFF))</f>
        <v/>
      </c>
      <c r="BE232" s="68">
        <f t="array" ref="BE232">
_xlfn.LET(_xlpm.COEFF,
IF($AW232+$AX232=0,0,IF(MAX(MIN($AX232,EOMONTH(BE$15,0))-MAX($AW232,BE$15)+1,)&gt;0,1,0)),
_xlfn.IFS(
$ES232="LisChannel",
_xlpm.COEFF*
INDEX({1;1;1.2;1.2;1;1;1;1;1.2;1.2;1.2;1.2},
MATCH(MONTH(BE$15),
{1,2,3,4,5,6,7,8,9,10,11,12})),
CONCATENATE($ES232," ",$L232)="RussOutdoor метро",
_xlpm.COEFF*
INDEX({0.8;0.9;1.1;1.1;1;1;1;1;1.1;1.1;1.1;1.1},
MATCH(MONTH(BE$15),
{1,2,3,4,5,6,7,8,9,10,11,12})),
$ES232&lt;&gt;"LisChannel",
_xlpm.COEFF,
$ES232&lt;&gt;"RussOutdoor",
_xlpm.COEFF))</f>
        <v/>
      </c>
      <c r="BF232" s="68">
        <f t="array" ref="BF232">
_xlfn.LET(_xlpm.COEFF,
IF($AW232+$AX232=0,0,IF(MAX(MIN($AX232,EOMONTH(BF$15,0))-MAX($AW232,BF$15)+1,)&gt;0,1,0)),
_xlfn.IFS(
$ES232="LisChannel",
_xlpm.COEFF*
INDEX({1;1;1.2;1.2;1;1;1;1;1.2;1.2;1.2;1.2},
MATCH(MONTH(BF$15),
{1,2,3,4,5,6,7,8,9,10,11,12})),
CONCATENATE($ES232," ",$L232)="RussOutdoor метро",
_xlpm.COEFF*
INDEX({0.8;0.9;1.1;1.1;1;1;1;1;1.1;1.1;1.1;1.1},
MATCH(MONTH(BF$15),
{1,2,3,4,5,6,7,8,9,10,11,12})),
$ES232&lt;&gt;"LisChannel",
_xlpm.COEFF,
$ES232&lt;&gt;"RussOutdoor",
_xlpm.COEFF))</f>
        <v/>
      </c>
      <c r="BG232" s="68">
        <f t="array" ref="BG232">
_xlfn.LET(_xlpm.COEFF,
IF($AW232+$AX232=0,0,IF(MAX(MIN($AX232,EOMONTH(BG$15,0))-MAX($AW232,BG$15)+1,)&gt;0,1,0)),
_xlfn.IFS(
$ES232="LisChannel",
_xlpm.COEFF*
INDEX({1;1;1.2;1.2;1;1;1;1;1.2;1.2;1.2;1.2},
MATCH(MONTH(BG$15),
{1,2,3,4,5,6,7,8,9,10,11,12})),
CONCATENATE($ES232," ",$L232)="RussOutdoor метро",
_xlpm.COEFF*
INDEX({0.8;0.9;1.1;1.1;1;1;1;1;1.1;1.1;1.1;1.1},
MATCH(MONTH(BG$15),
{1,2,3,4,5,6,7,8,9,10,11,12})),
$ES232&lt;&gt;"LisChannel",
_xlpm.COEFF,
$ES232&lt;&gt;"RussOutdoor",
_xlpm.COEFF))</f>
        <v/>
      </c>
      <c r="BH232" s="68">
        <f t="array" ref="BH232">
_xlfn.LET(_xlpm.COEFF,
IF($AW232+$AX232=0,0,IF(MAX(MIN($AX232,EOMONTH(BH$15,0))-MAX($AW232,BH$15)+1,)&gt;0,1,0)),
_xlfn.IFS(
$ES232="LisChannel",
_xlpm.COEFF*
INDEX({1;1;1.2;1.2;1;1;1;1;1.2;1.2;1.2;1.2},
MATCH(MONTH(BH$15),
{1,2,3,4,5,6,7,8,9,10,11,12})),
CONCATENATE($ES232," ",$L232)="RussOutdoor метро",
_xlpm.COEFF*
INDEX({0.8;0.9;1.1;1.1;1;1;1;1;1.1;1.1;1.1;1.1},
MATCH(MONTH(BH$15),
{1,2,3,4,5,6,7,8,9,10,11,12})),
$ES232&lt;&gt;"LisChannel",
_xlpm.COEFF,
$ES232&lt;&gt;"RussOutdoor",
_xlpm.COEFF))</f>
        <v/>
      </c>
      <c r="BI232" s="68">
        <f t="array" ref="BI232">
_xlfn.LET(_xlpm.COEFF,
IF($AW232+$AX232=0,0,IF(MAX(MIN($AX232,EOMONTH(BI$15,0))-MAX($AW232,BI$15)+1,)&gt;0,1,0)),
_xlfn.IFS(
$ES232="LisChannel",
_xlpm.COEFF*
INDEX({1;1;1.2;1.2;1;1;1;1;1.2;1.2;1.2;1.2},
MATCH(MONTH(BI$15),
{1,2,3,4,5,6,7,8,9,10,11,12})),
CONCATENATE($ES232," ",$L232)="RussOutdoor метро",
_xlpm.COEFF*
INDEX({0.8;0.9;1.1;1.1;1;1;1;1;1.1;1.1;1.1;1.1},
MATCH(MONTH(BI$15),
{1,2,3,4,5,6,7,8,9,10,11,12})),
$ES232&lt;&gt;"LisChannel",
_xlpm.COEFF,
$ES232&lt;&gt;"RussOutdoor",
_xlpm.COEFF))</f>
        <v/>
      </c>
      <c r="BJ232" s="68">
        <f t="array" ref="BJ232">
_xlfn.LET(_xlpm.COEFF,
IF($AW232+$AX232=0,0,IF(MAX(MIN($AX232,EOMONTH(BJ$15,0))-MAX($AW232,BJ$15)+1,)&gt;0,1,0)),
_xlfn.IFS(
$ES232="LisChannel",
_xlpm.COEFF*
INDEX({1;1;1.2;1.2;1;1;1;1;1.2;1.2;1.2;1.2},
MATCH(MONTH(BJ$15),
{1,2,3,4,5,6,7,8,9,10,11,12})),
CONCATENATE($ES232," ",$L232)="RussOutdoor метро",
_xlpm.COEFF*
INDEX({0.8;0.9;1.1;1.1;1;1;1;1;1.1;1.1;1.1;1.1},
MATCH(MONTH(BJ$15),
{1,2,3,4,5,6,7,8,9,10,11,12})),
$ES232&lt;&gt;"LisChannel",
_xlpm.COEFF,
$ES232&lt;&gt;"RussOutdoor",
_xlpm.COEFF))</f>
        <v/>
      </c>
      <c r="BK232" s="68">
        <f t="array" ref="BK232">
_xlfn.LET(_xlpm.COEFF,
IF($AW232+$AX232=0,0,IF(MAX(MIN($AX232,EOMONTH(BK$15,0))-MAX($AW232,BK$15)+1,)&gt;0,1,0)),
_xlfn.IFS(
$ES232="LisChannel",
_xlpm.COEFF*
INDEX({1;1;1.2;1.2;1;1;1;1;1.2;1.2;1.2;1.2},
MATCH(MONTH(BK$15),
{1,2,3,4,5,6,7,8,9,10,11,12})),
CONCATENATE($ES232," ",$L232)="RussOutdoor метро",
_xlpm.COEFF*
INDEX({0.8;0.9;1.1;1.1;1;1;1;1;1.1;1.1;1.1;1.1},
MATCH(MONTH(BK$15),
{1,2,3,4,5,6,7,8,9,10,11,12})),
$ES232&lt;&gt;"LisChannel",
_xlpm.COEFF,
$ES232&lt;&gt;"RussOutdoor",
_xlpm.COEFF))</f>
        <v/>
      </c>
      <c r="BL232" s="62">
        <f>COUNTIFS($AZ232:$BK232,"&gt;0")</f>
        <v/>
      </c>
      <c r="BM232" s="65" t="n"/>
      <c r="BN232" s="125">
        <f>$DJ232</f>
        <v/>
      </c>
      <c r="BO232" s="63">
        <f>$DQ232</f>
        <v/>
      </c>
      <c r="BP232" s="125">
        <f>
IFERROR(
IF($BL232=0,0,
$BN232*(1-$BO232)),
0)</f>
        <v/>
      </c>
      <c r="BQ232" s="125">
        <f t="array" ref="BQ232">
IFERROR(
_xlfn.IFS(
$DH232="день_1",
$BP232*$BL232/($AX232-$AW232+1)*AZ232*(DAY(EOMONTH(AZ$15,0))),
$DH232="день_2",
$BP232/30*MAX(MIN($AX232,EOMONTH(AZ$15,0))-MAX($AW232,AZ$15)+1,),
$DH232="раб.день",
$BP232/30*(IFERROR(
_xlfn.LET(_xlpm.VD,
CHOOSE(
{1;2;3;4;5;6;7;8;9;10;11;12;13;14;15;16;17;18},
45658,45659,45660,45661,45662,45663,45664,45665,45711,45724,45778,45779,45785,45786,45820,45821,45965,46022),
_xlfn.LET(_xlpm.DD,
MAX(MIN($AX232,EOMONTH(AZ$15,0))-MAX($AW232,AZ$15),),
_xlfn.IFS(
AND(MONTH($AW232)=MONTH(AZ$15),MONTH($AX232)&lt;&gt;MONTH(AZ$15)),
NETWORKDAYS.INTL($AW232,$AW232+_xlpm.DD,1,_xlpm.VD),
AND(MONTH($AW232)&lt;&gt;MONTH(AZ$15),MONTH($AX232)=MONTH(AZ$15)),
NETWORKDAYS.INTL(($AX232)-_xlpm.DD,$AX232,1,_xlpm.VD),
AND(MONTH($AW232)&lt;MONTH(AZ$15),MONTH($AX232)&gt;MONTH(AZ$15)),
NETWORKDAYS.INTL((EOMONTH(AZ$15-1,1))-_xlpm.DD,EOMONTH(AZ$15-1,1),1,_xlpm.VD),
AND(MONTH($AW232)=MONTH(AZ$15),MONTH($AX232)=MONTH(AZ$15)),
NETWORKDAYS.INTL($AW232,$AX232,1,_xlpm.VD)))),0)),
$DH232="месяц",
$BP232*AZ232,
$DH232="неделя",
$BP232*AZ232/7*(ROUNDUP((DAY(EOMONTH(AZ$15,0)))/4,0))),
0)</f>
        <v/>
      </c>
      <c r="BR232" s="125">
        <f t="array" ref="BR232">
IFERROR(
_xlfn.IFS(
$DH232="день_1",
$BP232*$BL232/($AX232-$AW232+1)*BA232*(DAY(EOMONTH(BA$15,0))),
$DH232="день_2",
$BP232/30*MAX(MIN($AX232,EOMONTH(BA$15,0))-MAX($AW232,BA$15)+1,),
$DH232="раб.день",
$BP232/30*(IFERROR(
_xlfn.LET(_xlpm.VD,
CHOOSE(
{1;2;3;4;5;6;7;8;9;10;11;12;13;14;15;16;17;18},
45658,45659,45660,45661,45662,45663,45664,45665,45711,45724,45778,45779,45785,45786,45820,45821,45965,46022),
_xlfn.LET(_xlpm.DD,
MAX(MIN($AX232,EOMONTH(BA$15,0))-MAX($AW232,BA$15),),
_xlfn.IFS(
AND(MONTH($AW232)=MONTH(BA$15),MONTH($AX232)&lt;&gt;MONTH(BA$15)),
NETWORKDAYS.INTL($AW232,$AW232+_xlpm.DD,1,_xlpm.VD),
AND(MONTH($AW232)&lt;&gt;MONTH(BA$15),MONTH($AX232)=MONTH(BA$15)),
NETWORKDAYS.INTL(($AX232)-_xlpm.DD,$AX232,1,_xlpm.VD),
AND(MONTH($AW232)&lt;MONTH(BA$15),MONTH($AX232)&gt;MONTH(BA$15)),
NETWORKDAYS.INTL((EOMONTH(BA$15-1,1))-_xlpm.DD,EOMONTH(BA$15-1,1),1,_xlpm.VD),
AND(MONTH($AW232)=MONTH(BA$15),MONTH($AX232)=MONTH(BA$15)),
NETWORKDAYS.INTL($AW232,$AX232,1,_xlpm.VD)))),0)),
$DH232="месяц",
$BP232*BA232,
$DH232="неделя",
$BP232*BA232/7*(ROUNDUP((DAY(EOMONTH(BA$15,0)))/4,0))),
0)</f>
        <v/>
      </c>
      <c r="BS232" s="125">
        <f t="array" ref="BS232">
IFERROR(
_xlfn.IFS(
$DH232="день_1",
$BP232*$BL232/($AX232-$AW232+1)*BB232*(DAY(EOMONTH(BB$15,0))),
$DH232="день_2",
$BP232/30*MAX(MIN($AX232,EOMONTH(BB$15,0))-MAX($AW232,BB$15)+1,),
$DH232="раб.день",
$BP232/30*(IFERROR(
_xlfn.LET(_xlpm.VD,
CHOOSE(
{1;2;3;4;5;6;7;8;9;10;11;12;13;14;15;16;17;18},
45658,45659,45660,45661,45662,45663,45664,45665,45711,45724,45778,45779,45785,45786,45820,45821,45965,46022),
_xlfn.LET(_xlpm.DD,
MAX(MIN($AX232,EOMONTH(BB$15,0))-MAX($AW232,BB$15),),
_xlfn.IFS(
AND(MONTH($AW232)=MONTH(BB$15),MONTH($AX232)&lt;&gt;MONTH(BB$15)),
NETWORKDAYS.INTL($AW232,$AW232+_xlpm.DD,1,_xlpm.VD),
AND(MONTH($AW232)&lt;&gt;MONTH(BB$15),MONTH($AX232)=MONTH(BB$15)),
NETWORKDAYS.INTL(($AX232)-_xlpm.DD,$AX232,1,_xlpm.VD),
AND(MONTH($AW232)&lt;MONTH(BB$15),MONTH($AX232)&gt;MONTH(BB$15)),
NETWORKDAYS.INTL((EOMONTH(BB$15-1,1))-_xlpm.DD,EOMONTH(BB$15-1,1),1,_xlpm.VD),
AND(MONTH($AW232)=MONTH(BB$15),MONTH($AX232)=MONTH(BB$15)),
NETWORKDAYS.INTL($AW232,$AX232,1,_xlpm.VD)))),0)),
$DH232="месяц",
$BP232*BB232,
$DH232="неделя",
$BP232*BB232/7*(ROUNDUP((DAY(EOMONTH(BB$15,0)))/4,0))),
0)</f>
        <v/>
      </c>
      <c r="BT232" s="125">
        <f t="array" ref="BT232">
IFERROR(
_xlfn.IFS(
$DH232="день_1",
$BP232*$BL232/($AX232-$AW232+1)*BC232*(DAY(EOMONTH(BC$15,0))),
$DH232="день_2",
$BP232/30*MAX(MIN($AX232,EOMONTH(BC$15,0))-MAX($AW232,BC$15)+1,),
$DH232="раб.день",
$BP232/30*(IFERROR(
_xlfn.LET(_xlpm.VD,
CHOOSE(
{1;2;3;4;5;6;7;8;9;10;11;12;13;14;15;16;17;18},
45658,45659,45660,45661,45662,45663,45664,45665,45711,45724,45778,45779,45785,45786,45820,45821,45965,46022),
_xlfn.LET(_xlpm.DD,
MAX(MIN($AX232,EOMONTH(BC$15,0))-MAX($AW232,BC$15),),
_xlfn.IFS(
AND(MONTH($AW232)=MONTH(BC$15),MONTH($AX232)&lt;&gt;MONTH(BC$15)),
NETWORKDAYS.INTL($AW232,$AW232+_xlpm.DD,1,_xlpm.VD),
AND(MONTH($AW232)&lt;&gt;MONTH(BC$15),MONTH($AX232)=MONTH(BC$15)),
NETWORKDAYS.INTL(($AX232)-_xlpm.DD,$AX232,1,_xlpm.VD),
AND(MONTH($AW232)&lt;MONTH(BC$15),MONTH($AX232)&gt;MONTH(BC$15)),
NETWORKDAYS.INTL((EOMONTH(BC$15-1,1))-_xlpm.DD,EOMONTH(BC$15-1,1),1,_xlpm.VD),
AND(MONTH($AW232)=MONTH(BC$15),MONTH($AX232)=MONTH(BC$15)),
NETWORKDAYS.INTL($AW232,$AX232,1,_xlpm.VD)))),0)),
$DH232="месяц",
$BP232*BC232,
$DH232="неделя",
$BP232*BC232/7*(ROUNDUP((DAY(EOMONTH(BC$15,0)))/4,0))),
0)</f>
        <v/>
      </c>
      <c r="BU232" s="125">
        <f t="array" ref="BU232">
IFERROR(
_xlfn.IFS(
$DH232="день_1",
$BP232*$BL232/($AX232-$AW232+1)*BD232*(DAY(EOMONTH(BD$15,0))),
$DH232="день_2",
$BP232/30*MAX(MIN($AX232,EOMONTH(BD$15,0))-MAX($AW232,BD$15)+1,),
$DH232="раб.день",
$BP232/30*(IFERROR(
_xlfn.LET(_xlpm.VD,
CHOOSE(
{1;2;3;4;5;6;7;8;9;10;11;12;13;14;15;16;17;18},
45658,45659,45660,45661,45662,45663,45664,45665,45711,45724,45778,45779,45785,45786,45820,45821,45965,46022),
_xlfn.LET(_xlpm.DD,
MAX(MIN($AX232,EOMONTH(BD$15,0))-MAX($AW232,BD$15),),
_xlfn.IFS(
AND(MONTH($AW232)=MONTH(BD$15),MONTH($AX232)&lt;&gt;MONTH(BD$15)),
NETWORKDAYS.INTL($AW232,$AW232+_xlpm.DD,1,_xlpm.VD),
AND(MONTH($AW232)&lt;&gt;MONTH(BD$15),MONTH($AX232)=MONTH(BD$15)),
NETWORKDAYS.INTL(($AX232)-_xlpm.DD,$AX232,1,_xlpm.VD),
AND(MONTH($AW232)&lt;MONTH(BD$15),MONTH($AX232)&gt;MONTH(BD$15)),
NETWORKDAYS.INTL((EOMONTH(BD$15-1,1))-_xlpm.DD,EOMONTH(BD$15-1,1),1,_xlpm.VD),
AND(MONTH($AW232)=MONTH(BD$15),MONTH($AX232)=MONTH(BD$15)),
NETWORKDAYS.INTL($AW232,$AX232,1,_xlpm.VD)))),0)),
$DH232="месяц",
$BP232*BD232,
$DH232="неделя",
$BP232*BD232/7*(ROUNDUP((DAY(EOMONTH(BD$15,0)))/4,0))),
0)</f>
        <v/>
      </c>
      <c r="BV232" s="125">
        <f t="array" ref="BV232">
IFERROR(
_xlfn.IFS(
$DH232="день_1",
$BP232*$BL232/($AX232-$AW232+1)*BE232*(DAY(EOMONTH(BE$15,0))),
$DH232="день_2",
$BP232/30*MAX(MIN($AX232,EOMONTH(BE$15,0))-MAX($AW232,BE$15)+1,),
$DH232="раб.день",
$BP232/30*(IFERROR(
_xlfn.LET(_xlpm.VD,
CHOOSE(
{1;2;3;4;5;6;7;8;9;10;11;12;13;14;15;16;17;18},
45658,45659,45660,45661,45662,45663,45664,45665,45711,45724,45778,45779,45785,45786,45820,45821,45965,46022),
_xlfn.LET(_xlpm.DD,
MAX(MIN($AX232,EOMONTH(BE$15,0))-MAX($AW232,BE$15),),
_xlfn.IFS(
AND(MONTH($AW232)=MONTH(BE$15),MONTH($AX232)&lt;&gt;MONTH(BE$15)),
NETWORKDAYS.INTL($AW232,$AW232+_xlpm.DD,1,_xlpm.VD),
AND(MONTH($AW232)&lt;&gt;MONTH(BE$15),MONTH($AX232)=MONTH(BE$15)),
NETWORKDAYS.INTL(($AX232)-_xlpm.DD,$AX232,1,_xlpm.VD),
AND(MONTH($AW232)&lt;MONTH(BE$15),MONTH($AX232)&gt;MONTH(BE$15)),
NETWORKDAYS.INTL((EOMONTH(BE$15-1,1))-_xlpm.DD,EOMONTH(BE$15-1,1),1,_xlpm.VD),
AND(MONTH($AW232)=MONTH(BE$15),MONTH($AX232)=MONTH(BE$15)),
NETWORKDAYS.INTL($AW232,$AX232,1,_xlpm.VD)))),0)),
$DH232="месяц",
$BP232*BE232,
$DH232="неделя",
$BP232*BE232/7*(ROUNDUP((DAY(EOMONTH(BE$15,0)))/4,0))),
0)</f>
        <v/>
      </c>
      <c r="BW232" s="125">
        <f t="array" ref="BW232">
IFERROR(
_xlfn.IFS(
$DH232="день_1",
$BP232*$BL232/($AX232-$AW232+1)*BF232*(DAY(EOMONTH(BF$15,0))),
$DH232="день_2",
$BP232/30*MAX(MIN($AX232,EOMONTH(BF$15,0))-MAX($AW232,BF$15)+1,),
$DH232="раб.день",
$BP232/30*(IFERROR(
_xlfn.LET(_xlpm.VD,
CHOOSE(
{1;2;3;4;5;6;7;8;9;10;11;12;13;14;15;16;17;18},
45658,45659,45660,45661,45662,45663,45664,45665,45711,45724,45778,45779,45785,45786,45820,45821,45965,46022),
_xlfn.LET(_xlpm.DD,
MAX(MIN($AX232,EOMONTH(BF$15,0))-MAX($AW232,BF$15),),
_xlfn.IFS(
AND(MONTH($AW232)=MONTH(BF$15),MONTH($AX232)&lt;&gt;MONTH(BF$15)),
NETWORKDAYS.INTL($AW232,$AW232+_xlpm.DD,1,_xlpm.VD),
AND(MONTH($AW232)&lt;&gt;MONTH(BF$15),MONTH($AX232)=MONTH(BF$15)),
NETWORKDAYS.INTL(($AX232)-_xlpm.DD,$AX232,1,_xlpm.VD),
AND(MONTH($AW232)&lt;MONTH(BF$15),MONTH($AX232)&gt;MONTH(BF$15)),
NETWORKDAYS.INTL((EOMONTH(BF$15-1,1))-_xlpm.DD,EOMONTH(BF$15-1,1),1,_xlpm.VD),
AND(MONTH($AW232)=MONTH(BF$15),MONTH($AX232)=MONTH(BF$15)),
NETWORKDAYS.INTL($AW232,$AX232,1,_xlpm.VD)))),0)),
$DH232="месяц",
$BP232*BF232,
$DH232="неделя",
$BP232*BF232/7*(ROUNDUP((DAY(EOMONTH(BF$15,0)))/4,0))),
0)</f>
        <v/>
      </c>
      <c r="BX232" s="125">
        <f t="array" ref="BX232">
IFERROR(
_xlfn.IFS(
$DH232="день_1",
$BP232*$BL232/($AX232-$AW232+1)*BG232*(DAY(EOMONTH(BG$15,0))),
$DH232="день_2",
$BP232/30*MAX(MIN($AX232,EOMONTH(BG$15,0))-MAX($AW232,BG$15)+1,),
$DH232="раб.день",
$BP232/30*(IFERROR(
_xlfn.LET(_xlpm.VD,
CHOOSE(
{1;2;3;4;5;6;7;8;9;10;11;12;13;14;15;16;17;18},
45658,45659,45660,45661,45662,45663,45664,45665,45711,45724,45778,45779,45785,45786,45820,45821,45965,46022),
_xlfn.LET(_xlpm.DD,
MAX(MIN($AX232,EOMONTH(BG$15,0))-MAX($AW232,BG$15),),
_xlfn.IFS(
AND(MONTH($AW232)=MONTH(BG$15),MONTH($AX232)&lt;&gt;MONTH(BG$15)),
NETWORKDAYS.INTL($AW232,$AW232+_xlpm.DD,1,_xlpm.VD),
AND(MONTH($AW232)&lt;&gt;MONTH(BG$15),MONTH($AX232)=MONTH(BG$15)),
NETWORKDAYS.INTL(($AX232)-_xlpm.DD,$AX232,1,_xlpm.VD),
AND(MONTH($AW232)&lt;MONTH(BG$15),MONTH($AX232)&gt;MONTH(BG$15)),
NETWORKDAYS.INTL((EOMONTH(BG$15-1,1))-_xlpm.DD,EOMONTH(BG$15-1,1),1,_xlpm.VD),
AND(MONTH($AW232)=MONTH(BG$15),MONTH($AX232)=MONTH(BG$15)),
NETWORKDAYS.INTL($AW232,$AX232,1,_xlpm.VD)))),0)),
$DH232="месяц",
$BP232*BG232,
$DH232="неделя",
$BP232*BG232/7*(ROUNDUP((DAY(EOMONTH(BG$15,0)))/4,0))),
0)</f>
        <v/>
      </c>
      <c r="BY232" s="125">
        <f t="array" ref="BY232">
IFERROR(
_xlfn.IFS(
$DH232="день_1",
$BP232*$BL232/($AX232-$AW232+1)*BH232*(DAY(EOMONTH(BH$15,0))),
$DH232="день_2",
$BP232/30*MAX(MIN($AX232,EOMONTH(BH$15,0))-MAX($AW232,BH$15)+1,),
$DH232="раб.день",
$BP232/30*(IFERROR(
_xlfn.LET(_xlpm.VD,
CHOOSE(
{1;2;3;4;5;6;7;8;9;10;11;12;13;14;15;16;17;18},
45658,45659,45660,45661,45662,45663,45664,45665,45711,45724,45778,45779,45785,45786,45820,45821,45965,46022),
_xlfn.LET(_xlpm.DD,
MAX(MIN($AX232,EOMONTH(BH$15,0))-MAX($AW232,BH$15),),
_xlfn.IFS(
AND(MONTH($AW232)=MONTH(BH$15),MONTH($AX232)&lt;&gt;MONTH(BH$15)),
NETWORKDAYS.INTL($AW232,$AW232+_xlpm.DD,1,_xlpm.VD),
AND(MONTH($AW232)&lt;&gt;MONTH(BH$15),MONTH($AX232)=MONTH(BH$15)),
NETWORKDAYS.INTL(($AX232)-_xlpm.DD,$AX232,1,_xlpm.VD),
AND(MONTH($AW232)&lt;MONTH(BH$15),MONTH($AX232)&gt;MONTH(BH$15)),
NETWORKDAYS.INTL((EOMONTH(BH$15-1,1))-_xlpm.DD,EOMONTH(BH$15-1,1),1,_xlpm.VD),
AND(MONTH($AW232)=MONTH(BH$15),MONTH($AX232)=MONTH(BH$15)),
NETWORKDAYS.INTL($AW232,$AX232,1,_xlpm.VD)))),0)),
$DH232="месяц",
$BP232*BH232,
$DH232="неделя",
$BP232*BH232/7*(ROUNDUP((DAY(EOMONTH(BH$15,0)))/4,0))),
0)</f>
        <v/>
      </c>
      <c r="BZ232" s="125">
        <f t="array" ref="BZ232">
IFERROR(
_xlfn.IFS(
$DH232="день_1",
$BP232*$BL232/($AX232-$AW232+1)*BI232*(DAY(EOMONTH(BI$15,0))),
$DH232="день_2",
$BP232/30*MAX(MIN($AX232,EOMONTH(BI$15,0))-MAX($AW232,BI$15)+1,),
$DH232="раб.день",
$BP232/30*(IFERROR(
_xlfn.LET(_xlpm.VD,
CHOOSE(
{1;2;3;4;5;6;7;8;9;10;11;12;13;14;15;16;17;18},
45658,45659,45660,45661,45662,45663,45664,45665,45711,45724,45778,45779,45785,45786,45820,45821,45965,46022),
_xlfn.LET(_xlpm.DD,
MAX(MIN($AX232,EOMONTH(BI$15,0))-MAX($AW232,BI$15),),
_xlfn.IFS(
AND(MONTH($AW232)=MONTH(BI$15),MONTH($AX232)&lt;&gt;MONTH(BI$15)),
NETWORKDAYS.INTL($AW232,$AW232+_xlpm.DD,1,_xlpm.VD),
AND(MONTH($AW232)&lt;&gt;MONTH(BI$15),MONTH($AX232)=MONTH(BI$15)),
NETWORKDAYS.INTL(($AX232)-_xlpm.DD,$AX232,1,_xlpm.VD),
AND(MONTH($AW232)&lt;MONTH(BI$15),MONTH($AX232)&gt;MONTH(BI$15)),
NETWORKDAYS.INTL((EOMONTH(BI$15-1,1))-_xlpm.DD,EOMONTH(BI$15-1,1),1,_xlpm.VD),
AND(MONTH($AW232)=MONTH(BI$15),MONTH($AX232)=MONTH(BI$15)),
NETWORKDAYS.INTL($AW232,$AX232,1,_xlpm.VD)))),0)),
$DH232="месяц",
$BP232*BI232,
$DH232="неделя",
$BP232*BI232/7*(ROUNDUP((DAY(EOMONTH(BI$15,0)))/4,0))),
0)</f>
        <v/>
      </c>
      <c r="CA232" s="125">
        <f t="array" ref="CA232">
IFERROR(
_xlfn.IFS(
$DH232="день_1",
$BP232*$BL232/($AX232-$AW232+1)*BJ232*(DAY(EOMONTH(BJ$15,0))),
$DH232="день_2",
$BP232/30*MAX(MIN($AX232,EOMONTH(BJ$15,0))-MAX($AW232,BJ$15)+1,),
$DH232="раб.день",
$BP232/30*(IFERROR(
_xlfn.LET(_xlpm.VD,
CHOOSE(
{1;2;3;4;5;6;7;8;9;10;11;12;13;14;15;16;17;18},
45658,45659,45660,45661,45662,45663,45664,45665,45711,45724,45778,45779,45785,45786,45820,45821,45965,46022),
_xlfn.LET(_xlpm.DD,
MAX(MIN($AX232,EOMONTH(BJ$15,0))-MAX($AW232,BJ$15),),
_xlfn.IFS(
AND(MONTH($AW232)=MONTH(BJ$15),MONTH($AX232)&lt;&gt;MONTH(BJ$15)),
NETWORKDAYS.INTL($AW232,$AW232+_xlpm.DD,1,_xlpm.VD),
AND(MONTH($AW232)&lt;&gt;MONTH(BJ$15),MONTH($AX232)=MONTH(BJ$15)),
NETWORKDAYS.INTL(($AX232)-_xlpm.DD,$AX232,1,_xlpm.VD),
AND(MONTH($AW232)&lt;MONTH(BJ$15),MONTH($AX232)&gt;MONTH(BJ$15)),
NETWORKDAYS.INTL((EOMONTH(BJ$15-1,1))-_xlpm.DD,EOMONTH(BJ$15-1,1),1,_xlpm.VD),
AND(MONTH($AW232)=MONTH(BJ$15),MONTH($AX232)=MONTH(BJ$15)),
NETWORKDAYS.INTL($AW232,$AX232,1,_xlpm.VD)))),0)),
$DH232="месяц",
$BP232*BJ232,
$DH232="неделя",
$BP232*BJ232/7*(ROUNDUP((DAY(EOMONTH(BJ$15,0)))/4,0))),
0)</f>
        <v/>
      </c>
      <c r="CB232" s="125">
        <f t="array" ref="CB232">
IFERROR(
_xlfn.IFS(
$DH232="день_1",
$BP232*$BL232/($AX232-$AW232+1)*BK232*(DAY(EOMONTH(BK$15,0))),
$DH232="день_2",
$BP232/30*MAX(MIN($AX232,EOMONTH(BK$15,0))-MAX($AW232,BK$15)+1,),
$DH232="раб.день",
$BP232/30*(IFERROR(
_xlfn.LET(_xlpm.VD,
CHOOSE(
{1;2;3;4;5;6;7;8;9;10;11;12;13;14;15;16;17;18},
45658,45659,45660,45661,45662,45663,45664,45665,45711,45724,45778,45779,45785,45786,45820,45821,45965,46022),
_xlfn.LET(_xlpm.DD,
MAX(MIN($AX232,EOMONTH(BK$15,0))-MAX($AW232,BK$15),),
_xlfn.IFS(
AND(MONTH($AW232)=MONTH(BK$15),MONTH($AX232)&lt;&gt;MONTH(BK$15)),
NETWORKDAYS.INTL($AW232,$AW232+_xlpm.DD,1,_xlpm.VD),
AND(MONTH($AW232)&lt;&gt;MONTH(BK$15),MONTH($AX232)=MONTH(BK$15)),
NETWORKDAYS.INTL(($AX232)-_xlpm.DD,$AX232,1,_xlpm.VD),
AND(MONTH($AW232)&lt;MONTH(BK$15),MONTH($AX232)&gt;MONTH(BK$15)),
NETWORKDAYS.INTL((EOMONTH(BK$15-1,1))-_xlpm.DD,EOMONTH(BK$15-1,1),1,_xlpm.VD),
AND(MONTH($AW232)=MONTH(BK$15),MONTH($AX232)=MONTH(BK$15)),
NETWORKDAYS.INTL($AW232,$AX232,1,_xlpm.VD)))),0)),
$DH232="месяц",
$BP232*BK232,
$DH232="неделя",
$BP232*BK232/7*(ROUNDUP((DAY(EOMONTH(BK$15,0)))/4,0))),
0)</f>
        <v/>
      </c>
      <c r="CC232" s="125">
        <f>SUM($BQ232:$CB232)</f>
        <v/>
      </c>
      <c r="CD232" s="126">
        <f>SUM($EH232:$EH232)</f>
        <v/>
      </c>
      <c r="CE232" s="126">
        <f>$CD232*$AB232</f>
        <v/>
      </c>
      <c r="CF232" s="126">
        <f>SUM($EK232:$EK232)</f>
        <v/>
      </c>
      <c r="CG232" s="126">
        <f>$CF232*$AB232</f>
        <v/>
      </c>
      <c r="CH232" s="126">
        <f>SUM($CC232,$CE232,$CG232)</f>
        <v/>
      </c>
      <c r="CI232" s="126">
        <f>$CH232*(1+$CM232)</f>
        <v/>
      </c>
      <c r="CJ232" s="127" t="n">
        <v>0</v>
      </c>
      <c r="CK232" s="126">
        <f>SUM($CH232:$CH232)*(1+$CJ232)</f>
        <v/>
      </c>
      <c r="CL232" s="126">
        <f>SUM($CH232:$CH232)*(1+$CM232)</f>
        <v/>
      </c>
      <c r="CM232" s="59" t="inlineStr">
        <is>
          <t>20%</t>
        </is>
      </c>
      <c r="CN232" s="59" t="n"/>
      <c r="CO232" s="72" t="n"/>
      <c r="CP232" s="59" t="n"/>
      <c r="CQ232" s="73" t="n"/>
      <c r="CR232" s="73" t="n"/>
      <c r="CS232" s="73" t="n"/>
      <c r="CT232" s="72" t="n"/>
      <c r="CU232" s="79" t="inlineStr">
        <is>
          <t> </t>
        </is>
      </c>
      <c r="CV232" s="60" t="n"/>
      <c r="CW232" s="60" t="n"/>
      <c r="CX232" s="60" t="n"/>
      <c r="CY232" s="127">
        <f>IFERROR(($CC232-$EE232)/($EE232/(1-$DQ232)),0)</f>
        <v/>
      </c>
      <c r="CZ232" s="127">
        <f>IFERROR(1-$EI232/($CE232),0)</f>
        <v/>
      </c>
      <c r="DA232" s="127">
        <f>IFERROR(1-$EL232/($CG232),0)</f>
        <v/>
      </c>
      <c r="DB232" s="126">
        <f>ROUND(IFERROR(($CI232/(1+$CM232)-$EN232),0),2)</f>
        <v/>
      </c>
      <c r="DC232" s="128" t="n"/>
      <c r="DD232" s="125" t="n"/>
      <c r="DE232" s="75" t="n">
        <v>0</v>
      </c>
      <c r="DF232" s="128" t="n"/>
      <c r="DG232" s="125">
        <f>IF($DC232=0,0,$DD232*($DC232*100%-$DE232*$DF232))*SUM($AB232:$AB232)</f>
        <v/>
      </c>
      <c r="DH232" s="129" t="inlineStr">
        <is>
          <t>месяц</t>
        </is>
      </c>
      <c r="DI232" s="130">
        <f t="array" ref="DI232">IFERROR(
IF($ES232="LisChannel",
(ROUND(((INDEX({174.625;153.888888888889;130.972222222222},MATCH($AI232,{2;3;4}),0))*$AG232*$AI232),2)),0),0)</f>
        <v/>
      </c>
      <c r="DJ232" s="130">
        <f>
_xlfn.LET(_xlpm.X,
IFERROR(
IF($ES232="НовиковТВ",
(_xlfn.LET(_xlpm.NTV,
_xlfn.LET(_xlpm.MIN,350000,
IF(SUMIFS($DI:$DI,$ES:$ES,"НовиковТВ")&lt;=_xlpm.MIN,
(SUMIFS($DI:$DI,$ES:$ES,"НовиковТВ")/(COUNTIFS($ES:$ES,"НовиковТВ")))*_xlpm.MIN/SUMIFS($DI:$DI,$ES:$ES,"НовиковТВ"),
DI232)),
_xlpm.NTV+$DG232/(1-(1-(_xlpm.NTV)*(1-$DL232)*(1-$DM232)*(1-$DN232)*(1-$DO232)*(1-$DP232)/_xlpm.NTV))))/(1+$EP232),
$DI232+$DG232/(1-(1-($DI232)*(1-$DL232)*(1-$DM232)*(1-$DN232)*(1-$DO232)*(1-$DP232)/$DI232))),
0),
_xlpm.X*(1+$CM232)*(1+$CW232)-_xlpm.X*(1+$CM232)+_xlpm.X)</f>
        <v/>
      </c>
      <c r="DK232" s="125" t="inlineStr">
        <is>
          <t>послед.</t>
        </is>
      </c>
      <c r="DL232" s="63" t="n">
        <v>0</v>
      </c>
      <c r="DM232" s="63" t="n">
        <v>0</v>
      </c>
      <c r="DN232" s="63" t="n">
        <v>0</v>
      </c>
      <c r="DO232" s="63" t="n">
        <v>0</v>
      </c>
      <c r="DP232" s="63" t="n">
        <v>0</v>
      </c>
      <c r="DQ232" s="63">
        <f t="array" ref="DQ232">IFERROR(_xlfn.IFS(
$DK232="послед.",1-(1-$DL232)*(1-$DM232)*(1-$DN232)*(1-$DO232)*(1-$DP232),
$DK232="сумм.",$DL232+$DM232+$DN232+$DO232+$DP232),
0)</f>
        <v/>
      </c>
      <c r="DR232" s="125">
        <f t="array" ref="DR232">
IFERROR(
_xlfn.IFS(
$BL232=0,
0,
$BL232&gt;0,
_xlfn.IFS($DK232="послед.",
$DJ232*(1-$DL232)*(1-$DM232)*(1-$DN232)*(1-$DO232)*(1-$DP232),
$DK232="сумм.",
$DJ232*(1-($DL232+$DM232+$DN232+$DO232+$DP232)))),0)</f>
        <v/>
      </c>
      <c r="DS232" s="125">
        <f t="array" ref="DS232">
IFERROR(_xlfn.IFS(
$DH232="день_1",
$DR232*$BL232/($AX232-$AW232+1)*AZ232*(DAY(EOMONTH(AZ$15,0))),
$DH232="день_2",
$DR232/30*MAX(MIN($AX232,EOMONTH(AZ$15,0))-MAX($AW232,AZ$15)+1,),
$DH232="раб.день",
$DR232/30*(IFERROR(
_xlfn.LET(_xlpm.VD,
CHOOSE(
{1;2;3;4;5;6;7;8;9;10;11;12;13;14;15;16;17;18},
45658,45659,45660,45661,45662,45663,45664,45665,45711,45724,45778,45779,45785,45786,45820,45821,45965,46022),
_xlfn.LET(_xlpm.DD,
MAX(MIN($AX232,EOMONTH(AZ$15,0))-MAX($AW232,AZ$15),),
_xlfn.IFS(
AND(MONTH($AW232)=MONTH(AZ$15),MONTH($AX232)&lt;&gt;MONTH(AZ$15)),
NETWORKDAYS.INTL($AW232,$AW232+_xlpm.DD,1,_xlpm.VD),
AND(MONTH($AW232)&lt;&gt;MONTH(AZ$15),MONTH($AX232)=MONTH(AZ$15)),
NETWORKDAYS.INTL(($AX232)-_xlpm.DD,$AX232,1,_xlpm.VD),
AND(MONTH($AW232)&lt;MONTH(AZ$15),MONTH($AX232)&gt;MONTH(AZ$15)),
NETWORKDAYS.INTL((EOMONTH(AZ$15-1,1))-_xlpm.DD,EOMONTH(AZ$15-1,1),1,_xlpm.VD),
AND(MONTH($AW232)=MONTH(AZ$15),MONTH($AX232)=MONTH(AZ$15)),
NETWORKDAYS.INTL($AW232,$AX232,1,_xlpm.VD)))),0)),
$DH232="месяц",
$DR232*AZ232,
$DH232="неделя",
$DR232*AZ232/7*(ROUNDUP((DAY(EOMONTH(AZ$15,0)))/4,0))),
0)</f>
        <v/>
      </c>
      <c r="DT232" s="125">
        <f t="array" ref="DT232">
IFERROR(_xlfn.IFS(
$DH232="день_1",
$DR232*$BL232/($AX232-$AW232+1)*BA232*(DAY(EOMONTH(BA$15,0))),
$DH232="день_2",
$DR232/30*MAX(MIN($AX232,EOMONTH(BA$15,0))-MAX($AW232,BA$15)+1,),
$DH232="раб.день",
$DR232/30*(IFERROR(
_xlfn.LET(_xlpm.VD,
CHOOSE(
{1;2;3;4;5;6;7;8;9;10;11;12;13;14;15;16;17;18},
45658,45659,45660,45661,45662,45663,45664,45665,45711,45724,45778,45779,45785,45786,45820,45821,45965,46022),
_xlfn.LET(_xlpm.DD,
MAX(MIN($AX232,EOMONTH(BA$15,0))-MAX($AW232,BA$15),),
_xlfn.IFS(
AND(MONTH($AW232)=MONTH(BA$15),MONTH($AX232)&lt;&gt;MONTH(BA$15)),
NETWORKDAYS.INTL($AW232,$AW232+_xlpm.DD,1,_xlpm.VD),
AND(MONTH($AW232)&lt;&gt;MONTH(BA$15),MONTH($AX232)=MONTH(BA$15)),
NETWORKDAYS.INTL(($AX232)-_xlpm.DD,$AX232,1,_xlpm.VD),
AND(MONTH($AW232)&lt;MONTH(BA$15),MONTH($AX232)&gt;MONTH(BA$15)),
NETWORKDAYS.INTL((EOMONTH(BA$15-1,1))-_xlpm.DD,EOMONTH(BA$15-1,1),1,_xlpm.VD),
AND(MONTH($AW232)=MONTH(BA$15),MONTH($AX232)=MONTH(BA$15)),
NETWORKDAYS.INTL($AW232,$AX232,1,_xlpm.VD)))),0)),
$DH232="месяц",
$DR232*BA232,
$DH232="неделя",
$DR232*BA232/7*(ROUNDUP((DAY(EOMONTH(BA$15,0)))/4,0))),
0)</f>
        <v/>
      </c>
      <c r="DU232" s="125">
        <f t="array" ref="DU232">
IFERROR(_xlfn.IFS(
$DH232="день_1",
$DR232*$BL232/($AX232-$AW232+1)*BB232*(DAY(EOMONTH(BB$15,0))),
$DH232="день_2",
$DR232/30*MAX(MIN($AX232,EOMONTH(BB$15,0))-MAX($AW232,BB$15)+1,),
$DH232="раб.день",
$DR232/30*(IFERROR(
_xlfn.LET(_xlpm.VD,
CHOOSE(
{1;2;3;4;5;6;7;8;9;10;11;12;13;14;15;16;17;18},
45658,45659,45660,45661,45662,45663,45664,45665,45711,45724,45778,45779,45785,45786,45820,45821,45965,46022),
_xlfn.LET(_xlpm.DD,
MAX(MIN($AX232,EOMONTH(BB$15,0))-MAX($AW232,BB$15),),
_xlfn.IFS(
AND(MONTH($AW232)=MONTH(BB$15),MONTH($AX232)&lt;&gt;MONTH(BB$15)),
NETWORKDAYS.INTL($AW232,$AW232+_xlpm.DD,1,_xlpm.VD),
AND(MONTH($AW232)&lt;&gt;MONTH(BB$15),MONTH($AX232)=MONTH(BB$15)),
NETWORKDAYS.INTL(($AX232)-_xlpm.DD,$AX232,1,_xlpm.VD),
AND(MONTH($AW232)&lt;MONTH(BB$15),MONTH($AX232)&gt;MONTH(BB$15)),
NETWORKDAYS.INTL((EOMONTH(BB$15-1,1))-_xlpm.DD,EOMONTH(BB$15-1,1),1,_xlpm.VD),
AND(MONTH($AW232)=MONTH(BB$15),MONTH($AX232)=MONTH(BB$15)),
NETWORKDAYS.INTL($AW232,$AX232,1,_xlpm.VD)))),0)),
$DH232="месяц",
$DR232*BB232,
$DH232="неделя",
$DR232*BB232/7*(ROUNDUP((DAY(EOMONTH(BB$15,0)))/4,0))),
0)</f>
        <v/>
      </c>
      <c r="DV232" s="125">
        <f t="array" ref="DV232">
IFERROR(_xlfn.IFS(
$DH232="день_1",
$DR232*$BL232/($AX232-$AW232+1)*BC232*(DAY(EOMONTH(BC$15,0))),
$DH232="день_2",
$DR232/30*MAX(MIN($AX232,EOMONTH(BC$15,0))-MAX($AW232,BC$15)+1,),
$DH232="раб.день",
$DR232/30*(IFERROR(
_xlfn.LET(_xlpm.VD,
CHOOSE(
{1;2;3;4;5;6;7;8;9;10;11;12;13;14;15;16;17;18},
45658,45659,45660,45661,45662,45663,45664,45665,45711,45724,45778,45779,45785,45786,45820,45821,45965,46022),
_xlfn.LET(_xlpm.DD,
MAX(MIN($AX232,EOMONTH(BC$15,0))-MAX($AW232,BC$15),),
_xlfn.IFS(
AND(MONTH($AW232)=MONTH(BC$15),MONTH($AX232)&lt;&gt;MONTH(BC$15)),
NETWORKDAYS.INTL($AW232,$AW232+_xlpm.DD,1,_xlpm.VD),
AND(MONTH($AW232)&lt;&gt;MONTH(BC$15),MONTH($AX232)=MONTH(BC$15)),
NETWORKDAYS.INTL(($AX232)-_xlpm.DD,$AX232,1,_xlpm.VD),
AND(MONTH($AW232)&lt;MONTH(BC$15),MONTH($AX232)&gt;MONTH(BC$15)),
NETWORKDAYS.INTL((EOMONTH(BC$15-1,1))-_xlpm.DD,EOMONTH(BC$15-1,1),1,_xlpm.VD),
AND(MONTH($AW232)=MONTH(BC$15),MONTH($AX232)=MONTH(BC$15)),
NETWORKDAYS.INTL($AW232,$AX232,1,_xlpm.VD)))),0)),
$DH232="месяц",
$DR232*BC232,
$DH232="неделя",
$DR232*BC232/7*(ROUNDUP((DAY(EOMONTH(BC$15,0)))/4,0))),
0)</f>
        <v/>
      </c>
      <c r="DW232" s="125">
        <f t="array" ref="DW232">
IFERROR(_xlfn.IFS(
$DH232="день_1",
$DR232*$BL232/($AX232-$AW232+1)*BD232*(DAY(EOMONTH(BD$15,0))),
$DH232="день_2",
$DR232/30*MAX(MIN($AX232,EOMONTH(BD$15,0))-MAX($AW232,BD$15)+1,),
$DH232="раб.день",
$DR232/30*(IFERROR(
_xlfn.LET(_xlpm.VD,
CHOOSE(
{1;2;3;4;5;6;7;8;9;10;11;12;13;14;15;16;17;18},
45658,45659,45660,45661,45662,45663,45664,45665,45711,45724,45778,45779,45785,45786,45820,45821,45965,46022),
_xlfn.LET(_xlpm.DD,
MAX(MIN($AX232,EOMONTH(BD$15,0))-MAX($AW232,BD$15),),
_xlfn.IFS(
AND(MONTH($AW232)=MONTH(BD$15),MONTH($AX232)&lt;&gt;MONTH(BD$15)),
NETWORKDAYS.INTL($AW232,$AW232+_xlpm.DD,1,_xlpm.VD),
AND(MONTH($AW232)&lt;&gt;MONTH(BD$15),MONTH($AX232)=MONTH(BD$15)),
NETWORKDAYS.INTL(($AX232)-_xlpm.DD,$AX232,1,_xlpm.VD),
AND(MONTH($AW232)&lt;MONTH(BD$15),MONTH($AX232)&gt;MONTH(BD$15)),
NETWORKDAYS.INTL((EOMONTH(BD$15-1,1))-_xlpm.DD,EOMONTH(BD$15-1,1),1,_xlpm.VD),
AND(MONTH($AW232)=MONTH(BD$15),MONTH($AX232)=MONTH(BD$15)),
NETWORKDAYS.INTL($AW232,$AX232,1,_xlpm.VD)))),0)),
$DH232="месяц",
$DR232*BD232,
$DH232="неделя",
$DR232*BD232/7*(ROUNDUP((DAY(EOMONTH(BD$15,0)))/4,0))),
0)</f>
        <v/>
      </c>
      <c r="DX232" s="125">
        <f t="array" ref="DX232">
IFERROR(_xlfn.IFS(
$DH232="день_1",
$DR232*$BL232/($AX232-$AW232+1)*BE232*(DAY(EOMONTH(BE$15,0))),
$DH232="день_2",
$DR232/30*MAX(MIN($AX232,EOMONTH(BE$15,0))-MAX($AW232,BE$15)+1,),
$DH232="раб.день",
$DR232/30*(IFERROR(
_xlfn.LET(_xlpm.VD,
CHOOSE(
{1;2;3;4;5;6;7;8;9;10;11;12;13;14;15;16;17;18},
45658,45659,45660,45661,45662,45663,45664,45665,45711,45724,45778,45779,45785,45786,45820,45821,45965,46022),
_xlfn.LET(_xlpm.DD,
MAX(MIN($AX232,EOMONTH(BE$15,0))-MAX($AW232,BE$15),),
_xlfn.IFS(
AND(MONTH($AW232)=MONTH(BE$15),MONTH($AX232)&lt;&gt;MONTH(BE$15)),
NETWORKDAYS.INTL($AW232,$AW232+_xlpm.DD,1,_xlpm.VD),
AND(MONTH($AW232)&lt;&gt;MONTH(BE$15),MONTH($AX232)=MONTH(BE$15)),
NETWORKDAYS.INTL(($AX232)-_xlpm.DD,$AX232,1,_xlpm.VD),
AND(MONTH($AW232)&lt;MONTH(BE$15),MONTH($AX232)&gt;MONTH(BE$15)),
NETWORKDAYS.INTL((EOMONTH(BE$15-1,1))-_xlpm.DD,EOMONTH(BE$15-1,1),1,_xlpm.VD),
AND(MONTH($AW232)=MONTH(BE$15),MONTH($AX232)=MONTH(BE$15)),
NETWORKDAYS.INTL($AW232,$AX232,1,_xlpm.VD)))),0)),
$DH232="месяц",
$DR232*BE232,
$DH232="неделя",
$DR232*BE232/7*(ROUNDUP((DAY(EOMONTH(BE$15,0)))/4,0))),
0)</f>
        <v/>
      </c>
      <c r="DY232" s="125">
        <f t="array" ref="DY232">
IFERROR(_xlfn.IFS(
$DH232="день_1",
$DR232*$BL232/($AX232-$AW232+1)*BF232*(DAY(EOMONTH(BF$15,0))),
$DH232="день_2",
$DR232/30*MAX(MIN($AX232,EOMONTH(BF$15,0))-MAX($AW232,BF$15)+1,),
$DH232="раб.день",
$DR232/30*(IFERROR(
_xlfn.LET(_xlpm.VD,
CHOOSE(
{1;2;3;4;5;6;7;8;9;10;11;12;13;14;15;16;17;18},
45658,45659,45660,45661,45662,45663,45664,45665,45711,45724,45778,45779,45785,45786,45820,45821,45965,46022),
_xlfn.LET(_xlpm.DD,
MAX(MIN($AX232,EOMONTH(BF$15,0))-MAX($AW232,BF$15),),
_xlfn.IFS(
AND(MONTH($AW232)=MONTH(BF$15),MONTH($AX232)&lt;&gt;MONTH(BF$15)),
NETWORKDAYS.INTL($AW232,$AW232+_xlpm.DD,1,_xlpm.VD),
AND(MONTH($AW232)&lt;&gt;MONTH(BF$15),MONTH($AX232)=MONTH(BF$15)),
NETWORKDAYS.INTL(($AX232)-_xlpm.DD,$AX232,1,_xlpm.VD),
AND(MONTH($AW232)&lt;MONTH(BF$15),MONTH($AX232)&gt;MONTH(BF$15)),
NETWORKDAYS.INTL((EOMONTH(BF$15-1,1))-_xlpm.DD,EOMONTH(BF$15-1,1),1,_xlpm.VD),
AND(MONTH($AW232)=MONTH(BF$15),MONTH($AX232)=MONTH(BF$15)),
NETWORKDAYS.INTL($AW232,$AX232,1,_xlpm.VD)))),0)),
$DH232="месяц",
$DR232*BF232,
$DH232="неделя",
$DR232*BF232/7*(ROUNDUP((DAY(EOMONTH(BF$15,0)))/4,0))),
0)</f>
        <v/>
      </c>
      <c r="DZ232" s="125">
        <f t="array" ref="DZ232">
IFERROR(_xlfn.IFS(
$DH232="день_1",
$DR232*$BL232/($AX232-$AW232+1)*BG232*(DAY(EOMONTH(BG$15,0))),
$DH232="день_2",
$DR232/30*MAX(MIN($AX232,EOMONTH(BG$15,0))-MAX($AW232,BG$15)+1,),
$DH232="раб.день",
$DR232/30*(IFERROR(
_xlfn.LET(_xlpm.VD,
CHOOSE(
{1;2;3;4;5;6;7;8;9;10;11;12;13;14;15;16;17;18},
45658,45659,45660,45661,45662,45663,45664,45665,45711,45724,45778,45779,45785,45786,45820,45821,45965,46022),
_xlfn.LET(_xlpm.DD,
MAX(MIN($AX232,EOMONTH(BG$15,0))-MAX($AW232,BG$15),),
_xlfn.IFS(
AND(MONTH($AW232)=MONTH(BG$15),MONTH($AX232)&lt;&gt;MONTH(BG$15)),
NETWORKDAYS.INTL($AW232,$AW232+_xlpm.DD,1,_xlpm.VD),
AND(MONTH($AW232)&lt;&gt;MONTH(BG$15),MONTH($AX232)=MONTH(BG$15)),
NETWORKDAYS.INTL(($AX232)-_xlpm.DD,$AX232,1,_xlpm.VD),
AND(MONTH($AW232)&lt;MONTH(BG$15),MONTH($AX232)&gt;MONTH(BG$15)),
NETWORKDAYS.INTL((EOMONTH(BG$15-1,1))-_xlpm.DD,EOMONTH(BG$15-1,1),1,_xlpm.VD),
AND(MONTH($AW232)=MONTH(BG$15),MONTH($AX232)=MONTH(BG$15)),
NETWORKDAYS.INTL($AW232,$AX232,1,_xlpm.VD)))),0)),
$DH232="месяц",
$DR232*BG232,
$DH232="неделя",
$DR232*BG232/7*(ROUNDUP((DAY(EOMONTH(BG$15,0)))/4,0))),
0)</f>
        <v/>
      </c>
      <c r="EA232" s="125">
        <f t="array" ref="EA232">
IFERROR(_xlfn.IFS(
$DH232="день_1",
$DR232*$BL232/($AX232-$AW232+1)*BH232*(DAY(EOMONTH(BH$15,0))),
$DH232="день_2",
$DR232/30*MAX(MIN($AX232,EOMONTH(BH$15,0))-MAX($AW232,BH$15)+1,),
$DH232="раб.день",
$DR232/30*(IFERROR(
_xlfn.LET(_xlpm.VD,
CHOOSE(
{1;2;3;4;5;6;7;8;9;10;11;12;13;14;15;16;17;18},
45658,45659,45660,45661,45662,45663,45664,45665,45711,45724,45778,45779,45785,45786,45820,45821,45965,46022),
_xlfn.LET(_xlpm.DD,
MAX(MIN($AX232,EOMONTH(BH$15,0))-MAX($AW232,BH$15),),
_xlfn.IFS(
AND(MONTH($AW232)=MONTH(BH$15),MONTH($AX232)&lt;&gt;MONTH(BH$15)),
NETWORKDAYS.INTL($AW232,$AW232+_xlpm.DD,1,_xlpm.VD),
AND(MONTH($AW232)&lt;&gt;MONTH(BH$15),MONTH($AX232)=MONTH(BH$15)),
NETWORKDAYS.INTL(($AX232)-_xlpm.DD,$AX232,1,_xlpm.VD),
AND(MONTH($AW232)&lt;MONTH(BH$15),MONTH($AX232)&gt;MONTH(BH$15)),
NETWORKDAYS.INTL((EOMONTH(BH$15-1,1))-_xlpm.DD,EOMONTH(BH$15-1,1),1,_xlpm.VD),
AND(MONTH($AW232)=MONTH(BH$15),MONTH($AX232)=MONTH(BH$15)),
NETWORKDAYS.INTL($AW232,$AX232,1,_xlpm.VD)))),0)),
$DH232="месяц",
$DR232*BH232,
$DH232="неделя",
$DR232*BH232/7*(ROUNDUP((DAY(EOMONTH(BH$15,0)))/4,0))),
0)</f>
        <v/>
      </c>
      <c r="EB232" s="125">
        <f t="array" ref="EB232">
IFERROR(_xlfn.IFS(
$DH232="день_1",
$DR232*$BL232/($AX232-$AW232+1)*BI232*(DAY(EOMONTH(BI$15,0))),
$DH232="день_2",
$DR232/30*MAX(MIN($AX232,EOMONTH(BI$15,0))-MAX($AW232,BI$15)+1,),
$DH232="раб.день",
$DR232/30*(IFERROR(
_xlfn.LET(_xlpm.VD,
CHOOSE(
{1;2;3;4;5;6;7;8;9;10;11;12;13;14;15;16;17;18},
45658,45659,45660,45661,45662,45663,45664,45665,45711,45724,45778,45779,45785,45786,45820,45821,45965,46022),
_xlfn.LET(_xlpm.DD,
MAX(MIN($AX232,EOMONTH(BI$15,0))-MAX($AW232,BI$15),),
_xlfn.IFS(
AND(MONTH($AW232)=MONTH(BI$15),MONTH($AX232)&lt;&gt;MONTH(BI$15)),
NETWORKDAYS.INTL($AW232,$AW232+_xlpm.DD,1,_xlpm.VD),
AND(MONTH($AW232)&lt;&gt;MONTH(BI$15),MONTH($AX232)=MONTH(BI$15)),
NETWORKDAYS.INTL(($AX232)-_xlpm.DD,$AX232,1,_xlpm.VD),
AND(MONTH($AW232)&lt;MONTH(BI$15),MONTH($AX232)&gt;MONTH(BI$15)),
NETWORKDAYS.INTL((EOMONTH(BI$15-1,1))-_xlpm.DD,EOMONTH(BI$15-1,1),1,_xlpm.VD),
AND(MONTH($AW232)=MONTH(BI$15),MONTH($AX232)=MONTH(BI$15)),
NETWORKDAYS.INTL($AW232,$AX232,1,_xlpm.VD)))),0)),
$DH232="месяц",
$DR232*BI232,
$DH232="неделя",
$DR232*BI232/7*(ROUNDUP((DAY(EOMONTH(BI$15,0)))/4,0))),
0)</f>
        <v/>
      </c>
      <c r="EC232" s="125">
        <f t="array" ref="EC232">
IFERROR(_xlfn.IFS(
$DH232="день_1",
$DR232*$BL232/($AX232-$AW232+1)*BJ232*(DAY(EOMONTH(BJ$15,0))),
$DH232="день_2",
$DR232/30*MAX(MIN($AX232,EOMONTH(BJ$15,0))-MAX($AW232,BJ$15)+1,),
$DH232="раб.день",
$DR232/30*(IFERROR(
_xlfn.LET(_xlpm.VD,
CHOOSE(
{1;2;3;4;5;6;7;8;9;10;11;12;13;14;15;16;17;18},
45658,45659,45660,45661,45662,45663,45664,45665,45711,45724,45778,45779,45785,45786,45820,45821,45965,46022),
_xlfn.LET(_xlpm.DD,
MAX(MIN($AX232,EOMONTH(BJ$15,0))-MAX($AW232,BJ$15),),
_xlfn.IFS(
AND(MONTH($AW232)=MONTH(BJ$15),MONTH($AX232)&lt;&gt;MONTH(BJ$15)),
NETWORKDAYS.INTL($AW232,$AW232+_xlpm.DD,1,_xlpm.VD),
AND(MONTH($AW232)&lt;&gt;MONTH(BJ$15),MONTH($AX232)=MONTH(BJ$15)),
NETWORKDAYS.INTL(($AX232)-_xlpm.DD,$AX232,1,_xlpm.VD),
AND(MONTH($AW232)&lt;MONTH(BJ$15),MONTH($AX232)&gt;MONTH(BJ$15)),
NETWORKDAYS.INTL((EOMONTH(BJ$15-1,1))-_xlpm.DD,EOMONTH(BJ$15-1,1),1,_xlpm.VD),
AND(MONTH($AW232)=MONTH(BJ$15),MONTH($AX232)=MONTH(BJ$15)),
NETWORKDAYS.INTL($AW232,$AX232,1,_xlpm.VD)))),0)),
$DH232="месяц",
$DR232*BJ232,
$DH232="неделя",
$DR232*BJ232/7*(ROUNDUP((DAY(EOMONTH(BJ$15,0)))/4,0))),
0)</f>
        <v/>
      </c>
      <c r="ED232" s="125">
        <f t="array" ref="ED232">
IFERROR(_xlfn.IFS(
$DH232="день_1",
$DR232*$BL232/($AX232-$AW232+1)*BK232*(DAY(EOMONTH(BK$15,0))),
$DH232="день_2",
$DR232/30*MAX(MIN($AX232,EOMONTH(BK$15,0))-MAX($AW232,BK$15)+1,),
$DH232="раб.день",
$DR232/30*(IFERROR(
_xlfn.LET(_xlpm.VD,
CHOOSE(
{1;2;3;4;5;6;7;8;9;10;11;12;13;14;15;16;17;18},
45658,45659,45660,45661,45662,45663,45664,45665,45711,45724,45778,45779,45785,45786,45820,45821,45965,46022),
_xlfn.LET(_xlpm.DD,
MAX(MIN($AX232,EOMONTH(BK$15,0))-MAX($AW232,BK$15),),
_xlfn.IFS(
AND(MONTH($AW232)=MONTH(BK$15),MONTH($AX232)&lt;&gt;MONTH(BK$15)),
NETWORKDAYS.INTL($AW232,$AW232+_xlpm.DD,1,_xlpm.VD),
AND(MONTH($AW232)&lt;&gt;MONTH(BK$15),MONTH($AX232)=MONTH(BK$15)),
NETWORKDAYS.INTL(($AX232)-_xlpm.DD,$AX232,1,_xlpm.VD),
AND(MONTH($AW232)&lt;MONTH(BK$15),MONTH($AX232)&gt;MONTH(BK$15)),
NETWORKDAYS.INTL((EOMONTH(BK$15-1,1))-_xlpm.DD,EOMONTH(BK$15-1,1),1,_xlpm.VD),
AND(MONTH($AW232)=MONTH(BK$15),MONTH($AX232)=MONTH(BK$15)),
NETWORKDAYS.INTL($AW232,$AX232,1,_xlpm.VD)))),0)),
$DH232="месяц",
$DR232*BK232,
$DH232="неделя",
$DR232*BK232/7*(ROUNDUP((DAY(EOMONTH(BK$15,0)))/4,0))),
0)</f>
        <v/>
      </c>
      <c r="EE232" s="125">
        <f>SUM($DS232,$DT232,$DU232,$DV232,$DW232,$DX232,$DY232,$DZ232,$EA232,$EB232,$EC232,$ED232)</f>
        <v/>
      </c>
      <c r="EF232" s="125">
        <f>IFERROR(ROUND($EE232*(1+$EP232),2),0)</f>
        <v/>
      </c>
      <c r="EG232" s="128" t="n">
        <v>1</v>
      </c>
      <c r="EH232" s="126" t="n">
        <v>0</v>
      </c>
      <c r="EI232" s="126">
        <f>ROUND(SUM($EH232:$EH232)*SUM($AB232:$AB232)*$EG232,2)</f>
        <v/>
      </c>
      <c r="EJ232" s="126">
        <f>ROUND($EI232*(1+$EP232),2)</f>
        <v/>
      </c>
      <c r="EK232" s="126" t="n">
        <v>0</v>
      </c>
      <c r="EL232" s="126">
        <f>ROUND(SUM($EK232:$EK232)*SUM($AB232:$AB232)*$EG232,2)</f>
        <v/>
      </c>
      <c r="EM232" s="126">
        <f>ROUND($EL232*(1+$EP232),2)</f>
        <v/>
      </c>
      <c r="EN232" s="126">
        <f>SUM($EE232,$EI232,$EL232)</f>
        <v/>
      </c>
      <c r="EO232" s="126">
        <f>SUM($EF232,$EJ232,$EM232)</f>
        <v/>
      </c>
      <c r="EP232" s="59" t="inlineStr">
        <is>
          <t>20%</t>
        </is>
      </c>
      <c r="EQ232" s="59" t="n"/>
      <c r="ER232" s="60">
        <f t="array" ref="ER232">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MATCH(ES232,
{"AMS";"RussOutdoor";"HD Outdoor";"Ingroup";"IQ";"Ledproduction";"LisChannel";"Logic";"Media-PPL";"NovikovTV | НовиковТВ";"SMA";"SOK";"КрокусТВ | CrocusTV | IndoorTV";"Сити";"ТЯК Москва"},
0)),"")</f>
        <v/>
      </c>
      <c r="ES232" s="60" t="n"/>
      <c r="ET232" s="60">
        <f t="array" ref="ET232">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MATCH(ES232,
{"AMS";"RussOutdoor";"HD Outdoor";"Ingroup";"IQ";"Ledproduction";"LisChannel";"Logic";"Media-PPL";"NovikovTV | НовиковТВ";"SMA";"SOK";"КрокусТВ | CrocusTV | IndoorTV";"Сити";"ТЯК Москва"},
0)),"")</f>
        <v/>
      </c>
      <c r="EU232" s="60" t="n"/>
      <c r="EV232" s="60" t="n"/>
      <c r="EX232" s="110">
        <f t="array" ref="EX232">
($AR232/30
+N("ТРАФИК ПЛОЩАДКИ"))*
(IFERROR(
_xlfn.LET(
_xlpm.GPR,
HLOOKUP($L232,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(MATCH($T232,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IF($Q232="цифровой",_xlpm.GPR/$AG232,_xlpm.GPR/60)),
0)
+N("DWELL TIME"))*
(IF($AB232=0,0,IF($AB232=1,0.3,IF($AB232=2,0.5,IF($AB232&gt;2,1))))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_xlfn.IFS($AC232="да",1.2,$AC232="нет",1)*
_xlfn.IFS($AD232="да",1.2,$AD232="нет",1)*
IF(R232="статический",1,1.2)*
$X232*
INDEX(
{1.2;1;1.2;1.2;1;1.2;1.2;1.2;1.2;1.2;1.2;1;1.2;1.2;1.2;1.2;1;1;1.2;1.2;1.2;1;1;1;1;1.2;1.2;1.2;1.2;1;1;1;1;1.2;1.2;1.2;1.2;1.2;1.2;1.2;1.2;1;1;1.2;1;1;1;1;1.5;1;1;1.5;1.5;1.2},
MATCH($Q232,_xlpm.MI,0)))&gt;{0.02;0.04;0.06;0.1;0.2;0.4;0.6;0.8;1;2;4;6})),
{0;1;2;3;4;5;6;7;8;9;10;11;12},
0)))
+N("КОЭФФИЦИЕНТ КОНТАКТА"))))*
(_xlfn.IFS($X232&lt;0.1,$X232/1000,$X232&gt;25,5.2,AND($X232&gt;=0.1,$X232&lt;=25),(($X232*2+0.1)/10)*($X232/10)))*
IFERROR((_xlfn.LET(
_xlpm.MA,
{0;0.8;0.85;0.9;0.95;1},
_xlpm.MAA,
{0;1;2;3;4;5},
INDEX(_xlpm.MA,MATCH(SUMPRODUCT(--((IF(ROUND(_xlpm.MAA,1)&gt;5,5,ROUND($AB232,1)))&gt;{0;1;2;3;4;5})),_xlpm.MAA,0)))
+N("КОЭФФИЦИЕНТ КОЛ-ВО КОНСТРУКЦИЙ")),1)*
$AB232,0))*
(IF($Q232="цифровой",$AG232/15*$AI232,1)
+N("ДЛЯ ЦИФРЫ"))</f>
        <v/>
      </c>
      <c r="EY232" s="110">
        <f>IFERROR(EX232*AY232,0)</f>
        <v/>
      </c>
      <c r="EZ232" s="131">
        <f>IFERROR(DP232/EY232*1000,0)</f>
        <v/>
      </c>
      <c r="FA232" s="112">
        <f>IFERROR(FC232/FB232,0)</f>
        <v/>
      </c>
      <c r="FB232" s="112">
        <f>IFERROR((FC232/(EY232/FF232*#REF!))*0.825,0)</f>
        <v/>
      </c>
      <c r="FC232" s="112">
        <f>IFERROR(((EX232*30/AR232)*100)/30,0)</f>
        <v/>
      </c>
      <c r="FD232" s="112">
        <f>IFERROR(EY232/G232*100%,0)</f>
        <v/>
      </c>
      <c r="FE232" s="112">
        <f>IFERROR(FD232/FC232*100%,0)</f>
        <v/>
      </c>
      <c r="FF232" s="110">
        <f>IFERROR(AR232/30*AY232,0)</f>
        <v/>
      </c>
    </row>
    <row r="233" ht="13" customHeight="1">
      <c r="A233" s="59" t="n"/>
      <c r="B233" s="60" t="n"/>
      <c r="C233" s="60" t="n"/>
      <c r="D233" s="60">
        <f t="array" ref="D233">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MATCH($E233,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33" s="60">
        <f t="array" ref="E233">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MATCH($F233,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33" s="60" t="inlineStr"/>
      <c r="G233" s="60" t="n"/>
      <c r="H233" s="60">
        <f t="array" ref="H233">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MATCH($I233,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33" s="60" t="n"/>
      <c r="J233" s="60" t="n"/>
      <c r="K233" s="60" t="n"/>
      <c r="L233" s="60" t="n"/>
      <c r="M233" s="60" t="n"/>
      <c r="N233" s="60" t="n"/>
      <c r="O233" s="60" t="n"/>
      <c r="P233" s="60">
        <f t="array" ref="P233">
_xlfn.IFS(
ISNUMBER(MATCH($Q233,{"шелфбаннер","разделитель","монетница","чековая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ISNUMBER(MATCH($Q233,{"LED/LCD","видеокулер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ISNUMBER(MATCH($Q233,{"автомобиль","машина","выставочное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ISNUMBER(MATCH($Q233,{"билборд","лифтовая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ISNUMBER(MATCH($Q233,{"навигация","подвесной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ISNUMBER(MATCH($Q233,{"движущаяся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ISNUMBER(MATCH($Q233,{"каталог","журнал"},)),
"Пресса",
$Q233="","")</f>
        <v/>
      </c>
      <c r="Q233" s="60" t="n"/>
      <c r="R233" s="60">
        <f t="array" ref="R233">
IFERROR(
_xlfn.IFS(
OR(ISNUMBER(MATCH($Q233,{"экспозиция","макет","стенд","автостенд","авто стенд","выставочное пространство","выставочные стенды","модульные выставочные стенды","3Д конструкция","3D конструкция"},)),P233="Экспонирование"),
"нестандартный",
ISNUMBER(MATCH($Q233,{"скроллер","призматрон"},)),
"динамический",
$P233="Видео",
"цифровой",
OR($P233="Пресса",$P233="Щит",$P233="POSm",$P233="Подвес",$P233="Брендирование/оклейка"),
"статический"),"")</f>
        <v/>
      </c>
      <c r="S233" s="59" t="n"/>
      <c r="T233" s="60" t="n"/>
      <c r="U233" s="60" t="n"/>
      <c r="V233" s="60">
        <f>
IF(P233="Видео",
"цифровой постер/ролик",
IF(ISNUMBER(MATCH(Q233,{"короб световой","короб световой | лайтбокс","короб световой | кристалайт","лайтбокс","лайт бокс","кристалайт","LB","lightbox"},)),
"бэклит",
IF(P233="Брендирование/оклейка",
"перфарированная пленка/самоклейка",
IF(P233="Экспонирование",
"под запрос",
IF(P233="Подвес",
"баннер/ткань",
"")))))</f>
        <v/>
      </c>
      <c r="W233" s="59" t="n"/>
      <c r="X233" s="59" t="n"/>
      <c r="Y233" s="59" t="n"/>
      <c r="Z233" s="61" t="n"/>
      <c r="AA233" s="61" t="n"/>
      <c r="AB233" s="61">
        <f>IF(BL233&gt;0,Z233,0)</f>
        <v/>
      </c>
      <c r="AC233" s="59" t="n"/>
      <c r="AD233" s="59" t="n"/>
      <c r="AE233" s="59" t="n"/>
      <c r="AF233" s="59" t="n"/>
      <c r="AG233" s="59" t="n"/>
      <c r="AH233" s="59" t="n"/>
      <c r="AI233" s="59" t="n"/>
      <c r="AJ233" s="59" t="n"/>
      <c r="AK233" s="59" t="n"/>
      <c r="AL233" s="62">
        <f>IFERROR(IF(OR(R233="статический",R233="динамический",R233="нестандартный",R233="",R233=""),"-",IF(AND(AH233="-",AI233="-"),"-",AK233*3600/AH233*AI233)),"-")</f>
        <v/>
      </c>
      <c r="AM233" s="62">
        <f>IFERROR(IF(OR(R233="статический",R233="динамический",R233="",R233="", R233="BTL",R233="нестандартный"),"-",AG233*AI233*AL233/60),"-")</f>
        <v/>
      </c>
      <c r="AN233" s="63">
        <f>IFERROR(IF(AH233="","-",AG233*AI233/AH233),"-")</f>
        <v/>
      </c>
      <c r="AO233" s="59">
        <f>IFERROR(IF(OR($R233="статический",$R233="динамический",$R233="",$R233="",$R233="BTL",$R233="нестандартный"),"-",$AL233*$AY233),"-")</f>
        <v/>
      </c>
      <c r="AP233" s="62">
        <f>IFERROR(IF(OR($R233="статический",$R233="динамический",$R233="",$R233="",$R233="BTL",$R233="нестандартный"),"-",$AM233*AY233),"-")</f>
        <v/>
      </c>
      <c r="AQ233" s="64" t="n"/>
      <c r="AR233" s="61" t="n"/>
      <c r="AS233" s="61" t="n"/>
      <c r="AT233" s="61" t="n"/>
      <c r="AU233" s="65" t="n"/>
      <c r="AV233" s="124">
        <f>IFERROR(DR233/AT233*1000,"n/a")</f>
        <v/>
      </c>
      <c r="AW233" s="67" t="n"/>
      <c r="AX233" s="67" t="n"/>
      <c r="AY233" s="43">
        <f>IFERROR(IF(OR($AW233="",$AX233=""),"",_xlfn.DAYS($AX233+1,$AW233)),"")</f>
        <v/>
      </c>
      <c r="AZ233" s="68">
        <f t="array" ref="AZ233">
_xlfn.LET(_xlpm.COEFF,
IF($AW233+$AX233=0,0,IF(MAX(MIN($AX233,EOMONTH(AZ$15,0))-MAX($AW233,AZ$15)+1,)&gt;0,1,0)),
_xlfn.IFS(
$ES233="LisChannel",
_xlpm.COEFF*
INDEX({1;1;1.2;1.2;1;1;1;1;1.2;1.2;1.2;1.2},
MATCH(MONTH(AZ$15),
{1,2,3,4,5,6,7,8,9,10,11,12})),
CONCATENATE($ES233," ",$L233)="RussOutdoor метро",
_xlpm.COEFF*
INDEX({0.8;0.9;1.1;1.1;1;1;1;1;1.1;1.1;1.1;1.1},
MATCH(MONTH(AZ$15),
{1,2,3,4,5,6,7,8,9,10,11,12})),
$ES233&lt;&gt;"LisChannel",
_xlpm.COEFF,
$ES233&lt;&gt;"RussOutdoor",
_xlpm.COEFF))</f>
        <v/>
      </c>
      <c r="BA233" s="68">
        <f t="array" ref="BA233">
_xlfn.LET(_xlpm.COEFF,
IF($AW233+$AX233=0,0,IF(MAX(MIN($AX233,EOMONTH(BA$15,0))-MAX($AW233,BA$15)+1,)&gt;0,1,0)),
_xlfn.IFS(
$ES233="LisChannel",
_xlpm.COEFF*
INDEX({1;1;1.2;1.2;1;1;1;1;1.2;1.2;1.2;1.2},
MATCH(MONTH(BA$15),
{1,2,3,4,5,6,7,8,9,10,11,12})),
CONCATENATE($ES233," ",$L233)="RussOutdoor метро",
_xlpm.COEFF*
INDEX({0.8;0.9;1.1;1.1;1;1;1;1;1.1;1.1;1.1;1.1},
MATCH(MONTH(BA$15),
{1,2,3,4,5,6,7,8,9,10,11,12})),
$ES233&lt;&gt;"LisChannel",
_xlpm.COEFF,
$ES233&lt;&gt;"RussOutdoor",
_xlpm.COEFF))</f>
        <v/>
      </c>
      <c r="BB233" s="68">
        <f t="array" ref="BB233">
_xlfn.LET(_xlpm.COEFF,
IF($AW233+$AX233=0,0,IF(MAX(MIN($AX233,EOMONTH(BB$15,0))-MAX($AW233,BB$15)+1,)&gt;0,1,0)),
_xlfn.IFS(
$ES233="LisChannel",
_xlpm.COEFF*
INDEX({1;1;1.2;1.2;1;1;1;1;1.2;1.2;1.2;1.2},
MATCH(MONTH(BB$15),
{1,2,3,4,5,6,7,8,9,10,11,12})),
CONCATENATE($ES233," ",$L233)="RussOutdoor метро",
_xlpm.COEFF*
INDEX({0.8;0.9;1.1;1.1;1;1;1;1;1.1;1.1;1.1;1.1},
MATCH(MONTH(BB$15),
{1,2,3,4,5,6,7,8,9,10,11,12})),
$ES233&lt;&gt;"LisChannel",
_xlpm.COEFF,
$ES233&lt;&gt;"RussOutdoor",
_xlpm.COEFF))</f>
        <v/>
      </c>
      <c r="BC233" s="68">
        <f t="array" ref="BC233">
_xlfn.LET(_xlpm.COEFF,
IF($AW233+$AX233=0,0,IF(MAX(MIN($AX233,EOMONTH(BC$15,0))-MAX($AW233,BC$15)+1,)&gt;0,1,0)),
_xlfn.IFS(
$ES233="LisChannel",
_xlpm.COEFF*
INDEX({1;1;1.2;1.2;1;1;1;1;1.2;1.2;1.2;1.2},
MATCH(MONTH(BC$15),
{1,2,3,4,5,6,7,8,9,10,11,12})),
CONCATENATE($ES233," ",$L233)="RussOutdoor метро",
_xlpm.COEFF*
INDEX({0.8;0.9;1.1;1.1;1;1;1;1;1.1;1.1;1.1;1.1},
MATCH(MONTH(BC$15),
{1,2,3,4,5,6,7,8,9,10,11,12})),
$ES233&lt;&gt;"LisChannel",
_xlpm.COEFF,
$ES233&lt;&gt;"RussOutdoor",
_xlpm.COEFF))</f>
        <v/>
      </c>
      <c r="BD233" s="68">
        <f t="array" ref="BD233">
_xlfn.LET(_xlpm.COEFF,
IF($AW233+$AX233=0,0,IF(MAX(MIN($AX233,EOMONTH(BD$15,0))-MAX($AW233,BD$15)+1,)&gt;0,1,0)),
_xlfn.IFS(
$ES233="LisChannel",
_xlpm.COEFF*
INDEX({1;1;1.2;1.2;1;1;1;1;1.2;1.2;1.2;1.2},
MATCH(MONTH(BD$15),
{1,2,3,4,5,6,7,8,9,10,11,12})),
CONCATENATE($ES233," ",$L233)="RussOutdoor метро",
_xlpm.COEFF*
INDEX({0.8;0.9;1.1;1.1;1;1;1;1;1.1;1.1;1.1;1.1},
MATCH(MONTH(BD$15),
{1,2,3,4,5,6,7,8,9,10,11,12})),
$ES233&lt;&gt;"LisChannel",
_xlpm.COEFF,
$ES233&lt;&gt;"RussOutdoor",
_xlpm.COEFF))</f>
        <v/>
      </c>
      <c r="BE233" s="68">
        <f t="array" ref="BE233">
_xlfn.LET(_xlpm.COEFF,
IF($AW233+$AX233=0,0,IF(MAX(MIN($AX233,EOMONTH(BE$15,0))-MAX($AW233,BE$15)+1,)&gt;0,1,0)),
_xlfn.IFS(
$ES233="LisChannel",
_xlpm.COEFF*
INDEX({1;1;1.2;1.2;1;1;1;1;1.2;1.2;1.2;1.2},
MATCH(MONTH(BE$15),
{1,2,3,4,5,6,7,8,9,10,11,12})),
CONCATENATE($ES233," ",$L233)="RussOutdoor метро",
_xlpm.COEFF*
INDEX({0.8;0.9;1.1;1.1;1;1;1;1;1.1;1.1;1.1;1.1},
MATCH(MONTH(BE$15),
{1,2,3,4,5,6,7,8,9,10,11,12})),
$ES233&lt;&gt;"LisChannel",
_xlpm.COEFF,
$ES233&lt;&gt;"RussOutdoor",
_xlpm.COEFF))</f>
        <v/>
      </c>
      <c r="BF233" s="68">
        <f t="array" ref="BF233">
_xlfn.LET(_xlpm.COEFF,
IF($AW233+$AX233=0,0,IF(MAX(MIN($AX233,EOMONTH(BF$15,0))-MAX($AW233,BF$15)+1,)&gt;0,1,0)),
_xlfn.IFS(
$ES233="LisChannel",
_xlpm.COEFF*
INDEX({1;1;1.2;1.2;1;1;1;1;1.2;1.2;1.2;1.2},
MATCH(MONTH(BF$15),
{1,2,3,4,5,6,7,8,9,10,11,12})),
CONCATENATE($ES233," ",$L233)="RussOutdoor метро",
_xlpm.COEFF*
INDEX({0.8;0.9;1.1;1.1;1;1;1;1;1.1;1.1;1.1;1.1},
MATCH(MONTH(BF$15),
{1,2,3,4,5,6,7,8,9,10,11,12})),
$ES233&lt;&gt;"LisChannel",
_xlpm.COEFF,
$ES233&lt;&gt;"RussOutdoor",
_xlpm.COEFF))</f>
        <v/>
      </c>
      <c r="BG233" s="68">
        <f t="array" ref="BG233">
_xlfn.LET(_xlpm.COEFF,
IF($AW233+$AX233=0,0,IF(MAX(MIN($AX233,EOMONTH(BG$15,0))-MAX($AW233,BG$15)+1,)&gt;0,1,0)),
_xlfn.IFS(
$ES233="LisChannel",
_xlpm.COEFF*
INDEX({1;1;1.2;1.2;1;1;1;1;1.2;1.2;1.2;1.2},
MATCH(MONTH(BG$15),
{1,2,3,4,5,6,7,8,9,10,11,12})),
CONCATENATE($ES233," ",$L233)="RussOutdoor метро",
_xlpm.COEFF*
INDEX({0.8;0.9;1.1;1.1;1;1;1;1;1.1;1.1;1.1;1.1},
MATCH(MONTH(BG$15),
{1,2,3,4,5,6,7,8,9,10,11,12})),
$ES233&lt;&gt;"LisChannel",
_xlpm.COEFF,
$ES233&lt;&gt;"RussOutdoor",
_xlpm.COEFF))</f>
        <v/>
      </c>
      <c r="BH233" s="68">
        <f t="array" ref="BH233">
_xlfn.LET(_xlpm.COEFF,
IF($AW233+$AX233=0,0,IF(MAX(MIN($AX233,EOMONTH(BH$15,0))-MAX($AW233,BH$15)+1,)&gt;0,1,0)),
_xlfn.IFS(
$ES233="LisChannel",
_xlpm.COEFF*
INDEX({1;1;1.2;1.2;1;1;1;1;1.2;1.2;1.2;1.2},
MATCH(MONTH(BH$15),
{1,2,3,4,5,6,7,8,9,10,11,12})),
CONCATENATE($ES233," ",$L233)="RussOutdoor метро",
_xlpm.COEFF*
INDEX({0.8;0.9;1.1;1.1;1;1;1;1;1.1;1.1;1.1;1.1},
MATCH(MONTH(BH$15),
{1,2,3,4,5,6,7,8,9,10,11,12})),
$ES233&lt;&gt;"LisChannel",
_xlpm.COEFF,
$ES233&lt;&gt;"RussOutdoor",
_xlpm.COEFF))</f>
        <v/>
      </c>
      <c r="BI233" s="68">
        <f t="array" ref="BI233">
_xlfn.LET(_xlpm.COEFF,
IF($AW233+$AX233=0,0,IF(MAX(MIN($AX233,EOMONTH(BI$15,0))-MAX($AW233,BI$15)+1,)&gt;0,1,0)),
_xlfn.IFS(
$ES233="LisChannel",
_xlpm.COEFF*
INDEX({1;1;1.2;1.2;1;1;1;1;1.2;1.2;1.2;1.2},
MATCH(MONTH(BI$15),
{1,2,3,4,5,6,7,8,9,10,11,12})),
CONCATENATE($ES233," ",$L233)="RussOutdoor метро",
_xlpm.COEFF*
INDEX({0.8;0.9;1.1;1.1;1;1;1;1;1.1;1.1;1.1;1.1},
MATCH(MONTH(BI$15),
{1,2,3,4,5,6,7,8,9,10,11,12})),
$ES233&lt;&gt;"LisChannel",
_xlpm.COEFF,
$ES233&lt;&gt;"RussOutdoor",
_xlpm.COEFF))</f>
        <v/>
      </c>
      <c r="BJ233" s="68">
        <f t="array" ref="BJ233">
_xlfn.LET(_xlpm.COEFF,
IF($AW233+$AX233=0,0,IF(MAX(MIN($AX233,EOMONTH(BJ$15,0))-MAX($AW233,BJ$15)+1,)&gt;0,1,0)),
_xlfn.IFS(
$ES233="LisChannel",
_xlpm.COEFF*
INDEX({1;1;1.2;1.2;1;1;1;1;1.2;1.2;1.2;1.2},
MATCH(MONTH(BJ$15),
{1,2,3,4,5,6,7,8,9,10,11,12})),
CONCATENATE($ES233," ",$L233)="RussOutdoor метро",
_xlpm.COEFF*
INDEX({0.8;0.9;1.1;1.1;1;1;1;1;1.1;1.1;1.1;1.1},
MATCH(MONTH(BJ$15),
{1,2,3,4,5,6,7,8,9,10,11,12})),
$ES233&lt;&gt;"LisChannel",
_xlpm.COEFF,
$ES233&lt;&gt;"RussOutdoor",
_xlpm.COEFF))</f>
        <v/>
      </c>
      <c r="BK233" s="68">
        <f t="array" ref="BK233">
_xlfn.LET(_xlpm.COEFF,
IF($AW233+$AX233=0,0,IF(MAX(MIN($AX233,EOMONTH(BK$15,0))-MAX($AW233,BK$15)+1,)&gt;0,1,0)),
_xlfn.IFS(
$ES233="LisChannel",
_xlpm.COEFF*
INDEX({1;1;1.2;1.2;1;1;1;1;1.2;1.2;1.2;1.2},
MATCH(MONTH(BK$15),
{1,2,3,4,5,6,7,8,9,10,11,12})),
CONCATENATE($ES233," ",$L233)="RussOutdoor метро",
_xlpm.COEFF*
INDEX({0.8;0.9;1.1;1.1;1;1;1;1;1.1;1.1;1.1;1.1},
MATCH(MONTH(BK$15),
{1,2,3,4,5,6,7,8,9,10,11,12})),
$ES233&lt;&gt;"LisChannel",
_xlpm.COEFF,
$ES233&lt;&gt;"RussOutdoor",
_xlpm.COEFF))</f>
        <v/>
      </c>
      <c r="BL233" s="62">
        <f>COUNTIFS($AZ233:$BK233,"&gt;0")</f>
        <v/>
      </c>
      <c r="BM233" s="65" t="n"/>
      <c r="BN233" s="125">
        <f>$DJ233</f>
        <v/>
      </c>
      <c r="BO233" s="63">
        <f>$DQ233</f>
        <v/>
      </c>
      <c r="BP233" s="125">
        <f>
IFERROR(
IF($BL233=0,0,
$BN233*(1-$BO233)),
0)</f>
        <v/>
      </c>
      <c r="BQ233" s="125">
        <f t="array" ref="BQ233">
IFERROR(
_xlfn.IFS(
$DH233="день_1",
$BP233*$BL233/($AX233-$AW233+1)*AZ233*(DAY(EOMONTH(AZ$15,0))),
$DH233="день_2",
$BP233/30*MAX(MIN($AX233,EOMONTH(AZ$15,0))-MAX($AW233,AZ$15)+1,),
$DH233="раб.день",
$BP233/30*(IFERROR(
_xlfn.LET(_xlpm.VD,
CHOOSE(
{1;2;3;4;5;6;7;8;9;10;11;12;13;14;15;16;17;18},
45658,45659,45660,45661,45662,45663,45664,45665,45711,45724,45778,45779,45785,45786,45820,45821,45965,46022),
_xlfn.LET(_xlpm.DD,
MAX(MIN($AX233,EOMONTH(AZ$15,0))-MAX($AW233,AZ$15),),
_xlfn.IFS(
AND(MONTH($AW233)=MONTH(AZ$15),MONTH($AX233)&lt;&gt;MONTH(AZ$15)),
NETWORKDAYS.INTL($AW233,$AW233+_xlpm.DD,1,_xlpm.VD),
AND(MONTH($AW233)&lt;&gt;MONTH(AZ$15),MONTH($AX233)=MONTH(AZ$15)),
NETWORKDAYS.INTL(($AX233)-_xlpm.DD,$AX233,1,_xlpm.VD),
AND(MONTH($AW233)&lt;MONTH(AZ$15),MONTH($AX233)&gt;MONTH(AZ$15)),
NETWORKDAYS.INTL((EOMONTH(AZ$15-1,1))-_xlpm.DD,EOMONTH(AZ$15-1,1),1,_xlpm.VD),
AND(MONTH($AW233)=MONTH(AZ$15),MONTH($AX233)=MONTH(AZ$15)),
NETWORKDAYS.INTL($AW233,$AX233,1,_xlpm.VD)))),0)),
$DH233="месяц",
$BP233*AZ233,
$DH233="неделя",
$BP233*AZ233/7*(ROUNDUP((DAY(EOMONTH(AZ$15,0)))/4,0))),
0)</f>
        <v/>
      </c>
      <c r="BR233" s="125">
        <f t="array" ref="BR233">
IFERROR(
_xlfn.IFS(
$DH233="день_1",
$BP233*$BL233/($AX233-$AW233+1)*BA233*(DAY(EOMONTH(BA$15,0))),
$DH233="день_2",
$BP233/30*MAX(MIN($AX233,EOMONTH(BA$15,0))-MAX($AW233,BA$15)+1,),
$DH233="раб.день",
$BP233/30*(IFERROR(
_xlfn.LET(_xlpm.VD,
CHOOSE(
{1;2;3;4;5;6;7;8;9;10;11;12;13;14;15;16;17;18},
45658,45659,45660,45661,45662,45663,45664,45665,45711,45724,45778,45779,45785,45786,45820,45821,45965,46022),
_xlfn.LET(_xlpm.DD,
MAX(MIN($AX233,EOMONTH(BA$15,0))-MAX($AW233,BA$15),),
_xlfn.IFS(
AND(MONTH($AW233)=MONTH(BA$15),MONTH($AX233)&lt;&gt;MONTH(BA$15)),
NETWORKDAYS.INTL($AW233,$AW233+_xlpm.DD,1,_xlpm.VD),
AND(MONTH($AW233)&lt;&gt;MONTH(BA$15),MONTH($AX233)=MONTH(BA$15)),
NETWORKDAYS.INTL(($AX233)-_xlpm.DD,$AX233,1,_xlpm.VD),
AND(MONTH($AW233)&lt;MONTH(BA$15),MONTH($AX233)&gt;MONTH(BA$15)),
NETWORKDAYS.INTL((EOMONTH(BA$15-1,1))-_xlpm.DD,EOMONTH(BA$15-1,1),1,_xlpm.VD),
AND(MONTH($AW233)=MONTH(BA$15),MONTH($AX233)=MONTH(BA$15)),
NETWORKDAYS.INTL($AW233,$AX233,1,_xlpm.VD)))),0)),
$DH233="месяц",
$BP233*BA233,
$DH233="неделя",
$BP233*BA233/7*(ROUNDUP((DAY(EOMONTH(BA$15,0)))/4,0))),
0)</f>
        <v/>
      </c>
      <c r="BS233" s="125">
        <f t="array" ref="BS233">
IFERROR(
_xlfn.IFS(
$DH233="день_1",
$BP233*$BL233/($AX233-$AW233+1)*BB233*(DAY(EOMONTH(BB$15,0))),
$DH233="день_2",
$BP233/30*MAX(MIN($AX233,EOMONTH(BB$15,0))-MAX($AW233,BB$15)+1,),
$DH233="раб.день",
$BP233/30*(IFERROR(
_xlfn.LET(_xlpm.VD,
CHOOSE(
{1;2;3;4;5;6;7;8;9;10;11;12;13;14;15;16;17;18},
45658,45659,45660,45661,45662,45663,45664,45665,45711,45724,45778,45779,45785,45786,45820,45821,45965,46022),
_xlfn.LET(_xlpm.DD,
MAX(MIN($AX233,EOMONTH(BB$15,0))-MAX($AW233,BB$15),),
_xlfn.IFS(
AND(MONTH($AW233)=MONTH(BB$15),MONTH($AX233)&lt;&gt;MONTH(BB$15)),
NETWORKDAYS.INTL($AW233,$AW233+_xlpm.DD,1,_xlpm.VD),
AND(MONTH($AW233)&lt;&gt;MONTH(BB$15),MONTH($AX233)=MONTH(BB$15)),
NETWORKDAYS.INTL(($AX233)-_xlpm.DD,$AX233,1,_xlpm.VD),
AND(MONTH($AW233)&lt;MONTH(BB$15),MONTH($AX233)&gt;MONTH(BB$15)),
NETWORKDAYS.INTL((EOMONTH(BB$15-1,1))-_xlpm.DD,EOMONTH(BB$15-1,1),1,_xlpm.VD),
AND(MONTH($AW233)=MONTH(BB$15),MONTH($AX233)=MONTH(BB$15)),
NETWORKDAYS.INTL($AW233,$AX233,1,_xlpm.VD)))),0)),
$DH233="месяц",
$BP233*BB233,
$DH233="неделя",
$BP233*BB233/7*(ROUNDUP((DAY(EOMONTH(BB$15,0)))/4,0))),
0)</f>
        <v/>
      </c>
      <c r="BT233" s="125">
        <f t="array" ref="BT233">
IFERROR(
_xlfn.IFS(
$DH233="день_1",
$BP233*$BL233/($AX233-$AW233+1)*BC233*(DAY(EOMONTH(BC$15,0))),
$DH233="день_2",
$BP233/30*MAX(MIN($AX233,EOMONTH(BC$15,0))-MAX($AW233,BC$15)+1,),
$DH233="раб.день",
$BP233/30*(IFERROR(
_xlfn.LET(_xlpm.VD,
CHOOSE(
{1;2;3;4;5;6;7;8;9;10;11;12;13;14;15;16;17;18},
45658,45659,45660,45661,45662,45663,45664,45665,45711,45724,45778,45779,45785,45786,45820,45821,45965,46022),
_xlfn.LET(_xlpm.DD,
MAX(MIN($AX233,EOMONTH(BC$15,0))-MAX($AW233,BC$15),),
_xlfn.IFS(
AND(MONTH($AW233)=MONTH(BC$15),MONTH($AX233)&lt;&gt;MONTH(BC$15)),
NETWORKDAYS.INTL($AW233,$AW233+_xlpm.DD,1,_xlpm.VD),
AND(MONTH($AW233)&lt;&gt;MONTH(BC$15),MONTH($AX233)=MONTH(BC$15)),
NETWORKDAYS.INTL(($AX233)-_xlpm.DD,$AX233,1,_xlpm.VD),
AND(MONTH($AW233)&lt;MONTH(BC$15),MONTH($AX233)&gt;MONTH(BC$15)),
NETWORKDAYS.INTL((EOMONTH(BC$15-1,1))-_xlpm.DD,EOMONTH(BC$15-1,1),1,_xlpm.VD),
AND(MONTH($AW233)=MONTH(BC$15),MONTH($AX233)=MONTH(BC$15)),
NETWORKDAYS.INTL($AW233,$AX233,1,_xlpm.VD)))),0)),
$DH233="месяц",
$BP233*BC233,
$DH233="неделя",
$BP233*BC233/7*(ROUNDUP((DAY(EOMONTH(BC$15,0)))/4,0))),
0)</f>
        <v/>
      </c>
      <c r="BU233" s="125">
        <f t="array" ref="BU233">
IFERROR(
_xlfn.IFS(
$DH233="день_1",
$BP233*$BL233/($AX233-$AW233+1)*BD233*(DAY(EOMONTH(BD$15,0))),
$DH233="день_2",
$BP233/30*MAX(MIN($AX233,EOMONTH(BD$15,0))-MAX($AW233,BD$15)+1,),
$DH233="раб.день",
$BP233/30*(IFERROR(
_xlfn.LET(_xlpm.VD,
CHOOSE(
{1;2;3;4;5;6;7;8;9;10;11;12;13;14;15;16;17;18},
45658,45659,45660,45661,45662,45663,45664,45665,45711,45724,45778,45779,45785,45786,45820,45821,45965,46022),
_xlfn.LET(_xlpm.DD,
MAX(MIN($AX233,EOMONTH(BD$15,0))-MAX($AW233,BD$15),),
_xlfn.IFS(
AND(MONTH($AW233)=MONTH(BD$15),MONTH($AX233)&lt;&gt;MONTH(BD$15)),
NETWORKDAYS.INTL($AW233,$AW233+_xlpm.DD,1,_xlpm.VD),
AND(MONTH($AW233)&lt;&gt;MONTH(BD$15),MONTH($AX233)=MONTH(BD$15)),
NETWORKDAYS.INTL(($AX233)-_xlpm.DD,$AX233,1,_xlpm.VD),
AND(MONTH($AW233)&lt;MONTH(BD$15),MONTH($AX233)&gt;MONTH(BD$15)),
NETWORKDAYS.INTL((EOMONTH(BD$15-1,1))-_xlpm.DD,EOMONTH(BD$15-1,1),1,_xlpm.VD),
AND(MONTH($AW233)=MONTH(BD$15),MONTH($AX233)=MONTH(BD$15)),
NETWORKDAYS.INTL($AW233,$AX233,1,_xlpm.VD)))),0)),
$DH233="месяц",
$BP233*BD233,
$DH233="неделя",
$BP233*BD233/7*(ROUNDUP((DAY(EOMONTH(BD$15,0)))/4,0))),
0)</f>
        <v/>
      </c>
      <c r="BV233" s="125">
        <f t="array" ref="BV233">
IFERROR(
_xlfn.IFS(
$DH233="день_1",
$BP233*$BL233/($AX233-$AW233+1)*BE233*(DAY(EOMONTH(BE$15,0))),
$DH233="день_2",
$BP233/30*MAX(MIN($AX233,EOMONTH(BE$15,0))-MAX($AW233,BE$15)+1,),
$DH233="раб.день",
$BP233/30*(IFERROR(
_xlfn.LET(_xlpm.VD,
CHOOSE(
{1;2;3;4;5;6;7;8;9;10;11;12;13;14;15;16;17;18},
45658,45659,45660,45661,45662,45663,45664,45665,45711,45724,45778,45779,45785,45786,45820,45821,45965,46022),
_xlfn.LET(_xlpm.DD,
MAX(MIN($AX233,EOMONTH(BE$15,0))-MAX($AW233,BE$15),),
_xlfn.IFS(
AND(MONTH($AW233)=MONTH(BE$15),MONTH($AX233)&lt;&gt;MONTH(BE$15)),
NETWORKDAYS.INTL($AW233,$AW233+_xlpm.DD,1,_xlpm.VD),
AND(MONTH($AW233)&lt;&gt;MONTH(BE$15),MONTH($AX233)=MONTH(BE$15)),
NETWORKDAYS.INTL(($AX233)-_xlpm.DD,$AX233,1,_xlpm.VD),
AND(MONTH($AW233)&lt;MONTH(BE$15),MONTH($AX233)&gt;MONTH(BE$15)),
NETWORKDAYS.INTL((EOMONTH(BE$15-1,1))-_xlpm.DD,EOMONTH(BE$15-1,1),1,_xlpm.VD),
AND(MONTH($AW233)=MONTH(BE$15),MONTH($AX233)=MONTH(BE$15)),
NETWORKDAYS.INTL($AW233,$AX233,1,_xlpm.VD)))),0)),
$DH233="месяц",
$BP233*BE233,
$DH233="неделя",
$BP233*BE233/7*(ROUNDUP((DAY(EOMONTH(BE$15,0)))/4,0))),
0)</f>
        <v/>
      </c>
      <c r="BW233" s="125">
        <f t="array" ref="BW233">
IFERROR(
_xlfn.IFS(
$DH233="день_1",
$BP233*$BL233/($AX233-$AW233+1)*BF233*(DAY(EOMONTH(BF$15,0))),
$DH233="день_2",
$BP233/30*MAX(MIN($AX233,EOMONTH(BF$15,0))-MAX($AW233,BF$15)+1,),
$DH233="раб.день",
$BP233/30*(IFERROR(
_xlfn.LET(_xlpm.VD,
CHOOSE(
{1;2;3;4;5;6;7;8;9;10;11;12;13;14;15;16;17;18},
45658,45659,45660,45661,45662,45663,45664,45665,45711,45724,45778,45779,45785,45786,45820,45821,45965,46022),
_xlfn.LET(_xlpm.DD,
MAX(MIN($AX233,EOMONTH(BF$15,0))-MAX($AW233,BF$15),),
_xlfn.IFS(
AND(MONTH($AW233)=MONTH(BF$15),MONTH($AX233)&lt;&gt;MONTH(BF$15)),
NETWORKDAYS.INTL($AW233,$AW233+_xlpm.DD,1,_xlpm.VD),
AND(MONTH($AW233)&lt;&gt;MONTH(BF$15),MONTH($AX233)=MONTH(BF$15)),
NETWORKDAYS.INTL(($AX233)-_xlpm.DD,$AX233,1,_xlpm.VD),
AND(MONTH($AW233)&lt;MONTH(BF$15),MONTH($AX233)&gt;MONTH(BF$15)),
NETWORKDAYS.INTL((EOMONTH(BF$15-1,1))-_xlpm.DD,EOMONTH(BF$15-1,1),1,_xlpm.VD),
AND(MONTH($AW233)=MONTH(BF$15),MONTH($AX233)=MONTH(BF$15)),
NETWORKDAYS.INTL($AW233,$AX233,1,_xlpm.VD)))),0)),
$DH233="месяц",
$BP233*BF233,
$DH233="неделя",
$BP233*BF233/7*(ROUNDUP((DAY(EOMONTH(BF$15,0)))/4,0))),
0)</f>
        <v/>
      </c>
      <c r="BX233" s="125">
        <f t="array" ref="BX233">
IFERROR(
_xlfn.IFS(
$DH233="день_1",
$BP233*$BL233/($AX233-$AW233+1)*BG233*(DAY(EOMONTH(BG$15,0))),
$DH233="день_2",
$BP233/30*MAX(MIN($AX233,EOMONTH(BG$15,0))-MAX($AW233,BG$15)+1,),
$DH233="раб.день",
$BP233/30*(IFERROR(
_xlfn.LET(_xlpm.VD,
CHOOSE(
{1;2;3;4;5;6;7;8;9;10;11;12;13;14;15;16;17;18},
45658,45659,45660,45661,45662,45663,45664,45665,45711,45724,45778,45779,45785,45786,45820,45821,45965,46022),
_xlfn.LET(_xlpm.DD,
MAX(MIN($AX233,EOMONTH(BG$15,0))-MAX($AW233,BG$15),),
_xlfn.IFS(
AND(MONTH($AW233)=MONTH(BG$15),MONTH($AX233)&lt;&gt;MONTH(BG$15)),
NETWORKDAYS.INTL($AW233,$AW233+_xlpm.DD,1,_xlpm.VD),
AND(MONTH($AW233)&lt;&gt;MONTH(BG$15),MONTH($AX233)=MONTH(BG$15)),
NETWORKDAYS.INTL(($AX233)-_xlpm.DD,$AX233,1,_xlpm.VD),
AND(MONTH($AW233)&lt;MONTH(BG$15),MONTH($AX233)&gt;MONTH(BG$15)),
NETWORKDAYS.INTL((EOMONTH(BG$15-1,1))-_xlpm.DD,EOMONTH(BG$15-1,1),1,_xlpm.VD),
AND(MONTH($AW233)=MONTH(BG$15),MONTH($AX233)=MONTH(BG$15)),
NETWORKDAYS.INTL($AW233,$AX233,1,_xlpm.VD)))),0)),
$DH233="месяц",
$BP233*BG233,
$DH233="неделя",
$BP233*BG233/7*(ROUNDUP((DAY(EOMONTH(BG$15,0)))/4,0))),
0)</f>
        <v/>
      </c>
      <c r="BY233" s="125">
        <f t="array" ref="BY233">
IFERROR(
_xlfn.IFS(
$DH233="день_1",
$BP233*$BL233/($AX233-$AW233+1)*BH233*(DAY(EOMONTH(BH$15,0))),
$DH233="день_2",
$BP233/30*MAX(MIN($AX233,EOMONTH(BH$15,0))-MAX($AW233,BH$15)+1,),
$DH233="раб.день",
$BP233/30*(IFERROR(
_xlfn.LET(_xlpm.VD,
CHOOSE(
{1;2;3;4;5;6;7;8;9;10;11;12;13;14;15;16;17;18},
45658,45659,45660,45661,45662,45663,45664,45665,45711,45724,45778,45779,45785,45786,45820,45821,45965,46022),
_xlfn.LET(_xlpm.DD,
MAX(MIN($AX233,EOMONTH(BH$15,0))-MAX($AW233,BH$15),),
_xlfn.IFS(
AND(MONTH($AW233)=MONTH(BH$15),MONTH($AX233)&lt;&gt;MONTH(BH$15)),
NETWORKDAYS.INTL($AW233,$AW233+_xlpm.DD,1,_xlpm.VD),
AND(MONTH($AW233)&lt;&gt;MONTH(BH$15),MONTH($AX233)=MONTH(BH$15)),
NETWORKDAYS.INTL(($AX233)-_xlpm.DD,$AX233,1,_xlpm.VD),
AND(MONTH($AW233)&lt;MONTH(BH$15),MONTH($AX233)&gt;MONTH(BH$15)),
NETWORKDAYS.INTL((EOMONTH(BH$15-1,1))-_xlpm.DD,EOMONTH(BH$15-1,1),1,_xlpm.VD),
AND(MONTH($AW233)=MONTH(BH$15),MONTH($AX233)=MONTH(BH$15)),
NETWORKDAYS.INTL($AW233,$AX233,1,_xlpm.VD)))),0)),
$DH233="месяц",
$BP233*BH233,
$DH233="неделя",
$BP233*BH233/7*(ROUNDUP((DAY(EOMONTH(BH$15,0)))/4,0))),
0)</f>
        <v/>
      </c>
      <c r="BZ233" s="125">
        <f t="array" ref="BZ233">
IFERROR(
_xlfn.IFS(
$DH233="день_1",
$BP233*$BL233/($AX233-$AW233+1)*BI233*(DAY(EOMONTH(BI$15,0))),
$DH233="день_2",
$BP233/30*MAX(MIN($AX233,EOMONTH(BI$15,0))-MAX($AW233,BI$15)+1,),
$DH233="раб.день",
$BP233/30*(IFERROR(
_xlfn.LET(_xlpm.VD,
CHOOSE(
{1;2;3;4;5;6;7;8;9;10;11;12;13;14;15;16;17;18},
45658,45659,45660,45661,45662,45663,45664,45665,45711,45724,45778,45779,45785,45786,45820,45821,45965,46022),
_xlfn.LET(_xlpm.DD,
MAX(MIN($AX233,EOMONTH(BI$15,0))-MAX($AW233,BI$15),),
_xlfn.IFS(
AND(MONTH($AW233)=MONTH(BI$15),MONTH($AX233)&lt;&gt;MONTH(BI$15)),
NETWORKDAYS.INTL($AW233,$AW233+_xlpm.DD,1,_xlpm.VD),
AND(MONTH($AW233)&lt;&gt;MONTH(BI$15),MONTH($AX233)=MONTH(BI$15)),
NETWORKDAYS.INTL(($AX233)-_xlpm.DD,$AX233,1,_xlpm.VD),
AND(MONTH($AW233)&lt;MONTH(BI$15),MONTH($AX233)&gt;MONTH(BI$15)),
NETWORKDAYS.INTL((EOMONTH(BI$15-1,1))-_xlpm.DD,EOMONTH(BI$15-1,1),1,_xlpm.VD),
AND(MONTH($AW233)=MONTH(BI$15),MONTH($AX233)=MONTH(BI$15)),
NETWORKDAYS.INTL($AW233,$AX233,1,_xlpm.VD)))),0)),
$DH233="месяц",
$BP233*BI233,
$DH233="неделя",
$BP233*BI233/7*(ROUNDUP((DAY(EOMONTH(BI$15,0)))/4,0))),
0)</f>
        <v/>
      </c>
      <c r="CA233" s="125">
        <f t="array" ref="CA233">
IFERROR(
_xlfn.IFS(
$DH233="день_1",
$BP233*$BL233/($AX233-$AW233+1)*BJ233*(DAY(EOMONTH(BJ$15,0))),
$DH233="день_2",
$BP233/30*MAX(MIN($AX233,EOMONTH(BJ$15,0))-MAX($AW233,BJ$15)+1,),
$DH233="раб.день",
$BP233/30*(IFERROR(
_xlfn.LET(_xlpm.VD,
CHOOSE(
{1;2;3;4;5;6;7;8;9;10;11;12;13;14;15;16;17;18},
45658,45659,45660,45661,45662,45663,45664,45665,45711,45724,45778,45779,45785,45786,45820,45821,45965,46022),
_xlfn.LET(_xlpm.DD,
MAX(MIN($AX233,EOMONTH(BJ$15,0))-MAX($AW233,BJ$15),),
_xlfn.IFS(
AND(MONTH($AW233)=MONTH(BJ$15),MONTH($AX233)&lt;&gt;MONTH(BJ$15)),
NETWORKDAYS.INTL($AW233,$AW233+_xlpm.DD,1,_xlpm.VD),
AND(MONTH($AW233)&lt;&gt;MONTH(BJ$15),MONTH($AX233)=MONTH(BJ$15)),
NETWORKDAYS.INTL(($AX233)-_xlpm.DD,$AX233,1,_xlpm.VD),
AND(MONTH($AW233)&lt;MONTH(BJ$15),MONTH($AX233)&gt;MONTH(BJ$15)),
NETWORKDAYS.INTL((EOMONTH(BJ$15-1,1))-_xlpm.DD,EOMONTH(BJ$15-1,1),1,_xlpm.VD),
AND(MONTH($AW233)=MONTH(BJ$15),MONTH($AX233)=MONTH(BJ$15)),
NETWORKDAYS.INTL($AW233,$AX233,1,_xlpm.VD)))),0)),
$DH233="месяц",
$BP233*BJ233,
$DH233="неделя",
$BP233*BJ233/7*(ROUNDUP((DAY(EOMONTH(BJ$15,0)))/4,0))),
0)</f>
        <v/>
      </c>
      <c r="CB233" s="125">
        <f t="array" ref="CB233">
IFERROR(
_xlfn.IFS(
$DH233="день_1",
$BP233*$BL233/($AX233-$AW233+1)*BK233*(DAY(EOMONTH(BK$15,0))),
$DH233="день_2",
$BP233/30*MAX(MIN($AX233,EOMONTH(BK$15,0))-MAX($AW233,BK$15)+1,),
$DH233="раб.день",
$BP233/30*(IFERROR(
_xlfn.LET(_xlpm.VD,
CHOOSE(
{1;2;3;4;5;6;7;8;9;10;11;12;13;14;15;16;17;18},
45658,45659,45660,45661,45662,45663,45664,45665,45711,45724,45778,45779,45785,45786,45820,45821,45965,46022),
_xlfn.LET(_xlpm.DD,
MAX(MIN($AX233,EOMONTH(BK$15,0))-MAX($AW233,BK$15),),
_xlfn.IFS(
AND(MONTH($AW233)=MONTH(BK$15),MONTH($AX233)&lt;&gt;MONTH(BK$15)),
NETWORKDAYS.INTL($AW233,$AW233+_xlpm.DD,1,_xlpm.VD),
AND(MONTH($AW233)&lt;&gt;MONTH(BK$15),MONTH($AX233)=MONTH(BK$15)),
NETWORKDAYS.INTL(($AX233)-_xlpm.DD,$AX233,1,_xlpm.VD),
AND(MONTH($AW233)&lt;MONTH(BK$15),MONTH($AX233)&gt;MONTH(BK$15)),
NETWORKDAYS.INTL((EOMONTH(BK$15-1,1))-_xlpm.DD,EOMONTH(BK$15-1,1),1,_xlpm.VD),
AND(MONTH($AW233)=MONTH(BK$15),MONTH($AX233)=MONTH(BK$15)),
NETWORKDAYS.INTL($AW233,$AX233,1,_xlpm.VD)))),0)),
$DH233="месяц",
$BP233*BK233,
$DH233="неделя",
$BP233*BK233/7*(ROUNDUP((DAY(EOMONTH(BK$15,0)))/4,0))),
0)</f>
        <v/>
      </c>
      <c r="CC233" s="125">
        <f>SUM($BQ233:$CB233)</f>
        <v/>
      </c>
      <c r="CD233" s="126">
        <f>SUM($EH233:$EH233)</f>
        <v/>
      </c>
      <c r="CE233" s="126">
        <f>$CD233*$AB233</f>
        <v/>
      </c>
      <c r="CF233" s="126">
        <f>SUM($EK233:$EK233)</f>
        <v/>
      </c>
      <c r="CG233" s="126">
        <f>$CF233*$AB233</f>
        <v/>
      </c>
      <c r="CH233" s="126">
        <f>SUM($CC233,$CE233,$CG233)</f>
        <v/>
      </c>
      <c r="CI233" s="126">
        <f>$CH233*(1+$CM233)</f>
        <v/>
      </c>
      <c r="CJ233" s="127" t="n">
        <v>0</v>
      </c>
      <c r="CK233" s="126">
        <f>SUM($CH233:$CH233)*(1+$CJ233)</f>
        <v/>
      </c>
      <c r="CL233" s="126">
        <f>SUM($CH233:$CH233)*(1+$CM233)</f>
        <v/>
      </c>
      <c r="CM233" s="59" t="inlineStr">
        <is>
          <t>20%</t>
        </is>
      </c>
      <c r="CN233" s="59" t="n"/>
      <c r="CO233" s="72" t="n"/>
      <c r="CP233" s="59" t="n"/>
      <c r="CQ233" s="73" t="n"/>
      <c r="CR233" s="73" t="n"/>
      <c r="CS233" s="73" t="n"/>
      <c r="CT233" s="72" t="n"/>
      <c r="CU233" s="79" t="inlineStr">
        <is>
          <t> </t>
        </is>
      </c>
      <c r="CV233" s="60" t="n"/>
      <c r="CW233" s="60" t="n"/>
      <c r="CX233" s="60" t="n"/>
      <c r="CY233" s="127">
        <f>IFERROR(($CC233-$EE233)/($EE233/(1-$DQ233)),0)</f>
        <v/>
      </c>
      <c r="CZ233" s="127">
        <f>IFERROR(1-$EI233/($CE233),0)</f>
        <v/>
      </c>
      <c r="DA233" s="127">
        <f>IFERROR(1-$EL233/($CG233),0)</f>
        <v/>
      </c>
      <c r="DB233" s="126">
        <f>ROUND(IFERROR(($CI233/(1+$CM233)-$EN233),0),2)</f>
        <v/>
      </c>
      <c r="DC233" s="128" t="n"/>
      <c r="DD233" s="125" t="n"/>
      <c r="DE233" s="75" t="n">
        <v>0</v>
      </c>
      <c r="DF233" s="128" t="n"/>
      <c r="DG233" s="125">
        <f>IF($DC233=0,0,$DD233*($DC233*100%-$DE233*$DF233))*SUM($AB233:$AB233)</f>
        <v/>
      </c>
      <c r="DH233" s="129" t="inlineStr">
        <is>
          <t>месяц</t>
        </is>
      </c>
      <c r="DI233" s="130">
        <f t="array" ref="DI233">IFERROR(
IF($ES233="LisChannel",
(ROUND(((INDEX({174.625;153.888888888889;130.972222222222},MATCH($AI233,{2;3;4}),0))*$AG233*$AI233),2)),0),0)</f>
        <v/>
      </c>
      <c r="DJ233" s="130">
        <f>
_xlfn.LET(_xlpm.X,
IFERROR(
IF($ES233="НовиковТВ",
(_xlfn.LET(_xlpm.NTV,
_xlfn.LET(_xlpm.MIN,350000,
IF(SUMIFS($DI:$DI,$ES:$ES,"НовиковТВ")&lt;=_xlpm.MIN,
(SUMIFS($DI:$DI,$ES:$ES,"НовиковТВ")/(COUNTIFS($ES:$ES,"НовиковТВ")))*_xlpm.MIN/SUMIFS($DI:$DI,$ES:$ES,"НовиковТВ"),
DI233)),
_xlpm.NTV+$DG233/(1-(1-(_xlpm.NTV)*(1-$DL233)*(1-$DM233)*(1-$DN233)*(1-$DO233)*(1-$DP233)/_xlpm.NTV))))/(1+$EP233),
$DI233+$DG233/(1-(1-($DI233)*(1-$DL233)*(1-$DM233)*(1-$DN233)*(1-$DO233)*(1-$DP233)/$DI233))),
0),
_xlpm.X*(1+$CM233)*(1+$CW233)-_xlpm.X*(1+$CM233)+_xlpm.X)</f>
        <v/>
      </c>
      <c r="DK233" s="125" t="inlineStr">
        <is>
          <t>послед.</t>
        </is>
      </c>
      <c r="DL233" s="63" t="n">
        <v>0</v>
      </c>
      <c r="DM233" s="63" t="n">
        <v>0</v>
      </c>
      <c r="DN233" s="63" t="n">
        <v>0</v>
      </c>
      <c r="DO233" s="63" t="n">
        <v>0</v>
      </c>
      <c r="DP233" s="63" t="n">
        <v>0</v>
      </c>
      <c r="DQ233" s="63">
        <f t="array" ref="DQ233">IFERROR(_xlfn.IFS(
$DK233="послед.",1-(1-$DL233)*(1-$DM233)*(1-$DN233)*(1-$DO233)*(1-$DP233),
$DK233="сумм.",$DL233+$DM233+$DN233+$DO233+$DP233),
0)</f>
        <v/>
      </c>
      <c r="DR233" s="125">
        <f t="array" ref="DR233">
IFERROR(
_xlfn.IFS(
$BL233=0,
0,
$BL233&gt;0,
_xlfn.IFS($DK233="послед.",
$DJ233*(1-$DL233)*(1-$DM233)*(1-$DN233)*(1-$DO233)*(1-$DP233),
$DK233="сумм.",
$DJ233*(1-($DL233+$DM233+$DN233+$DO233+$DP233)))),0)</f>
        <v/>
      </c>
      <c r="DS233" s="125">
        <f t="array" ref="DS233">
IFERROR(_xlfn.IFS(
$DH233="день_1",
$DR233*$BL233/($AX233-$AW233+1)*AZ233*(DAY(EOMONTH(AZ$15,0))),
$DH233="день_2",
$DR233/30*MAX(MIN($AX233,EOMONTH(AZ$15,0))-MAX($AW233,AZ$15)+1,),
$DH233="раб.день",
$DR233/30*(IFERROR(
_xlfn.LET(_xlpm.VD,
CHOOSE(
{1;2;3;4;5;6;7;8;9;10;11;12;13;14;15;16;17;18},
45658,45659,45660,45661,45662,45663,45664,45665,45711,45724,45778,45779,45785,45786,45820,45821,45965,46022),
_xlfn.LET(_xlpm.DD,
MAX(MIN($AX233,EOMONTH(AZ$15,0))-MAX($AW233,AZ$15),),
_xlfn.IFS(
AND(MONTH($AW233)=MONTH(AZ$15),MONTH($AX233)&lt;&gt;MONTH(AZ$15)),
NETWORKDAYS.INTL($AW233,$AW233+_xlpm.DD,1,_xlpm.VD),
AND(MONTH($AW233)&lt;&gt;MONTH(AZ$15),MONTH($AX233)=MONTH(AZ$15)),
NETWORKDAYS.INTL(($AX233)-_xlpm.DD,$AX233,1,_xlpm.VD),
AND(MONTH($AW233)&lt;MONTH(AZ$15),MONTH($AX233)&gt;MONTH(AZ$15)),
NETWORKDAYS.INTL((EOMONTH(AZ$15-1,1))-_xlpm.DD,EOMONTH(AZ$15-1,1),1,_xlpm.VD),
AND(MONTH($AW233)=MONTH(AZ$15),MONTH($AX233)=MONTH(AZ$15)),
NETWORKDAYS.INTL($AW233,$AX233,1,_xlpm.VD)))),0)),
$DH233="месяц",
$DR233*AZ233,
$DH233="неделя",
$DR233*AZ233/7*(ROUNDUP((DAY(EOMONTH(AZ$15,0)))/4,0))),
0)</f>
        <v/>
      </c>
      <c r="DT233" s="125">
        <f t="array" ref="DT233">
IFERROR(_xlfn.IFS(
$DH233="день_1",
$DR233*$BL233/($AX233-$AW233+1)*BA233*(DAY(EOMONTH(BA$15,0))),
$DH233="день_2",
$DR233/30*MAX(MIN($AX233,EOMONTH(BA$15,0))-MAX($AW233,BA$15)+1,),
$DH233="раб.день",
$DR233/30*(IFERROR(
_xlfn.LET(_xlpm.VD,
CHOOSE(
{1;2;3;4;5;6;7;8;9;10;11;12;13;14;15;16;17;18},
45658,45659,45660,45661,45662,45663,45664,45665,45711,45724,45778,45779,45785,45786,45820,45821,45965,46022),
_xlfn.LET(_xlpm.DD,
MAX(MIN($AX233,EOMONTH(BA$15,0))-MAX($AW233,BA$15),),
_xlfn.IFS(
AND(MONTH($AW233)=MONTH(BA$15),MONTH($AX233)&lt;&gt;MONTH(BA$15)),
NETWORKDAYS.INTL($AW233,$AW233+_xlpm.DD,1,_xlpm.VD),
AND(MONTH($AW233)&lt;&gt;MONTH(BA$15),MONTH($AX233)=MONTH(BA$15)),
NETWORKDAYS.INTL(($AX233)-_xlpm.DD,$AX233,1,_xlpm.VD),
AND(MONTH($AW233)&lt;MONTH(BA$15),MONTH($AX233)&gt;MONTH(BA$15)),
NETWORKDAYS.INTL((EOMONTH(BA$15-1,1))-_xlpm.DD,EOMONTH(BA$15-1,1),1,_xlpm.VD),
AND(MONTH($AW233)=MONTH(BA$15),MONTH($AX233)=MONTH(BA$15)),
NETWORKDAYS.INTL($AW233,$AX233,1,_xlpm.VD)))),0)),
$DH233="месяц",
$DR233*BA233,
$DH233="неделя",
$DR233*BA233/7*(ROUNDUP((DAY(EOMONTH(BA$15,0)))/4,0))),
0)</f>
        <v/>
      </c>
      <c r="DU233" s="125">
        <f t="array" ref="DU233">
IFERROR(_xlfn.IFS(
$DH233="день_1",
$DR233*$BL233/($AX233-$AW233+1)*BB233*(DAY(EOMONTH(BB$15,0))),
$DH233="день_2",
$DR233/30*MAX(MIN($AX233,EOMONTH(BB$15,0))-MAX($AW233,BB$15)+1,),
$DH233="раб.день",
$DR233/30*(IFERROR(
_xlfn.LET(_xlpm.VD,
CHOOSE(
{1;2;3;4;5;6;7;8;9;10;11;12;13;14;15;16;17;18},
45658,45659,45660,45661,45662,45663,45664,45665,45711,45724,45778,45779,45785,45786,45820,45821,45965,46022),
_xlfn.LET(_xlpm.DD,
MAX(MIN($AX233,EOMONTH(BB$15,0))-MAX($AW233,BB$15),),
_xlfn.IFS(
AND(MONTH($AW233)=MONTH(BB$15),MONTH($AX233)&lt;&gt;MONTH(BB$15)),
NETWORKDAYS.INTL($AW233,$AW233+_xlpm.DD,1,_xlpm.VD),
AND(MONTH($AW233)&lt;&gt;MONTH(BB$15),MONTH($AX233)=MONTH(BB$15)),
NETWORKDAYS.INTL(($AX233)-_xlpm.DD,$AX233,1,_xlpm.VD),
AND(MONTH($AW233)&lt;MONTH(BB$15),MONTH($AX233)&gt;MONTH(BB$15)),
NETWORKDAYS.INTL((EOMONTH(BB$15-1,1))-_xlpm.DD,EOMONTH(BB$15-1,1),1,_xlpm.VD),
AND(MONTH($AW233)=MONTH(BB$15),MONTH($AX233)=MONTH(BB$15)),
NETWORKDAYS.INTL($AW233,$AX233,1,_xlpm.VD)))),0)),
$DH233="месяц",
$DR233*BB233,
$DH233="неделя",
$DR233*BB233/7*(ROUNDUP((DAY(EOMONTH(BB$15,0)))/4,0))),
0)</f>
        <v/>
      </c>
      <c r="DV233" s="125">
        <f t="array" ref="DV233">
IFERROR(_xlfn.IFS(
$DH233="день_1",
$DR233*$BL233/($AX233-$AW233+1)*BC233*(DAY(EOMONTH(BC$15,0))),
$DH233="день_2",
$DR233/30*MAX(MIN($AX233,EOMONTH(BC$15,0))-MAX($AW233,BC$15)+1,),
$DH233="раб.день",
$DR233/30*(IFERROR(
_xlfn.LET(_xlpm.VD,
CHOOSE(
{1;2;3;4;5;6;7;8;9;10;11;12;13;14;15;16;17;18},
45658,45659,45660,45661,45662,45663,45664,45665,45711,45724,45778,45779,45785,45786,45820,45821,45965,46022),
_xlfn.LET(_xlpm.DD,
MAX(MIN($AX233,EOMONTH(BC$15,0))-MAX($AW233,BC$15),),
_xlfn.IFS(
AND(MONTH($AW233)=MONTH(BC$15),MONTH($AX233)&lt;&gt;MONTH(BC$15)),
NETWORKDAYS.INTL($AW233,$AW233+_xlpm.DD,1,_xlpm.VD),
AND(MONTH($AW233)&lt;&gt;MONTH(BC$15),MONTH($AX233)=MONTH(BC$15)),
NETWORKDAYS.INTL(($AX233)-_xlpm.DD,$AX233,1,_xlpm.VD),
AND(MONTH($AW233)&lt;MONTH(BC$15),MONTH($AX233)&gt;MONTH(BC$15)),
NETWORKDAYS.INTL((EOMONTH(BC$15-1,1))-_xlpm.DD,EOMONTH(BC$15-1,1),1,_xlpm.VD),
AND(MONTH($AW233)=MONTH(BC$15),MONTH($AX233)=MONTH(BC$15)),
NETWORKDAYS.INTL($AW233,$AX233,1,_xlpm.VD)))),0)),
$DH233="месяц",
$DR233*BC233,
$DH233="неделя",
$DR233*BC233/7*(ROUNDUP((DAY(EOMONTH(BC$15,0)))/4,0))),
0)</f>
        <v/>
      </c>
      <c r="DW233" s="125">
        <f t="array" ref="DW233">
IFERROR(_xlfn.IFS(
$DH233="день_1",
$DR233*$BL233/($AX233-$AW233+1)*BD233*(DAY(EOMONTH(BD$15,0))),
$DH233="день_2",
$DR233/30*MAX(MIN($AX233,EOMONTH(BD$15,0))-MAX($AW233,BD$15)+1,),
$DH233="раб.день",
$DR233/30*(IFERROR(
_xlfn.LET(_xlpm.VD,
CHOOSE(
{1;2;3;4;5;6;7;8;9;10;11;12;13;14;15;16;17;18},
45658,45659,45660,45661,45662,45663,45664,45665,45711,45724,45778,45779,45785,45786,45820,45821,45965,46022),
_xlfn.LET(_xlpm.DD,
MAX(MIN($AX233,EOMONTH(BD$15,0))-MAX($AW233,BD$15),),
_xlfn.IFS(
AND(MONTH($AW233)=MONTH(BD$15),MONTH($AX233)&lt;&gt;MONTH(BD$15)),
NETWORKDAYS.INTL($AW233,$AW233+_xlpm.DD,1,_xlpm.VD),
AND(MONTH($AW233)&lt;&gt;MONTH(BD$15),MONTH($AX233)=MONTH(BD$15)),
NETWORKDAYS.INTL(($AX233)-_xlpm.DD,$AX233,1,_xlpm.VD),
AND(MONTH($AW233)&lt;MONTH(BD$15),MONTH($AX233)&gt;MONTH(BD$15)),
NETWORKDAYS.INTL((EOMONTH(BD$15-1,1))-_xlpm.DD,EOMONTH(BD$15-1,1),1,_xlpm.VD),
AND(MONTH($AW233)=MONTH(BD$15),MONTH($AX233)=MONTH(BD$15)),
NETWORKDAYS.INTL($AW233,$AX233,1,_xlpm.VD)))),0)),
$DH233="месяц",
$DR233*BD233,
$DH233="неделя",
$DR233*BD233/7*(ROUNDUP((DAY(EOMONTH(BD$15,0)))/4,0))),
0)</f>
        <v/>
      </c>
      <c r="DX233" s="125">
        <f t="array" ref="DX233">
IFERROR(_xlfn.IFS(
$DH233="день_1",
$DR233*$BL233/($AX233-$AW233+1)*BE233*(DAY(EOMONTH(BE$15,0))),
$DH233="день_2",
$DR233/30*MAX(MIN($AX233,EOMONTH(BE$15,0))-MAX($AW233,BE$15)+1,),
$DH233="раб.день",
$DR233/30*(IFERROR(
_xlfn.LET(_xlpm.VD,
CHOOSE(
{1;2;3;4;5;6;7;8;9;10;11;12;13;14;15;16;17;18},
45658,45659,45660,45661,45662,45663,45664,45665,45711,45724,45778,45779,45785,45786,45820,45821,45965,46022),
_xlfn.LET(_xlpm.DD,
MAX(MIN($AX233,EOMONTH(BE$15,0))-MAX($AW233,BE$15),),
_xlfn.IFS(
AND(MONTH($AW233)=MONTH(BE$15),MONTH($AX233)&lt;&gt;MONTH(BE$15)),
NETWORKDAYS.INTL($AW233,$AW233+_xlpm.DD,1,_xlpm.VD),
AND(MONTH($AW233)&lt;&gt;MONTH(BE$15),MONTH($AX233)=MONTH(BE$15)),
NETWORKDAYS.INTL(($AX233)-_xlpm.DD,$AX233,1,_xlpm.VD),
AND(MONTH($AW233)&lt;MONTH(BE$15),MONTH($AX233)&gt;MONTH(BE$15)),
NETWORKDAYS.INTL((EOMONTH(BE$15-1,1))-_xlpm.DD,EOMONTH(BE$15-1,1),1,_xlpm.VD),
AND(MONTH($AW233)=MONTH(BE$15),MONTH($AX233)=MONTH(BE$15)),
NETWORKDAYS.INTL($AW233,$AX233,1,_xlpm.VD)))),0)),
$DH233="месяц",
$DR233*BE233,
$DH233="неделя",
$DR233*BE233/7*(ROUNDUP((DAY(EOMONTH(BE$15,0)))/4,0))),
0)</f>
        <v/>
      </c>
      <c r="DY233" s="125">
        <f t="array" ref="DY233">
IFERROR(_xlfn.IFS(
$DH233="день_1",
$DR233*$BL233/($AX233-$AW233+1)*BF233*(DAY(EOMONTH(BF$15,0))),
$DH233="день_2",
$DR233/30*MAX(MIN($AX233,EOMONTH(BF$15,0))-MAX($AW233,BF$15)+1,),
$DH233="раб.день",
$DR233/30*(IFERROR(
_xlfn.LET(_xlpm.VD,
CHOOSE(
{1;2;3;4;5;6;7;8;9;10;11;12;13;14;15;16;17;18},
45658,45659,45660,45661,45662,45663,45664,45665,45711,45724,45778,45779,45785,45786,45820,45821,45965,46022),
_xlfn.LET(_xlpm.DD,
MAX(MIN($AX233,EOMONTH(BF$15,0))-MAX($AW233,BF$15),),
_xlfn.IFS(
AND(MONTH($AW233)=MONTH(BF$15),MONTH($AX233)&lt;&gt;MONTH(BF$15)),
NETWORKDAYS.INTL($AW233,$AW233+_xlpm.DD,1,_xlpm.VD),
AND(MONTH($AW233)&lt;&gt;MONTH(BF$15),MONTH($AX233)=MONTH(BF$15)),
NETWORKDAYS.INTL(($AX233)-_xlpm.DD,$AX233,1,_xlpm.VD),
AND(MONTH($AW233)&lt;MONTH(BF$15),MONTH($AX233)&gt;MONTH(BF$15)),
NETWORKDAYS.INTL((EOMONTH(BF$15-1,1))-_xlpm.DD,EOMONTH(BF$15-1,1),1,_xlpm.VD),
AND(MONTH($AW233)=MONTH(BF$15),MONTH($AX233)=MONTH(BF$15)),
NETWORKDAYS.INTL($AW233,$AX233,1,_xlpm.VD)))),0)),
$DH233="месяц",
$DR233*BF233,
$DH233="неделя",
$DR233*BF233/7*(ROUNDUP((DAY(EOMONTH(BF$15,0)))/4,0))),
0)</f>
        <v/>
      </c>
      <c r="DZ233" s="125">
        <f t="array" ref="DZ233">
IFERROR(_xlfn.IFS(
$DH233="день_1",
$DR233*$BL233/($AX233-$AW233+1)*BG233*(DAY(EOMONTH(BG$15,0))),
$DH233="день_2",
$DR233/30*MAX(MIN($AX233,EOMONTH(BG$15,0))-MAX($AW233,BG$15)+1,),
$DH233="раб.день",
$DR233/30*(IFERROR(
_xlfn.LET(_xlpm.VD,
CHOOSE(
{1;2;3;4;5;6;7;8;9;10;11;12;13;14;15;16;17;18},
45658,45659,45660,45661,45662,45663,45664,45665,45711,45724,45778,45779,45785,45786,45820,45821,45965,46022),
_xlfn.LET(_xlpm.DD,
MAX(MIN($AX233,EOMONTH(BG$15,0))-MAX($AW233,BG$15),),
_xlfn.IFS(
AND(MONTH($AW233)=MONTH(BG$15),MONTH($AX233)&lt;&gt;MONTH(BG$15)),
NETWORKDAYS.INTL($AW233,$AW233+_xlpm.DD,1,_xlpm.VD),
AND(MONTH($AW233)&lt;&gt;MONTH(BG$15),MONTH($AX233)=MONTH(BG$15)),
NETWORKDAYS.INTL(($AX233)-_xlpm.DD,$AX233,1,_xlpm.VD),
AND(MONTH($AW233)&lt;MONTH(BG$15),MONTH($AX233)&gt;MONTH(BG$15)),
NETWORKDAYS.INTL((EOMONTH(BG$15-1,1))-_xlpm.DD,EOMONTH(BG$15-1,1),1,_xlpm.VD),
AND(MONTH($AW233)=MONTH(BG$15),MONTH($AX233)=MONTH(BG$15)),
NETWORKDAYS.INTL($AW233,$AX233,1,_xlpm.VD)))),0)),
$DH233="месяц",
$DR233*BG233,
$DH233="неделя",
$DR233*BG233/7*(ROUNDUP((DAY(EOMONTH(BG$15,0)))/4,0))),
0)</f>
        <v/>
      </c>
      <c r="EA233" s="125">
        <f t="array" ref="EA233">
IFERROR(_xlfn.IFS(
$DH233="день_1",
$DR233*$BL233/($AX233-$AW233+1)*BH233*(DAY(EOMONTH(BH$15,0))),
$DH233="день_2",
$DR233/30*MAX(MIN($AX233,EOMONTH(BH$15,0))-MAX($AW233,BH$15)+1,),
$DH233="раб.день",
$DR233/30*(IFERROR(
_xlfn.LET(_xlpm.VD,
CHOOSE(
{1;2;3;4;5;6;7;8;9;10;11;12;13;14;15;16;17;18},
45658,45659,45660,45661,45662,45663,45664,45665,45711,45724,45778,45779,45785,45786,45820,45821,45965,46022),
_xlfn.LET(_xlpm.DD,
MAX(MIN($AX233,EOMONTH(BH$15,0))-MAX($AW233,BH$15),),
_xlfn.IFS(
AND(MONTH($AW233)=MONTH(BH$15),MONTH($AX233)&lt;&gt;MONTH(BH$15)),
NETWORKDAYS.INTL($AW233,$AW233+_xlpm.DD,1,_xlpm.VD),
AND(MONTH($AW233)&lt;&gt;MONTH(BH$15),MONTH($AX233)=MONTH(BH$15)),
NETWORKDAYS.INTL(($AX233)-_xlpm.DD,$AX233,1,_xlpm.VD),
AND(MONTH($AW233)&lt;MONTH(BH$15),MONTH($AX233)&gt;MONTH(BH$15)),
NETWORKDAYS.INTL((EOMONTH(BH$15-1,1))-_xlpm.DD,EOMONTH(BH$15-1,1),1,_xlpm.VD),
AND(MONTH($AW233)=MONTH(BH$15),MONTH($AX233)=MONTH(BH$15)),
NETWORKDAYS.INTL($AW233,$AX233,1,_xlpm.VD)))),0)),
$DH233="месяц",
$DR233*BH233,
$DH233="неделя",
$DR233*BH233/7*(ROUNDUP((DAY(EOMONTH(BH$15,0)))/4,0))),
0)</f>
        <v/>
      </c>
      <c r="EB233" s="125">
        <f t="array" ref="EB233">
IFERROR(_xlfn.IFS(
$DH233="день_1",
$DR233*$BL233/($AX233-$AW233+1)*BI233*(DAY(EOMONTH(BI$15,0))),
$DH233="день_2",
$DR233/30*MAX(MIN($AX233,EOMONTH(BI$15,0))-MAX($AW233,BI$15)+1,),
$DH233="раб.день",
$DR233/30*(IFERROR(
_xlfn.LET(_xlpm.VD,
CHOOSE(
{1;2;3;4;5;6;7;8;9;10;11;12;13;14;15;16;17;18},
45658,45659,45660,45661,45662,45663,45664,45665,45711,45724,45778,45779,45785,45786,45820,45821,45965,46022),
_xlfn.LET(_xlpm.DD,
MAX(MIN($AX233,EOMONTH(BI$15,0))-MAX($AW233,BI$15),),
_xlfn.IFS(
AND(MONTH($AW233)=MONTH(BI$15),MONTH($AX233)&lt;&gt;MONTH(BI$15)),
NETWORKDAYS.INTL($AW233,$AW233+_xlpm.DD,1,_xlpm.VD),
AND(MONTH($AW233)&lt;&gt;MONTH(BI$15),MONTH($AX233)=MONTH(BI$15)),
NETWORKDAYS.INTL(($AX233)-_xlpm.DD,$AX233,1,_xlpm.VD),
AND(MONTH($AW233)&lt;MONTH(BI$15),MONTH($AX233)&gt;MONTH(BI$15)),
NETWORKDAYS.INTL((EOMONTH(BI$15-1,1))-_xlpm.DD,EOMONTH(BI$15-1,1),1,_xlpm.VD),
AND(MONTH($AW233)=MONTH(BI$15),MONTH($AX233)=MONTH(BI$15)),
NETWORKDAYS.INTL($AW233,$AX233,1,_xlpm.VD)))),0)),
$DH233="месяц",
$DR233*BI233,
$DH233="неделя",
$DR233*BI233/7*(ROUNDUP((DAY(EOMONTH(BI$15,0)))/4,0))),
0)</f>
        <v/>
      </c>
      <c r="EC233" s="125">
        <f t="array" ref="EC233">
IFERROR(_xlfn.IFS(
$DH233="день_1",
$DR233*$BL233/($AX233-$AW233+1)*BJ233*(DAY(EOMONTH(BJ$15,0))),
$DH233="день_2",
$DR233/30*MAX(MIN($AX233,EOMONTH(BJ$15,0))-MAX($AW233,BJ$15)+1,),
$DH233="раб.день",
$DR233/30*(IFERROR(
_xlfn.LET(_xlpm.VD,
CHOOSE(
{1;2;3;4;5;6;7;8;9;10;11;12;13;14;15;16;17;18},
45658,45659,45660,45661,45662,45663,45664,45665,45711,45724,45778,45779,45785,45786,45820,45821,45965,46022),
_xlfn.LET(_xlpm.DD,
MAX(MIN($AX233,EOMONTH(BJ$15,0))-MAX($AW233,BJ$15),),
_xlfn.IFS(
AND(MONTH($AW233)=MONTH(BJ$15),MONTH($AX233)&lt;&gt;MONTH(BJ$15)),
NETWORKDAYS.INTL($AW233,$AW233+_xlpm.DD,1,_xlpm.VD),
AND(MONTH($AW233)&lt;&gt;MONTH(BJ$15),MONTH($AX233)=MONTH(BJ$15)),
NETWORKDAYS.INTL(($AX233)-_xlpm.DD,$AX233,1,_xlpm.VD),
AND(MONTH($AW233)&lt;MONTH(BJ$15),MONTH($AX233)&gt;MONTH(BJ$15)),
NETWORKDAYS.INTL((EOMONTH(BJ$15-1,1))-_xlpm.DD,EOMONTH(BJ$15-1,1),1,_xlpm.VD),
AND(MONTH($AW233)=MONTH(BJ$15),MONTH($AX233)=MONTH(BJ$15)),
NETWORKDAYS.INTL($AW233,$AX233,1,_xlpm.VD)))),0)),
$DH233="месяц",
$DR233*BJ233,
$DH233="неделя",
$DR233*BJ233/7*(ROUNDUP((DAY(EOMONTH(BJ$15,0)))/4,0))),
0)</f>
        <v/>
      </c>
      <c r="ED233" s="125">
        <f t="array" ref="ED233">
IFERROR(_xlfn.IFS(
$DH233="день_1",
$DR233*$BL233/($AX233-$AW233+1)*BK233*(DAY(EOMONTH(BK$15,0))),
$DH233="день_2",
$DR233/30*MAX(MIN($AX233,EOMONTH(BK$15,0))-MAX($AW233,BK$15)+1,),
$DH233="раб.день",
$DR233/30*(IFERROR(
_xlfn.LET(_xlpm.VD,
CHOOSE(
{1;2;3;4;5;6;7;8;9;10;11;12;13;14;15;16;17;18},
45658,45659,45660,45661,45662,45663,45664,45665,45711,45724,45778,45779,45785,45786,45820,45821,45965,46022),
_xlfn.LET(_xlpm.DD,
MAX(MIN($AX233,EOMONTH(BK$15,0))-MAX($AW233,BK$15),),
_xlfn.IFS(
AND(MONTH($AW233)=MONTH(BK$15),MONTH($AX233)&lt;&gt;MONTH(BK$15)),
NETWORKDAYS.INTL($AW233,$AW233+_xlpm.DD,1,_xlpm.VD),
AND(MONTH($AW233)&lt;&gt;MONTH(BK$15),MONTH($AX233)=MONTH(BK$15)),
NETWORKDAYS.INTL(($AX233)-_xlpm.DD,$AX233,1,_xlpm.VD),
AND(MONTH($AW233)&lt;MONTH(BK$15),MONTH($AX233)&gt;MONTH(BK$15)),
NETWORKDAYS.INTL((EOMONTH(BK$15-1,1))-_xlpm.DD,EOMONTH(BK$15-1,1),1,_xlpm.VD),
AND(MONTH($AW233)=MONTH(BK$15),MONTH($AX233)=MONTH(BK$15)),
NETWORKDAYS.INTL($AW233,$AX233,1,_xlpm.VD)))),0)),
$DH233="месяц",
$DR233*BK233,
$DH233="неделя",
$DR233*BK233/7*(ROUNDUP((DAY(EOMONTH(BK$15,0)))/4,0))),
0)</f>
        <v/>
      </c>
      <c r="EE233" s="125">
        <f>SUM($DS233,$DT233,$DU233,$DV233,$DW233,$DX233,$DY233,$DZ233,$EA233,$EB233,$EC233,$ED233)</f>
        <v/>
      </c>
      <c r="EF233" s="125">
        <f>IFERROR(ROUND($EE233*(1+$EP233),2),0)</f>
        <v/>
      </c>
      <c r="EG233" s="128" t="n">
        <v>1</v>
      </c>
      <c r="EH233" s="126" t="n">
        <v>0</v>
      </c>
      <c r="EI233" s="126">
        <f>ROUND(SUM($EH233:$EH233)*SUM($AB233:$AB233)*$EG233,2)</f>
        <v/>
      </c>
      <c r="EJ233" s="126">
        <f>ROUND($EI233*(1+$EP233),2)</f>
        <v/>
      </c>
      <c r="EK233" s="126" t="n">
        <v>0</v>
      </c>
      <c r="EL233" s="126">
        <f>ROUND(SUM($EK233:$EK233)*SUM($AB233:$AB233)*$EG233,2)</f>
        <v/>
      </c>
      <c r="EM233" s="126">
        <f>ROUND($EL233*(1+$EP233),2)</f>
        <v/>
      </c>
      <c r="EN233" s="126">
        <f>SUM($EE233,$EI233,$EL233)</f>
        <v/>
      </c>
      <c r="EO233" s="126">
        <f>SUM($EF233,$EJ233,$EM233)</f>
        <v/>
      </c>
      <c r="EP233" s="59" t="inlineStr">
        <is>
          <t>20%</t>
        </is>
      </c>
      <c r="EQ233" s="59" t="n"/>
      <c r="ER233" s="60">
        <f t="array" ref="ER233">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MATCH(ES233,
{"AMS";"RussOutdoor";"HD Outdoor";"Ingroup";"IQ";"Ledproduction";"LisChannel";"Logic";"Media-PPL";"NovikovTV | НовиковТВ";"SMA";"SOK";"КрокусТВ | CrocusTV | IndoorTV";"Сити";"ТЯК Москва"},
0)),"")</f>
        <v/>
      </c>
      <c r="ES233" s="60" t="n"/>
      <c r="ET233" s="60">
        <f t="array" ref="ET233">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MATCH(ES233,
{"AMS";"RussOutdoor";"HD Outdoor";"Ingroup";"IQ";"Ledproduction";"LisChannel";"Logic";"Media-PPL";"NovikovTV | НовиковТВ";"SMA";"SOK";"КрокусТВ | CrocusTV | IndoorTV";"Сити";"ТЯК Москва"},
0)),"")</f>
        <v/>
      </c>
      <c r="EU233" s="60" t="n"/>
      <c r="EV233" s="60" t="n"/>
      <c r="EX233" s="110">
        <f t="array" ref="EX233">
($AR233/30
+N("ТРАФИК ПЛОЩАДКИ"))*
(IFERROR(
_xlfn.LET(
_xlpm.GPR,
HLOOKUP($L233,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(MATCH($T233,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IF($Q233="цифровой",_xlpm.GPR/$AG233,_xlpm.GPR/60)),
0)
+N("DWELL TIME"))*
(IF($AB233=0,0,IF($AB233=1,0.3,IF($AB233=2,0.5,IF($AB233&gt;2,1))))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_xlfn.IFS($AC233="да",1.2,$AC233="нет",1)*
_xlfn.IFS($AD233="да",1.2,$AD233="нет",1)*
IF(R233="статический",1,1.2)*
$X233*
INDEX(
{1.2;1;1.2;1.2;1;1.2;1.2;1.2;1.2;1.2;1.2;1;1.2;1.2;1.2;1.2;1;1;1.2;1.2;1.2;1;1;1;1;1.2;1.2;1.2;1.2;1;1;1;1;1.2;1.2;1.2;1.2;1.2;1.2;1.2;1.2;1;1;1.2;1;1;1;1;1.5;1;1;1.5;1.5;1.2},
MATCH($Q233,_xlpm.MI,0)))&gt;{0.02;0.04;0.06;0.1;0.2;0.4;0.6;0.8;1;2;4;6})),
{0;1;2;3;4;5;6;7;8;9;10;11;12},
0)))
+N("КОЭФФИЦИЕНТ КОНТАКТА"))))*
(_xlfn.IFS($X233&lt;0.1,$X233/1000,$X233&gt;25,5.2,AND($X233&gt;=0.1,$X233&lt;=25),(($X233*2+0.1)/10)*($X233/10)))*
IFERROR((_xlfn.LET(
_xlpm.MA,
{0;0.8;0.85;0.9;0.95;1},
_xlpm.MAA,
{0;1;2;3;4;5},
INDEX(_xlpm.MA,MATCH(SUMPRODUCT(--((IF(ROUND(_xlpm.MAA,1)&gt;5,5,ROUND($AB233,1)))&gt;{0;1;2;3;4;5})),_xlpm.MAA,0)))
+N("КОЭФФИЦИЕНТ КОЛ-ВО КОНСТРУКЦИЙ")),1)*
$AB233,0))*
(IF($Q233="цифровой",$AG233/15*$AI233,1)
+N("ДЛЯ ЦИФРЫ"))</f>
        <v/>
      </c>
      <c r="EY233" s="110">
        <f>IFERROR(EX233*AY233,0)</f>
        <v/>
      </c>
      <c r="EZ233" s="131">
        <f>IFERROR(DP233/EY233*1000,0)</f>
        <v/>
      </c>
      <c r="FA233" s="112">
        <f>IFERROR(FC233/FB233,0)</f>
        <v/>
      </c>
      <c r="FB233" s="112">
        <f>IFERROR((FC233/(EY233/FF233*#REF!))*0.825,0)</f>
        <v/>
      </c>
      <c r="FC233" s="112">
        <f>IFERROR(((EX233*30/AR233)*100)/30,0)</f>
        <v/>
      </c>
      <c r="FD233" s="112">
        <f>IFERROR(EY233/G233*100%,0)</f>
        <v/>
      </c>
      <c r="FE233" s="112">
        <f>IFERROR(FD233/FC233*100%,0)</f>
        <v/>
      </c>
      <c r="FF233" s="110">
        <f>IFERROR(AR233/30*AY233,0)</f>
        <v/>
      </c>
    </row>
    <row r="234" ht="13" customHeight="1">
      <c r="A234" s="59" t="n"/>
      <c r="B234" s="60" t="n"/>
      <c r="C234" s="60" t="n"/>
      <c r="D234" s="60">
        <f t="array" ref="D234">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MATCH($E234,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34" s="60">
        <f t="array" ref="E234">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MATCH($F234,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34" s="60" t="inlineStr"/>
      <c r="G234" s="60" t="n"/>
      <c r="H234" s="60">
        <f t="array" ref="H234">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MATCH($I234,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34" s="60" t="n"/>
      <c r="J234" s="60" t="n"/>
      <c r="K234" s="60" t="n"/>
      <c r="L234" s="60" t="n"/>
      <c r="M234" s="60" t="n"/>
      <c r="N234" s="60" t="n"/>
      <c r="O234" s="60" t="n"/>
      <c r="P234" s="60">
        <f t="array" ref="P234">
_xlfn.IFS(
ISNUMBER(MATCH($Q234,{"шелфбаннер","разделитель","монетница","чековая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ISNUMBER(MATCH($Q234,{"LED/LCD","видеокулер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ISNUMBER(MATCH($Q234,{"автомобиль","машина","выставочное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ISNUMBER(MATCH($Q234,{"билборд","лифтовая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ISNUMBER(MATCH($Q234,{"навигация","подвесной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ISNUMBER(MATCH($Q234,{"движущаяся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ISNUMBER(MATCH($Q234,{"каталог","журнал"},)),
"Пресса",
$Q234="","")</f>
        <v/>
      </c>
      <c r="Q234" s="60" t="n"/>
      <c r="R234" s="60">
        <f t="array" ref="R234">
IFERROR(
_xlfn.IFS(
OR(ISNUMBER(MATCH($Q234,{"экспозиция","макет","стенд","автостенд","авто стенд","выставочное пространство","выставочные стенды","модульные выставочные стенды","3Д конструкция","3D конструкция"},)),P234="Экспонирование"),
"нестандартный",
ISNUMBER(MATCH($Q234,{"скроллер","призматрон"},)),
"динамический",
$P234="Видео",
"цифровой",
OR($P234="Пресса",$P234="Щит",$P234="POSm",$P234="Подвес",$P234="Брендирование/оклейка"),
"статический"),"")</f>
        <v/>
      </c>
      <c r="S234" s="59" t="n"/>
      <c r="T234" s="60" t="n"/>
      <c r="U234" s="60" t="n"/>
      <c r="V234" s="60">
        <f>
IF(P234="Видео",
"цифровой постер/ролик",
IF(ISNUMBER(MATCH(Q234,{"короб световой","короб световой | лайтбокс","короб световой | кристалайт","лайтбокс","лайт бокс","кристалайт","LB","lightbox"},)),
"бэклит",
IF(P234="Брендирование/оклейка",
"перфарированная пленка/самоклейка",
IF(P234="Экспонирование",
"под запрос",
IF(P234="Подвес",
"баннер/ткань",
"")))))</f>
        <v/>
      </c>
      <c r="W234" s="59" t="n"/>
      <c r="X234" s="59" t="n"/>
      <c r="Y234" s="59" t="n"/>
      <c r="Z234" s="61" t="n"/>
      <c r="AA234" s="61" t="n"/>
      <c r="AB234" s="61">
        <f>IF(BL234&gt;0,Z234,0)</f>
        <v/>
      </c>
      <c r="AC234" s="59" t="n"/>
      <c r="AD234" s="59" t="n"/>
      <c r="AE234" s="59" t="n"/>
      <c r="AF234" s="59" t="n"/>
      <c r="AG234" s="59" t="n"/>
      <c r="AH234" s="59" t="n"/>
      <c r="AI234" s="59" t="n"/>
      <c r="AJ234" s="59" t="n"/>
      <c r="AK234" s="59" t="n"/>
      <c r="AL234" s="62">
        <f>IFERROR(IF(OR(R234="статический",R234="динамический",R234="нестандартный",R234="",R234=""),"-",IF(AND(AH234="-",AI234="-"),"-",AK234*3600/AH234*AI234)),"-")</f>
        <v/>
      </c>
      <c r="AM234" s="62">
        <f>IFERROR(IF(OR(R234="статический",R234="динамический",R234="",R234="", R234="BTL",R234="нестандартный"),"-",AG234*AI234*AL234/60),"-")</f>
        <v/>
      </c>
      <c r="AN234" s="63">
        <f>IFERROR(IF(AH234="","-",AG234*AI234/AH234),"-")</f>
        <v/>
      </c>
      <c r="AO234" s="59">
        <f>IFERROR(IF(OR($R234="статический",$R234="динамический",$R234="",$R234="",$R234="BTL",$R234="нестандартный"),"-",$AL234*$AY234),"-")</f>
        <v/>
      </c>
      <c r="AP234" s="62">
        <f>IFERROR(IF(OR($R234="статический",$R234="динамический",$R234="",$R234="",$R234="BTL",$R234="нестандартный"),"-",$AM234*AY234),"-")</f>
        <v/>
      </c>
      <c r="AQ234" s="64" t="n"/>
      <c r="AR234" s="61" t="n"/>
      <c r="AS234" s="61" t="n"/>
      <c r="AT234" s="61" t="n"/>
      <c r="AU234" s="65" t="n"/>
      <c r="AV234" s="124">
        <f>IFERROR(DR234/AT234*1000,"n/a")</f>
        <v/>
      </c>
      <c r="AW234" s="67" t="n"/>
      <c r="AX234" s="67" t="n"/>
      <c r="AY234" s="43">
        <f>IFERROR(IF(OR($AW234="",$AX234=""),"",_xlfn.DAYS($AX234+1,$AW234)),"")</f>
        <v/>
      </c>
      <c r="AZ234" s="68">
        <f t="array" ref="AZ234">
_xlfn.LET(_xlpm.COEFF,
IF($AW234+$AX234=0,0,IF(MAX(MIN($AX234,EOMONTH(AZ$15,0))-MAX($AW234,AZ$15)+1,)&gt;0,1,0)),
_xlfn.IFS(
$ES234="LisChannel",
_xlpm.COEFF*
INDEX({1;1;1.2;1.2;1;1;1;1;1.2;1.2;1.2;1.2},
MATCH(MONTH(AZ$15),
{1,2,3,4,5,6,7,8,9,10,11,12})),
CONCATENATE($ES234," ",$L234)="RussOutdoor метро",
_xlpm.COEFF*
INDEX({0.8;0.9;1.1;1.1;1;1;1;1;1.1;1.1;1.1;1.1},
MATCH(MONTH(AZ$15),
{1,2,3,4,5,6,7,8,9,10,11,12})),
$ES234&lt;&gt;"LisChannel",
_xlpm.COEFF,
$ES234&lt;&gt;"RussOutdoor",
_xlpm.COEFF))</f>
        <v/>
      </c>
      <c r="BA234" s="68">
        <f t="array" ref="BA234">
_xlfn.LET(_xlpm.COEFF,
IF($AW234+$AX234=0,0,IF(MAX(MIN($AX234,EOMONTH(BA$15,0))-MAX($AW234,BA$15)+1,)&gt;0,1,0)),
_xlfn.IFS(
$ES234="LisChannel",
_xlpm.COEFF*
INDEX({1;1;1.2;1.2;1;1;1;1;1.2;1.2;1.2;1.2},
MATCH(MONTH(BA$15),
{1,2,3,4,5,6,7,8,9,10,11,12})),
CONCATENATE($ES234," ",$L234)="RussOutdoor метро",
_xlpm.COEFF*
INDEX({0.8;0.9;1.1;1.1;1;1;1;1;1.1;1.1;1.1;1.1},
MATCH(MONTH(BA$15),
{1,2,3,4,5,6,7,8,9,10,11,12})),
$ES234&lt;&gt;"LisChannel",
_xlpm.COEFF,
$ES234&lt;&gt;"RussOutdoor",
_xlpm.COEFF))</f>
        <v/>
      </c>
      <c r="BB234" s="68">
        <f t="array" ref="BB234">
_xlfn.LET(_xlpm.COEFF,
IF($AW234+$AX234=0,0,IF(MAX(MIN($AX234,EOMONTH(BB$15,0))-MAX($AW234,BB$15)+1,)&gt;0,1,0)),
_xlfn.IFS(
$ES234="LisChannel",
_xlpm.COEFF*
INDEX({1;1;1.2;1.2;1;1;1;1;1.2;1.2;1.2;1.2},
MATCH(MONTH(BB$15),
{1,2,3,4,5,6,7,8,9,10,11,12})),
CONCATENATE($ES234," ",$L234)="RussOutdoor метро",
_xlpm.COEFF*
INDEX({0.8;0.9;1.1;1.1;1;1;1;1;1.1;1.1;1.1;1.1},
MATCH(MONTH(BB$15),
{1,2,3,4,5,6,7,8,9,10,11,12})),
$ES234&lt;&gt;"LisChannel",
_xlpm.COEFF,
$ES234&lt;&gt;"RussOutdoor",
_xlpm.COEFF))</f>
        <v/>
      </c>
      <c r="BC234" s="68">
        <f t="array" ref="BC234">
_xlfn.LET(_xlpm.COEFF,
IF($AW234+$AX234=0,0,IF(MAX(MIN($AX234,EOMONTH(BC$15,0))-MAX($AW234,BC$15)+1,)&gt;0,1,0)),
_xlfn.IFS(
$ES234="LisChannel",
_xlpm.COEFF*
INDEX({1;1;1.2;1.2;1;1;1;1;1.2;1.2;1.2;1.2},
MATCH(MONTH(BC$15),
{1,2,3,4,5,6,7,8,9,10,11,12})),
CONCATENATE($ES234," ",$L234)="RussOutdoor метро",
_xlpm.COEFF*
INDEX({0.8;0.9;1.1;1.1;1;1;1;1;1.1;1.1;1.1;1.1},
MATCH(MONTH(BC$15),
{1,2,3,4,5,6,7,8,9,10,11,12})),
$ES234&lt;&gt;"LisChannel",
_xlpm.COEFF,
$ES234&lt;&gt;"RussOutdoor",
_xlpm.COEFF))</f>
        <v/>
      </c>
      <c r="BD234" s="68">
        <f t="array" ref="BD234">
_xlfn.LET(_xlpm.COEFF,
IF($AW234+$AX234=0,0,IF(MAX(MIN($AX234,EOMONTH(BD$15,0))-MAX($AW234,BD$15)+1,)&gt;0,1,0)),
_xlfn.IFS(
$ES234="LisChannel",
_xlpm.COEFF*
INDEX({1;1;1.2;1.2;1;1;1;1;1.2;1.2;1.2;1.2},
MATCH(MONTH(BD$15),
{1,2,3,4,5,6,7,8,9,10,11,12})),
CONCATENATE($ES234," ",$L234)="RussOutdoor метро",
_xlpm.COEFF*
INDEX({0.8;0.9;1.1;1.1;1;1;1;1;1.1;1.1;1.1;1.1},
MATCH(MONTH(BD$15),
{1,2,3,4,5,6,7,8,9,10,11,12})),
$ES234&lt;&gt;"LisChannel",
_xlpm.COEFF,
$ES234&lt;&gt;"RussOutdoor",
_xlpm.COEFF))</f>
        <v/>
      </c>
      <c r="BE234" s="68">
        <f t="array" ref="BE234">
_xlfn.LET(_xlpm.COEFF,
IF($AW234+$AX234=0,0,IF(MAX(MIN($AX234,EOMONTH(BE$15,0))-MAX($AW234,BE$15)+1,)&gt;0,1,0)),
_xlfn.IFS(
$ES234="LisChannel",
_xlpm.COEFF*
INDEX({1;1;1.2;1.2;1;1;1;1;1.2;1.2;1.2;1.2},
MATCH(MONTH(BE$15),
{1,2,3,4,5,6,7,8,9,10,11,12})),
CONCATENATE($ES234," ",$L234)="RussOutdoor метро",
_xlpm.COEFF*
INDEX({0.8;0.9;1.1;1.1;1;1;1;1;1.1;1.1;1.1;1.1},
MATCH(MONTH(BE$15),
{1,2,3,4,5,6,7,8,9,10,11,12})),
$ES234&lt;&gt;"LisChannel",
_xlpm.COEFF,
$ES234&lt;&gt;"RussOutdoor",
_xlpm.COEFF))</f>
        <v/>
      </c>
      <c r="BF234" s="68">
        <f t="array" ref="BF234">
_xlfn.LET(_xlpm.COEFF,
IF($AW234+$AX234=0,0,IF(MAX(MIN($AX234,EOMONTH(BF$15,0))-MAX($AW234,BF$15)+1,)&gt;0,1,0)),
_xlfn.IFS(
$ES234="LisChannel",
_xlpm.COEFF*
INDEX({1;1;1.2;1.2;1;1;1;1;1.2;1.2;1.2;1.2},
MATCH(MONTH(BF$15),
{1,2,3,4,5,6,7,8,9,10,11,12})),
CONCATENATE($ES234," ",$L234)="RussOutdoor метро",
_xlpm.COEFF*
INDEX({0.8;0.9;1.1;1.1;1;1;1;1;1.1;1.1;1.1;1.1},
MATCH(MONTH(BF$15),
{1,2,3,4,5,6,7,8,9,10,11,12})),
$ES234&lt;&gt;"LisChannel",
_xlpm.COEFF,
$ES234&lt;&gt;"RussOutdoor",
_xlpm.COEFF))</f>
        <v/>
      </c>
      <c r="BG234" s="68">
        <f t="array" ref="BG234">
_xlfn.LET(_xlpm.COEFF,
IF($AW234+$AX234=0,0,IF(MAX(MIN($AX234,EOMONTH(BG$15,0))-MAX($AW234,BG$15)+1,)&gt;0,1,0)),
_xlfn.IFS(
$ES234="LisChannel",
_xlpm.COEFF*
INDEX({1;1;1.2;1.2;1;1;1;1;1.2;1.2;1.2;1.2},
MATCH(MONTH(BG$15),
{1,2,3,4,5,6,7,8,9,10,11,12})),
CONCATENATE($ES234," ",$L234)="RussOutdoor метро",
_xlpm.COEFF*
INDEX({0.8;0.9;1.1;1.1;1;1;1;1;1.1;1.1;1.1;1.1},
MATCH(MONTH(BG$15),
{1,2,3,4,5,6,7,8,9,10,11,12})),
$ES234&lt;&gt;"LisChannel",
_xlpm.COEFF,
$ES234&lt;&gt;"RussOutdoor",
_xlpm.COEFF))</f>
        <v/>
      </c>
      <c r="BH234" s="68">
        <f t="array" ref="BH234">
_xlfn.LET(_xlpm.COEFF,
IF($AW234+$AX234=0,0,IF(MAX(MIN($AX234,EOMONTH(BH$15,0))-MAX($AW234,BH$15)+1,)&gt;0,1,0)),
_xlfn.IFS(
$ES234="LisChannel",
_xlpm.COEFF*
INDEX({1;1;1.2;1.2;1;1;1;1;1.2;1.2;1.2;1.2},
MATCH(MONTH(BH$15),
{1,2,3,4,5,6,7,8,9,10,11,12})),
CONCATENATE($ES234," ",$L234)="RussOutdoor метро",
_xlpm.COEFF*
INDEX({0.8;0.9;1.1;1.1;1;1;1;1;1.1;1.1;1.1;1.1},
MATCH(MONTH(BH$15),
{1,2,3,4,5,6,7,8,9,10,11,12})),
$ES234&lt;&gt;"LisChannel",
_xlpm.COEFF,
$ES234&lt;&gt;"RussOutdoor",
_xlpm.COEFF))</f>
        <v/>
      </c>
      <c r="BI234" s="68">
        <f t="array" ref="BI234">
_xlfn.LET(_xlpm.COEFF,
IF($AW234+$AX234=0,0,IF(MAX(MIN($AX234,EOMONTH(BI$15,0))-MAX($AW234,BI$15)+1,)&gt;0,1,0)),
_xlfn.IFS(
$ES234="LisChannel",
_xlpm.COEFF*
INDEX({1;1;1.2;1.2;1;1;1;1;1.2;1.2;1.2;1.2},
MATCH(MONTH(BI$15),
{1,2,3,4,5,6,7,8,9,10,11,12})),
CONCATENATE($ES234," ",$L234)="RussOutdoor метро",
_xlpm.COEFF*
INDEX({0.8;0.9;1.1;1.1;1;1;1;1;1.1;1.1;1.1;1.1},
MATCH(MONTH(BI$15),
{1,2,3,4,5,6,7,8,9,10,11,12})),
$ES234&lt;&gt;"LisChannel",
_xlpm.COEFF,
$ES234&lt;&gt;"RussOutdoor",
_xlpm.COEFF))</f>
        <v/>
      </c>
      <c r="BJ234" s="68">
        <f t="array" ref="BJ234">
_xlfn.LET(_xlpm.COEFF,
IF($AW234+$AX234=0,0,IF(MAX(MIN($AX234,EOMONTH(BJ$15,0))-MAX($AW234,BJ$15)+1,)&gt;0,1,0)),
_xlfn.IFS(
$ES234="LisChannel",
_xlpm.COEFF*
INDEX({1;1;1.2;1.2;1;1;1;1;1.2;1.2;1.2;1.2},
MATCH(MONTH(BJ$15),
{1,2,3,4,5,6,7,8,9,10,11,12})),
CONCATENATE($ES234," ",$L234)="RussOutdoor метро",
_xlpm.COEFF*
INDEX({0.8;0.9;1.1;1.1;1;1;1;1;1.1;1.1;1.1;1.1},
MATCH(MONTH(BJ$15),
{1,2,3,4,5,6,7,8,9,10,11,12})),
$ES234&lt;&gt;"LisChannel",
_xlpm.COEFF,
$ES234&lt;&gt;"RussOutdoor",
_xlpm.COEFF))</f>
        <v/>
      </c>
      <c r="BK234" s="68">
        <f t="array" ref="BK234">
_xlfn.LET(_xlpm.COEFF,
IF($AW234+$AX234=0,0,IF(MAX(MIN($AX234,EOMONTH(BK$15,0))-MAX($AW234,BK$15)+1,)&gt;0,1,0)),
_xlfn.IFS(
$ES234="LisChannel",
_xlpm.COEFF*
INDEX({1;1;1.2;1.2;1;1;1;1;1.2;1.2;1.2;1.2},
MATCH(MONTH(BK$15),
{1,2,3,4,5,6,7,8,9,10,11,12})),
CONCATENATE($ES234," ",$L234)="RussOutdoor метро",
_xlpm.COEFF*
INDEX({0.8;0.9;1.1;1.1;1;1;1;1;1.1;1.1;1.1;1.1},
MATCH(MONTH(BK$15),
{1,2,3,4,5,6,7,8,9,10,11,12})),
$ES234&lt;&gt;"LisChannel",
_xlpm.COEFF,
$ES234&lt;&gt;"RussOutdoor",
_xlpm.COEFF))</f>
        <v/>
      </c>
      <c r="BL234" s="62">
        <f>COUNTIFS($AZ234:$BK234,"&gt;0")</f>
        <v/>
      </c>
      <c r="BM234" s="65" t="n"/>
      <c r="BN234" s="125">
        <f>$DJ234</f>
        <v/>
      </c>
      <c r="BO234" s="63">
        <f>$DQ234</f>
        <v/>
      </c>
      <c r="BP234" s="125">
        <f>
IFERROR(
IF($BL234=0,0,
$BN234*(1-$BO234)),
0)</f>
        <v/>
      </c>
      <c r="BQ234" s="125">
        <f t="array" ref="BQ234">
IFERROR(
_xlfn.IFS(
$DH234="день_1",
$BP234*$BL234/($AX234-$AW234+1)*AZ234*(DAY(EOMONTH(AZ$15,0))),
$DH234="день_2",
$BP234/30*MAX(MIN($AX234,EOMONTH(AZ$15,0))-MAX($AW234,AZ$15)+1,),
$DH234="раб.день",
$BP234/30*(IFERROR(
_xlfn.LET(_xlpm.VD,
CHOOSE(
{1;2;3;4;5;6;7;8;9;10;11;12;13;14;15;16;17;18},
45658,45659,45660,45661,45662,45663,45664,45665,45711,45724,45778,45779,45785,45786,45820,45821,45965,46022),
_xlfn.LET(_xlpm.DD,
MAX(MIN($AX234,EOMONTH(AZ$15,0))-MAX($AW234,AZ$15),),
_xlfn.IFS(
AND(MONTH($AW234)=MONTH(AZ$15),MONTH($AX234)&lt;&gt;MONTH(AZ$15)),
NETWORKDAYS.INTL($AW234,$AW234+_xlpm.DD,1,_xlpm.VD),
AND(MONTH($AW234)&lt;&gt;MONTH(AZ$15),MONTH($AX234)=MONTH(AZ$15)),
NETWORKDAYS.INTL(($AX234)-_xlpm.DD,$AX234,1,_xlpm.VD),
AND(MONTH($AW234)&lt;MONTH(AZ$15),MONTH($AX234)&gt;MONTH(AZ$15)),
NETWORKDAYS.INTL((EOMONTH(AZ$15-1,1))-_xlpm.DD,EOMONTH(AZ$15-1,1),1,_xlpm.VD),
AND(MONTH($AW234)=MONTH(AZ$15),MONTH($AX234)=MONTH(AZ$15)),
NETWORKDAYS.INTL($AW234,$AX234,1,_xlpm.VD)))),0)),
$DH234="месяц",
$BP234*AZ234,
$DH234="неделя",
$BP234*AZ234/7*(ROUNDUP((DAY(EOMONTH(AZ$15,0)))/4,0))),
0)</f>
        <v/>
      </c>
      <c r="BR234" s="125">
        <f t="array" ref="BR234">
IFERROR(
_xlfn.IFS(
$DH234="день_1",
$BP234*$BL234/($AX234-$AW234+1)*BA234*(DAY(EOMONTH(BA$15,0))),
$DH234="день_2",
$BP234/30*MAX(MIN($AX234,EOMONTH(BA$15,0))-MAX($AW234,BA$15)+1,),
$DH234="раб.день",
$BP234/30*(IFERROR(
_xlfn.LET(_xlpm.VD,
CHOOSE(
{1;2;3;4;5;6;7;8;9;10;11;12;13;14;15;16;17;18},
45658,45659,45660,45661,45662,45663,45664,45665,45711,45724,45778,45779,45785,45786,45820,45821,45965,46022),
_xlfn.LET(_xlpm.DD,
MAX(MIN($AX234,EOMONTH(BA$15,0))-MAX($AW234,BA$15),),
_xlfn.IFS(
AND(MONTH($AW234)=MONTH(BA$15),MONTH($AX234)&lt;&gt;MONTH(BA$15)),
NETWORKDAYS.INTL($AW234,$AW234+_xlpm.DD,1,_xlpm.VD),
AND(MONTH($AW234)&lt;&gt;MONTH(BA$15),MONTH($AX234)=MONTH(BA$15)),
NETWORKDAYS.INTL(($AX234)-_xlpm.DD,$AX234,1,_xlpm.VD),
AND(MONTH($AW234)&lt;MONTH(BA$15),MONTH($AX234)&gt;MONTH(BA$15)),
NETWORKDAYS.INTL((EOMONTH(BA$15-1,1))-_xlpm.DD,EOMONTH(BA$15-1,1),1,_xlpm.VD),
AND(MONTH($AW234)=MONTH(BA$15),MONTH($AX234)=MONTH(BA$15)),
NETWORKDAYS.INTL($AW234,$AX234,1,_xlpm.VD)))),0)),
$DH234="месяц",
$BP234*BA234,
$DH234="неделя",
$BP234*BA234/7*(ROUNDUP((DAY(EOMONTH(BA$15,0)))/4,0))),
0)</f>
        <v/>
      </c>
      <c r="BS234" s="125">
        <f t="array" ref="BS234">
IFERROR(
_xlfn.IFS(
$DH234="день_1",
$BP234*$BL234/($AX234-$AW234+1)*BB234*(DAY(EOMONTH(BB$15,0))),
$DH234="день_2",
$BP234/30*MAX(MIN($AX234,EOMONTH(BB$15,0))-MAX($AW234,BB$15)+1,),
$DH234="раб.день",
$BP234/30*(IFERROR(
_xlfn.LET(_xlpm.VD,
CHOOSE(
{1;2;3;4;5;6;7;8;9;10;11;12;13;14;15;16;17;18},
45658,45659,45660,45661,45662,45663,45664,45665,45711,45724,45778,45779,45785,45786,45820,45821,45965,46022),
_xlfn.LET(_xlpm.DD,
MAX(MIN($AX234,EOMONTH(BB$15,0))-MAX($AW234,BB$15),),
_xlfn.IFS(
AND(MONTH($AW234)=MONTH(BB$15),MONTH($AX234)&lt;&gt;MONTH(BB$15)),
NETWORKDAYS.INTL($AW234,$AW234+_xlpm.DD,1,_xlpm.VD),
AND(MONTH($AW234)&lt;&gt;MONTH(BB$15),MONTH($AX234)=MONTH(BB$15)),
NETWORKDAYS.INTL(($AX234)-_xlpm.DD,$AX234,1,_xlpm.VD),
AND(MONTH($AW234)&lt;MONTH(BB$15),MONTH($AX234)&gt;MONTH(BB$15)),
NETWORKDAYS.INTL((EOMONTH(BB$15-1,1))-_xlpm.DD,EOMONTH(BB$15-1,1),1,_xlpm.VD),
AND(MONTH($AW234)=MONTH(BB$15),MONTH($AX234)=MONTH(BB$15)),
NETWORKDAYS.INTL($AW234,$AX234,1,_xlpm.VD)))),0)),
$DH234="месяц",
$BP234*BB234,
$DH234="неделя",
$BP234*BB234/7*(ROUNDUP((DAY(EOMONTH(BB$15,0)))/4,0))),
0)</f>
        <v/>
      </c>
      <c r="BT234" s="125">
        <f t="array" ref="BT234">
IFERROR(
_xlfn.IFS(
$DH234="день_1",
$BP234*$BL234/($AX234-$AW234+1)*BC234*(DAY(EOMONTH(BC$15,0))),
$DH234="день_2",
$BP234/30*MAX(MIN($AX234,EOMONTH(BC$15,0))-MAX($AW234,BC$15)+1,),
$DH234="раб.день",
$BP234/30*(IFERROR(
_xlfn.LET(_xlpm.VD,
CHOOSE(
{1;2;3;4;5;6;7;8;9;10;11;12;13;14;15;16;17;18},
45658,45659,45660,45661,45662,45663,45664,45665,45711,45724,45778,45779,45785,45786,45820,45821,45965,46022),
_xlfn.LET(_xlpm.DD,
MAX(MIN($AX234,EOMONTH(BC$15,0))-MAX($AW234,BC$15),),
_xlfn.IFS(
AND(MONTH($AW234)=MONTH(BC$15),MONTH($AX234)&lt;&gt;MONTH(BC$15)),
NETWORKDAYS.INTL($AW234,$AW234+_xlpm.DD,1,_xlpm.VD),
AND(MONTH($AW234)&lt;&gt;MONTH(BC$15),MONTH($AX234)=MONTH(BC$15)),
NETWORKDAYS.INTL(($AX234)-_xlpm.DD,$AX234,1,_xlpm.VD),
AND(MONTH($AW234)&lt;MONTH(BC$15),MONTH($AX234)&gt;MONTH(BC$15)),
NETWORKDAYS.INTL((EOMONTH(BC$15-1,1))-_xlpm.DD,EOMONTH(BC$15-1,1),1,_xlpm.VD),
AND(MONTH($AW234)=MONTH(BC$15),MONTH($AX234)=MONTH(BC$15)),
NETWORKDAYS.INTL($AW234,$AX234,1,_xlpm.VD)))),0)),
$DH234="месяц",
$BP234*BC234,
$DH234="неделя",
$BP234*BC234/7*(ROUNDUP((DAY(EOMONTH(BC$15,0)))/4,0))),
0)</f>
        <v/>
      </c>
      <c r="BU234" s="125">
        <f t="array" ref="BU234">
IFERROR(
_xlfn.IFS(
$DH234="день_1",
$BP234*$BL234/($AX234-$AW234+1)*BD234*(DAY(EOMONTH(BD$15,0))),
$DH234="день_2",
$BP234/30*MAX(MIN($AX234,EOMONTH(BD$15,0))-MAX($AW234,BD$15)+1,),
$DH234="раб.день",
$BP234/30*(IFERROR(
_xlfn.LET(_xlpm.VD,
CHOOSE(
{1;2;3;4;5;6;7;8;9;10;11;12;13;14;15;16;17;18},
45658,45659,45660,45661,45662,45663,45664,45665,45711,45724,45778,45779,45785,45786,45820,45821,45965,46022),
_xlfn.LET(_xlpm.DD,
MAX(MIN($AX234,EOMONTH(BD$15,0))-MAX($AW234,BD$15),),
_xlfn.IFS(
AND(MONTH($AW234)=MONTH(BD$15),MONTH($AX234)&lt;&gt;MONTH(BD$15)),
NETWORKDAYS.INTL($AW234,$AW234+_xlpm.DD,1,_xlpm.VD),
AND(MONTH($AW234)&lt;&gt;MONTH(BD$15),MONTH($AX234)=MONTH(BD$15)),
NETWORKDAYS.INTL(($AX234)-_xlpm.DD,$AX234,1,_xlpm.VD),
AND(MONTH($AW234)&lt;MONTH(BD$15),MONTH($AX234)&gt;MONTH(BD$15)),
NETWORKDAYS.INTL((EOMONTH(BD$15-1,1))-_xlpm.DD,EOMONTH(BD$15-1,1),1,_xlpm.VD),
AND(MONTH($AW234)=MONTH(BD$15),MONTH($AX234)=MONTH(BD$15)),
NETWORKDAYS.INTL($AW234,$AX234,1,_xlpm.VD)))),0)),
$DH234="месяц",
$BP234*BD234,
$DH234="неделя",
$BP234*BD234/7*(ROUNDUP((DAY(EOMONTH(BD$15,0)))/4,0))),
0)</f>
        <v/>
      </c>
      <c r="BV234" s="125">
        <f t="array" ref="BV234">
IFERROR(
_xlfn.IFS(
$DH234="день_1",
$BP234*$BL234/($AX234-$AW234+1)*BE234*(DAY(EOMONTH(BE$15,0))),
$DH234="день_2",
$BP234/30*MAX(MIN($AX234,EOMONTH(BE$15,0))-MAX($AW234,BE$15)+1,),
$DH234="раб.день",
$BP234/30*(IFERROR(
_xlfn.LET(_xlpm.VD,
CHOOSE(
{1;2;3;4;5;6;7;8;9;10;11;12;13;14;15;16;17;18},
45658,45659,45660,45661,45662,45663,45664,45665,45711,45724,45778,45779,45785,45786,45820,45821,45965,46022),
_xlfn.LET(_xlpm.DD,
MAX(MIN($AX234,EOMONTH(BE$15,0))-MAX($AW234,BE$15),),
_xlfn.IFS(
AND(MONTH($AW234)=MONTH(BE$15),MONTH($AX234)&lt;&gt;MONTH(BE$15)),
NETWORKDAYS.INTL($AW234,$AW234+_xlpm.DD,1,_xlpm.VD),
AND(MONTH($AW234)&lt;&gt;MONTH(BE$15),MONTH($AX234)=MONTH(BE$15)),
NETWORKDAYS.INTL(($AX234)-_xlpm.DD,$AX234,1,_xlpm.VD),
AND(MONTH($AW234)&lt;MONTH(BE$15),MONTH($AX234)&gt;MONTH(BE$15)),
NETWORKDAYS.INTL((EOMONTH(BE$15-1,1))-_xlpm.DD,EOMONTH(BE$15-1,1),1,_xlpm.VD),
AND(MONTH($AW234)=MONTH(BE$15),MONTH($AX234)=MONTH(BE$15)),
NETWORKDAYS.INTL($AW234,$AX234,1,_xlpm.VD)))),0)),
$DH234="месяц",
$BP234*BE234,
$DH234="неделя",
$BP234*BE234/7*(ROUNDUP((DAY(EOMONTH(BE$15,0)))/4,0))),
0)</f>
        <v/>
      </c>
      <c r="BW234" s="125">
        <f t="array" ref="BW234">
IFERROR(
_xlfn.IFS(
$DH234="день_1",
$BP234*$BL234/($AX234-$AW234+1)*BF234*(DAY(EOMONTH(BF$15,0))),
$DH234="день_2",
$BP234/30*MAX(MIN($AX234,EOMONTH(BF$15,0))-MAX($AW234,BF$15)+1,),
$DH234="раб.день",
$BP234/30*(IFERROR(
_xlfn.LET(_xlpm.VD,
CHOOSE(
{1;2;3;4;5;6;7;8;9;10;11;12;13;14;15;16;17;18},
45658,45659,45660,45661,45662,45663,45664,45665,45711,45724,45778,45779,45785,45786,45820,45821,45965,46022),
_xlfn.LET(_xlpm.DD,
MAX(MIN($AX234,EOMONTH(BF$15,0))-MAX($AW234,BF$15),),
_xlfn.IFS(
AND(MONTH($AW234)=MONTH(BF$15),MONTH($AX234)&lt;&gt;MONTH(BF$15)),
NETWORKDAYS.INTL($AW234,$AW234+_xlpm.DD,1,_xlpm.VD),
AND(MONTH($AW234)&lt;&gt;MONTH(BF$15),MONTH($AX234)=MONTH(BF$15)),
NETWORKDAYS.INTL(($AX234)-_xlpm.DD,$AX234,1,_xlpm.VD),
AND(MONTH($AW234)&lt;MONTH(BF$15),MONTH($AX234)&gt;MONTH(BF$15)),
NETWORKDAYS.INTL((EOMONTH(BF$15-1,1))-_xlpm.DD,EOMONTH(BF$15-1,1),1,_xlpm.VD),
AND(MONTH($AW234)=MONTH(BF$15),MONTH($AX234)=MONTH(BF$15)),
NETWORKDAYS.INTL($AW234,$AX234,1,_xlpm.VD)))),0)),
$DH234="месяц",
$BP234*BF234,
$DH234="неделя",
$BP234*BF234/7*(ROUNDUP((DAY(EOMONTH(BF$15,0)))/4,0))),
0)</f>
        <v/>
      </c>
      <c r="BX234" s="125">
        <f t="array" ref="BX234">
IFERROR(
_xlfn.IFS(
$DH234="день_1",
$BP234*$BL234/($AX234-$AW234+1)*BG234*(DAY(EOMONTH(BG$15,0))),
$DH234="день_2",
$BP234/30*MAX(MIN($AX234,EOMONTH(BG$15,0))-MAX($AW234,BG$15)+1,),
$DH234="раб.день",
$BP234/30*(IFERROR(
_xlfn.LET(_xlpm.VD,
CHOOSE(
{1;2;3;4;5;6;7;8;9;10;11;12;13;14;15;16;17;18},
45658,45659,45660,45661,45662,45663,45664,45665,45711,45724,45778,45779,45785,45786,45820,45821,45965,46022),
_xlfn.LET(_xlpm.DD,
MAX(MIN($AX234,EOMONTH(BG$15,0))-MAX($AW234,BG$15),),
_xlfn.IFS(
AND(MONTH($AW234)=MONTH(BG$15),MONTH($AX234)&lt;&gt;MONTH(BG$15)),
NETWORKDAYS.INTL($AW234,$AW234+_xlpm.DD,1,_xlpm.VD),
AND(MONTH($AW234)&lt;&gt;MONTH(BG$15),MONTH($AX234)=MONTH(BG$15)),
NETWORKDAYS.INTL(($AX234)-_xlpm.DD,$AX234,1,_xlpm.VD),
AND(MONTH($AW234)&lt;MONTH(BG$15),MONTH($AX234)&gt;MONTH(BG$15)),
NETWORKDAYS.INTL((EOMONTH(BG$15-1,1))-_xlpm.DD,EOMONTH(BG$15-1,1),1,_xlpm.VD),
AND(MONTH($AW234)=MONTH(BG$15),MONTH($AX234)=MONTH(BG$15)),
NETWORKDAYS.INTL($AW234,$AX234,1,_xlpm.VD)))),0)),
$DH234="месяц",
$BP234*BG234,
$DH234="неделя",
$BP234*BG234/7*(ROUNDUP((DAY(EOMONTH(BG$15,0)))/4,0))),
0)</f>
        <v/>
      </c>
      <c r="BY234" s="125">
        <f t="array" ref="BY234">
IFERROR(
_xlfn.IFS(
$DH234="день_1",
$BP234*$BL234/($AX234-$AW234+1)*BH234*(DAY(EOMONTH(BH$15,0))),
$DH234="день_2",
$BP234/30*MAX(MIN($AX234,EOMONTH(BH$15,0))-MAX($AW234,BH$15)+1,),
$DH234="раб.день",
$BP234/30*(IFERROR(
_xlfn.LET(_xlpm.VD,
CHOOSE(
{1;2;3;4;5;6;7;8;9;10;11;12;13;14;15;16;17;18},
45658,45659,45660,45661,45662,45663,45664,45665,45711,45724,45778,45779,45785,45786,45820,45821,45965,46022),
_xlfn.LET(_xlpm.DD,
MAX(MIN($AX234,EOMONTH(BH$15,0))-MAX($AW234,BH$15),),
_xlfn.IFS(
AND(MONTH($AW234)=MONTH(BH$15),MONTH($AX234)&lt;&gt;MONTH(BH$15)),
NETWORKDAYS.INTL($AW234,$AW234+_xlpm.DD,1,_xlpm.VD),
AND(MONTH($AW234)&lt;&gt;MONTH(BH$15),MONTH($AX234)=MONTH(BH$15)),
NETWORKDAYS.INTL(($AX234)-_xlpm.DD,$AX234,1,_xlpm.VD),
AND(MONTH($AW234)&lt;MONTH(BH$15),MONTH($AX234)&gt;MONTH(BH$15)),
NETWORKDAYS.INTL((EOMONTH(BH$15-1,1))-_xlpm.DD,EOMONTH(BH$15-1,1),1,_xlpm.VD),
AND(MONTH($AW234)=MONTH(BH$15),MONTH($AX234)=MONTH(BH$15)),
NETWORKDAYS.INTL($AW234,$AX234,1,_xlpm.VD)))),0)),
$DH234="месяц",
$BP234*BH234,
$DH234="неделя",
$BP234*BH234/7*(ROUNDUP((DAY(EOMONTH(BH$15,0)))/4,0))),
0)</f>
        <v/>
      </c>
      <c r="BZ234" s="125">
        <f t="array" ref="BZ234">
IFERROR(
_xlfn.IFS(
$DH234="день_1",
$BP234*$BL234/($AX234-$AW234+1)*BI234*(DAY(EOMONTH(BI$15,0))),
$DH234="день_2",
$BP234/30*MAX(MIN($AX234,EOMONTH(BI$15,0))-MAX($AW234,BI$15)+1,),
$DH234="раб.день",
$BP234/30*(IFERROR(
_xlfn.LET(_xlpm.VD,
CHOOSE(
{1;2;3;4;5;6;7;8;9;10;11;12;13;14;15;16;17;18},
45658,45659,45660,45661,45662,45663,45664,45665,45711,45724,45778,45779,45785,45786,45820,45821,45965,46022),
_xlfn.LET(_xlpm.DD,
MAX(MIN($AX234,EOMONTH(BI$15,0))-MAX($AW234,BI$15),),
_xlfn.IFS(
AND(MONTH($AW234)=MONTH(BI$15),MONTH($AX234)&lt;&gt;MONTH(BI$15)),
NETWORKDAYS.INTL($AW234,$AW234+_xlpm.DD,1,_xlpm.VD),
AND(MONTH($AW234)&lt;&gt;MONTH(BI$15),MONTH($AX234)=MONTH(BI$15)),
NETWORKDAYS.INTL(($AX234)-_xlpm.DD,$AX234,1,_xlpm.VD),
AND(MONTH($AW234)&lt;MONTH(BI$15),MONTH($AX234)&gt;MONTH(BI$15)),
NETWORKDAYS.INTL((EOMONTH(BI$15-1,1))-_xlpm.DD,EOMONTH(BI$15-1,1),1,_xlpm.VD),
AND(MONTH($AW234)=MONTH(BI$15),MONTH($AX234)=MONTH(BI$15)),
NETWORKDAYS.INTL($AW234,$AX234,1,_xlpm.VD)))),0)),
$DH234="месяц",
$BP234*BI234,
$DH234="неделя",
$BP234*BI234/7*(ROUNDUP((DAY(EOMONTH(BI$15,0)))/4,0))),
0)</f>
        <v/>
      </c>
      <c r="CA234" s="125">
        <f t="array" ref="CA234">
IFERROR(
_xlfn.IFS(
$DH234="день_1",
$BP234*$BL234/($AX234-$AW234+1)*BJ234*(DAY(EOMONTH(BJ$15,0))),
$DH234="день_2",
$BP234/30*MAX(MIN($AX234,EOMONTH(BJ$15,0))-MAX($AW234,BJ$15)+1,),
$DH234="раб.день",
$BP234/30*(IFERROR(
_xlfn.LET(_xlpm.VD,
CHOOSE(
{1;2;3;4;5;6;7;8;9;10;11;12;13;14;15;16;17;18},
45658,45659,45660,45661,45662,45663,45664,45665,45711,45724,45778,45779,45785,45786,45820,45821,45965,46022),
_xlfn.LET(_xlpm.DD,
MAX(MIN($AX234,EOMONTH(BJ$15,0))-MAX($AW234,BJ$15),),
_xlfn.IFS(
AND(MONTH($AW234)=MONTH(BJ$15),MONTH($AX234)&lt;&gt;MONTH(BJ$15)),
NETWORKDAYS.INTL($AW234,$AW234+_xlpm.DD,1,_xlpm.VD),
AND(MONTH($AW234)&lt;&gt;MONTH(BJ$15),MONTH($AX234)=MONTH(BJ$15)),
NETWORKDAYS.INTL(($AX234)-_xlpm.DD,$AX234,1,_xlpm.VD),
AND(MONTH($AW234)&lt;MONTH(BJ$15),MONTH($AX234)&gt;MONTH(BJ$15)),
NETWORKDAYS.INTL((EOMONTH(BJ$15-1,1))-_xlpm.DD,EOMONTH(BJ$15-1,1),1,_xlpm.VD),
AND(MONTH($AW234)=MONTH(BJ$15),MONTH($AX234)=MONTH(BJ$15)),
NETWORKDAYS.INTL($AW234,$AX234,1,_xlpm.VD)))),0)),
$DH234="месяц",
$BP234*BJ234,
$DH234="неделя",
$BP234*BJ234/7*(ROUNDUP((DAY(EOMONTH(BJ$15,0)))/4,0))),
0)</f>
        <v/>
      </c>
      <c r="CB234" s="125">
        <f t="array" ref="CB234">
IFERROR(
_xlfn.IFS(
$DH234="день_1",
$BP234*$BL234/($AX234-$AW234+1)*BK234*(DAY(EOMONTH(BK$15,0))),
$DH234="день_2",
$BP234/30*MAX(MIN($AX234,EOMONTH(BK$15,0))-MAX($AW234,BK$15)+1,),
$DH234="раб.день",
$BP234/30*(IFERROR(
_xlfn.LET(_xlpm.VD,
CHOOSE(
{1;2;3;4;5;6;7;8;9;10;11;12;13;14;15;16;17;18},
45658,45659,45660,45661,45662,45663,45664,45665,45711,45724,45778,45779,45785,45786,45820,45821,45965,46022),
_xlfn.LET(_xlpm.DD,
MAX(MIN($AX234,EOMONTH(BK$15,0))-MAX($AW234,BK$15),),
_xlfn.IFS(
AND(MONTH($AW234)=MONTH(BK$15),MONTH($AX234)&lt;&gt;MONTH(BK$15)),
NETWORKDAYS.INTL($AW234,$AW234+_xlpm.DD,1,_xlpm.VD),
AND(MONTH($AW234)&lt;&gt;MONTH(BK$15),MONTH($AX234)=MONTH(BK$15)),
NETWORKDAYS.INTL(($AX234)-_xlpm.DD,$AX234,1,_xlpm.VD),
AND(MONTH($AW234)&lt;MONTH(BK$15),MONTH($AX234)&gt;MONTH(BK$15)),
NETWORKDAYS.INTL((EOMONTH(BK$15-1,1))-_xlpm.DD,EOMONTH(BK$15-1,1),1,_xlpm.VD),
AND(MONTH($AW234)=MONTH(BK$15),MONTH($AX234)=MONTH(BK$15)),
NETWORKDAYS.INTL($AW234,$AX234,1,_xlpm.VD)))),0)),
$DH234="месяц",
$BP234*BK234,
$DH234="неделя",
$BP234*BK234/7*(ROUNDUP((DAY(EOMONTH(BK$15,0)))/4,0))),
0)</f>
        <v/>
      </c>
      <c r="CC234" s="125">
        <f>SUM($BQ234:$CB234)</f>
        <v/>
      </c>
      <c r="CD234" s="126">
        <f>SUM($EH234:$EH234)</f>
        <v/>
      </c>
      <c r="CE234" s="126">
        <f>$CD234*$AB234</f>
        <v/>
      </c>
      <c r="CF234" s="126">
        <f>SUM($EK234:$EK234)</f>
        <v/>
      </c>
      <c r="CG234" s="126">
        <f>$CF234*$AB234</f>
        <v/>
      </c>
      <c r="CH234" s="126">
        <f>SUM($CC234,$CE234,$CG234)</f>
        <v/>
      </c>
      <c r="CI234" s="126">
        <f>$CH234*(1+$CM234)</f>
        <v/>
      </c>
      <c r="CJ234" s="127" t="n">
        <v>0</v>
      </c>
      <c r="CK234" s="126">
        <f>SUM($CH234:$CH234)*(1+$CJ234)</f>
        <v/>
      </c>
      <c r="CL234" s="126">
        <f>SUM($CH234:$CH234)*(1+$CM234)</f>
        <v/>
      </c>
      <c r="CM234" s="59" t="inlineStr">
        <is>
          <t>20%</t>
        </is>
      </c>
      <c r="CN234" s="59" t="n"/>
      <c r="CO234" s="72" t="n"/>
      <c r="CP234" s="59" t="n"/>
      <c r="CQ234" s="73" t="n"/>
      <c r="CR234" s="73" t="n"/>
      <c r="CS234" s="73" t="n"/>
      <c r="CT234" s="72" t="n"/>
      <c r="CU234" s="79" t="inlineStr">
        <is>
          <t> </t>
        </is>
      </c>
      <c r="CV234" s="60" t="n"/>
      <c r="CW234" s="60" t="n"/>
      <c r="CX234" s="60" t="n"/>
      <c r="CY234" s="127">
        <f>IFERROR(($CC234-$EE234)/($EE234/(1-$DQ234)),0)</f>
        <v/>
      </c>
      <c r="CZ234" s="127">
        <f>IFERROR(1-$EI234/($CE234),0)</f>
        <v/>
      </c>
      <c r="DA234" s="127">
        <f>IFERROR(1-$EL234/($CG234),0)</f>
        <v/>
      </c>
      <c r="DB234" s="126">
        <f>ROUND(IFERROR(($CI234/(1+$CM234)-$EN234),0),2)</f>
        <v/>
      </c>
      <c r="DC234" s="128" t="n"/>
      <c r="DD234" s="125" t="n"/>
      <c r="DE234" s="75" t="n">
        <v>0</v>
      </c>
      <c r="DF234" s="128" t="n"/>
      <c r="DG234" s="125">
        <f>IF($DC234=0,0,$DD234*($DC234*100%-$DE234*$DF234))*SUM($AB234:$AB234)</f>
        <v/>
      </c>
      <c r="DH234" s="129" t="inlineStr">
        <is>
          <t>месяц</t>
        </is>
      </c>
      <c r="DI234" s="130">
        <f t="array" ref="DI234">IFERROR(
IF($ES234="LisChannel",
(ROUND(((INDEX({174.625;153.888888888889;130.972222222222},MATCH($AI234,{2;3;4}),0))*$AG234*$AI234),2)),0),0)</f>
        <v/>
      </c>
      <c r="DJ234" s="130">
        <f>
_xlfn.LET(_xlpm.X,
IFERROR(
IF($ES234="НовиковТВ",
(_xlfn.LET(_xlpm.NTV,
_xlfn.LET(_xlpm.MIN,350000,
IF(SUMIFS($DI:$DI,$ES:$ES,"НовиковТВ")&lt;=_xlpm.MIN,
(SUMIFS($DI:$DI,$ES:$ES,"НовиковТВ")/(COUNTIFS($ES:$ES,"НовиковТВ")))*_xlpm.MIN/SUMIFS($DI:$DI,$ES:$ES,"НовиковТВ"),
DI234)),
_xlpm.NTV+$DG234/(1-(1-(_xlpm.NTV)*(1-$DL234)*(1-$DM234)*(1-$DN234)*(1-$DO234)*(1-$DP234)/_xlpm.NTV))))/(1+$EP234),
$DI234+$DG234/(1-(1-($DI234)*(1-$DL234)*(1-$DM234)*(1-$DN234)*(1-$DO234)*(1-$DP234)/$DI234))),
0),
_xlpm.X*(1+$CM234)*(1+$CW234)-_xlpm.X*(1+$CM234)+_xlpm.X)</f>
        <v/>
      </c>
      <c r="DK234" s="125" t="inlineStr">
        <is>
          <t>послед.</t>
        </is>
      </c>
      <c r="DL234" s="63" t="n">
        <v>0</v>
      </c>
      <c r="DM234" s="63" t="n">
        <v>0</v>
      </c>
      <c r="DN234" s="63" t="n">
        <v>0</v>
      </c>
      <c r="DO234" s="63" t="n">
        <v>0</v>
      </c>
      <c r="DP234" s="63" t="n">
        <v>0</v>
      </c>
      <c r="DQ234" s="63">
        <f t="array" ref="DQ234">IFERROR(_xlfn.IFS(
$DK234="послед.",1-(1-$DL234)*(1-$DM234)*(1-$DN234)*(1-$DO234)*(1-$DP234),
$DK234="сумм.",$DL234+$DM234+$DN234+$DO234+$DP234),
0)</f>
        <v/>
      </c>
      <c r="DR234" s="125">
        <f t="array" ref="DR234">
IFERROR(
_xlfn.IFS(
$BL234=0,
0,
$BL234&gt;0,
_xlfn.IFS($DK234="послед.",
$DJ234*(1-$DL234)*(1-$DM234)*(1-$DN234)*(1-$DO234)*(1-$DP234),
$DK234="сумм.",
$DJ234*(1-($DL234+$DM234+$DN234+$DO234+$DP234)))),0)</f>
        <v/>
      </c>
      <c r="DS234" s="125">
        <f t="array" ref="DS234">
IFERROR(_xlfn.IFS(
$DH234="день_1",
$DR234*$BL234/($AX234-$AW234+1)*AZ234*(DAY(EOMONTH(AZ$15,0))),
$DH234="день_2",
$DR234/30*MAX(MIN($AX234,EOMONTH(AZ$15,0))-MAX($AW234,AZ$15)+1,),
$DH234="раб.день",
$DR234/30*(IFERROR(
_xlfn.LET(_xlpm.VD,
CHOOSE(
{1;2;3;4;5;6;7;8;9;10;11;12;13;14;15;16;17;18},
45658,45659,45660,45661,45662,45663,45664,45665,45711,45724,45778,45779,45785,45786,45820,45821,45965,46022),
_xlfn.LET(_xlpm.DD,
MAX(MIN($AX234,EOMONTH(AZ$15,0))-MAX($AW234,AZ$15),),
_xlfn.IFS(
AND(MONTH($AW234)=MONTH(AZ$15),MONTH($AX234)&lt;&gt;MONTH(AZ$15)),
NETWORKDAYS.INTL($AW234,$AW234+_xlpm.DD,1,_xlpm.VD),
AND(MONTH($AW234)&lt;&gt;MONTH(AZ$15),MONTH($AX234)=MONTH(AZ$15)),
NETWORKDAYS.INTL(($AX234)-_xlpm.DD,$AX234,1,_xlpm.VD),
AND(MONTH($AW234)&lt;MONTH(AZ$15),MONTH($AX234)&gt;MONTH(AZ$15)),
NETWORKDAYS.INTL((EOMONTH(AZ$15-1,1))-_xlpm.DD,EOMONTH(AZ$15-1,1),1,_xlpm.VD),
AND(MONTH($AW234)=MONTH(AZ$15),MONTH($AX234)=MONTH(AZ$15)),
NETWORKDAYS.INTL($AW234,$AX234,1,_xlpm.VD)))),0)),
$DH234="месяц",
$DR234*AZ234,
$DH234="неделя",
$DR234*AZ234/7*(ROUNDUP((DAY(EOMONTH(AZ$15,0)))/4,0))),
0)</f>
        <v/>
      </c>
      <c r="DT234" s="125">
        <f t="array" ref="DT234">
IFERROR(_xlfn.IFS(
$DH234="день_1",
$DR234*$BL234/($AX234-$AW234+1)*BA234*(DAY(EOMONTH(BA$15,0))),
$DH234="день_2",
$DR234/30*MAX(MIN($AX234,EOMONTH(BA$15,0))-MAX($AW234,BA$15)+1,),
$DH234="раб.день",
$DR234/30*(IFERROR(
_xlfn.LET(_xlpm.VD,
CHOOSE(
{1;2;3;4;5;6;7;8;9;10;11;12;13;14;15;16;17;18},
45658,45659,45660,45661,45662,45663,45664,45665,45711,45724,45778,45779,45785,45786,45820,45821,45965,46022),
_xlfn.LET(_xlpm.DD,
MAX(MIN($AX234,EOMONTH(BA$15,0))-MAX($AW234,BA$15),),
_xlfn.IFS(
AND(MONTH($AW234)=MONTH(BA$15),MONTH($AX234)&lt;&gt;MONTH(BA$15)),
NETWORKDAYS.INTL($AW234,$AW234+_xlpm.DD,1,_xlpm.VD),
AND(MONTH($AW234)&lt;&gt;MONTH(BA$15),MONTH($AX234)=MONTH(BA$15)),
NETWORKDAYS.INTL(($AX234)-_xlpm.DD,$AX234,1,_xlpm.VD),
AND(MONTH($AW234)&lt;MONTH(BA$15),MONTH($AX234)&gt;MONTH(BA$15)),
NETWORKDAYS.INTL((EOMONTH(BA$15-1,1))-_xlpm.DD,EOMONTH(BA$15-1,1),1,_xlpm.VD),
AND(MONTH($AW234)=MONTH(BA$15),MONTH($AX234)=MONTH(BA$15)),
NETWORKDAYS.INTL($AW234,$AX234,1,_xlpm.VD)))),0)),
$DH234="месяц",
$DR234*BA234,
$DH234="неделя",
$DR234*BA234/7*(ROUNDUP((DAY(EOMONTH(BA$15,0)))/4,0))),
0)</f>
        <v/>
      </c>
      <c r="DU234" s="125">
        <f t="array" ref="DU234">
IFERROR(_xlfn.IFS(
$DH234="день_1",
$DR234*$BL234/($AX234-$AW234+1)*BB234*(DAY(EOMONTH(BB$15,0))),
$DH234="день_2",
$DR234/30*MAX(MIN($AX234,EOMONTH(BB$15,0))-MAX($AW234,BB$15)+1,),
$DH234="раб.день",
$DR234/30*(IFERROR(
_xlfn.LET(_xlpm.VD,
CHOOSE(
{1;2;3;4;5;6;7;8;9;10;11;12;13;14;15;16;17;18},
45658,45659,45660,45661,45662,45663,45664,45665,45711,45724,45778,45779,45785,45786,45820,45821,45965,46022),
_xlfn.LET(_xlpm.DD,
MAX(MIN($AX234,EOMONTH(BB$15,0))-MAX($AW234,BB$15),),
_xlfn.IFS(
AND(MONTH($AW234)=MONTH(BB$15),MONTH($AX234)&lt;&gt;MONTH(BB$15)),
NETWORKDAYS.INTL($AW234,$AW234+_xlpm.DD,1,_xlpm.VD),
AND(MONTH($AW234)&lt;&gt;MONTH(BB$15),MONTH($AX234)=MONTH(BB$15)),
NETWORKDAYS.INTL(($AX234)-_xlpm.DD,$AX234,1,_xlpm.VD),
AND(MONTH($AW234)&lt;MONTH(BB$15),MONTH($AX234)&gt;MONTH(BB$15)),
NETWORKDAYS.INTL((EOMONTH(BB$15-1,1))-_xlpm.DD,EOMONTH(BB$15-1,1),1,_xlpm.VD),
AND(MONTH($AW234)=MONTH(BB$15),MONTH($AX234)=MONTH(BB$15)),
NETWORKDAYS.INTL($AW234,$AX234,1,_xlpm.VD)))),0)),
$DH234="месяц",
$DR234*BB234,
$DH234="неделя",
$DR234*BB234/7*(ROUNDUP((DAY(EOMONTH(BB$15,0)))/4,0))),
0)</f>
        <v/>
      </c>
      <c r="DV234" s="125">
        <f t="array" ref="DV234">
IFERROR(_xlfn.IFS(
$DH234="день_1",
$DR234*$BL234/($AX234-$AW234+1)*BC234*(DAY(EOMONTH(BC$15,0))),
$DH234="день_2",
$DR234/30*MAX(MIN($AX234,EOMONTH(BC$15,0))-MAX($AW234,BC$15)+1,),
$DH234="раб.день",
$DR234/30*(IFERROR(
_xlfn.LET(_xlpm.VD,
CHOOSE(
{1;2;3;4;5;6;7;8;9;10;11;12;13;14;15;16;17;18},
45658,45659,45660,45661,45662,45663,45664,45665,45711,45724,45778,45779,45785,45786,45820,45821,45965,46022),
_xlfn.LET(_xlpm.DD,
MAX(MIN($AX234,EOMONTH(BC$15,0))-MAX($AW234,BC$15),),
_xlfn.IFS(
AND(MONTH($AW234)=MONTH(BC$15),MONTH($AX234)&lt;&gt;MONTH(BC$15)),
NETWORKDAYS.INTL($AW234,$AW234+_xlpm.DD,1,_xlpm.VD),
AND(MONTH($AW234)&lt;&gt;MONTH(BC$15),MONTH($AX234)=MONTH(BC$15)),
NETWORKDAYS.INTL(($AX234)-_xlpm.DD,$AX234,1,_xlpm.VD),
AND(MONTH($AW234)&lt;MONTH(BC$15),MONTH($AX234)&gt;MONTH(BC$15)),
NETWORKDAYS.INTL((EOMONTH(BC$15-1,1))-_xlpm.DD,EOMONTH(BC$15-1,1),1,_xlpm.VD),
AND(MONTH($AW234)=MONTH(BC$15),MONTH($AX234)=MONTH(BC$15)),
NETWORKDAYS.INTL($AW234,$AX234,1,_xlpm.VD)))),0)),
$DH234="месяц",
$DR234*BC234,
$DH234="неделя",
$DR234*BC234/7*(ROUNDUP((DAY(EOMONTH(BC$15,0)))/4,0))),
0)</f>
        <v/>
      </c>
      <c r="DW234" s="125">
        <f t="array" ref="DW234">
IFERROR(_xlfn.IFS(
$DH234="день_1",
$DR234*$BL234/($AX234-$AW234+1)*BD234*(DAY(EOMONTH(BD$15,0))),
$DH234="день_2",
$DR234/30*MAX(MIN($AX234,EOMONTH(BD$15,0))-MAX($AW234,BD$15)+1,),
$DH234="раб.день",
$DR234/30*(IFERROR(
_xlfn.LET(_xlpm.VD,
CHOOSE(
{1;2;3;4;5;6;7;8;9;10;11;12;13;14;15;16;17;18},
45658,45659,45660,45661,45662,45663,45664,45665,45711,45724,45778,45779,45785,45786,45820,45821,45965,46022),
_xlfn.LET(_xlpm.DD,
MAX(MIN($AX234,EOMONTH(BD$15,0))-MAX($AW234,BD$15),),
_xlfn.IFS(
AND(MONTH($AW234)=MONTH(BD$15),MONTH($AX234)&lt;&gt;MONTH(BD$15)),
NETWORKDAYS.INTL($AW234,$AW234+_xlpm.DD,1,_xlpm.VD),
AND(MONTH($AW234)&lt;&gt;MONTH(BD$15),MONTH($AX234)=MONTH(BD$15)),
NETWORKDAYS.INTL(($AX234)-_xlpm.DD,$AX234,1,_xlpm.VD),
AND(MONTH($AW234)&lt;MONTH(BD$15),MONTH($AX234)&gt;MONTH(BD$15)),
NETWORKDAYS.INTL((EOMONTH(BD$15-1,1))-_xlpm.DD,EOMONTH(BD$15-1,1),1,_xlpm.VD),
AND(MONTH($AW234)=MONTH(BD$15),MONTH($AX234)=MONTH(BD$15)),
NETWORKDAYS.INTL($AW234,$AX234,1,_xlpm.VD)))),0)),
$DH234="месяц",
$DR234*BD234,
$DH234="неделя",
$DR234*BD234/7*(ROUNDUP((DAY(EOMONTH(BD$15,0)))/4,0))),
0)</f>
        <v/>
      </c>
      <c r="DX234" s="125">
        <f t="array" ref="DX234">
IFERROR(_xlfn.IFS(
$DH234="день_1",
$DR234*$BL234/($AX234-$AW234+1)*BE234*(DAY(EOMONTH(BE$15,0))),
$DH234="день_2",
$DR234/30*MAX(MIN($AX234,EOMONTH(BE$15,0))-MAX($AW234,BE$15)+1,),
$DH234="раб.день",
$DR234/30*(IFERROR(
_xlfn.LET(_xlpm.VD,
CHOOSE(
{1;2;3;4;5;6;7;8;9;10;11;12;13;14;15;16;17;18},
45658,45659,45660,45661,45662,45663,45664,45665,45711,45724,45778,45779,45785,45786,45820,45821,45965,46022),
_xlfn.LET(_xlpm.DD,
MAX(MIN($AX234,EOMONTH(BE$15,0))-MAX($AW234,BE$15),),
_xlfn.IFS(
AND(MONTH($AW234)=MONTH(BE$15),MONTH($AX234)&lt;&gt;MONTH(BE$15)),
NETWORKDAYS.INTL($AW234,$AW234+_xlpm.DD,1,_xlpm.VD),
AND(MONTH($AW234)&lt;&gt;MONTH(BE$15),MONTH($AX234)=MONTH(BE$15)),
NETWORKDAYS.INTL(($AX234)-_xlpm.DD,$AX234,1,_xlpm.VD),
AND(MONTH($AW234)&lt;MONTH(BE$15),MONTH($AX234)&gt;MONTH(BE$15)),
NETWORKDAYS.INTL((EOMONTH(BE$15-1,1))-_xlpm.DD,EOMONTH(BE$15-1,1),1,_xlpm.VD),
AND(MONTH($AW234)=MONTH(BE$15),MONTH($AX234)=MONTH(BE$15)),
NETWORKDAYS.INTL($AW234,$AX234,1,_xlpm.VD)))),0)),
$DH234="месяц",
$DR234*BE234,
$DH234="неделя",
$DR234*BE234/7*(ROUNDUP((DAY(EOMONTH(BE$15,0)))/4,0))),
0)</f>
        <v/>
      </c>
      <c r="DY234" s="125">
        <f t="array" ref="DY234">
IFERROR(_xlfn.IFS(
$DH234="день_1",
$DR234*$BL234/($AX234-$AW234+1)*BF234*(DAY(EOMONTH(BF$15,0))),
$DH234="день_2",
$DR234/30*MAX(MIN($AX234,EOMONTH(BF$15,0))-MAX($AW234,BF$15)+1,),
$DH234="раб.день",
$DR234/30*(IFERROR(
_xlfn.LET(_xlpm.VD,
CHOOSE(
{1;2;3;4;5;6;7;8;9;10;11;12;13;14;15;16;17;18},
45658,45659,45660,45661,45662,45663,45664,45665,45711,45724,45778,45779,45785,45786,45820,45821,45965,46022),
_xlfn.LET(_xlpm.DD,
MAX(MIN($AX234,EOMONTH(BF$15,0))-MAX($AW234,BF$15),),
_xlfn.IFS(
AND(MONTH($AW234)=MONTH(BF$15),MONTH($AX234)&lt;&gt;MONTH(BF$15)),
NETWORKDAYS.INTL($AW234,$AW234+_xlpm.DD,1,_xlpm.VD),
AND(MONTH($AW234)&lt;&gt;MONTH(BF$15),MONTH($AX234)=MONTH(BF$15)),
NETWORKDAYS.INTL(($AX234)-_xlpm.DD,$AX234,1,_xlpm.VD),
AND(MONTH($AW234)&lt;MONTH(BF$15),MONTH($AX234)&gt;MONTH(BF$15)),
NETWORKDAYS.INTL((EOMONTH(BF$15-1,1))-_xlpm.DD,EOMONTH(BF$15-1,1),1,_xlpm.VD),
AND(MONTH($AW234)=MONTH(BF$15),MONTH($AX234)=MONTH(BF$15)),
NETWORKDAYS.INTL($AW234,$AX234,1,_xlpm.VD)))),0)),
$DH234="месяц",
$DR234*BF234,
$DH234="неделя",
$DR234*BF234/7*(ROUNDUP((DAY(EOMONTH(BF$15,0)))/4,0))),
0)</f>
        <v/>
      </c>
      <c r="DZ234" s="125">
        <f t="array" ref="DZ234">
IFERROR(_xlfn.IFS(
$DH234="день_1",
$DR234*$BL234/($AX234-$AW234+1)*BG234*(DAY(EOMONTH(BG$15,0))),
$DH234="день_2",
$DR234/30*MAX(MIN($AX234,EOMONTH(BG$15,0))-MAX($AW234,BG$15)+1,),
$DH234="раб.день",
$DR234/30*(IFERROR(
_xlfn.LET(_xlpm.VD,
CHOOSE(
{1;2;3;4;5;6;7;8;9;10;11;12;13;14;15;16;17;18},
45658,45659,45660,45661,45662,45663,45664,45665,45711,45724,45778,45779,45785,45786,45820,45821,45965,46022),
_xlfn.LET(_xlpm.DD,
MAX(MIN($AX234,EOMONTH(BG$15,0))-MAX($AW234,BG$15),),
_xlfn.IFS(
AND(MONTH($AW234)=MONTH(BG$15),MONTH($AX234)&lt;&gt;MONTH(BG$15)),
NETWORKDAYS.INTL($AW234,$AW234+_xlpm.DD,1,_xlpm.VD),
AND(MONTH($AW234)&lt;&gt;MONTH(BG$15),MONTH($AX234)=MONTH(BG$15)),
NETWORKDAYS.INTL(($AX234)-_xlpm.DD,$AX234,1,_xlpm.VD),
AND(MONTH($AW234)&lt;MONTH(BG$15),MONTH($AX234)&gt;MONTH(BG$15)),
NETWORKDAYS.INTL((EOMONTH(BG$15-1,1))-_xlpm.DD,EOMONTH(BG$15-1,1),1,_xlpm.VD),
AND(MONTH($AW234)=MONTH(BG$15),MONTH($AX234)=MONTH(BG$15)),
NETWORKDAYS.INTL($AW234,$AX234,1,_xlpm.VD)))),0)),
$DH234="месяц",
$DR234*BG234,
$DH234="неделя",
$DR234*BG234/7*(ROUNDUP((DAY(EOMONTH(BG$15,0)))/4,0))),
0)</f>
        <v/>
      </c>
      <c r="EA234" s="125">
        <f t="array" ref="EA234">
IFERROR(_xlfn.IFS(
$DH234="день_1",
$DR234*$BL234/($AX234-$AW234+1)*BH234*(DAY(EOMONTH(BH$15,0))),
$DH234="день_2",
$DR234/30*MAX(MIN($AX234,EOMONTH(BH$15,0))-MAX($AW234,BH$15)+1,),
$DH234="раб.день",
$DR234/30*(IFERROR(
_xlfn.LET(_xlpm.VD,
CHOOSE(
{1;2;3;4;5;6;7;8;9;10;11;12;13;14;15;16;17;18},
45658,45659,45660,45661,45662,45663,45664,45665,45711,45724,45778,45779,45785,45786,45820,45821,45965,46022),
_xlfn.LET(_xlpm.DD,
MAX(MIN($AX234,EOMONTH(BH$15,0))-MAX($AW234,BH$15),),
_xlfn.IFS(
AND(MONTH($AW234)=MONTH(BH$15),MONTH($AX234)&lt;&gt;MONTH(BH$15)),
NETWORKDAYS.INTL($AW234,$AW234+_xlpm.DD,1,_xlpm.VD),
AND(MONTH($AW234)&lt;&gt;MONTH(BH$15),MONTH($AX234)=MONTH(BH$15)),
NETWORKDAYS.INTL(($AX234)-_xlpm.DD,$AX234,1,_xlpm.VD),
AND(MONTH($AW234)&lt;MONTH(BH$15),MONTH($AX234)&gt;MONTH(BH$15)),
NETWORKDAYS.INTL((EOMONTH(BH$15-1,1))-_xlpm.DD,EOMONTH(BH$15-1,1),1,_xlpm.VD),
AND(MONTH($AW234)=MONTH(BH$15),MONTH($AX234)=MONTH(BH$15)),
NETWORKDAYS.INTL($AW234,$AX234,1,_xlpm.VD)))),0)),
$DH234="месяц",
$DR234*BH234,
$DH234="неделя",
$DR234*BH234/7*(ROUNDUP((DAY(EOMONTH(BH$15,0)))/4,0))),
0)</f>
        <v/>
      </c>
      <c r="EB234" s="125">
        <f t="array" ref="EB234">
IFERROR(_xlfn.IFS(
$DH234="день_1",
$DR234*$BL234/($AX234-$AW234+1)*BI234*(DAY(EOMONTH(BI$15,0))),
$DH234="день_2",
$DR234/30*MAX(MIN($AX234,EOMONTH(BI$15,0))-MAX($AW234,BI$15)+1,),
$DH234="раб.день",
$DR234/30*(IFERROR(
_xlfn.LET(_xlpm.VD,
CHOOSE(
{1;2;3;4;5;6;7;8;9;10;11;12;13;14;15;16;17;18},
45658,45659,45660,45661,45662,45663,45664,45665,45711,45724,45778,45779,45785,45786,45820,45821,45965,46022),
_xlfn.LET(_xlpm.DD,
MAX(MIN($AX234,EOMONTH(BI$15,0))-MAX($AW234,BI$15),),
_xlfn.IFS(
AND(MONTH($AW234)=MONTH(BI$15),MONTH($AX234)&lt;&gt;MONTH(BI$15)),
NETWORKDAYS.INTL($AW234,$AW234+_xlpm.DD,1,_xlpm.VD),
AND(MONTH($AW234)&lt;&gt;MONTH(BI$15),MONTH($AX234)=MONTH(BI$15)),
NETWORKDAYS.INTL(($AX234)-_xlpm.DD,$AX234,1,_xlpm.VD),
AND(MONTH($AW234)&lt;MONTH(BI$15),MONTH($AX234)&gt;MONTH(BI$15)),
NETWORKDAYS.INTL((EOMONTH(BI$15-1,1))-_xlpm.DD,EOMONTH(BI$15-1,1),1,_xlpm.VD),
AND(MONTH($AW234)=MONTH(BI$15),MONTH($AX234)=MONTH(BI$15)),
NETWORKDAYS.INTL($AW234,$AX234,1,_xlpm.VD)))),0)),
$DH234="месяц",
$DR234*BI234,
$DH234="неделя",
$DR234*BI234/7*(ROUNDUP((DAY(EOMONTH(BI$15,0)))/4,0))),
0)</f>
        <v/>
      </c>
      <c r="EC234" s="125">
        <f t="array" ref="EC234">
IFERROR(_xlfn.IFS(
$DH234="день_1",
$DR234*$BL234/($AX234-$AW234+1)*BJ234*(DAY(EOMONTH(BJ$15,0))),
$DH234="день_2",
$DR234/30*MAX(MIN($AX234,EOMONTH(BJ$15,0))-MAX($AW234,BJ$15)+1,),
$DH234="раб.день",
$DR234/30*(IFERROR(
_xlfn.LET(_xlpm.VD,
CHOOSE(
{1;2;3;4;5;6;7;8;9;10;11;12;13;14;15;16;17;18},
45658,45659,45660,45661,45662,45663,45664,45665,45711,45724,45778,45779,45785,45786,45820,45821,45965,46022),
_xlfn.LET(_xlpm.DD,
MAX(MIN($AX234,EOMONTH(BJ$15,0))-MAX($AW234,BJ$15),),
_xlfn.IFS(
AND(MONTH($AW234)=MONTH(BJ$15),MONTH($AX234)&lt;&gt;MONTH(BJ$15)),
NETWORKDAYS.INTL($AW234,$AW234+_xlpm.DD,1,_xlpm.VD),
AND(MONTH($AW234)&lt;&gt;MONTH(BJ$15),MONTH($AX234)=MONTH(BJ$15)),
NETWORKDAYS.INTL(($AX234)-_xlpm.DD,$AX234,1,_xlpm.VD),
AND(MONTH($AW234)&lt;MONTH(BJ$15),MONTH($AX234)&gt;MONTH(BJ$15)),
NETWORKDAYS.INTL((EOMONTH(BJ$15-1,1))-_xlpm.DD,EOMONTH(BJ$15-1,1),1,_xlpm.VD),
AND(MONTH($AW234)=MONTH(BJ$15),MONTH($AX234)=MONTH(BJ$15)),
NETWORKDAYS.INTL($AW234,$AX234,1,_xlpm.VD)))),0)),
$DH234="месяц",
$DR234*BJ234,
$DH234="неделя",
$DR234*BJ234/7*(ROUNDUP((DAY(EOMONTH(BJ$15,0)))/4,0))),
0)</f>
        <v/>
      </c>
      <c r="ED234" s="125">
        <f t="array" ref="ED234">
IFERROR(_xlfn.IFS(
$DH234="день_1",
$DR234*$BL234/($AX234-$AW234+1)*BK234*(DAY(EOMONTH(BK$15,0))),
$DH234="день_2",
$DR234/30*MAX(MIN($AX234,EOMONTH(BK$15,0))-MAX($AW234,BK$15)+1,),
$DH234="раб.день",
$DR234/30*(IFERROR(
_xlfn.LET(_xlpm.VD,
CHOOSE(
{1;2;3;4;5;6;7;8;9;10;11;12;13;14;15;16;17;18},
45658,45659,45660,45661,45662,45663,45664,45665,45711,45724,45778,45779,45785,45786,45820,45821,45965,46022),
_xlfn.LET(_xlpm.DD,
MAX(MIN($AX234,EOMONTH(BK$15,0))-MAX($AW234,BK$15),),
_xlfn.IFS(
AND(MONTH($AW234)=MONTH(BK$15),MONTH($AX234)&lt;&gt;MONTH(BK$15)),
NETWORKDAYS.INTL($AW234,$AW234+_xlpm.DD,1,_xlpm.VD),
AND(MONTH($AW234)&lt;&gt;MONTH(BK$15),MONTH($AX234)=MONTH(BK$15)),
NETWORKDAYS.INTL(($AX234)-_xlpm.DD,$AX234,1,_xlpm.VD),
AND(MONTH($AW234)&lt;MONTH(BK$15),MONTH($AX234)&gt;MONTH(BK$15)),
NETWORKDAYS.INTL((EOMONTH(BK$15-1,1))-_xlpm.DD,EOMONTH(BK$15-1,1),1,_xlpm.VD),
AND(MONTH($AW234)=MONTH(BK$15),MONTH($AX234)=MONTH(BK$15)),
NETWORKDAYS.INTL($AW234,$AX234,1,_xlpm.VD)))),0)),
$DH234="месяц",
$DR234*BK234,
$DH234="неделя",
$DR234*BK234/7*(ROUNDUP((DAY(EOMONTH(BK$15,0)))/4,0))),
0)</f>
        <v/>
      </c>
      <c r="EE234" s="125">
        <f>SUM($DS234,$DT234,$DU234,$DV234,$DW234,$DX234,$DY234,$DZ234,$EA234,$EB234,$EC234,$ED234)</f>
        <v/>
      </c>
      <c r="EF234" s="125">
        <f>IFERROR(ROUND($EE234*(1+$EP234),2),0)</f>
        <v/>
      </c>
      <c r="EG234" s="128" t="n">
        <v>1</v>
      </c>
      <c r="EH234" s="126" t="n">
        <v>0</v>
      </c>
      <c r="EI234" s="126">
        <f>ROUND(SUM($EH234:$EH234)*SUM($AB234:$AB234)*$EG234,2)</f>
        <v/>
      </c>
      <c r="EJ234" s="126">
        <f>ROUND($EI234*(1+$EP234),2)</f>
        <v/>
      </c>
      <c r="EK234" s="126" t="n">
        <v>0</v>
      </c>
      <c r="EL234" s="126">
        <f>ROUND(SUM($EK234:$EK234)*SUM($AB234:$AB234)*$EG234,2)</f>
        <v/>
      </c>
      <c r="EM234" s="126">
        <f>ROUND($EL234*(1+$EP234),2)</f>
        <v/>
      </c>
      <c r="EN234" s="126">
        <f>SUM($EE234,$EI234,$EL234)</f>
        <v/>
      </c>
      <c r="EO234" s="126">
        <f>SUM($EF234,$EJ234,$EM234)</f>
        <v/>
      </c>
      <c r="EP234" s="59" t="inlineStr">
        <is>
          <t>20%</t>
        </is>
      </c>
      <c r="EQ234" s="59" t="n"/>
      <c r="ER234" s="60">
        <f t="array" ref="ER234">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MATCH(ES234,
{"AMS";"RussOutdoor";"HD Outdoor";"Ingroup";"IQ";"Ledproduction";"LisChannel";"Logic";"Media-PPL";"NovikovTV | НовиковТВ";"SMA";"SOK";"КрокусТВ | CrocusTV | IndoorTV";"Сити";"ТЯК Москва"},
0)),"")</f>
        <v/>
      </c>
      <c r="ES234" s="60" t="n"/>
      <c r="ET234" s="60">
        <f t="array" ref="ET234">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MATCH(ES234,
{"AMS";"RussOutdoor";"HD Outdoor";"Ingroup";"IQ";"Ledproduction";"LisChannel";"Logic";"Media-PPL";"NovikovTV | НовиковТВ";"SMA";"SOK";"КрокусТВ | CrocusTV | IndoorTV";"Сити";"ТЯК Москва"},
0)),"")</f>
        <v/>
      </c>
      <c r="EU234" s="60" t="n"/>
      <c r="EV234" s="60" t="n"/>
      <c r="EX234" s="110">
        <f t="array" ref="EX234">
($AR234/30
+N("ТРАФИК ПЛОЩАДКИ"))*
(IFERROR(
_xlfn.LET(
_xlpm.GPR,
HLOOKUP($L234,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(MATCH($T234,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IF($Q234="цифровой",_xlpm.GPR/$AG234,_xlpm.GPR/60)),
0)
+N("DWELL TIME"))*
(IF($AB234=0,0,IF($AB234=1,0.3,IF($AB234=2,0.5,IF($AB234&gt;2,1))))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_xlfn.IFS($AC234="да",1.2,$AC234="нет",1)*
_xlfn.IFS($AD234="да",1.2,$AD234="нет",1)*
IF(R234="статический",1,1.2)*
$X234*
INDEX(
{1.2;1;1.2;1.2;1;1.2;1.2;1.2;1.2;1.2;1.2;1;1.2;1.2;1.2;1.2;1;1;1.2;1.2;1.2;1;1;1;1;1.2;1.2;1.2;1.2;1;1;1;1;1.2;1.2;1.2;1.2;1.2;1.2;1.2;1.2;1;1;1.2;1;1;1;1;1.5;1;1;1.5;1.5;1.2},
MATCH($Q234,_xlpm.MI,0)))&gt;{0.02;0.04;0.06;0.1;0.2;0.4;0.6;0.8;1;2;4;6})),
{0;1;2;3;4;5;6;7;8;9;10;11;12},
0)))
+N("КОЭФФИЦИЕНТ КОНТАКТА"))))*
(_xlfn.IFS($X234&lt;0.1,$X234/1000,$X234&gt;25,5.2,AND($X234&gt;=0.1,$X234&lt;=25),(($X234*2+0.1)/10)*($X234/10)))*
IFERROR((_xlfn.LET(
_xlpm.MA,
{0;0.8;0.85;0.9;0.95;1},
_xlpm.MAA,
{0;1;2;3;4;5},
INDEX(_xlpm.MA,MATCH(SUMPRODUCT(--((IF(ROUND(_xlpm.MAA,1)&gt;5,5,ROUND($AB234,1)))&gt;{0;1;2;3;4;5})),_xlpm.MAA,0)))
+N("КОЭФФИЦИЕНТ КОЛ-ВО КОНСТРУКЦИЙ")),1)*
$AB234,0))*
(IF($Q234="цифровой",$AG234/15*$AI234,1)
+N("ДЛЯ ЦИФРЫ"))</f>
        <v/>
      </c>
      <c r="EY234" s="110">
        <f>IFERROR(EX234*AY234,0)</f>
        <v/>
      </c>
      <c r="EZ234" s="131">
        <f>IFERROR(DP234/EY234*1000,0)</f>
        <v/>
      </c>
      <c r="FA234" s="112">
        <f>IFERROR(FC234/FB234,0)</f>
        <v/>
      </c>
      <c r="FB234" s="112">
        <f>IFERROR((FC234/(EY234/FF234*#REF!))*0.825,0)</f>
        <v/>
      </c>
      <c r="FC234" s="112">
        <f>IFERROR(((EX234*30/AR234)*100)/30,0)</f>
        <v/>
      </c>
      <c r="FD234" s="112">
        <f>IFERROR(EY234/G234*100%,0)</f>
        <v/>
      </c>
      <c r="FE234" s="112">
        <f>IFERROR(FD234/FC234*100%,0)</f>
        <v/>
      </c>
      <c r="FF234" s="110">
        <f>IFERROR(AR234/30*AY234,0)</f>
        <v/>
      </c>
    </row>
    <row r="235" ht="13" customHeight="1">
      <c r="A235" s="59" t="n"/>
      <c r="B235" s="60" t="n"/>
      <c r="C235" s="60" t="n"/>
      <c r="D235" s="60">
        <f t="array" ref="D235">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MATCH($E235,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35" s="60">
        <f t="array" ref="E235">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MATCH($F235,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35" s="60" t="inlineStr"/>
      <c r="G235" s="60" t="n"/>
      <c r="H235" s="60">
        <f t="array" ref="H235">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MATCH($I235,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35" s="60" t="n"/>
      <c r="J235" s="60" t="n"/>
      <c r="K235" s="60" t="n"/>
      <c r="L235" s="60" t="n"/>
      <c r="M235" s="60" t="n"/>
      <c r="N235" s="60" t="n"/>
      <c r="O235" s="60" t="n"/>
      <c r="P235" s="60">
        <f t="array" ref="P235">
_xlfn.IFS(
ISNUMBER(MATCH($Q235,{"шелфбаннер","разделитель","монетница","чековая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ISNUMBER(MATCH($Q235,{"LED/LCD","видеокулер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ISNUMBER(MATCH($Q235,{"автомобиль","машина","выставочное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ISNUMBER(MATCH($Q235,{"билборд","лифтовая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ISNUMBER(MATCH($Q235,{"навигация","подвесной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ISNUMBER(MATCH($Q235,{"движущаяся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ISNUMBER(MATCH($Q235,{"каталог","журнал"},)),
"Пресса",
$Q235="","")</f>
        <v/>
      </c>
      <c r="Q235" s="60" t="n"/>
      <c r="R235" s="60">
        <f t="array" ref="R235">
IFERROR(
_xlfn.IFS(
OR(ISNUMBER(MATCH($Q235,{"экспозиция","макет","стенд","автостенд","авто стенд","выставочное пространство","выставочные стенды","модульные выставочные стенды","3Д конструкция","3D конструкция"},)),P235="Экспонирование"),
"нестандартный",
ISNUMBER(MATCH($Q235,{"скроллер","призматрон"},)),
"динамический",
$P235="Видео",
"цифровой",
OR($P235="Пресса",$P235="Щит",$P235="POSm",$P235="Подвес",$P235="Брендирование/оклейка"),
"статический"),"")</f>
        <v/>
      </c>
      <c r="S235" s="59" t="n"/>
      <c r="T235" s="60" t="n"/>
      <c r="U235" s="60" t="n"/>
      <c r="V235" s="60">
        <f>
IF(P235="Видео",
"цифровой постер/ролик",
IF(ISNUMBER(MATCH(Q235,{"короб световой","короб световой | лайтбокс","короб световой | кристалайт","лайтбокс","лайт бокс","кристалайт","LB","lightbox"},)),
"бэклит",
IF(P235="Брендирование/оклейка",
"перфарированная пленка/самоклейка",
IF(P235="Экспонирование",
"под запрос",
IF(P235="Подвес",
"баннер/ткань",
"")))))</f>
        <v/>
      </c>
      <c r="W235" s="59" t="n"/>
      <c r="X235" s="59" t="n"/>
      <c r="Y235" s="59" t="n"/>
      <c r="Z235" s="61" t="n"/>
      <c r="AA235" s="61" t="n"/>
      <c r="AB235" s="61">
        <f>IF(BL235&gt;0,Z235,0)</f>
        <v/>
      </c>
      <c r="AC235" s="59" t="n"/>
      <c r="AD235" s="59" t="n"/>
      <c r="AE235" s="59" t="n"/>
      <c r="AF235" s="59" t="n"/>
      <c r="AG235" s="59" t="n"/>
      <c r="AH235" s="59" t="n"/>
      <c r="AI235" s="59" t="n"/>
      <c r="AJ235" s="59" t="n"/>
      <c r="AK235" s="59" t="n"/>
      <c r="AL235" s="62">
        <f>IFERROR(IF(OR(R235="статический",R235="динамический",R235="нестандартный",R235="",R235=""),"-",IF(AND(AH235="-",AI235="-"),"-",AK235*3600/AH235*AI235)),"-")</f>
        <v/>
      </c>
      <c r="AM235" s="62">
        <f>IFERROR(IF(OR(R235="статический",R235="динамический",R235="",R235="", R235="BTL",R235="нестандартный"),"-",AG235*AI235*AL235/60),"-")</f>
        <v/>
      </c>
      <c r="AN235" s="63">
        <f>IFERROR(IF(AH235="","-",AG235*AI235/AH235),"-")</f>
        <v/>
      </c>
      <c r="AO235" s="59">
        <f>IFERROR(IF(OR($R235="статический",$R235="динамический",$R235="",$R235="",$R235="BTL",$R235="нестандартный"),"-",$AL235*$AY235),"-")</f>
        <v/>
      </c>
      <c r="AP235" s="62">
        <f>IFERROR(IF(OR($R235="статический",$R235="динамический",$R235="",$R235="",$R235="BTL",$R235="нестандартный"),"-",$AM235*AY235),"-")</f>
        <v/>
      </c>
      <c r="AQ235" s="64" t="n"/>
      <c r="AR235" s="61" t="n"/>
      <c r="AS235" s="61" t="n"/>
      <c r="AT235" s="61" t="n"/>
      <c r="AU235" s="65" t="n"/>
      <c r="AV235" s="124">
        <f>IFERROR(DR235/AT235*1000,"n/a")</f>
        <v/>
      </c>
      <c r="AW235" s="67" t="n"/>
      <c r="AX235" s="67" t="n"/>
      <c r="AY235" s="43">
        <f>IFERROR(IF(OR($AW235="",$AX235=""),"",_xlfn.DAYS($AX235+1,$AW235)),"")</f>
        <v/>
      </c>
      <c r="AZ235" s="68">
        <f t="array" ref="AZ235">
_xlfn.LET(_xlpm.COEFF,
IF($AW235+$AX235=0,0,IF(MAX(MIN($AX235,EOMONTH(AZ$15,0))-MAX($AW235,AZ$15)+1,)&gt;0,1,0)),
_xlfn.IFS(
$ES235="LisChannel",
_xlpm.COEFF*
INDEX({1;1;1.2;1.2;1;1;1;1;1.2;1.2;1.2;1.2},
MATCH(MONTH(AZ$15),
{1,2,3,4,5,6,7,8,9,10,11,12})),
CONCATENATE($ES235," ",$L235)="RussOutdoor метро",
_xlpm.COEFF*
INDEX({0.8;0.9;1.1;1.1;1;1;1;1;1.1;1.1;1.1;1.1},
MATCH(MONTH(AZ$15),
{1,2,3,4,5,6,7,8,9,10,11,12})),
$ES235&lt;&gt;"LisChannel",
_xlpm.COEFF,
$ES235&lt;&gt;"RussOutdoor",
_xlpm.COEFF))</f>
        <v/>
      </c>
      <c r="BA235" s="68">
        <f t="array" ref="BA235">
_xlfn.LET(_xlpm.COEFF,
IF($AW235+$AX235=0,0,IF(MAX(MIN($AX235,EOMONTH(BA$15,0))-MAX($AW235,BA$15)+1,)&gt;0,1,0)),
_xlfn.IFS(
$ES235="LisChannel",
_xlpm.COEFF*
INDEX({1;1;1.2;1.2;1;1;1;1;1.2;1.2;1.2;1.2},
MATCH(MONTH(BA$15),
{1,2,3,4,5,6,7,8,9,10,11,12})),
CONCATENATE($ES235," ",$L235)="RussOutdoor метро",
_xlpm.COEFF*
INDEX({0.8;0.9;1.1;1.1;1;1;1;1;1.1;1.1;1.1;1.1},
MATCH(MONTH(BA$15),
{1,2,3,4,5,6,7,8,9,10,11,12})),
$ES235&lt;&gt;"LisChannel",
_xlpm.COEFF,
$ES235&lt;&gt;"RussOutdoor",
_xlpm.COEFF))</f>
        <v/>
      </c>
      <c r="BB235" s="68">
        <f t="array" ref="BB235">
_xlfn.LET(_xlpm.COEFF,
IF($AW235+$AX235=0,0,IF(MAX(MIN($AX235,EOMONTH(BB$15,0))-MAX($AW235,BB$15)+1,)&gt;0,1,0)),
_xlfn.IFS(
$ES235="LisChannel",
_xlpm.COEFF*
INDEX({1;1;1.2;1.2;1;1;1;1;1.2;1.2;1.2;1.2},
MATCH(MONTH(BB$15),
{1,2,3,4,5,6,7,8,9,10,11,12})),
CONCATENATE($ES235," ",$L235)="RussOutdoor метро",
_xlpm.COEFF*
INDEX({0.8;0.9;1.1;1.1;1;1;1;1;1.1;1.1;1.1;1.1},
MATCH(MONTH(BB$15),
{1,2,3,4,5,6,7,8,9,10,11,12})),
$ES235&lt;&gt;"LisChannel",
_xlpm.COEFF,
$ES235&lt;&gt;"RussOutdoor",
_xlpm.COEFF))</f>
        <v/>
      </c>
      <c r="BC235" s="68">
        <f t="array" ref="BC235">
_xlfn.LET(_xlpm.COEFF,
IF($AW235+$AX235=0,0,IF(MAX(MIN($AX235,EOMONTH(BC$15,0))-MAX($AW235,BC$15)+1,)&gt;0,1,0)),
_xlfn.IFS(
$ES235="LisChannel",
_xlpm.COEFF*
INDEX({1;1;1.2;1.2;1;1;1;1;1.2;1.2;1.2;1.2},
MATCH(MONTH(BC$15),
{1,2,3,4,5,6,7,8,9,10,11,12})),
CONCATENATE($ES235," ",$L235)="RussOutdoor метро",
_xlpm.COEFF*
INDEX({0.8;0.9;1.1;1.1;1;1;1;1;1.1;1.1;1.1;1.1},
MATCH(MONTH(BC$15),
{1,2,3,4,5,6,7,8,9,10,11,12})),
$ES235&lt;&gt;"LisChannel",
_xlpm.COEFF,
$ES235&lt;&gt;"RussOutdoor",
_xlpm.COEFF))</f>
        <v/>
      </c>
      <c r="BD235" s="68">
        <f t="array" ref="BD235">
_xlfn.LET(_xlpm.COEFF,
IF($AW235+$AX235=0,0,IF(MAX(MIN($AX235,EOMONTH(BD$15,0))-MAX($AW235,BD$15)+1,)&gt;0,1,0)),
_xlfn.IFS(
$ES235="LisChannel",
_xlpm.COEFF*
INDEX({1;1;1.2;1.2;1;1;1;1;1.2;1.2;1.2;1.2},
MATCH(MONTH(BD$15),
{1,2,3,4,5,6,7,8,9,10,11,12})),
CONCATENATE($ES235," ",$L235)="RussOutdoor метро",
_xlpm.COEFF*
INDEX({0.8;0.9;1.1;1.1;1;1;1;1;1.1;1.1;1.1;1.1},
MATCH(MONTH(BD$15),
{1,2,3,4,5,6,7,8,9,10,11,12})),
$ES235&lt;&gt;"LisChannel",
_xlpm.COEFF,
$ES235&lt;&gt;"RussOutdoor",
_xlpm.COEFF))</f>
        <v/>
      </c>
      <c r="BE235" s="68">
        <f t="array" ref="BE235">
_xlfn.LET(_xlpm.COEFF,
IF($AW235+$AX235=0,0,IF(MAX(MIN($AX235,EOMONTH(BE$15,0))-MAX($AW235,BE$15)+1,)&gt;0,1,0)),
_xlfn.IFS(
$ES235="LisChannel",
_xlpm.COEFF*
INDEX({1;1;1.2;1.2;1;1;1;1;1.2;1.2;1.2;1.2},
MATCH(MONTH(BE$15),
{1,2,3,4,5,6,7,8,9,10,11,12})),
CONCATENATE($ES235," ",$L235)="RussOutdoor метро",
_xlpm.COEFF*
INDEX({0.8;0.9;1.1;1.1;1;1;1;1;1.1;1.1;1.1;1.1},
MATCH(MONTH(BE$15),
{1,2,3,4,5,6,7,8,9,10,11,12})),
$ES235&lt;&gt;"LisChannel",
_xlpm.COEFF,
$ES235&lt;&gt;"RussOutdoor",
_xlpm.COEFF))</f>
        <v/>
      </c>
      <c r="BF235" s="68">
        <f t="array" ref="BF235">
_xlfn.LET(_xlpm.COEFF,
IF($AW235+$AX235=0,0,IF(MAX(MIN($AX235,EOMONTH(BF$15,0))-MAX($AW235,BF$15)+1,)&gt;0,1,0)),
_xlfn.IFS(
$ES235="LisChannel",
_xlpm.COEFF*
INDEX({1;1;1.2;1.2;1;1;1;1;1.2;1.2;1.2;1.2},
MATCH(MONTH(BF$15),
{1,2,3,4,5,6,7,8,9,10,11,12})),
CONCATENATE($ES235," ",$L235)="RussOutdoor метро",
_xlpm.COEFF*
INDEX({0.8;0.9;1.1;1.1;1;1;1;1;1.1;1.1;1.1;1.1},
MATCH(MONTH(BF$15),
{1,2,3,4,5,6,7,8,9,10,11,12})),
$ES235&lt;&gt;"LisChannel",
_xlpm.COEFF,
$ES235&lt;&gt;"RussOutdoor",
_xlpm.COEFF))</f>
        <v/>
      </c>
      <c r="BG235" s="68">
        <f t="array" ref="BG235">
_xlfn.LET(_xlpm.COEFF,
IF($AW235+$AX235=0,0,IF(MAX(MIN($AX235,EOMONTH(BG$15,0))-MAX($AW235,BG$15)+1,)&gt;0,1,0)),
_xlfn.IFS(
$ES235="LisChannel",
_xlpm.COEFF*
INDEX({1;1;1.2;1.2;1;1;1;1;1.2;1.2;1.2;1.2},
MATCH(MONTH(BG$15),
{1,2,3,4,5,6,7,8,9,10,11,12})),
CONCATENATE($ES235," ",$L235)="RussOutdoor метро",
_xlpm.COEFF*
INDEX({0.8;0.9;1.1;1.1;1;1;1;1;1.1;1.1;1.1;1.1},
MATCH(MONTH(BG$15),
{1,2,3,4,5,6,7,8,9,10,11,12})),
$ES235&lt;&gt;"LisChannel",
_xlpm.COEFF,
$ES235&lt;&gt;"RussOutdoor",
_xlpm.COEFF))</f>
        <v/>
      </c>
      <c r="BH235" s="68">
        <f t="array" ref="BH235">
_xlfn.LET(_xlpm.COEFF,
IF($AW235+$AX235=0,0,IF(MAX(MIN($AX235,EOMONTH(BH$15,0))-MAX($AW235,BH$15)+1,)&gt;0,1,0)),
_xlfn.IFS(
$ES235="LisChannel",
_xlpm.COEFF*
INDEX({1;1;1.2;1.2;1;1;1;1;1.2;1.2;1.2;1.2},
MATCH(MONTH(BH$15),
{1,2,3,4,5,6,7,8,9,10,11,12})),
CONCATENATE($ES235," ",$L235)="RussOutdoor метро",
_xlpm.COEFF*
INDEX({0.8;0.9;1.1;1.1;1;1;1;1;1.1;1.1;1.1;1.1},
MATCH(MONTH(BH$15),
{1,2,3,4,5,6,7,8,9,10,11,12})),
$ES235&lt;&gt;"LisChannel",
_xlpm.COEFF,
$ES235&lt;&gt;"RussOutdoor",
_xlpm.COEFF))</f>
        <v/>
      </c>
      <c r="BI235" s="68">
        <f t="array" ref="BI235">
_xlfn.LET(_xlpm.COEFF,
IF($AW235+$AX235=0,0,IF(MAX(MIN($AX235,EOMONTH(BI$15,0))-MAX($AW235,BI$15)+1,)&gt;0,1,0)),
_xlfn.IFS(
$ES235="LisChannel",
_xlpm.COEFF*
INDEX({1;1;1.2;1.2;1;1;1;1;1.2;1.2;1.2;1.2},
MATCH(MONTH(BI$15),
{1,2,3,4,5,6,7,8,9,10,11,12})),
CONCATENATE($ES235," ",$L235)="RussOutdoor метро",
_xlpm.COEFF*
INDEX({0.8;0.9;1.1;1.1;1;1;1;1;1.1;1.1;1.1;1.1},
MATCH(MONTH(BI$15),
{1,2,3,4,5,6,7,8,9,10,11,12})),
$ES235&lt;&gt;"LisChannel",
_xlpm.COEFF,
$ES235&lt;&gt;"RussOutdoor",
_xlpm.COEFF))</f>
        <v/>
      </c>
      <c r="BJ235" s="68">
        <f t="array" ref="BJ235">
_xlfn.LET(_xlpm.COEFF,
IF($AW235+$AX235=0,0,IF(MAX(MIN($AX235,EOMONTH(BJ$15,0))-MAX($AW235,BJ$15)+1,)&gt;0,1,0)),
_xlfn.IFS(
$ES235="LisChannel",
_xlpm.COEFF*
INDEX({1;1;1.2;1.2;1;1;1;1;1.2;1.2;1.2;1.2},
MATCH(MONTH(BJ$15),
{1,2,3,4,5,6,7,8,9,10,11,12})),
CONCATENATE($ES235," ",$L235)="RussOutdoor метро",
_xlpm.COEFF*
INDEX({0.8;0.9;1.1;1.1;1;1;1;1;1.1;1.1;1.1;1.1},
MATCH(MONTH(BJ$15),
{1,2,3,4,5,6,7,8,9,10,11,12})),
$ES235&lt;&gt;"LisChannel",
_xlpm.COEFF,
$ES235&lt;&gt;"RussOutdoor",
_xlpm.COEFF))</f>
        <v/>
      </c>
      <c r="BK235" s="68">
        <f t="array" ref="BK235">
_xlfn.LET(_xlpm.COEFF,
IF($AW235+$AX235=0,0,IF(MAX(MIN($AX235,EOMONTH(BK$15,0))-MAX($AW235,BK$15)+1,)&gt;0,1,0)),
_xlfn.IFS(
$ES235="LisChannel",
_xlpm.COEFF*
INDEX({1;1;1.2;1.2;1;1;1;1;1.2;1.2;1.2;1.2},
MATCH(MONTH(BK$15),
{1,2,3,4,5,6,7,8,9,10,11,12})),
CONCATENATE($ES235," ",$L235)="RussOutdoor метро",
_xlpm.COEFF*
INDEX({0.8;0.9;1.1;1.1;1;1;1;1;1.1;1.1;1.1;1.1},
MATCH(MONTH(BK$15),
{1,2,3,4,5,6,7,8,9,10,11,12})),
$ES235&lt;&gt;"LisChannel",
_xlpm.COEFF,
$ES235&lt;&gt;"RussOutdoor",
_xlpm.COEFF))</f>
        <v/>
      </c>
      <c r="BL235" s="62">
        <f>COUNTIFS($AZ235:$BK235,"&gt;0")</f>
        <v/>
      </c>
      <c r="BM235" s="65" t="n"/>
      <c r="BN235" s="125">
        <f>$DJ235</f>
        <v/>
      </c>
      <c r="BO235" s="63">
        <f>$DQ235</f>
        <v/>
      </c>
      <c r="BP235" s="125">
        <f>
IFERROR(
IF($BL235=0,0,
$BN235*(1-$BO235)),
0)</f>
        <v/>
      </c>
      <c r="BQ235" s="125">
        <f t="array" ref="BQ235">
IFERROR(
_xlfn.IFS(
$DH235="день_1",
$BP235*$BL235/($AX235-$AW235+1)*AZ235*(DAY(EOMONTH(AZ$15,0))),
$DH235="день_2",
$BP235/30*MAX(MIN($AX235,EOMONTH(AZ$15,0))-MAX($AW235,AZ$15)+1,),
$DH235="раб.день",
$BP235/30*(IFERROR(
_xlfn.LET(_xlpm.VD,
CHOOSE(
{1;2;3;4;5;6;7;8;9;10;11;12;13;14;15;16;17;18},
45658,45659,45660,45661,45662,45663,45664,45665,45711,45724,45778,45779,45785,45786,45820,45821,45965,46022),
_xlfn.LET(_xlpm.DD,
MAX(MIN($AX235,EOMONTH(AZ$15,0))-MAX($AW235,AZ$15),),
_xlfn.IFS(
AND(MONTH($AW235)=MONTH(AZ$15),MONTH($AX235)&lt;&gt;MONTH(AZ$15)),
NETWORKDAYS.INTL($AW235,$AW235+_xlpm.DD,1,_xlpm.VD),
AND(MONTH($AW235)&lt;&gt;MONTH(AZ$15),MONTH($AX235)=MONTH(AZ$15)),
NETWORKDAYS.INTL(($AX235)-_xlpm.DD,$AX235,1,_xlpm.VD),
AND(MONTH($AW235)&lt;MONTH(AZ$15),MONTH($AX235)&gt;MONTH(AZ$15)),
NETWORKDAYS.INTL((EOMONTH(AZ$15-1,1))-_xlpm.DD,EOMONTH(AZ$15-1,1),1,_xlpm.VD),
AND(MONTH($AW235)=MONTH(AZ$15),MONTH($AX235)=MONTH(AZ$15)),
NETWORKDAYS.INTL($AW235,$AX235,1,_xlpm.VD)))),0)),
$DH235="месяц",
$BP235*AZ235,
$DH235="неделя",
$BP235*AZ235/7*(ROUNDUP((DAY(EOMONTH(AZ$15,0)))/4,0))),
0)</f>
        <v/>
      </c>
      <c r="BR235" s="125">
        <f t="array" ref="BR235">
IFERROR(
_xlfn.IFS(
$DH235="день_1",
$BP235*$BL235/($AX235-$AW235+1)*BA235*(DAY(EOMONTH(BA$15,0))),
$DH235="день_2",
$BP235/30*MAX(MIN($AX235,EOMONTH(BA$15,0))-MAX($AW235,BA$15)+1,),
$DH235="раб.день",
$BP235/30*(IFERROR(
_xlfn.LET(_xlpm.VD,
CHOOSE(
{1;2;3;4;5;6;7;8;9;10;11;12;13;14;15;16;17;18},
45658,45659,45660,45661,45662,45663,45664,45665,45711,45724,45778,45779,45785,45786,45820,45821,45965,46022),
_xlfn.LET(_xlpm.DD,
MAX(MIN($AX235,EOMONTH(BA$15,0))-MAX($AW235,BA$15),),
_xlfn.IFS(
AND(MONTH($AW235)=MONTH(BA$15),MONTH($AX235)&lt;&gt;MONTH(BA$15)),
NETWORKDAYS.INTL($AW235,$AW235+_xlpm.DD,1,_xlpm.VD),
AND(MONTH($AW235)&lt;&gt;MONTH(BA$15),MONTH($AX235)=MONTH(BA$15)),
NETWORKDAYS.INTL(($AX235)-_xlpm.DD,$AX235,1,_xlpm.VD),
AND(MONTH($AW235)&lt;MONTH(BA$15),MONTH($AX235)&gt;MONTH(BA$15)),
NETWORKDAYS.INTL((EOMONTH(BA$15-1,1))-_xlpm.DD,EOMONTH(BA$15-1,1),1,_xlpm.VD),
AND(MONTH($AW235)=MONTH(BA$15),MONTH($AX235)=MONTH(BA$15)),
NETWORKDAYS.INTL($AW235,$AX235,1,_xlpm.VD)))),0)),
$DH235="месяц",
$BP235*BA235,
$DH235="неделя",
$BP235*BA235/7*(ROUNDUP((DAY(EOMONTH(BA$15,0)))/4,0))),
0)</f>
        <v/>
      </c>
      <c r="BS235" s="125">
        <f t="array" ref="BS235">
IFERROR(
_xlfn.IFS(
$DH235="день_1",
$BP235*$BL235/($AX235-$AW235+1)*BB235*(DAY(EOMONTH(BB$15,0))),
$DH235="день_2",
$BP235/30*MAX(MIN($AX235,EOMONTH(BB$15,0))-MAX($AW235,BB$15)+1,),
$DH235="раб.день",
$BP235/30*(IFERROR(
_xlfn.LET(_xlpm.VD,
CHOOSE(
{1;2;3;4;5;6;7;8;9;10;11;12;13;14;15;16;17;18},
45658,45659,45660,45661,45662,45663,45664,45665,45711,45724,45778,45779,45785,45786,45820,45821,45965,46022),
_xlfn.LET(_xlpm.DD,
MAX(MIN($AX235,EOMONTH(BB$15,0))-MAX($AW235,BB$15),),
_xlfn.IFS(
AND(MONTH($AW235)=MONTH(BB$15),MONTH($AX235)&lt;&gt;MONTH(BB$15)),
NETWORKDAYS.INTL($AW235,$AW235+_xlpm.DD,1,_xlpm.VD),
AND(MONTH($AW235)&lt;&gt;MONTH(BB$15),MONTH($AX235)=MONTH(BB$15)),
NETWORKDAYS.INTL(($AX235)-_xlpm.DD,$AX235,1,_xlpm.VD),
AND(MONTH($AW235)&lt;MONTH(BB$15),MONTH($AX235)&gt;MONTH(BB$15)),
NETWORKDAYS.INTL((EOMONTH(BB$15-1,1))-_xlpm.DD,EOMONTH(BB$15-1,1),1,_xlpm.VD),
AND(MONTH($AW235)=MONTH(BB$15),MONTH($AX235)=MONTH(BB$15)),
NETWORKDAYS.INTL($AW235,$AX235,1,_xlpm.VD)))),0)),
$DH235="месяц",
$BP235*BB235,
$DH235="неделя",
$BP235*BB235/7*(ROUNDUP((DAY(EOMONTH(BB$15,0)))/4,0))),
0)</f>
        <v/>
      </c>
      <c r="BT235" s="125">
        <f t="array" ref="BT235">
IFERROR(
_xlfn.IFS(
$DH235="день_1",
$BP235*$BL235/($AX235-$AW235+1)*BC235*(DAY(EOMONTH(BC$15,0))),
$DH235="день_2",
$BP235/30*MAX(MIN($AX235,EOMONTH(BC$15,0))-MAX($AW235,BC$15)+1,),
$DH235="раб.день",
$BP235/30*(IFERROR(
_xlfn.LET(_xlpm.VD,
CHOOSE(
{1;2;3;4;5;6;7;8;9;10;11;12;13;14;15;16;17;18},
45658,45659,45660,45661,45662,45663,45664,45665,45711,45724,45778,45779,45785,45786,45820,45821,45965,46022),
_xlfn.LET(_xlpm.DD,
MAX(MIN($AX235,EOMONTH(BC$15,0))-MAX($AW235,BC$15),),
_xlfn.IFS(
AND(MONTH($AW235)=MONTH(BC$15),MONTH($AX235)&lt;&gt;MONTH(BC$15)),
NETWORKDAYS.INTL($AW235,$AW235+_xlpm.DD,1,_xlpm.VD),
AND(MONTH($AW235)&lt;&gt;MONTH(BC$15),MONTH($AX235)=MONTH(BC$15)),
NETWORKDAYS.INTL(($AX235)-_xlpm.DD,$AX235,1,_xlpm.VD),
AND(MONTH($AW235)&lt;MONTH(BC$15),MONTH($AX235)&gt;MONTH(BC$15)),
NETWORKDAYS.INTL((EOMONTH(BC$15-1,1))-_xlpm.DD,EOMONTH(BC$15-1,1),1,_xlpm.VD),
AND(MONTH($AW235)=MONTH(BC$15),MONTH($AX235)=MONTH(BC$15)),
NETWORKDAYS.INTL($AW235,$AX235,1,_xlpm.VD)))),0)),
$DH235="месяц",
$BP235*BC235,
$DH235="неделя",
$BP235*BC235/7*(ROUNDUP((DAY(EOMONTH(BC$15,0)))/4,0))),
0)</f>
        <v/>
      </c>
      <c r="BU235" s="125">
        <f t="array" ref="BU235">
IFERROR(
_xlfn.IFS(
$DH235="день_1",
$BP235*$BL235/($AX235-$AW235+1)*BD235*(DAY(EOMONTH(BD$15,0))),
$DH235="день_2",
$BP235/30*MAX(MIN($AX235,EOMONTH(BD$15,0))-MAX($AW235,BD$15)+1,),
$DH235="раб.день",
$BP235/30*(IFERROR(
_xlfn.LET(_xlpm.VD,
CHOOSE(
{1;2;3;4;5;6;7;8;9;10;11;12;13;14;15;16;17;18},
45658,45659,45660,45661,45662,45663,45664,45665,45711,45724,45778,45779,45785,45786,45820,45821,45965,46022),
_xlfn.LET(_xlpm.DD,
MAX(MIN($AX235,EOMONTH(BD$15,0))-MAX($AW235,BD$15),),
_xlfn.IFS(
AND(MONTH($AW235)=MONTH(BD$15),MONTH($AX235)&lt;&gt;MONTH(BD$15)),
NETWORKDAYS.INTL($AW235,$AW235+_xlpm.DD,1,_xlpm.VD),
AND(MONTH($AW235)&lt;&gt;MONTH(BD$15),MONTH($AX235)=MONTH(BD$15)),
NETWORKDAYS.INTL(($AX235)-_xlpm.DD,$AX235,1,_xlpm.VD),
AND(MONTH($AW235)&lt;MONTH(BD$15),MONTH($AX235)&gt;MONTH(BD$15)),
NETWORKDAYS.INTL((EOMONTH(BD$15-1,1))-_xlpm.DD,EOMONTH(BD$15-1,1),1,_xlpm.VD),
AND(MONTH($AW235)=MONTH(BD$15),MONTH($AX235)=MONTH(BD$15)),
NETWORKDAYS.INTL($AW235,$AX235,1,_xlpm.VD)))),0)),
$DH235="месяц",
$BP235*BD235,
$DH235="неделя",
$BP235*BD235/7*(ROUNDUP((DAY(EOMONTH(BD$15,0)))/4,0))),
0)</f>
        <v/>
      </c>
      <c r="BV235" s="125">
        <f t="array" ref="BV235">
IFERROR(
_xlfn.IFS(
$DH235="день_1",
$BP235*$BL235/($AX235-$AW235+1)*BE235*(DAY(EOMONTH(BE$15,0))),
$DH235="день_2",
$BP235/30*MAX(MIN($AX235,EOMONTH(BE$15,0))-MAX($AW235,BE$15)+1,),
$DH235="раб.день",
$BP235/30*(IFERROR(
_xlfn.LET(_xlpm.VD,
CHOOSE(
{1;2;3;4;5;6;7;8;9;10;11;12;13;14;15;16;17;18},
45658,45659,45660,45661,45662,45663,45664,45665,45711,45724,45778,45779,45785,45786,45820,45821,45965,46022),
_xlfn.LET(_xlpm.DD,
MAX(MIN($AX235,EOMONTH(BE$15,0))-MAX($AW235,BE$15),),
_xlfn.IFS(
AND(MONTH($AW235)=MONTH(BE$15),MONTH($AX235)&lt;&gt;MONTH(BE$15)),
NETWORKDAYS.INTL($AW235,$AW235+_xlpm.DD,1,_xlpm.VD),
AND(MONTH($AW235)&lt;&gt;MONTH(BE$15),MONTH($AX235)=MONTH(BE$15)),
NETWORKDAYS.INTL(($AX235)-_xlpm.DD,$AX235,1,_xlpm.VD),
AND(MONTH($AW235)&lt;MONTH(BE$15),MONTH($AX235)&gt;MONTH(BE$15)),
NETWORKDAYS.INTL((EOMONTH(BE$15-1,1))-_xlpm.DD,EOMONTH(BE$15-1,1),1,_xlpm.VD),
AND(MONTH($AW235)=MONTH(BE$15),MONTH($AX235)=MONTH(BE$15)),
NETWORKDAYS.INTL($AW235,$AX235,1,_xlpm.VD)))),0)),
$DH235="месяц",
$BP235*BE235,
$DH235="неделя",
$BP235*BE235/7*(ROUNDUP((DAY(EOMONTH(BE$15,0)))/4,0))),
0)</f>
        <v/>
      </c>
      <c r="BW235" s="125">
        <f t="array" ref="BW235">
IFERROR(
_xlfn.IFS(
$DH235="день_1",
$BP235*$BL235/($AX235-$AW235+1)*BF235*(DAY(EOMONTH(BF$15,0))),
$DH235="день_2",
$BP235/30*MAX(MIN($AX235,EOMONTH(BF$15,0))-MAX($AW235,BF$15)+1,),
$DH235="раб.день",
$BP235/30*(IFERROR(
_xlfn.LET(_xlpm.VD,
CHOOSE(
{1;2;3;4;5;6;7;8;9;10;11;12;13;14;15;16;17;18},
45658,45659,45660,45661,45662,45663,45664,45665,45711,45724,45778,45779,45785,45786,45820,45821,45965,46022),
_xlfn.LET(_xlpm.DD,
MAX(MIN($AX235,EOMONTH(BF$15,0))-MAX($AW235,BF$15),),
_xlfn.IFS(
AND(MONTH($AW235)=MONTH(BF$15),MONTH($AX235)&lt;&gt;MONTH(BF$15)),
NETWORKDAYS.INTL($AW235,$AW235+_xlpm.DD,1,_xlpm.VD),
AND(MONTH($AW235)&lt;&gt;MONTH(BF$15),MONTH($AX235)=MONTH(BF$15)),
NETWORKDAYS.INTL(($AX235)-_xlpm.DD,$AX235,1,_xlpm.VD),
AND(MONTH($AW235)&lt;MONTH(BF$15),MONTH($AX235)&gt;MONTH(BF$15)),
NETWORKDAYS.INTL((EOMONTH(BF$15-1,1))-_xlpm.DD,EOMONTH(BF$15-1,1),1,_xlpm.VD),
AND(MONTH($AW235)=MONTH(BF$15),MONTH($AX235)=MONTH(BF$15)),
NETWORKDAYS.INTL($AW235,$AX235,1,_xlpm.VD)))),0)),
$DH235="месяц",
$BP235*BF235,
$DH235="неделя",
$BP235*BF235/7*(ROUNDUP((DAY(EOMONTH(BF$15,0)))/4,0))),
0)</f>
        <v/>
      </c>
      <c r="BX235" s="125">
        <f t="array" ref="BX235">
IFERROR(
_xlfn.IFS(
$DH235="день_1",
$BP235*$BL235/($AX235-$AW235+1)*BG235*(DAY(EOMONTH(BG$15,0))),
$DH235="день_2",
$BP235/30*MAX(MIN($AX235,EOMONTH(BG$15,0))-MAX($AW235,BG$15)+1,),
$DH235="раб.день",
$BP235/30*(IFERROR(
_xlfn.LET(_xlpm.VD,
CHOOSE(
{1;2;3;4;5;6;7;8;9;10;11;12;13;14;15;16;17;18},
45658,45659,45660,45661,45662,45663,45664,45665,45711,45724,45778,45779,45785,45786,45820,45821,45965,46022),
_xlfn.LET(_xlpm.DD,
MAX(MIN($AX235,EOMONTH(BG$15,0))-MAX($AW235,BG$15),),
_xlfn.IFS(
AND(MONTH($AW235)=MONTH(BG$15),MONTH($AX235)&lt;&gt;MONTH(BG$15)),
NETWORKDAYS.INTL($AW235,$AW235+_xlpm.DD,1,_xlpm.VD),
AND(MONTH($AW235)&lt;&gt;MONTH(BG$15),MONTH($AX235)=MONTH(BG$15)),
NETWORKDAYS.INTL(($AX235)-_xlpm.DD,$AX235,1,_xlpm.VD),
AND(MONTH($AW235)&lt;MONTH(BG$15),MONTH($AX235)&gt;MONTH(BG$15)),
NETWORKDAYS.INTL((EOMONTH(BG$15-1,1))-_xlpm.DD,EOMONTH(BG$15-1,1),1,_xlpm.VD),
AND(MONTH($AW235)=MONTH(BG$15),MONTH($AX235)=MONTH(BG$15)),
NETWORKDAYS.INTL($AW235,$AX235,1,_xlpm.VD)))),0)),
$DH235="месяц",
$BP235*BG235,
$DH235="неделя",
$BP235*BG235/7*(ROUNDUP((DAY(EOMONTH(BG$15,0)))/4,0))),
0)</f>
        <v/>
      </c>
      <c r="BY235" s="125">
        <f t="array" ref="BY235">
IFERROR(
_xlfn.IFS(
$DH235="день_1",
$BP235*$BL235/($AX235-$AW235+1)*BH235*(DAY(EOMONTH(BH$15,0))),
$DH235="день_2",
$BP235/30*MAX(MIN($AX235,EOMONTH(BH$15,0))-MAX($AW235,BH$15)+1,),
$DH235="раб.день",
$BP235/30*(IFERROR(
_xlfn.LET(_xlpm.VD,
CHOOSE(
{1;2;3;4;5;6;7;8;9;10;11;12;13;14;15;16;17;18},
45658,45659,45660,45661,45662,45663,45664,45665,45711,45724,45778,45779,45785,45786,45820,45821,45965,46022),
_xlfn.LET(_xlpm.DD,
MAX(MIN($AX235,EOMONTH(BH$15,0))-MAX($AW235,BH$15),),
_xlfn.IFS(
AND(MONTH($AW235)=MONTH(BH$15),MONTH($AX235)&lt;&gt;MONTH(BH$15)),
NETWORKDAYS.INTL($AW235,$AW235+_xlpm.DD,1,_xlpm.VD),
AND(MONTH($AW235)&lt;&gt;MONTH(BH$15),MONTH($AX235)=MONTH(BH$15)),
NETWORKDAYS.INTL(($AX235)-_xlpm.DD,$AX235,1,_xlpm.VD),
AND(MONTH($AW235)&lt;MONTH(BH$15),MONTH($AX235)&gt;MONTH(BH$15)),
NETWORKDAYS.INTL((EOMONTH(BH$15-1,1))-_xlpm.DD,EOMONTH(BH$15-1,1),1,_xlpm.VD),
AND(MONTH($AW235)=MONTH(BH$15),MONTH($AX235)=MONTH(BH$15)),
NETWORKDAYS.INTL($AW235,$AX235,1,_xlpm.VD)))),0)),
$DH235="месяц",
$BP235*BH235,
$DH235="неделя",
$BP235*BH235/7*(ROUNDUP((DAY(EOMONTH(BH$15,0)))/4,0))),
0)</f>
        <v/>
      </c>
      <c r="BZ235" s="125">
        <f t="array" ref="BZ235">
IFERROR(
_xlfn.IFS(
$DH235="день_1",
$BP235*$BL235/($AX235-$AW235+1)*BI235*(DAY(EOMONTH(BI$15,0))),
$DH235="день_2",
$BP235/30*MAX(MIN($AX235,EOMONTH(BI$15,0))-MAX($AW235,BI$15)+1,),
$DH235="раб.день",
$BP235/30*(IFERROR(
_xlfn.LET(_xlpm.VD,
CHOOSE(
{1;2;3;4;5;6;7;8;9;10;11;12;13;14;15;16;17;18},
45658,45659,45660,45661,45662,45663,45664,45665,45711,45724,45778,45779,45785,45786,45820,45821,45965,46022),
_xlfn.LET(_xlpm.DD,
MAX(MIN($AX235,EOMONTH(BI$15,0))-MAX($AW235,BI$15),),
_xlfn.IFS(
AND(MONTH($AW235)=MONTH(BI$15),MONTH($AX235)&lt;&gt;MONTH(BI$15)),
NETWORKDAYS.INTL($AW235,$AW235+_xlpm.DD,1,_xlpm.VD),
AND(MONTH($AW235)&lt;&gt;MONTH(BI$15),MONTH($AX235)=MONTH(BI$15)),
NETWORKDAYS.INTL(($AX235)-_xlpm.DD,$AX235,1,_xlpm.VD),
AND(MONTH($AW235)&lt;MONTH(BI$15),MONTH($AX235)&gt;MONTH(BI$15)),
NETWORKDAYS.INTL((EOMONTH(BI$15-1,1))-_xlpm.DD,EOMONTH(BI$15-1,1),1,_xlpm.VD),
AND(MONTH($AW235)=MONTH(BI$15),MONTH($AX235)=MONTH(BI$15)),
NETWORKDAYS.INTL($AW235,$AX235,1,_xlpm.VD)))),0)),
$DH235="месяц",
$BP235*BI235,
$DH235="неделя",
$BP235*BI235/7*(ROUNDUP((DAY(EOMONTH(BI$15,0)))/4,0))),
0)</f>
        <v/>
      </c>
      <c r="CA235" s="125">
        <f t="array" ref="CA235">
IFERROR(
_xlfn.IFS(
$DH235="день_1",
$BP235*$BL235/($AX235-$AW235+1)*BJ235*(DAY(EOMONTH(BJ$15,0))),
$DH235="день_2",
$BP235/30*MAX(MIN($AX235,EOMONTH(BJ$15,0))-MAX($AW235,BJ$15)+1,),
$DH235="раб.день",
$BP235/30*(IFERROR(
_xlfn.LET(_xlpm.VD,
CHOOSE(
{1;2;3;4;5;6;7;8;9;10;11;12;13;14;15;16;17;18},
45658,45659,45660,45661,45662,45663,45664,45665,45711,45724,45778,45779,45785,45786,45820,45821,45965,46022),
_xlfn.LET(_xlpm.DD,
MAX(MIN($AX235,EOMONTH(BJ$15,0))-MAX($AW235,BJ$15),),
_xlfn.IFS(
AND(MONTH($AW235)=MONTH(BJ$15),MONTH($AX235)&lt;&gt;MONTH(BJ$15)),
NETWORKDAYS.INTL($AW235,$AW235+_xlpm.DD,1,_xlpm.VD),
AND(MONTH($AW235)&lt;&gt;MONTH(BJ$15),MONTH($AX235)=MONTH(BJ$15)),
NETWORKDAYS.INTL(($AX235)-_xlpm.DD,$AX235,1,_xlpm.VD),
AND(MONTH($AW235)&lt;MONTH(BJ$15),MONTH($AX235)&gt;MONTH(BJ$15)),
NETWORKDAYS.INTL((EOMONTH(BJ$15-1,1))-_xlpm.DD,EOMONTH(BJ$15-1,1),1,_xlpm.VD),
AND(MONTH($AW235)=MONTH(BJ$15),MONTH($AX235)=MONTH(BJ$15)),
NETWORKDAYS.INTL($AW235,$AX235,1,_xlpm.VD)))),0)),
$DH235="месяц",
$BP235*BJ235,
$DH235="неделя",
$BP235*BJ235/7*(ROUNDUP((DAY(EOMONTH(BJ$15,0)))/4,0))),
0)</f>
        <v/>
      </c>
      <c r="CB235" s="125">
        <f t="array" ref="CB235">
IFERROR(
_xlfn.IFS(
$DH235="день_1",
$BP235*$BL235/($AX235-$AW235+1)*BK235*(DAY(EOMONTH(BK$15,0))),
$DH235="день_2",
$BP235/30*MAX(MIN($AX235,EOMONTH(BK$15,0))-MAX($AW235,BK$15)+1,),
$DH235="раб.день",
$BP235/30*(IFERROR(
_xlfn.LET(_xlpm.VD,
CHOOSE(
{1;2;3;4;5;6;7;8;9;10;11;12;13;14;15;16;17;18},
45658,45659,45660,45661,45662,45663,45664,45665,45711,45724,45778,45779,45785,45786,45820,45821,45965,46022),
_xlfn.LET(_xlpm.DD,
MAX(MIN($AX235,EOMONTH(BK$15,0))-MAX($AW235,BK$15),),
_xlfn.IFS(
AND(MONTH($AW235)=MONTH(BK$15),MONTH($AX235)&lt;&gt;MONTH(BK$15)),
NETWORKDAYS.INTL($AW235,$AW235+_xlpm.DD,1,_xlpm.VD),
AND(MONTH($AW235)&lt;&gt;MONTH(BK$15),MONTH($AX235)=MONTH(BK$15)),
NETWORKDAYS.INTL(($AX235)-_xlpm.DD,$AX235,1,_xlpm.VD),
AND(MONTH($AW235)&lt;MONTH(BK$15),MONTH($AX235)&gt;MONTH(BK$15)),
NETWORKDAYS.INTL((EOMONTH(BK$15-1,1))-_xlpm.DD,EOMONTH(BK$15-1,1),1,_xlpm.VD),
AND(MONTH($AW235)=MONTH(BK$15),MONTH($AX235)=MONTH(BK$15)),
NETWORKDAYS.INTL($AW235,$AX235,1,_xlpm.VD)))),0)),
$DH235="месяц",
$BP235*BK235,
$DH235="неделя",
$BP235*BK235/7*(ROUNDUP((DAY(EOMONTH(BK$15,0)))/4,0))),
0)</f>
        <v/>
      </c>
      <c r="CC235" s="125">
        <f>SUM($BQ235:$CB235)</f>
        <v/>
      </c>
      <c r="CD235" s="126">
        <f>SUM($EH235:$EH235)</f>
        <v/>
      </c>
      <c r="CE235" s="126">
        <f>$CD235*$AB235</f>
        <v/>
      </c>
      <c r="CF235" s="126">
        <f>SUM($EK235:$EK235)</f>
        <v/>
      </c>
      <c r="CG235" s="126">
        <f>$CF235*$AB235</f>
        <v/>
      </c>
      <c r="CH235" s="126">
        <f>SUM($CC235,$CE235,$CG235)</f>
        <v/>
      </c>
      <c r="CI235" s="126">
        <f>$CH235*(1+$CM235)</f>
        <v/>
      </c>
      <c r="CJ235" s="127" t="n">
        <v>0</v>
      </c>
      <c r="CK235" s="126">
        <f>SUM($CH235:$CH235)*(1+$CJ235)</f>
        <v/>
      </c>
      <c r="CL235" s="126">
        <f>SUM($CH235:$CH235)*(1+$CM235)</f>
        <v/>
      </c>
      <c r="CM235" s="59" t="inlineStr">
        <is>
          <t>20%</t>
        </is>
      </c>
      <c r="CN235" s="59" t="n"/>
      <c r="CO235" s="72" t="n"/>
      <c r="CP235" s="59" t="n"/>
      <c r="CQ235" s="73" t="n"/>
      <c r="CR235" s="73" t="n"/>
      <c r="CS235" s="73" t="n"/>
      <c r="CT235" s="72" t="n"/>
      <c r="CU235" s="79" t="inlineStr">
        <is>
          <t> </t>
        </is>
      </c>
      <c r="CV235" s="60" t="n"/>
      <c r="CW235" s="60" t="n"/>
      <c r="CX235" s="60" t="n"/>
      <c r="CY235" s="127">
        <f>IFERROR(($CC235-$EE235)/($EE235/(1-$DQ235)),0)</f>
        <v/>
      </c>
      <c r="CZ235" s="127">
        <f>IFERROR(1-$EI235/($CE235),0)</f>
        <v/>
      </c>
      <c r="DA235" s="127">
        <f>IFERROR(1-$EL235/($CG235),0)</f>
        <v/>
      </c>
      <c r="DB235" s="126">
        <f>ROUND(IFERROR(($CI235/(1+$CM235)-$EN235),0),2)</f>
        <v/>
      </c>
      <c r="DC235" s="128" t="n"/>
      <c r="DD235" s="125" t="n"/>
      <c r="DE235" s="75" t="n">
        <v>0</v>
      </c>
      <c r="DF235" s="128" t="n"/>
      <c r="DG235" s="125">
        <f>IF($DC235=0,0,$DD235*($DC235*100%-$DE235*$DF235))*SUM($AB235:$AB235)</f>
        <v/>
      </c>
      <c r="DH235" s="129" t="inlineStr">
        <is>
          <t>месяц</t>
        </is>
      </c>
      <c r="DI235" s="130">
        <f t="array" ref="DI235">IFERROR(
IF($ES235="LisChannel",
(ROUND(((INDEX({174.625;153.888888888889;130.972222222222},MATCH($AI235,{2;3;4}),0))*$AG235*$AI235),2)),0),0)</f>
        <v/>
      </c>
      <c r="DJ235" s="130">
        <f>
_xlfn.LET(_xlpm.X,
IFERROR(
IF($ES235="НовиковТВ",
(_xlfn.LET(_xlpm.NTV,
_xlfn.LET(_xlpm.MIN,350000,
IF(SUMIFS($DI:$DI,$ES:$ES,"НовиковТВ")&lt;=_xlpm.MIN,
(SUMIFS($DI:$DI,$ES:$ES,"НовиковТВ")/(COUNTIFS($ES:$ES,"НовиковТВ")))*_xlpm.MIN/SUMIFS($DI:$DI,$ES:$ES,"НовиковТВ"),
DI235)),
_xlpm.NTV+$DG235/(1-(1-(_xlpm.NTV)*(1-$DL235)*(1-$DM235)*(1-$DN235)*(1-$DO235)*(1-$DP235)/_xlpm.NTV))))/(1+$EP235),
$DI235+$DG235/(1-(1-($DI235)*(1-$DL235)*(1-$DM235)*(1-$DN235)*(1-$DO235)*(1-$DP235)/$DI235))),
0),
_xlpm.X*(1+$CM235)*(1+$CW235)-_xlpm.X*(1+$CM235)+_xlpm.X)</f>
        <v/>
      </c>
      <c r="DK235" s="125" t="inlineStr">
        <is>
          <t>послед.</t>
        </is>
      </c>
      <c r="DL235" s="63" t="n">
        <v>0</v>
      </c>
      <c r="DM235" s="63" t="n">
        <v>0</v>
      </c>
      <c r="DN235" s="63" t="n">
        <v>0</v>
      </c>
      <c r="DO235" s="63" t="n">
        <v>0</v>
      </c>
      <c r="DP235" s="63" t="n">
        <v>0</v>
      </c>
      <c r="DQ235" s="63">
        <f t="array" ref="DQ235">IFERROR(_xlfn.IFS(
$DK235="послед.",1-(1-$DL235)*(1-$DM235)*(1-$DN235)*(1-$DO235)*(1-$DP235),
$DK235="сумм.",$DL235+$DM235+$DN235+$DO235+$DP235),
0)</f>
        <v/>
      </c>
      <c r="DR235" s="125">
        <f t="array" ref="DR235">
IFERROR(
_xlfn.IFS(
$BL235=0,
0,
$BL235&gt;0,
_xlfn.IFS($DK235="послед.",
$DJ235*(1-$DL235)*(1-$DM235)*(1-$DN235)*(1-$DO235)*(1-$DP235),
$DK235="сумм.",
$DJ235*(1-($DL235+$DM235+$DN235+$DO235+$DP235)))),0)</f>
        <v/>
      </c>
      <c r="DS235" s="125">
        <f t="array" ref="DS235">
IFERROR(_xlfn.IFS(
$DH235="день_1",
$DR235*$BL235/($AX235-$AW235+1)*AZ235*(DAY(EOMONTH(AZ$15,0))),
$DH235="день_2",
$DR235/30*MAX(MIN($AX235,EOMONTH(AZ$15,0))-MAX($AW235,AZ$15)+1,),
$DH235="раб.день",
$DR235/30*(IFERROR(
_xlfn.LET(_xlpm.VD,
CHOOSE(
{1;2;3;4;5;6;7;8;9;10;11;12;13;14;15;16;17;18},
45658,45659,45660,45661,45662,45663,45664,45665,45711,45724,45778,45779,45785,45786,45820,45821,45965,46022),
_xlfn.LET(_xlpm.DD,
MAX(MIN($AX235,EOMONTH(AZ$15,0))-MAX($AW235,AZ$15),),
_xlfn.IFS(
AND(MONTH($AW235)=MONTH(AZ$15),MONTH($AX235)&lt;&gt;MONTH(AZ$15)),
NETWORKDAYS.INTL($AW235,$AW235+_xlpm.DD,1,_xlpm.VD),
AND(MONTH($AW235)&lt;&gt;MONTH(AZ$15),MONTH($AX235)=MONTH(AZ$15)),
NETWORKDAYS.INTL(($AX235)-_xlpm.DD,$AX235,1,_xlpm.VD),
AND(MONTH($AW235)&lt;MONTH(AZ$15),MONTH($AX235)&gt;MONTH(AZ$15)),
NETWORKDAYS.INTL((EOMONTH(AZ$15-1,1))-_xlpm.DD,EOMONTH(AZ$15-1,1),1,_xlpm.VD),
AND(MONTH($AW235)=MONTH(AZ$15),MONTH($AX235)=MONTH(AZ$15)),
NETWORKDAYS.INTL($AW235,$AX235,1,_xlpm.VD)))),0)),
$DH235="месяц",
$DR235*AZ235,
$DH235="неделя",
$DR235*AZ235/7*(ROUNDUP((DAY(EOMONTH(AZ$15,0)))/4,0))),
0)</f>
        <v/>
      </c>
      <c r="DT235" s="125">
        <f t="array" ref="DT235">
IFERROR(_xlfn.IFS(
$DH235="день_1",
$DR235*$BL235/($AX235-$AW235+1)*BA235*(DAY(EOMONTH(BA$15,0))),
$DH235="день_2",
$DR235/30*MAX(MIN($AX235,EOMONTH(BA$15,0))-MAX($AW235,BA$15)+1,),
$DH235="раб.день",
$DR235/30*(IFERROR(
_xlfn.LET(_xlpm.VD,
CHOOSE(
{1;2;3;4;5;6;7;8;9;10;11;12;13;14;15;16;17;18},
45658,45659,45660,45661,45662,45663,45664,45665,45711,45724,45778,45779,45785,45786,45820,45821,45965,46022),
_xlfn.LET(_xlpm.DD,
MAX(MIN($AX235,EOMONTH(BA$15,0))-MAX($AW235,BA$15),),
_xlfn.IFS(
AND(MONTH($AW235)=MONTH(BA$15),MONTH($AX235)&lt;&gt;MONTH(BA$15)),
NETWORKDAYS.INTL($AW235,$AW235+_xlpm.DD,1,_xlpm.VD),
AND(MONTH($AW235)&lt;&gt;MONTH(BA$15),MONTH($AX235)=MONTH(BA$15)),
NETWORKDAYS.INTL(($AX235)-_xlpm.DD,$AX235,1,_xlpm.VD),
AND(MONTH($AW235)&lt;MONTH(BA$15),MONTH($AX235)&gt;MONTH(BA$15)),
NETWORKDAYS.INTL((EOMONTH(BA$15-1,1))-_xlpm.DD,EOMONTH(BA$15-1,1),1,_xlpm.VD),
AND(MONTH($AW235)=MONTH(BA$15),MONTH($AX235)=MONTH(BA$15)),
NETWORKDAYS.INTL($AW235,$AX235,1,_xlpm.VD)))),0)),
$DH235="месяц",
$DR235*BA235,
$DH235="неделя",
$DR235*BA235/7*(ROUNDUP((DAY(EOMONTH(BA$15,0)))/4,0))),
0)</f>
        <v/>
      </c>
      <c r="DU235" s="125">
        <f t="array" ref="DU235">
IFERROR(_xlfn.IFS(
$DH235="день_1",
$DR235*$BL235/($AX235-$AW235+1)*BB235*(DAY(EOMONTH(BB$15,0))),
$DH235="день_2",
$DR235/30*MAX(MIN($AX235,EOMONTH(BB$15,0))-MAX($AW235,BB$15)+1,),
$DH235="раб.день",
$DR235/30*(IFERROR(
_xlfn.LET(_xlpm.VD,
CHOOSE(
{1;2;3;4;5;6;7;8;9;10;11;12;13;14;15;16;17;18},
45658,45659,45660,45661,45662,45663,45664,45665,45711,45724,45778,45779,45785,45786,45820,45821,45965,46022),
_xlfn.LET(_xlpm.DD,
MAX(MIN($AX235,EOMONTH(BB$15,0))-MAX($AW235,BB$15),),
_xlfn.IFS(
AND(MONTH($AW235)=MONTH(BB$15),MONTH($AX235)&lt;&gt;MONTH(BB$15)),
NETWORKDAYS.INTL($AW235,$AW235+_xlpm.DD,1,_xlpm.VD),
AND(MONTH($AW235)&lt;&gt;MONTH(BB$15),MONTH($AX235)=MONTH(BB$15)),
NETWORKDAYS.INTL(($AX235)-_xlpm.DD,$AX235,1,_xlpm.VD),
AND(MONTH($AW235)&lt;MONTH(BB$15),MONTH($AX235)&gt;MONTH(BB$15)),
NETWORKDAYS.INTL((EOMONTH(BB$15-1,1))-_xlpm.DD,EOMONTH(BB$15-1,1),1,_xlpm.VD),
AND(MONTH($AW235)=MONTH(BB$15),MONTH($AX235)=MONTH(BB$15)),
NETWORKDAYS.INTL($AW235,$AX235,1,_xlpm.VD)))),0)),
$DH235="месяц",
$DR235*BB235,
$DH235="неделя",
$DR235*BB235/7*(ROUNDUP((DAY(EOMONTH(BB$15,0)))/4,0))),
0)</f>
        <v/>
      </c>
      <c r="DV235" s="125">
        <f t="array" ref="DV235">
IFERROR(_xlfn.IFS(
$DH235="день_1",
$DR235*$BL235/($AX235-$AW235+1)*BC235*(DAY(EOMONTH(BC$15,0))),
$DH235="день_2",
$DR235/30*MAX(MIN($AX235,EOMONTH(BC$15,0))-MAX($AW235,BC$15)+1,),
$DH235="раб.день",
$DR235/30*(IFERROR(
_xlfn.LET(_xlpm.VD,
CHOOSE(
{1;2;3;4;5;6;7;8;9;10;11;12;13;14;15;16;17;18},
45658,45659,45660,45661,45662,45663,45664,45665,45711,45724,45778,45779,45785,45786,45820,45821,45965,46022),
_xlfn.LET(_xlpm.DD,
MAX(MIN($AX235,EOMONTH(BC$15,0))-MAX($AW235,BC$15),),
_xlfn.IFS(
AND(MONTH($AW235)=MONTH(BC$15),MONTH($AX235)&lt;&gt;MONTH(BC$15)),
NETWORKDAYS.INTL($AW235,$AW235+_xlpm.DD,1,_xlpm.VD),
AND(MONTH($AW235)&lt;&gt;MONTH(BC$15),MONTH($AX235)=MONTH(BC$15)),
NETWORKDAYS.INTL(($AX235)-_xlpm.DD,$AX235,1,_xlpm.VD),
AND(MONTH($AW235)&lt;MONTH(BC$15),MONTH($AX235)&gt;MONTH(BC$15)),
NETWORKDAYS.INTL((EOMONTH(BC$15-1,1))-_xlpm.DD,EOMONTH(BC$15-1,1),1,_xlpm.VD),
AND(MONTH($AW235)=MONTH(BC$15),MONTH($AX235)=MONTH(BC$15)),
NETWORKDAYS.INTL($AW235,$AX235,1,_xlpm.VD)))),0)),
$DH235="месяц",
$DR235*BC235,
$DH235="неделя",
$DR235*BC235/7*(ROUNDUP((DAY(EOMONTH(BC$15,0)))/4,0))),
0)</f>
        <v/>
      </c>
      <c r="DW235" s="125">
        <f t="array" ref="DW235">
IFERROR(_xlfn.IFS(
$DH235="день_1",
$DR235*$BL235/($AX235-$AW235+1)*BD235*(DAY(EOMONTH(BD$15,0))),
$DH235="день_2",
$DR235/30*MAX(MIN($AX235,EOMONTH(BD$15,0))-MAX($AW235,BD$15)+1,),
$DH235="раб.день",
$DR235/30*(IFERROR(
_xlfn.LET(_xlpm.VD,
CHOOSE(
{1;2;3;4;5;6;7;8;9;10;11;12;13;14;15;16;17;18},
45658,45659,45660,45661,45662,45663,45664,45665,45711,45724,45778,45779,45785,45786,45820,45821,45965,46022),
_xlfn.LET(_xlpm.DD,
MAX(MIN($AX235,EOMONTH(BD$15,0))-MAX($AW235,BD$15),),
_xlfn.IFS(
AND(MONTH($AW235)=MONTH(BD$15),MONTH($AX235)&lt;&gt;MONTH(BD$15)),
NETWORKDAYS.INTL($AW235,$AW235+_xlpm.DD,1,_xlpm.VD),
AND(MONTH($AW235)&lt;&gt;MONTH(BD$15),MONTH($AX235)=MONTH(BD$15)),
NETWORKDAYS.INTL(($AX235)-_xlpm.DD,$AX235,1,_xlpm.VD),
AND(MONTH($AW235)&lt;MONTH(BD$15),MONTH($AX235)&gt;MONTH(BD$15)),
NETWORKDAYS.INTL((EOMONTH(BD$15-1,1))-_xlpm.DD,EOMONTH(BD$15-1,1),1,_xlpm.VD),
AND(MONTH($AW235)=MONTH(BD$15),MONTH($AX235)=MONTH(BD$15)),
NETWORKDAYS.INTL($AW235,$AX235,1,_xlpm.VD)))),0)),
$DH235="месяц",
$DR235*BD235,
$DH235="неделя",
$DR235*BD235/7*(ROUNDUP((DAY(EOMONTH(BD$15,0)))/4,0))),
0)</f>
        <v/>
      </c>
      <c r="DX235" s="125">
        <f t="array" ref="DX235">
IFERROR(_xlfn.IFS(
$DH235="день_1",
$DR235*$BL235/($AX235-$AW235+1)*BE235*(DAY(EOMONTH(BE$15,0))),
$DH235="день_2",
$DR235/30*MAX(MIN($AX235,EOMONTH(BE$15,0))-MAX($AW235,BE$15)+1,),
$DH235="раб.день",
$DR235/30*(IFERROR(
_xlfn.LET(_xlpm.VD,
CHOOSE(
{1;2;3;4;5;6;7;8;9;10;11;12;13;14;15;16;17;18},
45658,45659,45660,45661,45662,45663,45664,45665,45711,45724,45778,45779,45785,45786,45820,45821,45965,46022),
_xlfn.LET(_xlpm.DD,
MAX(MIN($AX235,EOMONTH(BE$15,0))-MAX($AW235,BE$15),),
_xlfn.IFS(
AND(MONTH($AW235)=MONTH(BE$15),MONTH($AX235)&lt;&gt;MONTH(BE$15)),
NETWORKDAYS.INTL($AW235,$AW235+_xlpm.DD,1,_xlpm.VD),
AND(MONTH($AW235)&lt;&gt;MONTH(BE$15),MONTH($AX235)=MONTH(BE$15)),
NETWORKDAYS.INTL(($AX235)-_xlpm.DD,$AX235,1,_xlpm.VD),
AND(MONTH($AW235)&lt;MONTH(BE$15),MONTH($AX235)&gt;MONTH(BE$15)),
NETWORKDAYS.INTL((EOMONTH(BE$15-1,1))-_xlpm.DD,EOMONTH(BE$15-1,1),1,_xlpm.VD),
AND(MONTH($AW235)=MONTH(BE$15),MONTH($AX235)=MONTH(BE$15)),
NETWORKDAYS.INTL($AW235,$AX235,1,_xlpm.VD)))),0)),
$DH235="месяц",
$DR235*BE235,
$DH235="неделя",
$DR235*BE235/7*(ROUNDUP((DAY(EOMONTH(BE$15,0)))/4,0))),
0)</f>
        <v/>
      </c>
      <c r="DY235" s="125">
        <f t="array" ref="DY235">
IFERROR(_xlfn.IFS(
$DH235="день_1",
$DR235*$BL235/($AX235-$AW235+1)*BF235*(DAY(EOMONTH(BF$15,0))),
$DH235="день_2",
$DR235/30*MAX(MIN($AX235,EOMONTH(BF$15,0))-MAX($AW235,BF$15)+1,),
$DH235="раб.день",
$DR235/30*(IFERROR(
_xlfn.LET(_xlpm.VD,
CHOOSE(
{1;2;3;4;5;6;7;8;9;10;11;12;13;14;15;16;17;18},
45658,45659,45660,45661,45662,45663,45664,45665,45711,45724,45778,45779,45785,45786,45820,45821,45965,46022),
_xlfn.LET(_xlpm.DD,
MAX(MIN($AX235,EOMONTH(BF$15,0))-MAX($AW235,BF$15),),
_xlfn.IFS(
AND(MONTH($AW235)=MONTH(BF$15),MONTH($AX235)&lt;&gt;MONTH(BF$15)),
NETWORKDAYS.INTL($AW235,$AW235+_xlpm.DD,1,_xlpm.VD),
AND(MONTH($AW235)&lt;&gt;MONTH(BF$15),MONTH($AX235)=MONTH(BF$15)),
NETWORKDAYS.INTL(($AX235)-_xlpm.DD,$AX235,1,_xlpm.VD),
AND(MONTH($AW235)&lt;MONTH(BF$15),MONTH($AX235)&gt;MONTH(BF$15)),
NETWORKDAYS.INTL((EOMONTH(BF$15-1,1))-_xlpm.DD,EOMONTH(BF$15-1,1),1,_xlpm.VD),
AND(MONTH($AW235)=MONTH(BF$15),MONTH($AX235)=MONTH(BF$15)),
NETWORKDAYS.INTL($AW235,$AX235,1,_xlpm.VD)))),0)),
$DH235="месяц",
$DR235*BF235,
$DH235="неделя",
$DR235*BF235/7*(ROUNDUP((DAY(EOMONTH(BF$15,0)))/4,0))),
0)</f>
        <v/>
      </c>
      <c r="DZ235" s="125">
        <f t="array" ref="DZ235">
IFERROR(_xlfn.IFS(
$DH235="день_1",
$DR235*$BL235/($AX235-$AW235+1)*BG235*(DAY(EOMONTH(BG$15,0))),
$DH235="день_2",
$DR235/30*MAX(MIN($AX235,EOMONTH(BG$15,0))-MAX($AW235,BG$15)+1,),
$DH235="раб.день",
$DR235/30*(IFERROR(
_xlfn.LET(_xlpm.VD,
CHOOSE(
{1;2;3;4;5;6;7;8;9;10;11;12;13;14;15;16;17;18},
45658,45659,45660,45661,45662,45663,45664,45665,45711,45724,45778,45779,45785,45786,45820,45821,45965,46022),
_xlfn.LET(_xlpm.DD,
MAX(MIN($AX235,EOMONTH(BG$15,0))-MAX($AW235,BG$15),),
_xlfn.IFS(
AND(MONTH($AW235)=MONTH(BG$15),MONTH($AX235)&lt;&gt;MONTH(BG$15)),
NETWORKDAYS.INTL($AW235,$AW235+_xlpm.DD,1,_xlpm.VD),
AND(MONTH($AW235)&lt;&gt;MONTH(BG$15),MONTH($AX235)=MONTH(BG$15)),
NETWORKDAYS.INTL(($AX235)-_xlpm.DD,$AX235,1,_xlpm.VD),
AND(MONTH($AW235)&lt;MONTH(BG$15),MONTH($AX235)&gt;MONTH(BG$15)),
NETWORKDAYS.INTL((EOMONTH(BG$15-1,1))-_xlpm.DD,EOMONTH(BG$15-1,1),1,_xlpm.VD),
AND(MONTH($AW235)=MONTH(BG$15),MONTH($AX235)=MONTH(BG$15)),
NETWORKDAYS.INTL($AW235,$AX235,1,_xlpm.VD)))),0)),
$DH235="месяц",
$DR235*BG235,
$DH235="неделя",
$DR235*BG235/7*(ROUNDUP((DAY(EOMONTH(BG$15,0)))/4,0))),
0)</f>
        <v/>
      </c>
      <c r="EA235" s="125">
        <f t="array" ref="EA235">
IFERROR(_xlfn.IFS(
$DH235="день_1",
$DR235*$BL235/($AX235-$AW235+1)*BH235*(DAY(EOMONTH(BH$15,0))),
$DH235="день_2",
$DR235/30*MAX(MIN($AX235,EOMONTH(BH$15,0))-MAX($AW235,BH$15)+1,),
$DH235="раб.день",
$DR235/30*(IFERROR(
_xlfn.LET(_xlpm.VD,
CHOOSE(
{1;2;3;4;5;6;7;8;9;10;11;12;13;14;15;16;17;18},
45658,45659,45660,45661,45662,45663,45664,45665,45711,45724,45778,45779,45785,45786,45820,45821,45965,46022),
_xlfn.LET(_xlpm.DD,
MAX(MIN($AX235,EOMONTH(BH$15,0))-MAX($AW235,BH$15),),
_xlfn.IFS(
AND(MONTH($AW235)=MONTH(BH$15),MONTH($AX235)&lt;&gt;MONTH(BH$15)),
NETWORKDAYS.INTL($AW235,$AW235+_xlpm.DD,1,_xlpm.VD),
AND(MONTH($AW235)&lt;&gt;MONTH(BH$15),MONTH($AX235)=MONTH(BH$15)),
NETWORKDAYS.INTL(($AX235)-_xlpm.DD,$AX235,1,_xlpm.VD),
AND(MONTH($AW235)&lt;MONTH(BH$15),MONTH($AX235)&gt;MONTH(BH$15)),
NETWORKDAYS.INTL((EOMONTH(BH$15-1,1))-_xlpm.DD,EOMONTH(BH$15-1,1),1,_xlpm.VD),
AND(MONTH($AW235)=MONTH(BH$15),MONTH($AX235)=MONTH(BH$15)),
NETWORKDAYS.INTL($AW235,$AX235,1,_xlpm.VD)))),0)),
$DH235="месяц",
$DR235*BH235,
$DH235="неделя",
$DR235*BH235/7*(ROUNDUP((DAY(EOMONTH(BH$15,0)))/4,0))),
0)</f>
        <v/>
      </c>
      <c r="EB235" s="125">
        <f t="array" ref="EB235">
IFERROR(_xlfn.IFS(
$DH235="день_1",
$DR235*$BL235/($AX235-$AW235+1)*BI235*(DAY(EOMONTH(BI$15,0))),
$DH235="день_2",
$DR235/30*MAX(MIN($AX235,EOMONTH(BI$15,0))-MAX($AW235,BI$15)+1,),
$DH235="раб.день",
$DR235/30*(IFERROR(
_xlfn.LET(_xlpm.VD,
CHOOSE(
{1;2;3;4;5;6;7;8;9;10;11;12;13;14;15;16;17;18},
45658,45659,45660,45661,45662,45663,45664,45665,45711,45724,45778,45779,45785,45786,45820,45821,45965,46022),
_xlfn.LET(_xlpm.DD,
MAX(MIN($AX235,EOMONTH(BI$15,0))-MAX($AW235,BI$15),),
_xlfn.IFS(
AND(MONTH($AW235)=MONTH(BI$15),MONTH($AX235)&lt;&gt;MONTH(BI$15)),
NETWORKDAYS.INTL($AW235,$AW235+_xlpm.DD,1,_xlpm.VD),
AND(MONTH($AW235)&lt;&gt;MONTH(BI$15),MONTH($AX235)=MONTH(BI$15)),
NETWORKDAYS.INTL(($AX235)-_xlpm.DD,$AX235,1,_xlpm.VD),
AND(MONTH($AW235)&lt;MONTH(BI$15),MONTH($AX235)&gt;MONTH(BI$15)),
NETWORKDAYS.INTL((EOMONTH(BI$15-1,1))-_xlpm.DD,EOMONTH(BI$15-1,1),1,_xlpm.VD),
AND(MONTH($AW235)=MONTH(BI$15),MONTH($AX235)=MONTH(BI$15)),
NETWORKDAYS.INTL($AW235,$AX235,1,_xlpm.VD)))),0)),
$DH235="месяц",
$DR235*BI235,
$DH235="неделя",
$DR235*BI235/7*(ROUNDUP((DAY(EOMONTH(BI$15,0)))/4,0))),
0)</f>
        <v/>
      </c>
      <c r="EC235" s="125">
        <f t="array" ref="EC235">
IFERROR(_xlfn.IFS(
$DH235="день_1",
$DR235*$BL235/($AX235-$AW235+1)*BJ235*(DAY(EOMONTH(BJ$15,0))),
$DH235="день_2",
$DR235/30*MAX(MIN($AX235,EOMONTH(BJ$15,0))-MAX($AW235,BJ$15)+1,),
$DH235="раб.день",
$DR235/30*(IFERROR(
_xlfn.LET(_xlpm.VD,
CHOOSE(
{1;2;3;4;5;6;7;8;9;10;11;12;13;14;15;16;17;18},
45658,45659,45660,45661,45662,45663,45664,45665,45711,45724,45778,45779,45785,45786,45820,45821,45965,46022),
_xlfn.LET(_xlpm.DD,
MAX(MIN($AX235,EOMONTH(BJ$15,0))-MAX($AW235,BJ$15),),
_xlfn.IFS(
AND(MONTH($AW235)=MONTH(BJ$15),MONTH($AX235)&lt;&gt;MONTH(BJ$15)),
NETWORKDAYS.INTL($AW235,$AW235+_xlpm.DD,1,_xlpm.VD),
AND(MONTH($AW235)&lt;&gt;MONTH(BJ$15),MONTH($AX235)=MONTH(BJ$15)),
NETWORKDAYS.INTL(($AX235)-_xlpm.DD,$AX235,1,_xlpm.VD),
AND(MONTH($AW235)&lt;MONTH(BJ$15),MONTH($AX235)&gt;MONTH(BJ$15)),
NETWORKDAYS.INTL((EOMONTH(BJ$15-1,1))-_xlpm.DD,EOMONTH(BJ$15-1,1),1,_xlpm.VD),
AND(MONTH($AW235)=MONTH(BJ$15),MONTH($AX235)=MONTH(BJ$15)),
NETWORKDAYS.INTL($AW235,$AX235,1,_xlpm.VD)))),0)),
$DH235="месяц",
$DR235*BJ235,
$DH235="неделя",
$DR235*BJ235/7*(ROUNDUP((DAY(EOMONTH(BJ$15,0)))/4,0))),
0)</f>
        <v/>
      </c>
      <c r="ED235" s="125">
        <f t="array" ref="ED235">
IFERROR(_xlfn.IFS(
$DH235="день_1",
$DR235*$BL235/($AX235-$AW235+1)*BK235*(DAY(EOMONTH(BK$15,0))),
$DH235="день_2",
$DR235/30*MAX(MIN($AX235,EOMONTH(BK$15,0))-MAX($AW235,BK$15)+1,),
$DH235="раб.день",
$DR235/30*(IFERROR(
_xlfn.LET(_xlpm.VD,
CHOOSE(
{1;2;3;4;5;6;7;8;9;10;11;12;13;14;15;16;17;18},
45658,45659,45660,45661,45662,45663,45664,45665,45711,45724,45778,45779,45785,45786,45820,45821,45965,46022),
_xlfn.LET(_xlpm.DD,
MAX(MIN($AX235,EOMONTH(BK$15,0))-MAX($AW235,BK$15),),
_xlfn.IFS(
AND(MONTH($AW235)=MONTH(BK$15),MONTH($AX235)&lt;&gt;MONTH(BK$15)),
NETWORKDAYS.INTL($AW235,$AW235+_xlpm.DD,1,_xlpm.VD),
AND(MONTH($AW235)&lt;&gt;MONTH(BK$15),MONTH($AX235)=MONTH(BK$15)),
NETWORKDAYS.INTL(($AX235)-_xlpm.DD,$AX235,1,_xlpm.VD),
AND(MONTH($AW235)&lt;MONTH(BK$15),MONTH($AX235)&gt;MONTH(BK$15)),
NETWORKDAYS.INTL((EOMONTH(BK$15-1,1))-_xlpm.DD,EOMONTH(BK$15-1,1),1,_xlpm.VD),
AND(MONTH($AW235)=MONTH(BK$15),MONTH($AX235)=MONTH(BK$15)),
NETWORKDAYS.INTL($AW235,$AX235,1,_xlpm.VD)))),0)),
$DH235="месяц",
$DR235*BK235,
$DH235="неделя",
$DR235*BK235/7*(ROUNDUP((DAY(EOMONTH(BK$15,0)))/4,0))),
0)</f>
        <v/>
      </c>
      <c r="EE235" s="125">
        <f>SUM($DS235,$DT235,$DU235,$DV235,$DW235,$DX235,$DY235,$DZ235,$EA235,$EB235,$EC235,$ED235)</f>
        <v/>
      </c>
      <c r="EF235" s="125">
        <f>IFERROR(ROUND($EE235*(1+$EP235),2),0)</f>
        <v/>
      </c>
      <c r="EG235" s="128" t="n">
        <v>1</v>
      </c>
      <c r="EH235" s="126" t="n">
        <v>0</v>
      </c>
      <c r="EI235" s="126">
        <f>ROUND(SUM($EH235:$EH235)*SUM($AB235:$AB235)*$EG235,2)</f>
        <v/>
      </c>
      <c r="EJ235" s="126">
        <f>ROUND($EI235*(1+$EP235),2)</f>
        <v/>
      </c>
      <c r="EK235" s="126" t="n">
        <v>0</v>
      </c>
      <c r="EL235" s="126">
        <f>ROUND(SUM($EK235:$EK235)*SUM($AB235:$AB235)*$EG235,2)</f>
        <v/>
      </c>
      <c r="EM235" s="126">
        <f>ROUND($EL235*(1+$EP235),2)</f>
        <v/>
      </c>
      <c r="EN235" s="126">
        <f>SUM($EE235,$EI235,$EL235)</f>
        <v/>
      </c>
      <c r="EO235" s="126">
        <f>SUM($EF235,$EJ235,$EM235)</f>
        <v/>
      </c>
      <c r="EP235" s="59" t="inlineStr">
        <is>
          <t>20%</t>
        </is>
      </c>
      <c r="EQ235" s="59" t="n"/>
      <c r="ER235" s="60">
        <f t="array" ref="ER235">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MATCH(ES235,
{"AMS";"RussOutdoor";"HD Outdoor";"Ingroup";"IQ";"Ledproduction";"LisChannel";"Logic";"Media-PPL";"NovikovTV | НовиковТВ";"SMA";"SOK";"КрокусТВ | CrocusTV | IndoorTV";"Сити";"ТЯК Москва"},
0)),"")</f>
        <v/>
      </c>
      <c r="ES235" s="60" t="n"/>
      <c r="ET235" s="60">
        <f t="array" ref="ET235">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MATCH(ES235,
{"AMS";"RussOutdoor";"HD Outdoor";"Ingroup";"IQ";"Ledproduction";"LisChannel";"Logic";"Media-PPL";"NovikovTV | НовиковТВ";"SMA";"SOK";"КрокусТВ | CrocusTV | IndoorTV";"Сити";"ТЯК Москва"},
0)),"")</f>
        <v/>
      </c>
      <c r="EU235" s="60" t="n"/>
      <c r="EV235" s="60" t="n"/>
      <c r="EX235" s="110">
        <f t="array" ref="EX235">
($AR235/30
+N("ТРАФИК ПЛОЩАДКИ"))*
(IFERROR(
_xlfn.LET(
_xlpm.GPR,
HLOOKUP($L235,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(MATCH($T235,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IF($Q235="цифровой",_xlpm.GPR/$AG235,_xlpm.GPR/60)),
0)
+N("DWELL TIME"))*
(IF($AB235=0,0,IF($AB235=1,0.3,IF($AB235=2,0.5,IF($AB235&gt;2,1))))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_xlfn.IFS($AC235="да",1.2,$AC235="нет",1)*
_xlfn.IFS($AD235="да",1.2,$AD235="нет",1)*
IF(R235="статический",1,1.2)*
$X235*
INDEX(
{1.2;1;1.2;1.2;1;1.2;1.2;1.2;1.2;1.2;1.2;1;1.2;1.2;1.2;1.2;1;1;1.2;1.2;1.2;1;1;1;1;1.2;1.2;1.2;1.2;1;1;1;1;1.2;1.2;1.2;1.2;1.2;1.2;1.2;1.2;1;1;1.2;1;1;1;1;1.5;1;1;1.5;1.5;1.2},
MATCH($Q235,_xlpm.MI,0)))&gt;{0.02;0.04;0.06;0.1;0.2;0.4;0.6;0.8;1;2;4;6})),
{0;1;2;3;4;5;6;7;8;9;10;11;12},
0)))
+N("КОЭФФИЦИЕНТ КОНТАКТА"))))*
(_xlfn.IFS($X235&lt;0.1,$X235/1000,$X235&gt;25,5.2,AND($X235&gt;=0.1,$X235&lt;=25),(($X235*2+0.1)/10)*($X235/10)))*
IFERROR((_xlfn.LET(
_xlpm.MA,
{0;0.8;0.85;0.9;0.95;1},
_xlpm.MAA,
{0;1;2;3;4;5},
INDEX(_xlpm.MA,MATCH(SUMPRODUCT(--((IF(ROUND(_xlpm.MAA,1)&gt;5,5,ROUND($AB235,1)))&gt;{0;1;2;3;4;5})),_xlpm.MAA,0)))
+N("КОЭФФИЦИЕНТ КОЛ-ВО КОНСТРУКЦИЙ")),1)*
$AB235,0))*
(IF($Q235="цифровой",$AG235/15*$AI235,1)
+N("ДЛЯ ЦИФРЫ"))</f>
        <v/>
      </c>
      <c r="EY235" s="110">
        <f>IFERROR(EX235*AY235,0)</f>
        <v/>
      </c>
      <c r="EZ235" s="131">
        <f>IFERROR(DP235/EY235*1000,0)</f>
        <v/>
      </c>
      <c r="FA235" s="112">
        <f>IFERROR(FC235/FB235,0)</f>
        <v/>
      </c>
      <c r="FB235" s="112">
        <f>IFERROR((FC235/(EY235/FF235*#REF!))*0.825,0)</f>
        <v/>
      </c>
      <c r="FC235" s="112">
        <f>IFERROR(((EX235*30/AR235)*100)/30,0)</f>
        <v/>
      </c>
      <c r="FD235" s="112">
        <f>IFERROR(EY235/G235*100%,0)</f>
        <v/>
      </c>
      <c r="FE235" s="112">
        <f>IFERROR(FD235/FC235*100%,0)</f>
        <v/>
      </c>
      <c r="FF235" s="110">
        <f>IFERROR(AR235/30*AY235,0)</f>
        <v/>
      </c>
    </row>
    <row r="236" ht="13" customHeight="1">
      <c r="A236" s="59" t="n"/>
      <c r="B236" s="60" t="n"/>
      <c r="C236" s="60" t="n"/>
      <c r="D236" s="60">
        <f t="array" ref="D236">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MATCH($E236,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36" s="60">
        <f t="array" ref="E236">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MATCH($F236,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36" s="60" t="inlineStr"/>
      <c r="G236" s="60" t="n"/>
      <c r="H236" s="60">
        <f t="array" ref="H236">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MATCH($I236,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36" s="60" t="n"/>
      <c r="J236" s="60" t="n"/>
      <c r="K236" s="60" t="n"/>
      <c r="L236" s="60" t="n"/>
      <c r="M236" s="60" t="n"/>
      <c r="N236" s="60" t="n"/>
      <c r="O236" s="60" t="n"/>
      <c r="P236" s="60">
        <f t="array" ref="P236">
_xlfn.IFS(
ISNUMBER(MATCH($Q236,{"шелфбаннер","разделитель","монетница","чековая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ISNUMBER(MATCH($Q236,{"LED/LCD","видеокулер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ISNUMBER(MATCH($Q236,{"автомобиль","машина","выставочное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ISNUMBER(MATCH($Q236,{"билборд","лифтовая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ISNUMBER(MATCH($Q236,{"навигация","подвесной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ISNUMBER(MATCH($Q236,{"движущаяся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ISNUMBER(MATCH($Q236,{"каталог","журнал"},)),
"Пресса",
$Q236="","")</f>
        <v/>
      </c>
      <c r="Q236" s="60" t="n"/>
      <c r="R236" s="60">
        <f t="array" ref="R236">
IFERROR(
_xlfn.IFS(
OR(ISNUMBER(MATCH($Q236,{"экспозиция","макет","стенд","автостенд","авто стенд","выставочное пространство","выставочные стенды","модульные выставочные стенды","3Д конструкция","3D конструкция"},)),P236="Экспонирование"),
"нестандартный",
ISNUMBER(MATCH($Q236,{"скроллер","призматрон"},)),
"динамический",
$P236="Видео",
"цифровой",
OR($P236="Пресса",$P236="Щит",$P236="POSm",$P236="Подвес",$P236="Брендирование/оклейка"),
"статический"),"")</f>
        <v/>
      </c>
      <c r="S236" s="59" t="n"/>
      <c r="T236" s="60" t="n"/>
      <c r="U236" s="60" t="n"/>
      <c r="V236" s="60">
        <f>
IF(P236="Видео",
"цифровой постер/ролик",
IF(ISNUMBER(MATCH(Q236,{"короб световой","короб световой | лайтбокс","короб световой | кристалайт","лайтбокс","лайт бокс","кристалайт","LB","lightbox"},)),
"бэклит",
IF(P236="Брендирование/оклейка",
"перфарированная пленка/самоклейка",
IF(P236="Экспонирование",
"под запрос",
IF(P236="Подвес",
"баннер/ткань",
"")))))</f>
        <v/>
      </c>
      <c r="W236" s="59" t="n"/>
      <c r="X236" s="59" t="n"/>
      <c r="Y236" s="59" t="n"/>
      <c r="Z236" s="61" t="n"/>
      <c r="AA236" s="61" t="n"/>
      <c r="AB236" s="61">
        <f>IF(BL236&gt;0,Z236,0)</f>
        <v/>
      </c>
      <c r="AC236" s="59" t="n"/>
      <c r="AD236" s="59" t="n"/>
      <c r="AE236" s="59" t="n"/>
      <c r="AF236" s="59" t="n"/>
      <c r="AG236" s="59" t="n"/>
      <c r="AH236" s="59" t="n"/>
      <c r="AI236" s="59" t="n"/>
      <c r="AJ236" s="59" t="n"/>
      <c r="AK236" s="59" t="n"/>
      <c r="AL236" s="62">
        <f>IFERROR(IF(OR(R236="статический",R236="динамический",R236="нестандартный",R236="",R236=""),"-",IF(AND(AH236="-",AI236="-"),"-",AK236*3600/AH236*AI236)),"-")</f>
        <v/>
      </c>
      <c r="AM236" s="62">
        <f>IFERROR(IF(OR(R236="статический",R236="динамический",R236="",R236="", R236="BTL",R236="нестандартный"),"-",AG236*AI236*AL236/60),"-")</f>
        <v/>
      </c>
      <c r="AN236" s="63">
        <f>IFERROR(IF(AH236="","-",AG236*AI236/AH236),"-")</f>
        <v/>
      </c>
      <c r="AO236" s="59">
        <f>IFERROR(IF(OR($R236="статический",$R236="динамический",$R236="",$R236="",$R236="BTL",$R236="нестандартный"),"-",$AL236*$AY236),"-")</f>
        <v/>
      </c>
      <c r="AP236" s="62">
        <f>IFERROR(IF(OR($R236="статический",$R236="динамический",$R236="",$R236="",$R236="BTL",$R236="нестандартный"),"-",$AM236*AY236),"-")</f>
        <v/>
      </c>
      <c r="AQ236" s="64" t="n"/>
      <c r="AR236" s="61" t="n"/>
      <c r="AS236" s="61" t="n"/>
      <c r="AT236" s="61" t="n"/>
      <c r="AU236" s="65" t="n"/>
      <c r="AV236" s="124">
        <f>IFERROR(DR236/AT236*1000,"n/a")</f>
        <v/>
      </c>
      <c r="AW236" s="67" t="n"/>
      <c r="AX236" s="67" t="n"/>
      <c r="AY236" s="43">
        <f>IFERROR(IF(OR($AW236="",$AX236=""),"",_xlfn.DAYS($AX236+1,$AW236)),"")</f>
        <v/>
      </c>
      <c r="AZ236" s="68">
        <f t="array" ref="AZ236">
_xlfn.LET(_xlpm.COEFF,
IF($AW236+$AX236=0,0,IF(MAX(MIN($AX236,EOMONTH(AZ$15,0))-MAX($AW236,AZ$15)+1,)&gt;0,1,0)),
_xlfn.IFS(
$ES236="LisChannel",
_xlpm.COEFF*
INDEX({1;1;1.2;1.2;1;1;1;1;1.2;1.2;1.2;1.2},
MATCH(MONTH(AZ$15),
{1,2,3,4,5,6,7,8,9,10,11,12})),
CONCATENATE($ES236," ",$L236)="RussOutdoor метро",
_xlpm.COEFF*
INDEX({0.8;0.9;1.1;1.1;1;1;1;1;1.1;1.1;1.1;1.1},
MATCH(MONTH(AZ$15),
{1,2,3,4,5,6,7,8,9,10,11,12})),
$ES236&lt;&gt;"LisChannel",
_xlpm.COEFF,
$ES236&lt;&gt;"RussOutdoor",
_xlpm.COEFF))</f>
        <v/>
      </c>
      <c r="BA236" s="68">
        <f t="array" ref="BA236">
_xlfn.LET(_xlpm.COEFF,
IF($AW236+$AX236=0,0,IF(MAX(MIN($AX236,EOMONTH(BA$15,0))-MAX($AW236,BA$15)+1,)&gt;0,1,0)),
_xlfn.IFS(
$ES236="LisChannel",
_xlpm.COEFF*
INDEX({1;1;1.2;1.2;1;1;1;1;1.2;1.2;1.2;1.2},
MATCH(MONTH(BA$15),
{1,2,3,4,5,6,7,8,9,10,11,12})),
CONCATENATE($ES236," ",$L236)="RussOutdoor метро",
_xlpm.COEFF*
INDEX({0.8;0.9;1.1;1.1;1;1;1;1;1.1;1.1;1.1;1.1},
MATCH(MONTH(BA$15),
{1,2,3,4,5,6,7,8,9,10,11,12})),
$ES236&lt;&gt;"LisChannel",
_xlpm.COEFF,
$ES236&lt;&gt;"RussOutdoor",
_xlpm.COEFF))</f>
        <v/>
      </c>
      <c r="BB236" s="68">
        <f t="array" ref="BB236">
_xlfn.LET(_xlpm.COEFF,
IF($AW236+$AX236=0,0,IF(MAX(MIN($AX236,EOMONTH(BB$15,0))-MAX($AW236,BB$15)+1,)&gt;0,1,0)),
_xlfn.IFS(
$ES236="LisChannel",
_xlpm.COEFF*
INDEX({1;1;1.2;1.2;1;1;1;1;1.2;1.2;1.2;1.2},
MATCH(MONTH(BB$15),
{1,2,3,4,5,6,7,8,9,10,11,12})),
CONCATENATE($ES236," ",$L236)="RussOutdoor метро",
_xlpm.COEFF*
INDEX({0.8;0.9;1.1;1.1;1;1;1;1;1.1;1.1;1.1;1.1},
MATCH(MONTH(BB$15),
{1,2,3,4,5,6,7,8,9,10,11,12})),
$ES236&lt;&gt;"LisChannel",
_xlpm.COEFF,
$ES236&lt;&gt;"RussOutdoor",
_xlpm.COEFF))</f>
        <v/>
      </c>
      <c r="BC236" s="68">
        <f t="array" ref="BC236">
_xlfn.LET(_xlpm.COEFF,
IF($AW236+$AX236=0,0,IF(MAX(MIN($AX236,EOMONTH(BC$15,0))-MAX($AW236,BC$15)+1,)&gt;0,1,0)),
_xlfn.IFS(
$ES236="LisChannel",
_xlpm.COEFF*
INDEX({1;1;1.2;1.2;1;1;1;1;1.2;1.2;1.2;1.2},
MATCH(MONTH(BC$15),
{1,2,3,4,5,6,7,8,9,10,11,12})),
CONCATENATE($ES236," ",$L236)="RussOutdoor метро",
_xlpm.COEFF*
INDEX({0.8;0.9;1.1;1.1;1;1;1;1;1.1;1.1;1.1;1.1},
MATCH(MONTH(BC$15),
{1,2,3,4,5,6,7,8,9,10,11,12})),
$ES236&lt;&gt;"LisChannel",
_xlpm.COEFF,
$ES236&lt;&gt;"RussOutdoor",
_xlpm.COEFF))</f>
        <v/>
      </c>
      <c r="BD236" s="68">
        <f t="array" ref="BD236">
_xlfn.LET(_xlpm.COEFF,
IF($AW236+$AX236=0,0,IF(MAX(MIN($AX236,EOMONTH(BD$15,0))-MAX($AW236,BD$15)+1,)&gt;0,1,0)),
_xlfn.IFS(
$ES236="LisChannel",
_xlpm.COEFF*
INDEX({1;1;1.2;1.2;1;1;1;1;1.2;1.2;1.2;1.2},
MATCH(MONTH(BD$15),
{1,2,3,4,5,6,7,8,9,10,11,12})),
CONCATENATE($ES236," ",$L236)="RussOutdoor метро",
_xlpm.COEFF*
INDEX({0.8;0.9;1.1;1.1;1;1;1;1;1.1;1.1;1.1;1.1},
MATCH(MONTH(BD$15),
{1,2,3,4,5,6,7,8,9,10,11,12})),
$ES236&lt;&gt;"LisChannel",
_xlpm.COEFF,
$ES236&lt;&gt;"RussOutdoor",
_xlpm.COEFF))</f>
        <v/>
      </c>
      <c r="BE236" s="68">
        <f t="array" ref="BE236">
_xlfn.LET(_xlpm.COEFF,
IF($AW236+$AX236=0,0,IF(MAX(MIN($AX236,EOMONTH(BE$15,0))-MAX($AW236,BE$15)+1,)&gt;0,1,0)),
_xlfn.IFS(
$ES236="LisChannel",
_xlpm.COEFF*
INDEX({1;1;1.2;1.2;1;1;1;1;1.2;1.2;1.2;1.2},
MATCH(MONTH(BE$15),
{1,2,3,4,5,6,7,8,9,10,11,12})),
CONCATENATE($ES236," ",$L236)="RussOutdoor метро",
_xlpm.COEFF*
INDEX({0.8;0.9;1.1;1.1;1;1;1;1;1.1;1.1;1.1;1.1},
MATCH(MONTH(BE$15),
{1,2,3,4,5,6,7,8,9,10,11,12})),
$ES236&lt;&gt;"LisChannel",
_xlpm.COEFF,
$ES236&lt;&gt;"RussOutdoor",
_xlpm.COEFF))</f>
        <v/>
      </c>
      <c r="BF236" s="68">
        <f t="array" ref="BF236">
_xlfn.LET(_xlpm.COEFF,
IF($AW236+$AX236=0,0,IF(MAX(MIN($AX236,EOMONTH(BF$15,0))-MAX($AW236,BF$15)+1,)&gt;0,1,0)),
_xlfn.IFS(
$ES236="LisChannel",
_xlpm.COEFF*
INDEX({1;1;1.2;1.2;1;1;1;1;1.2;1.2;1.2;1.2},
MATCH(MONTH(BF$15),
{1,2,3,4,5,6,7,8,9,10,11,12})),
CONCATENATE($ES236," ",$L236)="RussOutdoor метро",
_xlpm.COEFF*
INDEX({0.8;0.9;1.1;1.1;1;1;1;1;1.1;1.1;1.1;1.1},
MATCH(MONTH(BF$15),
{1,2,3,4,5,6,7,8,9,10,11,12})),
$ES236&lt;&gt;"LisChannel",
_xlpm.COEFF,
$ES236&lt;&gt;"RussOutdoor",
_xlpm.COEFF))</f>
        <v/>
      </c>
      <c r="BG236" s="68">
        <f t="array" ref="BG236">
_xlfn.LET(_xlpm.COEFF,
IF($AW236+$AX236=0,0,IF(MAX(MIN($AX236,EOMONTH(BG$15,0))-MAX($AW236,BG$15)+1,)&gt;0,1,0)),
_xlfn.IFS(
$ES236="LisChannel",
_xlpm.COEFF*
INDEX({1;1;1.2;1.2;1;1;1;1;1.2;1.2;1.2;1.2},
MATCH(MONTH(BG$15),
{1,2,3,4,5,6,7,8,9,10,11,12})),
CONCATENATE($ES236," ",$L236)="RussOutdoor метро",
_xlpm.COEFF*
INDEX({0.8;0.9;1.1;1.1;1;1;1;1;1.1;1.1;1.1;1.1},
MATCH(MONTH(BG$15),
{1,2,3,4,5,6,7,8,9,10,11,12})),
$ES236&lt;&gt;"LisChannel",
_xlpm.COEFF,
$ES236&lt;&gt;"RussOutdoor",
_xlpm.COEFF))</f>
        <v/>
      </c>
      <c r="BH236" s="68">
        <f t="array" ref="BH236">
_xlfn.LET(_xlpm.COEFF,
IF($AW236+$AX236=0,0,IF(MAX(MIN($AX236,EOMONTH(BH$15,0))-MAX($AW236,BH$15)+1,)&gt;0,1,0)),
_xlfn.IFS(
$ES236="LisChannel",
_xlpm.COEFF*
INDEX({1;1;1.2;1.2;1;1;1;1;1.2;1.2;1.2;1.2},
MATCH(MONTH(BH$15),
{1,2,3,4,5,6,7,8,9,10,11,12})),
CONCATENATE($ES236," ",$L236)="RussOutdoor метро",
_xlpm.COEFF*
INDEX({0.8;0.9;1.1;1.1;1;1;1;1;1.1;1.1;1.1;1.1},
MATCH(MONTH(BH$15),
{1,2,3,4,5,6,7,8,9,10,11,12})),
$ES236&lt;&gt;"LisChannel",
_xlpm.COEFF,
$ES236&lt;&gt;"RussOutdoor",
_xlpm.COEFF))</f>
        <v/>
      </c>
      <c r="BI236" s="68">
        <f t="array" ref="BI236">
_xlfn.LET(_xlpm.COEFF,
IF($AW236+$AX236=0,0,IF(MAX(MIN($AX236,EOMONTH(BI$15,0))-MAX($AW236,BI$15)+1,)&gt;0,1,0)),
_xlfn.IFS(
$ES236="LisChannel",
_xlpm.COEFF*
INDEX({1;1;1.2;1.2;1;1;1;1;1.2;1.2;1.2;1.2},
MATCH(MONTH(BI$15),
{1,2,3,4,5,6,7,8,9,10,11,12})),
CONCATENATE($ES236," ",$L236)="RussOutdoor метро",
_xlpm.COEFF*
INDEX({0.8;0.9;1.1;1.1;1;1;1;1;1.1;1.1;1.1;1.1},
MATCH(MONTH(BI$15),
{1,2,3,4,5,6,7,8,9,10,11,12})),
$ES236&lt;&gt;"LisChannel",
_xlpm.COEFF,
$ES236&lt;&gt;"RussOutdoor",
_xlpm.COEFF))</f>
        <v/>
      </c>
      <c r="BJ236" s="68">
        <f t="array" ref="BJ236">
_xlfn.LET(_xlpm.COEFF,
IF($AW236+$AX236=0,0,IF(MAX(MIN($AX236,EOMONTH(BJ$15,0))-MAX($AW236,BJ$15)+1,)&gt;0,1,0)),
_xlfn.IFS(
$ES236="LisChannel",
_xlpm.COEFF*
INDEX({1;1;1.2;1.2;1;1;1;1;1.2;1.2;1.2;1.2},
MATCH(MONTH(BJ$15),
{1,2,3,4,5,6,7,8,9,10,11,12})),
CONCATENATE($ES236," ",$L236)="RussOutdoor метро",
_xlpm.COEFF*
INDEX({0.8;0.9;1.1;1.1;1;1;1;1;1.1;1.1;1.1;1.1},
MATCH(MONTH(BJ$15),
{1,2,3,4,5,6,7,8,9,10,11,12})),
$ES236&lt;&gt;"LisChannel",
_xlpm.COEFF,
$ES236&lt;&gt;"RussOutdoor",
_xlpm.COEFF))</f>
        <v/>
      </c>
      <c r="BK236" s="68">
        <f t="array" ref="BK236">
_xlfn.LET(_xlpm.COEFF,
IF($AW236+$AX236=0,0,IF(MAX(MIN($AX236,EOMONTH(BK$15,0))-MAX($AW236,BK$15)+1,)&gt;0,1,0)),
_xlfn.IFS(
$ES236="LisChannel",
_xlpm.COEFF*
INDEX({1;1;1.2;1.2;1;1;1;1;1.2;1.2;1.2;1.2},
MATCH(MONTH(BK$15),
{1,2,3,4,5,6,7,8,9,10,11,12})),
CONCATENATE($ES236," ",$L236)="RussOutdoor метро",
_xlpm.COEFF*
INDEX({0.8;0.9;1.1;1.1;1;1;1;1;1.1;1.1;1.1;1.1},
MATCH(MONTH(BK$15),
{1,2,3,4,5,6,7,8,9,10,11,12})),
$ES236&lt;&gt;"LisChannel",
_xlpm.COEFF,
$ES236&lt;&gt;"RussOutdoor",
_xlpm.COEFF))</f>
        <v/>
      </c>
      <c r="BL236" s="62">
        <f>COUNTIFS($AZ236:$BK236,"&gt;0")</f>
        <v/>
      </c>
      <c r="BM236" s="65" t="n"/>
      <c r="BN236" s="125">
        <f>$DJ236</f>
        <v/>
      </c>
      <c r="BO236" s="63">
        <f>$DQ236</f>
        <v/>
      </c>
      <c r="BP236" s="125">
        <f>
IFERROR(
IF($BL236=0,0,
$BN236*(1-$BO236)),
0)</f>
        <v/>
      </c>
      <c r="BQ236" s="125">
        <f t="array" ref="BQ236">
IFERROR(
_xlfn.IFS(
$DH236="день_1",
$BP236*$BL236/($AX236-$AW236+1)*AZ236*(DAY(EOMONTH(AZ$15,0))),
$DH236="день_2",
$BP236/30*MAX(MIN($AX236,EOMONTH(AZ$15,0))-MAX($AW236,AZ$15)+1,),
$DH236="раб.день",
$BP236/30*(IFERROR(
_xlfn.LET(_xlpm.VD,
CHOOSE(
{1;2;3;4;5;6;7;8;9;10;11;12;13;14;15;16;17;18},
45658,45659,45660,45661,45662,45663,45664,45665,45711,45724,45778,45779,45785,45786,45820,45821,45965,46022),
_xlfn.LET(_xlpm.DD,
MAX(MIN($AX236,EOMONTH(AZ$15,0))-MAX($AW236,AZ$15),),
_xlfn.IFS(
AND(MONTH($AW236)=MONTH(AZ$15),MONTH($AX236)&lt;&gt;MONTH(AZ$15)),
NETWORKDAYS.INTL($AW236,$AW236+_xlpm.DD,1,_xlpm.VD),
AND(MONTH($AW236)&lt;&gt;MONTH(AZ$15),MONTH($AX236)=MONTH(AZ$15)),
NETWORKDAYS.INTL(($AX236)-_xlpm.DD,$AX236,1,_xlpm.VD),
AND(MONTH($AW236)&lt;MONTH(AZ$15),MONTH($AX236)&gt;MONTH(AZ$15)),
NETWORKDAYS.INTL((EOMONTH(AZ$15-1,1))-_xlpm.DD,EOMONTH(AZ$15-1,1),1,_xlpm.VD),
AND(MONTH($AW236)=MONTH(AZ$15),MONTH($AX236)=MONTH(AZ$15)),
NETWORKDAYS.INTL($AW236,$AX236,1,_xlpm.VD)))),0)),
$DH236="месяц",
$BP236*AZ236,
$DH236="неделя",
$BP236*AZ236/7*(ROUNDUP((DAY(EOMONTH(AZ$15,0)))/4,0))),
0)</f>
        <v/>
      </c>
      <c r="BR236" s="125">
        <f t="array" ref="BR236">
IFERROR(
_xlfn.IFS(
$DH236="день_1",
$BP236*$BL236/($AX236-$AW236+1)*BA236*(DAY(EOMONTH(BA$15,0))),
$DH236="день_2",
$BP236/30*MAX(MIN($AX236,EOMONTH(BA$15,0))-MAX($AW236,BA$15)+1,),
$DH236="раб.день",
$BP236/30*(IFERROR(
_xlfn.LET(_xlpm.VD,
CHOOSE(
{1;2;3;4;5;6;7;8;9;10;11;12;13;14;15;16;17;18},
45658,45659,45660,45661,45662,45663,45664,45665,45711,45724,45778,45779,45785,45786,45820,45821,45965,46022),
_xlfn.LET(_xlpm.DD,
MAX(MIN($AX236,EOMONTH(BA$15,0))-MAX($AW236,BA$15),),
_xlfn.IFS(
AND(MONTH($AW236)=MONTH(BA$15),MONTH($AX236)&lt;&gt;MONTH(BA$15)),
NETWORKDAYS.INTL($AW236,$AW236+_xlpm.DD,1,_xlpm.VD),
AND(MONTH($AW236)&lt;&gt;MONTH(BA$15),MONTH($AX236)=MONTH(BA$15)),
NETWORKDAYS.INTL(($AX236)-_xlpm.DD,$AX236,1,_xlpm.VD),
AND(MONTH($AW236)&lt;MONTH(BA$15),MONTH($AX236)&gt;MONTH(BA$15)),
NETWORKDAYS.INTL((EOMONTH(BA$15-1,1))-_xlpm.DD,EOMONTH(BA$15-1,1),1,_xlpm.VD),
AND(MONTH($AW236)=MONTH(BA$15),MONTH($AX236)=MONTH(BA$15)),
NETWORKDAYS.INTL($AW236,$AX236,1,_xlpm.VD)))),0)),
$DH236="месяц",
$BP236*BA236,
$DH236="неделя",
$BP236*BA236/7*(ROUNDUP((DAY(EOMONTH(BA$15,0)))/4,0))),
0)</f>
        <v/>
      </c>
      <c r="BS236" s="125">
        <f t="array" ref="BS236">
IFERROR(
_xlfn.IFS(
$DH236="день_1",
$BP236*$BL236/($AX236-$AW236+1)*BB236*(DAY(EOMONTH(BB$15,0))),
$DH236="день_2",
$BP236/30*MAX(MIN($AX236,EOMONTH(BB$15,0))-MAX($AW236,BB$15)+1,),
$DH236="раб.день",
$BP236/30*(IFERROR(
_xlfn.LET(_xlpm.VD,
CHOOSE(
{1;2;3;4;5;6;7;8;9;10;11;12;13;14;15;16;17;18},
45658,45659,45660,45661,45662,45663,45664,45665,45711,45724,45778,45779,45785,45786,45820,45821,45965,46022),
_xlfn.LET(_xlpm.DD,
MAX(MIN($AX236,EOMONTH(BB$15,0))-MAX($AW236,BB$15),),
_xlfn.IFS(
AND(MONTH($AW236)=MONTH(BB$15),MONTH($AX236)&lt;&gt;MONTH(BB$15)),
NETWORKDAYS.INTL($AW236,$AW236+_xlpm.DD,1,_xlpm.VD),
AND(MONTH($AW236)&lt;&gt;MONTH(BB$15),MONTH($AX236)=MONTH(BB$15)),
NETWORKDAYS.INTL(($AX236)-_xlpm.DD,$AX236,1,_xlpm.VD),
AND(MONTH($AW236)&lt;MONTH(BB$15),MONTH($AX236)&gt;MONTH(BB$15)),
NETWORKDAYS.INTL((EOMONTH(BB$15-1,1))-_xlpm.DD,EOMONTH(BB$15-1,1),1,_xlpm.VD),
AND(MONTH($AW236)=MONTH(BB$15),MONTH($AX236)=MONTH(BB$15)),
NETWORKDAYS.INTL($AW236,$AX236,1,_xlpm.VD)))),0)),
$DH236="месяц",
$BP236*BB236,
$DH236="неделя",
$BP236*BB236/7*(ROUNDUP((DAY(EOMONTH(BB$15,0)))/4,0))),
0)</f>
        <v/>
      </c>
      <c r="BT236" s="125">
        <f t="array" ref="BT236">
IFERROR(
_xlfn.IFS(
$DH236="день_1",
$BP236*$BL236/($AX236-$AW236+1)*BC236*(DAY(EOMONTH(BC$15,0))),
$DH236="день_2",
$BP236/30*MAX(MIN($AX236,EOMONTH(BC$15,0))-MAX($AW236,BC$15)+1,),
$DH236="раб.день",
$BP236/30*(IFERROR(
_xlfn.LET(_xlpm.VD,
CHOOSE(
{1;2;3;4;5;6;7;8;9;10;11;12;13;14;15;16;17;18},
45658,45659,45660,45661,45662,45663,45664,45665,45711,45724,45778,45779,45785,45786,45820,45821,45965,46022),
_xlfn.LET(_xlpm.DD,
MAX(MIN($AX236,EOMONTH(BC$15,0))-MAX($AW236,BC$15),),
_xlfn.IFS(
AND(MONTH($AW236)=MONTH(BC$15),MONTH($AX236)&lt;&gt;MONTH(BC$15)),
NETWORKDAYS.INTL($AW236,$AW236+_xlpm.DD,1,_xlpm.VD),
AND(MONTH($AW236)&lt;&gt;MONTH(BC$15),MONTH($AX236)=MONTH(BC$15)),
NETWORKDAYS.INTL(($AX236)-_xlpm.DD,$AX236,1,_xlpm.VD),
AND(MONTH($AW236)&lt;MONTH(BC$15),MONTH($AX236)&gt;MONTH(BC$15)),
NETWORKDAYS.INTL((EOMONTH(BC$15-1,1))-_xlpm.DD,EOMONTH(BC$15-1,1),1,_xlpm.VD),
AND(MONTH($AW236)=MONTH(BC$15),MONTH($AX236)=MONTH(BC$15)),
NETWORKDAYS.INTL($AW236,$AX236,1,_xlpm.VD)))),0)),
$DH236="месяц",
$BP236*BC236,
$DH236="неделя",
$BP236*BC236/7*(ROUNDUP((DAY(EOMONTH(BC$15,0)))/4,0))),
0)</f>
        <v/>
      </c>
      <c r="BU236" s="125">
        <f t="array" ref="BU236">
IFERROR(
_xlfn.IFS(
$DH236="день_1",
$BP236*$BL236/($AX236-$AW236+1)*BD236*(DAY(EOMONTH(BD$15,0))),
$DH236="день_2",
$BP236/30*MAX(MIN($AX236,EOMONTH(BD$15,0))-MAX($AW236,BD$15)+1,),
$DH236="раб.день",
$BP236/30*(IFERROR(
_xlfn.LET(_xlpm.VD,
CHOOSE(
{1;2;3;4;5;6;7;8;9;10;11;12;13;14;15;16;17;18},
45658,45659,45660,45661,45662,45663,45664,45665,45711,45724,45778,45779,45785,45786,45820,45821,45965,46022),
_xlfn.LET(_xlpm.DD,
MAX(MIN($AX236,EOMONTH(BD$15,0))-MAX($AW236,BD$15),),
_xlfn.IFS(
AND(MONTH($AW236)=MONTH(BD$15),MONTH($AX236)&lt;&gt;MONTH(BD$15)),
NETWORKDAYS.INTL($AW236,$AW236+_xlpm.DD,1,_xlpm.VD),
AND(MONTH($AW236)&lt;&gt;MONTH(BD$15),MONTH($AX236)=MONTH(BD$15)),
NETWORKDAYS.INTL(($AX236)-_xlpm.DD,$AX236,1,_xlpm.VD),
AND(MONTH($AW236)&lt;MONTH(BD$15),MONTH($AX236)&gt;MONTH(BD$15)),
NETWORKDAYS.INTL((EOMONTH(BD$15-1,1))-_xlpm.DD,EOMONTH(BD$15-1,1),1,_xlpm.VD),
AND(MONTH($AW236)=MONTH(BD$15),MONTH($AX236)=MONTH(BD$15)),
NETWORKDAYS.INTL($AW236,$AX236,1,_xlpm.VD)))),0)),
$DH236="месяц",
$BP236*BD236,
$DH236="неделя",
$BP236*BD236/7*(ROUNDUP((DAY(EOMONTH(BD$15,0)))/4,0))),
0)</f>
        <v/>
      </c>
      <c r="BV236" s="125">
        <f t="array" ref="BV236">
IFERROR(
_xlfn.IFS(
$DH236="день_1",
$BP236*$BL236/($AX236-$AW236+1)*BE236*(DAY(EOMONTH(BE$15,0))),
$DH236="день_2",
$BP236/30*MAX(MIN($AX236,EOMONTH(BE$15,0))-MAX($AW236,BE$15)+1,),
$DH236="раб.день",
$BP236/30*(IFERROR(
_xlfn.LET(_xlpm.VD,
CHOOSE(
{1;2;3;4;5;6;7;8;9;10;11;12;13;14;15;16;17;18},
45658,45659,45660,45661,45662,45663,45664,45665,45711,45724,45778,45779,45785,45786,45820,45821,45965,46022),
_xlfn.LET(_xlpm.DD,
MAX(MIN($AX236,EOMONTH(BE$15,0))-MAX($AW236,BE$15),),
_xlfn.IFS(
AND(MONTH($AW236)=MONTH(BE$15),MONTH($AX236)&lt;&gt;MONTH(BE$15)),
NETWORKDAYS.INTL($AW236,$AW236+_xlpm.DD,1,_xlpm.VD),
AND(MONTH($AW236)&lt;&gt;MONTH(BE$15),MONTH($AX236)=MONTH(BE$15)),
NETWORKDAYS.INTL(($AX236)-_xlpm.DD,$AX236,1,_xlpm.VD),
AND(MONTH($AW236)&lt;MONTH(BE$15),MONTH($AX236)&gt;MONTH(BE$15)),
NETWORKDAYS.INTL((EOMONTH(BE$15-1,1))-_xlpm.DD,EOMONTH(BE$15-1,1),1,_xlpm.VD),
AND(MONTH($AW236)=MONTH(BE$15),MONTH($AX236)=MONTH(BE$15)),
NETWORKDAYS.INTL($AW236,$AX236,1,_xlpm.VD)))),0)),
$DH236="месяц",
$BP236*BE236,
$DH236="неделя",
$BP236*BE236/7*(ROUNDUP((DAY(EOMONTH(BE$15,0)))/4,0))),
0)</f>
        <v/>
      </c>
      <c r="BW236" s="125">
        <f t="array" ref="BW236">
IFERROR(
_xlfn.IFS(
$DH236="день_1",
$BP236*$BL236/($AX236-$AW236+1)*BF236*(DAY(EOMONTH(BF$15,0))),
$DH236="день_2",
$BP236/30*MAX(MIN($AX236,EOMONTH(BF$15,0))-MAX($AW236,BF$15)+1,),
$DH236="раб.день",
$BP236/30*(IFERROR(
_xlfn.LET(_xlpm.VD,
CHOOSE(
{1;2;3;4;5;6;7;8;9;10;11;12;13;14;15;16;17;18},
45658,45659,45660,45661,45662,45663,45664,45665,45711,45724,45778,45779,45785,45786,45820,45821,45965,46022),
_xlfn.LET(_xlpm.DD,
MAX(MIN($AX236,EOMONTH(BF$15,0))-MAX($AW236,BF$15),),
_xlfn.IFS(
AND(MONTH($AW236)=MONTH(BF$15),MONTH($AX236)&lt;&gt;MONTH(BF$15)),
NETWORKDAYS.INTL($AW236,$AW236+_xlpm.DD,1,_xlpm.VD),
AND(MONTH($AW236)&lt;&gt;MONTH(BF$15),MONTH($AX236)=MONTH(BF$15)),
NETWORKDAYS.INTL(($AX236)-_xlpm.DD,$AX236,1,_xlpm.VD),
AND(MONTH($AW236)&lt;MONTH(BF$15),MONTH($AX236)&gt;MONTH(BF$15)),
NETWORKDAYS.INTL((EOMONTH(BF$15-1,1))-_xlpm.DD,EOMONTH(BF$15-1,1),1,_xlpm.VD),
AND(MONTH($AW236)=MONTH(BF$15),MONTH($AX236)=MONTH(BF$15)),
NETWORKDAYS.INTL($AW236,$AX236,1,_xlpm.VD)))),0)),
$DH236="месяц",
$BP236*BF236,
$DH236="неделя",
$BP236*BF236/7*(ROUNDUP((DAY(EOMONTH(BF$15,0)))/4,0))),
0)</f>
        <v/>
      </c>
      <c r="BX236" s="125">
        <f t="array" ref="BX236">
IFERROR(
_xlfn.IFS(
$DH236="день_1",
$BP236*$BL236/($AX236-$AW236+1)*BG236*(DAY(EOMONTH(BG$15,0))),
$DH236="день_2",
$BP236/30*MAX(MIN($AX236,EOMONTH(BG$15,0))-MAX($AW236,BG$15)+1,),
$DH236="раб.день",
$BP236/30*(IFERROR(
_xlfn.LET(_xlpm.VD,
CHOOSE(
{1;2;3;4;5;6;7;8;9;10;11;12;13;14;15;16;17;18},
45658,45659,45660,45661,45662,45663,45664,45665,45711,45724,45778,45779,45785,45786,45820,45821,45965,46022),
_xlfn.LET(_xlpm.DD,
MAX(MIN($AX236,EOMONTH(BG$15,0))-MAX($AW236,BG$15),),
_xlfn.IFS(
AND(MONTH($AW236)=MONTH(BG$15),MONTH($AX236)&lt;&gt;MONTH(BG$15)),
NETWORKDAYS.INTL($AW236,$AW236+_xlpm.DD,1,_xlpm.VD),
AND(MONTH($AW236)&lt;&gt;MONTH(BG$15),MONTH($AX236)=MONTH(BG$15)),
NETWORKDAYS.INTL(($AX236)-_xlpm.DD,$AX236,1,_xlpm.VD),
AND(MONTH($AW236)&lt;MONTH(BG$15),MONTH($AX236)&gt;MONTH(BG$15)),
NETWORKDAYS.INTL((EOMONTH(BG$15-1,1))-_xlpm.DD,EOMONTH(BG$15-1,1),1,_xlpm.VD),
AND(MONTH($AW236)=MONTH(BG$15),MONTH($AX236)=MONTH(BG$15)),
NETWORKDAYS.INTL($AW236,$AX236,1,_xlpm.VD)))),0)),
$DH236="месяц",
$BP236*BG236,
$DH236="неделя",
$BP236*BG236/7*(ROUNDUP((DAY(EOMONTH(BG$15,0)))/4,0))),
0)</f>
        <v/>
      </c>
      <c r="BY236" s="125">
        <f t="array" ref="BY236">
IFERROR(
_xlfn.IFS(
$DH236="день_1",
$BP236*$BL236/($AX236-$AW236+1)*BH236*(DAY(EOMONTH(BH$15,0))),
$DH236="день_2",
$BP236/30*MAX(MIN($AX236,EOMONTH(BH$15,0))-MAX($AW236,BH$15)+1,),
$DH236="раб.день",
$BP236/30*(IFERROR(
_xlfn.LET(_xlpm.VD,
CHOOSE(
{1;2;3;4;5;6;7;8;9;10;11;12;13;14;15;16;17;18},
45658,45659,45660,45661,45662,45663,45664,45665,45711,45724,45778,45779,45785,45786,45820,45821,45965,46022),
_xlfn.LET(_xlpm.DD,
MAX(MIN($AX236,EOMONTH(BH$15,0))-MAX($AW236,BH$15),),
_xlfn.IFS(
AND(MONTH($AW236)=MONTH(BH$15),MONTH($AX236)&lt;&gt;MONTH(BH$15)),
NETWORKDAYS.INTL($AW236,$AW236+_xlpm.DD,1,_xlpm.VD),
AND(MONTH($AW236)&lt;&gt;MONTH(BH$15),MONTH($AX236)=MONTH(BH$15)),
NETWORKDAYS.INTL(($AX236)-_xlpm.DD,$AX236,1,_xlpm.VD),
AND(MONTH($AW236)&lt;MONTH(BH$15),MONTH($AX236)&gt;MONTH(BH$15)),
NETWORKDAYS.INTL((EOMONTH(BH$15-1,1))-_xlpm.DD,EOMONTH(BH$15-1,1),1,_xlpm.VD),
AND(MONTH($AW236)=MONTH(BH$15),MONTH($AX236)=MONTH(BH$15)),
NETWORKDAYS.INTL($AW236,$AX236,1,_xlpm.VD)))),0)),
$DH236="месяц",
$BP236*BH236,
$DH236="неделя",
$BP236*BH236/7*(ROUNDUP((DAY(EOMONTH(BH$15,0)))/4,0))),
0)</f>
        <v/>
      </c>
      <c r="BZ236" s="125">
        <f t="array" ref="BZ236">
IFERROR(
_xlfn.IFS(
$DH236="день_1",
$BP236*$BL236/($AX236-$AW236+1)*BI236*(DAY(EOMONTH(BI$15,0))),
$DH236="день_2",
$BP236/30*MAX(MIN($AX236,EOMONTH(BI$15,0))-MAX($AW236,BI$15)+1,),
$DH236="раб.день",
$BP236/30*(IFERROR(
_xlfn.LET(_xlpm.VD,
CHOOSE(
{1;2;3;4;5;6;7;8;9;10;11;12;13;14;15;16;17;18},
45658,45659,45660,45661,45662,45663,45664,45665,45711,45724,45778,45779,45785,45786,45820,45821,45965,46022),
_xlfn.LET(_xlpm.DD,
MAX(MIN($AX236,EOMONTH(BI$15,0))-MAX($AW236,BI$15),),
_xlfn.IFS(
AND(MONTH($AW236)=MONTH(BI$15),MONTH($AX236)&lt;&gt;MONTH(BI$15)),
NETWORKDAYS.INTL($AW236,$AW236+_xlpm.DD,1,_xlpm.VD),
AND(MONTH($AW236)&lt;&gt;MONTH(BI$15),MONTH($AX236)=MONTH(BI$15)),
NETWORKDAYS.INTL(($AX236)-_xlpm.DD,$AX236,1,_xlpm.VD),
AND(MONTH($AW236)&lt;MONTH(BI$15),MONTH($AX236)&gt;MONTH(BI$15)),
NETWORKDAYS.INTL((EOMONTH(BI$15-1,1))-_xlpm.DD,EOMONTH(BI$15-1,1),1,_xlpm.VD),
AND(MONTH($AW236)=MONTH(BI$15),MONTH($AX236)=MONTH(BI$15)),
NETWORKDAYS.INTL($AW236,$AX236,1,_xlpm.VD)))),0)),
$DH236="месяц",
$BP236*BI236,
$DH236="неделя",
$BP236*BI236/7*(ROUNDUP((DAY(EOMONTH(BI$15,0)))/4,0))),
0)</f>
        <v/>
      </c>
      <c r="CA236" s="125">
        <f t="array" ref="CA236">
IFERROR(
_xlfn.IFS(
$DH236="день_1",
$BP236*$BL236/($AX236-$AW236+1)*BJ236*(DAY(EOMONTH(BJ$15,0))),
$DH236="день_2",
$BP236/30*MAX(MIN($AX236,EOMONTH(BJ$15,0))-MAX($AW236,BJ$15)+1,),
$DH236="раб.день",
$BP236/30*(IFERROR(
_xlfn.LET(_xlpm.VD,
CHOOSE(
{1;2;3;4;5;6;7;8;9;10;11;12;13;14;15;16;17;18},
45658,45659,45660,45661,45662,45663,45664,45665,45711,45724,45778,45779,45785,45786,45820,45821,45965,46022),
_xlfn.LET(_xlpm.DD,
MAX(MIN($AX236,EOMONTH(BJ$15,0))-MAX($AW236,BJ$15),),
_xlfn.IFS(
AND(MONTH($AW236)=MONTH(BJ$15),MONTH($AX236)&lt;&gt;MONTH(BJ$15)),
NETWORKDAYS.INTL($AW236,$AW236+_xlpm.DD,1,_xlpm.VD),
AND(MONTH($AW236)&lt;&gt;MONTH(BJ$15),MONTH($AX236)=MONTH(BJ$15)),
NETWORKDAYS.INTL(($AX236)-_xlpm.DD,$AX236,1,_xlpm.VD),
AND(MONTH($AW236)&lt;MONTH(BJ$15),MONTH($AX236)&gt;MONTH(BJ$15)),
NETWORKDAYS.INTL((EOMONTH(BJ$15-1,1))-_xlpm.DD,EOMONTH(BJ$15-1,1),1,_xlpm.VD),
AND(MONTH($AW236)=MONTH(BJ$15),MONTH($AX236)=MONTH(BJ$15)),
NETWORKDAYS.INTL($AW236,$AX236,1,_xlpm.VD)))),0)),
$DH236="месяц",
$BP236*BJ236,
$DH236="неделя",
$BP236*BJ236/7*(ROUNDUP((DAY(EOMONTH(BJ$15,0)))/4,0))),
0)</f>
        <v/>
      </c>
      <c r="CB236" s="125">
        <f t="array" ref="CB236">
IFERROR(
_xlfn.IFS(
$DH236="день_1",
$BP236*$BL236/($AX236-$AW236+1)*BK236*(DAY(EOMONTH(BK$15,0))),
$DH236="день_2",
$BP236/30*MAX(MIN($AX236,EOMONTH(BK$15,0))-MAX($AW236,BK$15)+1,),
$DH236="раб.день",
$BP236/30*(IFERROR(
_xlfn.LET(_xlpm.VD,
CHOOSE(
{1;2;3;4;5;6;7;8;9;10;11;12;13;14;15;16;17;18},
45658,45659,45660,45661,45662,45663,45664,45665,45711,45724,45778,45779,45785,45786,45820,45821,45965,46022),
_xlfn.LET(_xlpm.DD,
MAX(MIN($AX236,EOMONTH(BK$15,0))-MAX($AW236,BK$15),),
_xlfn.IFS(
AND(MONTH($AW236)=MONTH(BK$15),MONTH($AX236)&lt;&gt;MONTH(BK$15)),
NETWORKDAYS.INTL($AW236,$AW236+_xlpm.DD,1,_xlpm.VD),
AND(MONTH($AW236)&lt;&gt;MONTH(BK$15),MONTH($AX236)=MONTH(BK$15)),
NETWORKDAYS.INTL(($AX236)-_xlpm.DD,$AX236,1,_xlpm.VD),
AND(MONTH($AW236)&lt;MONTH(BK$15),MONTH($AX236)&gt;MONTH(BK$15)),
NETWORKDAYS.INTL((EOMONTH(BK$15-1,1))-_xlpm.DD,EOMONTH(BK$15-1,1),1,_xlpm.VD),
AND(MONTH($AW236)=MONTH(BK$15),MONTH($AX236)=MONTH(BK$15)),
NETWORKDAYS.INTL($AW236,$AX236,1,_xlpm.VD)))),0)),
$DH236="месяц",
$BP236*BK236,
$DH236="неделя",
$BP236*BK236/7*(ROUNDUP((DAY(EOMONTH(BK$15,0)))/4,0))),
0)</f>
        <v/>
      </c>
      <c r="CC236" s="125">
        <f>SUM($BQ236:$CB236)</f>
        <v/>
      </c>
      <c r="CD236" s="126">
        <f>SUM($EH236:$EH236)</f>
        <v/>
      </c>
      <c r="CE236" s="126">
        <f>$CD236*$AB236</f>
        <v/>
      </c>
      <c r="CF236" s="126">
        <f>SUM($EK236:$EK236)</f>
        <v/>
      </c>
      <c r="CG236" s="126">
        <f>$CF236*$AB236</f>
        <v/>
      </c>
      <c r="CH236" s="126">
        <f>SUM($CC236,$CE236,$CG236)</f>
        <v/>
      </c>
      <c r="CI236" s="126">
        <f>$CH236*(1+$CM236)</f>
        <v/>
      </c>
      <c r="CJ236" s="127" t="n">
        <v>0</v>
      </c>
      <c r="CK236" s="126">
        <f>SUM($CH236:$CH236)*(1+$CJ236)</f>
        <v/>
      </c>
      <c r="CL236" s="126">
        <f>SUM($CH236:$CH236)*(1+$CM236)</f>
        <v/>
      </c>
      <c r="CM236" s="59" t="inlineStr">
        <is>
          <t>20%</t>
        </is>
      </c>
      <c r="CN236" s="59" t="n"/>
      <c r="CO236" s="72" t="n"/>
      <c r="CP236" s="59" t="n"/>
      <c r="CQ236" s="73" t="n"/>
      <c r="CR236" s="73" t="n"/>
      <c r="CS236" s="73" t="n"/>
      <c r="CT236" s="72" t="n"/>
      <c r="CU236" s="79" t="inlineStr">
        <is>
          <t> </t>
        </is>
      </c>
      <c r="CV236" s="60" t="n"/>
      <c r="CW236" s="60" t="n"/>
      <c r="CX236" s="60" t="n"/>
      <c r="CY236" s="127">
        <f>IFERROR(($CC236-$EE236)/($EE236/(1-$DQ236)),0)</f>
        <v/>
      </c>
      <c r="CZ236" s="127">
        <f>IFERROR(1-$EI236/($CE236),0)</f>
        <v/>
      </c>
      <c r="DA236" s="127">
        <f>IFERROR(1-$EL236/($CG236),0)</f>
        <v/>
      </c>
      <c r="DB236" s="126">
        <f>ROUND(IFERROR(($CI236/(1+$CM236)-$EN236),0),2)</f>
        <v/>
      </c>
      <c r="DC236" s="128" t="n"/>
      <c r="DD236" s="125" t="n"/>
      <c r="DE236" s="75" t="n">
        <v>0</v>
      </c>
      <c r="DF236" s="128" t="n"/>
      <c r="DG236" s="125">
        <f>IF($DC236=0,0,$DD236*($DC236*100%-$DE236*$DF236))*SUM($AB236:$AB236)</f>
        <v/>
      </c>
      <c r="DH236" s="129" t="inlineStr">
        <is>
          <t>месяц</t>
        </is>
      </c>
      <c r="DI236" s="130">
        <f t="array" ref="DI236">IFERROR(
IF($ES236="LisChannel",
(ROUND(((INDEX({174.625;153.888888888889;130.972222222222},MATCH($AI236,{2;3;4}),0))*$AG236*$AI236),2)),0),0)</f>
        <v/>
      </c>
      <c r="DJ236" s="130">
        <f>
_xlfn.LET(_xlpm.X,
IFERROR(
IF($ES236="НовиковТВ",
(_xlfn.LET(_xlpm.NTV,
_xlfn.LET(_xlpm.MIN,350000,
IF(SUMIFS($DI:$DI,$ES:$ES,"НовиковТВ")&lt;=_xlpm.MIN,
(SUMIFS($DI:$DI,$ES:$ES,"НовиковТВ")/(COUNTIFS($ES:$ES,"НовиковТВ")))*_xlpm.MIN/SUMIFS($DI:$DI,$ES:$ES,"НовиковТВ"),
DI236)),
_xlpm.NTV+$DG236/(1-(1-(_xlpm.NTV)*(1-$DL236)*(1-$DM236)*(1-$DN236)*(1-$DO236)*(1-$DP236)/_xlpm.NTV))))/(1+$EP236),
$DI236+$DG236/(1-(1-($DI236)*(1-$DL236)*(1-$DM236)*(1-$DN236)*(1-$DO236)*(1-$DP236)/$DI236))),
0),
_xlpm.X*(1+$CM236)*(1+$CW236)-_xlpm.X*(1+$CM236)+_xlpm.X)</f>
        <v/>
      </c>
      <c r="DK236" s="125" t="inlineStr">
        <is>
          <t>послед.</t>
        </is>
      </c>
      <c r="DL236" s="63" t="n">
        <v>0</v>
      </c>
      <c r="DM236" s="63" t="n">
        <v>0</v>
      </c>
      <c r="DN236" s="63" t="n">
        <v>0</v>
      </c>
      <c r="DO236" s="63" t="n">
        <v>0</v>
      </c>
      <c r="DP236" s="63" t="n">
        <v>0</v>
      </c>
      <c r="DQ236" s="63">
        <f t="array" ref="DQ236">IFERROR(_xlfn.IFS(
$DK236="послед.",1-(1-$DL236)*(1-$DM236)*(1-$DN236)*(1-$DO236)*(1-$DP236),
$DK236="сумм.",$DL236+$DM236+$DN236+$DO236+$DP236),
0)</f>
        <v/>
      </c>
      <c r="DR236" s="125">
        <f t="array" ref="DR236">
IFERROR(
_xlfn.IFS(
$BL236=0,
0,
$BL236&gt;0,
_xlfn.IFS($DK236="послед.",
$DJ236*(1-$DL236)*(1-$DM236)*(1-$DN236)*(1-$DO236)*(1-$DP236),
$DK236="сумм.",
$DJ236*(1-($DL236+$DM236+$DN236+$DO236+$DP236)))),0)</f>
        <v/>
      </c>
      <c r="DS236" s="125">
        <f t="array" ref="DS236">
IFERROR(_xlfn.IFS(
$DH236="день_1",
$DR236*$BL236/($AX236-$AW236+1)*AZ236*(DAY(EOMONTH(AZ$15,0))),
$DH236="день_2",
$DR236/30*MAX(MIN($AX236,EOMONTH(AZ$15,0))-MAX($AW236,AZ$15)+1,),
$DH236="раб.день",
$DR236/30*(IFERROR(
_xlfn.LET(_xlpm.VD,
CHOOSE(
{1;2;3;4;5;6;7;8;9;10;11;12;13;14;15;16;17;18},
45658,45659,45660,45661,45662,45663,45664,45665,45711,45724,45778,45779,45785,45786,45820,45821,45965,46022),
_xlfn.LET(_xlpm.DD,
MAX(MIN($AX236,EOMONTH(AZ$15,0))-MAX($AW236,AZ$15),),
_xlfn.IFS(
AND(MONTH($AW236)=MONTH(AZ$15),MONTH($AX236)&lt;&gt;MONTH(AZ$15)),
NETWORKDAYS.INTL($AW236,$AW236+_xlpm.DD,1,_xlpm.VD),
AND(MONTH($AW236)&lt;&gt;MONTH(AZ$15),MONTH($AX236)=MONTH(AZ$15)),
NETWORKDAYS.INTL(($AX236)-_xlpm.DD,$AX236,1,_xlpm.VD),
AND(MONTH($AW236)&lt;MONTH(AZ$15),MONTH($AX236)&gt;MONTH(AZ$15)),
NETWORKDAYS.INTL((EOMONTH(AZ$15-1,1))-_xlpm.DD,EOMONTH(AZ$15-1,1),1,_xlpm.VD),
AND(MONTH($AW236)=MONTH(AZ$15),MONTH($AX236)=MONTH(AZ$15)),
NETWORKDAYS.INTL($AW236,$AX236,1,_xlpm.VD)))),0)),
$DH236="месяц",
$DR236*AZ236,
$DH236="неделя",
$DR236*AZ236/7*(ROUNDUP((DAY(EOMONTH(AZ$15,0)))/4,0))),
0)</f>
        <v/>
      </c>
      <c r="DT236" s="125">
        <f t="array" ref="DT236">
IFERROR(_xlfn.IFS(
$DH236="день_1",
$DR236*$BL236/($AX236-$AW236+1)*BA236*(DAY(EOMONTH(BA$15,0))),
$DH236="день_2",
$DR236/30*MAX(MIN($AX236,EOMONTH(BA$15,0))-MAX($AW236,BA$15)+1,),
$DH236="раб.день",
$DR236/30*(IFERROR(
_xlfn.LET(_xlpm.VD,
CHOOSE(
{1;2;3;4;5;6;7;8;9;10;11;12;13;14;15;16;17;18},
45658,45659,45660,45661,45662,45663,45664,45665,45711,45724,45778,45779,45785,45786,45820,45821,45965,46022),
_xlfn.LET(_xlpm.DD,
MAX(MIN($AX236,EOMONTH(BA$15,0))-MAX($AW236,BA$15),),
_xlfn.IFS(
AND(MONTH($AW236)=MONTH(BA$15),MONTH($AX236)&lt;&gt;MONTH(BA$15)),
NETWORKDAYS.INTL($AW236,$AW236+_xlpm.DD,1,_xlpm.VD),
AND(MONTH($AW236)&lt;&gt;MONTH(BA$15),MONTH($AX236)=MONTH(BA$15)),
NETWORKDAYS.INTL(($AX236)-_xlpm.DD,$AX236,1,_xlpm.VD),
AND(MONTH($AW236)&lt;MONTH(BA$15),MONTH($AX236)&gt;MONTH(BA$15)),
NETWORKDAYS.INTL((EOMONTH(BA$15-1,1))-_xlpm.DD,EOMONTH(BA$15-1,1),1,_xlpm.VD),
AND(MONTH($AW236)=MONTH(BA$15),MONTH($AX236)=MONTH(BA$15)),
NETWORKDAYS.INTL($AW236,$AX236,1,_xlpm.VD)))),0)),
$DH236="месяц",
$DR236*BA236,
$DH236="неделя",
$DR236*BA236/7*(ROUNDUP((DAY(EOMONTH(BA$15,0)))/4,0))),
0)</f>
        <v/>
      </c>
      <c r="DU236" s="125">
        <f t="array" ref="DU236">
IFERROR(_xlfn.IFS(
$DH236="день_1",
$DR236*$BL236/($AX236-$AW236+1)*BB236*(DAY(EOMONTH(BB$15,0))),
$DH236="день_2",
$DR236/30*MAX(MIN($AX236,EOMONTH(BB$15,0))-MAX($AW236,BB$15)+1,),
$DH236="раб.день",
$DR236/30*(IFERROR(
_xlfn.LET(_xlpm.VD,
CHOOSE(
{1;2;3;4;5;6;7;8;9;10;11;12;13;14;15;16;17;18},
45658,45659,45660,45661,45662,45663,45664,45665,45711,45724,45778,45779,45785,45786,45820,45821,45965,46022),
_xlfn.LET(_xlpm.DD,
MAX(MIN($AX236,EOMONTH(BB$15,0))-MAX($AW236,BB$15),),
_xlfn.IFS(
AND(MONTH($AW236)=MONTH(BB$15),MONTH($AX236)&lt;&gt;MONTH(BB$15)),
NETWORKDAYS.INTL($AW236,$AW236+_xlpm.DD,1,_xlpm.VD),
AND(MONTH($AW236)&lt;&gt;MONTH(BB$15),MONTH($AX236)=MONTH(BB$15)),
NETWORKDAYS.INTL(($AX236)-_xlpm.DD,$AX236,1,_xlpm.VD),
AND(MONTH($AW236)&lt;MONTH(BB$15),MONTH($AX236)&gt;MONTH(BB$15)),
NETWORKDAYS.INTL((EOMONTH(BB$15-1,1))-_xlpm.DD,EOMONTH(BB$15-1,1),1,_xlpm.VD),
AND(MONTH($AW236)=MONTH(BB$15),MONTH($AX236)=MONTH(BB$15)),
NETWORKDAYS.INTL($AW236,$AX236,1,_xlpm.VD)))),0)),
$DH236="месяц",
$DR236*BB236,
$DH236="неделя",
$DR236*BB236/7*(ROUNDUP((DAY(EOMONTH(BB$15,0)))/4,0))),
0)</f>
        <v/>
      </c>
      <c r="DV236" s="125">
        <f t="array" ref="DV236">
IFERROR(_xlfn.IFS(
$DH236="день_1",
$DR236*$BL236/($AX236-$AW236+1)*BC236*(DAY(EOMONTH(BC$15,0))),
$DH236="день_2",
$DR236/30*MAX(MIN($AX236,EOMONTH(BC$15,0))-MAX($AW236,BC$15)+1,),
$DH236="раб.день",
$DR236/30*(IFERROR(
_xlfn.LET(_xlpm.VD,
CHOOSE(
{1;2;3;4;5;6;7;8;9;10;11;12;13;14;15;16;17;18},
45658,45659,45660,45661,45662,45663,45664,45665,45711,45724,45778,45779,45785,45786,45820,45821,45965,46022),
_xlfn.LET(_xlpm.DD,
MAX(MIN($AX236,EOMONTH(BC$15,0))-MAX($AW236,BC$15),),
_xlfn.IFS(
AND(MONTH($AW236)=MONTH(BC$15),MONTH($AX236)&lt;&gt;MONTH(BC$15)),
NETWORKDAYS.INTL($AW236,$AW236+_xlpm.DD,1,_xlpm.VD),
AND(MONTH($AW236)&lt;&gt;MONTH(BC$15),MONTH($AX236)=MONTH(BC$15)),
NETWORKDAYS.INTL(($AX236)-_xlpm.DD,$AX236,1,_xlpm.VD),
AND(MONTH($AW236)&lt;MONTH(BC$15),MONTH($AX236)&gt;MONTH(BC$15)),
NETWORKDAYS.INTL((EOMONTH(BC$15-1,1))-_xlpm.DD,EOMONTH(BC$15-1,1),1,_xlpm.VD),
AND(MONTH($AW236)=MONTH(BC$15),MONTH($AX236)=MONTH(BC$15)),
NETWORKDAYS.INTL($AW236,$AX236,1,_xlpm.VD)))),0)),
$DH236="месяц",
$DR236*BC236,
$DH236="неделя",
$DR236*BC236/7*(ROUNDUP((DAY(EOMONTH(BC$15,0)))/4,0))),
0)</f>
        <v/>
      </c>
      <c r="DW236" s="125">
        <f t="array" ref="DW236">
IFERROR(_xlfn.IFS(
$DH236="день_1",
$DR236*$BL236/($AX236-$AW236+1)*BD236*(DAY(EOMONTH(BD$15,0))),
$DH236="день_2",
$DR236/30*MAX(MIN($AX236,EOMONTH(BD$15,0))-MAX($AW236,BD$15)+1,),
$DH236="раб.день",
$DR236/30*(IFERROR(
_xlfn.LET(_xlpm.VD,
CHOOSE(
{1;2;3;4;5;6;7;8;9;10;11;12;13;14;15;16;17;18},
45658,45659,45660,45661,45662,45663,45664,45665,45711,45724,45778,45779,45785,45786,45820,45821,45965,46022),
_xlfn.LET(_xlpm.DD,
MAX(MIN($AX236,EOMONTH(BD$15,0))-MAX($AW236,BD$15),),
_xlfn.IFS(
AND(MONTH($AW236)=MONTH(BD$15),MONTH($AX236)&lt;&gt;MONTH(BD$15)),
NETWORKDAYS.INTL($AW236,$AW236+_xlpm.DD,1,_xlpm.VD),
AND(MONTH($AW236)&lt;&gt;MONTH(BD$15),MONTH($AX236)=MONTH(BD$15)),
NETWORKDAYS.INTL(($AX236)-_xlpm.DD,$AX236,1,_xlpm.VD),
AND(MONTH($AW236)&lt;MONTH(BD$15),MONTH($AX236)&gt;MONTH(BD$15)),
NETWORKDAYS.INTL((EOMONTH(BD$15-1,1))-_xlpm.DD,EOMONTH(BD$15-1,1),1,_xlpm.VD),
AND(MONTH($AW236)=MONTH(BD$15),MONTH($AX236)=MONTH(BD$15)),
NETWORKDAYS.INTL($AW236,$AX236,1,_xlpm.VD)))),0)),
$DH236="месяц",
$DR236*BD236,
$DH236="неделя",
$DR236*BD236/7*(ROUNDUP((DAY(EOMONTH(BD$15,0)))/4,0))),
0)</f>
        <v/>
      </c>
      <c r="DX236" s="125">
        <f t="array" ref="DX236">
IFERROR(_xlfn.IFS(
$DH236="день_1",
$DR236*$BL236/($AX236-$AW236+1)*BE236*(DAY(EOMONTH(BE$15,0))),
$DH236="день_2",
$DR236/30*MAX(MIN($AX236,EOMONTH(BE$15,0))-MAX($AW236,BE$15)+1,),
$DH236="раб.день",
$DR236/30*(IFERROR(
_xlfn.LET(_xlpm.VD,
CHOOSE(
{1;2;3;4;5;6;7;8;9;10;11;12;13;14;15;16;17;18},
45658,45659,45660,45661,45662,45663,45664,45665,45711,45724,45778,45779,45785,45786,45820,45821,45965,46022),
_xlfn.LET(_xlpm.DD,
MAX(MIN($AX236,EOMONTH(BE$15,0))-MAX($AW236,BE$15),),
_xlfn.IFS(
AND(MONTH($AW236)=MONTH(BE$15),MONTH($AX236)&lt;&gt;MONTH(BE$15)),
NETWORKDAYS.INTL($AW236,$AW236+_xlpm.DD,1,_xlpm.VD),
AND(MONTH($AW236)&lt;&gt;MONTH(BE$15),MONTH($AX236)=MONTH(BE$15)),
NETWORKDAYS.INTL(($AX236)-_xlpm.DD,$AX236,1,_xlpm.VD),
AND(MONTH($AW236)&lt;MONTH(BE$15),MONTH($AX236)&gt;MONTH(BE$15)),
NETWORKDAYS.INTL((EOMONTH(BE$15-1,1))-_xlpm.DD,EOMONTH(BE$15-1,1),1,_xlpm.VD),
AND(MONTH($AW236)=MONTH(BE$15),MONTH($AX236)=MONTH(BE$15)),
NETWORKDAYS.INTL($AW236,$AX236,1,_xlpm.VD)))),0)),
$DH236="месяц",
$DR236*BE236,
$DH236="неделя",
$DR236*BE236/7*(ROUNDUP((DAY(EOMONTH(BE$15,0)))/4,0))),
0)</f>
        <v/>
      </c>
      <c r="DY236" s="125">
        <f t="array" ref="DY236">
IFERROR(_xlfn.IFS(
$DH236="день_1",
$DR236*$BL236/($AX236-$AW236+1)*BF236*(DAY(EOMONTH(BF$15,0))),
$DH236="день_2",
$DR236/30*MAX(MIN($AX236,EOMONTH(BF$15,0))-MAX($AW236,BF$15)+1,),
$DH236="раб.день",
$DR236/30*(IFERROR(
_xlfn.LET(_xlpm.VD,
CHOOSE(
{1;2;3;4;5;6;7;8;9;10;11;12;13;14;15;16;17;18},
45658,45659,45660,45661,45662,45663,45664,45665,45711,45724,45778,45779,45785,45786,45820,45821,45965,46022),
_xlfn.LET(_xlpm.DD,
MAX(MIN($AX236,EOMONTH(BF$15,0))-MAX($AW236,BF$15),),
_xlfn.IFS(
AND(MONTH($AW236)=MONTH(BF$15),MONTH($AX236)&lt;&gt;MONTH(BF$15)),
NETWORKDAYS.INTL($AW236,$AW236+_xlpm.DD,1,_xlpm.VD),
AND(MONTH($AW236)&lt;&gt;MONTH(BF$15),MONTH($AX236)=MONTH(BF$15)),
NETWORKDAYS.INTL(($AX236)-_xlpm.DD,$AX236,1,_xlpm.VD),
AND(MONTH($AW236)&lt;MONTH(BF$15),MONTH($AX236)&gt;MONTH(BF$15)),
NETWORKDAYS.INTL((EOMONTH(BF$15-1,1))-_xlpm.DD,EOMONTH(BF$15-1,1),1,_xlpm.VD),
AND(MONTH($AW236)=MONTH(BF$15),MONTH($AX236)=MONTH(BF$15)),
NETWORKDAYS.INTL($AW236,$AX236,1,_xlpm.VD)))),0)),
$DH236="месяц",
$DR236*BF236,
$DH236="неделя",
$DR236*BF236/7*(ROUNDUP((DAY(EOMONTH(BF$15,0)))/4,0))),
0)</f>
        <v/>
      </c>
      <c r="DZ236" s="125">
        <f t="array" ref="DZ236">
IFERROR(_xlfn.IFS(
$DH236="день_1",
$DR236*$BL236/($AX236-$AW236+1)*BG236*(DAY(EOMONTH(BG$15,0))),
$DH236="день_2",
$DR236/30*MAX(MIN($AX236,EOMONTH(BG$15,0))-MAX($AW236,BG$15)+1,),
$DH236="раб.день",
$DR236/30*(IFERROR(
_xlfn.LET(_xlpm.VD,
CHOOSE(
{1;2;3;4;5;6;7;8;9;10;11;12;13;14;15;16;17;18},
45658,45659,45660,45661,45662,45663,45664,45665,45711,45724,45778,45779,45785,45786,45820,45821,45965,46022),
_xlfn.LET(_xlpm.DD,
MAX(MIN($AX236,EOMONTH(BG$15,0))-MAX($AW236,BG$15),),
_xlfn.IFS(
AND(MONTH($AW236)=MONTH(BG$15),MONTH($AX236)&lt;&gt;MONTH(BG$15)),
NETWORKDAYS.INTL($AW236,$AW236+_xlpm.DD,1,_xlpm.VD),
AND(MONTH($AW236)&lt;&gt;MONTH(BG$15),MONTH($AX236)=MONTH(BG$15)),
NETWORKDAYS.INTL(($AX236)-_xlpm.DD,$AX236,1,_xlpm.VD),
AND(MONTH($AW236)&lt;MONTH(BG$15),MONTH($AX236)&gt;MONTH(BG$15)),
NETWORKDAYS.INTL((EOMONTH(BG$15-1,1))-_xlpm.DD,EOMONTH(BG$15-1,1),1,_xlpm.VD),
AND(MONTH($AW236)=MONTH(BG$15),MONTH($AX236)=MONTH(BG$15)),
NETWORKDAYS.INTL($AW236,$AX236,1,_xlpm.VD)))),0)),
$DH236="месяц",
$DR236*BG236,
$DH236="неделя",
$DR236*BG236/7*(ROUNDUP((DAY(EOMONTH(BG$15,0)))/4,0))),
0)</f>
        <v/>
      </c>
      <c r="EA236" s="125">
        <f t="array" ref="EA236">
IFERROR(_xlfn.IFS(
$DH236="день_1",
$DR236*$BL236/($AX236-$AW236+1)*BH236*(DAY(EOMONTH(BH$15,0))),
$DH236="день_2",
$DR236/30*MAX(MIN($AX236,EOMONTH(BH$15,0))-MAX($AW236,BH$15)+1,),
$DH236="раб.день",
$DR236/30*(IFERROR(
_xlfn.LET(_xlpm.VD,
CHOOSE(
{1;2;3;4;5;6;7;8;9;10;11;12;13;14;15;16;17;18},
45658,45659,45660,45661,45662,45663,45664,45665,45711,45724,45778,45779,45785,45786,45820,45821,45965,46022),
_xlfn.LET(_xlpm.DD,
MAX(MIN($AX236,EOMONTH(BH$15,0))-MAX($AW236,BH$15),),
_xlfn.IFS(
AND(MONTH($AW236)=MONTH(BH$15),MONTH($AX236)&lt;&gt;MONTH(BH$15)),
NETWORKDAYS.INTL($AW236,$AW236+_xlpm.DD,1,_xlpm.VD),
AND(MONTH($AW236)&lt;&gt;MONTH(BH$15),MONTH($AX236)=MONTH(BH$15)),
NETWORKDAYS.INTL(($AX236)-_xlpm.DD,$AX236,1,_xlpm.VD),
AND(MONTH($AW236)&lt;MONTH(BH$15),MONTH($AX236)&gt;MONTH(BH$15)),
NETWORKDAYS.INTL((EOMONTH(BH$15-1,1))-_xlpm.DD,EOMONTH(BH$15-1,1),1,_xlpm.VD),
AND(MONTH($AW236)=MONTH(BH$15),MONTH($AX236)=MONTH(BH$15)),
NETWORKDAYS.INTL($AW236,$AX236,1,_xlpm.VD)))),0)),
$DH236="месяц",
$DR236*BH236,
$DH236="неделя",
$DR236*BH236/7*(ROUNDUP((DAY(EOMONTH(BH$15,0)))/4,0))),
0)</f>
        <v/>
      </c>
      <c r="EB236" s="125">
        <f t="array" ref="EB236">
IFERROR(_xlfn.IFS(
$DH236="день_1",
$DR236*$BL236/($AX236-$AW236+1)*BI236*(DAY(EOMONTH(BI$15,0))),
$DH236="день_2",
$DR236/30*MAX(MIN($AX236,EOMONTH(BI$15,0))-MAX($AW236,BI$15)+1,),
$DH236="раб.день",
$DR236/30*(IFERROR(
_xlfn.LET(_xlpm.VD,
CHOOSE(
{1;2;3;4;5;6;7;8;9;10;11;12;13;14;15;16;17;18},
45658,45659,45660,45661,45662,45663,45664,45665,45711,45724,45778,45779,45785,45786,45820,45821,45965,46022),
_xlfn.LET(_xlpm.DD,
MAX(MIN($AX236,EOMONTH(BI$15,0))-MAX($AW236,BI$15),),
_xlfn.IFS(
AND(MONTH($AW236)=MONTH(BI$15),MONTH($AX236)&lt;&gt;MONTH(BI$15)),
NETWORKDAYS.INTL($AW236,$AW236+_xlpm.DD,1,_xlpm.VD),
AND(MONTH($AW236)&lt;&gt;MONTH(BI$15),MONTH($AX236)=MONTH(BI$15)),
NETWORKDAYS.INTL(($AX236)-_xlpm.DD,$AX236,1,_xlpm.VD),
AND(MONTH($AW236)&lt;MONTH(BI$15),MONTH($AX236)&gt;MONTH(BI$15)),
NETWORKDAYS.INTL((EOMONTH(BI$15-1,1))-_xlpm.DD,EOMONTH(BI$15-1,1),1,_xlpm.VD),
AND(MONTH($AW236)=MONTH(BI$15),MONTH($AX236)=MONTH(BI$15)),
NETWORKDAYS.INTL($AW236,$AX236,1,_xlpm.VD)))),0)),
$DH236="месяц",
$DR236*BI236,
$DH236="неделя",
$DR236*BI236/7*(ROUNDUP((DAY(EOMONTH(BI$15,0)))/4,0))),
0)</f>
        <v/>
      </c>
      <c r="EC236" s="125">
        <f t="array" ref="EC236">
IFERROR(_xlfn.IFS(
$DH236="день_1",
$DR236*$BL236/($AX236-$AW236+1)*BJ236*(DAY(EOMONTH(BJ$15,0))),
$DH236="день_2",
$DR236/30*MAX(MIN($AX236,EOMONTH(BJ$15,0))-MAX($AW236,BJ$15)+1,),
$DH236="раб.день",
$DR236/30*(IFERROR(
_xlfn.LET(_xlpm.VD,
CHOOSE(
{1;2;3;4;5;6;7;8;9;10;11;12;13;14;15;16;17;18},
45658,45659,45660,45661,45662,45663,45664,45665,45711,45724,45778,45779,45785,45786,45820,45821,45965,46022),
_xlfn.LET(_xlpm.DD,
MAX(MIN($AX236,EOMONTH(BJ$15,0))-MAX($AW236,BJ$15),),
_xlfn.IFS(
AND(MONTH($AW236)=MONTH(BJ$15),MONTH($AX236)&lt;&gt;MONTH(BJ$15)),
NETWORKDAYS.INTL($AW236,$AW236+_xlpm.DD,1,_xlpm.VD),
AND(MONTH($AW236)&lt;&gt;MONTH(BJ$15),MONTH($AX236)=MONTH(BJ$15)),
NETWORKDAYS.INTL(($AX236)-_xlpm.DD,$AX236,1,_xlpm.VD),
AND(MONTH($AW236)&lt;MONTH(BJ$15),MONTH($AX236)&gt;MONTH(BJ$15)),
NETWORKDAYS.INTL((EOMONTH(BJ$15-1,1))-_xlpm.DD,EOMONTH(BJ$15-1,1),1,_xlpm.VD),
AND(MONTH($AW236)=MONTH(BJ$15),MONTH($AX236)=MONTH(BJ$15)),
NETWORKDAYS.INTL($AW236,$AX236,1,_xlpm.VD)))),0)),
$DH236="месяц",
$DR236*BJ236,
$DH236="неделя",
$DR236*BJ236/7*(ROUNDUP((DAY(EOMONTH(BJ$15,0)))/4,0))),
0)</f>
        <v/>
      </c>
      <c r="ED236" s="125">
        <f t="array" ref="ED236">
IFERROR(_xlfn.IFS(
$DH236="день_1",
$DR236*$BL236/($AX236-$AW236+1)*BK236*(DAY(EOMONTH(BK$15,0))),
$DH236="день_2",
$DR236/30*MAX(MIN($AX236,EOMONTH(BK$15,0))-MAX($AW236,BK$15)+1,),
$DH236="раб.день",
$DR236/30*(IFERROR(
_xlfn.LET(_xlpm.VD,
CHOOSE(
{1;2;3;4;5;6;7;8;9;10;11;12;13;14;15;16;17;18},
45658,45659,45660,45661,45662,45663,45664,45665,45711,45724,45778,45779,45785,45786,45820,45821,45965,46022),
_xlfn.LET(_xlpm.DD,
MAX(MIN($AX236,EOMONTH(BK$15,0))-MAX($AW236,BK$15),),
_xlfn.IFS(
AND(MONTH($AW236)=MONTH(BK$15),MONTH($AX236)&lt;&gt;MONTH(BK$15)),
NETWORKDAYS.INTL($AW236,$AW236+_xlpm.DD,1,_xlpm.VD),
AND(MONTH($AW236)&lt;&gt;MONTH(BK$15),MONTH($AX236)=MONTH(BK$15)),
NETWORKDAYS.INTL(($AX236)-_xlpm.DD,$AX236,1,_xlpm.VD),
AND(MONTH($AW236)&lt;MONTH(BK$15),MONTH($AX236)&gt;MONTH(BK$15)),
NETWORKDAYS.INTL((EOMONTH(BK$15-1,1))-_xlpm.DD,EOMONTH(BK$15-1,1),1,_xlpm.VD),
AND(MONTH($AW236)=MONTH(BK$15),MONTH($AX236)=MONTH(BK$15)),
NETWORKDAYS.INTL($AW236,$AX236,1,_xlpm.VD)))),0)),
$DH236="месяц",
$DR236*BK236,
$DH236="неделя",
$DR236*BK236/7*(ROUNDUP((DAY(EOMONTH(BK$15,0)))/4,0))),
0)</f>
        <v/>
      </c>
      <c r="EE236" s="125">
        <f>SUM($DS236,$DT236,$DU236,$DV236,$DW236,$DX236,$DY236,$DZ236,$EA236,$EB236,$EC236,$ED236)</f>
        <v/>
      </c>
      <c r="EF236" s="125">
        <f>IFERROR(ROUND($EE236*(1+$EP236),2),0)</f>
        <v/>
      </c>
      <c r="EG236" s="128" t="n">
        <v>1</v>
      </c>
      <c r="EH236" s="126" t="n">
        <v>0</v>
      </c>
      <c r="EI236" s="126">
        <f>ROUND(SUM($EH236:$EH236)*SUM($AB236:$AB236)*$EG236,2)</f>
        <v/>
      </c>
      <c r="EJ236" s="126">
        <f>ROUND($EI236*(1+$EP236),2)</f>
        <v/>
      </c>
      <c r="EK236" s="126" t="n">
        <v>0</v>
      </c>
      <c r="EL236" s="126">
        <f>ROUND(SUM($EK236:$EK236)*SUM($AB236:$AB236)*$EG236,2)</f>
        <v/>
      </c>
      <c r="EM236" s="126">
        <f>ROUND($EL236*(1+$EP236),2)</f>
        <v/>
      </c>
      <c r="EN236" s="126">
        <f>SUM($EE236,$EI236,$EL236)</f>
        <v/>
      </c>
      <c r="EO236" s="126">
        <f>SUM($EF236,$EJ236,$EM236)</f>
        <v/>
      </c>
      <c r="EP236" s="59" t="inlineStr">
        <is>
          <t>20%</t>
        </is>
      </c>
      <c r="EQ236" s="59" t="n"/>
      <c r="ER236" s="60">
        <f t="array" ref="ER236">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MATCH(ES236,
{"AMS";"RussOutdoor";"HD Outdoor";"Ingroup";"IQ";"Ledproduction";"LisChannel";"Logic";"Media-PPL";"NovikovTV | НовиковТВ";"SMA";"SOK";"КрокусТВ | CrocusTV | IndoorTV";"Сити";"ТЯК Москва"},
0)),"")</f>
        <v/>
      </c>
      <c r="ES236" s="60" t="n"/>
      <c r="ET236" s="60">
        <f t="array" ref="ET236">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MATCH(ES236,
{"AMS";"RussOutdoor";"HD Outdoor";"Ingroup";"IQ";"Ledproduction";"LisChannel";"Logic";"Media-PPL";"NovikovTV | НовиковТВ";"SMA";"SOK";"КрокусТВ | CrocusTV | IndoorTV";"Сити";"ТЯК Москва"},
0)),"")</f>
        <v/>
      </c>
      <c r="EU236" s="60" t="n"/>
      <c r="EV236" s="60" t="n"/>
      <c r="EX236" s="110">
        <f t="array" ref="EX236">
($AR236/30
+N("ТРАФИК ПЛОЩАДКИ"))*
(IFERROR(
_xlfn.LET(
_xlpm.GPR,
HLOOKUP($L236,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(MATCH($T236,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IF($Q236="цифровой",_xlpm.GPR/$AG236,_xlpm.GPR/60)),
0)
+N("DWELL TIME"))*
(IF($AB236=0,0,IF($AB236=1,0.3,IF($AB236=2,0.5,IF($AB236&gt;2,1))))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_xlfn.IFS($AC236="да",1.2,$AC236="нет",1)*
_xlfn.IFS($AD236="да",1.2,$AD236="нет",1)*
IF(R236="статический",1,1.2)*
$X236*
INDEX(
{1.2;1;1.2;1.2;1;1.2;1.2;1.2;1.2;1.2;1.2;1;1.2;1.2;1.2;1.2;1;1;1.2;1.2;1.2;1;1;1;1;1.2;1.2;1.2;1.2;1;1;1;1;1.2;1.2;1.2;1.2;1.2;1.2;1.2;1.2;1;1;1.2;1;1;1;1;1.5;1;1;1.5;1.5;1.2},
MATCH($Q236,_xlpm.MI,0)))&gt;{0.02;0.04;0.06;0.1;0.2;0.4;0.6;0.8;1;2;4;6})),
{0;1;2;3;4;5;6;7;8;9;10;11;12},
0)))
+N("КОЭФФИЦИЕНТ КОНТАКТА"))))*
(_xlfn.IFS($X236&lt;0.1,$X236/1000,$X236&gt;25,5.2,AND($X236&gt;=0.1,$X236&lt;=25),(($X236*2+0.1)/10)*($X236/10)))*
IFERROR((_xlfn.LET(
_xlpm.MA,
{0;0.8;0.85;0.9;0.95;1},
_xlpm.MAA,
{0;1;2;3;4;5},
INDEX(_xlpm.MA,MATCH(SUMPRODUCT(--((IF(ROUND(_xlpm.MAA,1)&gt;5,5,ROUND($AB236,1)))&gt;{0;1;2;3;4;5})),_xlpm.MAA,0)))
+N("КОЭФФИЦИЕНТ КОЛ-ВО КОНСТРУКЦИЙ")),1)*
$AB236,0))*
(IF($Q236="цифровой",$AG236/15*$AI236,1)
+N("ДЛЯ ЦИФРЫ"))</f>
        <v/>
      </c>
      <c r="EY236" s="110">
        <f>IFERROR(EX236*AY236,0)</f>
        <v/>
      </c>
      <c r="EZ236" s="131">
        <f>IFERROR(DP236/EY236*1000,0)</f>
        <v/>
      </c>
      <c r="FA236" s="112">
        <f>IFERROR(FC236/FB236,0)</f>
        <v/>
      </c>
      <c r="FB236" s="112">
        <f>IFERROR((FC236/(EY236/FF236*#REF!))*0.825,0)</f>
        <v/>
      </c>
      <c r="FC236" s="112">
        <f>IFERROR(((EX236*30/AR236)*100)/30,0)</f>
        <v/>
      </c>
      <c r="FD236" s="112">
        <f>IFERROR(EY236/G236*100%,0)</f>
        <v/>
      </c>
      <c r="FE236" s="112">
        <f>IFERROR(FD236/FC236*100%,0)</f>
        <v/>
      </c>
      <c r="FF236" s="110">
        <f>IFERROR(AR236/30*AY236,0)</f>
        <v/>
      </c>
    </row>
    <row r="237" ht="13" customHeight="1">
      <c r="A237" s="59" t="n"/>
      <c r="B237" s="60" t="n"/>
      <c r="C237" s="60" t="n"/>
      <c r="D237" s="60">
        <f t="array" ref="D237">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MATCH($E237,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37" s="60">
        <f t="array" ref="E237">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MATCH($F237,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37" s="60" t="inlineStr"/>
      <c r="G237" s="60" t="n"/>
      <c r="H237" s="60">
        <f t="array" ref="H237">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MATCH($I237,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37" s="60" t="n"/>
      <c r="J237" s="60" t="n"/>
      <c r="K237" s="60" t="n"/>
      <c r="L237" s="60" t="n"/>
      <c r="M237" s="60" t="n"/>
      <c r="N237" s="60" t="n"/>
      <c r="O237" s="60" t="n"/>
      <c r="P237" s="60">
        <f t="array" ref="P237">
_xlfn.IFS(
ISNUMBER(MATCH($Q237,{"шелфбаннер","разделитель","монетница","чековая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ISNUMBER(MATCH($Q237,{"LED/LCD","видеокулер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ISNUMBER(MATCH($Q237,{"автомобиль","машина","выставочное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ISNUMBER(MATCH($Q237,{"билборд","лифтовая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ISNUMBER(MATCH($Q237,{"навигация","подвесной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ISNUMBER(MATCH($Q237,{"движущаяся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ISNUMBER(MATCH($Q237,{"каталог","журнал"},)),
"Пресса",
$Q237="","")</f>
        <v/>
      </c>
      <c r="Q237" s="60" t="n"/>
      <c r="R237" s="60">
        <f t="array" ref="R237">
IFERROR(
_xlfn.IFS(
OR(ISNUMBER(MATCH($Q237,{"экспозиция","макет","стенд","автостенд","авто стенд","выставочное пространство","выставочные стенды","модульные выставочные стенды","3Д конструкция","3D конструкция"},)),P237="Экспонирование"),
"нестандартный",
ISNUMBER(MATCH($Q237,{"скроллер","призматрон"},)),
"динамический",
$P237="Видео",
"цифровой",
OR($P237="Пресса",$P237="Щит",$P237="POSm",$P237="Подвес",$P237="Брендирование/оклейка"),
"статический"),"")</f>
        <v/>
      </c>
      <c r="S237" s="59" t="n"/>
      <c r="T237" s="60" t="n"/>
      <c r="U237" s="60" t="n"/>
      <c r="V237" s="60">
        <f>
IF(P237="Видео",
"цифровой постер/ролик",
IF(ISNUMBER(MATCH(Q237,{"короб световой","короб световой | лайтбокс","короб световой | кристалайт","лайтбокс","лайт бокс","кристалайт","LB","lightbox"},)),
"бэклит",
IF(P237="Брендирование/оклейка",
"перфарированная пленка/самоклейка",
IF(P237="Экспонирование",
"под запрос",
IF(P237="Подвес",
"баннер/ткань",
"")))))</f>
        <v/>
      </c>
      <c r="W237" s="59" t="n"/>
      <c r="X237" s="59" t="n"/>
      <c r="Y237" s="59" t="n"/>
      <c r="Z237" s="61" t="n"/>
      <c r="AA237" s="61" t="n"/>
      <c r="AB237" s="61">
        <f>IF(BL237&gt;0,Z237,0)</f>
        <v/>
      </c>
      <c r="AC237" s="59" t="n"/>
      <c r="AD237" s="59" t="n"/>
      <c r="AE237" s="59" t="n"/>
      <c r="AF237" s="59" t="n"/>
      <c r="AG237" s="59" t="n"/>
      <c r="AH237" s="59" t="n"/>
      <c r="AI237" s="59" t="n"/>
      <c r="AJ237" s="59" t="n"/>
      <c r="AK237" s="59" t="n"/>
      <c r="AL237" s="62">
        <f>IFERROR(IF(OR(R237="статический",R237="динамический",R237="нестандартный",R237="",R237=""),"-",IF(AND(AH237="-",AI237="-"),"-",AK237*3600/AH237*AI237)),"-")</f>
        <v/>
      </c>
      <c r="AM237" s="62">
        <f>IFERROR(IF(OR(R237="статический",R237="динамический",R237="",R237="", R237="BTL",R237="нестандартный"),"-",AG237*AI237*AL237/60),"-")</f>
        <v/>
      </c>
      <c r="AN237" s="63">
        <f>IFERROR(IF(AH237="","-",AG237*AI237/AH237),"-")</f>
        <v/>
      </c>
      <c r="AO237" s="59">
        <f>IFERROR(IF(OR($R237="статический",$R237="динамический",$R237="",$R237="",$R237="BTL",$R237="нестандартный"),"-",$AL237*$AY237),"-")</f>
        <v/>
      </c>
      <c r="AP237" s="62">
        <f>IFERROR(IF(OR($R237="статический",$R237="динамический",$R237="",$R237="",$R237="BTL",$R237="нестандартный"),"-",$AM237*AY237),"-")</f>
        <v/>
      </c>
      <c r="AQ237" s="64" t="n"/>
      <c r="AR237" s="61" t="n"/>
      <c r="AS237" s="61" t="n"/>
      <c r="AT237" s="61" t="n"/>
      <c r="AU237" s="65" t="n"/>
      <c r="AV237" s="124">
        <f>IFERROR(DR237/AT237*1000,"n/a")</f>
        <v/>
      </c>
      <c r="AW237" s="67" t="n"/>
      <c r="AX237" s="67" t="n"/>
      <c r="AY237" s="43">
        <f>IFERROR(IF(OR($AW237="",$AX237=""),"",_xlfn.DAYS($AX237+1,$AW237)),"")</f>
        <v/>
      </c>
      <c r="AZ237" s="68">
        <f t="array" ref="AZ237">
_xlfn.LET(_xlpm.COEFF,
IF($AW237+$AX237=0,0,IF(MAX(MIN($AX237,EOMONTH(AZ$15,0))-MAX($AW237,AZ$15)+1,)&gt;0,1,0)),
_xlfn.IFS(
$ES237="LisChannel",
_xlpm.COEFF*
INDEX({1;1;1.2;1.2;1;1;1;1;1.2;1.2;1.2;1.2},
MATCH(MONTH(AZ$15),
{1,2,3,4,5,6,7,8,9,10,11,12})),
CONCATENATE($ES237," ",$L237)="RussOutdoor метро",
_xlpm.COEFF*
INDEX({0.8;0.9;1.1;1.1;1;1;1;1;1.1;1.1;1.1;1.1},
MATCH(MONTH(AZ$15),
{1,2,3,4,5,6,7,8,9,10,11,12})),
$ES237&lt;&gt;"LisChannel",
_xlpm.COEFF,
$ES237&lt;&gt;"RussOutdoor",
_xlpm.COEFF))</f>
        <v/>
      </c>
      <c r="BA237" s="68">
        <f t="array" ref="BA237">
_xlfn.LET(_xlpm.COEFF,
IF($AW237+$AX237=0,0,IF(MAX(MIN($AX237,EOMONTH(BA$15,0))-MAX($AW237,BA$15)+1,)&gt;0,1,0)),
_xlfn.IFS(
$ES237="LisChannel",
_xlpm.COEFF*
INDEX({1;1;1.2;1.2;1;1;1;1;1.2;1.2;1.2;1.2},
MATCH(MONTH(BA$15),
{1,2,3,4,5,6,7,8,9,10,11,12})),
CONCATENATE($ES237," ",$L237)="RussOutdoor метро",
_xlpm.COEFF*
INDEX({0.8;0.9;1.1;1.1;1;1;1;1;1.1;1.1;1.1;1.1},
MATCH(MONTH(BA$15),
{1,2,3,4,5,6,7,8,9,10,11,12})),
$ES237&lt;&gt;"LisChannel",
_xlpm.COEFF,
$ES237&lt;&gt;"RussOutdoor",
_xlpm.COEFF))</f>
        <v/>
      </c>
      <c r="BB237" s="68">
        <f t="array" ref="BB237">
_xlfn.LET(_xlpm.COEFF,
IF($AW237+$AX237=0,0,IF(MAX(MIN($AX237,EOMONTH(BB$15,0))-MAX($AW237,BB$15)+1,)&gt;0,1,0)),
_xlfn.IFS(
$ES237="LisChannel",
_xlpm.COEFF*
INDEX({1;1;1.2;1.2;1;1;1;1;1.2;1.2;1.2;1.2},
MATCH(MONTH(BB$15),
{1,2,3,4,5,6,7,8,9,10,11,12})),
CONCATENATE($ES237," ",$L237)="RussOutdoor метро",
_xlpm.COEFF*
INDEX({0.8;0.9;1.1;1.1;1;1;1;1;1.1;1.1;1.1;1.1},
MATCH(MONTH(BB$15),
{1,2,3,4,5,6,7,8,9,10,11,12})),
$ES237&lt;&gt;"LisChannel",
_xlpm.COEFF,
$ES237&lt;&gt;"RussOutdoor",
_xlpm.COEFF))</f>
        <v/>
      </c>
      <c r="BC237" s="68">
        <f t="array" ref="BC237">
_xlfn.LET(_xlpm.COEFF,
IF($AW237+$AX237=0,0,IF(MAX(MIN($AX237,EOMONTH(BC$15,0))-MAX($AW237,BC$15)+1,)&gt;0,1,0)),
_xlfn.IFS(
$ES237="LisChannel",
_xlpm.COEFF*
INDEX({1;1;1.2;1.2;1;1;1;1;1.2;1.2;1.2;1.2},
MATCH(MONTH(BC$15),
{1,2,3,4,5,6,7,8,9,10,11,12})),
CONCATENATE($ES237," ",$L237)="RussOutdoor метро",
_xlpm.COEFF*
INDEX({0.8;0.9;1.1;1.1;1;1;1;1;1.1;1.1;1.1;1.1},
MATCH(MONTH(BC$15),
{1,2,3,4,5,6,7,8,9,10,11,12})),
$ES237&lt;&gt;"LisChannel",
_xlpm.COEFF,
$ES237&lt;&gt;"RussOutdoor",
_xlpm.COEFF))</f>
        <v/>
      </c>
      <c r="BD237" s="68">
        <f t="array" ref="BD237">
_xlfn.LET(_xlpm.COEFF,
IF($AW237+$AX237=0,0,IF(MAX(MIN($AX237,EOMONTH(BD$15,0))-MAX($AW237,BD$15)+1,)&gt;0,1,0)),
_xlfn.IFS(
$ES237="LisChannel",
_xlpm.COEFF*
INDEX({1;1;1.2;1.2;1;1;1;1;1.2;1.2;1.2;1.2},
MATCH(MONTH(BD$15),
{1,2,3,4,5,6,7,8,9,10,11,12})),
CONCATENATE($ES237," ",$L237)="RussOutdoor метро",
_xlpm.COEFF*
INDEX({0.8;0.9;1.1;1.1;1;1;1;1;1.1;1.1;1.1;1.1},
MATCH(MONTH(BD$15),
{1,2,3,4,5,6,7,8,9,10,11,12})),
$ES237&lt;&gt;"LisChannel",
_xlpm.COEFF,
$ES237&lt;&gt;"RussOutdoor",
_xlpm.COEFF))</f>
        <v/>
      </c>
      <c r="BE237" s="68">
        <f t="array" ref="BE237">
_xlfn.LET(_xlpm.COEFF,
IF($AW237+$AX237=0,0,IF(MAX(MIN($AX237,EOMONTH(BE$15,0))-MAX($AW237,BE$15)+1,)&gt;0,1,0)),
_xlfn.IFS(
$ES237="LisChannel",
_xlpm.COEFF*
INDEX({1;1;1.2;1.2;1;1;1;1;1.2;1.2;1.2;1.2},
MATCH(MONTH(BE$15),
{1,2,3,4,5,6,7,8,9,10,11,12})),
CONCATENATE($ES237," ",$L237)="RussOutdoor метро",
_xlpm.COEFF*
INDEX({0.8;0.9;1.1;1.1;1;1;1;1;1.1;1.1;1.1;1.1},
MATCH(MONTH(BE$15),
{1,2,3,4,5,6,7,8,9,10,11,12})),
$ES237&lt;&gt;"LisChannel",
_xlpm.COEFF,
$ES237&lt;&gt;"RussOutdoor",
_xlpm.COEFF))</f>
        <v/>
      </c>
      <c r="BF237" s="68">
        <f t="array" ref="BF237">
_xlfn.LET(_xlpm.COEFF,
IF($AW237+$AX237=0,0,IF(MAX(MIN($AX237,EOMONTH(BF$15,0))-MAX($AW237,BF$15)+1,)&gt;0,1,0)),
_xlfn.IFS(
$ES237="LisChannel",
_xlpm.COEFF*
INDEX({1;1;1.2;1.2;1;1;1;1;1.2;1.2;1.2;1.2},
MATCH(MONTH(BF$15),
{1,2,3,4,5,6,7,8,9,10,11,12})),
CONCATENATE($ES237," ",$L237)="RussOutdoor метро",
_xlpm.COEFF*
INDEX({0.8;0.9;1.1;1.1;1;1;1;1;1.1;1.1;1.1;1.1},
MATCH(MONTH(BF$15),
{1,2,3,4,5,6,7,8,9,10,11,12})),
$ES237&lt;&gt;"LisChannel",
_xlpm.COEFF,
$ES237&lt;&gt;"RussOutdoor",
_xlpm.COEFF))</f>
        <v/>
      </c>
      <c r="BG237" s="68">
        <f t="array" ref="BG237">
_xlfn.LET(_xlpm.COEFF,
IF($AW237+$AX237=0,0,IF(MAX(MIN($AX237,EOMONTH(BG$15,0))-MAX($AW237,BG$15)+1,)&gt;0,1,0)),
_xlfn.IFS(
$ES237="LisChannel",
_xlpm.COEFF*
INDEX({1;1;1.2;1.2;1;1;1;1;1.2;1.2;1.2;1.2},
MATCH(MONTH(BG$15),
{1,2,3,4,5,6,7,8,9,10,11,12})),
CONCATENATE($ES237," ",$L237)="RussOutdoor метро",
_xlpm.COEFF*
INDEX({0.8;0.9;1.1;1.1;1;1;1;1;1.1;1.1;1.1;1.1},
MATCH(MONTH(BG$15),
{1,2,3,4,5,6,7,8,9,10,11,12})),
$ES237&lt;&gt;"LisChannel",
_xlpm.COEFF,
$ES237&lt;&gt;"RussOutdoor",
_xlpm.COEFF))</f>
        <v/>
      </c>
      <c r="BH237" s="68">
        <f t="array" ref="BH237">
_xlfn.LET(_xlpm.COEFF,
IF($AW237+$AX237=0,0,IF(MAX(MIN($AX237,EOMONTH(BH$15,0))-MAX($AW237,BH$15)+1,)&gt;0,1,0)),
_xlfn.IFS(
$ES237="LisChannel",
_xlpm.COEFF*
INDEX({1;1;1.2;1.2;1;1;1;1;1.2;1.2;1.2;1.2},
MATCH(MONTH(BH$15),
{1,2,3,4,5,6,7,8,9,10,11,12})),
CONCATENATE($ES237," ",$L237)="RussOutdoor метро",
_xlpm.COEFF*
INDEX({0.8;0.9;1.1;1.1;1;1;1;1;1.1;1.1;1.1;1.1},
MATCH(MONTH(BH$15),
{1,2,3,4,5,6,7,8,9,10,11,12})),
$ES237&lt;&gt;"LisChannel",
_xlpm.COEFF,
$ES237&lt;&gt;"RussOutdoor",
_xlpm.COEFF))</f>
        <v/>
      </c>
      <c r="BI237" s="68">
        <f t="array" ref="BI237">
_xlfn.LET(_xlpm.COEFF,
IF($AW237+$AX237=0,0,IF(MAX(MIN($AX237,EOMONTH(BI$15,0))-MAX($AW237,BI$15)+1,)&gt;0,1,0)),
_xlfn.IFS(
$ES237="LisChannel",
_xlpm.COEFF*
INDEX({1;1;1.2;1.2;1;1;1;1;1.2;1.2;1.2;1.2},
MATCH(MONTH(BI$15),
{1,2,3,4,5,6,7,8,9,10,11,12})),
CONCATENATE($ES237," ",$L237)="RussOutdoor метро",
_xlpm.COEFF*
INDEX({0.8;0.9;1.1;1.1;1;1;1;1;1.1;1.1;1.1;1.1},
MATCH(MONTH(BI$15),
{1,2,3,4,5,6,7,8,9,10,11,12})),
$ES237&lt;&gt;"LisChannel",
_xlpm.COEFF,
$ES237&lt;&gt;"RussOutdoor",
_xlpm.COEFF))</f>
        <v/>
      </c>
      <c r="BJ237" s="68">
        <f t="array" ref="BJ237">
_xlfn.LET(_xlpm.COEFF,
IF($AW237+$AX237=0,0,IF(MAX(MIN($AX237,EOMONTH(BJ$15,0))-MAX($AW237,BJ$15)+1,)&gt;0,1,0)),
_xlfn.IFS(
$ES237="LisChannel",
_xlpm.COEFF*
INDEX({1;1;1.2;1.2;1;1;1;1;1.2;1.2;1.2;1.2},
MATCH(MONTH(BJ$15),
{1,2,3,4,5,6,7,8,9,10,11,12})),
CONCATENATE($ES237," ",$L237)="RussOutdoor метро",
_xlpm.COEFF*
INDEX({0.8;0.9;1.1;1.1;1;1;1;1;1.1;1.1;1.1;1.1},
MATCH(MONTH(BJ$15),
{1,2,3,4,5,6,7,8,9,10,11,12})),
$ES237&lt;&gt;"LisChannel",
_xlpm.COEFF,
$ES237&lt;&gt;"RussOutdoor",
_xlpm.COEFF))</f>
        <v/>
      </c>
      <c r="BK237" s="68">
        <f t="array" ref="BK237">
_xlfn.LET(_xlpm.COEFF,
IF($AW237+$AX237=0,0,IF(MAX(MIN($AX237,EOMONTH(BK$15,0))-MAX($AW237,BK$15)+1,)&gt;0,1,0)),
_xlfn.IFS(
$ES237="LisChannel",
_xlpm.COEFF*
INDEX({1;1;1.2;1.2;1;1;1;1;1.2;1.2;1.2;1.2},
MATCH(MONTH(BK$15),
{1,2,3,4,5,6,7,8,9,10,11,12})),
CONCATENATE($ES237," ",$L237)="RussOutdoor метро",
_xlpm.COEFF*
INDEX({0.8;0.9;1.1;1.1;1;1;1;1;1.1;1.1;1.1;1.1},
MATCH(MONTH(BK$15),
{1,2,3,4,5,6,7,8,9,10,11,12})),
$ES237&lt;&gt;"LisChannel",
_xlpm.COEFF,
$ES237&lt;&gt;"RussOutdoor",
_xlpm.COEFF))</f>
        <v/>
      </c>
      <c r="BL237" s="62">
        <f>COUNTIFS($AZ237:$BK237,"&gt;0")</f>
        <v/>
      </c>
      <c r="BM237" s="65" t="n"/>
      <c r="BN237" s="125">
        <f>$DJ237</f>
        <v/>
      </c>
      <c r="BO237" s="63">
        <f>$DQ237</f>
        <v/>
      </c>
      <c r="BP237" s="125">
        <f>
IFERROR(
IF($BL237=0,0,
$BN237*(1-$BO237)),
0)</f>
        <v/>
      </c>
      <c r="BQ237" s="125">
        <f t="array" ref="BQ237">
IFERROR(
_xlfn.IFS(
$DH237="день_1",
$BP237*$BL237/($AX237-$AW237+1)*AZ237*(DAY(EOMONTH(AZ$15,0))),
$DH237="день_2",
$BP237/30*MAX(MIN($AX237,EOMONTH(AZ$15,0))-MAX($AW237,AZ$15)+1,),
$DH237="раб.день",
$BP237/30*(IFERROR(
_xlfn.LET(_xlpm.VD,
CHOOSE(
{1;2;3;4;5;6;7;8;9;10;11;12;13;14;15;16;17;18},
45658,45659,45660,45661,45662,45663,45664,45665,45711,45724,45778,45779,45785,45786,45820,45821,45965,46022),
_xlfn.LET(_xlpm.DD,
MAX(MIN($AX237,EOMONTH(AZ$15,0))-MAX($AW237,AZ$15),),
_xlfn.IFS(
AND(MONTH($AW237)=MONTH(AZ$15),MONTH($AX237)&lt;&gt;MONTH(AZ$15)),
NETWORKDAYS.INTL($AW237,$AW237+_xlpm.DD,1,_xlpm.VD),
AND(MONTH($AW237)&lt;&gt;MONTH(AZ$15),MONTH($AX237)=MONTH(AZ$15)),
NETWORKDAYS.INTL(($AX237)-_xlpm.DD,$AX237,1,_xlpm.VD),
AND(MONTH($AW237)&lt;MONTH(AZ$15),MONTH($AX237)&gt;MONTH(AZ$15)),
NETWORKDAYS.INTL((EOMONTH(AZ$15-1,1))-_xlpm.DD,EOMONTH(AZ$15-1,1),1,_xlpm.VD),
AND(MONTH($AW237)=MONTH(AZ$15),MONTH($AX237)=MONTH(AZ$15)),
NETWORKDAYS.INTL($AW237,$AX237,1,_xlpm.VD)))),0)),
$DH237="месяц",
$BP237*AZ237,
$DH237="неделя",
$BP237*AZ237/7*(ROUNDUP((DAY(EOMONTH(AZ$15,0)))/4,0))),
0)</f>
        <v/>
      </c>
      <c r="BR237" s="125">
        <f t="array" ref="BR237">
IFERROR(
_xlfn.IFS(
$DH237="день_1",
$BP237*$BL237/($AX237-$AW237+1)*BA237*(DAY(EOMONTH(BA$15,0))),
$DH237="день_2",
$BP237/30*MAX(MIN($AX237,EOMONTH(BA$15,0))-MAX($AW237,BA$15)+1,),
$DH237="раб.день",
$BP237/30*(IFERROR(
_xlfn.LET(_xlpm.VD,
CHOOSE(
{1;2;3;4;5;6;7;8;9;10;11;12;13;14;15;16;17;18},
45658,45659,45660,45661,45662,45663,45664,45665,45711,45724,45778,45779,45785,45786,45820,45821,45965,46022),
_xlfn.LET(_xlpm.DD,
MAX(MIN($AX237,EOMONTH(BA$15,0))-MAX($AW237,BA$15),),
_xlfn.IFS(
AND(MONTH($AW237)=MONTH(BA$15),MONTH($AX237)&lt;&gt;MONTH(BA$15)),
NETWORKDAYS.INTL($AW237,$AW237+_xlpm.DD,1,_xlpm.VD),
AND(MONTH($AW237)&lt;&gt;MONTH(BA$15),MONTH($AX237)=MONTH(BA$15)),
NETWORKDAYS.INTL(($AX237)-_xlpm.DD,$AX237,1,_xlpm.VD),
AND(MONTH($AW237)&lt;MONTH(BA$15),MONTH($AX237)&gt;MONTH(BA$15)),
NETWORKDAYS.INTL((EOMONTH(BA$15-1,1))-_xlpm.DD,EOMONTH(BA$15-1,1),1,_xlpm.VD),
AND(MONTH($AW237)=MONTH(BA$15),MONTH($AX237)=MONTH(BA$15)),
NETWORKDAYS.INTL($AW237,$AX237,1,_xlpm.VD)))),0)),
$DH237="месяц",
$BP237*BA237,
$DH237="неделя",
$BP237*BA237/7*(ROUNDUP((DAY(EOMONTH(BA$15,0)))/4,0))),
0)</f>
        <v/>
      </c>
      <c r="BS237" s="125">
        <f t="array" ref="BS237">
IFERROR(
_xlfn.IFS(
$DH237="день_1",
$BP237*$BL237/($AX237-$AW237+1)*BB237*(DAY(EOMONTH(BB$15,0))),
$DH237="день_2",
$BP237/30*MAX(MIN($AX237,EOMONTH(BB$15,0))-MAX($AW237,BB$15)+1,),
$DH237="раб.день",
$BP237/30*(IFERROR(
_xlfn.LET(_xlpm.VD,
CHOOSE(
{1;2;3;4;5;6;7;8;9;10;11;12;13;14;15;16;17;18},
45658,45659,45660,45661,45662,45663,45664,45665,45711,45724,45778,45779,45785,45786,45820,45821,45965,46022),
_xlfn.LET(_xlpm.DD,
MAX(MIN($AX237,EOMONTH(BB$15,0))-MAX($AW237,BB$15),),
_xlfn.IFS(
AND(MONTH($AW237)=MONTH(BB$15),MONTH($AX237)&lt;&gt;MONTH(BB$15)),
NETWORKDAYS.INTL($AW237,$AW237+_xlpm.DD,1,_xlpm.VD),
AND(MONTH($AW237)&lt;&gt;MONTH(BB$15),MONTH($AX237)=MONTH(BB$15)),
NETWORKDAYS.INTL(($AX237)-_xlpm.DD,$AX237,1,_xlpm.VD),
AND(MONTH($AW237)&lt;MONTH(BB$15),MONTH($AX237)&gt;MONTH(BB$15)),
NETWORKDAYS.INTL((EOMONTH(BB$15-1,1))-_xlpm.DD,EOMONTH(BB$15-1,1),1,_xlpm.VD),
AND(MONTH($AW237)=MONTH(BB$15),MONTH($AX237)=MONTH(BB$15)),
NETWORKDAYS.INTL($AW237,$AX237,1,_xlpm.VD)))),0)),
$DH237="месяц",
$BP237*BB237,
$DH237="неделя",
$BP237*BB237/7*(ROUNDUP((DAY(EOMONTH(BB$15,0)))/4,0))),
0)</f>
        <v/>
      </c>
      <c r="BT237" s="125">
        <f t="array" ref="BT237">
IFERROR(
_xlfn.IFS(
$DH237="день_1",
$BP237*$BL237/($AX237-$AW237+1)*BC237*(DAY(EOMONTH(BC$15,0))),
$DH237="день_2",
$BP237/30*MAX(MIN($AX237,EOMONTH(BC$15,0))-MAX($AW237,BC$15)+1,),
$DH237="раб.день",
$BP237/30*(IFERROR(
_xlfn.LET(_xlpm.VD,
CHOOSE(
{1;2;3;4;5;6;7;8;9;10;11;12;13;14;15;16;17;18},
45658,45659,45660,45661,45662,45663,45664,45665,45711,45724,45778,45779,45785,45786,45820,45821,45965,46022),
_xlfn.LET(_xlpm.DD,
MAX(MIN($AX237,EOMONTH(BC$15,0))-MAX($AW237,BC$15),),
_xlfn.IFS(
AND(MONTH($AW237)=MONTH(BC$15),MONTH($AX237)&lt;&gt;MONTH(BC$15)),
NETWORKDAYS.INTL($AW237,$AW237+_xlpm.DD,1,_xlpm.VD),
AND(MONTH($AW237)&lt;&gt;MONTH(BC$15),MONTH($AX237)=MONTH(BC$15)),
NETWORKDAYS.INTL(($AX237)-_xlpm.DD,$AX237,1,_xlpm.VD),
AND(MONTH($AW237)&lt;MONTH(BC$15),MONTH($AX237)&gt;MONTH(BC$15)),
NETWORKDAYS.INTL((EOMONTH(BC$15-1,1))-_xlpm.DD,EOMONTH(BC$15-1,1),1,_xlpm.VD),
AND(MONTH($AW237)=MONTH(BC$15),MONTH($AX237)=MONTH(BC$15)),
NETWORKDAYS.INTL($AW237,$AX237,1,_xlpm.VD)))),0)),
$DH237="месяц",
$BP237*BC237,
$DH237="неделя",
$BP237*BC237/7*(ROUNDUP((DAY(EOMONTH(BC$15,0)))/4,0))),
0)</f>
        <v/>
      </c>
      <c r="BU237" s="125">
        <f t="array" ref="BU237">
IFERROR(
_xlfn.IFS(
$DH237="день_1",
$BP237*$BL237/($AX237-$AW237+1)*BD237*(DAY(EOMONTH(BD$15,0))),
$DH237="день_2",
$BP237/30*MAX(MIN($AX237,EOMONTH(BD$15,0))-MAX($AW237,BD$15)+1,),
$DH237="раб.день",
$BP237/30*(IFERROR(
_xlfn.LET(_xlpm.VD,
CHOOSE(
{1;2;3;4;5;6;7;8;9;10;11;12;13;14;15;16;17;18},
45658,45659,45660,45661,45662,45663,45664,45665,45711,45724,45778,45779,45785,45786,45820,45821,45965,46022),
_xlfn.LET(_xlpm.DD,
MAX(MIN($AX237,EOMONTH(BD$15,0))-MAX($AW237,BD$15),),
_xlfn.IFS(
AND(MONTH($AW237)=MONTH(BD$15),MONTH($AX237)&lt;&gt;MONTH(BD$15)),
NETWORKDAYS.INTL($AW237,$AW237+_xlpm.DD,1,_xlpm.VD),
AND(MONTH($AW237)&lt;&gt;MONTH(BD$15),MONTH($AX237)=MONTH(BD$15)),
NETWORKDAYS.INTL(($AX237)-_xlpm.DD,$AX237,1,_xlpm.VD),
AND(MONTH($AW237)&lt;MONTH(BD$15),MONTH($AX237)&gt;MONTH(BD$15)),
NETWORKDAYS.INTL((EOMONTH(BD$15-1,1))-_xlpm.DD,EOMONTH(BD$15-1,1),1,_xlpm.VD),
AND(MONTH($AW237)=MONTH(BD$15),MONTH($AX237)=MONTH(BD$15)),
NETWORKDAYS.INTL($AW237,$AX237,1,_xlpm.VD)))),0)),
$DH237="месяц",
$BP237*BD237,
$DH237="неделя",
$BP237*BD237/7*(ROUNDUP((DAY(EOMONTH(BD$15,0)))/4,0))),
0)</f>
        <v/>
      </c>
      <c r="BV237" s="125">
        <f t="array" ref="BV237">
IFERROR(
_xlfn.IFS(
$DH237="день_1",
$BP237*$BL237/($AX237-$AW237+1)*BE237*(DAY(EOMONTH(BE$15,0))),
$DH237="день_2",
$BP237/30*MAX(MIN($AX237,EOMONTH(BE$15,0))-MAX($AW237,BE$15)+1,),
$DH237="раб.день",
$BP237/30*(IFERROR(
_xlfn.LET(_xlpm.VD,
CHOOSE(
{1;2;3;4;5;6;7;8;9;10;11;12;13;14;15;16;17;18},
45658,45659,45660,45661,45662,45663,45664,45665,45711,45724,45778,45779,45785,45786,45820,45821,45965,46022),
_xlfn.LET(_xlpm.DD,
MAX(MIN($AX237,EOMONTH(BE$15,0))-MAX($AW237,BE$15),),
_xlfn.IFS(
AND(MONTH($AW237)=MONTH(BE$15),MONTH($AX237)&lt;&gt;MONTH(BE$15)),
NETWORKDAYS.INTL($AW237,$AW237+_xlpm.DD,1,_xlpm.VD),
AND(MONTH($AW237)&lt;&gt;MONTH(BE$15),MONTH($AX237)=MONTH(BE$15)),
NETWORKDAYS.INTL(($AX237)-_xlpm.DD,$AX237,1,_xlpm.VD),
AND(MONTH($AW237)&lt;MONTH(BE$15),MONTH($AX237)&gt;MONTH(BE$15)),
NETWORKDAYS.INTL((EOMONTH(BE$15-1,1))-_xlpm.DD,EOMONTH(BE$15-1,1),1,_xlpm.VD),
AND(MONTH($AW237)=MONTH(BE$15),MONTH($AX237)=MONTH(BE$15)),
NETWORKDAYS.INTL($AW237,$AX237,1,_xlpm.VD)))),0)),
$DH237="месяц",
$BP237*BE237,
$DH237="неделя",
$BP237*BE237/7*(ROUNDUP((DAY(EOMONTH(BE$15,0)))/4,0))),
0)</f>
        <v/>
      </c>
      <c r="BW237" s="125">
        <f t="array" ref="BW237">
IFERROR(
_xlfn.IFS(
$DH237="день_1",
$BP237*$BL237/($AX237-$AW237+1)*BF237*(DAY(EOMONTH(BF$15,0))),
$DH237="день_2",
$BP237/30*MAX(MIN($AX237,EOMONTH(BF$15,0))-MAX($AW237,BF$15)+1,),
$DH237="раб.день",
$BP237/30*(IFERROR(
_xlfn.LET(_xlpm.VD,
CHOOSE(
{1;2;3;4;5;6;7;8;9;10;11;12;13;14;15;16;17;18},
45658,45659,45660,45661,45662,45663,45664,45665,45711,45724,45778,45779,45785,45786,45820,45821,45965,46022),
_xlfn.LET(_xlpm.DD,
MAX(MIN($AX237,EOMONTH(BF$15,0))-MAX($AW237,BF$15),),
_xlfn.IFS(
AND(MONTH($AW237)=MONTH(BF$15),MONTH($AX237)&lt;&gt;MONTH(BF$15)),
NETWORKDAYS.INTL($AW237,$AW237+_xlpm.DD,1,_xlpm.VD),
AND(MONTH($AW237)&lt;&gt;MONTH(BF$15),MONTH($AX237)=MONTH(BF$15)),
NETWORKDAYS.INTL(($AX237)-_xlpm.DD,$AX237,1,_xlpm.VD),
AND(MONTH($AW237)&lt;MONTH(BF$15),MONTH($AX237)&gt;MONTH(BF$15)),
NETWORKDAYS.INTL((EOMONTH(BF$15-1,1))-_xlpm.DD,EOMONTH(BF$15-1,1),1,_xlpm.VD),
AND(MONTH($AW237)=MONTH(BF$15),MONTH($AX237)=MONTH(BF$15)),
NETWORKDAYS.INTL($AW237,$AX237,1,_xlpm.VD)))),0)),
$DH237="месяц",
$BP237*BF237,
$DH237="неделя",
$BP237*BF237/7*(ROUNDUP((DAY(EOMONTH(BF$15,0)))/4,0))),
0)</f>
        <v/>
      </c>
      <c r="BX237" s="125">
        <f t="array" ref="BX237">
IFERROR(
_xlfn.IFS(
$DH237="день_1",
$BP237*$BL237/($AX237-$AW237+1)*BG237*(DAY(EOMONTH(BG$15,0))),
$DH237="день_2",
$BP237/30*MAX(MIN($AX237,EOMONTH(BG$15,0))-MAX($AW237,BG$15)+1,),
$DH237="раб.день",
$BP237/30*(IFERROR(
_xlfn.LET(_xlpm.VD,
CHOOSE(
{1;2;3;4;5;6;7;8;9;10;11;12;13;14;15;16;17;18},
45658,45659,45660,45661,45662,45663,45664,45665,45711,45724,45778,45779,45785,45786,45820,45821,45965,46022),
_xlfn.LET(_xlpm.DD,
MAX(MIN($AX237,EOMONTH(BG$15,0))-MAX($AW237,BG$15),),
_xlfn.IFS(
AND(MONTH($AW237)=MONTH(BG$15),MONTH($AX237)&lt;&gt;MONTH(BG$15)),
NETWORKDAYS.INTL($AW237,$AW237+_xlpm.DD,1,_xlpm.VD),
AND(MONTH($AW237)&lt;&gt;MONTH(BG$15),MONTH($AX237)=MONTH(BG$15)),
NETWORKDAYS.INTL(($AX237)-_xlpm.DD,$AX237,1,_xlpm.VD),
AND(MONTH($AW237)&lt;MONTH(BG$15),MONTH($AX237)&gt;MONTH(BG$15)),
NETWORKDAYS.INTL((EOMONTH(BG$15-1,1))-_xlpm.DD,EOMONTH(BG$15-1,1),1,_xlpm.VD),
AND(MONTH($AW237)=MONTH(BG$15),MONTH($AX237)=MONTH(BG$15)),
NETWORKDAYS.INTL($AW237,$AX237,1,_xlpm.VD)))),0)),
$DH237="месяц",
$BP237*BG237,
$DH237="неделя",
$BP237*BG237/7*(ROUNDUP((DAY(EOMONTH(BG$15,0)))/4,0))),
0)</f>
        <v/>
      </c>
      <c r="BY237" s="125">
        <f t="array" ref="BY237">
IFERROR(
_xlfn.IFS(
$DH237="день_1",
$BP237*$BL237/($AX237-$AW237+1)*BH237*(DAY(EOMONTH(BH$15,0))),
$DH237="день_2",
$BP237/30*MAX(MIN($AX237,EOMONTH(BH$15,0))-MAX($AW237,BH$15)+1,),
$DH237="раб.день",
$BP237/30*(IFERROR(
_xlfn.LET(_xlpm.VD,
CHOOSE(
{1;2;3;4;5;6;7;8;9;10;11;12;13;14;15;16;17;18},
45658,45659,45660,45661,45662,45663,45664,45665,45711,45724,45778,45779,45785,45786,45820,45821,45965,46022),
_xlfn.LET(_xlpm.DD,
MAX(MIN($AX237,EOMONTH(BH$15,0))-MAX($AW237,BH$15),),
_xlfn.IFS(
AND(MONTH($AW237)=MONTH(BH$15),MONTH($AX237)&lt;&gt;MONTH(BH$15)),
NETWORKDAYS.INTL($AW237,$AW237+_xlpm.DD,1,_xlpm.VD),
AND(MONTH($AW237)&lt;&gt;MONTH(BH$15),MONTH($AX237)=MONTH(BH$15)),
NETWORKDAYS.INTL(($AX237)-_xlpm.DD,$AX237,1,_xlpm.VD),
AND(MONTH($AW237)&lt;MONTH(BH$15),MONTH($AX237)&gt;MONTH(BH$15)),
NETWORKDAYS.INTL((EOMONTH(BH$15-1,1))-_xlpm.DD,EOMONTH(BH$15-1,1),1,_xlpm.VD),
AND(MONTH($AW237)=MONTH(BH$15),MONTH($AX237)=MONTH(BH$15)),
NETWORKDAYS.INTL($AW237,$AX237,1,_xlpm.VD)))),0)),
$DH237="месяц",
$BP237*BH237,
$DH237="неделя",
$BP237*BH237/7*(ROUNDUP((DAY(EOMONTH(BH$15,0)))/4,0))),
0)</f>
        <v/>
      </c>
      <c r="BZ237" s="125">
        <f t="array" ref="BZ237">
IFERROR(
_xlfn.IFS(
$DH237="день_1",
$BP237*$BL237/($AX237-$AW237+1)*BI237*(DAY(EOMONTH(BI$15,0))),
$DH237="день_2",
$BP237/30*MAX(MIN($AX237,EOMONTH(BI$15,0))-MAX($AW237,BI$15)+1,),
$DH237="раб.день",
$BP237/30*(IFERROR(
_xlfn.LET(_xlpm.VD,
CHOOSE(
{1;2;3;4;5;6;7;8;9;10;11;12;13;14;15;16;17;18},
45658,45659,45660,45661,45662,45663,45664,45665,45711,45724,45778,45779,45785,45786,45820,45821,45965,46022),
_xlfn.LET(_xlpm.DD,
MAX(MIN($AX237,EOMONTH(BI$15,0))-MAX($AW237,BI$15),),
_xlfn.IFS(
AND(MONTH($AW237)=MONTH(BI$15),MONTH($AX237)&lt;&gt;MONTH(BI$15)),
NETWORKDAYS.INTL($AW237,$AW237+_xlpm.DD,1,_xlpm.VD),
AND(MONTH($AW237)&lt;&gt;MONTH(BI$15),MONTH($AX237)=MONTH(BI$15)),
NETWORKDAYS.INTL(($AX237)-_xlpm.DD,$AX237,1,_xlpm.VD),
AND(MONTH($AW237)&lt;MONTH(BI$15),MONTH($AX237)&gt;MONTH(BI$15)),
NETWORKDAYS.INTL((EOMONTH(BI$15-1,1))-_xlpm.DD,EOMONTH(BI$15-1,1),1,_xlpm.VD),
AND(MONTH($AW237)=MONTH(BI$15),MONTH($AX237)=MONTH(BI$15)),
NETWORKDAYS.INTL($AW237,$AX237,1,_xlpm.VD)))),0)),
$DH237="месяц",
$BP237*BI237,
$DH237="неделя",
$BP237*BI237/7*(ROUNDUP((DAY(EOMONTH(BI$15,0)))/4,0))),
0)</f>
        <v/>
      </c>
      <c r="CA237" s="125">
        <f t="array" ref="CA237">
IFERROR(
_xlfn.IFS(
$DH237="день_1",
$BP237*$BL237/($AX237-$AW237+1)*BJ237*(DAY(EOMONTH(BJ$15,0))),
$DH237="день_2",
$BP237/30*MAX(MIN($AX237,EOMONTH(BJ$15,0))-MAX($AW237,BJ$15)+1,),
$DH237="раб.день",
$BP237/30*(IFERROR(
_xlfn.LET(_xlpm.VD,
CHOOSE(
{1;2;3;4;5;6;7;8;9;10;11;12;13;14;15;16;17;18},
45658,45659,45660,45661,45662,45663,45664,45665,45711,45724,45778,45779,45785,45786,45820,45821,45965,46022),
_xlfn.LET(_xlpm.DD,
MAX(MIN($AX237,EOMONTH(BJ$15,0))-MAX($AW237,BJ$15),),
_xlfn.IFS(
AND(MONTH($AW237)=MONTH(BJ$15),MONTH($AX237)&lt;&gt;MONTH(BJ$15)),
NETWORKDAYS.INTL($AW237,$AW237+_xlpm.DD,1,_xlpm.VD),
AND(MONTH($AW237)&lt;&gt;MONTH(BJ$15),MONTH($AX237)=MONTH(BJ$15)),
NETWORKDAYS.INTL(($AX237)-_xlpm.DD,$AX237,1,_xlpm.VD),
AND(MONTH($AW237)&lt;MONTH(BJ$15),MONTH($AX237)&gt;MONTH(BJ$15)),
NETWORKDAYS.INTL((EOMONTH(BJ$15-1,1))-_xlpm.DD,EOMONTH(BJ$15-1,1),1,_xlpm.VD),
AND(MONTH($AW237)=MONTH(BJ$15),MONTH($AX237)=MONTH(BJ$15)),
NETWORKDAYS.INTL($AW237,$AX237,1,_xlpm.VD)))),0)),
$DH237="месяц",
$BP237*BJ237,
$DH237="неделя",
$BP237*BJ237/7*(ROUNDUP((DAY(EOMONTH(BJ$15,0)))/4,0))),
0)</f>
        <v/>
      </c>
      <c r="CB237" s="125">
        <f t="array" ref="CB237">
IFERROR(
_xlfn.IFS(
$DH237="день_1",
$BP237*$BL237/($AX237-$AW237+1)*BK237*(DAY(EOMONTH(BK$15,0))),
$DH237="день_2",
$BP237/30*MAX(MIN($AX237,EOMONTH(BK$15,0))-MAX($AW237,BK$15)+1,),
$DH237="раб.день",
$BP237/30*(IFERROR(
_xlfn.LET(_xlpm.VD,
CHOOSE(
{1;2;3;4;5;6;7;8;9;10;11;12;13;14;15;16;17;18},
45658,45659,45660,45661,45662,45663,45664,45665,45711,45724,45778,45779,45785,45786,45820,45821,45965,46022),
_xlfn.LET(_xlpm.DD,
MAX(MIN($AX237,EOMONTH(BK$15,0))-MAX($AW237,BK$15),),
_xlfn.IFS(
AND(MONTH($AW237)=MONTH(BK$15),MONTH($AX237)&lt;&gt;MONTH(BK$15)),
NETWORKDAYS.INTL($AW237,$AW237+_xlpm.DD,1,_xlpm.VD),
AND(MONTH($AW237)&lt;&gt;MONTH(BK$15),MONTH($AX237)=MONTH(BK$15)),
NETWORKDAYS.INTL(($AX237)-_xlpm.DD,$AX237,1,_xlpm.VD),
AND(MONTH($AW237)&lt;MONTH(BK$15),MONTH($AX237)&gt;MONTH(BK$15)),
NETWORKDAYS.INTL((EOMONTH(BK$15-1,1))-_xlpm.DD,EOMONTH(BK$15-1,1),1,_xlpm.VD),
AND(MONTH($AW237)=MONTH(BK$15),MONTH($AX237)=MONTH(BK$15)),
NETWORKDAYS.INTL($AW237,$AX237,1,_xlpm.VD)))),0)),
$DH237="месяц",
$BP237*BK237,
$DH237="неделя",
$BP237*BK237/7*(ROUNDUP((DAY(EOMONTH(BK$15,0)))/4,0))),
0)</f>
        <v/>
      </c>
      <c r="CC237" s="125">
        <f>SUM($BQ237:$CB237)</f>
        <v/>
      </c>
      <c r="CD237" s="126">
        <f>SUM($EH237:$EH237)</f>
        <v/>
      </c>
      <c r="CE237" s="126">
        <f>$CD237*$AB237</f>
        <v/>
      </c>
      <c r="CF237" s="126">
        <f>SUM($EK237:$EK237)</f>
        <v/>
      </c>
      <c r="CG237" s="126">
        <f>$CF237*$AB237</f>
        <v/>
      </c>
      <c r="CH237" s="126">
        <f>SUM($CC237,$CE237,$CG237)</f>
        <v/>
      </c>
      <c r="CI237" s="126">
        <f>$CH237*(1+$CM237)</f>
        <v/>
      </c>
      <c r="CJ237" s="127" t="n">
        <v>0</v>
      </c>
      <c r="CK237" s="126">
        <f>SUM($CH237:$CH237)*(1+$CJ237)</f>
        <v/>
      </c>
      <c r="CL237" s="126">
        <f>SUM($CH237:$CH237)*(1+$CM237)</f>
        <v/>
      </c>
      <c r="CM237" s="59" t="inlineStr">
        <is>
          <t>20%</t>
        </is>
      </c>
      <c r="CN237" s="59" t="n"/>
      <c r="CO237" s="72" t="n"/>
      <c r="CP237" s="59" t="n"/>
      <c r="CQ237" s="73" t="n"/>
      <c r="CR237" s="73" t="n"/>
      <c r="CS237" s="73" t="n"/>
      <c r="CT237" s="72" t="n"/>
      <c r="CU237" s="79" t="inlineStr">
        <is>
          <t> </t>
        </is>
      </c>
      <c r="CV237" s="60" t="n"/>
      <c r="CW237" s="60" t="n"/>
      <c r="CX237" s="60" t="n"/>
      <c r="CY237" s="127">
        <f>IFERROR(($CC237-$EE237)/($EE237/(1-$DQ237)),0)</f>
        <v/>
      </c>
      <c r="CZ237" s="127">
        <f>IFERROR(1-$EI237/($CE237),0)</f>
        <v/>
      </c>
      <c r="DA237" s="127">
        <f>IFERROR(1-$EL237/($CG237),0)</f>
        <v/>
      </c>
      <c r="DB237" s="126">
        <f>ROUND(IFERROR(($CI237/(1+$CM237)-$EN237),0),2)</f>
        <v/>
      </c>
      <c r="DC237" s="128" t="n"/>
      <c r="DD237" s="125" t="n"/>
      <c r="DE237" s="75" t="n">
        <v>0</v>
      </c>
      <c r="DF237" s="128" t="n"/>
      <c r="DG237" s="125">
        <f>IF($DC237=0,0,$DD237*($DC237*100%-$DE237*$DF237))*SUM($AB237:$AB237)</f>
        <v/>
      </c>
      <c r="DH237" s="129" t="inlineStr">
        <is>
          <t>месяц</t>
        </is>
      </c>
      <c r="DI237" s="130">
        <f t="array" ref="DI237">IFERROR(
IF($ES237="LisChannel",
(ROUND(((INDEX({174.625;153.888888888889;130.972222222222},MATCH($AI237,{2;3;4}),0))*$AG237*$AI237),2)),0),0)</f>
        <v/>
      </c>
      <c r="DJ237" s="130">
        <f>
_xlfn.LET(_xlpm.X,
IFERROR(
IF($ES237="НовиковТВ",
(_xlfn.LET(_xlpm.NTV,
_xlfn.LET(_xlpm.MIN,350000,
IF(SUMIFS($DI:$DI,$ES:$ES,"НовиковТВ")&lt;=_xlpm.MIN,
(SUMIFS($DI:$DI,$ES:$ES,"НовиковТВ")/(COUNTIFS($ES:$ES,"НовиковТВ")))*_xlpm.MIN/SUMIFS($DI:$DI,$ES:$ES,"НовиковТВ"),
DI237)),
_xlpm.NTV+$DG237/(1-(1-(_xlpm.NTV)*(1-$DL237)*(1-$DM237)*(1-$DN237)*(1-$DO237)*(1-$DP237)/_xlpm.NTV))))/(1+$EP237),
$DI237+$DG237/(1-(1-($DI237)*(1-$DL237)*(1-$DM237)*(1-$DN237)*(1-$DO237)*(1-$DP237)/$DI237))),
0),
_xlpm.X*(1+$CM237)*(1+$CW237)-_xlpm.X*(1+$CM237)+_xlpm.X)</f>
        <v/>
      </c>
      <c r="DK237" s="125" t="inlineStr">
        <is>
          <t>послед.</t>
        </is>
      </c>
      <c r="DL237" s="63" t="n">
        <v>0</v>
      </c>
      <c r="DM237" s="63" t="n">
        <v>0</v>
      </c>
      <c r="DN237" s="63" t="n">
        <v>0</v>
      </c>
      <c r="DO237" s="63" t="n">
        <v>0</v>
      </c>
      <c r="DP237" s="63" t="n">
        <v>0</v>
      </c>
      <c r="DQ237" s="63">
        <f t="array" ref="DQ237">IFERROR(_xlfn.IFS(
$DK237="послед.",1-(1-$DL237)*(1-$DM237)*(1-$DN237)*(1-$DO237)*(1-$DP237),
$DK237="сумм.",$DL237+$DM237+$DN237+$DO237+$DP237),
0)</f>
        <v/>
      </c>
      <c r="DR237" s="125">
        <f t="array" ref="DR237">
IFERROR(
_xlfn.IFS(
$BL237=0,
0,
$BL237&gt;0,
_xlfn.IFS($DK237="послед.",
$DJ237*(1-$DL237)*(1-$DM237)*(1-$DN237)*(1-$DO237)*(1-$DP237),
$DK237="сумм.",
$DJ237*(1-($DL237+$DM237+$DN237+$DO237+$DP237)))),0)</f>
        <v/>
      </c>
      <c r="DS237" s="125">
        <f t="array" ref="DS237">
IFERROR(_xlfn.IFS(
$DH237="день_1",
$DR237*$BL237/($AX237-$AW237+1)*AZ237*(DAY(EOMONTH(AZ$15,0))),
$DH237="день_2",
$DR237/30*MAX(MIN($AX237,EOMONTH(AZ$15,0))-MAX($AW237,AZ$15)+1,),
$DH237="раб.день",
$DR237/30*(IFERROR(
_xlfn.LET(_xlpm.VD,
CHOOSE(
{1;2;3;4;5;6;7;8;9;10;11;12;13;14;15;16;17;18},
45658,45659,45660,45661,45662,45663,45664,45665,45711,45724,45778,45779,45785,45786,45820,45821,45965,46022),
_xlfn.LET(_xlpm.DD,
MAX(MIN($AX237,EOMONTH(AZ$15,0))-MAX($AW237,AZ$15),),
_xlfn.IFS(
AND(MONTH($AW237)=MONTH(AZ$15),MONTH($AX237)&lt;&gt;MONTH(AZ$15)),
NETWORKDAYS.INTL($AW237,$AW237+_xlpm.DD,1,_xlpm.VD),
AND(MONTH($AW237)&lt;&gt;MONTH(AZ$15),MONTH($AX237)=MONTH(AZ$15)),
NETWORKDAYS.INTL(($AX237)-_xlpm.DD,$AX237,1,_xlpm.VD),
AND(MONTH($AW237)&lt;MONTH(AZ$15),MONTH($AX237)&gt;MONTH(AZ$15)),
NETWORKDAYS.INTL((EOMONTH(AZ$15-1,1))-_xlpm.DD,EOMONTH(AZ$15-1,1),1,_xlpm.VD),
AND(MONTH($AW237)=MONTH(AZ$15),MONTH($AX237)=MONTH(AZ$15)),
NETWORKDAYS.INTL($AW237,$AX237,1,_xlpm.VD)))),0)),
$DH237="месяц",
$DR237*AZ237,
$DH237="неделя",
$DR237*AZ237/7*(ROUNDUP((DAY(EOMONTH(AZ$15,0)))/4,0))),
0)</f>
        <v/>
      </c>
      <c r="DT237" s="125">
        <f t="array" ref="DT237">
IFERROR(_xlfn.IFS(
$DH237="день_1",
$DR237*$BL237/($AX237-$AW237+1)*BA237*(DAY(EOMONTH(BA$15,0))),
$DH237="день_2",
$DR237/30*MAX(MIN($AX237,EOMONTH(BA$15,0))-MAX($AW237,BA$15)+1,),
$DH237="раб.день",
$DR237/30*(IFERROR(
_xlfn.LET(_xlpm.VD,
CHOOSE(
{1;2;3;4;5;6;7;8;9;10;11;12;13;14;15;16;17;18},
45658,45659,45660,45661,45662,45663,45664,45665,45711,45724,45778,45779,45785,45786,45820,45821,45965,46022),
_xlfn.LET(_xlpm.DD,
MAX(MIN($AX237,EOMONTH(BA$15,0))-MAX($AW237,BA$15),),
_xlfn.IFS(
AND(MONTH($AW237)=MONTH(BA$15),MONTH($AX237)&lt;&gt;MONTH(BA$15)),
NETWORKDAYS.INTL($AW237,$AW237+_xlpm.DD,1,_xlpm.VD),
AND(MONTH($AW237)&lt;&gt;MONTH(BA$15),MONTH($AX237)=MONTH(BA$15)),
NETWORKDAYS.INTL(($AX237)-_xlpm.DD,$AX237,1,_xlpm.VD),
AND(MONTH($AW237)&lt;MONTH(BA$15),MONTH($AX237)&gt;MONTH(BA$15)),
NETWORKDAYS.INTL((EOMONTH(BA$15-1,1))-_xlpm.DD,EOMONTH(BA$15-1,1),1,_xlpm.VD),
AND(MONTH($AW237)=MONTH(BA$15),MONTH($AX237)=MONTH(BA$15)),
NETWORKDAYS.INTL($AW237,$AX237,1,_xlpm.VD)))),0)),
$DH237="месяц",
$DR237*BA237,
$DH237="неделя",
$DR237*BA237/7*(ROUNDUP((DAY(EOMONTH(BA$15,0)))/4,0))),
0)</f>
        <v/>
      </c>
      <c r="DU237" s="125">
        <f t="array" ref="DU237">
IFERROR(_xlfn.IFS(
$DH237="день_1",
$DR237*$BL237/($AX237-$AW237+1)*BB237*(DAY(EOMONTH(BB$15,0))),
$DH237="день_2",
$DR237/30*MAX(MIN($AX237,EOMONTH(BB$15,0))-MAX($AW237,BB$15)+1,),
$DH237="раб.день",
$DR237/30*(IFERROR(
_xlfn.LET(_xlpm.VD,
CHOOSE(
{1;2;3;4;5;6;7;8;9;10;11;12;13;14;15;16;17;18},
45658,45659,45660,45661,45662,45663,45664,45665,45711,45724,45778,45779,45785,45786,45820,45821,45965,46022),
_xlfn.LET(_xlpm.DD,
MAX(MIN($AX237,EOMONTH(BB$15,0))-MAX($AW237,BB$15),),
_xlfn.IFS(
AND(MONTH($AW237)=MONTH(BB$15),MONTH($AX237)&lt;&gt;MONTH(BB$15)),
NETWORKDAYS.INTL($AW237,$AW237+_xlpm.DD,1,_xlpm.VD),
AND(MONTH($AW237)&lt;&gt;MONTH(BB$15),MONTH($AX237)=MONTH(BB$15)),
NETWORKDAYS.INTL(($AX237)-_xlpm.DD,$AX237,1,_xlpm.VD),
AND(MONTH($AW237)&lt;MONTH(BB$15),MONTH($AX237)&gt;MONTH(BB$15)),
NETWORKDAYS.INTL((EOMONTH(BB$15-1,1))-_xlpm.DD,EOMONTH(BB$15-1,1),1,_xlpm.VD),
AND(MONTH($AW237)=MONTH(BB$15),MONTH($AX237)=MONTH(BB$15)),
NETWORKDAYS.INTL($AW237,$AX237,1,_xlpm.VD)))),0)),
$DH237="месяц",
$DR237*BB237,
$DH237="неделя",
$DR237*BB237/7*(ROUNDUP((DAY(EOMONTH(BB$15,0)))/4,0))),
0)</f>
        <v/>
      </c>
      <c r="DV237" s="125">
        <f t="array" ref="DV237">
IFERROR(_xlfn.IFS(
$DH237="день_1",
$DR237*$BL237/($AX237-$AW237+1)*BC237*(DAY(EOMONTH(BC$15,0))),
$DH237="день_2",
$DR237/30*MAX(MIN($AX237,EOMONTH(BC$15,0))-MAX($AW237,BC$15)+1,),
$DH237="раб.день",
$DR237/30*(IFERROR(
_xlfn.LET(_xlpm.VD,
CHOOSE(
{1;2;3;4;5;6;7;8;9;10;11;12;13;14;15;16;17;18},
45658,45659,45660,45661,45662,45663,45664,45665,45711,45724,45778,45779,45785,45786,45820,45821,45965,46022),
_xlfn.LET(_xlpm.DD,
MAX(MIN($AX237,EOMONTH(BC$15,0))-MAX($AW237,BC$15),),
_xlfn.IFS(
AND(MONTH($AW237)=MONTH(BC$15),MONTH($AX237)&lt;&gt;MONTH(BC$15)),
NETWORKDAYS.INTL($AW237,$AW237+_xlpm.DD,1,_xlpm.VD),
AND(MONTH($AW237)&lt;&gt;MONTH(BC$15),MONTH($AX237)=MONTH(BC$15)),
NETWORKDAYS.INTL(($AX237)-_xlpm.DD,$AX237,1,_xlpm.VD),
AND(MONTH($AW237)&lt;MONTH(BC$15),MONTH($AX237)&gt;MONTH(BC$15)),
NETWORKDAYS.INTL((EOMONTH(BC$15-1,1))-_xlpm.DD,EOMONTH(BC$15-1,1),1,_xlpm.VD),
AND(MONTH($AW237)=MONTH(BC$15),MONTH($AX237)=MONTH(BC$15)),
NETWORKDAYS.INTL($AW237,$AX237,1,_xlpm.VD)))),0)),
$DH237="месяц",
$DR237*BC237,
$DH237="неделя",
$DR237*BC237/7*(ROUNDUP((DAY(EOMONTH(BC$15,0)))/4,0))),
0)</f>
        <v/>
      </c>
      <c r="DW237" s="125">
        <f t="array" ref="DW237">
IFERROR(_xlfn.IFS(
$DH237="день_1",
$DR237*$BL237/($AX237-$AW237+1)*BD237*(DAY(EOMONTH(BD$15,0))),
$DH237="день_2",
$DR237/30*MAX(MIN($AX237,EOMONTH(BD$15,0))-MAX($AW237,BD$15)+1,),
$DH237="раб.день",
$DR237/30*(IFERROR(
_xlfn.LET(_xlpm.VD,
CHOOSE(
{1;2;3;4;5;6;7;8;9;10;11;12;13;14;15;16;17;18},
45658,45659,45660,45661,45662,45663,45664,45665,45711,45724,45778,45779,45785,45786,45820,45821,45965,46022),
_xlfn.LET(_xlpm.DD,
MAX(MIN($AX237,EOMONTH(BD$15,0))-MAX($AW237,BD$15),),
_xlfn.IFS(
AND(MONTH($AW237)=MONTH(BD$15),MONTH($AX237)&lt;&gt;MONTH(BD$15)),
NETWORKDAYS.INTL($AW237,$AW237+_xlpm.DD,1,_xlpm.VD),
AND(MONTH($AW237)&lt;&gt;MONTH(BD$15),MONTH($AX237)=MONTH(BD$15)),
NETWORKDAYS.INTL(($AX237)-_xlpm.DD,$AX237,1,_xlpm.VD),
AND(MONTH($AW237)&lt;MONTH(BD$15),MONTH($AX237)&gt;MONTH(BD$15)),
NETWORKDAYS.INTL((EOMONTH(BD$15-1,1))-_xlpm.DD,EOMONTH(BD$15-1,1),1,_xlpm.VD),
AND(MONTH($AW237)=MONTH(BD$15),MONTH($AX237)=MONTH(BD$15)),
NETWORKDAYS.INTL($AW237,$AX237,1,_xlpm.VD)))),0)),
$DH237="месяц",
$DR237*BD237,
$DH237="неделя",
$DR237*BD237/7*(ROUNDUP((DAY(EOMONTH(BD$15,0)))/4,0))),
0)</f>
        <v/>
      </c>
      <c r="DX237" s="125">
        <f t="array" ref="DX237">
IFERROR(_xlfn.IFS(
$DH237="день_1",
$DR237*$BL237/($AX237-$AW237+1)*BE237*(DAY(EOMONTH(BE$15,0))),
$DH237="день_2",
$DR237/30*MAX(MIN($AX237,EOMONTH(BE$15,0))-MAX($AW237,BE$15)+1,),
$DH237="раб.день",
$DR237/30*(IFERROR(
_xlfn.LET(_xlpm.VD,
CHOOSE(
{1;2;3;4;5;6;7;8;9;10;11;12;13;14;15;16;17;18},
45658,45659,45660,45661,45662,45663,45664,45665,45711,45724,45778,45779,45785,45786,45820,45821,45965,46022),
_xlfn.LET(_xlpm.DD,
MAX(MIN($AX237,EOMONTH(BE$15,0))-MAX($AW237,BE$15),),
_xlfn.IFS(
AND(MONTH($AW237)=MONTH(BE$15),MONTH($AX237)&lt;&gt;MONTH(BE$15)),
NETWORKDAYS.INTL($AW237,$AW237+_xlpm.DD,1,_xlpm.VD),
AND(MONTH($AW237)&lt;&gt;MONTH(BE$15),MONTH($AX237)=MONTH(BE$15)),
NETWORKDAYS.INTL(($AX237)-_xlpm.DD,$AX237,1,_xlpm.VD),
AND(MONTH($AW237)&lt;MONTH(BE$15),MONTH($AX237)&gt;MONTH(BE$15)),
NETWORKDAYS.INTL((EOMONTH(BE$15-1,1))-_xlpm.DD,EOMONTH(BE$15-1,1),1,_xlpm.VD),
AND(MONTH($AW237)=MONTH(BE$15),MONTH($AX237)=MONTH(BE$15)),
NETWORKDAYS.INTL($AW237,$AX237,1,_xlpm.VD)))),0)),
$DH237="месяц",
$DR237*BE237,
$DH237="неделя",
$DR237*BE237/7*(ROUNDUP((DAY(EOMONTH(BE$15,0)))/4,0))),
0)</f>
        <v/>
      </c>
      <c r="DY237" s="125">
        <f t="array" ref="DY237">
IFERROR(_xlfn.IFS(
$DH237="день_1",
$DR237*$BL237/($AX237-$AW237+1)*BF237*(DAY(EOMONTH(BF$15,0))),
$DH237="день_2",
$DR237/30*MAX(MIN($AX237,EOMONTH(BF$15,0))-MAX($AW237,BF$15)+1,),
$DH237="раб.день",
$DR237/30*(IFERROR(
_xlfn.LET(_xlpm.VD,
CHOOSE(
{1;2;3;4;5;6;7;8;9;10;11;12;13;14;15;16;17;18},
45658,45659,45660,45661,45662,45663,45664,45665,45711,45724,45778,45779,45785,45786,45820,45821,45965,46022),
_xlfn.LET(_xlpm.DD,
MAX(MIN($AX237,EOMONTH(BF$15,0))-MAX($AW237,BF$15),),
_xlfn.IFS(
AND(MONTH($AW237)=MONTH(BF$15),MONTH($AX237)&lt;&gt;MONTH(BF$15)),
NETWORKDAYS.INTL($AW237,$AW237+_xlpm.DD,1,_xlpm.VD),
AND(MONTH($AW237)&lt;&gt;MONTH(BF$15),MONTH($AX237)=MONTH(BF$15)),
NETWORKDAYS.INTL(($AX237)-_xlpm.DD,$AX237,1,_xlpm.VD),
AND(MONTH($AW237)&lt;MONTH(BF$15),MONTH($AX237)&gt;MONTH(BF$15)),
NETWORKDAYS.INTL((EOMONTH(BF$15-1,1))-_xlpm.DD,EOMONTH(BF$15-1,1),1,_xlpm.VD),
AND(MONTH($AW237)=MONTH(BF$15),MONTH($AX237)=MONTH(BF$15)),
NETWORKDAYS.INTL($AW237,$AX237,1,_xlpm.VD)))),0)),
$DH237="месяц",
$DR237*BF237,
$DH237="неделя",
$DR237*BF237/7*(ROUNDUP((DAY(EOMONTH(BF$15,0)))/4,0))),
0)</f>
        <v/>
      </c>
      <c r="DZ237" s="125">
        <f t="array" ref="DZ237">
IFERROR(_xlfn.IFS(
$DH237="день_1",
$DR237*$BL237/($AX237-$AW237+1)*BG237*(DAY(EOMONTH(BG$15,0))),
$DH237="день_2",
$DR237/30*MAX(MIN($AX237,EOMONTH(BG$15,0))-MAX($AW237,BG$15)+1,),
$DH237="раб.день",
$DR237/30*(IFERROR(
_xlfn.LET(_xlpm.VD,
CHOOSE(
{1;2;3;4;5;6;7;8;9;10;11;12;13;14;15;16;17;18},
45658,45659,45660,45661,45662,45663,45664,45665,45711,45724,45778,45779,45785,45786,45820,45821,45965,46022),
_xlfn.LET(_xlpm.DD,
MAX(MIN($AX237,EOMONTH(BG$15,0))-MAX($AW237,BG$15),),
_xlfn.IFS(
AND(MONTH($AW237)=MONTH(BG$15),MONTH($AX237)&lt;&gt;MONTH(BG$15)),
NETWORKDAYS.INTL($AW237,$AW237+_xlpm.DD,1,_xlpm.VD),
AND(MONTH($AW237)&lt;&gt;MONTH(BG$15),MONTH($AX237)=MONTH(BG$15)),
NETWORKDAYS.INTL(($AX237)-_xlpm.DD,$AX237,1,_xlpm.VD),
AND(MONTH($AW237)&lt;MONTH(BG$15),MONTH($AX237)&gt;MONTH(BG$15)),
NETWORKDAYS.INTL((EOMONTH(BG$15-1,1))-_xlpm.DD,EOMONTH(BG$15-1,1),1,_xlpm.VD),
AND(MONTH($AW237)=MONTH(BG$15),MONTH($AX237)=MONTH(BG$15)),
NETWORKDAYS.INTL($AW237,$AX237,1,_xlpm.VD)))),0)),
$DH237="месяц",
$DR237*BG237,
$DH237="неделя",
$DR237*BG237/7*(ROUNDUP((DAY(EOMONTH(BG$15,0)))/4,0))),
0)</f>
        <v/>
      </c>
      <c r="EA237" s="125">
        <f t="array" ref="EA237">
IFERROR(_xlfn.IFS(
$DH237="день_1",
$DR237*$BL237/($AX237-$AW237+1)*BH237*(DAY(EOMONTH(BH$15,0))),
$DH237="день_2",
$DR237/30*MAX(MIN($AX237,EOMONTH(BH$15,0))-MAX($AW237,BH$15)+1,),
$DH237="раб.день",
$DR237/30*(IFERROR(
_xlfn.LET(_xlpm.VD,
CHOOSE(
{1;2;3;4;5;6;7;8;9;10;11;12;13;14;15;16;17;18},
45658,45659,45660,45661,45662,45663,45664,45665,45711,45724,45778,45779,45785,45786,45820,45821,45965,46022),
_xlfn.LET(_xlpm.DD,
MAX(MIN($AX237,EOMONTH(BH$15,0))-MAX($AW237,BH$15),),
_xlfn.IFS(
AND(MONTH($AW237)=MONTH(BH$15),MONTH($AX237)&lt;&gt;MONTH(BH$15)),
NETWORKDAYS.INTL($AW237,$AW237+_xlpm.DD,1,_xlpm.VD),
AND(MONTH($AW237)&lt;&gt;MONTH(BH$15),MONTH($AX237)=MONTH(BH$15)),
NETWORKDAYS.INTL(($AX237)-_xlpm.DD,$AX237,1,_xlpm.VD),
AND(MONTH($AW237)&lt;MONTH(BH$15),MONTH($AX237)&gt;MONTH(BH$15)),
NETWORKDAYS.INTL((EOMONTH(BH$15-1,1))-_xlpm.DD,EOMONTH(BH$15-1,1),1,_xlpm.VD),
AND(MONTH($AW237)=MONTH(BH$15),MONTH($AX237)=MONTH(BH$15)),
NETWORKDAYS.INTL($AW237,$AX237,1,_xlpm.VD)))),0)),
$DH237="месяц",
$DR237*BH237,
$DH237="неделя",
$DR237*BH237/7*(ROUNDUP((DAY(EOMONTH(BH$15,0)))/4,0))),
0)</f>
        <v/>
      </c>
      <c r="EB237" s="125">
        <f t="array" ref="EB237">
IFERROR(_xlfn.IFS(
$DH237="день_1",
$DR237*$BL237/($AX237-$AW237+1)*BI237*(DAY(EOMONTH(BI$15,0))),
$DH237="день_2",
$DR237/30*MAX(MIN($AX237,EOMONTH(BI$15,0))-MAX($AW237,BI$15)+1,),
$DH237="раб.день",
$DR237/30*(IFERROR(
_xlfn.LET(_xlpm.VD,
CHOOSE(
{1;2;3;4;5;6;7;8;9;10;11;12;13;14;15;16;17;18},
45658,45659,45660,45661,45662,45663,45664,45665,45711,45724,45778,45779,45785,45786,45820,45821,45965,46022),
_xlfn.LET(_xlpm.DD,
MAX(MIN($AX237,EOMONTH(BI$15,0))-MAX($AW237,BI$15),),
_xlfn.IFS(
AND(MONTH($AW237)=MONTH(BI$15),MONTH($AX237)&lt;&gt;MONTH(BI$15)),
NETWORKDAYS.INTL($AW237,$AW237+_xlpm.DD,1,_xlpm.VD),
AND(MONTH($AW237)&lt;&gt;MONTH(BI$15),MONTH($AX237)=MONTH(BI$15)),
NETWORKDAYS.INTL(($AX237)-_xlpm.DD,$AX237,1,_xlpm.VD),
AND(MONTH($AW237)&lt;MONTH(BI$15),MONTH($AX237)&gt;MONTH(BI$15)),
NETWORKDAYS.INTL((EOMONTH(BI$15-1,1))-_xlpm.DD,EOMONTH(BI$15-1,1),1,_xlpm.VD),
AND(MONTH($AW237)=MONTH(BI$15),MONTH($AX237)=MONTH(BI$15)),
NETWORKDAYS.INTL($AW237,$AX237,1,_xlpm.VD)))),0)),
$DH237="месяц",
$DR237*BI237,
$DH237="неделя",
$DR237*BI237/7*(ROUNDUP((DAY(EOMONTH(BI$15,0)))/4,0))),
0)</f>
        <v/>
      </c>
      <c r="EC237" s="125">
        <f t="array" ref="EC237">
IFERROR(_xlfn.IFS(
$DH237="день_1",
$DR237*$BL237/($AX237-$AW237+1)*BJ237*(DAY(EOMONTH(BJ$15,0))),
$DH237="день_2",
$DR237/30*MAX(MIN($AX237,EOMONTH(BJ$15,0))-MAX($AW237,BJ$15)+1,),
$DH237="раб.день",
$DR237/30*(IFERROR(
_xlfn.LET(_xlpm.VD,
CHOOSE(
{1;2;3;4;5;6;7;8;9;10;11;12;13;14;15;16;17;18},
45658,45659,45660,45661,45662,45663,45664,45665,45711,45724,45778,45779,45785,45786,45820,45821,45965,46022),
_xlfn.LET(_xlpm.DD,
MAX(MIN($AX237,EOMONTH(BJ$15,0))-MAX($AW237,BJ$15),),
_xlfn.IFS(
AND(MONTH($AW237)=MONTH(BJ$15),MONTH($AX237)&lt;&gt;MONTH(BJ$15)),
NETWORKDAYS.INTL($AW237,$AW237+_xlpm.DD,1,_xlpm.VD),
AND(MONTH($AW237)&lt;&gt;MONTH(BJ$15),MONTH($AX237)=MONTH(BJ$15)),
NETWORKDAYS.INTL(($AX237)-_xlpm.DD,$AX237,1,_xlpm.VD),
AND(MONTH($AW237)&lt;MONTH(BJ$15),MONTH($AX237)&gt;MONTH(BJ$15)),
NETWORKDAYS.INTL((EOMONTH(BJ$15-1,1))-_xlpm.DD,EOMONTH(BJ$15-1,1),1,_xlpm.VD),
AND(MONTH($AW237)=MONTH(BJ$15),MONTH($AX237)=MONTH(BJ$15)),
NETWORKDAYS.INTL($AW237,$AX237,1,_xlpm.VD)))),0)),
$DH237="месяц",
$DR237*BJ237,
$DH237="неделя",
$DR237*BJ237/7*(ROUNDUP((DAY(EOMONTH(BJ$15,0)))/4,0))),
0)</f>
        <v/>
      </c>
      <c r="ED237" s="125">
        <f t="array" ref="ED237">
IFERROR(_xlfn.IFS(
$DH237="день_1",
$DR237*$BL237/($AX237-$AW237+1)*BK237*(DAY(EOMONTH(BK$15,0))),
$DH237="день_2",
$DR237/30*MAX(MIN($AX237,EOMONTH(BK$15,0))-MAX($AW237,BK$15)+1,),
$DH237="раб.день",
$DR237/30*(IFERROR(
_xlfn.LET(_xlpm.VD,
CHOOSE(
{1;2;3;4;5;6;7;8;9;10;11;12;13;14;15;16;17;18},
45658,45659,45660,45661,45662,45663,45664,45665,45711,45724,45778,45779,45785,45786,45820,45821,45965,46022),
_xlfn.LET(_xlpm.DD,
MAX(MIN($AX237,EOMONTH(BK$15,0))-MAX($AW237,BK$15),),
_xlfn.IFS(
AND(MONTH($AW237)=MONTH(BK$15),MONTH($AX237)&lt;&gt;MONTH(BK$15)),
NETWORKDAYS.INTL($AW237,$AW237+_xlpm.DD,1,_xlpm.VD),
AND(MONTH($AW237)&lt;&gt;MONTH(BK$15),MONTH($AX237)=MONTH(BK$15)),
NETWORKDAYS.INTL(($AX237)-_xlpm.DD,$AX237,1,_xlpm.VD),
AND(MONTH($AW237)&lt;MONTH(BK$15),MONTH($AX237)&gt;MONTH(BK$15)),
NETWORKDAYS.INTL((EOMONTH(BK$15-1,1))-_xlpm.DD,EOMONTH(BK$15-1,1),1,_xlpm.VD),
AND(MONTH($AW237)=MONTH(BK$15),MONTH($AX237)=MONTH(BK$15)),
NETWORKDAYS.INTL($AW237,$AX237,1,_xlpm.VD)))),0)),
$DH237="месяц",
$DR237*BK237,
$DH237="неделя",
$DR237*BK237/7*(ROUNDUP((DAY(EOMONTH(BK$15,0)))/4,0))),
0)</f>
        <v/>
      </c>
      <c r="EE237" s="125">
        <f>SUM($DS237,$DT237,$DU237,$DV237,$DW237,$DX237,$DY237,$DZ237,$EA237,$EB237,$EC237,$ED237)</f>
        <v/>
      </c>
      <c r="EF237" s="125">
        <f>IFERROR(ROUND($EE237*(1+$EP237),2),0)</f>
        <v/>
      </c>
      <c r="EG237" s="128" t="n">
        <v>1</v>
      </c>
      <c r="EH237" s="126" t="n">
        <v>0</v>
      </c>
      <c r="EI237" s="126">
        <f>ROUND(SUM($EH237:$EH237)*SUM($AB237:$AB237)*$EG237,2)</f>
        <v/>
      </c>
      <c r="EJ237" s="126">
        <f>ROUND($EI237*(1+$EP237),2)</f>
        <v/>
      </c>
      <c r="EK237" s="126" t="n">
        <v>0</v>
      </c>
      <c r="EL237" s="126">
        <f>ROUND(SUM($EK237:$EK237)*SUM($AB237:$AB237)*$EG237,2)</f>
        <v/>
      </c>
      <c r="EM237" s="126">
        <f>ROUND($EL237*(1+$EP237),2)</f>
        <v/>
      </c>
      <c r="EN237" s="126">
        <f>SUM($EE237,$EI237,$EL237)</f>
        <v/>
      </c>
      <c r="EO237" s="126">
        <f>SUM($EF237,$EJ237,$EM237)</f>
        <v/>
      </c>
      <c r="EP237" s="59" t="inlineStr">
        <is>
          <t>20%</t>
        </is>
      </c>
      <c r="EQ237" s="59" t="n"/>
      <c r="ER237" s="60">
        <f t="array" ref="ER237">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MATCH(ES237,
{"AMS";"RussOutdoor";"HD Outdoor";"Ingroup";"IQ";"Ledproduction";"LisChannel";"Logic";"Media-PPL";"NovikovTV | НовиковТВ";"SMA";"SOK";"КрокусТВ | CrocusTV | IndoorTV";"Сити";"ТЯК Москва"},
0)),"")</f>
        <v/>
      </c>
      <c r="ES237" s="60" t="n"/>
      <c r="ET237" s="60">
        <f t="array" ref="ET237">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MATCH(ES237,
{"AMS";"RussOutdoor";"HD Outdoor";"Ingroup";"IQ";"Ledproduction";"LisChannel";"Logic";"Media-PPL";"NovikovTV | НовиковТВ";"SMA";"SOK";"КрокусТВ | CrocusTV | IndoorTV";"Сити";"ТЯК Москва"},
0)),"")</f>
        <v/>
      </c>
      <c r="EU237" s="60" t="n"/>
      <c r="EV237" s="60" t="n"/>
      <c r="EX237" s="110">
        <f t="array" ref="EX237">
($AR237/30
+N("ТРАФИК ПЛОЩАДКИ"))*
(IFERROR(
_xlfn.LET(
_xlpm.GPR,
HLOOKUP($L237,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(MATCH($T237,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IF($Q237="цифровой",_xlpm.GPR/$AG237,_xlpm.GPR/60)),
0)
+N("DWELL TIME"))*
(IF($AB237=0,0,IF($AB237=1,0.3,IF($AB237=2,0.5,IF($AB237&gt;2,1))))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_xlfn.IFS($AC237="да",1.2,$AC237="нет",1)*
_xlfn.IFS($AD237="да",1.2,$AD237="нет",1)*
IF(R237="статический",1,1.2)*
$X237*
INDEX(
{1.2;1;1.2;1.2;1;1.2;1.2;1.2;1.2;1.2;1.2;1;1.2;1.2;1.2;1.2;1;1;1.2;1.2;1.2;1;1;1;1;1.2;1.2;1.2;1.2;1;1;1;1;1.2;1.2;1.2;1.2;1.2;1.2;1.2;1.2;1;1;1.2;1;1;1;1;1.5;1;1;1.5;1.5;1.2},
MATCH($Q237,_xlpm.MI,0)))&gt;{0.02;0.04;0.06;0.1;0.2;0.4;0.6;0.8;1;2;4;6})),
{0;1;2;3;4;5;6;7;8;9;10;11;12},
0)))
+N("КОЭФФИЦИЕНТ КОНТАКТА"))))*
(_xlfn.IFS($X237&lt;0.1,$X237/1000,$X237&gt;25,5.2,AND($X237&gt;=0.1,$X237&lt;=25),(($X237*2+0.1)/10)*($X237/10)))*
IFERROR((_xlfn.LET(
_xlpm.MA,
{0;0.8;0.85;0.9;0.95;1},
_xlpm.MAA,
{0;1;2;3;4;5},
INDEX(_xlpm.MA,MATCH(SUMPRODUCT(--((IF(ROUND(_xlpm.MAA,1)&gt;5,5,ROUND($AB237,1)))&gt;{0;1;2;3;4;5})),_xlpm.MAA,0)))
+N("КОЭФФИЦИЕНТ КОЛ-ВО КОНСТРУКЦИЙ")),1)*
$AB237,0))*
(IF($Q237="цифровой",$AG237/15*$AI237,1)
+N("ДЛЯ ЦИФРЫ"))</f>
        <v/>
      </c>
      <c r="EY237" s="110">
        <f>IFERROR(EX237*AY237,0)</f>
        <v/>
      </c>
      <c r="EZ237" s="131">
        <f>IFERROR(DP237/EY237*1000,0)</f>
        <v/>
      </c>
      <c r="FA237" s="112">
        <f>IFERROR(FC237/FB237,0)</f>
        <v/>
      </c>
      <c r="FB237" s="112">
        <f>IFERROR((FC237/(EY237/FF237*#REF!))*0.825,0)</f>
        <v/>
      </c>
      <c r="FC237" s="112">
        <f>IFERROR(((EX237*30/AR237)*100)/30,0)</f>
        <v/>
      </c>
      <c r="FD237" s="112">
        <f>IFERROR(EY237/G237*100%,0)</f>
        <v/>
      </c>
      <c r="FE237" s="112">
        <f>IFERROR(FD237/FC237*100%,0)</f>
        <v/>
      </c>
      <c r="FF237" s="110">
        <f>IFERROR(AR237/30*AY237,0)</f>
        <v/>
      </c>
    </row>
    <row r="238" ht="13" customHeight="1">
      <c r="A238" s="59" t="n"/>
      <c r="B238" s="60" t="n"/>
      <c r="C238" s="60" t="n"/>
      <c r="D238" s="60">
        <f t="array" ref="D238">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MATCH($E238,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38" s="60">
        <f t="array" ref="E238">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MATCH($F238,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38" s="60" t="inlineStr"/>
      <c r="G238" s="60" t="n"/>
      <c r="H238" s="60">
        <f t="array" ref="H238">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MATCH($I238,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38" s="60" t="n"/>
      <c r="J238" s="60" t="n"/>
      <c r="K238" s="60" t="n"/>
      <c r="L238" s="60" t="n"/>
      <c r="M238" s="60" t="n"/>
      <c r="N238" s="60" t="n"/>
      <c r="O238" s="60" t="n"/>
      <c r="P238" s="60">
        <f t="array" ref="P238">
_xlfn.IFS(
ISNUMBER(MATCH($Q238,{"шелфбаннер","разделитель","монетница","чековая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ISNUMBER(MATCH($Q238,{"LED/LCD","видеокулер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ISNUMBER(MATCH($Q238,{"автомобиль","машина","выставочное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ISNUMBER(MATCH($Q238,{"билборд","лифтовая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ISNUMBER(MATCH($Q238,{"навигация","подвесной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ISNUMBER(MATCH($Q238,{"движущаяся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ISNUMBER(MATCH($Q238,{"каталог","журнал"},)),
"Пресса",
$Q238="","")</f>
        <v/>
      </c>
      <c r="Q238" s="60" t="n"/>
      <c r="R238" s="60">
        <f t="array" ref="R238">
IFERROR(
_xlfn.IFS(
OR(ISNUMBER(MATCH($Q238,{"экспозиция","макет","стенд","автостенд","авто стенд","выставочное пространство","выставочные стенды","модульные выставочные стенды","3Д конструкция","3D конструкция"},)),P238="Экспонирование"),
"нестандартный",
ISNUMBER(MATCH($Q238,{"скроллер","призматрон"},)),
"динамический",
$P238="Видео",
"цифровой",
OR($P238="Пресса",$P238="Щит",$P238="POSm",$P238="Подвес",$P238="Брендирование/оклейка"),
"статический"),"")</f>
        <v/>
      </c>
      <c r="S238" s="59" t="n"/>
      <c r="T238" s="60" t="n"/>
      <c r="U238" s="60" t="n"/>
      <c r="V238" s="60">
        <f>
IF(P238="Видео",
"цифровой постер/ролик",
IF(ISNUMBER(MATCH(Q238,{"короб световой","короб световой | лайтбокс","короб световой | кристалайт","лайтбокс","лайт бокс","кристалайт","LB","lightbox"},)),
"бэклит",
IF(P238="Брендирование/оклейка",
"перфарированная пленка/самоклейка",
IF(P238="Экспонирование",
"под запрос",
IF(P238="Подвес",
"баннер/ткань",
"")))))</f>
        <v/>
      </c>
      <c r="W238" s="59" t="n"/>
      <c r="X238" s="59" t="n"/>
      <c r="Y238" s="59" t="n"/>
      <c r="Z238" s="61" t="n"/>
      <c r="AA238" s="61" t="n"/>
      <c r="AB238" s="61">
        <f>IF(BL238&gt;0,Z238,0)</f>
        <v/>
      </c>
      <c r="AC238" s="59" t="n"/>
      <c r="AD238" s="59" t="n"/>
      <c r="AE238" s="59" t="n"/>
      <c r="AF238" s="59" t="n"/>
      <c r="AG238" s="59" t="n"/>
      <c r="AH238" s="59" t="n"/>
      <c r="AI238" s="59" t="n"/>
      <c r="AJ238" s="59" t="n"/>
      <c r="AK238" s="59" t="n"/>
      <c r="AL238" s="62">
        <f>IFERROR(IF(OR(R238="статический",R238="динамический",R238="нестандартный",R238="",R238=""),"-",IF(AND(AH238="-",AI238="-"),"-",AK238*3600/AH238*AI238)),"-")</f>
        <v/>
      </c>
      <c r="AM238" s="62">
        <f>IFERROR(IF(OR(R238="статический",R238="динамический",R238="",R238="", R238="BTL",R238="нестандартный"),"-",AG238*AI238*AL238/60),"-")</f>
        <v/>
      </c>
      <c r="AN238" s="63">
        <f>IFERROR(IF(AH238="","-",AG238*AI238/AH238),"-")</f>
        <v/>
      </c>
      <c r="AO238" s="59">
        <f>IFERROR(IF(OR($R238="статический",$R238="динамический",$R238="",$R238="",$R238="BTL",$R238="нестандартный"),"-",$AL238*$AY238),"-")</f>
        <v/>
      </c>
      <c r="AP238" s="62">
        <f>IFERROR(IF(OR($R238="статический",$R238="динамический",$R238="",$R238="",$R238="BTL",$R238="нестандартный"),"-",$AM238*AY238),"-")</f>
        <v/>
      </c>
      <c r="AQ238" s="64" t="n"/>
      <c r="AR238" s="61" t="n"/>
      <c r="AS238" s="61" t="n"/>
      <c r="AT238" s="61" t="n"/>
      <c r="AU238" s="65" t="n"/>
      <c r="AV238" s="124">
        <f>IFERROR(DR238/AT238*1000,"n/a")</f>
        <v/>
      </c>
      <c r="AW238" s="67" t="n"/>
      <c r="AX238" s="67" t="n"/>
      <c r="AY238" s="43">
        <f>IFERROR(IF(OR($AW238="",$AX238=""),"",_xlfn.DAYS($AX238+1,$AW238)),"")</f>
        <v/>
      </c>
      <c r="AZ238" s="68">
        <f t="array" ref="AZ238">
_xlfn.LET(_xlpm.COEFF,
IF($AW238+$AX238=0,0,IF(MAX(MIN($AX238,EOMONTH(AZ$15,0))-MAX($AW238,AZ$15)+1,)&gt;0,1,0)),
_xlfn.IFS(
$ES238="LisChannel",
_xlpm.COEFF*
INDEX({1;1;1.2;1.2;1;1;1;1;1.2;1.2;1.2;1.2},
MATCH(MONTH(AZ$15),
{1,2,3,4,5,6,7,8,9,10,11,12})),
CONCATENATE($ES238," ",$L238)="RussOutdoor метро",
_xlpm.COEFF*
INDEX({0.8;0.9;1.1;1.1;1;1;1;1;1.1;1.1;1.1;1.1},
MATCH(MONTH(AZ$15),
{1,2,3,4,5,6,7,8,9,10,11,12})),
$ES238&lt;&gt;"LisChannel",
_xlpm.COEFF,
$ES238&lt;&gt;"RussOutdoor",
_xlpm.COEFF))</f>
        <v/>
      </c>
      <c r="BA238" s="68">
        <f t="array" ref="BA238">
_xlfn.LET(_xlpm.COEFF,
IF($AW238+$AX238=0,0,IF(MAX(MIN($AX238,EOMONTH(BA$15,0))-MAX($AW238,BA$15)+1,)&gt;0,1,0)),
_xlfn.IFS(
$ES238="LisChannel",
_xlpm.COEFF*
INDEX({1;1;1.2;1.2;1;1;1;1;1.2;1.2;1.2;1.2},
MATCH(MONTH(BA$15),
{1,2,3,4,5,6,7,8,9,10,11,12})),
CONCATENATE($ES238," ",$L238)="RussOutdoor метро",
_xlpm.COEFF*
INDEX({0.8;0.9;1.1;1.1;1;1;1;1;1.1;1.1;1.1;1.1},
MATCH(MONTH(BA$15),
{1,2,3,4,5,6,7,8,9,10,11,12})),
$ES238&lt;&gt;"LisChannel",
_xlpm.COEFF,
$ES238&lt;&gt;"RussOutdoor",
_xlpm.COEFF))</f>
        <v/>
      </c>
      <c r="BB238" s="68">
        <f t="array" ref="BB238">
_xlfn.LET(_xlpm.COEFF,
IF($AW238+$AX238=0,0,IF(MAX(MIN($AX238,EOMONTH(BB$15,0))-MAX($AW238,BB$15)+1,)&gt;0,1,0)),
_xlfn.IFS(
$ES238="LisChannel",
_xlpm.COEFF*
INDEX({1;1;1.2;1.2;1;1;1;1;1.2;1.2;1.2;1.2},
MATCH(MONTH(BB$15),
{1,2,3,4,5,6,7,8,9,10,11,12})),
CONCATENATE($ES238," ",$L238)="RussOutdoor метро",
_xlpm.COEFF*
INDEX({0.8;0.9;1.1;1.1;1;1;1;1;1.1;1.1;1.1;1.1},
MATCH(MONTH(BB$15),
{1,2,3,4,5,6,7,8,9,10,11,12})),
$ES238&lt;&gt;"LisChannel",
_xlpm.COEFF,
$ES238&lt;&gt;"RussOutdoor",
_xlpm.COEFF))</f>
        <v/>
      </c>
      <c r="BC238" s="68">
        <f t="array" ref="BC238">
_xlfn.LET(_xlpm.COEFF,
IF($AW238+$AX238=0,0,IF(MAX(MIN($AX238,EOMONTH(BC$15,0))-MAX($AW238,BC$15)+1,)&gt;0,1,0)),
_xlfn.IFS(
$ES238="LisChannel",
_xlpm.COEFF*
INDEX({1;1;1.2;1.2;1;1;1;1;1.2;1.2;1.2;1.2},
MATCH(MONTH(BC$15),
{1,2,3,4,5,6,7,8,9,10,11,12})),
CONCATENATE($ES238," ",$L238)="RussOutdoor метро",
_xlpm.COEFF*
INDEX({0.8;0.9;1.1;1.1;1;1;1;1;1.1;1.1;1.1;1.1},
MATCH(MONTH(BC$15),
{1,2,3,4,5,6,7,8,9,10,11,12})),
$ES238&lt;&gt;"LisChannel",
_xlpm.COEFF,
$ES238&lt;&gt;"RussOutdoor",
_xlpm.COEFF))</f>
        <v/>
      </c>
      <c r="BD238" s="68">
        <f t="array" ref="BD238">
_xlfn.LET(_xlpm.COEFF,
IF($AW238+$AX238=0,0,IF(MAX(MIN($AX238,EOMONTH(BD$15,0))-MAX($AW238,BD$15)+1,)&gt;0,1,0)),
_xlfn.IFS(
$ES238="LisChannel",
_xlpm.COEFF*
INDEX({1;1;1.2;1.2;1;1;1;1;1.2;1.2;1.2;1.2},
MATCH(MONTH(BD$15),
{1,2,3,4,5,6,7,8,9,10,11,12})),
CONCATENATE($ES238," ",$L238)="RussOutdoor метро",
_xlpm.COEFF*
INDEX({0.8;0.9;1.1;1.1;1;1;1;1;1.1;1.1;1.1;1.1},
MATCH(MONTH(BD$15),
{1,2,3,4,5,6,7,8,9,10,11,12})),
$ES238&lt;&gt;"LisChannel",
_xlpm.COEFF,
$ES238&lt;&gt;"RussOutdoor",
_xlpm.COEFF))</f>
        <v/>
      </c>
      <c r="BE238" s="68">
        <f t="array" ref="BE238">
_xlfn.LET(_xlpm.COEFF,
IF($AW238+$AX238=0,0,IF(MAX(MIN($AX238,EOMONTH(BE$15,0))-MAX($AW238,BE$15)+1,)&gt;0,1,0)),
_xlfn.IFS(
$ES238="LisChannel",
_xlpm.COEFF*
INDEX({1;1;1.2;1.2;1;1;1;1;1.2;1.2;1.2;1.2},
MATCH(MONTH(BE$15),
{1,2,3,4,5,6,7,8,9,10,11,12})),
CONCATENATE($ES238," ",$L238)="RussOutdoor метро",
_xlpm.COEFF*
INDEX({0.8;0.9;1.1;1.1;1;1;1;1;1.1;1.1;1.1;1.1},
MATCH(MONTH(BE$15),
{1,2,3,4,5,6,7,8,9,10,11,12})),
$ES238&lt;&gt;"LisChannel",
_xlpm.COEFF,
$ES238&lt;&gt;"RussOutdoor",
_xlpm.COEFF))</f>
        <v/>
      </c>
      <c r="BF238" s="68">
        <f t="array" ref="BF238">
_xlfn.LET(_xlpm.COEFF,
IF($AW238+$AX238=0,0,IF(MAX(MIN($AX238,EOMONTH(BF$15,0))-MAX($AW238,BF$15)+1,)&gt;0,1,0)),
_xlfn.IFS(
$ES238="LisChannel",
_xlpm.COEFF*
INDEX({1;1;1.2;1.2;1;1;1;1;1.2;1.2;1.2;1.2},
MATCH(MONTH(BF$15),
{1,2,3,4,5,6,7,8,9,10,11,12})),
CONCATENATE($ES238," ",$L238)="RussOutdoor метро",
_xlpm.COEFF*
INDEX({0.8;0.9;1.1;1.1;1;1;1;1;1.1;1.1;1.1;1.1},
MATCH(MONTH(BF$15),
{1,2,3,4,5,6,7,8,9,10,11,12})),
$ES238&lt;&gt;"LisChannel",
_xlpm.COEFF,
$ES238&lt;&gt;"RussOutdoor",
_xlpm.COEFF))</f>
        <v/>
      </c>
      <c r="BG238" s="68">
        <f t="array" ref="BG238">
_xlfn.LET(_xlpm.COEFF,
IF($AW238+$AX238=0,0,IF(MAX(MIN($AX238,EOMONTH(BG$15,0))-MAX($AW238,BG$15)+1,)&gt;0,1,0)),
_xlfn.IFS(
$ES238="LisChannel",
_xlpm.COEFF*
INDEX({1;1;1.2;1.2;1;1;1;1;1.2;1.2;1.2;1.2},
MATCH(MONTH(BG$15),
{1,2,3,4,5,6,7,8,9,10,11,12})),
CONCATENATE($ES238," ",$L238)="RussOutdoor метро",
_xlpm.COEFF*
INDEX({0.8;0.9;1.1;1.1;1;1;1;1;1.1;1.1;1.1;1.1},
MATCH(MONTH(BG$15),
{1,2,3,4,5,6,7,8,9,10,11,12})),
$ES238&lt;&gt;"LisChannel",
_xlpm.COEFF,
$ES238&lt;&gt;"RussOutdoor",
_xlpm.COEFF))</f>
        <v/>
      </c>
      <c r="BH238" s="68">
        <f t="array" ref="BH238">
_xlfn.LET(_xlpm.COEFF,
IF($AW238+$AX238=0,0,IF(MAX(MIN($AX238,EOMONTH(BH$15,0))-MAX($AW238,BH$15)+1,)&gt;0,1,0)),
_xlfn.IFS(
$ES238="LisChannel",
_xlpm.COEFF*
INDEX({1;1;1.2;1.2;1;1;1;1;1.2;1.2;1.2;1.2},
MATCH(MONTH(BH$15),
{1,2,3,4,5,6,7,8,9,10,11,12})),
CONCATENATE($ES238," ",$L238)="RussOutdoor метро",
_xlpm.COEFF*
INDEX({0.8;0.9;1.1;1.1;1;1;1;1;1.1;1.1;1.1;1.1},
MATCH(MONTH(BH$15),
{1,2,3,4,5,6,7,8,9,10,11,12})),
$ES238&lt;&gt;"LisChannel",
_xlpm.COEFF,
$ES238&lt;&gt;"RussOutdoor",
_xlpm.COEFF))</f>
        <v/>
      </c>
      <c r="BI238" s="68">
        <f t="array" ref="BI238">
_xlfn.LET(_xlpm.COEFF,
IF($AW238+$AX238=0,0,IF(MAX(MIN($AX238,EOMONTH(BI$15,0))-MAX($AW238,BI$15)+1,)&gt;0,1,0)),
_xlfn.IFS(
$ES238="LisChannel",
_xlpm.COEFF*
INDEX({1;1;1.2;1.2;1;1;1;1;1.2;1.2;1.2;1.2},
MATCH(MONTH(BI$15),
{1,2,3,4,5,6,7,8,9,10,11,12})),
CONCATENATE($ES238," ",$L238)="RussOutdoor метро",
_xlpm.COEFF*
INDEX({0.8;0.9;1.1;1.1;1;1;1;1;1.1;1.1;1.1;1.1},
MATCH(MONTH(BI$15),
{1,2,3,4,5,6,7,8,9,10,11,12})),
$ES238&lt;&gt;"LisChannel",
_xlpm.COEFF,
$ES238&lt;&gt;"RussOutdoor",
_xlpm.COEFF))</f>
        <v/>
      </c>
      <c r="BJ238" s="68">
        <f t="array" ref="BJ238">
_xlfn.LET(_xlpm.COEFF,
IF($AW238+$AX238=0,0,IF(MAX(MIN($AX238,EOMONTH(BJ$15,0))-MAX($AW238,BJ$15)+1,)&gt;0,1,0)),
_xlfn.IFS(
$ES238="LisChannel",
_xlpm.COEFF*
INDEX({1;1;1.2;1.2;1;1;1;1;1.2;1.2;1.2;1.2},
MATCH(MONTH(BJ$15),
{1,2,3,4,5,6,7,8,9,10,11,12})),
CONCATENATE($ES238," ",$L238)="RussOutdoor метро",
_xlpm.COEFF*
INDEX({0.8;0.9;1.1;1.1;1;1;1;1;1.1;1.1;1.1;1.1},
MATCH(MONTH(BJ$15),
{1,2,3,4,5,6,7,8,9,10,11,12})),
$ES238&lt;&gt;"LisChannel",
_xlpm.COEFF,
$ES238&lt;&gt;"RussOutdoor",
_xlpm.COEFF))</f>
        <v/>
      </c>
      <c r="BK238" s="68">
        <f t="array" ref="BK238">
_xlfn.LET(_xlpm.COEFF,
IF($AW238+$AX238=0,0,IF(MAX(MIN($AX238,EOMONTH(BK$15,0))-MAX($AW238,BK$15)+1,)&gt;0,1,0)),
_xlfn.IFS(
$ES238="LisChannel",
_xlpm.COEFF*
INDEX({1;1;1.2;1.2;1;1;1;1;1.2;1.2;1.2;1.2},
MATCH(MONTH(BK$15),
{1,2,3,4,5,6,7,8,9,10,11,12})),
CONCATENATE($ES238," ",$L238)="RussOutdoor метро",
_xlpm.COEFF*
INDEX({0.8;0.9;1.1;1.1;1;1;1;1;1.1;1.1;1.1;1.1},
MATCH(MONTH(BK$15),
{1,2,3,4,5,6,7,8,9,10,11,12})),
$ES238&lt;&gt;"LisChannel",
_xlpm.COEFF,
$ES238&lt;&gt;"RussOutdoor",
_xlpm.COEFF))</f>
        <v/>
      </c>
      <c r="BL238" s="62">
        <f>COUNTIFS($AZ238:$BK238,"&gt;0")</f>
        <v/>
      </c>
      <c r="BM238" s="65" t="n"/>
      <c r="BN238" s="125">
        <f>$DJ238</f>
        <v/>
      </c>
      <c r="BO238" s="63">
        <f>$DQ238</f>
        <v/>
      </c>
      <c r="BP238" s="125">
        <f>
IFERROR(
IF($BL238=0,0,
$BN238*(1-$BO238)),
0)</f>
        <v/>
      </c>
      <c r="BQ238" s="125">
        <f t="array" ref="BQ238">
IFERROR(
_xlfn.IFS(
$DH238="день_1",
$BP238*$BL238/($AX238-$AW238+1)*AZ238*(DAY(EOMONTH(AZ$15,0))),
$DH238="день_2",
$BP238/30*MAX(MIN($AX238,EOMONTH(AZ$15,0))-MAX($AW238,AZ$15)+1,),
$DH238="раб.день",
$BP238/30*(IFERROR(
_xlfn.LET(_xlpm.VD,
CHOOSE(
{1;2;3;4;5;6;7;8;9;10;11;12;13;14;15;16;17;18},
45658,45659,45660,45661,45662,45663,45664,45665,45711,45724,45778,45779,45785,45786,45820,45821,45965,46022),
_xlfn.LET(_xlpm.DD,
MAX(MIN($AX238,EOMONTH(AZ$15,0))-MAX($AW238,AZ$15),),
_xlfn.IFS(
AND(MONTH($AW238)=MONTH(AZ$15),MONTH($AX238)&lt;&gt;MONTH(AZ$15)),
NETWORKDAYS.INTL($AW238,$AW238+_xlpm.DD,1,_xlpm.VD),
AND(MONTH($AW238)&lt;&gt;MONTH(AZ$15),MONTH($AX238)=MONTH(AZ$15)),
NETWORKDAYS.INTL(($AX238)-_xlpm.DD,$AX238,1,_xlpm.VD),
AND(MONTH($AW238)&lt;MONTH(AZ$15),MONTH($AX238)&gt;MONTH(AZ$15)),
NETWORKDAYS.INTL((EOMONTH(AZ$15-1,1))-_xlpm.DD,EOMONTH(AZ$15-1,1),1,_xlpm.VD),
AND(MONTH($AW238)=MONTH(AZ$15),MONTH($AX238)=MONTH(AZ$15)),
NETWORKDAYS.INTL($AW238,$AX238,1,_xlpm.VD)))),0)),
$DH238="месяц",
$BP238*AZ238,
$DH238="неделя",
$BP238*AZ238/7*(ROUNDUP((DAY(EOMONTH(AZ$15,0)))/4,0))),
0)</f>
        <v/>
      </c>
      <c r="BR238" s="125">
        <f t="array" ref="BR238">
IFERROR(
_xlfn.IFS(
$DH238="день_1",
$BP238*$BL238/($AX238-$AW238+1)*BA238*(DAY(EOMONTH(BA$15,0))),
$DH238="день_2",
$BP238/30*MAX(MIN($AX238,EOMONTH(BA$15,0))-MAX($AW238,BA$15)+1,),
$DH238="раб.день",
$BP238/30*(IFERROR(
_xlfn.LET(_xlpm.VD,
CHOOSE(
{1;2;3;4;5;6;7;8;9;10;11;12;13;14;15;16;17;18},
45658,45659,45660,45661,45662,45663,45664,45665,45711,45724,45778,45779,45785,45786,45820,45821,45965,46022),
_xlfn.LET(_xlpm.DD,
MAX(MIN($AX238,EOMONTH(BA$15,0))-MAX($AW238,BA$15),),
_xlfn.IFS(
AND(MONTH($AW238)=MONTH(BA$15),MONTH($AX238)&lt;&gt;MONTH(BA$15)),
NETWORKDAYS.INTL($AW238,$AW238+_xlpm.DD,1,_xlpm.VD),
AND(MONTH($AW238)&lt;&gt;MONTH(BA$15),MONTH($AX238)=MONTH(BA$15)),
NETWORKDAYS.INTL(($AX238)-_xlpm.DD,$AX238,1,_xlpm.VD),
AND(MONTH($AW238)&lt;MONTH(BA$15),MONTH($AX238)&gt;MONTH(BA$15)),
NETWORKDAYS.INTL((EOMONTH(BA$15-1,1))-_xlpm.DD,EOMONTH(BA$15-1,1),1,_xlpm.VD),
AND(MONTH($AW238)=MONTH(BA$15),MONTH($AX238)=MONTH(BA$15)),
NETWORKDAYS.INTL($AW238,$AX238,1,_xlpm.VD)))),0)),
$DH238="месяц",
$BP238*BA238,
$DH238="неделя",
$BP238*BA238/7*(ROUNDUP((DAY(EOMONTH(BA$15,0)))/4,0))),
0)</f>
        <v/>
      </c>
      <c r="BS238" s="125">
        <f t="array" ref="BS238">
IFERROR(
_xlfn.IFS(
$DH238="день_1",
$BP238*$BL238/($AX238-$AW238+1)*BB238*(DAY(EOMONTH(BB$15,0))),
$DH238="день_2",
$BP238/30*MAX(MIN($AX238,EOMONTH(BB$15,0))-MAX($AW238,BB$15)+1,),
$DH238="раб.день",
$BP238/30*(IFERROR(
_xlfn.LET(_xlpm.VD,
CHOOSE(
{1;2;3;4;5;6;7;8;9;10;11;12;13;14;15;16;17;18},
45658,45659,45660,45661,45662,45663,45664,45665,45711,45724,45778,45779,45785,45786,45820,45821,45965,46022),
_xlfn.LET(_xlpm.DD,
MAX(MIN($AX238,EOMONTH(BB$15,0))-MAX($AW238,BB$15),),
_xlfn.IFS(
AND(MONTH($AW238)=MONTH(BB$15),MONTH($AX238)&lt;&gt;MONTH(BB$15)),
NETWORKDAYS.INTL($AW238,$AW238+_xlpm.DD,1,_xlpm.VD),
AND(MONTH($AW238)&lt;&gt;MONTH(BB$15),MONTH($AX238)=MONTH(BB$15)),
NETWORKDAYS.INTL(($AX238)-_xlpm.DD,$AX238,1,_xlpm.VD),
AND(MONTH($AW238)&lt;MONTH(BB$15),MONTH($AX238)&gt;MONTH(BB$15)),
NETWORKDAYS.INTL((EOMONTH(BB$15-1,1))-_xlpm.DD,EOMONTH(BB$15-1,1),1,_xlpm.VD),
AND(MONTH($AW238)=MONTH(BB$15),MONTH($AX238)=MONTH(BB$15)),
NETWORKDAYS.INTL($AW238,$AX238,1,_xlpm.VD)))),0)),
$DH238="месяц",
$BP238*BB238,
$DH238="неделя",
$BP238*BB238/7*(ROUNDUP((DAY(EOMONTH(BB$15,0)))/4,0))),
0)</f>
        <v/>
      </c>
      <c r="BT238" s="125">
        <f t="array" ref="BT238">
IFERROR(
_xlfn.IFS(
$DH238="день_1",
$BP238*$BL238/($AX238-$AW238+1)*BC238*(DAY(EOMONTH(BC$15,0))),
$DH238="день_2",
$BP238/30*MAX(MIN($AX238,EOMONTH(BC$15,0))-MAX($AW238,BC$15)+1,),
$DH238="раб.день",
$BP238/30*(IFERROR(
_xlfn.LET(_xlpm.VD,
CHOOSE(
{1;2;3;4;5;6;7;8;9;10;11;12;13;14;15;16;17;18},
45658,45659,45660,45661,45662,45663,45664,45665,45711,45724,45778,45779,45785,45786,45820,45821,45965,46022),
_xlfn.LET(_xlpm.DD,
MAX(MIN($AX238,EOMONTH(BC$15,0))-MAX($AW238,BC$15),),
_xlfn.IFS(
AND(MONTH($AW238)=MONTH(BC$15),MONTH($AX238)&lt;&gt;MONTH(BC$15)),
NETWORKDAYS.INTL($AW238,$AW238+_xlpm.DD,1,_xlpm.VD),
AND(MONTH($AW238)&lt;&gt;MONTH(BC$15),MONTH($AX238)=MONTH(BC$15)),
NETWORKDAYS.INTL(($AX238)-_xlpm.DD,$AX238,1,_xlpm.VD),
AND(MONTH($AW238)&lt;MONTH(BC$15),MONTH($AX238)&gt;MONTH(BC$15)),
NETWORKDAYS.INTL((EOMONTH(BC$15-1,1))-_xlpm.DD,EOMONTH(BC$15-1,1),1,_xlpm.VD),
AND(MONTH($AW238)=MONTH(BC$15),MONTH($AX238)=MONTH(BC$15)),
NETWORKDAYS.INTL($AW238,$AX238,1,_xlpm.VD)))),0)),
$DH238="месяц",
$BP238*BC238,
$DH238="неделя",
$BP238*BC238/7*(ROUNDUP((DAY(EOMONTH(BC$15,0)))/4,0))),
0)</f>
        <v/>
      </c>
      <c r="BU238" s="125">
        <f t="array" ref="BU238">
IFERROR(
_xlfn.IFS(
$DH238="день_1",
$BP238*$BL238/($AX238-$AW238+1)*BD238*(DAY(EOMONTH(BD$15,0))),
$DH238="день_2",
$BP238/30*MAX(MIN($AX238,EOMONTH(BD$15,0))-MAX($AW238,BD$15)+1,),
$DH238="раб.день",
$BP238/30*(IFERROR(
_xlfn.LET(_xlpm.VD,
CHOOSE(
{1;2;3;4;5;6;7;8;9;10;11;12;13;14;15;16;17;18},
45658,45659,45660,45661,45662,45663,45664,45665,45711,45724,45778,45779,45785,45786,45820,45821,45965,46022),
_xlfn.LET(_xlpm.DD,
MAX(MIN($AX238,EOMONTH(BD$15,0))-MAX($AW238,BD$15),),
_xlfn.IFS(
AND(MONTH($AW238)=MONTH(BD$15),MONTH($AX238)&lt;&gt;MONTH(BD$15)),
NETWORKDAYS.INTL($AW238,$AW238+_xlpm.DD,1,_xlpm.VD),
AND(MONTH($AW238)&lt;&gt;MONTH(BD$15),MONTH($AX238)=MONTH(BD$15)),
NETWORKDAYS.INTL(($AX238)-_xlpm.DD,$AX238,1,_xlpm.VD),
AND(MONTH($AW238)&lt;MONTH(BD$15),MONTH($AX238)&gt;MONTH(BD$15)),
NETWORKDAYS.INTL((EOMONTH(BD$15-1,1))-_xlpm.DD,EOMONTH(BD$15-1,1),1,_xlpm.VD),
AND(MONTH($AW238)=MONTH(BD$15),MONTH($AX238)=MONTH(BD$15)),
NETWORKDAYS.INTL($AW238,$AX238,1,_xlpm.VD)))),0)),
$DH238="месяц",
$BP238*BD238,
$DH238="неделя",
$BP238*BD238/7*(ROUNDUP((DAY(EOMONTH(BD$15,0)))/4,0))),
0)</f>
        <v/>
      </c>
      <c r="BV238" s="125">
        <f t="array" ref="BV238">
IFERROR(
_xlfn.IFS(
$DH238="день_1",
$BP238*$BL238/($AX238-$AW238+1)*BE238*(DAY(EOMONTH(BE$15,0))),
$DH238="день_2",
$BP238/30*MAX(MIN($AX238,EOMONTH(BE$15,0))-MAX($AW238,BE$15)+1,),
$DH238="раб.день",
$BP238/30*(IFERROR(
_xlfn.LET(_xlpm.VD,
CHOOSE(
{1;2;3;4;5;6;7;8;9;10;11;12;13;14;15;16;17;18},
45658,45659,45660,45661,45662,45663,45664,45665,45711,45724,45778,45779,45785,45786,45820,45821,45965,46022),
_xlfn.LET(_xlpm.DD,
MAX(MIN($AX238,EOMONTH(BE$15,0))-MAX($AW238,BE$15),),
_xlfn.IFS(
AND(MONTH($AW238)=MONTH(BE$15),MONTH($AX238)&lt;&gt;MONTH(BE$15)),
NETWORKDAYS.INTL($AW238,$AW238+_xlpm.DD,1,_xlpm.VD),
AND(MONTH($AW238)&lt;&gt;MONTH(BE$15),MONTH($AX238)=MONTH(BE$15)),
NETWORKDAYS.INTL(($AX238)-_xlpm.DD,$AX238,1,_xlpm.VD),
AND(MONTH($AW238)&lt;MONTH(BE$15),MONTH($AX238)&gt;MONTH(BE$15)),
NETWORKDAYS.INTL((EOMONTH(BE$15-1,1))-_xlpm.DD,EOMONTH(BE$15-1,1),1,_xlpm.VD),
AND(MONTH($AW238)=MONTH(BE$15),MONTH($AX238)=MONTH(BE$15)),
NETWORKDAYS.INTL($AW238,$AX238,1,_xlpm.VD)))),0)),
$DH238="месяц",
$BP238*BE238,
$DH238="неделя",
$BP238*BE238/7*(ROUNDUP((DAY(EOMONTH(BE$15,0)))/4,0))),
0)</f>
        <v/>
      </c>
      <c r="BW238" s="125">
        <f t="array" ref="BW238">
IFERROR(
_xlfn.IFS(
$DH238="день_1",
$BP238*$BL238/($AX238-$AW238+1)*BF238*(DAY(EOMONTH(BF$15,0))),
$DH238="день_2",
$BP238/30*MAX(MIN($AX238,EOMONTH(BF$15,0))-MAX($AW238,BF$15)+1,),
$DH238="раб.день",
$BP238/30*(IFERROR(
_xlfn.LET(_xlpm.VD,
CHOOSE(
{1;2;3;4;5;6;7;8;9;10;11;12;13;14;15;16;17;18},
45658,45659,45660,45661,45662,45663,45664,45665,45711,45724,45778,45779,45785,45786,45820,45821,45965,46022),
_xlfn.LET(_xlpm.DD,
MAX(MIN($AX238,EOMONTH(BF$15,0))-MAX($AW238,BF$15),),
_xlfn.IFS(
AND(MONTH($AW238)=MONTH(BF$15),MONTH($AX238)&lt;&gt;MONTH(BF$15)),
NETWORKDAYS.INTL($AW238,$AW238+_xlpm.DD,1,_xlpm.VD),
AND(MONTH($AW238)&lt;&gt;MONTH(BF$15),MONTH($AX238)=MONTH(BF$15)),
NETWORKDAYS.INTL(($AX238)-_xlpm.DD,$AX238,1,_xlpm.VD),
AND(MONTH($AW238)&lt;MONTH(BF$15),MONTH($AX238)&gt;MONTH(BF$15)),
NETWORKDAYS.INTL((EOMONTH(BF$15-1,1))-_xlpm.DD,EOMONTH(BF$15-1,1),1,_xlpm.VD),
AND(MONTH($AW238)=MONTH(BF$15),MONTH($AX238)=MONTH(BF$15)),
NETWORKDAYS.INTL($AW238,$AX238,1,_xlpm.VD)))),0)),
$DH238="месяц",
$BP238*BF238,
$DH238="неделя",
$BP238*BF238/7*(ROUNDUP((DAY(EOMONTH(BF$15,0)))/4,0))),
0)</f>
        <v/>
      </c>
      <c r="BX238" s="125">
        <f t="array" ref="BX238">
IFERROR(
_xlfn.IFS(
$DH238="день_1",
$BP238*$BL238/($AX238-$AW238+1)*BG238*(DAY(EOMONTH(BG$15,0))),
$DH238="день_2",
$BP238/30*MAX(MIN($AX238,EOMONTH(BG$15,0))-MAX($AW238,BG$15)+1,),
$DH238="раб.день",
$BP238/30*(IFERROR(
_xlfn.LET(_xlpm.VD,
CHOOSE(
{1;2;3;4;5;6;7;8;9;10;11;12;13;14;15;16;17;18},
45658,45659,45660,45661,45662,45663,45664,45665,45711,45724,45778,45779,45785,45786,45820,45821,45965,46022),
_xlfn.LET(_xlpm.DD,
MAX(MIN($AX238,EOMONTH(BG$15,0))-MAX($AW238,BG$15),),
_xlfn.IFS(
AND(MONTH($AW238)=MONTH(BG$15),MONTH($AX238)&lt;&gt;MONTH(BG$15)),
NETWORKDAYS.INTL($AW238,$AW238+_xlpm.DD,1,_xlpm.VD),
AND(MONTH($AW238)&lt;&gt;MONTH(BG$15),MONTH($AX238)=MONTH(BG$15)),
NETWORKDAYS.INTL(($AX238)-_xlpm.DD,$AX238,1,_xlpm.VD),
AND(MONTH($AW238)&lt;MONTH(BG$15),MONTH($AX238)&gt;MONTH(BG$15)),
NETWORKDAYS.INTL((EOMONTH(BG$15-1,1))-_xlpm.DD,EOMONTH(BG$15-1,1),1,_xlpm.VD),
AND(MONTH($AW238)=MONTH(BG$15),MONTH($AX238)=MONTH(BG$15)),
NETWORKDAYS.INTL($AW238,$AX238,1,_xlpm.VD)))),0)),
$DH238="месяц",
$BP238*BG238,
$DH238="неделя",
$BP238*BG238/7*(ROUNDUP((DAY(EOMONTH(BG$15,0)))/4,0))),
0)</f>
        <v/>
      </c>
      <c r="BY238" s="125">
        <f t="array" ref="BY238">
IFERROR(
_xlfn.IFS(
$DH238="день_1",
$BP238*$BL238/($AX238-$AW238+1)*BH238*(DAY(EOMONTH(BH$15,0))),
$DH238="день_2",
$BP238/30*MAX(MIN($AX238,EOMONTH(BH$15,0))-MAX($AW238,BH$15)+1,),
$DH238="раб.день",
$BP238/30*(IFERROR(
_xlfn.LET(_xlpm.VD,
CHOOSE(
{1;2;3;4;5;6;7;8;9;10;11;12;13;14;15;16;17;18},
45658,45659,45660,45661,45662,45663,45664,45665,45711,45724,45778,45779,45785,45786,45820,45821,45965,46022),
_xlfn.LET(_xlpm.DD,
MAX(MIN($AX238,EOMONTH(BH$15,0))-MAX($AW238,BH$15),),
_xlfn.IFS(
AND(MONTH($AW238)=MONTH(BH$15),MONTH($AX238)&lt;&gt;MONTH(BH$15)),
NETWORKDAYS.INTL($AW238,$AW238+_xlpm.DD,1,_xlpm.VD),
AND(MONTH($AW238)&lt;&gt;MONTH(BH$15),MONTH($AX238)=MONTH(BH$15)),
NETWORKDAYS.INTL(($AX238)-_xlpm.DD,$AX238,1,_xlpm.VD),
AND(MONTH($AW238)&lt;MONTH(BH$15),MONTH($AX238)&gt;MONTH(BH$15)),
NETWORKDAYS.INTL((EOMONTH(BH$15-1,1))-_xlpm.DD,EOMONTH(BH$15-1,1),1,_xlpm.VD),
AND(MONTH($AW238)=MONTH(BH$15),MONTH($AX238)=MONTH(BH$15)),
NETWORKDAYS.INTL($AW238,$AX238,1,_xlpm.VD)))),0)),
$DH238="месяц",
$BP238*BH238,
$DH238="неделя",
$BP238*BH238/7*(ROUNDUP((DAY(EOMONTH(BH$15,0)))/4,0))),
0)</f>
        <v/>
      </c>
      <c r="BZ238" s="125">
        <f t="array" ref="BZ238">
IFERROR(
_xlfn.IFS(
$DH238="день_1",
$BP238*$BL238/($AX238-$AW238+1)*BI238*(DAY(EOMONTH(BI$15,0))),
$DH238="день_2",
$BP238/30*MAX(MIN($AX238,EOMONTH(BI$15,0))-MAX($AW238,BI$15)+1,),
$DH238="раб.день",
$BP238/30*(IFERROR(
_xlfn.LET(_xlpm.VD,
CHOOSE(
{1;2;3;4;5;6;7;8;9;10;11;12;13;14;15;16;17;18},
45658,45659,45660,45661,45662,45663,45664,45665,45711,45724,45778,45779,45785,45786,45820,45821,45965,46022),
_xlfn.LET(_xlpm.DD,
MAX(MIN($AX238,EOMONTH(BI$15,0))-MAX($AW238,BI$15),),
_xlfn.IFS(
AND(MONTH($AW238)=MONTH(BI$15),MONTH($AX238)&lt;&gt;MONTH(BI$15)),
NETWORKDAYS.INTL($AW238,$AW238+_xlpm.DD,1,_xlpm.VD),
AND(MONTH($AW238)&lt;&gt;MONTH(BI$15),MONTH($AX238)=MONTH(BI$15)),
NETWORKDAYS.INTL(($AX238)-_xlpm.DD,$AX238,1,_xlpm.VD),
AND(MONTH($AW238)&lt;MONTH(BI$15),MONTH($AX238)&gt;MONTH(BI$15)),
NETWORKDAYS.INTL((EOMONTH(BI$15-1,1))-_xlpm.DD,EOMONTH(BI$15-1,1),1,_xlpm.VD),
AND(MONTH($AW238)=MONTH(BI$15),MONTH($AX238)=MONTH(BI$15)),
NETWORKDAYS.INTL($AW238,$AX238,1,_xlpm.VD)))),0)),
$DH238="месяц",
$BP238*BI238,
$DH238="неделя",
$BP238*BI238/7*(ROUNDUP((DAY(EOMONTH(BI$15,0)))/4,0))),
0)</f>
        <v/>
      </c>
      <c r="CA238" s="125">
        <f t="array" ref="CA238">
IFERROR(
_xlfn.IFS(
$DH238="день_1",
$BP238*$BL238/($AX238-$AW238+1)*BJ238*(DAY(EOMONTH(BJ$15,0))),
$DH238="день_2",
$BP238/30*MAX(MIN($AX238,EOMONTH(BJ$15,0))-MAX($AW238,BJ$15)+1,),
$DH238="раб.день",
$BP238/30*(IFERROR(
_xlfn.LET(_xlpm.VD,
CHOOSE(
{1;2;3;4;5;6;7;8;9;10;11;12;13;14;15;16;17;18},
45658,45659,45660,45661,45662,45663,45664,45665,45711,45724,45778,45779,45785,45786,45820,45821,45965,46022),
_xlfn.LET(_xlpm.DD,
MAX(MIN($AX238,EOMONTH(BJ$15,0))-MAX($AW238,BJ$15),),
_xlfn.IFS(
AND(MONTH($AW238)=MONTH(BJ$15),MONTH($AX238)&lt;&gt;MONTH(BJ$15)),
NETWORKDAYS.INTL($AW238,$AW238+_xlpm.DD,1,_xlpm.VD),
AND(MONTH($AW238)&lt;&gt;MONTH(BJ$15),MONTH($AX238)=MONTH(BJ$15)),
NETWORKDAYS.INTL(($AX238)-_xlpm.DD,$AX238,1,_xlpm.VD),
AND(MONTH($AW238)&lt;MONTH(BJ$15),MONTH($AX238)&gt;MONTH(BJ$15)),
NETWORKDAYS.INTL((EOMONTH(BJ$15-1,1))-_xlpm.DD,EOMONTH(BJ$15-1,1),1,_xlpm.VD),
AND(MONTH($AW238)=MONTH(BJ$15),MONTH($AX238)=MONTH(BJ$15)),
NETWORKDAYS.INTL($AW238,$AX238,1,_xlpm.VD)))),0)),
$DH238="месяц",
$BP238*BJ238,
$DH238="неделя",
$BP238*BJ238/7*(ROUNDUP((DAY(EOMONTH(BJ$15,0)))/4,0))),
0)</f>
        <v/>
      </c>
      <c r="CB238" s="125">
        <f t="array" ref="CB238">
IFERROR(
_xlfn.IFS(
$DH238="день_1",
$BP238*$BL238/($AX238-$AW238+1)*BK238*(DAY(EOMONTH(BK$15,0))),
$DH238="день_2",
$BP238/30*MAX(MIN($AX238,EOMONTH(BK$15,0))-MAX($AW238,BK$15)+1,),
$DH238="раб.день",
$BP238/30*(IFERROR(
_xlfn.LET(_xlpm.VD,
CHOOSE(
{1;2;3;4;5;6;7;8;9;10;11;12;13;14;15;16;17;18},
45658,45659,45660,45661,45662,45663,45664,45665,45711,45724,45778,45779,45785,45786,45820,45821,45965,46022),
_xlfn.LET(_xlpm.DD,
MAX(MIN($AX238,EOMONTH(BK$15,0))-MAX($AW238,BK$15),),
_xlfn.IFS(
AND(MONTH($AW238)=MONTH(BK$15),MONTH($AX238)&lt;&gt;MONTH(BK$15)),
NETWORKDAYS.INTL($AW238,$AW238+_xlpm.DD,1,_xlpm.VD),
AND(MONTH($AW238)&lt;&gt;MONTH(BK$15),MONTH($AX238)=MONTH(BK$15)),
NETWORKDAYS.INTL(($AX238)-_xlpm.DD,$AX238,1,_xlpm.VD),
AND(MONTH($AW238)&lt;MONTH(BK$15),MONTH($AX238)&gt;MONTH(BK$15)),
NETWORKDAYS.INTL((EOMONTH(BK$15-1,1))-_xlpm.DD,EOMONTH(BK$15-1,1),1,_xlpm.VD),
AND(MONTH($AW238)=MONTH(BK$15),MONTH($AX238)=MONTH(BK$15)),
NETWORKDAYS.INTL($AW238,$AX238,1,_xlpm.VD)))),0)),
$DH238="месяц",
$BP238*BK238,
$DH238="неделя",
$BP238*BK238/7*(ROUNDUP((DAY(EOMONTH(BK$15,0)))/4,0))),
0)</f>
        <v/>
      </c>
      <c r="CC238" s="125">
        <f>SUM($BQ238:$CB238)</f>
        <v/>
      </c>
      <c r="CD238" s="126">
        <f>SUM($EH238:$EH238)</f>
        <v/>
      </c>
      <c r="CE238" s="126">
        <f>$CD238*$AB238</f>
        <v/>
      </c>
      <c r="CF238" s="126">
        <f>SUM($EK238:$EK238)</f>
        <v/>
      </c>
      <c r="CG238" s="126">
        <f>$CF238*$AB238</f>
        <v/>
      </c>
      <c r="CH238" s="126">
        <f>SUM($CC238,$CE238,$CG238)</f>
        <v/>
      </c>
      <c r="CI238" s="126">
        <f>$CH238*(1+$CM238)</f>
        <v/>
      </c>
      <c r="CJ238" s="127" t="n">
        <v>0</v>
      </c>
      <c r="CK238" s="126">
        <f>SUM($CH238:$CH238)*(1+$CJ238)</f>
        <v/>
      </c>
      <c r="CL238" s="126">
        <f>SUM($CH238:$CH238)*(1+$CM238)</f>
        <v/>
      </c>
      <c r="CM238" s="59" t="inlineStr">
        <is>
          <t>20%</t>
        </is>
      </c>
      <c r="CN238" s="59" t="n"/>
      <c r="CO238" s="72" t="n"/>
      <c r="CP238" s="59" t="n"/>
      <c r="CQ238" s="73" t="n"/>
      <c r="CR238" s="73" t="n"/>
      <c r="CS238" s="73" t="n"/>
      <c r="CT238" s="72" t="n"/>
      <c r="CU238" s="79" t="inlineStr">
        <is>
          <t> </t>
        </is>
      </c>
      <c r="CV238" s="60" t="n"/>
      <c r="CW238" s="60" t="n"/>
      <c r="CX238" s="60" t="n"/>
      <c r="CY238" s="127">
        <f>IFERROR(($CC238-$EE238)/($EE238/(1-$DQ238)),0)</f>
        <v/>
      </c>
      <c r="CZ238" s="127">
        <f>IFERROR(1-$EI238/($CE238),0)</f>
        <v/>
      </c>
      <c r="DA238" s="127">
        <f>IFERROR(1-$EL238/($CG238),0)</f>
        <v/>
      </c>
      <c r="DB238" s="126">
        <f>ROUND(IFERROR(($CI238/(1+$CM238)-$EN238),0),2)</f>
        <v/>
      </c>
      <c r="DC238" s="128" t="n"/>
      <c r="DD238" s="125" t="n"/>
      <c r="DE238" s="75" t="n">
        <v>0</v>
      </c>
      <c r="DF238" s="128" t="n"/>
      <c r="DG238" s="125">
        <f>IF($DC238=0,0,$DD238*($DC238*100%-$DE238*$DF238))*SUM($AB238:$AB238)</f>
        <v/>
      </c>
      <c r="DH238" s="129" t="inlineStr">
        <is>
          <t>месяц</t>
        </is>
      </c>
      <c r="DI238" s="130">
        <f t="array" ref="DI238">IFERROR(
IF($ES238="LisChannel",
(ROUND(((INDEX({174.625;153.888888888889;130.972222222222},MATCH($AI238,{2;3;4}),0))*$AG238*$AI238),2)),0),0)</f>
        <v/>
      </c>
      <c r="DJ238" s="130">
        <f>
_xlfn.LET(_xlpm.X,
IFERROR(
IF($ES238="НовиковТВ",
(_xlfn.LET(_xlpm.NTV,
_xlfn.LET(_xlpm.MIN,350000,
IF(SUMIFS($DI:$DI,$ES:$ES,"НовиковТВ")&lt;=_xlpm.MIN,
(SUMIFS($DI:$DI,$ES:$ES,"НовиковТВ")/(COUNTIFS($ES:$ES,"НовиковТВ")))*_xlpm.MIN/SUMIFS($DI:$DI,$ES:$ES,"НовиковТВ"),
DI238)),
_xlpm.NTV+$DG238/(1-(1-(_xlpm.NTV)*(1-$DL238)*(1-$DM238)*(1-$DN238)*(1-$DO238)*(1-$DP238)/_xlpm.NTV))))/(1+$EP238),
$DI238+$DG238/(1-(1-($DI238)*(1-$DL238)*(1-$DM238)*(1-$DN238)*(1-$DO238)*(1-$DP238)/$DI238))),
0),
_xlpm.X*(1+$CM238)*(1+$CW238)-_xlpm.X*(1+$CM238)+_xlpm.X)</f>
        <v/>
      </c>
      <c r="DK238" s="125" t="inlineStr">
        <is>
          <t>послед.</t>
        </is>
      </c>
      <c r="DL238" s="63" t="n">
        <v>0</v>
      </c>
      <c r="DM238" s="63" t="n">
        <v>0</v>
      </c>
      <c r="DN238" s="63" t="n">
        <v>0</v>
      </c>
      <c r="DO238" s="63" t="n">
        <v>0</v>
      </c>
      <c r="DP238" s="63" t="n">
        <v>0</v>
      </c>
      <c r="DQ238" s="63">
        <f t="array" ref="DQ238">IFERROR(_xlfn.IFS(
$DK238="послед.",1-(1-$DL238)*(1-$DM238)*(1-$DN238)*(1-$DO238)*(1-$DP238),
$DK238="сумм.",$DL238+$DM238+$DN238+$DO238+$DP238),
0)</f>
        <v/>
      </c>
      <c r="DR238" s="125">
        <f t="array" ref="DR238">
IFERROR(
_xlfn.IFS(
$BL238=0,
0,
$BL238&gt;0,
_xlfn.IFS($DK238="послед.",
$DJ238*(1-$DL238)*(1-$DM238)*(1-$DN238)*(1-$DO238)*(1-$DP238),
$DK238="сумм.",
$DJ238*(1-($DL238+$DM238+$DN238+$DO238+$DP238)))),0)</f>
        <v/>
      </c>
      <c r="DS238" s="125">
        <f t="array" ref="DS238">
IFERROR(_xlfn.IFS(
$DH238="день_1",
$DR238*$BL238/($AX238-$AW238+1)*AZ238*(DAY(EOMONTH(AZ$15,0))),
$DH238="день_2",
$DR238/30*MAX(MIN($AX238,EOMONTH(AZ$15,0))-MAX($AW238,AZ$15)+1,),
$DH238="раб.день",
$DR238/30*(IFERROR(
_xlfn.LET(_xlpm.VD,
CHOOSE(
{1;2;3;4;5;6;7;8;9;10;11;12;13;14;15;16;17;18},
45658,45659,45660,45661,45662,45663,45664,45665,45711,45724,45778,45779,45785,45786,45820,45821,45965,46022),
_xlfn.LET(_xlpm.DD,
MAX(MIN($AX238,EOMONTH(AZ$15,0))-MAX($AW238,AZ$15),),
_xlfn.IFS(
AND(MONTH($AW238)=MONTH(AZ$15),MONTH($AX238)&lt;&gt;MONTH(AZ$15)),
NETWORKDAYS.INTL($AW238,$AW238+_xlpm.DD,1,_xlpm.VD),
AND(MONTH($AW238)&lt;&gt;MONTH(AZ$15),MONTH($AX238)=MONTH(AZ$15)),
NETWORKDAYS.INTL(($AX238)-_xlpm.DD,$AX238,1,_xlpm.VD),
AND(MONTH($AW238)&lt;MONTH(AZ$15),MONTH($AX238)&gt;MONTH(AZ$15)),
NETWORKDAYS.INTL((EOMONTH(AZ$15-1,1))-_xlpm.DD,EOMONTH(AZ$15-1,1),1,_xlpm.VD),
AND(MONTH($AW238)=MONTH(AZ$15),MONTH($AX238)=MONTH(AZ$15)),
NETWORKDAYS.INTL($AW238,$AX238,1,_xlpm.VD)))),0)),
$DH238="месяц",
$DR238*AZ238,
$DH238="неделя",
$DR238*AZ238/7*(ROUNDUP((DAY(EOMONTH(AZ$15,0)))/4,0))),
0)</f>
        <v/>
      </c>
      <c r="DT238" s="125">
        <f t="array" ref="DT238">
IFERROR(_xlfn.IFS(
$DH238="день_1",
$DR238*$BL238/($AX238-$AW238+1)*BA238*(DAY(EOMONTH(BA$15,0))),
$DH238="день_2",
$DR238/30*MAX(MIN($AX238,EOMONTH(BA$15,0))-MAX($AW238,BA$15)+1,),
$DH238="раб.день",
$DR238/30*(IFERROR(
_xlfn.LET(_xlpm.VD,
CHOOSE(
{1;2;3;4;5;6;7;8;9;10;11;12;13;14;15;16;17;18},
45658,45659,45660,45661,45662,45663,45664,45665,45711,45724,45778,45779,45785,45786,45820,45821,45965,46022),
_xlfn.LET(_xlpm.DD,
MAX(MIN($AX238,EOMONTH(BA$15,0))-MAX($AW238,BA$15),),
_xlfn.IFS(
AND(MONTH($AW238)=MONTH(BA$15),MONTH($AX238)&lt;&gt;MONTH(BA$15)),
NETWORKDAYS.INTL($AW238,$AW238+_xlpm.DD,1,_xlpm.VD),
AND(MONTH($AW238)&lt;&gt;MONTH(BA$15),MONTH($AX238)=MONTH(BA$15)),
NETWORKDAYS.INTL(($AX238)-_xlpm.DD,$AX238,1,_xlpm.VD),
AND(MONTH($AW238)&lt;MONTH(BA$15),MONTH($AX238)&gt;MONTH(BA$15)),
NETWORKDAYS.INTL((EOMONTH(BA$15-1,1))-_xlpm.DD,EOMONTH(BA$15-1,1),1,_xlpm.VD),
AND(MONTH($AW238)=MONTH(BA$15),MONTH($AX238)=MONTH(BA$15)),
NETWORKDAYS.INTL($AW238,$AX238,1,_xlpm.VD)))),0)),
$DH238="месяц",
$DR238*BA238,
$DH238="неделя",
$DR238*BA238/7*(ROUNDUP((DAY(EOMONTH(BA$15,0)))/4,0))),
0)</f>
        <v/>
      </c>
      <c r="DU238" s="125">
        <f t="array" ref="DU238">
IFERROR(_xlfn.IFS(
$DH238="день_1",
$DR238*$BL238/($AX238-$AW238+1)*BB238*(DAY(EOMONTH(BB$15,0))),
$DH238="день_2",
$DR238/30*MAX(MIN($AX238,EOMONTH(BB$15,0))-MAX($AW238,BB$15)+1,),
$DH238="раб.день",
$DR238/30*(IFERROR(
_xlfn.LET(_xlpm.VD,
CHOOSE(
{1;2;3;4;5;6;7;8;9;10;11;12;13;14;15;16;17;18},
45658,45659,45660,45661,45662,45663,45664,45665,45711,45724,45778,45779,45785,45786,45820,45821,45965,46022),
_xlfn.LET(_xlpm.DD,
MAX(MIN($AX238,EOMONTH(BB$15,0))-MAX($AW238,BB$15),),
_xlfn.IFS(
AND(MONTH($AW238)=MONTH(BB$15),MONTH($AX238)&lt;&gt;MONTH(BB$15)),
NETWORKDAYS.INTL($AW238,$AW238+_xlpm.DD,1,_xlpm.VD),
AND(MONTH($AW238)&lt;&gt;MONTH(BB$15),MONTH($AX238)=MONTH(BB$15)),
NETWORKDAYS.INTL(($AX238)-_xlpm.DD,$AX238,1,_xlpm.VD),
AND(MONTH($AW238)&lt;MONTH(BB$15),MONTH($AX238)&gt;MONTH(BB$15)),
NETWORKDAYS.INTL((EOMONTH(BB$15-1,1))-_xlpm.DD,EOMONTH(BB$15-1,1),1,_xlpm.VD),
AND(MONTH($AW238)=MONTH(BB$15),MONTH($AX238)=MONTH(BB$15)),
NETWORKDAYS.INTL($AW238,$AX238,1,_xlpm.VD)))),0)),
$DH238="месяц",
$DR238*BB238,
$DH238="неделя",
$DR238*BB238/7*(ROUNDUP((DAY(EOMONTH(BB$15,0)))/4,0))),
0)</f>
        <v/>
      </c>
      <c r="DV238" s="125">
        <f t="array" ref="DV238">
IFERROR(_xlfn.IFS(
$DH238="день_1",
$DR238*$BL238/($AX238-$AW238+1)*BC238*(DAY(EOMONTH(BC$15,0))),
$DH238="день_2",
$DR238/30*MAX(MIN($AX238,EOMONTH(BC$15,0))-MAX($AW238,BC$15)+1,),
$DH238="раб.день",
$DR238/30*(IFERROR(
_xlfn.LET(_xlpm.VD,
CHOOSE(
{1;2;3;4;5;6;7;8;9;10;11;12;13;14;15;16;17;18},
45658,45659,45660,45661,45662,45663,45664,45665,45711,45724,45778,45779,45785,45786,45820,45821,45965,46022),
_xlfn.LET(_xlpm.DD,
MAX(MIN($AX238,EOMONTH(BC$15,0))-MAX($AW238,BC$15),),
_xlfn.IFS(
AND(MONTH($AW238)=MONTH(BC$15),MONTH($AX238)&lt;&gt;MONTH(BC$15)),
NETWORKDAYS.INTL($AW238,$AW238+_xlpm.DD,1,_xlpm.VD),
AND(MONTH($AW238)&lt;&gt;MONTH(BC$15),MONTH($AX238)=MONTH(BC$15)),
NETWORKDAYS.INTL(($AX238)-_xlpm.DD,$AX238,1,_xlpm.VD),
AND(MONTH($AW238)&lt;MONTH(BC$15),MONTH($AX238)&gt;MONTH(BC$15)),
NETWORKDAYS.INTL((EOMONTH(BC$15-1,1))-_xlpm.DD,EOMONTH(BC$15-1,1),1,_xlpm.VD),
AND(MONTH($AW238)=MONTH(BC$15),MONTH($AX238)=MONTH(BC$15)),
NETWORKDAYS.INTL($AW238,$AX238,1,_xlpm.VD)))),0)),
$DH238="месяц",
$DR238*BC238,
$DH238="неделя",
$DR238*BC238/7*(ROUNDUP((DAY(EOMONTH(BC$15,0)))/4,0))),
0)</f>
        <v/>
      </c>
      <c r="DW238" s="125">
        <f t="array" ref="DW238">
IFERROR(_xlfn.IFS(
$DH238="день_1",
$DR238*$BL238/($AX238-$AW238+1)*BD238*(DAY(EOMONTH(BD$15,0))),
$DH238="день_2",
$DR238/30*MAX(MIN($AX238,EOMONTH(BD$15,0))-MAX($AW238,BD$15)+1,),
$DH238="раб.день",
$DR238/30*(IFERROR(
_xlfn.LET(_xlpm.VD,
CHOOSE(
{1;2;3;4;5;6;7;8;9;10;11;12;13;14;15;16;17;18},
45658,45659,45660,45661,45662,45663,45664,45665,45711,45724,45778,45779,45785,45786,45820,45821,45965,46022),
_xlfn.LET(_xlpm.DD,
MAX(MIN($AX238,EOMONTH(BD$15,0))-MAX($AW238,BD$15),),
_xlfn.IFS(
AND(MONTH($AW238)=MONTH(BD$15),MONTH($AX238)&lt;&gt;MONTH(BD$15)),
NETWORKDAYS.INTL($AW238,$AW238+_xlpm.DD,1,_xlpm.VD),
AND(MONTH($AW238)&lt;&gt;MONTH(BD$15),MONTH($AX238)=MONTH(BD$15)),
NETWORKDAYS.INTL(($AX238)-_xlpm.DD,$AX238,1,_xlpm.VD),
AND(MONTH($AW238)&lt;MONTH(BD$15),MONTH($AX238)&gt;MONTH(BD$15)),
NETWORKDAYS.INTL((EOMONTH(BD$15-1,1))-_xlpm.DD,EOMONTH(BD$15-1,1),1,_xlpm.VD),
AND(MONTH($AW238)=MONTH(BD$15),MONTH($AX238)=MONTH(BD$15)),
NETWORKDAYS.INTL($AW238,$AX238,1,_xlpm.VD)))),0)),
$DH238="месяц",
$DR238*BD238,
$DH238="неделя",
$DR238*BD238/7*(ROUNDUP((DAY(EOMONTH(BD$15,0)))/4,0))),
0)</f>
        <v/>
      </c>
      <c r="DX238" s="125">
        <f t="array" ref="DX238">
IFERROR(_xlfn.IFS(
$DH238="день_1",
$DR238*$BL238/($AX238-$AW238+1)*BE238*(DAY(EOMONTH(BE$15,0))),
$DH238="день_2",
$DR238/30*MAX(MIN($AX238,EOMONTH(BE$15,0))-MAX($AW238,BE$15)+1,),
$DH238="раб.день",
$DR238/30*(IFERROR(
_xlfn.LET(_xlpm.VD,
CHOOSE(
{1;2;3;4;5;6;7;8;9;10;11;12;13;14;15;16;17;18},
45658,45659,45660,45661,45662,45663,45664,45665,45711,45724,45778,45779,45785,45786,45820,45821,45965,46022),
_xlfn.LET(_xlpm.DD,
MAX(MIN($AX238,EOMONTH(BE$15,0))-MAX($AW238,BE$15),),
_xlfn.IFS(
AND(MONTH($AW238)=MONTH(BE$15),MONTH($AX238)&lt;&gt;MONTH(BE$15)),
NETWORKDAYS.INTL($AW238,$AW238+_xlpm.DD,1,_xlpm.VD),
AND(MONTH($AW238)&lt;&gt;MONTH(BE$15),MONTH($AX238)=MONTH(BE$15)),
NETWORKDAYS.INTL(($AX238)-_xlpm.DD,$AX238,1,_xlpm.VD),
AND(MONTH($AW238)&lt;MONTH(BE$15),MONTH($AX238)&gt;MONTH(BE$15)),
NETWORKDAYS.INTL((EOMONTH(BE$15-1,1))-_xlpm.DD,EOMONTH(BE$15-1,1),1,_xlpm.VD),
AND(MONTH($AW238)=MONTH(BE$15),MONTH($AX238)=MONTH(BE$15)),
NETWORKDAYS.INTL($AW238,$AX238,1,_xlpm.VD)))),0)),
$DH238="месяц",
$DR238*BE238,
$DH238="неделя",
$DR238*BE238/7*(ROUNDUP((DAY(EOMONTH(BE$15,0)))/4,0))),
0)</f>
        <v/>
      </c>
      <c r="DY238" s="125">
        <f t="array" ref="DY238">
IFERROR(_xlfn.IFS(
$DH238="день_1",
$DR238*$BL238/($AX238-$AW238+1)*BF238*(DAY(EOMONTH(BF$15,0))),
$DH238="день_2",
$DR238/30*MAX(MIN($AX238,EOMONTH(BF$15,0))-MAX($AW238,BF$15)+1,),
$DH238="раб.день",
$DR238/30*(IFERROR(
_xlfn.LET(_xlpm.VD,
CHOOSE(
{1;2;3;4;5;6;7;8;9;10;11;12;13;14;15;16;17;18},
45658,45659,45660,45661,45662,45663,45664,45665,45711,45724,45778,45779,45785,45786,45820,45821,45965,46022),
_xlfn.LET(_xlpm.DD,
MAX(MIN($AX238,EOMONTH(BF$15,0))-MAX($AW238,BF$15),),
_xlfn.IFS(
AND(MONTH($AW238)=MONTH(BF$15),MONTH($AX238)&lt;&gt;MONTH(BF$15)),
NETWORKDAYS.INTL($AW238,$AW238+_xlpm.DD,1,_xlpm.VD),
AND(MONTH($AW238)&lt;&gt;MONTH(BF$15),MONTH($AX238)=MONTH(BF$15)),
NETWORKDAYS.INTL(($AX238)-_xlpm.DD,$AX238,1,_xlpm.VD),
AND(MONTH($AW238)&lt;MONTH(BF$15),MONTH($AX238)&gt;MONTH(BF$15)),
NETWORKDAYS.INTL((EOMONTH(BF$15-1,1))-_xlpm.DD,EOMONTH(BF$15-1,1),1,_xlpm.VD),
AND(MONTH($AW238)=MONTH(BF$15),MONTH($AX238)=MONTH(BF$15)),
NETWORKDAYS.INTL($AW238,$AX238,1,_xlpm.VD)))),0)),
$DH238="месяц",
$DR238*BF238,
$DH238="неделя",
$DR238*BF238/7*(ROUNDUP((DAY(EOMONTH(BF$15,0)))/4,0))),
0)</f>
        <v/>
      </c>
      <c r="DZ238" s="125">
        <f t="array" ref="DZ238">
IFERROR(_xlfn.IFS(
$DH238="день_1",
$DR238*$BL238/($AX238-$AW238+1)*BG238*(DAY(EOMONTH(BG$15,0))),
$DH238="день_2",
$DR238/30*MAX(MIN($AX238,EOMONTH(BG$15,0))-MAX($AW238,BG$15)+1,),
$DH238="раб.день",
$DR238/30*(IFERROR(
_xlfn.LET(_xlpm.VD,
CHOOSE(
{1;2;3;4;5;6;7;8;9;10;11;12;13;14;15;16;17;18},
45658,45659,45660,45661,45662,45663,45664,45665,45711,45724,45778,45779,45785,45786,45820,45821,45965,46022),
_xlfn.LET(_xlpm.DD,
MAX(MIN($AX238,EOMONTH(BG$15,0))-MAX($AW238,BG$15),),
_xlfn.IFS(
AND(MONTH($AW238)=MONTH(BG$15),MONTH($AX238)&lt;&gt;MONTH(BG$15)),
NETWORKDAYS.INTL($AW238,$AW238+_xlpm.DD,1,_xlpm.VD),
AND(MONTH($AW238)&lt;&gt;MONTH(BG$15),MONTH($AX238)=MONTH(BG$15)),
NETWORKDAYS.INTL(($AX238)-_xlpm.DD,$AX238,1,_xlpm.VD),
AND(MONTH($AW238)&lt;MONTH(BG$15),MONTH($AX238)&gt;MONTH(BG$15)),
NETWORKDAYS.INTL((EOMONTH(BG$15-1,1))-_xlpm.DD,EOMONTH(BG$15-1,1),1,_xlpm.VD),
AND(MONTH($AW238)=MONTH(BG$15),MONTH($AX238)=MONTH(BG$15)),
NETWORKDAYS.INTL($AW238,$AX238,1,_xlpm.VD)))),0)),
$DH238="месяц",
$DR238*BG238,
$DH238="неделя",
$DR238*BG238/7*(ROUNDUP((DAY(EOMONTH(BG$15,0)))/4,0))),
0)</f>
        <v/>
      </c>
      <c r="EA238" s="125">
        <f t="array" ref="EA238">
IFERROR(_xlfn.IFS(
$DH238="день_1",
$DR238*$BL238/($AX238-$AW238+1)*BH238*(DAY(EOMONTH(BH$15,0))),
$DH238="день_2",
$DR238/30*MAX(MIN($AX238,EOMONTH(BH$15,0))-MAX($AW238,BH$15)+1,),
$DH238="раб.день",
$DR238/30*(IFERROR(
_xlfn.LET(_xlpm.VD,
CHOOSE(
{1;2;3;4;5;6;7;8;9;10;11;12;13;14;15;16;17;18},
45658,45659,45660,45661,45662,45663,45664,45665,45711,45724,45778,45779,45785,45786,45820,45821,45965,46022),
_xlfn.LET(_xlpm.DD,
MAX(MIN($AX238,EOMONTH(BH$15,0))-MAX($AW238,BH$15),),
_xlfn.IFS(
AND(MONTH($AW238)=MONTH(BH$15),MONTH($AX238)&lt;&gt;MONTH(BH$15)),
NETWORKDAYS.INTL($AW238,$AW238+_xlpm.DD,1,_xlpm.VD),
AND(MONTH($AW238)&lt;&gt;MONTH(BH$15),MONTH($AX238)=MONTH(BH$15)),
NETWORKDAYS.INTL(($AX238)-_xlpm.DD,$AX238,1,_xlpm.VD),
AND(MONTH($AW238)&lt;MONTH(BH$15),MONTH($AX238)&gt;MONTH(BH$15)),
NETWORKDAYS.INTL((EOMONTH(BH$15-1,1))-_xlpm.DD,EOMONTH(BH$15-1,1),1,_xlpm.VD),
AND(MONTH($AW238)=MONTH(BH$15),MONTH($AX238)=MONTH(BH$15)),
NETWORKDAYS.INTL($AW238,$AX238,1,_xlpm.VD)))),0)),
$DH238="месяц",
$DR238*BH238,
$DH238="неделя",
$DR238*BH238/7*(ROUNDUP((DAY(EOMONTH(BH$15,0)))/4,0))),
0)</f>
        <v/>
      </c>
      <c r="EB238" s="125">
        <f t="array" ref="EB238">
IFERROR(_xlfn.IFS(
$DH238="день_1",
$DR238*$BL238/($AX238-$AW238+1)*BI238*(DAY(EOMONTH(BI$15,0))),
$DH238="день_2",
$DR238/30*MAX(MIN($AX238,EOMONTH(BI$15,0))-MAX($AW238,BI$15)+1,),
$DH238="раб.день",
$DR238/30*(IFERROR(
_xlfn.LET(_xlpm.VD,
CHOOSE(
{1;2;3;4;5;6;7;8;9;10;11;12;13;14;15;16;17;18},
45658,45659,45660,45661,45662,45663,45664,45665,45711,45724,45778,45779,45785,45786,45820,45821,45965,46022),
_xlfn.LET(_xlpm.DD,
MAX(MIN($AX238,EOMONTH(BI$15,0))-MAX($AW238,BI$15),),
_xlfn.IFS(
AND(MONTH($AW238)=MONTH(BI$15),MONTH($AX238)&lt;&gt;MONTH(BI$15)),
NETWORKDAYS.INTL($AW238,$AW238+_xlpm.DD,1,_xlpm.VD),
AND(MONTH($AW238)&lt;&gt;MONTH(BI$15),MONTH($AX238)=MONTH(BI$15)),
NETWORKDAYS.INTL(($AX238)-_xlpm.DD,$AX238,1,_xlpm.VD),
AND(MONTH($AW238)&lt;MONTH(BI$15),MONTH($AX238)&gt;MONTH(BI$15)),
NETWORKDAYS.INTL((EOMONTH(BI$15-1,1))-_xlpm.DD,EOMONTH(BI$15-1,1),1,_xlpm.VD),
AND(MONTH($AW238)=MONTH(BI$15),MONTH($AX238)=MONTH(BI$15)),
NETWORKDAYS.INTL($AW238,$AX238,1,_xlpm.VD)))),0)),
$DH238="месяц",
$DR238*BI238,
$DH238="неделя",
$DR238*BI238/7*(ROUNDUP((DAY(EOMONTH(BI$15,0)))/4,0))),
0)</f>
        <v/>
      </c>
      <c r="EC238" s="125">
        <f t="array" ref="EC238">
IFERROR(_xlfn.IFS(
$DH238="день_1",
$DR238*$BL238/($AX238-$AW238+1)*BJ238*(DAY(EOMONTH(BJ$15,0))),
$DH238="день_2",
$DR238/30*MAX(MIN($AX238,EOMONTH(BJ$15,0))-MAX($AW238,BJ$15)+1,),
$DH238="раб.день",
$DR238/30*(IFERROR(
_xlfn.LET(_xlpm.VD,
CHOOSE(
{1;2;3;4;5;6;7;8;9;10;11;12;13;14;15;16;17;18},
45658,45659,45660,45661,45662,45663,45664,45665,45711,45724,45778,45779,45785,45786,45820,45821,45965,46022),
_xlfn.LET(_xlpm.DD,
MAX(MIN($AX238,EOMONTH(BJ$15,0))-MAX($AW238,BJ$15),),
_xlfn.IFS(
AND(MONTH($AW238)=MONTH(BJ$15),MONTH($AX238)&lt;&gt;MONTH(BJ$15)),
NETWORKDAYS.INTL($AW238,$AW238+_xlpm.DD,1,_xlpm.VD),
AND(MONTH($AW238)&lt;&gt;MONTH(BJ$15),MONTH($AX238)=MONTH(BJ$15)),
NETWORKDAYS.INTL(($AX238)-_xlpm.DD,$AX238,1,_xlpm.VD),
AND(MONTH($AW238)&lt;MONTH(BJ$15),MONTH($AX238)&gt;MONTH(BJ$15)),
NETWORKDAYS.INTL((EOMONTH(BJ$15-1,1))-_xlpm.DD,EOMONTH(BJ$15-1,1),1,_xlpm.VD),
AND(MONTH($AW238)=MONTH(BJ$15),MONTH($AX238)=MONTH(BJ$15)),
NETWORKDAYS.INTL($AW238,$AX238,1,_xlpm.VD)))),0)),
$DH238="месяц",
$DR238*BJ238,
$DH238="неделя",
$DR238*BJ238/7*(ROUNDUP((DAY(EOMONTH(BJ$15,0)))/4,0))),
0)</f>
        <v/>
      </c>
      <c r="ED238" s="125">
        <f t="array" ref="ED238">
IFERROR(_xlfn.IFS(
$DH238="день_1",
$DR238*$BL238/($AX238-$AW238+1)*BK238*(DAY(EOMONTH(BK$15,0))),
$DH238="день_2",
$DR238/30*MAX(MIN($AX238,EOMONTH(BK$15,0))-MAX($AW238,BK$15)+1,),
$DH238="раб.день",
$DR238/30*(IFERROR(
_xlfn.LET(_xlpm.VD,
CHOOSE(
{1;2;3;4;5;6;7;8;9;10;11;12;13;14;15;16;17;18},
45658,45659,45660,45661,45662,45663,45664,45665,45711,45724,45778,45779,45785,45786,45820,45821,45965,46022),
_xlfn.LET(_xlpm.DD,
MAX(MIN($AX238,EOMONTH(BK$15,0))-MAX($AW238,BK$15),),
_xlfn.IFS(
AND(MONTH($AW238)=MONTH(BK$15),MONTH($AX238)&lt;&gt;MONTH(BK$15)),
NETWORKDAYS.INTL($AW238,$AW238+_xlpm.DD,1,_xlpm.VD),
AND(MONTH($AW238)&lt;&gt;MONTH(BK$15),MONTH($AX238)=MONTH(BK$15)),
NETWORKDAYS.INTL(($AX238)-_xlpm.DD,$AX238,1,_xlpm.VD),
AND(MONTH($AW238)&lt;MONTH(BK$15),MONTH($AX238)&gt;MONTH(BK$15)),
NETWORKDAYS.INTL((EOMONTH(BK$15-1,1))-_xlpm.DD,EOMONTH(BK$15-1,1),1,_xlpm.VD),
AND(MONTH($AW238)=MONTH(BK$15),MONTH($AX238)=MONTH(BK$15)),
NETWORKDAYS.INTL($AW238,$AX238,1,_xlpm.VD)))),0)),
$DH238="месяц",
$DR238*BK238,
$DH238="неделя",
$DR238*BK238/7*(ROUNDUP((DAY(EOMONTH(BK$15,0)))/4,0))),
0)</f>
        <v/>
      </c>
      <c r="EE238" s="125">
        <f>SUM($DS238,$DT238,$DU238,$DV238,$DW238,$DX238,$DY238,$DZ238,$EA238,$EB238,$EC238,$ED238)</f>
        <v/>
      </c>
      <c r="EF238" s="125">
        <f>IFERROR(ROUND($EE238*(1+$EP238),2),0)</f>
        <v/>
      </c>
      <c r="EG238" s="128" t="n">
        <v>1</v>
      </c>
      <c r="EH238" s="126" t="n">
        <v>0</v>
      </c>
      <c r="EI238" s="126">
        <f>ROUND(SUM($EH238:$EH238)*SUM($AB238:$AB238)*$EG238,2)</f>
        <v/>
      </c>
      <c r="EJ238" s="126">
        <f>ROUND($EI238*(1+$EP238),2)</f>
        <v/>
      </c>
      <c r="EK238" s="126" t="n">
        <v>0</v>
      </c>
      <c r="EL238" s="126">
        <f>ROUND(SUM($EK238:$EK238)*SUM($AB238:$AB238)*$EG238,2)</f>
        <v/>
      </c>
      <c r="EM238" s="126">
        <f>ROUND($EL238*(1+$EP238),2)</f>
        <v/>
      </c>
      <c r="EN238" s="126">
        <f>SUM($EE238,$EI238,$EL238)</f>
        <v/>
      </c>
      <c r="EO238" s="126">
        <f>SUM($EF238,$EJ238,$EM238)</f>
        <v/>
      </c>
      <c r="EP238" s="59" t="inlineStr">
        <is>
          <t>20%</t>
        </is>
      </c>
      <c r="EQ238" s="59" t="n"/>
      <c r="ER238" s="60">
        <f t="array" ref="ER238">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MATCH(ES238,
{"AMS";"RussOutdoor";"HD Outdoor";"Ingroup";"IQ";"Ledproduction";"LisChannel";"Logic";"Media-PPL";"NovikovTV | НовиковТВ";"SMA";"SOK";"КрокусТВ | CrocusTV | IndoorTV";"Сити";"ТЯК Москва"},
0)),"")</f>
        <v/>
      </c>
      <c r="ES238" s="60" t="n"/>
      <c r="ET238" s="60">
        <f t="array" ref="ET238">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MATCH(ES238,
{"AMS";"RussOutdoor";"HD Outdoor";"Ingroup";"IQ";"Ledproduction";"LisChannel";"Logic";"Media-PPL";"NovikovTV | НовиковТВ";"SMA";"SOK";"КрокусТВ | CrocusTV | IndoorTV";"Сити";"ТЯК Москва"},
0)),"")</f>
        <v/>
      </c>
      <c r="EU238" s="60" t="n"/>
      <c r="EV238" s="60" t="n"/>
      <c r="EX238" s="110">
        <f t="array" ref="EX238">
($AR238/30
+N("ТРАФИК ПЛОЩАДКИ"))*
(IFERROR(
_xlfn.LET(
_xlpm.GPR,
HLOOKUP($L238,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(MATCH($T238,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IF($Q238="цифровой",_xlpm.GPR/$AG238,_xlpm.GPR/60)),
0)
+N("DWELL TIME"))*
(IF($AB238=0,0,IF($AB238=1,0.3,IF($AB238=2,0.5,IF($AB238&gt;2,1))))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_xlfn.IFS($AC238="да",1.2,$AC238="нет",1)*
_xlfn.IFS($AD238="да",1.2,$AD238="нет",1)*
IF(R238="статический",1,1.2)*
$X238*
INDEX(
{1.2;1;1.2;1.2;1;1.2;1.2;1.2;1.2;1.2;1.2;1;1.2;1.2;1.2;1.2;1;1;1.2;1.2;1.2;1;1;1;1;1.2;1.2;1.2;1.2;1;1;1;1;1.2;1.2;1.2;1.2;1.2;1.2;1.2;1.2;1;1;1.2;1;1;1;1;1.5;1;1;1.5;1.5;1.2},
MATCH($Q238,_xlpm.MI,0)))&gt;{0.02;0.04;0.06;0.1;0.2;0.4;0.6;0.8;1;2;4;6})),
{0;1;2;3;4;5;6;7;8;9;10;11;12},
0)))
+N("КОЭФФИЦИЕНТ КОНТАКТА"))))*
(_xlfn.IFS($X238&lt;0.1,$X238/1000,$X238&gt;25,5.2,AND($X238&gt;=0.1,$X238&lt;=25),(($X238*2+0.1)/10)*($X238/10)))*
IFERROR((_xlfn.LET(
_xlpm.MA,
{0;0.8;0.85;0.9;0.95;1},
_xlpm.MAA,
{0;1;2;3;4;5},
INDEX(_xlpm.MA,MATCH(SUMPRODUCT(--((IF(ROUND(_xlpm.MAA,1)&gt;5,5,ROUND($AB238,1)))&gt;{0;1;2;3;4;5})),_xlpm.MAA,0)))
+N("КОЭФФИЦИЕНТ КОЛ-ВО КОНСТРУКЦИЙ")),1)*
$AB238,0))*
(IF($Q238="цифровой",$AG238/15*$AI238,1)
+N("ДЛЯ ЦИФРЫ"))</f>
        <v/>
      </c>
      <c r="EY238" s="110">
        <f>IFERROR(EX238*AY238,0)</f>
        <v/>
      </c>
      <c r="EZ238" s="131">
        <f>IFERROR(DP238/EY238*1000,0)</f>
        <v/>
      </c>
      <c r="FA238" s="112">
        <f>IFERROR(FC238/FB238,0)</f>
        <v/>
      </c>
      <c r="FB238" s="112">
        <f>IFERROR((FC238/(EY238/FF238*#REF!))*0.825,0)</f>
        <v/>
      </c>
      <c r="FC238" s="112">
        <f>IFERROR(((EX238*30/AR238)*100)/30,0)</f>
        <v/>
      </c>
      <c r="FD238" s="112">
        <f>IFERROR(EY238/G238*100%,0)</f>
        <v/>
      </c>
      <c r="FE238" s="112">
        <f>IFERROR(FD238/FC238*100%,0)</f>
        <v/>
      </c>
      <c r="FF238" s="110">
        <f>IFERROR(AR238/30*AY238,0)</f>
        <v/>
      </c>
    </row>
    <row r="239" ht="13" customHeight="1">
      <c r="A239" s="59" t="n"/>
      <c r="B239" s="60" t="n"/>
      <c r="C239" s="60" t="n"/>
      <c r="D239" s="60">
        <f t="array" ref="D239">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MATCH($E239,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39" s="60">
        <f t="array" ref="E239">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MATCH($F239,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39" s="60" t="inlineStr"/>
      <c r="G239" s="60" t="n"/>
      <c r="H239" s="60">
        <f t="array" ref="H239">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MATCH($I239,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39" s="60" t="n"/>
      <c r="J239" s="60" t="n"/>
      <c r="K239" s="60" t="n"/>
      <c r="L239" s="60" t="n"/>
      <c r="M239" s="60" t="n"/>
      <c r="N239" s="60" t="n"/>
      <c r="O239" s="60" t="n"/>
      <c r="P239" s="60">
        <f t="array" ref="P239">
_xlfn.IFS(
ISNUMBER(MATCH($Q239,{"шелфбаннер","разделитель","монетница","чековая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ISNUMBER(MATCH($Q239,{"LED/LCD","видеокулер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ISNUMBER(MATCH($Q239,{"автомобиль","машина","выставочное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ISNUMBER(MATCH($Q239,{"билборд","лифтовая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ISNUMBER(MATCH($Q239,{"навигация","подвесной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ISNUMBER(MATCH($Q239,{"движущаяся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ISNUMBER(MATCH($Q239,{"каталог","журнал"},)),
"Пресса",
$Q239="","")</f>
        <v/>
      </c>
      <c r="Q239" s="60" t="n"/>
      <c r="R239" s="60">
        <f t="array" ref="R239">
IFERROR(
_xlfn.IFS(
OR(ISNUMBER(MATCH($Q239,{"экспозиция","макет","стенд","автостенд","авто стенд","выставочное пространство","выставочные стенды","модульные выставочные стенды","3Д конструкция","3D конструкция"},)),P239="Экспонирование"),
"нестандартный",
ISNUMBER(MATCH($Q239,{"скроллер","призматрон"},)),
"динамический",
$P239="Видео",
"цифровой",
OR($P239="Пресса",$P239="Щит",$P239="POSm",$P239="Подвес",$P239="Брендирование/оклейка"),
"статический"),"")</f>
        <v/>
      </c>
      <c r="S239" s="59" t="n"/>
      <c r="T239" s="60" t="n"/>
      <c r="U239" s="60" t="n"/>
      <c r="V239" s="60">
        <f>
IF(P239="Видео",
"цифровой постер/ролик",
IF(ISNUMBER(MATCH(Q239,{"короб световой","короб световой | лайтбокс","короб световой | кристалайт","лайтбокс","лайт бокс","кристалайт","LB","lightbox"},)),
"бэклит",
IF(P239="Брендирование/оклейка",
"перфарированная пленка/самоклейка",
IF(P239="Экспонирование",
"под запрос",
IF(P239="Подвес",
"баннер/ткань",
"")))))</f>
        <v/>
      </c>
      <c r="W239" s="59" t="n"/>
      <c r="X239" s="59" t="n"/>
      <c r="Y239" s="59" t="n"/>
      <c r="Z239" s="61" t="n"/>
      <c r="AA239" s="61" t="n"/>
      <c r="AB239" s="61">
        <f>IF(BL239&gt;0,Z239,0)</f>
        <v/>
      </c>
      <c r="AC239" s="59" t="n"/>
      <c r="AD239" s="59" t="n"/>
      <c r="AE239" s="59" t="n"/>
      <c r="AF239" s="59" t="n"/>
      <c r="AG239" s="59" t="n"/>
      <c r="AH239" s="59" t="n"/>
      <c r="AI239" s="59" t="n"/>
      <c r="AJ239" s="59" t="n"/>
      <c r="AK239" s="59" t="n"/>
      <c r="AL239" s="62">
        <f>IFERROR(IF(OR(R239="статический",R239="динамический",R239="нестандартный",R239="",R239=""),"-",IF(AND(AH239="-",AI239="-"),"-",AK239*3600/AH239*AI239)),"-")</f>
        <v/>
      </c>
      <c r="AM239" s="62">
        <f>IFERROR(IF(OR(R239="статический",R239="динамический",R239="",R239="", R239="BTL",R239="нестандартный"),"-",AG239*AI239*AL239/60),"-")</f>
        <v/>
      </c>
      <c r="AN239" s="63">
        <f>IFERROR(IF(AH239="","-",AG239*AI239/AH239),"-")</f>
        <v/>
      </c>
      <c r="AO239" s="59">
        <f>IFERROR(IF(OR($R239="статический",$R239="динамический",$R239="",$R239="",$R239="BTL",$R239="нестандартный"),"-",$AL239*$AY239),"-")</f>
        <v/>
      </c>
      <c r="AP239" s="62">
        <f>IFERROR(IF(OR($R239="статический",$R239="динамический",$R239="",$R239="",$R239="BTL",$R239="нестандартный"),"-",$AM239*AY239),"-")</f>
        <v/>
      </c>
      <c r="AQ239" s="64" t="n"/>
      <c r="AR239" s="61" t="n"/>
      <c r="AS239" s="61" t="n"/>
      <c r="AT239" s="61" t="n"/>
      <c r="AU239" s="65" t="n"/>
      <c r="AV239" s="124">
        <f>IFERROR(DR239/AT239*1000,"n/a")</f>
        <v/>
      </c>
      <c r="AW239" s="67" t="n"/>
      <c r="AX239" s="67" t="n"/>
      <c r="AY239" s="43">
        <f>IFERROR(IF(OR($AW239="",$AX239=""),"",_xlfn.DAYS($AX239+1,$AW239)),"")</f>
        <v/>
      </c>
      <c r="AZ239" s="68">
        <f t="array" ref="AZ239">
_xlfn.LET(_xlpm.COEFF,
IF($AW239+$AX239=0,0,IF(MAX(MIN($AX239,EOMONTH(AZ$15,0))-MAX($AW239,AZ$15)+1,)&gt;0,1,0)),
_xlfn.IFS(
$ES239="LisChannel",
_xlpm.COEFF*
INDEX({1;1;1.2;1.2;1;1;1;1;1.2;1.2;1.2;1.2},
MATCH(MONTH(AZ$15),
{1,2,3,4,5,6,7,8,9,10,11,12})),
CONCATENATE($ES239," ",$L239)="RussOutdoor метро",
_xlpm.COEFF*
INDEX({0.8;0.9;1.1;1.1;1;1;1;1;1.1;1.1;1.1;1.1},
MATCH(MONTH(AZ$15),
{1,2,3,4,5,6,7,8,9,10,11,12})),
$ES239&lt;&gt;"LisChannel",
_xlpm.COEFF,
$ES239&lt;&gt;"RussOutdoor",
_xlpm.COEFF))</f>
        <v/>
      </c>
      <c r="BA239" s="68">
        <f t="array" ref="BA239">
_xlfn.LET(_xlpm.COEFF,
IF($AW239+$AX239=0,0,IF(MAX(MIN($AX239,EOMONTH(BA$15,0))-MAX($AW239,BA$15)+1,)&gt;0,1,0)),
_xlfn.IFS(
$ES239="LisChannel",
_xlpm.COEFF*
INDEX({1;1;1.2;1.2;1;1;1;1;1.2;1.2;1.2;1.2},
MATCH(MONTH(BA$15),
{1,2,3,4,5,6,7,8,9,10,11,12})),
CONCATENATE($ES239," ",$L239)="RussOutdoor метро",
_xlpm.COEFF*
INDEX({0.8;0.9;1.1;1.1;1;1;1;1;1.1;1.1;1.1;1.1},
MATCH(MONTH(BA$15),
{1,2,3,4,5,6,7,8,9,10,11,12})),
$ES239&lt;&gt;"LisChannel",
_xlpm.COEFF,
$ES239&lt;&gt;"RussOutdoor",
_xlpm.COEFF))</f>
        <v/>
      </c>
      <c r="BB239" s="68">
        <f t="array" ref="BB239">
_xlfn.LET(_xlpm.COEFF,
IF($AW239+$AX239=0,0,IF(MAX(MIN($AX239,EOMONTH(BB$15,0))-MAX($AW239,BB$15)+1,)&gt;0,1,0)),
_xlfn.IFS(
$ES239="LisChannel",
_xlpm.COEFF*
INDEX({1;1;1.2;1.2;1;1;1;1;1.2;1.2;1.2;1.2},
MATCH(MONTH(BB$15),
{1,2,3,4,5,6,7,8,9,10,11,12})),
CONCATENATE($ES239," ",$L239)="RussOutdoor метро",
_xlpm.COEFF*
INDEX({0.8;0.9;1.1;1.1;1;1;1;1;1.1;1.1;1.1;1.1},
MATCH(MONTH(BB$15),
{1,2,3,4,5,6,7,8,9,10,11,12})),
$ES239&lt;&gt;"LisChannel",
_xlpm.COEFF,
$ES239&lt;&gt;"RussOutdoor",
_xlpm.COEFF))</f>
        <v/>
      </c>
      <c r="BC239" s="68">
        <f t="array" ref="BC239">
_xlfn.LET(_xlpm.COEFF,
IF($AW239+$AX239=0,0,IF(MAX(MIN($AX239,EOMONTH(BC$15,0))-MAX($AW239,BC$15)+1,)&gt;0,1,0)),
_xlfn.IFS(
$ES239="LisChannel",
_xlpm.COEFF*
INDEX({1;1;1.2;1.2;1;1;1;1;1.2;1.2;1.2;1.2},
MATCH(MONTH(BC$15),
{1,2,3,4,5,6,7,8,9,10,11,12})),
CONCATENATE($ES239," ",$L239)="RussOutdoor метро",
_xlpm.COEFF*
INDEX({0.8;0.9;1.1;1.1;1;1;1;1;1.1;1.1;1.1;1.1},
MATCH(MONTH(BC$15),
{1,2,3,4,5,6,7,8,9,10,11,12})),
$ES239&lt;&gt;"LisChannel",
_xlpm.COEFF,
$ES239&lt;&gt;"RussOutdoor",
_xlpm.COEFF))</f>
        <v/>
      </c>
      <c r="BD239" s="68">
        <f t="array" ref="BD239">
_xlfn.LET(_xlpm.COEFF,
IF($AW239+$AX239=0,0,IF(MAX(MIN($AX239,EOMONTH(BD$15,0))-MAX($AW239,BD$15)+1,)&gt;0,1,0)),
_xlfn.IFS(
$ES239="LisChannel",
_xlpm.COEFF*
INDEX({1;1;1.2;1.2;1;1;1;1;1.2;1.2;1.2;1.2},
MATCH(MONTH(BD$15),
{1,2,3,4,5,6,7,8,9,10,11,12})),
CONCATENATE($ES239," ",$L239)="RussOutdoor метро",
_xlpm.COEFF*
INDEX({0.8;0.9;1.1;1.1;1;1;1;1;1.1;1.1;1.1;1.1},
MATCH(MONTH(BD$15),
{1,2,3,4,5,6,7,8,9,10,11,12})),
$ES239&lt;&gt;"LisChannel",
_xlpm.COEFF,
$ES239&lt;&gt;"RussOutdoor",
_xlpm.COEFF))</f>
        <v/>
      </c>
      <c r="BE239" s="68">
        <f t="array" ref="BE239">
_xlfn.LET(_xlpm.COEFF,
IF($AW239+$AX239=0,0,IF(MAX(MIN($AX239,EOMONTH(BE$15,0))-MAX($AW239,BE$15)+1,)&gt;0,1,0)),
_xlfn.IFS(
$ES239="LisChannel",
_xlpm.COEFF*
INDEX({1;1;1.2;1.2;1;1;1;1;1.2;1.2;1.2;1.2},
MATCH(MONTH(BE$15),
{1,2,3,4,5,6,7,8,9,10,11,12})),
CONCATENATE($ES239," ",$L239)="RussOutdoor метро",
_xlpm.COEFF*
INDEX({0.8;0.9;1.1;1.1;1;1;1;1;1.1;1.1;1.1;1.1},
MATCH(MONTH(BE$15),
{1,2,3,4,5,6,7,8,9,10,11,12})),
$ES239&lt;&gt;"LisChannel",
_xlpm.COEFF,
$ES239&lt;&gt;"RussOutdoor",
_xlpm.COEFF))</f>
        <v/>
      </c>
      <c r="BF239" s="68">
        <f t="array" ref="BF239">
_xlfn.LET(_xlpm.COEFF,
IF($AW239+$AX239=0,0,IF(MAX(MIN($AX239,EOMONTH(BF$15,0))-MAX($AW239,BF$15)+1,)&gt;0,1,0)),
_xlfn.IFS(
$ES239="LisChannel",
_xlpm.COEFF*
INDEX({1;1;1.2;1.2;1;1;1;1;1.2;1.2;1.2;1.2},
MATCH(MONTH(BF$15),
{1,2,3,4,5,6,7,8,9,10,11,12})),
CONCATENATE($ES239," ",$L239)="RussOutdoor метро",
_xlpm.COEFF*
INDEX({0.8;0.9;1.1;1.1;1;1;1;1;1.1;1.1;1.1;1.1},
MATCH(MONTH(BF$15),
{1,2,3,4,5,6,7,8,9,10,11,12})),
$ES239&lt;&gt;"LisChannel",
_xlpm.COEFF,
$ES239&lt;&gt;"RussOutdoor",
_xlpm.COEFF))</f>
        <v/>
      </c>
      <c r="BG239" s="68">
        <f t="array" ref="BG239">
_xlfn.LET(_xlpm.COEFF,
IF($AW239+$AX239=0,0,IF(MAX(MIN($AX239,EOMONTH(BG$15,0))-MAX($AW239,BG$15)+1,)&gt;0,1,0)),
_xlfn.IFS(
$ES239="LisChannel",
_xlpm.COEFF*
INDEX({1;1;1.2;1.2;1;1;1;1;1.2;1.2;1.2;1.2},
MATCH(MONTH(BG$15),
{1,2,3,4,5,6,7,8,9,10,11,12})),
CONCATENATE($ES239," ",$L239)="RussOutdoor метро",
_xlpm.COEFF*
INDEX({0.8;0.9;1.1;1.1;1;1;1;1;1.1;1.1;1.1;1.1},
MATCH(MONTH(BG$15),
{1,2,3,4,5,6,7,8,9,10,11,12})),
$ES239&lt;&gt;"LisChannel",
_xlpm.COEFF,
$ES239&lt;&gt;"RussOutdoor",
_xlpm.COEFF))</f>
        <v/>
      </c>
      <c r="BH239" s="68">
        <f t="array" ref="BH239">
_xlfn.LET(_xlpm.COEFF,
IF($AW239+$AX239=0,0,IF(MAX(MIN($AX239,EOMONTH(BH$15,0))-MAX($AW239,BH$15)+1,)&gt;0,1,0)),
_xlfn.IFS(
$ES239="LisChannel",
_xlpm.COEFF*
INDEX({1;1;1.2;1.2;1;1;1;1;1.2;1.2;1.2;1.2},
MATCH(MONTH(BH$15),
{1,2,3,4,5,6,7,8,9,10,11,12})),
CONCATENATE($ES239," ",$L239)="RussOutdoor метро",
_xlpm.COEFF*
INDEX({0.8;0.9;1.1;1.1;1;1;1;1;1.1;1.1;1.1;1.1},
MATCH(MONTH(BH$15),
{1,2,3,4,5,6,7,8,9,10,11,12})),
$ES239&lt;&gt;"LisChannel",
_xlpm.COEFF,
$ES239&lt;&gt;"RussOutdoor",
_xlpm.COEFF))</f>
        <v/>
      </c>
      <c r="BI239" s="68">
        <f t="array" ref="BI239">
_xlfn.LET(_xlpm.COEFF,
IF($AW239+$AX239=0,0,IF(MAX(MIN($AX239,EOMONTH(BI$15,0))-MAX($AW239,BI$15)+1,)&gt;0,1,0)),
_xlfn.IFS(
$ES239="LisChannel",
_xlpm.COEFF*
INDEX({1;1;1.2;1.2;1;1;1;1;1.2;1.2;1.2;1.2},
MATCH(MONTH(BI$15),
{1,2,3,4,5,6,7,8,9,10,11,12})),
CONCATENATE($ES239," ",$L239)="RussOutdoor метро",
_xlpm.COEFF*
INDEX({0.8;0.9;1.1;1.1;1;1;1;1;1.1;1.1;1.1;1.1},
MATCH(MONTH(BI$15),
{1,2,3,4,5,6,7,8,9,10,11,12})),
$ES239&lt;&gt;"LisChannel",
_xlpm.COEFF,
$ES239&lt;&gt;"RussOutdoor",
_xlpm.COEFF))</f>
        <v/>
      </c>
      <c r="BJ239" s="68">
        <f t="array" ref="BJ239">
_xlfn.LET(_xlpm.COEFF,
IF($AW239+$AX239=0,0,IF(MAX(MIN($AX239,EOMONTH(BJ$15,0))-MAX($AW239,BJ$15)+1,)&gt;0,1,0)),
_xlfn.IFS(
$ES239="LisChannel",
_xlpm.COEFF*
INDEX({1;1;1.2;1.2;1;1;1;1;1.2;1.2;1.2;1.2},
MATCH(MONTH(BJ$15),
{1,2,3,4,5,6,7,8,9,10,11,12})),
CONCATENATE($ES239," ",$L239)="RussOutdoor метро",
_xlpm.COEFF*
INDEX({0.8;0.9;1.1;1.1;1;1;1;1;1.1;1.1;1.1;1.1},
MATCH(MONTH(BJ$15),
{1,2,3,4,5,6,7,8,9,10,11,12})),
$ES239&lt;&gt;"LisChannel",
_xlpm.COEFF,
$ES239&lt;&gt;"RussOutdoor",
_xlpm.COEFF))</f>
        <v/>
      </c>
      <c r="BK239" s="68">
        <f t="array" ref="BK239">
_xlfn.LET(_xlpm.COEFF,
IF($AW239+$AX239=0,0,IF(MAX(MIN($AX239,EOMONTH(BK$15,0))-MAX($AW239,BK$15)+1,)&gt;0,1,0)),
_xlfn.IFS(
$ES239="LisChannel",
_xlpm.COEFF*
INDEX({1;1;1.2;1.2;1;1;1;1;1.2;1.2;1.2;1.2},
MATCH(MONTH(BK$15),
{1,2,3,4,5,6,7,8,9,10,11,12})),
CONCATENATE($ES239," ",$L239)="RussOutdoor метро",
_xlpm.COEFF*
INDEX({0.8;0.9;1.1;1.1;1;1;1;1;1.1;1.1;1.1;1.1},
MATCH(MONTH(BK$15),
{1,2,3,4,5,6,7,8,9,10,11,12})),
$ES239&lt;&gt;"LisChannel",
_xlpm.COEFF,
$ES239&lt;&gt;"RussOutdoor",
_xlpm.COEFF))</f>
        <v/>
      </c>
      <c r="BL239" s="62">
        <f>COUNTIFS($AZ239:$BK239,"&gt;0")</f>
        <v/>
      </c>
      <c r="BM239" s="65" t="n"/>
      <c r="BN239" s="125">
        <f>$DJ239</f>
        <v/>
      </c>
      <c r="BO239" s="63">
        <f>$DQ239</f>
        <v/>
      </c>
      <c r="BP239" s="125">
        <f>
IFERROR(
IF($BL239=0,0,
$BN239*(1-$BO239)),
0)</f>
        <v/>
      </c>
      <c r="BQ239" s="125">
        <f t="array" ref="BQ239">
IFERROR(
_xlfn.IFS(
$DH239="день_1",
$BP239*$BL239/($AX239-$AW239+1)*AZ239*(DAY(EOMONTH(AZ$15,0))),
$DH239="день_2",
$BP239/30*MAX(MIN($AX239,EOMONTH(AZ$15,0))-MAX($AW239,AZ$15)+1,),
$DH239="раб.день",
$BP239/30*(IFERROR(
_xlfn.LET(_xlpm.VD,
CHOOSE(
{1;2;3;4;5;6;7;8;9;10;11;12;13;14;15;16;17;18},
45658,45659,45660,45661,45662,45663,45664,45665,45711,45724,45778,45779,45785,45786,45820,45821,45965,46022),
_xlfn.LET(_xlpm.DD,
MAX(MIN($AX239,EOMONTH(AZ$15,0))-MAX($AW239,AZ$15),),
_xlfn.IFS(
AND(MONTH($AW239)=MONTH(AZ$15),MONTH($AX239)&lt;&gt;MONTH(AZ$15)),
NETWORKDAYS.INTL($AW239,$AW239+_xlpm.DD,1,_xlpm.VD),
AND(MONTH($AW239)&lt;&gt;MONTH(AZ$15),MONTH($AX239)=MONTH(AZ$15)),
NETWORKDAYS.INTL(($AX239)-_xlpm.DD,$AX239,1,_xlpm.VD),
AND(MONTH($AW239)&lt;MONTH(AZ$15),MONTH($AX239)&gt;MONTH(AZ$15)),
NETWORKDAYS.INTL((EOMONTH(AZ$15-1,1))-_xlpm.DD,EOMONTH(AZ$15-1,1),1,_xlpm.VD),
AND(MONTH($AW239)=MONTH(AZ$15),MONTH($AX239)=MONTH(AZ$15)),
NETWORKDAYS.INTL($AW239,$AX239,1,_xlpm.VD)))),0)),
$DH239="месяц",
$BP239*AZ239,
$DH239="неделя",
$BP239*AZ239/7*(ROUNDUP((DAY(EOMONTH(AZ$15,0)))/4,0))),
0)</f>
        <v/>
      </c>
      <c r="BR239" s="125">
        <f t="array" ref="BR239">
IFERROR(
_xlfn.IFS(
$DH239="день_1",
$BP239*$BL239/($AX239-$AW239+1)*BA239*(DAY(EOMONTH(BA$15,0))),
$DH239="день_2",
$BP239/30*MAX(MIN($AX239,EOMONTH(BA$15,0))-MAX($AW239,BA$15)+1,),
$DH239="раб.день",
$BP239/30*(IFERROR(
_xlfn.LET(_xlpm.VD,
CHOOSE(
{1;2;3;4;5;6;7;8;9;10;11;12;13;14;15;16;17;18},
45658,45659,45660,45661,45662,45663,45664,45665,45711,45724,45778,45779,45785,45786,45820,45821,45965,46022),
_xlfn.LET(_xlpm.DD,
MAX(MIN($AX239,EOMONTH(BA$15,0))-MAX($AW239,BA$15),),
_xlfn.IFS(
AND(MONTH($AW239)=MONTH(BA$15),MONTH($AX239)&lt;&gt;MONTH(BA$15)),
NETWORKDAYS.INTL($AW239,$AW239+_xlpm.DD,1,_xlpm.VD),
AND(MONTH($AW239)&lt;&gt;MONTH(BA$15),MONTH($AX239)=MONTH(BA$15)),
NETWORKDAYS.INTL(($AX239)-_xlpm.DD,$AX239,1,_xlpm.VD),
AND(MONTH($AW239)&lt;MONTH(BA$15),MONTH($AX239)&gt;MONTH(BA$15)),
NETWORKDAYS.INTL((EOMONTH(BA$15-1,1))-_xlpm.DD,EOMONTH(BA$15-1,1),1,_xlpm.VD),
AND(MONTH($AW239)=MONTH(BA$15),MONTH($AX239)=MONTH(BA$15)),
NETWORKDAYS.INTL($AW239,$AX239,1,_xlpm.VD)))),0)),
$DH239="месяц",
$BP239*BA239,
$DH239="неделя",
$BP239*BA239/7*(ROUNDUP((DAY(EOMONTH(BA$15,0)))/4,0))),
0)</f>
        <v/>
      </c>
      <c r="BS239" s="125">
        <f t="array" ref="BS239">
IFERROR(
_xlfn.IFS(
$DH239="день_1",
$BP239*$BL239/($AX239-$AW239+1)*BB239*(DAY(EOMONTH(BB$15,0))),
$DH239="день_2",
$BP239/30*MAX(MIN($AX239,EOMONTH(BB$15,0))-MAX($AW239,BB$15)+1,),
$DH239="раб.день",
$BP239/30*(IFERROR(
_xlfn.LET(_xlpm.VD,
CHOOSE(
{1;2;3;4;5;6;7;8;9;10;11;12;13;14;15;16;17;18},
45658,45659,45660,45661,45662,45663,45664,45665,45711,45724,45778,45779,45785,45786,45820,45821,45965,46022),
_xlfn.LET(_xlpm.DD,
MAX(MIN($AX239,EOMONTH(BB$15,0))-MAX($AW239,BB$15),),
_xlfn.IFS(
AND(MONTH($AW239)=MONTH(BB$15),MONTH($AX239)&lt;&gt;MONTH(BB$15)),
NETWORKDAYS.INTL($AW239,$AW239+_xlpm.DD,1,_xlpm.VD),
AND(MONTH($AW239)&lt;&gt;MONTH(BB$15),MONTH($AX239)=MONTH(BB$15)),
NETWORKDAYS.INTL(($AX239)-_xlpm.DD,$AX239,1,_xlpm.VD),
AND(MONTH($AW239)&lt;MONTH(BB$15),MONTH($AX239)&gt;MONTH(BB$15)),
NETWORKDAYS.INTL((EOMONTH(BB$15-1,1))-_xlpm.DD,EOMONTH(BB$15-1,1),1,_xlpm.VD),
AND(MONTH($AW239)=MONTH(BB$15),MONTH($AX239)=MONTH(BB$15)),
NETWORKDAYS.INTL($AW239,$AX239,1,_xlpm.VD)))),0)),
$DH239="месяц",
$BP239*BB239,
$DH239="неделя",
$BP239*BB239/7*(ROUNDUP((DAY(EOMONTH(BB$15,0)))/4,0))),
0)</f>
        <v/>
      </c>
      <c r="BT239" s="125">
        <f t="array" ref="BT239">
IFERROR(
_xlfn.IFS(
$DH239="день_1",
$BP239*$BL239/($AX239-$AW239+1)*BC239*(DAY(EOMONTH(BC$15,0))),
$DH239="день_2",
$BP239/30*MAX(MIN($AX239,EOMONTH(BC$15,0))-MAX($AW239,BC$15)+1,),
$DH239="раб.день",
$BP239/30*(IFERROR(
_xlfn.LET(_xlpm.VD,
CHOOSE(
{1;2;3;4;5;6;7;8;9;10;11;12;13;14;15;16;17;18},
45658,45659,45660,45661,45662,45663,45664,45665,45711,45724,45778,45779,45785,45786,45820,45821,45965,46022),
_xlfn.LET(_xlpm.DD,
MAX(MIN($AX239,EOMONTH(BC$15,0))-MAX($AW239,BC$15),),
_xlfn.IFS(
AND(MONTH($AW239)=MONTH(BC$15),MONTH($AX239)&lt;&gt;MONTH(BC$15)),
NETWORKDAYS.INTL($AW239,$AW239+_xlpm.DD,1,_xlpm.VD),
AND(MONTH($AW239)&lt;&gt;MONTH(BC$15),MONTH($AX239)=MONTH(BC$15)),
NETWORKDAYS.INTL(($AX239)-_xlpm.DD,$AX239,1,_xlpm.VD),
AND(MONTH($AW239)&lt;MONTH(BC$15),MONTH($AX239)&gt;MONTH(BC$15)),
NETWORKDAYS.INTL((EOMONTH(BC$15-1,1))-_xlpm.DD,EOMONTH(BC$15-1,1),1,_xlpm.VD),
AND(MONTH($AW239)=MONTH(BC$15),MONTH($AX239)=MONTH(BC$15)),
NETWORKDAYS.INTL($AW239,$AX239,1,_xlpm.VD)))),0)),
$DH239="месяц",
$BP239*BC239,
$DH239="неделя",
$BP239*BC239/7*(ROUNDUP((DAY(EOMONTH(BC$15,0)))/4,0))),
0)</f>
        <v/>
      </c>
      <c r="BU239" s="125">
        <f t="array" ref="BU239">
IFERROR(
_xlfn.IFS(
$DH239="день_1",
$BP239*$BL239/($AX239-$AW239+1)*BD239*(DAY(EOMONTH(BD$15,0))),
$DH239="день_2",
$BP239/30*MAX(MIN($AX239,EOMONTH(BD$15,0))-MAX($AW239,BD$15)+1,),
$DH239="раб.день",
$BP239/30*(IFERROR(
_xlfn.LET(_xlpm.VD,
CHOOSE(
{1;2;3;4;5;6;7;8;9;10;11;12;13;14;15;16;17;18},
45658,45659,45660,45661,45662,45663,45664,45665,45711,45724,45778,45779,45785,45786,45820,45821,45965,46022),
_xlfn.LET(_xlpm.DD,
MAX(MIN($AX239,EOMONTH(BD$15,0))-MAX($AW239,BD$15),),
_xlfn.IFS(
AND(MONTH($AW239)=MONTH(BD$15),MONTH($AX239)&lt;&gt;MONTH(BD$15)),
NETWORKDAYS.INTL($AW239,$AW239+_xlpm.DD,1,_xlpm.VD),
AND(MONTH($AW239)&lt;&gt;MONTH(BD$15),MONTH($AX239)=MONTH(BD$15)),
NETWORKDAYS.INTL(($AX239)-_xlpm.DD,$AX239,1,_xlpm.VD),
AND(MONTH($AW239)&lt;MONTH(BD$15),MONTH($AX239)&gt;MONTH(BD$15)),
NETWORKDAYS.INTL((EOMONTH(BD$15-1,1))-_xlpm.DD,EOMONTH(BD$15-1,1),1,_xlpm.VD),
AND(MONTH($AW239)=MONTH(BD$15),MONTH($AX239)=MONTH(BD$15)),
NETWORKDAYS.INTL($AW239,$AX239,1,_xlpm.VD)))),0)),
$DH239="месяц",
$BP239*BD239,
$DH239="неделя",
$BP239*BD239/7*(ROUNDUP((DAY(EOMONTH(BD$15,0)))/4,0))),
0)</f>
        <v/>
      </c>
      <c r="BV239" s="125">
        <f t="array" ref="BV239">
IFERROR(
_xlfn.IFS(
$DH239="день_1",
$BP239*$BL239/($AX239-$AW239+1)*BE239*(DAY(EOMONTH(BE$15,0))),
$DH239="день_2",
$BP239/30*MAX(MIN($AX239,EOMONTH(BE$15,0))-MAX($AW239,BE$15)+1,),
$DH239="раб.день",
$BP239/30*(IFERROR(
_xlfn.LET(_xlpm.VD,
CHOOSE(
{1;2;3;4;5;6;7;8;9;10;11;12;13;14;15;16;17;18},
45658,45659,45660,45661,45662,45663,45664,45665,45711,45724,45778,45779,45785,45786,45820,45821,45965,46022),
_xlfn.LET(_xlpm.DD,
MAX(MIN($AX239,EOMONTH(BE$15,0))-MAX($AW239,BE$15),),
_xlfn.IFS(
AND(MONTH($AW239)=MONTH(BE$15),MONTH($AX239)&lt;&gt;MONTH(BE$15)),
NETWORKDAYS.INTL($AW239,$AW239+_xlpm.DD,1,_xlpm.VD),
AND(MONTH($AW239)&lt;&gt;MONTH(BE$15),MONTH($AX239)=MONTH(BE$15)),
NETWORKDAYS.INTL(($AX239)-_xlpm.DD,$AX239,1,_xlpm.VD),
AND(MONTH($AW239)&lt;MONTH(BE$15),MONTH($AX239)&gt;MONTH(BE$15)),
NETWORKDAYS.INTL((EOMONTH(BE$15-1,1))-_xlpm.DD,EOMONTH(BE$15-1,1),1,_xlpm.VD),
AND(MONTH($AW239)=MONTH(BE$15),MONTH($AX239)=MONTH(BE$15)),
NETWORKDAYS.INTL($AW239,$AX239,1,_xlpm.VD)))),0)),
$DH239="месяц",
$BP239*BE239,
$DH239="неделя",
$BP239*BE239/7*(ROUNDUP((DAY(EOMONTH(BE$15,0)))/4,0))),
0)</f>
        <v/>
      </c>
      <c r="BW239" s="125">
        <f t="array" ref="BW239">
IFERROR(
_xlfn.IFS(
$DH239="день_1",
$BP239*$BL239/($AX239-$AW239+1)*BF239*(DAY(EOMONTH(BF$15,0))),
$DH239="день_2",
$BP239/30*MAX(MIN($AX239,EOMONTH(BF$15,0))-MAX($AW239,BF$15)+1,),
$DH239="раб.день",
$BP239/30*(IFERROR(
_xlfn.LET(_xlpm.VD,
CHOOSE(
{1;2;3;4;5;6;7;8;9;10;11;12;13;14;15;16;17;18},
45658,45659,45660,45661,45662,45663,45664,45665,45711,45724,45778,45779,45785,45786,45820,45821,45965,46022),
_xlfn.LET(_xlpm.DD,
MAX(MIN($AX239,EOMONTH(BF$15,0))-MAX($AW239,BF$15),),
_xlfn.IFS(
AND(MONTH($AW239)=MONTH(BF$15),MONTH($AX239)&lt;&gt;MONTH(BF$15)),
NETWORKDAYS.INTL($AW239,$AW239+_xlpm.DD,1,_xlpm.VD),
AND(MONTH($AW239)&lt;&gt;MONTH(BF$15),MONTH($AX239)=MONTH(BF$15)),
NETWORKDAYS.INTL(($AX239)-_xlpm.DD,$AX239,1,_xlpm.VD),
AND(MONTH($AW239)&lt;MONTH(BF$15),MONTH($AX239)&gt;MONTH(BF$15)),
NETWORKDAYS.INTL((EOMONTH(BF$15-1,1))-_xlpm.DD,EOMONTH(BF$15-1,1),1,_xlpm.VD),
AND(MONTH($AW239)=MONTH(BF$15),MONTH($AX239)=MONTH(BF$15)),
NETWORKDAYS.INTL($AW239,$AX239,1,_xlpm.VD)))),0)),
$DH239="месяц",
$BP239*BF239,
$DH239="неделя",
$BP239*BF239/7*(ROUNDUP((DAY(EOMONTH(BF$15,0)))/4,0))),
0)</f>
        <v/>
      </c>
      <c r="BX239" s="125">
        <f t="array" ref="BX239">
IFERROR(
_xlfn.IFS(
$DH239="день_1",
$BP239*$BL239/($AX239-$AW239+1)*BG239*(DAY(EOMONTH(BG$15,0))),
$DH239="день_2",
$BP239/30*MAX(MIN($AX239,EOMONTH(BG$15,0))-MAX($AW239,BG$15)+1,),
$DH239="раб.день",
$BP239/30*(IFERROR(
_xlfn.LET(_xlpm.VD,
CHOOSE(
{1;2;3;4;5;6;7;8;9;10;11;12;13;14;15;16;17;18},
45658,45659,45660,45661,45662,45663,45664,45665,45711,45724,45778,45779,45785,45786,45820,45821,45965,46022),
_xlfn.LET(_xlpm.DD,
MAX(MIN($AX239,EOMONTH(BG$15,0))-MAX($AW239,BG$15),),
_xlfn.IFS(
AND(MONTH($AW239)=MONTH(BG$15),MONTH($AX239)&lt;&gt;MONTH(BG$15)),
NETWORKDAYS.INTL($AW239,$AW239+_xlpm.DD,1,_xlpm.VD),
AND(MONTH($AW239)&lt;&gt;MONTH(BG$15),MONTH($AX239)=MONTH(BG$15)),
NETWORKDAYS.INTL(($AX239)-_xlpm.DD,$AX239,1,_xlpm.VD),
AND(MONTH($AW239)&lt;MONTH(BG$15),MONTH($AX239)&gt;MONTH(BG$15)),
NETWORKDAYS.INTL((EOMONTH(BG$15-1,1))-_xlpm.DD,EOMONTH(BG$15-1,1),1,_xlpm.VD),
AND(MONTH($AW239)=MONTH(BG$15),MONTH($AX239)=MONTH(BG$15)),
NETWORKDAYS.INTL($AW239,$AX239,1,_xlpm.VD)))),0)),
$DH239="месяц",
$BP239*BG239,
$DH239="неделя",
$BP239*BG239/7*(ROUNDUP((DAY(EOMONTH(BG$15,0)))/4,0))),
0)</f>
        <v/>
      </c>
      <c r="BY239" s="125">
        <f t="array" ref="BY239">
IFERROR(
_xlfn.IFS(
$DH239="день_1",
$BP239*$BL239/($AX239-$AW239+1)*BH239*(DAY(EOMONTH(BH$15,0))),
$DH239="день_2",
$BP239/30*MAX(MIN($AX239,EOMONTH(BH$15,0))-MAX($AW239,BH$15)+1,),
$DH239="раб.день",
$BP239/30*(IFERROR(
_xlfn.LET(_xlpm.VD,
CHOOSE(
{1;2;3;4;5;6;7;8;9;10;11;12;13;14;15;16;17;18},
45658,45659,45660,45661,45662,45663,45664,45665,45711,45724,45778,45779,45785,45786,45820,45821,45965,46022),
_xlfn.LET(_xlpm.DD,
MAX(MIN($AX239,EOMONTH(BH$15,0))-MAX($AW239,BH$15),),
_xlfn.IFS(
AND(MONTH($AW239)=MONTH(BH$15),MONTH($AX239)&lt;&gt;MONTH(BH$15)),
NETWORKDAYS.INTL($AW239,$AW239+_xlpm.DD,1,_xlpm.VD),
AND(MONTH($AW239)&lt;&gt;MONTH(BH$15),MONTH($AX239)=MONTH(BH$15)),
NETWORKDAYS.INTL(($AX239)-_xlpm.DD,$AX239,1,_xlpm.VD),
AND(MONTH($AW239)&lt;MONTH(BH$15),MONTH($AX239)&gt;MONTH(BH$15)),
NETWORKDAYS.INTL((EOMONTH(BH$15-1,1))-_xlpm.DD,EOMONTH(BH$15-1,1),1,_xlpm.VD),
AND(MONTH($AW239)=MONTH(BH$15),MONTH($AX239)=MONTH(BH$15)),
NETWORKDAYS.INTL($AW239,$AX239,1,_xlpm.VD)))),0)),
$DH239="месяц",
$BP239*BH239,
$DH239="неделя",
$BP239*BH239/7*(ROUNDUP((DAY(EOMONTH(BH$15,0)))/4,0))),
0)</f>
        <v/>
      </c>
      <c r="BZ239" s="125">
        <f t="array" ref="BZ239">
IFERROR(
_xlfn.IFS(
$DH239="день_1",
$BP239*$BL239/($AX239-$AW239+1)*BI239*(DAY(EOMONTH(BI$15,0))),
$DH239="день_2",
$BP239/30*MAX(MIN($AX239,EOMONTH(BI$15,0))-MAX($AW239,BI$15)+1,),
$DH239="раб.день",
$BP239/30*(IFERROR(
_xlfn.LET(_xlpm.VD,
CHOOSE(
{1;2;3;4;5;6;7;8;9;10;11;12;13;14;15;16;17;18},
45658,45659,45660,45661,45662,45663,45664,45665,45711,45724,45778,45779,45785,45786,45820,45821,45965,46022),
_xlfn.LET(_xlpm.DD,
MAX(MIN($AX239,EOMONTH(BI$15,0))-MAX($AW239,BI$15),),
_xlfn.IFS(
AND(MONTH($AW239)=MONTH(BI$15),MONTH($AX239)&lt;&gt;MONTH(BI$15)),
NETWORKDAYS.INTL($AW239,$AW239+_xlpm.DD,1,_xlpm.VD),
AND(MONTH($AW239)&lt;&gt;MONTH(BI$15),MONTH($AX239)=MONTH(BI$15)),
NETWORKDAYS.INTL(($AX239)-_xlpm.DD,$AX239,1,_xlpm.VD),
AND(MONTH($AW239)&lt;MONTH(BI$15),MONTH($AX239)&gt;MONTH(BI$15)),
NETWORKDAYS.INTL((EOMONTH(BI$15-1,1))-_xlpm.DD,EOMONTH(BI$15-1,1),1,_xlpm.VD),
AND(MONTH($AW239)=MONTH(BI$15),MONTH($AX239)=MONTH(BI$15)),
NETWORKDAYS.INTL($AW239,$AX239,1,_xlpm.VD)))),0)),
$DH239="месяц",
$BP239*BI239,
$DH239="неделя",
$BP239*BI239/7*(ROUNDUP((DAY(EOMONTH(BI$15,0)))/4,0))),
0)</f>
        <v/>
      </c>
      <c r="CA239" s="125">
        <f t="array" ref="CA239">
IFERROR(
_xlfn.IFS(
$DH239="день_1",
$BP239*$BL239/($AX239-$AW239+1)*BJ239*(DAY(EOMONTH(BJ$15,0))),
$DH239="день_2",
$BP239/30*MAX(MIN($AX239,EOMONTH(BJ$15,0))-MAX($AW239,BJ$15)+1,),
$DH239="раб.день",
$BP239/30*(IFERROR(
_xlfn.LET(_xlpm.VD,
CHOOSE(
{1;2;3;4;5;6;7;8;9;10;11;12;13;14;15;16;17;18},
45658,45659,45660,45661,45662,45663,45664,45665,45711,45724,45778,45779,45785,45786,45820,45821,45965,46022),
_xlfn.LET(_xlpm.DD,
MAX(MIN($AX239,EOMONTH(BJ$15,0))-MAX($AW239,BJ$15),),
_xlfn.IFS(
AND(MONTH($AW239)=MONTH(BJ$15),MONTH($AX239)&lt;&gt;MONTH(BJ$15)),
NETWORKDAYS.INTL($AW239,$AW239+_xlpm.DD,1,_xlpm.VD),
AND(MONTH($AW239)&lt;&gt;MONTH(BJ$15),MONTH($AX239)=MONTH(BJ$15)),
NETWORKDAYS.INTL(($AX239)-_xlpm.DD,$AX239,1,_xlpm.VD),
AND(MONTH($AW239)&lt;MONTH(BJ$15),MONTH($AX239)&gt;MONTH(BJ$15)),
NETWORKDAYS.INTL((EOMONTH(BJ$15-1,1))-_xlpm.DD,EOMONTH(BJ$15-1,1),1,_xlpm.VD),
AND(MONTH($AW239)=MONTH(BJ$15),MONTH($AX239)=MONTH(BJ$15)),
NETWORKDAYS.INTL($AW239,$AX239,1,_xlpm.VD)))),0)),
$DH239="месяц",
$BP239*BJ239,
$DH239="неделя",
$BP239*BJ239/7*(ROUNDUP((DAY(EOMONTH(BJ$15,0)))/4,0))),
0)</f>
        <v/>
      </c>
      <c r="CB239" s="125">
        <f t="array" ref="CB239">
IFERROR(
_xlfn.IFS(
$DH239="день_1",
$BP239*$BL239/($AX239-$AW239+1)*BK239*(DAY(EOMONTH(BK$15,0))),
$DH239="день_2",
$BP239/30*MAX(MIN($AX239,EOMONTH(BK$15,0))-MAX($AW239,BK$15)+1,),
$DH239="раб.день",
$BP239/30*(IFERROR(
_xlfn.LET(_xlpm.VD,
CHOOSE(
{1;2;3;4;5;6;7;8;9;10;11;12;13;14;15;16;17;18},
45658,45659,45660,45661,45662,45663,45664,45665,45711,45724,45778,45779,45785,45786,45820,45821,45965,46022),
_xlfn.LET(_xlpm.DD,
MAX(MIN($AX239,EOMONTH(BK$15,0))-MAX($AW239,BK$15),),
_xlfn.IFS(
AND(MONTH($AW239)=MONTH(BK$15),MONTH($AX239)&lt;&gt;MONTH(BK$15)),
NETWORKDAYS.INTL($AW239,$AW239+_xlpm.DD,1,_xlpm.VD),
AND(MONTH($AW239)&lt;&gt;MONTH(BK$15),MONTH($AX239)=MONTH(BK$15)),
NETWORKDAYS.INTL(($AX239)-_xlpm.DD,$AX239,1,_xlpm.VD),
AND(MONTH($AW239)&lt;MONTH(BK$15),MONTH($AX239)&gt;MONTH(BK$15)),
NETWORKDAYS.INTL((EOMONTH(BK$15-1,1))-_xlpm.DD,EOMONTH(BK$15-1,1),1,_xlpm.VD),
AND(MONTH($AW239)=MONTH(BK$15),MONTH($AX239)=MONTH(BK$15)),
NETWORKDAYS.INTL($AW239,$AX239,1,_xlpm.VD)))),0)),
$DH239="месяц",
$BP239*BK239,
$DH239="неделя",
$BP239*BK239/7*(ROUNDUP((DAY(EOMONTH(BK$15,0)))/4,0))),
0)</f>
        <v/>
      </c>
      <c r="CC239" s="125">
        <f>SUM($BQ239:$CB239)</f>
        <v/>
      </c>
      <c r="CD239" s="126">
        <f>SUM($EH239:$EH239)</f>
        <v/>
      </c>
      <c r="CE239" s="126">
        <f>$CD239*$AB239</f>
        <v/>
      </c>
      <c r="CF239" s="126">
        <f>SUM($EK239:$EK239)</f>
        <v/>
      </c>
      <c r="CG239" s="126">
        <f>$CF239*$AB239</f>
        <v/>
      </c>
      <c r="CH239" s="126">
        <f>SUM($CC239,$CE239,$CG239)</f>
        <v/>
      </c>
      <c r="CI239" s="126">
        <f>$CH239*(1+$CM239)</f>
        <v/>
      </c>
      <c r="CJ239" s="127" t="n">
        <v>0</v>
      </c>
      <c r="CK239" s="126">
        <f>SUM($CH239:$CH239)*(1+$CJ239)</f>
        <v/>
      </c>
      <c r="CL239" s="126">
        <f>SUM($CH239:$CH239)*(1+$CM239)</f>
        <v/>
      </c>
      <c r="CM239" s="59" t="inlineStr">
        <is>
          <t>20%</t>
        </is>
      </c>
      <c r="CN239" s="59" t="n"/>
      <c r="CO239" s="72" t="n"/>
      <c r="CP239" s="59" t="n"/>
      <c r="CQ239" s="73" t="n"/>
      <c r="CR239" s="73" t="n"/>
      <c r="CS239" s="73" t="n"/>
      <c r="CT239" s="72" t="n"/>
      <c r="CU239" s="79" t="inlineStr">
        <is>
          <t> </t>
        </is>
      </c>
      <c r="CV239" s="60" t="n"/>
      <c r="CW239" s="60" t="n"/>
      <c r="CX239" s="60" t="n"/>
      <c r="CY239" s="127">
        <f>IFERROR(($CC239-$EE239)/($EE239/(1-$DQ239)),0)</f>
        <v/>
      </c>
      <c r="CZ239" s="127">
        <f>IFERROR(1-$EI239/($CE239),0)</f>
        <v/>
      </c>
      <c r="DA239" s="127">
        <f>IFERROR(1-$EL239/($CG239),0)</f>
        <v/>
      </c>
      <c r="DB239" s="126">
        <f>ROUND(IFERROR(($CI239/(1+$CM239)-$EN239),0),2)</f>
        <v/>
      </c>
      <c r="DC239" s="128" t="n"/>
      <c r="DD239" s="125" t="n"/>
      <c r="DE239" s="75" t="n">
        <v>0</v>
      </c>
      <c r="DF239" s="128" t="n"/>
      <c r="DG239" s="125">
        <f>IF($DC239=0,0,$DD239*($DC239*100%-$DE239*$DF239))*SUM($AB239:$AB239)</f>
        <v/>
      </c>
      <c r="DH239" s="129" t="inlineStr">
        <is>
          <t>месяц</t>
        </is>
      </c>
      <c r="DI239" s="130">
        <f t="array" ref="DI239">IFERROR(
IF($ES239="LisChannel",
(ROUND(((INDEX({174.625;153.888888888889;130.972222222222},MATCH($AI239,{2;3;4}),0))*$AG239*$AI239),2)),0),0)</f>
        <v/>
      </c>
      <c r="DJ239" s="130">
        <f>
_xlfn.LET(_xlpm.X,
IFERROR(
IF($ES239="НовиковТВ",
(_xlfn.LET(_xlpm.NTV,
_xlfn.LET(_xlpm.MIN,350000,
IF(SUMIFS($DI:$DI,$ES:$ES,"НовиковТВ")&lt;=_xlpm.MIN,
(SUMIFS($DI:$DI,$ES:$ES,"НовиковТВ")/(COUNTIFS($ES:$ES,"НовиковТВ")))*_xlpm.MIN/SUMIFS($DI:$DI,$ES:$ES,"НовиковТВ"),
DI239)),
_xlpm.NTV+$DG239/(1-(1-(_xlpm.NTV)*(1-$DL239)*(1-$DM239)*(1-$DN239)*(1-$DO239)*(1-$DP239)/_xlpm.NTV))))/(1+$EP239),
$DI239+$DG239/(1-(1-($DI239)*(1-$DL239)*(1-$DM239)*(1-$DN239)*(1-$DO239)*(1-$DP239)/$DI239))),
0),
_xlpm.X*(1+$CM239)*(1+$CW239)-_xlpm.X*(1+$CM239)+_xlpm.X)</f>
        <v/>
      </c>
      <c r="DK239" s="125" t="inlineStr">
        <is>
          <t>послед.</t>
        </is>
      </c>
      <c r="DL239" s="63" t="n">
        <v>0</v>
      </c>
      <c r="DM239" s="63" t="n">
        <v>0</v>
      </c>
      <c r="DN239" s="63" t="n">
        <v>0</v>
      </c>
      <c r="DO239" s="63" t="n">
        <v>0</v>
      </c>
      <c r="DP239" s="63" t="n">
        <v>0</v>
      </c>
      <c r="DQ239" s="63">
        <f t="array" ref="DQ239">IFERROR(_xlfn.IFS(
$DK239="послед.",1-(1-$DL239)*(1-$DM239)*(1-$DN239)*(1-$DO239)*(1-$DP239),
$DK239="сумм.",$DL239+$DM239+$DN239+$DO239+$DP239),
0)</f>
        <v/>
      </c>
      <c r="DR239" s="125">
        <f t="array" ref="DR239">
IFERROR(
_xlfn.IFS(
$BL239=0,
0,
$BL239&gt;0,
_xlfn.IFS($DK239="послед.",
$DJ239*(1-$DL239)*(1-$DM239)*(1-$DN239)*(1-$DO239)*(1-$DP239),
$DK239="сумм.",
$DJ239*(1-($DL239+$DM239+$DN239+$DO239+$DP239)))),0)</f>
        <v/>
      </c>
      <c r="DS239" s="125">
        <f t="array" ref="DS239">
IFERROR(_xlfn.IFS(
$DH239="день_1",
$DR239*$BL239/($AX239-$AW239+1)*AZ239*(DAY(EOMONTH(AZ$15,0))),
$DH239="день_2",
$DR239/30*MAX(MIN($AX239,EOMONTH(AZ$15,0))-MAX($AW239,AZ$15)+1,),
$DH239="раб.день",
$DR239/30*(IFERROR(
_xlfn.LET(_xlpm.VD,
CHOOSE(
{1;2;3;4;5;6;7;8;9;10;11;12;13;14;15;16;17;18},
45658,45659,45660,45661,45662,45663,45664,45665,45711,45724,45778,45779,45785,45786,45820,45821,45965,46022),
_xlfn.LET(_xlpm.DD,
MAX(MIN($AX239,EOMONTH(AZ$15,0))-MAX($AW239,AZ$15),),
_xlfn.IFS(
AND(MONTH($AW239)=MONTH(AZ$15),MONTH($AX239)&lt;&gt;MONTH(AZ$15)),
NETWORKDAYS.INTL($AW239,$AW239+_xlpm.DD,1,_xlpm.VD),
AND(MONTH($AW239)&lt;&gt;MONTH(AZ$15),MONTH($AX239)=MONTH(AZ$15)),
NETWORKDAYS.INTL(($AX239)-_xlpm.DD,$AX239,1,_xlpm.VD),
AND(MONTH($AW239)&lt;MONTH(AZ$15),MONTH($AX239)&gt;MONTH(AZ$15)),
NETWORKDAYS.INTL((EOMONTH(AZ$15-1,1))-_xlpm.DD,EOMONTH(AZ$15-1,1),1,_xlpm.VD),
AND(MONTH($AW239)=MONTH(AZ$15),MONTH($AX239)=MONTH(AZ$15)),
NETWORKDAYS.INTL($AW239,$AX239,1,_xlpm.VD)))),0)),
$DH239="месяц",
$DR239*AZ239,
$DH239="неделя",
$DR239*AZ239/7*(ROUNDUP((DAY(EOMONTH(AZ$15,0)))/4,0))),
0)</f>
        <v/>
      </c>
      <c r="DT239" s="125">
        <f t="array" ref="DT239">
IFERROR(_xlfn.IFS(
$DH239="день_1",
$DR239*$BL239/($AX239-$AW239+1)*BA239*(DAY(EOMONTH(BA$15,0))),
$DH239="день_2",
$DR239/30*MAX(MIN($AX239,EOMONTH(BA$15,0))-MAX($AW239,BA$15)+1,),
$DH239="раб.день",
$DR239/30*(IFERROR(
_xlfn.LET(_xlpm.VD,
CHOOSE(
{1;2;3;4;5;6;7;8;9;10;11;12;13;14;15;16;17;18},
45658,45659,45660,45661,45662,45663,45664,45665,45711,45724,45778,45779,45785,45786,45820,45821,45965,46022),
_xlfn.LET(_xlpm.DD,
MAX(MIN($AX239,EOMONTH(BA$15,0))-MAX($AW239,BA$15),),
_xlfn.IFS(
AND(MONTH($AW239)=MONTH(BA$15),MONTH($AX239)&lt;&gt;MONTH(BA$15)),
NETWORKDAYS.INTL($AW239,$AW239+_xlpm.DD,1,_xlpm.VD),
AND(MONTH($AW239)&lt;&gt;MONTH(BA$15),MONTH($AX239)=MONTH(BA$15)),
NETWORKDAYS.INTL(($AX239)-_xlpm.DD,$AX239,1,_xlpm.VD),
AND(MONTH($AW239)&lt;MONTH(BA$15),MONTH($AX239)&gt;MONTH(BA$15)),
NETWORKDAYS.INTL((EOMONTH(BA$15-1,1))-_xlpm.DD,EOMONTH(BA$15-1,1),1,_xlpm.VD),
AND(MONTH($AW239)=MONTH(BA$15),MONTH($AX239)=MONTH(BA$15)),
NETWORKDAYS.INTL($AW239,$AX239,1,_xlpm.VD)))),0)),
$DH239="месяц",
$DR239*BA239,
$DH239="неделя",
$DR239*BA239/7*(ROUNDUP((DAY(EOMONTH(BA$15,0)))/4,0))),
0)</f>
        <v/>
      </c>
      <c r="DU239" s="125">
        <f t="array" ref="DU239">
IFERROR(_xlfn.IFS(
$DH239="день_1",
$DR239*$BL239/($AX239-$AW239+1)*BB239*(DAY(EOMONTH(BB$15,0))),
$DH239="день_2",
$DR239/30*MAX(MIN($AX239,EOMONTH(BB$15,0))-MAX($AW239,BB$15)+1,),
$DH239="раб.день",
$DR239/30*(IFERROR(
_xlfn.LET(_xlpm.VD,
CHOOSE(
{1;2;3;4;5;6;7;8;9;10;11;12;13;14;15;16;17;18},
45658,45659,45660,45661,45662,45663,45664,45665,45711,45724,45778,45779,45785,45786,45820,45821,45965,46022),
_xlfn.LET(_xlpm.DD,
MAX(MIN($AX239,EOMONTH(BB$15,0))-MAX($AW239,BB$15),),
_xlfn.IFS(
AND(MONTH($AW239)=MONTH(BB$15),MONTH($AX239)&lt;&gt;MONTH(BB$15)),
NETWORKDAYS.INTL($AW239,$AW239+_xlpm.DD,1,_xlpm.VD),
AND(MONTH($AW239)&lt;&gt;MONTH(BB$15),MONTH($AX239)=MONTH(BB$15)),
NETWORKDAYS.INTL(($AX239)-_xlpm.DD,$AX239,1,_xlpm.VD),
AND(MONTH($AW239)&lt;MONTH(BB$15),MONTH($AX239)&gt;MONTH(BB$15)),
NETWORKDAYS.INTL((EOMONTH(BB$15-1,1))-_xlpm.DD,EOMONTH(BB$15-1,1),1,_xlpm.VD),
AND(MONTH($AW239)=MONTH(BB$15),MONTH($AX239)=MONTH(BB$15)),
NETWORKDAYS.INTL($AW239,$AX239,1,_xlpm.VD)))),0)),
$DH239="месяц",
$DR239*BB239,
$DH239="неделя",
$DR239*BB239/7*(ROUNDUP((DAY(EOMONTH(BB$15,0)))/4,0))),
0)</f>
        <v/>
      </c>
      <c r="DV239" s="125">
        <f t="array" ref="DV239">
IFERROR(_xlfn.IFS(
$DH239="день_1",
$DR239*$BL239/($AX239-$AW239+1)*BC239*(DAY(EOMONTH(BC$15,0))),
$DH239="день_2",
$DR239/30*MAX(MIN($AX239,EOMONTH(BC$15,0))-MAX($AW239,BC$15)+1,),
$DH239="раб.день",
$DR239/30*(IFERROR(
_xlfn.LET(_xlpm.VD,
CHOOSE(
{1;2;3;4;5;6;7;8;9;10;11;12;13;14;15;16;17;18},
45658,45659,45660,45661,45662,45663,45664,45665,45711,45724,45778,45779,45785,45786,45820,45821,45965,46022),
_xlfn.LET(_xlpm.DD,
MAX(MIN($AX239,EOMONTH(BC$15,0))-MAX($AW239,BC$15),),
_xlfn.IFS(
AND(MONTH($AW239)=MONTH(BC$15),MONTH($AX239)&lt;&gt;MONTH(BC$15)),
NETWORKDAYS.INTL($AW239,$AW239+_xlpm.DD,1,_xlpm.VD),
AND(MONTH($AW239)&lt;&gt;MONTH(BC$15),MONTH($AX239)=MONTH(BC$15)),
NETWORKDAYS.INTL(($AX239)-_xlpm.DD,$AX239,1,_xlpm.VD),
AND(MONTH($AW239)&lt;MONTH(BC$15),MONTH($AX239)&gt;MONTH(BC$15)),
NETWORKDAYS.INTL((EOMONTH(BC$15-1,1))-_xlpm.DD,EOMONTH(BC$15-1,1),1,_xlpm.VD),
AND(MONTH($AW239)=MONTH(BC$15),MONTH($AX239)=MONTH(BC$15)),
NETWORKDAYS.INTL($AW239,$AX239,1,_xlpm.VD)))),0)),
$DH239="месяц",
$DR239*BC239,
$DH239="неделя",
$DR239*BC239/7*(ROUNDUP((DAY(EOMONTH(BC$15,0)))/4,0))),
0)</f>
        <v/>
      </c>
      <c r="DW239" s="125">
        <f t="array" ref="DW239">
IFERROR(_xlfn.IFS(
$DH239="день_1",
$DR239*$BL239/($AX239-$AW239+1)*BD239*(DAY(EOMONTH(BD$15,0))),
$DH239="день_2",
$DR239/30*MAX(MIN($AX239,EOMONTH(BD$15,0))-MAX($AW239,BD$15)+1,),
$DH239="раб.день",
$DR239/30*(IFERROR(
_xlfn.LET(_xlpm.VD,
CHOOSE(
{1;2;3;4;5;6;7;8;9;10;11;12;13;14;15;16;17;18},
45658,45659,45660,45661,45662,45663,45664,45665,45711,45724,45778,45779,45785,45786,45820,45821,45965,46022),
_xlfn.LET(_xlpm.DD,
MAX(MIN($AX239,EOMONTH(BD$15,0))-MAX($AW239,BD$15),),
_xlfn.IFS(
AND(MONTH($AW239)=MONTH(BD$15),MONTH($AX239)&lt;&gt;MONTH(BD$15)),
NETWORKDAYS.INTL($AW239,$AW239+_xlpm.DD,1,_xlpm.VD),
AND(MONTH($AW239)&lt;&gt;MONTH(BD$15),MONTH($AX239)=MONTH(BD$15)),
NETWORKDAYS.INTL(($AX239)-_xlpm.DD,$AX239,1,_xlpm.VD),
AND(MONTH($AW239)&lt;MONTH(BD$15),MONTH($AX239)&gt;MONTH(BD$15)),
NETWORKDAYS.INTL((EOMONTH(BD$15-1,1))-_xlpm.DD,EOMONTH(BD$15-1,1),1,_xlpm.VD),
AND(MONTH($AW239)=MONTH(BD$15),MONTH($AX239)=MONTH(BD$15)),
NETWORKDAYS.INTL($AW239,$AX239,1,_xlpm.VD)))),0)),
$DH239="месяц",
$DR239*BD239,
$DH239="неделя",
$DR239*BD239/7*(ROUNDUP((DAY(EOMONTH(BD$15,0)))/4,0))),
0)</f>
        <v/>
      </c>
      <c r="DX239" s="125">
        <f t="array" ref="DX239">
IFERROR(_xlfn.IFS(
$DH239="день_1",
$DR239*$BL239/($AX239-$AW239+1)*BE239*(DAY(EOMONTH(BE$15,0))),
$DH239="день_2",
$DR239/30*MAX(MIN($AX239,EOMONTH(BE$15,0))-MAX($AW239,BE$15)+1,),
$DH239="раб.день",
$DR239/30*(IFERROR(
_xlfn.LET(_xlpm.VD,
CHOOSE(
{1;2;3;4;5;6;7;8;9;10;11;12;13;14;15;16;17;18},
45658,45659,45660,45661,45662,45663,45664,45665,45711,45724,45778,45779,45785,45786,45820,45821,45965,46022),
_xlfn.LET(_xlpm.DD,
MAX(MIN($AX239,EOMONTH(BE$15,0))-MAX($AW239,BE$15),),
_xlfn.IFS(
AND(MONTH($AW239)=MONTH(BE$15),MONTH($AX239)&lt;&gt;MONTH(BE$15)),
NETWORKDAYS.INTL($AW239,$AW239+_xlpm.DD,1,_xlpm.VD),
AND(MONTH($AW239)&lt;&gt;MONTH(BE$15),MONTH($AX239)=MONTH(BE$15)),
NETWORKDAYS.INTL(($AX239)-_xlpm.DD,$AX239,1,_xlpm.VD),
AND(MONTH($AW239)&lt;MONTH(BE$15),MONTH($AX239)&gt;MONTH(BE$15)),
NETWORKDAYS.INTL((EOMONTH(BE$15-1,1))-_xlpm.DD,EOMONTH(BE$15-1,1),1,_xlpm.VD),
AND(MONTH($AW239)=MONTH(BE$15),MONTH($AX239)=MONTH(BE$15)),
NETWORKDAYS.INTL($AW239,$AX239,1,_xlpm.VD)))),0)),
$DH239="месяц",
$DR239*BE239,
$DH239="неделя",
$DR239*BE239/7*(ROUNDUP((DAY(EOMONTH(BE$15,0)))/4,0))),
0)</f>
        <v/>
      </c>
      <c r="DY239" s="125">
        <f t="array" ref="DY239">
IFERROR(_xlfn.IFS(
$DH239="день_1",
$DR239*$BL239/($AX239-$AW239+1)*BF239*(DAY(EOMONTH(BF$15,0))),
$DH239="день_2",
$DR239/30*MAX(MIN($AX239,EOMONTH(BF$15,0))-MAX($AW239,BF$15)+1,),
$DH239="раб.день",
$DR239/30*(IFERROR(
_xlfn.LET(_xlpm.VD,
CHOOSE(
{1;2;3;4;5;6;7;8;9;10;11;12;13;14;15;16;17;18},
45658,45659,45660,45661,45662,45663,45664,45665,45711,45724,45778,45779,45785,45786,45820,45821,45965,46022),
_xlfn.LET(_xlpm.DD,
MAX(MIN($AX239,EOMONTH(BF$15,0))-MAX($AW239,BF$15),),
_xlfn.IFS(
AND(MONTH($AW239)=MONTH(BF$15),MONTH($AX239)&lt;&gt;MONTH(BF$15)),
NETWORKDAYS.INTL($AW239,$AW239+_xlpm.DD,1,_xlpm.VD),
AND(MONTH($AW239)&lt;&gt;MONTH(BF$15),MONTH($AX239)=MONTH(BF$15)),
NETWORKDAYS.INTL(($AX239)-_xlpm.DD,$AX239,1,_xlpm.VD),
AND(MONTH($AW239)&lt;MONTH(BF$15),MONTH($AX239)&gt;MONTH(BF$15)),
NETWORKDAYS.INTL((EOMONTH(BF$15-1,1))-_xlpm.DD,EOMONTH(BF$15-1,1),1,_xlpm.VD),
AND(MONTH($AW239)=MONTH(BF$15),MONTH($AX239)=MONTH(BF$15)),
NETWORKDAYS.INTL($AW239,$AX239,1,_xlpm.VD)))),0)),
$DH239="месяц",
$DR239*BF239,
$DH239="неделя",
$DR239*BF239/7*(ROUNDUP((DAY(EOMONTH(BF$15,0)))/4,0))),
0)</f>
        <v/>
      </c>
      <c r="DZ239" s="125">
        <f t="array" ref="DZ239">
IFERROR(_xlfn.IFS(
$DH239="день_1",
$DR239*$BL239/($AX239-$AW239+1)*BG239*(DAY(EOMONTH(BG$15,0))),
$DH239="день_2",
$DR239/30*MAX(MIN($AX239,EOMONTH(BG$15,0))-MAX($AW239,BG$15)+1,),
$DH239="раб.день",
$DR239/30*(IFERROR(
_xlfn.LET(_xlpm.VD,
CHOOSE(
{1;2;3;4;5;6;7;8;9;10;11;12;13;14;15;16;17;18},
45658,45659,45660,45661,45662,45663,45664,45665,45711,45724,45778,45779,45785,45786,45820,45821,45965,46022),
_xlfn.LET(_xlpm.DD,
MAX(MIN($AX239,EOMONTH(BG$15,0))-MAX($AW239,BG$15),),
_xlfn.IFS(
AND(MONTH($AW239)=MONTH(BG$15),MONTH($AX239)&lt;&gt;MONTH(BG$15)),
NETWORKDAYS.INTL($AW239,$AW239+_xlpm.DD,1,_xlpm.VD),
AND(MONTH($AW239)&lt;&gt;MONTH(BG$15),MONTH($AX239)=MONTH(BG$15)),
NETWORKDAYS.INTL(($AX239)-_xlpm.DD,$AX239,1,_xlpm.VD),
AND(MONTH($AW239)&lt;MONTH(BG$15),MONTH($AX239)&gt;MONTH(BG$15)),
NETWORKDAYS.INTL((EOMONTH(BG$15-1,1))-_xlpm.DD,EOMONTH(BG$15-1,1),1,_xlpm.VD),
AND(MONTH($AW239)=MONTH(BG$15),MONTH($AX239)=MONTH(BG$15)),
NETWORKDAYS.INTL($AW239,$AX239,1,_xlpm.VD)))),0)),
$DH239="месяц",
$DR239*BG239,
$DH239="неделя",
$DR239*BG239/7*(ROUNDUP((DAY(EOMONTH(BG$15,0)))/4,0))),
0)</f>
        <v/>
      </c>
      <c r="EA239" s="125">
        <f t="array" ref="EA239">
IFERROR(_xlfn.IFS(
$DH239="день_1",
$DR239*$BL239/($AX239-$AW239+1)*BH239*(DAY(EOMONTH(BH$15,0))),
$DH239="день_2",
$DR239/30*MAX(MIN($AX239,EOMONTH(BH$15,0))-MAX($AW239,BH$15)+1,),
$DH239="раб.день",
$DR239/30*(IFERROR(
_xlfn.LET(_xlpm.VD,
CHOOSE(
{1;2;3;4;5;6;7;8;9;10;11;12;13;14;15;16;17;18},
45658,45659,45660,45661,45662,45663,45664,45665,45711,45724,45778,45779,45785,45786,45820,45821,45965,46022),
_xlfn.LET(_xlpm.DD,
MAX(MIN($AX239,EOMONTH(BH$15,0))-MAX($AW239,BH$15),),
_xlfn.IFS(
AND(MONTH($AW239)=MONTH(BH$15),MONTH($AX239)&lt;&gt;MONTH(BH$15)),
NETWORKDAYS.INTL($AW239,$AW239+_xlpm.DD,1,_xlpm.VD),
AND(MONTH($AW239)&lt;&gt;MONTH(BH$15),MONTH($AX239)=MONTH(BH$15)),
NETWORKDAYS.INTL(($AX239)-_xlpm.DD,$AX239,1,_xlpm.VD),
AND(MONTH($AW239)&lt;MONTH(BH$15),MONTH($AX239)&gt;MONTH(BH$15)),
NETWORKDAYS.INTL((EOMONTH(BH$15-1,1))-_xlpm.DD,EOMONTH(BH$15-1,1),1,_xlpm.VD),
AND(MONTH($AW239)=MONTH(BH$15),MONTH($AX239)=MONTH(BH$15)),
NETWORKDAYS.INTL($AW239,$AX239,1,_xlpm.VD)))),0)),
$DH239="месяц",
$DR239*BH239,
$DH239="неделя",
$DR239*BH239/7*(ROUNDUP((DAY(EOMONTH(BH$15,0)))/4,0))),
0)</f>
        <v/>
      </c>
      <c r="EB239" s="125">
        <f t="array" ref="EB239">
IFERROR(_xlfn.IFS(
$DH239="день_1",
$DR239*$BL239/($AX239-$AW239+1)*BI239*(DAY(EOMONTH(BI$15,0))),
$DH239="день_2",
$DR239/30*MAX(MIN($AX239,EOMONTH(BI$15,0))-MAX($AW239,BI$15)+1,),
$DH239="раб.день",
$DR239/30*(IFERROR(
_xlfn.LET(_xlpm.VD,
CHOOSE(
{1;2;3;4;5;6;7;8;9;10;11;12;13;14;15;16;17;18},
45658,45659,45660,45661,45662,45663,45664,45665,45711,45724,45778,45779,45785,45786,45820,45821,45965,46022),
_xlfn.LET(_xlpm.DD,
MAX(MIN($AX239,EOMONTH(BI$15,0))-MAX($AW239,BI$15),),
_xlfn.IFS(
AND(MONTH($AW239)=MONTH(BI$15),MONTH($AX239)&lt;&gt;MONTH(BI$15)),
NETWORKDAYS.INTL($AW239,$AW239+_xlpm.DD,1,_xlpm.VD),
AND(MONTH($AW239)&lt;&gt;MONTH(BI$15),MONTH($AX239)=MONTH(BI$15)),
NETWORKDAYS.INTL(($AX239)-_xlpm.DD,$AX239,1,_xlpm.VD),
AND(MONTH($AW239)&lt;MONTH(BI$15),MONTH($AX239)&gt;MONTH(BI$15)),
NETWORKDAYS.INTL((EOMONTH(BI$15-1,1))-_xlpm.DD,EOMONTH(BI$15-1,1),1,_xlpm.VD),
AND(MONTH($AW239)=MONTH(BI$15),MONTH($AX239)=MONTH(BI$15)),
NETWORKDAYS.INTL($AW239,$AX239,1,_xlpm.VD)))),0)),
$DH239="месяц",
$DR239*BI239,
$DH239="неделя",
$DR239*BI239/7*(ROUNDUP((DAY(EOMONTH(BI$15,0)))/4,0))),
0)</f>
        <v/>
      </c>
      <c r="EC239" s="125">
        <f t="array" ref="EC239">
IFERROR(_xlfn.IFS(
$DH239="день_1",
$DR239*$BL239/($AX239-$AW239+1)*BJ239*(DAY(EOMONTH(BJ$15,0))),
$DH239="день_2",
$DR239/30*MAX(MIN($AX239,EOMONTH(BJ$15,0))-MAX($AW239,BJ$15)+1,),
$DH239="раб.день",
$DR239/30*(IFERROR(
_xlfn.LET(_xlpm.VD,
CHOOSE(
{1;2;3;4;5;6;7;8;9;10;11;12;13;14;15;16;17;18},
45658,45659,45660,45661,45662,45663,45664,45665,45711,45724,45778,45779,45785,45786,45820,45821,45965,46022),
_xlfn.LET(_xlpm.DD,
MAX(MIN($AX239,EOMONTH(BJ$15,0))-MAX($AW239,BJ$15),),
_xlfn.IFS(
AND(MONTH($AW239)=MONTH(BJ$15),MONTH($AX239)&lt;&gt;MONTH(BJ$15)),
NETWORKDAYS.INTL($AW239,$AW239+_xlpm.DD,1,_xlpm.VD),
AND(MONTH($AW239)&lt;&gt;MONTH(BJ$15),MONTH($AX239)=MONTH(BJ$15)),
NETWORKDAYS.INTL(($AX239)-_xlpm.DD,$AX239,1,_xlpm.VD),
AND(MONTH($AW239)&lt;MONTH(BJ$15),MONTH($AX239)&gt;MONTH(BJ$15)),
NETWORKDAYS.INTL((EOMONTH(BJ$15-1,1))-_xlpm.DD,EOMONTH(BJ$15-1,1),1,_xlpm.VD),
AND(MONTH($AW239)=MONTH(BJ$15),MONTH($AX239)=MONTH(BJ$15)),
NETWORKDAYS.INTL($AW239,$AX239,1,_xlpm.VD)))),0)),
$DH239="месяц",
$DR239*BJ239,
$DH239="неделя",
$DR239*BJ239/7*(ROUNDUP((DAY(EOMONTH(BJ$15,0)))/4,0))),
0)</f>
        <v/>
      </c>
      <c r="ED239" s="125">
        <f t="array" ref="ED239">
IFERROR(_xlfn.IFS(
$DH239="день_1",
$DR239*$BL239/($AX239-$AW239+1)*BK239*(DAY(EOMONTH(BK$15,0))),
$DH239="день_2",
$DR239/30*MAX(MIN($AX239,EOMONTH(BK$15,0))-MAX($AW239,BK$15)+1,),
$DH239="раб.день",
$DR239/30*(IFERROR(
_xlfn.LET(_xlpm.VD,
CHOOSE(
{1;2;3;4;5;6;7;8;9;10;11;12;13;14;15;16;17;18},
45658,45659,45660,45661,45662,45663,45664,45665,45711,45724,45778,45779,45785,45786,45820,45821,45965,46022),
_xlfn.LET(_xlpm.DD,
MAX(MIN($AX239,EOMONTH(BK$15,0))-MAX($AW239,BK$15),),
_xlfn.IFS(
AND(MONTH($AW239)=MONTH(BK$15),MONTH($AX239)&lt;&gt;MONTH(BK$15)),
NETWORKDAYS.INTL($AW239,$AW239+_xlpm.DD,1,_xlpm.VD),
AND(MONTH($AW239)&lt;&gt;MONTH(BK$15),MONTH($AX239)=MONTH(BK$15)),
NETWORKDAYS.INTL(($AX239)-_xlpm.DD,$AX239,1,_xlpm.VD),
AND(MONTH($AW239)&lt;MONTH(BK$15),MONTH($AX239)&gt;MONTH(BK$15)),
NETWORKDAYS.INTL((EOMONTH(BK$15-1,1))-_xlpm.DD,EOMONTH(BK$15-1,1),1,_xlpm.VD),
AND(MONTH($AW239)=MONTH(BK$15),MONTH($AX239)=MONTH(BK$15)),
NETWORKDAYS.INTL($AW239,$AX239,1,_xlpm.VD)))),0)),
$DH239="месяц",
$DR239*BK239,
$DH239="неделя",
$DR239*BK239/7*(ROUNDUP((DAY(EOMONTH(BK$15,0)))/4,0))),
0)</f>
        <v/>
      </c>
      <c r="EE239" s="125">
        <f>SUM($DS239,$DT239,$DU239,$DV239,$DW239,$DX239,$DY239,$DZ239,$EA239,$EB239,$EC239,$ED239)</f>
        <v/>
      </c>
      <c r="EF239" s="125">
        <f>IFERROR(ROUND($EE239*(1+$EP239),2),0)</f>
        <v/>
      </c>
      <c r="EG239" s="128" t="n">
        <v>1</v>
      </c>
      <c r="EH239" s="126" t="n">
        <v>0</v>
      </c>
      <c r="EI239" s="126">
        <f>ROUND(SUM($EH239:$EH239)*SUM($AB239:$AB239)*$EG239,2)</f>
        <v/>
      </c>
      <c r="EJ239" s="126">
        <f>ROUND($EI239*(1+$EP239),2)</f>
        <v/>
      </c>
      <c r="EK239" s="126" t="n">
        <v>0</v>
      </c>
      <c r="EL239" s="126">
        <f>ROUND(SUM($EK239:$EK239)*SUM($AB239:$AB239)*$EG239,2)</f>
        <v/>
      </c>
      <c r="EM239" s="126">
        <f>ROUND($EL239*(1+$EP239),2)</f>
        <v/>
      </c>
      <c r="EN239" s="126">
        <f>SUM($EE239,$EI239,$EL239)</f>
        <v/>
      </c>
      <c r="EO239" s="126">
        <f>SUM($EF239,$EJ239,$EM239)</f>
        <v/>
      </c>
      <c r="EP239" s="59" t="inlineStr">
        <is>
          <t>20%</t>
        </is>
      </c>
      <c r="EQ239" s="59" t="n"/>
      <c r="ER239" s="60">
        <f t="array" ref="ER239">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MATCH(ES239,
{"AMS";"RussOutdoor";"HD Outdoor";"Ingroup";"IQ";"Ledproduction";"LisChannel";"Logic";"Media-PPL";"NovikovTV | НовиковТВ";"SMA";"SOK";"КрокусТВ | CrocusTV | IndoorTV";"Сити";"ТЯК Москва"},
0)),"")</f>
        <v/>
      </c>
      <c r="ES239" s="60" t="n"/>
      <c r="ET239" s="60">
        <f t="array" ref="ET239">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MATCH(ES239,
{"AMS";"RussOutdoor";"HD Outdoor";"Ingroup";"IQ";"Ledproduction";"LisChannel";"Logic";"Media-PPL";"NovikovTV | НовиковТВ";"SMA";"SOK";"КрокусТВ | CrocusTV | IndoorTV";"Сити";"ТЯК Москва"},
0)),"")</f>
        <v/>
      </c>
      <c r="EU239" s="60" t="n"/>
      <c r="EV239" s="60" t="n"/>
      <c r="EX239" s="110">
        <f t="array" ref="EX239">
($AR239/30
+N("ТРАФИК ПЛОЩАДКИ"))*
(IFERROR(
_xlfn.LET(
_xlpm.GPR,
HLOOKUP($L239,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(MATCH($T239,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IF($Q239="цифровой",_xlpm.GPR/$AG239,_xlpm.GPR/60)),
0)
+N("DWELL TIME"))*
(IF($AB239=0,0,IF($AB239=1,0.3,IF($AB239=2,0.5,IF($AB239&gt;2,1))))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_xlfn.IFS($AC239="да",1.2,$AC239="нет",1)*
_xlfn.IFS($AD239="да",1.2,$AD239="нет",1)*
IF(R239="статический",1,1.2)*
$X239*
INDEX(
{1.2;1;1.2;1.2;1;1.2;1.2;1.2;1.2;1.2;1.2;1;1.2;1.2;1.2;1.2;1;1;1.2;1.2;1.2;1;1;1;1;1.2;1.2;1.2;1.2;1;1;1;1;1.2;1.2;1.2;1.2;1.2;1.2;1.2;1.2;1;1;1.2;1;1;1;1;1.5;1;1;1.5;1.5;1.2},
MATCH($Q239,_xlpm.MI,0)))&gt;{0.02;0.04;0.06;0.1;0.2;0.4;0.6;0.8;1;2;4;6})),
{0;1;2;3;4;5;6;7;8;9;10;11;12},
0)))
+N("КОЭФФИЦИЕНТ КОНТАКТА"))))*
(_xlfn.IFS($X239&lt;0.1,$X239/1000,$X239&gt;25,5.2,AND($X239&gt;=0.1,$X239&lt;=25),(($X239*2+0.1)/10)*($X239/10)))*
IFERROR((_xlfn.LET(
_xlpm.MA,
{0;0.8;0.85;0.9;0.95;1},
_xlpm.MAA,
{0;1;2;3;4;5},
INDEX(_xlpm.MA,MATCH(SUMPRODUCT(--((IF(ROUND(_xlpm.MAA,1)&gt;5,5,ROUND($AB239,1)))&gt;{0;1;2;3;4;5})),_xlpm.MAA,0)))
+N("КОЭФФИЦИЕНТ КОЛ-ВО КОНСТРУКЦИЙ")),1)*
$AB239,0))*
(IF($Q239="цифровой",$AG239/15*$AI239,1)
+N("ДЛЯ ЦИФРЫ"))</f>
        <v/>
      </c>
      <c r="EY239" s="110">
        <f>IFERROR(EX239*AY239,0)</f>
        <v/>
      </c>
      <c r="EZ239" s="131">
        <f>IFERROR(DP239/EY239*1000,0)</f>
        <v/>
      </c>
      <c r="FA239" s="112">
        <f>IFERROR(FC239/FB239,0)</f>
        <v/>
      </c>
      <c r="FB239" s="112">
        <f>IFERROR((FC239/(EY239/FF239*#REF!))*0.825,0)</f>
        <v/>
      </c>
      <c r="FC239" s="112">
        <f>IFERROR(((EX239*30/AR239)*100)/30,0)</f>
        <v/>
      </c>
      <c r="FD239" s="112">
        <f>IFERROR(EY239/G239*100%,0)</f>
        <v/>
      </c>
      <c r="FE239" s="112">
        <f>IFERROR(FD239/FC239*100%,0)</f>
        <v/>
      </c>
      <c r="FF239" s="110">
        <f>IFERROR(AR239/30*AY239,0)</f>
        <v/>
      </c>
    </row>
    <row r="240" ht="13" customHeight="1">
      <c r="A240" s="59" t="n"/>
      <c r="B240" s="60" t="n"/>
      <c r="C240" s="60" t="n"/>
      <c r="D240" s="60">
        <f t="array" ref="D240">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MATCH($E240,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40" s="60">
        <f t="array" ref="E240">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MATCH($F240,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40" s="60" t="inlineStr"/>
      <c r="G240" s="60" t="n"/>
      <c r="H240" s="60">
        <f t="array" ref="H240">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MATCH($I240,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40" s="60" t="n"/>
      <c r="J240" s="60" t="n"/>
      <c r="K240" s="60" t="n"/>
      <c r="L240" s="60" t="n"/>
      <c r="M240" s="60" t="n"/>
      <c r="N240" s="60" t="n"/>
      <c r="O240" s="60" t="n"/>
      <c r="P240" s="60">
        <f t="array" ref="P240">
_xlfn.IFS(
ISNUMBER(MATCH($Q240,{"шелфбаннер","разделитель","монетница","чековая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ISNUMBER(MATCH($Q240,{"LED/LCD","видеокулер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ISNUMBER(MATCH($Q240,{"автомобиль","машина","выставочное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ISNUMBER(MATCH($Q240,{"билборд","лифтовая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ISNUMBER(MATCH($Q240,{"навигация","подвесной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ISNUMBER(MATCH($Q240,{"движущаяся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ISNUMBER(MATCH($Q240,{"каталог","журнал"},)),
"Пресса",
$Q240="","")</f>
        <v/>
      </c>
      <c r="Q240" s="60" t="n"/>
      <c r="R240" s="60">
        <f t="array" ref="R240">
IFERROR(
_xlfn.IFS(
OR(ISNUMBER(MATCH($Q240,{"экспозиция","макет","стенд","автостенд","авто стенд","выставочное пространство","выставочные стенды","модульные выставочные стенды","3Д конструкция","3D конструкция"},)),P240="Экспонирование"),
"нестандартный",
ISNUMBER(MATCH($Q240,{"скроллер","призматрон"},)),
"динамический",
$P240="Видео",
"цифровой",
OR($P240="Пресса",$P240="Щит",$P240="POSm",$P240="Подвес",$P240="Брендирование/оклейка"),
"статический"),"")</f>
        <v/>
      </c>
      <c r="S240" s="59" t="n"/>
      <c r="T240" s="60" t="n"/>
      <c r="U240" s="60" t="n"/>
      <c r="V240" s="60">
        <f>
IF(P240="Видео",
"цифровой постер/ролик",
IF(ISNUMBER(MATCH(Q240,{"короб световой","короб световой | лайтбокс","короб световой | кристалайт","лайтбокс","лайт бокс","кристалайт","LB","lightbox"},)),
"бэклит",
IF(P240="Брендирование/оклейка",
"перфарированная пленка/самоклейка",
IF(P240="Экспонирование",
"под запрос",
IF(P240="Подвес",
"баннер/ткань",
"")))))</f>
        <v/>
      </c>
      <c r="W240" s="59" t="n"/>
      <c r="X240" s="59" t="n"/>
      <c r="Y240" s="59" t="n"/>
      <c r="Z240" s="61" t="n"/>
      <c r="AA240" s="61" t="n"/>
      <c r="AB240" s="61">
        <f>IF(BL240&gt;0,Z240,0)</f>
        <v/>
      </c>
      <c r="AC240" s="59" t="n"/>
      <c r="AD240" s="59" t="n"/>
      <c r="AE240" s="59" t="n"/>
      <c r="AF240" s="59" t="n"/>
      <c r="AG240" s="59" t="n"/>
      <c r="AH240" s="59" t="n"/>
      <c r="AI240" s="59" t="n"/>
      <c r="AJ240" s="59" t="n"/>
      <c r="AK240" s="59" t="n"/>
      <c r="AL240" s="62">
        <f>IFERROR(IF(OR(R240="статический",R240="динамический",R240="нестандартный",R240="",R240=""),"-",IF(AND(AH240="-",AI240="-"),"-",AK240*3600/AH240*AI240)),"-")</f>
        <v/>
      </c>
      <c r="AM240" s="62">
        <f>IFERROR(IF(OR(R240="статический",R240="динамический",R240="",R240="", R240="BTL",R240="нестандартный"),"-",AG240*AI240*AL240/60),"-")</f>
        <v/>
      </c>
      <c r="AN240" s="63">
        <f>IFERROR(IF(AH240="","-",AG240*AI240/AH240),"-")</f>
        <v/>
      </c>
      <c r="AO240" s="59">
        <f>IFERROR(IF(OR($R240="статический",$R240="динамический",$R240="",$R240="",$R240="BTL",$R240="нестандартный"),"-",$AL240*$AY240),"-")</f>
        <v/>
      </c>
      <c r="AP240" s="62">
        <f>IFERROR(IF(OR($R240="статический",$R240="динамический",$R240="",$R240="",$R240="BTL",$R240="нестандартный"),"-",$AM240*AY240),"-")</f>
        <v/>
      </c>
      <c r="AQ240" s="64" t="n"/>
      <c r="AR240" s="61" t="n"/>
      <c r="AS240" s="61" t="n"/>
      <c r="AT240" s="61" t="n"/>
      <c r="AU240" s="65" t="n"/>
      <c r="AV240" s="124">
        <f>IFERROR(DR240/AT240*1000,"n/a")</f>
        <v/>
      </c>
      <c r="AW240" s="67" t="n"/>
      <c r="AX240" s="67" t="n"/>
      <c r="AY240" s="43">
        <f>IFERROR(IF(OR($AW240="",$AX240=""),"",_xlfn.DAYS($AX240+1,$AW240)),"")</f>
        <v/>
      </c>
      <c r="AZ240" s="68">
        <f t="array" ref="AZ240">
_xlfn.LET(_xlpm.COEFF,
IF($AW240+$AX240=0,0,IF(MAX(MIN($AX240,EOMONTH(AZ$15,0))-MAX($AW240,AZ$15)+1,)&gt;0,1,0)),
_xlfn.IFS(
$ES240="LisChannel",
_xlpm.COEFF*
INDEX({1;1;1.2;1.2;1;1;1;1;1.2;1.2;1.2;1.2},
MATCH(MONTH(AZ$15),
{1,2,3,4,5,6,7,8,9,10,11,12})),
CONCATENATE($ES240," ",$L240)="RussOutdoor метро",
_xlpm.COEFF*
INDEX({0.8;0.9;1.1;1.1;1;1;1;1;1.1;1.1;1.1;1.1},
MATCH(MONTH(AZ$15),
{1,2,3,4,5,6,7,8,9,10,11,12})),
$ES240&lt;&gt;"LisChannel",
_xlpm.COEFF,
$ES240&lt;&gt;"RussOutdoor",
_xlpm.COEFF))</f>
        <v/>
      </c>
      <c r="BA240" s="68">
        <f t="array" ref="BA240">
_xlfn.LET(_xlpm.COEFF,
IF($AW240+$AX240=0,0,IF(MAX(MIN($AX240,EOMONTH(BA$15,0))-MAX($AW240,BA$15)+1,)&gt;0,1,0)),
_xlfn.IFS(
$ES240="LisChannel",
_xlpm.COEFF*
INDEX({1;1;1.2;1.2;1;1;1;1;1.2;1.2;1.2;1.2},
MATCH(MONTH(BA$15),
{1,2,3,4,5,6,7,8,9,10,11,12})),
CONCATENATE($ES240," ",$L240)="RussOutdoor метро",
_xlpm.COEFF*
INDEX({0.8;0.9;1.1;1.1;1;1;1;1;1.1;1.1;1.1;1.1},
MATCH(MONTH(BA$15),
{1,2,3,4,5,6,7,8,9,10,11,12})),
$ES240&lt;&gt;"LisChannel",
_xlpm.COEFF,
$ES240&lt;&gt;"RussOutdoor",
_xlpm.COEFF))</f>
        <v/>
      </c>
      <c r="BB240" s="68">
        <f t="array" ref="BB240">
_xlfn.LET(_xlpm.COEFF,
IF($AW240+$AX240=0,0,IF(MAX(MIN($AX240,EOMONTH(BB$15,0))-MAX($AW240,BB$15)+1,)&gt;0,1,0)),
_xlfn.IFS(
$ES240="LisChannel",
_xlpm.COEFF*
INDEX({1;1;1.2;1.2;1;1;1;1;1.2;1.2;1.2;1.2},
MATCH(MONTH(BB$15),
{1,2,3,4,5,6,7,8,9,10,11,12})),
CONCATENATE($ES240," ",$L240)="RussOutdoor метро",
_xlpm.COEFF*
INDEX({0.8;0.9;1.1;1.1;1;1;1;1;1.1;1.1;1.1;1.1},
MATCH(MONTH(BB$15),
{1,2,3,4,5,6,7,8,9,10,11,12})),
$ES240&lt;&gt;"LisChannel",
_xlpm.COEFF,
$ES240&lt;&gt;"RussOutdoor",
_xlpm.COEFF))</f>
        <v/>
      </c>
      <c r="BC240" s="68">
        <f t="array" ref="BC240">
_xlfn.LET(_xlpm.COEFF,
IF($AW240+$AX240=0,0,IF(MAX(MIN($AX240,EOMONTH(BC$15,0))-MAX($AW240,BC$15)+1,)&gt;0,1,0)),
_xlfn.IFS(
$ES240="LisChannel",
_xlpm.COEFF*
INDEX({1;1;1.2;1.2;1;1;1;1;1.2;1.2;1.2;1.2},
MATCH(MONTH(BC$15),
{1,2,3,4,5,6,7,8,9,10,11,12})),
CONCATENATE($ES240," ",$L240)="RussOutdoor метро",
_xlpm.COEFF*
INDEX({0.8;0.9;1.1;1.1;1;1;1;1;1.1;1.1;1.1;1.1},
MATCH(MONTH(BC$15),
{1,2,3,4,5,6,7,8,9,10,11,12})),
$ES240&lt;&gt;"LisChannel",
_xlpm.COEFF,
$ES240&lt;&gt;"RussOutdoor",
_xlpm.COEFF))</f>
        <v/>
      </c>
      <c r="BD240" s="68">
        <f t="array" ref="BD240">
_xlfn.LET(_xlpm.COEFF,
IF($AW240+$AX240=0,0,IF(MAX(MIN($AX240,EOMONTH(BD$15,0))-MAX($AW240,BD$15)+1,)&gt;0,1,0)),
_xlfn.IFS(
$ES240="LisChannel",
_xlpm.COEFF*
INDEX({1;1;1.2;1.2;1;1;1;1;1.2;1.2;1.2;1.2},
MATCH(MONTH(BD$15),
{1,2,3,4,5,6,7,8,9,10,11,12})),
CONCATENATE($ES240," ",$L240)="RussOutdoor метро",
_xlpm.COEFF*
INDEX({0.8;0.9;1.1;1.1;1;1;1;1;1.1;1.1;1.1;1.1},
MATCH(MONTH(BD$15),
{1,2,3,4,5,6,7,8,9,10,11,12})),
$ES240&lt;&gt;"LisChannel",
_xlpm.COEFF,
$ES240&lt;&gt;"RussOutdoor",
_xlpm.COEFF))</f>
        <v/>
      </c>
      <c r="BE240" s="68">
        <f t="array" ref="BE240">
_xlfn.LET(_xlpm.COEFF,
IF($AW240+$AX240=0,0,IF(MAX(MIN($AX240,EOMONTH(BE$15,0))-MAX($AW240,BE$15)+1,)&gt;0,1,0)),
_xlfn.IFS(
$ES240="LisChannel",
_xlpm.COEFF*
INDEX({1;1;1.2;1.2;1;1;1;1;1.2;1.2;1.2;1.2},
MATCH(MONTH(BE$15),
{1,2,3,4,5,6,7,8,9,10,11,12})),
CONCATENATE($ES240," ",$L240)="RussOutdoor метро",
_xlpm.COEFF*
INDEX({0.8;0.9;1.1;1.1;1;1;1;1;1.1;1.1;1.1;1.1},
MATCH(MONTH(BE$15),
{1,2,3,4,5,6,7,8,9,10,11,12})),
$ES240&lt;&gt;"LisChannel",
_xlpm.COEFF,
$ES240&lt;&gt;"RussOutdoor",
_xlpm.COEFF))</f>
        <v/>
      </c>
      <c r="BF240" s="68">
        <f t="array" ref="BF240">
_xlfn.LET(_xlpm.COEFF,
IF($AW240+$AX240=0,0,IF(MAX(MIN($AX240,EOMONTH(BF$15,0))-MAX($AW240,BF$15)+1,)&gt;0,1,0)),
_xlfn.IFS(
$ES240="LisChannel",
_xlpm.COEFF*
INDEX({1;1;1.2;1.2;1;1;1;1;1.2;1.2;1.2;1.2},
MATCH(MONTH(BF$15),
{1,2,3,4,5,6,7,8,9,10,11,12})),
CONCATENATE($ES240," ",$L240)="RussOutdoor метро",
_xlpm.COEFF*
INDEX({0.8;0.9;1.1;1.1;1;1;1;1;1.1;1.1;1.1;1.1},
MATCH(MONTH(BF$15),
{1,2,3,4,5,6,7,8,9,10,11,12})),
$ES240&lt;&gt;"LisChannel",
_xlpm.COEFF,
$ES240&lt;&gt;"RussOutdoor",
_xlpm.COEFF))</f>
        <v/>
      </c>
      <c r="BG240" s="68">
        <f t="array" ref="BG240">
_xlfn.LET(_xlpm.COEFF,
IF($AW240+$AX240=0,0,IF(MAX(MIN($AX240,EOMONTH(BG$15,0))-MAX($AW240,BG$15)+1,)&gt;0,1,0)),
_xlfn.IFS(
$ES240="LisChannel",
_xlpm.COEFF*
INDEX({1;1;1.2;1.2;1;1;1;1;1.2;1.2;1.2;1.2},
MATCH(MONTH(BG$15),
{1,2,3,4,5,6,7,8,9,10,11,12})),
CONCATENATE($ES240," ",$L240)="RussOutdoor метро",
_xlpm.COEFF*
INDEX({0.8;0.9;1.1;1.1;1;1;1;1;1.1;1.1;1.1;1.1},
MATCH(MONTH(BG$15),
{1,2,3,4,5,6,7,8,9,10,11,12})),
$ES240&lt;&gt;"LisChannel",
_xlpm.COEFF,
$ES240&lt;&gt;"RussOutdoor",
_xlpm.COEFF))</f>
        <v/>
      </c>
      <c r="BH240" s="68">
        <f t="array" ref="BH240">
_xlfn.LET(_xlpm.COEFF,
IF($AW240+$AX240=0,0,IF(MAX(MIN($AX240,EOMONTH(BH$15,0))-MAX($AW240,BH$15)+1,)&gt;0,1,0)),
_xlfn.IFS(
$ES240="LisChannel",
_xlpm.COEFF*
INDEX({1;1;1.2;1.2;1;1;1;1;1.2;1.2;1.2;1.2},
MATCH(MONTH(BH$15),
{1,2,3,4,5,6,7,8,9,10,11,12})),
CONCATENATE($ES240," ",$L240)="RussOutdoor метро",
_xlpm.COEFF*
INDEX({0.8;0.9;1.1;1.1;1;1;1;1;1.1;1.1;1.1;1.1},
MATCH(MONTH(BH$15),
{1,2,3,4,5,6,7,8,9,10,11,12})),
$ES240&lt;&gt;"LisChannel",
_xlpm.COEFF,
$ES240&lt;&gt;"RussOutdoor",
_xlpm.COEFF))</f>
        <v/>
      </c>
      <c r="BI240" s="68">
        <f t="array" ref="BI240">
_xlfn.LET(_xlpm.COEFF,
IF($AW240+$AX240=0,0,IF(MAX(MIN($AX240,EOMONTH(BI$15,0))-MAX($AW240,BI$15)+1,)&gt;0,1,0)),
_xlfn.IFS(
$ES240="LisChannel",
_xlpm.COEFF*
INDEX({1;1;1.2;1.2;1;1;1;1;1.2;1.2;1.2;1.2},
MATCH(MONTH(BI$15),
{1,2,3,4,5,6,7,8,9,10,11,12})),
CONCATENATE($ES240," ",$L240)="RussOutdoor метро",
_xlpm.COEFF*
INDEX({0.8;0.9;1.1;1.1;1;1;1;1;1.1;1.1;1.1;1.1},
MATCH(MONTH(BI$15),
{1,2,3,4,5,6,7,8,9,10,11,12})),
$ES240&lt;&gt;"LisChannel",
_xlpm.COEFF,
$ES240&lt;&gt;"RussOutdoor",
_xlpm.COEFF))</f>
        <v/>
      </c>
      <c r="BJ240" s="68">
        <f t="array" ref="BJ240">
_xlfn.LET(_xlpm.COEFF,
IF($AW240+$AX240=0,0,IF(MAX(MIN($AX240,EOMONTH(BJ$15,0))-MAX($AW240,BJ$15)+1,)&gt;0,1,0)),
_xlfn.IFS(
$ES240="LisChannel",
_xlpm.COEFF*
INDEX({1;1;1.2;1.2;1;1;1;1;1.2;1.2;1.2;1.2},
MATCH(MONTH(BJ$15),
{1,2,3,4,5,6,7,8,9,10,11,12})),
CONCATENATE($ES240," ",$L240)="RussOutdoor метро",
_xlpm.COEFF*
INDEX({0.8;0.9;1.1;1.1;1;1;1;1;1.1;1.1;1.1;1.1},
MATCH(MONTH(BJ$15),
{1,2,3,4,5,6,7,8,9,10,11,12})),
$ES240&lt;&gt;"LisChannel",
_xlpm.COEFF,
$ES240&lt;&gt;"RussOutdoor",
_xlpm.COEFF))</f>
        <v/>
      </c>
      <c r="BK240" s="68">
        <f t="array" ref="BK240">
_xlfn.LET(_xlpm.COEFF,
IF($AW240+$AX240=0,0,IF(MAX(MIN($AX240,EOMONTH(BK$15,0))-MAX($AW240,BK$15)+1,)&gt;0,1,0)),
_xlfn.IFS(
$ES240="LisChannel",
_xlpm.COEFF*
INDEX({1;1;1.2;1.2;1;1;1;1;1.2;1.2;1.2;1.2},
MATCH(MONTH(BK$15),
{1,2,3,4,5,6,7,8,9,10,11,12})),
CONCATENATE($ES240," ",$L240)="RussOutdoor метро",
_xlpm.COEFF*
INDEX({0.8;0.9;1.1;1.1;1;1;1;1;1.1;1.1;1.1;1.1},
MATCH(MONTH(BK$15),
{1,2,3,4,5,6,7,8,9,10,11,12})),
$ES240&lt;&gt;"LisChannel",
_xlpm.COEFF,
$ES240&lt;&gt;"RussOutdoor",
_xlpm.COEFF))</f>
        <v/>
      </c>
      <c r="BL240" s="62">
        <f>COUNTIFS($AZ240:$BK240,"&gt;0")</f>
        <v/>
      </c>
      <c r="BM240" s="65" t="n"/>
      <c r="BN240" s="125">
        <f>$DJ240</f>
        <v/>
      </c>
      <c r="BO240" s="63">
        <f>$DQ240</f>
        <v/>
      </c>
      <c r="BP240" s="125">
        <f>
IFERROR(
IF($BL240=0,0,
$BN240*(1-$BO240)),
0)</f>
        <v/>
      </c>
      <c r="BQ240" s="125">
        <f t="array" ref="BQ240">
IFERROR(
_xlfn.IFS(
$DH240="день_1",
$BP240*$BL240/($AX240-$AW240+1)*AZ240*(DAY(EOMONTH(AZ$15,0))),
$DH240="день_2",
$BP240/30*MAX(MIN($AX240,EOMONTH(AZ$15,0))-MAX($AW240,AZ$15)+1,),
$DH240="раб.день",
$BP240/30*(IFERROR(
_xlfn.LET(_xlpm.VD,
CHOOSE(
{1;2;3;4;5;6;7;8;9;10;11;12;13;14;15;16;17;18},
45658,45659,45660,45661,45662,45663,45664,45665,45711,45724,45778,45779,45785,45786,45820,45821,45965,46022),
_xlfn.LET(_xlpm.DD,
MAX(MIN($AX240,EOMONTH(AZ$15,0))-MAX($AW240,AZ$15),),
_xlfn.IFS(
AND(MONTH($AW240)=MONTH(AZ$15),MONTH($AX240)&lt;&gt;MONTH(AZ$15)),
NETWORKDAYS.INTL($AW240,$AW240+_xlpm.DD,1,_xlpm.VD),
AND(MONTH($AW240)&lt;&gt;MONTH(AZ$15),MONTH($AX240)=MONTH(AZ$15)),
NETWORKDAYS.INTL(($AX240)-_xlpm.DD,$AX240,1,_xlpm.VD),
AND(MONTH($AW240)&lt;MONTH(AZ$15),MONTH($AX240)&gt;MONTH(AZ$15)),
NETWORKDAYS.INTL((EOMONTH(AZ$15-1,1))-_xlpm.DD,EOMONTH(AZ$15-1,1),1,_xlpm.VD),
AND(MONTH($AW240)=MONTH(AZ$15),MONTH($AX240)=MONTH(AZ$15)),
NETWORKDAYS.INTL($AW240,$AX240,1,_xlpm.VD)))),0)),
$DH240="месяц",
$BP240*AZ240,
$DH240="неделя",
$BP240*AZ240/7*(ROUNDUP((DAY(EOMONTH(AZ$15,0)))/4,0))),
0)</f>
        <v/>
      </c>
      <c r="BR240" s="125">
        <f t="array" ref="BR240">
IFERROR(
_xlfn.IFS(
$DH240="день_1",
$BP240*$BL240/($AX240-$AW240+1)*BA240*(DAY(EOMONTH(BA$15,0))),
$DH240="день_2",
$BP240/30*MAX(MIN($AX240,EOMONTH(BA$15,0))-MAX($AW240,BA$15)+1,),
$DH240="раб.день",
$BP240/30*(IFERROR(
_xlfn.LET(_xlpm.VD,
CHOOSE(
{1;2;3;4;5;6;7;8;9;10;11;12;13;14;15;16;17;18},
45658,45659,45660,45661,45662,45663,45664,45665,45711,45724,45778,45779,45785,45786,45820,45821,45965,46022),
_xlfn.LET(_xlpm.DD,
MAX(MIN($AX240,EOMONTH(BA$15,0))-MAX($AW240,BA$15),),
_xlfn.IFS(
AND(MONTH($AW240)=MONTH(BA$15),MONTH($AX240)&lt;&gt;MONTH(BA$15)),
NETWORKDAYS.INTL($AW240,$AW240+_xlpm.DD,1,_xlpm.VD),
AND(MONTH($AW240)&lt;&gt;MONTH(BA$15),MONTH($AX240)=MONTH(BA$15)),
NETWORKDAYS.INTL(($AX240)-_xlpm.DD,$AX240,1,_xlpm.VD),
AND(MONTH($AW240)&lt;MONTH(BA$15),MONTH($AX240)&gt;MONTH(BA$15)),
NETWORKDAYS.INTL((EOMONTH(BA$15-1,1))-_xlpm.DD,EOMONTH(BA$15-1,1),1,_xlpm.VD),
AND(MONTH($AW240)=MONTH(BA$15),MONTH($AX240)=MONTH(BA$15)),
NETWORKDAYS.INTL($AW240,$AX240,1,_xlpm.VD)))),0)),
$DH240="месяц",
$BP240*BA240,
$DH240="неделя",
$BP240*BA240/7*(ROUNDUP((DAY(EOMONTH(BA$15,0)))/4,0))),
0)</f>
        <v/>
      </c>
      <c r="BS240" s="125">
        <f t="array" ref="BS240">
IFERROR(
_xlfn.IFS(
$DH240="день_1",
$BP240*$BL240/($AX240-$AW240+1)*BB240*(DAY(EOMONTH(BB$15,0))),
$DH240="день_2",
$BP240/30*MAX(MIN($AX240,EOMONTH(BB$15,0))-MAX($AW240,BB$15)+1,),
$DH240="раб.день",
$BP240/30*(IFERROR(
_xlfn.LET(_xlpm.VD,
CHOOSE(
{1;2;3;4;5;6;7;8;9;10;11;12;13;14;15;16;17;18},
45658,45659,45660,45661,45662,45663,45664,45665,45711,45724,45778,45779,45785,45786,45820,45821,45965,46022),
_xlfn.LET(_xlpm.DD,
MAX(MIN($AX240,EOMONTH(BB$15,0))-MAX($AW240,BB$15),),
_xlfn.IFS(
AND(MONTH($AW240)=MONTH(BB$15),MONTH($AX240)&lt;&gt;MONTH(BB$15)),
NETWORKDAYS.INTL($AW240,$AW240+_xlpm.DD,1,_xlpm.VD),
AND(MONTH($AW240)&lt;&gt;MONTH(BB$15),MONTH($AX240)=MONTH(BB$15)),
NETWORKDAYS.INTL(($AX240)-_xlpm.DD,$AX240,1,_xlpm.VD),
AND(MONTH($AW240)&lt;MONTH(BB$15),MONTH($AX240)&gt;MONTH(BB$15)),
NETWORKDAYS.INTL((EOMONTH(BB$15-1,1))-_xlpm.DD,EOMONTH(BB$15-1,1),1,_xlpm.VD),
AND(MONTH($AW240)=MONTH(BB$15),MONTH($AX240)=MONTH(BB$15)),
NETWORKDAYS.INTL($AW240,$AX240,1,_xlpm.VD)))),0)),
$DH240="месяц",
$BP240*BB240,
$DH240="неделя",
$BP240*BB240/7*(ROUNDUP((DAY(EOMONTH(BB$15,0)))/4,0))),
0)</f>
        <v/>
      </c>
      <c r="BT240" s="125">
        <f t="array" ref="BT240">
IFERROR(
_xlfn.IFS(
$DH240="день_1",
$BP240*$BL240/($AX240-$AW240+1)*BC240*(DAY(EOMONTH(BC$15,0))),
$DH240="день_2",
$BP240/30*MAX(MIN($AX240,EOMONTH(BC$15,0))-MAX($AW240,BC$15)+1,),
$DH240="раб.день",
$BP240/30*(IFERROR(
_xlfn.LET(_xlpm.VD,
CHOOSE(
{1;2;3;4;5;6;7;8;9;10;11;12;13;14;15;16;17;18},
45658,45659,45660,45661,45662,45663,45664,45665,45711,45724,45778,45779,45785,45786,45820,45821,45965,46022),
_xlfn.LET(_xlpm.DD,
MAX(MIN($AX240,EOMONTH(BC$15,0))-MAX($AW240,BC$15),),
_xlfn.IFS(
AND(MONTH($AW240)=MONTH(BC$15),MONTH($AX240)&lt;&gt;MONTH(BC$15)),
NETWORKDAYS.INTL($AW240,$AW240+_xlpm.DD,1,_xlpm.VD),
AND(MONTH($AW240)&lt;&gt;MONTH(BC$15),MONTH($AX240)=MONTH(BC$15)),
NETWORKDAYS.INTL(($AX240)-_xlpm.DD,$AX240,1,_xlpm.VD),
AND(MONTH($AW240)&lt;MONTH(BC$15),MONTH($AX240)&gt;MONTH(BC$15)),
NETWORKDAYS.INTL((EOMONTH(BC$15-1,1))-_xlpm.DD,EOMONTH(BC$15-1,1),1,_xlpm.VD),
AND(MONTH($AW240)=MONTH(BC$15),MONTH($AX240)=MONTH(BC$15)),
NETWORKDAYS.INTL($AW240,$AX240,1,_xlpm.VD)))),0)),
$DH240="месяц",
$BP240*BC240,
$DH240="неделя",
$BP240*BC240/7*(ROUNDUP((DAY(EOMONTH(BC$15,0)))/4,0))),
0)</f>
        <v/>
      </c>
      <c r="BU240" s="125">
        <f t="array" ref="BU240">
IFERROR(
_xlfn.IFS(
$DH240="день_1",
$BP240*$BL240/($AX240-$AW240+1)*BD240*(DAY(EOMONTH(BD$15,0))),
$DH240="день_2",
$BP240/30*MAX(MIN($AX240,EOMONTH(BD$15,0))-MAX($AW240,BD$15)+1,),
$DH240="раб.день",
$BP240/30*(IFERROR(
_xlfn.LET(_xlpm.VD,
CHOOSE(
{1;2;3;4;5;6;7;8;9;10;11;12;13;14;15;16;17;18},
45658,45659,45660,45661,45662,45663,45664,45665,45711,45724,45778,45779,45785,45786,45820,45821,45965,46022),
_xlfn.LET(_xlpm.DD,
MAX(MIN($AX240,EOMONTH(BD$15,0))-MAX($AW240,BD$15),),
_xlfn.IFS(
AND(MONTH($AW240)=MONTH(BD$15),MONTH($AX240)&lt;&gt;MONTH(BD$15)),
NETWORKDAYS.INTL($AW240,$AW240+_xlpm.DD,1,_xlpm.VD),
AND(MONTH($AW240)&lt;&gt;MONTH(BD$15),MONTH($AX240)=MONTH(BD$15)),
NETWORKDAYS.INTL(($AX240)-_xlpm.DD,$AX240,1,_xlpm.VD),
AND(MONTH($AW240)&lt;MONTH(BD$15),MONTH($AX240)&gt;MONTH(BD$15)),
NETWORKDAYS.INTL((EOMONTH(BD$15-1,1))-_xlpm.DD,EOMONTH(BD$15-1,1),1,_xlpm.VD),
AND(MONTH($AW240)=MONTH(BD$15),MONTH($AX240)=MONTH(BD$15)),
NETWORKDAYS.INTL($AW240,$AX240,1,_xlpm.VD)))),0)),
$DH240="месяц",
$BP240*BD240,
$DH240="неделя",
$BP240*BD240/7*(ROUNDUP((DAY(EOMONTH(BD$15,0)))/4,0))),
0)</f>
        <v/>
      </c>
      <c r="BV240" s="125">
        <f t="array" ref="BV240">
IFERROR(
_xlfn.IFS(
$DH240="день_1",
$BP240*$BL240/($AX240-$AW240+1)*BE240*(DAY(EOMONTH(BE$15,0))),
$DH240="день_2",
$BP240/30*MAX(MIN($AX240,EOMONTH(BE$15,0))-MAX($AW240,BE$15)+1,),
$DH240="раб.день",
$BP240/30*(IFERROR(
_xlfn.LET(_xlpm.VD,
CHOOSE(
{1;2;3;4;5;6;7;8;9;10;11;12;13;14;15;16;17;18},
45658,45659,45660,45661,45662,45663,45664,45665,45711,45724,45778,45779,45785,45786,45820,45821,45965,46022),
_xlfn.LET(_xlpm.DD,
MAX(MIN($AX240,EOMONTH(BE$15,0))-MAX($AW240,BE$15),),
_xlfn.IFS(
AND(MONTH($AW240)=MONTH(BE$15),MONTH($AX240)&lt;&gt;MONTH(BE$15)),
NETWORKDAYS.INTL($AW240,$AW240+_xlpm.DD,1,_xlpm.VD),
AND(MONTH($AW240)&lt;&gt;MONTH(BE$15),MONTH($AX240)=MONTH(BE$15)),
NETWORKDAYS.INTL(($AX240)-_xlpm.DD,$AX240,1,_xlpm.VD),
AND(MONTH($AW240)&lt;MONTH(BE$15),MONTH($AX240)&gt;MONTH(BE$15)),
NETWORKDAYS.INTL((EOMONTH(BE$15-1,1))-_xlpm.DD,EOMONTH(BE$15-1,1),1,_xlpm.VD),
AND(MONTH($AW240)=MONTH(BE$15),MONTH($AX240)=MONTH(BE$15)),
NETWORKDAYS.INTL($AW240,$AX240,1,_xlpm.VD)))),0)),
$DH240="месяц",
$BP240*BE240,
$DH240="неделя",
$BP240*BE240/7*(ROUNDUP((DAY(EOMONTH(BE$15,0)))/4,0))),
0)</f>
        <v/>
      </c>
      <c r="BW240" s="125">
        <f t="array" ref="BW240">
IFERROR(
_xlfn.IFS(
$DH240="день_1",
$BP240*$BL240/($AX240-$AW240+1)*BF240*(DAY(EOMONTH(BF$15,0))),
$DH240="день_2",
$BP240/30*MAX(MIN($AX240,EOMONTH(BF$15,0))-MAX($AW240,BF$15)+1,),
$DH240="раб.день",
$BP240/30*(IFERROR(
_xlfn.LET(_xlpm.VD,
CHOOSE(
{1;2;3;4;5;6;7;8;9;10;11;12;13;14;15;16;17;18},
45658,45659,45660,45661,45662,45663,45664,45665,45711,45724,45778,45779,45785,45786,45820,45821,45965,46022),
_xlfn.LET(_xlpm.DD,
MAX(MIN($AX240,EOMONTH(BF$15,0))-MAX($AW240,BF$15),),
_xlfn.IFS(
AND(MONTH($AW240)=MONTH(BF$15),MONTH($AX240)&lt;&gt;MONTH(BF$15)),
NETWORKDAYS.INTL($AW240,$AW240+_xlpm.DD,1,_xlpm.VD),
AND(MONTH($AW240)&lt;&gt;MONTH(BF$15),MONTH($AX240)=MONTH(BF$15)),
NETWORKDAYS.INTL(($AX240)-_xlpm.DD,$AX240,1,_xlpm.VD),
AND(MONTH($AW240)&lt;MONTH(BF$15),MONTH($AX240)&gt;MONTH(BF$15)),
NETWORKDAYS.INTL((EOMONTH(BF$15-1,1))-_xlpm.DD,EOMONTH(BF$15-1,1),1,_xlpm.VD),
AND(MONTH($AW240)=MONTH(BF$15),MONTH($AX240)=MONTH(BF$15)),
NETWORKDAYS.INTL($AW240,$AX240,1,_xlpm.VD)))),0)),
$DH240="месяц",
$BP240*BF240,
$DH240="неделя",
$BP240*BF240/7*(ROUNDUP((DAY(EOMONTH(BF$15,0)))/4,0))),
0)</f>
        <v/>
      </c>
      <c r="BX240" s="125">
        <f t="array" ref="BX240">
IFERROR(
_xlfn.IFS(
$DH240="день_1",
$BP240*$BL240/($AX240-$AW240+1)*BG240*(DAY(EOMONTH(BG$15,0))),
$DH240="день_2",
$BP240/30*MAX(MIN($AX240,EOMONTH(BG$15,0))-MAX($AW240,BG$15)+1,),
$DH240="раб.день",
$BP240/30*(IFERROR(
_xlfn.LET(_xlpm.VD,
CHOOSE(
{1;2;3;4;5;6;7;8;9;10;11;12;13;14;15;16;17;18},
45658,45659,45660,45661,45662,45663,45664,45665,45711,45724,45778,45779,45785,45786,45820,45821,45965,46022),
_xlfn.LET(_xlpm.DD,
MAX(MIN($AX240,EOMONTH(BG$15,0))-MAX($AW240,BG$15),),
_xlfn.IFS(
AND(MONTH($AW240)=MONTH(BG$15),MONTH($AX240)&lt;&gt;MONTH(BG$15)),
NETWORKDAYS.INTL($AW240,$AW240+_xlpm.DD,1,_xlpm.VD),
AND(MONTH($AW240)&lt;&gt;MONTH(BG$15),MONTH($AX240)=MONTH(BG$15)),
NETWORKDAYS.INTL(($AX240)-_xlpm.DD,$AX240,1,_xlpm.VD),
AND(MONTH($AW240)&lt;MONTH(BG$15),MONTH($AX240)&gt;MONTH(BG$15)),
NETWORKDAYS.INTL((EOMONTH(BG$15-1,1))-_xlpm.DD,EOMONTH(BG$15-1,1),1,_xlpm.VD),
AND(MONTH($AW240)=MONTH(BG$15),MONTH($AX240)=MONTH(BG$15)),
NETWORKDAYS.INTL($AW240,$AX240,1,_xlpm.VD)))),0)),
$DH240="месяц",
$BP240*BG240,
$DH240="неделя",
$BP240*BG240/7*(ROUNDUP((DAY(EOMONTH(BG$15,0)))/4,0))),
0)</f>
        <v/>
      </c>
      <c r="BY240" s="125">
        <f t="array" ref="BY240">
IFERROR(
_xlfn.IFS(
$DH240="день_1",
$BP240*$BL240/($AX240-$AW240+1)*BH240*(DAY(EOMONTH(BH$15,0))),
$DH240="день_2",
$BP240/30*MAX(MIN($AX240,EOMONTH(BH$15,0))-MAX($AW240,BH$15)+1,),
$DH240="раб.день",
$BP240/30*(IFERROR(
_xlfn.LET(_xlpm.VD,
CHOOSE(
{1;2;3;4;5;6;7;8;9;10;11;12;13;14;15;16;17;18},
45658,45659,45660,45661,45662,45663,45664,45665,45711,45724,45778,45779,45785,45786,45820,45821,45965,46022),
_xlfn.LET(_xlpm.DD,
MAX(MIN($AX240,EOMONTH(BH$15,0))-MAX($AW240,BH$15),),
_xlfn.IFS(
AND(MONTH($AW240)=MONTH(BH$15),MONTH($AX240)&lt;&gt;MONTH(BH$15)),
NETWORKDAYS.INTL($AW240,$AW240+_xlpm.DD,1,_xlpm.VD),
AND(MONTH($AW240)&lt;&gt;MONTH(BH$15),MONTH($AX240)=MONTH(BH$15)),
NETWORKDAYS.INTL(($AX240)-_xlpm.DD,$AX240,1,_xlpm.VD),
AND(MONTH($AW240)&lt;MONTH(BH$15),MONTH($AX240)&gt;MONTH(BH$15)),
NETWORKDAYS.INTL((EOMONTH(BH$15-1,1))-_xlpm.DD,EOMONTH(BH$15-1,1),1,_xlpm.VD),
AND(MONTH($AW240)=MONTH(BH$15),MONTH($AX240)=MONTH(BH$15)),
NETWORKDAYS.INTL($AW240,$AX240,1,_xlpm.VD)))),0)),
$DH240="месяц",
$BP240*BH240,
$DH240="неделя",
$BP240*BH240/7*(ROUNDUP((DAY(EOMONTH(BH$15,0)))/4,0))),
0)</f>
        <v/>
      </c>
      <c r="BZ240" s="125">
        <f t="array" ref="BZ240">
IFERROR(
_xlfn.IFS(
$DH240="день_1",
$BP240*$BL240/($AX240-$AW240+1)*BI240*(DAY(EOMONTH(BI$15,0))),
$DH240="день_2",
$BP240/30*MAX(MIN($AX240,EOMONTH(BI$15,0))-MAX($AW240,BI$15)+1,),
$DH240="раб.день",
$BP240/30*(IFERROR(
_xlfn.LET(_xlpm.VD,
CHOOSE(
{1;2;3;4;5;6;7;8;9;10;11;12;13;14;15;16;17;18},
45658,45659,45660,45661,45662,45663,45664,45665,45711,45724,45778,45779,45785,45786,45820,45821,45965,46022),
_xlfn.LET(_xlpm.DD,
MAX(MIN($AX240,EOMONTH(BI$15,0))-MAX($AW240,BI$15),),
_xlfn.IFS(
AND(MONTH($AW240)=MONTH(BI$15),MONTH($AX240)&lt;&gt;MONTH(BI$15)),
NETWORKDAYS.INTL($AW240,$AW240+_xlpm.DD,1,_xlpm.VD),
AND(MONTH($AW240)&lt;&gt;MONTH(BI$15),MONTH($AX240)=MONTH(BI$15)),
NETWORKDAYS.INTL(($AX240)-_xlpm.DD,$AX240,1,_xlpm.VD),
AND(MONTH($AW240)&lt;MONTH(BI$15),MONTH($AX240)&gt;MONTH(BI$15)),
NETWORKDAYS.INTL((EOMONTH(BI$15-1,1))-_xlpm.DD,EOMONTH(BI$15-1,1),1,_xlpm.VD),
AND(MONTH($AW240)=MONTH(BI$15),MONTH($AX240)=MONTH(BI$15)),
NETWORKDAYS.INTL($AW240,$AX240,1,_xlpm.VD)))),0)),
$DH240="месяц",
$BP240*BI240,
$DH240="неделя",
$BP240*BI240/7*(ROUNDUP((DAY(EOMONTH(BI$15,0)))/4,0))),
0)</f>
        <v/>
      </c>
      <c r="CA240" s="125">
        <f t="array" ref="CA240">
IFERROR(
_xlfn.IFS(
$DH240="день_1",
$BP240*$BL240/($AX240-$AW240+1)*BJ240*(DAY(EOMONTH(BJ$15,0))),
$DH240="день_2",
$BP240/30*MAX(MIN($AX240,EOMONTH(BJ$15,0))-MAX($AW240,BJ$15)+1,),
$DH240="раб.день",
$BP240/30*(IFERROR(
_xlfn.LET(_xlpm.VD,
CHOOSE(
{1;2;3;4;5;6;7;8;9;10;11;12;13;14;15;16;17;18},
45658,45659,45660,45661,45662,45663,45664,45665,45711,45724,45778,45779,45785,45786,45820,45821,45965,46022),
_xlfn.LET(_xlpm.DD,
MAX(MIN($AX240,EOMONTH(BJ$15,0))-MAX($AW240,BJ$15),),
_xlfn.IFS(
AND(MONTH($AW240)=MONTH(BJ$15),MONTH($AX240)&lt;&gt;MONTH(BJ$15)),
NETWORKDAYS.INTL($AW240,$AW240+_xlpm.DD,1,_xlpm.VD),
AND(MONTH($AW240)&lt;&gt;MONTH(BJ$15),MONTH($AX240)=MONTH(BJ$15)),
NETWORKDAYS.INTL(($AX240)-_xlpm.DD,$AX240,1,_xlpm.VD),
AND(MONTH($AW240)&lt;MONTH(BJ$15),MONTH($AX240)&gt;MONTH(BJ$15)),
NETWORKDAYS.INTL((EOMONTH(BJ$15-1,1))-_xlpm.DD,EOMONTH(BJ$15-1,1),1,_xlpm.VD),
AND(MONTH($AW240)=MONTH(BJ$15),MONTH($AX240)=MONTH(BJ$15)),
NETWORKDAYS.INTL($AW240,$AX240,1,_xlpm.VD)))),0)),
$DH240="месяц",
$BP240*BJ240,
$DH240="неделя",
$BP240*BJ240/7*(ROUNDUP((DAY(EOMONTH(BJ$15,0)))/4,0))),
0)</f>
        <v/>
      </c>
      <c r="CB240" s="125">
        <f t="array" ref="CB240">
IFERROR(
_xlfn.IFS(
$DH240="день_1",
$BP240*$BL240/($AX240-$AW240+1)*BK240*(DAY(EOMONTH(BK$15,0))),
$DH240="день_2",
$BP240/30*MAX(MIN($AX240,EOMONTH(BK$15,0))-MAX($AW240,BK$15)+1,),
$DH240="раб.день",
$BP240/30*(IFERROR(
_xlfn.LET(_xlpm.VD,
CHOOSE(
{1;2;3;4;5;6;7;8;9;10;11;12;13;14;15;16;17;18},
45658,45659,45660,45661,45662,45663,45664,45665,45711,45724,45778,45779,45785,45786,45820,45821,45965,46022),
_xlfn.LET(_xlpm.DD,
MAX(MIN($AX240,EOMONTH(BK$15,0))-MAX($AW240,BK$15),),
_xlfn.IFS(
AND(MONTH($AW240)=MONTH(BK$15),MONTH($AX240)&lt;&gt;MONTH(BK$15)),
NETWORKDAYS.INTL($AW240,$AW240+_xlpm.DD,1,_xlpm.VD),
AND(MONTH($AW240)&lt;&gt;MONTH(BK$15),MONTH($AX240)=MONTH(BK$15)),
NETWORKDAYS.INTL(($AX240)-_xlpm.DD,$AX240,1,_xlpm.VD),
AND(MONTH($AW240)&lt;MONTH(BK$15),MONTH($AX240)&gt;MONTH(BK$15)),
NETWORKDAYS.INTL((EOMONTH(BK$15-1,1))-_xlpm.DD,EOMONTH(BK$15-1,1),1,_xlpm.VD),
AND(MONTH($AW240)=MONTH(BK$15),MONTH($AX240)=MONTH(BK$15)),
NETWORKDAYS.INTL($AW240,$AX240,1,_xlpm.VD)))),0)),
$DH240="месяц",
$BP240*BK240,
$DH240="неделя",
$BP240*BK240/7*(ROUNDUP((DAY(EOMONTH(BK$15,0)))/4,0))),
0)</f>
        <v/>
      </c>
      <c r="CC240" s="125">
        <f>SUM($BQ240:$CB240)</f>
        <v/>
      </c>
      <c r="CD240" s="126">
        <f>SUM($EH240:$EH240)</f>
        <v/>
      </c>
      <c r="CE240" s="126">
        <f>$CD240*$AB240</f>
        <v/>
      </c>
      <c r="CF240" s="126">
        <f>SUM($EK240:$EK240)</f>
        <v/>
      </c>
      <c r="CG240" s="126">
        <f>$CF240*$AB240</f>
        <v/>
      </c>
      <c r="CH240" s="126">
        <f>SUM($CC240,$CE240,$CG240)</f>
        <v/>
      </c>
      <c r="CI240" s="126">
        <f>$CH240*(1+$CM240)</f>
        <v/>
      </c>
      <c r="CJ240" s="127" t="n">
        <v>0</v>
      </c>
      <c r="CK240" s="126">
        <f>SUM($CH240:$CH240)*(1+$CJ240)</f>
        <v/>
      </c>
      <c r="CL240" s="126">
        <f>SUM($CH240:$CH240)*(1+$CM240)</f>
        <v/>
      </c>
      <c r="CM240" s="59" t="inlineStr">
        <is>
          <t>20%</t>
        </is>
      </c>
      <c r="CN240" s="59" t="n"/>
      <c r="CO240" s="72" t="n"/>
      <c r="CP240" s="59" t="n"/>
      <c r="CQ240" s="73" t="n"/>
      <c r="CR240" s="73" t="n"/>
      <c r="CS240" s="73" t="n"/>
      <c r="CT240" s="72" t="n"/>
      <c r="CU240" s="79" t="inlineStr">
        <is>
          <t> </t>
        </is>
      </c>
      <c r="CV240" s="60" t="n"/>
      <c r="CW240" s="60" t="n"/>
      <c r="CX240" s="60" t="n"/>
      <c r="CY240" s="127">
        <f>IFERROR(($CC240-$EE240)/($EE240/(1-$DQ240)),0)</f>
        <v/>
      </c>
      <c r="CZ240" s="127">
        <f>IFERROR(1-$EI240/($CE240),0)</f>
        <v/>
      </c>
      <c r="DA240" s="127">
        <f>IFERROR(1-$EL240/($CG240),0)</f>
        <v/>
      </c>
      <c r="DB240" s="126">
        <f>ROUND(IFERROR(($CI240/(1+$CM240)-$EN240),0),2)</f>
        <v/>
      </c>
      <c r="DC240" s="128" t="n"/>
      <c r="DD240" s="125" t="n"/>
      <c r="DE240" s="75" t="n">
        <v>0</v>
      </c>
      <c r="DF240" s="128" t="n"/>
      <c r="DG240" s="125">
        <f>IF($DC240=0,0,$DD240*($DC240*100%-$DE240*$DF240))*SUM($AB240:$AB240)</f>
        <v/>
      </c>
      <c r="DH240" s="129" t="inlineStr">
        <is>
          <t>месяц</t>
        </is>
      </c>
      <c r="DI240" s="130">
        <f t="array" ref="DI240">IFERROR(
IF($ES240="LisChannel",
(ROUND(((INDEX({174.625;153.888888888889;130.972222222222},MATCH($AI240,{2;3;4}),0))*$AG240*$AI240),2)),0),0)</f>
        <v/>
      </c>
      <c r="DJ240" s="130">
        <f>
_xlfn.LET(_xlpm.X,
IFERROR(
IF($ES240="НовиковТВ",
(_xlfn.LET(_xlpm.NTV,
_xlfn.LET(_xlpm.MIN,350000,
IF(SUMIFS($DI:$DI,$ES:$ES,"НовиковТВ")&lt;=_xlpm.MIN,
(SUMIFS($DI:$DI,$ES:$ES,"НовиковТВ")/(COUNTIFS($ES:$ES,"НовиковТВ")))*_xlpm.MIN/SUMIFS($DI:$DI,$ES:$ES,"НовиковТВ"),
DI240)),
_xlpm.NTV+$DG240/(1-(1-(_xlpm.NTV)*(1-$DL240)*(1-$DM240)*(1-$DN240)*(1-$DO240)*(1-$DP240)/_xlpm.NTV))))/(1+$EP240),
$DI240+$DG240/(1-(1-($DI240)*(1-$DL240)*(1-$DM240)*(1-$DN240)*(1-$DO240)*(1-$DP240)/$DI240))),
0),
_xlpm.X*(1+$CM240)*(1+$CW240)-_xlpm.X*(1+$CM240)+_xlpm.X)</f>
        <v/>
      </c>
      <c r="DK240" s="125" t="inlineStr">
        <is>
          <t>послед.</t>
        </is>
      </c>
      <c r="DL240" s="63" t="n">
        <v>0</v>
      </c>
      <c r="DM240" s="63" t="n">
        <v>0</v>
      </c>
      <c r="DN240" s="63" t="n">
        <v>0</v>
      </c>
      <c r="DO240" s="63" t="n">
        <v>0</v>
      </c>
      <c r="DP240" s="63" t="n">
        <v>0</v>
      </c>
      <c r="DQ240" s="63">
        <f t="array" ref="DQ240">IFERROR(_xlfn.IFS(
$DK240="послед.",1-(1-$DL240)*(1-$DM240)*(1-$DN240)*(1-$DO240)*(1-$DP240),
$DK240="сумм.",$DL240+$DM240+$DN240+$DO240+$DP240),
0)</f>
        <v/>
      </c>
      <c r="DR240" s="125">
        <f t="array" ref="DR240">
IFERROR(
_xlfn.IFS(
$BL240=0,
0,
$BL240&gt;0,
_xlfn.IFS($DK240="послед.",
$DJ240*(1-$DL240)*(1-$DM240)*(1-$DN240)*(1-$DO240)*(1-$DP240),
$DK240="сумм.",
$DJ240*(1-($DL240+$DM240+$DN240+$DO240+$DP240)))),0)</f>
        <v/>
      </c>
      <c r="DS240" s="125">
        <f t="array" ref="DS240">
IFERROR(_xlfn.IFS(
$DH240="день_1",
$DR240*$BL240/($AX240-$AW240+1)*AZ240*(DAY(EOMONTH(AZ$15,0))),
$DH240="день_2",
$DR240/30*MAX(MIN($AX240,EOMONTH(AZ$15,0))-MAX($AW240,AZ$15)+1,),
$DH240="раб.день",
$DR240/30*(IFERROR(
_xlfn.LET(_xlpm.VD,
CHOOSE(
{1;2;3;4;5;6;7;8;9;10;11;12;13;14;15;16;17;18},
45658,45659,45660,45661,45662,45663,45664,45665,45711,45724,45778,45779,45785,45786,45820,45821,45965,46022),
_xlfn.LET(_xlpm.DD,
MAX(MIN($AX240,EOMONTH(AZ$15,0))-MAX($AW240,AZ$15),),
_xlfn.IFS(
AND(MONTH($AW240)=MONTH(AZ$15),MONTH($AX240)&lt;&gt;MONTH(AZ$15)),
NETWORKDAYS.INTL($AW240,$AW240+_xlpm.DD,1,_xlpm.VD),
AND(MONTH($AW240)&lt;&gt;MONTH(AZ$15),MONTH($AX240)=MONTH(AZ$15)),
NETWORKDAYS.INTL(($AX240)-_xlpm.DD,$AX240,1,_xlpm.VD),
AND(MONTH($AW240)&lt;MONTH(AZ$15),MONTH($AX240)&gt;MONTH(AZ$15)),
NETWORKDAYS.INTL((EOMONTH(AZ$15-1,1))-_xlpm.DD,EOMONTH(AZ$15-1,1),1,_xlpm.VD),
AND(MONTH($AW240)=MONTH(AZ$15),MONTH($AX240)=MONTH(AZ$15)),
NETWORKDAYS.INTL($AW240,$AX240,1,_xlpm.VD)))),0)),
$DH240="месяц",
$DR240*AZ240,
$DH240="неделя",
$DR240*AZ240/7*(ROUNDUP((DAY(EOMONTH(AZ$15,0)))/4,0))),
0)</f>
        <v/>
      </c>
      <c r="DT240" s="125">
        <f t="array" ref="DT240">
IFERROR(_xlfn.IFS(
$DH240="день_1",
$DR240*$BL240/($AX240-$AW240+1)*BA240*(DAY(EOMONTH(BA$15,0))),
$DH240="день_2",
$DR240/30*MAX(MIN($AX240,EOMONTH(BA$15,0))-MAX($AW240,BA$15)+1,),
$DH240="раб.день",
$DR240/30*(IFERROR(
_xlfn.LET(_xlpm.VD,
CHOOSE(
{1;2;3;4;5;6;7;8;9;10;11;12;13;14;15;16;17;18},
45658,45659,45660,45661,45662,45663,45664,45665,45711,45724,45778,45779,45785,45786,45820,45821,45965,46022),
_xlfn.LET(_xlpm.DD,
MAX(MIN($AX240,EOMONTH(BA$15,0))-MAX($AW240,BA$15),),
_xlfn.IFS(
AND(MONTH($AW240)=MONTH(BA$15),MONTH($AX240)&lt;&gt;MONTH(BA$15)),
NETWORKDAYS.INTL($AW240,$AW240+_xlpm.DD,1,_xlpm.VD),
AND(MONTH($AW240)&lt;&gt;MONTH(BA$15),MONTH($AX240)=MONTH(BA$15)),
NETWORKDAYS.INTL(($AX240)-_xlpm.DD,$AX240,1,_xlpm.VD),
AND(MONTH($AW240)&lt;MONTH(BA$15),MONTH($AX240)&gt;MONTH(BA$15)),
NETWORKDAYS.INTL((EOMONTH(BA$15-1,1))-_xlpm.DD,EOMONTH(BA$15-1,1),1,_xlpm.VD),
AND(MONTH($AW240)=MONTH(BA$15),MONTH($AX240)=MONTH(BA$15)),
NETWORKDAYS.INTL($AW240,$AX240,1,_xlpm.VD)))),0)),
$DH240="месяц",
$DR240*BA240,
$DH240="неделя",
$DR240*BA240/7*(ROUNDUP((DAY(EOMONTH(BA$15,0)))/4,0))),
0)</f>
        <v/>
      </c>
      <c r="DU240" s="125">
        <f t="array" ref="DU240">
IFERROR(_xlfn.IFS(
$DH240="день_1",
$DR240*$BL240/($AX240-$AW240+1)*BB240*(DAY(EOMONTH(BB$15,0))),
$DH240="день_2",
$DR240/30*MAX(MIN($AX240,EOMONTH(BB$15,0))-MAX($AW240,BB$15)+1,),
$DH240="раб.день",
$DR240/30*(IFERROR(
_xlfn.LET(_xlpm.VD,
CHOOSE(
{1;2;3;4;5;6;7;8;9;10;11;12;13;14;15;16;17;18},
45658,45659,45660,45661,45662,45663,45664,45665,45711,45724,45778,45779,45785,45786,45820,45821,45965,46022),
_xlfn.LET(_xlpm.DD,
MAX(MIN($AX240,EOMONTH(BB$15,0))-MAX($AW240,BB$15),),
_xlfn.IFS(
AND(MONTH($AW240)=MONTH(BB$15),MONTH($AX240)&lt;&gt;MONTH(BB$15)),
NETWORKDAYS.INTL($AW240,$AW240+_xlpm.DD,1,_xlpm.VD),
AND(MONTH($AW240)&lt;&gt;MONTH(BB$15),MONTH($AX240)=MONTH(BB$15)),
NETWORKDAYS.INTL(($AX240)-_xlpm.DD,$AX240,1,_xlpm.VD),
AND(MONTH($AW240)&lt;MONTH(BB$15),MONTH($AX240)&gt;MONTH(BB$15)),
NETWORKDAYS.INTL((EOMONTH(BB$15-1,1))-_xlpm.DD,EOMONTH(BB$15-1,1),1,_xlpm.VD),
AND(MONTH($AW240)=MONTH(BB$15),MONTH($AX240)=MONTH(BB$15)),
NETWORKDAYS.INTL($AW240,$AX240,1,_xlpm.VD)))),0)),
$DH240="месяц",
$DR240*BB240,
$DH240="неделя",
$DR240*BB240/7*(ROUNDUP((DAY(EOMONTH(BB$15,0)))/4,0))),
0)</f>
        <v/>
      </c>
      <c r="DV240" s="125">
        <f t="array" ref="DV240">
IFERROR(_xlfn.IFS(
$DH240="день_1",
$DR240*$BL240/($AX240-$AW240+1)*BC240*(DAY(EOMONTH(BC$15,0))),
$DH240="день_2",
$DR240/30*MAX(MIN($AX240,EOMONTH(BC$15,0))-MAX($AW240,BC$15)+1,),
$DH240="раб.день",
$DR240/30*(IFERROR(
_xlfn.LET(_xlpm.VD,
CHOOSE(
{1;2;3;4;5;6;7;8;9;10;11;12;13;14;15;16;17;18},
45658,45659,45660,45661,45662,45663,45664,45665,45711,45724,45778,45779,45785,45786,45820,45821,45965,46022),
_xlfn.LET(_xlpm.DD,
MAX(MIN($AX240,EOMONTH(BC$15,0))-MAX($AW240,BC$15),),
_xlfn.IFS(
AND(MONTH($AW240)=MONTH(BC$15),MONTH($AX240)&lt;&gt;MONTH(BC$15)),
NETWORKDAYS.INTL($AW240,$AW240+_xlpm.DD,1,_xlpm.VD),
AND(MONTH($AW240)&lt;&gt;MONTH(BC$15),MONTH($AX240)=MONTH(BC$15)),
NETWORKDAYS.INTL(($AX240)-_xlpm.DD,$AX240,1,_xlpm.VD),
AND(MONTH($AW240)&lt;MONTH(BC$15),MONTH($AX240)&gt;MONTH(BC$15)),
NETWORKDAYS.INTL((EOMONTH(BC$15-1,1))-_xlpm.DD,EOMONTH(BC$15-1,1),1,_xlpm.VD),
AND(MONTH($AW240)=MONTH(BC$15),MONTH($AX240)=MONTH(BC$15)),
NETWORKDAYS.INTL($AW240,$AX240,1,_xlpm.VD)))),0)),
$DH240="месяц",
$DR240*BC240,
$DH240="неделя",
$DR240*BC240/7*(ROUNDUP((DAY(EOMONTH(BC$15,0)))/4,0))),
0)</f>
        <v/>
      </c>
      <c r="DW240" s="125">
        <f t="array" ref="DW240">
IFERROR(_xlfn.IFS(
$DH240="день_1",
$DR240*$BL240/($AX240-$AW240+1)*BD240*(DAY(EOMONTH(BD$15,0))),
$DH240="день_2",
$DR240/30*MAX(MIN($AX240,EOMONTH(BD$15,0))-MAX($AW240,BD$15)+1,),
$DH240="раб.день",
$DR240/30*(IFERROR(
_xlfn.LET(_xlpm.VD,
CHOOSE(
{1;2;3;4;5;6;7;8;9;10;11;12;13;14;15;16;17;18},
45658,45659,45660,45661,45662,45663,45664,45665,45711,45724,45778,45779,45785,45786,45820,45821,45965,46022),
_xlfn.LET(_xlpm.DD,
MAX(MIN($AX240,EOMONTH(BD$15,0))-MAX($AW240,BD$15),),
_xlfn.IFS(
AND(MONTH($AW240)=MONTH(BD$15),MONTH($AX240)&lt;&gt;MONTH(BD$15)),
NETWORKDAYS.INTL($AW240,$AW240+_xlpm.DD,1,_xlpm.VD),
AND(MONTH($AW240)&lt;&gt;MONTH(BD$15),MONTH($AX240)=MONTH(BD$15)),
NETWORKDAYS.INTL(($AX240)-_xlpm.DD,$AX240,1,_xlpm.VD),
AND(MONTH($AW240)&lt;MONTH(BD$15),MONTH($AX240)&gt;MONTH(BD$15)),
NETWORKDAYS.INTL((EOMONTH(BD$15-1,1))-_xlpm.DD,EOMONTH(BD$15-1,1),1,_xlpm.VD),
AND(MONTH($AW240)=MONTH(BD$15),MONTH($AX240)=MONTH(BD$15)),
NETWORKDAYS.INTL($AW240,$AX240,1,_xlpm.VD)))),0)),
$DH240="месяц",
$DR240*BD240,
$DH240="неделя",
$DR240*BD240/7*(ROUNDUP((DAY(EOMONTH(BD$15,0)))/4,0))),
0)</f>
        <v/>
      </c>
      <c r="DX240" s="125">
        <f t="array" ref="DX240">
IFERROR(_xlfn.IFS(
$DH240="день_1",
$DR240*$BL240/($AX240-$AW240+1)*BE240*(DAY(EOMONTH(BE$15,0))),
$DH240="день_2",
$DR240/30*MAX(MIN($AX240,EOMONTH(BE$15,0))-MAX($AW240,BE$15)+1,),
$DH240="раб.день",
$DR240/30*(IFERROR(
_xlfn.LET(_xlpm.VD,
CHOOSE(
{1;2;3;4;5;6;7;8;9;10;11;12;13;14;15;16;17;18},
45658,45659,45660,45661,45662,45663,45664,45665,45711,45724,45778,45779,45785,45786,45820,45821,45965,46022),
_xlfn.LET(_xlpm.DD,
MAX(MIN($AX240,EOMONTH(BE$15,0))-MAX($AW240,BE$15),),
_xlfn.IFS(
AND(MONTH($AW240)=MONTH(BE$15),MONTH($AX240)&lt;&gt;MONTH(BE$15)),
NETWORKDAYS.INTL($AW240,$AW240+_xlpm.DD,1,_xlpm.VD),
AND(MONTH($AW240)&lt;&gt;MONTH(BE$15),MONTH($AX240)=MONTH(BE$15)),
NETWORKDAYS.INTL(($AX240)-_xlpm.DD,$AX240,1,_xlpm.VD),
AND(MONTH($AW240)&lt;MONTH(BE$15),MONTH($AX240)&gt;MONTH(BE$15)),
NETWORKDAYS.INTL((EOMONTH(BE$15-1,1))-_xlpm.DD,EOMONTH(BE$15-1,1),1,_xlpm.VD),
AND(MONTH($AW240)=MONTH(BE$15),MONTH($AX240)=MONTH(BE$15)),
NETWORKDAYS.INTL($AW240,$AX240,1,_xlpm.VD)))),0)),
$DH240="месяц",
$DR240*BE240,
$DH240="неделя",
$DR240*BE240/7*(ROUNDUP((DAY(EOMONTH(BE$15,0)))/4,0))),
0)</f>
        <v/>
      </c>
      <c r="DY240" s="125">
        <f t="array" ref="DY240">
IFERROR(_xlfn.IFS(
$DH240="день_1",
$DR240*$BL240/($AX240-$AW240+1)*BF240*(DAY(EOMONTH(BF$15,0))),
$DH240="день_2",
$DR240/30*MAX(MIN($AX240,EOMONTH(BF$15,0))-MAX($AW240,BF$15)+1,),
$DH240="раб.день",
$DR240/30*(IFERROR(
_xlfn.LET(_xlpm.VD,
CHOOSE(
{1;2;3;4;5;6;7;8;9;10;11;12;13;14;15;16;17;18},
45658,45659,45660,45661,45662,45663,45664,45665,45711,45724,45778,45779,45785,45786,45820,45821,45965,46022),
_xlfn.LET(_xlpm.DD,
MAX(MIN($AX240,EOMONTH(BF$15,0))-MAX($AW240,BF$15),),
_xlfn.IFS(
AND(MONTH($AW240)=MONTH(BF$15),MONTH($AX240)&lt;&gt;MONTH(BF$15)),
NETWORKDAYS.INTL($AW240,$AW240+_xlpm.DD,1,_xlpm.VD),
AND(MONTH($AW240)&lt;&gt;MONTH(BF$15),MONTH($AX240)=MONTH(BF$15)),
NETWORKDAYS.INTL(($AX240)-_xlpm.DD,$AX240,1,_xlpm.VD),
AND(MONTH($AW240)&lt;MONTH(BF$15),MONTH($AX240)&gt;MONTH(BF$15)),
NETWORKDAYS.INTL((EOMONTH(BF$15-1,1))-_xlpm.DD,EOMONTH(BF$15-1,1),1,_xlpm.VD),
AND(MONTH($AW240)=MONTH(BF$15),MONTH($AX240)=MONTH(BF$15)),
NETWORKDAYS.INTL($AW240,$AX240,1,_xlpm.VD)))),0)),
$DH240="месяц",
$DR240*BF240,
$DH240="неделя",
$DR240*BF240/7*(ROUNDUP((DAY(EOMONTH(BF$15,0)))/4,0))),
0)</f>
        <v/>
      </c>
      <c r="DZ240" s="125">
        <f t="array" ref="DZ240">
IFERROR(_xlfn.IFS(
$DH240="день_1",
$DR240*$BL240/($AX240-$AW240+1)*BG240*(DAY(EOMONTH(BG$15,0))),
$DH240="день_2",
$DR240/30*MAX(MIN($AX240,EOMONTH(BG$15,0))-MAX($AW240,BG$15)+1,),
$DH240="раб.день",
$DR240/30*(IFERROR(
_xlfn.LET(_xlpm.VD,
CHOOSE(
{1;2;3;4;5;6;7;8;9;10;11;12;13;14;15;16;17;18},
45658,45659,45660,45661,45662,45663,45664,45665,45711,45724,45778,45779,45785,45786,45820,45821,45965,46022),
_xlfn.LET(_xlpm.DD,
MAX(MIN($AX240,EOMONTH(BG$15,0))-MAX($AW240,BG$15),),
_xlfn.IFS(
AND(MONTH($AW240)=MONTH(BG$15),MONTH($AX240)&lt;&gt;MONTH(BG$15)),
NETWORKDAYS.INTL($AW240,$AW240+_xlpm.DD,1,_xlpm.VD),
AND(MONTH($AW240)&lt;&gt;MONTH(BG$15),MONTH($AX240)=MONTH(BG$15)),
NETWORKDAYS.INTL(($AX240)-_xlpm.DD,$AX240,1,_xlpm.VD),
AND(MONTH($AW240)&lt;MONTH(BG$15),MONTH($AX240)&gt;MONTH(BG$15)),
NETWORKDAYS.INTL((EOMONTH(BG$15-1,1))-_xlpm.DD,EOMONTH(BG$15-1,1),1,_xlpm.VD),
AND(MONTH($AW240)=MONTH(BG$15),MONTH($AX240)=MONTH(BG$15)),
NETWORKDAYS.INTL($AW240,$AX240,1,_xlpm.VD)))),0)),
$DH240="месяц",
$DR240*BG240,
$DH240="неделя",
$DR240*BG240/7*(ROUNDUP((DAY(EOMONTH(BG$15,0)))/4,0))),
0)</f>
        <v/>
      </c>
      <c r="EA240" s="125">
        <f t="array" ref="EA240">
IFERROR(_xlfn.IFS(
$DH240="день_1",
$DR240*$BL240/($AX240-$AW240+1)*BH240*(DAY(EOMONTH(BH$15,0))),
$DH240="день_2",
$DR240/30*MAX(MIN($AX240,EOMONTH(BH$15,0))-MAX($AW240,BH$15)+1,),
$DH240="раб.день",
$DR240/30*(IFERROR(
_xlfn.LET(_xlpm.VD,
CHOOSE(
{1;2;3;4;5;6;7;8;9;10;11;12;13;14;15;16;17;18},
45658,45659,45660,45661,45662,45663,45664,45665,45711,45724,45778,45779,45785,45786,45820,45821,45965,46022),
_xlfn.LET(_xlpm.DD,
MAX(MIN($AX240,EOMONTH(BH$15,0))-MAX($AW240,BH$15),),
_xlfn.IFS(
AND(MONTH($AW240)=MONTH(BH$15),MONTH($AX240)&lt;&gt;MONTH(BH$15)),
NETWORKDAYS.INTL($AW240,$AW240+_xlpm.DD,1,_xlpm.VD),
AND(MONTH($AW240)&lt;&gt;MONTH(BH$15),MONTH($AX240)=MONTH(BH$15)),
NETWORKDAYS.INTL(($AX240)-_xlpm.DD,$AX240,1,_xlpm.VD),
AND(MONTH($AW240)&lt;MONTH(BH$15),MONTH($AX240)&gt;MONTH(BH$15)),
NETWORKDAYS.INTL((EOMONTH(BH$15-1,1))-_xlpm.DD,EOMONTH(BH$15-1,1),1,_xlpm.VD),
AND(MONTH($AW240)=MONTH(BH$15),MONTH($AX240)=MONTH(BH$15)),
NETWORKDAYS.INTL($AW240,$AX240,1,_xlpm.VD)))),0)),
$DH240="месяц",
$DR240*BH240,
$DH240="неделя",
$DR240*BH240/7*(ROUNDUP((DAY(EOMONTH(BH$15,0)))/4,0))),
0)</f>
        <v/>
      </c>
      <c r="EB240" s="125">
        <f t="array" ref="EB240">
IFERROR(_xlfn.IFS(
$DH240="день_1",
$DR240*$BL240/($AX240-$AW240+1)*BI240*(DAY(EOMONTH(BI$15,0))),
$DH240="день_2",
$DR240/30*MAX(MIN($AX240,EOMONTH(BI$15,0))-MAX($AW240,BI$15)+1,),
$DH240="раб.день",
$DR240/30*(IFERROR(
_xlfn.LET(_xlpm.VD,
CHOOSE(
{1;2;3;4;5;6;7;8;9;10;11;12;13;14;15;16;17;18},
45658,45659,45660,45661,45662,45663,45664,45665,45711,45724,45778,45779,45785,45786,45820,45821,45965,46022),
_xlfn.LET(_xlpm.DD,
MAX(MIN($AX240,EOMONTH(BI$15,0))-MAX($AW240,BI$15),),
_xlfn.IFS(
AND(MONTH($AW240)=MONTH(BI$15),MONTH($AX240)&lt;&gt;MONTH(BI$15)),
NETWORKDAYS.INTL($AW240,$AW240+_xlpm.DD,1,_xlpm.VD),
AND(MONTH($AW240)&lt;&gt;MONTH(BI$15),MONTH($AX240)=MONTH(BI$15)),
NETWORKDAYS.INTL(($AX240)-_xlpm.DD,$AX240,1,_xlpm.VD),
AND(MONTH($AW240)&lt;MONTH(BI$15),MONTH($AX240)&gt;MONTH(BI$15)),
NETWORKDAYS.INTL((EOMONTH(BI$15-1,1))-_xlpm.DD,EOMONTH(BI$15-1,1),1,_xlpm.VD),
AND(MONTH($AW240)=MONTH(BI$15),MONTH($AX240)=MONTH(BI$15)),
NETWORKDAYS.INTL($AW240,$AX240,1,_xlpm.VD)))),0)),
$DH240="месяц",
$DR240*BI240,
$DH240="неделя",
$DR240*BI240/7*(ROUNDUP((DAY(EOMONTH(BI$15,0)))/4,0))),
0)</f>
        <v/>
      </c>
      <c r="EC240" s="125">
        <f t="array" ref="EC240">
IFERROR(_xlfn.IFS(
$DH240="день_1",
$DR240*$BL240/($AX240-$AW240+1)*BJ240*(DAY(EOMONTH(BJ$15,0))),
$DH240="день_2",
$DR240/30*MAX(MIN($AX240,EOMONTH(BJ$15,0))-MAX($AW240,BJ$15)+1,),
$DH240="раб.день",
$DR240/30*(IFERROR(
_xlfn.LET(_xlpm.VD,
CHOOSE(
{1;2;3;4;5;6;7;8;9;10;11;12;13;14;15;16;17;18},
45658,45659,45660,45661,45662,45663,45664,45665,45711,45724,45778,45779,45785,45786,45820,45821,45965,46022),
_xlfn.LET(_xlpm.DD,
MAX(MIN($AX240,EOMONTH(BJ$15,0))-MAX($AW240,BJ$15),),
_xlfn.IFS(
AND(MONTH($AW240)=MONTH(BJ$15),MONTH($AX240)&lt;&gt;MONTH(BJ$15)),
NETWORKDAYS.INTL($AW240,$AW240+_xlpm.DD,1,_xlpm.VD),
AND(MONTH($AW240)&lt;&gt;MONTH(BJ$15),MONTH($AX240)=MONTH(BJ$15)),
NETWORKDAYS.INTL(($AX240)-_xlpm.DD,$AX240,1,_xlpm.VD),
AND(MONTH($AW240)&lt;MONTH(BJ$15),MONTH($AX240)&gt;MONTH(BJ$15)),
NETWORKDAYS.INTL((EOMONTH(BJ$15-1,1))-_xlpm.DD,EOMONTH(BJ$15-1,1),1,_xlpm.VD),
AND(MONTH($AW240)=MONTH(BJ$15),MONTH($AX240)=MONTH(BJ$15)),
NETWORKDAYS.INTL($AW240,$AX240,1,_xlpm.VD)))),0)),
$DH240="месяц",
$DR240*BJ240,
$DH240="неделя",
$DR240*BJ240/7*(ROUNDUP((DAY(EOMONTH(BJ$15,0)))/4,0))),
0)</f>
        <v/>
      </c>
      <c r="ED240" s="125">
        <f t="array" ref="ED240">
IFERROR(_xlfn.IFS(
$DH240="день_1",
$DR240*$BL240/($AX240-$AW240+1)*BK240*(DAY(EOMONTH(BK$15,0))),
$DH240="день_2",
$DR240/30*MAX(MIN($AX240,EOMONTH(BK$15,0))-MAX($AW240,BK$15)+1,),
$DH240="раб.день",
$DR240/30*(IFERROR(
_xlfn.LET(_xlpm.VD,
CHOOSE(
{1;2;3;4;5;6;7;8;9;10;11;12;13;14;15;16;17;18},
45658,45659,45660,45661,45662,45663,45664,45665,45711,45724,45778,45779,45785,45786,45820,45821,45965,46022),
_xlfn.LET(_xlpm.DD,
MAX(MIN($AX240,EOMONTH(BK$15,0))-MAX($AW240,BK$15),),
_xlfn.IFS(
AND(MONTH($AW240)=MONTH(BK$15),MONTH($AX240)&lt;&gt;MONTH(BK$15)),
NETWORKDAYS.INTL($AW240,$AW240+_xlpm.DD,1,_xlpm.VD),
AND(MONTH($AW240)&lt;&gt;MONTH(BK$15),MONTH($AX240)=MONTH(BK$15)),
NETWORKDAYS.INTL(($AX240)-_xlpm.DD,$AX240,1,_xlpm.VD),
AND(MONTH($AW240)&lt;MONTH(BK$15),MONTH($AX240)&gt;MONTH(BK$15)),
NETWORKDAYS.INTL((EOMONTH(BK$15-1,1))-_xlpm.DD,EOMONTH(BK$15-1,1),1,_xlpm.VD),
AND(MONTH($AW240)=MONTH(BK$15),MONTH($AX240)=MONTH(BK$15)),
NETWORKDAYS.INTL($AW240,$AX240,1,_xlpm.VD)))),0)),
$DH240="месяц",
$DR240*BK240,
$DH240="неделя",
$DR240*BK240/7*(ROUNDUP((DAY(EOMONTH(BK$15,0)))/4,0))),
0)</f>
        <v/>
      </c>
      <c r="EE240" s="125">
        <f>SUM($DS240,$DT240,$DU240,$DV240,$DW240,$DX240,$DY240,$DZ240,$EA240,$EB240,$EC240,$ED240)</f>
        <v/>
      </c>
      <c r="EF240" s="125">
        <f>IFERROR(ROUND($EE240*(1+$EP240),2),0)</f>
        <v/>
      </c>
      <c r="EG240" s="128" t="n">
        <v>1</v>
      </c>
      <c r="EH240" s="126" t="n">
        <v>0</v>
      </c>
      <c r="EI240" s="126">
        <f>ROUND(SUM($EH240:$EH240)*SUM($AB240:$AB240)*$EG240,2)</f>
        <v/>
      </c>
      <c r="EJ240" s="126">
        <f>ROUND($EI240*(1+$EP240),2)</f>
        <v/>
      </c>
      <c r="EK240" s="126" t="n">
        <v>0</v>
      </c>
      <c r="EL240" s="126">
        <f>ROUND(SUM($EK240:$EK240)*SUM($AB240:$AB240)*$EG240,2)</f>
        <v/>
      </c>
      <c r="EM240" s="126">
        <f>ROUND($EL240*(1+$EP240),2)</f>
        <v/>
      </c>
      <c r="EN240" s="126">
        <f>SUM($EE240,$EI240,$EL240)</f>
        <v/>
      </c>
      <c r="EO240" s="126">
        <f>SUM($EF240,$EJ240,$EM240)</f>
        <v/>
      </c>
      <c r="EP240" s="59" t="inlineStr">
        <is>
          <t>20%</t>
        </is>
      </c>
      <c r="EQ240" s="59" t="n"/>
      <c r="ER240" s="60">
        <f t="array" ref="ER240">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MATCH(ES240,
{"AMS";"RussOutdoor";"HD Outdoor";"Ingroup";"IQ";"Ledproduction";"LisChannel";"Logic";"Media-PPL";"NovikovTV | НовиковТВ";"SMA";"SOK";"КрокусТВ | CrocusTV | IndoorTV";"Сити";"ТЯК Москва"},
0)),"")</f>
        <v/>
      </c>
      <c r="ES240" s="60" t="n"/>
      <c r="ET240" s="60">
        <f t="array" ref="ET240">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MATCH(ES240,
{"AMS";"RussOutdoor";"HD Outdoor";"Ingroup";"IQ";"Ledproduction";"LisChannel";"Logic";"Media-PPL";"NovikovTV | НовиковТВ";"SMA";"SOK";"КрокусТВ | CrocusTV | IndoorTV";"Сити";"ТЯК Москва"},
0)),"")</f>
        <v/>
      </c>
      <c r="EU240" s="60" t="n"/>
      <c r="EV240" s="60" t="n"/>
      <c r="EX240" s="110">
        <f t="array" ref="EX240">
($AR240/30
+N("ТРАФИК ПЛОЩАДКИ"))*
(IFERROR(
_xlfn.LET(
_xlpm.GPR,
HLOOKUP($L240,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(MATCH($T240,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IF($Q240="цифровой",_xlpm.GPR/$AG240,_xlpm.GPR/60)),
0)
+N("DWELL TIME"))*
(IF($AB240=0,0,IF($AB240=1,0.3,IF($AB240=2,0.5,IF($AB240&gt;2,1))))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_xlfn.IFS($AC240="да",1.2,$AC240="нет",1)*
_xlfn.IFS($AD240="да",1.2,$AD240="нет",1)*
IF(R240="статический",1,1.2)*
$X240*
INDEX(
{1.2;1;1.2;1.2;1;1.2;1.2;1.2;1.2;1.2;1.2;1;1.2;1.2;1.2;1.2;1;1;1.2;1.2;1.2;1;1;1;1;1.2;1.2;1.2;1.2;1;1;1;1;1.2;1.2;1.2;1.2;1.2;1.2;1.2;1.2;1;1;1.2;1;1;1;1;1.5;1;1;1.5;1.5;1.2},
MATCH($Q240,_xlpm.MI,0)))&gt;{0.02;0.04;0.06;0.1;0.2;0.4;0.6;0.8;1;2;4;6})),
{0;1;2;3;4;5;6;7;8;9;10;11;12},
0)))
+N("КОЭФФИЦИЕНТ КОНТАКТА"))))*
(_xlfn.IFS($X240&lt;0.1,$X240/1000,$X240&gt;25,5.2,AND($X240&gt;=0.1,$X240&lt;=25),(($X240*2+0.1)/10)*($X240/10)))*
IFERROR((_xlfn.LET(
_xlpm.MA,
{0;0.8;0.85;0.9;0.95;1},
_xlpm.MAA,
{0;1;2;3;4;5},
INDEX(_xlpm.MA,MATCH(SUMPRODUCT(--((IF(ROUND(_xlpm.MAA,1)&gt;5,5,ROUND($AB240,1)))&gt;{0;1;2;3;4;5})),_xlpm.MAA,0)))
+N("КОЭФФИЦИЕНТ КОЛ-ВО КОНСТРУКЦИЙ")),1)*
$AB240,0))*
(IF($Q240="цифровой",$AG240/15*$AI240,1)
+N("ДЛЯ ЦИФРЫ"))</f>
        <v/>
      </c>
      <c r="EY240" s="110">
        <f>IFERROR(EX240*AY240,0)</f>
        <v/>
      </c>
      <c r="EZ240" s="131">
        <f>IFERROR(DP240/EY240*1000,0)</f>
        <v/>
      </c>
      <c r="FA240" s="112">
        <f>IFERROR(FC240/FB240,0)</f>
        <v/>
      </c>
      <c r="FB240" s="112">
        <f>IFERROR((FC240/(EY240/FF240*#REF!))*0.825,0)</f>
        <v/>
      </c>
      <c r="FC240" s="112">
        <f>IFERROR(((EX240*30/AR240)*100)/30,0)</f>
        <v/>
      </c>
      <c r="FD240" s="112">
        <f>IFERROR(EY240/G240*100%,0)</f>
        <v/>
      </c>
      <c r="FE240" s="112">
        <f>IFERROR(FD240/FC240*100%,0)</f>
        <v/>
      </c>
      <c r="FF240" s="110">
        <f>IFERROR(AR240/30*AY240,0)</f>
        <v/>
      </c>
    </row>
    <row r="241" ht="13" customHeight="1">
      <c r="A241" s="59" t="n"/>
      <c r="B241" s="60" t="n"/>
      <c r="C241" s="60" t="n"/>
      <c r="D241" s="60">
        <f t="array" ref="D241">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MATCH($E241,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41" s="60">
        <f t="array" ref="E241">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MATCH($F241,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41" s="60" t="inlineStr"/>
      <c r="G241" s="60" t="n"/>
      <c r="H241" s="60">
        <f t="array" ref="H241">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MATCH($I241,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41" s="60" t="n"/>
      <c r="J241" s="60" t="n"/>
      <c r="K241" s="60" t="n"/>
      <c r="L241" s="60" t="n"/>
      <c r="M241" s="60" t="n"/>
      <c r="N241" s="60" t="n"/>
      <c r="O241" s="60" t="n"/>
      <c r="P241" s="60">
        <f t="array" ref="P241">
_xlfn.IFS(
ISNUMBER(MATCH($Q241,{"шелфбаннер","разделитель","монетница","чековая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ISNUMBER(MATCH($Q241,{"LED/LCD","видеокулер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ISNUMBER(MATCH($Q241,{"автомобиль","машина","выставочное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ISNUMBER(MATCH($Q241,{"билборд","лифтовая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ISNUMBER(MATCH($Q241,{"навигация","подвесной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ISNUMBER(MATCH($Q241,{"движущаяся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ISNUMBER(MATCH($Q241,{"каталог","журнал"},)),
"Пресса",
$Q241="","")</f>
        <v/>
      </c>
      <c r="Q241" s="60" t="n"/>
      <c r="R241" s="60">
        <f t="array" ref="R241">
IFERROR(
_xlfn.IFS(
OR(ISNUMBER(MATCH($Q241,{"экспозиция","макет","стенд","автостенд","авто стенд","выставочное пространство","выставочные стенды","модульные выставочные стенды","3Д конструкция","3D конструкция"},)),P241="Экспонирование"),
"нестандартный",
ISNUMBER(MATCH($Q241,{"скроллер","призматрон"},)),
"динамический",
$P241="Видео",
"цифровой",
OR($P241="Пресса",$P241="Щит",$P241="POSm",$P241="Подвес",$P241="Брендирование/оклейка"),
"статический"),"")</f>
        <v/>
      </c>
      <c r="S241" s="59" t="n"/>
      <c r="T241" s="60" t="n"/>
      <c r="U241" s="60" t="n"/>
      <c r="V241" s="60">
        <f>
IF(P241="Видео",
"цифровой постер/ролик",
IF(ISNUMBER(MATCH(Q241,{"короб световой","короб световой | лайтбокс","короб световой | кристалайт","лайтбокс","лайт бокс","кристалайт","LB","lightbox"},)),
"бэклит",
IF(P241="Брендирование/оклейка",
"перфарированная пленка/самоклейка",
IF(P241="Экспонирование",
"под запрос",
IF(P241="Подвес",
"баннер/ткань",
"")))))</f>
        <v/>
      </c>
      <c r="W241" s="59" t="n"/>
      <c r="X241" s="59" t="n"/>
      <c r="Y241" s="59" t="n"/>
      <c r="Z241" s="61" t="n"/>
      <c r="AA241" s="61" t="n"/>
      <c r="AB241" s="61">
        <f>IF(BL241&gt;0,Z241,0)</f>
        <v/>
      </c>
      <c r="AC241" s="59" t="n"/>
      <c r="AD241" s="59" t="n"/>
      <c r="AE241" s="59" t="n"/>
      <c r="AF241" s="59" t="n"/>
      <c r="AG241" s="59" t="n"/>
      <c r="AH241" s="59" t="n"/>
      <c r="AI241" s="59" t="n"/>
      <c r="AJ241" s="59" t="n"/>
      <c r="AK241" s="59" t="n"/>
      <c r="AL241" s="62">
        <f>IFERROR(IF(OR(R241="статический",R241="динамический",R241="нестандартный",R241="",R241=""),"-",IF(AND(AH241="-",AI241="-"),"-",AK241*3600/AH241*AI241)),"-")</f>
        <v/>
      </c>
      <c r="AM241" s="62">
        <f>IFERROR(IF(OR(R241="статический",R241="динамический",R241="",R241="", R241="BTL",R241="нестандартный"),"-",AG241*AI241*AL241/60),"-")</f>
        <v/>
      </c>
      <c r="AN241" s="63">
        <f>IFERROR(IF(AH241="","-",AG241*AI241/AH241),"-")</f>
        <v/>
      </c>
      <c r="AO241" s="59">
        <f>IFERROR(IF(OR($R241="статический",$R241="динамический",$R241="",$R241="",$R241="BTL",$R241="нестандартный"),"-",$AL241*$AY241),"-")</f>
        <v/>
      </c>
      <c r="AP241" s="62">
        <f>IFERROR(IF(OR($R241="статический",$R241="динамический",$R241="",$R241="",$R241="BTL",$R241="нестандартный"),"-",$AM241*AY241),"-")</f>
        <v/>
      </c>
      <c r="AQ241" s="64" t="n"/>
      <c r="AR241" s="61" t="n"/>
      <c r="AS241" s="61" t="n"/>
      <c r="AT241" s="61" t="n"/>
      <c r="AU241" s="65" t="n"/>
      <c r="AV241" s="124">
        <f>IFERROR(DR241/AT241*1000,"n/a")</f>
        <v/>
      </c>
      <c r="AW241" s="67" t="n"/>
      <c r="AX241" s="67" t="n"/>
      <c r="AY241" s="43">
        <f>IFERROR(IF(OR($AW241="",$AX241=""),"",_xlfn.DAYS($AX241+1,$AW241)),"")</f>
        <v/>
      </c>
      <c r="AZ241" s="68">
        <f t="array" ref="AZ241">
_xlfn.LET(_xlpm.COEFF,
IF($AW241+$AX241=0,0,IF(MAX(MIN($AX241,EOMONTH(AZ$15,0))-MAX($AW241,AZ$15)+1,)&gt;0,1,0)),
_xlfn.IFS(
$ES241="LisChannel",
_xlpm.COEFF*
INDEX({1;1;1.2;1.2;1;1;1;1;1.2;1.2;1.2;1.2},
MATCH(MONTH(AZ$15),
{1,2,3,4,5,6,7,8,9,10,11,12})),
CONCATENATE($ES241," ",$L241)="RussOutdoor метро",
_xlpm.COEFF*
INDEX({0.8;0.9;1.1;1.1;1;1;1;1;1.1;1.1;1.1;1.1},
MATCH(MONTH(AZ$15),
{1,2,3,4,5,6,7,8,9,10,11,12})),
$ES241&lt;&gt;"LisChannel",
_xlpm.COEFF,
$ES241&lt;&gt;"RussOutdoor",
_xlpm.COEFF))</f>
        <v/>
      </c>
      <c r="BA241" s="68">
        <f t="array" ref="BA241">
_xlfn.LET(_xlpm.COEFF,
IF($AW241+$AX241=0,0,IF(MAX(MIN($AX241,EOMONTH(BA$15,0))-MAX($AW241,BA$15)+1,)&gt;0,1,0)),
_xlfn.IFS(
$ES241="LisChannel",
_xlpm.COEFF*
INDEX({1;1;1.2;1.2;1;1;1;1;1.2;1.2;1.2;1.2},
MATCH(MONTH(BA$15),
{1,2,3,4,5,6,7,8,9,10,11,12})),
CONCATENATE($ES241," ",$L241)="RussOutdoor метро",
_xlpm.COEFF*
INDEX({0.8;0.9;1.1;1.1;1;1;1;1;1.1;1.1;1.1;1.1},
MATCH(MONTH(BA$15),
{1,2,3,4,5,6,7,8,9,10,11,12})),
$ES241&lt;&gt;"LisChannel",
_xlpm.COEFF,
$ES241&lt;&gt;"RussOutdoor",
_xlpm.COEFF))</f>
        <v/>
      </c>
      <c r="BB241" s="68">
        <f t="array" ref="BB241">
_xlfn.LET(_xlpm.COEFF,
IF($AW241+$AX241=0,0,IF(MAX(MIN($AX241,EOMONTH(BB$15,0))-MAX($AW241,BB$15)+1,)&gt;0,1,0)),
_xlfn.IFS(
$ES241="LisChannel",
_xlpm.COEFF*
INDEX({1;1;1.2;1.2;1;1;1;1;1.2;1.2;1.2;1.2},
MATCH(MONTH(BB$15),
{1,2,3,4,5,6,7,8,9,10,11,12})),
CONCATENATE($ES241," ",$L241)="RussOutdoor метро",
_xlpm.COEFF*
INDEX({0.8;0.9;1.1;1.1;1;1;1;1;1.1;1.1;1.1;1.1},
MATCH(MONTH(BB$15),
{1,2,3,4,5,6,7,8,9,10,11,12})),
$ES241&lt;&gt;"LisChannel",
_xlpm.COEFF,
$ES241&lt;&gt;"RussOutdoor",
_xlpm.COEFF))</f>
        <v/>
      </c>
      <c r="BC241" s="68">
        <f t="array" ref="BC241">
_xlfn.LET(_xlpm.COEFF,
IF($AW241+$AX241=0,0,IF(MAX(MIN($AX241,EOMONTH(BC$15,0))-MAX($AW241,BC$15)+1,)&gt;0,1,0)),
_xlfn.IFS(
$ES241="LisChannel",
_xlpm.COEFF*
INDEX({1;1;1.2;1.2;1;1;1;1;1.2;1.2;1.2;1.2},
MATCH(MONTH(BC$15),
{1,2,3,4,5,6,7,8,9,10,11,12})),
CONCATENATE($ES241," ",$L241)="RussOutdoor метро",
_xlpm.COEFF*
INDEX({0.8;0.9;1.1;1.1;1;1;1;1;1.1;1.1;1.1;1.1},
MATCH(MONTH(BC$15),
{1,2,3,4,5,6,7,8,9,10,11,12})),
$ES241&lt;&gt;"LisChannel",
_xlpm.COEFF,
$ES241&lt;&gt;"RussOutdoor",
_xlpm.COEFF))</f>
        <v/>
      </c>
      <c r="BD241" s="68">
        <f t="array" ref="BD241">
_xlfn.LET(_xlpm.COEFF,
IF($AW241+$AX241=0,0,IF(MAX(MIN($AX241,EOMONTH(BD$15,0))-MAX($AW241,BD$15)+1,)&gt;0,1,0)),
_xlfn.IFS(
$ES241="LisChannel",
_xlpm.COEFF*
INDEX({1;1;1.2;1.2;1;1;1;1;1.2;1.2;1.2;1.2},
MATCH(MONTH(BD$15),
{1,2,3,4,5,6,7,8,9,10,11,12})),
CONCATENATE($ES241," ",$L241)="RussOutdoor метро",
_xlpm.COEFF*
INDEX({0.8;0.9;1.1;1.1;1;1;1;1;1.1;1.1;1.1;1.1},
MATCH(MONTH(BD$15),
{1,2,3,4,5,6,7,8,9,10,11,12})),
$ES241&lt;&gt;"LisChannel",
_xlpm.COEFF,
$ES241&lt;&gt;"RussOutdoor",
_xlpm.COEFF))</f>
        <v/>
      </c>
      <c r="BE241" s="68">
        <f t="array" ref="BE241">
_xlfn.LET(_xlpm.COEFF,
IF($AW241+$AX241=0,0,IF(MAX(MIN($AX241,EOMONTH(BE$15,0))-MAX($AW241,BE$15)+1,)&gt;0,1,0)),
_xlfn.IFS(
$ES241="LisChannel",
_xlpm.COEFF*
INDEX({1;1;1.2;1.2;1;1;1;1;1.2;1.2;1.2;1.2},
MATCH(MONTH(BE$15),
{1,2,3,4,5,6,7,8,9,10,11,12})),
CONCATENATE($ES241," ",$L241)="RussOutdoor метро",
_xlpm.COEFF*
INDEX({0.8;0.9;1.1;1.1;1;1;1;1;1.1;1.1;1.1;1.1},
MATCH(MONTH(BE$15),
{1,2,3,4,5,6,7,8,9,10,11,12})),
$ES241&lt;&gt;"LisChannel",
_xlpm.COEFF,
$ES241&lt;&gt;"RussOutdoor",
_xlpm.COEFF))</f>
        <v/>
      </c>
      <c r="BF241" s="68">
        <f t="array" ref="BF241">
_xlfn.LET(_xlpm.COEFF,
IF($AW241+$AX241=0,0,IF(MAX(MIN($AX241,EOMONTH(BF$15,0))-MAX($AW241,BF$15)+1,)&gt;0,1,0)),
_xlfn.IFS(
$ES241="LisChannel",
_xlpm.COEFF*
INDEX({1;1;1.2;1.2;1;1;1;1;1.2;1.2;1.2;1.2},
MATCH(MONTH(BF$15),
{1,2,3,4,5,6,7,8,9,10,11,12})),
CONCATENATE($ES241," ",$L241)="RussOutdoor метро",
_xlpm.COEFF*
INDEX({0.8;0.9;1.1;1.1;1;1;1;1;1.1;1.1;1.1;1.1},
MATCH(MONTH(BF$15),
{1,2,3,4,5,6,7,8,9,10,11,12})),
$ES241&lt;&gt;"LisChannel",
_xlpm.COEFF,
$ES241&lt;&gt;"RussOutdoor",
_xlpm.COEFF))</f>
        <v/>
      </c>
      <c r="BG241" s="68">
        <f t="array" ref="BG241">
_xlfn.LET(_xlpm.COEFF,
IF($AW241+$AX241=0,0,IF(MAX(MIN($AX241,EOMONTH(BG$15,0))-MAX($AW241,BG$15)+1,)&gt;0,1,0)),
_xlfn.IFS(
$ES241="LisChannel",
_xlpm.COEFF*
INDEX({1;1;1.2;1.2;1;1;1;1;1.2;1.2;1.2;1.2},
MATCH(MONTH(BG$15),
{1,2,3,4,5,6,7,8,9,10,11,12})),
CONCATENATE($ES241," ",$L241)="RussOutdoor метро",
_xlpm.COEFF*
INDEX({0.8;0.9;1.1;1.1;1;1;1;1;1.1;1.1;1.1;1.1},
MATCH(MONTH(BG$15),
{1,2,3,4,5,6,7,8,9,10,11,12})),
$ES241&lt;&gt;"LisChannel",
_xlpm.COEFF,
$ES241&lt;&gt;"RussOutdoor",
_xlpm.COEFF))</f>
        <v/>
      </c>
      <c r="BH241" s="68">
        <f t="array" ref="BH241">
_xlfn.LET(_xlpm.COEFF,
IF($AW241+$AX241=0,0,IF(MAX(MIN($AX241,EOMONTH(BH$15,0))-MAX($AW241,BH$15)+1,)&gt;0,1,0)),
_xlfn.IFS(
$ES241="LisChannel",
_xlpm.COEFF*
INDEX({1;1;1.2;1.2;1;1;1;1;1.2;1.2;1.2;1.2},
MATCH(MONTH(BH$15),
{1,2,3,4,5,6,7,8,9,10,11,12})),
CONCATENATE($ES241," ",$L241)="RussOutdoor метро",
_xlpm.COEFF*
INDEX({0.8;0.9;1.1;1.1;1;1;1;1;1.1;1.1;1.1;1.1},
MATCH(MONTH(BH$15),
{1,2,3,4,5,6,7,8,9,10,11,12})),
$ES241&lt;&gt;"LisChannel",
_xlpm.COEFF,
$ES241&lt;&gt;"RussOutdoor",
_xlpm.COEFF))</f>
        <v/>
      </c>
      <c r="BI241" s="68">
        <f t="array" ref="BI241">
_xlfn.LET(_xlpm.COEFF,
IF($AW241+$AX241=0,0,IF(MAX(MIN($AX241,EOMONTH(BI$15,0))-MAX($AW241,BI$15)+1,)&gt;0,1,0)),
_xlfn.IFS(
$ES241="LisChannel",
_xlpm.COEFF*
INDEX({1;1;1.2;1.2;1;1;1;1;1.2;1.2;1.2;1.2},
MATCH(MONTH(BI$15),
{1,2,3,4,5,6,7,8,9,10,11,12})),
CONCATENATE($ES241," ",$L241)="RussOutdoor метро",
_xlpm.COEFF*
INDEX({0.8;0.9;1.1;1.1;1;1;1;1;1.1;1.1;1.1;1.1},
MATCH(MONTH(BI$15),
{1,2,3,4,5,6,7,8,9,10,11,12})),
$ES241&lt;&gt;"LisChannel",
_xlpm.COEFF,
$ES241&lt;&gt;"RussOutdoor",
_xlpm.COEFF))</f>
        <v/>
      </c>
      <c r="BJ241" s="68">
        <f t="array" ref="BJ241">
_xlfn.LET(_xlpm.COEFF,
IF($AW241+$AX241=0,0,IF(MAX(MIN($AX241,EOMONTH(BJ$15,0))-MAX($AW241,BJ$15)+1,)&gt;0,1,0)),
_xlfn.IFS(
$ES241="LisChannel",
_xlpm.COEFF*
INDEX({1;1;1.2;1.2;1;1;1;1;1.2;1.2;1.2;1.2},
MATCH(MONTH(BJ$15),
{1,2,3,4,5,6,7,8,9,10,11,12})),
CONCATENATE($ES241," ",$L241)="RussOutdoor метро",
_xlpm.COEFF*
INDEX({0.8;0.9;1.1;1.1;1;1;1;1;1.1;1.1;1.1;1.1},
MATCH(MONTH(BJ$15),
{1,2,3,4,5,6,7,8,9,10,11,12})),
$ES241&lt;&gt;"LisChannel",
_xlpm.COEFF,
$ES241&lt;&gt;"RussOutdoor",
_xlpm.COEFF))</f>
        <v/>
      </c>
      <c r="BK241" s="68">
        <f t="array" ref="BK241">
_xlfn.LET(_xlpm.COEFF,
IF($AW241+$AX241=0,0,IF(MAX(MIN($AX241,EOMONTH(BK$15,0))-MAX($AW241,BK$15)+1,)&gt;0,1,0)),
_xlfn.IFS(
$ES241="LisChannel",
_xlpm.COEFF*
INDEX({1;1;1.2;1.2;1;1;1;1;1.2;1.2;1.2;1.2},
MATCH(MONTH(BK$15),
{1,2,3,4,5,6,7,8,9,10,11,12})),
CONCATENATE($ES241," ",$L241)="RussOutdoor метро",
_xlpm.COEFF*
INDEX({0.8;0.9;1.1;1.1;1;1;1;1;1.1;1.1;1.1;1.1},
MATCH(MONTH(BK$15),
{1,2,3,4,5,6,7,8,9,10,11,12})),
$ES241&lt;&gt;"LisChannel",
_xlpm.COEFF,
$ES241&lt;&gt;"RussOutdoor",
_xlpm.COEFF))</f>
        <v/>
      </c>
      <c r="BL241" s="62">
        <f>COUNTIFS($AZ241:$BK241,"&gt;0")</f>
        <v/>
      </c>
      <c r="BM241" s="65" t="n"/>
      <c r="BN241" s="125">
        <f>$DJ241</f>
        <v/>
      </c>
      <c r="BO241" s="63">
        <f>$DQ241</f>
        <v/>
      </c>
      <c r="BP241" s="125">
        <f>
IFERROR(
IF($BL241=0,0,
$BN241*(1-$BO241)),
0)</f>
        <v/>
      </c>
      <c r="BQ241" s="125">
        <f t="array" ref="BQ241">
IFERROR(
_xlfn.IFS(
$DH241="день_1",
$BP241*$BL241/($AX241-$AW241+1)*AZ241*(DAY(EOMONTH(AZ$15,0))),
$DH241="день_2",
$BP241/30*MAX(MIN($AX241,EOMONTH(AZ$15,0))-MAX($AW241,AZ$15)+1,),
$DH241="раб.день",
$BP241/30*(IFERROR(
_xlfn.LET(_xlpm.VD,
CHOOSE(
{1;2;3;4;5;6;7;8;9;10;11;12;13;14;15;16;17;18},
45658,45659,45660,45661,45662,45663,45664,45665,45711,45724,45778,45779,45785,45786,45820,45821,45965,46022),
_xlfn.LET(_xlpm.DD,
MAX(MIN($AX241,EOMONTH(AZ$15,0))-MAX($AW241,AZ$15),),
_xlfn.IFS(
AND(MONTH($AW241)=MONTH(AZ$15),MONTH($AX241)&lt;&gt;MONTH(AZ$15)),
NETWORKDAYS.INTL($AW241,$AW241+_xlpm.DD,1,_xlpm.VD),
AND(MONTH($AW241)&lt;&gt;MONTH(AZ$15),MONTH($AX241)=MONTH(AZ$15)),
NETWORKDAYS.INTL(($AX241)-_xlpm.DD,$AX241,1,_xlpm.VD),
AND(MONTH($AW241)&lt;MONTH(AZ$15),MONTH($AX241)&gt;MONTH(AZ$15)),
NETWORKDAYS.INTL((EOMONTH(AZ$15-1,1))-_xlpm.DD,EOMONTH(AZ$15-1,1),1,_xlpm.VD),
AND(MONTH($AW241)=MONTH(AZ$15),MONTH($AX241)=MONTH(AZ$15)),
NETWORKDAYS.INTL($AW241,$AX241,1,_xlpm.VD)))),0)),
$DH241="месяц",
$BP241*AZ241,
$DH241="неделя",
$BP241*AZ241/7*(ROUNDUP((DAY(EOMONTH(AZ$15,0)))/4,0))),
0)</f>
        <v/>
      </c>
      <c r="BR241" s="125">
        <f t="array" ref="BR241">
IFERROR(
_xlfn.IFS(
$DH241="день_1",
$BP241*$BL241/($AX241-$AW241+1)*BA241*(DAY(EOMONTH(BA$15,0))),
$DH241="день_2",
$BP241/30*MAX(MIN($AX241,EOMONTH(BA$15,0))-MAX($AW241,BA$15)+1,),
$DH241="раб.день",
$BP241/30*(IFERROR(
_xlfn.LET(_xlpm.VD,
CHOOSE(
{1;2;3;4;5;6;7;8;9;10;11;12;13;14;15;16;17;18},
45658,45659,45660,45661,45662,45663,45664,45665,45711,45724,45778,45779,45785,45786,45820,45821,45965,46022),
_xlfn.LET(_xlpm.DD,
MAX(MIN($AX241,EOMONTH(BA$15,0))-MAX($AW241,BA$15),),
_xlfn.IFS(
AND(MONTH($AW241)=MONTH(BA$15),MONTH($AX241)&lt;&gt;MONTH(BA$15)),
NETWORKDAYS.INTL($AW241,$AW241+_xlpm.DD,1,_xlpm.VD),
AND(MONTH($AW241)&lt;&gt;MONTH(BA$15),MONTH($AX241)=MONTH(BA$15)),
NETWORKDAYS.INTL(($AX241)-_xlpm.DD,$AX241,1,_xlpm.VD),
AND(MONTH($AW241)&lt;MONTH(BA$15),MONTH($AX241)&gt;MONTH(BA$15)),
NETWORKDAYS.INTL((EOMONTH(BA$15-1,1))-_xlpm.DD,EOMONTH(BA$15-1,1),1,_xlpm.VD),
AND(MONTH($AW241)=MONTH(BA$15),MONTH($AX241)=MONTH(BA$15)),
NETWORKDAYS.INTL($AW241,$AX241,1,_xlpm.VD)))),0)),
$DH241="месяц",
$BP241*BA241,
$DH241="неделя",
$BP241*BA241/7*(ROUNDUP((DAY(EOMONTH(BA$15,0)))/4,0))),
0)</f>
        <v/>
      </c>
      <c r="BS241" s="125">
        <f t="array" ref="BS241">
IFERROR(
_xlfn.IFS(
$DH241="день_1",
$BP241*$BL241/($AX241-$AW241+1)*BB241*(DAY(EOMONTH(BB$15,0))),
$DH241="день_2",
$BP241/30*MAX(MIN($AX241,EOMONTH(BB$15,0))-MAX($AW241,BB$15)+1,),
$DH241="раб.день",
$BP241/30*(IFERROR(
_xlfn.LET(_xlpm.VD,
CHOOSE(
{1;2;3;4;5;6;7;8;9;10;11;12;13;14;15;16;17;18},
45658,45659,45660,45661,45662,45663,45664,45665,45711,45724,45778,45779,45785,45786,45820,45821,45965,46022),
_xlfn.LET(_xlpm.DD,
MAX(MIN($AX241,EOMONTH(BB$15,0))-MAX($AW241,BB$15),),
_xlfn.IFS(
AND(MONTH($AW241)=MONTH(BB$15),MONTH($AX241)&lt;&gt;MONTH(BB$15)),
NETWORKDAYS.INTL($AW241,$AW241+_xlpm.DD,1,_xlpm.VD),
AND(MONTH($AW241)&lt;&gt;MONTH(BB$15),MONTH($AX241)=MONTH(BB$15)),
NETWORKDAYS.INTL(($AX241)-_xlpm.DD,$AX241,1,_xlpm.VD),
AND(MONTH($AW241)&lt;MONTH(BB$15),MONTH($AX241)&gt;MONTH(BB$15)),
NETWORKDAYS.INTL((EOMONTH(BB$15-1,1))-_xlpm.DD,EOMONTH(BB$15-1,1),1,_xlpm.VD),
AND(MONTH($AW241)=MONTH(BB$15),MONTH($AX241)=MONTH(BB$15)),
NETWORKDAYS.INTL($AW241,$AX241,1,_xlpm.VD)))),0)),
$DH241="месяц",
$BP241*BB241,
$DH241="неделя",
$BP241*BB241/7*(ROUNDUP((DAY(EOMONTH(BB$15,0)))/4,0))),
0)</f>
        <v/>
      </c>
      <c r="BT241" s="125">
        <f t="array" ref="BT241">
IFERROR(
_xlfn.IFS(
$DH241="день_1",
$BP241*$BL241/($AX241-$AW241+1)*BC241*(DAY(EOMONTH(BC$15,0))),
$DH241="день_2",
$BP241/30*MAX(MIN($AX241,EOMONTH(BC$15,0))-MAX($AW241,BC$15)+1,),
$DH241="раб.день",
$BP241/30*(IFERROR(
_xlfn.LET(_xlpm.VD,
CHOOSE(
{1;2;3;4;5;6;7;8;9;10;11;12;13;14;15;16;17;18},
45658,45659,45660,45661,45662,45663,45664,45665,45711,45724,45778,45779,45785,45786,45820,45821,45965,46022),
_xlfn.LET(_xlpm.DD,
MAX(MIN($AX241,EOMONTH(BC$15,0))-MAX($AW241,BC$15),),
_xlfn.IFS(
AND(MONTH($AW241)=MONTH(BC$15),MONTH($AX241)&lt;&gt;MONTH(BC$15)),
NETWORKDAYS.INTL($AW241,$AW241+_xlpm.DD,1,_xlpm.VD),
AND(MONTH($AW241)&lt;&gt;MONTH(BC$15),MONTH($AX241)=MONTH(BC$15)),
NETWORKDAYS.INTL(($AX241)-_xlpm.DD,$AX241,1,_xlpm.VD),
AND(MONTH($AW241)&lt;MONTH(BC$15),MONTH($AX241)&gt;MONTH(BC$15)),
NETWORKDAYS.INTL((EOMONTH(BC$15-1,1))-_xlpm.DD,EOMONTH(BC$15-1,1),1,_xlpm.VD),
AND(MONTH($AW241)=MONTH(BC$15),MONTH($AX241)=MONTH(BC$15)),
NETWORKDAYS.INTL($AW241,$AX241,1,_xlpm.VD)))),0)),
$DH241="месяц",
$BP241*BC241,
$DH241="неделя",
$BP241*BC241/7*(ROUNDUP((DAY(EOMONTH(BC$15,0)))/4,0))),
0)</f>
        <v/>
      </c>
      <c r="BU241" s="125">
        <f t="array" ref="BU241">
IFERROR(
_xlfn.IFS(
$DH241="день_1",
$BP241*$BL241/($AX241-$AW241+1)*BD241*(DAY(EOMONTH(BD$15,0))),
$DH241="день_2",
$BP241/30*MAX(MIN($AX241,EOMONTH(BD$15,0))-MAX($AW241,BD$15)+1,),
$DH241="раб.день",
$BP241/30*(IFERROR(
_xlfn.LET(_xlpm.VD,
CHOOSE(
{1;2;3;4;5;6;7;8;9;10;11;12;13;14;15;16;17;18},
45658,45659,45660,45661,45662,45663,45664,45665,45711,45724,45778,45779,45785,45786,45820,45821,45965,46022),
_xlfn.LET(_xlpm.DD,
MAX(MIN($AX241,EOMONTH(BD$15,0))-MAX($AW241,BD$15),),
_xlfn.IFS(
AND(MONTH($AW241)=MONTH(BD$15),MONTH($AX241)&lt;&gt;MONTH(BD$15)),
NETWORKDAYS.INTL($AW241,$AW241+_xlpm.DD,1,_xlpm.VD),
AND(MONTH($AW241)&lt;&gt;MONTH(BD$15),MONTH($AX241)=MONTH(BD$15)),
NETWORKDAYS.INTL(($AX241)-_xlpm.DD,$AX241,1,_xlpm.VD),
AND(MONTH($AW241)&lt;MONTH(BD$15),MONTH($AX241)&gt;MONTH(BD$15)),
NETWORKDAYS.INTL((EOMONTH(BD$15-1,1))-_xlpm.DD,EOMONTH(BD$15-1,1),1,_xlpm.VD),
AND(MONTH($AW241)=MONTH(BD$15),MONTH($AX241)=MONTH(BD$15)),
NETWORKDAYS.INTL($AW241,$AX241,1,_xlpm.VD)))),0)),
$DH241="месяц",
$BP241*BD241,
$DH241="неделя",
$BP241*BD241/7*(ROUNDUP((DAY(EOMONTH(BD$15,0)))/4,0))),
0)</f>
        <v/>
      </c>
      <c r="BV241" s="125">
        <f t="array" ref="BV241">
IFERROR(
_xlfn.IFS(
$DH241="день_1",
$BP241*$BL241/($AX241-$AW241+1)*BE241*(DAY(EOMONTH(BE$15,0))),
$DH241="день_2",
$BP241/30*MAX(MIN($AX241,EOMONTH(BE$15,0))-MAX($AW241,BE$15)+1,),
$DH241="раб.день",
$BP241/30*(IFERROR(
_xlfn.LET(_xlpm.VD,
CHOOSE(
{1;2;3;4;5;6;7;8;9;10;11;12;13;14;15;16;17;18},
45658,45659,45660,45661,45662,45663,45664,45665,45711,45724,45778,45779,45785,45786,45820,45821,45965,46022),
_xlfn.LET(_xlpm.DD,
MAX(MIN($AX241,EOMONTH(BE$15,0))-MAX($AW241,BE$15),),
_xlfn.IFS(
AND(MONTH($AW241)=MONTH(BE$15),MONTH($AX241)&lt;&gt;MONTH(BE$15)),
NETWORKDAYS.INTL($AW241,$AW241+_xlpm.DD,1,_xlpm.VD),
AND(MONTH($AW241)&lt;&gt;MONTH(BE$15),MONTH($AX241)=MONTH(BE$15)),
NETWORKDAYS.INTL(($AX241)-_xlpm.DD,$AX241,1,_xlpm.VD),
AND(MONTH($AW241)&lt;MONTH(BE$15),MONTH($AX241)&gt;MONTH(BE$15)),
NETWORKDAYS.INTL((EOMONTH(BE$15-1,1))-_xlpm.DD,EOMONTH(BE$15-1,1),1,_xlpm.VD),
AND(MONTH($AW241)=MONTH(BE$15),MONTH($AX241)=MONTH(BE$15)),
NETWORKDAYS.INTL($AW241,$AX241,1,_xlpm.VD)))),0)),
$DH241="месяц",
$BP241*BE241,
$DH241="неделя",
$BP241*BE241/7*(ROUNDUP((DAY(EOMONTH(BE$15,0)))/4,0))),
0)</f>
        <v/>
      </c>
      <c r="BW241" s="125">
        <f t="array" ref="BW241">
IFERROR(
_xlfn.IFS(
$DH241="день_1",
$BP241*$BL241/($AX241-$AW241+1)*BF241*(DAY(EOMONTH(BF$15,0))),
$DH241="день_2",
$BP241/30*MAX(MIN($AX241,EOMONTH(BF$15,0))-MAX($AW241,BF$15)+1,),
$DH241="раб.день",
$BP241/30*(IFERROR(
_xlfn.LET(_xlpm.VD,
CHOOSE(
{1;2;3;4;5;6;7;8;9;10;11;12;13;14;15;16;17;18},
45658,45659,45660,45661,45662,45663,45664,45665,45711,45724,45778,45779,45785,45786,45820,45821,45965,46022),
_xlfn.LET(_xlpm.DD,
MAX(MIN($AX241,EOMONTH(BF$15,0))-MAX($AW241,BF$15),),
_xlfn.IFS(
AND(MONTH($AW241)=MONTH(BF$15),MONTH($AX241)&lt;&gt;MONTH(BF$15)),
NETWORKDAYS.INTL($AW241,$AW241+_xlpm.DD,1,_xlpm.VD),
AND(MONTH($AW241)&lt;&gt;MONTH(BF$15),MONTH($AX241)=MONTH(BF$15)),
NETWORKDAYS.INTL(($AX241)-_xlpm.DD,$AX241,1,_xlpm.VD),
AND(MONTH($AW241)&lt;MONTH(BF$15),MONTH($AX241)&gt;MONTH(BF$15)),
NETWORKDAYS.INTL((EOMONTH(BF$15-1,1))-_xlpm.DD,EOMONTH(BF$15-1,1),1,_xlpm.VD),
AND(MONTH($AW241)=MONTH(BF$15),MONTH($AX241)=MONTH(BF$15)),
NETWORKDAYS.INTL($AW241,$AX241,1,_xlpm.VD)))),0)),
$DH241="месяц",
$BP241*BF241,
$DH241="неделя",
$BP241*BF241/7*(ROUNDUP((DAY(EOMONTH(BF$15,0)))/4,0))),
0)</f>
        <v/>
      </c>
      <c r="BX241" s="125">
        <f t="array" ref="BX241">
IFERROR(
_xlfn.IFS(
$DH241="день_1",
$BP241*$BL241/($AX241-$AW241+1)*BG241*(DAY(EOMONTH(BG$15,0))),
$DH241="день_2",
$BP241/30*MAX(MIN($AX241,EOMONTH(BG$15,0))-MAX($AW241,BG$15)+1,),
$DH241="раб.день",
$BP241/30*(IFERROR(
_xlfn.LET(_xlpm.VD,
CHOOSE(
{1;2;3;4;5;6;7;8;9;10;11;12;13;14;15;16;17;18},
45658,45659,45660,45661,45662,45663,45664,45665,45711,45724,45778,45779,45785,45786,45820,45821,45965,46022),
_xlfn.LET(_xlpm.DD,
MAX(MIN($AX241,EOMONTH(BG$15,0))-MAX($AW241,BG$15),),
_xlfn.IFS(
AND(MONTH($AW241)=MONTH(BG$15),MONTH($AX241)&lt;&gt;MONTH(BG$15)),
NETWORKDAYS.INTL($AW241,$AW241+_xlpm.DD,1,_xlpm.VD),
AND(MONTH($AW241)&lt;&gt;MONTH(BG$15),MONTH($AX241)=MONTH(BG$15)),
NETWORKDAYS.INTL(($AX241)-_xlpm.DD,$AX241,1,_xlpm.VD),
AND(MONTH($AW241)&lt;MONTH(BG$15),MONTH($AX241)&gt;MONTH(BG$15)),
NETWORKDAYS.INTL((EOMONTH(BG$15-1,1))-_xlpm.DD,EOMONTH(BG$15-1,1),1,_xlpm.VD),
AND(MONTH($AW241)=MONTH(BG$15),MONTH($AX241)=MONTH(BG$15)),
NETWORKDAYS.INTL($AW241,$AX241,1,_xlpm.VD)))),0)),
$DH241="месяц",
$BP241*BG241,
$DH241="неделя",
$BP241*BG241/7*(ROUNDUP((DAY(EOMONTH(BG$15,0)))/4,0))),
0)</f>
        <v/>
      </c>
      <c r="BY241" s="125">
        <f t="array" ref="BY241">
IFERROR(
_xlfn.IFS(
$DH241="день_1",
$BP241*$BL241/($AX241-$AW241+1)*BH241*(DAY(EOMONTH(BH$15,0))),
$DH241="день_2",
$BP241/30*MAX(MIN($AX241,EOMONTH(BH$15,0))-MAX($AW241,BH$15)+1,),
$DH241="раб.день",
$BP241/30*(IFERROR(
_xlfn.LET(_xlpm.VD,
CHOOSE(
{1;2;3;4;5;6;7;8;9;10;11;12;13;14;15;16;17;18},
45658,45659,45660,45661,45662,45663,45664,45665,45711,45724,45778,45779,45785,45786,45820,45821,45965,46022),
_xlfn.LET(_xlpm.DD,
MAX(MIN($AX241,EOMONTH(BH$15,0))-MAX($AW241,BH$15),),
_xlfn.IFS(
AND(MONTH($AW241)=MONTH(BH$15),MONTH($AX241)&lt;&gt;MONTH(BH$15)),
NETWORKDAYS.INTL($AW241,$AW241+_xlpm.DD,1,_xlpm.VD),
AND(MONTH($AW241)&lt;&gt;MONTH(BH$15),MONTH($AX241)=MONTH(BH$15)),
NETWORKDAYS.INTL(($AX241)-_xlpm.DD,$AX241,1,_xlpm.VD),
AND(MONTH($AW241)&lt;MONTH(BH$15),MONTH($AX241)&gt;MONTH(BH$15)),
NETWORKDAYS.INTL((EOMONTH(BH$15-1,1))-_xlpm.DD,EOMONTH(BH$15-1,1),1,_xlpm.VD),
AND(MONTH($AW241)=MONTH(BH$15),MONTH($AX241)=MONTH(BH$15)),
NETWORKDAYS.INTL($AW241,$AX241,1,_xlpm.VD)))),0)),
$DH241="месяц",
$BP241*BH241,
$DH241="неделя",
$BP241*BH241/7*(ROUNDUP((DAY(EOMONTH(BH$15,0)))/4,0))),
0)</f>
        <v/>
      </c>
      <c r="BZ241" s="125">
        <f t="array" ref="BZ241">
IFERROR(
_xlfn.IFS(
$DH241="день_1",
$BP241*$BL241/($AX241-$AW241+1)*BI241*(DAY(EOMONTH(BI$15,0))),
$DH241="день_2",
$BP241/30*MAX(MIN($AX241,EOMONTH(BI$15,0))-MAX($AW241,BI$15)+1,),
$DH241="раб.день",
$BP241/30*(IFERROR(
_xlfn.LET(_xlpm.VD,
CHOOSE(
{1;2;3;4;5;6;7;8;9;10;11;12;13;14;15;16;17;18},
45658,45659,45660,45661,45662,45663,45664,45665,45711,45724,45778,45779,45785,45786,45820,45821,45965,46022),
_xlfn.LET(_xlpm.DD,
MAX(MIN($AX241,EOMONTH(BI$15,0))-MAX($AW241,BI$15),),
_xlfn.IFS(
AND(MONTH($AW241)=MONTH(BI$15),MONTH($AX241)&lt;&gt;MONTH(BI$15)),
NETWORKDAYS.INTL($AW241,$AW241+_xlpm.DD,1,_xlpm.VD),
AND(MONTH($AW241)&lt;&gt;MONTH(BI$15),MONTH($AX241)=MONTH(BI$15)),
NETWORKDAYS.INTL(($AX241)-_xlpm.DD,$AX241,1,_xlpm.VD),
AND(MONTH($AW241)&lt;MONTH(BI$15),MONTH($AX241)&gt;MONTH(BI$15)),
NETWORKDAYS.INTL((EOMONTH(BI$15-1,1))-_xlpm.DD,EOMONTH(BI$15-1,1),1,_xlpm.VD),
AND(MONTH($AW241)=MONTH(BI$15),MONTH($AX241)=MONTH(BI$15)),
NETWORKDAYS.INTL($AW241,$AX241,1,_xlpm.VD)))),0)),
$DH241="месяц",
$BP241*BI241,
$DH241="неделя",
$BP241*BI241/7*(ROUNDUP((DAY(EOMONTH(BI$15,0)))/4,0))),
0)</f>
        <v/>
      </c>
      <c r="CA241" s="125">
        <f t="array" ref="CA241">
IFERROR(
_xlfn.IFS(
$DH241="день_1",
$BP241*$BL241/($AX241-$AW241+1)*BJ241*(DAY(EOMONTH(BJ$15,0))),
$DH241="день_2",
$BP241/30*MAX(MIN($AX241,EOMONTH(BJ$15,0))-MAX($AW241,BJ$15)+1,),
$DH241="раб.день",
$BP241/30*(IFERROR(
_xlfn.LET(_xlpm.VD,
CHOOSE(
{1;2;3;4;5;6;7;8;9;10;11;12;13;14;15;16;17;18},
45658,45659,45660,45661,45662,45663,45664,45665,45711,45724,45778,45779,45785,45786,45820,45821,45965,46022),
_xlfn.LET(_xlpm.DD,
MAX(MIN($AX241,EOMONTH(BJ$15,0))-MAX($AW241,BJ$15),),
_xlfn.IFS(
AND(MONTH($AW241)=MONTH(BJ$15),MONTH($AX241)&lt;&gt;MONTH(BJ$15)),
NETWORKDAYS.INTL($AW241,$AW241+_xlpm.DD,1,_xlpm.VD),
AND(MONTH($AW241)&lt;&gt;MONTH(BJ$15),MONTH($AX241)=MONTH(BJ$15)),
NETWORKDAYS.INTL(($AX241)-_xlpm.DD,$AX241,1,_xlpm.VD),
AND(MONTH($AW241)&lt;MONTH(BJ$15),MONTH($AX241)&gt;MONTH(BJ$15)),
NETWORKDAYS.INTL((EOMONTH(BJ$15-1,1))-_xlpm.DD,EOMONTH(BJ$15-1,1),1,_xlpm.VD),
AND(MONTH($AW241)=MONTH(BJ$15),MONTH($AX241)=MONTH(BJ$15)),
NETWORKDAYS.INTL($AW241,$AX241,1,_xlpm.VD)))),0)),
$DH241="месяц",
$BP241*BJ241,
$DH241="неделя",
$BP241*BJ241/7*(ROUNDUP((DAY(EOMONTH(BJ$15,0)))/4,0))),
0)</f>
        <v/>
      </c>
      <c r="CB241" s="125">
        <f t="array" ref="CB241">
IFERROR(
_xlfn.IFS(
$DH241="день_1",
$BP241*$BL241/($AX241-$AW241+1)*BK241*(DAY(EOMONTH(BK$15,0))),
$DH241="день_2",
$BP241/30*MAX(MIN($AX241,EOMONTH(BK$15,0))-MAX($AW241,BK$15)+1,),
$DH241="раб.день",
$BP241/30*(IFERROR(
_xlfn.LET(_xlpm.VD,
CHOOSE(
{1;2;3;4;5;6;7;8;9;10;11;12;13;14;15;16;17;18},
45658,45659,45660,45661,45662,45663,45664,45665,45711,45724,45778,45779,45785,45786,45820,45821,45965,46022),
_xlfn.LET(_xlpm.DD,
MAX(MIN($AX241,EOMONTH(BK$15,0))-MAX($AW241,BK$15),),
_xlfn.IFS(
AND(MONTH($AW241)=MONTH(BK$15),MONTH($AX241)&lt;&gt;MONTH(BK$15)),
NETWORKDAYS.INTL($AW241,$AW241+_xlpm.DD,1,_xlpm.VD),
AND(MONTH($AW241)&lt;&gt;MONTH(BK$15),MONTH($AX241)=MONTH(BK$15)),
NETWORKDAYS.INTL(($AX241)-_xlpm.DD,$AX241,1,_xlpm.VD),
AND(MONTH($AW241)&lt;MONTH(BK$15),MONTH($AX241)&gt;MONTH(BK$15)),
NETWORKDAYS.INTL((EOMONTH(BK$15-1,1))-_xlpm.DD,EOMONTH(BK$15-1,1),1,_xlpm.VD),
AND(MONTH($AW241)=MONTH(BK$15),MONTH($AX241)=MONTH(BK$15)),
NETWORKDAYS.INTL($AW241,$AX241,1,_xlpm.VD)))),0)),
$DH241="месяц",
$BP241*BK241,
$DH241="неделя",
$BP241*BK241/7*(ROUNDUP((DAY(EOMONTH(BK$15,0)))/4,0))),
0)</f>
        <v/>
      </c>
      <c r="CC241" s="125">
        <f>SUM($BQ241:$CB241)</f>
        <v/>
      </c>
      <c r="CD241" s="126">
        <f>SUM($EH241:$EH241)</f>
        <v/>
      </c>
      <c r="CE241" s="126">
        <f>$CD241*$AB241</f>
        <v/>
      </c>
      <c r="CF241" s="126">
        <f>SUM($EK241:$EK241)</f>
        <v/>
      </c>
      <c r="CG241" s="126">
        <f>$CF241*$AB241</f>
        <v/>
      </c>
      <c r="CH241" s="126">
        <f>SUM($CC241,$CE241,$CG241)</f>
        <v/>
      </c>
      <c r="CI241" s="126">
        <f>$CH241*(1+$CM241)</f>
        <v/>
      </c>
      <c r="CJ241" s="127" t="n">
        <v>0</v>
      </c>
      <c r="CK241" s="126">
        <f>SUM($CH241:$CH241)*(1+$CJ241)</f>
        <v/>
      </c>
      <c r="CL241" s="126">
        <f>SUM($CH241:$CH241)*(1+$CM241)</f>
        <v/>
      </c>
      <c r="CM241" s="59" t="inlineStr">
        <is>
          <t>20%</t>
        </is>
      </c>
      <c r="CN241" s="59" t="n"/>
      <c r="CO241" s="72" t="n"/>
      <c r="CP241" s="59" t="n"/>
      <c r="CQ241" s="73" t="n"/>
      <c r="CR241" s="73" t="n"/>
      <c r="CS241" s="73" t="n"/>
      <c r="CT241" s="72" t="n"/>
      <c r="CU241" s="79" t="inlineStr">
        <is>
          <t> </t>
        </is>
      </c>
      <c r="CV241" s="60" t="n"/>
      <c r="CW241" s="60" t="n"/>
      <c r="CX241" s="60" t="n"/>
      <c r="CY241" s="127">
        <f>IFERROR(($CC241-$EE241)/($EE241/(1-$DQ241)),0)</f>
        <v/>
      </c>
      <c r="CZ241" s="127">
        <f>IFERROR(1-$EI241/($CE241),0)</f>
        <v/>
      </c>
      <c r="DA241" s="127">
        <f>IFERROR(1-$EL241/($CG241),0)</f>
        <v/>
      </c>
      <c r="DB241" s="126">
        <f>ROUND(IFERROR(($CI241/(1+$CM241)-$EN241),0),2)</f>
        <v/>
      </c>
      <c r="DC241" s="128" t="n"/>
      <c r="DD241" s="125" t="n"/>
      <c r="DE241" s="75" t="n">
        <v>0</v>
      </c>
      <c r="DF241" s="128" t="n"/>
      <c r="DG241" s="125">
        <f>IF($DC241=0,0,$DD241*($DC241*100%-$DE241*$DF241))*SUM($AB241:$AB241)</f>
        <v/>
      </c>
      <c r="DH241" s="129" t="inlineStr">
        <is>
          <t>месяц</t>
        </is>
      </c>
      <c r="DI241" s="130">
        <f t="array" ref="DI241">IFERROR(
IF($ES241="LisChannel",
(ROUND(((INDEX({174.625;153.888888888889;130.972222222222},MATCH($AI241,{2;3;4}),0))*$AG241*$AI241),2)),0),0)</f>
        <v/>
      </c>
      <c r="DJ241" s="130">
        <f>
_xlfn.LET(_xlpm.X,
IFERROR(
IF($ES241="НовиковТВ",
(_xlfn.LET(_xlpm.NTV,
_xlfn.LET(_xlpm.MIN,350000,
IF(SUMIFS($DI:$DI,$ES:$ES,"НовиковТВ")&lt;=_xlpm.MIN,
(SUMIFS($DI:$DI,$ES:$ES,"НовиковТВ")/(COUNTIFS($ES:$ES,"НовиковТВ")))*_xlpm.MIN/SUMIFS($DI:$DI,$ES:$ES,"НовиковТВ"),
DI241)),
_xlpm.NTV+$DG241/(1-(1-(_xlpm.NTV)*(1-$DL241)*(1-$DM241)*(1-$DN241)*(1-$DO241)*(1-$DP241)/_xlpm.NTV))))/(1+$EP241),
$DI241+$DG241/(1-(1-($DI241)*(1-$DL241)*(1-$DM241)*(1-$DN241)*(1-$DO241)*(1-$DP241)/$DI241))),
0),
_xlpm.X*(1+$CM241)*(1+$CW241)-_xlpm.X*(1+$CM241)+_xlpm.X)</f>
        <v/>
      </c>
      <c r="DK241" s="125" t="inlineStr">
        <is>
          <t>послед.</t>
        </is>
      </c>
      <c r="DL241" s="63" t="n">
        <v>0</v>
      </c>
      <c r="DM241" s="63" t="n">
        <v>0</v>
      </c>
      <c r="DN241" s="63" t="n">
        <v>0</v>
      </c>
      <c r="DO241" s="63" t="n">
        <v>0</v>
      </c>
      <c r="DP241" s="63" t="n">
        <v>0</v>
      </c>
      <c r="DQ241" s="63">
        <f t="array" ref="DQ241">IFERROR(_xlfn.IFS(
$DK241="послед.",1-(1-$DL241)*(1-$DM241)*(1-$DN241)*(1-$DO241)*(1-$DP241),
$DK241="сумм.",$DL241+$DM241+$DN241+$DO241+$DP241),
0)</f>
        <v/>
      </c>
      <c r="DR241" s="125">
        <f t="array" ref="DR241">
IFERROR(
_xlfn.IFS(
$BL241=0,
0,
$BL241&gt;0,
_xlfn.IFS($DK241="послед.",
$DJ241*(1-$DL241)*(1-$DM241)*(1-$DN241)*(1-$DO241)*(1-$DP241),
$DK241="сумм.",
$DJ241*(1-($DL241+$DM241+$DN241+$DO241+$DP241)))),0)</f>
        <v/>
      </c>
      <c r="DS241" s="125">
        <f t="array" ref="DS241">
IFERROR(_xlfn.IFS(
$DH241="день_1",
$DR241*$BL241/($AX241-$AW241+1)*AZ241*(DAY(EOMONTH(AZ$15,0))),
$DH241="день_2",
$DR241/30*MAX(MIN($AX241,EOMONTH(AZ$15,0))-MAX($AW241,AZ$15)+1,),
$DH241="раб.день",
$DR241/30*(IFERROR(
_xlfn.LET(_xlpm.VD,
CHOOSE(
{1;2;3;4;5;6;7;8;9;10;11;12;13;14;15;16;17;18},
45658,45659,45660,45661,45662,45663,45664,45665,45711,45724,45778,45779,45785,45786,45820,45821,45965,46022),
_xlfn.LET(_xlpm.DD,
MAX(MIN($AX241,EOMONTH(AZ$15,0))-MAX($AW241,AZ$15),),
_xlfn.IFS(
AND(MONTH($AW241)=MONTH(AZ$15),MONTH($AX241)&lt;&gt;MONTH(AZ$15)),
NETWORKDAYS.INTL($AW241,$AW241+_xlpm.DD,1,_xlpm.VD),
AND(MONTH($AW241)&lt;&gt;MONTH(AZ$15),MONTH($AX241)=MONTH(AZ$15)),
NETWORKDAYS.INTL(($AX241)-_xlpm.DD,$AX241,1,_xlpm.VD),
AND(MONTH($AW241)&lt;MONTH(AZ$15),MONTH($AX241)&gt;MONTH(AZ$15)),
NETWORKDAYS.INTL((EOMONTH(AZ$15-1,1))-_xlpm.DD,EOMONTH(AZ$15-1,1),1,_xlpm.VD),
AND(MONTH($AW241)=MONTH(AZ$15),MONTH($AX241)=MONTH(AZ$15)),
NETWORKDAYS.INTL($AW241,$AX241,1,_xlpm.VD)))),0)),
$DH241="месяц",
$DR241*AZ241,
$DH241="неделя",
$DR241*AZ241/7*(ROUNDUP((DAY(EOMONTH(AZ$15,0)))/4,0))),
0)</f>
        <v/>
      </c>
      <c r="DT241" s="125">
        <f t="array" ref="DT241">
IFERROR(_xlfn.IFS(
$DH241="день_1",
$DR241*$BL241/($AX241-$AW241+1)*BA241*(DAY(EOMONTH(BA$15,0))),
$DH241="день_2",
$DR241/30*MAX(MIN($AX241,EOMONTH(BA$15,0))-MAX($AW241,BA$15)+1,),
$DH241="раб.день",
$DR241/30*(IFERROR(
_xlfn.LET(_xlpm.VD,
CHOOSE(
{1;2;3;4;5;6;7;8;9;10;11;12;13;14;15;16;17;18},
45658,45659,45660,45661,45662,45663,45664,45665,45711,45724,45778,45779,45785,45786,45820,45821,45965,46022),
_xlfn.LET(_xlpm.DD,
MAX(MIN($AX241,EOMONTH(BA$15,0))-MAX($AW241,BA$15),),
_xlfn.IFS(
AND(MONTH($AW241)=MONTH(BA$15),MONTH($AX241)&lt;&gt;MONTH(BA$15)),
NETWORKDAYS.INTL($AW241,$AW241+_xlpm.DD,1,_xlpm.VD),
AND(MONTH($AW241)&lt;&gt;MONTH(BA$15),MONTH($AX241)=MONTH(BA$15)),
NETWORKDAYS.INTL(($AX241)-_xlpm.DD,$AX241,1,_xlpm.VD),
AND(MONTH($AW241)&lt;MONTH(BA$15),MONTH($AX241)&gt;MONTH(BA$15)),
NETWORKDAYS.INTL((EOMONTH(BA$15-1,1))-_xlpm.DD,EOMONTH(BA$15-1,1),1,_xlpm.VD),
AND(MONTH($AW241)=MONTH(BA$15),MONTH($AX241)=MONTH(BA$15)),
NETWORKDAYS.INTL($AW241,$AX241,1,_xlpm.VD)))),0)),
$DH241="месяц",
$DR241*BA241,
$DH241="неделя",
$DR241*BA241/7*(ROUNDUP((DAY(EOMONTH(BA$15,0)))/4,0))),
0)</f>
        <v/>
      </c>
      <c r="DU241" s="125">
        <f t="array" ref="DU241">
IFERROR(_xlfn.IFS(
$DH241="день_1",
$DR241*$BL241/($AX241-$AW241+1)*BB241*(DAY(EOMONTH(BB$15,0))),
$DH241="день_2",
$DR241/30*MAX(MIN($AX241,EOMONTH(BB$15,0))-MAX($AW241,BB$15)+1,),
$DH241="раб.день",
$DR241/30*(IFERROR(
_xlfn.LET(_xlpm.VD,
CHOOSE(
{1;2;3;4;5;6;7;8;9;10;11;12;13;14;15;16;17;18},
45658,45659,45660,45661,45662,45663,45664,45665,45711,45724,45778,45779,45785,45786,45820,45821,45965,46022),
_xlfn.LET(_xlpm.DD,
MAX(MIN($AX241,EOMONTH(BB$15,0))-MAX($AW241,BB$15),),
_xlfn.IFS(
AND(MONTH($AW241)=MONTH(BB$15),MONTH($AX241)&lt;&gt;MONTH(BB$15)),
NETWORKDAYS.INTL($AW241,$AW241+_xlpm.DD,1,_xlpm.VD),
AND(MONTH($AW241)&lt;&gt;MONTH(BB$15),MONTH($AX241)=MONTH(BB$15)),
NETWORKDAYS.INTL(($AX241)-_xlpm.DD,$AX241,1,_xlpm.VD),
AND(MONTH($AW241)&lt;MONTH(BB$15),MONTH($AX241)&gt;MONTH(BB$15)),
NETWORKDAYS.INTL((EOMONTH(BB$15-1,1))-_xlpm.DD,EOMONTH(BB$15-1,1),1,_xlpm.VD),
AND(MONTH($AW241)=MONTH(BB$15),MONTH($AX241)=MONTH(BB$15)),
NETWORKDAYS.INTL($AW241,$AX241,1,_xlpm.VD)))),0)),
$DH241="месяц",
$DR241*BB241,
$DH241="неделя",
$DR241*BB241/7*(ROUNDUP((DAY(EOMONTH(BB$15,0)))/4,0))),
0)</f>
        <v/>
      </c>
      <c r="DV241" s="125">
        <f t="array" ref="DV241">
IFERROR(_xlfn.IFS(
$DH241="день_1",
$DR241*$BL241/($AX241-$AW241+1)*BC241*(DAY(EOMONTH(BC$15,0))),
$DH241="день_2",
$DR241/30*MAX(MIN($AX241,EOMONTH(BC$15,0))-MAX($AW241,BC$15)+1,),
$DH241="раб.день",
$DR241/30*(IFERROR(
_xlfn.LET(_xlpm.VD,
CHOOSE(
{1;2;3;4;5;6;7;8;9;10;11;12;13;14;15;16;17;18},
45658,45659,45660,45661,45662,45663,45664,45665,45711,45724,45778,45779,45785,45786,45820,45821,45965,46022),
_xlfn.LET(_xlpm.DD,
MAX(MIN($AX241,EOMONTH(BC$15,0))-MAX($AW241,BC$15),),
_xlfn.IFS(
AND(MONTH($AW241)=MONTH(BC$15),MONTH($AX241)&lt;&gt;MONTH(BC$15)),
NETWORKDAYS.INTL($AW241,$AW241+_xlpm.DD,1,_xlpm.VD),
AND(MONTH($AW241)&lt;&gt;MONTH(BC$15),MONTH($AX241)=MONTH(BC$15)),
NETWORKDAYS.INTL(($AX241)-_xlpm.DD,$AX241,1,_xlpm.VD),
AND(MONTH($AW241)&lt;MONTH(BC$15),MONTH($AX241)&gt;MONTH(BC$15)),
NETWORKDAYS.INTL((EOMONTH(BC$15-1,1))-_xlpm.DD,EOMONTH(BC$15-1,1),1,_xlpm.VD),
AND(MONTH($AW241)=MONTH(BC$15),MONTH($AX241)=MONTH(BC$15)),
NETWORKDAYS.INTL($AW241,$AX241,1,_xlpm.VD)))),0)),
$DH241="месяц",
$DR241*BC241,
$DH241="неделя",
$DR241*BC241/7*(ROUNDUP((DAY(EOMONTH(BC$15,0)))/4,0))),
0)</f>
        <v/>
      </c>
      <c r="DW241" s="125">
        <f t="array" ref="DW241">
IFERROR(_xlfn.IFS(
$DH241="день_1",
$DR241*$BL241/($AX241-$AW241+1)*BD241*(DAY(EOMONTH(BD$15,0))),
$DH241="день_2",
$DR241/30*MAX(MIN($AX241,EOMONTH(BD$15,0))-MAX($AW241,BD$15)+1,),
$DH241="раб.день",
$DR241/30*(IFERROR(
_xlfn.LET(_xlpm.VD,
CHOOSE(
{1;2;3;4;5;6;7;8;9;10;11;12;13;14;15;16;17;18},
45658,45659,45660,45661,45662,45663,45664,45665,45711,45724,45778,45779,45785,45786,45820,45821,45965,46022),
_xlfn.LET(_xlpm.DD,
MAX(MIN($AX241,EOMONTH(BD$15,0))-MAX($AW241,BD$15),),
_xlfn.IFS(
AND(MONTH($AW241)=MONTH(BD$15),MONTH($AX241)&lt;&gt;MONTH(BD$15)),
NETWORKDAYS.INTL($AW241,$AW241+_xlpm.DD,1,_xlpm.VD),
AND(MONTH($AW241)&lt;&gt;MONTH(BD$15),MONTH($AX241)=MONTH(BD$15)),
NETWORKDAYS.INTL(($AX241)-_xlpm.DD,$AX241,1,_xlpm.VD),
AND(MONTH($AW241)&lt;MONTH(BD$15),MONTH($AX241)&gt;MONTH(BD$15)),
NETWORKDAYS.INTL((EOMONTH(BD$15-1,1))-_xlpm.DD,EOMONTH(BD$15-1,1),1,_xlpm.VD),
AND(MONTH($AW241)=MONTH(BD$15),MONTH($AX241)=MONTH(BD$15)),
NETWORKDAYS.INTL($AW241,$AX241,1,_xlpm.VD)))),0)),
$DH241="месяц",
$DR241*BD241,
$DH241="неделя",
$DR241*BD241/7*(ROUNDUP((DAY(EOMONTH(BD$15,0)))/4,0))),
0)</f>
        <v/>
      </c>
      <c r="DX241" s="125">
        <f t="array" ref="DX241">
IFERROR(_xlfn.IFS(
$DH241="день_1",
$DR241*$BL241/($AX241-$AW241+1)*BE241*(DAY(EOMONTH(BE$15,0))),
$DH241="день_2",
$DR241/30*MAX(MIN($AX241,EOMONTH(BE$15,0))-MAX($AW241,BE$15)+1,),
$DH241="раб.день",
$DR241/30*(IFERROR(
_xlfn.LET(_xlpm.VD,
CHOOSE(
{1;2;3;4;5;6;7;8;9;10;11;12;13;14;15;16;17;18},
45658,45659,45660,45661,45662,45663,45664,45665,45711,45724,45778,45779,45785,45786,45820,45821,45965,46022),
_xlfn.LET(_xlpm.DD,
MAX(MIN($AX241,EOMONTH(BE$15,0))-MAX($AW241,BE$15),),
_xlfn.IFS(
AND(MONTH($AW241)=MONTH(BE$15),MONTH($AX241)&lt;&gt;MONTH(BE$15)),
NETWORKDAYS.INTL($AW241,$AW241+_xlpm.DD,1,_xlpm.VD),
AND(MONTH($AW241)&lt;&gt;MONTH(BE$15),MONTH($AX241)=MONTH(BE$15)),
NETWORKDAYS.INTL(($AX241)-_xlpm.DD,$AX241,1,_xlpm.VD),
AND(MONTH($AW241)&lt;MONTH(BE$15),MONTH($AX241)&gt;MONTH(BE$15)),
NETWORKDAYS.INTL((EOMONTH(BE$15-1,1))-_xlpm.DD,EOMONTH(BE$15-1,1),1,_xlpm.VD),
AND(MONTH($AW241)=MONTH(BE$15),MONTH($AX241)=MONTH(BE$15)),
NETWORKDAYS.INTL($AW241,$AX241,1,_xlpm.VD)))),0)),
$DH241="месяц",
$DR241*BE241,
$DH241="неделя",
$DR241*BE241/7*(ROUNDUP((DAY(EOMONTH(BE$15,0)))/4,0))),
0)</f>
        <v/>
      </c>
      <c r="DY241" s="125">
        <f t="array" ref="DY241">
IFERROR(_xlfn.IFS(
$DH241="день_1",
$DR241*$BL241/($AX241-$AW241+1)*BF241*(DAY(EOMONTH(BF$15,0))),
$DH241="день_2",
$DR241/30*MAX(MIN($AX241,EOMONTH(BF$15,0))-MAX($AW241,BF$15)+1,),
$DH241="раб.день",
$DR241/30*(IFERROR(
_xlfn.LET(_xlpm.VD,
CHOOSE(
{1;2;3;4;5;6;7;8;9;10;11;12;13;14;15;16;17;18},
45658,45659,45660,45661,45662,45663,45664,45665,45711,45724,45778,45779,45785,45786,45820,45821,45965,46022),
_xlfn.LET(_xlpm.DD,
MAX(MIN($AX241,EOMONTH(BF$15,0))-MAX($AW241,BF$15),),
_xlfn.IFS(
AND(MONTH($AW241)=MONTH(BF$15),MONTH($AX241)&lt;&gt;MONTH(BF$15)),
NETWORKDAYS.INTL($AW241,$AW241+_xlpm.DD,1,_xlpm.VD),
AND(MONTH($AW241)&lt;&gt;MONTH(BF$15),MONTH($AX241)=MONTH(BF$15)),
NETWORKDAYS.INTL(($AX241)-_xlpm.DD,$AX241,1,_xlpm.VD),
AND(MONTH($AW241)&lt;MONTH(BF$15),MONTH($AX241)&gt;MONTH(BF$15)),
NETWORKDAYS.INTL((EOMONTH(BF$15-1,1))-_xlpm.DD,EOMONTH(BF$15-1,1),1,_xlpm.VD),
AND(MONTH($AW241)=MONTH(BF$15),MONTH($AX241)=MONTH(BF$15)),
NETWORKDAYS.INTL($AW241,$AX241,1,_xlpm.VD)))),0)),
$DH241="месяц",
$DR241*BF241,
$DH241="неделя",
$DR241*BF241/7*(ROUNDUP((DAY(EOMONTH(BF$15,0)))/4,0))),
0)</f>
        <v/>
      </c>
      <c r="DZ241" s="125">
        <f t="array" ref="DZ241">
IFERROR(_xlfn.IFS(
$DH241="день_1",
$DR241*$BL241/($AX241-$AW241+1)*BG241*(DAY(EOMONTH(BG$15,0))),
$DH241="день_2",
$DR241/30*MAX(MIN($AX241,EOMONTH(BG$15,0))-MAX($AW241,BG$15)+1,),
$DH241="раб.день",
$DR241/30*(IFERROR(
_xlfn.LET(_xlpm.VD,
CHOOSE(
{1;2;3;4;5;6;7;8;9;10;11;12;13;14;15;16;17;18},
45658,45659,45660,45661,45662,45663,45664,45665,45711,45724,45778,45779,45785,45786,45820,45821,45965,46022),
_xlfn.LET(_xlpm.DD,
MAX(MIN($AX241,EOMONTH(BG$15,0))-MAX($AW241,BG$15),),
_xlfn.IFS(
AND(MONTH($AW241)=MONTH(BG$15),MONTH($AX241)&lt;&gt;MONTH(BG$15)),
NETWORKDAYS.INTL($AW241,$AW241+_xlpm.DD,1,_xlpm.VD),
AND(MONTH($AW241)&lt;&gt;MONTH(BG$15),MONTH($AX241)=MONTH(BG$15)),
NETWORKDAYS.INTL(($AX241)-_xlpm.DD,$AX241,1,_xlpm.VD),
AND(MONTH($AW241)&lt;MONTH(BG$15),MONTH($AX241)&gt;MONTH(BG$15)),
NETWORKDAYS.INTL((EOMONTH(BG$15-1,1))-_xlpm.DD,EOMONTH(BG$15-1,1),1,_xlpm.VD),
AND(MONTH($AW241)=MONTH(BG$15),MONTH($AX241)=MONTH(BG$15)),
NETWORKDAYS.INTL($AW241,$AX241,1,_xlpm.VD)))),0)),
$DH241="месяц",
$DR241*BG241,
$DH241="неделя",
$DR241*BG241/7*(ROUNDUP((DAY(EOMONTH(BG$15,0)))/4,0))),
0)</f>
        <v/>
      </c>
      <c r="EA241" s="125">
        <f t="array" ref="EA241">
IFERROR(_xlfn.IFS(
$DH241="день_1",
$DR241*$BL241/($AX241-$AW241+1)*BH241*(DAY(EOMONTH(BH$15,0))),
$DH241="день_2",
$DR241/30*MAX(MIN($AX241,EOMONTH(BH$15,0))-MAX($AW241,BH$15)+1,),
$DH241="раб.день",
$DR241/30*(IFERROR(
_xlfn.LET(_xlpm.VD,
CHOOSE(
{1;2;3;4;5;6;7;8;9;10;11;12;13;14;15;16;17;18},
45658,45659,45660,45661,45662,45663,45664,45665,45711,45724,45778,45779,45785,45786,45820,45821,45965,46022),
_xlfn.LET(_xlpm.DD,
MAX(MIN($AX241,EOMONTH(BH$15,0))-MAX($AW241,BH$15),),
_xlfn.IFS(
AND(MONTH($AW241)=MONTH(BH$15),MONTH($AX241)&lt;&gt;MONTH(BH$15)),
NETWORKDAYS.INTL($AW241,$AW241+_xlpm.DD,1,_xlpm.VD),
AND(MONTH($AW241)&lt;&gt;MONTH(BH$15),MONTH($AX241)=MONTH(BH$15)),
NETWORKDAYS.INTL(($AX241)-_xlpm.DD,$AX241,1,_xlpm.VD),
AND(MONTH($AW241)&lt;MONTH(BH$15),MONTH($AX241)&gt;MONTH(BH$15)),
NETWORKDAYS.INTL((EOMONTH(BH$15-1,1))-_xlpm.DD,EOMONTH(BH$15-1,1),1,_xlpm.VD),
AND(MONTH($AW241)=MONTH(BH$15),MONTH($AX241)=MONTH(BH$15)),
NETWORKDAYS.INTL($AW241,$AX241,1,_xlpm.VD)))),0)),
$DH241="месяц",
$DR241*BH241,
$DH241="неделя",
$DR241*BH241/7*(ROUNDUP((DAY(EOMONTH(BH$15,0)))/4,0))),
0)</f>
        <v/>
      </c>
      <c r="EB241" s="125">
        <f t="array" ref="EB241">
IFERROR(_xlfn.IFS(
$DH241="день_1",
$DR241*$BL241/($AX241-$AW241+1)*BI241*(DAY(EOMONTH(BI$15,0))),
$DH241="день_2",
$DR241/30*MAX(MIN($AX241,EOMONTH(BI$15,0))-MAX($AW241,BI$15)+1,),
$DH241="раб.день",
$DR241/30*(IFERROR(
_xlfn.LET(_xlpm.VD,
CHOOSE(
{1;2;3;4;5;6;7;8;9;10;11;12;13;14;15;16;17;18},
45658,45659,45660,45661,45662,45663,45664,45665,45711,45724,45778,45779,45785,45786,45820,45821,45965,46022),
_xlfn.LET(_xlpm.DD,
MAX(MIN($AX241,EOMONTH(BI$15,0))-MAX($AW241,BI$15),),
_xlfn.IFS(
AND(MONTH($AW241)=MONTH(BI$15),MONTH($AX241)&lt;&gt;MONTH(BI$15)),
NETWORKDAYS.INTL($AW241,$AW241+_xlpm.DD,1,_xlpm.VD),
AND(MONTH($AW241)&lt;&gt;MONTH(BI$15),MONTH($AX241)=MONTH(BI$15)),
NETWORKDAYS.INTL(($AX241)-_xlpm.DD,$AX241,1,_xlpm.VD),
AND(MONTH($AW241)&lt;MONTH(BI$15),MONTH($AX241)&gt;MONTH(BI$15)),
NETWORKDAYS.INTL((EOMONTH(BI$15-1,1))-_xlpm.DD,EOMONTH(BI$15-1,1),1,_xlpm.VD),
AND(MONTH($AW241)=MONTH(BI$15),MONTH($AX241)=MONTH(BI$15)),
NETWORKDAYS.INTL($AW241,$AX241,1,_xlpm.VD)))),0)),
$DH241="месяц",
$DR241*BI241,
$DH241="неделя",
$DR241*BI241/7*(ROUNDUP((DAY(EOMONTH(BI$15,0)))/4,0))),
0)</f>
        <v/>
      </c>
      <c r="EC241" s="125">
        <f t="array" ref="EC241">
IFERROR(_xlfn.IFS(
$DH241="день_1",
$DR241*$BL241/($AX241-$AW241+1)*BJ241*(DAY(EOMONTH(BJ$15,0))),
$DH241="день_2",
$DR241/30*MAX(MIN($AX241,EOMONTH(BJ$15,0))-MAX($AW241,BJ$15)+1,),
$DH241="раб.день",
$DR241/30*(IFERROR(
_xlfn.LET(_xlpm.VD,
CHOOSE(
{1;2;3;4;5;6;7;8;9;10;11;12;13;14;15;16;17;18},
45658,45659,45660,45661,45662,45663,45664,45665,45711,45724,45778,45779,45785,45786,45820,45821,45965,46022),
_xlfn.LET(_xlpm.DD,
MAX(MIN($AX241,EOMONTH(BJ$15,0))-MAX($AW241,BJ$15),),
_xlfn.IFS(
AND(MONTH($AW241)=MONTH(BJ$15),MONTH($AX241)&lt;&gt;MONTH(BJ$15)),
NETWORKDAYS.INTL($AW241,$AW241+_xlpm.DD,1,_xlpm.VD),
AND(MONTH($AW241)&lt;&gt;MONTH(BJ$15),MONTH($AX241)=MONTH(BJ$15)),
NETWORKDAYS.INTL(($AX241)-_xlpm.DD,$AX241,1,_xlpm.VD),
AND(MONTH($AW241)&lt;MONTH(BJ$15),MONTH($AX241)&gt;MONTH(BJ$15)),
NETWORKDAYS.INTL((EOMONTH(BJ$15-1,1))-_xlpm.DD,EOMONTH(BJ$15-1,1),1,_xlpm.VD),
AND(MONTH($AW241)=MONTH(BJ$15),MONTH($AX241)=MONTH(BJ$15)),
NETWORKDAYS.INTL($AW241,$AX241,1,_xlpm.VD)))),0)),
$DH241="месяц",
$DR241*BJ241,
$DH241="неделя",
$DR241*BJ241/7*(ROUNDUP((DAY(EOMONTH(BJ$15,0)))/4,0))),
0)</f>
        <v/>
      </c>
      <c r="ED241" s="125">
        <f t="array" ref="ED241">
IFERROR(_xlfn.IFS(
$DH241="день_1",
$DR241*$BL241/($AX241-$AW241+1)*BK241*(DAY(EOMONTH(BK$15,0))),
$DH241="день_2",
$DR241/30*MAX(MIN($AX241,EOMONTH(BK$15,0))-MAX($AW241,BK$15)+1,),
$DH241="раб.день",
$DR241/30*(IFERROR(
_xlfn.LET(_xlpm.VD,
CHOOSE(
{1;2;3;4;5;6;7;8;9;10;11;12;13;14;15;16;17;18},
45658,45659,45660,45661,45662,45663,45664,45665,45711,45724,45778,45779,45785,45786,45820,45821,45965,46022),
_xlfn.LET(_xlpm.DD,
MAX(MIN($AX241,EOMONTH(BK$15,0))-MAX($AW241,BK$15),),
_xlfn.IFS(
AND(MONTH($AW241)=MONTH(BK$15),MONTH($AX241)&lt;&gt;MONTH(BK$15)),
NETWORKDAYS.INTL($AW241,$AW241+_xlpm.DD,1,_xlpm.VD),
AND(MONTH($AW241)&lt;&gt;MONTH(BK$15),MONTH($AX241)=MONTH(BK$15)),
NETWORKDAYS.INTL(($AX241)-_xlpm.DD,$AX241,1,_xlpm.VD),
AND(MONTH($AW241)&lt;MONTH(BK$15),MONTH($AX241)&gt;MONTH(BK$15)),
NETWORKDAYS.INTL((EOMONTH(BK$15-1,1))-_xlpm.DD,EOMONTH(BK$15-1,1),1,_xlpm.VD),
AND(MONTH($AW241)=MONTH(BK$15),MONTH($AX241)=MONTH(BK$15)),
NETWORKDAYS.INTL($AW241,$AX241,1,_xlpm.VD)))),0)),
$DH241="месяц",
$DR241*BK241,
$DH241="неделя",
$DR241*BK241/7*(ROUNDUP((DAY(EOMONTH(BK$15,0)))/4,0))),
0)</f>
        <v/>
      </c>
      <c r="EE241" s="125">
        <f>SUM($DS241,$DT241,$DU241,$DV241,$DW241,$DX241,$DY241,$DZ241,$EA241,$EB241,$EC241,$ED241)</f>
        <v/>
      </c>
      <c r="EF241" s="125">
        <f>IFERROR(ROUND($EE241*(1+$EP241),2),0)</f>
        <v/>
      </c>
      <c r="EG241" s="128" t="n">
        <v>1</v>
      </c>
      <c r="EH241" s="126" t="n">
        <v>0</v>
      </c>
      <c r="EI241" s="126">
        <f>ROUND(SUM($EH241:$EH241)*SUM($AB241:$AB241)*$EG241,2)</f>
        <v/>
      </c>
      <c r="EJ241" s="126">
        <f>ROUND($EI241*(1+$EP241),2)</f>
        <v/>
      </c>
      <c r="EK241" s="126" t="n">
        <v>0</v>
      </c>
      <c r="EL241" s="126">
        <f>ROUND(SUM($EK241:$EK241)*SUM($AB241:$AB241)*$EG241,2)</f>
        <v/>
      </c>
      <c r="EM241" s="126">
        <f>ROUND($EL241*(1+$EP241),2)</f>
        <v/>
      </c>
      <c r="EN241" s="126">
        <f>SUM($EE241,$EI241,$EL241)</f>
        <v/>
      </c>
      <c r="EO241" s="126">
        <f>SUM($EF241,$EJ241,$EM241)</f>
        <v/>
      </c>
      <c r="EP241" s="59" t="inlineStr">
        <is>
          <t>20%</t>
        </is>
      </c>
      <c r="EQ241" s="59" t="n"/>
      <c r="ER241" s="60">
        <f t="array" ref="ER241">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MATCH(ES241,
{"AMS";"RussOutdoor";"HD Outdoor";"Ingroup";"IQ";"Ledproduction";"LisChannel";"Logic";"Media-PPL";"NovikovTV | НовиковТВ";"SMA";"SOK";"КрокусТВ | CrocusTV | IndoorTV";"Сити";"ТЯК Москва"},
0)),"")</f>
        <v/>
      </c>
      <c r="ES241" s="60" t="n"/>
      <c r="ET241" s="60">
        <f t="array" ref="ET241">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MATCH(ES241,
{"AMS";"RussOutdoor";"HD Outdoor";"Ingroup";"IQ";"Ledproduction";"LisChannel";"Logic";"Media-PPL";"NovikovTV | НовиковТВ";"SMA";"SOK";"КрокусТВ | CrocusTV | IndoorTV";"Сити";"ТЯК Москва"},
0)),"")</f>
        <v/>
      </c>
      <c r="EU241" s="60" t="n"/>
      <c r="EV241" s="60" t="n"/>
      <c r="EX241" s="110">
        <f t="array" ref="EX241">
($AR241/30
+N("ТРАФИК ПЛОЩАДКИ"))*
(IFERROR(
_xlfn.LET(
_xlpm.GPR,
HLOOKUP($L241,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(MATCH($T241,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IF($Q241="цифровой",_xlpm.GPR/$AG241,_xlpm.GPR/60)),
0)
+N("DWELL TIME"))*
(IF($AB241=0,0,IF($AB241=1,0.3,IF($AB241=2,0.5,IF($AB241&gt;2,1))))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_xlfn.IFS($AC241="да",1.2,$AC241="нет",1)*
_xlfn.IFS($AD241="да",1.2,$AD241="нет",1)*
IF(R241="статический",1,1.2)*
$X241*
INDEX(
{1.2;1;1.2;1.2;1;1.2;1.2;1.2;1.2;1.2;1.2;1;1.2;1.2;1.2;1.2;1;1;1.2;1.2;1.2;1;1;1;1;1.2;1.2;1.2;1.2;1;1;1;1;1.2;1.2;1.2;1.2;1.2;1.2;1.2;1.2;1;1;1.2;1;1;1;1;1.5;1;1;1.5;1.5;1.2},
MATCH($Q241,_xlpm.MI,0)))&gt;{0.02;0.04;0.06;0.1;0.2;0.4;0.6;0.8;1;2;4;6})),
{0;1;2;3;4;5;6;7;8;9;10;11;12},
0)))
+N("КОЭФФИЦИЕНТ КОНТАКТА"))))*
(_xlfn.IFS($X241&lt;0.1,$X241/1000,$X241&gt;25,5.2,AND($X241&gt;=0.1,$X241&lt;=25),(($X241*2+0.1)/10)*($X241/10)))*
IFERROR((_xlfn.LET(
_xlpm.MA,
{0;0.8;0.85;0.9;0.95;1},
_xlpm.MAA,
{0;1;2;3;4;5},
INDEX(_xlpm.MA,MATCH(SUMPRODUCT(--((IF(ROUND(_xlpm.MAA,1)&gt;5,5,ROUND($AB241,1)))&gt;{0;1;2;3;4;5})),_xlpm.MAA,0)))
+N("КОЭФФИЦИЕНТ КОЛ-ВО КОНСТРУКЦИЙ")),1)*
$AB241,0))*
(IF($Q241="цифровой",$AG241/15*$AI241,1)
+N("ДЛЯ ЦИФРЫ"))</f>
        <v/>
      </c>
      <c r="EY241" s="110">
        <f>IFERROR(EX241*AY241,0)</f>
        <v/>
      </c>
      <c r="EZ241" s="131">
        <f>IFERROR(DP241/EY241*1000,0)</f>
        <v/>
      </c>
      <c r="FA241" s="112">
        <f>IFERROR(FC241/FB241,0)</f>
        <v/>
      </c>
      <c r="FB241" s="112">
        <f>IFERROR((FC241/(EY241/FF241*#REF!))*0.825,0)</f>
        <v/>
      </c>
      <c r="FC241" s="112">
        <f>IFERROR(((EX241*30/AR241)*100)/30,0)</f>
        <v/>
      </c>
      <c r="FD241" s="112">
        <f>IFERROR(EY241/G241*100%,0)</f>
        <v/>
      </c>
      <c r="FE241" s="112">
        <f>IFERROR(FD241/FC241*100%,0)</f>
        <v/>
      </c>
      <c r="FF241" s="110">
        <f>IFERROR(AR241/30*AY241,0)</f>
        <v/>
      </c>
    </row>
    <row r="242" ht="13" customHeight="1">
      <c r="A242" s="59" t="n"/>
      <c r="B242" s="60" t="n"/>
      <c r="C242" s="60" t="n"/>
      <c r="D242" s="60">
        <f t="array" ref="D242">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MATCH($E242,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42" s="60">
        <f t="array" ref="E242">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MATCH($F242,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42" s="60" t="inlineStr"/>
      <c r="G242" s="60" t="n"/>
      <c r="H242" s="60">
        <f t="array" ref="H242">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MATCH($I242,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42" s="60" t="n"/>
      <c r="J242" s="60" t="n"/>
      <c r="K242" s="60" t="n"/>
      <c r="L242" s="60" t="n"/>
      <c r="M242" s="60" t="n"/>
      <c r="N242" s="60" t="n"/>
      <c r="O242" s="60" t="n"/>
      <c r="P242" s="60">
        <f t="array" ref="P242">
_xlfn.IFS(
ISNUMBER(MATCH($Q242,{"шелфбаннер","разделитель","монетница","чековая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ISNUMBER(MATCH($Q242,{"LED/LCD","видеокулер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ISNUMBER(MATCH($Q242,{"автомобиль","машина","выставочное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ISNUMBER(MATCH($Q242,{"билборд","лифтовая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ISNUMBER(MATCH($Q242,{"навигация","подвесной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ISNUMBER(MATCH($Q242,{"движущаяся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ISNUMBER(MATCH($Q242,{"каталог","журнал"},)),
"Пресса",
$Q242="","")</f>
        <v/>
      </c>
      <c r="Q242" s="60" t="n"/>
      <c r="R242" s="60">
        <f t="array" ref="R242">
IFERROR(
_xlfn.IFS(
OR(ISNUMBER(MATCH($Q242,{"экспозиция","макет","стенд","автостенд","авто стенд","выставочное пространство","выставочные стенды","модульные выставочные стенды","3Д конструкция","3D конструкция"},)),P242="Экспонирование"),
"нестандартный",
ISNUMBER(MATCH($Q242,{"скроллер","призматрон"},)),
"динамический",
$P242="Видео",
"цифровой",
OR($P242="Пресса",$P242="Щит",$P242="POSm",$P242="Подвес",$P242="Брендирование/оклейка"),
"статический"),"")</f>
        <v/>
      </c>
      <c r="S242" s="59" t="n"/>
      <c r="T242" s="60" t="n"/>
      <c r="U242" s="60" t="n"/>
      <c r="V242" s="60">
        <f>
IF(P242="Видео",
"цифровой постер/ролик",
IF(ISNUMBER(MATCH(Q242,{"короб световой","короб световой | лайтбокс","короб световой | кристалайт","лайтбокс","лайт бокс","кристалайт","LB","lightbox"},)),
"бэклит",
IF(P242="Брендирование/оклейка",
"перфарированная пленка/самоклейка",
IF(P242="Экспонирование",
"под запрос",
IF(P242="Подвес",
"баннер/ткань",
"")))))</f>
        <v/>
      </c>
      <c r="W242" s="59" t="n"/>
      <c r="X242" s="59" t="n"/>
      <c r="Y242" s="59" t="n"/>
      <c r="Z242" s="61" t="n"/>
      <c r="AA242" s="61" t="n"/>
      <c r="AB242" s="61">
        <f>IF(BL242&gt;0,Z242,0)</f>
        <v/>
      </c>
      <c r="AC242" s="59" t="n"/>
      <c r="AD242" s="59" t="n"/>
      <c r="AE242" s="59" t="n"/>
      <c r="AF242" s="59" t="n"/>
      <c r="AG242" s="59" t="n"/>
      <c r="AH242" s="59" t="n"/>
      <c r="AI242" s="59" t="n"/>
      <c r="AJ242" s="59" t="n"/>
      <c r="AK242" s="59" t="n"/>
      <c r="AL242" s="62">
        <f>IFERROR(IF(OR(R242="статический",R242="динамический",R242="нестандартный",R242="",R242=""),"-",IF(AND(AH242="-",AI242="-"),"-",AK242*3600/AH242*AI242)),"-")</f>
        <v/>
      </c>
      <c r="AM242" s="62">
        <f>IFERROR(IF(OR(R242="статический",R242="динамический",R242="",R242="", R242="BTL",R242="нестандартный"),"-",AG242*AI242*AL242/60),"-")</f>
        <v/>
      </c>
      <c r="AN242" s="63">
        <f>IFERROR(IF(AH242="","-",AG242*AI242/AH242),"-")</f>
        <v/>
      </c>
      <c r="AO242" s="59">
        <f>IFERROR(IF(OR($R242="статический",$R242="динамический",$R242="",$R242="",$R242="BTL",$R242="нестандартный"),"-",$AL242*$AY242),"-")</f>
        <v/>
      </c>
      <c r="AP242" s="62">
        <f>IFERROR(IF(OR($R242="статический",$R242="динамический",$R242="",$R242="",$R242="BTL",$R242="нестандартный"),"-",$AM242*AY242),"-")</f>
        <v/>
      </c>
      <c r="AQ242" s="64" t="n"/>
      <c r="AR242" s="61" t="n"/>
      <c r="AS242" s="61" t="n"/>
      <c r="AT242" s="61" t="n"/>
      <c r="AU242" s="65" t="n"/>
      <c r="AV242" s="124">
        <f>IFERROR(DR242/AT242*1000,"n/a")</f>
        <v/>
      </c>
      <c r="AW242" s="67" t="n"/>
      <c r="AX242" s="67" t="n"/>
      <c r="AY242" s="43">
        <f>IFERROR(IF(OR($AW242="",$AX242=""),"",_xlfn.DAYS($AX242+1,$AW242)),"")</f>
        <v/>
      </c>
      <c r="AZ242" s="68">
        <f t="array" ref="AZ242">
_xlfn.LET(_xlpm.COEFF,
IF($AW242+$AX242=0,0,IF(MAX(MIN($AX242,EOMONTH(AZ$15,0))-MAX($AW242,AZ$15)+1,)&gt;0,1,0)),
_xlfn.IFS(
$ES242="LisChannel",
_xlpm.COEFF*
INDEX({1;1;1.2;1.2;1;1;1;1;1.2;1.2;1.2;1.2},
MATCH(MONTH(AZ$15),
{1,2,3,4,5,6,7,8,9,10,11,12})),
CONCATENATE($ES242," ",$L242)="RussOutdoor метро",
_xlpm.COEFF*
INDEX({0.8;0.9;1.1;1.1;1;1;1;1;1.1;1.1;1.1;1.1},
MATCH(MONTH(AZ$15),
{1,2,3,4,5,6,7,8,9,10,11,12})),
$ES242&lt;&gt;"LisChannel",
_xlpm.COEFF,
$ES242&lt;&gt;"RussOutdoor",
_xlpm.COEFF))</f>
        <v/>
      </c>
      <c r="BA242" s="68">
        <f t="array" ref="BA242">
_xlfn.LET(_xlpm.COEFF,
IF($AW242+$AX242=0,0,IF(MAX(MIN($AX242,EOMONTH(BA$15,0))-MAX($AW242,BA$15)+1,)&gt;0,1,0)),
_xlfn.IFS(
$ES242="LisChannel",
_xlpm.COEFF*
INDEX({1;1;1.2;1.2;1;1;1;1;1.2;1.2;1.2;1.2},
MATCH(MONTH(BA$15),
{1,2,3,4,5,6,7,8,9,10,11,12})),
CONCATENATE($ES242," ",$L242)="RussOutdoor метро",
_xlpm.COEFF*
INDEX({0.8;0.9;1.1;1.1;1;1;1;1;1.1;1.1;1.1;1.1},
MATCH(MONTH(BA$15),
{1,2,3,4,5,6,7,8,9,10,11,12})),
$ES242&lt;&gt;"LisChannel",
_xlpm.COEFF,
$ES242&lt;&gt;"RussOutdoor",
_xlpm.COEFF))</f>
        <v/>
      </c>
      <c r="BB242" s="68">
        <f t="array" ref="BB242">
_xlfn.LET(_xlpm.COEFF,
IF($AW242+$AX242=0,0,IF(MAX(MIN($AX242,EOMONTH(BB$15,0))-MAX($AW242,BB$15)+1,)&gt;0,1,0)),
_xlfn.IFS(
$ES242="LisChannel",
_xlpm.COEFF*
INDEX({1;1;1.2;1.2;1;1;1;1;1.2;1.2;1.2;1.2},
MATCH(MONTH(BB$15),
{1,2,3,4,5,6,7,8,9,10,11,12})),
CONCATENATE($ES242," ",$L242)="RussOutdoor метро",
_xlpm.COEFF*
INDEX({0.8;0.9;1.1;1.1;1;1;1;1;1.1;1.1;1.1;1.1},
MATCH(MONTH(BB$15),
{1,2,3,4,5,6,7,8,9,10,11,12})),
$ES242&lt;&gt;"LisChannel",
_xlpm.COEFF,
$ES242&lt;&gt;"RussOutdoor",
_xlpm.COEFF))</f>
        <v/>
      </c>
      <c r="BC242" s="68">
        <f t="array" ref="BC242">
_xlfn.LET(_xlpm.COEFF,
IF($AW242+$AX242=0,0,IF(MAX(MIN($AX242,EOMONTH(BC$15,0))-MAX($AW242,BC$15)+1,)&gt;0,1,0)),
_xlfn.IFS(
$ES242="LisChannel",
_xlpm.COEFF*
INDEX({1;1;1.2;1.2;1;1;1;1;1.2;1.2;1.2;1.2},
MATCH(MONTH(BC$15),
{1,2,3,4,5,6,7,8,9,10,11,12})),
CONCATENATE($ES242," ",$L242)="RussOutdoor метро",
_xlpm.COEFF*
INDEX({0.8;0.9;1.1;1.1;1;1;1;1;1.1;1.1;1.1;1.1},
MATCH(MONTH(BC$15),
{1,2,3,4,5,6,7,8,9,10,11,12})),
$ES242&lt;&gt;"LisChannel",
_xlpm.COEFF,
$ES242&lt;&gt;"RussOutdoor",
_xlpm.COEFF))</f>
        <v/>
      </c>
      <c r="BD242" s="68">
        <f t="array" ref="BD242">
_xlfn.LET(_xlpm.COEFF,
IF($AW242+$AX242=0,0,IF(MAX(MIN($AX242,EOMONTH(BD$15,0))-MAX($AW242,BD$15)+1,)&gt;0,1,0)),
_xlfn.IFS(
$ES242="LisChannel",
_xlpm.COEFF*
INDEX({1;1;1.2;1.2;1;1;1;1;1.2;1.2;1.2;1.2},
MATCH(MONTH(BD$15),
{1,2,3,4,5,6,7,8,9,10,11,12})),
CONCATENATE($ES242," ",$L242)="RussOutdoor метро",
_xlpm.COEFF*
INDEX({0.8;0.9;1.1;1.1;1;1;1;1;1.1;1.1;1.1;1.1},
MATCH(MONTH(BD$15),
{1,2,3,4,5,6,7,8,9,10,11,12})),
$ES242&lt;&gt;"LisChannel",
_xlpm.COEFF,
$ES242&lt;&gt;"RussOutdoor",
_xlpm.COEFF))</f>
        <v/>
      </c>
      <c r="BE242" s="68">
        <f t="array" ref="BE242">
_xlfn.LET(_xlpm.COEFF,
IF($AW242+$AX242=0,0,IF(MAX(MIN($AX242,EOMONTH(BE$15,0))-MAX($AW242,BE$15)+1,)&gt;0,1,0)),
_xlfn.IFS(
$ES242="LisChannel",
_xlpm.COEFF*
INDEX({1;1;1.2;1.2;1;1;1;1;1.2;1.2;1.2;1.2},
MATCH(MONTH(BE$15),
{1,2,3,4,5,6,7,8,9,10,11,12})),
CONCATENATE($ES242," ",$L242)="RussOutdoor метро",
_xlpm.COEFF*
INDEX({0.8;0.9;1.1;1.1;1;1;1;1;1.1;1.1;1.1;1.1},
MATCH(MONTH(BE$15),
{1,2,3,4,5,6,7,8,9,10,11,12})),
$ES242&lt;&gt;"LisChannel",
_xlpm.COEFF,
$ES242&lt;&gt;"RussOutdoor",
_xlpm.COEFF))</f>
        <v/>
      </c>
      <c r="BF242" s="68">
        <f t="array" ref="BF242">
_xlfn.LET(_xlpm.COEFF,
IF($AW242+$AX242=0,0,IF(MAX(MIN($AX242,EOMONTH(BF$15,0))-MAX($AW242,BF$15)+1,)&gt;0,1,0)),
_xlfn.IFS(
$ES242="LisChannel",
_xlpm.COEFF*
INDEX({1;1;1.2;1.2;1;1;1;1;1.2;1.2;1.2;1.2},
MATCH(MONTH(BF$15),
{1,2,3,4,5,6,7,8,9,10,11,12})),
CONCATENATE($ES242," ",$L242)="RussOutdoor метро",
_xlpm.COEFF*
INDEX({0.8;0.9;1.1;1.1;1;1;1;1;1.1;1.1;1.1;1.1},
MATCH(MONTH(BF$15),
{1,2,3,4,5,6,7,8,9,10,11,12})),
$ES242&lt;&gt;"LisChannel",
_xlpm.COEFF,
$ES242&lt;&gt;"RussOutdoor",
_xlpm.COEFF))</f>
        <v/>
      </c>
      <c r="BG242" s="68">
        <f t="array" ref="BG242">
_xlfn.LET(_xlpm.COEFF,
IF($AW242+$AX242=0,0,IF(MAX(MIN($AX242,EOMONTH(BG$15,0))-MAX($AW242,BG$15)+1,)&gt;0,1,0)),
_xlfn.IFS(
$ES242="LisChannel",
_xlpm.COEFF*
INDEX({1;1;1.2;1.2;1;1;1;1;1.2;1.2;1.2;1.2},
MATCH(MONTH(BG$15),
{1,2,3,4,5,6,7,8,9,10,11,12})),
CONCATENATE($ES242," ",$L242)="RussOutdoor метро",
_xlpm.COEFF*
INDEX({0.8;0.9;1.1;1.1;1;1;1;1;1.1;1.1;1.1;1.1},
MATCH(MONTH(BG$15),
{1,2,3,4,5,6,7,8,9,10,11,12})),
$ES242&lt;&gt;"LisChannel",
_xlpm.COEFF,
$ES242&lt;&gt;"RussOutdoor",
_xlpm.COEFF))</f>
        <v/>
      </c>
      <c r="BH242" s="68">
        <f t="array" ref="BH242">
_xlfn.LET(_xlpm.COEFF,
IF($AW242+$AX242=0,0,IF(MAX(MIN($AX242,EOMONTH(BH$15,0))-MAX($AW242,BH$15)+1,)&gt;0,1,0)),
_xlfn.IFS(
$ES242="LisChannel",
_xlpm.COEFF*
INDEX({1;1;1.2;1.2;1;1;1;1;1.2;1.2;1.2;1.2},
MATCH(MONTH(BH$15),
{1,2,3,4,5,6,7,8,9,10,11,12})),
CONCATENATE($ES242," ",$L242)="RussOutdoor метро",
_xlpm.COEFF*
INDEX({0.8;0.9;1.1;1.1;1;1;1;1;1.1;1.1;1.1;1.1},
MATCH(MONTH(BH$15),
{1,2,3,4,5,6,7,8,9,10,11,12})),
$ES242&lt;&gt;"LisChannel",
_xlpm.COEFF,
$ES242&lt;&gt;"RussOutdoor",
_xlpm.COEFF))</f>
        <v/>
      </c>
      <c r="BI242" s="68">
        <f t="array" ref="BI242">
_xlfn.LET(_xlpm.COEFF,
IF($AW242+$AX242=0,0,IF(MAX(MIN($AX242,EOMONTH(BI$15,0))-MAX($AW242,BI$15)+1,)&gt;0,1,0)),
_xlfn.IFS(
$ES242="LisChannel",
_xlpm.COEFF*
INDEX({1;1;1.2;1.2;1;1;1;1;1.2;1.2;1.2;1.2},
MATCH(MONTH(BI$15),
{1,2,3,4,5,6,7,8,9,10,11,12})),
CONCATENATE($ES242," ",$L242)="RussOutdoor метро",
_xlpm.COEFF*
INDEX({0.8;0.9;1.1;1.1;1;1;1;1;1.1;1.1;1.1;1.1},
MATCH(MONTH(BI$15),
{1,2,3,4,5,6,7,8,9,10,11,12})),
$ES242&lt;&gt;"LisChannel",
_xlpm.COEFF,
$ES242&lt;&gt;"RussOutdoor",
_xlpm.COEFF))</f>
        <v/>
      </c>
      <c r="BJ242" s="68">
        <f t="array" ref="BJ242">
_xlfn.LET(_xlpm.COEFF,
IF($AW242+$AX242=0,0,IF(MAX(MIN($AX242,EOMONTH(BJ$15,0))-MAX($AW242,BJ$15)+1,)&gt;0,1,0)),
_xlfn.IFS(
$ES242="LisChannel",
_xlpm.COEFF*
INDEX({1;1;1.2;1.2;1;1;1;1;1.2;1.2;1.2;1.2},
MATCH(MONTH(BJ$15),
{1,2,3,4,5,6,7,8,9,10,11,12})),
CONCATENATE($ES242," ",$L242)="RussOutdoor метро",
_xlpm.COEFF*
INDEX({0.8;0.9;1.1;1.1;1;1;1;1;1.1;1.1;1.1;1.1},
MATCH(MONTH(BJ$15),
{1,2,3,4,5,6,7,8,9,10,11,12})),
$ES242&lt;&gt;"LisChannel",
_xlpm.COEFF,
$ES242&lt;&gt;"RussOutdoor",
_xlpm.COEFF))</f>
        <v/>
      </c>
      <c r="BK242" s="68">
        <f t="array" ref="BK242">
_xlfn.LET(_xlpm.COEFF,
IF($AW242+$AX242=0,0,IF(MAX(MIN($AX242,EOMONTH(BK$15,0))-MAX($AW242,BK$15)+1,)&gt;0,1,0)),
_xlfn.IFS(
$ES242="LisChannel",
_xlpm.COEFF*
INDEX({1;1;1.2;1.2;1;1;1;1;1.2;1.2;1.2;1.2},
MATCH(MONTH(BK$15),
{1,2,3,4,5,6,7,8,9,10,11,12})),
CONCATENATE($ES242," ",$L242)="RussOutdoor метро",
_xlpm.COEFF*
INDEX({0.8;0.9;1.1;1.1;1;1;1;1;1.1;1.1;1.1;1.1},
MATCH(MONTH(BK$15),
{1,2,3,4,5,6,7,8,9,10,11,12})),
$ES242&lt;&gt;"LisChannel",
_xlpm.COEFF,
$ES242&lt;&gt;"RussOutdoor",
_xlpm.COEFF))</f>
        <v/>
      </c>
      <c r="BL242" s="62">
        <f>COUNTIFS($AZ242:$BK242,"&gt;0")</f>
        <v/>
      </c>
      <c r="BM242" s="65" t="n"/>
      <c r="BN242" s="125">
        <f>$DJ242</f>
        <v/>
      </c>
      <c r="BO242" s="63">
        <f>$DQ242</f>
        <v/>
      </c>
      <c r="BP242" s="125">
        <f>
IFERROR(
IF($BL242=0,0,
$BN242*(1-$BO242)),
0)</f>
        <v/>
      </c>
      <c r="BQ242" s="125">
        <f t="array" ref="BQ242">
IFERROR(
_xlfn.IFS(
$DH242="день_1",
$BP242*$BL242/($AX242-$AW242+1)*AZ242*(DAY(EOMONTH(AZ$15,0))),
$DH242="день_2",
$BP242/30*MAX(MIN($AX242,EOMONTH(AZ$15,0))-MAX($AW242,AZ$15)+1,),
$DH242="раб.день",
$BP242/30*(IFERROR(
_xlfn.LET(_xlpm.VD,
CHOOSE(
{1;2;3;4;5;6;7;8;9;10;11;12;13;14;15;16;17;18},
45658,45659,45660,45661,45662,45663,45664,45665,45711,45724,45778,45779,45785,45786,45820,45821,45965,46022),
_xlfn.LET(_xlpm.DD,
MAX(MIN($AX242,EOMONTH(AZ$15,0))-MAX($AW242,AZ$15),),
_xlfn.IFS(
AND(MONTH($AW242)=MONTH(AZ$15),MONTH($AX242)&lt;&gt;MONTH(AZ$15)),
NETWORKDAYS.INTL($AW242,$AW242+_xlpm.DD,1,_xlpm.VD),
AND(MONTH($AW242)&lt;&gt;MONTH(AZ$15),MONTH($AX242)=MONTH(AZ$15)),
NETWORKDAYS.INTL(($AX242)-_xlpm.DD,$AX242,1,_xlpm.VD),
AND(MONTH($AW242)&lt;MONTH(AZ$15),MONTH($AX242)&gt;MONTH(AZ$15)),
NETWORKDAYS.INTL((EOMONTH(AZ$15-1,1))-_xlpm.DD,EOMONTH(AZ$15-1,1),1,_xlpm.VD),
AND(MONTH($AW242)=MONTH(AZ$15),MONTH($AX242)=MONTH(AZ$15)),
NETWORKDAYS.INTL($AW242,$AX242,1,_xlpm.VD)))),0)),
$DH242="месяц",
$BP242*AZ242,
$DH242="неделя",
$BP242*AZ242/7*(ROUNDUP((DAY(EOMONTH(AZ$15,0)))/4,0))),
0)</f>
        <v/>
      </c>
      <c r="BR242" s="125">
        <f t="array" ref="BR242">
IFERROR(
_xlfn.IFS(
$DH242="день_1",
$BP242*$BL242/($AX242-$AW242+1)*BA242*(DAY(EOMONTH(BA$15,0))),
$DH242="день_2",
$BP242/30*MAX(MIN($AX242,EOMONTH(BA$15,0))-MAX($AW242,BA$15)+1,),
$DH242="раб.день",
$BP242/30*(IFERROR(
_xlfn.LET(_xlpm.VD,
CHOOSE(
{1;2;3;4;5;6;7;8;9;10;11;12;13;14;15;16;17;18},
45658,45659,45660,45661,45662,45663,45664,45665,45711,45724,45778,45779,45785,45786,45820,45821,45965,46022),
_xlfn.LET(_xlpm.DD,
MAX(MIN($AX242,EOMONTH(BA$15,0))-MAX($AW242,BA$15),),
_xlfn.IFS(
AND(MONTH($AW242)=MONTH(BA$15),MONTH($AX242)&lt;&gt;MONTH(BA$15)),
NETWORKDAYS.INTL($AW242,$AW242+_xlpm.DD,1,_xlpm.VD),
AND(MONTH($AW242)&lt;&gt;MONTH(BA$15),MONTH($AX242)=MONTH(BA$15)),
NETWORKDAYS.INTL(($AX242)-_xlpm.DD,$AX242,1,_xlpm.VD),
AND(MONTH($AW242)&lt;MONTH(BA$15),MONTH($AX242)&gt;MONTH(BA$15)),
NETWORKDAYS.INTL((EOMONTH(BA$15-1,1))-_xlpm.DD,EOMONTH(BA$15-1,1),1,_xlpm.VD),
AND(MONTH($AW242)=MONTH(BA$15),MONTH($AX242)=MONTH(BA$15)),
NETWORKDAYS.INTL($AW242,$AX242,1,_xlpm.VD)))),0)),
$DH242="месяц",
$BP242*BA242,
$DH242="неделя",
$BP242*BA242/7*(ROUNDUP((DAY(EOMONTH(BA$15,0)))/4,0))),
0)</f>
        <v/>
      </c>
      <c r="BS242" s="125">
        <f t="array" ref="BS242">
IFERROR(
_xlfn.IFS(
$DH242="день_1",
$BP242*$BL242/($AX242-$AW242+1)*BB242*(DAY(EOMONTH(BB$15,0))),
$DH242="день_2",
$BP242/30*MAX(MIN($AX242,EOMONTH(BB$15,0))-MAX($AW242,BB$15)+1,),
$DH242="раб.день",
$BP242/30*(IFERROR(
_xlfn.LET(_xlpm.VD,
CHOOSE(
{1;2;3;4;5;6;7;8;9;10;11;12;13;14;15;16;17;18},
45658,45659,45660,45661,45662,45663,45664,45665,45711,45724,45778,45779,45785,45786,45820,45821,45965,46022),
_xlfn.LET(_xlpm.DD,
MAX(MIN($AX242,EOMONTH(BB$15,0))-MAX($AW242,BB$15),),
_xlfn.IFS(
AND(MONTH($AW242)=MONTH(BB$15),MONTH($AX242)&lt;&gt;MONTH(BB$15)),
NETWORKDAYS.INTL($AW242,$AW242+_xlpm.DD,1,_xlpm.VD),
AND(MONTH($AW242)&lt;&gt;MONTH(BB$15),MONTH($AX242)=MONTH(BB$15)),
NETWORKDAYS.INTL(($AX242)-_xlpm.DD,$AX242,1,_xlpm.VD),
AND(MONTH($AW242)&lt;MONTH(BB$15),MONTH($AX242)&gt;MONTH(BB$15)),
NETWORKDAYS.INTL((EOMONTH(BB$15-1,1))-_xlpm.DD,EOMONTH(BB$15-1,1),1,_xlpm.VD),
AND(MONTH($AW242)=MONTH(BB$15),MONTH($AX242)=MONTH(BB$15)),
NETWORKDAYS.INTL($AW242,$AX242,1,_xlpm.VD)))),0)),
$DH242="месяц",
$BP242*BB242,
$DH242="неделя",
$BP242*BB242/7*(ROUNDUP((DAY(EOMONTH(BB$15,0)))/4,0))),
0)</f>
        <v/>
      </c>
      <c r="BT242" s="125">
        <f t="array" ref="BT242">
IFERROR(
_xlfn.IFS(
$DH242="день_1",
$BP242*$BL242/($AX242-$AW242+1)*BC242*(DAY(EOMONTH(BC$15,0))),
$DH242="день_2",
$BP242/30*MAX(MIN($AX242,EOMONTH(BC$15,0))-MAX($AW242,BC$15)+1,),
$DH242="раб.день",
$BP242/30*(IFERROR(
_xlfn.LET(_xlpm.VD,
CHOOSE(
{1;2;3;4;5;6;7;8;9;10;11;12;13;14;15;16;17;18},
45658,45659,45660,45661,45662,45663,45664,45665,45711,45724,45778,45779,45785,45786,45820,45821,45965,46022),
_xlfn.LET(_xlpm.DD,
MAX(MIN($AX242,EOMONTH(BC$15,0))-MAX($AW242,BC$15),),
_xlfn.IFS(
AND(MONTH($AW242)=MONTH(BC$15),MONTH($AX242)&lt;&gt;MONTH(BC$15)),
NETWORKDAYS.INTL($AW242,$AW242+_xlpm.DD,1,_xlpm.VD),
AND(MONTH($AW242)&lt;&gt;MONTH(BC$15),MONTH($AX242)=MONTH(BC$15)),
NETWORKDAYS.INTL(($AX242)-_xlpm.DD,$AX242,1,_xlpm.VD),
AND(MONTH($AW242)&lt;MONTH(BC$15),MONTH($AX242)&gt;MONTH(BC$15)),
NETWORKDAYS.INTL((EOMONTH(BC$15-1,1))-_xlpm.DD,EOMONTH(BC$15-1,1),1,_xlpm.VD),
AND(MONTH($AW242)=MONTH(BC$15),MONTH($AX242)=MONTH(BC$15)),
NETWORKDAYS.INTL($AW242,$AX242,1,_xlpm.VD)))),0)),
$DH242="месяц",
$BP242*BC242,
$DH242="неделя",
$BP242*BC242/7*(ROUNDUP((DAY(EOMONTH(BC$15,0)))/4,0))),
0)</f>
        <v/>
      </c>
      <c r="BU242" s="125">
        <f t="array" ref="BU242">
IFERROR(
_xlfn.IFS(
$DH242="день_1",
$BP242*$BL242/($AX242-$AW242+1)*BD242*(DAY(EOMONTH(BD$15,0))),
$DH242="день_2",
$BP242/30*MAX(MIN($AX242,EOMONTH(BD$15,0))-MAX($AW242,BD$15)+1,),
$DH242="раб.день",
$BP242/30*(IFERROR(
_xlfn.LET(_xlpm.VD,
CHOOSE(
{1;2;3;4;5;6;7;8;9;10;11;12;13;14;15;16;17;18},
45658,45659,45660,45661,45662,45663,45664,45665,45711,45724,45778,45779,45785,45786,45820,45821,45965,46022),
_xlfn.LET(_xlpm.DD,
MAX(MIN($AX242,EOMONTH(BD$15,0))-MAX($AW242,BD$15),),
_xlfn.IFS(
AND(MONTH($AW242)=MONTH(BD$15),MONTH($AX242)&lt;&gt;MONTH(BD$15)),
NETWORKDAYS.INTL($AW242,$AW242+_xlpm.DD,1,_xlpm.VD),
AND(MONTH($AW242)&lt;&gt;MONTH(BD$15),MONTH($AX242)=MONTH(BD$15)),
NETWORKDAYS.INTL(($AX242)-_xlpm.DD,$AX242,1,_xlpm.VD),
AND(MONTH($AW242)&lt;MONTH(BD$15),MONTH($AX242)&gt;MONTH(BD$15)),
NETWORKDAYS.INTL((EOMONTH(BD$15-1,1))-_xlpm.DD,EOMONTH(BD$15-1,1),1,_xlpm.VD),
AND(MONTH($AW242)=MONTH(BD$15),MONTH($AX242)=MONTH(BD$15)),
NETWORKDAYS.INTL($AW242,$AX242,1,_xlpm.VD)))),0)),
$DH242="месяц",
$BP242*BD242,
$DH242="неделя",
$BP242*BD242/7*(ROUNDUP((DAY(EOMONTH(BD$15,0)))/4,0))),
0)</f>
        <v/>
      </c>
      <c r="BV242" s="125">
        <f t="array" ref="BV242">
IFERROR(
_xlfn.IFS(
$DH242="день_1",
$BP242*$BL242/($AX242-$AW242+1)*BE242*(DAY(EOMONTH(BE$15,0))),
$DH242="день_2",
$BP242/30*MAX(MIN($AX242,EOMONTH(BE$15,0))-MAX($AW242,BE$15)+1,),
$DH242="раб.день",
$BP242/30*(IFERROR(
_xlfn.LET(_xlpm.VD,
CHOOSE(
{1;2;3;4;5;6;7;8;9;10;11;12;13;14;15;16;17;18},
45658,45659,45660,45661,45662,45663,45664,45665,45711,45724,45778,45779,45785,45786,45820,45821,45965,46022),
_xlfn.LET(_xlpm.DD,
MAX(MIN($AX242,EOMONTH(BE$15,0))-MAX($AW242,BE$15),),
_xlfn.IFS(
AND(MONTH($AW242)=MONTH(BE$15),MONTH($AX242)&lt;&gt;MONTH(BE$15)),
NETWORKDAYS.INTL($AW242,$AW242+_xlpm.DD,1,_xlpm.VD),
AND(MONTH($AW242)&lt;&gt;MONTH(BE$15),MONTH($AX242)=MONTH(BE$15)),
NETWORKDAYS.INTL(($AX242)-_xlpm.DD,$AX242,1,_xlpm.VD),
AND(MONTH($AW242)&lt;MONTH(BE$15),MONTH($AX242)&gt;MONTH(BE$15)),
NETWORKDAYS.INTL((EOMONTH(BE$15-1,1))-_xlpm.DD,EOMONTH(BE$15-1,1),1,_xlpm.VD),
AND(MONTH($AW242)=MONTH(BE$15),MONTH($AX242)=MONTH(BE$15)),
NETWORKDAYS.INTL($AW242,$AX242,1,_xlpm.VD)))),0)),
$DH242="месяц",
$BP242*BE242,
$DH242="неделя",
$BP242*BE242/7*(ROUNDUP((DAY(EOMONTH(BE$15,0)))/4,0))),
0)</f>
        <v/>
      </c>
      <c r="BW242" s="125">
        <f t="array" ref="BW242">
IFERROR(
_xlfn.IFS(
$DH242="день_1",
$BP242*$BL242/($AX242-$AW242+1)*BF242*(DAY(EOMONTH(BF$15,0))),
$DH242="день_2",
$BP242/30*MAX(MIN($AX242,EOMONTH(BF$15,0))-MAX($AW242,BF$15)+1,),
$DH242="раб.день",
$BP242/30*(IFERROR(
_xlfn.LET(_xlpm.VD,
CHOOSE(
{1;2;3;4;5;6;7;8;9;10;11;12;13;14;15;16;17;18},
45658,45659,45660,45661,45662,45663,45664,45665,45711,45724,45778,45779,45785,45786,45820,45821,45965,46022),
_xlfn.LET(_xlpm.DD,
MAX(MIN($AX242,EOMONTH(BF$15,0))-MAX($AW242,BF$15),),
_xlfn.IFS(
AND(MONTH($AW242)=MONTH(BF$15),MONTH($AX242)&lt;&gt;MONTH(BF$15)),
NETWORKDAYS.INTL($AW242,$AW242+_xlpm.DD,1,_xlpm.VD),
AND(MONTH($AW242)&lt;&gt;MONTH(BF$15),MONTH($AX242)=MONTH(BF$15)),
NETWORKDAYS.INTL(($AX242)-_xlpm.DD,$AX242,1,_xlpm.VD),
AND(MONTH($AW242)&lt;MONTH(BF$15),MONTH($AX242)&gt;MONTH(BF$15)),
NETWORKDAYS.INTL((EOMONTH(BF$15-1,1))-_xlpm.DD,EOMONTH(BF$15-1,1),1,_xlpm.VD),
AND(MONTH($AW242)=MONTH(BF$15),MONTH($AX242)=MONTH(BF$15)),
NETWORKDAYS.INTL($AW242,$AX242,1,_xlpm.VD)))),0)),
$DH242="месяц",
$BP242*BF242,
$DH242="неделя",
$BP242*BF242/7*(ROUNDUP((DAY(EOMONTH(BF$15,0)))/4,0))),
0)</f>
        <v/>
      </c>
      <c r="BX242" s="125">
        <f t="array" ref="BX242">
IFERROR(
_xlfn.IFS(
$DH242="день_1",
$BP242*$BL242/($AX242-$AW242+1)*BG242*(DAY(EOMONTH(BG$15,0))),
$DH242="день_2",
$BP242/30*MAX(MIN($AX242,EOMONTH(BG$15,0))-MAX($AW242,BG$15)+1,),
$DH242="раб.день",
$BP242/30*(IFERROR(
_xlfn.LET(_xlpm.VD,
CHOOSE(
{1;2;3;4;5;6;7;8;9;10;11;12;13;14;15;16;17;18},
45658,45659,45660,45661,45662,45663,45664,45665,45711,45724,45778,45779,45785,45786,45820,45821,45965,46022),
_xlfn.LET(_xlpm.DD,
MAX(MIN($AX242,EOMONTH(BG$15,0))-MAX($AW242,BG$15),),
_xlfn.IFS(
AND(MONTH($AW242)=MONTH(BG$15),MONTH($AX242)&lt;&gt;MONTH(BG$15)),
NETWORKDAYS.INTL($AW242,$AW242+_xlpm.DD,1,_xlpm.VD),
AND(MONTH($AW242)&lt;&gt;MONTH(BG$15),MONTH($AX242)=MONTH(BG$15)),
NETWORKDAYS.INTL(($AX242)-_xlpm.DD,$AX242,1,_xlpm.VD),
AND(MONTH($AW242)&lt;MONTH(BG$15),MONTH($AX242)&gt;MONTH(BG$15)),
NETWORKDAYS.INTL((EOMONTH(BG$15-1,1))-_xlpm.DD,EOMONTH(BG$15-1,1),1,_xlpm.VD),
AND(MONTH($AW242)=MONTH(BG$15),MONTH($AX242)=MONTH(BG$15)),
NETWORKDAYS.INTL($AW242,$AX242,1,_xlpm.VD)))),0)),
$DH242="месяц",
$BP242*BG242,
$DH242="неделя",
$BP242*BG242/7*(ROUNDUP((DAY(EOMONTH(BG$15,0)))/4,0))),
0)</f>
        <v/>
      </c>
      <c r="BY242" s="125">
        <f t="array" ref="BY242">
IFERROR(
_xlfn.IFS(
$DH242="день_1",
$BP242*$BL242/($AX242-$AW242+1)*BH242*(DAY(EOMONTH(BH$15,0))),
$DH242="день_2",
$BP242/30*MAX(MIN($AX242,EOMONTH(BH$15,0))-MAX($AW242,BH$15)+1,),
$DH242="раб.день",
$BP242/30*(IFERROR(
_xlfn.LET(_xlpm.VD,
CHOOSE(
{1;2;3;4;5;6;7;8;9;10;11;12;13;14;15;16;17;18},
45658,45659,45660,45661,45662,45663,45664,45665,45711,45724,45778,45779,45785,45786,45820,45821,45965,46022),
_xlfn.LET(_xlpm.DD,
MAX(MIN($AX242,EOMONTH(BH$15,0))-MAX($AW242,BH$15),),
_xlfn.IFS(
AND(MONTH($AW242)=MONTH(BH$15),MONTH($AX242)&lt;&gt;MONTH(BH$15)),
NETWORKDAYS.INTL($AW242,$AW242+_xlpm.DD,1,_xlpm.VD),
AND(MONTH($AW242)&lt;&gt;MONTH(BH$15),MONTH($AX242)=MONTH(BH$15)),
NETWORKDAYS.INTL(($AX242)-_xlpm.DD,$AX242,1,_xlpm.VD),
AND(MONTH($AW242)&lt;MONTH(BH$15),MONTH($AX242)&gt;MONTH(BH$15)),
NETWORKDAYS.INTL((EOMONTH(BH$15-1,1))-_xlpm.DD,EOMONTH(BH$15-1,1),1,_xlpm.VD),
AND(MONTH($AW242)=MONTH(BH$15),MONTH($AX242)=MONTH(BH$15)),
NETWORKDAYS.INTL($AW242,$AX242,1,_xlpm.VD)))),0)),
$DH242="месяц",
$BP242*BH242,
$DH242="неделя",
$BP242*BH242/7*(ROUNDUP((DAY(EOMONTH(BH$15,0)))/4,0))),
0)</f>
        <v/>
      </c>
      <c r="BZ242" s="125">
        <f t="array" ref="BZ242">
IFERROR(
_xlfn.IFS(
$DH242="день_1",
$BP242*$BL242/($AX242-$AW242+1)*BI242*(DAY(EOMONTH(BI$15,0))),
$DH242="день_2",
$BP242/30*MAX(MIN($AX242,EOMONTH(BI$15,0))-MAX($AW242,BI$15)+1,),
$DH242="раб.день",
$BP242/30*(IFERROR(
_xlfn.LET(_xlpm.VD,
CHOOSE(
{1;2;3;4;5;6;7;8;9;10;11;12;13;14;15;16;17;18},
45658,45659,45660,45661,45662,45663,45664,45665,45711,45724,45778,45779,45785,45786,45820,45821,45965,46022),
_xlfn.LET(_xlpm.DD,
MAX(MIN($AX242,EOMONTH(BI$15,0))-MAX($AW242,BI$15),),
_xlfn.IFS(
AND(MONTH($AW242)=MONTH(BI$15),MONTH($AX242)&lt;&gt;MONTH(BI$15)),
NETWORKDAYS.INTL($AW242,$AW242+_xlpm.DD,1,_xlpm.VD),
AND(MONTH($AW242)&lt;&gt;MONTH(BI$15),MONTH($AX242)=MONTH(BI$15)),
NETWORKDAYS.INTL(($AX242)-_xlpm.DD,$AX242,1,_xlpm.VD),
AND(MONTH($AW242)&lt;MONTH(BI$15),MONTH($AX242)&gt;MONTH(BI$15)),
NETWORKDAYS.INTL((EOMONTH(BI$15-1,1))-_xlpm.DD,EOMONTH(BI$15-1,1),1,_xlpm.VD),
AND(MONTH($AW242)=MONTH(BI$15),MONTH($AX242)=MONTH(BI$15)),
NETWORKDAYS.INTL($AW242,$AX242,1,_xlpm.VD)))),0)),
$DH242="месяц",
$BP242*BI242,
$DH242="неделя",
$BP242*BI242/7*(ROUNDUP((DAY(EOMONTH(BI$15,0)))/4,0))),
0)</f>
        <v/>
      </c>
      <c r="CA242" s="125">
        <f t="array" ref="CA242">
IFERROR(
_xlfn.IFS(
$DH242="день_1",
$BP242*$BL242/($AX242-$AW242+1)*BJ242*(DAY(EOMONTH(BJ$15,0))),
$DH242="день_2",
$BP242/30*MAX(MIN($AX242,EOMONTH(BJ$15,0))-MAX($AW242,BJ$15)+1,),
$DH242="раб.день",
$BP242/30*(IFERROR(
_xlfn.LET(_xlpm.VD,
CHOOSE(
{1;2;3;4;5;6;7;8;9;10;11;12;13;14;15;16;17;18},
45658,45659,45660,45661,45662,45663,45664,45665,45711,45724,45778,45779,45785,45786,45820,45821,45965,46022),
_xlfn.LET(_xlpm.DD,
MAX(MIN($AX242,EOMONTH(BJ$15,0))-MAX($AW242,BJ$15),),
_xlfn.IFS(
AND(MONTH($AW242)=MONTH(BJ$15),MONTH($AX242)&lt;&gt;MONTH(BJ$15)),
NETWORKDAYS.INTL($AW242,$AW242+_xlpm.DD,1,_xlpm.VD),
AND(MONTH($AW242)&lt;&gt;MONTH(BJ$15),MONTH($AX242)=MONTH(BJ$15)),
NETWORKDAYS.INTL(($AX242)-_xlpm.DD,$AX242,1,_xlpm.VD),
AND(MONTH($AW242)&lt;MONTH(BJ$15),MONTH($AX242)&gt;MONTH(BJ$15)),
NETWORKDAYS.INTL((EOMONTH(BJ$15-1,1))-_xlpm.DD,EOMONTH(BJ$15-1,1),1,_xlpm.VD),
AND(MONTH($AW242)=MONTH(BJ$15),MONTH($AX242)=MONTH(BJ$15)),
NETWORKDAYS.INTL($AW242,$AX242,1,_xlpm.VD)))),0)),
$DH242="месяц",
$BP242*BJ242,
$DH242="неделя",
$BP242*BJ242/7*(ROUNDUP((DAY(EOMONTH(BJ$15,0)))/4,0))),
0)</f>
        <v/>
      </c>
      <c r="CB242" s="125">
        <f t="array" ref="CB242">
IFERROR(
_xlfn.IFS(
$DH242="день_1",
$BP242*$BL242/($AX242-$AW242+1)*BK242*(DAY(EOMONTH(BK$15,0))),
$DH242="день_2",
$BP242/30*MAX(MIN($AX242,EOMONTH(BK$15,0))-MAX($AW242,BK$15)+1,),
$DH242="раб.день",
$BP242/30*(IFERROR(
_xlfn.LET(_xlpm.VD,
CHOOSE(
{1;2;3;4;5;6;7;8;9;10;11;12;13;14;15;16;17;18},
45658,45659,45660,45661,45662,45663,45664,45665,45711,45724,45778,45779,45785,45786,45820,45821,45965,46022),
_xlfn.LET(_xlpm.DD,
MAX(MIN($AX242,EOMONTH(BK$15,0))-MAX($AW242,BK$15),),
_xlfn.IFS(
AND(MONTH($AW242)=MONTH(BK$15),MONTH($AX242)&lt;&gt;MONTH(BK$15)),
NETWORKDAYS.INTL($AW242,$AW242+_xlpm.DD,1,_xlpm.VD),
AND(MONTH($AW242)&lt;&gt;MONTH(BK$15),MONTH($AX242)=MONTH(BK$15)),
NETWORKDAYS.INTL(($AX242)-_xlpm.DD,$AX242,1,_xlpm.VD),
AND(MONTH($AW242)&lt;MONTH(BK$15),MONTH($AX242)&gt;MONTH(BK$15)),
NETWORKDAYS.INTL((EOMONTH(BK$15-1,1))-_xlpm.DD,EOMONTH(BK$15-1,1),1,_xlpm.VD),
AND(MONTH($AW242)=MONTH(BK$15),MONTH($AX242)=MONTH(BK$15)),
NETWORKDAYS.INTL($AW242,$AX242,1,_xlpm.VD)))),0)),
$DH242="месяц",
$BP242*BK242,
$DH242="неделя",
$BP242*BK242/7*(ROUNDUP((DAY(EOMONTH(BK$15,0)))/4,0))),
0)</f>
        <v/>
      </c>
      <c r="CC242" s="125">
        <f>SUM($BQ242:$CB242)</f>
        <v/>
      </c>
      <c r="CD242" s="126">
        <f>SUM($EH242:$EH242)</f>
        <v/>
      </c>
      <c r="CE242" s="126">
        <f>$CD242*$AB242</f>
        <v/>
      </c>
      <c r="CF242" s="126">
        <f>SUM($EK242:$EK242)</f>
        <v/>
      </c>
      <c r="CG242" s="126">
        <f>$CF242*$AB242</f>
        <v/>
      </c>
      <c r="CH242" s="126">
        <f>SUM($CC242,$CE242,$CG242)</f>
        <v/>
      </c>
      <c r="CI242" s="126">
        <f>$CH242*(1+$CM242)</f>
        <v/>
      </c>
      <c r="CJ242" s="127" t="n">
        <v>0</v>
      </c>
      <c r="CK242" s="126">
        <f>SUM($CH242:$CH242)*(1+$CJ242)</f>
        <v/>
      </c>
      <c r="CL242" s="126">
        <f>SUM($CH242:$CH242)*(1+$CM242)</f>
        <v/>
      </c>
      <c r="CM242" s="59" t="inlineStr">
        <is>
          <t>20%</t>
        </is>
      </c>
      <c r="CN242" s="59" t="n"/>
      <c r="CO242" s="72" t="n"/>
      <c r="CP242" s="59" t="n"/>
      <c r="CQ242" s="73" t="n"/>
      <c r="CR242" s="73" t="n"/>
      <c r="CS242" s="73" t="n"/>
      <c r="CT242" s="72" t="n"/>
      <c r="CU242" s="79" t="inlineStr">
        <is>
          <t> </t>
        </is>
      </c>
      <c r="CV242" s="60" t="n"/>
      <c r="CW242" s="60" t="n"/>
      <c r="CX242" s="60" t="n"/>
      <c r="CY242" s="127">
        <f>IFERROR(($CC242-$EE242)/($EE242/(1-$DQ242)),0)</f>
        <v/>
      </c>
      <c r="CZ242" s="127">
        <f>IFERROR(1-$EI242/($CE242),0)</f>
        <v/>
      </c>
      <c r="DA242" s="127">
        <f>IFERROR(1-$EL242/($CG242),0)</f>
        <v/>
      </c>
      <c r="DB242" s="126">
        <f>ROUND(IFERROR(($CI242/(1+$CM242)-$EN242),0),2)</f>
        <v/>
      </c>
      <c r="DC242" s="128" t="n"/>
      <c r="DD242" s="125" t="n"/>
      <c r="DE242" s="75" t="n">
        <v>0</v>
      </c>
      <c r="DF242" s="128" t="n"/>
      <c r="DG242" s="125">
        <f>IF($DC242=0,0,$DD242*($DC242*100%-$DE242*$DF242))*SUM($AB242:$AB242)</f>
        <v/>
      </c>
      <c r="DH242" s="129" t="inlineStr">
        <is>
          <t>месяц</t>
        </is>
      </c>
      <c r="DI242" s="130">
        <f t="array" ref="DI242">IFERROR(
IF($ES242="LisChannel",
(ROUND(((INDEX({174.625;153.888888888889;130.972222222222},MATCH($AI242,{2;3;4}),0))*$AG242*$AI242),2)),0),0)</f>
        <v/>
      </c>
      <c r="DJ242" s="130">
        <f>
_xlfn.LET(_xlpm.X,
IFERROR(
IF($ES242="НовиковТВ",
(_xlfn.LET(_xlpm.NTV,
_xlfn.LET(_xlpm.MIN,350000,
IF(SUMIFS($DI:$DI,$ES:$ES,"НовиковТВ")&lt;=_xlpm.MIN,
(SUMIFS($DI:$DI,$ES:$ES,"НовиковТВ")/(COUNTIFS($ES:$ES,"НовиковТВ")))*_xlpm.MIN/SUMIFS($DI:$DI,$ES:$ES,"НовиковТВ"),
DI242)),
_xlpm.NTV+$DG242/(1-(1-(_xlpm.NTV)*(1-$DL242)*(1-$DM242)*(1-$DN242)*(1-$DO242)*(1-$DP242)/_xlpm.NTV))))/(1+$EP242),
$DI242+$DG242/(1-(1-($DI242)*(1-$DL242)*(1-$DM242)*(1-$DN242)*(1-$DO242)*(1-$DP242)/$DI242))),
0),
_xlpm.X*(1+$CM242)*(1+$CW242)-_xlpm.X*(1+$CM242)+_xlpm.X)</f>
        <v/>
      </c>
      <c r="DK242" s="125" t="inlineStr">
        <is>
          <t>послед.</t>
        </is>
      </c>
      <c r="DL242" s="63" t="n">
        <v>0</v>
      </c>
      <c r="DM242" s="63" t="n">
        <v>0</v>
      </c>
      <c r="DN242" s="63" t="n">
        <v>0</v>
      </c>
      <c r="DO242" s="63" t="n">
        <v>0</v>
      </c>
      <c r="DP242" s="63" t="n">
        <v>0</v>
      </c>
      <c r="DQ242" s="63">
        <f t="array" ref="DQ242">IFERROR(_xlfn.IFS(
$DK242="послед.",1-(1-$DL242)*(1-$DM242)*(1-$DN242)*(1-$DO242)*(1-$DP242),
$DK242="сумм.",$DL242+$DM242+$DN242+$DO242+$DP242),
0)</f>
        <v/>
      </c>
      <c r="DR242" s="125">
        <f t="array" ref="DR242">
IFERROR(
_xlfn.IFS(
$BL242=0,
0,
$BL242&gt;0,
_xlfn.IFS($DK242="послед.",
$DJ242*(1-$DL242)*(1-$DM242)*(1-$DN242)*(1-$DO242)*(1-$DP242),
$DK242="сумм.",
$DJ242*(1-($DL242+$DM242+$DN242+$DO242+$DP242)))),0)</f>
        <v/>
      </c>
      <c r="DS242" s="125">
        <f t="array" ref="DS242">
IFERROR(_xlfn.IFS(
$DH242="день_1",
$DR242*$BL242/($AX242-$AW242+1)*AZ242*(DAY(EOMONTH(AZ$15,0))),
$DH242="день_2",
$DR242/30*MAX(MIN($AX242,EOMONTH(AZ$15,0))-MAX($AW242,AZ$15)+1,),
$DH242="раб.день",
$DR242/30*(IFERROR(
_xlfn.LET(_xlpm.VD,
CHOOSE(
{1;2;3;4;5;6;7;8;9;10;11;12;13;14;15;16;17;18},
45658,45659,45660,45661,45662,45663,45664,45665,45711,45724,45778,45779,45785,45786,45820,45821,45965,46022),
_xlfn.LET(_xlpm.DD,
MAX(MIN($AX242,EOMONTH(AZ$15,0))-MAX($AW242,AZ$15),),
_xlfn.IFS(
AND(MONTH($AW242)=MONTH(AZ$15),MONTH($AX242)&lt;&gt;MONTH(AZ$15)),
NETWORKDAYS.INTL($AW242,$AW242+_xlpm.DD,1,_xlpm.VD),
AND(MONTH($AW242)&lt;&gt;MONTH(AZ$15),MONTH($AX242)=MONTH(AZ$15)),
NETWORKDAYS.INTL(($AX242)-_xlpm.DD,$AX242,1,_xlpm.VD),
AND(MONTH($AW242)&lt;MONTH(AZ$15),MONTH($AX242)&gt;MONTH(AZ$15)),
NETWORKDAYS.INTL((EOMONTH(AZ$15-1,1))-_xlpm.DD,EOMONTH(AZ$15-1,1),1,_xlpm.VD),
AND(MONTH($AW242)=MONTH(AZ$15),MONTH($AX242)=MONTH(AZ$15)),
NETWORKDAYS.INTL($AW242,$AX242,1,_xlpm.VD)))),0)),
$DH242="месяц",
$DR242*AZ242,
$DH242="неделя",
$DR242*AZ242/7*(ROUNDUP((DAY(EOMONTH(AZ$15,0)))/4,0))),
0)</f>
        <v/>
      </c>
      <c r="DT242" s="125">
        <f t="array" ref="DT242">
IFERROR(_xlfn.IFS(
$DH242="день_1",
$DR242*$BL242/($AX242-$AW242+1)*BA242*(DAY(EOMONTH(BA$15,0))),
$DH242="день_2",
$DR242/30*MAX(MIN($AX242,EOMONTH(BA$15,0))-MAX($AW242,BA$15)+1,),
$DH242="раб.день",
$DR242/30*(IFERROR(
_xlfn.LET(_xlpm.VD,
CHOOSE(
{1;2;3;4;5;6;7;8;9;10;11;12;13;14;15;16;17;18},
45658,45659,45660,45661,45662,45663,45664,45665,45711,45724,45778,45779,45785,45786,45820,45821,45965,46022),
_xlfn.LET(_xlpm.DD,
MAX(MIN($AX242,EOMONTH(BA$15,0))-MAX($AW242,BA$15),),
_xlfn.IFS(
AND(MONTH($AW242)=MONTH(BA$15),MONTH($AX242)&lt;&gt;MONTH(BA$15)),
NETWORKDAYS.INTL($AW242,$AW242+_xlpm.DD,1,_xlpm.VD),
AND(MONTH($AW242)&lt;&gt;MONTH(BA$15),MONTH($AX242)=MONTH(BA$15)),
NETWORKDAYS.INTL(($AX242)-_xlpm.DD,$AX242,1,_xlpm.VD),
AND(MONTH($AW242)&lt;MONTH(BA$15),MONTH($AX242)&gt;MONTH(BA$15)),
NETWORKDAYS.INTL((EOMONTH(BA$15-1,1))-_xlpm.DD,EOMONTH(BA$15-1,1),1,_xlpm.VD),
AND(MONTH($AW242)=MONTH(BA$15),MONTH($AX242)=MONTH(BA$15)),
NETWORKDAYS.INTL($AW242,$AX242,1,_xlpm.VD)))),0)),
$DH242="месяц",
$DR242*BA242,
$DH242="неделя",
$DR242*BA242/7*(ROUNDUP((DAY(EOMONTH(BA$15,0)))/4,0))),
0)</f>
        <v/>
      </c>
      <c r="DU242" s="125">
        <f t="array" ref="DU242">
IFERROR(_xlfn.IFS(
$DH242="день_1",
$DR242*$BL242/($AX242-$AW242+1)*BB242*(DAY(EOMONTH(BB$15,0))),
$DH242="день_2",
$DR242/30*MAX(MIN($AX242,EOMONTH(BB$15,0))-MAX($AW242,BB$15)+1,),
$DH242="раб.день",
$DR242/30*(IFERROR(
_xlfn.LET(_xlpm.VD,
CHOOSE(
{1;2;3;4;5;6;7;8;9;10;11;12;13;14;15;16;17;18},
45658,45659,45660,45661,45662,45663,45664,45665,45711,45724,45778,45779,45785,45786,45820,45821,45965,46022),
_xlfn.LET(_xlpm.DD,
MAX(MIN($AX242,EOMONTH(BB$15,0))-MAX($AW242,BB$15),),
_xlfn.IFS(
AND(MONTH($AW242)=MONTH(BB$15),MONTH($AX242)&lt;&gt;MONTH(BB$15)),
NETWORKDAYS.INTL($AW242,$AW242+_xlpm.DD,1,_xlpm.VD),
AND(MONTH($AW242)&lt;&gt;MONTH(BB$15),MONTH($AX242)=MONTH(BB$15)),
NETWORKDAYS.INTL(($AX242)-_xlpm.DD,$AX242,1,_xlpm.VD),
AND(MONTH($AW242)&lt;MONTH(BB$15),MONTH($AX242)&gt;MONTH(BB$15)),
NETWORKDAYS.INTL((EOMONTH(BB$15-1,1))-_xlpm.DD,EOMONTH(BB$15-1,1),1,_xlpm.VD),
AND(MONTH($AW242)=MONTH(BB$15),MONTH($AX242)=MONTH(BB$15)),
NETWORKDAYS.INTL($AW242,$AX242,1,_xlpm.VD)))),0)),
$DH242="месяц",
$DR242*BB242,
$DH242="неделя",
$DR242*BB242/7*(ROUNDUP((DAY(EOMONTH(BB$15,0)))/4,0))),
0)</f>
        <v/>
      </c>
      <c r="DV242" s="125">
        <f t="array" ref="DV242">
IFERROR(_xlfn.IFS(
$DH242="день_1",
$DR242*$BL242/($AX242-$AW242+1)*BC242*(DAY(EOMONTH(BC$15,0))),
$DH242="день_2",
$DR242/30*MAX(MIN($AX242,EOMONTH(BC$15,0))-MAX($AW242,BC$15)+1,),
$DH242="раб.день",
$DR242/30*(IFERROR(
_xlfn.LET(_xlpm.VD,
CHOOSE(
{1;2;3;4;5;6;7;8;9;10;11;12;13;14;15;16;17;18},
45658,45659,45660,45661,45662,45663,45664,45665,45711,45724,45778,45779,45785,45786,45820,45821,45965,46022),
_xlfn.LET(_xlpm.DD,
MAX(MIN($AX242,EOMONTH(BC$15,0))-MAX($AW242,BC$15),),
_xlfn.IFS(
AND(MONTH($AW242)=MONTH(BC$15),MONTH($AX242)&lt;&gt;MONTH(BC$15)),
NETWORKDAYS.INTL($AW242,$AW242+_xlpm.DD,1,_xlpm.VD),
AND(MONTH($AW242)&lt;&gt;MONTH(BC$15),MONTH($AX242)=MONTH(BC$15)),
NETWORKDAYS.INTL(($AX242)-_xlpm.DD,$AX242,1,_xlpm.VD),
AND(MONTH($AW242)&lt;MONTH(BC$15),MONTH($AX242)&gt;MONTH(BC$15)),
NETWORKDAYS.INTL((EOMONTH(BC$15-1,1))-_xlpm.DD,EOMONTH(BC$15-1,1),1,_xlpm.VD),
AND(MONTH($AW242)=MONTH(BC$15),MONTH($AX242)=MONTH(BC$15)),
NETWORKDAYS.INTL($AW242,$AX242,1,_xlpm.VD)))),0)),
$DH242="месяц",
$DR242*BC242,
$DH242="неделя",
$DR242*BC242/7*(ROUNDUP((DAY(EOMONTH(BC$15,0)))/4,0))),
0)</f>
        <v/>
      </c>
      <c r="DW242" s="125">
        <f t="array" ref="DW242">
IFERROR(_xlfn.IFS(
$DH242="день_1",
$DR242*$BL242/($AX242-$AW242+1)*BD242*(DAY(EOMONTH(BD$15,0))),
$DH242="день_2",
$DR242/30*MAX(MIN($AX242,EOMONTH(BD$15,0))-MAX($AW242,BD$15)+1,),
$DH242="раб.день",
$DR242/30*(IFERROR(
_xlfn.LET(_xlpm.VD,
CHOOSE(
{1;2;3;4;5;6;7;8;9;10;11;12;13;14;15;16;17;18},
45658,45659,45660,45661,45662,45663,45664,45665,45711,45724,45778,45779,45785,45786,45820,45821,45965,46022),
_xlfn.LET(_xlpm.DD,
MAX(MIN($AX242,EOMONTH(BD$15,0))-MAX($AW242,BD$15),),
_xlfn.IFS(
AND(MONTH($AW242)=MONTH(BD$15),MONTH($AX242)&lt;&gt;MONTH(BD$15)),
NETWORKDAYS.INTL($AW242,$AW242+_xlpm.DD,1,_xlpm.VD),
AND(MONTH($AW242)&lt;&gt;MONTH(BD$15),MONTH($AX242)=MONTH(BD$15)),
NETWORKDAYS.INTL(($AX242)-_xlpm.DD,$AX242,1,_xlpm.VD),
AND(MONTH($AW242)&lt;MONTH(BD$15),MONTH($AX242)&gt;MONTH(BD$15)),
NETWORKDAYS.INTL((EOMONTH(BD$15-1,1))-_xlpm.DD,EOMONTH(BD$15-1,1),1,_xlpm.VD),
AND(MONTH($AW242)=MONTH(BD$15),MONTH($AX242)=MONTH(BD$15)),
NETWORKDAYS.INTL($AW242,$AX242,1,_xlpm.VD)))),0)),
$DH242="месяц",
$DR242*BD242,
$DH242="неделя",
$DR242*BD242/7*(ROUNDUP((DAY(EOMONTH(BD$15,0)))/4,0))),
0)</f>
        <v/>
      </c>
      <c r="DX242" s="125">
        <f t="array" ref="DX242">
IFERROR(_xlfn.IFS(
$DH242="день_1",
$DR242*$BL242/($AX242-$AW242+1)*BE242*(DAY(EOMONTH(BE$15,0))),
$DH242="день_2",
$DR242/30*MAX(MIN($AX242,EOMONTH(BE$15,0))-MAX($AW242,BE$15)+1,),
$DH242="раб.день",
$DR242/30*(IFERROR(
_xlfn.LET(_xlpm.VD,
CHOOSE(
{1;2;3;4;5;6;7;8;9;10;11;12;13;14;15;16;17;18},
45658,45659,45660,45661,45662,45663,45664,45665,45711,45724,45778,45779,45785,45786,45820,45821,45965,46022),
_xlfn.LET(_xlpm.DD,
MAX(MIN($AX242,EOMONTH(BE$15,0))-MAX($AW242,BE$15),),
_xlfn.IFS(
AND(MONTH($AW242)=MONTH(BE$15),MONTH($AX242)&lt;&gt;MONTH(BE$15)),
NETWORKDAYS.INTL($AW242,$AW242+_xlpm.DD,1,_xlpm.VD),
AND(MONTH($AW242)&lt;&gt;MONTH(BE$15),MONTH($AX242)=MONTH(BE$15)),
NETWORKDAYS.INTL(($AX242)-_xlpm.DD,$AX242,1,_xlpm.VD),
AND(MONTH($AW242)&lt;MONTH(BE$15),MONTH($AX242)&gt;MONTH(BE$15)),
NETWORKDAYS.INTL((EOMONTH(BE$15-1,1))-_xlpm.DD,EOMONTH(BE$15-1,1),1,_xlpm.VD),
AND(MONTH($AW242)=MONTH(BE$15),MONTH($AX242)=MONTH(BE$15)),
NETWORKDAYS.INTL($AW242,$AX242,1,_xlpm.VD)))),0)),
$DH242="месяц",
$DR242*BE242,
$DH242="неделя",
$DR242*BE242/7*(ROUNDUP((DAY(EOMONTH(BE$15,0)))/4,0))),
0)</f>
        <v/>
      </c>
      <c r="DY242" s="125">
        <f t="array" ref="DY242">
IFERROR(_xlfn.IFS(
$DH242="день_1",
$DR242*$BL242/($AX242-$AW242+1)*BF242*(DAY(EOMONTH(BF$15,0))),
$DH242="день_2",
$DR242/30*MAX(MIN($AX242,EOMONTH(BF$15,0))-MAX($AW242,BF$15)+1,),
$DH242="раб.день",
$DR242/30*(IFERROR(
_xlfn.LET(_xlpm.VD,
CHOOSE(
{1;2;3;4;5;6;7;8;9;10;11;12;13;14;15;16;17;18},
45658,45659,45660,45661,45662,45663,45664,45665,45711,45724,45778,45779,45785,45786,45820,45821,45965,46022),
_xlfn.LET(_xlpm.DD,
MAX(MIN($AX242,EOMONTH(BF$15,0))-MAX($AW242,BF$15),),
_xlfn.IFS(
AND(MONTH($AW242)=MONTH(BF$15),MONTH($AX242)&lt;&gt;MONTH(BF$15)),
NETWORKDAYS.INTL($AW242,$AW242+_xlpm.DD,1,_xlpm.VD),
AND(MONTH($AW242)&lt;&gt;MONTH(BF$15),MONTH($AX242)=MONTH(BF$15)),
NETWORKDAYS.INTL(($AX242)-_xlpm.DD,$AX242,1,_xlpm.VD),
AND(MONTH($AW242)&lt;MONTH(BF$15),MONTH($AX242)&gt;MONTH(BF$15)),
NETWORKDAYS.INTL((EOMONTH(BF$15-1,1))-_xlpm.DD,EOMONTH(BF$15-1,1),1,_xlpm.VD),
AND(MONTH($AW242)=MONTH(BF$15),MONTH($AX242)=MONTH(BF$15)),
NETWORKDAYS.INTL($AW242,$AX242,1,_xlpm.VD)))),0)),
$DH242="месяц",
$DR242*BF242,
$DH242="неделя",
$DR242*BF242/7*(ROUNDUP((DAY(EOMONTH(BF$15,0)))/4,0))),
0)</f>
        <v/>
      </c>
      <c r="DZ242" s="125">
        <f t="array" ref="DZ242">
IFERROR(_xlfn.IFS(
$DH242="день_1",
$DR242*$BL242/($AX242-$AW242+1)*BG242*(DAY(EOMONTH(BG$15,0))),
$DH242="день_2",
$DR242/30*MAX(MIN($AX242,EOMONTH(BG$15,0))-MAX($AW242,BG$15)+1,),
$DH242="раб.день",
$DR242/30*(IFERROR(
_xlfn.LET(_xlpm.VD,
CHOOSE(
{1;2;3;4;5;6;7;8;9;10;11;12;13;14;15;16;17;18},
45658,45659,45660,45661,45662,45663,45664,45665,45711,45724,45778,45779,45785,45786,45820,45821,45965,46022),
_xlfn.LET(_xlpm.DD,
MAX(MIN($AX242,EOMONTH(BG$15,0))-MAX($AW242,BG$15),),
_xlfn.IFS(
AND(MONTH($AW242)=MONTH(BG$15),MONTH($AX242)&lt;&gt;MONTH(BG$15)),
NETWORKDAYS.INTL($AW242,$AW242+_xlpm.DD,1,_xlpm.VD),
AND(MONTH($AW242)&lt;&gt;MONTH(BG$15),MONTH($AX242)=MONTH(BG$15)),
NETWORKDAYS.INTL(($AX242)-_xlpm.DD,$AX242,1,_xlpm.VD),
AND(MONTH($AW242)&lt;MONTH(BG$15),MONTH($AX242)&gt;MONTH(BG$15)),
NETWORKDAYS.INTL((EOMONTH(BG$15-1,1))-_xlpm.DD,EOMONTH(BG$15-1,1),1,_xlpm.VD),
AND(MONTH($AW242)=MONTH(BG$15),MONTH($AX242)=MONTH(BG$15)),
NETWORKDAYS.INTL($AW242,$AX242,1,_xlpm.VD)))),0)),
$DH242="месяц",
$DR242*BG242,
$DH242="неделя",
$DR242*BG242/7*(ROUNDUP((DAY(EOMONTH(BG$15,0)))/4,0))),
0)</f>
        <v/>
      </c>
      <c r="EA242" s="125">
        <f t="array" ref="EA242">
IFERROR(_xlfn.IFS(
$DH242="день_1",
$DR242*$BL242/($AX242-$AW242+1)*BH242*(DAY(EOMONTH(BH$15,0))),
$DH242="день_2",
$DR242/30*MAX(MIN($AX242,EOMONTH(BH$15,0))-MAX($AW242,BH$15)+1,),
$DH242="раб.день",
$DR242/30*(IFERROR(
_xlfn.LET(_xlpm.VD,
CHOOSE(
{1;2;3;4;5;6;7;8;9;10;11;12;13;14;15;16;17;18},
45658,45659,45660,45661,45662,45663,45664,45665,45711,45724,45778,45779,45785,45786,45820,45821,45965,46022),
_xlfn.LET(_xlpm.DD,
MAX(MIN($AX242,EOMONTH(BH$15,0))-MAX($AW242,BH$15),),
_xlfn.IFS(
AND(MONTH($AW242)=MONTH(BH$15),MONTH($AX242)&lt;&gt;MONTH(BH$15)),
NETWORKDAYS.INTL($AW242,$AW242+_xlpm.DD,1,_xlpm.VD),
AND(MONTH($AW242)&lt;&gt;MONTH(BH$15),MONTH($AX242)=MONTH(BH$15)),
NETWORKDAYS.INTL(($AX242)-_xlpm.DD,$AX242,1,_xlpm.VD),
AND(MONTH($AW242)&lt;MONTH(BH$15),MONTH($AX242)&gt;MONTH(BH$15)),
NETWORKDAYS.INTL((EOMONTH(BH$15-1,1))-_xlpm.DD,EOMONTH(BH$15-1,1),1,_xlpm.VD),
AND(MONTH($AW242)=MONTH(BH$15),MONTH($AX242)=MONTH(BH$15)),
NETWORKDAYS.INTL($AW242,$AX242,1,_xlpm.VD)))),0)),
$DH242="месяц",
$DR242*BH242,
$DH242="неделя",
$DR242*BH242/7*(ROUNDUP((DAY(EOMONTH(BH$15,0)))/4,0))),
0)</f>
        <v/>
      </c>
      <c r="EB242" s="125">
        <f t="array" ref="EB242">
IFERROR(_xlfn.IFS(
$DH242="день_1",
$DR242*$BL242/($AX242-$AW242+1)*BI242*(DAY(EOMONTH(BI$15,0))),
$DH242="день_2",
$DR242/30*MAX(MIN($AX242,EOMONTH(BI$15,0))-MAX($AW242,BI$15)+1,),
$DH242="раб.день",
$DR242/30*(IFERROR(
_xlfn.LET(_xlpm.VD,
CHOOSE(
{1;2;3;4;5;6;7;8;9;10;11;12;13;14;15;16;17;18},
45658,45659,45660,45661,45662,45663,45664,45665,45711,45724,45778,45779,45785,45786,45820,45821,45965,46022),
_xlfn.LET(_xlpm.DD,
MAX(MIN($AX242,EOMONTH(BI$15,0))-MAX($AW242,BI$15),),
_xlfn.IFS(
AND(MONTH($AW242)=MONTH(BI$15),MONTH($AX242)&lt;&gt;MONTH(BI$15)),
NETWORKDAYS.INTL($AW242,$AW242+_xlpm.DD,1,_xlpm.VD),
AND(MONTH($AW242)&lt;&gt;MONTH(BI$15),MONTH($AX242)=MONTH(BI$15)),
NETWORKDAYS.INTL(($AX242)-_xlpm.DD,$AX242,1,_xlpm.VD),
AND(MONTH($AW242)&lt;MONTH(BI$15),MONTH($AX242)&gt;MONTH(BI$15)),
NETWORKDAYS.INTL((EOMONTH(BI$15-1,1))-_xlpm.DD,EOMONTH(BI$15-1,1),1,_xlpm.VD),
AND(MONTH($AW242)=MONTH(BI$15),MONTH($AX242)=MONTH(BI$15)),
NETWORKDAYS.INTL($AW242,$AX242,1,_xlpm.VD)))),0)),
$DH242="месяц",
$DR242*BI242,
$DH242="неделя",
$DR242*BI242/7*(ROUNDUP((DAY(EOMONTH(BI$15,0)))/4,0))),
0)</f>
        <v/>
      </c>
      <c r="EC242" s="125">
        <f t="array" ref="EC242">
IFERROR(_xlfn.IFS(
$DH242="день_1",
$DR242*$BL242/($AX242-$AW242+1)*BJ242*(DAY(EOMONTH(BJ$15,0))),
$DH242="день_2",
$DR242/30*MAX(MIN($AX242,EOMONTH(BJ$15,0))-MAX($AW242,BJ$15)+1,),
$DH242="раб.день",
$DR242/30*(IFERROR(
_xlfn.LET(_xlpm.VD,
CHOOSE(
{1;2;3;4;5;6;7;8;9;10;11;12;13;14;15;16;17;18},
45658,45659,45660,45661,45662,45663,45664,45665,45711,45724,45778,45779,45785,45786,45820,45821,45965,46022),
_xlfn.LET(_xlpm.DD,
MAX(MIN($AX242,EOMONTH(BJ$15,0))-MAX($AW242,BJ$15),),
_xlfn.IFS(
AND(MONTH($AW242)=MONTH(BJ$15),MONTH($AX242)&lt;&gt;MONTH(BJ$15)),
NETWORKDAYS.INTL($AW242,$AW242+_xlpm.DD,1,_xlpm.VD),
AND(MONTH($AW242)&lt;&gt;MONTH(BJ$15),MONTH($AX242)=MONTH(BJ$15)),
NETWORKDAYS.INTL(($AX242)-_xlpm.DD,$AX242,1,_xlpm.VD),
AND(MONTH($AW242)&lt;MONTH(BJ$15),MONTH($AX242)&gt;MONTH(BJ$15)),
NETWORKDAYS.INTL((EOMONTH(BJ$15-1,1))-_xlpm.DD,EOMONTH(BJ$15-1,1),1,_xlpm.VD),
AND(MONTH($AW242)=MONTH(BJ$15),MONTH($AX242)=MONTH(BJ$15)),
NETWORKDAYS.INTL($AW242,$AX242,1,_xlpm.VD)))),0)),
$DH242="месяц",
$DR242*BJ242,
$DH242="неделя",
$DR242*BJ242/7*(ROUNDUP((DAY(EOMONTH(BJ$15,0)))/4,0))),
0)</f>
        <v/>
      </c>
      <c r="ED242" s="125">
        <f t="array" ref="ED242">
IFERROR(_xlfn.IFS(
$DH242="день_1",
$DR242*$BL242/($AX242-$AW242+1)*BK242*(DAY(EOMONTH(BK$15,0))),
$DH242="день_2",
$DR242/30*MAX(MIN($AX242,EOMONTH(BK$15,0))-MAX($AW242,BK$15)+1,),
$DH242="раб.день",
$DR242/30*(IFERROR(
_xlfn.LET(_xlpm.VD,
CHOOSE(
{1;2;3;4;5;6;7;8;9;10;11;12;13;14;15;16;17;18},
45658,45659,45660,45661,45662,45663,45664,45665,45711,45724,45778,45779,45785,45786,45820,45821,45965,46022),
_xlfn.LET(_xlpm.DD,
MAX(MIN($AX242,EOMONTH(BK$15,0))-MAX($AW242,BK$15),),
_xlfn.IFS(
AND(MONTH($AW242)=MONTH(BK$15),MONTH($AX242)&lt;&gt;MONTH(BK$15)),
NETWORKDAYS.INTL($AW242,$AW242+_xlpm.DD,1,_xlpm.VD),
AND(MONTH($AW242)&lt;&gt;MONTH(BK$15),MONTH($AX242)=MONTH(BK$15)),
NETWORKDAYS.INTL(($AX242)-_xlpm.DD,$AX242,1,_xlpm.VD),
AND(MONTH($AW242)&lt;MONTH(BK$15),MONTH($AX242)&gt;MONTH(BK$15)),
NETWORKDAYS.INTL((EOMONTH(BK$15-1,1))-_xlpm.DD,EOMONTH(BK$15-1,1),1,_xlpm.VD),
AND(MONTH($AW242)=MONTH(BK$15),MONTH($AX242)=MONTH(BK$15)),
NETWORKDAYS.INTL($AW242,$AX242,1,_xlpm.VD)))),0)),
$DH242="месяц",
$DR242*BK242,
$DH242="неделя",
$DR242*BK242/7*(ROUNDUP((DAY(EOMONTH(BK$15,0)))/4,0))),
0)</f>
        <v/>
      </c>
      <c r="EE242" s="125">
        <f>SUM($DS242,$DT242,$DU242,$DV242,$DW242,$DX242,$DY242,$DZ242,$EA242,$EB242,$EC242,$ED242)</f>
        <v/>
      </c>
      <c r="EF242" s="125">
        <f>IFERROR(ROUND($EE242*(1+$EP242),2),0)</f>
        <v/>
      </c>
      <c r="EG242" s="128" t="n">
        <v>1</v>
      </c>
      <c r="EH242" s="126" t="n">
        <v>0</v>
      </c>
      <c r="EI242" s="126">
        <f>ROUND(SUM($EH242:$EH242)*SUM($AB242:$AB242)*$EG242,2)</f>
        <v/>
      </c>
      <c r="EJ242" s="126">
        <f>ROUND($EI242*(1+$EP242),2)</f>
        <v/>
      </c>
      <c r="EK242" s="126" t="n">
        <v>0</v>
      </c>
      <c r="EL242" s="126">
        <f>ROUND(SUM($EK242:$EK242)*SUM($AB242:$AB242)*$EG242,2)</f>
        <v/>
      </c>
      <c r="EM242" s="126">
        <f>ROUND($EL242*(1+$EP242),2)</f>
        <v/>
      </c>
      <c r="EN242" s="126">
        <f>SUM($EE242,$EI242,$EL242)</f>
        <v/>
      </c>
      <c r="EO242" s="126">
        <f>SUM($EF242,$EJ242,$EM242)</f>
        <v/>
      </c>
      <c r="EP242" s="59" t="inlineStr">
        <is>
          <t>20%</t>
        </is>
      </c>
      <c r="EQ242" s="59" t="n"/>
      <c r="ER242" s="60">
        <f t="array" ref="ER242">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MATCH(ES242,
{"AMS";"RussOutdoor";"HD Outdoor";"Ingroup";"IQ";"Ledproduction";"LisChannel";"Logic";"Media-PPL";"NovikovTV | НовиковТВ";"SMA";"SOK";"КрокусТВ | CrocusTV | IndoorTV";"Сити";"ТЯК Москва"},
0)),"")</f>
        <v/>
      </c>
      <c r="ES242" s="60" t="n"/>
      <c r="ET242" s="60">
        <f t="array" ref="ET242">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MATCH(ES242,
{"AMS";"RussOutdoor";"HD Outdoor";"Ingroup";"IQ";"Ledproduction";"LisChannel";"Logic";"Media-PPL";"NovikovTV | НовиковТВ";"SMA";"SOK";"КрокусТВ | CrocusTV | IndoorTV";"Сити";"ТЯК Москва"},
0)),"")</f>
        <v/>
      </c>
      <c r="EU242" s="60" t="n"/>
      <c r="EV242" s="60" t="n"/>
      <c r="EX242" s="110">
        <f t="array" ref="EX242">
($AR242/30
+N("ТРАФИК ПЛОЩАДКИ"))*
(IFERROR(
_xlfn.LET(
_xlpm.GPR,
HLOOKUP($L242,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(MATCH($T242,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IF($Q242="цифровой",_xlpm.GPR/$AG242,_xlpm.GPR/60)),
0)
+N("DWELL TIME"))*
(IF($AB242=0,0,IF($AB242=1,0.3,IF($AB242=2,0.5,IF($AB242&gt;2,1))))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_xlfn.IFS($AC242="да",1.2,$AC242="нет",1)*
_xlfn.IFS($AD242="да",1.2,$AD242="нет",1)*
IF(R242="статический",1,1.2)*
$X242*
INDEX(
{1.2;1;1.2;1.2;1;1.2;1.2;1.2;1.2;1.2;1.2;1;1.2;1.2;1.2;1.2;1;1;1.2;1.2;1.2;1;1;1;1;1.2;1.2;1.2;1.2;1;1;1;1;1.2;1.2;1.2;1.2;1.2;1.2;1.2;1.2;1;1;1.2;1;1;1;1;1.5;1;1;1.5;1.5;1.2},
MATCH($Q242,_xlpm.MI,0)))&gt;{0.02;0.04;0.06;0.1;0.2;0.4;0.6;0.8;1;2;4;6})),
{0;1;2;3;4;5;6;7;8;9;10;11;12},
0)))
+N("КОЭФФИЦИЕНТ КОНТАКТА"))))*
(_xlfn.IFS($X242&lt;0.1,$X242/1000,$X242&gt;25,5.2,AND($X242&gt;=0.1,$X242&lt;=25),(($X242*2+0.1)/10)*($X242/10)))*
IFERROR((_xlfn.LET(
_xlpm.MA,
{0;0.8;0.85;0.9;0.95;1},
_xlpm.MAA,
{0;1;2;3;4;5},
INDEX(_xlpm.MA,MATCH(SUMPRODUCT(--((IF(ROUND(_xlpm.MAA,1)&gt;5,5,ROUND($AB242,1)))&gt;{0;1;2;3;4;5})),_xlpm.MAA,0)))
+N("КОЭФФИЦИЕНТ КОЛ-ВО КОНСТРУКЦИЙ")),1)*
$AB242,0))*
(IF($Q242="цифровой",$AG242/15*$AI242,1)
+N("ДЛЯ ЦИФРЫ"))</f>
        <v/>
      </c>
      <c r="EY242" s="110">
        <f>IFERROR(EX242*AY242,0)</f>
        <v/>
      </c>
      <c r="EZ242" s="131">
        <f>IFERROR(DP242/EY242*1000,0)</f>
        <v/>
      </c>
      <c r="FA242" s="112">
        <f>IFERROR(FC242/FB242,0)</f>
        <v/>
      </c>
      <c r="FB242" s="112">
        <f>IFERROR((FC242/(EY242/FF242*#REF!))*0.825,0)</f>
        <v/>
      </c>
      <c r="FC242" s="112">
        <f>IFERROR(((EX242*30/AR242)*100)/30,0)</f>
        <v/>
      </c>
      <c r="FD242" s="112">
        <f>IFERROR(EY242/G242*100%,0)</f>
        <v/>
      </c>
      <c r="FE242" s="112">
        <f>IFERROR(FD242/FC242*100%,0)</f>
        <v/>
      </c>
      <c r="FF242" s="110">
        <f>IFERROR(AR242/30*AY242,0)</f>
        <v/>
      </c>
    </row>
    <row r="243" ht="13" customHeight="1">
      <c r="A243" s="59" t="n"/>
      <c r="B243" s="60" t="n"/>
      <c r="C243" s="60" t="n"/>
      <c r="D243" s="60">
        <f t="array" ref="D243">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MATCH($E243,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43" s="60">
        <f t="array" ref="E243">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MATCH($F243,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43" s="60" t="inlineStr"/>
      <c r="G243" s="60" t="n"/>
      <c r="H243" s="60">
        <f t="array" ref="H243">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MATCH($I243,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43" s="60" t="n"/>
      <c r="J243" s="60" t="n"/>
      <c r="K243" s="60" t="n"/>
      <c r="L243" s="60" t="n"/>
      <c r="M243" s="60" t="n"/>
      <c r="N243" s="60" t="n"/>
      <c r="O243" s="60" t="n"/>
      <c r="P243" s="60">
        <f t="array" ref="P243">
_xlfn.IFS(
ISNUMBER(MATCH($Q243,{"шелфбаннер","разделитель","монетница","чековая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ISNUMBER(MATCH($Q243,{"LED/LCD","видеокулер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ISNUMBER(MATCH($Q243,{"автомобиль","машина","выставочное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ISNUMBER(MATCH($Q243,{"билборд","лифтовая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ISNUMBER(MATCH($Q243,{"навигация","подвесной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ISNUMBER(MATCH($Q243,{"движущаяся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ISNUMBER(MATCH($Q243,{"каталог","журнал"},)),
"Пресса",
$Q243="","")</f>
        <v/>
      </c>
      <c r="Q243" s="60" t="n"/>
      <c r="R243" s="60">
        <f t="array" ref="R243">
IFERROR(
_xlfn.IFS(
OR(ISNUMBER(MATCH($Q243,{"экспозиция","макет","стенд","автостенд","авто стенд","выставочное пространство","выставочные стенды","модульные выставочные стенды","3Д конструкция","3D конструкция"},)),P243="Экспонирование"),
"нестандартный",
ISNUMBER(MATCH($Q243,{"скроллер","призматрон"},)),
"динамический",
$P243="Видео",
"цифровой",
OR($P243="Пресса",$P243="Щит",$P243="POSm",$P243="Подвес",$P243="Брендирование/оклейка"),
"статический"),"")</f>
        <v/>
      </c>
      <c r="S243" s="59" t="n"/>
      <c r="T243" s="60" t="n"/>
      <c r="U243" s="60" t="n"/>
      <c r="V243" s="60">
        <f>
IF(P243="Видео",
"цифровой постер/ролик",
IF(ISNUMBER(MATCH(Q243,{"короб световой","короб световой | лайтбокс","короб световой | кристалайт","лайтбокс","лайт бокс","кристалайт","LB","lightbox"},)),
"бэклит",
IF(P243="Брендирование/оклейка",
"перфарированная пленка/самоклейка",
IF(P243="Экспонирование",
"под запрос",
IF(P243="Подвес",
"баннер/ткань",
"")))))</f>
        <v/>
      </c>
      <c r="W243" s="59" t="n"/>
      <c r="X243" s="59" t="n"/>
      <c r="Y243" s="59" t="n"/>
      <c r="Z243" s="61" t="n"/>
      <c r="AA243" s="61" t="n"/>
      <c r="AB243" s="61">
        <f>IF(BL243&gt;0,Z243,0)</f>
        <v/>
      </c>
      <c r="AC243" s="59" t="n"/>
      <c r="AD243" s="59" t="n"/>
      <c r="AE243" s="59" t="n"/>
      <c r="AF243" s="59" t="n"/>
      <c r="AG243" s="59" t="n"/>
      <c r="AH243" s="59" t="n"/>
      <c r="AI243" s="59" t="n"/>
      <c r="AJ243" s="59" t="n"/>
      <c r="AK243" s="59" t="n"/>
      <c r="AL243" s="62">
        <f>IFERROR(IF(OR(R243="статический",R243="динамический",R243="нестандартный",R243="",R243=""),"-",IF(AND(AH243="-",AI243="-"),"-",AK243*3600/AH243*AI243)),"-")</f>
        <v/>
      </c>
      <c r="AM243" s="62">
        <f>IFERROR(IF(OR(R243="статический",R243="динамический",R243="",R243="", R243="BTL",R243="нестандартный"),"-",AG243*AI243*AL243/60),"-")</f>
        <v/>
      </c>
      <c r="AN243" s="63">
        <f>IFERROR(IF(AH243="","-",AG243*AI243/AH243),"-")</f>
        <v/>
      </c>
      <c r="AO243" s="59">
        <f>IFERROR(IF(OR($R243="статический",$R243="динамический",$R243="",$R243="",$R243="BTL",$R243="нестандартный"),"-",$AL243*$AY243),"-")</f>
        <v/>
      </c>
      <c r="AP243" s="62">
        <f>IFERROR(IF(OR($R243="статический",$R243="динамический",$R243="",$R243="",$R243="BTL",$R243="нестандартный"),"-",$AM243*AY243),"-")</f>
        <v/>
      </c>
      <c r="AQ243" s="64" t="n"/>
      <c r="AR243" s="61" t="n"/>
      <c r="AS243" s="61" t="n"/>
      <c r="AT243" s="61" t="n"/>
      <c r="AU243" s="65" t="n"/>
      <c r="AV243" s="124">
        <f>IFERROR(DR243/AT243*1000,"n/a")</f>
        <v/>
      </c>
      <c r="AW243" s="67" t="n"/>
      <c r="AX243" s="67" t="n"/>
      <c r="AY243" s="43">
        <f>IFERROR(IF(OR($AW243="",$AX243=""),"",_xlfn.DAYS($AX243+1,$AW243)),"")</f>
        <v/>
      </c>
      <c r="AZ243" s="68">
        <f t="array" ref="AZ243">
_xlfn.LET(_xlpm.COEFF,
IF($AW243+$AX243=0,0,IF(MAX(MIN($AX243,EOMONTH(AZ$15,0))-MAX($AW243,AZ$15)+1,)&gt;0,1,0)),
_xlfn.IFS(
$ES243="LisChannel",
_xlpm.COEFF*
INDEX({1;1;1.2;1.2;1;1;1;1;1.2;1.2;1.2;1.2},
MATCH(MONTH(AZ$15),
{1,2,3,4,5,6,7,8,9,10,11,12})),
CONCATENATE($ES243," ",$L243)="RussOutdoor метро",
_xlpm.COEFF*
INDEX({0.8;0.9;1.1;1.1;1;1;1;1;1.1;1.1;1.1;1.1},
MATCH(MONTH(AZ$15),
{1,2,3,4,5,6,7,8,9,10,11,12})),
$ES243&lt;&gt;"LisChannel",
_xlpm.COEFF,
$ES243&lt;&gt;"RussOutdoor",
_xlpm.COEFF))</f>
        <v/>
      </c>
      <c r="BA243" s="68">
        <f t="array" ref="BA243">
_xlfn.LET(_xlpm.COEFF,
IF($AW243+$AX243=0,0,IF(MAX(MIN($AX243,EOMONTH(BA$15,0))-MAX($AW243,BA$15)+1,)&gt;0,1,0)),
_xlfn.IFS(
$ES243="LisChannel",
_xlpm.COEFF*
INDEX({1;1;1.2;1.2;1;1;1;1;1.2;1.2;1.2;1.2},
MATCH(MONTH(BA$15),
{1,2,3,4,5,6,7,8,9,10,11,12})),
CONCATENATE($ES243," ",$L243)="RussOutdoor метро",
_xlpm.COEFF*
INDEX({0.8;0.9;1.1;1.1;1;1;1;1;1.1;1.1;1.1;1.1},
MATCH(MONTH(BA$15),
{1,2,3,4,5,6,7,8,9,10,11,12})),
$ES243&lt;&gt;"LisChannel",
_xlpm.COEFF,
$ES243&lt;&gt;"RussOutdoor",
_xlpm.COEFF))</f>
        <v/>
      </c>
      <c r="BB243" s="68">
        <f t="array" ref="BB243">
_xlfn.LET(_xlpm.COEFF,
IF($AW243+$AX243=0,0,IF(MAX(MIN($AX243,EOMONTH(BB$15,0))-MAX($AW243,BB$15)+1,)&gt;0,1,0)),
_xlfn.IFS(
$ES243="LisChannel",
_xlpm.COEFF*
INDEX({1;1;1.2;1.2;1;1;1;1;1.2;1.2;1.2;1.2},
MATCH(MONTH(BB$15),
{1,2,3,4,5,6,7,8,9,10,11,12})),
CONCATENATE($ES243," ",$L243)="RussOutdoor метро",
_xlpm.COEFF*
INDEX({0.8;0.9;1.1;1.1;1;1;1;1;1.1;1.1;1.1;1.1},
MATCH(MONTH(BB$15),
{1,2,3,4,5,6,7,8,9,10,11,12})),
$ES243&lt;&gt;"LisChannel",
_xlpm.COEFF,
$ES243&lt;&gt;"RussOutdoor",
_xlpm.COEFF))</f>
        <v/>
      </c>
      <c r="BC243" s="68">
        <f t="array" ref="BC243">
_xlfn.LET(_xlpm.COEFF,
IF($AW243+$AX243=0,0,IF(MAX(MIN($AX243,EOMONTH(BC$15,0))-MAX($AW243,BC$15)+1,)&gt;0,1,0)),
_xlfn.IFS(
$ES243="LisChannel",
_xlpm.COEFF*
INDEX({1;1;1.2;1.2;1;1;1;1;1.2;1.2;1.2;1.2},
MATCH(MONTH(BC$15),
{1,2,3,4,5,6,7,8,9,10,11,12})),
CONCATENATE($ES243," ",$L243)="RussOutdoor метро",
_xlpm.COEFF*
INDEX({0.8;0.9;1.1;1.1;1;1;1;1;1.1;1.1;1.1;1.1},
MATCH(MONTH(BC$15),
{1,2,3,4,5,6,7,8,9,10,11,12})),
$ES243&lt;&gt;"LisChannel",
_xlpm.COEFF,
$ES243&lt;&gt;"RussOutdoor",
_xlpm.COEFF))</f>
        <v/>
      </c>
      <c r="BD243" s="68">
        <f t="array" ref="BD243">
_xlfn.LET(_xlpm.COEFF,
IF($AW243+$AX243=0,0,IF(MAX(MIN($AX243,EOMONTH(BD$15,0))-MAX($AW243,BD$15)+1,)&gt;0,1,0)),
_xlfn.IFS(
$ES243="LisChannel",
_xlpm.COEFF*
INDEX({1;1;1.2;1.2;1;1;1;1;1.2;1.2;1.2;1.2},
MATCH(MONTH(BD$15),
{1,2,3,4,5,6,7,8,9,10,11,12})),
CONCATENATE($ES243," ",$L243)="RussOutdoor метро",
_xlpm.COEFF*
INDEX({0.8;0.9;1.1;1.1;1;1;1;1;1.1;1.1;1.1;1.1},
MATCH(MONTH(BD$15),
{1,2,3,4,5,6,7,8,9,10,11,12})),
$ES243&lt;&gt;"LisChannel",
_xlpm.COEFF,
$ES243&lt;&gt;"RussOutdoor",
_xlpm.COEFF))</f>
        <v/>
      </c>
      <c r="BE243" s="68">
        <f t="array" ref="BE243">
_xlfn.LET(_xlpm.COEFF,
IF($AW243+$AX243=0,0,IF(MAX(MIN($AX243,EOMONTH(BE$15,0))-MAX($AW243,BE$15)+1,)&gt;0,1,0)),
_xlfn.IFS(
$ES243="LisChannel",
_xlpm.COEFF*
INDEX({1;1;1.2;1.2;1;1;1;1;1.2;1.2;1.2;1.2},
MATCH(MONTH(BE$15),
{1,2,3,4,5,6,7,8,9,10,11,12})),
CONCATENATE($ES243," ",$L243)="RussOutdoor метро",
_xlpm.COEFF*
INDEX({0.8;0.9;1.1;1.1;1;1;1;1;1.1;1.1;1.1;1.1},
MATCH(MONTH(BE$15),
{1,2,3,4,5,6,7,8,9,10,11,12})),
$ES243&lt;&gt;"LisChannel",
_xlpm.COEFF,
$ES243&lt;&gt;"RussOutdoor",
_xlpm.COEFF))</f>
        <v/>
      </c>
      <c r="BF243" s="68">
        <f t="array" ref="BF243">
_xlfn.LET(_xlpm.COEFF,
IF($AW243+$AX243=0,0,IF(MAX(MIN($AX243,EOMONTH(BF$15,0))-MAX($AW243,BF$15)+1,)&gt;0,1,0)),
_xlfn.IFS(
$ES243="LisChannel",
_xlpm.COEFF*
INDEX({1;1;1.2;1.2;1;1;1;1;1.2;1.2;1.2;1.2},
MATCH(MONTH(BF$15),
{1,2,3,4,5,6,7,8,9,10,11,12})),
CONCATENATE($ES243," ",$L243)="RussOutdoor метро",
_xlpm.COEFF*
INDEX({0.8;0.9;1.1;1.1;1;1;1;1;1.1;1.1;1.1;1.1},
MATCH(MONTH(BF$15),
{1,2,3,4,5,6,7,8,9,10,11,12})),
$ES243&lt;&gt;"LisChannel",
_xlpm.COEFF,
$ES243&lt;&gt;"RussOutdoor",
_xlpm.COEFF))</f>
        <v/>
      </c>
      <c r="BG243" s="68">
        <f t="array" ref="BG243">
_xlfn.LET(_xlpm.COEFF,
IF($AW243+$AX243=0,0,IF(MAX(MIN($AX243,EOMONTH(BG$15,0))-MAX($AW243,BG$15)+1,)&gt;0,1,0)),
_xlfn.IFS(
$ES243="LisChannel",
_xlpm.COEFF*
INDEX({1;1;1.2;1.2;1;1;1;1;1.2;1.2;1.2;1.2},
MATCH(MONTH(BG$15),
{1,2,3,4,5,6,7,8,9,10,11,12})),
CONCATENATE($ES243," ",$L243)="RussOutdoor метро",
_xlpm.COEFF*
INDEX({0.8;0.9;1.1;1.1;1;1;1;1;1.1;1.1;1.1;1.1},
MATCH(MONTH(BG$15),
{1,2,3,4,5,6,7,8,9,10,11,12})),
$ES243&lt;&gt;"LisChannel",
_xlpm.COEFF,
$ES243&lt;&gt;"RussOutdoor",
_xlpm.COEFF))</f>
        <v/>
      </c>
      <c r="BH243" s="68">
        <f t="array" ref="BH243">
_xlfn.LET(_xlpm.COEFF,
IF($AW243+$AX243=0,0,IF(MAX(MIN($AX243,EOMONTH(BH$15,0))-MAX($AW243,BH$15)+1,)&gt;0,1,0)),
_xlfn.IFS(
$ES243="LisChannel",
_xlpm.COEFF*
INDEX({1;1;1.2;1.2;1;1;1;1;1.2;1.2;1.2;1.2},
MATCH(MONTH(BH$15),
{1,2,3,4,5,6,7,8,9,10,11,12})),
CONCATENATE($ES243," ",$L243)="RussOutdoor метро",
_xlpm.COEFF*
INDEX({0.8;0.9;1.1;1.1;1;1;1;1;1.1;1.1;1.1;1.1},
MATCH(MONTH(BH$15),
{1,2,3,4,5,6,7,8,9,10,11,12})),
$ES243&lt;&gt;"LisChannel",
_xlpm.COEFF,
$ES243&lt;&gt;"RussOutdoor",
_xlpm.COEFF))</f>
        <v/>
      </c>
      <c r="BI243" s="68">
        <f t="array" ref="BI243">
_xlfn.LET(_xlpm.COEFF,
IF($AW243+$AX243=0,0,IF(MAX(MIN($AX243,EOMONTH(BI$15,0))-MAX($AW243,BI$15)+1,)&gt;0,1,0)),
_xlfn.IFS(
$ES243="LisChannel",
_xlpm.COEFF*
INDEX({1;1;1.2;1.2;1;1;1;1;1.2;1.2;1.2;1.2},
MATCH(MONTH(BI$15),
{1,2,3,4,5,6,7,8,9,10,11,12})),
CONCATENATE($ES243," ",$L243)="RussOutdoor метро",
_xlpm.COEFF*
INDEX({0.8;0.9;1.1;1.1;1;1;1;1;1.1;1.1;1.1;1.1},
MATCH(MONTH(BI$15),
{1,2,3,4,5,6,7,8,9,10,11,12})),
$ES243&lt;&gt;"LisChannel",
_xlpm.COEFF,
$ES243&lt;&gt;"RussOutdoor",
_xlpm.COEFF))</f>
        <v/>
      </c>
      <c r="BJ243" s="68">
        <f t="array" ref="BJ243">
_xlfn.LET(_xlpm.COEFF,
IF($AW243+$AX243=0,0,IF(MAX(MIN($AX243,EOMONTH(BJ$15,0))-MAX($AW243,BJ$15)+1,)&gt;0,1,0)),
_xlfn.IFS(
$ES243="LisChannel",
_xlpm.COEFF*
INDEX({1;1;1.2;1.2;1;1;1;1;1.2;1.2;1.2;1.2},
MATCH(MONTH(BJ$15),
{1,2,3,4,5,6,7,8,9,10,11,12})),
CONCATENATE($ES243," ",$L243)="RussOutdoor метро",
_xlpm.COEFF*
INDEX({0.8;0.9;1.1;1.1;1;1;1;1;1.1;1.1;1.1;1.1},
MATCH(MONTH(BJ$15),
{1,2,3,4,5,6,7,8,9,10,11,12})),
$ES243&lt;&gt;"LisChannel",
_xlpm.COEFF,
$ES243&lt;&gt;"RussOutdoor",
_xlpm.COEFF))</f>
        <v/>
      </c>
      <c r="BK243" s="68">
        <f t="array" ref="BK243">
_xlfn.LET(_xlpm.COEFF,
IF($AW243+$AX243=0,0,IF(MAX(MIN($AX243,EOMONTH(BK$15,0))-MAX($AW243,BK$15)+1,)&gt;0,1,0)),
_xlfn.IFS(
$ES243="LisChannel",
_xlpm.COEFF*
INDEX({1;1;1.2;1.2;1;1;1;1;1.2;1.2;1.2;1.2},
MATCH(MONTH(BK$15),
{1,2,3,4,5,6,7,8,9,10,11,12})),
CONCATENATE($ES243," ",$L243)="RussOutdoor метро",
_xlpm.COEFF*
INDEX({0.8;0.9;1.1;1.1;1;1;1;1;1.1;1.1;1.1;1.1},
MATCH(MONTH(BK$15),
{1,2,3,4,5,6,7,8,9,10,11,12})),
$ES243&lt;&gt;"LisChannel",
_xlpm.COEFF,
$ES243&lt;&gt;"RussOutdoor",
_xlpm.COEFF))</f>
        <v/>
      </c>
      <c r="BL243" s="62">
        <f>COUNTIFS($AZ243:$BK243,"&gt;0")</f>
        <v/>
      </c>
      <c r="BM243" s="65" t="n"/>
      <c r="BN243" s="125">
        <f>$DJ243</f>
        <v/>
      </c>
      <c r="BO243" s="63">
        <f>$DQ243</f>
        <v/>
      </c>
      <c r="BP243" s="125">
        <f>
IFERROR(
IF($BL243=0,0,
$BN243*(1-$BO243)),
0)</f>
        <v/>
      </c>
      <c r="BQ243" s="125">
        <f t="array" ref="BQ243">
IFERROR(
_xlfn.IFS(
$DH243="день_1",
$BP243*$BL243/($AX243-$AW243+1)*AZ243*(DAY(EOMONTH(AZ$15,0))),
$DH243="день_2",
$BP243/30*MAX(MIN($AX243,EOMONTH(AZ$15,0))-MAX($AW243,AZ$15)+1,),
$DH243="раб.день",
$BP243/30*(IFERROR(
_xlfn.LET(_xlpm.VD,
CHOOSE(
{1;2;3;4;5;6;7;8;9;10;11;12;13;14;15;16;17;18},
45658,45659,45660,45661,45662,45663,45664,45665,45711,45724,45778,45779,45785,45786,45820,45821,45965,46022),
_xlfn.LET(_xlpm.DD,
MAX(MIN($AX243,EOMONTH(AZ$15,0))-MAX($AW243,AZ$15),),
_xlfn.IFS(
AND(MONTH($AW243)=MONTH(AZ$15),MONTH($AX243)&lt;&gt;MONTH(AZ$15)),
NETWORKDAYS.INTL($AW243,$AW243+_xlpm.DD,1,_xlpm.VD),
AND(MONTH($AW243)&lt;&gt;MONTH(AZ$15),MONTH($AX243)=MONTH(AZ$15)),
NETWORKDAYS.INTL(($AX243)-_xlpm.DD,$AX243,1,_xlpm.VD),
AND(MONTH($AW243)&lt;MONTH(AZ$15),MONTH($AX243)&gt;MONTH(AZ$15)),
NETWORKDAYS.INTL((EOMONTH(AZ$15-1,1))-_xlpm.DD,EOMONTH(AZ$15-1,1),1,_xlpm.VD),
AND(MONTH($AW243)=MONTH(AZ$15),MONTH($AX243)=MONTH(AZ$15)),
NETWORKDAYS.INTL($AW243,$AX243,1,_xlpm.VD)))),0)),
$DH243="месяц",
$BP243*AZ243,
$DH243="неделя",
$BP243*AZ243/7*(ROUNDUP((DAY(EOMONTH(AZ$15,0)))/4,0))),
0)</f>
        <v/>
      </c>
      <c r="BR243" s="125">
        <f t="array" ref="BR243">
IFERROR(
_xlfn.IFS(
$DH243="день_1",
$BP243*$BL243/($AX243-$AW243+1)*BA243*(DAY(EOMONTH(BA$15,0))),
$DH243="день_2",
$BP243/30*MAX(MIN($AX243,EOMONTH(BA$15,0))-MAX($AW243,BA$15)+1,),
$DH243="раб.день",
$BP243/30*(IFERROR(
_xlfn.LET(_xlpm.VD,
CHOOSE(
{1;2;3;4;5;6;7;8;9;10;11;12;13;14;15;16;17;18},
45658,45659,45660,45661,45662,45663,45664,45665,45711,45724,45778,45779,45785,45786,45820,45821,45965,46022),
_xlfn.LET(_xlpm.DD,
MAX(MIN($AX243,EOMONTH(BA$15,0))-MAX($AW243,BA$15),),
_xlfn.IFS(
AND(MONTH($AW243)=MONTH(BA$15),MONTH($AX243)&lt;&gt;MONTH(BA$15)),
NETWORKDAYS.INTL($AW243,$AW243+_xlpm.DD,1,_xlpm.VD),
AND(MONTH($AW243)&lt;&gt;MONTH(BA$15),MONTH($AX243)=MONTH(BA$15)),
NETWORKDAYS.INTL(($AX243)-_xlpm.DD,$AX243,1,_xlpm.VD),
AND(MONTH($AW243)&lt;MONTH(BA$15),MONTH($AX243)&gt;MONTH(BA$15)),
NETWORKDAYS.INTL((EOMONTH(BA$15-1,1))-_xlpm.DD,EOMONTH(BA$15-1,1),1,_xlpm.VD),
AND(MONTH($AW243)=MONTH(BA$15),MONTH($AX243)=MONTH(BA$15)),
NETWORKDAYS.INTL($AW243,$AX243,1,_xlpm.VD)))),0)),
$DH243="месяц",
$BP243*BA243,
$DH243="неделя",
$BP243*BA243/7*(ROUNDUP((DAY(EOMONTH(BA$15,0)))/4,0))),
0)</f>
        <v/>
      </c>
      <c r="BS243" s="125">
        <f t="array" ref="BS243">
IFERROR(
_xlfn.IFS(
$DH243="день_1",
$BP243*$BL243/($AX243-$AW243+1)*BB243*(DAY(EOMONTH(BB$15,0))),
$DH243="день_2",
$BP243/30*MAX(MIN($AX243,EOMONTH(BB$15,0))-MAX($AW243,BB$15)+1,),
$DH243="раб.день",
$BP243/30*(IFERROR(
_xlfn.LET(_xlpm.VD,
CHOOSE(
{1;2;3;4;5;6;7;8;9;10;11;12;13;14;15;16;17;18},
45658,45659,45660,45661,45662,45663,45664,45665,45711,45724,45778,45779,45785,45786,45820,45821,45965,46022),
_xlfn.LET(_xlpm.DD,
MAX(MIN($AX243,EOMONTH(BB$15,0))-MAX($AW243,BB$15),),
_xlfn.IFS(
AND(MONTH($AW243)=MONTH(BB$15),MONTH($AX243)&lt;&gt;MONTH(BB$15)),
NETWORKDAYS.INTL($AW243,$AW243+_xlpm.DD,1,_xlpm.VD),
AND(MONTH($AW243)&lt;&gt;MONTH(BB$15),MONTH($AX243)=MONTH(BB$15)),
NETWORKDAYS.INTL(($AX243)-_xlpm.DD,$AX243,1,_xlpm.VD),
AND(MONTH($AW243)&lt;MONTH(BB$15),MONTH($AX243)&gt;MONTH(BB$15)),
NETWORKDAYS.INTL((EOMONTH(BB$15-1,1))-_xlpm.DD,EOMONTH(BB$15-1,1),1,_xlpm.VD),
AND(MONTH($AW243)=MONTH(BB$15),MONTH($AX243)=MONTH(BB$15)),
NETWORKDAYS.INTL($AW243,$AX243,1,_xlpm.VD)))),0)),
$DH243="месяц",
$BP243*BB243,
$DH243="неделя",
$BP243*BB243/7*(ROUNDUP((DAY(EOMONTH(BB$15,0)))/4,0))),
0)</f>
        <v/>
      </c>
      <c r="BT243" s="125">
        <f t="array" ref="BT243">
IFERROR(
_xlfn.IFS(
$DH243="день_1",
$BP243*$BL243/($AX243-$AW243+1)*BC243*(DAY(EOMONTH(BC$15,0))),
$DH243="день_2",
$BP243/30*MAX(MIN($AX243,EOMONTH(BC$15,0))-MAX($AW243,BC$15)+1,),
$DH243="раб.день",
$BP243/30*(IFERROR(
_xlfn.LET(_xlpm.VD,
CHOOSE(
{1;2;3;4;5;6;7;8;9;10;11;12;13;14;15;16;17;18},
45658,45659,45660,45661,45662,45663,45664,45665,45711,45724,45778,45779,45785,45786,45820,45821,45965,46022),
_xlfn.LET(_xlpm.DD,
MAX(MIN($AX243,EOMONTH(BC$15,0))-MAX($AW243,BC$15),),
_xlfn.IFS(
AND(MONTH($AW243)=MONTH(BC$15),MONTH($AX243)&lt;&gt;MONTH(BC$15)),
NETWORKDAYS.INTL($AW243,$AW243+_xlpm.DD,1,_xlpm.VD),
AND(MONTH($AW243)&lt;&gt;MONTH(BC$15),MONTH($AX243)=MONTH(BC$15)),
NETWORKDAYS.INTL(($AX243)-_xlpm.DD,$AX243,1,_xlpm.VD),
AND(MONTH($AW243)&lt;MONTH(BC$15),MONTH($AX243)&gt;MONTH(BC$15)),
NETWORKDAYS.INTL((EOMONTH(BC$15-1,1))-_xlpm.DD,EOMONTH(BC$15-1,1),1,_xlpm.VD),
AND(MONTH($AW243)=MONTH(BC$15),MONTH($AX243)=MONTH(BC$15)),
NETWORKDAYS.INTL($AW243,$AX243,1,_xlpm.VD)))),0)),
$DH243="месяц",
$BP243*BC243,
$DH243="неделя",
$BP243*BC243/7*(ROUNDUP((DAY(EOMONTH(BC$15,0)))/4,0))),
0)</f>
        <v/>
      </c>
      <c r="BU243" s="125">
        <f t="array" ref="BU243">
IFERROR(
_xlfn.IFS(
$DH243="день_1",
$BP243*$BL243/($AX243-$AW243+1)*BD243*(DAY(EOMONTH(BD$15,0))),
$DH243="день_2",
$BP243/30*MAX(MIN($AX243,EOMONTH(BD$15,0))-MAX($AW243,BD$15)+1,),
$DH243="раб.день",
$BP243/30*(IFERROR(
_xlfn.LET(_xlpm.VD,
CHOOSE(
{1;2;3;4;5;6;7;8;9;10;11;12;13;14;15;16;17;18},
45658,45659,45660,45661,45662,45663,45664,45665,45711,45724,45778,45779,45785,45786,45820,45821,45965,46022),
_xlfn.LET(_xlpm.DD,
MAX(MIN($AX243,EOMONTH(BD$15,0))-MAX($AW243,BD$15),),
_xlfn.IFS(
AND(MONTH($AW243)=MONTH(BD$15),MONTH($AX243)&lt;&gt;MONTH(BD$15)),
NETWORKDAYS.INTL($AW243,$AW243+_xlpm.DD,1,_xlpm.VD),
AND(MONTH($AW243)&lt;&gt;MONTH(BD$15),MONTH($AX243)=MONTH(BD$15)),
NETWORKDAYS.INTL(($AX243)-_xlpm.DD,$AX243,1,_xlpm.VD),
AND(MONTH($AW243)&lt;MONTH(BD$15),MONTH($AX243)&gt;MONTH(BD$15)),
NETWORKDAYS.INTL((EOMONTH(BD$15-1,1))-_xlpm.DD,EOMONTH(BD$15-1,1),1,_xlpm.VD),
AND(MONTH($AW243)=MONTH(BD$15),MONTH($AX243)=MONTH(BD$15)),
NETWORKDAYS.INTL($AW243,$AX243,1,_xlpm.VD)))),0)),
$DH243="месяц",
$BP243*BD243,
$DH243="неделя",
$BP243*BD243/7*(ROUNDUP((DAY(EOMONTH(BD$15,0)))/4,0))),
0)</f>
        <v/>
      </c>
      <c r="BV243" s="125">
        <f t="array" ref="BV243">
IFERROR(
_xlfn.IFS(
$DH243="день_1",
$BP243*$BL243/($AX243-$AW243+1)*BE243*(DAY(EOMONTH(BE$15,0))),
$DH243="день_2",
$BP243/30*MAX(MIN($AX243,EOMONTH(BE$15,0))-MAX($AW243,BE$15)+1,),
$DH243="раб.день",
$BP243/30*(IFERROR(
_xlfn.LET(_xlpm.VD,
CHOOSE(
{1;2;3;4;5;6;7;8;9;10;11;12;13;14;15;16;17;18},
45658,45659,45660,45661,45662,45663,45664,45665,45711,45724,45778,45779,45785,45786,45820,45821,45965,46022),
_xlfn.LET(_xlpm.DD,
MAX(MIN($AX243,EOMONTH(BE$15,0))-MAX($AW243,BE$15),),
_xlfn.IFS(
AND(MONTH($AW243)=MONTH(BE$15),MONTH($AX243)&lt;&gt;MONTH(BE$15)),
NETWORKDAYS.INTL($AW243,$AW243+_xlpm.DD,1,_xlpm.VD),
AND(MONTH($AW243)&lt;&gt;MONTH(BE$15),MONTH($AX243)=MONTH(BE$15)),
NETWORKDAYS.INTL(($AX243)-_xlpm.DD,$AX243,1,_xlpm.VD),
AND(MONTH($AW243)&lt;MONTH(BE$15),MONTH($AX243)&gt;MONTH(BE$15)),
NETWORKDAYS.INTL((EOMONTH(BE$15-1,1))-_xlpm.DD,EOMONTH(BE$15-1,1),1,_xlpm.VD),
AND(MONTH($AW243)=MONTH(BE$15),MONTH($AX243)=MONTH(BE$15)),
NETWORKDAYS.INTL($AW243,$AX243,1,_xlpm.VD)))),0)),
$DH243="месяц",
$BP243*BE243,
$DH243="неделя",
$BP243*BE243/7*(ROUNDUP((DAY(EOMONTH(BE$15,0)))/4,0))),
0)</f>
        <v/>
      </c>
      <c r="BW243" s="125">
        <f t="array" ref="BW243">
IFERROR(
_xlfn.IFS(
$DH243="день_1",
$BP243*$BL243/($AX243-$AW243+1)*BF243*(DAY(EOMONTH(BF$15,0))),
$DH243="день_2",
$BP243/30*MAX(MIN($AX243,EOMONTH(BF$15,0))-MAX($AW243,BF$15)+1,),
$DH243="раб.день",
$BP243/30*(IFERROR(
_xlfn.LET(_xlpm.VD,
CHOOSE(
{1;2;3;4;5;6;7;8;9;10;11;12;13;14;15;16;17;18},
45658,45659,45660,45661,45662,45663,45664,45665,45711,45724,45778,45779,45785,45786,45820,45821,45965,46022),
_xlfn.LET(_xlpm.DD,
MAX(MIN($AX243,EOMONTH(BF$15,0))-MAX($AW243,BF$15),),
_xlfn.IFS(
AND(MONTH($AW243)=MONTH(BF$15),MONTH($AX243)&lt;&gt;MONTH(BF$15)),
NETWORKDAYS.INTL($AW243,$AW243+_xlpm.DD,1,_xlpm.VD),
AND(MONTH($AW243)&lt;&gt;MONTH(BF$15),MONTH($AX243)=MONTH(BF$15)),
NETWORKDAYS.INTL(($AX243)-_xlpm.DD,$AX243,1,_xlpm.VD),
AND(MONTH($AW243)&lt;MONTH(BF$15),MONTH($AX243)&gt;MONTH(BF$15)),
NETWORKDAYS.INTL((EOMONTH(BF$15-1,1))-_xlpm.DD,EOMONTH(BF$15-1,1),1,_xlpm.VD),
AND(MONTH($AW243)=MONTH(BF$15),MONTH($AX243)=MONTH(BF$15)),
NETWORKDAYS.INTL($AW243,$AX243,1,_xlpm.VD)))),0)),
$DH243="месяц",
$BP243*BF243,
$DH243="неделя",
$BP243*BF243/7*(ROUNDUP((DAY(EOMONTH(BF$15,0)))/4,0))),
0)</f>
        <v/>
      </c>
      <c r="BX243" s="125">
        <f t="array" ref="BX243">
IFERROR(
_xlfn.IFS(
$DH243="день_1",
$BP243*$BL243/($AX243-$AW243+1)*BG243*(DAY(EOMONTH(BG$15,0))),
$DH243="день_2",
$BP243/30*MAX(MIN($AX243,EOMONTH(BG$15,0))-MAX($AW243,BG$15)+1,),
$DH243="раб.день",
$BP243/30*(IFERROR(
_xlfn.LET(_xlpm.VD,
CHOOSE(
{1;2;3;4;5;6;7;8;9;10;11;12;13;14;15;16;17;18},
45658,45659,45660,45661,45662,45663,45664,45665,45711,45724,45778,45779,45785,45786,45820,45821,45965,46022),
_xlfn.LET(_xlpm.DD,
MAX(MIN($AX243,EOMONTH(BG$15,0))-MAX($AW243,BG$15),),
_xlfn.IFS(
AND(MONTH($AW243)=MONTH(BG$15),MONTH($AX243)&lt;&gt;MONTH(BG$15)),
NETWORKDAYS.INTL($AW243,$AW243+_xlpm.DD,1,_xlpm.VD),
AND(MONTH($AW243)&lt;&gt;MONTH(BG$15),MONTH($AX243)=MONTH(BG$15)),
NETWORKDAYS.INTL(($AX243)-_xlpm.DD,$AX243,1,_xlpm.VD),
AND(MONTH($AW243)&lt;MONTH(BG$15),MONTH($AX243)&gt;MONTH(BG$15)),
NETWORKDAYS.INTL((EOMONTH(BG$15-1,1))-_xlpm.DD,EOMONTH(BG$15-1,1),1,_xlpm.VD),
AND(MONTH($AW243)=MONTH(BG$15),MONTH($AX243)=MONTH(BG$15)),
NETWORKDAYS.INTL($AW243,$AX243,1,_xlpm.VD)))),0)),
$DH243="месяц",
$BP243*BG243,
$DH243="неделя",
$BP243*BG243/7*(ROUNDUP((DAY(EOMONTH(BG$15,0)))/4,0))),
0)</f>
        <v/>
      </c>
      <c r="BY243" s="125">
        <f t="array" ref="BY243">
IFERROR(
_xlfn.IFS(
$DH243="день_1",
$BP243*$BL243/($AX243-$AW243+1)*BH243*(DAY(EOMONTH(BH$15,0))),
$DH243="день_2",
$BP243/30*MAX(MIN($AX243,EOMONTH(BH$15,0))-MAX($AW243,BH$15)+1,),
$DH243="раб.день",
$BP243/30*(IFERROR(
_xlfn.LET(_xlpm.VD,
CHOOSE(
{1;2;3;4;5;6;7;8;9;10;11;12;13;14;15;16;17;18},
45658,45659,45660,45661,45662,45663,45664,45665,45711,45724,45778,45779,45785,45786,45820,45821,45965,46022),
_xlfn.LET(_xlpm.DD,
MAX(MIN($AX243,EOMONTH(BH$15,0))-MAX($AW243,BH$15),),
_xlfn.IFS(
AND(MONTH($AW243)=MONTH(BH$15),MONTH($AX243)&lt;&gt;MONTH(BH$15)),
NETWORKDAYS.INTL($AW243,$AW243+_xlpm.DD,1,_xlpm.VD),
AND(MONTH($AW243)&lt;&gt;MONTH(BH$15),MONTH($AX243)=MONTH(BH$15)),
NETWORKDAYS.INTL(($AX243)-_xlpm.DD,$AX243,1,_xlpm.VD),
AND(MONTH($AW243)&lt;MONTH(BH$15),MONTH($AX243)&gt;MONTH(BH$15)),
NETWORKDAYS.INTL((EOMONTH(BH$15-1,1))-_xlpm.DD,EOMONTH(BH$15-1,1),1,_xlpm.VD),
AND(MONTH($AW243)=MONTH(BH$15),MONTH($AX243)=MONTH(BH$15)),
NETWORKDAYS.INTL($AW243,$AX243,1,_xlpm.VD)))),0)),
$DH243="месяц",
$BP243*BH243,
$DH243="неделя",
$BP243*BH243/7*(ROUNDUP((DAY(EOMONTH(BH$15,0)))/4,0))),
0)</f>
        <v/>
      </c>
      <c r="BZ243" s="125">
        <f t="array" ref="BZ243">
IFERROR(
_xlfn.IFS(
$DH243="день_1",
$BP243*$BL243/($AX243-$AW243+1)*BI243*(DAY(EOMONTH(BI$15,0))),
$DH243="день_2",
$BP243/30*MAX(MIN($AX243,EOMONTH(BI$15,0))-MAX($AW243,BI$15)+1,),
$DH243="раб.день",
$BP243/30*(IFERROR(
_xlfn.LET(_xlpm.VD,
CHOOSE(
{1;2;3;4;5;6;7;8;9;10;11;12;13;14;15;16;17;18},
45658,45659,45660,45661,45662,45663,45664,45665,45711,45724,45778,45779,45785,45786,45820,45821,45965,46022),
_xlfn.LET(_xlpm.DD,
MAX(MIN($AX243,EOMONTH(BI$15,0))-MAX($AW243,BI$15),),
_xlfn.IFS(
AND(MONTH($AW243)=MONTH(BI$15),MONTH($AX243)&lt;&gt;MONTH(BI$15)),
NETWORKDAYS.INTL($AW243,$AW243+_xlpm.DD,1,_xlpm.VD),
AND(MONTH($AW243)&lt;&gt;MONTH(BI$15),MONTH($AX243)=MONTH(BI$15)),
NETWORKDAYS.INTL(($AX243)-_xlpm.DD,$AX243,1,_xlpm.VD),
AND(MONTH($AW243)&lt;MONTH(BI$15),MONTH($AX243)&gt;MONTH(BI$15)),
NETWORKDAYS.INTL((EOMONTH(BI$15-1,1))-_xlpm.DD,EOMONTH(BI$15-1,1),1,_xlpm.VD),
AND(MONTH($AW243)=MONTH(BI$15),MONTH($AX243)=MONTH(BI$15)),
NETWORKDAYS.INTL($AW243,$AX243,1,_xlpm.VD)))),0)),
$DH243="месяц",
$BP243*BI243,
$DH243="неделя",
$BP243*BI243/7*(ROUNDUP((DAY(EOMONTH(BI$15,0)))/4,0))),
0)</f>
        <v/>
      </c>
      <c r="CA243" s="125">
        <f t="array" ref="CA243">
IFERROR(
_xlfn.IFS(
$DH243="день_1",
$BP243*$BL243/($AX243-$AW243+1)*BJ243*(DAY(EOMONTH(BJ$15,0))),
$DH243="день_2",
$BP243/30*MAX(MIN($AX243,EOMONTH(BJ$15,0))-MAX($AW243,BJ$15)+1,),
$DH243="раб.день",
$BP243/30*(IFERROR(
_xlfn.LET(_xlpm.VD,
CHOOSE(
{1;2;3;4;5;6;7;8;9;10;11;12;13;14;15;16;17;18},
45658,45659,45660,45661,45662,45663,45664,45665,45711,45724,45778,45779,45785,45786,45820,45821,45965,46022),
_xlfn.LET(_xlpm.DD,
MAX(MIN($AX243,EOMONTH(BJ$15,0))-MAX($AW243,BJ$15),),
_xlfn.IFS(
AND(MONTH($AW243)=MONTH(BJ$15),MONTH($AX243)&lt;&gt;MONTH(BJ$15)),
NETWORKDAYS.INTL($AW243,$AW243+_xlpm.DD,1,_xlpm.VD),
AND(MONTH($AW243)&lt;&gt;MONTH(BJ$15),MONTH($AX243)=MONTH(BJ$15)),
NETWORKDAYS.INTL(($AX243)-_xlpm.DD,$AX243,1,_xlpm.VD),
AND(MONTH($AW243)&lt;MONTH(BJ$15),MONTH($AX243)&gt;MONTH(BJ$15)),
NETWORKDAYS.INTL((EOMONTH(BJ$15-1,1))-_xlpm.DD,EOMONTH(BJ$15-1,1),1,_xlpm.VD),
AND(MONTH($AW243)=MONTH(BJ$15),MONTH($AX243)=MONTH(BJ$15)),
NETWORKDAYS.INTL($AW243,$AX243,1,_xlpm.VD)))),0)),
$DH243="месяц",
$BP243*BJ243,
$DH243="неделя",
$BP243*BJ243/7*(ROUNDUP((DAY(EOMONTH(BJ$15,0)))/4,0))),
0)</f>
        <v/>
      </c>
      <c r="CB243" s="125">
        <f t="array" ref="CB243">
IFERROR(
_xlfn.IFS(
$DH243="день_1",
$BP243*$BL243/($AX243-$AW243+1)*BK243*(DAY(EOMONTH(BK$15,0))),
$DH243="день_2",
$BP243/30*MAX(MIN($AX243,EOMONTH(BK$15,0))-MAX($AW243,BK$15)+1,),
$DH243="раб.день",
$BP243/30*(IFERROR(
_xlfn.LET(_xlpm.VD,
CHOOSE(
{1;2;3;4;5;6;7;8;9;10;11;12;13;14;15;16;17;18},
45658,45659,45660,45661,45662,45663,45664,45665,45711,45724,45778,45779,45785,45786,45820,45821,45965,46022),
_xlfn.LET(_xlpm.DD,
MAX(MIN($AX243,EOMONTH(BK$15,0))-MAX($AW243,BK$15),),
_xlfn.IFS(
AND(MONTH($AW243)=MONTH(BK$15),MONTH($AX243)&lt;&gt;MONTH(BK$15)),
NETWORKDAYS.INTL($AW243,$AW243+_xlpm.DD,1,_xlpm.VD),
AND(MONTH($AW243)&lt;&gt;MONTH(BK$15),MONTH($AX243)=MONTH(BK$15)),
NETWORKDAYS.INTL(($AX243)-_xlpm.DD,$AX243,1,_xlpm.VD),
AND(MONTH($AW243)&lt;MONTH(BK$15),MONTH($AX243)&gt;MONTH(BK$15)),
NETWORKDAYS.INTL((EOMONTH(BK$15-1,1))-_xlpm.DD,EOMONTH(BK$15-1,1),1,_xlpm.VD),
AND(MONTH($AW243)=MONTH(BK$15),MONTH($AX243)=MONTH(BK$15)),
NETWORKDAYS.INTL($AW243,$AX243,1,_xlpm.VD)))),0)),
$DH243="месяц",
$BP243*BK243,
$DH243="неделя",
$BP243*BK243/7*(ROUNDUP((DAY(EOMONTH(BK$15,0)))/4,0))),
0)</f>
        <v/>
      </c>
      <c r="CC243" s="125">
        <f>SUM($BQ243:$CB243)</f>
        <v/>
      </c>
      <c r="CD243" s="126">
        <f>SUM($EH243:$EH243)</f>
        <v/>
      </c>
      <c r="CE243" s="126">
        <f>$CD243*$AB243</f>
        <v/>
      </c>
      <c r="CF243" s="126">
        <f>SUM($EK243:$EK243)</f>
        <v/>
      </c>
      <c r="CG243" s="126">
        <f>$CF243*$AB243</f>
        <v/>
      </c>
      <c r="CH243" s="126">
        <f>SUM($CC243,$CE243,$CG243)</f>
        <v/>
      </c>
      <c r="CI243" s="126">
        <f>$CH243*(1+$CM243)</f>
        <v/>
      </c>
      <c r="CJ243" s="127" t="n">
        <v>0</v>
      </c>
      <c r="CK243" s="126">
        <f>SUM($CH243:$CH243)*(1+$CJ243)</f>
        <v/>
      </c>
      <c r="CL243" s="126">
        <f>SUM($CH243:$CH243)*(1+$CM243)</f>
        <v/>
      </c>
      <c r="CM243" s="59" t="inlineStr">
        <is>
          <t>20%</t>
        </is>
      </c>
      <c r="CN243" s="59" t="n"/>
      <c r="CO243" s="72" t="n"/>
      <c r="CP243" s="59" t="n"/>
      <c r="CQ243" s="73" t="n"/>
      <c r="CR243" s="73" t="n"/>
      <c r="CS243" s="73" t="n"/>
      <c r="CT243" s="72" t="n"/>
      <c r="CU243" s="79" t="inlineStr">
        <is>
          <t> </t>
        </is>
      </c>
      <c r="CV243" s="60" t="n"/>
      <c r="CW243" s="60" t="n"/>
      <c r="CX243" s="60" t="n"/>
      <c r="CY243" s="127">
        <f>IFERROR(($CC243-$EE243)/($EE243/(1-$DQ243)),0)</f>
        <v/>
      </c>
      <c r="CZ243" s="127">
        <f>IFERROR(1-$EI243/($CE243),0)</f>
        <v/>
      </c>
      <c r="DA243" s="127">
        <f>IFERROR(1-$EL243/($CG243),0)</f>
        <v/>
      </c>
      <c r="DB243" s="126">
        <f>ROUND(IFERROR(($CI243/(1+$CM243)-$EN243),0),2)</f>
        <v/>
      </c>
      <c r="DC243" s="128" t="n"/>
      <c r="DD243" s="125" t="n"/>
      <c r="DE243" s="75" t="n">
        <v>0</v>
      </c>
      <c r="DF243" s="128" t="n"/>
      <c r="DG243" s="125">
        <f>IF($DC243=0,0,$DD243*($DC243*100%-$DE243*$DF243))*SUM($AB243:$AB243)</f>
        <v/>
      </c>
      <c r="DH243" s="129" t="inlineStr">
        <is>
          <t>месяц</t>
        </is>
      </c>
      <c r="DI243" s="130">
        <f t="array" ref="DI243">IFERROR(
IF($ES243="LisChannel",
(ROUND(((INDEX({174.625;153.888888888889;130.972222222222},MATCH($AI243,{2;3;4}),0))*$AG243*$AI243),2)),0),0)</f>
        <v/>
      </c>
      <c r="DJ243" s="130">
        <f>
_xlfn.LET(_xlpm.X,
IFERROR(
IF($ES243="НовиковТВ",
(_xlfn.LET(_xlpm.NTV,
_xlfn.LET(_xlpm.MIN,350000,
IF(SUMIFS($DI:$DI,$ES:$ES,"НовиковТВ")&lt;=_xlpm.MIN,
(SUMIFS($DI:$DI,$ES:$ES,"НовиковТВ")/(COUNTIFS($ES:$ES,"НовиковТВ")))*_xlpm.MIN/SUMIFS($DI:$DI,$ES:$ES,"НовиковТВ"),
DI243)),
_xlpm.NTV+$DG243/(1-(1-(_xlpm.NTV)*(1-$DL243)*(1-$DM243)*(1-$DN243)*(1-$DO243)*(1-$DP243)/_xlpm.NTV))))/(1+$EP243),
$DI243+$DG243/(1-(1-($DI243)*(1-$DL243)*(1-$DM243)*(1-$DN243)*(1-$DO243)*(1-$DP243)/$DI243))),
0),
_xlpm.X*(1+$CM243)*(1+$CW243)-_xlpm.X*(1+$CM243)+_xlpm.X)</f>
        <v/>
      </c>
      <c r="DK243" s="125" t="inlineStr">
        <is>
          <t>послед.</t>
        </is>
      </c>
      <c r="DL243" s="63" t="n">
        <v>0</v>
      </c>
      <c r="DM243" s="63" t="n">
        <v>0</v>
      </c>
      <c r="DN243" s="63" t="n">
        <v>0</v>
      </c>
      <c r="DO243" s="63" t="n">
        <v>0</v>
      </c>
      <c r="DP243" s="63" t="n">
        <v>0</v>
      </c>
      <c r="DQ243" s="63">
        <f t="array" ref="DQ243">IFERROR(_xlfn.IFS(
$DK243="послед.",1-(1-$DL243)*(1-$DM243)*(1-$DN243)*(1-$DO243)*(1-$DP243),
$DK243="сумм.",$DL243+$DM243+$DN243+$DO243+$DP243),
0)</f>
        <v/>
      </c>
      <c r="DR243" s="125">
        <f t="array" ref="DR243">
IFERROR(
_xlfn.IFS(
$BL243=0,
0,
$BL243&gt;0,
_xlfn.IFS($DK243="послед.",
$DJ243*(1-$DL243)*(1-$DM243)*(1-$DN243)*(1-$DO243)*(1-$DP243),
$DK243="сумм.",
$DJ243*(1-($DL243+$DM243+$DN243+$DO243+$DP243)))),0)</f>
        <v/>
      </c>
      <c r="DS243" s="125">
        <f t="array" ref="DS243">
IFERROR(_xlfn.IFS(
$DH243="день_1",
$DR243*$BL243/($AX243-$AW243+1)*AZ243*(DAY(EOMONTH(AZ$15,0))),
$DH243="день_2",
$DR243/30*MAX(MIN($AX243,EOMONTH(AZ$15,0))-MAX($AW243,AZ$15)+1,),
$DH243="раб.день",
$DR243/30*(IFERROR(
_xlfn.LET(_xlpm.VD,
CHOOSE(
{1;2;3;4;5;6;7;8;9;10;11;12;13;14;15;16;17;18},
45658,45659,45660,45661,45662,45663,45664,45665,45711,45724,45778,45779,45785,45786,45820,45821,45965,46022),
_xlfn.LET(_xlpm.DD,
MAX(MIN($AX243,EOMONTH(AZ$15,0))-MAX($AW243,AZ$15),),
_xlfn.IFS(
AND(MONTH($AW243)=MONTH(AZ$15),MONTH($AX243)&lt;&gt;MONTH(AZ$15)),
NETWORKDAYS.INTL($AW243,$AW243+_xlpm.DD,1,_xlpm.VD),
AND(MONTH($AW243)&lt;&gt;MONTH(AZ$15),MONTH($AX243)=MONTH(AZ$15)),
NETWORKDAYS.INTL(($AX243)-_xlpm.DD,$AX243,1,_xlpm.VD),
AND(MONTH($AW243)&lt;MONTH(AZ$15),MONTH($AX243)&gt;MONTH(AZ$15)),
NETWORKDAYS.INTL((EOMONTH(AZ$15-1,1))-_xlpm.DD,EOMONTH(AZ$15-1,1),1,_xlpm.VD),
AND(MONTH($AW243)=MONTH(AZ$15),MONTH($AX243)=MONTH(AZ$15)),
NETWORKDAYS.INTL($AW243,$AX243,1,_xlpm.VD)))),0)),
$DH243="месяц",
$DR243*AZ243,
$DH243="неделя",
$DR243*AZ243/7*(ROUNDUP((DAY(EOMONTH(AZ$15,0)))/4,0))),
0)</f>
        <v/>
      </c>
      <c r="DT243" s="125">
        <f t="array" ref="DT243">
IFERROR(_xlfn.IFS(
$DH243="день_1",
$DR243*$BL243/($AX243-$AW243+1)*BA243*(DAY(EOMONTH(BA$15,0))),
$DH243="день_2",
$DR243/30*MAX(MIN($AX243,EOMONTH(BA$15,0))-MAX($AW243,BA$15)+1,),
$DH243="раб.день",
$DR243/30*(IFERROR(
_xlfn.LET(_xlpm.VD,
CHOOSE(
{1;2;3;4;5;6;7;8;9;10;11;12;13;14;15;16;17;18},
45658,45659,45660,45661,45662,45663,45664,45665,45711,45724,45778,45779,45785,45786,45820,45821,45965,46022),
_xlfn.LET(_xlpm.DD,
MAX(MIN($AX243,EOMONTH(BA$15,0))-MAX($AW243,BA$15),),
_xlfn.IFS(
AND(MONTH($AW243)=MONTH(BA$15),MONTH($AX243)&lt;&gt;MONTH(BA$15)),
NETWORKDAYS.INTL($AW243,$AW243+_xlpm.DD,1,_xlpm.VD),
AND(MONTH($AW243)&lt;&gt;MONTH(BA$15),MONTH($AX243)=MONTH(BA$15)),
NETWORKDAYS.INTL(($AX243)-_xlpm.DD,$AX243,1,_xlpm.VD),
AND(MONTH($AW243)&lt;MONTH(BA$15),MONTH($AX243)&gt;MONTH(BA$15)),
NETWORKDAYS.INTL((EOMONTH(BA$15-1,1))-_xlpm.DD,EOMONTH(BA$15-1,1),1,_xlpm.VD),
AND(MONTH($AW243)=MONTH(BA$15),MONTH($AX243)=MONTH(BA$15)),
NETWORKDAYS.INTL($AW243,$AX243,1,_xlpm.VD)))),0)),
$DH243="месяц",
$DR243*BA243,
$DH243="неделя",
$DR243*BA243/7*(ROUNDUP((DAY(EOMONTH(BA$15,0)))/4,0))),
0)</f>
        <v/>
      </c>
      <c r="DU243" s="125">
        <f t="array" ref="DU243">
IFERROR(_xlfn.IFS(
$DH243="день_1",
$DR243*$BL243/($AX243-$AW243+1)*BB243*(DAY(EOMONTH(BB$15,0))),
$DH243="день_2",
$DR243/30*MAX(MIN($AX243,EOMONTH(BB$15,0))-MAX($AW243,BB$15)+1,),
$DH243="раб.день",
$DR243/30*(IFERROR(
_xlfn.LET(_xlpm.VD,
CHOOSE(
{1;2;3;4;5;6;7;8;9;10;11;12;13;14;15;16;17;18},
45658,45659,45660,45661,45662,45663,45664,45665,45711,45724,45778,45779,45785,45786,45820,45821,45965,46022),
_xlfn.LET(_xlpm.DD,
MAX(MIN($AX243,EOMONTH(BB$15,0))-MAX($AW243,BB$15),),
_xlfn.IFS(
AND(MONTH($AW243)=MONTH(BB$15),MONTH($AX243)&lt;&gt;MONTH(BB$15)),
NETWORKDAYS.INTL($AW243,$AW243+_xlpm.DD,1,_xlpm.VD),
AND(MONTH($AW243)&lt;&gt;MONTH(BB$15),MONTH($AX243)=MONTH(BB$15)),
NETWORKDAYS.INTL(($AX243)-_xlpm.DD,$AX243,1,_xlpm.VD),
AND(MONTH($AW243)&lt;MONTH(BB$15),MONTH($AX243)&gt;MONTH(BB$15)),
NETWORKDAYS.INTL((EOMONTH(BB$15-1,1))-_xlpm.DD,EOMONTH(BB$15-1,1),1,_xlpm.VD),
AND(MONTH($AW243)=MONTH(BB$15),MONTH($AX243)=MONTH(BB$15)),
NETWORKDAYS.INTL($AW243,$AX243,1,_xlpm.VD)))),0)),
$DH243="месяц",
$DR243*BB243,
$DH243="неделя",
$DR243*BB243/7*(ROUNDUP((DAY(EOMONTH(BB$15,0)))/4,0))),
0)</f>
        <v/>
      </c>
      <c r="DV243" s="125">
        <f t="array" ref="DV243">
IFERROR(_xlfn.IFS(
$DH243="день_1",
$DR243*$BL243/($AX243-$AW243+1)*BC243*(DAY(EOMONTH(BC$15,0))),
$DH243="день_2",
$DR243/30*MAX(MIN($AX243,EOMONTH(BC$15,0))-MAX($AW243,BC$15)+1,),
$DH243="раб.день",
$DR243/30*(IFERROR(
_xlfn.LET(_xlpm.VD,
CHOOSE(
{1;2;3;4;5;6;7;8;9;10;11;12;13;14;15;16;17;18},
45658,45659,45660,45661,45662,45663,45664,45665,45711,45724,45778,45779,45785,45786,45820,45821,45965,46022),
_xlfn.LET(_xlpm.DD,
MAX(MIN($AX243,EOMONTH(BC$15,0))-MAX($AW243,BC$15),),
_xlfn.IFS(
AND(MONTH($AW243)=MONTH(BC$15),MONTH($AX243)&lt;&gt;MONTH(BC$15)),
NETWORKDAYS.INTL($AW243,$AW243+_xlpm.DD,1,_xlpm.VD),
AND(MONTH($AW243)&lt;&gt;MONTH(BC$15),MONTH($AX243)=MONTH(BC$15)),
NETWORKDAYS.INTL(($AX243)-_xlpm.DD,$AX243,1,_xlpm.VD),
AND(MONTH($AW243)&lt;MONTH(BC$15),MONTH($AX243)&gt;MONTH(BC$15)),
NETWORKDAYS.INTL((EOMONTH(BC$15-1,1))-_xlpm.DD,EOMONTH(BC$15-1,1),1,_xlpm.VD),
AND(MONTH($AW243)=MONTH(BC$15),MONTH($AX243)=MONTH(BC$15)),
NETWORKDAYS.INTL($AW243,$AX243,1,_xlpm.VD)))),0)),
$DH243="месяц",
$DR243*BC243,
$DH243="неделя",
$DR243*BC243/7*(ROUNDUP((DAY(EOMONTH(BC$15,0)))/4,0))),
0)</f>
        <v/>
      </c>
      <c r="DW243" s="125">
        <f t="array" ref="DW243">
IFERROR(_xlfn.IFS(
$DH243="день_1",
$DR243*$BL243/($AX243-$AW243+1)*BD243*(DAY(EOMONTH(BD$15,0))),
$DH243="день_2",
$DR243/30*MAX(MIN($AX243,EOMONTH(BD$15,0))-MAX($AW243,BD$15)+1,),
$DH243="раб.день",
$DR243/30*(IFERROR(
_xlfn.LET(_xlpm.VD,
CHOOSE(
{1;2;3;4;5;6;7;8;9;10;11;12;13;14;15;16;17;18},
45658,45659,45660,45661,45662,45663,45664,45665,45711,45724,45778,45779,45785,45786,45820,45821,45965,46022),
_xlfn.LET(_xlpm.DD,
MAX(MIN($AX243,EOMONTH(BD$15,0))-MAX($AW243,BD$15),),
_xlfn.IFS(
AND(MONTH($AW243)=MONTH(BD$15),MONTH($AX243)&lt;&gt;MONTH(BD$15)),
NETWORKDAYS.INTL($AW243,$AW243+_xlpm.DD,1,_xlpm.VD),
AND(MONTH($AW243)&lt;&gt;MONTH(BD$15),MONTH($AX243)=MONTH(BD$15)),
NETWORKDAYS.INTL(($AX243)-_xlpm.DD,$AX243,1,_xlpm.VD),
AND(MONTH($AW243)&lt;MONTH(BD$15),MONTH($AX243)&gt;MONTH(BD$15)),
NETWORKDAYS.INTL((EOMONTH(BD$15-1,1))-_xlpm.DD,EOMONTH(BD$15-1,1),1,_xlpm.VD),
AND(MONTH($AW243)=MONTH(BD$15),MONTH($AX243)=MONTH(BD$15)),
NETWORKDAYS.INTL($AW243,$AX243,1,_xlpm.VD)))),0)),
$DH243="месяц",
$DR243*BD243,
$DH243="неделя",
$DR243*BD243/7*(ROUNDUP((DAY(EOMONTH(BD$15,0)))/4,0))),
0)</f>
        <v/>
      </c>
      <c r="DX243" s="125">
        <f t="array" ref="DX243">
IFERROR(_xlfn.IFS(
$DH243="день_1",
$DR243*$BL243/($AX243-$AW243+1)*BE243*(DAY(EOMONTH(BE$15,0))),
$DH243="день_2",
$DR243/30*MAX(MIN($AX243,EOMONTH(BE$15,0))-MAX($AW243,BE$15)+1,),
$DH243="раб.день",
$DR243/30*(IFERROR(
_xlfn.LET(_xlpm.VD,
CHOOSE(
{1;2;3;4;5;6;7;8;9;10;11;12;13;14;15;16;17;18},
45658,45659,45660,45661,45662,45663,45664,45665,45711,45724,45778,45779,45785,45786,45820,45821,45965,46022),
_xlfn.LET(_xlpm.DD,
MAX(MIN($AX243,EOMONTH(BE$15,0))-MAX($AW243,BE$15),),
_xlfn.IFS(
AND(MONTH($AW243)=MONTH(BE$15),MONTH($AX243)&lt;&gt;MONTH(BE$15)),
NETWORKDAYS.INTL($AW243,$AW243+_xlpm.DD,1,_xlpm.VD),
AND(MONTH($AW243)&lt;&gt;MONTH(BE$15),MONTH($AX243)=MONTH(BE$15)),
NETWORKDAYS.INTL(($AX243)-_xlpm.DD,$AX243,1,_xlpm.VD),
AND(MONTH($AW243)&lt;MONTH(BE$15),MONTH($AX243)&gt;MONTH(BE$15)),
NETWORKDAYS.INTL((EOMONTH(BE$15-1,1))-_xlpm.DD,EOMONTH(BE$15-1,1),1,_xlpm.VD),
AND(MONTH($AW243)=MONTH(BE$15),MONTH($AX243)=MONTH(BE$15)),
NETWORKDAYS.INTL($AW243,$AX243,1,_xlpm.VD)))),0)),
$DH243="месяц",
$DR243*BE243,
$DH243="неделя",
$DR243*BE243/7*(ROUNDUP((DAY(EOMONTH(BE$15,0)))/4,0))),
0)</f>
        <v/>
      </c>
      <c r="DY243" s="125">
        <f t="array" ref="DY243">
IFERROR(_xlfn.IFS(
$DH243="день_1",
$DR243*$BL243/($AX243-$AW243+1)*BF243*(DAY(EOMONTH(BF$15,0))),
$DH243="день_2",
$DR243/30*MAX(MIN($AX243,EOMONTH(BF$15,0))-MAX($AW243,BF$15)+1,),
$DH243="раб.день",
$DR243/30*(IFERROR(
_xlfn.LET(_xlpm.VD,
CHOOSE(
{1;2;3;4;5;6;7;8;9;10;11;12;13;14;15;16;17;18},
45658,45659,45660,45661,45662,45663,45664,45665,45711,45724,45778,45779,45785,45786,45820,45821,45965,46022),
_xlfn.LET(_xlpm.DD,
MAX(MIN($AX243,EOMONTH(BF$15,0))-MAX($AW243,BF$15),),
_xlfn.IFS(
AND(MONTH($AW243)=MONTH(BF$15),MONTH($AX243)&lt;&gt;MONTH(BF$15)),
NETWORKDAYS.INTL($AW243,$AW243+_xlpm.DD,1,_xlpm.VD),
AND(MONTH($AW243)&lt;&gt;MONTH(BF$15),MONTH($AX243)=MONTH(BF$15)),
NETWORKDAYS.INTL(($AX243)-_xlpm.DD,$AX243,1,_xlpm.VD),
AND(MONTH($AW243)&lt;MONTH(BF$15),MONTH($AX243)&gt;MONTH(BF$15)),
NETWORKDAYS.INTL((EOMONTH(BF$15-1,1))-_xlpm.DD,EOMONTH(BF$15-1,1),1,_xlpm.VD),
AND(MONTH($AW243)=MONTH(BF$15),MONTH($AX243)=MONTH(BF$15)),
NETWORKDAYS.INTL($AW243,$AX243,1,_xlpm.VD)))),0)),
$DH243="месяц",
$DR243*BF243,
$DH243="неделя",
$DR243*BF243/7*(ROUNDUP((DAY(EOMONTH(BF$15,0)))/4,0))),
0)</f>
        <v/>
      </c>
      <c r="DZ243" s="125">
        <f t="array" ref="DZ243">
IFERROR(_xlfn.IFS(
$DH243="день_1",
$DR243*$BL243/($AX243-$AW243+1)*BG243*(DAY(EOMONTH(BG$15,0))),
$DH243="день_2",
$DR243/30*MAX(MIN($AX243,EOMONTH(BG$15,0))-MAX($AW243,BG$15)+1,),
$DH243="раб.день",
$DR243/30*(IFERROR(
_xlfn.LET(_xlpm.VD,
CHOOSE(
{1;2;3;4;5;6;7;8;9;10;11;12;13;14;15;16;17;18},
45658,45659,45660,45661,45662,45663,45664,45665,45711,45724,45778,45779,45785,45786,45820,45821,45965,46022),
_xlfn.LET(_xlpm.DD,
MAX(MIN($AX243,EOMONTH(BG$15,0))-MAX($AW243,BG$15),),
_xlfn.IFS(
AND(MONTH($AW243)=MONTH(BG$15),MONTH($AX243)&lt;&gt;MONTH(BG$15)),
NETWORKDAYS.INTL($AW243,$AW243+_xlpm.DD,1,_xlpm.VD),
AND(MONTH($AW243)&lt;&gt;MONTH(BG$15),MONTH($AX243)=MONTH(BG$15)),
NETWORKDAYS.INTL(($AX243)-_xlpm.DD,$AX243,1,_xlpm.VD),
AND(MONTH($AW243)&lt;MONTH(BG$15),MONTH($AX243)&gt;MONTH(BG$15)),
NETWORKDAYS.INTL((EOMONTH(BG$15-1,1))-_xlpm.DD,EOMONTH(BG$15-1,1),1,_xlpm.VD),
AND(MONTH($AW243)=MONTH(BG$15),MONTH($AX243)=MONTH(BG$15)),
NETWORKDAYS.INTL($AW243,$AX243,1,_xlpm.VD)))),0)),
$DH243="месяц",
$DR243*BG243,
$DH243="неделя",
$DR243*BG243/7*(ROUNDUP((DAY(EOMONTH(BG$15,0)))/4,0))),
0)</f>
        <v/>
      </c>
      <c r="EA243" s="125">
        <f t="array" ref="EA243">
IFERROR(_xlfn.IFS(
$DH243="день_1",
$DR243*$BL243/($AX243-$AW243+1)*BH243*(DAY(EOMONTH(BH$15,0))),
$DH243="день_2",
$DR243/30*MAX(MIN($AX243,EOMONTH(BH$15,0))-MAX($AW243,BH$15)+1,),
$DH243="раб.день",
$DR243/30*(IFERROR(
_xlfn.LET(_xlpm.VD,
CHOOSE(
{1;2;3;4;5;6;7;8;9;10;11;12;13;14;15;16;17;18},
45658,45659,45660,45661,45662,45663,45664,45665,45711,45724,45778,45779,45785,45786,45820,45821,45965,46022),
_xlfn.LET(_xlpm.DD,
MAX(MIN($AX243,EOMONTH(BH$15,0))-MAX($AW243,BH$15),),
_xlfn.IFS(
AND(MONTH($AW243)=MONTH(BH$15),MONTH($AX243)&lt;&gt;MONTH(BH$15)),
NETWORKDAYS.INTL($AW243,$AW243+_xlpm.DD,1,_xlpm.VD),
AND(MONTH($AW243)&lt;&gt;MONTH(BH$15),MONTH($AX243)=MONTH(BH$15)),
NETWORKDAYS.INTL(($AX243)-_xlpm.DD,$AX243,1,_xlpm.VD),
AND(MONTH($AW243)&lt;MONTH(BH$15),MONTH($AX243)&gt;MONTH(BH$15)),
NETWORKDAYS.INTL((EOMONTH(BH$15-1,1))-_xlpm.DD,EOMONTH(BH$15-1,1),1,_xlpm.VD),
AND(MONTH($AW243)=MONTH(BH$15),MONTH($AX243)=MONTH(BH$15)),
NETWORKDAYS.INTL($AW243,$AX243,1,_xlpm.VD)))),0)),
$DH243="месяц",
$DR243*BH243,
$DH243="неделя",
$DR243*BH243/7*(ROUNDUP((DAY(EOMONTH(BH$15,0)))/4,0))),
0)</f>
        <v/>
      </c>
      <c r="EB243" s="125">
        <f t="array" ref="EB243">
IFERROR(_xlfn.IFS(
$DH243="день_1",
$DR243*$BL243/($AX243-$AW243+1)*BI243*(DAY(EOMONTH(BI$15,0))),
$DH243="день_2",
$DR243/30*MAX(MIN($AX243,EOMONTH(BI$15,0))-MAX($AW243,BI$15)+1,),
$DH243="раб.день",
$DR243/30*(IFERROR(
_xlfn.LET(_xlpm.VD,
CHOOSE(
{1;2;3;4;5;6;7;8;9;10;11;12;13;14;15;16;17;18},
45658,45659,45660,45661,45662,45663,45664,45665,45711,45724,45778,45779,45785,45786,45820,45821,45965,46022),
_xlfn.LET(_xlpm.DD,
MAX(MIN($AX243,EOMONTH(BI$15,0))-MAX($AW243,BI$15),),
_xlfn.IFS(
AND(MONTH($AW243)=MONTH(BI$15),MONTH($AX243)&lt;&gt;MONTH(BI$15)),
NETWORKDAYS.INTL($AW243,$AW243+_xlpm.DD,1,_xlpm.VD),
AND(MONTH($AW243)&lt;&gt;MONTH(BI$15),MONTH($AX243)=MONTH(BI$15)),
NETWORKDAYS.INTL(($AX243)-_xlpm.DD,$AX243,1,_xlpm.VD),
AND(MONTH($AW243)&lt;MONTH(BI$15),MONTH($AX243)&gt;MONTH(BI$15)),
NETWORKDAYS.INTL((EOMONTH(BI$15-1,1))-_xlpm.DD,EOMONTH(BI$15-1,1),1,_xlpm.VD),
AND(MONTH($AW243)=MONTH(BI$15),MONTH($AX243)=MONTH(BI$15)),
NETWORKDAYS.INTL($AW243,$AX243,1,_xlpm.VD)))),0)),
$DH243="месяц",
$DR243*BI243,
$DH243="неделя",
$DR243*BI243/7*(ROUNDUP((DAY(EOMONTH(BI$15,0)))/4,0))),
0)</f>
        <v/>
      </c>
      <c r="EC243" s="125">
        <f t="array" ref="EC243">
IFERROR(_xlfn.IFS(
$DH243="день_1",
$DR243*$BL243/($AX243-$AW243+1)*BJ243*(DAY(EOMONTH(BJ$15,0))),
$DH243="день_2",
$DR243/30*MAX(MIN($AX243,EOMONTH(BJ$15,0))-MAX($AW243,BJ$15)+1,),
$DH243="раб.день",
$DR243/30*(IFERROR(
_xlfn.LET(_xlpm.VD,
CHOOSE(
{1;2;3;4;5;6;7;8;9;10;11;12;13;14;15;16;17;18},
45658,45659,45660,45661,45662,45663,45664,45665,45711,45724,45778,45779,45785,45786,45820,45821,45965,46022),
_xlfn.LET(_xlpm.DD,
MAX(MIN($AX243,EOMONTH(BJ$15,0))-MAX($AW243,BJ$15),),
_xlfn.IFS(
AND(MONTH($AW243)=MONTH(BJ$15),MONTH($AX243)&lt;&gt;MONTH(BJ$15)),
NETWORKDAYS.INTL($AW243,$AW243+_xlpm.DD,1,_xlpm.VD),
AND(MONTH($AW243)&lt;&gt;MONTH(BJ$15),MONTH($AX243)=MONTH(BJ$15)),
NETWORKDAYS.INTL(($AX243)-_xlpm.DD,$AX243,1,_xlpm.VD),
AND(MONTH($AW243)&lt;MONTH(BJ$15),MONTH($AX243)&gt;MONTH(BJ$15)),
NETWORKDAYS.INTL((EOMONTH(BJ$15-1,1))-_xlpm.DD,EOMONTH(BJ$15-1,1),1,_xlpm.VD),
AND(MONTH($AW243)=MONTH(BJ$15),MONTH($AX243)=MONTH(BJ$15)),
NETWORKDAYS.INTL($AW243,$AX243,1,_xlpm.VD)))),0)),
$DH243="месяц",
$DR243*BJ243,
$DH243="неделя",
$DR243*BJ243/7*(ROUNDUP((DAY(EOMONTH(BJ$15,0)))/4,0))),
0)</f>
        <v/>
      </c>
      <c r="ED243" s="125">
        <f t="array" ref="ED243">
IFERROR(_xlfn.IFS(
$DH243="день_1",
$DR243*$BL243/($AX243-$AW243+1)*BK243*(DAY(EOMONTH(BK$15,0))),
$DH243="день_2",
$DR243/30*MAX(MIN($AX243,EOMONTH(BK$15,0))-MAX($AW243,BK$15)+1,),
$DH243="раб.день",
$DR243/30*(IFERROR(
_xlfn.LET(_xlpm.VD,
CHOOSE(
{1;2;3;4;5;6;7;8;9;10;11;12;13;14;15;16;17;18},
45658,45659,45660,45661,45662,45663,45664,45665,45711,45724,45778,45779,45785,45786,45820,45821,45965,46022),
_xlfn.LET(_xlpm.DD,
MAX(MIN($AX243,EOMONTH(BK$15,0))-MAX($AW243,BK$15),),
_xlfn.IFS(
AND(MONTH($AW243)=MONTH(BK$15),MONTH($AX243)&lt;&gt;MONTH(BK$15)),
NETWORKDAYS.INTL($AW243,$AW243+_xlpm.DD,1,_xlpm.VD),
AND(MONTH($AW243)&lt;&gt;MONTH(BK$15),MONTH($AX243)=MONTH(BK$15)),
NETWORKDAYS.INTL(($AX243)-_xlpm.DD,$AX243,1,_xlpm.VD),
AND(MONTH($AW243)&lt;MONTH(BK$15),MONTH($AX243)&gt;MONTH(BK$15)),
NETWORKDAYS.INTL((EOMONTH(BK$15-1,1))-_xlpm.DD,EOMONTH(BK$15-1,1),1,_xlpm.VD),
AND(MONTH($AW243)=MONTH(BK$15),MONTH($AX243)=MONTH(BK$15)),
NETWORKDAYS.INTL($AW243,$AX243,1,_xlpm.VD)))),0)),
$DH243="месяц",
$DR243*BK243,
$DH243="неделя",
$DR243*BK243/7*(ROUNDUP((DAY(EOMONTH(BK$15,0)))/4,0))),
0)</f>
        <v/>
      </c>
      <c r="EE243" s="125">
        <f>SUM($DS243,$DT243,$DU243,$DV243,$DW243,$DX243,$DY243,$DZ243,$EA243,$EB243,$EC243,$ED243)</f>
        <v/>
      </c>
      <c r="EF243" s="125">
        <f>IFERROR(ROUND($EE243*(1+$EP243),2),0)</f>
        <v/>
      </c>
      <c r="EG243" s="128" t="n">
        <v>1</v>
      </c>
      <c r="EH243" s="126" t="n">
        <v>0</v>
      </c>
      <c r="EI243" s="126">
        <f>ROUND(SUM($EH243:$EH243)*SUM($AB243:$AB243)*$EG243,2)</f>
        <v/>
      </c>
      <c r="EJ243" s="126">
        <f>ROUND($EI243*(1+$EP243),2)</f>
        <v/>
      </c>
      <c r="EK243" s="126" t="n">
        <v>0</v>
      </c>
      <c r="EL243" s="126">
        <f>ROUND(SUM($EK243:$EK243)*SUM($AB243:$AB243)*$EG243,2)</f>
        <v/>
      </c>
      <c r="EM243" s="126">
        <f>ROUND($EL243*(1+$EP243),2)</f>
        <v/>
      </c>
      <c r="EN243" s="126">
        <f>SUM($EE243,$EI243,$EL243)</f>
        <v/>
      </c>
      <c r="EO243" s="126">
        <f>SUM($EF243,$EJ243,$EM243)</f>
        <v/>
      </c>
      <c r="EP243" s="59" t="inlineStr">
        <is>
          <t>20%</t>
        </is>
      </c>
      <c r="EQ243" s="59" t="n"/>
      <c r="ER243" s="60">
        <f t="array" ref="ER243">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MATCH(ES243,
{"AMS";"RussOutdoor";"HD Outdoor";"Ingroup";"IQ";"Ledproduction";"LisChannel";"Logic";"Media-PPL";"NovikovTV | НовиковТВ";"SMA";"SOK";"КрокусТВ | CrocusTV | IndoorTV";"Сити";"ТЯК Москва"},
0)),"")</f>
        <v/>
      </c>
      <c r="ES243" s="60" t="n"/>
      <c r="ET243" s="60">
        <f t="array" ref="ET243">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MATCH(ES243,
{"AMS";"RussOutdoor";"HD Outdoor";"Ingroup";"IQ";"Ledproduction";"LisChannel";"Logic";"Media-PPL";"NovikovTV | НовиковТВ";"SMA";"SOK";"КрокусТВ | CrocusTV | IndoorTV";"Сити";"ТЯК Москва"},
0)),"")</f>
        <v/>
      </c>
      <c r="EU243" s="60" t="n"/>
      <c r="EV243" s="60" t="n"/>
      <c r="EX243" s="110">
        <f t="array" ref="EX243">
($AR243/30
+N("ТРАФИК ПЛОЩАДКИ"))*
(IFERROR(
_xlfn.LET(
_xlpm.GPR,
HLOOKUP($L243,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(MATCH($T243,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IF($Q243="цифровой",_xlpm.GPR/$AG243,_xlpm.GPR/60)),
0)
+N("DWELL TIME"))*
(IF($AB243=0,0,IF($AB243=1,0.3,IF($AB243=2,0.5,IF($AB243&gt;2,1))))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_xlfn.IFS($AC243="да",1.2,$AC243="нет",1)*
_xlfn.IFS($AD243="да",1.2,$AD243="нет",1)*
IF(R243="статический",1,1.2)*
$X243*
INDEX(
{1.2;1;1.2;1.2;1;1.2;1.2;1.2;1.2;1.2;1.2;1;1.2;1.2;1.2;1.2;1;1;1.2;1.2;1.2;1;1;1;1;1.2;1.2;1.2;1.2;1;1;1;1;1.2;1.2;1.2;1.2;1.2;1.2;1.2;1.2;1;1;1.2;1;1;1;1;1.5;1;1;1.5;1.5;1.2},
MATCH($Q243,_xlpm.MI,0)))&gt;{0.02;0.04;0.06;0.1;0.2;0.4;0.6;0.8;1;2;4;6})),
{0;1;2;3;4;5;6;7;8;9;10;11;12},
0)))
+N("КОЭФФИЦИЕНТ КОНТАКТА"))))*
(_xlfn.IFS($X243&lt;0.1,$X243/1000,$X243&gt;25,5.2,AND($X243&gt;=0.1,$X243&lt;=25),(($X243*2+0.1)/10)*($X243/10)))*
IFERROR((_xlfn.LET(
_xlpm.MA,
{0;0.8;0.85;0.9;0.95;1},
_xlpm.MAA,
{0;1;2;3;4;5},
INDEX(_xlpm.MA,MATCH(SUMPRODUCT(--((IF(ROUND(_xlpm.MAA,1)&gt;5,5,ROUND($AB243,1)))&gt;{0;1;2;3;4;5})),_xlpm.MAA,0)))
+N("КОЭФФИЦИЕНТ КОЛ-ВО КОНСТРУКЦИЙ")),1)*
$AB243,0))*
(IF($Q243="цифровой",$AG243/15*$AI243,1)
+N("ДЛЯ ЦИФРЫ"))</f>
        <v/>
      </c>
      <c r="EY243" s="110">
        <f>IFERROR(EX243*AY243,0)</f>
        <v/>
      </c>
      <c r="EZ243" s="131">
        <f>IFERROR(DP243/EY243*1000,0)</f>
        <v/>
      </c>
      <c r="FA243" s="112">
        <f>IFERROR(FC243/FB243,0)</f>
        <v/>
      </c>
      <c r="FB243" s="112">
        <f>IFERROR((FC243/(EY243/FF243*#REF!))*0.825,0)</f>
        <v/>
      </c>
      <c r="FC243" s="112">
        <f>IFERROR(((EX243*30/AR243)*100)/30,0)</f>
        <v/>
      </c>
      <c r="FD243" s="112">
        <f>IFERROR(EY243/G243*100%,0)</f>
        <v/>
      </c>
      <c r="FE243" s="112">
        <f>IFERROR(FD243/FC243*100%,0)</f>
        <v/>
      </c>
      <c r="FF243" s="110">
        <f>IFERROR(AR243/30*AY243,0)</f>
        <v/>
      </c>
    </row>
    <row r="244" ht="13" customHeight="1">
      <c r="A244" s="59" t="n"/>
      <c r="B244" s="60" t="n"/>
      <c r="C244" s="60" t="n"/>
      <c r="D244" s="60">
        <f t="array" ref="D244">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MATCH($E244,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44" s="60">
        <f t="array" ref="E244">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MATCH($F244,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44" s="60" t="inlineStr"/>
      <c r="G244" s="60" t="n"/>
      <c r="H244" s="60">
        <f t="array" ref="H244">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MATCH($I244,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44" s="60" t="n"/>
      <c r="J244" s="60" t="n"/>
      <c r="K244" s="60" t="n"/>
      <c r="L244" s="60" t="n"/>
      <c r="M244" s="60" t="n"/>
      <c r="N244" s="60" t="n"/>
      <c r="O244" s="60" t="n"/>
      <c r="P244" s="60">
        <f t="array" ref="P244">
_xlfn.IFS(
ISNUMBER(MATCH($Q244,{"шелфбаннер","разделитель","монетница","чековая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ISNUMBER(MATCH($Q244,{"LED/LCD","видеокулер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ISNUMBER(MATCH($Q244,{"автомобиль","машина","выставочное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ISNUMBER(MATCH($Q244,{"билборд","лифтовая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ISNUMBER(MATCH($Q244,{"навигация","подвесной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ISNUMBER(MATCH($Q244,{"движущаяся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ISNUMBER(MATCH($Q244,{"каталог","журнал"},)),
"Пресса",
$Q244="","")</f>
        <v/>
      </c>
      <c r="Q244" s="60" t="n"/>
      <c r="R244" s="60">
        <f t="array" ref="R244">
IFERROR(
_xlfn.IFS(
OR(ISNUMBER(MATCH($Q244,{"экспозиция","макет","стенд","автостенд","авто стенд","выставочное пространство","выставочные стенды","модульные выставочные стенды","3Д конструкция","3D конструкция"},)),P244="Экспонирование"),
"нестандартный",
ISNUMBER(MATCH($Q244,{"скроллер","призматрон"},)),
"динамический",
$P244="Видео",
"цифровой",
OR($P244="Пресса",$P244="Щит",$P244="POSm",$P244="Подвес",$P244="Брендирование/оклейка"),
"статический"),"")</f>
        <v/>
      </c>
      <c r="S244" s="59" t="n"/>
      <c r="T244" s="60" t="n"/>
      <c r="U244" s="60" t="n"/>
      <c r="V244" s="60">
        <f>
IF(P244="Видео",
"цифровой постер/ролик",
IF(ISNUMBER(MATCH(Q244,{"короб световой","короб световой | лайтбокс","короб световой | кристалайт","лайтбокс","лайт бокс","кристалайт","LB","lightbox"},)),
"бэклит",
IF(P244="Брендирование/оклейка",
"перфарированная пленка/самоклейка",
IF(P244="Экспонирование",
"под запрос",
IF(P244="Подвес",
"баннер/ткань",
"")))))</f>
        <v/>
      </c>
      <c r="W244" s="59" t="n"/>
      <c r="X244" s="59" t="n"/>
      <c r="Y244" s="59" t="n"/>
      <c r="Z244" s="61" t="n"/>
      <c r="AA244" s="61" t="n"/>
      <c r="AB244" s="61">
        <f>IF(BL244&gt;0,Z244,0)</f>
        <v/>
      </c>
      <c r="AC244" s="59" t="n"/>
      <c r="AD244" s="59" t="n"/>
      <c r="AE244" s="59" t="n"/>
      <c r="AF244" s="59" t="n"/>
      <c r="AG244" s="59" t="n"/>
      <c r="AH244" s="59" t="n"/>
      <c r="AI244" s="59" t="n"/>
      <c r="AJ244" s="59" t="n"/>
      <c r="AK244" s="59" t="n"/>
      <c r="AL244" s="62">
        <f>IFERROR(IF(OR(R244="статический",R244="динамический",R244="нестандартный",R244="",R244=""),"-",IF(AND(AH244="-",AI244="-"),"-",AK244*3600/AH244*AI244)),"-")</f>
        <v/>
      </c>
      <c r="AM244" s="62">
        <f>IFERROR(IF(OR(R244="статический",R244="динамический",R244="",R244="", R244="BTL",R244="нестандартный"),"-",AG244*AI244*AL244/60),"-")</f>
        <v/>
      </c>
      <c r="AN244" s="63">
        <f>IFERROR(IF(AH244="","-",AG244*AI244/AH244),"-")</f>
        <v/>
      </c>
      <c r="AO244" s="59">
        <f>IFERROR(IF(OR($R244="статический",$R244="динамический",$R244="",$R244="",$R244="BTL",$R244="нестандартный"),"-",$AL244*$AY244),"-")</f>
        <v/>
      </c>
      <c r="AP244" s="62">
        <f>IFERROR(IF(OR($R244="статический",$R244="динамический",$R244="",$R244="",$R244="BTL",$R244="нестандартный"),"-",$AM244*AY244),"-")</f>
        <v/>
      </c>
      <c r="AQ244" s="64" t="n"/>
      <c r="AR244" s="61" t="n"/>
      <c r="AS244" s="61" t="n"/>
      <c r="AT244" s="61" t="n"/>
      <c r="AU244" s="65" t="n"/>
      <c r="AV244" s="124">
        <f>IFERROR(DR244/AT244*1000,"n/a")</f>
        <v/>
      </c>
      <c r="AW244" s="67" t="n"/>
      <c r="AX244" s="67" t="n"/>
      <c r="AY244" s="43">
        <f>IFERROR(IF(OR($AW244="",$AX244=""),"",_xlfn.DAYS($AX244+1,$AW244)),"")</f>
        <v/>
      </c>
      <c r="AZ244" s="68">
        <f t="array" ref="AZ244">
_xlfn.LET(_xlpm.COEFF,
IF($AW244+$AX244=0,0,IF(MAX(MIN($AX244,EOMONTH(AZ$15,0))-MAX($AW244,AZ$15)+1,)&gt;0,1,0)),
_xlfn.IFS(
$ES244="LisChannel",
_xlpm.COEFF*
INDEX({1;1;1.2;1.2;1;1;1;1;1.2;1.2;1.2;1.2},
MATCH(MONTH(AZ$15),
{1,2,3,4,5,6,7,8,9,10,11,12})),
CONCATENATE($ES244," ",$L244)="RussOutdoor метро",
_xlpm.COEFF*
INDEX({0.8;0.9;1.1;1.1;1;1;1;1;1.1;1.1;1.1;1.1},
MATCH(MONTH(AZ$15),
{1,2,3,4,5,6,7,8,9,10,11,12})),
$ES244&lt;&gt;"LisChannel",
_xlpm.COEFF,
$ES244&lt;&gt;"RussOutdoor",
_xlpm.COEFF))</f>
        <v/>
      </c>
      <c r="BA244" s="68">
        <f t="array" ref="BA244">
_xlfn.LET(_xlpm.COEFF,
IF($AW244+$AX244=0,0,IF(MAX(MIN($AX244,EOMONTH(BA$15,0))-MAX($AW244,BA$15)+1,)&gt;0,1,0)),
_xlfn.IFS(
$ES244="LisChannel",
_xlpm.COEFF*
INDEX({1;1;1.2;1.2;1;1;1;1;1.2;1.2;1.2;1.2},
MATCH(MONTH(BA$15),
{1,2,3,4,5,6,7,8,9,10,11,12})),
CONCATENATE($ES244," ",$L244)="RussOutdoor метро",
_xlpm.COEFF*
INDEX({0.8;0.9;1.1;1.1;1;1;1;1;1.1;1.1;1.1;1.1},
MATCH(MONTH(BA$15),
{1,2,3,4,5,6,7,8,9,10,11,12})),
$ES244&lt;&gt;"LisChannel",
_xlpm.COEFF,
$ES244&lt;&gt;"RussOutdoor",
_xlpm.COEFF))</f>
        <v/>
      </c>
      <c r="BB244" s="68">
        <f t="array" ref="BB244">
_xlfn.LET(_xlpm.COEFF,
IF($AW244+$AX244=0,0,IF(MAX(MIN($AX244,EOMONTH(BB$15,0))-MAX($AW244,BB$15)+1,)&gt;0,1,0)),
_xlfn.IFS(
$ES244="LisChannel",
_xlpm.COEFF*
INDEX({1;1;1.2;1.2;1;1;1;1;1.2;1.2;1.2;1.2},
MATCH(MONTH(BB$15),
{1,2,3,4,5,6,7,8,9,10,11,12})),
CONCATENATE($ES244," ",$L244)="RussOutdoor метро",
_xlpm.COEFF*
INDEX({0.8;0.9;1.1;1.1;1;1;1;1;1.1;1.1;1.1;1.1},
MATCH(MONTH(BB$15),
{1,2,3,4,5,6,7,8,9,10,11,12})),
$ES244&lt;&gt;"LisChannel",
_xlpm.COEFF,
$ES244&lt;&gt;"RussOutdoor",
_xlpm.COEFF))</f>
        <v/>
      </c>
      <c r="BC244" s="68">
        <f t="array" ref="BC244">
_xlfn.LET(_xlpm.COEFF,
IF($AW244+$AX244=0,0,IF(MAX(MIN($AX244,EOMONTH(BC$15,0))-MAX($AW244,BC$15)+1,)&gt;0,1,0)),
_xlfn.IFS(
$ES244="LisChannel",
_xlpm.COEFF*
INDEX({1;1;1.2;1.2;1;1;1;1;1.2;1.2;1.2;1.2},
MATCH(MONTH(BC$15),
{1,2,3,4,5,6,7,8,9,10,11,12})),
CONCATENATE($ES244," ",$L244)="RussOutdoor метро",
_xlpm.COEFF*
INDEX({0.8;0.9;1.1;1.1;1;1;1;1;1.1;1.1;1.1;1.1},
MATCH(MONTH(BC$15),
{1,2,3,4,5,6,7,8,9,10,11,12})),
$ES244&lt;&gt;"LisChannel",
_xlpm.COEFF,
$ES244&lt;&gt;"RussOutdoor",
_xlpm.COEFF))</f>
        <v/>
      </c>
      <c r="BD244" s="68">
        <f t="array" ref="BD244">
_xlfn.LET(_xlpm.COEFF,
IF($AW244+$AX244=0,0,IF(MAX(MIN($AX244,EOMONTH(BD$15,0))-MAX($AW244,BD$15)+1,)&gt;0,1,0)),
_xlfn.IFS(
$ES244="LisChannel",
_xlpm.COEFF*
INDEX({1;1;1.2;1.2;1;1;1;1;1.2;1.2;1.2;1.2},
MATCH(MONTH(BD$15),
{1,2,3,4,5,6,7,8,9,10,11,12})),
CONCATENATE($ES244," ",$L244)="RussOutdoor метро",
_xlpm.COEFF*
INDEX({0.8;0.9;1.1;1.1;1;1;1;1;1.1;1.1;1.1;1.1},
MATCH(MONTH(BD$15),
{1,2,3,4,5,6,7,8,9,10,11,12})),
$ES244&lt;&gt;"LisChannel",
_xlpm.COEFF,
$ES244&lt;&gt;"RussOutdoor",
_xlpm.COEFF))</f>
        <v/>
      </c>
      <c r="BE244" s="68">
        <f t="array" ref="BE244">
_xlfn.LET(_xlpm.COEFF,
IF($AW244+$AX244=0,0,IF(MAX(MIN($AX244,EOMONTH(BE$15,0))-MAX($AW244,BE$15)+1,)&gt;0,1,0)),
_xlfn.IFS(
$ES244="LisChannel",
_xlpm.COEFF*
INDEX({1;1;1.2;1.2;1;1;1;1;1.2;1.2;1.2;1.2},
MATCH(MONTH(BE$15),
{1,2,3,4,5,6,7,8,9,10,11,12})),
CONCATENATE($ES244," ",$L244)="RussOutdoor метро",
_xlpm.COEFF*
INDEX({0.8;0.9;1.1;1.1;1;1;1;1;1.1;1.1;1.1;1.1},
MATCH(MONTH(BE$15),
{1,2,3,4,5,6,7,8,9,10,11,12})),
$ES244&lt;&gt;"LisChannel",
_xlpm.COEFF,
$ES244&lt;&gt;"RussOutdoor",
_xlpm.COEFF))</f>
        <v/>
      </c>
      <c r="BF244" s="68">
        <f t="array" ref="BF244">
_xlfn.LET(_xlpm.COEFF,
IF($AW244+$AX244=0,0,IF(MAX(MIN($AX244,EOMONTH(BF$15,0))-MAX($AW244,BF$15)+1,)&gt;0,1,0)),
_xlfn.IFS(
$ES244="LisChannel",
_xlpm.COEFF*
INDEX({1;1;1.2;1.2;1;1;1;1;1.2;1.2;1.2;1.2},
MATCH(MONTH(BF$15),
{1,2,3,4,5,6,7,8,9,10,11,12})),
CONCATENATE($ES244," ",$L244)="RussOutdoor метро",
_xlpm.COEFF*
INDEX({0.8;0.9;1.1;1.1;1;1;1;1;1.1;1.1;1.1;1.1},
MATCH(MONTH(BF$15),
{1,2,3,4,5,6,7,8,9,10,11,12})),
$ES244&lt;&gt;"LisChannel",
_xlpm.COEFF,
$ES244&lt;&gt;"RussOutdoor",
_xlpm.COEFF))</f>
        <v/>
      </c>
      <c r="BG244" s="68">
        <f t="array" ref="BG244">
_xlfn.LET(_xlpm.COEFF,
IF($AW244+$AX244=0,0,IF(MAX(MIN($AX244,EOMONTH(BG$15,0))-MAX($AW244,BG$15)+1,)&gt;0,1,0)),
_xlfn.IFS(
$ES244="LisChannel",
_xlpm.COEFF*
INDEX({1;1;1.2;1.2;1;1;1;1;1.2;1.2;1.2;1.2},
MATCH(MONTH(BG$15),
{1,2,3,4,5,6,7,8,9,10,11,12})),
CONCATENATE($ES244," ",$L244)="RussOutdoor метро",
_xlpm.COEFF*
INDEX({0.8;0.9;1.1;1.1;1;1;1;1;1.1;1.1;1.1;1.1},
MATCH(MONTH(BG$15),
{1,2,3,4,5,6,7,8,9,10,11,12})),
$ES244&lt;&gt;"LisChannel",
_xlpm.COEFF,
$ES244&lt;&gt;"RussOutdoor",
_xlpm.COEFF))</f>
        <v/>
      </c>
      <c r="BH244" s="68">
        <f t="array" ref="BH244">
_xlfn.LET(_xlpm.COEFF,
IF($AW244+$AX244=0,0,IF(MAX(MIN($AX244,EOMONTH(BH$15,0))-MAX($AW244,BH$15)+1,)&gt;0,1,0)),
_xlfn.IFS(
$ES244="LisChannel",
_xlpm.COEFF*
INDEX({1;1;1.2;1.2;1;1;1;1;1.2;1.2;1.2;1.2},
MATCH(MONTH(BH$15),
{1,2,3,4,5,6,7,8,9,10,11,12})),
CONCATENATE($ES244," ",$L244)="RussOutdoor метро",
_xlpm.COEFF*
INDEX({0.8;0.9;1.1;1.1;1;1;1;1;1.1;1.1;1.1;1.1},
MATCH(MONTH(BH$15),
{1,2,3,4,5,6,7,8,9,10,11,12})),
$ES244&lt;&gt;"LisChannel",
_xlpm.COEFF,
$ES244&lt;&gt;"RussOutdoor",
_xlpm.COEFF))</f>
        <v/>
      </c>
      <c r="BI244" s="68">
        <f t="array" ref="BI244">
_xlfn.LET(_xlpm.COEFF,
IF($AW244+$AX244=0,0,IF(MAX(MIN($AX244,EOMONTH(BI$15,0))-MAX($AW244,BI$15)+1,)&gt;0,1,0)),
_xlfn.IFS(
$ES244="LisChannel",
_xlpm.COEFF*
INDEX({1;1;1.2;1.2;1;1;1;1;1.2;1.2;1.2;1.2},
MATCH(MONTH(BI$15),
{1,2,3,4,5,6,7,8,9,10,11,12})),
CONCATENATE($ES244," ",$L244)="RussOutdoor метро",
_xlpm.COEFF*
INDEX({0.8;0.9;1.1;1.1;1;1;1;1;1.1;1.1;1.1;1.1},
MATCH(MONTH(BI$15),
{1,2,3,4,5,6,7,8,9,10,11,12})),
$ES244&lt;&gt;"LisChannel",
_xlpm.COEFF,
$ES244&lt;&gt;"RussOutdoor",
_xlpm.COEFF))</f>
        <v/>
      </c>
      <c r="BJ244" s="68">
        <f t="array" ref="BJ244">
_xlfn.LET(_xlpm.COEFF,
IF($AW244+$AX244=0,0,IF(MAX(MIN($AX244,EOMONTH(BJ$15,0))-MAX($AW244,BJ$15)+1,)&gt;0,1,0)),
_xlfn.IFS(
$ES244="LisChannel",
_xlpm.COEFF*
INDEX({1;1;1.2;1.2;1;1;1;1;1.2;1.2;1.2;1.2},
MATCH(MONTH(BJ$15),
{1,2,3,4,5,6,7,8,9,10,11,12})),
CONCATENATE($ES244," ",$L244)="RussOutdoor метро",
_xlpm.COEFF*
INDEX({0.8;0.9;1.1;1.1;1;1;1;1;1.1;1.1;1.1;1.1},
MATCH(MONTH(BJ$15),
{1,2,3,4,5,6,7,8,9,10,11,12})),
$ES244&lt;&gt;"LisChannel",
_xlpm.COEFF,
$ES244&lt;&gt;"RussOutdoor",
_xlpm.COEFF))</f>
        <v/>
      </c>
      <c r="BK244" s="68">
        <f t="array" ref="BK244">
_xlfn.LET(_xlpm.COEFF,
IF($AW244+$AX244=0,0,IF(MAX(MIN($AX244,EOMONTH(BK$15,0))-MAX($AW244,BK$15)+1,)&gt;0,1,0)),
_xlfn.IFS(
$ES244="LisChannel",
_xlpm.COEFF*
INDEX({1;1;1.2;1.2;1;1;1;1;1.2;1.2;1.2;1.2},
MATCH(MONTH(BK$15),
{1,2,3,4,5,6,7,8,9,10,11,12})),
CONCATENATE($ES244," ",$L244)="RussOutdoor метро",
_xlpm.COEFF*
INDEX({0.8;0.9;1.1;1.1;1;1;1;1;1.1;1.1;1.1;1.1},
MATCH(MONTH(BK$15),
{1,2,3,4,5,6,7,8,9,10,11,12})),
$ES244&lt;&gt;"LisChannel",
_xlpm.COEFF,
$ES244&lt;&gt;"RussOutdoor",
_xlpm.COEFF))</f>
        <v/>
      </c>
      <c r="BL244" s="62">
        <f>COUNTIFS($AZ244:$BK244,"&gt;0")</f>
        <v/>
      </c>
      <c r="BM244" s="65" t="n"/>
      <c r="BN244" s="125">
        <f>$DJ244</f>
        <v/>
      </c>
      <c r="BO244" s="63">
        <f>$DQ244</f>
        <v/>
      </c>
      <c r="BP244" s="125">
        <f>
IFERROR(
IF($BL244=0,0,
$BN244*(1-$BO244)),
0)</f>
        <v/>
      </c>
      <c r="BQ244" s="125">
        <f t="array" ref="BQ244">
IFERROR(
_xlfn.IFS(
$DH244="день_1",
$BP244*$BL244/($AX244-$AW244+1)*AZ244*(DAY(EOMONTH(AZ$15,0))),
$DH244="день_2",
$BP244/30*MAX(MIN($AX244,EOMONTH(AZ$15,0))-MAX($AW244,AZ$15)+1,),
$DH244="раб.день",
$BP244/30*(IFERROR(
_xlfn.LET(_xlpm.VD,
CHOOSE(
{1;2;3;4;5;6;7;8;9;10;11;12;13;14;15;16;17;18},
45658,45659,45660,45661,45662,45663,45664,45665,45711,45724,45778,45779,45785,45786,45820,45821,45965,46022),
_xlfn.LET(_xlpm.DD,
MAX(MIN($AX244,EOMONTH(AZ$15,0))-MAX($AW244,AZ$15),),
_xlfn.IFS(
AND(MONTH($AW244)=MONTH(AZ$15),MONTH($AX244)&lt;&gt;MONTH(AZ$15)),
NETWORKDAYS.INTL($AW244,$AW244+_xlpm.DD,1,_xlpm.VD),
AND(MONTH($AW244)&lt;&gt;MONTH(AZ$15),MONTH($AX244)=MONTH(AZ$15)),
NETWORKDAYS.INTL(($AX244)-_xlpm.DD,$AX244,1,_xlpm.VD),
AND(MONTH($AW244)&lt;MONTH(AZ$15),MONTH($AX244)&gt;MONTH(AZ$15)),
NETWORKDAYS.INTL((EOMONTH(AZ$15-1,1))-_xlpm.DD,EOMONTH(AZ$15-1,1),1,_xlpm.VD),
AND(MONTH($AW244)=MONTH(AZ$15),MONTH($AX244)=MONTH(AZ$15)),
NETWORKDAYS.INTL($AW244,$AX244,1,_xlpm.VD)))),0)),
$DH244="месяц",
$BP244*AZ244,
$DH244="неделя",
$BP244*AZ244/7*(ROUNDUP((DAY(EOMONTH(AZ$15,0)))/4,0))),
0)</f>
        <v/>
      </c>
      <c r="BR244" s="125">
        <f t="array" ref="BR244">
IFERROR(
_xlfn.IFS(
$DH244="день_1",
$BP244*$BL244/($AX244-$AW244+1)*BA244*(DAY(EOMONTH(BA$15,0))),
$DH244="день_2",
$BP244/30*MAX(MIN($AX244,EOMONTH(BA$15,0))-MAX($AW244,BA$15)+1,),
$DH244="раб.день",
$BP244/30*(IFERROR(
_xlfn.LET(_xlpm.VD,
CHOOSE(
{1;2;3;4;5;6;7;8;9;10;11;12;13;14;15;16;17;18},
45658,45659,45660,45661,45662,45663,45664,45665,45711,45724,45778,45779,45785,45786,45820,45821,45965,46022),
_xlfn.LET(_xlpm.DD,
MAX(MIN($AX244,EOMONTH(BA$15,0))-MAX($AW244,BA$15),),
_xlfn.IFS(
AND(MONTH($AW244)=MONTH(BA$15),MONTH($AX244)&lt;&gt;MONTH(BA$15)),
NETWORKDAYS.INTL($AW244,$AW244+_xlpm.DD,1,_xlpm.VD),
AND(MONTH($AW244)&lt;&gt;MONTH(BA$15),MONTH($AX244)=MONTH(BA$15)),
NETWORKDAYS.INTL(($AX244)-_xlpm.DD,$AX244,1,_xlpm.VD),
AND(MONTH($AW244)&lt;MONTH(BA$15),MONTH($AX244)&gt;MONTH(BA$15)),
NETWORKDAYS.INTL((EOMONTH(BA$15-1,1))-_xlpm.DD,EOMONTH(BA$15-1,1),1,_xlpm.VD),
AND(MONTH($AW244)=MONTH(BA$15),MONTH($AX244)=MONTH(BA$15)),
NETWORKDAYS.INTL($AW244,$AX244,1,_xlpm.VD)))),0)),
$DH244="месяц",
$BP244*BA244,
$DH244="неделя",
$BP244*BA244/7*(ROUNDUP((DAY(EOMONTH(BA$15,0)))/4,0))),
0)</f>
        <v/>
      </c>
      <c r="BS244" s="125">
        <f t="array" ref="BS244">
IFERROR(
_xlfn.IFS(
$DH244="день_1",
$BP244*$BL244/($AX244-$AW244+1)*BB244*(DAY(EOMONTH(BB$15,0))),
$DH244="день_2",
$BP244/30*MAX(MIN($AX244,EOMONTH(BB$15,0))-MAX($AW244,BB$15)+1,),
$DH244="раб.день",
$BP244/30*(IFERROR(
_xlfn.LET(_xlpm.VD,
CHOOSE(
{1;2;3;4;5;6;7;8;9;10;11;12;13;14;15;16;17;18},
45658,45659,45660,45661,45662,45663,45664,45665,45711,45724,45778,45779,45785,45786,45820,45821,45965,46022),
_xlfn.LET(_xlpm.DD,
MAX(MIN($AX244,EOMONTH(BB$15,0))-MAX($AW244,BB$15),),
_xlfn.IFS(
AND(MONTH($AW244)=MONTH(BB$15),MONTH($AX244)&lt;&gt;MONTH(BB$15)),
NETWORKDAYS.INTL($AW244,$AW244+_xlpm.DD,1,_xlpm.VD),
AND(MONTH($AW244)&lt;&gt;MONTH(BB$15),MONTH($AX244)=MONTH(BB$15)),
NETWORKDAYS.INTL(($AX244)-_xlpm.DD,$AX244,1,_xlpm.VD),
AND(MONTH($AW244)&lt;MONTH(BB$15),MONTH($AX244)&gt;MONTH(BB$15)),
NETWORKDAYS.INTL((EOMONTH(BB$15-1,1))-_xlpm.DD,EOMONTH(BB$15-1,1),1,_xlpm.VD),
AND(MONTH($AW244)=MONTH(BB$15),MONTH($AX244)=MONTH(BB$15)),
NETWORKDAYS.INTL($AW244,$AX244,1,_xlpm.VD)))),0)),
$DH244="месяц",
$BP244*BB244,
$DH244="неделя",
$BP244*BB244/7*(ROUNDUP((DAY(EOMONTH(BB$15,0)))/4,0))),
0)</f>
        <v/>
      </c>
      <c r="BT244" s="125">
        <f t="array" ref="BT244">
IFERROR(
_xlfn.IFS(
$DH244="день_1",
$BP244*$BL244/($AX244-$AW244+1)*BC244*(DAY(EOMONTH(BC$15,0))),
$DH244="день_2",
$BP244/30*MAX(MIN($AX244,EOMONTH(BC$15,0))-MAX($AW244,BC$15)+1,),
$DH244="раб.день",
$BP244/30*(IFERROR(
_xlfn.LET(_xlpm.VD,
CHOOSE(
{1;2;3;4;5;6;7;8;9;10;11;12;13;14;15;16;17;18},
45658,45659,45660,45661,45662,45663,45664,45665,45711,45724,45778,45779,45785,45786,45820,45821,45965,46022),
_xlfn.LET(_xlpm.DD,
MAX(MIN($AX244,EOMONTH(BC$15,0))-MAX($AW244,BC$15),),
_xlfn.IFS(
AND(MONTH($AW244)=MONTH(BC$15),MONTH($AX244)&lt;&gt;MONTH(BC$15)),
NETWORKDAYS.INTL($AW244,$AW244+_xlpm.DD,1,_xlpm.VD),
AND(MONTH($AW244)&lt;&gt;MONTH(BC$15),MONTH($AX244)=MONTH(BC$15)),
NETWORKDAYS.INTL(($AX244)-_xlpm.DD,$AX244,1,_xlpm.VD),
AND(MONTH($AW244)&lt;MONTH(BC$15),MONTH($AX244)&gt;MONTH(BC$15)),
NETWORKDAYS.INTL((EOMONTH(BC$15-1,1))-_xlpm.DD,EOMONTH(BC$15-1,1),1,_xlpm.VD),
AND(MONTH($AW244)=MONTH(BC$15),MONTH($AX244)=MONTH(BC$15)),
NETWORKDAYS.INTL($AW244,$AX244,1,_xlpm.VD)))),0)),
$DH244="месяц",
$BP244*BC244,
$DH244="неделя",
$BP244*BC244/7*(ROUNDUP((DAY(EOMONTH(BC$15,0)))/4,0))),
0)</f>
        <v/>
      </c>
      <c r="BU244" s="125">
        <f t="array" ref="BU244">
IFERROR(
_xlfn.IFS(
$DH244="день_1",
$BP244*$BL244/($AX244-$AW244+1)*BD244*(DAY(EOMONTH(BD$15,0))),
$DH244="день_2",
$BP244/30*MAX(MIN($AX244,EOMONTH(BD$15,0))-MAX($AW244,BD$15)+1,),
$DH244="раб.день",
$BP244/30*(IFERROR(
_xlfn.LET(_xlpm.VD,
CHOOSE(
{1;2;3;4;5;6;7;8;9;10;11;12;13;14;15;16;17;18},
45658,45659,45660,45661,45662,45663,45664,45665,45711,45724,45778,45779,45785,45786,45820,45821,45965,46022),
_xlfn.LET(_xlpm.DD,
MAX(MIN($AX244,EOMONTH(BD$15,0))-MAX($AW244,BD$15),),
_xlfn.IFS(
AND(MONTH($AW244)=MONTH(BD$15),MONTH($AX244)&lt;&gt;MONTH(BD$15)),
NETWORKDAYS.INTL($AW244,$AW244+_xlpm.DD,1,_xlpm.VD),
AND(MONTH($AW244)&lt;&gt;MONTH(BD$15),MONTH($AX244)=MONTH(BD$15)),
NETWORKDAYS.INTL(($AX244)-_xlpm.DD,$AX244,1,_xlpm.VD),
AND(MONTH($AW244)&lt;MONTH(BD$15),MONTH($AX244)&gt;MONTH(BD$15)),
NETWORKDAYS.INTL((EOMONTH(BD$15-1,1))-_xlpm.DD,EOMONTH(BD$15-1,1),1,_xlpm.VD),
AND(MONTH($AW244)=MONTH(BD$15),MONTH($AX244)=MONTH(BD$15)),
NETWORKDAYS.INTL($AW244,$AX244,1,_xlpm.VD)))),0)),
$DH244="месяц",
$BP244*BD244,
$DH244="неделя",
$BP244*BD244/7*(ROUNDUP((DAY(EOMONTH(BD$15,0)))/4,0))),
0)</f>
        <v/>
      </c>
      <c r="BV244" s="125">
        <f t="array" ref="BV244">
IFERROR(
_xlfn.IFS(
$DH244="день_1",
$BP244*$BL244/($AX244-$AW244+1)*BE244*(DAY(EOMONTH(BE$15,0))),
$DH244="день_2",
$BP244/30*MAX(MIN($AX244,EOMONTH(BE$15,0))-MAX($AW244,BE$15)+1,),
$DH244="раб.день",
$BP244/30*(IFERROR(
_xlfn.LET(_xlpm.VD,
CHOOSE(
{1;2;3;4;5;6;7;8;9;10;11;12;13;14;15;16;17;18},
45658,45659,45660,45661,45662,45663,45664,45665,45711,45724,45778,45779,45785,45786,45820,45821,45965,46022),
_xlfn.LET(_xlpm.DD,
MAX(MIN($AX244,EOMONTH(BE$15,0))-MAX($AW244,BE$15),),
_xlfn.IFS(
AND(MONTH($AW244)=MONTH(BE$15),MONTH($AX244)&lt;&gt;MONTH(BE$15)),
NETWORKDAYS.INTL($AW244,$AW244+_xlpm.DD,1,_xlpm.VD),
AND(MONTH($AW244)&lt;&gt;MONTH(BE$15),MONTH($AX244)=MONTH(BE$15)),
NETWORKDAYS.INTL(($AX244)-_xlpm.DD,$AX244,1,_xlpm.VD),
AND(MONTH($AW244)&lt;MONTH(BE$15),MONTH($AX244)&gt;MONTH(BE$15)),
NETWORKDAYS.INTL((EOMONTH(BE$15-1,1))-_xlpm.DD,EOMONTH(BE$15-1,1),1,_xlpm.VD),
AND(MONTH($AW244)=MONTH(BE$15),MONTH($AX244)=MONTH(BE$15)),
NETWORKDAYS.INTL($AW244,$AX244,1,_xlpm.VD)))),0)),
$DH244="месяц",
$BP244*BE244,
$DH244="неделя",
$BP244*BE244/7*(ROUNDUP((DAY(EOMONTH(BE$15,0)))/4,0))),
0)</f>
        <v/>
      </c>
      <c r="BW244" s="125">
        <f t="array" ref="BW244">
IFERROR(
_xlfn.IFS(
$DH244="день_1",
$BP244*$BL244/($AX244-$AW244+1)*BF244*(DAY(EOMONTH(BF$15,0))),
$DH244="день_2",
$BP244/30*MAX(MIN($AX244,EOMONTH(BF$15,0))-MAX($AW244,BF$15)+1,),
$DH244="раб.день",
$BP244/30*(IFERROR(
_xlfn.LET(_xlpm.VD,
CHOOSE(
{1;2;3;4;5;6;7;8;9;10;11;12;13;14;15;16;17;18},
45658,45659,45660,45661,45662,45663,45664,45665,45711,45724,45778,45779,45785,45786,45820,45821,45965,46022),
_xlfn.LET(_xlpm.DD,
MAX(MIN($AX244,EOMONTH(BF$15,0))-MAX($AW244,BF$15),),
_xlfn.IFS(
AND(MONTH($AW244)=MONTH(BF$15),MONTH($AX244)&lt;&gt;MONTH(BF$15)),
NETWORKDAYS.INTL($AW244,$AW244+_xlpm.DD,1,_xlpm.VD),
AND(MONTH($AW244)&lt;&gt;MONTH(BF$15),MONTH($AX244)=MONTH(BF$15)),
NETWORKDAYS.INTL(($AX244)-_xlpm.DD,$AX244,1,_xlpm.VD),
AND(MONTH($AW244)&lt;MONTH(BF$15),MONTH($AX244)&gt;MONTH(BF$15)),
NETWORKDAYS.INTL((EOMONTH(BF$15-1,1))-_xlpm.DD,EOMONTH(BF$15-1,1),1,_xlpm.VD),
AND(MONTH($AW244)=MONTH(BF$15),MONTH($AX244)=MONTH(BF$15)),
NETWORKDAYS.INTL($AW244,$AX244,1,_xlpm.VD)))),0)),
$DH244="месяц",
$BP244*BF244,
$DH244="неделя",
$BP244*BF244/7*(ROUNDUP((DAY(EOMONTH(BF$15,0)))/4,0))),
0)</f>
        <v/>
      </c>
      <c r="BX244" s="125">
        <f t="array" ref="BX244">
IFERROR(
_xlfn.IFS(
$DH244="день_1",
$BP244*$BL244/($AX244-$AW244+1)*BG244*(DAY(EOMONTH(BG$15,0))),
$DH244="день_2",
$BP244/30*MAX(MIN($AX244,EOMONTH(BG$15,0))-MAX($AW244,BG$15)+1,),
$DH244="раб.день",
$BP244/30*(IFERROR(
_xlfn.LET(_xlpm.VD,
CHOOSE(
{1;2;3;4;5;6;7;8;9;10;11;12;13;14;15;16;17;18},
45658,45659,45660,45661,45662,45663,45664,45665,45711,45724,45778,45779,45785,45786,45820,45821,45965,46022),
_xlfn.LET(_xlpm.DD,
MAX(MIN($AX244,EOMONTH(BG$15,0))-MAX($AW244,BG$15),),
_xlfn.IFS(
AND(MONTH($AW244)=MONTH(BG$15),MONTH($AX244)&lt;&gt;MONTH(BG$15)),
NETWORKDAYS.INTL($AW244,$AW244+_xlpm.DD,1,_xlpm.VD),
AND(MONTH($AW244)&lt;&gt;MONTH(BG$15),MONTH($AX244)=MONTH(BG$15)),
NETWORKDAYS.INTL(($AX244)-_xlpm.DD,$AX244,1,_xlpm.VD),
AND(MONTH($AW244)&lt;MONTH(BG$15),MONTH($AX244)&gt;MONTH(BG$15)),
NETWORKDAYS.INTL((EOMONTH(BG$15-1,1))-_xlpm.DD,EOMONTH(BG$15-1,1),1,_xlpm.VD),
AND(MONTH($AW244)=MONTH(BG$15),MONTH($AX244)=MONTH(BG$15)),
NETWORKDAYS.INTL($AW244,$AX244,1,_xlpm.VD)))),0)),
$DH244="месяц",
$BP244*BG244,
$DH244="неделя",
$BP244*BG244/7*(ROUNDUP((DAY(EOMONTH(BG$15,0)))/4,0))),
0)</f>
        <v/>
      </c>
      <c r="BY244" s="125">
        <f t="array" ref="BY244">
IFERROR(
_xlfn.IFS(
$DH244="день_1",
$BP244*$BL244/($AX244-$AW244+1)*BH244*(DAY(EOMONTH(BH$15,0))),
$DH244="день_2",
$BP244/30*MAX(MIN($AX244,EOMONTH(BH$15,0))-MAX($AW244,BH$15)+1,),
$DH244="раб.день",
$BP244/30*(IFERROR(
_xlfn.LET(_xlpm.VD,
CHOOSE(
{1;2;3;4;5;6;7;8;9;10;11;12;13;14;15;16;17;18},
45658,45659,45660,45661,45662,45663,45664,45665,45711,45724,45778,45779,45785,45786,45820,45821,45965,46022),
_xlfn.LET(_xlpm.DD,
MAX(MIN($AX244,EOMONTH(BH$15,0))-MAX($AW244,BH$15),),
_xlfn.IFS(
AND(MONTH($AW244)=MONTH(BH$15),MONTH($AX244)&lt;&gt;MONTH(BH$15)),
NETWORKDAYS.INTL($AW244,$AW244+_xlpm.DD,1,_xlpm.VD),
AND(MONTH($AW244)&lt;&gt;MONTH(BH$15),MONTH($AX244)=MONTH(BH$15)),
NETWORKDAYS.INTL(($AX244)-_xlpm.DD,$AX244,1,_xlpm.VD),
AND(MONTH($AW244)&lt;MONTH(BH$15),MONTH($AX244)&gt;MONTH(BH$15)),
NETWORKDAYS.INTL((EOMONTH(BH$15-1,1))-_xlpm.DD,EOMONTH(BH$15-1,1),1,_xlpm.VD),
AND(MONTH($AW244)=MONTH(BH$15),MONTH($AX244)=MONTH(BH$15)),
NETWORKDAYS.INTL($AW244,$AX244,1,_xlpm.VD)))),0)),
$DH244="месяц",
$BP244*BH244,
$DH244="неделя",
$BP244*BH244/7*(ROUNDUP((DAY(EOMONTH(BH$15,0)))/4,0))),
0)</f>
        <v/>
      </c>
      <c r="BZ244" s="125">
        <f t="array" ref="BZ244">
IFERROR(
_xlfn.IFS(
$DH244="день_1",
$BP244*$BL244/($AX244-$AW244+1)*BI244*(DAY(EOMONTH(BI$15,0))),
$DH244="день_2",
$BP244/30*MAX(MIN($AX244,EOMONTH(BI$15,0))-MAX($AW244,BI$15)+1,),
$DH244="раб.день",
$BP244/30*(IFERROR(
_xlfn.LET(_xlpm.VD,
CHOOSE(
{1;2;3;4;5;6;7;8;9;10;11;12;13;14;15;16;17;18},
45658,45659,45660,45661,45662,45663,45664,45665,45711,45724,45778,45779,45785,45786,45820,45821,45965,46022),
_xlfn.LET(_xlpm.DD,
MAX(MIN($AX244,EOMONTH(BI$15,0))-MAX($AW244,BI$15),),
_xlfn.IFS(
AND(MONTH($AW244)=MONTH(BI$15),MONTH($AX244)&lt;&gt;MONTH(BI$15)),
NETWORKDAYS.INTL($AW244,$AW244+_xlpm.DD,1,_xlpm.VD),
AND(MONTH($AW244)&lt;&gt;MONTH(BI$15),MONTH($AX244)=MONTH(BI$15)),
NETWORKDAYS.INTL(($AX244)-_xlpm.DD,$AX244,1,_xlpm.VD),
AND(MONTH($AW244)&lt;MONTH(BI$15),MONTH($AX244)&gt;MONTH(BI$15)),
NETWORKDAYS.INTL((EOMONTH(BI$15-1,1))-_xlpm.DD,EOMONTH(BI$15-1,1),1,_xlpm.VD),
AND(MONTH($AW244)=MONTH(BI$15),MONTH($AX244)=MONTH(BI$15)),
NETWORKDAYS.INTL($AW244,$AX244,1,_xlpm.VD)))),0)),
$DH244="месяц",
$BP244*BI244,
$DH244="неделя",
$BP244*BI244/7*(ROUNDUP((DAY(EOMONTH(BI$15,0)))/4,0))),
0)</f>
        <v/>
      </c>
      <c r="CA244" s="125">
        <f t="array" ref="CA244">
IFERROR(
_xlfn.IFS(
$DH244="день_1",
$BP244*$BL244/($AX244-$AW244+1)*BJ244*(DAY(EOMONTH(BJ$15,0))),
$DH244="день_2",
$BP244/30*MAX(MIN($AX244,EOMONTH(BJ$15,0))-MAX($AW244,BJ$15)+1,),
$DH244="раб.день",
$BP244/30*(IFERROR(
_xlfn.LET(_xlpm.VD,
CHOOSE(
{1;2;3;4;5;6;7;8;9;10;11;12;13;14;15;16;17;18},
45658,45659,45660,45661,45662,45663,45664,45665,45711,45724,45778,45779,45785,45786,45820,45821,45965,46022),
_xlfn.LET(_xlpm.DD,
MAX(MIN($AX244,EOMONTH(BJ$15,0))-MAX($AW244,BJ$15),),
_xlfn.IFS(
AND(MONTH($AW244)=MONTH(BJ$15),MONTH($AX244)&lt;&gt;MONTH(BJ$15)),
NETWORKDAYS.INTL($AW244,$AW244+_xlpm.DD,1,_xlpm.VD),
AND(MONTH($AW244)&lt;&gt;MONTH(BJ$15),MONTH($AX244)=MONTH(BJ$15)),
NETWORKDAYS.INTL(($AX244)-_xlpm.DD,$AX244,1,_xlpm.VD),
AND(MONTH($AW244)&lt;MONTH(BJ$15),MONTH($AX244)&gt;MONTH(BJ$15)),
NETWORKDAYS.INTL((EOMONTH(BJ$15-1,1))-_xlpm.DD,EOMONTH(BJ$15-1,1),1,_xlpm.VD),
AND(MONTH($AW244)=MONTH(BJ$15),MONTH($AX244)=MONTH(BJ$15)),
NETWORKDAYS.INTL($AW244,$AX244,1,_xlpm.VD)))),0)),
$DH244="месяц",
$BP244*BJ244,
$DH244="неделя",
$BP244*BJ244/7*(ROUNDUP((DAY(EOMONTH(BJ$15,0)))/4,0))),
0)</f>
        <v/>
      </c>
      <c r="CB244" s="125">
        <f t="array" ref="CB244">
IFERROR(
_xlfn.IFS(
$DH244="день_1",
$BP244*$BL244/($AX244-$AW244+1)*BK244*(DAY(EOMONTH(BK$15,0))),
$DH244="день_2",
$BP244/30*MAX(MIN($AX244,EOMONTH(BK$15,0))-MAX($AW244,BK$15)+1,),
$DH244="раб.день",
$BP244/30*(IFERROR(
_xlfn.LET(_xlpm.VD,
CHOOSE(
{1;2;3;4;5;6;7;8;9;10;11;12;13;14;15;16;17;18},
45658,45659,45660,45661,45662,45663,45664,45665,45711,45724,45778,45779,45785,45786,45820,45821,45965,46022),
_xlfn.LET(_xlpm.DD,
MAX(MIN($AX244,EOMONTH(BK$15,0))-MAX($AW244,BK$15),),
_xlfn.IFS(
AND(MONTH($AW244)=MONTH(BK$15),MONTH($AX244)&lt;&gt;MONTH(BK$15)),
NETWORKDAYS.INTL($AW244,$AW244+_xlpm.DD,1,_xlpm.VD),
AND(MONTH($AW244)&lt;&gt;MONTH(BK$15),MONTH($AX244)=MONTH(BK$15)),
NETWORKDAYS.INTL(($AX244)-_xlpm.DD,$AX244,1,_xlpm.VD),
AND(MONTH($AW244)&lt;MONTH(BK$15),MONTH($AX244)&gt;MONTH(BK$15)),
NETWORKDAYS.INTL((EOMONTH(BK$15-1,1))-_xlpm.DD,EOMONTH(BK$15-1,1),1,_xlpm.VD),
AND(MONTH($AW244)=MONTH(BK$15),MONTH($AX244)=MONTH(BK$15)),
NETWORKDAYS.INTL($AW244,$AX244,1,_xlpm.VD)))),0)),
$DH244="месяц",
$BP244*BK244,
$DH244="неделя",
$BP244*BK244/7*(ROUNDUP((DAY(EOMONTH(BK$15,0)))/4,0))),
0)</f>
        <v/>
      </c>
      <c r="CC244" s="125">
        <f>SUM($BQ244:$CB244)</f>
        <v/>
      </c>
      <c r="CD244" s="126">
        <f>SUM($EH244:$EH244)</f>
        <v/>
      </c>
      <c r="CE244" s="126">
        <f>$CD244*$AB244</f>
        <v/>
      </c>
      <c r="CF244" s="126">
        <f>SUM($EK244:$EK244)</f>
        <v/>
      </c>
      <c r="CG244" s="126">
        <f>$CF244*$AB244</f>
        <v/>
      </c>
      <c r="CH244" s="126">
        <f>SUM($CC244,$CE244,$CG244)</f>
        <v/>
      </c>
      <c r="CI244" s="126">
        <f>$CH244*(1+$CM244)</f>
        <v/>
      </c>
      <c r="CJ244" s="127" t="n">
        <v>0</v>
      </c>
      <c r="CK244" s="126">
        <f>SUM($CH244:$CH244)*(1+$CJ244)</f>
        <v/>
      </c>
      <c r="CL244" s="126">
        <f>SUM($CH244:$CH244)*(1+$CM244)</f>
        <v/>
      </c>
      <c r="CM244" s="59" t="inlineStr">
        <is>
          <t>20%</t>
        </is>
      </c>
      <c r="CN244" s="59" t="n"/>
      <c r="CO244" s="72" t="n"/>
      <c r="CP244" s="59" t="n"/>
      <c r="CQ244" s="73" t="n"/>
      <c r="CR244" s="73" t="n"/>
      <c r="CS244" s="73" t="n"/>
      <c r="CT244" s="72" t="n"/>
      <c r="CU244" s="79" t="inlineStr">
        <is>
          <t> </t>
        </is>
      </c>
      <c r="CV244" s="60" t="n"/>
      <c r="CW244" s="60" t="n"/>
      <c r="CX244" s="60" t="n"/>
      <c r="CY244" s="127">
        <f>IFERROR(($CC244-$EE244)/($EE244/(1-$DQ244)),0)</f>
        <v/>
      </c>
      <c r="CZ244" s="127">
        <f>IFERROR(1-$EI244/($CE244),0)</f>
        <v/>
      </c>
      <c r="DA244" s="127">
        <f>IFERROR(1-$EL244/($CG244),0)</f>
        <v/>
      </c>
      <c r="DB244" s="126">
        <f>ROUND(IFERROR(($CI244/(1+$CM244)-$EN244),0),2)</f>
        <v/>
      </c>
      <c r="DC244" s="128" t="n"/>
      <c r="DD244" s="125" t="n"/>
      <c r="DE244" s="75" t="n">
        <v>0</v>
      </c>
      <c r="DF244" s="128" t="n"/>
      <c r="DG244" s="125">
        <f>IF($DC244=0,0,$DD244*($DC244*100%-$DE244*$DF244))*SUM($AB244:$AB244)</f>
        <v/>
      </c>
      <c r="DH244" s="129" t="inlineStr">
        <is>
          <t>месяц</t>
        </is>
      </c>
      <c r="DI244" s="130">
        <f t="array" ref="DI244">IFERROR(
IF($ES244="LisChannel",
(ROUND(((INDEX({174.625;153.888888888889;130.972222222222},MATCH($AI244,{2;3;4}),0))*$AG244*$AI244),2)),0),0)</f>
        <v/>
      </c>
      <c r="DJ244" s="130">
        <f>
_xlfn.LET(_xlpm.X,
IFERROR(
IF($ES244="НовиковТВ",
(_xlfn.LET(_xlpm.NTV,
_xlfn.LET(_xlpm.MIN,350000,
IF(SUMIFS($DI:$DI,$ES:$ES,"НовиковТВ")&lt;=_xlpm.MIN,
(SUMIFS($DI:$DI,$ES:$ES,"НовиковТВ")/(COUNTIFS($ES:$ES,"НовиковТВ")))*_xlpm.MIN/SUMIFS($DI:$DI,$ES:$ES,"НовиковТВ"),
DI244)),
_xlpm.NTV+$DG244/(1-(1-(_xlpm.NTV)*(1-$DL244)*(1-$DM244)*(1-$DN244)*(1-$DO244)*(1-$DP244)/_xlpm.NTV))))/(1+$EP244),
$DI244+$DG244/(1-(1-($DI244)*(1-$DL244)*(1-$DM244)*(1-$DN244)*(1-$DO244)*(1-$DP244)/$DI244))),
0),
_xlpm.X*(1+$CM244)*(1+$CW244)-_xlpm.X*(1+$CM244)+_xlpm.X)</f>
        <v/>
      </c>
      <c r="DK244" s="125" t="inlineStr">
        <is>
          <t>послед.</t>
        </is>
      </c>
      <c r="DL244" s="63" t="n">
        <v>0</v>
      </c>
      <c r="DM244" s="63" t="n">
        <v>0</v>
      </c>
      <c r="DN244" s="63" t="n">
        <v>0</v>
      </c>
      <c r="DO244" s="63" t="n">
        <v>0</v>
      </c>
      <c r="DP244" s="63" t="n">
        <v>0</v>
      </c>
      <c r="DQ244" s="63">
        <f t="array" ref="DQ244">IFERROR(_xlfn.IFS(
$DK244="послед.",1-(1-$DL244)*(1-$DM244)*(1-$DN244)*(1-$DO244)*(1-$DP244),
$DK244="сумм.",$DL244+$DM244+$DN244+$DO244+$DP244),
0)</f>
        <v/>
      </c>
      <c r="DR244" s="125">
        <f t="array" ref="DR244">
IFERROR(
_xlfn.IFS(
$BL244=0,
0,
$BL244&gt;0,
_xlfn.IFS($DK244="послед.",
$DJ244*(1-$DL244)*(1-$DM244)*(1-$DN244)*(1-$DO244)*(1-$DP244),
$DK244="сумм.",
$DJ244*(1-($DL244+$DM244+$DN244+$DO244+$DP244)))),0)</f>
        <v/>
      </c>
      <c r="DS244" s="125">
        <f t="array" ref="DS244">
IFERROR(_xlfn.IFS(
$DH244="день_1",
$DR244*$BL244/($AX244-$AW244+1)*AZ244*(DAY(EOMONTH(AZ$15,0))),
$DH244="день_2",
$DR244/30*MAX(MIN($AX244,EOMONTH(AZ$15,0))-MAX($AW244,AZ$15)+1,),
$DH244="раб.день",
$DR244/30*(IFERROR(
_xlfn.LET(_xlpm.VD,
CHOOSE(
{1;2;3;4;5;6;7;8;9;10;11;12;13;14;15;16;17;18},
45658,45659,45660,45661,45662,45663,45664,45665,45711,45724,45778,45779,45785,45786,45820,45821,45965,46022),
_xlfn.LET(_xlpm.DD,
MAX(MIN($AX244,EOMONTH(AZ$15,0))-MAX($AW244,AZ$15),),
_xlfn.IFS(
AND(MONTH($AW244)=MONTH(AZ$15),MONTH($AX244)&lt;&gt;MONTH(AZ$15)),
NETWORKDAYS.INTL($AW244,$AW244+_xlpm.DD,1,_xlpm.VD),
AND(MONTH($AW244)&lt;&gt;MONTH(AZ$15),MONTH($AX244)=MONTH(AZ$15)),
NETWORKDAYS.INTL(($AX244)-_xlpm.DD,$AX244,1,_xlpm.VD),
AND(MONTH($AW244)&lt;MONTH(AZ$15),MONTH($AX244)&gt;MONTH(AZ$15)),
NETWORKDAYS.INTL((EOMONTH(AZ$15-1,1))-_xlpm.DD,EOMONTH(AZ$15-1,1),1,_xlpm.VD),
AND(MONTH($AW244)=MONTH(AZ$15),MONTH($AX244)=MONTH(AZ$15)),
NETWORKDAYS.INTL($AW244,$AX244,1,_xlpm.VD)))),0)),
$DH244="месяц",
$DR244*AZ244,
$DH244="неделя",
$DR244*AZ244/7*(ROUNDUP((DAY(EOMONTH(AZ$15,0)))/4,0))),
0)</f>
        <v/>
      </c>
      <c r="DT244" s="125">
        <f t="array" ref="DT244">
IFERROR(_xlfn.IFS(
$DH244="день_1",
$DR244*$BL244/($AX244-$AW244+1)*BA244*(DAY(EOMONTH(BA$15,0))),
$DH244="день_2",
$DR244/30*MAX(MIN($AX244,EOMONTH(BA$15,0))-MAX($AW244,BA$15)+1,),
$DH244="раб.день",
$DR244/30*(IFERROR(
_xlfn.LET(_xlpm.VD,
CHOOSE(
{1;2;3;4;5;6;7;8;9;10;11;12;13;14;15;16;17;18},
45658,45659,45660,45661,45662,45663,45664,45665,45711,45724,45778,45779,45785,45786,45820,45821,45965,46022),
_xlfn.LET(_xlpm.DD,
MAX(MIN($AX244,EOMONTH(BA$15,0))-MAX($AW244,BA$15),),
_xlfn.IFS(
AND(MONTH($AW244)=MONTH(BA$15),MONTH($AX244)&lt;&gt;MONTH(BA$15)),
NETWORKDAYS.INTL($AW244,$AW244+_xlpm.DD,1,_xlpm.VD),
AND(MONTH($AW244)&lt;&gt;MONTH(BA$15),MONTH($AX244)=MONTH(BA$15)),
NETWORKDAYS.INTL(($AX244)-_xlpm.DD,$AX244,1,_xlpm.VD),
AND(MONTH($AW244)&lt;MONTH(BA$15),MONTH($AX244)&gt;MONTH(BA$15)),
NETWORKDAYS.INTL((EOMONTH(BA$15-1,1))-_xlpm.DD,EOMONTH(BA$15-1,1),1,_xlpm.VD),
AND(MONTH($AW244)=MONTH(BA$15),MONTH($AX244)=MONTH(BA$15)),
NETWORKDAYS.INTL($AW244,$AX244,1,_xlpm.VD)))),0)),
$DH244="месяц",
$DR244*BA244,
$DH244="неделя",
$DR244*BA244/7*(ROUNDUP((DAY(EOMONTH(BA$15,0)))/4,0))),
0)</f>
        <v/>
      </c>
      <c r="DU244" s="125">
        <f t="array" ref="DU244">
IFERROR(_xlfn.IFS(
$DH244="день_1",
$DR244*$BL244/($AX244-$AW244+1)*BB244*(DAY(EOMONTH(BB$15,0))),
$DH244="день_2",
$DR244/30*MAX(MIN($AX244,EOMONTH(BB$15,0))-MAX($AW244,BB$15)+1,),
$DH244="раб.день",
$DR244/30*(IFERROR(
_xlfn.LET(_xlpm.VD,
CHOOSE(
{1;2;3;4;5;6;7;8;9;10;11;12;13;14;15;16;17;18},
45658,45659,45660,45661,45662,45663,45664,45665,45711,45724,45778,45779,45785,45786,45820,45821,45965,46022),
_xlfn.LET(_xlpm.DD,
MAX(MIN($AX244,EOMONTH(BB$15,0))-MAX($AW244,BB$15),),
_xlfn.IFS(
AND(MONTH($AW244)=MONTH(BB$15),MONTH($AX244)&lt;&gt;MONTH(BB$15)),
NETWORKDAYS.INTL($AW244,$AW244+_xlpm.DD,1,_xlpm.VD),
AND(MONTH($AW244)&lt;&gt;MONTH(BB$15),MONTH($AX244)=MONTH(BB$15)),
NETWORKDAYS.INTL(($AX244)-_xlpm.DD,$AX244,1,_xlpm.VD),
AND(MONTH($AW244)&lt;MONTH(BB$15),MONTH($AX244)&gt;MONTH(BB$15)),
NETWORKDAYS.INTL((EOMONTH(BB$15-1,1))-_xlpm.DD,EOMONTH(BB$15-1,1),1,_xlpm.VD),
AND(MONTH($AW244)=MONTH(BB$15),MONTH($AX244)=MONTH(BB$15)),
NETWORKDAYS.INTL($AW244,$AX244,1,_xlpm.VD)))),0)),
$DH244="месяц",
$DR244*BB244,
$DH244="неделя",
$DR244*BB244/7*(ROUNDUP((DAY(EOMONTH(BB$15,0)))/4,0))),
0)</f>
        <v/>
      </c>
      <c r="DV244" s="125">
        <f t="array" ref="DV244">
IFERROR(_xlfn.IFS(
$DH244="день_1",
$DR244*$BL244/($AX244-$AW244+1)*BC244*(DAY(EOMONTH(BC$15,0))),
$DH244="день_2",
$DR244/30*MAX(MIN($AX244,EOMONTH(BC$15,0))-MAX($AW244,BC$15)+1,),
$DH244="раб.день",
$DR244/30*(IFERROR(
_xlfn.LET(_xlpm.VD,
CHOOSE(
{1;2;3;4;5;6;7;8;9;10;11;12;13;14;15;16;17;18},
45658,45659,45660,45661,45662,45663,45664,45665,45711,45724,45778,45779,45785,45786,45820,45821,45965,46022),
_xlfn.LET(_xlpm.DD,
MAX(MIN($AX244,EOMONTH(BC$15,0))-MAX($AW244,BC$15),),
_xlfn.IFS(
AND(MONTH($AW244)=MONTH(BC$15),MONTH($AX244)&lt;&gt;MONTH(BC$15)),
NETWORKDAYS.INTL($AW244,$AW244+_xlpm.DD,1,_xlpm.VD),
AND(MONTH($AW244)&lt;&gt;MONTH(BC$15),MONTH($AX244)=MONTH(BC$15)),
NETWORKDAYS.INTL(($AX244)-_xlpm.DD,$AX244,1,_xlpm.VD),
AND(MONTH($AW244)&lt;MONTH(BC$15),MONTH($AX244)&gt;MONTH(BC$15)),
NETWORKDAYS.INTL((EOMONTH(BC$15-1,1))-_xlpm.DD,EOMONTH(BC$15-1,1),1,_xlpm.VD),
AND(MONTH($AW244)=MONTH(BC$15),MONTH($AX244)=MONTH(BC$15)),
NETWORKDAYS.INTL($AW244,$AX244,1,_xlpm.VD)))),0)),
$DH244="месяц",
$DR244*BC244,
$DH244="неделя",
$DR244*BC244/7*(ROUNDUP((DAY(EOMONTH(BC$15,0)))/4,0))),
0)</f>
        <v/>
      </c>
      <c r="DW244" s="125">
        <f t="array" ref="DW244">
IFERROR(_xlfn.IFS(
$DH244="день_1",
$DR244*$BL244/($AX244-$AW244+1)*BD244*(DAY(EOMONTH(BD$15,0))),
$DH244="день_2",
$DR244/30*MAX(MIN($AX244,EOMONTH(BD$15,0))-MAX($AW244,BD$15)+1,),
$DH244="раб.день",
$DR244/30*(IFERROR(
_xlfn.LET(_xlpm.VD,
CHOOSE(
{1;2;3;4;5;6;7;8;9;10;11;12;13;14;15;16;17;18},
45658,45659,45660,45661,45662,45663,45664,45665,45711,45724,45778,45779,45785,45786,45820,45821,45965,46022),
_xlfn.LET(_xlpm.DD,
MAX(MIN($AX244,EOMONTH(BD$15,0))-MAX($AW244,BD$15),),
_xlfn.IFS(
AND(MONTH($AW244)=MONTH(BD$15),MONTH($AX244)&lt;&gt;MONTH(BD$15)),
NETWORKDAYS.INTL($AW244,$AW244+_xlpm.DD,1,_xlpm.VD),
AND(MONTH($AW244)&lt;&gt;MONTH(BD$15),MONTH($AX244)=MONTH(BD$15)),
NETWORKDAYS.INTL(($AX244)-_xlpm.DD,$AX244,1,_xlpm.VD),
AND(MONTH($AW244)&lt;MONTH(BD$15),MONTH($AX244)&gt;MONTH(BD$15)),
NETWORKDAYS.INTL((EOMONTH(BD$15-1,1))-_xlpm.DD,EOMONTH(BD$15-1,1),1,_xlpm.VD),
AND(MONTH($AW244)=MONTH(BD$15),MONTH($AX244)=MONTH(BD$15)),
NETWORKDAYS.INTL($AW244,$AX244,1,_xlpm.VD)))),0)),
$DH244="месяц",
$DR244*BD244,
$DH244="неделя",
$DR244*BD244/7*(ROUNDUP((DAY(EOMONTH(BD$15,0)))/4,0))),
0)</f>
        <v/>
      </c>
      <c r="DX244" s="125">
        <f t="array" ref="DX244">
IFERROR(_xlfn.IFS(
$DH244="день_1",
$DR244*$BL244/($AX244-$AW244+1)*BE244*(DAY(EOMONTH(BE$15,0))),
$DH244="день_2",
$DR244/30*MAX(MIN($AX244,EOMONTH(BE$15,0))-MAX($AW244,BE$15)+1,),
$DH244="раб.день",
$DR244/30*(IFERROR(
_xlfn.LET(_xlpm.VD,
CHOOSE(
{1;2;3;4;5;6;7;8;9;10;11;12;13;14;15;16;17;18},
45658,45659,45660,45661,45662,45663,45664,45665,45711,45724,45778,45779,45785,45786,45820,45821,45965,46022),
_xlfn.LET(_xlpm.DD,
MAX(MIN($AX244,EOMONTH(BE$15,0))-MAX($AW244,BE$15),),
_xlfn.IFS(
AND(MONTH($AW244)=MONTH(BE$15),MONTH($AX244)&lt;&gt;MONTH(BE$15)),
NETWORKDAYS.INTL($AW244,$AW244+_xlpm.DD,1,_xlpm.VD),
AND(MONTH($AW244)&lt;&gt;MONTH(BE$15),MONTH($AX244)=MONTH(BE$15)),
NETWORKDAYS.INTL(($AX244)-_xlpm.DD,$AX244,1,_xlpm.VD),
AND(MONTH($AW244)&lt;MONTH(BE$15),MONTH($AX244)&gt;MONTH(BE$15)),
NETWORKDAYS.INTL((EOMONTH(BE$15-1,1))-_xlpm.DD,EOMONTH(BE$15-1,1),1,_xlpm.VD),
AND(MONTH($AW244)=MONTH(BE$15),MONTH($AX244)=MONTH(BE$15)),
NETWORKDAYS.INTL($AW244,$AX244,1,_xlpm.VD)))),0)),
$DH244="месяц",
$DR244*BE244,
$DH244="неделя",
$DR244*BE244/7*(ROUNDUP((DAY(EOMONTH(BE$15,0)))/4,0))),
0)</f>
        <v/>
      </c>
      <c r="DY244" s="125">
        <f t="array" ref="DY244">
IFERROR(_xlfn.IFS(
$DH244="день_1",
$DR244*$BL244/($AX244-$AW244+1)*BF244*(DAY(EOMONTH(BF$15,0))),
$DH244="день_2",
$DR244/30*MAX(MIN($AX244,EOMONTH(BF$15,0))-MAX($AW244,BF$15)+1,),
$DH244="раб.день",
$DR244/30*(IFERROR(
_xlfn.LET(_xlpm.VD,
CHOOSE(
{1;2;3;4;5;6;7;8;9;10;11;12;13;14;15;16;17;18},
45658,45659,45660,45661,45662,45663,45664,45665,45711,45724,45778,45779,45785,45786,45820,45821,45965,46022),
_xlfn.LET(_xlpm.DD,
MAX(MIN($AX244,EOMONTH(BF$15,0))-MAX($AW244,BF$15),),
_xlfn.IFS(
AND(MONTH($AW244)=MONTH(BF$15),MONTH($AX244)&lt;&gt;MONTH(BF$15)),
NETWORKDAYS.INTL($AW244,$AW244+_xlpm.DD,1,_xlpm.VD),
AND(MONTH($AW244)&lt;&gt;MONTH(BF$15),MONTH($AX244)=MONTH(BF$15)),
NETWORKDAYS.INTL(($AX244)-_xlpm.DD,$AX244,1,_xlpm.VD),
AND(MONTH($AW244)&lt;MONTH(BF$15),MONTH($AX244)&gt;MONTH(BF$15)),
NETWORKDAYS.INTL((EOMONTH(BF$15-1,1))-_xlpm.DD,EOMONTH(BF$15-1,1),1,_xlpm.VD),
AND(MONTH($AW244)=MONTH(BF$15),MONTH($AX244)=MONTH(BF$15)),
NETWORKDAYS.INTL($AW244,$AX244,1,_xlpm.VD)))),0)),
$DH244="месяц",
$DR244*BF244,
$DH244="неделя",
$DR244*BF244/7*(ROUNDUP((DAY(EOMONTH(BF$15,0)))/4,0))),
0)</f>
        <v/>
      </c>
      <c r="DZ244" s="125">
        <f t="array" ref="DZ244">
IFERROR(_xlfn.IFS(
$DH244="день_1",
$DR244*$BL244/($AX244-$AW244+1)*BG244*(DAY(EOMONTH(BG$15,0))),
$DH244="день_2",
$DR244/30*MAX(MIN($AX244,EOMONTH(BG$15,0))-MAX($AW244,BG$15)+1,),
$DH244="раб.день",
$DR244/30*(IFERROR(
_xlfn.LET(_xlpm.VD,
CHOOSE(
{1;2;3;4;5;6;7;8;9;10;11;12;13;14;15;16;17;18},
45658,45659,45660,45661,45662,45663,45664,45665,45711,45724,45778,45779,45785,45786,45820,45821,45965,46022),
_xlfn.LET(_xlpm.DD,
MAX(MIN($AX244,EOMONTH(BG$15,0))-MAX($AW244,BG$15),),
_xlfn.IFS(
AND(MONTH($AW244)=MONTH(BG$15),MONTH($AX244)&lt;&gt;MONTH(BG$15)),
NETWORKDAYS.INTL($AW244,$AW244+_xlpm.DD,1,_xlpm.VD),
AND(MONTH($AW244)&lt;&gt;MONTH(BG$15),MONTH($AX244)=MONTH(BG$15)),
NETWORKDAYS.INTL(($AX244)-_xlpm.DD,$AX244,1,_xlpm.VD),
AND(MONTH($AW244)&lt;MONTH(BG$15),MONTH($AX244)&gt;MONTH(BG$15)),
NETWORKDAYS.INTL((EOMONTH(BG$15-1,1))-_xlpm.DD,EOMONTH(BG$15-1,1),1,_xlpm.VD),
AND(MONTH($AW244)=MONTH(BG$15),MONTH($AX244)=MONTH(BG$15)),
NETWORKDAYS.INTL($AW244,$AX244,1,_xlpm.VD)))),0)),
$DH244="месяц",
$DR244*BG244,
$DH244="неделя",
$DR244*BG244/7*(ROUNDUP((DAY(EOMONTH(BG$15,0)))/4,0))),
0)</f>
        <v/>
      </c>
      <c r="EA244" s="125">
        <f t="array" ref="EA244">
IFERROR(_xlfn.IFS(
$DH244="день_1",
$DR244*$BL244/($AX244-$AW244+1)*BH244*(DAY(EOMONTH(BH$15,0))),
$DH244="день_2",
$DR244/30*MAX(MIN($AX244,EOMONTH(BH$15,0))-MAX($AW244,BH$15)+1,),
$DH244="раб.день",
$DR244/30*(IFERROR(
_xlfn.LET(_xlpm.VD,
CHOOSE(
{1;2;3;4;5;6;7;8;9;10;11;12;13;14;15;16;17;18},
45658,45659,45660,45661,45662,45663,45664,45665,45711,45724,45778,45779,45785,45786,45820,45821,45965,46022),
_xlfn.LET(_xlpm.DD,
MAX(MIN($AX244,EOMONTH(BH$15,0))-MAX($AW244,BH$15),),
_xlfn.IFS(
AND(MONTH($AW244)=MONTH(BH$15),MONTH($AX244)&lt;&gt;MONTH(BH$15)),
NETWORKDAYS.INTL($AW244,$AW244+_xlpm.DD,1,_xlpm.VD),
AND(MONTH($AW244)&lt;&gt;MONTH(BH$15),MONTH($AX244)=MONTH(BH$15)),
NETWORKDAYS.INTL(($AX244)-_xlpm.DD,$AX244,1,_xlpm.VD),
AND(MONTH($AW244)&lt;MONTH(BH$15),MONTH($AX244)&gt;MONTH(BH$15)),
NETWORKDAYS.INTL((EOMONTH(BH$15-1,1))-_xlpm.DD,EOMONTH(BH$15-1,1),1,_xlpm.VD),
AND(MONTH($AW244)=MONTH(BH$15),MONTH($AX244)=MONTH(BH$15)),
NETWORKDAYS.INTL($AW244,$AX244,1,_xlpm.VD)))),0)),
$DH244="месяц",
$DR244*BH244,
$DH244="неделя",
$DR244*BH244/7*(ROUNDUP((DAY(EOMONTH(BH$15,0)))/4,0))),
0)</f>
        <v/>
      </c>
      <c r="EB244" s="125">
        <f t="array" ref="EB244">
IFERROR(_xlfn.IFS(
$DH244="день_1",
$DR244*$BL244/($AX244-$AW244+1)*BI244*(DAY(EOMONTH(BI$15,0))),
$DH244="день_2",
$DR244/30*MAX(MIN($AX244,EOMONTH(BI$15,0))-MAX($AW244,BI$15)+1,),
$DH244="раб.день",
$DR244/30*(IFERROR(
_xlfn.LET(_xlpm.VD,
CHOOSE(
{1;2;3;4;5;6;7;8;9;10;11;12;13;14;15;16;17;18},
45658,45659,45660,45661,45662,45663,45664,45665,45711,45724,45778,45779,45785,45786,45820,45821,45965,46022),
_xlfn.LET(_xlpm.DD,
MAX(MIN($AX244,EOMONTH(BI$15,0))-MAX($AW244,BI$15),),
_xlfn.IFS(
AND(MONTH($AW244)=MONTH(BI$15),MONTH($AX244)&lt;&gt;MONTH(BI$15)),
NETWORKDAYS.INTL($AW244,$AW244+_xlpm.DD,1,_xlpm.VD),
AND(MONTH($AW244)&lt;&gt;MONTH(BI$15),MONTH($AX244)=MONTH(BI$15)),
NETWORKDAYS.INTL(($AX244)-_xlpm.DD,$AX244,1,_xlpm.VD),
AND(MONTH($AW244)&lt;MONTH(BI$15),MONTH($AX244)&gt;MONTH(BI$15)),
NETWORKDAYS.INTL((EOMONTH(BI$15-1,1))-_xlpm.DD,EOMONTH(BI$15-1,1),1,_xlpm.VD),
AND(MONTH($AW244)=MONTH(BI$15),MONTH($AX244)=MONTH(BI$15)),
NETWORKDAYS.INTL($AW244,$AX244,1,_xlpm.VD)))),0)),
$DH244="месяц",
$DR244*BI244,
$DH244="неделя",
$DR244*BI244/7*(ROUNDUP((DAY(EOMONTH(BI$15,0)))/4,0))),
0)</f>
        <v/>
      </c>
      <c r="EC244" s="125">
        <f t="array" ref="EC244">
IFERROR(_xlfn.IFS(
$DH244="день_1",
$DR244*$BL244/($AX244-$AW244+1)*BJ244*(DAY(EOMONTH(BJ$15,0))),
$DH244="день_2",
$DR244/30*MAX(MIN($AX244,EOMONTH(BJ$15,0))-MAX($AW244,BJ$15)+1,),
$DH244="раб.день",
$DR244/30*(IFERROR(
_xlfn.LET(_xlpm.VD,
CHOOSE(
{1;2;3;4;5;6;7;8;9;10;11;12;13;14;15;16;17;18},
45658,45659,45660,45661,45662,45663,45664,45665,45711,45724,45778,45779,45785,45786,45820,45821,45965,46022),
_xlfn.LET(_xlpm.DD,
MAX(MIN($AX244,EOMONTH(BJ$15,0))-MAX($AW244,BJ$15),),
_xlfn.IFS(
AND(MONTH($AW244)=MONTH(BJ$15),MONTH($AX244)&lt;&gt;MONTH(BJ$15)),
NETWORKDAYS.INTL($AW244,$AW244+_xlpm.DD,1,_xlpm.VD),
AND(MONTH($AW244)&lt;&gt;MONTH(BJ$15),MONTH($AX244)=MONTH(BJ$15)),
NETWORKDAYS.INTL(($AX244)-_xlpm.DD,$AX244,1,_xlpm.VD),
AND(MONTH($AW244)&lt;MONTH(BJ$15),MONTH($AX244)&gt;MONTH(BJ$15)),
NETWORKDAYS.INTL((EOMONTH(BJ$15-1,1))-_xlpm.DD,EOMONTH(BJ$15-1,1),1,_xlpm.VD),
AND(MONTH($AW244)=MONTH(BJ$15),MONTH($AX244)=MONTH(BJ$15)),
NETWORKDAYS.INTL($AW244,$AX244,1,_xlpm.VD)))),0)),
$DH244="месяц",
$DR244*BJ244,
$DH244="неделя",
$DR244*BJ244/7*(ROUNDUP((DAY(EOMONTH(BJ$15,0)))/4,0))),
0)</f>
        <v/>
      </c>
      <c r="ED244" s="125">
        <f t="array" ref="ED244">
IFERROR(_xlfn.IFS(
$DH244="день_1",
$DR244*$BL244/($AX244-$AW244+1)*BK244*(DAY(EOMONTH(BK$15,0))),
$DH244="день_2",
$DR244/30*MAX(MIN($AX244,EOMONTH(BK$15,0))-MAX($AW244,BK$15)+1,),
$DH244="раб.день",
$DR244/30*(IFERROR(
_xlfn.LET(_xlpm.VD,
CHOOSE(
{1;2;3;4;5;6;7;8;9;10;11;12;13;14;15;16;17;18},
45658,45659,45660,45661,45662,45663,45664,45665,45711,45724,45778,45779,45785,45786,45820,45821,45965,46022),
_xlfn.LET(_xlpm.DD,
MAX(MIN($AX244,EOMONTH(BK$15,0))-MAX($AW244,BK$15),),
_xlfn.IFS(
AND(MONTH($AW244)=MONTH(BK$15),MONTH($AX244)&lt;&gt;MONTH(BK$15)),
NETWORKDAYS.INTL($AW244,$AW244+_xlpm.DD,1,_xlpm.VD),
AND(MONTH($AW244)&lt;&gt;MONTH(BK$15),MONTH($AX244)=MONTH(BK$15)),
NETWORKDAYS.INTL(($AX244)-_xlpm.DD,$AX244,1,_xlpm.VD),
AND(MONTH($AW244)&lt;MONTH(BK$15),MONTH($AX244)&gt;MONTH(BK$15)),
NETWORKDAYS.INTL((EOMONTH(BK$15-1,1))-_xlpm.DD,EOMONTH(BK$15-1,1),1,_xlpm.VD),
AND(MONTH($AW244)=MONTH(BK$15),MONTH($AX244)=MONTH(BK$15)),
NETWORKDAYS.INTL($AW244,$AX244,1,_xlpm.VD)))),0)),
$DH244="месяц",
$DR244*BK244,
$DH244="неделя",
$DR244*BK244/7*(ROUNDUP((DAY(EOMONTH(BK$15,0)))/4,0))),
0)</f>
        <v/>
      </c>
      <c r="EE244" s="125">
        <f>SUM($DS244,$DT244,$DU244,$DV244,$DW244,$DX244,$DY244,$DZ244,$EA244,$EB244,$EC244,$ED244)</f>
        <v/>
      </c>
      <c r="EF244" s="125">
        <f>IFERROR(ROUND($EE244*(1+$EP244),2),0)</f>
        <v/>
      </c>
      <c r="EG244" s="128" t="n">
        <v>1</v>
      </c>
      <c r="EH244" s="126" t="n">
        <v>0</v>
      </c>
      <c r="EI244" s="126">
        <f>ROUND(SUM($EH244:$EH244)*SUM($AB244:$AB244)*$EG244,2)</f>
        <v/>
      </c>
      <c r="EJ244" s="126">
        <f>ROUND($EI244*(1+$EP244),2)</f>
        <v/>
      </c>
      <c r="EK244" s="126" t="n">
        <v>0</v>
      </c>
      <c r="EL244" s="126">
        <f>ROUND(SUM($EK244:$EK244)*SUM($AB244:$AB244)*$EG244,2)</f>
        <v/>
      </c>
      <c r="EM244" s="126">
        <f>ROUND($EL244*(1+$EP244),2)</f>
        <v/>
      </c>
      <c r="EN244" s="126">
        <f>SUM($EE244,$EI244,$EL244)</f>
        <v/>
      </c>
      <c r="EO244" s="126">
        <f>SUM($EF244,$EJ244,$EM244)</f>
        <v/>
      </c>
      <c r="EP244" s="59" t="inlineStr">
        <is>
          <t>20%</t>
        </is>
      </c>
      <c r="EQ244" s="59" t="n"/>
      <c r="ER244" s="60">
        <f t="array" ref="ER244">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MATCH(ES244,
{"AMS";"RussOutdoor";"HD Outdoor";"Ingroup";"IQ";"Ledproduction";"LisChannel";"Logic";"Media-PPL";"NovikovTV | НовиковТВ";"SMA";"SOK";"КрокусТВ | CrocusTV | IndoorTV";"Сити";"ТЯК Москва"},
0)),"")</f>
        <v/>
      </c>
      <c r="ES244" s="60" t="n"/>
      <c r="ET244" s="60">
        <f t="array" ref="ET244">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MATCH(ES244,
{"AMS";"RussOutdoor";"HD Outdoor";"Ingroup";"IQ";"Ledproduction";"LisChannel";"Logic";"Media-PPL";"NovikovTV | НовиковТВ";"SMA";"SOK";"КрокусТВ | CrocusTV | IndoorTV";"Сити";"ТЯК Москва"},
0)),"")</f>
        <v/>
      </c>
      <c r="EU244" s="60" t="n"/>
      <c r="EV244" s="60" t="n"/>
      <c r="EX244" s="110">
        <f t="array" ref="EX244">
($AR244/30
+N("ТРАФИК ПЛОЩАДКИ"))*
(IFERROR(
_xlfn.LET(
_xlpm.GPR,
HLOOKUP($L244,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(MATCH($T244,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IF($Q244="цифровой",_xlpm.GPR/$AG244,_xlpm.GPR/60)),
0)
+N("DWELL TIME"))*
(IF($AB244=0,0,IF($AB244=1,0.3,IF($AB244=2,0.5,IF($AB244&gt;2,1))))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_xlfn.IFS($AC244="да",1.2,$AC244="нет",1)*
_xlfn.IFS($AD244="да",1.2,$AD244="нет",1)*
IF(R244="статический",1,1.2)*
$X244*
INDEX(
{1.2;1;1.2;1.2;1;1.2;1.2;1.2;1.2;1.2;1.2;1;1.2;1.2;1.2;1.2;1;1;1.2;1.2;1.2;1;1;1;1;1.2;1.2;1.2;1.2;1;1;1;1;1.2;1.2;1.2;1.2;1.2;1.2;1.2;1.2;1;1;1.2;1;1;1;1;1.5;1;1;1.5;1.5;1.2},
MATCH($Q244,_xlpm.MI,0)))&gt;{0.02;0.04;0.06;0.1;0.2;0.4;0.6;0.8;1;2;4;6})),
{0;1;2;3;4;5;6;7;8;9;10;11;12},
0)))
+N("КОЭФФИЦИЕНТ КОНТАКТА"))))*
(_xlfn.IFS($X244&lt;0.1,$X244/1000,$X244&gt;25,5.2,AND($X244&gt;=0.1,$X244&lt;=25),(($X244*2+0.1)/10)*($X244/10)))*
IFERROR((_xlfn.LET(
_xlpm.MA,
{0;0.8;0.85;0.9;0.95;1},
_xlpm.MAA,
{0;1;2;3;4;5},
INDEX(_xlpm.MA,MATCH(SUMPRODUCT(--((IF(ROUND(_xlpm.MAA,1)&gt;5,5,ROUND($AB244,1)))&gt;{0;1;2;3;4;5})),_xlpm.MAA,0)))
+N("КОЭФФИЦИЕНТ КОЛ-ВО КОНСТРУКЦИЙ")),1)*
$AB244,0))*
(IF($Q244="цифровой",$AG244/15*$AI244,1)
+N("ДЛЯ ЦИФРЫ"))</f>
        <v/>
      </c>
      <c r="EY244" s="110">
        <f>IFERROR(EX244*AY244,0)</f>
        <v/>
      </c>
      <c r="EZ244" s="131">
        <f>IFERROR(DP244/EY244*1000,0)</f>
        <v/>
      </c>
      <c r="FA244" s="112">
        <f>IFERROR(FC244/FB244,0)</f>
        <v/>
      </c>
      <c r="FB244" s="112">
        <f>IFERROR((FC244/(EY244/FF244*#REF!))*0.825,0)</f>
        <v/>
      </c>
      <c r="FC244" s="112">
        <f>IFERROR(((EX244*30/AR244)*100)/30,0)</f>
        <v/>
      </c>
      <c r="FD244" s="112">
        <f>IFERROR(EY244/G244*100%,0)</f>
        <v/>
      </c>
      <c r="FE244" s="112">
        <f>IFERROR(FD244/FC244*100%,0)</f>
        <v/>
      </c>
      <c r="FF244" s="110">
        <f>IFERROR(AR244/30*AY244,0)</f>
        <v/>
      </c>
    </row>
    <row r="245" ht="13" customHeight="1">
      <c r="A245" s="59" t="n"/>
      <c r="B245" s="60" t="n"/>
      <c r="C245" s="60" t="n"/>
      <c r="D245" s="60">
        <f t="array" ref="D245">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MATCH($E245,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45" s="60">
        <f t="array" ref="E245">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MATCH($F245,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45" s="60" t="inlineStr"/>
      <c r="G245" s="60" t="n"/>
      <c r="H245" s="60">
        <f t="array" ref="H245">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MATCH($I245,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45" s="60" t="n"/>
      <c r="J245" s="60" t="n"/>
      <c r="K245" s="60" t="n"/>
      <c r="L245" s="60" t="n"/>
      <c r="M245" s="60" t="n"/>
      <c r="N245" s="60" t="n"/>
      <c r="O245" s="60" t="n"/>
      <c r="P245" s="60">
        <f t="array" ref="P245">
_xlfn.IFS(
ISNUMBER(MATCH($Q245,{"шелфбаннер","разделитель","монетница","чековая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ISNUMBER(MATCH($Q245,{"LED/LCD","видеокулер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ISNUMBER(MATCH($Q245,{"автомобиль","машина","выставочное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ISNUMBER(MATCH($Q245,{"билборд","лифтовая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ISNUMBER(MATCH($Q245,{"навигация","подвесной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ISNUMBER(MATCH($Q245,{"движущаяся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ISNUMBER(MATCH($Q245,{"каталог","журнал"},)),
"Пресса",
$Q245="","")</f>
        <v/>
      </c>
      <c r="Q245" s="60" t="n"/>
      <c r="R245" s="60">
        <f t="array" ref="R245">
IFERROR(
_xlfn.IFS(
OR(ISNUMBER(MATCH($Q245,{"экспозиция","макет","стенд","автостенд","авто стенд","выставочное пространство","выставочные стенды","модульные выставочные стенды","3Д конструкция","3D конструкция"},)),P245="Экспонирование"),
"нестандартный",
ISNUMBER(MATCH($Q245,{"скроллер","призматрон"},)),
"динамический",
$P245="Видео",
"цифровой",
OR($P245="Пресса",$P245="Щит",$P245="POSm",$P245="Подвес",$P245="Брендирование/оклейка"),
"статический"),"")</f>
        <v/>
      </c>
      <c r="S245" s="59" t="n"/>
      <c r="T245" s="60" t="n"/>
      <c r="U245" s="60" t="n"/>
      <c r="V245" s="60">
        <f>
IF(P245="Видео",
"цифровой постер/ролик",
IF(ISNUMBER(MATCH(Q245,{"короб световой","короб световой | лайтбокс","короб световой | кристалайт","лайтбокс","лайт бокс","кристалайт","LB","lightbox"},)),
"бэклит",
IF(P245="Брендирование/оклейка",
"перфарированная пленка/самоклейка",
IF(P245="Экспонирование",
"под запрос",
IF(P245="Подвес",
"баннер/ткань",
"")))))</f>
        <v/>
      </c>
      <c r="W245" s="59" t="n"/>
      <c r="X245" s="59" t="n"/>
      <c r="Y245" s="59" t="n"/>
      <c r="Z245" s="61" t="n"/>
      <c r="AA245" s="61" t="n"/>
      <c r="AB245" s="61">
        <f>IF(BL245&gt;0,Z245,0)</f>
        <v/>
      </c>
      <c r="AC245" s="59" t="n"/>
      <c r="AD245" s="59" t="n"/>
      <c r="AE245" s="59" t="n"/>
      <c r="AF245" s="59" t="n"/>
      <c r="AG245" s="59" t="n"/>
      <c r="AH245" s="59" t="n"/>
      <c r="AI245" s="59" t="n"/>
      <c r="AJ245" s="59" t="n"/>
      <c r="AK245" s="59" t="n"/>
      <c r="AL245" s="62">
        <f>IFERROR(IF(OR(R245="статический",R245="динамический",R245="нестандартный",R245="",R245=""),"-",IF(AND(AH245="-",AI245="-"),"-",AK245*3600/AH245*AI245)),"-")</f>
        <v/>
      </c>
      <c r="AM245" s="62">
        <f>IFERROR(IF(OR(R245="статический",R245="динамический",R245="",R245="", R245="BTL",R245="нестандартный"),"-",AG245*AI245*AL245/60),"-")</f>
        <v/>
      </c>
      <c r="AN245" s="63">
        <f>IFERROR(IF(AH245="","-",AG245*AI245/AH245),"-")</f>
        <v/>
      </c>
      <c r="AO245" s="59">
        <f>IFERROR(IF(OR($R245="статический",$R245="динамический",$R245="",$R245="",$R245="BTL",$R245="нестандартный"),"-",$AL245*$AY245),"-")</f>
        <v/>
      </c>
      <c r="AP245" s="62">
        <f>IFERROR(IF(OR($R245="статический",$R245="динамический",$R245="",$R245="",$R245="BTL",$R245="нестандартный"),"-",$AM245*AY245),"-")</f>
        <v/>
      </c>
      <c r="AQ245" s="64" t="n"/>
      <c r="AR245" s="61" t="n"/>
      <c r="AS245" s="61" t="n"/>
      <c r="AT245" s="61" t="n"/>
      <c r="AU245" s="65" t="n"/>
      <c r="AV245" s="124">
        <f>IFERROR(DR245/AT245*1000,"n/a")</f>
        <v/>
      </c>
      <c r="AW245" s="67" t="n"/>
      <c r="AX245" s="67" t="n"/>
      <c r="AY245" s="43">
        <f>IFERROR(IF(OR($AW245="",$AX245=""),"",_xlfn.DAYS($AX245+1,$AW245)),"")</f>
        <v/>
      </c>
      <c r="AZ245" s="68">
        <f t="array" ref="AZ245">
_xlfn.LET(_xlpm.COEFF,
IF($AW245+$AX245=0,0,IF(MAX(MIN($AX245,EOMONTH(AZ$15,0))-MAX($AW245,AZ$15)+1,)&gt;0,1,0)),
_xlfn.IFS(
$ES245="LisChannel",
_xlpm.COEFF*
INDEX({1;1;1.2;1.2;1;1;1;1;1.2;1.2;1.2;1.2},
MATCH(MONTH(AZ$15),
{1,2,3,4,5,6,7,8,9,10,11,12})),
CONCATENATE($ES245," ",$L245)="RussOutdoor метро",
_xlpm.COEFF*
INDEX({0.8;0.9;1.1;1.1;1;1;1;1;1.1;1.1;1.1;1.1},
MATCH(MONTH(AZ$15),
{1,2,3,4,5,6,7,8,9,10,11,12})),
$ES245&lt;&gt;"LisChannel",
_xlpm.COEFF,
$ES245&lt;&gt;"RussOutdoor",
_xlpm.COEFF))</f>
        <v/>
      </c>
      <c r="BA245" s="68">
        <f t="array" ref="BA245">
_xlfn.LET(_xlpm.COEFF,
IF($AW245+$AX245=0,0,IF(MAX(MIN($AX245,EOMONTH(BA$15,0))-MAX($AW245,BA$15)+1,)&gt;0,1,0)),
_xlfn.IFS(
$ES245="LisChannel",
_xlpm.COEFF*
INDEX({1;1;1.2;1.2;1;1;1;1;1.2;1.2;1.2;1.2},
MATCH(MONTH(BA$15),
{1,2,3,4,5,6,7,8,9,10,11,12})),
CONCATENATE($ES245," ",$L245)="RussOutdoor метро",
_xlpm.COEFF*
INDEX({0.8;0.9;1.1;1.1;1;1;1;1;1.1;1.1;1.1;1.1},
MATCH(MONTH(BA$15),
{1,2,3,4,5,6,7,8,9,10,11,12})),
$ES245&lt;&gt;"LisChannel",
_xlpm.COEFF,
$ES245&lt;&gt;"RussOutdoor",
_xlpm.COEFF))</f>
        <v/>
      </c>
      <c r="BB245" s="68">
        <f t="array" ref="BB245">
_xlfn.LET(_xlpm.COEFF,
IF($AW245+$AX245=0,0,IF(MAX(MIN($AX245,EOMONTH(BB$15,0))-MAX($AW245,BB$15)+1,)&gt;0,1,0)),
_xlfn.IFS(
$ES245="LisChannel",
_xlpm.COEFF*
INDEX({1;1;1.2;1.2;1;1;1;1;1.2;1.2;1.2;1.2},
MATCH(MONTH(BB$15),
{1,2,3,4,5,6,7,8,9,10,11,12})),
CONCATENATE($ES245," ",$L245)="RussOutdoor метро",
_xlpm.COEFF*
INDEX({0.8;0.9;1.1;1.1;1;1;1;1;1.1;1.1;1.1;1.1},
MATCH(MONTH(BB$15),
{1,2,3,4,5,6,7,8,9,10,11,12})),
$ES245&lt;&gt;"LisChannel",
_xlpm.COEFF,
$ES245&lt;&gt;"RussOutdoor",
_xlpm.COEFF))</f>
        <v/>
      </c>
      <c r="BC245" s="68">
        <f t="array" ref="BC245">
_xlfn.LET(_xlpm.COEFF,
IF($AW245+$AX245=0,0,IF(MAX(MIN($AX245,EOMONTH(BC$15,0))-MAX($AW245,BC$15)+1,)&gt;0,1,0)),
_xlfn.IFS(
$ES245="LisChannel",
_xlpm.COEFF*
INDEX({1;1;1.2;1.2;1;1;1;1;1.2;1.2;1.2;1.2},
MATCH(MONTH(BC$15),
{1,2,3,4,5,6,7,8,9,10,11,12})),
CONCATENATE($ES245," ",$L245)="RussOutdoor метро",
_xlpm.COEFF*
INDEX({0.8;0.9;1.1;1.1;1;1;1;1;1.1;1.1;1.1;1.1},
MATCH(MONTH(BC$15),
{1,2,3,4,5,6,7,8,9,10,11,12})),
$ES245&lt;&gt;"LisChannel",
_xlpm.COEFF,
$ES245&lt;&gt;"RussOutdoor",
_xlpm.COEFF))</f>
        <v/>
      </c>
      <c r="BD245" s="68">
        <f t="array" ref="BD245">
_xlfn.LET(_xlpm.COEFF,
IF($AW245+$AX245=0,0,IF(MAX(MIN($AX245,EOMONTH(BD$15,0))-MAX($AW245,BD$15)+1,)&gt;0,1,0)),
_xlfn.IFS(
$ES245="LisChannel",
_xlpm.COEFF*
INDEX({1;1;1.2;1.2;1;1;1;1;1.2;1.2;1.2;1.2},
MATCH(MONTH(BD$15),
{1,2,3,4,5,6,7,8,9,10,11,12})),
CONCATENATE($ES245," ",$L245)="RussOutdoor метро",
_xlpm.COEFF*
INDEX({0.8;0.9;1.1;1.1;1;1;1;1;1.1;1.1;1.1;1.1},
MATCH(MONTH(BD$15),
{1,2,3,4,5,6,7,8,9,10,11,12})),
$ES245&lt;&gt;"LisChannel",
_xlpm.COEFF,
$ES245&lt;&gt;"RussOutdoor",
_xlpm.COEFF))</f>
        <v/>
      </c>
      <c r="BE245" s="68">
        <f t="array" ref="BE245">
_xlfn.LET(_xlpm.COEFF,
IF($AW245+$AX245=0,0,IF(MAX(MIN($AX245,EOMONTH(BE$15,0))-MAX($AW245,BE$15)+1,)&gt;0,1,0)),
_xlfn.IFS(
$ES245="LisChannel",
_xlpm.COEFF*
INDEX({1;1;1.2;1.2;1;1;1;1;1.2;1.2;1.2;1.2},
MATCH(MONTH(BE$15),
{1,2,3,4,5,6,7,8,9,10,11,12})),
CONCATENATE($ES245," ",$L245)="RussOutdoor метро",
_xlpm.COEFF*
INDEX({0.8;0.9;1.1;1.1;1;1;1;1;1.1;1.1;1.1;1.1},
MATCH(MONTH(BE$15),
{1,2,3,4,5,6,7,8,9,10,11,12})),
$ES245&lt;&gt;"LisChannel",
_xlpm.COEFF,
$ES245&lt;&gt;"RussOutdoor",
_xlpm.COEFF))</f>
        <v/>
      </c>
      <c r="BF245" s="68">
        <f t="array" ref="BF245">
_xlfn.LET(_xlpm.COEFF,
IF($AW245+$AX245=0,0,IF(MAX(MIN($AX245,EOMONTH(BF$15,0))-MAX($AW245,BF$15)+1,)&gt;0,1,0)),
_xlfn.IFS(
$ES245="LisChannel",
_xlpm.COEFF*
INDEX({1;1;1.2;1.2;1;1;1;1;1.2;1.2;1.2;1.2},
MATCH(MONTH(BF$15),
{1,2,3,4,5,6,7,8,9,10,11,12})),
CONCATENATE($ES245," ",$L245)="RussOutdoor метро",
_xlpm.COEFF*
INDEX({0.8;0.9;1.1;1.1;1;1;1;1;1.1;1.1;1.1;1.1},
MATCH(MONTH(BF$15),
{1,2,3,4,5,6,7,8,9,10,11,12})),
$ES245&lt;&gt;"LisChannel",
_xlpm.COEFF,
$ES245&lt;&gt;"RussOutdoor",
_xlpm.COEFF))</f>
        <v/>
      </c>
      <c r="BG245" s="68">
        <f t="array" ref="BG245">
_xlfn.LET(_xlpm.COEFF,
IF($AW245+$AX245=0,0,IF(MAX(MIN($AX245,EOMONTH(BG$15,0))-MAX($AW245,BG$15)+1,)&gt;0,1,0)),
_xlfn.IFS(
$ES245="LisChannel",
_xlpm.COEFF*
INDEX({1;1;1.2;1.2;1;1;1;1;1.2;1.2;1.2;1.2},
MATCH(MONTH(BG$15),
{1,2,3,4,5,6,7,8,9,10,11,12})),
CONCATENATE($ES245," ",$L245)="RussOutdoor метро",
_xlpm.COEFF*
INDEX({0.8;0.9;1.1;1.1;1;1;1;1;1.1;1.1;1.1;1.1},
MATCH(MONTH(BG$15),
{1,2,3,4,5,6,7,8,9,10,11,12})),
$ES245&lt;&gt;"LisChannel",
_xlpm.COEFF,
$ES245&lt;&gt;"RussOutdoor",
_xlpm.COEFF))</f>
        <v/>
      </c>
      <c r="BH245" s="68">
        <f t="array" ref="BH245">
_xlfn.LET(_xlpm.COEFF,
IF($AW245+$AX245=0,0,IF(MAX(MIN($AX245,EOMONTH(BH$15,0))-MAX($AW245,BH$15)+1,)&gt;0,1,0)),
_xlfn.IFS(
$ES245="LisChannel",
_xlpm.COEFF*
INDEX({1;1;1.2;1.2;1;1;1;1;1.2;1.2;1.2;1.2},
MATCH(MONTH(BH$15),
{1,2,3,4,5,6,7,8,9,10,11,12})),
CONCATENATE($ES245," ",$L245)="RussOutdoor метро",
_xlpm.COEFF*
INDEX({0.8;0.9;1.1;1.1;1;1;1;1;1.1;1.1;1.1;1.1},
MATCH(MONTH(BH$15),
{1,2,3,4,5,6,7,8,9,10,11,12})),
$ES245&lt;&gt;"LisChannel",
_xlpm.COEFF,
$ES245&lt;&gt;"RussOutdoor",
_xlpm.COEFF))</f>
        <v/>
      </c>
      <c r="BI245" s="68">
        <f t="array" ref="BI245">
_xlfn.LET(_xlpm.COEFF,
IF($AW245+$AX245=0,0,IF(MAX(MIN($AX245,EOMONTH(BI$15,0))-MAX($AW245,BI$15)+1,)&gt;0,1,0)),
_xlfn.IFS(
$ES245="LisChannel",
_xlpm.COEFF*
INDEX({1;1;1.2;1.2;1;1;1;1;1.2;1.2;1.2;1.2},
MATCH(MONTH(BI$15),
{1,2,3,4,5,6,7,8,9,10,11,12})),
CONCATENATE($ES245," ",$L245)="RussOutdoor метро",
_xlpm.COEFF*
INDEX({0.8;0.9;1.1;1.1;1;1;1;1;1.1;1.1;1.1;1.1},
MATCH(MONTH(BI$15),
{1,2,3,4,5,6,7,8,9,10,11,12})),
$ES245&lt;&gt;"LisChannel",
_xlpm.COEFF,
$ES245&lt;&gt;"RussOutdoor",
_xlpm.COEFF))</f>
        <v/>
      </c>
      <c r="BJ245" s="68">
        <f t="array" ref="BJ245">
_xlfn.LET(_xlpm.COEFF,
IF($AW245+$AX245=0,0,IF(MAX(MIN($AX245,EOMONTH(BJ$15,0))-MAX($AW245,BJ$15)+1,)&gt;0,1,0)),
_xlfn.IFS(
$ES245="LisChannel",
_xlpm.COEFF*
INDEX({1;1;1.2;1.2;1;1;1;1;1.2;1.2;1.2;1.2},
MATCH(MONTH(BJ$15),
{1,2,3,4,5,6,7,8,9,10,11,12})),
CONCATENATE($ES245," ",$L245)="RussOutdoor метро",
_xlpm.COEFF*
INDEX({0.8;0.9;1.1;1.1;1;1;1;1;1.1;1.1;1.1;1.1},
MATCH(MONTH(BJ$15),
{1,2,3,4,5,6,7,8,9,10,11,12})),
$ES245&lt;&gt;"LisChannel",
_xlpm.COEFF,
$ES245&lt;&gt;"RussOutdoor",
_xlpm.COEFF))</f>
        <v/>
      </c>
      <c r="BK245" s="68">
        <f t="array" ref="BK245">
_xlfn.LET(_xlpm.COEFF,
IF($AW245+$AX245=0,0,IF(MAX(MIN($AX245,EOMONTH(BK$15,0))-MAX($AW245,BK$15)+1,)&gt;0,1,0)),
_xlfn.IFS(
$ES245="LisChannel",
_xlpm.COEFF*
INDEX({1;1;1.2;1.2;1;1;1;1;1.2;1.2;1.2;1.2},
MATCH(MONTH(BK$15),
{1,2,3,4,5,6,7,8,9,10,11,12})),
CONCATENATE($ES245," ",$L245)="RussOutdoor метро",
_xlpm.COEFF*
INDEX({0.8;0.9;1.1;1.1;1;1;1;1;1.1;1.1;1.1;1.1},
MATCH(MONTH(BK$15),
{1,2,3,4,5,6,7,8,9,10,11,12})),
$ES245&lt;&gt;"LisChannel",
_xlpm.COEFF,
$ES245&lt;&gt;"RussOutdoor",
_xlpm.COEFF))</f>
        <v/>
      </c>
      <c r="BL245" s="62">
        <f>COUNTIFS($AZ245:$BK245,"&gt;0")</f>
        <v/>
      </c>
      <c r="BM245" s="65" t="n"/>
      <c r="BN245" s="125">
        <f>$DJ245</f>
        <v/>
      </c>
      <c r="BO245" s="63">
        <f>$DQ245</f>
        <v/>
      </c>
      <c r="BP245" s="125">
        <f>
IFERROR(
IF($BL245=0,0,
$BN245*(1-$BO245)),
0)</f>
        <v/>
      </c>
      <c r="BQ245" s="125">
        <f t="array" ref="BQ245">
IFERROR(
_xlfn.IFS(
$DH245="день_1",
$BP245*$BL245/($AX245-$AW245+1)*AZ245*(DAY(EOMONTH(AZ$15,0))),
$DH245="день_2",
$BP245/30*MAX(MIN($AX245,EOMONTH(AZ$15,0))-MAX($AW245,AZ$15)+1,),
$DH245="раб.день",
$BP245/30*(IFERROR(
_xlfn.LET(_xlpm.VD,
CHOOSE(
{1;2;3;4;5;6;7;8;9;10;11;12;13;14;15;16;17;18},
45658,45659,45660,45661,45662,45663,45664,45665,45711,45724,45778,45779,45785,45786,45820,45821,45965,46022),
_xlfn.LET(_xlpm.DD,
MAX(MIN($AX245,EOMONTH(AZ$15,0))-MAX($AW245,AZ$15),),
_xlfn.IFS(
AND(MONTH($AW245)=MONTH(AZ$15),MONTH($AX245)&lt;&gt;MONTH(AZ$15)),
NETWORKDAYS.INTL($AW245,$AW245+_xlpm.DD,1,_xlpm.VD),
AND(MONTH($AW245)&lt;&gt;MONTH(AZ$15),MONTH($AX245)=MONTH(AZ$15)),
NETWORKDAYS.INTL(($AX245)-_xlpm.DD,$AX245,1,_xlpm.VD),
AND(MONTH($AW245)&lt;MONTH(AZ$15),MONTH($AX245)&gt;MONTH(AZ$15)),
NETWORKDAYS.INTL((EOMONTH(AZ$15-1,1))-_xlpm.DD,EOMONTH(AZ$15-1,1),1,_xlpm.VD),
AND(MONTH($AW245)=MONTH(AZ$15),MONTH($AX245)=MONTH(AZ$15)),
NETWORKDAYS.INTL($AW245,$AX245,1,_xlpm.VD)))),0)),
$DH245="месяц",
$BP245*AZ245,
$DH245="неделя",
$BP245*AZ245/7*(ROUNDUP((DAY(EOMONTH(AZ$15,0)))/4,0))),
0)</f>
        <v/>
      </c>
      <c r="BR245" s="125">
        <f t="array" ref="BR245">
IFERROR(
_xlfn.IFS(
$DH245="день_1",
$BP245*$BL245/($AX245-$AW245+1)*BA245*(DAY(EOMONTH(BA$15,0))),
$DH245="день_2",
$BP245/30*MAX(MIN($AX245,EOMONTH(BA$15,0))-MAX($AW245,BA$15)+1,),
$DH245="раб.день",
$BP245/30*(IFERROR(
_xlfn.LET(_xlpm.VD,
CHOOSE(
{1;2;3;4;5;6;7;8;9;10;11;12;13;14;15;16;17;18},
45658,45659,45660,45661,45662,45663,45664,45665,45711,45724,45778,45779,45785,45786,45820,45821,45965,46022),
_xlfn.LET(_xlpm.DD,
MAX(MIN($AX245,EOMONTH(BA$15,0))-MAX($AW245,BA$15),),
_xlfn.IFS(
AND(MONTH($AW245)=MONTH(BA$15),MONTH($AX245)&lt;&gt;MONTH(BA$15)),
NETWORKDAYS.INTL($AW245,$AW245+_xlpm.DD,1,_xlpm.VD),
AND(MONTH($AW245)&lt;&gt;MONTH(BA$15),MONTH($AX245)=MONTH(BA$15)),
NETWORKDAYS.INTL(($AX245)-_xlpm.DD,$AX245,1,_xlpm.VD),
AND(MONTH($AW245)&lt;MONTH(BA$15),MONTH($AX245)&gt;MONTH(BA$15)),
NETWORKDAYS.INTL((EOMONTH(BA$15-1,1))-_xlpm.DD,EOMONTH(BA$15-1,1),1,_xlpm.VD),
AND(MONTH($AW245)=MONTH(BA$15),MONTH($AX245)=MONTH(BA$15)),
NETWORKDAYS.INTL($AW245,$AX245,1,_xlpm.VD)))),0)),
$DH245="месяц",
$BP245*BA245,
$DH245="неделя",
$BP245*BA245/7*(ROUNDUP((DAY(EOMONTH(BA$15,0)))/4,0))),
0)</f>
        <v/>
      </c>
      <c r="BS245" s="125">
        <f t="array" ref="BS245">
IFERROR(
_xlfn.IFS(
$DH245="день_1",
$BP245*$BL245/($AX245-$AW245+1)*BB245*(DAY(EOMONTH(BB$15,0))),
$DH245="день_2",
$BP245/30*MAX(MIN($AX245,EOMONTH(BB$15,0))-MAX($AW245,BB$15)+1,),
$DH245="раб.день",
$BP245/30*(IFERROR(
_xlfn.LET(_xlpm.VD,
CHOOSE(
{1;2;3;4;5;6;7;8;9;10;11;12;13;14;15;16;17;18},
45658,45659,45660,45661,45662,45663,45664,45665,45711,45724,45778,45779,45785,45786,45820,45821,45965,46022),
_xlfn.LET(_xlpm.DD,
MAX(MIN($AX245,EOMONTH(BB$15,0))-MAX($AW245,BB$15),),
_xlfn.IFS(
AND(MONTH($AW245)=MONTH(BB$15),MONTH($AX245)&lt;&gt;MONTH(BB$15)),
NETWORKDAYS.INTL($AW245,$AW245+_xlpm.DD,1,_xlpm.VD),
AND(MONTH($AW245)&lt;&gt;MONTH(BB$15),MONTH($AX245)=MONTH(BB$15)),
NETWORKDAYS.INTL(($AX245)-_xlpm.DD,$AX245,1,_xlpm.VD),
AND(MONTH($AW245)&lt;MONTH(BB$15),MONTH($AX245)&gt;MONTH(BB$15)),
NETWORKDAYS.INTL((EOMONTH(BB$15-1,1))-_xlpm.DD,EOMONTH(BB$15-1,1),1,_xlpm.VD),
AND(MONTH($AW245)=MONTH(BB$15),MONTH($AX245)=MONTH(BB$15)),
NETWORKDAYS.INTL($AW245,$AX245,1,_xlpm.VD)))),0)),
$DH245="месяц",
$BP245*BB245,
$DH245="неделя",
$BP245*BB245/7*(ROUNDUP((DAY(EOMONTH(BB$15,0)))/4,0))),
0)</f>
        <v/>
      </c>
      <c r="BT245" s="125">
        <f t="array" ref="BT245">
IFERROR(
_xlfn.IFS(
$DH245="день_1",
$BP245*$BL245/($AX245-$AW245+1)*BC245*(DAY(EOMONTH(BC$15,0))),
$DH245="день_2",
$BP245/30*MAX(MIN($AX245,EOMONTH(BC$15,0))-MAX($AW245,BC$15)+1,),
$DH245="раб.день",
$BP245/30*(IFERROR(
_xlfn.LET(_xlpm.VD,
CHOOSE(
{1;2;3;4;5;6;7;8;9;10;11;12;13;14;15;16;17;18},
45658,45659,45660,45661,45662,45663,45664,45665,45711,45724,45778,45779,45785,45786,45820,45821,45965,46022),
_xlfn.LET(_xlpm.DD,
MAX(MIN($AX245,EOMONTH(BC$15,0))-MAX($AW245,BC$15),),
_xlfn.IFS(
AND(MONTH($AW245)=MONTH(BC$15),MONTH($AX245)&lt;&gt;MONTH(BC$15)),
NETWORKDAYS.INTL($AW245,$AW245+_xlpm.DD,1,_xlpm.VD),
AND(MONTH($AW245)&lt;&gt;MONTH(BC$15),MONTH($AX245)=MONTH(BC$15)),
NETWORKDAYS.INTL(($AX245)-_xlpm.DD,$AX245,1,_xlpm.VD),
AND(MONTH($AW245)&lt;MONTH(BC$15),MONTH($AX245)&gt;MONTH(BC$15)),
NETWORKDAYS.INTL((EOMONTH(BC$15-1,1))-_xlpm.DD,EOMONTH(BC$15-1,1),1,_xlpm.VD),
AND(MONTH($AW245)=MONTH(BC$15),MONTH($AX245)=MONTH(BC$15)),
NETWORKDAYS.INTL($AW245,$AX245,1,_xlpm.VD)))),0)),
$DH245="месяц",
$BP245*BC245,
$DH245="неделя",
$BP245*BC245/7*(ROUNDUP((DAY(EOMONTH(BC$15,0)))/4,0))),
0)</f>
        <v/>
      </c>
      <c r="BU245" s="125">
        <f t="array" ref="BU245">
IFERROR(
_xlfn.IFS(
$DH245="день_1",
$BP245*$BL245/($AX245-$AW245+1)*BD245*(DAY(EOMONTH(BD$15,0))),
$DH245="день_2",
$BP245/30*MAX(MIN($AX245,EOMONTH(BD$15,0))-MAX($AW245,BD$15)+1,),
$DH245="раб.день",
$BP245/30*(IFERROR(
_xlfn.LET(_xlpm.VD,
CHOOSE(
{1;2;3;4;5;6;7;8;9;10;11;12;13;14;15;16;17;18},
45658,45659,45660,45661,45662,45663,45664,45665,45711,45724,45778,45779,45785,45786,45820,45821,45965,46022),
_xlfn.LET(_xlpm.DD,
MAX(MIN($AX245,EOMONTH(BD$15,0))-MAX($AW245,BD$15),),
_xlfn.IFS(
AND(MONTH($AW245)=MONTH(BD$15),MONTH($AX245)&lt;&gt;MONTH(BD$15)),
NETWORKDAYS.INTL($AW245,$AW245+_xlpm.DD,1,_xlpm.VD),
AND(MONTH($AW245)&lt;&gt;MONTH(BD$15),MONTH($AX245)=MONTH(BD$15)),
NETWORKDAYS.INTL(($AX245)-_xlpm.DD,$AX245,1,_xlpm.VD),
AND(MONTH($AW245)&lt;MONTH(BD$15),MONTH($AX245)&gt;MONTH(BD$15)),
NETWORKDAYS.INTL((EOMONTH(BD$15-1,1))-_xlpm.DD,EOMONTH(BD$15-1,1),1,_xlpm.VD),
AND(MONTH($AW245)=MONTH(BD$15),MONTH($AX245)=MONTH(BD$15)),
NETWORKDAYS.INTL($AW245,$AX245,1,_xlpm.VD)))),0)),
$DH245="месяц",
$BP245*BD245,
$DH245="неделя",
$BP245*BD245/7*(ROUNDUP((DAY(EOMONTH(BD$15,0)))/4,0))),
0)</f>
        <v/>
      </c>
      <c r="BV245" s="125">
        <f t="array" ref="BV245">
IFERROR(
_xlfn.IFS(
$DH245="день_1",
$BP245*$BL245/($AX245-$AW245+1)*BE245*(DAY(EOMONTH(BE$15,0))),
$DH245="день_2",
$BP245/30*MAX(MIN($AX245,EOMONTH(BE$15,0))-MAX($AW245,BE$15)+1,),
$DH245="раб.день",
$BP245/30*(IFERROR(
_xlfn.LET(_xlpm.VD,
CHOOSE(
{1;2;3;4;5;6;7;8;9;10;11;12;13;14;15;16;17;18},
45658,45659,45660,45661,45662,45663,45664,45665,45711,45724,45778,45779,45785,45786,45820,45821,45965,46022),
_xlfn.LET(_xlpm.DD,
MAX(MIN($AX245,EOMONTH(BE$15,0))-MAX($AW245,BE$15),),
_xlfn.IFS(
AND(MONTH($AW245)=MONTH(BE$15),MONTH($AX245)&lt;&gt;MONTH(BE$15)),
NETWORKDAYS.INTL($AW245,$AW245+_xlpm.DD,1,_xlpm.VD),
AND(MONTH($AW245)&lt;&gt;MONTH(BE$15),MONTH($AX245)=MONTH(BE$15)),
NETWORKDAYS.INTL(($AX245)-_xlpm.DD,$AX245,1,_xlpm.VD),
AND(MONTH($AW245)&lt;MONTH(BE$15),MONTH($AX245)&gt;MONTH(BE$15)),
NETWORKDAYS.INTL((EOMONTH(BE$15-1,1))-_xlpm.DD,EOMONTH(BE$15-1,1),1,_xlpm.VD),
AND(MONTH($AW245)=MONTH(BE$15),MONTH($AX245)=MONTH(BE$15)),
NETWORKDAYS.INTL($AW245,$AX245,1,_xlpm.VD)))),0)),
$DH245="месяц",
$BP245*BE245,
$DH245="неделя",
$BP245*BE245/7*(ROUNDUP((DAY(EOMONTH(BE$15,0)))/4,0))),
0)</f>
        <v/>
      </c>
      <c r="BW245" s="125">
        <f t="array" ref="BW245">
IFERROR(
_xlfn.IFS(
$DH245="день_1",
$BP245*$BL245/($AX245-$AW245+1)*BF245*(DAY(EOMONTH(BF$15,0))),
$DH245="день_2",
$BP245/30*MAX(MIN($AX245,EOMONTH(BF$15,0))-MAX($AW245,BF$15)+1,),
$DH245="раб.день",
$BP245/30*(IFERROR(
_xlfn.LET(_xlpm.VD,
CHOOSE(
{1;2;3;4;5;6;7;8;9;10;11;12;13;14;15;16;17;18},
45658,45659,45660,45661,45662,45663,45664,45665,45711,45724,45778,45779,45785,45786,45820,45821,45965,46022),
_xlfn.LET(_xlpm.DD,
MAX(MIN($AX245,EOMONTH(BF$15,0))-MAX($AW245,BF$15),),
_xlfn.IFS(
AND(MONTH($AW245)=MONTH(BF$15),MONTH($AX245)&lt;&gt;MONTH(BF$15)),
NETWORKDAYS.INTL($AW245,$AW245+_xlpm.DD,1,_xlpm.VD),
AND(MONTH($AW245)&lt;&gt;MONTH(BF$15),MONTH($AX245)=MONTH(BF$15)),
NETWORKDAYS.INTL(($AX245)-_xlpm.DD,$AX245,1,_xlpm.VD),
AND(MONTH($AW245)&lt;MONTH(BF$15),MONTH($AX245)&gt;MONTH(BF$15)),
NETWORKDAYS.INTL((EOMONTH(BF$15-1,1))-_xlpm.DD,EOMONTH(BF$15-1,1),1,_xlpm.VD),
AND(MONTH($AW245)=MONTH(BF$15),MONTH($AX245)=MONTH(BF$15)),
NETWORKDAYS.INTL($AW245,$AX245,1,_xlpm.VD)))),0)),
$DH245="месяц",
$BP245*BF245,
$DH245="неделя",
$BP245*BF245/7*(ROUNDUP((DAY(EOMONTH(BF$15,0)))/4,0))),
0)</f>
        <v/>
      </c>
      <c r="BX245" s="125">
        <f t="array" ref="BX245">
IFERROR(
_xlfn.IFS(
$DH245="день_1",
$BP245*$BL245/($AX245-$AW245+1)*BG245*(DAY(EOMONTH(BG$15,0))),
$DH245="день_2",
$BP245/30*MAX(MIN($AX245,EOMONTH(BG$15,0))-MAX($AW245,BG$15)+1,),
$DH245="раб.день",
$BP245/30*(IFERROR(
_xlfn.LET(_xlpm.VD,
CHOOSE(
{1;2;3;4;5;6;7;8;9;10;11;12;13;14;15;16;17;18},
45658,45659,45660,45661,45662,45663,45664,45665,45711,45724,45778,45779,45785,45786,45820,45821,45965,46022),
_xlfn.LET(_xlpm.DD,
MAX(MIN($AX245,EOMONTH(BG$15,0))-MAX($AW245,BG$15),),
_xlfn.IFS(
AND(MONTH($AW245)=MONTH(BG$15),MONTH($AX245)&lt;&gt;MONTH(BG$15)),
NETWORKDAYS.INTL($AW245,$AW245+_xlpm.DD,1,_xlpm.VD),
AND(MONTH($AW245)&lt;&gt;MONTH(BG$15),MONTH($AX245)=MONTH(BG$15)),
NETWORKDAYS.INTL(($AX245)-_xlpm.DD,$AX245,1,_xlpm.VD),
AND(MONTH($AW245)&lt;MONTH(BG$15),MONTH($AX245)&gt;MONTH(BG$15)),
NETWORKDAYS.INTL((EOMONTH(BG$15-1,1))-_xlpm.DD,EOMONTH(BG$15-1,1),1,_xlpm.VD),
AND(MONTH($AW245)=MONTH(BG$15),MONTH($AX245)=MONTH(BG$15)),
NETWORKDAYS.INTL($AW245,$AX245,1,_xlpm.VD)))),0)),
$DH245="месяц",
$BP245*BG245,
$DH245="неделя",
$BP245*BG245/7*(ROUNDUP((DAY(EOMONTH(BG$15,0)))/4,0))),
0)</f>
        <v/>
      </c>
      <c r="BY245" s="125">
        <f t="array" ref="BY245">
IFERROR(
_xlfn.IFS(
$DH245="день_1",
$BP245*$BL245/($AX245-$AW245+1)*BH245*(DAY(EOMONTH(BH$15,0))),
$DH245="день_2",
$BP245/30*MAX(MIN($AX245,EOMONTH(BH$15,0))-MAX($AW245,BH$15)+1,),
$DH245="раб.день",
$BP245/30*(IFERROR(
_xlfn.LET(_xlpm.VD,
CHOOSE(
{1;2;3;4;5;6;7;8;9;10;11;12;13;14;15;16;17;18},
45658,45659,45660,45661,45662,45663,45664,45665,45711,45724,45778,45779,45785,45786,45820,45821,45965,46022),
_xlfn.LET(_xlpm.DD,
MAX(MIN($AX245,EOMONTH(BH$15,0))-MAX($AW245,BH$15),),
_xlfn.IFS(
AND(MONTH($AW245)=MONTH(BH$15),MONTH($AX245)&lt;&gt;MONTH(BH$15)),
NETWORKDAYS.INTL($AW245,$AW245+_xlpm.DD,1,_xlpm.VD),
AND(MONTH($AW245)&lt;&gt;MONTH(BH$15),MONTH($AX245)=MONTH(BH$15)),
NETWORKDAYS.INTL(($AX245)-_xlpm.DD,$AX245,1,_xlpm.VD),
AND(MONTH($AW245)&lt;MONTH(BH$15),MONTH($AX245)&gt;MONTH(BH$15)),
NETWORKDAYS.INTL((EOMONTH(BH$15-1,1))-_xlpm.DD,EOMONTH(BH$15-1,1),1,_xlpm.VD),
AND(MONTH($AW245)=MONTH(BH$15),MONTH($AX245)=MONTH(BH$15)),
NETWORKDAYS.INTL($AW245,$AX245,1,_xlpm.VD)))),0)),
$DH245="месяц",
$BP245*BH245,
$DH245="неделя",
$BP245*BH245/7*(ROUNDUP((DAY(EOMONTH(BH$15,0)))/4,0))),
0)</f>
        <v/>
      </c>
      <c r="BZ245" s="125">
        <f t="array" ref="BZ245">
IFERROR(
_xlfn.IFS(
$DH245="день_1",
$BP245*$BL245/($AX245-$AW245+1)*BI245*(DAY(EOMONTH(BI$15,0))),
$DH245="день_2",
$BP245/30*MAX(MIN($AX245,EOMONTH(BI$15,0))-MAX($AW245,BI$15)+1,),
$DH245="раб.день",
$BP245/30*(IFERROR(
_xlfn.LET(_xlpm.VD,
CHOOSE(
{1;2;3;4;5;6;7;8;9;10;11;12;13;14;15;16;17;18},
45658,45659,45660,45661,45662,45663,45664,45665,45711,45724,45778,45779,45785,45786,45820,45821,45965,46022),
_xlfn.LET(_xlpm.DD,
MAX(MIN($AX245,EOMONTH(BI$15,0))-MAX($AW245,BI$15),),
_xlfn.IFS(
AND(MONTH($AW245)=MONTH(BI$15),MONTH($AX245)&lt;&gt;MONTH(BI$15)),
NETWORKDAYS.INTL($AW245,$AW245+_xlpm.DD,1,_xlpm.VD),
AND(MONTH($AW245)&lt;&gt;MONTH(BI$15),MONTH($AX245)=MONTH(BI$15)),
NETWORKDAYS.INTL(($AX245)-_xlpm.DD,$AX245,1,_xlpm.VD),
AND(MONTH($AW245)&lt;MONTH(BI$15),MONTH($AX245)&gt;MONTH(BI$15)),
NETWORKDAYS.INTL((EOMONTH(BI$15-1,1))-_xlpm.DD,EOMONTH(BI$15-1,1),1,_xlpm.VD),
AND(MONTH($AW245)=MONTH(BI$15),MONTH($AX245)=MONTH(BI$15)),
NETWORKDAYS.INTL($AW245,$AX245,1,_xlpm.VD)))),0)),
$DH245="месяц",
$BP245*BI245,
$DH245="неделя",
$BP245*BI245/7*(ROUNDUP((DAY(EOMONTH(BI$15,0)))/4,0))),
0)</f>
        <v/>
      </c>
      <c r="CA245" s="125">
        <f t="array" ref="CA245">
IFERROR(
_xlfn.IFS(
$DH245="день_1",
$BP245*$BL245/($AX245-$AW245+1)*BJ245*(DAY(EOMONTH(BJ$15,0))),
$DH245="день_2",
$BP245/30*MAX(MIN($AX245,EOMONTH(BJ$15,0))-MAX($AW245,BJ$15)+1,),
$DH245="раб.день",
$BP245/30*(IFERROR(
_xlfn.LET(_xlpm.VD,
CHOOSE(
{1;2;3;4;5;6;7;8;9;10;11;12;13;14;15;16;17;18},
45658,45659,45660,45661,45662,45663,45664,45665,45711,45724,45778,45779,45785,45786,45820,45821,45965,46022),
_xlfn.LET(_xlpm.DD,
MAX(MIN($AX245,EOMONTH(BJ$15,0))-MAX($AW245,BJ$15),),
_xlfn.IFS(
AND(MONTH($AW245)=MONTH(BJ$15),MONTH($AX245)&lt;&gt;MONTH(BJ$15)),
NETWORKDAYS.INTL($AW245,$AW245+_xlpm.DD,1,_xlpm.VD),
AND(MONTH($AW245)&lt;&gt;MONTH(BJ$15),MONTH($AX245)=MONTH(BJ$15)),
NETWORKDAYS.INTL(($AX245)-_xlpm.DD,$AX245,1,_xlpm.VD),
AND(MONTH($AW245)&lt;MONTH(BJ$15),MONTH($AX245)&gt;MONTH(BJ$15)),
NETWORKDAYS.INTL((EOMONTH(BJ$15-1,1))-_xlpm.DD,EOMONTH(BJ$15-1,1),1,_xlpm.VD),
AND(MONTH($AW245)=MONTH(BJ$15),MONTH($AX245)=MONTH(BJ$15)),
NETWORKDAYS.INTL($AW245,$AX245,1,_xlpm.VD)))),0)),
$DH245="месяц",
$BP245*BJ245,
$DH245="неделя",
$BP245*BJ245/7*(ROUNDUP((DAY(EOMONTH(BJ$15,0)))/4,0))),
0)</f>
        <v/>
      </c>
      <c r="CB245" s="125">
        <f t="array" ref="CB245">
IFERROR(
_xlfn.IFS(
$DH245="день_1",
$BP245*$BL245/($AX245-$AW245+1)*BK245*(DAY(EOMONTH(BK$15,0))),
$DH245="день_2",
$BP245/30*MAX(MIN($AX245,EOMONTH(BK$15,0))-MAX($AW245,BK$15)+1,),
$DH245="раб.день",
$BP245/30*(IFERROR(
_xlfn.LET(_xlpm.VD,
CHOOSE(
{1;2;3;4;5;6;7;8;9;10;11;12;13;14;15;16;17;18},
45658,45659,45660,45661,45662,45663,45664,45665,45711,45724,45778,45779,45785,45786,45820,45821,45965,46022),
_xlfn.LET(_xlpm.DD,
MAX(MIN($AX245,EOMONTH(BK$15,0))-MAX($AW245,BK$15),),
_xlfn.IFS(
AND(MONTH($AW245)=MONTH(BK$15),MONTH($AX245)&lt;&gt;MONTH(BK$15)),
NETWORKDAYS.INTL($AW245,$AW245+_xlpm.DD,1,_xlpm.VD),
AND(MONTH($AW245)&lt;&gt;MONTH(BK$15),MONTH($AX245)=MONTH(BK$15)),
NETWORKDAYS.INTL(($AX245)-_xlpm.DD,$AX245,1,_xlpm.VD),
AND(MONTH($AW245)&lt;MONTH(BK$15),MONTH($AX245)&gt;MONTH(BK$15)),
NETWORKDAYS.INTL((EOMONTH(BK$15-1,1))-_xlpm.DD,EOMONTH(BK$15-1,1),1,_xlpm.VD),
AND(MONTH($AW245)=MONTH(BK$15),MONTH($AX245)=MONTH(BK$15)),
NETWORKDAYS.INTL($AW245,$AX245,1,_xlpm.VD)))),0)),
$DH245="месяц",
$BP245*BK245,
$DH245="неделя",
$BP245*BK245/7*(ROUNDUP((DAY(EOMONTH(BK$15,0)))/4,0))),
0)</f>
        <v/>
      </c>
      <c r="CC245" s="125">
        <f>SUM($BQ245:$CB245)</f>
        <v/>
      </c>
      <c r="CD245" s="126">
        <f>SUM($EH245:$EH245)</f>
        <v/>
      </c>
      <c r="CE245" s="126">
        <f>$CD245*$AB245</f>
        <v/>
      </c>
      <c r="CF245" s="126">
        <f>SUM($EK245:$EK245)</f>
        <v/>
      </c>
      <c r="CG245" s="126">
        <f>$CF245*$AB245</f>
        <v/>
      </c>
      <c r="CH245" s="126">
        <f>SUM($CC245,$CE245,$CG245)</f>
        <v/>
      </c>
      <c r="CI245" s="126">
        <f>$CH245*(1+$CM245)</f>
        <v/>
      </c>
      <c r="CJ245" s="127" t="n">
        <v>0</v>
      </c>
      <c r="CK245" s="126">
        <f>SUM($CH245:$CH245)*(1+$CJ245)</f>
        <v/>
      </c>
      <c r="CL245" s="126">
        <f>SUM($CH245:$CH245)*(1+$CM245)</f>
        <v/>
      </c>
      <c r="CM245" s="59" t="inlineStr">
        <is>
          <t>20%</t>
        </is>
      </c>
      <c r="CN245" s="59" t="n"/>
      <c r="CO245" s="72" t="n"/>
      <c r="CP245" s="59" t="n"/>
      <c r="CQ245" s="73" t="n"/>
      <c r="CR245" s="73" t="n"/>
      <c r="CS245" s="73" t="n"/>
      <c r="CT245" s="72" t="n"/>
      <c r="CU245" s="79" t="inlineStr">
        <is>
          <t> </t>
        </is>
      </c>
      <c r="CV245" s="60" t="n"/>
      <c r="CW245" s="60" t="n"/>
      <c r="CX245" s="60" t="n"/>
      <c r="CY245" s="127">
        <f>IFERROR(($CC245-$EE245)/($EE245/(1-$DQ245)),0)</f>
        <v/>
      </c>
      <c r="CZ245" s="127">
        <f>IFERROR(1-$EI245/($CE245),0)</f>
        <v/>
      </c>
      <c r="DA245" s="127">
        <f>IFERROR(1-$EL245/($CG245),0)</f>
        <v/>
      </c>
      <c r="DB245" s="126">
        <f>ROUND(IFERROR(($CI245/(1+$CM245)-$EN245),0),2)</f>
        <v/>
      </c>
      <c r="DC245" s="128" t="n"/>
      <c r="DD245" s="125" t="n"/>
      <c r="DE245" s="75" t="n">
        <v>0</v>
      </c>
      <c r="DF245" s="128" t="n"/>
      <c r="DG245" s="125">
        <f>IF($DC245=0,0,$DD245*($DC245*100%-$DE245*$DF245))*SUM($AB245:$AB245)</f>
        <v/>
      </c>
      <c r="DH245" s="129" t="inlineStr">
        <is>
          <t>месяц</t>
        </is>
      </c>
      <c r="DI245" s="130">
        <f t="array" ref="DI245">IFERROR(
IF($ES245="LisChannel",
(ROUND(((INDEX({174.625;153.888888888889;130.972222222222},MATCH($AI245,{2;3;4}),0))*$AG245*$AI245),2)),0),0)</f>
        <v/>
      </c>
      <c r="DJ245" s="130">
        <f>
_xlfn.LET(_xlpm.X,
IFERROR(
IF($ES245="НовиковТВ",
(_xlfn.LET(_xlpm.NTV,
_xlfn.LET(_xlpm.MIN,350000,
IF(SUMIFS($DI:$DI,$ES:$ES,"НовиковТВ")&lt;=_xlpm.MIN,
(SUMIFS($DI:$DI,$ES:$ES,"НовиковТВ")/(COUNTIFS($ES:$ES,"НовиковТВ")))*_xlpm.MIN/SUMIFS($DI:$DI,$ES:$ES,"НовиковТВ"),
DI245)),
_xlpm.NTV+$DG245/(1-(1-(_xlpm.NTV)*(1-$DL245)*(1-$DM245)*(1-$DN245)*(1-$DO245)*(1-$DP245)/_xlpm.NTV))))/(1+$EP245),
$DI245+$DG245/(1-(1-($DI245)*(1-$DL245)*(1-$DM245)*(1-$DN245)*(1-$DO245)*(1-$DP245)/$DI245))),
0),
_xlpm.X*(1+$CM245)*(1+$CW245)-_xlpm.X*(1+$CM245)+_xlpm.X)</f>
        <v/>
      </c>
      <c r="DK245" s="125" t="inlineStr">
        <is>
          <t>послед.</t>
        </is>
      </c>
      <c r="DL245" s="63" t="n">
        <v>0</v>
      </c>
      <c r="DM245" s="63" t="n">
        <v>0</v>
      </c>
      <c r="DN245" s="63" t="n">
        <v>0</v>
      </c>
      <c r="DO245" s="63" t="n">
        <v>0</v>
      </c>
      <c r="DP245" s="63" t="n">
        <v>0</v>
      </c>
      <c r="DQ245" s="63">
        <f t="array" ref="DQ245">IFERROR(_xlfn.IFS(
$DK245="послед.",1-(1-$DL245)*(1-$DM245)*(1-$DN245)*(1-$DO245)*(1-$DP245),
$DK245="сумм.",$DL245+$DM245+$DN245+$DO245+$DP245),
0)</f>
        <v/>
      </c>
      <c r="DR245" s="125">
        <f t="array" ref="DR245">
IFERROR(
_xlfn.IFS(
$BL245=0,
0,
$BL245&gt;0,
_xlfn.IFS($DK245="послед.",
$DJ245*(1-$DL245)*(1-$DM245)*(1-$DN245)*(1-$DO245)*(1-$DP245),
$DK245="сумм.",
$DJ245*(1-($DL245+$DM245+$DN245+$DO245+$DP245)))),0)</f>
        <v/>
      </c>
      <c r="DS245" s="125">
        <f t="array" ref="DS245">
IFERROR(_xlfn.IFS(
$DH245="день_1",
$DR245*$BL245/($AX245-$AW245+1)*AZ245*(DAY(EOMONTH(AZ$15,0))),
$DH245="день_2",
$DR245/30*MAX(MIN($AX245,EOMONTH(AZ$15,0))-MAX($AW245,AZ$15)+1,),
$DH245="раб.день",
$DR245/30*(IFERROR(
_xlfn.LET(_xlpm.VD,
CHOOSE(
{1;2;3;4;5;6;7;8;9;10;11;12;13;14;15;16;17;18},
45658,45659,45660,45661,45662,45663,45664,45665,45711,45724,45778,45779,45785,45786,45820,45821,45965,46022),
_xlfn.LET(_xlpm.DD,
MAX(MIN($AX245,EOMONTH(AZ$15,0))-MAX($AW245,AZ$15),),
_xlfn.IFS(
AND(MONTH($AW245)=MONTH(AZ$15),MONTH($AX245)&lt;&gt;MONTH(AZ$15)),
NETWORKDAYS.INTL($AW245,$AW245+_xlpm.DD,1,_xlpm.VD),
AND(MONTH($AW245)&lt;&gt;MONTH(AZ$15),MONTH($AX245)=MONTH(AZ$15)),
NETWORKDAYS.INTL(($AX245)-_xlpm.DD,$AX245,1,_xlpm.VD),
AND(MONTH($AW245)&lt;MONTH(AZ$15),MONTH($AX245)&gt;MONTH(AZ$15)),
NETWORKDAYS.INTL((EOMONTH(AZ$15-1,1))-_xlpm.DD,EOMONTH(AZ$15-1,1),1,_xlpm.VD),
AND(MONTH($AW245)=MONTH(AZ$15),MONTH($AX245)=MONTH(AZ$15)),
NETWORKDAYS.INTL($AW245,$AX245,1,_xlpm.VD)))),0)),
$DH245="месяц",
$DR245*AZ245,
$DH245="неделя",
$DR245*AZ245/7*(ROUNDUP((DAY(EOMONTH(AZ$15,0)))/4,0))),
0)</f>
        <v/>
      </c>
      <c r="DT245" s="125">
        <f t="array" ref="DT245">
IFERROR(_xlfn.IFS(
$DH245="день_1",
$DR245*$BL245/($AX245-$AW245+1)*BA245*(DAY(EOMONTH(BA$15,0))),
$DH245="день_2",
$DR245/30*MAX(MIN($AX245,EOMONTH(BA$15,0))-MAX($AW245,BA$15)+1,),
$DH245="раб.день",
$DR245/30*(IFERROR(
_xlfn.LET(_xlpm.VD,
CHOOSE(
{1;2;3;4;5;6;7;8;9;10;11;12;13;14;15;16;17;18},
45658,45659,45660,45661,45662,45663,45664,45665,45711,45724,45778,45779,45785,45786,45820,45821,45965,46022),
_xlfn.LET(_xlpm.DD,
MAX(MIN($AX245,EOMONTH(BA$15,0))-MAX($AW245,BA$15),),
_xlfn.IFS(
AND(MONTH($AW245)=MONTH(BA$15),MONTH($AX245)&lt;&gt;MONTH(BA$15)),
NETWORKDAYS.INTL($AW245,$AW245+_xlpm.DD,1,_xlpm.VD),
AND(MONTH($AW245)&lt;&gt;MONTH(BA$15),MONTH($AX245)=MONTH(BA$15)),
NETWORKDAYS.INTL(($AX245)-_xlpm.DD,$AX245,1,_xlpm.VD),
AND(MONTH($AW245)&lt;MONTH(BA$15),MONTH($AX245)&gt;MONTH(BA$15)),
NETWORKDAYS.INTL((EOMONTH(BA$15-1,1))-_xlpm.DD,EOMONTH(BA$15-1,1),1,_xlpm.VD),
AND(MONTH($AW245)=MONTH(BA$15),MONTH($AX245)=MONTH(BA$15)),
NETWORKDAYS.INTL($AW245,$AX245,1,_xlpm.VD)))),0)),
$DH245="месяц",
$DR245*BA245,
$DH245="неделя",
$DR245*BA245/7*(ROUNDUP((DAY(EOMONTH(BA$15,0)))/4,0))),
0)</f>
        <v/>
      </c>
      <c r="DU245" s="125">
        <f t="array" ref="DU245">
IFERROR(_xlfn.IFS(
$DH245="день_1",
$DR245*$BL245/($AX245-$AW245+1)*BB245*(DAY(EOMONTH(BB$15,0))),
$DH245="день_2",
$DR245/30*MAX(MIN($AX245,EOMONTH(BB$15,0))-MAX($AW245,BB$15)+1,),
$DH245="раб.день",
$DR245/30*(IFERROR(
_xlfn.LET(_xlpm.VD,
CHOOSE(
{1;2;3;4;5;6;7;8;9;10;11;12;13;14;15;16;17;18},
45658,45659,45660,45661,45662,45663,45664,45665,45711,45724,45778,45779,45785,45786,45820,45821,45965,46022),
_xlfn.LET(_xlpm.DD,
MAX(MIN($AX245,EOMONTH(BB$15,0))-MAX($AW245,BB$15),),
_xlfn.IFS(
AND(MONTH($AW245)=MONTH(BB$15),MONTH($AX245)&lt;&gt;MONTH(BB$15)),
NETWORKDAYS.INTL($AW245,$AW245+_xlpm.DD,1,_xlpm.VD),
AND(MONTH($AW245)&lt;&gt;MONTH(BB$15),MONTH($AX245)=MONTH(BB$15)),
NETWORKDAYS.INTL(($AX245)-_xlpm.DD,$AX245,1,_xlpm.VD),
AND(MONTH($AW245)&lt;MONTH(BB$15),MONTH($AX245)&gt;MONTH(BB$15)),
NETWORKDAYS.INTL((EOMONTH(BB$15-1,1))-_xlpm.DD,EOMONTH(BB$15-1,1),1,_xlpm.VD),
AND(MONTH($AW245)=MONTH(BB$15),MONTH($AX245)=MONTH(BB$15)),
NETWORKDAYS.INTL($AW245,$AX245,1,_xlpm.VD)))),0)),
$DH245="месяц",
$DR245*BB245,
$DH245="неделя",
$DR245*BB245/7*(ROUNDUP((DAY(EOMONTH(BB$15,0)))/4,0))),
0)</f>
        <v/>
      </c>
      <c r="DV245" s="125">
        <f t="array" ref="DV245">
IFERROR(_xlfn.IFS(
$DH245="день_1",
$DR245*$BL245/($AX245-$AW245+1)*BC245*(DAY(EOMONTH(BC$15,0))),
$DH245="день_2",
$DR245/30*MAX(MIN($AX245,EOMONTH(BC$15,0))-MAX($AW245,BC$15)+1,),
$DH245="раб.день",
$DR245/30*(IFERROR(
_xlfn.LET(_xlpm.VD,
CHOOSE(
{1;2;3;4;5;6;7;8;9;10;11;12;13;14;15;16;17;18},
45658,45659,45660,45661,45662,45663,45664,45665,45711,45724,45778,45779,45785,45786,45820,45821,45965,46022),
_xlfn.LET(_xlpm.DD,
MAX(MIN($AX245,EOMONTH(BC$15,0))-MAX($AW245,BC$15),),
_xlfn.IFS(
AND(MONTH($AW245)=MONTH(BC$15),MONTH($AX245)&lt;&gt;MONTH(BC$15)),
NETWORKDAYS.INTL($AW245,$AW245+_xlpm.DD,1,_xlpm.VD),
AND(MONTH($AW245)&lt;&gt;MONTH(BC$15),MONTH($AX245)=MONTH(BC$15)),
NETWORKDAYS.INTL(($AX245)-_xlpm.DD,$AX245,1,_xlpm.VD),
AND(MONTH($AW245)&lt;MONTH(BC$15),MONTH($AX245)&gt;MONTH(BC$15)),
NETWORKDAYS.INTL((EOMONTH(BC$15-1,1))-_xlpm.DD,EOMONTH(BC$15-1,1),1,_xlpm.VD),
AND(MONTH($AW245)=MONTH(BC$15),MONTH($AX245)=MONTH(BC$15)),
NETWORKDAYS.INTL($AW245,$AX245,1,_xlpm.VD)))),0)),
$DH245="месяц",
$DR245*BC245,
$DH245="неделя",
$DR245*BC245/7*(ROUNDUP((DAY(EOMONTH(BC$15,0)))/4,0))),
0)</f>
        <v/>
      </c>
      <c r="DW245" s="125">
        <f t="array" ref="DW245">
IFERROR(_xlfn.IFS(
$DH245="день_1",
$DR245*$BL245/($AX245-$AW245+1)*BD245*(DAY(EOMONTH(BD$15,0))),
$DH245="день_2",
$DR245/30*MAX(MIN($AX245,EOMONTH(BD$15,0))-MAX($AW245,BD$15)+1,),
$DH245="раб.день",
$DR245/30*(IFERROR(
_xlfn.LET(_xlpm.VD,
CHOOSE(
{1;2;3;4;5;6;7;8;9;10;11;12;13;14;15;16;17;18},
45658,45659,45660,45661,45662,45663,45664,45665,45711,45724,45778,45779,45785,45786,45820,45821,45965,46022),
_xlfn.LET(_xlpm.DD,
MAX(MIN($AX245,EOMONTH(BD$15,0))-MAX($AW245,BD$15),),
_xlfn.IFS(
AND(MONTH($AW245)=MONTH(BD$15),MONTH($AX245)&lt;&gt;MONTH(BD$15)),
NETWORKDAYS.INTL($AW245,$AW245+_xlpm.DD,1,_xlpm.VD),
AND(MONTH($AW245)&lt;&gt;MONTH(BD$15),MONTH($AX245)=MONTH(BD$15)),
NETWORKDAYS.INTL(($AX245)-_xlpm.DD,$AX245,1,_xlpm.VD),
AND(MONTH($AW245)&lt;MONTH(BD$15),MONTH($AX245)&gt;MONTH(BD$15)),
NETWORKDAYS.INTL((EOMONTH(BD$15-1,1))-_xlpm.DD,EOMONTH(BD$15-1,1),1,_xlpm.VD),
AND(MONTH($AW245)=MONTH(BD$15),MONTH($AX245)=MONTH(BD$15)),
NETWORKDAYS.INTL($AW245,$AX245,1,_xlpm.VD)))),0)),
$DH245="месяц",
$DR245*BD245,
$DH245="неделя",
$DR245*BD245/7*(ROUNDUP((DAY(EOMONTH(BD$15,0)))/4,0))),
0)</f>
        <v/>
      </c>
      <c r="DX245" s="125">
        <f t="array" ref="DX245">
IFERROR(_xlfn.IFS(
$DH245="день_1",
$DR245*$BL245/($AX245-$AW245+1)*BE245*(DAY(EOMONTH(BE$15,0))),
$DH245="день_2",
$DR245/30*MAX(MIN($AX245,EOMONTH(BE$15,0))-MAX($AW245,BE$15)+1,),
$DH245="раб.день",
$DR245/30*(IFERROR(
_xlfn.LET(_xlpm.VD,
CHOOSE(
{1;2;3;4;5;6;7;8;9;10;11;12;13;14;15;16;17;18},
45658,45659,45660,45661,45662,45663,45664,45665,45711,45724,45778,45779,45785,45786,45820,45821,45965,46022),
_xlfn.LET(_xlpm.DD,
MAX(MIN($AX245,EOMONTH(BE$15,0))-MAX($AW245,BE$15),),
_xlfn.IFS(
AND(MONTH($AW245)=MONTH(BE$15),MONTH($AX245)&lt;&gt;MONTH(BE$15)),
NETWORKDAYS.INTL($AW245,$AW245+_xlpm.DD,1,_xlpm.VD),
AND(MONTH($AW245)&lt;&gt;MONTH(BE$15),MONTH($AX245)=MONTH(BE$15)),
NETWORKDAYS.INTL(($AX245)-_xlpm.DD,$AX245,1,_xlpm.VD),
AND(MONTH($AW245)&lt;MONTH(BE$15),MONTH($AX245)&gt;MONTH(BE$15)),
NETWORKDAYS.INTL((EOMONTH(BE$15-1,1))-_xlpm.DD,EOMONTH(BE$15-1,1),1,_xlpm.VD),
AND(MONTH($AW245)=MONTH(BE$15),MONTH($AX245)=MONTH(BE$15)),
NETWORKDAYS.INTL($AW245,$AX245,1,_xlpm.VD)))),0)),
$DH245="месяц",
$DR245*BE245,
$DH245="неделя",
$DR245*BE245/7*(ROUNDUP((DAY(EOMONTH(BE$15,0)))/4,0))),
0)</f>
        <v/>
      </c>
      <c r="DY245" s="125">
        <f t="array" ref="DY245">
IFERROR(_xlfn.IFS(
$DH245="день_1",
$DR245*$BL245/($AX245-$AW245+1)*BF245*(DAY(EOMONTH(BF$15,0))),
$DH245="день_2",
$DR245/30*MAX(MIN($AX245,EOMONTH(BF$15,0))-MAX($AW245,BF$15)+1,),
$DH245="раб.день",
$DR245/30*(IFERROR(
_xlfn.LET(_xlpm.VD,
CHOOSE(
{1;2;3;4;5;6;7;8;9;10;11;12;13;14;15;16;17;18},
45658,45659,45660,45661,45662,45663,45664,45665,45711,45724,45778,45779,45785,45786,45820,45821,45965,46022),
_xlfn.LET(_xlpm.DD,
MAX(MIN($AX245,EOMONTH(BF$15,0))-MAX($AW245,BF$15),),
_xlfn.IFS(
AND(MONTH($AW245)=MONTH(BF$15),MONTH($AX245)&lt;&gt;MONTH(BF$15)),
NETWORKDAYS.INTL($AW245,$AW245+_xlpm.DD,1,_xlpm.VD),
AND(MONTH($AW245)&lt;&gt;MONTH(BF$15),MONTH($AX245)=MONTH(BF$15)),
NETWORKDAYS.INTL(($AX245)-_xlpm.DD,$AX245,1,_xlpm.VD),
AND(MONTH($AW245)&lt;MONTH(BF$15),MONTH($AX245)&gt;MONTH(BF$15)),
NETWORKDAYS.INTL((EOMONTH(BF$15-1,1))-_xlpm.DD,EOMONTH(BF$15-1,1),1,_xlpm.VD),
AND(MONTH($AW245)=MONTH(BF$15),MONTH($AX245)=MONTH(BF$15)),
NETWORKDAYS.INTL($AW245,$AX245,1,_xlpm.VD)))),0)),
$DH245="месяц",
$DR245*BF245,
$DH245="неделя",
$DR245*BF245/7*(ROUNDUP((DAY(EOMONTH(BF$15,0)))/4,0))),
0)</f>
        <v/>
      </c>
      <c r="DZ245" s="125">
        <f t="array" ref="DZ245">
IFERROR(_xlfn.IFS(
$DH245="день_1",
$DR245*$BL245/($AX245-$AW245+1)*BG245*(DAY(EOMONTH(BG$15,0))),
$DH245="день_2",
$DR245/30*MAX(MIN($AX245,EOMONTH(BG$15,0))-MAX($AW245,BG$15)+1,),
$DH245="раб.день",
$DR245/30*(IFERROR(
_xlfn.LET(_xlpm.VD,
CHOOSE(
{1;2;3;4;5;6;7;8;9;10;11;12;13;14;15;16;17;18},
45658,45659,45660,45661,45662,45663,45664,45665,45711,45724,45778,45779,45785,45786,45820,45821,45965,46022),
_xlfn.LET(_xlpm.DD,
MAX(MIN($AX245,EOMONTH(BG$15,0))-MAX($AW245,BG$15),),
_xlfn.IFS(
AND(MONTH($AW245)=MONTH(BG$15),MONTH($AX245)&lt;&gt;MONTH(BG$15)),
NETWORKDAYS.INTL($AW245,$AW245+_xlpm.DD,1,_xlpm.VD),
AND(MONTH($AW245)&lt;&gt;MONTH(BG$15),MONTH($AX245)=MONTH(BG$15)),
NETWORKDAYS.INTL(($AX245)-_xlpm.DD,$AX245,1,_xlpm.VD),
AND(MONTH($AW245)&lt;MONTH(BG$15),MONTH($AX245)&gt;MONTH(BG$15)),
NETWORKDAYS.INTL((EOMONTH(BG$15-1,1))-_xlpm.DD,EOMONTH(BG$15-1,1),1,_xlpm.VD),
AND(MONTH($AW245)=MONTH(BG$15),MONTH($AX245)=MONTH(BG$15)),
NETWORKDAYS.INTL($AW245,$AX245,1,_xlpm.VD)))),0)),
$DH245="месяц",
$DR245*BG245,
$DH245="неделя",
$DR245*BG245/7*(ROUNDUP((DAY(EOMONTH(BG$15,0)))/4,0))),
0)</f>
        <v/>
      </c>
      <c r="EA245" s="125">
        <f t="array" ref="EA245">
IFERROR(_xlfn.IFS(
$DH245="день_1",
$DR245*$BL245/($AX245-$AW245+1)*BH245*(DAY(EOMONTH(BH$15,0))),
$DH245="день_2",
$DR245/30*MAX(MIN($AX245,EOMONTH(BH$15,0))-MAX($AW245,BH$15)+1,),
$DH245="раб.день",
$DR245/30*(IFERROR(
_xlfn.LET(_xlpm.VD,
CHOOSE(
{1;2;3;4;5;6;7;8;9;10;11;12;13;14;15;16;17;18},
45658,45659,45660,45661,45662,45663,45664,45665,45711,45724,45778,45779,45785,45786,45820,45821,45965,46022),
_xlfn.LET(_xlpm.DD,
MAX(MIN($AX245,EOMONTH(BH$15,0))-MAX($AW245,BH$15),),
_xlfn.IFS(
AND(MONTH($AW245)=MONTH(BH$15),MONTH($AX245)&lt;&gt;MONTH(BH$15)),
NETWORKDAYS.INTL($AW245,$AW245+_xlpm.DD,1,_xlpm.VD),
AND(MONTH($AW245)&lt;&gt;MONTH(BH$15),MONTH($AX245)=MONTH(BH$15)),
NETWORKDAYS.INTL(($AX245)-_xlpm.DD,$AX245,1,_xlpm.VD),
AND(MONTH($AW245)&lt;MONTH(BH$15),MONTH($AX245)&gt;MONTH(BH$15)),
NETWORKDAYS.INTL((EOMONTH(BH$15-1,1))-_xlpm.DD,EOMONTH(BH$15-1,1),1,_xlpm.VD),
AND(MONTH($AW245)=MONTH(BH$15),MONTH($AX245)=MONTH(BH$15)),
NETWORKDAYS.INTL($AW245,$AX245,1,_xlpm.VD)))),0)),
$DH245="месяц",
$DR245*BH245,
$DH245="неделя",
$DR245*BH245/7*(ROUNDUP((DAY(EOMONTH(BH$15,0)))/4,0))),
0)</f>
        <v/>
      </c>
      <c r="EB245" s="125">
        <f t="array" ref="EB245">
IFERROR(_xlfn.IFS(
$DH245="день_1",
$DR245*$BL245/($AX245-$AW245+1)*BI245*(DAY(EOMONTH(BI$15,0))),
$DH245="день_2",
$DR245/30*MAX(MIN($AX245,EOMONTH(BI$15,0))-MAX($AW245,BI$15)+1,),
$DH245="раб.день",
$DR245/30*(IFERROR(
_xlfn.LET(_xlpm.VD,
CHOOSE(
{1;2;3;4;5;6;7;8;9;10;11;12;13;14;15;16;17;18},
45658,45659,45660,45661,45662,45663,45664,45665,45711,45724,45778,45779,45785,45786,45820,45821,45965,46022),
_xlfn.LET(_xlpm.DD,
MAX(MIN($AX245,EOMONTH(BI$15,0))-MAX($AW245,BI$15),),
_xlfn.IFS(
AND(MONTH($AW245)=MONTH(BI$15),MONTH($AX245)&lt;&gt;MONTH(BI$15)),
NETWORKDAYS.INTL($AW245,$AW245+_xlpm.DD,1,_xlpm.VD),
AND(MONTH($AW245)&lt;&gt;MONTH(BI$15),MONTH($AX245)=MONTH(BI$15)),
NETWORKDAYS.INTL(($AX245)-_xlpm.DD,$AX245,1,_xlpm.VD),
AND(MONTH($AW245)&lt;MONTH(BI$15),MONTH($AX245)&gt;MONTH(BI$15)),
NETWORKDAYS.INTL((EOMONTH(BI$15-1,1))-_xlpm.DD,EOMONTH(BI$15-1,1),1,_xlpm.VD),
AND(MONTH($AW245)=MONTH(BI$15),MONTH($AX245)=MONTH(BI$15)),
NETWORKDAYS.INTL($AW245,$AX245,1,_xlpm.VD)))),0)),
$DH245="месяц",
$DR245*BI245,
$DH245="неделя",
$DR245*BI245/7*(ROUNDUP((DAY(EOMONTH(BI$15,0)))/4,0))),
0)</f>
        <v/>
      </c>
      <c r="EC245" s="125">
        <f t="array" ref="EC245">
IFERROR(_xlfn.IFS(
$DH245="день_1",
$DR245*$BL245/($AX245-$AW245+1)*BJ245*(DAY(EOMONTH(BJ$15,0))),
$DH245="день_2",
$DR245/30*MAX(MIN($AX245,EOMONTH(BJ$15,0))-MAX($AW245,BJ$15)+1,),
$DH245="раб.день",
$DR245/30*(IFERROR(
_xlfn.LET(_xlpm.VD,
CHOOSE(
{1;2;3;4;5;6;7;8;9;10;11;12;13;14;15;16;17;18},
45658,45659,45660,45661,45662,45663,45664,45665,45711,45724,45778,45779,45785,45786,45820,45821,45965,46022),
_xlfn.LET(_xlpm.DD,
MAX(MIN($AX245,EOMONTH(BJ$15,0))-MAX($AW245,BJ$15),),
_xlfn.IFS(
AND(MONTH($AW245)=MONTH(BJ$15),MONTH($AX245)&lt;&gt;MONTH(BJ$15)),
NETWORKDAYS.INTL($AW245,$AW245+_xlpm.DD,1,_xlpm.VD),
AND(MONTH($AW245)&lt;&gt;MONTH(BJ$15),MONTH($AX245)=MONTH(BJ$15)),
NETWORKDAYS.INTL(($AX245)-_xlpm.DD,$AX245,1,_xlpm.VD),
AND(MONTH($AW245)&lt;MONTH(BJ$15),MONTH($AX245)&gt;MONTH(BJ$15)),
NETWORKDAYS.INTL((EOMONTH(BJ$15-1,1))-_xlpm.DD,EOMONTH(BJ$15-1,1),1,_xlpm.VD),
AND(MONTH($AW245)=MONTH(BJ$15),MONTH($AX245)=MONTH(BJ$15)),
NETWORKDAYS.INTL($AW245,$AX245,1,_xlpm.VD)))),0)),
$DH245="месяц",
$DR245*BJ245,
$DH245="неделя",
$DR245*BJ245/7*(ROUNDUP((DAY(EOMONTH(BJ$15,0)))/4,0))),
0)</f>
        <v/>
      </c>
      <c r="ED245" s="125">
        <f t="array" ref="ED245">
IFERROR(_xlfn.IFS(
$DH245="день_1",
$DR245*$BL245/($AX245-$AW245+1)*BK245*(DAY(EOMONTH(BK$15,0))),
$DH245="день_2",
$DR245/30*MAX(MIN($AX245,EOMONTH(BK$15,0))-MAX($AW245,BK$15)+1,),
$DH245="раб.день",
$DR245/30*(IFERROR(
_xlfn.LET(_xlpm.VD,
CHOOSE(
{1;2;3;4;5;6;7;8;9;10;11;12;13;14;15;16;17;18},
45658,45659,45660,45661,45662,45663,45664,45665,45711,45724,45778,45779,45785,45786,45820,45821,45965,46022),
_xlfn.LET(_xlpm.DD,
MAX(MIN($AX245,EOMONTH(BK$15,0))-MAX($AW245,BK$15),),
_xlfn.IFS(
AND(MONTH($AW245)=MONTH(BK$15),MONTH($AX245)&lt;&gt;MONTH(BK$15)),
NETWORKDAYS.INTL($AW245,$AW245+_xlpm.DD,1,_xlpm.VD),
AND(MONTH($AW245)&lt;&gt;MONTH(BK$15),MONTH($AX245)=MONTH(BK$15)),
NETWORKDAYS.INTL(($AX245)-_xlpm.DD,$AX245,1,_xlpm.VD),
AND(MONTH($AW245)&lt;MONTH(BK$15),MONTH($AX245)&gt;MONTH(BK$15)),
NETWORKDAYS.INTL((EOMONTH(BK$15-1,1))-_xlpm.DD,EOMONTH(BK$15-1,1),1,_xlpm.VD),
AND(MONTH($AW245)=MONTH(BK$15),MONTH($AX245)=MONTH(BK$15)),
NETWORKDAYS.INTL($AW245,$AX245,1,_xlpm.VD)))),0)),
$DH245="месяц",
$DR245*BK245,
$DH245="неделя",
$DR245*BK245/7*(ROUNDUP((DAY(EOMONTH(BK$15,0)))/4,0))),
0)</f>
        <v/>
      </c>
      <c r="EE245" s="125">
        <f>SUM($DS245,$DT245,$DU245,$DV245,$DW245,$DX245,$DY245,$DZ245,$EA245,$EB245,$EC245,$ED245)</f>
        <v/>
      </c>
      <c r="EF245" s="125">
        <f>IFERROR(ROUND($EE245*(1+$EP245),2),0)</f>
        <v/>
      </c>
      <c r="EG245" s="128" t="n">
        <v>1</v>
      </c>
      <c r="EH245" s="126" t="n">
        <v>0</v>
      </c>
      <c r="EI245" s="126">
        <f>ROUND(SUM($EH245:$EH245)*SUM($AB245:$AB245)*$EG245,2)</f>
        <v/>
      </c>
      <c r="EJ245" s="126">
        <f>ROUND($EI245*(1+$EP245),2)</f>
        <v/>
      </c>
      <c r="EK245" s="126" t="n">
        <v>0</v>
      </c>
      <c r="EL245" s="126">
        <f>ROUND(SUM($EK245:$EK245)*SUM($AB245:$AB245)*$EG245,2)</f>
        <v/>
      </c>
      <c r="EM245" s="126">
        <f>ROUND($EL245*(1+$EP245),2)</f>
        <v/>
      </c>
      <c r="EN245" s="126">
        <f>SUM($EE245,$EI245,$EL245)</f>
        <v/>
      </c>
      <c r="EO245" s="126">
        <f>SUM($EF245,$EJ245,$EM245)</f>
        <v/>
      </c>
      <c r="EP245" s="59" t="inlineStr">
        <is>
          <t>20%</t>
        </is>
      </c>
      <c r="EQ245" s="59" t="n"/>
      <c r="ER245" s="60">
        <f t="array" ref="ER245">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MATCH(ES245,
{"AMS";"RussOutdoor";"HD Outdoor";"Ingroup";"IQ";"Ledproduction";"LisChannel";"Logic";"Media-PPL";"NovikovTV | НовиковТВ";"SMA";"SOK";"КрокусТВ | CrocusTV | IndoorTV";"Сити";"ТЯК Москва"},
0)),"")</f>
        <v/>
      </c>
      <c r="ES245" s="60" t="n"/>
      <c r="ET245" s="60">
        <f t="array" ref="ET245">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MATCH(ES245,
{"AMS";"RussOutdoor";"HD Outdoor";"Ingroup";"IQ";"Ledproduction";"LisChannel";"Logic";"Media-PPL";"NovikovTV | НовиковТВ";"SMA";"SOK";"КрокусТВ | CrocusTV | IndoorTV";"Сити";"ТЯК Москва"},
0)),"")</f>
        <v/>
      </c>
      <c r="EU245" s="60" t="n"/>
      <c r="EV245" s="60" t="n"/>
      <c r="EX245" s="110">
        <f t="array" ref="EX245">
($AR245/30
+N("ТРАФИК ПЛОЩАДКИ"))*
(IFERROR(
_xlfn.LET(
_xlpm.GPR,
HLOOKUP($L245,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(MATCH($T245,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IF($Q245="цифровой",_xlpm.GPR/$AG245,_xlpm.GPR/60)),
0)
+N("DWELL TIME"))*
(IF($AB245=0,0,IF($AB245=1,0.3,IF($AB245=2,0.5,IF($AB245&gt;2,1))))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_xlfn.IFS($AC245="да",1.2,$AC245="нет",1)*
_xlfn.IFS($AD245="да",1.2,$AD245="нет",1)*
IF(R245="статический",1,1.2)*
$X245*
INDEX(
{1.2;1;1.2;1.2;1;1.2;1.2;1.2;1.2;1.2;1.2;1;1.2;1.2;1.2;1.2;1;1;1.2;1.2;1.2;1;1;1;1;1.2;1.2;1.2;1.2;1;1;1;1;1.2;1.2;1.2;1.2;1.2;1.2;1.2;1.2;1;1;1.2;1;1;1;1;1.5;1;1;1.5;1.5;1.2},
MATCH($Q245,_xlpm.MI,0)))&gt;{0.02;0.04;0.06;0.1;0.2;0.4;0.6;0.8;1;2;4;6})),
{0;1;2;3;4;5;6;7;8;9;10;11;12},
0)))
+N("КОЭФФИЦИЕНТ КОНТАКТА"))))*
(_xlfn.IFS($X245&lt;0.1,$X245/1000,$X245&gt;25,5.2,AND($X245&gt;=0.1,$X245&lt;=25),(($X245*2+0.1)/10)*($X245/10)))*
IFERROR((_xlfn.LET(
_xlpm.MA,
{0;0.8;0.85;0.9;0.95;1},
_xlpm.MAA,
{0;1;2;3;4;5},
INDEX(_xlpm.MA,MATCH(SUMPRODUCT(--((IF(ROUND(_xlpm.MAA,1)&gt;5,5,ROUND($AB245,1)))&gt;{0;1;2;3;4;5})),_xlpm.MAA,0)))
+N("КОЭФФИЦИЕНТ КОЛ-ВО КОНСТРУКЦИЙ")),1)*
$AB245,0))*
(IF($Q245="цифровой",$AG245/15*$AI245,1)
+N("ДЛЯ ЦИФРЫ"))</f>
        <v/>
      </c>
      <c r="EY245" s="110">
        <f>IFERROR(EX245*AY245,0)</f>
        <v/>
      </c>
      <c r="EZ245" s="131">
        <f>IFERROR(DP245/EY245*1000,0)</f>
        <v/>
      </c>
      <c r="FA245" s="112">
        <f>IFERROR(FC245/FB245,0)</f>
        <v/>
      </c>
      <c r="FB245" s="112">
        <f>IFERROR((FC245/(EY245/FF245*#REF!))*0.825,0)</f>
        <v/>
      </c>
      <c r="FC245" s="112">
        <f>IFERROR(((EX245*30/AR245)*100)/30,0)</f>
        <v/>
      </c>
      <c r="FD245" s="112">
        <f>IFERROR(EY245/G245*100%,0)</f>
        <v/>
      </c>
      <c r="FE245" s="112">
        <f>IFERROR(FD245/FC245*100%,0)</f>
        <v/>
      </c>
      <c r="FF245" s="110">
        <f>IFERROR(AR245/30*AY245,0)</f>
        <v/>
      </c>
    </row>
    <row r="246" ht="13" customHeight="1">
      <c r="A246" s="59" t="n"/>
      <c r="B246" s="60" t="n"/>
      <c r="C246" s="60" t="n"/>
      <c r="D246" s="60">
        <f t="array" ref="D246">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46" s="60">
        <f t="array" ref="E246">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MATCH($F246,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46" s="60" t="inlineStr"/>
      <c r="G246" s="60" t="n"/>
      <c r="H246" s="60">
        <f t="array" ref="H246">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MATCH($I246,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46" s="60" t="n"/>
      <c r="J246" s="60" t="n"/>
      <c r="K246" s="60" t="n"/>
      <c r="L246" s="60" t="n"/>
      <c r="M246" s="60" t="n"/>
      <c r="N246" s="60" t="n"/>
      <c r="O246" s="60" t="n"/>
      <c r="P246" s="60">
        <f t="array" ref="P246">
_xlfn.IFS(
ISNUMBER(MATCH($Q246,{"шелфбаннер","разделитель","монетница","чековая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ISNUMBER(MATCH($Q246,{"LED/LCD","видеокулер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ISNUMBER(MATCH($Q246,{"автомобиль","машина","выставочное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ISNUMBER(MATCH($Q246,{"билборд","лифтовая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ISNUMBER(MATCH($Q246,{"навигация","подвесной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ISNUMBER(MATCH($Q246,{"движущаяся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ISNUMBER(MATCH($Q246,{"каталог","журнал"},)),
"Пресса",
$Q246="","")</f>
        <v/>
      </c>
      <c r="Q246" s="60" t="n"/>
      <c r="R246" s="60">
        <f t="array" ref="R246">
IFERROR(
_xlfn.IFS(
OR(ISNUMBER(MATCH($Q246,{"экспозиция","макет","стенд","автостенд","авто стенд","выставочное пространство","выставочные стенды","модульные выставочные стенды","3Д конструкция","3D конструкция"},)),P246="Экспонирование"),
"нестандартный",
ISNUMBER(MATCH($Q246,{"скроллер","призматрон"},)),
"динамический",
$P246="Видео",
"цифровой",
OR($P246="Пресса",$P246="Щит",$P246="POSm",$P246="Подвес",$P246="Брендирование/оклейка"),
"статический"),"")</f>
        <v/>
      </c>
      <c r="S246" s="59" t="n"/>
      <c r="T246" s="60" t="n"/>
      <c r="U246" s="60" t="n"/>
      <c r="V246" s="60">
        <f>
IF(P246="Видео",
"цифровой постер/ролик",
IF(ISNUMBER(MATCH(Q246,{"короб световой","короб световой | лайтбокс","короб световой | кристалайт","лайтбокс","лайт бокс","кристалайт","LB","lightbox"},)),
"бэклит",
IF(P246="Брендирование/оклейка",
"перфарированная пленка/самоклейка",
IF(P246="Экспонирование",
"под запрос",
IF(P246="Подвес",
"баннер/ткань",
"")))))</f>
        <v/>
      </c>
      <c r="W246" s="59" t="n"/>
      <c r="X246" s="59" t="n"/>
      <c r="Y246" s="59" t="n"/>
      <c r="Z246" s="61" t="n"/>
      <c r="AA246" s="61" t="n"/>
      <c r="AB246" s="61">
        <f>IF(BL246&gt;0,Z246,0)</f>
        <v/>
      </c>
      <c r="AC246" s="59" t="n"/>
      <c r="AD246" s="59" t="n"/>
      <c r="AE246" s="59" t="n"/>
      <c r="AF246" s="59" t="n"/>
      <c r="AG246" s="59" t="n"/>
      <c r="AH246" s="59" t="n"/>
      <c r="AI246" s="59" t="n"/>
      <c r="AJ246" s="59" t="n"/>
      <c r="AK246" s="59" t="n"/>
      <c r="AL246" s="62">
        <f>IFERROR(IF(OR(R246="статический",R246="динамический",R246="нестандартный",R246="",R246=""),"-",IF(AND(AH246="-",AI246="-"),"-",AK246*3600/AH246*AI246)),"-")</f>
        <v/>
      </c>
      <c r="AM246" s="62">
        <f>IFERROR(IF(OR(R246="статический",R246="динамический",R246="",R246="", R246="BTL",R246="нестандартный"),"-",AG246*AI246*AL246/60),"-")</f>
        <v/>
      </c>
      <c r="AN246" s="63">
        <f>IFERROR(IF(AH246="","-",AG246*AI246/AH246),"-")</f>
        <v/>
      </c>
      <c r="AO246" s="59">
        <f>IFERROR(IF(OR($R246="статический",$R246="динамический",$R246="",$R246="",$R246="BTL",$R246="нестандартный"),"-",$AL246*$AY246),"-")</f>
        <v/>
      </c>
      <c r="AP246" s="62">
        <f>IFERROR(IF(OR($R246="статический",$R246="динамический",$R246="",$R246="",$R246="BTL",$R246="нестандартный"),"-",$AM246*AY246),"-")</f>
        <v/>
      </c>
      <c r="AQ246" s="64" t="n"/>
      <c r="AR246" s="61" t="n"/>
      <c r="AS246" s="61" t="n"/>
      <c r="AT246" s="61" t="n"/>
      <c r="AU246" s="65" t="n"/>
      <c r="AV246" s="124">
        <f>IFERROR(DR246/AT246*1000,"n/a")</f>
        <v/>
      </c>
      <c r="AW246" s="67" t="n"/>
      <c r="AX246" s="67" t="n"/>
      <c r="AY246" s="43">
        <f>IFERROR(IF(OR($AW246="",$AX246=""),"",_xlfn.DAYS($AX246+1,$AW246)),"")</f>
        <v/>
      </c>
      <c r="AZ246" s="68">
        <f t="array" ref="AZ246">
_xlfn.LET(_xlpm.COEFF,
IF($AW246+$AX246=0,0,IF(MAX(MIN($AX246,EOMONTH(AZ$15,0))-MAX($AW246,AZ$15)+1,)&gt;0,1,0)),
_xlfn.IFS(
$ES246="LisChannel",
_xlpm.COEFF*
INDEX({1;1;1.2;1.2;1;1;1;1;1.2;1.2;1.2;1.2},
MATCH(MONTH(AZ$15),
{1,2,3,4,5,6,7,8,9,10,11,12})),
CONCATENATE($ES246," ",$L246)="RussOutdoor метро",
_xlpm.COEFF*
INDEX({0.8;0.9;1.1;1.1;1;1;1;1;1.1;1.1;1.1;1.1},
MATCH(MONTH(AZ$15),
{1,2,3,4,5,6,7,8,9,10,11,12})),
$ES246&lt;&gt;"LisChannel",
_xlpm.COEFF,
$ES246&lt;&gt;"RussOutdoor",
_xlpm.COEFF))</f>
        <v/>
      </c>
      <c r="BA246" s="68">
        <f t="array" ref="BA246">
_xlfn.LET(_xlpm.COEFF,
IF($AW246+$AX246=0,0,IF(MAX(MIN($AX246,EOMONTH(BA$15,0))-MAX($AW246,BA$15)+1,)&gt;0,1,0)),
_xlfn.IFS(
$ES246="LisChannel",
_xlpm.COEFF*
INDEX({1;1;1.2;1.2;1;1;1;1;1.2;1.2;1.2;1.2},
MATCH(MONTH(BA$15),
{1,2,3,4,5,6,7,8,9,10,11,12})),
CONCATENATE($ES246," ",$L246)="RussOutdoor метро",
_xlpm.COEFF*
INDEX({0.8;0.9;1.1;1.1;1;1;1;1;1.1;1.1;1.1;1.1},
MATCH(MONTH(BA$15),
{1,2,3,4,5,6,7,8,9,10,11,12})),
$ES246&lt;&gt;"LisChannel",
_xlpm.COEFF,
$ES246&lt;&gt;"RussOutdoor",
_xlpm.COEFF))</f>
        <v/>
      </c>
      <c r="BB246" s="68">
        <f t="array" ref="BB246">
_xlfn.LET(_xlpm.COEFF,
IF($AW246+$AX246=0,0,IF(MAX(MIN($AX246,EOMONTH(BB$15,0))-MAX($AW246,BB$15)+1,)&gt;0,1,0)),
_xlfn.IFS(
$ES246="LisChannel",
_xlpm.COEFF*
INDEX({1;1;1.2;1.2;1;1;1;1;1.2;1.2;1.2;1.2},
MATCH(MONTH(BB$15),
{1,2,3,4,5,6,7,8,9,10,11,12})),
CONCATENATE($ES246," ",$L246)="RussOutdoor метро",
_xlpm.COEFF*
INDEX({0.8;0.9;1.1;1.1;1;1;1;1;1.1;1.1;1.1;1.1},
MATCH(MONTH(BB$15),
{1,2,3,4,5,6,7,8,9,10,11,12})),
$ES246&lt;&gt;"LisChannel",
_xlpm.COEFF,
$ES246&lt;&gt;"RussOutdoor",
_xlpm.COEFF))</f>
        <v/>
      </c>
      <c r="BC246" s="68">
        <f t="array" ref="BC246">
_xlfn.LET(_xlpm.COEFF,
IF($AW246+$AX246=0,0,IF(MAX(MIN($AX246,EOMONTH(BC$15,0))-MAX($AW246,BC$15)+1,)&gt;0,1,0)),
_xlfn.IFS(
$ES246="LisChannel",
_xlpm.COEFF*
INDEX({1;1;1.2;1.2;1;1;1;1;1.2;1.2;1.2;1.2},
MATCH(MONTH(BC$15),
{1,2,3,4,5,6,7,8,9,10,11,12})),
CONCATENATE($ES246," ",$L246)="RussOutdoor метро",
_xlpm.COEFF*
INDEX({0.8;0.9;1.1;1.1;1;1;1;1;1.1;1.1;1.1;1.1},
MATCH(MONTH(BC$15),
{1,2,3,4,5,6,7,8,9,10,11,12})),
$ES246&lt;&gt;"LisChannel",
_xlpm.COEFF,
$ES246&lt;&gt;"RussOutdoor",
_xlpm.COEFF))</f>
        <v/>
      </c>
      <c r="BD246" s="68">
        <f t="array" ref="BD246">
_xlfn.LET(_xlpm.COEFF,
IF($AW246+$AX246=0,0,IF(MAX(MIN($AX246,EOMONTH(BD$15,0))-MAX($AW246,BD$15)+1,)&gt;0,1,0)),
_xlfn.IFS(
$ES246="LisChannel",
_xlpm.COEFF*
INDEX({1;1;1.2;1.2;1;1;1;1;1.2;1.2;1.2;1.2},
MATCH(MONTH(BD$15),
{1,2,3,4,5,6,7,8,9,10,11,12})),
CONCATENATE($ES246," ",$L246)="RussOutdoor метро",
_xlpm.COEFF*
INDEX({0.8;0.9;1.1;1.1;1;1;1;1;1.1;1.1;1.1;1.1},
MATCH(MONTH(BD$15),
{1,2,3,4,5,6,7,8,9,10,11,12})),
$ES246&lt;&gt;"LisChannel",
_xlpm.COEFF,
$ES246&lt;&gt;"RussOutdoor",
_xlpm.COEFF))</f>
        <v/>
      </c>
      <c r="BE246" s="68">
        <f t="array" ref="BE246">
_xlfn.LET(_xlpm.COEFF,
IF($AW246+$AX246=0,0,IF(MAX(MIN($AX246,EOMONTH(BE$15,0))-MAX($AW246,BE$15)+1,)&gt;0,1,0)),
_xlfn.IFS(
$ES246="LisChannel",
_xlpm.COEFF*
INDEX({1;1;1.2;1.2;1;1;1;1;1.2;1.2;1.2;1.2},
MATCH(MONTH(BE$15),
{1,2,3,4,5,6,7,8,9,10,11,12})),
CONCATENATE($ES246," ",$L246)="RussOutdoor метро",
_xlpm.COEFF*
INDEX({0.8;0.9;1.1;1.1;1;1;1;1;1.1;1.1;1.1;1.1},
MATCH(MONTH(BE$15),
{1,2,3,4,5,6,7,8,9,10,11,12})),
$ES246&lt;&gt;"LisChannel",
_xlpm.COEFF,
$ES246&lt;&gt;"RussOutdoor",
_xlpm.COEFF))</f>
        <v/>
      </c>
      <c r="BF246" s="68">
        <f t="array" ref="BF246">
_xlfn.LET(_xlpm.COEFF,
IF($AW246+$AX246=0,0,IF(MAX(MIN($AX246,EOMONTH(BF$15,0))-MAX($AW246,BF$15)+1,)&gt;0,1,0)),
_xlfn.IFS(
$ES246="LisChannel",
_xlpm.COEFF*
INDEX({1;1;1.2;1.2;1;1;1;1;1.2;1.2;1.2;1.2},
MATCH(MONTH(BF$15),
{1,2,3,4,5,6,7,8,9,10,11,12})),
CONCATENATE($ES246," ",$L246)="RussOutdoor метро",
_xlpm.COEFF*
INDEX({0.8;0.9;1.1;1.1;1;1;1;1;1.1;1.1;1.1;1.1},
MATCH(MONTH(BF$15),
{1,2,3,4,5,6,7,8,9,10,11,12})),
$ES246&lt;&gt;"LisChannel",
_xlpm.COEFF,
$ES246&lt;&gt;"RussOutdoor",
_xlpm.COEFF))</f>
        <v/>
      </c>
      <c r="BG246" s="68">
        <f t="array" ref="BG246">
_xlfn.LET(_xlpm.COEFF,
IF($AW246+$AX246=0,0,IF(MAX(MIN($AX246,EOMONTH(BG$15,0))-MAX($AW246,BG$15)+1,)&gt;0,1,0)),
_xlfn.IFS(
$ES246="LisChannel",
_xlpm.COEFF*
INDEX({1;1;1.2;1.2;1;1;1;1;1.2;1.2;1.2;1.2},
MATCH(MONTH(BG$15),
{1,2,3,4,5,6,7,8,9,10,11,12})),
CONCATENATE($ES246," ",$L246)="RussOutdoor метро",
_xlpm.COEFF*
INDEX({0.8;0.9;1.1;1.1;1;1;1;1;1.1;1.1;1.1;1.1},
MATCH(MONTH(BG$15),
{1,2,3,4,5,6,7,8,9,10,11,12})),
$ES246&lt;&gt;"LisChannel",
_xlpm.COEFF,
$ES246&lt;&gt;"RussOutdoor",
_xlpm.COEFF))</f>
        <v/>
      </c>
      <c r="BH246" s="68">
        <f t="array" ref="BH246">
_xlfn.LET(_xlpm.COEFF,
IF($AW246+$AX246=0,0,IF(MAX(MIN($AX246,EOMONTH(BH$15,0))-MAX($AW246,BH$15)+1,)&gt;0,1,0)),
_xlfn.IFS(
$ES246="LisChannel",
_xlpm.COEFF*
INDEX({1;1;1.2;1.2;1;1;1;1;1.2;1.2;1.2;1.2},
MATCH(MONTH(BH$15),
{1,2,3,4,5,6,7,8,9,10,11,12})),
CONCATENATE($ES246," ",$L246)="RussOutdoor метро",
_xlpm.COEFF*
INDEX({0.8;0.9;1.1;1.1;1;1;1;1;1.1;1.1;1.1;1.1},
MATCH(MONTH(BH$15),
{1,2,3,4,5,6,7,8,9,10,11,12})),
$ES246&lt;&gt;"LisChannel",
_xlpm.COEFF,
$ES246&lt;&gt;"RussOutdoor",
_xlpm.COEFF))</f>
        <v/>
      </c>
      <c r="BI246" s="68">
        <f t="array" ref="BI246">
_xlfn.LET(_xlpm.COEFF,
IF($AW246+$AX246=0,0,IF(MAX(MIN($AX246,EOMONTH(BI$15,0))-MAX($AW246,BI$15)+1,)&gt;0,1,0)),
_xlfn.IFS(
$ES246="LisChannel",
_xlpm.COEFF*
INDEX({1;1;1.2;1.2;1;1;1;1;1.2;1.2;1.2;1.2},
MATCH(MONTH(BI$15),
{1,2,3,4,5,6,7,8,9,10,11,12})),
CONCATENATE($ES246," ",$L246)="RussOutdoor метро",
_xlpm.COEFF*
INDEX({0.8;0.9;1.1;1.1;1;1;1;1;1.1;1.1;1.1;1.1},
MATCH(MONTH(BI$15),
{1,2,3,4,5,6,7,8,9,10,11,12})),
$ES246&lt;&gt;"LisChannel",
_xlpm.COEFF,
$ES246&lt;&gt;"RussOutdoor",
_xlpm.COEFF))</f>
        <v/>
      </c>
      <c r="BJ246" s="68">
        <f t="array" ref="BJ246">
_xlfn.LET(_xlpm.COEFF,
IF($AW246+$AX246=0,0,IF(MAX(MIN($AX246,EOMONTH(BJ$15,0))-MAX($AW246,BJ$15)+1,)&gt;0,1,0)),
_xlfn.IFS(
$ES246="LisChannel",
_xlpm.COEFF*
INDEX({1;1;1.2;1.2;1;1;1;1;1.2;1.2;1.2;1.2},
MATCH(MONTH(BJ$15),
{1,2,3,4,5,6,7,8,9,10,11,12})),
CONCATENATE($ES246," ",$L246)="RussOutdoor метро",
_xlpm.COEFF*
INDEX({0.8;0.9;1.1;1.1;1;1;1;1;1.1;1.1;1.1;1.1},
MATCH(MONTH(BJ$15),
{1,2,3,4,5,6,7,8,9,10,11,12})),
$ES246&lt;&gt;"LisChannel",
_xlpm.COEFF,
$ES246&lt;&gt;"RussOutdoor",
_xlpm.COEFF))</f>
        <v/>
      </c>
      <c r="BK246" s="68">
        <f t="array" ref="BK246">
_xlfn.LET(_xlpm.COEFF,
IF($AW246+$AX246=0,0,IF(MAX(MIN($AX246,EOMONTH(BK$15,0))-MAX($AW246,BK$15)+1,)&gt;0,1,0)),
_xlfn.IFS(
$ES246="LisChannel",
_xlpm.COEFF*
INDEX({1;1;1.2;1.2;1;1;1;1;1.2;1.2;1.2;1.2},
MATCH(MONTH(BK$15),
{1,2,3,4,5,6,7,8,9,10,11,12})),
CONCATENATE($ES246," ",$L246)="RussOutdoor метро",
_xlpm.COEFF*
INDEX({0.8;0.9;1.1;1.1;1;1;1;1;1.1;1.1;1.1;1.1},
MATCH(MONTH(BK$15),
{1,2,3,4,5,6,7,8,9,10,11,12})),
$ES246&lt;&gt;"LisChannel",
_xlpm.COEFF,
$ES246&lt;&gt;"RussOutdoor",
_xlpm.COEFF))</f>
        <v/>
      </c>
      <c r="BL246" s="62">
        <f>COUNTIFS($AZ246:$BK246,"&gt;0")</f>
        <v/>
      </c>
      <c r="BM246" s="65" t="n"/>
      <c r="BN246" s="125">
        <f>$DJ246</f>
        <v/>
      </c>
      <c r="BO246" s="63">
        <f>$DQ246</f>
        <v/>
      </c>
      <c r="BP246" s="125">
        <f>
IFERROR(
IF($BL246=0,0,
$BN246*(1-$BO246)),
0)</f>
        <v/>
      </c>
      <c r="BQ246" s="125">
        <f t="array" ref="BQ246">
IFERROR(
_xlfn.IFS(
$DH246="день_1",
$BP246*$BL246/($AX246-$AW246+1)*AZ246*(DAY(EOMONTH(AZ$15,0))),
$DH246="день_2",
$BP246/30*MAX(MIN($AX246,EOMONTH(AZ$15,0))-MAX($AW246,AZ$15)+1,),
$DH246="раб.день",
$BP246/30*(IFERROR(
_xlfn.LET(_xlpm.VD,
CHOOSE(
{1;2;3;4;5;6;7;8;9;10;11;12;13;14;15;16;17;18},
45658,45659,45660,45661,45662,45663,45664,45665,45711,45724,45778,45779,45785,45786,45820,45821,45965,46022),
_xlfn.LET(_xlpm.DD,
MAX(MIN($AX246,EOMONTH(AZ$15,0))-MAX($AW246,AZ$15),),
_xlfn.IFS(
AND(MONTH($AW246)=MONTH(AZ$15),MONTH($AX246)&lt;&gt;MONTH(AZ$15)),
NETWORKDAYS.INTL($AW246,$AW246+_xlpm.DD,1,_xlpm.VD),
AND(MONTH($AW246)&lt;&gt;MONTH(AZ$15),MONTH($AX246)=MONTH(AZ$15)),
NETWORKDAYS.INTL(($AX246)-_xlpm.DD,$AX246,1,_xlpm.VD),
AND(MONTH($AW246)&lt;MONTH(AZ$15),MONTH($AX246)&gt;MONTH(AZ$15)),
NETWORKDAYS.INTL((EOMONTH(AZ$15-1,1))-_xlpm.DD,EOMONTH(AZ$15-1,1),1,_xlpm.VD),
AND(MONTH($AW246)=MONTH(AZ$15),MONTH($AX246)=MONTH(AZ$15)),
NETWORKDAYS.INTL($AW246,$AX246,1,_xlpm.VD)))),0)),
$DH246="месяц",
$BP246*AZ246,
$DH246="неделя",
$BP246*AZ246/7*(ROUNDUP((DAY(EOMONTH(AZ$15,0)))/4,0))),
0)</f>
        <v/>
      </c>
      <c r="BR246" s="125">
        <f t="array" ref="BR246">
IFERROR(
_xlfn.IFS(
$DH246="день_1",
$BP246*$BL246/($AX246-$AW246+1)*BA246*(DAY(EOMONTH(BA$15,0))),
$DH246="день_2",
$BP246/30*MAX(MIN($AX246,EOMONTH(BA$15,0))-MAX($AW246,BA$15)+1,),
$DH246="раб.день",
$BP246/30*(IFERROR(
_xlfn.LET(_xlpm.VD,
CHOOSE(
{1;2;3;4;5;6;7;8;9;10;11;12;13;14;15;16;17;18},
45658,45659,45660,45661,45662,45663,45664,45665,45711,45724,45778,45779,45785,45786,45820,45821,45965,46022),
_xlfn.LET(_xlpm.DD,
MAX(MIN($AX246,EOMONTH(BA$15,0))-MAX($AW246,BA$15),),
_xlfn.IFS(
AND(MONTH($AW246)=MONTH(BA$15),MONTH($AX246)&lt;&gt;MONTH(BA$15)),
NETWORKDAYS.INTL($AW246,$AW246+_xlpm.DD,1,_xlpm.VD),
AND(MONTH($AW246)&lt;&gt;MONTH(BA$15),MONTH($AX246)=MONTH(BA$15)),
NETWORKDAYS.INTL(($AX246)-_xlpm.DD,$AX246,1,_xlpm.VD),
AND(MONTH($AW246)&lt;MONTH(BA$15),MONTH($AX246)&gt;MONTH(BA$15)),
NETWORKDAYS.INTL((EOMONTH(BA$15-1,1))-_xlpm.DD,EOMONTH(BA$15-1,1),1,_xlpm.VD),
AND(MONTH($AW246)=MONTH(BA$15),MONTH($AX246)=MONTH(BA$15)),
NETWORKDAYS.INTL($AW246,$AX246,1,_xlpm.VD)))),0)),
$DH246="месяц",
$BP246*BA246,
$DH246="неделя",
$BP246*BA246/7*(ROUNDUP((DAY(EOMONTH(BA$15,0)))/4,0))),
0)</f>
        <v/>
      </c>
      <c r="BS246" s="125">
        <f t="array" ref="BS246">
IFERROR(
_xlfn.IFS(
$DH246="день_1",
$BP246*$BL246/($AX246-$AW246+1)*BB246*(DAY(EOMONTH(BB$15,0))),
$DH246="день_2",
$BP246/30*MAX(MIN($AX246,EOMONTH(BB$15,0))-MAX($AW246,BB$15)+1,),
$DH246="раб.день",
$BP246/30*(IFERROR(
_xlfn.LET(_xlpm.VD,
CHOOSE(
{1;2;3;4;5;6;7;8;9;10;11;12;13;14;15;16;17;18},
45658,45659,45660,45661,45662,45663,45664,45665,45711,45724,45778,45779,45785,45786,45820,45821,45965,46022),
_xlfn.LET(_xlpm.DD,
MAX(MIN($AX246,EOMONTH(BB$15,0))-MAX($AW246,BB$15),),
_xlfn.IFS(
AND(MONTH($AW246)=MONTH(BB$15),MONTH($AX246)&lt;&gt;MONTH(BB$15)),
NETWORKDAYS.INTL($AW246,$AW246+_xlpm.DD,1,_xlpm.VD),
AND(MONTH($AW246)&lt;&gt;MONTH(BB$15),MONTH($AX246)=MONTH(BB$15)),
NETWORKDAYS.INTL(($AX246)-_xlpm.DD,$AX246,1,_xlpm.VD),
AND(MONTH($AW246)&lt;MONTH(BB$15),MONTH($AX246)&gt;MONTH(BB$15)),
NETWORKDAYS.INTL((EOMONTH(BB$15-1,1))-_xlpm.DD,EOMONTH(BB$15-1,1),1,_xlpm.VD),
AND(MONTH($AW246)=MONTH(BB$15),MONTH($AX246)=MONTH(BB$15)),
NETWORKDAYS.INTL($AW246,$AX246,1,_xlpm.VD)))),0)),
$DH246="месяц",
$BP246*BB246,
$DH246="неделя",
$BP246*BB246/7*(ROUNDUP((DAY(EOMONTH(BB$15,0)))/4,0))),
0)</f>
        <v/>
      </c>
      <c r="BT246" s="125">
        <f t="array" ref="BT246">
IFERROR(
_xlfn.IFS(
$DH246="день_1",
$BP246*$BL246/($AX246-$AW246+1)*BC246*(DAY(EOMONTH(BC$15,0))),
$DH246="день_2",
$BP246/30*MAX(MIN($AX246,EOMONTH(BC$15,0))-MAX($AW246,BC$15)+1,),
$DH246="раб.день",
$BP246/30*(IFERROR(
_xlfn.LET(_xlpm.VD,
CHOOSE(
{1;2;3;4;5;6;7;8;9;10;11;12;13;14;15;16;17;18},
45658,45659,45660,45661,45662,45663,45664,45665,45711,45724,45778,45779,45785,45786,45820,45821,45965,46022),
_xlfn.LET(_xlpm.DD,
MAX(MIN($AX246,EOMONTH(BC$15,0))-MAX($AW246,BC$15),),
_xlfn.IFS(
AND(MONTH($AW246)=MONTH(BC$15),MONTH($AX246)&lt;&gt;MONTH(BC$15)),
NETWORKDAYS.INTL($AW246,$AW246+_xlpm.DD,1,_xlpm.VD),
AND(MONTH($AW246)&lt;&gt;MONTH(BC$15),MONTH($AX246)=MONTH(BC$15)),
NETWORKDAYS.INTL(($AX246)-_xlpm.DD,$AX246,1,_xlpm.VD),
AND(MONTH($AW246)&lt;MONTH(BC$15),MONTH($AX246)&gt;MONTH(BC$15)),
NETWORKDAYS.INTL((EOMONTH(BC$15-1,1))-_xlpm.DD,EOMONTH(BC$15-1,1),1,_xlpm.VD),
AND(MONTH($AW246)=MONTH(BC$15),MONTH($AX246)=MONTH(BC$15)),
NETWORKDAYS.INTL($AW246,$AX246,1,_xlpm.VD)))),0)),
$DH246="месяц",
$BP246*BC246,
$DH246="неделя",
$BP246*BC246/7*(ROUNDUP((DAY(EOMONTH(BC$15,0)))/4,0))),
0)</f>
        <v/>
      </c>
      <c r="BU246" s="125">
        <f t="array" ref="BU246">
IFERROR(
_xlfn.IFS(
$DH246="день_1",
$BP246*$BL246/($AX246-$AW246+1)*BD246*(DAY(EOMONTH(BD$15,0))),
$DH246="день_2",
$BP246/30*MAX(MIN($AX246,EOMONTH(BD$15,0))-MAX($AW246,BD$15)+1,),
$DH246="раб.день",
$BP246/30*(IFERROR(
_xlfn.LET(_xlpm.VD,
CHOOSE(
{1;2;3;4;5;6;7;8;9;10;11;12;13;14;15;16;17;18},
45658,45659,45660,45661,45662,45663,45664,45665,45711,45724,45778,45779,45785,45786,45820,45821,45965,46022),
_xlfn.LET(_xlpm.DD,
MAX(MIN($AX246,EOMONTH(BD$15,0))-MAX($AW246,BD$15),),
_xlfn.IFS(
AND(MONTH($AW246)=MONTH(BD$15),MONTH($AX246)&lt;&gt;MONTH(BD$15)),
NETWORKDAYS.INTL($AW246,$AW246+_xlpm.DD,1,_xlpm.VD),
AND(MONTH($AW246)&lt;&gt;MONTH(BD$15),MONTH($AX246)=MONTH(BD$15)),
NETWORKDAYS.INTL(($AX246)-_xlpm.DD,$AX246,1,_xlpm.VD),
AND(MONTH($AW246)&lt;MONTH(BD$15),MONTH($AX246)&gt;MONTH(BD$15)),
NETWORKDAYS.INTL((EOMONTH(BD$15-1,1))-_xlpm.DD,EOMONTH(BD$15-1,1),1,_xlpm.VD),
AND(MONTH($AW246)=MONTH(BD$15),MONTH($AX246)=MONTH(BD$15)),
NETWORKDAYS.INTL($AW246,$AX246,1,_xlpm.VD)))),0)),
$DH246="месяц",
$BP246*BD246,
$DH246="неделя",
$BP246*BD246/7*(ROUNDUP((DAY(EOMONTH(BD$15,0)))/4,0))),
0)</f>
        <v/>
      </c>
      <c r="BV246" s="125">
        <f t="array" ref="BV246">
IFERROR(
_xlfn.IFS(
$DH246="день_1",
$BP246*$BL246/($AX246-$AW246+1)*BE246*(DAY(EOMONTH(BE$15,0))),
$DH246="день_2",
$BP246/30*MAX(MIN($AX246,EOMONTH(BE$15,0))-MAX($AW246,BE$15)+1,),
$DH246="раб.день",
$BP246/30*(IFERROR(
_xlfn.LET(_xlpm.VD,
CHOOSE(
{1;2;3;4;5;6;7;8;9;10;11;12;13;14;15;16;17;18},
45658,45659,45660,45661,45662,45663,45664,45665,45711,45724,45778,45779,45785,45786,45820,45821,45965,46022),
_xlfn.LET(_xlpm.DD,
MAX(MIN($AX246,EOMONTH(BE$15,0))-MAX($AW246,BE$15),),
_xlfn.IFS(
AND(MONTH($AW246)=MONTH(BE$15),MONTH($AX246)&lt;&gt;MONTH(BE$15)),
NETWORKDAYS.INTL($AW246,$AW246+_xlpm.DD,1,_xlpm.VD),
AND(MONTH($AW246)&lt;&gt;MONTH(BE$15),MONTH($AX246)=MONTH(BE$15)),
NETWORKDAYS.INTL(($AX246)-_xlpm.DD,$AX246,1,_xlpm.VD),
AND(MONTH($AW246)&lt;MONTH(BE$15),MONTH($AX246)&gt;MONTH(BE$15)),
NETWORKDAYS.INTL((EOMONTH(BE$15-1,1))-_xlpm.DD,EOMONTH(BE$15-1,1),1,_xlpm.VD),
AND(MONTH($AW246)=MONTH(BE$15),MONTH($AX246)=MONTH(BE$15)),
NETWORKDAYS.INTL($AW246,$AX246,1,_xlpm.VD)))),0)),
$DH246="месяц",
$BP246*BE246,
$DH246="неделя",
$BP246*BE246/7*(ROUNDUP((DAY(EOMONTH(BE$15,0)))/4,0))),
0)</f>
        <v/>
      </c>
      <c r="BW246" s="125">
        <f t="array" ref="BW246">
IFERROR(
_xlfn.IFS(
$DH246="день_1",
$BP246*$BL246/($AX246-$AW246+1)*BF246*(DAY(EOMONTH(BF$15,0))),
$DH246="день_2",
$BP246/30*MAX(MIN($AX246,EOMONTH(BF$15,0))-MAX($AW246,BF$15)+1,),
$DH246="раб.день",
$BP246/30*(IFERROR(
_xlfn.LET(_xlpm.VD,
CHOOSE(
{1;2;3;4;5;6;7;8;9;10;11;12;13;14;15;16;17;18},
45658,45659,45660,45661,45662,45663,45664,45665,45711,45724,45778,45779,45785,45786,45820,45821,45965,46022),
_xlfn.LET(_xlpm.DD,
MAX(MIN($AX246,EOMONTH(BF$15,0))-MAX($AW246,BF$15),),
_xlfn.IFS(
AND(MONTH($AW246)=MONTH(BF$15),MONTH($AX246)&lt;&gt;MONTH(BF$15)),
NETWORKDAYS.INTL($AW246,$AW246+_xlpm.DD,1,_xlpm.VD),
AND(MONTH($AW246)&lt;&gt;MONTH(BF$15),MONTH($AX246)=MONTH(BF$15)),
NETWORKDAYS.INTL(($AX246)-_xlpm.DD,$AX246,1,_xlpm.VD),
AND(MONTH($AW246)&lt;MONTH(BF$15),MONTH($AX246)&gt;MONTH(BF$15)),
NETWORKDAYS.INTL((EOMONTH(BF$15-1,1))-_xlpm.DD,EOMONTH(BF$15-1,1),1,_xlpm.VD),
AND(MONTH($AW246)=MONTH(BF$15),MONTH($AX246)=MONTH(BF$15)),
NETWORKDAYS.INTL($AW246,$AX246,1,_xlpm.VD)))),0)),
$DH246="месяц",
$BP246*BF246,
$DH246="неделя",
$BP246*BF246/7*(ROUNDUP((DAY(EOMONTH(BF$15,0)))/4,0))),
0)</f>
        <v/>
      </c>
      <c r="BX246" s="125">
        <f t="array" ref="BX246">
IFERROR(
_xlfn.IFS(
$DH246="день_1",
$BP246*$BL246/($AX246-$AW246+1)*BG246*(DAY(EOMONTH(BG$15,0))),
$DH246="день_2",
$BP246/30*MAX(MIN($AX246,EOMONTH(BG$15,0))-MAX($AW246,BG$15)+1,),
$DH246="раб.день",
$BP246/30*(IFERROR(
_xlfn.LET(_xlpm.VD,
CHOOSE(
{1;2;3;4;5;6;7;8;9;10;11;12;13;14;15;16;17;18},
45658,45659,45660,45661,45662,45663,45664,45665,45711,45724,45778,45779,45785,45786,45820,45821,45965,46022),
_xlfn.LET(_xlpm.DD,
MAX(MIN($AX246,EOMONTH(BG$15,0))-MAX($AW246,BG$15),),
_xlfn.IFS(
AND(MONTH($AW246)=MONTH(BG$15),MONTH($AX246)&lt;&gt;MONTH(BG$15)),
NETWORKDAYS.INTL($AW246,$AW246+_xlpm.DD,1,_xlpm.VD),
AND(MONTH($AW246)&lt;&gt;MONTH(BG$15),MONTH($AX246)=MONTH(BG$15)),
NETWORKDAYS.INTL(($AX246)-_xlpm.DD,$AX246,1,_xlpm.VD),
AND(MONTH($AW246)&lt;MONTH(BG$15),MONTH($AX246)&gt;MONTH(BG$15)),
NETWORKDAYS.INTL((EOMONTH(BG$15-1,1))-_xlpm.DD,EOMONTH(BG$15-1,1),1,_xlpm.VD),
AND(MONTH($AW246)=MONTH(BG$15),MONTH($AX246)=MONTH(BG$15)),
NETWORKDAYS.INTL($AW246,$AX246,1,_xlpm.VD)))),0)),
$DH246="месяц",
$BP246*BG246,
$DH246="неделя",
$BP246*BG246/7*(ROUNDUP((DAY(EOMONTH(BG$15,0)))/4,0))),
0)</f>
        <v/>
      </c>
      <c r="BY246" s="125">
        <f t="array" ref="BY246">
IFERROR(
_xlfn.IFS(
$DH246="день_1",
$BP246*$BL246/($AX246-$AW246+1)*BH246*(DAY(EOMONTH(BH$15,0))),
$DH246="день_2",
$BP246/30*MAX(MIN($AX246,EOMONTH(BH$15,0))-MAX($AW246,BH$15)+1,),
$DH246="раб.день",
$BP246/30*(IFERROR(
_xlfn.LET(_xlpm.VD,
CHOOSE(
{1;2;3;4;5;6;7;8;9;10;11;12;13;14;15;16;17;18},
45658,45659,45660,45661,45662,45663,45664,45665,45711,45724,45778,45779,45785,45786,45820,45821,45965,46022),
_xlfn.LET(_xlpm.DD,
MAX(MIN($AX246,EOMONTH(BH$15,0))-MAX($AW246,BH$15),),
_xlfn.IFS(
AND(MONTH($AW246)=MONTH(BH$15),MONTH($AX246)&lt;&gt;MONTH(BH$15)),
NETWORKDAYS.INTL($AW246,$AW246+_xlpm.DD,1,_xlpm.VD),
AND(MONTH($AW246)&lt;&gt;MONTH(BH$15),MONTH($AX246)=MONTH(BH$15)),
NETWORKDAYS.INTL(($AX246)-_xlpm.DD,$AX246,1,_xlpm.VD),
AND(MONTH($AW246)&lt;MONTH(BH$15),MONTH($AX246)&gt;MONTH(BH$15)),
NETWORKDAYS.INTL((EOMONTH(BH$15-1,1))-_xlpm.DD,EOMONTH(BH$15-1,1),1,_xlpm.VD),
AND(MONTH($AW246)=MONTH(BH$15),MONTH($AX246)=MONTH(BH$15)),
NETWORKDAYS.INTL($AW246,$AX246,1,_xlpm.VD)))),0)),
$DH246="месяц",
$BP246*BH246,
$DH246="неделя",
$BP246*BH246/7*(ROUNDUP((DAY(EOMONTH(BH$15,0)))/4,0))),
0)</f>
        <v/>
      </c>
      <c r="BZ246" s="125">
        <f t="array" ref="BZ246">
IFERROR(
_xlfn.IFS(
$DH246="день_1",
$BP246*$BL246/($AX246-$AW246+1)*BI246*(DAY(EOMONTH(BI$15,0))),
$DH246="день_2",
$BP246/30*MAX(MIN($AX246,EOMONTH(BI$15,0))-MAX($AW246,BI$15)+1,),
$DH246="раб.день",
$BP246/30*(IFERROR(
_xlfn.LET(_xlpm.VD,
CHOOSE(
{1;2;3;4;5;6;7;8;9;10;11;12;13;14;15;16;17;18},
45658,45659,45660,45661,45662,45663,45664,45665,45711,45724,45778,45779,45785,45786,45820,45821,45965,46022),
_xlfn.LET(_xlpm.DD,
MAX(MIN($AX246,EOMONTH(BI$15,0))-MAX($AW246,BI$15),),
_xlfn.IFS(
AND(MONTH($AW246)=MONTH(BI$15),MONTH($AX246)&lt;&gt;MONTH(BI$15)),
NETWORKDAYS.INTL($AW246,$AW246+_xlpm.DD,1,_xlpm.VD),
AND(MONTH($AW246)&lt;&gt;MONTH(BI$15),MONTH($AX246)=MONTH(BI$15)),
NETWORKDAYS.INTL(($AX246)-_xlpm.DD,$AX246,1,_xlpm.VD),
AND(MONTH($AW246)&lt;MONTH(BI$15),MONTH($AX246)&gt;MONTH(BI$15)),
NETWORKDAYS.INTL((EOMONTH(BI$15-1,1))-_xlpm.DD,EOMONTH(BI$15-1,1),1,_xlpm.VD),
AND(MONTH($AW246)=MONTH(BI$15),MONTH($AX246)=MONTH(BI$15)),
NETWORKDAYS.INTL($AW246,$AX246,1,_xlpm.VD)))),0)),
$DH246="месяц",
$BP246*BI246,
$DH246="неделя",
$BP246*BI246/7*(ROUNDUP((DAY(EOMONTH(BI$15,0)))/4,0))),
0)</f>
        <v/>
      </c>
      <c r="CA246" s="125">
        <f t="array" ref="CA246">
IFERROR(
_xlfn.IFS(
$DH246="день_1",
$BP246*$BL246/($AX246-$AW246+1)*BJ246*(DAY(EOMONTH(BJ$15,0))),
$DH246="день_2",
$BP246/30*MAX(MIN($AX246,EOMONTH(BJ$15,0))-MAX($AW246,BJ$15)+1,),
$DH246="раб.день",
$BP246/30*(IFERROR(
_xlfn.LET(_xlpm.VD,
CHOOSE(
{1;2;3;4;5;6;7;8;9;10;11;12;13;14;15;16;17;18},
45658,45659,45660,45661,45662,45663,45664,45665,45711,45724,45778,45779,45785,45786,45820,45821,45965,46022),
_xlfn.LET(_xlpm.DD,
MAX(MIN($AX246,EOMONTH(BJ$15,0))-MAX($AW246,BJ$15),),
_xlfn.IFS(
AND(MONTH($AW246)=MONTH(BJ$15),MONTH($AX246)&lt;&gt;MONTH(BJ$15)),
NETWORKDAYS.INTL($AW246,$AW246+_xlpm.DD,1,_xlpm.VD),
AND(MONTH($AW246)&lt;&gt;MONTH(BJ$15),MONTH($AX246)=MONTH(BJ$15)),
NETWORKDAYS.INTL(($AX246)-_xlpm.DD,$AX246,1,_xlpm.VD),
AND(MONTH($AW246)&lt;MONTH(BJ$15),MONTH($AX246)&gt;MONTH(BJ$15)),
NETWORKDAYS.INTL((EOMONTH(BJ$15-1,1))-_xlpm.DD,EOMONTH(BJ$15-1,1),1,_xlpm.VD),
AND(MONTH($AW246)=MONTH(BJ$15),MONTH($AX246)=MONTH(BJ$15)),
NETWORKDAYS.INTL($AW246,$AX246,1,_xlpm.VD)))),0)),
$DH246="месяц",
$BP246*BJ246,
$DH246="неделя",
$BP246*BJ246/7*(ROUNDUP((DAY(EOMONTH(BJ$15,0)))/4,0))),
0)</f>
        <v/>
      </c>
      <c r="CB246" s="125">
        <f t="array" ref="CB246">
IFERROR(
_xlfn.IFS(
$DH246="день_1",
$BP246*$BL246/($AX246-$AW246+1)*BK246*(DAY(EOMONTH(BK$15,0))),
$DH246="день_2",
$BP246/30*MAX(MIN($AX246,EOMONTH(BK$15,0))-MAX($AW246,BK$15)+1,),
$DH246="раб.день",
$BP246/30*(IFERROR(
_xlfn.LET(_xlpm.VD,
CHOOSE(
{1;2;3;4;5;6;7;8;9;10;11;12;13;14;15;16;17;18},
45658,45659,45660,45661,45662,45663,45664,45665,45711,45724,45778,45779,45785,45786,45820,45821,45965,46022),
_xlfn.LET(_xlpm.DD,
MAX(MIN($AX246,EOMONTH(BK$15,0))-MAX($AW246,BK$15),),
_xlfn.IFS(
AND(MONTH($AW246)=MONTH(BK$15),MONTH($AX246)&lt;&gt;MONTH(BK$15)),
NETWORKDAYS.INTL($AW246,$AW246+_xlpm.DD,1,_xlpm.VD),
AND(MONTH($AW246)&lt;&gt;MONTH(BK$15),MONTH($AX246)=MONTH(BK$15)),
NETWORKDAYS.INTL(($AX246)-_xlpm.DD,$AX246,1,_xlpm.VD),
AND(MONTH($AW246)&lt;MONTH(BK$15),MONTH($AX246)&gt;MONTH(BK$15)),
NETWORKDAYS.INTL((EOMONTH(BK$15-1,1))-_xlpm.DD,EOMONTH(BK$15-1,1),1,_xlpm.VD),
AND(MONTH($AW246)=MONTH(BK$15),MONTH($AX246)=MONTH(BK$15)),
NETWORKDAYS.INTL($AW246,$AX246,1,_xlpm.VD)))),0)),
$DH246="месяц",
$BP246*BK246,
$DH246="неделя",
$BP246*BK246/7*(ROUNDUP((DAY(EOMONTH(BK$15,0)))/4,0))),
0)</f>
        <v/>
      </c>
      <c r="CC246" s="125">
        <f>SUM($BQ246:$CB246)</f>
        <v/>
      </c>
      <c r="CD246" s="126">
        <f>SUM($EH246:$EH246)</f>
        <v/>
      </c>
      <c r="CE246" s="126">
        <f>$CD246*$AB246</f>
        <v/>
      </c>
      <c r="CF246" s="126">
        <f>SUM($EK246:$EK246)</f>
        <v/>
      </c>
      <c r="CG246" s="126">
        <f>$CF246*$AB246</f>
        <v/>
      </c>
      <c r="CH246" s="126">
        <f>SUM($CC246,$CE246,$CG246)</f>
        <v/>
      </c>
      <c r="CI246" s="126">
        <f>$CH246*(1+$CM246)</f>
        <v/>
      </c>
      <c r="CJ246" s="127" t="n">
        <v>0</v>
      </c>
      <c r="CK246" s="126">
        <f>SUM($CH246:$CH246)*(1+$CJ246)</f>
        <v/>
      </c>
      <c r="CL246" s="126">
        <f>SUM($CH246:$CH246)*(1+$CM246)</f>
        <v/>
      </c>
      <c r="CM246" s="59" t="inlineStr">
        <is>
          <t>20%</t>
        </is>
      </c>
      <c r="CN246" s="59" t="n"/>
      <c r="CO246" s="72" t="n"/>
      <c r="CP246" s="59" t="n"/>
      <c r="CQ246" s="73" t="n"/>
      <c r="CR246" s="73" t="n"/>
      <c r="CS246" s="73" t="n"/>
      <c r="CT246" s="72" t="n"/>
      <c r="CU246" s="79" t="inlineStr">
        <is>
          <t> </t>
        </is>
      </c>
      <c r="CV246" s="60" t="n"/>
      <c r="CW246" s="60" t="n"/>
      <c r="CX246" s="60" t="n"/>
      <c r="CY246" s="127">
        <f>IFERROR(($CC246-$EE246)/($EE246/(1-$DQ246)),0)</f>
        <v/>
      </c>
      <c r="CZ246" s="127">
        <f>IFERROR(1-$EI246/($CE246),0)</f>
        <v/>
      </c>
      <c r="DA246" s="127">
        <f>IFERROR(1-$EL246/($CG246),0)</f>
        <v/>
      </c>
      <c r="DB246" s="126">
        <f>ROUND(IFERROR(($CI246/(1+$CM246)-$EN246),0),2)</f>
        <v/>
      </c>
      <c r="DC246" s="128" t="n"/>
      <c r="DD246" s="125" t="n"/>
      <c r="DE246" s="75" t="n">
        <v>0</v>
      </c>
      <c r="DF246" s="128" t="n"/>
      <c r="DG246" s="125">
        <f>IF($DC246=0,0,$DD246*($DC246*100%-$DE246*$DF246))*SUM($AB246:$AB246)</f>
        <v/>
      </c>
      <c r="DH246" s="129" t="inlineStr">
        <is>
          <t>месяц</t>
        </is>
      </c>
      <c r="DI246" s="130">
        <f t="array" ref="DI246">IFERROR(
IF($ES246="LisChannel",
(ROUND(((INDEX({174.625;153.888888888889;130.972222222222},MATCH($AI246,{2;3;4}),0))*$AG246*$AI246),2)),0),0)</f>
        <v/>
      </c>
      <c r="DJ246" s="130">
        <f>
_xlfn.LET(_xlpm.X,
IFERROR(
IF($ES246="НовиковТВ",
(_xlfn.LET(_xlpm.NTV,
_xlfn.LET(_xlpm.MIN,350000,
IF(SUMIFS($DI:$DI,$ES:$ES,"НовиковТВ")&lt;=_xlpm.MIN,
(SUMIFS($DI:$DI,$ES:$ES,"НовиковТВ")/(COUNTIFS($ES:$ES,"НовиковТВ")))*_xlpm.MIN/SUMIFS($DI:$DI,$ES:$ES,"НовиковТВ"),
DI246)),
_xlpm.NTV+$DG246/(1-(1-(_xlpm.NTV)*(1-$DL246)*(1-$DM246)*(1-$DN246)*(1-$DO246)*(1-$DP246)/_xlpm.NTV))))/(1+$EP246),
$DI246+$DG246/(1-(1-($DI246)*(1-$DL246)*(1-$DM246)*(1-$DN246)*(1-$DO246)*(1-$DP246)/$DI246))),
0),
_xlpm.X*(1+$CM246)*(1+$CW246)-_xlpm.X*(1+$CM246)+_xlpm.X)</f>
        <v/>
      </c>
      <c r="DK246" s="125" t="inlineStr">
        <is>
          <t>послед.</t>
        </is>
      </c>
      <c r="DL246" s="63" t="n">
        <v>0</v>
      </c>
      <c r="DM246" s="63" t="n">
        <v>0</v>
      </c>
      <c r="DN246" s="63" t="n">
        <v>0</v>
      </c>
      <c r="DO246" s="63" t="n">
        <v>0</v>
      </c>
      <c r="DP246" s="63" t="n">
        <v>0</v>
      </c>
      <c r="DQ246" s="63">
        <f t="array" ref="DQ246">IFERROR(_xlfn.IFS(
$DK246="послед.",1-(1-$DL246)*(1-$DM246)*(1-$DN246)*(1-$DO246)*(1-$DP246),
$DK246="сумм.",$DL246+$DM246+$DN246+$DO246+$DP246),
0)</f>
        <v/>
      </c>
      <c r="DR246" s="125">
        <f t="array" ref="DR246">
IFERROR(
_xlfn.IFS(
$BL246=0,
0,
$BL246&gt;0,
_xlfn.IFS($DK246="послед.",
$DJ246*(1-$DL246)*(1-$DM246)*(1-$DN246)*(1-$DO246)*(1-$DP246),
$DK246="сумм.",
$DJ246*(1-($DL246+$DM246+$DN246+$DO246+$DP246)))),0)</f>
        <v/>
      </c>
      <c r="DS246" s="125">
        <f t="array" ref="DS246">
IFERROR(_xlfn.IFS(
$DH246="день_1",
$DR246*$BL246/($AX246-$AW246+1)*AZ246*(DAY(EOMONTH(AZ$15,0))),
$DH246="день_2",
$DR246/30*MAX(MIN($AX246,EOMONTH(AZ$15,0))-MAX($AW246,AZ$15)+1,),
$DH246="раб.день",
$DR246/30*(IFERROR(
_xlfn.LET(_xlpm.VD,
CHOOSE(
{1;2;3;4;5;6;7;8;9;10;11;12;13;14;15;16;17;18},
45658,45659,45660,45661,45662,45663,45664,45665,45711,45724,45778,45779,45785,45786,45820,45821,45965,46022),
_xlfn.LET(_xlpm.DD,
MAX(MIN($AX246,EOMONTH(AZ$15,0))-MAX($AW246,AZ$15),),
_xlfn.IFS(
AND(MONTH($AW246)=MONTH(AZ$15),MONTH($AX246)&lt;&gt;MONTH(AZ$15)),
NETWORKDAYS.INTL($AW246,$AW246+_xlpm.DD,1,_xlpm.VD),
AND(MONTH($AW246)&lt;&gt;MONTH(AZ$15),MONTH($AX246)=MONTH(AZ$15)),
NETWORKDAYS.INTL(($AX246)-_xlpm.DD,$AX246,1,_xlpm.VD),
AND(MONTH($AW246)&lt;MONTH(AZ$15),MONTH($AX246)&gt;MONTH(AZ$15)),
NETWORKDAYS.INTL((EOMONTH(AZ$15-1,1))-_xlpm.DD,EOMONTH(AZ$15-1,1),1,_xlpm.VD),
AND(MONTH($AW246)=MONTH(AZ$15),MONTH($AX246)=MONTH(AZ$15)),
NETWORKDAYS.INTL($AW246,$AX246,1,_xlpm.VD)))),0)),
$DH246="месяц",
$DR246*AZ246,
$DH246="неделя",
$DR246*AZ246/7*(ROUNDUP((DAY(EOMONTH(AZ$15,0)))/4,0))),
0)</f>
        <v/>
      </c>
      <c r="DT246" s="125">
        <f t="array" ref="DT246">
IFERROR(_xlfn.IFS(
$DH246="день_1",
$DR246*$BL246/($AX246-$AW246+1)*BA246*(DAY(EOMONTH(BA$15,0))),
$DH246="день_2",
$DR246/30*MAX(MIN($AX246,EOMONTH(BA$15,0))-MAX($AW246,BA$15)+1,),
$DH246="раб.день",
$DR246/30*(IFERROR(
_xlfn.LET(_xlpm.VD,
CHOOSE(
{1;2;3;4;5;6;7;8;9;10;11;12;13;14;15;16;17;18},
45658,45659,45660,45661,45662,45663,45664,45665,45711,45724,45778,45779,45785,45786,45820,45821,45965,46022),
_xlfn.LET(_xlpm.DD,
MAX(MIN($AX246,EOMONTH(BA$15,0))-MAX($AW246,BA$15),),
_xlfn.IFS(
AND(MONTH($AW246)=MONTH(BA$15),MONTH($AX246)&lt;&gt;MONTH(BA$15)),
NETWORKDAYS.INTL($AW246,$AW246+_xlpm.DD,1,_xlpm.VD),
AND(MONTH($AW246)&lt;&gt;MONTH(BA$15),MONTH($AX246)=MONTH(BA$15)),
NETWORKDAYS.INTL(($AX246)-_xlpm.DD,$AX246,1,_xlpm.VD),
AND(MONTH($AW246)&lt;MONTH(BA$15),MONTH($AX246)&gt;MONTH(BA$15)),
NETWORKDAYS.INTL((EOMONTH(BA$15-1,1))-_xlpm.DD,EOMONTH(BA$15-1,1),1,_xlpm.VD),
AND(MONTH($AW246)=MONTH(BA$15),MONTH($AX246)=MONTH(BA$15)),
NETWORKDAYS.INTL($AW246,$AX246,1,_xlpm.VD)))),0)),
$DH246="месяц",
$DR246*BA246,
$DH246="неделя",
$DR246*BA246/7*(ROUNDUP((DAY(EOMONTH(BA$15,0)))/4,0))),
0)</f>
        <v/>
      </c>
      <c r="DU246" s="125">
        <f t="array" ref="DU246">
IFERROR(_xlfn.IFS(
$DH246="день_1",
$DR246*$BL246/($AX246-$AW246+1)*BB246*(DAY(EOMONTH(BB$15,0))),
$DH246="день_2",
$DR246/30*MAX(MIN($AX246,EOMONTH(BB$15,0))-MAX($AW246,BB$15)+1,),
$DH246="раб.день",
$DR246/30*(IFERROR(
_xlfn.LET(_xlpm.VD,
CHOOSE(
{1;2;3;4;5;6;7;8;9;10;11;12;13;14;15;16;17;18},
45658,45659,45660,45661,45662,45663,45664,45665,45711,45724,45778,45779,45785,45786,45820,45821,45965,46022),
_xlfn.LET(_xlpm.DD,
MAX(MIN($AX246,EOMONTH(BB$15,0))-MAX($AW246,BB$15),),
_xlfn.IFS(
AND(MONTH($AW246)=MONTH(BB$15),MONTH($AX246)&lt;&gt;MONTH(BB$15)),
NETWORKDAYS.INTL($AW246,$AW246+_xlpm.DD,1,_xlpm.VD),
AND(MONTH($AW246)&lt;&gt;MONTH(BB$15),MONTH($AX246)=MONTH(BB$15)),
NETWORKDAYS.INTL(($AX246)-_xlpm.DD,$AX246,1,_xlpm.VD),
AND(MONTH($AW246)&lt;MONTH(BB$15),MONTH($AX246)&gt;MONTH(BB$15)),
NETWORKDAYS.INTL((EOMONTH(BB$15-1,1))-_xlpm.DD,EOMONTH(BB$15-1,1),1,_xlpm.VD),
AND(MONTH($AW246)=MONTH(BB$15),MONTH($AX246)=MONTH(BB$15)),
NETWORKDAYS.INTL($AW246,$AX246,1,_xlpm.VD)))),0)),
$DH246="месяц",
$DR246*BB246,
$DH246="неделя",
$DR246*BB246/7*(ROUNDUP((DAY(EOMONTH(BB$15,0)))/4,0))),
0)</f>
        <v/>
      </c>
      <c r="DV246" s="125">
        <f t="array" ref="DV246">
IFERROR(_xlfn.IFS(
$DH246="день_1",
$DR246*$BL246/($AX246-$AW246+1)*BC246*(DAY(EOMONTH(BC$15,0))),
$DH246="день_2",
$DR246/30*MAX(MIN($AX246,EOMONTH(BC$15,0))-MAX($AW246,BC$15)+1,),
$DH246="раб.день",
$DR246/30*(IFERROR(
_xlfn.LET(_xlpm.VD,
CHOOSE(
{1;2;3;4;5;6;7;8;9;10;11;12;13;14;15;16;17;18},
45658,45659,45660,45661,45662,45663,45664,45665,45711,45724,45778,45779,45785,45786,45820,45821,45965,46022),
_xlfn.LET(_xlpm.DD,
MAX(MIN($AX246,EOMONTH(BC$15,0))-MAX($AW246,BC$15),),
_xlfn.IFS(
AND(MONTH($AW246)=MONTH(BC$15),MONTH($AX246)&lt;&gt;MONTH(BC$15)),
NETWORKDAYS.INTL($AW246,$AW246+_xlpm.DD,1,_xlpm.VD),
AND(MONTH($AW246)&lt;&gt;MONTH(BC$15),MONTH($AX246)=MONTH(BC$15)),
NETWORKDAYS.INTL(($AX246)-_xlpm.DD,$AX246,1,_xlpm.VD),
AND(MONTH($AW246)&lt;MONTH(BC$15),MONTH($AX246)&gt;MONTH(BC$15)),
NETWORKDAYS.INTL((EOMONTH(BC$15-1,1))-_xlpm.DD,EOMONTH(BC$15-1,1),1,_xlpm.VD),
AND(MONTH($AW246)=MONTH(BC$15),MONTH($AX246)=MONTH(BC$15)),
NETWORKDAYS.INTL($AW246,$AX246,1,_xlpm.VD)))),0)),
$DH246="месяц",
$DR246*BC246,
$DH246="неделя",
$DR246*BC246/7*(ROUNDUP((DAY(EOMONTH(BC$15,0)))/4,0))),
0)</f>
        <v/>
      </c>
      <c r="DW246" s="125">
        <f t="array" ref="DW246">
IFERROR(_xlfn.IFS(
$DH246="день_1",
$DR246*$BL246/($AX246-$AW246+1)*BD246*(DAY(EOMONTH(BD$15,0))),
$DH246="день_2",
$DR246/30*MAX(MIN($AX246,EOMONTH(BD$15,0))-MAX($AW246,BD$15)+1,),
$DH246="раб.день",
$DR246/30*(IFERROR(
_xlfn.LET(_xlpm.VD,
CHOOSE(
{1;2;3;4;5;6;7;8;9;10;11;12;13;14;15;16;17;18},
45658,45659,45660,45661,45662,45663,45664,45665,45711,45724,45778,45779,45785,45786,45820,45821,45965,46022),
_xlfn.LET(_xlpm.DD,
MAX(MIN($AX246,EOMONTH(BD$15,0))-MAX($AW246,BD$15),),
_xlfn.IFS(
AND(MONTH($AW246)=MONTH(BD$15),MONTH($AX246)&lt;&gt;MONTH(BD$15)),
NETWORKDAYS.INTL($AW246,$AW246+_xlpm.DD,1,_xlpm.VD),
AND(MONTH($AW246)&lt;&gt;MONTH(BD$15),MONTH($AX246)=MONTH(BD$15)),
NETWORKDAYS.INTL(($AX246)-_xlpm.DD,$AX246,1,_xlpm.VD),
AND(MONTH($AW246)&lt;MONTH(BD$15),MONTH($AX246)&gt;MONTH(BD$15)),
NETWORKDAYS.INTL((EOMONTH(BD$15-1,1))-_xlpm.DD,EOMONTH(BD$15-1,1),1,_xlpm.VD),
AND(MONTH($AW246)=MONTH(BD$15),MONTH($AX246)=MONTH(BD$15)),
NETWORKDAYS.INTL($AW246,$AX246,1,_xlpm.VD)))),0)),
$DH246="месяц",
$DR246*BD246,
$DH246="неделя",
$DR246*BD246/7*(ROUNDUP((DAY(EOMONTH(BD$15,0)))/4,0))),
0)</f>
        <v/>
      </c>
      <c r="DX246" s="125">
        <f t="array" ref="DX246">
IFERROR(_xlfn.IFS(
$DH246="день_1",
$DR246*$BL246/($AX246-$AW246+1)*BE246*(DAY(EOMONTH(BE$15,0))),
$DH246="день_2",
$DR246/30*MAX(MIN($AX246,EOMONTH(BE$15,0))-MAX($AW246,BE$15)+1,),
$DH246="раб.день",
$DR246/30*(IFERROR(
_xlfn.LET(_xlpm.VD,
CHOOSE(
{1;2;3;4;5;6;7;8;9;10;11;12;13;14;15;16;17;18},
45658,45659,45660,45661,45662,45663,45664,45665,45711,45724,45778,45779,45785,45786,45820,45821,45965,46022),
_xlfn.LET(_xlpm.DD,
MAX(MIN($AX246,EOMONTH(BE$15,0))-MAX($AW246,BE$15),),
_xlfn.IFS(
AND(MONTH($AW246)=MONTH(BE$15),MONTH($AX246)&lt;&gt;MONTH(BE$15)),
NETWORKDAYS.INTL($AW246,$AW246+_xlpm.DD,1,_xlpm.VD),
AND(MONTH($AW246)&lt;&gt;MONTH(BE$15),MONTH($AX246)=MONTH(BE$15)),
NETWORKDAYS.INTL(($AX246)-_xlpm.DD,$AX246,1,_xlpm.VD),
AND(MONTH($AW246)&lt;MONTH(BE$15),MONTH($AX246)&gt;MONTH(BE$15)),
NETWORKDAYS.INTL((EOMONTH(BE$15-1,1))-_xlpm.DD,EOMONTH(BE$15-1,1),1,_xlpm.VD),
AND(MONTH($AW246)=MONTH(BE$15),MONTH($AX246)=MONTH(BE$15)),
NETWORKDAYS.INTL($AW246,$AX246,1,_xlpm.VD)))),0)),
$DH246="месяц",
$DR246*BE246,
$DH246="неделя",
$DR246*BE246/7*(ROUNDUP((DAY(EOMONTH(BE$15,0)))/4,0))),
0)</f>
        <v/>
      </c>
      <c r="DY246" s="125">
        <f t="array" ref="DY246">
IFERROR(_xlfn.IFS(
$DH246="день_1",
$DR246*$BL246/($AX246-$AW246+1)*BF246*(DAY(EOMONTH(BF$15,0))),
$DH246="день_2",
$DR246/30*MAX(MIN($AX246,EOMONTH(BF$15,0))-MAX($AW246,BF$15)+1,),
$DH246="раб.день",
$DR246/30*(IFERROR(
_xlfn.LET(_xlpm.VD,
CHOOSE(
{1;2;3;4;5;6;7;8;9;10;11;12;13;14;15;16;17;18},
45658,45659,45660,45661,45662,45663,45664,45665,45711,45724,45778,45779,45785,45786,45820,45821,45965,46022),
_xlfn.LET(_xlpm.DD,
MAX(MIN($AX246,EOMONTH(BF$15,0))-MAX($AW246,BF$15),),
_xlfn.IFS(
AND(MONTH($AW246)=MONTH(BF$15),MONTH($AX246)&lt;&gt;MONTH(BF$15)),
NETWORKDAYS.INTL($AW246,$AW246+_xlpm.DD,1,_xlpm.VD),
AND(MONTH($AW246)&lt;&gt;MONTH(BF$15),MONTH($AX246)=MONTH(BF$15)),
NETWORKDAYS.INTL(($AX246)-_xlpm.DD,$AX246,1,_xlpm.VD),
AND(MONTH($AW246)&lt;MONTH(BF$15),MONTH($AX246)&gt;MONTH(BF$15)),
NETWORKDAYS.INTL((EOMONTH(BF$15-1,1))-_xlpm.DD,EOMONTH(BF$15-1,1),1,_xlpm.VD),
AND(MONTH($AW246)=MONTH(BF$15),MONTH($AX246)=MONTH(BF$15)),
NETWORKDAYS.INTL($AW246,$AX246,1,_xlpm.VD)))),0)),
$DH246="месяц",
$DR246*BF246,
$DH246="неделя",
$DR246*BF246/7*(ROUNDUP((DAY(EOMONTH(BF$15,0)))/4,0))),
0)</f>
        <v/>
      </c>
      <c r="DZ246" s="125">
        <f t="array" ref="DZ246">
IFERROR(_xlfn.IFS(
$DH246="день_1",
$DR246*$BL246/($AX246-$AW246+1)*BG246*(DAY(EOMONTH(BG$15,0))),
$DH246="день_2",
$DR246/30*MAX(MIN($AX246,EOMONTH(BG$15,0))-MAX($AW246,BG$15)+1,),
$DH246="раб.день",
$DR246/30*(IFERROR(
_xlfn.LET(_xlpm.VD,
CHOOSE(
{1;2;3;4;5;6;7;8;9;10;11;12;13;14;15;16;17;18},
45658,45659,45660,45661,45662,45663,45664,45665,45711,45724,45778,45779,45785,45786,45820,45821,45965,46022),
_xlfn.LET(_xlpm.DD,
MAX(MIN($AX246,EOMONTH(BG$15,0))-MAX($AW246,BG$15),),
_xlfn.IFS(
AND(MONTH($AW246)=MONTH(BG$15),MONTH($AX246)&lt;&gt;MONTH(BG$15)),
NETWORKDAYS.INTL($AW246,$AW246+_xlpm.DD,1,_xlpm.VD),
AND(MONTH($AW246)&lt;&gt;MONTH(BG$15),MONTH($AX246)=MONTH(BG$15)),
NETWORKDAYS.INTL(($AX246)-_xlpm.DD,$AX246,1,_xlpm.VD),
AND(MONTH($AW246)&lt;MONTH(BG$15),MONTH($AX246)&gt;MONTH(BG$15)),
NETWORKDAYS.INTL((EOMONTH(BG$15-1,1))-_xlpm.DD,EOMONTH(BG$15-1,1),1,_xlpm.VD),
AND(MONTH($AW246)=MONTH(BG$15),MONTH($AX246)=MONTH(BG$15)),
NETWORKDAYS.INTL($AW246,$AX246,1,_xlpm.VD)))),0)),
$DH246="месяц",
$DR246*BG246,
$DH246="неделя",
$DR246*BG246/7*(ROUNDUP((DAY(EOMONTH(BG$15,0)))/4,0))),
0)</f>
        <v/>
      </c>
      <c r="EA246" s="125">
        <f t="array" ref="EA246">
IFERROR(_xlfn.IFS(
$DH246="день_1",
$DR246*$BL246/($AX246-$AW246+1)*BH246*(DAY(EOMONTH(BH$15,0))),
$DH246="день_2",
$DR246/30*MAX(MIN($AX246,EOMONTH(BH$15,0))-MAX($AW246,BH$15)+1,),
$DH246="раб.день",
$DR246/30*(IFERROR(
_xlfn.LET(_xlpm.VD,
CHOOSE(
{1;2;3;4;5;6;7;8;9;10;11;12;13;14;15;16;17;18},
45658,45659,45660,45661,45662,45663,45664,45665,45711,45724,45778,45779,45785,45786,45820,45821,45965,46022),
_xlfn.LET(_xlpm.DD,
MAX(MIN($AX246,EOMONTH(BH$15,0))-MAX($AW246,BH$15),),
_xlfn.IFS(
AND(MONTH($AW246)=MONTH(BH$15),MONTH($AX246)&lt;&gt;MONTH(BH$15)),
NETWORKDAYS.INTL($AW246,$AW246+_xlpm.DD,1,_xlpm.VD),
AND(MONTH($AW246)&lt;&gt;MONTH(BH$15),MONTH($AX246)=MONTH(BH$15)),
NETWORKDAYS.INTL(($AX246)-_xlpm.DD,$AX246,1,_xlpm.VD),
AND(MONTH($AW246)&lt;MONTH(BH$15),MONTH($AX246)&gt;MONTH(BH$15)),
NETWORKDAYS.INTL((EOMONTH(BH$15-1,1))-_xlpm.DD,EOMONTH(BH$15-1,1),1,_xlpm.VD),
AND(MONTH($AW246)=MONTH(BH$15),MONTH($AX246)=MONTH(BH$15)),
NETWORKDAYS.INTL($AW246,$AX246,1,_xlpm.VD)))),0)),
$DH246="месяц",
$DR246*BH246,
$DH246="неделя",
$DR246*BH246/7*(ROUNDUP((DAY(EOMONTH(BH$15,0)))/4,0))),
0)</f>
        <v/>
      </c>
      <c r="EB246" s="125">
        <f t="array" ref="EB246">
IFERROR(_xlfn.IFS(
$DH246="день_1",
$DR246*$BL246/($AX246-$AW246+1)*BI246*(DAY(EOMONTH(BI$15,0))),
$DH246="день_2",
$DR246/30*MAX(MIN($AX246,EOMONTH(BI$15,0))-MAX($AW246,BI$15)+1,),
$DH246="раб.день",
$DR246/30*(IFERROR(
_xlfn.LET(_xlpm.VD,
CHOOSE(
{1;2;3;4;5;6;7;8;9;10;11;12;13;14;15;16;17;18},
45658,45659,45660,45661,45662,45663,45664,45665,45711,45724,45778,45779,45785,45786,45820,45821,45965,46022),
_xlfn.LET(_xlpm.DD,
MAX(MIN($AX246,EOMONTH(BI$15,0))-MAX($AW246,BI$15),),
_xlfn.IFS(
AND(MONTH($AW246)=MONTH(BI$15),MONTH($AX246)&lt;&gt;MONTH(BI$15)),
NETWORKDAYS.INTL($AW246,$AW246+_xlpm.DD,1,_xlpm.VD),
AND(MONTH($AW246)&lt;&gt;MONTH(BI$15),MONTH($AX246)=MONTH(BI$15)),
NETWORKDAYS.INTL(($AX246)-_xlpm.DD,$AX246,1,_xlpm.VD),
AND(MONTH($AW246)&lt;MONTH(BI$15),MONTH($AX246)&gt;MONTH(BI$15)),
NETWORKDAYS.INTL((EOMONTH(BI$15-1,1))-_xlpm.DD,EOMONTH(BI$15-1,1),1,_xlpm.VD),
AND(MONTH($AW246)=MONTH(BI$15),MONTH($AX246)=MONTH(BI$15)),
NETWORKDAYS.INTL($AW246,$AX246,1,_xlpm.VD)))),0)),
$DH246="месяц",
$DR246*BI246,
$DH246="неделя",
$DR246*BI246/7*(ROUNDUP((DAY(EOMONTH(BI$15,0)))/4,0))),
0)</f>
        <v/>
      </c>
      <c r="EC246" s="125">
        <f t="array" ref="EC246">
IFERROR(_xlfn.IFS(
$DH246="день_1",
$DR246*$BL246/($AX246-$AW246+1)*BJ246*(DAY(EOMONTH(BJ$15,0))),
$DH246="день_2",
$DR246/30*MAX(MIN($AX246,EOMONTH(BJ$15,0))-MAX($AW246,BJ$15)+1,),
$DH246="раб.день",
$DR246/30*(IFERROR(
_xlfn.LET(_xlpm.VD,
CHOOSE(
{1;2;3;4;5;6;7;8;9;10;11;12;13;14;15;16;17;18},
45658,45659,45660,45661,45662,45663,45664,45665,45711,45724,45778,45779,45785,45786,45820,45821,45965,46022),
_xlfn.LET(_xlpm.DD,
MAX(MIN($AX246,EOMONTH(BJ$15,0))-MAX($AW246,BJ$15),),
_xlfn.IFS(
AND(MONTH($AW246)=MONTH(BJ$15),MONTH($AX246)&lt;&gt;MONTH(BJ$15)),
NETWORKDAYS.INTL($AW246,$AW246+_xlpm.DD,1,_xlpm.VD),
AND(MONTH($AW246)&lt;&gt;MONTH(BJ$15),MONTH($AX246)=MONTH(BJ$15)),
NETWORKDAYS.INTL(($AX246)-_xlpm.DD,$AX246,1,_xlpm.VD),
AND(MONTH($AW246)&lt;MONTH(BJ$15),MONTH($AX246)&gt;MONTH(BJ$15)),
NETWORKDAYS.INTL((EOMONTH(BJ$15-1,1))-_xlpm.DD,EOMONTH(BJ$15-1,1),1,_xlpm.VD),
AND(MONTH($AW246)=MONTH(BJ$15),MONTH($AX246)=MONTH(BJ$15)),
NETWORKDAYS.INTL($AW246,$AX246,1,_xlpm.VD)))),0)),
$DH246="месяц",
$DR246*BJ246,
$DH246="неделя",
$DR246*BJ246/7*(ROUNDUP((DAY(EOMONTH(BJ$15,0)))/4,0))),
0)</f>
        <v/>
      </c>
      <c r="ED246" s="125">
        <f t="array" ref="ED246">
IFERROR(_xlfn.IFS(
$DH246="день_1",
$DR246*$BL246/($AX246-$AW246+1)*BK246*(DAY(EOMONTH(BK$15,0))),
$DH246="день_2",
$DR246/30*MAX(MIN($AX246,EOMONTH(BK$15,0))-MAX($AW246,BK$15)+1,),
$DH246="раб.день",
$DR246/30*(IFERROR(
_xlfn.LET(_xlpm.VD,
CHOOSE(
{1;2;3;4;5;6;7;8;9;10;11;12;13;14;15;16;17;18},
45658,45659,45660,45661,45662,45663,45664,45665,45711,45724,45778,45779,45785,45786,45820,45821,45965,46022),
_xlfn.LET(_xlpm.DD,
MAX(MIN($AX246,EOMONTH(BK$15,0))-MAX($AW246,BK$15),),
_xlfn.IFS(
AND(MONTH($AW246)=MONTH(BK$15),MONTH($AX246)&lt;&gt;MONTH(BK$15)),
NETWORKDAYS.INTL($AW246,$AW246+_xlpm.DD,1,_xlpm.VD),
AND(MONTH($AW246)&lt;&gt;MONTH(BK$15),MONTH($AX246)=MONTH(BK$15)),
NETWORKDAYS.INTL(($AX246)-_xlpm.DD,$AX246,1,_xlpm.VD),
AND(MONTH($AW246)&lt;MONTH(BK$15),MONTH($AX246)&gt;MONTH(BK$15)),
NETWORKDAYS.INTL((EOMONTH(BK$15-1,1))-_xlpm.DD,EOMONTH(BK$15-1,1),1,_xlpm.VD),
AND(MONTH($AW246)=MONTH(BK$15),MONTH($AX246)=MONTH(BK$15)),
NETWORKDAYS.INTL($AW246,$AX246,1,_xlpm.VD)))),0)),
$DH246="месяц",
$DR246*BK246,
$DH246="неделя",
$DR246*BK246/7*(ROUNDUP((DAY(EOMONTH(BK$15,0)))/4,0))),
0)</f>
        <v/>
      </c>
      <c r="EE246" s="125">
        <f>SUM($DS246,$DT246,$DU246,$DV246,$DW246,$DX246,$DY246,$DZ246,$EA246,$EB246,$EC246,$ED246)</f>
        <v/>
      </c>
      <c r="EF246" s="125">
        <f>IFERROR(ROUND($EE246*(1+$EP246),2),0)</f>
        <v/>
      </c>
      <c r="EG246" s="128" t="n">
        <v>1</v>
      </c>
      <c r="EH246" s="126" t="n">
        <v>0</v>
      </c>
      <c r="EI246" s="126">
        <f>ROUND(SUM($EH246:$EH246)*SUM($AB246:$AB246)*$EG246,2)</f>
        <v/>
      </c>
      <c r="EJ246" s="126">
        <f>ROUND($EI246*(1+$EP246),2)</f>
        <v/>
      </c>
      <c r="EK246" s="126" t="n">
        <v>0</v>
      </c>
      <c r="EL246" s="126">
        <f>ROUND(SUM($EK246:$EK246)*SUM($AB246:$AB246)*$EG246,2)</f>
        <v/>
      </c>
      <c r="EM246" s="126">
        <f>ROUND($EL246*(1+$EP246),2)</f>
        <v/>
      </c>
      <c r="EN246" s="126">
        <f>SUM($EE246,$EI246,$EL246)</f>
        <v/>
      </c>
      <c r="EO246" s="126">
        <f>SUM($EF246,$EJ246,$EM246)</f>
        <v/>
      </c>
      <c r="EP246" s="59" t="inlineStr">
        <is>
          <t>20%</t>
        </is>
      </c>
      <c r="EQ246" s="59" t="n"/>
      <c r="ER246" s="60">
        <f t="array" ref="ER246">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MATCH(ES246,
{"AMS";"RussOutdoor";"HD Outdoor";"Ingroup";"IQ";"Ledproduction";"LisChannel";"Logic";"Media-PPL";"NovikovTV | НовиковТВ";"SMA";"SOK";"КрокусТВ | CrocusTV | IndoorTV";"Сити";"ТЯК Москва"},
0)),"")</f>
        <v/>
      </c>
      <c r="ES246" s="60" t="n"/>
      <c r="ET246" s="60">
        <f t="array" ref="ET246">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MATCH(ES246,
{"AMS";"RussOutdoor";"HD Outdoor";"Ingroup";"IQ";"Ledproduction";"LisChannel";"Logic";"Media-PPL";"NovikovTV | НовиковТВ";"SMA";"SOK";"КрокусТВ | CrocusTV | IndoorTV";"Сити";"ТЯК Москва"},
0)),"")</f>
        <v/>
      </c>
      <c r="EU246" s="60" t="n"/>
      <c r="EV246" s="60" t="n"/>
      <c r="EX246" s="110">
        <f t="array" ref="EX246">
($AR246/30
+N("ТРАФИК ПЛОЩАДКИ"))*
(IFERROR(
_xlfn.LET(
_xlpm.GPR,
HLOOKUP($L246,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(MATCH($T246,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IF($Q246="цифровой",_xlpm.GPR/$AG246,_xlpm.GPR/60)),
0)
+N("DWELL TIME"))*
(IF($AB246=0,0,IF($AB246=1,0.3,IF($AB246=2,0.5,IF($AB246&gt;2,1))))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_xlfn.IFS($AC246="да",1.2,$AC246="нет",1)*
_xlfn.IFS($AD246="да",1.2,$AD246="нет",1)*
IF(R246="статический",1,1.2)*
$X246*
INDEX(
{1.2;1;1.2;1.2;1;1.2;1.2;1.2;1.2;1.2;1.2;1;1.2;1.2;1.2;1.2;1;1;1.2;1.2;1.2;1;1;1;1;1.2;1.2;1.2;1.2;1;1;1;1;1.2;1.2;1.2;1.2;1.2;1.2;1.2;1.2;1;1;1.2;1;1;1;1;1.5;1;1;1.5;1.5;1.2},
MATCH($Q246,_xlpm.MI,0)))&gt;{0.02;0.04;0.06;0.1;0.2;0.4;0.6;0.8;1;2;4;6})),
{0;1;2;3;4;5;6;7;8;9;10;11;12},
0)))
+N("КОЭФФИЦИЕНТ КОНТАКТА"))))*
(_xlfn.IFS($X246&lt;0.1,$X246/1000,$X246&gt;25,5.2,AND($X246&gt;=0.1,$X246&lt;=25),(($X246*2+0.1)/10)*($X246/10)))*
IFERROR((_xlfn.LET(
_xlpm.MA,
{0;0.8;0.85;0.9;0.95;1},
_xlpm.MAA,
{0;1;2;3;4;5},
INDEX(_xlpm.MA,MATCH(SUMPRODUCT(--((IF(ROUND(_xlpm.MAA,1)&gt;5,5,ROUND($AB246,1)))&gt;{0;1;2;3;4;5})),_xlpm.MAA,0)))
+N("КОЭФФИЦИЕНТ КОЛ-ВО КОНСТРУКЦИЙ")),1)*
$AB246,0))*
(IF($Q246="цифровой",$AG246/15*$AI246,1)
+N("ДЛЯ ЦИФРЫ"))</f>
        <v/>
      </c>
      <c r="EY246" s="110">
        <f>IFERROR(EX246*AY246,0)</f>
        <v/>
      </c>
      <c r="EZ246" s="131">
        <f>IFERROR(DP246/EY246*1000,0)</f>
        <v/>
      </c>
      <c r="FA246" s="112">
        <f>IFERROR(FC246/FB246,0)</f>
        <v/>
      </c>
      <c r="FB246" s="112">
        <f>IFERROR((FC246/(EY246/FF246*#REF!))*0.825,0)</f>
        <v/>
      </c>
      <c r="FC246" s="112">
        <f>IFERROR(((EX246*30/AR246)*100)/30,0)</f>
        <v/>
      </c>
      <c r="FD246" s="112">
        <f>IFERROR(EY246/G246*100%,0)</f>
        <v/>
      </c>
      <c r="FE246" s="112">
        <f>IFERROR(FD246/FC246*100%,0)</f>
        <v/>
      </c>
      <c r="FF246" s="110">
        <f>IFERROR(AR246/30*AY246,0)</f>
        <v/>
      </c>
    </row>
    <row r="247" ht="13" customHeight="1">
      <c r="A247" s="59" t="n"/>
      <c r="B247" s="60" t="n"/>
      <c r="C247" s="60" t="n"/>
      <c r="D247" s="60">
        <f t="array" ref="D247">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MATCH($E247,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47" s="60">
        <f t="array" ref="E247">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MATCH($F247,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47" s="60" t="inlineStr"/>
      <c r="G247" s="60" t="n"/>
      <c r="H247" s="60">
        <f t="array" ref="H247">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MATCH($I247,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47" s="60" t="n"/>
      <c r="J247" s="60" t="n"/>
      <c r="K247" s="60" t="n"/>
      <c r="L247" s="60" t="n"/>
      <c r="M247" s="60" t="n"/>
      <c r="N247" s="60" t="n"/>
      <c r="O247" s="60" t="n"/>
      <c r="P247" s="60">
        <f t="array" ref="P247">
_xlfn.IFS(
ISNUMBER(MATCH($Q247,{"шелфбаннер","разделитель","монетница","чековая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ISNUMBER(MATCH($Q247,{"LED/LCD","видеокулер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ISNUMBER(MATCH($Q247,{"автомобиль","машина","выставочное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ISNUMBER(MATCH($Q247,{"билборд","лифтовая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ISNUMBER(MATCH($Q247,{"навигация","подвесной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ISNUMBER(MATCH($Q247,{"движущаяся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ISNUMBER(MATCH($Q247,{"каталог","журнал"},)),
"Пресса",
$Q247="","")</f>
        <v/>
      </c>
      <c r="Q247" s="60" t="n"/>
      <c r="R247" s="60">
        <f t="array" ref="R247">
IFERROR(
_xlfn.IFS(
OR(ISNUMBER(MATCH($Q247,{"экспозиция","макет","стенд","автостенд","авто стенд","выставочное пространство","выставочные стенды","модульные выставочные стенды","3Д конструкция","3D конструкция"},)),P247="Экспонирование"),
"нестандартный",
ISNUMBER(MATCH($Q247,{"скроллер","призматрон"},)),
"динамический",
$P247="Видео",
"цифровой",
OR($P247="Пресса",$P247="Щит",$P247="POSm",$P247="Подвес",$P247="Брендирование/оклейка"),
"статический"),"")</f>
        <v/>
      </c>
      <c r="S247" s="59" t="n"/>
      <c r="T247" s="60" t="n"/>
      <c r="U247" s="60" t="n"/>
      <c r="V247" s="60">
        <f>
IF(P247="Видео",
"цифровой постер/ролик",
IF(ISNUMBER(MATCH(Q247,{"короб световой","короб световой | лайтбокс","короб световой | кристалайт","лайтбокс","лайт бокс","кристалайт","LB","lightbox"},)),
"бэклит",
IF(P247="Брендирование/оклейка",
"перфарированная пленка/самоклейка",
IF(P247="Экспонирование",
"под запрос",
IF(P247="Подвес",
"баннер/ткань",
"")))))</f>
        <v/>
      </c>
      <c r="W247" s="59" t="n"/>
      <c r="X247" s="59" t="n"/>
      <c r="Y247" s="59" t="n"/>
      <c r="Z247" s="61" t="n"/>
      <c r="AA247" s="61" t="n"/>
      <c r="AB247" s="61">
        <f>IF(BL247&gt;0,Z247,0)</f>
        <v/>
      </c>
      <c r="AC247" s="59" t="n"/>
      <c r="AD247" s="59" t="n"/>
      <c r="AE247" s="59" t="n"/>
      <c r="AF247" s="59" t="n"/>
      <c r="AG247" s="59" t="n"/>
      <c r="AH247" s="59" t="n"/>
      <c r="AI247" s="59" t="n"/>
      <c r="AJ247" s="59" t="n"/>
      <c r="AK247" s="59" t="n"/>
      <c r="AL247" s="62">
        <f>IFERROR(IF(OR(R247="статический",R247="динамический",R247="нестандартный",R247="",R247=""),"-",IF(AND(AH247="-",AI247="-"),"-",AK247*3600/AH247*AI247)),"-")</f>
        <v/>
      </c>
      <c r="AM247" s="62">
        <f>IFERROR(IF(OR(R247="статический",R247="динамический",R247="",R247="", R247="BTL",R247="нестандартный"),"-",AG247*AI247*AL247/60),"-")</f>
        <v/>
      </c>
      <c r="AN247" s="63">
        <f>IFERROR(IF(AH247="","-",AG247*AI247/AH247),"-")</f>
        <v/>
      </c>
      <c r="AO247" s="59">
        <f>IFERROR(IF(OR($R247="статический",$R247="динамический",$R247="",$R247="",$R247="BTL",$R247="нестандартный"),"-",$AL247*$AY247),"-")</f>
        <v/>
      </c>
      <c r="AP247" s="62">
        <f>IFERROR(IF(OR($R247="статический",$R247="динамический",$R247="",$R247="",$R247="BTL",$R247="нестандартный"),"-",$AM247*AY247),"-")</f>
        <v/>
      </c>
      <c r="AQ247" s="64" t="n"/>
      <c r="AR247" s="61" t="n"/>
      <c r="AS247" s="61" t="n"/>
      <c r="AT247" s="61" t="n"/>
      <c r="AU247" s="65" t="n"/>
      <c r="AV247" s="124">
        <f>IFERROR(DR247/AT247*1000,"n/a")</f>
        <v/>
      </c>
      <c r="AW247" s="67" t="n"/>
      <c r="AX247" s="67" t="n"/>
      <c r="AY247" s="43">
        <f>IFERROR(IF(OR($AW247="",$AX247=""),"",_xlfn.DAYS($AX247+1,$AW247)),"")</f>
        <v/>
      </c>
      <c r="AZ247" s="68">
        <f t="array" ref="AZ247">
_xlfn.LET(_xlpm.COEFF,
IF($AW247+$AX247=0,0,IF(MAX(MIN($AX247,EOMONTH(AZ$15,0))-MAX($AW247,AZ$15)+1,)&gt;0,1,0)),
_xlfn.IFS(
$ES247="LisChannel",
_xlpm.COEFF*
INDEX({1;1;1.2;1.2;1;1;1;1;1.2;1.2;1.2;1.2},
MATCH(MONTH(AZ$15),
{1,2,3,4,5,6,7,8,9,10,11,12})),
CONCATENATE($ES247," ",$L247)="RussOutdoor метро",
_xlpm.COEFF*
INDEX({0.8;0.9;1.1;1.1;1;1;1;1;1.1;1.1;1.1;1.1},
MATCH(MONTH(AZ$15),
{1,2,3,4,5,6,7,8,9,10,11,12})),
$ES247&lt;&gt;"LisChannel",
_xlpm.COEFF,
$ES247&lt;&gt;"RussOutdoor",
_xlpm.COEFF))</f>
        <v/>
      </c>
      <c r="BA247" s="68">
        <f t="array" ref="BA247">
_xlfn.LET(_xlpm.COEFF,
IF($AW247+$AX247=0,0,IF(MAX(MIN($AX247,EOMONTH(BA$15,0))-MAX($AW247,BA$15)+1,)&gt;0,1,0)),
_xlfn.IFS(
$ES247="LisChannel",
_xlpm.COEFF*
INDEX({1;1;1.2;1.2;1;1;1;1;1.2;1.2;1.2;1.2},
MATCH(MONTH(BA$15),
{1,2,3,4,5,6,7,8,9,10,11,12})),
CONCATENATE($ES247," ",$L247)="RussOutdoor метро",
_xlpm.COEFF*
INDEX({0.8;0.9;1.1;1.1;1;1;1;1;1.1;1.1;1.1;1.1},
MATCH(MONTH(BA$15),
{1,2,3,4,5,6,7,8,9,10,11,12})),
$ES247&lt;&gt;"LisChannel",
_xlpm.COEFF,
$ES247&lt;&gt;"RussOutdoor",
_xlpm.COEFF))</f>
        <v/>
      </c>
      <c r="BB247" s="68">
        <f t="array" ref="BB247">
_xlfn.LET(_xlpm.COEFF,
IF($AW247+$AX247=0,0,IF(MAX(MIN($AX247,EOMONTH(BB$15,0))-MAX($AW247,BB$15)+1,)&gt;0,1,0)),
_xlfn.IFS(
$ES247="LisChannel",
_xlpm.COEFF*
INDEX({1;1;1.2;1.2;1;1;1;1;1.2;1.2;1.2;1.2},
MATCH(MONTH(BB$15),
{1,2,3,4,5,6,7,8,9,10,11,12})),
CONCATENATE($ES247," ",$L247)="RussOutdoor метро",
_xlpm.COEFF*
INDEX({0.8;0.9;1.1;1.1;1;1;1;1;1.1;1.1;1.1;1.1},
MATCH(MONTH(BB$15),
{1,2,3,4,5,6,7,8,9,10,11,12})),
$ES247&lt;&gt;"LisChannel",
_xlpm.COEFF,
$ES247&lt;&gt;"RussOutdoor",
_xlpm.COEFF))</f>
        <v/>
      </c>
      <c r="BC247" s="68">
        <f t="array" ref="BC247">
_xlfn.LET(_xlpm.COEFF,
IF($AW247+$AX247=0,0,IF(MAX(MIN($AX247,EOMONTH(BC$15,0))-MAX($AW247,BC$15)+1,)&gt;0,1,0)),
_xlfn.IFS(
$ES247="LisChannel",
_xlpm.COEFF*
INDEX({1;1;1.2;1.2;1;1;1;1;1.2;1.2;1.2;1.2},
MATCH(MONTH(BC$15),
{1,2,3,4,5,6,7,8,9,10,11,12})),
CONCATENATE($ES247," ",$L247)="RussOutdoor метро",
_xlpm.COEFF*
INDEX({0.8;0.9;1.1;1.1;1;1;1;1;1.1;1.1;1.1;1.1},
MATCH(MONTH(BC$15),
{1,2,3,4,5,6,7,8,9,10,11,12})),
$ES247&lt;&gt;"LisChannel",
_xlpm.COEFF,
$ES247&lt;&gt;"RussOutdoor",
_xlpm.COEFF))</f>
        <v/>
      </c>
      <c r="BD247" s="68">
        <f t="array" ref="BD247">
_xlfn.LET(_xlpm.COEFF,
IF($AW247+$AX247=0,0,IF(MAX(MIN($AX247,EOMONTH(BD$15,0))-MAX($AW247,BD$15)+1,)&gt;0,1,0)),
_xlfn.IFS(
$ES247="LisChannel",
_xlpm.COEFF*
INDEX({1;1;1.2;1.2;1;1;1;1;1.2;1.2;1.2;1.2},
MATCH(MONTH(BD$15),
{1,2,3,4,5,6,7,8,9,10,11,12})),
CONCATENATE($ES247," ",$L247)="RussOutdoor метро",
_xlpm.COEFF*
INDEX({0.8;0.9;1.1;1.1;1;1;1;1;1.1;1.1;1.1;1.1},
MATCH(MONTH(BD$15),
{1,2,3,4,5,6,7,8,9,10,11,12})),
$ES247&lt;&gt;"LisChannel",
_xlpm.COEFF,
$ES247&lt;&gt;"RussOutdoor",
_xlpm.COEFF))</f>
        <v/>
      </c>
      <c r="BE247" s="68">
        <f t="array" ref="BE247">
_xlfn.LET(_xlpm.COEFF,
IF($AW247+$AX247=0,0,IF(MAX(MIN($AX247,EOMONTH(BE$15,0))-MAX($AW247,BE$15)+1,)&gt;0,1,0)),
_xlfn.IFS(
$ES247="LisChannel",
_xlpm.COEFF*
INDEX({1;1;1.2;1.2;1;1;1;1;1.2;1.2;1.2;1.2},
MATCH(MONTH(BE$15),
{1,2,3,4,5,6,7,8,9,10,11,12})),
CONCATENATE($ES247," ",$L247)="RussOutdoor метро",
_xlpm.COEFF*
INDEX({0.8;0.9;1.1;1.1;1;1;1;1;1.1;1.1;1.1;1.1},
MATCH(MONTH(BE$15),
{1,2,3,4,5,6,7,8,9,10,11,12})),
$ES247&lt;&gt;"LisChannel",
_xlpm.COEFF,
$ES247&lt;&gt;"RussOutdoor",
_xlpm.COEFF))</f>
        <v/>
      </c>
      <c r="BF247" s="68">
        <f t="array" ref="BF247">
_xlfn.LET(_xlpm.COEFF,
IF($AW247+$AX247=0,0,IF(MAX(MIN($AX247,EOMONTH(BF$15,0))-MAX($AW247,BF$15)+1,)&gt;0,1,0)),
_xlfn.IFS(
$ES247="LisChannel",
_xlpm.COEFF*
INDEX({1;1;1.2;1.2;1;1;1;1;1.2;1.2;1.2;1.2},
MATCH(MONTH(BF$15),
{1,2,3,4,5,6,7,8,9,10,11,12})),
CONCATENATE($ES247," ",$L247)="RussOutdoor метро",
_xlpm.COEFF*
INDEX({0.8;0.9;1.1;1.1;1;1;1;1;1.1;1.1;1.1;1.1},
MATCH(MONTH(BF$15),
{1,2,3,4,5,6,7,8,9,10,11,12})),
$ES247&lt;&gt;"LisChannel",
_xlpm.COEFF,
$ES247&lt;&gt;"RussOutdoor",
_xlpm.COEFF))</f>
        <v/>
      </c>
      <c r="BG247" s="68">
        <f t="array" ref="BG247">
_xlfn.LET(_xlpm.COEFF,
IF($AW247+$AX247=0,0,IF(MAX(MIN($AX247,EOMONTH(BG$15,0))-MAX($AW247,BG$15)+1,)&gt;0,1,0)),
_xlfn.IFS(
$ES247="LisChannel",
_xlpm.COEFF*
INDEX({1;1;1.2;1.2;1;1;1;1;1.2;1.2;1.2;1.2},
MATCH(MONTH(BG$15),
{1,2,3,4,5,6,7,8,9,10,11,12})),
CONCATENATE($ES247," ",$L247)="RussOutdoor метро",
_xlpm.COEFF*
INDEX({0.8;0.9;1.1;1.1;1;1;1;1;1.1;1.1;1.1;1.1},
MATCH(MONTH(BG$15),
{1,2,3,4,5,6,7,8,9,10,11,12})),
$ES247&lt;&gt;"LisChannel",
_xlpm.COEFF,
$ES247&lt;&gt;"RussOutdoor",
_xlpm.COEFF))</f>
        <v/>
      </c>
      <c r="BH247" s="68">
        <f t="array" ref="BH247">
_xlfn.LET(_xlpm.COEFF,
IF($AW247+$AX247=0,0,IF(MAX(MIN($AX247,EOMONTH(BH$15,0))-MAX($AW247,BH$15)+1,)&gt;0,1,0)),
_xlfn.IFS(
$ES247="LisChannel",
_xlpm.COEFF*
INDEX({1;1;1.2;1.2;1;1;1;1;1.2;1.2;1.2;1.2},
MATCH(MONTH(BH$15),
{1,2,3,4,5,6,7,8,9,10,11,12})),
CONCATENATE($ES247," ",$L247)="RussOutdoor метро",
_xlpm.COEFF*
INDEX({0.8;0.9;1.1;1.1;1;1;1;1;1.1;1.1;1.1;1.1},
MATCH(MONTH(BH$15),
{1,2,3,4,5,6,7,8,9,10,11,12})),
$ES247&lt;&gt;"LisChannel",
_xlpm.COEFF,
$ES247&lt;&gt;"RussOutdoor",
_xlpm.COEFF))</f>
        <v/>
      </c>
      <c r="BI247" s="68">
        <f t="array" ref="BI247">
_xlfn.LET(_xlpm.COEFF,
IF($AW247+$AX247=0,0,IF(MAX(MIN($AX247,EOMONTH(BI$15,0))-MAX($AW247,BI$15)+1,)&gt;0,1,0)),
_xlfn.IFS(
$ES247="LisChannel",
_xlpm.COEFF*
INDEX({1;1;1.2;1.2;1;1;1;1;1.2;1.2;1.2;1.2},
MATCH(MONTH(BI$15),
{1,2,3,4,5,6,7,8,9,10,11,12})),
CONCATENATE($ES247," ",$L247)="RussOutdoor метро",
_xlpm.COEFF*
INDEX({0.8;0.9;1.1;1.1;1;1;1;1;1.1;1.1;1.1;1.1},
MATCH(MONTH(BI$15),
{1,2,3,4,5,6,7,8,9,10,11,12})),
$ES247&lt;&gt;"LisChannel",
_xlpm.COEFF,
$ES247&lt;&gt;"RussOutdoor",
_xlpm.COEFF))</f>
        <v/>
      </c>
      <c r="BJ247" s="68">
        <f t="array" ref="BJ247">
_xlfn.LET(_xlpm.COEFF,
IF($AW247+$AX247=0,0,IF(MAX(MIN($AX247,EOMONTH(BJ$15,0))-MAX($AW247,BJ$15)+1,)&gt;0,1,0)),
_xlfn.IFS(
$ES247="LisChannel",
_xlpm.COEFF*
INDEX({1;1;1.2;1.2;1;1;1;1;1.2;1.2;1.2;1.2},
MATCH(MONTH(BJ$15),
{1,2,3,4,5,6,7,8,9,10,11,12})),
CONCATENATE($ES247," ",$L247)="RussOutdoor метро",
_xlpm.COEFF*
INDEX({0.8;0.9;1.1;1.1;1;1;1;1;1.1;1.1;1.1;1.1},
MATCH(MONTH(BJ$15),
{1,2,3,4,5,6,7,8,9,10,11,12})),
$ES247&lt;&gt;"LisChannel",
_xlpm.COEFF,
$ES247&lt;&gt;"RussOutdoor",
_xlpm.COEFF))</f>
        <v/>
      </c>
      <c r="BK247" s="68">
        <f t="array" ref="BK247">
_xlfn.LET(_xlpm.COEFF,
IF($AW247+$AX247=0,0,IF(MAX(MIN($AX247,EOMONTH(BK$15,0))-MAX($AW247,BK$15)+1,)&gt;0,1,0)),
_xlfn.IFS(
$ES247="LisChannel",
_xlpm.COEFF*
INDEX({1;1;1.2;1.2;1;1;1;1;1.2;1.2;1.2;1.2},
MATCH(MONTH(BK$15),
{1,2,3,4,5,6,7,8,9,10,11,12})),
CONCATENATE($ES247," ",$L247)="RussOutdoor метро",
_xlpm.COEFF*
INDEX({0.8;0.9;1.1;1.1;1;1;1;1;1.1;1.1;1.1;1.1},
MATCH(MONTH(BK$15),
{1,2,3,4,5,6,7,8,9,10,11,12})),
$ES247&lt;&gt;"LisChannel",
_xlpm.COEFF,
$ES247&lt;&gt;"RussOutdoor",
_xlpm.COEFF))</f>
        <v/>
      </c>
      <c r="BL247" s="62">
        <f>COUNTIFS($AZ247:$BK247,"&gt;0")</f>
        <v/>
      </c>
      <c r="BM247" s="65" t="n"/>
      <c r="BN247" s="125">
        <f>$DJ247</f>
        <v/>
      </c>
      <c r="BO247" s="63">
        <f>$DQ247</f>
        <v/>
      </c>
      <c r="BP247" s="125">
        <f>
IFERROR(
IF($BL247=0,0,
$BN247*(1-$BO247)),
0)</f>
        <v/>
      </c>
      <c r="BQ247" s="125">
        <f t="array" ref="BQ247">
IFERROR(
_xlfn.IFS(
$DH247="день_1",
$BP247*$BL247/($AX247-$AW247+1)*AZ247*(DAY(EOMONTH(AZ$15,0))),
$DH247="день_2",
$BP247/30*MAX(MIN($AX247,EOMONTH(AZ$15,0))-MAX($AW247,AZ$15)+1,),
$DH247="раб.день",
$BP247/30*(IFERROR(
_xlfn.LET(_xlpm.VD,
CHOOSE(
{1;2;3;4;5;6;7;8;9;10;11;12;13;14;15;16;17;18},
45658,45659,45660,45661,45662,45663,45664,45665,45711,45724,45778,45779,45785,45786,45820,45821,45965,46022),
_xlfn.LET(_xlpm.DD,
MAX(MIN($AX247,EOMONTH(AZ$15,0))-MAX($AW247,AZ$15),),
_xlfn.IFS(
AND(MONTH($AW247)=MONTH(AZ$15),MONTH($AX247)&lt;&gt;MONTH(AZ$15)),
NETWORKDAYS.INTL($AW247,$AW247+_xlpm.DD,1,_xlpm.VD),
AND(MONTH($AW247)&lt;&gt;MONTH(AZ$15),MONTH($AX247)=MONTH(AZ$15)),
NETWORKDAYS.INTL(($AX247)-_xlpm.DD,$AX247,1,_xlpm.VD),
AND(MONTH($AW247)&lt;MONTH(AZ$15),MONTH($AX247)&gt;MONTH(AZ$15)),
NETWORKDAYS.INTL((EOMONTH(AZ$15-1,1))-_xlpm.DD,EOMONTH(AZ$15-1,1),1,_xlpm.VD),
AND(MONTH($AW247)=MONTH(AZ$15),MONTH($AX247)=MONTH(AZ$15)),
NETWORKDAYS.INTL($AW247,$AX247,1,_xlpm.VD)))),0)),
$DH247="месяц",
$BP247*AZ247,
$DH247="неделя",
$BP247*AZ247/7*(ROUNDUP((DAY(EOMONTH(AZ$15,0)))/4,0))),
0)</f>
        <v/>
      </c>
      <c r="BR247" s="125">
        <f t="array" ref="BR247">
IFERROR(
_xlfn.IFS(
$DH247="день_1",
$BP247*$BL247/($AX247-$AW247+1)*BA247*(DAY(EOMONTH(BA$15,0))),
$DH247="день_2",
$BP247/30*MAX(MIN($AX247,EOMONTH(BA$15,0))-MAX($AW247,BA$15)+1,),
$DH247="раб.день",
$BP247/30*(IFERROR(
_xlfn.LET(_xlpm.VD,
CHOOSE(
{1;2;3;4;5;6;7;8;9;10;11;12;13;14;15;16;17;18},
45658,45659,45660,45661,45662,45663,45664,45665,45711,45724,45778,45779,45785,45786,45820,45821,45965,46022),
_xlfn.LET(_xlpm.DD,
MAX(MIN($AX247,EOMONTH(BA$15,0))-MAX($AW247,BA$15),),
_xlfn.IFS(
AND(MONTH($AW247)=MONTH(BA$15),MONTH($AX247)&lt;&gt;MONTH(BA$15)),
NETWORKDAYS.INTL($AW247,$AW247+_xlpm.DD,1,_xlpm.VD),
AND(MONTH($AW247)&lt;&gt;MONTH(BA$15),MONTH($AX247)=MONTH(BA$15)),
NETWORKDAYS.INTL(($AX247)-_xlpm.DD,$AX247,1,_xlpm.VD),
AND(MONTH($AW247)&lt;MONTH(BA$15),MONTH($AX247)&gt;MONTH(BA$15)),
NETWORKDAYS.INTL((EOMONTH(BA$15-1,1))-_xlpm.DD,EOMONTH(BA$15-1,1),1,_xlpm.VD),
AND(MONTH($AW247)=MONTH(BA$15),MONTH($AX247)=MONTH(BA$15)),
NETWORKDAYS.INTL($AW247,$AX247,1,_xlpm.VD)))),0)),
$DH247="месяц",
$BP247*BA247,
$DH247="неделя",
$BP247*BA247/7*(ROUNDUP((DAY(EOMONTH(BA$15,0)))/4,0))),
0)</f>
        <v/>
      </c>
      <c r="BS247" s="125">
        <f t="array" ref="BS247">
IFERROR(
_xlfn.IFS(
$DH247="день_1",
$BP247*$BL247/($AX247-$AW247+1)*BB247*(DAY(EOMONTH(BB$15,0))),
$DH247="день_2",
$BP247/30*MAX(MIN($AX247,EOMONTH(BB$15,0))-MAX($AW247,BB$15)+1,),
$DH247="раб.день",
$BP247/30*(IFERROR(
_xlfn.LET(_xlpm.VD,
CHOOSE(
{1;2;3;4;5;6;7;8;9;10;11;12;13;14;15;16;17;18},
45658,45659,45660,45661,45662,45663,45664,45665,45711,45724,45778,45779,45785,45786,45820,45821,45965,46022),
_xlfn.LET(_xlpm.DD,
MAX(MIN($AX247,EOMONTH(BB$15,0))-MAX($AW247,BB$15),),
_xlfn.IFS(
AND(MONTH($AW247)=MONTH(BB$15),MONTH($AX247)&lt;&gt;MONTH(BB$15)),
NETWORKDAYS.INTL($AW247,$AW247+_xlpm.DD,1,_xlpm.VD),
AND(MONTH($AW247)&lt;&gt;MONTH(BB$15),MONTH($AX247)=MONTH(BB$15)),
NETWORKDAYS.INTL(($AX247)-_xlpm.DD,$AX247,1,_xlpm.VD),
AND(MONTH($AW247)&lt;MONTH(BB$15),MONTH($AX247)&gt;MONTH(BB$15)),
NETWORKDAYS.INTL((EOMONTH(BB$15-1,1))-_xlpm.DD,EOMONTH(BB$15-1,1),1,_xlpm.VD),
AND(MONTH($AW247)=MONTH(BB$15),MONTH($AX247)=MONTH(BB$15)),
NETWORKDAYS.INTL($AW247,$AX247,1,_xlpm.VD)))),0)),
$DH247="месяц",
$BP247*BB247,
$DH247="неделя",
$BP247*BB247/7*(ROUNDUP((DAY(EOMONTH(BB$15,0)))/4,0))),
0)</f>
        <v/>
      </c>
      <c r="BT247" s="125">
        <f t="array" ref="BT247">
IFERROR(
_xlfn.IFS(
$DH247="день_1",
$BP247*$BL247/($AX247-$AW247+1)*BC247*(DAY(EOMONTH(BC$15,0))),
$DH247="день_2",
$BP247/30*MAX(MIN($AX247,EOMONTH(BC$15,0))-MAX($AW247,BC$15)+1,),
$DH247="раб.день",
$BP247/30*(IFERROR(
_xlfn.LET(_xlpm.VD,
CHOOSE(
{1;2;3;4;5;6;7;8;9;10;11;12;13;14;15;16;17;18},
45658,45659,45660,45661,45662,45663,45664,45665,45711,45724,45778,45779,45785,45786,45820,45821,45965,46022),
_xlfn.LET(_xlpm.DD,
MAX(MIN($AX247,EOMONTH(BC$15,0))-MAX($AW247,BC$15),),
_xlfn.IFS(
AND(MONTH($AW247)=MONTH(BC$15),MONTH($AX247)&lt;&gt;MONTH(BC$15)),
NETWORKDAYS.INTL($AW247,$AW247+_xlpm.DD,1,_xlpm.VD),
AND(MONTH($AW247)&lt;&gt;MONTH(BC$15),MONTH($AX247)=MONTH(BC$15)),
NETWORKDAYS.INTL(($AX247)-_xlpm.DD,$AX247,1,_xlpm.VD),
AND(MONTH($AW247)&lt;MONTH(BC$15),MONTH($AX247)&gt;MONTH(BC$15)),
NETWORKDAYS.INTL((EOMONTH(BC$15-1,1))-_xlpm.DD,EOMONTH(BC$15-1,1),1,_xlpm.VD),
AND(MONTH($AW247)=MONTH(BC$15),MONTH($AX247)=MONTH(BC$15)),
NETWORKDAYS.INTL($AW247,$AX247,1,_xlpm.VD)))),0)),
$DH247="месяц",
$BP247*BC247,
$DH247="неделя",
$BP247*BC247/7*(ROUNDUP((DAY(EOMONTH(BC$15,0)))/4,0))),
0)</f>
        <v/>
      </c>
      <c r="BU247" s="125">
        <f t="array" ref="BU247">
IFERROR(
_xlfn.IFS(
$DH247="день_1",
$BP247*$BL247/($AX247-$AW247+1)*BD247*(DAY(EOMONTH(BD$15,0))),
$DH247="день_2",
$BP247/30*MAX(MIN($AX247,EOMONTH(BD$15,0))-MAX($AW247,BD$15)+1,),
$DH247="раб.день",
$BP247/30*(IFERROR(
_xlfn.LET(_xlpm.VD,
CHOOSE(
{1;2;3;4;5;6;7;8;9;10;11;12;13;14;15;16;17;18},
45658,45659,45660,45661,45662,45663,45664,45665,45711,45724,45778,45779,45785,45786,45820,45821,45965,46022),
_xlfn.LET(_xlpm.DD,
MAX(MIN($AX247,EOMONTH(BD$15,0))-MAX($AW247,BD$15),),
_xlfn.IFS(
AND(MONTH($AW247)=MONTH(BD$15),MONTH($AX247)&lt;&gt;MONTH(BD$15)),
NETWORKDAYS.INTL($AW247,$AW247+_xlpm.DD,1,_xlpm.VD),
AND(MONTH($AW247)&lt;&gt;MONTH(BD$15),MONTH($AX247)=MONTH(BD$15)),
NETWORKDAYS.INTL(($AX247)-_xlpm.DD,$AX247,1,_xlpm.VD),
AND(MONTH($AW247)&lt;MONTH(BD$15),MONTH($AX247)&gt;MONTH(BD$15)),
NETWORKDAYS.INTL((EOMONTH(BD$15-1,1))-_xlpm.DD,EOMONTH(BD$15-1,1),1,_xlpm.VD),
AND(MONTH($AW247)=MONTH(BD$15),MONTH($AX247)=MONTH(BD$15)),
NETWORKDAYS.INTL($AW247,$AX247,1,_xlpm.VD)))),0)),
$DH247="месяц",
$BP247*BD247,
$DH247="неделя",
$BP247*BD247/7*(ROUNDUP((DAY(EOMONTH(BD$15,0)))/4,0))),
0)</f>
        <v/>
      </c>
      <c r="BV247" s="125">
        <f t="array" ref="BV247">
IFERROR(
_xlfn.IFS(
$DH247="день_1",
$BP247*$BL247/($AX247-$AW247+1)*BE247*(DAY(EOMONTH(BE$15,0))),
$DH247="день_2",
$BP247/30*MAX(MIN($AX247,EOMONTH(BE$15,0))-MAX($AW247,BE$15)+1,),
$DH247="раб.день",
$BP247/30*(IFERROR(
_xlfn.LET(_xlpm.VD,
CHOOSE(
{1;2;3;4;5;6;7;8;9;10;11;12;13;14;15;16;17;18},
45658,45659,45660,45661,45662,45663,45664,45665,45711,45724,45778,45779,45785,45786,45820,45821,45965,46022),
_xlfn.LET(_xlpm.DD,
MAX(MIN($AX247,EOMONTH(BE$15,0))-MAX($AW247,BE$15),),
_xlfn.IFS(
AND(MONTH($AW247)=MONTH(BE$15),MONTH($AX247)&lt;&gt;MONTH(BE$15)),
NETWORKDAYS.INTL($AW247,$AW247+_xlpm.DD,1,_xlpm.VD),
AND(MONTH($AW247)&lt;&gt;MONTH(BE$15),MONTH($AX247)=MONTH(BE$15)),
NETWORKDAYS.INTL(($AX247)-_xlpm.DD,$AX247,1,_xlpm.VD),
AND(MONTH($AW247)&lt;MONTH(BE$15),MONTH($AX247)&gt;MONTH(BE$15)),
NETWORKDAYS.INTL((EOMONTH(BE$15-1,1))-_xlpm.DD,EOMONTH(BE$15-1,1),1,_xlpm.VD),
AND(MONTH($AW247)=MONTH(BE$15),MONTH($AX247)=MONTH(BE$15)),
NETWORKDAYS.INTL($AW247,$AX247,1,_xlpm.VD)))),0)),
$DH247="месяц",
$BP247*BE247,
$DH247="неделя",
$BP247*BE247/7*(ROUNDUP((DAY(EOMONTH(BE$15,0)))/4,0))),
0)</f>
        <v/>
      </c>
      <c r="BW247" s="125">
        <f t="array" ref="BW247">
IFERROR(
_xlfn.IFS(
$DH247="день_1",
$BP247*$BL247/($AX247-$AW247+1)*BF247*(DAY(EOMONTH(BF$15,0))),
$DH247="день_2",
$BP247/30*MAX(MIN($AX247,EOMONTH(BF$15,0))-MAX($AW247,BF$15)+1,),
$DH247="раб.день",
$BP247/30*(IFERROR(
_xlfn.LET(_xlpm.VD,
CHOOSE(
{1;2;3;4;5;6;7;8;9;10;11;12;13;14;15;16;17;18},
45658,45659,45660,45661,45662,45663,45664,45665,45711,45724,45778,45779,45785,45786,45820,45821,45965,46022),
_xlfn.LET(_xlpm.DD,
MAX(MIN($AX247,EOMONTH(BF$15,0))-MAX($AW247,BF$15),),
_xlfn.IFS(
AND(MONTH($AW247)=MONTH(BF$15),MONTH($AX247)&lt;&gt;MONTH(BF$15)),
NETWORKDAYS.INTL($AW247,$AW247+_xlpm.DD,1,_xlpm.VD),
AND(MONTH($AW247)&lt;&gt;MONTH(BF$15),MONTH($AX247)=MONTH(BF$15)),
NETWORKDAYS.INTL(($AX247)-_xlpm.DD,$AX247,1,_xlpm.VD),
AND(MONTH($AW247)&lt;MONTH(BF$15),MONTH($AX247)&gt;MONTH(BF$15)),
NETWORKDAYS.INTL((EOMONTH(BF$15-1,1))-_xlpm.DD,EOMONTH(BF$15-1,1),1,_xlpm.VD),
AND(MONTH($AW247)=MONTH(BF$15),MONTH($AX247)=MONTH(BF$15)),
NETWORKDAYS.INTL($AW247,$AX247,1,_xlpm.VD)))),0)),
$DH247="месяц",
$BP247*BF247,
$DH247="неделя",
$BP247*BF247/7*(ROUNDUP((DAY(EOMONTH(BF$15,0)))/4,0))),
0)</f>
        <v/>
      </c>
      <c r="BX247" s="125">
        <f t="array" ref="BX247">
IFERROR(
_xlfn.IFS(
$DH247="день_1",
$BP247*$BL247/($AX247-$AW247+1)*BG247*(DAY(EOMONTH(BG$15,0))),
$DH247="день_2",
$BP247/30*MAX(MIN($AX247,EOMONTH(BG$15,0))-MAX($AW247,BG$15)+1,),
$DH247="раб.день",
$BP247/30*(IFERROR(
_xlfn.LET(_xlpm.VD,
CHOOSE(
{1;2;3;4;5;6;7;8;9;10;11;12;13;14;15;16;17;18},
45658,45659,45660,45661,45662,45663,45664,45665,45711,45724,45778,45779,45785,45786,45820,45821,45965,46022),
_xlfn.LET(_xlpm.DD,
MAX(MIN($AX247,EOMONTH(BG$15,0))-MAX($AW247,BG$15),),
_xlfn.IFS(
AND(MONTH($AW247)=MONTH(BG$15),MONTH($AX247)&lt;&gt;MONTH(BG$15)),
NETWORKDAYS.INTL($AW247,$AW247+_xlpm.DD,1,_xlpm.VD),
AND(MONTH($AW247)&lt;&gt;MONTH(BG$15),MONTH($AX247)=MONTH(BG$15)),
NETWORKDAYS.INTL(($AX247)-_xlpm.DD,$AX247,1,_xlpm.VD),
AND(MONTH($AW247)&lt;MONTH(BG$15),MONTH($AX247)&gt;MONTH(BG$15)),
NETWORKDAYS.INTL((EOMONTH(BG$15-1,1))-_xlpm.DD,EOMONTH(BG$15-1,1),1,_xlpm.VD),
AND(MONTH($AW247)=MONTH(BG$15),MONTH($AX247)=MONTH(BG$15)),
NETWORKDAYS.INTL($AW247,$AX247,1,_xlpm.VD)))),0)),
$DH247="месяц",
$BP247*BG247,
$DH247="неделя",
$BP247*BG247/7*(ROUNDUP((DAY(EOMONTH(BG$15,0)))/4,0))),
0)</f>
        <v/>
      </c>
      <c r="BY247" s="125">
        <f t="array" ref="BY247">
IFERROR(
_xlfn.IFS(
$DH247="день_1",
$BP247*$BL247/($AX247-$AW247+1)*BH247*(DAY(EOMONTH(BH$15,0))),
$DH247="день_2",
$BP247/30*MAX(MIN($AX247,EOMONTH(BH$15,0))-MAX($AW247,BH$15)+1,),
$DH247="раб.день",
$BP247/30*(IFERROR(
_xlfn.LET(_xlpm.VD,
CHOOSE(
{1;2;3;4;5;6;7;8;9;10;11;12;13;14;15;16;17;18},
45658,45659,45660,45661,45662,45663,45664,45665,45711,45724,45778,45779,45785,45786,45820,45821,45965,46022),
_xlfn.LET(_xlpm.DD,
MAX(MIN($AX247,EOMONTH(BH$15,0))-MAX($AW247,BH$15),),
_xlfn.IFS(
AND(MONTH($AW247)=MONTH(BH$15),MONTH($AX247)&lt;&gt;MONTH(BH$15)),
NETWORKDAYS.INTL($AW247,$AW247+_xlpm.DD,1,_xlpm.VD),
AND(MONTH($AW247)&lt;&gt;MONTH(BH$15),MONTH($AX247)=MONTH(BH$15)),
NETWORKDAYS.INTL(($AX247)-_xlpm.DD,$AX247,1,_xlpm.VD),
AND(MONTH($AW247)&lt;MONTH(BH$15),MONTH($AX247)&gt;MONTH(BH$15)),
NETWORKDAYS.INTL((EOMONTH(BH$15-1,1))-_xlpm.DD,EOMONTH(BH$15-1,1),1,_xlpm.VD),
AND(MONTH($AW247)=MONTH(BH$15),MONTH($AX247)=MONTH(BH$15)),
NETWORKDAYS.INTL($AW247,$AX247,1,_xlpm.VD)))),0)),
$DH247="месяц",
$BP247*BH247,
$DH247="неделя",
$BP247*BH247/7*(ROUNDUP((DAY(EOMONTH(BH$15,0)))/4,0))),
0)</f>
        <v/>
      </c>
      <c r="BZ247" s="125">
        <f t="array" ref="BZ247">
IFERROR(
_xlfn.IFS(
$DH247="день_1",
$BP247*$BL247/($AX247-$AW247+1)*BI247*(DAY(EOMONTH(BI$15,0))),
$DH247="день_2",
$BP247/30*MAX(MIN($AX247,EOMONTH(BI$15,0))-MAX($AW247,BI$15)+1,),
$DH247="раб.день",
$BP247/30*(IFERROR(
_xlfn.LET(_xlpm.VD,
CHOOSE(
{1;2;3;4;5;6;7;8;9;10;11;12;13;14;15;16;17;18},
45658,45659,45660,45661,45662,45663,45664,45665,45711,45724,45778,45779,45785,45786,45820,45821,45965,46022),
_xlfn.LET(_xlpm.DD,
MAX(MIN($AX247,EOMONTH(BI$15,0))-MAX($AW247,BI$15),),
_xlfn.IFS(
AND(MONTH($AW247)=MONTH(BI$15),MONTH($AX247)&lt;&gt;MONTH(BI$15)),
NETWORKDAYS.INTL($AW247,$AW247+_xlpm.DD,1,_xlpm.VD),
AND(MONTH($AW247)&lt;&gt;MONTH(BI$15),MONTH($AX247)=MONTH(BI$15)),
NETWORKDAYS.INTL(($AX247)-_xlpm.DD,$AX247,1,_xlpm.VD),
AND(MONTH($AW247)&lt;MONTH(BI$15),MONTH($AX247)&gt;MONTH(BI$15)),
NETWORKDAYS.INTL((EOMONTH(BI$15-1,1))-_xlpm.DD,EOMONTH(BI$15-1,1),1,_xlpm.VD),
AND(MONTH($AW247)=MONTH(BI$15),MONTH($AX247)=MONTH(BI$15)),
NETWORKDAYS.INTL($AW247,$AX247,1,_xlpm.VD)))),0)),
$DH247="месяц",
$BP247*BI247,
$DH247="неделя",
$BP247*BI247/7*(ROUNDUP((DAY(EOMONTH(BI$15,0)))/4,0))),
0)</f>
        <v/>
      </c>
      <c r="CA247" s="125">
        <f t="array" ref="CA247">
IFERROR(
_xlfn.IFS(
$DH247="день_1",
$BP247*$BL247/($AX247-$AW247+1)*BJ247*(DAY(EOMONTH(BJ$15,0))),
$DH247="день_2",
$BP247/30*MAX(MIN($AX247,EOMONTH(BJ$15,0))-MAX($AW247,BJ$15)+1,),
$DH247="раб.день",
$BP247/30*(IFERROR(
_xlfn.LET(_xlpm.VD,
CHOOSE(
{1;2;3;4;5;6;7;8;9;10;11;12;13;14;15;16;17;18},
45658,45659,45660,45661,45662,45663,45664,45665,45711,45724,45778,45779,45785,45786,45820,45821,45965,46022),
_xlfn.LET(_xlpm.DD,
MAX(MIN($AX247,EOMONTH(BJ$15,0))-MAX($AW247,BJ$15),),
_xlfn.IFS(
AND(MONTH($AW247)=MONTH(BJ$15),MONTH($AX247)&lt;&gt;MONTH(BJ$15)),
NETWORKDAYS.INTL($AW247,$AW247+_xlpm.DD,1,_xlpm.VD),
AND(MONTH($AW247)&lt;&gt;MONTH(BJ$15),MONTH($AX247)=MONTH(BJ$15)),
NETWORKDAYS.INTL(($AX247)-_xlpm.DD,$AX247,1,_xlpm.VD),
AND(MONTH($AW247)&lt;MONTH(BJ$15),MONTH($AX247)&gt;MONTH(BJ$15)),
NETWORKDAYS.INTL((EOMONTH(BJ$15-1,1))-_xlpm.DD,EOMONTH(BJ$15-1,1),1,_xlpm.VD),
AND(MONTH($AW247)=MONTH(BJ$15),MONTH($AX247)=MONTH(BJ$15)),
NETWORKDAYS.INTL($AW247,$AX247,1,_xlpm.VD)))),0)),
$DH247="месяц",
$BP247*BJ247,
$DH247="неделя",
$BP247*BJ247/7*(ROUNDUP((DAY(EOMONTH(BJ$15,0)))/4,0))),
0)</f>
        <v/>
      </c>
      <c r="CB247" s="125">
        <f t="array" ref="CB247">
IFERROR(
_xlfn.IFS(
$DH247="день_1",
$BP247*$BL247/($AX247-$AW247+1)*BK247*(DAY(EOMONTH(BK$15,0))),
$DH247="день_2",
$BP247/30*MAX(MIN($AX247,EOMONTH(BK$15,0))-MAX($AW247,BK$15)+1,),
$DH247="раб.день",
$BP247/30*(IFERROR(
_xlfn.LET(_xlpm.VD,
CHOOSE(
{1;2;3;4;5;6;7;8;9;10;11;12;13;14;15;16;17;18},
45658,45659,45660,45661,45662,45663,45664,45665,45711,45724,45778,45779,45785,45786,45820,45821,45965,46022),
_xlfn.LET(_xlpm.DD,
MAX(MIN($AX247,EOMONTH(BK$15,0))-MAX($AW247,BK$15),),
_xlfn.IFS(
AND(MONTH($AW247)=MONTH(BK$15),MONTH($AX247)&lt;&gt;MONTH(BK$15)),
NETWORKDAYS.INTL($AW247,$AW247+_xlpm.DD,1,_xlpm.VD),
AND(MONTH($AW247)&lt;&gt;MONTH(BK$15),MONTH($AX247)=MONTH(BK$15)),
NETWORKDAYS.INTL(($AX247)-_xlpm.DD,$AX247,1,_xlpm.VD),
AND(MONTH($AW247)&lt;MONTH(BK$15),MONTH($AX247)&gt;MONTH(BK$15)),
NETWORKDAYS.INTL((EOMONTH(BK$15-1,1))-_xlpm.DD,EOMONTH(BK$15-1,1),1,_xlpm.VD),
AND(MONTH($AW247)=MONTH(BK$15),MONTH($AX247)=MONTH(BK$15)),
NETWORKDAYS.INTL($AW247,$AX247,1,_xlpm.VD)))),0)),
$DH247="месяц",
$BP247*BK247,
$DH247="неделя",
$BP247*BK247/7*(ROUNDUP((DAY(EOMONTH(BK$15,0)))/4,0))),
0)</f>
        <v/>
      </c>
      <c r="CC247" s="125">
        <f>SUM($BQ247:$CB247)</f>
        <v/>
      </c>
      <c r="CD247" s="126">
        <f>SUM($EH247:$EH247)</f>
        <v/>
      </c>
      <c r="CE247" s="126">
        <f>$CD247*$AB247</f>
        <v/>
      </c>
      <c r="CF247" s="126">
        <f>SUM($EK247:$EK247)</f>
        <v/>
      </c>
      <c r="CG247" s="126">
        <f>$CF247*$AB247</f>
        <v/>
      </c>
      <c r="CH247" s="126">
        <f>SUM($CC247,$CE247,$CG247)</f>
        <v/>
      </c>
      <c r="CI247" s="126">
        <f>$CH247*(1+$CM247)</f>
        <v/>
      </c>
      <c r="CJ247" s="127" t="n">
        <v>0</v>
      </c>
      <c r="CK247" s="126">
        <f>SUM($CH247:$CH247)*(1+$CJ247)</f>
        <v/>
      </c>
      <c r="CL247" s="126">
        <f>SUM($CH247:$CH247)*(1+$CM247)</f>
        <v/>
      </c>
      <c r="CM247" s="59" t="inlineStr">
        <is>
          <t>20%</t>
        </is>
      </c>
      <c r="CN247" s="59" t="n"/>
      <c r="CO247" s="72" t="n"/>
      <c r="CP247" s="59" t="n"/>
      <c r="CQ247" s="73" t="n"/>
      <c r="CR247" s="73" t="n"/>
      <c r="CS247" s="73" t="n"/>
      <c r="CT247" s="72" t="n"/>
      <c r="CU247" s="79" t="inlineStr">
        <is>
          <t> </t>
        </is>
      </c>
      <c r="CV247" s="60" t="n"/>
      <c r="CW247" s="60" t="n"/>
      <c r="CX247" s="60" t="n"/>
      <c r="CY247" s="127">
        <f>IFERROR(($CC247-$EE247)/($EE247/(1-$DQ247)),0)</f>
        <v/>
      </c>
      <c r="CZ247" s="127">
        <f>IFERROR(1-$EI247/($CE247),0)</f>
        <v/>
      </c>
      <c r="DA247" s="127">
        <f>IFERROR(1-$EL247/($CG247),0)</f>
        <v/>
      </c>
      <c r="DB247" s="126">
        <f>ROUND(IFERROR(($CI247/(1+$CM247)-$EN247),0),2)</f>
        <v/>
      </c>
      <c r="DC247" s="128" t="n"/>
      <c r="DD247" s="125" t="n"/>
      <c r="DE247" s="75" t="n">
        <v>0</v>
      </c>
      <c r="DF247" s="128" t="n"/>
      <c r="DG247" s="125">
        <f>IF($DC247=0,0,$DD247*($DC247*100%-$DE247*$DF247))*SUM($AB247:$AB247)</f>
        <v/>
      </c>
      <c r="DH247" s="129" t="inlineStr">
        <is>
          <t>месяц</t>
        </is>
      </c>
      <c r="DI247" s="130">
        <f t="array" ref="DI247">IFERROR(
IF($ES247="LisChannel",
(ROUND(((INDEX({174.625;153.888888888889;130.972222222222},MATCH($AI247,{2;3;4}),0))*$AG247*$AI247),2)),0),0)</f>
        <v/>
      </c>
      <c r="DJ247" s="130">
        <f>
_xlfn.LET(_xlpm.X,
IFERROR(
IF($ES247="НовиковТВ",
(_xlfn.LET(_xlpm.NTV,
_xlfn.LET(_xlpm.MIN,350000,
IF(SUMIFS($DI:$DI,$ES:$ES,"НовиковТВ")&lt;=_xlpm.MIN,
(SUMIFS($DI:$DI,$ES:$ES,"НовиковТВ")/(COUNTIFS($ES:$ES,"НовиковТВ")))*_xlpm.MIN/SUMIFS($DI:$DI,$ES:$ES,"НовиковТВ"),
DI247)),
_xlpm.NTV+$DG247/(1-(1-(_xlpm.NTV)*(1-$DL247)*(1-$DM247)*(1-$DN247)*(1-$DO247)*(1-$DP247)/_xlpm.NTV))))/(1+$EP247),
$DI247+$DG247/(1-(1-($DI247)*(1-$DL247)*(1-$DM247)*(1-$DN247)*(1-$DO247)*(1-$DP247)/$DI247))),
0),
_xlpm.X*(1+$CM247)*(1+$CW247)-_xlpm.X*(1+$CM247)+_xlpm.X)</f>
        <v/>
      </c>
      <c r="DK247" s="125" t="inlineStr">
        <is>
          <t>послед.</t>
        </is>
      </c>
      <c r="DL247" s="63" t="n">
        <v>0</v>
      </c>
      <c r="DM247" s="63" t="n">
        <v>0</v>
      </c>
      <c r="DN247" s="63" t="n">
        <v>0</v>
      </c>
      <c r="DO247" s="63" t="n">
        <v>0</v>
      </c>
      <c r="DP247" s="63" t="n">
        <v>0</v>
      </c>
      <c r="DQ247" s="63">
        <f t="array" ref="DQ247">IFERROR(_xlfn.IFS(
$DK247="послед.",1-(1-$DL247)*(1-$DM247)*(1-$DN247)*(1-$DO247)*(1-$DP247),
$DK247="сумм.",$DL247+$DM247+$DN247+$DO247+$DP247),
0)</f>
        <v/>
      </c>
      <c r="DR247" s="125">
        <f t="array" ref="DR247">
IFERROR(
_xlfn.IFS(
$BL247=0,
0,
$BL247&gt;0,
_xlfn.IFS($DK247="послед.",
$DJ247*(1-$DL247)*(1-$DM247)*(1-$DN247)*(1-$DO247)*(1-$DP247),
$DK247="сумм.",
$DJ247*(1-($DL247+$DM247+$DN247+$DO247+$DP247)))),0)</f>
        <v/>
      </c>
      <c r="DS247" s="125">
        <f t="array" ref="DS247">
IFERROR(_xlfn.IFS(
$DH247="день_1",
$DR247*$BL247/($AX247-$AW247+1)*AZ247*(DAY(EOMONTH(AZ$15,0))),
$DH247="день_2",
$DR247/30*MAX(MIN($AX247,EOMONTH(AZ$15,0))-MAX($AW247,AZ$15)+1,),
$DH247="раб.день",
$DR247/30*(IFERROR(
_xlfn.LET(_xlpm.VD,
CHOOSE(
{1;2;3;4;5;6;7;8;9;10;11;12;13;14;15;16;17;18},
45658,45659,45660,45661,45662,45663,45664,45665,45711,45724,45778,45779,45785,45786,45820,45821,45965,46022),
_xlfn.LET(_xlpm.DD,
MAX(MIN($AX247,EOMONTH(AZ$15,0))-MAX($AW247,AZ$15),),
_xlfn.IFS(
AND(MONTH($AW247)=MONTH(AZ$15),MONTH($AX247)&lt;&gt;MONTH(AZ$15)),
NETWORKDAYS.INTL($AW247,$AW247+_xlpm.DD,1,_xlpm.VD),
AND(MONTH($AW247)&lt;&gt;MONTH(AZ$15),MONTH($AX247)=MONTH(AZ$15)),
NETWORKDAYS.INTL(($AX247)-_xlpm.DD,$AX247,1,_xlpm.VD),
AND(MONTH($AW247)&lt;MONTH(AZ$15),MONTH($AX247)&gt;MONTH(AZ$15)),
NETWORKDAYS.INTL((EOMONTH(AZ$15-1,1))-_xlpm.DD,EOMONTH(AZ$15-1,1),1,_xlpm.VD),
AND(MONTH($AW247)=MONTH(AZ$15),MONTH($AX247)=MONTH(AZ$15)),
NETWORKDAYS.INTL($AW247,$AX247,1,_xlpm.VD)))),0)),
$DH247="месяц",
$DR247*AZ247,
$DH247="неделя",
$DR247*AZ247/7*(ROUNDUP((DAY(EOMONTH(AZ$15,0)))/4,0))),
0)</f>
        <v/>
      </c>
      <c r="DT247" s="125">
        <f t="array" ref="DT247">
IFERROR(_xlfn.IFS(
$DH247="день_1",
$DR247*$BL247/($AX247-$AW247+1)*BA247*(DAY(EOMONTH(BA$15,0))),
$DH247="день_2",
$DR247/30*MAX(MIN($AX247,EOMONTH(BA$15,0))-MAX($AW247,BA$15)+1,),
$DH247="раб.день",
$DR247/30*(IFERROR(
_xlfn.LET(_xlpm.VD,
CHOOSE(
{1;2;3;4;5;6;7;8;9;10;11;12;13;14;15;16;17;18},
45658,45659,45660,45661,45662,45663,45664,45665,45711,45724,45778,45779,45785,45786,45820,45821,45965,46022),
_xlfn.LET(_xlpm.DD,
MAX(MIN($AX247,EOMONTH(BA$15,0))-MAX($AW247,BA$15),),
_xlfn.IFS(
AND(MONTH($AW247)=MONTH(BA$15),MONTH($AX247)&lt;&gt;MONTH(BA$15)),
NETWORKDAYS.INTL($AW247,$AW247+_xlpm.DD,1,_xlpm.VD),
AND(MONTH($AW247)&lt;&gt;MONTH(BA$15),MONTH($AX247)=MONTH(BA$15)),
NETWORKDAYS.INTL(($AX247)-_xlpm.DD,$AX247,1,_xlpm.VD),
AND(MONTH($AW247)&lt;MONTH(BA$15),MONTH($AX247)&gt;MONTH(BA$15)),
NETWORKDAYS.INTL((EOMONTH(BA$15-1,1))-_xlpm.DD,EOMONTH(BA$15-1,1),1,_xlpm.VD),
AND(MONTH($AW247)=MONTH(BA$15),MONTH($AX247)=MONTH(BA$15)),
NETWORKDAYS.INTL($AW247,$AX247,1,_xlpm.VD)))),0)),
$DH247="месяц",
$DR247*BA247,
$DH247="неделя",
$DR247*BA247/7*(ROUNDUP((DAY(EOMONTH(BA$15,0)))/4,0))),
0)</f>
        <v/>
      </c>
      <c r="DU247" s="125">
        <f t="array" ref="DU247">
IFERROR(_xlfn.IFS(
$DH247="день_1",
$DR247*$BL247/($AX247-$AW247+1)*BB247*(DAY(EOMONTH(BB$15,0))),
$DH247="день_2",
$DR247/30*MAX(MIN($AX247,EOMONTH(BB$15,0))-MAX($AW247,BB$15)+1,),
$DH247="раб.день",
$DR247/30*(IFERROR(
_xlfn.LET(_xlpm.VD,
CHOOSE(
{1;2;3;4;5;6;7;8;9;10;11;12;13;14;15;16;17;18},
45658,45659,45660,45661,45662,45663,45664,45665,45711,45724,45778,45779,45785,45786,45820,45821,45965,46022),
_xlfn.LET(_xlpm.DD,
MAX(MIN($AX247,EOMONTH(BB$15,0))-MAX($AW247,BB$15),),
_xlfn.IFS(
AND(MONTH($AW247)=MONTH(BB$15),MONTH($AX247)&lt;&gt;MONTH(BB$15)),
NETWORKDAYS.INTL($AW247,$AW247+_xlpm.DD,1,_xlpm.VD),
AND(MONTH($AW247)&lt;&gt;MONTH(BB$15),MONTH($AX247)=MONTH(BB$15)),
NETWORKDAYS.INTL(($AX247)-_xlpm.DD,$AX247,1,_xlpm.VD),
AND(MONTH($AW247)&lt;MONTH(BB$15),MONTH($AX247)&gt;MONTH(BB$15)),
NETWORKDAYS.INTL((EOMONTH(BB$15-1,1))-_xlpm.DD,EOMONTH(BB$15-1,1),1,_xlpm.VD),
AND(MONTH($AW247)=MONTH(BB$15),MONTH($AX247)=MONTH(BB$15)),
NETWORKDAYS.INTL($AW247,$AX247,1,_xlpm.VD)))),0)),
$DH247="месяц",
$DR247*BB247,
$DH247="неделя",
$DR247*BB247/7*(ROUNDUP((DAY(EOMONTH(BB$15,0)))/4,0))),
0)</f>
        <v/>
      </c>
      <c r="DV247" s="125">
        <f t="array" ref="DV247">
IFERROR(_xlfn.IFS(
$DH247="день_1",
$DR247*$BL247/($AX247-$AW247+1)*BC247*(DAY(EOMONTH(BC$15,0))),
$DH247="день_2",
$DR247/30*MAX(MIN($AX247,EOMONTH(BC$15,0))-MAX($AW247,BC$15)+1,),
$DH247="раб.день",
$DR247/30*(IFERROR(
_xlfn.LET(_xlpm.VD,
CHOOSE(
{1;2;3;4;5;6;7;8;9;10;11;12;13;14;15;16;17;18},
45658,45659,45660,45661,45662,45663,45664,45665,45711,45724,45778,45779,45785,45786,45820,45821,45965,46022),
_xlfn.LET(_xlpm.DD,
MAX(MIN($AX247,EOMONTH(BC$15,0))-MAX($AW247,BC$15),),
_xlfn.IFS(
AND(MONTH($AW247)=MONTH(BC$15),MONTH($AX247)&lt;&gt;MONTH(BC$15)),
NETWORKDAYS.INTL($AW247,$AW247+_xlpm.DD,1,_xlpm.VD),
AND(MONTH($AW247)&lt;&gt;MONTH(BC$15),MONTH($AX247)=MONTH(BC$15)),
NETWORKDAYS.INTL(($AX247)-_xlpm.DD,$AX247,1,_xlpm.VD),
AND(MONTH($AW247)&lt;MONTH(BC$15),MONTH($AX247)&gt;MONTH(BC$15)),
NETWORKDAYS.INTL((EOMONTH(BC$15-1,1))-_xlpm.DD,EOMONTH(BC$15-1,1),1,_xlpm.VD),
AND(MONTH($AW247)=MONTH(BC$15),MONTH($AX247)=MONTH(BC$15)),
NETWORKDAYS.INTL($AW247,$AX247,1,_xlpm.VD)))),0)),
$DH247="месяц",
$DR247*BC247,
$DH247="неделя",
$DR247*BC247/7*(ROUNDUP((DAY(EOMONTH(BC$15,0)))/4,0))),
0)</f>
        <v/>
      </c>
      <c r="DW247" s="125">
        <f t="array" ref="DW247">
IFERROR(_xlfn.IFS(
$DH247="день_1",
$DR247*$BL247/($AX247-$AW247+1)*BD247*(DAY(EOMONTH(BD$15,0))),
$DH247="день_2",
$DR247/30*MAX(MIN($AX247,EOMONTH(BD$15,0))-MAX($AW247,BD$15)+1,),
$DH247="раб.день",
$DR247/30*(IFERROR(
_xlfn.LET(_xlpm.VD,
CHOOSE(
{1;2;3;4;5;6;7;8;9;10;11;12;13;14;15;16;17;18},
45658,45659,45660,45661,45662,45663,45664,45665,45711,45724,45778,45779,45785,45786,45820,45821,45965,46022),
_xlfn.LET(_xlpm.DD,
MAX(MIN($AX247,EOMONTH(BD$15,0))-MAX($AW247,BD$15),),
_xlfn.IFS(
AND(MONTH($AW247)=MONTH(BD$15),MONTH($AX247)&lt;&gt;MONTH(BD$15)),
NETWORKDAYS.INTL($AW247,$AW247+_xlpm.DD,1,_xlpm.VD),
AND(MONTH($AW247)&lt;&gt;MONTH(BD$15),MONTH($AX247)=MONTH(BD$15)),
NETWORKDAYS.INTL(($AX247)-_xlpm.DD,$AX247,1,_xlpm.VD),
AND(MONTH($AW247)&lt;MONTH(BD$15),MONTH($AX247)&gt;MONTH(BD$15)),
NETWORKDAYS.INTL((EOMONTH(BD$15-1,1))-_xlpm.DD,EOMONTH(BD$15-1,1),1,_xlpm.VD),
AND(MONTH($AW247)=MONTH(BD$15),MONTH($AX247)=MONTH(BD$15)),
NETWORKDAYS.INTL($AW247,$AX247,1,_xlpm.VD)))),0)),
$DH247="месяц",
$DR247*BD247,
$DH247="неделя",
$DR247*BD247/7*(ROUNDUP((DAY(EOMONTH(BD$15,0)))/4,0))),
0)</f>
        <v/>
      </c>
      <c r="DX247" s="125">
        <f t="array" ref="DX247">
IFERROR(_xlfn.IFS(
$DH247="день_1",
$DR247*$BL247/($AX247-$AW247+1)*BE247*(DAY(EOMONTH(BE$15,0))),
$DH247="день_2",
$DR247/30*MAX(MIN($AX247,EOMONTH(BE$15,0))-MAX($AW247,BE$15)+1,),
$DH247="раб.день",
$DR247/30*(IFERROR(
_xlfn.LET(_xlpm.VD,
CHOOSE(
{1;2;3;4;5;6;7;8;9;10;11;12;13;14;15;16;17;18},
45658,45659,45660,45661,45662,45663,45664,45665,45711,45724,45778,45779,45785,45786,45820,45821,45965,46022),
_xlfn.LET(_xlpm.DD,
MAX(MIN($AX247,EOMONTH(BE$15,0))-MAX($AW247,BE$15),),
_xlfn.IFS(
AND(MONTH($AW247)=MONTH(BE$15),MONTH($AX247)&lt;&gt;MONTH(BE$15)),
NETWORKDAYS.INTL($AW247,$AW247+_xlpm.DD,1,_xlpm.VD),
AND(MONTH($AW247)&lt;&gt;MONTH(BE$15),MONTH($AX247)=MONTH(BE$15)),
NETWORKDAYS.INTL(($AX247)-_xlpm.DD,$AX247,1,_xlpm.VD),
AND(MONTH($AW247)&lt;MONTH(BE$15),MONTH($AX247)&gt;MONTH(BE$15)),
NETWORKDAYS.INTL((EOMONTH(BE$15-1,1))-_xlpm.DD,EOMONTH(BE$15-1,1),1,_xlpm.VD),
AND(MONTH($AW247)=MONTH(BE$15),MONTH($AX247)=MONTH(BE$15)),
NETWORKDAYS.INTL($AW247,$AX247,1,_xlpm.VD)))),0)),
$DH247="месяц",
$DR247*BE247,
$DH247="неделя",
$DR247*BE247/7*(ROUNDUP((DAY(EOMONTH(BE$15,0)))/4,0))),
0)</f>
        <v/>
      </c>
      <c r="DY247" s="125">
        <f t="array" ref="DY247">
IFERROR(_xlfn.IFS(
$DH247="день_1",
$DR247*$BL247/($AX247-$AW247+1)*BF247*(DAY(EOMONTH(BF$15,0))),
$DH247="день_2",
$DR247/30*MAX(MIN($AX247,EOMONTH(BF$15,0))-MAX($AW247,BF$15)+1,),
$DH247="раб.день",
$DR247/30*(IFERROR(
_xlfn.LET(_xlpm.VD,
CHOOSE(
{1;2;3;4;5;6;7;8;9;10;11;12;13;14;15;16;17;18},
45658,45659,45660,45661,45662,45663,45664,45665,45711,45724,45778,45779,45785,45786,45820,45821,45965,46022),
_xlfn.LET(_xlpm.DD,
MAX(MIN($AX247,EOMONTH(BF$15,0))-MAX($AW247,BF$15),),
_xlfn.IFS(
AND(MONTH($AW247)=MONTH(BF$15),MONTH($AX247)&lt;&gt;MONTH(BF$15)),
NETWORKDAYS.INTL($AW247,$AW247+_xlpm.DD,1,_xlpm.VD),
AND(MONTH($AW247)&lt;&gt;MONTH(BF$15),MONTH($AX247)=MONTH(BF$15)),
NETWORKDAYS.INTL(($AX247)-_xlpm.DD,$AX247,1,_xlpm.VD),
AND(MONTH($AW247)&lt;MONTH(BF$15),MONTH($AX247)&gt;MONTH(BF$15)),
NETWORKDAYS.INTL((EOMONTH(BF$15-1,1))-_xlpm.DD,EOMONTH(BF$15-1,1),1,_xlpm.VD),
AND(MONTH($AW247)=MONTH(BF$15),MONTH($AX247)=MONTH(BF$15)),
NETWORKDAYS.INTL($AW247,$AX247,1,_xlpm.VD)))),0)),
$DH247="месяц",
$DR247*BF247,
$DH247="неделя",
$DR247*BF247/7*(ROUNDUP((DAY(EOMONTH(BF$15,0)))/4,0))),
0)</f>
        <v/>
      </c>
      <c r="DZ247" s="125">
        <f t="array" ref="DZ247">
IFERROR(_xlfn.IFS(
$DH247="день_1",
$DR247*$BL247/($AX247-$AW247+1)*BG247*(DAY(EOMONTH(BG$15,0))),
$DH247="день_2",
$DR247/30*MAX(MIN($AX247,EOMONTH(BG$15,0))-MAX($AW247,BG$15)+1,),
$DH247="раб.день",
$DR247/30*(IFERROR(
_xlfn.LET(_xlpm.VD,
CHOOSE(
{1;2;3;4;5;6;7;8;9;10;11;12;13;14;15;16;17;18},
45658,45659,45660,45661,45662,45663,45664,45665,45711,45724,45778,45779,45785,45786,45820,45821,45965,46022),
_xlfn.LET(_xlpm.DD,
MAX(MIN($AX247,EOMONTH(BG$15,0))-MAX($AW247,BG$15),),
_xlfn.IFS(
AND(MONTH($AW247)=MONTH(BG$15),MONTH($AX247)&lt;&gt;MONTH(BG$15)),
NETWORKDAYS.INTL($AW247,$AW247+_xlpm.DD,1,_xlpm.VD),
AND(MONTH($AW247)&lt;&gt;MONTH(BG$15),MONTH($AX247)=MONTH(BG$15)),
NETWORKDAYS.INTL(($AX247)-_xlpm.DD,$AX247,1,_xlpm.VD),
AND(MONTH($AW247)&lt;MONTH(BG$15),MONTH($AX247)&gt;MONTH(BG$15)),
NETWORKDAYS.INTL((EOMONTH(BG$15-1,1))-_xlpm.DD,EOMONTH(BG$15-1,1),1,_xlpm.VD),
AND(MONTH($AW247)=MONTH(BG$15),MONTH($AX247)=MONTH(BG$15)),
NETWORKDAYS.INTL($AW247,$AX247,1,_xlpm.VD)))),0)),
$DH247="месяц",
$DR247*BG247,
$DH247="неделя",
$DR247*BG247/7*(ROUNDUP((DAY(EOMONTH(BG$15,0)))/4,0))),
0)</f>
        <v/>
      </c>
      <c r="EA247" s="125">
        <f t="array" ref="EA247">
IFERROR(_xlfn.IFS(
$DH247="день_1",
$DR247*$BL247/($AX247-$AW247+1)*BH247*(DAY(EOMONTH(BH$15,0))),
$DH247="день_2",
$DR247/30*MAX(MIN($AX247,EOMONTH(BH$15,0))-MAX($AW247,BH$15)+1,),
$DH247="раб.день",
$DR247/30*(IFERROR(
_xlfn.LET(_xlpm.VD,
CHOOSE(
{1;2;3;4;5;6;7;8;9;10;11;12;13;14;15;16;17;18},
45658,45659,45660,45661,45662,45663,45664,45665,45711,45724,45778,45779,45785,45786,45820,45821,45965,46022),
_xlfn.LET(_xlpm.DD,
MAX(MIN($AX247,EOMONTH(BH$15,0))-MAX($AW247,BH$15),),
_xlfn.IFS(
AND(MONTH($AW247)=MONTH(BH$15),MONTH($AX247)&lt;&gt;MONTH(BH$15)),
NETWORKDAYS.INTL($AW247,$AW247+_xlpm.DD,1,_xlpm.VD),
AND(MONTH($AW247)&lt;&gt;MONTH(BH$15),MONTH($AX247)=MONTH(BH$15)),
NETWORKDAYS.INTL(($AX247)-_xlpm.DD,$AX247,1,_xlpm.VD),
AND(MONTH($AW247)&lt;MONTH(BH$15),MONTH($AX247)&gt;MONTH(BH$15)),
NETWORKDAYS.INTL((EOMONTH(BH$15-1,1))-_xlpm.DD,EOMONTH(BH$15-1,1),1,_xlpm.VD),
AND(MONTH($AW247)=MONTH(BH$15),MONTH($AX247)=MONTH(BH$15)),
NETWORKDAYS.INTL($AW247,$AX247,1,_xlpm.VD)))),0)),
$DH247="месяц",
$DR247*BH247,
$DH247="неделя",
$DR247*BH247/7*(ROUNDUP((DAY(EOMONTH(BH$15,0)))/4,0))),
0)</f>
        <v/>
      </c>
      <c r="EB247" s="125">
        <f t="array" ref="EB247">
IFERROR(_xlfn.IFS(
$DH247="день_1",
$DR247*$BL247/($AX247-$AW247+1)*BI247*(DAY(EOMONTH(BI$15,0))),
$DH247="день_2",
$DR247/30*MAX(MIN($AX247,EOMONTH(BI$15,0))-MAX($AW247,BI$15)+1,),
$DH247="раб.день",
$DR247/30*(IFERROR(
_xlfn.LET(_xlpm.VD,
CHOOSE(
{1;2;3;4;5;6;7;8;9;10;11;12;13;14;15;16;17;18},
45658,45659,45660,45661,45662,45663,45664,45665,45711,45724,45778,45779,45785,45786,45820,45821,45965,46022),
_xlfn.LET(_xlpm.DD,
MAX(MIN($AX247,EOMONTH(BI$15,0))-MAX($AW247,BI$15),),
_xlfn.IFS(
AND(MONTH($AW247)=MONTH(BI$15),MONTH($AX247)&lt;&gt;MONTH(BI$15)),
NETWORKDAYS.INTL($AW247,$AW247+_xlpm.DD,1,_xlpm.VD),
AND(MONTH($AW247)&lt;&gt;MONTH(BI$15),MONTH($AX247)=MONTH(BI$15)),
NETWORKDAYS.INTL(($AX247)-_xlpm.DD,$AX247,1,_xlpm.VD),
AND(MONTH($AW247)&lt;MONTH(BI$15),MONTH($AX247)&gt;MONTH(BI$15)),
NETWORKDAYS.INTL((EOMONTH(BI$15-1,1))-_xlpm.DD,EOMONTH(BI$15-1,1),1,_xlpm.VD),
AND(MONTH($AW247)=MONTH(BI$15),MONTH($AX247)=MONTH(BI$15)),
NETWORKDAYS.INTL($AW247,$AX247,1,_xlpm.VD)))),0)),
$DH247="месяц",
$DR247*BI247,
$DH247="неделя",
$DR247*BI247/7*(ROUNDUP((DAY(EOMONTH(BI$15,0)))/4,0))),
0)</f>
        <v/>
      </c>
      <c r="EC247" s="125">
        <f t="array" ref="EC247">
IFERROR(_xlfn.IFS(
$DH247="день_1",
$DR247*$BL247/($AX247-$AW247+1)*BJ247*(DAY(EOMONTH(BJ$15,0))),
$DH247="день_2",
$DR247/30*MAX(MIN($AX247,EOMONTH(BJ$15,0))-MAX($AW247,BJ$15)+1,),
$DH247="раб.день",
$DR247/30*(IFERROR(
_xlfn.LET(_xlpm.VD,
CHOOSE(
{1;2;3;4;5;6;7;8;9;10;11;12;13;14;15;16;17;18},
45658,45659,45660,45661,45662,45663,45664,45665,45711,45724,45778,45779,45785,45786,45820,45821,45965,46022),
_xlfn.LET(_xlpm.DD,
MAX(MIN($AX247,EOMONTH(BJ$15,0))-MAX($AW247,BJ$15),),
_xlfn.IFS(
AND(MONTH($AW247)=MONTH(BJ$15),MONTH($AX247)&lt;&gt;MONTH(BJ$15)),
NETWORKDAYS.INTL($AW247,$AW247+_xlpm.DD,1,_xlpm.VD),
AND(MONTH($AW247)&lt;&gt;MONTH(BJ$15),MONTH($AX247)=MONTH(BJ$15)),
NETWORKDAYS.INTL(($AX247)-_xlpm.DD,$AX247,1,_xlpm.VD),
AND(MONTH($AW247)&lt;MONTH(BJ$15),MONTH($AX247)&gt;MONTH(BJ$15)),
NETWORKDAYS.INTL((EOMONTH(BJ$15-1,1))-_xlpm.DD,EOMONTH(BJ$15-1,1),1,_xlpm.VD),
AND(MONTH($AW247)=MONTH(BJ$15),MONTH($AX247)=MONTH(BJ$15)),
NETWORKDAYS.INTL($AW247,$AX247,1,_xlpm.VD)))),0)),
$DH247="месяц",
$DR247*BJ247,
$DH247="неделя",
$DR247*BJ247/7*(ROUNDUP((DAY(EOMONTH(BJ$15,0)))/4,0))),
0)</f>
        <v/>
      </c>
      <c r="ED247" s="125">
        <f t="array" ref="ED247">
IFERROR(_xlfn.IFS(
$DH247="день_1",
$DR247*$BL247/($AX247-$AW247+1)*BK247*(DAY(EOMONTH(BK$15,0))),
$DH247="день_2",
$DR247/30*MAX(MIN($AX247,EOMONTH(BK$15,0))-MAX($AW247,BK$15)+1,),
$DH247="раб.день",
$DR247/30*(IFERROR(
_xlfn.LET(_xlpm.VD,
CHOOSE(
{1;2;3;4;5;6;7;8;9;10;11;12;13;14;15;16;17;18},
45658,45659,45660,45661,45662,45663,45664,45665,45711,45724,45778,45779,45785,45786,45820,45821,45965,46022),
_xlfn.LET(_xlpm.DD,
MAX(MIN($AX247,EOMONTH(BK$15,0))-MAX($AW247,BK$15),),
_xlfn.IFS(
AND(MONTH($AW247)=MONTH(BK$15),MONTH($AX247)&lt;&gt;MONTH(BK$15)),
NETWORKDAYS.INTL($AW247,$AW247+_xlpm.DD,1,_xlpm.VD),
AND(MONTH($AW247)&lt;&gt;MONTH(BK$15),MONTH($AX247)=MONTH(BK$15)),
NETWORKDAYS.INTL(($AX247)-_xlpm.DD,$AX247,1,_xlpm.VD),
AND(MONTH($AW247)&lt;MONTH(BK$15),MONTH($AX247)&gt;MONTH(BK$15)),
NETWORKDAYS.INTL((EOMONTH(BK$15-1,1))-_xlpm.DD,EOMONTH(BK$15-1,1),1,_xlpm.VD),
AND(MONTH($AW247)=MONTH(BK$15),MONTH($AX247)=MONTH(BK$15)),
NETWORKDAYS.INTL($AW247,$AX247,1,_xlpm.VD)))),0)),
$DH247="месяц",
$DR247*BK247,
$DH247="неделя",
$DR247*BK247/7*(ROUNDUP((DAY(EOMONTH(BK$15,0)))/4,0))),
0)</f>
        <v/>
      </c>
      <c r="EE247" s="125">
        <f>SUM($DS247,$DT247,$DU247,$DV247,$DW247,$DX247,$DY247,$DZ247,$EA247,$EB247,$EC247,$ED247)</f>
        <v/>
      </c>
      <c r="EF247" s="125">
        <f>IFERROR(ROUND($EE247*(1+$EP247),2),0)</f>
        <v/>
      </c>
      <c r="EG247" s="128" t="n">
        <v>1</v>
      </c>
      <c r="EH247" s="126" t="n">
        <v>0</v>
      </c>
      <c r="EI247" s="126">
        <f>ROUND(SUM($EH247:$EH247)*SUM($AB247:$AB247)*$EG247,2)</f>
        <v/>
      </c>
      <c r="EJ247" s="126">
        <f>ROUND($EI247*(1+$EP247),2)</f>
        <v/>
      </c>
      <c r="EK247" s="126" t="n">
        <v>0</v>
      </c>
      <c r="EL247" s="126">
        <f>ROUND(SUM($EK247:$EK247)*SUM($AB247:$AB247)*$EG247,2)</f>
        <v/>
      </c>
      <c r="EM247" s="126">
        <f>ROUND($EL247*(1+$EP247),2)</f>
        <v/>
      </c>
      <c r="EN247" s="126">
        <f>SUM($EE247,$EI247,$EL247)</f>
        <v/>
      </c>
      <c r="EO247" s="126">
        <f>SUM($EF247,$EJ247,$EM247)</f>
        <v/>
      </c>
      <c r="EP247" s="59" t="inlineStr">
        <is>
          <t>20%</t>
        </is>
      </c>
      <c r="EQ247" s="59" t="n"/>
      <c r="ER247" s="60">
        <f t="array" ref="ER247">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MATCH(ES247,
{"AMS";"RussOutdoor";"HD Outdoor";"Ingroup";"IQ";"Ledproduction";"LisChannel";"Logic";"Media-PPL";"NovikovTV | НовиковТВ";"SMA";"SOK";"КрокусТВ | CrocusTV | IndoorTV";"Сити";"ТЯК Москва"},
0)),"")</f>
        <v/>
      </c>
      <c r="ES247" s="60" t="n"/>
      <c r="ET247" s="60">
        <f t="array" ref="ET247">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MATCH(ES247,
{"AMS";"RussOutdoor";"HD Outdoor";"Ingroup";"IQ";"Ledproduction";"LisChannel";"Logic";"Media-PPL";"NovikovTV | НовиковТВ";"SMA";"SOK";"КрокусТВ | CrocusTV | IndoorTV";"Сити";"ТЯК Москва"},
0)),"")</f>
        <v/>
      </c>
      <c r="EU247" s="60" t="n"/>
      <c r="EV247" s="60" t="n"/>
      <c r="EX247" s="110">
        <f t="array" ref="EX247">
($AR247/30
+N("ТРАФИК ПЛОЩАДКИ"))*
(IFERROR(
_xlfn.LET(
_xlpm.GPR,
HLOOKUP($L247,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(MATCH($T247,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IF($Q247="цифровой",_xlpm.GPR/$AG247,_xlpm.GPR/60)),
0)
+N("DWELL TIME"))*
(IF($AB247=0,0,IF($AB247=1,0.3,IF($AB247=2,0.5,IF($AB247&gt;2,1))))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_xlfn.IFS($AC247="да",1.2,$AC247="нет",1)*
_xlfn.IFS($AD247="да",1.2,$AD247="нет",1)*
IF(R247="статический",1,1.2)*
$X247*
INDEX(
{1.2;1;1.2;1.2;1;1.2;1.2;1.2;1.2;1.2;1.2;1;1.2;1.2;1.2;1.2;1;1;1.2;1.2;1.2;1;1;1;1;1.2;1.2;1.2;1.2;1;1;1;1;1.2;1.2;1.2;1.2;1.2;1.2;1.2;1.2;1;1;1.2;1;1;1;1;1.5;1;1;1.5;1.5;1.2},
MATCH($Q247,_xlpm.MI,0)))&gt;{0.02;0.04;0.06;0.1;0.2;0.4;0.6;0.8;1;2;4;6})),
{0;1;2;3;4;5;6;7;8;9;10;11;12},
0)))
+N("КОЭФФИЦИЕНТ КОНТАКТА"))))*
(_xlfn.IFS($X247&lt;0.1,$X247/1000,$X247&gt;25,5.2,AND($X247&gt;=0.1,$X247&lt;=25),(($X247*2+0.1)/10)*($X247/10)))*
IFERROR((_xlfn.LET(
_xlpm.MA,
{0;0.8;0.85;0.9;0.95;1},
_xlpm.MAA,
{0;1;2;3;4;5},
INDEX(_xlpm.MA,MATCH(SUMPRODUCT(--((IF(ROUND(_xlpm.MAA,1)&gt;5,5,ROUND($AB247,1)))&gt;{0;1;2;3;4;5})),_xlpm.MAA,0)))
+N("КОЭФФИЦИЕНТ КОЛ-ВО КОНСТРУКЦИЙ")),1)*
$AB247,0))*
(IF($Q247="цифровой",$AG247/15*$AI247,1)
+N("ДЛЯ ЦИФРЫ"))</f>
        <v/>
      </c>
      <c r="EY247" s="110">
        <f>IFERROR(EX247*AY247,0)</f>
        <v/>
      </c>
      <c r="EZ247" s="131">
        <f>IFERROR(DP247/EY247*1000,0)</f>
        <v/>
      </c>
      <c r="FA247" s="112">
        <f>IFERROR(FC247/FB247,0)</f>
        <v/>
      </c>
      <c r="FB247" s="112">
        <f>IFERROR((FC247/(EY247/FF247*#REF!))*0.825,0)</f>
        <v/>
      </c>
      <c r="FC247" s="112">
        <f>IFERROR(((EX247*30/AR247)*100)/30,0)</f>
        <v/>
      </c>
      <c r="FD247" s="112">
        <f>IFERROR(EY247/G247*100%,0)</f>
        <v/>
      </c>
      <c r="FE247" s="112">
        <f>IFERROR(FD247/FC247*100%,0)</f>
        <v/>
      </c>
      <c r="FF247" s="110">
        <f>IFERROR(AR247/30*AY247,0)</f>
        <v/>
      </c>
    </row>
    <row r="248" ht="13" customHeight="1">
      <c r="A248" s="59" t="n"/>
      <c r="B248" s="60" t="n"/>
      <c r="C248" s="60" t="n"/>
      <c r="D248" s="60">
        <f t="array" ref="D248">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MATCH($E248,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48" s="60">
        <f t="array" ref="E248">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MATCH($F248,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48" s="60" t="inlineStr"/>
      <c r="G248" s="60" t="n"/>
      <c r="H248" s="60">
        <f t="array" ref="H248">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MATCH($I248,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48" s="60" t="n"/>
      <c r="J248" s="60" t="n"/>
      <c r="K248" s="60" t="n"/>
      <c r="L248" s="60" t="n"/>
      <c r="M248" s="60" t="n"/>
      <c r="N248" s="60" t="n"/>
      <c r="O248" s="60" t="n"/>
      <c r="P248" s="60">
        <f t="array" ref="P248">
_xlfn.IFS(
ISNUMBER(MATCH($Q248,{"шелфбаннер","разделитель","монетница","чековая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ISNUMBER(MATCH($Q248,{"LED/LCD","видеокулер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ISNUMBER(MATCH($Q248,{"автомобиль","машина","выставочное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ISNUMBER(MATCH($Q248,{"билборд","лифтовая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ISNUMBER(MATCH($Q248,{"навигация","подвесной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ISNUMBER(MATCH($Q248,{"движущаяся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ISNUMBER(MATCH($Q248,{"каталог","журнал"},)),
"Пресса",
$Q248="","")</f>
        <v/>
      </c>
      <c r="Q248" s="60" t="n"/>
      <c r="R248" s="60">
        <f t="array" ref="R248">
IFERROR(
_xlfn.IFS(
OR(ISNUMBER(MATCH($Q248,{"экспозиция","макет","стенд","автостенд","авто стенд","выставочное пространство","выставочные стенды","модульные выставочные стенды","3Д конструкция","3D конструкция"},)),P248="Экспонирование"),
"нестандартный",
ISNUMBER(MATCH($Q248,{"скроллер","призматрон"},)),
"динамический",
$P248="Видео",
"цифровой",
OR($P248="Пресса",$P248="Щит",$P248="POSm",$P248="Подвес",$P248="Брендирование/оклейка"),
"статический"),"")</f>
        <v/>
      </c>
      <c r="S248" s="59" t="n"/>
      <c r="T248" s="60" t="n"/>
      <c r="U248" s="60" t="n"/>
      <c r="V248" s="60">
        <f>
IF(P248="Видео",
"цифровой постер/ролик",
IF(ISNUMBER(MATCH(Q248,{"короб световой","короб световой | лайтбокс","короб световой | кристалайт","лайтбокс","лайт бокс","кристалайт","LB","lightbox"},)),
"бэклит",
IF(P248="Брендирование/оклейка",
"перфарированная пленка/самоклейка",
IF(P248="Экспонирование",
"под запрос",
IF(P248="Подвес",
"баннер/ткань",
"")))))</f>
        <v/>
      </c>
      <c r="W248" s="59" t="n"/>
      <c r="X248" s="59" t="n"/>
      <c r="Y248" s="59" t="n"/>
      <c r="Z248" s="61" t="n"/>
      <c r="AA248" s="61" t="n"/>
      <c r="AB248" s="61">
        <f>IF(BL248&gt;0,Z248,0)</f>
        <v/>
      </c>
      <c r="AC248" s="59" t="n"/>
      <c r="AD248" s="59" t="n"/>
      <c r="AE248" s="59" t="n"/>
      <c r="AF248" s="59" t="n"/>
      <c r="AG248" s="59" t="n"/>
      <c r="AH248" s="59" t="n"/>
      <c r="AI248" s="59" t="n"/>
      <c r="AJ248" s="59" t="n"/>
      <c r="AK248" s="59" t="n"/>
      <c r="AL248" s="62">
        <f>IFERROR(IF(OR(R248="статический",R248="динамический",R248="нестандартный",R248="",R248=""),"-",IF(AND(AH248="-",AI248="-"),"-",AK248*3600/AH248*AI248)),"-")</f>
        <v/>
      </c>
      <c r="AM248" s="62">
        <f>IFERROR(IF(OR(R248="статический",R248="динамический",R248="",R248="", R248="BTL",R248="нестандартный"),"-",AG248*AI248*AL248/60),"-")</f>
        <v/>
      </c>
      <c r="AN248" s="63">
        <f>IFERROR(IF(AH248="","-",AG248*AI248/AH248),"-")</f>
        <v/>
      </c>
      <c r="AO248" s="59">
        <f>IFERROR(IF(OR($R248="статический",$R248="динамический",$R248="",$R248="",$R248="BTL",$R248="нестандартный"),"-",$AL248*$AY248),"-")</f>
        <v/>
      </c>
      <c r="AP248" s="62">
        <f>IFERROR(IF(OR($R248="статический",$R248="динамический",$R248="",$R248="",$R248="BTL",$R248="нестандартный"),"-",$AM248*AY248),"-")</f>
        <v/>
      </c>
      <c r="AQ248" s="64" t="n"/>
      <c r="AR248" s="61" t="n"/>
      <c r="AS248" s="61" t="n"/>
      <c r="AT248" s="61" t="n"/>
      <c r="AU248" s="65" t="n"/>
      <c r="AV248" s="124">
        <f>IFERROR(DR248/AT248*1000,"n/a")</f>
        <v/>
      </c>
      <c r="AW248" s="67" t="n"/>
      <c r="AX248" s="67" t="n"/>
      <c r="AY248" s="43">
        <f>IFERROR(IF(OR($AW248="",$AX248=""),"",_xlfn.DAYS($AX248+1,$AW248)),"")</f>
        <v/>
      </c>
      <c r="AZ248" s="68">
        <f t="array" ref="AZ248">
_xlfn.LET(_xlpm.COEFF,
IF($AW248+$AX248=0,0,IF(MAX(MIN($AX248,EOMONTH(AZ$15,0))-MAX($AW248,AZ$15)+1,)&gt;0,1,0)),
_xlfn.IFS(
$ES248="LisChannel",
_xlpm.COEFF*
INDEX({1;1;1.2;1.2;1;1;1;1;1.2;1.2;1.2;1.2},
MATCH(MONTH(AZ$15),
{1,2,3,4,5,6,7,8,9,10,11,12})),
CONCATENATE($ES248," ",$L248)="RussOutdoor метро",
_xlpm.COEFF*
INDEX({0.8;0.9;1.1;1.1;1;1;1;1;1.1;1.1;1.1;1.1},
MATCH(MONTH(AZ$15),
{1,2,3,4,5,6,7,8,9,10,11,12})),
$ES248&lt;&gt;"LisChannel",
_xlpm.COEFF,
$ES248&lt;&gt;"RussOutdoor",
_xlpm.COEFF))</f>
        <v/>
      </c>
      <c r="BA248" s="68">
        <f t="array" ref="BA248">
_xlfn.LET(_xlpm.COEFF,
IF($AW248+$AX248=0,0,IF(MAX(MIN($AX248,EOMONTH(BA$15,0))-MAX($AW248,BA$15)+1,)&gt;0,1,0)),
_xlfn.IFS(
$ES248="LisChannel",
_xlpm.COEFF*
INDEX({1;1;1.2;1.2;1;1;1;1;1.2;1.2;1.2;1.2},
MATCH(MONTH(BA$15),
{1,2,3,4,5,6,7,8,9,10,11,12})),
CONCATENATE($ES248," ",$L248)="RussOutdoor метро",
_xlpm.COEFF*
INDEX({0.8;0.9;1.1;1.1;1;1;1;1;1.1;1.1;1.1;1.1},
MATCH(MONTH(BA$15),
{1,2,3,4,5,6,7,8,9,10,11,12})),
$ES248&lt;&gt;"LisChannel",
_xlpm.COEFF,
$ES248&lt;&gt;"RussOutdoor",
_xlpm.COEFF))</f>
        <v/>
      </c>
      <c r="BB248" s="68">
        <f t="array" ref="BB248">
_xlfn.LET(_xlpm.COEFF,
IF($AW248+$AX248=0,0,IF(MAX(MIN($AX248,EOMONTH(BB$15,0))-MAX($AW248,BB$15)+1,)&gt;0,1,0)),
_xlfn.IFS(
$ES248="LisChannel",
_xlpm.COEFF*
INDEX({1;1;1.2;1.2;1;1;1;1;1.2;1.2;1.2;1.2},
MATCH(MONTH(BB$15),
{1,2,3,4,5,6,7,8,9,10,11,12})),
CONCATENATE($ES248," ",$L248)="RussOutdoor метро",
_xlpm.COEFF*
INDEX({0.8;0.9;1.1;1.1;1;1;1;1;1.1;1.1;1.1;1.1},
MATCH(MONTH(BB$15),
{1,2,3,4,5,6,7,8,9,10,11,12})),
$ES248&lt;&gt;"LisChannel",
_xlpm.COEFF,
$ES248&lt;&gt;"RussOutdoor",
_xlpm.COEFF))</f>
        <v/>
      </c>
      <c r="BC248" s="68">
        <f t="array" ref="BC248">
_xlfn.LET(_xlpm.COEFF,
IF($AW248+$AX248=0,0,IF(MAX(MIN($AX248,EOMONTH(BC$15,0))-MAX($AW248,BC$15)+1,)&gt;0,1,0)),
_xlfn.IFS(
$ES248="LisChannel",
_xlpm.COEFF*
INDEX({1;1;1.2;1.2;1;1;1;1;1.2;1.2;1.2;1.2},
MATCH(MONTH(BC$15),
{1,2,3,4,5,6,7,8,9,10,11,12})),
CONCATENATE($ES248," ",$L248)="RussOutdoor метро",
_xlpm.COEFF*
INDEX({0.8;0.9;1.1;1.1;1;1;1;1;1.1;1.1;1.1;1.1},
MATCH(MONTH(BC$15),
{1,2,3,4,5,6,7,8,9,10,11,12})),
$ES248&lt;&gt;"LisChannel",
_xlpm.COEFF,
$ES248&lt;&gt;"RussOutdoor",
_xlpm.COEFF))</f>
        <v/>
      </c>
      <c r="BD248" s="68">
        <f t="array" ref="BD248">
_xlfn.LET(_xlpm.COEFF,
IF($AW248+$AX248=0,0,IF(MAX(MIN($AX248,EOMONTH(BD$15,0))-MAX($AW248,BD$15)+1,)&gt;0,1,0)),
_xlfn.IFS(
$ES248="LisChannel",
_xlpm.COEFF*
INDEX({1;1;1.2;1.2;1;1;1;1;1.2;1.2;1.2;1.2},
MATCH(MONTH(BD$15),
{1,2,3,4,5,6,7,8,9,10,11,12})),
CONCATENATE($ES248," ",$L248)="RussOutdoor метро",
_xlpm.COEFF*
INDEX({0.8;0.9;1.1;1.1;1;1;1;1;1.1;1.1;1.1;1.1},
MATCH(MONTH(BD$15),
{1,2,3,4,5,6,7,8,9,10,11,12})),
$ES248&lt;&gt;"LisChannel",
_xlpm.COEFF,
$ES248&lt;&gt;"RussOutdoor",
_xlpm.COEFF))</f>
        <v/>
      </c>
      <c r="BE248" s="68">
        <f t="array" ref="BE248">
_xlfn.LET(_xlpm.COEFF,
IF($AW248+$AX248=0,0,IF(MAX(MIN($AX248,EOMONTH(BE$15,0))-MAX($AW248,BE$15)+1,)&gt;0,1,0)),
_xlfn.IFS(
$ES248="LisChannel",
_xlpm.COEFF*
INDEX({1;1;1.2;1.2;1;1;1;1;1.2;1.2;1.2;1.2},
MATCH(MONTH(BE$15),
{1,2,3,4,5,6,7,8,9,10,11,12})),
CONCATENATE($ES248," ",$L248)="RussOutdoor метро",
_xlpm.COEFF*
INDEX({0.8;0.9;1.1;1.1;1;1;1;1;1.1;1.1;1.1;1.1},
MATCH(MONTH(BE$15),
{1,2,3,4,5,6,7,8,9,10,11,12})),
$ES248&lt;&gt;"LisChannel",
_xlpm.COEFF,
$ES248&lt;&gt;"RussOutdoor",
_xlpm.COEFF))</f>
        <v/>
      </c>
      <c r="BF248" s="68">
        <f t="array" ref="BF248">
_xlfn.LET(_xlpm.COEFF,
IF($AW248+$AX248=0,0,IF(MAX(MIN($AX248,EOMONTH(BF$15,0))-MAX($AW248,BF$15)+1,)&gt;0,1,0)),
_xlfn.IFS(
$ES248="LisChannel",
_xlpm.COEFF*
INDEX({1;1;1.2;1.2;1;1;1;1;1.2;1.2;1.2;1.2},
MATCH(MONTH(BF$15),
{1,2,3,4,5,6,7,8,9,10,11,12})),
CONCATENATE($ES248," ",$L248)="RussOutdoor метро",
_xlpm.COEFF*
INDEX({0.8;0.9;1.1;1.1;1;1;1;1;1.1;1.1;1.1;1.1},
MATCH(MONTH(BF$15),
{1,2,3,4,5,6,7,8,9,10,11,12})),
$ES248&lt;&gt;"LisChannel",
_xlpm.COEFF,
$ES248&lt;&gt;"RussOutdoor",
_xlpm.COEFF))</f>
        <v/>
      </c>
      <c r="BG248" s="68">
        <f t="array" ref="BG248">
_xlfn.LET(_xlpm.COEFF,
IF($AW248+$AX248=0,0,IF(MAX(MIN($AX248,EOMONTH(BG$15,0))-MAX($AW248,BG$15)+1,)&gt;0,1,0)),
_xlfn.IFS(
$ES248="LisChannel",
_xlpm.COEFF*
INDEX({1;1;1.2;1.2;1;1;1;1;1.2;1.2;1.2;1.2},
MATCH(MONTH(BG$15),
{1,2,3,4,5,6,7,8,9,10,11,12})),
CONCATENATE($ES248," ",$L248)="RussOutdoor метро",
_xlpm.COEFF*
INDEX({0.8;0.9;1.1;1.1;1;1;1;1;1.1;1.1;1.1;1.1},
MATCH(MONTH(BG$15),
{1,2,3,4,5,6,7,8,9,10,11,12})),
$ES248&lt;&gt;"LisChannel",
_xlpm.COEFF,
$ES248&lt;&gt;"RussOutdoor",
_xlpm.COEFF))</f>
        <v/>
      </c>
      <c r="BH248" s="68">
        <f t="array" ref="BH248">
_xlfn.LET(_xlpm.COEFF,
IF($AW248+$AX248=0,0,IF(MAX(MIN($AX248,EOMONTH(BH$15,0))-MAX($AW248,BH$15)+1,)&gt;0,1,0)),
_xlfn.IFS(
$ES248="LisChannel",
_xlpm.COEFF*
INDEX({1;1;1.2;1.2;1;1;1;1;1.2;1.2;1.2;1.2},
MATCH(MONTH(BH$15),
{1,2,3,4,5,6,7,8,9,10,11,12})),
CONCATENATE($ES248," ",$L248)="RussOutdoor метро",
_xlpm.COEFF*
INDEX({0.8;0.9;1.1;1.1;1;1;1;1;1.1;1.1;1.1;1.1},
MATCH(MONTH(BH$15),
{1,2,3,4,5,6,7,8,9,10,11,12})),
$ES248&lt;&gt;"LisChannel",
_xlpm.COEFF,
$ES248&lt;&gt;"RussOutdoor",
_xlpm.COEFF))</f>
        <v/>
      </c>
      <c r="BI248" s="68">
        <f t="array" ref="BI248">
_xlfn.LET(_xlpm.COEFF,
IF($AW248+$AX248=0,0,IF(MAX(MIN($AX248,EOMONTH(BI$15,0))-MAX($AW248,BI$15)+1,)&gt;0,1,0)),
_xlfn.IFS(
$ES248="LisChannel",
_xlpm.COEFF*
INDEX({1;1;1.2;1.2;1;1;1;1;1.2;1.2;1.2;1.2},
MATCH(MONTH(BI$15),
{1,2,3,4,5,6,7,8,9,10,11,12})),
CONCATENATE($ES248," ",$L248)="RussOutdoor метро",
_xlpm.COEFF*
INDEX({0.8;0.9;1.1;1.1;1;1;1;1;1.1;1.1;1.1;1.1},
MATCH(MONTH(BI$15),
{1,2,3,4,5,6,7,8,9,10,11,12})),
$ES248&lt;&gt;"LisChannel",
_xlpm.COEFF,
$ES248&lt;&gt;"RussOutdoor",
_xlpm.COEFF))</f>
        <v/>
      </c>
      <c r="BJ248" s="68">
        <f t="array" ref="BJ248">
_xlfn.LET(_xlpm.COEFF,
IF($AW248+$AX248=0,0,IF(MAX(MIN($AX248,EOMONTH(BJ$15,0))-MAX($AW248,BJ$15)+1,)&gt;0,1,0)),
_xlfn.IFS(
$ES248="LisChannel",
_xlpm.COEFF*
INDEX({1;1;1.2;1.2;1;1;1;1;1.2;1.2;1.2;1.2},
MATCH(MONTH(BJ$15),
{1,2,3,4,5,6,7,8,9,10,11,12})),
CONCATENATE($ES248," ",$L248)="RussOutdoor метро",
_xlpm.COEFF*
INDEX({0.8;0.9;1.1;1.1;1;1;1;1;1.1;1.1;1.1;1.1},
MATCH(MONTH(BJ$15),
{1,2,3,4,5,6,7,8,9,10,11,12})),
$ES248&lt;&gt;"LisChannel",
_xlpm.COEFF,
$ES248&lt;&gt;"RussOutdoor",
_xlpm.COEFF))</f>
        <v/>
      </c>
      <c r="BK248" s="68">
        <f t="array" ref="BK248">
_xlfn.LET(_xlpm.COEFF,
IF($AW248+$AX248=0,0,IF(MAX(MIN($AX248,EOMONTH(BK$15,0))-MAX($AW248,BK$15)+1,)&gt;0,1,0)),
_xlfn.IFS(
$ES248="LisChannel",
_xlpm.COEFF*
INDEX({1;1;1.2;1.2;1;1;1;1;1.2;1.2;1.2;1.2},
MATCH(MONTH(BK$15),
{1,2,3,4,5,6,7,8,9,10,11,12})),
CONCATENATE($ES248," ",$L248)="RussOutdoor метро",
_xlpm.COEFF*
INDEX({0.8;0.9;1.1;1.1;1;1;1;1;1.1;1.1;1.1;1.1},
MATCH(MONTH(BK$15),
{1,2,3,4,5,6,7,8,9,10,11,12})),
$ES248&lt;&gt;"LisChannel",
_xlpm.COEFF,
$ES248&lt;&gt;"RussOutdoor",
_xlpm.COEFF))</f>
        <v/>
      </c>
      <c r="BL248" s="62">
        <f>COUNTIFS($AZ248:$BK248,"&gt;0")</f>
        <v/>
      </c>
      <c r="BM248" s="65" t="n"/>
      <c r="BN248" s="125">
        <f>$DJ248</f>
        <v/>
      </c>
      <c r="BO248" s="63">
        <f>$DQ248</f>
        <v/>
      </c>
      <c r="BP248" s="125">
        <f>
IFERROR(
IF($BL248=0,0,
$BN248*(1-$BO248)),
0)</f>
        <v/>
      </c>
      <c r="BQ248" s="125">
        <f t="array" ref="BQ248">
IFERROR(
_xlfn.IFS(
$DH248="день_1",
$BP248*$BL248/($AX248-$AW248+1)*AZ248*(DAY(EOMONTH(AZ$15,0))),
$DH248="день_2",
$BP248/30*MAX(MIN($AX248,EOMONTH(AZ$15,0))-MAX($AW248,AZ$15)+1,),
$DH248="раб.день",
$BP248/30*(IFERROR(
_xlfn.LET(_xlpm.VD,
CHOOSE(
{1;2;3;4;5;6;7;8;9;10;11;12;13;14;15;16;17;18},
45658,45659,45660,45661,45662,45663,45664,45665,45711,45724,45778,45779,45785,45786,45820,45821,45965,46022),
_xlfn.LET(_xlpm.DD,
MAX(MIN($AX248,EOMONTH(AZ$15,0))-MAX($AW248,AZ$15),),
_xlfn.IFS(
AND(MONTH($AW248)=MONTH(AZ$15),MONTH($AX248)&lt;&gt;MONTH(AZ$15)),
NETWORKDAYS.INTL($AW248,$AW248+_xlpm.DD,1,_xlpm.VD),
AND(MONTH($AW248)&lt;&gt;MONTH(AZ$15),MONTH($AX248)=MONTH(AZ$15)),
NETWORKDAYS.INTL(($AX248)-_xlpm.DD,$AX248,1,_xlpm.VD),
AND(MONTH($AW248)&lt;MONTH(AZ$15),MONTH($AX248)&gt;MONTH(AZ$15)),
NETWORKDAYS.INTL((EOMONTH(AZ$15-1,1))-_xlpm.DD,EOMONTH(AZ$15-1,1),1,_xlpm.VD),
AND(MONTH($AW248)=MONTH(AZ$15),MONTH($AX248)=MONTH(AZ$15)),
NETWORKDAYS.INTL($AW248,$AX248,1,_xlpm.VD)))),0)),
$DH248="месяц",
$BP248*AZ248,
$DH248="неделя",
$BP248*AZ248/7*(ROUNDUP((DAY(EOMONTH(AZ$15,0)))/4,0))),
0)</f>
        <v/>
      </c>
      <c r="BR248" s="125">
        <f t="array" ref="BR248">
IFERROR(
_xlfn.IFS(
$DH248="день_1",
$BP248*$BL248/($AX248-$AW248+1)*BA248*(DAY(EOMONTH(BA$15,0))),
$DH248="день_2",
$BP248/30*MAX(MIN($AX248,EOMONTH(BA$15,0))-MAX($AW248,BA$15)+1,),
$DH248="раб.день",
$BP248/30*(IFERROR(
_xlfn.LET(_xlpm.VD,
CHOOSE(
{1;2;3;4;5;6;7;8;9;10;11;12;13;14;15;16;17;18},
45658,45659,45660,45661,45662,45663,45664,45665,45711,45724,45778,45779,45785,45786,45820,45821,45965,46022),
_xlfn.LET(_xlpm.DD,
MAX(MIN($AX248,EOMONTH(BA$15,0))-MAX($AW248,BA$15),),
_xlfn.IFS(
AND(MONTH($AW248)=MONTH(BA$15),MONTH($AX248)&lt;&gt;MONTH(BA$15)),
NETWORKDAYS.INTL($AW248,$AW248+_xlpm.DD,1,_xlpm.VD),
AND(MONTH($AW248)&lt;&gt;MONTH(BA$15),MONTH($AX248)=MONTH(BA$15)),
NETWORKDAYS.INTL(($AX248)-_xlpm.DD,$AX248,1,_xlpm.VD),
AND(MONTH($AW248)&lt;MONTH(BA$15),MONTH($AX248)&gt;MONTH(BA$15)),
NETWORKDAYS.INTL((EOMONTH(BA$15-1,1))-_xlpm.DD,EOMONTH(BA$15-1,1),1,_xlpm.VD),
AND(MONTH($AW248)=MONTH(BA$15),MONTH($AX248)=MONTH(BA$15)),
NETWORKDAYS.INTL($AW248,$AX248,1,_xlpm.VD)))),0)),
$DH248="месяц",
$BP248*BA248,
$DH248="неделя",
$BP248*BA248/7*(ROUNDUP((DAY(EOMONTH(BA$15,0)))/4,0))),
0)</f>
        <v/>
      </c>
      <c r="BS248" s="125">
        <f t="array" ref="BS248">
IFERROR(
_xlfn.IFS(
$DH248="день_1",
$BP248*$BL248/($AX248-$AW248+1)*BB248*(DAY(EOMONTH(BB$15,0))),
$DH248="день_2",
$BP248/30*MAX(MIN($AX248,EOMONTH(BB$15,0))-MAX($AW248,BB$15)+1,),
$DH248="раб.день",
$BP248/30*(IFERROR(
_xlfn.LET(_xlpm.VD,
CHOOSE(
{1;2;3;4;5;6;7;8;9;10;11;12;13;14;15;16;17;18},
45658,45659,45660,45661,45662,45663,45664,45665,45711,45724,45778,45779,45785,45786,45820,45821,45965,46022),
_xlfn.LET(_xlpm.DD,
MAX(MIN($AX248,EOMONTH(BB$15,0))-MAX($AW248,BB$15),),
_xlfn.IFS(
AND(MONTH($AW248)=MONTH(BB$15),MONTH($AX248)&lt;&gt;MONTH(BB$15)),
NETWORKDAYS.INTL($AW248,$AW248+_xlpm.DD,1,_xlpm.VD),
AND(MONTH($AW248)&lt;&gt;MONTH(BB$15),MONTH($AX248)=MONTH(BB$15)),
NETWORKDAYS.INTL(($AX248)-_xlpm.DD,$AX248,1,_xlpm.VD),
AND(MONTH($AW248)&lt;MONTH(BB$15),MONTH($AX248)&gt;MONTH(BB$15)),
NETWORKDAYS.INTL((EOMONTH(BB$15-1,1))-_xlpm.DD,EOMONTH(BB$15-1,1),1,_xlpm.VD),
AND(MONTH($AW248)=MONTH(BB$15),MONTH($AX248)=MONTH(BB$15)),
NETWORKDAYS.INTL($AW248,$AX248,1,_xlpm.VD)))),0)),
$DH248="месяц",
$BP248*BB248,
$DH248="неделя",
$BP248*BB248/7*(ROUNDUP((DAY(EOMONTH(BB$15,0)))/4,0))),
0)</f>
        <v/>
      </c>
      <c r="BT248" s="125">
        <f t="array" ref="BT248">
IFERROR(
_xlfn.IFS(
$DH248="день_1",
$BP248*$BL248/($AX248-$AW248+1)*BC248*(DAY(EOMONTH(BC$15,0))),
$DH248="день_2",
$BP248/30*MAX(MIN($AX248,EOMONTH(BC$15,0))-MAX($AW248,BC$15)+1,),
$DH248="раб.день",
$BP248/30*(IFERROR(
_xlfn.LET(_xlpm.VD,
CHOOSE(
{1;2;3;4;5;6;7;8;9;10;11;12;13;14;15;16;17;18},
45658,45659,45660,45661,45662,45663,45664,45665,45711,45724,45778,45779,45785,45786,45820,45821,45965,46022),
_xlfn.LET(_xlpm.DD,
MAX(MIN($AX248,EOMONTH(BC$15,0))-MAX($AW248,BC$15),),
_xlfn.IFS(
AND(MONTH($AW248)=MONTH(BC$15),MONTH($AX248)&lt;&gt;MONTH(BC$15)),
NETWORKDAYS.INTL($AW248,$AW248+_xlpm.DD,1,_xlpm.VD),
AND(MONTH($AW248)&lt;&gt;MONTH(BC$15),MONTH($AX248)=MONTH(BC$15)),
NETWORKDAYS.INTL(($AX248)-_xlpm.DD,$AX248,1,_xlpm.VD),
AND(MONTH($AW248)&lt;MONTH(BC$15),MONTH($AX248)&gt;MONTH(BC$15)),
NETWORKDAYS.INTL((EOMONTH(BC$15-1,1))-_xlpm.DD,EOMONTH(BC$15-1,1),1,_xlpm.VD),
AND(MONTH($AW248)=MONTH(BC$15),MONTH($AX248)=MONTH(BC$15)),
NETWORKDAYS.INTL($AW248,$AX248,1,_xlpm.VD)))),0)),
$DH248="месяц",
$BP248*BC248,
$DH248="неделя",
$BP248*BC248/7*(ROUNDUP((DAY(EOMONTH(BC$15,0)))/4,0))),
0)</f>
        <v/>
      </c>
      <c r="BU248" s="125">
        <f t="array" ref="BU248">
IFERROR(
_xlfn.IFS(
$DH248="день_1",
$BP248*$BL248/($AX248-$AW248+1)*BD248*(DAY(EOMONTH(BD$15,0))),
$DH248="день_2",
$BP248/30*MAX(MIN($AX248,EOMONTH(BD$15,0))-MAX($AW248,BD$15)+1,),
$DH248="раб.день",
$BP248/30*(IFERROR(
_xlfn.LET(_xlpm.VD,
CHOOSE(
{1;2;3;4;5;6;7;8;9;10;11;12;13;14;15;16;17;18},
45658,45659,45660,45661,45662,45663,45664,45665,45711,45724,45778,45779,45785,45786,45820,45821,45965,46022),
_xlfn.LET(_xlpm.DD,
MAX(MIN($AX248,EOMONTH(BD$15,0))-MAX($AW248,BD$15),),
_xlfn.IFS(
AND(MONTH($AW248)=MONTH(BD$15),MONTH($AX248)&lt;&gt;MONTH(BD$15)),
NETWORKDAYS.INTL($AW248,$AW248+_xlpm.DD,1,_xlpm.VD),
AND(MONTH($AW248)&lt;&gt;MONTH(BD$15),MONTH($AX248)=MONTH(BD$15)),
NETWORKDAYS.INTL(($AX248)-_xlpm.DD,$AX248,1,_xlpm.VD),
AND(MONTH($AW248)&lt;MONTH(BD$15),MONTH($AX248)&gt;MONTH(BD$15)),
NETWORKDAYS.INTL((EOMONTH(BD$15-1,1))-_xlpm.DD,EOMONTH(BD$15-1,1),1,_xlpm.VD),
AND(MONTH($AW248)=MONTH(BD$15),MONTH($AX248)=MONTH(BD$15)),
NETWORKDAYS.INTL($AW248,$AX248,1,_xlpm.VD)))),0)),
$DH248="месяц",
$BP248*BD248,
$DH248="неделя",
$BP248*BD248/7*(ROUNDUP((DAY(EOMONTH(BD$15,0)))/4,0))),
0)</f>
        <v/>
      </c>
      <c r="BV248" s="125">
        <f t="array" ref="BV248">
IFERROR(
_xlfn.IFS(
$DH248="день_1",
$BP248*$BL248/($AX248-$AW248+1)*BE248*(DAY(EOMONTH(BE$15,0))),
$DH248="день_2",
$BP248/30*MAX(MIN($AX248,EOMONTH(BE$15,0))-MAX($AW248,BE$15)+1,),
$DH248="раб.день",
$BP248/30*(IFERROR(
_xlfn.LET(_xlpm.VD,
CHOOSE(
{1;2;3;4;5;6;7;8;9;10;11;12;13;14;15;16;17;18},
45658,45659,45660,45661,45662,45663,45664,45665,45711,45724,45778,45779,45785,45786,45820,45821,45965,46022),
_xlfn.LET(_xlpm.DD,
MAX(MIN($AX248,EOMONTH(BE$15,0))-MAX($AW248,BE$15),),
_xlfn.IFS(
AND(MONTH($AW248)=MONTH(BE$15),MONTH($AX248)&lt;&gt;MONTH(BE$15)),
NETWORKDAYS.INTL($AW248,$AW248+_xlpm.DD,1,_xlpm.VD),
AND(MONTH($AW248)&lt;&gt;MONTH(BE$15),MONTH($AX248)=MONTH(BE$15)),
NETWORKDAYS.INTL(($AX248)-_xlpm.DD,$AX248,1,_xlpm.VD),
AND(MONTH($AW248)&lt;MONTH(BE$15),MONTH($AX248)&gt;MONTH(BE$15)),
NETWORKDAYS.INTL((EOMONTH(BE$15-1,1))-_xlpm.DD,EOMONTH(BE$15-1,1),1,_xlpm.VD),
AND(MONTH($AW248)=MONTH(BE$15),MONTH($AX248)=MONTH(BE$15)),
NETWORKDAYS.INTL($AW248,$AX248,1,_xlpm.VD)))),0)),
$DH248="месяц",
$BP248*BE248,
$DH248="неделя",
$BP248*BE248/7*(ROUNDUP((DAY(EOMONTH(BE$15,0)))/4,0))),
0)</f>
        <v/>
      </c>
      <c r="BW248" s="125">
        <f t="array" ref="BW248">
IFERROR(
_xlfn.IFS(
$DH248="день_1",
$BP248*$BL248/($AX248-$AW248+1)*BF248*(DAY(EOMONTH(BF$15,0))),
$DH248="день_2",
$BP248/30*MAX(MIN($AX248,EOMONTH(BF$15,0))-MAX($AW248,BF$15)+1,),
$DH248="раб.день",
$BP248/30*(IFERROR(
_xlfn.LET(_xlpm.VD,
CHOOSE(
{1;2;3;4;5;6;7;8;9;10;11;12;13;14;15;16;17;18},
45658,45659,45660,45661,45662,45663,45664,45665,45711,45724,45778,45779,45785,45786,45820,45821,45965,46022),
_xlfn.LET(_xlpm.DD,
MAX(MIN($AX248,EOMONTH(BF$15,0))-MAX($AW248,BF$15),),
_xlfn.IFS(
AND(MONTH($AW248)=MONTH(BF$15),MONTH($AX248)&lt;&gt;MONTH(BF$15)),
NETWORKDAYS.INTL($AW248,$AW248+_xlpm.DD,1,_xlpm.VD),
AND(MONTH($AW248)&lt;&gt;MONTH(BF$15),MONTH($AX248)=MONTH(BF$15)),
NETWORKDAYS.INTL(($AX248)-_xlpm.DD,$AX248,1,_xlpm.VD),
AND(MONTH($AW248)&lt;MONTH(BF$15),MONTH($AX248)&gt;MONTH(BF$15)),
NETWORKDAYS.INTL((EOMONTH(BF$15-1,1))-_xlpm.DD,EOMONTH(BF$15-1,1),1,_xlpm.VD),
AND(MONTH($AW248)=MONTH(BF$15),MONTH($AX248)=MONTH(BF$15)),
NETWORKDAYS.INTL($AW248,$AX248,1,_xlpm.VD)))),0)),
$DH248="месяц",
$BP248*BF248,
$DH248="неделя",
$BP248*BF248/7*(ROUNDUP((DAY(EOMONTH(BF$15,0)))/4,0))),
0)</f>
        <v/>
      </c>
      <c r="BX248" s="125">
        <f t="array" ref="BX248">
IFERROR(
_xlfn.IFS(
$DH248="день_1",
$BP248*$BL248/($AX248-$AW248+1)*BG248*(DAY(EOMONTH(BG$15,0))),
$DH248="день_2",
$BP248/30*MAX(MIN($AX248,EOMONTH(BG$15,0))-MAX($AW248,BG$15)+1,),
$DH248="раб.день",
$BP248/30*(IFERROR(
_xlfn.LET(_xlpm.VD,
CHOOSE(
{1;2;3;4;5;6;7;8;9;10;11;12;13;14;15;16;17;18},
45658,45659,45660,45661,45662,45663,45664,45665,45711,45724,45778,45779,45785,45786,45820,45821,45965,46022),
_xlfn.LET(_xlpm.DD,
MAX(MIN($AX248,EOMONTH(BG$15,0))-MAX($AW248,BG$15),),
_xlfn.IFS(
AND(MONTH($AW248)=MONTH(BG$15),MONTH($AX248)&lt;&gt;MONTH(BG$15)),
NETWORKDAYS.INTL($AW248,$AW248+_xlpm.DD,1,_xlpm.VD),
AND(MONTH($AW248)&lt;&gt;MONTH(BG$15),MONTH($AX248)=MONTH(BG$15)),
NETWORKDAYS.INTL(($AX248)-_xlpm.DD,$AX248,1,_xlpm.VD),
AND(MONTH($AW248)&lt;MONTH(BG$15),MONTH($AX248)&gt;MONTH(BG$15)),
NETWORKDAYS.INTL((EOMONTH(BG$15-1,1))-_xlpm.DD,EOMONTH(BG$15-1,1),1,_xlpm.VD),
AND(MONTH($AW248)=MONTH(BG$15),MONTH($AX248)=MONTH(BG$15)),
NETWORKDAYS.INTL($AW248,$AX248,1,_xlpm.VD)))),0)),
$DH248="месяц",
$BP248*BG248,
$DH248="неделя",
$BP248*BG248/7*(ROUNDUP((DAY(EOMONTH(BG$15,0)))/4,0))),
0)</f>
        <v/>
      </c>
      <c r="BY248" s="125">
        <f t="array" ref="BY248">
IFERROR(
_xlfn.IFS(
$DH248="день_1",
$BP248*$BL248/($AX248-$AW248+1)*BH248*(DAY(EOMONTH(BH$15,0))),
$DH248="день_2",
$BP248/30*MAX(MIN($AX248,EOMONTH(BH$15,0))-MAX($AW248,BH$15)+1,),
$DH248="раб.день",
$BP248/30*(IFERROR(
_xlfn.LET(_xlpm.VD,
CHOOSE(
{1;2;3;4;5;6;7;8;9;10;11;12;13;14;15;16;17;18},
45658,45659,45660,45661,45662,45663,45664,45665,45711,45724,45778,45779,45785,45786,45820,45821,45965,46022),
_xlfn.LET(_xlpm.DD,
MAX(MIN($AX248,EOMONTH(BH$15,0))-MAX($AW248,BH$15),),
_xlfn.IFS(
AND(MONTH($AW248)=MONTH(BH$15),MONTH($AX248)&lt;&gt;MONTH(BH$15)),
NETWORKDAYS.INTL($AW248,$AW248+_xlpm.DD,1,_xlpm.VD),
AND(MONTH($AW248)&lt;&gt;MONTH(BH$15),MONTH($AX248)=MONTH(BH$15)),
NETWORKDAYS.INTL(($AX248)-_xlpm.DD,$AX248,1,_xlpm.VD),
AND(MONTH($AW248)&lt;MONTH(BH$15),MONTH($AX248)&gt;MONTH(BH$15)),
NETWORKDAYS.INTL((EOMONTH(BH$15-1,1))-_xlpm.DD,EOMONTH(BH$15-1,1),1,_xlpm.VD),
AND(MONTH($AW248)=MONTH(BH$15),MONTH($AX248)=MONTH(BH$15)),
NETWORKDAYS.INTL($AW248,$AX248,1,_xlpm.VD)))),0)),
$DH248="месяц",
$BP248*BH248,
$DH248="неделя",
$BP248*BH248/7*(ROUNDUP((DAY(EOMONTH(BH$15,0)))/4,0))),
0)</f>
        <v/>
      </c>
      <c r="BZ248" s="125">
        <f t="array" ref="BZ248">
IFERROR(
_xlfn.IFS(
$DH248="день_1",
$BP248*$BL248/($AX248-$AW248+1)*BI248*(DAY(EOMONTH(BI$15,0))),
$DH248="день_2",
$BP248/30*MAX(MIN($AX248,EOMONTH(BI$15,0))-MAX($AW248,BI$15)+1,),
$DH248="раб.день",
$BP248/30*(IFERROR(
_xlfn.LET(_xlpm.VD,
CHOOSE(
{1;2;3;4;5;6;7;8;9;10;11;12;13;14;15;16;17;18},
45658,45659,45660,45661,45662,45663,45664,45665,45711,45724,45778,45779,45785,45786,45820,45821,45965,46022),
_xlfn.LET(_xlpm.DD,
MAX(MIN($AX248,EOMONTH(BI$15,0))-MAX($AW248,BI$15),),
_xlfn.IFS(
AND(MONTH($AW248)=MONTH(BI$15),MONTH($AX248)&lt;&gt;MONTH(BI$15)),
NETWORKDAYS.INTL($AW248,$AW248+_xlpm.DD,1,_xlpm.VD),
AND(MONTH($AW248)&lt;&gt;MONTH(BI$15),MONTH($AX248)=MONTH(BI$15)),
NETWORKDAYS.INTL(($AX248)-_xlpm.DD,$AX248,1,_xlpm.VD),
AND(MONTH($AW248)&lt;MONTH(BI$15),MONTH($AX248)&gt;MONTH(BI$15)),
NETWORKDAYS.INTL((EOMONTH(BI$15-1,1))-_xlpm.DD,EOMONTH(BI$15-1,1),1,_xlpm.VD),
AND(MONTH($AW248)=MONTH(BI$15),MONTH($AX248)=MONTH(BI$15)),
NETWORKDAYS.INTL($AW248,$AX248,1,_xlpm.VD)))),0)),
$DH248="месяц",
$BP248*BI248,
$DH248="неделя",
$BP248*BI248/7*(ROUNDUP((DAY(EOMONTH(BI$15,0)))/4,0))),
0)</f>
        <v/>
      </c>
      <c r="CA248" s="125">
        <f t="array" ref="CA248">
IFERROR(
_xlfn.IFS(
$DH248="день_1",
$BP248*$BL248/($AX248-$AW248+1)*BJ248*(DAY(EOMONTH(BJ$15,0))),
$DH248="день_2",
$BP248/30*MAX(MIN($AX248,EOMONTH(BJ$15,0))-MAX($AW248,BJ$15)+1,),
$DH248="раб.день",
$BP248/30*(IFERROR(
_xlfn.LET(_xlpm.VD,
CHOOSE(
{1;2;3;4;5;6;7;8;9;10;11;12;13;14;15;16;17;18},
45658,45659,45660,45661,45662,45663,45664,45665,45711,45724,45778,45779,45785,45786,45820,45821,45965,46022),
_xlfn.LET(_xlpm.DD,
MAX(MIN($AX248,EOMONTH(BJ$15,0))-MAX($AW248,BJ$15),),
_xlfn.IFS(
AND(MONTH($AW248)=MONTH(BJ$15),MONTH($AX248)&lt;&gt;MONTH(BJ$15)),
NETWORKDAYS.INTL($AW248,$AW248+_xlpm.DD,1,_xlpm.VD),
AND(MONTH($AW248)&lt;&gt;MONTH(BJ$15),MONTH($AX248)=MONTH(BJ$15)),
NETWORKDAYS.INTL(($AX248)-_xlpm.DD,$AX248,1,_xlpm.VD),
AND(MONTH($AW248)&lt;MONTH(BJ$15),MONTH($AX248)&gt;MONTH(BJ$15)),
NETWORKDAYS.INTL((EOMONTH(BJ$15-1,1))-_xlpm.DD,EOMONTH(BJ$15-1,1),1,_xlpm.VD),
AND(MONTH($AW248)=MONTH(BJ$15),MONTH($AX248)=MONTH(BJ$15)),
NETWORKDAYS.INTL($AW248,$AX248,1,_xlpm.VD)))),0)),
$DH248="месяц",
$BP248*BJ248,
$DH248="неделя",
$BP248*BJ248/7*(ROUNDUP((DAY(EOMONTH(BJ$15,0)))/4,0))),
0)</f>
        <v/>
      </c>
      <c r="CB248" s="125">
        <f t="array" ref="CB248">
IFERROR(
_xlfn.IFS(
$DH248="день_1",
$BP248*$BL248/($AX248-$AW248+1)*BK248*(DAY(EOMONTH(BK$15,0))),
$DH248="день_2",
$BP248/30*MAX(MIN($AX248,EOMONTH(BK$15,0))-MAX($AW248,BK$15)+1,),
$DH248="раб.день",
$BP248/30*(IFERROR(
_xlfn.LET(_xlpm.VD,
CHOOSE(
{1;2;3;4;5;6;7;8;9;10;11;12;13;14;15;16;17;18},
45658,45659,45660,45661,45662,45663,45664,45665,45711,45724,45778,45779,45785,45786,45820,45821,45965,46022),
_xlfn.LET(_xlpm.DD,
MAX(MIN($AX248,EOMONTH(BK$15,0))-MAX($AW248,BK$15),),
_xlfn.IFS(
AND(MONTH($AW248)=MONTH(BK$15),MONTH($AX248)&lt;&gt;MONTH(BK$15)),
NETWORKDAYS.INTL($AW248,$AW248+_xlpm.DD,1,_xlpm.VD),
AND(MONTH($AW248)&lt;&gt;MONTH(BK$15),MONTH($AX248)=MONTH(BK$15)),
NETWORKDAYS.INTL(($AX248)-_xlpm.DD,$AX248,1,_xlpm.VD),
AND(MONTH($AW248)&lt;MONTH(BK$15),MONTH($AX248)&gt;MONTH(BK$15)),
NETWORKDAYS.INTL((EOMONTH(BK$15-1,1))-_xlpm.DD,EOMONTH(BK$15-1,1),1,_xlpm.VD),
AND(MONTH($AW248)=MONTH(BK$15),MONTH($AX248)=MONTH(BK$15)),
NETWORKDAYS.INTL($AW248,$AX248,1,_xlpm.VD)))),0)),
$DH248="месяц",
$BP248*BK248,
$DH248="неделя",
$BP248*BK248/7*(ROUNDUP((DAY(EOMONTH(BK$15,0)))/4,0))),
0)</f>
        <v/>
      </c>
      <c r="CC248" s="125">
        <f>SUM($BQ248:$CB248)</f>
        <v/>
      </c>
      <c r="CD248" s="126">
        <f>SUM($EH248:$EH248)</f>
        <v/>
      </c>
      <c r="CE248" s="126">
        <f>$CD248*$AB248</f>
        <v/>
      </c>
      <c r="CF248" s="126">
        <f>SUM($EK248:$EK248)</f>
        <v/>
      </c>
      <c r="CG248" s="126">
        <f>$CF248*$AB248</f>
        <v/>
      </c>
      <c r="CH248" s="126">
        <f>SUM($CC248,$CE248,$CG248)</f>
        <v/>
      </c>
      <c r="CI248" s="126">
        <f>$CH248*(1+$CM248)</f>
        <v/>
      </c>
      <c r="CJ248" s="127" t="n">
        <v>0</v>
      </c>
      <c r="CK248" s="126">
        <f>SUM($CH248:$CH248)*(1+$CJ248)</f>
        <v/>
      </c>
      <c r="CL248" s="126">
        <f>SUM($CH248:$CH248)*(1+$CM248)</f>
        <v/>
      </c>
      <c r="CM248" s="59" t="inlineStr">
        <is>
          <t>20%</t>
        </is>
      </c>
      <c r="CN248" s="59" t="n"/>
      <c r="CO248" s="72" t="n"/>
      <c r="CP248" s="59" t="n"/>
      <c r="CQ248" s="73" t="n"/>
      <c r="CR248" s="73" t="n"/>
      <c r="CS248" s="73" t="n"/>
      <c r="CT248" s="72" t="n"/>
      <c r="CU248" s="79" t="inlineStr">
        <is>
          <t> </t>
        </is>
      </c>
      <c r="CV248" s="60" t="n"/>
      <c r="CW248" s="60" t="n"/>
      <c r="CX248" s="60" t="n"/>
      <c r="CY248" s="127">
        <f>IFERROR(($CC248-$EE248)/($EE248/(1-$DQ248)),0)</f>
        <v/>
      </c>
      <c r="CZ248" s="127">
        <f>IFERROR(1-$EI248/($CE248),0)</f>
        <v/>
      </c>
      <c r="DA248" s="127">
        <f>IFERROR(1-$EL248/($CG248),0)</f>
        <v/>
      </c>
      <c r="DB248" s="126">
        <f>ROUND(IFERROR(($CI248/(1+$CM248)-$EN248),0),2)</f>
        <v/>
      </c>
      <c r="DC248" s="128" t="n"/>
      <c r="DD248" s="125" t="n"/>
      <c r="DE248" s="75" t="n">
        <v>0</v>
      </c>
      <c r="DF248" s="128" t="n"/>
      <c r="DG248" s="125">
        <f>IF($DC248=0,0,$DD248*($DC248*100%-$DE248*$DF248))*SUM($AB248:$AB248)</f>
        <v/>
      </c>
      <c r="DH248" s="129" t="inlineStr">
        <is>
          <t>месяц</t>
        </is>
      </c>
      <c r="DI248" s="130">
        <f t="array" ref="DI248">IFERROR(
IF($ES248="LisChannel",
(ROUND(((INDEX({174.625;153.888888888889;130.972222222222},MATCH($AI248,{2;3;4}),0))*$AG248*$AI248),2)),0),0)</f>
        <v/>
      </c>
      <c r="DJ248" s="130">
        <f>
_xlfn.LET(_xlpm.X,
IFERROR(
IF($ES248="НовиковТВ",
(_xlfn.LET(_xlpm.NTV,
_xlfn.LET(_xlpm.MIN,350000,
IF(SUMIFS($DI:$DI,$ES:$ES,"НовиковТВ")&lt;=_xlpm.MIN,
(SUMIFS($DI:$DI,$ES:$ES,"НовиковТВ")/(COUNTIFS($ES:$ES,"НовиковТВ")))*_xlpm.MIN/SUMIFS($DI:$DI,$ES:$ES,"НовиковТВ"),
DI248)),
_xlpm.NTV+$DG248/(1-(1-(_xlpm.NTV)*(1-$DL248)*(1-$DM248)*(1-$DN248)*(1-$DO248)*(1-$DP248)/_xlpm.NTV))))/(1+$EP248),
$DI248+$DG248/(1-(1-($DI248)*(1-$DL248)*(1-$DM248)*(1-$DN248)*(1-$DO248)*(1-$DP248)/$DI248))),
0),
_xlpm.X*(1+$CM248)*(1+$CW248)-_xlpm.X*(1+$CM248)+_xlpm.X)</f>
        <v/>
      </c>
      <c r="DK248" s="125" t="inlineStr">
        <is>
          <t>послед.</t>
        </is>
      </c>
      <c r="DL248" s="63" t="n">
        <v>0</v>
      </c>
      <c r="DM248" s="63" t="n">
        <v>0</v>
      </c>
      <c r="DN248" s="63" t="n">
        <v>0</v>
      </c>
      <c r="DO248" s="63" t="n">
        <v>0</v>
      </c>
      <c r="DP248" s="63" t="n">
        <v>0</v>
      </c>
      <c r="DQ248" s="63">
        <f t="array" ref="DQ248">IFERROR(_xlfn.IFS(
$DK248="послед.",1-(1-$DL248)*(1-$DM248)*(1-$DN248)*(1-$DO248)*(1-$DP248),
$DK248="сумм.",$DL248+$DM248+$DN248+$DO248+$DP248),
0)</f>
        <v/>
      </c>
      <c r="DR248" s="125">
        <f t="array" ref="DR248">
IFERROR(
_xlfn.IFS(
$BL248=0,
0,
$BL248&gt;0,
_xlfn.IFS($DK248="послед.",
$DJ248*(1-$DL248)*(1-$DM248)*(1-$DN248)*(1-$DO248)*(1-$DP248),
$DK248="сумм.",
$DJ248*(1-($DL248+$DM248+$DN248+$DO248+$DP248)))),0)</f>
        <v/>
      </c>
      <c r="DS248" s="125">
        <f t="array" ref="DS248">
IFERROR(_xlfn.IFS(
$DH248="день_1",
$DR248*$BL248/($AX248-$AW248+1)*AZ248*(DAY(EOMONTH(AZ$15,0))),
$DH248="день_2",
$DR248/30*MAX(MIN($AX248,EOMONTH(AZ$15,0))-MAX($AW248,AZ$15)+1,),
$DH248="раб.день",
$DR248/30*(IFERROR(
_xlfn.LET(_xlpm.VD,
CHOOSE(
{1;2;3;4;5;6;7;8;9;10;11;12;13;14;15;16;17;18},
45658,45659,45660,45661,45662,45663,45664,45665,45711,45724,45778,45779,45785,45786,45820,45821,45965,46022),
_xlfn.LET(_xlpm.DD,
MAX(MIN($AX248,EOMONTH(AZ$15,0))-MAX($AW248,AZ$15),),
_xlfn.IFS(
AND(MONTH($AW248)=MONTH(AZ$15),MONTH($AX248)&lt;&gt;MONTH(AZ$15)),
NETWORKDAYS.INTL($AW248,$AW248+_xlpm.DD,1,_xlpm.VD),
AND(MONTH($AW248)&lt;&gt;MONTH(AZ$15),MONTH($AX248)=MONTH(AZ$15)),
NETWORKDAYS.INTL(($AX248)-_xlpm.DD,$AX248,1,_xlpm.VD),
AND(MONTH($AW248)&lt;MONTH(AZ$15),MONTH($AX248)&gt;MONTH(AZ$15)),
NETWORKDAYS.INTL((EOMONTH(AZ$15-1,1))-_xlpm.DD,EOMONTH(AZ$15-1,1),1,_xlpm.VD),
AND(MONTH($AW248)=MONTH(AZ$15),MONTH($AX248)=MONTH(AZ$15)),
NETWORKDAYS.INTL($AW248,$AX248,1,_xlpm.VD)))),0)),
$DH248="месяц",
$DR248*AZ248,
$DH248="неделя",
$DR248*AZ248/7*(ROUNDUP((DAY(EOMONTH(AZ$15,0)))/4,0))),
0)</f>
        <v/>
      </c>
      <c r="DT248" s="125">
        <f t="array" ref="DT248">
IFERROR(_xlfn.IFS(
$DH248="день_1",
$DR248*$BL248/($AX248-$AW248+1)*BA248*(DAY(EOMONTH(BA$15,0))),
$DH248="день_2",
$DR248/30*MAX(MIN($AX248,EOMONTH(BA$15,0))-MAX($AW248,BA$15)+1,),
$DH248="раб.день",
$DR248/30*(IFERROR(
_xlfn.LET(_xlpm.VD,
CHOOSE(
{1;2;3;4;5;6;7;8;9;10;11;12;13;14;15;16;17;18},
45658,45659,45660,45661,45662,45663,45664,45665,45711,45724,45778,45779,45785,45786,45820,45821,45965,46022),
_xlfn.LET(_xlpm.DD,
MAX(MIN($AX248,EOMONTH(BA$15,0))-MAX($AW248,BA$15),),
_xlfn.IFS(
AND(MONTH($AW248)=MONTH(BA$15),MONTH($AX248)&lt;&gt;MONTH(BA$15)),
NETWORKDAYS.INTL($AW248,$AW248+_xlpm.DD,1,_xlpm.VD),
AND(MONTH($AW248)&lt;&gt;MONTH(BA$15),MONTH($AX248)=MONTH(BA$15)),
NETWORKDAYS.INTL(($AX248)-_xlpm.DD,$AX248,1,_xlpm.VD),
AND(MONTH($AW248)&lt;MONTH(BA$15),MONTH($AX248)&gt;MONTH(BA$15)),
NETWORKDAYS.INTL((EOMONTH(BA$15-1,1))-_xlpm.DD,EOMONTH(BA$15-1,1),1,_xlpm.VD),
AND(MONTH($AW248)=MONTH(BA$15),MONTH($AX248)=MONTH(BA$15)),
NETWORKDAYS.INTL($AW248,$AX248,1,_xlpm.VD)))),0)),
$DH248="месяц",
$DR248*BA248,
$DH248="неделя",
$DR248*BA248/7*(ROUNDUP((DAY(EOMONTH(BA$15,0)))/4,0))),
0)</f>
        <v/>
      </c>
      <c r="DU248" s="125">
        <f t="array" ref="DU248">
IFERROR(_xlfn.IFS(
$DH248="день_1",
$DR248*$BL248/($AX248-$AW248+1)*BB248*(DAY(EOMONTH(BB$15,0))),
$DH248="день_2",
$DR248/30*MAX(MIN($AX248,EOMONTH(BB$15,0))-MAX($AW248,BB$15)+1,),
$DH248="раб.день",
$DR248/30*(IFERROR(
_xlfn.LET(_xlpm.VD,
CHOOSE(
{1;2;3;4;5;6;7;8;9;10;11;12;13;14;15;16;17;18},
45658,45659,45660,45661,45662,45663,45664,45665,45711,45724,45778,45779,45785,45786,45820,45821,45965,46022),
_xlfn.LET(_xlpm.DD,
MAX(MIN($AX248,EOMONTH(BB$15,0))-MAX($AW248,BB$15),),
_xlfn.IFS(
AND(MONTH($AW248)=MONTH(BB$15),MONTH($AX248)&lt;&gt;MONTH(BB$15)),
NETWORKDAYS.INTL($AW248,$AW248+_xlpm.DD,1,_xlpm.VD),
AND(MONTH($AW248)&lt;&gt;MONTH(BB$15),MONTH($AX248)=MONTH(BB$15)),
NETWORKDAYS.INTL(($AX248)-_xlpm.DD,$AX248,1,_xlpm.VD),
AND(MONTH($AW248)&lt;MONTH(BB$15),MONTH($AX248)&gt;MONTH(BB$15)),
NETWORKDAYS.INTL((EOMONTH(BB$15-1,1))-_xlpm.DD,EOMONTH(BB$15-1,1),1,_xlpm.VD),
AND(MONTH($AW248)=MONTH(BB$15),MONTH($AX248)=MONTH(BB$15)),
NETWORKDAYS.INTL($AW248,$AX248,1,_xlpm.VD)))),0)),
$DH248="месяц",
$DR248*BB248,
$DH248="неделя",
$DR248*BB248/7*(ROUNDUP((DAY(EOMONTH(BB$15,0)))/4,0))),
0)</f>
        <v/>
      </c>
      <c r="DV248" s="125">
        <f t="array" ref="DV248">
IFERROR(_xlfn.IFS(
$DH248="день_1",
$DR248*$BL248/($AX248-$AW248+1)*BC248*(DAY(EOMONTH(BC$15,0))),
$DH248="день_2",
$DR248/30*MAX(MIN($AX248,EOMONTH(BC$15,0))-MAX($AW248,BC$15)+1,),
$DH248="раб.день",
$DR248/30*(IFERROR(
_xlfn.LET(_xlpm.VD,
CHOOSE(
{1;2;3;4;5;6;7;8;9;10;11;12;13;14;15;16;17;18},
45658,45659,45660,45661,45662,45663,45664,45665,45711,45724,45778,45779,45785,45786,45820,45821,45965,46022),
_xlfn.LET(_xlpm.DD,
MAX(MIN($AX248,EOMONTH(BC$15,0))-MAX($AW248,BC$15),),
_xlfn.IFS(
AND(MONTH($AW248)=MONTH(BC$15),MONTH($AX248)&lt;&gt;MONTH(BC$15)),
NETWORKDAYS.INTL($AW248,$AW248+_xlpm.DD,1,_xlpm.VD),
AND(MONTH($AW248)&lt;&gt;MONTH(BC$15),MONTH($AX248)=MONTH(BC$15)),
NETWORKDAYS.INTL(($AX248)-_xlpm.DD,$AX248,1,_xlpm.VD),
AND(MONTH($AW248)&lt;MONTH(BC$15),MONTH($AX248)&gt;MONTH(BC$15)),
NETWORKDAYS.INTL((EOMONTH(BC$15-1,1))-_xlpm.DD,EOMONTH(BC$15-1,1),1,_xlpm.VD),
AND(MONTH($AW248)=MONTH(BC$15),MONTH($AX248)=MONTH(BC$15)),
NETWORKDAYS.INTL($AW248,$AX248,1,_xlpm.VD)))),0)),
$DH248="месяц",
$DR248*BC248,
$DH248="неделя",
$DR248*BC248/7*(ROUNDUP((DAY(EOMONTH(BC$15,0)))/4,0))),
0)</f>
        <v/>
      </c>
      <c r="DW248" s="125">
        <f t="array" ref="DW248">
IFERROR(_xlfn.IFS(
$DH248="день_1",
$DR248*$BL248/($AX248-$AW248+1)*BD248*(DAY(EOMONTH(BD$15,0))),
$DH248="день_2",
$DR248/30*MAX(MIN($AX248,EOMONTH(BD$15,0))-MAX($AW248,BD$15)+1,),
$DH248="раб.день",
$DR248/30*(IFERROR(
_xlfn.LET(_xlpm.VD,
CHOOSE(
{1;2;3;4;5;6;7;8;9;10;11;12;13;14;15;16;17;18},
45658,45659,45660,45661,45662,45663,45664,45665,45711,45724,45778,45779,45785,45786,45820,45821,45965,46022),
_xlfn.LET(_xlpm.DD,
MAX(MIN($AX248,EOMONTH(BD$15,0))-MAX($AW248,BD$15),),
_xlfn.IFS(
AND(MONTH($AW248)=MONTH(BD$15),MONTH($AX248)&lt;&gt;MONTH(BD$15)),
NETWORKDAYS.INTL($AW248,$AW248+_xlpm.DD,1,_xlpm.VD),
AND(MONTH($AW248)&lt;&gt;MONTH(BD$15),MONTH($AX248)=MONTH(BD$15)),
NETWORKDAYS.INTL(($AX248)-_xlpm.DD,$AX248,1,_xlpm.VD),
AND(MONTH($AW248)&lt;MONTH(BD$15),MONTH($AX248)&gt;MONTH(BD$15)),
NETWORKDAYS.INTL((EOMONTH(BD$15-1,1))-_xlpm.DD,EOMONTH(BD$15-1,1),1,_xlpm.VD),
AND(MONTH($AW248)=MONTH(BD$15),MONTH($AX248)=MONTH(BD$15)),
NETWORKDAYS.INTL($AW248,$AX248,1,_xlpm.VD)))),0)),
$DH248="месяц",
$DR248*BD248,
$DH248="неделя",
$DR248*BD248/7*(ROUNDUP((DAY(EOMONTH(BD$15,0)))/4,0))),
0)</f>
        <v/>
      </c>
      <c r="DX248" s="125">
        <f t="array" ref="DX248">
IFERROR(_xlfn.IFS(
$DH248="день_1",
$DR248*$BL248/($AX248-$AW248+1)*BE248*(DAY(EOMONTH(BE$15,0))),
$DH248="день_2",
$DR248/30*MAX(MIN($AX248,EOMONTH(BE$15,0))-MAX($AW248,BE$15)+1,),
$DH248="раб.день",
$DR248/30*(IFERROR(
_xlfn.LET(_xlpm.VD,
CHOOSE(
{1;2;3;4;5;6;7;8;9;10;11;12;13;14;15;16;17;18},
45658,45659,45660,45661,45662,45663,45664,45665,45711,45724,45778,45779,45785,45786,45820,45821,45965,46022),
_xlfn.LET(_xlpm.DD,
MAX(MIN($AX248,EOMONTH(BE$15,0))-MAX($AW248,BE$15),),
_xlfn.IFS(
AND(MONTH($AW248)=MONTH(BE$15),MONTH($AX248)&lt;&gt;MONTH(BE$15)),
NETWORKDAYS.INTL($AW248,$AW248+_xlpm.DD,1,_xlpm.VD),
AND(MONTH($AW248)&lt;&gt;MONTH(BE$15),MONTH($AX248)=MONTH(BE$15)),
NETWORKDAYS.INTL(($AX248)-_xlpm.DD,$AX248,1,_xlpm.VD),
AND(MONTH($AW248)&lt;MONTH(BE$15),MONTH($AX248)&gt;MONTH(BE$15)),
NETWORKDAYS.INTL((EOMONTH(BE$15-1,1))-_xlpm.DD,EOMONTH(BE$15-1,1),1,_xlpm.VD),
AND(MONTH($AW248)=MONTH(BE$15),MONTH($AX248)=MONTH(BE$15)),
NETWORKDAYS.INTL($AW248,$AX248,1,_xlpm.VD)))),0)),
$DH248="месяц",
$DR248*BE248,
$DH248="неделя",
$DR248*BE248/7*(ROUNDUP((DAY(EOMONTH(BE$15,0)))/4,0))),
0)</f>
        <v/>
      </c>
      <c r="DY248" s="125">
        <f t="array" ref="DY248">
IFERROR(_xlfn.IFS(
$DH248="день_1",
$DR248*$BL248/($AX248-$AW248+1)*BF248*(DAY(EOMONTH(BF$15,0))),
$DH248="день_2",
$DR248/30*MAX(MIN($AX248,EOMONTH(BF$15,0))-MAX($AW248,BF$15)+1,),
$DH248="раб.день",
$DR248/30*(IFERROR(
_xlfn.LET(_xlpm.VD,
CHOOSE(
{1;2;3;4;5;6;7;8;9;10;11;12;13;14;15;16;17;18},
45658,45659,45660,45661,45662,45663,45664,45665,45711,45724,45778,45779,45785,45786,45820,45821,45965,46022),
_xlfn.LET(_xlpm.DD,
MAX(MIN($AX248,EOMONTH(BF$15,0))-MAX($AW248,BF$15),),
_xlfn.IFS(
AND(MONTH($AW248)=MONTH(BF$15),MONTH($AX248)&lt;&gt;MONTH(BF$15)),
NETWORKDAYS.INTL($AW248,$AW248+_xlpm.DD,1,_xlpm.VD),
AND(MONTH($AW248)&lt;&gt;MONTH(BF$15),MONTH($AX248)=MONTH(BF$15)),
NETWORKDAYS.INTL(($AX248)-_xlpm.DD,$AX248,1,_xlpm.VD),
AND(MONTH($AW248)&lt;MONTH(BF$15),MONTH($AX248)&gt;MONTH(BF$15)),
NETWORKDAYS.INTL((EOMONTH(BF$15-1,1))-_xlpm.DD,EOMONTH(BF$15-1,1),1,_xlpm.VD),
AND(MONTH($AW248)=MONTH(BF$15),MONTH($AX248)=MONTH(BF$15)),
NETWORKDAYS.INTL($AW248,$AX248,1,_xlpm.VD)))),0)),
$DH248="месяц",
$DR248*BF248,
$DH248="неделя",
$DR248*BF248/7*(ROUNDUP((DAY(EOMONTH(BF$15,0)))/4,0))),
0)</f>
        <v/>
      </c>
      <c r="DZ248" s="125">
        <f t="array" ref="DZ248">
IFERROR(_xlfn.IFS(
$DH248="день_1",
$DR248*$BL248/($AX248-$AW248+1)*BG248*(DAY(EOMONTH(BG$15,0))),
$DH248="день_2",
$DR248/30*MAX(MIN($AX248,EOMONTH(BG$15,0))-MAX($AW248,BG$15)+1,),
$DH248="раб.день",
$DR248/30*(IFERROR(
_xlfn.LET(_xlpm.VD,
CHOOSE(
{1;2;3;4;5;6;7;8;9;10;11;12;13;14;15;16;17;18},
45658,45659,45660,45661,45662,45663,45664,45665,45711,45724,45778,45779,45785,45786,45820,45821,45965,46022),
_xlfn.LET(_xlpm.DD,
MAX(MIN($AX248,EOMONTH(BG$15,0))-MAX($AW248,BG$15),),
_xlfn.IFS(
AND(MONTH($AW248)=MONTH(BG$15),MONTH($AX248)&lt;&gt;MONTH(BG$15)),
NETWORKDAYS.INTL($AW248,$AW248+_xlpm.DD,1,_xlpm.VD),
AND(MONTH($AW248)&lt;&gt;MONTH(BG$15),MONTH($AX248)=MONTH(BG$15)),
NETWORKDAYS.INTL(($AX248)-_xlpm.DD,$AX248,1,_xlpm.VD),
AND(MONTH($AW248)&lt;MONTH(BG$15),MONTH($AX248)&gt;MONTH(BG$15)),
NETWORKDAYS.INTL((EOMONTH(BG$15-1,1))-_xlpm.DD,EOMONTH(BG$15-1,1),1,_xlpm.VD),
AND(MONTH($AW248)=MONTH(BG$15),MONTH($AX248)=MONTH(BG$15)),
NETWORKDAYS.INTL($AW248,$AX248,1,_xlpm.VD)))),0)),
$DH248="месяц",
$DR248*BG248,
$DH248="неделя",
$DR248*BG248/7*(ROUNDUP((DAY(EOMONTH(BG$15,0)))/4,0))),
0)</f>
        <v/>
      </c>
      <c r="EA248" s="125">
        <f t="array" ref="EA248">
IFERROR(_xlfn.IFS(
$DH248="день_1",
$DR248*$BL248/($AX248-$AW248+1)*BH248*(DAY(EOMONTH(BH$15,0))),
$DH248="день_2",
$DR248/30*MAX(MIN($AX248,EOMONTH(BH$15,0))-MAX($AW248,BH$15)+1,),
$DH248="раб.день",
$DR248/30*(IFERROR(
_xlfn.LET(_xlpm.VD,
CHOOSE(
{1;2;3;4;5;6;7;8;9;10;11;12;13;14;15;16;17;18},
45658,45659,45660,45661,45662,45663,45664,45665,45711,45724,45778,45779,45785,45786,45820,45821,45965,46022),
_xlfn.LET(_xlpm.DD,
MAX(MIN($AX248,EOMONTH(BH$15,0))-MAX($AW248,BH$15),),
_xlfn.IFS(
AND(MONTH($AW248)=MONTH(BH$15),MONTH($AX248)&lt;&gt;MONTH(BH$15)),
NETWORKDAYS.INTL($AW248,$AW248+_xlpm.DD,1,_xlpm.VD),
AND(MONTH($AW248)&lt;&gt;MONTH(BH$15),MONTH($AX248)=MONTH(BH$15)),
NETWORKDAYS.INTL(($AX248)-_xlpm.DD,$AX248,1,_xlpm.VD),
AND(MONTH($AW248)&lt;MONTH(BH$15),MONTH($AX248)&gt;MONTH(BH$15)),
NETWORKDAYS.INTL((EOMONTH(BH$15-1,1))-_xlpm.DD,EOMONTH(BH$15-1,1),1,_xlpm.VD),
AND(MONTH($AW248)=MONTH(BH$15),MONTH($AX248)=MONTH(BH$15)),
NETWORKDAYS.INTL($AW248,$AX248,1,_xlpm.VD)))),0)),
$DH248="месяц",
$DR248*BH248,
$DH248="неделя",
$DR248*BH248/7*(ROUNDUP((DAY(EOMONTH(BH$15,0)))/4,0))),
0)</f>
        <v/>
      </c>
      <c r="EB248" s="125">
        <f t="array" ref="EB248">
IFERROR(_xlfn.IFS(
$DH248="день_1",
$DR248*$BL248/($AX248-$AW248+1)*BI248*(DAY(EOMONTH(BI$15,0))),
$DH248="день_2",
$DR248/30*MAX(MIN($AX248,EOMONTH(BI$15,0))-MAX($AW248,BI$15)+1,),
$DH248="раб.день",
$DR248/30*(IFERROR(
_xlfn.LET(_xlpm.VD,
CHOOSE(
{1;2;3;4;5;6;7;8;9;10;11;12;13;14;15;16;17;18},
45658,45659,45660,45661,45662,45663,45664,45665,45711,45724,45778,45779,45785,45786,45820,45821,45965,46022),
_xlfn.LET(_xlpm.DD,
MAX(MIN($AX248,EOMONTH(BI$15,0))-MAX($AW248,BI$15),),
_xlfn.IFS(
AND(MONTH($AW248)=MONTH(BI$15),MONTH($AX248)&lt;&gt;MONTH(BI$15)),
NETWORKDAYS.INTL($AW248,$AW248+_xlpm.DD,1,_xlpm.VD),
AND(MONTH($AW248)&lt;&gt;MONTH(BI$15),MONTH($AX248)=MONTH(BI$15)),
NETWORKDAYS.INTL(($AX248)-_xlpm.DD,$AX248,1,_xlpm.VD),
AND(MONTH($AW248)&lt;MONTH(BI$15),MONTH($AX248)&gt;MONTH(BI$15)),
NETWORKDAYS.INTL((EOMONTH(BI$15-1,1))-_xlpm.DD,EOMONTH(BI$15-1,1),1,_xlpm.VD),
AND(MONTH($AW248)=MONTH(BI$15),MONTH($AX248)=MONTH(BI$15)),
NETWORKDAYS.INTL($AW248,$AX248,1,_xlpm.VD)))),0)),
$DH248="месяц",
$DR248*BI248,
$DH248="неделя",
$DR248*BI248/7*(ROUNDUP((DAY(EOMONTH(BI$15,0)))/4,0))),
0)</f>
        <v/>
      </c>
      <c r="EC248" s="125">
        <f t="array" ref="EC248">
IFERROR(_xlfn.IFS(
$DH248="день_1",
$DR248*$BL248/($AX248-$AW248+1)*BJ248*(DAY(EOMONTH(BJ$15,0))),
$DH248="день_2",
$DR248/30*MAX(MIN($AX248,EOMONTH(BJ$15,0))-MAX($AW248,BJ$15)+1,),
$DH248="раб.день",
$DR248/30*(IFERROR(
_xlfn.LET(_xlpm.VD,
CHOOSE(
{1;2;3;4;5;6;7;8;9;10;11;12;13;14;15;16;17;18},
45658,45659,45660,45661,45662,45663,45664,45665,45711,45724,45778,45779,45785,45786,45820,45821,45965,46022),
_xlfn.LET(_xlpm.DD,
MAX(MIN($AX248,EOMONTH(BJ$15,0))-MAX($AW248,BJ$15),),
_xlfn.IFS(
AND(MONTH($AW248)=MONTH(BJ$15),MONTH($AX248)&lt;&gt;MONTH(BJ$15)),
NETWORKDAYS.INTL($AW248,$AW248+_xlpm.DD,1,_xlpm.VD),
AND(MONTH($AW248)&lt;&gt;MONTH(BJ$15),MONTH($AX248)=MONTH(BJ$15)),
NETWORKDAYS.INTL(($AX248)-_xlpm.DD,$AX248,1,_xlpm.VD),
AND(MONTH($AW248)&lt;MONTH(BJ$15),MONTH($AX248)&gt;MONTH(BJ$15)),
NETWORKDAYS.INTL((EOMONTH(BJ$15-1,1))-_xlpm.DD,EOMONTH(BJ$15-1,1),1,_xlpm.VD),
AND(MONTH($AW248)=MONTH(BJ$15),MONTH($AX248)=MONTH(BJ$15)),
NETWORKDAYS.INTL($AW248,$AX248,1,_xlpm.VD)))),0)),
$DH248="месяц",
$DR248*BJ248,
$DH248="неделя",
$DR248*BJ248/7*(ROUNDUP((DAY(EOMONTH(BJ$15,0)))/4,0))),
0)</f>
        <v/>
      </c>
      <c r="ED248" s="125">
        <f t="array" ref="ED248">
IFERROR(_xlfn.IFS(
$DH248="день_1",
$DR248*$BL248/($AX248-$AW248+1)*BK248*(DAY(EOMONTH(BK$15,0))),
$DH248="день_2",
$DR248/30*MAX(MIN($AX248,EOMONTH(BK$15,0))-MAX($AW248,BK$15)+1,),
$DH248="раб.день",
$DR248/30*(IFERROR(
_xlfn.LET(_xlpm.VD,
CHOOSE(
{1;2;3;4;5;6;7;8;9;10;11;12;13;14;15;16;17;18},
45658,45659,45660,45661,45662,45663,45664,45665,45711,45724,45778,45779,45785,45786,45820,45821,45965,46022),
_xlfn.LET(_xlpm.DD,
MAX(MIN($AX248,EOMONTH(BK$15,0))-MAX($AW248,BK$15),),
_xlfn.IFS(
AND(MONTH($AW248)=MONTH(BK$15),MONTH($AX248)&lt;&gt;MONTH(BK$15)),
NETWORKDAYS.INTL($AW248,$AW248+_xlpm.DD,1,_xlpm.VD),
AND(MONTH($AW248)&lt;&gt;MONTH(BK$15),MONTH($AX248)=MONTH(BK$15)),
NETWORKDAYS.INTL(($AX248)-_xlpm.DD,$AX248,1,_xlpm.VD),
AND(MONTH($AW248)&lt;MONTH(BK$15),MONTH($AX248)&gt;MONTH(BK$15)),
NETWORKDAYS.INTL((EOMONTH(BK$15-1,1))-_xlpm.DD,EOMONTH(BK$15-1,1),1,_xlpm.VD),
AND(MONTH($AW248)=MONTH(BK$15),MONTH($AX248)=MONTH(BK$15)),
NETWORKDAYS.INTL($AW248,$AX248,1,_xlpm.VD)))),0)),
$DH248="месяц",
$DR248*BK248,
$DH248="неделя",
$DR248*BK248/7*(ROUNDUP((DAY(EOMONTH(BK$15,0)))/4,0))),
0)</f>
        <v/>
      </c>
      <c r="EE248" s="125">
        <f>SUM($DS248,$DT248,$DU248,$DV248,$DW248,$DX248,$DY248,$DZ248,$EA248,$EB248,$EC248,$ED248)</f>
        <v/>
      </c>
      <c r="EF248" s="125">
        <f>IFERROR(ROUND($EE248*(1+$EP248),2),0)</f>
        <v/>
      </c>
      <c r="EG248" s="128" t="n">
        <v>1</v>
      </c>
      <c r="EH248" s="126" t="n">
        <v>0</v>
      </c>
      <c r="EI248" s="126">
        <f>ROUND(SUM($EH248:$EH248)*SUM($AB248:$AB248)*$EG248,2)</f>
        <v/>
      </c>
      <c r="EJ248" s="126">
        <f>ROUND($EI248*(1+$EP248),2)</f>
        <v/>
      </c>
      <c r="EK248" s="126" t="n">
        <v>0</v>
      </c>
      <c r="EL248" s="126">
        <f>ROUND(SUM($EK248:$EK248)*SUM($AB248:$AB248)*$EG248,2)</f>
        <v/>
      </c>
      <c r="EM248" s="126">
        <f>ROUND($EL248*(1+$EP248),2)</f>
        <v/>
      </c>
      <c r="EN248" s="126">
        <f>SUM($EE248,$EI248,$EL248)</f>
        <v/>
      </c>
      <c r="EO248" s="126">
        <f>SUM($EF248,$EJ248,$EM248)</f>
        <v/>
      </c>
      <c r="EP248" s="59" t="inlineStr">
        <is>
          <t>20%</t>
        </is>
      </c>
      <c r="EQ248" s="59" t="n"/>
      <c r="ER248" s="60">
        <f t="array" ref="ER248">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MATCH(ES248,
{"AMS";"RussOutdoor";"HD Outdoor";"Ingroup";"IQ";"Ledproduction";"LisChannel";"Logic";"Media-PPL";"NovikovTV | НовиковТВ";"SMA";"SOK";"КрокусТВ | CrocusTV | IndoorTV";"Сити";"ТЯК Москва"},
0)),"")</f>
        <v/>
      </c>
      <c r="ES248" s="60" t="n"/>
      <c r="ET248" s="60">
        <f t="array" ref="ET248">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MATCH(ES248,
{"AMS";"RussOutdoor";"HD Outdoor";"Ingroup";"IQ";"Ledproduction";"LisChannel";"Logic";"Media-PPL";"NovikovTV | НовиковТВ";"SMA";"SOK";"КрокусТВ | CrocusTV | IndoorTV";"Сити";"ТЯК Москва"},
0)),"")</f>
        <v/>
      </c>
      <c r="EU248" s="60" t="n"/>
      <c r="EV248" s="60" t="n"/>
      <c r="EX248" s="110">
        <f t="array" ref="EX248">
($AR248/30
+N("ТРАФИК ПЛОЩАДКИ"))*
(IFERROR(
_xlfn.LET(
_xlpm.GPR,
HLOOKUP($L248,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(MATCH($T248,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IF($Q248="цифровой",_xlpm.GPR/$AG248,_xlpm.GPR/60)),
0)
+N("DWELL TIME"))*
(IF($AB248=0,0,IF($AB248=1,0.3,IF($AB248=2,0.5,IF($AB248&gt;2,1))))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_xlfn.IFS($AC248="да",1.2,$AC248="нет",1)*
_xlfn.IFS($AD248="да",1.2,$AD248="нет",1)*
IF(R248="статический",1,1.2)*
$X248*
INDEX(
{1.2;1;1.2;1.2;1;1.2;1.2;1.2;1.2;1.2;1.2;1;1.2;1.2;1.2;1.2;1;1;1.2;1.2;1.2;1;1;1;1;1.2;1.2;1.2;1.2;1;1;1;1;1.2;1.2;1.2;1.2;1.2;1.2;1.2;1.2;1;1;1.2;1;1;1;1;1.5;1;1;1.5;1.5;1.2},
MATCH($Q248,_xlpm.MI,0)))&gt;{0.02;0.04;0.06;0.1;0.2;0.4;0.6;0.8;1;2;4;6})),
{0;1;2;3;4;5;6;7;8;9;10;11;12},
0)))
+N("КОЭФФИЦИЕНТ КОНТАКТА"))))*
(_xlfn.IFS($X248&lt;0.1,$X248/1000,$X248&gt;25,5.2,AND($X248&gt;=0.1,$X248&lt;=25),(($X248*2+0.1)/10)*($X248/10)))*
IFERROR((_xlfn.LET(
_xlpm.MA,
{0;0.8;0.85;0.9;0.95;1},
_xlpm.MAA,
{0;1;2;3;4;5},
INDEX(_xlpm.MA,MATCH(SUMPRODUCT(--((IF(ROUND(_xlpm.MAA,1)&gt;5,5,ROUND($AB248,1)))&gt;{0;1;2;3;4;5})),_xlpm.MAA,0)))
+N("КОЭФФИЦИЕНТ КОЛ-ВО КОНСТРУКЦИЙ")),1)*
$AB248,0))*
(IF($Q248="цифровой",$AG248/15*$AI248,1)
+N("ДЛЯ ЦИФРЫ"))</f>
        <v/>
      </c>
      <c r="EY248" s="110">
        <f>IFERROR(EX248*AY248,0)</f>
        <v/>
      </c>
      <c r="EZ248" s="131">
        <f>IFERROR(DP248/EY248*1000,0)</f>
        <v/>
      </c>
      <c r="FA248" s="112">
        <f>IFERROR(FC248/FB248,0)</f>
        <v/>
      </c>
      <c r="FB248" s="112">
        <f>IFERROR((FC248/(EY248/FF248*#REF!))*0.825,0)</f>
        <v/>
      </c>
      <c r="FC248" s="112">
        <f>IFERROR(((EX248*30/AR248)*100)/30,0)</f>
        <v/>
      </c>
      <c r="FD248" s="112">
        <f>IFERROR(EY248/G248*100%,0)</f>
        <v/>
      </c>
      <c r="FE248" s="112">
        <f>IFERROR(FD248/FC248*100%,0)</f>
        <v/>
      </c>
      <c r="FF248" s="110">
        <f>IFERROR(AR248/30*AY248,0)</f>
        <v/>
      </c>
    </row>
    <row r="249" ht="13" customHeight="1">
      <c r="A249" s="59" t="n"/>
      <c r="B249" s="60" t="n"/>
      <c r="C249" s="60" t="n"/>
      <c r="D249" s="60">
        <f t="array" ref="D249">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MATCH($E249,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49" s="60">
        <f t="array" ref="E249">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MATCH($F249,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49" s="60" t="inlineStr"/>
      <c r="G249" s="60" t="n"/>
      <c r="H249" s="60">
        <f t="array" ref="H249">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MATCH($I249,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49" s="60" t="n"/>
      <c r="J249" s="60" t="n"/>
      <c r="K249" s="60" t="n"/>
      <c r="L249" s="60" t="n"/>
      <c r="M249" s="60" t="n"/>
      <c r="N249" s="60" t="n"/>
      <c r="O249" s="60" t="n"/>
      <c r="P249" s="60">
        <f t="array" ref="P249">
_xlfn.IFS(
ISNUMBER(MATCH($Q249,{"шелфбаннер","разделитель","монетница","чековая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ISNUMBER(MATCH($Q249,{"LED/LCD","видеокулер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ISNUMBER(MATCH($Q249,{"автомобиль","машина","выставочное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ISNUMBER(MATCH($Q249,{"билборд","лифтовая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ISNUMBER(MATCH($Q249,{"навигация","подвесной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ISNUMBER(MATCH($Q249,{"движущаяся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ISNUMBER(MATCH($Q249,{"каталог","журнал"},)),
"Пресса",
$Q249="","")</f>
        <v/>
      </c>
      <c r="Q249" s="60" t="n"/>
      <c r="R249" s="60">
        <f t="array" ref="R249">
IFERROR(
_xlfn.IFS(
OR(ISNUMBER(MATCH($Q249,{"экспозиция","макет","стенд","автостенд","авто стенд","выставочное пространство","выставочные стенды","модульные выставочные стенды","3Д конструкция","3D конструкция"},)),P249="Экспонирование"),
"нестандартный",
ISNUMBER(MATCH($Q249,{"скроллер","призматрон"},)),
"динамический",
$P249="Видео",
"цифровой",
OR($P249="Пресса",$P249="Щит",$P249="POSm",$P249="Подвес",$P249="Брендирование/оклейка"),
"статический"),"")</f>
        <v/>
      </c>
      <c r="S249" s="59" t="n"/>
      <c r="T249" s="60" t="n"/>
      <c r="U249" s="60" t="n"/>
      <c r="V249" s="60">
        <f>
IF(P249="Видео",
"цифровой постер/ролик",
IF(ISNUMBER(MATCH(Q249,{"короб световой","короб световой | лайтбокс","короб световой | кристалайт","лайтбокс","лайт бокс","кристалайт","LB","lightbox"},)),
"бэклит",
IF(P249="Брендирование/оклейка",
"перфарированная пленка/самоклейка",
IF(P249="Экспонирование",
"под запрос",
IF(P249="Подвес",
"баннер/ткань",
"")))))</f>
        <v/>
      </c>
      <c r="W249" s="59" t="n"/>
      <c r="X249" s="59" t="n"/>
      <c r="Y249" s="59" t="n"/>
      <c r="Z249" s="61" t="n"/>
      <c r="AA249" s="61" t="n"/>
      <c r="AB249" s="61">
        <f>IF(BL249&gt;0,Z249,0)</f>
        <v/>
      </c>
      <c r="AC249" s="59" t="n"/>
      <c r="AD249" s="59" t="n"/>
      <c r="AE249" s="59" t="n"/>
      <c r="AF249" s="59" t="n"/>
      <c r="AG249" s="59" t="n"/>
      <c r="AH249" s="59" t="n"/>
      <c r="AI249" s="59" t="n"/>
      <c r="AJ249" s="59" t="n"/>
      <c r="AK249" s="59" t="n"/>
      <c r="AL249" s="62">
        <f>IFERROR(IF(OR(R249="статический",R249="динамический",R249="нестандартный",R249="",R249=""),"-",IF(AND(AH249="-",AI249="-"),"-",AK249*3600/AH249*AI249)),"-")</f>
        <v/>
      </c>
      <c r="AM249" s="62">
        <f>IFERROR(IF(OR(R249="статический",R249="динамический",R249="",R249="", R249="BTL",R249="нестандартный"),"-",AG249*AI249*AL249/60),"-")</f>
        <v/>
      </c>
      <c r="AN249" s="63">
        <f>IFERROR(IF(AH249="","-",AG249*AI249/AH249),"-")</f>
        <v/>
      </c>
      <c r="AO249" s="59">
        <f>IFERROR(IF(OR($R249="статический",$R249="динамический",$R249="",$R249="",$R249="BTL",$R249="нестандартный"),"-",$AL249*$AY249),"-")</f>
        <v/>
      </c>
      <c r="AP249" s="62">
        <f>IFERROR(IF(OR($R249="статический",$R249="динамический",$R249="",$R249="",$R249="BTL",$R249="нестандартный"),"-",$AM249*AY249),"-")</f>
        <v/>
      </c>
      <c r="AQ249" s="64" t="n"/>
      <c r="AR249" s="61" t="n"/>
      <c r="AS249" s="61" t="n"/>
      <c r="AT249" s="61" t="n"/>
      <c r="AU249" s="65" t="n"/>
      <c r="AV249" s="124">
        <f>IFERROR(DR249/AT249*1000,"n/a")</f>
        <v/>
      </c>
      <c r="AW249" s="67" t="n"/>
      <c r="AX249" s="67" t="n"/>
      <c r="AY249" s="43">
        <f>IFERROR(IF(OR($AW249="",$AX249=""),"",_xlfn.DAYS($AX249+1,$AW249)),"")</f>
        <v/>
      </c>
      <c r="AZ249" s="68">
        <f t="array" ref="AZ249">
_xlfn.LET(_xlpm.COEFF,
IF($AW249+$AX249=0,0,IF(MAX(MIN($AX249,EOMONTH(AZ$15,0))-MAX($AW249,AZ$15)+1,)&gt;0,1,0)),
_xlfn.IFS(
$ES249="LisChannel",
_xlpm.COEFF*
INDEX({1;1;1.2;1.2;1;1;1;1;1.2;1.2;1.2;1.2},
MATCH(MONTH(AZ$15),
{1,2,3,4,5,6,7,8,9,10,11,12})),
CONCATENATE($ES249," ",$L249)="RussOutdoor метро",
_xlpm.COEFF*
INDEX({0.8;0.9;1.1;1.1;1;1;1;1;1.1;1.1;1.1;1.1},
MATCH(MONTH(AZ$15),
{1,2,3,4,5,6,7,8,9,10,11,12})),
$ES249&lt;&gt;"LisChannel",
_xlpm.COEFF,
$ES249&lt;&gt;"RussOutdoor",
_xlpm.COEFF))</f>
        <v/>
      </c>
      <c r="BA249" s="68">
        <f t="array" ref="BA249">
_xlfn.LET(_xlpm.COEFF,
IF($AW249+$AX249=0,0,IF(MAX(MIN($AX249,EOMONTH(BA$15,0))-MAX($AW249,BA$15)+1,)&gt;0,1,0)),
_xlfn.IFS(
$ES249="LisChannel",
_xlpm.COEFF*
INDEX({1;1;1.2;1.2;1;1;1;1;1.2;1.2;1.2;1.2},
MATCH(MONTH(BA$15),
{1,2,3,4,5,6,7,8,9,10,11,12})),
CONCATENATE($ES249," ",$L249)="RussOutdoor метро",
_xlpm.COEFF*
INDEX({0.8;0.9;1.1;1.1;1;1;1;1;1.1;1.1;1.1;1.1},
MATCH(MONTH(BA$15),
{1,2,3,4,5,6,7,8,9,10,11,12})),
$ES249&lt;&gt;"LisChannel",
_xlpm.COEFF,
$ES249&lt;&gt;"RussOutdoor",
_xlpm.COEFF))</f>
        <v/>
      </c>
      <c r="BB249" s="68">
        <f t="array" ref="BB249">
_xlfn.LET(_xlpm.COEFF,
IF($AW249+$AX249=0,0,IF(MAX(MIN($AX249,EOMONTH(BB$15,0))-MAX($AW249,BB$15)+1,)&gt;0,1,0)),
_xlfn.IFS(
$ES249="LisChannel",
_xlpm.COEFF*
INDEX({1;1;1.2;1.2;1;1;1;1;1.2;1.2;1.2;1.2},
MATCH(MONTH(BB$15),
{1,2,3,4,5,6,7,8,9,10,11,12})),
CONCATENATE($ES249," ",$L249)="RussOutdoor метро",
_xlpm.COEFF*
INDEX({0.8;0.9;1.1;1.1;1;1;1;1;1.1;1.1;1.1;1.1},
MATCH(MONTH(BB$15),
{1,2,3,4,5,6,7,8,9,10,11,12})),
$ES249&lt;&gt;"LisChannel",
_xlpm.COEFF,
$ES249&lt;&gt;"RussOutdoor",
_xlpm.COEFF))</f>
        <v/>
      </c>
      <c r="BC249" s="68">
        <f t="array" ref="BC249">
_xlfn.LET(_xlpm.COEFF,
IF($AW249+$AX249=0,0,IF(MAX(MIN($AX249,EOMONTH(BC$15,0))-MAX($AW249,BC$15)+1,)&gt;0,1,0)),
_xlfn.IFS(
$ES249="LisChannel",
_xlpm.COEFF*
INDEX({1;1;1.2;1.2;1;1;1;1;1.2;1.2;1.2;1.2},
MATCH(MONTH(BC$15),
{1,2,3,4,5,6,7,8,9,10,11,12})),
CONCATENATE($ES249," ",$L249)="RussOutdoor метро",
_xlpm.COEFF*
INDEX({0.8;0.9;1.1;1.1;1;1;1;1;1.1;1.1;1.1;1.1},
MATCH(MONTH(BC$15),
{1,2,3,4,5,6,7,8,9,10,11,12})),
$ES249&lt;&gt;"LisChannel",
_xlpm.COEFF,
$ES249&lt;&gt;"RussOutdoor",
_xlpm.COEFF))</f>
        <v/>
      </c>
      <c r="BD249" s="68">
        <f t="array" ref="BD249">
_xlfn.LET(_xlpm.COEFF,
IF($AW249+$AX249=0,0,IF(MAX(MIN($AX249,EOMONTH(BD$15,0))-MAX($AW249,BD$15)+1,)&gt;0,1,0)),
_xlfn.IFS(
$ES249="LisChannel",
_xlpm.COEFF*
INDEX({1;1;1.2;1.2;1;1;1;1;1.2;1.2;1.2;1.2},
MATCH(MONTH(BD$15),
{1,2,3,4,5,6,7,8,9,10,11,12})),
CONCATENATE($ES249," ",$L249)="RussOutdoor метро",
_xlpm.COEFF*
INDEX({0.8;0.9;1.1;1.1;1;1;1;1;1.1;1.1;1.1;1.1},
MATCH(MONTH(BD$15),
{1,2,3,4,5,6,7,8,9,10,11,12})),
$ES249&lt;&gt;"LisChannel",
_xlpm.COEFF,
$ES249&lt;&gt;"RussOutdoor",
_xlpm.COEFF))</f>
        <v/>
      </c>
      <c r="BE249" s="68">
        <f t="array" ref="BE249">
_xlfn.LET(_xlpm.COEFF,
IF($AW249+$AX249=0,0,IF(MAX(MIN($AX249,EOMONTH(BE$15,0))-MAX($AW249,BE$15)+1,)&gt;0,1,0)),
_xlfn.IFS(
$ES249="LisChannel",
_xlpm.COEFF*
INDEX({1;1;1.2;1.2;1;1;1;1;1.2;1.2;1.2;1.2},
MATCH(MONTH(BE$15),
{1,2,3,4,5,6,7,8,9,10,11,12})),
CONCATENATE($ES249," ",$L249)="RussOutdoor метро",
_xlpm.COEFF*
INDEX({0.8;0.9;1.1;1.1;1;1;1;1;1.1;1.1;1.1;1.1},
MATCH(MONTH(BE$15),
{1,2,3,4,5,6,7,8,9,10,11,12})),
$ES249&lt;&gt;"LisChannel",
_xlpm.COEFF,
$ES249&lt;&gt;"RussOutdoor",
_xlpm.COEFF))</f>
        <v/>
      </c>
      <c r="BF249" s="68">
        <f t="array" ref="BF249">
_xlfn.LET(_xlpm.COEFF,
IF($AW249+$AX249=0,0,IF(MAX(MIN($AX249,EOMONTH(BF$15,0))-MAX($AW249,BF$15)+1,)&gt;0,1,0)),
_xlfn.IFS(
$ES249="LisChannel",
_xlpm.COEFF*
INDEX({1;1;1.2;1.2;1;1;1;1;1.2;1.2;1.2;1.2},
MATCH(MONTH(BF$15),
{1,2,3,4,5,6,7,8,9,10,11,12})),
CONCATENATE($ES249," ",$L249)="RussOutdoor метро",
_xlpm.COEFF*
INDEX({0.8;0.9;1.1;1.1;1;1;1;1;1.1;1.1;1.1;1.1},
MATCH(MONTH(BF$15),
{1,2,3,4,5,6,7,8,9,10,11,12})),
$ES249&lt;&gt;"LisChannel",
_xlpm.COEFF,
$ES249&lt;&gt;"RussOutdoor",
_xlpm.COEFF))</f>
        <v/>
      </c>
      <c r="BG249" s="68">
        <f t="array" ref="BG249">
_xlfn.LET(_xlpm.COEFF,
IF($AW249+$AX249=0,0,IF(MAX(MIN($AX249,EOMONTH(BG$15,0))-MAX($AW249,BG$15)+1,)&gt;0,1,0)),
_xlfn.IFS(
$ES249="LisChannel",
_xlpm.COEFF*
INDEX({1;1;1.2;1.2;1;1;1;1;1.2;1.2;1.2;1.2},
MATCH(MONTH(BG$15),
{1,2,3,4,5,6,7,8,9,10,11,12})),
CONCATENATE($ES249," ",$L249)="RussOutdoor метро",
_xlpm.COEFF*
INDEX({0.8;0.9;1.1;1.1;1;1;1;1;1.1;1.1;1.1;1.1},
MATCH(MONTH(BG$15),
{1,2,3,4,5,6,7,8,9,10,11,12})),
$ES249&lt;&gt;"LisChannel",
_xlpm.COEFF,
$ES249&lt;&gt;"RussOutdoor",
_xlpm.COEFF))</f>
        <v/>
      </c>
      <c r="BH249" s="68">
        <f t="array" ref="BH249">
_xlfn.LET(_xlpm.COEFF,
IF($AW249+$AX249=0,0,IF(MAX(MIN($AX249,EOMONTH(BH$15,0))-MAX($AW249,BH$15)+1,)&gt;0,1,0)),
_xlfn.IFS(
$ES249="LisChannel",
_xlpm.COEFF*
INDEX({1;1;1.2;1.2;1;1;1;1;1.2;1.2;1.2;1.2},
MATCH(MONTH(BH$15),
{1,2,3,4,5,6,7,8,9,10,11,12})),
CONCATENATE($ES249," ",$L249)="RussOutdoor метро",
_xlpm.COEFF*
INDEX({0.8;0.9;1.1;1.1;1;1;1;1;1.1;1.1;1.1;1.1},
MATCH(MONTH(BH$15),
{1,2,3,4,5,6,7,8,9,10,11,12})),
$ES249&lt;&gt;"LisChannel",
_xlpm.COEFF,
$ES249&lt;&gt;"RussOutdoor",
_xlpm.COEFF))</f>
        <v/>
      </c>
      <c r="BI249" s="68">
        <f t="array" ref="BI249">
_xlfn.LET(_xlpm.COEFF,
IF($AW249+$AX249=0,0,IF(MAX(MIN($AX249,EOMONTH(BI$15,0))-MAX($AW249,BI$15)+1,)&gt;0,1,0)),
_xlfn.IFS(
$ES249="LisChannel",
_xlpm.COEFF*
INDEX({1;1;1.2;1.2;1;1;1;1;1.2;1.2;1.2;1.2},
MATCH(MONTH(BI$15),
{1,2,3,4,5,6,7,8,9,10,11,12})),
CONCATENATE($ES249," ",$L249)="RussOutdoor метро",
_xlpm.COEFF*
INDEX({0.8;0.9;1.1;1.1;1;1;1;1;1.1;1.1;1.1;1.1},
MATCH(MONTH(BI$15),
{1,2,3,4,5,6,7,8,9,10,11,12})),
$ES249&lt;&gt;"LisChannel",
_xlpm.COEFF,
$ES249&lt;&gt;"RussOutdoor",
_xlpm.COEFF))</f>
        <v/>
      </c>
      <c r="BJ249" s="68">
        <f t="array" ref="BJ249">
_xlfn.LET(_xlpm.COEFF,
IF($AW249+$AX249=0,0,IF(MAX(MIN($AX249,EOMONTH(BJ$15,0))-MAX($AW249,BJ$15)+1,)&gt;0,1,0)),
_xlfn.IFS(
$ES249="LisChannel",
_xlpm.COEFF*
INDEX({1;1;1.2;1.2;1;1;1;1;1.2;1.2;1.2;1.2},
MATCH(MONTH(BJ$15),
{1,2,3,4,5,6,7,8,9,10,11,12})),
CONCATENATE($ES249," ",$L249)="RussOutdoor метро",
_xlpm.COEFF*
INDEX({0.8;0.9;1.1;1.1;1;1;1;1;1.1;1.1;1.1;1.1},
MATCH(MONTH(BJ$15),
{1,2,3,4,5,6,7,8,9,10,11,12})),
$ES249&lt;&gt;"LisChannel",
_xlpm.COEFF,
$ES249&lt;&gt;"RussOutdoor",
_xlpm.COEFF))</f>
        <v/>
      </c>
      <c r="BK249" s="68">
        <f t="array" ref="BK249">
_xlfn.LET(_xlpm.COEFF,
IF($AW249+$AX249=0,0,IF(MAX(MIN($AX249,EOMONTH(BK$15,0))-MAX($AW249,BK$15)+1,)&gt;0,1,0)),
_xlfn.IFS(
$ES249="LisChannel",
_xlpm.COEFF*
INDEX({1;1;1.2;1.2;1;1;1;1;1.2;1.2;1.2;1.2},
MATCH(MONTH(BK$15),
{1,2,3,4,5,6,7,8,9,10,11,12})),
CONCATENATE($ES249," ",$L249)="RussOutdoor метро",
_xlpm.COEFF*
INDEX({0.8;0.9;1.1;1.1;1;1;1;1;1.1;1.1;1.1;1.1},
MATCH(MONTH(BK$15),
{1,2,3,4,5,6,7,8,9,10,11,12})),
$ES249&lt;&gt;"LisChannel",
_xlpm.COEFF,
$ES249&lt;&gt;"RussOutdoor",
_xlpm.COEFF))</f>
        <v/>
      </c>
      <c r="BL249" s="62">
        <f>COUNTIFS($AZ249:$BK249,"&gt;0")</f>
        <v/>
      </c>
      <c r="BM249" s="65" t="n"/>
      <c r="BN249" s="125">
        <f>$DJ249</f>
        <v/>
      </c>
      <c r="BO249" s="63">
        <f>$DQ249</f>
        <v/>
      </c>
      <c r="BP249" s="125">
        <f>
IFERROR(
IF($BL249=0,0,
$BN249*(1-$BO249)),
0)</f>
        <v/>
      </c>
      <c r="BQ249" s="125">
        <f t="array" ref="BQ249">
IFERROR(
_xlfn.IFS(
$DH249="день_1",
$BP249*$BL249/($AX249-$AW249+1)*AZ249*(DAY(EOMONTH(AZ$15,0))),
$DH249="день_2",
$BP249/30*MAX(MIN($AX249,EOMONTH(AZ$15,0))-MAX($AW249,AZ$15)+1,),
$DH249="раб.день",
$BP249/30*(IFERROR(
_xlfn.LET(_xlpm.VD,
CHOOSE(
{1;2;3;4;5;6;7;8;9;10;11;12;13;14;15;16;17;18},
45658,45659,45660,45661,45662,45663,45664,45665,45711,45724,45778,45779,45785,45786,45820,45821,45965,46022),
_xlfn.LET(_xlpm.DD,
MAX(MIN($AX249,EOMONTH(AZ$15,0))-MAX($AW249,AZ$15),),
_xlfn.IFS(
AND(MONTH($AW249)=MONTH(AZ$15),MONTH($AX249)&lt;&gt;MONTH(AZ$15)),
NETWORKDAYS.INTL($AW249,$AW249+_xlpm.DD,1,_xlpm.VD),
AND(MONTH($AW249)&lt;&gt;MONTH(AZ$15),MONTH($AX249)=MONTH(AZ$15)),
NETWORKDAYS.INTL(($AX249)-_xlpm.DD,$AX249,1,_xlpm.VD),
AND(MONTH($AW249)&lt;MONTH(AZ$15),MONTH($AX249)&gt;MONTH(AZ$15)),
NETWORKDAYS.INTL((EOMONTH(AZ$15-1,1))-_xlpm.DD,EOMONTH(AZ$15-1,1),1,_xlpm.VD),
AND(MONTH($AW249)=MONTH(AZ$15),MONTH($AX249)=MONTH(AZ$15)),
NETWORKDAYS.INTL($AW249,$AX249,1,_xlpm.VD)))),0)),
$DH249="месяц",
$BP249*AZ249,
$DH249="неделя",
$BP249*AZ249/7*(ROUNDUP((DAY(EOMONTH(AZ$15,0)))/4,0))),
0)</f>
        <v/>
      </c>
      <c r="BR249" s="125">
        <f t="array" ref="BR249">
IFERROR(
_xlfn.IFS(
$DH249="день_1",
$BP249*$BL249/($AX249-$AW249+1)*BA249*(DAY(EOMONTH(BA$15,0))),
$DH249="день_2",
$BP249/30*MAX(MIN($AX249,EOMONTH(BA$15,0))-MAX($AW249,BA$15)+1,),
$DH249="раб.день",
$BP249/30*(IFERROR(
_xlfn.LET(_xlpm.VD,
CHOOSE(
{1;2;3;4;5;6;7;8;9;10;11;12;13;14;15;16;17;18},
45658,45659,45660,45661,45662,45663,45664,45665,45711,45724,45778,45779,45785,45786,45820,45821,45965,46022),
_xlfn.LET(_xlpm.DD,
MAX(MIN($AX249,EOMONTH(BA$15,0))-MAX($AW249,BA$15),),
_xlfn.IFS(
AND(MONTH($AW249)=MONTH(BA$15),MONTH($AX249)&lt;&gt;MONTH(BA$15)),
NETWORKDAYS.INTL($AW249,$AW249+_xlpm.DD,1,_xlpm.VD),
AND(MONTH($AW249)&lt;&gt;MONTH(BA$15),MONTH($AX249)=MONTH(BA$15)),
NETWORKDAYS.INTL(($AX249)-_xlpm.DD,$AX249,1,_xlpm.VD),
AND(MONTH($AW249)&lt;MONTH(BA$15),MONTH($AX249)&gt;MONTH(BA$15)),
NETWORKDAYS.INTL((EOMONTH(BA$15-1,1))-_xlpm.DD,EOMONTH(BA$15-1,1),1,_xlpm.VD),
AND(MONTH($AW249)=MONTH(BA$15),MONTH($AX249)=MONTH(BA$15)),
NETWORKDAYS.INTL($AW249,$AX249,1,_xlpm.VD)))),0)),
$DH249="месяц",
$BP249*BA249,
$DH249="неделя",
$BP249*BA249/7*(ROUNDUP((DAY(EOMONTH(BA$15,0)))/4,0))),
0)</f>
        <v/>
      </c>
      <c r="BS249" s="125">
        <f t="array" ref="BS249">
IFERROR(
_xlfn.IFS(
$DH249="день_1",
$BP249*$BL249/($AX249-$AW249+1)*BB249*(DAY(EOMONTH(BB$15,0))),
$DH249="день_2",
$BP249/30*MAX(MIN($AX249,EOMONTH(BB$15,0))-MAX($AW249,BB$15)+1,),
$DH249="раб.день",
$BP249/30*(IFERROR(
_xlfn.LET(_xlpm.VD,
CHOOSE(
{1;2;3;4;5;6;7;8;9;10;11;12;13;14;15;16;17;18},
45658,45659,45660,45661,45662,45663,45664,45665,45711,45724,45778,45779,45785,45786,45820,45821,45965,46022),
_xlfn.LET(_xlpm.DD,
MAX(MIN($AX249,EOMONTH(BB$15,0))-MAX($AW249,BB$15),),
_xlfn.IFS(
AND(MONTH($AW249)=MONTH(BB$15),MONTH($AX249)&lt;&gt;MONTH(BB$15)),
NETWORKDAYS.INTL($AW249,$AW249+_xlpm.DD,1,_xlpm.VD),
AND(MONTH($AW249)&lt;&gt;MONTH(BB$15),MONTH($AX249)=MONTH(BB$15)),
NETWORKDAYS.INTL(($AX249)-_xlpm.DD,$AX249,1,_xlpm.VD),
AND(MONTH($AW249)&lt;MONTH(BB$15),MONTH($AX249)&gt;MONTH(BB$15)),
NETWORKDAYS.INTL((EOMONTH(BB$15-1,1))-_xlpm.DD,EOMONTH(BB$15-1,1),1,_xlpm.VD),
AND(MONTH($AW249)=MONTH(BB$15),MONTH($AX249)=MONTH(BB$15)),
NETWORKDAYS.INTL($AW249,$AX249,1,_xlpm.VD)))),0)),
$DH249="месяц",
$BP249*BB249,
$DH249="неделя",
$BP249*BB249/7*(ROUNDUP((DAY(EOMONTH(BB$15,0)))/4,0))),
0)</f>
        <v/>
      </c>
      <c r="BT249" s="125">
        <f t="array" ref="BT249">
IFERROR(
_xlfn.IFS(
$DH249="день_1",
$BP249*$BL249/($AX249-$AW249+1)*BC249*(DAY(EOMONTH(BC$15,0))),
$DH249="день_2",
$BP249/30*MAX(MIN($AX249,EOMONTH(BC$15,0))-MAX($AW249,BC$15)+1,),
$DH249="раб.день",
$BP249/30*(IFERROR(
_xlfn.LET(_xlpm.VD,
CHOOSE(
{1;2;3;4;5;6;7;8;9;10;11;12;13;14;15;16;17;18},
45658,45659,45660,45661,45662,45663,45664,45665,45711,45724,45778,45779,45785,45786,45820,45821,45965,46022),
_xlfn.LET(_xlpm.DD,
MAX(MIN($AX249,EOMONTH(BC$15,0))-MAX($AW249,BC$15),),
_xlfn.IFS(
AND(MONTH($AW249)=MONTH(BC$15),MONTH($AX249)&lt;&gt;MONTH(BC$15)),
NETWORKDAYS.INTL($AW249,$AW249+_xlpm.DD,1,_xlpm.VD),
AND(MONTH($AW249)&lt;&gt;MONTH(BC$15),MONTH($AX249)=MONTH(BC$15)),
NETWORKDAYS.INTL(($AX249)-_xlpm.DD,$AX249,1,_xlpm.VD),
AND(MONTH($AW249)&lt;MONTH(BC$15),MONTH($AX249)&gt;MONTH(BC$15)),
NETWORKDAYS.INTL((EOMONTH(BC$15-1,1))-_xlpm.DD,EOMONTH(BC$15-1,1),1,_xlpm.VD),
AND(MONTH($AW249)=MONTH(BC$15),MONTH($AX249)=MONTH(BC$15)),
NETWORKDAYS.INTL($AW249,$AX249,1,_xlpm.VD)))),0)),
$DH249="месяц",
$BP249*BC249,
$DH249="неделя",
$BP249*BC249/7*(ROUNDUP((DAY(EOMONTH(BC$15,0)))/4,0))),
0)</f>
        <v/>
      </c>
      <c r="BU249" s="125">
        <f t="array" ref="BU249">
IFERROR(
_xlfn.IFS(
$DH249="день_1",
$BP249*$BL249/($AX249-$AW249+1)*BD249*(DAY(EOMONTH(BD$15,0))),
$DH249="день_2",
$BP249/30*MAX(MIN($AX249,EOMONTH(BD$15,0))-MAX($AW249,BD$15)+1,),
$DH249="раб.день",
$BP249/30*(IFERROR(
_xlfn.LET(_xlpm.VD,
CHOOSE(
{1;2;3;4;5;6;7;8;9;10;11;12;13;14;15;16;17;18},
45658,45659,45660,45661,45662,45663,45664,45665,45711,45724,45778,45779,45785,45786,45820,45821,45965,46022),
_xlfn.LET(_xlpm.DD,
MAX(MIN($AX249,EOMONTH(BD$15,0))-MAX($AW249,BD$15),),
_xlfn.IFS(
AND(MONTH($AW249)=MONTH(BD$15),MONTH($AX249)&lt;&gt;MONTH(BD$15)),
NETWORKDAYS.INTL($AW249,$AW249+_xlpm.DD,1,_xlpm.VD),
AND(MONTH($AW249)&lt;&gt;MONTH(BD$15),MONTH($AX249)=MONTH(BD$15)),
NETWORKDAYS.INTL(($AX249)-_xlpm.DD,$AX249,1,_xlpm.VD),
AND(MONTH($AW249)&lt;MONTH(BD$15),MONTH($AX249)&gt;MONTH(BD$15)),
NETWORKDAYS.INTL((EOMONTH(BD$15-1,1))-_xlpm.DD,EOMONTH(BD$15-1,1),1,_xlpm.VD),
AND(MONTH($AW249)=MONTH(BD$15),MONTH($AX249)=MONTH(BD$15)),
NETWORKDAYS.INTL($AW249,$AX249,1,_xlpm.VD)))),0)),
$DH249="месяц",
$BP249*BD249,
$DH249="неделя",
$BP249*BD249/7*(ROUNDUP((DAY(EOMONTH(BD$15,0)))/4,0))),
0)</f>
        <v/>
      </c>
      <c r="BV249" s="125">
        <f t="array" ref="BV249">
IFERROR(
_xlfn.IFS(
$DH249="день_1",
$BP249*$BL249/($AX249-$AW249+1)*BE249*(DAY(EOMONTH(BE$15,0))),
$DH249="день_2",
$BP249/30*MAX(MIN($AX249,EOMONTH(BE$15,0))-MAX($AW249,BE$15)+1,),
$DH249="раб.день",
$BP249/30*(IFERROR(
_xlfn.LET(_xlpm.VD,
CHOOSE(
{1;2;3;4;5;6;7;8;9;10;11;12;13;14;15;16;17;18},
45658,45659,45660,45661,45662,45663,45664,45665,45711,45724,45778,45779,45785,45786,45820,45821,45965,46022),
_xlfn.LET(_xlpm.DD,
MAX(MIN($AX249,EOMONTH(BE$15,0))-MAX($AW249,BE$15),),
_xlfn.IFS(
AND(MONTH($AW249)=MONTH(BE$15),MONTH($AX249)&lt;&gt;MONTH(BE$15)),
NETWORKDAYS.INTL($AW249,$AW249+_xlpm.DD,1,_xlpm.VD),
AND(MONTH($AW249)&lt;&gt;MONTH(BE$15),MONTH($AX249)=MONTH(BE$15)),
NETWORKDAYS.INTL(($AX249)-_xlpm.DD,$AX249,1,_xlpm.VD),
AND(MONTH($AW249)&lt;MONTH(BE$15),MONTH($AX249)&gt;MONTH(BE$15)),
NETWORKDAYS.INTL((EOMONTH(BE$15-1,1))-_xlpm.DD,EOMONTH(BE$15-1,1),1,_xlpm.VD),
AND(MONTH($AW249)=MONTH(BE$15),MONTH($AX249)=MONTH(BE$15)),
NETWORKDAYS.INTL($AW249,$AX249,1,_xlpm.VD)))),0)),
$DH249="месяц",
$BP249*BE249,
$DH249="неделя",
$BP249*BE249/7*(ROUNDUP((DAY(EOMONTH(BE$15,0)))/4,0))),
0)</f>
        <v/>
      </c>
      <c r="BW249" s="125">
        <f t="array" ref="BW249">
IFERROR(
_xlfn.IFS(
$DH249="день_1",
$BP249*$BL249/($AX249-$AW249+1)*BF249*(DAY(EOMONTH(BF$15,0))),
$DH249="день_2",
$BP249/30*MAX(MIN($AX249,EOMONTH(BF$15,0))-MAX($AW249,BF$15)+1,),
$DH249="раб.день",
$BP249/30*(IFERROR(
_xlfn.LET(_xlpm.VD,
CHOOSE(
{1;2;3;4;5;6;7;8;9;10;11;12;13;14;15;16;17;18},
45658,45659,45660,45661,45662,45663,45664,45665,45711,45724,45778,45779,45785,45786,45820,45821,45965,46022),
_xlfn.LET(_xlpm.DD,
MAX(MIN($AX249,EOMONTH(BF$15,0))-MAX($AW249,BF$15),),
_xlfn.IFS(
AND(MONTH($AW249)=MONTH(BF$15),MONTH($AX249)&lt;&gt;MONTH(BF$15)),
NETWORKDAYS.INTL($AW249,$AW249+_xlpm.DD,1,_xlpm.VD),
AND(MONTH($AW249)&lt;&gt;MONTH(BF$15),MONTH($AX249)=MONTH(BF$15)),
NETWORKDAYS.INTL(($AX249)-_xlpm.DD,$AX249,1,_xlpm.VD),
AND(MONTH($AW249)&lt;MONTH(BF$15),MONTH($AX249)&gt;MONTH(BF$15)),
NETWORKDAYS.INTL((EOMONTH(BF$15-1,1))-_xlpm.DD,EOMONTH(BF$15-1,1),1,_xlpm.VD),
AND(MONTH($AW249)=MONTH(BF$15),MONTH($AX249)=MONTH(BF$15)),
NETWORKDAYS.INTL($AW249,$AX249,1,_xlpm.VD)))),0)),
$DH249="месяц",
$BP249*BF249,
$DH249="неделя",
$BP249*BF249/7*(ROUNDUP((DAY(EOMONTH(BF$15,0)))/4,0))),
0)</f>
        <v/>
      </c>
      <c r="BX249" s="125">
        <f t="array" ref="BX249">
IFERROR(
_xlfn.IFS(
$DH249="день_1",
$BP249*$BL249/($AX249-$AW249+1)*BG249*(DAY(EOMONTH(BG$15,0))),
$DH249="день_2",
$BP249/30*MAX(MIN($AX249,EOMONTH(BG$15,0))-MAX($AW249,BG$15)+1,),
$DH249="раб.день",
$BP249/30*(IFERROR(
_xlfn.LET(_xlpm.VD,
CHOOSE(
{1;2;3;4;5;6;7;8;9;10;11;12;13;14;15;16;17;18},
45658,45659,45660,45661,45662,45663,45664,45665,45711,45724,45778,45779,45785,45786,45820,45821,45965,46022),
_xlfn.LET(_xlpm.DD,
MAX(MIN($AX249,EOMONTH(BG$15,0))-MAX($AW249,BG$15),),
_xlfn.IFS(
AND(MONTH($AW249)=MONTH(BG$15),MONTH($AX249)&lt;&gt;MONTH(BG$15)),
NETWORKDAYS.INTL($AW249,$AW249+_xlpm.DD,1,_xlpm.VD),
AND(MONTH($AW249)&lt;&gt;MONTH(BG$15),MONTH($AX249)=MONTH(BG$15)),
NETWORKDAYS.INTL(($AX249)-_xlpm.DD,$AX249,1,_xlpm.VD),
AND(MONTH($AW249)&lt;MONTH(BG$15),MONTH($AX249)&gt;MONTH(BG$15)),
NETWORKDAYS.INTL((EOMONTH(BG$15-1,1))-_xlpm.DD,EOMONTH(BG$15-1,1),1,_xlpm.VD),
AND(MONTH($AW249)=MONTH(BG$15),MONTH($AX249)=MONTH(BG$15)),
NETWORKDAYS.INTL($AW249,$AX249,1,_xlpm.VD)))),0)),
$DH249="месяц",
$BP249*BG249,
$DH249="неделя",
$BP249*BG249/7*(ROUNDUP((DAY(EOMONTH(BG$15,0)))/4,0))),
0)</f>
        <v/>
      </c>
      <c r="BY249" s="125">
        <f t="array" ref="BY249">
IFERROR(
_xlfn.IFS(
$DH249="день_1",
$BP249*$BL249/($AX249-$AW249+1)*BH249*(DAY(EOMONTH(BH$15,0))),
$DH249="день_2",
$BP249/30*MAX(MIN($AX249,EOMONTH(BH$15,0))-MAX($AW249,BH$15)+1,),
$DH249="раб.день",
$BP249/30*(IFERROR(
_xlfn.LET(_xlpm.VD,
CHOOSE(
{1;2;3;4;5;6;7;8;9;10;11;12;13;14;15;16;17;18},
45658,45659,45660,45661,45662,45663,45664,45665,45711,45724,45778,45779,45785,45786,45820,45821,45965,46022),
_xlfn.LET(_xlpm.DD,
MAX(MIN($AX249,EOMONTH(BH$15,0))-MAX($AW249,BH$15),),
_xlfn.IFS(
AND(MONTH($AW249)=MONTH(BH$15),MONTH($AX249)&lt;&gt;MONTH(BH$15)),
NETWORKDAYS.INTL($AW249,$AW249+_xlpm.DD,1,_xlpm.VD),
AND(MONTH($AW249)&lt;&gt;MONTH(BH$15),MONTH($AX249)=MONTH(BH$15)),
NETWORKDAYS.INTL(($AX249)-_xlpm.DD,$AX249,1,_xlpm.VD),
AND(MONTH($AW249)&lt;MONTH(BH$15),MONTH($AX249)&gt;MONTH(BH$15)),
NETWORKDAYS.INTL((EOMONTH(BH$15-1,1))-_xlpm.DD,EOMONTH(BH$15-1,1),1,_xlpm.VD),
AND(MONTH($AW249)=MONTH(BH$15),MONTH($AX249)=MONTH(BH$15)),
NETWORKDAYS.INTL($AW249,$AX249,1,_xlpm.VD)))),0)),
$DH249="месяц",
$BP249*BH249,
$DH249="неделя",
$BP249*BH249/7*(ROUNDUP((DAY(EOMONTH(BH$15,0)))/4,0))),
0)</f>
        <v/>
      </c>
      <c r="BZ249" s="125">
        <f t="array" ref="BZ249">
IFERROR(
_xlfn.IFS(
$DH249="день_1",
$BP249*$BL249/($AX249-$AW249+1)*BI249*(DAY(EOMONTH(BI$15,0))),
$DH249="день_2",
$BP249/30*MAX(MIN($AX249,EOMONTH(BI$15,0))-MAX($AW249,BI$15)+1,),
$DH249="раб.день",
$BP249/30*(IFERROR(
_xlfn.LET(_xlpm.VD,
CHOOSE(
{1;2;3;4;5;6;7;8;9;10;11;12;13;14;15;16;17;18},
45658,45659,45660,45661,45662,45663,45664,45665,45711,45724,45778,45779,45785,45786,45820,45821,45965,46022),
_xlfn.LET(_xlpm.DD,
MAX(MIN($AX249,EOMONTH(BI$15,0))-MAX($AW249,BI$15),),
_xlfn.IFS(
AND(MONTH($AW249)=MONTH(BI$15),MONTH($AX249)&lt;&gt;MONTH(BI$15)),
NETWORKDAYS.INTL($AW249,$AW249+_xlpm.DD,1,_xlpm.VD),
AND(MONTH($AW249)&lt;&gt;MONTH(BI$15),MONTH($AX249)=MONTH(BI$15)),
NETWORKDAYS.INTL(($AX249)-_xlpm.DD,$AX249,1,_xlpm.VD),
AND(MONTH($AW249)&lt;MONTH(BI$15),MONTH($AX249)&gt;MONTH(BI$15)),
NETWORKDAYS.INTL((EOMONTH(BI$15-1,1))-_xlpm.DD,EOMONTH(BI$15-1,1),1,_xlpm.VD),
AND(MONTH($AW249)=MONTH(BI$15),MONTH($AX249)=MONTH(BI$15)),
NETWORKDAYS.INTL($AW249,$AX249,1,_xlpm.VD)))),0)),
$DH249="месяц",
$BP249*BI249,
$DH249="неделя",
$BP249*BI249/7*(ROUNDUP((DAY(EOMONTH(BI$15,0)))/4,0))),
0)</f>
        <v/>
      </c>
      <c r="CA249" s="125">
        <f t="array" ref="CA249">
IFERROR(
_xlfn.IFS(
$DH249="день_1",
$BP249*$BL249/($AX249-$AW249+1)*BJ249*(DAY(EOMONTH(BJ$15,0))),
$DH249="день_2",
$BP249/30*MAX(MIN($AX249,EOMONTH(BJ$15,0))-MAX($AW249,BJ$15)+1,),
$DH249="раб.день",
$BP249/30*(IFERROR(
_xlfn.LET(_xlpm.VD,
CHOOSE(
{1;2;3;4;5;6;7;8;9;10;11;12;13;14;15;16;17;18},
45658,45659,45660,45661,45662,45663,45664,45665,45711,45724,45778,45779,45785,45786,45820,45821,45965,46022),
_xlfn.LET(_xlpm.DD,
MAX(MIN($AX249,EOMONTH(BJ$15,0))-MAX($AW249,BJ$15),),
_xlfn.IFS(
AND(MONTH($AW249)=MONTH(BJ$15),MONTH($AX249)&lt;&gt;MONTH(BJ$15)),
NETWORKDAYS.INTL($AW249,$AW249+_xlpm.DD,1,_xlpm.VD),
AND(MONTH($AW249)&lt;&gt;MONTH(BJ$15),MONTH($AX249)=MONTH(BJ$15)),
NETWORKDAYS.INTL(($AX249)-_xlpm.DD,$AX249,1,_xlpm.VD),
AND(MONTH($AW249)&lt;MONTH(BJ$15),MONTH($AX249)&gt;MONTH(BJ$15)),
NETWORKDAYS.INTL((EOMONTH(BJ$15-1,1))-_xlpm.DD,EOMONTH(BJ$15-1,1),1,_xlpm.VD),
AND(MONTH($AW249)=MONTH(BJ$15),MONTH($AX249)=MONTH(BJ$15)),
NETWORKDAYS.INTL($AW249,$AX249,1,_xlpm.VD)))),0)),
$DH249="месяц",
$BP249*BJ249,
$DH249="неделя",
$BP249*BJ249/7*(ROUNDUP((DAY(EOMONTH(BJ$15,0)))/4,0))),
0)</f>
        <v/>
      </c>
      <c r="CB249" s="125">
        <f t="array" ref="CB249">
IFERROR(
_xlfn.IFS(
$DH249="день_1",
$BP249*$BL249/($AX249-$AW249+1)*BK249*(DAY(EOMONTH(BK$15,0))),
$DH249="день_2",
$BP249/30*MAX(MIN($AX249,EOMONTH(BK$15,0))-MAX($AW249,BK$15)+1,),
$DH249="раб.день",
$BP249/30*(IFERROR(
_xlfn.LET(_xlpm.VD,
CHOOSE(
{1;2;3;4;5;6;7;8;9;10;11;12;13;14;15;16;17;18},
45658,45659,45660,45661,45662,45663,45664,45665,45711,45724,45778,45779,45785,45786,45820,45821,45965,46022),
_xlfn.LET(_xlpm.DD,
MAX(MIN($AX249,EOMONTH(BK$15,0))-MAX($AW249,BK$15),),
_xlfn.IFS(
AND(MONTH($AW249)=MONTH(BK$15),MONTH($AX249)&lt;&gt;MONTH(BK$15)),
NETWORKDAYS.INTL($AW249,$AW249+_xlpm.DD,1,_xlpm.VD),
AND(MONTH($AW249)&lt;&gt;MONTH(BK$15),MONTH($AX249)=MONTH(BK$15)),
NETWORKDAYS.INTL(($AX249)-_xlpm.DD,$AX249,1,_xlpm.VD),
AND(MONTH($AW249)&lt;MONTH(BK$15),MONTH($AX249)&gt;MONTH(BK$15)),
NETWORKDAYS.INTL((EOMONTH(BK$15-1,1))-_xlpm.DD,EOMONTH(BK$15-1,1),1,_xlpm.VD),
AND(MONTH($AW249)=MONTH(BK$15),MONTH($AX249)=MONTH(BK$15)),
NETWORKDAYS.INTL($AW249,$AX249,1,_xlpm.VD)))),0)),
$DH249="месяц",
$BP249*BK249,
$DH249="неделя",
$BP249*BK249/7*(ROUNDUP((DAY(EOMONTH(BK$15,0)))/4,0))),
0)</f>
        <v/>
      </c>
      <c r="CC249" s="125">
        <f>SUM($BQ249:$CB249)</f>
        <v/>
      </c>
      <c r="CD249" s="126">
        <f>SUM($EH249:$EH249)</f>
        <v/>
      </c>
      <c r="CE249" s="126">
        <f>$CD249*$AB249</f>
        <v/>
      </c>
      <c r="CF249" s="126">
        <f>SUM($EK249:$EK249)</f>
        <v/>
      </c>
      <c r="CG249" s="126">
        <f>$CF249*$AB249</f>
        <v/>
      </c>
      <c r="CH249" s="126">
        <f>SUM($CC249,$CE249,$CG249)</f>
        <v/>
      </c>
      <c r="CI249" s="126">
        <f>$CH249*(1+$CM249)</f>
        <v/>
      </c>
      <c r="CJ249" s="127" t="n">
        <v>0</v>
      </c>
      <c r="CK249" s="126">
        <f>SUM($CH249:$CH249)*(1+$CJ249)</f>
        <v/>
      </c>
      <c r="CL249" s="126">
        <f>SUM($CH249:$CH249)*(1+$CM249)</f>
        <v/>
      </c>
      <c r="CM249" s="59" t="inlineStr">
        <is>
          <t>20%</t>
        </is>
      </c>
      <c r="CN249" s="59" t="n"/>
      <c r="CO249" s="72" t="n"/>
      <c r="CP249" s="59" t="n"/>
      <c r="CQ249" s="73" t="n"/>
      <c r="CR249" s="73" t="n"/>
      <c r="CS249" s="73" t="n"/>
      <c r="CT249" s="72" t="n"/>
      <c r="CU249" s="79" t="inlineStr">
        <is>
          <t> </t>
        </is>
      </c>
      <c r="CV249" s="60" t="n"/>
      <c r="CW249" s="60" t="n"/>
      <c r="CX249" s="60" t="n"/>
      <c r="CY249" s="127">
        <f>IFERROR(($CC249-$EE249)/($EE249/(1-$DQ249)),0)</f>
        <v/>
      </c>
      <c r="CZ249" s="127">
        <f>IFERROR(1-$EI249/($CE249),0)</f>
        <v/>
      </c>
      <c r="DA249" s="127">
        <f>IFERROR(1-$EL249/($CG249),0)</f>
        <v/>
      </c>
      <c r="DB249" s="126">
        <f>ROUND(IFERROR(($CI249/(1+$CM249)-$EN249),0),2)</f>
        <v/>
      </c>
      <c r="DC249" s="128" t="n"/>
      <c r="DD249" s="125" t="n"/>
      <c r="DE249" s="75" t="n">
        <v>0</v>
      </c>
      <c r="DF249" s="128" t="n"/>
      <c r="DG249" s="125">
        <f>IF($DC249=0,0,$DD249*($DC249*100%-$DE249*$DF249))*SUM($AB249:$AB249)</f>
        <v/>
      </c>
      <c r="DH249" s="129" t="inlineStr">
        <is>
          <t>месяц</t>
        </is>
      </c>
      <c r="DI249" s="130">
        <f t="array" ref="DI249">IFERROR(
IF($ES249="LisChannel",
(ROUND(((INDEX({174.625;153.888888888889;130.972222222222},MATCH($AI249,{2;3;4}),0))*$AG249*$AI249),2)),0),0)</f>
        <v/>
      </c>
      <c r="DJ249" s="130">
        <f>
_xlfn.LET(_xlpm.X,
IFERROR(
IF($ES249="НовиковТВ",
(_xlfn.LET(_xlpm.NTV,
_xlfn.LET(_xlpm.MIN,350000,
IF(SUMIFS($DI:$DI,$ES:$ES,"НовиковТВ")&lt;=_xlpm.MIN,
(SUMIFS($DI:$DI,$ES:$ES,"НовиковТВ")/(COUNTIFS($ES:$ES,"НовиковТВ")))*_xlpm.MIN/SUMIFS($DI:$DI,$ES:$ES,"НовиковТВ"),
DI249)),
_xlpm.NTV+$DG249/(1-(1-(_xlpm.NTV)*(1-$DL249)*(1-$DM249)*(1-$DN249)*(1-$DO249)*(1-$DP249)/_xlpm.NTV))))/(1+$EP249),
$DI249+$DG249/(1-(1-($DI249)*(1-$DL249)*(1-$DM249)*(1-$DN249)*(1-$DO249)*(1-$DP249)/$DI249))),
0),
_xlpm.X*(1+$CM249)*(1+$CW249)-_xlpm.X*(1+$CM249)+_xlpm.X)</f>
        <v/>
      </c>
      <c r="DK249" s="125" t="inlineStr">
        <is>
          <t>послед.</t>
        </is>
      </c>
      <c r="DL249" s="63" t="n">
        <v>0</v>
      </c>
      <c r="DM249" s="63" t="n">
        <v>0</v>
      </c>
      <c r="DN249" s="63" t="n">
        <v>0</v>
      </c>
      <c r="DO249" s="63" t="n">
        <v>0</v>
      </c>
      <c r="DP249" s="63" t="n">
        <v>0</v>
      </c>
      <c r="DQ249" s="63">
        <f t="array" ref="DQ249">IFERROR(_xlfn.IFS(
$DK249="послед.",1-(1-$DL249)*(1-$DM249)*(1-$DN249)*(1-$DO249)*(1-$DP249),
$DK249="сумм.",$DL249+$DM249+$DN249+$DO249+$DP249),
0)</f>
        <v/>
      </c>
      <c r="DR249" s="125">
        <f t="array" ref="DR249">
IFERROR(
_xlfn.IFS(
$BL249=0,
0,
$BL249&gt;0,
_xlfn.IFS($DK249="послед.",
$DJ249*(1-$DL249)*(1-$DM249)*(1-$DN249)*(1-$DO249)*(1-$DP249),
$DK249="сумм.",
$DJ249*(1-($DL249+$DM249+$DN249+$DO249+$DP249)))),0)</f>
        <v/>
      </c>
      <c r="DS249" s="125">
        <f t="array" ref="DS249">
IFERROR(_xlfn.IFS(
$DH249="день_1",
$DR249*$BL249/($AX249-$AW249+1)*AZ249*(DAY(EOMONTH(AZ$15,0))),
$DH249="день_2",
$DR249/30*MAX(MIN($AX249,EOMONTH(AZ$15,0))-MAX($AW249,AZ$15)+1,),
$DH249="раб.день",
$DR249/30*(IFERROR(
_xlfn.LET(_xlpm.VD,
CHOOSE(
{1;2;3;4;5;6;7;8;9;10;11;12;13;14;15;16;17;18},
45658,45659,45660,45661,45662,45663,45664,45665,45711,45724,45778,45779,45785,45786,45820,45821,45965,46022),
_xlfn.LET(_xlpm.DD,
MAX(MIN($AX249,EOMONTH(AZ$15,0))-MAX($AW249,AZ$15),),
_xlfn.IFS(
AND(MONTH($AW249)=MONTH(AZ$15),MONTH($AX249)&lt;&gt;MONTH(AZ$15)),
NETWORKDAYS.INTL($AW249,$AW249+_xlpm.DD,1,_xlpm.VD),
AND(MONTH($AW249)&lt;&gt;MONTH(AZ$15),MONTH($AX249)=MONTH(AZ$15)),
NETWORKDAYS.INTL(($AX249)-_xlpm.DD,$AX249,1,_xlpm.VD),
AND(MONTH($AW249)&lt;MONTH(AZ$15),MONTH($AX249)&gt;MONTH(AZ$15)),
NETWORKDAYS.INTL((EOMONTH(AZ$15-1,1))-_xlpm.DD,EOMONTH(AZ$15-1,1),1,_xlpm.VD),
AND(MONTH($AW249)=MONTH(AZ$15),MONTH($AX249)=MONTH(AZ$15)),
NETWORKDAYS.INTL($AW249,$AX249,1,_xlpm.VD)))),0)),
$DH249="месяц",
$DR249*AZ249,
$DH249="неделя",
$DR249*AZ249/7*(ROUNDUP((DAY(EOMONTH(AZ$15,0)))/4,0))),
0)</f>
        <v/>
      </c>
      <c r="DT249" s="125">
        <f t="array" ref="DT249">
IFERROR(_xlfn.IFS(
$DH249="день_1",
$DR249*$BL249/($AX249-$AW249+1)*BA249*(DAY(EOMONTH(BA$15,0))),
$DH249="день_2",
$DR249/30*MAX(MIN($AX249,EOMONTH(BA$15,0))-MAX($AW249,BA$15)+1,),
$DH249="раб.день",
$DR249/30*(IFERROR(
_xlfn.LET(_xlpm.VD,
CHOOSE(
{1;2;3;4;5;6;7;8;9;10;11;12;13;14;15;16;17;18},
45658,45659,45660,45661,45662,45663,45664,45665,45711,45724,45778,45779,45785,45786,45820,45821,45965,46022),
_xlfn.LET(_xlpm.DD,
MAX(MIN($AX249,EOMONTH(BA$15,0))-MAX($AW249,BA$15),),
_xlfn.IFS(
AND(MONTH($AW249)=MONTH(BA$15),MONTH($AX249)&lt;&gt;MONTH(BA$15)),
NETWORKDAYS.INTL($AW249,$AW249+_xlpm.DD,1,_xlpm.VD),
AND(MONTH($AW249)&lt;&gt;MONTH(BA$15),MONTH($AX249)=MONTH(BA$15)),
NETWORKDAYS.INTL(($AX249)-_xlpm.DD,$AX249,1,_xlpm.VD),
AND(MONTH($AW249)&lt;MONTH(BA$15),MONTH($AX249)&gt;MONTH(BA$15)),
NETWORKDAYS.INTL((EOMONTH(BA$15-1,1))-_xlpm.DD,EOMONTH(BA$15-1,1),1,_xlpm.VD),
AND(MONTH($AW249)=MONTH(BA$15),MONTH($AX249)=MONTH(BA$15)),
NETWORKDAYS.INTL($AW249,$AX249,1,_xlpm.VD)))),0)),
$DH249="месяц",
$DR249*BA249,
$DH249="неделя",
$DR249*BA249/7*(ROUNDUP((DAY(EOMONTH(BA$15,0)))/4,0))),
0)</f>
        <v/>
      </c>
      <c r="DU249" s="125">
        <f t="array" ref="DU249">
IFERROR(_xlfn.IFS(
$DH249="день_1",
$DR249*$BL249/($AX249-$AW249+1)*BB249*(DAY(EOMONTH(BB$15,0))),
$DH249="день_2",
$DR249/30*MAX(MIN($AX249,EOMONTH(BB$15,0))-MAX($AW249,BB$15)+1,),
$DH249="раб.день",
$DR249/30*(IFERROR(
_xlfn.LET(_xlpm.VD,
CHOOSE(
{1;2;3;4;5;6;7;8;9;10;11;12;13;14;15;16;17;18},
45658,45659,45660,45661,45662,45663,45664,45665,45711,45724,45778,45779,45785,45786,45820,45821,45965,46022),
_xlfn.LET(_xlpm.DD,
MAX(MIN($AX249,EOMONTH(BB$15,0))-MAX($AW249,BB$15),),
_xlfn.IFS(
AND(MONTH($AW249)=MONTH(BB$15),MONTH($AX249)&lt;&gt;MONTH(BB$15)),
NETWORKDAYS.INTL($AW249,$AW249+_xlpm.DD,1,_xlpm.VD),
AND(MONTH($AW249)&lt;&gt;MONTH(BB$15),MONTH($AX249)=MONTH(BB$15)),
NETWORKDAYS.INTL(($AX249)-_xlpm.DD,$AX249,1,_xlpm.VD),
AND(MONTH($AW249)&lt;MONTH(BB$15),MONTH($AX249)&gt;MONTH(BB$15)),
NETWORKDAYS.INTL((EOMONTH(BB$15-1,1))-_xlpm.DD,EOMONTH(BB$15-1,1),1,_xlpm.VD),
AND(MONTH($AW249)=MONTH(BB$15),MONTH($AX249)=MONTH(BB$15)),
NETWORKDAYS.INTL($AW249,$AX249,1,_xlpm.VD)))),0)),
$DH249="месяц",
$DR249*BB249,
$DH249="неделя",
$DR249*BB249/7*(ROUNDUP((DAY(EOMONTH(BB$15,0)))/4,0))),
0)</f>
        <v/>
      </c>
      <c r="DV249" s="125">
        <f t="array" ref="DV249">
IFERROR(_xlfn.IFS(
$DH249="день_1",
$DR249*$BL249/($AX249-$AW249+1)*BC249*(DAY(EOMONTH(BC$15,0))),
$DH249="день_2",
$DR249/30*MAX(MIN($AX249,EOMONTH(BC$15,0))-MAX($AW249,BC$15)+1,),
$DH249="раб.день",
$DR249/30*(IFERROR(
_xlfn.LET(_xlpm.VD,
CHOOSE(
{1;2;3;4;5;6;7;8;9;10;11;12;13;14;15;16;17;18},
45658,45659,45660,45661,45662,45663,45664,45665,45711,45724,45778,45779,45785,45786,45820,45821,45965,46022),
_xlfn.LET(_xlpm.DD,
MAX(MIN($AX249,EOMONTH(BC$15,0))-MAX($AW249,BC$15),),
_xlfn.IFS(
AND(MONTH($AW249)=MONTH(BC$15),MONTH($AX249)&lt;&gt;MONTH(BC$15)),
NETWORKDAYS.INTL($AW249,$AW249+_xlpm.DD,1,_xlpm.VD),
AND(MONTH($AW249)&lt;&gt;MONTH(BC$15),MONTH($AX249)=MONTH(BC$15)),
NETWORKDAYS.INTL(($AX249)-_xlpm.DD,$AX249,1,_xlpm.VD),
AND(MONTH($AW249)&lt;MONTH(BC$15),MONTH($AX249)&gt;MONTH(BC$15)),
NETWORKDAYS.INTL((EOMONTH(BC$15-1,1))-_xlpm.DD,EOMONTH(BC$15-1,1),1,_xlpm.VD),
AND(MONTH($AW249)=MONTH(BC$15),MONTH($AX249)=MONTH(BC$15)),
NETWORKDAYS.INTL($AW249,$AX249,1,_xlpm.VD)))),0)),
$DH249="месяц",
$DR249*BC249,
$DH249="неделя",
$DR249*BC249/7*(ROUNDUP((DAY(EOMONTH(BC$15,0)))/4,0))),
0)</f>
        <v/>
      </c>
      <c r="DW249" s="125">
        <f t="array" ref="DW249">
IFERROR(_xlfn.IFS(
$DH249="день_1",
$DR249*$BL249/($AX249-$AW249+1)*BD249*(DAY(EOMONTH(BD$15,0))),
$DH249="день_2",
$DR249/30*MAX(MIN($AX249,EOMONTH(BD$15,0))-MAX($AW249,BD$15)+1,),
$DH249="раб.день",
$DR249/30*(IFERROR(
_xlfn.LET(_xlpm.VD,
CHOOSE(
{1;2;3;4;5;6;7;8;9;10;11;12;13;14;15;16;17;18},
45658,45659,45660,45661,45662,45663,45664,45665,45711,45724,45778,45779,45785,45786,45820,45821,45965,46022),
_xlfn.LET(_xlpm.DD,
MAX(MIN($AX249,EOMONTH(BD$15,0))-MAX($AW249,BD$15),),
_xlfn.IFS(
AND(MONTH($AW249)=MONTH(BD$15),MONTH($AX249)&lt;&gt;MONTH(BD$15)),
NETWORKDAYS.INTL($AW249,$AW249+_xlpm.DD,1,_xlpm.VD),
AND(MONTH($AW249)&lt;&gt;MONTH(BD$15),MONTH($AX249)=MONTH(BD$15)),
NETWORKDAYS.INTL(($AX249)-_xlpm.DD,$AX249,1,_xlpm.VD),
AND(MONTH($AW249)&lt;MONTH(BD$15),MONTH($AX249)&gt;MONTH(BD$15)),
NETWORKDAYS.INTL((EOMONTH(BD$15-1,1))-_xlpm.DD,EOMONTH(BD$15-1,1),1,_xlpm.VD),
AND(MONTH($AW249)=MONTH(BD$15),MONTH($AX249)=MONTH(BD$15)),
NETWORKDAYS.INTL($AW249,$AX249,1,_xlpm.VD)))),0)),
$DH249="месяц",
$DR249*BD249,
$DH249="неделя",
$DR249*BD249/7*(ROUNDUP((DAY(EOMONTH(BD$15,0)))/4,0))),
0)</f>
        <v/>
      </c>
      <c r="DX249" s="125">
        <f t="array" ref="DX249">
IFERROR(_xlfn.IFS(
$DH249="день_1",
$DR249*$BL249/($AX249-$AW249+1)*BE249*(DAY(EOMONTH(BE$15,0))),
$DH249="день_2",
$DR249/30*MAX(MIN($AX249,EOMONTH(BE$15,0))-MAX($AW249,BE$15)+1,),
$DH249="раб.день",
$DR249/30*(IFERROR(
_xlfn.LET(_xlpm.VD,
CHOOSE(
{1;2;3;4;5;6;7;8;9;10;11;12;13;14;15;16;17;18},
45658,45659,45660,45661,45662,45663,45664,45665,45711,45724,45778,45779,45785,45786,45820,45821,45965,46022),
_xlfn.LET(_xlpm.DD,
MAX(MIN($AX249,EOMONTH(BE$15,0))-MAX($AW249,BE$15),),
_xlfn.IFS(
AND(MONTH($AW249)=MONTH(BE$15),MONTH($AX249)&lt;&gt;MONTH(BE$15)),
NETWORKDAYS.INTL($AW249,$AW249+_xlpm.DD,1,_xlpm.VD),
AND(MONTH($AW249)&lt;&gt;MONTH(BE$15),MONTH($AX249)=MONTH(BE$15)),
NETWORKDAYS.INTL(($AX249)-_xlpm.DD,$AX249,1,_xlpm.VD),
AND(MONTH($AW249)&lt;MONTH(BE$15),MONTH($AX249)&gt;MONTH(BE$15)),
NETWORKDAYS.INTL((EOMONTH(BE$15-1,1))-_xlpm.DD,EOMONTH(BE$15-1,1),1,_xlpm.VD),
AND(MONTH($AW249)=MONTH(BE$15),MONTH($AX249)=MONTH(BE$15)),
NETWORKDAYS.INTL($AW249,$AX249,1,_xlpm.VD)))),0)),
$DH249="месяц",
$DR249*BE249,
$DH249="неделя",
$DR249*BE249/7*(ROUNDUP((DAY(EOMONTH(BE$15,0)))/4,0))),
0)</f>
        <v/>
      </c>
      <c r="DY249" s="125">
        <f t="array" ref="DY249">
IFERROR(_xlfn.IFS(
$DH249="день_1",
$DR249*$BL249/($AX249-$AW249+1)*BF249*(DAY(EOMONTH(BF$15,0))),
$DH249="день_2",
$DR249/30*MAX(MIN($AX249,EOMONTH(BF$15,0))-MAX($AW249,BF$15)+1,),
$DH249="раб.день",
$DR249/30*(IFERROR(
_xlfn.LET(_xlpm.VD,
CHOOSE(
{1;2;3;4;5;6;7;8;9;10;11;12;13;14;15;16;17;18},
45658,45659,45660,45661,45662,45663,45664,45665,45711,45724,45778,45779,45785,45786,45820,45821,45965,46022),
_xlfn.LET(_xlpm.DD,
MAX(MIN($AX249,EOMONTH(BF$15,0))-MAX($AW249,BF$15),),
_xlfn.IFS(
AND(MONTH($AW249)=MONTH(BF$15),MONTH($AX249)&lt;&gt;MONTH(BF$15)),
NETWORKDAYS.INTL($AW249,$AW249+_xlpm.DD,1,_xlpm.VD),
AND(MONTH($AW249)&lt;&gt;MONTH(BF$15),MONTH($AX249)=MONTH(BF$15)),
NETWORKDAYS.INTL(($AX249)-_xlpm.DD,$AX249,1,_xlpm.VD),
AND(MONTH($AW249)&lt;MONTH(BF$15),MONTH($AX249)&gt;MONTH(BF$15)),
NETWORKDAYS.INTL((EOMONTH(BF$15-1,1))-_xlpm.DD,EOMONTH(BF$15-1,1),1,_xlpm.VD),
AND(MONTH($AW249)=MONTH(BF$15),MONTH($AX249)=MONTH(BF$15)),
NETWORKDAYS.INTL($AW249,$AX249,1,_xlpm.VD)))),0)),
$DH249="месяц",
$DR249*BF249,
$DH249="неделя",
$DR249*BF249/7*(ROUNDUP((DAY(EOMONTH(BF$15,0)))/4,0))),
0)</f>
        <v/>
      </c>
      <c r="DZ249" s="125">
        <f t="array" ref="DZ249">
IFERROR(_xlfn.IFS(
$DH249="день_1",
$DR249*$BL249/($AX249-$AW249+1)*BG249*(DAY(EOMONTH(BG$15,0))),
$DH249="день_2",
$DR249/30*MAX(MIN($AX249,EOMONTH(BG$15,0))-MAX($AW249,BG$15)+1,),
$DH249="раб.день",
$DR249/30*(IFERROR(
_xlfn.LET(_xlpm.VD,
CHOOSE(
{1;2;3;4;5;6;7;8;9;10;11;12;13;14;15;16;17;18},
45658,45659,45660,45661,45662,45663,45664,45665,45711,45724,45778,45779,45785,45786,45820,45821,45965,46022),
_xlfn.LET(_xlpm.DD,
MAX(MIN($AX249,EOMONTH(BG$15,0))-MAX($AW249,BG$15),),
_xlfn.IFS(
AND(MONTH($AW249)=MONTH(BG$15),MONTH($AX249)&lt;&gt;MONTH(BG$15)),
NETWORKDAYS.INTL($AW249,$AW249+_xlpm.DD,1,_xlpm.VD),
AND(MONTH($AW249)&lt;&gt;MONTH(BG$15),MONTH($AX249)=MONTH(BG$15)),
NETWORKDAYS.INTL(($AX249)-_xlpm.DD,$AX249,1,_xlpm.VD),
AND(MONTH($AW249)&lt;MONTH(BG$15),MONTH($AX249)&gt;MONTH(BG$15)),
NETWORKDAYS.INTL((EOMONTH(BG$15-1,1))-_xlpm.DD,EOMONTH(BG$15-1,1),1,_xlpm.VD),
AND(MONTH($AW249)=MONTH(BG$15),MONTH($AX249)=MONTH(BG$15)),
NETWORKDAYS.INTL($AW249,$AX249,1,_xlpm.VD)))),0)),
$DH249="месяц",
$DR249*BG249,
$DH249="неделя",
$DR249*BG249/7*(ROUNDUP((DAY(EOMONTH(BG$15,0)))/4,0))),
0)</f>
        <v/>
      </c>
      <c r="EA249" s="125">
        <f t="array" ref="EA249">
IFERROR(_xlfn.IFS(
$DH249="день_1",
$DR249*$BL249/($AX249-$AW249+1)*BH249*(DAY(EOMONTH(BH$15,0))),
$DH249="день_2",
$DR249/30*MAX(MIN($AX249,EOMONTH(BH$15,0))-MAX($AW249,BH$15)+1,),
$DH249="раб.день",
$DR249/30*(IFERROR(
_xlfn.LET(_xlpm.VD,
CHOOSE(
{1;2;3;4;5;6;7;8;9;10;11;12;13;14;15;16;17;18},
45658,45659,45660,45661,45662,45663,45664,45665,45711,45724,45778,45779,45785,45786,45820,45821,45965,46022),
_xlfn.LET(_xlpm.DD,
MAX(MIN($AX249,EOMONTH(BH$15,0))-MAX($AW249,BH$15),),
_xlfn.IFS(
AND(MONTH($AW249)=MONTH(BH$15),MONTH($AX249)&lt;&gt;MONTH(BH$15)),
NETWORKDAYS.INTL($AW249,$AW249+_xlpm.DD,1,_xlpm.VD),
AND(MONTH($AW249)&lt;&gt;MONTH(BH$15),MONTH($AX249)=MONTH(BH$15)),
NETWORKDAYS.INTL(($AX249)-_xlpm.DD,$AX249,1,_xlpm.VD),
AND(MONTH($AW249)&lt;MONTH(BH$15),MONTH($AX249)&gt;MONTH(BH$15)),
NETWORKDAYS.INTL((EOMONTH(BH$15-1,1))-_xlpm.DD,EOMONTH(BH$15-1,1),1,_xlpm.VD),
AND(MONTH($AW249)=MONTH(BH$15),MONTH($AX249)=MONTH(BH$15)),
NETWORKDAYS.INTL($AW249,$AX249,1,_xlpm.VD)))),0)),
$DH249="месяц",
$DR249*BH249,
$DH249="неделя",
$DR249*BH249/7*(ROUNDUP((DAY(EOMONTH(BH$15,0)))/4,0))),
0)</f>
        <v/>
      </c>
      <c r="EB249" s="125">
        <f t="array" ref="EB249">
IFERROR(_xlfn.IFS(
$DH249="день_1",
$DR249*$BL249/($AX249-$AW249+1)*BI249*(DAY(EOMONTH(BI$15,0))),
$DH249="день_2",
$DR249/30*MAX(MIN($AX249,EOMONTH(BI$15,0))-MAX($AW249,BI$15)+1,),
$DH249="раб.день",
$DR249/30*(IFERROR(
_xlfn.LET(_xlpm.VD,
CHOOSE(
{1;2;3;4;5;6;7;8;9;10;11;12;13;14;15;16;17;18},
45658,45659,45660,45661,45662,45663,45664,45665,45711,45724,45778,45779,45785,45786,45820,45821,45965,46022),
_xlfn.LET(_xlpm.DD,
MAX(MIN($AX249,EOMONTH(BI$15,0))-MAX($AW249,BI$15),),
_xlfn.IFS(
AND(MONTH($AW249)=MONTH(BI$15),MONTH($AX249)&lt;&gt;MONTH(BI$15)),
NETWORKDAYS.INTL($AW249,$AW249+_xlpm.DD,1,_xlpm.VD),
AND(MONTH($AW249)&lt;&gt;MONTH(BI$15),MONTH($AX249)=MONTH(BI$15)),
NETWORKDAYS.INTL(($AX249)-_xlpm.DD,$AX249,1,_xlpm.VD),
AND(MONTH($AW249)&lt;MONTH(BI$15),MONTH($AX249)&gt;MONTH(BI$15)),
NETWORKDAYS.INTL((EOMONTH(BI$15-1,1))-_xlpm.DD,EOMONTH(BI$15-1,1),1,_xlpm.VD),
AND(MONTH($AW249)=MONTH(BI$15),MONTH($AX249)=MONTH(BI$15)),
NETWORKDAYS.INTL($AW249,$AX249,1,_xlpm.VD)))),0)),
$DH249="месяц",
$DR249*BI249,
$DH249="неделя",
$DR249*BI249/7*(ROUNDUP((DAY(EOMONTH(BI$15,0)))/4,0))),
0)</f>
        <v/>
      </c>
      <c r="EC249" s="125">
        <f t="array" ref="EC249">
IFERROR(_xlfn.IFS(
$DH249="день_1",
$DR249*$BL249/($AX249-$AW249+1)*BJ249*(DAY(EOMONTH(BJ$15,0))),
$DH249="день_2",
$DR249/30*MAX(MIN($AX249,EOMONTH(BJ$15,0))-MAX($AW249,BJ$15)+1,),
$DH249="раб.день",
$DR249/30*(IFERROR(
_xlfn.LET(_xlpm.VD,
CHOOSE(
{1;2;3;4;5;6;7;8;9;10;11;12;13;14;15;16;17;18},
45658,45659,45660,45661,45662,45663,45664,45665,45711,45724,45778,45779,45785,45786,45820,45821,45965,46022),
_xlfn.LET(_xlpm.DD,
MAX(MIN($AX249,EOMONTH(BJ$15,0))-MAX($AW249,BJ$15),),
_xlfn.IFS(
AND(MONTH($AW249)=MONTH(BJ$15),MONTH($AX249)&lt;&gt;MONTH(BJ$15)),
NETWORKDAYS.INTL($AW249,$AW249+_xlpm.DD,1,_xlpm.VD),
AND(MONTH($AW249)&lt;&gt;MONTH(BJ$15),MONTH($AX249)=MONTH(BJ$15)),
NETWORKDAYS.INTL(($AX249)-_xlpm.DD,$AX249,1,_xlpm.VD),
AND(MONTH($AW249)&lt;MONTH(BJ$15),MONTH($AX249)&gt;MONTH(BJ$15)),
NETWORKDAYS.INTL((EOMONTH(BJ$15-1,1))-_xlpm.DD,EOMONTH(BJ$15-1,1),1,_xlpm.VD),
AND(MONTH($AW249)=MONTH(BJ$15),MONTH($AX249)=MONTH(BJ$15)),
NETWORKDAYS.INTL($AW249,$AX249,1,_xlpm.VD)))),0)),
$DH249="месяц",
$DR249*BJ249,
$DH249="неделя",
$DR249*BJ249/7*(ROUNDUP((DAY(EOMONTH(BJ$15,0)))/4,0))),
0)</f>
        <v/>
      </c>
      <c r="ED249" s="125">
        <f t="array" ref="ED249">
IFERROR(_xlfn.IFS(
$DH249="день_1",
$DR249*$BL249/($AX249-$AW249+1)*BK249*(DAY(EOMONTH(BK$15,0))),
$DH249="день_2",
$DR249/30*MAX(MIN($AX249,EOMONTH(BK$15,0))-MAX($AW249,BK$15)+1,),
$DH249="раб.день",
$DR249/30*(IFERROR(
_xlfn.LET(_xlpm.VD,
CHOOSE(
{1;2;3;4;5;6;7;8;9;10;11;12;13;14;15;16;17;18},
45658,45659,45660,45661,45662,45663,45664,45665,45711,45724,45778,45779,45785,45786,45820,45821,45965,46022),
_xlfn.LET(_xlpm.DD,
MAX(MIN($AX249,EOMONTH(BK$15,0))-MAX($AW249,BK$15),),
_xlfn.IFS(
AND(MONTH($AW249)=MONTH(BK$15),MONTH($AX249)&lt;&gt;MONTH(BK$15)),
NETWORKDAYS.INTL($AW249,$AW249+_xlpm.DD,1,_xlpm.VD),
AND(MONTH($AW249)&lt;&gt;MONTH(BK$15),MONTH($AX249)=MONTH(BK$15)),
NETWORKDAYS.INTL(($AX249)-_xlpm.DD,$AX249,1,_xlpm.VD),
AND(MONTH($AW249)&lt;MONTH(BK$15),MONTH($AX249)&gt;MONTH(BK$15)),
NETWORKDAYS.INTL((EOMONTH(BK$15-1,1))-_xlpm.DD,EOMONTH(BK$15-1,1),1,_xlpm.VD),
AND(MONTH($AW249)=MONTH(BK$15),MONTH($AX249)=MONTH(BK$15)),
NETWORKDAYS.INTL($AW249,$AX249,1,_xlpm.VD)))),0)),
$DH249="месяц",
$DR249*BK249,
$DH249="неделя",
$DR249*BK249/7*(ROUNDUP((DAY(EOMONTH(BK$15,0)))/4,0))),
0)</f>
        <v/>
      </c>
      <c r="EE249" s="125">
        <f>SUM($DS249,$DT249,$DU249,$DV249,$DW249,$DX249,$DY249,$DZ249,$EA249,$EB249,$EC249,$ED249)</f>
        <v/>
      </c>
      <c r="EF249" s="125">
        <f>IFERROR(ROUND($EE249*(1+$EP249),2),0)</f>
        <v/>
      </c>
      <c r="EG249" s="128" t="n">
        <v>1</v>
      </c>
      <c r="EH249" s="126" t="n">
        <v>0</v>
      </c>
      <c r="EI249" s="126">
        <f>ROUND(SUM($EH249:$EH249)*SUM($AB249:$AB249)*$EG249,2)</f>
        <v/>
      </c>
      <c r="EJ249" s="126">
        <f>ROUND($EI249*(1+$EP249),2)</f>
        <v/>
      </c>
      <c r="EK249" s="126" t="n">
        <v>0</v>
      </c>
      <c r="EL249" s="126">
        <f>ROUND(SUM($EK249:$EK249)*SUM($AB249:$AB249)*$EG249,2)</f>
        <v/>
      </c>
      <c r="EM249" s="126">
        <f>ROUND($EL249*(1+$EP249),2)</f>
        <v/>
      </c>
      <c r="EN249" s="126">
        <f>SUM($EE249,$EI249,$EL249)</f>
        <v/>
      </c>
      <c r="EO249" s="126">
        <f>SUM($EF249,$EJ249,$EM249)</f>
        <v/>
      </c>
      <c r="EP249" s="59" t="inlineStr">
        <is>
          <t>20%</t>
        </is>
      </c>
      <c r="EQ249" s="59" t="n"/>
      <c r="ER249" s="60">
        <f t="array" ref="ER249">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MATCH(ES249,
{"AMS";"RussOutdoor";"HD Outdoor";"Ingroup";"IQ";"Ledproduction";"LisChannel";"Logic";"Media-PPL";"NovikovTV | НовиковТВ";"SMA";"SOK";"КрокусТВ | CrocusTV | IndoorTV";"Сити";"ТЯК Москва"},
0)),"")</f>
        <v/>
      </c>
      <c r="ES249" s="60" t="n"/>
      <c r="ET249" s="60">
        <f t="array" ref="ET249">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MATCH(ES249,
{"AMS";"RussOutdoor";"HD Outdoor";"Ingroup";"IQ";"Ledproduction";"LisChannel";"Logic";"Media-PPL";"NovikovTV | НовиковТВ";"SMA";"SOK";"КрокусТВ | CrocusTV | IndoorTV";"Сити";"ТЯК Москва"},
0)),"")</f>
        <v/>
      </c>
      <c r="EU249" s="60" t="n"/>
      <c r="EV249" s="60" t="n"/>
      <c r="EX249" s="110">
        <f t="array" ref="EX249">
($AR249/30
+N("ТРАФИК ПЛОЩАДКИ"))*
(IFERROR(
_xlfn.LET(
_xlpm.GPR,
HLOOKUP($L249,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(MATCH($T249,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IF($Q249="цифровой",_xlpm.GPR/$AG249,_xlpm.GPR/60)),
0)
+N("DWELL TIME"))*
(IF($AB249=0,0,IF($AB249=1,0.3,IF($AB249=2,0.5,IF($AB249&gt;2,1))))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_xlfn.IFS($AC249="да",1.2,$AC249="нет",1)*
_xlfn.IFS($AD249="да",1.2,$AD249="нет",1)*
IF(R249="статический",1,1.2)*
$X249*
INDEX(
{1.2;1;1.2;1.2;1;1.2;1.2;1.2;1.2;1.2;1.2;1;1.2;1.2;1.2;1.2;1;1;1.2;1.2;1.2;1;1;1;1;1.2;1.2;1.2;1.2;1;1;1;1;1.2;1.2;1.2;1.2;1.2;1.2;1.2;1.2;1;1;1.2;1;1;1;1;1.5;1;1;1.5;1.5;1.2},
MATCH($Q249,_xlpm.MI,0)))&gt;{0.02;0.04;0.06;0.1;0.2;0.4;0.6;0.8;1;2;4;6})),
{0;1;2;3;4;5;6;7;8;9;10;11;12},
0)))
+N("КОЭФФИЦИЕНТ КОНТАКТА"))))*
(_xlfn.IFS($X249&lt;0.1,$X249/1000,$X249&gt;25,5.2,AND($X249&gt;=0.1,$X249&lt;=25),(($X249*2+0.1)/10)*($X249/10)))*
IFERROR((_xlfn.LET(
_xlpm.MA,
{0;0.8;0.85;0.9;0.95;1},
_xlpm.MAA,
{0;1;2;3;4;5},
INDEX(_xlpm.MA,MATCH(SUMPRODUCT(--((IF(ROUND(_xlpm.MAA,1)&gt;5,5,ROUND($AB249,1)))&gt;{0;1;2;3;4;5})),_xlpm.MAA,0)))
+N("КОЭФФИЦИЕНТ КОЛ-ВО КОНСТРУКЦИЙ")),1)*
$AB249,0))*
(IF($Q249="цифровой",$AG249/15*$AI249,1)
+N("ДЛЯ ЦИФРЫ"))</f>
        <v/>
      </c>
      <c r="EY249" s="110">
        <f>IFERROR(EX249*AY249,0)</f>
        <v/>
      </c>
      <c r="EZ249" s="131">
        <f>IFERROR(DP249/EY249*1000,0)</f>
        <v/>
      </c>
      <c r="FA249" s="112">
        <f>IFERROR(FC249/FB249,0)</f>
        <v/>
      </c>
      <c r="FB249" s="112">
        <f>IFERROR((FC249/(EY249/FF249*#REF!))*0.825,0)</f>
        <v/>
      </c>
      <c r="FC249" s="112">
        <f>IFERROR(((EX249*30/AR249)*100)/30,0)</f>
        <v/>
      </c>
      <c r="FD249" s="112">
        <f>IFERROR(EY249/G249*100%,0)</f>
        <v/>
      </c>
      <c r="FE249" s="112">
        <f>IFERROR(FD249/FC249*100%,0)</f>
        <v/>
      </c>
      <c r="FF249" s="110">
        <f>IFERROR(AR249/30*AY249,0)</f>
        <v/>
      </c>
    </row>
    <row r="250" ht="13" customHeight="1">
      <c r="A250" s="59" t="n"/>
      <c r="B250" s="60" t="n"/>
      <c r="C250" s="60" t="n"/>
      <c r="D250" s="60">
        <f t="array" ref="D250">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MATCH($E250,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50" s="60">
        <f t="array" ref="E250">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MATCH($F250,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50" s="60" t="inlineStr"/>
      <c r="G250" s="60" t="n"/>
      <c r="H250" s="60">
        <f t="array" ref="H250">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MATCH($I250,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50" s="60" t="n"/>
      <c r="J250" s="60" t="n"/>
      <c r="K250" s="60" t="n"/>
      <c r="L250" s="60" t="n"/>
      <c r="M250" s="60" t="n"/>
      <c r="N250" s="60" t="n"/>
      <c r="O250" s="60" t="n"/>
      <c r="P250" s="60">
        <f t="array" ref="P250">
_xlfn.IFS(
ISNUMBER(MATCH($Q250,{"шелфбаннер","разделитель","монетница","чековая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ISNUMBER(MATCH($Q250,{"LED/LCD","видеокулер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ISNUMBER(MATCH($Q250,{"автомобиль","машина","выставочное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ISNUMBER(MATCH($Q250,{"билборд","лифтовая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ISNUMBER(MATCH($Q250,{"навигация","подвесной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ISNUMBER(MATCH($Q250,{"движущаяся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ISNUMBER(MATCH($Q250,{"каталог","журнал"},)),
"Пресса",
$Q250="","")</f>
        <v/>
      </c>
      <c r="Q250" s="60" t="n"/>
      <c r="R250" s="60">
        <f t="array" ref="R250">
IFERROR(
_xlfn.IFS(
OR(ISNUMBER(MATCH($Q250,{"экспозиция","макет","стенд","автостенд","авто стенд","выставочное пространство","выставочные стенды","модульные выставочные стенды","3Д конструкция","3D конструкция"},)),P250="Экспонирование"),
"нестандартный",
ISNUMBER(MATCH($Q250,{"скроллер","призматрон"},)),
"динамический",
$P250="Видео",
"цифровой",
OR($P250="Пресса",$P250="Щит",$P250="POSm",$P250="Подвес",$P250="Брендирование/оклейка"),
"статический"),"")</f>
        <v/>
      </c>
      <c r="S250" s="59" t="n"/>
      <c r="T250" s="60" t="n"/>
      <c r="U250" s="60" t="n"/>
      <c r="V250" s="60">
        <f>
IF(P250="Видео",
"цифровой постер/ролик",
IF(ISNUMBER(MATCH(Q250,{"короб световой","короб световой | лайтбокс","короб световой | кристалайт","лайтбокс","лайт бокс","кристалайт","LB","lightbox"},)),
"бэклит",
IF(P250="Брендирование/оклейка",
"перфарированная пленка/самоклейка",
IF(P250="Экспонирование",
"под запрос",
IF(P250="Подвес",
"баннер/ткань",
"")))))</f>
        <v/>
      </c>
      <c r="W250" s="59" t="n"/>
      <c r="X250" s="59" t="n"/>
      <c r="Y250" s="59" t="n"/>
      <c r="Z250" s="61" t="n"/>
      <c r="AA250" s="61" t="n"/>
      <c r="AB250" s="61">
        <f>IF(BL250&gt;0,Z250,0)</f>
        <v/>
      </c>
      <c r="AC250" s="59" t="n"/>
      <c r="AD250" s="59" t="n"/>
      <c r="AE250" s="59" t="n"/>
      <c r="AF250" s="59" t="n"/>
      <c r="AG250" s="59" t="n"/>
      <c r="AH250" s="59" t="n"/>
      <c r="AI250" s="59" t="n"/>
      <c r="AJ250" s="59" t="n"/>
      <c r="AK250" s="59" t="n"/>
      <c r="AL250" s="62">
        <f>IFERROR(IF(OR(R250="статический",R250="динамический",R250="нестандартный",R250="",R250=""),"-",IF(AND(AH250="-",AI250="-"),"-",AK250*3600/AH250*AI250)),"-")</f>
        <v/>
      </c>
      <c r="AM250" s="62">
        <f>IFERROR(IF(OR(R250="статический",R250="динамический",R250="",R250="", R250="BTL",R250="нестандартный"),"-",AG250*AI250*AL250/60),"-")</f>
        <v/>
      </c>
      <c r="AN250" s="63">
        <f>IFERROR(IF(AH250="","-",AG250*AI250/AH250),"-")</f>
        <v/>
      </c>
      <c r="AO250" s="59">
        <f>IFERROR(IF(OR($R250="статический",$R250="динамический",$R250="",$R250="",$R250="BTL",$R250="нестандартный"),"-",$AL250*$AY250),"-")</f>
        <v/>
      </c>
      <c r="AP250" s="62">
        <f>IFERROR(IF(OR($R250="статический",$R250="динамический",$R250="",$R250="",$R250="BTL",$R250="нестандартный"),"-",$AM250*AY250),"-")</f>
        <v/>
      </c>
      <c r="AQ250" s="64" t="n"/>
      <c r="AR250" s="61" t="n"/>
      <c r="AS250" s="61" t="n"/>
      <c r="AT250" s="61" t="n"/>
      <c r="AU250" s="65" t="n"/>
      <c r="AV250" s="124">
        <f>IFERROR(DR250/AT250*1000,"n/a")</f>
        <v/>
      </c>
      <c r="AW250" s="67" t="n"/>
      <c r="AX250" s="67" t="n"/>
      <c r="AY250" s="43">
        <f>IFERROR(IF(OR($AW250="",$AX250=""),"",_xlfn.DAYS($AX250+1,$AW250)),"")</f>
        <v/>
      </c>
      <c r="AZ250" s="68">
        <f t="array" ref="AZ250">
_xlfn.LET(_xlpm.COEFF,
IF($AW250+$AX250=0,0,IF(MAX(MIN($AX250,EOMONTH(AZ$15,0))-MAX($AW250,AZ$15)+1,)&gt;0,1,0)),
_xlfn.IFS(
$ES250="LisChannel",
_xlpm.COEFF*
INDEX({1;1;1.2;1.2;1;1;1;1;1.2;1.2;1.2;1.2},
MATCH(MONTH(AZ$15),
{1,2,3,4,5,6,7,8,9,10,11,12})),
CONCATENATE($ES250," ",$L250)="RussOutdoor метро",
_xlpm.COEFF*
INDEX({0.8;0.9;1.1;1.1;1;1;1;1;1.1;1.1;1.1;1.1},
MATCH(MONTH(AZ$15),
{1,2,3,4,5,6,7,8,9,10,11,12})),
$ES250&lt;&gt;"LisChannel",
_xlpm.COEFF,
$ES250&lt;&gt;"RussOutdoor",
_xlpm.COEFF))</f>
        <v/>
      </c>
      <c r="BA250" s="68">
        <f t="array" ref="BA250">
_xlfn.LET(_xlpm.COEFF,
IF($AW250+$AX250=0,0,IF(MAX(MIN($AX250,EOMONTH(BA$15,0))-MAX($AW250,BA$15)+1,)&gt;0,1,0)),
_xlfn.IFS(
$ES250="LisChannel",
_xlpm.COEFF*
INDEX({1;1;1.2;1.2;1;1;1;1;1.2;1.2;1.2;1.2},
MATCH(MONTH(BA$15),
{1,2,3,4,5,6,7,8,9,10,11,12})),
CONCATENATE($ES250," ",$L250)="RussOutdoor метро",
_xlpm.COEFF*
INDEX({0.8;0.9;1.1;1.1;1;1;1;1;1.1;1.1;1.1;1.1},
MATCH(MONTH(BA$15),
{1,2,3,4,5,6,7,8,9,10,11,12})),
$ES250&lt;&gt;"LisChannel",
_xlpm.COEFF,
$ES250&lt;&gt;"RussOutdoor",
_xlpm.COEFF))</f>
        <v/>
      </c>
      <c r="BB250" s="68">
        <f t="array" ref="BB250">
_xlfn.LET(_xlpm.COEFF,
IF($AW250+$AX250=0,0,IF(MAX(MIN($AX250,EOMONTH(BB$15,0))-MAX($AW250,BB$15)+1,)&gt;0,1,0)),
_xlfn.IFS(
$ES250="LisChannel",
_xlpm.COEFF*
INDEX({1;1;1.2;1.2;1;1;1;1;1.2;1.2;1.2;1.2},
MATCH(MONTH(BB$15),
{1,2,3,4,5,6,7,8,9,10,11,12})),
CONCATENATE($ES250," ",$L250)="RussOutdoor метро",
_xlpm.COEFF*
INDEX({0.8;0.9;1.1;1.1;1;1;1;1;1.1;1.1;1.1;1.1},
MATCH(MONTH(BB$15),
{1,2,3,4,5,6,7,8,9,10,11,12})),
$ES250&lt;&gt;"LisChannel",
_xlpm.COEFF,
$ES250&lt;&gt;"RussOutdoor",
_xlpm.COEFF))</f>
        <v/>
      </c>
      <c r="BC250" s="68">
        <f t="array" ref="BC250">
_xlfn.LET(_xlpm.COEFF,
IF($AW250+$AX250=0,0,IF(MAX(MIN($AX250,EOMONTH(BC$15,0))-MAX($AW250,BC$15)+1,)&gt;0,1,0)),
_xlfn.IFS(
$ES250="LisChannel",
_xlpm.COEFF*
INDEX({1;1;1.2;1.2;1;1;1;1;1.2;1.2;1.2;1.2},
MATCH(MONTH(BC$15),
{1,2,3,4,5,6,7,8,9,10,11,12})),
CONCATENATE($ES250," ",$L250)="RussOutdoor метро",
_xlpm.COEFF*
INDEX({0.8;0.9;1.1;1.1;1;1;1;1;1.1;1.1;1.1;1.1},
MATCH(MONTH(BC$15),
{1,2,3,4,5,6,7,8,9,10,11,12})),
$ES250&lt;&gt;"LisChannel",
_xlpm.COEFF,
$ES250&lt;&gt;"RussOutdoor",
_xlpm.COEFF))</f>
        <v/>
      </c>
      <c r="BD250" s="68">
        <f t="array" ref="BD250">
_xlfn.LET(_xlpm.COEFF,
IF($AW250+$AX250=0,0,IF(MAX(MIN($AX250,EOMONTH(BD$15,0))-MAX($AW250,BD$15)+1,)&gt;0,1,0)),
_xlfn.IFS(
$ES250="LisChannel",
_xlpm.COEFF*
INDEX({1;1;1.2;1.2;1;1;1;1;1.2;1.2;1.2;1.2},
MATCH(MONTH(BD$15),
{1,2,3,4,5,6,7,8,9,10,11,12})),
CONCATENATE($ES250," ",$L250)="RussOutdoor метро",
_xlpm.COEFF*
INDEX({0.8;0.9;1.1;1.1;1;1;1;1;1.1;1.1;1.1;1.1},
MATCH(MONTH(BD$15),
{1,2,3,4,5,6,7,8,9,10,11,12})),
$ES250&lt;&gt;"LisChannel",
_xlpm.COEFF,
$ES250&lt;&gt;"RussOutdoor",
_xlpm.COEFF))</f>
        <v/>
      </c>
      <c r="BE250" s="68">
        <f t="array" ref="BE250">
_xlfn.LET(_xlpm.COEFF,
IF($AW250+$AX250=0,0,IF(MAX(MIN($AX250,EOMONTH(BE$15,0))-MAX($AW250,BE$15)+1,)&gt;0,1,0)),
_xlfn.IFS(
$ES250="LisChannel",
_xlpm.COEFF*
INDEX({1;1;1.2;1.2;1;1;1;1;1.2;1.2;1.2;1.2},
MATCH(MONTH(BE$15),
{1,2,3,4,5,6,7,8,9,10,11,12})),
CONCATENATE($ES250," ",$L250)="RussOutdoor метро",
_xlpm.COEFF*
INDEX({0.8;0.9;1.1;1.1;1;1;1;1;1.1;1.1;1.1;1.1},
MATCH(MONTH(BE$15),
{1,2,3,4,5,6,7,8,9,10,11,12})),
$ES250&lt;&gt;"LisChannel",
_xlpm.COEFF,
$ES250&lt;&gt;"RussOutdoor",
_xlpm.COEFF))</f>
        <v/>
      </c>
      <c r="BF250" s="68">
        <f t="array" ref="BF250">
_xlfn.LET(_xlpm.COEFF,
IF($AW250+$AX250=0,0,IF(MAX(MIN($AX250,EOMONTH(BF$15,0))-MAX($AW250,BF$15)+1,)&gt;0,1,0)),
_xlfn.IFS(
$ES250="LisChannel",
_xlpm.COEFF*
INDEX({1;1;1.2;1.2;1;1;1;1;1.2;1.2;1.2;1.2},
MATCH(MONTH(BF$15),
{1,2,3,4,5,6,7,8,9,10,11,12})),
CONCATENATE($ES250," ",$L250)="RussOutdoor метро",
_xlpm.COEFF*
INDEX({0.8;0.9;1.1;1.1;1;1;1;1;1.1;1.1;1.1;1.1},
MATCH(MONTH(BF$15),
{1,2,3,4,5,6,7,8,9,10,11,12})),
$ES250&lt;&gt;"LisChannel",
_xlpm.COEFF,
$ES250&lt;&gt;"RussOutdoor",
_xlpm.COEFF))</f>
        <v/>
      </c>
      <c r="BG250" s="68">
        <f t="array" ref="BG250">
_xlfn.LET(_xlpm.COEFF,
IF($AW250+$AX250=0,0,IF(MAX(MIN($AX250,EOMONTH(BG$15,0))-MAX($AW250,BG$15)+1,)&gt;0,1,0)),
_xlfn.IFS(
$ES250="LisChannel",
_xlpm.COEFF*
INDEX({1;1;1.2;1.2;1;1;1;1;1.2;1.2;1.2;1.2},
MATCH(MONTH(BG$15),
{1,2,3,4,5,6,7,8,9,10,11,12})),
CONCATENATE($ES250," ",$L250)="RussOutdoor метро",
_xlpm.COEFF*
INDEX({0.8;0.9;1.1;1.1;1;1;1;1;1.1;1.1;1.1;1.1},
MATCH(MONTH(BG$15),
{1,2,3,4,5,6,7,8,9,10,11,12})),
$ES250&lt;&gt;"LisChannel",
_xlpm.COEFF,
$ES250&lt;&gt;"RussOutdoor",
_xlpm.COEFF))</f>
        <v/>
      </c>
      <c r="BH250" s="68">
        <f t="array" ref="BH250">
_xlfn.LET(_xlpm.COEFF,
IF($AW250+$AX250=0,0,IF(MAX(MIN($AX250,EOMONTH(BH$15,0))-MAX($AW250,BH$15)+1,)&gt;0,1,0)),
_xlfn.IFS(
$ES250="LisChannel",
_xlpm.COEFF*
INDEX({1;1;1.2;1.2;1;1;1;1;1.2;1.2;1.2;1.2},
MATCH(MONTH(BH$15),
{1,2,3,4,5,6,7,8,9,10,11,12})),
CONCATENATE($ES250," ",$L250)="RussOutdoor метро",
_xlpm.COEFF*
INDEX({0.8;0.9;1.1;1.1;1;1;1;1;1.1;1.1;1.1;1.1},
MATCH(MONTH(BH$15),
{1,2,3,4,5,6,7,8,9,10,11,12})),
$ES250&lt;&gt;"LisChannel",
_xlpm.COEFF,
$ES250&lt;&gt;"RussOutdoor",
_xlpm.COEFF))</f>
        <v/>
      </c>
      <c r="BI250" s="68">
        <f t="array" ref="BI250">
_xlfn.LET(_xlpm.COEFF,
IF($AW250+$AX250=0,0,IF(MAX(MIN($AX250,EOMONTH(BI$15,0))-MAX($AW250,BI$15)+1,)&gt;0,1,0)),
_xlfn.IFS(
$ES250="LisChannel",
_xlpm.COEFF*
INDEX({1;1;1.2;1.2;1;1;1;1;1.2;1.2;1.2;1.2},
MATCH(MONTH(BI$15),
{1,2,3,4,5,6,7,8,9,10,11,12})),
CONCATENATE($ES250," ",$L250)="RussOutdoor метро",
_xlpm.COEFF*
INDEX({0.8;0.9;1.1;1.1;1;1;1;1;1.1;1.1;1.1;1.1},
MATCH(MONTH(BI$15),
{1,2,3,4,5,6,7,8,9,10,11,12})),
$ES250&lt;&gt;"LisChannel",
_xlpm.COEFF,
$ES250&lt;&gt;"RussOutdoor",
_xlpm.COEFF))</f>
        <v/>
      </c>
      <c r="BJ250" s="68">
        <f t="array" ref="BJ250">
_xlfn.LET(_xlpm.COEFF,
IF($AW250+$AX250=0,0,IF(MAX(MIN($AX250,EOMONTH(BJ$15,0))-MAX($AW250,BJ$15)+1,)&gt;0,1,0)),
_xlfn.IFS(
$ES250="LisChannel",
_xlpm.COEFF*
INDEX({1;1;1.2;1.2;1;1;1;1;1.2;1.2;1.2;1.2},
MATCH(MONTH(BJ$15),
{1,2,3,4,5,6,7,8,9,10,11,12})),
CONCATENATE($ES250," ",$L250)="RussOutdoor метро",
_xlpm.COEFF*
INDEX({0.8;0.9;1.1;1.1;1;1;1;1;1.1;1.1;1.1;1.1},
MATCH(MONTH(BJ$15),
{1,2,3,4,5,6,7,8,9,10,11,12})),
$ES250&lt;&gt;"LisChannel",
_xlpm.COEFF,
$ES250&lt;&gt;"RussOutdoor",
_xlpm.COEFF))</f>
        <v/>
      </c>
      <c r="BK250" s="68">
        <f t="array" ref="BK250">
_xlfn.LET(_xlpm.COEFF,
IF($AW250+$AX250=0,0,IF(MAX(MIN($AX250,EOMONTH(BK$15,0))-MAX($AW250,BK$15)+1,)&gt;0,1,0)),
_xlfn.IFS(
$ES250="LisChannel",
_xlpm.COEFF*
INDEX({1;1;1.2;1.2;1;1;1;1;1.2;1.2;1.2;1.2},
MATCH(MONTH(BK$15),
{1,2,3,4,5,6,7,8,9,10,11,12})),
CONCATENATE($ES250," ",$L250)="RussOutdoor метро",
_xlpm.COEFF*
INDEX({0.8;0.9;1.1;1.1;1;1;1;1;1.1;1.1;1.1;1.1},
MATCH(MONTH(BK$15),
{1,2,3,4,5,6,7,8,9,10,11,12})),
$ES250&lt;&gt;"LisChannel",
_xlpm.COEFF,
$ES250&lt;&gt;"RussOutdoor",
_xlpm.COEFF))</f>
        <v/>
      </c>
      <c r="BL250" s="62">
        <f>COUNTIFS($AZ250:$BK250,"&gt;0")</f>
        <v/>
      </c>
      <c r="BM250" s="65" t="n"/>
      <c r="BN250" s="125">
        <f>$DJ250</f>
        <v/>
      </c>
      <c r="BO250" s="63">
        <f>$DQ250</f>
        <v/>
      </c>
      <c r="BP250" s="125">
        <f>
IFERROR(
IF($BL250=0,0,
$BN250*(1-$BO250)),
0)</f>
        <v/>
      </c>
      <c r="BQ250" s="125">
        <f t="array" ref="BQ250">
IFERROR(
_xlfn.IFS(
$DH250="день_1",
$BP250*$BL250/($AX250-$AW250+1)*AZ250*(DAY(EOMONTH(AZ$15,0))),
$DH250="день_2",
$BP250/30*MAX(MIN($AX250,EOMONTH(AZ$15,0))-MAX($AW250,AZ$15)+1,),
$DH250="раб.день",
$BP250/30*(IFERROR(
_xlfn.LET(_xlpm.VD,
CHOOSE(
{1;2;3;4;5;6;7;8;9;10;11;12;13;14;15;16;17;18},
45658,45659,45660,45661,45662,45663,45664,45665,45711,45724,45778,45779,45785,45786,45820,45821,45965,46022),
_xlfn.LET(_xlpm.DD,
MAX(MIN($AX250,EOMONTH(AZ$15,0))-MAX($AW250,AZ$15),),
_xlfn.IFS(
AND(MONTH($AW250)=MONTH(AZ$15),MONTH($AX250)&lt;&gt;MONTH(AZ$15)),
NETWORKDAYS.INTL($AW250,$AW250+_xlpm.DD,1,_xlpm.VD),
AND(MONTH($AW250)&lt;&gt;MONTH(AZ$15),MONTH($AX250)=MONTH(AZ$15)),
NETWORKDAYS.INTL(($AX250)-_xlpm.DD,$AX250,1,_xlpm.VD),
AND(MONTH($AW250)&lt;MONTH(AZ$15),MONTH($AX250)&gt;MONTH(AZ$15)),
NETWORKDAYS.INTL((EOMONTH(AZ$15-1,1))-_xlpm.DD,EOMONTH(AZ$15-1,1),1,_xlpm.VD),
AND(MONTH($AW250)=MONTH(AZ$15),MONTH($AX250)=MONTH(AZ$15)),
NETWORKDAYS.INTL($AW250,$AX250,1,_xlpm.VD)))),0)),
$DH250="месяц",
$BP250*AZ250,
$DH250="неделя",
$BP250*AZ250/7*(ROUNDUP((DAY(EOMONTH(AZ$15,0)))/4,0))),
0)</f>
        <v/>
      </c>
      <c r="BR250" s="125">
        <f t="array" ref="BR250">
IFERROR(
_xlfn.IFS(
$DH250="день_1",
$BP250*$BL250/($AX250-$AW250+1)*BA250*(DAY(EOMONTH(BA$15,0))),
$DH250="день_2",
$BP250/30*MAX(MIN($AX250,EOMONTH(BA$15,0))-MAX($AW250,BA$15)+1,),
$DH250="раб.день",
$BP250/30*(IFERROR(
_xlfn.LET(_xlpm.VD,
CHOOSE(
{1;2;3;4;5;6;7;8;9;10;11;12;13;14;15;16;17;18},
45658,45659,45660,45661,45662,45663,45664,45665,45711,45724,45778,45779,45785,45786,45820,45821,45965,46022),
_xlfn.LET(_xlpm.DD,
MAX(MIN($AX250,EOMONTH(BA$15,0))-MAX($AW250,BA$15),),
_xlfn.IFS(
AND(MONTH($AW250)=MONTH(BA$15),MONTH($AX250)&lt;&gt;MONTH(BA$15)),
NETWORKDAYS.INTL($AW250,$AW250+_xlpm.DD,1,_xlpm.VD),
AND(MONTH($AW250)&lt;&gt;MONTH(BA$15),MONTH($AX250)=MONTH(BA$15)),
NETWORKDAYS.INTL(($AX250)-_xlpm.DD,$AX250,1,_xlpm.VD),
AND(MONTH($AW250)&lt;MONTH(BA$15),MONTH($AX250)&gt;MONTH(BA$15)),
NETWORKDAYS.INTL((EOMONTH(BA$15-1,1))-_xlpm.DD,EOMONTH(BA$15-1,1),1,_xlpm.VD),
AND(MONTH($AW250)=MONTH(BA$15),MONTH($AX250)=MONTH(BA$15)),
NETWORKDAYS.INTL($AW250,$AX250,1,_xlpm.VD)))),0)),
$DH250="месяц",
$BP250*BA250,
$DH250="неделя",
$BP250*BA250/7*(ROUNDUP((DAY(EOMONTH(BA$15,0)))/4,0))),
0)</f>
        <v/>
      </c>
      <c r="BS250" s="125">
        <f t="array" ref="BS250">
IFERROR(
_xlfn.IFS(
$DH250="день_1",
$BP250*$BL250/($AX250-$AW250+1)*BB250*(DAY(EOMONTH(BB$15,0))),
$DH250="день_2",
$BP250/30*MAX(MIN($AX250,EOMONTH(BB$15,0))-MAX($AW250,BB$15)+1,),
$DH250="раб.день",
$BP250/30*(IFERROR(
_xlfn.LET(_xlpm.VD,
CHOOSE(
{1;2;3;4;5;6;7;8;9;10;11;12;13;14;15;16;17;18},
45658,45659,45660,45661,45662,45663,45664,45665,45711,45724,45778,45779,45785,45786,45820,45821,45965,46022),
_xlfn.LET(_xlpm.DD,
MAX(MIN($AX250,EOMONTH(BB$15,0))-MAX($AW250,BB$15),),
_xlfn.IFS(
AND(MONTH($AW250)=MONTH(BB$15),MONTH($AX250)&lt;&gt;MONTH(BB$15)),
NETWORKDAYS.INTL($AW250,$AW250+_xlpm.DD,1,_xlpm.VD),
AND(MONTH($AW250)&lt;&gt;MONTH(BB$15),MONTH($AX250)=MONTH(BB$15)),
NETWORKDAYS.INTL(($AX250)-_xlpm.DD,$AX250,1,_xlpm.VD),
AND(MONTH($AW250)&lt;MONTH(BB$15),MONTH($AX250)&gt;MONTH(BB$15)),
NETWORKDAYS.INTL((EOMONTH(BB$15-1,1))-_xlpm.DD,EOMONTH(BB$15-1,1),1,_xlpm.VD),
AND(MONTH($AW250)=MONTH(BB$15),MONTH($AX250)=MONTH(BB$15)),
NETWORKDAYS.INTL($AW250,$AX250,1,_xlpm.VD)))),0)),
$DH250="месяц",
$BP250*BB250,
$DH250="неделя",
$BP250*BB250/7*(ROUNDUP((DAY(EOMONTH(BB$15,0)))/4,0))),
0)</f>
        <v/>
      </c>
      <c r="BT250" s="125">
        <f t="array" ref="BT250">
IFERROR(
_xlfn.IFS(
$DH250="день_1",
$BP250*$BL250/($AX250-$AW250+1)*BC250*(DAY(EOMONTH(BC$15,0))),
$DH250="день_2",
$BP250/30*MAX(MIN($AX250,EOMONTH(BC$15,0))-MAX($AW250,BC$15)+1,),
$DH250="раб.день",
$BP250/30*(IFERROR(
_xlfn.LET(_xlpm.VD,
CHOOSE(
{1;2;3;4;5;6;7;8;9;10;11;12;13;14;15;16;17;18},
45658,45659,45660,45661,45662,45663,45664,45665,45711,45724,45778,45779,45785,45786,45820,45821,45965,46022),
_xlfn.LET(_xlpm.DD,
MAX(MIN($AX250,EOMONTH(BC$15,0))-MAX($AW250,BC$15),),
_xlfn.IFS(
AND(MONTH($AW250)=MONTH(BC$15),MONTH($AX250)&lt;&gt;MONTH(BC$15)),
NETWORKDAYS.INTL($AW250,$AW250+_xlpm.DD,1,_xlpm.VD),
AND(MONTH($AW250)&lt;&gt;MONTH(BC$15),MONTH($AX250)=MONTH(BC$15)),
NETWORKDAYS.INTL(($AX250)-_xlpm.DD,$AX250,1,_xlpm.VD),
AND(MONTH($AW250)&lt;MONTH(BC$15),MONTH($AX250)&gt;MONTH(BC$15)),
NETWORKDAYS.INTL((EOMONTH(BC$15-1,1))-_xlpm.DD,EOMONTH(BC$15-1,1),1,_xlpm.VD),
AND(MONTH($AW250)=MONTH(BC$15),MONTH($AX250)=MONTH(BC$15)),
NETWORKDAYS.INTL($AW250,$AX250,1,_xlpm.VD)))),0)),
$DH250="месяц",
$BP250*BC250,
$DH250="неделя",
$BP250*BC250/7*(ROUNDUP((DAY(EOMONTH(BC$15,0)))/4,0))),
0)</f>
        <v/>
      </c>
      <c r="BU250" s="125">
        <f t="array" ref="BU250">
IFERROR(
_xlfn.IFS(
$DH250="день_1",
$BP250*$BL250/($AX250-$AW250+1)*BD250*(DAY(EOMONTH(BD$15,0))),
$DH250="день_2",
$BP250/30*MAX(MIN($AX250,EOMONTH(BD$15,0))-MAX($AW250,BD$15)+1,),
$DH250="раб.день",
$BP250/30*(IFERROR(
_xlfn.LET(_xlpm.VD,
CHOOSE(
{1;2;3;4;5;6;7;8;9;10;11;12;13;14;15;16;17;18},
45658,45659,45660,45661,45662,45663,45664,45665,45711,45724,45778,45779,45785,45786,45820,45821,45965,46022),
_xlfn.LET(_xlpm.DD,
MAX(MIN($AX250,EOMONTH(BD$15,0))-MAX($AW250,BD$15),),
_xlfn.IFS(
AND(MONTH($AW250)=MONTH(BD$15),MONTH($AX250)&lt;&gt;MONTH(BD$15)),
NETWORKDAYS.INTL($AW250,$AW250+_xlpm.DD,1,_xlpm.VD),
AND(MONTH($AW250)&lt;&gt;MONTH(BD$15),MONTH($AX250)=MONTH(BD$15)),
NETWORKDAYS.INTL(($AX250)-_xlpm.DD,$AX250,1,_xlpm.VD),
AND(MONTH($AW250)&lt;MONTH(BD$15),MONTH($AX250)&gt;MONTH(BD$15)),
NETWORKDAYS.INTL((EOMONTH(BD$15-1,1))-_xlpm.DD,EOMONTH(BD$15-1,1),1,_xlpm.VD),
AND(MONTH($AW250)=MONTH(BD$15),MONTH($AX250)=MONTH(BD$15)),
NETWORKDAYS.INTL($AW250,$AX250,1,_xlpm.VD)))),0)),
$DH250="месяц",
$BP250*BD250,
$DH250="неделя",
$BP250*BD250/7*(ROUNDUP((DAY(EOMONTH(BD$15,0)))/4,0))),
0)</f>
        <v/>
      </c>
      <c r="BV250" s="125">
        <f t="array" ref="BV250">
IFERROR(
_xlfn.IFS(
$DH250="день_1",
$BP250*$BL250/($AX250-$AW250+1)*BE250*(DAY(EOMONTH(BE$15,0))),
$DH250="день_2",
$BP250/30*MAX(MIN($AX250,EOMONTH(BE$15,0))-MAX($AW250,BE$15)+1,),
$DH250="раб.день",
$BP250/30*(IFERROR(
_xlfn.LET(_xlpm.VD,
CHOOSE(
{1;2;3;4;5;6;7;8;9;10;11;12;13;14;15;16;17;18},
45658,45659,45660,45661,45662,45663,45664,45665,45711,45724,45778,45779,45785,45786,45820,45821,45965,46022),
_xlfn.LET(_xlpm.DD,
MAX(MIN($AX250,EOMONTH(BE$15,0))-MAX($AW250,BE$15),),
_xlfn.IFS(
AND(MONTH($AW250)=MONTH(BE$15),MONTH($AX250)&lt;&gt;MONTH(BE$15)),
NETWORKDAYS.INTL($AW250,$AW250+_xlpm.DD,1,_xlpm.VD),
AND(MONTH($AW250)&lt;&gt;MONTH(BE$15),MONTH($AX250)=MONTH(BE$15)),
NETWORKDAYS.INTL(($AX250)-_xlpm.DD,$AX250,1,_xlpm.VD),
AND(MONTH($AW250)&lt;MONTH(BE$15),MONTH($AX250)&gt;MONTH(BE$15)),
NETWORKDAYS.INTL((EOMONTH(BE$15-1,1))-_xlpm.DD,EOMONTH(BE$15-1,1),1,_xlpm.VD),
AND(MONTH($AW250)=MONTH(BE$15),MONTH($AX250)=MONTH(BE$15)),
NETWORKDAYS.INTL($AW250,$AX250,1,_xlpm.VD)))),0)),
$DH250="месяц",
$BP250*BE250,
$DH250="неделя",
$BP250*BE250/7*(ROUNDUP((DAY(EOMONTH(BE$15,0)))/4,0))),
0)</f>
        <v/>
      </c>
      <c r="BW250" s="125">
        <f t="array" ref="BW250">
IFERROR(
_xlfn.IFS(
$DH250="день_1",
$BP250*$BL250/($AX250-$AW250+1)*BF250*(DAY(EOMONTH(BF$15,0))),
$DH250="день_2",
$BP250/30*MAX(MIN($AX250,EOMONTH(BF$15,0))-MAX($AW250,BF$15)+1,),
$DH250="раб.день",
$BP250/30*(IFERROR(
_xlfn.LET(_xlpm.VD,
CHOOSE(
{1;2;3;4;5;6;7;8;9;10;11;12;13;14;15;16;17;18},
45658,45659,45660,45661,45662,45663,45664,45665,45711,45724,45778,45779,45785,45786,45820,45821,45965,46022),
_xlfn.LET(_xlpm.DD,
MAX(MIN($AX250,EOMONTH(BF$15,0))-MAX($AW250,BF$15),),
_xlfn.IFS(
AND(MONTH($AW250)=MONTH(BF$15),MONTH($AX250)&lt;&gt;MONTH(BF$15)),
NETWORKDAYS.INTL($AW250,$AW250+_xlpm.DD,1,_xlpm.VD),
AND(MONTH($AW250)&lt;&gt;MONTH(BF$15),MONTH($AX250)=MONTH(BF$15)),
NETWORKDAYS.INTL(($AX250)-_xlpm.DD,$AX250,1,_xlpm.VD),
AND(MONTH($AW250)&lt;MONTH(BF$15),MONTH($AX250)&gt;MONTH(BF$15)),
NETWORKDAYS.INTL((EOMONTH(BF$15-1,1))-_xlpm.DD,EOMONTH(BF$15-1,1),1,_xlpm.VD),
AND(MONTH($AW250)=MONTH(BF$15),MONTH($AX250)=MONTH(BF$15)),
NETWORKDAYS.INTL($AW250,$AX250,1,_xlpm.VD)))),0)),
$DH250="месяц",
$BP250*BF250,
$DH250="неделя",
$BP250*BF250/7*(ROUNDUP((DAY(EOMONTH(BF$15,0)))/4,0))),
0)</f>
        <v/>
      </c>
      <c r="BX250" s="125">
        <f t="array" ref="BX250">
IFERROR(
_xlfn.IFS(
$DH250="день_1",
$BP250*$BL250/($AX250-$AW250+1)*BG250*(DAY(EOMONTH(BG$15,0))),
$DH250="день_2",
$BP250/30*MAX(MIN($AX250,EOMONTH(BG$15,0))-MAX($AW250,BG$15)+1,),
$DH250="раб.день",
$BP250/30*(IFERROR(
_xlfn.LET(_xlpm.VD,
CHOOSE(
{1;2;3;4;5;6;7;8;9;10;11;12;13;14;15;16;17;18},
45658,45659,45660,45661,45662,45663,45664,45665,45711,45724,45778,45779,45785,45786,45820,45821,45965,46022),
_xlfn.LET(_xlpm.DD,
MAX(MIN($AX250,EOMONTH(BG$15,0))-MAX($AW250,BG$15),),
_xlfn.IFS(
AND(MONTH($AW250)=MONTH(BG$15),MONTH($AX250)&lt;&gt;MONTH(BG$15)),
NETWORKDAYS.INTL($AW250,$AW250+_xlpm.DD,1,_xlpm.VD),
AND(MONTH($AW250)&lt;&gt;MONTH(BG$15),MONTH($AX250)=MONTH(BG$15)),
NETWORKDAYS.INTL(($AX250)-_xlpm.DD,$AX250,1,_xlpm.VD),
AND(MONTH($AW250)&lt;MONTH(BG$15),MONTH($AX250)&gt;MONTH(BG$15)),
NETWORKDAYS.INTL((EOMONTH(BG$15-1,1))-_xlpm.DD,EOMONTH(BG$15-1,1),1,_xlpm.VD),
AND(MONTH($AW250)=MONTH(BG$15),MONTH($AX250)=MONTH(BG$15)),
NETWORKDAYS.INTL($AW250,$AX250,1,_xlpm.VD)))),0)),
$DH250="месяц",
$BP250*BG250,
$DH250="неделя",
$BP250*BG250/7*(ROUNDUP((DAY(EOMONTH(BG$15,0)))/4,0))),
0)</f>
        <v/>
      </c>
      <c r="BY250" s="125">
        <f t="array" ref="BY250">
IFERROR(
_xlfn.IFS(
$DH250="день_1",
$BP250*$BL250/($AX250-$AW250+1)*BH250*(DAY(EOMONTH(BH$15,0))),
$DH250="день_2",
$BP250/30*MAX(MIN($AX250,EOMONTH(BH$15,0))-MAX($AW250,BH$15)+1,),
$DH250="раб.день",
$BP250/30*(IFERROR(
_xlfn.LET(_xlpm.VD,
CHOOSE(
{1;2;3;4;5;6;7;8;9;10;11;12;13;14;15;16;17;18},
45658,45659,45660,45661,45662,45663,45664,45665,45711,45724,45778,45779,45785,45786,45820,45821,45965,46022),
_xlfn.LET(_xlpm.DD,
MAX(MIN($AX250,EOMONTH(BH$15,0))-MAX($AW250,BH$15),),
_xlfn.IFS(
AND(MONTH($AW250)=MONTH(BH$15),MONTH($AX250)&lt;&gt;MONTH(BH$15)),
NETWORKDAYS.INTL($AW250,$AW250+_xlpm.DD,1,_xlpm.VD),
AND(MONTH($AW250)&lt;&gt;MONTH(BH$15),MONTH($AX250)=MONTH(BH$15)),
NETWORKDAYS.INTL(($AX250)-_xlpm.DD,$AX250,1,_xlpm.VD),
AND(MONTH($AW250)&lt;MONTH(BH$15),MONTH($AX250)&gt;MONTH(BH$15)),
NETWORKDAYS.INTL((EOMONTH(BH$15-1,1))-_xlpm.DD,EOMONTH(BH$15-1,1),1,_xlpm.VD),
AND(MONTH($AW250)=MONTH(BH$15),MONTH($AX250)=MONTH(BH$15)),
NETWORKDAYS.INTL($AW250,$AX250,1,_xlpm.VD)))),0)),
$DH250="месяц",
$BP250*BH250,
$DH250="неделя",
$BP250*BH250/7*(ROUNDUP((DAY(EOMONTH(BH$15,0)))/4,0))),
0)</f>
        <v/>
      </c>
      <c r="BZ250" s="125">
        <f t="array" ref="BZ250">
IFERROR(
_xlfn.IFS(
$DH250="день_1",
$BP250*$BL250/($AX250-$AW250+1)*BI250*(DAY(EOMONTH(BI$15,0))),
$DH250="день_2",
$BP250/30*MAX(MIN($AX250,EOMONTH(BI$15,0))-MAX($AW250,BI$15)+1,),
$DH250="раб.день",
$BP250/30*(IFERROR(
_xlfn.LET(_xlpm.VD,
CHOOSE(
{1;2;3;4;5;6;7;8;9;10;11;12;13;14;15;16;17;18},
45658,45659,45660,45661,45662,45663,45664,45665,45711,45724,45778,45779,45785,45786,45820,45821,45965,46022),
_xlfn.LET(_xlpm.DD,
MAX(MIN($AX250,EOMONTH(BI$15,0))-MAX($AW250,BI$15),),
_xlfn.IFS(
AND(MONTH($AW250)=MONTH(BI$15),MONTH($AX250)&lt;&gt;MONTH(BI$15)),
NETWORKDAYS.INTL($AW250,$AW250+_xlpm.DD,1,_xlpm.VD),
AND(MONTH($AW250)&lt;&gt;MONTH(BI$15),MONTH($AX250)=MONTH(BI$15)),
NETWORKDAYS.INTL(($AX250)-_xlpm.DD,$AX250,1,_xlpm.VD),
AND(MONTH($AW250)&lt;MONTH(BI$15),MONTH($AX250)&gt;MONTH(BI$15)),
NETWORKDAYS.INTL((EOMONTH(BI$15-1,1))-_xlpm.DD,EOMONTH(BI$15-1,1),1,_xlpm.VD),
AND(MONTH($AW250)=MONTH(BI$15),MONTH($AX250)=MONTH(BI$15)),
NETWORKDAYS.INTL($AW250,$AX250,1,_xlpm.VD)))),0)),
$DH250="месяц",
$BP250*BI250,
$DH250="неделя",
$BP250*BI250/7*(ROUNDUP((DAY(EOMONTH(BI$15,0)))/4,0))),
0)</f>
        <v/>
      </c>
      <c r="CA250" s="125">
        <f t="array" ref="CA250">
IFERROR(
_xlfn.IFS(
$DH250="день_1",
$BP250*$BL250/($AX250-$AW250+1)*BJ250*(DAY(EOMONTH(BJ$15,0))),
$DH250="день_2",
$BP250/30*MAX(MIN($AX250,EOMONTH(BJ$15,0))-MAX($AW250,BJ$15)+1,),
$DH250="раб.день",
$BP250/30*(IFERROR(
_xlfn.LET(_xlpm.VD,
CHOOSE(
{1;2;3;4;5;6;7;8;9;10;11;12;13;14;15;16;17;18},
45658,45659,45660,45661,45662,45663,45664,45665,45711,45724,45778,45779,45785,45786,45820,45821,45965,46022),
_xlfn.LET(_xlpm.DD,
MAX(MIN($AX250,EOMONTH(BJ$15,0))-MAX($AW250,BJ$15),),
_xlfn.IFS(
AND(MONTH($AW250)=MONTH(BJ$15),MONTH($AX250)&lt;&gt;MONTH(BJ$15)),
NETWORKDAYS.INTL($AW250,$AW250+_xlpm.DD,1,_xlpm.VD),
AND(MONTH($AW250)&lt;&gt;MONTH(BJ$15),MONTH($AX250)=MONTH(BJ$15)),
NETWORKDAYS.INTL(($AX250)-_xlpm.DD,$AX250,1,_xlpm.VD),
AND(MONTH($AW250)&lt;MONTH(BJ$15),MONTH($AX250)&gt;MONTH(BJ$15)),
NETWORKDAYS.INTL((EOMONTH(BJ$15-1,1))-_xlpm.DD,EOMONTH(BJ$15-1,1),1,_xlpm.VD),
AND(MONTH($AW250)=MONTH(BJ$15),MONTH($AX250)=MONTH(BJ$15)),
NETWORKDAYS.INTL($AW250,$AX250,1,_xlpm.VD)))),0)),
$DH250="месяц",
$BP250*BJ250,
$DH250="неделя",
$BP250*BJ250/7*(ROUNDUP((DAY(EOMONTH(BJ$15,0)))/4,0))),
0)</f>
        <v/>
      </c>
      <c r="CB250" s="125">
        <f t="array" ref="CB250">
IFERROR(
_xlfn.IFS(
$DH250="день_1",
$BP250*$BL250/($AX250-$AW250+1)*BK250*(DAY(EOMONTH(BK$15,0))),
$DH250="день_2",
$BP250/30*MAX(MIN($AX250,EOMONTH(BK$15,0))-MAX($AW250,BK$15)+1,),
$DH250="раб.день",
$BP250/30*(IFERROR(
_xlfn.LET(_xlpm.VD,
CHOOSE(
{1;2;3;4;5;6;7;8;9;10;11;12;13;14;15;16;17;18},
45658,45659,45660,45661,45662,45663,45664,45665,45711,45724,45778,45779,45785,45786,45820,45821,45965,46022),
_xlfn.LET(_xlpm.DD,
MAX(MIN($AX250,EOMONTH(BK$15,0))-MAX($AW250,BK$15),),
_xlfn.IFS(
AND(MONTH($AW250)=MONTH(BK$15),MONTH($AX250)&lt;&gt;MONTH(BK$15)),
NETWORKDAYS.INTL($AW250,$AW250+_xlpm.DD,1,_xlpm.VD),
AND(MONTH($AW250)&lt;&gt;MONTH(BK$15),MONTH($AX250)=MONTH(BK$15)),
NETWORKDAYS.INTL(($AX250)-_xlpm.DD,$AX250,1,_xlpm.VD),
AND(MONTH($AW250)&lt;MONTH(BK$15),MONTH($AX250)&gt;MONTH(BK$15)),
NETWORKDAYS.INTL((EOMONTH(BK$15-1,1))-_xlpm.DD,EOMONTH(BK$15-1,1),1,_xlpm.VD),
AND(MONTH($AW250)=MONTH(BK$15),MONTH($AX250)=MONTH(BK$15)),
NETWORKDAYS.INTL($AW250,$AX250,1,_xlpm.VD)))),0)),
$DH250="месяц",
$BP250*BK250,
$DH250="неделя",
$BP250*BK250/7*(ROUNDUP((DAY(EOMONTH(BK$15,0)))/4,0))),
0)</f>
        <v/>
      </c>
      <c r="CC250" s="125">
        <f>SUM($BQ250:$CB250)</f>
        <v/>
      </c>
      <c r="CD250" s="126">
        <f>SUM($EH250:$EH250)</f>
        <v/>
      </c>
      <c r="CE250" s="126">
        <f>$CD250*$AB250</f>
        <v/>
      </c>
      <c r="CF250" s="126">
        <f>SUM($EK250:$EK250)</f>
        <v/>
      </c>
      <c r="CG250" s="126">
        <f>$CF250*$AB250</f>
        <v/>
      </c>
      <c r="CH250" s="126">
        <f>SUM($CC250,$CE250,$CG250)</f>
        <v/>
      </c>
      <c r="CI250" s="126">
        <f>$CH250*(1+$CM250)</f>
        <v/>
      </c>
      <c r="CJ250" s="127" t="n">
        <v>0</v>
      </c>
      <c r="CK250" s="126">
        <f>SUM($CH250:$CH250)*(1+$CJ250)</f>
        <v/>
      </c>
      <c r="CL250" s="126">
        <f>SUM($CH250:$CH250)*(1+$CM250)</f>
        <v/>
      </c>
      <c r="CM250" s="59" t="inlineStr">
        <is>
          <t>20%</t>
        </is>
      </c>
      <c r="CN250" s="59" t="n"/>
      <c r="CO250" s="72" t="n"/>
      <c r="CP250" s="59" t="n"/>
      <c r="CQ250" s="73" t="n"/>
      <c r="CR250" s="73" t="n"/>
      <c r="CS250" s="73" t="n"/>
      <c r="CT250" s="72" t="n"/>
      <c r="CU250" s="79" t="inlineStr">
        <is>
          <t> </t>
        </is>
      </c>
      <c r="CV250" s="60" t="n"/>
      <c r="CW250" s="60" t="n"/>
      <c r="CX250" s="60" t="n"/>
      <c r="CY250" s="127">
        <f>IFERROR(($CC250-$EE250)/($EE250/(1-$DQ250)),0)</f>
        <v/>
      </c>
      <c r="CZ250" s="127">
        <f>IFERROR(1-$EI250/($CE250),0)</f>
        <v/>
      </c>
      <c r="DA250" s="127">
        <f>IFERROR(1-$EL250/($CG250),0)</f>
        <v/>
      </c>
      <c r="DB250" s="126">
        <f>ROUND(IFERROR(($CI250/(1+$CM250)-$EN250),0),2)</f>
        <v/>
      </c>
      <c r="DC250" s="128" t="n"/>
      <c r="DD250" s="125" t="n"/>
      <c r="DE250" s="75" t="n">
        <v>0</v>
      </c>
      <c r="DF250" s="128" t="n"/>
      <c r="DG250" s="125">
        <f>IF($DC250=0,0,$DD250*($DC250*100%-$DE250*$DF250))*SUM($AB250:$AB250)</f>
        <v/>
      </c>
      <c r="DH250" s="129" t="inlineStr">
        <is>
          <t>месяц</t>
        </is>
      </c>
      <c r="DI250" s="130">
        <f t="array" ref="DI250">IFERROR(
IF($ES250="LisChannel",
(ROUND(((INDEX({174.625;153.888888888889;130.972222222222},MATCH($AI250,{2;3;4}),0))*$AG250*$AI250),2)),0),0)</f>
        <v/>
      </c>
      <c r="DJ250" s="130">
        <f>
_xlfn.LET(_xlpm.X,
IFERROR(
IF($ES250="НовиковТВ",
(_xlfn.LET(_xlpm.NTV,
_xlfn.LET(_xlpm.MIN,350000,
IF(SUMIFS($DI:$DI,$ES:$ES,"НовиковТВ")&lt;=_xlpm.MIN,
(SUMIFS($DI:$DI,$ES:$ES,"НовиковТВ")/(COUNTIFS($ES:$ES,"НовиковТВ")))*_xlpm.MIN/SUMIFS($DI:$DI,$ES:$ES,"НовиковТВ"),
DI250)),
_xlpm.NTV+$DG250/(1-(1-(_xlpm.NTV)*(1-$DL250)*(1-$DM250)*(1-$DN250)*(1-$DO250)*(1-$DP250)/_xlpm.NTV))))/(1+$EP250),
$DI250+$DG250/(1-(1-($DI250)*(1-$DL250)*(1-$DM250)*(1-$DN250)*(1-$DO250)*(1-$DP250)/$DI250))),
0),
_xlpm.X*(1+$CM250)*(1+$CW250)-_xlpm.X*(1+$CM250)+_xlpm.X)</f>
        <v/>
      </c>
      <c r="DK250" s="125" t="inlineStr">
        <is>
          <t>послед.</t>
        </is>
      </c>
      <c r="DL250" s="63" t="n">
        <v>0</v>
      </c>
      <c r="DM250" s="63" t="n">
        <v>0</v>
      </c>
      <c r="DN250" s="63" t="n">
        <v>0</v>
      </c>
      <c r="DO250" s="63" t="n">
        <v>0</v>
      </c>
      <c r="DP250" s="63" t="n">
        <v>0</v>
      </c>
      <c r="DQ250" s="63">
        <f t="array" ref="DQ250">IFERROR(_xlfn.IFS(
$DK250="послед.",1-(1-$DL250)*(1-$DM250)*(1-$DN250)*(1-$DO250)*(1-$DP250),
$DK250="сумм.",$DL250+$DM250+$DN250+$DO250+$DP250),
0)</f>
        <v/>
      </c>
      <c r="DR250" s="125">
        <f t="array" ref="DR250">
IFERROR(
_xlfn.IFS(
$BL250=0,
0,
$BL250&gt;0,
_xlfn.IFS($DK250="послед.",
$DJ250*(1-$DL250)*(1-$DM250)*(1-$DN250)*(1-$DO250)*(1-$DP250),
$DK250="сумм.",
$DJ250*(1-($DL250+$DM250+$DN250+$DO250+$DP250)))),0)</f>
        <v/>
      </c>
      <c r="DS250" s="125">
        <f t="array" ref="DS250">
IFERROR(_xlfn.IFS(
$DH250="день_1",
$DR250*$BL250/($AX250-$AW250+1)*AZ250*(DAY(EOMONTH(AZ$15,0))),
$DH250="день_2",
$DR250/30*MAX(MIN($AX250,EOMONTH(AZ$15,0))-MAX($AW250,AZ$15)+1,),
$DH250="раб.день",
$DR250/30*(IFERROR(
_xlfn.LET(_xlpm.VD,
CHOOSE(
{1;2;3;4;5;6;7;8;9;10;11;12;13;14;15;16;17;18},
45658,45659,45660,45661,45662,45663,45664,45665,45711,45724,45778,45779,45785,45786,45820,45821,45965,46022),
_xlfn.LET(_xlpm.DD,
MAX(MIN($AX250,EOMONTH(AZ$15,0))-MAX($AW250,AZ$15),),
_xlfn.IFS(
AND(MONTH($AW250)=MONTH(AZ$15),MONTH($AX250)&lt;&gt;MONTH(AZ$15)),
NETWORKDAYS.INTL($AW250,$AW250+_xlpm.DD,1,_xlpm.VD),
AND(MONTH($AW250)&lt;&gt;MONTH(AZ$15),MONTH($AX250)=MONTH(AZ$15)),
NETWORKDAYS.INTL(($AX250)-_xlpm.DD,$AX250,1,_xlpm.VD),
AND(MONTH($AW250)&lt;MONTH(AZ$15),MONTH($AX250)&gt;MONTH(AZ$15)),
NETWORKDAYS.INTL((EOMONTH(AZ$15-1,1))-_xlpm.DD,EOMONTH(AZ$15-1,1),1,_xlpm.VD),
AND(MONTH($AW250)=MONTH(AZ$15),MONTH($AX250)=MONTH(AZ$15)),
NETWORKDAYS.INTL($AW250,$AX250,1,_xlpm.VD)))),0)),
$DH250="месяц",
$DR250*AZ250,
$DH250="неделя",
$DR250*AZ250/7*(ROUNDUP((DAY(EOMONTH(AZ$15,0)))/4,0))),
0)</f>
        <v/>
      </c>
      <c r="DT250" s="125">
        <f t="array" ref="DT250">
IFERROR(_xlfn.IFS(
$DH250="день_1",
$DR250*$BL250/($AX250-$AW250+1)*BA250*(DAY(EOMONTH(BA$15,0))),
$DH250="день_2",
$DR250/30*MAX(MIN($AX250,EOMONTH(BA$15,0))-MAX($AW250,BA$15)+1,),
$DH250="раб.день",
$DR250/30*(IFERROR(
_xlfn.LET(_xlpm.VD,
CHOOSE(
{1;2;3;4;5;6;7;8;9;10;11;12;13;14;15;16;17;18},
45658,45659,45660,45661,45662,45663,45664,45665,45711,45724,45778,45779,45785,45786,45820,45821,45965,46022),
_xlfn.LET(_xlpm.DD,
MAX(MIN($AX250,EOMONTH(BA$15,0))-MAX($AW250,BA$15),),
_xlfn.IFS(
AND(MONTH($AW250)=MONTH(BA$15),MONTH($AX250)&lt;&gt;MONTH(BA$15)),
NETWORKDAYS.INTL($AW250,$AW250+_xlpm.DD,1,_xlpm.VD),
AND(MONTH($AW250)&lt;&gt;MONTH(BA$15),MONTH($AX250)=MONTH(BA$15)),
NETWORKDAYS.INTL(($AX250)-_xlpm.DD,$AX250,1,_xlpm.VD),
AND(MONTH($AW250)&lt;MONTH(BA$15),MONTH($AX250)&gt;MONTH(BA$15)),
NETWORKDAYS.INTL((EOMONTH(BA$15-1,1))-_xlpm.DD,EOMONTH(BA$15-1,1),1,_xlpm.VD),
AND(MONTH($AW250)=MONTH(BA$15),MONTH($AX250)=MONTH(BA$15)),
NETWORKDAYS.INTL($AW250,$AX250,1,_xlpm.VD)))),0)),
$DH250="месяц",
$DR250*BA250,
$DH250="неделя",
$DR250*BA250/7*(ROUNDUP((DAY(EOMONTH(BA$15,0)))/4,0))),
0)</f>
        <v/>
      </c>
      <c r="DU250" s="125">
        <f t="array" ref="DU250">
IFERROR(_xlfn.IFS(
$DH250="день_1",
$DR250*$BL250/($AX250-$AW250+1)*BB250*(DAY(EOMONTH(BB$15,0))),
$DH250="день_2",
$DR250/30*MAX(MIN($AX250,EOMONTH(BB$15,0))-MAX($AW250,BB$15)+1,),
$DH250="раб.день",
$DR250/30*(IFERROR(
_xlfn.LET(_xlpm.VD,
CHOOSE(
{1;2;3;4;5;6;7;8;9;10;11;12;13;14;15;16;17;18},
45658,45659,45660,45661,45662,45663,45664,45665,45711,45724,45778,45779,45785,45786,45820,45821,45965,46022),
_xlfn.LET(_xlpm.DD,
MAX(MIN($AX250,EOMONTH(BB$15,0))-MAX($AW250,BB$15),),
_xlfn.IFS(
AND(MONTH($AW250)=MONTH(BB$15),MONTH($AX250)&lt;&gt;MONTH(BB$15)),
NETWORKDAYS.INTL($AW250,$AW250+_xlpm.DD,1,_xlpm.VD),
AND(MONTH($AW250)&lt;&gt;MONTH(BB$15),MONTH($AX250)=MONTH(BB$15)),
NETWORKDAYS.INTL(($AX250)-_xlpm.DD,$AX250,1,_xlpm.VD),
AND(MONTH($AW250)&lt;MONTH(BB$15),MONTH($AX250)&gt;MONTH(BB$15)),
NETWORKDAYS.INTL((EOMONTH(BB$15-1,1))-_xlpm.DD,EOMONTH(BB$15-1,1),1,_xlpm.VD),
AND(MONTH($AW250)=MONTH(BB$15),MONTH($AX250)=MONTH(BB$15)),
NETWORKDAYS.INTL($AW250,$AX250,1,_xlpm.VD)))),0)),
$DH250="месяц",
$DR250*BB250,
$DH250="неделя",
$DR250*BB250/7*(ROUNDUP((DAY(EOMONTH(BB$15,0)))/4,0))),
0)</f>
        <v/>
      </c>
      <c r="DV250" s="125">
        <f t="array" ref="DV250">
IFERROR(_xlfn.IFS(
$DH250="день_1",
$DR250*$BL250/($AX250-$AW250+1)*BC250*(DAY(EOMONTH(BC$15,0))),
$DH250="день_2",
$DR250/30*MAX(MIN($AX250,EOMONTH(BC$15,0))-MAX($AW250,BC$15)+1,),
$DH250="раб.день",
$DR250/30*(IFERROR(
_xlfn.LET(_xlpm.VD,
CHOOSE(
{1;2;3;4;5;6;7;8;9;10;11;12;13;14;15;16;17;18},
45658,45659,45660,45661,45662,45663,45664,45665,45711,45724,45778,45779,45785,45786,45820,45821,45965,46022),
_xlfn.LET(_xlpm.DD,
MAX(MIN($AX250,EOMONTH(BC$15,0))-MAX($AW250,BC$15),),
_xlfn.IFS(
AND(MONTH($AW250)=MONTH(BC$15),MONTH($AX250)&lt;&gt;MONTH(BC$15)),
NETWORKDAYS.INTL($AW250,$AW250+_xlpm.DD,1,_xlpm.VD),
AND(MONTH($AW250)&lt;&gt;MONTH(BC$15),MONTH($AX250)=MONTH(BC$15)),
NETWORKDAYS.INTL(($AX250)-_xlpm.DD,$AX250,1,_xlpm.VD),
AND(MONTH($AW250)&lt;MONTH(BC$15),MONTH($AX250)&gt;MONTH(BC$15)),
NETWORKDAYS.INTL((EOMONTH(BC$15-1,1))-_xlpm.DD,EOMONTH(BC$15-1,1),1,_xlpm.VD),
AND(MONTH($AW250)=MONTH(BC$15),MONTH($AX250)=MONTH(BC$15)),
NETWORKDAYS.INTL($AW250,$AX250,1,_xlpm.VD)))),0)),
$DH250="месяц",
$DR250*BC250,
$DH250="неделя",
$DR250*BC250/7*(ROUNDUP((DAY(EOMONTH(BC$15,0)))/4,0))),
0)</f>
        <v/>
      </c>
      <c r="DW250" s="125">
        <f t="array" ref="DW250">
IFERROR(_xlfn.IFS(
$DH250="день_1",
$DR250*$BL250/($AX250-$AW250+1)*BD250*(DAY(EOMONTH(BD$15,0))),
$DH250="день_2",
$DR250/30*MAX(MIN($AX250,EOMONTH(BD$15,0))-MAX($AW250,BD$15)+1,),
$DH250="раб.день",
$DR250/30*(IFERROR(
_xlfn.LET(_xlpm.VD,
CHOOSE(
{1;2;3;4;5;6;7;8;9;10;11;12;13;14;15;16;17;18},
45658,45659,45660,45661,45662,45663,45664,45665,45711,45724,45778,45779,45785,45786,45820,45821,45965,46022),
_xlfn.LET(_xlpm.DD,
MAX(MIN($AX250,EOMONTH(BD$15,0))-MAX($AW250,BD$15),),
_xlfn.IFS(
AND(MONTH($AW250)=MONTH(BD$15),MONTH($AX250)&lt;&gt;MONTH(BD$15)),
NETWORKDAYS.INTL($AW250,$AW250+_xlpm.DD,1,_xlpm.VD),
AND(MONTH($AW250)&lt;&gt;MONTH(BD$15),MONTH($AX250)=MONTH(BD$15)),
NETWORKDAYS.INTL(($AX250)-_xlpm.DD,$AX250,1,_xlpm.VD),
AND(MONTH($AW250)&lt;MONTH(BD$15),MONTH($AX250)&gt;MONTH(BD$15)),
NETWORKDAYS.INTL((EOMONTH(BD$15-1,1))-_xlpm.DD,EOMONTH(BD$15-1,1),1,_xlpm.VD),
AND(MONTH($AW250)=MONTH(BD$15),MONTH($AX250)=MONTH(BD$15)),
NETWORKDAYS.INTL($AW250,$AX250,1,_xlpm.VD)))),0)),
$DH250="месяц",
$DR250*BD250,
$DH250="неделя",
$DR250*BD250/7*(ROUNDUP((DAY(EOMONTH(BD$15,0)))/4,0))),
0)</f>
        <v/>
      </c>
      <c r="DX250" s="125">
        <f t="array" ref="DX250">
IFERROR(_xlfn.IFS(
$DH250="день_1",
$DR250*$BL250/($AX250-$AW250+1)*BE250*(DAY(EOMONTH(BE$15,0))),
$DH250="день_2",
$DR250/30*MAX(MIN($AX250,EOMONTH(BE$15,0))-MAX($AW250,BE$15)+1,),
$DH250="раб.день",
$DR250/30*(IFERROR(
_xlfn.LET(_xlpm.VD,
CHOOSE(
{1;2;3;4;5;6;7;8;9;10;11;12;13;14;15;16;17;18},
45658,45659,45660,45661,45662,45663,45664,45665,45711,45724,45778,45779,45785,45786,45820,45821,45965,46022),
_xlfn.LET(_xlpm.DD,
MAX(MIN($AX250,EOMONTH(BE$15,0))-MAX($AW250,BE$15),),
_xlfn.IFS(
AND(MONTH($AW250)=MONTH(BE$15),MONTH($AX250)&lt;&gt;MONTH(BE$15)),
NETWORKDAYS.INTL($AW250,$AW250+_xlpm.DD,1,_xlpm.VD),
AND(MONTH($AW250)&lt;&gt;MONTH(BE$15),MONTH($AX250)=MONTH(BE$15)),
NETWORKDAYS.INTL(($AX250)-_xlpm.DD,$AX250,1,_xlpm.VD),
AND(MONTH($AW250)&lt;MONTH(BE$15),MONTH($AX250)&gt;MONTH(BE$15)),
NETWORKDAYS.INTL((EOMONTH(BE$15-1,1))-_xlpm.DD,EOMONTH(BE$15-1,1),1,_xlpm.VD),
AND(MONTH($AW250)=MONTH(BE$15),MONTH($AX250)=MONTH(BE$15)),
NETWORKDAYS.INTL($AW250,$AX250,1,_xlpm.VD)))),0)),
$DH250="месяц",
$DR250*BE250,
$DH250="неделя",
$DR250*BE250/7*(ROUNDUP((DAY(EOMONTH(BE$15,0)))/4,0))),
0)</f>
        <v/>
      </c>
      <c r="DY250" s="125">
        <f t="array" ref="DY250">
IFERROR(_xlfn.IFS(
$DH250="день_1",
$DR250*$BL250/($AX250-$AW250+1)*BF250*(DAY(EOMONTH(BF$15,0))),
$DH250="день_2",
$DR250/30*MAX(MIN($AX250,EOMONTH(BF$15,0))-MAX($AW250,BF$15)+1,),
$DH250="раб.день",
$DR250/30*(IFERROR(
_xlfn.LET(_xlpm.VD,
CHOOSE(
{1;2;3;4;5;6;7;8;9;10;11;12;13;14;15;16;17;18},
45658,45659,45660,45661,45662,45663,45664,45665,45711,45724,45778,45779,45785,45786,45820,45821,45965,46022),
_xlfn.LET(_xlpm.DD,
MAX(MIN($AX250,EOMONTH(BF$15,0))-MAX($AW250,BF$15),),
_xlfn.IFS(
AND(MONTH($AW250)=MONTH(BF$15),MONTH($AX250)&lt;&gt;MONTH(BF$15)),
NETWORKDAYS.INTL($AW250,$AW250+_xlpm.DD,1,_xlpm.VD),
AND(MONTH($AW250)&lt;&gt;MONTH(BF$15),MONTH($AX250)=MONTH(BF$15)),
NETWORKDAYS.INTL(($AX250)-_xlpm.DD,$AX250,1,_xlpm.VD),
AND(MONTH($AW250)&lt;MONTH(BF$15),MONTH($AX250)&gt;MONTH(BF$15)),
NETWORKDAYS.INTL((EOMONTH(BF$15-1,1))-_xlpm.DD,EOMONTH(BF$15-1,1),1,_xlpm.VD),
AND(MONTH($AW250)=MONTH(BF$15),MONTH($AX250)=MONTH(BF$15)),
NETWORKDAYS.INTL($AW250,$AX250,1,_xlpm.VD)))),0)),
$DH250="месяц",
$DR250*BF250,
$DH250="неделя",
$DR250*BF250/7*(ROUNDUP((DAY(EOMONTH(BF$15,0)))/4,0))),
0)</f>
        <v/>
      </c>
      <c r="DZ250" s="125">
        <f t="array" ref="DZ250">
IFERROR(_xlfn.IFS(
$DH250="день_1",
$DR250*$BL250/($AX250-$AW250+1)*BG250*(DAY(EOMONTH(BG$15,0))),
$DH250="день_2",
$DR250/30*MAX(MIN($AX250,EOMONTH(BG$15,0))-MAX($AW250,BG$15)+1,),
$DH250="раб.день",
$DR250/30*(IFERROR(
_xlfn.LET(_xlpm.VD,
CHOOSE(
{1;2;3;4;5;6;7;8;9;10;11;12;13;14;15;16;17;18},
45658,45659,45660,45661,45662,45663,45664,45665,45711,45724,45778,45779,45785,45786,45820,45821,45965,46022),
_xlfn.LET(_xlpm.DD,
MAX(MIN($AX250,EOMONTH(BG$15,0))-MAX($AW250,BG$15),),
_xlfn.IFS(
AND(MONTH($AW250)=MONTH(BG$15),MONTH($AX250)&lt;&gt;MONTH(BG$15)),
NETWORKDAYS.INTL($AW250,$AW250+_xlpm.DD,1,_xlpm.VD),
AND(MONTH($AW250)&lt;&gt;MONTH(BG$15),MONTH($AX250)=MONTH(BG$15)),
NETWORKDAYS.INTL(($AX250)-_xlpm.DD,$AX250,1,_xlpm.VD),
AND(MONTH($AW250)&lt;MONTH(BG$15),MONTH($AX250)&gt;MONTH(BG$15)),
NETWORKDAYS.INTL((EOMONTH(BG$15-1,1))-_xlpm.DD,EOMONTH(BG$15-1,1),1,_xlpm.VD),
AND(MONTH($AW250)=MONTH(BG$15),MONTH($AX250)=MONTH(BG$15)),
NETWORKDAYS.INTL($AW250,$AX250,1,_xlpm.VD)))),0)),
$DH250="месяц",
$DR250*BG250,
$DH250="неделя",
$DR250*BG250/7*(ROUNDUP((DAY(EOMONTH(BG$15,0)))/4,0))),
0)</f>
        <v/>
      </c>
      <c r="EA250" s="125">
        <f t="array" ref="EA250">
IFERROR(_xlfn.IFS(
$DH250="день_1",
$DR250*$BL250/($AX250-$AW250+1)*BH250*(DAY(EOMONTH(BH$15,0))),
$DH250="день_2",
$DR250/30*MAX(MIN($AX250,EOMONTH(BH$15,0))-MAX($AW250,BH$15)+1,),
$DH250="раб.день",
$DR250/30*(IFERROR(
_xlfn.LET(_xlpm.VD,
CHOOSE(
{1;2;3;4;5;6;7;8;9;10;11;12;13;14;15;16;17;18},
45658,45659,45660,45661,45662,45663,45664,45665,45711,45724,45778,45779,45785,45786,45820,45821,45965,46022),
_xlfn.LET(_xlpm.DD,
MAX(MIN($AX250,EOMONTH(BH$15,0))-MAX($AW250,BH$15),),
_xlfn.IFS(
AND(MONTH($AW250)=MONTH(BH$15),MONTH($AX250)&lt;&gt;MONTH(BH$15)),
NETWORKDAYS.INTL($AW250,$AW250+_xlpm.DD,1,_xlpm.VD),
AND(MONTH($AW250)&lt;&gt;MONTH(BH$15),MONTH($AX250)=MONTH(BH$15)),
NETWORKDAYS.INTL(($AX250)-_xlpm.DD,$AX250,1,_xlpm.VD),
AND(MONTH($AW250)&lt;MONTH(BH$15),MONTH($AX250)&gt;MONTH(BH$15)),
NETWORKDAYS.INTL((EOMONTH(BH$15-1,1))-_xlpm.DD,EOMONTH(BH$15-1,1),1,_xlpm.VD),
AND(MONTH($AW250)=MONTH(BH$15),MONTH($AX250)=MONTH(BH$15)),
NETWORKDAYS.INTL($AW250,$AX250,1,_xlpm.VD)))),0)),
$DH250="месяц",
$DR250*BH250,
$DH250="неделя",
$DR250*BH250/7*(ROUNDUP((DAY(EOMONTH(BH$15,0)))/4,0))),
0)</f>
        <v/>
      </c>
      <c r="EB250" s="125">
        <f t="array" ref="EB250">
IFERROR(_xlfn.IFS(
$DH250="день_1",
$DR250*$BL250/($AX250-$AW250+1)*BI250*(DAY(EOMONTH(BI$15,0))),
$DH250="день_2",
$DR250/30*MAX(MIN($AX250,EOMONTH(BI$15,0))-MAX($AW250,BI$15)+1,),
$DH250="раб.день",
$DR250/30*(IFERROR(
_xlfn.LET(_xlpm.VD,
CHOOSE(
{1;2;3;4;5;6;7;8;9;10;11;12;13;14;15;16;17;18},
45658,45659,45660,45661,45662,45663,45664,45665,45711,45724,45778,45779,45785,45786,45820,45821,45965,46022),
_xlfn.LET(_xlpm.DD,
MAX(MIN($AX250,EOMONTH(BI$15,0))-MAX($AW250,BI$15),),
_xlfn.IFS(
AND(MONTH($AW250)=MONTH(BI$15),MONTH($AX250)&lt;&gt;MONTH(BI$15)),
NETWORKDAYS.INTL($AW250,$AW250+_xlpm.DD,1,_xlpm.VD),
AND(MONTH($AW250)&lt;&gt;MONTH(BI$15),MONTH($AX250)=MONTH(BI$15)),
NETWORKDAYS.INTL(($AX250)-_xlpm.DD,$AX250,1,_xlpm.VD),
AND(MONTH($AW250)&lt;MONTH(BI$15),MONTH($AX250)&gt;MONTH(BI$15)),
NETWORKDAYS.INTL((EOMONTH(BI$15-1,1))-_xlpm.DD,EOMONTH(BI$15-1,1),1,_xlpm.VD),
AND(MONTH($AW250)=MONTH(BI$15),MONTH($AX250)=MONTH(BI$15)),
NETWORKDAYS.INTL($AW250,$AX250,1,_xlpm.VD)))),0)),
$DH250="месяц",
$DR250*BI250,
$DH250="неделя",
$DR250*BI250/7*(ROUNDUP((DAY(EOMONTH(BI$15,0)))/4,0))),
0)</f>
        <v/>
      </c>
      <c r="EC250" s="125">
        <f t="array" ref="EC250">
IFERROR(_xlfn.IFS(
$DH250="день_1",
$DR250*$BL250/($AX250-$AW250+1)*BJ250*(DAY(EOMONTH(BJ$15,0))),
$DH250="день_2",
$DR250/30*MAX(MIN($AX250,EOMONTH(BJ$15,0))-MAX($AW250,BJ$15)+1,),
$DH250="раб.день",
$DR250/30*(IFERROR(
_xlfn.LET(_xlpm.VD,
CHOOSE(
{1;2;3;4;5;6;7;8;9;10;11;12;13;14;15;16;17;18},
45658,45659,45660,45661,45662,45663,45664,45665,45711,45724,45778,45779,45785,45786,45820,45821,45965,46022),
_xlfn.LET(_xlpm.DD,
MAX(MIN($AX250,EOMONTH(BJ$15,0))-MAX($AW250,BJ$15),),
_xlfn.IFS(
AND(MONTH($AW250)=MONTH(BJ$15),MONTH($AX250)&lt;&gt;MONTH(BJ$15)),
NETWORKDAYS.INTL($AW250,$AW250+_xlpm.DD,1,_xlpm.VD),
AND(MONTH($AW250)&lt;&gt;MONTH(BJ$15),MONTH($AX250)=MONTH(BJ$15)),
NETWORKDAYS.INTL(($AX250)-_xlpm.DD,$AX250,1,_xlpm.VD),
AND(MONTH($AW250)&lt;MONTH(BJ$15),MONTH($AX250)&gt;MONTH(BJ$15)),
NETWORKDAYS.INTL((EOMONTH(BJ$15-1,1))-_xlpm.DD,EOMONTH(BJ$15-1,1),1,_xlpm.VD),
AND(MONTH($AW250)=MONTH(BJ$15),MONTH($AX250)=MONTH(BJ$15)),
NETWORKDAYS.INTL($AW250,$AX250,1,_xlpm.VD)))),0)),
$DH250="месяц",
$DR250*BJ250,
$DH250="неделя",
$DR250*BJ250/7*(ROUNDUP((DAY(EOMONTH(BJ$15,0)))/4,0))),
0)</f>
        <v/>
      </c>
      <c r="ED250" s="125">
        <f t="array" ref="ED250">
IFERROR(_xlfn.IFS(
$DH250="день_1",
$DR250*$BL250/($AX250-$AW250+1)*BK250*(DAY(EOMONTH(BK$15,0))),
$DH250="день_2",
$DR250/30*MAX(MIN($AX250,EOMONTH(BK$15,0))-MAX($AW250,BK$15)+1,),
$DH250="раб.день",
$DR250/30*(IFERROR(
_xlfn.LET(_xlpm.VD,
CHOOSE(
{1;2;3;4;5;6;7;8;9;10;11;12;13;14;15;16;17;18},
45658,45659,45660,45661,45662,45663,45664,45665,45711,45724,45778,45779,45785,45786,45820,45821,45965,46022),
_xlfn.LET(_xlpm.DD,
MAX(MIN($AX250,EOMONTH(BK$15,0))-MAX($AW250,BK$15),),
_xlfn.IFS(
AND(MONTH($AW250)=MONTH(BK$15),MONTH($AX250)&lt;&gt;MONTH(BK$15)),
NETWORKDAYS.INTL($AW250,$AW250+_xlpm.DD,1,_xlpm.VD),
AND(MONTH($AW250)&lt;&gt;MONTH(BK$15),MONTH($AX250)=MONTH(BK$15)),
NETWORKDAYS.INTL(($AX250)-_xlpm.DD,$AX250,1,_xlpm.VD),
AND(MONTH($AW250)&lt;MONTH(BK$15),MONTH($AX250)&gt;MONTH(BK$15)),
NETWORKDAYS.INTL((EOMONTH(BK$15-1,1))-_xlpm.DD,EOMONTH(BK$15-1,1),1,_xlpm.VD),
AND(MONTH($AW250)=MONTH(BK$15),MONTH($AX250)=MONTH(BK$15)),
NETWORKDAYS.INTL($AW250,$AX250,1,_xlpm.VD)))),0)),
$DH250="месяц",
$DR250*BK250,
$DH250="неделя",
$DR250*BK250/7*(ROUNDUP((DAY(EOMONTH(BK$15,0)))/4,0))),
0)</f>
        <v/>
      </c>
      <c r="EE250" s="125">
        <f>SUM($DS250,$DT250,$DU250,$DV250,$DW250,$DX250,$DY250,$DZ250,$EA250,$EB250,$EC250,$ED250)</f>
        <v/>
      </c>
      <c r="EF250" s="125">
        <f>IFERROR(ROUND($EE250*(1+$EP250),2),0)</f>
        <v/>
      </c>
      <c r="EG250" s="128" t="n">
        <v>1</v>
      </c>
      <c r="EH250" s="126" t="n">
        <v>0</v>
      </c>
      <c r="EI250" s="126">
        <f>ROUND(SUM($EH250:$EH250)*SUM($AB250:$AB250)*$EG250,2)</f>
        <v/>
      </c>
      <c r="EJ250" s="126">
        <f>ROUND($EI250*(1+$EP250),2)</f>
        <v/>
      </c>
      <c r="EK250" s="126" t="n">
        <v>0</v>
      </c>
      <c r="EL250" s="126">
        <f>ROUND(SUM($EK250:$EK250)*SUM($AB250:$AB250)*$EG250,2)</f>
        <v/>
      </c>
      <c r="EM250" s="126">
        <f>ROUND($EL250*(1+$EP250),2)</f>
        <v/>
      </c>
      <c r="EN250" s="126">
        <f>SUM($EE250,$EI250,$EL250)</f>
        <v/>
      </c>
      <c r="EO250" s="126">
        <f>SUM($EF250,$EJ250,$EM250)</f>
        <v/>
      </c>
      <c r="EP250" s="59" t="inlineStr">
        <is>
          <t>20%</t>
        </is>
      </c>
      <c r="EQ250" s="59" t="n"/>
      <c r="ER250" s="60">
        <f t="array" ref="ER250">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MATCH(ES250,
{"AMS";"RussOutdoor";"HD Outdoor";"Ingroup";"IQ";"Ledproduction";"LisChannel";"Logic";"Media-PPL";"NovikovTV | НовиковТВ";"SMA";"SOK";"КрокусТВ | CrocusTV | IndoorTV";"Сити";"ТЯК Москва"},
0)),"")</f>
        <v/>
      </c>
      <c r="ES250" s="60" t="n"/>
      <c r="ET250" s="60">
        <f t="array" ref="ET250">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MATCH(ES250,
{"AMS";"RussOutdoor";"HD Outdoor";"Ingroup";"IQ";"Ledproduction";"LisChannel";"Logic";"Media-PPL";"NovikovTV | НовиковТВ";"SMA";"SOK";"КрокусТВ | CrocusTV | IndoorTV";"Сити";"ТЯК Москва"},
0)),"")</f>
        <v/>
      </c>
      <c r="EU250" s="60" t="n"/>
      <c r="EV250" s="60" t="n"/>
      <c r="EX250" s="110">
        <f t="array" ref="EX250">
($AR250/30
+N("ТРАФИК ПЛОЩАДКИ"))*
(IFERROR(
_xlfn.LET(
_xlpm.GPR,
HLOOKUP($L250,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(MATCH($T250,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IF($Q250="цифровой",_xlpm.GPR/$AG250,_xlpm.GPR/60)),
0)
+N("DWELL TIME"))*
(IF($AB250=0,0,IF($AB250=1,0.3,IF($AB250=2,0.5,IF($AB250&gt;2,1))))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_xlfn.IFS($AC250="да",1.2,$AC250="нет",1)*
_xlfn.IFS($AD250="да",1.2,$AD250="нет",1)*
IF(R250="статический",1,1.2)*
$X250*
INDEX(
{1.2;1;1.2;1.2;1;1.2;1.2;1.2;1.2;1.2;1.2;1;1.2;1.2;1.2;1.2;1;1;1.2;1.2;1.2;1;1;1;1;1.2;1.2;1.2;1.2;1;1;1;1;1.2;1.2;1.2;1.2;1.2;1.2;1.2;1.2;1;1;1.2;1;1;1;1;1.5;1;1;1.5;1.5;1.2},
MATCH($Q250,_xlpm.MI,0)))&gt;{0.02;0.04;0.06;0.1;0.2;0.4;0.6;0.8;1;2;4;6})),
{0;1;2;3;4;5;6;7;8;9;10;11;12},
0)))
+N("КОЭФФИЦИЕНТ КОНТАКТА"))))*
(_xlfn.IFS($X250&lt;0.1,$X250/1000,$X250&gt;25,5.2,AND($X250&gt;=0.1,$X250&lt;=25),(($X250*2+0.1)/10)*($X250/10)))*
IFERROR((_xlfn.LET(
_xlpm.MA,
{0;0.8;0.85;0.9;0.95;1},
_xlpm.MAA,
{0;1;2;3;4;5},
INDEX(_xlpm.MA,MATCH(SUMPRODUCT(--((IF(ROUND(_xlpm.MAA,1)&gt;5,5,ROUND($AB250,1)))&gt;{0;1;2;3;4;5})),_xlpm.MAA,0)))
+N("КОЭФФИЦИЕНТ КОЛ-ВО КОНСТРУКЦИЙ")),1)*
$AB250,0))*
(IF($Q250="цифровой",$AG250/15*$AI250,1)
+N("ДЛЯ ЦИФРЫ"))</f>
        <v/>
      </c>
      <c r="EY250" s="110">
        <f>IFERROR(EX250*AY250,0)</f>
        <v/>
      </c>
      <c r="EZ250" s="131">
        <f>IFERROR(DP250/EY250*1000,0)</f>
        <v/>
      </c>
      <c r="FA250" s="112">
        <f>IFERROR(FC250/FB250,0)</f>
        <v/>
      </c>
      <c r="FB250" s="112">
        <f>IFERROR((FC250/(EY250/FF250*#REF!))*0.825,0)</f>
        <v/>
      </c>
      <c r="FC250" s="112">
        <f>IFERROR(((EX250*30/AR250)*100)/30,0)</f>
        <v/>
      </c>
      <c r="FD250" s="112">
        <f>IFERROR(EY250/G250*100%,0)</f>
        <v/>
      </c>
      <c r="FE250" s="112">
        <f>IFERROR(FD250/FC250*100%,0)</f>
        <v/>
      </c>
      <c r="FF250" s="110">
        <f>IFERROR(AR250/30*AY250,0)</f>
        <v/>
      </c>
    </row>
    <row r="251" ht="13" customHeight="1">
      <c r="A251" s="59" t="n"/>
      <c r="B251" s="60" t="n"/>
      <c r="C251" s="60" t="n"/>
      <c r="D251" s="60">
        <f t="array" ref="D251">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MATCH($E251,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51" s="60">
        <f t="array" ref="E251">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MATCH($F251,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51" s="60" t="inlineStr"/>
      <c r="G251" s="60" t="n"/>
      <c r="H251" s="60">
        <f t="array" ref="H251">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MATCH($I251,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51" s="60" t="n"/>
      <c r="J251" s="60" t="n"/>
      <c r="K251" s="60" t="n"/>
      <c r="L251" s="60" t="n"/>
      <c r="M251" s="60" t="n"/>
      <c r="N251" s="60" t="n"/>
      <c r="O251" s="60" t="n"/>
      <c r="P251" s="60">
        <f t="array" ref="P251">
_xlfn.IFS(
ISNUMBER(MATCH($Q251,{"шелфбаннер","разделитель","монетница","чековая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ISNUMBER(MATCH($Q251,{"LED/LCD","видеокулер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ISNUMBER(MATCH($Q251,{"автомобиль","машина","выставочное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ISNUMBER(MATCH($Q251,{"билборд","лифтовая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ISNUMBER(MATCH($Q251,{"навигация","подвесной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ISNUMBER(MATCH($Q251,{"движущаяся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ISNUMBER(MATCH($Q251,{"каталог","журнал"},)),
"Пресса",
$Q251="","")</f>
        <v/>
      </c>
      <c r="Q251" s="60" t="n"/>
      <c r="R251" s="60">
        <f t="array" ref="R251">
IFERROR(
_xlfn.IFS(
OR(ISNUMBER(MATCH($Q251,{"экспозиция","макет","стенд","автостенд","авто стенд","выставочное пространство","выставочные стенды","модульные выставочные стенды","3Д конструкция","3D конструкция"},)),P251="Экспонирование"),
"нестандартный",
ISNUMBER(MATCH($Q251,{"скроллер","призматрон"},)),
"динамический",
$P251="Видео",
"цифровой",
OR($P251="Пресса",$P251="Щит",$P251="POSm",$P251="Подвес",$P251="Брендирование/оклейка"),
"статический"),"")</f>
        <v/>
      </c>
      <c r="S251" s="59" t="n"/>
      <c r="T251" s="60" t="n"/>
      <c r="U251" s="60" t="n"/>
      <c r="V251" s="60">
        <f>
IF(P251="Видео",
"цифровой постер/ролик",
IF(ISNUMBER(MATCH(Q251,{"короб световой","короб световой | лайтбокс","короб световой | кристалайт","лайтбокс","лайт бокс","кристалайт","LB","lightbox"},)),
"бэклит",
IF(P251="Брендирование/оклейка",
"перфарированная пленка/самоклейка",
IF(P251="Экспонирование",
"под запрос",
IF(P251="Подвес",
"баннер/ткань",
"")))))</f>
        <v/>
      </c>
      <c r="W251" s="59" t="n"/>
      <c r="X251" s="59" t="n"/>
      <c r="Y251" s="59" t="n"/>
      <c r="Z251" s="61" t="n"/>
      <c r="AA251" s="61" t="n"/>
      <c r="AB251" s="61">
        <f>IF(BL251&gt;0,Z251,0)</f>
        <v/>
      </c>
      <c r="AC251" s="59" t="n"/>
      <c r="AD251" s="59" t="n"/>
      <c r="AE251" s="59" t="n"/>
      <c r="AF251" s="59" t="n"/>
      <c r="AG251" s="59" t="n"/>
      <c r="AH251" s="59" t="n"/>
      <c r="AI251" s="59" t="n"/>
      <c r="AJ251" s="59" t="n"/>
      <c r="AK251" s="59" t="n"/>
      <c r="AL251" s="62">
        <f>IFERROR(IF(OR(R251="статический",R251="динамический",R251="нестандартный",R251="",R251=""),"-",IF(AND(AH251="-",AI251="-"),"-",AK251*3600/AH251*AI251)),"-")</f>
        <v/>
      </c>
      <c r="AM251" s="62">
        <f>IFERROR(IF(OR(R251="статический",R251="динамический",R251="",R251="", R251="BTL",R251="нестандартный"),"-",AG251*AI251*AL251/60),"-")</f>
        <v/>
      </c>
      <c r="AN251" s="63">
        <f>IFERROR(IF(AH251="","-",AG251*AI251/AH251),"-")</f>
        <v/>
      </c>
      <c r="AO251" s="59">
        <f>IFERROR(IF(OR($R251="статический",$R251="динамический",$R251="",$R251="",$R251="BTL",$R251="нестандартный"),"-",$AL251*$AY251),"-")</f>
        <v/>
      </c>
      <c r="AP251" s="62">
        <f>IFERROR(IF(OR($R251="статический",$R251="динамический",$R251="",$R251="",$R251="BTL",$R251="нестандартный"),"-",$AM251*AY251),"-")</f>
        <v/>
      </c>
      <c r="AQ251" s="64" t="n"/>
      <c r="AR251" s="61" t="n"/>
      <c r="AS251" s="61" t="n"/>
      <c r="AT251" s="61" t="n"/>
      <c r="AU251" s="65" t="n"/>
      <c r="AV251" s="124">
        <f>IFERROR(DR251/AT251*1000,"n/a")</f>
        <v/>
      </c>
      <c r="AW251" s="67" t="n"/>
      <c r="AX251" s="67" t="n"/>
      <c r="AY251" s="43">
        <f>IFERROR(IF(OR($AW251="",$AX251=""),"",_xlfn.DAYS($AX251+1,$AW251)),"")</f>
        <v/>
      </c>
      <c r="AZ251" s="68">
        <f t="array" ref="AZ251">
_xlfn.LET(_xlpm.COEFF,
IF($AW251+$AX251=0,0,IF(MAX(MIN($AX251,EOMONTH(AZ$15,0))-MAX($AW251,AZ$15)+1,)&gt;0,1,0)),
_xlfn.IFS(
$ES251="LisChannel",
_xlpm.COEFF*
INDEX({1;1;1.2;1.2;1;1;1;1;1.2;1.2;1.2;1.2},
MATCH(MONTH(AZ$15),
{1,2,3,4,5,6,7,8,9,10,11,12})),
CONCATENATE($ES251," ",$L251)="RussOutdoor метро",
_xlpm.COEFF*
INDEX({0.8;0.9;1.1;1.1;1;1;1;1;1.1;1.1;1.1;1.1},
MATCH(MONTH(AZ$15),
{1,2,3,4,5,6,7,8,9,10,11,12})),
$ES251&lt;&gt;"LisChannel",
_xlpm.COEFF,
$ES251&lt;&gt;"RussOutdoor",
_xlpm.COEFF))</f>
        <v/>
      </c>
      <c r="BA251" s="68">
        <f t="array" ref="BA251">
_xlfn.LET(_xlpm.COEFF,
IF($AW251+$AX251=0,0,IF(MAX(MIN($AX251,EOMONTH(BA$15,0))-MAX($AW251,BA$15)+1,)&gt;0,1,0)),
_xlfn.IFS(
$ES251="LisChannel",
_xlpm.COEFF*
INDEX({1;1;1.2;1.2;1;1;1;1;1.2;1.2;1.2;1.2},
MATCH(MONTH(BA$15),
{1,2,3,4,5,6,7,8,9,10,11,12})),
CONCATENATE($ES251," ",$L251)="RussOutdoor метро",
_xlpm.COEFF*
INDEX({0.8;0.9;1.1;1.1;1;1;1;1;1.1;1.1;1.1;1.1},
MATCH(MONTH(BA$15),
{1,2,3,4,5,6,7,8,9,10,11,12})),
$ES251&lt;&gt;"LisChannel",
_xlpm.COEFF,
$ES251&lt;&gt;"RussOutdoor",
_xlpm.COEFF))</f>
        <v/>
      </c>
      <c r="BB251" s="68">
        <f t="array" ref="BB251">
_xlfn.LET(_xlpm.COEFF,
IF($AW251+$AX251=0,0,IF(MAX(MIN($AX251,EOMONTH(BB$15,0))-MAX($AW251,BB$15)+1,)&gt;0,1,0)),
_xlfn.IFS(
$ES251="LisChannel",
_xlpm.COEFF*
INDEX({1;1;1.2;1.2;1;1;1;1;1.2;1.2;1.2;1.2},
MATCH(MONTH(BB$15),
{1,2,3,4,5,6,7,8,9,10,11,12})),
CONCATENATE($ES251," ",$L251)="RussOutdoor метро",
_xlpm.COEFF*
INDEX({0.8;0.9;1.1;1.1;1;1;1;1;1.1;1.1;1.1;1.1},
MATCH(MONTH(BB$15),
{1,2,3,4,5,6,7,8,9,10,11,12})),
$ES251&lt;&gt;"LisChannel",
_xlpm.COEFF,
$ES251&lt;&gt;"RussOutdoor",
_xlpm.COEFF))</f>
        <v/>
      </c>
      <c r="BC251" s="68">
        <f t="array" ref="BC251">
_xlfn.LET(_xlpm.COEFF,
IF($AW251+$AX251=0,0,IF(MAX(MIN($AX251,EOMONTH(BC$15,0))-MAX($AW251,BC$15)+1,)&gt;0,1,0)),
_xlfn.IFS(
$ES251="LisChannel",
_xlpm.COEFF*
INDEX({1;1;1.2;1.2;1;1;1;1;1.2;1.2;1.2;1.2},
MATCH(MONTH(BC$15),
{1,2,3,4,5,6,7,8,9,10,11,12})),
CONCATENATE($ES251," ",$L251)="RussOutdoor метро",
_xlpm.COEFF*
INDEX({0.8;0.9;1.1;1.1;1;1;1;1;1.1;1.1;1.1;1.1},
MATCH(MONTH(BC$15),
{1,2,3,4,5,6,7,8,9,10,11,12})),
$ES251&lt;&gt;"LisChannel",
_xlpm.COEFF,
$ES251&lt;&gt;"RussOutdoor",
_xlpm.COEFF))</f>
        <v/>
      </c>
      <c r="BD251" s="68">
        <f t="array" ref="BD251">
_xlfn.LET(_xlpm.COEFF,
IF($AW251+$AX251=0,0,IF(MAX(MIN($AX251,EOMONTH(BD$15,0))-MAX($AW251,BD$15)+1,)&gt;0,1,0)),
_xlfn.IFS(
$ES251="LisChannel",
_xlpm.COEFF*
INDEX({1;1;1.2;1.2;1;1;1;1;1.2;1.2;1.2;1.2},
MATCH(MONTH(BD$15),
{1,2,3,4,5,6,7,8,9,10,11,12})),
CONCATENATE($ES251," ",$L251)="RussOutdoor метро",
_xlpm.COEFF*
INDEX({0.8;0.9;1.1;1.1;1;1;1;1;1.1;1.1;1.1;1.1},
MATCH(MONTH(BD$15),
{1,2,3,4,5,6,7,8,9,10,11,12})),
$ES251&lt;&gt;"LisChannel",
_xlpm.COEFF,
$ES251&lt;&gt;"RussOutdoor",
_xlpm.COEFF))</f>
        <v/>
      </c>
      <c r="BE251" s="68">
        <f t="array" ref="BE251">
_xlfn.LET(_xlpm.COEFF,
IF($AW251+$AX251=0,0,IF(MAX(MIN($AX251,EOMONTH(BE$15,0))-MAX($AW251,BE$15)+1,)&gt;0,1,0)),
_xlfn.IFS(
$ES251="LisChannel",
_xlpm.COEFF*
INDEX({1;1;1.2;1.2;1;1;1;1;1.2;1.2;1.2;1.2},
MATCH(MONTH(BE$15),
{1,2,3,4,5,6,7,8,9,10,11,12})),
CONCATENATE($ES251," ",$L251)="RussOutdoor метро",
_xlpm.COEFF*
INDEX({0.8;0.9;1.1;1.1;1;1;1;1;1.1;1.1;1.1;1.1},
MATCH(MONTH(BE$15),
{1,2,3,4,5,6,7,8,9,10,11,12})),
$ES251&lt;&gt;"LisChannel",
_xlpm.COEFF,
$ES251&lt;&gt;"RussOutdoor",
_xlpm.COEFF))</f>
        <v/>
      </c>
      <c r="BF251" s="68">
        <f t="array" ref="BF251">
_xlfn.LET(_xlpm.COEFF,
IF($AW251+$AX251=0,0,IF(MAX(MIN($AX251,EOMONTH(BF$15,0))-MAX($AW251,BF$15)+1,)&gt;0,1,0)),
_xlfn.IFS(
$ES251="LisChannel",
_xlpm.COEFF*
INDEX({1;1;1.2;1.2;1;1;1;1;1.2;1.2;1.2;1.2},
MATCH(MONTH(BF$15),
{1,2,3,4,5,6,7,8,9,10,11,12})),
CONCATENATE($ES251," ",$L251)="RussOutdoor метро",
_xlpm.COEFF*
INDEX({0.8;0.9;1.1;1.1;1;1;1;1;1.1;1.1;1.1;1.1},
MATCH(MONTH(BF$15),
{1,2,3,4,5,6,7,8,9,10,11,12})),
$ES251&lt;&gt;"LisChannel",
_xlpm.COEFF,
$ES251&lt;&gt;"RussOutdoor",
_xlpm.COEFF))</f>
        <v/>
      </c>
      <c r="BG251" s="68">
        <f t="array" ref="BG251">
_xlfn.LET(_xlpm.COEFF,
IF($AW251+$AX251=0,0,IF(MAX(MIN($AX251,EOMONTH(BG$15,0))-MAX($AW251,BG$15)+1,)&gt;0,1,0)),
_xlfn.IFS(
$ES251="LisChannel",
_xlpm.COEFF*
INDEX({1;1;1.2;1.2;1;1;1;1;1.2;1.2;1.2;1.2},
MATCH(MONTH(BG$15),
{1,2,3,4,5,6,7,8,9,10,11,12})),
CONCATENATE($ES251," ",$L251)="RussOutdoor метро",
_xlpm.COEFF*
INDEX({0.8;0.9;1.1;1.1;1;1;1;1;1.1;1.1;1.1;1.1},
MATCH(MONTH(BG$15),
{1,2,3,4,5,6,7,8,9,10,11,12})),
$ES251&lt;&gt;"LisChannel",
_xlpm.COEFF,
$ES251&lt;&gt;"RussOutdoor",
_xlpm.COEFF))</f>
        <v/>
      </c>
      <c r="BH251" s="68">
        <f t="array" ref="BH251">
_xlfn.LET(_xlpm.COEFF,
IF($AW251+$AX251=0,0,IF(MAX(MIN($AX251,EOMONTH(BH$15,0))-MAX($AW251,BH$15)+1,)&gt;0,1,0)),
_xlfn.IFS(
$ES251="LisChannel",
_xlpm.COEFF*
INDEX({1;1;1.2;1.2;1;1;1;1;1.2;1.2;1.2;1.2},
MATCH(MONTH(BH$15),
{1,2,3,4,5,6,7,8,9,10,11,12})),
CONCATENATE($ES251," ",$L251)="RussOutdoor метро",
_xlpm.COEFF*
INDEX({0.8;0.9;1.1;1.1;1;1;1;1;1.1;1.1;1.1;1.1},
MATCH(MONTH(BH$15),
{1,2,3,4,5,6,7,8,9,10,11,12})),
$ES251&lt;&gt;"LisChannel",
_xlpm.COEFF,
$ES251&lt;&gt;"RussOutdoor",
_xlpm.COEFF))</f>
        <v/>
      </c>
      <c r="BI251" s="68">
        <f t="array" ref="BI251">
_xlfn.LET(_xlpm.COEFF,
IF($AW251+$AX251=0,0,IF(MAX(MIN($AX251,EOMONTH(BI$15,0))-MAX($AW251,BI$15)+1,)&gt;0,1,0)),
_xlfn.IFS(
$ES251="LisChannel",
_xlpm.COEFF*
INDEX({1;1;1.2;1.2;1;1;1;1;1.2;1.2;1.2;1.2},
MATCH(MONTH(BI$15),
{1,2,3,4,5,6,7,8,9,10,11,12})),
CONCATENATE($ES251," ",$L251)="RussOutdoor метро",
_xlpm.COEFF*
INDEX({0.8;0.9;1.1;1.1;1;1;1;1;1.1;1.1;1.1;1.1},
MATCH(MONTH(BI$15),
{1,2,3,4,5,6,7,8,9,10,11,12})),
$ES251&lt;&gt;"LisChannel",
_xlpm.COEFF,
$ES251&lt;&gt;"RussOutdoor",
_xlpm.COEFF))</f>
        <v/>
      </c>
      <c r="BJ251" s="68">
        <f t="array" ref="BJ251">
_xlfn.LET(_xlpm.COEFF,
IF($AW251+$AX251=0,0,IF(MAX(MIN($AX251,EOMONTH(BJ$15,0))-MAX($AW251,BJ$15)+1,)&gt;0,1,0)),
_xlfn.IFS(
$ES251="LisChannel",
_xlpm.COEFF*
INDEX({1;1;1.2;1.2;1;1;1;1;1.2;1.2;1.2;1.2},
MATCH(MONTH(BJ$15),
{1,2,3,4,5,6,7,8,9,10,11,12})),
CONCATENATE($ES251," ",$L251)="RussOutdoor метро",
_xlpm.COEFF*
INDEX({0.8;0.9;1.1;1.1;1;1;1;1;1.1;1.1;1.1;1.1},
MATCH(MONTH(BJ$15),
{1,2,3,4,5,6,7,8,9,10,11,12})),
$ES251&lt;&gt;"LisChannel",
_xlpm.COEFF,
$ES251&lt;&gt;"RussOutdoor",
_xlpm.COEFF))</f>
        <v/>
      </c>
      <c r="BK251" s="68">
        <f t="array" ref="BK251">
_xlfn.LET(_xlpm.COEFF,
IF($AW251+$AX251=0,0,IF(MAX(MIN($AX251,EOMONTH(BK$15,0))-MAX($AW251,BK$15)+1,)&gt;0,1,0)),
_xlfn.IFS(
$ES251="LisChannel",
_xlpm.COEFF*
INDEX({1;1;1.2;1.2;1;1;1;1;1.2;1.2;1.2;1.2},
MATCH(MONTH(BK$15),
{1,2,3,4,5,6,7,8,9,10,11,12})),
CONCATENATE($ES251," ",$L251)="RussOutdoor метро",
_xlpm.COEFF*
INDEX({0.8;0.9;1.1;1.1;1;1;1;1;1.1;1.1;1.1;1.1},
MATCH(MONTH(BK$15),
{1,2,3,4,5,6,7,8,9,10,11,12})),
$ES251&lt;&gt;"LisChannel",
_xlpm.COEFF,
$ES251&lt;&gt;"RussOutdoor",
_xlpm.COEFF))</f>
        <v/>
      </c>
      <c r="BL251" s="62">
        <f>COUNTIFS($AZ251:$BK251,"&gt;0")</f>
        <v/>
      </c>
      <c r="BM251" s="65" t="n"/>
      <c r="BN251" s="125">
        <f>$DJ251</f>
        <v/>
      </c>
      <c r="BO251" s="63">
        <f>$DQ251</f>
        <v/>
      </c>
      <c r="BP251" s="125">
        <f>
IFERROR(
IF($BL251=0,0,
$BN251*(1-$BO251)),
0)</f>
        <v/>
      </c>
      <c r="BQ251" s="125">
        <f t="array" ref="BQ251">
IFERROR(
_xlfn.IFS(
$DH251="день_1",
$BP251*$BL251/($AX251-$AW251+1)*AZ251*(DAY(EOMONTH(AZ$15,0))),
$DH251="день_2",
$BP251/30*MAX(MIN($AX251,EOMONTH(AZ$15,0))-MAX($AW251,AZ$15)+1,),
$DH251="раб.день",
$BP251/30*(IFERROR(
_xlfn.LET(_xlpm.VD,
CHOOSE(
{1;2;3;4;5;6;7;8;9;10;11;12;13;14;15;16;17;18},
45658,45659,45660,45661,45662,45663,45664,45665,45711,45724,45778,45779,45785,45786,45820,45821,45965,46022),
_xlfn.LET(_xlpm.DD,
MAX(MIN($AX251,EOMONTH(AZ$15,0))-MAX($AW251,AZ$15),),
_xlfn.IFS(
AND(MONTH($AW251)=MONTH(AZ$15),MONTH($AX251)&lt;&gt;MONTH(AZ$15)),
NETWORKDAYS.INTL($AW251,$AW251+_xlpm.DD,1,_xlpm.VD),
AND(MONTH($AW251)&lt;&gt;MONTH(AZ$15),MONTH($AX251)=MONTH(AZ$15)),
NETWORKDAYS.INTL(($AX251)-_xlpm.DD,$AX251,1,_xlpm.VD),
AND(MONTH($AW251)&lt;MONTH(AZ$15),MONTH($AX251)&gt;MONTH(AZ$15)),
NETWORKDAYS.INTL((EOMONTH(AZ$15-1,1))-_xlpm.DD,EOMONTH(AZ$15-1,1),1,_xlpm.VD),
AND(MONTH($AW251)=MONTH(AZ$15),MONTH($AX251)=MONTH(AZ$15)),
NETWORKDAYS.INTL($AW251,$AX251,1,_xlpm.VD)))),0)),
$DH251="месяц",
$BP251*AZ251,
$DH251="неделя",
$BP251*AZ251/7*(ROUNDUP((DAY(EOMONTH(AZ$15,0)))/4,0))),
0)</f>
        <v/>
      </c>
      <c r="BR251" s="125">
        <f t="array" ref="BR251">
IFERROR(
_xlfn.IFS(
$DH251="день_1",
$BP251*$BL251/($AX251-$AW251+1)*BA251*(DAY(EOMONTH(BA$15,0))),
$DH251="день_2",
$BP251/30*MAX(MIN($AX251,EOMONTH(BA$15,0))-MAX($AW251,BA$15)+1,),
$DH251="раб.день",
$BP251/30*(IFERROR(
_xlfn.LET(_xlpm.VD,
CHOOSE(
{1;2;3;4;5;6;7;8;9;10;11;12;13;14;15;16;17;18},
45658,45659,45660,45661,45662,45663,45664,45665,45711,45724,45778,45779,45785,45786,45820,45821,45965,46022),
_xlfn.LET(_xlpm.DD,
MAX(MIN($AX251,EOMONTH(BA$15,0))-MAX($AW251,BA$15),),
_xlfn.IFS(
AND(MONTH($AW251)=MONTH(BA$15),MONTH($AX251)&lt;&gt;MONTH(BA$15)),
NETWORKDAYS.INTL($AW251,$AW251+_xlpm.DD,1,_xlpm.VD),
AND(MONTH($AW251)&lt;&gt;MONTH(BA$15),MONTH($AX251)=MONTH(BA$15)),
NETWORKDAYS.INTL(($AX251)-_xlpm.DD,$AX251,1,_xlpm.VD),
AND(MONTH($AW251)&lt;MONTH(BA$15),MONTH($AX251)&gt;MONTH(BA$15)),
NETWORKDAYS.INTL((EOMONTH(BA$15-1,1))-_xlpm.DD,EOMONTH(BA$15-1,1),1,_xlpm.VD),
AND(MONTH($AW251)=MONTH(BA$15),MONTH($AX251)=MONTH(BA$15)),
NETWORKDAYS.INTL($AW251,$AX251,1,_xlpm.VD)))),0)),
$DH251="месяц",
$BP251*BA251,
$DH251="неделя",
$BP251*BA251/7*(ROUNDUP((DAY(EOMONTH(BA$15,0)))/4,0))),
0)</f>
        <v/>
      </c>
      <c r="BS251" s="125">
        <f t="array" ref="BS251">
IFERROR(
_xlfn.IFS(
$DH251="день_1",
$BP251*$BL251/($AX251-$AW251+1)*BB251*(DAY(EOMONTH(BB$15,0))),
$DH251="день_2",
$BP251/30*MAX(MIN($AX251,EOMONTH(BB$15,0))-MAX($AW251,BB$15)+1,),
$DH251="раб.день",
$BP251/30*(IFERROR(
_xlfn.LET(_xlpm.VD,
CHOOSE(
{1;2;3;4;5;6;7;8;9;10;11;12;13;14;15;16;17;18},
45658,45659,45660,45661,45662,45663,45664,45665,45711,45724,45778,45779,45785,45786,45820,45821,45965,46022),
_xlfn.LET(_xlpm.DD,
MAX(MIN($AX251,EOMONTH(BB$15,0))-MAX($AW251,BB$15),),
_xlfn.IFS(
AND(MONTH($AW251)=MONTH(BB$15),MONTH($AX251)&lt;&gt;MONTH(BB$15)),
NETWORKDAYS.INTL($AW251,$AW251+_xlpm.DD,1,_xlpm.VD),
AND(MONTH($AW251)&lt;&gt;MONTH(BB$15),MONTH($AX251)=MONTH(BB$15)),
NETWORKDAYS.INTL(($AX251)-_xlpm.DD,$AX251,1,_xlpm.VD),
AND(MONTH($AW251)&lt;MONTH(BB$15),MONTH($AX251)&gt;MONTH(BB$15)),
NETWORKDAYS.INTL((EOMONTH(BB$15-1,1))-_xlpm.DD,EOMONTH(BB$15-1,1),1,_xlpm.VD),
AND(MONTH($AW251)=MONTH(BB$15),MONTH($AX251)=MONTH(BB$15)),
NETWORKDAYS.INTL($AW251,$AX251,1,_xlpm.VD)))),0)),
$DH251="месяц",
$BP251*BB251,
$DH251="неделя",
$BP251*BB251/7*(ROUNDUP((DAY(EOMONTH(BB$15,0)))/4,0))),
0)</f>
        <v/>
      </c>
      <c r="BT251" s="125">
        <f t="array" ref="BT251">
IFERROR(
_xlfn.IFS(
$DH251="день_1",
$BP251*$BL251/($AX251-$AW251+1)*BC251*(DAY(EOMONTH(BC$15,0))),
$DH251="день_2",
$BP251/30*MAX(MIN($AX251,EOMONTH(BC$15,0))-MAX($AW251,BC$15)+1,),
$DH251="раб.день",
$BP251/30*(IFERROR(
_xlfn.LET(_xlpm.VD,
CHOOSE(
{1;2;3;4;5;6;7;8;9;10;11;12;13;14;15;16;17;18},
45658,45659,45660,45661,45662,45663,45664,45665,45711,45724,45778,45779,45785,45786,45820,45821,45965,46022),
_xlfn.LET(_xlpm.DD,
MAX(MIN($AX251,EOMONTH(BC$15,0))-MAX($AW251,BC$15),),
_xlfn.IFS(
AND(MONTH($AW251)=MONTH(BC$15),MONTH($AX251)&lt;&gt;MONTH(BC$15)),
NETWORKDAYS.INTL($AW251,$AW251+_xlpm.DD,1,_xlpm.VD),
AND(MONTH($AW251)&lt;&gt;MONTH(BC$15),MONTH($AX251)=MONTH(BC$15)),
NETWORKDAYS.INTL(($AX251)-_xlpm.DD,$AX251,1,_xlpm.VD),
AND(MONTH($AW251)&lt;MONTH(BC$15),MONTH($AX251)&gt;MONTH(BC$15)),
NETWORKDAYS.INTL((EOMONTH(BC$15-1,1))-_xlpm.DD,EOMONTH(BC$15-1,1),1,_xlpm.VD),
AND(MONTH($AW251)=MONTH(BC$15),MONTH($AX251)=MONTH(BC$15)),
NETWORKDAYS.INTL($AW251,$AX251,1,_xlpm.VD)))),0)),
$DH251="месяц",
$BP251*BC251,
$DH251="неделя",
$BP251*BC251/7*(ROUNDUP((DAY(EOMONTH(BC$15,0)))/4,0))),
0)</f>
        <v/>
      </c>
      <c r="BU251" s="125">
        <f t="array" ref="BU251">
IFERROR(
_xlfn.IFS(
$DH251="день_1",
$BP251*$BL251/($AX251-$AW251+1)*BD251*(DAY(EOMONTH(BD$15,0))),
$DH251="день_2",
$BP251/30*MAX(MIN($AX251,EOMONTH(BD$15,0))-MAX($AW251,BD$15)+1,),
$DH251="раб.день",
$BP251/30*(IFERROR(
_xlfn.LET(_xlpm.VD,
CHOOSE(
{1;2;3;4;5;6;7;8;9;10;11;12;13;14;15;16;17;18},
45658,45659,45660,45661,45662,45663,45664,45665,45711,45724,45778,45779,45785,45786,45820,45821,45965,46022),
_xlfn.LET(_xlpm.DD,
MAX(MIN($AX251,EOMONTH(BD$15,0))-MAX($AW251,BD$15),),
_xlfn.IFS(
AND(MONTH($AW251)=MONTH(BD$15),MONTH($AX251)&lt;&gt;MONTH(BD$15)),
NETWORKDAYS.INTL($AW251,$AW251+_xlpm.DD,1,_xlpm.VD),
AND(MONTH($AW251)&lt;&gt;MONTH(BD$15),MONTH($AX251)=MONTH(BD$15)),
NETWORKDAYS.INTL(($AX251)-_xlpm.DD,$AX251,1,_xlpm.VD),
AND(MONTH($AW251)&lt;MONTH(BD$15),MONTH($AX251)&gt;MONTH(BD$15)),
NETWORKDAYS.INTL((EOMONTH(BD$15-1,1))-_xlpm.DD,EOMONTH(BD$15-1,1),1,_xlpm.VD),
AND(MONTH($AW251)=MONTH(BD$15),MONTH($AX251)=MONTH(BD$15)),
NETWORKDAYS.INTL($AW251,$AX251,1,_xlpm.VD)))),0)),
$DH251="месяц",
$BP251*BD251,
$DH251="неделя",
$BP251*BD251/7*(ROUNDUP((DAY(EOMONTH(BD$15,0)))/4,0))),
0)</f>
        <v/>
      </c>
      <c r="BV251" s="125">
        <f t="array" ref="BV251">
IFERROR(
_xlfn.IFS(
$DH251="день_1",
$BP251*$BL251/($AX251-$AW251+1)*BE251*(DAY(EOMONTH(BE$15,0))),
$DH251="день_2",
$BP251/30*MAX(MIN($AX251,EOMONTH(BE$15,0))-MAX($AW251,BE$15)+1,),
$DH251="раб.день",
$BP251/30*(IFERROR(
_xlfn.LET(_xlpm.VD,
CHOOSE(
{1;2;3;4;5;6;7;8;9;10;11;12;13;14;15;16;17;18},
45658,45659,45660,45661,45662,45663,45664,45665,45711,45724,45778,45779,45785,45786,45820,45821,45965,46022),
_xlfn.LET(_xlpm.DD,
MAX(MIN($AX251,EOMONTH(BE$15,0))-MAX($AW251,BE$15),),
_xlfn.IFS(
AND(MONTH($AW251)=MONTH(BE$15),MONTH($AX251)&lt;&gt;MONTH(BE$15)),
NETWORKDAYS.INTL($AW251,$AW251+_xlpm.DD,1,_xlpm.VD),
AND(MONTH($AW251)&lt;&gt;MONTH(BE$15),MONTH($AX251)=MONTH(BE$15)),
NETWORKDAYS.INTL(($AX251)-_xlpm.DD,$AX251,1,_xlpm.VD),
AND(MONTH($AW251)&lt;MONTH(BE$15),MONTH($AX251)&gt;MONTH(BE$15)),
NETWORKDAYS.INTL((EOMONTH(BE$15-1,1))-_xlpm.DD,EOMONTH(BE$15-1,1),1,_xlpm.VD),
AND(MONTH($AW251)=MONTH(BE$15),MONTH($AX251)=MONTH(BE$15)),
NETWORKDAYS.INTL($AW251,$AX251,1,_xlpm.VD)))),0)),
$DH251="месяц",
$BP251*BE251,
$DH251="неделя",
$BP251*BE251/7*(ROUNDUP((DAY(EOMONTH(BE$15,0)))/4,0))),
0)</f>
        <v/>
      </c>
      <c r="BW251" s="125">
        <f t="array" ref="BW251">
IFERROR(
_xlfn.IFS(
$DH251="день_1",
$BP251*$BL251/($AX251-$AW251+1)*BF251*(DAY(EOMONTH(BF$15,0))),
$DH251="день_2",
$BP251/30*MAX(MIN($AX251,EOMONTH(BF$15,0))-MAX($AW251,BF$15)+1,),
$DH251="раб.день",
$BP251/30*(IFERROR(
_xlfn.LET(_xlpm.VD,
CHOOSE(
{1;2;3;4;5;6;7;8;9;10;11;12;13;14;15;16;17;18},
45658,45659,45660,45661,45662,45663,45664,45665,45711,45724,45778,45779,45785,45786,45820,45821,45965,46022),
_xlfn.LET(_xlpm.DD,
MAX(MIN($AX251,EOMONTH(BF$15,0))-MAX($AW251,BF$15),),
_xlfn.IFS(
AND(MONTH($AW251)=MONTH(BF$15),MONTH($AX251)&lt;&gt;MONTH(BF$15)),
NETWORKDAYS.INTL($AW251,$AW251+_xlpm.DD,1,_xlpm.VD),
AND(MONTH($AW251)&lt;&gt;MONTH(BF$15),MONTH($AX251)=MONTH(BF$15)),
NETWORKDAYS.INTL(($AX251)-_xlpm.DD,$AX251,1,_xlpm.VD),
AND(MONTH($AW251)&lt;MONTH(BF$15),MONTH($AX251)&gt;MONTH(BF$15)),
NETWORKDAYS.INTL((EOMONTH(BF$15-1,1))-_xlpm.DD,EOMONTH(BF$15-1,1),1,_xlpm.VD),
AND(MONTH($AW251)=MONTH(BF$15),MONTH($AX251)=MONTH(BF$15)),
NETWORKDAYS.INTL($AW251,$AX251,1,_xlpm.VD)))),0)),
$DH251="месяц",
$BP251*BF251,
$DH251="неделя",
$BP251*BF251/7*(ROUNDUP((DAY(EOMONTH(BF$15,0)))/4,0))),
0)</f>
        <v/>
      </c>
      <c r="BX251" s="125">
        <f t="array" ref="BX251">
IFERROR(
_xlfn.IFS(
$DH251="день_1",
$BP251*$BL251/($AX251-$AW251+1)*BG251*(DAY(EOMONTH(BG$15,0))),
$DH251="день_2",
$BP251/30*MAX(MIN($AX251,EOMONTH(BG$15,0))-MAX($AW251,BG$15)+1,),
$DH251="раб.день",
$BP251/30*(IFERROR(
_xlfn.LET(_xlpm.VD,
CHOOSE(
{1;2;3;4;5;6;7;8;9;10;11;12;13;14;15;16;17;18},
45658,45659,45660,45661,45662,45663,45664,45665,45711,45724,45778,45779,45785,45786,45820,45821,45965,46022),
_xlfn.LET(_xlpm.DD,
MAX(MIN($AX251,EOMONTH(BG$15,0))-MAX($AW251,BG$15),),
_xlfn.IFS(
AND(MONTH($AW251)=MONTH(BG$15),MONTH($AX251)&lt;&gt;MONTH(BG$15)),
NETWORKDAYS.INTL($AW251,$AW251+_xlpm.DD,1,_xlpm.VD),
AND(MONTH($AW251)&lt;&gt;MONTH(BG$15),MONTH($AX251)=MONTH(BG$15)),
NETWORKDAYS.INTL(($AX251)-_xlpm.DD,$AX251,1,_xlpm.VD),
AND(MONTH($AW251)&lt;MONTH(BG$15),MONTH($AX251)&gt;MONTH(BG$15)),
NETWORKDAYS.INTL((EOMONTH(BG$15-1,1))-_xlpm.DD,EOMONTH(BG$15-1,1),1,_xlpm.VD),
AND(MONTH($AW251)=MONTH(BG$15),MONTH($AX251)=MONTH(BG$15)),
NETWORKDAYS.INTL($AW251,$AX251,1,_xlpm.VD)))),0)),
$DH251="месяц",
$BP251*BG251,
$DH251="неделя",
$BP251*BG251/7*(ROUNDUP((DAY(EOMONTH(BG$15,0)))/4,0))),
0)</f>
        <v/>
      </c>
      <c r="BY251" s="125">
        <f t="array" ref="BY251">
IFERROR(
_xlfn.IFS(
$DH251="день_1",
$BP251*$BL251/($AX251-$AW251+1)*BH251*(DAY(EOMONTH(BH$15,0))),
$DH251="день_2",
$BP251/30*MAX(MIN($AX251,EOMONTH(BH$15,0))-MAX($AW251,BH$15)+1,),
$DH251="раб.день",
$BP251/30*(IFERROR(
_xlfn.LET(_xlpm.VD,
CHOOSE(
{1;2;3;4;5;6;7;8;9;10;11;12;13;14;15;16;17;18},
45658,45659,45660,45661,45662,45663,45664,45665,45711,45724,45778,45779,45785,45786,45820,45821,45965,46022),
_xlfn.LET(_xlpm.DD,
MAX(MIN($AX251,EOMONTH(BH$15,0))-MAX($AW251,BH$15),),
_xlfn.IFS(
AND(MONTH($AW251)=MONTH(BH$15),MONTH($AX251)&lt;&gt;MONTH(BH$15)),
NETWORKDAYS.INTL($AW251,$AW251+_xlpm.DD,1,_xlpm.VD),
AND(MONTH($AW251)&lt;&gt;MONTH(BH$15),MONTH($AX251)=MONTH(BH$15)),
NETWORKDAYS.INTL(($AX251)-_xlpm.DD,$AX251,1,_xlpm.VD),
AND(MONTH($AW251)&lt;MONTH(BH$15),MONTH($AX251)&gt;MONTH(BH$15)),
NETWORKDAYS.INTL((EOMONTH(BH$15-1,1))-_xlpm.DD,EOMONTH(BH$15-1,1),1,_xlpm.VD),
AND(MONTH($AW251)=MONTH(BH$15),MONTH($AX251)=MONTH(BH$15)),
NETWORKDAYS.INTL($AW251,$AX251,1,_xlpm.VD)))),0)),
$DH251="месяц",
$BP251*BH251,
$DH251="неделя",
$BP251*BH251/7*(ROUNDUP((DAY(EOMONTH(BH$15,0)))/4,0))),
0)</f>
        <v/>
      </c>
      <c r="BZ251" s="125">
        <f t="array" ref="BZ251">
IFERROR(
_xlfn.IFS(
$DH251="день_1",
$BP251*$BL251/($AX251-$AW251+1)*BI251*(DAY(EOMONTH(BI$15,0))),
$DH251="день_2",
$BP251/30*MAX(MIN($AX251,EOMONTH(BI$15,0))-MAX($AW251,BI$15)+1,),
$DH251="раб.день",
$BP251/30*(IFERROR(
_xlfn.LET(_xlpm.VD,
CHOOSE(
{1;2;3;4;5;6;7;8;9;10;11;12;13;14;15;16;17;18},
45658,45659,45660,45661,45662,45663,45664,45665,45711,45724,45778,45779,45785,45786,45820,45821,45965,46022),
_xlfn.LET(_xlpm.DD,
MAX(MIN($AX251,EOMONTH(BI$15,0))-MAX($AW251,BI$15),),
_xlfn.IFS(
AND(MONTH($AW251)=MONTH(BI$15),MONTH($AX251)&lt;&gt;MONTH(BI$15)),
NETWORKDAYS.INTL($AW251,$AW251+_xlpm.DD,1,_xlpm.VD),
AND(MONTH($AW251)&lt;&gt;MONTH(BI$15),MONTH($AX251)=MONTH(BI$15)),
NETWORKDAYS.INTL(($AX251)-_xlpm.DD,$AX251,1,_xlpm.VD),
AND(MONTH($AW251)&lt;MONTH(BI$15),MONTH($AX251)&gt;MONTH(BI$15)),
NETWORKDAYS.INTL((EOMONTH(BI$15-1,1))-_xlpm.DD,EOMONTH(BI$15-1,1),1,_xlpm.VD),
AND(MONTH($AW251)=MONTH(BI$15),MONTH($AX251)=MONTH(BI$15)),
NETWORKDAYS.INTL($AW251,$AX251,1,_xlpm.VD)))),0)),
$DH251="месяц",
$BP251*BI251,
$DH251="неделя",
$BP251*BI251/7*(ROUNDUP((DAY(EOMONTH(BI$15,0)))/4,0))),
0)</f>
        <v/>
      </c>
      <c r="CA251" s="125">
        <f t="array" ref="CA251">
IFERROR(
_xlfn.IFS(
$DH251="день_1",
$BP251*$BL251/($AX251-$AW251+1)*BJ251*(DAY(EOMONTH(BJ$15,0))),
$DH251="день_2",
$BP251/30*MAX(MIN($AX251,EOMONTH(BJ$15,0))-MAX($AW251,BJ$15)+1,),
$DH251="раб.день",
$BP251/30*(IFERROR(
_xlfn.LET(_xlpm.VD,
CHOOSE(
{1;2;3;4;5;6;7;8;9;10;11;12;13;14;15;16;17;18},
45658,45659,45660,45661,45662,45663,45664,45665,45711,45724,45778,45779,45785,45786,45820,45821,45965,46022),
_xlfn.LET(_xlpm.DD,
MAX(MIN($AX251,EOMONTH(BJ$15,0))-MAX($AW251,BJ$15),),
_xlfn.IFS(
AND(MONTH($AW251)=MONTH(BJ$15),MONTH($AX251)&lt;&gt;MONTH(BJ$15)),
NETWORKDAYS.INTL($AW251,$AW251+_xlpm.DD,1,_xlpm.VD),
AND(MONTH($AW251)&lt;&gt;MONTH(BJ$15),MONTH($AX251)=MONTH(BJ$15)),
NETWORKDAYS.INTL(($AX251)-_xlpm.DD,$AX251,1,_xlpm.VD),
AND(MONTH($AW251)&lt;MONTH(BJ$15),MONTH($AX251)&gt;MONTH(BJ$15)),
NETWORKDAYS.INTL((EOMONTH(BJ$15-1,1))-_xlpm.DD,EOMONTH(BJ$15-1,1),1,_xlpm.VD),
AND(MONTH($AW251)=MONTH(BJ$15),MONTH($AX251)=MONTH(BJ$15)),
NETWORKDAYS.INTL($AW251,$AX251,1,_xlpm.VD)))),0)),
$DH251="месяц",
$BP251*BJ251,
$DH251="неделя",
$BP251*BJ251/7*(ROUNDUP((DAY(EOMONTH(BJ$15,0)))/4,0))),
0)</f>
        <v/>
      </c>
      <c r="CB251" s="125">
        <f t="array" ref="CB251">
IFERROR(
_xlfn.IFS(
$DH251="день_1",
$BP251*$BL251/($AX251-$AW251+1)*BK251*(DAY(EOMONTH(BK$15,0))),
$DH251="день_2",
$BP251/30*MAX(MIN($AX251,EOMONTH(BK$15,0))-MAX($AW251,BK$15)+1,),
$DH251="раб.день",
$BP251/30*(IFERROR(
_xlfn.LET(_xlpm.VD,
CHOOSE(
{1;2;3;4;5;6;7;8;9;10;11;12;13;14;15;16;17;18},
45658,45659,45660,45661,45662,45663,45664,45665,45711,45724,45778,45779,45785,45786,45820,45821,45965,46022),
_xlfn.LET(_xlpm.DD,
MAX(MIN($AX251,EOMONTH(BK$15,0))-MAX($AW251,BK$15),),
_xlfn.IFS(
AND(MONTH($AW251)=MONTH(BK$15),MONTH($AX251)&lt;&gt;MONTH(BK$15)),
NETWORKDAYS.INTL($AW251,$AW251+_xlpm.DD,1,_xlpm.VD),
AND(MONTH($AW251)&lt;&gt;MONTH(BK$15),MONTH($AX251)=MONTH(BK$15)),
NETWORKDAYS.INTL(($AX251)-_xlpm.DD,$AX251,1,_xlpm.VD),
AND(MONTH($AW251)&lt;MONTH(BK$15),MONTH($AX251)&gt;MONTH(BK$15)),
NETWORKDAYS.INTL((EOMONTH(BK$15-1,1))-_xlpm.DD,EOMONTH(BK$15-1,1),1,_xlpm.VD),
AND(MONTH($AW251)=MONTH(BK$15),MONTH($AX251)=MONTH(BK$15)),
NETWORKDAYS.INTL($AW251,$AX251,1,_xlpm.VD)))),0)),
$DH251="месяц",
$BP251*BK251,
$DH251="неделя",
$BP251*BK251/7*(ROUNDUP((DAY(EOMONTH(BK$15,0)))/4,0))),
0)</f>
        <v/>
      </c>
      <c r="CC251" s="125">
        <f>SUM($BQ251:$CB251)</f>
        <v/>
      </c>
      <c r="CD251" s="126">
        <f>SUM($EH251:$EH251)</f>
        <v/>
      </c>
      <c r="CE251" s="126">
        <f>$CD251*$AB251</f>
        <v/>
      </c>
      <c r="CF251" s="126">
        <f>SUM($EK251:$EK251)</f>
        <v/>
      </c>
      <c r="CG251" s="126">
        <f>$CF251*$AB251</f>
        <v/>
      </c>
      <c r="CH251" s="126">
        <f>SUM($CC251,$CE251,$CG251)</f>
        <v/>
      </c>
      <c r="CI251" s="126">
        <f>$CH251*(1+$CM251)</f>
        <v/>
      </c>
      <c r="CJ251" s="127" t="n">
        <v>0</v>
      </c>
      <c r="CK251" s="126">
        <f>SUM($CH251:$CH251)*(1+$CJ251)</f>
        <v/>
      </c>
      <c r="CL251" s="126">
        <f>SUM($CH251:$CH251)*(1+$CM251)</f>
        <v/>
      </c>
      <c r="CM251" s="59" t="inlineStr">
        <is>
          <t>20%</t>
        </is>
      </c>
      <c r="CN251" s="59" t="n"/>
      <c r="CO251" s="72" t="n"/>
      <c r="CP251" s="59" t="n"/>
      <c r="CQ251" s="73" t="n"/>
      <c r="CR251" s="73" t="n"/>
      <c r="CS251" s="73" t="n"/>
      <c r="CT251" s="72" t="n"/>
      <c r="CU251" s="79" t="inlineStr">
        <is>
          <t> </t>
        </is>
      </c>
      <c r="CV251" s="60" t="n"/>
      <c r="CW251" s="60" t="n"/>
      <c r="CX251" s="60" t="n"/>
      <c r="CY251" s="127">
        <f>IFERROR(($CC251-$EE251)/($EE251/(1-$DQ251)),0)</f>
        <v/>
      </c>
      <c r="CZ251" s="127">
        <f>IFERROR(1-$EI251/($CE251),0)</f>
        <v/>
      </c>
      <c r="DA251" s="127">
        <f>IFERROR(1-$EL251/($CG251),0)</f>
        <v/>
      </c>
      <c r="DB251" s="126">
        <f>ROUND(IFERROR(($CI251/(1+$CM251)-$EN251),0),2)</f>
        <v/>
      </c>
      <c r="DC251" s="128" t="n"/>
      <c r="DD251" s="125" t="n"/>
      <c r="DE251" s="75" t="n">
        <v>0</v>
      </c>
      <c r="DF251" s="128" t="n"/>
      <c r="DG251" s="125">
        <f>IF($DC251=0,0,$DD251*($DC251*100%-$DE251*$DF251))*SUM($AB251:$AB251)</f>
        <v/>
      </c>
      <c r="DH251" s="129" t="inlineStr">
        <is>
          <t>месяц</t>
        </is>
      </c>
      <c r="DI251" s="130">
        <f t="array" ref="DI251">IFERROR(
IF($ES251="LisChannel",
(ROUND(((INDEX({174.625;153.888888888889;130.972222222222},MATCH($AI251,{2;3;4}),0))*$AG251*$AI251),2)),0),0)</f>
        <v/>
      </c>
      <c r="DJ251" s="130">
        <f>
_xlfn.LET(_xlpm.X,
IFERROR(
IF($ES251="НовиковТВ",
(_xlfn.LET(_xlpm.NTV,
_xlfn.LET(_xlpm.MIN,350000,
IF(SUMIFS($DI:$DI,$ES:$ES,"НовиковТВ")&lt;=_xlpm.MIN,
(SUMIFS($DI:$DI,$ES:$ES,"НовиковТВ")/(COUNTIFS($ES:$ES,"НовиковТВ")))*_xlpm.MIN/SUMIFS($DI:$DI,$ES:$ES,"НовиковТВ"),
DI251)),
_xlpm.NTV+$DG251/(1-(1-(_xlpm.NTV)*(1-$DL251)*(1-$DM251)*(1-$DN251)*(1-$DO251)*(1-$DP251)/_xlpm.NTV))))/(1+$EP251),
$DI251+$DG251/(1-(1-($DI251)*(1-$DL251)*(1-$DM251)*(1-$DN251)*(1-$DO251)*(1-$DP251)/$DI251))),
0),
_xlpm.X*(1+$CM251)*(1+$CW251)-_xlpm.X*(1+$CM251)+_xlpm.X)</f>
        <v/>
      </c>
      <c r="DK251" s="125" t="inlineStr">
        <is>
          <t>послед.</t>
        </is>
      </c>
      <c r="DL251" s="63" t="n">
        <v>0</v>
      </c>
      <c r="DM251" s="63" t="n">
        <v>0</v>
      </c>
      <c r="DN251" s="63" t="n">
        <v>0</v>
      </c>
      <c r="DO251" s="63" t="n">
        <v>0</v>
      </c>
      <c r="DP251" s="63" t="n">
        <v>0</v>
      </c>
      <c r="DQ251" s="63">
        <f t="array" ref="DQ251">IFERROR(_xlfn.IFS(
$DK251="послед.",1-(1-$DL251)*(1-$DM251)*(1-$DN251)*(1-$DO251)*(1-$DP251),
$DK251="сумм.",$DL251+$DM251+$DN251+$DO251+$DP251),
0)</f>
        <v/>
      </c>
      <c r="DR251" s="125">
        <f t="array" ref="DR251">
IFERROR(
_xlfn.IFS(
$BL251=0,
0,
$BL251&gt;0,
_xlfn.IFS($DK251="послед.",
$DJ251*(1-$DL251)*(1-$DM251)*(1-$DN251)*(1-$DO251)*(1-$DP251),
$DK251="сумм.",
$DJ251*(1-($DL251+$DM251+$DN251+$DO251+$DP251)))),0)</f>
        <v/>
      </c>
      <c r="DS251" s="125">
        <f t="array" ref="DS251">
IFERROR(_xlfn.IFS(
$DH251="день_1",
$DR251*$BL251/($AX251-$AW251+1)*AZ251*(DAY(EOMONTH(AZ$15,0))),
$DH251="день_2",
$DR251/30*MAX(MIN($AX251,EOMONTH(AZ$15,0))-MAX($AW251,AZ$15)+1,),
$DH251="раб.день",
$DR251/30*(IFERROR(
_xlfn.LET(_xlpm.VD,
CHOOSE(
{1;2;3;4;5;6;7;8;9;10;11;12;13;14;15;16;17;18},
45658,45659,45660,45661,45662,45663,45664,45665,45711,45724,45778,45779,45785,45786,45820,45821,45965,46022),
_xlfn.LET(_xlpm.DD,
MAX(MIN($AX251,EOMONTH(AZ$15,0))-MAX($AW251,AZ$15),),
_xlfn.IFS(
AND(MONTH($AW251)=MONTH(AZ$15),MONTH($AX251)&lt;&gt;MONTH(AZ$15)),
NETWORKDAYS.INTL($AW251,$AW251+_xlpm.DD,1,_xlpm.VD),
AND(MONTH($AW251)&lt;&gt;MONTH(AZ$15),MONTH($AX251)=MONTH(AZ$15)),
NETWORKDAYS.INTL(($AX251)-_xlpm.DD,$AX251,1,_xlpm.VD),
AND(MONTH($AW251)&lt;MONTH(AZ$15),MONTH($AX251)&gt;MONTH(AZ$15)),
NETWORKDAYS.INTL((EOMONTH(AZ$15-1,1))-_xlpm.DD,EOMONTH(AZ$15-1,1),1,_xlpm.VD),
AND(MONTH($AW251)=MONTH(AZ$15),MONTH($AX251)=MONTH(AZ$15)),
NETWORKDAYS.INTL($AW251,$AX251,1,_xlpm.VD)))),0)),
$DH251="месяц",
$DR251*AZ251,
$DH251="неделя",
$DR251*AZ251/7*(ROUNDUP((DAY(EOMONTH(AZ$15,0)))/4,0))),
0)</f>
        <v/>
      </c>
      <c r="DT251" s="125">
        <f t="array" ref="DT251">
IFERROR(_xlfn.IFS(
$DH251="день_1",
$DR251*$BL251/($AX251-$AW251+1)*BA251*(DAY(EOMONTH(BA$15,0))),
$DH251="день_2",
$DR251/30*MAX(MIN($AX251,EOMONTH(BA$15,0))-MAX($AW251,BA$15)+1,),
$DH251="раб.день",
$DR251/30*(IFERROR(
_xlfn.LET(_xlpm.VD,
CHOOSE(
{1;2;3;4;5;6;7;8;9;10;11;12;13;14;15;16;17;18},
45658,45659,45660,45661,45662,45663,45664,45665,45711,45724,45778,45779,45785,45786,45820,45821,45965,46022),
_xlfn.LET(_xlpm.DD,
MAX(MIN($AX251,EOMONTH(BA$15,0))-MAX($AW251,BA$15),),
_xlfn.IFS(
AND(MONTH($AW251)=MONTH(BA$15),MONTH($AX251)&lt;&gt;MONTH(BA$15)),
NETWORKDAYS.INTL($AW251,$AW251+_xlpm.DD,1,_xlpm.VD),
AND(MONTH($AW251)&lt;&gt;MONTH(BA$15),MONTH($AX251)=MONTH(BA$15)),
NETWORKDAYS.INTL(($AX251)-_xlpm.DD,$AX251,1,_xlpm.VD),
AND(MONTH($AW251)&lt;MONTH(BA$15),MONTH($AX251)&gt;MONTH(BA$15)),
NETWORKDAYS.INTL((EOMONTH(BA$15-1,1))-_xlpm.DD,EOMONTH(BA$15-1,1),1,_xlpm.VD),
AND(MONTH($AW251)=MONTH(BA$15),MONTH($AX251)=MONTH(BA$15)),
NETWORKDAYS.INTL($AW251,$AX251,1,_xlpm.VD)))),0)),
$DH251="месяц",
$DR251*BA251,
$DH251="неделя",
$DR251*BA251/7*(ROUNDUP((DAY(EOMONTH(BA$15,0)))/4,0))),
0)</f>
        <v/>
      </c>
      <c r="DU251" s="125">
        <f t="array" ref="DU251">
IFERROR(_xlfn.IFS(
$DH251="день_1",
$DR251*$BL251/($AX251-$AW251+1)*BB251*(DAY(EOMONTH(BB$15,0))),
$DH251="день_2",
$DR251/30*MAX(MIN($AX251,EOMONTH(BB$15,0))-MAX($AW251,BB$15)+1,),
$DH251="раб.день",
$DR251/30*(IFERROR(
_xlfn.LET(_xlpm.VD,
CHOOSE(
{1;2;3;4;5;6;7;8;9;10;11;12;13;14;15;16;17;18},
45658,45659,45660,45661,45662,45663,45664,45665,45711,45724,45778,45779,45785,45786,45820,45821,45965,46022),
_xlfn.LET(_xlpm.DD,
MAX(MIN($AX251,EOMONTH(BB$15,0))-MAX($AW251,BB$15),),
_xlfn.IFS(
AND(MONTH($AW251)=MONTH(BB$15),MONTH($AX251)&lt;&gt;MONTH(BB$15)),
NETWORKDAYS.INTL($AW251,$AW251+_xlpm.DD,1,_xlpm.VD),
AND(MONTH($AW251)&lt;&gt;MONTH(BB$15),MONTH($AX251)=MONTH(BB$15)),
NETWORKDAYS.INTL(($AX251)-_xlpm.DD,$AX251,1,_xlpm.VD),
AND(MONTH($AW251)&lt;MONTH(BB$15),MONTH($AX251)&gt;MONTH(BB$15)),
NETWORKDAYS.INTL((EOMONTH(BB$15-1,1))-_xlpm.DD,EOMONTH(BB$15-1,1),1,_xlpm.VD),
AND(MONTH($AW251)=MONTH(BB$15),MONTH($AX251)=MONTH(BB$15)),
NETWORKDAYS.INTL($AW251,$AX251,1,_xlpm.VD)))),0)),
$DH251="месяц",
$DR251*BB251,
$DH251="неделя",
$DR251*BB251/7*(ROUNDUP((DAY(EOMONTH(BB$15,0)))/4,0))),
0)</f>
        <v/>
      </c>
      <c r="DV251" s="125">
        <f t="array" ref="DV251">
IFERROR(_xlfn.IFS(
$DH251="день_1",
$DR251*$BL251/($AX251-$AW251+1)*BC251*(DAY(EOMONTH(BC$15,0))),
$DH251="день_2",
$DR251/30*MAX(MIN($AX251,EOMONTH(BC$15,0))-MAX($AW251,BC$15)+1,),
$DH251="раб.день",
$DR251/30*(IFERROR(
_xlfn.LET(_xlpm.VD,
CHOOSE(
{1;2;3;4;5;6;7;8;9;10;11;12;13;14;15;16;17;18},
45658,45659,45660,45661,45662,45663,45664,45665,45711,45724,45778,45779,45785,45786,45820,45821,45965,46022),
_xlfn.LET(_xlpm.DD,
MAX(MIN($AX251,EOMONTH(BC$15,0))-MAX($AW251,BC$15),),
_xlfn.IFS(
AND(MONTH($AW251)=MONTH(BC$15),MONTH($AX251)&lt;&gt;MONTH(BC$15)),
NETWORKDAYS.INTL($AW251,$AW251+_xlpm.DD,1,_xlpm.VD),
AND(MONTH($AW251)&lt;&gt;MONTH(BC$15),MONTH($AX251)=MONTH(BC$15)),
NETWORKDAYS.INTL(($AX251)-_xlpm.DD,$AX251,1,_xlpm.VD),
AND(MONTH($AW251)&lt;MONTH(BC$15),MONTH($AX251)&gt;MONTH(BC$15)),
NETWORKDAYS.INTL((EOMONTH(BC$15-1,1))-_xlpm.DD,EOMONTH(BC$15-1,1),1,_xlpm.VD),
AND(MONTH($AW251)=MONTH(BC$15),MONTH($AX251)=MONTH(BC$15)),
NETWORKDAYS.INTL($AW251,$AX251,1,_xlpm.VD)))),0)),
$DH251="месяц",
$DR251*BC251,
$DH251="неделя",
$DR251*BC251/7*(ROUNDUP((DAY(EOMONTH(BC$15,0)))/4,0))),
0)</f>
        <v/>
      </c>
      <c r="DW251" s="125">
        <f t="array" ref="DW251">
IFERROR(_xlfn.IFS(
$DH251="день_1",
$DR251*$BL251/($AX251-$AW251+1)*BD251*(DAY(EOMONTH(BD$15,0))),
$DH251="день_2",
$DR251/30*MAX(MIN($AX251,EOMONTH(BD$15,0))-MAX($AW251,BD$15)+1,),
$DH251="раб.день",
$DR251/30*(IFERROR(
_xlfn.LET(_xlpm.VD,
CHOOSE(
{1;2;3;4;5;6;7;8;9;10;11;12;13;14;15;16;17;18},
45658,45659,45660,45661,45662,45663,45664,45665,45711,45724,45778,45779,45785,45786,45820,45821,45965,46022),
_xlfn.LET(_xlpm.DD,
MAX(MIN($AX251,EOMONTH(BD$15,0))-MAX($AW251,BD$15),),
_xlfn.IFS(
AND(MONTH($AW251)=MONTH(BD$15),MONTH($AX251)&lt;&gt;MONTH(BD$15)),
NETWORKDAYS.INTL($AW251,$AW251+_xlpm.DD,1,_xlpm.VD),
AND(MONTH($AW251)&lt;&gt;MONTH(BD$15),MONTH($AX251)=MONTH(BD$15)),
NETWORKDAYS.INTL(($AX251)-_xlpm.DD,$AX251,1,_xlpm.VD),
AND(MONTH($AW251)&lt;MONTH(BD$15),MONTH($AX251)&gt;MONTH(BD$15)),
NETWORKDAYS.INTL((EOMONTH(BD$15-1,1))-_xlpm.DD,EOMONTH(BD$15-1,1),1,_xlpm.VD),
AND(MONTH($AW251)=MONTH(BD$15),MONTH($AX251)=MONTH(BD$15)),
NETWORKDAYS.INTL($AW251,$AX251,1,_xlpm.VD)))),0)),
$DH251="месяц",
$DR251*BD251,
$DH251="неделя",
$DR251*BD251/7*(ROUNDUP((DAY(EOMONTH(BD$15,0)))/4,0))),
0)</f>
        <v/>
      </c>
      <c r="DX251" s="125">
        <f t="array" ref="DX251">
IFERROR(_xlfn.IFS(
$DH251="день_1",
$DR251*$BL251/($AX251-$AW251+1)*BE251*(DAY(EOMONTH(BE$15,0))),
$DH251="день_2",
$DR251/30*MAX(MIN($AX251,EOMONTH(BE$15,0))-MAX($AW251,BE$15)+1,),
$DH251="раб.день",
$DR251/30*(IFERROR(
_xlfn.LET(_xlpm.VD,
CHOOSE(
{1;2;3;4;5;6;7;8;9;10;11;12;13;14;15;16;17;18},
45658,45659,45660,45661,45662,45663,45664,45665,45711,45724,45778,45779,45785,45786,45820,45821,45965,46022),
_xlfn.LET(_xlpm.DD,
MAX(MIN($AX251,EOMONTH(BE$15,0))-MAX($AW251,BE$15),),
_xlfn.IFS(
AND(MONTH($AW251)=MONTH(BE$15),MONTH($AX251)&lt;&gt;MONTH(BE$15)),
NETWORKDAYS.INTL($AW251,$AW251+_xlpm.DD,1,_xlpm.VD),
AND(MONTH($AW251)&lt;&gt;MONTH(BE$15),MONTH($AX251)=MONTH(BE$15)),
NETWORKDAYS.INTL(($AX251)-_xlpm.DD,$AX251,1,_xlpm.VD),
AND(MONTH($AW251)&lt;MONTH(BE$15),MONTH($AX251)&gt;MONTH(BE$15)),
NETWORKDAYS.INTL((EOMONTH(BE$15-1,1))-_xlpm.DD,EOMONTH(BE$15-1,1),1,_xlpm.VD),
AND(MONTH($AW251)=MONTH(BE$15),MONTH($AX251)=MONTH(BE$15)),
NETWORKDAYS.INTL($AW251,$AX251,1,_xlpm.VD)))),0)),
$DH251="месяц",
$DR251*BE251,
$DH251="неделя",
$DR251*BE251/7*(ROUNDUP((DAY(EOMONTH(BE$15,0)))/4,0))),
0)</f>
        <v/>
      </c>
      <c r="DY251" s="125">
        <f t="array" ref="DY251">
IFERROR(_xlfn.IFS(
$DH251="день_1",
$DR251*$BL251/($AX251-$AW251+1)*BF251*(DAY(EOMONTH(BF$15,0))),
$DH251="день_2",
$DR251/30*MAX(MIN($AX251,EOMONTH(BF$15,0))-MAX($AW251,BF$15)+1,),
$DH251="раб.день",
$DR251/30*(IFERROR(
_xlfn.LET(_xlpm.VD,
CHOOSE(
{1;2;3;4;5;6;7;8;9;10;11;12;13;14;15;16;17;18},
45658,45659,45660,45661,45662,45663,45664,45665,45711,45724,45778,45779,45785,45786,45820,45821,45965,46022),
_xlfn.LET(_xlpm.DD,
MAX(MIN($AX251,EOMONTH(BF$15,0))-MAX($AW251,BF$15),),
_xlfn.IFS(
AND(MONTH($AW251)=MONTH(BF$15),MONTH($AX251)&lt;&gt;MONTH(BF$15)),
NETWORKDAYS.INTL($AW251,$AW251+_xlpm.DD,1,_xlpm.VD),
AND(MONTH($AW251)&lt;&gt;MONTH(BF$15),MONTH($AX251)=MONTH(BF$15)),
NETWORKDAYS.INTL(($AX251)-_xlpm.DD,$AX251,1,_xlpm.VD),
AND(MONTH($AW251)&lt;MONTH(BF$15),MONTH($AX251)&gt;MONTH(BF$15)),
NETWORKDAYS.INTL((EOMONTH(BF$15-1,1))-_xlpm.DD,EOMONTH(BF$15-1,1),1,_xlpm.VD),
AND(MONTH($AW251)=MONTH(BF$15),MONTH($AX251)=MONTH(BF$15)),
NETWORKDAYS.INTL($AW251,$AX251,1,_xlpm.VD)))),0)),
$DH251="месяц",
$DR251*BF251,
$DH251="неделя",
$DR251*BF251/7*(ROUNDUP((DAY(EOMONTH(BF$15,0)))/4,0))),
0)</f>
        <v/>
      </c>
      <c r="DZ251" s="125">
        <f t="array" ref="DZ251">
IFERROR(_xlfn.IFS(
$DH251="день_1",
$DR251*$BL251/($AX251-$AW251+1)*BG251*(DAY(EOMONTH(BG$15,0))),
$DH251="день_2",
$DR251/30*MAX(MIN($AX251,EOMONTH(BG$15,0))-MAX($AW251,BG$15)+1,),
$DH251="раб.день",
$DR251/30*(IFERROR(
_xlfn.LET(_xlpm.VD,
CHOOSE(
{1;2;3;4;5;6;7;8;9;10;11;12;13;14;15;16;17;18},
45658,45659,45660,45661,45662,45663,45664,45665,45711,45724,45778,45779,45785,45786,45820,45821,45965,46022),
_xlfn.LET(_xlpm.DD,
MAX(MIN($AX251,EOMONTH(BG$15,0))-MAX($AW251,BG$15),),
_xlfn.IFS(
AND(MONTH($AW251)=MONTH(BG$15),MONTH($AX251)&lt;&gt;MONTH(BG$15)),
NETWORKDAYS.INTL($AW251,$AW251+_xlpm.DD,1,_xlpm.VD),
AND(MONTH($AW251)&lt;&gt;MONTH(BG$15),MONTH($AX251)=MONTH(BG$15)),
NETWORKDAYS.INTL(($AX251)-_xlpm.DD,$AX251,1,_xlpm.VD),
AND(MONTH($AW251)&lt;MONTH(BG$15),MONTH($AX251)&gt;MONTH(BG$15)),
NETWORKDAYS.INTL((EOMONTH(BG$15-1,1))-_xlpm.DD,EOMONTH(BG$15-1,1),1,_xlpm.VD),
AND(MONTH($AW251)=MONTH(BG$15),MONTH($AX251)=MONTH(BG$15)),
NETWORKDAYS.INTL($AW251,$AX251,1,_xlpm.VD)))),0)),
$DH251="месяц",
$DR251*BG251,
$DH251="неделя",
$DR251*BG251/7*(ROUNDUP((DAY(EOMONTH(BG$15,0)))/4,0))),
0)</f>
        <v/>
      </c>
      <c r="EA251" s="125">
        <f t="array" ref="EA251">
IFERROR(_xlfn.IFS(
$DH251="день_1",
$DR251*$BL251/($AX251-$AW251+1)*BH251*(DAY(EOMONTH(BH$15,0))),
$DH251="день_2",
$DR251/30*MAX(MIN($AX251,EOMONTH(BH$15,0))-MAX($AW251,BH$15)+1,),
$DH251="раб.день",
$DR251/30*(IFERROR(
_xlfn.LET(_xlpm.VD,
CHOOSE(
{1;2;3;4;5;6;7;8;9;10;11;12;13;14;15;16;17;18},
45658,45659,45660,45661,45662,45663,45664,45665,45711,45724,45778,45779,45785,45786,45820,45821,45965,46022),
_xlfn.LET(_xlpm.DD,
MAX(MIN($AX251,EOMONTH(BH$15,0))-MAX($AW251,BH$15),),
_xlfn.IFS(
AND(MONTH($AW251)=MONTH(BH$15),MONTH($AX251)&lt;&gt;MONTH(BH$15)),
NETWORKDAYS.INTL($AW251,$AW251+_xlpm.DD,1,_xlpm.VD),
AND(MONTH($AW251)&lt;&gt;MONTH(BH$15),MONTH($AX251)=MONTH(BH$15)),
NETWORKDAYS.INTL(($AX251)-_xlpm.DD,$AX251,1,_xlpm.VD),
AND(MONTH($AW251)&lt;MONTH(BH$15),MONTH($AX251)&gt;MONTH(BH$15)),
NETWORKDAYS.INTL((EOMONTH(BH$15-1,1))-_xlpm.DD,EOMONTH(BH$15-1,1),1,_xlpm.VD),
AND(MONTH($AW251)=MONTH(BH$15),MONTH($AX251)=MONTH(BH$15)),
NETWORKDAYS.INTL($AW251,$AX251,1,_xlpm.VD)))),0)),
$DH251="месяц",
$DR251*BH251,
$DH251="неделя",
$DR251*BH251/7*(ROUNDUP((DAY(EOMONTH(BH$15,0)))/4,0))),
0)</f>
        <v/>
      </c>
      <c r="EB251" s="125">
        <f t="array" ref="EB251">
IFERROR(_xlfn.IFS(
$DH251="день_1",
$DR251*$BL251/($AX251-$AW251+1)*BI251*(DAY(EOMONTH(BI$15,0))),
$DH251="день_2",
$DR251/30*MAX(MIN($AX251,EOMONTH(BI$15,0))-MAX($AW251,BI$15)+1,),
$DH251="раб.день",
$DR251/30*(IFERROR(
_xlfn.LET(_xlpm.VD,
CHOOSE(
{1;2;3;4;5;6;7;8;9;10;11;12;13;14;15;16;17;18},
45658,45659,45660,45661,45662,45663,45664,45665,45711,45724,45778,45779,45785,45786,45820,45821,45965,46022),
_xlfn.LET(_xlpm.DD,
MAX(MIN($AX251,EOMONTH(BI$15,0))-MAX($AW251,BI$15),),
_xlfn.IFS(
AND(MONTH($AW251)=MONTH(BI$15),MONTH($AX251)&lt;&gt;MONTH(BI$15)),
NETWORKDAYS.INTL($AW251,$AW251+_xlpm.DD,1,_xlpm.VD),
AND(MONTH($AW251)&lt;&gt;MONTH(BI$15),MONTH($AX251)=MONTH(BI$15)),
NETWORKDAYS.INTL(($AX251)-_xlpm.DD,$AX251,1,_xlpm.VD),
AND(MONTH($AW251)&lt;MONTH(BI$15),MONTH($AX251)&gt;MONTH(BI$15)),
NETWORKDAYS.INTL((EOMONTH(BI$15-1,1))-_xlpm.DD,EOMONTH(BI$15-1,1),1,_xlpm.VD),
AND(MONTH($AW251)=MONTH(BI$15),MONTH($AX251)=MONTH(BI$15)),
NETWORKDAYS.INTL($AW251,$AX251,1,_xlpm.VD)))),0)),
$DH251="месяц",
$DR251*BI251,
$DH251="неделя",
$DR251*BI251/7*(ROUNDUP((DAY(EOMONTH(BI$15,0)))/4,0))),
0)</f>
        <v/>
      </c>
      <c r="EC251" s="125">
        <f t="array" ref="EC251">
IFERROR(_xlfn.IFS(
$DH251="день_1",
$DR251*$BL251/($AX251-$AW251+1)*BJ251*(DAY(EOMONTH(BJ$15,0))),
$DH251="день_2",
$DR251/30*MAX(MIN($AX251,EOMONTH(BJ$15,0))-MAX($AW251,BJ$15)+1,),
$DH251="раб.день",
$DR251/30*(IFERROR(
_xlfn.LET(_xlpm.VD,
CHOOSE(
{1;2;3;4;5;6;7;8;9;10;11;12;13;14;15;16;17;18},
45658,45659,45660,45661,45662,45663,45664,45665,45711,45724,45778,45779,45785,45786,45820,45821,45965,46022),
_xlfn.LET(_xlpm.DD,
MAX(MIN($AX251,EOMONTH(BJ$15,0))-MAX($AW251,BJ$15),),
_xlfn.IFS(
AND(MONTH($AW251)=MONTH(BJ$15),MONTH($AX251)&lt;&gt;MONTH(BJ$15)),
NETWORKDAYS.INTL($AW251,$AW251+_xlpm.DD,1,_xlpm.VD),
AND(MONTH($AW251)&lt;&gt;MONTH(BJ$15),MONTH($AX251)=MONTH(BJ$15)),
NETWORKDAYS.INTL(($AX251)-_xlpm.DD,$AX251,1,_xlpm.VD),
AND(MONTH($AW251)&lt;MONTH(BJ$15),MONTH($AX251)&gt;MONTH(BJ$15)),
NETWORKDAYS.INTL((EOMONTH(BJ$15-1,1))-_xlpm.DD,EOMONTH(BJ$15-1,1),1,_xlpm.VD),
AND(MONTH($AW251)=MONTH(BJ$15),MONTH($AX251)=MONTH(BJ$15)),
NETWORKDAYS.INTL($AW251,$AX251,1,_xlpm.VD)))),0)),
$DH251="месяц",
$DR251*BJ251,
$DH251="неделя",
$DR251*BJ251/7*(ROUNDUP((DAY(EOMONTH(BJ$15,0)))/4,0))),
0)</f>
        <v/>
      </c>
      <c r="ED251" s="125">
        <f t="array" ref="ED251">
IFERROR(_xlfn.IFS(
$DH251="день_1",
$DR251*$BL251/($AX251-$AW251+1)*BK251*(DAY(EOMONTH(BK$15,0))),
$DH251="день_2",
$DR251/30*MAX(MIN($AX251,EOMONTH(BK$15,0))-MAX($AW251,BK$15)+1,),
$DH251="раб.день",
$DR251/30*(IFERROR(
_xlfn.LET(_xlpm.VD,
CHOOSE(
{1;2;3;4;5;6;7;8;9;10;11;12;13;14;15;16;17;18},
45658,45659,45660,45661,45662,45663,45664,45665,45711,45724,45778,45779,45785,45786,45820,45821,45965,46022),
_xlfn.LET(_xlpm.DD,
MAX(MIN($AX251,EOMONTH(BK$15,0))-MAX($AW251,BK$15),),
_xlfn.IFS(
AND(MONTH($AW251)=MONTH(BK$15),MONTH($AX251)&lt;&gt;MONTH(BK$15)),
NETWORKDAYS.INTL($AW251,$AW251+_xlpm.DD,1,_xlpm.VD),
AND(MONTH($AW251)&lt;&gt;MONTH(BK$15),MONTH($AX251)=MONTH(BK$15)),
NETWORKDAYS.INTL(($AX251)-_xlpm.DD,$AX251,1,_xlpm.VD),
AND(MONTH($AW251)&lt;MONTH(BK$15),MONTH($AX251)&gt;MONTH(BK$15)),
NETWORKDAYS.INTL((EOMONTH(BK$15-1,1))-_xlpm.DD,EOMONTH(BK$15-1,1),1,_xlpm.VD),
AND(MONTH($AW251)=MONTH(BK$15),MONTH($AX251)=MONTH(BK$15)),
NETWORKDAYS.INTL($AW251,$AX251,1,_xlpm.VD)))),0)),
$DH251="месяц",
$DR251*BK251,
$DH251="неделя",
$DR251*BK251/7*(ROUNDUP((DAY(EOMONTH(BK$15,0)))/4,0))),
0)</f>
        <v/>
      </c>
      <c r="EE251" s="125">
        <f>SUM($DS251,$DT251,$DU251,$DV251,$DW251,$DX251,$DY251,$DZ251,$EA251,$EB251,$EC251,$ED251)</f>
        <v/>
      </c>
      <c r="EF251" s="125">
        <f>IFERROR(ROUND($EE251*(1+$EP251),2),0)</f>
        <v/>
      </c>
      <c r="EG251" s="128" t="n">
        <v>1</v>
      </c>
      <c r="EH251" s="126" t="n">
        <v>0</v>
      </c>
      <c r="EI251" s="126">
        <f>ROUND(SUM($EH251:$EH251)*SUM($AB251:$AB251)*$EG251,2)</f>
        <v/>
      </c>
      <c r="EJ251" s="126">
        <f>ROUND($EI251*(1+$EP251),2)</f>
        <v/>
      </c>
      <c r="EK251" s="126" t="n">
        <v>0</v>
      </c>
      <c r="EL251" s="126">
        <f>ROUND(SUM($EK251:$EK251)*SUM($AB251:$AB251)*$EG251,2)</f>
        <v/>
      </c>
      <c r="EM251" s="126">
        <f>ROUND($EL251*(1+$EP251),2)</f>
        <v/>
      </c>
      <c r="EN251" s="126">
        <f>SUM($EE251,$EI251,$EL251)</f>
        <v/>
      </c>
      <c r="EO251" s="126">
        <f>SUM($EF251,$EJ251,$EM251)</f>
        <v/>
      </c>
      <c r="EP251" s="59" t="inlineStr">
        <is>
          <t>20%</t>
        </is>
      </c>
      <c r="EQ251" s="59" t="n"/>
      <c r="ER251" s="60">
        <f t="array" ref="ER251">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MATCH(ES251,
{"AMS";"RussOutdoor";"HD Outdoor";"Ingroup";"IQ";"Ledproduction";"LisChannel";"Logic";"Media-PPL";"NovikovTV | НовиковТВ";"SMA";"SOK";"КрокусТВ | CrocusTV | IndoorTV";"Сити";"ТЯК Москва"},
0)),"")</f>
        <v/>
      </c>
      <c r="ES251" s="60" t="n"/>
      <c r="ET251" s="60">
        <f t="array" ref="ET251">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MATCH(ES251,
{"AMS";"RussOutdoor";"HD Outdoor";"Ingroup";"IQ";"Ledproduction";"LisChannel";"Logic";"Media-PPL";"NovikovTV | НовиковТВ";"SMA";"SOK";"КрокусТВ | CrocusTV | IndoorTV";"Сити";"ТЯК Москва"},
0)),"")</f>
        <v/>
      </c>
      <c r="EU251" s="60" t="n"/>
      <c r="EV251" s="60" t="n"/>
      <c r="EX251" s="110">
        <f t="array" ref="EX251">
($AR251/30
+N("ТРАФИК ПЛОЩАДКИ"))*
(IFERROR(
_xlfn.LET(
_xlpm.GPR,
HLOOKUP($L251,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(MATCH($T251,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IF($Q251="цифровой",_xlpm.GPR/$AG251,_xlpm.GPR/60)),
0)
+N("DWELL TIME"))*
(IF($AB251=0,0,IF($AB251=1,0.3,IF($AB251=2,0.5,IF($AB251&gt;2,1))))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_xlfn.IFS($AC251="да",1.2,$AC251="нет",1)*
_xlfn.IFS($AD251="да",1.2,$AD251="нет",1)*
IF(R251="статический",1,1.2)*
$X251*
INDEX(
{1.2;1;1.2;1.2;1;1.2;1.2;1.2;1.2;1.2;1.2;1;1.2;1.2;1.2;1.2;1;1;1.2;1.2;1.2;1;1;1;1;1.2;1.2;1.2;1.2;1;1;1;1;1.2;1.2;1.2;1.2;1.2;1.2;1.2;1.2;1;1;1.2;1;1;1;1;1.5;1;1;1.5;1.5;1.2},
MATCH($Q251,_xlpm.MI,0)))&gt;{0.02;0.04;0.06;0.1;0.2;0.4;0.6;0.8;1;2;4;6})),
{0;1;2;3;4;5;6;7;8;9;10;11;12},
0)))
+N("КОЭФФИЦИЕНТ КОНТАКТА"))))*
(_xlfn.IFS($X251&lt;0.1,$X251/1000,$X251&gt;25,5.2,AND($X251&gt;=0.1,$X251&lt;=25),(($X251*2+0.1)/10)*($X251/10)))*
IFERROR((_xlfn.LET(
_xlpm.MA,
{0;0.8;0.85;0.9;0.95;1},
_xlpm.MAA,
{0;1;2;3;4;5},
INDEX(_xlpm.MA,MATCH(SUMPRODUCT(--((IF(ROUND(_xlpm.MAA,1)&gt;5,5,ROUND($AB251,1)))&gt;{0;1;2;3;4;5})),_xlpm.MAA,0)))
+N("КОЭФФИЦИЕНТ КОЛ-ВО КОНСТРУКЦИЙ")),1)*
$AB251,0))*
(IF($Q251="цифровой",$AG251/15*$AI251,1)
+N("ДЛЯ ЦИФРЫ"))</f>
        <v/>
      </c>
      <c r="EY251" s="110">
        <f>IFERROR(EX251*AY251,0)</f>
        <v/>
      </c>
      <c r="EZ251" s="131">
        <f>IFERROR(DP251/EY251*1000,0)</f>
        <v/>
      </c>
      <c r="FA251" s="112">
        <f>IFERROR(FC251/FB251,0)</f>
        <v/>
      </c>
      <c r="FB251" s="112">
        <f>IFERROR((FC251/(EY251/FF251*#REF!))*0.825,0)</f>
        <v/>
      </c>
      <c r="FC251" s="112">
        <f>IFERROR(((EX251*30/AR251)*100)/30,0)</f>
        <v/>
      </c>
      <c r="FD251" s="112">
        <f>IFERROR(EY251/G251*100%,0)</f>
        <v/>
      </c>
      <c r="FE251" s="112">
        <f>IFERROR(FD251/FC251*100%,0)</f>
        <v/>
      </c>
      <c r="FF251" s="110">
        <f>IFERROR(AR251/30*AY251,0)</f>
        <v/>
      </c>
    </row>
    <row r="252" ht="13" customHeight="1">
      <c r="A252" s="59" t="n"/>
      <c r="B252" s="60" t="n"/>
      <c r="C252" s="60" t="n"/>
      <c r="D252" s="60">
        <f t="array" ref="D252">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MATCH($E252,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52" s="60">
        <f t="array" ref="E252">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MATCH($F252,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52" s="60" t="inlineStr"/>
      <c r="G252" s="60" t="n"/>
      <c r="H252" s="60">
        <f t="array" ref="H252">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MATCH($I252,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52" s="60" t="n"/>
      <c r="J252" s="60" t="n"/>
      <c r="K252" s="60" t="n"/>
      <c r="L252" s="60" t="n"/>
      <c r="M252" s="60" t="n"/>
      <c r="N252" s="60" t="n"/>
      <c r="O252" s="60" t="n"/>
      <c r="P252" s="60">
        <f t="array" ref="P252">
_xlfn.IFS(
ISNUMBER(MATCH($Q252,{"шелфбаннер","разделитель","монетница","чековая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ISNUMBER(MATCH($Q252,{"LED/LCD","видеокулер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ISNUMBER(MATCH($Q252,{"автомобиль","машина","выставочное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ISNUMBER(MATCH($Q252,{"билборд","лифтовая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ISNUMBER(MATCH($Q252,{"навигация","подвесной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ISNUMBER(MATCH($Q252,{"движущаяся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ISNUMBER(MATCH($Q252,{"каталог","журнал"},)),
"Пресса",
$Q252="","")</f>
        <v/>
      </c>
      <c r="Q252" s="60" t="n"/>
      <c r="R252" s="60">
        <f t="array" ref="R252">
IFERROR(
_xlfn.IFS(
OR(ISNUMBER(MATCH($Q252,{"экспозиция","макет","стенд","автостенд","авто стенд","выставочное пространство","выставочные стенды","модульные выставочные стенды","3Д конструкция","3D конструкция"},)),P252="Экспонирование"),
"нестандартный",
ISNUMBER(MATCH($Q252,{"скроллер","призматрон"},)),
"динамический",
$P252="Видео",
"цифровой",
OR($P252="Пресса",$P252="Щит",$P252="POSm",$P252="Подвес",$P252="Брендирование/оклейка"),
"статический"),"")</f>
        <v/>
      </c>
      <c r="S252" s="59" t="n"/>
      <c r="T252" s="60" t="n"/>
      <c r="U252" s="60" t="n"/>
      <c r="V252" s="60">
        <f>
IF(P252="Видео",
"цифровой постер/ролик",
IF(ISNUMBER(MATCH(Q252,{"короб световой","короб световой | лайтбокс","короб световой | кристалайт","лайтбокс","лайт бокс","кристалайт","LB","lightbox"},)),
"бэклит",
IF(P252="Брендирование/оклейка",
"перфарированная пленка/самоклейка",
IF(P252="Экспонирование",
"под запрос",
IF(P252="Подвес",
"баннер/ткань",
"")))))</f>
        <v/>
      </c>
      <c r="W252" s="59" t="n"/>
      <c r="X252" s="59" t="n"/>
      <c r="Y252" s="59" t="n"/>
      <c r="Z252" s="61" t="n"/>
      <c r="AA252" s="61" t="n"/>
      <c r="AB252" s="61">
        <f>IF(BL252&gt;0,Z252,0)</f>
        <v/>
      </c>
      <c r="AC252" s="59" t="n"/>
      <c r="AD252" s="59" t="n"/>
      <c r="AE252" s="59" t="n"/>
      <c r="AF252" s="59" t="n"/>
      <c r="AG252" s="59" t="n"/>
      <c r="AH252" s="59" t="n"/>
      <c r="AI252" s="59" t="n"/>
      <c r="AJ252" s="59" t="n"/>
      <c r="AK252" s="59" t="n"/>
      <c r="AL252" s="62">
        <f>IFERROR(IF(OR(R252="статический",R252="динамический",R252="нестандартный",R252="",R252=""),"-",IF(AND(AH252="-",AI252="-"),"-",AK252*3600/AH252*AI252)),"-")</f>
        <v/>
      </c>
      <c r="AM252" s="62">
        <f>IFERROR(IF(OR(R252="статический",R252="динамический",R252="",R252="", R252="BTL",R252="нестандартный"),"-",AG252*AI252*AL252/60),"-")</f>
        <v/>
      </c>
      <c r="AN252" s="63">
        <f>IFERROR(IF(AH252="","-",AG252*AI252/AH252),"-")</f>
        <v/>
      </c>
      <c r="AO252" s="59">
        <f>IFERROR(IF(OR($R252="статический",$R252="динамический",$R252="",$R252="",$R252="BTL",$R252="нестандартный"),"-",$AL252*$AY252),"-")</f>
        <v/>
      </c>
      <c r="AP252" s="62">
        <f>IFERROR(IF(OR($R252="статический",$R252="динамический",$R252="",$R252="",$R252="BTL",$R252="нестандартный"),"-",$AM252*AY252),"-")</f>
        <v/>
      </c>
      <c r="AQ252" s="64" t="n"/>
      <c r="AR252" s="61" t="n"/>
      <c r="AS252" s="61" t="n"/>
      <c r="AT252" s="61" t="n"/>
      <c r="AU252" s="65" t="n"/>
      <c r="AV252" s="124">
        <f>IFERROR(DR252/AT252*1000,"n/a")</f>
        <v/>
      </c>
      <c r="AW252" s="67" t="n"/>
      <c r="AX252" s="67" t="n"/>
      <c r="AY252" s="43">
        <f>IFERROR(IF(OR($AW252="",$AX252=""),"",_xlfn.DAYS($AX252+1,$AW252)),"")</f>
        <v/>
      </c>
      <c r="AZ252" s="68">
        <f t="array" ref="AZ252">
_xlfn.LET(_xlpm.COEFF,
IF($AW252+$AX252=0,0,IF(MAX(MIN($AX252,EOMONTH(AZ$15,0))-MAX($AW252,AZ$15)+1,)&gt;0,1,0)),
_xlfn.IFS(
$ES252="LisChannel",
_xlpm.COEFF*
INDEX({1;1;1.2;1.2;1;1;1;1;1.2;1.2;1.2;1.2},
MATCH(MONTH(AZ$15),
{1,2,3,4,5,6,7,8,9,10,11,12})),
CONCATENATE($ES252," ",$L252)="RussOutdoor метро",
_xlpm.COEFF*
INDEX({0.8;0.9;1.1;1.1;1;1;1;1;1.1;1.1;1.1;1.1},
MATCH(MONTH(AZ$15),
{1,2,3,4,5,6,7,8,9,10,11,12})),
$ES252&lt;&gt;"LisChannel",
_xlpm.COEFF,
$ES252&lt;&gt;"RussOutdoor",
_xlpm.COEFF))</f>
        <v/>
      </c>
      <c r="BA252" s="68">
        <f t="array" ref="BA252">
_xlfn.LET(_xlpm.COEFF,
IF($AW252+$AX252=0,0,IF(MAX(MIN($AX252,EOMONTH(BA$15,0))-MAX($AW252,BA$15)+1,)&gt;0,1,0)),
_xlfn.IFS(
$ES252="LisChannel",
_xlpm.COEFF*
INDEX({1;1;1.2;1.2;1;1;1;1;1.2;1.2;1.2;1.2},
MATCH(MONTH(BA$15),
{1,2,3,4,5,6,7,8,9,10,11,12})),
CONCATENATE($ES252," ",$L252)="RussOutdoor метро",
_xlpm.COEFF*
INDEX({0.8;0.9;1.1;1.1;1;1;1;1;1.1;1.1;1.1;1.1},
MATCH(MONTH(BA$15),
{1,2,3,4,5,6,7,8,9,10,11,12})),
$ES252&lt;&gt;"LisChannel",
_xlpm.COEFF,
$ES252&lt;&gt;"RussOutdoor",
_xlpm.COEFF))</f>
        <v/>
      </c>
      <c r="BB252" s="68">
        <f t="array" ref="BB252">
_xlfn.LET(_xlpm.COEFF,
IF($AW252+$AX252=0,0,IF(MAX(MIN($AX252,EOMONTH(BB$15,0))-MAX($AW252,BB$15)+1,)&gt;0,1,0)),
_xlfn.IFS(
$ES252="LisChannel",
_xlpm.COEFF*
INDEX({1;1;1.2;1.2;1;1;1;1;1.2;1.2;1.2;1.2},
MATCH(MONTH(BB$15),
{1,2,3,4,5,6,7,8,9,10,11,12})),
CONCATENATE($ES252," ",$L252)="RussOutdoor метро",
_xlpm.COEFF*
INDEX({0.8;0.9;1.1;1.1;1;1;1;1;1.1;1.1;1.1;1.1},
MATCH(MONTH(BB$15),
{1,2,3,4,5,6,7,8,9,10,11,12})),
$ES252&lt;&gt;"LisChannel",
_xlpm.COEFF,
$ES252&lt;&gt;"RussOutdoor",
_xlpm.COEFF))</f>
        <v/>
      </c>
      <c r="BC252" s="68">
        <f t="array" ref="BC252">
_xlfn.LET(_xlpm.COEFF,
IF($AW252+$AX252=0,0,IF(MAX(MIN($AX252,EOMONTH(BC$15,0))-MAX($AW252,BC$15)+1,)&gt;0,1,0)),
_xlfn.IFS(
$ES252="LisChannel",
_xlpm.COEFF*
INDEX({1;1;1.2;1.2;1;1;1;1;1.2;1.2;1.2;1.2},
MATCH(MONTH(BC$15),
{1,2,3,4,5,6,7,8,9,10,11,12})),
CONCATENATE($ES252," ",$L252)="RussOutdoor метро",
_xlpm.COEFF*
INDEX({0.8;0.9;1.1;1.1;1;1;1;1;1.1;1.1;1.1;1.1},
MATCH(MONTH(BC$15),
{1,2,3,4,5,6,7,8,9,10,11,12})),
$ES252&lt;&gt;"LisChannel",
_xlpm.COEFF,
$ES252&lt;&gt;"RussOutdoor",
_xlpm.COEFF))</f>
        <v/>
      </c>
      <c r="BD252" s="68">
        <f t="array" ref="BD252">
_xlfn.LET(_xlpm.COEFF,
IF($AW252+$AX252=0,0,IF(MAX(MIN($AX252,EOMONTH(BD$15,0))-MAX($AW252,BD$15)+1,)&gt;0,1,0)),
_xlfn.IFS(
$ES252="LisChannel",
_xlpm.COEFF*
INDEX({1;1;1.2;1.2;1;1;1;1;1.2;1.2;1.2;1.2},
MATCH(MONTH(BD$15),
{1,2,3,4,5,6,7,8,9,10,11,12})),
CONCATENATE($ES252," ",$L252)="RussOutdoor метро",
_xlpm.COEFF*
INDEX({0.8;0.9;1.1;1.1;1;1;1;1;1.1;1.1;1.1;1.1},
MATCH(MONTH(BD$15),
{1,2,3,4,5,6,7,8,9,10,11,12})),
$ES252&lt;&gt;"LisChannel",
_xlpm.COEFF,
$ES252&lt;&gt;"RussOutdoor",
_xlpm.COEFF))</f>
        <v/>
      </c>
      <c r="BE252" s="68">
        <f t="array" ref="BE252">
_xlfn.LET(_xlpm.COEFF,
IF($AW252+$AX252=0,0,IF(MAX(MIN($AX252,EOMONTH(BE$15,0))-MAX($AW252,BE$15)+1,)&gt;0,1,0)),
_xlfn.IFS(
$ES252="LisChannel",
_xlpm.COEFF*
INDEX({1;1;1.2;1.2;1;1;1;1;1.2;1.2;1.2;1.2},
MATCH(MONTH(BE$15),
{1,2,3,4,5,6,7,8,9,10,11,12})),
CONCATENATE($ES252," ",$L252)="RussOutdoor метро",
_xlpm.COEFF*
INDEX({0.8;0.9;1.1;1.1;1;1;1;1;1.1;1.1;1.1;1.1},
MATCH(MONTH(BE$15),
{1,2,3,4,5,6,7,8,9,10,11,12})),
$ES252&lt;&gt;"LisChannel",
_xlpm.COEFF,
$ES252&lt;&gt;"RussOutdoor",
_xlpm.COEFF))</f>
        <v/>
      </c>
      <c r="BF252" s="68">
        <f t="array" ref="BF252">
_xlfn.LET(_xlpm.COEFF,
IF($AW252+$AX252=0,0,IF(MAX(MIN($AX252,EOMONTH(BF$15,0))-MAX($AW252,BF$15)+1,)&gt;0,1,0)),
_xlfn.IFS(
$ES252="LisChannel",
_xlpm.COEFF*
INDEX({1;1;1.2;1.2;1;1;1;1;1.2;1.2;1.2;1.2},
MATCH(MONTH(BF$15),
{1,2,3,4,5,6,7,8,9,10,11,12})),
CONCATENATE($ES252," ",$L252)="RussOutdoor метро",
_xlpm.COEFF*
INDEX({0.8;0.9;1.1;1.1;1;1;1;1;1.1;1.1;1.1;1.1},
MATCH(MONTH(BF$15),
{1,2,3,4,5,6,7,8,9,10,11,12})),
$ES252&lt;&gt;"LisChannel",
_xlpm.COEFF,
$ES252&lt;&gt;"RussOutdoor",
_xlpm.COEFF))</f>
        <v/>
      </c>
      <c r="BG252" s="68">
        <f t="array" ref="BG252">
_xlfn.LET(_xlpm.COEFF,
IF($AW252+$AX252=0,0,IF(MAX(MIN($AX252,EOMONTH(BG$15,0))-MAX($AW252,BG$15)+1,)&gt;0,1,0)),
_xlfn.IFS(
$ES252="LisChannel",
_xlpm.COEFF*
INDEX({1;1;1.2;1.2;1;1;1;1;1.2;1.2;1.2;1.2},
MATCH(MONTH(BG$15),
{1,2,3,4,5,6,7,8,9,10,11,12})),
CONCATENATE($ES252," ",$L252)="RussOutdoor метро",
_xlpm.COEFF*
INDEX({0.8;0.9;1.1;1.1;1;1;1;1;1.1;1.1;1.1;1.1},
MATCH(MONTH(BG$15),
{1,2,3,4,5,6,7,8,9,10,11,12})),
$ES252&lt;&gt;"LisChannel",
_xlpm.COEFF,
$ES252&lt;&gt;"RussOutdoor",
_xlpm.COEFF))</f>
        <v/>
      </c>
      <c r="BH252" s="68">
        <f t="array" ref="BH252">
_xlfn.LET(_xlpm.COEFF,
IF($AW252+$AX252=0,0,IF(MAX(MIN($AX252,EOMONTH(BH$15,0))-MAX($AW252,BH$15)+1,)&gt;0,1,0)),
_xlfn.IFS(
$ES252="LisChannel",
_xlpm.COEFF*
INDEX({1;1;1.2;1.2;1;1;1;1;1.2;1.2;1.2;1.2},
MATCH(MONTH(BH$15),
{1,2,3,4,5,6,7,8,9,10,11,12})),
CONCATENATE($ES252," ",$L252)="RussOutdoor метро",
_xlpm.COEFF*
INDEX({0.8;0.9;1.1;1.1;1;1;1;1;1.1;1.1;1.1;1.1},
MATCH(MONTH(BH$15),
{1,2,3,4,5,6,7,8,9,10,11,12})),
$ES252&lt;&gt;"LisChannel",
_xlpm.COEFF,
$ES252&lt;&gt;"RussOutdoor",
_xlpm.COEFF))</f>
        <v/>
      </c>
      <c r="BI252" s="68">
        <f t="array" ref="BI252">
_xlfn.LET(_xlpm.COEFF,
IF($AW252+$AX252=0,0,IF(MAX(MIN($AX252,EOMONTH(BI$15,0))-MAX($AW252,BI$15)+1,)&gt;0,1,0)),
_xlfn.IFS(
$ES252="LisChannel",
_xlpm.COEFF*
INDEX({1;1;1.2;1.2;1;1;1;1;1.2;1.2;1.2;1.2},
MATCH(MONTH(BI$15),
{1,2,3,4,5,6,7,8,9,10,11,12})),
CONCATENATE($ES252," ",$L252)="RussOutdoor метро",
_xlpm.COEFF*
INDEX({0.8;0.9;1.1;1.1;1;1;1;1;1.1;1.1;1.1;1.1},
MATCH(MONTH(BI$15),
{1,2,3,4,5,6,7,8,9,10,11,12})),
$ES252&lt;&gt;"LisChannel",
_xlpm.COEFF,
$ES252&lt;&gt;"RussOutdoor",
_xlpm.COEFF))</f>
        <v/>
      </c>
      <c r="BJ252" s="68">
        <f t="array" ref="BJ252">
_xlfn.LET(_xlpm.COEFF,
IF($AW252+$AX252=0,0,IF(MAX(MIN($AX252,EOMONTH(BJ$15,0))-MAX($AW252,BJ$15)+1,)&gt;0,1,0)),
_xlfn.IFS(
$ES252="LisChannel",
_xlpm.COEFF*
INDEX({1;1;1.2;1.2;1;1;1;1;1.2;1.2;1.2;1.2},
MATCH(MONTH(BJ$15),
{1,2,3,4,5,6,7,8,9,10,11,12})),
CONCATENATE($ES252," ",$L252)="RussOutdoor метро",
_xlpm.COEFF*
INDEX({0.8;0.9;1.1;1.1;1;1;1;1;1.1;1.1;1.1;1.1},
MATCH(MONTH(BJ$15),
{1,2,3,4,5,6,7,8,9,10,11,12})),
$ES252&lt;&gt;"LisChannel",
_xlpm.COEFF,
$ES252&lt;&gt;"RussOutdoor",
_xlpm.COEFF))</f>
        <v/>
      </c>
      <c r="BK252" s="68">
        <f t="array" ref="BK252">
_xlfn.LET(_xlpm.COEFF,
IF($AW252+$AX252=0,0,IF(MAX(MIN($AX252,EOMONTH(BK$15,0))-MAX($AW252,BK$15)+1,)&gt;0,1,0)),
_xlfn.IFS(
$ES252="LisChannel",
_xlpm.COEFF*
INDEX({1;1;1.2;1.2;1;1;1;1;1.2;1.2;1.2;1.2},
MATCH(MONTH(BK$15),
{1,2,3,4,5,6,7,8,9,10,11,12})),
CONCATENATE($ES252," ",$L252)="RussOutdoor метро",
_xlpm.COEFF*
INDEX({0.8;0.9;1.1;1.1;1;1;1;1;1.1;1.1;1.1;1.1},
MATCH(MONTH(BK$15),
{1,2,3,4,5,6,7,8,9,10,11,12})),
$ES252&lt;&gt;"LisChannel",
_xlpm.COEFF,
$ES252&lt;&gt;"RussOutdoor",
_xlpm.COEFF))</f>
        <v/>
      </c>
      <c r="BL252" s="62">
        <f>COUNTIFS($AZ252:$BK252,"&gt;0")</f>
        <v/>
      </c>
      <c r="BM252" s="65" t="n"/>
      <c r="BN252" s="125">
        <f>$DJ252</f>
        <v/>
      </c>
      <c r="BO252" s="63">
        <f>$DQ252</f>
        <v/>
      </c>
      <c r="BP252" s="125">
        <f>
IFERROR(
IF($BL252=0,0,
$BN252*(1-$BO252)),
0)</f>
        <v/>
      </c>
      <c r="BQ252" s="125">
        <f t="array" ref="BQ252">
IFERROR(
_xlfn.IFS(
$DH252="день_1",
$BP252*$BL252/($AX252-$AW252+1)*AZ252*(DAY(EOMONTH(AZ$15,0))),
$DH252="день_2",
$BP252/30*MAX(MIN($AX252,EOMONTH(AZ$15,0))-MAX($AW252,AZ$15)+1,),
$DH252="раб.день",
$BP252/30*(IFERROR(
_xlfn.LET(_xlpm.VD,
CHOOSE(
{1;2;3;4;5;6;7;8;9;10;11;12;13;14;15;16;17;18},
45658,45659,45660,45661,45662,45663,45664,45665,45711,45724,45778,45779,45785,45786,45820,45821,45965,46022),
_xlfn.LET(_xlpm.DD,
MAX(MIN($AX252,EOMONTH(AZ$15,0))-MAX($AW252,AZ$15),),
_xlfn.IFS(
AND(MONTH($AW252)=MONTH(AZ$15),MONTH($AX252)&lt;&gt;MONTH(AZ$15)),
NETWORKDAYS.INTL($AW252,$AW252+_xlpm.DD,1,_xlpm.VD),
AND(MONTH($AW252)&lt;&gt;MONTH(AZ$15),MONTH($AX252)=MONTH(AZ$15)),
NETWORKDAYS.INTL(($AX252)-_xlpm.DD,$AX252,1,_xlpm.VD),
AND(MONTH($AW252)&lt;MONTH(AZ$15),MONTH($AX252)&gt;MONTH(AZ$15)),
NETWORKDAYS.INTL((EOMONTH(AZ$15-1,1))-_xlpm.DD,EOMONTH(AZ$15-1,1),1,_xlpm.VD),
AND(MONTH($AW252)=MONTH(AZ$15),MONTH($AX252)=MONTH(AZ$15)),
NETWORKDAYS.INTL($AW252,$AX252,1,_xlpm.VD)))),0)),
$DH252="месяц",
$BP252*AZ252,
$DH252="неделя",
$BP252*AZ252/7*(ROUNDUP((DAY(EOMONTH(AZ$15,0)))/4,0))),
0)</f>
        <v/>
      </c>
      <c r="BR252" s="125">
        <f t="array" ref="BR252">
IFERROR(
_xlfn.IFS(
$DH252="день_1",
$BP252*$BL252/($AX252-$AW252+1)*BA252*(DAY(EOMONTH(BA$15,0))),
$DH252="день_2",
$BP252/30*MAX(MIN($AX252,EOMONTH(BA$15,0))-MAX($AW252,BA$15)+1,),
$DH252="раб.день",
$BP252/30*(IFERROR(
_xlfn.LET(_xlpm.VD,
CHOOSE(
{1;2;3;4;5;6;7;8;9;10;11;12;13;14;15;16;17;18},
45658,45659,45660,45661,45662,45663,45664,45665,45711,45724,45778,45779,45785,45786,45820,45821,45965,46022),
_xlfn.LET(_xlpm.DD,
MAX(MIN($AX252,EOMONTH(BA$15,0))-MAX($AW252,BA$15),),
_xlfn.IFS(
AND(MONTH($AW252)=MONTH(BA$15),MONTH($AX252)&lt;&gt;MONTH(BA$15)),
NETWORKDAYS.INTL($AW252,$AW252+_xlpm.DD,1,_xlpm.VD),
AND(MONTH($AW252)&lt;&gt;MONTH(BA$15),MONTH($AX252)=MONTH(BA$15)),
NETWORKDAYS.INTL(($AX252)-_xlpm.DD,$AX252,1,_xlpm.VD),
AND(MONTH($AW252)&lt;MONTH(BA$15),MONTH($AX252)&gt;MONTH(BA$15)),
NETWORKDAYS.INTL((EOMONTH(BA$15-1,1))-_xlpm.DD,EOMONTH(BA$15-1,1),1,_xlpm.VD),
AND(MONTH($AW252)=MONTH(BA$15),MONTH($AX252)=MONTH(BA$15)),
NETWORKDAYS.INTL($AW252,$AX252,1,_xlpm.VD)))),0)),
$DH252="месяц",
$BP252*BA252,
$DH252="неделя",
$BP252*BA252/7*(ROUNDUP((DAY(EOMONTH(BA$15,0)))/4,0))),
0)</f>
        <v/>
      </c>
      <c r="BS252" s="125">
        <f t="array" ref="BS252">
IFERROR(
_xlfn.IFS(
$DH252="день_1",
$BP252*$BL252/($AX252-$AW252+1)*BB252*(DAY(EOMONTH(BB$15,0))),
$DH252="день_2",
$BP252/30*MAX(MIN($AX252,EOMONTH(BB$15,0))-MAX($AW252,BB$15)+1,),
$DH252="раб.день",
$BP252/30*(IFERROR(
_xlfn.LET(_xlpm.VD,
CHOOSE(
{1;2;3;4;5;6;7;8;9;10;11;12;13;14;15;16;17;18},
45658,45659,45660,45661,45662,45663,45664,45665,45711,45724,45778,45779,45785,45786,45820,45821,45965,46022),
_xlfn.LET(_xlpm.DD,
MAX(MIN($AX252,EOMONTH(BB$15,0))-MAX($AW252,BB$15),),
_xlfn.IFS(
AND(MONTH($AW252)=MONTH(BB$15),MONTH($AX252)&lt;&gt;MONTH(BB$15)),
NETWORKDAYS.INTL($AW252,$AW252+_xlpm.DD,1,_xlpm.VD),
AND(MONTH($AW252)&lt;&gt;MONTH(BB$15),MONTH($AX252)=MONTH(BB$15)),
NETWORKDAYS.INTL(($AX252)-_xlpm.DD,$AX252,1,_xlpm.VD),
AND(MONTH($AW252)&lt;MONTH(BB$15),MONTH($AX252)&gt;MONTH(BB$15)),
NETWORKDAYS.INTL((EOMONTH(BB$15-1,1))-_xlpm.DD,EOMONTH(BB$15-1,1),1,_xlpm.VD),
AND(MONTH($AW252)=MONTH(BB$15),MONTH($AX252)=MONTH(BB$15)),
NETWORKDAYS.INTL($AW252,$AX252,1,_xlpm.VD)))),0)),
$DH252="месяц",
$BP252*BB252,
$DH252="неделя",
$BP252*BB252/7*(ROUNDUP((DAY(EOMONTH(BB$15,0)))/4,0))),
0)</f>
        <v/>
      </c>
      <c r="BT252" s="125">
        <f t="array" ref="BT252">
IFERROR(
_xlfn.IFS(
$DH252="день_1",
$BP252*$BL252/($AX252-$AW252+1)*BC252*(DAY(EOMONTH(BC$15,0))),
$DH252="день_2",
$BP252/30*MAX(MIN($AX252,EOMONTH(BC$15,0))-MAX($AW252,BC$15)+1,),
$DH252="раб.день",
$BP252/30*(IFERROR(
_xlfn.LET(_xlpm.VD,
CHOOSE(
{1;2;3;4;5;6;7;8;9;10;11;12;13;14;15;16;17;18},
45658,45659,45660,45661,45662,45663,45664,45665,45711,45724,45778,45779,45785,45786,45820,45821,45965,46022),
_xlfn.LET(_xlpm.DD,
MAX(MIN($AX252,EOMONTH(BC$15,0))-MAX($AW252,BC$15),),
_xlfn.IFS(
AND(MONTH($AW252)=MONTH(BC$15),MONTH($AX252)&lt;&gt;MONTH(BC$15)),
NETWORKDAYS.INTL($AW252,$AW252+_xlpm.DD,1,_xlpm.VD),
AND(MONTH($AW252)&lt;&gt;MONTH(BC$15),MONTH($AX252)=MONTH(BC$15)),
NETWORKDAYS.INTL(($AX252)-_xlpm.DD,$AX252,1,_xlpm.VD),
AND(MONTH($AW252)&lt;MONTH(BC$15),MONTH($AX252)&gt;MONTH(BC$15)),
NETWORKDAYS.INTL((EOMONTH(BC$15-1,1))-_xlpm.DD,EOMONTH(BC$15-1,1),1,_xlpm.VD),
AND(MONTH($AW252)=MONTH(BC$15),MONTH($AX252)=MONTH(BC$15)),
NETWORKDAYS.INTL($AW252,$AX252,1,_xlpm.VD)))),0)),
$DH252="месяц",
$BP252*BC252,
$DH252="неделя",
$BP252*BC252/7*(ROUNDUP((DAY(EOMONTH(BC$15,0)))/4,0))),
0)</f>
        <v/>
      </c>
      <c r="BU252" s="125">
        <f t="array" ref="BU252">
IFERROR(
_xlfn.IFS(
$DH252="день_1",
$BP252*$BL252/($AX252-$AW252+1)*BD252*(DAY(EOMONTH(BD$15,0))),
$DH252="день_2",
$BP252/30*MAX(MIN($AX252,EOMONTH(BD$15,0))-MAX($AW252,BD$15)+1,),
$DH252="раб.день",
$BP252/30*(IFERROR(
_xlfn.LET(_xlpm.VD,
CHOOSE(
{1;2;3;4;5;6;7;8;9;10;11;12;13;14;15;16;17;18},
45658,45659,45660,45661,45662,45663,45664,45665,45711,45724,45778,45779,45785,45786,45820,45821,45965,46022),
_xlfn.LET(_xlpm.DD,
MAX(MIN($AX252,EOMONTH(BD$15,0))-MAX($AW252,BD$15),),
_xlfn.IFS(
AND(MONTH($AW252)=MONTH(BD$15),MONTH($AX252)&lt;&gt;MONTH(BD$15)),
NETWORKDAYS.INTL($AW252,$AW252+_xlpm.DD,1,_xlpm.VD),
AND(MONTH($AW252)&lt;&gt;MONTH(BD$15),MONTH($AX252)=MONTH(BD$15)),
NETWORKDAYS.INTL(($AX252)-_xlpm.DD,$AX252,1,_xlpm.VD),
AND(MONTH($AW252)&lt;MONTH(BD$15),MONTH($AX252)&gt;MONTH(BD$15)),
NETWORKDAYS.INTL((EOMONTH(BD$15-1,1))-_xlpm.DD,EOMONTH(BD$15-1,1),1,_xlpm.VD),
AND(MONTH($AW252)=MONTH(BD$15),MONTH($AX252)=MONTH(BD$15)),
NETWORKDAYS.INTL($AW252,$AX252,1,_xlpm.VD)))),0)),
$DH252="месяц",
$BP252*BD252,
$DH252="неделя",
$BP252*BD252/7*(ROUNDUP((DAY(EOMONTH(BD$15,0)))/4,0))),
0)</f>
        <v/>
      </c>
      <c r="BV252" s="125">
        <f t="array" ref="BV252">
IFERROR(
_xlfn.IFS(
$DH252="день_1",
$BP252*$BL252/($AX252-$AW252+1)*BE252*(DAY(EOMONTH(BE$15,0))),
$DH252="день_2",
$BP252/30*MAX(MIN($AX252,EOMONTH(BE$15,0))-MAX($AW252,BE$15)+1,),
$DH252="раб.день",
$BP252/30*(IFERROR(
_xlfn.LET(_xlpm.VD,
CHOOSE(
{1;2;3;4;5;6;7;8;9;10;11;12;13;14;15;16;17;18},
45658,45659,45660,45661,45662,45663,45664,45665,45711,45724,45778,45779,45785,45786,45820,45821,45965,46022),
_xlfn.LET(_xlpm.DD,
MAX(MIN($AX252,EOMONTH(BE$15,0))-MAX($AW252,BE$15),),
_xlfn.IFS(
AND(MONTH($AW252)=MONTH(BE$15),MONTH($AX252)&lt;&gt;MONTH(BE$15)),
NETWORKDAYS.INTL($AW252,$AW252+_xlpm.DD,1,_xlpm.VD),
AND(MONTH($AW252)&lt;&gt;MONTH(BE$15),MONTH($AX252)=MONTH(BE$15)),
NETWORKDAYS.INTL(($AX252)-_xlpm.DD,$AX252,1,_xlpm.VD),
AND(MONTH($AW252)&lt;MONTH(BE$15),MONTH($AX252)&gt;MONTH(BE$15)),
NETWORKDAYS.INTL((EOMONTH(BE$15-1,1))-_xlpm.DD,EOMONTH(BE$15-1,1),1,_xlpm.VD),
AND(MONTH($AW252)=MONTH(BE$15),MONTH($AX252)=MONTH(BE$15)),
NETWORKDAYS.INTL($AW252,$AX252,1,_xlpm.VD)))),0)),
$DH252="месяц",
$BP252*BE252,
$DH252="неделя",
$BP252*BE252/7*(ROUNDUP((DAY(EOMONTH(BE$15,0)))/4,0))),
0)</f>
        <v/>
      </c>
      <c r="BW252" s="125">
        <f t="array" ref="BW252">
IFERROR(
_xlfn.IFS(
$DH252="день_1",
$BP252*$BL252/($AX252-$AW252+1)*BF252*(DAY(EOMONTH(BF$15,0))),
$DH252="день_2",
$BP252/30*MAX(MIN($AX252,EOMONTH(BF$15,0))-MAX($AW252,BF$15)+1,),
$DH252="раб.день",
$BP252/30*(IFERROR(
_xlfn.LET(_xlpm.VD,
CHOOSE(
{1;2;3;4;5;6;7;8;9;10;11;12;13;14;15;16;17;18},
45658,45659,45660,45661,45662,45663,45664,45665,45711,45724,45778,45779,45785,45786,45820,45821,45965,46022),
_xlfn.LET(_xlpm.DD,
MAX(MIN($AX252,EOMONTH(BF$15,0))-MAX($AW252,BF$15),),
_xlfn.IFS(
AND(MONTH($AW252)=MONTH(BF$15),MONTH($AX252)&lt;&gt;MONTH(BF$15)),
NETWORKDAYS.INTL($AW252,$AW252+_xlpm.DD,1,_xlpm.VD),
AND(MONTH($AW252)&lt;&gt;MONTH(BF$15),MONTH($AX252)=MONTH(BF$15)),
NETWORKDAYS.INTL(($AX252)-_xlpm.DD,$AX252,1,_xlpm.VD),
AND(MONTH($AW252)&lt;MONTH(BF$15),MONTH($AX252)&gt;MONTH(BF$15)),
NETWORKDAYS.INTL((EOMONTH(BF$15-1,1))-_xlpm.DD,EOMONTH(BF$15-1,1),1,_xlpm.VD),
AND(MONTH($AW252)=MONTH(BF$15),MONTH($AX252)=MONTH(BF$15)),
NETWORKDAYS.INTL($AW252,$AX252,1,_xlpm.VD)))),0)),
$DH252="месяц",
$BP252*BF252,
$DH252="неделя",
$BP252*BF252/7*(ROUNDUP((DAY(EOMONTH(BF$15,0)))/4,0))),
0)</f>
        <v/>
      </c>
      <c r="BX252" s="125">
        <f t="array" ref="BX252">
IFERROR(
_xlfn.IFS(
$DH252="день_1",
$BP252*$BL252/($AX252-$AW252+1)*BG252*(DAY(EOMONTH(BG$15,0))),
$DH252="день_2",
$BP252/30*MAX(MIN($AX252,EOMONTH(BG$15,0))-MAX($AW252,BG$15)+1,),
$DH252="раб.день",
$BP252/30*(IFERROR(
_xlfn.LET(_xlpm.VD,
CHOOSE(
{1;2;3;4;5;6;7;8;9;10;11;12;13;14;15;16;17;18},
45658,45659,45660,45661,45662,45663,45664,45665,45711,45724,45778,45779,45785,45786,45820,45821,45965,46022),
_xlfn.LET(_xlpm.DD,
MAX(MIN($AX252,EOMONTH(BG$15,0))-MAX($AW252,BG$15),),
_xlfn.IFS(
AND(MONTH($AW252)=MONTH(BG$15),MONTH($AX252)&lt;&gt;MONTH(BG$15)),
NETWORKDAYS.INTL($AW252,$AW252+_xlpm.DD,1,_xlpm.VD),
AND(MONTH($AW252)&lt;&gt;MONTH(BG$15),MONTH($AX252)=MONTH(BG$15)),
NETWORKDAYS.INTL(($AX252)-_xlpm.DD,$AX252,1,_xlpm.VD),
AND(MONTH($AW252)&lt;MONTH(BG$15),MONTH($AX252)&gt;MONTH(BG$15)),
NETWORKDAYS.INTL((EOMONTH(BG$15-1,1))-_xlpm.DD,EOMONTH(BG$15-1,1),1,_xlpm.VD),
AND(MONTH($AW252)=MONTH(BG$15),MONTH($AX252)=MONTH(BG$15)),
NETWORKDAYS.INTL($AW252,$AX252,1,_xlpm.VD)))),0)),
$DH252="месяц",
$BP252*BG252,
$DH252="неделя",
$BP252*BG252/7*(ROUNDUP((DAY(EOMONTH(BG$15,0)))/4,0))),
0)</f>
        <v/>
      </c>
      <c r="BY252" s="125">
        <f t="array" ref="BY252">
IFERROR(
_xlfn.IFS(
$DH252="день_1",
$BP252*$BL252/($AX252-$AW252+1)*BH252*(DAY(EOMONTH(BH$15,0))),
$DH252="день_2",
$BP252/30*MAX(MIN($AX252,EOMONTH(BH$15,0))-MAX($AW252,BH$15)+1,),
$DH252="раб.день",
$BP252/30*(IFERROR(
_xlfn.LET(_xlpm.VD,
CHOOSE(
{1;2;3;4;5;6;7;8;9;10;11;12;13;14;15;16;17;18},
45658,45659,45660,45661,45662,45663,45664,45665,45711,45724,45778,45779,45785,45786,45820,45821,45965,46022),
_xlfn.LET(_xlpm.DD,
MAX(MIN($AX252,EOMONTH(BH$15,0))-MAX($AW252,BH$15),),
_xlfn.IFS(
AND(MONTH($AW252)=MONTH(BH$15),MONTH($AX252)&lt;&gt;MONTH(BH$15)),
NETWORKDAYS.INTL($AW252,$AW252+_xlpm.DD,1,_xlpm.VD),
AND(MONTH($AW252)&lt;&gt;MONTH(BH$15),MONTH($AX252)=MONTH(BH$15)),
NETWORKDAYS.INTL(($AX252)-_xlpm.DD,$AX252,1,_xlpm.VD),
AND(MONTH($AW252)&lt;MONTH(BH$15),MONTH($AX252)&gt;MONTH(BH$15)),
NETWORKDAYS.INTL((EOMONTH(BH$15-1,1))-_xlpm.DD,EOMONTH(BH$15-1,1),1,_xlpm.VD),
AND(MONTH($AW252)=MONTH(BH$15),MONTH($AX252)=MONTH(BH$15)),
NETWORKDAYS.INTL($AW252,$AX252,1,_xlpm.VD)))),0)),
$DH252="месяц",
$BP252*BH252,
$DH252="неделя",
$BP252*BH252/7*(ROUNDUP((DAY(EOMONTH(BH$15,0)))/4,0))),
0)</f>
        <v/>
      </c>
      <c r="BZ252" s="125">
        <f t="array" ref="BZ252">
IFERROR(
_xlfn.IFS(
$DH252="день_1",
$BP252*$BL252/($AX252-$AW252+1)*BI252*(DAY(EOMONTH(BI$15,0))),
$DH252="день_2",
$BP252/30*MAX(MIN($AX252,EOMONTH(BI$15,0))-MAX($AW252,BI$15)+1,),
$DH252="раб.день",
$BP252/30*(IFERROR(
_xlfn.LET(_xlpm.VD,
CHOOSE(
{1;2;3;4;5;6;7;8;9;10;11;12;13;14;15;16;17;18},
45658,45659,45660,45661,45662,45663,45664,45665,45711,45724,45778,45779,45785,45786,45820,45821,45965,46022),
_xlfn.LET(_xlpm.DD,
MAX(MIN($AX252,EOMONTH(BI$15,0))-MAX($AW252,BI$15),),
_xlfn.IFS(
AND(MONTH($AW252)=MONTH(BI$15),MONTH($AX252)&lt;&gt;MONTH(BI$15)),
NETWORKDAYS.INTL($AW252,$AW252+_xlpm.DD,1,_xlpm.VD),
AND(MONTH($AW252)&lt;&gt;MONTH(BI$15),MONTH($AX252)=MONTH(BI$15)),
NETWORKDAYS.INTL(($AX252)-_xlpm.DD,$AX252,1,_xlpm.VD),
AND(MONTH($AW252)&lt;MONTH(BI$15),MONTH($AX252)&gt;MONTH(BI$15)),
NETWORKDAYS.INTL((EOMONTH(BI$15-1,1))-_xlpm.DD,EOMONTH(BI$15-1,1),1,_xlpm.VD),
AND(MONTH($AW252)=MONTH(BI$15),MONTH($AX252)=MONTH(BI$15)),
NETWORKDAYS.INTL($AW252,$AX252,1,_xlpm.VD)))),0)),
$DH252="месяц",
$BP252*BI252,
$DH252="неделя",
$BP252*BI252/7*(ROUNDUP((DAY(EOMONTH(BI$15,0)))/4,0))),
0)</f>
        <v/>
      </c>
      <c r="CA252" s="125">
        <f t="array" ref="CA252">
IFERROR(
_xlfn.IFS(
$DH252="день_1",
$BP252*$BL252/($AX252-$AW252+1)*BJ252*(DAY(EOMONTH(BJ$15,0))),
$DH252="день_2",
$BP252/30*MAX(MIN($AX252,EOMONTH(BJ$15,0))-MAX($AW252,BJ$15)+1,),
$DH252="раб.день",
$BP252/30*(IFERROR(
_xlfn.LET(_xlpm.VD,
CHOOSE(
{1;2;3;4;5;6;7;8;9;10;11;12;13;14;15;16;17;18},
45658,45659,45660,45661,45662,45663,45664,45665,45711,45724,45778,45779,45785,45786,45820,45821,45965,46022),
_xlfn.LET(_xlpm.DD,
MAX(MIN($AX252,EOMONTH(BJ$15,0))-MAX($AW252,BJ$15),),
_xlfn.IFS(
AND(MONTH($AW252)=MONTH(BJ$15),MONTH($AX252)&lt;&gt;MONTH(BJ$15)),
NETWORKDAYS.INTL($AW252,$AW252+_xlpm.DD,1,_xlpm.VD),
AND(MONTH($AW252)&lt;&gt;MONTH(BJ$15),MONTH($AX252)=MONTH(BJ$15)),
NETWORKDAYS.INTL(($AX252)-_xlpm.DD,$AX252,1,_xlpm.VD),
AND(MONTH($AW252)&lt;MONTH(BJ$15),MONTH($AX252)&gt;MONTH(BJ$15)),
NETWORKDAYS.INTL((EOMONTH(BJ$15-1,1))-_xlpm.DD,EOMONTH(BJ$15-1,1),1,_xlpm.VD),
AND(MONTH($AW252)=MONTH(BJ$15),MONTH($AX252)=MONTH(BJ$15)),
NETWORKDAYS.INTL($AW252,$AX252,1,_xlpm.VD)))),0)),
$DH252="месяц",
$BP252*BJ252,
$DH252="неделя",
$BP252*BJ252/7*(ROUNDUP((DAY(EOMONTH(BJ$15,0)))/4,0))),
0)</f>
        <v/>
      </c>
      <c r="CB252" s="125">
        <f t="array" ref="CB252">
IFERROR(
_xlfn.IFS(
$DH252="день_1",
$BP252*$BL252/($AX252-$AW252+1)*BK252*(DAY(EOMONTH(BK$15,0))),
$DH252="день_2",
$BP252/30*MAX(MIN($AX252,EOMONTH(BK$15,0))-MAX($AW252,BK$15)+1,),
$DH252="раб.день",
$BP252/30*(IFERROR(
_xlfn.LET(_xlpm.VD,
CHOOSE(
{1;2;3;4;5;6;7;8;9;10;11;12;13;14;15;16;17;18},
45658,45659,45660,45661,45662,45663,45664,45665,45711,45724,45778,45779,45785,45786,45820,45821,45965,46022),
_xlfn.LET(_xlpm.DD,
MAX(MIN($AX252,EOMONTH(BK$15,0))-MAX($AW252,BK$15),),
_xlfn.IFS(
AND(MONTH($AW252)=MONTH(BK$15),MONTH($AX252)&lt;&gt;MONTH(BK$15)),
NETWORKDAYS.INTL($AW252,$AW252+_xlpm.DD,1,_xlpm.VD),
AND(MONTH($AW252)&lt;&gt;MONTH(BK$15),MONTH($AX252)=MONTH(BK$15)),
NETWORKDAYS.INTL(($AX252)-_xlpm.DD,$AX252,1,_xlpm.VD),
AND(MONTH($AW252)&lt;MONTH(BK$15),MONTH($AX252)&gt;MONTH(BK$15)),
NETWORKDAYS.INTL((EOMONTH(BK$15-1,1))-_xlpm.DD,EOMONTH(BK$15-1,1),1,_xlpm.VD),
AND(MONTH($AW252)=MONTH(BK$15),MONTH($AX252)=MONTH(BK$15)),
NETWORKDAYS.INTL($AW252,$AX252,1,_xlpm.VD)))),0)),
$DH252="месяц",
$BP252*BK252,
$DH252="неделя",
$BP252*BK252/7*(ROUNDUP((DAY(EOMONTH(BK$15,0)))/4,0))),
0)</f>
        <v/>
      </c>
      <c r="CC252" s="125">
        <f>SUM($BQ252:$CB252)</f>
        <v/>
      </c>
      <c r="CD252" s="126">
        <f>SUM($EH252:$EH252)</f>
        <v/>
      </c>
      <c r="CE252" s="126">
        <f>$CD252*$AB252</f>
        <v/>
      </c>
      <c r="CF252" s="126">
        <f>SUM($EK252:$EK252)</f>
        <v/>
      </c>
      <c r="CG252" s="126">
        <f>$CF252*$AB252</f>
        <v/>
      </c>
      <c r="CH252" s="126">
        <f>SUM($CC252,$CE252,$CG252)</f>
        <v/>
      </c>
      <c r="CI252" s="126">
        <f>$CH252*(1+$CM252)</f>
        <v/>
      </c>
      <c r="CJ252" s="127" t="n">
        <v>0</v>
      </c>
      <c r="CK252" s="126">
        <f>SUM($CH252:$CH252)*(1+$CJ252)</f>
        <v/>
      </c>
      <c r="CL252" s="126">
        <f>SUM($CH252:$CH252)*(1+$CM252)</f>
        <v/>
      </c>
      <c r="CM252" s="59" t="inlineStr">
        <is>
          <t>20%</t>
        </is>
      </c>
      <c r="CN252" s="59" t="n"/>
      <c r="CO252" s="72" t="n"/>
      <c r="CP252" s="59" t="n"/>
      <c r="CQ252" s="73" t="n"/>
      <c r="CR252" s="73" t="n"/>
      <c r="CS252" s="73" t="n"/>
      <c r="CT252" s="72" t="n"/>
      <c r="CU252" s="79" t="inlineStr">
        <is>
          <t> </t>
        </is>
      </c>
      <c r="CV252" s="60" t="n"/>
      <c r="CW252" s="60" t="n"/>
      <c r="CX252" s="60" t="n"/>
      <c r="CY252" s="127">
        <f>IFERROR(($CC252-$EE252)/($EE252/(1-$DQ252)),0)</f>
        <v/>
      </c>
      <c r="CZ252" s="127">
        <f>IFERROR(1-$EI252/($CE252),0)</f>
        <v/>
      </c>
      <c r="DA252" s="127">
        <f>IFERROR(1-$EL252/($CG252),0)</f>
        <v/>
      </c>
      <c r="DB252" s="126">
        <f>ROUND(IFERROR(($CI252/(1+$CM252)-$EN252),0),2)</f>
        <v/>
      </c>
      <c r="DC252" s="128" t="n"/>
      <c r="DD252" s="125" t="n"/>
      <c r="DE252" s="75" t="n">
        <v>0</v>
      </c>
      <c r="DF252" s="128" t="n"/>
      <c r="DG252" s="125">
        <f>IF($DC252=0,0,$DD252*($DC252*100%-$DE252*$DF252))*SUM($AB252:$AB252)</f>
        <v/>
      </c>
      <c r="DH252" s="129" t="inlineStr">
        <is>
          <t>месяц</t>
        </is>
      </c>
      <c r="DI252" s="130">
        <f t="array" ref="DI252">IFERROR(
IF($ES252="LisChannel",
(ROUND(((INDEX({174.625;153.888888888889;130.972222222222},MATCH($AI252,{2;3;4}),0))*$AG252*$AI252),2)),0),0)</f>
        <v/>
      </c>
      <c r="DJ252" s="130">
        <f>
_xlfn.LET(_xlpm.X,
IFERROR(
IF($ES252="НовиковТВ",
(_xlfn.LET(_xlpm.NTV,
_xlfn.LET(_xlpm.MIN,350000,
IF(SUMIFS($DI:$DI,$ES:$ES,"НовиковТВ")&lt;=_xlpm.MIN,
(SUMIFS($DI:$DI,$ES:$ES,"НовиковТВ")/(COUNTIFS($ES:$ES,"НовиковТВ")))*_xlpm.MIN/SUMIFS($DI:$DI,$ES:$ES,"НовиковТВ"),
DI252)),
_xlpm.NTV+$DG252/(1-(1-(_xlpm.NTV)*(1-$DL252)*(1-$DM252)*(1-$DN252)*(1-$DO252)*(1-$DP252)/_xlpm.NTV))))/(1+$EP252),
$DI252+$DG252/(1-(1-($DI252)*(1-$DL252)*(1-$DM252)*(1-$DN252)*(1-$DO252)*(1-$DP252)/$DI252))),
0),
_xlpm.X*(1+$CM252)*(1+$CW252)-_xlpm.X*(1+$CM252)+_xlpm.X)</f>
        <v/>
      </c>
      <c r="DK252" s="125" t="inlineStr">
        <is>
          <t>послед.</t>
        </is>
      </c>
      <c r="DL252" s="63" t="n">
        <v>0</v>
      </c>
      <c r="DM252" s="63" t="n">
        <v>0</v>
      </c>
      <c r="DN252" s="63" t="n">
        <v>0</v>
      </c>
      <c r="DO252" s="63" t="n">
        <v>0</v>
      </c>
      <c r="DP252" s="63" t="n">
        <v>0</v>
      </c>
      <c r="DQ252" s="63">
        <f t="array" ref="DQ252">IFERROR(_xlfn.IFS(
$DK252="послед.",1-(1-$DL252)*(1-$DM252)*(1-$DN252)*(1-$DO252)*(1-$DP252),
$DK252="сумм.",$DL252+$DM252+$DN252+$DO252+$DP252),
0)</f>
        <v/>
      </c>
      <c r="DR252" s="125">
        <f t="array" ref="DR252">
IFERROR(
_xlfn.IFS(
$BL252=0,
0,
$BL252&gt;0,
_xlfn.IFS($DK252="послед.",
$DJ252*(1-$DL252)*(1-$DM252)*(1-$DN252)*(1-$DO252)*(1-$DP252),
$DK252="сумм.",
$DJ252*(1-($DL252+$DM252+$DN252+$DO252+$DP252)))),0)</f>
        <v/>
      </c>
      <c r="DS252" s="125">
        <f t="array" ref="DS252">
IFERROR(_xlfn.IFS(
$DH252="день_1",
$DR252*$BL252/($AX252-$AW252+1)*AZ252*(DAY(EOMONTH(AZ$15,0))),
$DH252="день_2",
$DR252/30*MAX(MIN($AX252,EOMONTH(AZ$15,0))-MAX($AW252,AZ$15)+1,),
$DH252="раб.день",
$DR252/30*(IFERROR(
_xlfn.LET(_xlpm.VD,
CHOOSE(
{1;2;3;4;5;6;7;8;9;10;11;12;13;14;15;16;17;18},
45658,45659,45660,45661,45662,45663,45664,45665,45711,45724,45778,45779,45785,45786,45820,45821,45965,46022),
_xlfn.LET(_xlpm.DD,
MAX(MIN($AX252,EOMONTH(AZ$15,0))-MAX($AW252,AZ$15),),
_xlfn.IFS(
AND(MONTH($AW252)=MONTH(AZ$15),MONTH($AX252)&lt;&gt;MONTH(AZ$15)),
NETWORKDAYS.INTL($AW252,$AW252+_xlpm.DD,1,_xlpm.VD),
AND(MONTH($AW252)&lt;&gt;MONTH(AZ$15),MONTH($AX252)=MONTH(AZ$15)),
NETWORKDAYS.INTL(($AX252)-_xlpm.DD,$AX252,1,_xlpm.VD),
AND(MONTH($AW252)&lt;MONTH(AZ$15),MONTH($AX252)&gt;MONTH(AZ$15)),
NETWORKDAYS.INTL((EOMONTH(AZ$15-1,1))-_xlpm.DD,EOMONTH(AZ$15-1,1),1,_xlpm.VD),
AND(MONTH($AW252)=MONTH(AZ$15),MONTH($AX252)=MONTH(AZ$15)),
NETWORKDAYS.INTL($AW252,$AX252,1,_xlpm.VD)))),0)),
$DH252="месяц",
$DR252*AZ252,
$DH252="неделя",
$DR252*AZ252/7*(ROUNDUP((DAY(EOMONTH(AZ$15,0)))/4,0))),
0)</f>
        <v/>
      </c>
      <c r="DT252" s="125">
        <f t="array" ref="DT252">
IFERROR(_xlfn.IFS(
$DH252="день_1",
$DR252*$BL252/($AX252-$AW252+1)*BA252*(DAY(EOMONTH(BA$15,0))),
$DH252="день_2",
$DR252/30*MAX(MIN($AX252,EOMONTH(BA$15,0))-MAX($AW252,BA$15)+1,),
$DH252="раб.день",
$DR252/30*(IFERROR(
_xlfn.LET(_xlpm.VD,
CHOOSE(
{1;2;3;4;5;6;7;8;9;10;11;12;13;14;15;16;17;18},
45658,45659,45660,45661,45662,45663,45664,45665,45711,45724,45778,45779,45785,45786,45820,45821,45965,46022),
_xlfn.LET(_xlpm.DD,
MAX(MIN($AX252,EOMONTH(BA$15,0))-MAX($AW252,BA$15),),
_xlfn.IFS(
AND(MONTH($AW252)=MONTH(BA$15),MONTH($AX252)&lt;&gt;MONTH(BA$15)),
NETWORKDAYS.INTL($AW252,$AW252+_xlpm.DD,1,_xlpm.VD),
AND(MONTH($AW252)&lt;&gt;MONTH(BA$15),MONTH($AX252)=MONTH(BA$15)),
NETWORKDAYS.INTL(($AX252)-_xlpm.DD,$AX252,1,_xlpm.VD),
AND(MONTH($AW252)&lt;MONTH(BA$15),MONTH($AX252)&gt;MONTH(BA$15)),
NETWORKDAYS.INTL((EOMONTH(BA$15-1,1))-_xlpm.DD,EOMONTH(BA$15-1,1),1,_xlpm.VD),
AND(MONTH($AW252)=MONTH(BA$15),MONTH($AX252)=MONTH(BA$15)),
NETWORKDAYS.INTL($AW252,$AX252,1,_xlpm.VD)))),0)),
$DH252="месяц",
$DR252*BA252,
$DH252="неделя",
$DR252*BA252/7*(ROUNDUP((DAY(EOMONTH(BA$15,0)))/4,0))),
0)</f>
        <v/>
      </c>
      <c r="DU252" s="125">
        <f t="array" ref="DU252">
IFERROR(_xlfn.IFS(
$DH252="день_1",
$DR252*$BL252/($AX252-$AW252+1)*BB252*(DAY(EOMONTH(BB$15,0))),
$DH252="день_2",
$DR252/30*MAX(MIN($AX252,EOMONTH(BB$15,0))-MAX($AW252,BB$15)+1,),
$DH252="раб.день",
$DR252/30*(IFERROR(
_xlfn.LET(_xlpm.VD,
CHOOSE(
{1;2;3;4;5;6;7;8;9;10;11;12;13;14;15;16;17;18},
45658,45659,45660,45661,45662,45663,45664,45665,45711,45724,45778,45779,45785,45786,45820,45821,45965,46022),
_xlfn.LET(_xlpm.DD,
MAX(MIN($AX252,EOMONTH(BB$15,0))-MAX($AW252,BB$15),),
_xlfn.IFS(
AND(MONTH($AW252)=MONTH(BB$15),MONTH($AX252)&lt;&gt;MONTH(BB$15)),
NETWORKDAYS.INTL($AW252,$AW252+_xlpm.DD,1,_xlpm.VD),
AND(MONTH($AW252)&lt;&gt;MONTH(BB$15),MONTH($AX252)=MONTH(BB$15)),
NETWORKDAYS.INTL(($AX252)-_xlpm.DD,$AX252,1,_xlpm.VD),
AND(MONTH($AW252)&lt;MONTH(BB$15),MONTH($AX252)&gt;MONTH(BB$15)),
NETWORKDAYS.INTL((EOMONTH(BB$15-1,1))-_xlpm.DD,EOMONTH(BB$15-1,1),1,_xlpm.VD),
AND(MONTH($AW252)=MONTH(BB$15),MONTH($AX252)=MONTH(BB$15)),
NETWORKDAYS.INTL($AW252,$AX252,1,_xlpm.VD)))),0)),
$DH252="месяц",
$DR252*BB252,
$DH252="неделя",
$DR252*BB252/7*(ROUNDUP((DAY(EOMONTH(BB$15,0)))/4,0))),
0)</f>
        <v/>
      </c>
      <c r="DV252" s="125">
        <f t="array" ref="DV252">
IFERROR(_xlfn.IFS(
$DH252="день_1",
$DR252*$BL252/($AX252-$AW252+1)*BC252*(DAY(EOMONTH(BC$15,0))),
$DH252="день_2",
$DR252/30*MAX(MIN($AX252,EOMONTH(BC$15,0))-MAX($AW252,BC$15)+1,),
$DH252="раб.день",
$DR252/30*(IFERROR(
_xlfn.LET(_xlpm.VD,
CHOOSE(
{1;2;3;4;5;6;7;8;9;10;11;12;13;14;15;16;17;18},
45658,45659,45660,45661,45662,45663,45664,45665,45711,45724,45778,45779,45785,45786,45820,45821,45965,46022),
_xlfn.LET(_xlpm.DD,
MAX(MIN($AX252,EOMONTH(BC$15,0))-MAX($AW252,BC$15),),
_xlfn.IFS(
AND(MONTH($AW252)=MONTH(BC$15),MONTH($AX252)&lt;&gt;MONTH(BC$15)),
NETWORKDAYS.INTL($AW252,$AW252+_xlpm.DD,1,_xlpm.VD),
AND(MONTH($AW252)&lt;&gt;MONTH(BC$15),MONTH($AX252)=MONTH(BC$15)),
NETWORKDAYS.INTL(($AX252)-_xlpm.DD,$AX252,1,_xlpm.VD),
AND(MONTH($AW252)&lt;MONTH(BC$15),MONTH($AX252)&gt;MONTH(BC$15)),
NETWORKDAYS.INTL((EOMONTH(BC$15-1,1))-_xlpm.DD,EOMONTH(BC$15-1,1),1,_xlpm.VD),
AND(MONTH($AW252)=MONTH(BC$15),MONTH($AX252)=MONTH(BC$15)),
NETWORKDAYS.INTL($AW252,$AX252,1,_xlpm.VD)))),0)),
$DH252="месяц",
$DR252*BC252,
$DH252="неделя",
$DR252*BC252/7*(ROUNDUP((DAY(EOMONTH(BC$15,0)))/4,0))),
0)</f>
        <v/>
      </c>
      <c r="DW252" s="125">
        <f t="array" ref="DW252">
IFERROR(_xlfn.IFS(
$DH252="день_1",
$DR252*$BL252/($AX252-$AW252+1)*BD252*(DAY(EOMONTH(BD$15,0))),
$DH252="день_2",
$DR252/30*MAX(MIN($AX252,EOMONTH(BD$15,0))-MAX($AW252,BD$15)+1,),
$DH252="раб.день",
$DR252/30*(IFERROR(
_xlfn.LET(_xlpm.VD,
CHOOSE(
{1;2;3;4;5;6;7;8;9;10;11;12;13;14;15;16;17;18},
45658,45659,45660,45661,45662,45663,45664,45665,45711,45724,45778,45779,45785,45786,45820,45821,45965,46022),
_xlfn.LET(_xlpm.DD,
MAX(MIN($AX252,EOMONTH(BD$15,0))-MAX($AW252,BD$15),),
_xlfn.IFS(
AND(MONTH($AW252)=MONTH(BD$15),MONTH($AX252)&lt;&gt;MONTH(BD$15)),
NETWORKDAYS.INTL($AW252,$AW252+_xlpm.DD,1,_xlpm.VD),
AND(MONTH($AW252)&lt;&gt;MONTH(BD$15),MONTH($AX252)=MONTH(BD$15)),
NETWORKDAYS.INTL(($AX252)-_xlpm.DD,$AX252,1,_xlpm.VD),
AND(MONTH($AW252)&lt;MONTH(BD$15),MONTH($AX252)&gt;MONTH(BD$15)),
NETWORKDAYS.INTL((EOMONTH(BD$15-1,1))-_xlpm.DD,EOMONTH(BD$15-1,1),1,_xlpm.VD),
AND(MONTH($AW252)=MONTH(BD$15),MONTH($AX252)=MONTH(BD$15)),
NETWORKDAYS.INTL($AW252,$AX252,1,_xlpm.VD)))),0)),
$DH252="месяц",
$DR252*BD252,
$DH252="неделя",
$DR252*BD252/7*(ROUNDUP((DAY(EOMONTH(BD$15,0)))/4,0))),
0)</f>
        <v/>
      </c>
      <c r="DX252" s="125">
        <f t="array" ref="DX252">
IFERROR(_xlfn.IFS(
$DH252="день_1",
$DR252*$BL252/($AX252-$AW252+1)*BE252*(DAY(EOMONTH(BE$15,0))),
$DH252="день_2",
$DR252/30*MAX(MIN($AX252,EOMONTH(BE$15,0))-MAX($AW252,BE$15)+1,),
$DH252="раб.день",
$DR252/30*(IFERROR(
_xlfn.LET(_xlpm.VD,
CHOOSE(
{1;2;3;4;5;6;7;8;9;10;11;12;13;14;15;16;17;18},
45658,45659,45660,45661,45662,45663,45664,45665,45711,45724,45778,45779,45785,45786,45820,45821,45965,46022),
_xlfn.LET(_xlpm.DD,
MAX(MIN($AX252,EOMONTH(BE$15,0))-MAX($AW252,BE$15),),
_xlfn.IFS(
AND(MONTH($AW252)=MONTH(BE$15),MONTH($AX252)&lt;&gt;MONTH(BE$15)),
NETWORKDAYS.INTL($AW252,$AW252+_xlpm.DD,1,_xlpm.VD),
AND(MONTH($AW252)&lt;&gt;MONTH(BE$15),MONTH($AX252)=MONTH(BE$15)),
NETWORKDAYS.INTL(($AX252)-_xlpm.DD,$AX252,1,_xlpm.VD),
AND(MONTH($AW252)&lt;MONTH(BE$15),MONTH($AX252)&gt;MONTH(BE$15)),
NETWORKDAYS.INTL((EOMONTH(BE$15-1,1))-_xlpm.DD,EOMONTH(BE$15-1,1),1,_xlpm.VD),
AND(MONTH($AW252)=MONTH(BE$15),MONTH($AX252)=MONTH(BE$15)),
NETWORKDAYS.INTL($AW252,$AX252,1,_xlpm.VD)))),0)),
$DH252="месяц",
$DR252*BE252,
$DH252="неделя",
$DR252*BE252/7*(ROUNDUP((DAY(EOMONTH(BE$15,0)))/4,0))),
0)</f>
        <v/>
      </c>
      <c r="DY252" s="125">
        <f t="array" ref="DY252">
IFERROR(_xlfn.IFS(
$DH252="день_1",
$DR252*$BL252/($AX252-$AW252+1)*BF252*(DAY(EOMONTH(BF$15,0))),
$DH252="день_2",
$DR252/30*MAX(MIN($AX252,EOMONTH(BF$15,0))-MAX($AW252,BF$15)+1,),
$DH252="раб.день",
$DR252/30*(IFERROR(
_xlfn.LET(_xlpm.VD,
CHOOSE(
{1;2;3;4;5;6;7;8;9;10;11;12;13;14;15;16;17;18},
45658,45659,45660,45661,45662,45663,45664,45665,45711,45724,45778,45779,45785,45786,45820,45821,45965,46022),
_xlfn.LET(_xlpm.DD,
MAX(MIN($AX252,EOMONTH(BF$15,0))-MAX($AW252,BF$15),),
_xlfn.IFS(
AND(MONTH($AW252)=MONTH(BF$15),MONTH($AX252)&lt;&gt;MONTH(BF$15)),
NETWORKDAYS.INTL($AW252,$AW252+_xlpm.DD,1,_xlpm.VD),
AND(MONTH($AW252)&lt;&gt;MONTH(BF$15),MONTH($AX252)=MONTH(BF$15)),
NETWORKDAYS.INTL(($AX252)-_xlpm.DD,$AX252,1,_xlpm.VD),
AND(MONTH($AW252)&lt;MONTH(BF$15),MONTH($AX252)&gt;MONTH(BF$15)),
NETWORKDAYS.INTL((EOMONTH(BF$15-1,1))-_xlpm.DD,EOMONTH(BF$15-1,1),1,_xlpm.VD),
AND(MONTH($AW252)=MONTH(BF$15),MONTH($AX252)=MONTH(BF$15)),
NETWORKDAYS.INTL($AW252,$AX252,1,_xlpm.VD)))),0)),
$DH252="месяц",
$DR252*BF252,
$DH252="неделя",
$DR252*BF252/7*(ROUNDUP((DAY(EOMONTH(BF$15,0)))/4,0))),
0)</f>
        <v/>
      </c>
      <c r="DZ252" s="125">
        <f t="array" ref="DZ252">
IFERROR(_xlfn.IFS(
$DH252="день_1",
$DR252*$BL252/($AX252-$AW252+1)*BG252*(DAY(EOMONTH(BG$15,0))),
$DH252="день_2",
$DR252/30*MAX(MIN($AX252,EOMONTH(BG$15,0))-MAX($AW252,BG$15)+1,),
$DH252="раб.день",
$DR252/30*(IFERROR(
_xlfn.LET(_xlpm.VD,
CHOOSE(
{1;2;3;4;5;6;7;8;9;10;11;12;13;14;15;16;17;18},
45658,45659,45660,45661,45662,45663,45664,45665,45711,45724,45778,45779,45785,45786,45820,45821,45965,46022),
_xlfn.LET(_xlpm.DD,
MAX(MIN($AX252,EOMONTH(BG$15,0))-MAX($AW252,BG$15),),
_xlfn.IFS(
AND(MONTH($AW252)=MONTH(BG$15),MONTH($AX252)&lt;&gt;MONTH(BG$15)),
NETWORKDAYS.INTL($AW252,$AW252+_xlpm.DD,1,_xlpm.VD),
AND(MONTH($AW252)&lt;&gt;MONTH(BG$15),MONTH($AX252)=MONTH(BG$15)),
NETWORKDAYS.INTL(($AX252)-_xlpm.DD,$AX252,1,_xlpm.VD),
AND(MONTH($AW252)&lt;MONTH(BG$15),MONTH($AX252)&gt;MONTH(BG$15)),
NETWORKDAYS.INTL((EOMONTH(BG$15-1,1))-_xlpm.DD,EOMONTH(BG$15-1,1),1,_xlpm.VD),
AND(MONTH($AW252)=MONTH(BG$15),MONTH($AX252)=MONTH(BG$15)),
NETWORKDAYS.INTL($AW252,$AX252,1,_xlpm.VD)))),0)),
$DH252="месяц",
$DR252*BG252,
$DH252="неделя",
$DR252*BG252/7*(ROUNDUP((DAY(EOMONTH(BG$15,0)))/4,0))),
0)</f>
        <v/>
      </c>
      <c r="EA252" s="125">
        <f t="array" ref="EA252">
IFERROR(_xlfn.IFS(
$DH252="день_1",
$DR252*$BL252/($AX252-$AW252+1)*BH252*(DAY(EOMONTH(BH$15,0))),
$DH252="день_2",
$DR252/30*MAX(MIN($AX252,EOMONTH(BH$15,0))-MAX($AW252,BH$15)+1,),
$DH252="раб.день",
$DR252/30*(IFERROR(
_xlfn.LET(_xlpm.VD,
CHOOSE(
{1;2;3;4;5;6;7;8;9;10;11;12;13;14;15;16;17;18},
45658,45659,45660,45661,45662,45663,45664,45665,45711,45724,45778,45779,45785,45786,45820,45821,45965,46022),
_xlfn.LET(_xlpm.DD,
MAX(MIN($AX252,EOMONTH(BH$15,0))-MAX($AW252,BH$15),),
_xlfn.IFS(
AND(MONTH($AW252)=MONTH(BH$15),MONTH($AX252)&lt;&gt;MONTH(BH$15)),
NETWORKDAYS.INTL($AW252,$AW252+_xlpm.DD,1,_xlpm.VD),
AND(MONTH($AW252)&lt;&gt;MONTH(BH$15),MONTH($AX252)=MONTH(BH$15)),
NETWORKDAYS.INTL(($AX252)-_xlpm.DD,$AX252,1,_xlpm.VD),
AND(MONTH($AW252)&lt;MONTH(BH$15),MONTH($AX252)&gt;MONTH(BH$15)),
NETWORKDAYS.INTL((EOMONTH(BH$15-1,1))-_xlpm.DD,EOMONTH(BH$15-1,1),1,_xlpm.VD),
AND(MONTH($AW252)=MONTH(BH$15),MONTH($AX252)=MONTH(BH$15)),
NETWORKDAYS.INTL($AW252,$AX252,1,_xlpm.VD)))),0)),
$DH252="месяц",
$DR252*BH252,
$DH252="неделя",
$DR252*BH252/7*(ROUNDUP((DAY(EOMONTH(BH$15,0)))/4,0))),
0)</f>
        <v/>
      </c>
      <c r="EB252" s="125">
        <f t="array" ref="EB252">
IFERROR(_xlfn.IFS(
$DH252="день_1",
$DR252*$BL252/($AX252-$AW252+1)*BI252*(DAY(EOMONTH(BI$15,0))),
$DH252="день_2",
$DR252/30*MAX(MIN($AX252,EOMONTH(BI$15,0))-MAX($AW252,BI$15)+1,),
$DH252="раб.день",
$DR252/30*(IFERROR(
_xlfn.LET(_xlpm.VD,
CHOOSE(
{1;2;3;4;5;6;7;8;9;10;11;12;13;14;15;16;17;18},
45658,45659,45660,45661,45662,45663,45664,45665,45711,45724,45778,45779,45785,45786,45820,45821,45965,46022),
_xlfn.LET(_xlpm.DD,
MAX(MIN($AX252,EOMONTH(BI$15,0))-MAX($AW252,BI$15),),
_xlfn.IFS(
AND(MONTH($AW252)=MONTH(BI$15),MONTH($AX252)&lt;&gt;MONTH(BI$15)),
NETWORKDAYS.INTL($AW252,$AW252+_xlpm.DD,1,_xlpm.VD),
AND(MONTH($AW252)&lt;&gt;MONTH(BI$15),MONTH($AX252)=MONTH(BI$15)),
NETWORKDAYS.INTL(($AX252)-_xlpm.DD,$AX252,1,_xlpm.VD),
AND(MONTH($AW252)&lt;MONTH(BI$15),MONTH($AX252)&gt;MONTH(BI$15)),
NETWORKDAYS.INTL((EOMONTH(BI$15-1,1))-_xlpm.DD,EOMONTH(BI$15-1,1),1,_xlpm.VD),
AND(MONTH($AW252)=MONTH(BI$15),MONTH($AX252)=MONTH(BI$15)),
NETWORKDAYS.INTL($AW252,$AX252,1,_xlpm.VD)))),0)),
$DH252="месяц",
$DR252*BI252,
$DH252="неделя",
$DR252*BI252/7*(ROUNDUP((DAY(EOMONTH(BI$15,0)))/4,0))),
0)</f>
        <v/>
      </c>
      <c r="EC252" s="125">
        <f t="array" ref="EC252">
IFERROR(_xlfn.IFS(
$DH252="день_1",
$DR252*$BL252/($AX252-$AW252+1)*BJ252*(DAY(EOMONTH(BJ$15,0))),
$DH252="день_2",
$DR252/30*MAX(MIN($AX252,EOMONTH(BJ$15,0))-MAX($AW252,BJ$15)+1,),
$DH252="раб.день",
$DR252/30*(IFERROR(
_xlfn.LET(_xlpm.VD,
CHOOSE(
{1;2;3;4;5;6;7;8;9;10;11;12;13;14;15;16;17;18},
45658,45659,45660,45661,45662,45663,45664,45665,45711,45724,45778,45779,45785,45786,45820,45821,45965,46022),
_xlfn.LET(_xlpm.DD,
MAX(MIN($AX252,EOMONTH(BJ$15,0))-MAX($AW252,BJ$15),),
_xlfn.IFS(
AND(MONTH($AW252)=MONTH(BJ$15),MONTH($AX252)&lt;&gt;MONTH(BJ$15)),
NETWORKDAYS.INTL($AW252,$AW252+_xlpm.DD,1,_xlpm.VD),
AND(MONTH($AW252)&lt;&gt;MONTH(BJ$15),MONTH($AX252)=MONTH(BJ$15)),
NETWORKDAYS.INTL(($AX252)-_xlpm.DD,$AX252,1,_xlpm.VD),
AND(MONTH($AW252)&lt;MONTH(BJ$15),MONTH($AX252)&gt;MONTH(BJ$15)),
NETWORKDAYS.INTL((EOMONTH(BJ$15-1,1))-_xlpm.DD,EOMONTH(BJ$15-1,1),1,_xlpm.VD),
AND(MONTH($AW252)=MONTH(BJ$15),MONTH($AX252)=MONTH(BJ$15)),
NETWORKDAYS.INTL($AW252,$AX252,1,_xlpm.VD)))),0)),
$DH252="месяц",
$DR252*BJ252,
$DH252="неделя",
$DR252*BJ252/7*(ROUNDUP((DAY(EOMONTH(BJ$15,0)))/4,0))),
0)</f>
        <v/>
      </c>
      <c r="ED252" s="125">
        <f t="array" ref="ED252">
IFERROR(_xlfn.IFS(
$DH252="день_1",
$DR252*$BL252/($AX252-$AW252+1)*BK252*(DAY(EOMONTH(BK$15,0))),
$DH252="день_2",
$DR252/30*MAX(MIN($AX252,EOMONTH(BK$15,0))-MAX($AW252,BK$15)+1,),
$DH252="раб.день",
$DR252/30*(IFERROR(
_xlfn.LET(_xlpm.VD,
CHOOSE(
{1;2;3;4;5;6;7;8;9;10;11;12;13;14;15;16;17;18},
45658,45659,45660,45661,45662,45663,45664,45665,45711,45724,45778,45779,45785,45786,45820,45821,45965,46022),
_xlfn.LET(_xlpm.DD,
MAX(MIN($AX252,EOMONTH(BK$15,0))-MAX($AW252,BK$15),),
_xlfn.IFS(
AND(MONTH($AW252)=MONTH(BK$15),MONTH($AX252)&lt;&gt;MONTH(BK$15)),
NETWORKDAYS.INTL($AW252,$AW252+_xlpm.DD,1,_xlpm.VD),
AND(MONTH($AW252)&lt;&gt;MONTH(BK$15),MONTH($AX252)=MONTH(BK$15)),
NETWORKDAYS.INTL(($AX252)-_xlpm.DD,$AX252,1,_xlpm.VD),
AND(MONTH($AW252)&lt;MONTH(BK$15),MONTH($AX252)&gt;MONTH(BK$15)),
NETWORKDAYS.INTL((EOMONTH(BK$15-1,1))-_xlpm.DD,EOMONTH(BK$15-1,1),1,_xlpm.VD),
AND(MONTH($AW252)=MONTH(BK$15),MONTH($AX252)=MONTH(BK$15)),
NETWORKDAYS.INTL($AW252,$AX252,1,_xlpm.VD)))),0)),
$DH252="месяц",
$DR252*BK252,
$DH252="неделя",
$DR252*BK252/7*(ROUNDUP((DAY(EOMONTH(BK$15,0)))/4,0))),
0)</f>
        <v/>
      </c>
      <c r="EE252" s="125">
        <f>SUM($DS252,$DT252,$DU252,$DV252,$DW252,$DX252,$DY252,$DZ252,$EA252,$EB252,$EC252,$ED252)</f>
        <v/>
      </c>
      <c r="EF252" s="125">
        <f>IFERROR(ROUND($EE252*(1+$EP252),2),0)</f>
        <v/>
      </c>
      <c r="EG252" s="128" t="n">
        <v>1</v>
      </c>
      <c r="EH252" s="126" t="n">
        <v>0</v>
      </c>
      <c r="EI252" s="126">
        <f>ROUND(SUM($EH252:$EH252)*SUM($AB252:$AB252)*$EG252,2)</f>
        <v/>
      </c>
      <c r="EJ252" s="126">
        <f>ROUND($EI252*(1+$EP252),2)</f>
        <v/>
      </c>
      <c r="EK252" s="126" t="n">
        <v>0</v>
      </c>
      <c r="EL252" s="126">
        <f>ROUND(SUM($EK252:$EK252)*SUM($AB252:$AB252)*$EG252,2)</f>
        <v/>
      </c>
      <c r="EM252" s="126">
        <f>ROUND($EL252*(1+$EP252),2)</f>
        <v/>
      </c>
      <c r="EN252" s="126">
        <f>SUM($EE252,$EI252,$EL252)</f>
        <v/>
      </c>
      <c r="EO252" s="126">
        <f>SUM($EF252,$EJ252,$EM252)</f>
        <v/>
      </c>
      <c r="EP252" s="59" t="inlineStr">
        <is>
          <t>20%</t>
        </is>
      </c>
      <c r="EQ252" s="59" t="n"/>
      <c r="ER252" s="60">
        <f t="array" ref="ER252">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MATCH(ES252,
{"AMS";"RussOutdoor";"HD Outdoor";"Ingroup";"IQ";"Ledproduction";"LisChannel";"Logic";"Media-PPL";"NovikovTV | НовиковТВ";"SMA";"SOK";"КрокусТВ | CrocusTV | IndoorTV";"Сити";"ТЯК Москва"},
0)),"")</f>
        <v/>
      </c>
      <c r="ES252" s="60" t="n"/>
      <c r="ET252" s="60">
        <f t="array" ref="ET252">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MATCH(ES252,
{"AMS";"RussOutdoor";"HD Outdoor";"Ingroup";"IQ";"Ledproduction";"LisChannel";"Logic";"Media-PPL";"NovikovTV | НовиковТВ";"SMA";"SOK";"КрокусТВ | CrocusTV | IndoorTV";"Сити";"ТЯК Москва"},
0)),"")</f>
        <v/>
      </c>
      <c r="EU252" s="60" t="n"/>
      <c r="EV252" s="60" t="n"/>
      <c r="EX252" s="110">
        <f t="array" ref="EX252">
($AR252/30
+N("ТРАФИК ПЛОЩАДКИ"))*
(IFERROR(
_xlfn.LET(
_xlpm.GPR,
HLOOKUP($L252,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(MATCH($T252,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IF($Q252="цифровой",_xlpm.GPR/$AG252,_xlpm.GPR/60)),
0)
+N("DWELL TIME"))*
(IF($AB252=0,0,IF($AB252=1,0.3,IF($AB252=2,0.5,IF($AB252&gt;2,1))))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_xlfn.IFS($AC252="да",1.2,$AC252="нет",1)*
_xlfn.IFS($AD252="да",1.2,$AD252="нет",1)*
IF(R252="статический",1,1.2)*
$X252*
INDEX(
{1.2;1;1.2;1.2;1;1.2;1.2;1.2;1.2;1.2;1.2;1;1.2;1.2;1.2;1.2;1;1;1.2;1.2;1.2;1;1;1;1;1.2;1.2;1.2;1.2;1;1;1;1;1.2;1.2;1.2;1.2;1.2;1.2;1.2;1.2;1;1;1.2;1;1;1;1;1.5;1;1;1.5;1.5;1.2},
MATCH($Q252,_xlpm.MI,0)))&gt;{0.02;0.04;0.06;0.1;0.2;0.4;0.6;0.8;1;2;4;6})),
{0;1;2;3;4;5;6;7;8;9;10;11;12},
0)))
+N("КОЭФФИЦИЕНТ КОНТАКТА"))))*
(_xlfn.IFS($X252&lt;0.1,$X252/1000,$X252&gt;25,5.2,AND($X252&gt;=0.1,$X252&lt;=25),(($X252*2+0.1)/10)*($X252/10)))*
IFERROR((_xlfn.LET(
_xlpm.MA,
{0;0.8;0.85;0.9;0.95;1},
_xlpm.MAA,
{0;1;2;3;4;5},
INDEX(_xlpm.MA,MATCH(SUMPRODUCT(--((IF(ROUND(_xlpm.MAA,1)&gt;5,5,ROUND($AB252,1)))&gt;{0;1;2;3;4;5})),_xlpm.MAA,0)))
+N("КОЭФФИЦИЕНТ КОЛ-ВО КОНСТРУКЦИЙ")),1)*
$AB252,0))*
(IF($Q252="цифровой",$AG252/15*$AI252,1)
+N("ДЛЯ ЦИФРЫ"))</f>
        <v/>
      </c>
      <c r="EY252" s="110">
        <f>IFERROR(EX252*AY252,0)</f>
        <v/>
      </c>
      <c r="EZ252" s="131">
        <f>IFERROR(DP252/EY252*1000,0)</f>
        <v/>
      </c>
      <c r="FA252" s="112">
        <f>IFERROR(FC252/FB252,0)</f>
        <v/>
      </c>
      <c r="FB252" s="112">
        <f>IFERROR((FC252/(EY252/FF252*#REF!))*0.825,0)</f>
        <v/>
      </c>
      <c r="FC252" s="112">
        <f>IFERROR(((EX252*30/AR252)*100)/30,0)</f>
        <v/>
      </c>
      <c r="FD252" s="112">
        <f>IFERROR(EY252/G252*100%,0)</f>
        <v/>
      </c>
      <c r="FE252" s="112">
        <f>IFERROR(FD252/FC252*100%,0)</f>
        <v/>
      </c>
      <c r="FF252" s="110">
        <f>IFERROR(AR252/30*AY252,0)</f>
        <v/>
      </c>
    </row>
    <row r="253" ht="13" customHeight="1">
      <c r="A253" s="59" t="n"/>
      <c r="B253" s="60" t="n"/>
      <c r="C253" s="60" t="n"/>
      <c r="D253" s="60">
        <f t="array" ref="D253">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MATCH($E253,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53" s="60">
        <f t="array" ref="E253">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MATCH($F253,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53" s="60" t="inlineStr"/>
      <c r="G253" s="60" t="n"/>
      <c r="H253" s="60">
        <f t="array" ref="H253">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MATCH($I253,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53" s="60" t="n"/>
      <c r="J253" s="60" t="n"/>
      <c r="K253" s="60" t="n"/>
      <c r="L253" s="60" t="n"/>
      <c r="M253" s="60" t="n"/>
      <c r="N253" s="60" t="n"/>
      <c r="O253" s="60" t="n"/>
      <c r="P253" s="60">
        <f t="array" ref="P253">
_xlfn.IFS(
ISNUMBER(MATCH($Q253,{"шелфбаннер","разделитель","монетница","чековая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ISNUMBER(MATCH($Q253,{"LED/LCD","видеокулер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ISNUMBER(MATCH($Q253,{"автомобиль","машина","выставочное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ISNUMBER(MATCH($Q253,{"билборд","лифтовая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ISNUMBER(MATCH($Q253,{"навигация","подвесной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ISNUMBER(MATCH($Q253,{"движущаяся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ISNUMBER(MATCH($Q253,{"каталог","журнал"},)),
"Пресса",
$Q253="","")</f>
        <v/>
      </c>
      <c r="Q253" s="60" t="n"/>
      <c r="R253" s="60">
        <f t="array" ref="R253">
IFERROR(
_xlfn.IFS(
OR(ISNUMBER(MATCH($Q253,{"экспозиция","макет","стенд","автостенд","авто стенд","выставочное пространство","выставочные стенды","модульные выставочные стенды","3Д конструкция","3D конструкция"},)),P253="Экспонирование"),
"нестандартный",
ISNUMBER(MATCH($Q253,{"скроллер","призматрон"},)),
"динамический",
$P253="Видео",
"цифровой",
OR($P253="Пресса",$P253="Щит",$P253="POSm",$P253="Подвес",$P253="Брендирование/оклейка"),
"статический"),"")</f>
        <v/>
      </c>
      <c r="S253" s="59" t="n"/>
      <c r="T253" s="60" t="n"/>
      <c r="U253" s="60" t="n"/>
      <c r="V253" s="60">
        <f>
IF(P253="Видео",
"цифровой постер/ролик",
IF(ISNUMBER(MATCH(Q253,{"короб световой","короб световой | лайтбокс","короб световой | кристалайт","лайтбокс","лайт бокс","кристалайт","LB","lightbox"},)),
"бэклит",
IF(P253="Брендирование/оклейка",
"перфарированная пленка/самоклейка",
IF(P253="Экспонирование",
"под запрос",
IF(P253="Подвес",
"баннер/ткань",
"")))))</f>
        <v/>
      </c>
      <c r="W253" s="59" t="n"/>
      <c r="X253" s="59" t="n"/>
      <c r="Y253" s="59" t="n"/>
      <c r="Z253" s="61" t="n"/>
      <c r="AA253" s="61" t="n"/>
      <c r="AB253" s="61">
        <f>IF(BL253&gt;0,Z253,0)</f>
        <v/>
      </c>
      <c r="AC253" s="59" t="n"/>
      <c r="AD253" s="59" t="n"/>
      <c r="AE253" s="59" t="n"/>
      <c r="AF253" s="59" t="n"/>
      <c r="AG253" s="59" t="n"/>
      <c r="AH253" s="59" t="n"/>
      <c r="AI253" s="59" t="n"/>
      <c r="AJ253" s="59" t="n"/>
      <c r="AK253" s="59" t="n"/>
      <c r="AL253" s="62">
        <f>IFERROR(IF(OR(R253="статический",R253="динамический",R253="нестандартный",R253="",R253=""),"-",IF(AND(AH253="-",AI253="-"),"-",AK253*3600/AH253*AI253)),"-")</f>
        <v/>
      </c>
      <c r="AM253" s="62">
        <f>IFERROR(IF(OR(R253="статический",R253="динамический",R253="",R253="", R253="BTL",R253="нестандартный"),"-",AG253*AI253*AL253/60),"-")</f>
        <v/>
      </c>
      <c r="AN253" s="63">
        <f>IFERROR(IF(AH253="","-",AG253*AI253/AH253),"-")</f>
        <v/>
      </c>
      <c r="AO253" s="59">
        <f>IFERROR(IF(OR($R253="статический",$R253="динамический",$R253="",$R253="",$R253="BTL",$R253="нестандартный"),"-",$AL253*$AY253),"-")</f>
        <v/>
      </c>
      <c r="AP253" s="62">
        <f>IFERROR(IF(OR($R253="статический",$R253="динамический",$R253="",$R253="",$R253="BTL",$R253="нестандартный"),"-",$AM253*AY253),"-")</f>
        <v/>
      </c>
      <c r="AQ253" s="64" t="n"/>
      <c r="AR253" s="61" t="n"/>
      <c r="AS253" s="61" t="n"/>
      <c r="AT253" s="61" t="n"/>
      <c r="AU253" s="65" t="n"/>
      <c r="AV253" s="124">
        <f>IFERROR(DR253/AT253*1000,"n/a")</f>
        <v/>
      </c>
      <c r="AW253" s="67" t="n"/>
      <c r="AX253" s="67" t="n"/>
      <c r="AY253" s="43">
        <f>IFERROR(IF(OR($AW253="",$AX253=""),"",_xlfn.DAYS($AX253+1,$AW253)),"")</f>
        <v/>
      </c>
      <c r="AZ253" s="68">
        <f t="array" ref="AZ253">
_xlfn.LET(_xlpm.COEFF,
IF($AW253+$AX253=0,0,IF(MAX(MIN($AX253,EOMONTH(AZ$15,0))-MAX($AW253,AZ$15)+1,)&gt;0,1,0)),
_xlfn.IFS(
$ES253="LisChannel",
_xlpm.COEFF*
INDEX({1;1;1.2;1.2;1;1;1;1;1.2;1.2;1.2;1.2},
MATCH(MONTH(AZ$15),
{1,2,3,4,5,6,7,8,9,10,11,12})),
CONCATENATE($ES253," ",$L253)="RussOutdoor метро",
_xlpm.COEFF*
INDEX({0.8;0.9;1.1;1.1;1;1;1;1;1.1;1.1;1.1;1.1},
MATCH(MONTH(AZ$15),
{1,2,3,4,5,6,7,8,9,10,11,12})),
$ES253&lt;&gt;"LisChannel",
_xlpm.COEFF,
$ES253&lt;&gt;"RussOutdoor",
_xlpm.COEFF))</f>
        <v/>
      </c>
      <c r="BA253" s="68">
        <f t="array" ref="BA253">
_xlfn.LET(_xlpm.COEFF,
IF($AW253+$AX253=0,0,IF(MAX(MIN($AX253,EOMONTH(BA$15,0))-MAX($AW253,BA$15)+1,)&gt;0,1,0)),
_xlfn.IFS(
$ES253="LisChannel",
_xlpm.COEFF*
INDEX({1;1;1.2;1.2;1;1;1;1;1.2;1.2;1.2;1.2},
MATCH(MONTH(BA$15),
{1,2,3,4,5,6,7,8,9,10,11,12})),
CONCATENATE($ES253," ",$L253)="RussOutdoor метро",
_xlpm.COEFF*
INDEX({0.8;0.9;1.1;1.1;1;1;1;1;1.1;1.1;1.1;1.1},
MATCH(MONTH(BA$15),
{1,2,3,4,5,6,7,8,9,10,11,12})),
$ES253&lt;&gt;"LisChannel",
_xlpm.COEFF,
$ES253&lt;&gt;"RussOutdoor",
_xlpm.COEFF))</f>
        <v/>
      </c>
      <c r="BB253" s="68">
        <f t="array" ref="BB253">
_xlfn.LET(_xlpm.COEFF,
IF($AW253+$AX253=0,0,IF(MAX(MIN($AX253,EOMONTH(BB$15,0))-MAX($AW253,BB$15)+1,)&gt;0,1,0)),
_xlfn.IFS(
$ES253="LisChannel",
_xlpm.COEFF*
INDEX({1;1;1.2;1.2;1;1;1;1;1.2;1.2;1.2;1.2},
MATCH(MONTH(BB$15),
{1,2,3,4,5,6,7,8,9,10,11,12})),
CONCATENATE($ES253," ",$L253)="RussOutdoor метро",
_xlpm.COEFF*
INDEX({0.8;0.9;1.1;1.1;1;1;1;1;1.1;1.1;1.1;1.1},
MATCH(MONTH(BB$15),
{1,2,3,4,5,6,7,8,9,10,11,12})),
$ES253&lt;&gt;"LisChannel",
_xlpm.COEFF,
$ES253&lt;&gt;"RussOutdoor",
_xlpm.COEFF))</f>
        <v/>
      </c>
      <c r="BC253" s="68">
        <f t="array" ref="BC253">
_xlfn.LET(_xlpm.COEFF,
IF($AW253+$AX253=0,0,IF(MAX(MIN($AX253,EOMONTH(BC$15,0))-MAX($AW253,BC$15)+1,)&gt;0,1,0)),
_xlfn.IFS(
$ES253="LisChannel",
_xlpm.COEFF*
INDEX({1;1;1.2;1.2;1;1;1;1;1.2;1.2;1.2;1.2},
MATCH(MONTH(BC$15),
{1,2,3,4,5,6,7,8,9,10,11,12})),
CONCATENATE($ES253," ",$L253)="RussOutdoor метро",
_xlpm.COEFF*
INDEX({0.8;0.9;1.1;1.1;1;1;1;1;1.1;1.1;1.1;1.1},
MATCH(MONTH(BC$15),
{1,2,3,4,5,6,7,8,9,10,11,12})),
$ES253&lt;&gt;"LisChannel",
_xlpm.COEFF,
$ES253&lt;&gt;"RussOutdoor",
_xlpm.COEFF))</f>
        <v/>
      </c>
      <c r="BD253" s="68">
        <f t="array" ref="BD253">
_xlfn.LET(_xlpm.COEFF,
IF($AW253+$AX253=0,0,IF(MAX(MIN($AX253,EOMONTH(BD$15,0))-MAX($AW253,BD$15)+1,)&gt;0,1,0)),
_xlfn.IFS(
$ES253="LisChannel",
_xlpm.COEFF*
INDEX({1;1;1.2;1.2;1;1;1;1;1.2;1.2;1.2;1.2},
MATCH(MONTH(BD$15),
{1,2,3,4,5,6,7,8,9,10,11,12})),
CONCATENATE($ES253," ",$L253)="RussOutdoor метро",
_xlpm.COEFF*
INDEX({0.8;0.9;1.1;1.1;1;1;1;1;1.1;1.1;1.1;1.1},
MATCH(MONTH(BD$15),
{1,2,3,4,5,6,7,8,9,10,11,12})),
$ES253&lt;&gt;"LisChannel",
_xlpm.COEFF,
$ES253&lt;&gt;"RussOutdoor",
_xlpm.COEFF))</f>
        <v/>
      </c>
      <c r="BE253" s="68">
        <f t="array" ref="BE253">
_xlfn.LET(_xlpm.COEFF,
IF($AW253+$AX253=0,0,IF(MAX(MIN($AX253,EOMONTH(BE$15,0))-MAX($AW253,BE$15)+1,)&gt;0,1,0)),
_xlfn.IFS(
$ES253="LisChannel",
_xlpm.COEFF*
INDEX({1;1;1.2;1.2;1;1;1;1;1.2;1.2;1.2;1.2},
MATCH(MONTH(BE$15),
{1,2,3,4,5,6,7,8,9,10,11,12})),
CONCATENATE($ES253," ",$L253)="RussOutdoor метро",
_xlpm.COEFF*
INDEX({0.8;0.9;1.1;1.1;1;1;1;1;1.1;1.1;1.1;1.1},
MATCH(MONTH(BE$15),
{1,2,3,4,5,6,7,8,9,10,11,12})),
$ES253&lt;&gt;"LisChannel",
_xlpm.COEFF,
$ES253&lt;&gt;"RussOutdoor",
_xlpm.COEFF))</f>
        <v/>
      </c>
      <c r="BF253" s="68">
        <f t="array" ref="BF253">
_xlfn.LET(_xlpm.COEFF,
IF($AW253+$AX253=0,0,IF(MAX(MIN($AX253,EOMONTH(BF$15,0))-MAX($AW253,BF$15)+1,)&gt;0,1,0)),
_xlfn.IFS(
$ES253="LisChannel",
_xlpm.COEFF*
INDEX({1;1;1.2;1.2;1;1;1;1;1.2;1.2;1.2;1.2},
MATCH(MONTH(BF$15),
{1,2,3,4,5,6,7,8,9,10,11,12})),
CONCATENATE($ES253," ",$L253)="RussOutdoor метро",
_xlpm.COEFF*
INDEX({0.8;0.9;1.1;1.1;1;1;1;1;1.1;1.1;1.1;1.1},
MATCH(MONTH(BF$15),
{1,2,3,4,5,6,7,8,9,10,11,12})),
$ES253&lt;&gt;"LisChannel",
_xlpm.COEFF,
$ES253&lt;&gt;"RussOutdoor",
_xlpm.COEFF))</f>
        <v/>
      </c>
      <c r="BG253" s="68">
        <f t="array" ref="BG253">
_xlfn.LET(_xlpm.COEFF,
IF($AW253+$AX253=0,0,IF(MAX(MIN($AX253,EOMONTH(BG$15,0))-MAX($AW253,BG$15)+1,)&gt;0,1,0)),
_xlfn.IFS(
$ES253="LisChannel",
_xlpm.COEFF*
INDEX({1;1;1.2;1.2;1;1;1;1;1.2;1.2;1.2;1.2},
MATCH(MONTH(BG$15),
{1,2,3,4,5,6,7,8,9,10,11,12})),
CONCATENATE($ES253," ",$L253)="RussOutdoor метро",
_xlpm.COEFF*
INDEX({0.8;0.9;1.1;1.1;1;1;1;1;1.1;1.1;1.1;1.1},
MATCH(MONTH(BG$15),
{1,2,3,4,5,6,7,8,9,10,11,12})),
$ES253&lt;&gt;"LisChannel",
_xlpm.COEFF,
$ES253&lt;&gt;"RussOutdoor",
_xlpm.COEFF))</f>
        <v/>
      </c>
      <c r="BH253" s="68">
        <f t="array" ref="BH253">
_xlfn.LET(_xlpm.COEFF,
IF($AW253+$AX253=0,0,IF(MAX(MIN($AX253,EOMONTH(BH$15,0))-MAX($AW253,BH$15)+1,)&gt;0,1,0)),
_xlfn.IFS(
$ES253="LisChannel",
_xlpm.COEFF*
INDEX({1;1;1.2;1.2;1;1;1;1;1.2;1.2;1.2;1.2},
MATCH(MONTH(BH$15),
{1,2,3,4,5,6,7,8,9,10,11,12})),
CONCATENATE($ES253," ",$L253)="RussOutdoor метро",
_xlpm.COEFF*
INDEX({0.8;0.9;1.1;1.1;1;1;1;1;1.1;1.1;1.1;1.1},
MATCH(MONTH(BH$15),
{1,2,3,4,5,6,7,8,9,10,11,12})),
$ES253&lt;&gt;"LisChannel",
_xlpm.COEFF,
$ES253&lt;&gt;"RussOutdoor",
_xlpm.COEFF))</f>
        <v/>
      </c>
      <c r="BI253" s="68">
        <f t="array" ref="BI253">
_xlfn.LET(_xlpm.COEFF,
IF($AW253+$AX253=0,0,IF(MAX(MIN($AX253,EOMONTH(BI$15,0))-MAX($AW253,BI$15)+1,)&gt;0,1,0)),
_xlfn.IFS(
$ES253="LisChannel",
_xlpm.COEFF*
INDEX({1;1;1.2;1.2;1;1;1;1;1.2;1.2;1.2;1.2},
MATCH(MONTH(BI$15),
{1,2,3,4,5,6,7,8,9,10,11,12})),
CONCATENATE($ES253," ",$L253)="RussOutdoor метро",
_xlpm.COEFF*
INDEX({0.8;0.9;1.1;1.1;1;1;1;1;1.1;1.1;1.1;1.1},
MATCH(MONTH(BI$15),
{1,2,3,4,5,6,7,8,9,10,11,12})),
$ES253&lt;&gt;"LisChannel",
_xlpm.COEFF,
$ES253&lt;&gt;"RussOutdoor",
_xlpm.COEFF))</f>
        <v/>
      </c>
      <c r="BJ253" s="68">
        <f t="array" ref="BJ253">
_xlfn.LET(_xlpm.COEFF,
IF($AW253+$AX253=0,0,IF(MAX(MIN($AX253,EOMONTH(BJ$15,0))-MAX($AW253,BJ$15)+1,)&gt;0,1,0)),
_xlfn.IFS(
$ES253="LisChannel",
_xlpm.COEFF*
INDEX({1;1;1.2;1.2;1;1;1;1;1.2;1.2;1.2;1.2},
MATCH(MONTH(BJ$15),
{1,2,3,4,5,6,7,8,9,10,11,12})),
CONCATENATE($ES253," ",$L253)="RussOutdoor метро",
_xlpm.COEFF*
INDEX({0.8;0.9;1.1;1.1;1;1;1;1;1.1;1.1;1.1;1.1},
MATCH(MONTH(BJ$15),
{1,2,3,4,5,6,7,8,9,10,11,12})),
$ES253&lt;&gt;"LisChannel",
_xlpm.COEFF,
$ES253&lt;&gt;"RussOutdoor",
_xlpm.COEFF))</f>
        <v/>
      </c>
      <c r="BK253" s="68">
        <f t="array" ref="BK253">
_xlfn.LET(_xlpm.COEFF,
IF($AW253+$AX253=0,0,IF(MAX(MIN($AX253,EOMONTH(BK$15,0))-MAX($AW253,BK$15)+1,)&gt;0,1,0)),
_xlfn.IFS(
$ES253="LisChannel",
_xlpm.COEFF*
INDEX({1;1;1.2;1.2;1;1;1;1;1.2;1.2;1.2;1.2},
MATCH(MONTH(BK$15),
{1,2,3,4,5,6,7,8,9,10,11,12})),
CONCATENATE($ES253," ",$L253)="RussOutdoor метро",
_xlpm.COEFF*
INDEX({0.8;0.9;1.1;1.1;1;1;1;1;1.1;1.1;1.1;1.1},
MATCH(MONTH(BK$15),
{1,2,3,4,5,6,7,8,9,10,11,12})),
$ES253&lt;&gt;"LisChannel",
_xlpm.COEFF,
$ES253&lt;&gt;"RussOutdoor",
_xlpm.COEFF))</f>
        <v/>
      </c>
      <c r="BL253" s="62">
        <f>COUNTIFS($AZ253:$BK253,"&gt;0")</f>
        <v/>
      </c>
      <c r="BM253" s="65" t="n"/>
      <c r="BN253" s="125">
        <f>$DJ253</f>
        <v/>
      </c>
      <c r="BO253" s="63">
        <f>$DQ253</f>
        <v/>
      </c>
      <c r="BP253" s="125">
        <f>
IFERROR(
IF($BL253=0,0,
$BN253*(1-$BO253)),
0)</f>
        <v/>
      </c>
      <c r="BQ253" s="125">
        <f t="array" ref="BQ253">
IFERROR(
_xlfn.IFS(
$DH253="день_1",
$BP253*$BL253/($AX253-$AW253+1)*AZ253*(DAY(EOMONTH(AZ$15,0))),
$DH253="день_2",
$BP253/30*MAX(MIN($AX253,EOMONTH(AZ$15,0))-MAX($AW253,AZ$15)+1,),
$DH253="раб.день",
$BP253/30*(IFERROR(
_xlfn.LET(_xlpm.VD,
CHOOSE(
{1;2;3;4;5;6;7;8;9;10;11;12;13;14;15;16;17;18},
45658,45659,45660,45661,45662,45663,45664,45665,45711,45724,45778,45779,45785,45786,45820,45821,45965,46022),
_xlfn.LET(_xlpm.DD,
MAX(MIN($AX253,EOMONTH(AZ$15,0))-MAX($AW253,AZ$15),),
_xlfn.IFS(
AND(MONTH($AW253)=MONTH(AZ$15),MONTH($AX253)&lt;&gt;MONTH(AZ$15)),
NETWORKDAYS.INTL($AW253,$AW253+_xlpm.DD,1,_xlpm.VD),
AND(MONTH($AW253)&lt;&gt;MONTH(AZ$15),MONTH($AX253)=MONTH(AZ$15)),
NETWORKDAYS.INTL(($AX253)-_xlpm.DD,$AX253,1,_xlpm.VD),
AND(MONTH($AW253)&lt;MONTH(AZ$15),MONTH($AX253)&gt;MONTH(AZ$15)),
NETWORKDAYS.INTL((EOMONTH(AZ$15-1,1))-_xlpm.DD,EOMONTH(AZ$15-1,1),1,_xlpm.VD),
AND(MONTH($AW253)=MONTH(AZ$15),MONTH($AX253)=MONTH(AZ$15)),
NETWORKDAYS.INTL($AW253,$AX253,1,_xlpm.VD)))),0)),
$DH253="месяц",
$BP253*AZ253,
$DH253="неделя",
$BP253*AZ253/7*(ROUNDUP((DAY(EOMONTH(AZ$15,0)))/4,0))),
0)</f>
        <v/>
      </c>
      <c r="BR253" s="125">
        <f t="array" ref="BR253">
IFERROR(
_xlfn.IFS(
$DH253="день_1",
$BP253*$BL253/($AX253-$AW253+1)*BA253*(DAY(EOMONTH(BA$15,0))),
$DH253="день_2",
$BP253/30*MAX(MIN($AX253,EOMONTH(BA$15,0))-MAX($AW253,BA$15)+1,),
$DH253="раб.день",
$BP253/30*(IFERROR(
_xlfn.LET(_xlpm.VD,
CHOOSE(
{1;2;3;4;5;6;7;8;9;10;11;12;13;14;15;16;17;18},
45658,45659,45660,45661,45662,45663,45664,45665,45711,45724,45778,45779,45785,45786,45820,45821,45965,46022),
_xlfn.LET(_xlpm.DD,
MAX(MIN($AX253,EOMONTH(BA$15,0))-MAX($AW253,BA$15),),
_xlfn.IFS(
AND(MONTH($AW253)=MONTH(BA$15),MONTH($AX253)&lt;&gt;MONTH(BA$15)),
NETWORKDAYS.INTL($AW253,$AW253+_xlpm.DD,1,_xlpm.VD),
AND(MONTH($AW253)&lt;&gt;MONTH(BA$15),MONTH($AX253)=MONTH(BA$15)),
NETWORKDAYS.INTL(($AX253)-_xlpm.DD,$AX253,1,_xlpm.VD),
AND(MONTH($AW253)&lt;MONTH(BA$15),MONTH($AX253)&gt;MONTH(BA$15)),
NETWORKDAYS.INTL((EOMONTH(BA$15-1,1))-_xlpm.DD,EOMONTH(BA$15-1,1),1,_xlpm.VD),
AND(MONTH($AW253)=MONTH(BA$15),MONTH($AX253)=MONTH(BA$15)),
NETWORKDAYS.INTL($AW253,$AX253,1,_xlpm.VD)))),0)),
$DH253="месяц",
$BP253*BA253,
$DH253="неделя",
$BP253*BA253/7*(ROUNDUP((DAY(EOMONTH(BA$15,0)))/4,0))),
0)</f>
        <v/>
      </c>
      <c r="BS253" s="125">
        <f t="array" ref="BS253">
IFERROR(
_xlfn.IFS(
$DH253="день_1",
$BP253*$BL253/($AX253-$AW253+1)*BB253*(DAY(EOMONTH(BB$15,0))),
$DH253="день_2",
$BP253/30*MAX(MIN($AX253,EOMONTH(BB$15,0))-MAX($AW253,BB$15)+1,),
$DH253="раб.день",
$BP253/30*(IFERROR(
_xlfn.LET(_xlpm.VD,
CHOOSE(
{1;2;3;4;5;6;7;8;9;10;11;12;13;14;15;16;17;18},
45658,45659,45660,45661,45662,45663,45664,45665,45711,45724,45778,45779,45785,45786,45820,45821,45965,46022),
_xlfn.LET(_xlpm.DD,
MAX(MIN($AX253,EOMONTH(BB$15,0))-MAX($AW253,BB$15),),
_xlfn.IFS(
AND(MONTH($AW253)=MONTH(BB$15),MONTH($AX253)&lt;&gt;MONTH(BB$15)),
NETWORKDAYS.INTL($AW253,$AW253+_xlpm.DD,1,_xlpm.VD),
AND(MONTH($AW253)&lt;&gt;MONTH(BB$15),MONTH($AX253)=MONTH(BB$15)),
NETWORKDAYS.INTL(($AX253)-_xlpm.DD,$AX253,1,_xlpm.VD),
AND(MONTH($AW253)&lt;MONTH(BB$15),MONTH($AX253)&gt;MONTH(BB$15)),
NETWORKDAYS.INTL((EOMONTH(BB$15-1,1))-_xlpm.DD,EOMONTH(BB$15-1,1),1,_xlpm.VD),
AND(MONTH($AW253)=MONTH(BB$15),MONTH($AX253)=MONTH(BB$15)),
NETWORKDAYS.INTL($AW253,$AX253,1,_xlpm.VD)))),0)),
$DH253="месяц",
$BP253*BB253,
$DH253="неделя",
$BP253*BB253/7*(ROUNDUP((DAY(EOMONTH(BB$15,0)))/4,0))),
0)</f>
        <v/>
      </c>
      <c r="BT253" s="125">
        <f t="array" ref="BT253">
IFERROR(
_xlfn.IFS(
$DH253="день_1",
$BP253*$BL253/($AX253-$AW253+1)*BC253*(DAY(EOMONTH(BC$15,0))),
$DH253="день_2",
$BP253/30*MAX(MIN($AX253,EOMONTH(BC$15,0))-MAX($AW253,BC$15)+1,),
$DH253="раб.день",
$BP253/30*(IFERROR(
_xlfn.LET(_xlpm.VD,
CHOOSE(
{1;2;3;4;5;6;7;8;9;10;11;12;13;14;15;16;17;18},
45658,45659,45660,45661,45662,45663,45664,45665,45711,45724,45778,45779,45785,45786,45820,45821,45965,46022),
_xlfn.LET(_xlpm.DD,
MAX(MIN($AX253,EOMONTH(BC$15,0))-MAX($AW253,BC$15),),
_xlfn.IFS(
AND(MONTH($AW253)=MONTH(BC$15),MONTH($AX253)&lt;&gt;MONTH(BC$15)),
NETWORKDAYS.INTL($AW253,$AW253+_xlpm.DD,1,_xlpm.VD),
AND(MONTH($AW253)&lt;&gt;MONTH(BC$15),MONTH($AX253)=MONTH(BC$15)),
NETWORKDAYS.INTL(($AX253)-_xlpm.DD,$AX253,1,_xlpm.VD),
AND(MONTH($AW253)&lt;MONTH(BC$15),MONTH($AX253)&gt;MONTH(BC$15)),
NETWORKDAYS.INTL((EOMONTH(BC$15-1,1))-_xlpm.DD,EOMONTH(BC$15-1,1),1,_xlpm.VD),
AND(MONTH($AW253)=MONTH(BC$15),MONTH($AX253)=MONTH(BC$15)),
NETWORKDAYS.INTL($AW253,$AX253,1,_xlpm.VD)))),0)),
$DH253="месяц",
$BP253*BC253,
$DH253="неделя",
$BP253*BC253/7*(ROUNDUP((DAY(EOMONTH(BC$15,0)))/4,0))),
0)</f>
        <v/>
      </c>
      <c r="BU253" s="125">
        <f t="array" ref="BU253">
IFERROR(
_xlfn.IFS(
$DH253="день_1",
$BP253*$BL253/($AX253-$AW253+1)*BD253*(DAY(EOMONTH(BD$15,0))),
$DH253="день_2",
$BP253/30*MAX(MIN($AX253,EOMONTH(BD$15,0))-MAX($AW253,BD$15)+1,),
$DH253="раб.день",
$BP253/30*(IFERROR(
_xlfn.LET(_xlpm.VD,
CHOOSE(
{1;2;3;4;5;6;7;8;9;10;11;12;13;14;15;16;17;18},
45658,45659,45660,45661,45662,45663,45664,45665,45711,45724,45778,45779,45785,45786,45820,45821,45965,46022),
_xlfn.LET(_xlpm.DD,
MAX(MIN($AX253,EOMONTH(BD$15,0))-MAX($AW253,BD$15),),
_xlfn.IFS(
AND(MONTH($AW253)=MONTH(BD$15),MONTH($AX253)&lt;&gt;MONTH(BD$15)),
NETWORKDAYS.INTL($AW253,$AW253+_xlpm.DD,1,_xlpm.VD),
AND(MONTH($AW253)&lt;&gt;MONTH(BD$15),MONTH($AX253)=MONTH(BD$15)),
NETWORKDAYS.INTL(($AX253)-_xlpm.DD,$AX253,1,_xlpm.VD),
AND(MONTH($AW253)&lt;MONTH(BD$15),MONTH($AX253)&gt;MONTH(BD$15)),
NETWORKDAYS.INTL((EOMONTH(BD$15-1,1))-_xlpm.DD,EOMONTH(BD$15-1,1),1,_xlpm.VD),
AND(MONTH($AW253)=MONTH(BD$15),MONTH($AX253)=MONTH(BD$15)),
NETWORKDAYS.INTL($AW253,$AX253,1,_xlpm.VD)))),0)),
$DH253="месяц",
$BP253*BD253,
$DH253="неделя",
$BP253*BD253/7*(ROUNDUP((DAY(EOMONTH(BD$15,0)))/4,0))),
0)</f>
        <v/>
      </c>
      <c r="BV253" s="125">
        <f t="array" ref="BV253">
IFERROR(
_xlfn.IFS(
$DH253="день_1",
$BP253*$BL253/($AX253-$AW253+1)*BE253*(DAY(EOMONTH(BE$15,0))),
$DH253="день_2",
$BP253/30*MAX(MIN($AX253,EOMONTH(BE$15,0))-MAX($AW253,BE$15)+1,),
$DH253="раб.день",
$BP253/30*(IFERROR(
_xlfn.LET(_xlpm.VD,
CHOOSE(
{1;2;3;4;5;6;7;8;9;10;11;12;13;14;15;16;17;18},
45658,45659,45660,45661,45662,45663,45664,45665,45711,45724,45778,45779,45785,45786,45820,45821,45965,46022),
_xlfn.LET(_xlpm.DD,
MAX(MIN($AX253,EOMONTH(BE$15,0))-MAX($AW253,BE$15),),
_xlfn.IFS(
AND(MONTH($AW253)=MONTH(BE$15),MONTH($AX253)&lt;&gt;MONTH(BE$15)),
NETWORKDAYS.INTL($AW253,$AW253+_xlpm.DD,1,_xlpm.VD),
AND(MONTH($AW253)&lt;&gt;MONTH(BE$15),MONTH($AX253)=MONTH(BE$15)),
NETWORKDAYS.INTL(($AX253)-_xlpm.DD,$AX253,1,_xlpm.VD),
AND(MONTH($AW253)&lt;MONTH(BE$15),MONTH($AX253)&gt;MONTH(BE$15)),
NETWORKDAYS.INTL((EOMONTH(BE$15-1,1))-_xlpm.DD,EOMONTH(BE$15-1,1),1,_xlpm.VD),
AND(MONTH($AW253)=MONTH(BE$15),MONTH($AX253)=MONTH(BE$15)),
NETWORKDAYS.INTL($AW253,$AX253,1,_xlpm.VD)))),0)),
$DH253="месяц",
$BP253*BE253,
$DH253="неделя",
$BP253*BE253/7*(ROUNDUP((DAY(EOMONTH(BE$15,0)))/4,0))),
0)</f>
        <v/>
      </c>
      <c r="BW253" s="125">
        <f t="array" ref="BW253">
IFERROR(
_xlfn.IFS(
$DH253="день_1",
$BP253*$BL253/($AX253-$AW253+1)*BF253*(DAY(EOMONTH(BF$15,0))),
$DH253="день_2",
$BP253/30*MAX(MIN($AX253,EOMONTH(BF$15,0))-MAX($AW253,BF$15)+1,),
$DH253="раб.день",
$BP253/30*(IFERROR(
_xlfn.LET(_xlpm.VD,
CHOOSE(
{1;2;3;4;5;6;7;8;9;10;11;12;13;14;15;16;17;18},
45658,45659,45660,45661,45662,45663,45664,45665,45711,45724,45778,45779,45785,45786,45820,45821,45965,46022),
_xlfn.LET(_xlpm.DD,
MAX(MIN($AX253,EOMONTH(BF$15,0))-MAX($AW253,BF$15),),
_xlfn.IFS(
AND(MONTH($AW253)=MONTH(BF$15),MONTH($AX253)&lt;&gt;MONTH(BF$15)),
NETWORKDAYS.INTL($AW253,$AW253+_xlpm.DD,1,_xlpm.VD),
AND(MONTH($AW253)&lt;&gt;MONTH(BF$15),MONTH($AX253)=MONTH(BF$15)),
NETWORKDAYS.INTL(($AX253)-_xlpm.DD,$AX253,1,_xlpm.VD),
AND(MONTH($AW253)&lt;MONTH(BF$15),MONTH($AX253)&gt;MONTH(BF$15)),
NETWORKDAYS.INTL((EOMONTH(BF$15-1,1))-_xlpm.DD,EOMONTH(BF$15-1,1),1,_xlpm.VD),
AND(MONTH($AW253)=MONTH(BF$15),MONTH($AX253)=MONTH(BF$15)),
NETWORKDAYS.INTL($AW253,$AX253,1,_xlpm.VD)))),0)),
$DH253="месяц",
$BP253*BF253,
$DH253="неделя",
$BP253*BF253/7*(ROUNDUP((DAY(EOMONTH(BF$15,0)))/4,0))),
0)</f>
        <v/>
      </c>
      <c r="BX253" s="125">
        <f t="array" ref="BX253">
IFERROR(
_xlfn.IFS(
$DH253="день_1",
$BP253*$BL253/($AX253-$AW253+1)*BG253*(DAY(EOMONTH(BG$15,0))),
$DH253="день_2",
$BP253/30*MAX(MIN($AX253,EOMONTH(BG$15,0))-MAX($AW253,BG$15)+1,),
$DH253="раб.день",
$BP253/30*(IFERROR(
_xlfn.LET(_xlpm.VD,
CHOOSE(
{1;2;3;4;5;6;7;8;9;10;11;12;13;14;15;16;17;18},
45658,45659,45660,45661,45662,45663,45664,45665,45711,45724,45778,45779,45785,45786,45820,45821,45965,46022),
_xlfn.LET(_xlpm.DD,
MAX(MIN($AX253,EOMONTH(BG$15,0))-MAX($AW253,BG$15),),
_xlfn.IFS(
AND(MONTH($AW253)=MONTH(BG$15),MONTH($AX253)&lt;&gt;MONTH(BG$15)),
NETWORKDAYS.INTL($AW253,$AW253+_xlpm.DD,1,_xlpm.VD),
AND(MONTH($AW253)&lt;&gt;MONTH(BG$15),MONTH($AX253)=MONTH(BG$15)),
NETWORKDAYS.INTL(($AX253)-_xlpm.DD,$AX253,1,_xlpm.VD),
AND(MONTH($AW253)&lt;MONTH(BG$15),MONTH($AX253)&gt;MONTH(BG$15)),
NETWORKDAYS.INTL((EOMONTH(BG$15-1,1))-_xlpm.DD,EOMONTH(BG$15-1,1),1,_xlpm.VD),
AND(MONTH($AW253)=MONTH(BG$15),MONTH($AX253)=MONTH(BG$15)),
NETWORKDAYS.INTL($AW253,$AX253,1,_xlpm.VD)))),0)),
$DH253="месяц",
$BP253*BG253,
$DH253="неделя",
$BP253*BG253/7*(ROUNDUP((DAY(EOMONTH(BG$15,0)))/4,0))),
0)</f>
        <v/>
      </c>
      <c r="BY253" s="125">
        <f t="array" ref="BY253">
IFERROR(
_xlfn.IFS(
$DH253="день_1",
$BP253*$BL253/($AX253-$AW253+1)*BH253*(DAY(EOMONTH(BH$15,0))),
$DH253="день_2",
$BP253/30*MAX(MIN($AX253,EOMONTH(BH$15,0))-MAX($AW253,BH$15)+1,),
$DH253="раб.день",
$BP253/30*(IFERROR(
_xlfn.LET(_xlpm.VD,
CHOOSE(
{1;2;3;4;5;6;7;8;9;10;11;12;13;14;15;16;17;18},
45658,45659,45660,45661,45662,45663,45664,45665,45711,45724,45778,45779,45785,45786,45820,45821,45965,46022),
_xlfn.LET(_xlpm.DD,
MAX(MIN($AX253,EOMONTH(BH$15,0))-MAX($AW253,BH$15),),
_xlfn.IFS(
AND(MONTH($AW253)=MONTH(BH$15),MONTH($AX253)&lt;&gt;MONTH(BH$15)),
NETWORKDAYS.INTL($AW253,$AW253+_xlpm.DD,1,_xlpm.VD),
AND(MONTH($AW253)&lt;&gt;MONTH(BH$15),MONTH($AX253)=MONTH(BH$15)),
NETWORKDAYS.INTL(($AX253)-_xlpm.DD,$AX253,1,_xlpm.VD),
AND(MONTH($AW253)&lt;MONTH(BH$15),MONTH($AX253)&gt;MONTH(BH$15)),
NETWORKDAYS.INTL((EOMONTH(BH$15-1,1))-_xlpm.DD,EOMONTH(BH$15-1,1),1,_xlpm.VD),
AND(MONTH($AW253)=MONTH(BH$15),MONTH($AX253)=MONTH(BH$15)),
NETWORKDAYS.INTL($AW253,$AX253,1,_xlpm.VD)))),0)),
$DH253="месяц",
$BP253*BH253,
$DH253="неделя",
$BP253*BH253/7*(ROUNDUP((DAY(EOMONTH(BH$15,0)))/4,0))),
0)</f>
        <v/>
      </c>
      <c r="BZ253" s="125">
        <f t="array" ref="BZ253">
IFERROR(
_xlfn.IFS(
$DH253="день_1",
$BP253*$BL253/($AX253-$AW253+1)*BI253*(DAY(EOMONTH(BI$15,0))),
$DH253="день_2",
$BP253/30*MAX(MIN($AX253,EOMONTH(BI$15,0))-MAX($AW253,BI$15)+1,),
$DH253="раб.день",
$BP253/30*(IFERROR(
_xlfn.LET(_xlpm.VD,
CHOOSE(
{1;2;3;4;5;6;7;8;9;10;11;12;13;14;15;16;17;18},
45658,45659,45660,45661,45662,45663,45664,45665,45711,45724,45778,45779,45785,45786,45820,45821,45965,46022),
_xlfn.LET(_xlpm.DD,
MAX(MIN($AX253,EOMONTH(BI$15,0))-MAX($AW253,BI$15),),
_xlfn.IFS(
AND(MONTH($AW253)=MONTH(BI$15),MONTH($AX253)&lt;&gt;MONTH(BI$15)),
NETWORKDAYS.INTL($AW253,$AW253+_xlpm.DD,1,_xlpm.VD),
AND(MONTH($AW253)&lt;&gt;MONTH(BI$15),MONTH($AX253)=MONTH(BI$15)),
NETWORKDAYS.INTL(($AX253)-_xlpm.DD,$AX253,1,_xlpm.VD),
AND(MONTH($AW253)&lt;MONTH(BI$15),MONTH($AX253)&gt;MONTH(BI$15)),
NETWORKDAYS.INTL((EOMONTH(BI$15-1,1))-_xlpm.DD,EOMONTH(BI$15-1,1),1,_xlpm.VD),
AND(MONTH($AW253)=MONTH(BI$15),MONTH($AX253)=MONTH(BI$15)),
NETWORKDAYS.INTL($AW253,$AX253,1,_xlpm.VD)))),0)),
$DH253="месяц",
$BP253*BI253,
$DH253="неделя",
$BP253*BI253/7*(ROUNDUP((DAY(EOMONTH(BI$15,0)))/4,0))),
0)</f>
        <v/>
      </c>
      <c r="CA253" s="125">
        <f t="array" ref="CA253">
IFERROR(
_xlfn.IFS(
$DH253="день_1",
$BP253*$BL253/($AX253-$AW253+1)*BJ253*(DAY(EOMONTH(BJ$15,0))),
$DH253="день_2",
$BP253/30*MAX(MIN($AX253,EOMONTH(BJ$15,0))-MAX($AW253,BJ$15)+1,),
$DH253="раб.день",
$BP253/30*(IFERROR(
_xlfn.LET(_xlpm.VD,
CHOOSE(
{1;2;3;4;5;6;7;8;9;10;11;12;13;14;15;16;17;18},
45658,45659,45660,45661,45662,45663,45664,45665,45711,45724,45778,45779,45785,45786,45820,45821,45965,46022),
_xlfn.LET(_xlpm.DD,
MAX(MIN($AX253,EOMONTH(BJ$15,0))-MAX($AW253,BJ$15),),
_xlfn.IFS(
AND(MONTH($AW253)=MONTH(BJ$15),MONTH($AX253)&lt;&gt;MONTH(BJ$15)),
NETWORKDAYS.INTL($AW253,$AW253+_xlpm.DD,1,_xlpm.VD),
AND(MONTH($AW253)&lt;&gt;MONTH(BJ$15),MONTH($AX253)=MONTH(BJ$15)),
NETWORKDAYS.INTL(($AX253)-_xlpm.DD,$AX253,1,_xlpm.VD),
AND(MONTH($AW253)&lt;MONTH(BJ$15),MONTH($AX253)&gt;MONTH(BJ$15)),
NETWORKDAYS.INTL((EOMONTH(BJ$15-1,1))-_xlpm.DD,EOMONTH(BJ$15-1,1),1,_xlpm.VD),
AND(MONTH($AW253)=MONTH(BJ$15),MONTH($AX253)=MONTH(BJ$15)),
NETWORKDAYS.INTL($AW253,$AX253,1,_xlpm.VD)))),0)),
$DH253="месяц",
$BP253*BJ253,
$DH253="неделя",
$BP253*BJ253/7*(ROUNDUP((DAY(EOMONTH(BJ$15,0)))/4,0))),
0)</f>
        <v/>
      </c>
      <c r="CB253" s="125">
        <f t="array" ref="CB253">
IFERROR(
_xlfn.IFS(
$DH253="день_1",
$BP253*$BL253/($AX253-$AW253+1)*BK253*(DAY(EOMONTH(BK$15,0))),
$DH253="день_2",
$BP253/30*MAX(MIN($AX253,EOMONTH(BK$15,0))-MAX($AW253,BK$15)+1,),
$DH253="раб.день",
$BP253/30*(IFERROR(
_xlfn.LET(_xlpm.VD,
CHOOSE(
{1;2;3;4;5;6;7;8;9;10;11;12;13;14;15;16;17;18},
45658,45659,45660,45661,45662,45663,45664,45665,45711,45724,45778,45779,45785,45786,45820,45821,45965,46022),
_xlfn.LET(_xlpm.DD,
MAX(MIN($AX253,EOMONTH(BK$15,0))-MAX($AW253,BK$15),),
_xlfn.IFS(
AND(MONTH($AW253)=MONTH(BK$15),MONTH($AX253)&lt;&gt;MONTH(BK$15)),
NETWORKDAYS.INTL($AW253,$AW253+_xlpm.DD,1,_xlpm.VD),
AND(MONTH($AW253)&lt;&gt;MONTH(BK$15),MONTH($AX253)=MONTH(BK$15)),
NETWORKDAYS.INTL(($AX253)-_xlpm.DD,$AX253,1,_xlpm.VD),
AND(MONTH($AW253)&lt;MONTH(BK$15),MONTH($AX253)&gt;MONTH(BK$15)),
NETWORKDAYS.INTL((EOMONTH(BK$15-1,1))-_xlpm.DD,EOMONTH(BK$15-1,1),1,_xlpm.VD),
AND(MONTH($AW253)=MONTH(BK$15),MONTH($AX253)=MONTH(BK$15)),
NETWORKDAYS.INTL($AW253,$AX253,1,_xlpm.VD)))),0)),
$DH253="месяц",
$BP253*BK253,
$DH253="неделя",
$BP253*BK253/7*(ROUNDUP((DAY(EOMONTH(BK$15,0)))/4,0))),
0)</f>
        <v/>
      </c>
      <c r="CC253" s="125">
        <f>SUM($BQ253:$CB253)</f>
        <v/>
      </c>
      <c r="CD253" s="126">
        <f>SUM($EH253:$EH253)</f>
        <v/>
      </c>
      <c r="CE253" s="126">
        <f>$CD253*$AB253</f>
        <v/>
      </c>
      <c r="CF253" s="126">
        <f>SUM($EK253:$EK253)</f>
        <v/>
      </c>
      <c r="CG253" s="126">
        <f>$CF253*$AB253</f>
        <v/>
      </c>
      <c r="CH253" s="126">
        <f>SUM($CC253,$CE253,$CG253)</f>
        <v/>
      </c>
      <c r="CI253" s="126">
        <f>$CH253*(1+$CM253)</f>
        <v/>
      </c>
      <c r="CJ253" s="127" t="n">
        <v>0</v>
      </c>
      <c r="CK253" s="126">
        <f>SUM($CH253:$CH253)*(1+$CJ253)</f>
        <v/>
      </c>
      <c r="CL253" s="126">
        <f>SUM($CH253:$CH253)*(1+$CM253)</f>
        <v/>
      </c>
      <c r="CM253" s="59" t="inlineStr">
        <is>
          <t>20%</t>
        </is>
      </c>
      <c r="CN253" s="59" t="n"/>
      <c r="CO253" s="72" t="n"/>
      <c r="CP253" s="59" t="n"/>
      <c r="CQ253" s="73" t="n"/>
      <c r="CR253" s="73" t="n"/>
      <c r="CS253" s="73" t="n"/>
      <c r="CT253" s="72" t="n"/>
      <c r="CU253" s="79" t="inlineStr">
        <is>
          <t> </t>
        </is>
      </c>
      <c r="CV253" s="60" t="n"/>
      <c r="CW253" s="60" t="n"/>
      <c r="CX253" s="60" t="n"/>
      <c r="CY253" s="127">
        <f>IFERROR(($CC253-$EE253)/($EE253/(1-$DQ253)),0)</f>
        <v/>
      </c>
      <c r="CZ253" s="127">
        <f>IFERROR(1-$EI253/($CE253),0)</f>
        <v/>
      </c>
      <c r="DA253" s="127">
        <f>IFERROR(1-$EL253/($CG253),0)</f>
        <v/>
      </c>
      <c r="DB253" s="126">
        <f>ROUND(IFERROR(($CI253/(1+$CM253)-$EN253),0),2)</f>
        <v/>
      </c>
      <c r="DC253" s="128" t="n"/>
      <c r="DD253" s="125" t="n"/>
      <c r="DE253" s="75" t="n">
        <v>0</v>
      </c>
      <c r="DF253" s="128" t="n"/>
      <c r="DG253" s="125">
        <f>IF($DC253=0,0,$DD253*($DC253*100%-$DE253*$DF253))*SUM($AB253:$AB253)</f>
        <v/>
      </c>
      <c r="DH253" s="129" t="inlineStr">
        <is>
          <t>месяц</t>
        </is>
      </c>
      <c r="DI253" s="130">
        <f t="array" ref="DI253">IFERROR(
IF($ES253="LisChannel",
(ROUND(((INDEX({174.625;153.888888888889;130.972222222222},MATCH($AI253,{2;3;4}),0))*$AG253*$AI253),2)),0),0)</f>
        <v/>
      </c>
      <c r="DJ253" s="130">
        <f>
_xlfn.LET(_xlpm.X,
IFERROR(
IF($ES253="НовиковТВ",
(_xlfn.LET(_xlpm.NTV,
_xlfn.LET(_xlpm.MIN,350000,
IF(SUMIFS($DI:$DI,$ES:$ES,"НовиковТВ")&lt;=_xlpm.MIN,
(SUMIFS($DI:$DI,$ES:$ES,"НовиковТВ")/(COUNTIFS($ES:$ES,"НовиковТВ")))*_xlpm.MIN/SUMIFS($DI:$DI,$ES:$ES,"НовиковТВ"),
DI253)),
_xlpm.NTV+$DG253/(1-(1-(_xlpm.NTV)*(1-$DL253)*(1-$DM253)*(1-$DN253)*(1-$DO253)*(1-$DP253)/_xlpm.NTV))))/(1+$EP253),
$DI253+$DG253/(1-(1-($DI253)*(1-$DL253)*(1-$DM253)*(1-$DN253)*(1-$DO253)*(1-$DP253)/$DI253))),
0),
_xlpm.X*(1+$CM253)*(1+$CW253)-_xlpm.X*(1+$CM253)+_xlpm.X)</f>
        <v/>
      </c>
      <c r="DK253" s="125" t="inlineStr">
        <is>
          <t>послед.</t>
        </is>
      </c>
      <c r="DL253" s="63" t="n">
        <v>0</v>
      </c>
      <c r="DM253" s="63" t="n">
        <v>0</v>
      </c>
      <c r="DN253" s="63" t="n">
        <v>0</v>
      </c>
      <c r="DO253" s="63" t="n">
        <v>0</v>
      </c>
      <c r="DP253" s="63" t="n">
        <v>0</v>
      </c>
      <c r="DQ253" s="63">
        <f t="array" ref="DQ253">IFERROR(_xlfn.IFS(
$DK253="послед.",1-(1-$DL253)*(1-$DM253)*(1-$DN253)*(1-$DO253)*(1-$DP253),
$DK253="сумм.",$DL253+$DM253+$DN253+$DO253+$DP253),
0)</f>
        <v/>
      </c>
      <c r="DR253" s="125">
        <f t="array" ref="DR253">
IFERROR(
_xlfn.IFS(
$BL253=0,
0,
$BL253&gt;0,
_xlfn.IFS($DK253="послед.",
$DJ253*(1-$DL253)*(1-$DM253)*(1-$DN253)*(1-$DO253)*(1-$DP253),
$DK253="сумм.",
$DJ253*(1-($DL253+$DM253+$DN253+$DO253+$DP253)))),0)</f>
        <v/>
      </c>
      <c r="DS253" s="125">
        <f t="array" ref="DS253">
IFERROR(_xlfn.IFS(
$DH253="день_1",
$DR253*$BL253/($AX253-$AW253+1)*AZ253*(DAY(EOMONTH(AZ$15,0))),
$DH253="день_2",
$DR253/30*MAX(MIN($AX253,EOMONTH(AZ$15,0))-MAX($AW253,AZ$15)+1,),
$DH253="раб.день",
$DR253/30*(IFERROR(
_xlfn.LET(_xlpm.VD,
CHOOSE(
{1;2;3;4;5;6;7;8;9;10;11;12;13;14;15;16;17;18},
45658,45659,45660,45661,45662,45663,45664,45665,45711,45724,45778,45779,45785,45786,45820,45821,45965,46022),
_xlfn.LET(_xlpm.DD,
MAX(MIN($AX253,EOMONTH(AZ$15,0))-MAX($AW253,AZ$15),),
_xlfn.IFS(
AND(MONTH($AW253)=MONTH(AZ$15),MONTH($AX253)&lt;&gt;MONTH(AZ$15)),
NETWORKDAYS.INTL($AW253,$AW253+_xlpm.DD,1,_xlpm.VD),
AND(MONTH($AW253)&lt;&gt;MONTH(AZ$15),MONTH($AX253)=MONTH(AZ$15)),
NETWORKDAYS.INTL(($AX253)-_xlpm.DD,$AX253,1,_xlpm.VD),
AND(MONTH($AW253)&lt;MONTH(AZ$15),MONTH($AX253)&gt;MONTH(AZ$15)),
NETWORKDAYS.INTL((EOMONTH(AZ$15-1,1))-_xlpm.DD,EOMONTH(AZ$15-1,1),1,_xlpm.VD),
AND(MONTH($AW253)=MONTH(AZ$15),MONTH($AX253)=MONTH(AZ$15)),
NETWORKDAYS.INTL($AW253,$AX253,1,_xlpm.VD)))),0)),
$DH253="месяц",
$DR253*AZ253,
$DH253="неделя",
$DR253*AZ253/7*(ROUNDUP((DAY(EOMONTH(AZ$15,0)))/4,0))),
0)</f>
        <v/>
      </c>
      <c r="DT253" s="125">
        <f t="array" ref="DT253">
IFERROR(_xlfn.IFS(
$DH253="день_1",
$DR253*$BL253/($AX253-$AW253+1)*BA253*(DAY(EOMONTH(BA$15,0))),
$DH253="день_2",
$DR253/30*MAX(MIN($AX253,EOMONTH(BA$15,0))-MAX($AW253,BA$15)+1,),
$DH253="раб.день",
$DR253/30*(IFERROR(
_xlfn.LET(_xlpm.VD,
CHOOSE(
{1;2;3;4;5;6;7;8;9;10;11;12;13;14;15;16;17;18},
45658,45659,45660,45661,45662,45663,45664,45665,45711,45724,45778,45779,45785,45786,45820,45821,45965,46022),
_xlfn.LET(_xlpm.DD,
MAX(MIN($AX253,EOMONTH(BA$15,0))-MAX($AW253,BA$15),),
_xlfn.IFS(
AND(MONTH($AW253)=MONTH(BA$15),MONTH($AX253)&lt;&gt;MONTH(BA$15)),
NETWORKDAYS.INTL($AW253,$AW253+_xlpm.DD,1,_xlpm.VD),
AND(MONTH($AW253)&lt;&gt;MONTH(BA$15),MONTH($AX253)=MONTH(BA$15)),
NETWORKDAYS.INTL(($AX253)-_xlpm.DD,$AX253,1,_xlpm.VD),
AND(MONTH($AW253)&lt;MONTH(BA$15),MONTH($AX253)&gt;MONTH(BA$15)),
NETWORKDAYS.INTL((EOMONTH(BA$15-1,1))-_xlpm.DD,EOMONTH(BA$15-1,1),1,_xlpm.VD),
AND(MONTH($AW253)=MONTH(BA$15),MONTH($AX253)=MONTH(BA$15)),
NETWORKDAYS.INTL($AW253,$AX253,1,_xlpm.VD)))),0)),
$DH253="месяц",
$DR253*BA253,
$DH253="неделя",
$DR253*BA253/7*(ROUNDUP((DAY(EOMONTH(BA$15,0)))/4,0))),
0)</f>
        <v/>
      </c>
      <c r="DU253" s="125">
        <f t="array" ref="DU253">
IFERROR(_xlfn.IFS(
$DH253="день_1",
$DR253*$BL253/($AX253-$AW253+1)*BB253*(DAY(EOMONTH(BB$15,0))),
$DH253="день_2",
$DR253/30*MAX(MIN($AX253,EOMONTH(BB$15,0))-MAX($AW253,BB$15)+1,),
$DH253="раб.день",
$DR253/30*(IFERROR(
_xlfn.LET(_xlpm.VD,
CHOOSE(
{1;2;3;4;5;6;7;8;9;10;11;12;13;14;15;16;17;18},
45658,45659,45660,45661,45662,45663,45664,45665,45711,45724,45778,45779,45785,45786,45820,45821,45965,46022),
_xlfn.LET(_xlpm.DD,
MAX(MIN($AX253,EOMONTH(BB$15,0))-MAX($AW253,BB$15),),
_xlfn.IFS(
AND(MONTH($AW253)=MONTH(BB$15),MONTH($AX253)&lt;&gt;MONTH(BB$15)),
NETWORKDAYS.INTL($AW253,$AW253+_xlpm.DD,1,_xlpm.VD),
AND(MONTH($AW253)&lt;&gt;MONTH(BB$15),MONTH($AX253)=MONTH(BB$15)),
NETWORKDAYS.INTL(($AX253)-_xlpm.DD,$AX253,1,_xlpm.VD),
AND(MONTH($AW253)&lt;MONTH(BB$15),MONTH($AX253)&gt;MONTH(BB$15)),
NETWORKDAYS.INTL((EOMONTH(BB$15-1,1))-_xlpm.DD,EOMONTH(BB$15-1,1),1,_xlpm.VD),
AND(MONTH($AW253)=MONTH(BB$15),MONTH($AX253)=MONTH(BB$15)),
NETWORKDAYS.INTL($AW253,$AX253,1,_xlpm.VD)))),0)),
$DH253="месяц",
$DR253*BB253,
$DH253="неделя",
$DR253*BB253/7*(ROUNDUP((DAY(EOMONTH(BB$15,0)))/4,0))),
0)</f>
        <v/>
      </c>
      <c r="DV253" s="125">
        <f t="array" ref="DV253">
IFERROR(_xlfn.IFS(
$DH253="день_1",
$DR253*$BL253/($AX253-$AW253+1)*BC253*(DAY(EOMONTH(BC$15,0))),
$DH253="день_2",
$DR253/30*MAX(MIN($AX253,EOMONTH(BC$15,0))-MAX($AW253,BC$15)+1,),
$DH253="раб.день",
$DR253/30*(IFERROR(
_xlfn.LET(_xlpm.VD,
CHOOSE(
{1;2;3;4;5;6;7;8;9;10;11;12;13;14;15;16;17;18},
45658,45659,45660,45661,45662,45663,45664,45665,45711,45724,45778,45779,45785,45786,45820,45821,45965,46022),
_xlfn.LET(_xlpm.DD,
MAX(MIN($AX253,EOMONTH(BC$15,0))-MAX($AW253,BC$15),),
_xlfn.IFS(
AND(MONTH($AW253)=MONTH(BC$15),MONTH($AX253)&lt;&gt;MONTH(BC$15)),
NETWORKDAYS.INTL($AW253,$AW253+_xlpm.DD,1,_xlpm.VD),
AND(MONTH($AW253)&lt;&gt;MONTH(BC$15),MONTH($AX253)=MONTH(BC$15)),
NETWORKDAYS.INTL(($AX253)-_xlpm.DD,$AX253,1,_xlpm.VD),
AND(MONTH($AW253)&lt;MONTH(BC$15),MONTH($AX253)&gt;MONTH(BC$15)),
NETWORKDAYS.INTL((EOMONTH(BC$15-1,1))-_xlpm.DD,EOMONTH(BC$15-1,1),1,_xlpm.VD),
AND(MONTH($AW253)=MONTH(BC$15),MONTH($AX253)=MONTH(BC$15)),
NETWORKDAYS.INTL($AW253,$AX253,1,_xlpm.VD)))),0)),
$DH253="месяц",
$DR253*BC253,
$DH253="неделя",
$DR253*BC253/7*(ROUNDUP((DAY(EOMONTH(BC$15,0)))/4,0))),
0)</f>
        <v/>
      </c>
      <c r="DW253" s="125">
        <f t="array" ref="DW253">
IFERROR(_xlfn.IFS(
$DH253="день_1",
$DR253*$BL253/($AX253-$AW253+1)*BD253*(DAY(EOMONTH(BD$15,0))),
$DH253="день_2",
$DR253/30*MAX(MIN($AX253,EOMONTH(BD$15,0))-MAX($AW253,BD$15)+1,),
$DH253="раб.день",
$DR253/30*(IFERROR(
_xlfn.LET(_xlpm.VD,
CHOOSE(
{1;2;3;4;5;6;7;8;9;10;11;12;13;14;15;16;17;18},
45658,45659,45660,45661,45662,45663,45664,45665,45711,45724,45778,45779,45785,45786,45820,45821,45965,46022),
_xlfn.LET(_xlpm.DD,
MAX(MIN($AX253,EOMONTH(BD$15,0))-MAX($AW253,BD$15),),
_xlfn.IFS(
AND(MONTH($AW253)=MONTH(BD$15),MONTH($AX253)&lt;&gt;MONTH(BD$15)),
NETWORKDAYS.INTL($AW253,$AW253+_xlpm.DD,1,_xlpm.VD),
AND(MONTH($AW253)&lt;&gt;MONTH(BD$15),MONTH($AX253)=MONTH(BD$15)),
NETWORKDAYS.INTL(($AX253)-_xlpm.DD,$AX253,1,_xlpm.VD),
AND(MONTH($AW253)&lt;MONTH(BD$15),MONTH($AX253)&gt;MONTH(BD$15)),
NETWORKDAYS.INTL((EOMONTH(BD$15-1,1))-_xlpm.DD,EOMONTH(BD$15-1,1),1,_xlpm.VD),
AND(MONTH($AW253)=MONTH(BD$15),MONTH($AX253)=MONTH(BD$15)),
NETWORKDAYS.INTL($AW253,$AX253,1,_xlpm.VD)))),0)),
$DH253="месяц",
$DR253*BD253,
$DH253="неделя",
$DR253*BD253/7*(ROUNDUP((DAY(EOMONTH(BD$15,0)))/4,0))),
0)</f>
        <v/>
      </c>
      <c r="DX253" s="125">
        <f t="array" ref="DX253">
IFERROR(_xlfn.IFS(
$DH253="день_1",
$DR253*$BL253/($AX253-$AW253+1)*BE253*(DAY(EOMONTH(BE$15,0))),
$DH253="день_2",
$DR253/30*MAX(MIN($AX253,EOMONTH(BE$15,0))-MAX($AW253,BE$15)+1,),
$DH253="раб.день",
$DR253/30*(IFERROR(
_xlfn.LET(_xlpm.VD,
CHOOSE(
{1;2;3;4;5;6;7;8;9;10;11;12;13;14;15;16;17;18},
45658,45659,45660,45661,45662,45663,45664,45665,45711,45724,45778,45779,45785,45786,45820,45821,45965,46022),
_xlfn.LET(_xlpm.DD,
MAX(MIN($AX253,EOMONTH(BE$15,0))-MAX($AW253,BE$15),),
_xlfn.IFS(
AND(MONTH($AW253)=MONTH(BE$15),MONTH($AX253)&lt;&gt;MONTH(BE$15)),
NETWORKDAYS.INTL($AW253,$AW253+_xlpm.DD,1,_xlpm.VD),
AND(MONTH($AW253)&lt;&gt;MONTH(BE$15),MONTH($AX253)=MONTH(BE$15)),
NETWORKDAYS.INTL(($AX253)-_xlpm.DD,$AX253,1,_xlpm.VD),
AND(MONTH($AW253)&lt;MONTH(BE$15),MONTH($AX253)&gt;MONTH(BE$15)),
NETWORKDAYS.INTL((EOMONTH(BE$15-1,1))-_xlpm.DD,EOMONTH(BE$15-1,1),1,_xlpm.VD),
AND(MONTH($AW253)=MONTH(BE$15),MONTH($AX253)=MONTH(BE$15)),
NETWORKDAYS.INTL($AW253,$AX253,1,_xlpm.VD)))),0)),
$DH253="месяц",
$DR253*BE253,
$DH253="неделя",
$DR253*BE253/7*(ROUNDUP((DAY(EOMONTH(BE$15,0)))/4,0))),
0)</f>
        <v/>
      </c>
      <c r="DY253" s="125">
        <f t="array" ref="DY253">
IFERROR(_xlfn.IFS(
$DH253="день_1",
$DR253*$BL253/($AX253-$AW253+1)*BF253*(DAY(EOMONTH(BF$15,0))),
$DH253="день_2",
$DR253/30*MAX(MIN($AX253,EOMONTH(BF$15,0))-MAX($AW253,BF$15)+1,),
$DH253="раб.день",
$DR253/30*(IFERROR(
_xlfn.LET(_xlpm.VD,
CHOOSE(
{1;2;3;4;5;6;7;8;9;10;11;12;13;14;15;16;17;18},
45658,45659,45660,45661,45662,45663,45664,45665,45711,45724,45778,45779,45785,45786,45820,45821,45965,46022),
_xlfn.LET(_xlpm.DD,
MAX(MIN($AX253,EOMONTH(BF$15,0))-MAX($AW253,BF$15),),
_xlfn.IFS(
AND(MONTH($AW253)=MONTH(BF$15),MONTH($AX253)&lt;&gt;MONTH(BF$15)),
NETWORKDAYS.INTL($AW253,$AW253+_xlpm.DD,1,_xlpm.VD),
AND(MONTH($AW253)&lt;&gt;MONTH(BF$15),MONTH($AX253)=MONTH(BF$15)),
NETWORKDAYS.INTL(($AX253)-_xlpm.DD,$AX253,1,_xlpm.VD),
AND(MONTH($AW253)&lt;MONTH(BF$15),MONTH($AX253)&gt;MONTH(BF$15)),
NETWORKDAYS.INTL((EOMONTH(BF$15-1,1))-_xlpm.DD,EOMONTH(BF$15-1,1),1,_xlpm.VD),
AND(MONTH($AW253)=MONTH(BF$15),MONTH($AX253)=MONTH(BF$15)),
NETWORKDAYS.INTL($AW253,$AX253,1,_xlpm.VD)))),0)),
$DH253="месяц",
$DR253*BF253,
$DH253="неделя",
$DR253*BF253/7*(ROUNDUP((DAY(EOMONTH(BF$15,0)))/4,0))),
0)</f>
        <v/>
      </c>
      <c r="DZ253" s="125">
        <f t="array" ref="DZ253">
IFERROR(_xlfn.IFS(
$DH253="день_1",
$DR253*$BL253/($AX253-$AW253+1)*BG253*(DAY(EOMONTH(BG$15,0))),
$DH253="день_2",
$DR253/30*MAX(MIN($AX253,EOMONTH(BG$15,0))-MAX($AW253,BG$15)+1,),
$DH253="раб.день",
$DR253/30*(IFERROR(
_xlfn.LET(_xlpm.VD,
CHOOSE(
{1;2;3;4;5;6;7;8;9;10;11;12;13;14;15;16;17;18},
45658,45659,45660,45661,45662,45663,45664,45665,45711,45724,45778,45779,45785,45786,45820,45821,45965,46022),
_xlfn.LET(_xlpm.DD,
MAX(MIN($AX253,EOMONTH(BG$15,0))-MAX($AW253,BG$15),),
_xlfn.IFS(
AND(MONTH($AW253)=MONTH(BG$15),MONTH($AX253)&lt;&gt;MONTH(BG$15)),
NETWORKDAYS.INTL($AW253,$AW253+_xlpm.DD,1,_xlpm.VD),
AND(MONTH($AW253)&lt;&gt;MONTH(BG$15),MONTH($AX253)=MONTH(BG$15)),
NETWORKDAYS.INTL(($AX253)-_xlpm.DD,$AX253,1,_xlpm.VD),
AND(MONTH($AW253)&lt;MONTH(BG$15),MONTH($AX253)&gt;MONTH(BG$15)),
NETWORKDAYS.INTL((EOMONTH(BG$15-1,1))-_xlpm.DD,EOMONTH(BG$15-1,1),1,_xlpm.VD),
AND(MONTH($AW253)=MONTH(BG$15),MONTH($AX253)=MONTH(BG$15)),
NETWORKDAYS.INTL($AW253,$AX253,1,_xlpm.VD)))),0)),
$DH253="месяц",
$DR253*BG253,
$DH253="неделя",
$DR253*BG253/7*(ROUNDUP((DAY(EOMONTH(BG$15,0)))/4,0))),
0)</f>
        <v/>
      </c>
      <c r="EA253" s="125">
        <f t="array" ref="EA253">
IFERROR(_xlfn.IFS(
$DH253="день_1",
$DR253*$BL253/($AX253-$AW253+1)*BH253*(DAY(EOMONTH(BH$15,0))),
$DH253="день_2",
$DR253/30*MAX(MIN($AX253,EOMONTH(BH$15,0))-MAX($AW253,BH$15)+1,),
$DH253="раб.день",
$DR253/30*(IFERROR(
_xlfn.LET(_xlpm.VD,
CHOOSE(
{1;2;3;4;5;6;7;8;9;10;11;12;13;14;15;16;17;18},
45658,45659,45660,45661,45662,45663,45664,45665,45711,45724,45778,45779,45785,45786,45820,45821,45965,46022),
_xlfn.LET(_xlpm.DD,
MAX(MIN($AX253,EOMONTH(BH$15,0))-MAX($AW253,BH$15),),
_xlfn.IFS(
AND(MONTH($AW253)=MONTH(BH$15),MONTH($AX253)&lt;&gt;MONTH(BH$15)),
NETWORKDAYS.INTL($AW253,$AW253+_xlpm.DD,1,_xlpm.VD),
AND(MONTH($AW253)&lt;&gt;MONTH(BH$15),MONTH($AX253)=MONTH(BH$15)),
NETWORKDAYS.INTL(($AX253)-_xlpm.DD,$AX253,1,_xlpm.VD),
AND(MONTH($AW253)&lt;MONTH(BH$15),MONTH($AX253)&gt;MONTH(BH$15)),
NETWORKDAYS.INTL((EOMONTH(BH$15-1,1))-_xlpm.DD,EOMONTH(BH$15-1,1),1,_xlpm.VD),
AND(MONTH($AW253)=MONTH(BH$15),MONTH($AX253)=MONTH(BH$15)),
NETWORKDAYS.INTL($AW253,$AX253,1,_xlpm.VD)))),0)),
$DH253="месяц",
$DR253*BH253,
$DH253="неделя",
$DR253*BH253/7*(ROUNDUP((DAY(EOMONTH(BH$15,0)))/4,0))),
0)</f>
        <v/>
      </c>
      <c r="EB253" s="125">
        <f t="array" ref="EB253">
IFERROR(_xlfn.IFS(
$DH253="день_1",
$DR253*$BL253/($AX253-$AW253+1)*BI253*(DAY(EOMONTH(BI$15,0))),
$DH253="день_2",
$DR253/30*MAX(MIN($AX253,EOMONTH(BI$15,0))-MAX($AW253,BI$15)+1,),
$DH253="раб.день",
$DR253/30*(IFERROR(
_xlfn.LET(_xlpm.VD,
CHOOSE(
{1;2;3;4;5;6;7;8;9;10;11;12;13;14;15;16;17;18},
45658,45659,45660,45661,45662,45663,45664,45665,45711,45724,45778,45779,45785,45786,45820,45821,45965,46022),
_xlfn.LET(_xlpm.DD,
MAX(MIN($AX253,EOMONTH(BI$15,0))-MAX($AW253,BI$15),),
_xlfn.IFS(
AND(MONTH($AW253)=MONTH(BI$15),MONTH($AX253)&lt;&gt;MONTH(BI$15)),
NETWORKDAYS.INTL($AW253,$AW253+_xlpm.DD,1,_xlpm.VD),
AND(MONTH($AW253)&lt;&gt;MONTH(BI$15),MONTH($AX253)=MONTH(BI$15)),
NETWORKDAYS.INTL(($AX253)-_xlpm.DD,$AX253,1,_xlpm.VD),
AND(MONTH($AW253)&lt;MONTH(BI$15),MONTH($AX253)&gt;MONTH(BI$15)),
NETWORKDAYS.INTL((EOMONTH(BI$15-1,1))-_xlpm.DD,EOMONTH(BI$15-1,1),1,_xlpm.VD),
AND(MONTH($AW253)=MONTH(BI$15),MONTH($AX253)=MONTH(BI$15)),
NETWORKDAYS.INTL($AW253,$AX253,1,_xlpm.VD)))),0)),
$DH253="месяц",
$DR253*BI253,
$DH253="неделя",
$DR253*BI253/7*(ROUNDUP((DAY(EOMONTH(BI$15,0)))/4,0))),
0)</f>
        <v/>
      </c>
      <c r="EC253" s="125">
        <f t="array" ref="EC253">
IFERROR(_xlfn.IFS(
$DH253="день_1",
$DR253*$BL253/($AX253-$AW253+1)*BJ253*(DAY(EOMONTH(BJ$15,0))),
$DH253="день_2",
$DR253/30*MAX(MIN($AX253,EOMONTH(BJ$15,0))-MAX($AW253,BJ$15)+1,),
$DH253="раб.день",
$DR253/30*(IFERROR(
_xlfn.LET(_xlpm.VD,
CHOOSE(
{1;2;3;4;5;6;7;8;9;10;11;12;13;14;15;16;17;18},
45658,45659,45660,45661,45662,45663,45664,45665,45711,45724,45778,45779,45785,45786,45820,45821,45965,46022),
_xlfn.LET(_xlpm.DD,
MAX(MIN($AX253,EOMONTH(BJ$15,0))-MAX($AW253,BJ$15),),
_xlfn.IFS(
AND(MONTH($AW253)=MONTH(BJ$15),MONTH($AX253)&lt;&gt;MONTH(BJ$15)),
NETWORKDAYS.INTL($AW253,$AW253+_xlpm.DD,1,_xlpm.VD),
AND(MONTH($AW253)&lt;&gt;MONTH(BJ$15),MONTH($AX253)=MONTH(BJ$15)),
NETWORKDAYS.INTL(($AX253)-_xlpm.DD,$AX253,1,_xlpm.VD),
AND(MONTH($AW253)&lt;MONTH(BJ$15),MONTH($AX253)&gt;MONTH(BJ$15)),
NETWORKDAYS.INTL((EOMONTH(BJ$15-1,1))-_xlpm.DD,EOMONTH(BJ$15-1,1),1,_xlpm.VD),
AND(MONTH($AW253)=MONTH(BJ$15),MONTH($AX253)=MONTH(BJ$15)),
NETWORKDAYS.INTL($AW253,$AX253,1,_xlpm.VD)))),0)),
$DH253="месяц",
$DR253*BJ253,
$DH253="неделя",
$DR253*BJ253/7*(ROUNDUP((DAY(EOMONTH(BJ$15,0)))/4,0))),
0)</f>
        <v/>
      </c>
      <c r="ED253" s="125">
        <f t="array" ref="ED253">
IFERROR(_xlfn.IFS(
$DH253="день_1",
$DR253*$BL253/($AX253-$AW253+1)*BK253*(DAY(EOMONTH(BK$15,0))),
$DH253="день_2",
$DR253/30*MAX(MIN($AX253,EOMONTH(BK$15,0))-MAX($AW253,BK$15)+1,),
$DH253="раб.день",
$DR253/30*(IFERROR(
_xlfn.LET(_xlpm.VD,
CHOOSE(
{1;2;3;4;5;6;7;8;9;10;11;12;13;14;15;16;17;18},
45658,45659,45660,45661,45662,45663,45664,45665,45711,45724,45778,45779,45785,45786,45820,45821,45965,46022),
_xlfn.LET(_xlpm.DD,
MAX(MIN($AX253,EOMONTH(BK$15,0))-MAX($AW253,BK$15),),
_xlfn.IFS(
AND(MONTH($AW253)=MONTH(BK$15),MONTH($AX253)&lt;&gt;MONTH(BK$15)),
NETWORKDAYS.INTL($AW253,$AW253+_xlpm.DD,1,_xlpm.VD),
AND(MONTH($AW253)&lt;&gt;MONTH(BK$15),MONTH($AX253)=MONTH(BK$15)),
NETWORKDAYS.INTL(($AX253)-_xlpm.DD,$AX253,1,_xlpm.VD),
AND(MONTH($AW253)&lt;MONTH(BK$15),MONTH($AX253)&gt;MONTH(BK$15)),
NETWORKDAYS.INTL((EOMONTH(BK$15-1,1))-_xlpm.DD,EOMONTH(BK$15-1,1),1,_xlpm.VD),
AND(MONTH($AW253)=MONTH(BK$15),MONTH($AX253)=MONTH(BK$15)),
NETWORKDAYS.INTL($AW253,$AX253,1,_xlpm.VD)))),0)),
$DH253="месяц",
$DR253*BK253,
$DH253="неделя",
$DR253*BK253/7*(ROUNDUP((DAY(EOMONTH(BK$15,0)))/4,0))),
0)</f>
        <v/>
      </c>
      <c r="EE253" s="125">
        <f>SUM($DS253,$DT253,$DU253,$DV253,$DW253,$DX253,$DY253,$DZ253,$EA253,$EB253,$EC253,$ED253)</f>
        <v/>
      </c>
      <c r="EF253" s="125">
        <f>IFERROR(ROUND($EE253*(1+$EP253),2),0)</f>
        <v/>
      </c>
      <c r="EG253" s="128" t="n">
        <v>1</v>
      </c>
      <c r="EH253" s="126" t="n">
        <v>0</v>
      </c>
      <c r="EI253" s="126">
        <f>ROUND(SUM($EH253:$EH253)*SUM($AB253:$AB253)*$EG253,2)</f>
        <v/>
      </c>
      <c r="EJ253" s="126">
        <f>ROUND($EI253*(1+$EP253),2)</f>
        <v/>
      </c>
      <c r="EK253" s="126" t="n">
        <v>0</v>
      </c>
      <c r="EL253" s="126">
        <f>ROUND(SUM($EK253:$EK253)*SUM($AB253:$AB253)*$EG253,2)</f>
        <v/>
      </c>
      <c r="EM253" s="126">
        <f>ROUND($EL253*(1+$EP253),2)</f>
        <v/>
      </c>
      <c r="EN253" s="126">
        <f>SUM($EE253,$EI253,$EL253)</f>
        <v/>
      </c>
      <c r="EO253" s="126">
        <f>SUM($EF253,$EJ253,$EM253)</f>
        <v/>
      </c>
      <c r="EP253" s="59" t="inlineStr">
        <is>
          <t>20%</t>
        </is>
      </c>
      <c r="EQ253" s="59" t="n"/>
      <c r="ER253" s="60">
        <f t="array" ref="ER253">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MATCH(ES253,
{"AMS";"RussOutdoor";"HD Outdoor";"Ingroup";"IQ";"Ledproduction";"LisChannel";"Logic";"Media-PPL";"NovikovTV | НовиковТВ";"SMA";"SOK";"КрокусТВ | CrocusTV | IndoorTV";"Сити";"ТЯК Москва"},
0)),"")</f>
        <v/>
      </c>
      <c r="ES253" s="60" t="n"/>
      <c r="ET253" s="60">
        <f t="array" ref="ET253">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MATCH(ES253,
{"AMS";"RussOutdoor";"HD Outdoor";"Ingroup";"IQ";"Ledproduction";"LisChannel";"Logic";"Media-PPL";"NovikovTV | НовиковТВ";"SMA";"SOK";"КрокусТВ | CrocusTV | IndoorTV";"Сити";"ТЯК Москва"},
0)),"")</f>
        <v/>
      </c>
      <c r="EU253" s="60" t="n"/>
      <c r="EV253" s="60" t="n"/>
      <c r="EX253" s="110">
        <f t="array" ref="EX253">
($AR253/30
+N("ТРАФИК ПЛОЩАДКИ"))*
(IFERROR(
_xlfn.LET(
_xlpm.GPR,
HLOOKUP($L253,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(MATCH($T253,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IF($Q253="цифровой",_xlpm.GPR/$AG253,_xlpm.GPR/60)),
0)
+N("DWELL TIME"))*
(IF($AB253=0,0,IF($AB253=1,0.3,IF($AB253=2,0.5,IF($AB253&gt;2,1))))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_xlfn.IFS($AC253="да",1.2,$AC253="нет",1)*
_xlfn.IFS($AD253="да",1.2,$AD253="нет",1)*
IF(R253="статический",1,1.2)*
$X253*
INDEX(
{1.2;1;1.2;1.2;1;1.2;1.2;1.2;1.2;1.2;1.2;1;1.2;1.2;1.2;1.2;1;1;1.2;1.2;1.2;1;1;1;1;1.2;1.2;1.2;1.2;1;1;1;1;1.2;1.2;1.2;1.2;1.2;1.2;1.2;1.2;1;1;1.2;1;1;1;1;1.5;1;1;1.5;1.5;1.2},
MATCH($Q253,_xlpm.MI,0)))&gt;{0.02;0.04;0.06;0.1;0.2;0.4;0.6;0.8;1;2;4;6})),
{0;1;2;3;4;5;6;7;8;9;10;11;12},
0)))
+N("КОЭФФИЦИЕНТ КОНТАКТА"))))*
(_xlfn.IFS($X253&lt;0.1,$X253/1000,$X253&gt;25,5.2,AND($X253&gt;=0.1,$X253&lt;=25),(($X253*2+0.1)/10)*($X253/10)))*
IFERROR((_xlfn.LET(
_xlpm.MA,
{0;0.8;0.85;0.9;0.95;1},
_xlpm.MAA,
{0;1;2;3;4;5},
INDEX(_xlpm.MA,MATCH(SUMPRODUCT(--((IF(ROUND(_xlpm.MAA,1)&gt;5,5,ROUND($AB253,1)))&gt;{0;1;2;3;4;5})),_xlpm.MAA,0)))
+N("КОЭФФИЦИЕНТ КОЛ-ВО КОНСТРУКЦИЙ")),1)*
$AB253,0))*
(IF($Q253="цифровой",$AG253/15*$AI253,1)
+N("ДЛЯ ЦИФРЫ"))</f>
        <v/>
      </c>
      <c r="EY253" s="110">
        <f>IFERROR(EX253*AY253,0)</f>
        <v/>
      </c>
      <c r="EZ253" s="131">
        <f>IFERROR(DP253/EY253*1000,0)</f>
        <v/>
      </c>
      <c r="FA253" s="112">
        <f>IFERROR(FC253/FB253,0)</f>
        <v/>
      </c>
      <c r="FB253" s="112">
        <f>IFERROR((FC253/(EY253/FF253*#REF!))*0.825,0)</f>
        <v/>
      </c>
      <c r="FC253" s="112">
        <f>IFERROR(((EX253*30/AR253)*100)/30,0)</f>
        <v/>
      </c>
      <c r="FD253" s="112">
        <f>IFERROR(EY253/G253*100%,0)</f>
        <v/>
      </c>
      <c r="FE253" s="112">
        <f>IFERROR(FD253/FC253*100%,0)</f>
        <v/>
      </c>
      <c r="FF253" s="110">
        <f>IFERROR(AR253/30*AY253,0)</f>
        <v/>
      </c>
    </row>
    <row r="254" ht="13" customHeight="1">
      <c r="A254" s="59" t="n"/>
      <c r="B254" s="60" t="n"/>
      <c r="C254" s="60" t="n"/>
      <c r="D254" s="60">
        <f t="array" ref="D254">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MATCH($E254,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54" s="60">
        <f t="array" ref="E254">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MATCH($F254,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54" s="60" t="inlineStr"/>
      <c r="G254" s="60" t="n"/>
      <c r="H254" s="60">
        <f t="array" ref="H254">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MATCH($I254,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54" s="60" t="n"/>
      <c r="J254" s="60" t="n"/>
      <c r="K254" s="60" t="n"/>
      <c r="L254" s="60" t="n"/>
      <c r="M254" s="60" t="n"/>
      <c r="N254" s="60" t="n"/>
      <c r="O254" s="60" t="n"/>
      <c r="P254" s="60">
        <f t="array" ref="P254">
_xlfn.IFS(
ISNUMBER(MATCH($Q254,{"шелфбаннер","разделитель","монетница","чековая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ISNUMBER(MATCH($Q254,{"LED/LCD","видеокулер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ISNUMBER(MATCH($Q254,{"автомобиль","машина","выставочное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ISNUMBER(MATCH($Q254,{"билборд","лифтовая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ISNUMBER(MATCH($Q254,{"навигация","подвесной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ISNUMBER(MATCH($Q254,{"движущаяся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ISNUMBER(MATCH($Q254,{"каталог","журнал"},)),
"Пресса",
$Q254="","")</f>
        <v/>
      </c>
      <c r="Q254" s="60" t="n"/>
      <c r="R254" s="60">
        <f t="array" ref="R254">
IFERROR(
_xlfn.IFS(
OR(ISNUMBER(MATCH($Q254,{"экспозиция","макет","стенд","автостенд","авто стенд","выставочное пространство","выставочные стенды","модульные выставочные стенды","3Д конструкция","3D конструкция"},)),P254="Экспонирование"),
"нестандартный",
ISNUMBER(MATCH($Q254,{"скроллер","призматрон"},)),
"динамический",
$P254="Видео",
"цифровой",
OR($P254="Пресса",$P254="Щит",$P254="POSm",$P254="Подвес",$P254="Брендирование/оклейка"),
"статический"),"")</f>
        <v/>
      </c>
      <c r="S254" s="59" t="n"/>
      <c r="T254" s="60" t="n"/>
      <c r="U254" s="60" t="n"/>
      <c r="V254" s="60">
        <f>
IF(P254="Видео",
"цифровой постер/ролик",
IF(ISNUMBER(MATCH(Q254,{"короб световой","короб световой | лайтбокс","короб световой | кристалайт","лайтбокс","лайт бокс","кристалайт","LB","lightbox"},)),
"бэклит",
IF(P254="Брендирование/оклейка",
"перфарированная пленка/самоклейка",
IF(P254="Экспонирование",
"под запрос",
IF(P254="Подвес",
"баннер/ткань",
"")))))</f>
        <v/>
      </c>
      <c r="W254" s="59" t="n"/>
      <c r="X254" s="59" t="n"/>
      <c r="Y254" s="59" t="n"/>
      <c r="Z254" s="61" t="n"/>
      <c r="AA254" s="61" t="n"/>
      <c r="AB254" s="61">
        <f>IF(BL254&gt;0,Z254,0)</f>
        <v/>
      </c>
      <c r="AC254" s="59" t="n"/>
      <c r="AD254" s="59" t="n"/>
      <c r="AE254" s="59" t="n"/>
      <c r="AF254" s="59" t="n"/>
      <c r="AG254" s="59" t="n"/>
      <c r="AH254" s="59" t="n"/>
      <c r="AI254" s="59" t="n"/>
      <c r="AJ254" s="59" t="n"/>
      <c r="AK254" s="59" t="n"/>
      <c r="AL254" s="62">
        <f>IFERROR(IF(OR(R254="статический",R254="динамический",R254="нестандартный",R254="",R254=""),"-",IF(AND(AH254="-",AI254="-"),"-",AK254*3600/AH254*AI254)),"-")</f>
        <v/>
      </c>
      <c r="AM254" s="62">
        <f>IFERROR(IF(OR(R254="статический",R254="динамический",R254="",R254="", R254="BTL",R254="нестандартный"),"-",AG254*AI254*AL254/60),"-")</f>
        <v/>
      </c>
      <c r="AN254" s="63">
        <f>IFERROR(IF(AH254="","-",AG254*AI254/AH254),"-")</f>
        <v/>
      </c>
      <c r="AO254" s="59">
        <f>IFERROR(IF(OR($R254="статический",$R254="динамический",$R254="",$R254="",$R254="BTL",$R254="нестандартный"),"-",$AL254*$AY254),"-")</f>
        <v/>
      </c>
      <c r="AP254" s="62">
        <f>IFERROR(IF(OR($R254="статический",$R254="динамический",$R254="",$R254="",$R254="BTL",$R254="нестандартный"),"-",$AM254*AY254),"-")</f>
        <v/>
      </c>
      <c r="AQ254" s="64" t="n"/>
      <c r="AR254" s="61" t="n"/>
      <c r="AS254" s="61" t="n"/>
      <c r="AT254" s="61" t="n"/>
      <c r="AU254" s="65" t="n"/>
      <c r="AV254" s="124">
        <f>IFERROR(DR254/AT254*1000,"n/a")</f>
        <v/>
      </c>
      <c r="AW254" s="67" t="n"/>
      <c r="AX254" s="67" t="n"/>
      <c r="AY254" s="43">
        <f>IFERROR(IF(OR($AW254="",$AX254=""),"",_xlfn.DAYS($AX254+1,$AW254)),"")</f>
        <v/>
      </c>
      <c r="AZ254" s="68">
        <f t="array" ref="AZ254">
_xlfn.LET(_xlpm.COEFF,
IF($AW254+$AX254=0,0,IF(MAX(MIN($AX254,EOMONTH(AZ$15,0))-MAX($AW254,AZ$15)+1,)&gt;0,1,0)),
_xlfn.IFS(
$ES254="LisChannel",
_xlpm.COEFF*
INDEX({1;1;1.2;1.2;1;1;1;1;1.2;1.2;1.2;1.2},
MATCH(MONTH(AZ$15),
{1,2,3,4,5,6,7,8,9,10,11,12})),
CONCATENATE($ES254," ",$L254)="RussOutdoor метро",
_xlpm.COEFF*
INDEX({0.8;0.9;1.1;1.1;1;1;1;1;1.1;1.1;1.1;1.1},
MATCH(MONTH(AZ$15),
{1,2,3,4,5,6,7,8,9,10,11,12})),
$ES254&lt;&gt;"LisChannel",
_xlpm.COEFF,
$ES254&lt;&gt;"RussOutdoor",
_xlpm.COEFF))</f>
        <v/>
      </c>
      <c r="BA254" s="68">
        <f t="array" ref="BA254">
_xlfn.LET(_xlpm.COEFF,
IF($AW254+$AX254=0,0,IF(MAX(MIN($AX254,EOMONTH(BA$15,0))-MAX($AW254,BA$15)+1,)&gt;0,1,0)),
_xlfn.IFS(
$ES254="LisChannel",
_xlpm.COEFF*
INDEX({1;1;1.2;1.2;1;1;1;1;1.2;1.2;1.2;1.2},
MATCH(MONTH(BA$15),
{1,2,3,4,5,6,7,8,9,10,11,12})),
CONCATENATE($ES254," ",$L254)="RussOutdoor метро",
_xlpm.COEFF*
INDEX({0.8;0.9;1.1;1.1;1;1;1;1;1.1;1.1;1.1;1.1},
MATCH(MONTH(BA$15),
{1,2,3,4,5,6,7,8,9,10,11,12})),
$ES254&lt;&gt;"LisChannel",
_xlpm.COEFF,
$ES254&lt;&gt;"RussOutdoor",
_xlpm.COEFF))</f>
        <v/>
      </c>
      <c r="BB254" s="68">
        <f t="array" ref="BB254">
_xlfn.LET(_xlpm.COEFF,
IF($AW254+$AX254=0,0,IF(MAX(MIN($AX254,EOMONTH(BB$15,0))-MAX($AW254,BB$15)+1,)&gt;0,1,0)),
_xlfn.IFS(
$ES254="LisChannel",
_xlpm.COEFF*
INDEX({1;1;1.2;1.2;1;1;1;1;1.2;1.2;1.2;1.2},
MATCH(MONTH(BB$15),
{1,2,3,4,5,6,7,8,9,10,11,12})),
CONCATENATE($ES254," ",$L254)="RussOutdoor метро",
_xlpm.COEFF*
INDEX({0.8;0.9;1.1;1.1;1;1;1;1;1.1;1.1;1.1;1.1},
MATCH(MONTH(BB$15),
{1,2,3,4,5,6,7,8,9,10,11,12})),
$ES254&lt;&gt;"LisChannel",
_xlpm.COEFF,
$ES254&lt;&gt;"RussOutdoor",
_xlpm.COEFF))</f>
        <v/>
      </c>
      <c r="BC254" s="68">
        <f t="array" ref="BC254">
_xlfn.LET(_xlpm.COEFF,
IF($AW254+$AX254=0,0,IF(MAX(MIN($AX254,EOMONTH(BC$15,0))-MAX($AW254,BC$15)+1,)&gt;0,1,0)),
_xlfn.IFS(
$ES254="LisChannel",
_xlpm.COEFF*
INDEX({1;1;1.2;1.2;1;1;1;1;1.2;1.2;1.2;1.2},
MATCH(MONTH(BC$15),
{1,2,3,4,5,6,7,8,9,10,11,12})),
CONCATENATE($ES254," ",$L254)="RussOutdoor метро",
_xlpm.COEFF*
INDEX({0.8;0.9;1.1;1.1;1;1;1;1;1.1;1.1;1.1;1.1},
MATCH(MONTH(BC$15),
{1,2,3,4,5,6,7,8,9,10,11,12})),
$ES254&lt;&gt;"LisChannel",
_xlpm.COEFF,
$ES254&lt;&gt;"RussOutdoor",
_xlpm.COEFF))</f>
        <v/>
      </c>
      <c r="BD254" s="68">
        <f t="array" ref="BD254">
_xlfn.LET(_xlpm.COEFF,
IF($AW254+$AX254=0,0,IF(MAX(MIN($AX254,EOMONTH(BD$15,0))-MAX($AW254,BD$15)+1,)&gt;0,1,0)),
_xlfn.IFS(
$ES254="LisChannel",
_xlpm.COEFF*
INDEX({1;1;1.2;1.2;1;1;1;1;1.2;1.2;1.2;1.2},
MATCH(MONTH(BD$15),
{1,2,3,4,5,6,7,8,9,10,11,12})),
CONCATENATE($ES254," ",$L254)="RussOutdoor метро",
_xlpm.COEFF*
INDEX({0.8;0.9;1.1;1.1;1;1;1;1;1.1;1.1;1.1;1.1},
MATCH(MONTH(BD$15),
{1,2,3,4,5,6,7,8,9,10,11,12})),
$ES254&lt;&gt;"LisChannel",
_xlpm.COEFF,
$ES254&lt;&gt;"RussOutdoor",
_xlpm.COEFF))</f>
        <v/>
      </c>
      <c r="BE254" s="68">
        <f t="array" ref="BE254">
_xlfn.LET(_xlpm.COEFF,
IF($AW254+$AX254=0,0,IF(MAX(MIN($AX254,EOMONTH(BE$15,0))-MAX($AW254,BE$15)+1,)&gt;0,1,0)),
_xlfn.IFS(
$ES254="LisChannel",
_xlpm.COEFF*
INDEX({1;1;1.2;1.2;1;1;1;1;1.2;1.2;1.2;1.2},
MATCH(MONTH(BE$15),
{1,2,3,4,5,6,7,8,9,10,11,12})),
CONCATENATE($ES254," ",$L254)="RussOutdoor метро",
_xlpm.COEFF*
INDEX({0.8;0.9;1.1;1.1;1;1;1;1;1.1;1.1;1.1;1.1},
MATCH(MONTH(BE$15),
{1,2,3,4,5,6,7,8,9,10,11,12})),
$ES254&lt;&gt;"LisChannel",
_xlpm.COEFF,
$ES254&lt;&gt;"RussOutdoor",
_xlpm.COEFF))</f>
        <v/>
      </c>
      <c r="BF254" s="68">
        <f t="array" ref="BF254">
_xlfn.LET(_xlpm.COEFF,
IF($AW254+$AX254=0,0,IF(MAX(MIN($AX254,EOMONTH(BF$15,0))-MAX($AW254,BF$15)+1,)&gt;0,1,0)),
_xlfn.IFS(
$ES254="LisChannel",
_xlpm.COEFF*
INDEX({1;1;1.2;1.2;1;1;1;1;1.2;1.2;1.2;1.2},
MATCH(MONTH(BF$15),
{1,2,3,4,5,6,7,8,9,10,11,12})),
CONCATENATE($ES254," ",$L254)="RussOutdoor метро",
_xlpm.COEFF*
INDEX({0.8;0.9;1.1;1.1;1;1;1;1;1.1;1.1;1.1;1.1},
MATCH(MONTH(BF$15),
{1,2,3,4,5,6,7,8,9,10,11,12})),
$ES254&lt;&gt;"LisChannel",
_xlpm.COEFF,
$ES254&lt;&gt;"RussOutdoor",
_xlpm.COEFF))</f>
        <v/>
      </c>
      <c r="BG254" s="68">
        <f t="array" ref="BG254">
_xlfn.LET(_xlpm.COEFF,
IF($AW254+$AX254=0,0,IF(MAX(MIN($AX254,EOMONTH(BG$15,0))-MAX($AW254,BG$15)+1,)&gt;0,1,0)),
_xlfn.IFS(
$ES254="LisChannel",
_xlpm.COEFF*
INDEX({1;1;1.2;1.2;1;1;1;1;1.2;1.2;1.2;1.2},
MATCH(MONTH(BG$15),
{1,2,3,4,5,6,7,8,9,10,11,12})),
CONCATENATE($ES254," ",$L254)="RussOutdoor метро",
_xlpm.COEFF*
INDEX({0.8;0.9;1.1;1.1;1;1;1;1;1.1;1.1;1.1;1.1},
MATCH(MONTH(BG$15),
{1,2,3,4,5,6,7,8,9,10,11,12})),
$ES254&lt;&gt;"LisChannel",
_xlpm.COEFF,
$ES254&lt;&gt;"RussOutdoor",
_xlpm.COEFF))</f>
        <v/>
      </c>
      <c r="BH254" s="68">
        <f t="array" ref="BH254">
_xlfn.LET(_xlpm.COEFF,
IF($AW254+$AX254=0,0,IF(MAX(MIN($AX254,EOMONTH(BH$15,0))-MAX($AW254,BH$15)+1,)&gt;0,1,0)),
_xlfn.IFS(
$ES254="LisChannel",
_xlpm.COEFF*
INDEX({1;1;1.2;1.2;1;1;1;1;1.2;1.2;1.2;1.2},
MATCH(MONTH(BH$15),
{1,2,3,4,5,6,7,8,9,10,11,12})),
CONCATENATE($ES254," ",$L254)="RussOutdoor метро",
_xlpm.COEFF*
INDEX({0.8;0.9;1.1;1.1;1;1;1;1;1.1;1.1;1.1;1.1},
MATCH(MONTH(BH$15),
{1,2,3,4,5,6,7,8,9,10,11,12})),
$ES254&lt;&gt;"LisChannel",
_xlpm.COEFF,
$ES254&lt;&gt;"RussOutdoor",
_xlpm.COEFF))</f>
        <v/>
      </c>
      <c r="BI254" s="68">
        <f t="array" ref="BI254">
_xlfn.LET(_xlpm.COEFF,
IF($AW254+$AX254=0,0,IF(MAX(MIN($AX254,EOMONTH(BI$15,0))-MAX($AW254,BI$15)+1,)&gt;0,1,0)),
_xlfn.IFS(
$ES254="LisChannel",
_xlpm.COEFF*
INDEX({1;1;1.2;1.2;1;1;1;1;1.2;1.2;1.2;1.2},
MATCH(MONTH(BI$15),
{1,2,3,4,5,6,7,8,9,10,11,12})),
CONCATENATE($ES254," ",$L254)="RussOutdoor метро",
_xlpm.COEFF*
INDEX({0.8;0.9;1.1;1.1;1;1;1;1;1.1;1.1;1.1;1.1},
MATCH(MONTH(BI$15),
{1,2,3,4,5,6,7,8,9,10,11,12})),
$ES254&lt;&gt;"LisChannel",
_xlpm.COEFF,
$ES254&lt;&gt;"RussOutdoor",
_xlpm.COEFF))</f>
        <v/>
      </c>
      <c r="BJ254" s="68">
        <f t="array" ref="BJ254">
_xlfn.LET(_xlpm.COEFF,
IF($AW254+$AX254=0,0,IF(MAX(MIN($AX254,EOMONTH(BJ$15,0))-MAX($AW254,BJ$15)+1,)&gt;0,1,0)),
_xlfn.IFS(
$ES254="LisChannel",
_xlpm.COEFF*
INDEX({1;1;1.2;1.2;1;1;1;1;1.2;1.2;1.2;1.2},
MATCH(MONTH(BJ$15),
{1,2,3,4,5,6,7,8,9,10,11,12})),
CONCATENATE($ES254," ",$L254)="RussOutdoor метро",
_xlpm.COEFF*
INDEX({0.8;0.9;1.1;1.1;1;1;1;1;1.1;1.1;1.1;1.1},
MATCH(MONTH(BJ$15),
{1,2,3,4,5,6,7,8,9,10,11,12})),
$ES254&lt;&gt;"LisChannel",
_xlpm.COEFF,
$ES254&lt;&gt;"RussOutdoor",
_xlpm.COEFF))</f>
        <v/>
      </c>
      <c r="BK254" s="68">
        <f t="array" ref="BK254">
_xlfn.LET(_xlpm.COEFF,
IF($AW254+$AX254=0,0,IF(MAX(MIN($AX254,EOMONTH(BK$15,0))-MAX($AW254,BK$15)+1,)&gt;0,1,0)),
_xlfn.IFS(
$ES254="LisChannel",
_xlpm.COEFF*
INDEX({1;1;1.2;1.2;1;1;1;1;1.2;1.2;1.2;1.2},
MATCH(MONTH(BK$15),
{1,2,3,4,5,6,7,8,9,10,11,12})),
CONCATENATE($ES254," ",$L254)="RussOutdoor метро",
_xlpm.COEFF*
INDEX({0.8;0.9;1.1;1.1;1;1;1;1;1.1;1.1;1.1;1.1},
MATCH(MONTH(BK$15),
{1,2,3,4,5,6,7,8,9,10,11,12})),
$ES254&lt;&gt;"LisChannel",
_xlpm.COEFF,
$ES254&lt;&gt;"RussOutdoor",
_xlpm.COEFF))</f>
        <v/>
      </c>
      <c r="BL254" s="62">
        <f>COUNTIFS($AZ254:$BK254,"&gt;0")</f>
        <v/>
      </c>
      <c r="BM254" s="65" t="n"/>
      <c r="BN254" s="125">
        <f>$DJ254</f>
        <v/>
      </c>
      <c r="BO254" s="63">
        <f>$DQ254</f>
        <v/>
      </c>
      <c r="BP254" s="125">
        <f>
IFERROR(
IF($BL254=0,0,
$BN254*(1-$BO254)),
0)</f>
        <v/>
      </c>
      <c r="BQ254" s="125">
        <f t="array" ref="BQ254">
IFERROR(
_xlfn.IFS(
$DH254="день_1",
$BP254*$BL254/($AX254-$AW254+1)*AZ254*(DAY(EOMONTH(AZ$15,0))),
$DH254="день_2",
$BP254/30*MAX(MIN($AX254,EOMONTH(AZ$15,0))-MAX($AW254,AZ$15)+1,),
$DH254="раб.день",
$BP254/30*(IFERROR(
_xlfn.LET(_xlpm.VD,
CHOOSE(
{1;2;3;4;5;6;7;8;9;10;11;12;13;14;15;16;17;18},
45658,45659,45660,45661,45662,45663,45664,45665,45711,45724,45778,45779,45785,45786,45820,45821,45965,46022),
_xlfn.LET(_xlpm.DD,
MAX(MIN($AX254,EOMONTH(AZ$15,0))-MAX($AW254,AZ$15),),
_xlfn.IFS(
AND(MONTH($AW254)=MONTH(AZ$15),MONTH($AX254)&lt;&gt;MONTH(AZ$15)),
NETWORKDAYS.INTL($AW254,$AW254+_xlpm.DD,1,_xlpm.VD),
AND(MONTH($AW254)&lt;&gt;MONTH(AZ$15),MONTH($AX254)=MONTH(AZ$15)),
NETWORKDAYS.INTL(($AX254)-_xlpm.DD,$AX254,1,_xlpm.VD),
AND(MONTH($AW254)&lt;MONTH(AZ$15),MONTH($AX254)&gt;MONTH(AZ$15)),
NETWORKDAYS.INTL((EOMONTH(AZ$15-1,1))-_xlpm.DD,EOMONTH(AZ$15-1,1),1,_xlpm.VD),
AND(MONTH($AW254)=MONTH(AZ$15),MONTH($AX254)=MONTH(AZ$15)),
NETWORKDAYS.INTL($AW254,$AX254,1,_xlpm.VD)))),0)),
$DH254="месяц",
$BP254*AZ254,
$DH254="неделя",
$BP254*AZ254/7*(ROUNDUP((DAY(EOMONTH(AZ$15,0)))/4,0))),
0)</f>
        <v/>
      </c>
      <c r="BR254" s="125">
        <f t="array" ref="BR254">
IFERROR(
_xlfn.IFS(
$DH254="день_1",
$BP254*$BL254/($AX254-$AW254+1)*BA254*(DAY(EOMONTH(BA$15,0))),
$DH254="день_2",
$BP254/30*MAX(MIN($AX254,EOMONTH(BA$15,0))-MAX($AW254,BA$15)+1,),
$DH254="раб.день",
$BP254/30*(IFERROR(
_xlfn.LET(_xlpm.VD,
CHOOSE(
{1;2;3;4;5;6;7;8;9;10;11;12;13;14;15;16;17;18},
45658,45659,45660,45661,45662,45663,45664,45665,45711,45724,45778,45779,45785,45786,45820,45821,45965,46022),
_xlfn.LET(_xlpm.DD,
MAX(MIN($AX254,EOMONTH(BA$15,0))-MAX($AW254,BA$15),),
_xlfn.IFS(
AND(MONTH($AW254)=MONTH(BA$15),MONTH($AX254)&lt;&gt;MONTH(BA$15)),
NETWORKDAYS.INTL($AW254,$AW254+_xlpm.DD,1,_xlpm.VD),
AND(MONTH($AW254)&lt;&gt;MONTH(BA$15),MONTH($AX254)=MONTH(BA$15)),
NETWORKDAYS.INTL(($AX254)-_xlpm.DD,$AX254,1,_xlpm.VD),
AND(MONTH($AW254)&lt;MONTH(BA$15),MONTH($AX254)&gt;MONTH(BA$15)),
NETWORKDAYS.INTL((EOMONTH(BA$15-1,1))-_xlpm.DD,EOMONTH(BA$15-1,1),1,_xlpm.VD),
AND(MONTH($AW254)=MONTH(BA$15),MONTH($AX254)=MONTH(BA$15)),
NETWORKDAYS.INTL($AW254,$AX254,1,_xlpm.VD)))),0)),
$DH254="месяц",
$BP254*BA254,
$DH254="неделя",
$BP254*BA254/7*(ROUNDUP((DAY(EOMONTH(BA$15,0)))/4,0))),
0)</f>
        <v/>
      </c>
      <c r="BS254" s="125">
        <f t="array" ref="BS254">
IFERROR(
_xlfn.IFS(
$DH254="день_1",
$BP254*$BL254/($AX254-$AW254+1)*BB254*(DAY(EOMONTH(BB$15,0))),
$DH254="день_2",
$BP254/30*MAX(MIN($AX254,EOMONTH(BB$15,0))-MAX($AW254,BB$15)+1,),
$DH254="раб.день",
$BP254/30*(IFERROR(
_xlfn.LET(_xlpm.VD,
CHOOSE(
{1;2;3;4;5;6;7;8;9;10;11;12;13;14;15;16;17;18},
45658,45659,45660,45661,45662,45663,45664,45665,45711,45724,45778,45779,45785,45786,45820,45821,45965,46022),
_xlfn.LET(_xlpm.DD,
MAX(MIN($AX254,EOMONTH(BB$15,0))-MAX($AW254,BB$15),),
_xlfn.IFS(
AND(MONTH($AW254)=MONTH(BB$15),MONTH($AX254)&lt;&gt;MONTH(BB$15)),
NETWORKDAYS.INTL($AW254,$AW254+_xlpm.DD,1,_xlpm.VD),
AND(MONTH($AW254)&lt;&gt;MONTH(BB$15),MONTH($AX254)=MONTH(BB$15)),
NETWORKDAYS.INTL(($AX254)-_xlpm.DD,$AX254,1,_xlpm.VD),
AND(MONTH($AW254)&lt;MONTH(BB$15),MONTH($AX254)&gt;MONTH(BB$15)),
NETWORKDAYS.INTL((EOMONTH(BB$15-1,1))-_xlpm.DD,EOMONTH(BB$15-1,1),1,_xlpm.VD),
AND(MONTH($AW254)=MONTH(BB$15),MONTH($AX254)=MONTH(BB$15)),
NETWORKDAYS.INTL($AW254,$AX254,1,_xlpm.VD)))),0)),
$DH254="месяц",
$BP254*BB254,
$DH254="неделя",
$BP254*BB254/7*(ROUNDUP((DAY(EOMONTH(BB$15,0)))/4,0))),
0)</f>
        <v/>
      </c>
      <c r="BT254" s="125">
        <f t="array" ref="BT254">
IFERROR(
_xlfn.IFS(
$DH254="день_1",
$BP254*$BL254/($AX254-$AW254+1)*BC254*(DAY(EOMONTH(BC$15,0))),
$DH254="день_2",
$BP254/30*MAX(MIN($AX254,EOMONTH(BC$15,0))-MAX($AW254,BC$15)+1,),
$DH254="раб.день",
$BP254/30*(IFERROR(
_xlfn.LET(_xlpm.VD,
CHOOSE(
{1;2;3;4;5;6;7;8;9;10;11;12;13;14;15;16;17;18},
45658,45659,45660,45661,45662,45663,45664,45665,45711,45724,45778,45779,45785,45786,45820,45821,45965,46022),
_xlfn.LET(_xlpm.DD,
MAX(MIN($AX254,EOMONTH(BC$15,0))-MAX($AW254,BC$15),),
_xlfn.IFS(
AND(MONTH($AW254)=MONTH(BC$15),MONTH($AX254)&lt;&gt;MONTH(BC$15)),
NETWORKDAYS.INTL($AW254,$AW254+_xlpm.DD,1,_xlpm.VD),
AND(MONTH($AW254)&lt;&gt;MONTH(BC$15),MONTH($AX254)=MONTH(BC$15)),
NETWORKDAYS.INTL(($AX254)-_xlpm.DD,$AX254,1,_xlpm.VD),
AND(MONTH($AW254)&lt;MONTH(BC$15),MONTH($AX254)&gt;MONTH(BC$15)),
NETWORKDAYS.INTL((EOMONTH(BC$15-1,1))-_xlpm.DD,EOMONTH(BC$15-1,1),1,_xlpm.VD),
AND(MONTH($AW254)=MONTH(BC$15),MONTH($AX254)=MONTH(BC$15)),
NETWORKDAYS.INTL($AW254,$AX254,1,_xlpm.VD)))),0)),
$DH254="месяц",
$BP254*BC254,
$DH254="неделя",
$BP254*BC254/7*(ROUNDUP((DAY(EOMONTH(BC$15,0)))/4,0))),
0)</f>
        <v/>
      </c>
      <c r="BU254" s="125">
        <f t="array" ref="BU254">
IFERROR(
_xlfn.IFS(
$DH254="день_1",
$BP254*$BL254/($AX254-$AW254+1)*BD254*(DAY(EOMONTH(BD$15,0))),
$DH254="день_2",
$BP254/30*MAX(MIN($AX254,EOMONTH(BD$15,0))-MAX($AW254,BD$15)+1,),
$DH254="раб.день",
$BP254/30*(IFERROR(
_xlfn.LET(_xlpm.VD,
CHOOSE(
{1;2;3;4;5;6;7;8;9;10;11;12;13;14;15;16;17;18},
45658,45659,45660,45661,45662,45663,45664,45665,45711,45724,45778,45779,45785,45786,45820,45821,45965,46022),
_xlfn.LET(_xlpm.DD,
MAX(MIN($AX254,EOMONTH(BD$15,0))-MAX($AW254,BD$15),),
_xlfn.IFS(
AND(MONTH($AW254)=MONTH(BD$15),MONTH($AX254)&lt;&gt;MONTH(BD$15)),
NETWORKDAYS.INTL($AW254,$AW254+_xlpm.DD,1,_xlpm.VD),
AND(MONTH($AW254)&lt;&gt;MONTH(BD$15),MONTH($AX254)=MONTH(BD$15)),
NETWORKDAYS.INTL(($AX254)-_xlpm.DD,$AX254,1,_xlpm.VD),
AND(MONTH($AW254)&lt;MONTH(BD$15),MONTH($AX254)&gt;MONTH(BD$15)),
NETWORKDAYS.INTL((EOMONTH(BD$15-1,1))-_xlpm.DD,EOMONTH(BD$15-1,1),1,_xlpm.VD),
AND(MONTH($AW254)=MONTH(BD$15),MONTH($AX254)=MONTH(BD$15)),
NETWORKDAYS.INTL($AW254,$AX254,1,_xlpm.VD)))),0)),
$DH254="месяц",
$BP254*BD254,
$DH254="неделя",
$BP254*BD254/7*(ROUNDUP((DAY(EOMONTH(BD$15,0)))/4,0))),
0)</f>
        <v/>
      </c>
      <c r="BV254" s="125">
        <f t="array" ref="BV254">
IFERROR(
_xlfn.IFS(
$DH254="день_1",
$BP254*$BL254/($AX254-$AW254+1)*BE254*(DAY(EOMONTH(BE$15,0))),
$DH254="день_2",
$BP254/30*MAX(MIN($AX254,EOMONTH(BE$15,0))-MAX($AW254,BE$15)+1,),
$DH254="раб.день",
$BP254/30*(IFERROR(
_xlfn.LET(_xlpm.VD,
CHOOSE(
{1;2;3;4;5;6;7;8;9;10;11;12;13;14;15;16;17;18},
45658,45659,45660,45661,45662,45663,45664,45665,45711,45724,45778,45779,45785,45786,45820,45821,45965,46022),
_xlfn.LET(_xlpm.DD,
MAX(MIN($AX254,EOMONTH(BE$15,0))-MAX($AW254,BE$15),),
_xlfn.IFS(
AND(MONTH($AW254)=MONTH(BE$15),MONTH($AX254)&lt;&gt;MONTH(BE$15)),
NETWORKDAYS.INTL($AW254,$AW254+_xlpm.DD,1,_xlpm.VD),
AND(MONTH($AW254)&lt;&gt;MONTH(BE$15),MONTH($AX254)=MONTH(BE$15)),
NETWORKDAYS.INTL(($AX254)-_xlpm.DD,$AX254,1,_xlpm.VD),
AND(MONTH($AW254)&lt;MONTH(BE$15),MONTH($AX254)&gt;MONTH(BE$15)),
NETWORKDAYS.INTL((EOMONTH(BE$15-1,1))-_xlpm.DD,EOMONTH(BE$15-1,1),1,_xlpm.VD),
AND(MONTH($AW254)=MONTH(BE$15),MONTH($AX254)=MONTH(BE$15)),
NETWORKDAYS.INTL($AW254,$AX254,1,_xlpm.VD)))),0)),
$DH254="месяц",
$BP254*BE254,
$DH254="неделя",
$BP254*BE254/7*(ROUNDUP((DAY(EOMONTH(BE$15,0)))/4,0))),
0)</f>
        <v/>
      </c>
      <c r="BW254" s="125">
        <f t="array" ref="BW254">
IFERROR(
_xlfn.IFS(
$DH254="день_1",
$BP254*$BL254/($AX254-$AW254+1)*BF254*(DAY(EOMONTH(BF$15,0))),
$DH254="день_2",
$BP254/30*MAX(MIN($AX254,EOMONTH(BF$15,0))-MAX($AW254,BF$15)+1,),
$DH254="раб.день",
$BP254/30*(IFERROR(
_xlfn.LET(_xlpm.VD,
CHOOSE(
{1;2;3;4;5;6;7;8;9;10;11;12;13;14;15;16;17;18},
45658,45659,45660,45661,45662,45663,45664,45665,45711,45724,45778,45779,45785,45786,45820,45821,45965,46022),
_xlfn.LET(_xlpm.DD,
MAX(MIN($AX254,EOMONTH(BF$15,0))-MAX($AW254,BF$15),),
_xlfn.IFS(
AND(MONTH($AW254)=MONTH(BF$15),MONTH($AX254)&lt;&gt;MONTH(BF$15)),
NETWORKDAYS.INTL($AW254,$AW254+_xlpm.DD,1,_xlpm.VD),
AND(MONTH($AW254)&lt;&gt;MONTH(BF$15),MONTH($AX254)=MONTH(BF$15)),
NETWORKDAYS.INTL(($AX254)-_xlpm.DD,$AX254,1,_xlpm.VD),
AND(MONTH($AW254)&lt;MONTH(BF$15),MONTH($AX254)&gt;MONTH(BF$15)),
NETWORKDAYS.INTL((EOMONTH(BF$15-1,1))-_xlpm.DD,EOMONTH(BF$15-1,1),1,_xlpm.VD),
AND(MONTH($AW254)=MONTH(BF$15),MONTH($AX254)=MONTH(BF$15)),
NETWORKDAYS.INTL($AW254,$AX254,1,_xlpm.VD)))),0)),
$DH254="месяц",
$BP254*BF254,
$DH254="неделя",
$BP254*BF254/7*(ROUNDUP((DAY(EOMONTH(BF$15,0)))/4,0))),
0)</f>
        <v/>
      </c>
      <c r="BX254" s="125">
        <f t="array" ref="BX254">
IFERROR(
_xlfn.IFS(
$DH254="день_1",
$BP254*$BL254/($AX254-$AW254+1)*BG254*(DAY(EOMONTH(BG$15,0))),
$DH254="день_2",
$BP254/30*MAX(MIN($AX254,EOMONTH(BG$15,0))-MAX($AW254,BG$15)+1,),
$DH254="раб.день",
$BP254/30*(IFERROR(
_xlfn.LET(_xlpm.VD,
CHOOSE(
{1;2;3;4;5;6;7;8;9;10;11;12;13;14;15;16;17;18},
45658,45659,45660,45661,45662,45663,45664,45665,45711,45724,45778,45779,45785,45786,45820,45821,45965,46022),
_xlfn.LET(_xlpm.DD,
MAX(MIN($AX254,EOMONTH(BG$15,0))-MAX($AW254,BG$15),),
_xlfn.IFS(
AND(MONTH($AW254)=MONTH(BG$15),MONTH($AX254)&lt;&gt;MONTH(BG$15)),
NETWORKDAYS.INTL($AW254,$AW254+_xlpm.DD,1,_xlpm.VD),
AND(MONTH($AW254)&lt;&gt;MONTH(BG$15),MONTH($AX254)=MONTH(BG$15)),
NETWORKDAYS.INTL(($AX254)-_xlpm.DD,$AX254,1,_xlpm.VD),
AND(MONTH($AW254)&lt;MONTH(BG$15),MONTH($AX254)&gt;MONTH(BG$15)),
NETWORKDAYS.INTL((EOMONTH(BG$15-1,1))-_xlpm.DD,EOMONTH(BG$15-1,1),1,_xlpm.VD),
AND(MONTH($AW254)=MONTH(BG$15),MONTH($AX254)=MONTH(BG$15)),
NETWORKDAYS.INTL($AW254,$AX254,1,_xlpm.VD)))),0)),
$DH254="месяц",
$BP254*BG254,
$DH254="неделя",
$BP254*BG254/7*(ROUNDUP((DAY(EOMONTH(BG$15,0)))/4,0))),
0)</f>
        <v/>
      </c>
      <c r="BY254" s="125">
        <f t="array" ref="BY254">
IFERROR(
_xlfn.IFS(
$DH254="день_1",
$BP254*$BL254/($AX254-$AW254+1)*BH254*(DAY(EOMONTH(BH$15,0))),
$DH254="день_2",
$BP254/30*MAX(MIN($AX254,EOMONTH(BH$15,0))-MAX($AW254,BH$15)+1,),
$DH254="раб.день",
$BP254/30*(IFERROR(
_xlfn.LET(_xlpm.VD,
CHOOSE(
{1;2;3;4;5;6;7;8;9;10;11;12;13;14;15;16;17;18},
45658,45659,45660,45661,45662,45663,45664,45665,45711,45724,45778,45779,45785,45786,45820,45821,45965,46022),
_xlfn.LET(_xlpm.DD,
MAX(MIN($AX254,EOMONTH(BH$15,0))-MAX($AW254,BH$15),),
_xlfn.IFS(
AND(MONTH($AW254)=MONTH(BH$15),MONTH($AX254)&lt;&gt;MONTH(BH$15)),
NETWORKDAYS.INTL($AW254,$AW254+_xlpm.DD,1,_xlpm.VD),
AND(MONTH($AW254)&lt;&gt;MONTH(BH$15),MONTH($AX254)=MONTH(BH$15)),
NETWORKDAYS.INTL(($AX254)-_xlpm.DD,$AX254,1,_xlpm.VD),
AND(MONTH($AW254)&lt;MONTH(BH$15),MONTH($AX254)&gt;MONTH(BH$15)),
NETWORKDAYS.INTL((EOMONTH(BH$15-1,1))-_xlpm.DD,EOMONTH(BH$15-1,1),1,_xlpm.VD),
AND(MONTH($AW254)=MONTH(BH$15),MONTH($AX254)=MONTH(BH$15)),
NETWORKDAYS.INTL($AW254,$AX254,1,_xlpm.VD)))),0)),
$DH254="месяц",
$BP254*BH254,
$DH254="неделя",
$BP254*BH254/7*(ROUNDUP((DAY(EOMONTH(BH$15,0)))/4,0))),
0)</f>
        <v/>
      </c>
      <c r="BZ254" s="125">
        <f t="array" ref="BZ254">
IFERROR(
_xlfn.IFS(
$DH254="день_1",
$BP254*$BL254/($AX254-$AW254+1)*BI254*(DAY(EOMONTH(BI$15,0))),
$DH254="день_2",
$BP254/30*MAX(MIN($AX254,EOMONTH(BI$15,0))-MAX($AW254,BI$15)+1,),
$DH254="раб.день",
$BP254/30*(IFERROR(
_xlfn.LET(_xlpm.VD,
CHOOSE(
{1;2;3;4;5;6;7;8;9;10;11;12;13;14;15;16;17;18},
45658,45659,45660,45661,45662,45663,45664,45665,45711,45724,45778,45779,45785,45786,45820,45821,45965,46022),
_xlfn.LET(_xlpm.DD,
MAX(MIN($AX254,EOMONTH(BI$15,0))-MAX($AW254,BI$15),),
_xlfn.IFS(
AND(MONTH($AW254)=MONTH(BI$15),MONTH($AX254)&lt;&gt;MONTH(BI$15)),
NETWORKDAYS.INTL($AW254,$AW254+_xlpm.DD,1,_xlpm.VD),
AND(MONTH($AW254)&lt;&gt;MONTH(BI$15),MONTH($AX254)=MONTH(BI$15)),
NETWORKDAYS.INTL(($AX254)-_xlpm.DD,$AX254,1,_xlpm.VD),
AND(MONTH($AW254)&lt;MONTH(BI$15),MONTH($AX254)&gt;MONTH(BI$15)),
NETWORKDAYS.INTL((EOMONTH(BI$15-1,1))-_xlpm.DD,EOMONTH(BI$15-1,1),1,_xlpm.VD),
AND(MONTH($AW254)=MONTH(BI$15),MONTH($AX254)=MONTH(BI$15)),
NETWORKDAYS.INTL($AW254,$AX254,1,_xlpm.VD)))),0)),
$DH254="месяц",
$BP254*BI254,
$DH254="неделя",
$BP254*BI254/7*(ROUNDUP((DAY(EOMONTH(BI$15,0)))/4,0))),
0)</f>
        <v/>
      </c>
      <c r="CA254" s="125">
        <f t="array" ref="CA254">
IFERROR(
_xlfn.IFS(
$DH254="день_1",
$BP254*$BL254/($AX254-$AW254+1)*BJ254*(DAY(EOMONTH(BJ$15,0))),
$DH254="день_2",
$BP254/30*MAX(MIN($AX254,EOMONTH(BJ$15,0))-MAX($AW254,BJ$15)+1,),
$DH254="раб.день",
$BP254/30*(IFERROR(
_xlfn.LET(_xlpm.VD,
CHOOSE(
{1;2;3;4;5;6;7;8;9;10;11;12;13;14;15;16;17;18},
45658,45659,45660,45661,45662,45663,45664,45665,45711,45724,45778,45779,45785,45786,45820,45821,45965,46022),
_xlfn.LET(_xlpm.DD,
MAX(MIN($AX254,EOMONTH(BJ$15,0))-MAX($AW254,BJ$15),),
_xlfn.IFS(
AND(MONTH($AW254)=MONTH(BJ$15),MONTH($AX254)&lt;&gt;MONTH(BJ$15)),
NETWORKDAYS.INTL($AW254,$AW254+_xlpm.DD,1,_xlpm.VD),
AND(MONTH($AW254)&lt;&gt;MONTH(BJ$15),MONTH($AX254)=MONTH(BJ$15)),
NETWORKDAYS.INTL(($AX254)-_xlpm.DD,$AX254,1,_xlpm.VD),
AND(MONTH($AW254)&lt;MONTH(BJ$15),MONTH($AX254)&gt;MONTH(BJ$15)),
NETWORKDAYS.INTL((EOMONTH(BJ$15-1,1))-_xlpm.DD,EOMONTH(BJ$15-1,1),1,_xlpm.VD),
AND(MONTH($AW254)=MONTH(BJ$15),MONTH($AX254)=MONTH(BJ$15)),
NETWORKDAYS.INTL($AW254,$AX254,1,_xlpm.VD)))),0)),
$DH254="месяц",
$BP254*BJ254,
$DH254="неделя",
$BP254*BJ254/7*(ROUNDUP((DAY(EOMONTH(BJ$15,0)))/4,0))),
0)</f>
        <v/>
      </c>
      <c r="CB254" s="125">
        <f t="array" ref="CB254">
IFERROR(
_xlfn.IFS(
$DH254="день_1",
$BP254*$BL254/($AX254-$AW254+1)*BK254*(DAY(EOMONTH(BK$15,0))),
$DH254="день_2",
$BP254/30*MAX(MIN($AX254,EOMONTH(BK$15,0))-MAX($AW254,BK$15)+1,),
$DH254="раб.день",
$BP254/30*(IFERROR(
_xlfn.LET(_xlpm.VD,
CHOOSE(
{1;2;3;4;5;6;7;8;9;10;11;12;13;14;15;16;17;18},
45658,45659,45660,45661,45662,45663,45664,45665,45711,45724,45778,45779,45785,45786,45820,45821,45965,46022),
_xlfn.LET(_xlpm.DD,
MAX(MIN($AX254,EOMONTH(BK$15,0))-MAX($AW254,BK$15),),
_xlfn.IFS(
AND(MONTH($AW254)=MONTH(BK$15),MONTH($AX254)&lt;&gt;MONTH(BK$15)),
NETWORKDAYS.INTL($AW254,$AW254+_xlpm.DD,1,_xlpm.VD),
AND(MONTH($AW254)&lt;&gt;MONTH(BK$15),MONTH($AX254)=MONTH(BK$15)),
NETWORKDAYS.INTL(($AX254)-_xlpm.DD,$AX254,1,_xlpm.VD),
AND(MONTH($AW254)&lt;MONTH(BK$15),MONTH($AX254)&gt;MONTH(BK$15)),
NETWORKDAYS.INTL((EOMONTH(BK$15-1,1))-_xlpm.DD,EOMONTH(BK$15-1,1),1,_xlpm.VD),
AND(MONTH($AW254)=MONTH(BK$15),MONTH($AX254)=MONTH(BK$15)),
NETWORKDAYS.INTL($AW254,$AX254,1,_xlpm.VD)))),0)),
$DH254="месяц",
$BP254*BK254,
$DH254="неделя",
$BP254*BK254/7*(ROUNDUP((DAY(EOMONTH(BK$15,0)))/4,0))),
0)</f>
        <v/>
      </c>
      <c r="CC254" s="125">
        <f>SUM($BQ254:$CB254)</f>
        <v/>
      </c>
      <c r="CD254" s="126">
        <f>SUM($EH254:$EH254)</f>
        <v/>
      </c>
      <c r="CE254" s="126">
        <f>$CD254*$AB254</f>
        <v/>
      </c>
      <c r="CF254" s="126">
        <f>SUM($EK254:$EK254)</f>
        <v/>
      </c>
      <c r="CG254" s="126">
        <f>$CF254*$AB254</f>
        <v/>
      </c>
      <c r="CH254" s="126">
        <f>SUM($CC254,$CE254,$CG254)</f>
        <v/>
      </c>
      <c r="CI254" s="126">
        <f>$CH254*(1+$CM254)</f>
        <v/>
      </c>
      <c r="CJ254" s="127" t="n">
        <v>0</v>
      </c>
      <c r="CK254" s="126">
        <f>SUM($CH254:$CH254)*(1+$CJ254)</f>
        <v/>
      </c>
      <c r="CL254" s="126">
        <f>SUM($CH254:$CH254)*(1+$CM254)</f>
        <v/>
      </c>
      <c r="CM254" s="59" t="inlineStr">
        <is>
          <t>20%</t>
        </is>
      </c>
      <c r="CN254" s="59" t="n"/>
      <c r="CO254" s="72" t="n"/>
      <c r="CP254" s="59" t="n"/>
      <c r="CQ254" s="73" t="n"/>
      <c r="CR254" s="73" t="n"/>
      <c r="CS254" s="73" t="n"/>
      <c r="CT254" s="72" t="n"/>
      <c r="CU254" s="79" t="inlineStr">
        <is>
          <t> </t>
        </is>
      </c>
      <c r="CV254" s="60" t="n"/>
      <c r="CW254" s="60" t="n"/>
      <c r="CX254" s="60" t="n"/>
      <c r="CY254" s="127">
        <f>IFERROR(($CC254-$EE254)/($EE254/(1-$DQ254)),0)</f>
        <v/>
      </c>
      <c r="CZ254" s="127">
        <f>IFERROR(1-$EI254/($CE254),0)</f>
        <v/>
      </c>
      <c r="DA254" s="127">
        <f>IFERROR(1-$EL254/($CG254),0)</f>
        <v/>
      </c>
      <c r="DB254" s="126">
        <f>ROUND(IFERROR(($CI254/(1+$CM254)-$EN254),0),2)</f>
        <v/>
      </c>
      <c r="DC254" s="128" t="n"/>
      <c r="DD254" s="125" t="n"/>
      <c r="DE254" s="75" t="n">
        <v>0</v>
      </c>
      <c r="DF254" s="128" t="n"/>
      <c r="DG254" s="125">
        <f>IF($DC254=0,0,$DD254*($DC254*100%-$DE254*$DF254))*SUM($AB254:$AB254)</f>
        <v/>
      </c>
      <c r="DH254" s="129" t="inlineStr">
        <is>
          <t>месяц</t>
        </is>
      </c>
      <c r="DI254" s="130">
        <f t="array" ref="DI254">IFERROR(
IF($ES254="LisChannel",
(ROUND(((INDEX({174.625;153.888888888889;130.972222222222},MATCH($AI254,{2;3;4}),0))*$AG254*$AI254),2)),0),0)</f>
        <v/>
      </c>
      <c r="DJ254" s="130">
        <f>
_xlfn.LET(_xlpm.X,
IFERROR(
IF($ES254="НовиковТВ",
(_xlfn.LET(_xlpm.NTV,
_xlfn.LET(_xlpm.MIN,350000,
IF(SUMIFS($DI:$DI,$ES:$ES,"НовиковТВ")&lt;=_xlpm.MIN,
(SUMIFS($DI:$DI,$ES:$ES,"НовиковТВ")/(COUNTIFS($ES:$ES,"НовиковТВ")))*_xlpm.MIN/SUMIFS($DI:$DI,$ES:$ES,"НовиковТВ"),
DI254)),
_xlpm.NTV+$DG254/(1-(1-(_xlpm.NTV)*(1-$DL254)*(1-$DM254)*(1-$DN254)*(1-$DO254)*(1-$DP254)/_xlpm.NTV))))/(1+$EP254),
$DI254+$DG254/(1-(1-($DI254)*(1-$DL254)*(1-$DM254)*(1-$DN254)*(1-$DO254)*(1-$DP254)/$DI254))),
0),
_xlpm.X*(1+$CM254)*(1+$CW254)-_xlpm.X*(1+$CM254)+_xlpm.X)</f>
        <v/>
      </c>
      <c r="DK254" s="125" t="inlineStr">
        <is>
          <t>послед.</t>
        </is>
      </c>
      <c r="DL254" s="63" t="n">
        <v>0</v>
      </c>
      <c r="DM254" s="63" t="n">
        <v>0</v>
      </c>
      <c r="DN254" s="63" t="n">
        <v>0</v>
      </c>
      <c r="DO254" s="63" t="n">
        <v>0</v>
      </c>
      <c r="DP254" s="63" t="n">
        <v>0</v>
      </c>
      <c r="DQ254" s="63">
        <f t="array" ref="DQ254">IFERROR(_xlfn.IFS(
$DK254="послед.",1-(1-$DL254)*(1-$DM254)*(1-$DN254)*(1-$DO254)*(1-$DP254),
$DK254="сумм.",$DL254+$DM254+$DN254+$DO254+$DP254),
0)</f>
        <v/>
      </c>
      <c r="DR254" s="125">
        <f t="array" ref="DR254">
IFERROR(
_xlfn.IFS(
$BL254=0,
0,
$BL254&gt;0,
_xlfn.IFS($DK254="послед.",
$DJ254*(1-$DL254)*(1-$DM254)*(1-$DN254)*(1-$DO254)*(1-$DP254),
$DK254="сумм.",
$DJ254*(1-($DL254+$DM254+$DN254+$DO254+$DP254)))),0)</f>
        <v/>
      </c>
      <c r="DS254" s="125">
        <f t="array" ref="DS254">
IFERROR(_xlfn.IFS(
$DH254="день_1",
$DR254*$BL254/($AX254-$AW254+1)*AZ254*(DAY(EOMONTH(AZ$15,0))),
$DH254="день_2",
$DR254/30*MAX(MIN($AX254,EOMONTH(AZ$15,0))-MAX($AW254,AZ$15)+1,),
$DH254="раб.день",
$DR254/30*(IFERROR(
_xlfn.LET(_xlpm.VD,
CHOOSE(
{1;2;3;4;5;6;7;8;9;10;11;12;13;14;15;16;17;18},
45658,45659,45660,45661,45662,45663,45664,45665,45711,45724,45778,45779,45785,45786,45820,45821,45965,46022),
_xlfn.LET(_xlpm.DD,
MAX(MIN($AX254,EOMONTH(AZ$15,0))-MAX($AW254,AZ$15),),
_xlfn.IFS(
AND(MONTH($AW254)=MONTH(AZ$15),MONTH($AX254)&lt;&gt;MONTH(AZ$15)),
NETWORKDAYS.INTL($AW254,$AW254+_xlpm.DD,1,_xlpm.VD),
AND(MONTH($AW254)&lt;&gt;MONTH(AZ$15),MONTH($AX254)=MONTH(AZ$15)),
NETWORKDAYS.INTL(($AX254)-_xlpm.DD,$AX254,1,_xlpm.VD),
AND(MONTH($AW254)&lt;MONTH(AZ$15),MONTH($AX254)&gt;MONTH(AZ$15)),
NETWORKDAYS.INTL((EOMONTH(AZ$15-1,1))-_xlpm.DD,EOMONTH(AZ$15-1,1),1,_xlpm.VD),
AND(MONTH($AW254)=MONTH(AZ$15),MONTH($AX254)=MONTH(AZ$15)),
NETWORKDAYS.INTL($AW254,$AX254,1,_xlpm.VD)))),0)),
$DH254="месяц",
$DR254*AZ254,
$DH254="неделя",
$DR254*AZ254/7*(ROUNDUP((DAY(EOMONTH(AZ$15,0)))/4,0))),
0)</f>
        <v/>
      </c>
      <c r="DT254" s="125">
        <f t="array" ref="DT254">
IFERROR(_xlfn.IFS(
$DH254="день_1",
$DR254*$BL254/($AX254-$AW254+1)*BA254*(DAY(EOMONTH(BA$15,0))),
$DH254="день_2",
$DR254/30*MAX(MIN($AX254,EOMONTH(BA$15,0))-MAX($AW254,BA$15)+1,),
$DH254="раб.день",
$DR254/30*(IFERROR(
_xlfn.LET(_xlpm.VD,
CHOOSE(
{1;2;3;4;5;6;7;8;9;10;11;12;13;14;15;16;17;18},
45658,45659,45660,45661,45662,45663,45664,45665,45711,45724,45778,45779,45785,45786,45820,45821,45965,46022),
_xlfn.LET(_xlpm.DD,
MAX(MIN($AX254,EOMONTH(BA$15,0))-MAX($AW254,BA$15),),
_xlfn.IFS(
AND(MONTH($AW254)=MONTH(BA$15),MONTH($AX254)&lt;&gt;MONTH(BA$15)),
NETWORKDAYS.INTL($AW254,$AW254+_xlpm.DD,1,_xlpm.VD),
AND(MONTH($AW254)&lt;&gt;MONTH(BA$15),MONTH($AX254)=MONTH(BA$15)),
NETWORKDAYS.INTL(($AX254)-_xlpm.DD,$AX254,1,_xlpm.VD),
AND(MONTH($AW254)&lt;MONTH(BA$15),MONTH($AX254)&gt;MONTH(BA$15)),
NETWORKDAYS.INTL((EOMONTH(BA$15-1,1))-_xlpm.DD,EOMONTH(BA$15-1,1),1,_xlpm.VD),
AND(MONTH($AW254)=MONTH(BA$15),MONTH($AX254)=MONTH(BA$15)),
NETWORKDAYS.INTL($AW254,$AX254,1,_xlpm.VD)))),0)),
$DH254="месяц",
$DR254*BA254,
$DH254="неделя",
$DR254*BA254/7*(ROUNDUP((DAY(EOMONTH(BA$15,0)))/4,0))),
0)</f>
        <v/>
      </c>
      <c r="DU254" s="125">
        <f t="array" ref="DU254">
IFERROR(_xlfn.IFS(
$DH254="день_1",
$DR254*$BL254/($AX254-$AW254+1)*BB254*(DAY(EOMONTH(BB$15,0))),
$DH254="день_2",
$DR254/30*MAX(MIN($AX254,EOMONTH(BB$15,0))-MAX($AW254,BB$15)+1,),
$DH254="раб.день",
$DR254/30*(IFERROR(
_xlfn.LET(_xlpm.VD,
CHOOSE(
{1;2;3;4;5;6;7;8;9;10;11;12;13;14;15;16;17;18},
45658,45659,45660,45661,45662,45663,45664,45665,45711,45724,45778,45779,45785,45786,45820,45821,45965,46022),
_xlfn.LET(_xlpm.DD,
MAX(MIN($AX254,EOMONTH(BB$15,0))-MAX($AW254,BB$15),),
_xlfn.IFS(
AND(MONTH($AW254)=MONTH(BB$15),MONTH($AX254)&lt;&gt;MONTH(BB$15)),
NETWORKDAYS.INTL($AW254,$AW254+_xlpm.DD,1,_xlpm.VD),
AND(MONTH($AW254)&lt;&gt;MONTH(BB$15),MONTH($AX254)=MONTH(BB$15)),
NETWORKDAYS.INTL(($AX254)-_xlpm.DD,$AX254,1,_xlpm.VD),
AND(MONTH($AW254)&lt;MONTH(BB$15),MONTH($AX254)&gt;MONTH(BB$15)),
NETWORKDAYS.INTL((EOMONTH(BB$15-1,1))-_xlpm.DD,EOMONTH(BB$15-1,1),1,_xlpm.VD),
AND(MONTH($AW254)=MONTH(BB$15),MONTH($AX254)=MONTH(BB$15)),
NETWORKDAYS.INTL($AW254,$AX254,1,_xlpm.VD)))),0)),
$DH254="месяц",
$DR254*BB254,
$DH254="неделя",
$DR254*BB254/7*(ROUNDUP((DAY(EOMONTH(BB$15,0)))/4,0))),
0)</f>
        <v/>
      </c>
      <c r="DV254" s="125">
        <f t="array" ref="DV254">
IFERROR(_xlfn.IFS(
$DH254="день_1",
$DR254*$BL254/($AX254-$AW254+1)*BC254*(DAY(EOMONTH(BC$15,0))),
$DH254="день_2",
$DR254/30*MAX(MIN($AX254,EOMONTH(BC$15,0))-MAX($AW254,BC$15)+1,),
$DH254="раб.день",
$DR254/30*(IFERROR(
_xlfn.LET(_xlpm.VD,
CHOOSE(
{1;2;3;4;5;6;7;8;9;10;11;12;13;14;15;16;17;18},
45658,45659,45660,45661,45662,45663,45664,45665,45711,45724,45778,45779,45785,45786,45820,45821,45965,46022),
_xlfn.LET(_xlpm.DD,
MAX(MIN($AX254,EOMONTH(BC$15,0))-MAX($AW254,BC$15),),
_xlfn.IFS(
AND(MONTH($AW254)=MONTH(BC$15),MONTH($AX254)&lt;&gt;MONTH(BC$15)),
NETWORKDAYS.INTL($AW254,$AW254+_xlpm.DD,1,_xlpm.VD),
AND(MONTH($AW254)&lt;&gt;MONTH(BC$15),MONTH($AX254)=MONTH(BC$15)),
NETWORKDAYS.INTL(($AX254)-_xlpm.DD,$AX254,1,_xlpm.VD),
AND(MONTH($AW254)&lt;MONTH(BC$15),MONTH($AX254)&gt;MONTH(BC$15)),
NETWORKDAYS.INTL((EOMONTH(BC$15-1,1))-_xlpm.DD,EOMONTH(BC$15-1,1),1,_xlpm.VD),
AND(MONTH($AW254)=MONTH(BC$15),MONTH($AX254)=MONTH(BC$15)),
NETWORKDAYS.INTL($AW254,$AX254,1,_xlpm.VD)))),0)),
$DH254="месяц",
$DR254*BC254,
$DH254="неделя",
$DR254*BC254/7*(ROUNDUP((DAY(EOMONTH(BC$15,0)))/4,0))),
0)</f>
        <v/>
      </c>
      <c r="DW254" s="125">
        <f t="array" ref="DW254">
IFERROR(_xlfn.IFS(
$DH254="день_1",
$DR254*$BL254/($AX254-$AW254+1)*BD254*(DAY(EOMONTH(BD$15,0))),
$DH254="день_2",
$DR254/30*MAX(MIN($AX254,EOMONTH(BD$15,0))-MAX($AW254,BD$15)+1,),
$DH254="раб.день",
$DR254/30*(IFERROR(
_xlfn.LET(_xlpm.VD,
CHOOSE(
{1;2;3;4;5;6;7;8;9;10;11;12;13;14;15;16;17;18},
45658,45659,45660,45661,45662,45663,45664,45665,45711,45724,45778,45779,45785,45786,45820,45821,45965,46022),
_xlfn.LET(_xlpm.DD,
MAX(MIN($AX254,EOMONTH(BD$15,0))-MAX($AW254,BD$15),),
_xlfn.IFS(
AND(MONTH($AW254)=MONTH(BD$15),MONTH($AX254)&lt;&gt;MONTH(BD$15)),
NETWORKDAYS.INTL($AW254,$AW254+_xlpm.DD,1,_xlpm.VD),
AND(MONTH($AW254)&lt;&gt;MONTH(BD$15),MONTH($AX254)=MONTH(BD$15)),
NETWORKDAYS.INTL(($AX254)-_xlpm.DD,$AX254,1,_xlpm.VD),
AND(MONTH($AW254)&lt;MONTH(BD$15),MONTH($AX254)&gt;MONTH(BD$15)),
NETWORKDAYS.INTL((EOMONTH(BD$15-1,1))-_xlpm.DD,EOMONTH(BD$15-1,1),1,_xlpm.VD),
AND(MONTH($AW254)=MONTH(BD$15),MONTH($AX254)=MONTH(BD$15)),
NETWORKDAYS.INTL($AW254,$AX254,1,_xlpm.VD)))),0)),
$DH254="месяц",
$DR254*BD254,
$DH254="неделя",
$DR254*BD254/7*(ROUNDUP((DAY(EOMONTH(BD$15,0)))/4,0))),
0)</f>
        <v/>
      </c>
      <c r="DX254" s="125">
        <f t="array" ref="DX254">
IFERROR(_xlfn.IFS(
$DH254="день_1",
$DR254*$BL254/($AX254-$AW254+1)*BE254*(DAY(EOMONTH(BE$15,0))),
$DH254="день_2",
$DR254/30*MAX(MIN($AX254,EOMONTH(BE$15,0))-MAX($AW254,BE$15)+1,),
$DH254="раб.день",
$DR254/30*(IFERROR(
_xlfn.LET(_xlpm.VD,
CHOOSE(
{1;2;3;4;5;6;7;8;9;10;11;12;13;14;15;16;17;18},
45658,45659,45660,45661,45662,45663,45664,45665,45711,45724,45778,45779,45785,45786,45820,45821,45965,46022),
_xlfn.LET(_xlpm.DD,
MAX(MIN($AX254,EOMONTH(BE$15,0))-MAX($AW254,BE$15),),
_xlfn.IFS(
AND(MONTH($AW254)=MONTH(BE$15),MONTH($AX254)&lt;&gt;MONTH(BE$15)),
NETWORKDAYS.INTL($AW254,$AW254+_xlpm.DD,1,_xlpm.VD),
AND(MONTH($AW254)&lt;&gt;MONTH(BE$15),MONTH($AX254)=MONTH(BE$15)),
NETWORKDAYS.INTL(($AX254)-_xlpm.DD,$AX254,1,_xlpm.VD),
AND(MONTH($AW254)&lt;MONTH(BE$15),MONTH($AX254)&gt;MONTH(BE$15)),
NETWORKDAYS.INTL((EOMONTH(BE$15-1,1))-_xlpm.DD,EOMONTH(BE$15-1,1),1,_xlpm.VD),
AND(MONTH($AW254)=MONTH(BE$15),MONTH($AX254)=MONTH(BE$15)),
NETWORKDAYS.INTL($AW254,$AX254,1,_xlpm.VD)))),0)),
$DH254="месяц",
$DR254*BE254,
$DH254="неделя",
$DR254*BE254/7*(ROUNDUP((DAY(EOMONTH(BE$15,0)))/4,0))),
0)</f>
        <v/>
      </c>
      <c r="DY254" s="125">
        <f t="array" ref="DY254">
IFERROR(_xlfn.IFS(
$DH254="день_1",
$DR254*$BL254/($AX254-$AW254+1)*BF254*(DAY(EOMONTH(BF$15,0))),
$DH254="день_2",
$DR254/30*MAX(MIN($AX254,EOMONTH(BF$15,0))-MAX($AW254,BF$15)+1,),
$DH254="раб.день",
$DR254/30*(IFERROR(
_xlfn.LET(_xlpm.VD,
CHOOSE(
{1;2;3;4;5;6;7;8;9;10;11;12;13;14;15;16;17;18},
45658,45659,45660,45661,45662,45663,45664,45665,45711,45724,45778,45779,45785,45786,45820,45821,45965,46022),
_xlfn.LET(_xlpm.DD,
MAX(MIN($AX254,EOMONTH(BF$15,0))-MAX($AW254,BF$15),),
_xlfn.IFS(
AND(MONTH($AW254)=MONTH(BF$15),MONTH($AX254)&lt;&gt;MONTH(BF$15)),
NETWORKDAYS.INTL($AW254,$AW254+_xlpm.DD,1,_xlpm.VD),
AND(MONTH($AW254)&lt;&gt;MONTH(BF$15),MONTH($AX254)=MONTH(BF$15)),
NETWORKDAYS.INTL(($AX254)-_xlpm.DD,$AX254,1,_xlpm.VD),
AND(MONTH($AW254)&lt;MONTH(BF$15),MONTH($AX254)&gt;MONTH(BF$15)),
NETWORKDAYS.INTL((EOMONTH(BF$15-1,1))-_xlpm.DD,EOMONTH(BF$15-1,1),1,_xlpm.VD),
AND(MONTH($AW254)=MONTH(BF$15),MONTH($AX254)=MONTH(BF$15)),
NETWORKDAYS.INTL($AW254,$AX254,1,_xlpm.VD)))),0)),
$DH254="месяц",
$DR254*BF254,
$DH254="неделя",
$DR254*BF254/7*(ROUNDUP((DAY(EOMONTH(BF$15,0)))/4,0))),
0)</f>
        <v/>
      </c>
      <c r="DZ254" s="125">
        <f t="array" ref="DZ254">
IFERROR(_xlfn.IFS(
$DH254="день_1",
$DR254*$BL254/($AX254-$AW254+1)*BG254*(DAY(EOMONTH(BG$15,0))),
$DH254="день_2",
$DR254/30*MAX(MIN($AX254,EOMONTH(BG$15,0))-MAX($AW254,BG$15)+1,),
$DH254="раб.день",
$DR254/30*(IFERROR(
_xlfn.LET(_xlpm.VD,
CHOOSE(
{1;2;3;4;5;6;7;8;9;10;11;12;13;14;15;16;17;18},
45658,45659,45660,45661,45662,45663,45664,45665,45711,45724,45778,45779,45785,45786,45820,45821,45965,46022),
_xlfn.LET(_xlpm.DD,
MAX(MIN($AX254,EOMONTH(BG$15,0))-MAX($AW254,BG$15),),
_xlfn.IFS(
AND(MONTH($AW254)=MONTH(BG$15),MONTH($AX254)&lt;&gt;MONTH(BG$15)),
NETWORKDAYS.INTL($AW254,$AW254+_xlpm.DD,1,_xlpm.VD),
AND(MONTH($AW254)&lt;&gt;MONTH(BG$15),MONTH($AX254)=MONTH(BG$15)),
NETWORKDAYS.INTL(($AX254)-_xlpm.DD,$AX254,1,_xlpm.VD),
AND(MONTH($AW254)&lt;MONTH(BG$15),MONTH($AX254)&gt;MONTH(BG$15)),
NETWORKDAYS.INTL((EOMONTH(BG$15-1,1))-_xlpm.DD,EOMONTH(BG$15-1,1),1,_xlpm.VD),
AND(MONTH($AW254)=MONTH(BG$15),MONTH($AX254)=MONTH(BG$15)),
NETWORKDAYS.INTL($AW254,$AX254,1,_xlpm.VD)))),0)),
$DH254="месяц",
$DR254*BG254,
$DH254="неделя",
$DR254*BG254/7*(ROUNDUP((DAY(EOMONTH(BG$15,0)))/4,0))),
0)</f>
        <v/>
      </c>
      <c r="EA254" s="125">
        <f t="array" ref="EA254">
IFERROR(_xlfn.IFS(
$DH254="день_1",
$DR254*$BL254/($AX254-$AW254+1)*BH254*(DAY(EOMONTH(BH$15,0))),
$DH254="день_2",
$DR254/30*MAX(MIN($AX254,EOMONTH(BH$15,0))-MAX($AW254,BH$15)+1,),
$DH254="раб.день",
$DR254/30*(IFERROR(
_xlfn.LET(_xlpm.VD,
CHOOSE(
{1;2;3;4;5;6;7;8;9;10;11;12;13;14;15;16;17;18},
45658,45659,45660,45661,45662,45663,45664,45665,45711,45724,45778,45779,45785,45786,45820,45821,45965,46022),
_xlfn.LET(_xlpm.DD,
MAX(MIN($AX254,EOMONTH(BH$15,0))-MAX($AW254,BH$15),),
_xlfn.IFS(
AND(MONTH($AW254)=MONTH(BH$15),MONTH($AX254)&lt;&gt;MONTH(BH$15)),
NETWORKDAYS.INTL($AW254,$AW254+_xlpm.DD,1,_xlpm.VD),
AND(MONTH($AW254)&lt;&gt;MONTH(BH$15),MONTH($AX254)=MONTH(BH$15)),
NETWORKDAYS.INTL(($AX254)-_xlpm.DD,$AX254,1,_xlpm.VD),
AND(MONTH($AW254)&lt;MONTH(BH$15),MONTH($AX254)&gt;MONTH(BH$15)),
NETWORKDAYS.INTL((EOMONTH(BH$15-1,1))-_xlpm.DD,EOMONTH(BH$15-1,1),1,_xlpm.VD),
AND(MONTH($AW254)=MONTH(BH$15),MONTH($AX254)=MONTH(BH$15)),
NETWORKDAYS.INTL($AW254,$AX254,1,_xlpm.VD)))),0)),
$DH254="месяц",
$DR254*BH254,
$DH254="неделя",
$DR254*BH254/7*(ROUNDUP((DAY(EOMONTH(BH$15,0)))/4,0))),
0)</f>
        <v/>
      </c>
      <c r="EB254" s="125">
        <f t="array" ref="EB254">
IFERROR(_xlfn.IFS(
$DH254="день_1",
$DR254*$BL254/($AX254-$AW254+1)*BI254*(DAY(EOMONTH(BI$15,0))),
$DH254="день_2",
$DR254/30*MAX(MIN($AX254,EOMONTH(BI$15,0))-MAX($AW254,BI$15)+1,),
$DH254="раб.день",
$DR254/30*(IFERROR(
_xlfn.LET(_xlpm.VD,
CHOOSE(
{1;2;3;4;5;6;7;8;9;10;11;12;13;14;15;16;17;18},
45658,45659,45660,45661,45662,45663,45664,45665,45711,45724,45778,45779,45785,45786,45820,45821,45965,46022),
_xlfn.LET(_xlpm.DD,
MAX(MIN($AX254,EOMONTH(BI$15,0))-MAX($AW254,BI$15),),
_xlfn.IFS(
AND(MONTH($AW254)=MONTH(BI$15),MONTH($AX254)&lt;&gt;MONTH(BI$15)),
NETWORKDAYS.INTL($AW254,$AW254+_xlpm.DD,1,_xlpm.VD),
AND(MONTH($AW254)&lt;&gt;MONTH(BI$15),MONTH($AX254)=MONTH(BI$15)),
NETWORKDAYS.INTL(($AX254)-_xlpm.DD,$AX254,1,_xlpm.VD),
AND(MONTH($AW254)&lt;MONTH(BI$15),MONTH($AX254)&gt;MONTH(BI$15)),
NETWORKDAYS.INTL((EOMONTH(BI$15-1,1))-_xlpm.DD,EOMONTH(BI$15-1,1),1,_xlpm.VD),
AND(MONTH($AW254)=MONTH(BI$15),MONTH($AX254)=MONTH(BI$15)),
NETWORKDAYS.INTL($AW254,$AX254,1,_xlpm.VD)))),0)),
$DH254="месяц",
$DR254*BI254,
$DH254="неделя",
$DR254*BI254/7*(ROUNDUP((DAY(EOMONTH(BI$15,0)))/4,0))),
0)</f>
        <v/>
      </c>
      <c r="EC254" s="125">
        <f t="array" ref="EC254">
IFERROR(_xlfn.IFS(
$DH254="день_1",
$DR254*$BL254/($AX254-$AW254+1)*BJ254*(DAY(EOMONTH(BJ$15,0))),
$DH254="день_2",
$DR254/30*MAX(MIN($AX254,EOMONTH(BJ$15,0))-MAX($AW254,BJ$15)+1,),
$DH254="раб.день",
$DR254/30*(IFERROR(
_xlfn.LET(_xlpm.VD,
CHOOSE(
{1;2;3;4;5;6;7;8;9;10;11;12;13;14;15;16;17;18},
45658,45659,45660,45661,45662,45663,45664,45665,45711,45724,45778,45779,45785,45786,45820,45821,45965,46022),
_xlfn.LET(_xlpm.DD,
MAX(MIN($AX254,EOMONTH(BJ$15,0))-MAX($AW254,BJ$15),),
_xlfn.IFS(
AND(MONTH($AW254)=MONTH(BJ$15),MONTH($AX254)&lt;&gt;MONTH(BJ$15)),
NETWORKDAYS.INTL($AW254,$AW254+_xlpm.DD,1,_xlpm.VD),
AND(MONTH($AW254)&lt;&gt;MONTH(BJ$15),MONTH($AX254)=MONTH(BJ$15)),
NETWORKDAYS.INTL(($AX254)-_xlpm.DD,$AX254,1,_xlpm.VD),
AND(MONTH($AW254)&lt;MONTH(BJ$15),MONTH($AX254)&gt;MONTH(BJ$15)),
NETWORKDAYS.INTL((EOMONTH(BJ$15-1,1))-_xlpm.DD,EOMONTH(BJ$15-1,1),1,_xlpm.VD),
AND(MONTH($AW254)=MONTH(BJ$15),MONTH($AX254)=MONTH(BJ$15)),
NETWORKDAYS.INTL($AW254,$AX254,1,_xlpm.VD)))),0)),
$DH254="месяц",
$DR254*BJ254,
$DH254="неделя",
$DR254*BJ254/7*(ROUNDUP((DAY(EOMONTH(BJ$15,0)))/4,0))),
0)</f>
        <v/>
      </c>
      <c r="ED254" s="125">
        <f t="array" ref="ED254">
IFERROR(_xlfn.IFS(
$DH254="день_1",
$DR254*$BL254/($AX254-$AW254+1)*BK254*(DAY(EOMONTH(BK$15,0))),
$DH254="день_2",
$DR254/30*MAX(MIN($AX254,EOMONTH(BK$15,0))-MAX($AW254,BK$15)+1,),
$DH254="раб.день",
$DR254/30*(IFERROR(
_xlfn.LET(_xlpm.VD,
CHOOSE(
{1;2;3;4;5;6;7;8;9;10;11;12;13;14;15;16;17;18},
45658,45659,45660,45661,45662,45663,45664,45665,45711,45724,45778,45779,45785,45786,45820,45821,45965,46022),
_xlfn.LET(_xlpm.DD,
MAX(MIN($AX254,EOMONTH(BK$15,0))-MAX($AW254,BK$15),),
_xlfn.IFS(
AND(MONTH($AW254)=MONTH(BK$15),MONTH($AX254)&lt;&gt;MONTH(BK$15)),
NETWORKDAYS.INTL($AW254,$AW254+_xlpm.DD,1,_xlpm.VD),
AND(MONTH($AW254)&lt;&gt;MONTH(BK$15),MONTH($AX254)=MONTH(BK$15)),
NETWORKDAYS.INTL(($AX254)-_xlpm.DD,$AX254,1,_xlpm.VD),
AND(MONTH($AW254)&lt;MONTH(BK$15),MONTH($AX254)&gt;MONTH(BK$15)),
NETWORKDAYS.INTL((EOMONTH(BK$15-1,1))-_xlpm.DD,EOMONTH(BK$15-1,1),1,_xlpm.VD),
AND(MONTH($AW254)=MONTH(BK$15),MONTH($AX254)=MONTH(BK$15)),
NETWORKDAYS.INTL($AW254,$AX254,1,_xlpm.VD)))),0)),
$DH254="месяц",
$DR254*BK254,
$DH254="неделя",
$DR254*BK254/7*(ROUNDUP((DAY(EOMONTH(BK$15,0)))/4,0))),
0)</f>
        <v/>
      </c>
      <c r="EE254" s="125">
        <f>SUM($DS254,$DT254,$DU254,$DV254,$DW254,$DX254,$DY254,$DZ254,$EA254,$EB254,$EC254,$ED254)</f>
        <v/>
      </c>
      <c r="EF254" s="125">
        <f>IFERROR(ROUND($EE254*(1+$EP254),2),0)</f>
        <v/>
      </c>
      <c r="EG254" s="128" t="n">
        <v>1</v>
      </c>
      <c r="EH254" s="126" t="n">
        <v>0</v>
      </c>
      <c r="EI254" s="126">
        <f>ROUND(SUM($EH254:$EH254)*SUM($AB254:$AB254)*$EG254,2)</f>
        <v/>
      </c>
      <c r="EJ254" s="126">
        <f>ROUND($EI254*(1+$EP254),2)</f>
        <v/>
      </c>
      <c r="EK254" s="126" t="n">
        <v>0</v>
      </c>
      <c r="EL254" s="126">
        <f>ROUND(SUM($EK254:$EK254)*SUM($AB254:$AB254)*$EG254,2)</f>
        <v/>
      </c>
      <c r="EM254" s="126">
        <f>ROUND($EL254*(1+$EP254),2)</f>
        <v/>
      </c>
      <c r="EN254" s="126">
        <f>SUM($EE254,$EI254,$EL254)</f>
        <v/>
      </c>
      <c r="EO254" s="126">
        <f>SUM($EF254,$EJ254,$EM254)</f>
        <v/>
      </c>
      <c r="EP254" s="59" t="inlineStr">
        <is>
          <t>20%</t>
        </is>
      </c>
      <c r="EQ254" s="59" t="n"/>
      <c r="ER254" s="60">
        <f t="array" ref="ER254">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MATCH(ES254,
{"AMS";"RussOutdoor";"HD Outdoor";"Ingroup";"IQ";"Ledproduction";"LisChannel";"Logic";"Media-PPL";"NovikovTV | НовиковТВ";"SMA";"SOK";"КрокусТВ | CrocusTV | IndoorTV";"Сити";"ТЯК Москва"},
0)),"")</f>
        <v/>
      </c>
      <c r="ES254" s="60" t="n"/>
      <c r="ET254" s="60">
        <f t="array" ref="ET254">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MATCH(ES254,
{"AMS";"RussOutdoor";"HD Outdoor";"Ingroup";"IQ";"Ledproduction";"LisChannel";"Logic";"Media-PPL";"NovikovTV | НовиковТВ";"SMA";"SOK";"КрокусТВ | CrocusTV | IndoorTV";"Сити";"ТЯК Москва"},
0)),"")</f>
        <v/>
      </c>
      <c r="EU254" s="60" t="n"/>
      <c r="EV254" s="60" t="n"/>
      <c r="EX254" s="110">
        <f t="array" ref="EX254">
($AR254/30
+N("ТРАФИК ПЛОЩАДКИ"))*
(IFERROR(
_xlfn.LET(
_xlpm.GPR,
HLOOKUP($L254,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(MATCH($T254,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IF($Q254="цифровой",_xlpm.GPR/$AG254,_xlpm.GPR/60)),
0)
+N("DWELL TIME"))*
(IF($AB254=0,0,IF($AB254=1,0.3,IF($AB254=2,0.5,IF($AB254&gt;2,1))))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_xlfn.IFS($AC254="да",1.2,$AC254="нет",1)*
_xlfn.IFS($AD254="да",1.2,$AD254="нет",1)*
IF(R254="статический",1,1.2)*
$X254*
INDEX(
{1.2;1;1.2;1.2;1;1.2;1.2;1.2;1.2;1.2;1.2;1;1.2;1.2;1.2;1.2;1;1;1.2;1.2;1.2;1;1;1;1;1.2;1.2;1.2;1.2;1;1;1;1;1.2;1.2;1.2;1.2;1.2;1.2;1.2;1.2;1;1;1.2;1;1;1;1;1.5;1;1;1.5;1.5;1.2},
MATCH($Q254,_xlpm.MI,0)))&gt;{0.02;0.04;0.06;0.1;0.2;0.4;0.6;0.8;1;2;4;6})),
{0;1;2;3;4;5;6;7;8;9;10;11;12},
0)))
+N("КОЭФФИЦИЕНТ КОНТАКТА"))))*
(_xlfn.IFS($X254&lt;0.1,$X254/1000,$X254&gt;25,5.2,AND($X254&gt;=0.1,$X254&lt;=25),(($X254*2+0.1)/10)*($X254/10)))*
IFERROR((_xlfn.LET(
_xlpm.MA,
{0;0.8;0.85;0.9;0.95;1},
_xlpm.MAA,
{0;1;2;3;4;5},
INDEX(_xlpm.MA,MATCH(SUMPRODUCT(--((IF(ROUND(_xlpm.MAA,1)&gt;5,5,ROUND($AB254,1)))&gt;{0;1;2;3;4;5})),_xlpm.MAA,0)))
+N("КОЭФФИЦИЕНТ КОЛ-ВО КОНСТРУКЦИЙ")),1)*
$AB254,0))*
(IF($Q254="цифровой",$AG254/15*$AI254,1)
+N("ДЛЯ ЦИФРЫ"))</f>
        <v/>
      </c>
      <c r="EY254" s="110">
        <f>IFERROR(EX254*AY254,0)</f>
        <v/>
      </c>
      <c r="EZ254" s="131">
        <f>IFERROR(DP254/EY254*1000,0)</f>
        <v/>
      </c>
      <c r="FA254" s="112">
        <f>IFERROR(FC254/FB254,0)</f>
        <v/>
      </c>
      <c r="FB254" s="112">
        <f>IFERROR((FC254/(EY254/FF254*#REF!))*0.825,0)</f>
        <v/>
      </c>
      <c r="FC254" s="112">
        <f>IFERROR(((EX254*30/AR254)*100)/30,0)</f>
        <v/>
      </c>
      <c r="FD254" s="112">
        <f>IFERROR(EY254/G254*100%,0)</f>
        <v/>
      </c>
      <c r="FE254" s="112">
        <f>IFERROR(FD254/FC254*100%,0)</f>
        <v/>
      </c>
      <c r="FF254" s="110">
        <f>IFERROR(AR254/30*AY254,0)</f>
        <v/>
      </c>
    </row>
    <row r="255" ht="13" customHeight="1">
      <c r="A255" s="59" t="n"/>
      <c r="B255" s="60" t="n"/>
      <c r="C255" s="60" t="n"/>
      <c r="D255" s="60">
        <f t="array" ref="D255">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MATCH($E255,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55" s="60">
        <f t="array" ref="E255">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MATCH($F255,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55" s="60" t="inlineStr"/>
      <c r="G255" s="60" t="n"/>
      <c r="H255" s="60">
        <f t="array" ref="H255">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MATCH($I255,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55" s="60" t="n"/>
      <c r="J255" s="60" t="n"/>
      <c r="K255" s="60" t="n"/>
      <c r="L255" s="60" t="n"/>
      <c r="M255" s="60" t="n"/>
      <c r="N255" s="60" t="n"/>
      <c r="O255" s="60" t="n"/>
      <c r="P255" s="60">
        <f t="array" ref="P255">
_xlfn.IFS(
ISNUMBER(MATCH($Q255,{"шелфбаннер","разделитель","монетница","чековая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ISNUMBER(MATCH($Q255,{"LED/LCD","видеокулер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ISNUMBER(MATCH($Q255,{"автомобиль","машина","выставочное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ISNUMBER(MATCH($Q255,{"билборд","лифтовая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ISNUMBER(MATCH($Q255,{"навигация","подвесной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ISNUMBER(MATCH($Q255,{"движущаяся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ISNUMBER(MATCH($Q255,{"каталог","журнал"},)),
"Пресса",
$Q255="","")</f>
        <v/>
      </c>
      <c r="Q255" s="60" t="n"/>
      <c r="R255" s="60">
        <f t="array" ref="R255">
IFERROR(
_xlfn.IFS(
OR(ISNUMBER(MATCH($Q255,{"экспозиция","макет","стенд","автостенд","авто стенд","выставочное пространство","выставочные стенды","модульные выставочные стенды","3Д конструкция","3D конструкция"},)),P255="Экспонирование"),
"нестандартный",
ISNUMBER(MATCH($Q255,{"скроллер","призматрон"},)),
"динамический",
$P255="Видео",
"цифровой",
OR($P255="Пресса",$P255="Щит",$P255="POSm",$P255="Подвес",$P255="Брендирование/оклейка"),
"статический"),"")</f>
        <v/>
      </c>
      <c r="S255" s="59" t="n"/>
      <c r="T255" s="60" t="n"/>
      <c r="U255" s="60" t="n"/>
      <c r="V255" s="60">
        <f>
IF(P255="Видео",
"цифровой постер/ролик",
IF(ISNUMBER(MATCH(Q255,{"короб световой","короб световой | лайтбокс","короб световой | кристалайт","лайтбокс","лайт бокс","кристалайт","LB","lightbox"},)),
"бэклит",
IF(P255="Брендирование/оклейка",
"перфарированная пленка/самоклейка",
IF(P255="Экспонирование",
"под запрос",
IF(P255="Подвес",
"баннер/ткань",
"")))))</f>
        <v/>
      </c>
      <c r="W255" s="59" t="n"/>
      <c r="X255" s="59" t="n"/>
      <c r="Y255" s="59" t="n"/>
      <c r="Z255" s="61" t="n"/>
      <c r="AA255" s="61" t="n"/>
      <c r="AB255" s="61">
        <f>IF(BL255&gt;0,Z255,0)</f>
        <v/>
      </c>
      <c r="AC255" s="59" t="n"/>
      <c r="AD255" s="59" t="n"/>
      <c r="AE255" s="59" t="n"/>
      <c r="AF255" s="59" t="n"/>
      <c r="AG255" s="59" t="n"/>
      <c r="AH255" s="59" t="n"/>
      <c r="AI255" s="59" t="n"/>
      <c r="AJ255" s="59" t="n"/>
      <c r="AK255" s="59" t="n"/>
      <c r="AL255" s="62">
        <f>IFERROR(IF(OR(R255="статический",R255="динамический",R255="нестандартный",R255="",R255=""),"-",IF(AND(AH255="-",AI255="-"),"-",AK255*3600/AH255*AI255)),"-")</f>
        <v/>
      </c>
      <c r="AM255" s="62">
        <f>IFERROR(IF(OR(R255="статический",R255="динамический",R255="",R255="", R255="BTL",R255="нестандартный"),"-",AG255*AI255*AL255/60),"-")</f>
        <v/>
      </c>
      <c r="AN255" s="63">
        <f>IFERROR(IF(AH255="","-",AG255*AI255/AH255),"-")</f>
        <v/>
      </c>
      <c r="AO255" s="59">
        <f>IFERROR(IF(OR($R255="статический",$R255="динамический",$R255="",$R255="",$R255="BTL",$R255="нестандартный"),"-",$AL255*$AY255),"-")</f>
        <v/>
      </c>
      <c r="AP255" s="62">
        <f>IFERROR(IF(OR($R255="статический",$R255="динамический",$R255="",$R255="",$R255="BTL",$R255="нестандартный"),"-",$AM255*AY255),"-")</f>
        <v/>
      </c>
      <c r="AQ255" s="64" t="n"/>
      <c r="AR255" s="61" t="n"/>
      <c r="AS255" s="61" t="n"/>
      <c r="AT255" s="61" t="n"/>
      <c r="AU255" s="65" t="n"/>
      <c r="AV255" s="124">
        <f>IFERROR(DR255/AT255*1000,"n/a")</f>
        <v/>
      </c>
      <c r="AW255" s="67" t="n"/>
      <c r="AX255" s="67" t="n"/>
      <c r="AY255" s="43">
        <f>IFERROR(IF(OR($AW255="",$AX255=""),"",_xlfn.DAYS($AX255+1,$AW255)),"")</f>
        <v/>
      </c>
      <c r="AZ255" s="68">
        <f t="array" ref="AZ255">
_xlfn.LET(_xlpm.COEFF,
IF($AW255+$AX255=0,0,IF(MAX(MIN($AX255,EOMONTH(AZ$15,0))-MAX($AW255,AZ$15)+1,)&gt;0,1,0)),
_xlfn.IFS(
$ES255="LisChannel",
_xlpm.COEFF*
INDEX({1;1;1.2;1.2;1;1;1;1;1.2;1.2;1.2;1.2},
MATCH(MONTH(AZ$15),
{1,2,3,4,5,6,7,8,9,10,11,12})),
CONCATENATE($ES255," ",$L255)="RussOutdoor метро",
_xlpm.COEFF*
INDEX({0.8;0.9;1.1;1.1;1;1;1;1;1.1;1.1;1.1;1.1},
MATCH(MONTH(AZ$15),
{1,2,3,4,5,6,7,8,9,10,11,12})),
$ES255&lt;&gt;"LisChannel",
_xlpm.COEFF,
$ES255&lt;&gt;"RussOutdoor",
_xlpm.COEFF))</f>
        <v/>
      </c>
      <c r="BA255" s="68">
        <f t="array" ref="BA255">
_xlfn.LET(_xlpm.COEFF,
IF($AW255+$AX255=0,0,IF(MAX(MIN($AX255,EOMONTH(BA$15,0))-MAX($AW255,BA$15)+1,)&gt;0,1,0)),
_xlfn.IFS(
$ES255="LisChannel",
_xlpm.COEFF*
INDEX({1;1;1.2;1.2;1;1;1;1;1.2;1.2;1.2;1.2},
MATCH(MONTH(BA$15),
{1,2,3,4,5,6,7,8,9,10,11,12})),
CONCATENATE($ES255," ",$L255)="RussOutdoor метро",
_xlpm.COEFF*
INDEX({0.8;0.9;1.1;1.1;1;1;1;1;1.1;1.1;1.1;1.1},
MATCH(MONTH(BA$15),
{1,2,3,4,5,6,7,8,9,10,11,12})),
$ES255&lt;&gt;"LisChannel",
_xlpm.COEFF,
$ES255&lt;&gt;"RussOutdoor",
_xlpm.COEFF))</f>
        <v/>
      </c>
      <c r="BB255" s="68">
        <f t="array" ref="BB255">
_xlfn.LET(_xlpm.COEFF,
IF($AW255+$AX255=0,0,IF(MAX(MIN($AX255,EOMONTH(BB$15,0))-MAX($AW255,BB$15)+1,)&gt;0,1,0)),
_xlfn.IFS(
$ES255="LisChannel",
_xlpm.COEFF*
INDEX({1;1;1.2;1.2;1;1;1;1;1.2;1.2;1.2;1.2},
MATCH(MONTH(BB$15),
{1,2,3,4,5,6,7,8,9,10,11,12})),
CONCATENATE($ES255," ",$L255)="RussOutdoor метро",
_xlpm.COEFF*
INDEX({0.8;0.9;1.1;1.1;1;1;1;1;1.1;1.1;1.1;1.1},
MATCH(MONTH(BB$15),
{1,2,3,4,5,6,7,8,9,10,11,12})),
$ES255&lt;&gt;"LisChannel",
_xlpm.COEFF,
$ES255&lt;&gt;"RussOutdoor",
_xlpm.COEFF))</f>
        <v/>
      </c>
      <c r="BC255" s="68">
        <f t="array" ref="BC255">
_xlfn.LET(_xlpm.COEFF,
IF($AW255+$AX255=0,0,IF(MAX(MIN($AX255,EOMONTH(BC$15,0))-MAX($AW255,BC$15)+1,)&gt;0,1,0)),
_xlfn.IFS(
$ES255="LisChannel",
_xlpm.COEFF*
INDEX({1;1;1.2;1.2;1;1;1;1;1.2;1.2;1.2;1.2},
MATCH(MONTH(BC$15),
{1,2,3,4,5,6,7,8,9,10,11,12})),
CONCATENATE($ES255," ",$L255)="RussOutdoor метро",
_xlpm.COEFF*
INDEX({0.8;0.9;1.1;1.1;1;1;1;1;1.1;1.1;1.1;1.1},
MATCH(MONTH(BC$15),
{1,2,3,4,5,6,7,8,9,10,11,12})),
$ES255&lt;&gt;"LisChannel",
_xlpm.COEFF,
$ES255&lt;&gt;"RussOutdoor",
_xlpm.COEFF))</f>
        <v/>
      </c>
      <c r="BD255" s="68">
        <f t="array" ref="BD255">
_xlfn.LET(_xlpm.COEFF,
IF($AW255+$AX255=0,0,IF(MAX(MIN($AX255,EOMONTH(BD$15,0))-MAX($AW255,BD$15)+1,)&gt;0,1,0)),
_xlfn.IFS(
$ES255="LisChannel",
_xlpm.COEFF*
INDEX({1;1;1.2;1.2;1;1;1;1;1.2;1.2;1.2;1.2},
MATCH(MONTH(BD$15),
{1,2,3,4,5,6,7,8,9,10,11,12})),
CONCATENATE($ES255," ",$L255)="RussOutdoor метро",
_xlpm.COEFF*
INDEX({0.8;0.9;1.1;1.1;1;1;1;1;1.1;1.1;1.1;1.1},
MATCH(MONTH(BD$15),
{1,2,3,4,5,6,7,8,9,10,11,12})),
$ES255&lt;&gt;"LisChannel",
_xlpm.COEFF,
$ES255&lt;&gt;"RussOutdoor",
_xlpm.COEFF))</f>
        <v/>
      </c>
      <c r="BE255" s="68">
        <f t="array" ref="BE255">
_xlfn.LET(_xlpm.COEFF,
IF($AW255+$AX255=0,0,IF(MAX(MIN($AX255,EOMONTH(BE$15,0))-MAX($AW255,BE$15)+1,)&gt;0,1,0)),
_xlfn.IFS(
$ES255="LisChannel",
_xlpm.COEFF*
INDEX({1;1;1.2;1.2;1;1;1;1;1.2;1.2;1.2;1.2},
MATCH(MONTH(BE$15),
{1,2,3,4,5,6,7,8,9,10,11,12})),
CONCATENATE($ES255," ",$L255)="RussOutdoor метро",
_xlpm.COEFF*
INDEX({0.8;0.9;1.1;1.1;1;1;1;1;1.1;1.1;1.1;1.1},
MATCH(MONTH(BE$15),
{1,2,3,4,5,6,7,8,9,10,11,12})),
$ES255&lt;&gt;"LisChannel",
_xlpm.COEFF,
$ES255&lt;&gt;"RussOutdoor",
_xlpm.COEFF))</f>
        <v/>
      </c>
      <c r="BF255" s="68">
        <f t="array" ref="BF255">
_xlfn.LET(_xlpm.COEFF,
IF($AW255+$AX255=0,0,IF(MAX(MIN($AX255,EOMONTH(BF$15,0))-MAX($AW255,BF$15)+1,)&gt;0,1,0)),
_xlfn.IFS(
$ES255="LisChannel",
_xlpm.COEFF*
INDEX({1;1;1.2;1.2;1;1;1;1;1.2;1.2;1.2;1.2},
MATCH(MONTH(BF$15),
{1,2,3,4,5,6,7,8,9,10,11,12})),
CONCATENATE($ES255," ",$L255)="RussOutdoor метро",
_xlpm.COEFF*
INDEX({0.8;0.9;1.1;1.1;1;1;1;1;1.1;1.1;1.1;1.1},
MATCH(MONTH(BF$15),
{1,2,3,4,5,6,7,8,9,10,11,12})),
$ES255&lt;&gt;"LisChannel",
_xlpm.COEFF,
$ES255&lt;&gt;"RussOutdoor",
_xlpm.COEFF))</f>
        <v/>
      </c>
      <c r="BG255" s="68">
        <f t="array" ref="BG255">
_xlfn.LET(_xlpm.COEFF,
IF($AW255+$AX255=0,0,IF(MAX(MIN($AX255,EOMONTH(BG$15,0))-MAX($AW255,BG$15)+1,)&gt;0,1,0)),
_xlfn.IFS(
$ES255="LisChannel",
_xlpm.COEFF*
INDEX({1;1;1.2;1.2;1;1;1;1;1.2;1.2;1.2;1.2},
MATCH(MONTH(BG$15),
{1,2,3,4,5,6,7,8,9,10,11,12})),
CONCATENATE($ES255," ",$L255)="RussOutdoor метро",
_xlpm.COEFF*
INDEX({0.8;0.9;1.1;1.1;1;1;1;1;1.1;1.1;1.1;1.1},
MATCH(MONTH(BG$15),
{1,2,3,4,5,6,7,8,9,10,11,12})),
$ES255&lt;&gt;"LisChannel",
_xlpm.COEFF,
$ES255&lt;&gt;"RussOutdoor",
_xlpm.COEFF))</f>
        <v/>
      </c>
      <c r="BH255" s="68">
        <f t="array" ref="BH255">
_xlfn.LET(_xlpm.COEFF,
IF($AW255+$AX255=0,0,IF(MAX(MIN($AX255,EOMONTH(BH$15,0))-MAX($AW255,BH$15)+1,)&gt;0,1,0)),
_xlfn.IFS(
$ES255="LisChannel",
_xlpm.COEFF*
INDEX({1;1;1.2;1.2;1;1;1;1;1.2;1.2;1.2;1.2},
MATCH(MONTH(BH$15),
{1,2,3,4,5,6,7,8,9,10,11,12})),
CONCATENATE($ES255," ",$L255)="RussOutdoor метро",
_xlpm.COEFF*
INDEX({0.8;0.9;1.1;1.1;1;1;1;1;1.1;1.1;1.1;1.1},
MATCH(MONTH(BH$15),
{1,2,3,4,5,6,7,8,9,10,11,12})),
$ES255&lt;&gt;"LisChannel",
_xlpm.COEFF,
$ES255&lt;&gt;"RussOutdoor",
_xlpm.COEFF))</f>
        <v/>
      </c>
      <c r="BI255" s="68">
        <f t="array" ref="BI255">
_xlfn.LET(_xlpm.COEFF,
IF($AW255+$AX255=0,0,IF(MAX(MIN($AX255,EOMONTH(BI$15,0))-MAX($AW255,BI$15)+1,)&gt;0,1,0)),
_xlfn.IFS(
$ES255="LisChannel",
_xlpm.COEFF*
INDEX({1;1;1.2;1.2;1;1;1;1;1.2;1.2;1.2;1.2},
MATCH(MONTH(BI$15),
{1,2,3,4,5,6,7,8,9,10,11,12})),
CONCATENATE($ES255," ",$L255)="RussOutdoor метро",
_xlpm.COEFF*
INDEX({0.8;0.9;1.1;1.1;1;1;1;1;1.1;1.1;1.1;1.1},
MATCH(MONTH(BI$15),
{1,2,3,4,5,6,7,8,9,10,11,12})),
$ES255&lt;&gt;"LisChannel",
_xlpm.COEFF,
$ES255&lt;&gt;"RussOutdoor",
_xlpm.COEFF))</f>
        <v/>
      </c>
      <c r="BJ255" s="68">
        <f t="array" ref="BJ255">
_xlfn.LET(_xlpm.COEFF,
IF($AW255+$AX255=0,0,IF(MAX(MIN($AX255,EOMONTH(BJ$15,0))-MAX($AW255,BJ$15)+1,)&gt;0,1,0)),
_xlfn.IFS(
$ES255="LisChannel",
_xlpm.COEFF*
INDEX({1;1;1.2;1.2;1;1;1;1;1.2;1.2;1.2;1.2},
MATCH(MONTH(BJ$15),
{1,2,3,4,5,6,7,8,9,10,11,12})),
CONCATENATE($ES255," ",$L255)="RussOutdoor метро",
_xlpm.COEFF*
INDEX({0.8;0.9;1.1;1.1;1;1;1;1;1.1;1.1;1.1;1.1},
MATCH(MONTH(BJ$15),
{1,2,3,4,5,6,7,8,9,10,11,12})),
$ES255&lt;&gt;"LisChannel",
_xlpm.COEFF,
$ES255&lt;&gt;"RussOutdoor",
_xlpm.COEFF))</f>
        <v/>
      </c>
      <c r="BK255" s="68">
        <f t="array" ref="BK255">
_xlfn.LET(_xlpm.COEFF,
IF($AW255+$AX255=0,0,IF(MAX(MIN($AX255,EOMONTH(BK$15,0))-MAX($AW255,BK$15)+1,)&gt;0,1,0)),
_xlfn.IFS(
$ES255="LisChannel",
_xlpm.COEFF*
INDEX({1;1;1.2;1.2;1;1;1;1;1.2;1.2;1.2;1.2},
MATCH(MONTH(BK$15),
{1,2,3,4,5,6,7,8,9,10,11,12})),
CONCATENATE($ES255," ",$L255)="RussOutdoor метро",
_xlpm.COEFF*
INDEX({0.8;0.9;1.1;1.1;1;1;1;1;1.1;1.1;1.1;1.1},
MATCH(MONTH(BK$15),
{1,2,3,4,5,6,7,8,9,10,11,12})),
$ES255&lt;&gt;"LisChannel",
_xlpm.COEFF,
$ES255&lt;&gt;"RussOutdoor",
_xlpm.COEFF))</f>
        <v/>
      </c>
      <c r="BL255" s="62">
        <f>COUNTIFS($AZ255:$BK255,"&gt;0")</f>
        <v/>
      </c>
      <c r="BM255" s="65" t="n"/>
      <c r="BN255" s="125">
        <f>$DJ255</f>
        <v/>
      </c>
      <c r="BO255" s="63">
        <f>$DQ255</f>
        <v/>
      </c>
      <c r="BP255" s="125">
        <f>
IFERROR(
IF($BL255=0,0,
$BN255*(1-$BO255)),
0)</f>
        <v/>
      </c>
      <c r="BQ255" s="125">
        <f t="array" ref="BQ255">
IFERROR(
_xlfn.IFS(
$DH255="день_1",
$BP255*$BL255/($AX255-$AW255+1)*AZ255*(DAY(EOMONTH(AZ$15,0))),
$DH255="день_2",
$BP255/30*MAX(MIN($AX255,EOMONTH(AZ$15,0))-MAX($AW255,AZ$15)+1,),
$DH255="раб.день",
$BP255/30*(IFERROR(
_xlfn.LET(_xlpm.VD,
CHOOSE(
{1;2;3;4;5;6;7;8;9;10;11;12;13;14;15;16;17;18},
45658,45659,45660,45661,45662,45663,45664,45665,45711,45724,45778,45779,45785,45786,45820,45821,45965,46022),
_xlfn.LET(_xlpm.DD,
MAX(MIN($AX255,EOMONTH(AZ$15,0))-MAX($AW255,AZ$15),),
_xlfn.IFS(
AND(MONTH($AW255)=MONTH(AZ$15),MONTH($AX255)&lt;&gt;MONTH(AZ$15)),
NETWORKDAYS.INTL($AW255,$AW255+_xlpm.DD,1,_xlpm.VD),
AND(MONTH($AW255)&lt;&gt;MONTH(AZ$15),MONTH($AX255)=MONTH(AZ$15)),
NETWORKDAYS.INTL(($AX255)-_xlpm.DD,$AX255,1,_xlpm.VD),
AND(MONTH($AW255)&lt;MONTH(AZ$15),MONTH($AX255)&gt;MONTH(AZ$15)),
NETWORKDAYS.INTL((EOMONTH(AZ$15-1,1))-_xlpm.DD,EOMONTH(AZ$15-1,1),1,_xlpm.VD),
AND(MONTH($AW255)=MONTH(AZ$15),MONTH($AX255)=MONTH(AZ$15)),
NETWORKDAYS.INTL($AW255,$AX255,1,_xlpm.VD)))),0)),
$DH255="месяц",
$BP255*AZ255,
$DH255="неделя",
$BP255*AZ255/7*(ROUNDUP((DAY(EOMONTH(AZ$15,0)))/4,0))),
0)</f>
        <v/>
      </c>
      <c r="BR255" s="125">
        <f t="array" ref="BR255">
IFERROR(
_xlfn.IFS(
$DH255="день_1",
$BP255*$BL255/($AX255-$AW255+1)*BA255*(DAY(EOMONTH(BA$15,0))),
$DH255="день_2",
$BP255/30*MAX(MIN($AX255,EOMONTH(BA$15,0))-MAX($AW255,BA$15)+1,),
$DH255="раб.день",
$BP255/30*(IFERROR(
_xlfn.LET(_xlpm.VD,
CHOOSE(
{1;2;3;4;5;6;7;8;9;10;11;12;13;14;15;16;17;18},
45658,45659,45660,45661,45662,45663,45664,45665,45711,45724,45778,45779,45785,45786,45820,45821,45965,46022),
_xlfn.LET(_xlpm.DD,
MAX(MIN($AX255,EOMONTH(BA$15,0))-MAX($AW255,BA$15),),
_xlfn.IFS(
AND(MONTH($AW255)=MONTH(BA$15),MONTH($AX255)&lt;&gt;MONTH(BA$15)),
NETWORKDAYS.INTL($AW255,$AW255+_xlpm.DD,1,_xlpm.VD),
AND(MONTH($AW255)&lt;&gt;MONTH(BA$15),MONTH($AX255)=MONTH(BA$15)),
NETWORKDAYS.INTL(($AX255)-_xlpm.DD,$AX255,1,_xlpm.VD),
AND(MONTH($AW255)&lt;MONTH(BA$15),MONTH($AX255)&gt;MONTH(BA$15)),
NETWORKDAYS.INTL((EOMONTH(BA$15-1,1))-_xlpm.DD,EOMONTH(BA$15-1,1),1,_xlpm.VD),
AND(MONTH($AW255)=MONTH(BA$15),MONTH($AX255)=MONTH(BA$15)),
NETWORKDAYS.INTL($AW255,$AX255,1,_xlpm.VD)))),0)),
$DH255="месяц",
$BP255*BA255,
$DH255="неделя",
$BP255*BA255/7*(ROUNDUP((DAY(EOMONTH(BA$15,0)))/4,0))),
0)</f>
        <v/>
      </c>
      <c r="BS255" s="125">
        <f t="array" ref="BS255">
IFERROR(
_xlfn.IFS(
$DH255="день_1",
$BP255*$BL255/($AX255-$AW255+1)*BB255*(DAY(EOMONTH(BB$15,0))),
$DH255="день_2",
$BP255/30*MAX(MIN($AX255,EOMONTH(BB$15,0))-MAX($AW255,BB$15)+1,),
$DH255="раб.день",
$BP255/30*(IFERROR(
_xlfn.LET(_xlpm.VD,
CHOOSE(
{1;2;3;4;5;6;7;8;9;10;11;12;13;14;15;16;17;18},
45658,45659,45660,45661,45662,45663,45664,45665,45711,45724,45778,45779,45785,45786,45820,45821,45965,46022),
_xlfn.LET(_xlpm.DD,
MAX(MIN($AX255,EOMONTH(BB$15,0))-MAX($AW255,BB$15),),
_xlfn.IFS(
AND(MONTH($AW255)=MONTH(BB$15),MONTH($AX255)&lt;&gt;MONTH(BB$15)),
NETWORKDAYS.INTL($AW255,$AW255+_xlpm.DD,1,_xlpm.VD),
AND(MONTH($AW255)&lt;&gt;MONTH(BB$15),MONTH($AX255)=MONTH(BB$15)),
NETWORKDAYS.INTL(($AX255)-_xlpm.DD,$AX255,1,_xlpm.VD),
AND(MONTH($AW255)&lt;MONTH(BB$15),MONTH($AX255)&gt;MONTH(BB$15)),
NETWORKDAYS.INTL((EOMONTH(BB$15-1,1))-_xlpm.DD,EOMONTH(BB$15-1,1),1,_xlpm.VD),
AND(MONTH($AW255)=MONTH(BB$15),MONTH($AX255)=MONTH(BB$15)),
NETWORKDAYS.INTL($AW255,$AX255,1,_xlpm.VD)))),0)),
$DH255="месяц",
$BP255*BB255,
$DH255="неделя",
$BP255*BB255/7*(ROUNDUP((DAY(EOMONTH(BB$15,0)))/4,0))),
0)</f>
        <v/>
      </c>
      <c r="BT255" s="125">
        <f t="array" ref="BT255">
IFERROR(
_xlfn.IFS(
$DH255="день_1",
$BP255*$BL255/($AX255-$AW255+1)*BC255*(DAY(EOMONTH(BC$15,0))),
$DH255="день_2",
$BP255/30*MAX(MIN($AX255,EOMONTH(BC$15,0))-MAX($AW255,BC$15)+1,),
$DH255="раб.день",
$BP255/30*(IFERROR(
_xlfn.LET(_xlpm.VD,
CHOOSE(
{1;2;3;4;5;6;7;8;9;10;11;12;13;14;15;16;17;18},
45658,45659,45660,45661,45662,45663,45664,45665,45711,45724,45778,45779,45785,45786,45820,45821,45965,46022),
_xlfn.LET(_xlpm.DD,
MAX(MIN($AX255,EOMONTH(BC$15,0))-MAX($AW255,BC$15),),
_xlfn.IFS(
AND(MONTH($AW255)=MONTH(BC$15),MONTH($AX255)&lt;&gt;MONTH(BC$15)),
NETWORKDAYS.INTL($AW255,$AW255+_xlpm.DD,1,_xlpm.VD),
AND(MONTH($AW255)&lt;&gt;MONTH(BC$15),MONTH($AX255)=MONTH(BC$15)),
NETWORKDAYS.INTL(($AX255)-_xlpm.DD,$AX255,1,_xlpm.VD),
AND(MONTH($AW255)&lt;MONTH(BC$15),MONTH($AX255)&gt;MONTH(BC$15)),
NETWORKDAYS.INTL((EOMONTH(BC$15-1,1))-_xlpm.DD,EOMONTH(BC$15-1,1),1,_xlpm.VD),
AND(MONTH($AW255)=MONTH(BC$15),MONTH($AX255)=MONTH(BC$15)),
NETWORKDAYS.INTL($AW255,$AX255,1,_xlpm.VD)))),0)),
$DH255="месяц",
$BP255*BC255,
$DH255="неделя",
$BP255*BC255/7*(ROUNDUP((DAY(EOMONTH(BC$15,0)))/4,0))),
0)</f>
        <v/>
      </c>
      <c r="BU255" s="125">
        <f t="array" ref="BU255">
IFERROR(
_xlfn.IFS(
$DH255="день_1",
$BP255*$BL255/($AX255-$AW255+1)*BD255*(DAY(EOMONTH(BD$15,0))),
$DH255="день_2",
$BP255/30*MAX(MIN($AX255,EOMONTH(BD$15,0))-MAX($AW255,BD$15)+1,),
$DH255="раб.день",
$BP255/30*(IFERROR(
_xlfn.LET(_xlpm.VD,
CHOOSE(
{1;2;3;4;5;6;7;8;9;10;11;12;13;14;15;16;17;18},
45658,45659,45660,45661,45662,45663,45664,45665,45711,45724,45778,45779,45785,45786,45820,45821,45965,46022),
_xlfn.LET(_xlpm.DD,
MAX(MIN($AX255,EOMONTH(BD$15,0))-MAX($AW255,BD$15),),
_xlfn.IFS(
AND(MONTH($AW255)=MONTH(BD$15),MONTH($AX255)&lt;&gt;MONTH(BD$15)),
NETWORKDAYS.INTL($AW255,$AW255+_xlpm.DD,1,_xlpm.VD),
AND(MONTH($AW255)&lt;&gt;MONTH(BD$15),MONTH($AX255)=MONTH(BD$15)),
NETWORKDAYS.INTL(($AX255)-_xlpm.DD,$AX255,1,_xlpm.VD),
AND(MONTH($AW255)&lt;MONTH(BD$15),MONTH($AX255)&gt;MONTH(BD$15)),
NETWORKDAYS.INTL((EOMONTH(BD$15-1,1))-_xlpm.DD,EOMONTH(BD$15-1,1),1,_xlpm.VD),
AND(MONTH($AW255)=MONTH(BD$15),MONTH($AX255)=MONTH(BD$15)),
NETWORKDAYS.INTL($AW255,$AX255,1,_xlpm.VD)))),0)),
$DH255="месяц",
$BP255*BD255,
$DH255="неделя",
$BP255*BD255/7*(ROUNDUP((DAY(EOMONTH(BD$15,0)))/4,0))),
0)</f>
        <v/>
      </c>
      <c r="BV255" s="125">
        <f t="array" ref="BV255">
IFERROR(
_xlfn.IFS(
$DH255="день_1",
$BP255*$BL255/($AX255-$AW255+1)*BE255*(DAY(EOMONTH(BE$15,0))),
$DH255="день_2",
$BP255/30*MAX(MIN($AX255,EOMONTH(BE$15,0))-MAX($AW255,BE$15)+1,),
$DH255="раб.день",
$BP255/30*(IFERROR(
_xlfn.LET(_xlpm.VD,
CHOOSE(
{1;2;3;4;5;6;7;8;9;10;11;12;13;14;15;16;17;18},
45658,45659,45660,45661,45662,45663,45664,45665,45711,45724,45778,45779,45785,45786,45820,45821,45965,46022),
_xlfn.LET(_xlpm.DD,
MAX(MIN($AX255,EOMONTH(BE$15,0))-MAX($AW255,BE$15),),
_xlfn.IFS(
AND(MONTH($AW255)=MONTH(BE$15),MONTH($AX255)&lt;&gt;MONTH(BE$15)),
NETWORKDAYS.INTL($AW255,$AW255+_xlpm.DD,1,_xlpm.VD),
AND(MONTH($AW255)&lt;&gt;MONTH(BE$15),MONTH($AX255)=MONTH(BE$15)),
NETWORKDAYS.INTL(($AX255)-_xlpm.DD,$AX255,1,_xlpm.VD),
AND(MONTH($AW255)&lt;MONTH(BE$15),MONTH($AX255)&gt;MONTH(BE$15)),
NETWORKDAYS.INTL((EOMONTH(BE$15-1,1))-_xlpm.DD,EOMONTH(BE$15-1,1),1,_xlpm.VD),
AND(MONTH($AW255)=MONTH(BE$15),MONTH($AX255)=MONTH(BE$15)),
NETWORKDAYS.INTL($AW255,$AX255,1,_xlpm.VD)))),0)),
$DH255="месяц",
$BP255*BE255,
$DH255="неделя",
$BP255*BE255/7*(ROUNDUP((DAY(EOMONTH(BE$15,0)))/4,0))),
0)</f>
        <v/>
      </c>
      <c r="BW255" s="125">
        <f t="array" ref="BW255">
IFERROR(
_xlfn.IFS(
$DH255="день_1",
$BP255*$BL255/($AX255-$AW255+1)*BF255*(DAY(EOMONTH(BF$15,0))),
$DH255="день_2",
$BP255/30*MAX(MIN($AX255,EOMONTH(BF$15,0))-MAX($AW255,BF$15)+1,),
$DH255="раб.день",
$BP255/30*(IFERROR(
_xlfn.LET(_xlpm.VD,
CHOOSE(
{1;2;3;4;5;6;7;8;9;10;11;12;13;14;15;16;17;18},
45658,45659,45660,45661,45662,45663,45664,45665,45711,45724,45778,45779,45785,45786,45820,45821,45965,46022),
_xlfn.LET(_xlpm.DD,
MAX(MIN($AX255,EOMONTH(BF$15,0))-MAX($AW255,BF$15),),
_xlfn.IFS(
AND(MONTH($AW255)=MONTH(BF$15),MONTH($AX255)&lt;&gt;MONTH(BF$15)),
NETWORKDAYS.INTL($AW255,$AW255+_xlpm.DD,1,_xlpm.VD),
AND(MONTH($AW255)&lt;&gt;MONTH(BF$15),MONTH($AX255)=MONTH(BF$15)),
NETWORKDAYS.INTL(($AX255)-_xlpm.DD,$AX255,1,_xlpm.VD),
AND(MONTH($AW255)&lt;MONTH(BF$15),MONTH($AX255)&gt;MONTH(BF$15)),
NETWORKDAYS.INTL((EOMONTH(BF$15-1,1))-_xlpm.DD,EOMONTH(BF$15-1,1),1,_xlpm.VD),
AND(MONTH($AW255)=MONTH(BF$15),MONTH($AX255)=MONTH(BF$15)),
NETWORKDAYS.INTL($AW255,$AX255,1,_xlpm.VD)))),0)),
$DH255="месяц",
$BP255*BF255,
$DH255="неделя",
$BP255*BF255/7*(ROUNDUP((DAY(EOMONTH(BF$15,0)))/4,0))),
0)</f>
        <v/>
      </c>
      <c r="BX255" s="125">
        <f t="array" ref="BX255">
IFERROR(
_xlfn.IFS(
$DH255="день_1",
$BP255*$BL255/($AX255-$AW255+1)*BG255*(DAY(EOMONTH(BG$15,0))),
$DH255="день_2",
$BP255/30*MAX(MIN($AX255,EOMONTH(BG$15,0))-MAX($AW255,BG$15)+1,),
$DH255="раб.день",
$BP255/30*(IFERROR(
_xlfn.LET(_xlpm.VD,
CHOOSE(
{1;2;3;4;5;6;7;8;9;10;11;12;13;14;15;16;17;18},
45658,45659,45660,45661,45662,45663,45664,45665,45711,45724,45778,45779,45785,45786,45820,45821,45965,46022),
_xlfn.LET(_xlpm.DD,
MAX(MIN($AX255,EOMONTH(BG$15,0))-MAX($AW255,BG$15),),
_xlfn.IFS(
AND(MONTH($AW255)=MONTH(BG$15),MONTH($AX255)&lt;&gt;MONTH(BG$15)),
NETWORKDAYS.INTL($AW255,$AW255+_xlpm.DD,1,_xlpm.VD),
AND(MONTH($AW255)&lt;&gt;MONTH(BG$15),MONTH($AX255)=MONTH(BG$15)),
NETWORKDAYS.INTL(($AX255)-_xlpm.DD,$AX255,1,_xlpm.VD),
AND(MONTH($AW255)&lt;MONTH(BG$15),MONTH($AX255)&gt;MONTH(BG$15)),
NETWORKDAYS.INTL((EOMONTH(BG$15-1,1))-_xlpm.DD,EOMONTH(BG$15-1,1),1,_xlpm.VD),
AND(MONTH($AW255)=MONTH(BG$15),MONTH($AX255)=MONTH(BG$15)),
NETWORKDAYS.INTL($AW255,$AX255,1,_xlpm.VD)))),0)),
$DH255="месяц",
$BP255*BG255,
$DH255="неделя",
$BP255*BG255/7*(ROUNDUP((DAY(EOMONTH(BG$15,0)))/4,0))),
0)</f>
        <v/>
      </c>
      <c r="BY255" s="125">
        <f t="array" ref="BY255">
IFERROR(
_xlfn.IFS(
$DH255="день_1",
$BP255*$BL255/($AX255-$AW255+1)*BH255*(DAY(EOMONTH(BH$15,0))),
$DH255="день_2",
$BP255/30*MAX(MIN($AX255,EOMONTH(BH$15,0))-MAX($AW255,BH$15)+1,),
$DH255="раб.день",
$BP255/30*(IFERROR(
_xlfn.LET(_xlpm.VD,
CHOOSE(
{1;2;3;4;5;6;7;8;9;10;11;12;13;14;15;16;17;18},
45658,45659,45660,45661,45662,45663,45664,45665,45711,45724,45778,45779,45785,45786,45820,45821,45965,46022),
_xlfn.LET(_xlpm.DD,
MAX(MIN($AX255,EOMONTH(BH$15,0))-MAX($AW255,BH$15),),
_xlfn.IFS(
AND(MONTH($AW255)=MONTH(BH$15),MONTH($AX255)&lt;&gt;MONTH(BH$15)),
NETWORKDAYS.INTL($AW255,$AW255+_xlpm.DD,1,_xlpm.VD),
AND(MONTH($AW255)&lt;&gt;MONTH(BH$15),MONTH($AX255)=MONTH(BH$15)),
NETWORKDAYS.INTL(($AX255)-_xlpm.DD,$AX255,1,_xlpm.VD),
AND(MONTH($AW255)&lt;MONTH(BH$15),MONTH($AX255)&gt;MONTH(BH$15)),
NETWORKDAYS.INTL((EOMONTH(BH$15-1,1))-_xlpm.DD,EOMONTH(BH$15-1,1),1,_xlpm.VD),
AND(MONTH($AW255)=MONTH(BH$15),MONTH($AX255)=MONTH(BH$15)),
NETWORKDAYS.INTL($AW255,$AX255,1,_xlpm.VD)))),0)),
$DH255="месяц",
$BP255*BH255,
$DH255="неделя",
$BP255*BH255/7*(ROUNDUP((DAY(EOMONTH(BH$15,0)))/4,0))),
0)</f>
        <v/>
      </c>
      <c r="BZ255" s="125">
        <f t="array" ref="BZ255">
IFERROR(
_xlfn.IFS(
$DH255="день_1",
$BP255*$BL255/($AX255-$AW255+1)*BI255*(DAY(EOMONTH(BI$15,0))),
$DH255="день_2",
$BP255/30*MAX(MIN($AX255,EOMONTH(BI$15,0))-MAX($AW255,BI$15)+1,),
$DH255="раб.день",
$BP255/30*(IFERROR(
_xlfn.LET(_xlpm.VD,
CHOOSE(
{1;2;3;4;5;6;7;8;9;10;11;12;13;14;15;16;17;18},
45658,45659,45660,45661,45662,45663,45664,45665,45711,45724,45778,45779,45785,45786,45820,45821,45965,46022),
_xlfn.LET(_xlpm.DD,
MAX(MIN($AX255,EOMONTH(BI$15,0))-MAX($AW255,BI$15),),
_xlfn.IFS(
AND(MONTH($AW255)=MONTH(BI$15),MONTH($AX255)&lt;&gt;MONTH(BI$15)),
NETWORKDAYS.INTL($AW255,$AW255+_xlpm.DD,1,_xlpm.VD),
AND(MONTH($AW255)&lt;&gt;MONTH(BI$15),MONTH($AX255)=MONTH(BI$15)),
NETWORKDAYS.INTL(($AX255)-_xlpm.DD,$AX255,1,_xlpm.VD),
AND(MONTH($AW255)&lt;MONTH(BI$15),MONTH($AX255)&gt;MONTH(BI$15)),
NETWORKDAYS.INTL((EOMONTH(BI$15-1,1))-_xlpm.DD,EOMONTH(BI$15-1,1),1,_xlpm.VD),
AND(MONTH($AW255)=MONTH(BI$15),MONTH($AX255)=MONTH(BI$15)),
NETWORKDAYS.INTL($AW255,$AX255,1,_xlpm.VD)))),0)),
$DH255="месяц",
$BP255*BI255,
$DH255="неделя",
$BP255*BI255/7*(ROUNDUP((DAY(EOMONTH(BI$15,0)))/4,0))),
0)</f>
        <v/>
      </c>
      <c r="CA255" s="125">
        <f t="array" ref="CA255">
IFERROR(
_xlfn.IFS(
$DH255="день_1",
$BP255*$BL255/($AX255-$AW255+1)*BJ255*(DAY(EOMONTH(BJ$15,0))),
$DH255="день_2",
$BP255/30*MAX(MIN($AX255,EOMONTH(BJ$15,0))-MAX($AW255,BJ$15)+1,),
$DH255="раб.день",
$BP255/30*(IFERROR(
_xlfn.LET(_xlpm.VD,
CHOOSE(
{1;2;3;4;5;6;7;8;9;10;11;12;13;14;15;16;17;18},
45658,45659,45660,45661,45662,45663,45664,45665,45711,45724,45778,45779,45785,45786,45820,45821,45965,46022),
_xlfn.LET(_xlpm.DD,
MAX(MIN($AX255,EOMONTH(BJ$15,0))-MAX($AW255,BJ$15),),
_xlfn.IFS(
AND(MONTH($AW255)=MONTH(BJ$15),MONTH($AX255)&lt;&gt;MONTH(BJ$15)),
NETWORKDAYS.INTL($AW255,$AW255+_xlpm.DD,1,_xlpm.VD),
AND(MONTH($AW255)&lt;&gt;MONTH(BJ$15),MONTH($AX255)=MONTH(BJ$15)),
NETWORKDAYS.INTL(($AX255)-_xlpm.DD,$AX255,1,_xlpm.VD),
AND(MONTH($AW255)&lt;MONTH(BJ$15),MONTH($AX255)&gt;MONTH(BJ$15)),
NETWORKDAYS.INTL((EOMONTH(BJ$15-1,1))-_xlpm.DD,EOMONTH(BJ$15-1,1),1,_xlpm.VD),
AND(MONTH($AW255)=MONTH(BJ$15),MONTH($AX255)=MONTH(BJ$15)),
NETWORKDAYS.INTL($AW255,$AX255,1,_xlpm.VD)))),0)),
$DH255="месяц",
$BP255*BJ255,
$DH255="неделя",
$BP255*BJ255/7*(ROUNDUP((DAY(EOMONTH(BJ$15,0)))/4,0))),
0)</f>
        <v/>
      </c>
      <c r="CB255" s="125">
        <f t="array" ref="CB255">
IFERROR(
_xlfn.IFS(
$DH255="день_1",
$BP255*$BL255/($AX255-$AW255+1)*BK255*(DAY(EOMONTH(BK$15,0))),
$DH255="день_2",
$BP255/30*MAX(MIN($AX255,EOMONTH(BK$15,0))-MAX($AW255,BK$15)+1,),
$DH255="раб.день",
$BP255/30*(IFERROR(
_xlfn.LET(_xlpm.VD,
CHOOSE(
{1;2;3;4;5;6;7;8;9;10;11;12;13;14;15;16;17;18},
45658,45659,45660,45661,45662,45663,45664,45665,45711,45724,45778,45779,45785,45786,45820,45821,45965,46022),
_xlfn.LET(_xlpm.DD,
MAX(MIN($AX255,EOMONTH(BK$15,0))-MAX($AW255,BK$15),),
_xlfn.IFS(
AND(MONTH($AW255)=MONTH(BK$15),MONTH($AX255)&lt;&gt;MONTH(BK$15)),
NETWORKDAYS.INTL($AW255,$AW255+_xlpm.DD,1,_xlpm.VD),
AND(MONTH($AW255)&lt;&gt;MONTH(BK$15),MONTH($AX255)=MONTH(BK$15)),
NETWORKDAYS.INTL(($AX255)-_xlpm.DD,$AX255,1,_xlpm.VD),
AND(MONTH($AW255)&lt;MONTH(BK$15),MONTH($AX255)&gt;MONTH(BK$15)),
NETWORKDAYS.INTL((EOMONTH(BK$15-1,1))-_xlpm.DD,EOMONTH(BK$15-1,1),1,_xlpm.VD),
AND(MONTH($AW255)=MONTH(BK$15),MONTH($AX255)=MONTH(BK$15)),
NETWORKDAYS.INTL($AW255,$AX255,1,_xlpm.VD)))),0)),
$DH255="месяц",
$BP255*BK255,
$DH255="неделя",
$BP255*BK255/7*(ROUNDUP((DAY(EOMONTH(BK$15,0)))/4,0))),
0)</f>
        <v/>
      </c>
      <c r="CC255" s="125">
        <f>SUM($BQ255:$CB255)</f>
        <v/>
      </c>
      <c r="CD255" s="126">
        <f>SUM($EH255:$EH255)</f>
        <v/>
      </c>
      <c r="CE255" s="126">
        <f>$CD255*$AB255</f>
        <v/>
      </c>
      <c r="CF255" s="126">
        <f>SUM($EK255:$EK255)</f>
        <v/>
      </c>
      <c r="CG255" s="126">
        <f>$CF255*$AB255</f>
        <v/>
      </c>
      <c r="CH255" s="126">
        <f>SUM($CC255,$CE255,$CG255)</f>
        <v/>
      </c>
      <c r="CI255" s="126">
        <f>$CH255*(1+$CM255)</f>
        <v/>
      </c>
      <c r="CJ255" s="127" t="n">
        <v>0</v>
      </c>
      <c r="CK255" s="126">
        <f>SUM($CH255:$CH255)*(1+$CJ255)</f>
        <v/>
      </c>
      <c r="CL255" s="126">
        <f>SUM($CH255:$CH255)*(1+$CM255)</f>
        <v/>
      </c>
      <c r="CM255" s="59" t="inlineStr">
        <is>
          <t>20%</t>
        </is>
      </c>
      <c r="CN255" s="59" t="n"/>
      <c r="CO255" s="72" t="n"/>
      <c r="CP255" s="59" t="n"/>
      <c r="CQ255" s="73" t="n"/>
      <c r="CR255" s="73" t="n"/>
      <c r="CS255" s="73" t="n"/>
      <c r="CT255" s="72" t="n"/>
      <c r="CU255" s="79" t="inlineStr">
        <is>
          <t> </t>
        </is>
      </c>
      <c r="CV255" s="60" t="n"/>
      <c r="CW255" s="60" t="n"/>
      <c r="CX255" s="60" t="n"/>
      <c r="CY255" s="127">
        <f>IFERROR(($CC255-$EE255)/($EE255/(1-$DQ255)),0)</f>
        <v/>
      </c>
      <c r="CZ255" s="127">
        <f>IFERROR(1-$EI255/($CE255),0)</f>
        <v/>
      </c>
      <c r="DA255" s="127">
        <f>IFERROR(1-$EL255/($CG255),0)</f>
        <v/>
      </c>
      <c r="DB255" s="126">
        <f>ROUND(IFERROR(($CI255/(1+$CM255)-$EN255),0),2)</f>
        <v/>
      </c>
      <c r="DC255" s="128" t="n"/>
      <c r="DD255" s="125" t="n"/>
      <c r="DE255" s="75" t="n">
        <v>0</v>
      </c>
      <c r="DF255" s="128" t="n"/>
      <c r="DG255" s="125">
        <f>IF($DC255=0,0,$DD255*($DC255*100%-$DE255*$DF255))*SUM($AB255:$AB255)</f>
        <v/>
      </c>
      <c r="DH255" s="129" t="inlineStr">
        <is>
          <t>месяц</t>
        </is>
      </c>
      <c r="DI255" s="130">
        <f t="array" ref="DI255">IFERROR(
IF($ES255="LisChannel",
(ROUND(((INDEX({174.625;153.888888888889;130.972222222222},MATCH($AI255,{2;3;4}),0))*$AG255*$AI255),2)),0),0)</f>
        <v/>
      </c>
      <c r="DJ255" s="130">
        <f>
_xlfn.LET(_xlpm.X,
IFERROR(
IF($ES255="НовиковТВ",
(_xlfn.LET(_xlpm.NTV,
_xlfn.LET(_xlpm.MIN,350000,
IF(SUMIFS($DI:$DI,$ES:$ES,"НовиковТВ")&lt;=_xlpm.MIN,
(SUMIFS($DI:$DI,$ES:$ES,"НовиковТВ")/(COUNTIFS($ES:$ES,"НовиковТВ")))*_xlpm.MIN/SUMIFS($DI:$DI,$ES:$ES,"НовиковТВ"),
DI255)),
_xlpm.NTV+$DG255/(1-(1-(_xlpm.NTV)*(1-$DL255)*(1-$DM255)*(1-$DN255)*(1-$DO255)*(1-$DP255)/_xlpm.NTV))))/(1+$EP255),
$DI255+$DG255/(1-(1-($DI255)*(1-$DL255)*(1-$DM255)*(1-$DN255)*(1-$DO255)*(1-$DP255)/$DI255))),
0),
_xlpm.X*(1+$CM255)*(1+$CW255)-_xlpm.X*(1+$CM255)+_xlpm.X)</f>
        <v/>
      </c>
      <c r="DK255" s="125" t="inlineStr">
        <is>
          <t>послед.</t>
        </is>
      </c>
      <c r="DL255" s="63" t="n">
        <v>0</v>
      </c>
      <c r="DM255" s="63" t="n">
        <v>0</v>
      </c>
      <c r="DN255" s="63" t="n">
        <v>0</v>
      </c>
      <c r="DO255" s="63" t="n">
        <v>0</v>
      </c>
      <c r="DP255" s="63" t="n">
        <v>0</v>
      </c>
      <c r="DQ255" s="63">
        <f t="array" ref="DQ255">IFERROR(_xlfn.IFS(
$DK255="послед.",1-(1-$DL255)*(1-$DM255)*(1-$DN255)*(1-$DO255)*(1-$DP255),
$DK255="сумм.",$DL255+$DM255+$DN255+$DO255+$DP255),
0)</f>
        <v/>
      </c>
      <c r="DR255" s="125">
        <f t="array" ref="DR255">
IFERROR(
_xlfn.IFS(
$BL255=0,
0,
$BL255&gt;0,
_xlfn.IFS($DK255="послед.",
$DJ255*(1-$DL255)*(1-$DM255)*(1-$DN255)*(1-$DO255)*(1-$DP255),
$DK255="сумм.",
$DJ255*(1-($DL255+$DM255+$DN255+$DO255+$DP255)))),0)</f>
        <v/>
      </c>
      <c r="DS255" s="125">
        <f t="array" ref="DS255">
IFERROR(_xlfn.IFS(
$DH255="день_1",
$DR255*$BL255/($AX255-$AW255+1)*AZ255*(DAY(EOMONTH(AZ$15,0))),
$DH255="день_2",
$DR255/30*MAX(MIN($AX255,EOMONTH(AZ$15,0))-MAX($AW255,AZ$15)+1,),
$DH255="раб.день",
$DR255/30*(IFERROR(
_xlfn.LET(_xlpm.VD,
CHOOSE(
{1;2;3;4;5;6;7;8;9;10;11;12;13;14;15;16;17;18},
45658,45659,45660,45661,45662,45663,45664,45665,45711,45724,45778,45779,45785,45786,45820,45821,45965,46022),
_xlfn.LET(_xlpm.DD,
MAX(MIN($AX255,EOMONTH(AZ$15,0))-MAX($AW255,AZ$15),),
_xlfn.IFS(
AND(MONTH($AW255)=MONTH(AZ$15),MONTH($AX255)&lt;&gt;MONTH(AZ$15)),
NETWORKDAYS.INTL($AW255,$AW255+_xlpm.DD,1,_xlpm.VD),
AND(MONTH($AW255)&lt;&gt;MONTH(AZ$15),MONTH($AX255)=MONTH(AZ$15)),
NETWORKDAYS.INTL(($AX255)-_xlpm.DD,$AX255,1,_xlpm.VD),
AND(MONTH($AW255)&lt;MONTH(AZ$15),MONTH($AX255)&gt;MONTH(AZ$15)),
NETWORKDAYS.INTL((EOMONTH(AZ$15-1,1))-_xlpm.DD,EOMONTH(AZ$15-1,1),1,_xlpm.VD),
AND(MONTH($AW255)=MONTH(AZ$15),MONTH($AX255)=MONTH(AZ$15)),
NETWORKDAYS.INTL($AW255,$AX255,1,_xlpm.VD)))),0)),
$DH255="месяц",
$DR255*AZ255,
$DH255="неделя",
$DR255*AZ255/7*(ROUNDUP((DAY(EOMONTH(AZ$15,0)))/4,0))),
0)</f>
        <v/>
      </c>
      <c r="DT255" s="125">
        <f t="array" ref="DT255">
IFERROR(_xlfn.IFS(
$DH255="день_1",
$DR255*$BL255/($AX255-$AW255+1)*BA255*(DAY(EOMONTH(BA$15,0))),
$DH255="день_2",
$DR255/30*MAX(MIN($AX255,EOMONTH(BA$15,0))-MAX($AW255,BA$15)+1,),
$DH255="раб.день",
$DR255/30*(IFERROR(
_xlfn.LET(_xlpm.VD,
CHOOSE(
{1;2;3;4;5;6;7;8;9;10;11;12;13;14;15;16;17;18},
45658,45659,45660,45661,45662,45663,45664,45665,45711,45724,45778,45779,45785,45786,45820,45821,45965,46022),
_xlfn.LET(_xlpm.DD,
MAX(MIN($AX255,EOMONTH(BA$15,0))-MAX($AW255,BA$15),),
_xlfn.IFS(
AND(MONTH($AW255)=MONTH(BA$15),MONTH($AX255)&lt;&gt;MONTH(BA$15)),
NETWORKDAYS.INTL($AW255,$AW255+_xlpm.DD,1,_xlpm.VD),
AND(MONTH($AW255)&lt;&gt;MONTH(BA$15),MONTH($AX255)=MONTH(BA$15)),
NETWORKDAYS.INTL(($AX255)-_xlpm.DD,$AX255,1,_xlpm.VD),
AND(MONTH($AW255)&lt;MONTH(BA$15),MONTH($AX255)&gt;MONTH(BA$15)),
NETWORKDAYS.INTL((EOMONTH(BA$15-1,1))-_xlpm.DD,EOMONTH(BA$15-1,1),1,_xlpm.VD),
AND(MONTH($AW255)=MONTH(BA$15),MONTH($AX255)=MONTH(BA$15)),
NETWORKDAYS.INTL($AW255,$AX255,1,_xlpm.VD)))),0)),
$DH255="месяц",
$DR255*BA255,
$DH255="неделя",
$DR255*BA255/7*(ROUNDUP((DAY(EOMONTH(BA$15,0)))/4,0))),
0)</f>
        <v/>
      </c>
      <c r="DU255" s="125">
        <f t="array" ref="DU255">
IFERROR(_xlfn.IFS(
$DH255="день_1",
$DR255*$BL255/($AX255-$AW255+1)*BB255*(DAY(EOMONTH(BB$15,0))),
$DH255="день_2",
$DR255/30*MAX(MIN($AX255,EOMONTH(BB$15,0))-MAX($AW255,BB$15)+1,),
$DH255="раб.день",
$DR255/30*(IFERROR(
_xlfn.LET(_xlpm.VD,
CHOOSE(
{1;2;3;4;5;6;7;8;9;10;11;12;13;14;15;16;17;18},
45658,45659,45660,45661,45662,45663,45664,45665,45711,45724,45778,45779,45785,45786,45820,45821,45965,46022),
_xlfn.LET(_xlpm.DD,
MAX(MIN($AX255,EOMONTH(BB$15,0))-MAX($AW255,BB$15),),
_xlfn.IFS(
AND(MONTH($AW255)=MONTH(BB$15),MONTH($AX255)&lt;&gt;MONTH(BB$15)),
NETWORKDAYS.INTL($AW255,$AW255+_xlpm.DD,1,_xlpm.VD),
AND(MONTH($AW255)&lt;&gt;MONTH(BB$15),MONTH($AX255)=MONTH(BB$15)),
NETWORKDAYS.INTL(($AX255)-_xlpm.DD,$AX255,1,_xlpm.VD),
AND(MONTH($AW255)&lt;MONTH(BB$15),MONTH($AX255)&gt;MONTH(BB$15)),
NETWORKDAYS.INTL((EOMONTH(BB$15-1,1))-_xlpm.DD,EOMONTH(BB$15-1,1),1,_xlpm.VD),
AND(MONTH($AW255)=MONTH(BB$15),MONTH($AX255)=MONTH(BB$15)),
NETWORKDAYS.INTL($AW255,$AX255,1,_xlpm.VD)))),0)),
$DH255="месяц",
$DR255*BB255,
$DH255="неделя",
$DR255*BB255/7*(ROUNDUP((DAY(EOMONTH(BB$15,0)))/4,0))),
0)</f>
        <v/>
      </c>
      <c r="DV255" s="125">
        <f t="array" ref="DV255">
IFERROR(_xlfn.IFS(
$DH255="день_1",
$DR255*$BL255/($AX255-$AW255+1)*BC255*(DAY(EOMONTH(BC$15,0))),
$DH255="день_2",
$DR255/30*MAX(MIN($AX255,EOMONTH(BC$15,0))-MAX($AW255,BC$15)+1,),
$DH255="раб.день",
$DR255/30*(IFERROR(
_xlfn.LET(_xlpm.VD,
CHOOSE(
{1;2;3;4;5;6;7;8;9;10;11;12;13;14;15;16;17;18},
45658,45659,45660,45661,45662,45663,45664,45665,45711,45724,45778,45779,45785,45786,45820,45821,45965,46022),
_xlfn.LET(_xlpm.DD,
MAX(MIN($AX255,EOMONTH(BC$15,0))-MAX($AW255,BC$15),),
_xlfn.IFS(
AND(MONTH($AW255)=MONTH(BC$15),MONTH($AX255)&lt;&gt;MONTH(BC$15)),
NETWORKDAYS.INTL($AW255,$AW255+_xlpm.DD,1,_xlpm.VD),
AND(MONTH($AW255)&lt;&gt;MONTH(BC$15),MONTH($AX255)=MONTH(BC$15)),
NETWORKDAYS.INTL(($AX255)-_xlpm.DD,$AX255,1,_xlpm.VD),
AND(MONTH($AW255)&lt;MONTH(BC$15),MONTH($AX255)&gt;MONTH(BC$15)),
NETWORKDAYS.INTL((EOMONTH(BC$15-1,1))-_xlpm.DD,EOMONTH(BC$15-1,1),1,_xlpm.VD),
AND(MONTH($AW255)=MONTH(BC$15),MONTH($AX255)=MONTH(BC$15)),
NETWORKDAYS.INTL($AW255,$AX255,1,_xlpm.VD)))),0)),
$DH255="месяц",
$DR255*BC255,
$DH255="неделя",
$DR255*BC255/7*(ROUNDUP((DAY(EOMONTH(BC$15,0)))/4,0))),
0)</f>
        <v/>
      </c>
      <c r="DW255" s="125">
        <f t="array" ref="DW255">
IFERROR(_xlfn.IFS(
$DH255="день_1",
$DR255*$BL255/($AX255-$AW255+1)*BD255*(DAY(EOMONTH(BD$15,0))),
$DH255="день_2",
$DR255/30*MAX(MIN($AX255,EOMONTH(BD$15,0))-MAX($AW255,BD$15)+1,),
$DH255="раб.день",
$DR255/30*(IFERROR(
_xlfn.LET(_xlpm.VD,
CHOOSE(
{1;2;3;4;5;6;7;8;9;10;11;12;13;14;15;16;17;18},
45658,45659,45660,45661,45662,45663,45664,45665,45711,45724,45778,45779,45785,45786,45820,45821,45965,46022),
_xlfn.LET(_xlpm.DD,
MAX(MIN($AX255,EOMONTH(BD$15,0))-MAX($AW255,BD$15),),
_xlfn.IFS(
AND(MONTH($AW255)=MONTH(BD$15),MONTH($AX255)&lt;&gt;MONTH(BD$15)),
NETWORKDAYS.INTL($AW255,$AW255+_xlpm.DD,1,_xlpm.VD),
AND(MONTH($AW255)&lt;&gt;MONTH(BD$15),MONTH($AX255)=MONTH(BD$15)),
NETWORKDAYS.INTL(($AX255)-_xlpm.DD,$AX255,1,_xlpm.VD),
AND(MONTH($AW255)&lt;MONTH(BD$15),MONTH($AX255)&gt;MONTH(BD$15)),
NETWORKDAYS.INTL((EOMONTH(BD$15-1,1))-_xlpm.DD,EOMONTH(BD$15-1,1),1,_xlpm.VD),
AND(MONTH($AW255)=MONTH(BD$15),MONTH($AX255)=MONTH(BD$15)),
NETWORKDAYS.INTL($AW255,$AX255,1,_xlpm.VD)))),0)),
$DH255="месяц",
$DR255*BD255,
$DH255="неделя",
$DR255*BD255/7*(ROUNDUP((DAY(EOMONTH(BD$15,0)))/4,0))),
0)</f>
        <v/>
      </c>
      <c r="DX255" s="125">
        <f t="array" ref="DX255">
IFERROR(_xlfn.IFS(
$DH255="день_1",
$DR255*$BL255/($AX255-$AW255+1)*BE255*(DAY(EOMONTH(BE$15,0))),
$DH255="день_2",
$DR255/30*MAX(MIN($AX255,EOMONTH(BE$15,0))-MAX($AW255,BE$15)+1,),
$DH255="раб.день",
$DR255/30*(IFERROR(
_xlfn.LET(_xlpm.VD,
CHOOSE(
{1;2;3;4;5;6;7;8;9;10;11;12;13;14;15;16;17;18},
45658,45659,45660,45661,45662,45663,45664,45665,45711,45724,45778,45779,45785,45786,45820,45821,45965,46022),
_xlfn.LET(_xlpm.DD,
MAX(MIN($AX255,EOMONTH(BE$15,0))-MAX($AW255,BE$15),),
_xlfn.IFS(
AND(MONTH($AW255)=MONTH(BE$15),MONTH($AX255)&lt;&gt;MONTH(BE$15)),
NETWORKDAYS.INTL($AW255,$AW255+_xlpm.DD,1,_xlpm.VD),
AND(MONTH($AW255)&lt;&gt;MONTH(BE$15),MONTH($AX255)=MONTH(BE$15)),
NETWORKDAYS.INTL(($AX255)-_xlpm.DD,$AX255,1,_xlpm.VD),
AND(MONTH($AW255)&lt;MONTH(BE$15),MONTH($AX255)&gt;MONTH(BE$15)),
NETWORKDAYS.INTL((EOMONTH(BE$15-1,1))-_xlpm.DD,EOMONTH(BE$15-1,1),1,_xlpm.VD),
AND(MONTH($AW255)=MONTH(BE$15),MONTH($AX255)=MONTH(BE$15)),
NETWORKDAYS.INTL($AW255,$AX255,1,_xlpm.VD)))),0)),
$DH255="месяц",
$DR255*BE255,
$DH255="неделя",
$DR255*BE255/7*(ROUNDUP((DAY(EOMONTH(BE$15,0)))/4,0))),
0)</f>
        <v/>
      </c>
      <c r="DY255" s="125">
        <f t="array" ref="DY255">
IFERROR(_xlfn.IFS(
$DH255="день_1",
$DR255*$BL255/($AX255-$AW255+1)*BF255*(DAY(EOMONTH(BF$15,0))),
$DH255="день_2",
$DR255/30*MAX(MIN($AX255,EOMONTH(BF$15,0))-MAX($AW255,BF$15)+1,),
$DH255="раб.день",
$DR255/30*(IFERROR(
_xlfn.LET(_xlpm.VD,
CHOOSE(
{1;2;3;4;5;6;7;8;9;10;11;12;13;14;15;16;17;18},
45658,45659,45660,45661,45662,45663,45664,45665,45711,45724,45778,45779,45785,45786,45820,45821,45965,46022),
_xlfn.LET(_xlpm.DD,
MAX(MIN($AX255,EOMONTH(BF$15,0))-MAX($AW255,BF$15),),
_xlfn.IFS(
AND(MONTH($AW255)=MONTH(BF$15),MONTH($AX255)&lt;&gt;MONTH(BF$15)),
NETWORKDAYS.INTL($AW255,$AW255+_xlpm.DD,1,_xlpm.VD),
AND(MONTH($AW255)&lt;&gt;MONTH(BF$15),MONTH($AX255)=MONTH(BF$15)),
NETWORKDAYS.INTL(($AX255)-_xlpm.DD,$AX255,1,_xlpm.VD),
AND(MONTH($AW255)&lt;MONTH(BF$15),MONTH($AX255)&gt;MONTH(BF$15)),
NETWORKDAYS.INTL((EOMONTH(BF$15-1,1))-_xlpm.DD,EOMONTH(BF$15-1,1),1,_xlpm.VD),
AND(MONTH($AW255)=MONTH(BF$15),MONTH($AX255)=MONTH(BF$15)),
NETWORKDAYS.INTL($AW255,$AX255,1,_xlpm.VD)))),0)),
$DH255="месяц",
$DR255*BF255,
$DH255="неделя",
$DR255*BF255/7*(ROUNDUP((DAY(EOMONTH(BF$15,0)))/4,0))),
0)</f>
        <v/>
      </c>
      <c r="DZ255" s="125">
        <f t="array" ref="DZ255">
IFERROR(_xlfn.IFS(
$DH255="день_1",
$DR255*$BL255/($AX255-$AW255+1)*BG255*(DAY(EOMONTH(BG$15,0))),
$DH255="день_2",
$DR255/30*MAX(MIN($AX255,EOMONTH(BG$15,0))-MAX($AW255,BG$15)+1,),
$DH255="раб.день",
$DR255/30*(IFERROR(
_xlfn.LET(_xlpm.VD,
CHOOSE(
{1;2;3;4;5;6;7;8;9;10;11;12;13;14;15;16;17;18},
45658,45659,45660,45661,45662,45663,45664,45665,45711,45724,45778,45779,45785,45786,45820,45821,45965,46022),
_xlfn.LET(_xlpm.DD,
MAX(MIN($AX255,EOMONTH(BG$15,0))-MAX($AW255,BG$15),),
_xlfn.IFS(
AND(MONTH($AW255)=MONTH(BG$15),MONTH($AX255)&lt;&gt;MONTH(BG$15)),
NETWORKDAYS.INTL($AW255,$AW255+_xlpm.DD,1,_xlpm.VD),
AND(MONTH($AW255)&lt;&gt;MONTH(BG$15),MONTH($AX255)=MONTH(BG$15)),
NETWORKDAYS.INTL(($AX255)-_xlpm.DD,$AX255,1,_xlpm.VD),
AND(MONTH($AW255)&lt;MONTH(BG$15),MONTH($AX255)&gt;MONTH(BG$15)),
NETWORKDAYS.INTL((EOMONTH(BG$15-1,1))-_xlpm.DD,EOMONTH(BG$15-1,1),1,_xlpm.VD),
AND(MONTH($AW255)=MONTH(BG$15),MONTH($AX255)=MONTH(BG$15)),
NETWORKDAYS.INTL($AW255,$AX255,1,_xlpm.VD)))),0)),
$DH255="месяц",
$DR255*BG255,
$DH255="неделя",
$DR255*BG255/7*(ROUNDUP((DAY(EOMONTH(BG$15,0)))/4,0))),
0)</f>
        <v/>
      </c>
      <c r="EA255" s="125">
        <f t="array" ref="EA255">
IFERROR(_xlfn.IFS(
$DH255="день_1",
$DR255*$BL255/($AX255-$AW255+1)*BH255*(DAY(EOMONTH(BH$15,0))),
$DH255="день_2",
$DR255/30*MAX(MIN($AX255,EOMONTH(BH$15,0))-MAX($AW255,BH$15)+1,),
$DH255="раб.день",
$DR255/30*(IFERROR(
_xlfn.LET(_xlpm.VD,
CHOOSE(
{1;2;3;4;5;6;7;8;9;10;11;12;13;14;15;16;17;18},
45658,45659,45660,45661,45662,45663,45664,45665,45711,45724,45778,45779,45785,45786,45820,45821,45965,46022),
_xlfn.LET(_xlpm.DD,
MAX(MIN($AX255,EOMONTH(BH$15,0))-MAX($AW255,BH$15),),
_xlfn.IFS(
AND(MONTH($AW255)=MONTH(BH$15),MONTH($AX255)&lt;&gt;MONTH(BH$15)),
NETWORKDAYS.INTL($AW255,$AW255+_xlpm.DD,1,_xlpm.VD),
AND(MONTH($AW255)&lt;&gt;MONTH(BH$15),MONTH($AX255)=MONTH(BH$15)),
NETWORKDAYS.INTL(($AX255)-_xlpm.DD,$AX255,1,_xlpm.VD),
AND(MONTH($AW255)&lt;MONTH(BH$15),MONTH($AX255)&gt;MONTH(BH$15)),
NETWORKDAYS.INTL((EOMONTH(BH$15-1,1))-_xlpm.DD,EOMONTH(BH$15-1,1),1,_xlpm.VD),
AND(MONTH($AW255)=MONTH(BH$15),MONTH($AX255)=MONTH(BH$15)),
NETWORKDAYS.INTL($AW255,$AX255,1,_xlpm.VD)))),0)),
$DH255="месяц",
$DR255*BH255,
$DH255="неделя",
$DR255*BH255/7*(ROUNDUP((DAY(EOMONTH(BH$15,0)))/4,0))),
0)</f>
        <v/>
      </c>
      <c r="EB255" s="125">
        <f t="array" ref="EB255">
IFERROR(_xlfn.IFS(
$DH255="день_1",
$DR255*$BL255/($AX255-$AW255+1)*BI255*(DAY(EOMONTH(BI$15,0))),
$DH255="день_2",
$DR255/30*MAX(MIN($AX255,EOMONTH(BI$15,0))-MAX($AW255,BI$15)+1,),
$DH255="раб.день",
$DR255/30*(IFERROR(
_xlfn.LET(_xlpm.VD,
CHOOSE(
{1;2;3;4;5;6;7;8;9;10;11;12;13;14;15;16;17;18},
45658,45659,45660,45661,45662,45663,45664,45665,45711,45724,45778,45779,45785,45786,45820,45821,45965,46022),
_xlfn.LET(_xlpm.DD,
MAX(MIN($AX255,EOMONTH(BI$15,0))-MAX($AW255,BI$15),),
_xlfn.IFS(
AND(MONTH($AW255)=MONTH(BI$15),MONTH($AX255)&lt;&gt;MONTH(BI$15)),
NETWORKDAYS.INTL($AW255,$AW255+_xlpm.DD,1,_xlpm.VD),
AND(MONTH($AW255)&lt;&gt;MONTH(BI$15),MONTH($AX255)=MONTH(BI$15)),
NETWORKDAYS.INTL(($AX255)-_xlpm.DD,$AX255,1,_xlpm.VD),
AND(MONTH($AW255)&lt;MONTH(BI$15),MONTH($AX255)&gt;MONTH(BI$15)),
NETWORKDAYS.INTL((EOMONTH(BI$15-1,1))-_xlpm.DD,EOMONTH(BI$15-1,1),1,_xlpm.VD),
AND(MONTH($AW255)=MONTH(BI$15),MONTH($AX255)=MONTH(BI$15)),
NETWORKDAYS.INTL($AW255,$AX255,1,_xlpm.VD)))),0)),
$DH255="месяц",
$DR255*BI255,
$DH255="неделя",
$DR255*BI255/7*(ROUNDUP((DAY(EOMONTH(BI$15,0)))/4,0))),
0)</f>
        <v/>
      </c>
      <c r="EC255" s="125">
        <f t="array" ref="EC255">
IFERROR(_xlfn.IFS(
$DH255="день_1",
$DR255*$BL255/($AX255-$AW255+1)*BJ255*(DAY(EOMONTH(BJ$15,0))),
$DH255="день_2",
$DR255/30*MAX(MIN($AX255,EOMONTH(BJ$15,0))-MAX($AW255,BJ$15)+1,),
$DH255="раб.день",
$DR255/30*(IFERROR(
_xlfn.LET(_xlpm.VD,
CHOOSE(
{1;2;3;4;5;6;7;8;9;10;11;12;13;14;15;16;17;18},
45658,45659,45660,45661,45662,45663,45664,45665,45711,45724,45778,45779,45785,45786,45820,45821,45965,46022),
_xlfn.LET(_xlpm.DD,
MAX(MIN($AX255,EOMONTH(BJ$15,0))-MAX($AW255,BJ$15),),
_xlfn.IFS(
AND(MONTH($AW255)=MONTH(BJ$15),MONTH($AX255)&lt;&gt;MONTH(BJ$15)),
NETWORKDAYS.INTL($AW255,$AW255+_xlpm.DD,1,_xlpm.VD),
AND(MONTH($AW255)&lt;&gt;MONTH(BJ$15),MONTH($AX255)=MONTH(BJ$15)),
NETWORKDAYS.INTL(($AX255)-_xlpm.DD,$AX255,1,_xlpm.VD),
AND(MONTH($AW255)&lt;MONTH(BJ$15),MONTH($AX255)&gt;MONTH(BJ$15)),
NETWORKDAYS.INTL((EOMONTH(BJ$15-1,1))-_xlpm.DD,EOMONTH(BJ$15-1,1),1,_xlpm.VD),
AND(MONTH($AW255)=MONTH(BJ$15),MONTH($AX255)=MONTH(BJ$15)),
NETWORKDAYS.INTL($AW255,$AX255,1,_xlpm.VD)))),0)),
$DH255="месяц",
$DR255*BJ255,
$DH255="неделя",
$DR255*BJ255/7*(ROUNDUP((DAY(EOMONTH(BJ$15,0)))/4,0))),
0)</f>
        <v/>
      </c>
      <c r="ED255" s="125">
        <f t="array" ref="ED255">
IFERROR(_xlfn.IFS(
$DH255="день_1",
$DR255*$BL255/($AX255-$AW255+1)*BK255*(DAY(EOMONTH(BK$15,0))),
$DH255="день_2",
$DR255/30*MAX(MIN($AX255,EOMONTH(BK$15,0))-MAX($AW255,BK$15)+1,),
$DH255="раб.день",
$DR255/30*(IFERROR(
_xlfn.LET(_xlpm.VD,
CHOOSE(
{1;2;3;4;5;6;7;8;9;10;11;12;13;14;15;16;17;18},
45658,45659,45660,45661,45662,45663,45664,45665,45711,45724,45778,45779,45785,45786,45820,45821,45965,46022),
_xlfn.LET(_xlpm.DD,
MAX(MIN($AX255,EOMONTH(BK$15,0))-MAX($AW255,BK$15),),
_xlfn.IFS(
AND(MONTH($AW255)=MONTH(BK$15),MONTH($AX255)&lt;&gt;MONTH(BK$15)),
NETWORKDAYS.INTL($AW255,$AW255+_xlpm.DD,1,_xlpm.VD),
AND(MONTH($AW255)&lt;&gt;MONTH(BK$15),MONTH($AX255)=MONTH(BK$15)),
NETWORKDAYS.INTL(($AX255)-_xlpm.DD,$AX255,1,_xlpm.VD),
AND(MONTH($AW255)&lt;MONTH(BK$15),MONTH($AX255)&gt;MONTH(BK$15)),
NETWORKDAYS.INTL((EOMONTH(BK$15-1,1))-_xlpm.DD,EOMONTH(BK$15-1,1),1,_xlpm.VD),
AND(MONTH($AW255)=MONTH(BK$15),MONTH($AX255)=MONTH(BK$15)),
NETWORKDAYS.INTL($AW255,$AX255,1,_xlpm.VD)))),0)),
$DH255="месяц",
$DR255*BK255,
$DH255="неделя",
$DR255*BK255/7*(ROUNDUP((DAY(EOMONTH(BK$15,0)))/4,0))),
0)</f>
        <v/>
      </c>
      <c r="EE255" s="125">
        <f>SUM($DS255,$DT255,$DU255,$DV255,$DW255,$DX255,$DY255,$DZ255,$EA255,$EB255,$EC255,$ED255)</f>
        <v/>
      </c>
      <c r="EF255" s="125">
        <f>IFERROR(ROUND($EE255*(1+$EP255),2),0)</f>
        <v/>
      </c>
      <c r="EG255" s="128" t="n">
        <v>1</v>
      </c>
      <c r="EH255" s="126" t="n">
        <v>0</v>
      </c>
      <c r="EI255" s="126">
        <f>ROUND(SUM($EH255:$EH255)*SUM($AB255:$AB255)*$EG255,2)</f>
        <v/>
      </c>
      <c r="EJ255" s="126">
        <f>ROUND($EI255*(1+$EP255),2)</f>
        <v/>
      </c>
      <c r="EK255" s="126" t="n">
        <v>0</v>
      </c>
      <c r="EL255" s="126">
        <f>ROUND(SUM($EK255:$EK255)*SUM($AB255:$AB255)*$EG255,2)</f>
        <v/>
      </c>
      <c r="EM255" s="126">
        <f>ROUND($EL255*(1+$EP255),2)</f>
        <v/>
      </c>
      <c r="EN255" s="126">
        <f>SUM($EE255,$EI255,$EL255)</f>
        <v/>
      </c>
      <c r="EO255" s="126">
        <f>SUM($EF255,$EJ255,$EM255)</f>
        <v/>
      </c>
      <c r="EP255" s="59" t="inlineStr">
        <is>
          <t>20%</t>
        </is>
      </c>
      <c r="EQ255" s="59" t="n"/>
      <c r="ER255" s="60">
        <f t="array" ref="ER255">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MATCH(ES255,
{"AMS";"RussOutdoor";"HD Outdoor";"Ingroup";"IQ";"Ledproduction";"LisChannel";"Logic";"Media-PPL";"NovikovTV | НовиковТВ";"SMA";"SOK";"КрокусТВ | CrocusTV | IndoorTV";"Сити";"ТЯК Москва"},
0)),"")</f>
        <v/>
      </c>
      <c r="ES255" s="60" t="n"/>
      <c r="ET255" s="60">
        <f t="array" ref="ET255">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MATCH(ES255,
{"AMS";"RussOutdoor";"HD Outdoor";"Ingroup";"IQ";"Ledproduction";"LisChannel";"Logic";"Media-PPL";"NovikovTV | НовиковТВ";"SMA";"SOK";"КрокусТВ | CrocusTV | IndoorTV";"Сити";"ТЯК Москва"},
0)),"")</f>
        <v/>
      </c>
      <c r="EU255" s="60" t="n"/>
      <c r="EV255" s="60" t="n"/>
      <c r="EX255" s="110">
        <f t="array" ref="EX255">
($AR255/30
+N("ТРАФИК ПЛОЩАДКИ"))*
(IFERROR(
_xlfn.LET(
_xlpm.GPR,
HLOOKUP($L255,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(MATCH($T255,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IF($Q255="цифровой",_xlpm.GPR/$AG255,_xlpm.GPR/60)),
0)
+N("DWELL TIME"))*
(IF($AB255=0,0,IF($AB255=1,0.3,IF($AB255=2,0.5,IF($AB255&gt;2,1))))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_xlfn.IFS($AC255="да",1.2,$AC255="нет",1)*
_xlfn.IFS($AD255="да",1.2,$AD255="нет",1)*
IF(R255="статический",1,1.2)*
$X255*
INDEX(
{1.2;1;1.2;1.2;1;1.2;1.2;1.2;1.2;1.2;1.2;1;1.2;1.2;1.2;1.2;1;1;1.2;1.2;1.2;1;1;1;1;1.2;1.2;1.2;1.2;1;1;1;1;1.2;1.2;1.2;1.2;1.2;1.2;1.2;1.2;1;1;1.2;1;1;1;1;1.5;1;1;1.5;1.5;1.2},
MATCH($Q255,_xlpm.MI,0)))&gt;{0.02;0.04;0.06;0.1;0.2;0.4;0.6;0.8;1;2;4;6})),
{0;1;2;3;4;5;6;7;8;9;10;11;12},
0)))
+N("КОЭФФИЦИЕНТ КОНТАКТА"))))*
(_xlfn.IFS($X255&lt;0.1,$X255/1000,$X255&gt;25,5.2,AND($X255&gt;=0.1,$X255&lt;=25),(($X255*2+0.1)/10)*($X255/10)))*
IFERROR((_xlfn.LET(
_xlpm.MA,
{0;0.8;0.85;0.9;0.95;1},
_xlpm.MAA,
{0;1;2;3;4;5},
INDEX(_xlpm.MA,MATCH(SUMPRODUCT(--((IF(ROUND(_xlpm.MAA,1)&gt;5,5,ROUND($AB255,1)))&gt;{0;1;2;3;4;5})),_xlpm.MAA,0)))
+N("КОЭФФИЦИЕНТ КОЛ-ВО КОНСТРУКЦИЙ")),1)*
$AB255,0))*
(IF($Q255="цифровой",$AG255/15*$AI255,1)
+N("ДЛЯ ЦИФРЫ"))</f>
        <v/>
      </c>
      <c r="EY255" s="110">
        <f>IFERROR(EX255*AY255,0)</f>
        <v/>
      </c>
      <c r="EZ255" s="131">
        <f>IFERROR(DP255/EY255*1000,0)</f>
        <v/>
      </c>
      <c r="FA255" s="112">
        <f>IFERROR(FC255/FB255,0)</f>
        <v/>
      </c>
      <c r="FB255" s="112">
        <f>IFERROR((FC255/(EY255/FF255*#REF!))*0.825,0)</f>
        <v/>
      </c>
      <c r="FC255" s="112">
        <f>IFERROR(((EX255*30/AR255)*100)/30,0)</f>
        <v/>
      </c>
      <c r="FD255" s="112">
        <f>IFERROR(EY255/G255*100%,0)</f>
        <v/>
      </c>
      <c r="FE255" s="112">
        <f>IFERROR(FD255/FC255*100%,0)</f>
        <v/>
      </c>
      <c r="FF255" s="110">
        <f>IFERROR(AR255/30*AY255,0)</f>
        <v/>
      </c>
    </row>
    <row r="256" ht="13" customHeight="1">
      <c r="A256" s="59" t="n"/>
      <c r="B256" s="60" t="n"/>
      <c r="C256" s="60" t="n"/>
      <c r="D256" s="60">
        <f t="array" ref="D256">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MATCH($E256,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56" s="60">
        <f t="array" ref="E256">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MATCH($F256,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56" s="60" t="inlineStr"/>
      <c r="G256" s="60" t="n"/>
      <c r="H256" s="60">
        <f t="array" ref="H256">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MATCH($I256,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56" s="60" t="n"/>
      <c r="J256" s="60" t="n"/>
      <c r="K256" s="60" t="n"/>
      <c r="L256" s="60" t="n"/>
      <c r="M256" s="60" t="n"/>
      <c r="N256" s="60" t="n"/>
      <c r="O256" s="60" t="n"/>
      <c r="P256" s="60">
        <f t="array" ref="P256">
_xlfn.IFS(
ISNUMBER(MATCH($Q256,{"шелфбаннер","разделитель","монетница","чековая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ISNUMBER(MATCH($Q256,{"LED/LCD","видеокулер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ISNUMBER(MATCH($Q256,{"автомобиль","машина","выставочное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ISNUMBER(MATCH($Q256,{"билборд","лифтовая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ISNUMBER(MATCH($Q256,{"навигация","подвесной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ISNUMBER(MATCH($Q256,{"движущаяся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ISNUMBER(MATCH($Q256,{"каталог","журнал"},)),
"Пресса",
$Q256="","")</f>
        <v/>
      </c>
      <c r="Q256" s="60" t="n"/>
      <c r="R256" s="60">
        <f t="array" ref="R256">
IFERROR(
_xlfn.IFS(
OR(ISNUMBER(MATCH($Q256,{"экспозиция","макет","стенд","автостенд","авто стенд","выставочное пространство","выставочные стенды","модульные выставочные стенды","3Д конструкция","3D конструкция"},)),P256="Экспонирование"),
"нестандартный",
ISNUMBER(MATCH($Q256,{"скроллер","призматрон"},)),
"динамический",
$P256="Видео",
"цифровой",
OR($P256="Пресса",$P256="Щит",$P256="POSm",$P256="Подвес",$P256="Брендирование/оклейка"),
"статический"),"")</f>
        <v/>
      </c>
      <c r="S256" s="59" t="n"/>
      <c r="T256" s="60" t="n"/>
      <c r="U256" s="60" t="n"/>
      <c r="V256" s="60">
        <f>
IF(P256="Видео",
"цифровой постер/ролик",
IF(ISNUMBER(MATCH(Q256,{"короб световой","короб световой | лайтбокс","короб световой | кристалайт","лайтбокс","лайт бокс","кристалайт","LB","lightbox"},)),
"бэклит",
IF(P256="Брендирование/оклейка",
"перфарированная пленка/самоклейка",
IF(P256="Экспонирование",
"под запрос",
IF(P256="Подвес",
"баннер/ткань",
"")))))</f>
        <v/>
      </c>
      <c r="W256" s="59" t="n"/>
      <c r="X256" s="59" t="n"/>
      <c r="Y256" s="59" t="n"/>
      <c r="Z256" s="61" t="n"/>
      <c r="AA256" s="61" t="n"/>
      <c r="AB256" s="61">
        <f>IF(BL256&gt;0,Z256,0)</f>
        <v/>
      </c>
      <c r="AC256" s="59" t="n"/>
      <c r="AD256" s="59" t="n"/>
      <c r="AE256" s="59" t="n"/>
      <c r="AF256" s="59" t="n"/>
      <c r="AG256" s="59" t="n"/>
      <c r="AH256" s="59" t="n"/>
      <c r="AI256" s="59" t="n"/>
      <c r="AJ256" s="59" t="n"/>
      <c r="AK256" s="59" t="n"/>
      <c r="AL256" s="62">
        <f>IFERROR(IF(OR(R256="статический",R256="динамический",R256="нестандартный",R256="",R256=""),"-",IF(AND(AH256="-",AI256="-"),"-",AK256*3600/AH256*AI256)),"-")</f>
        <v/>
      </c>
      <c r="AM256" s="62">
        <f>IFERROR(IF(OR(R256="статический",R256="динамический",R256="",R256="", R256="BTL",R256="нестандартный"),"-",AG256*AI256*AL256/60),"-")</f>
        <v/>
      </c>
      <c r="AN256" s="63">
        <f>IFERROR(IF(AH256="","-",AG256*AI256/AH256),"-")</f>
        <v/>
      </c>
      <c r="AO256" s="59">
        <f>IFERROR(IF(OR($R256="статический",$R256="динамический",$R256="",$R256="",$R256="BTL",$R256="нестандартный"),"-",$AL256*$AY256),"-")</f>
        <v/>
      </c>
      <c r="AP256" s="62">
        <f>IFERROR(IF(OR($R256="статический",$R256="динамический",$R256="",$R256="",$R256="BTL",$R256="нестандартный"),"-",$AM256*AY256),"-")</f>
        <v/>
      </c>
      <c r="AQ256" s="64" t="n"/>
      <c r="AR256" s="61" t="n"/>
      <c r="AS256" s="61" t="n"/>
      <c r="AT256" s="61" t="n"/>
      <c r="AU256" s="65" t="n"/>
      <c r="AV256" s="124">
        <f>IFERROR(DR256/AT256*1000,"n/a")</f>
        <v/>
      </c>
      <c r="AW256" s="67" t="n"/>
      <c r="AX256" s="67" t="n"/>
      <c r="AY256" s="43">
        <f>IFERROR(IF(OR($AW256="",$AX256=""),"",_xlfn.DAYS($AX256+1,$AW256)),"")</f>
        <v/>
      </c>
      <c r="AZ256" s="68">
        <f t="array" ref="AZ256">
_xlfn.LET(_xlpm.COEFF,
IF($AW256+$AX256=0,0,IF(MAX(MIN($AX256,EOMONTH(AZ$15,0))-MAX($AW256,AZ$15)+1,)&gt;0,1,0)),
_xlfn.IFS(
$ES256="LisChannel",
_xlpm.COEFF*
INDEX({1;1;1.2;1.2;1;1;1;1;1.2;1.2;1.2;1.2},
MATCH(MONTH(AZ$15),
{1,2,3,4,5,6,7,8,9,10,11,12})),
CONCATENATE($ES256," ",$L256)="RussOutdoor метро",
_xlpm.COEFF*
INDEX({0.8;0.9;1.1;1.1;1;1;1;1;1.1;1.1;1.1;1.1},
MATCH(MONTH(AZ$15),
{1,2,3,4,5,6,7,8,9,10,11,12})),
$ES256&lt;&gt;"LisChannel",
_xlpm.COEFF,
$ES256&lt;&gt;"RussOutdoor",
_xlpm.COEFF))</f>
        <v/>
      </c>
      <c r="BA256" s="68">
        <f t="array" ref="BA256">
_xlfn.LET(_xlpm.COEFF,
IF($AW256+$AX256=0,0,IF(MAX(MIN($AX256,EOMONTH(BA$15,0))-MAX($AW256,BA$15)+1,)&gt;0,1,0)),
_xlfn.IFS(
$ES256="LisChannel",
_xlpm.COEFF*
INDEX({1;1;1.2;1.2;1;1;1;1;1.2;1.2;1.2;1.2},
MATCH(MONTH(BA$15),
{1,2,3,4,5,6,7,8,9,10,11,12})),
CONCATENATE($ES256," ",$L256)="RussOutdoor метро",
_xlpm.COEFF*
INDEX({0.8;0.9;1.1;1.1;1;1;1;1;1.1;1.1;1.1;1.1},
MATCH(MONTH(BA$15),
{1,2,3,4,5,6,7,8,9,10,11,12})),
$ES256&lt;&gt;"LisChannel",
_xlpm.COEFF,
$ES256&lt;&gt;"RussOutdoor",
_xlpm.COEFF))</f>
        <v/>
      </c>
      <c r="BB256" s="68">
        <f t="array" ref="BB256">
_xlfn.LET(_xlpm.COEFF,
IF($AW256+$AX256=0,0,IF(MAX(MIN($AX256,EOMONTH(BB$15,0))-MAX($AW256,BB$15)+1,)&gt;0,1,0)),
_xlfn.IFS(
$ES256="LisChannel",
_xlpm.COEFF*
INDEX({1;1;1.2;1.2;1;1;1;1;1.2;1.2;1.2;1.2},
MATCH(MONTH(BB$15),
{1,2,3,4,5,6,7,8,9,10,11,12})),
CONCATENATE($ES256," ",$L256)="RussOutdoor метро",
_xlpm.COEFF*
INDEX({0.8;0.9;1.1;1.1;1;1;1;1;1.1;1.1;1.1;1.1},
MATCH(MONTH(BB$15),
{1,2,3,4,5,6,7,8,9,10,11,12})),
$ES256&lt;&gt;"LisChannel",
_xlpm.COEFF,
$ES256&lt;&gt;"RussOutdoor",
_xlpm.COEFF))</f>
        <v/>
      </c>
      <c r="BC256" s="68">
        <f t="array" ref="BC256">
_xlfn.LET(_xlpm.COEFF,
IF($AW256+$AX256=0,0,IF(MAX(MIN($AX256,EOMONTH(BC$15,0))-MAX($AW256,BC$15)+1,)&gt;0,1,0)),
_xlfn.IFS(
$ES256="LisChannel",
_xlpm.COEFF*
INDEX({1;1;1.2;1.2;1;1;1;1;1.2;1.2;1.2;1.2},
MATCH(MONTH(BC$15),
{1,2,3,4,5,6,7,8,9,10,11,12})),
CONCATENATE($ES256," ",$L256)="RussOutdoor метро",
_xlpm.COEFF*
INDEX({0.8;0.9;1.1;1.1;1;1;1;1;1.1;1.1;1.1;1.1},
MATCH(MONTH(BC$15),
{1,2,3,4,5,6,7,8,9,10,11,12})),
$ES256&lt;&gt;"LisChannel",
_xlpm.COEFF,
$ES256&lt;&gt;"RussOutdoor",
_xlpm.COEFF))</f>
        <v/>
      </c>
      <c r="BD256" s="68">
        <f t="array" ref="BD256">
_xlfn.LET(_xlpm.COEFF,
IF($AW256+$AX256=0,0,IF(MAX(MIN($AX256,EOMONTH(BD$15,0))-MAX($AW256,BD$15)+1,)&gt;0,1,0)),
_xlfn.IFS(
$ES256="LisChannel",
_xlpm.COEFF*
INDEX({1;1;1.2;1.2;1;1;1;1;1.2;1.2;1.2;1.2},
MATCH(MONTH(BD$15),
{1,2,3,4,5,6,7,8,9,10,11,12})),
CONCATENATE($ES256," ",$L256)="RussOutdoor метро",
_xlpm.COEFF*
INDEX({0.8;0.9;1.1;1.1;1;1;1;1;1.1;1.1;1.1;1.1},
MATCH(MONTH(BD$15),
{1,2,3,4,5,6,7,8,9,10,11,12})),
$ES256&lt;&gt;"LisChannel",
_xlpm.COEFF,
$ES256&lt;&gt;"RussOutdoor",
_xlpm.COEFF))</f>
        <v/>
      </c>
      <c r="BE256" s="68">
        <f t="array" ref="BE256">
_xlfn.LET(_xlpm.COEFF,
IF($AW256+$AX256=0,0,IF(MAX(MIN($AX256,EOMONTH(BE$15,0))-MAX($AW256,BE$15)+1,)&gt;0,1,0)),
_xlfn.IFS(
$ES256="LisChannel",
_xlpm.COEFF*
INDEX({1;1;1.2;1.2;1;1;1;1;1.2;1.2;1.2;1.2},
MATCH(MONTH(BE$15),
{1,2,3,4,5,6,7,8,9,10,11,12})),
CONCATENATE($ES256," ",$L256)="RussOutdoor метро",
_xlpm.COEFF*
INDEX({0.8;0.9;1.1;1.1;1;1;1;1;1.1;1.1;1.1;1.1},
MATCH(MONTH(BE$15),
{1,2,3,4,5,6,7,8,9,10,11,12})),
$ES256&lt;&gt;"LisChannel",
_xlpm.COEFF,
$ES256&lt;&gt;"RussOutdoor",
_xlpm.COEFF))</f>
        <v/>
      </c>
      <c r="BF256" s="68">
        <f t="array" ref="BF256">
_xlfn.LET(_xlpm.COEFF,
IF($AW256+$AX256=0,0,IF(MAX(MIN($AX256,EOMONTH(BF$15,0))-MAX($AW256,BF$15)+1,)&gt;0,1,0)),
_xlfn.IFS(
$ES256="LisChannel",
_xlpm.COEFF*
INDEX({1;1;1.2;1.2;1;1;1;1;1.2;1.2;1.2;1.2},
MATCH(MONTH(BF$15),
{1,2,3,4,5,6,7,8,9,10,11,12})),
CONCATENATE($ES256," ",$L256)="RussOutdoor метро",
_xlpm.COEFF*
INDEX({0.8;0.9;1.1;1.1;1;1;1;1;1.1;1.1;1.1;1.1},
MATCH(MONTH(BF$15),
{1,2,3,4,5,6,7,8,9,10,11,12})),
$ES256&lt;&gt;"LisChannel",
_xlpm.COEFF,
$ES256&lt;&gt;"RussOutdoor",
_xlpm.COEFF))</f>
        <v/>
      </c>
      <c r="BG256" s="68">
        <f t="array" ref="BG256">
_xlfn.LET(_xlpm.COEFF,
IF($AW256+$AX256=0,0,IF(MAX(MIN($AX256,EOMONTH(BG$15,0))-MAX($AW256,BG$15)+1,)&gt;0,1,0)),
_xlfn.IFS(
$ES256="LisChannel",
_xlpm.COEFF*
INDEX({1;1;1.2;1.2;1;1;1;1;1.2;1.2;1.2;1.2},
MATCH(MONTH(BG$15),
{1,2,3,4,5,6,7,8,9,10,11,12})),
CONCATENATE($ES256," ",$L256)="RussOutdoor метро",
_xlpm.COEFF*
INDEX({0.8;0.9;1.1;1.1;1;1;1;1;1.1;1.1;1.1;1.1},
MATCH(MONTH(BG$15),
{1,2,3,4,5,6,7,8,9,10,11,12})),
$ES256&lt;&gt;"LisChannel",
_xlpm.COEFF,
$ES256&lt;&gt;"RussOutdoor",
_xlpm.COEFF))</f>
        <v/>
      </c>
      <c r="BH256" s="68">
        <f t="array" ref="BH256">
_xlfn.LET(_xlpm.COEFF,
IF($AW256+$AX256=0,0,IF(MAX(MIN($AX256,EOMONTH(BH$15,0))-MAX($AW256,BH$15)+1,)&gt;0,1,0)),
_xlfn.IFS(
$ES256="LisChannel",
_xlpm.COEFF*
INDEX({1;1;1.2;1.2;1;1;1;1;1.2;1.2;1.2;1.2},
MATCH(MONTH(BH$15),
{1,2,3,4,5,6,7,8,9,10,11,12})),
CONCATENATE($ES256," ",$L256)="RussOutdoor метро",
_xlpm.COEFF*
INDEX({0.8;0.9;1.1;1.1;1;1;1;1;1.1;1.1;1.1;1.1},
MATCH(MONTH(BH$15),
{1,2,3,4,5,6,7,8,9,10,11,12})),
$ES256&lt;&gt;"LisChannel",
_xlpm.COEFF,
$ES256&lt;&gt;"RussOutdoor",
_xlpm.COEFF))</f>
        <v/>
      </c>
      <c r="BI256" s="68">
        <f t="array" ref="BI256">
_xlfn.LET(_xlpm.COEFF,
IF($AW256+$AX256=0,0,IF(MAX(MIN($AX256,EOMONTH(BI$15,0))-MAX($AW256,BI$15)+1,)&gt;0,1,0)),
_xlfn.IFS(
$ES256="LisChannel",
_xlpm.COEFF*
INDEX({1;1;1.2;1.2;1;1;1;1;1.2;1.2;1.2;1.2},
MATCH(MONTH(BI$15),
{1,2,3,4,5,6,7,8,9,10,11,12})),
CONCATENATE($ES256," ",$L256)="RussOutdoor метро",
_xlpm.COEFF*
INDEX({0.8;0.9;1.1;1.1;1;1;1;1;1.1;1.1;1.1;1.1},
MATCH(MONTH(BI$15),
{1,2,3,4,5,6,7,8,9,10,11,12})),
$ES256&lt;&gt;"LisChannel",
_xlpm.COEFF,
$ES256&lt;&gt;"RussOutdoor",
_xlpm.COEFF))</f>
        <v/>
      </c>
      <c r="BJ256" s="68">
        <f t="array" ref="BJ256">
_xlfn.LET(_xlpm.COEFF,
IF($AW256+$AX256=0,0,IF(MAX(MIN($AX256,EOMONTH(BJ$15,0))-MAX($AW256,BJ$15)+1,)&gt;0,1,0)),
_xlfn.IFS(
$ES256="LisChannel",
_xlpm.COEFF*
INDEX({1;1;1.2;1.2;1;1;1;1;1.2;1.2;1.2;1.2},
MATCH(MONTH(BJ$15),
{1,2,3,4,5,6,7,8,9,10,11,12})),
CONCATENATE($ES256," ",$L256)="RussOutdoor метро",
_xlpm.COEFF*
INDEX({0.8;0.9;1.1;1.1;1;1;1;1;1.1;1.1;1.1;1.1},
MATCH(MONTH(BJ$15),
{1,2,3,4,5,6,7,8,9,10,11,12})),
$ES256&lt;&gt;"LisChannel",
_xlpm.COEFF,
$ES256&lt;&gt;"RussOutdoor",
_xlpm.COEFF))</f>
        <v/>
      </c>
      <c r="BK256" s="68">
        <f t="array" ref="BK256">
_xlfn.LET(_xlpm.COEFF,
IF($AW256+$AX256=0,0,IF(MAX(MIN($AX256,EOMONTH(BK$15,0))-MAX($AW256,BK$15)+1,)&gt;0,1,0)),
_xlfn.IFS(
$ES256="LisChannel",
_xlpm.COEFF*
INDEX({1;1;1.2;1.2;1;1;1;1;1.2;1.2;1.2;1.2},
MATCH(MONTH(BK$15),
{1,2,3,4,5,6,7,8,9,10,11,12})),
CONCATENATE($ES256," ",$L256)="RussOutdoor метро",
_xlpm.COEFF*
INDEX({0.8;0.9;1.1;1.1;1;1;1;1;1.1;1.1;1.1;1.1},
MATCH(MONTH(BK$15),
{1,2,3,4,5,6,7,8,9,10,11,12})),
$ES256&lt;&gt;"LisChannel",
_xlpm.COEFF,
$ES256&lt;&gt;"RussOutdoor",
_xlpm.COEFF))</f>
        <v/>
      </c>
      <c r="BL256" s="62">
        <f>COUNTIFS($AZ256:$BK256,"&gt;0")</f>
        <v/>
      </c>
      <c r="BM256" s="65" t="n"/>
      <c r="BN256" s="125">
        <f>$DJ256</f>
        <v/>
      </c>
      <c r="BO256" s="63">
        <f>$DQ256</f>
        <v/>
      </c>
      <c r="BP256" s="125">
        <f>
IFERROR(
IF($BL256=0,0,
$BN256*(1-$BO256)),
0)</f>
        <v/>
      </c>
      <c r="BQ256" s="125">
        <f t="array" ref="BQ256">
IFERROR(
_xlfn.IFS(
$DH256="день_1",
$BP256*$BL256/($AX256-$AW256+1)*AZ256*(DAY(EOMONTH(AZ$15,0))),
$DH256="день_2",
$BP256/30*MAX(MIN($AX256,EOMONTH(AZ$15,0))-MAX($AW256,AZ$15)+1,),
$DH256="раб.день",
$BP256/30*(IFERROR(
_xlfn.LET(_xlpm.VD,
CHOOSE(
{1;2;3;4;5;6;7;8;9;10;11;12;13;14;15;16;17;18},
45658,45659,45660,45661,45662,45663,45664,45665,45711,45724,45778,45779,45785,45786,45820,45821,45965,46022),
_xlfn.LET(_xlpm.DD,
MAX(MIN($AX256,EOMONTH(AZ$15,0))-MAX($AW256,AZ$15),),
_xlfn.IFS(
AND(MONTH($AW256)=MONTH(AZ$15),MONTH($AX256)&lt;&gt;MONTH(AZ$15)),
NETWORKDAYS.INTL($AW256,$AW256+_xlpm.DD,1,_xlpm.VD),
AND(MONTH($AW256)&lt;&gt;MONTH(AZ$15),MONTH($AX256)=MONTH(AZ$15)),
NETWORKDAYS.INTL(($AX256)-_xlpm.DD,$AX256,1,_xlpm.VD),
AND(MONTH($AW256)&lt;MONTH(AZ$15),MONTH($AX256)&gt;MONTH(AZ$15)),
NETWORKDAYS.INTL((EOMONTH(AZ$15-1,1))-_xlpm.DD,EOMONTH(AZ$15-1,1),1,_xlpm.VD),
AND(MONTH($AW256)=MONTH(AZ$15),MONTH($AX256)=MONTH(AZ$15)),
NETWORKDAYS.INTL($AW256,$AX256,1,_xlpm.VD)))),0)),
$DH256="месяц",
$BP256*AZ256,
$DH256="неделя",
$BP256*AZ256/7*(ROUNDUP((DAY(EOMONTH(AZ$15,0)))/4,0))),
0)</f>
        <v/>
      </c>
      <c r="BR256" s="125">
        <f t="array" ref="BR256">
IFERROR(
_xlfn.IFS(
$DH256="день_1",
$BP256*$BL256/($AX256-$AW256+1)*BA256*(DAY(EOMONTH(BA$15,0))),
$DH256="день_2",
$BP256/30*MAX(MIN($AX256,EOMONTH(BA$15,0))-MAX($AW256,BA$15)+1,),
$DH256="раб.день",
$BP256/30*(IFERROR(
_xlfn.LET(_xlpm.VD,
CHOOSE(
{1;2;3;4;5;6;7;8;9;10;11;12;13;14;15;16;17;18},
45658,45659,45660,45661,45662,45663,45664,45665,45711,45724,45778,45779,45785,45786,45820,45821,45965,46022),
_xlfn.LET(_xlpm.DD,
MAX(MIN($AX256,EOMONTH(BA$15,0))-MAX($AW256,BA$15),),
_xlfn.IFS(
AND(MONTH($AW256)=MONTH(BA$15),MONTH($AX256)&lt;&gt;MONTH(BA$15)),
NETWORKDAYS.INTL($AW256,$AW256+_xlpm.DD,1,_xlpm.VD),
AND(MONTH($AW256)&lt;&gt;MONTH(BA$15),MONTH($AX256)=MONTH(BA$15)),
NETWORKDAYS.INTL(($AX256)-_xlpm.DD,$AX256,1,_xlpm.VD),
AND(MONTH($AW256)&lt;MONTH(BA$15),MONTH($AX256)&gt;MONTH(BA$15)),
NETWORKDAYS.INTL((EOMONTH(BA$15-1,1))-_xlpm.DD,EOMONTH(BA$15-1,1),1,_xlpm.VD),
AND(MONTH($AW256)=MONTH(BA$15),MONTH($AX256)=MONTH(BA$15)),
NETWORKDAYS.INTL($AW256,$AX256,1,_xlpm.VD)))),0)),
$DH256="месяц",
$BP256*BA256,
$DH256="неделя",
$BP256*BA256/7*(ROUNDUP((DAY(EOMONTH(BA$15,0)))/4,0))),
0)</f>
        <v/>
      </c>
      <c r="BS256" s="125">
        <f t="array" ref="BS256">
IFERROR(
_xlfn.IFS(
$DH256="день_1",
$BP256*$BL256/($AX256-$AW256+1)*BB256*(DAY(EOMONTH(BB$15,0))),
$DH256="день_2",
$BP256/30*MAX(MIN($AX256,EOMONTH(BB$15,0))-MAX($AW256,BB$15)+1,),
$DH256="раб.день",
$BP256/30*(IFERROR(
_xlfn.LET(_xlpm.VD,
CHOOSE(
{1;2;3;4;5;6;7;8;9;10;11;12;13;14;15;16;17;18},
45658,45659,45660,45661,45662,45663,45664,45665,45711,45724,45778,45779,45785,45786,45820,45821,45965,46022),
_xlfn.LET(_xlpm.DD,
MAX(MIN($AX256,EOMONTH(BB$15,0))-MAX($AW256,BB$15),),
_xlfn.IFS(
AND(MONTH($AW256)=MONTH(BB$15),MONTH($AX256)&lt;&gt;MONTH(BB$15)),
NETWORKDAYS.INTL($AW256,$AW256+_xlpm.DD,1,_xlpm.VD),
AND(MONTH($AW256)&lt;&gt;MONTH(BB$15),MONTH($AX256)=MONTH(BB$15)),
NETWORKDAYS.INTL(($AX256)-_xlpm.DD,$AX256,1,_xlpm.VD),
AND(MONTH($AW256)&lt;MONTH(BB$15),MONTH($AX256)&gt;MONTH(BB$15)),
NETWORKDAYS.INTL((EOMONTH(BB$15-1,1))-_xlpm.DD,EOMONTH(BB$15-1,1),1,_xlpm.VD),
AND(MONTH($AW256)=MONTH(BB$15),MONTH($AX256)=MONTH(BB$15)),
NETWORKDAYS.INTL($AW256,$AX256,1,_xlpm.VD)))),0)),
$DH256="месяц",
$BP256*BB256,
$DH256="неделя",
$BP256*BB256/7*(ROUNDUP((DAY(EOMONTH(BB$15,0)))/4,0))),
0)</f>
        <v/>
      </c>
      <c r="BT256" s="125">
        <f t="array" ref="BT256">
IFERROR(
_xlfn.IFS(
$DH256="день_1",
$BP256*$BL256/($AX256-$AW256+1)*BC256*(DAY(EOMONTH(BC$15,0))),
$DH256="день_2",
$BP256/30*MAX(MIN($AX256,EOMONTH(BC$15,0))-MAX($AW256,BC$15)+1,),
$DH256="раб.день",
$BP256/30*(IFERROR(
_xlfn.LET(_xlpm.VD,
CHOOSE(
{1;2;3;4;5;6;7;8;9;10;11;12;13;14;15;16;17;18},
45658,45659,45660,45661,45662,45663,45664,45665,45711,45724,45778,45779,45785,45786,45820,45821,45965,46022),
_xlfn.LET(_xlpm.DD,
MAX(MIN($AX256,EOMONTH(BC$15,0))-MAX($AW256,BC$15),),
_xlfn.IFS(
AND(MONTH($AW256)=MONTH(BC$15),MONTH($AX256)&lt;&gt;MONTH(BC$15)),
NETWORKDAYS.INTL($AW256,$AW256+_xlpm.DD,1,_xlpm.VD),
AND(MONTH($AW256)&lt;&gt;MONTH(BC$15),MONTH($AX256)=MONTH(BC$15)),
NETWORKDAYS.INTL(($AX256)-_xlpm.DD,$AX256,1,_xlpm.VD),
AND(MONTH($AW256)&lt;MONTH(BC$15),MONTH($AX256)&gt;MONTH(BC$15)),
NETWORKDAYS.INTL((EOMONTH(BC$15-1,1))-_xlpm.DD,EOMONTH(BC$15-1,1),1,_xlpm.VD),
AND(MONTH($AW256)=MONTH(BC$15),MONTH($AX256)=MONTH(BC$15)),
NETWORKDAYS.INTL($AW256,$AX256,1,_xlpm.VD)))),0)),
$DH256="месяц",
$BP256*BC256,
$DH256="неделя",
$BP256*BC256/7*(ROUNDUP((DAY(EOMONTH(BC$15,0)))/4,0))),
0)</f>
        <v/>
      </c>
      <c r="BU256" s="125">
        <f t="array" ref="BU256">
IFERROR(
_xlfn.IFS(
$DH256="день_1",
$BP256*$BL256/($AX256-$AW256+1)*BD256*(DAY(EOMONTH(BD$15,0))),
$DH256="день_2",
$BP256/30*MAX(MIN($AX256,EOMONTH(BD$15,0))-MAX($AW256,BD$15)+1,),
$DH256="раб.день",
$BP256/30*(IFERROR(
_xlfn.LET(_xlpm.VD,
CHOOSE(
{1;2;3;4;5;6;7;8;9;10;11;12;13;14;15;16;17;18},
45658,45659,45660,45661,45662,45663,45664,45665,45711,45724,45778,45779,45785,45786,45820,45821,45965,46022),
_xlfn.LET(_xlpm.DD,
MAX(MIN($AX256,EOMONTH(BD$15,0))-MAX($AW256,BD$15),),
_xlfn.IFS(
AND(MONTH($AW256)=MONTH(BD$15),MONTH($AX256)&lt;&gt;MONTH(BD$15)),
NETWORKDAYS.INTL($AW256,$AW256+_xlpm.DD,1,_xlpm.VD),
AND(MONTH($AW256)&lt;&gt;MONTH(BD$15),MONTH($AX256)=MONTH(BD$15)),
NETWORKDAYS.INTL(($AX256)-_xlpm.DD,$AX256,1,_xlpm.VD),
AND(MONTH($AW256)&lt;MONTH(BD$15),MONTH($AX256)&gt;MONTH(BD$15)),
NETWORKDAYS.INTL((EOMONTH(BD$15-1,1))-_xlpm.DD,EOMONTH(BD$15-1,1),1,_xlpm.VD),
AND(MONTH($AW256)=MONTH(BD$15),MONTH($AX256)=MONTH(BD$15)),
NETWORKDAYS.INTL($AW256,$AX256,1,_xlpm.VD)))),0)),
$DH256="месяц",
$BP256*BD256,
$DH256="неделя",
$BP256*BD256/7*(ROUNDUP((DAY(EOMONTH(BD$15,0)))/4,0))),
0)</f>
        <v/>
      </c>
      <c r="BV256" s="125">
        <f t="array" ref="BV256">
IFERROR(
_xlfn.IFS(
$DH256="день_1",
$BP256*$BL256/($AX256-$AW256+1)*BE256*(DAY(EOMONTH(BE$15,0))),
$DH256="день_2",
$BP256/30*MAX(MIN($AX256,EOMONTH(BE$15,0))-MAX($AW256,BE$15)+1,),
$DH256="раб.день",
$BP256/30*(IFERROR(
_xlfn.LET(_xlpm.VD,
CHOOSE(
{1;2;3;4;5;6;7;8;9;10;11;12;13;14;15;16;17;18},
45658,45659,45660,45661,45662,45663,45664,45665,45711,45724,45778,45779,45785,45786,45820,45821,45965,46022),
_xlfn.LET(_xlpm.DD,
MAX(MIN($AX256,EOMONTH(BE$15,0))-MAX($AW256,BE$15),),
_xlfn.IFS(
AND(MONTH($AW256)=MONTH(BE$15),MONTH($AX256)&lt;&gt;MONTH(BE$15)),
NETWORKDAYS.INTL($AW256,$AW256+_xlpm.DD,1,_xlpm.VD),
AND(MONTH($AW256)&lt;&gt;MONTH(BE$15),MONTH($AX256)=MONTH(BE$15)),
NETWORKDAYS.INTL(($AX256)-_xlpm.DD,$AX256,1,_xlpm.VD),
AND(MONTH($AW256)&lt;MONTH(BE$15),MONTH($AX256)&gt;MONTH(BE$15)),
NETWORKDAYS.INTL((EOMONTH(BE$15-1,1))-_xlpm.DD,EOMONTH(BE$15-1,1),1,_xlpm.VD),
AND(MONTH($AW256)=MONTH(BE$15),MONTH($AX256)=MONTH(BE$15)),
NETWORKDAYS.INTL($AW256,$AX256,1,_xlpm.VD)))),0)),
$DH256="месяц",
$BP256*BE256,
$DH256="неделя",
$BP256*BE256/7*(ROUNDUP((DAY(EOMONTH(BE$15,0)))/4,0))),
0)</f>
        <v/>
      </c>
      <c r="BW256" s="125">
        <f t="array" ref="BW256">
IFERROR(
_xlfn.IFS(
$DH256="день_1",
$BP256*$BL256/($AX256-$AW256+1)*BF256*(DAY(EOMONTH(BF$15,0))),
$DH256="день_2",
$BP256/30*MAX(MIN($AX256,EOMONTH(BF$15,0))-MAX($AW256,BF$15)+1,),
$DH256="раб.день",
$BP256/30*(IFERROR(
_xlfn.LET(_xlpm.VD,
CHOOSE(
{1;2;3;4;5;6;7;8;9;10;11;12;13;14;15;16;17;18},
45658,45659,45660,45661,45662,45663,45664,45665,45711,45724,45778,45779,45785,45786,45820,45821,45965,46022),
_xlfn.LET(_xlpm.DD,
MAX(MIN($AX256,EOMONTH(BF$15,0))-MAX($AW256,BF$15),),
_xlfn.IFS(
AND(MONTH($AW256)=MONTH(BF$15),MONTH($AX256)&lt;&gt;MONTH(BF$15)),
NETWORKDAYS.INTL($AW256,$AW256+_xlpm.DD,1,_xlpm.VD),
AND(MONTH($AW256)&lt;&gt;MONTH(BF$15),MONTH($AX256)=MONTH(BF$15)),
NETWORKDAYS.INTL(($AX256)-_xlpm.DD,$AX256,1,_xlpm.VD),
AND(MONTH($AW256)&lt;MONTH(BF$15),MONTH($AX256)&gt;MONTH(BF$15)),
NETWORKDAYS.INTL((EOMONTH(BF$15-1,1))-_xlpm.DD,EOMONTH(BF$15-1,1),1,_xlpm.VD),
AND(MONTH($AW256)=MONTH(BF$15),MONTH($AX256)=MONTH(BF$15)),
NETWORKDAYS.INTL($AW256,$AX256,1,_xlpm.VD)))),0)),
$DH256="месяц",
$BP256*BF256,
$DH256="неделя",
$BP256*BF256/7*(ROUNDUP((DAY(EOMONTH(BF$15,0)))/4,0))),
0)</f>
        <v/>
      </c>
      <c r="BX256" s="125">
        <f t="array" ref="BX256">
IFERROR(
_xlfn.IFS(
$DH256="день_1",
$BP256*$BL256/($AX256-$AW256+1)*BG256*(DAY(EOMONTH(BG$15,0))),
$DH256="день_2",
$BP256/30*MAX(MIN($AX256,EOMONTH(BG$15,0))-MAX($AW256,BG$15)+1,),
$DH256="раб.день",
$BP256/30*(IFERROR(
_xlfn.LET(_xlpm.VD,
CHOOSE(
{1;2;3;4;5;6;7;8;9;10;11;12;13;14;15;16;17;18},
45658,45659,45660,45661,45662,45663,45664,45665,45711,45724,45778,45779,45785,45786,45820,45821,45965,46022),
_xlfn.LET(_xlpm.DD,
MAX(MIN($AX256,EOMONTH(BG$15,0))-MAX($AW256,BG$15),),
_xlfn.IFS(
AND(MONTH($AW256)=MONTH(BG$15),MONTH($AX256)&lt;&gt;MONTH(BG$15)),
NETWORKDAYS.INTL($AW256,$AW256+_xlpm.DD,1,_xlpm.VD),
AND(MONTH($AW256)&lt;&gt;MONTH(BG$15),MONTH($AX256)=MONTH(BG$15)),
NETWORKDAYS.INTL(($AX256)-_xlpm.DD,$AX256,1,_xlpm.VD),
AND(MONTH($AW256)&lt;MONTH(BG$15),MONTH($AX256)&gt;MONTH(BG$15)),
NETWORKDAYS.INTL((EOMONTH(BG$15-1,1))-_xlpm.DD,EOMONTH(BG$15-1,1),1,_xlpm.VD),
AND(MONTH($AW256)=MONTH(BG$15),MONTH($AX256)=MONTH(BG$15)),
NETWORKDAYS.INTL($AW256,$AX256,1,_xlpm.VD)))),0)),
$DH256="месяц",
$BP256*BG256,
$DH256="неделя",
$BP256*BG256/7*(ROUNDUP((DAY(EOMONTH(BG$15,0)))/4,0))),
0)</f>
        <v/>
      </c>
      <c r="BY256" s="125">
        <f t="array" ref="BY256">
IFERROR(
_xlfn.IFS(
$DH256="день_1",
$BP256*$BL256/($AX256-$AW256+1)*BH256*(DAY(EOMONTH(BH$15,0))),
$DH256="день_2",
$BP256/30*MAX(MIN($AX256,EOMONTH(BH$15,0))-MAX($AW256,BH$15)+1,),
$DH256="раб.день",
$BP256/30*(IFERROR(
_xlfn.LET(_xlpm.VD,
CHOOSE(
{1;2;3;4;5;6;7;8;9;10;11;12;13;14;15;16;17;18},
45658,45659,45660,45661,45662,45663,45664,45665,45711,45724,45778,45779,45785,45786,45820,45821,45965,46022),
_xlfn.LET(_xlpm.DD,
MAX(MIN($AX256,EOMONTH(BH$15,0))-MAX($AW256,BH$15),),
_xlfn.IFS(
AND(MONTH($AW256)=MONTH(BH$15),MONTH($AX256)&lt;&gt;MONTH(BH$15)),
NETWORKDAYS.INTL($AW256,$AW256+_xlpm.DD,1,_xlpm.VD),
AND(MONTH($AW256)&lt;&gt;MONTH(BH$15),MONTH($AX256)=MONTH(BH$15)),
NETWORKDAYS.INTL(($AX256)-_xlpm.DD,$AX256,1,_xlpm.VD),
AND(MONTH($AW256)&lt;MONTH(BH$15),MONTH($AX256)&gt;MONTH(BH$15)),
NETWORKDAYS.INTL((EOMONTH(BH$15-1,1))-_xlpm.DD,EOMONTH(BH$15-1,1),1,_xlpm.VD),
AND(MONTH($AW256)=MONTH(BH$15),MONTH($AX256)=MONTH(BH$15)),
NETWORKDAYS.INTL($AW256,$AX256,1,_xlpm.VD)))),0)),
$DH256="месяц",
$BP256*BH256,
$DH256="неделя",
$BP256*BH256/7*(ROUNDUP((DAY(EOMONTH(BH$15,0)))/4,0))),
0)</f>
        <v/>
      </c>
      <c r="BZ256" s="125">
        <f t="array" ref="BZ256">
IFERROR(
_xlfn.IFS(
$DH256="день_1",
$BP256*$BL256/($AX256-$AW256+1)*BI256*(DAY(EOMONTH(BI$15,0))),
$DH256="день_2",
$BP256/30*MAX(MIN($AX256,EOMONTH(BI$15,0))-MAX($AW256,BI$15)+1,),
$DH256="раб.день",
$BP256/30*(IFERROR(
_xlfn.LET(_xlpm.VD,
CHOOSE(
{1;2;3;4;5;6;7;8;9;10;11;12;13;14;15;16;17;18},
45658,45659,45660,45661,45662,45663,45664,45665,45711,45724,45778,45779,45785,45786,45820,45821,45965,46022),
_xlfn.LET(_xlpm.DD,
MAX(MIN($AX256,EOMONTH(BI$15,0))-MAX($AW256,BI$15),),
_xlfn.IFS(
AND(MONTH($AW256)=MONTH(BI$15),MONTH($AX256)&lt;&gt;MONTH(BI$15)),
NETWORKDAYS.INTL($AW256,$AW256+_xlpm.DD,1,_xlpm.VD),
AND(MONTH($AW256)&lt;&gt;MONTH(BI$15),MONTH($AX256)=MONTH(BI$15)),
NETWORKDAYS.INTL(($AX256)-_xlpm.DD,$AX256,1,_xlpm.VD),
AND(MONTH($AW256)&lt;MONTH(BI$15),MONTH($AX256)&gt;MONTH(BI$15)),
NETWORKDAYS.INTL((EOMONTH(BI$15-1,1))-_xlpm.DD,EOMONTH(BI$15-1,1),1,_xlpm.VD),
AND(MONTH($AW256)=MONTH(BI$15),MONTH($AX256)=MONTH(BI$15)),
NETWORKDAYS.INTL($AW256,$AX256,1,_xlpm.VD)))),0)),
$DH256="месяц",
$BP256*BI256,
$DH256="неделя",
$BP256*BI256/7*(ROUNDUP((DAY(EOMONTH(BI$15,0)))/4,0))),
0)</f>
        <v/>
      </c>
      <c r="CA256" s="125">
        <f t="array" ref="CA256">
IFERROR(
_xlfn.IFS(
$DH256="день_1",
$BP256*$BL256/($AX256-$AW256+1)*BJ256*(DAY(EOMONTH(BJ$15,0))),
$DH256="день_2",
$BP256/30*MAX(MIN($AX256,EOMONTH(BJ$15,0))-MAX($AW256,BJ$15)+1,),
$DH256="раб.день",
$BP256/30*(IFERROR(
_xlfn.LET(_xlpm.VD,
CHOOSE(
{1;2;3;4;5;6;7;8;9;10;11;12;13;14;15;16;17;18},
45658,45659,45660,45661,45662,45663,45664,45665,45711,45724,45778,45779,45785,45786,45820,45821,45965,46022),
_xlfn.LET(_xlpm.DD,
MAX(MIN($AX256,EOMONTH(BJ$15,0))-MAX($AW256,BJ$15),),
_xlfn.IFS(
AND(MONTH($AW256)=MONTH(BJ$15),MONTH($AX256)&lt;&gt;MONTH(BJ$15)),
NETWORKDAYS.INTL($AW256,$AW256+_xlpm.DD,1,_xlpm.VD),
AND(MONTH($AW256)&lt;&gt;MONTH(BJ$15),MONTH($AX256)=MONTH(BJ$15)),
NETWORKDAYS.INTL(($AX256)-_xlpm.DD,$AX256,1,_xlpm.VD),
AND(MONTH($AW256)&lt;MONTH(BJ$15),MONTH($AX256)&gt;MONTH(BJ$15)),
NETWORKDAYS.INTL((EOMONTH(BJ$15-1,1))-_xlpm.DD,EOMONTH(BJ$15-1,1),1,_xlpm.VD),
AND(MONTH($AW256)=MONTH(BJ$15),MONTH($AX256)=MONTH(BJ$15)),
NETWORKDAYS.INTL($AW256,$AX256,1,_xlpm.VD)))),0)),
$DH256="месяц",
$BP256*BJ256,
$DH256="неделя",
$BP256*BJ256/7*(ROUNDUP((DAY(EOMONTH(BJ$15,0)))/4,0))),
0)</f>
        <v/>
      </c>
      <c r="CB256" s="125">
        <f t="array" ref="CB256">
IFERROR(
_xlfn.IFS(
$DH256="день_1",
$BP256*$BL256/($AX256-$AW256+1)*BK256*(DAY(EOMONTH(BK$15,0))),
$DH256="день_2",
$BP256/30*MAX(MIN($AX256,EOMONTH(BK$15,0))-MAX($AW256,BK$15)+1,),
$DH256="раб.день",
$BP256/30*(IFERROR(
_xlfn.LET(_xlpm.VD,
CHOOSE(
{1;2;3;4;5;6;7;8;9;10;11;12;13;14;15;16;17;18},
45658,45659,45660,45661,45662,45663,45664,45665,45711,45724,45778,45779,45785,45786,45820,45821,45965,46022),
_xlfn.LET(_xlpm.DD,
MAX(MIN($AX256,EOMONTH(BK$15,0))-MAX($AW256,BK$15),),
_xlfn.IFS(
AND(MONTH($AW256)=MONTH(BK$15),MONTH($AX256)&lt;&gt;MONTH(BK$15)),
NETWORKDAYS.INTL($AW256,$AW256+_xlpm.DD,1,_xlpm.VD),
AND(MONTH($AW256)&lt;&gt;MONTH(BK$15),MONTH($AX256)=MONTH(BK$15)),
NETWORKDAYS.INTL(($AX256)-_xlpm.DD,$AX256,1,_xlpm.VD),
AND(MONTH($AW256)&lt;MONTH(BK$15),MONTH($AX256)&gt;MONTH(BK$15)),
NETWORKDAYS.INTL((EOMONTH(BK$15-1,1))-_xlpm.DD,EOMONTH(BK$15-1,1),1,_xlpm.VD),
AND(MONTH($AW256)=MONTH(BK$15),MONTH($AX256)=MONTH(BK$15)),
NETWORKDAYS.INTL($AW256,$AX256,1,_xlpm.VD)))),0)),
$DH256="месяц",
$BP256*BK256,
$DH256="неделя",
$BP256*BK256/7*(ROUNDUP((DAY(EOMONTH(BK$15,0)))/4,0))),
0)</f>
        <v/>
      </c>
      <c r="CC256" s="125">
        <f>SUM($BQ256:$CB256)</f>
        <v/>
      </c>
      <c r="CD256" s="126">
        <f>SUM($EH256:$EH256)</f>
        <v/>
      </c>
      <c r="CE256" s="126">
        <f>$CD256*$AB256</f>
        <v/>
      </c>
      <c r="CF256" s="126">
        <f>SUM($EK256:$EK256)</f>
        <v/>
      </c>
      <c r="CG256" s="126">
        <f>$CF256*$AB256</f>
        <v/>
      </c>
      <c r="CH256" s="126">
        <f>SUM($CC256,$CE256,$CG256)</f>
        <v/>
      </c>
      <c r="CI256" s="126">
        <f>$CH256*(1+$CM256)</f>
        <v/>
      </c>
      <c r="CJ256" s="127" t="n">
        <v>0</v>
      </c>
      <c r="CK256" s="126">
        <f>SUM($CH256:$CH256)*(1+$CJ256)</f>
        <v/>
      </c>
      <c r="CL256" s="126">
        <f>SUM($CH256:$CH256)*(1+$CM256)</f>
        <v/>
      </c>
      <c r="CM256" s="59" t="inlineStr">
        <is>
          <t>20%</t>
        </is>
      </c>
      <c r="CN256" s="59" t="n"/>
      <c r="CO256" s="72" t="n"/>
      <c r="CP256" s="59" t="n"/>
      <c r="CQ256" s="73" t="n"/>
      <c r="CR256" s="73" t="n"/>
      <c r="CS256" s="73" t="n"/>
      <c r="CT256" s="72" t="n"/>
      <c r="CU256" s="79" t="inlineStr">
        <is>
          <t> </t>
        </is>
      </c>
      <c r="CV256" s="60" t="n"/>
      <c r="CW256" s="60" t="n"/>
      <c r="CX256" s="60" t="n"/>
      <c r="CY256" s="127">
        <f>IFERROR(($CC256-$EE256)/($EE256/(1-$DQ256)),0)</f>
        <v/>
      </c>
      <c r="CZ256" s="127">
        <f>IFERROR(1-$EI256/($CE256),0)</f>
        <v/>
      </c>
      <c r="DA256" s="127">
        <f>IFERROR(1-$EL256/($CG256),0)</f>
        <v/>
      </c>
      <c r="DB256" s="126">
        <f>ROUND(IFERROR(($CI256/(1+$CM256)-$EN256),0),2)</f>
        <v/>
      </c>
      <c r="DC256" s="128" t="n"/>
      <c r="DD256" s="125" t="n"/>
      <c r="DE256" s="75" t="n">
        <v>0</v>
      </c>
      <c r="DF256" s="128" t="n"/>
      <c r="DG256" s="125">
        <f>IF($DC256=0,0,$DD256*($DC256*100%-$DE256*$DF256))*SUM($AB256:$AB256)</f>
        <v/>
      </c>
      <c r="DH256" s="129" t="inlineStr">
        <is>
          <t>месяц</t>
        </is>
      </c>
      <c r="DI256" s="130">
        <f t="array" ref="DI256">IFERROR(
IF($ES256="LisChannel",
(ROUND(((INDEX({174.625;153.888888888889;130.972222222222},MATCH($AI256,{2;3;4}),0))*$AG256*$AI256),2)),0),0)</f>
        <v/>
      </c>
      <c r="DJ256" s="130">
        <f>
_xlfn.LET(_xlpm.X,
IFERROR(
IF($ES256="НовиковТВ",
(_xlfn.LET(_xlpm.NTV,
_xlfn.LET(_xlpm.MIN,350000,
IF(SUMIFS($DI:$DI,$ES:$ES,"НовиковТВ")&lt;=_xlpm.MIN,
(SUMIFS($DI:$DI,$ES:$ES,"НовиковТВ")/(COUNTIFS($ES:$ES,"НовиковТВ")))*_xlpm.MIN/SUMIFS($DI:$DI,$ES:$ES,"НовиковТВ"),
DI256)),
_xlpm.NTV+$DG256/(1-(1-(_xlpm.NTV)*(1-$DL256)*(1-$DM256)*(1-$DN256)*(1-$DO256)*(1-$DP256)/_xlpm.NTV))))/(1+$EP256),
$DI256+$DG256/(1-(1-($DI256)*(1-$DL256)*(1-$DM256)*(1-$DN256)*(1-$DO256)*(1-$DP256)/$DI256))),
0),
_xlpm.X*(1+$CM256)*(1+$CW256)-_xlpm.X*(1+$CM256)+_xlpm.X)</f>
        <v/>
      </c>
      <c r="DK256" s="125" t="inlineStr">
        <is>
          <t>послед.</t>
        </is>
      </c>
      <c r="DL256" s="63" t="n">
        <v>0</v>
      </c>
      <c r="DM256" s="63" t="n">
        <v>0</v>
      </c>
      <c r="DN256" s="63" t="n">
        <v>0</v>
      </c>
      <c r="DO256" s="63" t="n">
        <v>0</v>
      </c>
      <c r="DP256" s="63" t="n">
        <v>0</v>
      </c>
      <c r="DQ256" s="63">
        <f t="array" ref="DQ256">IFERROR(_xlfn.IFS(
$DK256="послед.",1-(1-$DL256)*(1-$DM256)*(1-$DN256)*(1-$DO256)*(1-$DP256),
$DK256="сумм.",$DL256+$DM256+$DN256+$DO256+$DP256),
0)</f>
        <v/>
      </c>
      <c r="DR256" s="125">
        <f t="array" ref="DR256">
IFERROR(
_xlfn.IFS(
$BL256=0,
0,
$BL256&gt;0,
_xlfn.IFS($DK256="послед.",
$DJ256*(1-$DL256)*(1-$DM256)*(1-$DN256)*(1-$DO256)*(1-$DP256),
$DK256="сумм.",
$DJ256*(1-($DL256+$DM256+$DN256+$DO256+$DP256)))),0)</f>
        <v/>
      </c>
      <c r="DS256" s="125">
        <f t="array" ref="DS256">
IFERROR(_xlfn.IFS(
$DH256="день_1",
$DR256*$BL256/($AX256-$AW256+1)*AZ256*(DAY(EOMONTH(AZ$15,0))),
$DH256="день_2",
$DR256/30*MAX(MIN($AX256,EOMONTH(AZ$15,0))-MAX($AW256,AZ$15)+1,),
$DH256="раб.день",
$DR256/30*(IFERROR(
_xlfn.LET(_xlpm.VD,
CHOOSE(
{1;2;3;4;5;6;7;8;9;10;11;12;13;14;15;16;17;18},
45658,45659,45660,45661,45662,45663,45664,45665,45711,45724,45778,45779,45785,45786,45820,45821,45965,46022),
_xlfn.LET(_xlpm.DD,
MAX(MIN($AX256,EOMONTH(AZ$15,0))-MAX($AW256,AZ$15),),
_xlfn.IFS(
AND(MONTH($AW256)=MONTH(AZ$15),MONTH($AX256)&lt;&gt;MONTH(AZ$15)),
NETWORKDAYS.INTL($AW256,$AW256+_xlpm.DD,1,_xlpm.VD),
AND(MONTH($AW256)&lt;&gt;MONTH(AZ$15),MONTH($AX256)=MONTH(AZ$15)),
NETWORKDAYS.INTL(($AX256)-_xlpm.DD,$AX256,1,_xlpm.VD),
AND(MONTH($AW256)&lt;MONTH(AZ$15),MONTH($AX256)&gt;MONTH(AZ$15)),
NETWORKDAYS.INTL((EOMONTH(AZ$15-1,1))-_xlpm.DD,EOMONTH(AZ$15-1,1),1,_xlpm.VD),
AND(MONTH($AW256)=MONTH(AZ$15),MONTH($AX256)=MONTH(AZ$15)),
NETWORKDAYS.INTL($AW256,$AX256,1,_xlpm.VD)))),0)),
$DH256="месяц",
$DR256*AZ256,
$DH256="неделя",
$DR256*AZ256/7*(ROUNDUP((DAY(EOMONTH(AZ$15,0)))/4,0))),
0)</f>
        <v/>
      </c>
      <c r="DT256" s="125">
        <f t="array" ref="DT256">
IFERROR(_xlfn.IFS(
$DH256="день_1",
$DR256*$BL256/($AX256-$AW256+1)*BA256*(DAY(EOMONTH(BA$15,0))),
$DH256="день_2",
$DR256/30*MAX(MIN($AX256,EOMONTH(BA$15,0))-MAX($AW256,BA$15)+1,),
$DH256="раб.день",
$DR256/30*(IFERROR(
_xlfn.LET(_xlpm.VD,
CHOOSE(
{1;2;3;4;5;6;7;8;9;10;11;12;13;14;15;16;17;18},
45658,45659,45660,45661,45662,45663,45664,45665,45711,45724,45778,45779,45785,45786,45820,45821,45965,46022),
_xlfn.LET(_xlpm.DD,
MAX(MIN($AX256,EOMONTH(BA$15,0))-MAX($AW256,BA$15),),
_xlfn.IFS(
AND(MONTH($AW256)=MONTH(BA$15),MONTH($AX256)&lt;&gt;MONTH(BA$15)),
NETWORKDAYS.INTL($AW256,$AW256+_xlpm.DD,1,_xlpm.VD),
AND(MONTH($AW256)&lt;&gt;MONTH(BA$15),MONTH($AX256)=MONTH(BA$15)),
NETWORKDAYS.INTL(($AX256)-_xlpm.DD,$AX256,1,_xlpm.VD),
AND(MONTH($AW256)&lt;MONTH(BA$15),MONTH($AX256)&gt;MONTH(BA$15)),
NETWORKDAYS.INTL((EOMONTH(BA$15-1,1))-_xlpm.DD,EOMONTH(BA$15-1,1),1,_xlpm.VD),
AND(MONTH($AW256)=MONTH(BA$15),MONTH($AX256)=MONTH(BA$15)),
NETWORKDAYS.INTL($AW256,$AX256,1,_xlpm.VD)))),0)),
$DH256="месяц",
$DR256*BA256,
$DH256="неделя",
$DR256*BA256/7*(ROUNDUP((DAY(EOMONTH(BA$15,0)))/4,0))),
0)</f>
        <v/>
      </c>
      <c r="DU256" s="125">
        <f t="array" ref="DU256">
IFERROR(_xlfn.IFS(
$DH256="день_1",
$DR256*$BL256/($AX256-$AW256+1)*BB256*(DAY(EOMONTH(BB$15,0))),
$DH256="день_2",
$DR256/30*MAX(MIN($AX256,EOMONTH(BB$15,0))-MAX($AW256,BB$15)+1,),
$DH256="раб.день",
$DR256/30*(IFERROR(
_xlfn.LET(_xlpm.VD,
CHOOSE(
{1;2;3;4;5;6;7;8;9;10;11;12;13;14;15;16;17;18},
45658,45659,45660,45661,45662,45663,45664,45665,45711,45724,45778,45779,45785,45786,45820,45821,45965,46022),
_xlfn.LET(_xlpm.DD,
MAX(MIN($AX256,EOMONTH(BB$15,0))-MAX($AW256,BB$15),),
_xlfn.IFS(
AND(MONTH($AW256)=MONTH(BB$15),MONTH($AX256)&lt;&gt;MONTH(BB$15)),
NETWORKDAYS.INTL($AW256,$AW256+_xlpm.DD,1,_xlpm.VD),
AND(MONTH($AW256)&lt;&gt;MONTH(BB$15),MONTH($AX256)=MONTH(BB$15)),
NETWORKDAYS.INTL(($AX256)-_xlpm.DD,$AX256,1,_xlpm.VD),
AND(MONTH($AW256)&lt;MONTH(BB$15),MONTH($AX256)&gt;MONTH(BB$15)),
NETWORKDAYS.INTL((EOMONTH(BB$15-1,1))-_xlpm.DD,EOMONTH(BB$15-1,1),1,_xlpm.VD),
AND(MONTH($AW256)=MONTH(BB$15),MONTH($AX256)=MONTH(BB$15)),
NETWORKDAYS.INTL($AW256,$AX256,1,_xlpm.VD)))),0)),
$DH256="месяц",
$DR256*BB256,
$DH256="неделя",
$DR256*BB256/7*(ROUNDUP((DAY(EOMONTH(BB$15,0)))/4,0))),
0)</f>
        <v/>
      </c>
      <c r="DV256" s="125">
        <f t="array" ref="DV256">
IFERROR(_xlfn.IFS(
$DH256="день_1",
$DR256*$BL256/($AX256-$AW256+1)*BC256*(DAY(EOMONTH(BC$15,0))),
$DH256="день_2",
$DR256/30*MAX(MIN($AX256,EOMONTH(BC$15,0))-MAX($AW256,BC$15)+1,),
$DH256="раб.день",
$DR256/30*(IFERROR(
_xlfn.LET(_xlpm.VD,
CHOOSE(
{1;2;3;4;5;6;7;8;9;10;11;12;13;14;15;16;17;18},
45658,45659,45660,45661,45662,45663,45664,45665,45711,45724,45778,45779,45785,45786,45820,45821,45965,46022),
_xlfn.LET(_xlpm.DD,
MAX(MIN($AX256,EOMONTH(BC$15,0))-MAX($AW256,BC$15),),
_xlfn.IFS(
AND(MONTH($AW256)=MONTH(BC$15),MONTH($AX256)&lt;&gt;MONTH(BC$15)),
NETWORKDAYS.INTL($AW256,$AW256+_xlpm.DD,1,_xlpm.VD),
AND(MONTH($AW256)&lt;&gt;MONTH(BC$15),MONTH($AX256)=MONTH(BC$15)),
NETWORKDAYS.INTL(($AX256)-_xlpm.DD,$AX256,1,_xlpm.VD),
AND(MONTH($AW256)&lt;MONTH(BC$15),MONTH($AX256)&gt;MONTH(BC$15)),
NETWORKDAYS.INTL((EOMONTH(BC$15-1,1))-_xlpm.DD,EOMONTH(BC$15-1,1),1,_xlpm.VD),
AND(MONTH($AW256)=MONTH(BC$15),MONTH($AX256)=MONTH(BC$15)),
NETWORKDAYS.INTL($AW256,$AX256,1,_xlpm.VD)))),0)),
$DH256="месяц",
$DR256*BC256,
$DH256="неделя",
$DR256*BC256/7*(ROUNDUP((DAY(EOMONTH(BC$15,0)))/4,0))),
0)</f>
        <v/>
      </c>
      <c r="DW256" s="125">
        <f t="array" ref="DW256">
IFERROR(_xlfn.IFS(
$DH256="день_1",
$DR256*$BL256/($AX256-$AW256+1)*BD256*(DAY(EOMONTH(BD$15,0))),
$DH256="день_2",
$DR256/30*MAX(MIN($AX256,EOMONTH(BD$15,0))-MAX($AW256,BD$15)+1,),
$DH256="раб.день",
$DR256/30*(IFERROR(
_xlfn.LET(_xlpm.VD,
CHOOSE(
{1;2;3;4;5;6;7;8;9;10;11;12;13;14;15;16;17;18},
45658,45659,45660,45661,45662,45663,45664,45665,45711,45724,45778,45779,45785,45786,45820,45821,45965,46022),
_xlfn.LET(_xlpm.DD,
MAX(MIN($AX256,EOMONTH(BD$15,0))-MAX($AW256,BD$15),),
_xlfn.IFS(
AND(MONTH($AW256)=MONTH(BD$15),MONTH($AX256)&lt;&gt;MONTH(BD$15)),
NETWORKDAYS.INTL($AW256,$AW256+_xlpm.DD,1,_xlpm.VD),
AND(MONTH($AW256)&lt;&gt;MONTH(BD$15),MONTH($AX256)=MONTH(BD$15)),
NETWORKDAYS.INTL(($AX256)-_xlpm.DD,$AX256,1,_xlpm.VD),
AND(MONTH($AW256)&lt;MONTH(BD$15),MONTH($AX256)&gt;MONTH(BD$15)),
NETWORKDAYS.INTL((EOMONTH(BD$15-1,1))-_xlpm.DD,EOMONTH(BD$15-1,1),1,_xlpm.VD),
AND(MONTH($AW256)=MONTH(BD$15),MONTH($AX256)=MONTH(BD$15)),
NETWORKDAYS.INTL($AW256,$AX256,1,_xlpm.VD)))),0)),
$DH256="месяц",
$DR256*BD256,
$DH256="неделя",
$DR256*BD256/7*(ROUNDUP((DAY(EOMONTH(BD$15,0)))/4,0))),
0)</f>
        <v/>
      </c>
      <c r="DX256" s="125">
        <f t="array" ref="DX256">
IFERROR(_xlfn.IFS(
$DH256="день_1",
$DR256*$BL256/($AX256-$AW256+1)*BE256*(DAY(EOMONTH(BE$15,0))),
$DH256="день_2",
$DR256/30*MAX(MIN($AX256,EOMONTH(BE$15,0))-MAX($AW256,BE$15)+1,),
$DH256="раб.день",
$DR256/30*(IFERROR(
_xlfn.LET(_xlpm.VD,
CHOOSE(
{1;2;3;4;5;6;7;8;9;10;11;12;13;14;15;16;17;18},
45658,45659,45660,45661,45662,45663,45664,45665,45711,45724,45778,45779,45785,45786,45820,45821,45965,46022),
_xlfn.LET(_xlpm.DD,
MAX(MIN($AX256,EOMONTH(BE$15,0))-MAX($AW256,BE$15),),
_xlfn.IFS(
AND(MONTH($AW256)=MONTH(BE$15),MONTH($AX256)&lt;&gt;MONTH(BE$15)),
NETWORKDAYS.INTL($AW256,$AW256+_xlpm.DD,1,_xlpm.VD),
AND(MONTH($AW256)&lt;&gt;MONTH(BE$15),MONTH($AX256)=MONTH(BE$15)),
NETWORKDAYS.INTL(($AX256)-_xlpm.DD,$AX256,1,_xlpm.VD),
AND(MONTH($AW256)&lt;MONTH(BE$15),MONTH($AX256)&gt;MONTH(BE$15)),
NETWORKDAYS.INTL((EOMONTH(BE$15-1,1))-_xlpm.DD,EOMONTH(BE$15-1,1),1,_xlpm.VD),
AND(MONTH($AW256)=MONTH(BE$15),MONTH($AX256)=MONTH(BE$15)),
NETWORKDAYS.INTL($AW256,$AX256,1,_xlpm.VD)))),0)),
$DH256="месяц",
$DR256*BE256,
$DH256="неделя",
$DR256*BE256/7*(ROUNDUP((DAY(EOMONTH(BE$15,0)))/4,0))),
0)</f>
        <v/>
      </c>
      <c r="DY256" s="125">
        <f t="array" ref="DY256">
IFERROR(_xlfn.IFS(
$DH256="день_1",
$DR256*$BL256/($AX256-$AW256+1)*BF256*(DAY(EOMONTH(BF$15,0))),
$DH256="день_2",
$DR256/30*MAX(MIN($AX256,EOMONTH(BF$15,0))-MAX($AW256,BF$15)+1,),
$DH256="раб.день",
$DR256/30*(IFERROR(
_xlfn.LET(_xlpm.VD,
CHOOSE(
{1;2;3;4;5;6;7;8;9;10;11;12;13;14;15;16;17;18},
45658,45659,45660,45661,45662,45663,45664,45665,45711,45724,45778,45779,45785,45786,45820,45821,45965,46022),
_xlfn.LET(_xlpm.DD,
MAX(MIN($AX256,EOMONTH(BF$15,0))-MAX($AW256,BF$15),),
_xlfn.IFS(
AND(MONTH($AW256)=MONTH(BF$15),MONTH($AX256)&lt;&gt;MONTH(BF$15)),
NETWORKDAYS.INTL($AW256,$AW256+_xlpm.DD,1,_xlpm.VD),
AND(MONTH($AW256)&lt;&gt;MONTH(BF$15),MONTH($AX256)=MONTH(BF$15)),
NETWORKDAYS.INTL(($AX256)-_xlpm.DD,$AX256,1,_xlpm.VD),
AND(MONTH($AW256)&lt;MONTH(BF$15),MONTH($AX256)&gt;MONTH(BF$15)),
NETWORKDAYS.INTL((EOMONTH(BF$15-1,1))-_xlpm.DD,EOMONTH(BF$15-1,1),1,_xlpm.VD),
AND(MONTH($AW256)=MONTH(BF$15),MONTH($AX256)=MONTH(BF$15)),
NETWORKDAYS.INTL($AW256,$AX256,1,_xlpm.VD)))),0)),
$DH256="месяц",
$DR256*BF256,
$DH256="неделя",
$DR256*BF256/7*(ROUNDUP((DAY(EOMONTH(BF$15,0)))/4,0))),
0)</f>
        <v/>
      </c>
      <c r="DZ256" s="125">
        <f t="array" ref="DZ256">
IFERROR(_xlfn.IFS(
$DH256="день_1",
$DR256*$BL256/($AX256-$AW256+1)*BG256*(DAY(EOMONTH(BG$15,0))),
$DH256="день_2",
$DR256/30*MAX(MIN($AX256,EOMONTH(BG$15,0))-MAX($AW256,BG$15)+1,),
$DH256="раб.день",
$DR256/30*(IFERROR(
_xlfn.LET(_xlpm.VD,
CHOOSE(
{1;2;3;4;5;6;7;8;9;10;11;12;13;14;15;16;17;18},
45658,45659,45660,45661,45662,45663,45664,45665,45711,45724,45778,45779,45785,45786,45820,45821,45965,46022),
_xlfn.LET(_xlpm.DD,
MAX(MIN($AX256,EOMONTH(BG$15,0))-MAX($AW256,BG$15),),
_xlfn.IFS(
AND(MONTH($AW256)=MONTH(BG$15),MONTH($AX256)&lt;&gt;MONTH(BG$15)),
NETWORKDAYS.INTL($AW256,$AW256+_xlpm.DD,1,_xlpm.VD),
AND(MONTH($AW256)&lt;&gt;MONTH(BG$15),MONTH($AX256)=MONTH(BG$15)),
NETWORKDAYS.INTL(($AX256)-_xlpm.DD,$AX256,1,_xlpm.VD),
AND(MONTH($AW256)&lt;MONTH(BG$15),MONTH($AX256)&gt;MONTH(BG$15)),
NETWORKDAYS.INTL((EOMONTH(BG$15-1,1))-_xlpm.DD,EOMONTH(BG$15-1,1),1,_xlpm.VD),
AND(MONTH($AW256)=MONTH(BG$15),MONTH($AX256)=MONTH(BG$15)),
NETWORKDAYS.INTL($AW256,$AX256,1,_xlpm.VD)))),0)),
$DH256="месяц",
$DR256*BG256,
$DH256="неделя",
$DR256*BG256/7*(ROUNDUP((DAY(EOMONTH(BG$15,0)))/4,0))),
0)</f>
        <v/>
      </c>
      <c r="EA256" s="125">
        <f t="array" ref="EA256">
IFERROR(_xlfn.IFS(
$DH256="день_1",
$DR256*$BL256/($AX256-$AW256+1)*BH256*(DAY(EOMONTH(BH$15,0))),
$DH256="день_2",
$DR256/30*MAX(MIN($AX256,EOMONTH(BH$15,0))-MAX($AW256,BH$15)+1,),
$DH256="раб.день",
$DR256/30*(IFERROR(
_xlfn.LET(_xlpm.VD,
CHOOSE(
{1;2;3;4;5;6;7;8;9;10;11;12;13;14;15;16;17;18},
45658,45659,45660,45661,45662,45663,45664,45665,45711,45724,45778,45779,45785,45786,45820,45821,45965,46022),
_xlfn.LET(_xlpm.DD,
MAX(MIN($AX256,EOMONTH(BH$15,0))-MAX($AW256,BH$15),),
_xlfn.IFS(
AND(MONTH($AW256)=MONTH(BH$15),MONTH($AX256)&lt;&gt;MONTH(BH$15)),
NETWORKDAYS.INTL($AW256,$AW256+_xlpm.DD,1,_xlpm.VD),
AND(MONTH($AW256)&lt;&gt;MONTH(BH$15),MONTH($AX256)=MONTH(BH$15)),
NETWORKDAYS.INTL(($AX256)-_xlpm.DD,$AX256,1,_xlpm.VD),
AND(MONTH($AW256)&lt;MONTH(BH$15),MONTH($AX256)&gt;MONTH(BH$15)),
NETWORKDAYS.INTL((EOMONTH(BH$15-1,1))-_xlpm.DD,EOMONTH(BH$15-1,1),1,_xlpm.VD),
AND(MONTH($AW256)=MONTH(BH$15),MONTH($AX256)=MONTH(BH$15)),
NETWORKDAYS.INTL($AW256,$AX256,1,_xlpm.VD)))),0)),
$DH256="месяц",
$DR256*BH256,
$DH256="неделя",
$DR256*BH256/7*(ROUNDUP((DAY(EOMONTH(BH$15,0)))/4,0))),
0)</f>
        <v/>
      </c>
      <c r="EB256" s="125">
        <f t="array" ref="EB256">
IFERROR(_xlfn.IFS(
$DH256="день_1",
$DR256*$BL256/($AX256-$AW256+1)*BI256*(DAY(EOMONTH(BI$15,0))),
$DH256="день_2",
$DR256/30*MAX(MIN($AX256,EOMONTH(BI$15,0))-MAX($AW256,BI$15)+1,),
$DH256="раб.день",
$DR256/30*(IFERROR(
_xlfn.LET(_xlpm.VD,
CHOOSE(
{1;2;3;4;5;6;7;8;9;10;11;12;13;14;15;16;17;18},
45658,45659,45660,45661,45662,45663,45664,45665,45711,45724,45778,45779,45785,45786,45820,45821,45965,46022),
_xlfn.LET(_xlpm.DD,
MAX(MIN($AX256,EOMONTH(BI$15,0))-MAX($AW256,BI$15),),
_xlfn.IFS(
AND(MONTH($AW256)=MONTH(BI$15),MONTH($AX256)&lt;&gt;MONTH(BI$15)),
NETWORKDAYS.INTL($AW256,$AW256+_xlpm.DD,1,_xlpm.VD),
AND(MONTH($AW256)&lt;&gt;MONTH(BI$15),MONTH($AX256)=MONTH(BI$15)),
NETWORKDAYS.INTL(($AX256)-_xlpm.DD,$AX256,1,_xlpm.VD),
AND(MONTH($AW256)&lt;MONTH(BI$15),MONTH($AX256)&gt;MONTH(BI$15)),
NETWORKDAYS.INTL((EOMONTH(BI$15-1,1))-_xlpm.DD,EOMONTH(BI$15-1,1),1,_xlpm.VD),
AND(MONTH($AW256)=MONTH(BI$15),MONTH($AX256)=MONTH(BI$15)),
NETWORKDAYS.INTL($AW256,$AX256,1,_xlpm.VD)))),0)),
$DH256="месяц",
$DR256*BI256,
$DH256="неделя",
$DR256*BI256/7*(ROUNDUP((DAY(EOMONTH(BI$15,0)))/4,0))),
0)</f>
        <v/>
      </c>
      <c r="EC256" s="125">
        <f t="array" ref="EC256">
IFERROR(_xlfn.IFS(
$DH256="день_1",
$DR256*$BL256/($AX256-$AW256+1)*BJ256*(DAY(EOMONTH(BJ$15,0))),
$DH256="день_2",
$DR256/30*MAX(MIN($AX256,EOMONTH(BJ$15,0))-MAX($AW256,BJ$15)+1,),
$DH256="раб.день",
$DR256/30*(IFERROR(
_xlfn.LET(_xlpm.VD,
CHOOSE(
{1;2;3;4;5;6;7;8;9;10;11;12;13;14;15;16;17;18},
45658,45659,45660,45661,45662,45663,45664,45665,45711,45724,45778,45779,45785,45786,45820,45821,45965,46022),
_xlfn.LET(_xlpm.DD,
MAX(MIN($AX256,EOMONTH(BJ$15,0))-MAX($AW256,BJ$15),),
_xlfn.IFS(
AND(MONTH($AW256)=MONTH(BJ$15),MONTH($AX256)&lt;&gt;MONTH(BJ$15)),
NETWORKDAYS.INTL($AW256,$AW256+_xlpm.DD,1,_xlpm.VD),
AND(MONTH($AW256)&lt;&gt;MONTH(BJ$15),MONTH($AX256)=MONTH(BJ$15)),
NETWORKDAYS.INTL(($AX256)-_xlpm.DD,$AX256,1,_xlpm.VD),
AND(MONTH($AW256)&lt;MONTH(BJ$15),MONTH($AX256)&gt;MONTH(BJ$15)),
NETWORKDAYS.INTL((EOMONTH(BJ$15-1,1))-_xlpm.DD,EOMONTH(BJ$15-1,1),1,_xlpm.VD),
AND(MONTH($AW256)=MONTH(BJ$15),MONTH($AX256)=MONTH(BJ$15)),
NETWORKDAYS.INTL($AW256,$AX256,1,_xlpm.VD)))),0)),
$DH256="месяц",
$DR256*BJ256,
$DH256="неделя",
$DR256*BJ256/7*(ROUNDUP((DAY(EOMONTH(BJ$15,0)))/4,0))),
0)</f>
        <v/>
      </c>
      <c r="ED256" s="125">
        <f t="array" ref="ED256">
IFERROR(_xlfn.IFS(
$DH256="день_1",
$DR256*$BL256/($AX256-$AW256+1)*BK256*(DAY(EOMONTH(BK$15,0))),
$DH256="день_2",
$DR256/30*MAX(MIN($AX256,EOMONTH(BK$15,0))-MAX($AW256,BK$15)+1,),
$DH256="раб.день",
$DR256/30*(IFERROR(
_xlfn.LET(_xlpm.VD,
CHOOSE(
{1;2;3;4;5;6;7;8;9;10;11;12;13;14;15;16;17;18},
45658,45659,45660,45661,45662,45663,45664,45665,45711,45724,45778,45779,45785,45786,45820,45821,45965,46022),
_xlfn.LET(_xlpm.DD,
MAX(MIN($AX256,EOMONTH(BK$15,0))-MAX($AW256,BK$15),),
_xlfn.IFS(
AND(MONTH($AW256)=MONTH(BK$15),MONTH($AX256)&lt;&gt;MONTH(BK$15)),
NETWORKDAYS.INTL($AW256,$AW256+_xlpm.DD,1,_xlpm.VD),
AND(MONTH($AW256)&lt;&gt;MONTH(BK$15),MONTH($AX256)=MONTH(BK$15)),
NETWORKDAYS.INTL(($AX256)-_xlpm.DD,$AX256,1,_xlpm.VD),
AND(MONTH($AW256)&lt;MONTH(BK$15),MONTH($AX256)&gt;MONTH(BK$15)),
NETWORKDAYS.INTL((EOMONTH(BK$15-1,1))-_xlpm.DD,EOMONTH(BK$15-1,1),1,_xlpm.VD),
AND(MONTH($AW256)=MONTH(BK$15),MONTH($AX256)=MONTH(BK$15)),
NETWORKDAYS.INTL($AW256,$AX256,1,_xlpm.VD)))),0)),
$DH256="месяц",
$DR256*BK256,
$DH256="неделя",
$DR256*BK256/7*(ROUNDUP((DAY(EOMONTH(BK$15,0)))/4,0))),
0)</f>
        <v/>
      </c>
      <c r="EE256" s="125">
        <f>SUM($DS256,$DT256,$DU256,$DV256,$DW256,$DX256,$DY256,$DZ256,$EA256,$EB256,$EC256,$ED256)</f>
        <v/>
      </c>
      <c r="EF256" s="125">
        <f>IFERROR(ROUND($EE256*(1+$EP256),2),0)</f>
        <v/>
      </c>
      <c r="EG256" s="128" t="n">
        <v>1</v>
      </c>
      <c r="EH256" s="126" t="n">
        <v>0</v>
      </c>
      <c r="EI256" s="126">
        <f>ROUND(SUM($EH256:$EH256)*SUM($AB256:$AB256)*$EG256,2)</f>
        <v/>
      </c>
      <c r="EJ256" s="126">
        <f>ROUND($EI256*(1+$EP256),2)</f>
        <v/>
      </c>
      <c r="EK256" s="126" t="n">
        <v>0</v>
      </c>
      <c r="EL256" s="126">
        <f>ROUND(SUM($EK256:$EK256)*SUM($AB256:$AB256)*$EG256,2)</f>
        <v/>
      </c>
      <c r="EM256" s="126">
        <f>ROUND($EL256*(1+$EP256),2)</f>
        <v/>
      </c>
      <c r="EN256" s="126">
        <f>SUM($EE256,$EI256,$EL256)</f>
        <v/>
      </c>
      <c r="EO256" s="126">
        <f>SUM($EF256,$EJ256,$EM256)</f>
        <v/>
      </c>
      <c r="EP256" s="59" t="inlineStr">
        <is>
          <t>20%</t>
        </is>
      </c>
      <c r="EQ256" s="59" t="n"/>
      <c r="ER256" s="60">
        <f t="array" ref="ER256">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MATCH(ES256,
{"AMS";"RussOutdoor";"HD Outdoor";"Ingroup";"IQ";"Ledproduction";"LisChannel";"Logic";"Media-PPL";"NovikovTV | НовиковТВ";"SMA";"SOK";"КрокусТВ | CrocusTV | IndoorTV";"Сити";"ТЯК Москва"},
0)),"")</f>
        <v/>
      </c>
      <c r="ES256" s="60" t="n"/>
      <c r="ET256" s="60">
        <f t="array" ref="ET256">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MATCH(ES256,
{"AMS";"RussOutdoor";"HD Outdoor";"Ingroup";"IQ";"Ledproduction";"LisChannel";"Logic";"Media-PPL";"NovikovTV | НовиковТВ";"SMA";"SOK";"КрокусТВ | CrocusTV | IndoorTV";"Сити";"ТЯК Москва"},
0)),"")</f>
        <v/>
      </c>
      <c r="EU256" s="60" t="n"/>
      <c r="EV256" s="60" t="n"/>
      <c r="EX256" s="110">
        <f t="array" ref="EX256">
($AR256/30
+N("ТРАФИК ПЛОЩАДКИ"))*
(IFERROR(
_xlfn.LET(
_xlpm.GPR,
HLOOKUP($L256,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(MATCH($T256,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IF($Q256="цифровой",_xlpm.GPR/$AG256,_xlpm.GPR/60)),
0)
+N("DWELL TIME"))*
(IF($AB256=0,0,IF($AB256=1,0.3,IF($AB256=2,0.5,IF($AB256&gt;2,1))))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_xlfn.IFS($AC256="да",1.2,$AC256="нет",1)*
_xlfn.IFS($AD256="да",1.2,$AD256="нет",1)*
IF(R256="статический",1,1.2)*
$X256*
INDEX(
{1.2;1;1.2;1.2;1;1.2;1.2;1.2;1.2;1.2;1.2;1;1.2;1.2;1.2;1.2;1;1;1.2;1.2;1.2;1;1;1;1;1.2;1.2;1.2;1.2;1;1;1;1;1.2;1.2;1.2;1.2;1.2;1.2;1.2;1.2;1;1;1.2;1;1;1;1;1.5;1;1;1.5;1.5;1.2},
MATCH($Q256,_xlpm.MI,0)))&gt;{0.02;0.04;0.06;0.1;0.2;0.4;0.6;0.8;1;2;4;6})),
{0;1;2;3;4;5;6;7;8;9;10;11;12},
0)))
+N("КОЭФФИЦИЕНТ КОНТАКТА"))))*
(_xlfn.IFS($X256&lt;0.1,$X256/1000,$X256&gt;25,5.2,AND($X256&gt;=0.1,$X256&lt;=25),(($X256*2+0.1)/10)*($X256/10)))*
IFERROR((_xlfn.LET(
_xlpm.MA,
{0;0.8;0.85;0.9;0.95;1},
_xlpm.MAA,
{0;1;2;3;4;5},
INDEX(_xlpm.MA,MATCH(SUMPRODUCT(--((IF(ROUND(_xlpm.MAA,1)&gt;5,5,ROUND($AB256,1)))&gt;{0;1;2;3;4;5})),_xlpm.MAA,0)))
+N("КОЭФФИЦИЕНТ КОЛ-ВО КОНСТРУКЦИЙ")),1)*
$AB256,0))*
(IF($Q256="цифровой",$AG256/15*$AI256,1)
+N("ДЛЯ ЦИФРЫ"))</f>
        <v/>
      </c>
      <c r="EY256" s="110">
        <f>IFERROR(EX256*AY256,0)</f>
        <v/>
      </c>
      <c r="EZ256" s="131">
        <f>IFERROR(DP256/EY256*1000,0)</f>
        <v/>
      </c>
      <c r="FA256" s="112">
        <f>IFERROR(FC256/FB256,0)</f>
        <v/>
      </c>
      <c r="FB256" s="112">
        <f>IFERROR((FC256/(EY256/FF256*#REF!))*0.825,0)</f>
        <v/>
      </c>
      <c r="FC256" s="112">
        <f>IFERROR(((EX256*30/AR256)*100)/30,0)</f>
        <v/>
      </c>
      <c r="FD256" s="112">
        <f>IFERROR(EY256/G256*100%,0)</f>
        <v/>
      </c>
      <c r="FE256" s="112">
        <f>IFERROR(FD256/FC256*100%,0)</f>
        <v/>
      </c>
      <c r="FF256" s="110">
        <f>IFERROR(AR256/30*AY256,0)</f>
        <v/>
      </c>
    </row>
    <row r="257" ht="13" customHeight="1">
      <c r="A257" s="59" t="n"/>
      <c r="B257" s="60" t="n"/>
      <c r="C257" s="60" t="n"/>
      <c r="D257" s="60">
        <f t="array" ref="D257">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MATCH($E257,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57" s="60">
        <f t="array" ref="E257">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MATCH($F257,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57" s="60" t="inlineStr"/>
      <c r="G257" s="60" t="n"/>
      <c r="H257" s="60">
        <f t="array" ref="H257">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MATCH($I257,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57" s="60" t="n"/>
      <c r="J257" s="60" t="n"/>
      <c r="K257" s="60" t="n"/>
      <c r="L257" s="60" t="n"/>
      <c r="M257" s="60" t="n"/>
      <c r="N257" s="60" t="n"/>
      <c r="O257" s="60" t="n"/>
      <c r="P257" s="60">
        <f t="array" ref="P257">
_xlfn.IFS(
ISNUMBER(MATCH($Q257,{"шелфбаннер","разделитель","монетница","чековая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ISNUMBER(MATCH($Q257,{"LED/LCD","видеокулер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ISNUMBER(MATCH($Q257,{"автомобиль","машина","выставочное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ISNUMBER(MATCH($Q257,{"билборд","лифтовая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ISNUMBER(MATCH($Q257,{"навигация","подвесной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ISNUMBER(MATCH($Q257,{"движущаяся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ISNUMBER(MATCH($Q257,{"каталог","журнал"},)),
"Пресса",
$Q257="","")</f>
        <v/>
      </c>
      <c r="Q257" s="60" t="n"/>
      <c r="R257" s="60">
        <f t="array" ref="R257">
IFERROR(
_xlfn.IFS(
OR(ISNUMBER(MATCH($Q257,{"экспозиция","макет","стенд","автостенд","авто стенд","выставочное пространство","выставочные стенды","модульные выставочные стенды","3Д конструкция","3D конструкция"},)),P257="Экспонирование"),
"нестандартный",
ISNUMBER(MATCH($Q257,{"скроллер","призматрон"},)),
"динамический",
$P257="Видео",
"цифровой",
OR($P257="Пресса",$P257="Щит",$P257="POSm",$P257="Подвес",$P257="Брендирование/оклейка"),
"статический"),"")</f>
        <v/>
      </c>
      <c r="S257" s="59" t="n"/>
      <c r="T257" s="60" t="n"/>
      <c r="U257" s="60" t="n"/>
      <c r="V257" s="60">
        <f>
IF(P257="Видео",
"цифровой постер/ролик",
IF(ISNUMBER(MATCH(Q257,{"короб световой","короб световой | лайтбокс","короб световой | кристалайт","лайтбокс","лайт бокс","кристалайт","LB","lightbox"},)),
"бэклит",
IF(P257="Брендирование/оклейка",
"перфарированная пленка/самоклейка",
IF(P257="Экспонирование",
"под запрос",
IF(P257="Подвес",
"баннер/ткань",
"")))))</f>
        <v/>
      </c>
      <c r="W257" s="59" t="n"/>
      <c r="X257" s="59" t="n"/>
      <c r="Y257" s="59" t="n"/>
      <c r="Z257" s="61" t="n"/>
      <c r="AA257" s="61" t="n"/>
      <c r="AB257" s="61">
        <f>IF(BL257&gt;0,Z257,0)</f>
        <v/>
      </c>
      <c r="AC257" s="59" t="n"/>
      <c r="AD257" s="59" t="n"/>
      <c r="AE257" s="59" t="n"/>
      <c r="AF257" s="59" t="n"/>
      <c r="AG257" s="59" t="n"/>
      <c r="AH257" s="59" t="n"/>
      <c r="AI257" s="59" t="n"/>
      <c r="AJ257" s="59" t="n"/>
      <c r="AK257" s="59" t="n"/>
      <c r="AL257" s="62">
        <f>IFERROR(IF(OR(R257="статический",R257="динамический",R257="нестандартный",R257="",R257=""),"-",IF(AND(AH257="-",AI257="-"),"-",AK257*3600/AH257*AI257)),"-")</f>
        <v/>
      </c>
      <c r="AM257" s="62">
        <f>IFERROR(IF(OR(R257="статический",R257="динамический",R257="",R257="", R257="BTL",R257="нестандартный"),"-",AG257*AI257*AL257/60),"-")</f>
        <v/>
      </c>
      <c r="AN257" s="63">
        <f>IFERROR(IF(AH257="","-",AG257*AI257/AH257),"-")</f>
        <v/>
      </c>
      <c r="AO257" s="59">
        <f>IFERROR(IF(OR($R257="статический",$R257="динамический",$R257="",$R257="",$R257="BTL",$R257="нестандартный"),"-",$AL257*$AY257),"-")</f>
        <v/>
      </c>
      <c r="AP257" s="62">
        <f>IFERROR(IF(OR($R257="статический",$R257="динамический",$R257="",$R257="",$R257="BTL",$R257="нестандартный"),"-",$AM257*AY257),"-")</f>
        <v/>
      </c>
      <c r="AQ257" s="64" t="n"/>
      <c r="AR257" s="61" t="n"/>
      <c r="AS257" s="61" t="n"/>
      <c r="AT257" s="61" t="n"/>
      <c r="AU257" s="65" t="n"/>
      <c r="AV257" s="124">
        <f>IFERROR(DR257/AT257*1000,"n/a")</f>
        <v/>
      </c>
      <c r="AW257" s="67" t="n"/>
      <c r="AX257" s="67" t="n"/>
      <c r="AY257" s="43">
        <f>IFERROR(IF(OR($AW257="",$AX257=""),"",_xlfn.DAYS($AX257+1,$AW257)),"")</f>
        <v/>
      </c>
      <c r="AZ257" s="68">
        <f t="array" ref="AZ257">
_xlfn.LET(_xlpm.COEFF,
IF($AW257+$AX257=0,0,IF(MAX(MIN($AX257,EOMONTH(AZ$15,0))-MAX($AW257,AZ$15)+1,)&gt;0,1,0)),
_xlfn.IFS(
$ES257="LisChannel",
_xlpm.COEFF*
INDEX({1;1;1.2;1.2;1;1;1;1;1.2;1.2;1.2;1.2},
MATCH(MONTH(AZ$15),
{1,2,3,4,5,6,7,8,9,10,11,12})),
CONCATENATE($ES257," ",$L257)="RussOutdoor метро",
_xlpm.COEFF*
INDEX({0.8;0.9;1.1;1.1;1;1;1;1;1.1;1.1;1.1;1.1},
MATCH(MONTH(AZ$15),
{1,2,3,4,5,6,7,8,9,10,11,12})),
$ES257&lt;&gt;"LisChannel",
_xlpm.COEFF,
$ES257&lt;&gt;"RussOutdoor",
_xlpm.COEFF))</f>
        <v/>
      </c>
      <c r="BA257" s="68">
        <f t="array" ref="BA257">
_xlfn.LET(_xlpm.COEFF,
IF($AW257+$AX257=0,0,IF(MAX(MIN($AX257,EOMONTH(BA$15,0))-MAX($AW257,BA$15)+1,)&gt;0,1,0)),
_xlfn.IFS(
$ES257="LisChannel",
_xlpm.COEFF*
INDEX({1;1;1.2;1.2;1;1;1;1;1.2;1.2;1.2;1.2},
MATCH(MONTH(BA$15),
{1,2,3,4,5,6,7,8,9,10,11,12})),
CONCATENATE($ES257," ",$L257)="RussOutdoor метро",
_xlpm.COEFF*
INDEX({0.8;0.9;1.1;1.1;1;1;1;1;1.1;1.1;1.1;1.1},
MATCH(MONTH(BA$15),
{1,2,3,4,5,6,7,8,9,10,11,12})),
$ES257&lt;&gt;"LisChannel",
_xlpm.COEFF,
$ES257&lt;&gt;"RussOutdoor",
_xlpm.COEFF))</f>
        <v/>
      </c>
      <c r="BB257" s="68">
        <f t="array" ref="BB257">
_xlfn.LET(_xlpm.COEFF,
IF($AW257+$AX257=0,0,IF(MAX(MIN($AX257,EOMONTH(BB$15,0))-MAX($AW257,BB$15)+1,)&gt;0,1,0)),
_xlfn.IFS(
$ES257="LisChannel",
_xlpm.COEFF*
INDEX({1;1;1.2;1.2;1;1;1;1;1.2;1.2;1.2;1.2},
MATCH(MONTH(BB$15),
{1,2,3,4,5,6,7,8,9,10,11,12})),
CONCATENATE($ES257," ",$L257)="RussOutdoor метро",
_xlpm.COEFF*
INDEX({0.8;0.9;1.1;1.1;1;1;1;1;1.1;1.1;1.1;1.1},
MATCH(MONTH(BB$15),
{1,2,3,4,5,6,7,8,9,10,11,12})),
$ES257&lt;&gt;"LisChannel",
_xlpm.COEFF,
$ES257&lt;&gt;"RussOutdoor",
_xlpm.COEFF))</f>
        <v/>
      </c>
      <c r="BC257" s="68">
        <f t="array" ref="BC257">
_xlfn.LET(_xlpm.COEFF,
IF($AW257+$AX257=0,0,IF(MAX(MIN($AX257,EOMONTH(BC$15,0))-MAX($AW257,BC$15)+1,)&gt;0,1,0)),
_xlfn.IFS(
$ES257="LisChannel",
_xlpm.COEFF*
INDEX({1;1;1.2;1.2;1;1;1;1;1.2;1.2;1.2;1.2},
MATCH(MONTH(BC$15),
{1,2,3,4,5,6,7,8,9,10,11,12})),
CONCATENATE($ES257," ",$L257)="RussOutdoor метро",
_xlpm.COEFF*
INDEX({0.8;0.9;1.1;1.1;1;1;1;1;1.1;1.1;1.1;1.1},
MATCH(MONTH(BC$15),
{1,2,3,4,5,6,7,8,9,10,11,12})),
$ES257&lt;&gt;"LisChannel",
_xlpm.COEFF,
$ES257&lt;&gt;"RussOutdoor",
_xlpm.COEFF))</f>
        <v/>
      </c>
      <c r="BD257" s="68">
        <f t="array" ref="BD257">
_xlfn.LET(_xlpm.COEFF,
IF($AW257+$AX257=0,0,IF(MAX(MIN($AX257,EOMONTH(BD$15,0))-MAX($AW257,BD$15)+1,)&gt;0,1,0)),
_xlfn.IFS(
$ES257="LisChannel",
_xlpm.COEFF*
INDEX({1;1;1.2;1.2;1;1;1;1;1.2;1.2;1.2;1.2},
MATCH(MONTH(BD$15),
{1,2,3,4,5,6,7,8,9,10,11,12})),
CONCATENATE($ES257," ",$L257)="RussOutdoor метро",
_xlpm.COEFF*
INDEX({0.8;0.9;1.1;1.1;1;1;1;1;1.1;1.1;1.1;1.1},
MATCH(MONTH(BD$15),
{1,2,3,4,5,6,7,8,9,10,11,12})),
$ES257&lt;&gt;"LisChannel",
_xlpm.COEFF,
$ES257&lt;&gt;"RussOutdoor",
_xlpm.COEFF))</f>
        <v/>
      </c>
      <c r="BE257" s="68">
        <f t="array" ref="BE257">
_xlfn.LET(_xlpm.COEFF,
IF($AW257+$AX257=0,0,IF(MAX(MIN($AX257,EOMONTH(BE$15,0))-MAX($AW257,BE$15)+1,)&gt;0,1,0)),
_xlfn.IFS(
$ES257="LisChannel",
_xlpm.COEFF*
INDEX({1;1;1.2;1.2;1;1;1;1;1.2;1.2;1.2;1.2},
MATCH(MONTH(BE$15),
{1,2,3,4,5,6,7,8,9,10,11,12})),
CONCATENATE($ES257," ",$L257)="RussOutdoor метро",
_xlpm.COEFF*
INDEX({0.8;0.9;1.1;1.1;1;1;1;1;1.1;1.1;1.1;1.1},
MATCH(MONTH(BE$15),
{1,2,3,4,5,6,7,8,9,10,11,12})),
$ES257&lt;&gt;"LisChannel",
_xlpm.COEFF,
$ES257&lt;&gt;"RussOutdoor",
_xlpm.COEFF))</f>
        <v/>
      </c>
      <c r="BF257" s="68">
        <f t="array" ref="BF257">
_xlfn.LET(_xlpm.COEFF,
IF($AW257+$AX257=0,0,IF(MAX(MIN($AX257,EOMONTH(BF$15,0))-MAX($AW257,BF$15)+1,)&gt;0,1,0)),
_xlfn.IFS(
$ES257="LisChannel",
_xlpm.COEFF*
INDEX({1;1;1.2;1.2;1;1;1;1;1.2;1.2;1.2;1.2},
MATCH(MONTH(BF$15),
{1,2,3,4,5,6,7,8,9,10,11,12})),
CONCATENATE($ES257," ",$L257)="RussOutdoor метро",
_xlpm.COEFF*
INDEX({0.8;0.9;1.1;1.1;1;1;1;1;1.1;1.1;1.1;1.1},
MATCH(MONTH(BF$15),
{1,2,3,4,5,6,7,8,9,10,11,12})),
$ES257&lt;&gt;"LisChannel",
_xlpm.COEFF,
$ES257&lt;&gt;"RussOutdoor",
_xlpm.COEFF))</f>
        <v/>
      </c>
      <c r="BG257" s="68">
        <f t="array" ref="BG257">
_xlfn.LET(_xlpm.COEFF,
IF($AW257+$AX257=0,0,IF(MAX(MIN($AX257,EOMONTH(BG$15,0))-MAX($AW257,BG$15)+1,)&gt;0,1,0)),
_xlfn.IFS(
$ES257="LisChannel",
_xlpm.COEFF*
INDEX({1;1;1.2;1.2;1;1;1;1;1.2;1.2;1.2;1.2},
MATCH(MONTH(BG$15),
{1,2,3,4,5,6,7,8,9,10,11,12})),
CONCATENATE($ES257," ",$L257)="RussOutdoor метро",
_xlpm.COEFF*
INDEX({0.8;0.9;1.1;1.1;1;1;1;1;1.1;1.1;1.1;1.1},
MATCH(MONTH(BG$15),
{1,2,3,4,5,6,7,8,9,10,11,12})),
$ES257&lt;&gt;"LisChannel",
_xlpm.COEFF,
$ES257&lt;&gt;"RussOutdoor",
_xlpm.COEFF))</f>
        <v/>
      </c>
      <c r="BH257" s="68">
        <f t="array" ref="BH257">
_xlfn.LET(_xlpm.COEFF,
IF($AW257+$AX257=0,0,IF(MAX(MIN($AX257,EOMONTH(BH$15,0))-MAX($AW257,BH$15)+1,)&gt;0,1,0)),
_xlfn.IFS(
$ES257="LisChannel",
_xlpm.COEFF*
INDEX({1;1;1.2;1.2;1;1;1;1;1.2;1.2;1.2;1.2},
MATCH(MONTH(BH$15),
{1,2,3,4,5,6,7,8,9,10,11,12})),
CONCATENATE($ES257," ",$L257)="RussOutdoor метро",
_xlpm.COEFF*
INDEX({0.8;0.9;1.1;1.1;1;1;1;1;1.1;1.1;1.1;1.1},
MATCH(MONTH(BH$15),
{1,2,3,4,5,6,7,8,9,10,11,12})),
$ES257&lt;&gt;"LisChannel",
_xlpm.COEFF,
$ES257&lt;&gt;"RussOutdoor",
_xlpm.COEFF))</f>
        <v/>
      </c>
      <c r="BI257" s="68">
        <f t="array" ref="BI257">
_xlfn.LET(_xlpm.COEFF,
IF($AW257+$AX257=0,0,IF(MAX(MIN($AX257,EOMONTH(BI$15,0))-MAX($AW257,BI$15)+1,)&gt;0,1,0)),
_xlfn.IFS(
$ES257="LisChannel",
_xlpm.COEFF*
INDEX({1;1;1.2;1.2;1;1;1;1;1.2;1.2;1.2;1.2},
MATCH(MONTH(BI$15),
{1,2,3,4,5,6,7,8,9,10,11,12})),
CONCATENATE($ES257," ",$L257)="RussOutdoor метро",
_xlpm.COEFF*
INDEX({0.8;0.9;1.1;1.1;1;1;1;1;1.1;1.1;1.1;1.1},
MATCH(MONTH(BI$15),
{1,2,3,4,5,6,7,8,9,10,11,12})),
$ES257&lt;&gt;"LisChannel",
_xlpm.COEFF,
$ES257&lt;&gt;"RussOutdoor",
_xlpm.COEFF))</f>
        <v/>
      </c>
      <c r="BJ257" s="68">
        <f t="array" ref="BJ257">
_xlfn.LET(_xlpm.COEFF,
IF($AW257+$AX257=0,0,IF(MAX(MIN($AX257,EOMONTH(BJ$15,0))-MAX($AW257,BJ$15)+1,)&gt;0,1,0)),
_xlfn.IFS(
$ES257="LisChannel",
_xlpm.COEFF*
INDEX({1;1;1.2;1.2;1;1;1;1;1.2;1.2;1.2;1.2},
MATCH(MONTH(BJ$15),
{1,2,3,4,5,6,7,8,9,10,11,12})),
CONCATENATE($ES257," ",$L257)="RussOutdoor метро",
_xlpm.COEFF*
INDEX({0.8;0.9;1.1;1.1;1;1;1;1;1.1;1.1;1.1;1.1},
MATCH(MONTH(BJ$15),
{1,2,3,4,5,6,7,8,9,10,11,12})),
$ES257&lt;&gt;"LisChannel",
_xlpm.COEFF,
$ES257&lt;&gt;"RussOutdoor",
_xlpm.COEFF))</f>
        <v/>
      </c>
      <c r="BK257" s="68">
        <f t="array" ref="BK257">
_xlfn.LET(_xlpm.COEFF,
IF($AW257+$AX257=0,0,IF(MAX(MIN($AX257,EOMONTH(BK$15,0))-MAX($AW257,BK$15)+1,)&gt;0,1,0)),
_xlfn.IFS(
$ES257="LisChannel",
_xlpm.COEFF*
INDEX({1;1;1.2;1.2;1;1;1;1;1.2;1.2;1.2;1.2},
MATCH(MONTH(BK$15),
{1,2,3,4,5,6,7,8,9,10,11,12})),
CONCATENATE($ES257," ",$L257)="RussOutdoor метро",
_xlpm.COEFF*
INDEX({0.8;0.9;1.1;1.1;1;1;1;1;1.1;1.1;1.1;1.1},
MATCH(MONTH(BK$15),
{1,2,3,4,5,6,7,8,9,10,11,12})),
$ES257&lt;&gt;"LisChannel",
_xlpm.COEFF,
$ES257&lt;&gt;"RussOutdoor",
_xlpm.COEFF))</f>
        <v/>
      </c>
      <c r="BL257" s="62">
        <f>COUNTIFS($AZ257:$BK257,"&gt;0")</f>
        <v/>
      </c>
      <c r="BM257" s="65" t="n"/>
      <c r="BN257" s="125">
        <f>$DJ257</f>
        <v/>
      </c>
      <c r="BO257" s="63">
        <f>$DQ257</f>
        <v/>
      </c>
      <c r="BP257" s="125">
        <f>
IFERROR(
IF($BL257=0,0,
$BN257*(1-$BO257)),
0)</f>
        <v/>
      </c>
      <c r="BQ257" s="125">
        <f t="array" ref="BQ257">
IFERROR(
_xlfn.IFS(
$DH257="день_1",
$BP257*$BL257/($AX257-$AW257+1)*AZ257*(DAY(EOMONTH(AZ$15,0))),
$DH257="день_2",
$BP257/30*MAX(MIN($AX257,EOMONTH(AZ$15,0))-MAX($AW257,AZ$15)+1,),
$DH257="раб.день",
$BP257/30*(IFERROR(
_xlfn.LET(_xlpm.VD,
CHOOSE(
{1;2;3;4;5;6;7;8;9;10;11;12;13;14;15;16;17;18},
45658,45659,45660,45661,45662,45663,45664,45665,45711,45724,45778,45779,45785,45786,45820,45821,45965,46022),
_xlfn.LET(_xlpm.DD,
MAX(MIN($AX257,EOMONTH(AZ$15,0))-MAX($AW257,AZ$15),),
_xlfn.IFS(
AND(MONTH($AW257)=MONTH(AZ$15),MONTH($AX257)&lt;&gt;MONTH(AZ$15)),
NETWORKDAYS.INTL($AW257,$AW257+_xlpm.DD,1,_xlpm.VD),
AND(MONTH($AW257)&lt;&gt;MONTH(AZ$15),MONTH($AX257)=MONTH(AZ$15)),
NETWORKDAYS.INTL(($AX257)-_xlpm.DD,$AX257,1,_xlpm.VD),
AND(MONTH($AW257)&lt;MONTH(AZ$15),MONTH($AX257)&gt;MONTH(AZ$15)),
NETWORKDAYS.INTL((EOMONTH(AZ$15-1,1))-_xlpm.DD,EOMONTH(AZ$15-1,1),1,_xlpm.VD),
AND(MONTH($AW257)=MONTH(AZ$15),MONTH($AX257)=MONTH(AZ$15)),
NETWORKDAYS.INTL($AW257,$AX257,1,_xlpm.VD)))),0)),
$DH257="месяц",
$BP257*AZ257,
$DH257="неделя",
$BP257*AZ257/7*(ROUNDUP((DAY(EOMONTH(AZ$15,0)))/4,0))),
0)</f>
        <v/>
      </c>
      <c r="BR257" s="125">
        <f t="array" ref="BR257">
IFERROR(
_xlfn.IFS(
$DH257="день_1",
$BP257*$BL257/($AX257-$AW257+1)*BA257*(DAY(EOMONTH(BA$15,0))),
$DH257="день_2",
$BP257/30*MAX(MIN($AX257,EOMONTH(BA$15,0))-MAX($AW257,BA$15)+1,),
$DH257="раб.день",
$BP257/30*(IFERROR(
_xlfn.LET(_xlpm.VD,
CHOOSE(
{1;2;3;4;5;6;7;8;9;10;11;12;13;14;15;16;17;18},
45658,45659,45660,45661,45662,45663,45664,45665,45711,45724,45778,45779,45785,45786,45820,45821,45965,46022),
_xlfn.LET(_xlpm.DD,
MAX(MIN($AX257,EOMONTH(BA$15,0))-MAX($AW257,BA$15),),
_xlfn.IFS(
AND(MONTH($AW257)=MONTH(BA$15),MONTH($AX257)&lt;&gt;MONTH(BA$15)),
NETWORKDAYS.INTL($AW257,$AW257+_xlpm.DD,1,_xlpm.VD),
AND(MONTH($AW257)&lt;&gt;MONTH(BA$15),MONTH($AX257)=MONTH(BA$15)),
NETWORKDAYS.INTL(($AX257)-_xlpm.DD,$AX257,1,_xlpm.VD),
AND(MONTH($AW257)&lt;MONTH(BA$15),MONTH($AX257)&gt;MONTH(BA$15)),
NETWORKDAYS.INTL((EOMONTH(BA$15-1,1))-_xlpm.DD,EOMONTH(BA$15-1,1),1,_xlpm.VD),
AND(MONTH($AW257)=MONTH(BA$15),MONTH($AX257)=MONTH(BA$15)),
NETWORKDAYS.INTL($AW257,$AX257,1,_xlpm.VD)))),0)),
$DH257="месяц",
$BP257*BA257,
$DH257="неделя",
$BP257*BA257/7*(ROUNDUP((DAY(EOMONTH(BA$15,0)))/4,0))),
0)</f>
        <v/>
      </c>
      <c r="BS257" s="125">
        <f t="array" ref="BS257">
IFERROR(
_xlfn.IFS(
$DH257="день_1",
$BP257*$BL257/($AX257-$AW257+1)*BB257*(DAY(EOMONTH(BB$15,0))),
$DH257="день_2",
$BP257/30*MAX(MIN($AX257,EOMONTH(BB$15,0))-MAX($AW257,BB$15)+1,),
$DH257="раб.день",
$BP257/30*(IFERROR(
_xlfn.LET(_xlpm.VD,
CHOOSE(
{1;2;3;4;5;6;7;8;9;10;11;12;13;14;15;16;17;18},
45658,45659,45660,45661,45662,45663,45664,45665,45711,45724,45778,45779,45785,45786,45820,45821,45965,46022),
_xlfn.LET(_xlpm.DD,
MAX(MIN($AX257,EOMONTH(BB$15,0))-MAX($AW257,BB$15),),
_xlfn.IFS(
AND(MONTH($AW257)=MONTH(BB$15),MONTH($AX257)&lt;&gt;MONTH(BB$15)),
NETWORKDAYS.INTL($AW257,$AW257+_xlpm.DD,1,_xlpm.VD),
AND(MONTH($AW257)&lt;&gt;MONTH(BB$15),MONTH($AX257)=MONTH(BB$15)),
NETWORKDAYS.INTL(($AX257)-_xlpm.DD,$AX257,1,_xlpm.VD),
AND(MONTH($AW257)&lt;MONTH(BB$15),MONTH($AX257)&gt;MONTH(BB$15)),
NETWORKDAYS.INTL((EOMONTH(BB$15-1,1))-_xlpm.DD,EOMONTH(BB$15-1,1),1,_xlpm.VD),
AND(MONTH($AW257)=MONTH(BB$15),MONTH($AX257)=MONTH(BB$15)),
NETWORKDAYS.INTL($AW257,$AX257,1,_xlpm.VD)))),0)),
$DH257="месяц",
$BP257*BB257,
$DH257="неделя",
$BP257*BB257/7*(ROUNDUP((DAY(EOMONTH(BB$15,0)))/4,0))),
0)</f>
        <v/>
      </c>
      <c r="BT257" s="125">
        <f t="array" ref="BT257">
IFERROR(
_xlfn.IFS(
$DH257="день_1",
$BP257*$BL257/($AX257-$AW257+1)*BC257*(DAY(EOMONTH(BC$15,0))),
$DH257="день_2",
$BP257/30*MAX(MIN($AX257,EOMONTH(BC$15,0))-MAX($AW257,BC$15)+1,),
$DH257="раб.день",
$BP257/30*(IFERROR(
_xlfn.LET(_xlpm.VD,
CHOOSE(
{1;2;3;4;5;6;7;8;9;10;11;12;13;14;15;16;17;18},
45658,45659,45660,45661,45662,45663,45664,45665,45711,45724,45778,45779,45785,45786,45820,45821,45965,46022),
_xlfn.LET(_xlpm.DD,
MAX(MIN($AX257,EOMONTH(BC$15,0))-MAX($AW257,BC$15),),
_xlfn.IFS(
AND(MONTH($AW257)=MONTH(BC$15),MONTH($AX257)&lt;&gt;MONTH(BC$15)),
NETWORKDAYS.INTL($AW257,$AW257+_xlpm.DD,1,_xlpm.VD),
AND(MONTH($AW257)&lt;&gt;MONTH(BC$15),MONTH($AX257)=MONTH(BC$15)),
NETWORKDAYS.INTL(($AX257)-_xlpm.DD,$AX257,1,_xlpm.VD),
AND(MONTH($AW257)&lt;MONTH(BC$15),MONTH($AX257)&gt;MONTH(BC$15)),
NETWORKDAYS.INTL((EOMONTH(BC$15-1,1))-_xlpm.DD,EOMONTH(BC$15-1,1),1,_xlpm.VD),
AND(MONTH($AW257)=MONTH(BC$15),MONTH($AX257)=MONTH(BC$15)),
NETWORKDAYS.INTL($AW257,$AX257,1,_xlpm.VD)))),0)),
$DH257="месяц",
$BP257*BC257,
$DH257="неделя",
$BP257*BC257/7*(ROUNDUP((DAY(EOMONTH(BC$15,0)))/4,0))),
0)</f>
        <v/>
      </c>
      <c r="BU257" s="125">
        <f t="array" ref="BU257">
IFERROR(
_xlfn.IFS(
$DH257="день_1",
$BP257*$BL257/($AX257-$AW257+1)*BD257*(DAY(EOMONTH(BD$15,0))),
$DH257="день_2",
$BP257/30*MAX(MIN($AX257,EOMONTH(BD$15,0))-MAX($AW257,BD$15)+1,),
$DH257="раб.день",
$BP257/30*(IFERROR(
_xlfn.LET(_xlpm.VD,
CHOOSE(
{1;2;3;4;5;6;7;8;9;10;11;12;13;14;15;16;17;18},
45658,45659,45660,45661,45662,45663,45664,45665,45711,45724,45778,45779,45785,45786,45820,45821,45965,46022),
_xlfn.LET(_xlpm.DD,
MAX(MIN($AX257,EOMONTH(BD$15,0))-MAX($AW257,BD$15),),
_xlfn.IFS(
AND(MONTH($AW257)=MONTH(BD$15),MONTH($AX257)&lt;&gt;MONTH(BD$15)),
NETWORKDAYS.INTL($AW257,$AW257+_xlpm.DD,1,_xlpm.VD),
AND(MONTH($AW257)&lt;&gt;MONTH(BD$15),MONTH($AX257)=MONTH(BD$15)),
NETWORKDAYS.INTL(($AX257)-_xlpm.DD,$AX257,1,_xlpm.VD),
AND(MONTH($AW257)&lt;MONTH(BD$15),MONTH($AX257)&gt;MONTH(BD$15)),
NETWORKDAYS.INTL((EOMONTH(BD$15-1,1))-_xlpm.DD,EOMONTH(BD$15-1,1),1,_xlpm.VD),
AND(MONTH($AW257)=MONTH(BD$15),MONTH($AX257)=MONTH(BD$15)),
NETWORKDAYS.INTL($AW257,$AX257,1,_xlpm.VD)))),0)),
$DH257="месяц",
$BP257*BD257,
$DH257="неделя",
$BP257*BD257/7*(ROUNDUP((DAY(EOMONTH(BD$15,0)))/4,0))),
0)</f>
        <v/>
      </c>
      <c r="BV257" s="125">
        <f t="array" ref="BV257">
IFERROR(
_xlfn.IFS(
$DH257="день_1",
$BP257*$BL257/($AX257-$AW257+1)*BE257*(DAY(EOMONTH(BE$15,0))),
$DH257="день_2",
$BP257/30*MAX(MIN($AX257,EOMONTH(BE$15,0))-MAX($AW257,BE$15)+1,),
$DH257="раб.день",
$BP257/30*(IFERROR(
_xlfn.LET(_xlpm.VD,
CHOOSE(
{1;2;3;4;5;6;7;8;9;10;11;12;13;14;15;16;17;18},
45658,45659,45660,45661,45662,45663,45664,45665,45711,45724,45778,45779,45785,45786,45820,45821,45965,46022),
_xlfn.LET(_xlpm.DD,
MAX(MIN($AX257,EOMONTH(BE$15,0))-MAX($AW257,BE$15),),
_xlfn.IFS(
AND(MONTH($AW257)=MONTH(BE$15),MONTH($AX257)&lt;&gt;MONTH(BE$15)),
NETWORKDAYS.INTL($AW257,$AW257+_xlpm.DD,1,_xlpm.VD),
AND(MONTH($AW257)&lt;&gt;MONTH(BE$15),MONTH($AX257)=MONTH(BE$15)),
NETWORKDAYS.INTL(($AX257)-_xlpm.DD,$AX257,1,_xlpm.VD),
AND(MONTH($AW257)&lt;MONTH(BE$15),MONTH($AX257)&gt;MONTH(BE$15)),
NETWORKDAYS.INTL((EOMONTH(BE$15-1,1))-_xlpm.DD,EOMONTH(BE$15-1,1),1,_xlpm.VD),
AND(MONTH($AW257)=MONTH(BE$15),MONTH($AX257)=MONTH(BE$15)),
NETWORKDAYS.INTL($AW257,$AX257,1,_xlpm.VD)))),0)),
$DH257="месяц",
$BP257*BE257,
$DH257="неделя",
$BP257*BE257/7*(ROUNDUP((DAY(EOMONTH(BE$15,0)))/4,0))),
0)</f>
        <v/>
      </c>
      <c r="BW257" s="125">
        <f t="array" ref="BW257">
IFERROR(
_xlfn.IFS(
$DH257="день_1",
$BP257*$BL257/($AX257-$AW257+1)*BF257*(DAY(EOMONTH(BF$15,0))),
$DH257="день_2",
$BP257/30*MAX(MIN($AX257,EOMONTH(BF$15,0))-MAX($AW257,BF$15)+1,),
$DH257="раб.день",
$BP257/30*(IFERROR(
_xlfn.LET(_xlpm.VD,
CHOOSE(
{1;2;3;4;5;6;7;8;9;10;11;12;13;14;15;16;17;18},
45658,45659,45660,45661,45662,45663,45664,45665,45711,45724,45778,45779,45785,45786,45820,45821,45965,46022),
_xlfn.LET(_xlpm.DD,
MAX(MIN($AX257,EOMONTH(BF$15,0))-MAX($AW257,BF$15),),
_xlfn.IFS(
AND(MONTH($AW257)=MONTH(BF$15),MONTH($AX257)&lt;&gt;MONTH(BF$15)),
NETWORKDAYS.INTL($AW257,$AW257+_xlpm.DD,1,_xlpm.VD),
AND(MONTH($AW257)&lt;&gt;MONTH(BF$15),MONTH($AX257)=MONTH(BF$15)),
NETWORKDAYS.INTL(($AX257)-_xlpm.DD,$AX257,1,_xlpm.VD),
AND(MONTH($AW257)&lt;MONTH(BF$15),MONTH($AX257)&gt;MONTH(BF$15)),
NETWORKDAYS.INTL((EOMONTH(BF$15-1,1))-_xlpm.DD,EOMONTH(BF$15-1,1),1,_xlpm.VD),
AND(MONTH($AW257)=MONTH(BF$15),MONTH($AX257)=MONTH(BF$15)),
NETWORKDAYS.INTL($AW257,$AX257,1,_xlpm.VD)))),0)),
$DH257="месяц",
$BP257*BF257,
$DH257="неделя",
$BP257*BF257/7*(ROUNDUP((DAY(EOMONTH(BF$15,0)))/4,0))),
0)</f>
        <v/>
      </c>
      <c r="BX257" s="125">
        <f t="array" ref="BX257">
IFERROR(
_xlfn.IFS(
$DH257="день_1",
$BP257*$BL257/($AX257-$AW257+1)*BG257*(DAY(EOMONTH(BG$15,0))),
$DH257="день_2",
$BP257/30*MAX(MIN($AX257,EOMONTH(BG$15,0))-MAX($AW257,BG$15)+1,),
$DH257="раб.день",
$BP257/30*(IFERROR(
_xlfn.LET(_xlpm.VD,
CHOOSE(
{1;2;3;4;5;6;7;8;9;10;11;12;13;14;15;16;17;18},
45658,45659,45660,45661,45662,45663,45664,45665,45711,45724,45778,45779,45785,45786,45820,45821,45965,46022),
_xlfn.LET(_xlpm.DD,
MAX(MIN($AX257,EOMONTH(BG$15,0))-MAX($AW257,BG$15),),
_xlfn.IFS(
AND(MONTH($AW257)=MONTH(BG$15),MONTH($AX257)&lt;&gt;MONTH(BG$15)),
NETWORKDAYS.INTL($AW257,$AW257+_xlpm.DD,1,_xlpm.VD),
AND(MONTH($AW257)&lt;&gt;MONTH(BG$15),MONTH($AX257)=MONTH(BG$15)),
NETWORKDAYS.INTL(($AX257)-_xlpm.DD,$AX257,1,_xlpm.VD),
AND(MONTH($AW257)&lt;MONTH(BG$15),MONTH($AX257)&gt;MONTH(BG$15)),
NETWORKDAYS.INTL((EOMONTH(BG$15-1,1))-_xlpm.DD,EOMONTH(BG$15-1,1),1,_xlpm.VD),
AND(MONTH($AW257)=MONTH(BG$15),MONTH($AX257)=MONTH(BG$15)),
NETWORKDAYS.INTL($AW257,$AX257,1,_xlpm.VD)))),0)),
$DH257="месяц",
$BP257*BG257,
$DH257="неделя",
$BP257*BG257/7*(ROUNDUP((DAY(EOMONTH(BG$15,0)))/4,0))),
0)</f>
        <v/>
      </c>
      <c r="BY257" s="125">
        <f t="array" ref="BY257">
IFERROR(
_xlfn.IFS(
$DH257="день_1",
$BP257*$BL257/($AX257-$AW257+1)*BH257*(DAY(EOMONTH(BH$15,0))),
$DH257="день_2",
$BP257/30*MAX(MIN($AX257,EOMONTH(BH$15,0))-MAX($AW257,BH$15)+1,),
$DH257="раб.день",
$BP257/30*(IFERROR(
_xlfn.LET(_xlpm.VD,
CHOOSE(
{1;2;3;4;5;6;7;8;9;10;11;12;13;14;15;16;17;18},
45658,45659,45660,45661,45662,45663,45664,45665,45711,45724,45778,45779,45785,45786,45820,45821,45965,46022),
_xlfn.LET(_xlpm.DD,
MAX(MIN($AX257,EOMONTH(BH$15,0))-MAX($AW257,BH$15),),
_xlfn.IFS(
AND(MONTH($AW257)=MONTH(BH$15),MONTH($AX257)&lt;&gt;MONTH(BH$15)),
NETWORKDAYS.INTL($AW257,$AW257+_xlpm.DD,1,_xlpm.VD),
AND(MONTH($AW257)&lt;&gt;MONTH(BH$15),MONTH($AX257)=MONTH(BH$15)),
NETWORKDAYS.INTL(($AX257)-_xlpm.DD,$AX257,1,_xlpm.VD),
AND(MONTH($AW257)&lt;MONTH(BH$15),MONTH($AX257)&gt;MONTH(BH$15)),
NETWORKDAYS.INTL((EOMONTH(BH$15-1,1))-_xlpm.DD,EOMONTH(BH$15-1,1),1,_xlpm.VD),
AND(MONTH($AW257)=MONTH(BH$15),MONTH($AX257)=MONTH(BH$15)),
NETWORKDAYS.INTL($AW257,$AX257,1,_xlpm.VD)))),0)),
$DH257="месяц",
$BP257*BH257,
$DH257="неделя",
$BP257*BH257/7*(ROUNDUP((DAY(EOMONTH(BH$15,0)))/4,0))),
0)</f>
        <v/>
      </c>
      <c r="BZ257" s="125">
        <f t="array" ref="BZ257">
IFERROR(
_xlfn.IFS(
$DH257="день_1",
$BP257*$BL257/($AX257-$AW257+1)*BI257*(DAY(EOMONTH(BI$15,0))),
$DH257="день_2",
$BP257/30*MAX(MIN($AX257,EOMONTH(BI$15,0))-MAX($AW257,BI$15)+1,),
$DH257="раб.день",
$BP257/30*(IFERROR(
_xlfn.LET(_xlpm.VD,
CHOOSE(
{1;2;3;4;5;6;7;8;9;10;11;12;13;14;15;16;17;18},
45658,45659,45660,45661,45662,45663,45664,45665,45711,45724,45778,45779,45785,45786,45820,45821,45965,46022),
_xlfn.LET(_xlpm.DD,
MAX(MIN($AX257,EOMONTH(BI$15,0))-MAX($AW257,BI$15),),
_xlfn.IFS(
AND(MONTH($AW257)=MONTH(BI$15),MONTH($AX257)&lt;&gt;MONTH(BI$15)),
NETWORKDAYS.INTL($AW257,$AW257+_xlpm.DD,1,_xlpm.VD),
AND(MONTH($AW257)&lt;&gt;MONTH(BI$15),MONTH($AX257)=MONTH(BI$15)),
NETWORKDAYS.INTL(($AX257)-_xlpm.DD,$AX257,1,_xlpm.VD),
AND(MONTH($AW257)&lt;MONTH(BI$15),MONTH($AX257)&gt;MONTH(BI$15)),
NETWORKDAYS.INTL((EOMONTH(BI$15-1,1))-_xlpm.DD,EOMONTH(BI$15-1,1),1,_xlpm.VD),
AND(MONTH($AW257)=MONTH(BI$15),MONTH($AX257)=MONTH(BI$15)),
NETWORKDAYS.INTL($AW257,$AX257,1,_xlpm.VD)))),0)),
$DH257="месяц",
$BP257*BI257,
$DH257="неделя",
$BP257*BI257/7*(ROUNDUP((DAY(EOMONTH(BI$15,0)))/4,0))),
0)</f>
        <v/>
      </c>
      <c r="CA257" s="125">
        <f t="array" ref="CA257">
IFERROR(
_xlfn.IFS(
$DH257="день_1",
$BP257*$BL257/($AX257-$AW257+1)*BJ257*(DAY(EOMONTH(BJ$15,0))),
$DH257="день_2",
$BP257/30*MAX(MIN($AX257,EOMONTH(BJ$15,0))-MAX($AW257,BJ$15)+1,),
$DH257="раб.день",
$BP257/30*(IFERROR(
_xlfn.LET(_xlpm.VD,
CHOOSE(
{1;2;3;4;5;6;7;8;9;10;11;12;13;14;15;16;17;18},
45658,45659,45660,45661,45662,45663,45664,45665,45711,45724,45778,45779,45785,45786,45820,45821,45965,46022),
_xlfn.LET(_xlpm.DD,
MAX(MIN($AX257,EOMONTH(BJ$15,0))-MAX($AW257,BJ$15),),
_xlfn.IFS(
AND(MONTH($AW257)=MONTH(BJ$15),MONTH($AX257)&lt;&gt;MONTH(BJ$15)),
NETWORKDAYS.INTL($AW257,$AW257+_xlpm.DD,1,_xlpm.VD),
AND(MONTH($AW257)&lt;&gt;MONTH(BJ$15),MONTH($AX257)=MONTH(BJ$15)),
NETWORKDAYS.INTL(($AX257)-_xlpm.DD,$AX257,1,_xlpm.VD),
AND(MONTH($AW257)&lt;MONTH(BJ$15),MONTH($AX257)&gt;MONTH(BJ$15)),
NETWORKDAYS.INTL((EOMONTH(BJ$15-1,1))-_xlpm.DD,EOMONTH(BJ$15-1,1),1,_xlpm.VD),
AND(MONTH($AW257)=MONTH(BJ$15),MONTH($AX257)=MONTH(BJ$15)),
NETWORKDAYS.INTL($AW257,$AX257,1,_xlpm.VD)))),0)),
$DH257="месяц",
$BP257*BJ257,
$DH257="неделя",
$BP257*BJ257/7*(ROUNDUP((DAY(EOMONTH(BJ$15,0)))/4,0))),
0)</f>
        <v/>
      </c>
      <c r="CB257" s="125">
        <f t="array" ref="CB257">
IFERROR(
_xlfn.IFS(
$DH257="день_1",
$BP257*$BL257/($AX257-$AW257+1)*BK257*(DAY(EOMONTH(BK$15,0))),
$DH257="день_2",
$BP257/30*MAX(MIN($AX257,EOMONTH(BK$15,0))-MAX($AW257,BK$15)+1,),
$DH257="раб.день",
$BP257/30*(IFERROR(
_xlfn.LET(_xlpm.VD,
CHOOSE(
{1;2;3;4;5;6;7;8;9;10;11;12;13;14;15;16;17;18},
45658,45659,45660,45661,45662,45663,45664,45665,45711,45724,45778,45779,45785,45786,45820,45821,45965,46022),
_xlfn.LET(_xlpm.DD,
MAX(MIN($AX257,EOMONTH(BK$15,0))-MAX($AW257,BK$15),),
_xlfn.IFS(
AND(MONTH($AW257)=MONTH(BK$15),MONTH($AX257)&lt;&gt;MONTH(BK$15)),
NETWORKDAYS.INTL($AW257,$AW257+_xlpm.DD,1,_xlpm.VD),
AND(MONTH($AW257)&lt;&gt;MONTH(BK$15),MONTH($AX257)=MONTH(BK$15)),
NETWORKDAYS.INTL(($AX257)-_xlpm.DD,$AX257,1,_xlpm.VD),
AND(MONTH($AW257)&lt;MONTH(BK$15),MONTH($AX257)&gt;MONTH(BK$15)),
NETWORKDAYS.INTL((EOMONTH(BK$15-1,1))-_xlpm.DD,EOMONTH(BK$15-1,1),1,_xlpm.VD),
AND(MONTH($AW257)=MONTH(BK$15),MONTH($AX257)=MONTH(BK$15)),
NETWORKDAYS.INTL($AW257,$AX257,1,_xlpm.VD)))),0)),
$DH257="месяц",
$BP257*BK257,
$DH257="неделя",
$BP257*BK257/7*(ROUNDUP((DAY(EOMONTH(BK$15,0)))/4,0))),
0)</f>
        <v/>
      </c>
      <c r="CC257" s="125">
        <f>SUM($BQ257:$CB257)</f>
        <v/>
      </c>
      <c r="CD257" s="126">
        <f>SUM($EH257:$EH257)</f>
        <v/>
      </c>
      <c r="CE257" s="126">
        <f>$CD257*$AB257</f>
        <v/>
      </c>
      <c r="CF257" s="126">
        <f>SUM($EK257:$EK257)</f>
        <v/>
      </c>
      <c r="CG257" s="126">
        <f>$CF257*$AB257</f>
        <v/>
      </c>
      <c r="CH257" s="126">
        <f>SUM($CC257,$CE257,$CG257)</f>
        <v/>
      </c>
      <c r="CI257" s="126">
        <f>$CH257*(1+$CM257)</f>
        <v/>
      </c>
      <c r="CJ257" s="127" t="n">
        <v>0</v>
      </c>
      <c r="CK257" s="126">
        <f>SUM($CH257:$CH257)*(1+$CJ257)</f>
        <v/>
      </c>
      <c r="CL257" s="126">
        <f>SUM($CH257:$CH257)*(1+$CM257)</f>
        <v/>
      </c>
      <c r="CM257" s="59" t="inlineStr">
        <is>
          <t>20%</t>
        </is>
      </c>
      <c r="CN257" s="59" t="n"/>
      <c r="CO257" s="72" t="n"/>
      <c r="CP257" s="59" t="n"/>
      <c r="CQ257" s="73" t="n"/>
      <c r="CR257" s="73" t="n"/>
      <c r="CS257" s="73" t="n"/>
      <c r="CT257" s="72" t="n"/>
      <c r="CU257" s="79" t="inlineStr">
        <is>
          <t> </t>
        </is>
      </c>
      <c r="CV257" s="60" t="n"/>
      <c r="CW257" s="60" t="n"/>
      <c r="CX257" s="60" t="n"/>
      <c r="CY257" s="127">
        <f>IFERROR(($CC257-$EE257)/($EE257/(1-$DQ257)),0)</f>
        <v/>
      </c>
      <c r="CZ257" s="127">
        <f>IFERROR(1-$EI257/($CE257),0)</f>
        <v/>
      </c>
      <c r="DA257" s="127">
        <f>IFERROR(1-$EL257/($CG257),0)</f>
        <v/>
      </c>
      <c r="DB257" s="126">
        <f>ROUND(IFERROR(($CI257/(1+$CM257)-$EN257),0),2)</f>
        <v/>
      </c>
      <c r="DC257" s="128" t="n"/>
      <c r="DD257" s="125" t="n"/>
      <c r="DE257" s="75" t="n">
        <v>0</v>
      </c>
      <c r="DF257" s="128" t="n"/>
      <c r="DG257" s="125">
        <f>IF($DC257=0,0,$DD257*($DC257*100%-$DE257*$DF257))*SUM($AB257:$AB257)</f>
        <v/>
      </c>
      <c r="DH257" s="129" t="inlineStr">
        <is>
          <t>месяц</t>
        </is>
      </c>
      <c r="DI257" s="130">
        <f t="array" ref="DI257">IFERROR(
IF($ES257="LisChannel",
(ROUND(((INDEX({174.625;153.888888888889;130.972222222222},MATCH($AI257,{2;3;4}),0))*$AG257*$AI257),2)),0),0)</f>
        <v/>
      </c>
      <c r="DJ257" s="130">
        <f>
_xlfn.LET(_xlpm.X,
IFERROR(
IF($ES257="НовиковТВ",
(_xlfn.LET(_xlpm.NTV,
_xlfn.LET(_xlpm.MIN,350000,
IF(SUMIFS($DI:$DI,$ES:$ES,"НовиковТВ")&lt;=_xlpm.MIN,
(SUMIFS($DI:$DI,$ES:$ES,"НовиковТВ")/(COUNTIFS($ES:$ES,"НовиковТВ")))*_xlpm.MIN/SUMIFS($DI:$DI,$ES:$ES,"НовиковТВ"),
DI257)),
_xlpm.NTV+$DG257/(1-(1-(_xlpm.NTV)*(1-$DL257)*(1-$DM257)*(1-$DN257)*(1-$DO257)*(1-$DP257)/_xlpm.NTV))))/(1+$EP257),
$DI257+$DG257/(1-(1-($DI257)*(1-$DL257)*(1-$DM257)*(1-$DN257)*(1-$DO257)*(1-$DP257)/$DI257))),
0),
_xlpm.X*(1+$CM257)*(1+$CW257)-_xlpm.X*(1+$CM257)+_xlpm.X)</f>
        <v/>
      </c>
      <c r="DK257" s="125" t="inlineStr">
        <is>
          <t>послед.</t>
        </is>
      </c>
      <c r="DL257" s="63" t="n">
        <v>0</v>
      </c>
      <c r="DM257" s="63" t="n">
        <v>0</v>
      </c>
      <c r="DN257" s="63" t="n">
        <v>0</v>
      </c>
      <c r="DO257" s="63" t="n">
        <v>0</v>
      </c>
      <c r="DP257" s="63" t="n">
        <v>0</v>
      </c>
      <c r="DQ257" s="63">
        <f t="array" ref="DQ257">IFERROR(_xlfn.IFS(
$DK257="послед.",1-(1-$DL257)*(1-$DM257)*(1-$DN257)*(1-$DO257)*(1-$DP257),
$DK257="сумм.",$DL257+$DM257+$DN257+$DO257+$DP257),
0)</f>
        <v/>
      </c>
      <c r="DR257" s="125">
        <f t="array" ref="DR257">
IFERROR(
_xlfn.IFS(
$BL257=0,
0,
$BL257&gt;0,
_xlfn.IFS($DK257="послед.",
$DJ257*(1-$DL257)*(1-$DM257)*(1-$DN257)*(1-$DO257)*(1-$DP257),
$DK257="сумм.",
$DJ257*(1-($DL257+$DM257+$DN257+$DO257+$DP257)))),0)</f>
        <v/>
      </c>
      <c r="DS257" s="125">
        <f t="array" ref="DS257">
IFERROR(_xlfn.IFS(
$DH257="день_1",
$DR257*$BL257/($AX257-$AW257+1)*AZ257*(DAY(EOMONTH(AZ$15,0))),
$DH257="день_2",
$DR257/30*MAX(MIN($AX257,EOMONTH(AZ$15,0))-MAX($AW257,AZ$15)+1,),
$DH257="раб.день",
$DR257/30*(IFERROR(
_xlfn.LET(_xlpm.VD,
CHOOSE(
{1;2;3;4;5;6;7;8;9;10;11;12;13;14;15;16;17;18},
45658,45659,45660,45661,45662,45663,45664,45665,45711,45724,45778,45779,45785,45786,45820,45821,45965,46022),
_xlfn.LET(_xlpm.DD,
MAX(MIN($AX257,EOMONTH(AZ$15,0))-MAX($AW257,AZ$15),),
_xlfn.IFS(
AND(MONTH($AW257)=MONTH(AZ$15),MONTH($AX257)&lt;&gt;MONTH(AZ$15)),
NETWORKDAYS.INTL($AW257,$AW257+_xlpm.DD,1,_xlpm.VD),
AND(MONTH($AW257)&lt;&gt;MONTH(AZ$15),MONTH($AX257)=MONTH(AZ$15)),
NETWORKDAYS.INTL(($AX257)-_xlpm.DD,$AX257,1,_xlpm.VD),
AND(MONTH($AW257)&lt;MONTH(AZ$15),MONTH($AX257)&gt;MONTH(AZ$15)),
NETWORKDAYS.INTL((EOMONTH(AZ$15-1,1))-_xlpm.DD,EOMONTH(AZ$15-1,1),1,_xlpm.VD),
AND(MONTH($AW257)=MONTH(AZ$15),MONTH($AX257)=MONTH(AZ$15)),
NETWORKDAYS.INTL($AW257,$AX257,1,_xlpm.VD)))),0)),
$DH257="месяц",
$DR257*AZ257,
$DH257="неделя",
$DR257*AZ257/7*(ROUNDUP((DAY(EOMONTH(AZ$15,0)))/4,0))),
0)</f>
        <v/>
      </c>
      <c r="DT257" s="125">
        <f t="array" ref="DT257">
IFERROR(_xlfn.IFS(
$DH257="день_1",
$DR257*$BL257/($AX257-$AW257+1)*BA257*(DAY(EOMONTH(BA$15,0))),
$DH257="день_2",
$DR257/30*MAX(MIN($AX257,EOMONTH(BA$15,0))-MAX($AW257,BA$15)+1,),
$DH257="раб.день",
$DR257/30*(IFERROR(
_xlfn.LET(_xlpm.VD,
CHOOSE(
{1;2;3;4;5;6;7;8;9;10;11;12;13;14;15;16;17;18},
45658,45659,45660,45661,45662,45663,45664,45665,45711,45724,45778,45779,45785,45786,45820,45821,45965,46022),
_xlfn.LET(_xlpm.DD,
MAX(MIN($AX257,EOMONTH(BA$15,0))-MAX($AW257,BA$15),),
_xlfn.IFS(
AND(MONTH($AW257)=MONTH(BA$15),MONTH($AX257)&lt;&gt;MONTH(BA$15)),
NETWORKDAYS.INTL($AW257,$AW257+_xlpm.DD,1,_xlpm.VD),
AND(MONTH($AW257)&lt;&gt;MONTH(BA$15),MONTH($AX257)=MONTH(BA$15)),
NETWORKDAYS.INTL(($AX257)-_xlpm.DD,$AX257,1,_xlpm.VD),
AND(MONTH($AW257)&lt;MONTH(BA$15),MONTH($AX257)&gt;MONTH(BA$15)),
NETWORKDAYS.INTL((EOMONTH(BA$15-1,1))-_xlpm.DD,EOMONTH(BA$15-1,1),1,_xlpm.VD),
AND(MONTH($AW257)=MONTH(BA$15),MONTH($AX257)=MONTH(BA$15)),
NETWORKDAYS.INTL($AW257,$AX257,1,_xlpm.VD)))),0)),
$DH257="месяц",
$DR257*BA257,
$DH257="неделя",
$DR257*BA257/7*(ROUNDUP((DAY(EOMONTH(BA$15,0)))/4,0))),
0)</f>
        <v/>
      </c>
      <c r="DU257" s="125">
        <f t="array" ref="DU257">
IFERROR(_xlfn.IFS(
$DH257="день_1",
$DR257*$BL257/($AX257-$AW257+1)*BB257*(DAY(EOMONTH(BB$15,0))),
$DH257="день_2",
$DR257/30*MAX(MIN($AX257,EOMONTH(BB$15,0))-MAX($AW257,BB$15)+1,),
$DH257="раб.день",
$DR257/30*(IFERROR(
_xlfn.LET(_xlpm.VD,
CHOOSE(
{1;2;3;4;5;6;7;8;9;10;11;12;13;14;15;16;17;18},
45658,45659,45660,45661,45662,45663,45664,45665,45711,45724,45778,45779,45785,45786,45820,45821,45965,46022),
_xlfn.LET(_xlpm.DD,
MAX(MIN($AX257,EOMONTH(BB$15,0))-MAX($AW257,BB$15),),
_xlfn.IFS(
AND(MONTH($AW257)=MONTH(BB$15),MONTH($AX257)&lt;&gt;MONTH(BB$15)),
NETWORKDAYS.INTL($AW257,$AW257+_xlpm.DD,1,_xlpm.VD),
AND(MONTH($AW257)&lt;&gt;MONTH(BB$15),MONTH($AX257)=MONTH(BB$15)),
NETWORKDAYS.INTL(($AX257)-_xlpm.DD,$AX257,1,_xlpm.VD),
AND(MONTH($AW257)&lt;MONTH(BB$15),MONTH($AX257)&gt;MONTH(BB$15)),
NETWORKDAYS.INTL((EOMONTH(BB$15-1,1))-_xlpm.DD,EOMONTH(BB$15-1,1),1,_xlpm.VD),
AND(MONTH($AW257)=MONTH(BB$15),MONTH($AX257)=MONTH(BB$15)),
NETWORKDAYS.INTL($AW257,$AX257,1,_xlpm.VD)))),0)),
$DH257="месяц",
$DR257*BB257,
$DH257="неделя",
$DR257*BB257/7*(ROUNDUP((DAY(EOMONTH(BB$15,0)))/4,0))),
0)</f>
        <v/>
      </c>
      <c r="DV257" s="125">
        <f t="array" ref="DV257">
IFERROR(_xlfn.IFS(
$DH257="день_1",
$DR257*$BL257/($AX257-$AW257+1)*BC257*(DAY(EOMONTH(BC$15,0))),
$DH257="день_2",
$DR257/30*MAX(MIN($AX257,EOMONTH(BC$15,0))-MAX($AW257,BC$15)+1,),
$DH257="раб.день",
$DR257/30*(IFERROR(
_xlfn.LET(_xlpm.VD,
CHOOSE(
{1;2;3;4;5;6;7;8;9;10;11;12;13;14;15;16;17;18},
45658,45659,45660,45661,45662,45663,45664,45665,45711,45724,45778,45779,45785,45786,45820,45821,45965,46022),
_xlfn.LET(_xlpm.DD,
MAX(MIN($AX257,EOMONTH(BC$15,0))-MAX($AW257,BC$15),),
_xlfn.IFS(
AND(MONTH($AW257)=MONTH(BC$15),MONTH($AX257)&lt;&gt;MONTH(BC$15)),
NETWORKDAYS.INTL($AW257,$AW257+_xlpm.DD,1,_xlpm.VD),
AND(MONTH($AW257)&lt;&gt;MONTH(BC$15),MONTH($AX257)=MONTH(BC$15)),
NETWORKDAYS.INTL(($AX257)-_xlpm.DD,$AX257,1,_xlpm.VD),
AND(MONTH($AW257)&lt;MONTH(BC$15),MONTH($AX257)&gt;MONTH(BC$15)),
NETWORKDAYS.INTL((EOMONTH(BC$15-1,1))-_xlpm.DD,EOMONTH(BC$15-1,1),1,_xlpm.VD),
AND(MONTH($AW257)=MONTH(BC$15),MONTH($AX257)=MONTH(BC$15)),
NETWORKDAYS.INTL($AW257,$AX257,1,_xlpm.VD)))),0)),
$DH257="месяц",
$DR257*BC257,
$DH257="неделя",
$DR257*BC257/7*(ROUNDUP((DAY(EOMONTH(BC$15,0)))/4,0))),
0)</f>
        <v/>
      </c>
      <c r="DW257" s="125">
        <f t="array" ref="DW257">
IFERROR(_xlfn.IFS(
$DH257="день_1",
$DR257*$BL257/($AX257-$AW257+1)*BD257*(DAY(EOMONTH(BD$15,0))),
$DH257="день_2",
$DR257/30*MAX(MIN($AX257,EOMONTH(BD$15,0))-MAX($AW257,BD$15)+1,),
$DH257="раб.день",
$DR257/30*(IFERROR(
_xlfn.LET(_xlpm.VD,
CHOOSE(
{1;2;3;4;5;6;7;8;9;10;11;12;13;14;15;16;17;18},
45658,45659,45660,45661,45662,45663,45664,45665,45711,45724,45778,45779,45785,45786,45820,45821,45965,46022),
_xlfn.LET(_xlpm.DD,
MAX(MIN($AX257,EOMONTH(BD$15,0))-MAX($AW257,BD$15),),
_xlfn.IFS(
AND(MONTH($AW257)=MONTH(BD$15),MONTH($AX257)&lt;&gt;MONTH(BD$15)),
NETWORKDAYS.INTL($AW257,$AW257+_xlpm.DD,1,_xlpm.VD),
AND(MONTH($AW257)&lt;&gt;MONTH(BD$15),MONTH($AX257)=MONTH(BD$15)),
NETWORKDAYS.INTL(($AX257)-_xlpm.DD,$AX257,1,_xlpm.VD),
AND(MONTH($AW257)&lt;MONTH(BD$15),MONTH($AX257)&gt;MONTH(BD$15)),
NETWORKDAYS.INTL((EOMONTH(BD$15-1,1))-_xlpm.DD,EOMONTH(BD$15-1,1),1,_xlpm.VD),
AND(MONTH($AW257)=MONTH(BD$15),MONTH($AX257)=MONTH(BD$15)),
NETWORKDAYS.INTL($AW257,$AX257,1,_xlpm.VD)))),0)),
$DH257="месяц",
$DR257*BD257,
$DH257="неделя",
$DR257*BD257/7*(ROUNDUP((DAY(EOMONTH(BD$15,0)))/4,0))),
0)</f>
        <v/>
      </c>
      <c r="DX257" s="125">
        <f t="array" ref="DX257">
IFERROR(_xlfn.IFS(
$DH257="день_1",
$DR257*$BL257/($AX257-$AW257+1)*BE257*(DAY(EOMONTH(BE$15,0))),
$DH257="день_2",
$DR257/30*MAX(MIN($AX257,EOMONTH(BE$15,0))-MAX($AW257,BE$15)+1,),
$DH257="раб.день",
$DR257/30*(IFERROR(
_xlfn.LET(_xlpm.VD,
CHOOSE(
{1;2;3;4;5;6;7;8;9;10;11;12;13;14;15;16;17;18},
45658,45659,45660,45661,45662,45663,45664,45665,45711,45724,45778,45779,45785,45786,45820,45821,45965,46022),
_xlfn.LET(_xlpm.DD,
MAX(MIN($AX257,EOMONTH(BE$15,0))-MAX($AW257,BE$15),),
_xlfn.IFS(
AND(MONTH($AW257)=MONTH(BE$15),MONTH($AX257)&lt;&gt;MONTH(BE$15)),
NETWORKDAYS.INTL($AW257,$AW257+_xlpm.DD,1,_xlpm.VD),
AND(MONTH($AW257)&lt;&gt;MONTH(BE$15),MONTH($AX257)=MONTH(BE$15)),
NETWORKDAYS.INTL(($AX257)-_xlpm.DD,$AX257,1,_xlpm.VD),
AND(MONTH($AW257)&lt;MONTH(BE$15),MONTH($AX257)&gt;MONTH(BE$15)),
NETWORKDAYS.INTL((EOMONTH(BE$15-1,1))-_xlpm.DD,EOMONTH(BE$15-1,1),1,_xlpm.VD),
AND(MONTH($AW257)=MONTH(BE$15),MONTH($AX257)=MONTH(BE$15)),
NETWORKDAYS.INTL($AW257,$AX257,1,_xlpm.VD)))),0)),
$DH257="месяц",
$DR257*BE257,
$DH257="неделя",
$DR257*BE257/7*(ROUNDUP((DAY(EOMONTH(BE$15,0)))/4,0))),
0)</f>
        <v/>
      </c>
      <c r="DY257" s="125">
        <f t="array" ref="DY257">
IFERROR(_xlfn.IFS(
$DH257="день_1",
$DR257*$BL257/($AX257-$AW257+1)*BF257*(DAY(EOMONTH(BF$15,0))),
$DH257="день_2",
$DR257/30*MAX(MIN($AX257,EOMONTH(BF$15,0))-MAX($AW257,BF$15)+1,),
$DH257="раб.день",
$DR257/30*(IFERROR(
_xlfn.LET(_xlpm.VD,
CHOOSE(
{1;2;3;4;5;6;7;8;9;10;11;12;13;14;15;16;17;18},
45658,45659,45660,45661,45662,45663,45664,45665,45711,45724,45778,45779,45785,45786,45820,45821,45965,46022),
_xlfn.LET(_xlpm.DD,
MAX(MIN($AX257,EOMONTH(BF$15,0))-MAX($AW257,BF$15),),
_xlfn.IFS(
AND(MONTH($AW257)=MONTH(BF$15),MONTH($AX257)&lt;&gt;MONTH(BF$15)),
NETWORKDAYS.INTL($AW257,$AW257+_xlpm.DD,1,_xlpm.VD),
AND(MONTH($AW257)&lt;&gt;MONTH(BF$15),MONTH($AX257)=MONTH(BF$15)),
NETWORKDAYS.INTL(($AX257)-_xlpm.DD,$AX257,1,_xlpm.VD),
AND(MONTH($AW257)&lt;MONTH(BF$15),MONTH($AX257)&gt;MONTH(BF$15)),
NETWORKDAYS.INTL((EOMONTH(BF$15-1,1))-_xlpm.DD,EOMONTH(BF$15-1,1),1,_xlpm.VD),
AND(MONTH($AW257)=MONTH(BF$15),MONTH($AX257)=MONTH(BF$15)),
NETWORKDAYS.INTL($AW257,$AX257,1,_xlpm.VD)))),0)),
$DH257="месяц",
$DR257*BF257,
$DH257="неделя",
$DR257*BF257/7*(ROUNDUP((DAY(EOMONTH(BF$15,0)))/4,0))),
0)</f>
        <v/>
      </c>
      <c r="DZ257" s="125">
        <f t="array" ref="DZ257">
IFERROR(_xlfn.IFS(
$DH257="день_1",
$DR257*$BL257/($AX257-$AW257+1)*BG257*(DAY(EOMONTH(BG$15,0))),
$DH257="день_2",
$DR257/30*MAX(MIN($AX257,EOMONTH(BG$15,0))-MAX($AW257,BG$15)+1,),
$DH257="раб.день",
$DR257/30*(IFERROR(
_xlfn.LET(_xlpm.VD,
CHOOSE(
{1;2;3;4;5;6;7;8;9;10;11;12;13;14;15;16;17;18},
45658,45659,45660,45661,45662,45663,45664,45665,45711,45724,45778,45779,45785,45786,45820,45821,45965,46022),
_xlfn.LET(_xlpm.DD,
MAX(MIN($AX257,EOMONTH(BG$15,0))-MAX($AW257,BG$15),),
_xlfn.IFS(
AND(MONTH($AW257)=MONTH(BG$15),MONTH($AX257)&lt;&gt;MONTH(BG$15)),
NETWORKDAYS.INTL($AW257,$AW257+_xlpm.DD,1,_xlpm.VD),
AND(MONTH($AW257)&lt;&gt;MONTH(BG$15),MONTH($AX257)=MONTH(BG$15)),
NETWORKDAYS.INTL(($AX257)-_xlpm.DD,$AX257,1,_xlpm.VD),
AND(MONTH($AW257)&lt;MONTH(BG$15),MONTH($AX257)&gt;MONTH(BG$15)),
NETWORKDAYS.INTL((EOMONTH(BG$15-1,1))-_xlpm.DD,EOMONTH(BG$15-1,1),1,_xlpm.VD),
AND(MONTH($AW257)=MONTH(BG$15),MONTH($AX257)=MONTH(BG$15)),
NETWORKDAYS.INTL($AW257,$AX257,1,_xlpm.VD)))),0)),
$DH257="месяц",
$DR257*BG257,
$DH257="неделя",
$DR257*BG257/7*(ROUNDUP((DAY(EOMONTH(BG$15,0)))/4,0))),
0)</f>
        <v/>
      </c>
      <c r="EA257" s="125">
        <f t="array" ref="EA257">
IFERROR(_xlfn.IFS(
$DH257="день_1",
$DR257*$BL257/($AX257-$AW257+1)*BH257*(DAY(EOMONTH(BH$15,0))),
$DH257="день_2",
$DR257/30*MAX(MIN($AX257,EOMONTH(BH$15,0))-MAX($AW257,BH$15)+1,),
$DH257="раб.день",
$DR257/30*(IFERROR(
_xlfn.LET(_xlpm.VD,
CHOOSE(
{1;2;3;4;5;6;7;8;9;10;11;12;13;14;15;16;17;18},
45658,45659,45660,45661,45662,45663,45664,45665,45711,45724,45778,45779,45785,45786,45820,45821,45965,46022),
_xlfn.LET(_xlpm.DD,
MAX(MIN($AX257,EOMONTH(BH$15,0))-MAX($AW257,BH$15),),
_xlfn.IFS(
AND(MONTH($AW257)=MONTH(BH$15),MONTH($AX257)&lt;&gt;MONTH(BH$15)),
NETWORKDAYS.INTL($AW257,$AW257+_xlpm.DD,1,_xlpm.VD),
AND(MONTH($AW257)&lt;&gt;MONTH(BH$15),MONTH($AX257)=MONTH(BH$15)),
NETWORKDAYS.INTL(($AX257)-_xlpm.DD,$AX257,1,_xlpm.VD),
AND(MONTH($AW257)&lt;MONTH(BH$15),MONTH($AX257)&gt;MONTH(BH$15)),
NETWORKDAYS.INTL((EOMONTH(BH$15-1,1))-_xlpm.DD,EOMONTH(BH$15-1,1),1,_xlpm.VD),
AND(MONTH($AW257)=MONTH(BH$15),MONTH($AX257)=MONTH(BH$15)),
NETWORKDAYS.INTL($AW257,$AX257,1,_xlpm.VD)))),0)),
$DH257="месяц",
$DR257*BH257,
$DH257="неделя",
$DR257*BH257/7*(ROUNDUP((DAY(EOMONTH(BH$15,0)))/4,0))),
0)</f>
        <v/>
      </c>
      <c r="EB257" s="125">
        <f t="array" ref="EB257">
IFERROR(_xlfn.IFS(
$DH257="день_1",
$DR257*$BL257/($AX257-$AW257+1)*BI257*(DAY(EOMONTH(BI$15,0))),
$DH257="день_2",
$DR257/30*MAX(MIN($AX257,EOMONTH(BI$15,0))-MAX($AW257,BI$15)+1,),
$DH257="раб.день",
$DR257/30*(IFERROR(
_xlfn.LET(_xlpm.VD,
CHOOSE(
{1;2;3;4;5;6;7;8;9;10;11;12;13;14;15;16;17;18},
45658,45659,45660,45661,45662,45663,45664,45665,45711,45724,45778,45779,45785,45786,45820,45821,45965,46022),
_xlfn.LET(_xlpm.DD,
MAX(MIN($AX257,EOMONTH(BI$15,0))-MAX($AW257,BI$15),),
_xlfn.IFS(
AND(MONTH($AW257)=MONTH(BI$15),MONTH($AX257)&lt;&gt;MONTH(BI$15)),
NETWORKDAYS.INTL($AW257,$AW257+_xlpm.DD,1,_xlpm.VD),
AND(MONTH($AW257)&lt;&gt;MONTH(BI$15),MONTH($AX257)=MONTH(BI$15)),
NETWORKDAYS.INTL(($AX257)-_xlpm.DD,$AX257,1,_xlpm.VD),
AND(MONTH($AW257)&lt;MONTH(BI$15),MONTH($AX257)&gt;MONTH(BI$15)),
NETWORKDAYS.INTL((EOMONTH(BI$15-1,1))-_xlpm.DD,EOMONTH(BI$15-1,1),1,_xlpm.VD),
AND(MONTH($AW257)=MONTH(BI$15),MONTH($AX257)=MONTH(BI$15)),
NETWORKDAYS.INTL($AW257,$AX257,1,_xlpm.VD)))),0)),
$DH257="месяц",
$DR257*BI257,
$DH257="неделя",
$DR257*BI257/7*(ROUNDUP((DAY(EOMONTH(BI$15,0)))/4,0))),
0)</f>
        <v/>
      </c>
      <c r="EC257" s="125">
        <f t="array" ref="EC257">
IFERROR(_xlfn.IFS(
$DH257="день_1",
$DR257*$BL257/($AX257-$AW257+1)*BJ257*(DAY(EOMONTH(BJ$15,0))),
$DH257="день_2",
$DR257/30*MAX(MIN($AX257,EOMONTH(BJ$15,0))-MAX($AW257,BJ$15)+1,),
$DH257="раб.день",
$DR257/30*(IFERROR(
_xlfn.LET(_xlpm.VD,
CHOOSE(
{1;2;3;4;5;6;7;8;9;10;11;12;13;14;15;16;17;18},
45658,45659,45660,45661,45662,45663,45664,45665,45711,45724,45778,45779,45785,45786,45820,45821,45965,46022),
_xlfn.LET(_xlpm.DD,
MAX(MIN($AX257,EOMONTH(BJ$15,0))-MAX($AW257,BJ$15),),
_xlfn.IFS(
AND(MONTH($AW257)=MONTH(BJ$15),MONTH($AX257)&lt;&gt;MONTH(BJ$15)),
NETWORKDAYS.INTL($AW257,$AW257+_xlpm.DD,1,_xlpm.VD),
AND(MONTH($AW257)&lt;&gt;MONTH(BJ$15),MONTH($AX257)=MONTH(BJ$15)),
NETWORKDAYS.INTL(($AX257)-_xlpm.DD,$AX257,1,_xlpm.VD),
AND(MONTH($AW257)&lt;MONTH(BJ$15),MONTH($AX257)&gt;MONTH(BJ$15)),
NETWORKDAYS.INTL((EOMONTH(BJ$15-1,1))-_xlpm.DD,EOMONTH(BJ$15-1,1),1,_xlpm.VD),
AND(MONTH($AW257)=MONTH(BJ$15),MONTH($AX257)=MONTH(BJ$15)),
NETWORKDAYS.INTL($AW257,$AX257,1,_xlpm.VD)))),0)),
$DH257="месяц",
$DR257*BJ257,
$DH257="неделя",
$DR257*BJ257/7*(ROUNDUP((DAY(EOMONTH(BJ$15,0)))/4,0))),
0)</f>
        <v/>
      </c>
      <c r="ED257" s="125">
        <f t="array" ref="ED257">
IFERROR(_xlfn.IFS(
$DH257="день_1",
$DR257*$BL257/($AX257-$AW257+1)*BK257*(DAY(EOMONTH(BK$15,0))),
$DH257="день_2",
$DR257/30*MAX(MIN($AX257,EOMONTH(BK$15,0))-MAX($AW257,BK$15)+1,),
$DH257="раб.день",
$DR257/30*(IFERROR(
_xlfn.LET(_xlpm.VD,
CHOOSE(
{1;2;3;4;5;6;7;8;9;10;11;12;13;14;15;16;17;18},
45658,45659,45660,45661,45662,45663,45664,45665,45711,45724,45778,45779,45785,45786,45820,45821,45965,46022),
_xlfn.LET(_xlpm.DD,
MAX(MIN($AX257,EOMONTH(BK$15,0))-MAX($AW257,BK$15),),
_xlfn.IFS(
AND(MONTH($AW257)=MONTH(BK$15),MONTH($AX257)&lt;&gt;MONTH(BK$15)),
NETWORKDAYS.INTL($AW257,$AW257+_xlpm.DD,1,_xlpm.VD),
AND(MONTH($AW257)&lt;&gt;MONTH(BK$15),MONTH($AX257)=MONTH(BK$15)),
NETWORKDAYS.INTL(($AX257)-_xlpm.DD,$AX257,1,_xlpm.VD),
AND(MONTH($AW257)&lt;MONTH(BK$15),MONTH($AX257)&gt;MONTH(BK$15)),
NETWORKDAYS.INTL((EOMONTH(BK$15-1,1))-_xlpm.DD,EOMONTH(BK$15-1,1),1,_xlpm.VD),
AND(MONTH($AW257)=MONTH(BK$15),MONTH($AX257)=MONTH(BK$15)),
NETWORKDAYS.INTL($AW257,$AX257,1,_xlpm.VD)))),0)),
$DH257="месяц",
$DR257*BK257,
$DH257="неделя",
$DR257*BK257/7*(ROUNDUP((DAY(EOMONTH(BK$15,0)))/4,0))),
0)</f>
        <v/>
      </c>
      <c r="EE257" s="125">
        <f>SUM($DS257,$DT257,$DU257,$DV257,$DW257,$DX257,$DY257,$DZ257,$EA257,$EB257,$EC257,$ED257)</f>
        <v/>
      </c>
      <c r="EF257" s="125">
        <f>IFERROR(ROUND($EE257*(1+$EP257),2),0)</f>
        <v/>
      </c>
      <c r="EG257" s="128" t="n">
        <v>1</v>
      </c>
      <c r="EH257" s="126" t="n">
        <v>0</v>
      </c>
      <c r="EI257" s="126">
        <f>ROUND(SUM($EH257:$EH257)*SUM($AB257:$AB257)*$EG257,2)</f>
        <v/>
      </c>
      <c r="EJ257" s="126">
        <f>ROUND($EI257*(1+$EP257),2)</f>
        <v/>
      </c>
      <c r="EK257" s="126" t="n">
        <v>0</v>
      </c>
      <c r="EL257" s="126">
        <f>ROUND(SUM($EK257:$EK257)*SUM($AB257:$AB257)*$EG257,2)</f>
        <v/>
      </c>
      <c r="EM257" s="126">
        <f>ROUND($EL257*(1+$EP257),2)</f>
        <v/>
      </c>
      <c r="EN257" s="126">
        <f>SUM($EE257,$EI257,$EL257)</f>
        <v/>
      </c>
      <c r="EO257" s="126">
        <f>SUM($EF257,$EJ257,$EM257)</f>
        <v/>
      </c>
      <c r="EP257" s="59" t="inlineStr">
        <is>
          <t>20%</t>
        </is>
      </c>
      <c r="EQ257" s="59" t="n"/>
      <c r="ER257" s="60">
        <f t="array" ref="ER257">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MATCH(ES257,
{"AMS";"RussOutdoor";"HD Outdoor";"Ingroup";"IQ";"Ledproduction";"LisChannel";"Logic";"Media-PPL";"NovikovTV | НовиковТВ";"SMA";"SOK";"КрокусТВ | CrocusTV | IndoorTV";"Сити";"ТЯК Москва"},
0)),"")</f>
        <v/>
      </c>
      <c r="ES257" s="60" t="n"/>
      <c r="ET257" s="60">
        <f t="array" ref="ET257">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MATCH(ES257,
{"AMS";"RussOutdoor";"HD Outdoor";"Ingroup";"IQ";"Ledproduction";"LisChannel";"Logic";"Media-PPL";"NovikovTV | НовиковТВ";"SMA";"SOK";"КрокусТВ | CrocusTV | IndoorTV";"Сити";"ТЯК Москва"},
0)),"")</f>
        <v/>
      </c>
      <c r="EU257" s="60" t="n"/>
      <c r="EV257" s="60" t="n"/>
      <c r="EX257" s="110">
        <f t="array" ref="EX257">
($AR257/30
+N("ТРАФИК ПЛОЩАДКИ"))*
(IFERROR(
_xlfn.LET(
_xlpm.GPR,
HLOOKUP($L257,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(MATCH($T257,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IF($Q257="цифровой",_xlpm.GPR/$AG257,_xlpm.GPR/60)),
0)
+N("DWELL TIME"))*
(IF($AB257=0,0,IF($AB257=1,0.3,IF($AB257=2,0.5,IF($AB257&gt;2,1))))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_xlfn.IFS($AC257="да",1.2,$AC257="нет",1)*
_xlfn.IFS($AD257="да",1.2,$AD257="нет",1)*
IF(R257="статический",1,1.2)*
$X257*
INDEX(
{1.2;1;1.2;1.2;1;1.2;1.2;1.2;1.2;1.2;1.2;1;1.2;1.2;1.2;1.2;1;1;1.2;1.2;1.2;1;1;1;1;1.2;1.2;1.2;1.2;1;1;1;1;1.2;1.2;1.2;1.2;1.2;1.2;1.2;1.2;1;1;1.2;1;1;1;1;1.5;1;1;1.5;1.5;1.2},
MATCH($Q257,_xlpm.MI,0)))&gt;{0.02;0.04;0.06;0.1;0.2;0.4;0.6;0.8;1;2;4;6})),
{0;1;2;3;4;5;6;7;8;9;10;11;12},
0)))
+N("КОЭФФИЦИЕНТ КОНТАКТА"))))*
(_xlfn.IFS($X257&lt;0.1,$X257/1000,$X257&gt;25,5.2,AND($X257&gt;=0.1,$X257&lt;=25),(($X257*2+0.1)/10)*($X257/10)))*
IFERROR((_xlfn.LET(
_xlpm.MA,
{0;0.8;0.85;0.9;0.95;1},
_xlpm.MAA,
{0;1;2;3;4;5},
INDEX(_xlpm.MA,MATCH(SUMPRODUCT(--((IF(ROUND(_xlpm.MAA,1)&gt;5,5,ROUND($AB257,1)))&gt;{0;1;2;3;4;5})),_xlpm.MAA,0)))
+N("КОЭФФИЦИЕНТ КОЛ-ВО КОНСТРУКЦИЙ")),1)*
$AB257,0))*
(IF($Q257="цифровой",$AG257/15*$AI257,1)
+N("ДЛЯ ЦИФРЫ"))</f>
        <v/>
      </c>
      <c r="EY257" s="110">
        <f>IFERROR(EX257*AY257,0)</f>
        <v/>
      </c>
      <c r="EZ257" s="131">
        <f>IFERROR(DP257/EY257*1000,0)</f>
        <v/>
      </c>
      <c r="FA257" s="112">
        <f>IFERROR(FC257/FB257,0)</f>
        <v/>
      </c>
      <c r="FB257" s="112">
        <f>IFERROR((FC257/(EY257/FF257*#REF!))*0.825,0)</f>
        <v/>
      </c>
      <c r="FC257" s="112">
        <f>IFERROR(((EX257*30/AR257)*100)/30,0)</f>
        <v/>
      </c>
      <c r="FD257" s="112">
        <f>IFERROR(EY257/G257*100%,0)</f>
        <v/>
      </c>
      <c r="FE257" s="112">
        <f>IFERROR(FD257/FC257*100%,0)</f>
        <v/>
      </c>
      <c r="FF257" s="110">
        <f>IFERROR(AR257/30*AY257,0)</f>
        <v/>
      </c>
    </row>
    <row r="258" ht="13" customHeight="1">
      <c r="A258" s="59" t="n"/>
      <c r="B258" s="60" t="n"/>
      <c r="C258" s="60" t="n"/>
      <c r="D258" s="60">
        <f t="array" ref="D258">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MATCH($E258,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58" s="60">
        <f t="array" ref="E258">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MATCH($F258,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58" s="60" t="inlineStr"/>
      <c r="G258" s="60" t="n"/>
      <c r="H258" s="60">
        <f t="array" ref="H258">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MATCH($I258,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58" s="60" t="n"/>
      <c r="J258" s="60" t="n"/>
      <c r="K258" s="60" t="n"/>
      <c r="L258" s="60" t="n"/>
      <c r="M258" s="60" t="n"/>
      <c r="N258" s="60" t="n"/>
      <c r="O258" s="60" t="n"/>
      <c r="P258" s="60">
        <f t="array" ref="P258">
_xlfn.IFS(
ISNUMBER(MATCH($Q258,{"шелфбаннер","разделитель","монетница","чековая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ISNUMBER(MATCH($Q258,{"LED/LCD","видеокулер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ISNUMBER(MATCH($Q258,{"автомобиль","машина","выставочное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ISNUMBER(MATCH($Q258,{"билборд","лифтовая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ISNUMBER(MATCH($Q258,{"навигация","подвесной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ISNUMBER(MATCH($Q258,{"движущаяся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ISNUMBER(MATCH($Q258,{"каталог","журнал"},)),
"Пресса",
$Q258="","")</f>
        <v/>
      </c>
      <c r="Q258" s="60" t="n"/>
      <c r="R258" s="60">
        <f t="array" ref="R258">
IFERROR(
_xlfn.IFS(
OR(ISNUMBER(MATCH($Q258,{"экспозиция","макет","стенд","автостенд","авто стенд","выставочное пространство","выставочные стенды","модульные выставочные стенды","3Д конструкция","3D конструкция"},)),P258="Экспонирование"),
"нестандартный",
ISNUMBER(MATCH($Q258,{"скроллер","призматрон"},)),
"динамический",
$P258="Видео",
"цифровой",
OR($P258="Пресса",$P258="Щит",$P258="POSm",$P258="Подвес",$P258="Брендирование/оклейка"),
"статический"),"")</f>
        <v/>
      </c>
      <c r="S258" s="59" t="n"/>
      <c r="T258" s="60" t="n"/>
      <c r="U258" s="60" t="n"/>
      <c r="V258" s="60">
        <f>
IF(P258="Видео",
"цифровой постер/ролик",
IF(ISNUMBER(MATCH(Q258,{"короб световой","короб световой | лайтбокс","короб световой | кристалайт","лайтбокс","лайт бокс","кристалайт","LB","lightbox"},)),
"бэклит",
IF(P258="Брендирование/оклейка",
"перфарированная пленка/самоклейка",
IF(P258="Экспонирование",
"под запрос",
IF(P258="Подвес",
"баннер/ткань",
"")))))</f>
        <v/>
      </c>
      <c r="W258" s="59" t="n"/>
      <c r="X258" s="59" t="n"/>
      <c r="Y258" s="59" t="n"/>
      <c r="Z258" s="61" t="n"/>
      <c r="AA258" s="61" t="n"/>
      <c r="AB258" s="61">
        <f>IF(BL258&gt;0,Z258,0)</f>
        <v/>
      </c>
      <c r="AC258" s="59" t="n"/>
      <c r="AD258" s="59" t="n"/>
      <c r="AE258" s="59" t="n"/>
      <c r="AF258" s="59" t="n"/>
      <c r="AG258" s="59" t="n"/>
      <c r="AH258" s="59" t="n"/>
      <c r="AI258" s="59" t="n"/>
      <c r="AJ258" s="59" t="n"/>
      <c r="AK258" s="59" t="n"/>
      <c r="AL258" s="62">
        <f>IFERROR(IF(OR(R258="статический",R258="динамический",R258="нестандартный",R258="",R258=""),"-",IF(AND(AH258="-",AI258="-"),"-",AK258*3600/AH258*AI258)),"-")</f>
        <v/>
      </c>
      <c r="AM258" s="62">
        <f>IFERROR(IF(OR(R258="статический",R258="динамический",R258="",R258="", R258="BTL",R258="нестандартный"),"-",AG258*AI258*AL258/60),"-")</f>
        <v/>
      </c>
      <c r="AN258" s="63">
        <f>IFERROR(IF(AH258="","-",AG258*AI258/AH258),"-")</f>
        <v/>
      </c>
      <c r="AO258" s="59">
        <f>IFERROR(IF(OR($R258="статический",$R258="динамический",$R258="",$R258="",$R258="BTL",$R258="нестандартный"),"-",$AL258*$AY258),"-")</f>
        <v/>
      </c>
      <c r="AP258" s="62">
        <f>IFERROR(IF(OR($R258="статический",$R258="динамический",$R258="",$R258="",$R258="BTL",$R258="нестандартный"),"-",$AM258*AY258),"-")</f>
        <v/>
      </c>
      <c r="AQ258" s="64" t="n"/>
      <c r="AR258" s="61" t="n"/>
      <c r="AS258" s="61" t="n"/>
      <c r="AT258" s="61" t="n"/>
      <c r="AU258" s="65" t="n"/>
      <c r="AV258" s="124">
        <f>IFERROR(DR258/AT258*1000,"n/a")</f>
        <v/>
      </c>
      <c r="AW258" s="67" t="n"/>
      <c r="AX258" s="67" t="n"/>
      <c r="AY258" s="43">
        <f>IFERROR(IF(OR($AW258="",$AX258=""),"",_xlfn.DAYS($AX258+1,$AW258)),"")</f>
        <v/>
      </c>
      <c r="AZ258" s="68">
        <f t="array" ref="AZ258">
_xlfn.LET(_xlpm.COEFF,
IF($AW258+$AX258=0,0,IF(MAX(MIN($AX258,EOMONTH(AZ$15,0))-MAX($AW258,AZ$15)+1,)&gt;0,1,0)),
_xlfn.IFS(
$ES258="LisChannel",
_xlpm.COEFF*
INDEX({1;1;1.2;1.2;1;1;1;1;1.2;1.2;1.2;1.2},
MATCH(MONTH(AZ$15),
{1,2,3,4,5,6,7,8,9,10,11,12})),
CONCATENATE($ES258," ",$L258)="RussOutdoor метро",
_xlpm.COEFF*
INDEX({0.8;0.9;1.1;1.1;1;1;1;1;1.1;1.1;1.1;1.1},
MATCH(MONTH(AZ$15),
{1,2,3,4,5,6,7,8,9,10,11,12})),
$ES258&lt;&gt;"LisChannel",
_xlpm.COEFF,
$ES258&lt;&gt;"RussOutdoor",
_xlpm.COEFF))</f>
        <v/>
      </c>
      <c r="BA258" s="68">
        <f t="array" ref="BA258">
_xlfn.LET(_xlpm.COEFF,
IF($AW258+$AX258=0,0,IF(MAX(MIN($AX258,EOMONTH(BA$15,0))-MAX($AW258,BA$15)+1,)&gt;0,1,0)),
_xlfn.IFS(
$ES258="LisChannel",
_xlpm.COEFF*
INDEX({1;1;1.2;1.2;1;1;1;1;1.2;1.2;1.2;1.2},
MATCH(MONTH(BA$15),
{1,2,3,4,5,6,7,8,9,10,11,12})),
CONCATENATE($ES258," ",$L258)="RussOutdoor метро",
_xlpm.COEFF*
INDEX({0.8;0.9;1.1;1.1;1;1;1;1;1.1;1.1;1.1;1.1},
MATCH(MONTH(BA$15),
{1,2,3,4,5,6,7,8,9,10,11,12})),
$ES258&lt;&gt;"LisChannel",
_xlpm.COEFF,
$ES258&lt;&gt;"RussOutdoor",
_xlpm.COEFF))</f>
        <v/>
      </c>
      <c r="BB258" s="68">
        <f t="array" ref="BB258">
_xlfn.LET(_xlpm.COEFF,
IF($AW258+$AX258=0,0,IF(MAX(MIN($AX258,EOMONTH(BB$15,0))-MAX($AW258,BB$15)+1,)&gt;0,1,0)),
_xlfn.IFS(
$ES258="LisChannel",
_xlpm.COEFF*
INDEX({1;1;1.2;1.2;1;1;1;1;1.2;1.2;1.2;1.2},
MATCH(MONTH(BB$15),
{1,2,3,4,5,6,7,8,9,10,11,12})),
CONCATENATE($ES258," ",$L258)="RussOutdoor метро",
_xlpm.COEFF*
INDEX({0.8;0.9;1.1;1.1;1;1;1;1;1.1;1.1;1.1;1.1},
MATCH(MONTH(BB$15),
{1,2,3,4,5,6,7,8,9,10,11,12})),
$ES258&lt;&gt;"LisChannel",
_xlpm.COEFF,
$ES258&lt;&gt;"RussOutdoor",
_xlpm.COEFF))</f>
        <v/>
      </c>
      <c r="BC258" s="68">
        <f t="array" ref="BC258">
_xlfn.LET(_xlpm.COEFF,
IF($AW258+$AX258=0,0,IF(MAX(MIN($AX258,EOMONTH(BC$15,0))-MAX($AW258,BC$15)+1,)&gt;0,1,0)),
_xlfn.IFS(
$ES258="LisChannel",
_xlpm.COEFF*
INDEX({1;1;1.2;1.2;1;1;1;1;1.2;1.2;1.2;1.2},
MATCH(MONTH(BC$15),
{1,2,3,4,5,6,7,8,9,10,11,12})),
CONCATENATE($ES258," ",$L258)="RussOutdoor метро",
_xlpm.COEFF*
INDEX({0.8;0.9;1.1;1.1;1;1;1;1;1.1;1.1;1.1;1.1},
MATCH(MONTH(BC$15),
{1,2,3,4,5,6,7,8,9,10,11,12})),
$ES258&lt;&gt;"LisChannel",
_xlpm.COEFF,
$ES258&lt;&gt;"RussOutdoor",
_xlpm.COEFF))</f>
        <v/>
      </c>
      <c r="BD258" s="68">
        <f t="array" ref="BD258">
_xlfn.LET(_xlpm.COEFF,
IF($AW258+$AX258=0,0,IF(MAX(MIN($AX258,EOMONTH(BD$15,0))-MAX($AW258,BD$15)+1,)&gt;0,1,0)),
_xlfn.IFS(
$ES258="LisChannel",
_xlpm.COEFF*
INDEX({1;1;1.2;1.2;1;1;1;1;1.2;1.2;1.2;1.2},
MATCH(MONTH(BD$15),
{1,2,3,4,5,6,7,8,9,10,11,12})),
CONCATENATE($ES258," ",$L258)="RussOutdoor метро",
_xlpm.COEFF*
INDEX({0.8;0.9;1.1;1.1;1;1;1;1;1.1;1.1;1.1;1.1},
MATCH(MONTH(BD$15),
{1,2,3,4,5,6,7,8,9,10,11,12})),
$ES258&lt;&gt;"LisChannel",
_xlpm.COEFF,
$ES258&lt;&gt;"RussOutdoor",
_xlpm.COEFF))</f>
        <v/>
      </c>
      <c r="BE258" s="68">
        <f t="array" ref="BE258">
_xlfn.LET(_xlpm.COEFF,
IF($AW258+$AX258=0,0,IF(MAX(MIN($AX258,EOMONTH(BE$15,0))-MAX($AW258,BE$15)+1,)&gt;0,1,0)),
_xlfn.IFS(
$ES258="LisChannel",
_xlpm.COEFF*
INDEX({1;1;1.2;1.2;1;1;1;1;1.2;1.2;1.2;1.2},
MATCH(MONTH(BE$15),
{1,2,3,4,5,6,7,8,9,10,11,12})),
CONCATENATE($ES258," ",$L258)="RussOutdoor метро",
_xlpm.COEFF*
INDEX({0.8;0.9;1.1;1.1;1;1;1;1;1.1;1.1;1.1;1.1},
MATCH(MONTH(BE$15),
{1,2,3,4,5,6,7,8,9,10,11,12})),
$ES258&lt;&gt;"LisChannel",
_xlpm.COEFF,
$ES258&lt;&gt;"RussOutdoor",
_xlpm.COEFF))</f>
        <v/>
      </c>
      <c r="BF258" s="68">
        <f t="array" ref="BF258">
_xlfn.LET(_xlpm.COEFF,
IF($AW258+$AX258=0,0,IF(MAX(MIN($AX258,EOMONTH(BF$15,0))-MAX($AW258,BF$15)+1,)&gt;0,1,0)),
_xlfn.IFS(
$ES258="LisChannel",
_xlpm.COEFF*
INDEX({1;1;1.2;1.2;1;1;1;1;1.2;1.2;1.2;1.2},
MATCH(MONTH(BF$15),
{1,2,3,4,5,6,7,8,9,10,11,12})),
CONCATENATE($ES258," ",$L258)="RussOutdoor метро",
_xlpm.COEFF*
INDEX({0.8;0.9;1.1;1.1;1;1;1;1;1.1;1.1;1.1;1.1},
MATCH(MONTH(BF$15),
{1,2,3,4,5,6,7,8,9,10,11,12})),
$ES258&lt;&gt;"LisChannel",
_xlpm.COEFF,
$ES258&lt;&gt;"RussOutdoor",
_xlpm.COEFF))</f>
        <v/>
      </c>
      <c r="BG258" s="68">
        <f t="array" ref="BG258">
_xlfn.LET(_xlpm.COEFF,
IF($AW258+$AX258=0,0,IF(MAX(MIN($AX258,EOMONTH(BG$15,0))-MAX($AW258,BG$15)+1,)&gt;0,1,0)),
_xlfn.IFS(
$ES258="LisChannel",
_xlpm.COEFF*
INDEX({1;1;1.2;1.2;1;1;1;1;1.2;1.2;1.2;1.2},
MATCH(MONTH(BG$15),
{1,2,3,4,5,6,7,8,9,10,11,12})),
CONCATENATE($ES258," ",$L258)="RussOutdoor метро",
_xlpm.COEFF*
INDEX({0.8;0.9;1.1;1.1;1;1;1;1;1.1;1.1;1.1;1.1},
MATCH(MONTH(BG$15),
{1,2,3,4,5,6,7,8,9,10,11,12})),
$ES258&lt;&gt;"LisChannel",
_xlpm.COEFF,
$ES258&lt;&gt;"RussOutdoor",
_xlpm.COEFF))</f>
        <v/>
      </c>
      <c r="BH258" s="68">
        <f t="array" ref="BH258">
_xlfn.LET(_xlpm.COEFF,
IF($AW258+$AX258=0,0,IF(MAX(MIN($AX258,EOMONTH(BH$15,0))-MAX($AW258,BH$15)+1,)&gt;0,1,0)),
_xlfn.IFS(
$ES258="LisChannel",
_xlpm.COEFF*
INDEX({1;1;1.2;1.2;1;1;1;1;1.2;1.2;1.2;1.2},
MATCH(MONTH(BH$15),
{1,2,3,4,5,6,7,8,9,10,11,12})),
CONCATENATE($ES258," ",$L258)="RussOutdoor метро",
_xlpm.COEFF*
INDEX({0.8;0.9;1.1;1.1;1;1;1;1;1.1;1.1;1.1;1.1},
MATCH(MONTH(BH$15),
{1,2,3,4,5,6,7,8,9,10,11,12})),
$ES258&lt;&gt;"LisChannel",
_xlpm.COEFF,
$ES258&lt;&gt;"RussOutdoor",
_xlpm.COEFF))</f>
        <v/>
      </c>
      <c r="BI258" s="68">
        <f t="array" ref="BI258">
_xlfn.LET(_xlpm.COEFF,
IF($AW258+$AX258=0,0,IF(MAX(MIN($AX258,EOMONTH(BI$15,0))-MAX($AW258,BI$15)+1,)&gt;0,1,0)),
_xlfn.IFS(
$ES258="LisChannel",
_xlpm.COEFF*
INDEX({1;1;1.2;1.2;1;1;1;1;1.2;1.2;1.2;1.2},
MATCH(MONTH(BI$15),
{1,2,3,4,5,6,7,8,9,10,11,12})),
CONCATENATE($ES258," ",$L258)="RussOutdoor метро",
_xlpm.COEFF*
INDEX({0.8;0.9;1.1;1.1;1;1;1;1;1.1;1.1;1.1;1.1},
MATCH(MONTH(BI$15),
{1,2,3,4,5,6,7,8,9,10,11,12})),
$ES258&lt;&gt;"LisChannel",
_xlpm.COEFF,
$ES258&lt;&gt;"RussOutdoor",
_xlpm.COEFF))</f>
        <v/>
      </c>
      <c r="BJ258" s="68">
        <f t="array" ref="BJ258">
_xlfn.LET(_xlpm.COEFF,
IF($AW258+$AX258=0,0,IF(MAX(MIN($AX258,EOMONTH(BJ$15,0))-MAX($AW258,BJ$15)+1,)&gt;0,1,0)),
_xlfn.IFS(
$ES258="LisChannel",
_xlpm.COEFF*
INDEX({1;1;1.2;1.2;1;1;1;1;1.2;1.2;1.2;1.2},
MATCH(MONTH(BJ$15),
{1,2,3,4,5,6,7,8,9,10,11,12})),
CONCATENATE($ES258," ",$L258)="RussOutdoor метро",
_xlpm.COEFF*
INDEX({0.8;0.9;1.1;1.1;1;1;1;1;1.1;1.1;1.1;1.1},
MATCH(MONTH(BJ$15),
{1,2,3,4,5,6,7,8,9,10,11,12})),
$ES258&lt;&gt;"LisChannel",
_xlpm.COEFF,
$ES258&lt;&gt;"RussOutdoor",
_xlpm.COEFF))</f>
        <v/>
      </c>
      <c r="BK258" s="68">
        <f t="array" ref="BK258">
_xlfn.LET(_xlpm.COEFF,
IF($AW258+$AX258=0,0,IF(MAX(MIN($AX258,EOMONTH(BK$15,0))-MAX($AW258,BK$15)+1,)&gt;0,1,0)),
_xlfn.IFS(
$ES258="LisChannel",
_xlpm.COEFF*
INDEX({1;1;1.2;1.2;1;1;1;1;1.2;1.2;1.2;1.2},
MATCH(MONTH(BK$15),
{1,2,3,4,5,6,7,8,9,10,11,12})),
CONCATENATE($ES258," ",$L258)="RussOutdoor метро",
_xlpm.COEFF*
INDEX({0.8;0.9;1.1;1.1;1;1;1;1;1.1;1.1;1.1;1.1},
MATCH(MONTH(BK$15),
{1,2,3,4,5,6,7,8,9,10,11,12})),
$ES258&lt;&gt;"LisChannel",
_xlpm.COEFF,
$ES258&lt;&gt;"RussOutdoor",
_xlpm.COEFF))</f>
        <v/>
      </c>
      <c r="BL258" s="62">
        <f>COUNTIFS($AZ258:$BK258,"&gt;0")</f>
        <v/>
      </c>
      <c r="BM258" s="65" t="n"/>
      <c r="BN258" s="125">
        <f>$DJ258</f>
        <v/>
      </c>
      <c r="BO258" s="63">
        <f>$DQ258</f>
        <v/>
      </c>
      <c r="BP258" s="125">
        <f>
IFERROR(
IF($BL258=0,0,
$BN258*(1-$BO258)),
0)</f>
        <v/>
      </c>
      <c r="BQ258" s="125">
        <f t="array" ref="BQ258">
IFERROR(
_xlfn.IFS(
$DH258="день_1",
$BP258*$BL258/($AX258-$AW258+1)*AZ258*(DAY(EOMONTH(AZ$15,0))),
$DH258="день_2",
$BP258/30*MAX(MIN($AX258,EOMONTH(AZ$15,0))-MAX($AW258,AZ$15)+1,),
$DH258="раб.день",
$BP258/30*(IFERROR(
_xlfn.LET(_xlpm.VD,
CHOOSE(
{1;2;3;4;5;6;7;8;9;10;11;12;13;14;15;16;17;18},
45658,45659,45660,45661,45662,45663,45664,45665,45711,45724,45778,45779,45785,45786,45820,45821,45965,46022),
_xlfn.LET(_xlpm.DD,
MAX(MIN($AX258,EOMONTH(AZ$15,0))-MAX($AW258,AZ$15),),
_xlfn.IFS(
AND(MONTH($AW258)=MONTH(AZ$15),MONTH($AX258)&lt;&gt;MONTH(AZ$15)),
NETWORKDAYS.INTL($AW258,$AW258+_xlpm.DD,1,_xlpm.VD),
AND(MONTH($AW258)&lt;&gt;MONTH(AZ$15),MONTH($AX258)=MONTH(AZ$15)),
NETWORKDAYS.INTL(($AX258)-_xlpm.DD,$AX258,1,_xlpm.VD),
AND(MONTH($AW258)&lt;MONTH(AZ$15),MONTH($AX258)&gt;MONTH(AZ$15)),
NETWORKDAYS.INTL((EOMONTH(AZ$15-1,1))-_xlpm.DD,EOMONTH(AZ$15-1,1),1,_xlpm.VD),
AND(MONTH($AW258)=MONTH(AZ$15),MONTH($AX258)=MONTH(AZ$15)),
NETWORKDAYS.INTL($AW258,$AX258,1,_xlpm.VD)))),0)),
$DH258="месяц",
$BP258*AZ258,
$DH258="неделя",
$BP258*AZ258/7*(ROUNDUP((DAY(EOMONTH(AZ$15,0)))/4,0))),
0)</f>
        <v/>
      </c>
      <c r="BR258" s="125">
        <f t="array" ref="BR258">
IFERROR(
_xlfn.IFS(
$DH258="день_1",
$BP258*$BL258/($AX258-$AW258+1)*BA258*(DAY(EOMONTH(BA$15,0))),
$DH258="день_2",
$BP258/30*MAX(MIN($AX258,EOMONTH(BA$15,0))-MAX($AW258,BA$15)+1,),
$DH258="раб.день",
$BP258/30*(IFERROR(
_xlfn.LET(_xlpm.VD,
CHOOSE(
{1;2;3;4;5;6;7;8;9;10;11;12;13;14;15;16;17;18},
45658,45659,45660,45661,45662,45663,45664,45665,45711,45724,45778,45779,45785,45786,45820,45821,45965,46022),
_xlfn.LET(_xlpm.DD,
MAX(MIN($AX258,EOMONTH(BA$15,0))-MAX($AW258,BA$15),),
_xlfn.IFS(
AND(MONTH($AW258)=MONTH(BA$15),MONTH($AX258)&lt;&gt;MONTH(BA$15)),
NETWORKDAYS.INTL($AW258,$AW258+_xlpm.DD,1,_xlpm.VD),
AND(MONTH($AW258)&lt;&gt;MONTH(BA$15),MONTH($AX258)=MONTH(BA$15)),
NETWORKDAYS.INTL(($AX258)-_xlpm.DD,$AX258,1,_xlpm.VD),
AND(MONTH($AW258)&lt;MONTH(BA$15),MONTH($AX258)&gt;MONTH(BA$15)),
NETWORKDAYS.INTL((EOMONTH(BA$15-1,1))-_xlpm.DD,EOMONTH(BA$15-1,1),1,_xlpm.VD),
AND(MONTH($AW258)=MONTH(BA$15),MONTH($AX258)=MONTH(BA$15)),
NETWORKDAYS.INTL($AW258,$AX258,1,_xlpm.VD)))),0)),
$DH258="месяц",
$BP258*BA258,
$DH258="неделя",
$BP258*BA258/7*(ROUNDUP((DAY(EOMONTH(BA$15,0)))/4,0))),
0)</f>
        <v/>
      </c>
      <c r="BS258" s="125">
        <f t="array" ref="BS258">
IFERROR(
_xlfn.IFS(
$DH258="день_1",
$BP258*$BL258/($AX258-$AW258+1)*BB258*(DAY(EOMONTH(BB$15,0))),
$DH258="день_2",
$BP258/30*MAX(MIN($AX258,EOMONTH(BB$15,0))-MAX($AW258,BB$15)+1,),
$DH258="раб.день",
$BP258/30*(IFERROR(
_xlfn.LET(_xlpm.VD,
CHOOSE(
{1;2;3;4;5;6;7;8;9;10;11;12;13;14;15;16;17;18},
45658,45659,45660,45661,45662,45663,45664,45665,45711,45724,45778,45779,45785,45786,45820,45821,45965,46022),
_xlfn.LET(_xlpm.DD,
MAX(MIN($AX258,EOMONTH(BB$15,0))-MAX($AW258,BB$15),),
_xlfn.IFS(
AND(MONTH($AW258)=MONTH(BB$15),MONTH($AX258)&lt;&gt;MONTH(BB$15)),
NETWORKDAYS.INTL($AW258,$AW258+_xlpm.DD,1,_xlpm.VD),
AND(MONTH($AW258)&lt;&gt;MONTH(BB$15),MONTH($AX258)=MONTH(BB$15)),
NETWORKDAYS.INTL(($AX258)-_xlpm.DD,$AX258,1,_xlpm.VD),
AND(MONTH($AW258)&lt;MONTH(BB$15),MONTH($AX258)&gt;MONTH(BB$15)),
NETWORKDAYS.INTL((EOMONTH(BB$15-1,1))-_xlpm.DD,EOMONTH(BB$15-1,1),1,_xlpm.VD),
AND(MONTH($AW258)=MONTH(BB$15),MONTH($AX258)=MONTH(BB$15)),
NETWORKDAYS.INTL($AW258,$AX258,1,_xlpm.VD)))),0)),
$DH258="месяц",
$BP258*BB258,
$DH258="неделя",
$BP258*BB258/7*(ROUNDUP((DAY(EOMONTH(BB$15,0)))/4,0))),
0)</f>
        <v/>
      </c>
      <c r="BT258" s="125">
        <f t="array" ref="BT258">
IFERROR(
_xlfn.IFS(
$DH258="день_1",
$BP258*$BL258/($AX258-$AW258+1)*BC258*(DAY(EOMONTH(BC$15,0))),
$DH258="день_2",
$BP258/30*MAX(MIN($AX258,EOMONTH(BC$15,0))-MAX($AW258,BC$15)+1,),
$DH258="раб.день",
$BP258/30*(IFERROR(
_xlfn.LET(_xlpm.VD,
CHOOSE(
{1;2;3;4;5;6;7;8;9;10;11;12;13;14;15;16;17;18},
45658,45659,45660,45661,45662,45663,45664,45665,45711,45724,45778,45779,45785,45786,45820,45821,45965,46022),
_xlfn.LET(_xlpm.DD,
MAX(MIN($AX258,EOMONTH(BC$15,0))-MAX($AW258,BC$15),),
_xlfn.IFS(
AND(MONTH($AW258)=MONTH(BC$15),MONTH($AX258)&lt;&gt;MONTH(BC$15)),
NETWORKDAYS.INTL($AW258,$AW258+_xlpm.DD,1,_xlpm.VD),
AND(MONTH($AW258)&lt;&gt;MONTH(BC$15),MONTH($AX258)=MONTH(BC$15)),
NETWORKDAYS.INTL(($AX258)-_xlpm.DD,$AX258,1,_xlpm.VD),
AND(MONTH($AW258)&lt;MONTH(BC$15),MONTH($AX258)&gt;MONTH(BC$15)),
NETWORKDAYS.INTL((EOMONTH(BC$15-1,1))-_xlpm.DD,EOMONTH(BC$15-1,1),1,_xlpm.VD),
AND(MONTH($AW258)=MONTH(BC$15),MONTH($AX258)=MONTH(BC$15)),
NETWORKDAYS.INTL($AW258,$AX258,1,_xlpm.VD)))),0)),
$DH258="месяц",
$BP258*BC258,
$DH258="неделя",
$BP258*BC258/7*(ROUNDUP((DAY(EOMONTH(BC$15,0)))/4,0))),
0)</f>
        <v/>
      </c>
      <c r="BU258" s="125">
        <f t="array" ref="BU258">
IFERROR(
_xlfn.IFS(
$DH258="день_1",
$BP258*$BL258/($AX258-$AW258+1)*BD258*(DAY(EOMONTH(BD$15,0))),
$DH258="день_2",
$BP258/30*MAX(MIN($AX258,EOMONTH(BD$15,0))-MAX($AW258,BD$15)+1,),
$DH258="раб.день",
$BP258/30*(IFERROR(
_xlfn.LET(_xlpm.VD,
CHOOSE(
{1;2;3;4;5;6;7;8;9;10;11;12;13;14;15;16;17;18},
45658,45659,45660,45661,45662,45663,45664,45665,45711,45724,45778,45779,45785,45786,45820,45821,45965,46022),
_xlfn.LET(_xlpm.DD,
MAX(MIN($AX258,EOMONTH(BD$15,0))-MAX($AW258,BD$15),),
_xlfn.IFS(
AND(MONTH($AW258)=MONTH(BD$15),MONTH($AX258)&lt;&gt;MONTH(BD$15)),
NETWORKDAYS.INTL($AW258,$AW258+_xlpm.DD,1,_xlpm.VD),
AND(MONTH($AW258)&lt;&gt;MONTH(BD$15),MONTH($AX258)=MONTH(BD$15)),
NETWORKDAYS.INTL(($AX258)-_xlpm.DD,$AX258,1,_xlpm.VD),
AND(MONTH($AW258)&lt;MONTH(BD$15),MONTH($AX258)&gt;MONTH(BD$15)),
NETWORKDAYS.INTL((EOMONTH(BD$15-1,1))-_xlpm.DD,EOMONTH(BD$15-1,1),1,_xlpm.VD),
AND(MONTH($AW258)=MONTH(BD$15),MONTH($AX258)=MONTH(BD$15)),
NETWORKDAYS.INTL($AW258,$AX258,1,_xlpm.VD)))),0)),
$DH258="месяц",
$BP258*BD258,
$DH258="неделя",
$BP258*BD258/7*(ROUNDUP((DAY(EOMONTH(BD$15,0)))/4,0))),
0)</f>
        <v/>
      </c>
      <c r="BV258" s="125">
        <f t="array" ref="BV258">
IFERROR(
_xlfn.IFS(
$DH258="день_1",
$BP258*$BL258/($AX258-$AW258+1)*BE258*(DAY(EOMONTH(BE$15,0))),
$DH258="день_2",
$BP258/30*MAX(MIN($AX258,EOMONTH(BE$15,0))-MAX($AW258,BE$15)+1,),
$DH258="раб.день",
$BP258/30*(IFERROR(
_xlfn.LET(_xlpm.VD,
CHOOSE(
{1;2;3;4;5;6;7;8;9;10;11;12;13;14;15;16;17;18},
45658,45659,45660,45661,45662,45663,45664,45665,45711,45724,45778,45779,45785,45786,45820,45821,45965,46022),
_xlfn.LET(_xlpm.DD,
MAX(MIN($AX258,EOMONTH(BE$15,0))-MAX($AW258,BE$15),),
_xlfn.IFS(
AND(MONTH($AW258)=MONTH(BE$15),MONTH($AX258)&lt;&gt;MONTH(BE$15)),
NETWORKDAYS.INTL($AW258,$AW258+_xlpm.DD,1,_xlpm.VD),
AND(MONTH($AW258)&lt;&gt;MONTH(BE$15),MONTH($AX258)=MONTH(BE$15)),
NETWORKDAYS.INTL(($AX258)-_xlpm.DD,$AX258,1,_xlpm.VD),
AND(MONTH($AW258)&lt;MONTH(BE$15),MONTH($AX258)&gt;MONTH(BE$15)),
NETWORKDAYS.INTL((EOMONTH(BE$15-1,1))-_xlpm.DD,EOMONTH(BE$15-1,1),1,_xlpm.VD),
AND(MONTH($AW258)=MONTH(BE$15),MONTH($AX258)=MONTH(BE$15)),
NETWORKDAYS.INTL($AW258,$AX258,1,_xlpm.VD)))),0)),
$DH258="месяц",
$BP258*BE258,
$DH258="неделя",
$BP258*BE258/7*(ROUNDUP((DAY(EOMONTH(BE$15,0)))/4,0))),
0)</f>
        <v/>
      </c>
      <c r="BW258" s="125">
        <f t="array" ref="BW258">
IFERROR(
_xlfn.IFS(
$DH258="день_1",
$BP258*$BL258/($AX258-$AW258+1)*BF258*(DAY(EOMONTH(BF$15,0))),
$DH258="день_2",
$BP258/30*MAX(MIN($AX258,EOMONTH(BF$15,0))-MAX($AW258,BF$15)+1,),
$DH258="раб.день",
$BP258/30*(IFERROR(
_xlfn.LET(_xlpm.VD,
CHOOSE(
{1;2;3;4;5;6;7;8;9;10;11;12;13;14;15;16;17;18},
45658,45659,45660,45661,45662,45663,45664,45665,45711,45724,45778,45779,45785,45786,45820,45821,45965,46022),
_xlfn.LET(_xlpm.DD,
MAX(MIN($AX258,EOMONTH(BF$15,0))-MAX($AW258,BF$15),),
_xlfn.IFS(
AND(MONTH($AW258)=MONTH(BF$15),MONTH($AX258)&lt;&gt;MONTH(BF$15)),
NETWORKDAYS.INTL($AW258,$AW258+_xlpm.DD,1,_xlpm.VD),
AND(MONTH($AW258)&lt;&gt;MONTH(BF$15),MONTH($AX258)=MONTH(BF$15)),
NETWORKDAYS.INTL(($AX258)-_xlpm.DD,$AX258,1,_xlpm.VD),
AND(MONTH($AW258)&lt;MONTH(BF$15),MONTH($AX258)&gt;MONTH(BF$15)),
NETWORKDAYS.INTL((EOMONTH(BF$15-1,1))-_xlpm.DD,EOMONTH(BF$15-1,1),1,_xlpm.VD),
AND(MONTH($AW258)=MONTH(BF$15),MONTH($AX258)=MONTH(BF$15)),
NETWORKDAYS.INTL($AW258,$AX258,1,_xlpm.VD)))),0)),
$DH258="месяц",
$BP258*BF258,
$DH258="неделя",
$BP258*BF258/7*(ROUNDUP((DAY(EOMONTH(BF$15,0)))/4,0))),
0)</f>
        <v/>
      </c>
      <c r="BX258" s="125">
        <f t="array" ref="BX258">
IFERROR(
_xlfn.IFS(
$DH258="день_1",
$BP258*$BL258/($AX258-$AW258+1)*BG258*(DAY(EOMONTH(BG$15,0))),
$DH258="день_2",
$BP258/30*MAX(MIN($AX258,EOMONTH(BG$15,0))-MAX($AW258,BG$15)+1,),
$DH258="раб.день",
$BP258/30*(IFERROR(
_xlfn.LET(_xlpm.VD,
CHOOSE(
{1;2;3;4;5;6;7;8;9;10;11;12;13;14;15;16;17;18},
45658,45659,45660,45661,45662,45663,45664,45665,45711,45724,45778,45779,45785,45786,45820,45821,45965,46022),
_xlfn.LET(_xlpm.DD,
MAX(MIN($AX258,EOMONTH(BG$15,0))-MAX($AW258,BG$15),),
_xlfn.IFS(
AND(MONTH($AW258)=MONTH(BG$15),MONTH($AX258)&lt;&gt;MONTH(BG$15)),
NETWORKDAYS.INTL($AW258,$AW258+_xlpm.DD,1,_xlpm.VD),
AND(MONTH($AW258)&lt;&gt;MONTH(BG$15),MONTH($AX258)=MONTH(BG$15)),
NETWORKDAYS.INTL(($AX258)-_xlpm.DD,$AX258,1,_xlpm.VD),
AND(MONTH($AW258)&lt;MONTH(BG$15),MONTH($AX258)&gt;MONTH(BG$15)),
NETWORKDAYS.INTL((EOMONTH(BG$15-1,1))-_xlpm.DD,EOMONTH(BG$15-1,1),1,_xlpm.VD),
AND(MONTH($AW258)=MONTH(BG$15),MONTH($AX258)=MONTH(BG$15)),
NETWORKDAYS.INTL($AW258,$AX258,1,_xlpm.VD)))),0)),
$DH258="месяц",
$BP258*BG258,
$DH258="неделя",
$BP258*BG258/7*(ROUNDUP((DAY(EOMONTH(BG$15,0)))/4,0))),
0)</f>
        <v/>
      </c>
      <c r="BY258" s="125">
        <f t="array" ref="BY258">
IFERROR(
_xlfn.IFS(
$DH258="день_1",
$BP258*$BL258/($AX258-$AW258+1)*BH258*(DAY(EOMONTH(BH$15,0))),
$DH258="день_2",
$BP258/30*MAX(MIN($AX258,EOMONTH(BH$15,0))-MAX($AW258,BH$15)+1,),
$DH258="раб.день",
$BP258/30*(IFERROR(
_xlfn.LET(_xlpm.VD,
CHOOSE(
{1;2;3;4;5;6;7;8;9;10;11;12;13;14;15;16;17;18},
45658,45659,45660,45661,45662,45663,45664,45665,45711,45724,45778,45779,45785,45786,45820,45821,45965,46022),
_xlfn.LET(_xlpm.DD,
MAX(MIN($AX258,EOMONTH(BH$15,0))-MAX($AW258,BH$15),),
_xlfn.IFS(
AND(MONTH($AW258)=MONTH(BH$15),MONTH($AX258)&lt;&gt;MONTH(BH$15)),
NETWORKDAYS.INTL($AW258,$AW258+_xlpm.DD,1,_xlpm.VD),
AND(MONTH($AW258)&lt;&gt;MONTH(BH$15),MONTH($AX258)=MONTH(BH$15)),
NETWORKDAYS.INTL(($AX258)-_xlpm.DD,$AX258,1,_xlpm.VD),
AND(MONTH($AW258)&lt;MONTH(BH$15),MONTH($AX258)&gt;MONTH(BH$15)),
NETWORKDAYS.INTL((EOMONTH(BH$15-1,1))-_xlpm.DD,EOMONTH(BH$15-1,1),1,_xlpm.VD),
AND(MONTH($AW258)=MONTH(BH$15),MONTH($AX258)=MONTH(BH$15)),
NETWORKDAYS.INTL($AW258,$AX258,1,_xlpm.VD)))),0)),
$DH258="месяц",
$BP258*BH258,
$DH258="неделя",
$BP258*BH258/7*(ROUNDUP((DAY(EOMONTH(BH$15,0)))/4,0))),
0)</f>
        <v/>
      </c>
      <c r="BZ258" s="125">
        <f t="array" ref="BZ258">
IFERROR(
_xlfn.IFS(
$DH258="день_1",
$BP258*$BL258/($AX258-$AW258+1)*BI258*(DAY(EOMONTH(BI$15,0))),
$DH258="день_2",
$BP258/30*MAX(MIN($AX258,EOMONTH(BI$15,0))-MAX($AW258,BI$15)+1,),
$DH258="раб.день",
$BP258/30*(IFERROR(
_xlfn.LET(_xlpm.VD,
CHOOSE(
{1;2;3;4;5;6;7;8;9;10;11;12;13;14;15;16;17;18},
45658,45659,45660,45661,45662,45663,45664,45665,45711,45724,45778,45779,45785,45786,45820,45821,45965,46022),
_xlfn.LET(_xlpm.DD,
MAX(MIN($AX258,EOMONTH(BI$15,0))-MAX($AW258,BI$15),),
_xlfn.IFS(
AND(MONTH($AW258)=MONTH(BI$15),MONTH($AX258)&lt;&gt;MONTH(BI$15)),
NETWORKDAYS.INTL($AW258,$AW258+_xlpm.DD,1,_xlpm.VD),
AND(MONTH($AW258)&lt;&gt;MONTH(BI$15),MONTH($AX258)=MONTH(BI$15)),
NETWORKDAYS.INTL(($AX258)-_xlpm.DD,$AX258,1,_xlpm.VD),
AND(MONTH($AW258)&lt;MONTH(BI$15),MONTH($AX258)&gt;MONTH(BI$15)),
NETWORKDAYS.INTL((EOMONTH(BI$15-1,1))-_xlpm.DD,EOMONTH(BI$15-1,1),1,_xlpm.VD),
AND(MONTH($AW258)=MONTH(BI$15),MONTH($AX258)=MONTH(BI$15)),
NETWORKDAYS.INTL($AW258,$AX258,1,_xlpm.VD)))),0)),
$DH258="месяц",
$BP258*BI258,
$DH258="неделя",
$BP258*BI258/7*(ROUNDUP((DAY(EOMONTH(BI$15,0)))/4,0))),
0)</f>
        <v/>
      </c>
      <c r="CA258" s="125">
        <f t="array" ref="CA258">
IFERROR(
_xlfn.IFS(
$DH258="день_1",
$BP258*$BL258/($AX258-$AW258+1)*BJ258*(DAY(EOMONTH(BJ$15,0))),
$DH258="день_2",
$BP258/30*MAX(MIN($AX258,EOMONTH(BJ$15,0))-MAX($AW258,BJ$15)+1,),
$DH258="раб.день",
$BP258/30*(IFERROR(
_xlfn.LET(_xlpm.VD,
CHOOSE(
{1;2;3;4;5;6;7;8;9;10;11;12;13;14;15;16;17;18},
45658,45659,45660,45661,45662,45663,45664,45665,45711,45724,45778,45779,45785,45786,45820,45821,45965,46022),
_xlfn.LET(_xlpm.DD,
MAX(MIN($AX258,EOMONTH(BJ$15,0))-MAX($AW258,BJ$15),),
_xlfn.IFS(
AND(MONTH($AW258)=MONTH(BJ$15),MONTH($AX258)&lt;&gt;MONTH(BJ$15)),
NETWORKDAYS.INTL($AW258,$AW258+_xlpm.DD,1,_xlpm.VD),
AND(MONTH($AW258)&lt;&gt;MONTH(BJ$15),MONTH($AX258)=MONTH(BJ$15)),
NETWORKDAYS.INTL(($AX258)-_xlpm.DD,$AX258,1,_xlpm.VD),
AND(MONTH($AW258)&lt;MONTH(BJ$15),MONTH($AX258)&gt;MONTH(BJ$15)),
NETWORKDAYS.INTL((EOMONTH(BJ$15-1,1))-_xlpm.DD,EOMONTH(BJ$15-1,1),1,_xlpm.VD),
AND(MONTH($AW258)=MONTH(BJ$15),MONTH($AX258)=MONTH(BJ$15)),
NETWORKDAYS.INTL($AW258,$AX258,1,_xlpm.VD)))),0)),
$DH258="месяц",
$BP258*BJ258,
$DH258="неделя",
$BP258*BJ258/7*(ROUNDUP((DAY(EOMONTH(BJ$15,0)))/4,0))),
0)</f>
        <v/>
      </c>
      <c r="CB258" s="125">
        <f t="array" ref="CB258">
IFERROR(
_xlfn.IFS(
$DH258="день_1",
$BP258*$BL258/($AX258-$AW258+1)*BK258*(DAY(EOMONTH(BK$15,0))),
$DH258="день_2",
$BP258/30*MAX(MIN($AX258,EOMONTH(BK$15,0))-MAX($AW258,BK$15)+1,),
$DH258="раб.день",
$BP258/30*(IFERROR(
_xlfn.LET(_xlpm.VD,
CHOOSE(
{1;2;3;4;5;6;7;8;9;10;11;12;13;14;15;16;17;18},
45658,45659,45660,45661,45662,45663,45664,45665,45711,45724,45778,45779,45785,45786,45820,45821,45965,46022),
_xlfn.LET(_xlpm.DD,
MAX(MIN($AX258,EOMONTH(BK$15,0))-MAX($AW258,BK$15),),
_xlfn.IFS(
AND(MONTH($AW258)=MONTH(BK$15),MONTH($AX258)&lt;&gt;MONTH(BK$15)),
NETWORKDAYS.INTL($AW258,$AW258+_xlpm.DD,1,_xlpm.VD),
AND(MONTH($AW258)&lt;&gt;MONTH(BK$15),MONTH($AX258)=MONTH(BK$15)),
NETWORKDAYS.INTL(($AX258)-_xlpm.DD,$AX258,1,_xlpm.VD),
AND(MONTH($AW258)&lt;MONTH(BK$15),MONTH($AX258)&gt;MONTH(BK$15)),
NETWORKDAYS.INTL((EOMONTH(BK$15-1,1))-_xlpm.DD,EOMONTH(BK$15-1,1),1,_xlpm.VD),
AND(MONTH($AW258)=MONTH(BK$15),MONTH($AX258)=MONTH(BK$15)),
NETWORKDAYS.INTL($AW258,$AX258,1,_xlpm.VD)))),0)),
$DH258="месяц",
$BP258*BK258,
$DH258="неделя",
$BP258*BK258/7*(ROUNDUP((DAY(EOMONTH(BK$15,0)))/4,0))),
0)</f>
        <v/>
      </c>
      <c r="CC258" s="125">
        <f>SUM($BQ258:$CB258)</f>
        <v/>
      </c>
      <c r="CD258" s="126">
        <f>SUM($EH258:$EH258)</f>
        <v/>
      </c>
      <c r="CE258" s="126">
        <f>$CD258*$AB258</f>
        <v/>
      </c>
      <c r="CF258" s="126">
        <f>SUM($EK258:$EK258)</f>
        <v/>
      </c>
      <c r="CG258" s="126">
        <f>$CF258*$AB258</f>
        <v/>
      </c>
      <c r="CH258" s="126">
        <f>SUM($CC258,$CE258,$CG258)</f>
        <v/>
      </c>
      <c r="CI258" s="126">
        <f>$CH258*(1+$CM258)</f>
        <v/>
      </c>
      <c r="CJ258" s="127" t="n">
        <v>0</v>
      </c>
      <c r="CK258" s="126">
        <f>SUM($CH258:$CH258)*(1+$CJ258)</f>
        <v/>
      </c>
      <c r="CL258" s="126">
        <f>SUM($CH258:$CH258)*(1+$CM258)</f>
        <v/>
      </c>
      <c r="CM258" s="59" t="inlineStr">
        <is>
          <t>20%</t>
        </is>
      </c>
      <c r="CN258" s="59" t="n"/>
      <c r="CO258" s="72" t="n"/>
      <c r="CP258" s="59" t="n"/>
      <c r="CQ258" s="73" t="n"/>
      <c r="CR258" s="73" t="n"/>
      <c r="CS258" s="73" t="n"/>
      <c r="CT258" s="72" t="n"/>
      <c r="CU258" s="79" t="inlineStr">
        <is>
          <t> </t>
        </is>
      </c>
      <c r="CV258" s="60" t="n"/>
      <c r="CW258" s="60" t="n"/>
      <c r="CX258" s="60" t="n"/>
      <c r="CY258" s="127">
        <f>IFERROR(($CC258-$EE258)/($EE258/(1-$DQ258)),0)</f>
        <v/>
      </c>
      <c r="CZ258" s="127">
        <f>IFERROR(1-$EI258/($CE258),0)</f>
        <v/>
      </c>
      <c r="DA258" s="127">
        <f>IFERROR(1-$EL258/($CG258),0)</f>
        <v/>
      </c>
      <c r="DB258" s="126">
        <f>ROUND(IFERROR(($CI258/(1+$CM258)-$EN258),0),2)</f>
        <v/>
      </c>
      <c r="DC258" s="128" t="n"/>
      <c r="DD258" s="125" t="n"/>
      <c r="DE258" s="75" t="n">
        <v>0</v>
      </c>
      <c r="DF258" s="128" t="n"/>
      <c r="DG258" s="125">
        <f>IF($DC258=0,0,$DD258*($DC258*100%-$DE258*$DF258))*SUM($AB258:$AB258)</f>
        <v/>
      </c>
      <c r="DH258" s="129" t="inlineStr">
        <is>
          <t>месяц</t>
        </is>
      </c>
      <c r="DI258" s="130">
        <f t="array" ref="DI258">IFERROR(
IF($ES258="LisChannel",
(ROUND(((INDEX({174.625;153.888888888889;130.972222222222},MATCH($AI258,{2;3;4}),0))*$AG258*$AI258),2)),0),0)</f>
        <v/>
      </c>
      <c r="DJ258" s="130">
        <f>
_xlfn.LET(_xlpm.X,
IFERROR(
IF($ES258="НовиковТВ",
(_xlfn.LET(_xlpm.NTV,
_xlfn.LET(_xlpm.MIN,350000,
IF(SUMIFS($DI:$DI,$ES:$ES,"НовиковТВ")&lt;=_xlpm.MIN,
(SUMIFS($DI:$DI,$ES:$ES,"НовиковТВ")/(COUNTIFS($ES:$ES,"НовиковТВ")))*_xlpm.MIN/SUMIFS($DI:$DI,$ES:$ES,"НовиковТВ"),
DI258)),
_xlpm.NTV+$DG258/(1-(1-(_xlpm.NTV)*(1-$DL258)*(1-$DM258)*(1-$DN258)*(1-$DO258)*(1-$DP258)/_xlpm.NTV))))/(1+$EP258),
$DI258+$DG258/(1-(1-($DI258)*(1-$DL258)*(1-$DM258)*(1-$DN258)*(1-$DO258)*(1-$DP258)/$DI258))),
0),
_xlpm.X*(1+$CM258)*(1+$CW258)-_xlpm.X*(1+$CM258)+_xlpm.X)</f>
        <v/>
      </c>
      <c r="DK258" s="125" t="inlineStr">
        <is>
          <t>послед.</t>
        </is>
      </c>
      <c r="DL258" s="63" t="n">
        <v>0</v>
      </c>
      <c r="DM258" s="63" t="n">
        <v>0</v>
      </c>
      <c r="DN258" s="63" t="n">
        <v>0</v>
      </c>
      <c r="DO258" s="63" t="n">
        <v>0</v>
      </c>
      <c r="DP258" s="63" t="n">
        <v>0</v>
      </c>
      <c r="DQ258" s="63">
        <f t="array" ref="DQ258">IFERROR(_xlfn.IFS(
$DK258="послед.",1-(1-$DL258)*(1-$DM258)*(1-$DN258)*(1-$DO258)*(1-$DP258),
$DK258="сумм.",$DL258+$DM258+$DN258+$DO258+$DP258),
0)</f>
        <v/>
      </c>
      <c r="DR258" s="125">
        <f t="array" ref="DR258">
IFERROR(
_xlfn.IFS(
$BL258=0,
0,
$BL258&gt;0,
_xlfn.IFS($DK258="послед.",
$DJ258*(1-$DL258)*(1-$DM258)*(1-$DN258)*(1-$DO258)*(1-$DP258),
$DK258="сумм.",
$DJ258*(1-($DL258+$DM258+$DN258+$DO258+$DP258)))),0)</f>
        <v/>
      </c>
      <c r="DS258" s="125">
        <f t="array" ref="DS258">
IFERROR(_xlfn.IFS(
$DH258="день_1",
$DR258*$BL258/($AX258-$AW258+1)*AZ258*(DAY(EOMONTH(AZ$15,0))),
$DH258="день_2",
$DR258/30*MAX(MIN($AX258,EOMONTH(AZ$15,0))-MAX($AW258,AZ$15)+1,),
$DH258="раб.день",
$DR258/30*(IFERROR(
_xlfn.LET(_xlpm.VD,
CHOOSE(
{1;2;3;4;5;6;7;8;9;10;11;12;13;14;15;16;17;18},
45658,45659,45660,45661,45662,45663,45664,45665,45711,45724,45778,45779,45785,45786,45820,45821,45965,46022),
_xlfn.LET(_xlpm.DD,
MAX(MIN($AX258,EOMONTH(AZ$15,0))-MAX($AW258,AZ$15),),
_xlfn.IFS(
AND(MONTH($AW258)=MONTH(AZ$15),MONTH($AX258)&lt;&gt;MONTH(AZ$15)),
NETWORKDAYS.INTL($AW258,$AW258+_xlpm.DD,1,_xlpm.VD),
AND(MONTH($AW258)&lt;&gt;MONTH(AZ$15),MONTH($AX258)=MONTH(AZ$15)),
NETWORKDAYS.INTL(($AX258)-_xlpm.DD,$AX258,1,_xlpm.VD),
AND(MONTH($AW258)&lt;MONTH(AZ$15),MONTH($AX258)&gt;MONTH(AZ$15)),
NETWORKDAYS.INTL((EOMONTH(AZ$15-1,1))-_xlpm.DD,EOMONTH(AZ$15-1,1),1,_xlpm.VD),
AND(MONTH($AW258)=MONTH(AZ$15),MONTH($AX258)=MONTH(AZ$15)),
NETWORKDAYS.INTL($AW258,$AX258,1,_xlpm.VD)))),0)),
$DH258="месяц",
$DR258*AZ258,
$DH258="неделя",
$DR258*AZ258/7*(ROUNDUP((DAY(EOMONTH(AZ$15,0)))/4,0))),
0)</f>
        <v/>
      </c>
      <c r="DT258" s="125">
        <f t="array" ref="DT258">
IFERROR(_xlfn.IFS(
$DH258="день_1",
$DR258*$BL258/($AX258-$AW258+1)*BA258*(DAY(EOMONTH(BA$15,0))),
$DH258="день_2",
$DR258/30*MAX(MIN($AX258,EOMONTH(BA$15,0))-MAX($AW258,BA$15)+1,),
$DH258="раб.день",
$DR258/30*(IFERROR(
_xlfn.LET(_xlpm.VD,
CHOOSE(
{1;2;3;4;5;6;7;8;9;10;11;12;13;14;15;16;17;18},
45658,45659,45660,45661,45662,45663,45664,45665,45711,45724,45778,45779,45785,45786,45820,45821,45965,46022),
_xlfn.LET(_xlpm.DD,
MAX(MIN($AX258,EOMONTH(BA$15,0))-MAX($AW258,BA$15),),
_xlfn.IFS(
AND(MONTH($AW258)=MONTH(BA$15),MONTH($AX258)&lt;&gt;MONTH(BA$15)),
NETWORKDAYS.INTL($AW258,$AW258+_xlpm.DD,1,_xlpm.VD),
AND(MONTH($AW258)&lt;&gt;MONTH(BA$15),MONTH($AX258)=MONTH(BA$15)),
NETWORKDAYS.INTL(($AX258)-_xlpm.DD,$AX258,1,_xlpm.VD),
AND(MONTH($AW258)&lt;MONTH(BA$15),MONTH($AX258)&gt;MONTH(BA$15)),
NETWORKDAYS.INTL((EOMONTH(BA$15-1,1))-_xlpm.DD,EOMONTH(BA$15-1,1),1,_xlpm.VD),
AND(MONTH($AW258)=MONTH(BA$15),MONTH($AX258)=MONTH(BA$15)),
NETWORKDAYS.INTL($AW258,$AX258,1,_xlpm.VD)))),0)),
$DH258="месяц",
$DR258*BA258,
$DH258="неделя",
$DR258*BA258/7*(ROUNDUP((DAY(EOMONTH(BA$15,0)))/4,0))),
0)</f>
        <v/>
      </c>
      <c r="DU258" s="125">
        <f t="array" ref="DU258">
IFERROR(_xlfn.IFS(
$DH258="день_1",
$DR258*$BL258/($AX258-$AW258+1)*BB258*(DAY(EOMONTH(BB$15,0))),
$DH258="день_2",
$DR258/30*MAX(MIN($AX258,EOMONTH(BB$15,0))-MAX($AW258,BB$15)+1,),
$DH258="раб.день",
$DR258/30*(IFERROR(
_xlfn.LET(_xlpm.VD,
CHOOSE(
{1;2;3;4;5;6;7;8;9;10;11;12;13;14;15;16;17;18},
45658,45659,45660,45661,45662,45663,45664,45665,45711,45724,45778,45779,45785,45786,45820,45821,45965,46022),
_xlfn.LET(_xlpm.DD,
MAX(MIN($AX258,EOMONTH(BB$15,0))-MAX($AW258,BB$15),),
_xlfn.IFS(
AND(MONTH($AW258)=MONTH(BB$15),MONTH($AX258)&lt;&gt;MONTH(BB$15)),
NETWORKDAYS.INTL($AW258,$AW258+_xlpm.DD,1,_xlpm.VD),
AND(MONTH($AW258)&lt;&gt;MONTH(BB$15),MONTH($AX258)=MONTH(BB$15)),
NETWORKDAYS.INTL(($AX258)-_xlpm.DD,$AX258,1,_xlpm.VD),
AND(MONTH($AW258)&lt;MONTH(BB$15),MONTH($AX258)&gt;MONTH(BB$15)),
NETWORKDAYS.INTL((EOMONTH(BB$15-1,1))-_xlpm.DD,EOMONTH(BB$15-1,1),1,_xlpm.VD),
AND(MONTH($AW258)=MONTH(BB$15),MONTH($AX258)=MONTH(BB$15)),
NETWORKDAYS.INTL($AW258,$AX258,1,_xlpm.VD)))),0)),
$DH258="месяц",
$DR258*BB258,
$DH258="неделя",
$DR258*BB258/7*(ROUNDUP((DAY(EOMONTH(BB$15,0)))/4,0))),
0)</f>
        <v/>
      </c>
      <c r="DV258" s="125">
        <f t="array" ref="DV258">
IFERROR(_xlfn.IFS(
$DH258="день_1",
$DR258*$BL258/($AX258-$AW258+1)*BC258*(DAY(EOMONTH(BC$15,0))),
$DH258="день_2",
$DR258/30*MAX(MIN($AX258,EOMONTH(BC$15,0))-MAX($AW258,BC$15)+1,),
$DH258="раб.день",
$DR258/30*(IFERROR(
_xlfn.LET(_xlpm.VD,
CHOOSE(
{1;2;3;4;5;6;7;8;9;10;11;12;13;14;15;16;17;18},
45658,45659,45660,45661,45662,45663,45664,45665,45711,45724,45778,45779,45785,45786,45820,45821,45965,46022),
_xlfn.LET(_xlpm.DD,
MAX(MIN($AX258,EOMONTH(BC$15,0))-MAX($AW258,BC$15),),
_xlfn.IFS(
AND(MONTH($AW258)=MONTH(BC$15),MONTH($AX258)&lt;&gt;MONTH(BC$15)),
NETWORKDAYS.INTL($AW258,$AW258+_xlpm.DD,1,_xlpm.VD),
AND(MONTH($AW258)&lt;&gt;MONTH(BC$15),MONTH($AX258)=MONTH(BC$15)),
NETWORKDAYS.INTL(($AX258)-_xlpm.DD,$AX258,1,_xlpm.VD),
AND(MONTH($AW258)&lt;MONTH(BC$15),MONTH($AX258)&gt;MONTH(BC$15)),
NETWORKDAYS.INTL((EOMONTH(BC$15-1,1))-_xlpm.DD,EOMONTH(BC$15-1,1),1,_xlpm.VD),
AND(MONTH($AW258)=MONTH(BC$15),MONTH($AX258)=MONTH(BC$15)),
NETWORKDAYS.INTL($AW258,$AX258,1,_xlpm.VD)))),0)),
$DH258="месяц",
$DR258*BC258,
$DH258="неделя",
$DR258*BC258/7*(ROUNDUP((DAY(EOMONTH(BC$15,0)))/4,0))),
0)</f>
        <v/>
      </c>
      <c r="DW258" s="125">
        <f t="array" ref="DW258">
IFERROR(_xlfn.IFS(
$DH258="день_1",
$DR258*$BL258/($AX258-$AW258+1)*BD258*(DAY(EOMONTH(BD$15,0))),
$DH258="день_2",
$DR258/30*MAX(MIN($AX258,EOMONTH(BD$15,0))-MAX($AW258,BD$15)+1,),
$DH258="раб.день",
$DR258/30*(IFERROR(
_xlfn.LET(_xlpm.VD,
CHOOSE(
{1;2;3;4;5;6;7;8;9;10;11;12;13;14;15;16;17;18},
45658,45659,45660,45661,45662,45663,45664,45665,45711,45724,45778,45779,45785,45786,45820,45821,45965,46022),
_xlfn.LET(_xlpm.DD,
MAX(MIN($AX258,EOMONTH(BD$15,0))-MAX($AW258,BD$15),),
_xlfn.IFS(
AND(MONTH($AW258)=MONTH(BD$15),MONTH($AX258)&lt;&gt;MONTH(BD$15)),
NETWORKDAYS.INTL($AW258,$AW258+_xlpm.DD,1,_xlpm.VD),
AND(MONTH($AW258)&lt;&gt;MONTH(BD$15),MONTH($AX258)=MONTH(BD$15)),
NETWORKDAYS.INTL(($AX258)-_xlpm.DD,$AX258,1,_xlpm.VD),
AND(MONTH($AW258)&lt;MONTH(BD$15),MONTH($AX258)&gt;MONTH(BD$15)),
NETWORKDAYS.INTL((EOMONTH(BD$15-1,1))-_xlpm.DD,EOMONTH(BD$15-1,1),1,_xlpm.VD),
AND(MONTH($AW258)=MONTH(BD$15),MONTH($AX258)=MONTH(BD$15)),
NETWORKDAYS.INTL($AW258,$AX258,1,_xlpm.VD)))),0)),
$DH258="месяц",
$DR258*BD258,
$DH258="неделя",
$DR258*BD258/7*(ROUNDUP((DAY(EOMONTH(BD$15,0)))/4,0))),
0)</f>
        <v/>
      </c>
      <c r="DX258" s="125">
        <f t="array" ref="DX258">
IFERROR(_xlfn.IFS(
$DH258="день_1",
$DR258*$BL258/($AX258-$AW258+1)*BE258*(DAY(EOMONTH(BE$15,0))),
$DH258="день_2",
$DR258/30*MAX(MIN($AX258,EOMONTH(BE$15,0))-MAX($AW258,BE$15)+1,),
$DH258="раб.день",
$DR258/30*(IFERROR(
_xlfn.LET(_xlpm.VD,
CHOOSE(
{1;2;3;4;5;6;7;8;9;10;11;12;13;14;15;16;17;18},
45658,45659,45660,45661,45662,45663,45664,45665,45711,45724,45778,45779,45785,45786,45820,45821,45965,46022),
_xlfn.LET(_xlpm.DD,
MAX(MIN($AX258,EOMONTH(BE$15,0))-MAX($AW258,BE$15),),
_xlfn.IFS(
AND(MONTH($AW258)=MONTH(BE$15),MONTH($AX258)&lt;&gt;MONTH(BE$15)),
NETWORKDAYS.INTL($AW258,$AW258+_xlpm.DD,1,_xlpm.VD),
AND(MONTH($AW258)&lt;&gt;MONTH(BE$15),MONTH($AX258)=MONTH(BE$15)),
NETWORKDAYS.INTL(($AX258)-_xlpm.DD,$AX258,1,_xlpm.VD),
AND(MONTH($AW258)&lt;MONTH(BE$15),MONTH($AX258)&gt;MONTH(BE$15)),
NETWORKDAYS.INTL((EOMONTH(BE$15-1,1))-_xlpm.DD,EOMONTH(BE$15-1,1),1,_xlpm.VD),
AND(MONTH($AW258)=MONTH(BE$15),MONTH($AX258)=MONTH(BE$15)),
NETWORKDAYS.INTL($AW258,$AX258,1,_xlpm.VD)))),0)),
$DH258="месяц",
$DR258*BE258,
$DH258="неделя",
$DR258*BE258/7*(ROUNDUP((DAY(EOMONTH(BE$15,0)))/4,0))),
0)</f>
        <v/>
      </c>
      <c r="DY258" s="125">
        <f t="array" ref="DY258">
IFERROR(_xlfn.IFS(
$DH258="день_1",
$DR258*$BL258/($AX258-$AW258+1)*BF258*(DAY(EOMONTH(BF$15,0))),
$DH258="день_2",
$DR258/30*MAX(MIN($AX258,EOMONTH(BF$15,0))-MAX($AW258,BF$15)+1,),
$DH258="раб.день",
$DR258/30*(IFERROR(
_xlfn.LET(_xlpm.VD,
CHOOSE(
{1;2;3;4;5;6;7;8;9;10;11;12;13;14;15;16;17;18},
45658,45659,45660,45661,45662,45663,45664,45665,45711,45724,45778,45779,45785,45786,45820,45821,45965,46022),
_xlfn.LET(_xlpm.DD,
MAX(MIN($AX258,EOMONTH(BF$15,0))-MAX($AW258,BF$15),),
_xlfn.IFS(
AND(MONTH($AW258)=MONTH(BF$15),MONTH($AX258)&lt;&gt;MONTH(BF$15)),
NETWORKDAYS.INTL($AW258,$AW258+_xlpm.DD,1,_xlpm.VD),
AND(MONTH($AW258)&lt;&gt;MONTH(BF$15),MONTH($AX258)=MONTH(BF$15)),
NETWORKDAYS.INTL(($AX258)-_xlpm.DD,$AX258,1,_xlpm.VD),
AND(MONTH($AW258)&lt;MONTH(BF$15),MONTH($AX258)&gt;MONTH(BF$15)),
NETWORKDAYS.INTL((EOMONTH(BF$15-1,1))-_xlpm.DD,EOMONTH(BF$15-1,1),1,_xlpm.VD),
AND(MONTH($AW258)=MONTH(BF$15),MONTH($AX258)=MONTH(BF$15)),
NETWORKDAYS.INTL($AW258,$AX258,1,_xlpm.VD)))),0)),
$DH258="месяц",
$DR258*BF258,
$DH258="неделя",
$DR258*BF258/7*(ROUNDUP((DAY(EOMONTH(BF$15,0)))/4,0))),
0)</f>
        <v/>
      </c>
      <c r="DZ258" s="125">
        <f t="array" ref="DZ258">
IFERROR(_xlfn.IFS(
$DH258="день_1",
$DR258*$BL258/($AX258-$AW258+1)*BG258*(DAY(EOMONTH(BG$15,0))),
$DH258="день_2",
$DR258/30*MAX(MIN($AX258,EOMONTH(BG$15,0))-MAX($AW258,BG$15)+1,),
$DH258="раб.день",
$DR258/30*(IFERROR(
_xlfn.LET(_xlpm.VD,
CHOOSE(
{1;2;3;4;5;6;7;8;9;10;11;12;13;14;15;16;17;18},
45658,45659,45660,45661,45662,45663,45664,45665,45711,45724,45778,45779,45785,45786,45820,45821,45965,46022),
_xlfn.LET(_xlpm.DD,
MAX(MIN($AX258,EOMONTH(BG$15,0))-MAX($AW258,BG$15),),
_xlfn.IFS(
AND(MONTH($AW258)=MONTH(BG$15),MONTH($AX258)&lt;&gt;MONTH(BG$15)),
NETWORKDAYS.INTL($AW258,$AW258+_xlpm.DD,1,_xlpm.VD),
AND(MONTH($AW258)&lt;&gt;MONTH(BG$15),MONTH($AX258)=MONTH(BG$15)),
NETWORKDAYS.INTL(($AX258)-_xlpm.DD,$AX258,1,_xlpm.VD),
AND(MONTH($AW258)&lt;MONTH(BG$15),MONTH($AX258)&gt;MONTH(BG$15)),
NETWORKDAYS.INTL((EOMONTH(BG$15-1,1))-_xlpm.DD,EOMONTH(BG$15-1,1),1,_xlpm.VD),
AND(MONTH($AW258)=MONTH(BG$15),MONTH($AX258)=MONTH(BG$15)),
NETWORKDAYS.INTL($AW258,$AX258,1,_xlpm.VD)))),0)),
$DH258="месяц",
$DR258*BG258,
$DH258="неделя",
$DR258*BG258/7*(ROUNDUP((DAY(EOMONTH(BG$15,0)))/4,0))),
0)</f>
        <v/>
      </c>
      <c r="EA258" s="125">
        <f t="array" ref="EA258">
IFERROR(_xlfn.IFS(
$DH258="день_1",
$DR258*$BL258/($AX258-$AW258+1)*BH258*(DAY(EOMONTH(BH$15,0))),
$DH258="день_2",
$DR258/30*MAX(MIN($AX258,EOMONTH(BH$15,0))-MAX($AW258,BH$15)+1,),
$DH258="раб.день",
$DR258/30*(IFERROR(
_xlfn.LET(_xlpm.VD,
CHOOSE(
{1;2;3;4;5;6;7;8;9;10;11;12;13;14;15;16;17;18},
45658,45659,45660,45661,45662,45663,45664,45665,45711,45724,45778,45779,45785,45786,45820,45821,45965,46022),
_xlfn.LET(_xlpm.DD,
MAX(MIN($AX258,EOMONTH(BH$15,0))-MAX($AW258,BH$15),),
_xlfn.IFS(
AND(MONTH($AW258)=MONTH(BH$15),MONTH($AX258)&lt;&gt;MONTH(BH$15)),
NETWORKDAYS.INTL($AW258,$AW258+_xlpm.DD,1,_xlpm.VD),
AND(MONTH($AW258)&lt;&gt;MONTH(BH$15),MONTH($AX258)=MONTH(BH$15)),
NETWORKDAYS.INTL(($AX258)-_xlpm.DD,$AX258,1,_xlpm.VD),
AND(MONTH($AW258)&lt;MONTH(BH$15),MONTH($AX258)&gt;MONTH(BH$15)),
NETWORKDAYS.INTL((EOMONTH(BH$15-1,1))-_xlpm.DD,EOMONTH(BH$15-1,1),1,_xlpm.VD),
AND(MONTH($AW258)=MONTH(BH$15),MONTH($AX258)=MONTH(BH$15)),
NETWORKDAYS.INTL($AW258,$AX258,1,_xlpm.VD)))),0)),
$DH258="месяц",
$DR258*BH258,
$DH258="неделя",
$DR258*BH258/7*(ROUNDUP((DAY(EOMONTH(BH$15,0)))/4,0))),
0)</f>
        <v/>
      </c>
      <c r="EB258" s="125">
        <f t="array" ref="EB258">
IFERROR(_xlfn.IFS(
$DH258="день_1",
$DR258*$BL258/($AX258-$AW258+1)*BI258*(DAY(EOMONTH(BI$15,0))),
$DH258="день_2",
$DR258/30*MAX(MIN($AX258,EOMONTH(BI$15,0))-MAX($AW258,BI$15)+1,),
$DH258="раб.день",
$DR258/30*(IFERROR(
_xlfn.LET(_xlpm.VD,
CHOOSE(
{1;2;3;4;5;6;7;8;9;10;11;12;13;14;15;16;17;18},
45658,45659,45660,45661,45662,45663,45664,45665,45711,45724,45778,45779,45785,45786,45820,45821,45965,46022),
_xlfn.LET(_xlpm.DD,
MAX(MIN($AX258,EOMONTH(BI$15,0))-MAX($AW258,BI$15),),
_xlfn.IFS(
AND(MONTH($AW258)=MONTH(BI$15),MONTH($AX258)&lt;&gt;MONTH(BI$15)),
NETWORKDAYS.INTL($AW258,$AW258+_xlpm.DD,1,_xlpm.VD),
AND(MONTH($AW258)&lt;&gt;MONTH(BI$15),MONTH($AX258)=MONTH(BI$15)),
NETWORKDAYS.INTL(($AX258)-_xlpm.DD,$AX258,1,_xlpm.VD),
AND(MONTH($AW258)&lt;MONTH(BI$15),MONTH($AX258)&gt;MONTH(BI$15)),
NETWORKDAYS.INTL((EOMONTH(BI$15-1,1))-_xlpm.DD,EOMONTH(BI$15-1,1),1,_xlpm.VD),
AND(MONTH($AW258)=MONTH(BI$15),MONTH($AX258)=MONTH(BI$15)),
NETWORKDAYS.INTL($AW258,$AX258,1,_xlpm.VD)))),0)),
$DH258="месяц",
$DR258*BI258,
$DH258="неделя",
$DR258*BI258/7*(ROUNDUP((DAY(EOMONTH(BI$15,0)))/4,0))),
0)</f>
        <v/>
      </c>
      <c r="EC258" s="125">
        <f t="array" ref="EC258">
IFERROR(_xlfn.IFS(
$DH258="день_1",
$DR258*$BL258/($AX258-$AW258+1)*BJ258*(DAY(EOMONTH(BJ$15,0))),
$DH258="день_2",
$DR258/30*MAX(MIN($AX258,EOMONTH(BJ$15,0))-MAX($AW258,BJ$15)+1,),
$DH258="раб.день",
$DR258/30*(IFERROR(
_xlfn.LET(_xlpm.VD,
CHOOSE(
{1;2;3;4;5;6;7;8;9;10;11;12;13;14;15;16;17;18},
45658,45659,45660,45661,45662,45663,45664,45665,45711,45724,45778,45779,45785,45786,45820,45821,45965,46022),
_xlfn.LET(_xlpm.DD,
MAX(MIN($AX258,EOMONTH(BJ$15,0))-MAX($AW258,BJ$15),),
_xlfn.IFS(
AND(MONTH($AW258)=MONTH(BJ$15),MONTH($AX258)&lt;&gt;MONTH(BJ$15)),
NETWORKDAYS.INTL($AW258,$AW258+_xlpm.DD,1,_xlpm.VD),
AND(MONTH($AW258)&lt;&gt;MONTH(BJ$15),MONTH($AX258)=MONTH(BJ$15)),
NETWORKDAYS.INTL(($AX258)-_xlpm.DD,$AX258,1,_xlpm.VD),
AND(MONTH($AW258)&lt;MONTH(BJ$15),MONTH($AX258)&gt;MONTH(BJ$15)),
NETWORKDAYS.INTL((EOMONTH(BJ$15-1,1))-_xlpm.DD,EOMONTH(BJ$15-1,1),1,_xlpm.VD),
AND(MONTH($AW258)=MONTH(BJ$15),MONTH($AX258)=MONTH(BJ$15)),
NETWORKDAYS.INTL($AW258,$AX258,1,_xlpm.VD)))),0)),
$DH258="месяц",
$DR258*BJ258,
$DH258="неделя",
$DR258*BJ258/7*(ROUNDUP((DAY(EOMONTH(BJ$15,0)))/4,0))),
0)</f>
        <v/>
      </c>
      <c r="ED258" s="125">
        <f t="array" ref="ED258">
IFERROR(_xlfn.IFS(
$DH258="день_1",
$DR258*$BL258/($AX258-$AW258+1)*BK258*(DAY(EOMONTH(BK$15,0))),
$DH258="день_2",
$DR258/30*MAX(MIN($AX258,EOMONTH(BK$15,0))-MAX($AW258,BK$15)+1,),
$DH258="раб.день",
$DR258/30*(IFERROR(
_xlfn.LET(_xlpm.VD,
CHOOSE(
{1;2;3;4;5;6;7;8;9;10;11;12;13;14;15;16;17;18},
45658,45659,45660,45661,45662,45663,45664,45665,45711,45724,45778,45779,45785,45786,45820,45821,45965,46022),
_xlfn.LET(_xlpm.DD,
MAX(MIN($AX258,EOMONTH(BK$15,0))-MAX($AW258,BK$15),),
_xlfn.IFS(
AND(MONTH($AW258)=MONTH(BK$15),MONTH($AX258)&lt;&gt;MONTH(BK$15)),
NETWORKDAYS.INTL($AW258,$AW258+_xlpm.DD,1,_xlpm.VD),
AND(MONTH($AW258)&lt;&gt;MONTH(BK$15),MONTH($AX258)=MONTH(BK$15)),
NETWORKDAYS.INTL(($AX258)-_xlpm.DD,$AX258,1,_xlpm.VD),
AND(MONTH($AW258)&lt;MONTH(BK$15),MONTH($AX258)&gt;MONTH(BK$15)),
NETWORKDAYS.INTL((EOMONTH(BK$15-1,1))-_xlpm.DD,EOMONTH(BK$15-1,1),1,_xlpm.VD),
AND(MONTH($AW258)=MONTH(BK$15),MONTH($AX258)=MONTH(BK$15)),
NETWORKDAYS.INTL($AW258,$AX258,1,_xlpm.VD)))),0)),
$DH258="месяц",
$DR258*BK258,
$DH258="неделя",
$DR258*BK258/7*(ROUNDUP((DAY(EOMONTH(BK$15,0)))/4,0))),
0)</f>
        <v/>
      </c>
      <c r="EE258" s="125">
        <f>SUM($DS258,$DT258,$DU258,$DV258,$DW258,$DX258,$DY258,$DZ258,$EA258,$EB258,$EC258,$ED258)</f>
        <v/>
      </c>
      <c r="EF258" s="125">
        <f>IFERROR(ROUND($EE258*(1+$EP258),2),0)</f>
        <v/>
      </c>
      <c r="EG258" s="128" t="n">
        <v>1</v>
      </c>
      <c r="EH258" s="126" t="n">
        <v>0</v>
      </c>
      <c r="EI258" s="126">
        <f>ROUND(SUM($EH258:$EH258)*SUM($AB258:$AB258)*$EG258,2)</f>
        <v/>
      </c>
      <c r="EJ258" s="126">
        <f>ROUND($EI258*(1+$EP258),2)</f>
        <v/>
      </c>
      <c r="EK258" s="126" t="n">
        <v>0</v>
      </c>
      <c r="EL258" s="126">
        <f>ROUND(SUM($EK258:$EK258)*SUM($AB258:$AB258)*$EG258,2)</f>
        <v/>
      </c>
      <c r="EM258" s="126">
        <f>ROUND($EL258*(1+$EP258),2)</f>
        <v/>
      </c>
      <c r="EN258" s="126">
        <f>SUM($EE258,$EI258,$EL258)</f>
        <v/>
      </c>
      <c r="EO258" s="126">
        <f>SUM($EF258,$EJ258,$EM258)</f>
        <v/>
      </c>
      <c r="EP258" s="59" t="inlineStr">
        <is>
          <t>20%</t>
        </is>
      </c>
      <c r="EQ258" s="59" t="n"/>
      <c r="ER258" s="60">
        <f t="array" ref="ER258">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MATCH(ES258,
{"AMS";"RussOutdoor";"HD Outdoor";"Ingroup";"IQ";"Ledproduction";"LisChannel";"Logic";"Media-PPL";"NovikovTV | НовиковТВ";"SMA";"SOK";"КрокусТВ | CrocusTV | IndoorTV";"Сити";"ТЯК Москва"},
0)),"")</f>
        <v/>
      </c>
      <c r="ES258" s="60" t="n"/>
      <c r="ET258" s="60">
        <f t="array" ref="ET258">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MATCH(ES258,
{"AMS";"RussOutdoor";"HD Outdoor";"Ingroup";"IQ";"Ledproduction";"LisChannel";"Logic";"Media-PPL";"NovikovTV | НовиковТВ";"SMA";"SOK";"КрокусТВ | CrocusTV | IndoorTV";"Сити";"ТЯК Москва"},
0)),"")</f>
        <v/>
      </c>
      <c r="EU258" s="60" t="n"/>
      <c r="EV258" s="60" t="n"/>
      <c r="EX258" s="110">
        <f t="array" ref="EX258">
($AR258/30
+N("ТРАФИК ПЛОЩАДКИ"))*
(IFERROR(
_xlfn.LET(
_xlpm.GPR,
HLOOKUP($L258,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(MATCH($T258,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IF($Q258="цифровой",_xlpm.GPR/$AG258,_xlpm.GPR/60)),
0)
+N("DWELL TIME"))*
(IF($AB258=0,0,IF($AB258=1,0.3,IF($AB258=2,0.5,IF($AB258&gt;2,1))))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_xlfn.IFS($AC258="да",1.2,$AC258="нет",1)*
_xlfn.IFS($AD258="да",1.2,$AD258="нет",1)*
IF(R258="статический",1,1.2)*
$X258*
INDEX(
{1.2;1;1.2;1.2;1;1.2;1.2;1.2;1.2;1.2;1.2;1;1.2;1.2;1.2;1.2;1;1;1.2;1.2;1.2;1;1;1;1;1.2;1.2;1.2;1.2;1;1;1;1;1.2;1.2;1.2;1.2;1.2;1.2;1.2;1.2;1;1;1.2;1;1;1;1;1.5;1;1;1.5;1.5;1.2},
MATCH($Q258,_xlpm.MI,0)))&gt;{0.02;0.04;0.06;0.1;0.2;0.4;0.6;0.8;1;2;4;6})),
{0;1;2;3;4;5;6;7;8;9;10;11;12},
0)))
+N("КОЭФФИЦИЕНТ КОНТАКТА"))))*
(_xlfn.IFS($X258&lt;0.1,$X258/1000,$X258&gt;25,5.2,AND($X258&gt;=0.1,$X258&lt;=25),(($X258*2+0.1)/10)*($X258/10)))*
IFERROR((_xlfn.LET(
_xlpm.MA,
{0;0.8;0.85;0.9;0.95;1},
_xlpm.MAA,
{0;1;2;3;4;5},
INDEX(_xlpm.MA,MATCH(SUMPRODUCT(--((IF(ROUND(_xlpm.MAA,1)&gt;5,5,ROUND($AB258,1)))&gt;{0;1;2;3;4;5})),_xlpm.MAA,0)))
+N("КОЭФФИЦИЕНТ КОЛ-ВО КОНСТРУКЦИЙ")),1)*
$AB258,0))*
(IF($Q258="цифровой",$AG258/15*$AI258,1)
+N("ДЛЯ ЦИФРЫ"))</f>
        <v/>
      </c>
      <c r="EY258" s="110">
        <f>IFERROR(EX258*AY258,0)</f>
        <v/>
      </c>
      <c r="EZ258" s="131">
        <f>IFERROR(DP258/EY258*1000,0)</f>
        <v/>
      </c>
      <c r="FA258" s="112">
        <f>IFERROR(FC258/FB258,0)</f>
        <v/>
      </c>
      <c r="FB258" s="112">
        <f>IFERROR((FC258/(EY258/FF258*#REF!))*0.825,0)</f>
        <v/>
      </c>
      <c r="FC258" s="112">
        <f>IFERROR(((EX258*30/AR258)*100)/30,0)</f>
        <v/>
      </c>
      <c r="FD258" s="112">
        <f>IFERROR(EY258/G258*100%,0)</f>
        <v/>
      </c>
      <c r="FE258" s="112">
        <f>IFERROR(FD258/FC258*100%,0)</f>
        <v/>
      </c>
      <c r="FF258" s="110">
        <f>IFERROR(AR258/30*AY258,0)</f>
        <v/>
      </c>
    </row>
    <row r="259" ht="13" customHeight="1">
      <c r="A259" s="59" t="n"/>
      <c r="B259" s="60" t="n"/>
      <c r="C259" s="60" t="n"/>
      <c r="D259" s="60">
        <f t="array" ref="D259">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MATCH($E259,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59" s="60">
        <f t="array" ref="E259">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MATCH($F259,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59" s="60" t="inlineStr"/>
      <c r="G259" s="60" t="n"/>
      <c r="H259" s="60">
        <f t="array" ref="H259">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MATCH($I259,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59" s="60" t="n"/>
      <c r="J259" s="60" t="n"/>
      <c r="K259" s="60" t="n"/>
      <c r="L259" s="60" t="n"/>
      <c r="M259" s="60" t="n"/>
      <c r="N259" s="60" t="n"/>
      <c r="O259" s="60" t="n"/>
      <c r="P259" s="60">
        <f t="array" ref="P259">
_xlfn.IFS(
ISNUMBER(MATCH($Q259,{"шелфбаннер","разделитель","монетница","чековая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ISNUMBER(MATCH($Q259,{"LED/LCD","видеокулер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ISNUMBER(MATCH($Q259,{"автомобиль","машина","выставочное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ISNUMBER(MATCH($Q259,{"билборд","лифтовая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ISNUMBER(MATCH($Q259,{"навигация","подвесной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ISNUMBER(MATCH($Q259,{"движущаяся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ISNUMBER(MATCH($Q259,{"каталог","журнал"},)),
"Пресса",
$Q259="","")</f>
        <v/>
      </c>
      <c r="Q259" s="60" t="n"/>
      <c r="R259" s="60">
        <f t="array" ref="R259">
IFERROR(
_xlfn.IFS(
OR(ISNUMBER(MATCH($Q259,{"экспозиция","макет","стенд","автостенд","авто стенд","выставочное пространство","выставочные стенды","модульные выставочные стенды","3Д конструкция","3D конструкция"},)),P259="Экспонирование"),
"нестандартный",
ISNUMBER(MATCH($Q259,{"скроллер","призматрон"},)),
"динамический",
$P259="Видео",
"цифровой",
OR($P259="Пресса",$P259="Щит",$P259="POSm",$P259="Подвес",$P259="Брендирование/оклейка"),
"статический"),"")</f>
        <v/>
      </c>
      <c r="S259" s="59" t="n"/>
      <c r="T259" s="60" t="n"/>
      <c r="U259" s="60" t="n"/>
      <c r="V259" s="60">
        <f>
IF(P259="Видео",
"цифровой постер/ролик",
IF(ISNUMBER(MATCH(Q259,{"короб световой","короб световой | лайтбокс","короб световой | кристалайт","лайтбокс","лайт бокс","кристалайт","LB","lightbox"},)),
"бэклит",
IF(P259="Брендирование/оклейка",
"перфарированная пленка/самоклейка",
IF(P259="Экспонирование",
"под запрос",
IF(P259="Подвес",
"баннер/ткань",
"")))))</f>
        <v/>
      </c>
      <c r="W259" s="59" t="n"/>
      <c r="X259" s="59" t="n"/>
      <c r="Y259" s="59" t="n"/>
      <c r="Z259" s="61" t="n"/>
      <c r="AA259" s="61" t="n"/>
      <c r="AB259" s="61">
        <f>IF(BL259&gt;0,Z259,0)</f>
        <v/>
      </c>
      <c r="AC259" s="59" t="n"/>
      <c r="AD259" s="59" t="n"/>
      <c r="AE259" s="59" t="n"/>
      <c r="AF259" s="59" t="n"/>
      <c r="AG259" s="59" t="n"/>
      <c r="AH259" s="59" t="n"/>
      <c r="AI259" s="59" t="n"/>
      <c r="AJ259" s="59" t="n"/>
      <c r="AK259" s="59" t="n"/>
      <c r="AL259" s="62">
        <f>IFERROR(IF(OR(R259="статический",R259="динамический",R259="нестандартный",R259="",R259=""),"-",IF(AND(AH259="-",AI259="-"),"-",AK259*3600/AH259*AI259)),"-")</f>
        <v/>
      </c>
      <c r="AM259" s="62">
        <f>IFERROR(IF(OR(R259="статический",R259="динамический",R259="",R259="", R259="BTL",R259="нестандартный"),"-",AG259*AI259*AL259/60),"-")</f>
        <v/>
      </c>
      <c r="AN259" s="63">
        <f>IFERROR(IF(AH259="","-",AG259*AI259/AH259),"-")</f>
        <v/>
      </c>
      <c r="AO259" s="59">
        <f>IFERROR(IF(OR($R259="статический",$R259="динамический",$R259="",$R259="",$R259="BTL",$R259="нестандартный"),"-",$AL259*$AY259),"-")</f>
        <v/>
      </c>
      <c r="AP259" s="62">
        <f>IFERROR(IF(OR($R259="статический",$R259="динамический",$R259="",$R259="",$R259="BTL",$R259="нестандартный"),"-",$AM259*AY259),"-")</f>
        <v/>
      </c>
      <c r="AQ259" s="64" t="n"/>
      <c r="AR259" s="61" t="n"/>
      <c r="AS259" s="61" t="n"/>
      <c r="AT259" s="61" t="n"/>
      <c r="AU259" s="65" t="n"/>
      <c r="AV259" s="124">
        <f>IFERROR(DR259/AT259*1000,"n/a")</f>
        <v/>
      </c>
      <c r="AW259" s="67" t="n"/>
      <c r="AX259" s="67" t="n"/>
      <c r="AY259" s="43">
        <f>IFERROR(IF(OR($AW259="",$AX259=""),"",_xlfn.DAYS($AX259+1,$AW259)),"")</f>
        <v/>
      </c>
      <c r="AZ259" s="68">
        <f t="array" ref="AZ259">
_xlfn.LET(_xlpm.COEFF,
IF($AW259+$AX259=0,0,IF(MAX(MIN($AX259,EOMONTH(AZ$15,0))-MAX($AW259,AZ$15)+1,)&gt;0,1,0)),
_xlfn.IFS(
$ES259="LisChannel",
_xlpm.COEFF*
INDEX({1;1;1.2;1.2;1;1;1;1;1.2;1.2;1.2;1.2},
MATCH(MONTH(AZ$15),
{1,2,3,4,5,6,7,8,9,10,11,12})),
CONCATENATE($ES259," ",$L259)="RussOutdoor метро",
_xlpm.COEFF*
INDEX({0.8;0.9;1.1;1.1;1;1;1;1;1.1;1.1;1.1;1.1},
MATCH(MONTH(AZ$15),
{1,2,3,4,5,6,7,8,9,10,11,12})),
$ES259&lt;&gt;"LisChannel",
_xlpm.COEFF,
$ES259&lt;&gt;"RussOutdoor",
_xlpm.COEFF))</f>
        <v/>
      </c>
      <c r="BA259" s="68">
        <f t="array" ref="BA259">
_xlfn.LET(_xlpm.COEFF,
IF($AW259+$AX259=0,0,IF(MAX(MIN($AX259,EOMONTH(BA$15,0))-MAX($AW259,BA$15)+1,)&gt;0,1,0)),
_xlfn.IFS(
$ES259="LisChannel",
_xlpm.COEFF*
INDEX({1;1;1.2;1.2;1;1;1;1;1.2;1.2;1.2;1.2},
MATCH(MONTH(BA$15),
{1,2,3,4,5,6,7,8,9,10,11,12})),
CONCATENATE($ES259," ",$L259)="RussOutdoor метро",
_xlpm.COEFF*
INDEX({0.8;0.9;1.1;1.1;1;1;1;1;1.1;1.1;1.1;1.1},
MATCH(MONTH(BA$15),
{1,2,3,4,5,6,7,8,9,10,11,12})),
$ES259&lt;&gt;"LisChannel",
_xlpm.COEFF,
$ES259&lt;&gt;"RussOutdoor",
_xlpm.COEFF))</f>
        <v/>
      </c>
      <c r="BB259" s="68">
        <f t="array" ref="BB259">
_xlfn.LET(_xlpm.COEFF,
IF($AW259+$AX259=0,0,IF(MAX(MIN($AX259,EOMONTH(BB$15,0))-MAX($AW259,BB$15)+1,)&gt;0,1,0)),
_xlfn.IFS(
$ES259="LisChannel",
_xlpm.COEFF*
INDEX({1;1;1.2;1.2;1;1;1;1;1.2;1.2;1.2;1.2},
MATCH(MONTH(BB$15),
{1,2,3,4,5,6,7,8,9,10,11,12})),
CONCATENATE($ES259," ",$L259)="RussOutdoor метро",
_xlpm.COEFF*
INDEX({0.8;0.9;1.1;1.1;1;1;1;1;1.1;1.1;1.1;1.1},
MATCH(MONTH(BB$15),
{1,2,3,4,5,6,7,8,9,10,11,12})),
$ES259&lt;&gt;"LisChannel",
_xlpm.COEFF,
$ES259&lt;&gt;"RussOutdoor",
_xlpm.COEFF))</f>
        <v/>
      </c>
      <c r="BC259" s="68">
        <f t="array" ref="BC259">
_xlfn.LET(_xlpm.COEFF,
IF($AW259+$AX259=0,0,IF(MAX(MIN($AX259,EOMONTH(BC$15,0))-MAX($AW259,BC$15)+1,)&gt;0,1,0)),
_xlfn.IFS(
$ES259="LisChannel",
_xlpm.COEFF*
INDEX({1;1;1.2;1.2;1;1;1;1;1.2;1.2;1.2;1.2},
MATCH(MONTH(BC$15),
{1,2,3,4,5,6,7,8,9,10,11,12})),
CONCATENATE($ES259," ",$L259)="RussOutdoor метро",
_xlpm.COEFF*
INDEX({0.8;0.9;1.1;1.1;1;1;1;1;1.1;1.1;1.1;1.1},
MATCH(MONTH(BC$15),
{1,2,3,4,5,6,7,8,9,10,11,12})),
$ES259&lt;&gt;"LisChannel",
_xlpm.COEFF,
$ES259&lt;&gt;"RussOutdoor",
_xlpm.COEFF))</f>
        <v/>
      </c>
      <c r="BD259" s="68">
        <f t="array" ref="BD259">
_xlfn.LET(_xlpm.COEFF,
IF($AW259+$AX259=0,0,IF(MAX(MIN($AX259,EOMONTH(BD$15,0))-MAX($AW259,BD$15)+1,)&gt;0,1,0)),
_xlfn.IFS(
$ES259="LisChannel",
_xlpm.COEFF*
INDEX({1;1;1.2;1.2;1;1;1;1;1.2;1.2;1.2;1.2},
MATCH(MONTH(BD$15),
{1,2,3,4,5,6,7,8,9,10,11,12})),
CONCATENATE($ES259," ",$L259)="RussOutdoor метро",
_xlpm.COEFF*
INDEX({0.8;0.9;1.1;1.1;1;1;1;1;1.1;1.1;1.1;1.1},
MATCH(MONTH(BD$15),
{1,2,3,4,5,6,7,8,9,10,11,12})),
$ES259&lt;&gt;"LisChannel",
_xlpm.COEFF,
$ES259&lt;&gt;"RussOutdoor",
_xlpm.COEFF))</f>
        <v/>
      </c>
      <c r="BE259" s="68">
        <f t="array" ref="BE259">
_xlfn.LET(_xlpm.COEFF,
IF($AW259+$AX259=0,0,IF(MAX(MIN($AX259,EOMONTH(BE$15,0))-MAX($AW259,BE$15)+1,)&gt;0,1,0)),
_xlfn.IFS(
$ES259="LisChannel",
_xlpm.COEFF*
INDEX({1;1;1.2;1.2;1;1;1;1;1.2;1.2;1.2;1.2},
MATCH(MONTH(BE$15),
{1,2,3,4,5,6,7,8,9,10,11,12})),
CONCATENATE($ES259," ",$L259)="RussOutdoor метро",
_xlpm.COEFF*
INDEX({0.8;0.9;1.1;1.1;1;1;1;1;1.1;1.1;1.1;1.1},
MATCH(MONTH(BE$15),
{1,2,3,4,5,6,7,8,9,10,11,12})),
$ES259&lt;&gt;"LisChannel",
_xlpm.COEFF,
$ES259&lt;&gt;"RussOutdoor",
_xlpm.COEFF))</f>
        <v/>
      </c>
      <c r="BF259" s="68">
        <f t="array" ref="BF259">
_xlfn.LET(_xlpm.COEFF,
IF($AW259+$AX259=0,0,IF(MAX(MIN($AX259,EOMONTH(BF$15,0))-MAX($AW259,BF$15)+1,)&gt;0,1,0)),
_xlfn.IFS(
$ES259="LisChannel",
_xlpm.COEFF*
INDEX({1;1;1.2;1.2;1;1;1;1;1.2;1.2;1.2;1.2},
MATCH(MONTH(BF$15),
{1,2,3,4,5,6,7,8,9,10,11,12})),
CONCATENATE($ES259," ",$L259)="RussOutdoor метро",
_xlpm.COEFF*
INDEX({0.8;0.9;1.1;1.1;1;1;1;1;1.1;1.1;1.1;1.1},
MATCH(MONTH(BF$15),
{1,2,3,4,5,6,7,8,9,10,11,12})),
$ES259&lt;&gt;"LisChannel",
_xlpm.COEFF,
$ES259&lt;&gt;"RussOutdoor",
_xlpm.COEFF))</f>
        <v/>
      </c>
      <c r="BG259" s="68">
        <f t="array" ref="BG259">
_xlfn.LET(_xlpm.COEFF,
IF($AW259+$AX259=0,0,IF(MAX(MIN($AX259,EOMONTH(BG$15,0))-MAX($AW259,BG$15)+1,)&gt;0,1,0)),
_xlfn.IFS(
$ES259="LisChannel",
_xlpm.COEFF*
INDEX({1;1;1.2;1.2;1;1;1;1;1.2;1.2;1.2;1.2},
MATCH(MONTH(BG$15),
{1,2,3,4,5,6,7,8,9,10,11,12})),
CONCATENATE($ES259," ",$L259)="RussOutdoor метро",
_xlpm.COEFF*
INDEX({0.8;0.9;1.1;1.1;1;1;1;1;1.1;1.1;1.1;1.1},
MATCH(MONTH(BG$15),
{1,2,3,4,5,6,7,8,9,10,11,12})),
$ES259&lt;&gt;"LisChannel",
_xlpm.COEFF,
$ES259&lt;&gt;"RussOutdoor",
_xlpm.COEFF))</f>
        <v/>
      </c>
      <c r="BH259" s="68">
        <f t="array" ref="BH259">
_xlfn.LET(_xlpm.COEFF,
IF($AW259+$AX259=0,0,IF(MAX(MIN($AX259,EOMONTH(BH$15,0))-MAX($AW259,BH$15)+1,)&gt;0,1,0)),
_xlfn.IFS(
$ES259="LisChannel",
_xlpm.COEFF*
INDEX({1;1;1.2;1.2;1;1;1;1;1.2;1.2;1.2;1.2},
MATCH(MONTH(BH$15),
{1,2,3,4,5,6,7,8,9,10,11,12})),
CONCATENATE($ES259," ",$L259)="RussOutdoor метро",
_xlpm.COEFF*
INDEX({0.8;0.9;1.1;1.1;1;1;1;1;1.1;1.1;1.1;1.1},
MATCH(MONTH(BH$15),
{1,2,3,4,5,6,7,8,9,10,11,12})),
$ES259&lt;&gt;"LisChannel",
_xlpm.COEFF,
$ES259&lt;&gt;"RussOutdoor",
_xlpm.COEFF))</f>
        <v/>
      </c>
      <c r="BI259" s="68">
        <f t="array" ref="BI259">
_xlfn.LET(_xlpm.COEFF,
IF($AW259+$AX259=0,0,IF(MAX(MIN($AX259,EOMONTH(BI$15,0))-MAX($AW259,BI$15)+1,)&gt;0,1,0)),
_xlfn.IFS(
$ES259="LisChannel",
_xlpm.COEFF*
INDEX({1;1;1.2;1.2;1;1;1;1;1.2;1.2;1.2;1.2},
MATCH(MONTH(BI$15),
{1,2,3,4,5,6,7,8,9,10,11,12})),
CONCATENATE($ES259," ",$L259)="RussOutdoor метро",
_xlpm.COEFF*
INDEX({0.8;0.9;1.1;1.1;1;1;1;1;1.1;1.1;1.1;1.1},
MATCH(MONTH(BI$15),
{1,2,3,4,5,6,7,8,9,10,11,12})),
$ES259&lt;&gt;"LisChannel",
_xlpm.COEFF,
$ES259&lt;&gt;"RussOutdoor",
_xlpm.COEFF))</f>
        <v/>
      </c>
      <c r="BJ259" s="68">
        <f t="array" ref="BJ259">
_xlfn.LET(_xlpm.COEFF,
IF($AW259+$AX259=0,0,IF(MAX(MIN($AX259,EOMONTH(BJ$15,0))-MAX($AW259,BJ$15)+1,)&gt;0,1,0)),
_xlfn.IFS(
$ES259="LisChannel",
_xlpm.COEFF*
INDEX({1;1;1.2;1.2;1;1;1;1;1.2;1.2;1.2;1.2},
MATCH(MONTH(BJ$15),
{1,2,3,4,5,6,7,8,9,10,11,12})),
CONCATENATE($ES259," ",$L259)="RussOutdoor метро",
_xlpm.COEFF*
INDEX({0.8;0.9;1.1;1.1;1;1;1;1;1.1;1.1;1.1;1.1},
MATCH(MONTH(BJ$15),
{1,2,3,4,5,6,7,8,9,10,11,12})),
$ES259&lt;&gt;"LisChannel",
_xlpm.COEFF,
$ES259&lt;&gt;"RussOutdoor",
_xlpm.COEFF))</f>
        <v/>
      </c>
      <c r="BK259" s="68">
        <f t="array" ref="BK259">
_xlfn.LET(_xlpm.COEFF,
IF($AW259+$AX259=0,0,IF(MAX(MIN($AX259,EOMONTH(BK$15,0))-MAX($AW259,BK$15)+1,)&gt;0,1,0)),
_xlfn.IFS(
$ES259="LisChannel",
_xlpm.COEFF*
INDEX({1;1;1.2;1.2;1;1;1;1;1.2;1.2;1.2;1.2},
MATCH(MONTH(BK$15),
{1,2,3,4,5,6,7,8,9,10,11,12})),
CONCATENATE($ES259," ",$L259)="RussOutdoor метро",
_xlpm.COEFF*
INDEX({0.8;0.9;1.1;1.1;1;1;1;1;1.1;1.1;1.1;1.1},
MATCH(MONTH(BK$15),
{1,2,3,4,5,6,7,8,9,10,11,12})),
$ES259&lt;&gt;"LisChannel",
_xlpm.COEFF,
$ES259&lt;&gt;"RussOutdoor",
_xlpm.COEFF))</f>
        <v/>
      </c>
      <c r="BL259" s="62">
        <f>COUNTIFS($AZ259:$BK259,"&gt;0")</f>
        <v/>
      </c>
      <c r="BM259" s="65" t="n"/>
      <c r="BN259" s="125">
        <f>$DJ259</f>
        <v/>
      </c>
      <c r="BO259" s="63">
        <f>$DQ259</f>
        <v/>
      </c>
      <c r="BP259" s="125">
        <f>
IFERROR(
IF($BL259=0,0,
$BN259*(1-$BO259)),
0)</f>
        <v/>
      </c>
      <c r="BQ259" s="125">
        <f t="array" ref="BQ259">
IFERROR(
_xlfn.IFS(
$DH259="день_1",
$BP259*$BL259/($AX259-$AW259+1)*AZ259*(DAY(EOMONTH(AZ$15,0))),
$DH259="день_2",
$BP259/30*MAX(MIN($AX259,EOMONTH(AZ$15,0))-MAX($AW259,AZ$15)+1,),
$DH259="раб.день",
$BP259/30*(IFERROR(
_xlfn.LET(_xlpm.VD,
CHOOSE(
{1;2;3;4;5;6;7;8;9;10;11;12;13;14;15;16;17;18},
45658,45659,45660,45661,45662,45663,45664,45665,45711,45724,45778,45779,45785,45786,45820,45821,45965,46022),
_xlfn.LET(_xlpm.DD,
MAX(MIN($AX259,EOMONTH(AZ$15,0))-MAX($AW259,AZ$15),),
_xlfn.IFS(
AND(MONTH($AW259)=MONTH(AZ$15),MONTH($AX259)&lt;&gt;MONTH(AZ$15)),
NETWORKDAYS.INTL($AW259,$AW259+_xlpm.DD,1,_xlpm.VD),
AND(MONTH($AW259)&lt;&gt;MONTH(AZ$15),MONTH($AX259)=MONTH(AZ$15)),
NETWORKDAYS.INTL(($AX259)-_xlpm.DD,$AX259,1,_xlpm.VD),
AND(MONTH($AW259)&lt;MONTH(AZ$15),MONTH($AX259)&gt;MONTH(AZ$15)),
NETWORKDAYS.INTL((EOMONTH(AZ$15-1,1))-_xlpm.DD,EOMONTH(AZ$15-1,1),1,_xlpm.VD),
AND(MONTH($AW259)=MONTH(AZ$15),MONTH($AX259)=MONTH(AZ$15)),
NETWORKDAYS.INTL($AW259,$AX259,1,_xlpm.VD)))),0)),
$DH259="месяц",
$BP259*AZ259,
$DH259="неделя",
$BP259*AZ259/7*(ROUNDUP((DAY(EOMONTH(AZ$15,0)))/4,0))),
0)</f>
        <v/>
      </c>
      <c r="BR259" s="125">
        <f t="array" ref="BR259">
IFERROR(
_xlfn.IFS(
$DH259="день_1",
$BP259*$BL259/($AX259-$AW259+1)*BA259*(DAY(EOMONTH(BA$15,0))),
$DH259="день_2",
$BP259/30*MAX(MIN($AX259,EOMONTH(BA$15,0))-MAX($AW259,BA$15)+1,),
$DH259="раб.день",
$BP259/30*(IFERROR(
_xlfn.LET(_xlpm.VD,
CHOOSE(
{1;2;3;4;5;6;7;8;9;10;11;12;13;14;15;16;17;18},
45658,45659,45660,45661,45662,45663,45664,45665,45711,45724,45778,45779,45785,45786,45820,45821,45965,46022),
_xlfn.LET(_xlpm.DD,
MAX(MIN($AX259,EOMONTH(BA$15,0))-MAX($AW259,BA$15),),
_xlfn.IFS(
AND(MONTH($AW259)=MONTH(BA$15),MONTH($AX259)&lt;&gt;MONTH(BA$15)),
NETWORKDAYS.INTL($AW259,$AW259+_xlpm.DD,1,_xlpm.VD),
AND(MONTH($AW259)&lt;&gt;MONTH(BA$15),MONTH($AX259)=MONTH(BA$15)),
NETWORKDAYS.INTL(($AX259)-_xlpm.DD,$AX259,1,_xlpm.VD),
AND(MONTH($AW259)&lt;MONTH(BA$15),MONTH($AX259)&gt;MONTH(BA$15)),
NETWORKDAYS.INTL((EOMONTH(BA$15-1,1))-_xlpm.DD,EOMONTH(BA$15-1,1),1,_xlpm.VD),
AND(MONTH($AW259)=MONTH(BA$15),MONTH($AX259)=MONTH(BA$15)),
NETWORKDAYS.INTL($AW259,$AX259,1,_xlpm.VD)))),0)),
$DH259="месяц",
$BP259*BA259,
$DH259="неделя",
$BP259*BA259/7*(ROUNDUP((DAY(EOMONTH(BA$15,0)))/4,0))),
0)</f>
        <v/>
      </c>
      <c r="BS259" s="125">
        <f t="array" ref="BS259">
IFERROR(
_xlfn.IFS(
$DH259="день_1",
$BP259*$BL259/($AX259-$AW259+1)*BB259*(DAY(EOMONTH(BB$15,0))),
$DH259="день_2",
$BP259/30*MAX(MIN($AX259,EOMONTH(BB$15,0))-MAX($AW259,BB$15)+1,),
$DH259="раб.день",
$BP259/30*(IFERROR(
_xlfn.LET(_xlpm.VD,
CHOOSE(
{1;2;3;4;5;6;7;8;9;10;11;12;13;14;15;16;17;18},
45658,45659,45660,45661,45662,45663,45664,45665,45711,45724,45778,45779,45785,45786,45820,45821,45965,46022),
_xlfn.LET(_xlpm.DD,
MAX(MIN($AX259,EOMONTH(BB$15,0))-MAX($AW259,BB$15),),
_xlfn.IFS(
AND(MONTH($AW259)=MONTH(BB$15),MONTH($AX259)&lt;&gt;MONTH(BB$15)),
NETWORKDAYS.INTL($AW259,$AW259+_xlpm.DD,1,_xlpm.VD),
AND(MONTH($AW259)&lt;&gt;MONTH(BB$15),MONTH($AX259)=MONTH(BB$15)),
NETWORKDAYS.INTL(($AX259)-_xlpm.DD,$AX259,1,_xlpm.VD),
AND(MONTH($AW259)&lt;MONTH(BB$15),MONTH($AX259)&gt;MONTH(BB$15)),
NETWORKDAYS.INTL((EOMONTH(BB$15-1,1))-_xlpm.DD,EOMONTH(BB$15-1,1),1,_xlpm.VD),
AND(MONTH($AW259)=MONTH(BB$15),MONTH($AX259)=MONTH(BB$15)),
NETWORKDAYS.INTL($AW259,$AX259,1,_xlpm.VD)))),0)),
$DH259="месяц",
$BP259*BB259,
$DH259="неделя",
$BP259*BB259/7*(ROUNDUP((DAY(EOMONTH(BB$15,0)))/4,0))),
0)</f>
        <v/>
      </c>
      <c r="BT259" s="125">
        <f t="array" ref="BT259">
IFERROR(
_xlfn.IFS(
$DH259="день_1",
$BP259*$BL259/($AX259-$AW259+1)*BC259*(DAY(EOMONTH(BC$15,0))),
$DH259="день_2",
$BP259/30*MAX(MIN($AX259,EOMONTH(BC$15,0))-MAX($AW259,BC$15)+1,),
$DH259="раб.день",
$BP259/30*(IFERROR(
_xlfn.LET(_xlpm.VD,
CHOOSE(
{1;2;3;4;5;6;7;8;9;10;11;12;13;14;15;16;17;18},
45658,45659,45660,45661,45662,45663,45664,45665,45711,45724,45778,45779,45785,45786,45820,45821,45965,46022),
_xlfn.LET(_xlpm.DD,
MAX(MIN($AX259,EOMONTH(BC$15,0))-MAX($AW259,BC$15),),
_xlfn.IFS(
AND(MONTH($AW259)=MONTH(BC$15),MONTH($AX259)&lt;&gt;MONTH(BC$15)),
NETWORKDAYS.INTL($AW259,$AW259+_xlpm.DD,1,_xlpm.VD),
AND(MONTH($AW259)&lt;&gt;MONTH(BC$15),MONTH($AX259)=MONTH(BC$15)),
NETWORKDAYS.INTL(($AX259)-_xlpm.DD,$AX259,1,_xlpm.VD),
AND(MONTH($AW259)&lt;MONTH(BC$15),MONTH($AX259)&gt;MONTH(BC$15)),
NETWORKDAYS.INTL((EOMONTH(BC$15-1,1))-_xlpm.DD,EOMONTH(BC$15-1,1),1,_xlpm.VD),
AND(MONTH($AW259)=MONTH(BC$15),MONTH($AX259)=MONTH(BC$15)),
NETWORKDAYS.INTL($AW259,$AX259,1,_xlpm.VD)))),0)),
$DH259="месяц",
$BP259*BC259,
$DH259="неделя",
$BP259*BC259/7*(ROUNDUP((DAY(EOMONTH(BC$15,0)))/4,0))),
0)</f>
        <v/>
      </c>
      <c r="BU259" s="125">
        <f t="array" ref="BU259">
IFERROR(
_xlfn.IFS(
$DH259="день_1",
$BP259*$BL259/($AX259-$AW259+1)*BD259*(DAY(EOMONTH(BD$15,0))),
$DH259="день_2",
$BP259/30*MAX(MIN($AX259,EOMONTH(BD$15,0))-MAX($AW259,BD$15)+1,),
$DH259="раб.день",
$BP259/30*(IFERROR(
_xlfn.LET(_xlpm.VD,
CHOOSE(
{1;2;3;4;5;6;7;8;9;10;11;12;13;14;15;16;17;18},
45658,45659,45660,45661,45662,45663,45664,45665,45711,45724,45778,45779,45785,45786,45820,45821,45965,46022),
_xlfn.LET(_xlpm.DD,
MAX(MIN($AX259,EOMONTH(BD$15,0))-MAX($AW259,BD$15),),
_xlfn.IFS(
AND(MONTH($AW259)=MONTH(BD$15),MONTH($AX259)&lt;&gt;MONTH(BD$15)),
NETWORKDAYS.INTL($AW259,$AW259+_xlpm.DD,1,_xlpm.VD),
AND(MONTH($AW259)&lt;&gt;MONTH(BD$15),MONTH($AX259)=MONTH(BD$15)),
NETWORKDAYS.INTL(($AX259)-_xlpm.DD,$AX259,1,_xlpm.VD),
AND(MONTH($AW259)&lt;MONTH(BD$15),MONTH($AX259)&gt;MONTH(BD$15)),
NETWORKDAYS.INTL((EOMONTH(BD$15-1,1))-_xlpm.DD,EOMONTH(BD$15-1,1),1,_xlpm.VD),
AND(MONTH($AW259)=MONTH(BD$15),MONTH($AX259)=MONTH(BD$15)),
NETWORKDAYS.INTL($AW259,$AX259,1,_xlpm.VD)))),0)),
$DH259="месяц",
$BP259*BD259,
$DH259="неделя",
$BP259*BD259/7*(ROUNDUP((DAY(EOMONTH(BD$15,0)))/4,0))),
0)</f>
        <v/>
      </c>
      <c r="BV259" s="125">
        <f t="array" ref="BV259">
IFERROR(
_xlfn.IFS(
$DH259="день_1",
$BP259*$BL259/($AX259-$AW259+1)*BE259*(DAY(EOMONTH(BE$15,0))),
$DH259="день_2",
$BP259/30*MAX(MIN($AX259,EOMONTH(BE$15,0))-MAX($AW259,BE$15)+1,),
$DH259="раб.день",
$BP259/30*(IFERROR(
_xlfn.LET(_xlpm.VD,
CHOOSE(
{1;2;3;4;5;6;7;8;9;10;11;12;13;14;15;16;17;18},
45658,45659,45660,45661,45662,45663,45664,45665,45711,45724,45778,45779,45785,45786,45820,45821,45965,46022),
_xlfn.LET(_xlpm.DD,
MAX(MIN($AX259,EOMONTH(BE$15,0))-MAX($AW259,BE$15),),
_xlfn.IFS(
AND(MONTH($AW259)=MONTH(BE$15),MONTH($AX259)&lt;&gt;MONTH(BE$15)),
NETWORKDAYS.INTL($AW259,$AW259+_xlpm.DD,1,_xlpm.VD),
AND(MONTH($AW259)&lt;&gt;MONTH(BE$15),MONTH($AX259)=MONTH(BE$15)),
NETWORKDAYS.INTL(($AX259)-_xlpm.DD,$AX259,1,_xlpm.VD),
AND(MONTH($AW259)&lt;MONTH(BE$15),MONTH($AX259)&gt;MONTH(BE$15)),
NETWORKDAYS.INTL((EOMONTH(BE$15-1,1))-_xlpm.DD,EOMONTH(BE$15-1,1),1,_xlpm.VD),
AND(MONTH($AW259)=MONTH(BE$15),MONTH($AX259)=MONTH(BE$15)),
NETWORKDAYS.INTL($AW259,$AX259,1,_xlpm.VD)))),0)),
$DH259="месяц",
$BP259*BE259,
$DH259="неделя",
$BP259*BE259/7*(ROUNDUP((DAY(EOMONTH(BE$15,0)))/4,0))),
0)</f>
        <v/>
      </c>
      <c r="BW259" s="125">
        <f t="array" ref="BW259">
IFERROR(
_xlfn.IFS(
$DH259="день_1",
$BP259*$BL259/($AX259-$AW259+1)*BF259*(DAY(EOMONTH(BF$15,0))),
$DH259="день_2",
$BP259/30*MAX(MIN($AX259,EOMONTH(BF$15,0))-MAX($AW259,BF$15)+1,),
$DH259="раб.день",
$BP259/30*(IFERROR(
_xlfn.LET(_xlpm.VD,
CHOOSE(
{1;2;3;4;5;6;7;8;9;10;11;12;13;14;15;16;17;18},
45658,45659,45660,45661,45662,45663,45664,45665,45711,45724,45778,45779,45785,45786,45820,45821,45965,46022),
_xlfn.LET(_xlpm.DD,
MAX(MIN($AX259,EOMONTH(BF$15,0))-MAX($AW259,BF$15),),
_xlfn.IFS(
AND(MONTH($AW259)=MONTH(BF$15),MONTH($AX259)&lt;&gt;MONTH(BF$15)),
NETWORKDAYS.INTL($AW259,$AW259+_xlpm.DD,1,_xlpm.VD),
AND(MONTH($AW259)&lt;&gt;MONTH(BF$15),MONTH($AX259)=MONTH(BF$15)),
NETWORKDAYS.INTL(($AX259)-_xlpm.DD,$AX259,1,_xlpm.VD),
AND(MONTH($AW259)&lt;MONTH(BF$15),MONTH($AX259)&gt;MONTH(BF$15)),
NETWORKDAYS.INTL((EOMONTH(BF$15-1,1))-_xlpm.DD,EOMONTH(BF$15-1,1),1,_xlpm.VD),
AND(MONTH($AW259)=MONTH(BF$15),MONTH($AX259)=MONTH(BF$15)),
NETWORKDAYS.INTL($AW259,$AX259,1,_xlpm.VD)))),0)),
$DH259="месяц",
$BP259*BF259,
$DH259="неделя",
$BP259*BF259/7*(ROUNDUP((DAY(EOMONTH(BF$15,0)))/4,0))),
0)</f>
        <v/>
      </c>
      <c r="BX259" s="125">
        <f t="array" ref="BX259">
IFERROR(
_xlfn.IFS(
$DH259="день_1",
$BP259*$BL259/($AX259-$AW259+1)*BG259*(DAY(EOMONTH(BG$15,0))),
$DH259="день_2",
$BP259/30*MAX(MIN($AX259,EOMONTH(BG$15,0))-MAX($AW259,BG$15)+1,),
$DH259="раб.день",
$BP259/30*(IFERROR(
_xlfn.LET(_xlpm.VD,
CHOOSE(
{1;2;3;4;5;6;7;8;9;10;11;12;13;14;15;16;17;18},
45658,45659,45660,45661,45662,45663,45664,45665,45711,45724,45778,45779,45785,45786,45820,45821,45965,46022),
_xlfn.LET(_xlpm.DD,
MAX(MIN($AX259,EOMONTH(BG$15,0))-MAX($AW259,BG$15),),
_xlfn.IFS(
AND(MONTH($AW259)=MONTH(BG$15),MONTH($AX259)&lt;&gt;MONTH(BG$15)),
NETWORKDAYS.INTL($AW259,$AW259+_xlpm.DD,1,_xlpm.VD),
AND(MONTH($AW259)&lt;&gt;MONTH(BG$15),MONTH($AX259)=MONTH(BG$15)),
NETWORKDAYS.INTL(($AX259)-_xlpm.DD,$AX259,1,_xlpm.VD),
AND(MONTH($AW259)&lt;MONTH(BG$15),MONTH($AX259)&gt;MONTH(BG$15)),
NETWORKDAYS.INTL((EOMONTH(BG$15-1,1))-_xlpm.DD,EOMONTH(BG$15-1,1),1,_xlpm.VD),
AND(MONTH($AW259)=MONTH(BG$15),MONTH($AX259)=MONTH(BG$15)),
NETWORKDAYS.INTL($AW259,$AX259,1,_xlpm.VD)))),0)),
$DH259="месяц",
$BP259*BG259,
$DH259="неделя",
$BP259*BG259/7*(ROUNDUP((DAY(EOMONTH(BG$15,0)))/4,0))),
0)</f>
        <v/>
      </c>
      <c r="BY259" s="125">
        <f t="array" ref="BY259">
IFERROR(
_xlfn.IFS(
$DH259="день_1",
$BP259*$BL259/($AX259-$AW259+1)*BH259*(DAY(EOMONTH(BH$15,0))),
$DH259="день_2",
$BP259/30*MAX(MIN($AX259,EOMONTH(BH$15,0))-MAX($AW259,BH$15)+1,),
$DH259="раб.день",
$BP259/30*(IFERROR(
_xlfn.LET(_xlpm.VD,
CHOOSE(
{1;2;3;4;5;6;7;8;9;10;11;12;13;14;15;16;17;18},
45658,45659,45660,45661,45662,45663,45664,45665,45711,45724,45778,45779,45785,45786,45820,45821,45965,46022),
_xlfn.LET(_xlpm.DD,
MAX(MIN($AX259,EOMONTH(BH$15,0))-MAX($AW259,BH$15),),
_xlfn.IFS(
AND(MONTH($AW259)=MONTH(BH$15),MONTH($AX259)&lt;&gt;MONTH(BH$15)),
NETWORKDAYS.INTL($AW259,$AW259+_xlpm.DD,1,_xlpm.VD),
AND(MONTH($AW259)&lt;&gt;MONTH(BH$15),MONTH($AX259)=MONTH(BH$15)),
NETWORKDAYS.INTL(($AX259)-_xlpm.DD,$AX259,1,_xlpm.VD),
AND(MONTH($AW259)&lt;MONTH(BH$15),MONTH($AX259)&gt;MONTH(BH$15)),
NETWORKDAYS.INTL((EOMONTH(BH$15-1,1))-_xlpm.DD,EOMONTH(BH$15-1,1),1,_xlpm.VD),
AND(MONTH($AW259)=MONTH(BH$15),MONTH($AX259)=MONTH(BH$15)),
NETWORKDAYS.INTL($AW259,$AX259,1,_xlpm.VD)))),0)),
$DH259="месяц",
$BP259*BH259,
$DH259="неделя",
$BP259*BH259/7*(ROUNDUP((DAY(EOMONTH(BH$15,0)))/4,0))),
0)</f>
        <v/>
      </c>
      <c r="BZ259" s="125">
        <f t="array" ref="BZ259">
IFERROR(
_xlfn.IFS(
$DH259="день_1",
$BP259*$BL259/($AX259-$AW259+1)*BI259*(DAY(EOMONTH(BI$15,0))),
$DH259="день_2",
$BP259/30*MAX(MIN($AX259,EOMONTH(BI$15,0))-MAX($AW259,BI$15)+1,),
$DH259="раб.день",
$BP259/30*(IFERROR(
_xlfn.LET(_xlpm.VD,
CHOOSE(
{1;2;3;4;5;6;7;8;9;10;11;12;13;14;15;16;17;18},
45658,45659,45660,45661,45662,45663,45664,45665,45711,45724,45778,45779,45785,45786,45820,45821,45965,46022),
_xlfn.LET(_xlpm.DD,
MAX(MIN($AX259,EOMONTH(BI$15,0))-MAX($AW259,BI$15),),
_xlfn.IFS(
AND(MONTH($AW259)=MONTH(BI$15),MONTH($AX259)&lt;&gt;MONTH(BI$15)),
NETWORKDAYS.INTL($AW259,$AW259+_xlpm.DD,1,_xlpm.VD),
AND(MONTH($AW259)&lt;&gt;MONTH(BI$15),MONTH($AX259)=MONTH(BI$15)),
NETWORKDAYS.INTL(($AX259)-_xlpm.DD,$AX259,1,_xlpm.VD),
AND(MONTH($AW259)&lt;MONTH(BI$15),MONTH($AX259)&gt;MONTH(BI$15)),
NETWORKDAYS.INTL((EOMONTH(BI$15-1,1))-_xlpm.DD,EOMONTH(BI$15-1,1),1,_xlpm.VD),
AND(MONTH($AW259)=MONTH(BI$15),MONTH($AX259)=MONTH(BI$15)),
NETWORKDAYS.INTL($AW259,$AX259,1,_xlpm.VD)))),0)),
$DH259="месяц",
$BP259*BI259,
$DH259="неделя",
$BP259*BI259/7*(ROUNDUP((DAY(EOMONTH(BI$15,0)))/4,0))),
0)</f>
        <v/>
      </c>
      <c r="CA259" s="125">
        <f t="array" ref="CA259">
IFERROR(
_xlfn.IFS(
$DH259="день_1",
$BP259*$BL259/($AX259-$AW259+1)*BJ259*(DAY(EOMONTH(BJ$15,0))),
$DH259="день_2",
$BP259/30*MAX(MIN($AX259,EOMONTH(BJ$15,0))-MAX($AW259,BJ$15)+1,),
$DH259="раб.день",
$BP259/30*(IFERROR(
_xlfn.LET(_xlpm.VD,
CHOOSE(
{1;2;3;4;5;6;7;8;9;10;11;12;13;14;15;16;17;18},
45658,45659,45660,45661,45662,45663,45664,45665,45711,45724,45778,45779,45785,45786,45820,45821,45965,46022),
_xlfn.LET(_xlpm.DD,
MAX(MIN($AX259,EOMONTH(BJ$15,0))-MAX($AW259,BJ$15),),
_xlfn.IFS(
AND(MONTH($AW259)=MONTH(BJ$15),MONTH($AX259)&lt;&gt;MONTH(BJ$15)),
NETWORKDAYS.INTL($AW259,$AW259+_xlpm.DD,1,_xlpm.VD),
AND(MONTH($AW259)&lt;&gt;MONTH(BJ$15),MONTH($AX259)=MONTH(BJ$15)),
NETWORKDAYS.INTL(($AX259)-_xlpm.DD,$AX259,1,_xlpm.VD),
AND(MONTH($AW259)&lt;MONTH(BJ$15),MONTH($AX259)&gt;MONTH(BJ$15)),
NETWORKDAYS.INTL((EOMONTH(BJ$15-1,1))-_xlpm.DD,EOMONTH(BJ$15-1,1),1,_xlpm.VD),
AND(MONTH($AW259)=MONTH(BJ$15),MONTH($AX259)=MONTH(BJ$15)),
NETWORKDAYS.INTL($AW259,$AX259,1,_xlpm.VD)))),0)),
$DH259="месяц",
$BP259*BJ259,
$DH259="неделя",
$BP259*BJ259/7*(ROUNDUP((DAY(EOMONTH(BJ$15,0)))/4,0))),
0)</f>
        <v/>
      </c>
      <c r="CB259" s="125">
        <f t="array" ref="CB259">
IFERROR(
_xlfn.IFS(
$DH259="день_1",
$BP259*$BL259/($AX259-$AW259+1)*BK259*(DAY(EOMONTH(BK$15,0))),
$DH259="день_2",
$BP259/30*MAX(MIN($AX259,EOMONTH(BK$15,0))-MAX($AW259,BK$15)+1,),
$DH259="раб.день",
$BP259/30*(IFERROR(
_xlfn.LET(_xlpm.VD,
CHOOSE(
{1;2;3;4;5;6;7;8;9;10;11;12;13;14;15;16;17;18},
45658,45659,45660,45661,45662,45663,45664,45665,45711,45724,45778,45779,45785,45786,45820,45821,45965,46022),
_xlfn.LET(_xlpm.DD,
MAX(MIN($AX259,EOMONTH(BK$15,0))-MAX($AW259,BK$15),),
_xlfn.IFS(
AND(MONTH($AW259)=MONTH(BK$15),MONTH($AX259)&lt;&gt;MONTH(BK$15)),
NETWORKDAYS.INTL($AW259,$AW259+_xlpm.DD,1,_xlpm.VD),
AND(MONTH($AW259)&lt;&gt;MONTH(BK$15),MONTH($AX259)=MONTH(BK$15)),
NETWORKDAYS.INTL(($AX259)-_xlpm.DD,$AX259,1,_xlpm.VD),
AND(MONTH($AW259)&lt;MONTH(BK$15),MONTH($AX259)&gt;MONTH(BK$15)),
NETWORKDAYS.INTL((EOMONTH(BK$15-1,1))-_xlpm.DD,EOMONTH(BK$15-1,1),1,_xlpm.VD),
AND(MONTH($AW259)=MONTH(BK$15),MONTH($AX259)=MONTH(BK$15)),
NETWORKDAYS.INTL($AW259,$AX259,1,_xlpm.VD)))),0)),
$DH259="месяц",
$BP259*BK259,
$DH259="неделя",
$BP259*BK259/7*(ROUNDUP((DAY(EOMONTH(BK$15,0)))/4,0))),
0)</f>
        <v/>
      </c>
      <c r="CC259" s="125">
        <f>SUM($BQ259:$CB259)</f>
        <v/>
      </c>
      <c r="CD259" s="126">
        <f>SUM($EH259:$EH259)</f>
        <v/>
      </c>
      <c r="CE259" s="126">
        <f>$CD259*$AB259</f>
        <v/>
      </c>
      <c r="CF259" s="126">
        <f>SUM($EK259:$EK259)</f>
        <v/>
      </c>
      <c r="CG259" s="126">
        <f>$CF259*$AB259</f>
        <v/>
      </c>
      <c r="CH259" s="126">
        <f>SUM($CC259,$CE259,$CG259)</f>
        <v/>
      </c>
      <c r="CI259" s="126">
        <f>$CH259*(1+$CM259)</f>
        <v/>
      </c>
      <c r="CJ259" s="127" t="n">
        <v>0</v>
      </c>
      <c r="CK259" s="126">
        <f>SUM($CH259:$CH259)*(1+$CJ259)</f>
        <v/>
      </c>
      <c r="CL259" s="126">
        <f>SUM($CH259:$CH259)*(1+$CM259)</f>
        <v/>
      </c>
      <c r="CM259" s="59" t="inlineStr">
        <is>
          <t>20%</t>
        </is>
      </c>
      <c r="CN259" s="59" t="n"/>
      <c r="CO259" s="72" t="n"/>
      <c r="CP259" s="59" t="n"/>
      <c r="CQ259" s="73" t="n"/>
      <c r="CR259" s="73" t="n"/>
      <c r="CS259" s="73" t="n"/>
      <c r="CT259" s="72" t="n"/>
      <c r="CU259" s="79" t="inlineStr">
        <is>
          <t> </t>
        </is>
      </c>
      <c r="CV259" s="60" t="n"/>
      <c r="CW259" s="60" t="n"/>
      <c r="CX259" s="60" t="n"/>
      <c r="CY259" s="127">
        <f>IFERROR(($CC259-$EE259)/($EE259/(1-$DQ259)),0)</f>
        <v/>
      </c>
      <c r="CZ259" s="127">
        <f>IFERROR(1-$EI259/($CE259),0)</f>
        <v/>
      </c>
      <c r="DA259" s="127">
        <f>IFERROR(1-$EL259/($CG259),0)</f>
        <v/>
      </c>
      <c r="DB259" s="126">
        <f>ROUND(IFERROR(($CI259/(1+$CM259)-$EN259),0),2)</f>
        <v/>
      </c>
      <c r="DC259" s="128" t="n"/>
      <c r="DD259" s="125" t="n"/>
      <c r="DE259" s="75" t="n">
        <v>0</v>
      </c>
      <c r="DF259" s="128" t="n"/>
      <c r="DG259" s="125">
        <f>IF($DC259=0,0,$DD259*($DC259*100%-$DE259*$DF259))*SUM($AB259:$AB259)</f>
        <v/>
      </c>
      <c r="DH259" s="129" t="inlineStr">
        <is>
          <t>месяц</t>
        </is>
      </c>
      <c r="DI259" s="130">
        <f t="array" ref="DI259">IFERROR(
IF($ES259="LisChannel",
(ROUND(((INDEX({174.625;153.888888888889;130.972222222222},MATCH($AI259,{2;3;4}),0))*$AG259*$AI259),2)),0),0)</f>
        <v/>
      </c>
      <c r="DJ259" s="130">
        <f>
_xlfn.LET(_xlpm.X,
IFERROR(
IF($ES259="НовиковТВ",
(_xlfn.LET(_xlpm.NTV,
_xlfn.LET(_xlpm.MIN,350000,
IF(SUMIFS($DI:$DI,$ES:$ES,"НовиковТВ")&lt;=_xlpm.MIN,
(SUMIFS($DI:$DI,$ES:$ES,"НовиковТВ")/(COUNTIFS($ES:$ES,"НовиковТВ")))*_xlpm.MIN/SUMIFS($DI:$DI,$ES:$ES,"НовиковТВ"),
DI259)),
_xlpm.NTV+$DG259/(1-(1-(_xlpm.NTV)*(1-$DL259)*(1-$DM259)*(1-$DN259)*(1-$DO259)*(1-$DP259)/_xlpm.NTV))))/(1+$EP259),
$DI259+$DG259/(1-(1-($DI259)*(1-$DL259)*(1-$DM259)*(1-$DN259)*(1-$DO259)*(1-$DP259)/$DI259))),
0),
_xlpm.X*(1+$CM259)*(1+$CW259)-_xlpm.X*(1+$CM259)+_xlpm.X)</f>
        <v/>
      </c>
      <c r="DK259" s="125" t="inlineStr">
        <is>
          <t>послед.</t>
        </is>
      </c>
      <c r="DL259" s="63" t="n">
        <v>0</v>
      </c>
      <c r="DM259" s="63" t="n">
        <v>0</v>
      </c>
      <c r="DN259" s="63" t="n">
        <v>0</v>
      </c>
      <c r="DO259" s="63" t="n">
        <v>0</v>
      </c>
      <c r="DP259" s="63" t="n">
        <v>0</v>
      </c>
      <c r="DQ259" s="63">
        <f t="array" ref="DQ259">IFERROR(_xlfn.IFS(
$DK259="послед.",1-(1-$DL259)*(1-$DM259)*(1-$DN259)*(1-$DO259)*(1-$DP259),
$DK259="сумм.",$DL259+$DM259+$DN259+$DO259+$DP259),
0)</f>
        <v/>
      </c>
      <c r="DR259" s="125">
        <f t="array" ref="DR259">
IFERROR(
_xlfn.IFS(
$BL259=0,
0,
$BL259&gt;0,
_xlfn.IFS($DK259="послед.",
$DJ259*(1-$DL259)*(1-$DM259)*(1-$DN259)*(1-$DO259)*(1-$DP259),
$DK259="сумм.",
$DJ259*(1-($DL259+$DM259+$DN259+$DO259+$DP259)))),0)</f>
        <v/>
      </c>
      <c r="DS259" s="125">
        <f t="array" ref="DS259">
IFERROR(_xlfn.IFS(
$DH259="день_1",
$DR259*$BL259/($AX259-$AW259+1)*AZ259*(DAY(EOMONTH(AZ$15,0))),
$DH259="день_2",
$DR259/30*MAX(MIN($AX259,EOMONTH(AZ$15,0))-MAX($AW259,AZ$15)+1,),
$DH259="раб.день",
$DR259/30*(IFERROR(
_xlfn.LET(_xlpm.VD,
CHOOSE(
{1;2;3;4;5;6;7;8;9;10;11;12;13;14;15;16;17;18},
45658,45659,45660,45661,45662,45663,45664,45665,45711,45724,45778,45779,45785,45786,45820,45821,45965,46022),
_xlfn.LET(_xlpm.DD,
MAX(MIN($AX259,EOMONTH(AZ$15,0))-MAX($AW259,AZ$15),),
_xlfn.IFS(
AND(MONTH($AW259)=MONTH(AZ$15),MONTH($AX259)&lt;&gt;MONTH(AZ$15)),
NETWORKDAYS.INTL($AW259,$AW259+_xlpm.DD,1,_xlpm.VD),
AND(MONTH($AW259)&lt;&gt;MONTH(AZ$15),MONTH($AX259)=MONTH(AZ$15)),
NETWORKDAYS.INTL(($AX259)-_xlpm.DD,$AX259,1,_xlpm.VD),
AND(MONTH($AW259)&lt;MONTH(AZ$15),MONTH($AX259)&gt;MONTH(AZ$15)),
NETWORKDAYS.INTL((EOMONTH(AZ$15-1,1))-_xlpm.DD,EOMONTH(AZ$15-1,1),1,_xlpm.VD),
AND(MONTH($AW259)=MONTH(AZ$15),MONTH($AX259)=MONTH(AZ$15)),
NETWORKDAYS.INTL($AW259,$AX259,1,_xlpm.VD)))),0)),
$DH259="месяц",
$DR259*AZ259,
$DH259="неделя",
$DR259*AZ259/7*(ROUNDUP((DAY(EOMONTH(AZ$15,0)))/4,0))),
0)</f>
        <v/>
      </c>
      <c r="DT259" s="125">
        <f t="array" ref="DT259">
IFERROR(_xlfn.IFS(
$DH259="день_1",
$DR259*$BL259/($AX259-$AW259+1)*BA259*(DAY(EOMONTH(BA$15,0))),
$DH259="день_2",
$DR259/30*MAX(MIN($AX259,EOMONTH(BA$15,0))-MAX($AW259,BA$15)+1,),
$DH259="раб.день",
$DR259/30*(IFERROR(
_xlfn.LET(_xlpm.VD,
CHOOSE(
{1;2;3;4;5;6;7;8;9;10;11;12;13;14;15;16;17;18},
45658,45659,45660,45661,45662,45663,45664,45665,45711,45724,45778,45779,45785,45786,45820,45821,45965,46022),
_xlfn.LET(_xlpm.DD,
MAX(MIN($AX259,EOMONTH(BA$15,0))-MAX($AW259,BA$15),),
_xlfn.IFS(
AND(MONTH($AW259)=MONTH(BA$15),MONTH($AX259)&lt;&gt;MONTH(BA$15)),
NETWORKDAYS.INTL($AW259,$AW259+_xlpm.DD,1,_xlpm.VD),
AND(MONTH($AW259)&lt;&gt;MONTH(BA$15),MONTH($AX259)=MONTH(BA$15)),
NETWORKDAYS.INTL(($AX259)-_xlpm.DD,$AX259,1,_xlpm.VD),
AND(MONTH($AW259)&lt;MONTH(BA$15),MONTH($AX259)&gt;MONTH(BA$15)),
NETWORKDAYS.INTL((EOMONTH(BA$15-1,1))-_xlpm.DD,EOMONTH(BA$15-1,1),1,_xlpm.VD),
AND(MONTH($AW259)=MONTH(BA$15),MONTH($AX259)=MONTH(BA$15)),
NETWORKDAYS.INTL($AW259,$AX259,1,_xlpm.VD)))),0)),
$DH259="месяц",
$DR259*BA259,
$DH259="неделя",
$DR259*BA259/7*(ROUNDUP((DAY(EOMONTH(BA$15,0)))/4,0))),
0)</f>
        <v/>
      </c>
      <c r="DU259" s="125">
        <f t="array" ref="DU259">
IFERROR(_xlfn.IFS(
$DH259="день_1",
$DR259*$BL259/($AX259-$AW259+1)*BB259*(DAY(EOMONTH(BB$15,0))),
$DH259="день_2",
$DR259/30*MAX(MIN($AX259,EOMONTH(BB$15,0))-MAX($AW259,BB$15)+1,),
$DH259="раб.день",
$DR259/30*(IFERROR(
_xlfn.LET(_xlpm.VD,
CHOOSE(
{1;2;3;4;5;6;7;8;9;10;11;12;13;14;15;16;17;18},
45658,45659,45660,45661,45662,45663,45664,45665,45711,45724,45778,45779,45785,45786,45820,45821,45965,46022),
_xlfn.LET(_xlpm.DD,
MAX(MIN($AX259,EOMONTH(BB$15,0))-MAX($AW259,BB$15),),
_xlfn.IFS(
AND(MONTH($AW259)=MONTH(BB$15),MONTH($AX259)&lt;&gt;MONTH(BB$15)),
NETWORKDAYS.INTL($AW259,$AW259+_xlpm.DD,1,_xlpm.VD),
AND(MONTH($AW259)&lt;&gt;MONTH(BB$15),MONTH($AX259)=MONTH(BB$15)),
NETWORKDAYS.INTL(($AX259)-_xlpm.DD,$AX259,1,_xlpm.VD),
AND(MONTH($AW259)&lt;MONTH(BB$15),MONTH($AX259)&gt;MONTH(BB$15)),
NETWORKDAYS.INTL((EOMONTH(BB$15-1,1))-_xlpm.DD,EOMONTH(BB$15-1,1),1,_xlpm.VD),
AND(MONTH($AW259)=MONTH(BB$15),MONTH($AX259)=MONTH(BB$15)),
NETWORKDAYS.INTL($AW259,$AX259,1,_xlpm.VD)))),0)),
$DH259="месяц",
$DR259*BB259,
$DH259="неделя",
$DR259*BB259/7*(ROUNDUP((DAY(EOMONTH(BB$15,0)))/4,0))),
0)</f>
        <v/>
      </c>
      <c r="DV259" s="125">
        <f t="array" ref="DV259">
IFERROR(_xlfn.IFS(
$DH259="день_1",
$DR259*$BL259/($AX259-$AW259+1)*BC259*(DAY(EOMONTH(BC$15,0))),
$DH259="день_2",
$DR259/30*MAX(MIN($AX259,EOMONTH(BC$15,0))-MAX($AW259,BC$15)+1,),
$DH259="раб.день",
$DR259/30*(IFERROR(
_xlfn.LET(_xlpm.VD,
CHOOSE(
{1;2;3;4;5;6;7;8;9;10;11;12;13;14;15;16;17;18},
45658,45659,45660,45661,45662,45663,45664,45665,45711,45724,45778,45779,45785,45786,45820,45821,45965,46022),
_xlfn.LET(_xlpm.DD,
MAX(MIN($AX259,EOMONTH(BC$15,0))-MAX($AW259,BC$15),),
_xlfn.IFS(
AND(MONTH($AW259)=MONTH(BC$15),MONTH($AX259)&lt;&gt;MONTH(BC$15)),
NETWORKDAYS.INTL($AW259,$AW259+_xlpm.DD,1,_xlpm.VD),
AND(MONTH($AW259)&lt;&gt;MONTH(BC$15),MONTH($AX259)=MONTH(BC$15)),
NETWORKDAYS.INTL(($AX259)-_xlpm.DD,$AX259,1,_xlpm.VD),
AND(MONTH($AW259)&lt;MONTH(BC$15),MONTH($AX259)&gt;MONTH(BC$15)),
NETWORKDAYS.INTL((EOMONTH(BC$15-1,1))-_xlpm.DD,EOMONTH(BC$15-1,1),1,_xlpm.VD),
AND(MONTH($AW259)=MONTH(BC$15),MONTH($AX259)=MONTH(BC$15)),
NETWORKDAYS.INTL($AW259,$AX259,1,_xlpm.VD)))),0)),
$DH259="месяц",
$DR259*BC259,
$DH259="неделя",
$DR259*BC259/7*(ROUNDUP((DAY(EOMONTH(BC$15,0)))/4,0))),
0)</f>
        <v/>
      </c>
      <c r="DW259" s="125">
        <f t="array" ref="DW259">
IFERROR(_xlfn.IFS(
$DH259="день_1",
$DR259*$BL259/($AX259-$AW259+1)*BD259*(DAY(EOMONTH(BD$15,0))),
$DH259="день_2",
$DR259/30*MAX(MIN($AX259,EOMONTH(BD$15,0))-MAX($AW259,BD$15)+1,),
$DH259="раб.день",
$DR259/30*(IFERROR(
_xlfn.LET(_xlpm.VD,
CHOOSE(
{1;2;3;4;5;6;7;8;9;10;11;12;13;14;15;16;17;18},
45658,45659,45660,45661,45662,45663,45664,45665,45711,45724,45778,45779,45785,45786,45820,45821,45965,46022),
_xlfn.LET(_xlpm.DD,
MAX(MIN($AX259,EOMONTH(BD$15,0))-MAX($AW259,BD$15),),
_xlfn.IFS(
AND(MONTH($AW259)=MONTH(BD$15),MONTH($AX259)&lt;&gt;MONTH(BD$15)),
NETWORKDAYS.INTL($AW259,$AW259+_xlpm.DD,1,_xlpm.VD),
AND(MONTH($AW259)&lt;&gt;MONTH(BD$15),MONTH($AX259)=MONTH(BD$15)),
NETWORKDAYS.INTL(($AX259)-_xlpm.DD,$AX259,1,_xlpm.VD),
AND(MONTH($AW259)&lt;MONTH(BD$15),MONTH($AX259)&gt;MONTH(BD$15)),
NETWORKDAYS.INTL((EOMONTH(BD$15-1,1))-_xlpm.DD,EOMONTH(BD$15-1,1),1,_xlpm.VD),
AND(MONTH($AW259)=MONTH(BD$15),MONTH($AX259)=MONTH(BD$15)),
NETWORKDAYS.INTL($AW259,$AX259,1,_xlpm.VD)))),0)),
$DH259="месяц",
$DR259*BD259,
$DH259="неделя",
$DR259*BD259/7*(ROUNDUP((DAY(EOMONTH(BD$15,0)))/4,0))),
0)</f>
        <v/>
      </c>
      <c r="DX259" s="125">
        <f t="array" ref="DX259">
IFERROR(_xlfn.IFS(
$DH259="день_1",
$DR259*$BL259/($AX259-$AW259+1)*BE259*(DAY(EOMONTH(BE$15,0))),
$DH259="день_2",
$DR259/30*MAX(MIN($AX259,EOMONTH(BE$15,0))-MAX($AW259,BE$15)+1,),
$DH259="раб.день",
$DR259/30*(IFERROR(
_xlfn.LET(_xlpm.VD,
CHOOSE(
{1;2;3;4;5;6;7;8;9;10;11;12;13;14;15;16;17;18},
45658,45659,45660,45661,45662,45663,45664,45665,45711,45724,45778,45779,45785,45786,45820,45821,45965,46022),
_xlfn.LET(_xlpm.DD,
MAX(MIN($AX259,EOMONTH(BE$15,0))-MAX($AW259,BE$15),),
_xlfn.IFS(
AND(MONTH($AW259)=MONTH(BE$15),MONTH($AX259)&lt;&gt;MONTH(BE$15)),
NETWORKDAYS.INTL($AW259,$AW259+_xlpm.DD,1,_xlpm.VD),
AND(MONTH($AW259)&lt;&gt;MONTH(BE$15),MONTH($AX259)=MONTH(BE$15)),
NETWORKDAYS.INTL(($AX259)-_xlpm.DD,$AX259,1,_xlpm.VD),
AND(MONTH($AW259)&lt;MONTH(BE$15),MONTH($AX259)&gt;MONTH(BE$15)),
NETWORKDAYS.INTL((EOMONTH(BE$15-1,1))-_xlpm.DD,EOMONTH(BE$15-1,1),1,_xlpm.VD),
AND(MONTH($AW259)=MONTH(BE$15),MONTH($AX259)=MONTH(BE$15)),
NETWORKDAYS.INTL($AW259,$AX259,1,_xlpm.VD)))),0)),
$DH259="месяц",
$DR259*BE259,
$DH259="неделя",
$DR259*BE259/7*(ROUNDUP((DAY(EOMONTH(BE$15,0)))/4,0))),
0)</f>
        <v/>
      </c>
      <c r="DY259" s="125">
        <f t="array" ref="DY259">
IFERROR(_xlfn.IFS(
$DH259="день_1",
$DR259*$BL259/($AX259-$AW259+1)*BF259*(DAY(EOMONTH(BF$15,0))),
$DH259="день_2",
$DR259/30*MAX(MIN($AX259,EOMONTH(BF$15,0))-MAX($AW259,BF$15)+1,),
$DH259="раб.день",
$DR259/30*(IFERROR(
_xlfn.LET(_xlpm.VD,
CHOOSE(
{1;2;3;4;5;6;7;8;9;10;11;12;13;14;15;16;17;18},
45658,45659,45660,45661,45662,45663,45664,45665,45711,45724,45778,45779,45785,45786,45820,45821,45965,46022),
_xlfn.LET(_xlpm.DD,
MAX(MIN($AX259,EOMONTH(BF$15,0))-MAX($AW259,BF$15),),
_xlfn.IFS(
AND(MONTH($AW259)=MONTH(BF$15),MONTH($AX259)&lt;&gt;MONTH(BF$15)),
NETWORKDAYS.INTL($AW259,$AW259+_xlpm.DD,1,_xlpm.VD),
AND(MONTH($AW259)&lt;&gt;MONTH(BF$15),MONTH($AX259)=MONTH(BF$15)),
NETWORKDAYS.INTL(($AX259)-_xlpm.DD,$AX259,1,_xlpm.VD),
AND(MONTH($AW259)&lt;MONTH(BF$15),MONTH($AX259)&gt;MONTH(BF$15)),
NETWORKDAYS.INTL((EOMONTH(BF$15-1,1))-_xlpm.DD,EOMONTH(BF$15-1,1),1,_xlpm.VD),
AND(MONTH($AW259)=MONTH(BF$15),MONTH($AX259)=MONTH(BF$15)),
NETWORKDAYS.INTL($AW259,$AX259,1,_xlpm.VD)))),0)),
$DH259="месяц",
$DR259*BF259,
$DH259="неделя",
$DR259*BF259/7*(ROUNDUP((DAY(EOMONTH(BF$15,0)))/4,0))),
0)</f>
        <v/>
      </c>
      <c r="DZ259" s="125">
        <f t="array" ref="DZ259">
IFERROR(_xlfn.IFS(
$DH259="день_1",
$DR259*$BL259/($AX259-$AW259+1)*BG259*(DAY(EOMONTH(BG$15,0))),
$DH259="день_2",
$DR259/30*MAX(MIN($AX259,EOMONTH(BG$15,0))-MAX($AW259,BG$15)+1,),
$DH259="раб.день",
$DR259/30*(IFERROR(
_xlfn.LET(_xlpm.VD,
CHOOSE(
{1;2;3;4;5;6;7;8;9;10;11;12;13;14;15;16;17;18},
45658,45659,45660,45661,45662,45663,45664,45665,45711,45724,45778,45779,45785,45786,45820,45821,45965,46022),
_xlfn.LET(_xlpm.DD,
MAX(MIN($AX259,EOMONTH(BG$15,0))-MAX($AW259,BG$15),),
_xlfn.IFS(
AND(MONTH($AW259)=MONTH(BG$15),MONTH($AX259)&lt;&gt;MONTH(BG$15)),
NETWORKDAYS.INTL($AW259,$AW259+_xlpm.DD,1,_xlpm.VD),
AND(MONTH($AW259)&lt;&gt;MONTH(BG$15),MONTH($AX259)=MONTH(BG$15)),
NETWORKDAYS.INTL(($AX259)-_xlpm.DD,$AX259,1,_xlpm.VD),
AND(MONTH($AW259)&lt;MONTH(BG$15),MONTH($AX259)&gt;MONTH(BG$15)),
NETWORKDAYS.INTL((EOMONTH(BG$15-1,1))-_xlpm.DD,EOMONTH(BG$15-1,1),1,_xlpm.VD),
AND(MONTH($AW259)=MONTH(BG$15),MONTH($AX259)=MONTH(BG$15)),
NETWORKDAYS.INTL($AW259,$AX259,1,_xlpm.VD)))),0)),
$DH259="месяц",
$DR259*BG259,
$DH259="неделя",
$DR259*BG259/7*(ROUNDUP((DAY(EOMONTH(BG$15,0)))/4,0))),
0)</f>
        <v/>
      </c>
      <c r="EA259" s="125">
        <f t="array" ref="EA259">
IFERROR(_xlfn.IFS(
$DH259="день_1",
$DR259*$BL259/($AX259-$AW259+1)*BH259*(DAY(EOMONTH(BH$15,0))),
$DH259="день_2",
$DR259/30*MAX(MIN($AX259,EOMONTH(BH$15,0))-MAX($AW259,BH$15)+1,),
$DH259="раб.день",
$DR259/30*(IFERROR(
_xlfn.LET(_xlpm.VD,
CHOOSE(
{1;2;3;4;5;6;7;8;9;10;11;12;13;14;15;16;17;18},
45658,45659,45660,45661,45662,45663,45664,45665,45711,45724,45778,45779,45785,45786,45820,45821,45965,46022),
_xlfn.LET(_xlpm.DD,
MAX(MIN($AX259,EOMONTH(BH$15,0))-MAX($AW259,BH$15),),
_xlfn.IFS(
AND(MONTH($AW259)=MONTH(BH$15),MONTH($AX259)&lt;&gt;MONTH(BH$15)),
NETWORKDAYS.INTL($AW259,$AW259+_xlpm.DD,1,_xlpm.VD),
AND(MONTH($AW259)&lt;&gt;MONTH(BH$15),MONTH($AX259)=MONTH(BH$15)),
NETWORKDAYS.INTL(($AX259)-_xlpm.DD,$AX259,1,_xlpm.VD),
AND(MONTH($AW259)&lt;MONTH(BH$15),MONTH($AX259)&gt;MONTH(BH$15)),
NETWORKDAYS.INTL((EOMONTH(BH$15-1,1))-_xlpm.DD,EOMONTH(BH$15-1,1),1,_xlpm.VD),
AND(MONTH($AW259)=MONTH(BH$15),MONTH($AX259)=MONTH(BH$15)),
NETWORKDAYS.INTL($AW259,$AX259,1,_xlpm.VD)))),0)),
$DH259="месяц",
$DR259*BH259,
$DH259="неделя",
$DR259*BH259/7*(ROUNDUP((DAY(EOMONTH(BH$15,0)))/4,0))),
0)</f>
        <v/>
      </c>
      <c r="EB259" s="125">
        <f t="array" ref="EB259">
IFERROR(_xlfn.IFS(
$DH259="день_1",
$DR259*$BL259/($AX259-$AW259+1)*BI259*(DAY(EOMONTH(BI$15,0))),
$DH259="день_2",
$DR259/30*MAX(MIN($AX259,EOMONTH(BI$15,0))-MAX($AW259,BI$15)+1,),
$DH259="раб.день",
$DR259/30*(IFERROR(
_xlfn.LET(_xlpm.VD,
CHOOSE(
{1;2;3;4;5;6;7;8;9;10;11;12;13;14;15;16;17;18},
45658,45659,45660,45661,45662,45663,45664,45665,45711,45724,45778,45779,45785,45786,45820,45821,45965,46022),
_xlfn.LET(_xlpm.DD,
MAX(MIN($AX259,EOMONTH(BI$15,0))-MAX($AW259,BI$15),),
_xlfn.IFS(
AND(MONTH($AW259)=MONTH(BI$15),MONTH($AX259)&lt;&gt;MONTH(BI$15)),
NETWORKDAYS.INTL($AW259,$AW259+_xlpm.DD,1,_xlpm.VD),
AND(MONTH($AW259)&lt;&gt;MONTH(BI$15),MONTH($AX259)=MONTH(BI$15)),
NETWORKDAYS.INTL(($AX259)-_xlpm.DD,$AX259,1,_xlpm.VD),
AND(MONTH($AW259)&lt;MONTH(BI$15),MONTH($AX259)&gt;MONTH(BI$15)),
NETWORKDAYS.INTL((EOMONTH(BI$15-1,1))-_xlpm.DD,EOMONTH(BI$15-1,1),1,_xlpm.VD),
AND(MONTH($AW259)=MONTH(BI$15),MONTH($AX259)=MONTH(BI$15)),
NETWORKDAYS.INTL($AW259,$AX259,1,_xlpm.VD)))),0)),
$DH259="месяц",
$DR259*BI259,
$DH259="неделя",
$DR259*BI259/7*(ROUNDUP((DAY(EOMONTH(BI$15,0)))/4,0))),
0)</f>
        <v/>
      </c>
      <c r="EC259" s="125">
        <f t="array" ref="EC259">
IFERROR(_xlfn.IFS(
$DH259="день_1",
$DR259*$BL259/($AX259-$AW259+1)*BJ259*(DAY(EOMONTH(BJ$15,0))),
$DH259="день_2",
$DR259/30*MAX(MIN($AX259,EOMONTH(BJ$15,0))-MAX($AW259,BJ$15)+1,),
$DH259="раб.день",
$DR259/30*(IFERROR(
_xlfn.LET(_xlpm.VD,
CHOOSE(
{1;2;3;4;5;6;7;8;9;10;11;12;13;14;15;16;17;18},
45658,45659,45660,45661,45662,45663,45664,45665,45711,45724,45778,45779,45785,45786,45820,45821,45965,46022),
_xlfn.LET(_xlpm.DD,
MAX(MIN($AX259,EOMONTH(BJ$15,0))-MAX($AW259,BJ$15),),
_xlfn.IFS(
AND(MONTH($AW259)=MONTH(BJ$15),MONTH($AX259)&lt;&gt;MONTH(BJ$15)),
NETWORKDAYS.INTL($AW259,$AW259+_xlpm.DD,1,_xlpm.VD),
AND(MONTH($AW259)&lt;&gt;MONTH(BJ$15),MONTH($AX259)=MONTH(BJ$15)),
NETWORKDAYS.INTL(($AX259)-_xlpm.DD,$AX259,1,_xlpm.VD),
AND(MONTH($AW259)&lt;MONTH(BJ$15),MONTH($AX259)&gt;MONTH(BJ$15)),
NETWORKDAYS.INTL((EOMONTH(BJ$15-1,1))-_xlpm.DD,EOMONTH(BJ$15-1,1),1,_xlpm.VD),
AND(MONTH($AW259)=MONTH(BJ$15),MONTH($AX259)=MONTH(BJ$15)),
NETWORKDAYS.INTL($AW259,$AX259,1,_xlpm.VD)))),0)),
$DH259="месяц",
$DR259*BJ259,
$DH259="неделя",
$DR259*BJ259/7*(ROUNDUP((DAY(EOMONTH(BJ$15,0)))/4,0))),
0)</f>
        <v/>
      </c>
      <c r="ED259" s="125">
        <f t="array" ref="ED259">
IFERROR(_xlfn.IFS(
$DH259="день_1",
$DR259*$BL259/($AX259-$AW259+1)*BK259*(DAY(EOMONTH(BK$15,0))),
$DH259="день_2",
$DR259/30*MAX(MIN($AX259,EOMONTH(BK$15,0))-MAX($AW259,BK$15)+1,),
$DH259="раб.день",
$DR259/30*(IFERROR(
_xlfn.LET(_xlpm.VD,
CHOOSE(
{1;2;3;4;5;6;7;8;9;10;11;12;13;14;15;16;17;18},
45658,45659,45660,45661,45662,45663,45664,45665,45711,45724,45778,45779,45785,45786,45820,45821,45965,46022),
_xlfn.LET(_xlpm.DD,
MAX(MIN($AX259,EOMONTH(BK$15,0))-MAX($AW259,BK$15),),
_xlfn.IFS(
AND(MONTH($AW259)=MONTH(BK$15),MONTH($AX259)&lt;&gt;MONTH(BK$15)),
NETWORKDAYS.INTL($AW259,$AW259+_xlpm.DD,1,_xlpm.VD),
AND(MONTH($AW259)&lt;&gt;MONTH(BK$15),MONTH($AX259)=MONTH(BK$15)),
NETWORKDAYS.INTL(($AX259)-_xlpm.DD,$AX259,1,_xlpm.VD),
AND(MONTH($AW259)&lt;MONTH(BK$15),MONTH($AX259)&gt;MONTH(BK$15)),
NETWORKDAYS.INTL((EOMONTH(BK$15-1,1))-_xlpm.DD,EOMONTH(BK$15-1,1),1,_xlpm.VD),
AND(MONTH($AW259)=MONTH(BK$15),MONTH($AX259)=MONTH(BK$15)),
NETWORKDAYS.INTL($AW259,$AX259,1,_xlpm.VD)))),0)),
$DH259="месяц",
$DR259*BK259,
$DH259="неделя",
$DR259*BK259/7*(ROUNDUP((DAY(EOMONTH(BK$15,0)))/4,0))),
0)</f>
        <v/>
      </c>
      <c r="EE259" s="125">
        <f>SUM($DS259,$DT259,$DU259,$DV259,$DW259,$DX259,$DY259,$DZ259,$EA259,$EB259,$EC259,$ED259)</f>
        <v/>
      </c>
      <c r="EF259" s="125">
        <f>IFERROR(ROUND($EE259*(1+$EP259),2),0)</f>
        <v/>
      </c>
      <c r="EG259" s="128" t="n">
        <v>1</v>
      </c>
      <c r="EH259" s="126" t="n">
        <v>0</v>
      </c>
      <c r="EI259" s="126">
        <f>ROUND(SUM($EH259:$EH259)*SUM($AB259:$AB259)*$EG259,2)</f>
        <v/>
      </c>
      <c r="EJ259" s="126">
        <f>ROUND($EI259*(1+$EP259),2)</f>
        <v/>
      </c>
      <c r="EK259" s="126" t="n">
        <v>0</v>
      </c>
      <c r="EL259" s="126">
        <f>ROUND(SUM($EK259:$EK259)*SUM($AB259:$AB259)*$EG259,2)</f>
        <v/>
      </c>
      <c r="EM259" s="126">
        <f>ROUND($EL259*(1+$EP259),2)</f>
        <v/>
      </c>
      <c r="EN259" s="126">
        <f>SUM($EE259,$EI259,$EL259)</f>
        <v/>
      </c>
      <c r="EO259" s="126">
        <f>SUM($EF259,$EJ259,$EM259)</f>
        <v/>
      </c>
      <c r="EP259" s="59" t="inlineStr">
        <is>
          <t>20%</t>
        </is>
      </c>
      <c r="EQ259" s="59" t="n"/>
      <c r="ER259" s="60">
        <f t="array" ref="ER259">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MATCH(ES259,
{"AMS";"RussOutdoor";"HD Outdoor";"Ingroup";"IQ";"Ledproduction";"LisChannel";"Logic";"Media-PPL";"NovikovTV | НовиковТВ";"SMA";"SOK";"КрокусТВ | CrocusTV | IndoorTV";"Сити";"ТЯК Москва"},
0)),"")</f>
        <v/>
      </c>
      <c r="ES259" s="60" t="n"/>
      <c r="ET259" s="60">
        <f t="array" ref="ET259">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MATCH(ES259,
{"AMS";"RussOutdoor";"HD Outdoor";"Ingroup";"IQ";"Ledproduction";"LisChannel";"Logic";"Media-PPL";"NovikovTV | НовиковТВ";"SMA";"SOK";"КрокусТВ | CrocusTV | IndoorTV";"Сити";"ТЯК Москва"},
0)),"")</f>
        <v/>
      </c>
      <c r="EU259" s="60" t="n"/>
      <c r="EV259" s="60" t="n"/>
      <c r="EX259" s="110">
        <f t="array" ref="EX259">
($AR259/30
+N("ТРАФИК ПЛОЩАДКИ"))*
(IFERROR(
_xlfn.LET(
_xlpm.GPR,
HLOOKUP($L259,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(MATCH($T259,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IF($Q259="цифровой",_xlpm.GPR/$AG259,_xlpm.GPR/60)),
0)
+N("DWELL TIME"))*
(IF($AB259=0,0,IF($AB259=1,0.3,IF($AB259=2,0.5,IF($AB259&gt;2,1))))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_xlfn.IFS($AC259="да",1.2,$AC259="нет",1)*
_xlfn.IFS($AD259="да",1.2,$AD259="нет",1)*
IF(R259="статический",1,1.2)*
$X259*
INDEX(
{1.2;1;1.2;1.2;1;1.2;1.2;1.2;1.2;1.2;1.2;1;1.2;1.2;1.2;1.2;1;1;1.2;1.2;1.2;1;1;1;1;1.2;1.2;1.2;1.2;1;1;1;1;1.2;1.2;1.2;1.2;1.2;1.2;1.2;1.2;1;1;1.2;1;1;1;1;1.5;1;1;1.5;1.5;1.2},
MATCH($Q259,_xlpm.MI,0)))&gt;{0.02;0.04;0.06;0.1;0.2;0.4;0.6;0.8;1;2;4;6})),
{0;1;2;3;4;5;6;7;8;9;10;11;12},
0)))
+N("КОЭФФИЦИЕНТ КОНТАКТА"))))*
(_xlfn.IFS($X259&lt;0.1,$X259/1000,$X259&gt;25,5.2,AND($X259&gt;=0.1,$X259&lt;=25),(($X259*2+0.1)/10)*($X259/10)))*
IFERROR((_xlfn.LET(
_xlpm.MA,
{0;0.8;0.85;0.9;0.95;1},
_xlpm.MAA,
{0;1;2;3;4;5},
INDEX(_xlpm.MA,MATCH(SUMPRODUCT(--((IF(ROUND(_xlpm.MAA,1)&gt;5,5,ROUND($AB259,1)))&gt;{0;1;2;3;4;5})),_xlpm.MAA,0)))
+N("КОЭФФИЦИЕНТ КОЛ-ВО КОНСТРУКЦИЙ")),1)*
$AB259,0))*
(IF($Q259="цифровой",$AG259/15*$AI259,1)
+N("ДЛЯ ЦИФРЫ"))</f>
        <v/>
      </c>
      <c r="EY259" s="110">
        <f>IFERROR(EX259*AY259,0)</f>
        <v/>
      </c>
      <c r="EZ259" s="131">
        <f>IFERROR(DP259/EY259*1000,0)</f>
        <v/>
      </c>
      <c r="FA259" s="112">
        <f>IFERROR(FC259/FB259,0)</f>
        <v/>
      </c>
      <c r="FB259" s="112">
        <f>IFERROR((FC259/(EY259/FF259*#REF!))*0.825,0)</f>
        <v/>
      </c>
      <c r="FC259" s="112">
        <f>IFERROR(((EX259*30/AR259)*100)/30,0)</f>
        <v/>
      </c>
      <c r="FD259" s="112">
        <f>IFERROR(EY259/G259*100%,0)</f>
        <v/>
      </c>
      <c r="FE259" s="112">
        <f>IFERROR(FD259/FC259*100%,0)</f>
        <v/>
      </c>
      <c r="FF259" s="110">
        <f>IFERROR(AR259/30*AY259,0)</f>
        <v/>
      </c>
    </row>
    <row r="260" ht="13" customHeight="1">
      <c r="A260" s="59" t="n"/>
      <c r="B260" s="60" t="n"/>
      <c r="C260" s="60" t="n"/>
      <c r="D260" s="60">
        <f t="array" ref="D260">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MATCH($E260,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60" s="60">
        <f t="array" ref="E260">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MATCH($F260,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60" s="60" t="inlineStr"/>
      <c r="G260" s="60" t="n"/>
      <c r="H260" s="60">
        <f t="array" ref="H260">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MATCH($I260,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60" s="60" t="n"/>
      <c r="J260" s="60" t="n"/>
      <c r="K260" s="60" t="n"/>
      <c r="L260" s="60" t="n"/>
      <c r="M260" s="60" t="n"/>
      <c r="N260" s="60" t="n"/>
      <c r="O260" s="60" t="n"/>
      <c r="P260" s="60">
        <f t="array" ref="P260">
_xlfn.IFS(
ISNUMBER(MATCH($Q260,{"шелфбаннер","разделитель","монетница","чековая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ISNUMBER(MATCH($Q260,{"LED/LCD","видеокулер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ISNUMBER(MATCH($Q260,{"автомобиль","машина","выставочное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ISNUMBER(MATCH($Q260,{"билборд","лифтовая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ISNUMBER(MATCH($Q260,{"навигация","подвесной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ISNUMBER(MATCH($Q260,{"движущаяся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ISNUMBER(MATCH($Q260,{"каталог","журнал"},)),
"Пресса",
$Q260="","")</f>
        <v/>
      </c>
      <c r="Q260" s="60" t="n"/>
      <c r="R260" s="60">
        <f t="array" ref="R260">
IFERROR(
_xlfn.IFS(
OR(ISNUMBER(MATCH($Q260,{"экспозиция","макет","стенд","автостенд","авто стенд","выставочное пространство","выставочные стенды","модульные выставочные стенды","3Д конструкция","3D конструкция"},)),P260="Экспонирование"),
"нестандартный",
ISNUMBER(MATCH($Q260,{"скроллер","призматрон"},)),
"динамический",
$P260="Видео",
"цифровой",
OR($P260="Пресса",$P260="Щит",$P260="POSm",$P260="Подвес",$P260="Брендирование/оклейка"),
"статический"),"")</f>
        <v/>
      </c>
      <c r="S260" s="59" t="n"/>
      <c r="T260" s="60" t="n"/>
      <c r="U260" s="60" t="n"/>
      <c r="V260" s="60">
        <f>
IF(P260="Видео",
"цифровой постер/ролик",
IF(ISNUMBER(MATCH(Q260,{"короб световой","короб световой | лайтбокс","короб световой | кристалайт","лайтбокс","лайт бокс","кристалайт","LB","lightbox"},)),
"бэклит",
IF(P260="Брендирование/оклейка",
"перфарированная пленка/самоклейка",
IF(P260="Экспонирование",
"под запрос",
IF(P260="Подвес",
"баннер/ткань",
"")))))</f>
        <v/>
      </c>
      <c r="W260" s="59" t="n"/>
      <c r="X260" s="59" t="n"/>
      <c r="Y260" s="59" t="n"/>
      <c r="Z260" s="61" t="n"/>
      <c r="AA260" s="61" t="n"/>
      <c r="AB260" s="61">
        <f>IF(BL260&gt;0,Z260,0)</f>
        <v/>
      </c>
      <c r="AC260" s="59" t="n"/>
      <c r="AD260" s="59" t="n"/>
      <c r="AE260" s="59" t="n"/>
      <c r="AF260" s="59" t="n"/>
      <c r="AG260" s="59" t="n"/>
      <c r="AH260" s="59" t="n"/>
      <c r="AI260" s="59" t="n"/>
      <c r="AJ260" s="59" t="n"/>
      <c r="AK260" s="59" t="n"/>
      <c r="AL260" s="62">
        <f>IFERROR(IF(OR(R260="статический",R260="динамический",R260="нестандартный",R260="",R260=""),"-",IF(AND(AH260="-",AI260="-"),"-",AK260*3600/AH260*AI260)),"-")</f>
        <v/>
      </c>
      <c r="AM260" s="62">
        <f>IFERROR(IF(OR(R260="статический",R260="динамический",R260="",R260="", R260="BTL",R260="нестандартный"),"-",AG260*AI260*AL260/60),"-")</f>
        <v/>
      </c>
      <c r="AN260" s="63">
        <f>IFERROR(IF(AH260="","-",AG260*AI260/AH260),"-")</f>
        <v/>
      </c>
      <c r="AO260" s="59">
        <f>IFERROR(IF(OR($R260="статический",$R260="динамический",$R260="",$R260="",$R260="BTL",$R260="нестандартный"),"-",$AL260*$AY260),"-")</f>
        <v/>
      </c>
      <c r="AP260" s="62">
        <f>IFERROR(IF(OR($R260="статический",$R260="динамический",$R260="",$R260="",$R260="BTL",$R260="нестандартный"),"-",$AM260*AY260),"-")</f>
        <v/>
      </c>
      <c r="AQ260" s="64" t="n"/>
      <c r="AR260" s="61" t="n"/>
      <c r="AS260" s="61" t="n"/>
      <c r="AT260" s="61" t="n"/>
      <c r="AU260" s="65" t="n"/>
      <c r="AV260" s="124">
        <f>IFERROR(DR260/AT260*1000,"n/a")</f>
        <v/>
      </c>
      <c r="AW260" s="67" t="n"/>
      <c r="AX260" s="67" t="n"/>
      <c r="AY260" s="43">
        <f>IFERROR(IF(OR($AW260="",$AX260=""),"",_xlfn.DAYS($AX260+1,$AW260)),"")</f>
        <v/>
      </c>
      <c r="AZ260" s="68">
        <f t="array" ref="AZ260">
_xlfn.LET(_xlpm.COEFF,
IF($AW260+$AX260=0,0,IF(MAX(MIN($AX260,EOMONTH(AZ$15,0))-MAX($AW260,AZ$15)+1,)&gt;0,1,0)),
_xlfn.IFS(
$ES260="LisChannel",
_xlpm.COEFF*
INDEX({1;1;1.2;1.2;1;1;1;1;1.2;1.2;1.2;1.2},
MATCH(MONTH(AZ$15),
{1,2,3,4,5,6,7,8,9,10,11,12})),
CONCATENATE($ES260," ",$L260)="RussOutdoor метро",
_xlpm.COEFF*
INDEX({0.8;0.9;1.1;1.1;1;1;1;1;1.1;1.1;1.1;1.1},
MATCH(MONTH(AZ$15),
{1,2,3,4,5,6,7,8,9,10,11,12})),
$ES260&lt;&gt;"LisChannel",
_xlpm.COEFF,
$ES260&lt;&gt;"RussOutdoor",
_xlpm.COEFF))</f>
        <v/>
      </c>
      <c r="BA260" s="68">
        <f t="array" ref="BA260">
_xlfn.LET(_xlpm.COEFF,
IF($AW260+$AX260=0,0,IF(MAX(MIN($AX260,EOMONTH(BA$15,0))-MAX($AW260,BA$15)+1,)&gt;0,1,0)),
_xlfn.IFS(
$ES260="LisChannel",
_xlpm.COEFF*
INDEX({1;1;1.2;1.2;1;1;1;1;1.2;1.2;1.2;1.2},
MATCH(MONTH(BA$15),
{1,2,3,4,5,6,7,8,9,10,11,12})),
CONCATENATE($ES260," ",$L260)="RussOutdoor метро",
_xlpm.COEFF*
INDEX({0.8;0.9;1.1;1.1;1;1;1;1;1.1;1.1;1.1;1.1},
MATCH(MONTH(BA$15),
{1,2,3,4,5,6,7,8,9,10,11,12})),
$ES260&lt;&gt;"LisChannel",
_xlpm.COEFF,
$ES260&lt;&gt;"RussOutdoor",
_xlpm.COEFF))</f>
        <v/>
      </c>
      <c r="BB260" s="68">
        <f t="array" ref="BB260">
_xlfn.LET(_xlpm.COEFF,
IF($AW260+$AX260=0,0,IF(MAX(MIN($AX260,EOMONTH(BB$15,0))-MAX($AW260,BB$15)+1,)&gt;0,1,0)),
_xlfn.IFS(
$ES260="LisChannel",
_xlpm.COEFF*
INDEX({1;1;1.2;1.2;1;1;1;1;1.2;1.2;1.2;1.2},
MATCH(MONTH(BB$15),
{1,2,3,4,5,6,7,8,9,10,11,12})),
CONCATENATE($ES260," ",$L260)="RussOutdoor метро",
_xlpm.COEFF*
INDEX({0.8;0.9;1.1;1.1;1;1;1;1;1.1;1.1;1.1;1.1},
MATCH(MONTH(BB$15),
{1,2,3,4,5,6,7,8,9,10,11,12})),
$ES260&lt;&gt;"LisChannel",
_xlpm.COEFF,
$ES260&lt;&gt;"RussOutdoor",
_xlpm.COEFF))</f>
        <v/>
      </c>
      <c r="BC260" s="68">
        <f t="array" ref="BC260">
_xlfn.LET(_xlpm.COEFF,
IF($AW260+$AX260=0,0,IF(MAX(MIN($AX260,EOMONTH(BC$15,0))-MAX($AW260,BC$15)+1,)&gt;0,1,0)),
_xlfn.IFS(
$ES260="LisChannel",
_xlpm.COEFF*
INDEX({1;1;1.2;1.2;1;1;1;1;1.2;1.2;1.2;1.2},
MATCH(MONTH(BC$15),
{1,2,3,4,5,6,7,8,9,10,11,12})),
CONCATENATE($ES260," ",$L260)="RussOutdoor метро",
_xlpm.COEFF*
INDEX({0.8;0.9;1.1;1.1;1;1;1;1;1.1;1.1;1.1;1.1},
MATCH(MONTH(BC$15),
{1,2,3,4,5,6,7,8,9,10,11,12})),
$ES260&lt;&gt;"LisChannel",
_xlpm.COEFF,
$ES260&lt;&gt;"RussOutdoor",
_xlpm.COEFF))</f>
        <v/>
      </c>
      <c r="BD260" s="68">
        <f t="array" ref="BD260">
_xlfn.LET(_xlpm.COEFF,
IF($AW260+$AX260=0,0,IF(MAX(MIN($AX260,EOMONTH(BD$15,0))-MAX($AW260,BD$15)+1,)&gt;0,1,0)),
_xlfn.IFS(
$ES260="LisChannel",
_xlpm.COEFF*
INDEX({1;1;1.2;1.2;1;1;1;1;1.2;1.2;1.2;1.2},
MATCH(MONTH(BD$15),
{1,2,3,4,5,6,7,8,9,10,11,12})),
CONCATENATE($ES260," ",$L260)="RussOutdoor метро",
_xlpm.COEFF*
INDEX({0.8;0.9;1.1;1.1;1;1;1;1;1.1;1.1;1.1;1.1},
MATCH(MONTH(BD$15),
{1,2,3,4,5,6,7,8,9,10,11,12})),
$ES260&lt;&gt;"LisChannel",
_xlpm.COEFF,
$ES260&lt;&gt;"RussOutdoor",
_xlpm.COEFF))</f>
        <v/>
      </c>
      <c r="BE260" s="68">
        <f t="array" ref="BE260">
_xlfn.LET(_xlpm.COEFF,
IF($AW260+$AX260=0,0,IF(MAX(MIN($AX260,EOMONTH(BE$15,0))-MAX($AW260,BE$15)+1,)&gt;0,1,0)),
_xlfn.IFS(
$ES260="LisChannel",
_xlpm.COEFF*
INDEX({1;1;1.2;1.2;1;1;1;1;1.2;1.2;1.2;1.2},
MATCH(MONTH(BE$15),
{1,2,3,4,5,6,7,8,9,10,11,12})),
CONCATENATE($ES260," ",$L260)="RussOutdoor метро",
_xlpm.COEFF*
INDEX({0.8;0.9;1.1;1.1;1;1;1;1;1.1;1.1;1.1;1.1},
MATCH(MONTH(BE$15),
{1,2,3,4,5,6,7,8,9,10,11,12})),
$ES260&lt;&gt;"LisChannel",
_xlpm.COEFF,
$ES260&lt;&gt;"RussOutdoor",
_xlpm.COEFF))</f>
        <v/>
      </c>
      <c r="BF260" s="68">
        <f t="array" ref="BF260">
_xlfn.LET(_xlpm.COEFF,
IF($AW260+$AX260=0,0,IF(MAX(MIN($AX260,EOMONTH(BF$15,0))-MAX($AW260,BF$15)+1,)&gt;0,1,0)),
_xlfn.IFS(
$ES260="LisChannel",
_xlpm.COEFF*
INDEX({1;1;1.2;1.2;1;1;1;1;1.2;1.2;1.2;1.2},
MATCH(MONTH(BF$15),
{1,2,3,4,5,6,7,8,9,10,11,12})),
CONCATENATE($ES260," ",$L260)="RussOutdoor метро",
_xlpm.COEFF*
INDEX({0.8;0.9;1.1;1.1;1;1;1;1;1.1;1.1;1.1;1.1},
MATCH(MONTH(BF$15),
{1,2,3,4,5,6,7,8,9,10,11,12})),
$ES260&lt;&gt;"LisChannel",
_xlpm.COEFF,
$ES260&lt;&gt;"RussOutdoor",
_xlpm.COEFF))</f>
        <v/>
      </c>
      <c r="BG260" s="68">
        <f t="array" ref="BG260">
_xlfn.LET(_xlpm.COEFF,
IF($AW260+$AX260=0,0,IF(MAX(MIN($AX260,EOMONTH(BG$15,0))-MAX($AW260,BG$15)+1,)&gt;0,1,0)),
_xlfn.IFS(
$ES260="LisChannel",
_xlpm.COEFF*
INDEX({1;1;1.2;1.2;1;1;1;1;1.2;1.2;1.2;1.2},
MATCH(MONTH(BG$15),
{1,2,3,4,5,6,7,8,9,10,11,12})),
CONCATENATE($ES260," ",$L260)="RussOutdoor метро",
_xlpm.COEFF*
INDEX({0.8;0.9;1.1;1.1;1;1;1;1;1.1;1.1;1.1;1.1},
MATCH(MONTH(BG$15),
{1,2,3,4,5,6,7,8,9,10,11,12})),
$ES260&lt;&gt;"LisChannel",
_xlpm.COEFF,
$ES260&lt;&gt;"RussOutdoor",
_xlpm.COEFF))</f>
        <v/>
      </c>
      <c r="BH260" s="68">
        <f t="array" ref="BH260">
_xlfn.LET(_xlpm.COEFF,
IF($AW260+$AX260=0,0,IF(MAX(MIN($AX260,EOMONTH(BH$15,0))-MAX($AW260,BH$15)+1,)&gt;0,1,0)),
_xlfn.IFS(
$ES260="LisChannel",
_xlpm.COEFF*
INDEX({1;1;1.2;1.2;1;1;1;1;1.2;1.2;1.2;1.2},
MATCH(MONTH(BH$15),
{1,2,3,4,5,6,7,8,9,10,11,12})),
CONCATENATE($ES260," ",$L260)="RussOutdoor метро",
_xlpm.COEFF*
INDEX({0.8;0.9;1.1;1.1;1;1;1;1;1.1;1.1;1.1;1.1},
MATCH(MONTH(BH$15),
{1,2,3,4,5,6,7,8,9,10,11,12})),
$ES260&lt;&gt;"LisChannel",
_xlpm.COEFF,
$ES260&lt;&gt;"RussOutdoor",
_xlpm.COEFF))</f>
        <v/>
      </c>
      <c r="BI260" s="68">
        <f t="array" ref="BI260">
_xlfn.LET(_xlpm.COEFF,
IF($AW260+$AX260=0,0,IF(MAX(MIN($AX260,EOMONTH(BI$15,0))-MAX($AW260,BI$15)+1,)&gt;0,1,0)),
_xlfn.IFS(
$ES260="LisChannel",
_xlpm.COEFF*
INDEX({1;1;1.2;1.2;1;1;1;1;1.2;1.2;1.2;1.2},
MATCH(MONTH(BI$15),
{1,2,3,4,5,6,7,8,9,10,11,12})),
CONCATENATE($ES260," ",$L260)="RussOutdoor метро",
_xlpm.COEFF*
INDEX({0.8;0.9;1.1;1.1;1;1;1;1;1.1;1.1;1.1;1.1},
MATCH(MONTH(BI$15),
{1,2,3,4,5,6,7,8,9,10,11,12})),
$ES260&lt;&gt;"LisChannel",
_xlpm.COEFF,
$ES260&lt;&gt;"RussOutdoor",
_xlpm.COEFF))</f>
        <v/>
      </c>
      <c r="BJ260" s="68">
        <f t="array" ref="BJ260">
_xlfn.LET(_xlpm.COEFF,
IF($AW260+$AX260=0,0,IF(MAX(MIN($AX260,EOMONTH(BJ$15,0))-MAX($AW260,BJ$15)+1,)&gt;0,1,0)),
_xlfn.IFS(
$ES260="LisChannel",
_xlpm.COEFF*
INDEX({1;1;1.2;1.2;1;1;1;1;1.2;1.2;1.2;1.2},
MATCH(MONTH(BJ$15),
{1,2,3,4,5,6,7,8,9,10,11,12})),
CONCATENATE($ES260," ",$L260)="RussOutdoor метро",
_xlpm.COEFF*
INDEX({0.8;0.9;1.1;1.1;1;1;1;1;1.1;1.1;1.1;1.1},
MATCH(MONTH(BJ$15),
{1,2,3,4,5,6,7,8,9,10,11,12})),
$ES260&lt;&gt;"LisChannel",
_xlpm.COEFF,
$ES260&lt;&gt;"RussOutdoor",
_xlpm.COEFF))</f>
        <v/>
      </c>
      <c r="BK260" s="68">
        <f t="array" ref="BK260">
_xlfn.LET(_xlpm.COEFF,
IF($AW260+$AX260=0,0,IF(MAX(MIN($AX260,EOMONTH(BK$15,0))-MAX($AW260,BK$15)+1,)&gt;0,1,0)),
_xlfn.IFS(
$ES260="LisChannel",
_xlpm.COEFF*
INDEX({1;1;1.2;1.2;1;1;1;1;1.2;1.2;1.2;1.2},
MATCH(MONTH(BK$15),
{1,2,3,4,5,6,7,8,9,10,11,12})),
CONCATENATE($ES260," ",$L260)="RussOutdoor метро",
_xlpm.COEFF*
INDEX({0.8;0.9;1.1;1.1;1;1;1;1;1.1;1.1;1.1;1.1},
MATCH(MONTH(BK$15),
{1,2,3,4,5,6,7,8,9,10,11,12})),
$ES260&lt;&gt;"LisChannel",
_xlpm.COEFF,
$ES260&lt;&gt;"RussOutdoor",
_xlpm.COEFF))</f>
        <v/>
      </c>
      <c r="BL260" s="62">
        <f>COUNTIFS($AZ260:$BK260,"&gt;0")</f>
        <v/>
      </c>
      <c r="BM260" s="65" t="n"/>
      <c r="BN260" s="125">
        <f>$DJ260</f>
        <v/>
      </c>
      <c r="BO260" s="63">
        <f>$DQ260</f>
        <v/>
      </c>
      <c r="BP260" s="125">
        <f>
IFERROR(
IF($BL260=0,0,
$BN260*(1-$BO260)),
0)</f>
        <v/>
      </c>
      <c r="BQ260" s="125">
        <f t="array" ref="BQ260">
IFERROR(
_xlfn.IFS(
$DH260="день_1",
$BP260*$BL260/($AX260-$AW260+1)*AZ260*(DAY(EOMONTH(AZ$15,0))),
$DH260="день_2",
$BP260/30*MAX(MIN($AX260,EOMONTH(AZ$15,0))-MAX($AW260,AZ$15)+1,),
$DH260="раб.день",
$BP260/30*(IFERROR(
_xlfn.LET(_xlpm.VD,
CHOOSE(
{1;2;3;4;5;6;7;8;9;10;11;12;13;14;15;16;17;18},
45658,45659,45660,45661,45662,45663,45664,45665,45711,45724,45778,45779,45785,45786,45820,45821,45965,46022),
_xlfn.LET(_xlpm.DD,
MAX(MIN($AX260,EOMONTH(AZ$15,0))-MAX($AW260,AZ$15),),
_xlfn.IFS(
AND(MONTH($AW260)=MONTH(AZ$15),MONTH($AX260)&lt;&gt;MONTH(AZ$15)),
NETWORKDAYS.INTL($AW260,$AW260+_xlpm.DD,1,_xlpm.VD),
AND(MONTH($AW260)&lt;&gt;MONTH(AZ$15),MONTH($AX260)=MONTH(AZ$15)),
NETWORKDAYS.INTL(($AX260)-_xlpm.DD,$AX260,1,_xlpm.VD),
AND(MONTH($AW260)&lt;MONTH(AZ$15),MONTH($AX260)&gt;MONTH(AZ$15)),
NETWORKDAYS.INTL((EOMONTH(AZ$15-1,1))-_xlpm.DD,EOMONTH(AZ$15-1,1),1,_xlpm.VD),
AND(MONTH($AW260)=MONTH(AZ$15),MONTH($AX260)=MONTH(AZ$15)),
NETWORKDAYS.INTL($AW260,$AX260,1,_xlpm.VD)))),0)),
$DH260="месяц",
$BP260*AZ260,
$DH260="неделя",
$BP260*AZ260/7*(ROUNDUP((DAY(EOMONTH(AZ$15,0)))/4,0))),
0)</f>
        <v/>
      </c>
      <c r="BR260" s="125">
        <f t="array" ref="BR260">
IFERROR(
_xlfn.IFS(
$DH260="день_1",
$BP260*$BL260/($AX260-$AW260+1)*BA260*(DAY(EOMONTH(BA$15,0))),
$DH260="день_2",
$BP260/30*MAX(MIN($AX260,EOMONTH(BA$15,0))-MAX($AW260,BA$15)+1,),
$DH260="раб.день",
$BP260/30*(IFERROR(
_xlfn.LET(_xlpm.VD,
CHOOSE(
{1;2;3;4;5;6;7;8;9;10;11;12;13;14;15;16;17;18},
45658,45659,45660,45661,45662,45663,45664,45665,45711,45724,45778,45779,45785,45786,45820,45821,45965,46022),
_xlfn.LET(_xlpm.DD,
MAX(MIN($AX260,EOMONTH(BA$15,0))-MAX($AW260,BA$15),),
_xlfn.IFS(
AND(MONTH($AW260)=MONTH(BA$15),MONTH($AX260)&lt;&gt;MONTH(BA$15)),
NETWORKDAYS.INTL($AW260,$AW260+_xlpm.DD,1,_xlpm.VD),
AND(MONTH($AW260)&lt;&gt;MONTH(BA$15),MONTH($AX260)=MONTH(BA$15)),
NETWORKDAYS.INTL(($AX260)-_xlpm.DD,$AX260,1,_xlpm.VD),
AND(MONTH($AW260)&lt;MONTH(BA$15),MONTH($AX260)&gt;MONTH(BA$15)),
NETWORKDAYS.INTL((EOMONTH(BA$15-1,1))-_xlpm.DD,EOMONTH(BA$15-1,1),1,_xlpm.VD),
AND(MONTH($AW260)=MONTH(BA$15),MONTH($AX260)=MONTH(BA$15)),
NETWORKDAYS.INTL($AW260,$AX260,1,_xlpm.VD)))),0)),
$DH260="месяц",
$BP260*BA260,
$DH260="неделя",
$BP260*BA260/7*(ROUNDUP((DAY(EOMONTH(BA$15,0)))/4,0))),
0)</f>
        <v/>
      </c>
      <c r="BS260" s="125">
        <f t="array" ref="BS260">
IFERROR(
_xlfn.IFS(
$DH260="день_1",
$BP260*$BL260/($AX260-$AW260+1)*BB260*(DAY(EOMONTH(BB$15,0))),
$DH260="день_2",
$BP260/30*MAX(MIN($AX260,EOMONTH(BB$15,0))-MAX($AW260,BB$15)+1,),
$DH260="раб.день",
$BP260/30*(IFERROR(
_xlfn.LET(_xlpm.VD,
CHOOSE(
{1;2;3;4;5;6;7;8;9;10;11;12;13;14;15;16;17;18},
45658,45659,45660,45661,45662,45663,45664,45665,45711,45724,45778,45779,45785,45786,45820,45821,45965,46022),
_xlfn.LET(_xlpm.DD,
MAX(MIN($AX260,EOMONTH(BB$15,0))-MAX($AW260,BB$15),),
_xlfn.IFS(
AND(MONTH($AW260)=MONTH(BB$15),MONTH($AX260)&lt;&gt;MONTH(BB$15)),
NETWORKDAYS.INTL($AW260,$AW260+_xlpm.DD,1,_xlpm.VD),
AND(MONTH($AW260)&lt;&gt;MONTH(BB$15),MONTH($AX260)=MONTH(BB$15)),
NETWORKDAYS.INTL(($AX260)-_xlpm.DD,$AX260,1,_xlpm.VD),
AND(MONTH($AW260)&lt;MONTH(BB$15),MONTH($AX260)&gt;MONTH(BB$15)),
NETWORKDAYS.INTL((EOMONTH(BB$15-1,1))-_xlpm.DD,EOMONTH(BB$15-1,1),1,_xlpm.VD),
AND(MONTH($AW260)=MONTH(BB$15),MONTH($AX260)=MONTH(BB$15)),
NETWORKDAYS.INTL($AW260,$AX260,1,_xlpm.VD)))),0)),
$DH260="месяц",
$BP260*BB260,
$DH260="неделя",
$BP260*BB260/7*(ROUNDUP((DAY(EOMONTH(BB$15,0)))/4,0))),
0)</f>
        <v/>
      </c>
      <c r="BT260" s="125">
        <f t="array" ref="BT260">
IFERROR(
_xlfn.IFS(
$DH260="день_1",
$BP260*$BL260/($AX260-$AW260+1)*BC260*(DAY(EOMONTH(BC$15,0))),
$DH260="день_2",
$BP260/30*MAX(MIN($AX260,EOMONTH(BC$15,0))-MAX($AW260,BC$15)+1,),
$DH260="раб.день",
$BP260/30*(IFERROR(
_xlfn.LET(_xlpm.VD,
CHOOSE(
{1;2;3;4;5;6;7;8;9;10;11;12;13;14;15;16;17;18},
45658,45659,45660,45661,45662,45663,45664,45665,45711,45724,45778,45779,45785,45786,45820,45821,45965,46022),
_xlfn.LET(_xlpm.DD,
MAX(MIN($AX260,EOMONTH(BC$15,0))-MAX($AW260,BC$15),),
_xlfn.IFS(
AND(MONTH($AW260)=MONTH(BC$15),MONTH($AX260)&lt;&gt;MONTH(BC$15)),
NETWORKDAYS.INTL($AW260,$AW260+_xlpm.DD,1,_xlpm.VD),
AND(MONTH($AW260)&lt;&gt;MONTH(BC$15),MONTH($AX260)=MONTH(BC$15)),
NETWORKDAYS.INTL(($AX260)-_xlpm.DD,$AX260,1,_xlpm.VD),
AND(MONTH($AW260)&lt;MONTH(BC$15),MONTH($AX260)&gt;MONTH(BC$15)),
NETWORKDAYS.INTL((EOMONTH(BC$15-1,1))-_xlpm.DD,EOMONTH(BC$15-1,1),1,_xlpm.VD),
AND(MONTH($AW260)=MONTH(BC$15),MONTH($AX260)=MONTH(BC$15)),
NETWORKDAYS.INTL($AW260,$AX260,1,_xlpm.VD)))),0)),
$DH260="месяц",
$BP260*BC260,
$DH260="неделя",
$BP260*BC260/7*(ROUNDUP((DAY(EOMONTH(BC$15,0)))/4,0))),
0)</f>
        <v/>
      </c>
      <c r="BU260" s="125">
        <f t="array" ref="BU260">
IFERROR(
_xlfn.IFS(
$DH260="день_1",
$BP260*$BL260/($AX260-$AW260+1)*BD260*(DAY(EOMONTH(BD$15,0))),
$DH260="день_2",
$BP260/30*MAX(MIN($AX260,EOMONTH(BD$15,0))-MAX($AW260,BD$15)+1,),
$DH260="раб.день",
$BP260/30*(IFERROR(
_xlfn.LET(_xlpm.VD,
CHOOSE(
{1;2;3;4;5;6;7;8;9;10;11;12;13;14;15;16;17;18},
45658,45659,45660,45661,45662,45663,45664,45665,45711,45724,45778,45779,45785,45786,45820,45821,45965,46022),
_xlfn.LET(_xlpm.DD,
MAX(MIN($AX260,EOMONTH(BD$15,0))-MAX($AW260,BD$15),),
_xlfn.IFS(
AND(MONTH($AW260)=MONTH(BD$15),MONTH($AX260)&lt;&gt;MONTH(BD$15)),
NETWORKDAYS.INTL($AW260,$AW260+_xlpm.DD,1,_xlpm.VD),
AND(MONTH($AW260)&lt;&gt;MONTH(BD$15),MONTH($AX260)=MONTH(BD$15)),
NETWORKDAYS.INTL(($AX260)-_xlpm.DD,$AX260,1,_xlpm.VD),
AND(MONTH($AW260)&lt;MONTH(BD$15),MONTH($AX260)&gt;MONTH(BD$15)),
NETWORKDAYS.INTL((EOMONTH(BD$15-1,1))-_xlpm.DD,EOMONTH(BD$15-1,1),1,_xlpm.VD),
AND(MONTH($AW260)=MONTH(BD$15),MONTH($AX260)=MONTH(BD$15)),
NETWORKDAYS.INTL($AW260,$AX260,1,_xlpm.VD)))),0)),
$DH260="месяц",
$BP260*BD260,
$DH260="неделя",
$BP260*BD260/7*(ROUNDUP((DAY(EOMONTH(BD$15,0)))/4,0))),
0)</f>
        <v/>
      </c>
      <c r="BV260" s="125">
        <f t="array" ref="BV260">
IFERROR(
_xlfn.IFS(
$DH260="день_1",
$BP260*$BL260/($AX260-$AW260+1)*BE260*(DAY(EOMONTH(BE$15,0))),
$DH260="день_2",
$BP260/30*MAX(MIN($AX260,EOMONTH(BE$15,0))-MAX($AW260,BE$15)+1,),
$DH260="раб.день",
$BP260/30*(IFERROR(
_xlfn.LET(_xlpm.VD,
CHOOSE(
{1;2;3;4;5;6;7;8;9;10;11;12;13;14;15;16;17;18},
45658,45659,45660,45661,45662,45663,45664,45665,45711,45724,45778,45779,45785,45786,45820,45821,45965,46022),
_xlfn.LET(_xlpm.DD,
MAX(MIN($AX260,EOMONTH(BE$15,0))-MAX($AW260,BE$15),),
_xlfn.IFS(
AND(MONTH($AW260)=MONTH(BE$15),MONTH($AX260)&lt;&gt;MONTH(BE$15)),
NETWORKDAYS.INTL($AW260,$AW260+_xlpm.DD,1,_xlpm.VD),
AND(MONTH($AW260)&lt;&gt;MONTH(BE$15),MONTH($AX260)=MONTH(BE$15)),
NETWORKDAYS.INTL(($AX260)-_xlpm.DD,$AX260,1,_xlpm.VD),
AND(MONTH($AW260)&lt;MONTH(BE$15),MONTH($AX260)&gt;MONTH(BE$15)),
NETWORKDAYS.INTL((EOMONTH(BE$15-1,1))-_xlpm.DD,EOMONTH(BE$15-1,1),1,_xlpm.VD),
AND(MONTH($AW260)=MONTH(BE$15),MONTH($AX260)=MONTH(BE$15)),
NETWORKDAYS.INTL($AW260,$AX260,1,_xlpm.VD)))),0)),
$DH260="месяц",
$BP260*BE260,
$DH260="неделя",
$BP260*BE260/7*(ROUNDUP((DAY(EOMONTH(BE$15,0)))/4,0))),
0)</f>
        <v/>
      </c>
      <c r="BW260" s="125">
        <f t="array" ref="BW260">
IFERROR(
_xlfn.IFS(
$DH260="день_1",
$BP260*$BL260/($AX260-$AW260+1)*BF260*(DAY(EOMONTH(BF$15,0))),
$DH260="день_2",
$BP260/30*MAX(MIN($AX260,EOMONTH(BF$15,0))-MAX($AW260,BF$15)+1,),
$DH260="раб.день",
$BP260/30*(IFERROR(
_xlfn.LET(_xlpm.VD,
CHOOSE(
{1;2;3;4;5;6;7;8;9;10;11;12;13;14;15;16;17;18},
45658,45659,45660,45661,45662,45663,45664,45665,45711,45724,45778,45779,45785,45786,45820,45821,45965,46022),
_xlfn.LET(_xlpm.DD,
MAX(MIN($AX260,EOMONTH(BF$15,0))-MAX($AW260,BF$15),),
_xlfn.IFS(
AND(MONTH($AW260)=MONTH(BF$15),MONTH($AX260)&lt;&gt;MONTH(BF$15)),
NETWORKDAYS.INTL($AW260,$AW260+_xlpm.DD,1,_xlpm.VD),
AND(MONTH($AW260)&lt;&gt;MONTH(BF$15),MONTH($AX260)=MONTH(BF$15)),
NETWORKDAYS.INTL(($AX260)-_xlpm.DD,$AX260,1,_xlpm.VD),
AND(MONTH($AW260)&lt;MONTH(BF$15),MONTH($AX260)&gt;MONTH(BF$15)),
NETWORKDAYS.INTL((EOMONTH(BF$15-1,1))-_xlpm.DD,EOMONTH(BF$15-1,1),1,_xlpm.VD),
AND(MONTH($AW260)=MONTH(BF$15),MONTH($AX260)=MONTH(BF$15)),
NETWORKDAYS.INTL($AW260,$AX260,1,_xlpm.VD)))),0)),
$DH260="месяц",
$BP260*BF260,
$DH260="неделя",
$BP260*BF260/7*(ROUNDUP((DAY(EOMONTH(BF$15,0)))/4,0))),
0)</f>
        <v/>
      </c>
      <c r="BX260" s="125">
        <f t="array" ref="BX260">
IFERROR(
_xlfn.IFS(
$DH260="день_1",
$BP260*$BL260/($AX260-$AW260+1)*BG260*(DAY(EOMONTH(BG$15,0))),
$DH260="день_2",
$BP260/30*MAX(MIN($AX260,EOMONTH(BG$15,0))-MAX($AW260,BG$15)+1,),
$DH260="раб.день",
$BP260/30*(IFERROR(
_xlfn.LET(_xlpm.VD,
CHOOSE(
{1;2;3;4;5;6;7;8;9;10;11;12;13;14;15;16;17;18},
45658,45659,45660,45661,45662,45663,45664,45665,45711,45724,45778,45779,45785,45786,45820,45821,45965,46022),
_xlfn.LET(_xlpm.DD,
MAX(MIN($AX260,EOMONTH(BG$15,0))-MAX($AW260,BG$15),),
_xlfn.IFS(
AND(MONTH($AW260)=MONTH(BG$15),MONTH($AX260)&lt;&gt;MONTH(BG$15)),
NETWORKDAYS.INTL($AW260,$AW260+_xlpm.DD,1,_xlpm.VD),
AND(MONTH($AW260)&lt;&gt;MONTH(BG$15),MONTH($AX260)=MONTH(BG$15)),
NETWORKDAYS.INTL(($AX260)-_xlpm.DD,$AX260,1,_xlpm.VD),
AND(MONTH($AW260)&lt;MONTH(BG$15),MONTH($AX260)&gt;MONTH(BG$15)),
NETWORKDAYS.INTL((EOMONTH(BG$15-1,1))-_xlpm.DD,EOMONTH(BG$15-1,1),1,_xlpm.VD),
AND(MONTH($AW260)=MONTH(BG$15),MONTH($AX260)=MONTH(BG$15)),
NETWORKDAYS.INTL($AW260,$AX260,1,_xlpm.VD)))),0)),
$DH260="месяц",
$BP260*BG260,
$DH260="неделя",
$BP260*BG260/7*(ROUNDUP((DAY(EOMONTH(BG$15,0)))/4,0))),
0)</f>
        <v/>
      </c>
      <c r="BY260" s="125">
        <f t="array" ref="BY260">
IFERROR(
_xlfn.IFS(
$DH260="день_1",
$BP260*$BL260/($AX260-$AW260+1)*BH260*(DAY(EOMONTH(BH$15,0))),
$DH260="день_2",
$BP260/30*MAX(MIN($AX260,EOMONTH(BH$15,0))-MAX($AW260,BH$15)+1,),
$DH260="раб.день",
$BP260/30*(IFERROR(
_xlfn.LET(_xlpm.VD,
CHOOSE(
{1;2;3;4;5;6;7;8;9;10;11;12;13;14;15;16;17;18},
45658,45659,45660,45661,45662,45663,45664,45665,45711,45724,45778,45779,45785,45786,45820,45821,45965,46022),
_xlfn.LET(_xlpm.DD,
MAX(MIN($AX260,EOMONTH(BH$15,0))-MAX($AW260,BH$15),),
_xlfn.IFS(
AND(MONTH($AW260)=MONTH(BH$15),MONTH($AX260)&lt;&gt;MONTH(BH$15)),
NETWORKDAYS.INTL($AW260,$AW260+_xlpm.DD,1,_xlpm.VD),
AND(MONTH($AW260)&lt;&gt;MONTH(BH$15),MONTH($AX260)=MONTH(BH$15)),
NETWORKDAYS.INTL(($AX260)-_xlpm.DD,$AX260,1,_xlpm.VD),
AND(MONTH($AW260)&lt;MONTH(BH$15),MONTH($AX260)&gt;MONTH(BH$15)),
NETWORKDAYS.INTL((EOMONTH(BH$15-1,1))-_xlpm.DD,EOMONTH(BH$15-1,1),1,_xlpm.VD),
AND(MONTH($AW260)=MONTH(BH$15),MONTH($AX260)=MONTH(BH$15)),
NETWORKDAYS.INTL($AW260,$AX260,1,_xlpm.VD)))),0)),
$DH260="месяц",
$BP260*BH260,
$DH260="неделя",
$BP260*BH260/7*(ROUNDUP((DAY(EOMONTH(BH$15,0)))/4,0))),
0)</f>
        <v/>
      </c>
      <c r="BZ260" s="125">
        <f t="array" ref="BZ260">
IFERROR(
_xlfn.IFS(
$DH260="день_1",
$BP260*$BL260/($AX260-$AW260+1)*BI260*(DAY(EOMONTH(BI$15,0))),
$DH260="день_2",
$BP260/30*MAX(MIN($AX260,EOMONTH(BI$15,0))-MAX($AW260,BI$15)+1,),
$DH260="раб.день",
$BP260/30*(IFERROR(
_xlfn.LET(_xlpm.VD,
CHOOSE(
{1;2;3;4;5;6;7;8;9;10;11;12;13;14;15;16;17;18},
45658,45659,45660,45661,45662,45663,45664,45665,45711,45724,45778,45779,45785,45786,45820,45821,45965,46022),
_xlfn.LET(_xlpm.DD,
MAX(MIN($AX260,EOMONTH(BI$15,0))-MAX($AW260,BI$15),),
_xlfn.IFS(
AND(MONTH($AW260)=MONTH(BI$15),MONTH($AX260)&lt;&gt;MONTH(BI$15)),
NETWORKDAYS.INTL($AW260,$AW260+_xlpm.DD,1,_xlpm.VD),
AND(MONTH($AW260)&lt;&gt;MONTH(BI$15),MONTH($AX260)=MONTH(BI$15)),
NETWORKDAYS.INTL(($AX260)-_xlpm.DD,$AX260,1,_xlpm.VD),
AND(MONTH($AW260)&lt;MONTH(BI$15),MONTH($AX260)&gt;MONTH(BI$15)),
NETWORKDAYS.INTL((EOMONTH(BI$15-1,1))-_xlpm.DD,EOMONTH(BI$15-1,1),1,_xlpm.VD),
AND(MONTH($AW260)=MONTH(BI$15),MONTH($AX260)=MONTH(BI$15)),
NETWORKDAYS.INTL($AW260,$AX260,1,_xlpm.VD)))),0)),
$DH260="месяц",
$BP260*BI260,
$DH260="неделя",
$BP260*BI260/7*(ROUNDUP((DAY(EOMONTH(BI$15,0)))/4,0))),
0)</f>
        <v/>
      </c>
      <c r="CA260" s="125">
        <f t="array" ref="CA260">
IFERROR(
_xlfn.IFS(
$DH260="день_1",
$BP260*$BL260/($AX260-$AW260+1)*BJ260*(DAY(EOMONTH(BJ$15,0))),
$DH260="день_2",
$BP260/30*MAX(MIN($AX260,EOMONTH(BJ$15,0))-MAX($AW260,BJ$15)+1,),
$DH260="раб.день",
$BP260/30*(IFERROR(
_xlfn.LET(_xlpm.VD,
CHOOSE(
{1;2;3;4;5;6;7;8;9;10;11;12;13;14;15;16;17;18},
45658,45659,45660,45661,45662,45663,45664,45665,45711,45724,45778,45779,45785,45786,45820,45821,45965,46022),
_xlfn.LET(_xlpm.DD,
MAX(MIN($AX260,EOMONTH(BJ$15,0))-MAX($AW260,BJ$15),),
_xlfn.IFS(
AND(MONTH($AW260)=MONTH(BJ$15),MONTH($AX260)&lt;&gt;MONTH(BJ$15)),
NETWORKDAYS.INTL($AW260,$AW260+_xlpm.DD,1,_xlpm.VD),
AND(MONTH($AW260)&lt;&gt;MONTH(BJ$15),MONTH($AX260)=MONTH(BJ$15)),
NETWORKDAYS.INTL(($AX260)-_xlpm.DD,$AX260,1,_xlpm.VD),
AND(MONTH($AW260)&lt;MONTH(BJ$15),MONTH($AX260)&gt;MONTH(BJ$15)),
NETWORKDAYS.INTL((EOMONTH(BJ$15-1,1))-_xlpm.DD,EOMONTH(BJ$15-1,1),1,_xlpm.VD),
AND(MONTH($AW260)=MONTH(BJ$15),MONTH($AX260)=MONTH(BJ$15)),
NETWORKDAYS.INTL($AW260,$AX260,1,_xlpm.VD)))),0)),
$DH260="месяц",
$BP260*BJ260,
$DH260="неделя",
$BP260*BJ260/7*(ROUNDUP((DAY(EOMONTH(BJ$15,0)))/4,0))),
0)</f>
        <v/>
      </c>
      <c r="CB260" s="125">
        <f t="array" ref="CB260">
IFERROR(
_xlfn.IFS(
$DH260="день_1",
$BP260*$BL260/($AX260-$AW260+1)*BK260*(DAY(EOMONTH(BK$15,0))),
$DH260="день_2",
$BP260/30*MAX(MIN($AX260,EOMONTH(BK$15,0))-MAX($AW260,BK$15)+1,),
$DH260="раб.день",
$BP260/30*(IFERROR(
_xlfn.LET(_xlpm.VD,
CHOOSE(
{1;2;3;4;5;6;7;8;9;10;11;12;13;14;15;16;17;18},
45658,45659,45660,45661,45662,45663,45664,45665,45711,45724,45778,45779,45785,45786,45820,45821,45965,46022),
_xlfn.LET(_xlpm.DD,
MAX(MIN($AX260,EOMONTH(BK$15,0))-MAX($AW260,BK$15),),
_xlfn.IFS(
AND(MONTH($AW260)=MONTH(BK$15),MONTH($AX260)&lt;&gt;MONTH(BK$15)),
NETWORKDAYS.INTL($AW260,$AW260+_xlpm.DD,1,_xlpm.VD),
AND(MONTH($AW260)&lt;&gt;MONTH(BK$15),MONTH($AX260)=MONTH(BK$15)),
NETWORKDAYS.INTL(($AX260)-_xlpm.DD,$AX260,1,_xlpm.VD),
AND(MONTH($AW260)&lt;MONTH(BK$15),MONTH($AX260)&gt;MONTH(BK$15)),
NETWORKDAYS.INTL((EOMONTH(BK$15-1,1))-_xlpm.DD,EOMONTH(BK$15-1,1),1,_xlpm.VD),
AND(MONTH($AW260)=MONTH(BK$15),MONTH($AX260)=MONTH(BK$15)),
NETWORKDAYS.INTL($AW260,$AX260,1,_xlpm.VD)))),0)),
$DH260="месяц",
$BP260*BK260,
$DH260="неделя",
$BP260*BK260/7*(ROUNDUP((DAY(EOMONTH(BK$15,0)))/4,0))),
0)</f>
        <v/>
      </c>
      <c r="CC260" s="125">
        <f>SUM($BQ260:$CB260)</f>
        <v/>
      </c>
      <c r="CD260" s="126">
        <f>SUM($EH260:$EH260)</f>
        <v/>
      </c>
      <c r="CE260" s="126">
        <f>$CD260*$AB260</f>
        <v/>
      </c>
      <c r="CF260" s="126">
        <f>SUM($EK260:$EK260)</f>
        <v/>
      </c>
      <c r="CG260" s="126">
        <f>$CF260*$AB260</f>
        <v/>
      </c>
      <c r="CH260" s="126">
        <f>SUM($CC260,$CE260,$CG260)</f>
        <v/>
      </c>
      <c r="CI260" s="126">
        <f>$CH260*(1+$CM260)</f>
        <v/>
      </c>
      <c r="CJ260" s="127" t="n">
        <v>0</v>
      </c>
      <c r="CK260" s="126">
        <f>SUM($CH260:$CH260)*(1+$CJ260)</f>
        <v/>
      </c>
      <c r="CL260" s="126">
        <f>SUM($CH260:$CH260)*(1+$CM260)</f>
        <v/>
      </c>
      <c r="CM260" s="59" t="inlineStr">
        <is>
          <t>20%</t>
        </is>
      </c>
      <c r="CN260" s="59" t="n"/>
      <c r="CO260" s="72" t="n"/>
      <c r="CP260" s="59" t="n"/>
      <c r="CQ260" s="73" t="n"/>
      <c r="CR260" s="73" t="n"/>
      <c r="CS260" s="73" t="n"/>
      <c r="CT260" s="72" t="n"/>
      <c r="CU260" s="79" t="inlineStr">
        <is>
          <t> </t>
        </is>
      </c>
      <c r="CV260" s="60" t="n"/>
      <c r="CW260" s="60" t="n"/>
      <c r="CX260" s="60" t="n"/>
      <c r="CY260" s="127">
        <f>IFERROR(($CC260-$EE260)/($EE260/(1-$DQ260)),0)</f>
        <v/>
      </c>
      <c r="CZ260" s="127">
        <f>IFERROR(1-$EI260/($CE260),0)</f>
        <v/>
      </c>
      <c r="DA260" s="127">
        <f>IFERROR(1-$EL260/($CG260),0)</f>
        <v/>
      </c>
      <c r="DB260" s="126">
        <f>ROUND(IFERROR(($CI260/(1+$CM260)-$EN260),0),2)</f>
        <v/>
      </c>
      <c r="DC260" s="128" t="n"/>
      <c r="DD260" s="125" t="n"/>
      <c r="DE260" s="75" t="n">
        <v>0</v>
      </c>
      <c r="DF260" s="128" t="n"/>
      <c r="DG260" s="125">
        <f>IF($DC260=0,0,$DD260*($DC260*100%-$DE260*$DF260))*SUM($AB260:$AB260)</f>
        <v/>
      </c>
      <c r="DH260" s="129" t="inlineStr">
        <is>
          <t>месяц</t>
        </is>
      </c>
      <c r="DI260" s="130">
        <f t="array" ref="DI260">IFERROR(
IF($ES260="LisChannel",
(ROUND(((INDEX({174.625;153.888888888889;130.972222222222},MATCH($AI260,{2;3;4}),0))*$AG260*$AI260),2)),0),0)</f>
        <v/>
      </c>
      <c r="DJ260" s="130">
        <f>
_xlfn.LET(_xlpm.X,
IFERROR(
IF($ES260="НовиковТВ",
(_xlfn.LET(_xlpm.NTV,
_xlfn.LET(_xlpm.MIN,350000,
IF(SUMIFS($DI:$DI,$ES:$ES,"НовиковТВ")&lt;=_xlpm.MIN,
(SUMIFS($DI:$DI,$ES:$ES,"НовиковТВ")/(COUNTIFS($ES:$ES,"НовиковТВ")))*_xlpm.MIN/SUMIFS($DI:$DI,$ES:$ES,"НовиковТВ"),
DI260)),
_xlpm.NTV+$DG260/(1-(1-(_xlpm.NTV)*(1-$DL260)*(1-$DM260)*(1-$DN260)*(1-$DO260)*(1-$DP260)/_xlpm.NTV))))/(1+$EP260),
$DI260+$DG260/(1-(1-($DI260)*(1-$DL260)*(1-$DM260)*(1-$DN260)*(1-$DO260)*(1-$DP260)/$DI260))),
0),
_xlpm.X*(1+$CM260)*(1+$CW260)-_xlpm.X*(1+$CM260)+_xlpm.X)</f>
        <v/>
      </c>
      <c r="DK260" s="125" t="inlineStr">
        <is>
          <t>послед.</t>
        </is>
      </c>
      <c r="DL260" s="63" t="n">
        <v>0</v>
      </c>
      <c r="DM260" s="63" t="n">
        <v>0</v>
      </c>
      <c r="DN260" s="63" t="n">
        <v>0</v>
      </c>
      <c r="DO260" s="63" t="n">
        <v>0</v>
      </c>
      <c r="DP260" s="63" t="n">
        <v>0</v>
      </c>
      <c r="DQ260" s="63">
        <f t="array" ref="DQ260">IFERROR(_xlfn.IFS(
$DK260="послед.",1-(1-$DL260)*(1-$DM260)*(1-$DN260)*(1-$DO260)*(1-$DP260),
$DK260="сумм.",$DL260+$DM260+$DN260+$DO260+$DP260),
0)</f>
        <v/>
      </c>
      <c r="DR260" s="125">
        <f t="array" ref="DR260">
IFERROR(
_xlfn.IFS(
$BL260=0,
0,
$BL260&gt;0,
_xlfn.IFS($DK260="послед.",
$DJ260*(1-$DL260)*(1-$DM260)*(1-$DN260)*(1-$DO260)*(1-$DP260),
$DK260="сумм.",
$DJ260*(1-($DL260+$DM260+$DN260+$DO260+$DP260)))),0)</f>
        <v/>
      </c>
      <c r="DS260" s="125">
        <f t="array" ref="DS260">
IFERROR(_xlfn.IFS(
$DH260="день_1",
$DR260*$BL260/($AX260-$AW260+1)*AZ260*(DAY(EOMONTH(AZ$15,0))),
$DH260="день_2",
$DR260/30*MAX(MIN($AX260,EOMONTH(AZ$15,0))-MAX($AW260,AZ$15)+1,),
$DH260="раб.день",
$DR260/30*(IFERROR(
_xlfn.LET(_xlpm.VD,
CHOOSE(
{1;2;3;4;5;6;7;8;9;10;11;12;13;14;15;16;17;18},
45658,45659,45660,45661,45662,45663,45664,45665,45711,45724,45778,45779,45785,45786,45820,45821,45965,46022),
_xlfn.LET(_xlpm.DD,
MAX(MIN($AX260,EOMONTH(AZ$15,0))-MAX($AW260,AZ$15),),
_xlfn.IFS(
AND(MONTH($AW260)=MONTH(AZ$15),MONTH($AX260)&lt;&gt;MONTH(AZ$15)),
NETWORKDAYS.INTL($AW260,$AW260+_xlpm.DD,1,_xlpm.VD),
AND(MONTH($AW260)&lt;&gt;MONTH(AZ$15),MONTH($AX260)=MONTH(AZ$15)),
NETWORKDAYS.INTL(($AX260)-_xlpm.DD,$AX260,1,_xlpm.VD),
AND(MONTH($AW260)&lt;MONTH(AZ$15),MONTH($AX260)&gt;MONTH(AZ$15)),
NETWORKDAYS.INTL((EOMONTH(AZ$15-1,1))-_xlpm.DD,EOMONTH(AZ$15-1,1),1,_xlpm.VD),
AND(MONTH($AW260)=MONTH(AZ$15),MONTH($AX260)=MONTH(AZ$15)),
NETWORKDAYS.INTL($AW260,$AX260,1,_xlpm.VD)))),0)),
$DH260="месяц",
$DR260*AZ260,
$DH260="неделя",
$DR260*AZ260/7*(ROUNDUP((DAY(EOMONTH(AZ$15,0)))/4,0))),
0)</f>
        <v/>
      </c>
      <c r="DT260" s="125">
        <f t="array" ref="DT260">
IFERROR(_xlfn.IFS(
$DH260="день_1",
$DR260*$BL260/($AX260-$AW260+1)*BA260*(DAY(EOMONTH(BA$15,0))),
$DH260="день_2",
$DR260/30*MAX(MIN($AX260,EOMONTH(BA$15,0))-MAX($AW260,BA$15)+1,),
$DH260="раб.день",
$DR260/30*(IFERROR(
_xlfn.LET(_xlpm.VD,
CHOOSE(
{1;2;3;4;5;6;7;8;9;10;11;12;13;14;15;16;17;18},
45658,45659,45660,45661,45662,45663,45664,45665,45711,45724,45778,45779,45785,45786,45820,45821,45965,46022),
_xlfn.LET(_xlpm.DD,
MAX(MIN($AX260,EOMONTH(BA$15,0))-MAX($AW260,BA$15),),
_xlfn.IFS(
AND(MONTH($AW260)=MONTH(BA$15),MONTH($AX260)&lt;&gt;MONTH(BA$15)),
NETWORKDAYS.INTL($AW260,$AW260+_xlpm.DD,1,_xlpm.VD),
AND(MONTH($AW260)&lt;&gt;MONTH(BA$15),MONTH($AX260)=MONTH(BA$15)),
NETWORKDAYS.INTL(($AX260)-_xlpm.DD,$AX260,1,_xlpm.VD),
AND(MONTH($AW260)&lt;MONTH(BA$15),MONTH($AX260)&gt;MONTH(BA$15)),
NETWORKDAYS.INTL((EOMONTH(BA$15-1,1))-_xlpm.DD,EOMONTH(BA$15-1,1),1,_xlpm.VD),
AND(MONTH($AW260)=MONTH(BA$15),MONTH($AX260)=MONTH(BA$15)),
NETWORKDAYS.INTL($AW260,$AX260,1,_xlpm.VD)))),0)),
$DH260="месяц",
$DR260*BA260,
$DH260="неделя",
$DR260*BA260/7*(ROUNDUP((DAY(EOMONTH(BA$15,0)))/4,0))),
0)</f>
        <v/>
      </c>
      <c r="DU260" s="125">
        <f t="array" ref="DU260">
IFERROR(_xlfn.IFS(
$DH260="день_1",
$DR260*$BL260/($AX260-$AW260+1)*BB260*(DAY(EOMONTH(BB$15,0))),
$DH260="день_2",
$DR260/30*MAX(MIN($AX260,EOMONTH(BB$15,0))-MAX($AW260,BB$15)+1,),
$DH260="раб.день",
$DR260/30*(IFERROR(
_xlfn.LET(_xlpm.VD,
CHOOSE(
{1;2;3;4;5;6;7;8;9;10;11;12;13;14;15;16;17;18},
45658,45659,45660,45661,45662,45663,45664,45665,45711,45724,45778,45779,45785,45786,45820,45821,45965,46022),
_xlfn.LET(_xlpm.DD,
MAX(MIN($AX260,EOMONTH(BB$15,0))-MAX($AW260,BB$15),),
_xlfn.IFS(
AND(MONTH($AW260)=MONTH(BB$15),MONTH($AX260)&lt;&gt;MONTH(BB$15)),
NETWORKDAYS.INTL($AW260,$AW260+_xlpm.DD,1,_xlpm.VD),
AND(MONTH($AW260)&lt;&gt;MONTH(BB$15),MONTH($AX260)=MONTH(BB$15)),
NETWORKDAYS.INTL(($AX260)-_xlpm.DD,$AX260,1,_xlpm.VD),
AND(MONTH($AW260)&lt;MONTH(BB$15),MONTH($AX260)&gt;MONTH(BB$15)),
NETWORKDAYS.INTL((EOMONTH(BB$15-1,1))-_xlpm.DD,EOMONTH(BB$15-1,1),1,_xlpm.VD),
AND(MONTH($AW260)=MONTH(BB$15),MONTH($AX260)=MONTH(BB$15)),
NETWORKDAYS.INTL($AW260,$AX260,1,_xlpm.VD)))),0)),
$DH260="месяц",
$DR260*BB260,
$DH260="неделя",
$DR260*BB260/7*(ROUNDUP((DAY(EOMONTH(BB$15,0)))/4,0))),
0)</f>
        <v/>
      </c>
      <c r="DV260" s="125">
        <f t="array" ref="DV260">
IFERROR(_xlfn.IFS(
$DH260="день_1",
$DR260*$BL260/($AX260-$AW260+1)*BC260*(DAY(EOMONTH(BC$15,0))),
$DH260="день_2",
$DR260/30*MAX(MIN($AX260,EOMONTH(BC$15,0))-MAX($AW260,BC$15)+1,),
$DH260="раб.день",
$DR260/30*(IFERROR(
_xlfn.LET(_xlpm.VD,
CHOOSE(
{1;2;3;4;5;6;7;8;9;10;11;12;13;14;15;16;17;18},
45658,45659,45660,45661,45662,45663,45664,45665,45711,45724,45778,45779,45785,45786,45820,45821,45965,46022),
_xlfn.LET(_xlpm.DD,
MAX(MIN($AX260,EOMONTH(BC$15,0))-MAX($AW260,BC$15),),
_xlfn.IFS(
AND(MONTH($AW260)=MONTH(BC$15),MONTH($AX260)&lt;&gt;MONTH(BC$15)),
NETWORKDAYS.INTL($AW260,$AW260+_xlpm.DD,1,_xlpm.VD),
AND(MONTH($AW260)&lt;&gt;MONTH(BC$15),MONTH($AX260)=MONTH(BC$15)),
NETWORKDAYS.INTL(($AX260)-_xlpm.DD,$AX260,1,_xlpm.VD),
AND(MONTH($AW260)&lt;MONTH(BC$15),MONTH($AX260)&gt;MONTH(BC$15)),
NETWORKDAYS.INTL((EOMONTH(BC$15-1,1))-_xlpm.DD,EOMONTH(BC$15-1,1),1,_xlpm.VD),
AND(MONTH($AW260)=MONTH(BC$15),MONTH($AX260)=MONTH(BC$15)),
NETWORKDAYS.INTL($AW260,$AX260,1,_xlpm.VD)))),0)),
$DH260="месяц",
$DR260*BC260,
$DH260="неделя",
$DR260*BC260/7*(ROUNDUP((DAY(EOMONTH(BC$15,0)))/4,0))),
0)</f>
        <v/>
      </c>
      <c r="DW260" s="125">
        <f t="array" ref="DW260">
IFERROR(_xlfn.IFS(
$DH260="день_1",
$DR260*$BL260/($AX260-$AW260+1)*BD260*(DAY(EOMONTH(BD$15,0))),
$DH260="день_2",
$DR260/30*MAX(MIN($AX260,EOMONTH(BD$15,0))-MAX($AW260,BD$15)+1,),
$DH260="раб.день",
$DR260/30*(IFERROR(
_xlfn.LET(_xlpm.VD,
CHOOSE(
{1;2;3;4;5;6;7;8;9;10;11;12;13;14;15;16;17;18},
45658,45659,45660,45661,45662,45663,45664,45665,45711,45724,45778,45779,45785,45786,45820,45821,45965,46022),
_xlfn.LET(_xlpm.DD,
MAX(MIN($AX260,EOMONTH(BD$15,0))-MAX($AW260,BD$15),),
_xlfn.IFS(
AND(MONTH($AW260)=MONTH(BD$15),MONTH($AX260)&lt;&gt;MONTH(BD$15)),
NETWORKDAYS.INTL($AW260,$AW260+_xlpm.DD,1,_xlpm.VD),
AND(MONTH($AW260)&lt;&gt;MONTH(BD$15),MONTH($AX260)=MONTH(BD$15)),
NETWORKDAYS.INTL(($AX260)-_xlpm.DD,$AX260,1,_xlpm.VD),
AND(MONTH($AW260)&lt;MONTH(BD$15),MONTH($AX260)&gt;MONTH(BD$15)),
NETWORKDAYS.INTL((EOMONTH(BD$15-1,1))-_xlpm.DD,EOMONTH(BD$15-1,1),1,_xlpm.VD),
AND(MONTH($AW260)=MONTH(BD$15),MONTH($AX260)=MONTH(BD$15)),
NETWORKDAYS.INTL($AW260,$AX260,1,_xlpm.VD)))),0)),
$DH260="месяц",
$DR260*BD260,
$DH260="неделя",
$DR260*BD260/7*(ROUNDUP((DAY(EOMONTH(BD$15,0)))/4,0))),
0)</f>
        <v/>
      </c>
      <c r="DX260" s="125">
        <f t="array" ref="DX260">
IFERROR(_xlfn.IFS(
$DH260="день_1",
$DR260*$BL260/($AX260-$AW260+1)*BE260*(DAY(EOMONTH(BE$15,0))),
$DH260="день_2",
$DR260/30*MAX(MIN($AX260,EOMONTH(BE$15,0))-MAX($AW260,BE$15)+1,),
$DH260="раб.день",
$DR260/30*(IFERROR(
_xlfn.LET(_xlpm.VD,
CHOOSE(
{1;2;3;4;5;6;7;8;9;10;11;12;13;14;15;16;17;18},
45658,45659,45660,45661,45662,45663,45664,45665,45711,45724,45778,45779,45785,45786,45820,45821,45965,46022),
_xlfn.LET(_xlpm.DD,
MAX(MIN($AX260,EOMONTH(BE$15,0))-MAX($AW260,BE$15),),
_xlfn.IFS(
AND(MONTH($AW260)=MONTH(BE$15),MONTH($AX260)&lt;&gt;MONTH(BE$15)),
NETWORKDAYS.INTL($AW260,$AW260+_xlpm.DD,1,_xlpm.VD),
AND(MONTH($AW260)&lt;&gt;MONTH(BE$15),MONTH($AX260)=MONTH(BE$15)),
NETWORKDAYS.INTL(($AX260)-_xlpm.DD,$AX260,1,_xlpm.VD),
AND(MONTH($AW260)&lt;MONTH(BE$15),MONTH($AX260)&gt;MONTH(BE$15)),
NETWORKDAYS.INTL((EOMONTH(BE$15-1,1))-_xlpm.DD,EOMONTH(BE$15-1,1),1,_xlpm.VD),
AND(MONTH($AW260)=MONTH(BE$15),MONTH($AX260)=MONTH(BE$15)),
NETWORKDAYS.INTL($AW260,$AX260,1,_xlpm.VD)))),0)),
$DH260="месяц",
$DR260*BE260,
$DH260="неделя",
$DR260*BE260/7*(ROUNDUP((DAY(EOMONTH(BE$15,0)))/4,0))),
0)</f>
        <v/>
      </c>
      <c r="DY260" s="125">
        <f t="array" ref="DY260">
IFERROR(_xlfn.IFS(
$DH260="день_1",
$DR260*$BL260/($AX260-$AW260+1)*BF260*(DAY(EOMONTH(BF$15,0))),
$DH260="день_2",
$DR260/30*MAX(MIN($AX260,EOMONTH(BF$15,0))-MAX($AW260,BF$15)+1,),
$DH260="раб.день",
$DR260/30*(IFERROR(
_xlfn.LET(_xlpm.VD,
CHOOSE(
{1;2;3;4;5;6;7;8;9;10;11;12;13;14;15;16;17;18},
45658,45659,45660,45661,45662,45663,45664,45665,45711,45724,45778,45779,45785,45786,45820,45821,45965,46022),
_xlfn.LET(_xlpm.DD,
MAX(MIN($AX260,EOMONTH(BF$15,0))-MAX($AW260,BF$15),),
_xlfn.IFS(
AND(MONTH($AW260)=MONTH(BF$15),MONTH($AX260)&lt;&gt;MONTH(BF$15)),
NETWORKDAYS.INTL($AW260,$AW260+_xlpm.DD,1,_xlpm.VD),
AND(MONTH($AW260)&lt;&gt;MONTH(BF$15),MONTH($AX260)=MONTH(BF$15)),
NETWORKDAYS.INTL(($AX260)-_xlpm.DD,$AX260,1,_xlpm.VD),
AND(MONTH($AW260)&lt;MONTH(BF$15),MONTH($AX260)&gt;MONTH(BF$15)),
NETWORKDAYS.INTL((EOMONTH(BF$15-1,1))-_xlpm.DD,EOMONTH(BF$15-1,1),1,_xlpm.VD),
AND(MONTH($AW260)=MONTH(BF$15),MONTH($AX260)=MONTH(BF$15)),
NETWORKDAYS.INTL($AW260,$AX260,1,_xlpm.VD)))),0)),
$DH260="месяц",
$DR260*BF260,
$DH260="неделя",
$DR260*BF260/7*(ROUNDUP((DAY(EOMONTH(BF$15,0)))/4,0))),
0)</f>
        <v/>
      </c>
      <c r="DZ260" s="125">
        <f t="array" ref="DZ260">
IFERROR(_xlfn.IFS(
$DH260="день_1",
$DR260*$BL260/($AX260-$AW260+1)*BG260*(DAY(EOMONTH(BG$15,0))),
$DH260="день_2",
$DR260/30*MAX(MIN($AX260,EOMONTH(BG$15,0))-MAX($AW260,BG$15)+1,),
$DH260="раб.день",
$DR260/30*(IFERROR(
_xlfn.LET(_xlpm.VD,
CHOOSE(
{1;2;3;4;5;6;7;8;9;10;11;12;13;14;15;16;17;18},
45658,45659,45660,45661,45662,45663,45664,45665,45711,45724,45778,45779,45785,45786,45820,45821,45965,46022),
_xlfn.LET(_xlpm.DD,
MAX(MIN($AX260,EOMONTH(BG$15,0))-MAX($AW260,BG$15),),
_xlfn.IFS(
AND(MONTH($AW260)=MONTH(BG$15),MONTH($AX260)&lt;&gt;MONTH(BG$15)),
NETWORKDAYS.INTL($AW260,$AW260+_xlpm.DD,1,_xlpm.VD),
AND(MONTH($AW260)&lt;&gt;MONTH(BG$15),MONTH($AX260)=MONTH(BG$15)),
NETWORKDAYS.INTL(($AX260)-_xlpm.DD,$AX260,1,_xlpm.VD),
AND(MONTH($AW260)&lt;MONTH(BG$15),MONTH($AX260)&gt;MONTH(BG$15)),
NETWORKDAYS.INTL((EOMONTH(BG$15-1,1))-_xlpm.DD,EOMONTH(BG$15-1,1),1,_xlpm.VD),
AND(MONTH($AW260)=MONTH(BG$15),MONTH($AX260)=MONTH(BG$15)),
NETWORKDAYS.INTL($AW260,$AX260,1,_xlpm.VD)))),0)),
$DH260="месяц",
$DR260*BG260,
$DH260="неделя",
$DR260*BG260/7*(ROUNDUP((DAY(EOMONTH(BG$15,0)))/4,0))),
0)</f>
        <v/>
      </c>
      <c r="EA260" s="125">
        <f t="array" ref="EA260">
IFERROR(_xlfn.IFS(
$DH260="день_1",
$DR260*$BL260/($AX260-$AW260+1)*BH260*(DAY(EOMONTH(BH$15,0))),
$DH260="день_2",
$DR260/30*MAX(MIN($AX260,EOMONTH(BH$15,0))-MAX($AW260,BH$15)+1,),
$DH260="раб.день",
$DR260/30*(IFERROR(
_xlfn.LET(_xlpm.VD,
CHOOSE(
{1;2;3;4;5;6;7;8;9;10;11;12;13;14;15;16;17;18},
45658,45659,45660,45661,45662,45663,45664,45665,45711,45724,45778,45779,45785,45786,45820,45821,45965,46022),
_xlfn.LET(_xlpm.DD,
MAX(MIN($AX260,EOMONTH(BH$15,0))-MAX($AW260,BH$15),),
_xlfn.IFS(
AND(MONTH($AW260)=MONTH(BH$15),MONTH($AX260)&lt;&gt;MONTH(BH$15)),
NETWORKDAYS.INTL($AW260,$AW260+_xlpm.DD,1,_xlpm.VD),
AND(MONTH($AW260)&lt;&gt;MONTH(BH$15),MONTH($AX260)=MONTH(BH$15)),
NETWORKDAYS.INTL(($AX260)-_xlpm.DD,$AX260,1,_xlpm.VD),
AND(MONTH($AW260)&lt;MONTH(BH$15),MONTH($AX260)&gt;MONTH(BH$15)),
NETWORKDAYS.INTL((EOMONTH(BH$15-1,1))-_xlpm.DD,EOMONTH(BH$15-1,1),1,_xlpm.VD),
AND(MONTH($AW260)=MONTH(BH$15),MONTH($AX260)=MONTH(BH$15)),
NETWORKDAYS.INTL($AW260,$AX260,1,_xlpm.VD)))),0)),
$DH260="месяц",
$DR260*BH260,
$DH260="неделя",
$DR260*BH260/7*(ROUNDUP((DAY(EOMONTH(BH$15,0)))/4,0))),
0)</f>
        <v/>
      </c>
      <c r="EB260" s="125">
        <f t="array" ref="EB260">
IFERROR(_xlfn.IFS(
$DH260="день_1",
$DR260*$BL260/($AX260-$AW260+1)*BI260*(DAY(EOMONTH(BI$15,0))),
$DH260="день_2",
$DR260/30*MAX(MIN($AX260,EOMONTH(BI$15,0))-MAX($AW260,BI$15)+1,),
$DH260="раб.день",
$DR260/30*(IFERROR(
_xlfn.LET(_xlpm.VD,
CHOOSE(
{1;2;3;4;5;6;7;8;9;10;11;12;13;14;15;16;17;18},
45658,45659,45660,45661,45662,45663,45664,45665,45711,45724,45778,45779,45785,45786,45820,45821,45965,46022),
_xlfn.LET(_xlpm.DD,
MAX(MIN($AX260,EOMONTH(BI$15,0))-MAX($AW260,BI$15),),
_xlfn.IFS(
AND(MONTH($AW260)=MONTH(BI$15),MONTH($AX260)&lt;&gt;MONTH(BI$15)),
NETWORKDAYS.INTL($AW260,$AW260+_xlpm.DD,1,_xlpm.VD),
AND(MONTH($AW260)&lt;&gt;MONTH(BI$15),MONTH($AX260)=MONTH(BI$15)),
NETWORKDAYS.INTL(($AX260)-_xlpm.DD,$AX260,1,_xlpm.VD),
AND(MONTH($AW260)&lt;MONTH(BI$15),MONTH($AX260)&gt;MONTH(BI$15)),
NETWORKDAYS.INTL((EOMONTH(BI$15-1,1))-_xlpm.DD,EOMONTH(BI$15-1,1),1,_xlpm.VD),
AND(MONTH($AW260)=MONTH(BI$15),MONTH($AX260)=MONTH(BI$15)),
NETWORKDAYS.INTL($AW260,$AX260,1,_xlpm.VD)))),0)),
$DH260="месяц",
$DR260*BI260,
$DH260="неделя",
$DR260*BI260/7*(ROUNDUP((DAY(EOMONTH(BI$15,0)))/4,0))),
0)</f>
        <v/>
      </c>
      <c r="EC260" s="125">
        <f t="array" ref="EC260">
IFERROR(_xlfn.IFS(
$DH260="день_1",
$DR260*$BL260/($AX260-$AW260+1)*BJ260*(DAY(EOMONTH(BJ$15,0))),
$DH260="день_2",
$DR260/30*MAX(MIN($AX260,EOMONTH(BJ$15,0))-MAX($AW260,BJ$15)+1,),
$DH260="раб.день",
$DR260/30*(IFERROR(
_xlfn.LET(_xlpm.VD,
CHOOSE(
{1;2;3;4;5;6;7;8;9;10;11;12;13;14;15;16;17;18},
45658,45659,45660,45661,45662,45663,45664,45665,45711,45724,45778,45779,45785,45786,45820,45821,45965,46022),
_xlfn.LET(_xlpm.DD,
MAX(MIN($AX260,EOMONTH(BJ$15,0))-MAX($AW260,BJ$15),),
_xlfn.IFS(
AND(MONTH($AW260)=MONTH(BJ$15),MONTH($AX260)&lt;&gt;MONTH(BJ$15)),
NETWORKDAYS.INTL($AW260,$AW260+_xlpm.DD,1,_xlpm.VD),
AND(MONTH($AW260)&lt;&gt;MONTH(BJ$15),MONTH($AX260)=MONTH(BJ$15)),
NETWORKDAYS.INTL(($AX260)-_xlpm.DD,$AX260,1,_xlpm.VD),
AND(MONTH($AW260)&lt;MONTH(BJ$15),MONTH($AX260)&gt;MONTH(BJ$15)),
NETWORKDAYS.INTL((EOMONTH(BJ$15-1,1))-_xlpm.DD,EOMONTH(BJ$15-1,1),1,_xlpm.VD),
AND(MONTH($AW260)=MONTH(BJ$15),MONTH($AX260)=MONTH(BJ$15)),
NETWORKDAYS.INTL($AW260,$AX260,1,_xlpm.VD)))),0)),
$DH260="месяц",
$DR260*BJ260,
$DH260="неделя",
$DR260*BJ260/7*(ROUNDUP((DAY(EOMONTH(BJ$15,0)))/4,0))),
0)</f>
        <v/>
      </c>
      <c r="ED260" s="125">
        <f t="array" ref="ED260">
IFERROR(_xlfn.IFS(
$DH260="день_1",
$DR260*$BL260/($AX260-$AW260+1)*BK260*(DAY(EOMONTH(BK$15,0))),
$DH260="день_2",
$DR260/30*MAX(MIN($AX260,EOMONTH(BK$15,0))-MAX($AW260,BK$15)+1,),
$DH260="раб.день",
$DR260/30*(IFERROR(
_xlfn.LET(_xlpm.VD,
CHOOSE(
{1;2;3;4;5;6;7;8;9;10;11;12;13;14;15;16;17;18},
45658,45659,45660,45661,45662,45663,45664,45665,45711,45724,45778,45779,45785,45786,45820,45821,45965,46022),
_xlfn.LET(_xlpm.DD,
MAX(MIN($AX260,EOMONTH(BK$15,0))-MAX($AW260,BK$15),),
_xlfn.IFS(
AND(MONTH($AW260)=MONTH(BK$15),MONTH($AX260)&lt;&gt;MONTH(BK$15)),
NETWORKDAYS.INTL($AW260,$AW260+_xlpm.DD,1,_xlpm.VD),
AND(MONTH($AW260)&lt;&gt;MONTH(BK$15),MONTH($AX260)=MONTH(BK$15)),
NETWORKDAYS.INTL(($AX260)-_xlpm.DD,$AX260,1,_xlpm.VD),
AND(MONTH($AW260)&lt;MONTH(BK$15),MONTH($AX260)&gt;MONTH(BK$15)),
NETWORKDAYS.INTL((EOMONTH(BK$15-1,1))-_xlpm.DD,EOMONTH(BK$15-1,1),1,_xlpm.VD),
AND(MONTH($AW260)=MONTH(BK$15),MONTH($AX260)=MONTH(BK$15)),
NETWORKDAYS.INTL($AW260,$AX260,1,_xlpm.VD)))),0)),
$DH260="месяц",
$DR260*BK260,
$DH260="неделя",
$DR260*BK260/7*(ROUNDUP((DAY(EOMONTH(BK$15,0)))/4,0))),
0)</f>
        <v/>
      </c>
      <c r="EE260" s="125">
        <f>SUM($DS260,$DT260,$DU260,$DV260,$DW260,$DX260,$DY260,$DZ260,$EA260,$EB260,$EC260,$ED260)</f>
        <v/>
      </c>
      <c r="EF260" s="125">
        <f>IFERROR(ROUND($EE260*(1+$EP260),2),0)</f>
        <v/>
      </c>
      <c r="EG260" s="128" t="n">
        <v>1</v>
      </c>
      <c r="EH260" s="126" t="n">
        <v>0</v>
      </c>
      <c r="EI260" s="126">
        <f>ROUND(SUM($EH260:$EH260)*SUM($AB260:$AB260)*$EG260,2)</f>
        <v/>
      </c>
      <c r="EJ260" s="126">
        <f>ROUND($EI260*(1+$EP260),2)</f>
        <v/>
      </c>
      <c r="EK260" s="126" t="n">
        <v>0</v>
      </c>
      <c r="EL260" s="126">
        <f>ROUND(SUM($EK260:$EK260)*SUM($AB260:$AB260)*$EG260,2)</f>
        <v/>
      </c>
      <c r="EM260" s="126">
        <f>ROUND($EL260*(1+$EP260),2)</f>
        <v/>
      </c>
      <c r="EN260" s="126">
        <f>SUM($EE260,$EI260,$EL260)</f>
        <v/>
      </c>
      <c r="EO260" s="126">
        <f>SUM($EF260,$EJ260,$EM260)</f>
        <v/>
      </c>
      <c r="EP260" s="59" t="inlineStr">
        <is>
          <t>20%</t>
        </is>
      </c>
      <c r="EQ260" s="59" t="n"/>
      <c r="ER260" s="60">
        <f t="array" ref="ER260">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MATCH(ES260,
{"AMS";"RussOutdoor";"HD Outdoor";"Ingroup";"IQ";"Ledproduction";"LisChannel";"Logic";"Media-PPL";"NovikovTV | НовиковТВ";"SMA";"SOK";"КрокусТВ | CrocusTV | IndoorTV";"Сити";"ТЯК Москва"},
0)),"")</f>
        <v/>
      </c>
      <c r="ES260" s="60" t="n"/>
      <c r="ET260" s="60">
        <f t="array" ref="ET260">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MATCH(ES260,
{"AMS";"RussOutdoor";"HD Outdoor";"Ingroup";"IQ";"Ledproduction";"LisChannel";"Logic";"Media-PPL";"NovikovTV | НовиковТВ";"SMA";"SOK";"КрокусТВ | CrocusTV | IndoorTV";"Сити";"ТЯК Москва"},
0)),"")</f>
        <v/>
      </c>
      <c r="EU260" s="60" t="n"/>
      <c r="EV260" s="60" t="n"/>
      <c r="EX260" s="110">
        <f t="array" ref="EX260">
($AR260/30
+N("ТРАФИК ПЛОЩАДКИ"))*
(IFERROR(
_xlfn.LET(
_xlpm.GPR,
HLOOKUP($L260,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(MATCH($T260,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IF($Q260="цифровой",_xlpm.GPR/$AG260,_xlpm.GPR/60)),
0)
+N("DWELL TIME"))*
(IF($AB260=0,0,IF($AB260=1,0.3,IF($AB260=2,0.5,IF($AB260&gt;2,1))))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_xlfn.IFS($AC260="да",1.2,$AC260="нет",1)*
_xlfn.IFS($AD260="да",1.2,$AD260="нет",1)*
IF(R260="статический",1,1.2)*
$X260*
INDEX(
{1.2;1;1.2;1.2;1;1.2;1.2;1.2;1.2;1.2;1.2;1;1.2;1.2;1.2;1.2;1;1;1.2;1.2;1.2;1;1;1;1;1.2;1.2;1.2;1.2;1;1;1;1;1.2;1.2;1.2;1.2;1.2;1.2;1.2;1.2;1;1;1.2;1;1;1;1;1.5;1;1;1.5;1.5;1.2},
MATCH($Q260,_xlpm.MI,0)))&gt;{0.02;0.04;0.06;0.1;0.2;0.4;0.6;0.8;1;2;4;6})),
{0;1;2;3;4;5;6;7;8;9;10;11;12},
0)))
+N("КОЭФФИЦИЕНТ КОНТАКТА"))))*
(_xlfn.IFS($X260&lt;0.1,$X260/1000,$X260&gt;25,5.2,AND($X260&gt;=0.1,$X260&lt;=25),(($X260*2+0.1)/10)*($X260/10)))*
IFERROR((_xlfn.LET(
_xlpm.MA,
{0;0.8;0.85;0.9;0.95;1},
_xlpm.MAA,
{0;1;2;3;4;5},
INDEX(_xlpm.MA,MATCH(SUMPRODUCT(--((IF(ROUND(_xlpm.MAA,1)&gt;5,5,ROUND($AB260,1)))&gt;{0;1;2;3;4;5})),_xlpm.MAA,0)))
+N("КОЭФФИЦИЕНТ КОЛ-ВО КОНСТРУКЦИЙ")),1)*
$AB260,0))*
(IF($Q260="цифровой",$AG260/15*$AI260,1)
+N("ДЛЯ ЦИФРЫ"))</f>
        <v/>
      </c>
      <c r="EY260" s="110">
        <f>IFERROR(EX260*AY260,0)</f>
        <v/>
      </c>
      <c r="EZ260" s="131">
        <f>IFERROR(DP260/EY260*1000,0)</f>
        <v/>
      </c>
      <c r="FA260" s="112">
        <f>IFERROR(FC260/FB260,0)</f>
        <v/>
      </c>
      <c r="FB260" s="112">
        <f>IFERROR((FC260/(EY260/FF260*#REF!))*0.825,0)</f>
        <v/>
      </c>
      <c r="FC260" s="112">
        <f>IFERROR(((EX260*30/AR260)*100)/30,0)</f>
        <v/>
      </c>
      <c r="FD260" s="112">
        <f>IFERROR(EY260/G260*100%,0)</f>
        <v/>
      </c>
      <c r="FE260" s="112">
        <f>IFERROR(FD260/FC260*100%,0)</f>
        <v/>
      </c>
      <c r="FF260" s="110">
        <f>IFERROR(AR260/30*AY260,0)</f>
        <v/>
      </c>
    </row>
    <row r="261" ht="13" customHeight="1">
      <c r="A261" s="59" t="n"/>
      <c r="B261" s="60" t="n"/>
      <c r="C261" s="60" t="n"/>
      <c r="D261" s="60">
        <f t="array" ref="D261">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MATCH($E261,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61" s="60">
        <f t="array" ref="E261">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MATCH($F261,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61" s="60" t="inlineStr"/>
      <c r="G261" s="60" t="n"/>
      <c r="H261" s="60">
        <f t="array" ref="H261">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MATCH($I261,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61" s="60" t="n"/>
      <c r="J261" s="60" t="n"/>
      <c r="K261" s="60" t="n"/>
      <c r="L261" s="60" t="n"/>
      <c r="M261" s="60" t="n"/>
      <c r="N261" s="60" t="n"/>
      <c r="O261" s="60" t="n"/>
      <c r="P261" s="60">
        <f t="array" ref="P261">
_xlfn.IFS(
ISNUMBER(MATCH($Q261,{"шелфбаннер","разделитель","монетница","чековая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ISNUMBER(MATCH($Q261,{"LED/LCD","видеокулер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ISNUMBER(MATCH($Q261,{"автомобиль","машина","выставочное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ISNUMBER(MATCH($Q261,{"билборд","лифтовая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ISNUMBER(MATCH($Q261,{"навигация","подвесной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ISNUMBER(MATCH($Q261,{"движущаяся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ISNUMBER(MATCH($Q261,{"каталог","журнал"},)),
"Пресса",
$Q261="","")</f>
        <v/>
      </c>
      <c r="Q261" s="60" t="n"/>
      <c r="R261" s="60">
        <f t="array" ref="R261">
IFERROR(
_xlfn.IFS(
OR(ISNUMBER(MATCH($Q261,{"экспозиция","макет","стенд","автостенд","авто стенд","выставочное пространство","выставочные стенды","модульные выставочные стенды","3Д конструкция","3D конструкция"},)),P261="Экспонирование"),
"нестандартный",
ISNUMBER(MATCH($Q261,{"скроллер","призматрон"},)),
"динамический",
$P261="Видео",
"цифровой",
OR($P261="Пресса",$P261="Щит",$P261="POSm",$P261="Подвес",$P261="Брендирование/оклейка"),
"статический"),"")</f>
        <v/>
      </c>
      <c r="S261" s="59" t="n"/>
      <c r="T261" s="60" t="n"/>
      <c r="U261" s="60" t="n"/>
      <c r="V261" s="60">
        <f>
IF(P261="Видео",
"цифровой постер/ролик",
IF(ISNUMBER(MATCH(Q261,{"короб световой","короб световой | лайтбокс","короб световой | кристалайт","лайтбокс","лайт бокс","кристалайт","LB","lightbox"},)),
"бэклит",
IF(P261="Брендирование/оклейка",
"перфарированная пленка/самоклейка",
IF(P261="Экспонирование",
"под запрос",
IF(P261="Подвес",
"баннер/ткань",
"")))))</f>
        <v/>
      </c>
      <c r="W261" s="59" t="n"/>
      <c r="X261" s="59" t="n"/>
      <c r="Y261" s="59" t="n"/>
      <c r="Z261" s="61" t="n"/>
      <c r="AA261" s="61" t="n"/>
      <c r="AB261" s="61">
        <f>IF(BL261&gt;0,Z261,0)</f>
        <v/>
      </c>
      <c r="AC261" s="59" t="n"/>
      <c r="AD261" s="59" t="n"/>
      <c r="AE261" s="59" t="n"/>
      <c r="AF261" s="59" t="n"/>
      <c r="AG261" s="59" t="n"/>
      <c r="AH261" s="59" t="n"/>
      <c r="AI261" s="59" t="n"/>
      <c r="AJ261" s="59" t="n"/>
      <c r="AK261" s="59" t="n"/>
      <c r="AL261" s="62">
        <f>IFERROR(IF(OR(R261="статический",R261="динамический",R261="нестандартный",R261="",R261=""),"-",IF(AND(AH261="-",AI261="-"),"-",AK261*3600/AH261*AI261)),"-")</f>
        <v/>
      </c>
      <c r="AM261" s="62">
        <f>IFERROR(IF(OR(R261="статический",R261="динамический",R261="",R261="", R261="BTL",R261="нестандартный"),"-",AG261*AI261*AL261/60),"-")</f>
        <v/>
      </c>
      <c r="AN261" s="63">
        <f>IFERROR(IF(AH261="","-",AG261*AI261/AH261),"-")</f>
        <v/>
      </c>
      <c r="AO261" s="59">
        <f>IFERROR(IF(OR($R261="статический",$R261="динамический",$R261="",$R261="",$R261="BTL",$R261="нестандартный"),"-",$AL261*$AY261),"-")</f>
        <v/>
      </c>
      <c r="AP261" s="62">
        <f>IFERROR(IF(OR($R261="статический",$R261="динамический",$R261="",$R261="",$R261="BTL",$R261="нестандартный"),"-",$AM261*AY261),"-")</f>
        <v/>
      </c>
      <c r="AQ261" s="64" t="n"/>
      <c r="AR261" s="61" t="n"/>
      <c r="AS261" s="61" t="n"/>
      <c r="AT261" s="61" t="n"/>
      <c r="AU261" s="65" t="n"/>
      <c r="AV261" s="124">
        <f>IFERROR(DR261/AT261*1000,"n/a")</f>
        <v/>
      </c>
      <c r="AW261" s="67" t="n"/>
      <c r="AX261" s="67" t="n"/>
      <c r="AY261" s="43">
        <f>IFERROR(IF(OR($AW261="",$AX261=""),"",_xlfn.DAYS($AX261+1,$AW261)),"")</f>
        <v/>
      </c>
      <c r="AZ261" s="68">
        <f t="array" ref="AZ261">
_xlfn.LET(_xlpm.COEFF,
IF($AW261+$AX261=0,0,IF(MAX(MIN($AX261,EOMONTH(AZ$15,0))-MAX($AW261,AZ$15)+1,)&gt;0,1,0)),
_xlfn.IFS(
$ES261="LisChannel",
_xlpm.COEFF*
INDEX({1;1;1.2;1.2;1;1;1;1;1.2;1.2;1.2;1.2},
MATCH(MONTH(AZ$15),
{1,2,3,4,5,6,7,8,9,10,11,12})),
CONCATENATE($ES261," ",$L261)="RussOutdoor метро",
_xlpm.COEFF*
INDEX({0.8;0.9;1.1;1.1;1;1;1;1;1.1;1.1;1.1;1.1},
MATCH(MONTH(AZ$15),
{1,2,3,4,5,6,7,8,9,10,11,12})),
$ES261&lt;&gt;"LisChannel",
_xlpm.COEFF,
$ES261&lt;&gt;"RussOutdoor",
_xlpm.COEFF))</f>
        <v/>
      </c>
      <c r="BA261" s="68">
        <f t="array" ref="BA261">
_xlfn.LET(_xlpm.COEFF,
IF($AW261+$AX261=0,0,IF(MAX(MIN($AX261,EOMONTH(BA$15,0))-MAX($AW261,BA$15)+1,)&gt;0,1,0)),
_xlfn.IFS(
$ES261="LisChannel",
_xlpm.COEFF*
INDEX({1;1;1.2;1.2;1;1;1;1;1.2;1.2;1.2;1.2},
MATCH(MONTH(BA$15),
{1,2,3,4,5,6,7,8,9,10,11,12})),
CONCATENATE($ES261," ",$L261)="RussOutdoor метро",
_xlpm.COEFF*
INDEX({0.8;0.9;1.1;1.1;1;1;1;1;1.1;1.1;1.1;1.1},
MATCH(MONTH(BA$15),
{1,2,3,4,5,6,7,8,9,10,11,12})),
$ES261&lt;&gt;"LisChannel",
_xlpm.COEFF,
$ES261&lt;&gt;"RussOutdoor",
_xlpm.COEFF))</f>
        <v/>
      </c>
      <c r="BB261" s="68">
        <f t="array" ref="BB261">
_xlfn.LET(_xlpm.COEFF,
IF($AW261+$AX261=0,0,IF(MAX(MIN($AX261,EOMONTH(BB$15,0))-MAX($AW261,BB$15)+1,)&gt;0,1,0)),
_xlfn.IFS(
$ES261="LisChannel",
_xlpm.COEFF*
INDEX({1;1;1.2;1.2;1;1;1;1;1.2;1.2;1.2;1.2},
MATCH(MONTH(BB$15),
{1,2,3,4,5,6,7,8,9,10,11,12})),
CONCATENATE($ES261," ",$L261)="RussOutdoor метро",
_xlpm.COEFF*
INDEX({0.8;0.9;1.1;1.1;1;1;1;1;1.1;1.1;1.1;1.1},
MATCH(MONTH(BB$15),
{1,2,3,4,5,6,7,8,9,10,11,12})),
$ES261&lt;&gt;"LisChannel",
_xlpm.COEFF,
$ES261&lt;&gt;"RussOutdoor",
_xlpm.COEFF))</f>
        <v/>
      </c>
      <c r="BC261" s="68">
        <f t="array" ref="BC261">
_xlfn.LET(_xlpm.COEFF,
IF($AW261+$AX261=0,0,IF(MAX(MIN($AX261,EOMONTH(BC$15,0))-MAX($AW261,BC$15)+1,)&gt;0,1,0)),
_xlfn.IFS(
$ES261="LisChannel",
_xlpm.COEFF*
INDEX({1;1;1.2;1.2;1;1;1;1;1.2;1.2;1.2;1.2},
MATCH(MONTH(BC$15),
{1,2,3,4,5,6,7,8,9,10,11,12})),
CONCATENATE($ES261," ",$L261)="RussOutdoor метро",
_xlpm.COEFF*
INDEX({0.8;0.9;1.1;1.1;1;1;1;1;1.1;1.1;1.1;1.1},
MATCH(MONTH(BC$15),
{1,2,3,4,5,6,7,8,9,10,11,12})),
$ES261&lt;&gt;"LisChannel",
_xlpm.COEFF,
$ES261&lt;&gt;"RussOutdoor",
_xlpm.COEFF))</f>
        <v/>
      </c>
      <c r="BD261" s="68">
        <f t="array" ref="BD261">
_xlfn.LET(_xlpm.COEFF,
IF($AW261+$AX261=0,0,IF(MAX(MIN($AX261,EOMONTH(BD$15,0))-MAX($AW261,BD$15)+1,)&gt;0,1,0)),
_xlfn.IFS(
$ES261="LisChannel",
_xlpm.COEFF*
INDEX({1;1;1.2;1.2;1;1;1;1;1.2;1.2;1.2;1.2},
MATCH(MONTH(BD$15),
{1,2,3,4,5,6,7,8,9,10,11,12})),
CONCATENATE($ES261," ",$L261)="RussOutdoor метро",
_xlpm.COEFF*
INDEX({0.8;0.9;1.1;1.1;1;1;1;1;1.1;1.1;1.1;1.1},
MATCH(MONTH(BD$15),
{1,2,3,4,5,6,7,8,9,10,11,12})),
$ES261&lt;&gt;"LisChannel",
_xlpm.COEFF,
$ES261&lt;&gt;"RussOutdoor",
_xlpm.COEFF))</f>
        <v/>
      </c>
      <c r="BE261" s="68">
        <f t="array" ref="BE261">
_xlfn.LET(_xlpm.COEFF,
IF($AW261+$AX261=0,0,IF(MAX(MIN($AX261,EOMONTH(BE$15,0))-MAX($AW261,BE$15)+1,)&gt;0,1,0)),
_xlfn.IFS(
$ES261="LisChannel",
_xlpm.COEFF*
INDEX({1;1;1.2;1.2;1;1;1;1;1.2;1.2;1.2;1.2},
MATCH(MONTH(BE$15),
{1,2,3,4,5,6,7,8,9,10,11,12})),
CONCATENATE($ES261," ",$L261)="RussOutdoor метро",
_xlpm.COEFF*
INDEX({0.8;0.9;1.1;1.1;1;1;1;1;1.1;1.1;1.1;1.1},
MATCH(MONTH(BE$15),
{1,2,3,4,5,6,7,8,9,10,11,12})),
$ES261&lt;&gt;"LisChannel",
_xlpm.COEFF,
$ES261&lt;&gt;"RussOutdoor",
_xlpm.COEFF))</f>
        <v/>
      </c>
      <c r="BF261" s="68">
        <f t="array" ref="BF261">
_xlfn.LET(_xlpm.COEFF,
IF($AW261+$AX261=0,0,IF(MAX(MIN($AX261,EOMONTH(BF$15,0))-MAX($AW261,BF$15)+1,)&gt;0,1,0)),
_xlfn.IFS(
$ES261="LisChannel",
_xlpm.COEFF*
INDEX({1;1;1.2;1.2;1;1;1;1;1.2;1.2;1.2;1.2},
MATCH(MONTH(BF$15),
{1,2,3,4,5,6,7,8,9,10,11,12})),
CONCATENATE($ES261," ",$L261)="RussOutdoor метро",
_xlpm.COEFF*
INDEX({0.8;0.9;1.1;1.1;1;1;1;1;1.1;1.1;1.1;1.1},
MATCH(MONTH(BF$15),
{1,2,3,4,5,6,7,8,9,10,11,12})),
$ES261&lt;&gt;"LisChannel",
_xlpm.COEFF,
$ES261&lt;&gt;"RussOutdoor",
_xlpm.COEFF))</f>
        <v/>
      </c>
      <c r="BG261" s="68">
        <f t="array" ref="BG261">
_xlfn.LET(_xlpm.COEFF,
IF($AW261+$AX261=0,0,IF(MAX(MIN($AX261,EOMONTH(BG$15,0))-MAX($AW261,BG$15)+1,)&gt;0,1,0)),
_xlfn.IFS(
$ES261="LisChannel",
_xlpm.COEFF*
INDEX({1;1;1.2;1.2;1;1;1;1;1.2;1.2;1.2;1.2},
MATCH(MONTH(BG$15),
{1,2,3,4,5,6,7,8,9,10,11,12})),
CONCATENATE($ES261," ",$L261)="RussOutdoor метро",
_xlpm.COEFF*
INDEX({0.8;0.9;1.1;1.1;1;1;1;1;1.1;1.1;1.1;1.1},
MATCH(MONTH(BG$15),
{1,2,3,4,5,6,7,8,9,10,11,12})),
$ES261&lt;&gt;"LisChannel",
_xlpm.COEFF,
$ES261&lt;&gt;"RussOutdoor",
_xlpm.COEFF))</f>
        <v/>
      </c>
      <c r="BH261" s="68">
        <f t="array" ref="BH261">
_xlfn.LET(_xlpm.COEFF,
IF($AW261+$AX261=0,0,IF(MAX(MIN($AX261,EOMONTH(BH$15,0))-MAX($AW261,BH$15)+1,)&gt;0,1,0)),
_xlfn.IFS(
$ES261="LisChannel",
_xlpm.COEFF*
INDEX({1;1;1.2;1.2;1;1;1;1;1.2;1.2;1.2;1.2},
MATCH(MONTH(BH$15),
{1,2,3,4,5,6,7,8,9,10,11,12})),
CONCATENATE($ES261," ",$L261)="RussOutdoor метро",
_xlpm.COEFF*
INDEX({0.8;0.9;1.1;1.1;1;1;1;1;1.1;1.1;1.1;1.1},
MATCH(MONTH(BH$15),
{1,2,3,4,5,6,7,8,9,10,11,12})),
$ES261&lt;&gt;"LisChannel",
_xlpm.COEFF,
$ES261&lt;&gt;"RussOutdoor",
_xlpm.COEFF))</f>
        <v/>
      </c>
      <c r="BI261" s="68">
        <f t="array" ref="BI261">
_xlfn.LET(_xlpm.COEFF,
IF($AW261+$AX261=0,0,IF(MAX(MIN($AX261,EOMONTH(BI$15,0))-MAX($AW261,BI$15)+1,)&gt;0,1,0)),
_xlfn.IFS(
$ES261="LisChannel",
_xlpm.COEFF*
INDEX({1;1;1.2;1.2;1;1;1;1;1.2;1.2;1.2;1.2},
MATCH(MONTH(BI$15),
{1,2,3,4,5,6,7,8,9,10,11,12})),
CONCATENATE($ES261," ",$L261)="RussOutdoor метро",
_xlpm.COEFF*
INDEX({0.8;0.9;1.1;1.1;1;1;1;1;1.1;1.1;1.1;1.1},
MATCH(MONTH(BI$15),
{1,2,3,4,5,6,7,8,9,10,11,12})),
$ES261&lt;&gt;"LisChannel",
_xlpm.COEFF,
$ES261&lt;&gt;"RussOutdoor",
_xlpm.COEFF))</f>
        <v/>
      </c>
      <c r="BJ261" s="68">
        <f t="array" ref="BJ261">
_xlfn.LET(_xlpm.COEFF,
IF($AW261+$AX261=0,0,IF(MAX(MIN($AX261,EOMONTH(BJ$15,0))-MAX($AW261,BJ$15)+1,)&gt;0,1,0)),
_xlfn.IFS(
$ES261="LisChannel",
_xlpm.COEFF*
INDEX({1;1;1.2;1.2;1;1;1;1;1.2;1.2;1.2;1.2},
MATCH(MONTH(BJ$15),
{1,2,3,4,5,6,7,8,9,10,11,12})),
CONCATENATE($ES261," ",$L261)="RussOutdoor метро",
_xlpm.COEFF*
INDEX({0.8;0.9;1.1;1.1;1;1;1;1;1.1;1.1;1.1;1.1},
MATCH(MONTH(BJ$15),
{1,2,3,4,5,6,7,8,9,10,11,12})),
$ES261&lt;&gt;"LisChannel",
_xlpm.COEFF,
$ES261&lt;&gt;"RussOutdoor",
_xlpm.COEFF))</f>
        <v/>
      </c>
      <c r="BK261" s="68">
        <f t="array" ref="BK261">
_xlfn.LET(_xlpm.COEFF,
IF($AW261+$AX261=0,0,IF(MAX(MIN($AX261,EOMONTH(BK$15,0))-MAX($AW261,BK$15)+1,)&gt;0,1,0)),
_xlfn.IFS(
$ES261="LisChannel",
_xlpm.COEFF*
INDEX({1;1;1.2;1.2;1;1;1;1;1.2;1.2;1.2;1.2},
MATCH(MONTH(BK$15),
{1,2,3,4,5,6,7,8,9,10,11,12})),
CONCATENATE($ES261," ",$L261)="RussOutdoor метро",
_xlpm.COEFF*
INDEX({0.8;0.9;1.1;1.1;1;1;1;1;1.1;1.1;1.1;1.1},
MATCH(MONTH(BK$15),
{1,2,3,4,5,6,7,8,9,10,11,12})),
$ES261&lt;&gt;"LisChannel",
_xlpm.COEFF,
$ES261&lt;&gt;"RussOutdoor",
_xlpm.COEFF))</f>
        <v/>
      </c>
      <c r="BL261" s="62">
        <f>COUNTIFS($AZ261:$BK261,"&gt;0")</f>
        <v/>
      </c>
      <c r="BM261" s="65" t="n"/>
      <c r="BN261" s="125">
        <f>$DJ261</f>
        <v/>
      </c>
      <c r="BO261" s="63">
        <f>$DQ261</f>
        <v/>
      </c>
      <c r="BP261" s="125">
        <f>
IFERROR(
IF($BL261=0,0,
$BN261*(1-$BO261)),
0)</f>
        <v/>
      </c>
      <c r="BQ261" s="125">
        <f t="array" ref="BQ261">
IFERROR(
_xlfn.IFS(
$DH261="день_1",
$BP261*$BL261/($AX261-$AW261+1)*AZ261*(DAY(EOMONTH(AZ$15,0))),
$DH261="день_2",
$BP261/30*MAX(MIN($AX261,EOMONTH(AZ$15,0))-MAX($AW261,AZ$15)+1,),
$DH261="раб.день",
$BP261/30*(IFERROR(
_xlfn.LET(_xlpm.VD,
CHOOSE(
{1;2;3;4;5;6;7;8;9;10;11;12;13;14;15;16;17;18},
45658,45659,45660,45661,45662,45663,45664,45665,45711,45724,45778,45779,45785,45786,45820,45821,45965,46022),
_xlfn.LET(_xlpm.DD,
MAX(MIN($AX261,EOMONTH(AZ$15,0))-MAX($AW261,AZ$15),),
_xlfn.IFS(
AND(MONTH($AW261)=MONTH(AZ$15),MONTH($AX261)&lt;&gt;MONTH(AZ$15)),
NETWORKDAYS.INTL($AW261,$AW261+_xlpm.DD,1,_xlpm.VD),
AND(MONTH($AW261)&lt;&gt;MONTH(AZ$15),MONTH($AX261)=MONTH(AZ$15)),
NETWORKDAYS.INTL(($AX261)-_xlpm.DD,$AX261,1,_xlpm.VD),
AND(MONTH($AW261)&lt;MONTH(AZ$15),MONTH($AX261)&gt;MONTH(AZ$15)),
NETWORKDAYS.INTL((EOMONTH(AZ$15-1,1))-_xlpm.DD,EOMONTH(AZ$15-1,1),1,_xlpm.VD),
AND(MONTH($AW261)=MONTH(AZ$15),MONTH($AX261)=MONTH(AZ$15)),
NETWORKDAYS.INTL($AW261,$AX261,1,_xlpm.VD)))),0)),
$DH261="месяц",
$BP261*AZ261,
$DH261="неделя",
$BP261*AZ261/7*(ROUNDUP((DAY(EOMONTH(AZ$15,0)))/4,0))),
0)</f>
        <v/>
      </c>
      <c r="BR261" s="125">
        <f t="array" ref="BR261">
IFERROR(
_xlfn.IFS(
$DH261="день_1",
$BP261*$BL261/($AX261-$AW261+1)*BA261*(DAY(EOMONTH(BA$15,0))),
$DH261="день_2",
$BP261/30*MAX(MIN($AX261,EOMONTH(BA$15,0))-MAX($AW261,BA$15)+1,),
$DH261="раб.день",
$BP261/30*(IFERROR(
_xlfn.LET(_xlpm.VD,
CHOOSE(
{1;2;3;4;5;6;7;8;9;10;11;12;13;14;15;16;17;18},
45658,45659,45660,45661,45662,45663,45664,45665,45711,45724,45778,45779,45785,45786,45820,45821,45965,46022),
_xlfn.LET(_xlpm.DD,
MAX(MIN($AX261,EOMONTH(BA$15,0))-MAX($AW261,BA$15),),
_xlfn.IFS(
AND(MONTH($AW261)=MONTH(BA$15),MONTH($AX261)&lt;&gt;MONTH(BA$15)),
NETWORKDAYS.INTL($AW261,$AW261+_xlpm.DD,1,_xlpm.VD),
AND(MONTH($AW261)&lt;&gt;MONTH(BA$15),MONTH($AX261)=MONTH(BA$15)),
NETWORKDAYS.INTL(($AX261)-_xlpm.DD,$AX261,1,_xlpm.VD),
AND(MONTH($AW261)&lt;MONTH(BA$15),MONTH($AX261)&gt;MONTH(BA$15)),
NETWORKDAYS.INTL((EOMONTH(BA$15-1,1))-_xlpm.DD,EOMONTH(BA$15-1,1),1,_xlpm.VD),
AND(MONTH($AW261)=MONTH(BA$15),MONTH($AX261)=MONTH(BA$15)),
NETWORKDAYS.INTL($AW261,$AX261,1,_xlpm.VD)))),0)),
$DH261="месяц",
$BP261*BA261,
$DH261="неделя",
$BP261*BA261/7*(ROUNDUP((DAY(EOMONTH(BA$15,0)))/4,0))),
0)</f>
        <v/>
      </c>
      <c r="BS261" s="125">
        <f t="array" ref="BS261">
IFERROR(
_xlfn.IFS(
$DH261="день_1",
$BP261*$BL261/($AX261-$AW261+1)*BB261*(DAY(EOMONTH(BB$15,0))),
$DH261="день_2",
$BP261/30*MAX(MIN($AX261,EOMONTH(BB$15,0))-MAX($AW261,BB$15)+1,),
$DH261="раб.день",
$BP261/30*(IFERROR(
_xlfn.LET(_xlpm.VD,
CHOOSE(
{1;2;3;4;5;6;7;8;9;10;11;12;13;14;15;16;17;18},
45658,45659,45660,45661,45662,45663,45664,45665,45711,45724,45778,45779,45785,45786,45820,45821,45965,46022),
_xlfn.LET(_xlpm.DD,
MAX(MIN($AX261,EOMONTH(BB$15,0))-MAX($AW261,BB$15),),
_xlfn.IFS(
AND(MONTH($AW261)=MONTH(BB$15),MONTH($AX261)&lt;&gt;MONTH(BB$15)),
NETWORKDAYS.INTL($AW261,$AW261+_xlpm.DD,1,_xlpm.VD),
AND(MONTH($AW261)&lt;&gt;MONTH(BB$15),MONTH($AX261)=MONTH(BB$15)),
NETWORKDAYS.INTL(($AX261)-_xlpm.DD,$AX261,1,_xlpm.VD),
AND(MONTH($AW261)&lt;MONTH(BB$15),MONTH($AX261)&gt;MONTH(BB$15)),
NETWORKDAYS.INTL((EOMONTH(BB$15-1,1))-_xlpm.DD,EOMONTH(BB$15-1,1),1,_xlpm.VD),
AND(MONTH($AW261)=MONTH(BB$15),MONTH($AX261)=MONTH(BB$15)),
NETWORKDAYS.INTL($AW261,$AX261,1,_xlpm.VD)))),0)),
$DH261="месяц",
$BP261*BB261,
$DH261="неделя",
$BP261*BB261/7*(ROUNDUP((DAY(EOMONTH(BB$15,0)))/4,0))),
0)</f>
        <v/>
      </c>
      <c r="BT261" s="125">
        <f t="array" ref="BT261">
IFERROR(
_xlfn.IFS(
$DH261="день_1",
$BP261*$BL261/($AX261-$AW261+1)*BC261*(DAY(EOMONTH(BC$15,0))),
$DH261="день_2",
$BP261/30*MAX(MIN($AX261,EOMONTH(BC$15,0))-MAX($AW261,BC$15)+1,),
$DH261="раб.день",
$BP261/30*(IFERROR(
_xlfn.LET(_xlpm.VD,
CHOOSE(
{1;2;3;4;5;6;7;8;9;10;11;12;13;14;15;16;17;18},
45658,45659,45660,45661,45662,45663,45664,45665,45711,45724,45778,45779,45785,45786,45820,45821,45965,46022),
_xlfn.LET(_xlpm.DD,
MAX(MIN($AX261,EOMONTH(BC$15,0))-MAX($AW261,BC$15),),
_xlfn.IFS(
AND(MONTH($AW261)=MONTH(BC$15),MONTH($AX261)&lt;&gt;MONTH(BC$15)),
NETWORKDAYS.INTL($AW261,$AW261+_xlpm.DD,1,_xlpm.VD),
AND(MONTH($AW261)&lt;&gt;MONTH(BC$15),MONTH($AX261)=MONTH(BC$15)),
NETWORKDAYS.INTL(($AX261)-_xlpm.DD,$AX261,1,_xlpm.VD),
AND(MONTH($AW261)&lt;MONTH(BC$15),MONTH($AX261)&gt;MONTH(BC$15)),
NETWORKDAYS.INTL((EOMONTH(BC$15-1,1))-_xlpm.DD,EOMONTH(BC$15-1,1),1,_xlpm.VD),
AND(MONTH($AW261)=MONTH(BC$15),MONTH($AX261)=MONTH(BC$15)),
NETWORKDAYS.INTL($AW261,$AX261,1,_xlpm.VD)))),0)),
$DH261="месяц",
$BP261*BC261,
$DH261="неделя",
$BP261*BC261/7*(ROUNDUP((DAY(EOMONTH(BC$15,0)))/4,0))),
0)</f>
        <v/>
      </c>
      <c r="BU261" s="125">
        <f t="array" ref="BU261">
IFERROR(
_xlfn.IFS(
$DH261="день_1",
$BP261*$BL261/($AX261-$AW261+1)*BD261*(DAY(EOMONTH(BD$15,0))),
$DH261="день_2",
$BP261/30*MAX(MIN($AX261,EOMONTH(BD$15,0))-MAX($AW261,BD$15)+1,),
$DH261="раб.день",
$BP261/30*(IFERROR(
_xlfn.LET(_xlpm.VD,
CHOOSE(
{1;2;3;4;5;6;7;8;9;10;11;12;13;14;15;16;17;18},
45658,45659,45660,45661,45662,45663,45664,45665,45711,45724,45778,45779,45785,45786,45820,45821,45965,46022),
_xlfn.LET(_xlpm.DD,
MAX(MIN($AX261,EOMONTH(BD$15,0))-MAX($AW261,BD$15),),
_xlfn.IFS(
AND(MONTH($AW261)=MONTH(BD$15),MONTH($AX261)&lt;&gt;MONTH(BD$15)),
NETWORKDAYS.INTL($AW261,$AW261+_xlpm.DD,1,_xlpm.VD),
AND(MONTH($AW261)&lt;&gt;MONTH(BD$15),MONTH($AX261)=MONTH(BD$15)),
NETWORKDAYS.INTL(($AX261)-_xlpm.DD,$AX261,1,_xlpm.VD),
AND(MONTH($AW261)&lt;MONTH(BD$15),MONTH($AX261)&gt;MONTH(BD$15)),
NETWORKDAYS.INTL((EOMONTH(BD$15-1,1))-_xlpm.DD,EOMONTH(BD$15-1,1),1,_xlpm.VD),
AND(MONTH($AW261)=MONTH(BD$15),MONTH($AX261)=MONTH(BD$15)),
NETWORKDAYS.INTL($AW261,$AX261,1,_xlpm.VD)))),0)),
$DH261="месяц",
$BP261*BD261,
$DH261="неделя",
$BP261*BD261/7*(ROUNDUP((DAY(EOMONTH(BD$15,0)))/4,0))),
0)</f>
        <v/>
      </c>
      <c r="BV261" s="125">
        <f t="array" ref="BV261">
IFERROR(
_xlfn.IFS(
$DH261="день_1",
$BP261*$BL261/($AX261-$AW261+1)*BE261*(DAY(EOMONTH(BE$15,0))),
$DH261="день_2",
$BP261/30*MAX(MIN($AX261,EOMONTH(BE$15,0))-MAX($AW261,BE$15)+1,),
$DH261="раб.день",
$BP261/30*(IFERROR(
_xlfn.LET(_xlpm.VD,
CHOOSE(
{1;2;3;4;5;6;7;8;9;10;11;12;13;14;15;16;17;18},
45658,45659,45660,45661,45662,45663,45664,45665,45711,45724,45778,45779,45785,45786,45820,45821,45965,46022),
_xlfn.LET(_xlpm.DD,
MAX(MIN($AX261,EOMONTH(BE$15,0))-MAX($AW261,BE$15),),
_xlfn.IFS(
AND(MONTH($AW261)=MONTH(BE$15),MONTH($AX261)&lt;&gt;MONTH(BE$15)),
NETWORKDAYS.INTL($AW261,$AW261+_xlpm.DD,1,_xlpm.VD),
AND(MONTH($AW261)&lt;&gt;MONTH(BE$15),MONTH($AX261)=MONTH(BE$15)),
NETWORKDAYS.INTL(($AX261)-_xlpm.DD,$AX261,1,_xlpm.VD),
AND(MONTH($AW261)&lt;MONTH(BE$15),MONTH($AX261)&gt;MONTH(BE$15)),
NETWORKDAYS.INTL((EOMONTH(BE$15-1,1))-_xlpm.DD,EOMONTH(BE$15-1,1),1,_xlpm.VD),
AND(MONTH($AW261)=MONTH(BE$15),MONTH($AX261)=MONTH(BE$15)),
NETWORKDAYS.INTL($AW261,$AX261,1,_xlpm.VD)))),0)),
$DH261="месяц",
$BP261*BE261,
$DH261="неделя",
$BP261*BE261/7*(ROUNDUP((DAY(EOMONTH(BE$15,0)))/4,0))),
0)</f>
        <v/>
      </c>
      <c r="BW261" s="125">
        <f t="array" ref="BW261">
IFERROR(
_xlfn.IFS(
$DH261="день_1",
$BP261*$BL261/($AX261-$AW261+1)*BF261*(DAY(EOMONTH(BF$15,0))),
$DH261="день_2",
$BP261/30*MAX(MIN($AX261,EOMONTH(BF$15,0))-MAX($AW261,BF$15)+1,),
$DH261="раб.день",
$BP261/30*(IFERROR(
_xlfn.LET(_xlpm.VD,
CHOOSE(
{1;2;3;4;5;6;7;8;9;10;11;12;13;14;15;16;17;18},
45658,45659,45660,45661,45662,45663,45664,45665,45711,45724,45778,45779,45785,45786,45820,45821,45965,46022),
_xlfn.LET(_xlpm.DD,
MAX(MIN($AX261,EOMONTH(BF$15,0))-MAX($AW261,BF$15),),
_xlfn.IFS(
AND(MONTH($AW261)=MONTH(BF$15),MONTH($AX261)&lt;&gt;MONTH(BF$15)),
NETWORKDAYS.INTL($AW261,$AW261+_xlpm.DD,1,_xlpm.VD),
AND(MONTH($AW261)&lt;&gt;MONTH(BF$15),MONTH($AX261)=MONTH(BF$15)),
NETWORKDAYS.INTL(($AX261)-_xlpm.DD,$AX261,1,_xlpm.VD),
AND(MONTH($AW261)&lt;MONTH(BF$15),MONTH($AX261)&gt;MONTH(BF$15)),
NETWORKDAYS.INTL((EOMONTH(BF$15-1,1))-_xlpm.DD,EOMONTH(BF$15-1,1),1,_xlpm.VD),
AND(MONTH($AW261)=MONTH(BF$15),MONTH($AX261)=MONTH(BF$15)),
NETWORKDAYS.INTL($AW261,$AX261,1,_xlpm.VD)))),0)),
$DH261="месяц",
$BP261*BF261,
$DH261="неделя",
$BP261*BF261/7*(ROUNDUP((DAY(EOMONTH(BF$15,0)))/4,0))),
0)</f>
        <v/>
      </c>
      <c r="BX261" s="125">
        <f t="array" ref="BX261">
IFERROR(
_xlfn.IFS(
$DH261="день_1",
$BP261*$BL261/($AX261-$AW261+1)*BG261*(DAY(EOMONTH(BG$15,0))),
$DH261="день_2",
$BP261/30*MAX(MIN($AX261,EOMONTH(BG$15,0))-MAX($AW261,BG$15)+1,),
$DH261="раб.день",
$BP261/30*(IFERROR(
_xlfn.LET(_xlpm.VD,
CHOOSE(
{1;2;3;4;5;6;7;8;9;10;11;12;13;14;15;16;17;18},
45658,45659,45660,45661,45662,45663,45664,45665,45711,45724,45778,45779,45785,45786,45820,45821,45965,46022),
_xlfn.LET(_xlpm.DD,
MAX(MIN($AX261,EOMONTH(BG$15,0))-MAX($AW261,BG$15),),
_xlfn.IFS(
AND(MONTH($AW261)=MONTH(BG$15),MONTH($AX261)&lt;&gt;MONTH(BG$15)),
NETWORKDAYS.INTL($AW261,$AW261+_xlpm.DD,1,_xlpm.VD),
AND(MONTH($AW261)&lt;&gt;MONTH(BG$15),MONTH($AX261)=MONTH(BG$15)),
NETWORKDAYS.INTL(($AX261)-_xlpm.DD,$AX261,1,_xlpm.VD),
AND(MONTH($AW261)&lt;MONTH(BG$15),MONTH($AX261)&gt;MONTH(BG$15)),
NETWORKDAYS.INTL((EOMONTH(BG$15-1,1))-_xlpm.DD,EOMONTH(BG$15-1,1),1,_xlpm.VD),
AND(MONTH($AW261)=MONTH(BG$15),MONTH($AX261)=MONTH(BG$15)),
NETWORKDAYS.INTL($AW261,$AX261,1,_xlpm.VD)))),0)),
$DH261="месяц",
$BP261*BG261,
$DH261="неделя",
$BP261*BG261/7*(ROUNDUP((DAY(EOMONTH(BG$15,0)))/4,0))),
0)</f>
        <v/>
      </c>
      <c r="BY261" s="125">
        <f t="array" ref="BY261">
IFERROR(
_xlfn.IFS(
$DH261="день_1",
$BP261*$BL261/($AX261-$AW261+1)*BH261*(DAY(EOMONTH(BH$15,0))),
$DH261="день_2",
$BP261/30*MAX(MIN($AX261,EOMONTH(BH$15,0))-MAX($AW261,BH$15)+1,),
$DH261="раб.день",
$BP261/30*(IFERROR(
_xlfn.LET(_xlpm.VD,
CHOOSE(
{1;2;3;4;5;6;7;8;9;10;11;12;13;14;15;16;17;18},
45658,45659,45660,45661,45662,45663,45664,45665,45711,45724,45778,45779,45785,45786,45820,45821,45965,46022),
_xlfn.LET(_xlpm.DD,
MAX(MIN($AX261,EOMONTH(BH$15,0))-MAX($AW261,BH$15),),
_xlfn.IFS(
AND(MONTH($AW261)=MONTH(BH$15),MONTH($AX261)&lt;&gt;MONTH(BH$15)),
NETWORKDAYS.INTL($AW261,$AW261+_xlpm.DD,1,_xlpm.VD),
AND(MONTH($AW261)&lt;&gt;MONTH(BH$15),MONTH($AX261)=MONTH(BH$15)),
NETWORKDAYS.INTL(($AX261)-_xlpm.DD,$AX261,1,_xlpm.VD),
AND(MONTH($AW261)&lt;MONTH(BH$15),MONTH($AX261)&gt;MONTH(BH$15)),
NETWORKDAYS.INTL((EOMONTH(BH$15-1,1))-_xlpm.DD,EOMONTH(BH$15-1,1),1,_xlpm.VD),
AND(MONTH($AW261)=MONTH(BH$15),MONTH($AX261)=MONTH(BH$15)),
NETWORKDAYS.INTL($AW261,$AX261,1,_xlpm.VD)))),0)),
$DH261="месяц",
$BP261*BH261,
$DH261="неделя",
$BP261*BH261/7*(ROUNDUP((DAY(EOMONTH(BH$15,0)))/4,0))),
0)</f>
        <v/>
      </c>
      <c r="BZ261" s="125">
        <f t="array" ref="BZ261">
IFERROR(
_xlfn.IFS(
$DH261="день_1",
$BP261*$BL261/($AX261-$AW261+1)*BI261*(DAY(EOMONTH(BI$15,0))),
$DH261="день_2",
$BP261/30*MAX(MIN($AX261,EOMONTH(BI$15,0))-MAX($AW261,BI$15)+1,),
$DH261="раб.день",
$BP261/30*(IFERROR(
_xlfn.LET(_xlpm.VD,
CHOOSE(
{1;2;3;4;5;6;7;8;9;10;11;12;13;14;15;16;17;18},
45658,45659,45660,45661,45662,45663,45664,45665,45711,45724,45778,45779,45785,45786,45820,45821,45965,46022),
_xlfn.LET(_xlpm.DD,
MAX(MIN($AX261,EOMONTH(BI$15,0))-MAX($AW261,BI$15),),
_xlfn.IFS(
AND(MONTH($AW261)=MONTH(BI$15),MONTH($AX261)&lt;&gt;MONTH(BI$15)),
NETWORKDAYS.INTL($AW261,$AW261+_xlpm.DD,1,_xlpm.VD),
AND(MONTH($AW261)&lt;&gt;MONTH(BI$15),MONTH($AX261)=MONTH(BI$15)),
NETWORKDAYS.INTL(($AX261)-_xlpm.DD,$AX261,1,_xlpm.VD),
AND(MONTH($AW261)&lt;MONTH(BI$15),MONTH($AX261)&gt;MONTH(BI$15)),
NETWORKDAYS.INTL((EOMONTH(BI$15-1,1))-_xlpm.DD,EOMONTH(BI$15-1,1),1,_xlpm.VD),
AND(MONTH($AW261)=MONTH(BI$15),MONTH($AX261)=MONTH(BI$15)),
NETWORKDAYS.INTL($AW261,$AX261,1,_xlpm.VD)))),0)),
$DH261="месяц",
$BP261*BI261,
$DH261="неделя",
$BP261*BI261/7*(ROUNDUP((DAY(EOMONTH(BI$15,0)))/4,0))),
0)</f>
        <v/>
      </c>
      <c r="CA261" s="125">
        <f t="array" ref="CA261">
IFERROR(
_xlfn.IFS(
$DH261="день_1",
$BP261*$BL261/($AX261-$AW261+1)*BJ261*(DAY(EOMONTH(BJ$15,0))),
$DH261="день_2",
$BP261/30*MAX(MIN($AX261,EOMONTH(BJ$15,0))-MAX($AW261,BJ$15)+1,),
$DH261="раб.день",
$BP261/30*(IFERROR(
_xlfn.LET(_xlpm.VD,
CHOOSE(
{1;2;3;4;5;6;7;8;9;10;11;12;13;14;15;16;17;18},
45658,45659,45660,45661,45662,45663,45664,45665,45711,45724,45778,45779,45785,45786,45820,45821,45965,46022),
_xlfn.LET(_xlpm.DD,
MAX(MIN($AX261,EOMONTH(BJ$15,0))-MAX($AW261,BJ$15),),
_xlfn.IFS(
AND(MONTH($AW261)=MONTH(BJ$15),MONTH($AX261)&lt;&gt;MONTH(BJ$15)),
NETWORKDAYS.INTL($AW261,$AW261+_xlpm.DD,1,_xlpm.VD),
AND(MONTH($AW261)&lt;&gt;MONTH(BJ$15),MONTH($AX261)=MONTH(BJ$15)),
NETWORKDAYS.INTL(($AX261)-_xlpm.DD,$AX261,1,_xlpm.VD),
AND(MONTH($AW261)&lt;MONTH(BJ$15),MONTH($AX261)&gt;MONTH(BJ$15)),
NETWORKDAYS.INTL((EOMONTH(BJ$15-1,1))-_xlpm.DD,EOMONTH(BJ$15-1,1),1,_xlpm.VD),
AND(MONTH($AW261)=MONTH(BJ$15),MONTH($AX261)=MONTH(BJ$15)),
NETWORKDAYS.INTL($AW261,$AX261,1,_xlpm.VD)))),0)),
$DH261="месяц",
$BP261*BJ261,
$DH261="неделя",
$BP261*BJ261/7*(ROUNDUP((DAY(EOMONTH(BJ$15,0)))/4,0))),
0)</f>
        <v/>
      </c>
      <c r="CB261" s="125">
        <f t="array" ref="CB261">
IFERROR(
_xlfn.IFS(
$DH261="день_1",
$BP261*$BL261/($AX261-$AW261+1)*BK261*(DAY(EOMONTH(BK$15,0))),
$DH261="день_2",
$BP261/30*MAX(MIN($AX261,EOMONTH(BK$15,0))-MAX($AW261,BK$15)+1,),
$DH261="раб.день",
$BP261/30*(IFERROR(
_xlfn.LET(_xlpm.VD,
CHOOSE(
{1;2;3;4;5;6;7;8;9;10;11;12;13;14;15;16;17;18},
45658,45659,45660,45661,45662,45663,45664,45665,45711,45724,45778,45779,45785,45786,45820,45821,45965,46022),
_xlfn.LET(_xlpm.DD,
MAX(MIN($AX261,EOMONTH(BK$15,0))-MAX($AW261,BK$15),),
_xlfn.IFS(
AND(MONTH($AW261)=MONTH(BK$15),MONTH($AX261)&lt;&gt;MONTH(BK$15)),
NETWORKDAYS.INTL($AW261,$AW261+_xlpm.DD,1,_xlpm.VD),
AND(MONTH($AW261)&lt;&gt;MONTH(BK$15),MONTH($AX261)=MONTH(BK$15)),
NETWORKDAYS.INTL(($AX261)-_xlpm.DD,$AX261,1,_xlpm.VD),
AND(MONTH($AW261)&lt;MONTH(BK$15),MONTH($AX261)&gt;MONTH(BK$15)),
NETWORKDAYS.INTL((EOMONTH(BK$15-1,1))-_xlpm.DD,EOMONTH(BK$15-1,1),1,_xlpm.VD),
AND(MONTH($AW261)=MONTH(BK$15),MONTH($AX261)=MONTH(BK$15)),
NETWORKDAYS.INTL($AW261,$AX261,1,_xlpm.VD)))),0)),
$DH261="месяц",
$BP261*BK261,
$DH261="неделя",
$BP261*BK261/7*(ROUNDUP((DAY(EOMONTH(BK$15,0)))/4,0))),
0)</f>
        <v/>
      </c>
      <c r="CC261" s="125">
        <f>SUM($BQ261:$CB261)</f>
        <v/>
      </c>
      <c r="CD261" s="126">
        <f>SUM($EH261:$EH261)</f>
        <v/>
      </c>
      <c r="CE261" s="126">
        <f>$CD261*$AB261</f>
        <v/>
      </c>
      <c r="CF261" s="126">
        <f>SUM($EK261:$EK261)</f>
        <v/>
      </c>
      <c r="CG261" s="126">
        <f>$CF261*$AB261</f>
        <v/>
      </c>
      <c r="CH261" s="126">
        <f>SUM($CC261,$CE261,$CG261)</f>
        <v/>
      </c>
      <c r="CI261" s="126">
        <f>$CH261*(1+$CM261)</f>
        <v/>
      </c>
      <c r="CJ261" s="127" t="n">
        <v>0</v>
      </c>
      <c r="CK261" s="126">
        <f>SUM($CH261:$CH261)*(1+$CJ261)</f>
        <v/>
      </c>
      <c r="CL261" s="126">
        <f>SUM($CH261:$CH261)*(1+$CM261)</f>
        <v/>
      </c>
      <c r="CM261" s="59" t="inlineStr">
        <is>
          <t>20%</t>
        </is>
      </c>
      <c r="CN261" s="59" t="n"/>
      <c r="CO261" s="72" t="n"/>
      <c r="CP261" s="59" t="n"/>
      <c r="CQ261" s="73" t="n"/>
      <c r="CR261" s="73" t="n"/>
      <c r="CS261" s="73" t="n"/>
      <c r="CT261" s="72" t="n"/>
      <c r="CU261" s="79" t="inlineStr">
        <is>
          <t> </t>
        </is>
      </c>
      <c r="CV261" s="60" t="n"/>
      <c r="CW261" s="60" t="n"/>
      <c r="CX261" s="60" t="n"/>
      <c r="CY261" s="127">
        <f>IFERROR(($CC261-$EE261)/($EE261/(1-$DQ261)),0)</f>
        <v/>
      </c>
      <c r="CZ261" s="127">
        <f>IFERROR(1-$EI261/($CE261),0)</f>
        <v/>
      </c>
      <c r="DA261" s="127">
        <f>IFERROR(1-$EL261/($CG261),0)</f>
        <v/>
      </c>
      <c r="DB261" s="126">
        <f>ROUND(IFERROR(($CI261/(1+$CM261)-$EN261),0),2)</f>
        <v/>
      </c>
      <c r="DC261" s="128" t="n"/>
      <c r="DD261" s="125" t="n"/>
      <c r="DE261" s="75" t="n">
        <v>0</v>
      </c>
      <c r="DF261" s="128" t="n"/>
      <c r="DG261" s="125">
        <f>IF($DC261=0,0,$DD261*($DC261*100%-$DE261*$DF261))*SUM($AB261:$AB261)</f>
        <v/>
      </c>
      <c r="DH261" s="129" t="inlineStr">
        <is>
          <t>месяц</t>
        </is>
      </c>
      <c r="DI261" s="130">
        <f t="array" ref="DI261">IFERROR(
IF($ES261="LisChannel",
(ROUND(((INDEX({174.625;153.888888888889;130.972222222222},MATCH($AI261,{2;3;4}),0))*$AG261*$AI261),2)),0),0)</f>
        <v/>
      </c>
      <c r="DJ261" s="130">
        <f>
_xlfn.LET(_xlpm.X,
IFERROR(
IF($ES261="НовиковТВ",
(_xlfn.LET(_xlpm.NTV,
_xlfn.LET(_xlpm.MIN,350000,
IF(SUMIFS($DI:$DI,$ES:$ES,"НовиковТВ")&lt;=_xlpm.MIN,
(SUMIFS($DI:$DI,$ES:$ES,"НовиковТВ")/(COUNTIFS($ES:$ES,"НовиковТВ")))*_xlpm.MIN/SUMIFS($DI:$DI,$ES:$ES,"НовиковТВ"),
DI261)),
_xlpm.NTV+$DG261/(1-(1-(_xlpm.NTV)*(1-$DL261)*(1-$DM261)*(1-$DN261)*(1-$DO261)*(1-$DP261)/_xlpm.NTV))))/(1+$EP261),
$DI261+$DG261/(1-(1-($DI261)*(1-$DL261)*(1-$DM261)*(1-$DN261)*(1-$DO261)*(1-$DP261)/$DI261))),
0),
_xlpm.X*(1+$CM261)*(1+$CW261)-_xlpm.X*(1+$CM261)+_xlpm.X)</f>
        <v/>
      </c>
      <c r="DK261" s="125" t="inlineStr">
        <is>
          <t>послед.</t>
        </is>
      </c>
      <c r="DL261" s="63" t="n">
        <v>0</v>
      </c>
      <c r="DM261" s="63" t="n">
        <v>0</v>
      </c>
      <c r="DN261" s="63" t="n">
        <v>0</v>
      </c>
      <c r="DO261" s="63" t="n">
        <v>0</v>
      </c>
      <c r="DP261" s="63" t="n">
        <v>0</v>
      </c>
      <c r="DQ261" s="63">
        <f t="array" ref="DQ261">IFERROR(_xlfn.IFS(
$DK261="послед.",1-(1-$DL261)*(1-$DM261)*(1-$DN261)*(1-$DO261)*(1-$DP261),
$DK261="сумм.",$DL261+$DM261+$DN261+$DO261+$DP261),
0)</f>
        <v/>
      </c>
      <c r="DR261" s="125">
        <f t="array" ref="DR261">
IFERROR(
_xlfn.IFS(
$BL261=0,
0,
$BL261&gt;0,
_xlfn.IFS($DK261="послед.",
$DJ261*(1-$DL261)*(1-$DM261)*(1-$DN261)*(1-$DO261)*(1-$DP261),
$DK261="сумм.",
$DJ261*(1-($DL261+$DM261+$DN261+$DO261+$DP261)))),0)</f>
        <v/>
      </c>
      <c r="DS261" s="125">
        <f t="array" ref="DS261">
IFERROR(_xlfn.IFS(
$DH261="день_1",
$DR261*$BL261/($AX261-$AW261+1)*AZ261*(DAY(EOMONTH(AZ$15,0))),
$DH261="день_2",
$DR261/30*MAX(MIN($AX261,EOMONTH(AZ$15,0))-MAX($AW261,AZ$15)+1,),
$DH261="раб.день",
$DR261/30*(IFERROR(
_xlfn.LET(_xlpm.VD,
CHOOSE(
{1;2;3;4;5;6;7;8;9;10;11;12;13;14;15;16;17;18},
45658,45659,45660,45661,45662,45663,45664,45665,45711,45724,45778,45779,45785,45786,45820,45821,45965,46022),
_xlfn.LET(_xlpm.DD,
MAX(MIN($AX261,EOMONTH(AZ$15,0))-MAX($AW261,AZ$15),),
_xlfn.IFS(
AND(MONTH($AW261)=MONTH(AZ$15),MONTH($AX261)&lt;&gt;MONTH(AZ$15)),
NETWORKDAYS.INTL($AW261,$AW261+_xlpm.DD,1,_xlpm.VD),
AND(MONTH($AW261)&lt;&gt;MONTH(AZ$15),MONTH($AX261)=MONTH(AZ$15)),
NETWORKDAYS.INTL(($AX261)-_xlpm.DD,$AX261,1,_xlpm.VD),
AND(MONTH($AW261)&lt;MONTH(AZ$15),MONTH($AX261)&gt;MONTH(AZ$15)),
NETWORKDAYS.INTL((EOMONTH(AZ$15-1,1))-_xlpm.DD,EOMONTH(AZ$15-1,1),1,_xlpm.VD),
AND(MONTH($AW261)=MONTH(AZ$15),MONTH($AX261)=MONTH(AZ$15)),
NETWORKDAYS.INTL($AW261,$AX261,1,_xlpm.VD)))),0)),
$DH261="месяц",
$DR261*AZ261,
$DH261="неделя",
$DR261*AZ261/7*(ROUNDUP((DAY(EOMONTH(AZ$15,0)))/4,0))),
0)</f>
        <v/>
      </c>
      <c r="DT261" s="125">
        <f t="array" ref="DT261">
IFERROR(_xlfn.IFS(
$DH261="день_1",
$DR261*$BL261/($AX261-$AW261+1)*BA261*(DAY(EOMONTH(BA$15,0))),
$DH261="день_2",
$DR261/30*MAX(MIN($AX261,EOMONTH(BA$15,0))-MAX($AW261,BA$15)+1,),
$DH261="раб.день",
$DR261/30*(IFERROR(
_xlfn.LET(_xlpm.VD,
CHOOSE(
{1;2;3;4;5;6;7;8;9;10;11;12;13;14;15;16;17;18},
45658,45659,45660,45661,45662,45663,45664,45665,45711,45724,45778,45779,45785,45786,45820,45821,45965,46022),
_xlfn.LET(_xlpm.DD,
MAX(MIN($AX261,EOMONTH(BA$15,0))-MAX($AW261,BA$15),),
_xlfn.IFS(
AND(MONTH($AW261)=MONTH(BA$15),MONTH($AX261)&lt;&gt;MONTH(BA$15)),
NETWORKDAYS.INTL($AW261,$AW261+_xlpm.DD,1,_xlpm.VD),
AND(MONTH($AW261)&lt;&gt;MONTH(BA$15),MONTH($AX261)=MONTH(BA$15)),
NETWORKDAYS.INTL(($AX261)-_xlpm.DD,$AX261,1,_xlpm.VD),
AND(MONTH($AW261)&lt;MONTH(BA$15),MONTH($AX261)&gt;MONTH(BA$15)),
NETWORKDAYS.INTL((EOMONTH(BA$15-1,1))-_xlpm.DD,EOMONTH(BA$15-1,1),1,_xlpm.VD),
AND(MONTH($AW261)=MONTH(BA$15),MONTH($AX261)=MONTH(BA$15)),
NETWORKDAYS.INTL($AW261,$AX261,1,_xlpm.VD)))),0)),
$DH261="месяц",
$DR261*BA261,
$DH261="неделя",
$DR261*BA261/7*(ROUNDUP((DAY(EOMONTH(BA$15,0)))/4,0))),
0)</f>
        <v/>
      </c>
      <c r="DU261" s="125">
        <f t="array" ref="DU261">
IFERROR(_xlfn.IFS(
$DH261="день_1",
$DR261*$BL261/($AX261-$AW261+1)*BB261*(DAY(EOMONTH(BB$15,0))),
$DH261="день_2",
$DR261/30*MAX(MIN($AX261,EOMONTH(BB$15,0))-MAX($AW261,BB$15)+1,),
$DH261="раб.день",
$DR261/30*(IFERROR(
_xlfn.LET(_xlpm.VD,
CHOOSE(
{1;2;3;4;5;6;7;8;9;10;11;12;13;14;15;16;17;18},
45658,45659,45660,45661,45662,45663,45664,45665,45711,45724,45778,45779,45785,45786,45820,45821,45965,46022),
_xlfn.LET(_xlpm.DD,
MAX(MIN($AX261,EOMONTH(BB$15,0))-MAX($AW261,BB$15),),
_xlfn.IFS(
AND(MONTH($AW261)=MONTH(BB$15),MONTH($AX261)&lt;&gt;MONTH(BB$15)),
NETWORKDAYS.INTL($AW261,$AW261+_xlpm.DD,1,_xlpm.VD),
AND(MONTH($AW261)&lt;&gt;MONTH(BB$15),MONTH($AX261)=MONTH(BB$15)),
NETWORKDAYS.INTL(($AX261)-_xlpm.DD,$AX261,1,_xlpm.VD),
AND(MONTH($AW261)&lt;MONTH(BB$15),MONTH($AX261)&gt;MONTH(BB$15)),
NETWORKDAYS.INTL((EOMONTH(BB$15-1,1))-_xlpm.DD,EOMONTH(BB$15-1,1),1,_xlpm.VD),
AND(MONTH($AW261)=MONTH(BB$15),MONTH($AX261)=MONTH(BB$15)),
NETWORKDAYS.INTL($AW261,$AX261,1,_xlpm.VD)))),0)),
$DH261="месяц",
$DR261*BB261,
$DH261="неделя",
$DR261*BB261/7*(ROUNDUP((DAY(EOMONTH(BB$15,0)))/4,0))),
0)</f>
        <v/>
      </c>
      <c r="DV261" s="125">
        <f t="array" ref="DV261">
IFERROR(_xlfn.IFS(
$DH261="день_1",
$DR261*$BL261/($AX261-$AW261+1)*BC261*(DAY(EOMONTH(BC$15,0))),
$DH261="день_2",
$DR261/30*MAX(MIN($AX261,EOMONTH(BC$15,0))-MAX($AW261,BC$15)+1,),
$DH261="раб.день",
$DR261/30*(IFERROR(
_xlfn.LET(_xlpm.VD,
CHOOSE(
{1;2;3;4;5;6;7;8;9;10;11;12;13;14;15;16;17;18},
45658,45659,45660,45661,45662,45663,45664,45665,45711,45724,45778,45779,45785,45786,45820,45821,45965,46022),
_xlfn.LET(_xlpm.DD,
MAX(MIN($AX261,EOMONTH(BC$15,0))-MAX($AW261,BC$15),),
_xlfn.IFS(
AND(MONTH($AW261)=MONTH(BC$15),MONTH($AX261)&lt;&gt;MONTH(BC$15)),
NETWORKDAYS.INTL($AW261,$AW261+_xlpm.DD,1,_xlpm.VD),
AND(MONTH($AW261)&lt;&gt;MONTH(BC$15),MONTH($AX261)=MONTH(BC$15)),
NETWORKDAYS.INTL(($AX261)-_xlpm.DD,$AX261,1,_xlpm.VD),
AND(MONTH($AW261)&lt;MONTH(BC$15),MONTH($AX261)&gt;MONTH(BC$15)),
NETWORKDAYS.INTL((EOMONTH(BC$15-1,1))-_xlpm.DD,EOMONTH(BC$15-1,1),1,_xlpm.VD),
AND(MONTH($AW261)=MONTH(BC$15),MONTH($AX261)=MONTH(BC$15)),
NETWORKDAYS.INTL($AW261,$AX261,1,_xlpm.VD)))),0)),
$DH261="месяц",
$DR261*BC261,
$DH261="неделя",
$DR261*BC261/7*(ROUNDUP((DAY(EOMONTH(BC$15,0)))/4,0))),
0)</f>
        <v/>
      </c>
      <c r="DW261" s="125">
        <f t="array" ref="DW261">
IFERROR(_xlfn.IFS(
$DH261="день_1",
$DR261*$BL261/($AX261-$AW261+1)*BD261*(DAY(EOMONTH(BD$15,0))),
$DH261="день_2",
$DR261/30*MAX(MIN($AX261,EOMONTH(BD$15,0))-MAX($AW261,BD$15)+1,),
$DH261="раб.день",
$DR261/30*(IFERROR(
_xlfn.LET(_xlpm.VD,
CHOOSE(
{1;2;3;4;5;6;7;8;9;10;11;12;13;14;15;16;17;18},
45658,45659,45660,45661,45662,45663,45664,45665,45711,45724,45778,45779,45785,45786,45820,45821,45965,46022),
_xlfn.LET(_xlpm.DD,
MAX(MIN($AX261,EOMONTH(BD$15,0))-MAX($AW261,BD$15),),
_xlfn.IFS(
AND(MONTH($AW261)=MONTH(BD$15),MONTH($AX261)&lt;&gt;MONTH(BD$15)),
NETWORKDAYS.INTL($AW261,$AW261+_xlpm.DD,1,_xlpm.VD),
AND(MONTH($AW261)&lt;&gt;MONTH(BD$15),MONTH($AX261)=MONTH(BD$15)),
NETWORKDAYS.INTL(($AX261)-_xlpm.DD,$AX261,1,_xlpm.VD),
AND(MONTH($AW261)&lt;MONTH(BD$15),MONTH($AX261)&gt;MONTH(BD$15)),
NETWORKDAYS.INTL((EOMONTH(BD$15-1,1))-_xlpm.DD,EOMONTH(BD$15-1,1),1,_xlpm.VD),
AND(MONTH($AW261)=MONTH(BD$15),MONTH($AX261)=MONTH(BD$15)),
NETWORKDAYS.INTL($AW261,$AX261,1,_xlpm.VD)))),0)),
$DH261="месяц",
$DR261*BD261,
$DH261="неделя",
$DR261*BD261/7*(ROUNDUP((DAY(EOMONTH(BD$15,0)))/4,0))),
0)</f>
        <v/>
      </c>
      <c r="DX261" s="125">
        <f t="array" ref="DX261">
IFERROR(_xlfn.IFS(
$DH261="день_1",
$DR261*$BL261/($AX261-$AW261+1)*BE261*(DAY(EOMONTH(BE$15,0))),
$DH261="день_2",
$DR261/30*MAX(MIN($AX261,EOMONTH(BE$15,0))-MAX($AW261,BE$15)+1,),
$DH261="раб.день",
$DR261/30*(IFERROR(
_xlfn.LET(_xlpm.VD,
CHOOSE(
{1;2;3;4;5;6;7;8;9;10;11;12;13;14;15;16;17;18},
45658,45659,45660,45661,45662,45663,45664,45665,45711,45724,45778,45779,45785,45786,45820,45821,45965,46022),
_xlfn.LET(_xlpm.DD,
MAX(MIN($AX261,EOMONTH(BE$15,0))-MAX($AW261,BE$15),),
_xlfn.IFS(
AND(MONTH($AW261)=MONTH(BE$15),MONTH($AX261)&lt;&gt;MONTH(BE$15)),
NETWORKDAYS.INTL($AW261,$AW261+_xlpm.DD,1,_xlpm.VD),
AND(MONTH($AW261)&lt;&gt;MONTH(BE$15),MONTH($AX261)=MONTH(BE$15)),
NETWORKDAYS.INTL(($AX261)-_xlpm.DD,$AX261,1,_xlpm.VD),
AND(MONTH($AW261)&lt;MONTH(BE$15),MONTH($AX261)&gt;MONTH(BE$15)),
NETWORKDAYS.INTL((EOMONTH(BE$15-1,1))-_xlpm.DD,EOMONTH(BE$15-1,1),1,_xlpm.VD),
AND(MONTH($AW261)=MONTH(BE$15),MONTH($AX261)=MONTH(BE$15)),
NETWORKDAYS.INTL($AW261,$AX261,1,_xlpm.VD)))),0)),
$DH261="месяц",
$DR261*BE261,
$DH261="неделя",
$DR261*BE261/7*(ROUNDUP((DAY(EOMONTH(BE$15,0)))/4,0))),
0)</f>
        <v/>
      </c>
      <c r="DY261" s="125">
        <f t="array" ref="DY261">
IFERROR(_xlfn.IFS(
$DH261="день_1",
$DR261*$BL261/($AX261-$AW261+1)*BF261*(DAY(EOMONTH(BF$15,0))),
$DH261="день_2",
$DR261/30*MAX(MIN($AX261,EOMONTH(BF$15,0))-MAX($AW261,BF$15)+1,),
$DH261="раб.день",
$DR261/30*(IFERROR(
_xlfn.LET(_xlpm.VD,
CHOOSE(
{1;2;3;4;5;6;7;8;9;10;11;12;13;14;15;16;17;18},
45658,45659,45660,45661,45662,45663,45664,45665,45711,45724,45778,45779,45785,45786,45820,45821,45965,46022),
_xlfn.LET(_xlpm.DD,
MAX(MIN($AX261,EOMONTH(BF$15,0))-MAX($AW261,BF$15),),
_xlfn.IFS(
AND(MONTH($AW261)=MONTH(BF$15),MONTH($AX261)&lt;&gt;MONTH(BF$15)),
NETWORKDAYS.INTL($AW261,$AW261+_xlpm.DD,1,_xlpm.VD),
AND(MONTH($AW261)&lt;&gt;MONTH(BF$15),MONTH($AX261)=MONTH(BF$15)),
NETWORKDAYS.INTL(($AX261)-_xlpm.DD,$AX261,1,_xlpm.VD),
AND(MONTH($AW261)&lt;MONTH(BF$15),MONTH($AX261)&gt;MONTH(BF$15)),
NETWORKDAYS.INTL((EOMONTH(BF$15-1,1))-_xlpm.DD,EOMONTH(BF$15-1,1),1,_xlpm.VD),
AND(MONTH($AW261)=MONTH(BF$15),MONTH($AX261)=MONTH(BF$15)),
NETWORKDAYS.INTL($AW261,$AX261,1,_xlpm.VD)))),0)),
$DH261="месяц",
$DR261*BF261,
$DH261="неделя",
$DR261*BF261/7*(ROUNDUP((DAY(EOMONTH(BF$15,0)))/4,0))),
0)</f>
        <v/>
      </c>
      <c r="DZ261" s="125">
        <f t="array" ref="DZ261">
IFERROR(_xlfn.IFS(
$DH261="день_1",
$DR261*$BL261/($AX261-$AW261+1)*BG261*(DAY(EOMONTH(BG$15,0))),
$DH261="день_2",
$DR261/30*MAX(MIN($AX261,EOMONTH(BG$15,0))-MAX($AW261,BG$15)+1,),
$DH261="раб.день",
$DR261/30*(IFERROR(
_xlfn.LET(_xlpm.VD,
CHOOSE(
{1;2;3;4;5;6;7;8;9;10;11;12;13;14;15;16;17;18},
45658,45659,45660,45661,45662,45663,45664,45665,45711,45724,45778,45779,45785,45786,45820,45821,45965,46022),
_xlfn.LET(_xlpm.DD,
MAX(MIN($AX261,EOMONTH(BG$15,0))-MAX($AW261,BG$15),),
_xlfn.IFS(
AND(MONTH($AW261)=MONTH(BG$15),MONTH($AX261)&lt;&gt;MONTH(BG$15)),
NETWORKDAYS.INTL($AW261,$AW261+_xlpm.DD,1,_xlpm.VD),
AND(MONTH($AW261)&lt;&gt;MONTH(BG$15),MONTH($AX261)=MONTH(BG$15)),
NETWORKDAYS.INTL(($AX261)-_xlpm.DD,$AX261,1,_xlpm.VD),
AND(MONTH($AW261)&lt;MONTH(BG$15),MONTH($AX261)&gt;MONTH(BG$15)),
NETWORKDAYS.INTL((EOMONTH(BG$15-1,1))-_xlpm.DD,EOMONTH(BG$15-1,1),1,_xlpm.VD),
AND(MONTH($AW261)=MONTH(BG$15),MONTH($AX261)=MONTH(BG$15)),
NETWORKDAYS.INTL($AW261,$AX261,1,_xlpm.VD)))),0)),
$DH261="месяц",
$DR261*BG261,
$DH261="неделя",
$DR261*BG261/7*(ROUNDUP((DAY(EOMONTH(BG$15,0)))/4,0))),
0)</f>
        <v/>
      </c>
      <c r="EA261" s="125">
        <f t="array" ref="EA261">
IFERROR(_xlfn.IFS(
$DH261="день_1",
$DR261*$BL261/($AX261-$AW261+1)*BH261*(DAY(EOMONTH(BH$15,0))),
$DH261="день_2",
$DR261/30*MAX(MIN($AX261,EOMONTH(BH$15,0))-MAX($AW261,BH$15)+1,),
$DH261="раб.день",
$DR261/30*(IFERROR(
_xlfn.LET(_xlpm.VD,
CHOOSE(
{1;2;3;4;5;6;7;8;9;10;11;12;13;14;15;16;17;18},
45658,45659,45660,45661,45662,45663,45664,45665,45711,45724,45778,45779,45785,45786,45820,45821,45965,46022),
_xlfn.LET(_xlpm.DD,
MAX(MIN($AX261,EOMONTH(BH$15,0))-MAX($AW261,BH$15),),
_xlfn.IFS(
AND(MONTH($AW261)=MONTH(BH$15),MONTH($AX261)&lt;&gt;MONTH(BH$15)),
NETWORKDAYS.INTL($AW261,$AW261+_xlpm.DD,1,_xlpm.VD),
AND(MONTH($AW261)&lt;&gt;MONTH(BH$15),MONTH($AX261)=MONTH(BH$15)),
NETWORKDAYS.INTL(($AX261)-_xlpm.DD,$AX261,1,_xlpm.VD),
AND(MONTH($AW261)&lt;MONTH(BH$15),MONTH($AX261)&gt;MONTH(BH$15)),
NETWORKDAYS.INTL((EOMONTH(BH$15-1,1))-_xlpm.DD,EOMONTH(BH$15-1,1),1,_xlpm.VD),
AND(MONTH($AW261)=MONTH(BH$15),MONTH($AX261)=MONTH(BH$15)),
NETWORKDAYS.INTL($AW261,$AX261,1,_xlpm.VD)))),0)),
$DH261="месяц",
$DR261*BH261,
$DH261="неделя",
$DR261*BH261/7*(ROUNDUP((DAY(EOMONTH(BH$15,0)))/4,0))),
0)</f>
        <v/>
      </c>
      <c r="EB261" s="125">
        <f t="array" ref="EB261">
IFERROR(_xlfn.IFS(
$DH261="день_1",
$DR261*$BL261/($AX261-$AW261+1)*BI261*(DAY(EOMONTH(BI$15,0))),
$DH261="день_2",
$DR261/30*MAX(MIN($AX261,EOMONTH(BI$15,0))-MAX($AW261,BI$15)+1,),
$DH261="раб.день",
$DR261/30*(IFERROR(
_xlfn.LET(_xlpm.VD,
CHOOSE(
{1;2;3;4;5;6;7;8;9;10;11;12;13;14;15;16;17;18},
45658,45659,45660,45661,45662,45663,45664,45665,45711,45724,45778,45779,45785,45786,45820,45821,45965,46022),
_xlfn.LET(_xlpm.DD,
MAX(MIN($AX261,EOMONTH(BI$15,0))-MAX($AW261,BI$15),),
_xlfn.IFS(
AND(MONTH($AW261)=MONTH(BI$15),MONTH($AX261)&lt;&gt;MONTH(BI$15)),
NETWORKDAYS.INTL($AW261,$AW261+_xlpm.DD,1,_xlpm.VD),
AND(MONTH($AW261)&lt;&gt;MONTH(BI$15),MONTH($AX261)=MONTH(BI$15)),
NETWORKDAYS.INTL(($AX261)-_xlpm.DD,$AX261,1,_xlpm.VD),
AND(MONTH($AW261)&lt;MONTH(BI$15),MONTH($AX261)&gt;MONTH(BI$15)),
NETWORKDAYS.INTL((EOMONTH(BI$15-1,1))-_xlpm.DD,EOMONTH(BI$15-1,1),1,_xlpm.VD),
AND(MONTH($AW261)=MONTH(BI$15),MONTH($AX261)=MONTH(BI$15)),
NETWORKDAYS.INTL($AW261,$AX261,1,_xlpm.VD)))),0)),
$DH261="месяц",
$DR261*BI261,
$DH261="неделя",
$DR261*BI261/7*(ROUNDUP((DAY(EOMONTH(BI$15,0)))/4,0))),
0)</f>
        <v/>
      </c>
      <c r="EC261" s="125">
        <f t="array" ref="EC261">
IFERROR(_xlfn.IFS(
$DH261="день_1",
$DR261*$BL261/($AX261-$AW261+1)*BJ261*(DAY(EOMONTH(BJ$15,0))),
$DH261="день_2",
$DR261/30*MAX(MIN($AX261,EOMONTH(BJ$15,0))-MAX($AW261,BJ$15)+1,),
$DH261="раб.день",
$DR261/30*(IFERROR(
_xlfn.LET(_xlpm.VD,
CHOOSE(
{1;2;3;4;5;6;7;8;9;10;11;12;13;14;15;16;17;18},
45658,45659,45660,45661,45662,45663,45664,45665,45711,45724,45778,45779,45785,45786,45820,45821,45965,46022),
_xlfn.LET(_xlpm.DD,
MAX(MIN($AX261,EOMONTH(BJ$15,0))-MAX($AW261,BJ$15),),
_xlfn.IFS(
AND(MONTH($AW261)=MONTH(BJ$15),MONTH($AX261)&lt;&gt;MONTH(BJ$15)),
NETWORKDAYS.INTL($AW261,$AW261+_xlpm.DD,1,_xlpm.VD),
AND(MONTH($AW261)&lt;&gt;MONTH(BJ$15),MONTH($AX261)=MONTH(BJ$15)),
NETWORKDAYS.INTL(($AX261)-_xlpm.DD,$AX261,1,_xlpm.VD),
AND(MONTH($AW261)&lt;MONTH(BJ$15),MONTH($AX261)&gt;MONTH(BJ$15)),
NETWORKDAYS.INTL((EOMONTH(BJ$15-1,1))-_xlpm.DD,EOMONTH(BJ$15-1,1),1,_xlpm.VD),
AND(MONTH($AW261)=MONTH(BJ$15),MONTH($AX261)=MONTH(BJ$15)),
NETWORKDAYS.INTL($AW261,$AX261,1,_xlpm.VD)))),0)),
$DH261="месяц",
$DR261*BJ261,
$DH261="неделя",
$DR261*BJ261/7*(ROUNDUP((DAY(EOMONTH(BJ$15,0)))/4,0))),
0)</f>
        <v/>
      </c>
      <c r="ED261" s="125">
        <f t="array" ref="ED261">
IFERROR(_xlfn.IFS(
$DH261="день_1",
$DR261*$BL261/($AX261-$AW261+1)*BK261*(DAY(EOMONTH(BK$15,0))),
$DH261="день_2",
$DR261/30*MAX(MIN($AX261,EOMONTH(BK$15,0))-MAX($AW261,BK$15)+1,),
$DH261="раб.день",
$DR261/30*(IFERROR(
_xlfn.LET(_xlpm.VD,
CHOOSE(
{1;2;3;4;5;6;7;8;9;10;11;12;13;14;15;16;17;18},
45658,45659,45660,45661,45662,45663,45664,45665,45711,45724,45778,45779,45785,45786,45820,45821,45965,46022),
_xlfn.LET(_xlpm.DD,
MAX(MIN($AX261,EOMONTH(BK$15,0))-MAX($AW261,BK$15),),
_xlfn.IFS(
AND(MONTH($AW261)=MONTH(BK$15),MONTH($AX261)&lt;&gt;MONTH(BK$15)),
NETWORKDAYS.INTL($AW261,$AW261+_xlpm.DD,1,_xlpm.VD),
AND(MONTH($AW261)&lt;&gt;MONTH(BK$15),MONTH($AX261)=MONTH(BK$15)),
NETWORKDAYS.INTL(($AX261)-_xlpm.DD,$AX261,1,_xlpm.VD),
AND(MONTH($AW261)&lt;MONTH(BK$15),MONTH($AX261)&gt;MONTH(BK$15)),
NETWORKDAYS.INTL((EOMONTH(BK$15-1,1))-_xlpm.DD,EOMONTH(BK$15-1,1),1,_xlpm.VD),
AND(MONTH($AW261)=MONTH(BK$15),MONTH($AX261)=MONTH(BK$15)),
NETWORKDAYS.INTL($AW261,$AX261,1,_xlpm.VD)))),0)),
$DH261="месяц",
$DR261*BK261,
$DH261="неделя",
$DR261*BK261/7*(ROUNDUP((DAY(EOMONTH(BK$15,0)))/4,0))),
0)</f>
        <v/>
      </c>
      <c r="EE261" s="125">
        <f>SUM($DS261,$DT261,$DU261,$DV261,$DW261,$DX261,$DY261,$DZ261,$EA261,$EB261,$EC261,$ED261)</f>
        <v/>
      </c>
      <c r="EF261" s="125">
        <f>IFERROR(ROUND($EE261*(1+$EP261),2),0)</f>
        <v/>
      </c>
      <c r="EG261" s="128" t="n">
        <v>1</v>
      </c>
      <c r="EH261" s="126" t="n">
        <v>0</v>
      </c>
      <c r="EI261" s="126">
        <f>ROUND(SUM($EH261:$EH261)*SUM($AB261:$AB261)*$EG261,2)</f>
        <v/>
      </c>
      <c r="EJ261" s="126">
        <f>ROUND($EI261*(1+$EP261),2)</f>
        <v/>
      </c>
      <c r="EK261" s="126" t="n">
        <v>0</v>
      </c>
      <c r="EL261" s="126">
        <f>ROUND(SUM($EK261:$EK261)*SUM($AB261:$AB261)*$EG261,2)</f>
        <v/>
      </c>
      <c r="EM261" s="126">
        <f>ROUND($EL261*(1+$EP261),2)</f>
        <v/>
      </c>
      <c r="EN261" s="126">
        <f>SUM($EE261,$EI261,$EL261)</f>
        <v/>
      </c>
      <c r="EO261" s="126">
        <f>SUM($EF261,$EJ261,$EM261)</f>
        <v/>
      </c>
      <c r="EP261" s="59" t="inlineStr">
        <is>
          <t>20%</t>
        </is>
      </c>
      <c r="EQ261" s="59" t="n"/>
      <c r="ER261" s="60">
        <f t="array" ref="ER261">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MATCH(ES261,
{"AMS";"RussOutdoor";"HD Outdoor";"Ingroup";"IQ";"Ledproduction";"LisChannel";"Logic";"Media-PPL";"NovikovTV | НовиковТВ";"SMA";"SOK";"КрокусТВ | CrocusTV | IndoorTV";"Сити";"ТЯК Москва"},
0)),"")</f>
        <v/>
      </c>
      <c r="ES261" s="60" t="n"/>
      <c r="ET261" s="60">
        <f t="array" ref="ET261">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MATCH(ES261,
{"AMS";"RussOutdoor";"HD Outdoor";"Ingroup";"IQ";"Ledproduction";"LisChannel";"Logic";"Media-PPL";"NovikovTV | НовиковТВ";"SMA";"SOK";"КрокусТВ | CrocusTV | IndoorTV";"Сити";"ТЯК Москва"},
0)),"")</f>
        <v/>
      </c>
      <c r="EU261" s="60" t="n"/>
      <c r="EV261" s="60" t="n"/>
      <c r="EX261" s="110">
        <f t="array" ref="EX261">
($AR261/30
+N("ТРАФИК ПЛОЩАДКИ"))*
(IFERROR(
_xlfn.LET(
_xlpm.GPR,
HLOOKUP($L261,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(MATCH($T261,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IF($Q261="цифровой",_xlpm.GPR/$AG261,_xlpm.GPR/60)),
0)
+N("DWELL TIME"))*
(IF($AB261=0,0,IF($AB261=1,0.3,IF($AB261=2,0.5,IF($AB261&gt;2,1))))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_xlfn.IFS($AC261="да",1.2,$AC261="нет",1)*
_xlfn.IFS($AD261="да",1.2,$AD261="нет",1)*
IF(R261="статический",1,1.2)*
$X261*
INDEX(
{1.2;1;1.2;1.2;1;1.2;1.2;1.2;1.2;1.2;1.2;1;1.2;1.2;1.2;1.2;1;1;1.2;1.2;1.2;1;1;1;1;1.2;1.2;1.2;1.2;1;1;1;1;1.2;1.2;1.2;1.2;1.2;1.2;1.2;1.2;1;1;1.2;1;1;1;1;1.5;1;1;1.5;1.5;1.2},
MATCH($Q261,_xlpm.MI,0)))&gt;{0.02;0.04;0.06;0.1;0.2;0.4;0.6;0.8;1;2;4;6})),
{0;1;2;3;4;5;6;7;8;9;10;11;12},
0)))
+N("КОЭФФИЦИЕНТ КОНТАКТА"))))*
(_xlfn.IFS($X261&lt;0.1,$X261/1000,$X261&gt;25,5.2,AND($X261&gt;=0.1,$X261&lt;=25),(($X261*2+0.1)/10)*($X261/10)))*
IFERROR((_xlfn.LET(
_xlpm.MA,
{0;0.8;0.85;0.9;0.95;1},
_xlpm.MAA,
{0;1;2;3;4;5},
INDEX(_xlpm.MA,MATCH(SUMPRODUCT(--((IF(ROUND(_xlpm.MAA,1)&gt;5,5,ROUND($AB261,1)))&gt;{0;1;2;3;4;5})),_xlpm.MAA,0)))
+N("КОЭФФИЦИЕНТ КОЛ-ВО КОНСТРУКЦИЙ")),1)*
$AB261,0))*
(IF($Q261="цифровой",$AG261/15*$AI261,1)
+N("ДЛЯ ЦИФРЫ"))</f>
        <v/>
      </c>
      <c r="EY261" s="110">
        <f>IFERROR(EX261*AY261,0)</f>
        <v/>
      </c>
      <c r="EZ261" s="131">
        <f>IFERROR(DP261/EY261*1000,0)</f>
        <v/>
      </c>
      <c r="FA261" s="112">
        <f>IFERROR(FC261/FB261,0)</f>
        <v/>
      </c>
      <c r="FB261" s="112">
        <f>IFERROR((FC261/(EY261/FF261*#REF!))*0.825,0)</f>
        <v/>
      </c>
      <c r="FC261" s="112">
        <f>IFERROR(((EX261*30/AR261)*100)/30,0)</f>
        <v/>
      </c>
      <c r="FD261" s="112">
        <f>IFERROR(EY261/G261*100%,0)</f>
        <v/>
      </c>
      <c r="FE261" s="112">
        <f>IFERROR(FD261/FC261*100%,0)</f>
        <v/>
      </c>
      <c r="FF261" s="110">
        <f>IFERROR(AR261/30*AY261,0)</f>
        <v/>
      </c>
    </row>
    <row r="262" ht="13" customHeight="1">
      <c r="A262" s="59" t="n"/>
      <c r="B262" s="60" t="n"/>
      <c r="C262" s="60" t="n"/>
      <c r="D262" s="60">
        <f t="array" ref="D262">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MATCH($E262,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62" s="60">
        <f t="array" ref="E262">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MATCH($F262,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62" s="60" t="inlineStr"/>
      <c r="G262" s="60" t="n"/>
      <c r="H262" s="60">
        <f t="array" ref="H262">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MATCH($I262,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62" s="60" t="n"/>
      <c r="J262" s="60" t="n"/>
      <c r="K262" s="60" t="n"/>
      <c r="L262" s="60" t="n"/>
      <c r="M262" s="60" t="n"/>
      <c r="N262" s="60" t="n"/>
      <c r="O262" s="60" t="n"/>
      <c r="P262" s="60">
        <f t="array" ref="P262">
_xlfn.IFS(
ISNUMBER(MATCH($Q262,{"шелфбаннер","разделитель","монетница","чековая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ISNUMBER(MATCH($Q262,{"LED/LCD","видеокулер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ISNUMBER(MATCH($Q262,{"автомобиль","машина","выставочное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ISNUMBER(MATCH($Q262,{"билборд","лифтовая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ISNUMBER(MATCH($Q262,{"навигация","подвесной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ISNUMBER(MATCH($Q262,{"движущаяся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ISNUMBER(MATCH($Q262,{"каталог","журнал"},)),
"Пресса",
$Q262="","")</f>
        <v/>
      </c>
      <c r="Q262" s="60" t="n"/>
      <c r="R262" s="60">
        <f t="array" ref="R262">
IFERROR(
_xlfn.IFS(
OR(ISNUMBER(MATCH($Q262,{"экспозиция","макет","стенд","автостенд","авто стенд","выставочное пространство","выставочные стенды","модульные выставочные стенды","3Д конструкция","3D конструкция"},)),P262="Экспонирование"),
"нестандартный",
ISNUMBER(MATCH($Q262,{"скроллер","призматрон"},)),
"динамический",
$P262="Видео",
"цифровой",
OR($P262="Пресса",$P262="Щит",$P262="POSm",$P262="Подвес",$P262="Брендирование/оклейка"),
"статический"),"")</f>
        <v/>
      </c>
      <c r="S262" s="59" t="n"/>
      <c r="T262" s="60" t="n"/>
      <c r="U262" s="60" t="n"/>
      <c r="V262" s="60">
        <f>
IF(P262="Видео",
"цифровой постер/ролик",
IF(ISNUMBER(MATCH(Q262,{"короб световой","короб световой | лайтбокс","короб световой | кристалайт","лайтбокс","лайт бокс","кристалайт","LB","lightbox"},)),
"бэклит",
IF(P262="Брендирование/оклейка",
"перфарированная пленка/самоклейка",
IF(P262="Экспонирование",
"под запрос",
IF(P262="Подвес",
"баннер/ткань",
"")))))</f>
        <v/>
      </c>
      <c r="W262" s="59" t="n"/>
      <c r="X262" s="59" t="n"/>
      <c r="Y262" s="59" t="n"/>
      <c r="Z262" s="61" t="n"/>
      <c r="AA262" s="61" t="n"/>
      <c r="AB262" s="61">
        <f>IF(BL262&gt;0,Z262,0)</f>
        <v/>
      </c>
      <c r="AC262" s="59" t="n"/>
      <c r="AD262" s="59" t="n"/>
      <c r="AE262" s="59" t="n"/>
      <c r="AF262" s="59" t="n"/>
      <c r="AG262" s="59" t="n"/>
      <c r="AH262" s="59" t="n"/>
      <c r="AI262" s="59" t="n"/>
      <c r="AJ262" s="59" t="n"/>
      <c r="AK262" s="59" t="n"/>
      <c r="AL262" s="62">
        <f>IFERROR(IF(OR(R262="статический",R262="динамический",R262="нестандартный",R262="",R262=""),"-",IF(AND(AH262="-",AI262="-"),"-",AK262*3600/AH262*AI262)),"-")</f>
        <v/>
      </c>
      <c r="AM262" s="62">
        <f>IFERROR(IF(OR(R262="статический",R262="динамический",R262="",R262="", R262="BTL",R262="нестандартный"),"-",AG262*AI262*AL262/60),"-")</f>
        <v/>
      </c>
      <c r="AN262" s="63">
        <f>IFERROR(IF(AH262="","-",AG262*AI262/AH262),"-")</f>
        <v/>
      </c>
      <c r="AO262" s="59">
        <f>IFERROR(IF(OR($R262="статический",$R262="динамический",$R262="",$R262="",$R262="BTL",$R262="нестандартный"),"-",$AL262*$AY262),"-")</f>
        <v/>
      </c>
      <c r="AP262" s="62">
        <f>IFERROR(IF(OR($R262="статический",$R262="динамический",$R262="",$R262="",$R262="BTL",$R262="нестандартный"),"-",$AM262*AY262),"-")</f>
        <v/>
      </c>
      <c r="AQ262" s="64" t="n"/>
      <c r="AR262" s="61" t="n"/>
      <c r="AS262" s="61" t="n"/>
      <c r="AT262" s="61" t="n"/>
      <c r="AU262" s="65" t="n"/>
      <c r="AV262" s="124">
        <f>IFERROR(DR262/AT262*1000,"n/a")</f>
        <v/>
      </c>
      <c r="AW262" s="67" t="n"/>
      <c r="AX262" s="67" t="n"/>
      <c r="AY262" s="43">
        <f>IFERROR(IF(OR($AW262="",$AX262=""),"",_xlfn.DAYS($AX262+1,$AW262)),"")</f>
        <v/>
      </c>
      <c r="AZ262" s="68">
        <f t="array" ref="AZ262">
_xlfn.LET(_xlpm.COEFF,
IF($AW262+$AX262=0,0,IF(MAX(MIN($AX262,EOMONTH(AZ$15,0))-MAX($AW262,AZ$15)+1,)&gt;0,1,0)),
_xlfn.IFS(
$ES262="LisChannel",
_xlpm.COEFF*
INDEX({1;1;1.2;1.2;1;1;1;1;1.2;1.2;1.2;1.2},
MATCH(MONTH(AZ$15),
{1,2,3,4,5,6,7,8,9,10,11,12})),
CONCATENATE($ES262," ",$L262)="RussOutdoor метро",
_xlpm.COEFF*
INDEX({0.8;0.9;1.1;1.1;1;1;1;1;1.1;1.1;1.1;1.1},
MATCH(MONTH(AZ$15),
{1,2,3,4,5,6,7,8,9,10,11,12})),
$ES262&lt;&gt;"LisChannel",
_xlpm.COEFF,
$ES262&lt;&gt;"RussOutdoor",
_xlpm.COEFF))</f>
        <v/>
      </c>
      <c r="BA262" s="68">
        <f t="array" ref="BA262">
_xlfn.LET(_xlpm.COEFF,
IF($AW262+$AX262=0,0,IF(MAX(MIN($AX262,EOMONTH(BA$15,0))-MAX($AW262,BA$15)+1,)&gt;0,1,0)),
_xlfn.IFS(
$ES262="LisChannel",
_xlpm.COEFF*
INDEX({1;1;1.2;1.2;1;1;1;1;1.2;1.2;1.2;1.2},
MATCH(MONTH(BA$15),
{1,2,3,4,5,6,7,8,9,10,11,12})),
CONCATENATE($ES262," ",$L262)="RussOutdoor метро",
_xlpm.COEFF*
INDEX({0.8;0.9;1.1;1.1;1;1;1;1;1.1;1.1;1.1;1.1},
MATCH(MONTH(BA$15),
{1,2,3,4,5,6,7,8,9,10,11,12})),
$ES262&lt;&gt;"LisChannel",
_xlpm.COEFF,
$ES262&lt;&gt;"RussOutdoor",
_xlpm.COEFF))</f>
        <v/>
      </c>
      <c r="BB262" s="68">
        <f t="array" ref="BB262">
_xlfn.LET(_xlpm.COEFF,
IF($AW262+$AX262=0,0,IF(MAX(MIN($AX262,EOMONTH(BB$15,0))-MAX($AW262,BB$15)+1,)&gt;0,1,0)),
_xlfn.IFS(
$ES262="LisChannel",
_xlpm.COEFF*
INDEX({1;1;1.2;1.2;1;1;1;1;1.2;1.2;1.2;1.2},
MATCH(MONTH(BB$15),
{1,2,3,4,5,6,7,8,9,10,11,12})),
CONCATENATE($ES262," ",$L262)="RussOutdoor метро",
_xlpm.COEFF*
INDEX({0.8;0.9;1.1;1.1;1;1;1;1;1.1;1.1;1.1;1.1},
MATCH(MONTH(BB$15),
{1,2,3,4,5,6,7,8,9,10,11,12})),
$ES262&lt;&gt;"LisChannel",
_xlpm.COEFF,
$ES262&lt;&gt;"RussOutdoor",
_xlpm.COEFF))</f>
        <v/>
      </c>
      <c r="BC262" s="68">
        <f t="array" ref="BC262">
_xlfn.LET(_xlpm.COEFF,
IF($AW262+$AX262=0,0,IF(MAX(MIN($AX262,EOMONTH(BC$15,0))-MAX($AW262,BC$15)+1,)&gt;0,1,0)),
_xlfn.IFS(
$ES262="LisChannel",
_xlpm.COEFF*
INDEX({1;1;1.2;1.2;1;1;1;1;1.2;1.2;1.2;1.2},
MATCH(MONTH(BC$15),
{1,2,3,4,5,6,7,8,9,10,11,12})),
CONCATENATE($ES262," ",$L262)="RussOutdoor метро",
_xlpm.COEFF*
INDEX({0.8;0.9;1.1;1.1;1;1;1;1;1.1;1.1;1.1;1.1},
MATCH(MONTH(BC$15),
{1,2,3,4,5,6,7,8,9,10,11,12})),
$ES262&lt;&gt;"LisChannel",
_xlpm.COEFF,
$ES262&lt;&gt;"RussOutdoor",
_xlpm.COEFF))</f>
        <v/>
      </c>
      <c r="BD262" s="68">
        <f t="array" ref="BD262">
_xlfn.LET(_xlpm.COEFF,
IF($AW262+$AX262=0,0,IF(MAX(MIN($AX262,EOMONTH(BD$15,0))-MAX($AW262,BD$15)+1,)&gt;0,1,0)),
_xlfn.IFS(
$ES262="LisChannel",
_xlpm.COEFF*
INDEX({1;1;1.2;1.2;1;1;1;1;1.2;1.2;1.2;1.2},
MATCH(MONTH(BD$15),
{1,2,3,4,5,6,7,8,9,10,11,12})),
CONCATENATE($ES262," ",$L262)="RussOutdoor метро",
_xlpm.COEFF*
INDEX({0.8;0.9;1.1;1.1;1;1;1;1;1.1;1.1;1.1;1.1},
MATCH(MONTH(BD$15),
{1,2,3,4,5,6,7,8,9,10,11,12})),
$ES262&lt;&gt;"LisChannel",
_xlpm.COEFF,
$ES262&lt;&gt;"RussOutdoor",
_xlpm.COEFF))</f>
        <v/>
      </c>
      <c r="BE262" s="68">
        <f t="array" ref="BE262">
_xlfn.LET(_xlpm.COEFF,
IF($AW262+$AX262=0,0,IF(MAX(MIN($AX262,EOMONTH(BE$15,0))-MAX($AW262,BE$15)+1,)&gt;0,1,0)),
_xlfn.IFS(
$ES262="LisChannel",
_xlpm.COEFF*
INDEX({1;1;1.2;1.2;1;1;1;1;1.2;1.2;1.2;1.2},
MATCH(MONTH(BE$15),
{1,2,3,4,5,6,7,8,9,10,11,12})),
CONCATENATE($ES262," ",$L262)="RussOutdoor метро",
_xlpm.COEFF*
INDEX({0.8;0.9;1.1;1.1;1;1;1;1;1.1;1.1;1.1;1.1},
MATCH(MONTH(BE$15),
{1,2,3,4,5,6,7,8,9,10,11,12})),
$ES262&lt;&gt;"LisChannel",
_xlpm.COEFF,
$ES262&lt;&gt;"RussOutdoor",
_xlpm.COEFF))</f>
        <v/>
      </c>
      <c r="BF262" s="68">
        <f t="array" ref="BF262">
_xlfn.LET(_xlpm.COEFF,
IF($AW262+$AX262=0,0,IF(MAX(MIN($AX262,EOMONTH(BF$15,0))-MAX($AW262,BF$15)+1,)&gt;0,1,0)),
_xlfn.IFS(
$ES262="LisChannel",
_xlpm.COEFF*
INDEX({1;1;1.2;1.2;1;1;1;1;1.2;1.2;1.2;1.2},
MATCH(MONTH(BF$15),
{1,2,3,4,5,6,7,8,9,10,11,12})),
CONCATENATE($ES262," ",$L262)="RussOutdoor метро",
_xlpm.COEFF*
INDEX({0.8;0.9;1.1;1.1;1;1;1;1;1.1;1.1;1.1;1.1},
MATCH(MONTH(BF$15),
{1,2,3,4,5,6,7,8,9,10,11,12})),
$ES262&lt;&gt;"LisChannel",
_xlpm.COEFF,
$ES262&lt;&gt;"RussOutdoor",
_xlpm.COEFF))</f>
        <v/>
      </c>
      <c r="BG262" s="68">
        <f t="array" ref="BG262">
_xlfn.LET(_xlpm.COEFF,
IF($AW262+$AX262=0,0,IF(MAX(MIN($AX262,EOMONTH(BG$15,0))-MAX($AW262,BG$15)+1,)&gt;0,1,0)),
_xlfn.IFS(
$ES262="LisChannel",
_xlpm.COEFF*
INDEX({1;1;1.2;1.2;1;1;1;1;1.2;1.2;1.2;1.2},
MATCH(MONTH(BG$15),
{1,2,3,4,5,6,7,8,9,10,11,12})),
CONCATENATE($ES262," ",$L262)="RussOutdoor метро",
_xlpm.COEFF*
INDEX({0.8;0.9;1.1;1.1;1;1;1;1;1.1;1.1;1.1;1.1},
MATCH(MONTH(BG$15),
{1,2,3,4,5,6,7,8,9,10,11,12})),
$ES262&lt;&gt;"LisChannel",
_xlpm.COEFF,
$ES262&lt;&gt;"RussOutdoor",
_xlpm.COEFF))</f>
        <v/>
      </c>
      <c r="BH262" s="68">
        <f t="array" ref="BH262">
_xlfn.LET(_xlpm.COEFF,
IF($AW262+$AX262=0,0,IF(MAX(MIN($AX262,EOMONTH(BH$15,0))-MAX($AW262,BH$15)+1,)&gt;0,1,0)),
_xlfn.IFS(
$ES262="LisChannel",
_xlpm.COEFF*
INDEX({1;1;1.2;1.2;1;1;1;1;1.2;1.2;1.2;1.2},
MATCH(MONTH(BH$15),
{1,2,3,4,5,6,7,8,9,10,11,12})),
CONCATENATE($ES262," ",$L262)="RussOutdoor метро",
_xlpm.COEFF*
INDEX({0.8;0.9;1.1;1.1;1;1;1;1;1.1;1.1;1.1;1.1},
MATCH(MONTH(BH$15),
{1,2,3,4,5,6,7,8,9,10,11,12})),
$ES262&lt;&gt;"LisChannel",
_xlpm.COEFF,
$ES262&lt;&gt;"RussOutdoor",
_xlpm.COEFF))</f>
        <v/>
      </c>
      <c r="BI262" s="68">
        <f t="array" ref="BI262">
_xlfn.LET(_xlpm.COEFF,
IF($AW262+$AX262=0,0,IF(MAX(MIN($AX262,EOMONTH(BI$15,0))-MAX($AW262,BI$15)+1,)&gt;0,1,0)),
_xlfn.IFS(
$ES262="LisChannel",
_xlpm.COEFF*
INDEX({1;1;1.2;1.2;1;1;1;1;1.2;1.2;1.2;1.2},
MATCH(MONTH(BI$15),
{1,2,3,4,5,6,7,8,9,10,11,12})),
CONCATENATE($ES262," ",$L262)="RussOutdoor метро",
_xlpm.COEFF*
INDEX({0.8;0.9;1.1;1.1;1;1;1;1;1.1;1.1;1.1;1.1},
MATCH(MONTH(BI$15),
{1,2,3,4,5,6,7,8,9,10,11,12})),
$ES262&lt;&gt;"LisChannel",
_xlpm.COEFF,
$ES262&lt;&gt;"RussOutdoor",
_xlpm.COEFF))</f>
        <v/>
      </c>
      <c r="BJ262" s="68">
        <f t="array" ref="BJ262">
_xlfn.LET(_xlpm.COEFF,
IF($AW262+$AX262=0,0,IF(MAX(MIN($AX262,EOMONTH(BJ$15,0))-MAX($AW262,BJ$15)+1,)&gt;0,1,0)),
_xlfn.IFS(
$ES262="LisChannel",
_xlpm.COEFF*
INDEX({1;1;1.2;1.2;1;1;1;1;1.2;1.2;1.2;1.2},
MATCH(MONTH(BJ$15),
{1,2,3,4,5,6,7,8,9,10,11,12})),
CONCATENATE($ES262," ",$L262)="RussOutdoor метро",
_xlpm.COEFF*
INDEX({0.8;0.9;1.1;1.1;1;1;1;1;1.1;1.1;1.1;1.1},
MATCH(MONTH(BJ$15),
{1,2,3,4,5,6,7,8,9,10,11,12})),
$ES262&lt;&gt;"LisChannel",
_xlpm.COEFF,
$ES262&lt;&gt;"RussOutdoor",
_xlpm.COEFF))</f>
        <v/>
      </c>
      <c r="BK262" s="68">
        <f t="array" ref="BK262">
_xlfn.LET(_xlpm.COEFF,
IF($AW262+$AX262=0,0,IF(MAX(MIN($AX262,EOMONTH(BK$15,0))-MAX($AW262,BK$15)+1,)&gt;0,1,0)),
_xlfn.IFS(
$ES262="LisChannel",
_xlpm.COEFF*
INDEX({1;1;1.2;1.2;1;1;1;1;1.2;1.2;1.2;1.2},
MATCH(MONTH(BK$15),
{1,2,3,4,5,6,7,8,9,10,11,12})),
CONCATENATE($ES262," ",$L262)="RussOutdoor метро",
_xlpm.COEFF*
INDEX({0.8;0.9;1.1;1.1;1;1;1;1;1.1;1.1;1.1;1.1},
MATCH(MONTH(BK$15),
{1,2,3,4,5,6,7,8,9,10,11,12})),
$ES262&lt;&gt;"LisChannel",
_xlpm.COEFF,
$ES262&lt;&gt;"RussOutdoor",
_xlpm.COEFF))</f>
        <v/>
      </c>
      <c r="BL262" s="62">
        <f>COUNTIFS($AZ262:$BK262,"&gt;0")</f>
        <v/>
      </c>
      <c r="BM262" s="65" t="n"/>
      <c r="BN262" s="125">
        <f>$DJ262</f>
        <v/>
      </c>
      <c r="BO262" s="63">
        <f>$DQ262</f>
        <v/>
      </c>
      <c r="BP262" s="125">
        <f>
IFERROR(
IF($BL262=0,0,
$BN262*(1-$BO262)),
0)</f>
        <v/>
      </c>
      <c r="BQ262" s="125">
        <f t="array" ref="BQ262">
IFERROR(
_xlfn.IFS(
$DH262="день_1",
$BP262*$BL262/($AX262-$AW262+1)*AZ262*(DAY(EOMONTH(AZ$15,0))),
$DH262="день_2",
$BP262/30*MAX(MIN($AX262,EOMONTH(AZ$15,0))-MAX($AW262,AZ$15)+1,),
$DH262="раб.день",
$BP262/30*(IFERROR(
_xlfn.LET(_xlpm.VD,
CHOOSE(
{1;2;3;4;5;6;7;8;9;10;11;12;13;14;15;16;17;18},
45658,45659,45660,45661,45662,45663,45664,45665,45711,45724,45778,45779,45785,45786,45820,45821,45965,46022),
_xlfn.LET(_xlpm.DD,
MAX(MIN($AX262,EOMONTH(AZ$15,0))-MAX($AW262,AZ$15),),
_xlfn.IFS(
AND(MONTH($AW262)=MONTH(AZ$15),MONTH($AX262)&lt;&gt;MONTH(AZ$15)),
NETWORKDAYS.INTL($AW262,$AW262+_xlpm.DD,1,_xlpm.VD),
AND(MONTH($AW262)&lt;&gt;MONTH(AZ$15),MONTH($AX262)=MONTH(AZ$15)),
NETWORKDAYS.INTL(($AX262)-_xlpm.DD,$AX262,1,_xlpm.VD),
AND(MONTH($AW262)&lt;MONTH(AZ$15),MONTH($AX262)&gt;MONTH(AZ$15)),
NETWORKDAYS.INTL((EOMONTH(AZ$15-1,1))-_xlpm.DD,EOMONTH(AZ$15-1,1),1,_xlpm.VD),
AND(MONTH($AW262)=MONTH(AZ$15),MONTH($AX262)=MONTH(AZ$15)),
NETWORKDAYS.INTL($AW262,$AX262,1,_xlpm.VD)))),0)),
$DH262="месяц",
$BP262*AZ262,
$DH262="неделя",
$BP262*AZ262/7*(ROUNDUP((DAY(EOMONTH(AZ$15,0)))/4,0))),
0)</f>
        <v/>
      </c>
      <c r="BR262" s="125">
        <f t="array" ref="BR262">
IFERROR(
_xlfn.IFS(
$DH262="день_1",
$BP262*$BL262/($AX262-$AW262+1)*BA262*(DAY(EOMONTH(BA$15,0))),
$DH262="день_2",
$BP262/30*MAX(MIN($AX262,EOMONTH(BA$15,0))-MAX($AW262,BA$15)+1,),
$DH262="раб.день",
$BP262/30*(IFERROR(
_xlfn.LET(_xlpm.VD,
CHOOSE(
{1;2;3;4;5;6;7;8;9;10;11;12;13;14;15;16;17;18},
45658,45659,45660,45661,45662,45663,45664,45665,45711,45724,45778,45779,45785,45786,45820,45821,45965,46022),
_xlfn.LET(_xlpm.DD,
MAX(MIN($AX262,EOMONTH(BA$15,0))-MAX($AW262,BA$15),),
_xlfn.IFS(
AND(MONTH($AW262)=MONTH(BA$15),MONTH($AX262)&lt;&gt;MONTH(BA$15)),
NETWORKDAYS.INTL($AW262,$AW262+_xlpm.DD,1,_xlpm.VD),
AND(MONTH($AW262)&lt;&gt;MONTH(BA$15),MONTH($AX262)=MONTH(BA$15)),
NETWORKDAYS.INTL(($AX262)-_xlpm.DD,$AX262,1,_xlpm.VD),
AND(MONTH($AW262)&lt;MONTH(BA$15),MONTH($AX262)&gt;MONTH(BA$15)),
NETWORKDAYS.INTL((EOMONTH(BA$15-1,1))-_xlpm.DD,EOMONTH(BA$15-1,1),1,_xlpm.VD),
AND(MONTH($AW262)=MONTH(BA$15),MONTH($AX262)=MONTH(BA$15)),
NETWORKDAYS.INTL($AW262,$AX262,1,_xlpm.VD)))),0)),
$DH262="месяц",
$BP262*BA262,
$DH262="неделя",
$BP262*BA262/7*(ROUNDUP((DAY(EOMONTH(BA$15,0)))/4,0))),
0)</f>
        <v/>
      </c>
      <c r="BS262" s="125">
        <f t="array" ref="BS262">
IFERROR(
_xlfn.IFS(
$DH262="день_1",
$BP262*$BL262/($AX262-$AW262+1)*BB262*(DAY(EOMONTH(BB$15,0))),
$DH262="день_2",
$BP262/30*MAX(MIN($AX262,EOMONTH(BB$15,0))-MAX($AW262,BB$15)+1,),
$DH262="раб.день",
$BP262/30*(IFERROR(
_xlfn.LET(_xlpm.VD,
CHOOSE(
{1;2;3;4;5;6;7;8;9;10;11;12;13;14;15;16;17;18},
45658,45659,45660,45661,45662,45663,45664,45665,45711,45724,45778,45779,45785,45786,45820,45821,45965,46022),
_xlfn.LET(_xlpm.DD,
MAX(MIN($AX262,EOMONTH(BB$15,0))-MAX($AW262,BB$15),),
_xlfn.IFS(
AND(MONTH($AW262)=MONTH(BB$15),MONTH($AX262)&lt;&gt;MONTH(BB$15)),
NETWORKDAYS.INTL($AW262,$AW262+_xlpm.DD,1,_xlpm.VD),
AND(MONTH($AW262)&lt;&gt;MONTH(BB$15),MONTH($AX262)=MONTH(BB$15)),
NETWORKDAYS.INTL(($AX262)-_xlpm.DD,$AX262,1,_xlpm.VD),
AND(MONTH($AW262)&lt;MONTH(BB$15),MONTH($AX262)&gt;MONTH(BB$15)),
NETWORKDAYS.INTL((EOMONTH(BB$15-1,1))-_xlpm.DD,EOMONTH(BB$15-1,1),1,_xlpm.VD),
AND(MONTH($AW262)=MONTH(BB$15),MONTH($AX262)=MONTH(BB$15)),
NETWORKDAYS.INTL($AW262,$AX262,1,_xlpm.VD)))),0)),
$DH262="месяц",
$BP262*BB262,
$DH262="неделя",
$BP262*BB262/7*(ROUNDUP((DAY(EOMONTH(BB$15,0)))/4,0))),
0)</f>
        <v/>
      </c>
      <c r="BT262" s="125">
        <f t="array" ref="BT262">
IFERROR(
_xlfn.IFS(
$DH262="день_1",
$BP262*$BL262/($AX262-$AW262+1)*BC262*(DAY(EOMONTH(BC$15,0))),
$DH262="день_2",
$BP262/30*MAX(MIN($AX262,EOMONTH(BC$15,0))-MAX($AW262,BC$15)+1,),
$DH262="раб.день",
$BP262/30*(IFERROR(
_xlfn.LET(_xlpm.VD,
CHOOSE(
{1;2;3;4;5;6;7;8;9;10;11;12;13;14;15;16;17;18},
45658,45659,45660,45661,45662,45663,45664,45665,45711,45724,45778,45779,45785,45786,45820,45821,45965,46022),
_xlfn.LET(_xlpm.DD,
MAX(MIN($AX262,EOMONTH(BC$15,0))-MAX($AW262,BC$15),),
_xlfn.IFS(
AND(MONTH($AW262)=MONTH(BC$15),MONTH($AX262)&lt;&gt;MONTH(BC$15)),
NETWORKDAYS.INTL($AW262,$AW262+_xlpm.DD,1,_xlpm.VD),
AND(MONTH($AW262)&lt;&gt;MONTH(BC$15),MONTH($AX262)=MONTH(BC$15)),
NETWORKDAYS.INTL(($AX262)-_xlpm.DD,$AX262,1,_xlpm.VD),
AND(MONTH($AW262)&lt;MONTH(BC$15),MONTH($AX262)&gt;MONTH(BC$15)),
NETWORKDAYS.INTL((EOMONTH(BC$15-1,1))-_xlpm.DD,EOMONTH(BC$15-1,1),1,_xlpm.VD),
AND(MONTH($AW262)=MONTH(BC$15),MONTH($AX262)=MONTH(BC$15)),
NETWORKDAYS.INTL($AW262,$AX262,1,_xlpm.VD)))),0)),
$DH262="месяц",
$BP262*BC262,
$DH262="неделя",
$BP262*BC262/7*(ROUNDUP((DAY(EOMONTH(BC$15,0)))/4,0))),
0)</f>
        <v/>
      </c>
      <c r="BU262" s="125">
        <f t="array" ref="BU262">
IFERROR(
_xlfn.IFS(
$DH262="день_1",
$BP262*$BL262/($AX262-$AW262+1)*BD262*(DAY(EOMONTH(BD$15,0))),
$DH262="день_2",
$BP262/30*MAX(MIN($AX262,EOMONTH(BD$15,0))-MAX($AW262,BD$15)+1,),
$DH262="раб.день",
$BP262/30*(IFERROR(
_xlfn.LET(_xlpm.VD,
CHOOSE(
{1;2;3;4;5;6;7;8;9;10;11;12;13;14;15;16;17;18},
45658,45659,45660,45661,45662,45663,45664,45665,45711,45724,45778,45779,45785,45786,45820,45821,45965,46022),
_xlfn.LET(_xlpm.DD,
MAX(MIN($AX262,EOMONTH(BD$15,0))-MAX($AW262,BD$15),),
_xlfn.IFS(
AND(MONTH($AW262)=MONTH(BD$15),MONTH($AX262)&lt;&gt;MONTH(BD$15)),
NETWORKDAYS.INTL($AW262,$AW262+_xlpm.DD,1,_xlpm.VD),
AND(MONTH($AW262)&lt;&gt;MONTH(BD$15),MONTH($AX262)=MONTH(BD$15)),
NETWORKDAYS.INTL(($AX262)-_xlpm.DD,$AX262,1,_xlpm.VD),
AND(MONTH($AW262)&lt;MONTH(BD$15),MONTH($AX262)&gt;MONTH(BD$15)),
NETWORKDAYS.INTL((EOMONTH(BD$15-1,1))-_xlpm.DD,EOMONTH(BD$15-1,1),1,_xlpm.VD),
AND(MONTH($AW262)=MONTH(BD$15),MONTH($AX262)=MONTH(BD$15)),
NETWORKDAYS.INTL($AW262,$AX262,1,_xlpm.VD)))),0)),
$DH262="месяц",
$BP262*BD262,
$DH262="неделя",
$BP262*BD262/7*(ROUNDUP((DAY(EOMONTH(BD$15,0)))/4,0))),
0)</f>
        <v/>
      </c>
      <c r="BV262" s="125">
        <f t="array" ref="BV262">
IFERROR(
_xlfn.IFS(
$DH262="день_1",
$BP262*$BL262/($AX262-$AW262+1)*BE262*(DAY(EOMONTH(BE$15,0))),
$DH262="день_2",
$BP262/30*MAX(MIN($AX262,EOMONTH(BE$15,0))-MAX($AW262,BE$15)+1,),
$DH262="раб.день",
$BP262/30*(IFERROR(
_xlfn.LET(_xlpm.VD,
CHOOSE(
{1;2;3;4;5;6;7;8;9;10;11;12;13;14;15;16;17;18},
45658,45659,45660,45661,45662,45663,45664,45665,45711,45724,45778,45779,45785,45786,45820,45821,45965,46022),
_xlfn.LET(_xlpm.DD,
MAX(MIN($AX262,EOMONTH(BE$15,0))-MAX($AW262,BE$15),),
_xlfn.IFS(
AND(MONTH($AW262)=MONTH(BE$15),MONTH($AX262)&lt;&gt;MONTH(BE$15)),
NETWORKDAYS.INTL($AW262,$AW262+_xlpm.DD,1,_xlpm.VD),
AND(MONTH($AW262)&lt;&gt;MONTH(BE$15),MONTH($AX262)=MONTH(BE$15)),
NETWORKDAYS.INTL(($AX262)-_xlpm.DD,$AX262,1,_xlpm.VD),
AND(MONTH($AW262)&lt;MONTH(BE$15),MONTH($AX262)&gt;MONTH(BE$15)),
NETWORKDAYS.INTL((EOMONTH(BE$15-1,1))-_xlpm.DD,EOMONTH(BE$15-1,1),1,_xlpm.VD),
AND(MONTH($AW262)=MONTH(BE$15),MONTH($AX262)=MONTH(BE$15)),
NETWORKDAYS.INTL($AW262,$AX262,1,_xlpm.VD)))),0)),
$DH262="месяц",
$BP262*BE262,
$DH262="неделя",
$BP262*BE262/7*(ROUNDUP((DAY(EOMONTH(BE$15,0)))/4,0))),
0)</f>
        <v/>
      </c>
      <c r="BW262" s="125">
        <f t="array" ref="BW262">
IFERROR(
_xlfn.IFS(
$DH262="день_1",
$BP262*$BL262/($AX262-$AW262+1)*BF262*(DAY(EOMONTH(BF$15,0))),
$DH262="день_2",
$BP262/30*MAX(MIN($AX262,EOMONTH(BF$15,0))-MAX($AW262,BF$15)+1,),
$DH262="раб.день",
$BP262/30*(IFERROR(
_xlfn.LET(_xlpm.VD,
CHOOSE(
{1;2;3;4;5;6;7;8;9;10;11;12;13;14;15;16;17;18},
45658,45659,45660,45661,45662,45663,45664,45665,45711,45724,45778,45779,45785,45786,45820,45821,45965,46022),
_xlfn.LET(_xlpm.DD,
MAX(MIN($AX262,EOMONTH(BF$15,0))-MAX($AW262,BF$15),),
_xlfn.IFS(
AND(MONTH($AW262)=MONTH(BF$15),MONTH($AX262)&lt;&gt;MONTH(BF$15)),
NETWORKDAYS.INTL($AW262,$AW262+_xlpm.DD,1,_xlpm.VD),
AND(MONTH($AW262)&lt;&gt;MONTH(BF$15),MONTH($AX262)=MONTH(BF$15)),
NETWORKDAYS.INTL(($AX262)-_xlpm.DD,$AX262,1,_xlpm.VD),
AND(MONTH($AW262)&lt;MONTH(BF$15),MONTH($AX262)&gt;MONTH(BF$15)),
NETWORKDAYS.INTL((EOMONTH(BF$15-1,1))-_xlpm.DD,EOMONTH(BF$15-1,1),1,_xlpm.VD),
AND(MONTH($AW262)=MONTH(BF$15),MONTH($AX262)=MONTH(BF$15)),
NETWORKDAYS.INTL($AW262,$AX262,1,_xlpm.VD)))),0)),
$DH262="месяц",
$BP262*BF262,
$DH262="неделя",
$BP262*BF262/7*(ROUNDUP((DAY(EOMONTH(BF$15,0)))/4,0))),
0)</f>
        <v/>
      </c>
      <c r="BX262" s="125">
        <f t="array" ref="BX262">
IFERROR(
_xlfn.IFS(
$DH262="день_1",
$BP262*$BL262/($AX262-$AW262+1)*BG262*(DAY(EOMONTH(BG$15,0))),
$DH262="день_2",
$BP262/30*MAX(MIN($AX262,EOMONTH(BG$15,0))-MAX($AW262,BG$15)+1,),
$DH262="раб.день",
$BP262/30*(IFERROR(
_xlfn.LET(_xlpm.VD,
CHOOSE(
{1;2;3;4;5;6;7;8;9;10;11;12;13;14;15;16;17;18},
45658,45659,45660,45661,45662,45663,45664,45665,45711,45724,45778,45779,45785,45786,45820,45821,45965,46022),
_xlfn.LET(_xlpm.DD,
MAX(MIN($AX262,EOMONTH(BG$15,0))-MAX($AW262,BG$15),),
_xlfn.IFS(
AND(MONTH($AW262)=MONTH(BG$15),MONTH($AX262)&lt;&gt;MONTH(BG$15)),
NETWORKDAYS.INTL($AW262,$AW262+_xlpm.DD,1,_xlpm.VD),
AND(MONTH($AW262)&lt;&gt;MONTH(BG$15),MONTH($AX262)=MONTH(BG$15)),
NETWORKDAYS.INTL(($AX262)-_xlpm.DD,$AX262,1,_xlpm.VD),
AND(MONTH($AW262)&lt;MONTH(BG$15),MONTH($AX262)&gt;MONTH(BG$15)),
NETWORKDAYS.INTL((EOMONTH(BG$15-1,1))-_xlpm.DD,EOMONTH(BG$15-1,1),1,_xlpm.VD),
AND(MONTH($AW262)=MONTH(BG$15),MONTH($AX262)=MONTH(BG$15)),
NETWORKDAYS.INTL($AW262,$AX262,1,_xlpm.VD)))),0)),
$DH262="месяц",
$BP262*BG262,
$DH262="неделя",
$BP262*BG262/7*(ROUNDUP((DAY(EOMONTH(BG$15,0)))/4,0))),
0)</f>
        <v/>
      </c>
      <c r="BY262" s="125">
        <f t="array" ref="BY262">
IFERROR(
_xlfn.IFS(
$DH262="день_1",
$BP262*$BL262/($AX262-$AW262+1)*BH262*(DAY(EOMONTH(BH$15,0))),
$DH262="день_2",
$BP262/30*MAX(MIN($AX262,EOMONTH(BH$15,0))-MAX($AW262,BH$15)+1,),
$DH262="раб.день",
$BP262/30*(IFERROR(
_xlfn.LET(_xlpm.VD,
CHOOSE(
{1;2;3;4;5;6;7;8;9;10;11;12;13;14;15;16;17;18},
45658,45659,45660,45661,45662,45663,45664,45665,45711,45724,45778,45779,45785,45786,45820,45821,45965,46022),
_xlfn.LET(_xlpm.DD,
MAX(MIN($AX262,EOMONTH(BH$15,0))-MAX($AW262,BH$15),),
_xlfn.IFS(
AND(MONTH($AW262)=MONTH(BH$15),MONTH($AX262)&lt;&gt;MONTH(BH$15)),
NETWORKDAYS.INTL($AW262,$AW262+_xlpm.DD,1,_xlpm.VD),
AND(MONTH($AW262)&lt;&gt;MONTH(BH$15),MONTH($AX262)=MONTH(BH$15)),
NETWORKDAYS.INTL(($AX262)-_xlpm.DD,$AX262,1,_xlpm.VD),
AND(MONTH($AW262)&lt;MONTH(BH$15),MONTH($AX262)&gt;MONTH(BH$15)),
NETWORKDAYS.INTL((EOMONTH(BH$15-1,1))-_xlpm.DD,EOMONTH(BH$15-1,1),1,_xlpm.VD),
AND(MONTH($AW262)=MONTH(BH$15),MONTH($AX262)=MONTH(BH$15)),
NETWORKDAYS.INTL($AW262,$AX262,1,_xlpm.VD)))),0)),
$DH262="месяц",
$BP262*BH262,
$DH262="неделя",
$BP262*BH262/7*(ROUNDUP((DAY(EOMONTH(BH$15,0)))/4,0))),
0)</f>
        <v/>
      </c>
      <c r="BZ262" s="125">
        <f t="array" ref="BZ262">
IFERROR(
_xlfn.IFS(
$DH262="день_1",
$BP262*$BL262/($AX262-$AW262+1)*BI262*(DAY(EOMONTH(BI$15,0))),
$DH262="день_2",
$BP262/30*MAX(MIN($AX262,EOMONTH(BI$15,0))-MAX($AW262,BI$15)+1,),
$DH262="раб.день",
$BP262/30*(IFERROR(
_xlfn.LET(_xlpm.VD,
CHOOSE(
{1;2;3;4;5;6;7;8;9;10;11;12;13;14;15;16;17;18},
45658,45659,45660,45661,45662,45663,45664,45665,45711,45724,45778,45779,45785,45786,45820,45821,45965,46022),
_xlfn.LET(_xlpm.DD,
MAX(MIN($AX262,EOMONTH(BI$15,0))-MAX($AW262,BI$15),),
_xlfn.IFS(
AND(MONTH($AW262)=MONTH(BI$15),MONTH($AX262)&lt;&gt;MONTH(BI$15)),
NETWORKDAYS.INTL($AW262,$AW262+_xlpm.DD,1,_xlpm.VD),
AND(MONTH($AW262)&lt;&gt;MONTH(BI$15),MONTH($AX262)=MONTH(BI$15)),
NETWORKDAYS.INTL(($AX262)-_xlpm.DD,$AX262,1,_xlpm.VD),
AND(MONTH($AW262)&lt;MONTH(BI$15),MONTH($AX262)&gt;MONTH(BI$15)),
NETWORKDAYS.INTL((EOMONTH(BI$15-1,1))-_xlpm.DD,EOMONTH(BI$15-1,1),1,_xlpm.VD),
AND(MONTH($AW262)=MONTH(BI$15),MONTH($AX262)=MONTH(BI$15)),
NETWORKDAYS.INTL($AW262,$AX262,1,_xlpm.VD)))),0)),
$DH262="месяц",
$BP262*BI262,
$DH262="неделя",
$BP262*BI262/7*(ROUNDUP((DAY(EOMONTH(BI$15,0)))/4,0))),
0)</f>
        <v/>
      </c>
      <c r="CA262" s="125">
        <f t="array" ref="CA262">
IFERROR(
_xlfn.IFS(
$DH262="день_1",
$BP262*$BL262/($AX262-$AW262+1)*BJ262*(DAY(EOMONTH(BJ$15,0))),
$DH262="день_2",
$BP262/30*MAX(MIN($AX262,EOMONTH(BJ$15,0))-MAX($AW262,BJ$15)+1,),
$DH262="раб.день",
$BP262/30*(IFERROR(
_xlfn.LET(_xlpm.VD,
CHOOSE(
{1;2;3;4;5;6;7;8;9;10;11;12;13;14;15;16;17;18},
45658,45659,45660,45661,45662,45663,45664,45665,45711,45724,45778,45779,45785,45786,45820,45821,45965,46022),
_xlfn.LET(_xlpm.DD,
MAX(MIN($AX262,EOMONTH(BJ$15,0))-MAX($AW262,BJ$15),),
_xlfn.IFS(
AND(MONTH($AW262)=MONTH(BJ$15),MONTH($AX262)&lt;&gt;MONTH(BJ$15)),
NETWORKDAYS.INTL($AW262,$AW262+_xlpm.DD,1,_xlpm.VD),
AND(MONTH($AW262)&lt;&gt;MONTH(BJ$15),MONTH($AX262)=MONTH(BJ$15)),
NETWORKDAYS.INTL(($AX262)-_xlpm.DD,$AX262,1,_xlpm.VD),
AND(MONTH($AW262)&lt;MONTH(BJ$15),MONTH($AX262)&gt;MONTH(BJ$15)),
NETWORKDAYS.INTL((EOMONTH(BJ$15-1,1))-_xlpm.DD,EOMONTH(BJ$15-1,1),1,_xlpm.VD),
AND(MONTH($AW262)=MONTH(BJ$15),MONTH($AX262)=MONTH(BJ$15)),
NETWORKDAYS.INTL($AW262,$AX262,1,_xlpm.VD)))),0)),
$DH262="месяц",
$BP262*BJ262,
$DH262="неделя",
$BP262*BJ262/7*(ROUNDUP((DAY(EOMONTH(BJ$15,0)))/4,0))),
0)</f>
        <v/>
      </c>
      <c r="CB262" s="125">
        <f t="array" ref="CB262">
IFERROR(
_xlfn.IFS(
$DH262="день_1",
$BP262*$BL262/($AX262-$AW262+1)*BK262*(DAY(EOMONTH(BK$15,0))),
$DH262="день_2",
$BP262/30*MAX(MIN($AX262,EOMONTH(BK$15,0))-MAX($AW262,BK$15)+1,),
$DH262="раб.день",
$BP262/30*(IFERROR(
_xlfn.LET(_xlpm.VD,
CHOOSE(
{1;2;3;4;5;6;7;8;9;10;11;12;13;14;15;16;17;18},
45658,45659,45660,45661,45662,45663,45664,45665,45711,45724,45778,45779,45785,45786,45820,45821,45965,46022),
_xlfn.LET(_xlpm.DD,
MAX(MIN($AX262,EOMONTH(BK$15,0))-MAX($AW262,BK$15),),
_xlfn.IFS(
AND(MONTH($AW262)=MONTH(BK$15),MONTH($AX262)&lt;&gt;MONTH(BK$15)),
NETWORKDAYS.INTL($AW262,$AW262+_xlpm.DD,1,_xlpm.VD),
AND(MONTH($AW262)&lt;&gt;MONTH(BK$15),MONTH($AX262)=MONTH(BK$15)),
NETWORKDAYS.INTL(($AX262)-_xlpm.DD,$AX262,1,_xlpm.VD),
AND(MONTH($AW262)&lt;MONTH(BK$15),MONTH($AX262)&gt;MONTH(BK$15)),
NETWORKDAYS.INTL((EOMONTH(BK$15-1,1))-_xlpm.DD,EOMONTH(BK$15-1,1),1,_xlpm.VD),
AND(MONTH($AW262)=MONTH(BK$15),MONTH($AX262)=MONTH(BK$15)),
NETWORKDAYS.INTL($AW262,$AX262,1,_xlpm.VD)))),0)),
$DH262="месяц",
$BP262*BK262,
$DH262="неделя",
$BP262*BK262/7*(ROUNDUP((DAY(EOMONTH(BK$15,0)))/4,0))),
0)</f>
        <v/>
      </c>
      <c r="CC262" s="125">
        <f>SUM($BQ262:$CB262)</f>
        <v/>
      </c>
      <c r="CD262" s="126">
        <f>SUM($EH262:$EH262)</f>
        <v/>
      </c>
      <c r="CE262" s="126">
        <f>$CD262*$AB262</f>
        <v/>
      </c>
      <c r="CF262" s="126">
        <f>SUM($EK262:$EK262)</f>
        <v/>
      </c>
      <c r="CG262" s="126">
        <f>$CF262*$AB262</f>
        <v/>
      </c>
      <c r="CH262" s="126">
        <f>SUM($CC262,$CE262,$CG262)</f>
        <v/>
      </c>
      <c r="CI262" s="126">
        <f>$CH262*(1+$CM262)</f>
        <v/>
      </c>
      <c r="CJ262" s="127" t="n">
        <v>0</v>
      </c>
      <c r="CK262" s="126">
        <f>SUM($CH262:$CH262)*(1+$CJ262)</f>
        <v/>
      </c>
      <c r="CL262" s="126">
        <f>SUM($CH262:$CH262)*(1+$CM262)</f>
        <v/>
      </c>
      <c r="CM262" s="59" t="inlineStr">
        <is>
          <t>20%</t>
        </is>
      </c>
      <c r="CN262" s="59" t="n"/>
      <c r="CO262" s="72" t="n"/>
      <c r="CP262" s="59" t="n"/>
      <c r="CQ262" s="73" t="n"/>
      <c r="CR262" s="73" t="n"/>
      <c r="CS262" s="73" t="n"/>
      <c r="CT262" s="72" t="n"/>
      <c r="CU262" s="79" t="inlineStr">
        <is>
          <t> </t>
        </is>
      </c>
      <c r="CV262" s="60" t="n"/>
      <c r="CW262" s="60" t="n"/>
      <c r="CX262" s="60" t="n"/>
      <c r="CY262" s="127">
        <f>IFERROR(($CC262-$EE262)/($EE262/(1-$DQ262)),0)</f>
        <v/>
      </c>
      <c r="CZ262" s="127">
        <f>IFERROR(1-$EI262/($CE262),0)</f>
        <v/>
      </c>
      <c r="DA262" s="127">
        <f>IFERROR(1-$EL262/($CG262),0)</f>
        <v/>
      </c>
      <c r="DB262" s="126">
        <f>ROUND(IFERROR(($CI262/(1+$CM262)-$EN262),0),2)</f>
        <v/>
      </c>
      <c r="DC262" s="128" t="n"/>
      <c r="DD262" s="125" t="n"/>
      <c r="DE262" s="75" t="n">
        <v>0</v>
      </c>
      <c r="DF262" s="128" t="n"/>
      <c r="DG262" s="125">
        <f>IF($DC262=0,0,$DD262*($DC262*100%-$DE262*$DF262))*SUM($AB262:$AB262)</f>
        <v/>
      </c>
      <c r="DH262" s="129" t="inlineStr">
        <is>
          <t>месяц</t>
        </is>
      </c>
      <c r="DI262" s="130">
        <f t="array" ref="DI262">IFERROR(
IF($ES262="LisChannel",
(ROUND(((INDEX({174.625;153.888888888889;130.972222222222},MATCH($AI262,{2;3;4}),0))*$AG262*$AI262),2)),0),0)</f>
        <v/>
      </c>
      <c r="DJ262" s="130">
        <f>
_xlfn.LET(_xlpm.X,
IFERROR(
IF($ES262="НовиковТВ",
(_xlfn.LET(_xlpm.NTV,
_xlfn.LET(_xlpm.MIN,350000,
IF(SUMIFS($DI:$DI,$ES:$ES,"НовиковТВ")&lt;=_xlpm.MIN,
(SUMIFS($DI:$DI,$ES:$ES,"НовиковТВ")/(COUNTIFS($ES:$ES,"НовиковТВ")))*_xlpm.MIN/SUMIFS($DI:$DI,$ES:$ES,"НовиковТВ"),
DI262)),
_xlpm.NTV+$DG262/(1-(1-(_xlpm.NTV)*(1-$DL262)*(1-$DM262)*(1-$DN262)*(1-$DO262)*(1-$DP262)/_xlpm.NTV))))/(1+$EP262),
$DI262+$DG262/(1-(1-($DI262)*(1-$DL262)*(1-$DM262)*(1-$DN262)*(1-$DO262)*(1-$DP262)/$DI262))),
0),
_xlpm.X*(1+$CM262)*(1+$CW262)-_xlpm.X*(1+$CM262)+_xlpm.X)</f>
        <v/>
      </c>
      <c r="DK262" s="125" t="inlineStr">
        <is>
          <t>послед.</t>
        </is>
      </c>
      <c r="DL262" s="63" t="n">
        <v>0</v>
      </c>
      <c r="DM262" s="63" t="n">
        <v>0</v>
      </c>
      <c r="DN262" s="63" t="n">
        <v>0</v>
      </c>
      <c r="DO262" s="63" t="n">
        <v>0</v>
      </c>
      <c r="DP262" s="63" t="n">
        <v>0</v>
      </c>
      <c r="DQ262" s="63">
        <f t="array" ref="DQ262">IFERROR(_xlfn.IFS(
$DK262="послед.",1-(1-$DL262)*(1-$DM262)*(1-$DN262)*(1-$DO262)*(1-$DP262),
$DK262="сумм.",$DL262+$DM262+$DN262+$DO262+$DP262),
0)</f>
        <v/>
      </c>
      <c r="DR262" s="125">
        <f t="array" ref="DR262">
IFERROR(
_xlfn.IFS(
$BL262=0,
0,
$BL262&gt;0,
_xlfn.IFS($DK262="послед.",
$DJ262*(1-$DL262)*(1-$DM262)*(1-$DN262)*(1-$DO262)*(1-$DP262),
$DK262="сумм.",
$DJ262*(1-($DL262+$DM262+$DN262+$DO262+$DP262)))),0)</f>
        <v/>
      </c>
      <c r="DS262" s="125">
        <f t="array" ref="DS262">
IFERROR(_xlfn.IFS(
$DH262="день_1",
$DR262*$BL262/($AX262-$AW262+1)*AZ262*(DAY(EOMONTH(AZ$15,0))),
$DH262="день_2",
$DR262/30*MAX(MIN($AX262,EOMONTH(AZ$15,0))-MAX($AW262,AZ$15)+1,),
$DH262="раб.день",
$DR262/30*(IFERROR(
_xlfn.LET(_xlpm.VD,
CHOOSE(
{1;2;3;4;5;6;7;8;9;10;11;12;13;14;15;16;17;18},
45658,45659,45660,45661,45662,45663,45664,45665,45711,45724,45778,45779,45785,45786,45820,45821,45965,46022),
_xlfn.LET(_xlpm.DD,
MAX(MIN($AX262,EOMONTH(AZ$15,0))-MAX($AW262,AZ$15),),
_xlfn.IFS(
AND(MONTH($AW262)=MONTH(AZ$15),MONTH($AX262)&lt;&gt;MONTH(AZ$15)),
NETWORKDAYS.INTL($AW262,$AW262+_xlpm.DD,1,_xlpm.VD),
AND(MONTH($AW262)&lt;&gt;MONTH(AZ$15),MONTH($AX262)=MONTH(AZ$15)),
NETWORKDAYS.INTL(($AX262)-_xlpm.DD,$AX262,1,_xlpm.VD),
AND(MONTH($AW262)&lt;MONTH(AZ$15),MONTH($AX262)&gt;MONTH(AZ$15)),
NETWORKDAYS.INTL((EOMONTH(AZ$15-1,1))-_xlpm.DD,EOMONTH(AZ$15-1,1),1,_xlpm.VD),
AND(MONTH($AW262)=MONTH(AZ$15),MONTH($AX262)=MONTH(AZ$15)),
NETWORKDAYS.INTL($AW262,$AX262,1,_xlpm.VD)))),0)),
$DH262="месяц",
$DR262*AZ262,
$DH262="неделя",
$DR262*AZ262/7*(ROUNDUP((DAY(EOMONTH(AZ$15,0)))/4,0))),
0)</f>
        <v/>
      </c>
      <c r="DT262" s="125">
        <f t="array" ref="DT262">
IFERROR(_xlfn.IFS(
$DH262="день_1",
$DR262*$BL262/($AX262-$AW262+1)*BA262*(DAY(EOMONTH(BA$15,0))),
$DH262="день_2",
$DR262/30*MAX(MIN($AX262,EOMONTH(BA$15,0))-MAX($AW262,BA$15)+1,),
$DH262="раб.день",
$DR262/30*(IFERROR(
_xlfn.LET(_xlpm.VD,
CHOOSE(
{1;2;3;4;5;6;7;8;9;10;11;12;13;14;15;16;17;18},
45658,45659,45660,45661,45662,45663,45664,45665,45711,45724,45778,45779,45785,45786,45820,45821,45965,46022),
_xlfn.LET(_xlpm.DD,
MAX(MIN($AX262,EOMONTH(BA$15,0))-MAX($AW262,BA$15),),
_xlfn.IFS(
AND(MONTH($AW262)=MONTH(BA$15),MONTH($AX262)&lt;&gt;MONTH(BA$15)),
NETWORKDAYS.INTL($AW262,$AW262+_xlpm.DD,1,_xlpm.VD),
AND(MONTH($AW262)&lt;&gt;MONTH(BA$15),MONTH($AX262)=MONTH(BA$15)),
NETWORKDAYS.INTL(($AX262)-_xlpm.DD,$AX262,1,_xlpm.VD),
AND(MONTH($AW262)&lt;MONTH(BA$15),MONTH($AX262)&gt;MONTH(BA$15)),
NETWORKDAYS.INTL((EOMONTH(BA$15-1,1))-_xlpm.DD,EOMONTH(BA$15-1,1),1,_xlpm.VD),
AND(MONTH($AW262)=MONTH(BA$15),MONTH($AX262)=MONTH(BA$15)),
NETWORKDAYS.INTL($AW262,$AX262,1,_xlpm.VD)))),0)),
$DH262="месяц",
$DR262*BA262,
$DH262="неделя",
$DR262*BA262/7*(ROUNDUP((DAY(EOMONTH(BA$15,0)))/4,0))),
0)</f>
        <v/>
      </c>
      <c r="DU262" s="125">
        <f t="array" ref="DU262">
IFERROR(_xlfn.IFS(
$DH262="день_1",
$DR262*$BL262/($AX262-$AW262+1)*BB262*(DAY(EOMONTH(BB$15,0))),
$DH262="день_2",
$DR262/30*MAX(MIN($AX262,EOMONTH(BB$15,0))-MAX($AW262,BB$15)+1,),
$DH262="раб.день",
$DR262/30*(IFERROR(
_xlfn.LET(_xlpm.VD,
CHOOSE(
{1;2;3;4;5;6;7;8;9;10;11;12;13;14;15;16;17;18},
45658,45659,45660,45661,45662,45663,45664,45665,45711,45724,45778,45779,45785,45786,45820,45821,45965,46022),
_xlfn.LET(_xlpm.DD,
MAX(MIN($AX262,EOMONTH(BB$15,0))-MAX($AW262,BB$15),),
_xlfn.IFS(
AND(MONTH($AW262)=MONTH(BB$15),MONTH($AX262)&lt;&gt;MONTH(BB$15)),
NETWORKDAYS.INTL($AW262,$AW262+_xlpm.DD,1,_xlpm.VD),
AND(MONTH($AW262)&lt;&gt;MONTH(BB$15),MONTH($AX262)=MONTH(BB$15)),
NETWORKDAYS.INTL(($AX262)-_xlpm.DD,$AX262,1,_xlpm.VD),
AND(MONTH($AW262)&lt;MONTH(BB$15),MONTH($AX262)&gt;MONTH(BB$15)),
NETWORKDAYS.INTL((EOMONTH(BB$15-1,1))-_xlpm.DD,EOMONTH(BB$15-1,1),1,_xlpm.VD),
AND(MONTH($AW262)=MONTH(BB$15),MONTH($AX262)=MONTH(BB$15)),
NETWORKDAYS.INTL($AW262,$AX262,1,_xlpm.VD)))),0)),
$DH262="месяц",
$DR262*BB262,
$DH262="неделя",
$DR262*BB262/7*(ROUNDUP((DAY(EOMONTH(BB$15,0)))/4,0))),
0)</f>
        <v/>
      </c>
      <c r="DV262" s="125">
        <f t="array" ref="DV262">
IFERROR(_xlfn.IFS(
$DH262="день_1",
$DR262*$BL262/($AX262-$AW262+1)*BC262*(DAY(EOMONTH(BC$15,0))),
$DH262="день_2",
$DR262/30*MAX(MIN($AX262,EOMONTH(BC$15,0))-MAX($AW262,BC$15)+1,),
$DH262="раб.день",
$DR262/30*(IFERROR(
_xlfn.LET(_xlpm.VD,
CHOOSE(
{1;2;3;4;5;6;7;8;9;10;11;12;13;14;15;16;17;18},
45658,45659,45660,45661,45662,45663,45664,45665,45711,45724,45778,45779,45785,45786,45820,45821,45965,46022),
_xlfn.LET(_xlpm.DD,
MAX(MIN($AX262,EOMONTH(BC$15,0))-MAX($AW262,BC$15),),
_xlfn.IFS(
AND(MONTH($AW262)=MONTH(BC$15),MONTH($AX262)&lt;&gt;MONTH(BC$15)),
NETWORKDAYS.INTL($AW262,$AW262+_xlpm.DD,1,_xlpm.VD),
AND(MONTH($AW262)&lt;&gt;MONTH(BC$15),MONTH($AX262)=MONTH(BC$15)),
NETWORKDAYS.INTL(($AX262)-_xlpm.DD,$AX262,1,_xlpm.VD),
AND(MONTH($AW262)&lt;MONTH(BC$15),MONTH($AX262)&gt;MONTH(BC$15)),
NETWORKDAYS.INTL((EOMONTH(BC$15-1,1))-_xlpm.DD,EOMONTH(BC$15-1,1),1,_xlpm.VD),
AND(MONTH($AW262)=MONTH(BC$15),MONTH($AX262)=MONTH(BC$15)),
NETWORKDAYS.INTL($AW262,$AX262,1,_xlpm.VD)))),0)),
$DH262="месяц",
$DR262*BC262,
$DH262="неделя",
$DR262*BC262/7*(ROUNDUP((DAY(EOMONTH(BC$15,0)))/4,0))),
0)</f>
        <v/>
      </c>
      <c r="DW262" s="125">
        <f t="array" ref="DW262">
IFERROR(_xlfn.IFS(
$DH262="день_1",
$DR262*$BL262/($AX262-$AW262+1)*BD262*(DAY(EOMONTH(BD$15,0))),
$DH262="день_2",
$DR262/30*MAX(MIN($AX262,EOMONTH(BD$15,0))-MAX($AW262,BD$15)+1,),
$DH262="раб.день",
$DR262/30*(IFERROR(
_xlfn.LET(_xlpm.VD,
CHOOSE(
{1;2;3;4;5;6;7;8;9;10;11;12;13;14;15;16;17;18},
45658,45659,45660,45661,45662,45663,45664,45665,45711,45724,45778,45779,45785,45786,45820,45821,45965,46022),
_xlfn.LET(_xlpm.DD,
MAX(MIN($AX262,EOMONTH(BD$15,0))-MAX($AW262,BD$15),),
_xlfn.IFS(
AND(MONTH($AW262)=MONTH(BD$15),MONTH($AX262)&lt;&gt;MONTH(BD$15)),
NETWORKDAYS.INTL($AW262,$AW262+_xlpm.DD,1,_xlpm.VD),
AND(MONTH($AW262)&lt;&gt;MONTH(BD$15),MONTH($AX262)=MONTH(BD$15)),
NETWORKDAYS.INTL(($AX262)-_xlpm.DD,$AX262,1,_xlpm.VD),
AND(MONTH($AW262)&lt;MONTH(BD$15),MONTH($AX262)&gt;MONTH(BD$15)),
NETWORKDAYS.INTL((EOMONTH(BD$15-1,1))-_xlpm.DD,EOMONTH(BD$15-1,1),1,_xlpm.VD),
AND(MONTH($AW262)=MONTH(BD$15),MONTH($AX262)=MONTH(BD$15)),
NETWORKDAYS.INTL($AW262,$AX262,1,_xlpm.VD)))),0)),
$DH262="месяц",
$DR262*BD262,
$DH262="неделя",
$DR262*BD262/7*(ROUNDUP((DAY(EOMONTH(BD$15,0)))/4,0))),
0)</f>
        <v/>
      </c>
      <c r="DX262" s="125">
        <f t="array" ref="DX262">
IFERROR(_xlfn.IFS(
$DH262="день_1",
$DR262*$BL262/($AX262-$AW262+1)*BE262*(DAY(EOMONTH(BE$15,0))),
$DH262="день_2",
$DR262/30*MAX(MIN($AX262,EOMONTH(BE$15,0))-MAX($AW262,BE$15)+1,),
$DH262="раб.день",
$DR262/30*(IFERROR(
_xlfn.LET(_xlpm.VD,
CHOOSE(
{1;2;3;4;5;6;7;8;9;10;11;12;13;14;15;16;17;18},
45658,45659,45660,45661,45662,45663,45664,45665,45711,45724,45778,45779,45785,45786,45820,45821,45965,46022),
_xlfn.LET(_xlpm.DD,
MAX(MIN($AX262,EOMONTH(BE$15,0))-MAX($AW262,BE$15),),
_xlfn.IFS(
AND(MONTH($AW262)=MONTH(BE$15),MONTH($AX262)&lt;&gt;MONTH(BE$15)),
NETWORKDAYS.INTL($AW262,$AW262+_xlpm.DD,1,_xlpm.VD),
AND(MONTH($AW262)&lt;&gt;MONTH(BE$15),MONTH($AX262)=MONTH(BE$15)),
NETWORKDAYS.INTL(($AX262)-_xlpm.DD,$AX262,1,_xlpm.VD),
AND(MONTH($AW262)&lt;MONTH(BE$15),MONTH($AX262)&gt;MONTH(BE$15)),
NETWORKDAYS.INTL((EOMONTH(BE$15-1,1))-_xlpm.DD,EOMONTH(BE$15-1,1),1,_xlpm.VD),
AND(MONTH($AW262)=MONTH(BE$15),MONTH($AX262)=MONTH(BE$15)),
NETWORKDAYS.INTL($AW262,$AX262,1,_xlpm.VD)))),0)),
$DH262="месяц",
$DR262*BE262,
$DH262="неделя",
$DR262*BE262/7*(ROUNDUP((DAY(EOMONTH(BE$15,0)))/4,0))),
0)</f>
        <v/>
      </c>
      <c r="DY262" s="125">
        <f t="array" ref="DY262">
IFERROR(_xlfn.IFS(
$DH262="день_1",
$DR262*$BL262/($AX262-$AW262+1)*BF262*(DAY(EOMONTH(BF$15,0))),
$DH262="день_2",
$DR262/30*MAX(MIN($AX262,EOMONTH(BF$15,0))-MAX($AW262,BF$15)+1,),
$DH262="раб.день",
$DR262/30*(IFERROR(
_xlfn.LET(_xlpm.VD,
CHOOSE(
{1;2;3;4;5;6;7;8;9;10;11;12;13;14;15;16;17;18},
45658,45659,45660,45661,45662,45663,45664,45665,45711,45724,45778,45779,45785,45786,45820,45821,45965,46022),
_xlfn.LET(_xlpm.DD,
MAX(MIN($AX262,EOMONTH(BF$15,0))-MAX($AW262,BF$15),),
_xlfn.IFS(
AND(MONTH($AW262)=MONTH(BF$15),MONTH($AX262)&lt;&gt;MONTH(BF$15)),
NETWORKDAYS.INTL($AW262,$AW262+_xlpm.DD,1,_xlpm.VD),
AND(MONTH($AW262)&lt;&gt;MONTH(BF$15),MONTH($AX262)=MONTH(BF$15)),
NETWORKDAYS.INTL(($AX262)-_xlpm.DD,$AX262,1,_xlpm.VD),
AND(MONTH($AW262)&lt;MONTH(BF$15),MONTH($AX262)&gt;MONTH(BF$15)),
NETWORKDAYS.INTL((EOMONTH(BF$15-1,1))-_xlpm.DD,EOMONTH(BF$15-1,1),1,_xlpm.VD),
AND(MONTH($AW262)=MONTH(BF$15),MONTH($AX262)=MONTH(BF$15)),
NETWORKDAYS.INTL($AW262,$AX262,1,_xlpm.VD)))),0)),
$DH262="месяц",
$DR262*BF262,
$DH262="неделя",
$DR262*BF262/7*(ROUNDUP((DAY(EOMONTH(BF$15,0)))/4,0))),
0)</f>
        <v/>
      </c>
      <c r="DZ262" s="125">
        <f t="array" ref="DZ262">
IFERROR(_xlfn.IFS(
$DH262="день_1",
$DR262*$BL262/($AX262-$AW262+1)*BG262*(DAY(EOMONTH(BG$15,0))),
$DH262="день_2",
$DR262/30*MAX(MIN($AX262,EOMONTH(BG$15,0))-MAX($AW262,BG$15)+1,),
$DH262="раб.день",
$DR262/30*(IFERROR(
_xlfn.LET(_xlpm.VD,
CHOOSE(
{1;2;3;4;5;6;7;8;9;10;11;12;13;14;15;16;17;18},
45658,45659,45660,45661,45662,45663,45664,45665,45711,45724,45778,45779,45785,45786,45820,45821,45965,46022),
_xlfn.LET(_xlpm.DD,
MAX(MIN($AX262,EOMONTH(BG$15,0))-MAX($AW262,BG$15),),
_xlfn.IFS(
AND(MONTH($AW262)=MONTH(BG$15),MONTH($AX262)&lt;&gt;MONTH(BG$15)),
NETWORKDAYS.INTL($AW262,$AW262+_xlpm.DD,1,_xlpm.VD),
AND(MONTH($AW262)&lt;&gt;MONTH(BG$15),MONTH($AX262)=MONTH(BG$15)),
NETWORKDAYS.INTL(($AX262)-_xlpm.DD,$AX262,1,_xlpm.VD),
AND(MONTH($AW262)&lt;MONTH(BG$15),MONTH($AX262)&gt;MONTH(BG$15)),
NETWORKDAYS.INTL((EOMONTH(BG$15-1,1))-_xlpm.DD,EOMONTH(BG$15-1,1),1,_xlpm.VD),
AND(MONTH($AW262)=MONTH(BG$15),MONTH($AX262)=MONTH(BG$15)),
NETWORKDAYS.INTL($AW262,$AX262,1,_xlpm.VD)))),0)),
$DH262="месяц",
$DR262*BG262,
$DH262="неделя",
$DR262*BG262/7*(ROUNDUP((DAY(EOMONTH(BG$15,0)))/4,0))),
0)</f>
        <v/>
      </c>
      <c r="EA262" s="125">
        <f t="array" ref="EA262">
IFERROR(_xlfn.IFS(
$DH262="день_1",
$DR262*$BL262/($AX262-$AW262+1)*BH262*(DAY(EOMONTH(BH$15,0))),
$DH262="день_2",
$DR262/30*MAX(MIN($AX262,EOMONTH(BH$15,0))-MAX($AW262,BH$15)+1,),
$DH262="раб.день",
$DR262/30*(IFERROR(
_xlfn.LET(_xlpm.VD,
CHOOSE(
{1;2;3;4;5;6;7;8;9;10;11;12;13;14;15;16;17;18},
45658,45659,45660,45661,45662,45663,45664,45665,45711,45724,45778,45779,45785,45786,45820,45821,45965,46022),
_xlfn.LET(_xlpm.DD,
MAX(MIN($AX262,EOMONTH(BH$15,0))-MAX($AW262,BH$15),),
_xlfn.IFS(
AND(MONTH($AW262)=MONTH(BH$15),MONTH($AX262)&lt;&gt;MONTH(BH$15)),
NETWORKDAYS.INTL($AW262,$AW262+_xlpm.DD,1,_xlpm.VD),
AND(MONTH($AW262)&lt;&gt;MONTH(BH$15),MONTH($AX262)=MONTH(BH$15)),
NETWORKDAYS.INTL(($AX262)-_xlpm.DD,$AX262,1,_xlpm.VD),
AND(MONTH($AW262)&lt;MONTH(BH$15),MONTH($AX262)&gt;MONTH(BH$15)),
NETWORKDAYS.INTL((EOMONTH(BH$15-1,1))-_xlpm.DD,EOMONTH(BH$15-1,1),1,_xlpm.VD),
AND(MONTH($AW262)=MONTH(BH$15),MONTH($AX262)=MONTH(BH$15)),
NETWORKDAYS.INTL($AW262,$AX262,1,_xlpm.VD)))),0)),
$DH262="месяц",
$DR262*BH262,
$DH262="неделя",
$DR262*BH262/7*(ROUNDUP((DAY(EOMONTH(BH$15,0)))/4,0))),
0)</f>
        <v/>
      </c>
      <c r="EB262" s="125">
        <f t="array" ref="EB262">
IFERROR(_xlfn.IFS(
$DH262="день_1",
$DR262*$BL262/($AX262-$AW262+1)*BI262*(DAY(EOMONTH(BI$15,0))),
$DH262="день_2",
$DR262/30*MAX(MIN($AX262,EOMONTH(BI$15,0))-MAX($AW262,BI$15)+1,),
$DH262="раб.день",
$DR262/30*(IFERROR(
_xlfn.LET(_xlpm.VD,
CHOOSE(
{1;2;3;4;5;6;7;8;9;10;11;12;13;14;15;16;17;18},
45658,45659,45660,45661,45662,45663,45664,45665,45711,45724,45778,45779,45785,45786,45820,45821,45965,46022),
_xlfn.LET(_xlpm.DD,
MAX(MIN($AX262,EOMONTH(BI$15,0))-MAX($AW262,BI$15),),
_xlfn.IFS(
AND(MONTH($AW262)=MONTH(BI$15),MONTH($AX262)&lt;&gt;MONTH(BI$15)),
NETWORKDAYS.INTL($AW262,$AW262+_xlpm.DD,1,_xlpm.VD),
AND(MONTH($AW262)&lt;&gt;MONTH(BI$15),MONTH($AX262)=MONTH(BI$15)),
NETWORKDAYS.INTL(($AX262)-_xlpm.DD,$AX262,1,_xlpm.VD),
AND(MONTH($AW262)&lt;MONTH(BI$15),MONTH($AX262)&gt;MONTH(BI$15)),
NETWORKDAYS.INTL((EOMONTH(BI$15-1,1))-_xlpm.DD,EOMONTH(BI$15-1,1),1,_xlpm.VD),
AND(MONTH($AW262)=MONTH(BI$15),MONTH($AX262)=MONTH(BI$15)),
NETWORKDAYS.INTL($AW262,$AX262,1,_xlpm.VD)))),0)),
$DH262="месяц",
$DR262*BI262,
$DH262="неделя",
$DR262*BI262/7*(ROUNDUP((DAY(EOMONTH(BI$15,0)))/4,0))),
0)</f>
        <v/>
      </c>
      <c r="EC262" s="125">
        <f t="array" ref="EC262">
IFERROR(_xlfn.IFS(
$DH262="день_1",
$DR262*$BL262/($AX262-$AW262+1)*BJ262*(DAY(EOMONTH(BJ$15,0))),
$DH262="день_2",
$DR262/30*MAX(MIN($AX262,EOMONTH(BJ$15,0))-MAX($AW262,BJ$15)+1,),
$DH262="раб.день",
$DR262/30*(IFERROR(
_xlfn.LET(_xlpm.VD,
CHOOSE(
{1;2;3;4;5;6;7;8;9;10;11;12;13;14;15;16;17;18},
45658,45659,45660,45661,45662,45663,45664,45665,45711,45724,45778,45779,45785,45786,45820,45821,45965,46022),
_xlfn.LET(_xlpm.DD,
MAX(MIN($AX262,EOMONTH(BJ$15,0))-MAX($AW262,BJ$15),),
_xlfn.IFS(
AND(MONTH($AW262)=MONTH(BJ$15),MONTH($AX262)&lt;&gt;MONTH(BJ$15)),
NETWORKDAYS.INTL($AW262,$AW262+_xlpm.DD,1,_xlpm.VD),
AND(MONTH($AW262)&lt;&gt;MONTH(BJ$15),MONTH($AX262)=MONTH(BJ$15)),
NETWORKDAYS.INTL(($AX262)-_xlpm.DD,$AX262,1,_xlpm.VD),
AND(MONTH($AW262)&lt;MONTH(BJ$15),MONTH($AX262)&gt;MONTH(BJ$15)),
NETWORKDAYS.INTL((EOMONTH(BJ$15-1,1))-_xlpm.DD,EOMONTH(BJ$15-1,1),1,_xlpm.VD),
AND(MONTH($AW262)=MONTH(BJ$15),MONTH($AX262)=MONTH(BJ$15)),
NETWORKDAYS.INTL($AW262,$AX262,1,_xlpm.VD)))),0)),
$DH262="месяц",
$DR262*BJ262,
$DH262="неделя",
$DR262*BJ262/7*(ROUNDUP((DAY(EOMONTH(BJ$15,0)))/4,0))),
0)</f>
        <v/>
      </c>
      <c r="ED262" s="125">
        <f t="array" ref="ED262">
IFERROR(_xlfn.IFS(
$DH262="день_1",
$DR262*$BL262/($AX262-$AW262+1)*BK262*(DAY(EOMONTH(BK$15,0))),
$DH262="день_2",
$DR262/30*MAX(MIN($AX262,EOMONTH(BK$15,0))-MAX($AW262,BK$15)+1,),
$DH262="раб.день",
$DR262/30*(IFERROR(
_xlfn.LET(_xlpm.VD,
CHOOSE(
{1;2;3;4;5;6;7;8;9;10;11;12;13;14;15;16;17;18},
45658,45659,45660,45661,45662,45663,45664,45665,45711,45724,45778,45779,45785,45786,45820,45821,45965,46022),
_xlfn.LET(_xlpm.DD,
MAX(MIN($AX262,EOMONTH(BK$15,0))-MAX($AW262,BK$15),),
_xlfn.IFS(
AND(MONTH($AW262)=MONTH(BK$15),MONTH($AX262)&lt;&gt;MONTH(BK$15)),
NETWORKDAYS.INTL($AW262,$AW262+_xlpm.DD,1,_xlpm.VD),
AND(MONTH($AW262)&lt;&gt;MONTH(BK$15),MONTH($AX262)=MONTH(BK$15)),
NETWORKDAYS.INTL(($AX262)-_xlpm.DD,$AX262,1,_xlpm.VD),
AND(MONTH($AW262)&lt;MONTH(BK$15),MONTH($AX262)&gt;MONTH(BK$15)),
NETWORKDAYS.INTL((EOMONTH(BK$15-1,1))-_xlpm.DD,EOMONTH(BK$15-1,1),1,_xlpm.VD),
AND(MONTH($AW262)=MONTH(BK$15),MONTH($AX262)=MONTH(BK$15)),
NETWORKDAYS.INTL($AW262,$AX262,1,_xlpm.VD)))),0)),
$DH262="месяц",
$DR262*BK262,
$DH262="неделя",
$DR262*BK262/7*(ROUNDUP((DAY(EOMONTH(BK$15,0)))/4,0))),
0)</f>
        <v/>
      </c>
      <c r="EE262" s="125">
        <f>SUM($DS262,$DT262,$DU262,$DV262,$DW262,$DX262,$DY262,$DZ262,$EA262,$EB262,$EC262,$ED262)</f>
        <v/>
      </c>
      <c r="EF262" s="125">
        <f>IFERROR(ROUND($EE262*(1+$EP262),2),0)</f>
        <v/>
      </c>
      <c r="EG262" s="128" t="n">
        <v>1</v>
      </c>
      <c r="EH262" s="126" t="n">
        <v>0</v>
      </c>
      <c r="EI262" s="126">
        <f>ROUND(SUM($EH262:$EH262)*SUM($AB262:$AB262)*$EG262,2)</f>
        <v/>
      </c>
      <c r="EJ262" s="126">
        <f>ROUND($EI262*(1+$EP262),2)</f>
        <v/>
      </c>
      <c r="EK262" s="126" t="n">
        <v>0</v>
      </c>
      <c r="EL262" s="126">
        <f>ROUND(SUM($EK262:$EK262)*SUM($AB262:$AB262)*$EG262,2)</f>
        <v/>
      </c>
      <c r="EM262" s="126">
        <f>ROUND($EL262*(1+$EP262),2)</f>
        <v/>
      </c>
      <c r="EN262" s="126">
        <f>SUM($EE262,$EI262,$EL262)</f>
        <v/>
      </c>
      <c r="EO262" s="126">
        <f>SUM($EF262,$EJ262,$EM262)</f>
        <v/>
      </c>
      <c r="EP262" s="59" t="inlineStr">
        <is>
          <t>20%</t>
        </is>
      </c>
      <c r="EQ262" s="59" t="n"/>
      <c r="ER262" s="60">
        <f t="array" ref="ER262">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MATCH(ES262,
{"AMS";"RussOutdoor";"HD Outdoor";"Ingroup";"IQ";"Ledproduction";"LisChannel";"Logic";"Media-PPL";"NovikovTV | НовиковТВ";"SMA";"SOK";"КрокусТВ | CrocusTV | IndoorTV";"Сити";"ТЯК Москва"},
0)),"")</f>
        <v/>
      </c>
      <c r="ES262" s="60" t="n"/>
      <c r="ET262" s="60">
        <f t="array" ref="ET262">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MATCH(ES262,
{"AMS";"RussOutdoor";"HD Outdoor";"Ingroup";"IQ";"Ledproduction";"LisChannel";"Logic";"Media-PPL";"NovikovTV | НовиковТВ";"SMA";"SOK";"КрокусТВ | CrocusTV | IndoorTV";"Сити";"ТЯК Москва"},
0)),"")</f>
        <v/>
      </c>
      <c r="EU262" s="60" t="n"/>
      <c r="EV262" s="60" t="n"/>
      <c r="EX262" s="110">
        <f t="array" ref="EX262">
($AR262/30
+N("ТРАФИК ПЛОЩАДКИ"))*
(IFERROR(
_xlfn.LET(
_xlpm.GPR,
HLOOKUP($L262,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(MATCH($T262,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IF($Q262="цифровой",_xlpm.GPR/$AG262,_xlpm.GPR/60)),
0)
+N("DWELL TIME"))*
(IF($AB262=0,0,IF($AB262=1,0.3,IF($AB262=2,0.5,IF($AB262&gt;2,1))))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_xlfn.IFS($AC262="да",1.2,$AC262="нет",1)*
_xlfn.IFS($AD262="да",1.2,$AD262="нет",1)*
IF(R262="статический",1,1.2)*
$X262*
INDEX(
{1.2;1;1.2;1.2;1;1.2;1.2;1.2;1.2;1.2;1.2;1;1.2;1.2;1.2;1.2;1;1;1.2;1.2;1.2;1;1;1;1;1.2;1.2;1.2;1.2;1;1;1;1;1.2;1.2;1.2;1.2;1.2;1.2;1.2;1.2;1;1;1.2;1;1;1;1;1.5;1;1;1.5;1.5;1.2},
MATCH($Q262,_xlpm.MI,0)))&gt;{0.02;0.04;0.06;0.1;0.2;0.4;0.6;0.8;1;2;4;6})),
{0;1;2;3;4;5;6;7;8;9;10;11;12},
0)))
+N("КОЭФФИЦИЕНТ КОНТАКТА"))))*
(_xlfn.IFS($X262&lt;0.1,$X262/1000,$X262&gt;25,5.2,AND($X262&gt;=0.1,$X262&lt;=25),(($X262*2+0.1)/10)*($X262/10)))*
IFERROR((_xlfn.LET(
_xlpm.MA,
{0;0.8;0.85;0.9;0.95;1},
_xlpm.MAA,
{0;1;2;3;4;5},
INDEX(_xlpm.MA,MATCH(SUMPRODUCT(--((IF(ROUND(_xlpm.MAA,1)&gt;5,5,ROUND($AB262,1)))&gt;{0;1;2;3;4;5})),_xlpm.MAA,0)))
+N("КОЭФФИЦИЕНТ КОЛ-ВО КОНСТРУКЦИЙ")),1)*
$AB262,0))*
(IF($Q262="цифровой",$AG262/15*$AI262,1)
+N("ДЛЯ ЦИФРЫ"))</f>
        <v/>
      </c>
      <c r="EY262" s="110">
        <f>IFERROR(EX262*AY262,0)</f>
        <v/>
      </c>
      <c r="EZ262" s="131">
        <f>IFERROR(DP262/EY262*1000,0)</f>
        <v/>
      </c>
      <c r="FA262" s="112">
        <f>IFERROR(FC262/FB262,0)</f>
        <v/>
      </c>
      <c r="FB262" s="112">
        <f>IFERROR((FC262/(EY262/FF262*#REF!))*0.825,0)</f>
        <v/>
      </c>
      <c r="FC262" s="112">
        <f>IFERROR(((EX262*30/AR262)*100)/30,0)</f>
        <v/>
      </c>
      <c r="FD262" s="112">
        <f>IFERROR(EY262/G262*100%,0)</f>
        <v/>
      </c>
      <c r="FE262" s="112">
        <f>IFERROR(FD262/FC262*100%,0)</f>
        <v/>
      </c>
      <c r="FF262" s="110">
        <f>IFERROR(AR262/30*AY262,0)</f>
        <v/>
      </c>
    </row>
    <row r="263" ht="13" customHeight="1">
      <c r="A263" s="59" t="n"/>
      <c r="B263" s="60" t="n"/>
      <c r="C263" s="60" t="n"/>
      <c r="D263" s="60">
        <f t="array" ref="D263">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MATCH($E263,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63" s="60">
        <f t="array" ref="E263">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MATCH($F263,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63" s="60" t="inlineStr"/>
      <c r="G263" s="60" t="n"/>
      <c r="H263" s="60">
        <f t="array" ref="H263">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MATCH($I263,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63" s="60" t="n"/>
      <c r="J263" s="60" t="n"/>
      <c r="K263" s="60" t="n"/>
      <c r="L263" s="60" t="n"/>
      <c r="M263" s="60" t="n"/>
      <c r="N263" s="60" t="n"/>
      <c r="O263" s="60" t="n"/>
      <c r="P263" s="60">
        <f t="array" ref="P263">
_xlfn.IFS(
ISNUMBER(MATCH($Q263,{"шелфбаннер","разделитель","монетница","чековая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ISNUMBER(MATCH($Q263,{"LED/LCD","видеокулер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ISNUMBER(MATCH($Q263,{"автомобиль","машина","выставочное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ISNUMBER(MATCH($Q263,{"билборд","лифтовая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ISNUMBER(MATCH($Q263,{"навигация","подвесной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ISNUMBER(MATCH($Q263,{"движущаяся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ISNUMBER(MATCH($Q263,{"каталог","журнал"},)),
"Пресса",
$Q263="","")</f>
        <v/>
      </c>
      <c r="Q263" s="60" t="n"/>
      <c r="R263" s="60">
        <f t="array" ref="R263">
IFERROR(
_xlfn.IFS(
OR(ISNUMBER(MATCH($Q263,{"экспозиция","макет","стенд","автостенд","авто стенд","выставочное пространство","выставочные стенды","модульные выставочные стенды","3Д конструкция","3D конструкция"},)),P263="Экспонирование"),
"нестандартный",
ISNUMBER(MATCH($Q263,{"скроллер","призматрон"},)),
"динамический",
$P263="Видео",
"цифровой",
OR($P263="Пресса",$P263="Щит",$P263="POSm",$P263="Подвес",$P263="Брендирование/оклейка"),
"статический"),"")</f>
        <v/>
      </c>
      <c r="S263" s="59" t="n"/>
      <c r="T263" s="60" t="n"/>
      <c r="U263" s="60" t="n"/>
      <c r="V263" s="60">
        <f>
IF(P263="Видео",
"цифровой постер/ролик",
IF(ISNUMBER(MATCH(Q263,{"короб световой","короб световой | лайтбокс","короб световой | кристалайт","лайтбокс","лайт бокс","кристалайт","LB","lightbox"},)),
"бэклит",
IF(P263="Брендирование/оклейка",
"перфарированная пленка/самоклейка",
IF(P263="Экспонирование",
"под запрос",
IF(P263="Подвес",
"баннер/ткань",
"")))))</f>
        <v/>
      </c>
      <c r="W263" s="59" t="n"/>
      <c r="X263" s="59" t="n"/>
      <c r="Y263" s="59" t="n"/>
      <c r="Z263" s="61" t="n"/>
      <c r="AA263" s="61" t="n"/>
      <c r="AB263" s="61">
        <f>IF(BL263&gt;0,Z263,0)</f>
        <v/>
      </c>
      <c r="AC263" s="59" t="n"/>
      <c r="AD263" s="59" t="n"/>
      <c r="AE263" s="59" t="n"/>
      <c r="AF263" s="59" t="n"/>
      <c r="AG263" s="59" t="n"/>
      <c r="AH263" s="59" t="n"/>
      <c r="AI263" s="59" t="n"/>
      <c r="AJ263" s="59" t="n"/>
      <c r="AK263" s="59" t="n"/>
      <c r="AL263" s="62">
        <f>IFERROR(IF(OR(R263="статический",R263="динамический",R263="нестандартный",R263="",R263=""),"-",IF(AND(AH263="-",AI263="-"),"-",AK263*3600/AH263*AI263)),"-")</f>
        <v/>
      </c>
      <c r="AM263" s="62">
        <f>IFERROR(IF(OR(R263="статический",R263="динамический",R263="",R263="", R263="BTL",R263="нестандартный"),"-",AG263*AI263*AL263/60),"-")</f>
        <v/>
      </c>
      <c r="AN263" s="63">
        <f>IFERROR(IF(AH263="","-",AG263*AI263/AH263),"-")</f>
        <v/>
      </c>
      <c r="AO263" s="59">
        <f>IFERROR(IF(OR($R263="статический",$R263="динамический",$R263="",$R263="",$R263="BTL",$R263="нестандартный"),"-",$AL263*$AY263),"-")</f>
        <v/>
      </c>
      <c r="AP263" s="62">
        <f>IFERROR(IF(OR($R263="статический",$R263="динамический",$R263="",$R263="",$R263="BTL",$R263="нестандартный"),"-",$AM263*AY263),"-")</f>
        <v/>
      </c>
      <c r="AQ263" s="64" t="n"/>
      <c r="AR263" s="61" t="n"/>
      <c r="AS263" s="61" t="n"/>
      <c r="AT263" s="61" t="n"/>
      <c r="AU263" s="65" t="n"/>
      <c r="AV263" s="124">
        <f>IFERROR(DR263/AT263*1000,"n/a")</f>
        <v/>
      </c>
      <c r="AW263" s="67" t="n"/>
      <c r="AX263" s="67" t="n"/>
      <c r="AY263" s="43">
        <f>IFERROR(IF(OR($AW263="",$AX263=""),"",_xlfn.DAYS($AX263+1,$AW263)),"")</f>
        <v/>
      </c>
      <c r="AZ263" s="68">
        <f t="array" ref="AZ263">
_xlfn.LET(_xlpm.COEFF,
IF($AW263+$AX263=0,0,IF(MAX(MIN($AX263,EOMONTH(AZ$15,0))-MAX($AW263,AZ$15)+1,)&gt;0,1,0)),
_xlfn.IFS(
$ES263="LisChannel",
_xlpm.COEFF*
INDEX({1;1;1.2;1.2;1;1;1;1;1.2;1.2;1.2;1.2},
MATCH(MONTH(AZ$15),
{1,2,3,4,5,6,7,8,9,10,11,12})),
CONCATENATE($ES263," ",$L263)="RussOutdoor метро",
_xlpm.COEFF*
INDEX({0.8;0.9;1.1;1.1;1;1;1;1;1.1;1.1;1.1;1.1},
MATCH(MONTH(AZ$15),
{1,2,3,4,5,6,7,8,9,10,11,12})),
$ES263&lt;&gt;"LisChannel",
_xlpm.COEFF,
$ES263&lt;&gt;"RussOutdoor",
_xlpm.COEFF))</f>
        <v/>
      </c>
      <c r="BA263" s="68">
        <f t="array" ref="BA263">
_xlfn.LET(_xlpm.COEFF,
IF($AW263+$AX263=0,0,IF(MAX(MIN($AX263,EOMONTH(BA$15,0))-MAX($AW263,BA$15)+1,)&gt;0,1,0)),
_xlfn.IFS(
$ES263="LisChannel",
_xlpm.COEFF*
INDEX({1;1;1.2;1.2;1;1;1;1;1.2;1.2;1.2;1.2},
MATCH(MONTH(BA$15),
{1,2,3,4,5,6,7,8,9,10,11,12})),
CONCATENATE($ES263," ",$L263)="RussOutdoor метро",
_xlpm.COEFF*
INDEX({0.8;0.9;1.1;1.1;1;1;1;1;1.1;1.1;1.1;1.1},
MATCH(MONTH(BA$15),
{1,2,3,4,5,6,7,8,9,10,11,12})),
$ES263&lt;&gt;"LisChannel",
_xlpm.COEFF,
$ES263&lt;&gt;"RussOutdoor",
_xlpm.COEFF))</f>
        <v/>
      </c>
      <c r="BB263" s="68">
        <f t="array" ref="BB263">
_xlfn.LET(_xlpm.COEFF,
IF($AW263+$AX263=0,0,IF(MAX(MIN($AX263,EOMONTH(BB$15,0))-MAX($AW263,BB$15)+1,)&gt;0,1,0)),
_xlfn.IFS(
$ES263="LisChannel",
_xlpm.COEFF*
INDEX({1;1;1.2;1.2;1;1;1;1;1.2;1.2;1.2;1.2},
MATCH(MONTH(BB$15),
{1,2,3,4,5,6,7,8,9,10,11,12})),
CONCATENATE($ES263," ",$L263)="RussOutdoor метро",
_xlpm.COEFF*
INDEX({0.8;0.9;1.1;1.1;1;1;1;1;1.1;1.1;1.1;1.1},
MATCH(MONTH(BB$15),
{1,2,3,4,5,6,7,8,9,10,11,12})),
$ES263&lt;&gt;"LisChannel",
_xlpm.COEFF,
$ES263&lt;&gt;"RussOutdoor",
_xlpm.COEFF))</f>
        <v/>
      </c>
      <c r="BC263" s="68">
        <f t="array" ref="BC263">
_xlfn.LET(_xlpm.COEFF,
IF($AW263+$AX263=0,0,IF(MAX(MIN($AX263,EOMONTH(BC$15,0))-MAX($AW263,BC$15)+1,)&gt;0,1,0)),
_xlfn.IFS(
$ES263="LisChannel",
_xlpm.COEFF*
INDEX({1;1;1.2;1.2;1;1;1;1;1.2;1.2;1.2;1.2},
MATCH(MONTH(BC$15),
{1,2,3,4,5,6,7,8,9,10,11,12})),
CONCATENATE($ES263," ",$L263)="RussOutdoor метро",
_xlpm.COEFF*
INDEX({0.8;0.9;1.1;1.1;1;1;1;1;1.1;1.1;1.1;1.1},
MATCH(MONTH(BC$15),
{1,2,3,4,5,6,7,8,9,10,11,12})),
$ES263&lt;&gt;"LisChannel",
_xlpm.COEFF,
$ES263&lt;&gt;"RussOutdoor",
_xlpm.COEFF))</f>
        <v/>
      </c>
      <c r="BD263" s="68">
        <f t="array" ref="BD263">
_xlfn.LET(_xlpm.COEFF,
IF($AW263+$AX263=0,0,IF(MAX(MIN($AX263,EOMONTH(BD$15,0))-MAX($AW263,BD$15)+1,)&gt;0,1,0)),
_xlfn.IFS(
$ES263="LisChannel",
_xlpm.COEFF*
INDEX({1;1;1.2;1.2;1;1;1;1;1.2;1.2;1.2;1.2},
MATCH(MONTH(BD$15),
{1,2,3,4,5,6,7,8,9,10,11,12})),
CONCATENATE($ES263," ",$L263)="RussOutdoor метро",
_xlpm.COEFF*
INDEX({0.8;0.9;1.1;1.1;1;1;1;1;1.1;1.1;1.1;1.1},
MATCH(MONTH(BD$15),
{1,2,3,4,5,6,7,8,9,10,11,12})),
$ES263&lt;&gt;"LisChannel",
_xlpm.COEFF,
$ES263&lt;&gt;"RussOutdoor",
_xlpm.COEFF))</f>
        <v/>
      </c>
      <c r="BE263" s="68">
        <f t="array" ref="BE263">
_xlfn.LET(_xlpm.COEFF,
IF($AW263+$AX263=0,0,IF(MAX(MIN($AX263,EOMONTH(BE$15,0))-MAX($AW263,BE$15)+1,)&gt;0,1,0)),
_xlfn.IFS(
$ES263="LisChannel",
_xlpm.COEFF*
INDEX({1;1;1.2;1.2;1;1;1;1;1.2;1.2;1.2;1.2},
MATCH(MONTH(BE$15),
{1,2,3,4,5,6,7,8,9,10,11,12})),
CONCATENATE($ES263," ",$L263)="RussOutdoor метро",
_xlpm.COEFF*
INDEX({0.8;0.9;1.1;1.1;1;1;1;1;1.1;1.1;1.1;1.1},
MATCH(MONTH(BE$15),
{1,2,3,4,5,6,7,8,9,10,11,12})),
$ES263&lt;&gt;"LisChannel",
_xlpm.COEFF,
$ES263&lt;&gt;"RussOutdoor",
_xlpm.COEFF))</f>
        <v/>
      </c>
      <c r="BF263" s="68">
        <f t="array" ref="BF263">
_xlfn.LET(_xlpm.COEFF,
IF($AW263+$AX263=0,0,IF(MAX(MIN($AX263,EOMONTH(BF$15,0))-MAX($AW263,BF$15)+1,)&gt;0,1,0)),
_xlfn.IFS(
$ES263="LisChannel",
_xlpm.COEFF*
INDEX({1;1;1.2;1.2;1;1;1;1;1.2;1.2;1.2;1.2},
MATCH(MONTH(BF$15),
{1,2,3,4,5,6,7,8,9,10,11,12})),
CONCATENATE($ES263," ",$L263)="RussOutdoor метро",
_xlpm.COEFF*
INDEX({0.8;0.9;1.1;1.1;1;1;1;1;1.1;1.1;1.1;1.1},
MATCH(MONTH(BF$15),
{1,2,3,4,5,6,7,8,9,10,11,12})),
$ES263&lt;&gt;"LisChannel",
_xlpm.COEFF,
$ES263&lt;&gt;"RussOutdoor",
_xlpm.COEFF))</f>
        <v/>
      </c>
      <c r="BG263" s="68">
        <f t="array" ref="BG263">
_xlfn.LET(_xlpm.COEFF,
IF($AW263+$AX263=0,0,IF(MAX(MIN($AX263,EOMONTH(BG$15,0))-MAX($AW263,BG$15)+1,)&gt;0,1,0)),
_xlfn.IFS(
$ES263="LisChannel",
_xlpm.COEFF*
INDEX({1;1;1.2;1.2;1;1;1;1;1.2;1.2;1.2;1.2},
MATCH(MONTH(BG$15),
{1,2,3,4,5,6,7,8,9,10,11,12})),
CONCATENATE($ES263," ",$L263)="RussOutdoor метро",
_xlpm.COEFF*
INDEX({0.8;0.9;1.1;1.1;1;1;1;1;1.1;1.1;1.1;1.1},
MATCH(MONTH(BG$15),
{1,2,3,4,5,6,7,8,9,10,11,12})),
$ES263&lt;&gt;"LisChannel",
_xlpm.COEFF,
$ES263&lt;&gt;"RussOutdoor",
_xlpm.COEFF))</f>
        <v/>
      </c>
      <c r="BH263" s="68">
        <f t="array" ref="BH263">
_xlfn.LET(_xlpm.COEFF,
IF($AW263+$AX263=0,0,IF(MAX(MIN($AX263,EOMONTH(BH$15,0))-MAX($AW263,BH$15)+1,)&gt;0,1,0)),
_xlfn.IFS(
$ES263="LisChannel",
_xlpm.COEFF*
INDEX({1;1;1.2;1.2;1;1;1;1;1.2;1.2;1.2;1.2},
MATCH(MONTH(BH$15),
{1,2,3,4,5,6,7,8,9,10,11,12})),
CONCATENATE($ES263," ",$L263)="RussOutdoor метро",
_xlpm.COEFF*
INDEX({0.8;0.9;1.1;1.1;1;1;1;1;1.1;1.1;1.1;1.1},
MATCH(MONTH(BH$15),
{1,2,3,4,5,6,7,8,9,10,11,12})),
$ES263&lt;&gt;"LisChannel",
_xlpm.COEFF,
$ES263&lt;&gt;"RussOutdoor",
_xlpm.COEFF))</f>
        <v/>
      </c>
      <c r="BI263" s="68">
        <f t="array" ref="BI263">
_xlfn.LET(_xlpm.COEFF,
IF($AW263+$AX263=0,0,IF(MAX(MIN($AX263,EOMONTH(BI$15,0))-MAX($AW263,BI$15)+1,)&gt;0,1,0)),
_xlfn.IFS(
$ES263="LisChannel",
_xlpm.COEFF*
INDEX({1;1;1.2;1.2;1;1;1;1;1.2;1.2;1.2;1.2},
MATCH(MONTH(BI$15),
{1,2,3,4,5,6,7,8,9,10,11,12})),
CONCATENATE($ES263," ",$L263)="RussOutdoor метро",
_xlpm.COEFF*
INDEX({0.8;0.9;1.1;1.1;1;1;1;1;1.1;1.1;1.1;1.1},
MATCH(MONTH(BI$15),
{1,2,3,4,5,6,7,8,9,10,11,12})),
$ES263&lt;&gt;"LisChannel",
_xlpm.COEFF,
$ES263&lt;&gt;"RussOutdoor",
_xlpm.COEFF))</f>
        <v/>
      </c>
      <c r="BJ263" s="68">
        <f t="array" ref="BJ263">
_xlfn.LET(_xlpm.COEFF,
IF($AW263+$AX263=0,0,IF(MAX(MIN($AX263,EOMONTH(BJ$15,0))-MAX($AW263,BJ$15)+1,)&gt;0,1,0)),
_xlfn.IFS(
$ES263="LisChannel",
_xlpm.COEFF*
INDEX({1;1;1.2;1.2;1;1;1;1;1.2;1.2;1.2;1.2},
MATCH(MONTH(BJ$15),
{1,2,3,4,5,6,7,8,9,10,11,12})),
CONCATENATE($ES263," ",$L263)="RussOutdoor метро",
_xlpm.COEFF*
INDEX({0.8;0.9;1.1;1.1;1;1;1;1;1.1;1.1;1.1;1.1},
MATCH(MONTH(BJ$15),
{1,2,3,4,5,6,7,8,9,10,11,12})),
$ES263&lt;&gt;"LisChannel",
_xlpm.COEFF,
$ES263&lt;&gt;"RussOutdoor",
_xlpm.COEFF))</f>
        <v/>
      </c>
      <c r="BK263" s="68">
        <f t="array" ref="BK263">
_xlfn.LET(_xlpm.COEFF,
IF($AW263+$AX263=0,0,IF(MAX(MIN($AX263,EOMONTH(BK$15,0))-MAX($AW263,BK$15)+1,)&gt;0,1,0)),
_xlfn.IFS(
$ES263="LisChannel",
_xlpm.COEFF*
INDEX({1;1;1.2;1.2;1;1;1;1;1.2;1.2;1.2;1.2},
MATCH(MONTH(BK$15),
{1,2,3,4,5,6,7,8,9,10,11,12})),
CONCATENATE($ES263," ",$L263)="RussOutdoor метро",
_xlpm.COEFF*
INDEX({0.8;0.9;1.1;1.1;1;1;1;1;1.1;1.1;1.1;1.1},
MATCH(MONTH(BK$15),
{1,2,3,4,5,6,7,8,9,10,11,12})),
$ES263&lt;&gt;"LisChannel",
_xlpm.COEFF,
$ES263&lt;&gt;"RussOutdoor",
_xlpm.COEFF))</f>
        <v/>
      </c>
      <c r="BL263" s="62">
        <f>COUNTIFS($AZ263:$BK263,"&gt;0")</f>
        <v/>
      </c>
      <c r="BM263" s="65" t="n"/>
      <c r="BN263" s="125">
        <f>$DJ263</f>
        <v/>
      </c>
      <c r="BO263" s="63">
        <f>$DQ263</f>
        <v/>
      </c>
      <c r="BP263" s="125">
        <f>
IFERROR(
IF($BL263=0,0,
$BN263*(1-$BO263)),
0)</f>
        <v/>
      </c>
      <c r="BQ263" s="125">
        <f t="array" ref="BQ263">
IFERROR(
_xlfn.IFS(
$DH263="день_1",
$BP263*$BL263/($AX263-$AW263+1)*AZ263*(DAY(EOMONTH(AZ$15,0))),
$DH263="день_2",
$BP263/30*MAX(MIN($AX263,EOMONTH(AZ$15,0))-MAX($AW263,AZ$15)+1,),
$DH263="раб.день",
$BP263/30*(IFERROR(
_xlfn.LET(_xlpm.VD,
CHOOSE(
{1;2;3;4;5;6;7;8;9;10;11;12;13;14;15;16;17;18},
45658,45659,45660,45661,45662,45663,45664,45665,45711,45724,45778,45779,45785,45786,45820,45821,45965,46022),
_xlfn.LET(_xlpm.DD,
MAX(MIN($AX263,EOMONTH(AZ$15,0))-MAX($AW263,AZ$15),),
_xlfn.IFS(
AND(MONTH($AW263)=MONTH(AZ$15),MONTH($AX263)&lt;&gt;MONTH(AZ$15)),
NETWORKDAYS.INTL($AW263,$AW263+_xlpm.DD,1,_xlpm.VD),
AND(MONTH($AW263)&lt;&gt;MONTH(AZ$15),MONTH($AX263)=MONTH(AZ$15)),
NETWORKDAYS.INTL(($AX263)-_xlpm.DD,$AX263,1,_xlpm.VD),
AND(MONTH($AW263)&lt;MONTH(AZ$15),MONTH($AX263)&gt;MONTH(AZ$15)),
NETWORKDAYS.INTL((EOMONTH(AZ$15-1,1))-_xlpm.DD,EOMONTH(AZ$15-1,1),1,_xlpm.VD),
AND(MONTH($AW263)=MONTH(AZ$15),MONTH($AX263)=MONTH(AZ$15)),
NETWORKDAYS.INTL($AW263,$AX263,1,_xlpm.VD)))),0)),
$DH263="месяц",
$BP263*AZ263,
$DH263="неделя",
$BP263*AZ263/7*(ROUNDUP((DAY(EOMONTH(AZ$15,0)))/4,0))),
0)</f>
        <v/>
      </c>
      <c r="BR263" s="125">
        <f t="array" ref="BR263">
IFERROR(
_xlfn.IFS(
$DH263="день_1",
$BP263*$BL263/($AX263-$AW263+1)*BA263*(DAY(EOMONTH(BA$15,0))),
$DH263="день_2",
$BP263/30*MAX(MIN($AX263,EOMONTH(BA$15,0))-MAX($AW263,BA$15)+1,),
$DH263="раб.день",
$BP263/30*(IFERROR(
_xlfn.LET(_xlpm.VD,
CHOOSE(
{1;2;3;4;5;6;7;8;9;10;11;12;13;14;15;16;17;18},
45658,45659,45660,45661,45662,45663,45664,45665,45711,45724,45778,45779,45785,45786,45820,45821,45965,46022),
_xlfn.LET(_xlpm.DD,
MAX(MIN($AX263,EOMONTH(BA$15,0))-MAX($AW263,BA$15),),
_xlfn.IFS(
AND(MONTH($AW263)=MONTH(BA$15),MONTH($AX263)&lt;&gt;MONTH(BA$15)),
NETWORKDAYS.INTL($AW263,$AW263+_xlpm.DD,1,_xlpm.VD),
AND(MONTH($AW263)&lt;&gt;MONTH(BA$15),MONTH($AX263)=MONTH(BA$15)),
NETWORKDAYS.INTL(($AX263)-_xlpm.DD,$AX263,1,_xlpm.VD),
AND(MONTH($AW263)&lt;MONTH(BA$15),MONTH($AX263)&gt;MONTH(BA$15)),
NETWORKDAYS.INTL((EOMONTH(BA$15-1,1))-_xlpm.DD,EOMONTH(BA$15-1,1),1,_xlpm.VD),
AND(MONTH($AW263)=MONTH(BA$15),MONTH($AX263)=MONTH(BA$15)),
NETWORKDAYS.INTL($AW263,$AX263,1,_xlpm.VD)))),0)),
$DH263="месяц",
$BP263*BA263,
$DH263="неделя",
$BP263*BA263/7*(ROUNDUP((DAY(EOMONTH(BA$15,0)))/4,0))),
0)</f>
        <v/>
      </c>
      <c r="BS263" s="125">
        <f t="array" ref="BS263">
IFERROR(
_xlfn.IFS(
$DH263="день_1",
$BP263*$BL263/($AX263-$AW263+1)*BB263*(DAY(EOMONTH(BB$15,0))),
$DH263="день_2",
$BP263/30*MAX(MIN($AX263,EOMONTH(BB$15,0))-MAX($AW263,BB$15)+1,),
$DH263="раб.день",
$BP263/30*(IFERROR(
_xlfn.LET(_xlpm.VD,
CHOOSE(
{1;2;3;4;5;6;7;8;9;10;11;12;13;14;15;16;17;18},
45658,45659,45660,45661,45662,45663,45664,45665,45711,45724,45778,45779,45785,45786,45820,45821,45965,46022),
_xlfn.LET(_xlpm.DD,
MAX(MIN($AX263,EOMONTH(BB$15,0))-MAX($AW263,BB$15),),
_xlfn.IFS(
AND(MONTH($AW263)=MONTH(BB$15),MONTH($AX263)&lt;&gt;MONTH(BB$15)),
NETWORKDAYS.INTL($AW263,$AW263+_xlpm.DD,1,_xlpm.VD),
AND(MONTH($AW263)&lt;&gt;MONTH(BB$15),MONTH($AX263)=MONTH(BB$15)),
NETWORKDAYS.INTL(($AX263)-_xlpm.DD,$AX263,1,_xlpm.VD),
AND(MONTH($AW263)&lt;MONTH(BB$15),MONTH($AX263)&gt;MONTH(BB$15)),
NETWORKDAYS.INTL((EOMONTH(BB$15-1,1))-_xlpm.DD,EOMONTH(BB$15-1,1),1,_xlpm.VD),
AND(MONTH($AW263)=MONTH(BB$15),MONTH($AX263)=MONTH(BB$15)),
NETWORKDAYS.INTL($AW263,$AX263,1,_xlpm.VD)))),0)),
$DH263="месяц",
$BP263*BB263,
$DH263="неделя",
$BP263*BB263/7*(ROUNDUP((DAY(EOMONTH(BB$15,0)))/4,0))),
0)</f>
        <v/>
      </c>
      <c r="BT263" s="125">
        <f t="array" ref="BT263">
IFERROR(
_xlfn.IFS(
$DH263="день_1",
$BP263*$BL263/($AX263-$AW263+1)*BC263*(DAY(EOMONTH(BC$15,0))),
$DH263="день_2",
$BP263/30*MAX(MIN($AX263,EOMONTH(BC$15,0))-MAX($AW263,BC$15)+1,),
$DH263="раб.день",
$BP263/30*(IFERROR(
_xlfn.LET(_xlpm.VD,
CHOOSE(
{1;2;3;4;5;6;7;8;9;10;11;12;13;14;15;16;17;18},
45658,45659,45660,45661,45662,45663,45664,45665,45711,45724,45778,45779,45785,45786,45820,45821,45965,46022),
_xlfn.LET(_xlpm.DD,
MAX(MIN($AX263,EOMONTH(BC$15,0))-MAX($AW263,BC$15),),
_xlfn.IFS(
AND(MONTH($AW263)=MONTH(BC$15),MONTH($AX263)&lt;&gt;MONTH(BC$15)),
NETWORKDAYS.INTL($AW263,$AW263+_xlpm.DD,1,_xlpm.VD),
AND(MONTH($AW263)&lt;&gt;MONTH(BC$15),MONTH($AX263)=MONTH(BC$15)),
NETWORKDAYS.INTL(($AX263)-_xlpm.DD,$AX263,1,_xlpm.VD),
AND(MONTH($AW263)&lt;MONTH(BC$15),MONTH($AX263)&gt;MONTH(BC$15)),
NETWORKDAYS.INTL((EOMONTH(BC$15-1,1))-_xlpm.DD,EOMONTH(BC$15-1,1),1,_xlpm.VD),
AND(MONTH($AW263)=MONTH(BC$15),MONTH($AX263)=MONTH(BC$15)),
NETWORKDAYS.INTL($AW263,$AX263,1,_xlpm.VD)))),0)),
$DH263="месяц",
$BP263*BC263,
$DH263="неделя",
$BP263*BC263/7*(ROUNDUP((DAY(EOMONTH(BC$15,0)))/4,0))),
0)</f>
        <v/>
      </c>
      <c r="BU263" s="125">
        <f t="array" ref="BU263">
IFERROR(
_xlfn.IFS(
$DH263="день_1",
$BP263*$BL263/($AX263-$AW263+1)*BD263*(DAY(EOMONTH(BD$15,0))),
$DH263="день_2",
$BP263/30*MAX(MIN($AX263,EOMONTH(BD$15,0))-MAX($AW263,BD$15)+1,),
$DH263="раб.день",
$BP263/30*(IFERROR(
_xlfn.LET(_xlpm.VD,
CHOOSE(
{1;2;3;4;5;6;7;8;9;10;11;12;13;14;15;16;17;18},
45658,45659,45660,45661,45662,45663,45664,45665,45711,45724,45778,45779,45785,45786,45820,45821,45965,46022),
_xlfn.LET(_xlpm.DD,
MAX(MIN($AX263,EOMONTH(BD$15,0))-MAX($AW263,BD$15),),
_xlfn.IFS(
AND(MONTH($AW263)=MONTH(BD$15),MONTH($AX263)&lt;&gt;MONTH(BD$15)),
NETWORKDAYS.INTL($AW263,$AW263+_xlpm.DD,1,_xlpm.VD),
AND(MONTH($AW263)&lt;&gt;MONTH(BD$15),MONTH($AX263)=MONTH(BD$15)),
NETWORKDAYS.INTL(($AX263)-_xlpm.DD,$AX263,1,_xlpm.VD),
AND(MONTH($AW263)&lt;MONTH(BD$15),MONTH($AX263)&gt;MONTH(BD$15)),
NETWORKDAYS.INTL((EOMONTH(BD$15-1,1))-_xlpm.DD,EOMONTH(BD$15-1,1),1,_xlpm.VD),
AND(MONTH($AW263)=MONTH(BD$15),MONTH($AX263)=MONTH(BD$15)),
NETWORKDAYS.INTL($AW263,$AX263,1,_xlpm.VD)))),0)),
$DH263="месяц",
$BP263*BD263,
$DH263="неделя",
$BP263*BD263/7*(ROUNDUP((DAY(EOMONTH(BD$15,0)))/4,0))),
0)</f>
        <v/>
      </c>
      <c r="BV263" s="125">
        <f t="array" ref="BV263">
IFERROR(
_xlfn.IFS(
$DH263="день_1",
$BP263*$BL263/($AX263-$AW263+1)*BE263*(DAY(EOMONTH(BE$15,0))),
$DH263="день_2",
$BP263/30*MAX(MIN($AX263,EOMONTH(BE$15,0))-MAX($AW263,BE$15)+1,),
$DH263="раб.день",
$BP263/30*(IFERROR(
_xlfn.LET(_xlpm.VD,
CHOOSE(
{1;2;3;4;5;6;7;8;9;10;11;12;13;14;15;16;17;18},
45658,45659,45660,45661,45662,45663,45664,45665,45711,45724,45778,45779,45785,45786,45820,45821,45965,46022),
_xlfn.LET(_xlpm.DD,
MAX(MIN($AX263,EOMONTH(BE$15,0))-MAX($AW263,BE$15),),
_xlfn.IFS(
AND(MONTH($AW263)=MONTH(BE$15),MONTH($AX263)&lt;&gt;MONTH(BE$15)),
NETWORKDAYS.INTL($AW263,$AW263+_xlpm.DD,1,_xlpm.VD),
AND(MONTH($AW263)&lt;&gt;MONTH(BE$15),MONTH($AX263)=MONTH(BE$15)),
NETWORKDAYS.INTL(($AX263)-_xlpm.DD,$AX263,1,_xlpm.VD),
AND(MONTH($AW263)&lt;MONTH(BE$15),MONTH($AX263)&gt;MONTH(BE$15)),
NETWORKDAYS.INTL((EOMONTH(BE$15-1,1))-_xlpm.DD,EOMONTH(BE$15-1,1),1,_xlpm.VD),
AND(MONTH($AW263)=MONTH(BE$15),MONTH($AX263)=MONTH(BE$15)),
NETWORKDAYS.INTL($AW263,$AX263,1,_xlpm.VD)))),0)),
$DH263="месяц",
$BP263*BE263,
$DH263="неделя",
$BP263*BE263/7*(ROUNDUP((DAY(EOMONTH(BE$15,0)))/4,0))),
0)</f>
        <v/>
      </c>
      <c r="BW263" s="125">
        <f t="array" ref="BW263">
IFERROR(
_xlfn.IFS(
$DH263="день_1",
$BP263*$BL263/($AX263-$AW263+1)*BF263*(DAY(EOMONTH(BF$15,0))),
$DH263="день_2",
$BP263/30*MAX(MIN($AX263,EOMONTH(BF$15,0))-MAX($AW263,BF$15)+1,),
$DH263="раб.день",
$BP263/30*(IFERROR(
_xlfn.LET(_xlpm.VD,
CHOOSE(
{1;2;3;4;5;6;7;8;9;10;11;12;13;14;15;16;17;18},
45658,45659,45660,45661,45662,45663,45664,45665,45711,45724,45778,45779,45785,45786,45820,45821,45965,46022),
_xlfn.LET(_xlpm.DD,
MAX(MIN($AX263,EOMONTH(BF$15,0))-MAX($AW263,BF$15),),
_xlfn.IFS(
AND(MONTH($AW263)=MONTH(BF$15),MONTH($AX263)&lt;&gt;MONTH(BF$15)),
NETWORKDAYS.INTL($AW263,$AW263+_xlpm.DD,1,_xlpm.VD),
AND(MONTH($AW263)&lt;&gt;MONTH(BF$15),MONTH($AX263)=MONTH(BF$15)),
NETWORKDAYS.INTL(($AX263)-_xlpm.DD,$AX263,1,_xlpm.VD),
AND(MONTH($AW263)&lt;MONTH(BF$15),MONTH($AX263)&gt;MONTH(BF$15)),
NETWORKDAYS.INTL((EOMONTH(BF$15-1,1))-_xlpm.DD,EOMONTH(BF$15-1,1),1,_xlpm.VD),
AND(MONTH($AW263)=MONTH(BF$15),MONTH($AX263)=MONTH(BF$15)),
NETWORKDAYS.INTL($AW263,$AX263,1,_xlpm.VD)))),0)),
$DH263="месяц",
$BP263*BF263,
$DH263="неделя",
$BP263*BF263/7*(ROUNDUP((DAY(EOMONTH(BF$15,0)))/4,0))),
0)</f>
        <v/>
      </c>
      <c r="BX263" s="125">
        <f t="array" ref="BX263">
IFERROR(
_xlfn.IFS(
$DH263="день_1",
$BP263*$BL263/($AX263-$AW263+1)*BG263*(DAY(EOMONTH(BG$15,0))),
$DH263="день_2",
$BP263/30*MAX(MIN($AX263,EOMONTH(BG$15,0))-MAX($AW263,BG$15)+1,),
$DH263="раб.день",
$BP263/30*(IFERROR(
_xlfn.LET(_xlpm.VD,
CHOOSE(
{1;2;3;4;5;6;7;8;9;10;11;12;13;14;15;16;17;18},
45658,45659,45660,45661,45662,45663,45664,45665,45711,45724,45778,45779,45785,45786,45820,45821,45965,46022),
_xlfn.LET(_xlpm.DD,
MAX(MIN($AX263,EOMONTH(BG$15,0))-MAX($AW263,BG$15),),
_xlfn.IFS(
AND(MONTH($AW263)=MONTH(BG$15),MONTH($AX263)&lt;&gt;MONTH(BG$15)),
NETWORKDAYS.INTL($AW263,$AW263+_xlpm.DD,1,_xlpm.VD),
AND(MONTH($AW263)&lt;&gt;MONTH(BG$15),MONTH($AX263)=MONTH(BG$15)),
NETWORKDAYS.INTL(($AX263)-_xlpm.DD,$AX263,1,_xlpm.VD),
AND(MONTH($AW263)&lt;MONTH(BG$15),MONTH($AX263)&gt;MONTH(BG$15)),
NETWORKDAYS.INTL((EOMONTH(BG$15-1,1))-_xlpm.DD,EOMONTH(BG$15-1,1),1,_xlpm.VD),
AND(MONTH($AW263)=MONTH(BG$15),MONTH($AX263)=MONTH(BG$15)),
NETWORKDAYS.INTL($AW263,$AX263,1,_xlpm.VD)))),0)),
$DH263="месяц",
$BP263*BG263,
$DH263="неделя",
$BP263*BG263/7*(ROUNDUP((DAY(EOMONTH(BG$15,0)))/4,0))),
0)</f>
        <v/>
      </c>
      <c r="BY263" s="125">
        <f t="array" ref="BY263">
IFERROR(
_xlfn.IFS(
$DH263="день_1",
$BP263*$BL263/($AX263-$AW263+1)*BH263*(DAY(EOMONTH(BH$15,0))),
$DH263="день_2",
$BP263/30*MAX(MIN($AX263,EOMONTH(BH$15,0))-MAX($AW263,BH$15)+1,),
$DH263="раб.день",
$BP263/30*(IFERROR(
_xlfn.LET(_xlpm.VD,
CHOOSE(
{1;2;3;4;5;6;7;8;9;10;11;12;13;14;15;16;17;18},
45658,45659,45660,45661,45662,45663,45664,45665,45711,45724,45778,45779,45785,45786,45820,45821,45965,46022),
_xlfn.LET(_xlpm.DD,
MAX(MIN($AX263,EOMONTH(BH$15,0))-MAX($AW263,BH$15),),
_xlfn.IFS(
AND(MONTH($AW263)=MONTH(BH$15),MONTH($AX263)&lt;&gt;MONTH(BH$15)),
NETWORKDAYS.INTL($AW263,$AW263+_xlpm.DD,1,_xlpm.VD),
AND(MONTH($AW263)&lt;&gt;MONTH(BH$15),MONTH($AX263)=MONTH(BH$15)),
NETWORKDAYS.INTL(($AX263)-_xlpm.DD,$AX263,1,_xlpm.VD),
AND(MONTH($AW263)&lt;MONTH(BH$15),MONTH($AX263)&gt;MONTH(BH$15)),
NETWORKDAYS.INTL((EOMONTH(BH$15-1,1))-_xlpm.DD,EOMONTH(BH$15-1,1),1,_xlpm.VD),
AND(MONTH($AW263)=MONTH(BH$15),MONTH($AX263)=MONTH(BH$15)),
NETWORKDAYS.INTL($AW263,$AX263,1,_xlpm.VD)))),0)),
$DH263="месяц",
$BP263*BH263,
$DH263="неделя",
$BP263*BH263/7*(ROUNDUP((DAY(EOMONTH(BH$15,0)))/4,0))),
0)</f>
        <v/>
      </c>
      <c r="BZ263" s="125">
        <f t="array" ref="BZ263">
IFERROR(
_xlfn.IFS(
$DH263="день_1",
$BP263*$BL263/($AX263-$AW263+1)*BI263*(DAY(EOMONTH(BI$15,0))),
$DH263="день_2",
$BP263/30*MAX(MIN($AX263,EOMONTH(BI$15,0))-MAX($AW263,BI$15)+1,),
$DH263="раб.день",
$BP263/30*(IFERROR(
_xlfn.LET(_xlpm.VD,
CHOOSE(
{1;2;3;4;5;6;7;8;9;10;11;12;13;14;15;16;17;18},
45658,45659,45660,45661,45662,45663,45664,45665,45711,45724,45778,45779,45785,45786,45820,45821,45965,46022),
_xlfn.LET(_xlpm.DD,
MAX(MIN($AX263,EOMONTH(BI$15,0))-MAX($AW263,BI$15),),
_xlfn.IFS(
AND(MONTH($AW263)=MONTH(BI$15),MONTH($AX263)&lt;&gt;MONTH(BI$15)),
NETWORKDAYS.INTL($AW263,$AW263+_xlpm.DD,1,_xlpm.VD),
AND(MONTH($AW263)&lt;&gt;MONTH(BI$15),MONTH($AX263)=MONTH(BI$15)),
NETWORKDAYS.INTL(($AX263)-_xlpm.DD,$AX263,1,_xlpm.VD),
AND(MONTH($AW263)&lt;MONTH(BI$15),MONTH($AX263)&gt;MONTH(BI$15)),
NETWORKDAYS.INTL((EOMONTH(BI$15-1,1))-_xlpm.DD,EOMONTH(BI$15-1,1),1,_xlpm.VD),
AND(MONTH($AW263)=MONTH(BI$15),MONTH($AX263)=MONTH(BI$15)),
NETWORKDAYS.INTL($AW263,$AX263,1,_xlpm.VD)))),0)),
$DH263="месяц",
$BP263*BI263,
$DH263="неделя",
$BP263*BI263/7*(ROUNDUP((DAY(EOMONTH(BI$15,0)))/4,0))),
0)</f>
        <v/>
      </c>
      <c r="CA263" s="125">
        <f t="array" ref="CA263">
IFERROR(
_xlfn.IFS(
$DH263="день_1",
$BP263*$BL263/($AX263-$AW263+1)*BJ263*(DAY(EOMONTH(BJ$15,0))),
$DH263="день_2",
$BP263/30*MAX(MIN($AX263,EOMONTH(BJ$15,0))-MAX($AW263,BJ$15)+1,),
$DH263="раб.день",
$BP263/30*(IFERROR(
_xlfn.LET(_xlpm.VD,
CHOOSE(
{1;2;3;4;5;6;7;8;9;10;11;12;13;14;15;16;17;18},
45658,45659,45660,45661,45662,45663,45664,45665,45711,45724,45778,45779,45785,45786,45820,45821,45965,46022),
_xlfn.LET(_xlpm.DD,
MAX(MIN($AX263,EOMONTH(BJ$15,0))-MAX($AW263,BJ$15),),
_xlfn.IFS(
AND(MONTH($AW263)=MONTH(BJ$15),MONTH($AX263)&lt;&gt;MONTH(BJ$15)),
NETWORKDAYS.INTL($AW263,$AW263+_xlpm.DD,1,_xlpm.VD),
AND(MONTH($AW263)&lt;&gt;MONTH(BJ$15),MONTH($AX263)=MONTH(BJ$15)),
NETWORKDAYS.INTL(($AX263)-_xlpm.DD,$AX263,1,_xlpm.VD),
AND(MONTH($AW263)&lt;MONTH(BJ$15),MONTH($AX263)&gt;MONTH(BJ$15)),
NETWORKDAYS.INTL((EOMONTH(BJ$15-1,1))-_xlpm.DD,EOMONTH(BJ$15-1,1),1,_xlpm.VD),
AND(MONTH($AW263)=MONTH(BJ$15),MONTH($AX263)=MONTH(BJ$15)),
NETWORKDAYS.INTL($AW263,$AX263,1,_xlpm.VD)))),0)),
$DH263="месяц",
$BP263*BJ263,
$DH263="неделя",
$BP263*BJ263/7*(ROUNDUP((DAY(EOMONTH(BJ$15,0)))/4,0))),
0)</f>
        <v/>
      </c>
      <c r="CB263" s="125">
        <f t="array" ref="CB263">
IFERROR(
_xlfn.IFS(
$DH263="день_1",
$BP263*$BL263/($AX263-$AW263+1)*BK263*(DAY(EOMONTH(BK$15,0))),
$DH263="день_2",
$BP263/30*MAX(MIN($AX263,EOMONTH(BK$15,0))-MAX($AW263,BK$15)+1,),
$DH263="раб.день",
$BP263/30*(IFERROR(
_xlfn.LET(_xlpm.VD,
CHOOSE(
{1;2;3;4;5;6;7;8;9;10;11;12;13;14;15;16;17;18},
45658,45659,45660,45661,45662,45663,45664,45665,45711,45724,45778,45779,45785,45786,45820,45821,45965,46022),
_xlfn.LET(_xlpm.DD,
MAX(MIN($AX263,EOMONTH(BK$15,0))-MAX($AW263,BK$15),),
_xlfn.IFS(
AND(MONTH($AW263)=MONTH(BK$15),MONTH($AX263)&lt;&gt;MONTH(BK$15)),
NETWORKDAYS.INTL($AW263,$AW263+_xlpm.DD,1,_xlpm.VD),
AND(MONTH($AW263)&lt;&gt;MONTH(BK$15),MONTH($AX263)=MONTH(BK$15)),
NETWORKDAYS.INTL(($AX263)-_xlpm.DD,$AX263,1,_xlpm.VD),
AND(MONTH($AW263)&lt;MONTH(BK$15),MONTH($AX263)&gt;MONTH(BK$15)),
NETWORKDAYS.INTL((EOMONTH(BK$15-1,1))-_xlpm.DD,EOMONTH(BK$15-1,1),1,_xlpm.VD),
AND(MONTH($AW263)=MONTH(BK$15),MONTH($AX263)=MONTH(BK$15)),
NETWORKDAYS.INTL($AW263,$AX263,1,_xlpm.VD)))),0)),
$DH263="месяц",
$BP263*BK263,
$DH263="неделя",
$BP263*BK263/7*(ROUNDUP((DAY(EOMONTH(BK$15,0)))/4,0))),
0)</f>
        <v/>
      </c>
      <c r="CC263" s="125">
        <f>SUM($BQ263:$CB263)</f>
        <v/>
      </c>
      <c r="CD263" s="126">
        <f>SUM($EH263:$EH263)</f>
        <v/>
      </c>
      <c r="CE263" s="126">
        <f>$CD263*$AB263</f>
        <v/>
      </c>
      <c r="CF263" s="126">
        <f>SUM($EK263:$EK263)</f>
        <v/>
      </c>
      <c r="CG263" s="126">
        <f>$CF263*$AB263</f>
        <v/>
      </c>
      <c r="CH263" s="126">
        <f>SUM($CC263,$CE263,$CG263)</f>
        <v/>
      </c>
      <c r="CI263" s="126">
        <f>$CH263*(1+$CM263)</f>
        <v/>
      </c>
      <c r="CJ263" s="127" t="n">
        <v>0</v>
      </c>
      <c r="CK263" s="126">
        <f>SUM($CH263:$CH263)*(1+$CJ263)</f>
        <v/>
      </c>
      <c r="CL263" s="126">
        <f>SUM($CH263:$CH263)*(1+$CM263)</f>
        <v/>
      </c>
      <c r="CM263" s="59" t="inlineStr">
        <is>
          <t>20%</t>
        </is>
      </c>
      <c r="CN263" s="59" t="n"/>
      <c r="CO263" s="72" t="n"/>
      <c r="CP263" s="59" t="n"/>
      <c r="CQ263" s="73" t="n"/>
      <c r="CR263" s="73" t="n"/>
      <c r="CS263" s="73" t="n"/>
      <c r="CT263" s="72" t="n"/>
      <c r="CU263" s="79" t="inlineStr">
        <is>
          <t> </t>
        </is>
      </c>
      <c r="CV263" s="60" t="n"/>
      <c r="CW263" s="60" t="n"/>
      <c r="CX263" s="60" t="n"/>
      <c r="CY263" s="127">
        <f>IFERROR(($CC263-$EE263)/($EE263/(1-$DQ263)),0)</f>
        <v/>
      </c>
      <c r="CZ263" s="127">
        <f>IFERROR(1-$EI263/($CE263),0)</f>
        <v/>
      </c>
      <c r="DA263" s="127">
        <f>IFERROR(1-$EL263/($CG263),0)</f>
        <v/>
      </c>
      <c r="DB263" s="126">
        <f>ROUND(IFERROR(($CI263/(1+$CM263)-$EN263),0),2)</f>
        <v/>
      </c>
      <c r="DC263" s="128" t="n"/>
      <c r="DD263" s="125" t="n"/>
      <c r="DE263" s="75" t="n">
        <v>0</v>
      </c>
      <c r="DF263" s="128" t="n"/>
      <c r="DG263" s="125">
        <f>IF($DC263=0,0,$DD263*($DC263*100%-$DE263*$DF263))*SUM($AB263:$AB263)</f>
        <v/>
      </c>
      <c r="DH263" s="129" t="inlineStr">
        <is>
          <t>месяц</t>
        </is>
      </c>
      <c r="DI263" s="130">
        <f t="array" ref="DI263">IFERROR(
IF($ES263="LisChannel",
(ROUND(((INDEX({174.625;153.888888888889;130.972222222222},MATCH($AI263,{2;3;4}),0))*$AG263*$AI263),2)),0),0)</f>
        <v/>
      </c>
      <c r="DJ263" s="130">
        <f>
_xlfn.LET(_xlpm.X,
IFERROR(
IF($ES263="НовиковТВ",
(_xlfn.LET(_xlpm.NTV,
_xlfn.LET(_xlpm.MIN,350000,
IF(SUMIFS($DI:$DI,$ES:$ES,"НовиковТВ")&lt;=_xlpm.MIN,
(SUMIFS($DI:$DI,$ES:$ES,"НовиковТВ")/(COUNTIFS($ES:$ES,"НовиковТВ")))*_xlpm.MIN/SUMIFS($DI:$DI,$ES:$ES,"НовиковТВ"),
DI263)),
_xlpm.NTV+$DG263/(1-(1-(_xlpm.NTV)*(1-$DL263)*(1-$DM263)*(1-$DN263)*(1-$DO263)*(1-$DP263)/_xlpm.NTV))))/(1+$EP263),
$DI263+$DG263/(1-(1-($DI263)*(1-$DL263)*(1-$DM263)*(1-$DN263)*(1-$DO263)*(1-$DP263)/$DI263))),
0),
_xlpm.X*(1+$CM263)*(1+$CW263)-_xlpm.X*(1+$CM263)+_xlpm.X)</f>
        <v/>
      </c>
      <c r="DK263" s="125" t="inlineStr">
        <is>
          <t>послед.</t>
        </is>
      </c>
      <c r="DL263" s="63" t="n">
        <v>0</v>
      </c>
      <c r="DM263" s="63" t="n">
        <v>0</v>
      </c>
      <c r="DN263" s="63" t="n">
        <v>0</v>
      </c>
      <c r="DO263" s="63" t="n">
        <v>0</v>
      </c>
      <c r="DP263" s="63" t="n">
        <v>0</v>
      </c>
      <c r="DQ263" s="63">
        <f t="array" ref="DQ263">IFERROR(_xlfn.IFS(
$DK263="послед.",1-(1-$DL263)*(1-$DM263)*(1-$DN263)*(1-$DO263)*(1-$DP263),
$DK263="сумм.",$DL263+$DM263+$DN263+$DO263+$DP263),
0)</f>
        <v/>
      </c>
      <c r="DR263" s="125">
        <f t="array" ref="DR263">
IFERROR(
_xlfn.IFS(
$BL263=0,
0,
$BL263&gt;0,
_xlfn.IFS($DK263="послед.",
$DJ263*(1-$DL263)*(1-$DM263)*(1-$DN263)*(1-$DO263)*(1-$DP263),
$DK263="сумм.",
$DJ263*(1-($DL263+$DM263+$DN263+$DO263+$DP263)))),0)</f>
        <v/>
      </c>
      <c r="DS263" s="125">
        <f t="array" ref="DS263">
IFERROR(_xlfn.IFS(
$DH263="день_1",
$DR263*$BL263/($AX263-$AW263+1)*AZ263*(DAY(EOMONTH(AZ$15,0))),
$DH263="день_2",
$DR263/30*MAX(MIN($AX263,EOMONTH(AZ$15,0))-MAX($AW263,AZ$15)+1,),
$DH263="раб.день",
$DR263/30*(IFERROR(
_xlfn.LET(_xlpm.VD,
CHOOSE(
{1;2;3;4;5;6;7;8;9;10;11;12;13;14;15;16;17;18},
45658,45659,45660,45661,45662,45663,45664,45665,45711,45724,45778,45779,45785,45786,45820,45821,45965,46022),
_xlfn.LET(_xlpm.DD,
MAX(MIN($AX263,EOMONTH(AZ$15,0))-MAX($AW263,AZ$15),),
_xlfn.IFS(
AND(MONTH($AW263)=MONTH(AZ$15),MONTH($AX263)&lt;&gt;MONTH(AZ$15)),
NETWORKDAYS.INTL($AW263,$AW263+_xlpm.DD,1,_xlpm.VD),
AND(MONTH($AW263)&lt;&gt;MONTH(AZ$15),MONTH($AX263)=MONTH(AZ$15)),
NETWORKDAYS.INTL(($AX263)-_xlpm.DD,$AX263,1,_xlpm.VD),
AND(MONTH($AW263)&lt;MONTH(AZ$15),MONTH($AX263)&gt;MONTH(AZ$15)),
NETWORKDAYS.INTL((EOMONTH(AZ$15-1,1))-_xlpm.DD,EOMONTH(AZ$15-1,1),1,_xlpm.VD),
AND(MONTH($AW263)=MONTH(AZ$15),MONTH($AX263)=MONTH(AZ$15)),
NETWORKDAYS.INTL($AW263,$AX263,1,_xlpm.VD)))),0)),
$DH263="месяц",
$DR263*AZ263,
$DH263="неделя",
$DR263*AZ263/7*(ROUNDUP((DAY(EOMONTH(AZ$15,0)))/4,0))),
0)</f>
        <v/>
      </c>
      <c r="DT263" s="125">
        <f t="array" ref="DT263">
IFERROR(_xlfn.IFS(
$DH263="день_1",
$DR263*$BL263/($AX263-$AW263+1)*BA263*(DAY(EOMONTH(BA$15,0))),
$DH263="день_2",
$DR263/30*MAX(MIN($AX263,EOMONTH(BA$15,0))-MAX($AW263,BA$15)+1,),
$DH263="раб.день",
$DR263/30*(IFERROR(
_xlfn.LET(_xlpm.VD,
CHOOSE(
{1;2;3;4;5;6;7;8;9;10;11;12;13;14;15;16;17;18},
45658,45659,45660,45661,45662,45663,45664,45665,45711,45724,45778,45779,45785,45786,45820,45821,45965,46022),
_xlfn.LET(_xlpm.DD,
MAX(MIN($AX263,EOMONTH(BA$15,0))-MAX($AW263,BA$15),),
_xlfn.IFS(
AND(MONTH($AW263)=MONTH(BA$15),MONTH($AX263)&lt;&gt;MONTH(BA$15)),
NETWORKDAYS.INTL($AW263,$AW263+_xlpm.DD,1,_xlpm.VD),
AND(MONTH($AW263)&lt;&gt;MONTH(BA$15),MONTH($AX263)=MONTH(BA$15)),
NETWORKDAYS.INTL(($AX263)-_xlpm.DD,$AX263,1,_xlpm.VD),
AND(MONTH($AW263)&lt;MONTH(BA$15),MONTH($AX263)&gt;MONTH(BA$15)),
NETWORKDAYS.INTL((EOMONTH(BA$15-1,1))-_xlpm.DD,EOMONTH(BA$15-1,1),1,_xlpm.VD),
AND(MONTH($AW263)=MONTH(BA$15),MONTH($AX263)=MONTH(BA$15)),
NETWORKDAYS.INTL($AW263,$AX263,1,_xlpm.VD)))),0)),
$DH263="месяц",
$DR263*BA263,
$DH263="неделя",
$DR263*BA263/7*(ROUNDUP((DAY(EOMONTH(BA$15,0)))/4,0))),
0)</f>
        <v/>
      </c>
      <c r="DU263" s="125">
        <f t="array" ref="DU263">
IFERROR(_xlfn.IFS(
$DH263="день_1",
$DR263*$BL263/($AX263-$AW263+1)*BB263*(DAY(EOMONTH(BB$15,0))),
$DH263="день_2",
$DR263/30*MAX(MIN($AX263,EOMONTH(BB$15,0))-MAX($AW263,BB$15)+1,),
$DH263="раб.день",
$DR263/30*(IFERROR(
_xlfn.LET(_xlpm.VD,
CHOOSE(
{1;2;3;4;5;6;7;8;9;10;11;12;13;14;15;16;17;18},
45658,45659,45660,45661,45662,45663,45664,45665,45711,45724,45778,45779,45785,45786,45820,45821,45965,46022),
_xlfn.LET(_xlpm.DD,
MAX(MIN($AX263,EOMONTH(BB$15,0))-MAX($AW263,BB$15),),
_xlfn.IFS(
AND(MONTH($AW263)=MONTH(BB$15),MONTH($AX263)&lt;&gt;MONTH(BB$15)),
NETWORKDAYS.INTL($AW263,$AW263+_xlpm.DD,1,_xlpm.VD),
AND(MONTH($AW263)&lt;&gt;MONTH(BB$15),MONTH($AX263)=MONTH(BB$15)),
NETWORKDAYS.INTL(($AX263)-_xlpm.DD,$AX263,1,_xlpm.VD),
AND(MONTH($AW263)&lt;MONTH(BB$15),MONTH($AX263)&gt;MONTH(BB$15)),
NETWORKDAYS.INTL((EOMONTH(BB$15-1,1))-_xlpm.DD,EOMONTH(BB$15-1,1),1,_xlpm.VD),
AND(MONTH($AW263)=MONTH(BB$15),MONTH($AX263)=MONTH(BB$15)),
NETWORKDAYS.INTL($AW263,$AX263,1,_xlpm.VD)))),0)),
$DH263="месяц",
$DR263*BB263,
$DH263="неделя",
$DR263*BB263/7*(ROUNDUP((DAY(EOMONTH(BB$15,0)))/4,0))),
0)</f>
        <v/>
      </c>
      <c r="DV263" s="125">
        <f t="array" ref="DV263">
IFERROR(_xlfn.IFS(
$DH263="день_1",
$DR263*$BL263/($AX263-$AW263+1)*BC263*(DAY(EOMONTH(BC$15,0))),
$DH263="день_2",
$DR263/30*MAX(MIN($AX263,EOMONTH(BC$15,0))-MAX($AW263,BC$15)+1,),
$DH263="раб.день",
$DR263/30*(IFERROR(
_xlfn.LET(_xlpm.VD,
CHOOSE(
{1;2;3;4;5;6;7;8;9;10;11;12;13;14;15;16;17;18},
45658,45659,45660,45661,45662,45663,45664,45665,45711,45724,45778,45779,45785,45786,45820,45821,45965,46022),
_xlfn.LET(_xlpm.DD,
MAX(MIN($AX263,EOMONTH(BC$15,0))-MAX($AW263,BC$15),),
_xlfn.IFS(
AND(MONTH($AW263)=MONTH(BC$15),MONTH($AX263)&lt;&gt;MONTH(BC$15)),
NETWORKDAYS.INTL($AW263,$AW263+_xlpm.DD,1,_xlpm.VD),
AND(MONTH($AW263)&lt;&gt;MONTH(BC$15),MONTH($AX263)=MONTH(BC$15)),
NETWORKDAYS.INTL(($AX263)-_xlpm.DD,$AX263,1,_xlpm.VD),
AND(MONTH($AW263)&lt;MONTH(BC$15),MONTH($AX263)&gt;MONTH(BC$15)),
NETWORKDAYS.INTL((EOMONTH(BC$15-1,1))-_xlpm.DD,EOMONTH(BC$15-1,1),1,_xlpm.VD),
AND(MONTH($AW263)=MONTH(BC$15),MONTH($AX263)=MONTH(BC$15)),
NETWORKDAYS.INTL($AW263,$AX263,1,_xlpm.VD)))),0)),
$DH263="месяц",
$DR263*BC263,
$DH263="неделя",
$DR263*BC263/7*(ROUNDUP((DAY(EOMONTH(BC$15,0)))/4,0))),
0)</f>
        <v/>
      </c>
      <c r="DW263" s="125">
        <f t="array" ref="DW263">
IFERROR(_xlfn.IFS(
$DH263="день_1",
$DR263*$BL263/($AX263-$AW263+1)*BD263*(DAY(EOMONTH(BD$15,0))),
$DH263="день_2",
$DR263/30*MAX(MIN($AX263,EOMONTH(BD$15,0))-MAX($AW263,BD$15)+1,),
$DH263="раб.день",
$DR263/30*(IFERROR(
_xlfn.LET(_xlpm.VD,
CHOOSE(
{1;2;3;4;5;6;7;8;9;10;11;12;13;14;15;16;17;18},
45658,45659,45660,45661,45662,45663,45664,45665,45711,45724,45778,45779,45785,45786,45820,45821,45965,46022),
_xlfn.LET(_xlpm.DD,
MAX(MIN($AX263,EOMONTH(BD$15,0))-MAX($AW263,BD$15),),
_xlfn.IFS(
AND(MONTH($AW263)=MONTH(BD$15),MONTH($AX263)&lt;&gt;MONTH(BD$15)),
NETWORKDAYS.INTL($AW263,$AW263+_xlpm.DD,1,_xlpm.VD),
AND(MONTH($AW263)&lt;&gt;MONTH(BD$15),MONTH($AX263)=MONTH(BD$15)),
NETWORKDAYS.INTL(($AX263)-_xlpm.DD,$AX263,1,_xlpm.VD),
AND(MONTH($AW263)&lt;MONTH(BD$15),MONTH($AX263)&gt;MONTH(BD$15)),
NETWORKDAYS.INTL((EOMONTH(BD$15-1,1))-_xlpm.DD,EOMONTH(BD$15-1,1),1,_xlpm.VD),
AND(MONTH($AW263)=MONTH(BD$15),MONTH($AX263)=MONTH(BD$15)),
NETWORKDAYS.INTL($AW263,$AX263,1,_xlpm.VD)))),0)),
$DH263="месяц",
$DR263*BD263,
$DH263="неделя",
$DR263*BD263/7*(ROUNDUP((DAY(EOMONTH(BD$15,0)))/4,0))),
0)</f>
        <v/>
      </c>
      <c r="DX263" s="125">
        <f t="array" ref="DX263">
IFERROR(_xlfn.IFS(
$DH263="день_1",
$DR263*$BL263/($AX263-$AW263+1)*BE263*(DAY(EOMONTH(BE$15,0))),
$DH263="день_2",
$DR263/30*MAX(MIN($AX263,EOMONTH(BE$15,0))-MAX($AW263,BE$15)+1,),
$DH263="раб.день",
$DR263/30*(IFERROR(
_xlfn.LET(_xlpm.VD,
CHOOSE(
{1;2;3;4;5;6;7;8;9;10;11;12;13;14;15;16;17;18},
45658,45659,45660,45661,45662,45663,45664,45665,45711,45724,45778,45779,45785,45786,45820,45821,45965,46022),
_xlfn.LET(_xlpm.DD,
MAX(MIN($AX263,EOMONTH(BE$15,0))-MAX($AW263,BE$15),),
_xlfn.IFS(
AND(MONTH($AW263)=MONTH(BE$15),MONTH($AX263)&lt;&gt;MONTH(BE$15)),
NETWORKDAYS.INTL($AW263,$AW263+_xlpm.DD,1,_xlpm.VD),
AND(MONTH($AW263)&lt;&gt;MONTH(BE$15),MONTH($AX263)=MONTH(BE$15)),
NETWORKDAYS.INTL(($AX263)-_xlpm.DD,$AX263,1,_xlpm.VD),
AND(MONTH($AW263)&lt;MONTH(BE$15),MONTH($AX263)&gt;MONTH(BE$15)),
NETWORKDAYS.INTL((EOMONTH(BE$15-1,1))-_xlpm.DD,EOMONTH(BE$15-1,1),1,_xlpm.VD),
AND(MONTH($AW263)=MONTH(BE$15),MONTH($AX263)=MONTH(BE$15)),
NETWORKDAYS.INTL($AW263,$AX263,1,_xlpm.VD)))),0)),
$DH263="месяц",
$DR263*BE263,
$DH263="неделя",
$DR263*BE263/7*(ROUNDUP((DAY(EOMONTH(BE$15,0)))/4,0))),
0)</f>
        <v/>
      </c>
      <c r="DY263" s="125">
        <f t="array" ref="DY263">
IFERROR(_xlfn.IFS(
$DH263="день_1",
$DR263*$BL263/($AX263-$AW263+1)*BF263*(DAY(EOMONTH(BF$15,0))),
$DH263="день_2",
$DR263/30*MAX(MIN($AX263,EOMONTH(BF$15,0))-MAX($AW263,BF$15)+1,),
$DH263="раб.день",
$DR263/30*(IFERROR(
_xlfn.LET(_xlpm.VD,
CHOOSE(
{1;2;3;4;5;6;7;8;9;10;11;12;13;14;15;16;17;18},
45658,45659,45660,45661,45662,45663,45664,45665,45711,45724,45778,45779,45785,45786,45820,45821,45965,46022),
_xlfn.LET(_xlpm.DD,
MAX(MIN($AX263,EOMONTH(BF$15,0))-MAX($AW263,BF$15),),
_xlfn.IFS(
AND(MONTH($AW263)=MONTH(BF$15),MONTH($AX263)&lt;&gt;MONTH(BF$15)),
NETWORKDAYS.INTL($AW263,$AW263+_xlpm.DD,1,_xlpm.VD),
AND(MONTH($AW263)&lt;&gt;MONTH(BF$15),MONTH($AX263)=MONTH(BF$15)),
NETWORKDAYS.INTL(($AX263)-_xlpm.DD,$AX263,1,_xlpm.VD),
AND(MONTH($AW263)&lt;MONTH(BF$15),MONTH($AX263)&gt;MONTH(BF$15)),
NETWORKDAYS.INTL((EOMONTH(BF$15-1,1))-_xlpm.DD,EOMONTH(BF$15-1,1),1,_xlpm.VD),
AND(MONTH($AW263)=MONTH(BF$15),MONTH($AX263)=MONTH(BF$15)),
NETWORKDAYS.INTL($AW263,$AX263,1,_xlpm.VD)))),0)),
$DH263="месяц",
$DR263*BF263,
$DH263="неделя",
$DR263*BF263/7*(ROUNDUP((DAY(EOMONTH(BF$15,0)))/4,0))),
0)</f>
        <v/>
      </c>
      <c r="DZ263" s="125">
        <f t="array" ref="DZ263">
IFERROR(_xlfn.IFS(
$DH263="день_1",
$DR263*$BL263/($AX263-$AW263+1)*BG263*(DAY(EOMONTH(BG$15,0))),
$DH263="день_2",
$DR263/30*MAX(MIN($AX263,EOMONTH(BG$15,0))-MAX($AW263,BG$15)+1,),
$DH263="раб.день",
$DR263/30*(IFERROR(
_xlfn.LET(_xlpm.VD,
CHOOSE(
{1;2;3;4;5;6;7;8;9;10;11;12;13;14;15;16;17;18},
45658,45659,45660,45661,45662,45663,45664,45665,45711,45724,45778,45779,45785,45786,45820,45821,45965,46022),
_xlfn.LET(_xlpm.DD,
MAX(MIN($AX263,EOMONTH(BG$15,0))-MAX($AW263,BG$15),),
_xlfn.IFS(
AND(MONTH($AW263)=MONTH(BG$15),MONTH($AX263)&lt;&gt;MONTH(BG$15)),
NETWORKDAYS.INTL($AW263,$AW263+_xlpm.DD,1,_xlpm.VD),
AND(MONTH($AW263)&lt;&gt;MONTH(BG$15),MONTH($AX263)=MONTH(BG$15)),
NETWORKDAYS.INTL(($AX263)-_xlpm.DD,$AX263,1,_xlpm.VD),
AND(MONTH($AW263)&lt;MONTH(BG$15),MONTH($AX263)&gt;MONTH(BG$15)),
NETWORKDAYS.INTL((EOMONTH(BG$15-1,1))-_xlpm.DD,EOMONTH(BG$15-1,1),1,_xlpm.VD),
AND(MONTH($AW263)=MONTH(BG$15),MONTH($AX263)=MONTH(BG$15)),
NETWORKDAYS.INTL($AW263,$AX263,1,_xlpm.VD)))),0)),
$DH263="месяц",
$DR263*BG263,
$DH263="неделя",
$DR263*BG263/7*(ROUNDUP((DAY(EOMONTH(BG$15,0)))/4,0))),
0)</f>
        <v/>
      </c>
      <c r="EA263" s="125">
        <f t="array" ref="EA263">
IFERROR(_xlfn.IFS(
$DH263="день_1",
$DR263*$BL263/($AX263-$AW263+1)*BH263*(DAY(EOMONTH(BH$15,0))),
$DH263="день_2",
$DR263/30*MAX(MIN($AX263,EOMONTH(BH$15,0))-MAX($AW263,BH$15)+1,),
$DH263="раб.день",
$DR263/30*(IFERROR(
_xlfn.LET(_xlpm.VD,
CHOOSE(
{1;2;3;4;5;6;7;8;9;10;11;12;13;14;15;16;17;18},
45658,45659,45660,45661,45662,45663,45664,45665,45711,45724,45778,45779,45785,45786,45820,45821,45965,46022),
_xlfn.LET(_xlpm.DD,
MAX(MIN($AX263,EOMONTH(BH$15,0))-MAX($AW263,BH$15),),
_xlfn.IFS(
AND(MONTH($AW263)=MONTH(BH$15),MONTH($AX263)&lt;&gt;MONTH(BH$15)),
NETWORKDAYS.INTL($AW263,$AW263+_xlpm.DD,1,_xlpm.VD),
AND(MONTH($AW263)&lt;&gt;MONTH(BH$15),MONTH($AX263)=MONTH(BH$15)),
NETWORKDAYS.INTL(($AX263)-_xlpm.DD,$AX263,1,_xlpm.VD),
AND(MONTH($AW263)&lt;MONTH(BH$15),MONTH($AX263)&gt;MONTH(BH$15)),
NETWORKDAYS.INTL((EOMONTH(BH$15-1,1))-_xlpm.DD,EOMONTH(BH$15-1,1),1,_xlpm.VD),
AND(MONTH($AW263)=MONTH(BH$15),MONTH($AX263)=MONTH(BH$15)),
NETWORKDAYS.INTL($AW263,$AX263,1,_xlpm.VD)))),0)),
$DH263="месяц",
$DR263*BH263,
$DH263="неделя",
$DR263*BH263/7*(ROUNDUP((DAY(EOMONTH(BH$15,0)))/4,0))),
0)</f>
        <v/>
      </c>
      <c r="EB263" s="125">
        <f t="array" ref="EB263">
IFERROR(_xlfn.IFS(
$DH263="день_1",
$DR263*$BL263/($AX263-$AW263+1)*BI263*(DAY(EOMONTH(BI$15,0))),
$DH263="день_2",
$DR263/30*MAX(MIN($AX263,EOMONTH(BI$15,0))-MAX($AW263,BI$15)+1,),
$DH263="раб.день",
$DR263/30*(IFERROR(
_xlfn.LET(_xlpm.VD,
CHOOSE(
{1;2;3;4;5;6;7;8;9;10;11;12;13;14;15;16;17;18},
45658,45659,45660,45661,45662,45663,45664,45665,45711,45724,45778,45779,45785,45786,45820,45821,45965,46022),
_xlfn.LET(_xlpm.DD,
MAX(MIN($AX263,EOMONTH(BI$15,0))-MAX($AW263,BI$15),),
_xlfn.IFS(
AND(MONTH($AW263)=MONTH(BI$15),MONTH($AX263)&lt;&gt;MONTH(BI$15)),
NETWORKDAYS.INTL($AW263,$AW263+_xlpm.DD,1,_xlpm.VD),
AND(MONTH($AW263)&lt;&gt;MONTH(BI$15),MONTH($AX263)=MONTH(BI$15)),
NETWORKDAYS.INTL(($AX263)-_xlpm.DD,$AX263,1,_xlpm.VD),
AND(MONTH($AW263)&lt;MONTH(BI$15),MONTH($AX263)&gt;MONTH(BI$15)),
NETWORKDAYS.INTL((EOMONTH(BI$15-1,1))-_xlpm.DD,EOMONTH(BI$15-1,1),1,_xlpm.VD),
AND(MONTH($AW263)=MONTH(BI$15),MONTH($AX263)=MONTH(BI$15)),
NETWORKDAYS.INTL($AW263,$AX263,1,_xlpm.VD)))),0)),
$DH263="месяц",
$DR263*BI263,
$DH263="неделя",
$DR263*BI263/7*(ROUNDUP((DAY(EOMONTH(BI$15,0)))/4,0))),
0)</f>
        <v/>
      </c>
      <c r="EC263" s="125">
        <f t="array" ref="EC263">
IFERROR(_xlfn.IFS(
$DH263="день_1",
$DR263*$BL263/($AX263-$AW263+1)*BJ263*(DAY(EOMONTH(BJ$15,0))),
$DH263="день_2",
$DR263/30*MAX(MIN($AX263,EOMONTH(BJ$15,0))-MAX($AW263,BJ$15)+1,),
$DH263="раб.день",
$DR263/30*(IFERROR(
_xlfn.LET(_xlpm.VD,
CHOOSE(
{1;2;3;4;5;6;7;8;9;10;11;12;13;14;15;16;17;18},
45658,45659,45660,45661,45662,45663,45664,45665,45711,45724,45778,45779,45785,45786,45820,45821,45965,46022),
_xlfn.LET(_xlpm.DD,
MAX(MIN($AX263,EOMONTH(BJ$15,0))-MAX($AW263,BJ$15),),
_xlfn.IFS(
AND(MONTH($AW263)=MONTH(BJ$15),MONTH($AX263)&lt;&gt;MONTH(BJ$15)),
NETWORKDAYS.INTL($AW263,$AW263+_xlpm.DD,1,_xlpm.VD),
AND(MONTH($AW263)&lt;&gt;MONTH(BJ$15),MONTH($AX263)=MONTH(BJ$15)),
NETWORKDAYS.INTL(($AX263)-_xlpm.DD,$AX263,1,_xlpm.VD),
AND(MONTH($AW263)&lt;MONTH(BJ$15),MONTH($AX263)&gt;MONTH(BJ$15)),
NETWORKDAYS.INTL((EOMONTH(BJ$15-1,1))-_xlpm.DD,EOMONTH(BJ$15-1,1),1,_xlpm.VD),
AND(MONTH($AW263)=MONTH(BJ$15),MONTH($AX263)=MONTH(BJ$15)),
NETWORKDAYS.INTL($AW263,$AX263,1,_xlpm.VD)))),0)),
$DH263="месяц",
$DR263*BJ263,
$DH263="неделя",
$DR263*BJ263/7*(ROUNDUP((DAY(EOMONTH(BJ$15,0)))/4,0))),
0)</f>
        <v/>
      </c>
      <c r="ED263" s="125">
        <f t="array" ref="ED263">
IFERROR(_xlfn.IFS(
$DH263="день_1",
$DR263*$BL263/($AX263-$AW263+1)*BK263*(DAY(EOMONTH(BK$15,0))),
$DH263="день_2",
$DR263/30*MAX(MIN($AX263,EOMONTH(BK$15,0))-MAX($AW263,BK$15)+1,),
$DH263="раб.день",
$DR263/30*(IFERROR(
_xlfn.LET(_xlpm.VD,
CHOOSE(
{1;2;3;4;5;6;7;8;9;10;11;12;13;14;15;16;17;18},
45658,45659,45660,45661,45662,45663,45664,45665,45711,45724,45778,45779,45785,45786,45820,45821,45965,46022),
_xlfn.LET(_xlpm.DD,
MAX(MIN($AX263,EOMONTH(BK$15,0))-MAX($AW263,BK$15),),
_xlfn.IFS(
AND(MONTH($AW263)=MONTH(BK$15),MONTH($AX263)&lt;&gt;MONTH(BK$15)),
NETWORKDAYS.INTL($AW263,$AW263+_xlpm.DD,1,_xlpm.VD),
AND(MONTH($AW263)&lt;&gt;MONTH(BK$15),MONTH($AX263)=MONTH(BK$15)),
NETWORKDAYS.INTL(($AX263)-_xlpm.DD,$AX263,1,_xlpm.VD),
AND(MONTH($AW263)&lt;MONTH(BK$15),MONTH($AX263)&gt;MONTH(BK$15)),
NETWORKDAYS.INTL((EOMONTH(BK$15-1,1))-_xlpm.DD,EOMONTH(BK$15-1,1),1,_xlpm.VD),
AND(MONTH($AW263)=MONTH(BK$15),MONTH($AX263)=MONTH(BK$15)),
NETWORKDAYS.INTL($AW263,$AX263,1,_xlpm.VD)))),0)),
$DH263="месяц",
$DR263*BK263,
$DH263="неделя",
$DR263*BK263/7*(ROUNDUP((DAY(EOMONTH(BK$15,0)))/4,0))),
0)</f>
        <v/>
      </c>
      <c r="EE263" s="125">
        <f>SUM($DS263,$DT263,$DU263,$DV263,$DW263,$DX263,$DY263,$DZ263,$EA263,$EB263,$EC263,$ED263)</f>
        <v/>
      </c>
      <c r="EF263" s="125">
        <f>IFERROR(ROUND($EE263*(1+$EP263),2),0)</f>
        <v/>
      </c>
      <c r="EG263" s="128" t="n">
        <v>1</v>
      </c>
      <c r="EH263" s="126" t="n">
        <v>0</v>
      </c>
      <c r="EI263" s="126">
        <f>ROUND(SUM($EH263:$EH263)*SUM($AB263:$AB263)*$EG263,2)</f>
        <v/>
      </c>
      <c r="EJ263" s="126">
        <f>ROUND($EI263*(1+$EP263),2)</f>
        <v/>
      </c>
      <c r="EK263" s="126" t="n">
        <v>0</v>
      </c>
      <c r="EL263" s="126">
        <f>ROUND(SUM($EK263:$EK263)*SUM($AB263:$AB263)*$EG263,2)</f>
        <v/>
      </c>
      <c r="EM263" s="126">
        <f>ROUND($EL263*(1+$EP263),2)</f>
        <v/>
      </c>
      <c r="EN263" s="126">
        <f>SUM($EE263,$EI263,$EL263)</f>
        <v/>
      </c>
      <c r="EO263" s="126">
        <f>SUM($EF263,$EJ263,$EM263)</f>
        <v/>
      </c>
      <c r="EP263" s="59" t="inlineStr">
        <is>
          <t>20%</t>
        </is>
      </c>
      <c r="EQ263" s="59" t="n"/>
      <c r="ER263" s="60">
        <f t="array" ref="ER263">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MATCH(ES263,
{"AMS";"RussOutdoor";"HD Outdoor";"Ingroup";"IQ";"Ledproduction";"LisChannel";"Logic";"Media-PPL";"NovikovTV | НовиковТВ";"SMA";"SOK";"КрокусТВ | CrocusTV | IndoorTV";"Сити";"ТЯК Москва"},
0)),"")</f>
        <v/>
      </c>
      <c r="ES263" s="60" t="n"/>
      <c r="ET263" s="60">
        <f t="array" ref="ET263">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MATCH(ES263,
{"AMS";"RussOutdoor";"HD Outdoor";"Ingroup";"IQ";"Ledproduction";"LisChannel";"Logic";"Media-PPL";"NovikovTV | НовиковТВ";"SMA";"SOK";"КрокусТВ | CrocusTV | IndoorTV";"Сити";"ТЯК Москва"},
0)),"")</f>
        <v/>
      </c>
      <c r="EU263" s="60" t="n"/>
      <c r="EV263" s="60" t="n"/>
      <c r="EX263" s="110">
        <f t="array" ref="EX263">
($AR263/30
+N("ТРАФИК ПЛОЩАДКИ"))*
(IFERROR(
_xlfn.LET(
_xlpm.GPR,
HLOOKUP($L263,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(MATCH($T263,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IF($Q263="цифровой",_xlpm.GPR/$AG263,_xlpm.GPR/60)),
0)
+N("DWELL TIME"))*
(IF($AB263=0,0,IF($AB263=1,0.3,IF($AB263=2,0.5,IF($AB263&gt;2,1))))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_xlfn.IFS($AC263="да",1.2,$AC263="нет",1)*
_xlfn.IFS($AD263="да",1.2,$AD263="нет",1)*
IF(R263="статический",1,1.2)*
$X263*
INDEX(
{1.2;1;1.2;1.2;1;1.2;1.2;1.2;1.2;1.2;1.2;1;1.2;1.2;1.2;1.2;1;1;1.2;1.2;1.2;1;1;1;1;1.2;1.2;1.2;1.2;1;1;1;1;1.2;1.2;1.2;1.2;1.2;1.2;1.2;1.2;1;1;1.2;1;1;1;1;1.5;1;1;1.5;1.5;1.2},
MATCH($Q263,_xlpm.MI,0)))&gt;{0.02;0.04;0.06;0.1;0.2;0.4;0.6;0.8;1;2;4;6})),
{0;1;2;3;4;5;6;7;8;9;10;11;12},
0)))
+N("КОЭФФИЦИЕНТ КОНТАКТА"))))*
(_xlfn.IFS($X263&lt;0.1,$X263/1000,$X263&gt;25,5.2,AND($X263&gt;=0.1,$X263&lt;=25),(($X263*2+0.1)/10)*($X263/10)))*
IFERROR((_xlfn.LET(
_xlpm.MA,
{0;0.8;0.85;0.9;0.95;1},
_xlpm.MAA,
{0;1;2;3;4;5},
INDEX(_xlpm.MA,MATCH(SUMPRODUCT(--((IF(ROUND(_xlpm.MAA,1)&gt;5,5,ROUND($AB263,1)))&gt;{0;1;2;3;4;5})),_xlpm.MAA,0)))
+N("КОЭФФИЦИЕНТ КОЛ-ВО КОНСТРУКЦИЙ")),1)*
$AB263,0))*
(IF($Q263="цифровой",$AG263/15*$AI263,1)
+N("ДЛЯ ЦИФРЫ"))</f>
        <v/>
      </c>
      <c r="EY263" s="110">
        <f>IFERROR(EX263*AY263,0)</f>
        <v/>
      </c>
      <c r="EZ263" s="131">
        <f>IFERROR(DP263/EY263*1000,0)</f>
        <v/>
      </c>
      <c r="FA263" s="112">
        <f>IFERROR(FC263/FB263,0)</f>
        <v/>
      </c>
      <c r="FB263" s="112">
        <f>IFERROR((FC263/(EY263/FF263*#REF!))*0.825,0)</f>
        <v/>
      </c>
      <c r="FC263" s="112">
        <f>IFERROR(((EX263*30/AR263)*100)/30,0)</f>
        <v/>
      </c>
      <c r="FD263" s="112">
        <f>IFERROR(EY263/G263*100%,0)</f>
        <v/>
      </c>
      <c r="FE263" s="112">
        <f>IFERROR(FD263/FC263*100%,0)</f>
        <v/>
      </c>
      <c r="FF263" s="110">
        <f>IFERROR(AR263/30*AY263,0)</f>
        <v/>
      </c>
    </row>
    <row r="264" ht="13" customHeight="1">
      <c r="A264" s="59" t="n"/>
      <c r="B264" s="60" t="n"/>
      <c r="C264" s="60" t="n"/>
      <c r="D264" s="60">
        <f t="array" ref="D264">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MATCH($E264,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64" s="60">
        <f t="array" ref="E264">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MATCH($F264,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64" s="60" t="inlineStr"/>
      <c r="G264" s="60" t="n"/>
      <c r="H264" s="60">
        <f t="array" ref="H264">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MATCH($I264,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64" s="60" t="n"/>
      <c r="J264" s="60" t="n"/>
      <c r="K264" s="60" t="n"/>
      <c r="L264" s="60" t="n"/>
      <c r="M264" s="60" t="n"/>
      <c r="N264" s="60" t="n"/>
      <c r="O264" s="60" t="n"/>
      <c r="P264" s="60">
        <f t="array" ref="P264">
_xlfn.IFS(
ISNUMBER(MATCH($Q264,{"шелфбаннер","разделитель","монетница","чековая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ISNUMBER(MATCH($Q264,{"LED/LCD","видеокулер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ISNUMBER(MATCH($Q264,{"автомобиль","машина","выставочное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ISNUMBER(MATCH($Q264,{"билборд","лифтовая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ISNUMBER(MATCH($Q264,{"навигация","подвесной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ISNUMBER(MATCH($Q264,{"движущаяся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ISNUMBER(MATCH($Q264,{"каталог","журнал"},)),
"Пресса",
$Q264="","")</f>
        <v/>
      </c>
      <c r="Q264" s="60" t="n"/>
      <c r="R264" s="60">
        <f t="array" ref="R264">
IFERROR(
_xlfn.IFS(
OR(ISNUMBER(MATCH($Q264,{"экспозиция","макет","стенд","автостенд","авто стенд","выставочное пространство","выставочные стенды","модульные выставочные стенды","3Д конструкция","3D конструкция"},)),P264="Экспонирование"),
"нестандартный",
ISNUMBER(MATCH($Q264,{"скроллер","призматрон"},)),
"динамический",
$P264="Видео",
"цифровой",
OR($P264="Пресса",$P264="Щит",$P264="POSm",$P264="Подвес",$P264="Брендирование/оклейка"),
"статический"),"")</f>
        <v/>
      </c>
      <c r="S264" s="59" t="n"/>
      <c r="T264" s="60" t="n"/>
      <c r="U264" s="60" t="n"/>
      <c r="V264" s="60">
        <f>
IF(P264="Видео",
"цифровой постер/ролик",
IF(ISNUMBER(MATCH(Q264,{"короб световой","короб световой | лайтбокс","короб световой | кристалайт","лайтбокс","лайт бокс","кристалайт","LB","lightbox"},)),
"бэклит",
IF(P264="Брендирование/оклейка",
"перфарированная пленка/самоклейка",
IF(P264="Экспонирование",
"под запрос",
IF(P264="Подвес",
"баннер/ткань",
"")))))</f>
        <v/>
      </c>
      <c r="W264" s="59" t="n"/>
      <c r="X264" s="59" t="n"/>
      <c r="Y264" s="59" t="n"/>
      <c r="Z264" s="61" t="n"/>
      <c r="AA264" s="61" t="n"/>
      <c r="AB264" s="61">
        <f>IF(BL264&gt;0,Z264,0)</f>
        <v/>
      </c>
      <c r="AC264" s="59" t="n"/>
      <c r="AD264" s="59" t="n"/>
      <c r="AE264" s="59" t="n"/>
      <c r="AF264" s="59" t="n"/>
      <c r="AG264" s="59" t="n"/>
      <c r="AH264" s="59" t="n"/>
      <c r="AI264" s="59" t="n"/>
      <c r="AJ264" s="59" t="n"/>
      <c r="AK264" s="59" t="n"/>
      <c r="AL264" s="62">
        <f>IFERROR(IF(OR(R264="статический",R264="динамический",R264="нестандартный",R264="",R264=""),"-",IF(AND(AH264="-",AI264="-"),"-",AK264*3600/AH264*AI264)),"-")</f>
        <v/>
      </c>
      <c r="AM264" s="62">
        <f>IFERROR(IF(OR(R264="статический",R264="динамический",R264="",R264="", R264="BTL",R264="нестандартный"),"-",AG264*AI264*AL264/60),"-")</f>
        <v/>
      </c>
      <c r="AN264" s="63">
        <f>IFERROR(IF(AH264="","-",AG264*AI264/AH264),"-")</f>
        <v/>
      </c>
      <c r="AO264" s="59">
        <f>IFERROR(IF(OR($R264="статический",$R264="динамический",$R264="",$R264="",$R264="BTL",$R264="нестандартный"),"-",$AL264*$AY264),"-")</f>
        <v/>
      </c>
      <c r="AP264" s="62">
        <f>IFERROR(IF(OR($R264="статический",$R264="динамический",$R264="",$R264="",$R264="BTL",$R264="нестандартный"),"-",$AM264*AY264),"-")</f>
        <v/>
      </c>
      <c r="AQ264" s="64" t="n"/>
      <c r="AR264" s="61" t="n"/>
      <c r="AS264" s="61" t="n"/>
      <c r="AT264" s="61" t="n"/>
      <c r="AU264" s="65" t="n"/>
      <c r="AV264" s="124">
        <f>IFERROR(DR264/AT264*1000,"n/a")</f>
        <v/>
      </c>
      <c r="AW264" s="67" t="n"/>
      <c r="AX264" s="67" t="n"/>
      <c r="AY264" s="43">
        <f>IFERROR(IF(OR($AW264="",$AX264=""),"",_xlfn.DAYS($AX264+1,$AW264)),"")</f>
        <v/>
      </c>
      <c r="AZ264" s="68">
        <f t="array" ref="AZ264">
_xlfn.LET(_xlpm.COEFF,
IF($AW264+$AX264=0,0,IF(MAX(MIN($AX264,EOMONTH(AZ$15,0))-MAX($AW264,AZ$15)+1,)&gt;0,1,0)),
_xlfn.IFS(
$ES264="LisChannel",
_xlpm.COEFF*
INDEX({1;1;1.2;1.2;1;1;1;1;1.2;1.2;1.2;1.2},
MATCH(MONTH(AZ$15),
{1,2,3,4,5,6,7,8,9,10,11,12})),
CONCATENATE($ES264," ",$L264)="RussOutdoor метро",
_xlpm.COEFF*
INDEX({0.8;0.9;1.1;1.1;1;1;1;1;1.1;1.1;1.1;1.1},
MATCH(MONTH(AZ$15),
{1,2,3,4,5,6,7,8,9,10,11,12})),
$ES264&lt;&gt;"LisChannel",
_xlpm.COEFF,
$ES264&lt;&gt;"RussOutdoor",
_xlpm.COEFF))</f>
        <v/>
      </c>
      <c r="BA264" s="68">
        <f t="array" ref="BA264">
_xlfn.LET(_xlpm.COEFF,
IF($AW264+$AX264=0,0,IF(MAX(MIN($AX264,EOMONTH(BA$15,0))-MAX($AW264,BA$15)+1,)&gt;0,1,0)),
_xlfn.IFS(
$ES264="LisChannel",
_xlpm.COEFF*
INDEX({1;1;1.2;1.2;1;1;1;1;1.2;1.2;1.2;1.2},
MATCH(MONTH(BA$15),
{1,2,3,4,5,6,7,8,9,10,11,12})),
CONCATENATE($ES264," ",$L264)="RussOutdoor метро",
_xlpm.COEFF*
INDEX({0.8;0.9;1.1;1.1;1;1;1;1;1.1;1.1;1.1;1.1},
MATCH(MONTH(BA$15),
{1,2,3,4,5,6,7,8,9,10,11,12})),
$ES264&lt;&gt;"LisChannel",
_xlpm.COEFF,
$ES264&lt;&gt;"RussOutdoor",
_xlpm.COEFF))</f>
        <v/>
      </c>
      <c r="BB264" s="68">
        <f t="array" ref="BB264">
_xlfn.LET(_xlpm.COEFF,
IF($AW264+$AX264=0,0,IF(MAX(MIN($AX264,EOMONTH(BB$15,0))-MAX($AW264,BB$15)+1,)&gt;0,1,0)),
_xlfn.IFS(
$ES264="LisChannel",
_xlpm.COEFF*
INDEX({1;1;1.2;1.2;1;1;1;1;1.2;1.2;1.2;1.2},
MATCH(MONTH(BB$15),
{1,2,3,4,5,6,7,8,9,10,11,12})),
CONCATENATE($ES264," ",$L264)="RussOutdoor метро",
_xlpm.COEFF*
INDEX({0.8;0.9;1.1;1.1;1;1;1;1;1.1;1.1;1.1;1.1},
MATCH(MONTH(BB$15),
{1,2,3,4,5,6,7,8,9,10,11,12})),
$ES264&lt;&gt;"LisChannel",
_xlpm.COEFF,
$ES264&lt;&gt;"RussOutdoor",
_xlpm.COEFF))</f>
        <v/>
      </c>
      <c r="BC264" s="68">
        <f t="array" ref="BC264">
_xlfn.LET(_xlpm.COEFF,
IF($AW264+$AX264=0,0,IF(MAX(MIN($AX264,EOMONTH(BC$15,0))-MAX($AW264,BC$15)+1,)&gt;0,1,0)),
_xlfn.IFS(
$ES264="LisChannel",
_xlpm.COEFF*
INDEX({1;1;1.2;1.2;1;1;1;1;1.2;1.2;1.2;1.2},
MATCH(MONTH(BC$15),
{1,2,3,4,5,6,7,8,9,10,11,12})),
CONCATENATE($ES264," ",$L264)="RussOutdoor метро",
_xlpm.COEFF*
INDEX({0.8;0.9;1.1;1.1;1;1;1;1;1.1;1.1;1.1;1.1},
MATCH(MONTH(BC$15),
{1,2,3,4,5,6,7,8,9,10,11,12})),
$ES264&lt;&gt;"LisChannel",
_xlpm.COEFF,
$ES264&lt;&gt;"RussOutdoor",
_xlpm.COEFF))</f>
        <v/>
      </c>
      <c r="BD264" s="68">
        <f t="array" ref="BD264">
_xlfn.LET(_xlpm.COEFF,
IF($AW264+$AX264=0,0,IF(MAX(MIN($AX264,EOMONTH(BD$15,0))-MAX($AW264,BD$15)+1,)&gt;0,1,0)),
_xlfn.IFS(
$ES264="LisChannel",
_xlpm.COEFF*
INDEX({1;1;1.2;1.2;1;1;1;1;1.2;1.2;1.2;1.2},
MATCH(MONTH(BD$15),
{1,2,3,4,5,6,7,8,9,10,11,12})),
CONCATENATE($ES264," ",$L264)="RussOutdoor метро",
_xlpm.COEFF*
INDEX({0.8;0.9;1.1;1.1;1;1;1;1;1.1;1.1;1.1;1.1},
MATCH(MONTH(BD$15),
{1,2,3,4,5,6,7,8,9,10,11,12})),
$ES264&lt;&gt;"LisChannel",
_xlpm.COEFF,
$ES264&lt;&gt;"RussOutdoor",
_xlpm.COEFF))</f>
        <v/>
      </c>
      <c r="BE264" s="68">
        <f t="array" ref="BE264">
_xlfn.LET(_xlpm.COEFF,
IF($AW264+$AX264=0,0,IF(MAX(MIN($AX264,EOMONTH(BE$15,0))-MAX($AW264,BE$15)+1,)&gt;0,1,0)),
_xlfn.IFS(
$ES264="LisChannel",
_xlpm.COEFF*
INDEX({1;1;1.2;1.2;1;1;1;1;1.2;1.2;1.2;1.2},
MATCH(MONTH(BE$15),
{1,2,3,4,5,6,7,8,9,10,11,12})),
CONCATENATE($ES264," ",$L264)="RussOutdoor метро",
_xlpm.COEFF*
INDEX({0.8;0.9;1.1;1.1;1;1;1;1;1.1;1.1;1.1;1.1},
MATCH(MONTH(BE$15),
{1,2,3,4,5,6,7,8,9,10,11,12})),
$ES264&lt;&gt;"LisChannel",
_xlpm.COEFF,
$ES264&lt;&gt;"RussOutdoor",
_xlpm.COEFF))</f>
        <v/>
      </c>
      <c r="BF264" s="68">
        <f t="array" ref="BF264">
_xlfn.LET(_xlpm.COEFF,
IF($AW264+$AX264=0,0,IF(MAX(MIN($AX264,EOMONTH(BF$15,0))-MAX($AW264,BF$15)+1,)&gt;0,1,0)),
_xlfn.IFS(
$ES264="LisChannel",
_xlpm.COEFF*
INDEX({1;1;1.2;1.2;1;1;1;1;1.2;1.2;1.2;1.2},
MATCH(MONTH(BF$15),
{1,2,3,4,5,6,7,8,9,10,11,12})),
CONCATENATE($ES264," ",$L264)="RussOutdoor метро",
_xlpm.COEFF*
INDEX({0.8;0.9;1.1;1.1;1;1;1;1;1.1;1.1;1.1;1.1},
MATCH(MONTH(BF$15),
{1,2,3,4,5,6,7,8,9,10,11,12})),
$ES264&lt;&gt;"LisChannel",
_xlpm.COEFF,
$ES264&lt;&gt;"RussOutdoor",
_xlpm.COEFF))</f>
        <v/>
      </c>
      <c r="BG264" s="68">
        <f t="array" ref="BG264">
_xlfn.LET(_xlpm.COEFF,
IF($AW264+$AX264=0,0,IF(MAX(MIN($AX264,EOMONTH(BG$15,0))-MAX($AW264,BG$15)+1,)&gt;0,1,0)),
_xlfn.IFS(
$ES264="LisChannel",
_xlpm.COEFF*
INDEX({1;1;1.2;1.2;1;1;1;1;1.2;1.2;1.2;1.2},
MATCH(MONTH(BG$15),
{1,2,3,4,5,6,7,8,9,10,11,12})),
CONCATENATE($ES264," ",$L264)="RussOutdoor метро",
_xlpm.COEFF*
INDEX({0.8;0.9;1.1;1.1;1;1;1;1;1.1;1.1;1.1;1.1},
MATCH(MONTH(BG$15),
{1,2,3,4,5,6,7,8,9,10,11,12})),
$ES264&lt;&gt;"LisChannel",
_xlpm.COEFF,
$ES264&lt;&gt;"RussOutdoor",
_xlpm.COEFF))</f>
        <v/>
      </c>
      <c r="BH264" s="68">
        <f t="array" ref="BH264">
_xlfn.LET(_xlpm.COEFF,
IF($AW264+$AX264=0,0,IF(MAX(MIN($AX264,EOMONTH(BH$15,0))-MAX($AW264,BH$15)+1,)&gt;0,1,0)),
_xlfn.IFS(
$ES264="LisChannel",
_xlpm.COEFF*
INDEX({1;1;1.2;1.2;1;1;1;1;1.2;1.2;1.2;1.2},
MATCH(MONTH(BH$15),
{1,2,3,4,5,6,7,8,9,10,11,12})),
CONCATENATE($ES264," ",$L264)="RussOutdoor метро",
_xlpm.COEFF*
INDEX({0.8;0.9;1.1;1.1;1;1;1;1;1.1;1.1;1.1;1.1},
MATCH(MONTH(BH$15),
{1,2,3,4,5,6,7,8,9,10,11,12})),
$ES264&lt;&gt;"LisChannel",
_xlpm.COEFF,
$ES264&lt;&gt;"RussOutdoor",
_xlpm.COEFF))</f>
        <v/>
      </c>
      <c r="BI264" s="68">
        <f t="array" ref="BI264">
_xlfn.LET(_xlpm.COEFF,
IF($AW264+$AX264=0,0,IF(MAX(MIN($AX264,EOMONTH(BI$15,0))-MAX($AW264,BI$15)+1,)&gt;0,1,0)),
_xlfn.IFS(
$ES264="LisChannel",
_xlpm.COEFF*
INDEX({1;1;1.2;1.2;1;1;1;1;1.2;1.2;1.2;1.2},
MATCH(MONTH(BI$15),
{1,2,3,4,5,6,7,8,9,10,11,12})),
CONCATENATE($ES264," ",$L264)="RussOutdoor метро",
_xlpm.COEFF*
INDEX({0.8;0.9;1.1;1.1;1;1;1;1;1.1;1.1;1.1;1.1},
MATCH(MONTH(BI$15),
{1,2,3,4,5,6,7,8,9,10,11,12})),
$ES264&lt;&gt;"LisChannel",
_xlpm.COEFF,
$ES264&lt;&gt;"RussOutdoor",
_xlpm.COEFF))</f>
        <v/>
      </c>
      <c r="BJ264" s="68">
        <f t="array" ref="BJ264">
_xlfn.LET(_xlpm.COEFF,
IF($AW264+$AX264=0,0,IF(MAX(MIN($AX264,EOMONTH(BJ$15,0))-MAX($AW264,BJ$15)+1,)&gt;0,1,0)),
_xlfn.IFS(
$ES264="LisChannel",
_xlpm.COEFF*
INDEX({1;1;1.2;1.2;1;1;1;1;1.2;1.2;1.2;1.2},
MATCH(MONTH(BJ$15),
{1,2,3,4,5,6,7,8,9,10,11,12})),
CONCATENATE($ES264," ",$L264)="RussOutdoor метро",
_xlpm.COEFF*
INDEX({0.8;0.9;1.1;1.1;1;1;1;1;1.1;1.1;1.1;1.1},
MATCH(MONTH(BJ$15),
{1,2,3,4,5,6,7,8,9,10,11,12})),
$ES264&lt;&gt;"LisChannel",
_xlpm.COEFF,
$ES264&lt;&gt;"RussOutdoor",
_xlpm.COEFF))</f>
        <v/>
      </c>
      <c r="BK264" s="68">
        <f t="array" ref="BK264">
_xlfn.LET(_xlpm.COEFF,
IF($AW264+$AX264=0,0,IF(MAX(MIN($AX264,EOMONTH(BK$15,0))-MAX($AW264,BK$15)+1,)&gt;0,1,0)),
_xlfn.IFS(
$ES264="LisChannel",
_xlpm.COEFF*
INDEX({1;1;1.2;1.2;1;1;1;1;1.2;1.2;1.2;1.2},
MATCH(MONTH(BK$15),
{1,2,3,4,5,6,7,8,9,10,11,12})),
CONCATENATE($ES264," ",$L264)="RussOutdoor метро",
_xlpm.COEFF*
INDEX({0.8;0.9;1.1;1.1;1;1;1;1;1.1;1.1;1.1;1.1},
MATCH(MONTH(BK$15),
{1,2,3,4,5,6,7,8,9,10,11,12})),
$ES264&lt;&gt;"LisChannel",
_xlpm.COEFF,
$ES264&lt;&gt;"RussOutdoor",
_xlpm.COEFF))</f>
        <v/>
      </c>
      <c r="BL264" s="62">
        <f>COUNTIFS($AZ264:$BK264,"&gt;0")</f>
        <v/>
      </c>
      <c r="BM264" s="65" t="n"/>
      <c r="BN264" s="125">
        <f>$DJ264</f>
        <v/>
      </c>
      <c r="BO264" s="63">
        <f>$DQ264</f>
        <v/>
      </c>
      <c r="BP264" s="125">
        <f>
IFERROR(
IF($BL264=0,0,
$BN264*(1-$BO264)),
0)</f>
        <v/>
      </c>
      <c r="BQ264" s="125">
        <f t="array" ref="BQ264">
IFERROR(
_xlfn.IFS(
$DH264="день_1",
$BP264*$BL264/($AX264-$AW264+1)*AZ264*(DAY(EOMONTH(AZ$15,0))),
$DH264="день_2",
$BP264/30*MAX(MIN($AX264,EOMONTH(AZ$15,0))-MAX($AW264,AZ$15)+1,),
$DH264="раб.день",
$BP264/30*(IFERROR(
_xlfn.LET(_xlpm.VD,
CHOOSE(
{1;2;3;4;5;6;7;8;9;10;11;12;13;14;15;16;17;18},
45658,45659,45660,45661,45662,45663,45664,45665,45711,45724,45778,45779,45785,45786,45820,45821,45965,46022),
_xlfn.LET(_xlpm.DD,
MAX(MIN($AX264,EOMONTH(AZ$15,0))-MAX($AW264,AZ$15),),
_xlfn.IFS(
AND(MONTH($AW264)=MONTH(AZ$15),MONTH($AX264)&lt;&gt;MONTH(AZ$15)),
NETWORKDAYS.INTL($AW264,$AW264+_xlpm.DD,1,_xlpm.VD),
AND(MONTH($AW264)&lt;&gt;MONTH(AZ$15),MONTH($AX264)=MONTH(AZ$15)),
NETWORKDAYS.INTL(($AX264)-_xlpm.DD,$AX264,1,_xlpm.VD),
AND(MONTH($AW264)&lt;MONTH(AZ$15),MONTH($AX264)&gt;MONTH(AZ$15)),
NETWORKDAYS.INTL((EOMONTH(AZ$15-1,1))-_xlpm.DD,EOMONTH(AZ$15-1,1),1,_xlpm.VD),
AND(MONTH($AW264)=MONTH(AZ$15),MONTH($AX264)=MONTH(AZ$15)),
NETWORKDAYS.INTL($AW264,$AX264,1,_xlpm.VD)))),0)),
$DH264="месяц",
$BP264*AZ264,
$DH264="неделя",
$BP264*AZ264/7*(ROUNDUP((DAY(EOMONTH(AZ$15,0)))/4,0))),
0)</f>
        <v/>
      </c>
      <c r="BR264" s="125">
        <f t="array" ref="BR264">
IFERROR(
_xlfn.IFS(
$DH264="день_1",
$BP264*$BL264/($AX264-$AW264+1)*BA264*(DAY(EOMONTH(BA$15,0))),
$DH264="день_2",
$BP264/30*MAX(MIN($AX264,EOMONTH(BA$15,0))-MAX($AW264,BA$15)+1,),
$DH264="раб.день",
$BP264/30*(IFERROR(
_xlfn.LET(_xlpm.VD,
CHOOSE(
{1;2;3;4;5;6;7;8;9;10;11;12;13;14;15;16;17;18},
45658,45659,45660,45661,45662,45663,45664,45665,45711,45724,45778,45779,45785,45786,45820,45821,45965,46022),
_xlfn.LET(_xlpm.DD,
MAX(MIN($AX264,EOMONTH(BA$15,0))-MAX($AW264,BA$15),),
_xlfn.IFS(
AND(MONTH($AW264)=MONTH(BA$15),MONTH($AX264)&lt;&gt;MONTH(BA$15)),
NETWORKDAYS.INTL($AW264,$AW264+_xlpm.DD,1,_xlpm.VD),
AND(MONTH($AW264)&lt;&gt;MONTH(BA$15),MONTH($AX264)=MONTH(BA$15)),
NETWORKDAYS.INTL(($AX264)-_xlpm.DD,$AX264,1,_xlpm.VD),
AND(MONTH($AW264)&lt;MONTH(BA$15),MONTH($AX264)&gt;MONTH(BA$15)),
NETWORKDAYS.INTL((EOMONTH(BA$15-1,1))-_xlpm.DD,EOMONTH(BA$15-1,1),1,_xlpm.VD),
AND(MONTH($AW264)=MONTH(BA$15),MONTH($AX264)=MONTH(BA$15)),
NETWORKDAYS.INTL($AW264,$AX264,1,_xlpm.VD)))),0)),
$DH264="месяц",
$BP264*BA264,
$DH264="неделя",
$BP264*BA264/7*(ROUNDUP((DAY(EOMONTH(BA$15,0)))/4,0))),
0)</f>
        <v/>
      </c>
      <c r="BS264" s="125">
        <f t="array" ref="BS264">
IFERROR(
_xlfn.IFS(
$DH264="день_1",
$BP264*$BL264/($AX264-$AW264+1)*BB264*(DAY(EOMONTH(BB$15,0))),
$DH264="день_2",
$BP264/30*MAX(MIN($AX264,EOMONTH(BB$15,0))-MAX($AW264,BB$15)+1,),
$DH264="раб.день",
$BP264/30*(IFERROR(
_xlfn.LET(_xlpm.VD,
CHOOSE(
{1;2;3;4;5;6;7;8;9;10;11;12;13;14;15;16;17;18},
45658,45659,45660,45661,45662,45663,45664,45665,45711,45724,45778,45779,45785,45786,45820,45821,45965,46022),
_xlfn.LET(_xlpm.DD,
MAX(MIN($AX264,EOMONTH(BB$15,0))-MAX($AW264,BB$15),),
_xlfn.IFS(
AND(MONTH($AW264)=MONTH(BB$15),MONTH($AX264)&lt;&gt;MONTH(BB$15)),
NETWORKDAYS.INTL($AW264,$AW264+_xlpm.DD,1,_xlpm.VD),
AND(MONTH($AW264)&lt;&gt;MONTH(BB$15),MONTH($AX264)=MONTH(BB$15)),
NETWORKDAYS.INTL(($AX264)-_xlpm.DD,$AX264,1,_xlpm.VD),
AND(MONTH($AW264)&lt;MONTH(BB$15),MONTH($AX264)&gt;MONTH(BB$15)),
NETWORKDAYS.INTL((EOMONTH(BB$15-1,1))-_xlpm.DD,EOMONTH(BB$15-1,1),1,_xlpm.VD),
AND(MONTH($AW264)=MONTH(BB$15),MONTH($AX264)=MONTH(BB$15)),
NETWORKDAYS.INTL($AW264,$AX264,1,_xlpm.VD)))),0)),
$DH264="месяц",
$BP264*BB264,
$DH264="неделя",
$BP264*BB264/7*(ROUNDUP((DAY(EOMONTH(BB$15,0)))/4,0))),
0)</f>
        <v/>
      </c>
      <c r="BT264" s="125">
        <f t="array" ref="BT264">
IFERROR(
_xlfn.IFS(
$DH264="день_1",
$BP264*$BL264/($AX264-$AW264+1)*BC264*(DAY(EOMONTH(BC$15,0))),
$DH264="день_2",
$BP264/30*MAX(MIN($AX264,EOMONTH(BC$15,0))-MAX($AW264,BC$15)+1,),
$DH264="раб.день",
$BP264/30*(IFERROR(
_xlfn.LET(_xlpm.VD,
CHOOSE(
{1;2;3;4;5;6;7;8;9;10;11;12;13;14;15;16;17;18},
45658,45659,45660,45661,45662,45663,45664,45665,45711,45724,45778,45779,45785,45786,45820,45821,45965,46022),
_xlfn.LET(_xlpm.DD,
MAX(MIN($AX264,EOMONTH(BC$15,0))-MAX($AW264,BC$15),),
_xlfn.IFS(
AND(MONTH($AW264)=MONTH(BC$15),MONTH($AX264)&lt;&gt;MONTH(BC$15)),
NETWORKDAYS.INTL($AW264,$AW264+_xlpm.DD,1,_xlpm.VD),
AND(MONTH($AW264)&lt;&gt;MONTH(BC$15),MONTH($AX264)=MONTH(BC$15)),
NETWORKDAYS.INTL(($AX264)-_xlpm.DD,$AX264,1,_xlpm.VD),
AND(MONTH($AW264)&lt;MONTH(BC$15),MONTH($AX264)&gt;MONTH(BC$15)),
NETWORKDAYS.INTL((EOMONTH(BC$15-1,1))-_xlpm.DD,EOMONTH(BC$15-1,1),1,_xlpm.VD),
AND(MONTH($AW264)=MONTH(BC$15),MONTH($AX264)=MONTH(BC$15)),
NETWORKDAYS.INTL($AW264,$AX264,1,_xlpm.VD)))),0)),
$DH264="месяц",
$BP264*BC264,
$DH264="неделя",
$BP264*BC264/7*(ROUNDUP((DAY(EOMONTH(BC$15,0)))/4,0))),
0)</f>
        <v/>
      </c>
      <c r="BU264" s="125">
        <f t="array" ref="BU264">
IFERROR(
_xlfn.IFS(
$DH264="день_1",
$BP264*$BL264/($AX264-$AW264+1)*BD264*(DAY(EOMONTH(BD$15,0))),
$DH264="день_2",
$BP264/30*MAX(MIN($AX264,EOMONTH(BD$15,0))-MAX($AW264,BD$15)+1,),
$DH264="раб.день",
$BP264/30*(IFERROR(
_xlfn.LET(_xlpm.VD,
CHOOSE(
{1;2;3;4;5;6;7;8;9;10;11;12;13;14;15;16;17;18},
45658,45659,45660,45661,45662,45663,45664,45665,45711,45724,45778,45779,45785,45786,45820,45821,45965,46022),
_xlfn.LET(_xlpm.DD,
MAX(MIN($AX264,EOMONTH(BD$15,0))-MAX($AW264,BD$15),),
_xlfn.IFS(
AND(MONTH($AW264)=MONTH(BD$15),MONTH($AX264)&lt;&gt;MONTH(BD$15)),
NETWORKDAYS.INTL($AW264,$AW264+_xlpm.DD,1,_xlpm.VD),
AND(MONTH($AW264)&lt;&gt;MONTH(BD$15),MONTH($AX264)=MONTH(BD$15)),
NETWORKDAYS.INTL(($AX264)-_xlpm.DD,$AX264,1,_xlpm.VD),
AND(MONTH($AW264)&lt;MONTH(BD$15),MONTH($AX264)&gt;MONTH(BD$15)),
NETWORKDAYS.INTL((EOMONTH(BD$15-1,1))-_xlpm.DD,EOMONTH(BD$15-1,1),1,_xlpm.VD),
AND(MONTH($AW264)=MONTH(BD$15),MONTH($AX264)=MONTH(BD$15)),
NETWORKDAYS.INTL($AW264,$AX264,1,_xlpm.VD)))),0)),
$DH264="месяц",
$BP264*BD264,
$DH264="неделя",
$BP264*BD264/7*(ROUNDUP((DAY(EOMONTH(BD$15,0)))/4,0))),
0)</f>
        <v/>
      </c>
      <c r="BV264" s="125">
        <f t="array" ref="BV264">
IFERROR(
_xlfn.IFS(
$DH264="день_1",
$BP264*$BL264/($AX264-$AW264+1)*BE264*(DAY(EOMONTH(BE$15,0))),
$DH264="день_2",
$BP264/30*MAX(MIN($AX264,EOMONTH(BE$15,0))-MAX($AW264,BE$15)+1,),
$DH264="раб.день",
$BP264/30*(IFERROR(
_xlfn.LET(_xlpm.VD,
CHOOSE(
{1;2;3;4;5;6;7;8;9;10;11;12;13;14;15;16;17;18},
45658,45659,45660,45661,45662,45663,45664,45665,45711,45724,45778,45779,45785,45786,45820,45821,45965,46022),
_xlfn.LET(_xlpm.DD,
MAX(MIN($AX264,EOMONTH(BE$15,0))-MAX($AW264,BE$15),),
_xlfn.IFS(
AND(MONTH($AW264)=MONTH(BE$15),MONTH($AX264)&lt;&gt;MONTH(BE$15)),
NETWORKDAYS.INTL($AW264,$AW264+_xlpm.DD,1,_xlpm.VD),
AND(MONTH($AW264)&lt;&gt;MONTH(BE$15),MONTH($AX264)=MONTH(BE$15)),
NETWORKDAYS.INTL(($AX264)-_xlpm.DD,$AX264,1,_xlpm.VD),
AND(MONTH($AW264)&lt;MONTH(BE$15),MONTH($AX264)&gt;MONTH(BE$15)),
NETWORKDAYS.INTL((EOMONTH(BE$15-1,1))-_xlpm.DD,EOMONTH(BE$15-1,1),1,_xlpm.VD),
AND(MONTH($AW264)=MONTH(BE$15),MONTH($AX264)=MONTH(BE$15)),
NETWORKDAYS.INTL($AW264,$AX264,1,_xlpm.VD)))),0)),
$DH264="месяц",
$BP264*BE264,
$DH264="неделя",
$BP264*BE264/7*(ROUNDUP((DAY(EOMONTH(BE$15,0)))/4,0))),
0)</f>
        <v/>
      </c>
      <c r="BW264" s="125">
        <f t="array" ref="BW264">
IFERROR(
_xlfn.IFS(
$DH264="день_1",
$BP264*$BL264/($AX264-$AW264+1)*BF264*(DAY(EOMONTH(BF$15,0))),
$DH264="день_2",
$BP264/30*MAX(MIN($AX264,EOMONTH(BF$15,0))-MAX($AW264,BF$15)+1,),
$DH264="раб.день",
$BP264/30*(IFERROR(
_xlfn.LET(_xlpm.VD,
CHOOSE(
{1;2;3;4;5;6;7;8;9;10;11;12;13;14;15;16;17;18},
45658,45659,45660,45661,45662,45663,45664,45665,45711,45724,45778,45779,45785,45786,45820,45821,45965,46022),
_xlfn.LET(_xlpm.DD,
MAX(MIN($AX264,EOMONTH(BF$15,0))-MAX($AW264,BF$15),),
_xlfn.IFS(
AND(MONTH($AW264)=MONTH(BF$15),MONTH($AX264)&lt;&gt;MONTH(BF$15)),
NETWORKDAYS.INTL($AW264,$AW264+_xlpm.DD,1,_xlpm.VD),
AND(MONTH($AW264)&lt;&gt;MONTH(BF$15),MONTH($AX264)=MONTH(BF$15)),
NETWORKDAYS.INTL(($AX264)-_xlpm.DD,$AX264,1,_xlpm.VD),
AND(MONTH($AW264)&lt;MONTH(BF$15),MONTH($AX264)&gt;MONTH(BF$15)),
NETWORKDAYS.INTL((EOMONTH(BF$15-1,1))-_xlpm.DD,EOMONTH(BF$15-1,1),1,_xlpm.VD),
AND(MONTH($AW264)=MONTH(BF$15),MONTH($AX264)=MONTH(BF$15)),
NETWORKDAYS.INTL($AW264,$AX264,1,_xlpm.VD)))),0)),
$DH264="месяц",
$BP264*BF264,
$DH264="неделя",
$BP264*BF264/7*(ROUNDUP((DAY(EOMONTH(BF$15,0)))/4,0))),
0)</f>
        <v/>
      </c>
      <c r="BX264" s="125">
        <f t="array" ref="BX264">
IFERROR(
_xlfn.IFS(
$DH264="день_1",
$BP264*$BL264/($AX264-$AW264+1)*BG264*(DAY(EOMONTH(BG$15,0))),
$DH264="день_2",
$BP264/30*MAX(MIN($AX264,EOMONTH(BG$15,0))-MAX($AW264,BG$15)+1,),
$DH264="раб.день",
$BP264/30*(IFERROR(
_xlfn.LET(_xlpm.VD,
CHOOSE(
{1;2;3;4;5;6;7;8;9;10;11;12;13;14;15;16;17;18},
45658,45659,45660,45661,45662,45663,45664,45665,45711,45724,45778,45779,45785,45786,45820,45821,45965,46022),
_xlfn.LET(_xlpm.DD,
MAX(MIN($AX264,EOMONTH(BG$15,0))-MAX($AW264,BG$15),),
_xlfn.IFS(
AND(MONTH($AW264)=MONTH(BG$15),MONTH($AX264)&lt;&gt;MONTH(BG$15)),
NETWORKDAYS.INTL($AW264,$AW264+_xlpm.DD,1,_xlpm.VD),
AND(MONTH($AW264)&lt;&gt;MONTH(BG$15),MONTH($AX264)=MONTH(BG$15)),
NETWORKDAYS.INTL(($AX264)-_xlpm.DD,$AX264,1,_xlpm.VD),
AND(MONTH($AW264)&lt;MONTH(BG$15),MONTH($AX264)&gt;MONTH(BG$15)),
NETWORKDAYS.INTL((EOMONTH(BG$15-1,1))-_xlpm.DD,EOMONTH(BG$15-1,1),1,_xlpm.VD),
AND(MONTH($AW264)=MONTH(BG$15),MONTH($AX264)=MONTH(BG$15)),
NETWORKDAYS.INTL($AW264,$AX264,1,_xlpm.VD)))),0)),
$DH264="месяц",
$BP264*BG264,
$DH264="неделя",
$BP264*BG264/7*(ROUNDUP((DAY(EOMONTH(BG$15,0)))/4,0))),
0)</f>
        <v/>
      </c>
      <c r="BY264" s="125">
        <f t="array" ref="BY264">
IFERROR(
_xlfn.IFS(
$DH264="день_1",
$BP264*$BL264/($AX264-$AW264+1)*BH264*(DAY(EOMONTH(BH$15,0))),
$DH264="день_2",
$BP264/30*MAX(MIN($AX264,EOMONTH(BH$15,0))-MAX($AW264,BH$15)+1,),
$DH264="раб.день",
$BP264/30*(IFERROR(
_xlfn.LET(_xlpm.VD,
CHOOSE(
{1;2;3;4;5;6;7;8;9;10;11;12;13;14;15;16;17;18},
45658,45659,45660,45661,45662,45663,45664,45665,45711,45724,45778,45779,45785,45786,45820,45821,45965,46022),
_xlfn.LET(_xlpm.DD,
MAX(MIN($AX264,EOMONTH(BH$15,0))-MAX($AW264,BH$15),),
_xlfn.IFS(
AND(MONTH($AW264)=MONTH(BH$15),MONTH($AX264)&lt;&gt;MONTH(BH$15)),
NETWORKDAYS.INTL($AW264,$AW264+_xlpm.DD,1,_xlpm.VD),
AND(MONTH($AW264)&lt;&gt;MONTH(BH$15),MONTH($AX264)=MONTH(BH$15)),
NETWORKDAYS.INTL(($AX264)-_xlpm.DD,$AX264,1,_xlpm.VD),
AND(MONTH($AW264)&lt;MONTH(BH$15),MONTH($AX264)&gt;MONTH(BH$15)),
NETWORKDAYS.INTL((EOMONTH(BH$15-1,1))-_xlpm.DD,EOMONTH(BH$15-1,1),1,_xlpm.VD),
AND(MONTH($AW264)=MONTH(BH$15),MONTH($AX264)=MONTH(BH$15)),
NETWORKDAYS.INTL($AW264,$AX264,1,_xlpm.VD)))),0)),
$DH264="месяц",
$BP264*BH264,
$DH264="неделя",
$BP264*BH264/7*(ROUNDUP((DAY(EOMONTH(BH$15,0)))/4,0))),
0)</f>
        <v/>
      </c>
      <c r="BZ264" s="125">
        <f t="array" ref="BZ264">
IFERROR(
_xlfn.IFS(
$DH264="день_1",
$BP264*$BL264/($AX264-$AW264+1)*BI264*(DAY(EOMONTH(BI$15,0))),
$DH264="день_2",
$BP264/30*MAX(MIN($AX264,EOMONTH(BI$15,0))-MAX($AW264,BI$15)+1,),
$DH264="раб.день",
$BP264/30*(IFERROR(
_xlfn.LET(_xlpm.VD,
CHOOSE(
{1;2;3;4;5;6;7;8;9;10;11;12;13;14;15;16;17;18},
45658,45659,45660,45661,45662,45663,45664,45665,45711,45724,45778,45779,45785,45786,45820,45821,45965,46022),
_xlfn.LET(_xlpm.DD,
MAX(MIN($AX264,EOMONTH(BI$15,0))-MAX($AW264,BI$15),),
_xlfn.IFS(
AND(MONTH($AW264)=MONTH(BI$15),MONTH($AX264)&lt;&gt;MONTH(BI$15)),
NETWORKDAYS.INTL($AW264,$AW264+_xlpm.DD,1,_xlpm.VD),
AND(MONTH($AW264)&lt;&gt;MONTH(BI$15),MONTH($AX264)=MONTH(BI$15)),
NETWORKDAYS.INTL(($AX264)-_xlpm.DD,$AX264,1,_xlpm.VD),
AND(MONTH($AW264)&lt;MONTH(BI$15),MONTH($AX264)&gt;MONTH(BI$15)),
NETWORKDAYS.INTL((EOMONTH(BI$15-1,1))-_xlpm.DD,EOMONTH(BI$15-1,1),1,_xlpm.VD),
AND(MONTH($AW264)=MONTH(BI$15),MONTH($AX264)=MONTH(BI$15)),
NETWORKDAYS.INTL($AW264,$AX264,1,_xlpm.VD)))),0)),
$DH264="месяц",
$BP264*BI264,
$DH264="неделя",
$BP264*BI264/7*(ROUNDUP((DAY(EOMONTH(BI$15,0)))/4,0))),
0)</f>
        <v/>
      </c>
      <c r="CA264" s="125">
        <f t="array" ref="CA264">
IFERROR(
_xlfn.IFS(
$DH264="день_1",
$BP264*$BL264/($AX264-$AW264+1)*BJ264*(DAY(EOMONTH(BJ$15,0))),
$DH264="день_2",
$BP264/30*MAX(MIN($AX264,EOMONTH(BJ$15,0))-MAX($AW264,BJ$15)+1,),
$DH264="раб.день",
$BP264/30*(IFERROR(
_xlfn.LET(_xlpm.VD,
CHOOSE(
{1;2;3;4;5;6;7;8;9;10;11;12;13;14;15;16;17;18},
45658,45659,45660,45661,45662,45663,45664,45665,45711,45724,45778,45779,45785,45786,45820,45821,45965,46022),
_xlfn.LET(_xlpm.DD,
MAX(MIN($AX264,EOMONTH(BJ$15,0))-MAX($AW264,BJ$15),),
_xlfn.IFS(
AND(MONTH($AW264)=MONTH(BJ$15),MONTH($AX264)&lt;&gt;MONTH(BJ$15)),
NETWORKDAYS.INTL($AW264,$AW264+_xlpm.DD,1,_xlpm.VD),
AND(MONTH($AW264)&lt;&gt;MONTH(BJ$15),MONTH($AX264)=MONTH(BJ$15)),
NETWORKDAYS.INTL(($AX264)-_xlpm.DD,$AX264,1,_xlpm.VD),
AND(MONTH($AW264)&lt;MONTH(BJ$15),MONTH($AX264)&gt;MONTH(BJ$15)),
NETWORKDAYS.INTL((EOMONTH(BJ$15-1,1))-_xlpm.DD,EOMONTH(BJ$15-1,1),1,_xlpm.VD),
AND(MONTH($AW264)=MONTH(BJ$15),MONTH($AX264)=MONTH(BJ$15)),
NETWORKDAYS.INTL($AW264,$AX264,1,_xlpm.VD)))),0)),
$DH264="месяц",
$BP264*BJ264,
$DH264="неделя",
$BP264*BJ264/7*(ROUNDUP((DAY(EOMONTH(BJ$15,0)))/4,0))),
0)</f>
        <v/>
      </c>
      <c r="CB264" s="125">
        <f t="array" ref="CB264">
IFERROR(
_xlfn.IFS(
$DH264="день_1",
$BP264*$BL264/($AX264-$AW264+1)*BK264*(DAY(EOMONTH(BK$15,0))),
$DH264="день_2",
$BP264/30*MAX(MIN($AX264,EOMONTH(BK$15,0))-MAX($AW264,BK$15)+1,),
$DH264="раб.день",
$BP264/30*(IFERROR(
_xlfn.LET(_xlpm.VD,
CHOOSE(
{1;2;3;4;5;6;7;8;9;10;11;12;13;14;15;16;17;18},
45658,45659,45660,45661,45662,45663,45664,45665,45711,45724,45778,45779,45785,45786,45820,45821,45965,46022),
_xlfn.LET(_xlpm.DD,
MAX(MIN($AX264,EOMONTH(BK$15,0))-MAX($AW264,BK$15),),
_xlfn.IFS(
AND(MONTH($AW264)=MONTH(BK$15),MONTH($AX264)&lt;&gt;MONTH(BK$15)),
NETWORKDAYS.INTL($AW264,$AW264+_xlpm.DD,1,_xlpm.VD),
AND(MONTH($AW264)&lt;&gt;MONTH(BK$15),MONTH($AX264)=MONTH(BK$15)),
NETWORKDAYS.INTL(($AX264)-_xlpm.DD,$AX264,1,_xlpm.VD),
AND(MONTH($AW264)&lt;MONTH(BK$15),MONTH($AX264)&gt;MONTH(BK$15)),
NETWORKDAYS.INTL((EOMONTH(BK$15-1,1))-_xlpm.DD,EOMONTH(BK$15-1,1),1,_xlpm.VD),
AND(MONTH($AW264)=MONTH(BK$15),MONTH($AX264)=MONTH(BK$15)),
NETWORKDAYS.INTL($AW264,$AX264,1,_xlpm.VD)))),0)),
$DH264="месяц",
$BP264*BK264,
$DH264="неделя",
$BP264*BK264/7*(ROUNDUP((DAY(EOMONTH(BK$15,0)))/4,0))),
0)</f>
        <v/>
      </c>
      <c r="CC264" s="125">
        <f>SUM($BQ264:$CB264)</f>
        <v/>
      </c>
      <c r="CD264" s="126">
        <f>SUM($EH264:$EH264)</f>
        <v/>
      </c>
      <c r="CE264" s="126">
        <f>$CD264*$AB264</f>
        <v/>
      </c>
      <c r="CF264" s="126">
        <f>SUM($EK264:$EK264)</f>
        <v/>
      </c>
      <c r="CG264" s="126">
        <f>$CF264*$AB264</f>
        <v/>
      </c>
      <c r="CH264" s="126">
        <f>SUM($CC264,$CE264,$CG264)</f>
        <v/>
      </c>
      <c r="CI264" s="126">
        <f>$CH264*(1+$CM264)</f>
        <v/>
      </c>
      <c r="CJ264" s="127" t="n">
        <v>0</v>
      </c>
      <c r="CK264" s="126">
        <f>SUM($CH264:$CH264)*(1+$CJ264)</f>
        <v/>
      </c>
      <c r="CL264" s="126">
        <f>SUM($CH264:$CH264)*(1+$CM264)</f>
        <v/>
      </c>
      <c r="CM264" s="59" t="inlineStr">
        <is>
          <t>20%</t>
        </is>
      </c>
      <c r="CN264" s="59" t="n"/>
      <c r="CO264" s="72" t="n"/>
      <c r="CP264" s="59" t="n"/>
      <c r="CQ264" s="73" t="n"/>
      <c r="CR264" s="73" t="n"/>
      <c r="CS264" s="73" t="n"/>
      <c r="CT264" s="72" t="n"/>
      <c r="CU264" s="79" t="inlineStr">
        <is>
          <t> </t>
        </is>
      </c>
      <c r="CV264" s="60" t="n"/>
      <c r="CW264" s="60" t="n"/>
      <c r="CX264" s="60" t="n"/>
      <c r="CY264" s="127">
        <f>IFERROR(($CC264-$EE264)/($EE264/(1-$DQ264)),0)</f>
        <v/>
      </c>
      <c r="CZ264" s="127">
        <f>IFERROR(1-$EI264/($CE264),0)</f>
        <v/>
      </c>
      <c r="DA264" s="127">
        <f>IFERROR(1-$EL264/($CG264),0)</f>
        <v/>
      </c>
      <c r="DB264" s="126">
        <f>ROUND(IFERROR(($CI264/(1+$CM264)-$EN264),0),2)</f>
        <v/>
      </c>
      <c r="DC264" s="128" t="n"/>
      <c r="DD264" s="125" t="n"/>
      <c r="DE264" s="75" t="n">
        <v>0</v>
      </c>
      <c r="DF264" s="128" t="n"/>
      <c r="DG264" s="125">
        <f>IF($DC264=0,0,$DD264*($DC264*100%-$DE264*$DF264))*SUM($AB264:$AB264)</f>
        <v/>
      </c>
      <c r="DH264" s="129" t="inlineStr">
        <is>
          <t>месяц</t>
        </is>
      </c>
      <c r="DI264" s="130">
        <f t="array" ref="DI264">IFERROR(
IF($ES264="LisChannel",
(ROUND(((INDEX({174.625;153.888888888889;130.972222222222},MATCH($AI264,{2;3;4}),0))*$AG264*$AI264),2)),0),0)</f>
        <v/>
      </c>
      <c r="DJ264" s="130">
        <f>
_xlfn.LET(_xlpm.X,
IFERROR(
IF($ES264="НовиковТВ",
(_xlfn.LET(_xlpm.NTV,
_xlfn.LET(_xlpm.MIN,350000,
IF(SUMIFS($DI:$DI,$ES:$ES,"НовиковТВ")&lt;=_xlpm.MIN,
(SUMIFS($DI:$DI,$ES:$ES,"НовиковТВ")/(COUNTIFS($ES:$ES,"НовиковТВ")))*_xlpm.MIN/SUMIFS($DI:$DI,$ES:$ES,"НовиковТВ"),
DI264)),
_xlpm.NTV+$DG264/(1-(1-(_xlpm.NTV)*(1-$DL264)*(1-$DM264)*(1-$DN264)*(1-$DO264)*(1-$DP264)/_xlpm.NTV))))/(1+$EP264),
$DI264+$DG264/(1-(1-($DI264)*(1-$DL264)*(1-$DM264)*(1-$DN264)*(1-$DO264)*(1-$DP264)/$DI264))),
0),
_xlpm.X*(1+$CM264)*(1+$CW264)-_xlpm.X*(1+$CM264)+_xlpm.X)</f>
        <v/>
      </c>
      <c r="DK264" s="125" t="inlineStr">
        <is>
          <t>послед.</t>
        </is>
      </c>
      <c r="DL264" s="63" t="n">
        <v>0</v>
      </c>
      <c r="DM264" s="63" t="n">
        <v>0</v>
      </c>
      <c r="DN264" s="63" t="n">
        <v>0</v>
      </c>
      <c r="DO264" s="63" t="n">
        <v>0</v>
      </c>
      <c r="DP264" s="63" t="n">
        <v>0</v>
      </c>
      <c r="DQ264" s="63">
        <f t="array" ref="DQ264">IFERROR(_xlfn.IFS(
$DK264="послед.",1-(1-$DL264)*(1-$DM264)*(1-$DN264)*(1-$DO264)*(1-$DP264),
$DK264="сумм.",$DL264+$DM264+$DN264+$DO264+$DP264),
0)</f>
        <v/>
      </c>
      <c r="DR264" s="125">
        <f t="array" ref="DR264">
IFERROR(
_xlfn.IFS(
$BL264=0,
0,
$BL264&gt;0,
_xlfn.IFS($DK264="послед.",
$DJ264*(1-$DL264)*(1-$DM264)*(1-$DN264)*(1-$DO264)*(1-$DP264),
$DK264="сумм.",
$DJ264*(1-($DL264+$DM264+$DN264+$DO264+$DP264)))),0)</f>
        <v/>
      </c>
      <c r="DS264" s="125">
        <f t="array" ref="DS264">
IFERROR(_xlfn.IFS(
$DH264="день_1",
$DR264*$BL264/($AX264-$AW264+1)*AZ264*(DAY(EOMONTH(AZ$15,0))),
$DH264="день_2",
$DR264/30*MAX(MIN($AX264,EOMONTH(AZ$15,0))-MAX($AW264,AZ$15)+1,),
$DH264="раб.день",
$DR264/30*(IFERROR(
_xlfn.LET(_xlpm.VD,
CHOOSE(
{1;2;3;4;5;6;7;8;9;10;11;12;13;14;15;16;17;18},
45658,45659,45660,45661,45662,45663,45664,45665,45711,45724,45778,45779,45785,45786,45820,45821,45965,46022),
_xlfn.LET(_xlpm.DD,
MAX(MIN($AX264,EOMONTH(AZ$15,0))-MAX($AW264,AZ$15),),
_xlfn.IFS(
AND(MONTH($AW264)=MONTH(AZ$15),MONTH($AX264)&lt;&gt;MONTH(AZ$15)),
NETWORKDAYS.INTL($AW264,$AW264+_xlpm.DD,1,_xlpm.VD),
AND(MONTH($AW264)&lt;&gt;MONTH(AZ$15),MONTH($AX264)=MONTH(AZ$15)),
NETWORKDAYS.INTL(($AX264)-_xlpm.DD,$AX264,1,_xlpm.VD),
AND(MONTH($AW264)&lt;MONTH(AZ$15),MONTH($AX264)&gt;MONTH(AZ$15)),
NETWORKDAYS.INTL((EOMONTH(AZ$15-1,1))-_xlpm.DD,EOMONTH(AZ$15-1,1),1,_xlpm.VD),
AND(MONTH($AW264)=MONTH(AZ$15),MONTH($AX264)=MONTH(AZ$15)),
NETWORKDAYS.INTL($AW264,$AX264,1,_xlpm.VD)))),0)),
$DH264="месяц",
$DR264*AZ264,
$DH264="неделя",
$DR264*AZ264/7*(ROUNDUP((DAY(EOMONTH(AZ$15,0)))/4,0))),
0)</f>
        <v/>
      </c>
      <c r="DT264" s="125">
        <f t="array" ref="DT264">
IFERROR(_xlfn.IFS(
$DH264="день_1",
$DR264*$BL264/($AX264-$AW264+1)*BA264*(DAY(EOMONTH(BA$15,0))),
$DH264="день_2",
$DR264/30*MAX(MIN($AX264,EOMONTH(BA$15,0))-MAX($AW264,BA$15)+1,),
$DH264="раб.день",
$DR264/30*(IFERROR(
_xlfn.LET(_xlpm.VD,
CHOOSE(
{1;2;3;4;5;6;7;8;9;10;11;12;13;14;15;16;17;18},
45658,45659,45660,45661,45662,45663,45664,45665,45711,45724,45778,45779,45785,45786,45820,45821,45965,46022),
_xlfn.LET(_xlpm.DD,
MAX(MIN($AX264,EOMONTH(BA$15,0))-MAX($AW264,BA$15),),
_xlfn.IFS(
AND(MONTH($AW264)=MONTH(BA$15),MONTH($AX264)&lt;&gt;MONTH(BA$15)),
NETWORKDAYS.INTL($AW264,$AW264+_xlpm.DD,1,_xlpm.VD),
AND(MONTH($AW264)&lt;&gt;MONTH(BA$15),MONTH($AX264)=MONTH(BA$15)),
NETWORKDAYS.INTL(($AX264)-_xlpm.DD,$AX264,1,_xlpm.VD),
AND(MONTH($AW264)&lt;MONTH(BA$15),MONTH($AX264)&gt;MONTH(BA$15)),
NETWORKDAYS.INTL((EOMONTH(BA$15-1,1))-_xlpm.DD,EOMONTH(BA$15-1,1),1,_xlpm.VD),
AND(MONTH($AW264)=MONTH(BA$15),MONTH($AX264)=MONTH(BA$15)),
NETWORKDAYS.INTL($AW264,$AX264,1,_xlpm.VD)))),0)),
$DH264="месяц",
$DR264*BA264,
$DH264="неделя",
$DR264*BA264/7*(ROUNDUP((DAY(EOMONTH(BA$15,0)))/4,0))),
0)</f>
        <v/>
      </c>
      <c r="DU264" s="125">
        <f t="array" ref="DU264">
IFERROR(_xlfn.IFS(
$DH264="день_1",
$DR264*$BL264/($AX264-$AW264+1)*BB264*(DAY(EOMONTH(BB$15,0))),
$DH264="день_2",
$DR264/30*MAX(MIN($AX264,EOMONTH(BB$15,0))-MAX($AW264,BB$15)+1,),
$DH264="раб.день",
$DR264/30*(IFERROR(
_xlfn.LET(_xlpm.VD,
CHOOSE(
{1;2;3;4;5;6;7;8;9;10;11;12;13;14;15;16;17;18},
45658,45659,45660,45661,45662,45663,45664,45665,45711,45724,45778,45779,45785,45786,45820,45821,45965,46022),
_xlfn.LET(_xlpm.DD,
MAX(MIN($AX264,EOMONTH(BB$15,0))-MAX($AW264,BB$15),),
_xlfn.IFS(
AND(MONTH($AW264)=MONTH(BB$15),MONTH($AX264)&lt;&gt;MONTH(BB$15)),
NETWORKDAYS.INTL($AW264,$AW264+_xlpm.DD,1,_xlpm.VD),
AND(MONTH($AW264)&lt;&gt;MONTH(BB$15),MONTH($AX264)=MONTH(BB$15)),
NETWORKDAYS.INTL(($AX264)-_xlpm.DD,$AX264,1,_xlpm.VD),
AND(MONTH($AW264)&lt;MONTH(BB$15),MONTH($AX264)&gt;MONTH(BB$15)),
NETWORKDAYS.INTL((EOMONTH(BB$15-1,1))-_xlpm.DD,EOMONTH(BB$15-1,1),1,_xlpm.VD),
AND(MONTH($AW264)=MONTH(BB$15),MONTH($AX264)=MONTH(BB$15)),
NETWORKDAYS.INTL($AW264,$AX264,1,_xlpm.VD)))),0)),
$DH264="месяц",
$DR264*BB264,
$DH264="неделя",
$DR264*BB264/7*(ROUNDUP((DAY(EOMONTH(BB$15,0)))/4,0))),
0)</f>
        <v/>
      </c>
      <c r="DV264" s="125">
        <f t="array" ref="DV264">
IFERROR(_xlfn.IFS(
$DH264="день_1",
$DR264*$BL264/($AX264-$AW264+1)*BC264*(DAY(EOMONTH(BC$15,0))),
$DH264="день_2",
$DR264/30*MAX(MIN($AX264,EOMONTH(BC$15,0))-MAX($AW264,BC$15)+1,),
$DH264="раб.день",
$DR264/30*(IFERROR(
_xlfn.LET(_xlpm.VD,
CHOOSE(
{1;2;3;4;5;6;7;8;9;10;11;12;13;14;15;16;17;18},
45658,45659,45660,45661,45662,45663,45664,45665,45711,45724,45778,45779,45785,45786,45820,45821,45965,46022),
_xlfn.LET(_xlpm.DD,
MAX(MIN($AX264,EOMONTH(BC$15,0))-MAX($AW264,BC$15),),
_xlfn.IFS(
AND(MONTH($AW264)=MONTH(BC$15),MONTH($AX264)&lt;&gt;MONTH(BC$15)),
NETWORKDAYS.INTL($AW264,$AW264+_xlpm.DD,1,_xlpm.VD),
AND(MONTH($AW264)&lt;&gt;MONTH(BC$15),MONTH($AX264)=MONTH(BC$15)),
NETWORKDAYS.INTL(($AX264)-_xlpm.DD,$AX264,1,_xlpm.VD),
AND(MONTH($AW264)&lt;MONTH(BC$15),MONTH($AX264)&gt;MONTH(BC$15)),
NETWORKDAYS.INTL((EOMONTH(BC$15-1,1))-_xlpm.DD,EOMONTH(BC$15-1,1),1,_xlpm.VD),
AND(MONTH($AW264)=MONTH(BC$15),MONTH($AX264)=MONTH(BC$15)),
NETWORKDAYS.INTL($AW264,$AX264,1,_xlpm.VD)))),0)),
$DH264="месяц",
$DR264*BC264,
$DH264="неделя",
$DR264*BC264/7*(ROUNDUP((DAY(EOMONTH(BC$15,0)))/4,0))),
0)</f>
        <v/>
      </c>
      <c r="DW264" s="125">
        <f t="array" ref="DW264">
IFERROR(_xlfn.IFS(
$DH264="день_1",
$DR264*$BL264/($AX264-$AW264+1)*BD264*(DAY(EOMONTH(BD$15,0))),
$DH264="день_2",
$DR264/30*MAX(MIN($AX264,EOMONTH(BD$15,0))-MAX($AW264,BD$15)+1,),
$DH264="раб.день",
$DR264/30*(IFERROR(
_xlfn.LET(_xlpm.VD,
CHOOSE(
{1;2;3;4;5;6;7;8;9;10;11;12;13;14;15;16;17;18},
45658,45659,45660,45661,45662,45663,45664,45665,45711,45724,45778,45779,45785,45786,45820,45821,45965,46022),
_xlfn.LET(_xlpm.DD,
MAX(MIN($AX264,EOMONTH(BD$15,0))-MAX($AW264,BD$15),),
_xlfn.IFS(
AND(MONTH($AW264)=MONTH(BD$15),MONTH($AX264)&lt;&gt;MONTH(BD$15)),
NETWORKDAYS.INTL($AW264,$AW264+_xlpm.DD,1,_xlpm.VD),
AND(MONTH($AW264)&lt;&gt;MONTH(BD$15),MONTH($AX264)=MONTH(BD$15)),
NETWORKDAYS.INTL(($AX264)-_xlpm.DD,$AX264,1,_xlpm.VD),
AND(MONTH($AW264)&lt;MONTH(BD$15),MONTH($AX264)&gt;MONTH(BD$15)),
NETWORKDAYS.INTL((EOMONTH(BD$15-1,1))-_xlpm.DD,EOMONTH(BD$15-1,1),1,_xlpm.VD),
AND(MONTH($AW264)=MONTH(BD$15),MONTH($AX264)=MONTH(BD$15)),
NETWORKDAYS.INTL($AW264,$AX264,1,_xlpm.VD)))),0)),
$DH264="месяц",
$DR264*BD264,
$DH264="неделя",
$DR264*BD264/7*(ROUNDUP((DAY(EOMONTH(BD$15,0)))/4,0))),
0)</f>
        <v/>
      </c>
      <c r="DX264" s="125">
        <f t="array" ref="DX264">
IFERROR(_xlfn.IFS(
$DH264="день_1",
$DR264*$BL264/($AX264-$AW264+1)*BE264*(DAY(EOMONTH(BE$15,0))),
$DH264="день_2",
$DR264/30*MAX(MIN($AX264,EOMONTH(BE$15,0))-MAX($AW264,BE$15)+1,),
$DH264="раб.день",
$DR264/30*(IFERROR(
_xlfn.LET(_xlpm.VD,
CHOOSE(
{1;2;3;4;5;6;7;8;9;10;11;12;13;14;15;16;17;18},
45658,45659,45660,45661,45662,45663,45664,45665,45711,45724,45778,45779,45785,45786,45820,45821,45965,46022),
_xlfn.LET(_xlpm.DD,
MAX(MIN($AX264,EOMONTH(BE$15,0))-MAX($AW264,BE$15),),
_xlfn.IFS(
AND(MONTH($AW264)=MONTH(BE$15),MONTH($AX264)&lt;&gt;MONTH(BE$15)),
NETWORKDAYS.INTL($AW264,$AW264+_xlpm.DD,1,_xlpm.VD),
AND(MONTH($AW264)&lt;&gt;MONTH(BE$15),MONTH($AX264)=MONTH(BE$15)),
NETWORKDAYS.INTL(($AX264)-_xlpm.DD,$AX264,1,_xlpm.VD),
AND(MONTH($AW264)&lt;MONTH(BE$15),MONTH($AX264)&gt;MONTH(BE$15)),
NETWORKDAYS.INTL((EOMONTH(BE$15-1,1))-_xlpm.DD,EOMONTH(BE$15-1,1),1,_xlpm.VD),
AND(MONTH($AW264)=MONTH(BE$15),MONTH($AX264)=MONTH(BE$15)),
NETWORKDAYS.INTL($AW264,$AX264,1,_xlpm.VD)))),0)),
$DH264="месяц",
$DR264*BE264,
$DH264="неделя",
$DR264*BE264/7*(ROUNDUP((DAY(EOMONTH(BE$15,0)))/4,0))),
0)</f>
        <v/>
      </c>
      <c r="DY264" s="125">
        <f t="array" ref="DY264">
IFERROR(_xlfn.IFS(
$DH264="день_1",
$DR264*$BL264/($AX264-$AW264+1)*BF264*(DAY(EOMONTH(BF$15,0))),
$DH264="день_2",
$DR264/30*MAX(MIN($AX264,EOMONTH(BF$15,0))-MAX($AW264,BF$15)+1,),
$DH264="раб.день",
$DR264/30*(IFERROR(
_xlfn.LET(_xlpm.VD,
CHOOSE(
{1;2;3;4;5;6;7;8;9;10;11;12;13;14;15;16;17;18},
45658,45659,45660,45661,45662,45663,45664,45665,45711,45724,45778,45779,45785,45786,45820,45821,45965,46022),
_xlfn.LET(_xlpm.DD,
MAX(MIN($AX264,EOMONTH(BF$15,0))-MAX($AW264,BF$15),),
_xlfn.IFS(
AND(MONTH($AW264)=MONTH(BF$15),MONTH($AX264)&lt;&gt;MONTH(BF$15)),
NETWORKDAYS.INTL($AW264,$AW264+_xlpm.DD,1,_xlpm.VD),
AND(MONTH($AW264)&lt;&gt;MONTH(BF$15),MONTH($AX264)=MONTH(BF$15)),
NETWORKDAYS.INTL(($AX264)-_xlpm.DD,$AX264,1,_xlpm.VD),
AND(MONTH($AW264)&lt;MONTH(BF$15),MONTH($AX264)&gt;MONTH(BF$15)),
NETWORKDAYS.INTL((EOMONTH(BF$15-1,1))-_xlpm.DD,EOMONTH(BF$15-1,1),1,_xlpm.VD),
AND(MONTH($AW264)=MONTH(BF$15),MONTH($AX264)=MONTH(BF$15)),
NETWORKDAYS.INTL($AW264,$AX264,1,_xlpm.VD)))),0)),
$DH264="месяц",
$DR264*BF264,
$DH264="неделя",
$DR264*BF264/7*(ROUNDUP((DAY(EOMONTH(BF$15,0)))/4,0))),
0)</f>
        <v/>
      </c>
      <c r="DZ264" s="125">
        <f t="array" ref="DZ264">
IFERROR(_xlfn.IFS(
$DH264="день_1",
$DR264*$BL264/($AX264-$AW264+1)*BG264*(DAY(EOMONTH(BG$15,0))),
$DH264="день_2",
$DR264/30*MAX(MIN($AX264,EOMONTH(BG$15,0))-MAX($AW264,BG$15)+1,),
$DH264="раб.день",
$DR264/30*(IFERROR(
_xlfn.LET(_xlpm.VD,
CHOOSE(
{1;2;3;4;5;6;7;8;9;10;11;12;13;14;15;16;17;18},
45658,45659,45660,45661,45662,45663,45664,45665,45711,45724,45778,45779,45785,45786,45820,45821,45965,46022),
_xlfn.LET(_xlpm.DD,
MAX(MIN($AX264,EOMONTH(BG$15,0))-MAX($AW264,BG$15),),
_xlfn.IFS(
AND(MONTH($AW264)=MONTH(BG$15),MONTH($AX264)&lt;&gt;MONTH(BG$15)),
NETWORKDAYS.INTL($AW264,$AW264+_xlpm.DD,1,_xlpm.VD),
AND(MONTH($AW264)&lt;&gt;MONTH(BG$15),MONTH($AX264)=MONTH(BG$15)),
NETWORKDAYS.INTL(($AX264)-_xlpm.DD,$AX264,1,_xlpm.VD),
AND(MONTH($AW264)&lt;MONTH(BG$15),MONTH($AX264)&gt;MONTH(BG$15)),
NETWORKDAYS.INTL((EOMONTH(BG$15-1,1))-_xlpm.DD,EOMONTH(BG$15-1,1),1,_xlpm.VD),
AND(MONTH($AW264)=MONTH(BG$15),MONTH($AX264)=MONTH(BG$15)),
NETWORKDAYS.INTL($AW264,$AX264,1,_xlpm.VD)))),0)),
$DH264="месяц",
$DR264*BG264,
$DH264="неделя",
$DR264*BG264/7*(ROUNDUP((DAY(EOMONTH(BG$15,0)))/4,0))),
0)</f>
        <v/>
      </c>
      <c r="EA264" s="125">
        <f t="array" ref="EA264">
IFERROR(_xlfn.IFS(
$DH264="день_1",
$DR264*$BL264/($AX264-$AW264+1)*BH264*(DAY(EOMONTH(BH$15,0))),
$DH264="день_2",
$DR264/30*MAX(MIN($AX264,EOMONTH(BH$15,0))-MAX($AW264,BH$15)+1,),
$DH264="раб.день",
$DR264/30*(IFERROR(
_xlfn.LET(_xlpm.VD,
CHOOSE(
{1;2;3;4;5;6;7;8;9;10;11;12;13;14;15;16;17;18},
45658,45659,45660,45661,45662,45663,45664,45665,45711,45724,45778,45779,45785,45786,45820,45821,45965,46022),
_xlfn.LET(_xlpm.DD,
MAX(MIN($AX264,EOMONTH(BH$15,0))-MAX($AW264,BH$15),),
_xlfn.IFS(
AND(MONTH($AW264)=MONTH(BH$15),MONTH($AX264)&lt;&gt;MONTH(BH$15)),
NETWORKDAYS.INTL($AW264,$AW264+_xlpm.DD,1,_xlpm.VD),
AND(MONTH($AW264)&lt;&gt;MONTH(BH$15),MONTH($AX264)=MONTH(BH$15)),
NETWORKDAYS.INTL(($AX264)-_xlpm.DD,$AX264,1,_xlpm.VD),
AND(MONTH($AW264)&lt;MONTH(BH$15),MONTH($AX264)&gt;MONTH(BH$15)),
NETWORKDAYS.INTL((EOMONTH(BH$15-1,1))-_xlpm.DD,EOMONTH(BH$15-1,1),1,_xlpm.VD),
AND(MONTH($AW264)=MONTH(BH$15),MONTH($AX264)=MONTH(BH$15)),
NETWORKDAYS.INTL($AW264,$AX264,1,_xlpm.VD)))),0)),
$DH264="месяц",
$DR264*BH264,
$DH264="неделя",
$DR264*BH264/7*(ROUNDUP((DAY(EOMONTH(BH$15,0)))/4,0))),
0)</f>
        <v/>
      </c>
      <c r="EB264" s="125">
        <f t="array" ref="EB264">
IFERROR(_xlfn.IFS(
$DH264="день_1",
$DR264*$BL264/($AX264-$AW264+1)*BI264*(DAY(EOMONTH(BI$15,0))),
$DH264="день_2",
$DR264/30*MAX(MIN($AX264,EOMONTH(BI$15,0))-MAX($AW264,BI$15)+1,),
$DH264="раб.день",
$DR264/30*(IFERROR(
_xlfn.LET(_xlpm.VD,
CHOOSE(
{1;2;3;4;5;6;7;8;9;10;11;12;13;14;15;16;17;18},
45658,45659,45660,45661,45662,45663,45664,45665,45711,45724,45778,45779,45785,45786,45820,45821,45965,46022),
_xlfn.LET(_xlpm.DD,
MAX(MIN($AX264,EOMONTH(BI$15,0))-MAX($AW264,BI$15),),
_xlfn.IFS(
AND(MONTH($AW264)=MONTH(BI$15),MONTH($AX264)&lt;&gt;MONTH(BI$15)),
NETWORKDAYS.INTL($AW264,$AW264+_xlpm.DD,1,_xlpm.VD),
AND(MONTH($AW264)&lt;&gt;MONTH(BI$15),MONTH($AX264)=MONTH(BI$15)),
NETWORKDAYS.INTL(($AX264)-_xlpm.DD,$AX264,1,_xlpm.VD),
AND(MONTH($AW264)&lt;MONTH(BI$15),MONTH($AX264)&gt;MONTH(BI$15)),
NETWORKDAYS.INTL((EOMONTH(BI$15-1,1))-_xlpm.DD,EOMONTH(BI$15-1,1),1,_xlpm.VD),
AND(MONTH($AW264)=MONTH(BI$15),MONTH($AX264)=MONTH(BI$15)),
NETWORKDAYS.INTL($AW264,$AX264,1,_xlpm.VD)))),0)),
$DH264="месяц",
$DR264*BI264,
$DH264="неделя",
$DR264*BI264/7*(ROUNDUP((DAY(EOMONTH(BI$15,0)))/4,0))),
0)</f>
        <v/>
      </c>
      <c r="EC264" s="125">
        <f t="array" ref="EC264">
IFERROR(_xlfn.IFS(
$DH264="день_1",
$DR264*$BL264/($AX264-$AW264+1)*BJ264*(DAY(EOMONTH(BJ$15,0))),
$DH264="день_2",
$DR264/30*MAX(MIN($AX264,EOMONTH(BJ$15,0))-MAX($AW264,BJ$15)+1,),
$DH264="раб.день",
$DR264/30*(IFERROR(
_xlfn.LET(_xlpm.VD,
CHOOSE(
{1;2;3;4;5;6;7;8;9;10;11;12;13;14;15;16;17;18},
45658,45659,45660,45661,45662,45663,45664,45665,45711,45724,45778,45779,45785,45786,45820,45821,45965,46022),
_xlfn.LET(_xlpm.DD,
MAX(MIN($AX264,EOMONTH(BJ$15,0))-MAX($AW264,BJ$15),),
_xlfn.IFS(
AND(MONTH($AW264)=MONTH(BJ$15),MONTH($AX264)&lt;&gt;MONTH(BJ$15)),
NETWORKDAYS.INTL($AW264,$AW264+_xlpm.DD,1,_xlpm.VD),
AND(MONTH($AW264)&lt;&gt;MONTH(BJ$15),MONTH($AX264)=MONTH(BJ$15)),
NETWORKDAYS.INTL(($AX264)-_xlpm.DD,$AX264,1,_xlpm.VD),
AND(MONTH($AW264)&lt;MONTH(BJ$15),MONTH($AX264)&gt;MONTH(BJ$15)),
NETWORKDAYS.INTL((EOMONTH(BJ$15-1,1))-_xlpm.DD,EOMONTH(BJ$15-1,1),1,_xlpm.VD),
AND(MONTH($AW264)=MONTH(BJ$15),MONTH($AX264)=MONTH(BJ$15)),
NETWORKDAYS.INTL($AW264,$AX264,1,_xlpm.VD)))),0)),
$DH264="месяц",
$DR264*BJ264,
$DH264="неделя",
$DR264*BJ264/7*(ROUNDUP((DAY(EOMONTH(BJ$15,0)))/4,0))),
0)</f>
        <v/>
      </c>
      <c r="ED264" s="125">
        <f t="array" ref="ED264">
IFERROR(_xlfn.IFS(
$DH264="день_1",
$DR264*$BL264/($AX264-$AW264+1)*BK264*(DAY(EOMONTH(BK$15,0))),
$DH264="день_2",
$DR264/30*MAX(MIN($AX264,EOMONTH(BK$15,0))-MAX($AW264,BK$15)+1,),
$DH264="раб.день",
$DR264/30*(IFERROR(
_xlfn.LET(_xlpm.VD,
CHOOSE(
{1;2;3;4;5;6;7;8;9;10;11;12;13;14;15;16;17;18},
45658,45659,45660,45661,45662,45663,45664,45665,45711,45724,45778,45779,45785,45786,45820,45821,45965,46022),
_xlfn.LET(_xlpm.DD,
MAX(MIN($AX264,EOMONTH(BK$15,0))-MAX($AW264,BK$15),),
_xlfn.IFS(
AND(MONTH($AW264)=MONTH(BK$15),MONTH($AX264)&lt;&gt;MONTH(BK$15)),
NETWORKDAYS.INTL($AW264,$AW264+_xlpm.DD,1,_xlpm.VD),
AND(MONTH($AW264)&lt;&gt;MONTH(BK$15),MONTH($AX264)=MONTH(BK$15)),
NETWORKDAYS.INTL(($AX264)-_xlpm.DD,$AX264,1,_xlpm.VD),
AND(MONTH($AW264)&lt;MONTH(BK$15),MONTH($AX264)&gt;MONTH(BK$15)),
NETWORKDAYS.INTL((EOMONTH(BK$15-1,1))-_xlpm.DD,EOMONTH(BK$15-1,1),1,_xlpm.VD),
AND(MONTH($AW264)=MONTH(BK$15),MONTH($AX264)=MONTH(BK$15)),
NETWORKDAYS.INTL($AW264,$AX264,1,_xlpm.VD)))),0)),
$DH264="месяц",
$DR264*BK264,
$DH264="неделя",
$DR264*BK264/7*(ROUNDUP((DAY(EOMONTH(BK$15,0)))/4,0))),
0)</f>
        <v/>
      </c>
      <c r="EE264" s="125">
        <f>SUM($DS264,$DT264,$DU264,$DV264,$DW264,$DX264,$DY264,$DZ264,$EA264,$EB264,$EC264,$ED264)</f>
        <v/>
      </c>
      <c r="EF264" s="125">
        <f>IFERROR(ROUND($EE264*(1+$EP264),2),0)</f>
        <v/>
      </c>
      <c r="EG264" s="128" t="n">
        <v>1</v>
      </c>
      <c r="EH264" s="126" t="n">
        <v>0</v>
      </c>
      <c r="EI264" s="126">
        <f>ROUND(SUM($EH264:$EH264)*SUM($AB264:$AB264)*$EG264,2)</f>
        <v/>
      </c>
      <c r="EJ264" s="126">
        <f>ROUND($EI264*(1+$EP264),2)</f>
        <v/>
      </c>
      <c r="EK264" s="126" t="n">
        <v>0</v>
      </c>
      <c r="EL264" s="126">
        <f>ROUND(SUM($EK264:$EK264)*SUM($AB264:$AB264)*$EG264,2)</f>
        <v/>
      </c>
      <c r="EM264" s="126">
        <f>ROUND($EL264*(1+$EP264),2)</f>
        <v/>
      </c>
      <c r="EN264" s="126">
        <f>SUM($EE264,$EI264,$EL264)</f>
        <v/>
      </c>
      <c r="EO264" s="126">
        <f>SUM($EF264,$EJ264,$EM264)</f>
        <v/>
      </c>
      <c r="EP264" s="59" t="inlineStr">
        <is>
          <t>20%</t>
        </is>
      </c>
      <c r="EQ264" s="59" t="n"/>
      <c r="ER264" s="60">
        <f t="array" ref="ER264">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MATCH(ES264,
{"AMS";"RussOutdoor";"HD Outdoor";"Ingroup";"IQ";"Ledproduction";"LisChannel";"Logic";"Media-PPL";"NovikovTV | НовиковТВ";"SMA";"SOK";"КрокусТВ | CrocusTV | IndoorTV";"Сити";"ТЯК Москва"},
0)),"")</f>
        <v/>
      </c>
      <c r="ES264" s="60" t="n"/>
      <c r="ET264" s="60">
        <f t="array" ref="ET264">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MATCH(ES264,
{"AMS";"RussOutdoor";"HD Outdoor";"Ingroup";"IQ";"Ledproduction";"LisChannel";"Logic";"Media-PPL";"NovikovTV | НовиковТВ";"SMA";"SOK";"КрокусТВ | CrocusTV | IndoorTV";"Сити";"ТЯК Москва"},
0)),"")</f>
        <v/>
      </c>
      <c r="EU264" s="60" t="n"/>
      <c r="EV264" s="60" t="n"/>
      <c r="EX264" s="110">
        <f t="array" ref="EX264">
($AR264/30
+N("ТРАФИК ПЛОЩАДКИ"))*
(IFERROR(
_xlfn.LET(
_xlpm.GPR,
HLOOKUP($L264,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(MATCH($T264,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IF($Q264="цифровой",_xlpm.GPR/$AG264,_xlpm.GPR/60)),
0)
+N("DWELL TIME"))*
(IF($AB264=0,0,IF($AB264=1,0.3,IF($AB264=2,0.5,IF($AB264&gt;2,1))))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_xlfn.IFS($AC264="да",1.2,$AC264="нет",1)*
_xlfn.IFS($AD264="да",1.2,$AD264="нет",1)*
IF(R264="статический",1,1.2)*
$X264*
INDEX(
{1.2;1;1.2;1.2;1;1.2;1.2;1.2;1.2;1.2;1.2;1;1.2;1.2;1.2;1.2;1;1;1.2;1.2;1.2;1;1;1;1;1.2;1.2;1.2;1.2;1;1;1;1;1.2;1.2;1.2;1.2;1.2;1.2;1.2;1.2;1;1;1.2;1;1;1;1;1.5;1;1;1.5;1.5;1.2},
MATCH($Q264,_xlpm.MI,0)))&gt;{0.02;0.04;0.06;0.1;0.2;0.4;0.6;0.8;1;2;4;6})),
{0;1;2;3;4;5;6;7;8;9;10;11;12},
0)))
+N("КОЭФФИЦИЕНТ КОНТАКТА"))))*
(_xlfn.IFS($X264&lt;0.1,$X264/1000,$X264&gt;25,5.2,AND($X264&gt;=0.1,$X264&lt;=25),(($X264*2+0.1)/10)*($X264/10)))*
IFERROR((_xlfn.LET(
_xlpm.MA,
{0;0.8;0.85;0.9;0.95;1},
_xlpm.MAA,
{0;1;2;3;4;5},
INDEX(_xlpm.MA,MATCH(SUMPRODUCT(--((IF(ROUND(_xlpm.MAA,1)&gt;5,5,ROUND($AB264,1)))&gt;{0;1;2;3;4;5})),_xlpm.MAA,0)))
+N("КОЭФФИЦИЕНТ КОЛ-ВО КОНСТРУКЦИЙ")),1)*
$AB264,0))*
(IF($Q264="цифровой",$AG264/15*$AI264,1)
+N("ДЛЯ ЦИФРЫ"))</f>
        <v/>
      </c>
      <c r="EY264" s="110">
        <f>IFERROR(EX264*AY264,0)</f>
        <v/>
      </c>
      <c r="EZ264" s="131">
        <f>IFERROR(DP264/EY264*1000,0)</f>
        <v/>
      </c>
      <c r="FA264" s="112">
        <f>IFERROR(FC264/FB264,0)</f>
        <v/>
      </c>
      <c r="FB264" s="112">
        <f>IFERROR((FC264/(EY264/FF264*#REF!))*0.825,0)</f>
        <v/>
      </c>
      <c r="FC264" s="112">
        <f>IFERROR(((EX264*30/AR264)*100)/30,0)</f>
        <v/>
      </c>
      <c r="FD264" s="112">
        <f>IFERROR(EY264/G264*100%,0)</f>
        <v/>
      </c>
      <c r="FE264" s="112">
        <f>IFERROR(FD264/FC264*100%,0)</f>
        <v/>
      </c>
      <c r="FF264" s="110">
        <f>IFERROR(AR264/30*AY264,0)</f>
        <v/>
      </c>
    </row>
    <row r="265" ht="13" customHeight="1">
      <c r="A265" s="59" t="n"/>
      <c r="B265" s="60" t="n"/>
      <c r="C265" s="60" t="n"/>
      <c r="D265" s="60">
        <f t="array" ref="D265">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MATCH($E265,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65" s="60">
        <f t="array" ref="E265">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MATCH($F265,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65" s="60" t="inlineStr"/>
      <c r="G265" s="60" t="n"/>
      <c r="H265" s="60">
        <f t="array" ref="H265">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MATCH($I265,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65" s="60" t="n"/>
      <c r="J265" s="60" t="n"/>
      <c r="K265" s="60" t="n"/>
      <c r="L265" s="60" t="n"/>
      <c r="M265" s="60" t="n"/>
      <c r="N265" s="60" t="n"/>
      <c r="O265" s="60" t="n"/>
      <c r="P265" s="60">
        <f t="array" ref="P265">
_xlfn.IFS(
ISNUMBER(MATCH($Q265,{"шелфбаннер","разделитель","монетница","чековая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ISNUMBER(MATCH($Q265,{"LED/LCD","видеокулер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ISNUMBER(MATCH($Q265,{"автомобиль","машина","выставочное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ISNUMBER(MATCH($Q265,{"билборд","лифтовая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ISNUMBER(MATCH($Q265,{"навигация","подвесной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ISNUMBER(MATCH($Q265,{"движущаяся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ISNUMBER(MATCH($Q265,{"каталог","журнал"},)),
"Пресса",
$Q265="","")</f>
        <v/>
      </c>
      <c r="Q265" s="60" t="n"/>
      <c r="R265" s="60">
        <f t="array" ref="R265">
IFERROR(
_xlfn.IFS(
OR(ISNUMBER(MATCH($Q265,{"экспозиция","макет","стенд","автостенд","авто стенд","выставочное пространство","выставочные стенды","модульные выставочные стенды","3Д конструкция","3D конструкция"},)),P265="Экспонирование"),
"нестандартный",
ISNUMBER(MATCH($Q265,{"скроллер","призматрон"},)),
"динамический",
$P265="Видео",
"цифровой",
OR($P265="Пресса",$P265="Щит",$P265="POSm",$P265="Подвес",$P265="Брендирование/оклейка"),
"статический"),"")</f>
        <v/>
      </c>
      <c r="S265" s="59" t="n"/>
      <c r="T265" s="60" t="n"/>
      <c r="U265" s="60" t="n"/>
      <c r="V265" s="60">
        <f>
IF(P265="Видео",
"цифровой постер/ролик",
IF(ISNUMBER(MATCH(Q265,{"короб световой","короб световой | лайтбокс","короб световой | кристалайт","лайтбокс","лайт бокс","кристалайт","LB","lightbox"},)),
"бэклит",
IF(P265="Брендирование/оклейка",
"перфарированная пленка/самоклейка",
IF(P265="Экспонирование",
"под запрос",
IF(P265="Подвес",
"баннер/ткань",
"")))))</f>
        <v/>
      </c>
      <c r="W265" s="59" t="n"/>
      <c r="X265" s="59" t="n"/>
      <c r="Y265" s="59" t="n"/>
      <c r="Z265" s="61" t="n"/>
      <c r="AA265" s="61" t="n"/>
      <c r="AB265" s="61">
        <f>IF(BL265&gt;0,Z265,0)</f>
        <v/>
      </c>
      <c r="AC265" s="59" t="n"/>
      <c r="AD265" s="59" t="n"/>
      <c r="AE265" s="59" t="n"/>
      <c r="AF265" s="59" t="n"/>
      <c r="AG265" s="59" t="n"/>
      <c r="AH265" s="59" t="n"/>
      <c r="AI265" s="59" t="n"/>
      <c r="AJ265" s="59" t="n"/>
      <c r="AK265" s="59" t="n"/>
      <c r="AL265" s="62">
        <f>IFERROR(IF(OR(R265="статический",R265="динамический",R265="нестандартный",R265="",R265=""),"-",IF(AND(AH265="-",AI265="-"),"-",AK265*3600/AH265*AI265)),"-")</f>
        <v/>
      </c>
      <c r="AM265" s="62">
        <f>IFERROR(IF(OR(R265="статический",R265="динамический",R265="",R265="", R265="BTL",R265="нестандартный"),"-",AG265*AI265*AL265/60),"-")</f>
        <v/>
      </c>
      <c r="AN265" s="63">
        <f>IFERROR(IF(AH265="","-",AG265*AI265/AH265),"-")</f>
        <v/>
      </c>
      <c r="AO265" s="59">
        <f>IFERROR(IF(OR($R265="статический",$R265="динамический",$R265="",$R265="",$R265="BTL",$R265="нестандартный"),"-",$AL265*$AY265),"-")</f>
        <v/>
      </c>
      <c r="AP265" s="62">
        <f>IFERROR(IF(OR($R265="статический",$R265="динамический",$R265="",$R265="",$R265="BTL",$R265="нестандартный"),"-",$AM265*AY265),"-")</f>
        <v/>
      </c>
      <c r="AQ265" s="64" t="n"/>
      <c r="AR265" s="61" t="n"/>
      <c r="AS265" s="61" t="n"/>
      <c r="AT265" s="61" t="n"/>
      <c r="AU265" s="65" t="n"/>
      <c r="AV265" s="124">
        <f>IFERROR(DR265/AT265*1000,"n/a")</f>
        <v/>
      </c>
      <c r="AW265" s="67" t="n"/>
      <c r="AX265" s="67" t="n"/>
      <c r="AY265" s="43">
        <f>IFERROR(IF(OR($AW265="",$AX265=""),"",_xlfn.DAYS($AX265+1,$AW265)),"")</f>
        <v/>
      </c>
      <c r="AZ265" s="68">
        <f t="array" ref="AZ265">
_xlfn.LET(_xlpm.COEFF,
IF($AW265+$AX265=0,0,IF(MAX(MIN($AX265,EOMONTH(AZ$15,0))-MAX($AW265,AZ$15)+1,)&gt;0,1,0)),
_xlfn.IFS(
$ES265="LisChannel",
_xlpm.COEFF*
INDEX({1;1;1.2;1.2;1;1;1;1;1.2;1.2;1.2;1.2},
MATCH(MONTH(AZ$15),
{1,2,3,4,5,6,7,8,9,10,11,12})),
CONCATENATE($ES265," ",$L265)="RussOutdoor метро",
_xlpm.COEFF*
INDEX({0.8;0.9;1.1;1.1;1;1;1;1;1.1;1.1;1.1;1.1},
MATCH(MONTH(AZ$15),
{1,2,3,4,5,6,7,8,9,10,11,12})),
$ES265&lt;&gt;"LisChannel",
_xlpm.COEFF,
$ES265&lt;&gt;"RussOutdoor",
_xlpm.COEFF))</f>
        <v/>
      </c>
      <c r="BA265" s="68">
        <f t="array" ref="BA265">
_xlfn.LET(_xlpm.COEFF,
IF($AW265+$AX265=0,0,IF(MAX(MIN($AX265,EOMONTH(BA$15,0))-MAX($AW265,BA$15)+1,)&gt;0,1,0)),
_xlfn.IFS(
$ES265="LisChannel",
_xlpm.COEFF*
INDEX({1;1;1.2;1.2;1;1;1;1;1.2;1.2;1.2;1.2},
MATCH(MONTH(BA$15),
{1,2,3,4,5,6,7,8,9,10,11,12})),
CONCATENATE($ES265," ",$L265)="RussOutdoor метро",
_xlpm.COEFF*
INDEX({0.8;0.9;1.1;1.1;1;1;1;1;1.1;1.1;1.1;1.1},
MATCH(MONTH(BA$15),
{1,2,3,4,5,6,7,8,9,10,11,12})),
$ES265&lt;&gt;"LisChannel",
_xlpm.COEFF,
$ES265&lt;&gt;"RussOutdoor",
_xlpm.COEFF))</f>
        <v/>
      </c>
      <c r="BB265" s="68">
        <f t="array" ref="BB265">
_xlfn.LET(_xlpm.COEFF,
IF($AW265+$AX265=0,0,IF(MAX(MIN($AX265,EOMONTH(BB$15,0))-MAX($AW265,BB$15)+1,)&gt;0,1,0)),
_xlfn.IFS(
$ES265="LisChannel",
_xlpm.COEFF*
INDEX({1;1;1.2;1.2;1;1;1;1;1.2;1.2;1.2;1.2},
MATCH(MONTH(BB$15),
{1,2,3,4,5,6,7,8,9,10,11,12})),
CONCATENATE($ES265," ",$L265)="RussOutdoor метро",
_xlpm.COEFF*
INDEX({0.8;0.9;1.1;1.1;1;1;1;1;1.1;1.1;1.1;1.1},
MATCH(MONTH(BB$15),
{1,2,3,4,5,6,7,8,9,10,11,12})),
$ES265&lt;&gt;"LisChannel",
_xlpm.COEFF,
$ES265&lt;&gt;"RussOutdoor",
_xlpm.COEFF))</f>
        <v/>
      </c>
      <c r="BC265" s="68">
        <f t="array" ref="BC265">
_xlfn.LET(_xlpm.COEFF,
IF($AW265+$AX265=0,0,IF(MAX(MIN($AX265,EOMONTH(BC$15,0))-MAX($AW265,BC$15)+1,)&gt;0,1,0)),
_xlfn.IFS(
$ES265="LisChannel",
_xlpm.COEFF*
INDEX({1;1;1.2;1.2;1;1;1;1;1.2;1.2;1.2;1.2},
MATCH(MONTH(BC$15),
{1,2,3,4,5,6,7,8,9,10,11,12})),
CONCATENATE($ES265," ",$L265)="RussOutdoor метро",
_xlpm.COEFF*
INDEX({0.8;0.9;1.1;1.1;1;1;1;1;1.1;1.1;1.1;1.1},
MATCH(MONTH(BC$15),
{1,2,3,4,5,6,7,8,9,10,11,12})),
$ES265&lt;&gt;"LisChannel",
_xlpm.COEFF,
$ES265&lt;&gt;"RussOutdoor",
_xlpm.COEFF))</f>
        <v/>
      </c>
      <c r="BD265" s="68">
        <f t="array" ref="BD265">
_xlfn.LET(_xlpm.COEFF,
IF($AW265+$AX265=0,0,IF(MAX(MIN($AX265,EOMONTH(BD$15,0))-MAX($AW265,BD$15)+1,)&gt;0,1,0)),
_xlfn.IFS(
$ES265="LisChannel",
_xlpm.COEFF*
INDEX({1;1;1.2;1.2;1;1;1;1;1.2;1.2;1.2;1.2},
MATCH(MONTH(BD$15),
{1,2,3,4,5,6,7,8,9,10,11,12})),
CONCATENATE($ES265," ",$L265)="RussOutdoor метро",
_xlpm.COEFF*
INDEX({0.8;0.9;1.1;1.1;1;1;1;1;1.1;1.1;1.1;1.1},
MATCH(MONTH(BD$15),
{1,2,3,4,5,6,7,8,9,10,11,12})),
$ES265&lt;&gt;"LisChannel",
_xlpm.COEFF,
$ES265&lt;&gt;"RussOutdoor",
_xlpm.COEFF))</f>
        <v/>
      </c>
      <c r="BE265" s="68">
        <f t="array" ref="BE265">
_xlfn.LET(_xlpm.COEFF,
IF($AW265+$AX265=0,0,IF(MAX(MIN($AX265,EOMONTH(BE$15,0))-MAX($AW265,BE$15)+1,)&gt;0,1,0)),
_xlfn.IFS(
$ES265="LisChannel",
_xlpm.COEFF*
INDEX({1;1;1.2;1.2;1;1;1;1;1.2;1.2;1.2;1.2},
MATCH(MONTH(BE$15),
{1,2,3,4,5,6,7,8,9,10,11,12})),
CONCATENATE($ES265," ",$L265)="RussOutdoor метро",
_xlpm.COEFF*
INDEX({0.8;0.9;1.1;1.1;1;1;1;1;1.1;1.1;1.1;1.1},
MATCH(MONTH(BE$15),
{1,2,3,4,5,6,7,8,9,10,11,12})),
$ES265&lt;&gt;"LisChannel",
_xlpm.COEFF,
$ES265&lt;&gt;"RussOutdoor",
_xlpm.COEFF))</f>
        <v/>
      </c>
      <c r="BF265" s="68">
        <f t="array" ref="BF265">
_xlfn.LET(_xlpm.COEFF,
IF($AW265+$AX265=0,0,IF(MAX(MIN($AX265,EOMONTH(BF$15,0))-MAX($AW265,BF$15)+1,)&gt;0,1,0)),
_xlfn.IFS(
$ES265="LisChannel",
_xlpm.COEFF*
INDEX({1;1;1.2;1.2;1;1;1;1;1.2;1.2;1.2;1.2},
MATCH(MONTH(BF$15),
{1,2,3,4,5,6,7,8,9,10,11,12})),
CONCATENATE($ES265," ",$L265)="RussOutdoor метро",
_xlpm.COEFF*
INDEX({0.8;0.9;1.1;1.1;1;1;1;1;1.1;1.1;1.1;1.1},
MATCH(MONTH(BF$15),
{1,2,3,4,5,6,7,8,9,10,11,12})),
$ES265&lt;&gt;"LisChannel",
_xlpm.COEFF,
$ES265&lt;&gt;"RussOutdoor",
_xlpm.COEFF))</f>
        <v/>
      </c>
      <c r="BG265" s="68">
        <f t="array" ref="BG265">
_xlfn.LET(_xlpm.COEFF,
IF($AW265+$AX265=0,0,IF(MAX(MIN($AX265,EOMONTH(BG$15,0))-MAX($AW265,BG$15)+1,)&gt;0,1,0)),
_xlfn.IFS(
$ES265="LisChannel",
_xlpm.COEFF*
INDEX({1;1;1.2;1.2;1;1;1;1;1.2;1.2;1.2;1.2},
MATCH(MONTH(BG$15),
{1,2,3,4,5,6,7,8,9,10,11,12})),
CONCATENATE($ES265," ",$L265)="RussOutdoor метро",
_xlpm.COEFF*
INDEX({0.8;0.9;1.1;1.1;1;1;1;1;1.1;1.1;1.1;1.1},
MATCH(MONTH(BG$15),
{1,2,3,4,5,6,7,8,9,10,11,12})),
$ES265&lt;&gt;"LisChannel",
_xlpm.COEFF,
$ES265&lt;&gt;"RussOutdoor",
_xlpm.COEFF))</f>
        <v/>
      </c>
      <c r="BH265" s="68">
        <f t="array" ref="BH265">
_xlfn.LET(_xlpm.COEFF,
IF($AW265+$AX265=0,0,IF(MAX(MIN($AX265,EOMONTH(BH$15,0))-MAX($AW265,BH$15)+1,)&gt;0,1,0)),
_xlfn.IFS(
$ES265="LisChannel",
_xlpm.COEFF*
INDEX({1;1;1.2;1.2;1;1;1;1;1.2;1.2;1.2;1.2},
MATCH(MONTH(BH$15),
{1,2,3,4,5,6,7,8,9,10,11,12})),
CONCATENATE($ES265," ",$L265)="RussOutdoor метро",
_xlpm.COEFF*
INDEX({0.8;0.9;1.1;1.1;1;1;1;1;1.1;1.1;1.1;1.1},
MATCH(MONTH(BH$15),
{1,2,3,4,5,6,7,8,9,10,11,12})),
$ES265&lt;&gt;"LisChannel",
_xlpm.COEFF,
$ES265&lt;&gt;"RussOutdoor",
_xlpm.COEFF))</f>
        <v/>
      </c>
      <c r="BI265" s="68">
        <f t="array" ref="BI265">
_xlfn.LET(_xlpm.COEFF,
IF($AW265+$AX265=0,0,IF(MAX(MIN($AX265,EOMONTH(BI$15,0))-MAX($AW265,BI$15)+1,)&gt;0,1,0)),
_xlfn.IFS(
$ES265="LisChannel",
_xlpm.COEFF*
INDEX({1;1;1.2;1.2;1;1;1;1;1.2;1.2;1.2;1.2},
MATCH(MONTH(BI$15),
{1,2,3,4,5,6,7,8,9,10,11,12})),
CONCATENATE($ES265," ",$L265)="RussOutdoor метро",
_xlpm.COEFF*
INDEX({0.8;0.9;1.1;1.1;1;1;1;1;1.1;1.1;1.1;1.1},
MATCH(MONTH(BI$15),
{1,2,3,4,5,6,7,8,9,10,11,12})),
$ES265&lt;&gt;"LisChannel",
_xlpm.COEFF,
$ES265&lt;&gt;"RussOutdoor",
_xlpm.COEFF))</f>
        <v/>
      </c>
      <c r="BJ265" s="68">
        <f t="array" ref="BJ265">
_xlfn.LET(_xlpm.COEFF,
IF($AW265+$AX265=0,0,IF(MAX(MIN($AX265,EOMONTH(BJ$15,0))-MAX($AW265,BJ$15)+1,)&gt;0,1,0)),
_xlfn.IFS(
$ES265="LisChannel",
_xlpm.COEFF*
INDEX({1;1;1.2;1.2;1;1;1;1;1.2;1.2;1.2;1.2},
MATCH(MONTH(BJ$15),
{1,2,3,4,5,6,7,8,9,10,11,12})),
CONCATENATE($ES265," ",$L265)="RussOutdoor метро",
_xlpm.COEFF*
INDEX({0.8;0.9;1.1;1.1;1;1;1;1;1.1;1.1;1.1;1.1},
MATCH(MONTH(BJ$15),
{1,2,3,4,5,6,7,8,9,10,11,12})),
$ES265&lt;&gt;"LisChannel",
_xlpm.COEFF,
$ES265&lt;&gt;"RussOutdoor",
_xlpm.COEFF))</f>
        <v/>
      </c>
      <c r="BK265" s="68">
        <f t="array" ref="BK265">
_xlfn.LET(_xlpm.COEFF,
IF($AW265+$AX265=0,0,IF(MAX(MIN($AX265,EOMONTH(BK$15,0))-MAX($AW265,BK$15)+1,)&gt;0,1,0)),
_xlfn.IFS(
$ES265="LisChannel",
_xlpm.COEFF*
INDEX({1;1;1.2;1.2;1;1;1;1;1.2;1.2;1.2;1.2},
MATCH(MONTH(BK$15),
{1,2,3,4,5,6,7,8,9,10,11,12})),
CONCATENATE($ES265," ",$L265)="RussOutdoor метро",
_xlpm.COEFF*
INDEX({0.8;0.9;1.1;1.1;1;1;1;1;1.1;1.1;1.1;1.1},
MATCH(MONTH(BK$15),
{1,2,3,4,5,6,7,8,9,10,11,12})),
$ES265&lt;&gt;"LisChannel",
_xlpm.COEFF,
$ES265&lt;&gt;"RussOutdoor",
_xlpm.COEFF))</f>
        <v/>
      </c>
      <c r="BL265" s="62">
        <f>COUNTIFS($AZ265:$BK265,"&gt;0")</f>
        <v/>
      </c>
      <c r="BM265" s="65" t="n"/>
      <c r="BN265" s="125">
        <f>$DJ265</f>
        <v/>
      </c>
      <c r="BO265" s="63">
        <f>$DQ265</f>
        <v/>
      </c>
      <c r="BP265" s="125">
        <f>
IFERROR(
IF($BL265=0,0,
$BN265*(1-$BO265)),
0)</f>
        <v/>
      </c>
      <c r="BQ265" s="125">
        <f t="array" ref="BQ265">
IFERROR(
_xlfn.IFS(
$DH265="день_1",
$BP265*$BL265/($AX265-$AW265+1)*AZ265*(DAY(EOMONTH(AZ$15,0))),
$DH265="день_2",
$BP265/30*MAX(MIN($AX265,EOMONTH(AZ$15,0))-MAX($AW265,AZ$15)+1,),
$DH265="раб.день",
$BP265/30*(IFERROR(
_xlfn.LET(_xlpm.VD,
CHOOSE(
{1;2;3;4;5;6;7;8;9;10;11;12;13;14;15;16;17;18},
45658,45659,45660,45661,45662,45663,45664,45665,45711,45724,45778,45779,45785,45786,45820,45821,45965,46022),
_xlfn.LET(_xlpm.DD,
MAX(MIN($AX265,EOMONTH(AZ$15,0))-MAX($AW265,AZ$15),),
_xlfn.IFS(
AND(MONTH($AW265)=MONTH(AZ$15),MONTH($AX265)&lt;&gt;MONTH(AZ$15)),
NETWORKDAYS.INTL($AW265,$AW265+_xlpm.DD,1,_xlpm.VD),
AND(MONTH($AW265)&lt;&gt;MONTH(AZ$15),MONTH($AX265)=MONTH(AZ$15)),
NETWORKDAYS.INTL(($AX265)-_xlpm.DD,$AX265,1,_xlpm.VD),
AND(MONTH($AW265)&lt;MONTH(AZ$15),MONTH($AX265)&gt;MONTH(AZ$15)),
NETWORKDAYS.INTL((EOMONTH(AZ$15-1,1))-_xlpm.DD,EOMONTH(AZ$15-1,1),1,_xlpm.VD),
AND(MONTH($AW265)=MONTH(AZ$15),MONTH($AX265)=MONTH(AZ$15)),
NETWORKDAYS.INTL($AW265,$AX265,1,_xlpm.VD)))),0)),
$DH265="месяц",
$BP265*AZ265,
$DH265="неделя",
$BP265*AZ265/7*(ROUNDUP((DAY(EOMONTH(AZ$15,0)))/4,0))),
0)</f>
        <v/>
      </c>
      <c r="BR265" s="125">
        <f t="array" ref="BR265">
IFERROR(
_xlfn.IFS(
$DH265="день_1",
$BP265*$BL265/($AX265-$AW265+1)*BA265*(DAY(EOMONTH(BA$15,0))),
$DH265="день_2",
$BP265/30*MAX(MIN($AX265,EOMONTH(BA$15,0))-MAX($AW265,BA$15)+1,),
$DH265="раб.день",
$BP265/30*(IFERROR(
_xlfn.LET(_xlpm.VD,
CHOOSE(
{1;2;3;4;5;6;7;8;9;10;11;12;13;14;15;16;17;18},
45658,45659,45660,45661,45662,45663,45664,45665,45711,45724,45778,45779,45785,45786,45820,45821,45965,46022),
_xlfn.LET(_xlpm.DD,
MAX(MIN($AX265,EOMONTH(BA$15,0))-MAX($AW265,BA$15),),
_xlfn.IFS(
AND(MONTH($AW265)=MONTH(BA$15),MONTH($AX265)&lt;&gt;MONTH(BA$15)),
NETWORKDAYS.INTL($AW265,$AW265+_xlpm.DD,1,_xlpm.VD),
AND(MONTH($AW265)&lt;&gt;MONTH(BA$15),MONTH($AX265)=MONTH(BA$15)),
NETWORKDAYS.INTL(($AX265)-_xlpm.DD,$AX265,1,_xlpm.VD),
AND(MONTH($AW265)&lt;MONTH(BA$15),MONTH($AX265)&gt;MONTH(BA$15)),
NETWORKDAYS.INTL((EOMONTH(BA$15-1,1))-_xlpm.DD,EOMONTH(BA$15-1,1),1,_xlpm.VD),
AND(MONTH($AW265)=MONTH(BA$15),MONTH($AX265)=MONTH(BA$15)),
NETWORKDAYS.INTL($AW265,$AX265,1,_xlpm.VD)))),0)),
$DH265="месяц",
$BP265*BA265,
$DH265="неделя",
$BP265*BA265/7*(ROUNDUP((DAY(EOMONTH(BA$15,0)))/4,0))),
0)</f>
        <v/>
      </c>
      <c r="BS265" s="125">
        <f t="array" ref="BS265">
IFERROR(
_xlfn.IFS(
$DH265="день_1",
$BP265*$BL265/($AX265-$AW265+1)*BB265*(DAY(EOMONTH(BB$15,0))),
$DH265="день_2",
$BP265/30*MAX(MIN($AX265,EOMONTH(BB$15,0))-MAX($AW265,BB$15)+1,),
$DH265="раб.день",
$BP265/30*(IFERROR(
_xlfn.LET(_xlpm.VD,
CHOOSE(
{1;2;3;4;5;6;7;8;9;10;11;12;13;14;15;16;17;18},
45658,45659,45660,45661,45662,45663,45664,45665,45711,45724,45778,45779,45785,45786,45820,45821,45965,46022),
_xlfn.LET(_xlpm.DD,
MAX(MIN($AX265,EOMONTH(BB$15,0))-MAX($AW265,BB$15),),
_xlfn.IFS(
AND(MONTH($AW265)=MONTH(BB$15),MONTH($AX265)&lt;&gt;MONTH(BB$15)),
NETWORKDAYS.INTL($AW265,$AW265+_xlpm.DD,1,_xlpm.VD),
AND(MONTH($AW265)&lt;&gt;MONTH(BB$15),MONTH($AX265)=MONTH(BB$15)),
NETWORKDAYS.INTL(($AX265)-_xlpm.DD,$AX265,1,_xlpm.VD),
AND(MONTH($AW265)&lt;MONTH(BB$15),MONTH($AX265)&gt;MONTH(BB$15)),
NETWORKDAYS.INTL((EOMONTH(BB$15-1,1))-_xlpm.DD,EOMONTH(BB$15-1,1),1,_xlpm.VD),
AND(MONTH($AW265)=MONTH(BB$15),MONTH($AX265)=MONTH(BB$15)),
NETWORKDAYS.INTL($AW265,$AX265,1,_xlpm.VD)))),0)),
$DH265="месяц",
$BP265*BB265,
$DH265="неделя",
$BP265*BB265/7*(ROUNDUP((DAY(EOMONTH(BB$15,0)))/4,0))),
0)</f>
        <v/>
      </c>
      <c r="BT265" s="125">
        <f t="array" ref="BT265">
IFERROR(
_xlfn.IFS(
$DH265="день_1",
$BP265*$BL265/($AX265-$AW265+1)*BC265*(DAY(EOMONTH(BC$15,0))),
$DH265="день_2",
$BP265/30*MAX(MIN($AX265,EOMONTH(BC$15,0))-MAX($AW265,BC$15)+1,),
$DH265="раб.день",
$BP265/30*(IFERROR(
_xlfn.LET(_xlpm.VD,
CHOOSE(
{1;2;3;4;5;6;7;8;9;10;11;12;13;14;15;16;17;18},
45658,45659,45660,45661,45662,45663,45664,45665,45711,45724,45778,45779,45785,45786,45820,45821,45965,46022),
_xlfn.LET(_xlpm.DD,
MAX(MIN($AX265,EOMONTH(BC$15,0))-MAX($AW265,BC$15),),
_xlfn.IFS(
AND(MONTH($AW265)=MONTH(BC$15),MONTH($AX265)&lt;&gt;MONTH(BC$15)),
NETWORKDAYS.INTL($AW265,$AW265+_xlpm.DD,1,_xlpm.VD),
AND(MONTH($AW265)&lt;&gt;MONTH(BC$15),MONTH($AX265)=MONTH(BC$15)),
NETWORKDAYS.INTL(($AX265)-_xlpm.DD,$AX265,1,_xlpm.VD),
AND(MONTH($AW265)&lt;MONTH(BC$15),MONTH($AX265)&gt;MONTH(BC$15)),
NETWORKDAYS.INTL((EOMONTH(BC$15-1,1))-_xlpm.DD,EOMONTH(BC$15-1,1),1,_xlpm.VD),
AND(MONTH($AW265)=MONTH(BC$15),MONTH($AX265)=MONTH(BC$15)),
NETWORKDAYS.INTL($AW265,$AX265,1,_xlpm.VD)))),0)),
$DH265="месяц",
$BP265*BC265,
$DH265="неделя",
$BP265*BC265/7*(ROUNDUP((DAY(EOMONTH(BC$15,0)))/4,0))),
0)</f>
        <v/>
      </c>
      <c r="BU265" s="125">
        <f t="array" ref="BU265">
IFERROR(
_xlfn.IFS(
$DH265="день_1",
$BP265*$BL265/($AX265-$AW265+1)*BD265*(DAY(EOMONTH(BD$15,0))),
$DH265="день_2",
$BP265/30*MAX(MIN($AX265,EOMONTH(BD$15,0))-MAX($AW265,BD$15)+1,),
$DH265="раб.день",
$BP265/30*(IFERROR(
_xlfn.LET(_xlpm.VD,
CHOOSE(
{1;2;3;4;5;6;7;8;9;10;11;12;13;14;15;16;17;18},
45658,45659,45660,45661,45662,45663,45664,45665,45711,45724,45778,45779,45785,45786,45820,45821,45965,46022),
_xlfn.LET(_xlpm.DD,
MAX(MIN($AX265,EOMONTH(BD$15,0))-MAX($AW265,BD$15),),
_xlfn.IFS(
AND(MONTH($AW265)=MONTH(BD$15),MONTH($AX265)&lt;&gt;MONTH(BD$15)),
NETWORKDAYS.INTL($AW265,$AW265+_xlpm.DD,1,_xlpm.VD),
AND(MONTH($AW265)&lt;&gt;MONTH(BD$15),MONTH($AX265)=MONTH(BD$15)),
NETWORKDAYS.INTL(($AX265)-_xlpm.DD,$AX265,1,_xlpm.VD),
AND(MONTH($AW265)&lt;MONTH(BD$15),MONTH($AX265)&gt;MONTH(BD$15)),
NETWORKDAYS.INTL((EOMONTH(BD$15-1,1))-_xlpm.DD,EOMONTH(BD$15-1,1),1,_xlpm.VD),
AND(MONTH($AW265)=MONTH(BD$15),MONTH($AX265)=MONTH(BD$15)),
NETWORKDAYS.INTL($AW265,$AX265,1,_xlpm.VD)))),0)),
$DH265="месяц",
$BP265*BD265,
$DH265="неделя",
$BP265*BD265/7*(ROUNDUP((DAY(EOMONTH(BD$15,0)))/4,0))),
0)</f>
        <v/>
      </c>
      <c r="BV265" s="125">
        <f t="array" ref="BV265">
IFERROR(
_xlfn.IFS(
$DH265="день_1",
$BP265*$BL265/($AX265-$AW265+1)*BE265*(DAY(EOMONTH(BE$15,0))),
$DH265="день_2",
$BP265/30*MAX(MIN($AX265,EOMONTH(BE$15,0))-MAX($AW265,BE$15)+1,),
$DH265="раб.день",
$BP265/30*(IFERROR(
_xlfn.LET(_xlpm.VD,
CHOOSE(
{1;2;3;4;5;6;7;8;9;10;11;12;13;14;15;16;17;18},
45658,45659,45660,45661,45662,45663,45664,45665,45711,45724,45778,45779,45785,45786,45820,45821,45965,46022),
_xlfn.LET(_xlpm.DD,
MAX(MIN($AX265,EOMONTH(BE$15,0))-MAX($AW265,BE$15),),
_xlfn.IFS(
AND(MONTH($AW265)=MONTH(BE$15),MONTH($AX265)&lt;&gt;MONTH(BE$15)),
NETWORKDAYS.INTL($AW265,$AW265+_xlpm.DD,1,_xlpm.VD),
AND(MONTH($AW265)&lt;&gt;MONTH(BE$15),MONTH($AX265)=MONTH(BE$15)),
NETWORKDAYS.INTL(($AX265)-_xlpm.DD,$AX265,1,_xlpm.VD),
AND(MONTH($AW265)&lt;MONTH(BE$15),MONTH($AX265)&gt;MONTH(BE$15)),
NETWORKDAYS.INTL((EOMONTH(BE$15-1,1))-_xlpm.DD,EOMONTH(BE$15-1,1),1,_xlpm.VD),
AND(MONTH($AW265)=MONTH(BE$15),MONTH($AX265)=MONTH(BE$15)),
NETWORKDAYS.INTL($AW265,$AX265,1,_xlpm.VD)))),0)),
$DH265="месяц",
$BP265*BE265,
$DH265="неделя",
$BP265*BE265/7*(ROUNDUP((DAY(EOMONTH(BE$15,0)))/4,0))),
0)</f>
        <v/>
      </c>
      <c r="BW265" s="125">
        <f t="array" ref="BW265">
IFERROR(
_xlfn.IFS(
$DH265="день_1",
$BP265*$BL265/($AX265-$AW265+1)*BF265*(DAY(EOMONTH(BF$15,0))),
$DH265="день_2",
$BP265/30*MAX(MIN($AX265,EOMONTH(BF$15,0))-MAX($AW265,BF$15)+1,),
$DH265="раб.день",
$BP265/30*(IFERROR(
_xlfn.LET(_xlpm.VD,
CHOOSE(
{1;2;3;4;5;6;7;8;9;10;11;12;13;14;15;16;17;18},
45658,45659,45660,45661,45662,45663,45664,45665,45711,45724,45778,45779,45785,45786,45820,45821,45965,46022),
_xlfn.LET(_xlpm.DD,
MAX(MIN($AX265,EOMONTH(BF$15,0))-MAX($AW265,BF$15),),
_xlfn.IFS(
AND(MONTH($AW265)=MONTH(BF$15),MONTH($AX265)&lt;&gt;MONTH(BF$15)),
NETWORKDAYS.INTL($AW265,$AW265+_xlpm.DD,1,_xlpm.VD),
AND(MONTH($AW265)&lt;&gt;MONTH(BF$15),MONTH($AX265)=MONTH(BF$15)),
NETWORKDAYS.INTL(($AX265)-_xlpm.DD,$AX265,1,_xlpm.VD),
AND(MONTH($AW265)&lt;MONTH(BF$15),MONTH($AX265)&gt;MONTH(BF$15)),
NETWORKDAYS.INTL((EOMONTH(BF$15-1,1))-_xlpm.DD,EOMONTH(BF$15-1,1),1,_xlpm.VD),
AND(MONTH($AW265)=MONTH(BF$15),MONTH($AX265)=MONTH(BF$15)),
NETWORKDAYS.INTL($AW265,$AX265,1,_xlpm.VD)))),0)),
$DH265="месяц",
$BP265*BF265,
$DH265="неделя",
$BP265*BF265/7*(ROUNDUP((DAY(EOMONTH(BF$15,0)))/4,0))),
0)</f>
        <v/>
      </c>
      <c r="BX265" s="125">
        <f t="array" ref="BX265">
IFERROR(
_xlfn.IFS(
$DH265="день_1",
$BP265*$BL265/($AX265-$AW265+1)*BG265*(DAY(EOMONTH(BG$15,0))),
$DH265="день_2",
$BP265/30*MAX(MIN($AX265,EOMONTH(BG$15,0))-MAX($AW265,BG$15)+1,),
$DH265="раб.день",
$BP265/30*(IFERROR(
_xlfn.LET(_xlpm.VD,
CHOOSE(
{1;2;3;4;5;6;7;8;9;10;11;12;13;14;15;16;17;18},
45658,45659,45660,45661,45662,45663,45664,45665,45711,45724,45778,45779,45785,45786,45820,45821,45965,46022),
_xlfn.LET(_xlpm.DD,
MAX(MIN($AX265,EOMONTH(BG$15,0))-MAX($AW265,BG$15),),
_xlfn.IFS(
AND(MONTH($AW265)=MONTH(BG$15),MONTH($AX265)&lt;&gt;MONTH(BG$15)),
NETWORKDAYS.INTL($AW265,$AW265+_xlpm.DD,1,_xlpm.VD),
AND(MONTH($AW265)&lt;&gt;MONTH(BG$15),MONTH($AX265)=MONTH(BG$15)),
NETWORKDAYS.INTL(($AX265)-_xlpm.DD,$AX265,1,_xlpm.VD),
AND(MONTH($AW265)&lt;MONTH(BG$15),MONTH($AX265)&gt;MONTH(BG$15)),
NETWORKDAYS.INTL((EOMONTH(BG$15-1,1))-_xlpm.DD,EOMONTH(BG$15-1,1),1,_xlpm.VD),
AND(MONTH($AW265)=MONTH(BG$15),MONTH($AX265)=MONTH(BG$15)),
NETWORKDAYS.INTL($AW265,$AX265,1,_xlpm.VD)))),0)),
$DH265="месяц",
$BP265*BG265,
$DH265="неделя",
$BP265*BG265/7*(ROUNDUP((DAY(EOMONTH(BG$15,0)))/4,0))),
0)</f>
        <v/>
      </c>
      <c r="BY265" s="125">
        <f t="array" ref="BY265">
IFERROR(
_xlfn.IFS(
$DH265="день_1",
$BP265*$BL265/($AX265-$AW265+1)*BH265*(DAY(EOMONTH(BH$15,0))),
$DH265="день_2",
$BP265/30*MAX(MIN($AX265,EOMONTH(BH$15,0))-MAX($AW265,BH$15)+1,),
$DH265="раб.день",
$BP265/30*(IFERROR(
_xlfn.LET(_xlpm.VD,
CHOOSE(
{1;2;3;4;5;6;7;8;9;10;11;12;13;14;15;16;17;18},
45658,45659,45660,45661,45662,45663,45664,45665,45711,45724,45778,45779,45785,45786,45820,45821,45965,46022),
_xlfn.LET(_xlpm.DD,
MAX(MIN($AX265,EOMONTH(BH$15,0))-MAX($AW265,BH$15),),
_xlfn.IFS(
AND(MONTH($AW265)=MONTH(BH$15),MONTH($AX265)&lt;&gt;MONTH(BH$15)),
NETWORKDAYS.INTL($AW265,$AW265+_xlpm.DD,1,_xlpm.VD),
AND(MONTH($AW265)&lt;&gt;MONTH(BH$15),MONTH($AX265)=MONTH(BH$15)),
NETWORKDAYS.INTL(($AX265)-_xlpm.DD,$AX265,1,_xlpm.VD),
AND(MONTH($AW265)&lt;MONTH(BH$15),MONTH($AX265)&gt;MONTH(BH$15)),
NETWORKDAYS.INTL((EOMONTH(BH$15-1,1))-_xlpm.DD,EOMONTH(BH$15-1,1),1,_xlpm.VD),
AND(MONTH($AW265)=MONTH(BH$15),MONTH($AX265)=MONTH(BH$15)),
NETWORKDAYS.INTL($AW265,$AX265,1,_xlpm.VD)))),0)),
$DH265="месяц",
$BP265*BH265,
$DH265="неделя",
$BP265*BH265/7*(ROUNDUP((DAY(EOMONTH(BH$15,0)))/4,0))),
0)</f>
        <v/>
      </c>
      <c r="BZ265" s="125">
        <f t="array" ref="BZ265">
IFERROR(
_xlfn.IFS(
$DH265="день_1",
$BP265*$BL265/($AX265-$AW265+1)*BI265*(DAY(EOMONTH(BI$15,0))),
$DH265="день_2",
$BP265/30*MAX(MIN($AX265,EOMONTH(BI$15,0))-MAX($AW265,BI$15)+1,),
$DH265="раб.день",
$BP265/30*(IFERROR(
_xlfn.LET(_xlpm.VD,
CHOOSE(
{1;2;3;4;5;6;7;8;9;10;11;12;13;14;15;16;17;18},
45658,45659,45660,45661,45662,45663,45664,45665,45711,45724,45778,45779,45785,45786,45820,45821,45965,46022),
_xlfn.LET(_xlpm.DD,
MAX(MIN($AX265,EOMONTH(BI$15,0))-MAX($AW265,BI$15),),
_xlfn.IFS(
AND(MONTH($AW265)=MONTH(BI$15),MONTH($AX265)&lt;&gt;MONTH(BI$15)),
NETWORKDAYS.INTL($AW265,$AW265+_xlpm.DD,1,_xlpm.VD),
AND(MONTH($AW265)&lt;&gt;MONTH(BI$15),MONTH($AX265)=MONTH(BI$15)),
NETWORKDAYS.INTL(($AX265)-_xlpm.DD,$AX265,1,_xlpm.VD),
AND(MONTH($AW265)&lt;MONTH(BI$15),MONTH($AX265)&gt;MONTH(BI$15)),
NETWORKDAYS.INTL((EOMONTH(BI$15-1,1))-_xlpm.DD,EOMONTH(BI$15-1,1),1,_xlpm.VD),
AND(MONTH($AW265)=MONTH(BI$15),MONTH($AX265)=MONTH(BI$15)),
NETWORKDAYS.INTL($AW265,$AX265,1,_xlpm.VD)))),0)),
$DH265="месяц",
$BP265*BI265,
$DH265="неделя",
$BP265*BI265/7*(ROUNDUP((DAY(EOMONTH(BI$15,0)))/4,0))),
0)</f>
        <v/>
      </c>
      <c r="CA265" s="125">
        <f t="array" ref="CA265">
IFERROR(
_xlfn.IFS(
$DH265="день_1",
$BP265*$BL265/($AX265-$AW265+1)*BJ265*(DAY(EOMONTH(BJ$15,0))),
$DH265="день_2",
$BP265/30*MAX(MIN($AX265,EOMONTH(BJ$15,0))-MAX($AW265,BJ$15)+1,),
$DH265="раб.день",
$BP265/30*(IFERROR(
_xlfn.LET(_xlpm.VD,
CHOOSE(
{1;2;3;4;5;6;7;8;9;10;11;12;13;14;15;16;17;18},
45658,45659,45660,45661,45662,45663,45664,45665,45711,45724,45778,45779,45785,45786,45820,45821,45965,46022),
_xlfn.LET(_xlpm.DD,
MAX(MIN($AX265,EOMONTH(BJ$15,0))-MAX($AW265,BJ$15),),
_xlfn.IFS(
AND(MONTH($AW265)=MONTH(BJ$15),MONTH($AX265)&lt;&gt;MONTH(BJ$15)),
NETWORKDAYS.INTL($AW265,$AW265+_xlpm.DD,1,_xlpm.VD),
AND(MONTH($AW265)&lt;&gt;MONTH(BJ$15),MONTH($AX265)=MONTH(BJ$15)),
NETWORKDAYS.INTL(($AX265)-_xlpm.DD,$AX265,1,_xlpm.VD),
AND(MONTH($AW265)&lt;MONTH(BJ$15),MONTH($AX265)&gt;MONTH(BJ$15)),
NETWORKDAYS.INTL((EOMONTH(BJ$15-1,1))-_xlpm.DD,EOMONTH(BJ$15-1,1),1,_xlpm.VD),
AND(MONTH($AW265)=MONTH(BJ$15),MONTH($AX265)=MONTH(BJ$15)),
NETWORKDAYS.INTL($AW265,$AX265,1,_xlpm.VD)))),0)),
$DH265="месяц",
$BP265*BJ265,
$DH265="неделя",
$BP265*BJ265/7*(ROUNDUP((DAY(EOMONTH(BJ$15,0)))/4,0))),
0)</f>
        <v/>
      </c>
      <c r="CB265" s="125">
        <f t="array" ref="CB265">
IFERROR(
_xlfn.IFS(
$DH265="день_1",
$BP265*$BL265/($AX265-$AW265+1)*BK265*(DAY(EOMONTH(BK$15,0))),
$DH265="день_2",
$BP265/30*MAX(MIN($AX265,EOMONTH(BK$15,0))-MAX($AW265,BK$15)+1,),
$DH265="раб.день",
$BP265/30*(IFERROR(
_xlfn.LET(_xlpm.VD,
CHOOSE(
{1;2;3;4;5;6;7;8;9;10;11;12;13;14;15;16;17;18},
45658,45659,45660,45661,45662,45663,45664,45665,45711,45724,45778,45779,45785,45786,45820,45821,45965,46022),
_xlfn.LET(_xlpm.DD,
MAX(MIN($AX265,EOMONTH(BK$15,0))-MAX($AW265,BK$15),),
_xlfn.IFS(
AND(MONTH($AW265)=MONTH(BK$15),MONTH($AX265)&lt;&gt;MONTH(BK$15)),
NETWORKDAYS.INTL($AW265,$AW265+_xlpm.DD,1,_xlpm.VD),
AND(MONTH($AW265)&lt;&gt;MONTH(BK$15),MONTH($AX265)=MONTH(BK$15)),
NETWORKDAYS.INTL(($AX265)-_xlpm.DD,$AX265,1,_xlpm.VD),
AND(MONTH($AW265)&lt;MONTH(BK$15),MONTH($AX265)&gt;MONTH(BK$15)),
NETWORKDAYS.INTL((EOMONTH(BK$15-1,1))-_xlpm.DD,EOMONTH(BK$15-1,1),1,_xlpm.VD),
AND(MONTH($AW265)=MONTH(BK$15),MONTH($AX265)=MONTH(BK$15)),
NETWORKDAYS.INTL($AW265,$AX265,1,_xlpm.VD)))),0)),
$DH265="месяц",
$BP265*BK265,
$DH265="неделя",
$BP265*BK265/7*(ROUNDUP((DAY(EOMONTH(BK$15,0)))/4,0))),
0)</f>
        <v/>
      </c>
      <c r="CC265" s="125">
        <f>SUM($BQ265:$CB265)</f>
        <v/>
      </c>
      <c r="CD265" s="126">
        <f>SUM($EH265:$EH265)</f>
        <v/>
      </c>
      <c r="CE265" s="126">
        <f>$CD265*$AB265</f>
        <v/>
      </c>
      <c r="CF265" s="126">
        <f>SUM($EK265:$EK265)</f>
        <v/>
      </c>
      <c r="CG265" s="126">
        <f>$CF265*$AB265</f>
        <v/>
      </c>
      <c r="CH265" s="126">
        <f>SUM($CC265,$CE265,$CG265)</f>
        <v/>
      </c>
      <c r="CI265" s="126">
        <f>$CH265*(1+$CM265)</f>
        <v/>
      </c>
      <c r="CJ265" s="127" t="n">
        <v>0</v>
      </c>
      <c r="CK265" s="126">
        <f>SUM($CH265:$CH265)*(1+$CJ265)</f>
        <v/>
      </c>
      <c r="CL265" s="126">
        <f>SUM($CH265:$CH265)*(1+$CM265)</f>
        <v/>
      </c>
      <c r="CM265" s="59" t="inlineStr">
        <is>
          <t>20%</t>
        </is>
      </c>
      <c r="CN265" s="59" t="n"/>
      <c r="CO265" s="72" t="n"/>
      <c r="CP265" s="59" t="n"/>
      <c r="CQ265" s="73" t="n"/>
      <c r="CR265" s="73" t="n"/>
      <c r="CS265" s="73" t="n"/>
      <c r="CT265" s="72" t="n"/>
      <c r="CU265" s="79" t="inlineStr">
        <is>
          <t> </t>
        </is>
      </c>
      <c r="CV265" s="60" t="n"/>
      <c r="CW265" s="60" t="n"/>
      <c r="CX265" s="60" t="n"/>
      <c r="CY265" s="127">
        <f>IFERROR(($CC265-$EE265)/($EE265/(1-$DQ265)),0)</f>
        <v/>
      </c>
      <c r="CZ265" s="127">
        <f>IFERROR(1-$EI265/($CE265),0)</f>
        <v/>
      </c>
      <c r="DA265" s="127">
        <f>IFERROR(1-$EL265/($CG265),0)</f>
        <v/>
      </c>
      <c r="DB265" s="126">
        <f>ROUND(IFERROR(($CI265/(1+$CM265)-$EN265),0),2)</f>
        <v/>
      </c>
      <c r="DC265" s="128" t="n"/>
      <c r="DD265" s="125" t="n"/>
      <c r="DE265" s="75" t="n">
        <v>0</v>
      </c>
      <c r="DF265" s="128" t="n"/>
      <c r="DG265" s="125">
        <f>IF($DC265=0,0,$DD265*($DC265*100%-$DE265*$DF265))*SUM($AB265:$AB265)</f>
        <v/>
      </c>
      <c r="DH265" s="129" t="inlineStr">
        <is>
          <t>месяц</t>
        </is>
      </c>
      <c r="DI265" s="130">
        <f t="array" ref="DI265">IFERROR(
IF($ES265="LisChannel",
(ROUND(((INDEX({174.625;153.888888888889;130.972222222222},MATCH($AI265,{2;3;4}),0))*$AG265*$AI265),2)),0),0)</f>
        <v/>
      </c>
      <c r="DJ265" s="130">
        <f>
_xlfn.LET(_xlpm.X,
IFERROR(
IF($ES265="НовиковТВ",
(_xlfn.LET(_xlpm.NTV,
_xlfn.LET(_xlpm.MIN,350000,
IF(SUMIFS($DI:$DI,$ES:$ES,"НовиковТВ")&lt;=_xlpm.MIN,
(SUMIFS($DI:$DI,$ES:$ES,"НовиковТВ")/(COUNTIFS($ES:$ES,"НовиковТВ")))*_xlpm.MIN/SUMIFS($DI:$DI,$ES:$ES,"НовиковТВ"),
DI265)),
_xlpm.NTV+$DG265/(1-(1-(_xlpm.NTV)*(1-$DL265)*(1-$DM265)*(1-$DN265)*(1-$DO265)*(1-$DP265)/_xlpm.NTV))))/(1+$EP265),
$DI265+$DG265/(1-(1-($DI265)*(1-$DL265)*(1-$DM265)*(1-$DN265)*(1-$DO265)*(1-$DP265)/$DI265))),
0),
_xlpm.X*(1+$CM265)*(1+$CW265)-_xlpm.X*(1+$CM265)+_xlpm.X)</f>
        <v/>
      </c>
      <c r="DK265" s="125" t="inlineStr">
        <is>
          <t>послед.</t>
        </is>
      </c>
      <c r="DL265" s="63" t="n">
        <v>0</v>
      </c>
      <c r="DM265" s="63" t="n">
        <v>0</v>
      </c>
      <c r="DN265" s="63" t="n">
        <v>0</v>
      </c>
      <c r="DO265" s="63" t="n">
        <v>0</v>
      </c>
      <c r="DP265" s="63" t="n">
        <v>0</v>
      </c>
      <c r="DQ265" s="63">
        <f t="array" ref="DQ265">IFERROR(_xlfn.IFS(
$DK265="послед.",1-(1-$DL265)*(1-$DM265)*(1-$DN265)*(1-$DO265)*(1-$DP265),
$DK265="сумм.",$DL265+$DM265+$DN265+$DO265+$DP265),
0)</f>
        <v/>
      </c>
      <c r="DR265" s="125">
        <f t="array" ref="DR265">
IFERROR(
_xlfn.IFS(
$BL265=0,
0,
$BL265&gt;0,
_xlfn.IFS($DK265="послед.",
$DJ265*(1-$DL265)*(1-$DM265)*(1-$DN265)*(1-$DO265)*(1-$DP265),
$DK265="сумм.",
$DJ265*(1-($DL265+$DM265+$DN265+$DO265+$DP265)))),0)</f>
        <v/>
      </c>
      <c r="DS265" s="125">
        <f t="array" ref="DS265">
IFERROR(_xlfn.IFS(
$DH265="день_1",
$DR265*$BL265/($AX265-$AW265+1)*AZ265*(DAY(EOMONTH(AZ$15,0))),
$DH265="день_2",
$DR265/30*MAX(MIN($AX265,EOMONTH(AZ$15,0))-MAX($AW265,AZ$15)+1,),
$DH265="раб.день",
$DR265/30*(IFERROR(
_xlfn.LET(_xlpm.VD,
CHOOSE(
{1;2;3;4;5;6;7;8;9;10;11;12;13;14;15;16;17;18},
45658,45659,45660,45661,45662,45663,45664,45665,45711,45724,45778,45779,45785,45786,45820,45821,45965,46022),
_xlfn.LET(_xlpm.DD,
MAX(MIN($AX265,EOMONTH(AZ$15,0))-MAX($AW265,AZ$15),),
_xlfn.IFS(
AND(MONTH($AW265)=MONTH(AZ$15),MONTH($AX265)&lt;&gt;MONTH(AZ$15)),
NETWORKDAYS.INTL($AW265,$AW265+_xlpm.DD,1,_xlpm.VD),
AND(MONTH($AW265)&lt;&gt;MONTH(AZ$15),MONTH($AX265)=MONTH(AZ$15)),
NETWORKDAYS.INTL(($AX265)-_xlpm.DD,$AX265,1,_xlpm.VD),
AND(MONTH($AW265)&lt;MONTH(AZ$15),MONTH($AX265)&gt;MONTH(AZ$15)),
NETWORKDAYS.INTL((EOMONTH(AZ$15-1,1))-_xlpm.DD,EOMONTH(AZ$15-1,1),1,_xlpm.VD),
AND(MONTH($AW265)=MONTH(AZ$15),MONTH($AX265)=MONTH(AZ$15)),
NETWORKDAYS.INTL($AW265,$AX265,1,_xlpm.VD)))),0)),
$DH265="месяц",
$DR265*AZ265,
$DH265="неделя",
$DR265*AZ265/7*(ROUNDUP((DAY(EOMONTH(AZ$15,0)))/4,0))),
0)</f>
        <v/>
      </c>
      <c r="DT265" s="125">
        <f t="array" ref="DT265">
IFERROR(_xlfn.IFS(
$DH265="день_1",
$DR265*$BL265/($AX265-$AW265+1)*BA265*(DAY(EOMONTH(BA$15,0))),
$DH265="день_2",
$DR265/30*MAX(MIN($AX265,EOMONTH(BA$15,0))-MAX($AW265,BA$15)+1,),
$DH265="раб.день",
$DR265/30*(IFERROR(
_xlfn.LET(_xlpm.VD,
CHOOSE(
{1;2;3;4;5;6;7;8;9;10;11;12;13;14;15;16;17;18},
45658,45659,45660,45661,45662,45663,45664,45665,45711,45724,45778,45779,45785,45786,45820,45821,45965,46022),
_xlfn.LET(_xlpm.DD,
MAX(MIN($AX265,EOMONTH(BA$15,0))-MAX($AW265,BA$15),),
_xlfn.IFS(
AND(MONTH($AW265)=MONTH(BA$15),MONTH($AX265)&lt;&gt;MONTH(BA$15)),
NETWORKDAYS.INTL($AW265,$AW265+_xlpm.DD,1,_xlpm.VD),
AND(MONTH($AW265)&lt;&gt;MONTH(BA$15),MONTH($AX265)=MONTH(BA$15)),
NETWORKDAYS.INTL(($AX265)-_xlpm.DD,$AX265,1,_xlpm.VD),
AND(MONTH($AW265)&lt;MONTH(BA$15),MONTH($AX265)&gt;MONTH(BA$15)),
NETWORKDAYS.INTL((EOMONTH(BA$15-1,1))-_xlpm.DD,EOMONTH(BA$15-1,1),1,_xlpm.VD),
AND(MONTH($AW265)=MONTH(BA$15),MONTH($AX265)=MONTH(BA$15)),
NETWORKDAYS.INTL($AW265,$AX265,1,_xlpm.VD)))),0)),
$DH265="месяц",
$DR265*BA265,
$DH265="неделя",
$DR265*BA265/7*(ROUNDUP((DAY(EOMONTH(BA$15,0)))/4,0))),
0)</f>
        <v/>
      </c>
      <c r="DU265" s="125">
        <f t="array" ref="DU265">
IFERROR(_xlfn.IFS(
$DH265="день_1",
$DR265*$BL265/($AX265-$AW265+1)*BB265*(DAY(EOMONTH(BB$15,0))),
$DH265="день_2",
$DR265/30*MAX(MIN($AX265,EOMONTH(BB$15,0))-MAX($AW265,BB$15)+1,),
$DH265="раб.день",
$DR265/30*(IFERROR(
_xlfn.LET(_xlpm.VD,
CHOOSE(
{1;2;3;4;5;6;7;8;9;10;11;12;13;14;15;16;17;18},
45658,45659,45660,45661,45662,45663,45664,45665,45711,45724,45778,45779,45785,45786,45820,45821,45965,46022),
_xlfn.LET(_xlpm.DD,
MAX(MIN($AX265,EOMONTH(BB$15,0))-MAX($AW265,BB$15),),
_xlfn.IFS(
AND(MONTH($AW265)=MONTH(BB$15),MONTH($AX265)&lt;&gt;MONTH(BB$15)),
NETWORKDAYS.INTL($AW265,$AW265+_xlpm.DD,1,_xlpm.VD),
AND(MONTH($AW265)&lt;&gt;MONTH(BB$15),MONTH($AX265)=MONTH(BB$15)),
NETWORKDAYS.INTL(($AX265)-_xlpm.DD,$AX265,1,_xlpm.VD),
AND(MONTH($AW265)&lt;MONTH(BB$15),MONTH($AX265)&gt;MONTH(BB$15)),
NETWORKDAYS.INTL((EOMONTH(BB$15-1,1))-_xlpm.DD,EOMONTH(BB$15-1,1),1,_xlpm.VD),
AND(MONTH($AW265)=MONTH(BB$15),MONTH($AX265)=MONTH(BB$15)),
NETWORKDAYS.INTL($AW265,$AX265,1,_xlpm.VD)))),0)),
$DH265="месяц",
$DR265*BB265,
$DH265="неделя",
$DR265*BB265/7*(ROUNDUP((DAY(EOMONTH(BB$15,0)))/4,0))),
0)</f>
        <v/>
      </c>
      <c r="DV265" s="125">
        <f t="array" ref="DV265">
IFERROR(_xlfn.IFS(
$DH265="день_1",
$DR265*$BL265/($AX265-$AW265+1)*BC265*(DAY(EOMONTH(BC$15,0))),
$DH265="день_2",
$DR265/30*MAX(MIN($AX265,EOMONTH(BC$15,0))-MAX($AW265,BC$15)+1,),
$DH265="раб.день",
$DR265/30*(IFERROR(
_xlfn.LET(_xlpm.VD,
CHOOSE(
{1;2;3;4;5;6;7;8;9;10;11;12;13;14;15;16;17;18},
45658,45659,45660,45661,45662,45663,45664,45665,45711,45724,45778,45779,45785,45786,45820,45821,45965,46022),
_xlfn.LET(_xlpm.DD,
MAX(MIN($AX265,EOMONTH(BC$15,0))-MAX($AW265,BC$15),),
_xlfn.IFS(
AND(MONTH($AW265)=MONTH(BC$15),MONTH($AX265)&lt;&gt;MONTH(BC$15)),
NETWORKDAYS.INTL($AW265,$AW265+_xlpm.DD,1,_xlpm.VD),
AND(MONTH($AW265)&lt;&gt;MONTH(BC$15),MONTH($AX265)=MONTH(BC$15)),
NETWORKDAYS.INTL(($AX265)-_xlpm.DD,$AX265,1,_xlpm.VD),
AND(MONTH($AW265)&lt;MONTH(BC$15),MONTH($AX265)&gt;MONTH(BC$15)),
NETWORKDAYS.INTL((EOMONTH(BC$15-1,1))-_xlpm.DD,EOMONTH(BC$15-1,1),1,_xlpm.VD),
AND(MONTH($AW265)=MONTH(BC$15),MONTH($AX265)=MONTH(BC$15)),
NETWORKDAYS.INTL($AW265,$AX265,1,_xlpm.VD)))),0)),
$DH265="месяц",
$DR265*BC265,
$DH265="неделя",
$DR265*BC265/7*(ROUNDUP((DAY(EOMONTH(BC$15,0)))/4,0))),
0)</f>
        <v/>
      </c>
      <c r="DW265" s="125">
        <f t="array" ref="DW265">
IFERROR(_xlfn.IFS(
$DH265="день_1",
$DR265*$BL265/($AX265-$AW265+1)*BD265*(DAY(EOMONTH(BD$15,0))),
$DH265="день_2",
$DR265/30*MAX(MIN($AX265,EOMONTH(BD$15,0))-MAX($AW265,BD$15)+1,),
$DH265="раб.день",
$DR265/30*(IFERROR(
_xlfn.LET(_xlpm.VD,
CHOOSE(
{1;2;3;4;5;6;7;8;9;10;11;12;13;14;15;16;17;18},
45658,45659,45660,45661,45662,45663,45664,45665,45711,45724,45778,45779,45785,45786,45820,45821,45965,46022),
_xlfn.LET(_xlpm.DD,
MAX(MIN($AX265,EOMONTH(BD$15,0))-MAX($AW265,BD$15),),
_xlfn.IFS(
AND(MONTH($AW265)=MONTH(BD$15),MONTH($AX265)&lt;&gt;MONTH(BD$15)),
NETWORKDAYS.INTL($AW265,$AW265+_xlpm.DD,1,_xlpm.VD),
AND(MONTH($AW265)&lt;&gt;MONTH(BD$15),MONTH($AX265)=MONTH(BD$15)),
NETWORKDAYS.INTL(($AX265)-_xlpm.DD,$AX265,1,_xlpm.VD),
AND(MONTH($AW265)&lt;MONTH(BD$15),MONTH($AX265)&gt;MONTH(BD$15)),
NETWORKDAYS.INTL((EOMONTH(BD$15-1,1))-_xlpm.DD,EOMONTH(BD$15-1,1),1,_xlpm.VD),
AND(MONTH($AW265)=MONTH(BD$15),MONTH($AX265)=MONTH(BD$15)),
NETWORKDAYS.INTL($AW265,$AX265,1,_xlpm.VD)))),0)),
$DH265="месяц",
$DR265*BD265,
$DH265="неделя",
$DR265*BD265/7*(ROUNDUP((DAY(EOMONTH(BD$15,0)))/4,0))),
0)</f>
        <v/>
      </c>
      <c r="DX265" s="125">
        <f t="array" ref="DX265">
IFERROR(_xlfn.IFS(
$DH265="день_1",
$DR265*$BL265/($AX265-$AW265+1)*BE265*(DAY(EOMONTH(BE$15,0))),
$DH265="день_2",
$DR265/30*MAX(MIN($AX265,EOMONTH(BE$15,0))-MAX($AW265,BE$15)+1,),
$DH265="раб.день",
$DR265/30*(IFERROR(
_xlfn.LET(_xlpm.VD,
CHOOSE(
{1;2;3;4;5;6;7;8;9;10;11;12;13;14;15;16;17;18},
45658,45659,45660,45661,45662,45663,45664,45665,45711,45724,45778,45779,45785,45786,45820,45821,45965,46022),
_xlfn.LET(_xlpm.DD,
MAX(MIN($AX265,EOMONTH(BE$15,0))-MAX($AW265,BE$15),),
_xlfn.IFS(
AND(MONTH($AW265)=MONTH(BE$15),MONTH($AX265)&lt;&gt;MONTH(BE$15)),
NETWORKDAYS.INTL($AW265,$AW265+_xlpm.DD,1,_xlpm.VD),
AND(MONTH($AW265)&lt;&gt;MONTH(BE$15),MONTH($AX265)=MONTH(BE$15)),
NETWORKDAYS.INTL(($AX265)-_xlpm.DD,$AX265,1,_xlpm.VD),
AND(MONTH($AW265)&lt;MONTH(BE$15),MONTH($AX265)&gt;MONTH(BE$15)),
NETWORKDAYS.INTL((EOMONTH(BE$15-1,1))-_xlpm.DD,EOMONTH(BE$15-1,1),1,_xlpm.VD),
AND(MONTH($AW265)=MONTH(BE$15),MONTH($AX265)=MONTH(BE$15)),
NETWORKDAYS.INTL($AW265,$AX265,1,_xlpm.VD)))),0)),
$DH265="месяц",
$DR265*BE265,
$DH265="неделя",
$DR265*BE265/7*(ROUNDUP((DAY(EOMONTH(BE$15,0)))/4,0))),
0)</f>
        <v/>
      </c>
      <c r="DY265" s="125">
        <f t="array" ref="DY265">
IFERROR(_xlfn.IFS(
$DH265="день_1",
$DR265*$BL265/($AX265-$AW265+1)*BF265*(DAY(EOMONTH(BF$15,0))),
$DH265="день_2",
$DR265/30*MAX(MIN($AX265,EOMONTH(BF$15,0))-MAX($AW265,BF$15)+1,),
$DH265="раб.день",
$DR265/30*(IFERROR(
_xlfn.LET(_xlpm.VD,
CHOOSE(
{1;2;3;4;5;6;7;8;9;10;11;12;13;14;15;16;17;18},
45658,45659,45660,45661,45662,45663,45664,45665,45711,45724,45778,45779,45785,45786,45820,45821,45965,46022),
_xlfn.LET(_xlpm.DD,
MAX(MIN($AX265,EOMONTH(BF$15,0))-MAX($AW265,BF$15),),
_xlfn.IFS(
AND(MONTH($AW265)=MONTH(BF$15),MONTH($AX265)&lt;&gt;MONTH(BF$15)),
NETWORKDAYS.INTL($AW265,$AW265+_xlpm.DD,1,_xlpm.VD),
AND(MONTH($AW265)&lt;&gt;MONTH(BF$15),MONTH($AX265)=MONTH(BF$15)),
NETWORKDAYS.INTL(($AX265)-_xlpm.DD,$AX265,1,_xlpm.VD),
AND(MONTH($AW265)&lt;MONTH(BF$15),MONTH($AX265)&gt;MONTH(BF$15)),
NETWORKDAYS.INTL((EOMONTH(BF$15-1,1))-_xlpm.DD,EOMONTH(BF$15-1,1),1,_xlpm.VD),
AND(MONTH($AW265)=MONTH(BF$15),MONTH($AX265)=MONTH(BF$15)),
NETWORKDAYS.INTL($AW265,$AX265,1,_xlpm.VD)))),0)),
$DH265="месяц",
$DR265*BF265,
$DH265="неделя",
$DR265*BF265/7*(ROUNDUP((DAY(EOMONTH(BF$15,0)))/4,0))),
0)</f>
        <v/>
      </c>
      <c r="DZ265" s="125">
        <f t="array" ref="DZ265">
IFERROR(_xlfn.IFS(
$DH265="день_1",
$DR265*$BL265/($AX265-$AW265+1)*BG265*(DAY(EOMONTH(BG$15,0))),
$DH265="день_2",
$DR265/30*MAX(MIN($AX265,EOMONTH(BG$15,0))-MAX($AW265,BG$15)+1,),
$DH265="раб.день",
$DR265/30*(IFERROR(
_xlfn.LET(_xlpm.VD,
CHOOSE(
{1;2;3;4;5;6;7;8;9;10;11;12;13;14;15;16;17;18},
45658,45659,45660,45661,45662,45663,45664,45665,45711,45724,45778,45779,45785,45786,45820,45821,45965,46022),
_xlfn.LET(_xlpm.DD,
MAX(MIN($AX265,EOMONTH(BG$15,0))-MAX($AW265,BG$15),),
_xlfn.IFS(
AND(MONTH($AW265)=MONTH(BG$15),MONTH($AX265)&lt;&gt;MONTH(BG$15)),
NETWORKDAYS.INTL($AW265,$AW265+_xlpm.DD,1,_xlpm.VD),
AND(MONTH($AW265)&lt;&gt;MONTH(BG$15),MONTH($AX265)=MONTH(BG$15)),
NETWORKDAYS.INTL(($AX265)-_xlpm.DD,$AX265,1,_xlpm.VD),
AND(MONTH($AW265)&lt;MONTH(BG$15),MONTH($AX265)&gt;MONTH(BG$15)),
NETWORKDAYS.INTL((EOMONTH(BG$15-1,1))-_xlpm.DD,EOMONTH(BG$15-1,1),1,_xlpm.VD),
AND(MONTH($AW265)=MONTH(BG$15),MONTH($AX265)=MONTH(BG$15)),
NETWORKDAYS.INTL($AW265,$AX265,1,_xlpm.VD)))),0)),
$DH265="месяц",
$DR265*BG265,
$DH265="неделя",
$DR265*BG265/7*(ROUNDUP((DAY(EOMONTH(BG$15,0)))/4,0))),
0)</f>
        <v/>
      </c>
      <c r="EA265" s="125">
        <f t="array" ref="EA265">
IFERROR(_xlfn.IFS(
$DH265="день_1",
$DR265*$BL265/($AX265-$AW265+1)*BH265*(DAY(EOMONTH(BH$15,0))),
$DH265="день_2",
$DR265/30*MAX(MIN($AX265,EOMONTH(BH$15,0))-MAX($AW265,BH$15)+1,),
$DH265="раб.день",
$DR265/30*(IFERROR(
_xlfn.LET(_xlpm.VD,
CHOOSE(
{1;2;3;4;5;6;7;8;9;10;11;12;13;14;15;16;17;18},
45658,45659,45660,45661,45662,45663,45664,45665,45711,45724,45778,45779,45785,45786,45820,45821,45965,46022),
_xlfn.LET(_xlpm.DD,
MAX(MIN($AX265,EOMONTH(BH$15,0))-MAX($AW265,BH$15),),
_xlfn.IFS(
AND(MONTH($AW265)=MONTH(BH$15),MONTH($AX265)&lt;&gt;MONTH(BH$15)),
NETWORKDAYS.INTL($AW265,$AW265+_xlpm.DD,1,_xlpm.VD),
AND(MONTH($AW265)&lt;&gt;MONTH(BH$15),MONTH($AX265)=MONTH(BH$15)),
NETWORKDAYS.INTL(($AX265)-_xlpm.DD,$AX265,1,_xlpm.VD),
AND(MONTH($AW265)&lt;MONTH(BH$15),MONTH($AX265)&gt;MONTH(BH$15)),
NETWORKDAYS.INTL((EOMONTH(BH$15-1,1))-_xlpm.DD,EOMONTH(BH$15-1,1),1,_xlpm.VD),
AND(MONTH($AW265)=MONTH(BH$15),MONTH($AX265)=MONTH(BH$15)),
NETWORKDAYS.INTL($AW265,$AX265,1,_xlpm.VD)))),0)),
$DH265="месяц",
$DR265*BH265,
$DH265="неделя",
$DR265*BH265/7*(ROUNDUP((DAY(EOMONTH(BH$15,0)))/4,0))),
0)</f>
        <v/>
      </c>
      <c r="EB265" s="125">
        <f t="array" ref="EB265">
IFERROR(_xlfn.IFS(
$DH265="день_1",
$DR265*$BL265/($AX265-$AW265+1)*BI265*(DAY(EOMONTH(BI$15,0))),
$DH265="день_2",
$DR265/30*MAX(MIN($AX265,EOMONTH(BI$15,0))-MAX($AW265,BI$15)+1,),
$DH265="раб.день",
$DR265/30*(IFERROR(
_xlfn.LET(_xlpm.VD,
CHOOSE(
{1;2;3;4;5;6;7;8;9;10;11;12;13;14;15;16;17;18},
45658,45659,45660,45661,45662,45663,45664,45665,45711,45724,45778,45779,45785,45786,45820,45821,45965,46022),
_xlfn.LET(_xlpm.DD,
MAX(MIN($AX265,EOMONTH(BI$15,0))-MAX($AW265,BI$15),),
_xlfn.IFS(
AND(MONTH($AW265)=MONTH(BI$15),MONTH($AX265)&lt;&gt;MONTH(BI$15)),
NETWORKDAYS.INTL($AW265,$AW265+_xlpm.DD,1,_xlpm.VD),
AND(MONTH($AW265)&lt;&gt;MONTH(BI$15),MONTH($AX265)=MONTH(BI$15)),
NETWORKDAYS.INTL(($AX265)-_xlpm.DD,$AX265,1,_xlpm.VD),
AND(MONTH($AW265)&lt;MONTH(BI$15),MONTH($AX265)&gt;MONTH(BI$15)),
NETWORKDAYS.INTL((EOMONTH(BI$15-1,1))-_xlpm.DD,EOMONTH(BI$15-1,1),1,_xlpm.VD),
AND(MONTH($AW265)=MONTH(BI$15),MONTH($AX265)=MONTH(BI$15)),
NETWORKDAYS.INTL($AW265,$AX265,1,_xlpm.VD)))),0)),
$DH265="месяц",
$DR265*BI265,
$DH265="неделя",
$DR265*BI265/7*(ROUNDUP((DAY(EOMONTH(BI$15,0)))/4,0))),
0)</f>
        <v/>
      </c>
      <c r="EC265" s="125">
        <f t="array" ref="EC265">
IFERROR(_xlfn.IFS(
$DH265="день_1",
$DR265*$BL265/($AX265-$AW265+1)*BJ265*(DAY(EOMONTH(BJ$15,0))),
$DH265="день_2",
$DR265/30*MAX(MIN($AX265,EOMONTH(BJ$15,0))-MAX($AW265,BJ$15)+1,),
$DH265="раб.день",
$DR265/30*(IFERROR(
_xlfn.LET(_xlpm.VD,
CHOOSE(
{1;2;3;4;5;6;7;8;9;10;11;12;13;14;15;16;17;18},
45658,45659,45660,45661,45662,45663,45664,45665,45711,45724,45778,45779,45785,45786,45820,45821,45965,46022),
_xlfn.LET(_xlpm.DD,
MAX(MIN($AX265,EOMONTH(BJ$15,0))-MAX($AW265,BJ$15),),
_xlfn.IFS(
AND(MONTH($AW265)=MONTH(BJ$15),MONTH($AX265)&lt;&gt;MONTH(BJ$15)),
NETWORKDAYS.INTL($AW265,$AW265+_xlpm.DD,1,_xlpm.VD),
AND(MONTH($AW265)&lt;&gt;MONTH(BJ$15),MONTH($AX265)=MONTH(BJ$15)),
NETWORKDAYS.INTL(($AX265)-_xlpm.DD,$AX265,1,_xlpm.VD),
AND(MONTH($AW265)&lt;MONTH(BJ$15),MONTH($AX265)&gt;MONTH(BJ$15)),
NETWORKDAYS.INTL((EOMONTH(BJ$15-1,1))-_xlpm.DD,EOMONTH(BJ$15-1,1),1,_xlpm.VD),
AND(MONTH($AW265)=MONTH(BJ$15),MONTH($AX265)=MONTH(BJ$15)),
NETWORKDAYS.INTL($AW265,$AX265,1,_xlpm.VD)))),0)),
$DH265="месяц",
$DR265*BJ265,
$DH265="неделя",
$DR265*BJ265/7*(ROUNDUP((DAY(EOMONTH(BJ$15,0)))/4,0))),
0)</f>
        <v/>
      </c>
      <c r="ED265" s="125">
        <f t="array" ref="ED265">
IFERROR(_xlfn.IFS(
$DH265="день_1",
$DR265*$BL265/($AX265-$AW265+1)*BK265*(DAY(EOMONTH(BK$15,0))),
$DH265="день_2",
$DR265/30*MAX(MIN($AX265,EOMONTH(BK$15,0))-MAX($AW265,BK$15)+1,),
$DH265="раб.день",
$DR265/30*(IFERROR(
_xlfn.LET(_xlpm.VD,
CHOOSE(
{1;2;3;4;5;6;7;8;9;10;11;12;13;14;15;16;17;18},
45658,45659,45660,45661,45662,45663,45664,45665,45711,45724,45778,45779,45785,45786,45820,45821,45965,46022),
_xlfn.LET(_xlpm.DD,
MAX(MIN($AX265,EOMONTH(BK$15,0))-MAX($AW265,BK$15),),
_xlfn.IFS(
AND(MONTH($AW265)=MONTH(BK$15),MONTH($AX265)&lt;&gt;MONTH(BK$15)),
NETWORKDAYS.INTL($AW265,$AW265+_xlpm.DD,1,_xlpm.VD),
AND(MONTH($AW265)&lt;&gt;MONTH(BK$15),MONTH($AX265)=MONTH(BK$15)),
NETWORKDAYS.INTL(($AX265)-_xlpm.DD,$AX265,1,_xlpm.VD),
AND(MONTH($AW265)&lt;MONTH(BK$15),MONTH($AX265)&gt;MONTH(BK$15)),
NETWORKDAYS.INTL((EOMONTH(BK$15-1,1))-_xlpm.DD,EOMONTH(BK$15-1,1),1,_xlpm.VD),
AND(MONTH($AW265)=MONTH(BK$15),MONTH($AX265)=MONTH(BK$15)),
NETWORKDAYS.INTL($AW265,$AX265,1,_xlpm.VD)))),0)),
$DH265="месяц",
$DR265*BK265,
$DH265="неделя",
$DR265*BK265/7*(ROUNDUP((DAY(EOMONTH(BK$15,0)))/4,0))),
0)</f>
        <v/>
      </c>
      <c r="EE265" s="125">
        <f>SUM($DS265,$DT265,$DU265,$DV265,$DW265,$DX265,$DY265,$DZ265,$EA265,$EB265,$EC265,$ED265)</f>
        <v/>
      </c>
      <c r="EF265" s="125">
        <f>IFERROR(ROUND($EE265*(1+$EP265),2),0)</f>
        <v/>
      </c>
      <c r="EG265" s="128" t="n">
        <v>1</v>
      </c>
      <c r="EH265" s="126" t="n">
        <v>0</v>
      </c>
      <c r="EI265" s="126">
        <f>ROUND(SUM($EH265:$EH265)*SUM($AB265:$AB265)*$EG265,2)</f>
        <v/>
      </c>
      <c r="EJ265" s="126">
        <f>ROUND($EI265*(1+$EP265),2)</f>
        <v/>
      </c>
      <c r="EK265" s="126" t="n">
        <v>0</v>
      </c>
      <c r="EL265" s="126">
        <f>ROUND(SUM($EK265:$EK265)*SUM($AB265:$AB265)*$EG265,2)</f>
        <v/>
      </c>
      <c r="EM265" s="126">
        <f>ROUND($EL265*(1+$EP265),2)</f>
        <v/>
      </c>
      <c r="EN265" s="126">
        <f>SUM($EE265,$EI265,$EL265)</f>
        <v/>
      </c>
      <c r="EO265" s="126">
        <f>SUM($EF265,$EJ265,$EM265)</f>
        <v/>
      </c>
      <c r="EP265" s="59" t="inlineStr">
        <is>
          <t>20%</t>
        </is>
      </c>
      <c r="EQ265" s="59" t="n"/>
      <c r="ER265" s="60">
        <f t="array" ref="ER265">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MATCH(ES265,
{"AMS";"RussOutdoor";"HD Outdoor";"Ingroup";"IQ";"Ledproduction";"LisChannel";"Logic";"Media-PPL";"NovikovTV | НовиковТВ";"SMA";"SOK";"КрокусТВ | CrocusTV | IndoorTV";"Сити";"ТЯК Москва"},
0)),"")</f>
        <v/>
      </c>
      <c r="ES265" s="60" t="n"/>
      <c r="ET265" s="60">
        <f t="array" ref="ET265">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MATCH(ES265,
{"AMS";"RussOutdoor";"HD Outdoor";"Ingroup";"IQ";"Ledproduction";"LisChannel";"Logic";"Media-PPL";"NovikovTV | НовиковТВ";"SMA";"SOK";"КрокусТВ | CrocusTV | IndoorTV";"Сити";"ТЯК Москва"},
0)),"")</f>
        <v/>
      </c>
      <c r="EU265" s="60" t="n"/>
      <c r="EV265" s="60" t="n"/>
      <c r="EX265" s="110">
        <f t="array" ref="EX265">
($AR265/30
+N("ТРАФИК ПЛОЩАДКИ"))*
(IFERROR(
_xlfn.LET(
_xlpm.GPR,
HLOOKUP($L265,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(MATCH($T265,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IF($Q265="цифровой",_xlpm.GPR/$AG265,_xlpm.GPR/60)),
0)
+N("DWELL TIME"))*
(IF($AB265=0,0,IF($AB265=1,0.3,IF($AB265=2,0.5,IF($AB265&gt;2,1))))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_xlfn.IFS($AC265="да",1.2,$AC265="нет",1)*
_xlfn.IFS($AD265="да",1.2,$AD265="нет",1)*
IF(R265="статический",1,1.2)*
$X265*
INDEX(
{1.2;1;1.2;1.2;1;1.2;1.2;1.2;1.2;1.2;1.2;1;1.2;1.2;1.2;1.2;1;1;1.2;1.2;1.2;1;1;1;1;1.2;1.2;1.2;1.2;1;1;1;1;1.2;1.2;1.2;1.2;1.2;1.2;1.2;1.2;1;1;1.2;1;1;1;1;1.5;1;1;1.5;1.5;1.2},
MATCH($Q265,_xlpm.MI,0)))&gt;{0.02;0.04;0.06;0.1;0.2;0.4;0.6;0.8;1;2;4;6})),
{0;1;2;3;4;5;6;7;8;9;10;11;12},
0)))
+N("КОЭФФИЦИЕНТ КОНТАКТА"))))*
(_xlfn.IFS($X265&lt;0.1,$X265/1000,$X265&gt;25,5.2,AND($X265&gt;=0.1,$X265&lt;=25),(($X265*2+0.1)/10)*($X265/10)))*
IFERROR((_xlfn.LET(
_xlpm.MA,
{0;0.8;0.85;0.9;0.95;1},
_xlpm.MAA,
{0;1;2;3;4;5},
INDEX(_xlpm.MA,MATCH(SUMPRODUCT(--((IF(ROUND(_xlpm.MAA,1)&gt;5,5,ROUND($AB265,1)))&gt;{0;1;2;3;4;5})),_xlpm.MAA,0)))
+N("КОЭФФИЦИЕНТ КОЛ-ВО КОНСТРУКЦИЙ")),1)*
$AB265,0))*
(IF($Q265="цифровой",$AG265/15*$AI265,1)
+N("ДЛЯ ЦИФРЫ"))</f>
        <v/>
      </c>
      <c r="EY265" s="110">
        <f>IFERROR(EX265*AY265,0)</f>
        <v/>
      </c>
      <c r="EZ265" s="131">
        <f>IFERROR(DP265/EY265*1000,0)</f>
        <v/>
      </c>
      <c r="FA265" s="112">
        <f>IFERROR(FC265/FB265,0)</f>
        <v/>
      </c>
      <c r="FB265" s="112">
        <f>IFERROR((FC265/(EY265/FF265*#REF!))*0.825,0)</f>
        <v/>
      </c>
      <c r="FC265" s="112">
        <f>IFERROR(((EX265*30/AR265)*100)/30,0)</f>
        <v/>
      </c>
      <c r="FD265" s="112">
        <f>IFERROR(EY265/G265*100%,0)</f>
        <v/>
      </c>
      <c r="FE265" s="112">
        <f>IFERROR(FD265/FC265*100%,0)</f>
        <v/>
      </c>
      <c r="FF265" s="110">
        <f>IFERROR(AR265/30*AY265,0)</f>
        <v/>
      </c>
    </row>
    <row r="266" ht="13" customHeight="1">
      <c r="A266" s="59" t="n"/>
      <c r="B266" s="60" t="n"/>
      <c r="C266" s="60" t="n"/>
      <c r="D266" s="60">
        <f t="array" ref="D266">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MATCH($E266,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66" s="60">
        <f t="array" ref="E266">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MATCH($F266,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66" s="60" t="inlineStr"/>
      <c r="G266" s="60" t="n"/>
      <c r="H266" s="60">
        <f t="array" ref="H266">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MATCH($I266,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66" s="60" t="n"/>
      <c r="J266" s="60" t="n"/>
      <c r="K266" s="60" t="n"/>
      <c r="L266" s="60" t="n"/>
      <c r="M266" s="60" t="n"/>
      <c r="N266" s="60" t="n"/>
      <c r="O266" s="60" t="n"/>
      <c r="P266" s="60">
        <f t="array" ref="P266">
_xlfn.IFS(
ISNUMBER(MATCH($Q266,{"шелфбаннер","разделитель","монетница","чековая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ISNUMBER(MATCH($Q266,{"LED/LCD","видеокулер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ISNUMBER(MATCH($Q266,{"автомобиль","машина","выставочное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ISNUMBER(MATCH($Q266,{"билборд","лифтовая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ISNUMBER(MATCH($Q266,{"навигация","подвесной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ISNUMBER(MATCH($Q266,{"движущаяся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ISNUMBER(MATCH($Q266,{"каталог","журнал"},)),
"Пресса",
$Q266="","")</f>
        <v/>
      </c>
      <c r="Q266" s="60" t="n"/>
      <c r="R266" s="60">
        <f t="array" ref="R266">
IFERROR(
_xlfn.IFS(
OR(ISNUMBER(MATCH($Q266,{"экспозиция","макет","стенд","автостенд","авто стенд","выставочное пространство","выставочные стенды","модульные выставочные стенды","3Д конструкция","3D конструкция"},)),P266="Экспонирование"),
"нестандартный",
ISNUMBER(MATCH($Q266,{"скроллер","призматрон"},)),
"динамический",
$P266="Видео",
"цифровой",
OR($P266="Пресса",$P266="Щит",$P266="POSm",$P266="Подвес",$P266="Брендирование/оклейка"),
"статический"),"")</f>
        <v/>
      </c>
      <c r="S266" s="59" t="n"/>
      <c r="T266" s="60" t="n"/>
      <c r="U266" s="60" t="n"/>
      <c r="V266" s="60">
        <f>
IF(P266="Видео",
"цифровой постер/ролик",
IF(ISNUMBER(MATCH(Q266,{"короб световой","короб световой | лайтбокс","короб световой | кристалайт","лайтбокс","лайт бокс","кристалайт","LB","lightbox"},)),
"бэклит",
IF(P266="Брендирование/оклейка",
"перфарированная пленка/самоклейка",
IF(P266="Экспонирование",
"под запрос",
IF(P266="Подвес",
"баннер/ткань",
"")))))</f>
        <v/>
      </c>
      <c r="W266" s="59" t="n"/>
      <c r="X266" s="59" t="n"/>
      <c r="Y266" s="59" t="n"/>
      <c r="Z266" s="61" t="n"/>
      <c r="AA266" s="61" t="n"/>
      <c r="AB266" s="61">
        <f>IF(BL266&gt;0,Z266,0)</f>
        <v/>
      </c>
      <c r="AC266" s="59" t="n"/>
      <c r="AD266" s="59" t="n"/>
      <c r="AE266" s="59" t="n"/>
      <c r="AF266" s="59" t="n"/>
      <c r="AG266" s="59" t="n"/>
      <c r="AH266" s="59" t="n"/>
      <c r="AI266" s="59" t="n"/>
      <c r="AJ266" s="59" t="n"/>
      <c r="AK266" s="59" t="n"/>
      <c r="AL266" s="62">
        <f>IFERROR(IF(OR(R266="статический",R266="динамический",R266="нестандартный",R266="",R266=""),"-",IF(AND(AH266="-",AI266="-"),"-",AK266*3600/AH266*AI266)),"-")</f>
        <v/>
      </c>
      <c r="AM266" s="62">
        <f>IFERROR(IF(OR(R266="статический",R266="динамический",R266="",R266="", R266="BTL",R266="нестандартный"),"-",AG266*AI266*AL266/60),"-")</f>
        <v/>
      </c>
      <c r="AN266" s="63">
        <f>IFERROR(IF(AH266="","-",AG266*AI266/AH266),"-")</f>
        <v/>
      </c>
      <c r="AO266" s="59">
        <f>IFERROR(IF(OR($R266="статический",$R266="динамический",$R266="",$R266="",$R266="BTL",$R266="нестандартный"),"-",$AL266*$AY266),"-")</f>
        <v/>
      </c>
      <c r="AP266" s="62">
        <f>IFERROR(IF(OR($R266="статический",$R266="динамический",$R266="",$R266="",$R266="BTL",$R266="нестандартный"),"-",$AM266*AY266),"-")</f>
        <v/>
      </c>
      <c r="AQ266" s="64" t="n"/>
      <c r="AR266" s="61" t="n"/>
      <c r="AS266" s="61" t="n"/>
      <c r="AT266" s="61" t="n"/>
      <c r="AU266" s="65" t="n"/>
      <c r="AV266" s="124">
        <f>IFERROR(DR266/AT266*1000,"n/a")</f>
        <v/>
      </c>
      <c r="AW266" s="67" t="n"/>
      <c r="AX266" s="67" t="n"/>
      <c r="AY266" s="43">
        <f>IFERROR(IF(OR($AW266="",$AX266=""),"",_xlfn.DAYS($AX266+1,$AW266)),"")</f>
        <v/>
      </c>
      <c r="AZ266" s="68">
        <f t="array" ref="AZ266">
_xlfn.LET(_xlpm.COEFF,
IF($AW266+$AX266=0,0,IF(MAX(MIN($AX266,EOMONTH(AZ$15,0))-MAX($AW266,AZ$15)+1,)&gt;0,1,0)),
_xlfn.IFS(
$ES266="LisChannel",
_xlpm.COEFF*
INDEX({1;1;1.2;1.2;1;1;1;1;1.2;1.2;1.2;1.2},
MATCH(MONTH(AZ$15),
{1,2,3,4,5,6,7,8,9,10,11,12})),
CONCATENATE($ES266," ",$L266)="RussOutdoor метро",
_xlpm.COEFF*
INDEX({0.8;0.9;1.1;1.1;1;1;1;1;1.1;1.1;1.1;1.1},
MATCH(MONTH(AZ$15),
{1,2,3,4,5,6,7,8,9,10,11,12})),
$ES266&lt;&gt;"LisChannel",
_xlpm.COEFF,
$ES266&lt;&gt;"RussOutdoor",
_xlpm.COEFF))</f>
        <v/>
      </c>
      <c r="BA266" s="68">
        <f t="array" ref="BA266">
_xlfn.LET(_xlpm.COEFF,
IF($AW266+$AX266=0,0,IF(MAX(MIN($AX266,EOMONTH(BA$15,0))-MAX($AW266,BA$15)+1,)&gt;0,1,0)),
_xlfn.IFS(
$ES266="LisChannel",
_xlpm.COEFF*
INDEX({1;1;1.2;1.2;1;1;1;1;1.2;1.2;1.2;1.2},
MATCH(MONTH(BA$15),
{1,2,3,4,5,6,7,8,9,10,11,12})),
CONCATENATE($ES266," ",$L266)="RussOutdoor метро",
_xlpm.COEFF*
INDEX({0.8;0.9;1.1;1.1;1;1;1;1;1.1;1.1;1.1;1.1},
MATCH(MONTH(BA$15),
{1,2,3,4,5,6,7,8,9,10,11,12})),
$ES266&lt;&gt;"LisChannel",
_xlpm.COEFF,
$ES266&lt;&gt;"RussOutdoor",
_xlpm.COEFF))</f>
        <v/>
      </c>
      <c r="BB266" s="68">
        <f t="array" ref="BB266">
_xlfn.LET(_xlpm.COEFF,
IF($AW266+$AX266=0,0,IF(MAX(MIN($AX266,EOMONTH(BB$15,0))-MAX($AW266,BB$15)+1,)&gt;0,1,0)),
_xlfn.IFS(
$ES266="LisChannel",
_xlpm.COEFF*
INDEX({1;1;1.2;1.2;1;1;1;1;1.2;1.2;1.2;1.2},
MATCH(MONTH(BB$15),
{1,2,3,4,5,6,7,8,9,10,11,12})),
CONCATENATE($ES266," ",$L266)="RussOutdoor метро",
_xlpm.COEFF*
INDEX({0.8;0.9;1.1;1.1;1;1;1;1;1.1;1.1;1.1;1.1},
MATCH(MONTH(BB$15),
{1,2,3,4,5,6,7,8,9,10,11,12})),
$ES266&lt;&gt;"LisChannel",
_xlpm.COEFF,
$ES266&lt;&gt;"RussOutdoor",
_xlpm.COEFF))</f>
        <v/>
      </c>
      <c r="BC266" s="68">
        <f t="array" ref="BC266">
_xlfn.LET(_xlpm.COEFF,
IF($AW266+$AX266=0,0,IF(MAX(MIN($AX266,EOMONTH(BC$15,0))-MAX($AW266,BC$15)+1,)&gt;0,1,0)),
_xlfn.IFS(
$ES266="LisChannel",
_xlpm.COEFF*
INDEX({1;1;1.2;1.2;1;1;1;1;1.2;1.2;1.2;1.2},
MATCH(MONTH(BC$15),
{1,2,3,4,5,6,7,8,9,10,11,12})),
CONCATENATE($ES266," ",$L266)="RussOutdoor метро",
_xlpm.COEFF*
INDEX({0.8;0.9;1.1;1.1;1;1;1;1;1.1;1.1;1.1;1.1},
MATCH(MONTH(BC$15),
{1,2,3,4,5,6,7,8,9,10,11,12})),
$ES266&lt;&gt;"LisChannel",
_xlpm.COEFF,
$ES266&lt;&gt;"RussOutdoor",
_xlpm.COEFF))</f>
        <v/>
      </c>
      <c r="BD266" s="68">
        <f t="array" ref="BD266">
_xlfn.LET(_xlpm.COEFF,
IF($AW266+$AX266=0,0,IF(MAX(MIN($AX266,EOMONTH(BD$15,0))-MAX($AW266,BD$15)+1,)&gt;0,1,0)),
_xlfn.IFS(
$ES266="LisChannel",
_xlpm.COEFF*
INDEX({1;1;1.2;1.2;1;1;1;1;1.2;1.2;1.2;1.2},
MATCH(MONTH(BD$15),
{1,2,3,4,5,6,7,8,9,10,11,12})),
CONCATENATE($ES266," ",$L266)="RussOutdoor метро",
_xlpm.COEFF*
INDEX({0.8;0.9;1.1;1.1;1;1;1;1;1.1;1.1;1.1;1.1},
MATCH(MONTH(BD$15),
{1,2,3,4,5,6,7,8,9,10,11,12})),
$ES266&lt;&gt;"LisChannel",
_xlpm.COEFF,
$ES266&lt;&gt;"RussOutdoor",
_xlpm.COEFF))</f>
        <v/>
      </c>
      <c r="BE266" s="68">
        <f t="array" ref="BE266">
_xlfn.LET(_xlpm.COEFF,
IF($AW266+$AX266=0,0,IF(MAX(MIN($AX266,EOMONTH(BE$15,0))-MAX($AW266,BE$15)+1,)&gt;0,1,0)),
_xlfn.IFS(
$ES266="LisChannel",
_xlpm.COEFF*
INDEX({1;1;1.2;1.2;1;1;1;1;1.2;1.2;1.2;1.2},
MATCH(MONTH(BE$15),
{1,2,3,4,5,6,7,8,9,10,11,12})),
CONCATENATE($ES266," ",$L266)="RussOutdoor метро",
_xlpm.COEFF*
INDEX({0.8;0.9;1.1;1.1;1;1;1;1;1.1;1.1;1.1;1.1},
MATCH(MONTH(BE$15),
{1,2,3,4,5,6,7,8,9,10,11,12})),
$ES266&lt;&gt;"LisChannel",
_xlpm.COEFF,
$ES266&lt;&gt;"RussOutdoor",
_xlpm.COEFF))</f>
        <v/>
      </c>
      <c r="BF266" s="68">
        <f t="array" ref="BF266">
_xlfn.LET(_xlpm.COEFF,
IF($AW266+$AX266=0,0,IF(MAX(MIN($AX266,EOMONTH(BF$15,0))-MAX($AW266,BF$15)+1,)&gt;0,1,0)),
_xlfn.IFS(
$ES266="LisChannel",
_xlpm.COEFF*
INDEX({1;1;1.2;1.2;1;1;1;1;1.2;1.2;1.2;1.2},
MATCH(MONTH(BF$15),
{1,2,3,4,5,6,7,8,9,10,11,12})),
CONCATENATE($ES266," ",$L266)="RussOutdoor метро",
_xlpm.COEFF*
INDEX({0.8;0.9;1.1;1.1;1;1;1;1;1.1;1.1;1.1;1.1},
MATCH(MONTH(BF$15),
{1,2,3,4,5,6,7,8,9,10,11,12})),
$ES266&lt;&gt;"LisChannel",
_xlpm.COEFF,
$ES266&lt;&gt;"RussOutdoor",
_xlpm.COEFF))</f>
        <v/>
      </c>
      <c r="BG266" s="68">
        <f t="array" ref="BG266">
_xlfn.LET(_xlpm.COEFF,
IF($AW266+$AX266=0,0,IF(MAX(MIN($AX266,EOMONTH(BG$15,0))-MAX($AW266,BG$15)+1,)&gt;0,1,0)),
_xlfn.IFS(
$ES266="LisChannel",
_xlpm.COEFF*
INDEX({1;1;1.2;1.2;1;1;1;1;1.2;1.2;1.2;1.2},
MATCH(MONTH(BG$15),
{1,2,3,4,5,6,7,8,9,10,11,12})),
CONCATENATE($ES266," ",$L266)="RussOutdoor метро",
_xlpm.COEFF*
INDEX({0.8;0.9;1.1;1.1;1;1;1;1;1.1;1.1;1.1;1.1},
MATCH(MONTH(BG$15),
{1,2,3,4,5,6,7,8,9,10,11,12})),
$ES266&lt;&gt;"LisChannel",
_xlpm.COEFF,
$ES266&lt;&gt;"RussOutdoor",
_xlpm.COEFF))</f>
        <v/>
      </c>
      <c r="BH266" s="68">
        <f t="array" ref="BH266">
_xlfn.LET(_xlpm.COEFF,
IF($AW266+$AX266=0,0,IF(MAX(MIN($AX266,EOMONTH(BH$15,0))-MAX($AW266,BH$15)+1,)&gt;0,1,0)),
_xlfn.IFS(
$ES266="LisChannel",
_xlpm.COEFF*
INDEX({1;1;1.2;1.2;1;1;1;1;1.2;1.2;1.2;1.2},
MATCH(MONTH(BH$15),
{1,2,3,4,5,6,7,8,9,10,11,12})),
CONCATENATE($ES266," ",$L266)="RussOutdoor метро",
_xlpm.COEFF*
INDEX({0.8;0.9;1.1;1.1;1;1;1;1;1.1;1.1;1.1;1.1},
MATCH(MONTH(BH$15),
{1,2,3,4,5,6,7,8,9,10,11,12})),
$ES266&lt;&gt;"LisChannel",
_xlpm.COEFF,
$ES266&lt;&gt;"RussOutdoor",
_xlpm.COEFF))</f>
        <v/>
      </c>
      <c r="BI266" s="68">
        <f t="array" ref="BI266">
_xlfn.LET(_xlpm.COEFF,
IF($AW266+$AX266=0,0,IF(MAX(MIN($AX266,EOMONTH(BI$15,0))-MAX($AW266,BI$15)+1,)&gt;0,1,0)),
_xlfn.IFS(
$ES266="LisChannel",
_xlpm.COEFF*
INDEX({1;1;1.2;1.2;1;1;1;1;1.2;1.2;1.2;1.2},
MATCH(MONTH(BI$15),
{1,2,3,4,5,6,7,8,9,10,11,12})),
CONCATENATE($ES266," ",$L266)="RussOutdoor метро",
_xlpm.COEFF*
INDEX({0.8;0.9;1.1;1.1;1;1;1;1;1.1;1.1;1.1;1.1},
MATCH(MONTH(BI$15),
{1,2,3,4,5,6,7,8,9,10,11,12})),
$ES266&lt;&gt;"LisChannel",
_xlpm.COEFF,
$ES266&lt;&gt;"RussOutdoor",
_xlpm.COEFF))</f>
        <v/>
      </c>
      <c r="BJ266" s="68">
        <f t="array" ref="BJ266">
_xlfn.LET(_xlpm.COEFF,
IF($AW266+$AX266=0,0,IF(MAX(MIN($AX266,EOMONTH(BJ$15,0))-MAX($AW266,BJ$15)+1,)&gt;0,1,0)),
_xlfn.IFS(
$ES266="LisChannel",
_xlpm.COEFF*
INDEX({1;1;1.2;1.2;1;1;1;1;1.2;1.2;1.2;1.2},
MATCH(MONTH(BJ$15),
{1,2,3,4,5,6,7,8,9,10,11,12})),
CONCATENATE($ES266," ",$L266)="RussOutdoor метро",
_xlpm.COEFF*
INDEX({0.8;0.9;1.1;1.1;1;1;1;1;1.1;1.1;1.1;1.1},
MATCH(MONTH(BJ$15),
{1,2,3,4,5,6,7,8,9,10,11,12})),
$ES266&lt;&gt;"LisChannel",
_xlpm.COEFF,
$ES266&lt;&gt;"RussOutdoor",
_xlpm.COEFF))</f>
        <v/>
      </c>
      <c r="BK266" s="68">
        <f t="array" ref="BK266">
_xlfn.LET(_xlpm.COEFF,
IF($AW266+$AX266=0,0,IF(MAX(MIN($AX266,EOMONTH(BK$15,0))-MAX($AW266,BK$15)+1,)&gt;0,1,0)),
_xlfn.IFS(
$ES266="LisChannel",
_xlpm.COEFF*
INDEX({1;1;1.2;1.2;1;1;1;1;1.2;1.2;1.2;1.2},
MATCH(MONTH(BK$15),
{1,2,3,4,5,6,7,8,9,10,11,12})),
CONCATENATE($ES266," ",$L266)="RussOutdoor метро",
_xlpm.COEFF*
INDEX({0.8;0.9;1.1;1.1;1;1;1;1;1.1;1.1;1.1;1.1},
MATCH(MONTH(BK$15),
{1,2,3,4,5,6,7,8,9,10,11,12})),
$ES266&lt;&gt;"LisChannel",
_xlpm.COEFF,
$ES266&lt;&gt;"RussOutdoor",
_xlpm.COEFF))</f>
        <v/>
      </c>
      <c r="BL266" s="62">
        <f>COUNTIFS($AZ266:$BK266,"&gt;0")</f>
        <v/>
      </c>
      <c r="BM266" s="65" t="n"/>
      <c r="BN266" s="125">
        <f>$DJ266</f>
        <v/>
      </c>
      <c r="BO266" s="63">
        <f>$DQ266</f>
        <v/>
      </c>
      <c r="BP266" s="125">
        <f>
IFERROR(
IF($BL266=0,0,
$BN266*(1-$BO266)),
0)</f>
        <v/>
      </c>
      <c r="BQ266" s="125">
        <f t="array" ref="BQ266">
IFERROR(
_xlfn.IFS(
$DH266="день_1",
$BP266*$BL266/($AX266-$AW266+1)*AZ266*(DAY(EOMONTH(AZ$15,0))),
$DH266="день_2",
$BP266/30*MAX(MIN($AX266,EOMONTH(AZ$15,0))-MAX($AW266,AZ$15)+1,),
$DH266="раб.день",
$BP266/30*(IFERROR(
_xlfn.LET(_xlpm.VD,
CHOOSE(
{1;2;3;4;5;6;7;8;9;10;11;12;13;14;15;16;17;18},
45658,45659,45660,45661,45662,45663,45664,45665,45711,45724,45778,45779,45785,45786,45820,45821,45965,46022),
_xlfn.LET(_xlpm.DD,
MAX(MIN($AX266,EOMONTH(AZ$15,0))-MAX($AW266,AZ$15),),
_xlfn.IFS(
AND(MONTH($AW266)=MONTH(AZ$15),MONTH($AX266)&lt;&gt;MONTH(AZ$15)),
NETWORKDAYS.INTL($AW266,$AW266+_xlpm.DD,1,_xlpm.VD),
AND(MONTH($AW266)&lt;&gt;MONTH(AZ$15),MONTH($AX266)=MONTH(AZ$15)),
NETWORKDAYS.INTL(($AX266)-_xlpm.DD,$AX266,1,_xlpm.VD),
AND(MONTH($AW266)&lt;MONTH(AZ$15),MONTH($AX266)&gt;MONTH(AZ$15)),
NETWORKDAYS.INTL((EOMONTH(AZ$15-1,1))-_xlpm.DD,EOMONTH(AZ$15-1,1),1,_xlpm.VD),
AND(MONTH($AW266)=MONTH(AZ$15),MONTH($AX266)=MONTH(AZ$15)),
NETWORKDAYS.INTL($AW266,$AX266,1,_xlpm.VD)))),0)),
$DH266="месяц",
$BP266*AZ266,
$DH266="неделя",
$BP266*AZ266/7*(ROUNDUP((DAY(EOMONTH(AZ$15,0)))/4,0))),
0)</f>
        <v/>
      </c>
      <c r="BR266" s="125">
        <f t="array" ref="BR266">
IFERROR(
_xlfn.IFS(
$DH266="день_1",
$BP266*$BL266/($AX266-$AW266+1)*BA266*(DAY(EOMONTH(BA$15,0))),
$DH266="день_2",
$BP266/30*MAX(MIN($AX266,EOMONTH(BA$15,0))-MAX($AW266,BA$15)+1,),
$DH266="раб.день",
$BP266/30*(IFERROR(
_xlfn.LET(_xlpm.VD,
CHOOSE(
{1;2;3;4;5;6;7;8;9;10;11;12;13;14;15;16;17;18},
45658,45659,45660,45661,45662,45663,45664,45665,45711,45724,45778,45779,45785,45786,45820,45821,45965,46022),
_xlfn.LET(_xlpm.DD,
MAX(MIN($AX266,EOMONTH(BA$15,0))-MAX($AW266,BA$15),),
_xlfn.IFS(
AND(MONTH($AW266)=MONTH(BA$15),MONTH($AX266)&lt;&gt;MONTH(BA$15)),
NETWORKDAYS.INTL($AW266,$AW266+_xlpm.DD,1,_xlpm.VD),
AND(MONTH($AW266)&lt;&gt;MONTH(BA$15),MONTH($AX266)=MONTH(BA$15)),
NETWORKDAYS.INTL(($AX266)-_xlpm.DD,$AX266,1,_xlpm.VD),
AND(MONTH($AW266)&lt;MONTH(BA$15),MONTH($AX266)&gt;MONTH(BA$15)),
NETWORKDAYS.INTL((EOMONTH(BA$15-1,1))-_xlpm.DD,EOMONTH(BA$15-1,1),1,_xlpm.VD),
AND(MONTH($AW266)=MONTH(BA$15),MONTH($AX266)=MONTH(BA$15)),
NETWORKDAYS.INTL($AW266,$AX266,1,_xlpm.VD)))),0)),
$DH266="месяц",
$BP266*BA266,
$DH266="неделя",
$BP266*BA266/7*(ROUNDUP((DAY(EOMONTH(BA$15,0)))/4,0))),
0)</f>
        <v/>
      </c>
      <c r="BS266" s="125">
        <f t="array" ref="BS266">
IFERROR(
_xlfn.IFS(
$DH266="день_1",
$BP266*$BL266/($AX266-$AW266+1)*BB266*(DAY(EOMONTH(BB$15,0))),
$DH266="день_2",
$BP266/30*MAX(MIN($AX266,EOMONTH(BB$15,0))-MAX($AW266,BB$15)+1,),
$DH266="раб.день",
$BP266/30*(IFERROR(
_xlfn.LET(_xlpm.VD,
CHOOSE(
{1;2;3;4;5;6;7;8;9;10;11;12;13;14;15;16;17;18},
45658,45659,45660,45661,45662,45663,45664,45665,45711,45724,45778,45779,45785,45786,45820,45821,45965,46022),
_xlfn.LET(_xlpm.DD,
MAX(MIN($AX266,EOMONTH(BB$15,0))-MAX($AW266,BB$15),),
_xlfn.IFS(
AND(MONTH($AW266)=MONTH(BB$15),MONTH($AX266)&lt;&gt;MONTH(BB$15)),
NETWORKDAYS.INTL($AW266,$AW266+_xlpm.DD,1,_xlpm.VD),
AND(MONTH($AW266)&lt;&gt;MONTH(BB$15),MONTH($AX266)=MONTH(BB$15)),
NETWORKDAYS.INTL(($AX266)-_xlpm.DD,$AX266,1,_xlpm.VD),
AND(MONTH($AW266)&lt;MONTH(BB$15),MONTH($AX266)&gt;MONTH(BB$15)),
NETWORKDAYS.INTL((EOMONTH(BB$15-1,1))-_xlpm.DD,EOMONTH(BB$15-1,1),1,_xlpm.VD),
AND(MONTH($AW266)=MONTH(BB$15),MONTH($AX266)=MONTH(BB$15)),
NETWORKDAYS.INTL($AW266,$AX266,1,_xlpm.VD)))),0)),
$DH266="месяц",
$BP266*BB266,
$DH266="неделя",
$BP266*BB266/7*(ROUNDUP((DAY(EOMONTH(BB$15,0)))/4,0))),
0)</f>
        <v/>
      </c>
      <c r="BT266" s="125">
        <f t="array" ref="BT266">
IFERROR(
_xlfn.IFS(
$DH266="день_1",
$BP266*$BL266/($AX266-$AW266+1)*BC266*(DAY(EOMONTH(BC$15,0))),
$DH266="день_2",
$BP266/30*MAX(MIN($AX266,EOMONTH(BC$15,0))-MAX($AW266,BC$15)+1,),
$DH266="раб.день",
$BP266/30*(IFERROR(
_xlfn.LET(_xlpm.VD,
CHOOSE(
{1;2;3;4;5;6;7;8;9;10;11;12;13;14;15;16;17;18},
45658,45659,45660,45661,45662,45663,45664,45665,45711,45724,45778,45779,45785,45786,45820,45821,45965,46022),
_xlfn.LET(_xlpm.DD,
MAX(MIN($AX266,EOMONTH(BC$15,0))-MAX($AW266,BC$15),),
_xlfn.IFS(
AND(MONTH($AW266)=MONTH(BC$15),MONTH($AX266)&lt;&gt;MONTH(BC$15)),
NETWORKDAYS.INTL($AW266,$AW266+_xlpm.DD,1,_xlpm.VD),
AND(MONTH($AW266)&lt;&gt;MONTH(BC$15),MONTH($AX266)=MONTH(BC$15)),
NETWORKDAYS.INTL(($AX266)-_xlpm.DD,$AX266,1,_xlpm.VD),
AND(MONTH($AW266)&lt;MONTH(BC$15),MONTH($AX266)&gt;MONTH(BC$15)),
NETWORKDAYS.INTL((EOMONTH(BC$15-1,1))-_xlpm.DD,EOMONTH(BC$15-1,1),1,_xlpm.VD),
AND(MONTH($AW266)=MONTH(BC$15),MONTH($AX266)=MONTH(BC$15)),
NETWORKDAYS.INTL($AW266,$AX266,1,_xlpm.VD)))),0)),
$DH266="месяц",
$BP266*BC266,
$DH266="неделя",
$BP266*BC266/7*(ROUNDUP((DAY(EOMONTH(BC$15,0)))/4,0))),
0)</f>
        <v/>
      </c>
      <c r="BU266" s="125">
        <f t="array" ref="BU266">
IFERROR(
_xlfn.IFS(
$DH266="день_1",
$BP266*$BL266/($AX266-$AW266+1)*BD266*(DAY(EOMONTH(BD$15,0))),
$DH266="день_2",
$BP266/30*MAX(MIN($AX266,EOMONTH(BD$15,0))-MAX($AW266,BD$15)+1,),
$DH266="раб.день",
$BP266/30*(IFERROR(
_xlfn.LET(_xlpm.VD,
CHOOSE(
{1;2;3;4;5;6;7;8;9;10;11;12;13;14;15;16;17;18},
45658,45659,45660,45661,45662,45663,45664,45665,45711,45724,45778,45779,45785,45786,45820,45821,45965,46022),
_xlfn.LET(_xlpm.DD,
MAX(MIN($AX266,EOMONTH(BD$15,0))-MAX($AW266,BD$15),),
_xlfn.IFS(
AND(MONTH($AW266)=MONTH(BD$15),MONTH($AX266)&lt;&gt;MONTH(BD$15)),
NETWORKDAYS.INTL($AW266,$AW266+_xlpm.DD,1,_xlpm.VD),
AND(MONTH($AW266)&lt;&gt;MONTH(BD$15),MONTH($AX266)=MONTH(BD$15)),
NETWORKDAYS.INTL(($AX266)-_xlpm.DD,$AX266,1,_xlpm.VD),
AND(MONTH($AW266)&lt;MONTH(BD$15),MONTH($AX266)&gt;MONTH(BD$15)),
NETWORKDAYS.INTL((EOMONTH(BD$15-1,1))-_xlpm.DD,EOMONTH(BD$15-1,1),1,_xlpm.VD),
AND(MONTH($AW266)=MONTH(BD$15),MONTH($AX266)=MONTH(BD$15)),
NETWORKDAYS.INTL($AW266,$AX266,1,_xlpm.VD)))),0)),
$DH266="месяц",
$BP266*BD266,
$DH266="неделя",
$BP266*BD266/7*(ROUNDUP((DAY(EOMONTH(BD$15,0)))/4,0))),
0)</f>
        <v/>
      </c>
      <c r="BV266" s="125">
        <f t="array" ref="BV266">
IFERROR(
_xlfn.IFS(
$DH266="день_1",
$BP266*$BL266/($AX266-$AW266+1)*BE266*(DAY(EOMONTH(BE$15,0))),
$DH266="день_2",
$BP266/30*MAX(MIN($AX266,EOMONTH(BE$15,0))-MAX($AW266,BE$15)+1,),
$DH266="раб.день",
$BP266/30*(IFERROR(
_xlfn.LET(_xlpm.VD,
CHOOSE(
{1;2;3;4;5;6;7;8;9;10;11;12;13;14;15;16;17;18},
45658,45659,45660,45661,45662,45663,45664,45665,45711,45724,45778,45779,45785,45786,45820,45821,45965,46022),
_xlfn.LET(_xlpm.DD,
MAX(MIN($AX266,EOMONTH(BE$15,0))-MAX($AW266,BE$15),),
_xlfn.IFS(
AND(MONTH($AW266)=MONTH(BE$15),MONTH($AX266)&lt;&gt;MONTH(BE$15)),
NETWORKDAYS.INTL($AW266,$AW266+_xlpm.DD,1,_xlpm.VD),
AND(MONTH($AW266)&lt;&gt;MONTH(BE$15),MONTH($AX266)=MONTH(BE$15)),
NETWORKDAYS.INTL(($AX266)-_xlpm.DD,$AX266,1,_xlpm.VD),
AND(MONTH($AW266)&lt;MONTH(BE$15),MONTH($AX266)&gt;MONTH(BE$15)),
NETWORKDAYS.INTL((EOMONTH(BE$15-1,1))-_xlpm.DD,EOMONTH(BE$15-1,1),1,_xlpm.VD),
AND(MONTH($AW266)=MONTH(BE$15),MONTH($AX266)=MONTH(BE$15)),
NETWORKDAYS.INTL($AW266,$AX266,1,_xlpm.VD)))),0)),
$DH266="месяц",
$BP266*BE266,
$DH266="неделя",
$BP266*BE266/7*(ROUNDUP((DAY(EOMONTH(BE$15,0)))/4,0))),
0)</f>
        <v/>
      </c>
      <c r="BW266" s="125">
        <f t="array" ref="BW266">
IFERROR(
_xlfn.IFS(
$DH266="день_1",
$BP266*$BL266/($AX266-$AW266+1)*BF266*(DAY(EOMONTH(BF$15,0))),
$DH266="день_2",
$BP266/30*MAX(MIN($AX266,EOMONTH(BF$15,0))-MAX($AW266,BF$15)+1,),
$DH266="раб.день",
$BP266/30*(IFERROR(
_xlfn.LET(_xlpm.VD,
CHOOSE(
{1;2;3;4;5;6;7;8;9;10;11;12;13;14;15;16;17;18},
45658,45659,45660,45661,45662,45663,45664,45665,45711,45724,45778,45779,45785,45786,45820,45821,45965,46022),
_xlfn.LET(_xlpm.DD,
MAX(MIN($AX266,EOMONTH(BF$15,0))-MAX($AW266,BF$15),),
_xlfn.IFS(
AND(MONTH($AW266)=MONTH(BF$15),MONTH($AX266)&lt;&gt;MONTH(BF$15)),
NETWORKDAYS.INTL($AW266,$AW266+_xlpm.DD,1,_xlpm.VD),
AND(MONTH($AW266)&lt;&gt;MONTH(BF$15),MONTH($AX266)=MONTH(BF$15)),
NETWORKDAYS.INTL(($AX266)-_xlpm.DD,$AX266,1,_xlpm.VD),
AND(MONTH($AW266)&lt;MONTH(BF$15),MONTH($AX266)&gt;MONTH(BF$15)),
NETWORKDAYS.INTL((EOMONTH(BF$15-1,1))-_xlpm.DD,EOMONTH(BF$15-1,1),1,_xlpm.VD),
AND(MONTH($AW266)=MONTH(BF$15),MONTH($AX266)=MONTH(BF$15)),
NETWORKDAYS.INTL($AW266,$AX266,1,_xlpm.VD)))),0)),
$DH266="месяц",
$BP266*BF266,
$DH266="неделя",
$BP266*BF266/7*(ROUNDUP((DAY(EOMONTH(BF$15,0)))/4,0))),
0)</f>
        <v/>
      </c>
      <c r="BX266" s="125">
        <f t="array" ref="BX266">
IFERROR(
_xlfn.IFS(
$DH266="день_1",
$BP266*$BL266/($AX266-$AW266+1)*BG266*(DAY(EOMONTH(BG$15,0))),
$DH266="день_2",
$BP266/30*MAX(MIN($AX266,EOMONTH(BG$15,0))-MAX($AW266,BG$15)+1,),
$DH266="раб.день",
$BP266/30*(IFERROR(
_xlfn.LET(_xlpm.VD,
CHOOSE(
{1;2;3;4;5;6;7;8;9;10;11;12;13;14;15;16;17;18},
45658,45659,45660,45661,45662,45663,45664,45665,45711,45724,45778,45779,45785,45786,45820,45821,45965,46022),
_xlfn.LET(_xlpm.DD,
MAX(MIN($AX266,EOMONTH(BG$15,0))-MAX($AW266,BG$15),),
_xlfn.IFS(
AND(MONTH($AW266)=MONTH(BG$15),MONTH($AX266)&lt;&gt;MONTH(BG$15)),
NETWORKDAYS.INTL($AW266,$AW266+_xlpm.DD,1,_xlpm.VD),
AND(MONTH($AW266)&lt;&gt;MONTH(BG$15),MONTH($AX266)=MONTH(BG$15)),
NETWORKDAYS.INTL(($AX266)-_xlpm.DD,$AX266,1,_xlpm.VD),
AND(MONTH($AW266)&lt;MONTH(BG$15),MONTH($AX266)&gt;MONTH(BG$15)),
NETWORKDAYS.INTL((EOMONTH(BG$15-1,1))-_xlpm.DD,EOMONTH(BG$15-1,1),1,_xlpm.VD),
AND(MONTH($AW266)=MONTH(BG$15),MONTH($AX266)=MONTH(BG$15)),
NETWORKDAYS.INTL($AW266,$AX266,1,_xlpm.VD)))),0)),
$DH266="месяц",
$BP266*BG266,
$DH266="неделя",
$BP266*BG266/7*(ROUNDUP((DAY(EOMONTH(BG$15,0)))/4,0))),
0)</f>
        <v/>
      </c>
      <c r="BY266" s="125">
        <f t="array" ref="BY266">
IFERROR(
_xlfn.IFS(
$DH266="день_1",
$BP266*$BL266/($AX266-$AW266+1)*BH266*(DAY(EOMONTH(BH$15,0))),
$DH266="день_2",
$BP266/30*MAX(MIN($AX266,EOMONTH(BH$15,0))-MAX($AW266,BH$15)+1,),
$DH266="раб.день",
$BP266/30*(IFERROR(
_xlfn.LET(_xlpm.VD,
CHOOSE(
{1;2;3;4;5;6;7;8;9;10;11;12;13;14;15;16;17;18},
45658,45659,45660,45661,45662,45663,45664,45665,45711,45724,45778,45779,45785,45786,45820,45821,45965,46022),
_xlfn.LET(_xlpm.DD,
MAX(MIN($AX266,EOMONTH(BH$15,0))-MAX($AW266,BH$15),),
_xlfn.IFS(
AND(MONTH($AW266)=MONTH(BH$15),MONTH($AX266)&lt;&gt;MONTH(BH$15)),
NETWORKDAYS.INTL($AW266,$AW266+_xlpm.DD,1,_xlpm.VD),
AND(MONTH($AW266)&lt;&gt;MONTH(BH$15),MONTH($AX266)=MONTH(BH$15)),
NETWORKDAYS.INTL(($AX266)-_xlpm.DD,$AX266,1,_xlpm.VD),
AND(MONTH($AW266)&lt;MONTH(BH$15),MONTH($AX266)&gt;MONTH(BH$15)),
NETWORKDAYS.INTL((EOMONTH(BH$15-1,1))-_xlpm.DD,EOMONTH(BH$15-1,1),1,_xlpm.VD),
AND(MONTH($AW266)=MONTH(BH$15),MONTH($AX266)=MONTH(BH$15)),
NETWORKDAYS.INTL($AW266,$AX266,1,_xlpm.VD)))),0)),
$DH266="месяц",
$BP266*BH266,
$DH266="неделя",
$BP266*BH266/7*(ROUNDUP((DAY(EOMONTH(BH$15,0)))/4,0))),
0)</f>
        <v/>
      </c>
      <c r="BZ266" s="125">
        <f t="array" ref="BZ266">
IFERROR(
_xlfn.IFS(
$DH266="день_1",
$BP266*$BL266/($AX266-$AW266+1)*BI266*(DAY(EOMONTH(BI$15,0))),
$DH266="день_2",
$BP266/30*MAX(MIN($AX266,EOMONTH(BI$15,0))-MAX($AW266,BI$15)+1,),
$DH266="раб.день",
$BP266/30*(IFERROR(
_xlfn.LET(_xlpm.VD,
CHOOSE(
{1;2;3;4;5;6;7;8;9;10;11;12;13;14;15;16;17;18},
45658,45659,45660,45661,45662,45663,45664,45665,45711,45724,45778,45779,45785,45786,45820,45821,45965,46022),
_xlfn.LET(_xlpm.DD,
MAX(MIN($AX266,EOMONTH(BI$15,0))-MAX($AW266,BI$15),),
_xlfn.IFS(
AND(MONTH($AW266)=MONTH(BI$15),MONTH($AX266)&lt;&gt;MONTH(BI$15)),
NETWORKDAYS.INTL($AW266,$AW266+_xlpm.DD,1,_xlpm.VD),
AND(MONTH($AW266)&lt;&gt;MONTH(BI$15),MONTH($AX266)=MONTH(BI$15)),
NETWORKDAYS.INTL(($AX266)-_xlpm.DD,$AX266,1,_xlpm.VD),
AND(MONTH($AW266)&lt;MONTH(BI$15),MONTH($AX266)&gt;MONTH(BI$15)),
NETWORKDAYS.INTL((EOMONTH(BI$15-1,1))-_xlpm.DD,EOMONTH(BI$15-1,1),1,_xlpm.VD),
AND(MONTH($AW266)=MONTH(BI$15),MONTH($AX266)=MONTH(BI$15)),
NETWORKDAYS.INTL($AW266,$AX266,1,_xlpm.VD)))),0)),
$DH266="месяц",
$BP266*BI266,
$DH266="неделя",
$BP266*BI266/7*(ROUNDUP((DAY(EOMONTH(BI$15,0)))/4,0))),
0)</f>
        <v/>
      </c>
      <c r="CA266" s="125">
        <f t="array" ref="CA266">
IFERROR(
_xlfn.IFS(
$DH266="день_1",
$BP266*$BL266/($AX266-$AW266+1)*BJ266*(DAY(EOMONTH(BJ$15,0))),
$DH266="день_2",
$BP266/30*MAX(MIN($AX266,EOMONTH(BJ$15,0))-MAX($AW266,BJ$15)+1,),
$DH266="раб.день",
$BP266/30*(IFERROR(
_xlfn.LET(_xlpm.VD,
CHOOSE(
{1;2;3;4;5;6;7;8;9;10;11;12;13;14;15;16;17;18},
45658,45659,45660,45661,45662,45663,45664,45665,45711,45724,45778,45779,45785,45786,45820,45821,45965,46022),
_xlfn.LET(_xlpm.DD,
MAX(MIN($AX266,EOMONTH(BJ$15,0))-MAX($AW266,BJ$15),),
_xlfn.IFS(
AND(MONTH($AW266)=MONTH(BJ$15),MONTH($AX266)&lt;&gt;MONTH(BJ$15)),
NETWORKDAYS.INTL($AW266,$AW266+_xlpm.DD,1,_xlpm.VD),
AND(MONTH($AW266)&lt;&gt;MONTH(BJ$15),MONTH($AX266)=MONTH(BJ$15)),
NETWORKDAYS.INTL(($AX266)-_xlpm.DD,$AX266,1,_xlpm.VD),
AND(MONTH($AW266)&lt;MONTH(BJ$15),MONTH($AX266)&gt;MONTH(BJ$15)),
NETWORKDAYS.INTL((EOMONTH(BJ$15-1,1))-_xlpm.DD,EOMONTH(BJ$15-1,1),1,_xlpm.VD),
AND(MONTH($AW266)=MONTH(BJ$15),MONTH($AX266)=MONTH(BJ$15)),
NETWORKDAYS.INTL($AW266,$AX266,1,_xlpm.VD)))),0)),
$DH266="месяц",
$BP266*BJ266,
$DH266="неделя",
$BP266*BJ266/7*(ROUNDUP((DAY(EOMONTH(BJ$15,0)))/4,0))),
0)</f>
        <v/>
      </c>
      <c r="CB266" s="125">
        <f t="array" ref="CB266">
IFERROR(
_xlfn.IFS(
$DH266="день_1",
$BP266*$BL266/($AX266-$AW266+1)*BK266*(DAY(EOMONTH(BK$15,0))),
$DH266="день_2",
$BP266/30*MAX(MIN($AX266,EOMONTH(BK$15,0))-MAX($AW266,BK$15)+1,),
$DH266="раб.день",
$BP266/30*(IFERROR(
_xlfn.LET(_xlpm.VD,
CHOOSE(
{1;2;3;4;5;6;7;8;9;10;11;12;13;14;15;16;17;18},
45658,45659,45660,45661,45662,45663,45664,45665,45711,45724,45778,45779,45785,45786,45820,45821,45965,46022),
_xlfn.LET(_xlpm.DD,
MAX(MIN($AX266,EOMONTH(BK$15,0))-MAX($AW266,BK$15),),
_xlfn.IFS(
AND(MONTH($AW266)=MONTH(BK$15),MONTH($AX266)&lt;&gt;MONTH(BK$15)),
NETWORKDAYS.INTL($AW266,$AW266+_xlpm.DD,1,_xlpm.VD),
AND(MONTH($AW266)&lt;&gt;MONTH(BK$15),MONTH($AX266)=MONTH(BK$15)),
NETWORKDAYS.INTL(($AX266)-_xlpm.DD,$AX266,1,_xlpm.VD),
AND(MONTH($AW266)&lt;MONTH(BK$15),MONTH($AX266)&gt;MONTH(BK$15)),
NETWORKDAYS.INTL((EOMONTH(BK$15-1,1))-_xlpm.DD,EOMONTH(BK$15-1,1),1,_xlpm.VD),
AND(MONTH($AW266)=MONTH(BK$15),MONTH($AX266)=MONTH(BK$15)),
NETWORKDAYS.INTL($AW266,$AX266,1,_xlpm.VD)))),0)),
$DH266="месяц",
$BP266*BK266,
$DH266="неделя",
$BP266*BK266/7*(ROUNDUP((DAY(EOMONTH(BK$15,0)))/4,0))),
0)</f>
        <v/>
      </c>
      <c r="CC266" s="125">
        <f>SUM($BQ266:$CB266)</f>
        <v/>
      </c>
      <c r="CD266" s="126">
        <f>SUM($EH266:$EH266)</f>
        <v/>
      </c>
      <c r="CE266" s="126">
        <f>$CD266*$AB266</f>
        <v/>
      </c>
      <c r="CF266" s="126">
        <f>SUM($EK266:$EK266)</f>
        <v/>
      </c>
      <c r="CG266" s="126">
        <f>$CF266*$AB266</f>
        <v/>
      </c>
      <c r="CH266" s="126">
        <f>SUM($CC266,$CE266,$CG266)</f>
        <v/>
      </c>
      <c r="CI266" s="126">
        <f>$CH266*(1+$CM266)</f>
        <v/>
      </c>
      <c r="CJ266" s="127" t="n">
        <v>0</v>
      </c>
      <c r="CK266" s="126">
        <f>SUM($CH266:$CH266)*(1+$CJ266)</f>
        <v/>
      </c>
      <c r="CL266" s="126">
        <f>SUM($CH266:$CH266)*(1+$CM266)</f>
        <v/>
      </c>
      <c r="CM266" s="59" t="inlineStr">
        <is>
          <t>20%</t>
        </is>
      </c>
      <c r="CN266" s="59" t="n"/>
      <c r="CO266" s="72" t="n"/>
      <c r="CP266" s="59" t="n"/>
      <c r="CQ266" s="73" t="n"/>
      <c r="CR266" s="73" t="n"/>
      <c r="CS266" s="73" t="n"/>
      <c r="CT266" s="72" t="n"/>
      <c r="CU266" s="79" t="inlineStr">
        <is>
          <t> </t>
        </is>
      </c>
      <c r="CV266" s="60" t="n"/>
      <c r="CW266" s="60" t="n"/>
      <c r="CX266" s="60" t="n"/>
      <c r="CY266" s="127">
        <f>IFERROR(($CC266-$EE266)/($EE266/(1-$DQ266)),0)</f>
        <v/>
      </c>
      <c r="CZ266" s="127">
        <f>IFERROR(1-$EI266/($CE266),0)</f>
        <v/>
      </c>
      <c r="DA266" s="127">
        <f>IFERROR(1-$EL266/($CG266),0)</f>
        <v/>
      </c>
      <c r="DB266" s="126">
        <f>ROUND(IFERROR(($CI266/(1+$CM266)-$EN266),0),2)</f>
        <v/>
      </c>
      <c r="DC266" s="128" t="n"/>
      <c r="DD266" s="125" t="n"/>
      <c r="DE266" s="75" t="n">
        <v>0</v>
      </c>
      <c r="DF266" s="128" t="n"/>
      <c r="DG266" s="125">
        <f>IF($DC266=0,0,$DD266*($DC266*100%-$DE266*$DF266))*SUM($AB266:$AB266)</f>
        <v/>
      </c>
      <c r="DH266" s="129" t="inlineStr">
        <is>
          <t>месяц</t>
        </is>
      </c>
      <c r="DI266" s="130">
        <f t="array" ref="DI266">IFERROR(
IF($ES266="LisChannel",
(ROUND(((INDEX({174.625;153.888888888889;130.972222222222},MATCH($AI266,{2;3;4}),0))*$AG266*$AI266),2)),0),0)</f>
        <v/>
      </c>
      <c r="DJ266" s="130">
        <f>
_xlfn.LET(_xlpm.X,
IFERROR(
IF($ES266="НовиковТВ",
(_xlfn.LET(_xlpm.NTV,
_xlfn.LET(_xlpm.MIN,350000,
IF(SUMIFS($DI:$DI,$ES:$ES,"НовиковТВ")&lt;=_xlpm.MIN,
(SUMIFS($DI:$DI,$ES:$ES,"НовиковТВ")/(COUNTIFS($ES:$ES,"НовиковТВ")))*_xlpm.MIN/SUMIFS($DI:$DI,$ES:$ES,"НовиковТВ"),
DI266)),
_xlpm.NTV+$DG266/(1-(1-(_xlpm.NTV)*(1-$DL266)*(1-$DM266)*(1-$DN266)*(1-$DO266)*(1-$DP266)/_xlpm.NTV))))/(1+$EP266),
$DI266+$DG266/(1-(1-($DI266)*(1-$DL266)*(1-$DM266)*(1-$DN266)*(1-$DO266)*(1-$DP266)/$DI266))),
0),
_xlpm.X*(1+$CM266)*(1+$CW266)-_xlpm.X*(1+$CM266)+_xlpm.X)</f>
        <v/>
      </c>
      <c r="DK266" s="125" t="inlineStr">
        <is>
          <t>послед.</t>
        </is>
      </c>
      <c r="DL266" s="63" t="n">
        <v>0</v>
      </c>
      <c r="DM266" s="63" t="n">
        <v>0</v>
      </c>
      <c r="DN266" s="63" t="n">
        <v>0</v>
      </c>
      <c r="DO266" s="63" t="n">
        <v>0</v>
      </c>
      <c r="DP266" s="63" t="n">
        <v>0</v>
      </c>
      <c r="DQ266" s="63">
        <f t="array" ref="DQ266">IFERROR(_xlfn.IFS(
$DK266="послед.",1-(1-$DL266)*(1-$DM266)*(1-$DN266)*(1-$DO266)*(1-$DP266),
$DK266="сумм.",$DL266+$DM266+$DN266+$DO266+$DP266),
0)</f>
        <v/>
      </c>
      <c r="DR266" s="125">
        <f t="array" ref="DR266">
IFERROR(
_xlfn.IFS(
$BL266=0,
0,
$BL266&gt;0,
_xlfn.IFS($DK266="послед.",
$DJ266*(1-$DL266)*(1-$DM266)*(1-$DN266)*(1-$DO266)*(1-$DP266),
$DK266="сумм.",
$DJ266*(1-($DL266+$DM266+$DN266+$DO266+$DP266)))),0)</f>
        <v/>
      </c>
      <c r="DS266" s="125">
        <f t="array" ref="DS266">
IFERROR(_xlfn.IFS(
$DH266="день_1",
$DR266*$BL266/($AX266-$AW266+1)*AZ266*(DAY(EOMONTH(AZ$15,0))),
$DH266="день_2",
$DR266/30*MAX(MIN($AX266,EOMONTH(AZ$15,0))-MAX($AW266,AZ$15)+1,),
$DH266="раб.день",
$DR266/30*(IFERROR(
_xlfn.LET(_xlpm.VD,
CHOOSE(
{1;2;3;4;5;6;7;8;9;10;11;12;13;14;15;16;17;18},
45658,45659,45660,45661,45662,45663,45664,45665,45711,45724,45778,45779,45785,45786,45820,45821,45965,46022),
_xlfn.LET(_xlpm.DD,
MAX(MIN($AX266,EOMONTH(AZ$15,0))-MAX($AW266,AZ$15),),
_xlfn.IFS(
AND(MONTH($AW266)=MONTH(AZ$15),MONTH($AX266)&lt;&gt;MONTH(AZ$15)),
NETWORKDAYS.INTL($AW266,$AW266+_xlpm.DD,1,_xlpm.VD),
AND(MONTH($AW266)&lt;&gt;MONTH(AZ$15),MONTH($AX266)=MONTH(AZ$15)),
NETWORKDAYS.INTL(($AX266)-_xlpm.DD,$AX266,1,_xlpm.VD),
AND(MONTH($AW266)&lt;MONTH(AZ$15),MONTH($AX266)&gt;MONTH(AZ$15)),
NETWORKDAYS.INTL((EOMONTH(AZ$15-1,1))-_xlpm.DD,EOMONTH(AZ$15-1,1),1,_xlpm.VD),
AND(MONTH($AW266)=MONTH(AZ$15),MONTH($AX266)=MONTH(AZ$15)),
NETWORKDAYS.INTL($AW266,$AX266,1,_xlpm.VD)))),0)),
$DH266="месяц",
$DR266*AZ266,
$DH266="неделя",
$DR266*AZ266/7*(ROUNDUP((DAY(EOMONTH(AZ$15,0)))/4,0))),
0)</f>
        <v/>
      </c>
      <c r="DT266" s="125">
        <f t="array" ref="DT266">
IFERROR(_xlfn.IFS(
$DH266="день_1",
$DR266*$BL266/($AX266-$AW266+1)*BA266*(DAY(EOMONTH(BA$15,0))),
$DH266="день_2",
$DR266/30*MAX(MIN($AX266,EOMONTH(BA$15,0))-MAX($AW266,BA$15)+1,),
$DH266="раб.день",
$DR266/30*(IFERROR(
_xlfn.LET(_xlpm.VD,
CHOOSE(
{1;2;3;4;5;6;7;8;9;10;11;12;13;14;15;16;17;18},
45658,45659,45660,45661,45662,45663,45664,45665,45711,45724,45778,45779,45785,45786,45820,45821,45965,46022),
_xlfn.LET(_xlpm.DD,
MAX(MIN($AX266,EOMONTH(BA$15,0))-MAX($AW266,BA$15),),
_xlfn.IFS(
AND(MONTH($AW266)=MONTH(BA$15),MONTH($AX266)&lt;&gt;MONTH(BA$15)),
NETWORKDAYS.INTL($AW266,$AW266+_xlpm.DD,1,_xlpm.VD),
AND(MONTH($AW266)&lt;&gt;MONTH(BA$15),MONTH($AX266)=MONTH(BA$15)),
NETWORKDAYS.INTL(($AX266)-_xlpm.DD,$AX266,1,_xlpm.VD),
AND(MONTH($AW266)&lt;MONTH(BA$15),MONTH($AX266)&gt;MONTH(BA$15)),
NETWORKDAYS.INTL((EOMONTH(BA$15-1,1))-_xlpm.DD,EOMONTH(BA$15-1,1),1,_xlpm.VD),
AND(MONTH($AW266)=MONTH(BA$15),MONTH($AX266)=MONTH(BA$15)),
NETWORKDAYS.INTL($AW266,$AX266,1,_xlpm.VD)))),0)),
$DH266="месяц",
$DR266*BA266,
$DH266="неделя",
$DR266*BA266/7*(ROUNDUP((DAY(EOMONTH(BA$15,0)))/4,0))),
0)</f>
        <v/>
      </c>
      <c r="DU266" s="125">
        <f t="array" ref="DU266">
IFERROR(_xlfn.IFS(
$DH266="день_1",
$DR266*$BL266/($AX266-$AW266+1)*BB266*(DAY(EOMONTH(BB$15,0))),
$DH266="день_2",
$DR266/30*MAX(MIN($AX266,EOMONTH(BB$15,0))-MAX($AW266,BB$15)+1,),
$DH266="раб.день",
$DR266/30*(IFERROR(
_xlfn.LET(_xlpm.VD,
CHOOSE(
{1;2;3;4;5;6;7;8;9;10;11;12;13;14;15;16;17;18},
45658,45659,45660,45661,45662,45663,45664,45665,45711,45724,45778,45779,45785,45786,45820,45821,45965,46022),
_xlfn.LET(_xlpm.DD,
MAX(MIN($AX266,EOMONTH(BB$15,0))-MAX($AW266,BB$15),),
_xlfn.IFS(
AND(MONTH($AW266)=MONTH(BB$15),MONTH($AX266)&lt;&gt;MONTH(BB$15)),
NETWORKDAYS.INTL($AW266,$AW266+_xlpm.DD,1,_xlpm.VD),
AND(MONTH($AW266)&lt;&gt;MONTH(BB$15),MONTH($AX266)=MONTH(BB$15)),
NETWORKDAYS.INTL(($AX266)-_xlpm.DD,$AX266,1,_xlpm.VD),
AND(MONTH($AW266)&lt;MONTH(BB$15),MONTH($AX266)&gt;MONTH(BB$15)),
NETWORKDAYS.INTL((EOMONTH(BB$15-1,1))-_xlpm.DD,EOMONTH(BB$15-1,1),1,_xlpm.VD),
AND(MONTH($AW266)=MONTH(BB$15),MONTH($AX266)=MONTH(BB$15)),
NETWORKDAYS.INTL($AW266,$AX266,1,_xlpm.VD)))),0)),
$DH266="месяц",
$DR266*BB266,
$DH266="неделя",
$DR266*BB266/7*(ROUNDUP((DAY(EOMONTH(BB$15,0)))/4,0))),
0)</f>
        <v/>
      </c>
      <c r="DV266" s="125">
        <f t="array" ref="DV266">
IFERROR(_xlfn.IFS(
$DH266="день_1",
$DR266*$BL266/($AX266-$AW266+1)*BC266*(DAY(EOMONTH(BC$15,0))),
$DH266="день_2",
$DR266/30*MAX(MIN($AX266,EOMONTH(BC$15,0))-MAX($AW266,BC$15)+1,),
$DH266="раб.день",
$DR266/30*(IFERROR(
_xlfn.LET(_xlpm.VD,
CHOOSE(
{1;2;3;4;5;6;7;8;9;10;11;12;13;14;15;16;17;18},
45658,45659,45660,45661,45662,45663,45664,45665,45711,45724,45778,45779,45785,45786,45820,45821,45965,46022),
_xlfn.LET(_xlpm.DD,
MAX(MIN($AX266,EOMONTH(BC$15,0))-MAX($AW266,BC$15),),
_xlfn.IFS(
AND(MONTH($AW266)=MONTH(BC$15),MONTH($AX266)&lt;&gt;MONTH(BC$15)),
NETWORKDAYS.INTL($AW266,$AW266+_xlpm.DD,1,_xlpm.VD),
AND(MONTH($AW266)&lt;&gt;MONTH(BC$15),MONTH($AX266)=MONTH(BC$15)),
NETWORKDAYS.INTL(($AX266)-_xlpm.DD,$AX266,1,_xlpm.VD),
AND(MONTH($AW266)&lt;MONTH(BC$15),MONTH($AX266)&gt;MONTH(BC$15)),
NETWORKDAYS.INTL((EOMONTH(BC$15-1,1))-_xlpm.DD,EOMONTH(BC$15-1,1),1,_xlpm.VD),
AND(MONTH($AW266)=MONTH(BC$15),MONTH($AX266)=MONTH(BC$15)),
NETWORKDAYS.INTL($AW266,$AX266,1,_xlpm.VD)))),0)),
$DH266="месяц",
$DR266*BC266,
$DH266="неделя",
$DR266*BC266/7*(ROUNDUP((DAY(EOMONTH(BC$15,0)))/4,0))),
0)</f>
        <v/>
      </c>
      <c r="DW266" s="125">
        <f t="array" ref="DW266">
IFERROR(_xlfn.IFS(
$DH266="день_1",
$DR266*$BL266/($AX266-$AW266+1)*BD266*(DAY(EOMONTH(BD$15,0))),
$DH266="день_2",
$DR266/30*MAX(MIN($AX266,EOMONTH(BD$15,0))-MAX($AW266,BD$15)+1,),
$DH266="раб.день",
$DR266/30*(IFERROR(
_xlfn.LET(_xlpm.VD,
CHOOSE(
{1;2;3;4;5;6;7;8;9;10;11;12;13;14;15;16;17;18},
45658,45659,45660,45661,45662,45663,45664,45665,45711,45724,45778,45779,45785,45786,45820,45821,45965,46022),
_xlfn.LET(_xlpm.DD,
MAX(MIN($AX266,EOMONTH(BD$15,0))-MAX($AW266,BD$15),),
_xlfn.IFS(
AND(MONTH($AW266)=MONTH(BD$15),MONTH($AX266)&lt;&gt;MONTH(BD$15)),
NETWORKDAYS.INTL($AW266,$AW266+_xlpm.DD,1,_xlpm.VD),
AND(MONTH($AW266)&lt;&gt;MONTH(BD$15),MONTH($AX266)=MONTH(BD$15)),
NETWORKDAYS.INTL(($AX266)-_xlpm.DD,$AX266,1,_xlpm.VD),
AND(MONTH($AW266)&lt;MONTH(BD$15),MONTH($AX266)&gt;MONTH(BD$15)),
NETWORKDAYS.INTL((EOMONTH(BD$15-1,1))-_xlpm.DD,EOMONTH(BD$15-1,1),1,_xlpm.VD),
AND(MONTH($AW266)=MONTH(BD$15),MONTH($AX266)=MONTH(BD$15)),
NETWORKDAYS.INTL($AW266,$AX266,1,_xlpm.VD)))),0)),
$DH266="месяц",
$DR266*BD266,
$DH266="неделя",
$DR266*BD266/7*(ROUNDUP((DAY(EOMONTH(BD$15,0)))/4,0))),
0)</f>
        <v/>
      </c>
      <c r="DX266" s="125">
        <f t="array" ref="DX266">
IFERROR(_xlfn.IFS(
$DH266="день_1",
$DR266*$BL266/($AX266-$AW266+1)*BE266*(DAY(EOMONTH(BE$15,0))),
$DH266="день_2",
$DR266/30*MAX(MIN($AX266,EOMONTH(BE$15,0))-MAX($AW266,BE$15)+1,),
$DH266="раб.день",
$DR266/30*(IFERROR(
_xlfn.LET(_xlpm.VD,
CHOOSE(
{1;2;3;4;5;6;7;8;9;10;11;12;13;14;15;16;17;18},
45658,45659,45660,45661,45662,45663,45664,45665,45711,45724,45778,45779,45785,45786,45820,45821,45965,46022),
_xlfn.LET(_xlpm.DD,
MAX(MIN($AX266,EOMONTH(BE$15,0))-MAX($AW266,BE$15),),
_xlfn.IFS(
AND(MONTH($AW266)=MONTH(BE$15),MONTH($AX266)&lt;&gt;MONTH(BE$15)),
NETWORKDAYS.INTL($AW266,$AW266+_xlpm.DD,1,_xlpm.VD),
AND(MONTH($AW266)&lt;&gt;MONTH(BE$15),MONTH($AX266)=MONTH(BE$15)),
NETWORKDAYS.INTL(($AX266)-_xlpm.DD,$AX266,1,_xlpm.VD),
AND(MONTH($AW266)&lt;MONTH(BE$15),MONTH($AX266)&gt;MONTH(BE$15)),
NETWORKDAYS.INTL((EOMONTH(BE$15-1,1))-_xlpm.DD,EOMONTH(BE$15-1,1),1,_xlpm.VD),
AND(MONTH($AW266)=MONTH(BE$15),MONTH($AX266)=MONTH(BE$15)),
NETWORKDAYS.INTL($AW266,$AX266,1,_xlpm.VD)))),0)),
$DH266="месяц",
$DR266*BE266,
$DH266="неделя",
$DR266*BE266/7*(ROUNDUP((DAY(EOMONTH(BE$15,0)))/4,0))),
0)</f>
        <v/>
      </c>
      <c r="DY266" s="125">
        <f t="array" ref="DY266">
IFERROR(_xlfn.IFS(
$DH266="день_1",
$DR266*$BL266/($AX266-$AW266+1)*BF266*(DAY(EOMONTH(BF$15,0))),
$DH266="день_2",
$DR266/30*MAX(MIN($AX266,EOMONTH(BF$15,0))-MAX($AW266,BF$15)+1,),
$DH266="раб.день",
$DR266/30*(IFERROR(
_xlfn.LET(_xlpm.VD,
CHOOSE(
{1;2;3;4;5;6;7;8;9;10;11;12;13;14;15;16;17;18},
45658,45659,45660,45661,45662,45663,45664,45665,45711,45724,45778,45779,45785,45786,45820,45821,45965,46022),
_xlfn.LET(_xlpm.DD,
MAX(MIN($AX266,EOMONTH(BF$15,0))-MAX($AW266,BF$15),),
_xlfn.IFS(
AND(MONTH($AW266)=MONTH(BF$15),MONTH($AX266)&lt;&gt;MONTH(BF$15)),
NETWORKDAYS.INTL($AW266,$AW266+_xlpm.DD,1,_xlpm.VD),
AND(MONTH($AW266)&lt;&gt;MONTH(BF$15),MONTH($AX266)=MONTH(BF$15)),
NETWORKDAYS.INTL(($AX266)-_xlpm.DD,$AX266,1,_xlpm.VD),
AND(MONTH($AW266)&lt;MONTH(BF$15),MONTH($AX266)&gt;MONTH(BF$15)),
NETWORKDAYS.INTL((EOMONTH(BF$15-1,1))-_xlpm.DD,EOMONTH(BF$15-1,1),1,_xlpm.VD),
AND(MONTH($AW266)=MONTH(BF$15),MONTH($AX266)=MONTH(BF$15)),
NETWORKDAYS.INTL($AW266,$AX266,1,_xlpm.VD)))),0)),
$DH266="месяц",
$DR266*BF266,
$DH266="неделя",
$DR266*BF266/7*(ROUNDUP((DAY(EOMONTH(BF$15,0)))/4,0))),
0)</f>
        <v/>
      </c>
      <c r="DZ266" s="125">
        <f t="array" ref="DZ266">
IFERROR(_xlfn.IFS(
$DH266="день_1",
$DR266*$BL266/($AX266-$AW266+1)*BG266*(DAY(EOMONTH(BG$15,0))),
$DH266="день_2",
$DR266/30*MAX(MIN($AX266,EOMONTH(BG$15,0))-MAX($AW266,BG$15)+1,),
$DH266="раб.день",
$DR266/30*(IFERROR(
_xlfn.LET(_xlpm.VD,
CHOOSE(
{1;2;3;4;5;6;7;8;9;10;11;12;13;14;15;16;17;18},
45658,45659,45660,45661,45662,45663,45664,45665,45711,45724,45778,45779,45785,45786,45820,45821,45965,46022),
_xlfn.LET(_xlpm.DD,
MAX(MIN($AX266,EOMONTH(BG$15,0))-MAX($AW266,BG$15),),
_xlfn.IFS(
AND(MONTH($AW266)=MONTH(BG$15),MONTH($AX266)&lt;&gt;MONTH(BG$15)),
NETWORKDAYS.INTL($AW266,$AW266+_xlpm.DD,1,_xlpm.VD),
AND(MONTH($AW266)&lt;&gt;MONTH(BG$15),MONTH($AX266)=MONTH(BG$15)),
NETWORKDAYS.INTL(($AX266)-_xlpm.DD,$AX266,1,_xlpm.VD),
AND(MONTH($AW266)&lt;MONTH(BG$15),MONTH($AX266)&gt;MONTH(BG$15)),
NETWORKDAYS.INTL((EOMONTH(BG$15-1,1))-_xlpm.DD,EOMONTH(BG$15-1,1),1,_xlpm.VD),
AND(MONTH($AW266)=MONTH(BG$15),MONTH($AX266)=MONTH(BG$15)),
NETWORKDAYS.INTL($AW266,$AX266,1,_xlpm.VD)))),0)),
$DH266="месяц",
$DR266*BG266,
$DH266="неделя",
$DR266*BG266/7*(ROUNDUP((DAY(EOMONTH(BG$15,0)))/4,0))),
0)</f>
        <v/>
      </c>
      <c r="EA266" s="125">
        <f t="array" ref="EA266">
IFERROR(_xlfn.IFS(
$DH266="день_1",
$DR266*$BL266/($AX266-$AW266+1)*BH266*(DAY(EOMONTH(BH$15,0))),
$DH266="день_2",
$DR266/30*MAX(MIN($AX266,EOMONTH(BH$15,0))-MAX($AW266,BH$15)+1,),
$DH266="раб.день",
$DR266/30*(IFERROR(
_xlfn.LET(_xlpm.VD,
CHOOSE(
{1;2;3;4;5;6;7;8;9;10;11;12;13;14;15;16;17;18},
45658,45659,45660,45661,45662,45663,45664,45665,45711,45724,45778,45779,45785,45786,45820,45821,45965,46022),
_xlfn.LET(_xlpm.DD,
MAX(MIN($AX266,EOMONTH(BH$15,0))-MAX($AW266,BH$15),),
_xlfn.IFS(
AND(MONTH($AW266)=MONTH(BH$15),MONTH($AX266)&lt;&gt;MONTH(BH$15)),
NETWORKDAYS.INTL($AW266,$AW266+_xlpm.DD,1,_xlpm.VD),
AND(MONTH($AW266)&lt;&gt;MONTH(BH$15),MONTH($AX266)=MONTH(BH$15)),
NETWORKDAYS.INTL(($AX266)-_xlpm.DD,$AX266,1,_xlpm.VD),
AND(MONTH($AW266)&lt;MONTH(BH$15),MONTH($AX266)&gt;MONTH(BH$15)),
NETWORKDAYS.INTL((EOMONTH(BH$15-1,1))-_xlpm.DD,EOMONTH(BH$15-1,1),1,_xlpm.VD),
AND(MONTH($AW266)=MONTH(BH$15),MONTH($AX266)=MONTH(BH$15)),
NETWORKDAYS.INTL($AW266,$AX266,1,_xlpm.VD)))),0)),
$DH266="месяц",
$DR266*BH266,
$DH266="неделя",
$DR266*BH266/7*(ROUNDUP((DAY(EOMONTH(BH$15,0)))/4,0))),
0)</f>
        <v/>
      </c>
      <c r="EB266" s="125">
        <f t="array" ref="EB266">
IFERROR(_xlfn.IFS(
$DH266="день_1",
$DR266*$BL266/($AX266-$AW266+1)*BI266*(DAY(EOMONTH(BI$15,0))),
$DH266="день_2",
$DR266/30*MAX(MIN($AX266,EOMONTH(BI$15,0))-MAX($AW266,BI$15)+1,),
$DH266="раб.день",
$DR266/30*(IFERROR(
_xlfn.LET(_xlpm.VD,
CHOOSE(
{1;2;3;4;5;6;7;8;9;10;11;12;13;14;15;16;17;18},
45658,45659,45660,45661,45662,45663,45664,45665,45711,45724,45778,45779,45785,45786,45820,45821,45965,46022),
_xlfn.LET(_xlpm.DD,
MAX(MIN($AX266,EOMONTH(BI$15,0))-MAX($AW266,BI$15),),
_xlfn.IFS(
AND(MONTH($AW266)=MONTH(BI$15),MONTH($AX266)&lt;&gt;MONTH(BI$15)),
NETWORKDAYS.INTL($AW266,$AW266+_xlpm.DD,1,_xlpm.VD),
AND(MONTH($AW266)&lt;&gt;MONTH(BI$15),MONTH($AX266)=MONTH(BI$15)),
NETWORKDAYS.INTL(($AX266)-_xlpm.DD,$AX266,1,_xlpm.VD),
AND(MONTH($AW266)&lt;MONTH(BI$15),MONTH($AX266)&gt;MONTH(BI$15)),
NETWORKDAYS.INTL((EOMONTH(BI$15-1,1))-_xlpm.DD,EOMONTH(BI$15-1,1),1,_xlpm.VD),
AND(MONTH($AW266)=MONTH(BI$15),MONTH($AX266)=MONTH(BI$15)),
NETWORKDAYS.INTL($AW266,$AX266,1,_xlpm.VD)))),0)),
$DH266="месяц",
$DR266*BI266,
$DH266="неделя",
$DR266*BI266/7*(ROUNDUP((DAY(EOMONTH(BI$15,0)))/4,0))),
0)</f>
        <v/>
      </c>
      <c r="EC266" s="125">
        <f t="array" ref="EC266">
IFERROR(_xlfn.IFS(
$DH266="день_1",
$DR266*$BL266/($AX266-$AW266+1)*BJ266*(DAY(EOMONTH(BJ$15,0))),
$DH266="день_2",
$DR266/30*MAX(MIN($AX266,EOMONTH(BJ$15,0))-MAX($AW266,BJ$15)+1,),
$DH266="раб.день",
$DR266/30*(IFERROR(
_xlfn.LET(_xlpm.VD,
CHOOSE(
{1;2;3;4;5;6;7;8;9;10;11;12;13;14;15;16;17;18},
45658,45659,45660,45661,45662,45663,45664,45665,45711,45724,45778,45779,45785,45786,45820,45821,45965,46022),
_xlfn.LET(_xlpm.DD,
MAX(MIN($AX266,EOMONTH(BJ$15,0))-MAX($AW266,BJ$15),),
_xlfn.IFS(
AND(MONTH($AW266)=MONTH(BJ$15),MONTH($AX266)&lt;&gt;MONTH(BJ$15)),
NETWORKDAYS.INTL($AW266,$AW266+_xlpm.DD,1,_xlpm.VD),
AND(MONTH($AW266)&lt;&gt;MONTH(BJ$15),MONTH($AX266)=MONTH(BJ$15)),
NETWORKDAYS.INTL(($AX266)-_xlpm.DD,$AX266,1,_xlpm.VD),
AND(MONTH($AW266)&lt;MONTH(BJ$15),MONTH($AX266)&gt;MONTH(BJ$15)),
NETWORKDAYS.INTL((EOMONTH(BJ$15-1,1))-_xlpm.DD,EOMONTH(BJ$15-1,1),1,_xlpm.VD),
AND(MONTH($AW266)=MONTH(BJ$15),MONTH($AX266)=MONTH(BJ$15)),
NETWORKDAYS.INTL($AW266,$AX266,1,_xlpm.VD)))),0)),
$DH266="месяц",
$DR266*BJ266,
$DH266="неделя",
$DR266*BJ266/7*(ROUNDUP((DAY(EOMONTH(BJ$15,0)))/4,0))),
0)</f>
        <v/>
      </c>
      <c r="ED266" s="125">
        <f t="array" ref="ED266">
IFERROR(_xlfn.IFS(
$DH266="день_1",
$DR266*$BL266/($AX266-$AW266+1)*BK266*(DAY(EOMONTH(BK$15,0))),
$DH266="день_2",
$DR266/30*MAX(MIN($AX266,EOMONTH(BK$15,0))-MAX($AW266,BK$15)+1,),
$DH266="раб.день",
$DR266/30*(IFERROR(
_xlfn.LET(_xlpm.VD,
CHOOSE(
{1;2;3;4;5;6;7;8;9;10;11;12;13;14;15;16;17;18},
45658,45659,45660,45661,45662,45663,45664,45665,45711,45724,45778,45779,45785,45786,45820,45821,45965,46022),
_xlfn.LET(_xlpm.DD,
MAX(MIN($AX266,EOMONTH(BK$15,0))-MAX($AW266,BK$15),),
_xlfn.IFS(
AND(MONTH($AW266)=MONTH(BK$15),MONTH($AX266)&lt;&gt;MONTH(BK$15)),
NETWORKDAYS.INTL($AW266,$AW266+_xlpm.DD,1,_xlpm.VD),
AND(MONTH($AW266)&lt;&gt;MONTH(BK$15),MONTH($AX266)=MONTH(BK$15)),
NETWORKDAYS.INTL(($AX266)-_xlpm.DD,$AX266,1,_xlpm.VD),
AND(MONTH($AW266)&lt;MONTH(BK$15),MONTH($AX266)&gt;MONTH(BK$15)),
NETWORKDAYS.INTL((EOMONTH(BK$15-1,1))-_xlpm.DD,EOMONTH(BK$15-1,1),1,_xlpm.VD),
AND(MONTH($AW266)=MONTH(BK$15),MONTH($AX266)=MONTH(BK$15)),
NETWORKDAYS.INTL($AW266,$AX266,1,_xlpm.VD)))),0)),
$DH266="месяц",
$DR266*BK266,
$DH266="неделя",
$DR266*BK266/7*(ROUNDUP((DAY(EOMONTH(BK$15,0)))/4,0))),
0)</f>
        <v/>
      </c>
      <c r="EE266" s="125">
        <f>SUM($DS266,$DT266,$DU266,$DV266,$DW266,$DX266,$DY266,$DZ266,$EA266,$EB266,$EC266,$ED266)</f>
        <v/>
      </c>
      <c r="EF266" s="125">
        <f>IFERROR(ROUND($EE266*(1+$EP266),2),0)</f>
        <v/>
      </c>
      <c r="EG266" s="128" t="n">
        <v>1</v>
      </c>
      <c r="EH266" s="126" t="n">
        <v>0</v>
      </c>
      <c r="EI266" s="126">
        <f>ROUND(SUM($EH266:$EH266)*SUM($AB266:$AB266)*$EG266,2)</f>
        <v/>
      </c>
      <c r="EJ266" s="126">
        <f>ROUND($EI266*(1+$EP266),2)</f>
        <v/>
      </c>
      <c r="EK266" s="126" t="n">
        <v>0</v>
      </c>
      <c r="EL266" s="126">
        <f>ROUND(SUM($EK266:$EK266)*SUM($AB266:$AB266)*$EG266,2)</f>
        <v/>
      </c>
      <c r="EM266" s="126">
        <f>ROUND($EL266*(1+$EP266),2)</f>
        <v/>
      </c>
      <c r="EN266" s="126">
        <f>SUM($EE266,$EI266,$EL266)</f>
        <v/>
      </c>
      <c r="EO266" s="126">
        <f>SUM($EF266,$EJ266,$EM266)</f>
        <v/>
      </c>
      <c r="EP266" s="59" t="inlineStr">
        <is>
          <t>20%</t>
        </is>
      </c>
      <c r="EQ266" s="59" t="n"/>
      <c r="ER266" s="60">
        <f t="array" ref="ER266">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MATCH(ES266,
{"AMS";"RussOutdoor";"HD Outdoor";"Ingroup";"IQ";"Ledproduction";"LisChannel";"Logic";"Media-PPL";"NovikovTV | НовиковТВ";"SMA";"SOK";"КрокусТВ | CrocusTV | IndoorTV";"Сити";"ТЯК Москва"},
0)),"")</f>
        <v/>
      </c>
      <c r="ES266" s="60" t="n"/>
      <c r="ET266" s="60">
        <f t="array" ref="ET266">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MATCH(ES266,
{"AMS";"RussOutdoor";"HD Outdoor";"Ingroup";"IQ";"Ledproduction";"LisChannel";"Logic";"Media-PPL";"NovikovTV | НовиковТВ";"SMA";"SOK";"КрокусТВ | CrocusTV | IndoorTV";"Сити";"ТЯК Москва"},
0)),"")</f>
        <v/>
      </c>
      <c r="EU266" s="60" t="n"/>
      <c r="EV266" s="60" t="n"/>
      <c r="EX266" s="110">
        <f t="array" ref="EX266">
($AR266/30
+N("ТРАФИК ПЛОЩАДКИ"))*
(IFERROR(
_xlfn.LET(
_xlpm.GPR,
HLOOKUP($L266,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(MATCH($T266,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IF($Q266="цифровой",_xlpm.GPR/$AG266,_xlpm.GPR/60)),
0)
+N("DWELL TIME"))*
(IF($AB266=0,0,IF($AB266=1,0.3,IF($AB266=2,0.5,IF($AB266&gt;2,1))))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_xlfn.IFS($AC266="да",1.2,$AC266="нет",1)*
_xlfn.IFS($AD266="да",1.2,$AD266="нет",1)*
IF(R266="статический",1,1.2)*
$X266*
INDEX(
{1.2;1;1.2;1.2;1;1.2;1.2;1.2;1.2;1.2;1.2;1;1.2;1.2;1.2;1.2;1;1;1.2;1.2;1.2;1;1;1;1;1.2;1.2;1.2;1.2;1;1;1;1;1.2;1.2;1.2;1.2;1.2;1.2;1.2;1.2;1;1;1.2;1;1;1;1;1.5;1;1;1.5;1.5;1.2},
MATCH($Q266,_xlpm.MI,0)))&gt;{0.02;0.04;0.06;0.1;0.2;0.4;0.6;0.8;1;2;4;6})),
{0;1;2;3;4;5;6;7;8;9;10;11;12},
0)))
+N("КОЭФФИЦИЕНТ КОНТАКТА"))))*
(_xlfn.IFS($X266&lt;0.1,$X266/1000,$X266&gt;25,5.2,AND($X266&gt;=0.1,$X266&lt;=25),(($X266*2+0.1)/10)*($X266/10)))*
IFERROR((_xlfn.LET(
_xlpm.MA,
{0;0.8;0.85;0.9;0.95;1},
_xlpm.MAA,
{0;1;2;3;4;5},
INDEX(_xlpm.MA,MATCH(SUMPRODUCT(--((IF(ROUND(_xlpm.MAA,1)&gt;5,5,ROUND($AB266,1)))&gt;{0;1;2;3;4;5})),_xlpm.MAA,0)))
+N("КОЭФФИЦИЕНТ КОЛ-ВО КОНСТРУКЦИЙ")),1)*
$AB266,0))*
(IF($Q266="цифровой",$AG266/15*$AI266,1)
+N("ДЛЯ ЦИФРЫ"))</f>
        <v/>
      </c>
      <c r="EY266" s="110">
        <f>IFERROR(EX266*AY266,0)</f>
        <v/>
      </c>
      <c r="EZ266" s="131">
        <f>IFERROR(DP266/EY266*1000,0)</f>
        <v/>
      </c>
      <c r="FA266" s="112">
        <f>IFERROR(FC266/FB266,0)</f>
        <v/>
      </c>
      <c r="FB266" s="112">
        <f>IFERROR((FC266/(EY266/FF266*#REF!))*0.825,0)</f>
        <v/>
      </c>
      <c r="FC266" s="112">
        <f>IFERROR(((EX266*30/AR266)*100)/30,0)</f>
        <v/>
      </c>
      <c r="FD266" s="112">
        <f>IFERROR(EY266/G266*100%,0)</f>
        <v/>
      </c>
      <c r="FE266" s="112">
        <f>IFERROR(FD266/FC266*100%,0)</f>
        <v/>
      </c>
      <c r="FF266" s="110">
        <f>IFERROR(AR266/30*AY266,0)</f>
        <v/>
      </c>
    </row>
    <row r="267" ht="13" customHeight="1">
      <c r="A267" s="59" t="n"/>
      <c r="B267" s="60" t="n"/>
      <c r="C267" s="60" t="n"/>
      <c r="D267" s="60">
        <f t="array" ref="D267">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MATCH($E267,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67" s="60">
        <f t="array" ref="E267">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MATCH($F267,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67" s="60" t="inlineStr"/>
      <c r="G267" s="60" t="n"/>
      <c r="H267" s="60">
        <f t="array" ref="H267">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MATCH($I267,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67" s="60" t="n"/>
      <c r="J267" s="60" t="n"/>
      <c r="K267" s="60" t="n"/>
      <c r="L267" s="60" t="n"/>
      <c r="M267" s="60" t="n"/>
      <c r="N267" s="60" t="n"/>
      <c r="O267" s="60" t="n"/>
      <c r="P267" s="60">
        <f t="array" ref="P267">
_xlfn.IFS(
ISNUMBER(MATCH($Q267,{"шелфбаннер","разделитель","монетница","чековая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ISNUMBER(MATCH($Q267,{"LED/LCD","видеокулер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ISNUMBER(MATCH($Q267,{"автомобиль","машина","выставочное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ISNUMBER(MATCH($Q267,{"билборд","лифтовая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ISNUMBER(MATCH($Q267,{"навигация","подвесной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ISNUMBER(MATCH($Q267,{"движущаяся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ISNUMBER(MATCH($Q267,{"каталог","журнал"},)),
"Пресса",
$Q267="","")</f>
        <v/>
      </c>
      <c r="Q267" s="60" t="n"/>
      <c r="R267" s="60">
        <f t="array" ref="R267">
IFERROR(
_xlfn.IFS(
OR(ISNUMBER(MATCH($Q267,{"экспозиция","макет","стенд","автостенд","авто стенд","выставочное пространство","выставочные стенды","модульные выставочные стенды","3Д конструкция","3D конструкция"},)),P267="Экспонирование"),
"нестандартный",
ISNUMBER(MATCH($Q267,{"скроллер","призматрон"},)),
"динамический",
$P267="Видео",
"цифровой",
OR($P267="Пресса",$P267="Щит",$P267="POSm",$P267="Подвес",$P267="Брендирование/оклейка"),
"статический"),"")</f>
        <v/>
      </c>
      <c r="S267" s="59" t="n"/>
      <c r="T267" s="60" t="n"/>
      <c r="U267" s="60" t="n"/>
      <c r="V267" s="60">
        <f>
IF(P267="Видео",
"цифровой постер/ролик",
IF(ISNUMBER(MATCH(Q267,{"короб световой","короб световой | лайтбокс","короб световой | кристалайт","лайтбокс","лайт бокс","кристалайт","LB","lightbox"},)),
"бэклит",
IF(P267="Брендирование/оклейка",
"перфарированная пленка/самоклейка",
IF(P267="Экспонирование",
"под запрос",
IF(P267="Подвес",
"баннер/ткань",
"")))))</f>
        <v/>
      </c>
      <c r="W267" s="59" t="n"/>
      <c r="X267" s="59" t="n"/>
      <c r="Y267" s="59" t="n"/>
      <c r="Z267" s="61" t="n"/>
      <c r="AA267" s="61" t="n"/>
      <c r="AB267" s="61">
        <f>IF(BL267&gt;0,Z267,0)</f>
        <v/>
      </c>
      <c r="AC267" s="59" t="n"/>
      <c r="AD267" s="59" t="n"/>
      <c r="AE267" s="59" t="n"/>
      <c r="AF267" s="59" t="n"/>
      <c r="AG267" s="59" t="n"/>
      <c r="AH267" s="59" t="n"/>
      <c r="AI267" s="59" t="n"/>
      <c r="AJ267" s="59" t="n"/>
      <c r="AK267" s="59" t="n"/>
      <c r="AL267" s="62">
        <f>IFERROR(IF(OR(R267="статический",R267="динамический",R267="нестандартный",R267="",R267=""),"-",IF(AND(AH267="-",AI267="-"),"-",AK267*3600/AH267*AI267)),"-")</f>
        <v/>
      </c>
      <c r="AM267" s="62">
        <f>IFERROR(IF(OR(R267="статический",R267="динамический",R267="",R267="", R267="BTL",R267="нестандартный"),"-",AG267*AI267*AL267/60),"-")</f>
        <v/>
      </c>
      <c r="AN267" s="63">
        <f>IFERROR(IF(AH267="","-",AG267*AI267/AH267),"-")</f>
        <v/>
      </c>
      <c r="AO267" s="59">
        <f>IFERROR(IF(OR($R267="статический",$R267="динамический",$R267="",$R267="",$R267="BTL",$R267="нестандартный"),"-",$AL267*$AY267),"-")</f>
        <v/>
      </c>
      <c r="AP267" s="62">
        <f>IFERROR(IF(OR($R267="статический",$R267="динамический",$R267="",$R267="",$R267="BTL",$R267="нестандартный"),"-",$AM267*AY267),"-")</f>
        <v/>
      </c>
      <c r="AQ267" s="64" t="n"/>
      <c r="AR267" s="61" t="n"/>
      <c r="AS267" s="61" t="n"/>
      <c r="AT267" s="61" t="n"/>
      <c r="AU267" s="65" t="n"/>
      <c r="AV267" s="124">
        <f>IFERROR(DR267/AT267*1000,"n/a")</f>
        <v/>
      </c>
      <c r="AW267" s="67" t="n"/>
      <c r="AX267" s="67" t="n"/>
      <c r="AY267" s="43">
        <f>IFERROR(IF(OR($AW267="",$AX267=""),"",_xlfn.DAYS($AX267+1,$AW267)),"")</f>
        <v/>
      </c>
      <c r="AZ267" s="68">
        <f t="array" ref="AZ267">
_xlfn.LET(_xlpm.COEFF,
IF($AW267+$AX267=0,0,IF(MAX(MIN($AX267,EOMONTH(AZ$15,0))-MAX($AW267,AZ$15)+1,)&gt;0,1,0)),
_xlfn.IFS(
$ES267="LisChannel",
_xlpm.COEFF*
INDEX({1;1;1.2;1.2;1;1;1;1;1.2;1.2;1.2;1.2},
MATCH(MONTH(AZ$15),
{1,2,3,4,5,6,7,8,9,10,11,12})),
CONCATENATE($ES267," ",$L267)="RussOutdoor метро",
_xlpm.COEFF*
INDEX({0.8;0.9;1.1;1.1;1;1;1;1;1.1;1.1;1.1;1.1},
MATCH(MONTH(AZ$15),
{1,2,3,4,5,6,7,8,9,10,11,12})),
$ES267&lt;&gt;"LisChannel",
_xlpm.COEFF,
$ES267&lt;&gt;"RussOutdoor",
_xlpm.COEFF))</f>
        <v/>
      </c>
      <c r="BA267" s="68">
        <f t="array" ref="BA267">
_xlfn.LET(_xlpm.COEFF,
IF($AW267+$AX267=0,0,IF(MAX(MIN($AX267,EOMONTH(BA$15,0))-MAX($AW267,BA$15)+1,)&gt;0,1,0)),
_xlfn.IFS(
$ES267="LisChannel",
_xlpm.COEFF*
INDEX({1;1;1.2;1.2;1;1;1;1;1.2;1.2;1.2;1.2},
MATCH(MONTH(BA$15),
{1,2,3,4,5,6,7,8,9,10,11,12})),
CONCATENATE($ES267," ",$L267)="RussOutdoor метро",
_xlpm.COEFF*
INDEX({0.8;0.9;1.1;1.1;1;1;1;1;1.1;1.1;1.1;1.1},
MATCH(MONTH(BA$15),
{1,2,3,4,5,6,7,8,9,10,11,12})),
$ES267&lt;&gt;"LisChannel",
_xlpm.COEFF,
$ES267&lt;&gt;"RussOutdoor",
_xlpm.COEFF))</f>
        <v/>
      </c>
      <c r="BB267" s="68">
        <f t="array" ref="BB267">
_xlfn.LET(_xlpm.COEFF,
IF($AW267+$AX267=0,0,IF(MAX(MIN($AX267,EOMONTH(BB$15,0))-MAX($AW267,BB$15)+1,)&gt;0,1,0)),
_xlfn.IFS(
$ES267="LisChannel",
_xlpm.COEFF*
INDEX({1;1;1.2;1.2;1;1;1;1;1.2;1.2;1.2;1.2},
MATCH(MONTH(BB$15),
{1,2,3,4,5,6,7,8,9,10,11,12})),
CONCATENATE($ES267," ",$L267)="RussOutdoor метро",
_xlpm.COEFF*
INDEX({0.8;0.9;1.1;1.1;1;1;1;1;1.1;1.1;1.1;1.1},
MATCH(MONTH(BB$15),
{1,2,3,4,5,6,7,8,9,10,11,12})),
$ES267&lt;&gt;"LisChannel",
_xlpm.COEFF,
$ES267&lt;&gt;"RussOutdoor",
_xlpm.COEFF))</f>
        <v/>
      </c>
      <c r="BC267" s="68">
        <f t="array" ref="BC267">
_xlfn.LET(_xlpm.COEFF,
IF($AW267+$AX267=0,0,IF(MAX(MIN($AX267,EOMONTH(BC$15,0))-MAX($AW267,BC$15)+1,)&gt;0,1,0)),
_xlfn.IFS(
$ES267="LisChannel",
_xlpm.COEFF*
INDEX({1;1;1.2;1.2;1;1;1;1;1.2;1.2;1.2;1.2},
MATCH(MONTH(BC$15),
{1,2,3,4,5,6,7,8,9,10,11,12})),
CONCATENATE($ES267," ",$L267)="RussOutdoor метро",
_xlpm.COEFF*
INDEX({0.8;0.9;1.1;1.1;1;1;1;1;1.1;1.1;1.1;1.1},
MATCH(MONTH(BC$15),
{1,2,3,4,5,6,7,8,9,10,11,12})),
$ES267&lt;&gt;"LisChannel",
_xlpm.COEFF,
$ES267&lt;&gt;"RussOutdoor",
_xlpm.COEFF))</f>
        <v/>
      </c>
      <c r="BD267" s="68">
        <f t="array" ref="BD267">
_xlfn.LET(_xlpm.COEFF,
IF($AW267+$AX267=0,0,IF(MAX(MIN($AX267,EOMONTH(BD$15,0))-MAX($AW267,BD$15)+1,)&gt;0,1,0)),
_xlfn.IFS(
$ES267="LisChannel",
_xlpm.COEFF*
INDEX({1;1;1.2;1.2;1;1;1;1;1.2;1.2;1.2;1.2},
MATCH(MONTH(BD$15),
{1,2,3,4,5,6,7,8,9,10,11,12})),
CONCATENATE($ES267," ",$L267)="RussOutdoor метро",
_xlpm.COEFF*
INDEX({0.8;0.9;1.1;1.1;1;1;1;1;1.1;1.1;1.1;1.1},
MATCH(MONTH(BD$15),
{1,2,3,4,5,6,7,8,9,10,11,12})),
$ES267&lt;&gt;"LisChannel",
_xlpm.COEFF,
$ES267&lt;&gt;"RussOutdoor",
_xlpm.COEFF))</f>
        <v/>
      </c>
      <c r="BE267" s="68">
        <f t="array" ref="BE267">
_xlfn.LET(_xlpm.COEFF,
IF($AW267+$AX267=0,0,IF(MAX(MIN($AX267,EOMONTH(BE$15,0))-MAX($AW267,BE$15)+1,)&gt;0,1,0)),
_xlfn.IFS(
$ES267="LisChannel",
_xlpm.COEFF*
INDEX({1;1;1.2;1.2;1;1;1;1;1.2;1.2;1.2;1.2},
MATCH(MONTH(BE$15),
{1,2,3,4,5,6,7,8,9,10,11,12})),
CONCATENATE($ES267," ",$L267)="RussOutdoor метро",
_xlpm.COEFF*
INDEX({0.8;0.9;1.1;1.1;1;1;1;1;1.1;1.1;1.1;1.1},
MATCH(MONTH(BE$15),
{1,2,3,4,5,6,7,8,9,10,11,12})),
$ES267&lt;&gt;"LisChannel",
_xlpm.COEFF,
$ES267&lt;&gt;"RussOutdoor",
_xlpm.COEFF))</f>
        <v/>
      </c>
      <c r="BF267" s="68">
        <f t="array" ref="BF267">
_xlfn.LET(_xlpm.COEFF,
IF($AW267+$AX267=0,0,IF(MAX(MIN($AX267,EOMONTH(BF$15,0))-MAX($AW267,BF$15)+1,)&gt;0,1,0)),
_xlfn.IFS(
$ES267="LisChannel",
_xlpm.COEFF*
INDEX({1;1;1.2;1.2;1;1;1;1;1.2;1.2;1.2;1.2},
MATCH(MONTH(BF$15),
{1,2,3,4,5,6,7,8,9,10,11,12})),
CONCATENATE($ES267," ",$L267)="RussOutdoor метро",
_xlpm.COEFF*
INDEX({0.8;0.9;1.1;1.1;1;1;1;1;1.1;1.1;1.1;1.1},
MATCH(MONTH(BF$15),
{1,2,3,4,5,6,7,8,9,10,11,12})),
$ES267&lt;&gt;"LisChannel",
_xlpm.COEFF,
$ES267&lt;&gt;"RussOutdoor",
_xlpm.COEFF))</f>
        <v/>
      </c>
      <c r="BG267" s="68">
        <f t="array" ref="BG267">
_xlfn.LET(_xlpm.COEFF,
IF($AW267+$AX267=0,0,IF(MAX(MIN($AX267,EOMONTH(BG$15,0))-MAX($AW267,BG$15)+1,)&gt;0,1,0)),
_xlfn.IFS(
$ES267="LisChannel",
_xlpm.COEFF*
INDEX({1;1;1.2;1.2;1;1;1;1;1.2;1.2;1.2;1.2},
MATCH(MONTH(BG$15),
{1,2,3,4,5,6,7,8,9,10,11,12})),
CONCATENATE($ES267," ",$L267)="RussOutdoor метро",
_xlpm.COEFF*
INDEX({0.8;0.9;1.1;1.1;1;1;1;1;1.1;1.1;1.1;1.1},
MATCH(MONTH(BG$15),
{1,2,3,4,5,6,7,8,9,10,11,12})),
$ES267&lt;&gt;"LisChannel",
_xlpm.COEFF,
$ES267&lt;&gt;"RussOutdoor",
_xlpm.COEFF))</f>
        <v/>
      </c>
      <c r="BH267" s="68">
        <f t="array" ref="BH267">
_xlfn.LET(_xlpm.COEFF,
IF($AW267+$AX267=0,0,IF(MAX(MIN($AX267,EOMONTH(BH$15,0))-MAX($AW267,BH$15)+1,)&gt;0,1,0)),
_xlfn.IFS(
$ES267="LisChannel",
_xlpm.COEFF*
INDEX({1;1;1.2;1.2;1;1;1;1;1.2;1.2;1.2;1.2},
MATCH(MONTH(BH$15),
{1,2,3,4,5,6,7,8,9,10,11,12})),
CONCATENATE($ES267," ",$L267)="RussOutdoor метро",
_xlpm.COEFF*
INDEX({0.8;0.9;1.1;1.1;1;1;1;1;1.1;1.1;1.1;1.1},
MATCH(MONTH(BH$15),
{1,2,3,4,5,6,7,8,9,10,11,12})),
$ES267&lt;&gt;"LisChannel",
_xlpm.COEFF,
$ES267&lt;&gt;"RussOutdoor",
_xlpm.COEFF))</f>
        <v/>
      </c>
      <c r="BI267" s="68">
        <f t="array" ref="BI267">
_xlfn.LET(_xlpm.COEFF,
IF($AW267+$AX267=0,0,IF(MAX(MIN($AX267,EOMONTH(BI$15,0))-MAX($AW267,BI$15)+1,)&gt;0,1,0)),
_xlfn.IFS(
$ES267="LisChannel",
_xlpm.COEFF*
INDEX({1;1;1.2;1.2;1;1;1;1;1.2;1.2;1.2;1.2},
MATCH(MONTH(BI$15),
{1,2,3,4,5,6,7,8,9,10,11,12})),
CONCATENATE($ES267," ",$L267)="RussOutdoor метро",
_xlpm.COEFF*
INDEX({0.8;0.9;1.1;1.1;1;1;1;1;1.1;1.1;1.1;1.1},
MATCH(MONTH(BI$15),
{1,2,3,4,5,6,7,8,9,10,11,12})),
$ES267&lt;&gt;"LisChannel",
_xlpm.COEFF,
$ES267&lt;&gt;"RussOutdoor",
_xlpm.COEFF))</f>
        <v/>
      </c>
      <c r="BJ267" s="68">
        <f t="array" ref="BJ267">
_xlfn.LET(_xlpm.COEFF,
IF($AW267+$AX267=0,0,IF(MAX(MIN($AX267,EOMONTH(BJ$15,0))-MAX($AW267,BJ$15)+1,)&gt;0,1,0)),
_xlfn.IFS(
$ES267="LisChannel",
_xlpm.COEFF*
INDEX({1;1;1.2;1.2;1;1;1;1;1.2;1.2;1.2;1.2},
MATCH(MONTH(BJ$15),
{1,2,3,4,5,6,7,8,9,10,11,12})),
CONCATENATE($ES267," ",$L267)="RussOutdoor метро",
_xlpm.COEFF*
INDEX({0.8;0.9;1.1;1.1;1;1;1;1;1.1;1.1;1.1;1.1},
MATCH(MONTH(BJ$15),
{1,2,3,4,5,6,7,8,9,10,11,12})),
$ES267&lt;&gt;"LisChannel",
_xlpm.COEFF,
$ES267&lt;&gt;"RussOutdoor",
_xlpm.COEFF))</f>
        <v/>
      </c>
      <c r="BK267" s="68">
        <f t="array" ref="BK267">
_xlfn.LET(_xlpm.COEFF,
IF($AW267+$AX267=0,0,IF(MAX(MIN($AX267,EOMONTH(BK$15,0))-MAX($AW267,BK$15)+1,)&gt;0,1,0)),
_xlfn.IFS(
$ES267="LisChannel",
_xlpm.COEFF*
INDEX({1;1;1.2;1.2;1;1;1;1;1.2;1.2;1.2;1.2},
MATCH(MONTH(BK$15),
{1,2,3,4,5,6,7,8,9,10,11,12})),
CONCATENATE($ES267," ",$L267)="RussOutdoor метро",
_xlpm.COEFF*
INDEX({0.8;0.9;1.1;1.1;1;1;1;1;1.1;1.1;1.1;1.1},
MATCH(MONTH(BK$15),
{1,2,3,4,5,6,7,8,9,10,11,12})),
$ES267&lt;&gt;"LisChannel",
_xlpm.COEFF,
$ES267&lt;&gt;"RussOutdoor",
_xlpm.COEFF))</f>
        <v/>
      </c>
      <c r="BL267" s="62">
        <f>COUNTIFS($AZ267:$BK267,"&gt;0")</f>
        <v/>
      </c>
      <c r="BM267" s="65" t="n"/>
      <c r="BN267" s="125">
        <f>$DJ267</f>
        <v/>
      </c>
      <c r="BO267" s="63">
        <f>$DQ267</f>
        <v/>
      </c>
      <c r="BP267" s="125">
        <f>
IFERROR(
IF($BL267=0,0,
$BN267*(1-$BO267)),
0)</f>
        <v/>
      </c>
      <c r="BQ267" s="125">
        <f t="array" ref="BQ267">
IFERROR(
_xlfn.IFS(
$DH267="день_1",
$BP267*$BL267/($AX267-$AW267+1)*AZ267*(DAY(EOMONTH(AZ$15,0))),
$DH267="день_2",
$BP267/30*MAX(MIN($AX267,EOMONTH(AZ$15,0))-MAX($AW267,AZ$15)+1,),
$DH267="раб.день",
$BP267/30*(IFERROR(
_xlfn.LET(_xlpm.VD,
CHOOSE(
{1;2;3;4;5;6;7;8;9;10;11;12;13;14;15;16;17;18},
45658,45659,45660,45661,45662,45663,45664,45665,45711,45724,45778,45779,45785,45786,45820,45821,45965,46022),
_xlfn.LET(_xlpm.DD,
MAX(MIN($AX267,EOMONTH(AZ$15,0))-MAX($AW267,AZ$15),),
_xlfn.IFS(
AND(MONTH($AW267)=MONTH(AZ$15),MONTH($AX267)&lt;&gt;MONTH(AZ$15)),
NETWORKDAYS.INTL($AW267,$AW267+_xlpm.DD,1,_xlpm.VD),
AND(MONTH($AW267)&lt;&gt;MONTH(AZ$15),MONTH($AX267)=MONTH(AZ$15)),
NETWORKDAYS.INTL(($AX267)-_xlpm.DD,$AX267,1,_xlpm.VD),
AND(MONTH($AW267)&lt;MONTH(AZ$15),MONTH($AX267)&gt;MONTH(AZ$15)),
NETWORKDAYS.INTL((EOMONTH(AZ$15-1,1))-_xlpm.DD,EOMONTH(AZ$15-1,1),1,_xlpm.VD),
AND(MONTH($AW267)=MONTH(AZ$15),MONTH($AX267)=MONTH(AZ$15)),
NETWORKDAYS.INTL($AW267,$AX267,1,_xlpm.VD)))),0)),
$DH267="месяц",
$BP267*AZ267,
$DH267="неделя",
$BP267*AZ267/7*(ROUNDUP((DAY(EOMONTH(AZ$15,0)))/4,0))),
0)</f>
        <v/>
      </c>
      <c r="BR267" s="125">
        <f t="array" ref="BR267">
IFERROR(
_xlfn.IFS(
$DH267="день_1",
$BP267*$BL267/($AX267-$AW267+1)*BA267*(DAY(EOMONTH(BA$15,0))),
$DH267="день_2",
$BP267/30*MAX(MIN($AX267,EOMONTH(BA$15,0))-MAX($AW267,BA$15)+1,),
$DH267="раб.день",
$BP267/30*(IFERROR(
_xlfn.LET(_xlpm.VD,
CHOOSE(
{1;2;3;4;5;6;7;8;9;10;11;12;13;14;15;16;17;18},
45658,45659,45660,45661,45662,45663,45664,45665,45711,45724,45778,45779,45785,45786,45820,45821,45965,46022),
_xlfn.LET(_xlpm.DD,
MAX(MIN($AX267,EOMONTH(BA$15,0))-MAX($AW267,BA$15),),
_xlfn.IFS(
AND(MONTH($AW267)=MONTH(BA$15),MONTH($AX267)&lt;&gt;MONTH(BA$15)),
NETWORKDAYS.INTL($AW267,$AW267+_xlpm.DD,1,_xlpm.VD),
AND(MONTH($AW267)&lt;&gt;MONTH(BA$15),MONTH($AX267)=MONTH(BA$15)),
NETWORKDAYS.INTL(($AX267)-_xlpm.DD,$AX267,1,_xlpm.VD),
AND(MONTH($AW267)&lt;MONTH(BA$15),MONTH($AX267)&gt;MONTH(BA$15)),
NETWORKDAYS.INTL((EOMONTH(BA$15-1,1))-_xlpm.DD,EOMONTH(BA$15-1,1),1,_xlpm.VD),
AND(MONTH($AW267)=MONTH(BA$15),MONTH($AX267)=MONTH(BA$15)),
NETWORKDAYS.INTL($AW267,$AX267,1,_xlpm.VD)))),0)),
$DH267="месяц",
$BP267*BA267,
$DH267="неделя",
$BP267*BA267/7*(ROUNDUP((DAY(EOMONTH(BA$15,0)))/4,0))),
0)</f>
        <v/>
      </c>
      <c r="BS267" s="125">
        <f t="array" ref="BS267">
IFERROR(
_xlfn.IFS(
$DH267="день_1",
$BP267*$BL267/($AX267-$AW267+1)*BB267*(DAY(EOMONTH(BB$15,0))),
$DH267="день_2",
$BP267/30*MAX(MIN($AX267,EOMONTH(BB$15,0))-MAX($AW267,BB$15)+1,),
$DH267="раб.день",
$BP267/30*(IFERROR(
_xlfn.LET(_xlpm.VD,
CHOOSE(
{1;2;3;4;5;6;7;8;9;10;11;12;13;14;15;16;17;18},
45658,45659,45660,45661,45662,45663,45664,45665,45711,45724,45778,45779,45785,45786,45820,45821,45965,46022),
_xlfn.LET(_xlpm.DD,
MAX(MIN($AX267,EOMONTH(BB$15,0))-MAX($AW267,BB$15),),
_xlfn.IFS(
AND(MONTH($AW267)=MONTH(BB$15),MONTH($AX267)&lt;&gt;MONTH(BB$15)),
NETWORKDAYS.INTL($AW267,$AW267+_xlpm.DD,1,_xlpm.VD),
AND(MONTH($AW267)&lt;&gt;MONTH(BB$15),MONTH($AX267)=MONTH(BB$15)),
NETWORKDAYS.INTL(($AX267)-_xlpm.DD,$AX267,1,_xlpm.VD),
AND(MONTH($AW267)&lt;MONTH(BB$15),MONTH($AX267)&gt;MONTH(BB$15)),
NETWORKDAYS.INTL((EOMONTH(BB$15-1,1))-_xlpm.DD,EOMONTH(BB$15-1,1),1,_xlpm.VD),
AND(MONTH($AW267)=MONTH(BB$15),MONTH($AX267)=MONTH(BB$15)),
NETWORKDAYS.INTL($AW267,$AX267,1,_xlpm.VD)))),0)),
$DH267="месяц",
$BP267*BB267,
$DH267="неделя",
$BP267*BB267/7*(ROUNDUP((DAY(EOMONTH(BB$15,0)))/4,0))),
0)</f>
        <v/>
      </c>
      <c r="BT267" s="125">
        <f t="array" ref="BT267">
IFERROR(
_xlfn.IFS(
$DH267="день_1",
$BP267*$BL267/($AX267-$AW267+1)*BC267*(DAY(EOMONTH(BC$15,0))),
$DH267="день_2",
$BP267/30*MAX(MIN($AX267,EOMONTH(BC$15,0))-MAX($AW267,BC$15)+1,),
$DH267="раб.день",
$BP267/30*(IFERROR(
_xlfn.LET(_xlpm.VD,
CHOOSE(
{1;2;3;4;5;6;7;8;9;10;11;12;13;14;15;16;17;18},
45658,45659,45660,45661,45662,45663,45664,45665,45711,45724,45778,45779,45785,45786,45820,45821,45965,46022),
_xlfn.LET(_xlpm.DD,
MAX(MIN($AX267,EOMONTH(BC$15,0))-MAX($AW267,BC$15),),
_xlfn.IFS(
AND(MONTH($AW267)=MONTH(BC$15),MONTH($AX267)&lt;&gt;MONTH(BC$15)),
NETWORKDAYS.INTL($AW267,$AW267+_xlpm.DD,1,_xlpm.VD),
AND(MONTH($AW267)&lt;&gt;MONTH(BC$15),MONTH($AX267)=MONTH(BC$15)),
NETWORKDAYS.INTL(($AX267)-_xlpm.DD,$AX267,1,_xlpm.VD),
AND(MONTH($AW267)&lt;MONTH(BC$15),MONTH($AX267)&gt;MONTH(BC$15)),
NETWORKDAYS.INTL((EOMONTH(BC$15-1,1))-_xlpm.DD,EOMONTH(BC$15-1,1),1,_xlpm.VD),
AND(MONTH($AW267)=MONTH(BC$15),MONTH($AX267)=MONTH(BC$15)),
NETWORKDAYS.INTL($AW267,$AX267,1,_xlpm.VD)))),0)),
$DH267="месяц",
$BP267*BC267,
$DH267="неделя",
$BP267*BC267/7*(ROUNDUP((DAY(EOMONTH(BC$15,0)))/4,0))),
0)</f>
        <v/>
      </c>
      <c r="BU267" s="125">
        <f t="array" ref="BU267">
IFERROR(
_xlfn.IFS(
$DH267="день_1",
$BP267*$BL267/($AX267-$AW267+1)*BD267*(DAY(EOMONTH(BD$15,0))),
$DH267="день_2",
$BP267/30*MAX(MIN($AX267,EOMONTH(BD$15,0))-MAX($AW267,BD$15)+1,),
$DH267="раб.день",
$BP267/30*(IFERROR(
_xlfn.LET(_xlpm.VD,
CHOOSE(
{1;2;3;4;5;6;7;8;9;10;11;12;13;14;15;16;17;18},
45658,45659,45660,45661,45662,45663,45664,45665,45711,45724,45778,45779,45785,45786,45820,45821,45965,46022),
_xlfn.LET(_xlpm.DD,
MAX(MIN($AX267,EOMONTH(BD$15,0))-MAX($AW267,BD$15),),
_xlfn.IFS(
AND(MONTH($AW267)=MONTH(BD$15),MONTH($AX267)&lt;&gt;MONTH(BD$15)),
NETWORKDAYS.INTL($AW267,$AW267+_xlpm.DD,1,_xlpm.VD),
AND(MONTH($AW267)&lt;&gt;MONTH(BD$15),MONTH($AX267)=MONTH(BD$15)),
NETWORKDAYS.INTL(($AX267)-_xlpm.DD,$AX267,1,_xlpm.VD),
AND(MONTH($AW267)&lt;MONTH(BD$15),MONTH($AX267)&gt;MONTH(BD$15)),
NETWORKDAYS.INTL((EOMONTH(BD$15-1,1))-_xlpm.DD,EOMONTH(BD$15-1,1),1,_xlpm.VD),
AND(MONTH($AW267)=MONTH(BD$15),MONTH($AX267)=MONTH(BD$15)),
NETWORKDAYS.INTL($AW267,$AX267,1,_xlpm.VD)))),0)),
$DH267="месяц",
$BP267*BD267,
$DH267="неделя",
$BP267*BD267/7*(ROUNDUP((DAY(EOMONTH(BD$15,0)))/4,0))),
0)</f>
        <v/>
      </c>
      <c r="BV267" s="125">
        <f t="array" ref="BV267">
IFERROR(
_xlfn.IFS(
$DH267="день_1",
$BP267*$BL267/($AX267-$AW267+1)*BE267*(DAY(EOMONTH(BE$15,0))),
$DH267="день_2",
$BP267/30*MAX(MIN($AX267,EOMONTH(BE$15,0))-MAX($AW267,BE$15)+1,),
$DH267="раб.день",
$BP267/30*(IFERROR(
_xlfn.LET(_xlpm.VD,
CHOOSE(
{1;2;3;4;5;6;7;8;9;10;11;12;13;14;15;16;17;18},
45658,45659,45660,45661,45662,45663,45664,45665,45711,45724,45778,45779,45785,45786,45820,45821,45965,46022),
_xlfn.LET(_xlpm.DD,
MAX(MIN($AX267,EOMONTH(BE$15,0))-MAX($AW267,BE$15),),
_xlfn.IFS(
AND(MONTH($AW267)=MONTH(BE$15),MONTH($AX267)&lt;&gt;MONTH(BE$15)),
NETWORKDAYS.INTL($AW267,$AW267+_xlpm.DD,1,_xlpm.VD),
AND(MONTH($AW267)&lt;&gt;MONTH(BE$15),MONTH($AX267)=MONTH(BE$15)),
NETWORKDAYS.INTL(($AX267)-_xlpm.DD,$AX267,1,_xlpm.VD),
AND(MONTH($AW267)&lt;MONTH(BE$15),MONTH($AX267)&gt;MONTH(BE$15)),
NETWORKDAYS.INTL((EOMONTH(BE$15-1,1))-_xlpm.DD,EOMONTH(BE$15-1,1),1,_xlpm.VD),
AND(MONTH($AW267)=MONTH(BE$15),MONTH($AX267)=MONTH(BE$15)),
NETWORKDAYS.INTL($AW267,$AX267,1,_xlpm.VD)))),0)),
$DH267="месяц",
$BP267*BE267,
$DH267="неделя",
$BP267*BE267/7*(ROUNDUP((DAY(EOMONTH(BE$15,0)))/4,0))),
0)</f>
        <v/>
      </c>
      <c r="BW267" s="125">
        <f t="array" ref="BW267">
IFERROR(
_xlfn.IFS(
$DH267="день_1",
$BP267*$BL267/($AX267-$AW267+1)*BF267*(DAY(EOMONTH(BF$15,0))),
$DH267="день_2",
$BP267/30*MAX(MIN($AX267,EOMONTH(BF$15,0))-MAX($AW267,BF$15)+1,),
$DH267="раб.день",
$BP267/30*(IFERROR(
_xlfn.LET(_xlpm.VD,
CHOOSE(
{1;2;3;4;5;6;7;8;9;10;11;12;13;14;15;16;17;18},
45658,45659,45660,45661,45662,45663,45664,45665,45711,45724,45778,45779,45785,45786,45820,45821,45965,46022),
_xlfn.LET(_xlpm.DD,
MAX(MIN($AX267,EOMONTH(BF$15,0))-MAX($AW267,BF$15),),
_xlfn.IFS(
AND(MONTH($AW267)=MONTH(BF$15),MONTH($AX267)&lt;&gt;MONTH(BF$15)),
NETWORKDAYS.INTL($AW267,$AW267+_xlpm.DD,1,_xlpm.VD),
AND(MONTH($AW267)&lt;&gt;MONTH(BF$15),MONTH($AX267)=MONTH(BF$15)),
NETWORKDAYS.INTL(($AX267)-_xlpm.DD,$AX267,1,_xlpm.VD),
AND(MONTH($AW267)&lt;MONTH(BF$15),MONTH($AX267)&gt;MONTH(BF$15)),
NETWORKDAYS.INTL((EOMONTH(BF$15-1,1))-_xlpm.DD,EOMONTH(BF$15-1,1),1,_xlpm.VD),
AND(MONTH($AW267)=MONTH(BF$15),MONTH($AX267)=MONTH(BF$15)),
NETWORKDAYS.INTL($AW267,$AX267,1,_xlpm.VD)))),0)),
$DH267="месяц",
$BP267*BF267,
$DH267="неделя",
$BP267*BF267/7*(ROUNDUP((DAY(EOMONTH(BF$15,0)))/4,0))),
0)</f>
        <v/>
      </c>
      <c r="BX267" s="125">
        <f t="array" ref="BX267">
IFERROR(
_xlfn.IFS(
$DH267="день_1",
$BP267*$BL267/($AX267-$AW267+1)*BG267*(DAY(EOMONTH(BG$15,0))),
$DH267="день_2",
$BP267/30*MAX(MIN($AX267,EOMONTH(BG$15,0))-MAX($AW267,BG$15)+1,),
$DH267="раб.день",
$BP267/30*(IFERROR(
_xlfn.LET(_xlpm.VD,
CHOOSE(
{1;2;3;4;5;6;7;8;9;10;11;12;13;14;15;16;17;18},
45658,45659,45660,45661,45662,45663,45664,45665,45711,45724,45778,45779,45785,45786,45820,45821,45965,46022),
_xlfn.LET(_xlpm.DD,
MAX(MIN($AX267,EOMONTH(BG$15,0))-MAX($AW267,BG$15),),
_xlfn.IFS(
AND(MONTH($AW267)=MONTH(BG$15),MONTH($AX267)&lt;&gt;MONTH(BG$15)),
NETWORKDAYS.INTL($AW267,$AW267+_xlpm.DD,1,_xlpm.VD),
AND(MONTH($AW267)&lt;&gt;MONTH(BG$15),MONTH($AX267)=MONTH(BG$15)),
NETWORKDAYS.INTL(($AX267)-_xlpm.DD,$AX267,1,_xlpm.VD),
AND(MONTH($AW267)&lt;MONTH(BG$15),MONTH($AX267)&gt;MONTH(BG$15)),
NETWORKDAYS.INTL((EOMONTH(BG$15-1,1))-_xlpm.DD,EOMONTH(BG$15-1,1),1,_xlpm.VD),
AND(MONTH($AW267)=MONTH(BG$15),MONTH($AX267)=MONTH(BG$15)),
NETWORKDAYS.INTL($AW267,$AX267,1,_xlpm.VD)))),0)),
$DH267="месяц",
$BP267*BG267,
$DH267="неделя",
$BP267*BG267/7*(ROUNDUP((DAY(EOMONTH(BG$15,0)))/4,0))),
0)</f>
        <v/>
      </c>
      <c r="BY267" s="125">
        <f t="array" ref="BY267">
IFERROR(
_xlfn.IFS(
$DH267="день_1",
$BP267*$BL267/($AX267-$AW267+1)*BH267*(DAY(EOMONTH(BH$15,0))),
$DH267="день_2",
$BP267/30*MAX(MIN($AX267,EOMONTH(BH$15,0))-MAX($AW267,BH$15)+1,),
$DH267="раб.день",
$BP267/30*(IFERROR(
_xlfn.LET(_xlpm.VD,
CHOOSE(
{1;2;3;4;5;6;7;8;9;10;11;12;13;14;15;16;17;18},
45658,45659,45660,45661,45662,45663,45664,45665,45711,45724,45778,45779,45785,45786,45820,45821,45965,46022),
_xlfn.LET(_xlpm.DD,
MAX(MIN($AX267,EOMONTH(BH$15,0))-MAX($AW267,BH$15),),
_xlfn.IFS(
AND(MONTH($AW267)=MONTH(BH$15),MONTH($AX267)&lt;&gt;MONTH(BH$15)),
NETWORKDAYS.INTL($AW267,$AW267+_xlpm.DD,1,_xlpm.VD),
AND(MONTH($AW267)&lt;&gt;MONTH(BH$15),MONTH($AX267)=MONTH(BH$15)),
NETWORKDAYS.INTL(($AX267)-_xlpm.DD,$AX267,1,_xlpm.VD),
AND(MONTH($AW267)&lt;MONTH(BH$15),MONTH($AX267)&gt;MONTH(BH$15)),
NETWORKDAYS.INTL((EOMONTH(BH$15-1,1))-_xlpm.DD,EOMONTH(BH$15-1,1),1,_xlpm.VD),
AND(MONTH($AW267)=MONTH(BH$15),MONTH($AX267)=MONTH(BH$15)),
NETWORKDAYS.INTL($AW267,$AX267,1,_xlpm.VD)))),0)),
$DH267="месяц",
$BP267*BH267,
$DH267="неделя",
$BP267*BH267/7*(ROUNDUP((DAY(EOMONTH(BH$15,0)))/4,0))),
0)</f>
        <v/>
      </c>
      <c r="BZ267" s="125">
        <f t="array" ref="BZ267">
IFERROR(
_xlfn.IFS(
$DH267="день_1",
$BP267*$BL267/($AX267-$AW267+1)*BI267*(DAY(EOMONTH(BI$15,0))),
$DH267="день_2",
$BP267/30*MAX(MIN($AX267,EOMONTH(BI$15,0))-MAX($AW267,BI$15)+1,),
$DH267="раб.день",
$BP267/30*(IFERROR(
_xlfn.LET(_xlpm.VD,
CHOOSE(
{1;2;3;4;5;6;7;8;9;10;11;12;13;14;15;16;17;18},
45658,45659,45660,45661,45662,45663,45664,45665,45711,45724,45778,45779,45785,45786,45820,45821,45965,46022),
_xlfn.LET(_xlpm.DD,
MAX(MIN($AX267,EOMONTH(BI$15,0))-MAX($AW267,BI$15),),
_xlfn.IFS(
AND(MONTH($AW267)=MONTH(BI$15),MONTH($AX267)&lt;&gt;MONTH(BI$15)),
NETWORKDAYS.INTL($AW267,$AW267+_xlpm.DD,1,_xlpm.VD),
AND(MONTH($AW267)&lt;&gt;MONTH(BI$15),MONTH($AX267)=MONTH(BI$15)),
NETWORKDAYS.INTL(($AX267)-_xlpm.DD,$AX267,1,_xlpm.VD),
AND(MONTH($AW267)&lt;MONTH(BI$15),MONTH($AX267)&gt;MONTH(BI$15)),
NETWORKDAYS.INTL((EOMONTH(BI$15-1,1))-_xlpm.DD,EOMONTH(BI$15-1,1),1,_xlpm.VD),
AND(MONTH($AW267)=MONTH(BI$15),MONTH($AX267)=MONTH(BI$15)),
NETWORKDAYS.INTL($AW267,$AX267,1,_xlpm.VD)))),0)),
$DH267="месяц",
$BP267*BI267,
$DH267="неделя",
$BP267*BI267/7*(ROUNDUP((DAY(EOMONTH(BI$15,0)))/4,0))),
0)</f>
        <v/>
      </c>
      <c r="CA267" s="125">
        <f t="array" ref="CA267">
IFERROR(
_xlfn.IFS(
$DH267="день_1",
$BP267*$BL267/($AX267-$AW267+1)*BJ267*(DAY(EOMONTH(BJ$15,0))),
$DH267="день_2",
$BP267/30*MAX(MIN($AX267,EOMONTH(BJ$15,0))-MAX($AW267,BJ$15)+1,),
$DH267="раб.день",
$BP267/30*(IFERROR(
_xlfn.LET(_xlpm.VD,
CHOOSE(
{1;2;3;4;5;6;7;8;9;10;11;12;13;14;15;16;17;18},
45658,45659,45660,45661,45662,45663,45664,45665,45711,45724,45778,45779,45785,45786,45820,45821,45965,46022),
_xlfn.LET(_xlpm.DD,
MAX(MIN($AX267,EOMONTH(BJ$15,0))-MAX($AW267,BJ$15),),
_xlfn.IFS(
AND(MONTH($AW267)=MONTH(BJ$15),MONTH($AX267)&lt;&gt;MONTH(BJ$15)),
NETWORKDAYS.INTL($AW267,$AW267+_xlpm.DD,1,_xlpm.VD),
AND(MONTH($AW267)&lt;&gt;MONTH(BJ$15),MONTH($AX267)=MONTH(BJ$15)),
NETWORKDAYS.INTL(($AX267)-_xlpm.DD,$AX267,1,_xlpm.VD),
AND(MONTH($AW267)&lt;MONTH(BJ$15),MONTH($AX267)&gt;MONTH(BJ$15)),
NETWORKDAYS.INTL((EOMONTH(BJ$15-1,1))-_xlpm.DD,EOMONTH(BJ$15-1,1),1,_xlpm.VD),
AND(MONTH($AW267)=MONTH(BJ$15),MONTH($AX267)=MONTH(BJ$15)),
NETWORKDAYS.INTL($AW267,$AX267,1,_xlpm.VD)))),0)),
$DH267="месяц",
$BP267*BJ267,
$DH267="неделя",
$BP267*BJ267/7*(ROUNDUP((DAY(EOMONTH(BJ$15,0)))/4,0))),
0)</f>
        <v/>
      </c>
      <c r="CB267" s="125">
        <f t="array" ref="CB267">
IFERROR(
_xlfn.IFS(
$DH267="день_1",
$BP267*$BL267/($AX267-$AW267+1)*BK267*(DAY(EOMONTH(BK$15,0))),
$DH267="день_2",
$BP267/30*MAX(MIN($AX267,EOMONTH(BK$15,0))-MAX($AW267,BK$15)+1,),
$DH267="раб.день",
$BP267/30*(IFERROR(
_xlfn.LET(_xlpm.VD,
CHOOSE(
{1;2;3;4;5;6;7;8;9;10;11;12;13;14;15;16;17;18},
45658,45659,45660,45661,45662,45663,45664,45665,45711,45724,45778,45779,45785,45786,45820,45821,45965,46022),
_xlfn.LET(_xlpm.DD,
MAX(MIN($AX267,EOMONTH(BK$15,0))-MAX($AW267,BK$15),),
_xlfn.IFS(
AND(MONTH($AW267)=MONTH(BK$15),MONTH($AX267)&lt;&gt;MONTH(BK$15)),
NETWORKDAYS.INTL($AW267,$AW267+_xlpm.DD,1,_xlpm.VD),
AND(MONTH($AW267)&lt;&gt;MONTH(BK$15),MONTH($AX267)=MONTH(BK$15)),
NETWORKDAYS.INTL(($AX267)-_xlpm.DD,$AX267,1,_xlpm.VD),
AND(MONTH($AW267)&lt;MONTH(BK$15),MONTH($AX267)&gt;MONTH(BK$15)),
NETWORKDAYS.INTL((EOMONTH(BK$15-1,1))-_xlpm.DD,EOMONTH(BK$15-1,1),1,_xlpm.VD),
AND(MONTH($AW267)=MONTH(BK$15),MONTH($AX267)=MONTH(BK$15)),
NETWORKDAYS.INTL($AW267,$AX267,1,_xlpm.VD)))),0)),
$DH267="месяц",
$BP267*BK267,
$DH267="неделя",
$BP267*BK267/7*(ROUNDUP((DAY(EOMONTH(BK$15,0)))/4,0))),
0)</f>
        <v/>
      </c>
      <c r="CC267" s="125">
        <f>SUM($BQ267:$CB267)</f>
        <v/>
      </c>
      <c r="CD267" s="126">
        <f>SUM($EH267:$EH267)</f>
        <v/>
      </c>
      <c r="CE267" s="126">
        <f>$CD267*$AB267</f>
        <v/>
      </c>
      <c r="CF267" s="126">
        <f>SUM($EK267:$EK267)</f>
        <v/>
      </c>
      <c r="CG267" s="126">
        <f>$CF267*$AB267</f>
        <v/>
      </c>
      <c r="CH267" s="126">
        <f>SUM($CC267,$CE267,$CG267)</f>
        <v/>
      </c>
      <c r="CI267" s="126">
        <f>$CH267*(1+$CM267)</f>
        <v/>
      </c>
      <c r="CJ267" s="127" t="n">
        <v>0</v>
      </c>
      <c r="CK267" s="126">
        <f>SUM($CH267:$CH267)*(1+$CJ267)</f>
        <v/>
      </c>
      <c r="CL267" s="126">
        <f>SUM($CH267:$CH267)*(1+$CM267)</f>
        <v/>
      </c>
      <c r="CM267" s="59" t="inlineStr">
        <is>
          <t>20%</t>
        </is>
      </c>
      <c r="CN267" s="59" t="n"/>
      <c r="CO267" s="72" t="n"/>
      <c r="CP267" s="59" t="n"/>
      <c r="CQ267" s="73" t="n"/>
      <c r="CR267" s="73" t="n"/>
      <c r="CS267" s="73" t="n"/>
      <c r="CT267" s="72" t="n"/>
      <c r="CU267" s="79" t="inlineStr">
        <is>
          <t> </t>
        </is>
      </c>
      <c r="CV267" s="60" t="n"/>
      <c r="CW267" s="60" t="n"/>
      <c r="CX267" s="60" t="n"/>
      <c r="CY267" s="127">
        <f>IFERROR(($CC267-$EE267)/($EE267/(1-$DQ267)),0)</f>
        <v/>
      </c>
      <c r="CZ267" s="127">
        <f>IFERROR(1-$EI267/($CE267),0)</f>
        <v/>
      </c>
      <c r="DA267" s="127">
        <f>IFERROR(1-$EL267/($CG267),0)</f>
        <v/>
      </c>
      <c r="DB267" s="126">
        <f>ROUND(IFERROR(($CI267/(1+$CM267)-$EN267),0),2)</f>
        <v/>
      </c>
      <c r="DC267" s="128" t="n"/>
      <c r="DD267" s="125" t="n"/>
      <c r="DE267" s="75" t="n">
        <v>0</v>
      </c>
      <c r="DF267" s="128" t="n"/>
      <c r="DG267" s="125">
        <f>IF($DC267=0,0,$DD267*($DC267*100%-$DE267*$DF267))*SUM($AB267:$AB267)</f>
        <v/>
      </c>
      <c r="DH267" s="129" t="inlineStr">
        <is>
          <t>месяц</t>
        </is>
      </c>
      <c r="DI267" s="130">
        <f t="array" ref="DI267">IFERROR(
IF($ES267="LisChannel",
(ROUND(((INDEX({174.625;153.888888888889;130.972222222222},MATCH($AI267,{2;3;4}),0))*$AG267*$AI267),2)),0),0)</f>
        <v/>
      </c>
      <c r="DJ267" s="130">
        <f>
_xlfn.LET(_xlpm.X,
IFERROR(
IF($ES267="НовиковТВ",
(_xlfn.LET(_xlpm.NTV,
_xlfn.LET(_xlpm.MIN,350000,
IF(SUMIFS($DI:$DI,$ES:$ES,"НовиковТВ")&lt;=_xlpm.MIN,
(SUMIFS($DI:$DI,$ES:$ES,"НовиковТВ")/(COUNTIFS($ES:$ES,"НовиковТВ")))*_xlpm.MIN/SUMIFS($DI:$DI,$ES:$ES,"НовиковТВ"),
DI267)),
_xlpm.NTV+$DG267/(1-(1-(_xlpm.NTV)*(1-$DL267)*(1-$DM267)*(1-$DN267)*(1-$DO267)*(1-$DP267)/_xlpm.NTV))))/(1+$EP267),
$DI267+$DG267/(1-(1-($DI267)*(1-$DL267)*(1-$DM267)*(1-$DN267)*(1-$DO267)*(1-$DP267)/$DI267))),
0),
_xlpm.X*(1+$CM267)*(1+$CW267)-_xlpm.X*(1+$CM267)+_xlpm.X)</f>
        <v/>
      </c>
      <c r="DK267" s="125" t="inlineStr">
        <is>
          <t>послед.</t>
        </is>
      </c>
      <c r="DL267" s="63" t="n">
        <v>0</v>
      </c>
      <c r="DM267" s="63" t="n">
        <v>0</v>
      </c>
      <c r="DN267" s="63" t="n">
        <v>0</v>
      </c>
      <c r="DO267" s="63" t="n">
        <v>0</v>
      </c>
      <c r="DP267" s="63" t="n">
        <v>0</v>
      </c>
      <c r="DQ267" s="63">
        <f t="array" ref="DQ267">IFERROR(_xlfn.IFS(
$DK267="послед.",1-(1-$DL267)*(1-$DM267)*(1-$DN267)*(1-$DO267)*(1-$DP267),
$DK267="сумм.",$DL267+$DM267+$DN267+$DO267+$DP267),
0)</f>
        <v/>
      </c>
      <c r="DR267" s="125">
        <f t="array" ref="DR267">
IFERROR(
_xlfn.IFS(
$BL267=0,
0,
$BL267&gt;0,
_xlfn.IFS($DK267="послед.",
$DJ267*(1-$DL267)*(1-$DM267)*(1-$DN267)*(1-$DO267)*(1-$DP267),
$DK267="сумм.",
$DJ267*(1-($DL267+$DM267+$DN267+$DO267+$DP267)))),0)</f>
        <v/>
      </c>
      <c r="DS267" s="125">
        <f t="array" ref="DS267">
IFERROR(_xlfn.IFS(
$DH267="день_1",
$DR267*$BL267/($AX267-$AW267+1)*AZ267*(DAY(EOMONTH(AZ$15,0))),
$DH267="день_2",
$DR267/30*MAX(MIN($AX267,EOMONTH(AZ$15,0))-MAX($AW267,AZ$15)+1,),
$DH267="раб.день",
$DR267/30*(IFERROR(
_xlfn.LET(_xlpm.VD,
CHOOSE(
{1;2;3;4;5;6;7;8;9;10;11;12;13;14;15;16;17;18},
45658,45659,45660,45661,45662,45663,45664,45665,45711,45724,45778,45779,45785,45786,45820,45821,45965,46022),
_xlfn.LET(_xlpm.DD,
MAX(MIN($AX267,EOMONTH(AZ$15,0))-MAX($AW267,AZ$15),),
_xlfn.IFS(
AND(MONTH($AW267)=MONTH(AZ$15),MONTH($AX267)&lt;&gt;MONTH(AZ$15)),
NETWORKDAYS.INTL($AW267,$AW267+_xlpm.DD,1,_xlpm.VD),
AND(MONTH($AW267)&lt;&gt;MONTH(AZ$15),MONTH($AX267)=MONTH(AZ$15)),
NETWORKDAYS.INTL(($AX267)-_xlpm.DD,$AX267,1,_xlpm.VD),
AND(MONTH($AW267)&lt;MONTH(AZ$15),MONTH($AX267)&gt;MONTH(AZ$15)),
NETWORKDAYS.INTL((EOMONTH(AZ$15-1,1))-_xlpm.DD,EOMONTH(AZ$15-1,1),1,_xlpm.VD),
AND(MONTH($AW267)=MONTH(AZ$15),MONTH($AX267)=MONTH(AZ$15)),
NETWORKDAYS.INTL($AW267,$AX267,1,_xlpm.VD)))),0)),
$DH267="месяц",
$DR267*AZ267,
$DH267="неделя",
$DR267*AZ267/7*(ROUNDUP((DAY(EOMONTH(AZ$15,0)))/4,0))),
0)</f>
        <v/>
      </c>
      <c r="DT267" s="125">
        <f t="array" ref="DT267">
IFERROR(_xlfn.IFS(
$DH267="день_1",
$DR267*$BL267/($AX267-$AW267+1)*BA267*(DAY(EOMONTH(BA$15,0))),
$DH267="день_2",
$DR267/30*MAX(MIN($AX267,EOMONTH(BA$15,0))-MAX($AW267,BA$15)+1,),
$DH267="раб.день",
$DR267/30*(IFERROR(
_xlfn.LET(_xlpm.VD,
CHOOSE(
{1;2;3;4;5;6;7;8;9;10;11;12;13;14;15;16;17;18},
45658,45659,45660,45661,45662,45663,45664,45665,45711,45724,45778,45779,45785,45786,45820,45821,45965,46022),
_xlfn.LET(_xlpm.DD,
MAX(MIN($AX267,EOMONTH(BA$15,0))-MAX($AW267,BA$15),),
_xlfn.IFS(
AND(MONTH($AW267)=MONTH(BA$15),MONTH($AX267)&lt;&gt;MONTH(BA$15)),
NETWORKDAYS.INTL($AW267,$AW267+_xlpm.DD,1,_xlpm.VD),
AND(MONTH($AW267)&lt;&gt;MONTH(BA$15),MONTH($AX267)=MONTH(BA$15)),
NETWORKDAYS.INTL(($AX267)-_xlpm.DD,$AX267,1,_xlpm.VD),
AND(MONTH($AW267)&lt;MONTH(BA$15),MONTH($AX267)&gt;MONTH(BA$15)),
NETWORKDAYS.INTL((EOMONTH(BA$15-1,1))-_xlpm.DD,EOMONTH(BA$15-1,1),1,_xlpm.VD),
AND(MONTH($AW267)=MONTH(BA$15),MONTH($AX267)=MONTH(BA$15)),
NETWORKDAYS.INTL($AW267,$AX267,1,_xlpm.VD)))),0)),
$DH267="месяц",
$DR267*BA267,
$DH267="неделя",
$DR267*BA267/7*(ROUNDUP((DAY(EOMONTH(BA$15,0)))/4,0))),
0)</f>
        <v/>
      </c>
      <c r="DU267" s="125">
        <f t="array" ref="DU267">
IFERROR(_xlfn.IFS(
$DH267="день_1",
$DR267*$BL267/($AX267-$AW267+1)*BB267*(DAY(EOMONTH(BB$15,0))),
$DH267="день_2",
$DR267/30*MAX(MIN($AX267,EOMONTH(BB$15,0))-MAX($AW267,BB$15)+1,),
$DH267="раб.день",
$DR267/30*(IFERROR(
_xlfn.LET(_xlpm.VD,
CHOOSE(
{1;2;3;4;5;6;7;8;9;10;11;12;13;14;15;16;17;18},
45658,45659,45660,45661,45662,45663,45664,45665,45711,45724,45778,45779,45785,45786,45820,45821,45965,46022),
_xlfn.LET(_xlpm.DD,
MAX(MIN($AX267,EOMONTH(BB$15,0))-MAX($AW267,BB$15),),
_xlfn.IFS(
AND(MONTH($AW267)=MONTH(BB$15),MONTH($AX267)&lt;&gt;MONTH(BB$15)),
NETWORKDAYS.INTL($AW267,$AW267+_xlpm.DD,1,_xlpm.VD),
AND(MONTH($AW267)&lt;&gt;MONTH(BB$15),MONTH($AX267)=MONTH(BB$15)),
NETWORKDAYS.INTL(($AX267)-_xlpm.DD,$AX267,1,_xlpm.VD),
AND(MONTH($AW267)&lt;MONTH(BB$15),MONTH($AX267)&gt;MONTH(BB$15)),
NETWORKDAYS.INTL((EOMONTH(BB$15-1,1))-_xlpm.DD,EOMONTH(BB$15-1,1),1,_xlpm.VD),
AND(MONTH($AW267)=MONTH(BB$15),MONTH($AX267)=MONTH(BB$15)),
NETWORKDAYS.INTL($AW267,$AX267,1,_xlpm.VD)))),0)),
$DH267="месяц",
$DR267*BB267,
$DH267="неделя",
$DR267*BB267/7*(ROUNDUP((DAY(EOMONTH(BB$15,0)))/4,0))),
0)</f>
        <v/>
      </c>
      <c r="DV267" s="125">
        <f t="array" ref="DV267">
IFERROR(_xlfn.IFS(
$DH267="день_1",
$DR267*$BL267/($AX267-$AW267+1)*BC267*(DAY(EOMONTH(BC$15,0))),
$DH267="день_2",
$DR267/30*MAX(MIN($AX267,EOMONTH(BC$15,0))-MAX($AW267,BC$15)+1,),
$DH267="раб.день",
$DR267/30*(IFERROR(
_xlfn.LET(_xlpm.VD,
CHOOSE(
{1;2;3;4;5;6;7;8;9;10;11;12;13;14;15;16;17;18},
45658,45659,45660,45661,45662,45663,45664,45665,45711,45724,45778,45779,45785,45786,45820,45821,45965,46022),
_xlfn.LET(_xlpm.DD,
MAX(MIN($AX267,EOMONTH(BC$15,0))-MAX($AW267,BC$15),),
_xlfn.IFS(
AND(MONTH($AW267)=MONTH(BC$15),MONTH($AX267)&lt;&gt;MONTH(BC$15)),
NETWORKDAYS.INTL($AW267,$AW267+_xlpm.DD,1,_xlpm.VD),
AND(MONTH($AW267)&lt;&gt;MONTH(BC$15),MONTH($AX267)=MONTH(BC$15)),
NETWORKDAYS.INTL(($AX267)-_xlpm.DD,$AX267,1,_xlpm.VD),
AND(MONTH($AW267)&lt;MONTH(BC$15),MONTH($AX267)&gt;MONTH(BC$15)),
NETWORKDAYS.INTL((EOMONTH(BC$15-1,1))-_xlpm.DD,EOMONTH(BC$15-1,1),1,_xlpm.VD),
AND(MONTH($AW267)=MONTH(BC$15),MONTH($AX267)=MONTH(BC$15)),
NETWORKDAYS.INTL($AW267,$AX267,1,_xlpm.VD)))),0)),
$DH267="месяц",
$DR267*BC267,
$DH267="неделя",
$DR267*BC267/7*(ROUNDUP((DAY(EOMONTH(BC$15,0)))/4,0))),
0)</f>
        <v/>
      </c>
      <c r="DW267" s="125">
        <f t="array" ref="DW267">
IFERROR(_xlfn.IFS(
$DH267="день_1",
$DR267*$BL267/($AX267-$AW267+1)*BD267*(DAY(EOMONTH(BD$15,0))),
$DH267="день_2",
$DR267/30*MAX(MIN($AX267,EOMONTH(BD$15,0))-MAX($AW267,BD$15)+1,),
$DH267="раб.день",
$DR267/30*(IFERROR(
_xlfn.LET(_xlpm.VD,
CHOOSE(
{1;2;3;4;5;6;7;8;9;10;11;12;13;14;15;16;17;18},
45658,45659,45660,45661,45662,45663,45664,45665,45711,45724,45778,45779,45785,45786,45820,45821,45965,46022),
_xlfn.LET(_xlpm.DD,
MAX(MIN($AX267,EOMONTH(BD$15,0))-MAX($AW267,BD$15),),
_xlfn.IFS(
AND(MONTH($AW267)=MONTH(BD$15),MONTH($AX267)&lt;&gt;MONTH(BD$15)),
NETWORKDAYS.INTL($AW267,$AW267+_xlpm.DD,1,_xlpm.VD),
AND(MONTH($AW267)&lt;&gt;MONTH(BD$15),MONTH($AX267)=MONTH(BD$15)),
NETWORKDAYS.INTL(($AX267)-_xlpm.DD,$AX267,1,_xlpm.VD),
AND(MONTH($AW267)&lt;MONTH(BD$15),MONTH($AX267)&gt;MONTH(BD$15)),
NETWORKDAYS.INTL((EOMONTH(BD$15-1,1))-_xlpm.DD,EOMONTH(BD$15-1,1),1,_xlpm.VD),
AND(MONTH($AW267)=MONTH(BD$15),MONTH($AX267)=MONTH(BD$15)),
NETWORKDAYS.INTL($AW267,$AX267,1,_xlpm.VD)))),0)),
$DH267="месяц",
$DR267*BD267,
$DH267="неделя",
$DR267*BD267/7*(ROUNDUP((DAY(EOMONTH(BD$15,0)))/4,0))),
0)</f>
        <v/>
      </c>
      <c r="DX267" s="125">
        <f t="array" ref="DX267">
IFERROR(_xlfn.IFS(
$DH267="день_1",
$DR267*$BL267/($AX267-$AW267+1)*BE267*(DAY(EOMONTH(BE$15,0))),
$DH267="день_2",
$DR267/30*MAX(MIN($AX267,EOMONTH(BE$15,0))-MAX($AW267,BE$15)+1,),
$DH267="раб.день",
$DR267/30*(IFERROR(
_xlfn.LET(_xlpm.VD,
CHOOSE(
{1;2;3;4;5;6;7;8;9;10;11;12;13;14;15;16;17;18},
45658,45659,45660,45661,45662,45663,45664,45665,45711,45724,45778,45779,45785,45786,45820,45821,45965,46022),
_xlfn.LET(_xlpm.DD,
MAX(MIN($AX267,EOMONTH(BE$15,0))-MAX($AW267,BE$15),),
_xlfn.IFS(
AND(MONTH($AW267)=MONTH(BE$15),MONTH($AX267)&lt;&gt;MONTH(BE$15)),
NETWORKDAYS.INTL($AW267,$AW267+_xlpm.DD,1,_xlpm.VD),
AND(MONTH($AW267)&lt;&gt;MONTH(BE$15),MONTH($AX267)=MONTH(BE$15)),
NETWORKDAYS.INTL(($AX267)-_xlpm.DD,$AX267,1,_xlpm.VD),
AND(MONTH($AW267)&lt;MONTH(BE$15),MONTH($AX267)&gt;MONTH(BE$15)),
NETWORKDAYS.INTL((EOMONTH(BE$15-1,1))-_xlpm.DD,EOMONTH(BE$15-1,1),1,_xlpm.VD),
AND(MONTH($AW267)=MONTH(BE$15),MONTH($AX267)=MONTH(BE$15)),
NETWORKDAYS.INTL($AW267,$AX267,1,_xlpm.VD)))),0)),
$DH267="месяц",
$DR267*BE267,
$DH267="неделя",
$DR267*BE267/7*(ROUNDUP((DAY(EOMONTH(BE$15,0)))/4,0))),
0)</f>
        <v/>
      </c>
      <c r="DY267" s="125">
        <f t="array" ref="DY267">
IFERROR(_xlfn.IFS(
$DH267="день_1",
$DR267*$BL267/($AX267-$AW267+1)*BF267*(DAY(EOMONTH(BF$15,0))),
$DH267="день_2",
$DR267/30*MAX(MIN($AX267,EOMONTH(BF$15,0))-MAX($AW267,BF$15)+1,),
$DH267="раб.день",
$DR267/30*(IFERROR(
_xlfn.LET(_xlpm.VD,
CHOOSE(
{1;2;3;4;5;6;7;8;9;10;11;12;13;14;15;16;17;18},
45658,45659,45660,45661,45662,45663,45664,45665,45711,45724,45778,45779,45785,45786,45820,45821,45965,46022),
_xlfn.LET(_xlpm.DD,
MAX(MIN($AX267,EOMONTH(BF$15,0))-MAX($AW267,BF$15),),
_xlfn.IFS(
AND(MONTH($AW267)=MONTH(BF$15),MONTH($AX267)&lt;&gt;MONTH(BF$15)),
NETWORKDAYS.INTL($AW267,$AW267+_xlpm.DD,1,_xlpm.VD),
AND(MONTH($AW267)&lt;&gt;MONTH(BF$15),MONTH($AX267)=MONTH(BF$15)),
NETWORKDAYS.INTL(($AX267)-_xlpm.DD,$AX267,1,_xlpm.VD),
AND(MONTH($AW267)&lt;MONTH(BF$15),MONTH($AX267)&gt;MONTH(BF$15)),
NETWORKDAYS.INTL((EOMONTH(BF$15-1,1))-_xlpm.DD,EOMONTH(BF$15-1,1),1,_xlpm.VD),
AND(MONTH($AW267)=MONTH(BF$15),MONTH($AX267)=MONTH(BF$15)),
NETWORKDAYS.INTL($AW267,$AX267,1,_xlpm.VD)))),0)),
$DH267="месяц",
$DR267*BF267,
$DH267="неделя",
$DR267*BF267/7*(ROUNDUP((DAY(EOMONTH(BF$15,0)))/4,0))),
0)</f>
        <v/>
      </c>
      <c r="DZ267" s="125">
        <f t="array" ref="DZ267">
IFERROR(_xlfn.IFS(
$DH267="день_1",
$DR267*$BL267/($AX267-$AW267+1)*BG267*(DAY(EOMONTH(BG$15,0))),
$DH267="день_2",
$DR267/30*MAX(MIN($AX267,EOMONTH(BG$15,0))-MAX($AW267,BG$15)+1,),
$DH267="раб.день",
$DR267/30*(IFERROR(
_xlfn.LET(_xlpm.VD,
CHOOSE(
{1;2;3;4;5;6;7;8;9;10;11;12;13;14;15;16;17;18},
45658,45659,45660,45661,45662,45663,45664,45665,45711,45724,45778,45779,45785,45786,45820,45821,45965,46022),
_xlfn.LET(_xlpm.DD,
MAX(MIN($AX267,EOMONTH(BG$15,0))-MAX($AW267,BG$15),),
_xlfn.IFS(
AND(MONTH($AW267)=MONTH(BG$15),MONTH($AX267)&lt;&gt;MONTH(BG$15)),
NETWORKDAYS.INTL($AW267,$AW267+_xlpm.DD,1,_xlpm.VD),
AND(MONTH($AW267)&lt;&gt;MONTH(BG$15),MONTH($AX267)=MONTH(BG$15)),
NETWORKDAYS.INTL(($AX267)-_xlpm.DD,$AX267,1,_xlpm.VD),
AND(MONTH($AW267)&lt;MONTH(BG$15),MONTH($AX267)&gt;MONTH(BG$15)),
NETWORKDAYS.INTL((EOMONTH(BG$15-1,1))-_xlpm.DD,EOMONTH(BG$15-1,1),1,_xlpm.VD),
AND(MONTH($AW267)=MONTH(BG$15),MONTH($AX267)=MONTH(BG$15)),
NETWORKDAYS.INTL($AW267,$AX267,1,_xlpm.VD)))),0)),
$DH267="месяц",
$DR267*BG267,
$DH267="неделя",
$DR267*BG267/7*(ROUNDUP((DAY(EOMONTH(BG$15,0)))/4,0))),
0)</f>
        <v/>
      </c>
      <c r="EA267" s="125">
        <f t="array" ref="EA267">
IFERROR(_xlfn.IFS(
$DH267="день_1",
$DR267*$BL267/($AX267-$AW267+1)*BH267*(DAY(EOMONTH(BH$15,0))),
$DH267="день_2",
$DR267/30*MAX(MIN($AX267,EOMONTH(BH$15,0))-MAX($AW267,BH$15)+1,),
$DH267="раб.день",
$DR267/30*(IFERROR(
_xlfn.LET(_xlpm.VD,
CHOOSE(
{1;2;3;4;5;6;7;8;9;10;11;12;13;14;15;16;17;18},
45658,45659,45660,45661,45662,45663,45664,45665,45711,45724,45778,45779,45785,45786,45820,45821,45965,46022),
_xlfn.LET(_xlpm.DD,
MAX(MIN($AX267,EOMONTH(BH$15,0))-MAX($AW267,BH$15),),
_xlfn.IFS(
AND(MONTH($AW267)=MONTH(BH$15),MONTH($AX267)&lt;&gt;MONTH(BH$15)),
NETWORKDAYS.INTL($AW267,$AW267+_xlpm.DD,1,_xlpm.VD),
AND(MONTH($AW267)&lt;&gt;MONTH(BH$15),MONTH($AX267)=MONTH(BH$15)),
NETWORKDAYS.INTL(($AX267)-_xlpm.DD,$AX267,1,_xlpm.VD),
AND(MONTH($AW267)&lt;MONTH(BH$15),MONTH($AX267)&gt;MONTH(BH$15)),
NETWORKDAYS.INTL((EOMONTH(BH$15-1,1))-_xlpm.DD,EOMONTH(BH$15-1,1),1,_xlpm.VD),
AND(MONTH($AW267)=MONTH(BH$15),MONTH($AX267)=MONTH(BH$15)),
NETWORKDAYS.INTL($AW267,$AX267,1,_xlpm.VD)))),0)),
$DH267="месяц",
$DR267*BH267,
$DH267="неделя",
$DR267*BH267/7*(ROUNDUP((DAY(EOMONTH(BH$15,0)))/4,0))),
0)</f>
        <v/>
      </c>
      <c r="EB267" s="125">
        <f t="array" ref="EB267">
IFERROR(_xlfn.IFS(
$DH267="день_1",
$DR267*$BL267/($AX267-$AW267+1)*BI267*(DAY(EOMONTH(BI$15,0))),
$DH267="день_2",
$DR267/30*MAX(MIN($AX267,EOMONTH(BI$15,0))-MAX($AW267,BI$15)+1,),
$DH267="раб.день",
$DR267/30*(IFERROR(
_xlfn.LET(_xlpm.VD,
CHOOSE(
{1;2;3;4;5;6;7;8;9;10;11;12;13;14;15;16;17;18},
45658,45659,45660,45661,45662,45663,45664,45665,45711,45724,45778,45779,45785,45786,45820,45821,45965,46022),
_xlfn.LET(_xlpm.DD,
MAX(MIN($AX267,EOMONTH(BI$15,0))-MAX($AW267,BI$15),),
_xlfn.IFS(
AND(MONTH($AW267)=MONTH(BI$15),MONTH($AX267)&lt;&gt;MONTH(BI$15)),
NETWORKDAYS.INTL($AW267,$AW267+_xlpm.DD,1,_xlpm.VD),
AND(MONTH($AW267)&lt;&gt;MONTH(BI$15),MONTH($AX267)=MONTH(BI$15)),
NETWORKDAYS.INTL(($AX267)-_xlpm.DD,$AX267,1,_xlpm.VD),
AND(MONTH($AW267)&lt;MONTH(BI$15),MONTH($AX267)&gt;MONTH(BI$15)),
NETWORKDAYS.INTL((EOMONTH(BI$15-1,1))-_xlpm.DD,EOMONTH(BI$15-1,1),1,_xlpm.VD),
AND(MONTH($AW267)=MONTH(BI$15),MONTH($AX267)=MONTH(BI$15)),
NETWORKDAYS.INTL($AW267,$AX267,1,_xlpm.VD)))),0)),
$DH267="месяц",
$DR267*BI267,
$DH267="неделя",
$DR267*BI267/7*(ROUNDUP((DAY(EOMONTH(BI$15,0)))/4,0))),
0)</f>
        <v/>
      </c>
      <c r="EC267" s="125">
        <f t="array" ref="EC267">
IFERROR(_xlfn.IFS(
$DH267="день_1",
$DR267*$BL267/($AX267-$AW267+1)*BJ267*(DAY(EOMONTH(BJ$15,0))),
$DH267="день_2",
$DR267/30*MAX(MIN($AX267,EOMONTH(BJ$15,0))-MAX($AW267,BJ$15)+1,),
$DH267="раб.день",
$DR267/30*(IFERROR(
_xlfn.LET(_xlpm.VD,
CHOOSE(
{1;2;3;4;5;6;7;8;9;10;11;12;13;14;15;16;17;18},
45658,45659,45660,45661,45662,45663,45664,45665,45711,45724,45778,45779,45785,45786,45820,45821,45965,46022),
_xlfn.LET(_xlpm.DD,
MAX(MIN($AX267,EOMONTH(BJ$15,0))-MAX($AW267,BJ$15),),
_xlfn.IFS(
AND(MONTH($AW267)=MONTH(BJ$15),MONTH($AX267)&lt;&gt;MONTH(BJ$15)),
NETWORKDAYS.INTL($AW267,$AW267+_xlpm.DD,1,_xlpm.VD),
AND(MONTH($AW267)&lt;&gt;MONTH(BJ$15),MONTH($AX267)=MONTH(BJ$15)),
NETWORKDAYS.INTL(($AX267)-_xlpm.DD,$AX267,1,_xlpm.VD),
AND(MONTH($AW267)&lt;MONTH(BJ$15),MONTH($AX267)&gt;MONTH(BJ$15)),
NETWORKDAYS.INTL((EOMONTH(BJ$15-1,1))-_xlpm.DD,EOMONTH(BJ$15-1,1),1,_xlpm.VD),
AND(MONTH($AW267)=MONTH(BJ$15),MONTH($AX267)=MONTH(BJ$15)),
NETWORKDAYS.INTL($AW267,$AX267,1,_xlpm.VD)))),0)),
$DH267="месяц",
$DR267*BJ267,
$DH267="неделя",
$DR267*BJ267/7*(ROUNDUP((DAY(EOMONTH(BJ$15,0)))/4,0))),
0)</f>
        <v/>
      </c>
      <c r="ED267" s="125">
        <f t="array" ref="ED267">
IFERROR(_xlfn.IFS(
$DH267="день_1",
$DR267*$BL267/($AX267-$AW267+1)*BK267*(DAY(EOMONTH(BK$15,0))),
$DH267="день_2",
$DR267/30*MAX(MIN($AX267,EOMONTH(BK$15,0))-MAX($AW267,BK$15)+1,),
$DH267="раб.день",
$DR267/30*(IFERROR(
_xlfn.LET(_xlpm.VD,
CHOOSE(
{1;2;3;4;5;6;7;8;9;10;11;12;13;14;15;16;17;18},
45658,45659,45660,45661,45662,45663,45664,45665,45711,45724,45778,45779,45785,45786,45820,45821,45965,46022),
_xlfn.LET(_xlpm.DD,
MAX(MIN($AX267,EOMONTH(BK$15,0))-MAX($AW267,BK$15),),
_xlfn.IFS(
AND(MONTH($AW267)=MONTH(BK$15),MONTH($AX267)&lt;&gt;MONTH(BK$15)),
NETWORKDAYS.INTL($AW267,$AW267+_xlpm.DD,1,_xlpm.VD),
AND(MONTH($AW267)&lt;&gt;MONTH(BK$15),MONTH($AX267)=MONTH(BK$15)),
NETWORKDAYS.INTL(($AX267)-_xlpm.DD,$AX267,1,_xlpm.VD),
AND(MONTH($AW267)&lt;MONTH(BK$15),MONTH($AX267)&gt;MONTH(BK$15)),
NETWORKDAYS.INTL((EOMONTH(BK$15-1,1))-_xlpm.DD,EOMONTH(BK$15-1,1),1,_xlpm.VD),
AND(MONTH($AW267)=MONTH(BK$15),MONTH($AX267)=MONTH(BK$15)),
NETWORKDAYS.INTL($AW267,$AX267,1,_xlpm.VD)))),0)),
$DH267="месяц",
$DR267*BK267,
$DH267="неделя",
$DR267*BK267/7*(ROUNDUP((DAY(EOMONTH(BK$15,0)))/4,0))),
0)</f>
        <v/>
      </c>
      <c r="EE267" s="125">
        <f>SUM($DS267,$DT267,$DU267,$DV267,$DW267,$DX267,$DY267,$DZ267,$EA267,$EB267,$EC267,$ED267)</f>
        <v/>
      </c>
      <c r="EF267" s="125">
        <f>IFERROR(ROUND($EE267*(1+$EP267),2),0)</f>
        <v/>
      </c>
      <c r="EG267" s="128" t="n">
        <v>1</v>
      </c>
      <c r="EH267" s="126" t="n">
        <v>0</v>
      </c>
      <c r="EI267" s="126">
        <f>ROUND(SUM($EH267:$EH267)*SUM($AB267:$AB267)*$EG267,2)</f>
        <v/>
      </c>
      <c r="EJ267" s="126">
        <f>ROUND($EI267*(1+$EP267),2)</f>
        <v/>
      </c>
      <c r="EK267" s="126" t="n">
        <v>0</v>
      </c>
      <c r="EL267" s="126">
        <f>ROUND(SUM($EK267:$EK267)*SUM($AB267:$AB267)*$EG267,2)</f>
        <v/>
      </c>
      <c r="EM267" s="126">
        <f>ROUND($EL267*(1+$EP267),2)</f>
        <v/>
      </c>
      <c r="EN267" s="126">
        <f>SUM($EE267,$EI267,$EL267)</f>
        <v/>
      </c>
      <c r="EO267" s="126">
        <f>SUM($EF267,$EJ267,$EM267)</f>
        <v/>
      </c>
      <c r="EP267" s="59" t="inlineStr">
        <is>
          <t>20%</t>
        </is>
      </c>
      <c r="EQ267" s="59" t="n"/>
      <c r="ER267" s="60">
        <f t="array" ref="ER267">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MATCH(ES267,
{"AMS";"RussOutdoor";"HD Outdoor";"Ingroup";"IQ";"Ledproduction";"LisChannel";"Logic";"Media-PPL";"NovikovTV | НовиковТВ";"SMA";"SOK";"КрокусТВ | CrocusTV | IndoorTV";"Сити";"ТЯК Москва"},
0)),"")</f>
        <v/>
      </c>
      <c r="ES267" s="60" t="n"/>
      <c r="ET267" s="60">
        <f t="array" ref="ET267">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MATCH(ES267,
{"AMS";"RussOutdoor";"HD Outdoor";"Ingroup";"IQ";"Ledproduction";"LisChannel";"Logic";"Media-PPL";"NovikovTV | НовиковТВ";"SMA";"SOK";"КрокусТВ | CrocusTV | IndoorTV";"Сити";"ТЯК Москва"},
0)),"")</f>
        <v/>
      </c>
      <c r="EU267" s="60" t="n"/>
      <c r="EV267" s="60" t="n"/>
      <c r="EX267" s="110">
        <f t="array" ref="EX267">
($AR267/30
+N("ТРАФИК ПЛОЩАДКИ"))*
(IFERROR(
_xlfn.LET(
_xlpm.GPR,
HLOOKUP($L267,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(MATCH($T267,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IF($Q267="цифровой",_xlpm.GPR/$AG267,_xlpm.GPR/60)),
0)
+N("DWELL TIME"))*
(IF($AB267=0,0,IF($AB267=1,0.3,IF($AB267=2,0.5,IF($AB267&gt;2,1))))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_xlfn.IFS($AC267="да",1.2,$AC267="нет",1)*
_xlfn.IFS($AD267="да",1.2,$AD267="нет",1)*
IF(R267="статический",1,1.2)*
$X267*
INDEX(
{1.2;1;1.2;1.2;1;1.2;1.2;1.2;1.2;1.2;1.2;1;1.2;1.2;1.2;1.2;1;1;1.2;1.2;1.2;1;1;1;1;1.2;1.2;1.2;1.2;1;1;1;1;1.2;1.2;1.2;1.2;1.2;1.2;1.2;1.2;1;1;1.2;1;1;1;1;1.5;1;1;1.5;1.5;1.2},
MATCH($Q267,_xlpm.MI,0)))&gt;{0.02;0.04;0.06;0.1;0.2;0.4;0.6;0.8;1;2;4;6})),
{0;1;2;3;4;5;6;7;8;9;10;11;12},
0)))
+N("КОЭФФИЦИЕНТ КОНТАКТА"))))*
(_xlfn.IFS($X267&lt;0.1,$X267/1000,$X267&gt;25,5.2,AND($X267&gt;=0.1,$X267&lt;=25),(($X267*2+0.1)/10)*($X267/10)))*
IFERROR((_xlfn.LET(
_xlpm.MA,
{0;0.8;0.85;0.9;0.95;1},
_xlpm.MAA,
{0;1;2;3;4;5},
INDEX(_xlpm.MA,MATCH(SUMPRODUCT(--((IF(ROUND(_xlpm.MAA,1)&gt;5,5,ROUND($AB267,1)))&gt;{0;1;2;3;4;5})),_xlpm.MAA,0)))
+N("КОЭФФИЦИЕНТ КОЛ-ВО КОНСТРУКЦИЙ")),1)*
$AB267,0))*
(IF($Q267="цифровой",$AG267/15*$AI267,1)
+N("ДЛЯ ЦИФРЫ"))</f>
        <v/>
      </c>
      <c r="EY267" s="110">
        <f>IFERROR(EX267*AY267,0)</f>
        <v/>
      </c>
      <c r="EZ267" s="131">
        <f>IFERROR(DP267/EY267*1000,0)</f>
        <v/>
      </c>
      <c r="FA267" s="112">
        <f>IFERROR(FC267/FB267,0)</f>
        <v/>
      </c>
      <c r="FB267" s="112">
        <f>IFERROR((FC267/(EY267/FF267*#REF!))*0.825,0)</f>
        <v/>
      </c>
      <c r="FC267" s="112">
        <f>IFERROR(((EX267*30/AR267)*100)/30,0)</f>
        <v/>
      </c>
      <c r="FD267" s="112">
        <f>IFERROR(EY267/G267*100%,0)</f>
        <v/>
      </c>
      <c r="FE267" s="112">
        <f>IFERROR(FD267/FC267*100%,0)</f>
        <v/>
      </c>
      <c r="FF267" s="110">
        <f>IFERROR(AR267/30*AY267,0)</f>
        <v/>
      </c>
    </row>
    <row r="268" ht="13" customHeight="1">
      <c r="A268" s="59" t="n"/>
      <c r="B268" s="60" t="n"/>
      <c r="C268" s="60" t="n"/>
      <c r="D268" s="60">
        <f t="array" ref="D268">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MATCH($E268,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68" s="60">
        <f t="array" ref="E268">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MATCH($F268,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68" s="60" t="inlineStr"/>
      <c r="G268" s="60" t="n"/>
      <c r="H268" s="60">
        <f t="array" ref="H268">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MATCH($I268,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68" s="60" t="n"/>
      <c r="J268" s="60" t="n"/>
      <c r="K268" s="60" t="n"/>
      <c r="L268" s="60" t="n"/>
      <c r="M268" s="60" t="n"/>
      <c r="N268" s="60" t="n"/>
      <c r="O268" s="60" t="n"/>
      <c r="P268" s="60">
        <f t="array" ref="P268">
_xlfn.IFS(
ISNUMBER(MATCH($Q268,{"шелфбаннер","разделитель","монетница","чековая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ISNUMBER(MATCH($Q268,{"LED/LCD","видеокулер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ISNUMBER(MATCH($Q268,{"автомобиль","машина","выставочное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ISNUMBER(MATCH($Q268,{"билборд","лифтовая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ISNUMBER(MATCH($Q268,{"навигация","подвесной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ISNUMBER(MATCH($Q268,{"движущаяся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ISNUMBER(MATCH($Q268,{"каталог","журнал"},)),
"Пресса",
$Q268="","")</f>
        <v/>
      </c>
      <c r="Q268" s="60" t="n"/>
      <c r="R268" s="60">
        <f t="array" ref="R268">
IFERROR(
_xlfn.IFS(
OR(ISNUMBER(MATCH($Q268,{"экспозиция","макет","стенд","автостенд","авто стенд","выставочное пространство","выставочные стенды","модульные выставочные стенды","3Д конструкция","3D конструкция"},)),P268="Экспонирование"),
"нестандартный",
ISNUMBER(MATCH($Q268,{"скроллер","призматрон"},)),
"динамический",
$P268="Видео",
"цифровой",
OR($P268="Пресса",$P268="Щит",$P268="POSm",$P268="Подвес",$P268="Брендирование/оклейка"),
"статический"),"")</f>
        <v/>
      </c>
      <c r="S268" s="59" t="n"/>
      <c r="T268" s="60" t="n"/>
      <c r="U268" s="60" t="n"/>
      <c r="V268" s="60">
        <f>
IF(P268="Видео",
"цифровой постер/ролик",
IF(ISNUMBER(MATCH(Q268,{"короб световой","короб световой | лайтбокс","короб световой | кристалайт","лайтбокс","лайт бокс","кристалайт","LB","lightbox"},)),
"бэклит",
IF(P268="Брендирование/оклейка",
"перфарированная пленка/самоклейка",
IF(P268="Экспонирование",
"под запрос",
IF(P268="Подвес",
"баннер/ткань",
"")))))</f>
        <v/>
      </c>
      <c r="W268" s="59" t="n"/>
      <c r="X268" s="59" t="n"/>
      <c r="Y268" s="59" t="n"/>
      <c r="Z268" s="61" t="n"/>
      <c r="AA268" s="61" t="n"/>
      <c r="AB268" s="61">
        <f>IF(BL268&gt;0,Z268,0)</f>
        <v/>
      </c>
      <c r="AC268" s="59" t="n"/>
      <c r="AD268" s="59" t="n"/>
      <c r="AE268" s="59" t="n"/>
      <c r="AF268" s="59" t="n"/>
      <c r="AG268" s="59" t="n"/>
      <c r="AH268" s="59" t="n"/>
      <c r="AI268" s="59" t="n"/>
      <c r="AJ268" s="59" t="n"/>
      <c r="AK268" s="59" t="n"/>
      <c r="AL268" s="62">
        <f>IFERROR(IF(OR(R268="статический",R268="динамический",R268="нестандартный",R268="",R268=""),"-",IF(AND(AH268="-",AI268="-"),"-",AK268*3600/AH268*AI268)),"-")</f>
        <v/>
      </c>
      <c r="AM268" s="62">
        <f>IFERROR(IF(OR(R268="статический",R268="динамический",R268="",R268="", R268="BTL",R268="нестандартный"),"-",AG268*AI268*AL268/60),"-")</f>
        <v/>
      </c>
      <c r="AN268" s="63">
        <f>IFERROR(IF(AH268="","-",AG268*AI268/AH268),"-")</f>
        <v/>
      </c>
      <c r="AO268" s="59">
        <f>IFERROR(IF(OR($R268="статический",$R268="динамический",$R268="",$R268="",$R268="BTL",$R268="нестандартный"),"-",$AL268*$AY268),"-")</f>
        <v/>
      </c>
      <c r="AP268" s="62">
        <f>IFERROR(IF(OR($R268="статический",$R268="динамический",$R268="",$R268="",$R268="BTL",$R268="нестандартный"),"-",$AM268*AY268),"-")</f>
        <v/>
      </c>
      <c r="AQ268" s="64" t="n"/>
      <c r="AR268" s="61" t="n"/>
      <c r="AS268" s="61" t="n"/>
      <c r="AT268" s="61" t="n"/>
      <c r="AU268" s="65" t="n"/>
      <c r="AV268" s="124">
        <f>IFERROR(DR268/AT268*1000,"n/a")</f>
        <v/>
      </c>
      <c r="AW268" s="67" t="n"/>
      <c r="AX268" s="67" t="n"/>
      <c r="AY268" s="43">
        <f>IFERROR(IF(OR($AW268="",$AX268=""),"",_xlfn.DAYS($AX268+1,$AW268)),"")</f>
        <v/>
      </c>
      <c r="AZ268" s="68">
        <f t="array" ref="AZ268">
_xlfn.LET(_xlpm.COEFF,
IF($AW268+$AX268=0,0,IF(MAX(MIN($AX268,EOMONTH(AZ$15,0))-MAX($AW268,AZ$15)+1,)&gt;0,1,0)),
_xlfn.IFS(
$ES268="LisChannel",
_xlpm.COEFF*
INDEX({1;1;1.2;1.2;1;1;1;1;1.2;1.2;1.2;1.2},
MATCH(MONTH(AZ$15),
{1,2,3,4,5,6,7,8,9,10,11,12})),
CONCATENATE($ES268," ",$L268)="RussOutdoor метро",
_xlpm.COEFF*
INDEX({0.8;0.9;1.1;1.1;1;1;1;1;1.1;1.1;1.1;1.1},
MATCH(MONTH(AZ$15),
{1,2,3,4,5,6,7,8,9,10,11,12})),
$ES268&lt;&gt;"LisChannel",
_xlpm.COEFF,
$ES268&lt;&gt;"RussOutdoor",
_xlpm.COEFF))</f>
        <v/>
      </c>
      <c r="BA268" s="68">
        <f t="array" ref="BA268">
_xlfn.LET(_xlpm.COEFF,
IF($AW268+$AX268=0,0,IF(MAX(MIN($AX268,EOMONTH(BA$15,0))-MAX($AW268,BA$15)+1,)&gt;0,1,0)),
_xlfn.IFS(
$ES268="LisChannel",
_xlpm.COEFF*
INDEX({1;1;1.2;1.2;1;1;1;1;1.2;1.2;1.2;1.2},
MATCH(MONTH(BA$15),
{1,2,3,4,5,6,7,8,9,10,11,12})),
CONCATENATE($ES268," ",$L268)="RussOutdoor метро",
_xlpm.COEFF*
INDEX({0.8;0.9;1.1;1.1;1;1;1;1;1.1;1.1;1.1;1.1},
MATCH(MONTH(BA$15),
{1,2,3,4,5,6,7,8,9,10,11,12})),
$ES268&lt;&gt;"LisChannel",
_xlpm.COEFF,
$ES268&lt;&gt;"RussOutdoor",
_xlpm.COEFF))</f>
        <v/>
      </c>
      <c r="BB268" s="68">
        <f t="array" ref="BB268">
_xlfn.LET(_xlpm.COEFF,
IF($AW268+$AX268=0,0,IF(MAX(MIN($AX268,EOMONTH(BB$15,0))-MAX($AW268,BB$15)+1,)&gt;0,1,0)),
_xlfn.IFS(
$ES268="LisChannel",
_xlpm.COEFF*
INDEX({1;1;1.2;1.2;1;1;1;1;1.2;1.2;1.2;1.2},
MATCH(MONTH(BB$15),
{1,2,3,4,5,6,7,8,9,10,11,12})),
CONCATENATE($ES268," ",$L268)="RussOutdoor метро",
_xlpm.COEFF*
INDEX({0.8;0.9;1.1;1.1;1;1;1;1;1.1;1.1;1.1;1.1},
MATCH(MONTH(BB$15),
{1,2,3,4,5,6,7,8,9,10,11,12})),
$ES268&lt;&gt;"LisChannel",
_xlpm.COEFF,
$ES268&lt;&gt;"RussOutdoor",
_xlpm.COEFF))</f>
        <v/>
      </c>
      <c r="BC268" s="68">
        <f t="array" ref="BC268">
_xlfn.LET(_xlpm.COEFF,
IF($AW268+$AX268=0,0,IF(MAX(MIN($AX268,EOMONTH(BC$15,0))-MAX($AW268,BC$15)+1,)&gt;0,1,0)),
_xlfn.IFS(
$ES268="LisChannel",
_xlpm.COEFF*
INDEX({1;1;1.2;1.2;1;1;1;1;1.2;1.2;1.2;1.2},
MATCH(MONTH(BC$15),
{1,2,3,4,5,6,7,8,9,10,11,12})),
CONCATENATE($ES268," ",$L268)="RussOutdoor метро",
_xlpm.COEFF*
INDEX({0.8;0.9;1.1;1.1;1;1;1;1;1.1;1.1;1.1;1.1},
MATCH(MONTH(BC$15),
{1,2,3,4,5,6,7,8,9,10,11,12})),
$ES268&lt;&gt;"LisChannel",
_xlpm.COEFF,
$ES268&lt;&gt;"RussOutdoor",
_xlpm.COEFF))</f>
        <v/>
      </c>
      <c r="BD268" s="68">
        <f t="array" ref="BD268">
_xlfn.LET(_xlpm.COEFF,
IF($AW268+$AX268=0,0,IF(MAX(MIN($AX268,EOMONTH(BD$15,0))-MAX($AW268,BD$15)+1,)&gt;0,1,0)),
_xlfn.IFS(
$ES268="LisChannel",
_xlpm.COEFF*
INDEX({1;1;1.2;1.2;1;1;1;1;1.2;1.2;1.2;1.2},
MATCH(MONTH(BD$15),
{1,2,3,4,5,6,7,8,9,10,11,12})),
CONCATENATE($ES268," ",$L268)="RussOutdoor метро",
_xlpm.COEFF*
INDEX({0.8;0.9;1.1;1.1;1;1;1;1;1.1;1.1;1.1;1.1},
MATCH(MONTH(BD$15),
{1,2,3,4,5,6,7,8,9,10,11,12})),
$ES268&lt;&gt;"LisChannel",
_xlpm.COEFF,
$ES268&lt;&gt;"RussOutdoor",
_xlpm.COEFF))</f>
        <v/>
      </c>
      <c r="BE268" s="68">
        <f t="array" ref="BE268">
_xlfn.LET(_xlpm.COEFF,
IF($AW268+$AX268=0,0,IF(MAX(MIN($AX268,EOMONTH(BE$15,0))-MAX($AW268,BE$15)+1,)&gt;0,1,0)),
_xlfn.IFS(
$ES268="LisChannel",
_xlpm.COEFF*
INDEX({1;1;1.2;1.2;1;1;1;1;1.2;1.2;1.2;1.2},
MATCH(MONTH(BE$15),
{1,2,3,4,5,6,7,8,9,10,11,12})),
CONCATENATE($ES268," ",$L268)="RussOutdoor метро",
_xlpm.COEFF*
INDEX({0.8;0.9;1.1;1.1;1;1;1;1;1.1;1.1;1.1;1.1},
MATCH(MONTH(BE$15),
{1,2,3,4,5,6,7,8,9,10,11,12})),
$ES268&lt;&gt;"LisChannel",
_xlpm.COEFF,
$ES268&lt;&gt;"RussOutdoor",
_xlpm.COEFF))</f>
        <v/>
      </c>
      <c r="BF268" s="68">
        <f t="array" ref="BF268">
_xlfn.LET(_xlpm.COEFF,
IF($AW268+$AX268=0,0,IF(MAX(MIN($AX268,EOMONTH(BF$15,0))-MAX($AW268,BF$15)+1,)&gt;0,1,0)),
_xlfn.IFS(
$ES268="LisChannel",
_xlpm.COEFF*
INDEX({1;1;1.2;1.2;1;1;1;1;1.2;1.2;1.2;1.2},
MATCH(MONTH(BF$15),
{1,2,3,4,5,6,7,8,9,10,11,12})),
CONCATENATE($ES268," ",$L268)="RussOutdoor метро",
_xlpm.COEFF*
INDEX({0.8;0.9;1.1;1.1;1;1;1;1;1.1;1.1;1.1;1.1},
MATCH(MONTH(BF$15),
{1,2,3,4,5,6,7,8,9,10,11,12})),
$ES268&lt;&gt;"LisChannel",
_xlpm.COEFF,
$ES268&lt;&gt;"RussOutdoor",
_xlpm.COEFF))</f>
        <v/>
      </c>
      <c r="BG268" s="68">
        <f t="array" ref="BG268">
_xlfn.LET(_xlpm.COEFF,
IF($AW268+$AX268=0,0,IF(MAX(MIN($AX268,EOMONTH(BG$15,0))-MAX($AW268,BG$15)+1,)&gt;0,1,0)),
_xlfn.IFS(
$ES268="LisChannel",
_xlpm.COEFF*
INDEX({1;1;1.2;1.2;1;1;1;1;1.2;1.2;1.2;1.2},
MATCH(MONTH(BG$15),
{1,2,3,4,5,6,7,8,9,10,11,12})),
CONCATENATE($ES268," ",$L268)="RussOutdoor метро",
_xlpm.COEFF*
INDEX({0.8;0.9;1.1;1.1;1;1;1;1;1.1;1.1;1.1;1.1},
MATCH(MONTH(BG$15),
{1,2,3,4,5,6,7,8,9,10,11,12})),
$ES268&lt;&gt;"LisChannel",
_xlpm.COEFF,
$ES268&lt;&gt;"RussOutdoor",
_xlpm.COEFF))</f>
        <v/>
      </c>
      <c r="BH268" s="68">
        <f t="array" ref="BH268">
_xlfn.LET(_xlpm.COEFF,
IF($AW268+$AX268=0,0,IF(MAX(MIN($AX268,EOMONTH(BH$15,0))-MAX($AW268,BH$15)+1,)&gt;0,1,0)),
_xlfn.IFS(
$ES268="LisChannel",
_xlpm.COEFF*
INDEX({1;1;1.2;1.2;1;1;1;1;1.2;1.2;1.2;1.2},
MATCH(MONTH(BH$15),
{1,2,3,4,5,6,7,8,9,10,11,12})),
CONCATENATE($ES268," ",$L268)="RussOutdoor метро",
_xlpm.COEFF*
INDEX({0.8;0.9;1.1;1.1;1;1;1;1;1.1;1.1;1.1;1.1},
MATCH(MONTH(BH$15),
{1,2,3,4,5,6,7,8,9,10,11,12})),
$ES268&lt;&gt;"LisChannel",
_xlpm.COEFF,
$ES268&lt;&gt;"RussOutdoor",
_xlpm.COEFF))</f>
        <v/>
      </c>
      <c r="BI268" s="68">
        <f t="array" ref="BI268">
_xlfn.LET(_xlpm.COEFF,
IF($AW268+$AX268=0,0,IF(MAX(MIN($AX268,EOMONTH(BI$15,0))-MAX($AW268,BI$15)+1,)&gt;0,1,0)),
_xlfn.IFS(
$ES268="LisChannel",
_xlpm.COEFF*
INDEX({1;1;1.2;1.2;1;1;1;1;1.2;1.2;1.2;1.2},
MATCH(MONTH(BI$15),
{1,2,3,4,5,6,7,8,9,10,11,12})),
CONCATENATE($ES268," ",$L268)="RussOutdoor метро",
_xlpm.COEFF*
INDEX({0.8;0.9;1.1;1.1;1;1;1;1;1.1;1.1;1.1;1.1},
MATCH(MONTH(BI$15),
{1,2,3,4,5,6,7,8,9,10,11,12})),
$ES268&lt;&gt;"LisChannel",
_xlpm.COEFF,
$ES268&lt;&gt;"RussOutdoor",
_xlpm.COEFF))</f>
        <v/>
      </c>
      <c r="BJ268" s="68">
        <f t="array" ref="BJ268">
_xlfn.LET(_xlpm.COEFF,
IF($AW268+$AX268=0,0,IF(MAX(MIN($AX268,EOMONTH(BJ$15,0))-MAX($AW268,BJ$15)+1,)&gt;0,1,0)),
_xlfn.IFS(
$ES268="LisChannel",
_xlpm.COEFF*
INDEX({1;1;1.2;1.2;1;1;1;1;1.2;1.2;1.2;1.2},
MATCH(MONTH(BJ$15),
{1,2,3,4,5,6,7,8,9,10,11,12})),
CONCATENATE($ES268," ",$L268)="RussOutdoor метро",
_xlpm.COEFF*
INDEX({0.8;0.9;1.1;1.1;1;1;1;1;1.1;1.1;1.1;1.1},
MATCH(MONTH(BJ$15),
{1,2,3,4,5,6,7,8,9,10,11,12})),
$ES268&lt;&gt;"LisChannel",
_xlpm.COEFF,
$ES268&lt;&gt;"RussOutdoor",
_xlpm.COEFF))</f>
        <v/>
      </c>
      <c r="BK268" s="68">
        <f t="array" ref="BK268">
_xlfn.LET(_xlpm.COEFF,
IF($AW268+$AX268=0,0,IF(MAX(MIN($AX268,EOMONTH(BK$15,0))-MAX($AW268,BK$15)+1,)&gt;0,1,0)),
_xlfn.IFS(
$ES268="LisChannel",
_xlpm.COEFF*
INDEX({1;1;1.2;1.2;1;1;1;1;1.2;1.2;1.2;1.2},
MATCH(MONTH(BK$15),
{1,2,3,4,5,6,7,8,9,10,11,12})),
CONCATENATE($ES268," ",$L268)="RussOutdoor метро",
_xlpm.COEFF*
INDEX({0.8;0.9;1.1;1.1;1;1;1;1;1.1;1.1;1.1;1.1},
MATCH(MONTH(BK$15),
{1,2,3,4,5,6,7,8,9,10,11,12})),
$ES268&lt;&gt;"LisChannel",
_xlpm.COEFF,
$ES268&lt;&gt;"RussOutdoor",
_xlpm.COEFF))</f>
        <v/>
      </c>
      <c r="BL268" s="62">
        <f>COUNTIFS($AZ268:$BK268,"&gt;0")</f>
        <v/>
      </c>
      <c r="BM268" s="65" t="n"/>
      <c r="BN268" s="125">
        <f>$DJ268</f>
        <v/>
      </c>
      <c r="BO268" s="63">
        <f>$DQ268</f>
        <v/>
      </c>
      <c r="BP268" s="125">
        <f>
IFERROR(
IF($BL268=0,0,
$BN268*(1-$BO268)),
0)</f>
        <v/>
      </c>
      <c r="BQ268" s="125">
        <f t="array" ref="BQ268">
IFERROR(
_xlfn.IFS(
$DH268="день_1",
$BP268*$BL268/($AX268-$AW268+1)*AZ268*(DAY(EOMONTH(AZ$15,0))),
$DH268="день_2",
$BP268/30*MAX(MIN($AX268,EOMONTH(AZ$15,0))-MAX($AW268,AZ$15)+1,),
$DH268="раб.день",
$BP268/30*(IFERROR(
_xlfn.LET(_xlpm.VD,
CHOOSE(
{1;2;3;4;5;6;7;8;9;10;11;12;13;14;15;16;17;18},
45658,45659,45660,45661,45662,45663,45664,45665,45711,45724,45778,45779,45785,45786,45820,45821,45965,46022),
_xlfn.LET(_xlpm.DD,
MAX(MIN($AX268,EOMONTH(AZ$15,0))-MAX($AW268,AZ$15),),
_xlfn.IFS(
AND(MONTH($AW268)=MONTH(AZ$15),MONTH($AX268)&lt;&gt;MONTH(AZ$15)),
NETWORKDAYS.INTL($AW268,$AW268+_xlpm.DD,1,_xlpm.VD),
AND(MONTH($AW268)&lt;&gt;MONTH(AZ$15),MONTH($AX268)=MONTH(AZ$15)),
NETWORKDAYS.INTL(($AX268)-_xlpm.DD,$AX268,1,_xlpm.VD),
AND(MONTH($AW268)&lt;MONTH(AZ$15),MONTH($AX268)&gt;MONTH(AZ$15)),
NETWORKDAYS.INTL((EOMONTH(AZ$15-1,1))-_xlpm.DD,EOMONTH(AZ$15-1,1),1,_xlpm.VD),
AND(MONTH($AW268)=MONTH(AZ$15),MONTH($AX268)=MONTH(AZ$15)),
NETWORKDAYS.INTL($AW268,$AX268,1,_xlpm.VD)))),0)),
$DH268="месяц",
$BP268*AZ268,
$DH268="неделя",
$BP268*AZ268/7*(ROUNDUP((DAY(EOMONTH(AZ$15,0)))/4,0))),
0)</f>
        <v/>
      </c>
      <c r="BR268" s="125">
        <f t="array" ref="BR268">
IFERROR(
_xlfn.IFS(
$DH268="день_1",
$BP268*$BL268/($AX268-$AW268+1)*BA268*(DAY(EOMONTH(BA$15,0))),
$DH268="день_2",
$BP268/30*MAX(MIN($AX268,EOMONTH(BA$15,0))-MAX($AW268,BA$15)+1,),
$DH268="раб.день",
$BP268/30*(IFERROR(
_xlfn.LET(_xlpm.VD,
CHOOSE(
{1;2;3;4;5;6;7;8;9;10;11;12;13;14;15;16;17;18},
45658,45659,45660,45661,45662,45663,45664,45665,45711,45724,45778,45779,45785,45786,45820,45821,45965,46022),
_xlfn.LET(_xlpm.DD,
MAX(MIN($AX268,EOMONTH(BA$15,0))-MAX($AW268,BA$15),),
_xlfn.IFS(
AND(MONTH($AW268)=MONTH(BA$15),MONTH($AX268)&lt;&gt;MONTH(BA$15)),
NETWORKDAYS.INTL($AW268,$AW268+_xlpm.DD,1,_xlpm.VD),
AND(MONTH($AW268)&lt;&gt;MONTH(BA$15),MONTH($AX268)=MONTH(BA$15)),
NETWORKDAYS.INTL(($AX268)-_xlpm.DD,$AX268,1,_xlpm.VD),
AND(MONTH($AW268)&lt;MONTH(BA$15),MONTH($AX268)&gt;MONTH(BA$15)),
NETWORKDAYS.INTL((EOMONTH(BA$15-1,1))-_xlpm.DD,EOMONTH(BA$15-1,1),1,_xlpm.VD),
AND(MONTH($AW268)=MONTH(BA$15),MONTH($AX268)=MONTH(BA$15)),
NETWORKDAYS.INTL($AW268,$AX268,1,_xlpm.VD)))),0)),
$DH268="месяц",
$BP268*BA268,
$DH268="неделя",
$BP268*BA268/7*(ROUNDUP((DAY(EOMONTH(BA$15,0)))/4,0))),
0)</f>
        <v/>
      </c>
      <c r="BS268" s="125">
        <f t="array" ref="BS268">
IFERROR(
_xlfn.IFS(
$DH268="день_1",
$BP268*$BL268/($AX268-$AW268+1)*BB268*(DAY(EOMONTH(BB$15,0))),
$DH268="день_2",
$BP268/30*MAX(MIN($AX268,EOMONTH(BB$15,0))-MAX($AW268,BB$15)+1,),
$DH268="раб.день",
$BP268/30*(IFERROR(
_xlfn.LET(_xlpm.VD,
CHOOSE(
{1;2;3;4;5;6;7;8;9;10;11;12;13;14;15;16;17;18},
45658,45659,45660,45661,45662,45663,45664,45665,45711,45724,45778,45779,45785,45786,45820,45821,45965,46022),
_xlfn.LET(_xlpm.DD,
MAX(MIN($AX268,EOMONTH(BB$15,0))-MAX($AW268,BB$15),),
_xlfn.IFS(
AND(MONTH($AW268)=MONTH(BB$15),MONTH($AX268)&lt;&gt;MONTH(BB$15)),
NETWORKDAYS.INTL($AW268,$AW268+_xlpm.DD,1,_xlpm.VD),
AND(MONTH($AW268)&lt;&gt;MONTH(BB$15),MONTH($AX268)=MONTH(BB$15)),
NETWORKDAYS.INTL(($AX268)-_xlpm.DD,$AX268,1,_xlpm.VD),
AND(MONTH($AW268)&lt;MONTH(BB$15),MONTH($AX268)&gt;MONTH(BB$15)),
NETWORKDAYS.INTL((EOMONTH(BB$15-1,1))-_xlpm.DD,EOMONTH(BB$15-1,1),1,_xlpm.VD),
AND(MONTH($AW268)=MONTH(BB$15),MONTH($AX268)=MONTH(BB$15)),
NETWORKDAYS.INTL($AW268,$AX268,1,_xlpm.VD)))),0)),
$DH268="месяц",
$BP268*BB268,
$DH268="неделя",
$BP268*BB268/7*(ROUNDUP((DAY(EOMONTH(BB$15,0)))/4,0))),
0)</f>
        <v/>
      </c>
      <c r="BT268" s="125">
        <f t="array" ref="BT268">
IFERROR(
_xlfn.IFS(
$DH268="день_1",
$BP268*$BL268/($AX268-$AW268+1)*BC268*(DAY(EOMONTH(BC$15,0))),
$DH268="день_2",
$BP268/30*MAX(MIN($AX268,EOMONTH(BC$15,0))-MAX($AW268,BC$15)+1,),
$DH268="раб.день",
$BP268/30*(IFERROR(
_xlfn.LET(_xlpm.VD,
CHOOSE(
{1;2;3;4;5;6;7;8;9;10;11;12;13;14;15;16;17;18},
45658,45659,45660,45661,45662,45663,45664,45665,45711,45724,45778,45779,45785,45786,45820,45821,45965,46022),
_xlfn.LET(_xlpm.DD,
MAX(MIN($AX268,EOMONTH(BC$15,0))-MAX($AW268,BC$15),),
_xlfn.IFS(
AND(MONTH($AW268)=MONTH(BC$15),MONTH($AX268)&lt;&gt;MONTH(BC$15)),
NETWORKDAYS.INTL($AW268,$AW268+_xlpm.DD,1,_xlpm.VD),
AND(MONTH($AW268)&lt;&gt;MONTH(BC$15),MONTH($AX268)=MONTH(BC$15)),
NETWORKDAYS.INTL(($AX268)-_xlpm.DD,$AX268,1,_xlpm.VD),
AND(MONTH($AW268)&lt;MONTH(BC$15),MONTH($AX268)&gt;MONTH(BC$15)),
NETWORKDAYS.INTL((EOMONTH(BC$15-1,1))-_xlpm.DD,EOMONTH(BC$15-1,1),1,_xlpm.VD),
AND(MONTH($AW268)=MONTH(BC$15),MONTH($AX268)=MONTH(BC$15)),
NETWORKDAYS.INTL($AW268,$AX268,1,_xlpm.VD)))),0)),
$DH268="месяц",
$BP268*BC268,
$DH268="неделя",
$BP268*BC268/7*(ROUNDUP((DAY(EOMONTH(BC$15,0)))/4,0))),
0)</f>
        <v/>
      </c>
      <c r="BU268" s="125">
        <f t="array" ref="BU268">
IFERROR(
_xlfn.IFS(
$DH268="день_1",
$BP268*$BL268/($AX268-$AW268+1)*BD268*(DAY(EOMONTH(BD$15,0))),
$DH268="день_2",
$BP268/30*MAX(MIN($AX268,EOMONTH(BD$15,0))-MAX($AW268,BD$15)+1,),
$DH268="раб.день",
$BP268/30*(IFERROR(
_xlfn.LET(_xlpm.VD,
CHOOSE(
{1;2;3;4;5;6;7;8;9;10;11;12;13;14;15;16;17;18},
45658,45659,45660,45661,45662,45663,45664,45665,45711,45724,45778,45779,45785,45786,45820,45821,45965,46022),
_xlfn.LET(_xlpm.DD,
MAX(MIN($AX268,EOMONTH(BD$15,0))-MAX($AW268,BD$15),),
_xlfn.IFS(
AND(MONTH($AW268)=MONTH(BD$15),MONTH($AX268)&lt;&gt;MONTH(BD$15)),
NETWORKDAYS.INTL($AW268,$AW268+_xlpm.DD,1,_xlpm.VD),
AND(MONTH($AW268)&lt;&gt;MONTH(BD$15),MONTH($AX268)=MONTH(BD$15)),
NETWORKDAYS.INTL(($AX268)-_xlpm.DD,$AX268,1,_xlpm.VD),
AND(MONTH($AW268)&lt;MONTH(BD$15),MONTH($AX268)&gt;MONTH(BD$15)),
NETWORKDAYS.INTL((EOMONTH(BD$15-1,1))-_xlpm.DD,EOMONTH(BD$15-1,1),1,_xlpm.VD),
AND(MONTH($AW268)=MONTH(BD$15),MONTH($AX268)=MONTH(BD$15)),
NETWORKDAYS.INTL($AW268,$AX268,1,_xlpm.VD)))),0)),
$DH268="месяц",
$BP268*BD268,
$DH268="неделя",
$BP268*BD268/7*(ROUNDUP((DAY(EOMONTH(BD$15,0)))/4,0))),
0)</f>
        <v/>
      </c>
      <c r="BV268" s="125">
        <f t="array" ref="BV268">
IFERROR(
_xlfn.IFS(
$DH268="день_1",
$BP268*$BL268/($AX268-$AW268+1)*BE268*(DAY(EOMONTH(BE$15,0))),
$DH268="день_2",
$BP268/30*MAX(MIN($AX268,EOMONTH(BE$15,0))-MAX($AW268,BE$15)+1,),
$DH268="раб.день",
$BP268/30*(IFERROR(
_xlfn.LET(_xlpm.VD,
CHOOSE(
{1;2;3;4;5;6;7;8;9;10;11;12;13;14;15;16;17;18},
45658,45659,45660,45661,45662,45663,45664,45665,45711,45724,45778,45779,45785,45786,45820,45821,45965,46022),
_xlfn.LET(_xlpm.DD,
MAX(MIN($AX268,EOMONTH(BE$15,0))-MAX($AW268,BE$15),),
_xlfn.IFS(
AND(MONTH($AW268)=MONTH(BE$15),MONTH($AX268)&lt;&gt;MONTH(BE$15)),
NETWORKDAYS.INTL($AW268,$AW268+_xlpm.DD,1,_xlpm.VD),
AND(MONTH($AW268)&lt;&gt;MONTH(BE$15),MONTH($AX268)=MONTH(BE$15)),
NETWORKDAYS.INTL(($AX268)-_xlpm.DD,$AX268,1,_xlpm.VD),
AND(MONTH($AW268)&lt;MONTH(BE$15),MONTH($AX268)&gt;MONTH(BE$15)),
NETWORKDAYS.INTL((EOMONTH(BE$15-1,1))-_xlpm.DD,EOMONTH(BE$15-1,1),1,_xlpm.VD),
AND(MONTH($AW268)=MONTH(BE$15),MONTH($AX268)=MONTH(BE$15)),
NETWORKDAYS.INTL($AW268,$AX268,1,_xlpm.VD)))),0)),
$DH268="месяц",
$BP268*BE268,
$DH268="неделя",
$BP268*BE268/7*(ROUNDUP((DAY(EOMONTH(BE$15,0)))/4,0))),
0)</f>
        <v/>
      </c>
      <c r="BW268" s="125">
        <f t="array" ref="BW268">
IFERROR(
_xlfn.IFS(
$DH268="день_1",
$BP268*$BL268/($AX268-$AW268+1)*BF268*(DAY(EOMONTH(BF$15,0))),
$DH268="день_2",
$BP268/30*MAX(MIN($AX268,EOMONTH(BF$15,0))-MAX($AW268,BF$15)+1,),
$DH268="раб.день",
$BP268/30*(IFERROR(
_xlfn.LET(_xlpm.VD,
CHOOSE(
{1;2;3;4;5;6;7;8;9;10;11;12;13;14;15;16;17;18},
45658,45659,45660,45661,45662,45663,45664,45665,45711,45724,45778,45779,45785,45786,45820,45821,45965,46022),
_xlfn.LET(_xlpm.DD,
MAX(MIN($AX268,EOMONTH(BF$15,0))-MAX($AW268,BF$15),),
_xlfn.IFS(
AND(MONTH($AW268)=MONTH(BF$15),MONTH($AX268)&lt;&gt;MONTH(BF$15)),
NETWORKDAYS.INTL($AW268,$AW268+_xlpm.DD,1,_xlpm.VD),
AND(MONTH($AW268)&lt;&gt;MONTH(BF$15),MONTH($AX268)=MONTH(BF$15)),
NETWORKDAYS.INTL(($AX268)-_xlpm.DD,$AX268,1,_xlpm.VD),
AND(MONTH($AW268)&lt;MONTH(BF$15),MONTH($AX268)&gt;MONTH(BF$15)),
NETWORKDAYS.INTL((EOMONTH(BF$15-1,1))-_xlpm.DD,EOMONTH(BF$15-1,1),1,_xlpm.VD),
AND(MONTH($AW268)=MONTH(BF$15),MONTH($AX268)=MONTH(BF$15)),
NETWORKDAYS.INTL($AW268,$AX268,1,_xlpm.VD)))),0)),
$DH268="месяц",
$BP268*BF268,
$DH268="неделя",
$BP268*BF268/7*(ROUNDUP((DAY(EOMONTH(BF$15,0)))/4,0))),
0)</f>
        <v/>
      </c>
      <c r="BX268" s="125">
        <f t="array" ref="BX268">
IFERROR(
_xlfn.IFS(
$DH268="день_1",
$BP268*$BL268/($AX268-$AW268+1)*BG268*(DAY(EOMONTH(BG$15,0))),
$DH268="день_2",
$BP268/30*MAX(MIN($AX268,EOMONTH(BG$15,0))-MAX($AW268,BG$15)+1,),
$DH268="раб.день",
$BP268/30*(IFERROR(
_xlfn.LET(_xlpm.VD,
CHOOSE(
{1;2;3;4;5;6;7;8;9;10;11;12;13;14;15;16;17;18},
45658,45659,45660,45661,45662,45663,45664,45665,45711,45724,45778,45779,45785,45786,45820,45821,45965,46022),
_xlfn.LET(_xlpm.DD,
MAX(MIN($AX268,EOMONTH(BG$15,0))-MAX($AW268,BG$15),),
_xlfn.IFS(
AND(MONTH($AW268)=MONTH(BG$15),MONTH($AX268)&lt;&gt;MONTH(BG$15)),
NETWORKDAYS.INTL($AW268,$AW268+_xlpm.DD,1,_xlpm.VD),
AND(MONTH($AW268)&lt;&gt;MONTH(BG$15),MONTH($AX268)=MONTH(BG$15)),
NETWORKDAYS.INTL(($AX268)-_xlpm.DD,$AX268,1,_xlpm.VD),
AND(MONTH($AW268)&lt;MONTH(BG$15),MONTH($AX268)&gt;MONTH(BG$15)),
NETWORKDAYS.INTL((EOMONTH(BG$15-1,1))-_xlpm.DD,EOMONTH(BG$15-1,1),1,_xlpm.VD),
AND(MONTH($AW268)=MONTH(BG$15),MONTH($AX268)=MONTH(BG$15)),
NETWORKDAYS.INTL($AW268,$AX268,1,_xlpm.VD)))),0)),
$DH268="месяц",
$BP268*BG268,
$DH268="неделя",
$BP268*BG268/7*(ROUNDUP((DAY(EOMONTH(BG$15,0)))/4,0))),
0)</f>
        <v/>
      </c>
      <c r="BY268" s="125">
        <f t="array" ref="BY268">
IFERROR(
_xlfn.IFS(
$DH268="день_1",
$BP268*$BL268/($AX268-$AW268+1)*BH268*(DAY(EOMONTH(BH$15,0))),
$DH268="день_2",
$BP268/30*MAX(MIN($AX268,EOMONTH(BH$15,0))-MAX($AW268,BH$15)+1,),
$DH268="раб.день",
$BP268/30*(IFERROR(
_xlfn.LET(_xlpm.VD,
CHOOSE(
{1;2;3;4;5;6;7;8;9;10;11;12;13;14;15;16;17;18},
45658,45659,45660,45661,45662,45663,45664,45665,45711,45724,45778,45779,45785,45786,45820,45821,45965,46022),
_xlfn.LET(_xlpm.DD,
MAX(MIN($AX268,EOMONTH(BH$15,0))-MAX($AW268,BH$15),),
_xlfn.IFS(
AND(MONTH($AW268)=MONTH(BH$15),MONTH($AX268)&lt;&gt;MONTH(BH$15)),
NETWORKDAYS.INTL($AW268,$AW268+_xlpm.DD,1,_xlpm.VD),
AND(MONTH($AW268)&lt;&gt;MONTH(BH$15),MONTH($AX268)=MONTH(BH$15)),
NETWORKDAYS.INTL(($AX268)-_xlpm.DD,$AX268,1,_xlpm.VD),
AND(MONTH($AW268)&lt;MONTH(BH$15),MONTH($AX268)&gt;MONTH(BH$15)),
NETWORKDAYS.INTL((EOMONTH(BH$15-1,1))-_xlpm.DD,EOMONTH(BH$15-1,1),1,_xlpm.VD),
AND(MONTH($AW268)=MONTH(BH$15),MONTH($AX268)=MONTH(BH$15)),
NETWORKDAYS.INTL($AW268,$AX268,1,_xlpm.VD)))),0)),
$DH268="месяц",
$BP268*BH268,
$DH268="неделя",
$BP268*BH268/7*(ROUNDUP((DAY(EOMONTH(BH$15,0)))/4,0))),
0)</f>
        <v/>
      </c>
      <c r="BZ268" s="125">
        <f t="array" ref="BZ268">
IFERROR(
_xlfn.IFS(
$DH268="день_1",
$BP268*$BL268/($AX268-$AW268+1)*BI268*(DAY(EOMONTH(BI$15,0))),
$DH268="день_2",
$BP268/30*MAX(MIN($AX268,EOMONTH(BI$15,0))-MAX($AW268,BI$15)+1,),
$DH268="раб.день",
$BP268/30*(IFERROR(
_xlfn.LET(_xlpm.VD,
CHOOSE(
{1;2;3;4;5;6;7;8;9;10;11;12;13;14;15;16;17;18},
45658,45659,45660,45661,45662,45663,45664,45665,45711,45724,45778,45779,45785,45786,45820,45821,45965,46022),
_xlfn.LET(_xlpm.DD,
MAX(MIN($AX268,EOMONTH(BI$15,0))-MAX($AW268,BI$15),),
_xlfn.IFS(
AND(MONTH($AW268)=MONTH(BI$15),MONTH($AX268)&lt;&gt;MONTH(BI$15)),
NETWORKDAYS.INTL($AW268,$AW268+_xlpm.DD,1,_xlpm.VD),
AND(MONTH($AW268)&lt;&gt;MONTH(BI$15),MONTH($AX268)=MONTH(BI$15)),
NETWORKDAYS.INTL(($AX268)-_xlpm.DD,$AX268,1,_xlpm.VD),
AND(MONTH($AW268)&lt;MONTH(BI$15),MONTH($AX268)&gt;MONTH(BI$15)),
NETWORKDAYS.INTL((EOMONTH(BI$15-1,1))-_xlpm.DD,EOMONTH(BI$15-1,1),1,_xlpm.VD),
AND(MONTH($AW268)=MONTH(BI$15),MONTH($AX268)=MONTH(BI$15)),
NETWORKDAYS.INTL($AW268,$AX268,1,_xlpm.VD)))),0)),
$DH268="месяц",
$BP268*BI268,
$DH268="неделя",
$BP268*BI268/7*(ROUNDUP((DAY(EOMONTH(BI$15,0)))/4,0))),
0)</f>
        <v/>
      </c>
      <c r="CA268" s="125">
        <f t="array" ref="CA268">
IFERROR(
_xlfn.IFS(
$DH268="день_1",
$BP268*$BL268/($AX268-$AW268+1)*BJ268*(DAY(EOMONTH(BJ$15,0))),
$DH268="день_2",
$BP268/30*MAX(MIN($AX268,EOMONTH(BJ$15,0))-MAX($AW268,BJ$15)+1,),
$DH268="раб.день",
$BP268/30*(IFERROR(
_xlfn.LET(_xlpm.VD,
CHOOSE(
{1;2;3;4;5;6;7;8;9;10;11;12;13;14;15;16;17;18},
45658,45659,45660,45661,45662,45663,45664,45665,45711,45724,45778,45779,45785,45786,45820,45821,45965,46022),
_xlfn.LET(_xlpm.DD,
MAX(MIN($AX268,EOMONTH(BJ$15,0))-MAX($AW268,BJ$15),),
_xlfn.IFS(
AND(MONTH($AW268)=MONTH(BJ$15),MONTH($AX268)&lt;&gt;MONTH(BJ$15)),
NETWORKDAYS.INTL($AW268,$AW268+_xlpm.DD,1,_xlpm.VD),
AND(MONTH($AW268)&lt;&gt;MONTH(BJ$15),MONTH($AX268)=MONTH(BJ$15)),
NETWORKDAYS.INTL(($AX268)-_xlpm.DD,$AX268,1,_xlpm.VD),
AND(MONTH($AW268)&lt;MONTH(BJ$15),MONTH($AX268)&gt;MONTH(BJ$15)),
NETWORKDAYS.INTL((EOMONTH(BJ$15-1,1))-_xlpm.DD,EOMONTH(BJ$15-1,1),1,_xlpm.VD),
AND(MONTH($AW268)=MONTH(BJ$15),MONTH($AX268)=MONTH(BJ$15)),
NETWORKDAYS.INTL($AW268,$AX268,1,_xlpm.VD)))),0)),
$DH268="месяц",
$BP268*BJ268,
$DH268="неделя",
$BP268*BJ268/7*(ROUNDUP((DAY(EOMONTH(BJ$15,0)))/4,0))),
0)</f>
        <v/>
      </c>
      <c r="CB268" s="125">
        <f t="array" ref="CB268">
IFERROR(
_xlfn.IFS(
$DH268="день_1",
$BP268*$BL268/($AX268-$AW268+1)*BK268*(DAY(EOMONTH(BK$15,0))),
$DH268="день_2",
$BP268/30*MAX(MIN($AX268,EOMONTH(BK$15,0))-MAX($AW268,BK$15)+1,),
$DH268="раб.день",
$BP268/30*(IFERROR(
_xlfn.LET(_xlpm.VD,
CHOOSE(
{1;2;3;4;5;6;7;8;9;10;11;12;13;14;15;16;17;18},
45658,45659,45660,45661,45662,45663,45664,45665,45711,45724,45778,45779,45785,45786,45820,45821,45965,46022),
_xlfn.LET(_xlpm.DD,
MAX(MIN($AX268,EOMONTH(BK$15,0))-MAX($AW268,BK$15),),
_xlfn.IFS(
AND(MONTH($AW268)=MONTH(BK$15),MONTH($AX268)&lt;&gt;MONTH(BK$15)),
NETWORKDAYS.INTL($AW268,$AW268+_xlpm.DD,1,_xlpm.VD),
AND(MONTH($AW268)&lt;&gt;MONTH(BK$15),MONTH($AX268)=MONTH(BK$15)),
NETWORKDAYS.INTL(($AX268)-_xlpm.DD,$AX268,1,_xlpm.VD),
AND(MONTH($AW268)&lt;MONTH(BK$15),MONTH($AX268)&gt;MONTH(BK$15)),
NETWORKDAYS.INTL((EOMONTH(BK$15-1,1))-_xlpm.DD,EOMONTH(BK$15-1,1),1,_xlpm.VD),
AND(MONTH($AW268)=MONTH(BK$15),MONTH($AX268)=MONTH(BK$15)),
NETWORKDAYS.INTL($AW268,$AX268,1,_xlpm.VD)))),0)),
$DH268="месяц",
$BP268*BK268,
$DH268="неделя",
$BP268*BK268/7*(ROUNDUP((DAY(EOMONTH(BK$15,0)))/4,0))),
0)</f>
        <v/>
      </c>
      <c r="CC268" s="125">
        <f>SUM($BQ268:$CB268)</f>
        <v/>
      </c>
      <c r="CD268" s="126">
        <f>SUM($EH268:$EH268)</f>
        <v/>
      </c>
      <c r="CE268" s="126">
        <f>$CD268*$AB268</f>
        <v/>
      </c>
      <c r="CF268" s="126">
        <f>SUM($EK268:$EK268)</f>
        <v/>
      </c>
      <c r="CG268" s="126">
        <f>$CF268*$AB268</f>
        <v/>
      </c>
      <c r="CH268" s="126">
        <f>SUM($CC268,$CE268,$CG268)</f>
        <v/>
      </c>
      <c r="CI268" s="126">
        <f>$CH268*(1+$CM268)</f>
        <v/>
      </c>
      <c r="CJ268" s="127" t="n">
        <v>0</v>
      </c>
      <c r="CK268" s="126">
        <f>SUM($CH268:$CH268)*(1+$CJ268)</f>
        <v/>
      </c>
      <c r="CL268" s="126">
        <f>SUM($CH268:$CH268)*(1+$CM268)</f>
        <v/>
      </c>
      <c r="CM268" s="59" t="inlineStr">
        <is>
          <t>20%</t>
        </is>
      </c>
      <c r="CN268" s="59" t="n"/>
      <c r="CO268" s="72" t="n"/>
      <c r="CP268" s="59" t="n"/>
      <c r="CQ268" s="73" t="n"/>
      <c r="CR268" s="73" t="n"/>
      <c r="CS268" s="73" t="n"/>
      <c r="CT268" s="72" t="n"/>
      <c r="CU268" s="79" t="inlineStr">
        <is>
          <t> </t>
        </is>
      </c>
      <c r="CV268" s="60" t="n"/>
      <c r="CW268" s="60" t="n"/>
      <c r="CX268" s="60" t="n"/>
      <c r="CY268" s="127">
        <f>IFERROR(($CC268-$EE268)/($EE268/(1-$DQ268)),0)</f>
        <v/>
      </c>
      <c r="CZ268" s="127">
        <f>IFERROR(1-$EI268/($CE268),0)</f>
        <v/>
      </c>
      <c r="DA268" s="127">
        <f>IFERROR(1-$EL268/($CG268),0)</f>
        <v/>
      </c>
      <c r="DB268" s="126">
        <f>ROUND(IFERROR(($CI268/(1+$CM268)-$EN268),0),2)</f>
        <v/>
      </c>
      <c r="DC268" s="128" t="n"/>
      <c r="DD268" s="125" t="n"/>
      <c r="DE268" s="75" t="n">
        <v>0</v>
      </c>
      <c r="DF268" s="128" t="n"/>
      <c r="DG268" s="125">
        <f>IF($DC268=0,0,$DD268*($DC268*100%-$DE268*$DF268))*SUM($AB268:$AB268)</f>
        <v/>
      </c>
      <c r="DH268" s="129" t="inlineStr">
        <is>
          <t>месяц</t>
        </is>
      </c>
      <c r="DI268" s="130">
        <f t="array" ref="DI268">IFERROR(
IF($ES268="LisChannel",
(ROUND(((INDEX({174.625;153.888888888889;130.972222222222},MATCH($AI268,{2;3;4}),0))*$AG268*$AI268),2)),0),0)</f>
        <v/>
      </c>
      <c r="DJ268" s="130">
        <f>
_xlfn.LET(_xlpm.X,
IFERROR(
IF($ES268="НовиковТВ",
(_xlfn.LET(_xlpm.NTV,
_xlfn.LET(_xlpm.MIN,350000,
IF(SUMIFS($DI:$DI,$ES:$ES,"НовиковТВ")&lt;=_xlpm.MIN,
(SUMIFS($DI:$DI,$ES:$ES,"НовиковТВ")/(COUNTIFS($ES:$ES,"НовиковТВ")))*_xlpm.MIN/SUMIFS($DI:$DI,$ES:$ES,"НовиковТВ"),
DI268)),
_xlpm.NTV+$DG268/(1-(1-(_xlpm.NTV)*(1-$DL268)*(1-$DM268)*(1-$DN268)*(1-$DO268)*(1-$DP268)/_xlpm.NTV))))/(1+$EP268),
$DI268+$DG268/(1-(1-($DI268)*(1-$DL268)*(1-$DM268)*(1-$DN268)*(1-$DO268)*(1-$DP268)/$DI268))),
0),
_xlpm.X*(1+$CM268)*(1+$CW268)-_xlpm.X*(1+$CM268)+_xlpm.X)</f>
        <v/>
      </c>
      <c r="DK268" s="125" t="inlineStr">
        <is>
          <t>послед.</t>
        </is>
      </c>
      <c r="DL268" s="63" t="n">
        <v>0</v>
      </c>
      <c r="DM268" s="63" t="n">
        <v>0</v>
      </c>
      <c r="DN268" s="63" t="n">
        <v>0</v>
      </c>
      <c r="DO268" s="63" t="n">
        <v>0</v>
      </c>
      <c r="DP268" s="63" t="n">
        <v>0</v>
      </c>
      <c r="DQ268" s="63">
        <f t="array" ref="DQ268">IFERROR(_xlfn.IFS(
$DK268="послед.",1-(1-$DL268)*(1-$DM268)*(1-$DN268)*(1-$DO268)*(1-$DP268),
$DK268="сумм.",$DL268+$DM268+$DN268+$DO268+$DP268),
0)</f>
        <v/>
      </c>
      <c r="DR268" s="125">
        <f t="array" ref="DR268">
IFERROR(
_xlfn.IFS(
$BL268=0,
0,
$BL268&gt;0,
_xlfn.IFS($DK268="послед.",
$DJ268*(1-$DL268)*(1-$DM268)*(1-$DN268)*(1-$DO268)*(1-$DP268),
$DK268="сумм.",
$DJ268*(1-($DL268+$DM268+$DN268+$DO268+$DP268)))),0)</f>
        <v/>
      </c>
      <c r="DS268" s="125">
        <f t="array" ref="DS268">
IFERROR(_xlfn.IFS(
$DH268="день_1",
$DR268*$BL268/($AX268-$AW268+1)*AZ268*(DAY(EOMONTH(AZ$15,0))),
$DH268="день_2",
$DR268/30*MAX(MIN($AX268,EOMONTH(AZ$15,0))-MAX($AW268,AZ$15)+1,),
$DH268="раб.день",
$DR268/30*(IFERROR(
_xlfn.LET(_xlpm.VD,
CHOOSE(
{1;2;3;4;5;6;7;8;9;10;11;12;13;14;15;16;17;18},
45658,45659,45660,45661,45662,45663,45664,45665,45711,45724,45778,45779,45785,45786,45820,45821,45965,46022),
_xlfn.LET(_xlpm.DD,
MAX(MIN($AX268,EOMONTH(AZ$15,0))-MAX($AW268,AZ$15),),
_xlfn.IFS(
AND(MONTH($AW268)=MONTH(AZ$15),MONTH($AX268)&lt;&gt;MONTH(AZ$15)),
NETWORKDAYS.INTL($AW268,$AW268+_xlpm.DD,1,_xlpm.VD),
AND(MONTH($AW268)&lt;&gt;MONTH(AZ$15),MONTH($AX268)=MONTH(AZ$15)),
NETWORKDAYS.INTL(($AX268)-_xlpm.DD,$AX268,1,_xlpm.VD),
AND(MONTH($AW268)&lt;MONTH(AZ$15),MONTH($AX268)&gt;MONTH(AZ$15)),
NETWORKDAYS.INTL((EOMONTH(AZ$15-1,1))-_xlpm.DD,EOMONTH(AZ$15-1,1),1,_xlpm.VD),
AND(MONTH($AW268)=MONTH(AZ$15),MONTH($AX268)=MONTH(AZ$15)),
NETWORKDAYS.INTL($AW268,$AX268,1,_xlpm.VD)))),0)),
$DH268="месяц",
$DR268*AZ268,
$DH268="неделя",
$DR268*AZ268/7*(ROUNDUP((DAY(EOMONTH(AZ$15,0)))/4,0))),
0)</f>
        <v/>
      </c>
      <c r="DT268" s="125">
        <f t="array" ref="DT268">
IFERROR(_xlfn.IFS(
$DH268="день_1",
$DR268*$BL268/($AX268-$AW268+1)*BA268*(DAY(EOMONTH(BA$15,0))),
$DH268="день_2",
$DR268/30*MAX(MIN($AX268,EOMONTH(BA$15,0))-MAX($AW268,BA$15)+1,),
$DH268="раб.день",
$DR268/30*(IFERROR(
_xlfn.LET(_xlpm.VD,
CHOOSE(
{1;2;3;4;5;6;7;8;9;10;11;12;13;14;15;16;17;18},
45658,45659,45660,45661,45662,45663,45664,45665,45711,45724,45778,45779,45785,45786,45820,45821,45965,46022),
_xlfn.LET(_xlpm.DD,
MAX(MIN($AX268,EOMONTH(BA$15,0))-MAX($AW268,BA$15),),
_xlfn.IFS(
AND(MONTH($AW268)=MONTH(BA$15),MONTH($AX268)&lt;&gt;MONTH(BA$15)),
NETWORKDAYS.INTL($AW268,$AW268+_xlpm.DD,1,_xlpm.VD),
AND(MONTH($AW268)&lt;&gt;MONTH(BA$15),MONTH($AX268)=MONTH(BA$15)),
NETWORKDAYS.INTL(($AX268)-_xlpm.DD,$AX268,1,_xlpm.VD),
AND(MONTH($AW268)&lt;MONTH(BA$15),MONTH($AX268)&gt;MONTH(BA$15)),
NETWORKDAYS.INTL((EOMONTH(BA$15-1,1))-_xlpm.DD,EOMONTH(BA$15-1,1),1,_xlpm.VD),
AND(MONTH($AW268)=MONTH(BA$15),MONTH($AX268)=MONTH(BA$15)),
NETWORKDAYS.INTL($AW268,$AX268,1,_xlpm.VD)))),0)),
$DH268="месяц",
$DR268*BA268,
$DH268="неделя",
$DR268*BA268/7*(ROUNDUP((DAY(EOMONTH(BA$15,0)))/4,0))),
0)</f>
        <v/>
      </c>
      <c r="DU268" s="125">
        <f t="array" ref="DU268">
IFERROR(_xlfn.IFS(
$DH268="день_1",
$DR268*$BL268/($AX268-$AW268+1)*BB268*(DAY(EOMONTH(BB$15,0))),
$DH268="день_2",
$DR268/30*MAX(MIN($AX268,EOMONTH(BB$15,0))-MAX($AW268,BB$15)+1,),
$DH268="раб.день",
$DR268/30*(IFERROR(
_xlfn.LET(_xlpm.VD,
CHOOSE(
{1;2;3;4;5;6;7;8;9;10;11;12;13;14;15;16;17;18},
45658,45659,45660,45661,45662,45663,45664,45665,45711,45724,45778,45779,45785,45786,45820,45821,45965,46022),
_xlfn.LET(_xlpm.DD,
MAX(MIN($AX268,EOMONTH(BB$15,0))-MAX($AW268,BB$15),),
_xlfn.IFS(
AND(MONTH($AW268)=MONTH(BB$15),MONTH($AX268)&lt;&gt;MONTH(BB$15)),
NETWORKDAYS.INTL($AW268,$AW268+_xlpm.DD,1,_xlpm.VD),
AND(MONTH($AW268)&lt;&gt;MONTH(BB$15),MONTH($AX268)=MONTH(BB$15)),
NETWORKDAYS.INTL(($AX268)-_xlpm.DD,$AX268,1,_xlpm.VD),
AND(MONTH($AW268)&lt;MONTH(BB$15),MONTH($AX268)&gt;MONTH(BB$15)),
NETWORKDAYS.INTL((EOMONTH(BB$15-1,1))-_xlpm.DD,EOMONTH(BB$15-1,1),1,_xlpm.VD),
AND(MONTH($AW268)=MONTH(BB$15),MONTH($AX268)=MONTH(BB$15)),
NETWORKDAYS.INTL($AW268,$AX268,1,_xlpm.VD)))),0)),
$DH268="месяц",
$DR268*BB268,
$DH268="неделя",
$DR268*BB268/7*(ROUNDUP((DAY(EOMONTH(BB$15,0)))/4,0))),
0)</f>
        <v/>
      </c>
      <c r="DV268" s="125">
        <f t="array" ref="DV268">
IFERROR(_xlfn.IFS(
$DH268="день_1",
$DR268*$BL268/($AX268-$AW268+1)*BC268*(DAY(EOMONTH(BC$15,0))),
$DH268="день_2",
$DR268/30*MAX(MIN($AX268,EOMONTH(BC$15,0))-MAX($AW268,BC$15)+1,),
$DH268="раб.день",
$DR268/30*(IFERROR(
_xlfn.LET(_xlpm.VD,
CHOOSE(
{1;2;3;4;5;6;7;8;9;10;11;12;13;14;15;16;17;18},
45658,45659,45660,45661,45662,45663,45664,45665,45711,45724,45778,45779,45785,45786,45820,45821,45965,46022),
_xlfn.LET(_xlpm.DD,
MAX(MIN($AX268,EOMONTH(BC$15,0))-MAX($AW268,BC$15),),
_xlfn.IFS(
AND(MONTH($AW268)=MONTH(BC$15),MONTH($AX268)&lt;&gt;MONTH(BC$15)),
NETWORKDAYS.INTL($AW268,$AW268+_xlpm.DD,1,_xlpm.VD),
AND(MONTH($AW268)&lt;&gt;MONTH(BC$15),MONTH($AX268)=MONTH(BC$15)),
NETWORKDAYS.INTL(($AX268)-_xlpm.DD,$AX268,1,_xlpm.VD),
AND(MONTH($AW268)&lt;MONTH(BC$15),MONTH($AX268)&gt;MONTH(BC$15)),
NETWORKDAYS.INTL((EOMONTH(BC$15-1,1))-_xlpm.DD,EOMONTH(BC$15-1,1),1,_xlpm.VD),
AND(MONTH($AW268)=MONTH(BC$15),MONTH($AX268)=MONTH(BC$15)),
NETWORKDAYS.INTL($AW268,$AX268,1,_xlpm.VD)))),0)),
$DH268="месяц",
$DR268*BC268,
$DH268="неделя",
$DR268*BC268/7*(ROUNDUP((DAY(EOMONTH(BC$15,0)))/4,0))),
0)</f>
        <v/>
      </c>
      <c r="DW268" s="125">
        <f t="array" ref="DW268">
IFERROR(_xlfn.IFS(
$DH268="день_1",
$DR268*$BL268/($AX268-$AW268+1)*BD268*(DAY(EOMONTH(BD$15,0))),
$DH268="день_2",
$DR268/30*MAX(MIN($AX268,EOMONTH(BD$15,0))-MAX($AW268,BD$15)+1,),
$DH268="раб.день",
$DR268/30*(IFERROR(
_xlfn.LET(_xlpm.VD,
CHOOSE(
{1;2;3;4;5;6;7;8;9;10;11;12;13;14;15;16;17;18},
45658,45659,45660,45661,45662,45663,45664,45665,45711,45724,45778,45779,45785,45786,45820,45821,45965,46022),
_xlfn.LET(_xlpm.DD,
MAX(MIN($AX268,EOMONTH(BD$15,0))-MAX($AW268,BD$15),),
_xlfn.IFS(
AND(MONTH($AW268)=MONTH(BD$15),MONTH($AX268)&lt;&gt;MONTH(BD$15)),
NETWORKDAYS.INTL($AW268,$AW268+_xlpm.DD,1,_xlpm.VD),
AND(MONTH($AW268)&lt;&gt;MONTH(BD$15),MONTH($AX268)=MONTH(BD$15)),
NETWORKDAYS.INTL(($AX268)-_xlpm.DD,$AX268,1,_xlpm.VD),
AND(MONTH($AW268)&lt;MONTH(BD$15),MONTH($AX268)&gt;MONTH(BD$15)),
NETWORKDAYS.INTL((EOMONTH(BD$15-1,1))-_xlpm.DD,EOMONTH(BD$15-1,1),1,_xlpm.VD),
AND(MONTH($AW268)=MONTH(BD$15),MONTH($AX268)=MONTH(BD$15)),
NETWORKDAYS.INTL($AW268,$AX268,1,_xlpm.VD)))),0)),
$DH268="месяц",
$DR268*BD268,
$DH268="неделя",
$DR268*BD268/7*(ROUNDUP((DAY(EOMONTH(BD$15,0)))/4,0))),
0)</f>
        <v/>
      </c>
      <c r="DX268" s="125">
        <f t="array" ref="DX268">
IFERROR(_xlfn.IFS(
$DH268="день_1",
$DR268*$BL268/($AX268-$AW268+1)*BE268*(DAY(EOMONTH(BE$15,0))),
$DH268="день_2",
$DR268/30*MAX(MIN($AX268,EOMONTH(BE$15,0))-MAX($AW268,BE$15)+1,),
$DH268="раб.день",
$DR268/30*(IFERROR(
_xlfn.LET(_xlpm.VD,
CHOOSE(
{1;2;3;4;5;6;7;8;9;10;11;12;13;14;15;16;17;18},
45658,45659,45660,45661,45662,45663,45664,45665,45711,45724,45778,45779,45785,45786,45820,45821,45965,46022),
_xlfn.LET(_xlpm.DD,
MAX(MIN($AX268,EOMONTH(BE$15,0))-MAX($AW268,BE$15),),
_xlfn.IFS(
AND(MONTH($AW268)=MONTH(BE$15),MONTH($AX268)&lt;&gt;MONTH(BE$15)),
NETWORKDAYS.INTL($AW268,$AW268+_xlpm.DD,1,_xlpm.VD),
AND(MONTH($AW268)&lt;&gt;MONTH(BE$15),MONTH($AX268)=MONTH(BE$15)),
NETWORKDAYS.INTL(($AX268)-_xlpm.DD,$AX268,1,_xlpm.VD),
AND(MONTH($AW268)&lt;MONTH(BE$15),MONTH($AX268)&gt;MONTH(BE$15)),
NETWORKDAYS.INTL((EOMONTH(BE$15-1,1))-_xlpm.DD,EOMONTH(BE$15-1,1),1,_xlpm.VD),
AND(MONTH($AW268)=MONTH(BE$15),MONTH($AX268)=MONTH(BE$15)),
NETWORKDAYS.INTL($AW268,$AX268,1,_xlpm.VD)))),0)),
$DH268="месяц",
$DR268*BE268,
$DH268="неделя",
$DR268*BE268/7*(ROUNDUP((DAY(EOMONTH(BE$15,0)))/4,0))),
0)</f>
        <v/>
      </c>
      <c r="DY268" s="125">
        <f t="array" ref="DY268">
IFERROR(_xlfn.IFS(
$DH268="день_1",
$DR268*$BL268/($AX268-$AW268+1)*BF268*(DAY(EOMONTH(BF$15,0))),
$DH268="день_2",
$DR268/30*MAX(MIN($AX268,EOMONTH(BF$15,0))-MAX($AW268,BF$15)+1,),
$DH268="раб.день",
$DR268/30*(IFERROR(
_xlfn.LET(_xlpm.VD,
CHOOSE(
{1;2;3;4;5;6;7;8;9;10;11;12;13;14;15;16;17;18},
45658,45659,45660,45661,45662,45663,45664,45665,45711,45724,45778,45779,45785,45786,45820,45821,45965,46022),
_xlfn.LET(_xlpm.DD,
MAX(MIN($AX268,EOMONTH(BF$15,0))-MAX($AW268,BF$15),),
_xlfn.IFS(
AND(MONTH($AW268)=MONTH(BF$15),MONTH($AX268)&lt;&gt;MONTH(BF$15)),
NETWORKDAYS.INTL($AW268,$AW268+_xlpm.DD,1,_xlpm.VD),
AND(MONTH($AW268)&lt;&gt;MONTH(BF$15),MONTH($AX268)=MONTH(BF$15)),
NETWORKDAYS.INTL(($AX268)-_xlpm.DD,$AX268,1,_xlpm.VD),
AND(MONTH($AW268)&lt;MONTH(BF$15),MONTH($AX268)&gt;MONTH(BF$15)),
NETWORKDAYS.INTL((EOMONTH(BF$15-1,1))-_xlpm.DD,EOMONTH(BF$15-1,1),1,_xlpm.VD),
AND(MONTH($AW268)=MONTH(BF$15),MONTH($AX268)=MONTH(BF$15)),
NETWORKDAYS.INTL($AW268,$AX268,1,_xlpm.VD)))),0)),
$DH268="месяц",
$DR268*BF268,
$DH268="неделя",
$DR268*BF268/7*(ROUNDUP((DAY(EOMONTH(BF$15,0)))/4,0))),
0)</f>
        <v/>
      </c>
      <c r="DZ268" s="125">
        <f t="array" ref="DZ268">
IFERROR(_xlfn.IFS(
$DH268="день_1",
$DR268*$BL268/($AX268-$AW268+1)*BG268*(DAY(EOMONTH(BG$15,0))),
$DH268="день_2",
$DR268/30*MAX(MIN($AX268,EOMONTH(BG$15,0))-MAX($AW268,BG$15)+1,),
$DH268="раб.день",
$DR268/30*(IFERROR(
_xlfn.LET(_xlpm.VD,
CHOOSE(
{1;2;3;4;5;6;7;8;9;10;11;12;13;14;15;16;17;18},
45658,45659,45660,45661,45662,45663,45664,45665,45711,45724,45778,45779,45785,45786,45820,45821,45965,46022),
_xlfn.LET(_xlpm.DD,
MAX(MIN($AX268,EOMONTH(BG$15,0))-MAX($AW268,BG$15),),
_xlfn.IFS(
AND(MONTH($AW268)=MONTH(BG$15),MONTH($AX268)&lt;&gt;MONTH(BG$15)),
NETWORKDAYS.INTL($AW268,$AW268+_xlpm.DD,1,_xlpm.VD),
AND(MONTH($AW268)&lt;&gt;MONTH(BG$15),MONTH($AX268)=MONTH(BG$15)),
NETWORKDAYS.INTL(($AX268)-_xlpm.DD,$AX268,1,_xlpm.VD),
AND(MONTH($AW268)&lt;MONTH(BG$15),MONTH($AX268)&gt;MONTH(BG$15)),
NETWORKDAYS.INTL((EOMONTH(BG$15-1,1))-_xlpm.DD,EOMONTH(BG$15-1,1),1,_xlpm.VD),
AND(MONTH($AW268)=MONTH(BG$15),MONTH($AX268)=MONTH(BG$15)),
NETWORKDAYS.INTL($AW268,$AX268,1,_xlpm.VD)))),0)),
$DH268="месяц",
$DR268*BG268,
$DH268="неделя",
$DR268*BG268/7*(ROUNDUP((DAY(EOMONTH(BG$15,0)))/4,0))),
0)</f>
        <v/>
      </c>
      <c r="EA268" s="125">
        <f t="array" ref="EA268">
IFERROR(_xlfn.IFS(
$DH268="день_1",
$DR268*$BL268/($AX268-$AW268+1)*BH268*(DAY(EOMONTH(BH$15,0))),
$DH268="день_2",
$DR268/30*MAX(MIN($AX268,EOMONTH(BH$15,0))-MAX($AW268,BH$15)+1,),
$DH268="раб.день",
$DR268/30*(IFERROR(
_xlfn.LET(_xlpm.VD,
CHOOSE(
{1;2;3;4;5;6;7;8;9;10;11;12;13;14;15;16;17;18},
45658,45659,45660,45661,45662,45663,45664,45665,45711,45724,45778,45779,45785,45786,45820,45821,45965,46022),
_xlfn.LET(_xlpm.DD,
MAX(MIN($AX268,EOMONTH(BH$15,0))-MAX($AW268,BH$15),),
_xlfn.IFS(
AND(MONTH($AW268)=MONTH(BH$15),MONTH($AX268)&lt;&gt;MONTH(BH$15)),
NETWORKDAYS.INTL($AW268,$AW268+_xlpm.DD,1,_xlpm.VD),
AND(MONTH($AW268)&lt;&gt;MONTH(BH$15),MONTH($AX268)=MONTH(BH$15)),
NETWORKDAYS.INTL(($AX268)-_xlpm.DD,$AX268,1,_xlpm.VD),
AND(MONTH($AW268)&lt;MONTH(BH$15),MONTH($AX268)&gt;MONTH(BH$15)),
NETWORKDAYS.INTL((EOMONTH(BH$15-1,1))-_xlpm.DD,EOMONTH(BH$15-1,1),1,_xlpm.VD),
AND(MONTH($AW268)=MONTH(BH$15),MONTH($AX268)=MONTH(BH$15)),
NETWORKDAYS.INTL($AW268,$AX268,1,_xlpm.VD)))),0)),
$DH268="месяц",
$DR268*BH268,
$DH268="неделя",
$DR268*BH268/7*(ROUNDUP((DAY(EOMONTH(BH$15,0)))/4,0))),
0)</f>
        <v/>
      </c>
      <c r="EB268" s="125">
        <f t="array" ref="EB268">
IFERROR(_xlfn.IFS(
$DH268="день_1",
$DR268*$BL268/($AX268-$AW268+1)*BI268*(DAY(EOMONTH(BI$15,0))),
$DH268="день_2",
$DR268/30*MAX(MIN($AX268,EOMONTH(BI$15,0))-MAX($AW268,BI$15)+1,),
$DH268="раб.день",
$DR268/30*(IFERROR(
_xlfn.LET(_xlpm.VD,
CHOOSE(
{1;2;3;4;5;6;7;8;9;10;11;12;13;14;15;16;17;18},
45658,45659,45660,45661,45662,45663,45664,45665,45711,45724,45778,45779,45785,45786,45820,45821,45965,46022),
_xlfn.LET(_xlpm.DD,
MAX(MIN($AX268,EOMONTH(BI$15,0))-MAX($AW268,BI$15),),
_xlfn.IFS(
AND(MONTH($AW268)=MONTH(BI$15),MONTH($AX268)&lt;&gt;MONTH(BI$15)),
NETWORKDAYS.INTL($AW268,$AW268+_xlpm.DD,1,_xlpm.VD),
AND(MONTH($AW268)&lt;&gt;MONTH(BI$15),MONTH($AX268)=MONTH(BI$15)),
NETWORKDAYS.INTL(($AX268)-_xlpm.DD,$AX268,1,_xlpm.VD),
AND(MONTH($AW268)&lt;MONTH(BI$15),MONTH($AX268)&gt;MONTH(BI$15)),
NETWORKDAYS.INTL((EOMONTH(BI$15-1,1))-_xlpm.DD,EOMONTH(BI$15-1,1),1,_xlpm.VD),
AND(MONTH($AW268)=MONTH(BI$15),MONTH($AX268)=MONTH(BI$15)),
NETWORKDAYS.INTL($AW268,$AX268,1,_xlpm.VD)))),0)),
$DH268="месяц",
$DR268*BI268,
$DH268="неделя",
$DR268*BI268/7*(ROUNDUP((DAY(EOMONTH(BI$15,0)))/4,0))),
0)</f>
        <v/>
      </c>
      <c r="EC268" s="125">
        <f t="array" ref="EC268">
IFERROR(_xlfn.IFS(
$DH268="день_1",
$DR268*$BL268/($AX268-$AW268+1)*BJ268*(DAY(EOMONTH(BJ$15,0))),
$DH268="день_2",
$DR268/30*MAX(MIN($AX268,EOMONTH(BJ$15,0))-MAX($AW268,BJ$15)+1,),
$DH268="раб.день",
$DR268/30*(IFERROR(
_xlfn.LET(_xlpm.VD,
CHOOSE(
{1;2;3;4;5;6;7;8;9;10;11;12;13;14;15;16;17;18},
45658,45659,45660,45661,45662,45663,45664,45665,45711,45724,45778,45779,45785,45786,45820,45821,45965,46022),
_xlfn.LET(_xlpm.DD,
MAX(MIN($AX268,EOMONTH(BJ$15,0))-MAX($AW268,BJ$15),),
_xlfn.IFS(
AND(MONTH($AW268)=MONTH(BJ$15),MONTH($AX268)&lt;&gt;MONTH(BJ$15)),
NETWORKDAYS.INTL($AW268,$AW268+_xlpm.DD,1,_xlpm.VD),
AND(MONTH($AW268)&lt;&gt;MONTH(BJ$15),MONTH($AX268)=MONTH(BJ$15)),
NETWORKDAYS.INTL(($AX268)-_xlpm.DD,$AX268,1,_xlpm.VD),
AND(MONTH($AW268)&lt;MONTH(BJ$15),MONTH($AX268)&gt;MONTH(BJ$15)),
NETWORKDAYS.INTL((EOMONTH(BJ$15-1,1))-_xlpm.DD,EOMONTH(BJ$15-1,1),1,_xlpm.VD),
AND(MONTH($AW268)=MONTH(BJ$15),MONTH($AX268)=MONTH(BJ$15)),
NETWORKDAYS.INTL($AW268,$AX268,1,_xlpm.VD)))),0)),
$DH268="месяц",
$DR268*BJ268,
$DH268="неделя",
$DR268*BJ268/7*(ROUNDUP((DAY(EOMONTH(BJ$15,0)))/4,0))),
0)</f>
        <v/>
      </c>
      <c r="ED268" s="125">
        <f t="array" ref="ED268">
IFERROR(_xlfn.IFS(
$DH268="день_1",
$DR268*$BL268/($AX268-$AW268+1)*BK268*(DAY(EOMONTH(BK$15,0))),
$DH268="день_2",
$DR268/30*MAX(MIN($AX268,EOMONTH(BK$15,0))-MAX($AW268,BK$15)+1,),
$DH268="раб.день",
$DR268/30*(IFERROR(
_xlfn.LET(_xlpm.VD,
CHOOSE(
{1;2;3;4;5;6;7;8;9;10;11;12;13;14;15;16;17;18},
45658,45659,45660,45661,45662,45663,45664,45665,45711,45724,45778,45779,45785,45786,45820,45821,45965,46022),
_xlfn.LET(_xlpm.DD,
MAX(MIN($AX268,EOMONTH(BK$15,0))-MAX($AW268,BK$15),),
_xlfn.IFS(
AND(MONTH($AW268)=MONTH(BK$15),MONTH($AX268)&lt;&gt;MONTH(BK$15)),
NETWORKDAYS.INTL($AW268,$AW268+_xlpm.DD,1,_xlpm.VD),
AND(MONTH($AW268)&lt;&gt;MONTH(BK$15),MONTH($AX268)=MONTH(BK$15)),
NETWORKDAYS.INTL(($AX268)-_xlpm.DD,$AX268,1,_xlpm.VD),
AND(MONTH($AW268)&lt;MONTH(BK$15),MONTH($AX268)&gt;MONTH(BK$15)),
NETWORKDAYS.INTL((EOMONTH(BK$15-1,1))-_xlpm.DD,EOMONTH(BK$15-1,1),1,_xlpm.VD),
AND(MONTH($AW268)=MONTH(BK$15),MONTH($AX268)=MONTH(BK$15)),
NETWORKDAYS.INTL($AW268,$AX268,1,_xlpm.VD)))),0)),
$DH268="месяц",
$DR268*BK268,
$DH268="неделя",
$DR268*BK268/7*(ROUNDUP((DAY(EOMONTH(BK$15,0)))/4,0))),
0)</f>
        <v/>
      </c>
      <c r="EE268" s="125">
        <f>SUM($DS268,$DT268,$DU268,$DV268,$DW268,$DX268,$DY268,$DZ268,$EA268,$EB268,$EC268,$ED268)</f>
        <v/>
      </c>
      <c r="EF268" s="125">
        <f>IFERROR(ROUND($EE268*(1+$EP268),2),0)</f>
        <v/>
      </c>
      <c r="EG268" s="128" t="n">
        <v>1</v>
      </c>
      <c r="EH268" s="126" t="n">
        <v>0</v>
      </c>
      <c r="EI268" s="126">
        <f>ROUND(SUM($EH268:$EH268)*SUM($AB268:$AB268)*$EG268,2)</f>
        <v/>
      </c>
      <c r="EJ268" s="126">
        <f>ROUND($EI268*(1+$EP268),2)</f>
        <v/>
      </c>
      <c r="EK268" s="126" t="n">
        <v>0</v>
      </c>
      <c r="EL268" s="126">
        <f>ROUND(SUM($EK268:$EK268)*SUM($AB268:$AB268)*$EG268,2)</f>
        <v/>
      </c>
      <c r="EM268" s="126">
        <f>ROUND($EL268*(1+$EP268),2)</f>
        <v/>
      </c>
      <c r="EN268" s="126">
        <f>SUM($EE268,$EI268,$EL268)</f>
        <v/>
      </c>
      <c r="EO268" s="126">
        <f>SUM($EF268,$EJ268,$EM268)</f>
        <v/>
      </c>
      <c r="EP268" s="59" t="inlineStr">
        <is>
          <t>20%</t>
        </is>
      </c>
      <c r="EQ268" s="59" t="n"/>
      <c r="ER268" s="60">
        <f t="array" ref="ER268">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MATCH(ES268,
{"AMS";"RussOutdoor";"HD Outdoor";"Ingroup";"IQ";"Ledproduction";"LisChannel";"Logic";"Media-PPL";"NovikovTV | НовиковТВ";"SMA";"SOK";"КрокусТВ | CrocusTV | IndoorTV";"Сити";"ТЯК Москва"},
0)),"")</f>
        <v/>
      </c>
      <c r="ES268" s="60" t="n"/>
      <c r="ET268" s="60">
        <f t="array" ref="ET268">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MATCH(ES268,
{"AMS";"RussOutdoor";"HD Outdoor";"Ingroup";"IQ";"Ledproduction";"LisChannel";"Logic";"Media-PPL";"NovikovTV | НовиковТВ";"SMA";"SOK";"КрокусТВ | CrocusTV | IndoorTV";"Сити";"ТЯК Москва"},
0)),"")</f>
        <v/>
      </c>
      <c r="EU268" s="60" t="n"/>
      <c r="EV268" s="60" t="n"/>
      <c r="EX268" s="110">
        <f t="array" ref="EX268">
($AR268/30
+N("ТРАФИК ПЛОЩАДКИ"))*
(IFERROR(
_xlfn.LET(
_xlpm.GPR,
HLOOKUP($L268,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(MATCH($T268,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IF($Q268="цифровой",_xlpm.GPR/$AG268,_xlpm.GPR/60)),
0)
+N("DWELL TIME"))*
(IF($AB268=0,0,IF($AB268=1,0.3,IF($AB268=2,0.5,IF($AB268&gt;2,1))))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_xlfn.IFS($AC268="да",1.2,$AC268="нет",1)*
_xlfn.IFS($AD268="да",1.2,$AD268="нет",1)*
IF(R268="статический",1,1.2)*
$X268*
INDEX(
{1.2;1;1.2;1.2;1;1.2;1.2;1.2;1.2;1.2;1.2;1;1.2;1.2;1.2;1.2;1;1;1.2;1.2;1.2;1;1;1;1;1.2;1.2;1.2;1.2;1;1;1;1;1.2;1.2;1.2;1.2;1.2;1.2;1.2;1.2;1;1;1.2;1;1;1;1;1.5;1;1;1.5;1.5;1.2},
MATCH($Q268,_xlpm.MI,0)))&gt;{0.02;0.04;0.06;0.1;0.2;0.4;0.6;0.8;1;2;4;6})),
{0;1;2;3;4;5;6;7;8;9;10;11;12},
0)))
+N("КОЭФФИЦИЕНТ КОНТАКТА"))))*
(_xlfn.IFS($X268&lt;0.1,$X268/1000,$X268&gt;25,5.2,AND($X268&gt;=0.1,$X268&lt;=25),(($X268*2+0.1)/10)*($X268/10)))*
IFERROR((_xlfn.LET(
_xlpm.MA,
{0;0.8;0.85;0.9;0.95;1},
_xlpm.MAA,
{0;1;2;3;4;5},
INDEX(_xlpm.MA,MATCH(SUMPRODUCT(--((IF(ROUND(_xlpm.MAA,1)&gt;5,5,ROUND($AB268,1)))&gt;{0;1;2;3;4;5})),_xlpm.MAA,0)))
+N("КОЭФФИЦИЕНТ КОЛ-ВО КОНСТРУКЦИЙ")),1)*
$AB268,0))*
(IF($Q268="цифровой",$AG268/15*$AI268,1)
+N("ДЛЯ ЦИФРЫ"))</f>
        <v/>
      </c>
      <c r="EY268" s="110">
        <f>IFERROR(EX268*AY268,0)</f>
        <v/>
      </c>
      <c r="EZ268" s="131">
        <f>IFERROR(DP268/EY268*1000,0)</f>
        <v/>
      </c>
      <c r="FA268" s="112">
        <f>IFERROR(FC268/FB268,0)</f>
        <v/>
      </c>
      <c r="FB268" s="112">
        <f>IFERROR((FC268/(EY268/FF268*#REF!))*0.825,0)</f>
        <v/>
      </c>
      <c r="FC268" s="112">
        <f>IFERROR(((EX268*30/AR268)*100)/30,0)</f>
        <v/>
      </c>
      <c r="FD268" s="112">
        <f>IFERROR(EY268/G268*100%,0)</f>
        <v/>
      </c>
      <c r="FE268" s="112">
        <f>IFERROR(FD268/FC268*100%,0)</f>
        <v/>
      </c>
      <c r="FF268" s="110">
        <f>IFERROR(AR268/30*AY268,0)</f>
        <v/>
      </c>
    </row>
    <row r="269" ht="13" customHeight="1">
      <c r="A269" s="59" t="n"/>
      <c r="B269" s="60" t="n"/>
      <c r="C269" s="60" t="n"/>
      <c r="D269" s="60">
        <f t="array" ref="D269">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MATCH($E269,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69" s="60">
        <f t="array" ref="E269">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MATCH($F269,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69" s="60" t="inlineStr"/>
      <c r="G269" s="60" t="n"/>
      <c r="H269" s="60">
        <f t="array" ref="H269">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MATCH($I269,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69" s="60" t="n"/>
      <c r="J269" s="60" t="n"/>
      <c r="K269" s="60" t="n"/>
      <c r="L269" s="60" t="n"/>
      <c r="M269" s="60" t="n"/>
      <c r="N269" s="60" t="n"/>
      <c r="O269" s="60" t="n"/>
      <c r="P269" s="60">
        <f t="array" ref="P269">
_xlfn.IFS(
ISNUMBER(MATCH($Q269,{"шелфбаннер","разделитель","монетница","чековая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ISNUMBER(MATCH($Q269,{"LED/LCD","видеокулер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ISNUMBER(MATCH($Q269,{"автомобиль","машина","выставочное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ISNUMBER(MATCH($Q269,{"билборд","лифтовая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ISNUMBER(MATCH($Q269,{"навигация","подвесной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ISNUMBER(MATCH($Q269,{"движущаяся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ISNUMBER(MATCH($Q269,{"каталог","журнал"},)),
"Пресса",
$Q269="","")</f>
        <v/>
      </c>
      <c r="Q269" s="60" t="n"/>
      <c r="R269" s="60">
        <f t="array" ref="R269">
IFERROR(
_xlfn.IFS(
OR(ISNUMBER(MATCH($Q269,{"экспозиция","макет","стенд","автостенд","авто стенд","выставочное пространство","выставочные стенды","модульные выставочные стенды","3Д конструкция","3D конструкция"},)),P269="Экспонирование"),
"нестандартный",
ISNUMBER(MATCH($Q269,{"скроллер","призматрон"},)),
"динамический",
$P269="Видео",
"цифровой",
OR($P269="Пресса",$P269="Щит",$P269="POSm",$P269="Подвес",$P269="Брендирование/оклейка"),
"статический"),"")</f>
        <v/>
      </c>
      <c r="S269" s="59" t="n"/>
      <c r="T269" s="60" t="n"/>
      <c r="U269" s="60" t="n"/>
      <c r="V269" s="60">
        <f>
IF(P269="Видео",
"цифровой постер/ролик",
IF(ISNUMBER(MATCH(Q269,{"короб световой","короб световой | лайтбокс","короб световой | кристалайт","лайтбокс","лайт бокс","кристалайт","LB","lightbox"},)),
"бэклит",
IF(P269="Брендирование/оклейка",
"перфарированная пленка/самоклейка",
IF(P269="Экспонирование",
"под запрос",
IF(P269="Подвес",
"баннер/ткань",
"")))))</f>
        <v/>
      </c>
      <c r="W269" s="59" t="n"/>
      <c r="X269" s="59" t="n"/>
      <c r="Y269" s="59" t="n"/>
      <c r="Z269" s="61" t="n"/>
      <c r="AA269" s="61" t="n"/>
      <c r="AB269" s="61">
        <f>IF(BL269&gt;0,Z269,0)</f>
        <v/>
      </c>
      <c r="AC269" s="59" t="n"/>
      <c r="AD269" s="59" t="n"/>
      <c r="AE269" s="59" t="n"/>
      <c r="AF269" s="59" t="n"/>
      <c r="AG269" s="59" t="n"/>
      <c r="AH269" s="59" t="n"/>
      <c r="AI269" s="59" t="n"/>
      <c r="AJ269" s="59" t="n"/>
      <c r="AK269" s="59" t="n"/>
      <c r="AL269" s="62">
        <f>IFERROR(IF(OR(R269="статический",R269="динамический",R269="нестандартный",R269="",R269=""),"-",IF(AND(AH269="-",AI269="-"),"-",AK269*3600/AH269*AI269)),"-")</f>
        <v/>
      </c>
      <c r="AM269" s="62">
        <f>IFERROR(IF(OR(R269="статический",R269="динамический",R269="",R269="", R269="BTL",R269="нестандартный"),"-",AG269*AI269*AL269/60),"-")</f>
        <v/>
      </c>
      <c r="AN269" s="63">
        <f>IFERROR(IF(AH269="","-",AG269*AI269/AH269),"-")</f>
        <v/>
      </c>
      <c r="AO269" s="59">
        <f>IFERROR(IF(OR($R269="статический",$R269="динамический",$R269="",$R269="",$R269="BTL",$R269="нестандартный"),"-",$AL269*$AY269),"-")</f>
        <v/>
      </c>
      <c r="AP269" s="62">
        <f>IFERROR(IF(OR($R269="статический",$R269="динамический",$R269="",$R269="",$R269="BTL",$R269="нестандартный"),"-",$AM269*AY269),"-")</f>
        <v/>
      </c>
      <c r="AQ269" s="64" t="n"/>
      <c r="AR269" s="61" t="n"/>
      <c r="AS269" s="61" t="n"/>
      <c r="AT269" s="61" t="n"/>
      <c r="AU269" s="65" t="n"/>
      <c r="AV269" s="124">
        <f>IFERROR(DR269/AT269*1000,"n/a")</f>
        <v/>
      </c>
      <c r="AW269" s="67" t="n"/>
      <c r="AX269" s="67" t="n"/>
      <c r="AY269" s="43">
        <f>IFERROR(IF(OR($AW269="",$AX269=""),"",_xlfn.DAYS($AX269+1,$AW269)),"")</f>
        <v/>
      </c>
      <c r="AZ269" s="68">
        <f t="array" ref="AZ269">
_xlfn.LET(_xlpm.COEFF,
IF($AW269+$AX269=0,0,IF(MAX(MIN($AX269,EOMONTH(AZ$15,0))-MAX($AW269,AZ$15)+1,)&gt;0,1,0)),
_xlfn.IFS(
$ES269="LisChannel",
_xlpm.COEFF*
INDEX({1;1;1.2;1.2;1;1;1;1;1.2;1.2;1.2;1.2},
MATCH(MONTH(AZ$15),
{1,2,3,4,5,6,7,8,9,10,11,12})),
CONCATENATE($ES269," ",$L269)="RussOutdoor метро",
_xlpm.COEFF*
INDEX({0.8;0.9;1.1;1.1;1;1;1;1;1.1;1.1;1.1;1.1},
MATCH(MONTH(AZ$15),
{1,2,3,4,5,6,7,8,9,10,11,12})),
$ES269&lt;&gt;"LisChannel",
_xlpm.COEFF,
$ES269&lt;&gt;"RussOutdoor",
_xlpm.COEFF))</f>
        <v/>
      </c>
      <c r="BA269" s="68">
        <f t="array" ref="BA269">
_xlfn.LET(_xlpm.COEFF,
IF($AW269+$AX269=0,0,IF(MAX(MIN($AX269,EOMONTH(BA$15,0))-MAX($AW269,BA$15)+1,)&gt;0,1,0)),
_xlfn.IFS(
$ES269="LisChannel",
_xlpm.COEFF*
INDEX({1;1;1.2;1.2;1;1;1;1;1.2;1.2;1.2;1.2},
MATCH(MONTH(BA$15),
{1,2,3,4,5,6,7,8,9,10,11,12})),
CONCATENATE($ES269," ",$L269)="RussOutdoor метро",
_xlpm.COEFF*
INDEX({0.8;0.9;1.1;1.1;1;1;1;1;1.1;1.1;1.1;1.1},
MATCH(MONTH(BA$15),
{1,2,3,4,5,6,7,8,9,10,11,12})),
$ES269&lt;&gt;"LisChannel",
_xlpm.COEFF,
$ES269&lt;&gt;"RussOutdoor",
_xlpm.COEFF))</f>
        <v/>
      </c>
      <c r="BB269" s="68">
        <f t="array" ref="BB269">
_xlfn.LET(_xlpm.COEFF,
IF($AW269+$AX269=0,0,IF(MAX(MIN($AX269,EOMONTH(BB$15,0))-MAX($AW269,BB$15)+1,)&gt;0,1,0)),
_xlfn.IFS(
$ES269="LisChannel",
_xlpm.COEFF*
INDEX({1;1;1.2;1.2;1;1;1;1;1.2;1.2;1.2;1.2},
MATCH(MONTH(BB$15),
{1,2,3,4,5,6,7,8,9,10,11,12})),
CONCATENATE($ES269," ",$L269)="RussOutdoor метро",
_xlpm.COEFF*
INDEX({0.8;0.9;1.1;1.1;1;1;1;1;1.1;1.1;1.1;1.1},
MATCH(MONTH(BB$15),
{1,2,3,4,5,6,7,8,9,10,11,12})),
$ES269&lt;&gt;"LisChannel",
_xlpm.COEFF,
$ES269&lt;&gt;"RussOutdoor",
_xlpm.COEFF))</f>
        <v/>
      </c>
      <c r="BC269" s="68">
        <f t="array" ref="BC269">
_xlfn.LET(_xlpm.COEFF,
IF($AW269+$AX269=0,0,IF(MAX(MIN($AX269,EOMONTH(BC$15,0))-MAX($AW269,BC$15)+1,)&gt;0,1,0)),
_xlfn.IFS(
$ES269="LisChannel",
_xlpm.COEFF*
INDEX({1;1;1.2;1.2;1;1;1;1;1.2;1.2;1.2;1.2},
MATCH(MONTH(BC$15),
{1,2,3,4,5,6,7,8,9,10,11,12})),
CONCATENATE($ES269," ",$L269)="RussOutdoor метро",
_xlpm.COEFF*
INDEX({0.8;0.9;1.1;1.1;1;1;1;1;1.1;1.1;1.1;1.1},
MATCH(MONTH(BC$15),
{1,2,3,4,5,6,7,8,9,10,11,12})),
$ES269&lt;&gt;"LisChannel",
_xlpm.COEFF,
$ES269&lt;&gt;"RussOutdoor",
_xlpm.COEFF))</f>
        <v/>
      </c>
      <c r="BD269" s="68">
        <f t="array" ref="BD269">
_xlfn.LET(_xlpm.COEFF,
IF($AW269+$AX269=0,0,IF(MAX(MIN($AX269,EOMONTH(BD$15,0))-MAX($AW269,BD$15)+1,)&gt;0,1,0)),
_xlfn.IFS(
$ES269="LisChannel",
_xlpm.COEFF*
INDEX({1;1;1.2;1.2;1;1;1;1;1.2;1.2;1.2;1.2},
MATCH(MONTH(BD$15),
{1,2,3,4,5,6,7,8,9,10,11,12})),
CONCATENATE($ES269," ",$L269)="RussOutdoor метро",
_xlpm.COEFF*
INDEX({0.8;0.9;1.1;1.1;1;1;1;1;1.1;1.1;1.1;1.1},
MATCH(MONTH(BD$15),
{1,2,3,4,5,6,7,8,9,10,11,12})),
$ES269&lt;&gt;"LisChannel",
_xlpm.COEFF,
$ES269&lt;&gt;"RussOutdoor",
_xlpm.COEFF))</f>
        <v/>
      </c>
      <c r="BE269" s="68">
        <f t="array" ref="BE269">
_xlfn.LET(_xlpm.COEFF,
IF($AW269+$AX269=0,0,IF(MAX(MIN($AX269,EOMONTH(BE$15,0))-MAX($AW269,BE$15)+1,)&gt;0,1,0)),
_xlfn.IFS(
$ES269="LisChannel",
_xlpm.COEFF*
INDEX({1;1;1.2;1.2;1;1;1;1;1.2;1.2;1.2;1.2},
MATCH(MONTH(BE$15),
{1,2,3,4,5,6,7,8,9,10,11,12})),
CONCATENATE($ES269," ",$L269)="RussOutdoor метро",
_xlpm.COEFF*
INDEX({0.8;0.9;1.1;1.1;1;1;1;1;1.1;1.1;1.1;1.1},
MATCH(MONTH(BE$15),
{1,2,3,4,5,6,7,8,9,10,11,12})),
$ES269&lt;&gt;"LisChannel",
_xlpm.COEFF,
$ES269&lt;&gt;"RussOutdoor",
_xlpm.COEFF))</f>
        <v/>
      </c>
      <c r="BF269" s="68">
        <f t="array" ref="BF269">
_xlfn.LET(_xlpm.COEFF,
IF($AW269+$AX269=0,0,IF(MAX(MIN($AX269,EOMONTH(BF$15,0))-MAX($AW269,BF$15)+1,)&gt;0,1,0)),
_xlfn.IFS(
$ES269="LisChannel",
_xlpm.COEFF*
INDEX({1;1;1.2;1.2;1;1;1;1;1.2;1.2;1.2;1.2},
MATCH(MONTH(BF$15),
{1,2,3,4,5,6,7,8,9,10,11,12})),
CONCATENATE($ES269," ",$L269)="RussOutdoor метро",
_xlpm.COEFF*
INDEX({0.8;0.9;1.1;1.1;1;1;1;1;1.1;1.1;1.1;1.1},
MATCH(MONTH(BF$15),
{1,2,3,4,5,6,7,8,9,10,11,12})),
$ES269&lt;&gt;"LisChannel",
_xlpm.COEFF,
$ES269&lt;&gt;"RussOutdoor",
_xlpm.COEFF))</f>
        <v/>
      </c>
      <c r="BG269" s="68">
        <f t="array" ref="BG269">
_xlfn.LET(_xlpm.COEFF,
IF($AW269+$AX269=0,0,IF(MAX(MIN($AX269,EOMONTH(BG$15,0))-MAX($AW269,BG$15)+1,)&gt;0,1,0)),
_xlfn.IFS(
$ES269="LisChannel",
_xlpm.COEFF*
INDEX({1;1;1.2;1.2;1;1;1;1;1.2;1.2;1.2;1.2},
MATCH(MONTH(BG$15),
{1,2,3,4,5,6,7,8,9,10,11,12})),
CONCATENATE($ES269," ",$L269)="RussOutdoor метро",
_xlpm.COEFF*
INDEX({0.8;0.9;1.1;1.1;1;1;1;1;1.1;1.1;1.1;1.1},
MATCH(MONTH(BG$15),
{1,2,3,4,5,6,7,8,9,10,11,12})),
$ES269&lt;&gt;"LisChannel",
_xlpm.COEFF,
$ES269&lt;&gt;"RussOutdoor",
_xlpm.COEFF))</f>
        <v/>
      </c>
      <c r="BH269" s="68">
        <f t="array" ref="BH269">
_xlfn.LET(_xlpm.COEFF,
IF($AW269+$AX269=0,0,IF(MAX(MIN($AX269,EOMONTH(BH$15,0))-MAX($AW269,BH$15)+1,)&gt;0,1,0)),
_xlfn.IFS(
$ES269="LisChannel",
_xlpm.COEFF*
INDEX({1;1;1.2;1.2;1;1;1;1;1.2;1.2;1.2;1.2},
MATCH(MONTH(BH$15),
{1,2,3,4,5,6,7,8,9,10,11,12})),
CONCATENATE($ES269," ",$L269)="RussOutdoor метро",
_xlpm.COEFF*
INDEX({0.8;0.9;1.1;1.1;1;1;1;1;1.1;1.1;1.1;1.1},
MATCH(MONTH(BH$15),
{1,2,3,4,5,6,7,8,9,10,11,12})),
$ES269&lt;&gt;"LisChannel",
_xlpm.COEFF,
$ES269&lt;&gt;"RussOutdoor",
_xlpm.COEFF))</f>
        <v/>
      </c>
      <c r="BI269" s="68">
        <f t="array" ref="BI269">
_xlfn.LET(_xlpm.COEFF,
IF($AW269+$AX269=0,0,IF(MAX(MIN($AX269,EOMONTH(BI$15,0))-MAX($AW269,BI$15)+1,)&gt;0,1,0)),
_xlfn.IFS(
$ES269="LisChannel",
_xlpm.COEFF*
INDEX({1;1;1.2;1.2;1;1;1;1;1.2;1.2;1.2;1.2},
MATCH(MONTH(BI$15),
{1,2,3,4,5,6,7,8,9,10,11,12})),
CONCATENATE($ES269," ",$L269)="RussOutdoor метро",
_xlpm.COEFF*
INDEX({0.8;0.9;1.1;1.1;1;1;1;1;1.1;1.1;1.1;1.1},
MATCH(MONTH(BI$15),
{1,2,3,4,5,6,7,8,9,10,11,12})),
$ES269&lt;&gt;"LisChannel",
_xlpm.COEFF,
$ES269&lt;&gt;"RussOutdoor",
_xlpm.COEFF))</f>
        <v/>
      </c>
      <c r="BJ269" s="68">
        <f t="array" ref="BJ269">
_xlfn.LET(_xlpm.COEFF,
IF($AW269+$AX269=0,0,IF(MAX(MIN($AX269,EOMONTH(BJ$15,0))-MAX($AW269,BJ$15)+1,)&gt;0,1,0)),
_xlfn.IFS(
$ES269="LisChannel",
_xlpm.COEFF*
INDEX({1;1;1.2;1.2;1;1;1;1;1.2;1.2;1.2;1.2},
MATCH(MONTH(BJ$15),
{1,2,3,4,5,6,7,8,9,10,11,12})),
CONCATENATE($ES269," ",$L269)="RussOutdoor метро",
_xlpm.COEFF*
INDEX({0.8;0.9;1.1;1.1;1;1;1;1;1.1;1.1;1.1;1.1},
MATCH(MONTH(BJ$15),
{1,2,3,4,5,6,7,8,9,10,11,12})),
$ES269&lt;&gt;"LisChannel",
_xlpm.COEFF,
$ES269&lt;&gt;"RussOutdoor",
_xlpm.COEFF))</f>
        <v/>
      </c>
      <c r="BK269" s="68">
        <f t="array" ref="BK269">
_xlfn.LET(_xlpm.COEFF,
IF($AW269+$AX269=0,0,IF(MAX(MIN($AX269,EOMONTH(BK$15,0))-MAX($AW269,BK$15)+1,)&gt;0,1,0)),
_xlfn.IFS(
$ES269="LisChannel",
_xlpm.COEFF*
INDEX({1;1;1.2;1.2;1;1;1;1;1.2;1.2;1.2;1.2},
MATCH(MONTH(BK$15),
{1,2,3,4,5,6,7,8,9,10,11,12})),
CONCATENATE($ES269," ",$L269)="RussOutdoor метро",
_xlpm.COEFF*
INDEX({0.8;0.9;1.1;1.1;1;1;1;1;1.1;1.1;1.1;1.1},
MATCH(MONTH(BK$15),
{1,2,3,4,5,6,7,8,9,10,11,12})),
$ES269&lt;&gt;"LisChannel",
_xlpm.COEFF,
$ES269&lt;&gt;"RussOutdoor",
_xlpm.COEFF))</f>
        <v/>
      </c>
      <c r="BL269" s="62">
        <f>COUNTIFS($AZ269:$BK269,"&gt;0")</f>
        <v/>
      </c>
      <c r="BM269" s="65" t="n"/>
      <c r="BN269" s="125">
        <f>$DJ269</f>
        <v/>
      </c>
      <c r="BO269" s="63">
        <f>$DQ269</f>
        <v/>
      </c>
      <c r="BP269" s="125">
        <f>
IFERROR(
IF($BL269=0,0,
$BN269*(1-$BO269)),
0)</f>
        <v/>
      </c>
      <c r="BQ269" s="125">
        <f t="array" ref="BQ269">
IFERROR(
_xlfn.IFS(
$DH269="день_1",
$BP269*$BL269/($AX269-$AW269+1)*AZ269*(DAY(EOMONTH(AZ$15,0))),
$DH269="день_2",
$BP269/30*MAX(MIN($AX269,EOMONTH(AZ$15,0))-MAX($AW269,AZ$15)+1,),
$DH269="раб.день",
$BP269/30*(IFERROR(
_xlfn.LET(_xlpm.VD,
CHOOSE(
{1;2;3;4;5;6;7;8;9;10;11;12;13;14;15;16;17;18},
45658,45659,45660,45661,45662,45663,45664,45665,45711,45724,45778,45779,45785,45786,45820,45821,45965,46022),
_xlfn.LET(_xlpm.DD,
MAX(MIN($AX269,EOMONTH(AZ$15,0))-MAX($AW269,AZ$15),),
_xlfn.IFS(
AND(MONTH($AW269)=MONTH(AZ$15),MONTH($AX269)&lt;&gt;MONTH(AZ$15)),
NETWORKDAYS.INTL($AW269,$AW269+_xlpm.DD,1,_xlpm.VD),
AND(MONTH($AW269)&lt;&gt;MONTH(AZ$15),MONTH($AX269)=MONTH(AZ$15)),
NETWORKDAYS.INTL(($AX269)-_xlpm.DD,$AX269,1,_xlpm.VD),
AND(MONTH($AW269)&lt;MONTH(AZ$15),MONTH($AX269)&gt;MONTH(AZ$15)),
NETWORKDAYS.INTL((EOMONTH(AZ$15-1,1))-_xlpm.DD,EOMONTH(AZ$15-1,1),1,_xlpm.VD),
AND(MONTH($AW269)=MONTH(AZ$15),MONTH($AX269)=MONTH(AZ$15)),
NETWORKDAYS.INTL($AW269,$AX269,1,_xlpm.VD)))),0)),
$DH269="месяц",
$BP269*AZ269,
$DH269="неделя",
$BP269*AZ269/7*(ROUNDUP((DAY(EOMONTH(AZ$15,0)))/4,0))),
0)</f>
        <v/>
      </c>
      <c r="BR269" s="125">
        <f t="array" ref="BR269">
IFERROR(
_xlfn.IFS(
$DH269="день_1",
$BP269*$BL269/($AX269-$AW269+1)*BA269*(DAY(EOMONTH(BA$15,0))),
$DH269="день_2",
$BP269/30*MAX(MIN($AX269,EOMONTH(BA$15,0))-MAX($AW269,BA$15)+1,),
$DH269="раб.день",
$BP269/30*(IFERROR(
_xlfn.LET(_xlpm.VD,
CHOOSE(
{1;2;3;4;5;6;7;8;9;10;11;12;13;14;15;16;17;18},
45658,45659,45660,45661,45662,45663,45664,45665,45711,45724,45778,45779,45785,45786,45820,45821,45965,46022),
_xlfn.LET(_xlpm.DD,
MAX(MIN($AX269,EOMONTH(BA$15,0))-MAX($AW269,BA$15),),
_xlfn.IFS(
AND(MONTH($AW269)=MONTH(BA$15),MONTH($AX269)&lt;&gt;MONTH(BA$15)),
NETWORKDAYS.INTL($AW269,$AW269+_xlpm.DD,1,_xlpm.VD),
AND(MONTH($AW269)&lt;&gt;MONTH(BA$15),MONTH($AX269)=MONTH(BA$15)),
NETWORKDAYS.INTL(($AX269)-_xlpm.DD,$AX269,1,_xlpm.VD),
AND(MONTH($AW269)&lt;MONTH(BA$15),MONTH($AX269)&gt;MONTH(BA$15)),
NETWORKDAYS.INTL((EOMONTH(BA$15-1,1))-_xlpm.DD,EOMONTH(BA$15-1,1),1,_xlpm.VD),
AND(MONTH($AW269)=MONTH(BA$15),MONTH($AX269)=MONTH(BA$15)),
NETWORKDAYS.INTL($AW269,$AX269,1,_xlpm.VD)))),0)),
$DH269="месяц",
$BP269*BA269,
$DH269="неделя",
$BP269*BA269/7*(ROUNDUP((DAY(EOMONTH(BA$15,0)))/4,0))),
0)</f>
        <v/>
      </c>
      <c r="BS269" s="125">
        <f t="array" ref="BS269">
IFERROR(
_xlfn.IFS(
$DH269="день_1",
$BP269*$BL269/($AX269-$AW269+1)*BB269*(DAY(EOMONTH(BB$15,0))),
$DH269="день_2",
$BP269/30*MAX(MIN($AX269,EOMONTH(BB$15,0))-MAX($AW269,BB$15)+1,),
$DH269="раб.день",
$BP269/30*(IFERROR(
_xlfn.LET(_xlpm.VD,
CHOOSE(
{1;2;3;4;5;6;7;8;9;10;11;12;13;14;15;16;17;18},
45658,45659,45660,45661,45662,45663,45664,45665,45711,45724,45778,45779,45785,45786,45820,45821,45965,46022),
_xlfn.LET(_xlpm.DD,
MAX(MIN($AX269,EOMONTH(BB$15,0))-MAX($AW269,BB$15),),
_xlfn.IFS(
AND(MONTH($AW269)=MONTH(BB$15),MONTH($AX269)&lt;&gt;MONTH(BB$15)),
NETWORKDAYS.INTL($AW269,$AW269+_xlpm.DD,1,_xlpm.VD),
AND(MONTH($AW269)&lt;&gt;MONTH(BB$15),MONTH($AX269)=MONTH(BB$15)),
NETWORKDAYS.INTL(($AX269)-_xlpm.DD,$AX269,1,_xlpm.VD),
AND(MONTH($AW269)&lt;MONTH(BB$15),MONTH($AX269)&gt;MONTH(BB$15)),
NETWORKDAYS.INTL((EOMONTH(BB$15-1,1))-_xlpm.DD,EOMONTH(BB$15-1,1),1,_xlpm.VD),
AND(MONTH($AW269)=MONTH(BB$15),MONTH($AX269)=MONTH(BB$15)),
NETWORKDAYS.INTL($AW269,$AX269,1,_xlpm.VD)))),0)),
$DH269="месяц",
$BP269*BB269,
$DH269="неделя",
$BP269*BB269/7*(ROUNDUP((DAY(EOMONTH(BB$15,0)))/4,0))),
0)</f>
        <v/>
      </c>
      <c r="BT269" s="125">
        <f t="array" ref="BT269">
IFERROR(
_xlfn.IFS(
$DH269="день_1",
$BP269*$BL269/($AX269-$AW269+1)*BC269*(DAY(EOMONTH(BC$15,0))),
$DH269="день_2",
$BP269/30*MAX(MIN($AX269,EOMONTH(BC$15,0))-MAX($AW269,BC$15)+1,),
$DH269="раб.день",
$BP269/30*(IFERROR(
_xlfn.LET(_xlpm.VD,
CHOOSE(
{1;2;3;4;5;6;7;8;9;10;11;12;13;14;15;16;17;18},
45658,45659,45660,45661,45662,45663,45664,45665,45711,45724,45778,45779,45785,45786,45820,45821,45965,46022),
_xlfn.LET(_xlpm.DD,
MAX(MIN($AX269,EOMONTH(BC$15,0))-MAX($AW269,BC$15),),
_xlfn.IFS(
AND(MONTH($AW269)=MONTH(BC$15),MONTH($AX269)&lt;&gt;MONTH(BC$15)),
NETWORKDAYS.INTL($AW269,$AW269+_xlpm.DD,1,_xlpm.VD),
AND(MONTH($AW269)&lt;&gt;MONTH(BC$15),MONTH($AX269)=MONTH(BC$15)),
NETWORKDAYS.INTL(($AX269)-_xlpm.DD,$AX269,1,_xlpm.VD),
AND(MONTH($AW269)&lt;MONTH(BC$15),MONTH($AX269)&gt;MONTH(BC$15)),
NETWORKDAYS.INTL((EOMONTH(BC$15-1,1))-_xlpm.DD,EOMONTH(BC$15-1,1),1,_xlpm.VD),
AND(MONTH($AW269)=MONTH(BC$15),MONTH($AX269)=MONTH(BC$15)),
NETWORKDAYS.INTL($AW269,$AX269,1,_xlpm.VD)))),0)),
$DH269="месяц",
$BP269*BC269,
$DH269="неделя",
$BP269*BC269/7*(ROUNDUP((DAY(EOMONTH(BC$15,0)))/4,0))),
0)</f>
        <v/>
      </c>
      <c r="BU269" s="125">
        <f t="array" ref="BU269">
IFERROR(
_xlfn.IFS(
$DH269="день_1",
$BP269*$BL269/($AX269-$AW269+1)*BD269*(DAY(EOMONTH(BD$15,0))),
$DH269="день_2",
$BP269/30*MAX(MIN($AX269,EOMONTH(BD$15,0))-MAX($AW269,BD$15)+1,),
$DH269="раб.день",
$BP269/30*(IFERROR(
_xlfn.LET(_xlpm.VD,
CHOOSE(
{1;2;3;4;5;6;7;8;9;10;11;12;13;14;15;16;17;18},
45658,45659,45660,45661,45662,45663,45664,45665,45711,45724,45778,45779,45785,45786,45820,45821,45965,46022),
_xlfn.LET(_xlpm.DD,
MAX(MIN($AX269,EOMONTH(BD$15,0))-MAX($AW269,BD$15),),
_xlfn.IFS(
AND(MONTH($AW269)=MONTH(BD$15),MONTH($AX269)&lt;&gt;MONTH(BD$15)),
NETWORKDAYS.INTL($AW269,$AW269+_xlpm.DD,1,_xlpm.VD),
AND(MONTH($AW269)&lt;&gt;MONTH(BD$15),MONTH($AX269)=MONTH(BD$15)),
NETWORKDAYS.INTL(($AX269)-_xlpm.DD,$AX269,1,_xlpm.VD),
AND(MONTH($AW269)&lt;MONTH(BD$15),MONTH($AX269)&gt;MONTH(BD$15)),
NETWORKDAYS.INTL((EOMONTH(BD$15-1,1))-_xlpm.DD,EOMONTH(BD$15-1,1),1,_xlpm.VD),
AND(MONTH($AW269)=MONTH(BD$15),MONTH($AX269)=MONTH(BD$15)),
NETWORKDAYS.INTL($AW269,$AX269,1,_xlpm.VD)))),0)),
$DH269="месяц",
$BP269*BD269,
$DH269="неделя",
$BP269*BD269/7*(ROUNDUP((DAY(EOMONTH(BD$15,0)))/4,0))),
0)</f>
        <v/>
      </c>
      <c r="BV269" s="125">
        <f t="array" ref="BV269">
IFERROR(
_xlfn.IFS(
$DH269="день_1",
$BP269*$BL269/($AX269-$AW269+1)*BE269*(DAY(EOMONTH(BE$15,0))),
$DH269="день_2",
$BP269/30*MAX(MIN($AX269,EOMONTH(BE$15,0))-MAX($AW269,BE$15)+1,),
$DH269="раб.день",
$BP269/30*(IFERROR(
_xlfn.LET(_xlpm.VD,
CHOOSE(
{1;2;3;4;5;6;7;8;9;10;11;12;13;14;15;16;17;18},
45658,45659,45660,45661,45662,45663,45664,45665,45711,45724,45778,45779,45785,45786,45820,45821,45965,46022),
_xlfn.LET(_xlpm.DD,
MAX(MIN($AX269,EOMONTH(BE$15,0))-MAX($AW269,BE$15),),
_xlfn.IFS(
AND(MONTH($AW269)=MONTH(BE$15),MONTH($AX269)&lt;&gt;MONTH(BE$15)),
NETWORKDAYS.INTL($AW269,$AW269+_xlpm.DD,1,_xlpm.VD),
AND(MONTH($AW269)&lt;&gt;MONTH(BE$15),MONTH($AX269)=MONTH(BE$15)),
NETWORKDAYS.INTL(($AX269)-_xlpm.DD,$AX269,1,_xlpm.VD),
AND(MONTH($AW269)&lt;MONTH(BE$15),MONTH($AX269)&gt;MONTH(BE$15)),
NETWORKDAYS.INTL((EOMONTH(BE$15-1,1))-_xlpm.DD,EOMONTH(BE$15-1,1),1,_xlpm.VD),
AND(MONTH($AW269)=MONTH(BE$15),MONTH($AX269)=MONTH(BE$15)),
NETWORKDAYS.INTL($AW269,$AX269,1,_xlpm.VD)))),0)),
$DH269="месяц",
$BP269*BE269,
$DH269="неделя",
$BP269*BE269/7*(ROUNDUP((DAY(EOMONTH(BE$15,0)))/4,0))),
0)</f>
        <v/>
      </c>
      <c r="BW269" s="125">
        <f t="array" ref="BW269">
IFERROR(
_xlfn.IFS(
$DH269="день_1",
$BP269*$BL269/($AX269-$AW269+1)*BF269*(DAY(EOMONTH(BF$15,0))),
$DH269="день_2",
$BP269/30*MAX(MIN($AX269,EOMONTH(BF$15,0))-MAX($AW269,BF$15)+1,),
$DH269="раб.день",
$BP269/30*(IFERROR(
_xlfn.LET(_xlpm.VD,
CHOOSE(
{1;2;3;4;5;6;7;8;9;10;11;12;13;14;15;16;17;18},
45658,45659,45660,45661,45662,45663,45664,45665,45711,45724,45778,45779,45785,45786,45820,45821,45965,46022),
_xlfn.LET(_xlpm.DD,
MAX(MIN($AX269,EOMONTH(BF$15,0))-MAX($AW269,BF$15),),
_xlfn.IFS(
AND(MONTH($AW269)=MONTH(BF$15),MONTH($AX269)&lt;&gt;MONTH(BF$15)),
NETWORKDAYS.INTL($AW269,$AW269+_xlpm.DD,1,_xlpm.VD),
AND(MONTH($AW269)&lt;&gt;MONTH(BF$15),MONTH($AX269)=MONTH(BF$15)),
NETWORKDAYS.INTL(($AX269)-_xlpm.DD,$AX269,1,_xlpm.VD),
AND(MONTH($AW269)&lt;MONTH(BF$15),MONTH($AX269)&gt;MONTH(BF$15)),
NETWORKDAYS.INTL((EOMONTH(BF$15-1,1))-_xlpm.DD,EOMONTH(BF$15-1,1),1,_xlpm.VD),
AND(MONTH($AW269)=MONTH(BF$15),MONTH($AX269)=MONTH(BF$15)),
NETWORKDAYS.INTL($AW269,$AX269,1,_xlpm.VD)))),0)),
$DH269="месяц",
$BP269*BF269,
$DH269="неделя",
$BP269*BF269/7*(ROUNDUP((DAY(EOMONTH(BF$15,0)))/4,0))),
0)</f>
        <v/>
      </c>
      <c r="BX269" s="125">
        <f t="array" ref="BX269">
IFERROR(
_xlfn.IFS(
$DH269="день_1",
$BP269*$BL269/($AX269-$AW269+1)*BG269*(DAY(EOMONTH(BG$15,0))),
$DH269="день_2",
$BP269/30*MAX(MIN($AX269,EOMONTH(BG$15,0))-MAX($AW269,BG$15)+1,),
$DH269="раб.день",
$BP269/30*(IFERROR(
_xlfn.LET(_xlpm.VD,
CHOOSE(
{1;2;3;4;5;6;7;8;9;10;11;12;13;14;15;16;17;18},
45658,45659,45660,45661,45662,45663,45664,45665,45711,45724,45778,45779,45785,45786,45820,45821,45965,46022),
_xlfn.LET(_xlpm.DD,
MAX(MIN($AX269,EOMONTH(BG$15,0))-MAX($AW269,BG$15),),
_xlfn.IFS(
AND(MONTH($AW269)=MONTH(BG$15),MONTH($AX269)&lt;&gt;MONTH(BG$15)),
NETWORKDAYS.INTL($AW269,$AW269+_xlpm.DD,1,_xlpm.VD),
AND(MONTH($AW269)&lt;&gt;MONTH(BG$15),MONTH($AX269)=MONTH(BG$15)),
NETWORKDAYS.INTL(($AX269)-_xlpm.DD,$AX269,1,_xlpm.VD),
AND(MONTH($AW269)&lt;MONTH(BG$15),MONTH($AX269)&gt;MONTH(BG$15)),
NETWORKDAYS.INTL((EOMONTH(BG$15-1,1))-_xlpm.DD,EOMONTH(BG$15-1,1),1,_xlpm.VD),
AND(MONTH($AW269)=MONTH(BG$15),MONTH($AX269)=MONTH(BG$15)),
NETWORKDAYS.INTL($AW269,$AX269,1,_xlpm.VD)))),0)),
$DH269="месяц",
$BP269*BG269,
$DH269="неделя",
$BP269*BG269/7*(ROUNDUP((DAY(EOMONTH(BG$15,0)))/4,0))),
0)</f>
        <v/>
      </c>
      <c r="BY269" s="125">
        <f t="array" ref="BY269">
IFERROR(
_xlfn.IFS(
$DH269="день_1",
$BP269*$BL269/($AX269-$AW269+1)*BH269*(DAY(EOMONTH(BH$15,0))),
$DH269="день_2",
$BP269/30*MAX(MIN($AX269,EOMONTH(BH$15,0))-MAX($AW269,BH$15)+1,),
$DH269="раб.день",
$BP269/30*(IFERROR(
_xlfn.LET(_xlpm.VD,
CHOOSE(
{1;2;3;4;5;6;7;8;9;10;11;12;13;14;15;16;17;18},
45658,45659,45660,45661,45662,45663,45664,45665,45711,45724,45778,45779,45785,45786,45820,45821,45965,46022),
_xlfn.LET(_xlpm.DD,
MAX(MIN($AX269,EOMONTH(BH$15,0))-MAX($AW269,BH$15),),
_xlfn.IFS(
AND(MONTH($AW269)=MONTH(BH$15),MONTH($AX269)&lt;&gt;MONTH(BH$15)),
NETWORKDAYS.INTL($AW269,$AW269+_xlpm.DD,1,_xlpm.VD),
AND(MONTH($AW269)&lt;&gt;MONTH(BH$15),MONTH($AX269)=MONTH(BH$15)),
NETWORKDAYS.INTL(($AX269)-_xlpm.DD,$AX269,1,_xlpm.VD),
AND(MONTH($AW269)&lt;MONTH(BH$15),MONTH($AX269)&gt;MONTH(BH$15)),
NETWORKDAYS.INTL((EOMONTH(BH$15-1,1))-_xlpm.DD,EOMONTH(BH$15-1,1),1,_xlpm.VD),
AND(MONTH($AW269)=MONTH(BH$15),MONTH($AX269)=MONTH(BH$15)),
NETWORKDAYS.INTL($AW269,$AX269,1,_xlpm.VD)))),0)),
$DH269="месяц",
$BP269*BH269,
$DH269="неделя",
$BP269*BH269/7*(ROUNDUP((DAY(EOMONTH(BH$15,0)))/4,0))),
0)</f>
        <v/>
      </c>
      <c r="BZ269" s="125">
        <f t="array" ref="BZ269">
IFERROR(
_xlfn.IFS(
$DH269="день_1",
$BP269*$BL269/($AX269-$AW269+1)*BI269*(DAY(EOMONTH(BI$15,0))),
$DH269="день_2",
$BP269/30*MAX(MIN($AX269,EOMONTH(BI$15,0))-MAX($AW269,BI$15)+1,),
$DH269="раб.день",
$BP269/30*(IFERROR(
_xlfn.LET(_xlpm.VD,
CHOOSE(
{1;2;3;4;5;6;7;8;9;10;11;12;13;14;15;16;17;18},
45658,45659,45660,45661,45662,45663,45664,45665,45711,45724,45778,45779,45785,45786,45820,45821,45965,46022),
_xlfn.LET(_xlpm.DD,
MAX(MIN($AX269,EOMONTH(BI$15,0))-MAX($AW269,BI$15),),
_xlfn.IFS(
AND(MONTH($AW269)=MONTH(BI$15),MONTH($AX269)&lt;&gt;MONTH(BI$15)),
NETWORKDAYS.INTL($AW269,$AW269+_xlpm.DD,1,_xlpm.VD),
AND(MONTH($AW269)&lt;&gt;MONTH(BI$15),MONTH($AX269)=MONTH(BI$15)),
NETWORKDAYS.INTL(($AX269)-_xlpm.DD,$AX269,1,_xlpm.VD),
AND(MONTH($AW269)&lt;MONTH(BI$15),MONTH($AX269)&gt;MONTH(BI$15)),
NETWORKDAYS.INTL((EOMONTH(BI$15-1,1))-_xlpm.DD,EOMONTH(BI$15-1,1),1,_xlpm.VD),
AND(MONTH($AW269)=MONTH(BI$15),MONTH($AX269)=MONTH(BI$15)),
NETWORKDAYS.INTL($AW269,$AX269,1,_xlpm.VD)))),0)),
$DH269="месяц",
$BP269*BI269,
$DH269="неделя",
$BP269*BI269/7*(ROUNDUP((DAY(EOMONTH(BI$15,0)))/4,0))),
0)</f>
        <v/>
      </c>
      <c r="CA269" s="125">
        <f t="array" ref="CA269">
IFERROR(
_xlfn.IFS(
$DH269="день_1",
$BP269*$BL269/($AX269-$AW269+1)*BJ269*(DAY(EOMONTH(BJ$15,0))),
$DH269="день_2",
$BP269/30*MAX(MIN($AX269,EOMONTH(BJ$15,0))-MAX($AW269,BJ$15)+1,),
$DH269="раб.день",
$BP269/30*(IFERROR(
_xlfn.LET(_xlpm.VD,
CHOOSE(
{1;2;3;4;5;6;7;8;9;10;11;12;13;14;15;16;17;18},
45658,45659,45660,45661,45662,45663,45664,45665,45711,45724,45778,45779,45785,45786,45820,45821,45965,46022),
_xlfn.LET(_xlpm.DD,
MAX(MIN($AX269,EOMONTH(BJ$15,0))-MAX($AW269,BJ$15),),
_xlfn.IFS(
AND(MONTH($AW269)=MONTH(BJ$15),MONTH($AX269)&lt;&gt;MONTH(BJ$15)),
NETWORKDAYS.INTL($AW269,$AW269+_xlpm.DD,1,_xlpm.VD),
AND(MONTH($AW269)&lt;&gt;MONTH(BJ$15),MONTH($AX269)=MONTH(BJ$15)),
NETWORKDAYS.INTL(($AX269)-_xlpm.DD,$AX269,1,_xlpm.VD),
AND(MONTH($AW269)&lt;MONTH(BJ$15),MONTH($AX269)&gt;MONTH(BJ$15)),
NETWORKDAYS.INTL((EOMONTH(BJ$15-1,1))-_xlpm.DD,EOMONTH(BJ$15-1,1),1,_xlpm.VD),
AND(MONTH($AW269)=MONTH(BJ$15),MONTH($AX269)=MONTH(BJ$15)),
NETWORKDAYS.INTL($AW269,$AX269,1,_xlpm.VD)))),0)),
$DH269="месяц",
$BP269*BJ269,
$DH269="неделя",
$BP269*BJ269/7*(ROUNDUP((DAY(EOMONTH(BJ$15,0)))/4,0))),
0)</f>
        <v/>
      </c>
      <c r="CB269" s="125">
        <f t="array" ref="CB269">
IFERROR(
_xlfn.IFS(
$DH269="день_1",
$BP269*$BL269/($AX269-$AW269+1)*BK269*(DAY(EOMONTH(BK$15,0))),
$DH269="день_2",
$BP269/30*MAX(MIN($AX269,EOMONTH(BK$15,0))-MAX($AW269,BK$15)+1,),
$DH269="раб.день",
$BP269/30*(IFERROR(
_xlfn.LET(_xlpm.VD,
CHOOSE(
{1;2;3;4;5;6;7;8;9;10;11;12;13;14;15;16;17;18},
45658,45659,45660,45661,45662,45663,45664,45665,45711,45724,45778,45779,45785,45786,45820,45821,45965,46022),
_xlfn.LET(_xlpm.DD,
MAX(MIN($AX269,EOMONTH(BK$15,0))-MAX($AW269,BK$15),),
_xlfn.IFS(
AND(MONTH($AW269)=MONTH(BK$15),MONTH($AX269)&lt;&gt;MONTH(BK$15)),
NETWORKDAYS.INTL($AW269,$AW269+_xlpm.DD,1,_xlpm.VD),
AND(MONTH($AW269)&lt;&gt;MONTH(BK$15),MONTH($AX269)=MONTH(BK$15)),
NETWORKDAYS.INTL(($AX269)-_xlpm.DD,$AX269,1,_xlpm.VD),
AND(MONTH($AW269)&lt;MONTH(BK$15),MONTH($AX269)&gt;MONTH(BK$15)),
NETWORKDAYS.INTL((EOMONTH(BK$15-1,1))-_xlpm.DD,EOMONTH(BK$15-1,1),1,_xlpm.VD),
AND(MONTH($AW269)=MONTH(BK$15),MONTH($AX269)=MONTH(BK$15)),
NETWORKDAYS.INTL($AW269,$AX269,1,_xlpm.VD)))),0)),
$DH269="месяц",
$BP269*BK269,
$DH269="неделя",
$BP269*BK269/7*(ROUNDUP((DAY(EOMONTH(BK$15,0)))/4,0))),
0)</f>
        <v/>
      </c>
      <c r="CC269" s="125">
        <f>SUM($BQ269:$CB269)</f>
        <v/>
      </c>
      <c r="CD269" s="126">
        <f>SUM($EH269:$EH269)</f>
        <v/>
      </c>
      <c r="CE269" s="126">
        <f>$CD269*$AB269</f>
        <v/>
      </c>
      <c r="CF269" s="126">
        <f>SUM($EK269:$EK269)</f>
        <v/>
      </c>
      <c r="CG269" s="126">
        <f>$CF269*$AB269</f>
        <v/>
      </c>
      <c r="CH269" s="126">
        <f>SUM($CC269,$CE269,$CG269)</f>
        <v/>
      </c>
      <c r="CI269" s="126">
        <f>$CH269*(1+$CM269)</f>
        <v/>
      </c>
      <c r="CJ269" s="127" t="n">
        <v>0</v>
      </c>
      <c r="CK269" s="126">
        <f>SUM($CH269:$CH269)*(1+$CJ269)</f>
        <v/>
      </c>
      <c r="CL269" s="126">
        <f>SUM($CH269:$CH269)*(1+$CM269)</f>
        <v/>
      </c>
      <c r="CM269" s="59" t="inlineStr">
        <is>
          <t>20%</t>
        </is>
      </c>
      <c r="CN269" s="59" t="n"/>
      <c r="CO269" s="72" t="n"/>
      <c r="CP269" s="59" t="n"/>
      <c r="CQ269" s="73" t="n"/>
      <c r="CR269" s="73" t="n"/>
      <c r="CS269" s="73" t="n"/>
      <c r="CT269" s="72" t="n"/>
      <c r="CU269" s="79" t="inlineStr">
        <is>
          <t> </t>
        </is>
      </c>
      <c r="CV269" s="60" t="n"/>
      <c r="CW269" s="60" t="n"/>
      <c r="CX269" s="60" t="n"/>
      <c r="CY269" s="127">
        <f>IFERROR(($CC269-$EE269)/($EE269/(1-$DQ269)),0)</f>
        <v/>
      </c>
      <c r="CZ269" s="127">
        <f>IFERROR(1-$EI269/($CE269),0)</f>
        <v/>
      </c>
      <c r="DA269" s="127">
        <f>IFERROR(1-$EL269/($CG269),0)</f>
        <v/>
      </c>
      <c r="DB269" s="126">
        <f>ROUND(IFERROR(($CI269/(1+$CM269)-$EN269),0),2)</f>
        <v/>
      </c>
      <c r="DC269" s="128" t="n"/>
      <c r="DD269" s="125" t="n"/>
      <c r="DE269" s="75" t="n">
        <v>0</v>
      </c>
      <c r="DF269" s="128" t="n"/>
      <c r="DG269" s="125">
        <f>IF($DC269=0,0,$DD269*($DC269*100%-$DE269*$DF269))*SUM($AB269:$AB269)</f>
        <v/>
      </c>
      <c r="DH269" s="129" t="inlineStr">
        <is>
          <t>месяц</t>
        </is>
      </c>
      <c r="DI269" s="130">
        <f t="array" ref="DI269">IFERROR(
IF($ES269="LisChannel",
(ROUND(((INDEX({174.625;153.888888888889;130.972222222222},MATCH($AI269,{2;3;4}),0))*$AG269*$AI269),2)),0),0)</f>
        <v/>
      </c>
      <c r="DJ269" s="130">
        <f>
_xlfn.LET(_xlpm.X,
IFERROR(
IF($ES269="НовиковТВ",
(_xlfn.LET(_xlpm.NTV,
_xlfn.LET(_xlpm.MIN,350000,
IF(SUMIFS($DI:$DI,$ES:$ES,"НовиковТВ")&lt;=_xlpm.MIN,
(SUMIFS($DI:$DI,$ES:$ES,"НовиковТВ")/(COUNTIFS($ES:$ES,"НовиковТВ")))*_xlpm.MIN/SUMIFS($DI:$DI,$ES:$ES,"НовиковТВ"),
DI269)),
_xlpm.NTV+$DG269/(1-(1-(_xlpm.NTV)*(1-$DL269)*(1-$DM269)*(1-$DN269)*(1-$DO269)*(1-$DP269)/_xlpm.NTV))))/(1+$EP269),
$DI269+$DG269/(1-(1-($DI269)*(1-$DL269)*(1-$DM269)*(1-$DN269)*(1-$DO269)*(1-$DP269)/$DI269))),
0),
_xlpm.X*(1+$CM269)*(1+$CW269)-_xlpm.X*(1+$CM269)+_xlpm.X)</f>
        <v/>
      </c>
      <c r="DK269" s="125" t="inlineStr">
        <is>
          <t>послед.</t>
        </is>
      </c>
      <c r="DL269" s="63" t="n">
        <v>0</v>
      </c>
      <c r="DM269" s="63" t="n">
        <v>0</v>
      </c>
      <c r="DN269" s="63" t="n">
        <v>0</v>
      </c>
      <c r="DO269" s="63" t="n">
        <v>0</v>
      </c>
      <c r="DP269" s="63" t="n">
        <v>0</v>
      </c>
      <c r="DQ269" s="63">
        <f t="array" ref="DQ269">IFERROR(_xlfn.IFS(
$DK269="послед.",1-(1-$DL269)*(1-$DM269)*(1-$DN269)*(1-$DO269)*(1-$DP269),
$DK269="сумм.",$DL269+$DM269+$DN269+$DO269+$DP269),
0)</f>
        <v/>
      </c>
      <c r="DR269" s="125">
        <f t="array" ref="DR269">
IFERROR(
_xlfn.IFS(
$BL269=0,
0,
$BL269&gt;0,
_xlfn.IFS($DK269="послед.",
$DJ269*(1-$DL269)*(1-$DM269)*(1-$DN269)*(1-$DO269)*(1-$DP269),
$DK269="сумм.",
$DJ269*(1-($DL269+$DM269+$DN269+$DO269+$DP269)))),0)</f>
        <v/>
      </c>
      <c r="DS269" s="125">
        <f t="array" ref="DS269">
IFERROR(_xlfn.IFS(
$DH269="день_1",
$DR269*$BL269/($AX269-$AW269+1)*AZ269*(DAY(EOMONTH(AZ$15,0))),
$DH269="день_2",
$DR269/30*MAX(MIN($AX269,EOMONTH(AZ$15,0))-MAX($AW269,AZ$15)+1,),
$DH269="раб.день",
$DR269/30*(IFERROR(
_xlfn.LET(_xlpm.VD,
CHOOSE(
{1;2;3;4;5;6;7;8;9;10;11;12;13;14;15;16;17;18},
45658,45659,45660,45661,45662,45663,45664,45665,45711,45724,45778,45779,45785,45786,45820,45821,45965,46022),
_xlfn.LET(_xlpm.DD,
MAX(MIN($AX269,EOMONTH(AZ$15,0))-MAX($AW269,AZ$15),),
_xlfn.IFS(
AND(MONTH($AW269)=MONTH(AZ$15),MONTH($AX269)&lt;&gt;MONTH(AZ$15)),
NETWORKDAYS.INTL($AW269,$AW269+_xlpm.DD,1,_xlpm.VD),
AND(MONTH($AW269)&lt;&gt;MONTH(AZ$15),MONTH($AX269)=MONTH(AZ$15)),
NETWORKDAYS.INTL(($AX269)-_xlpm.DD,$AX269,1,_xlpm.VD),
AND(MONTH($AW269)&lt;MONTH(AZ$15),MONTH($AX269)&gt;MONTH(AZ$15)),
NETWORKDAYS.INTL((EOMONTH(AZ$15-1,1))-_xlpm.DD,EOMONTH(AZ$15-1,1),1,_xlpm.VD),
AND(MONTH($AW269)=MONTH(AZ$15),MONTH($AX269)=MONTH(AZ$15)),
NETWORKDAYS.INTL($AW269,$AX269,1,_xlpm.VD)))),0)),
$DH269="месяц",
$DR269*AZ269,
$DH269="неделя",
$DR269*AZ269/7*(ROUNDUP((DAY(EOMONTH(AZ$15,0)))/4,0))),
0)</f>
        <v/>
      </c>
      <c r="DT269" s="125">
        <f t="array" ref="DT269">
IFERROR(_xlfn.IFS(
$DH269="день_1",
$DR269*$BL269/($AX269-$AW269+1)*BA269*(DAY(EOMONTH(BA$15,0))),
$DH269="день_2",
$DR269/30*MAX(MIN($AX269,EOMONTH(BA$15,0))-MAX($AW269,BA$15)+1,),
$DH269="раб.день",
$DR269/30*(IFERROR(
_xlfn.LET(_xlpm.VD,
CHOOSE(
{1;2;3;4;5;6;7;8;9;10;11;12;13;14;15;16;17;18},
45658,45659,45660,45661,45662,45663,45664,45665,45711,45724,45778,45779,45785,45786,45820,45821,45965,46022),
_xlfn.LET(_xlpm.DD,
MAX(MIN($AX269,EOMONTH(BA$15,0))-MAX($AW269,BA$15),),
_xlfn.IFS(
AND(MONTH($AW269)=MONTH(BA$15),MONTH($AX269)&lt;&gt;MONTH(BA$15)),
NETWORKDAYS.INTL($AW269,$AW269+_xlpm.DD,1,_xlpm.VD),
AND(MONTH($AW269)&lt;&gt;MONTH(BA$15),MONTH($AX269)=MONTH(BA$15)),
NETWORKDAYS.INTL(($AX269)-_xlpm.DD,$AX269,1,_xlpm.VD),
AND(MONTH($AW269)&lt;MONTH(BA$15),MONTH($AX269)&gt;MONTH(BA$15)),
NETWORKDAYS.INTL((EOMONTH(BA$15-1,1))-_xlpm.DD,EOMONTH(BA$15-1,1),1,_xlpm.VD),
AND(MONTH($AW269)=MONTH(BA$15),MONTH($AX269)=MONTH(BA$15)),
NETWORKDAYS.INTL($AW269,$AX269,1,_xlpm.VD)))),0)),
$DH269="месяц",
$DR269*BA269,
$DH269="неделя",
$DR269*BA269/7*(ROUNDUP((DAY(EOMONTH(BA$15,0)))/4,0))),
0)</f>
        <v/>
      </c>
      <c r="DU269" s="125">
        <f t="array" ref="DU269">
IFERROR(_xlfn.IFS(
$DH269="день_1",
$DR269*$BL269/($AX269-$AW269+1)*BB269*(DAY(EOMONTH(BB$15,0))),
$DH269="день_2",
$DR269/30*MAX(MIN($AX269,EOMONTH(BB$15,0))-MAX($AW269,BB$15)+1,),
$DH269="раб.день",
$DR269/30*(IFERROR(
_xlfn.LET(_xlpm.VD,
CHOOSE(
{1;2;3;4;5;6;7;8;9;10;11;12;13;14;15;16;17;18},
45658,45659,45660,45661,45662,45663,45664,45665,45711,45724,45778,45779,45785,45786,45820,45821,45965,46022),
_xlfn.LET(_xlpm.DD,
MAX(MIN($AX269,EOMONTH(BB$15,0))-MAX($AW269,BB$15),),
_xlfn.IFS(
AND(MONTH($AW269)=MONTH(BB$15),MONTH($AX269)&lt;&gt;MONTH(BB$15)),
NETWORKDAYS.INTL($AW269,$AW269+_xlpm.DD,1,_xlpm.VD),
AND(MONTH($AW269)&lt;&gt;MONTH(BB$15),MONTH($AX269)=MONTH(BB$15)),
NETWORKDAYS.INTL(($AX269)-_xlpm.DD,$AX269,1,_xlpm.VD),
AND(MONTH($AW269)&lt;MONTH(BB$15),MONTH($AX269)&gt;MONTH(BB$15)),
NETWORKDAYS.INTL((EOMONTH(BB$15-1,1))-_xlpm.DD,EOMONTH(BB$15-1,1),1,_xlpm.VD),
AND(MONTH($AW269)=MONTH(BB$15),MONTH($AX269)=MONTH(BB$15)),
NETWORKDAYS.INTL($AW269,$AX269,1,_xlpm.VD)))),0)),
$DH269="месяц",
$DR269*BB269,
$DH269="неделя",
$DR269*BB269/7*(ROUNDUP((DAY(EOMONTH(BB$15,0)))/4,0))),
0)</f>
        <v/>
      </c>
      <c r="DV269" s="125">
        <f t="array" ref="DV269">
IFERROR(_xlfn.IFS(
$DH269="день_1",
$DR269*$BL269/($AX269-$AW269+1)*BC269*(DAY(EOMONTH(BC$15,0))),
$DH269="день_2",
$DR269/30*MAX(MIN($AX269,EOMONTH(BC$15,0))-MAX($AW269,BC$15)+1,),
$DH269="раб.день",
$DR269/30*(IFERROR(
_xlfn.LET(_xlpm.VD,
CHOOSE(
{1;2;3;4;5;6;7;8;9;10;11;12;13;14;15;16;17;18},
45658,45659,45660,45661,45662,45663,45664,45665,45711,45724,45778,45779,45785,45786,45820,45821,45965,46022),
_xlfn.LET(_xlpm.DD,
MAX(MIN($AX269,EOMONTH(BC$15,0))-MAX($AW269,BC$15),),
_xlfn.IFS(
AND(MONTH($AW269)=MONTH(BC$15),MONTH($AX269)&lt;&gt;MONTH(BC$15)),
NETWORKDAYS.INTL($AW269,$AW269+_xlpm.DD,1,_xlpm.VD),
AND(MONTH($AW269)&lt;&gt;MONTH(BC$15),MONTH($AX269)=MONTH(BC$15)),
NETWORKDAYS.INTL(($AX269)-_xlpm.DD,$AX269,1,_xlpm.VD),
AND(MONTH($AW269)&lt;MONTH(BC$15),MONTH($AX269)&gt;MONTH(BC$15)),
NETWORKDAYS.INTL((EOMONTH(BC$15-1,1))-_xlpm.DD,EOMONTH(BC$15-1,1),1,_xlpm.VD),
AND(MONTH($AW269)=MONTH(BC$15),MONTH($AX269)=MONTH(BC$15)),
NETWORKDAYS.INTL($AW269,$AX269,1,_xlpm.VD)))),0)),
$DH269="месяц",
$DR269*BC269,
$DH269="неделя",
$DR269*BC269/7*(ROUNDUP((DAY(EOMONTH(BC$15,0)))/4,0))),
0)</f>
        <v/>
      </c>
      <c r="DW269" s="125">
        <f t="array" ref="DW269">
IFERROR(_xlfn.IFS(
$DH269="день_1",
$DR269*$BL269/($AX269-$AW269+1)*BD269*(DAY(EOMONTH(BD$15,0))),
$DH269="день_2",
$DR269/30*MAX(MIN($AX269,EOMONTH(BD$15,0))-MAX($AW269,BD$15)+1,),
$DH269="раб.день",
$DR269/30*(IFERROR(
_xlfn.LET(_xlpm.VD,
CHOOSE(
{1;2;3;4;5;6;7;8;9;10;11;12;13;14;15;16;17;18},
45658,45659,45660,45661,45662,45663,45664,45665,45711,45724,45778,45779,45785,45786,45820,45821,45965,46022),
_xlfn.LET(_xlpm.DD,
MAX(MIN($AX269,EOMONTH(BD$15,0))-MAX($AW269,BD$15),),
_xlfn.IFS(
AND(MONTH($AW269)=MONTH(BD$15),MONTH($AX269)&lt;&gt;MONTH(BD$15)),
NETWORKDAYS.INTL($AW269,$AW269+_xlpm.DD,1,_xlpm.VD),
AND(MONTH($AW269)&lt;&gt;MONTH(BD$15),MONTH($AX269)=MONTH(BD$15)),
NETWORKDAYS.INTL(($AX269)-_xlpm.DD,$AX269,1,_xlpm.VD),
AND(MONTH($AW269)&lt;MONTH(BD$15),MONTH($AX269)&gt;MONTH(BD$15)),
NETWORKDAYS.INTL((EOMONTH(BD$15-1,1))-_xlpm.DD,EOMONTH(BD$15-1,1),1,_xlpm.VD),
AND(MONTH($AW269)=MONTH(BD$15),MONTH($AX269)=MONTH(BD$15)),
NETWORKDAYS.INTL($AW269,$AX269,1,_xlpm.VD)))),0)),
$DH269="месяц",
$DR269*BD269,
$DH269="неделя",
$DR269*BD269/7*(ROUNDUP((DAY(EOMONTH(BD$15,0)))/4,0))),
0)</f>
        <v/>
      </c>
      <c r="DX269" s="125">
        <f t="array" ref="DX269">
IFERROR(_xlfn.IFS(
$DH269="день_1",
$DR269*$BL269/($AX269-$AW269+1)*BE269*(DAY(EOMONTH(BE$15,0))),
$DH269="день_2",
$DR269/30*MAX(MIN($AX269,EOMONTH(BE$15,0))-MAX($AW269,BE$15)+1,),
$DH269="раб.день",
$DR269/30*(IFERROR(
_xlfn.LET(_xlpm.VD,
CHOOSE(
{1;2;3;4;5;6;7;8;9;10;11;12;13;14;15;16;17;18},
45658,45659,45660,45661,45662,45663,45664,45665,45711,45724,45778,45779,45785,45786,45820,45821,45965,46022),
_xlfn.LET(_xlpm.DD,
MAX(MIN($AX269,EOMONTH(BE$15,0))-MAX($AW269,BE$15),),
_xlfn.IFS(
AND(MONTH($AW269)=MONTH(BE$15),MONTH($AX269)&lt;&gt;MONTH(BE$15)),
NETWORKDAYS.INTL($AW269,$AW269+_xlpm.DD,1,_xlpm.VD),
AND(MONTH($AW269)&lt;&gt;MONTH(BE$15),MONTH($AX269)=MONTH(BE$15)),
NETWORKDAYS.INTL(($AX269)-_xlpm.DD,$AX269,1,_xlpm.VD),
AND(MONTH($AW269)&lt;MONTH(BE$15),MONTH($AX269)&gt;MONTH(BE$15)),
NETWORKDAYS.INTL((EOMONTH(BE$15-1,1))-_xlpm.DD,EOMONTH(BE$15-1,1),1,_xlpm.VD),
AND(MONTH($AW269)=MONTH(BE$15),MONTH($AX269)=MONTH(BE$15)),
NETWORKDAYS.INTL($AW269,$AX269,1,_xlpm.VD)))),0)),
$DH269="месяц",
$DR269*BE269,
$DH269="неделя",
$DR269*BE269/7*(ROUNDUP((DAY(EOMONTH(BE$15,0)))/4,0))),
0)</f>
        <v/>
      </c>
      <c r="DY269" s="125">
        <f t="array" ref="DY269">
IFERROR(_xlfn.IFS(
$DH269="день_1",
$DR269*$BL269/($AX269-$AW269+1)*BF269*(DAY(EOMONTH(BF$15,0))),
$DH269="день_2",
$DR269/30*MAX(MIN($AX269,EOMONTH(BF$15,0))-MAX($AW269,BF$15)+1,),
$DH269="раб.день",
$DR269/30*(IFERROR(
_xlfn.LET(_xlpm.VD,
CHOOSE(
{1;2;3;4;5;6;7;8;9;10;11;12;13;14;15;16;17;18},
45658,45659,45660,45661,45662,45663,45664,45665,45711,45724,45778,45779,45785,45786,45820,45821,45965,46022),
_xlfn.LET(_xlpm.DD,
MAX(MIN($AX269,EOMONTH(BF$15,0))-MAX($AW269,BF$15),),
_xlfn.IFS(
AND(MONTH($AW269)=MONTH(BF$15),MONTH($AX269)&lt;&gt;MONTH(BF$15)),
NETWORKDAYS.INTL($AW269,$AW269+_xlpm.DD,1,_xlpm.VD),
AND(MONTH($AW269)&lt;&gt;MONTH(BF$15),MONTH($AX269)=MONTH(BF$15)),
NETWORKDAYS.INTL(($AX269)-_xlpm.DD,$AX269,1,_xlpm.VD),
AND(MONTH($AW269)&lt;MONTH(BF$15),MONTH($AX269)&gt;MONTH(BF$15)),
NETWORKDAYS.INTL((EOMONTH(BF$15-1,1))-_xlpm.DD,EOMONTH(BF$15-1,1),1,_xlpm.VD),
AND(MONTH($AW269)=MONTH(BF$15),MONTH($AX269)=MONTH(BF$15)),
NETWORKDAYS.INTL($AW269,$AX269,1,_xlpm.VD)))),0)),
$DH269="месяц",
$DR269*BF269,
$DH269="неделя",
$DR269*BF269/7*(ROUNDUP((DAY(EOMONTH(BF$15,0)))/4,0))),
0)</f>
        <v/>
      </c>
      <c r="DZ269" s="125">
        <f t="array" ref="DZ269">
IFERROR(_xlfn.IFS(
$DH269="день_1",
$DR269*$BL269/($AX269-$AW269+1)*BG269*(DAY(EOMONTH(BG$15,0))),
$DH269="день_2",
$DR269/30*MAX(MIN($AX269,EOMONTH(BG$15,0))-MAX($AW269,BG$15)+1,),
$DH269="раб.день",
$DR269/30*(IFERROR(
_xlfn.LET(_xlpm.VD,
CHOOSE(
{1;2;3;4;5;6;7;8;9;10;11;12;13;14;15;16;17;18},
45658,45659,45660,45661,45662,45663,45664,45665,45711,45724,45778,45779,45785,45786,45820,45821,45965,46022),
_xlfn.LET(_xlpm.DD,
MAX(MIN($AX269,EOMONTH(BG$15,0))-MAX($AW269,BG$15),),
_xlfn.IFS(
AND(MONTH($AW269)=MONTH(BG$15),MONTH($AX269)&lt;&gt;MONTH(BG$15)),
NETWORKDAYS.INTL($AW269,$AW269+_xlpm.DD,1,_xlpm.VD),
AND(MONTH($AW269)&lt;&gt;MONTH(BG$15),MONTH($AX269)=MONTH(BG$15)),
NETWORKDAYS.INTL(($AX269)-_xlpm.DD,$AX269,1,_xlpm.VD),
AND(MONTH($AW269)&lt;MONTH(BG$15),MONTH($AX269)&gt;MONTH(BG$15)),
NETWORKDAYS.INTL((EOMONTH(BG$15-1,1))-_xlpm.DD,EOMONTH(BG$15-1,1),1,_xlpm.VD),
AND(MONTH($AW269)=MONTH(BG$15),MONTH($AX269)=MONTH(BG$15)),
NETWORKDAYS.INTL($AW269,$AX269,1,_xlpm.VD)))),0)),
$DH269="месяц",
$DR269*BG269,
$DH269="неделя",
$DR269*BG269/7*(ROUNDUP((DAY(EOMONTH(BG$15,0)))/4,0))),
0)</f>
        <v/>
      </c>
      <c r="EA269" s="125">
        <f t="array" ref="EA269">
IFERROR(_xlfn.IFS(
$DH269="день_1",
$DR269*$BL269/($AX269-$AW269+1)*BH269*(DAY(EOMONTH(BH$15,0))),
$DH269="день_2",
$DR269/30*MAX(MIN($AX269,EOMONTH(BH$15,0))-MAX($AW269,BH$15)+1,),
$DH269="раб.день",
$DR269/30*(IFERROR(
_xlfn.LET(_xlpm.VD,
CHOOSE(
{1;2;3;4;5;6;7;8;9;10;11;12;13;14;15;16;17;18},
45658,45659,45660,45661,45662,45663,45664,45665,45711,45724,45778,45779,45785,45786,45820,45821,45965,46022),
_xlfn.LET(_xlpm.DD,
MAX(MIN($AX269,EOMONTH(BH$15,0))-MAX($AW269,BH$15),),
_xlfn.IFS(
AND(MONTH($AW269)=MONTH(BH$15),MONTH($AX269)&lt;&gt;MONTH(BH$15)),
NETWORKDAYS.INTL($AW269,$AW269+_xlpm.DD,1,_xlpm.VD),
AND(MONTH($AW269)&lt;&gt;MONTH(BH$15),MONTH($AX269)=MONTH(BH$15)),
NETWORKDAYS.INTL(($AX269)-_xlpm.DD,$AX269,1,_xlpm.VD),
AND(MONTH($AW269)&lt;MONTH(BH$15),MONTH($AX269)&gt;MONTH(BH$15)),
NETWORKDAYS.INTL((EOMONTH(BH$15-1,1))-_xlpm.DD,EOMONTH(BH$15-1,1),1,_xlpm.VD),
AND(MONTH($AW269)=MONTH(BH$15),MONTH($AX269)=MONTH(BH$15)),
NETWORKDAYS.INTL($AW269,$AX269,1,_xlpm.VD)))),0)),
$DH269="месяц",
$DR269*BH269,
$DH269="неделя",
$DR269*BH269/7*(ROUNDUP((DAY(EOMONTH(BH$15,0)))/4,0))),
0)</f>
        <v/>
      </c>
      <c r="EB269" s="125">
        <f t="array" ref="EB269">
IFERROR(_xlfn.IFS(
$DH269="день_1",
$DR269*$BL269/($AX269-$AW269+1)*BI269*(DAY(EOMONTH(BI$15,0))),
$DH269="день_2",
$DR269/30*MAX(MIN($AX269,EOMONTH(BI$15,0))-MAX($AW269,BI$15)+1,),
$DH269="раб.день",
$DR269/30*(IFERROR(
_xlfn.LET(_xlpm.VD,
CHOOSE(
{1;2;3;4;5;6;7;8;9;10;11;12;13;14;15;16;17;18},
45658,45659,45660,45661,45662,45663,45664,45665,45711,45724,45778,45779,45785,45786,45820,45821,45965,46022),
_xlfn.LET(_xlpm.DD,
MAX(MIN($AX269,EOMONTH(BI$15,0))-MAX($AW269,BI$15),),
_xlfn.IFS(
AND(MONTH($AW269)=MONTH(BI$15),MONTH($AX269)&lt;&gt;MONTH(BI$15)),
NETWORKDAYS.INTL($AW269,$AW269+_xlpm.DD,1,_xlpm.VD),
AND(MONTH($AW269)&lt;&gt;MONTH(BI$15),MONTH($AX269)=MONTH(BI$15)),
NETWORKDAYS.INTL(($AX269)-_xlpm.DD,$AX269,1,_xlpm.VD),
AND(MONTH($AW269)&lt;MONTH(BI$15),MONTH($AX269)&gt;MONTH(BI$15)),
NETWORKDAYS.INTL((EOMONTH(BI$15-1,1))-_xlpm.DD,EOMONTH(BI$15-1,1),1,_xlpm.VD),
AND(MONTH($AW269)=MONTH(BI$15),MONTH($AX269)=MONTH(BI$15)),
NETWORKDAYS.INTL($AW269,$AX269,1,_xlpm.VD)))),0)),
$DH269="месяц",
$DR269*BI269,
$DH269="неделя",
$DR269*BI269/7*(ROUNDUP((DAY(EOMONTH(BI$15,0)))/4,0))),
0)</f>
        <v/>
      </c>
      <c r="EC269" s="125">
        <f t="array" ref="EC269">
IFERROR(_xlfn.IFS(
$DH269="день_1",
$DR269*$BL269/($AX269-$AW269+1)*BJ269*(DAY(EOMONTH(BJ$15,0))),
$DH269="день_2",
$DR269/30*MAX(MIN($AX269,EOMONTH(BJ$15,0))-MAX($AW269,BJ$15)+1,),
$DH269="раб.день",
$DR269/30*(IFERROR(
_xlfn.LET(_xlpm.VD,
CHOOSE(
{1;2;3;4;5;6;7;8;9;10;11;12;13;14;15;16;17;18},
45658,45659,45660,45661,45662,45663,45664,45665,45711,45724,45778,45779,45785,45786,45820,45821,45965,46022),
_xlfn.LET(_xlpm.DD,
MAX(MIN($AX269,EOMONTH(BJ$15,0))-MAX($AW269,BJ$15),),
_xlfn.IFS(
AND(MONTH($AW269)=MONTH(BJ$15),MONTH($AX269)&lt;&gt;MONTH(BJ$15)),
NETWORKDAYS.INTL($AW269,$AW269+_xlpm.DD,1,_xlpm.VD),
AND(MONTH($AW269)&lt;&gt;MONTH(BJ$15),MONTH($AX269)=MONTH(BJ$15)),
NETWORKDAYS.INTL(($AX269)-_xlpm.DD,$AX269,1,_xlpm.VD),
AND(MONTH($AW269)&lt;MONTH(BJ$15),MONTH($AX269)&gt;MONTH(BJ$15)),
NETWORKDAYS.INTL((EOMONTH(BJ$15-1,1))-_xlpm.DD,EOMONTH(BJ$15-1,1),1,_xlpm.VD),
AND(MONTH($AW269)=MONTH(BJ$15),MONTH($AX269)=MONTH(BJ$15)),
NETWORKDAYS.INTL($AW269,$AX269,1,_xlpm.VD)))),0)),
$DH269="месяц",
$DR269*BJ269,
$DH269="неделя",
$DR269*BJ269/7*(ROUNDUP((DAY(EOMONTH(BJ$15,0)))/4,0))),
0)</f>
        <v/>
      </c>
      <c r="ED269" s="125">
        <f t="array" ref="ED269">
IFERROR(_xlfn.IFS(
$DH269="день_1",
$DR269*$BL269/($AX269-$AW269+1)*BK269*(DAY(EOMONTH(BK$15,0))),
$DH269="день_2",
$DR269/30*MAX(MIN($AX269,EOMONTH(BK$15,0))-MAX($AW269,BK$15)+1,),
$DH269="раб.день",
$DR269/30*(IFERROR(
_xlfn.LET(_xlpm.VD,
CHOOSE(
{1;2;3;4;5;6;7;8;9;10;11;12;13;14;15;16;17;18},
45658,45659,45660,45661,45662,45663,45664,45665,45711,45724,45778,45779,45785,45786,45820,45821,45965,46022),
_xlfn.LET(_xlpm.DD,
MAX(MIN($AX269,EOMONTH(BK$15,0))-MAX($AW269,BK$15),),
_xlfn.IFS(
AND(MONTH($AW269)=MONTH(BK$15),MONTH($AX269)&lt;&gt;MONTH(BK$15)),
NETWORKDAYS.INTL($AW269,$AW269+_xlpm.DD,1,_xlpm.VD),
AND(MONTH($AW269)&lt;&gt;MONTH(BK$15),MONTH($AX269)=MONTH(BK$15)),
NETWORKDAYS.INTL(($AX269)-_xlpm.DD,$AX269,1,_xlpm.VD),
AND(MONTH($AW269)&lt;MONTH(BK$15),MONTH($AX269)&gt;MONTH(BK$15)),
NETWORKDAYS.INTL((EOMONTH(BK$15-1,1))-_xlpm.DD,EOMONTH(BK$15-1,1),1,_xlpm.VD),
AND(MONTH($AW269)=MONTH(BK$15),MONTH($AX269)=MONTH(BK$15)),
NETWORKDAYS.INTL($AW269,$AX269,1,_xlpm.VD)))),0)),
$DH269="месяц",
$DR269*BK269,
$DH269="неделя",
$DR269*BK269/7*(ROUNDUP((DAY(EOMONTH(BK$15,0)))/4,0))),
0)</f>
        <v/>
      </c>
      <c r="EE269" s="125">
        <f>SUM($DS269,$DT269,$DU269,$DV269,$DW269,$DX269,$DY269,$DZ269,$EA269,$EB269,$EC269,$ED269)</f>
        <v/>
      </c>
      <c r="EF269" s="125">
        <f>IFERROR(ROUND($EE269*(1+$EP269),2),0)</f>
        <v/>
      </c>
      <c r="EG269" s="128" t="n">
        <v>1</v>
      </c>
      <c r="EH269" s="126" t="n">
        <v>0</v>
      </c>
      <c r="EI269" s="126">
        <f>ROUND(SUM($EH269:$EH269)*SUM($AB269:$AB269)*$EG269,2)</f>
        <v/>
      </c>
      <c r="EJ269" s="126">
        <f>ROUND($EI269*(1+$EP269),2)</f>
        <v/>
      </c>
      <c r="EK269" s="126" t="n">
        <v>0</v>
      </c>
      <c r="EL269" s="126">
        <f>ROUND(SUM($EK269:$EK269)*SUM($AB269:$AB269)*$EG269,2)</f>
        <v/>
      </c>
      <c r="EM269" s="126">
        <f>ROUND($EL269*(1+$EP269),2)</f>
        <v/>
      </c>
      <c r="EN269" s="126">
        <f>SUM($EE269,$EI269,$EL269)</f>
        <v/>
      </c>
      <c r="EO269" s="126">
        <f>SUM($EF269,$EJ269,$EM269)</f>
        <v/>
      </c>
      <c r="EP269" s="59" t="inlineStr">
        <is>
          <t>20%</t>
        </is>
      </c>
      <c r="EQ269" s="59" t="n"/>
      <c r="ER269" s="60">
        <f t="array" ref="ER269">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MATCH(ES269,
{"AMS";"RussOutdoor";"HD Outdoor";"Ingroup";"IQ";"Ledproduction";"LisChannel";"Logic";"Media-PPL";"NovikovTV | НовиковТВ";"SMA";"SOK";"КрокусТВ | CrocusTV | IndoorTV";"Сити";"ТЯК Москва"},
0)),"")</f>
        <v/>
      </c>
      <c r="ES269" s="60" t="n"/>
      <c r="ET269" s="60">
        <f t="array" ref="ET269">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MATCH(ES269,
{"AMS";"RussOutdoor";"HD Outdoor";"Ingroup";"IQ";"Ledproduction";"LisChannel";"Logic";"Media-PPL";"NovikovTV | НовиковТВ";"SMA";"SOK";"КрокусТВ | CrocusTV | IndoorTV";"Сити";"ТЯК Москва"},
0)),"")</f>
        <v/>
      </c>
      <c r="EU269" s="60" t="n"/>
      <c r="EV269" s="60" t="n"/>
      <c r="EX269" s="110">
        <f t="array" ref="EX269">
($AR269/30
+N("ТРАФИК ПЛОЩАДКИ"))*
(IFERROR(
_xlfn.LET(
_xlpm.GPR,
HLOOKUP($L269,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(MATCH($T269,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IF($Q269="цифровой",_xlpm.GPR/$AG269,_xlpm.GPR/60)),
0)
+N("DWELL TIME"))*
(IF($AB269=0,0,IF($AB269=1,0.3,IF($AB269=2,0.5,IF($AB269&gt;2,1))))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_xlfn.IFS($AC269="да",1.2,$AC269="нет",1)*
_xlfn.IFS($AD269="да",1.2,$AD269="нет",1)*
IF(R269="статический",1,1.2)*
$X269*
INDEX(
{1.2;1;1.2;1.2;1;1.2;1.2;1.2;1.2;1.2;1.2;1;1.2;1.2;1.2;1.2;1;1;1.2;1.2;1.2;1;1;1;1;1.2;1.2;1.2;1.2;1;1;1;1;1.2;1.2;1.2;1.2;1.2;1.2;1.2;1.2;1;1;1.2;1;1;1;1;1.5;1;1;1.5;1.5;1.2},
MATCH($Q269,_xlpm.MI,0)))&gt;{0.02;0.04;0.06;0.1;0.2;0.4;0.6;0.8;1;2;4;6})),
{0;1;2;3;4;5;6;7;8;9;10;11;12},
0)))
+N("КОЭФФИЦИЕНТ КОНТАКТА"))))*
(_xlfn.IFS($X269&lt;0.1,$X269/1000,$X269&gt;25,5.2,AND($X269&gt;=0.1,$X269&lt;=25),(($X269*2+0.1)/10)*($X269/10)))*
IFERROR((_xlfn.LET(
_xlpm.MA,
{0;0.8;0.85;0.9;0.95;1},
_xlpm.MAA,
{0;1;2;3;4;5},
INDEX(_xlpm.MA,MATCH(SUMPRODUCT(--((IF(ROUND(_xlpm.MAA,1)&gt;5,5,ROUND($AB269,1)))&gt;{0;1;2;3;4;5})),_xlpm.MAA,0)))
+N("КОЭФФИЦИЕНТ КОЛ-ВО КОНСТРУКЦИЙ")),1)*
$AB269,0))*
(IF($Q269="цифровой",$AG269/15*$AI269,1)
+N("ДЛЯ ЦИФРЫ"))</f>
        <v/>
      </c>
      <c r="EY269" s="110">
        <f>IFERROR(EX269*AY269,0)</f>
        <v/>
      </c>
      <c r="EZ269" s="131">
        <f>IFERROR(DP269/EY269*1000,0)</f>
        <v/>
      </c>
      <c r="FA269" s="112">
        <f>IFERROR(FC269/FB269,0)</f>
        <v/>
      </c>
      <c r="FB269" s="112">
        <f>IFERROR((FC269/(EY269/FF269*#REF!))*0.825,0)</f>
        <v/>
      </c>
      <c r="FC269" s="112">
        <f>IFERROR(((EX269*30/AR269)*100)/30,0)</f>
        <v/>
      </c>
      <c r="FD269" s="112">
        <f>IFERROR(EY269/G269*100%,0)</f>
        <v/>
      </c>
      <c r="FE269" s="112">
        <f>IFERROR(FD269/FC269*100%,0)</f>
        <v/>
      </c>
      <c r="FF269" s="110">
        <f>IFERROR(AR269/30*AY269,0)</f>
        <v/>
      </c>
    </row>
    <row r="270" ht="13" customHeight="1">
      <c r="A270" s="59" t="n"/>
      <c r="B270" s="60" t="n"/>
      <c r="C270" s="60" t="n"/>
      <c r="D270" s="60">
        <f t="array" ref="D270">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MATCH($E270,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70" s="60">
        <f t="array" ref="E270">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MATCH($F270,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70" s="60" t="inlineStr"/>
      <c r="G270" s="60" t="n"/>
      <c r="H270" s="60">
        <f t="array" ref="H270">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MATCH($I270,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70" s="60" t="n"/>
      <c r="J270" s="60" t="n"/>
      <c r="K270" s="60" t="n"/>
      <c r="L270" s="60" t="n"/>
      <c r="M270" s="60" t="n"/>
      <c r="N270" s="60" t="n"/>
      <c r="O270" s="60" t="n"/>
      <c r="P270" s="60">
        <f t="array" ref="P270">
_xlfn.IFS(
ISNUMBER(MATCH($Q270,{"шелфбаннер","разделитель","монетница","чековая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ISNUMBER(MATCH($Q270,{"LED/LCD","видеокулер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ISNUMBER(MATCH($Q270,{"автомобиль","машина","выставочное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ISNUMBER(MATCH($Q270,{"билборд","лифтовая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ISNUMBER(MATCH($Q270,{"навигация","подвесной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ISNUMBER(MATCH($Q270,{"движущаяся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ISNUMBER(MATCH($Q270,{"каталог","журнал"},)),
"Пресса",
$Q270="","")</f>
        <v/>
      </c>
      <c r="Q270" s="60" t="n"/>
      <c r="R270" s="60">
        <f t="array" ref="R270">
IFERROR(
_xlfn.IFS(
OR(ISNUMBER(MATCH($Q270,{"экспозиция","макет","стенд","автостенд","авто стенд","выставочное пространство","выставочные стенды","модульные выставочные стенды","3Д конструкция","3D конструкция"},)),P270="Экспонирование"),
"нестандартный",
ISNUMBER(MATCH($Q270,{"скроллер","призматрон"},)),
"динамический",
$P270="Видео",
"цифровой",
OR($P270="Пресса",$P270="Щит",$P270="POSm",$P270="Подвес",$P270="Брендирование/оклейка"),
"статический"),"")</f>
        <v/>
      </c>
      <c r="S270" s="59" t="n"/>
      <c r="T270" s="60" t="n"/>
      <c r="U270" s="60" t="n"/>
      <c r="V270" s="60">
        <f>
IF(P270="Видео",
"цифровой постер/ролик",
IF(ISNUMBER(MATCH(Q270,{"короб световой","короб световой | лайтбокс","короб световой | кристалайт","лайтбокс","лайт бокс","кристалайт","LB","lightbox"},)),
"бэклит",
IF(P270="Брендирование/оклейка",
"перфарированная пленка/самоклейка",
IF(P270="Экспонирование",
"под запрос",
IF(P270="Подвес",
"баннер/ткань",
"")))))</f>
        <v/>
      </c>
      <c r="W270" s="59" t="n"/>
      <c r="X270" s="59" t="n"/>
      <c r="Y270" s="59" t="n"/>
      <c r="Z270" s="61" t="n"/>
      <c r="AA270" s="61" t="n"/>
      <c r="AB270" s="61">
        <f>IF(BL270&gt;0,Z270,0)</f>
        <v/>
      </c>
      <c r="AC270" s="59" t="n"/>
      <c r="AD270" s="59" t="n"/>
      <c r="AE270" s="59" t="n"/>
      <c r="AF270" s="59" t="n"/>
      <c r="AG270" s="59" t="n"/>
      <c r="AH270" s="59" t="n"/>
      <c r="AI270" s="59" t="n"/>
      <c r="AJ270" s="59" t="n"/>
      <c r="AK270" s="59" t="n"/>
      <c r="AL270" s="62">
        <f>IFERROR(IF(OR(R270="статический",R270="динамический",R270="нестандартный",R270="",R270=""),"-",IF(AND(AH270="-",AI270="-"),"-",AK270*3600/AH270*AI270)),"-")</f>
        <v/>
      </c>
      <c r="AM270" s="62">
        <f>IFERROR(IF(OR(R270="статический",R270="динамический",R270="",R270="", R270="BTL",R270="нестандартный"),"-",AG270*AI270*AL270/60),"-")</f>
        <v/>
      </c>
      <c r="AN270" s="63">
        <f>IFERROR(IF(AH270="","-",AG270*AI270/AH270),"-")</f>
        <v/>
      </c>
      <c r="AO270" s="59">
        <f>IFERROR(IF(OR($R270="статический",$R270="динамический",$R270="",$R270="",$R270="BTL",$R270="нестандартный"),"-",$AL270*$AY270),"-")</f>
        <v/>
      </c>
      <c r="AP270" s="62">
        <f>IFERROR(IF(OR($R270="статический",$R270="динамический",$R270="",$R270="",$R270="BTL",$R270="нестандартный"),"-",$AM270*AY270),"-")</f>
        <v/>
      </c>
      <c r="AQ270" s="64" t="n"/>
      <c r="AR270" s="61" t="n"/>
      <c r="AS270" s="61" t="n"/>
      <c r="AT270" s="61" t="n"/>
      <c r="AU270" s="65" t="n"/>
      <c r="AV270" s="124">
        <f>IFERROR(DR270/AT270*1000,"n/a")</f>
        <v/>
      </c>
      <c r="AW270" s="67" t="n"/>
      <c r="AX270" s="67" t="n"/>
      <c r="AY270" s="43">
        <f>IFERROR(IF(OR($AW270="",$AX270=""),"",_xlfn.DAYS($AX270+1,$AW270)),"")</f>
        <v/>
      </c>
      <c r="AZ270" s="68">
        <f t="array" ref="AZ270">
_xlfn.LET(_xlpm.COEFF,
IF($AW270+$AX270=0,0,IF(MAX(MIN($AX270,EOMONTH(AZ$15,0))-MAX($AW270,AZ$15)+1,)&gt;0,1,0)),
_xlfn.IFS(
$ES270="LisChannel",
_xlpm.COEFF*
INDEX({1;1;1.2;1.2;1;1;1;1;1.2;1.2;1.2;1.2},
MATCH(MONTH(AZ$15),
{1,2,3,4,5,6,7,8,9,10,11,12})),
CONCATENATE($ES270," ",$L270)="RussOutdoor метро",
_xlpm.COEFF*
INDEX({0.8;0.9;1.1;1.1;1;1;1;1;1.1;1.1;1.1;1.1},
MATCH(MONTH(AZ$15),
{1,2,3,4,5,6,7,8,9,10,11,12})),
$ES270&lt;&gt;"LisChannel",
_xlpm.COEFF,
$ES270&lt;&gt;"RussOutdoor",
_xlpm.COEFF))</f>
        <v/>
      </c>
      <c r="BA270" s="68">
        <f t="array" ref="BA270">
_xlfn.LET(_xlpm.COEFF,
IF($AW270+$AX270=0,0,IF(MAX(MIN($AX270,EOMONTH(BA$15,0))-MAX($AW270,BA$15)+1,)&gt;0,1,0)),
_xlfn.IFS(
$ES270="LisChannel",
_xlpm.COEFF*
INDEX({1;1;1.2;1.2;1;1;1;1;1.2;1.2;1.2;1.2},
MATCH(MONTH(BA$15),
{1,2,3,4,5,6,7,8,9,10,11,12})),
CONCATENATE($ES270," ",$L270)="RussOutdoor метро",
_xlpm.COEFF*
INDEX({0.8;0.9;1.1;1.1;1;1;1;1;1.1;1.1;1.1;1.1},
MATCH(MONTH(BA$15),
{1,2,3,4,5,6,7,8,9,10,11,12})),
$ES270&lt;&gt;"LisChannel",
_xlpm.COEFF,
$ES270&lt;&gt;"RussOutdoor",
_xlpm.COEFF))</f>
        <v/>
      </c>
      <c r="BB270" s="68">
        <f t="array" ref="BB270">
_xlfn.LET(_xlpm.COEFF,
IF($AW270+$AX270=0,0,IF(MAX(MIN($AX270,EOMONTH(BB$15,0))-MAX($AW270,BB$15)+1,)&gt;0,1,0)),
_xlfn.IFS(
$ES270="LisChannel",
_xlpm.COEFF*
INDEX({1;1;1.2;1.2;1;1;1;1;1.2;1.2;1.2;1.2},
MATCH(MONTH(BB$15),
{1,2,3,4,5,6,7,8,9,10,11,12})),
CONCATENATE($ES270," ",$L270)="RussOutdoor метро",
_xlpm.COEFF*
INDEX({0.8;0.9;1.1;1.1;1;1;1;1;1.1;1.1;1.1;1.1},
MATCH(MONTH(BB$15),
{1,2,3,4,5,6,7,8,9,10,11,12})),
$ES270&lt;&gt;"LisChannel",
_xlpm.COEFF,
$ES270&lt;&gt;"RussOutdoor",
_xlpm.COEFF))</f>
        <v/>
      </c>
      <c r="BC270" s="68">
        <f t="array" ref="BC270">
_xlfn.LET(_xlpm.COEFF,
IF($AW270+$AX270=0,0,IF(MAX(MIN($AX270,EOMONTH(BC$15,0))-MAX($AW270,BC$15)+1,)&gt;0,1,0)),
_xlfn.IFS(
$ES270="LisChannel",
_xlpm.COEFF*
INDEX({1;1;1.2;1.2;1;1;1;1;1.2;1.2;1.2;1.2},
MATCH(MONTH(BC$15),
{1,2,3,4,5,6,7,8,9,10,11,12})),
CONCATENATE($ES270," ",$L270)="RussOutdoor метро",
_xlpm.COEFF*
INDEX({0.8;0.9;1.1;1.1;1;1;1;1;1.1;1.1;1.1;1.1},
MATCH(MONTH(BC$15),
{1,2,3,4,5,6,7,8,9,10,11,12})),
$ES270&lt;&gt;"LisChannel",
_xlpm.COEFF,
$ES270&lt;&gt;"RussOutdoor",
_xlpm.COEFF))</f>
        <v/>
      </c>
      <c r="BD270" s="68">
        <f t="array" ref="BD270">
_xlfn.LET(_xlpm.COEFF,
IF($AW270+$AX270=0,0,IF(MAX(MIN($AX270,EOMONTH(BD$15,0))-MAX($AW270,BD$15)+1,)&gt;0,1,0)),
_xlfn.IFS(
$ES270="LisChannel",
_xlpm.COEFF*
INDEX({1;1;1.2;1.2;1;1;1;1;1.2;1.2;1.2;1.2},
MATCH(MONTH(BD$15),
{1,2,3,4,5,6,7,8,9,10,11,12})),
CONCATENATE($ES270," ",$L270)="RussOutdoor метро",
_xlpm.COEFF*
INDEX({0.8;0.9;1.1;1.1;1;1;1;1;1.1;1.1;1.1;1.1},
MATCH(MONTH(BD$15),
{1,2,3,4,5,6,7,8,9,10,11,12})),
$ES270&lt;&gt;"LisChannel",
_xlpm.COEFF,
$ES270&lt;&gt;"RussOutdoor",
_xlpm.COEFF))</f>
        <v/>
      </c>
      <c r="BE270" s="68">
        <f t="array" ref="BE270">
_xlfn.LET(_xlpm.COEFF,
IF($AW270+$AX270=0,0,IF(MAX(MIN($AX270,EOMONTH(BE$15,0))-MAX($AW270,BE$15)+1,)&gt;0,1,0)),
_xlfn.IFS(
$ES270="LisChannel",
_xlpm.COEFF*
INDEX({1;1;1.2;1.2;1;1;1;1;1.2;1.2;1.2;1.2},
MATCH(MONTH(BE$15),
{1,2,3,4,5,6,7,8,9,10,11,12})),
CONCATENATE($ES270," ",$L270)="RussOutdoor метро",
_xlpm.COEFF*
INDEX({0.8;0.9;1.1;1.1;1;1;1;1;1.1;1.1;1.1;1.1},
MATCH(MONTH(BE$15),
{1,2,3,4,5,6,7,8,9,10,11,12})),
$ES270&lt;&gt;"LisChannel",
_xlpm.COEFF,
$ES270&lt;&gt;"RussOutdoor",
_xlpm.COEFF))</f>
        <v/>
      </c>
      <c r="BF270" s="68">
        <f t="array" ref="BF270">
_xlfn.LET(_xlpm.COEFF,
IF($AW270+$AX270=0,0,IF(MAX(MIN($AX270,EOMONTH(BF$15,0))-MAX($AW270,BF$15)+1,)&gt;0,1,0)),
_xlfn.IFS(
$ES270="LisChannel",
_xlpm.COEFF*
INDEX({1;1;1.2;1.2;1;1;1;1;1.2;1.2;1.2;1.2},
MATCH(MONTH(BF$15),
{1,2,3,4,5,6,7,8,9,10,11,12})),
CONCATENATE($ES270," ",$L270)="RussOutdoor метро",
_xlpm.COEFF*
INDEX({0.8;0.9;1.1;1.1;1;1;1;1;1.1;1.1;1.1;1.1},
MATCH(MONTH(BF$15),
{1,2,3,4,5,6,7,8,9,10,11,12})),
$ES270&lt;&gt;"LisChannel",
_xlpm.COEFF,
$ES270&lt;&gt;"RussOutdoor",
_xlpm.COEFF))</f>
        <v/>
      </c>
      <c r="BG270" s="68">
        <f t="array" ref="BG270">
_xlfn.LET(_xlpm.COEFF,
IF($AW270+$AX270=0,0,IF(MAX(MIN($AX270,EOMONTH(BG$15,0))-MAX($AW270,BG$15)+1,)&gt;0,1,0)),
_xlfn.IFS(
$ES270="LisChannel",
_xlpm.COEFF*
INDEX({1;1;1.2;1.2;1;1;1;1;1.2;1.2;1.2;1.2},
MATCH(MONTH(BG$15),
{1,2,3,4,5,6,7,8,9,10,11,12})),
CONCATENATE($ES270," ",$L270)="RussOutdoor метро",
_xlpm.COEFF*
INDEX({0.8;0.9;1.1;1.1;1;1;1;1;1.1;1.1;1.1;1.1},
MATCH(MONTH(BG$15),
{1,2,3,4,5,6,7,8,9,10,11,12})),
$ES270&lt;&gt;"LisChannel",
_xlpm.COEFF,
$ES270&lt;&gt;"RussOutdoor",
_xlpm.COEFF))</f>
        <v/>
      </c>
      <c r="BH270" s="68">
        <f t="array" ref="BH270">
_xlfn.LET(_xlpm.COEFF,
IF($AW270+$AX270=0,0,IF(MAX(MIN($AX270,EOMONTH(BH$15,0))-MAX($AW270,BH$15)+1,)&gt;0,1,0)),
_xlfn.IFS(
$ES270="LisChannel",
_xlpm.COEFF*
INDEX({1;1;1.2;1.2;1;1;1;1;1.2;1.2;1.2;1.2},
MATCH(MONTH(BH$15),
{1,2,3,4,5,6,7,8,9,10,11,12})),
CONCATENATE($ES270," ",$L270)="RussOutdoor метро",
_xlpm.COEFF*
INDEX({0.8;0.9;1.1;1.1;1;1;1;1;1.1;1.1;1.1;1.1},
MATCH(MONTH(BH$15),
{1,2,3,4,5,6,7,8,9,10,11,12})),
$ES270&lt;&gt;"LisChannel",
_xlpm.COEFF,
$ES270&lt;&gt;"RussOutdoor",
_xlpm.COEFF))</f>
        <v/>
      </c>
      <c r="BI270" s="68">
        <f t="array" ref="BI270">
_xlfn.LET(_xlpm.COEFF,
IF($AW270+$AX270=0,0,IF(MAX(MIN($AX270,EOMONTH(BI$15,0))-MAX($AW270,BI$15)+1,)&gt;0,1,0)),
_xlfn.IFS(
$ES270="LisChannel",
_xlpm.COEFF*
INDEX({1;1;1.2;1.2;1;1;1;1;1.2;1.2;1.2;1.2},
MATCH(MONTH(BI$15),
{1,2,3,4,5,6,7,8,9,10,11,12})),
CONCATENATE($ES270," ",$L270)="RussOutdoor метро",
_xlpm.COEFF*
INDEX({0.8;0.9;1.1;1.1;1;1;1;1;1.1;1.1;1.1;1.1},
MATCH(MONTH(BI$15),
{1,2,3,4,5,6,7,8,9,10,11,12})),
$ES270&lt;&gt;"LisChannel",
_xlpm.COEFF,
$ES270&lt;&gt;"RussOutdoor",
_xlpm.COEFF))</f>
        <v/>
      </c>
      <c r="BJ270" s="68">
        <f t="array" ref="BJ270">
_xlfn.LET(_xlpm.COEFF,
IF($AW270+$AX270=0,0,IF(MAX(MIN($AX270,EOMONTH(BJ$15,0))-MAX($AW270,BJ$15)+1,)&gt;0,1,0)),
_xlfn.IFS(
$ES270="LisChannel",
_xlpm.COEFF*
INDEX({1;1;1.2;1.2;1;1;1;1;1.2;1.2;1.2;1.2},
MATCH(MONTH(BJ$15),
{1,2,3,4,5,6,7,8,9,10,11,12})),
CONCATENATE($ES270," ",$L270)="RussOutdoor метро",
_xlpm.COEFF*
INDEX({0.8;0.9;1.1;1.1;1;1;1;1;1.1;1.1;1.1;1.1},
MATCH(MONTH(BJ$15),
{1,2,3,4,5,6,7,8,9,10,11,12})),
$ES270&lt;&gt;"LisChannel",
_xlpm.COEFF,
$ES270&lt;&gt;"RussOutdoor",
_xlpm.COEFF))</f>
        <v/>
      </c>
      <c r="BK270" s="68">
        <f t="array" ref="BK270">
_xlfn.LET(_xlpm.COEFF,
IF($AW270+$AX270=0,0,IF(MAX(MIN($AX270,EOMONTH(BK$15,0))-MAX($AW270,BK$15)+1,)&gt;0,1,0)),
_xlfn.IFS(
$ES270="LisChannel",
_xlpm.COEFF*
INDEX({1;1;1.2;1.2;1;1;1;1;1.2;1.2;1.2;1.2},
MATCH(MONTH(BK$15),
{1,2,3,4,5,6,7,8,9,10,11,12})),
CONCATENATE($ES270," ",$L270)="RussOutdoor метро",
_xlpm.COEFF*
INDEX({0.8;0.9;1.1;1.1;1;1;1;1;1.1;1.1;1.1;1.1},
MATCH(MONTH(BK$15),
{1,2,3,4,5,6,7,8,9,10,11,12})),
$ES270&lt;&gt;"LisChannel",
_xlpm.COEFF,
$ES270&lt;&gt;"RussOutdoor",
_xlpm.COEFF))</f>
        <v/>
      </c>
      <c r="BL270" s="62">
        <f>COUNTIFS($AZ270:$BK270,"&gt;0")</f>
        <v/>
      </c>
      <c r="BM270" s="65" t="n"/>
      <c r="BN270" s="125">
        <f>$DJ270</f>
        <v/>
      </c>
      <c r="BO270" s="63">
        <f>$DQ270</f>
        <v/>
      </c>
      <c r="BP270" s="125">
        <f>
IFERROR(
IF($BL270=0,0,
$BN270*(1-$BO270)),
0)</f>
        <v/>
      </c>
      <c r="BQ270" s="125">
        <f t="array" ref="BQ270">
IFERROR(
_xlfn.IFS(
$DH270="день_1",
$BP270*$BL270/($AX270-$AW270+1)*AZ270*(DAY(EOMONTH(AZ$15,0))),
$DH270="день_2",
$BP270/30*MAX(MIN($AX270,EOMONTH(AZ$15,0))-MAX($AW270,AZ$15)+1,),
$DH270="раб.день",
$BP270/30*(IFERROR(
_xlfn.LET(_xlpm.VD,
CHOOSE(
{1;2;3;4;5;6;7;8;9;10;11;12;13;14;15;16;17;18},
45658,45659,45660,45661,45662,45663,45664,45665,45711,45724,45778,45779,45785,45786,45820,45821,45965,46022),
_xlfn.LET(_xlpm.DD,
MAX(MIN($AX270,EOMONTH(AZ$15,0))-MAX($AW270,AZ$15),),
_xlfn.IFS(
AND(MONTH($AW270)=MONTH(AZ$15),MONTH($AX270)&lt;&gt;MONTH(AZ$15)),
NETWORKDAYS.INTL($AW270,$AW270+_xlpm.DD,1,_xlpm.VD),
AND(MONTH($AW270)&lt;&gt;MONTH(AZ$15),MONTH($AX270)=MONTH(AZ$15)),
NETWORKDAYS.INTL(($AX270)-_xlpm.DD,$AX270,1,_xlpm.VD),
AND(MONTH($AW270)&lt;MONTH(AZ$15),MONTH($AX270)&gt;MONTH(AZ$15)),
NETWORKDAYS.INTL((EOMONTH(AZ$15-1,1))-_xlpm.DD,EOMONTH(AZ$15-1,1),1,_xlpm.VD),
AND(MONTH($AW270)=MONTH(AZ$15),MONTH($AX270)=MONTH(AZ$15)),
NETWORKDAYS.INTL($AW270,$AX270,1,_xlpm.VD)))),0)),
$DH270="месяц",
$BP270*AZ270,
$DH270="неделя",
$BP270*AZ270/7*(ROUNDUP((DAY(EOMONTH(AZ$15,0)))/4,0))),
0)</f>
        <v/>
      </c>
      <c r="BR270" s="125">
        <f t="array" ref="BR270">
IFERROR(
_xlfn.IFS(
$DH270="день_1",
$BP270*$BL270/($AX270-$AW270+1)*BA270*(DAY(EOMONTH(BA$15,0))),
$DH270="день_2",
$BP270/30*MAX(MIN($AX270,EOMONTH(BA$15,0))-MAX($AW270,BA$15)+1,),
$DH270="раб.день",
$BP270/30*(IFERROR(
_xlfn.LET(_xlpm.VD,
CHOOSE(
{1;2;3;4;5;6;7;8;9;10;11;12;13;14;15;16;17;18},
45658,45659,45660,45661,45662,45663,45664,45665,45711,45724,45778,45779,45785,45786,45820,45821,45965,46022),
_xlfn.LET(_xlpm.DD,
MAX(MIN($AX270,EOMONTH(BA$15,0))-MAX($AW270,BA$15),),
_xlfn.IFS(
AND(MONTH($AW270)=MONTH(BA$15),MONTH($AX270)&lt;&gt;MONTH(BA$15)),
NETWORKDAYS.INTL($AW270,$AW270+_xlpm.DD,1,_xlpm.VD),
AND(MONTH($AW270)&lt;&gt;MONTH(BA$15),MONTH($AX270)=MONTH(BA$15)),
NETWORKDAYS.INTL(($AX270)-_xlpm.DD,$AX270,1,_xlpm.VD),
AND(MONTH($AW270)&lt;MONTH(BA$15),MONTH($AX270)&gt;MONTH(BA$15)),
NETWORKDAYS.INTL((EOMONTH(BA$15-1,1))-_xlpm.DD,EOMONTH(BA$15-1,1),1,_xlpm.VD),
AND(MONTH($AW270)=MONTH(BA$15),MONTH($AX270)=MONTH(BA$15)),
NETWORKDAYS.INTL($AW270,$AX270,1,_xlpm.VD)))),0)),
$DH270="месяц",
$BP270*BA270,
$DH270="неделя",
$BP270*BA270/7*(ROUNDUP((DAY(EOMONTH(BA$15,0)))/4,0))),
0)</f>
        <v/>
      </c>
      <c r="BS270" s="125">
        <f t="array" ref="BS270">
IFERROR(
_xlfn.IFS(
$DH270="день_1",
$BP270*$BL270/($AX270-$AW270+1)*BB270*(DAY(EOMONTH(BB$15,0))),
$DH270="день_2",
$BP270/30*MAX(MIN($AX270,EOMONTH(BB$15,0))-MAX($AW270,BB$15)+1,),
$DH270="раб.день",
$BP270/30*(IFERROR(
_xlfn.LET(_xlpm.VD,
CHOOSE(
{1;2;3;4;5;6;7;8;9;10;11;12;13;14;15;16;17;18},
45658,45659,45660,45661,45662,45663,45664,45665,45711,45724,45778,45779,45785,45786,45820,45821,45965,46022),
_xlfn.LET(_xlpm.DD,
MAX(MIN($AX270,EOMONTH(BB$15,0))-MAX($AW270,BB$15),),
_xlfn.IFS(
AND(MONTH($AW270)=MONTH(BB$15),MONTH($AX270)&lt;&gt;MONTH(BB$15)),
NETWORKDAYS.INTL($AW270,$AW270+_xlpm.DD,1,_xlpm.VD),
AND(MONTH($AW270)&lt;&gt;MONTH(BB$15),MONTH($AX270)=MONTH(BB$15)),
NETWORKDAYS.INTL(($AX270)-_xlpm.DD,$AX270,1,_xlpm.VD),
AND(MONTH($AW270)&lt;MONTH(BB$15),MONTH($AX270)&gt;MONTH(BB$15)),
NETWORKDAYS.INTL((EOMONTH(BB$15-1,1))-_xlpm.DD,EOMONTH(BB$15-1,1),1,_xlpm.VD),
AND(MONTH($AW270)=MONTH(BB$15),MONTH($AX270)=MONTH(BB$15)),
NETWORKDAYS.INTL($AW270,$AX270,1,_xlpm.VD)))),0)),
$DH270="месяц",
$BP270*BB270,
$DH270="неделя",
$BP270*BB270/7*(ROUNDUP((DAY(EOMONTH(BB$15,0)))/4,0))),
0)</f>
        <v/>
      </c>
      <c r="BT270" s="125">
        <f t="array" ref="BT270">
IFERROR(
_xlfn.IFS(
$DH270="день_1",
$BP270*$BL270/($AX270-$AW270+1)*BC270*(DAY(EOMONTH(BC$15,0))),
$DH270="день_2",
$BP270/30*MAX(MIN($AX270,EOMONTH(BC$15,0))-MAX($AW270,BC$15)+1,),
$DH270="раб.день",
$BP270/30*(IFERROR(
_xlfn.LET(_xlpm.VD,
CHOOSE(
{1;2;3;4;5;6;7;8;9;10;11;12;13;14;15;16;17;18},
45658,45659,45660,45661,45662,45663,45664,45665,45711,45724,45778,45779,45785,45786,45820,45821,45965,46022),
_xlfn.LET(_xlpm.DD,
MAX(MIN($AX270,EOMONTH(BC$15,0))-MAX($AW270,BC$15),),
_xlfn.IFS(
AND(MONTH($AW270)=MONTH(BC$15),MONTH($AX270)&lt;&gt;MONTH(BC$15)),
NETWORKDAYS.INTL($AW270,$AW270+_xlpm.DD,1,_xlpm.VD),
AND(MONTH($AW270)&lt;&gt;MONTH(BC$15),MONTH($AX270)=MONTH(BC$15)),
NETWORKDAYS.INTL(($AX270)-_xlpm.DD,$AX270,1,_xlpm.VD),
AND(MONTH($AW270)&lt;MONTH(BC$15),MONTH($AX270)&gt;MONTH(BC$15)),
NETWORKDAYS.INTL((EOMONTH(BC$15-1,1))-_xlpm.DD,EOMONTH(BC$15-1,1),1,_xlpm.VD),
AND(MONTH($AW270)=MONTH(BC$15),MONTH($AX270)=MONTH(BC$15)),
NETWORKDAYS.INTL($AW270,$AX270,1,_xlpm.VD)))),0)),
$DH270="месяц",
$BP270*BC270,
$DH270="неделя",
$BP270*BC270/7*(ROUNDUP((DAY(EOMONTH(BC$15,0)))/4,0))),
0)</f>
        <v/>
      </c>
      <c r="BU270" s="125">
        <f t="array" ref="BU270">
IFERROR(
_xlfn.IFS(
$DH270="день_1",
$BP270*$BL270/($AX270-$AW270+1)*BD270*(DAY(EOMONTH(BD$15,0))),
$DH270="день_2",
$BP270/30*MAX(MIN($AX270,EOMONTH(BD$15,0))-MAX($AW270,BD$15)+1,),
$DH270="раб.день",
$BP270/30*(IFERROR(
_xlfn.LET(_xlpm.VD,
CHOOSE(
{1;2;3;4;5;6;7;8;9;10;11;12;13;14;15;16;17;18},
45658,45659,45660,45661,45662,45663,45664,45665,45711,45724,45778,45779,45785,45786,45820,45821,45965,46022),
_xlfn.LET(_xlpm.DD,
MAX(MIN($AX270,EOMONTH(BD$15,0))-MAX($AW270,BD$15),),
_xlfn.IFS(
AND(MONTH($AW270)=MONTH(BD$15),MONTH($AX270)&lt;&gt;MONTH(BD$15)),
NETWORKDAYS.INTL($AW270,$AW270+_xlpm.DD,1,_xlpm.VD),
AND(MONTH($AW270)&lt;&gt;MONTH(BD$15),MONTH($AX270)=MONTH(BD$15)),
NETWORKDAYS.INTL(($AX270)-_xlpm.DD,$AX270,1,_xlpm.VD),
AND(MONTH($AW270)&lt;MONTH(BD$15),MONTH($AX270)&gt;MONTH(BD$15)),
NETWORKDAYS.INTL((EOMONTH(BD$15-1,1))-_xlpm.DD,EOMONTH(BD$15-1,1),1,_xlpm.VD),
AND(MONTH($AW270)=MONTH(BD$15),MONTH($AX270)=MONTH(BD$15)),
NETWORKDAYS.INTL($AW270,$AX270,1,_xlpm.VD)))),0)),
$DH270="месяц",
$BP270*BD270,
$DH270="неделя",
$BP270*BD270/7*(ROUNDUP((DAY(EOMONTH(BD$15,0)))/4,0))),
0)</f>
        <v/>
      </c>
      <c r="BV270" s="125">
        <f t="array" ref="BV270">
IFERROR(
_xlfn.IFS(
$DH270="день_1",
$BP270*$BL270/($AX270-$AW270+1)*BE270*(DAY(EOMONTH(BE$15,0))),
$DH270="день_2",
$BP270/30*MAX(MIN($AX270,EOMONTH(BE$15,0))-MAX($AW270,BE$15)+1,),
$DH270="раб.день",
$BP270/30*(IFERROR(
_xlfn.LET(_xlpm.VD,
CHOOSE(
{1;2;3;4;5;6;7;8;9;10;11;12;13;14;15;16;17;18},
45658,45659,45660,45661,45662,45663,45664,45665,45711,45724,45778,45779,45785,45786,45820,45821,45965,46022),
_xlfn.LET(_xlpm.DD,
MAX(MIN($AX270,EOMONTH(BE$15,0))-MAX($AW270,BE$15),),
_xlfn.IFS(
AND(MONTH($AW270)=MONTH(BE$15),MONTH($AX270)&lt;&gt;MONTH(BE$15)),
NETWORKDAYS.INTL($AW270,$AW270+_xlpm.DD,1,_xlpm.VD),
AND(MONTH($AW270)&lt;&gt;MONTH(BE$15),MONTH($AX270)=MONTH(BE$15)),
NETWORKDAYS.INTL(($AX270)-_xlpm.DD,$AX270,1,_xlpm.VD),
AND(MONTH($AW270)&lt;MONTH(BE$15),MONTH($AX270)&gt;MONTH(BE$15)),
NETWORKDAYS.INTL((EOMONTH(BE$15-1,1))-_xlpm.DD,EOMONTH(BE$15-1,1),1,_xlpm.VD),
AND(MONTH($AW270)=MONTH(BE$15),MONTH($AX270)=MONTH(BE$15)),
NETWORKDAYS.INTL($AW270,$AX270,1,_xlpm.VD)))),0)),
$DH270="месяц",
$BP270*BE270,
$DH270="неделя",
$BP270*BE270/7*(ROUNDUP((DAY(EOMONTH(BE$15,0)))/4,0))),
0)</f>
        <v/>
      </c>
      <c r="BW270" s="125">
        <f t="array" ref="BW270">
IFERROR(
_xlfn.IFS(
$DH270="день_1",
$BP270*$BL270/($AX270-$AW270+1)*BF270*(DAY(EOMONTH(BF$15,0))),
$DH270="день_2",
$BP270/30*MAX(MIN($AX270,EOMONTH(BF$15,0))-MAX($AW270,BF$15)+1,),
$DH270="раб.день",
$BP270/30*(IFERROR(
_xlfn.LET(_xlpm.VD,
CHOOSE(
{1;2;3;4;5;6;7;8;9;10;11;12;13;14;15;16;17;18},
45658,45659,45660,45661,45662,45663,45664,45665,45711,45724,45778,45779,45785,45786,45820,45821,45965,46022),
_xlfn.LET(_xlpm.DD,
MAX(MIN($AX270,EOMONTH(BF$15,0))-MAX($AW270,BF$15),),
_xlfn.IFS(
AND(MONTH($AW270)=MONTH(BF$15),MONTH($AX270)&lt;&gt;MONTH(BF$15)),
NETWORKDAYS.INTL($AW270,$AW270+_xlpm.DD,1,_xlpm.VD),
AND(MONTH($AW270)&lt;&gt;MONTH(BF$15),MONTH($AX270)=MONTH(BF$15)),
NETWORKDAYS.INTL(($AX270)-_xlpm.DD,$AX270,1,_xlpm.VD),
AND(MONTH($AW270)&lt;MONTH(BF$15),MONTH($AX270)&gt;MONTH(BF$15)),
NETWORKDAYS.INTL((EOMONTH(BF$15-1,1))-_xlpm.DD,EOMONTH(BF$15-1,1),1,_xlpm.VD),
AND(MONTH($AW270)=MONTH(BF$15),MONTH($AX270)=MONTH(BF$15)),
NETWORKDAYS.INTL($AW270,$AX270,1,_xlpm.VD)))),0)),
$DH270="месяц",
$BP270*BF270,
$DH270="неделя",
$BP270*BF270/7*(ROUNDUP((DAY(EOMONTH(BF$15,0)))/4,0))),
0)</f>
        <v/>
      </c>
      <c r="BX270" s="125">
        <f t="array" ref="BX270">
IFERROR(
_xlfn.IFS(
$DH270="день_1",
$BP270*$BL270/($AX270-$AW270+1)*BG270*(DAY(EOMONTH(BG$15,0))),
$DH270="день_2",
$BP270/30*MAX(MIN($AX270,EOMONTH(BG$15,0))-MAX($AW270,BG$15)+1,),
$DH270="раб.день",
$BP270/30*(IFERROR(
_xlfn.LET(_xlpm.VD,
CHOOSE(
{1;2;3;4;5;6;7;8;9;10;11;12;13;14;15;16;17;18},
45658,45659,45660,45661,45662,45663,45664,45665,45711,45724,45778,45779,45785,45786,45820,45821,45965,46022),
_xlfn.LET(_xlpm.DD,
MAX(MIN($AX270,EOMONTH(BG$15,0))-MAX($AW270,BG$15),),
_xlfn.IFS(
AND(MONTH($AW270)=MONTH(BG$15),MONTH($AX270)&lt;&gt;MONTH(BG$15)),
NETWORKDAYS.INTL($AW270,$AW270+_xlpm.DD,1,_xlpm.VD),
AND(MONTH($AW270)&lt;&gt;MONTH(BG$15),MONTH($AX270)=MONTH(BG$15)),
NETWORKDAYS.INTL(($AX270)-_xlpm.DD,$AX270,1,_xlpm.VD),
AND(MONTH($AW270)&lt;MONTH(BG$15),MONTH($AX270)&gt;MONTH(BG$15)),
NETWORKDAYS.INTL((EOMONTH(BG$15-1,1))-_xlpm.DD,EOMONTH(BG$15-1,1),1,_xlpm.VD),
AND(MONTH($AW270)=MONTH(BG$15),MONTH($AX270)=MONTH(BG$15)),
NETWORKDAYS.INTL($AW270,$AX270,1,_xlpm.VD)))),0)),
$DH270="месяц",
$BP270*BG270,
$DH270="неделя",
$BP270*BG270/7*(ROUNDUP((DAY(EOMONTH(BG$15,0)))/4,0))),
0)</f>
        <v/>
      </c>
      <c r="BY270" s="125">
        <f t="array" ref="BY270">
IFERROR(
_xlfn.IFS(
$DH270="день_1",
$BP270*$BL270/($AX270-$AW270+1)*BH270*(DAY(EOMONTH(BH$15,0))),
$DH270="день_2",
$BP270/30*MAX(MIN($AX270,EOMONTH(BH$15,0))-MAX($AW270,BH$15)+1,),
$DH270="раб.день",
$BP270/30*(IFERROR(
_xlfn.LET(_xlpm.VD,
CHOOSE(
{1;2;3;4;5;6;7;8;9;10;11;12;13;14;15;16;17;18},
45658,45659,45660,45661,45662,45663,45664,45665,45711,45724,45778,45779,45785,45786,45820,45821,45965,46022),
_xlfn.LET(_xlpm.DD,
MAX(MIN($AX270,EOMONTH(BH$15,0))-MAX($AW270,BH$15),),
_xlfn.IFS(
AND(MONTH($AW270)=MONTH(BH$15),MONTH($AX270)&lt;&gt;MONTH(BH$15)),
NETWORKDAYS.INTL($AW270,$AW270+_xlpm.DD,1,_xlpm.VD),
AND(MONTH($AW270)&lt;&gt;MONTH(BH$15),MONTH($AX270)=MONTH(BH$15)),
NETWORKDAYS.INTL(($AX270)-_xlpm.DD,$AX270,1,_xlpm.VD),
AND(MONTH($AW270)&lt;MONTH(BH$15),MONTH($AX270)&gt;MONTH(BH$15)),
NETWORKDAYS.INTL((EOMONTH(BH$15-1,1))-_xlpm.DD,EOMONTH(BH$15-1,1),1,_xlpm.VD),
AND(MONTH($AW270)=MONTH(BH$15),MONTH($AX270)=MONTH(BH$15)),
NETWORKDAYS.INTL($AW270,$AX270,1,_xlpm.VD)))),0)),
$DH270="месяц",
$BP270*BH270,
$DH270="неделя",
$BP270*BH270/7*(ROUNDUP((DAY(EOMONTH(BH$15,0)))/4,0))),
0)</f>
        <v/>
      </c>
      <c r="BZ270" s="125">
        <f t="array" ref="BZ270">
IFERROR(
_xlfn.IFS(
$DH270="день_1",
$BP270*$BL270/($AX270-$AW270+1)*BI270*(DAY(EOMONTH(BI$15,0))),
$DH270="день_2",
$BP270/30*MAX(MIN($AX270,EOMONTH(BI$15,0))-MAX($AW270,BI$15)+1,),
$DH270="раб.день",
$BP270/30*(IFERROR(
_xlfn.LET(_xlpm.VD,
CHOOSE(
{1;2;3;4;5;6;7;8;9;10;11;12;13;14;15;16;17;18},
45658,45659,45660,45661,45662,45663,45664,45665,45711,45724,45778,45779,45785,45786,45820,45821,45965,46022),
_xlfn.LET(_xlpm.DD,
MAX(MIN($AX270,EOMONTH(BI$15,0))-MAX($AW270,BI$15),),
_xlfn.IFS(
AND(MONTH($AW270)=MONTH(BI$15),MONTH($AX270)&lt;&gt;MONTH(BI$15)),
NETWORKDAYS.INTL($AW270,$AW270+_xlpm.DD,1,_xlpm.VD),
AND(MONTH($AW270)&lt;&gt;MONTH(BI$15),MONTH($AX270)=MONTH(BI$15)),
NETWORKDAYS.INTL(($AX270)-_xlpm.DD,$AX270,1,_xlpm.VD),
AND(MONTH($AW270)&lt;MONTH(BI$15),MONTH($AX270)&gt;MONTH(BI$15)),
NETWORKDAYS.INTL((EOMONTH(BI$15-1,1))-_xlpm.DD,EOMONTH(BI$15-1,1),1,_xlpm.VD),
AND(MONTH($AW270)=MONTH(BI$15),MONTH($AX270)=MONTH(BI$15)),
NETWORKDAYS.INTL($AW270,$AX270,1,_xlpm.VD)))),0)),
$DH270="месяц",
$BP270*BI270,
$DH270="неделя",
$BP270*BI270/7*(ROUNDUP((DAY(EOMONTH(BI$15,0)))/4,0))),
0)</f>
        <v/>
      </c>
      <c r="CA270" s="125">
        <f t="array" ref="CA270">
IFERROR(
_xlfn.IFS(
$DH270="день_1",
$BP270*$BL270/($AX270-$AW270+1)*BJ270*(DAY(EOMONTH(BJ$15,0))),
$DH270="день_2",
$BP270/30*MAX(MIN($AX270,EOMONTH(BJ$15,0))-MAX($AW270,BJ$15)+1,),
$DH270="раб.день",
$BP270/30*(IFERROR(
_xlfn.LET(_xlpm.VD,
CHOOSE(
{1;2;3;4;5;6;7;8;9;10;11;12;13;14;15;16;17;18},
45658,45659,45660,45661,45662,45663,45664,45665,45711,45724,45778,45779,45785,45786,45820,45821,45965,46022),
_xlfn.LET(_xlpm.DD,
MAX(MIN($AX270,EOMONTH(BJ$15,0))-MAX($AW270,BJ$15),),
_xlfn.IFS(
AND(MONTH($AW270)=MONTH(BJ$15),MONTH($AX270)&lt;&gt;MONTH(BJ$15)),
NETWORKDAYS.INTL($AW270,$AW270+_xlpm.DD,1,_xlpm.VD),
AND(MONTH($AW270)&lt;&gt;MONTH(BJ$15),MONTH($AX270)=MONTH(BJ$15)),
NETWORKDAYS.INTL(($AX270)-_xlpm.DD,$AX270,1,_xlpm.VD),
AND(MONTH($AW270)&lt;MONTH(BJ$15),MONTH($AX270)&gt;MONTH(BJ$15)),
NETWORKDAYS.INTL((EOMONTH(BJ$15-1,1))-_xlpm.DD,EOMONTH(BJ$15-1,1),1,_xlpm.VD),
AND(MONTH($AW270)=MONTH(BJ$15),MONTH($AX270)=MONTH(BJ$15)),
NETWORKDAYS.INTL($AW270,$AX270,1,_xlpm.VD)))),0)),
$DH270="месяц",
$BP270*BJ270,
$DH270="неделя",
$BP270*BJ270/7*(ROUNDUP((DAY(EOMONTH(BJ$15,0)))/4,0))),
0)</f>
        <v/>
      </c>
      <c r="CB270" s="125">
        <f t="array" ref="CB270">
IFERROR(
_xlfn.IFS(
$DH270="день_1",
$BP270*$BL270/($AX270-$AW270+1)*BK270*(DAY(EOMONTH(BK$15,0))),
$DH270="день_2",
$BP270/30*MAX(MIN($AX270,EOMONTH(BK$15,0))-MAX($AW270,BK$15)+1,),
$DH270="раб.день",
$BP270/30*(IFERROR(
_xlfn.LET(_xlpm.VD,
CHOOSE(
{1;2;3;4;5;6;7;8;9;10;11;12;13;14;15;16;17;18},
45658,45659,45660,45661,45662,45663,45664,45665,45711,45724,45778,45779,45785,45786,45820,45821,45965,46022),
_xlfn.LET(_xlpm.DD,
MAX(MIN($AX270,EOMONTH(BK$15,0))-MAX($AW270,BK$15),),
_xlfn.IFS(
AND(MONTH($AW270)=MONTH(BK$15),MONTH($AX270)&lt;&gt;MONTH(BK$15)),
NETWORKDAYS.INTL($AW270,$AW270+_xlpm.DD,1,_xlpm.VD),
AND(MONTH($AW270)&lt;&gt;MONTH(BK$15),MONTH($AX270)=MONTH(BK$15)),
NETWORKDAYS.INTL(($AX270)-_xlpm.DD,$AX270,1,_xlpm.VD),
AND(MONTH($AW270)&lt;MONTH(BK$15),MONTH($AX270)&gt;MONTH(BK$15)),
NETWORKDAYS.INTL((EOMONTH(BK$15-1,1))-_xlpm.DD,EOMONTH(BK$15-1,1),1,_xlpm.VD),
AND(MONTH($AW270)=MONTH(BK$15),MONTH($AX270)=MONTH(BK$15)),
NETWORKDAYS.INTL($AW270,$AX270,1,_xlpm.VD)))),0)),
$DH270="месяц",
$BP270*BK270,
$DH270="неделя",
$BP270*BK270/7*(ROUNDUP((DAY(EOMONTH(BK$15,0)))/4,0))),
0)</f>
        <v/>
      </c>
      <c r="CC270" s="125">
        <f>SUM($BQ270:$CB270)</f>
        <v/>
      </c>
      <c r="CD270" s="126">
        <f>SUM($EH270:$EH270)</f>
        <v/>
      </c>
      <c r="CE270" s="126">
        <f>$CD270*$AB270</f>
        <v/>
      </c>
      <c r="CF270" s="126">
        <f>SUM($EK270:$EK270)</f>
        <v/>
      </c>
      <c r="CG270" s="126">
        <f>$CF270*$AB270</f>
        <v/>
      </c>
      <c r="CH270" s="126">
        <f>SUM($CC270,$CE270,$CG270)</f>
        <v/>
      </c>
      <c r="CI270" s="126">
        <f>$CH270*(1+$CM270)</f>
        <v/>
      </c>
      <c r="CJ270" s="127" t="n">
        <v>0</v>
      </c>
      <c r="CK270" s="126">
        <f>SUM($CH270:$CH270)*(1+$CJ270)</f>
        <v/>
      </c>
      <c r="CL270" s="126">
        <f>SUM($CH270:$CH270)*(1+$CM270)</f>
        <v/>
      </c>
      <c r="CM270" s="59" t="inlineStr">
        <is>
          <t>20%</t>
        </is>
      </c>
      <c r="CN270" s="59" t="n"/>
      <c r="CO270" s="72" t="n"/>
      <c r="CP270" s="59" t="n"/>
      <c r="CQ270" s="73" t="n"/>
      <c r="CR270" s="73" t="n"/>
      <c r="CS270" s="73" t="n"/>
      <c r="CT270" s="72" t="n"/>
      <c r="CU270" s="79" t="inlineStr">
        <is>
          <t> </t>
        </is>
      </c>
      <c r="CV270" s="60" t="n"/>
      <c r="CW270" s="60" t="n"/>
      <c r="CX270" s="60" t="n"/>
      <c r="CY270" s="127">
        <f>IFERROR(($CC270-$EE270)/($EE270/(1-$DQ270)),0)</f>
        <v/>
      </c>
      <c r="CZ270" s="127">
        <f>IFERROR(1-$EI270/($CE270),0)</f>
        <v/>
      </c>
      <c r="DA270" s="127">
        <f>IFERROR(1-$EL270/($CG270),0)</f>
        <v/>
      </c>
      <c r="DB270" s="126">
        <f>ROUND(IFERROR(($CI270/(1+$CM270)-$EN270),0),2)</f>
        <v/>
      </c>
      <c r="DC270" s="128" t="n"/>
      <c r="DD270" s="125" t="n"/>
      <c r="DE270" s="75" t="n">
        <v>0</v>
      </c>
      <c r="DF270" s="128" t="n"/>
      <c r="DG270" s="125">
        <f>IF($DC270=0,0,$DD270*($DC270*100%-$DE270*$DF270))*SUM($AB270:$AB270)</f>
        <v/>
      </c>
      <c r="DH270" s="129" t="inlineStr">
        <is>
          <t>месяц</t>
        </is>
      </c>
      <c r="DI270" s="130">
        <f t="array" ref="DI270">IFERROR(
IF($ES270="LisChannel",
(ROUND(((INDEX({174.625;153.888888888889;130.972222222222},MATCH($AI270,{2;3;4}),0))*$AG270*$AI270),2)),0),0)</f>
        <v/>
      </c>
      <c r="DJ270" s="130">
        <f>
_xlfn.LET(_xlpm.X,
IFERROR(
IF($ES270="НовиковТВ",
(_xlfn.LET(_xlpm.NTV,
_xlfn.LET(_xlpm.MIN,350000,
IF(SUMIFS($DI:$DI,$ES:$ES,"НовиковТВ")&lt;=_xlpm.MIN,
(SUMIFS($DI:$DI,$ES:$ES,"НовиковТВ")/(COUNTIFS($ES:$ES,"НовиковТВ")))*_xlpm.MIN/SUMIFS($DI:$DI,$ES:$ES,"НовиковТВ"),
DI270)),
_xlpm.NTV+$DG270/(1-(1-(_xlpm.NTV)*(1-$DL270)*(1-$DM270)*(1-$DN270)*(1-$DO270)*(1-$DP270)/_xlpm.NTV))))/(1+$EP270),
$DI270+$DG270/(1-(1-($DI270)*(1-$DL270)*(1-$DM270)*(1-$DN270)*(1-$DO270)*(1-$DP270)/$DI270))),
0),
_xlpm.X*(1+$CM270)*(1+$CW270)-_xlpm.X*(1+$CM270)+_xlpm.X)</f>
        <v/>
      </c>
      <c r="DK270" s="125" t="inlineStr">
        <is>
          <t>послед.</t>
        </is>
      </c>
      <c r="DL270" s="63" t="n">
        <v>0</v>
      </c>
      <c r="DM270" s="63" t="n">
        <v>0</v>
      </c>
      <c r="DN270" s="63" t="n">
        <v>0</v>
      </c>
      <c r="DO270" s="63" t="n">
        <v>0</v>
      </c>
      <c r="DP270" s="63" t="n">
        <v>0</v>
      </c>
      <c r="DQ270" s="63">
        <f t="array" ref="DQ270">IFERROR(_xlfn.IFS(
$DK270="послед.",1-(1-$DL270)*(1-$DM270)*(1-$DN270)*(1-$DO270)*(1-$DP270),
$DK270="сумм.",$DL270+$DM270+$DN270+$DO270+$DP270),
0)</f>
        <v/>
      </c>
      <c r="DR270" s="125">
        <f t="array" ref="DR270">
IFERROR(
_xlfn.IFS(
$BL270=0,
0,
$BL270&gt;0,
_xlfn.IFS($DK270="послед.",
$DJ270*(1-$DL270)*(1-$DM270)*(1-$DN270)*(1-$DO270)*(1-$DP270),
$DK270="сумм.",
$DJ270*(1-($DL270+$DM270+$DN270+$DO270+$DP270)))),0)</f>
        <v/>
      </c>
      <c r="DS270" s="125">
        <f t="array" ref="DS270">
IFERROR(_xlfn.IFS(
$DH270="день_1",
$DR270*$BL270/($AX270-$AW270+1)*AZ270*(DAY(EOMONTH(AZ$15,0))),
$DH270="день_2",
$DR270/30*MAX(MIN($AX270,EOMONTH(AZ$15,0))-MAX($AW270,AZ$15)+1,),
$DH270="раб.день",
$DR270/30*(IFERROR(
_xlfn.LET(_xlpm.VD,
CHOOSE(
{1;2;3;4;5;6;7;8;9;10;11;12;13;14;15;16;17;18},
45658,45659,45660,45661,45662,45663,45664,45665,45711,45724,45778,45779,45785,45786,45820,45821,45965,46022),
_xlfn.LET(_xlpm.DD,
MAX(MIN($AX270,EOMONTH(AZ$15,0))-MAX($AW270,AZ$15),),
_xlfn.IFS(
AND(MONTH($AW270)=MONTH(AZ$15),MONTH($AX270)&lt;&gt;MONTH(AZ$15)),
NETWORKDAYS.INTL($AW270,$AW270+_xlpm.DD,1,_xlpm.VD),
AND(MONTH($AW270)&lt;&gt;MONTH(AZ$15),MONTH($AX270)=MONTH(AZ$15)),
NETWORKDAYS.INTL(($AX270)-_xlpm.DD,$AX270,1,_xlpm.VD),
AND(MONTH($AW270)&lt;MONTH(AZ$15),MONTH($AX270)&gt;MONTH(AZ$15)),
NETWORKDAYS.INTL((EOMONTH(AZ$15-1,1))-_xlpm.DD,EOMONTH(AZ$15-1,1),1,_xlpm.VD),
AND(MONTH($AW270)=MONTH(AZ$15),MONTH($AX270)=MONTH(AZ$15)),
NETWORKDAYS.INTL($AW270,$AX270,1,_xlpm.VD)))),0)),
$DH270="месяц",
$DR270*AZ270,
$DH270="неделя",
$DR270*AZ270/7*(ROUNDUP((DAY(EOMONTH(AZ$15,0)))/4,0))),
0)</f>
        <v/>
      </c>
      <c r="DT270" s="125">
        <f t="array" ref="DT270">
IFERROR(_xlfn.IFS(
$DH270="день_1",
$DR270*$BL270/($AX270-$AW270+1)*BA270*(DAY(EOMONTH(BA$15,0))),
$DH270="день_2",
$DR270/30*MAX(MIN($AX270,EOMONTH(BA$15,0))-MAX($AW270,BA$15)+1,),
$DH270="раб.день",
$DR270/30*(IFERROR(
_xlfn.LET(_xlpm.VD,
CHOOSE(
{1;2;3;4;5;6;7;8;9;10;11;12;13;14;15;16;17;18},
45658,45659,45660,45661,45662,45663,45664,45665,45711,45724,45778,45779,45785,45786,45820,45821,45965,46022),
_xlfn.LET(_xlpm.DD,
MAX(MIN($AX270,EOMONTH(BA$15,0))-MAX($AW270,BA$15),),
_xlfn.IFS(
AND(MONTH($AW270)=MONTH(BA$15),MONTH($AX270)&lt;&gt;MONTH(BA$15)),
NETWORKDAYS.INTL($AW270,$AW270+_xlpm.DD,1,_xlpm.VD),
AND(MONTH($AW270)&lt;&gt;MONTH(BA$15),MONTH($AX270)=MONTH(BA$15)),
NETWORKDAYS.INTL(($AX270)-_xlpm.DD,$AX270,1,_xlpm.VD),
AND(MONTH($AW270)&lt;MONTH(BA$15),MONTH($AX270)&gt;MONTH(BA$15)),
NETWORKDAYS.INTL((EOMONTH(BA$15-1,1))-_xlpm.DD,EOMONTH(BA$15-1,1),1,_xlpm.VD),
AND(MONTH($AW270)=MONTH(BA$15),MONTH($AX270)=MONTH(BA$15)),
NETWORKDAYS.INTL($AW270,$AX270,1,_xlpm.VD)))),0)),
$DH270="месяц",
$DR270*BA270,
$DH270="неделя",
$DR270*BA270/7*(ROUNDUP((DAY(EOMONTH(BA$15,0)))/4,0))),
0)</f>
        <v/>
      </c>
      <c r="DU270" s="125">
        <f t="array" ref="DU270">
IFERROR(_xlfn.IFS(
$DH270="день_1",
$DR270*$BL270/($AX270-$AW270+1)*BB270*(DAY(EOMONTH(BB$15,0))),
$DH270="день_2",
$DR270/30*MAX(MIN($AX270,EOMONTH(BB$15,0))-MAX($AW270,BB$15)+1,),
$DH270="раб.день",
$DR270/30*(IFERROR(
_xlfn.LET(_xlpm.VD,
CHOOSE(
{1;2;3;4;5;6;7;8;9;10;11;12;13;14;15;16;17;18},
45658,45659,45660,45661,45662,45663,45664,45665,45711,45724,45778,45779,45785,45786,45820,45821,45965,46022),
_xlfn.LET(_xlpm.DD,
MAX(MIN($AX270,EOMONTH(BB$15,0))-MAX($AW270,BB$15),),
_xlfn.IFS(
AND(MONTH($AW270)=MONTH(BB$15),MONTH($AX270)&lt;&gt;MONTH(BB$15)),
NETWORKDAYS.INTL($AW270,$AW270+_xlpm.DD,1,_xlpm.VD),
AND(MONTH($AW270)&lt;&gt;MONTH(BB$15),MONTH($AX270)=MONTH(BB$15)),
NETWORKDAYS.INTL(($AX270)-_xlpm.DD,$AX270,1,_xlpm.VD),
AND(MONTH($AW270)&lt;MONTH(BB$15),MONTH($AX270)&gt;MONTH(BB$15)),
NETWORKDAYS.INTL((EOMONTH(BB$15-1,1))-_xlpm.DD,EOMONTH(BB$15-1,1),1,_xlpm.VD),
AND(MONTH($AW270)=MONTH(BB$15),MONTH($AX270)=MONTH(BB$15)),
NETWORKDAYS.INTL($AW270,$AX270,1,_xlpm.VD)))),0)),
$DH270="месяц",
$DR270*BB270,
$DH270="неделя",
$DR270*BB270/7*(ROUNDUP((DAY(EOMONTH(BB$15,0)))/4,0))),
0)</f>
        <v/>
      </c>
      <c r="DV270" s="125">
        <f t="array" ref="DV270">
IFERROR(_xlfn.IFS(
$DH270="день_1",
$DR270*$BL270/($AX270-$AW270+1)*BC270*(DAY(EOMONTH(BC$15,0))),
$DH270="день_2",
$DR270/30*MAX(MIN($AX270,EOMONTH(BC$15,0))-MAX($AW270,BC$15)+1,),
$DH270="раб.день",
$DR270/30*(IFERROR(
_xlfn.LET(_xlpm.VD,
CHOOSE(
{1;2;3;4;5;6;7;8;9;10;11;12;13;14;15;16;17;18},
45658,45659,45660,45661,45662,45663,45664,45665,45711,45724,45778,45779,45785,45786,45820,45821,45965,46022),
_xlfn.LET(_xlpm.DD,
MAX(MIN($AX270,EOMONTH(BC$15,0))-MAX($AW270,BC$15),),
_xlfn.IFS(
AND(MONTH($AW270)=MONTH(BC$15),MONTH($AX270)&lt;&gt;MONTH(BC$15)),
NETWORKDAYS.INTL($AW270,$AW270+_xlpm.DD,1,_xlpm.VD),
AND(MONTH($AW270)&lt;&gt;MONTH(BC$15),MONTH($AX270)=MONTH(BC$15)),
NETWORKDAYS.INTL(($AX270)-_xlpm.DD,$AX270,1,_xlpm.VD),
AND(MONTH($AW270)&lt;MONTH(BC$15),MONTH($AX270)&gt;MONTH(BC$15)),
NETWORKDAYS.INTL((EOMONTH(BC$15-1,1))-_xlpm.DD,EOMONTH(BC$15-1,1),1,_xlpm.VD),
AND(MONTH($AW270)=MONTH(BC$15),MONTH($AX270)=MONTH(BC$15)),
NETWORKDAYS.INTL($AW270,$AX270,1,_xlpm.VD)))),0)),
$DH270="месяц",
$DR270*BC270,
$DH270="неделя",
$DR270*BC270/7*(ROUNDUP((DAY(EOMONTH(BC$15,0)))/4,0))),
0)</f>
        <v/>
      </c>
      <c r="DW270" s="125">
        <f t="array" ref="DW270">
IFERROR(_xlfn.IFS(
$DH270="день_1",
$DR270*$BL270/($AX270-$AW270+1)*BD270*(DAY(EOMONTH(BD$15,0))),
$DH270="день_2",
$DR270/30*MAX(MIN($AX270,EOMONTH(BD$15,0))-MAX($AW270,BD$15)+1,),
$DH270="раб.день",
$DR270/30*(IFERROR(
_xlfn.LET(_xlpm.VD,
CHOOSE(
{1;2;3;4;5;6;7;8;9;10;11;12;13;14;15;16;17;18},
45658,45659,45660,45661,45662,45663,45664,45665,45711,45724,45778,45779,45785,45786,45820,45821,45965,46022),
_xlfn.LET(_xlpm.DD,
MAX(MIN($AX270,EOMONTH(BD$15,0))-MAX($AW270,BD$15),),
_xlfn.IFS(
AND(MONTH($AW270)=MONTH(BD$15),MONTH($AX270)&lt;&gt;MONTH(BD$15)),
NETWORKDAYS.INTL($AW270,$AW270+_xlpm.DD,1,_xlpm.VD),
AND(MONTH($AW270)&lt;&gt;MONTH(BD$15),MONTH($AX270)=MONTH(BD$15)),
NETWORKDAYS.INTL(($AX270)-_xlpm.DD,$AX270,1,_xlpm.VD),
AND(MONTH($AW270)&lt;MONTH(BD$15),MONTH($AX270)&gt;MONTH(BD$15)),
NETWORKDAYS.INTL((EOMONTH(BD$15-1,1))-_xlpm.DD,EOMONTH(BD$15-1,1),1,_xlpm.VD),
AND(MONTH($AW270)=MONTH(BD$15),MONTH($AX270)=MONTH(BD$15)),
NETWORKDAYS.INTL($AW270,$AX270,1,_xlpm.VD)))),0)),
$DH270="месяц",
$DR270*BD270,
$DH270="неделя",
$DR270*BD270/7*(ROUNDUP((DAY(EOMONTH(BD$15,0)))/4,0))),
0)</f>
        <v/>
      </c>
      <c r="DX270" s="125">
        <f t="array" ref="DX270">
IFERROR(_xlfn.IFS(
$DH270="день_1",
$DR270*$BL270/($AX270-$AW270+1)*BE270*(DAY(EOMONTH(BE$15,0))),
$DH270="день_2",
$DR270/30*MAX(MIN($AX270,EOMONTH(BE$15,0))-MAX($AW270,BE$15)+1,),
$DH270="раб.день",
$DR270/30*(IFERROR(
_xlfn.LET(_xlpm.VD,
CHOOSE(
{1;2;3;4;5;6;7;8;9;10;11;12;13;14;15;16;17;18},
45658,45659,45660,45661,45662,45663,45664,45665,45711,45724,45778,45779,45785,45786,45820,45821,45965,46022),
_xlfn.LET(_xlpm.DD,
MAX(MIN($AX270,EOMONTH(BE$15,0))-MAX($AW270,BE$15),),
_xlfn.IFS(
AND(MONTH($AW270)=MONTH(BE$15),MONTH($AX270)&lt;&gt;MONTH(BE$15)),
NETWORKDAYS.INTL($AW270,$AW270+_xlpm.DD,1,_xlpm.VD),
AND(MONTH($AW270)&lt;&gt;MONTH(BE$15),MONTH($AX270)=MONTH(BE$15)),
NETWORKDAYS.INTL(($AX270)-_xlpm.DD,$AX270,1,_xlpm.VD),
AND(MONTH($AW270)&lt;MONTH(BE$15),MONTH($AX270)&gt;MONTH(BE$15)),
NETWORKDAYS.INTL((EOMONTH(BE$15-1,1))-_xlpm.DD,EOMONTH(BE$15-1,1),1,_xlpm.VD),
AND(MONTH($AW270)=MONTH(BE$15),MONTH($AX270)=MONTH(BE$15)),
NETWORKDAYS.INTL($AW270,$AX270,1,_xlpm.VD)))),0)),
$DH270="месяц",
$DR270*BE270,
$DH270="неделя",
$DR270*BE270/7*(ROUNDUP((DAY(EOMONTH(BE$15,0)))/4,0))),
0)</f>
        <v/>
      </c>
      <c r="DY270" s="125">
        <f t="array" ref="DY270">
IFERROR(_xlfn.IFS(
$DH270="день_1",
$DR270*$BL270/($AX270-$AW270+1)*BF270*(DAY(EOMONTH(BF$15,0))),
$DH270="день_2",
$DR270/30*MAX(MIN($AX270,EOMONTH(BF$15,0))-MAX($AW270,BF$15)+1,),
$DH270="раб.день",
$DR270/30*(IFERROR(
_xlfn.LET(_xlpm.VD,
CHOOSE(
{1;2;3;4;5;6;7;8;9;10;11;12;13;14;15;16;17;18},
45658,45659,45660,45661,45662,45663,45664,45665,45711,45724,45778,45779,45785,45786,45820,45821,45965,46022),
_xlfn.LET(_xlpm.DD,
MAX(MIN($AX270,EOMONTH(BF$15,0))-MAX($AW270,BF$15),),
_xlfn.IFS(
AND(MONTH($AW270)=MONTH(BF$15),MONTH($AX270)&lt;&gt;MONTH(BF$15)),
NETWORKDAYS.INTL($AW270,$AW270+_xlpm.DD,1,_xlpm.VD),
AND(MONTH($AW270)&lt;&gt;MONTH(BF$15),MONTH($AX270)=MONTH(BF$15)),
NETWORKDAYS.INTL(($AX270)-_xlpm.DD,$AX270,1,_xlpm.VD),
AND(MONTH($AW270)&lt;MONTH(BF$15),MONTH($AX270)&gt;MONTH(BF$15)),
NETWORKDAYS.INTL((EOMONTH(BF$15-1,1))-_xlpm.DD,EOMONTH(BF$15-1,1),1,_xlpm.VD),
AND(MONTH($AW270)=MONTH(BF$15),MONTH($AX270)=MONTH(BF$15)),
NETWORKDAYS.INTL($AW270,$AX270,1,_xlpm.VD)))),0)),
$DH270="месяц",
$DR270*BF270,
$DH270="неделя",
$DR270*BF270/7*(ROUNDUP((DAY(EOMONTH(BF$15,0)))/4,0))),
0)</f>
        <v/>
      </c>
      <c r="DZ270" s="125">
        <f t="array" ref="DZ270">
IFERROR(_xlfn.IFS(
$DH270="день_1",
$DR270*$BL270/($AX270-$AW270+1)*BG270*(DAY(EOMONTH(BG$15,0))),
$DH270="день_2",
$DR270/30*MAX(MIN($AX270,EOMONTH(BG$15,0))-MAX($AW270,BG$15)+1,),
$DH270="раб.день",
$DR270/30*(IFERROR(
_xlfn.LET(_xlpm.VD,
CHOOSE(
{1;2;3;4;5;6;7;8;9;10;11;12;13;14;15;16;17;18},
45658,45659,45660,45661,45662,45663,45664,45665,45711,45724,45778,45779,45785,45786,45820,45821,45965,46022),
_xlfn.LET(_xlpm.DD,
MAX(MIN($AX270,EOMONTH(BG$15,0))-MAX($AW270,BG$15),),
_xlfn.IFS(
AND(MONTH($AW270)=MONTH(BG$15),MONTH($AX270)&lt;&gt;MONTH(BG$15)),
NETWORKDAYS.INTL($AW270,$AW270+_xlpm.DD,1,_xlpm.VD),
AND(MONTH($AW270)&lt;&gt;MONTH(BG$15),MONTH($AX270)=MONTH(BG$15)),
NETWORKDAYS.INTL(($AX270)-_xlpm.DD,$AX270,1,_xlpm.VD),
AND(MONTH($AW270)&lt;MONTH(BG$15),MONTH($AX270)&gt;MONTH(BG$15)),
NETWORKDAYS.INTL((EOMONTH(BG$15-1,1))-_xlpm.DD,EOMONTH(BG$15-1,1),1,_xlpm.VD),
AND(MONTH($AW270)=MONTH(BG$15),MONTH($AX270)=MONTH(BG$15)),
NETWORKDAYS.INTL($AW270,$AX270,1,_xlpm.VD)))),0)),
$DH270="месяц",
$DR270*BG270,
$DH270="неделя",
$DR270*BG270/7*(ROUNDUP((DAY(EOMONTH(BG$15,0)))/4,0))),
0)</f>
        <v/>
      </c>
      <c r="EA270" s="125">
        <f t="array" ref="EA270">
IFERROR(_xlfn.IFS(
$DH270="день_1",
$DR270*$BL270/($AX270-$AW270+1)*BH270*(DAY(EOMONTH(BH$15,0))),
$DH270="день_2",
$DR270/30*MAX(MIN($AX270,EOMONTH(BH$15,0))-MAX($AW270,BH$15)+1,),
$DH270="раб.день",
$DR270/30*(IFERROR(
_xlfn.LET(_xlpm.VD,
CHOOSE(
{1;2;3;4;5;6;7;8;9;10;11;12;13;14;15;16;17;18},
45658,45659,45660,45661,45662,45663,45664,45665,45711,45724,45778,45779,45785,45786,45820,45821,45965,46022),
_xlfn.LET(_xlpm.DD,
MAX(MIN($AX270,EOMONTH(BH$15,0))-MAX($AW270,BH$15),),
_xlfn.IFS(
AND(MONTH($AW270)=MONTH(BH$15),MONTH($AX270)&lt;&gt;MONTH(BH$15)),
NETWORKDAYS.INTL($AW270,$AW270+_xlpm.DD,1,_xlpm.VD),
AND(MONTH($AW270)&lt;&gt;MONTH(BH$15),MONTH($AX270)=MONTH(BH$15)),
NETWORKDAYS.INTL(($AX270)-_xlpm.DD,$AX270,1,_xlpm.VD),
AND(MONTH($AW270)&lt;MONTH(BH$15),MONTH($AX270)&gt;MONTH(BH$15)),
NETWORKDAYS.INTL((EOMONTH(BH$15-1,1))-_xlpm.DD,EOMONTH(BH$15-1,1),1,_xlpm.VD),
AND(MONTH($AW270)=MONTH(BH$15),MONTH($AX270)=MONTH(BH$15)),
NETWORKDAYS.INTL($AW270,$AX270,1,_xlpm.VD)))),0)),
$DH270="месяц",
$DR270*BH270,
$DH270="неделя",
$DR270*BH270/7*(ROUNDUP((DAY(EOMONTH(BH$15,0)))/4,0))),
0)</f>
        <v/>
      </c>
      <c r="EB270" s="125">
        <f t="array" ref="EB270">
IFERROR(_xlfn.IFS(
$DH270="день_1",
$DR270*$BL270/($AX270-$AW270+1)*BI270*(DAY(EOMONTH(BI$15,0))),
$DH270="день_2",
$DR270/30*MAX(MIN($AX270,EOMONTH(BI$15,0))-MAX($AW270,BI$15)+1,),
$DH270="раб.день",
$DR270/30*(IFERROR(
_xlfn.LET(_xlpm.VD,
CHOOSE(
{1;2;3;4;5;6;7;8;9;10;11;12;13;14;15;16;17;18},
45658,45659,45660,45661,45662,45663,45664,45665,45711,45724,45778,45779,45785,45786,45820,45821,45965,46022),
_xlfn.LET(_xlpm.DD,
MAX(MIN($AX270,EOMONTH(BI$15,0))-MAX($AW270,BI$15),),
_xlfn.IFS(
AND(MONTH($AW270)=MONTH(BI$15),MONTH($AX270)&lt;&gt;MONTH(BI$15)),
NETWORKDAYS.INTL($AW270,$AW270+_xlpm.DD,1,_xlpm.VD),
AND(MONTH($AW270)&lt;&gt;MONTH(BI$15),MONTH($AX270)=MONTH(BI$15)),
NETWORKDAYS.INTL(($AX270)-_xlpm.DD,$AX270,1,_xlpm.VD),
AND(MONTH($AW270)&lt;MONTH(BI$15),MONTH($AX270)&gt;MONTH(BI$15)),
NETWORKDAYS.INTL((EOMONTH(BI$15-1,1))-_xlpm.DD,EOMONTH(BI$15-1,1),1,_xlpm.VD),
AND(MONTH($AW270)=MONTH(BI$15),MONTH($AX270)=MONTH(BI$15)),
NETWORKDAYS.INTL($AW270,$AX270,1,_xlpm.VD)))),0)),
$DH270="месяц",
$DR270*BI270,
$DH270="неделя",
$DR270*BI270/7*(ROUNDUP((DAY(EOMONTH(BI$15,0)))/4,0))),
0)</f>
        <v/>
      </c>
      <c r="EC270" s="125">
        <f t="array" ref="EC270">
IFERROR(_xlfn.IFS(
$DH270="день_1",
$DR270*$BL270/($AX270-$AW270+1)*BJ270*(DAY(EOMONTH(BJ$15,0))),
$DH270="день_2",
$DR270/30*MAX(MIN($AX270,EOMONTH(BJ$15,0))-MAX($AW270,BJ$15)+1,),
$DH270="раб.день",
$DR270/30*(IFERROR(
_xlfn.LET(_xlpm.VD,
CHOOSE(
{1;2;3;4;5;6;7;8;9;10;11;12;13;14;15;16;17;18},
45658,45659,45660,45661,45662,45663,45664,45665,45711,45724,45778,45779,45785,45786,45820,45821,45965,46022),
_xlfn.LET(_xlpm.DD,
MAX(MIN($AX270,EOMONTH(BJ$15,0))-MAX($AW270,BJ$15),),
_xlfn.IFS(
AND(MONTH($AW270)=MONTH(BJ$15),MONTH($AX270)&lt;&gt;MONTH(BJ$15)),
NETWORKDAYS.INTL($AW270,$AW270+_xlpm.DD,1,_xlpm.VD),
AND(MONTH($AW270)&lt;&gt;MONTH(BJ$15),MONTH($AX270)=MONTH(BJ$15)),
NETWORKDAYS.INTL(($AX270)-_xlpm.DD,$AX270,1,_xlpm.VD),
AND(MONTH($AW270)&lt;MONTH(BJ$15),MONTH($AX270)&gt;MONTH(BJ$15)),
NETWORKDAYS.INTL((EOMONTH(BJ$15-1,1))-_xlpm.DD,EOMONTH(BJ$15-1,1),1,_xlpm.VD),
AND(MONTH($AW270)=MONTH(BJ$15),MONTH($AX270)=MONTH(BJ$15)),
NETWORKDAYS.INTL($AW270,$AX270,1,_xlpm.VD)))),0)),
$DH270="месяц",
$DR270*BJ270,
$DH270="неделя",
$DR270*BJ270/7*(ROUNDUP((DAY(EOMONTH(BJ$15,0)))/4,0))),
0)</f>
        <v/>
      </c>
      <c r="ED270" s="125">
        <f t="array" ref="ED270">
IFERROR(_xlfn.IFS(
$DH270="день_1",
$DR270*$BL270/($AX270-$AW270+1)*BK270*(DAY(EOMONTH(BK$15,0))),
$DH270="день_2",
$DR270/30*MAX(MIN($AX270,EOMONTH(BK$15,0))-MAX($AW270,BK$15)+1,),
$DH270="раб.день",
$DR270/30*(IFERROR(
_xlfn.LET(_xlpm.VD,
CHOOSE(
{1;2;3;4;5;6;7;8;9;10;11;12;13;14;15;16;17;18},
45658,45659,45660,45661,45662,45663,45664,45665,45711,45724,45778,45779,45785,45786,45820,45821,45965,46022),
_xlfn.LET(_xlpm.DD,
MAX(MIN($AX270,EOMONTH(BK$15,0))-MAX($AW270,BK$15),),
_xlfn.IFS(
AND(MONTH($AW270)=MONTH(BK$15),MONTH($AX270)&lt;&gt;MONTH(BK$15)),
NETWORKDAYS.INTL($AW270,$AW270+_xlpm.DD,1,_xlpm.VD),
AND(MONTH($AW270)&lt;&gt;MONTH(BK$15),MONTH($AX270)=MONTH(BK$15)),
NETWORKDAYS.INTL(($AX270)-_xlpm.DD,$AX270,1,_xlpm.VD),
AND(MONTH($AW270)&lt;MONTH(BK$15),MONTH($AX270)&gt;MONTH(BK$15)),
NETWORKDAYS.INTL((EOMONTH(BK$15-1,1))-_xlpm.DD,EOMONTH(BK$15-1,1),1,_xlpm.VD),
AND(MONTH($AW270)=MONTH(BK$15),MONTH($AX270)=MONTH(BK$15)),
NETWORKDAYS.INTL($AW270,$AX270,1,_xlpm.VD)))),0)),
$DH270="месяц",
$DR270*BK270,
$DH270="неделя",
$DR270*BK270/7*(ROUNDUP((DAY(EOMONTH(BK$15,0)))/4,0))),
0)</f>
        <v/>
      </c>
      <c r="EE270" s="125">
        <f>SUM($DS270,$DT270,$DU270,$DV270,$DW270,$DX270,$DY270,$DZ270,$EA270,$EB270,$EC270,$ED270)</f>
        <v/>
      </c>
      <c r="EF270" s="125">
        <f>IFERROR(ROUND($EE270*(1+$EP270),2),0)</f>
        <v/>
      </c>
      <c r="EG270" s="128" t="n">
        <v>1</v>
      </c>
      <c r="EH270" s="126" t="n">
        <v>0</v>
      </c>
      <c r="EI270" s="126">
        <f>ROUND(SUM($EH270:$EH270)*SUM($AB270:$AB270)*$EG270,2)</f>
        <v/>
      </c>
      <c r="EJ270" s="126">
        <f>ROUND($EI270*(1+$EP270),2)</f>
        <v/>
      </c>
      <c r="EK270" s="126" t="n">
        <v>0</v>
      </c>
      <c r="EL270" s="126">
        <f>ROUND(SUM($EK270:$EK270)*SUM($AB270:$AB270)*$EG270,2)</f>
        <v/>
      </c>
      <c r="EM270" s="126">
        <f>ROUND($EL270*(1+$EP270),2)</f>
        <v/>
      </c>
      <c r="EN270" s="126">
        <f>SUM($EE270,$EI270,$EL270)</f>
        <v/>
      </c>
      <c r="EO270" s="126">
        <f>SUM($EF270,$EJ270,$EM270)</f>
        <v/>
      </c>
      <c r="EP270" s="59" t="inlineStr">
        <is>
          <t>20%</t>
        </is>
      </c>
      <c r="EQ270" s="59" t="n"/>
      <c r="ER270" s="60">
        <f t="array" ref="ER270">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MATCH(ES270,
{"AMS";"RussOutdoor";"HD Outdoor";"Ingroup";"IQ";"Ledproduction";"LisChannel";"Logic";"Media-PPL";"NovikovTV | НовиковТВ";"SMA";"SOK";"КрокусТВ | CrocusTV | IndoorTV";"Сити";"ТЯК Москва"},
0)),"")</f>
        <v/>
      </c>
      <c r="ES270" s="60" t="n"/>
      <c r="ET270" s="60">
        <f t="array" ref="ET270">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MATCH(ES270,
{"AMS";"RussOutdoor";"HD Outdoor";"Ingroup";"IQ";"Ledproduction";"LisChannel";"Logic";"Media-PPL";"NovikovTV | НовиковТВ";"SMA";"SOK";"КрокусТВ | CrocusTV | IndoorTV";"Сити";"ТЯК Москва"},
0)),"")</f>
        <v/>
      </c>
      <c r="EU270" s="60" t="n"/>
      <c r="EV270" s="60" t="n"/>
      <c r="EX270" s="110">
        <f t="array" ref="EX270">
($AR270/30
+N("ТРАФИК ПЛОЩАДКИ"))*
(IFERROR(
_xlfn.LET(
_xlpm.GPR,
HLOOKUP($L270,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(MATCH($T270,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IF($Q270="цифровой",_xlpm.GPR/$AG270,_xlpm.GPR/60)),
0)
+N("DWELL TIME"))*
(IF($AB270=0,0,IF($AB270=1,0.3,IF($AB270=2,0.5,IF($AB270&gt;2,1))))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_xlfn.IFS($AC270="да",1.2,$AC270="нет",1)*
_xlfn.IFS($AD270="да",1.2,$AD270="нет",1)*
IF(R270="статический",1,1.2)*
$X270*
INDEX(
{1.2;1;1.2;1.2;1;1.2;1.2;1.2;1.2;1.2;1.2;1;1.2;1.2;1.2;1.2;1;1;1.2;1.2;1.2;1;1;1;1;1.2;1.2;1.2;1.2;1;1;1;1;1.2;1.2;1.2;1.2;1.2;1.2;1.2;1.2;1;1;1.2;1;1;1;1;1.5;1;1;1.5;1.5;1.2},
MATCH($Q270,_xlpm.MI,0)))&gt;{0.02;0.04;0.06;0.1;0.2;0.4;0.6;0.8;1;2;4;6})),
{0;1;2;3;4;5;6;7;8;9;10;11;12},
0)))
+N("КОЭФФИЦИЕНТ КОНТАКТА"))))*
(_xlfn.IFS($X270&lt;0.1,$X270/1000,$X270&gt;25,5.2,AND($X270&gt;=0.1,$X270&lt;=25),(($X270*2+0.1)/10)*($X270/10)))*
IFERROR((_xlfn.LET(
_xlpm.MA,
{0;0.8;0.85;0.9;0.95;1},
_xlpm.MAA,
{0;1;2;3;4;5},
INDEX(_xlpm.MA,MATCH(SUMPRODUCT(--((IF(ROUND(_xlpm.MAA,1)&gt;5,5,ROUND($AB270,1)))&gt;{0;1;2;3;4;5})),_xlpm.MAA,0)))
+N("КОЭФФИЦИЕНТ КОЛ-ВО КОНСТРУКЦИЙ")),1)*
$AB270,0))*
(IF($Q270="цифровой",$AG270/15*$AI270,1)
+N("ДЛЯ ЦИФРЫ"))</f>
        <v/>
      </c>
      <c r="EY270" s="110">
        <f>IFERROR(EX270*AY270,0)</f>
        <v/>
      </c>
      <c r="EZ270" s="131">
        <f>IFERROR(DP270/EY270*1000,0)</f>
        <v/>
      </c>
      <c r="FA270" s="112">
        <f>IFERROR(FC270/FB270,0)</f>
        <v/>
      </c>
      <c r="FB270" s="112">
        <f>IFERROR((FC270/(EY270/FF270*#REF!))*0.825,0)</f>
        <v/>
      </c>
      <c r="FC270" s="112">
        <f>IFERROR(((EX270*30/AR270)*100)/30,0)</f>
        <v/>
      </c>
      <c r="FD270" s="112">
        <f>IFERROR(EY270/G270*100%,0)</f>
        <v/>
      </c>
      <c r="FE270" s="112">
        <f>IFERROR(FD270/FC270*100%,0)</f>
        <v/>
      </c>
      <c r="FF270" s="110">
        <f>IFERROR(AR270/30*AY270,0)</f>
        <v/>
      </c>
    </row>
    <row r="271" ht="13" customHeight="1">
      <c r="A271" s="59" t="n"/>
      <c r="B271" s="60" t="n"/>
      <c r="C271" s="60" t="n"/>
      <c r="D271" s="60">
        <f t="array" ref="D271">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MATCH($E271,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71" s="60">
        <f t="array" ref="E271">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MATCH($F271,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71" s="60" t="inlineStr"/>
      <c r="G271" s="60" t="n"/>
      <c r="H271" s="60">
        <f t="array" ref="H271">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MATCH($I271,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71" s="60" t="n"/>
      <c r="J271" s="60" t="n"/>
      <c r="K271" s="60" t="n"/>
      <c r="L271" s="60" t="n"/>
      <c r="M271" s="60" t="n"/>
      <c r="N271" s="60" t="n"/>
      <c r="O271" s="60" t="n"/>
      <c r="P271" s="60">
        <f t="array" ref="P271">
_xlfn.IFS(
ISNUMBER(MATCH($Q271,{"шелфбаннер","разделитель","монетница","чековая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ISNUMBER(MATCH($Q271,{"LED/LCD","видеокулер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ISNUMBER(MATCH($Q271,{"автомобиль","машина","выставочное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ISNUMBER(MATCH($Q271,{"билборд","лифтовая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ISNUMBER(MATCH($Q271,{"навигация","подвесной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ISNUMBER(MATCH($Q271,{"движущаяся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ISNUMBER(MATCH($Q271,{"каталог","журнал"},)),
"Пресса",
$Q271="","")</f>
        <v/>
      </c>
      <c r="Q271" s="60" t="n"/>
      <c r="R271" s="60">
        <f t="array" ref="R271">
IFERROR(
_xlfn.IFS(
OR(ISNUMBER(MATCH($Q271,{"экспозиция","макет","стенд","автостенд","авто стенд","выставочное пространство","выставочные стенды","модульные выставочные стенды","3Д конструкция","3D конструкция"},)),P271="Экспонирование"),
"нестандартный",
ISNUMBER(MATCH($Q271,{"скроллер","призматрон"},)),
"динамический",
$P271="Видео",
"цифровой",
OR($P271="Пресса",$P271="Щит",$P271="POSm",$P271="Подвес",$P271="Брендирование/оклейка"),
"статический"),"")</f>
        <v/>
      </c>
      <c r="S271" s="59" t="n"/>
      <c r="T271" s="60" t="n"/>
      <c r="U271" s="60" t="n"/>
      <c r="V271" s="60">
        <f>
IF(P271="Видео",
"цифровой постер/ролик",
IF(ISNUMBER(MATCH(Q271,{"короб световой","короб световой | лайтбокс","короб световой | кристалайт","лайтбокс","лайт бокс","кристалайт","LB","lightbox"},)),
"бэклит",
IF(P271="Брендирование/оклейка",
"перфарированная пленка/самоклейка",
IF(P271="Экспонирование",
"под запрос",
IF(P271="Подвес",
"баннер/ткань",
"")))))</f>
        <v/>
      </c>
      <c r="W271" s="59" t="n"/>
      <c r="X271" s="59" t="n"/>
      <c r="Y271" s="59" t="n"/>
      <c r="Z271" s="61" t="n"/>
      <c r="AA271" s="61" t="n"/>
      <c r="AB271" s="61">
        <f>IF(BL271&gt;0,Z271,0)</f>
        <v/>
      </c>
      <c r="AC271" s="59" t="n"/>
      <c r="AD271" s="59" t="n"/>
      <c r="AE271" s="59" t="n"/>
      <c r="AF271" s="59" t="n"/>
      <c r="AG271" s="59" t="n"/>
      <c r="AH271" s="59" t="n"/>
      <c r="AI271" s="59" t="n"/>
      <c r="AJ271" s="59" t="n"/>
      <c r="AK271" s="59" t="n"/>
      <c r="AL271" s="62">
        <f>IFERROR(IF(OR(R271="статический",R271="динамический",R271="нестандартный",R271="",R271=""),"-",IF(AND(AH271="-",AI271="-"),"-",AK271*3600/AH271*AI271)),"-")</f>
        <v/>
      </c>
      <c r="AM271" s="62">
        <f>IFERROR(IF(OR(R271="статический",R271="динамический",R271="",R271="", R271="BTL",R271="нестандартный"),"-",AG271*AI271*AL271/60),"-")</f>
        <v/>
      </c>
      <c r="AN271" s="63">
        <f>IFERROR(IF(AH271="","-",AG271*AI271/AH271),"-")</f>
        <v/>
      </c>
      <c r="AO271" s="59">
        <f>IFERROR(IF(OR($R271="статический",$R271="динамический",$R271="",$R271="",$R271="BTL",$R271="нестандартный"),"-",$AL271*$AY271),"-")</f>
        <v/>
      </c>
      <c r="AP271" s="62">
        <f>IFERROR(IF(OR($R271="статический",$R271="динамический",$R271="",$R271="",$R271="BTL",$R271="нестандартный"),"-",$AM271*AY271),"-")</f>
        <v/>
      </c>
      <c r="AQ271" s="64" t="n"/>
      <c r="AR271" s="61" t="n"/>
      <c r="AS271" s="61" t="n"/>
      <c r="AT271" s="61" t="n"/>
      <c r="AU271" s="65" t="n"/>
      <c r="AV271" s="124">
        <f>IFERROR(DR271/AT271*1000,"n/a")</f>
        <v/>
      </c>
      <c r="AW271" s="67" t="n"/>
      <c r="AX271" s="67" t="n"/>
      <c r="AY271" s="43">
        <f>IFERROR(IF(OR($AW271="",$AX271=""),"",_xlfn.DAYS($AX271+1,$AW271)),"")</f>
        <v/>
      </c>
      <c r="AZ271" s="68">
        <f t="array" ref="AZ271">
_xlfn.LET(_xlpm.COEFF,
IF($AW271+$AX271=0,0,IF(MAX(MIN($AX271,EOMONTH(AZ$15,0))-MAX($AW271,AZ$15)+1,)&gt;0,1,0)),
_xlfn.IFS(
$ES271="LisChannel",
_xlpm.COEFF*
INDEX({1;1;1.2;1.2;1;1;1;1;1.2;1.2;1.2;1.2},
MATCH(MONTH(AZ$15),
{1,2,3,4,5,6,7,8,9,10,11,12})),
CONCATENATE($ES271," ",$L271)="RussOutdoor метро",
_xlpm.COEFF*
INDEX({0.8;0.9;1.1;1.1;1;1;1;1;1.1;1.1;1.1;1.1},
MATCH(MONTH(AZ$15),
{1,2,3,4,5,6,7,8,9,10,11,12})),
$ES271&lt;&gt;"LisChannel",
_xlpm.COEFF,
$ES271&lt;&gt;"RussOutdoor",
_xlpm.COEFF))</f>
        <v/>
      </c>
      <c r="BA271" s="68">
        <f t="array" ref="BA271">
_xlfn.LET(_xlpm.COEFF,
IF($AW271+$AX271=0,0,IF(MAX(MIN($AX271,EOMONTH(BA$15,0))-MAX($AW271,BA$15)+1,)&gt;0,1,0)),
_xlfn.IFS(
$ES271="LisChannel",
_xlpm.COEFF*
INDEX({1;1;1.2;1.2;1;1;1;1;1.2;1.2;1.2;1.2},
MATCH(MONTH(BA$15),
{1,2,3,4,5,6,7,8,9,10,11,12})),
CONCATENATE($ES271," ",$L271)="RussOutdoor метро",
_xlpm.COEFF*
INDEX({0.8;0.9;1.1;1.1;1;1;1;1;1.1;1.1;1.1;1.1},
MATCH(MONTH(BA$15),
{1,2,3,4,5,6,7,8,9,10,11,12})),
$ES271&lt;&gt;"LisChannel",
_xlpm.COEFF,
$ES271&lt;&gt;"RussOutdoor",
_xlpm.COEFF))</f>
        <v/>
      </c>
      <c r="BB271" s="68">
        <f t="array" ref="BB271">
_xlfn.LET(_xlpm.COEFF,
IF($AW271+$AX271=0,0,IF(MAX(MIN($AX271,EOMONTH(BB$15,0))-MAX($AW271,BB$15)+1,)&gt;0,1,0)),
_xlfn.IFS(
$ES271="LisChannel",
_xlpm.COEFF*
INDEX({1;1;1.2;1.2;1;1;1;1;1.2;1.2;1.2;1.2},
MATCH(MONTH(BB$15),
{1,2,3,4,5,6,7,8,9,10,11,12})),
CONCATENATE($ES271," ",$L271)="RussOutdoor метро",
_xlpm.COEFF*
INDEX({0.8;0.9;1.1;1.1;1;1;1;1;1.1;1.1;1.1;1.1},
MATCH(MONTH(BB$15),
{1,2,3,4,5,6,7,8,9,10,11,12})),
$ES271&lt;&gt;"LisChannel",
_xlpm.COEFF,
$ES271&lt;&gt;"RussOutdoor",
_xlpm.COEFF))</f>
        <v/>
      </c>
      <c r="BC271" s="68">
        <f t="array" ref="BC271">
_xlfn.LET(_xlpm.COEFF,
IF($AW271+$AX271=0,0,IF(MAX(MIN($AX271,EOMONTH(BC$15,0))-MAX($AW271,BC$15)+1,)&gt;0,1,0)),
_xlfn.IFS(
$ES271="LisChannel",
_xlpm.COEFF*
INDEX({1;1;1.2;1.2;1;1;1;1;1.2;1.2;1.2;1.2},
MATCH(MONTH(BC$15),
{1,2,3,4,5,6,7,8,9,10,11,12})),
CONCATENATE($ES271," ",$L271)="RussOutdoor метро",
_xlpm.COEFF*
INDEX({0.8;0.9;1.1;1.1;1;1;1;1;1.1;1.1;1.1;1.1},
MATCH(MONTH(BC$15),
{1,2,3,4,5,6,7,8,9,10,11,12})),
$ES271&lt;&gt;"LisChannel",
_xlpm.COEFF,
$ES271&lt;&gt;"RussOutdoor",
_xlpm.COEFF))</f>
        <v/>
      </c>
      <c r="BD271" s="68">
        <f t="array" ref="BD271">
_xlfn.LET(_xlpm.COEFF,
IF($AW271+$AX271=0,0,IF(MAX(MIN($AX271,EOMONTH(BD$15,0))-MAX($AW271,BD$15)+1,)&gt;0,1,0)),
_xlfn.IFS(
$ES271="LisChannel",
_xlpm.COEFF*
INDEX({1;1;1.2;1.2;1;1;1;1;1.2;1.2;1.2;1.2},
MATCH(MONTH(BD$15),
{1,2,3,4,5,6,7,8,9,10,11,12})),
CONCATENATE($ES271," ",$L271)="RussOutdoor метро",
_xlpm.COEFF*
INDEX({0.8;0.9;1.1;1.1;1;1;1;1;1.1;1.1;1.1;1.1},
MATCH(MONTH(BD$15),
{1,2,3,4,5,6,7,8,9,10,11,12})),
$ES271&lt;&gt;"LisChannel",
_xlpm.COEFF,
$ES271&lt;&gt;"RussOutdoor",
_xlpm.COEFF))</f>
        <v/>
      </c>
      <c r="BE271" s="68">
        <f t="array" ref="BE271">
_xlfn.LET(_xlpm.COEFF,
IF($AW271+$AX271=0,0,IF(MAX(MIN($AX271,EOMONTH(BE$15,0))-MAX($AW271,BE$15)+1,)&gt;0,1,0)),
_xlfn.IFS(
$ES271="LisChannel",
_xlpm.COEFF*
INDEX({1;1;1.2;1.2;1;1;1;1;1.2;1.2;1.2;1.2},
MATCH(MONTH(BE$15),
{1,2,3,4,5,6,7,8,9,10,11,12})),
CONCATENATE($ES271," ",$L271)="RussOutdoor метро",
_xlpm.COEFF*
INDEX({0.8;0.9;1.1;1.1;1;1;1;1;1.1;1.1;1.1;1.1},
MATCH(MONTH(BE$15),
{1,2,3,4,5,6,7,8,9,10,11,12})),
$ES271&lt;&gt;"LisChannel",
_xlpm.COEFF,
$ES271&lt;&gt;"RussOutdoor",
_xlpm.COEFF))</f>
        <v/>
      </c>
      <c r="BF271" s="68">
        <f t="array" ref="BF271">
_xlfn.LET(_xlpm.COEFF,
IF($AW271+$AX271=0,0,IF(MAX(MIN($AX271,EOMONTH(BF$15,0))-MAX($AW271,BF$15)+1,)&gt;0,1,0)),
_xlfn.IFS(
$ES271="LisChannel",
_xlpm.COEFF*
INDEX({1;1;1.2;1.2;1;1;1;1;1.2;1.2;1.2;1.2},
MATCH(MONTH(BF$15),
{1,2,3,4,5,6,7,8,9,10,11,12})),
CONCATENATE($ES271," ",$L271)="RussOutdoor метро",
_xlpm.COEFF*
INDEX({0.8;0.9;1.1;1.1;1;1;1;1;1.1;1.1;1.1;1.1},
MATCH(MONTH(BF$15),
{1,2,3,4,5,6,7,8,9,10,11,12})),
$ES271&lt;&gt;"LisChannel",
_xlpm.COEFF,
$ES271&lt;&gt;"RussOutdoor",
_xlpm.COEFF))</f>
        <v/>
      </c>
      <c r="BG271" s="68">
        <f t="array" ref="BG271">
_xlfn.LET(_xlpm.COEFF,
IF($AW271+$AX271=0,0,IF(MAX(MIN($AX271,EOMONTH(BG$15,0))-MAX($AW271,BG$15)+1,)&gt;0,1,0)),
_xlfn.IFS(
$ES271="LisChannel",
_xlpm.COEFF*
INDEX({1;1;1.2;1.2;1;1;1;1;1.2;1.2;1.2;1.2},
MATCH(MONTH(BG$15),
{1,2,3,4,5,6,7,8,9,10,11,12})),
CONCATENATE($ES271," ",$L271)="RussOutdoor метро",
_xlpm.COEFF*
INDEX({0.8;0.9;1.1;1.1;1;1;1;1;1.1;1.1;1.1;1.1},
MATCH(MONTH(BG$15),
{1,2,3,4,5,6,7,8,9,10,11,12})),
$ES271&lt;&gt;"LisChannel",
_xlpm.COEFF,
$ES271&lt;&gt;"RussOutdoor",
_xlpm.COEFF))</f>
        <v/>
      </c>
      <c r="BH271" s="68">
        <f t="array" ref="BH271">
_xlfn.LET(_xlpm.COEFF,
IF($AW271+$AX271=0,0,IF(MAX(MIN($AX271,EOMONTH(BH$15,0))-MAX($AW271,BH$15)+1,)&gt;0,1,0)),
_xlfn.IFS(
$ES271="LisChannel",
_xlpm.COEFF*
INDEX({1;1;1.2;1.2;1;1;1;1;1.2;1.2;1.2;1.2},
MATCH(MONTH(BH$15),
{1,2,3,4,5,6,7,8,9,10,11,12})),
CONCATENATE($ES271," ",$L271)="RussOutdoor метро",
_xlpm.COEFF*
INDEX({0.8;0.9;1.1;1.1;1;1;1;1;1.1;1.1;1.1;1.1},
MATCH(MONTH(BH$15),
{1,2,3,4,5,6,7,8,9,10,11,12})),
$ES271&lt;&gt;"LisChannel",
_xlpm.COEFF,
$ES271&lt;&gt;"RussOutdoor",
_xlpm.COEFF))</f>
        <v/>
      </c>
      <c r="BI271" s="68">
        <f t="array" ref="BI271">
_xlfn.LET(_xlpm.COEFF,
IF($AW271+$AX271=0,0,IF(MAX(MIN($AX271,EOMONTH(BI$15,0))-MAX($AW271,BI$15)+1,)&gt;0,1,0)),
_xlfn.IFS(
$ES271="LisChannel",
_xlpm.COEFF*
INDEX({1;1;1.2;1.2;1;1;1;1;1.2;1.2;1.2;1.2},
MATCH(MONTH(BI$15),
{1,2,3,4,5,6,7,8,9,10,11,12})),
CONCATENATE($ES271," ",$L271)="RussOutdoor метро",
_xlpm.COEFF*
INDEX({0.8;0.9;1.1;1.1;1;1;1;1;1.1;1.1;1.1;1.1},
MATCH(MONTH(BI$15),
{1,2,3,4,5,6,7,8,9,10,11,12})),
$ES271&lt;&gt;"LisChannel",
_xlpm.COEFF,
$ES271&lt;&gt;"RussOutdoor",
_xlpm.COEFF))</f>
        <v/>
      </c>
      <c r="BJ271" s="68">
        <f t="array" ref="BJ271">
_xlfn.LET(_xlpm.COEFF,
IF($AW271+$AX271=0,0,IF(MAX(MIN($AX271,EOMONTH(BJ$15,0))-MAX($AW271,BJ$15)+1,)&gt;0,1,0)),
_xlfn.IFS(
$ES271="LisChannel",
_xlpm.COEFF*
INDEX({1;1;1.2;1.2;1;1;1;1;1.2;1.2;1.2;1.2},
MATCH(MONTH(BJ$15),
{1,2,3,4,5,6,7,8,9,10,11,12})),
CONCATENATE($ES271," ",$L271)="RussOutdoor метро",
_xlpm.COEFF*
INDEX({0.8;0.9;1.1;1.1;1;1;1;1;1.1;1.1;1.1;1.1},
MATCH(MONTH(BJ$15),
{1,2,3,4,5,6,7,8,9,10,11,12})),
$ES271&lt;&gt;"LisChannel",
_xlpm.COEFF,
$ES271&lt;&gt;"RussOutdoor",
_xlpm.COEFF))</f>
        <v/>
      </c>
      <c r="BK271" s="68">
        <f t="array" ref="BK271">
_xlfn.LET(_xlpm.COEFF,
IF($AW271+$AX271=0,0,IF(MAX(MIN($AX271,EOMONTH(BK$15,0))-MAX($AW271,BK$15)+1,)&gt;0,1,0)),
_xlfn.IFS(
$ES271="LisChannel",
_xlpm.COEFF*
INDEX({1;1;1.2;1.2;1;1;1;1;1.2;1.2;1.2;1.2},
MATCH(MONTH(BK$15),
{1,2,3,4,5,6,7,8,9,10,11,12})),
CONCATENATE($ES271," ",$L271)="RussOutdoor метро",
_xlpm.COEFF*
INDEX({0.8;0.9;1.1;1.1;1;1;1;1;1.1;1.1;1.1;1.1},
MATCH(MONTH(BK$15),
{1,2,3,4,5,6,7,8,9,10,11,12})),
$ES271&lt;&gt;"LisChannel",
_xlpm.COEFF,
$ES271&lt;&gt;"RussOutdoor",
_xlpm.COEFF))</f>
        <v/>
      </c>
      <c r="BL271" s="62">
        <f>COUNTIFS($AZ271:$BK271,"&gt;0")</f>
        <v/>
      </c>
      <c r="BM271" s="65" t="n"/>
      <c r="BN271" s="125">
        <f>$DJ271</f>
        <v/>
      </c>
      <c r="BO271" s="63">
        <f>$DQ271</f>
        <v/>
      </c>
      <c r="BP271" s="125">
        <f>
IFERROR(
IF($BL271=0,0,
$BN271*(1-$BO271)),
0)</f>
        <v/>
      </c>
      <c r="BQ271" s="125">
        <f t="array" ref="BQ271">
IFERROR(
_xlfn.IFS(
$DH271="день_1",
$BP271*$BL271/($AX271-$AW271+1)*AZ271*(DAY(EOMONTH(AZ$15,0))),
$DH271="день_2",
$BP271/30*MAX(MIN($AX271,EOMONTH(AZ$15,0))-MAX($AW271,AZ$15)+1,),
$DH271="раб.день",
$BP271/30*(IFERROR(
_xlfn.LET(_xlpm.VD,
CHOOSE(
{1;2;3;4;5;6;7;8;9;10;11;12;13;14;15;16;17;18},
45658,45659,45660,45661,45662,45663,45664,45665,45711,45724,45778,45779,45785,45786,45820,45821,45965,46022),
_xlfn.LET(_xlpm.DD,
MAX(MIN($AX271,EOMONTH(AZ$15,0))-MAX($AW271,AZ$15),),
_xlfn.IFS(
AND(MONTH($AW271)=MONTH(AZ$15),MONTH($AX271)&lt;&gt;MONTH(AZ$15)),
NETWORKDAYS.INTL($AW271,$AW271+_xlpm.DD,1,_xlpm.VD),
AND(MONTH($AW271)&lt;&gt;MONTH(AZ$15),MONTH($AX271)=MONTH(AZ$15)),
NETWORKDAYS.INTL(($AX271)-_xlpm.DD,$AX271,1,_xlpm.VD),
AND(MONTH($AW271)&lt;MONTH(AZ$15),MONTH($AX271)&gt;MONTH(AZ$15)),
NETWORKDAYS.INTL((EOMONTH(AZ$15-1,1))-_xlpm.DD,EOMONTH(AZ$15-1,1),1,_xlpm.VD),
AND(MONTH($AW271)=MONTH(AZ$15),MONTH($AX271)=MONTH(AZ$15)),
NETWORKDAYS.INTL($AW271,$AX271,1,_xlpm.VD)))),0)),
$DH271="месяц",
$BP271*AZ271,
$DH271="неделя",
$BP271*AZ271/7*(ROUNDUP((DAY(EOMONTH(AZ$15,0)))/4,0))),
0)</f>
        <v/>
      </c>
      <c r="BR271" s="125">
        <f t="array" ref="BR271">
IFERROR(
_xlfn.IFS(
$DH271="день_1",
$BP271*$BL271/($AX271-$AW271+1)*BA271*(DAY(EOMONTH(BA$15,0))),
$DH271="день_2",
$BP271/30*MAX(MIN($AX271,EOMONTH(BA$15,0))-MAX($AW271,BA$15)+1,),
$DH271="раб.день",
$BP271/30*(IFERROR(
_xlfn.LET(_xlpm.VD,
CHOOSE(
{1;2;3;4;5;6;7;8;9;10;11;12;13;14;15;16;17;18},
45658,45659,45660,45661,45662,45663,45664,45665,45711,45724,45778,45779,45785,45786,45820,45821,45965,46022),
_xlfn.LET(_xlpm.DD,
MAX(MIN($AX271,EOMONTH(BA$15,0))-MAX($AW271,BA$15),),
_xlfn.IFS(
AND(MONTH($AW271)=MONTH(BA$15),MONTH($AX271)&lt;&gt;MONTH(BA$15)),
NETWORKDAYS.INTL($AW271,$AW271+_xlpm.DD,1,_xlpm.VD),
AND(MONTH($AW271)&lt;&gt;MONTH(BA$15),MONTH($AX271)=MONTH(BA$15)),
NETWORKDAYS.INTL(($AX271)-_xlpm.DD,$AX271,1,_xlpm.VD),
AND(MONTH($AW271)&lt;MONTH(BA$15),MONTH($AX271)&gt;MONTH(BA$15)),
NETWORKDAYS.INTL((EOMONTH(BA$15-1,1))-_xlpm.DD,EOMONTH(BA$15-1,1),1,_xlpm.VD),
AND(MONTH($AW271)=MONTH(BA$15),MONTH($AX271)=MONTH(BA$15)),
NETWORKDAYS.INTL($AW271,$AX271,1,_xlpm.VD)))),0)),
$DH271="месяц",
$BP271*BA271,
$DH271="неделя",
$BP271*BA271/7*(ROUNDUP((DAY(EOMONTH(BA$15,0)))/4,0))),
0)</f>
        <v/>
      </c>
      <c r="BS271" s="125">
        <f t="array" ref="BS271">
IFERROR(
_xlfn.IFS(
$DH271="день_1",
$BP271*$BL271/($AX271-$AW271+1)*BB271*(DAY(EOMONTH(BB$15,0))),
$DH271="день_2",
$BP271/30*MAX(MIN($AX271,EOMONTH(BB$15,0))-MAX($AW271,BB$15)+1,),
$DH271="раб.день",
$BP271/30*(IFERROR(
_xlfn.LET(_xlpm.VD,
CHOOSE(
{1;2;3;4;5;6;7;8;9;10;11;12;13;14;15;16;17;18},
45658,45659,45660,45661,45662,45663,45664,45665,45711,45724,45778,45779,45785,45786,45820,45821,45965,46022),
_xlfn.LET(_xlpm.DD,
MAX(MIN($AX271,EOMONTH(BB$15,0))-MAX($AW271,BB$15),),
_xlfn.IFS(
AND(MONTH($AW271)=MONTH(BB$15),MONTH($AX271)&lt;&gt;MONTH(BB$15)),
NETWORKDAYS.INTL($AW271,$AW271+_xlpm.DD,1,_xlpm.VD),
AND(MONTH($AW271)&lt;&gt;MONTH(BB$15),MONTH($AX271)=MONTH(BB$15)),
NETWORKDAYS.INTL(($AX271)-_xlpm.DD,$AX271,1,_xlpm.VD),
AND(MONTH($AW271)&lt;MONTH(BB$15),MONTH($AX271)&gt;MONTH(BB$15)),
NETWORKDAYS.INTL((EOMONTH(BB$15-1,1))-_xlpm.DD,EOMONTH(BB$15-1,1),1,_xlpm.VD),
AND(MONTH($AW271)=MONTH(BB$15),MONTH($AX271)=MONTH(BB$15)),
NETWORKDAYS.INTL($AW271,$AX271,1,_xlpm.VD)))),0)),
$DH271="месяц",
$BP271*BB271,
$DH271="неделя",
$BP271*BB271/7*(ROUNDUP((DAY(EOMONTH(BB$15,0)))/4,0))),
0)</f>
        <v/>
      </c>
      <c r="BT271" s="125">
        <f t="array" ref="BT271">
IFERROR(
_xlfn.IFS(
$DH271="день_1",
$BP271*$BL271/($AX271-$AW271+1)*BC271*(DAY(EOMONTH(BC$15,0))),
$DH271="день_2",
$BP271/30*MAX(MIN($AX271,EOMONTH(BC$15,0))-MAX($AW271,BC$15)+1,),
$DH271="раб.день",
$BP271/30*(IFERROR(
_xlfn.LET(_xlpm.VD,
CHOOSE(
{1;2;3;4;5;6;7;8;9;10;11;12;13;14;15;16;17;18},
45658,45659,45660,45661,45662,45663,45664,45665,45711,45724,45778,45779,45785,45786,45820,45821,45965,46022),
_xlfn.LET(_xlpm.DD,
MAX(MIN($AX271,EOMONTH(BC$15,0))-MAX($AW271,BC$15),),
_xlfn.IFS(
AND(MONTH($AW271)=MONTH(BC$15),MONTH($AX271)&lt;&gt;MONTH(BC$15)),
NETWORKDAYS.INTL($AW271,$AW271+_xlpm.DD,1,_xlpm.VD),
AND(MONTH($AW271)&lt;&gt;MONTH(BC$15),MONTH($AX271)=MONTH(BC$15)),
NETWORKDAYS.INTL(($AX271)-_xlpm.DD,$AX271,1,_xlpm.VD),
AND(MONTH($AW271)&lt;MONTH(BC$15),MONTH($AX271)&gt;MONTH(BC$15)),
NETWORKDAYS.INTL((EOMONTH(BC$15-1,1))-_xlpm.DD,EOMONTH(BC$15-1,1),1,_xlpm.VD),
AND(MONTH($AW271)=MONTH(BC$15),MONTH($AX271)=MONTH(BC$15)),
NETWORKDAYS.INTL($AW271,$AX271,1,_xlpm.VD)))),0)),
$DH271="месяц",
$BP271*BC271,
$DH271="неделя",
$BP271*BC271/7*(ROUNDUP((DAY(EOMONTH(BC$15,0)))/4,0))),
0)</f>
        <v/>
      </c>
      <c r="BU271" s="125">
        <f t="array" ref="BU271">
IFERROR(
_xlfn.IFS(
$DH271="день_1",
$BP271*$BL271/($AX271-$AW271+1)*BD271*(DAY(EOMONTH(BD$15,0))),
$DH271="день_2",
$BP271/30*MAX(MIN($AX271,EOMONTH(BD$15,0))-MAX($AW271,BD$15)+1,),
$DH271="раб.день",
$BP271/30*(IFERROR(
_xlfn.LET(_xlpm.VD,
CHOOSE(
{1;2;3;4;5;6;7;8;9;10;11;12;13;14;15;16;17;18},
45658,45659,45660,45661,45662,45663,45664,45665,45711,45724,45778,45779,45785,45786,45820,45821,45965,46022),
_xlfn.LET(_xlpm.DD,
MAX(MIN($AX271,EOMONTH(BD$15,0))-MAX($AW271,BD$15),),
_xlfn.IFS(
AND(MONTH($AW271)=MONTH(BD$15),MONTH($AX271)&lt;&gt;MONTH(BD$15)),
NETWORKDAYS.INTL($AW271,$AW271+_xlpm.DD,1,_xlpm.VD),
AND(MONTH($AW271)&lt;&gt;MONTH(BD$15),MONTH($AX271)=MONTH(BD$15)),
NETWORKDAYS.INTL(($AX271)-_xlpm.DD,$AX271,1,_xlpm.VD),
AND(MONTH($AW271)&lt;MONTH(BD$15),MONTH($AX271)&gt;MONTH(BD$15)),
NETWORKDAYS.INTL((EOMONTH(BD$15-1,1))-_xlpm.DD,EOMONTH(BD$15-1,1),1,_xlpm.VD),
AND(MONTH($AW271)=MONTH(BD$15),MONTH($AX271)=MONTH(BD$15)),
NETWORKDAYS.INTL($AW271,$AX271,1,_xlpm.VD)))),0)),
$DH271="месяц",
$BP271*BD271,
$DH271="неделя",
$BP271*BD271/7*(ROUNDUP((DAY(EOMONTH(BD$15,0)))/4,0))),
0)</f>
        <v/>
      </c>
      <c r="BV271" s="125">
        <f t="array" ref="BV271">
IFERROR(
_xlfn.IFS(
$DH271="день_1",
$BP271*$BL271/($AX271-$AW271+1)*BE271*(DAY(EOMONTH(BE$15,0))),
$DH271="день_2",
$BP271/30*MAX(MIN($AX271,EOMONTH(BE$15,0))-MAX($AW271,BE$15)+1,),
$DH271="раб.день",
$BP271/30*(IFERROR(
_xlfn.LET(_xlpm.VD,
CHOOSE(
{1;2;3;4;5;6;7;8;9;10;11;12;13;14;15;16;17;18},
45658,45659,45660,45661,45662,45663,45664,45665,45711,45724,45778,45779,45785,45786,45820,45821,45965,46022),
_xlfn.LET(_xlpm.DD,
MAX(MIN($AX271,EOMONTH(BE$15,0))-MAX($AW271,BE$15),),
_xlfn.IFS(
AND(MONTH($AW271)=MONTH(BE$15),MONTH($AX271)&lt;&gt;MONTH(BE$15)),
NETWORKDAYS.INTL($AW271,$AW271+_xlpm.DD,1,_xlpm.VD),
AND(MONTH($AW271)&lt;&gt;MONTH(BE$15),MONTH($AX271)=MONTH(BE$15)),
NETWORKDAYS.INTL(($AX271)-_xlpm.DD,$AX271,1,_xlpm.VD),
AND(MONTH($AW271)&lt;MONTH(BE$15),MONTH($AX271)&gt;MONTH(BE$15)),
NETWORKDAYS.INTL((EOMONTH(BE$15-1,1))-_xlpm.DD,EOMONTH(BE$15-1,1),1,_xlpm.VD),
AND(MONTH($AW271)=MONTH(BE$15),MONTH($AX271)=MONTH(BE$15)),
NETWORKDAYS.INTL($AW271,$AX271,1,_xlpm.VD)))),0)),
$DH271="месяц",
$BP271*BE271,
$DH271="неделя",
$BP271*BE271/7*(ROUNDUP((DAY(EOMONTH(BE$15,0)))/4,0))),
0)</f>
        <v/>
      </c>
      <c r="BW271" s="125">
        <f t="array" ref="BW271">
IFERROR(
_xlfn.IFS(
$DH271="день_1",
$BP271*$BL271/($AX271-$AW271+1)*BF271*(DAY(EOMONTH(BF$15,0))),
$DH271="день_2",
$BP271/30*MAX(MIN($AX271,EOMONTH(BF$15,0))-MAX($AW271,BF$15)+1,),
$DH271="раб.день",
$BP271/30*(IFERROR(
_xlfn.LET(_xlpm.VD,
CHOOSE(
{1;2;3;4;5;6;7;8;9;10;11;12;13;14;15;16;17;18},
45658,45659,45660,45661,45662,45663,45664,45665,45711,45724,45778,45779,45785,45786,45820,45821,45965,46022),
_xlfn.LET(_xlpm.DD,
MAX(MIN($AX271,EOMONTH(BF$15,0))-MAX($AW271,BF$15),),
_xlfn.IFS(
AND(MONTH($AW271)=MONTH(BF$15),MONTH($AX271)&lt;&gt;MONTH(BF$15)),
NETWORKDAYS.INTL($AW271,$AW271+_xlpm.DD,1,_xlpm.VD),
AND(MONTH($AW271)&lt;&gt;MONTH(BF$15),MONTH($AX271)=MONTH(BF$15)),
NETWORKDAYS.INTL(($AX271)-_xlpm.DD,$AX271,1,_xlpm.VD),
AND(MONTH($AW271)&lt;MONTH(BF$15),MONTH($AX271)&gt;MONTH(BF$15)),
NETWORKDAYS.INTL((EOMONTH(BF$15-1,1))-_xlpm.DD,EOMONTH(BF$15-1,1),1,_xlpm.VD),
AND(MONTH($AW271)=MONTH(BF$15),MONTH($AX271)=MONTH(BF$15)),
NETWORKDAYS.INTL($AW271,$AX271,1,_xlpm.VD)))),0)),
$DH271="месяц",
$BP271*BF271,
$DH271="неделя",
$BP271*BF271/7*(ROUNDUP((DAY(EOMONTH(BF$15,0)))/4,0))),
0)</f>
        <v/>
      </c>
      <c r="BX271" s="125">
        <f t="array" ref="BX271">
IFERROR(
_xlfn.IFS(
$DH271="день_1",
$BP271*$BL271/($AX271-$AW271+1)*BG271*(DAY(EOMONTH(BG$15,0))),
$DH271="день_2",
$BP271/30*MAX(MIN($AX271,EOMONTH(BG$15,0))-MAX($AW271,BG$15)+1,),
$DH271="раб.день",
$BP271/30*(IFERROR(
_xlfn.LET(_xlpm.VD,
CHOOSE(
{1;2;3;4;5;6;7;8;9;10;11;12;13;14;15;16;17;18},
45658,45659,45660,45661,45662,45663,45664,45665,45711,45724,45778,45779,45785,45786,45820,45821,45965,46022),
_xlfn.LET(_xlpm.DD,
MAX(MIN($AX271,EOMONTH(BG$15,0))-MAX($AW271,BG$15),),
_xlfn.IFS(
AND(MONTH($AW271)=MONTH(BG$15),MONTH($AX271)&lt;&gt;MONTH(BG$15)),
NETWORKDAYS.INTL($AW271,$AW271+_xlpm.DD,1,_xlpm.VD),
AND(MONTH($AW271)&lt;&gt;MONTH(BG$15),MONTH($AX271)=MONTH(BG$15)),
NETWORKDAYS.INTL(($AX271)-_xlpm.DD,$AX271,1,_xlpm.VD),
AND(MONTH($AW271)&lt;MONTH(BG$15),MONTH($AX271)&gt;MONTH(BG$15)),
NETWORKDAYS.INTL((EOMONTH(BG$15-1,1))-_xlpm.DD,EOMONTH(BG$15-1,1),1,_xlpm.VD),
AND(MONTH($AW271)=MONTH(BG$15),MONTH($AX271)=MONTH(BG$15)),
NETWORKDAYS.INTL($AW271,$AX271,1,_xlpm.VD)))),0)),
$DH271="месяц",
$BP271*BG271,
$DH271="неделя",
$BP271*BG271/7*(ROUNDUP((DAY(EOMONTH(BG$15,0)))/4,0))),
0)</f>
        <v/>
      </c>
      <c r="BY271" s="125">
        <f t="array" ref="BY271">
IFERROR(
_xlfn.IFS(
$DH271="день_1",
$BP271*$BL271/($AX271-$AW271+1)*BH271*(DAY(EOMONTH(BH$15,0))),
$DH271="день_2",
$BP271/30*MAX(MIN($AX271,EOMONTH(BH$15,0))-MAX($AW271,BH$15)+1,),
$DH271="раб.день",
$BP271/30*(IFERROR(
_xlfn.LET(_xlpm.VD,
CHOOSE(
{1;2;3;4;5;6;7;8;9;10;11;12;13;14;15;16;17;18},
45658,45659,45660,45661,45662,45663,45664,45665,45711,45724,45778,45779,45785,45786,45820,45821,45965,46022),
_xlfn.LET(_xlpm.DD,
MAX(MIN($AX271,EOMONTH(BH$15,0))-MAX($AW271,BH$15),),
_xlfn.IFS(
AND(MONTH($AW271)=MONTH(BH$15),MONTH($AX271)&lt;&gt;MONTH(BH$15)),
NETWORKDAYS.INTL($AW271,$AW271+_xlpm.DD,1,_xlpm.VD),
AND(MONTH($AW271)&lt;&gt;MONTH(BH$15),MONTH($AX271)=MONTH(BH$15)),
NETWORKDAYS.INTL(($AX271)-_xlpm.DD,$AX271,1,_xlpm.VD),
AND(MONTH($AW271)&lt;MONTH(BH$15),MONTH($AX271)&gt;MONTH(BH$15)),
NETWORKDAYS.INTL((EOMONTH(BH$15-1,1))-_xlpm.DD,EOMONTH(BH$15-1,1),1,_xlpm.VD),
AND(MONTH($AW271)=MONTH(BH$15),MONTH($AX271)=MONTH(BH$15)),
NETWORKDAYS.INTL($AW271,$AX271,1,_xlpm.VD)))),0)),
$DH271="месяц",
$BP271*BH271,
$DH271="неделя",
$BP271*BH271/7*(ROUNDUP((DAY(EOMONTH(BH$15,0)))/4,0))),
0)</f>
        <v/>
      </c>
      <c r="BZ271" s="125">
        <f t="array" ref="BZ271">
IFERROR(
_xlfn.IFS(
$DH271="день_1",
$BP271*$BL271/($AX271-$AW271+1)*BI271*(DAY(EOMONTH(BI$15,0))),
$DH271="день_2",
$BP271/30*MAX(MIN($AX271,EOMONTH(BI$15,0))-MAX($AW271,BI$15)+1,),
$DH271="раб.день",
$BP271/30*(IFERROR(
_xlfn.LET(_xlpm.VD,
CHOOSE(
{1;2;3;4;5;6;7;8;9;10;11;12;13;14;15;16;17;18},
45658,45659,45660,45661,45662,45663,45664,45665,45711,45724,45778,45779,45785,45786,45820,45821,45965,46022),
_xlfn.LET(_xlpm.DD,
MAX(MIN($AX271,EOMONTH(BI$15,0))-MAX($AW271,BI$15),),
_xlfn.IFS(
AND(MONTH($AW271)=MONTH(BI$15),MONTH($AX271)&lt;&gt;MONTH(BI$15)),
NETWORKDAYS.INTL($AW271,$AW271+_xlpm.DD,1,_xlpm.VD),
AND(MONTH($AW271)&lt;&gt;MONTH(BI$15),MONTH($AX271)=MONTH(BI$15)),
NETWORKDAYS.INTL(($AX271)-_xlpm.DD,$AX271,1,_xlpm.VD),
AND(MONTH($AW271)&lt;MONTH(BI$15),MONTH($AX271)&gt;MONTH(BI$15)),
NETWORKDAYS.INTL((EOMONTH(BI$15-1,1))-_xlpm.DD,EOMONTH(BI$15-1,1),1,_xlpm.VD),
AND(MONTH($AW271)=MONTH(BI$15),MONTH($AX271)=MONTH(BI$15)),
NETWORKDAYS.INTL($AW271,$AX271,1,_xlpm.VD)))),0)),
$DH271="месяц",
$BP271*BI271,
$DH271="неделя",
$BP271*BI271/7*(ROUNDUP((DAY(EOMONTH(BI$15,0)))/4,0))),
0)</f>
        <v/>
      </c>
      <c r="CA271" s="125">
        <f t="array" ref="CA271">
IFERROR(
_xlfn.IFS(
$DH271="день_1",
$BP271*$BL271/($AX271-$AW271+1)*BJ271*(DAY(EOMONTH(BJ$15,0))),
$DH271="день_2",
$BP271/30*MAX(MIN($AX271,EOMONTH(BJ$15,0))-MAX($AW271,BJ$15)+1,),
$DH271="раб.день",
$BP271/30*(IFERROR(
_xlfn.LET(_xlpm.VD,
CHOOSE(
{1;2;3;4;5;6;7;8;9;10;11;12;13;14;15;16;17;18},
45658,45659,45660,45661,45662,45663,45664,45665,45711,45724,45778,45779,45785,45786,45820,45821,45965,46022),
_xlfn.LET(_xlpm.DD,
MAX(MIN($AX271,EOMONTH(BJ$15,0))-MAX($AW271,BJ$15),),
_xlfn.IFS(
AND(MONTH($AW271)=MONTH(BJ$15),MONTH($AX271)&lt;&gt;MONTH(BJ$15)),
NETWORKDAYS.INTL($AW271,$AW271+_xlpm.DD,1,_xlpm.VD),
AND(MONTH($AW271)&lt;&gt;MONTH(BJ$15),MONTH($AX271)=MONTH(BJ$15)),
NETWORKDAYS.INTL(($AX271)-_xlpm.DD,$AX271,1,_xlpm.VD),
AND(MONTH($AW271)&lt;MONTH(BJ$15),MONTH($AX271)&gt;MONTH(BJ$15)),
NETWORKDAYS.INTL((EOMONTH(BJ$15-1,1))-_xlpm.DD,EOMONTH(BJ$15-1,1),1,_xlpm.VD),
AND(MONTH($AW271)=MONTH(BJ$15),MONTH($AX271)=MONTH(BJ$15)),
NETWORKDAYS.INTL($AW271,$AX271,1,_xlpm.VD)))),0)),
$DH271="месяц",
$BP271*BJ271,
$DH271="неделя",
$BP271*BJ271/7*(ROUNDUP((DAY(EOMONTH(BJ$15,0)))/4,0))),
0)</f>
        <v/>
      </c>
      <c r="CB271" s="125">
        <f t="array" ref="CB271">
IFERROR(
_xlfn.IFS(
$DH271="день_1",
$BP271*$BL271/($AX271-$AW271+1)*BK271*(DAY(EOMONTH(BK$15,0))),
$DH271="день_2",
$BP271/30*MAX(MIN($AX271,EOMONTH(BK$15,0))-MAX($AW271,BK$15)+1,),
$DH271="раб.день",
$BP271/30*(IFERROR(
_xlfn.LET(_xlpm.VD,
CHOOSE(
{1;2;3;4;5;6;7;8;9;10;11;12;13;14;15;16;17;18},
45658,45659,45660,45661,45662,45663,45664,45665,45711,45724,45778,45779,45785,45786,45820,45821,45965,46022),
_xlfn.LET(_xlpm.DD,
MAX(MIN($AX271,EOMONTH(BK$15,0))-MAX($AW271,BK$15),),
_xlfn.IFS(
AND(MONTH($AW271)=MONTH(BK$15),MONTH($AX271)&lt;&gt;MONTH(BK$15)),
NETWORKDAYS.INTL($AW271,$AW271+_xlpm.DD,1,_xlpm.VD),
AND(MONTH($AW271)&lt;&gt;MONTH(BK$15),MONTH($AX271)=MONTH(BK$15)),
NETWORKDAYS.INTL(($AX271)-_xlpm.DD,$AX271,1,_xlpm.VD),
AND(MONTH($AW271)&lt;MONTH(BK$15),MONTH($AX271)&gt;MONTH(BK$15)),
NETWORKDAYS.INTL((EOMONTH(BK$15-1,1))-_xlpm.DD,EOMONTH(BK$15-1,1),1,_xlpm.VD),
AND(MONTH($AW271)=MONTH(BK$15),MONTH($AX271)=MONTH(BK$15)),
NETWORKDAYS.INTL($AW271,$AX271,1,_xlpm.VD)))),0)),
$DH271="месяц",
$BP271*BK271,
$DH271="неделя",
$BP271*BK271/7*(ROUNDUP((DAY(EOMONTH(BK$15,0)))/4,0))),
0)</f>
        <v/>
      </c>
      <c r="CC271" s="125">
        <f>SUM($BQ271:$CB271)</f>
        <v/>
      </c>
      <c r="CD271" s="126">
        <f>SUM($EH271:$EH271)</f>
        <v/>
      </c>
      <c r="CE271" s="126">
        <f>$CD271*$AB271</f>
        <v/>
      </c>
      <c r="CF271" s="126">
        <f>SUM($EK271:$EK271)</f>
        <v/>
      </c>
      <c r="CG271" s="126">
        <f>$CF271*$AB271</f>
        <v/>
      </c>
      <c r="CH271" s="126">
        <f>SUM($CC271,$CE271,$CG271)</f>
        <v/>
      </c>
      <c r="CI271" s="126">
        <f>$CH271*(1+$CM271)</f>
        <v/>
      </c>
      <c r="CJ271" s="127" t="n">
        <v>0</v>
      </c>
      <c r="CK271" s="126">
        <f>SUM($CH271:$CH271)*(1+$CJ271)</f>
        <v/>
      </c>
      <c r="CL271" s="126">
        <f>SUM($CH271:$CH271)*(1+$CM271)</f>
        <v/>
      </c>
      <c r="CM271" s="59" t="inlineStr">
        <is>
          <t>20%</t>
        </is>
      </c>
      <c r="CN271" s="59" t="n"/>
      <c r="CO271" s="72" t="n"/>
      <c r="CP271" s="59" t="n"/>
      <c r="CQ271" s="73" t="n"/>
      <c r="CR271" s="73" t="n"/>
      <c r="CS271" s="73" t="n"/>
      <c r="CT271" s="72" t="n"/>
      <c r="CU271" s="79" t="inlineStr">
        <is>
          <t> </t>
        </is>
      </c>
      <c r="CV271" s="60" t="n"/>
      <c r="CW271" s="60" t="n"/>
      <c r="CX271" s="60" t="n"/>
      <c r="CY271" s="127">
        <f>IFERROR(($CC271-$EE271)/($EE271/(1-$DQ271)),0)</f>
        <v/>
      </c>
      <c r="CZ271" s="127">
        <f>IFERROR(1-$EI271/($CE271),0)</f>
        <v/>
      </c>
      <c r="DA271" s="127">
        <f>IFERROR(1-$EL271/($CG271),0)</f>
        <v/>
      </c>
      <c r="DB271" s="126">
        <f>ROUND(IFERROR(($CI271/(1+$CM271)-$EN271),0),2)</f>
        <v/>
      </c>
      <c r="DC271" s="128" t="n"/>
      <c r="DD271" s="125" t="n"/>
      <c r="DE271" s="75" t="n">
        <v>0</v>
      </c>
      <c r="DF271" s="128" t="n"/>
      <c r="DG271" s="125">
        <f>IF($DC271=0,0,$DD271*($DC271*100%-$DE271*$DF271))*SUM($AB271:$AB271)</f>
        <v/>
      </c>
      <c r="DH271" s="129" t="inlineStr">
        <is>
          <t>месяц</t>
        </is>
      </c>
      <c r="DI271" s="130">
        <f t="array" ref="DI271">IFERROR(
IF($ES271="LisChannel",
(ROUND(((INDEX({174.625;153.888888888889;130.972222222222},MATCH($AI271,{2;3;4}),0))*$AG271*$AI271),2)),0),0)</f>
        <v/>
      </c>
      <c r="DJ271" s="130">
        <f>
_xlfn.LET(_xlpm.X,
IFERROR(
IF($ES271="НовиковТВ",
(_xlfn.LET(_xlpm.NTV,
_xlfn.LET(_xlpm.MIN,350000,
IF(SUMIFS($DI:$DI,$ES:$ES,"НовиковТВ")&lt;=_xlpm.MIN,
(SUMIFS($DI:$DI,$ES:$ES,"НовиковТВ")/(COUNTIFS($ES:$ES,"НовиковТВ")))*_xlpm.MIN/SUMIFS($DI:$DI,$ES:$ES,"НовиковТВ"),
DI271)),
_xlpm.NTV+$DG271/(1-(1-(_xlpm.NTV)*(1-$DL271)*(1-$DM271)*(1-$DN271)*(1-$DO271)*(1-$DP271)/_xlpm.NTV))))/(1+$EP271),
$DI271+$DG271/(1-(1-($DI271)*(1-$DL271)*(1-$DM271)*(1-$DN271)*(1-$DO271)*(1-$DP271)/$DI271))),
0),
_xlpm.X*(1+$CM271)*(1+$CW271)-_xlpm.X*(1+$CM271)+_xlpm.X)</f>
        <v/>
      </c>
      <c r="DK271" s="125" t="inlineStr">
        <is>
          <t>послед.</t>
        </is>
      </c>
      <c r="DL271" s="63" t="n">
        <v>0</v>
      </c>
      <c r="DM271" s="63" t="n">
        <v>0</v>
      </c>
      <c r="DN271" s="63" t="n">
        <v>0</v>
      </c>
      <c r="DO271" s="63" t="n">
        <v>0</v>
      </c>
      <c r="DP271" s="63" t="n">
        <v>0</v>
      </c>
      <c r="DQ271" s="63">
        <f t="array" ref="DQ271">IFERROR(_xlfn.IFS(
$DK271="послед.",1-(1-$DL271)*(1-$DM271)*(1-$DN271)*(1-$DO271)*(1-$DP271),
$DK271="сумм.",$DL271+$DM271+$DN271+$DO271+$DP271),
0)</f>
        <v/>
      </c>
      <c r="DR271" s="125">
        <f t="array" ref="DR271">
IFERROR(
_xlfn.IFS(
$BL271=0,
0,
$BL271&gt;0,
_xlfn.IFS($DK271="послед.",
$DJ271*(1-$DL271)*(1-$DM271)*(1-$DN271)*(1-$DO271)*(1-$DP271),
$DK271="сумм.",
$DJ271*(1-($DL271+$DM271+$DN271+$DO271+$DP271)))),0)</f>
        <v/>
      </c>
      <c r="DS271" s="125">
        <f t="array" ref="DS271">
IFERROR(_xlfn.IFS(
$DH271="день_1",
$DR271*$BL271/($AX271-$AW271+1)*AZ271*(DAY(EOMONTH(AZ$15,0))),
$DH271="день_2",
$DR271/30*MAX(MIN($AX271,EOMONTH(AZ$15,0))-MAX($AW271,AZ$15)+1,),
$DH271="раб.день",
$DR271/30*(IFERROR(
_xlfn.LET(_xlpm.VD,
CHOOSE(
{1;2;3;4;5;6;7;8;9;10;11;12;13;14;15;16;17;18},
45658,45659,45660,45661,45662,45663,45664,45665,45711,45724,45778,45779,45785,45786,45820,45821,45965,46022),
_xlfn.LET(_xlpm.DD,
MAX(MIN($AX271,EOMONTH(AZ$15,0))-MAX($AW271,AZ$15),),
_xlfn.IFS(
AND(MONTH($AW271)=MONTH(AZ$15),MONTH($AX271)&lt;&gt;MONTH(AZ$15)),
NETWORKDAYS.INTL($AW271,$AW271+_xlpm.DD,1,_xlpm.VD),
AND(MONTH($AW271)&lt;&gt;MONTH(AZ$15),MONTH($AX271)=MONTH(AZ$15)),
NETWORKDAYS.INTL(($AX271)-_xlpm.DD,$AX271,1,_xlpm.VD),
AND(MONTH($AW271)&lt;MONTH(AZ$15),MONTH($AX271)&gt;MONTH(AZ$15)),
NETWORKDAYS.INTL((EOMONTH(AZ$15-1,1))-_xlpm.DD,EOMONTH(AZ$15-1,1),1,_xlpm.VD),
AND(MONTH($AW271)=MONTH(AZ$15),MONTH($AX271)=MONTH(AZ$15)),
NETWORKDAYS.INTL($AW271,$AX271,1,_xlpm.VD)))),0)),
$DH271="месяц",
$DR271*AZ271,
$DH271="неделя",
$DR271*AZ271/7*(ROUNDUP((DAY(EOMONTH(AZ$15,0)))/4,0))),
0)</f>
        <v/>
      </c>
      <c r="DT271" s="125">
        <f t="array" ref="DT271">
IFERROR(_xlfn.IFS(
$DH271="день_1",
$DR271*$BL271/($AX271-$AW271+1)*BA271*(DAY(EOMONTH(BA$15,0))),
$DH271="день_2",
$DR271/30*MAX(MIN($AX271,EOMONTH(BA$15,0))-MAX($AW271,BA$15)+1,),
$DH271="раб.день",
$DR271/30*(IFERROR(
_xlfn.LET(_xlpm.VD,
CHOOSE(
{1;2;3;4;5;6;7;8;9;10;11;12;13;14;15;16;17;18},
45658,45659,45660,45661,45662,45663,45664,45665,45711,45724,45778,45779,45785,45786,45820,45821,45965,46022),
_xlfn.LET(_xlpm.DD,
MAX(MIN($AX271,EOMONTH(BA$15,0))-MAX($AW271,BA$15),),
_xlfn.IFS(
AND(MONTH($AW271)=MONTH(BA$15),MONTH($AX271)&lt;&gt;MONTH(BA$15)),
NETWORKDAYS.INTL($AW271,$AW271+_xlpm.DD,1,_xlpm.VD),
AND(MONTH($AW271)&lt;&gt;MONTH(BA$15),MONTH($AX271)=MONTH(BA$15)),
NETWORKDAYS.INTL(($AX271)-_xlpm.DD,$AX271,1,_xlpm.VD),
AND(MONTH($AW271)&lt;MONTH(BA$15),MONTH($AX271)&gt;MONTH(BA$15)),
NETWORKDAYS.INTL((EOMONTH(BA$15-1,1))-_xlpm.DD,EOMONTH(BA$15-1,1),1,_xlpm.VD),
AND(MONTH($AW271)=MONTH(BA$15),MONTH($AX271)=MONTH(BA$15)),
NETWORKDAYS.INTL($AW271,$AX271,1,_xlpm.VD)))),0)),
$DH271="месяц",
$DR271*BA271,
$DH271="неделя",
$DR271*BA271/7*(ROUNDUP((DAY(EOMONTH(BA$15,0)))/4,0))),
0)</f>
        <v/>
      </c>
      <c r="DU271" s="125">
        <f t="array" ref="DU271">
IFERROR(_xlfn.IFS(
$DH271="день_1",
$DR271*$BL271/($AX271-$AW271+1)*BB271*(DAY(EOMONTH(BB$15,0))),
$DH271="день_2",
$DR271/30*MAX(MIN($AX271,EOMONTH(BB$15,0))-MAX($AW271,BB$15)+1,),
$DH271="раб.день",
$DR271/30*(IFERROR(
_xlfn.LET(_xlpm.VD,
CHOOSE(
{1;2;3;4;5;6;7;8;9;10;11;12;13;14;15;16;17;18},
45658,45659,45660,45661,45662,45663,45664,45665,45711,45724,45778,45779,45785,45786,45820,45821,45965,46022),
_xlfn.LET(_xlpm.DD,
MAX(MIN($AX271,EOMONTH(BB$15,0))-MAX($AW271,BB$15),),
_xlfn.IFS(
AND(MONTH($AW271)=MONTH(BB$15),MONTH($AX271)&lt;&gt;MONTH(BB$15)),
NETWORKDAYS.INTL($AW271,$AW271+_xlpm.DD,1,_xlpm.VD),
AND(MONTH($AW271)&lt;&gt;MONTH(BB$15),MONTH($AX271)=MONTH(BB$15)),
NETWORKDAYS.INTL(($AX271)-_xlpm.DD,$AX271,1,_xlpm.VD),
AND(MONTH($AW271)&lt;MONTH(BB$15),MONTH($AX271)&gt;MONTH(BB$15)),
NETWORKDAYS.INTL((EOMONTH(BB$15-1,1))-_xlpm.DD,EOMONTH(BB$15-1,1),1,_xlpm.VD),
AND(MONTH($AW271)=MONTH(BB$15),MONTH($AX271)=MONTH(BB$15)),
NETWORKDAYS.INTL($AW271,$AX271,1,_xlpm.VD)))),0)),
$DH271="месяц",
$DR271*BB271,
$DH271="неделя",
$DR271*BB271/7*(ROUNDUP((DAY(EOMONTH(BB$15,0)))/4,0))),
0)</f>
        <v/>
      </c>
      <c r="DV271" s="125">
        <f t="array" ref="DV271">
IFERROR(_xlfn.IFS(
$DH271="день_1",
$DR271*$BL271/($AX271-$AW271+1)*BC271*(DAY(EOMONTH(BC$15,0))),
$DH271="день_2",
$DR271/30*MAX(MIN($AX271,EOMONTH(BC$15,0))-MAX($AW271,BC$15)+1,),
$DH271="раб.день",
$DR271/30*(IFERROR(
_xlfn.LET(_xlpm.VD,
CHOOSE(
{1;2;3;4;5;6;7;8;9;10;11;12;13;14;15;16;17;18},
45658,45659,45660,45661,45662,45663,45664,45665,45711,45724,45778,45779,45785,45786,45820,45821,45965,46022),
_xlfn.LET(_xlpm.DD,
MAX(MIN($AX271,EOMONTH(BC$15,0))-MAX($AW271,BC$15),),
_xlfn.IFS(
AND(MONTH($AW271)=MONTH(BC$15),MONTH($AX271)&lt;&gt;MONTH(BC$15)),
NETWORKDAYS.INTL($AW271,$AW271+_xlpm.DD,1,_xlpm.VD),
AND(MONTH($AW271)&lt;&gt;MONTH(BC$15),MONTH($AX271)=MONTH(BC$15)),
NETWORKDAYS.INTL(($AX271)-_xlpm.DD,$AX271,1,_xlpm.VD),
AND(MONTH($AW271)&lt;MONTH(BC$15),MONTH($AX271)&gt;MONTH(BC$15)),
NETWORKDAYS.INTL((EOMONTH(BC$15-1,1))-_xlpm.DD,EOMONTH(BC$15-1,1),1,_xlpm.VD),
AND(MONTH($AW271)=MONTH(BC$15),MONTH($AX271)=MONTH(BC$15)),
NETWORKDAYS.INTL($AW271,$AX271,1,_xlpm.VD)))),0)),
$DH271="месяц",
$DR271*BC271,
$DH271="неделя",
$DR271*BC271/7*(ROUNDUP((DAY(EOMONTH(BC$15,0)))/4,0))),
0)</f>
        <v/>
      </c>
      <c r="DW271" s="125">
        <f t="array" ref="DW271">
IFERROR(_xlfn.IFS(
$DH271="день_1",
$DR271*$BL271/($AX271-$AW271+1)*BD271*(DAY(EOMONTH(BD$15,0))),
$DH271="день_2",
$DR271/30*MAX(MIN($AX271,EOMONTH(BD$15,0))-MAX($AW271,BD$15)+1,),
$DH271="раб.день",
$DR271/30*(IFERROR(
_xlfn.LET(_xlpm.VD,
CHOOSE(
{1;2;3;4;5;6;7;8;9;10;11;12;13;14;15;16;17;18},
45658,45659,45660,45661,45662,45663,45664,45665,45711,45724,45778,45779,45785,45786,45820,45821,45965,46022),
_xlfn.LET(_xlpm.DD,
MAX(MIN($AX271,EOMONTH(BD$15,0))-MAX($AW271,BD$15),),
_xlfn.IFS(
AND(MONTH($AW271)=MONTH(BD$15),MONTH($AX271)&lt;&gt;MONTH(BD$15)),
NETWORKDAYS.INTL($AW271,$AW271+_xlpm.DD,1,_xlpm.VD),
AND(MONTH($AW271)&lt;&gt;MONTH(BD$15),MONTH($AX271)=MONTH(BD$15)),
NETWORKDAYS.INTL(($AX271)-_xlpm.DD,$AX271,1,_xlpm.VD),
AND(MONTH($AW271)&lt;MONTH(BD$15),MONTH($AX271)&gt;MONTH(BD$15)),
NETWORKDAYS.INTL((EOMONTH(BD$15-1,1))-_xlpm.DD,EOMONTH(BD$15-1,1),1,_xlpm.VD),
AND(MONTH($AW271)=MONTH(BD$15),MONTH($AX271)=MONTH(BD$15)),
NETWORKDAYS.INTL($AW271,$AX271,1,_xlpm.VD)))),0)),
$DH271="месяц",
$DR271*BD271,
$DH271="неделя",
$DR271*BD271/7*(ROUNDUP((DAY(EOMONTH(BD$15,0)))/4,0))),
0)</f>
        <v/>
      </c>
      <c r="DX271" s="125">
        <f t="array" ref="DX271">
IFERROR(_xlfn.IFS(
$DH271="день_1",
$DR271*$BL271/($AX271-$AW271+1)*BE271*(DAY(EOMONTH(BE$15,0))),
$DH271="день_2",
$DR271/30*MAX(MIN($AX271,EOMONTH(BE$15,0))-MAX($AW271,BE$15)+1,),
$DH271="раб.день",
$DR271/30*(IFERROR(
_xlfn.LET(_xlpm.VD,
CHOOSE(
{1;2;3;4;5;6;7;8;9;10;11;12;13;14;15;16;17;18},
45658,45659,45660,45661,45662,45663,45664,45665,45711,45724,45778,45779,45785,45786,45820,45821,45965,46022),
_xlfn.LET(_xlpm.DD,
MAX(MIN($AX271,EOMONTH(BE$15,0))-MAX($AW271,BE$15),),
_xlfn.IFS(
AND(MONTH($AW271)=MONTH(BE$15),MONTH($AX271)&lt;&gt;MONTH(BE$15)),
NETWORKDAYS.INTL($AW271,$AW271+_xlpm.DD,1,_xlpm.VD),
AND(MONTH($AW271)&lt;&gt;MONTH(BE$15),MONTH($AX271)=MONTH(BE$15)),
NETWORKDAYS.INTL(($AX271)-_xlpm.DD,$AX271,1,_xlpm.VD),
AND(MONTH($AW271)&lt;MONTH(BE$15),MONTH($AX271)&gt;MONTH(BE$15)),
NETWORKDAYS.INTL((EOMONTH(BE$15-1,1))-_xlpm.DD,EOMONTH(BE$15-1,1),1,_xlpm.VD),
AND(MONTH($AW271)=MONTH(BE$15),MONTH($AX271)=MONTH(BE$15)),
NETWORKDAYS.INTL($AW271,$AX271,1,_xlpm.VD)))),0)),
$DH271="месяц",
$DR271*BE271,
$DH271="неделя",
$DR271*BE271/7*(ROUNDUP((DAY(EOMONTH(BE$15,0)))/4,0))),
0)</f>
        <v/>
      </c>
      <c r="DY271" s="125">
        <f t="array" ref="DY271">
IFERROR(_xlfn.IFS(
$DH271="день_1",
$DR271*$BL271/($AX271-$AW271+1)*BF271*(DAY(EOMONTH(BF$15,0))),
$DH271="день_2",
$DR271/30*MAX(MIN($AX271,EOMONTH(BF$15,0))-MAX($AW271,BF$15)+1,),
$DH271="раб.день",
$DR271/30*(IFERROR(
_xlfn.LET(_xlpm.VD,
CHOOSE(
{1;2;3;4;5;6;7;8;9;10;11;12;13;14;15;16;17;18},
45658,45659,45660,45661,45662,45663,45664,45665,45711,45724,45778,45779,45785,45786,45820,45821,45965,46022),
_xlfn.LET(_xlpm.DD,
MAX(MIN($AX271,EOMONTH(BF$15,0))-MAX($AW271,BF$15),),
_xlfn.IFS(
AND(MONTH($AW271)=MONTH(BF$15),MONTH($AX271)&lt;&gt;MONTH(BF$15)),
NETWORKDAYS.INTL($AW271,$AW271+_xlpm.DD,1,_xlpm.VD),
AND(MONTH($AW271)&lt;&gt;MONTH(BF$15),MONTH($AX271)=MONTH(BF$15)),
NETWORKDAYS.INTL(($AX271)-_xlpm.DD,$AX271,1,_xlpm.VD),
AND(MONTH($AW271)&lt;MONTH(BF$15),MONTH($AX271)&gt;MONTH(BF$15)),
NETWORKDAYS.INTL((EOMONTH(BF$15-1,1))-_xlpm.DD,EOMONTH(BF$15-1,1),1,_xlpm.VD),
AND(MONTH($AW271)=MONTH(BF$15),MONTH($AX271)=MONTH(BF$15)),
NETWORKDAYS.INTL($AW271,$AX271,1,_xlpm.VD)))),0)),
$DH271="месяц",
$DR271*BF271,
$DH271="неделя",
$DR271*BF271/7*(ROUNDUP((DAY(EOMONTH(BF$15,0)))/4,0))),
0)</f>
        <v/>
      </c>
      <c r="DZ271" s="125">
        <f t="array" ref="DZ271">
IFERROR(_xlfn.IFS(
$DH271="день_1",
$DR271*$BL271/($AX271-$AW271+1)*BG271*(DAY(EOMONTH(BG$15,0))),
$DH271="день_2",
$DR271/30*MAX(MIN($AX271,EOMONTH(BG$15,0))-MAX($AW271,BG$15)+1,),
$DH271="раб.день",
$DR271/30*(IFERROR(
_xlfn.LET(_xlpm.VD,
CHOOSE(
{1;2;3;4;5;6;7;8;9;10;11;12;13;14;15;16;17;18},
45658,45659,45660,45661,45662,45663,45664,45665,45711,45724,45778,45779,45785,45786,45820,45821,45965,46022),
_xlfn.LET(_xlpm.DD,
MAX(MIN($AX271,EOMONTH(BG$15,0))-MAX($AW271,BG$15),),
_xlfn.IFS(
AND(MONTH($AW271)=MONTH(BG$15),MONTH($AX271)&lt;&gt;MONTH(BG$15)),
NETWORKDAYS.INTL($AW271,$AW271+_xlpm.DD,1,_xlpm.VD),
AND(MONTH($AW271)&lt;&gt;MONTH(BG$15),MONTH($AX271)=MONTH(BG$15)),
NETWORKDAYS.INTL(($AX271)-_xlpm.DD,$AX271,1,_xlpm.VD),
AND(MONTH($AW271)&lt;MONTH(BG$15),MONTH($AX271)&gt;MONTH(BG$15)),
NETWORKDAYS.INTL((EOMONTH(BG$15-1,1))-_xlpm.DD,EOMONTH(BG$15-1,1),1,_xlpm.VD),
AND(MONTH($AW271)=MONTH(BG$15),MONTH($AX271)=MONTH(BG$15)),
NETWORKDAYS.INTL($AW271,$AX271,1,_xlpm.VD)))),0)),
$DH271="месяц",
$DR271*BG271,
$DH271="неделя",
$DR271*BG271/7*(ROUNDUP((DAY(EOMONTH(BG$15,0)))/4,0))),
0)</f>
        <v/>
      </c>
      <c r="EA271" s="125">
        <f t="array" ref="EA271">
IFERROR(_xlfn.IFS(
$DH271="день_1",
$DR271*$BL271/($AX271-$AW271+1)*BH271*(DAY(EOMONTH(BH$15,0))),
$DH271="день_2",
$DR271/30*MAX(MIN($AX271,EOMONTH(BH$15,0))-MAX($AW271,BH$15)+1,),
$DH271="раб.день",
$DR271/30*(IFERROR(
_xlfn.LET(_xlpm.VD,
CHOOSE(
{1;2;3;4;5;6;7;8;9;10;11;12;13;14;15;16;17;18},
45658,45659,45660,45661,45662,45663,45664,45665,45711,45724,45778,45779,45785,45786,45820,45821,45965,46022),
_xlfn.LET(_xlpm.DD,
MAX(MIN($AX271,EOMONTH(BH$15,0))-MAX($AW271,BH$15),),
_xlfn.IFS(
AND(MONTH($AW271)=MONTH(BH$15),MONTH($AX271)&lt;&gt;MONTH(BH$15)),
NETWORKDAYS.INTL($AW271,$AW271+_xlpm.DD,1,_xlpm.VD),
AND(MONTH($AW271)&lt;&gt;MONTH(BH$15),MONTH($AX271)=MONTH(BH$15)),
NETWORKDAYS.INTL(($AX271)-_xlpm.DD,$AX271,1,_xlpm.VD),
AND(MONTH($AW271)&lt;MONTH(BH$15),MONTH($AX271)&gt;MONTH(BH$15)),
NETWORKDAYS.INTL((EOMONTH(BH$15-1,1))-_xlpm.DD,EOMONTH(BH$15-1,1),1,_xlpm.VD),
AND(MONTH($AW271)=MONTH(BH$15),MONTH($AX271)=MONTH(BH$15)),
NETWORKDAYS.INTL($AW271,$AX271,1,_xlpm.VD)))),0)),
$DH271="месяц",
$DR271*BH271,
$DH271="неделя",
$DR271*BH271/7*(ROUNDUP((DAY(EOMONTH(BH$15,0)))/4,0))),
0)</f>
        <v/>
      </c>
      <c r="EB271" s="125">
        <f t="array" ref="EB271">
IFERROR(_xlfn.IFS(
$DH271="день_1",
$DR271*$BL271/($AX271-$AW271+1)*BI271*(DAY(EOMONTH(BI$15,0))),
$DH271="день_2",
$DR271/30*MAX(MIN($AX271,EOMONTH(BI$15,0))-MAX($AW271,BI$15)+1,),
$DH271="раб.день",
$DR271/30*(IFERROR(
_xlfn.LET(_xlpm.VD,
CHOOSE(
{1;2;3;4;5;6;7;8;9;10;11;12;13;14;15;16;17;18},
45658,45659,45660,45661,45662,45663,45664,45665,45711,45724,45778,45779,45785,45786,45820,45821,45965,46022),
_xlfn.LET(_xlpm.DD,
MAX(MIN($AX271,EOMONTH(BI$15,0))-MAX($AW271,BI$15),),
_xlfn.IFS(
AND(MONTH($AW271)=MONTH(BI$15),MONTH($AX271)&lt;&gt;MONTH(BI$15)),
NETWORKDAYS.INTL($AW271,$AW271+_xlpm.DD,1,_xlpm.VD),
AND(MONTH($AW271)&lt;&gt;MONTH(BI$15),MONTH($AX271)=MONTH(BI$15)),
NETWORKDAYS.INTL(($AX271)-_xlpm.DD,$AX271,1,_xlpm.VD),
AND(MONTH($AW271)&lt;MONTH(BI$15),MONTH($AX271)&gt;MONTH(BI$15)),
NETWORKDAYS.INTL((EOMONTH(BI$15-1,1))-_xlpm.DD,EOMONTH(BI$15-1,1),1,_xlpm.VD),
AND(MONTH($AW271)=MONTH(BI$15),MONTH($AX271)=MONTH(BI$15)),
NETWORKDAYS.INTL($AW271,$AX271,1,_xlpm.VD)))),0)),
$DH271="месяц",
$DR271*BI271,
$DH271="неделя",
$DR271*BI271/7*(ROUNDUP((DAY(EOMONTH(BI$15,0)))/4,0))),
0)</f>
        <v/>
      </c>
      <c r="EC271" s="125">
        <f t="array" ref="EC271">
IFERROR(_xlfn.IFS(
$DH271="день_1",
$DR271*$BL271/($AX271-$AW271+1)*BJ271*(DAY(EOMONTH(BJ$15,0))),
$DH271="день_2",
$DR271/30*MAX(MIN($AX271,EOMONTH(BJ$15,0))-MAX($AW271,BJ$15)+1,),
$DH271="раб.день",
$DR271/30*(IFERROR(
_xlfn.LET(_xlpm.VD,
CHOOSE(
{1;2;3;4;5;6;7;8;9;10;11;12;13;14;15;16;17;18},
45658,45659,45660,45661,45662,45663,45664,45665,45711,45724,45778,45779,45785,45786,45820,45821,45965,46022),
_xlfn.LET(_xlpm.DD,
MAX(MIN($AX271,EOMONTH(BJ$15,0))-MAX($AW271,BJ$15),),
_xlfn.IFS(
AND(MONTH($AW271)=MONTH(BJ$15),MONTH($AX271)&lt;&gt;MONTH(BJ$15)),
NETWORKDAYS.INTL($AW271,$AW271+_xlpm.DD,1,_xlpm.VD),
AND(MONTH($AW271)&lt;&gt;MONTH(BJ$15),MONTH($AX271)=MONTH(BJ$15)),
NETWORKDAYS.INTL(($AX271)-_xlpm.DD,$AX271,1,_xlpm.VD),
AND(MONTH($AW271)&lt;MONTH(BJ$15),MONTH($AX271)&gt;MONTH(BJ$15)),
NETWORKDAYS.INTL((EOMONTH(BJ$15-1,1))-_xlpm.DD,EOMONTH(BJ$15-1,1),1,_xlpm.VD),
AND(MONTH($AW271)=MONTH(BJ$15),MONTH($AX271)=MONTH(BJ$15)),
NETWORKDAYS.INTL($AW271,$AX271,1,_xlpm.VD)))),0)),
$DH271="месяц",
$DR271*BJ271,
$DH271="неделя",
$DR271*BJ271/7*(ROUNDUP((DAY(EOMONTH(BJ$15,0)))/4,0))),
0)</f>
        <v/>
      </c>
      <c r="ED271" s="125">
        <f t="array" ref="ED271">
IFERROR(_xlfn.IFS(
$DH271="день_1",
$DR271*$BL271/($AX271-$AW271+1)*BK271*(DAY(EOMONTH(BK$15,0))),
$DH271="день_2",
$DR271/30*MAX(MIN($AX271,EOMONTH(BK$15,0))-MAX($AW271,BK$15)+1,),
$DH271="раб.день",
$DR271/30*(IFERROR(
_xlfn.LET(_xlpm.VD,
CHOOSE(
{1;2;3;4;5;6;7;8;9;10;11;12;13;14;15;16;17;18},
45658,45659,45660,45661,45662,45663,45664,45665,45711,45724,45778,45779,45785,45786,45820,45821,45965,46022),
_xlfn.LET(_xlpm.DD,
MAX(MIN($AX271,EOMONTH(BK$15,0))-MAX($AW271,BK$15),),
_xlfn.IFS(
AND(MONTH($AW271)=MONTH(BK$15),MONTH($AX271)&lt;&gt;MONTH(BK$15)),
NETWORKDAYS.INTL($AW271,$AW271+_xlpm.DD,1,_xlpm.VD),
AND(MONTH($AW271)&lt;&gt;MONTH(BK$15),MONTH($AX271)=MONTH(BK$15)),
NETWORKDAYS.INTL(($AX271)-_xlpm.DD,$AX271,1,_xlpm.VD),
AND(MONTH($AW271)&lt;MONTH(BK$15),MONTH($AX271)&gt;MONTH(BK$15)),
NETWORKDAYS.INTL((EOMONTH(BK$15-1,1))-_xlpm.DD,EOMONTH(BK$15-1,1),1,_xlpm.VD),
AND(MONTH($AW271)=MONTH(BK$15),MONTH($AX271)=MONTH(BK$15)),
NETWORKDAYS.INTL($AW271,$AX271,1,_xlpm.VD)))),0)),
$DH271="месяц",
$DR271*BK271,
$DH271="неделя",
$DR271*BK271/7*(ROUNDUP((DAY(EOMONTH(BK$15,0)))/4,0))),
0)</f>
        <v/>
      </c>
      <c r="EE271" s="125">
        <f>SUM($DS271,$DT271,$DU271,$DV271,$DW271,$DX271,$DY271,$DZ271,$EA271,$EB271,$EC271,$ED271)</f>
        <v/>
      </c>
      <c r="EF271" s="125">
        <f>IFERROR(ROUND($EE271*(1+$EP271),2),0)</f>
        <v/>
      </c>
      <c r="EG271" s="128" t="n">
        <v>1</v>
      </c>
      <c r="EH271" s="126" t="n">
        <v>0</v>
      </c>
      <c r="EI271" s="126">
        <f>ROUND(SUM($EH271:$EH271)*SUM($AB271:$AB271)*$EG271,2)</f>
        <v/>
      </c>
      <c r="EJ271" s="126">
        <f>ROUND($EI271*(1+$EP271),2)</f>
        <v/>
      </c>
      <c r="EK271" s="126" t="n">
        <v>0</v>
      </c>
      <c r="EL271" s="126">
        <f>ROUND(SUM($EK271:$EK271)*SUM($AB271:$AB271)*$EG271,2)</f>
        <v/>
      </c>
      <c r="EM271" s="126">
        <f>ROUND($EL271*(1+$EP271),2)</f>
        <v/>
      </c>
      <c r="EN271" s="126">
        <f>SUM($EE271,$EI271,$EL271)</f>
        <v/>
      </c>
      <c r="EO271" s="126">
        <f>SUM($EF271,$EJ271,$EM271)</f>
        <v/>
      </c>
      <c r="EP271" s="59" t="inlineStr">
        <is>
          <t>20%</t>
        </is>
      </c>
      <c r="EQ271" s="59" t="n"/>
      <c r="ER271" s="60">
        <f t="array" ref="ER271">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MATCH(ES271,
{"AMS";"RussOutdoor";"HD Outdoor";"Ingroup";"IQ";"Ledproduction";"LisChannel";"Logic";"Media-PPL";"NovikovTV | НовиковТВ";"SMA";"SOK";"КрокусТВ | CrocusTV | IndoorTV";"Сити";"ТЯК Москва"},
0)),"")</f>
        <v/>
      </c>
      <c r="ES271" s="60" t="n"/>
      <c r="ET271" s="60">
        <f t="array" ref="ET271">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MATCH(ES271,
{"AMS";"RussOutdoor";"HD Outdoor";"Ingroup";"IQ";"Ledproduction";"LisChannel";"Logic";"Media-PPL";"NovikovTV | НовиковТВ";"SMA";"SOK";"КрокусТВ | CrocusTV | IndoorTV";"Сити";"ТЯК Москва"},
0)),"")</f>
        <v/>
      </c>
      <c r="EU271" s="60" t="n"/>
      <c r="EV271" s="60" t="n"/>
      <c r="EX271" s="110">
        <f t="array" ref="EX271">
($AR271/30
+N("ТРАФИК ПЛОЩАДКИ"))*
(IFERROR(
_xlfn.LET(
_xlpm.GPR,
HLOOKUP($L271,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(MATCH($T271,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IF($Q271="цифровой",_xlpm.GPR/$AG271,_xlpm.GPR/60)),
0)
+N("DWELL TIME"))*
(IF($AB271=0,0,IF($AB271=1,0.3,IF($AB271=2,0.5,IF($AB271&gt;2,1))))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_xlfn.IFS($AC271="да",1.2,$AC271="нет",1)*
_xlfn.IFS($AD271="да",1.2,$AD271="нет",1)*
IF(R271="статический",1,1.2)*
$X271*
INDEX(
{1.2;1;1.2;1.2;1;1.2;1.2;1.2;1.2;1.2;1.2;1;1.2;1.2;1.2;1.2;1;1;1.2;1.2;1.2;1;1;1;1;1.2;1.2;1.2;1.2;1;1;1;1;1.2;1.2;1.2;1.2;1.2;1.2;1.2;1.2;1;1;1.2;1;1;1;1;1.5;1;1;1.5;1.5;1.2},
MATCH($Q271,_xlpm.MI,0)))&gt;{0.02;0.04;0.06;0.1;0.2;0.4;0.6;0.8;1;2;4;6})),
{0;1;2;3;4;5;6;7;8;9;10;11;12},
0)))
+N("КОЭФФИЦИЕНТ КОНТАКТА"))))*
(_xlfn.IFS($X271&lt;0.1,$X271/1000,$X271&gt;25,5.2,AND($X271&gt;=0.1,$X271&lt;=25),(($X271*2+0.1)/10)*($X271/10)))*
IFERROR((_xlfn.LET(
_xlpm.MA,
{0;0.8;0.85;0.9;0.95;1},
_xlpm.MAA,
{0;1;2;3;4;5},
INDEX(_xlpm.MA,MATCH(SUMPRODUCT(--((IF(ROUND(_xlpm.MAA,1)&gt;5,5,ROUND($AB271,1)))&gt;{0;1;2;3;4;5})),_xlpm.MAA,0)))
+N("КОЭФФИЦИЕНТ КОЛ-ВО КОНСТРУКЦИЙ")),1)*
$AB271,0))*
(IF($Q271="цифровой",$AG271/15*$AI271,1)
+N("ДЛЯ ЦИФРЫ"))</f>
        <v/>
      </c>
      <c r="EY271" s="110">
        <f>IFERROR(EX271*AY271,0)</f>
        <v/>
      </c>
      <c r="EZ271" s="131">
        <f>IFERROR(DP271/EY271*1000,0)</f>
        <v/>
      </c>
      <c r="FA271" s="112">
        <f>IFERROR(FC271/FB271,0)</f>
        <v/>
      </c>
      <c r="FB271" s="112">
        <f>IFERROR((FC271/(EY271/FF271*#REF!))*0.825,0)</f>
        <v/>
      </c>
      <c r="FC271" s="112">
        <f>IFERROR(((EX271*30/AR271)*100)/30,0)</f>
        <v/>
      </c>
      <c r="FD271" s="112">
        <f>IFERROR(EY271/G271*100%,0)</f>
        <v/>
      </c>
      <c r="FE271" s="112">
        <f>IFERROR(FD271/FC271*100%,0)</f>
        <v/>
      </c>
      <c r="FF271" s="110">
        <f>IFERROR(AR271/30*AY271,0)</f>
        <v/>
      </c>
    </row>
    <row r="272" ht="13" customHeight="1">
      <c r="A272" s="59" t="n"/>
      <c r="B272" s="60" t="n"/>
      <c r="C272" s="60" t="n"/>
      <c r="D272" s="60">
        <f t="array" ref="D272">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MATCH($E272,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72" s="60">
        <f t="array" ref="E272">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MATCH($F272,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72" s="60" t="inlineStr"/>
      <c r="G272" s="60" t="n"/>
      <c r="H272" s="60">
        <f t="array" ref="H272">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MATCH($I272,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72" s="60" t="n"/>
      <c r="J272" s="60" t="n"/>
      <c r="K272" s="60" t="n"/>
      <c r="L272" s="60" t="n"/>
      <c r="M272" s="60" t="n"/>
      <c r="N272" s="60" t="n"/>
      <c r="O272" s="60" t="n"/>
      <c r="P272" s="60">
        <f t="array" ref="P272">
_xlfn.IFS(
ISNUMBER(MATCH($Q272,{"шелфбаннер","разделитель","монетница","чековая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ISNUMBER(MATCH($Q272,{"LED/LCD","видеокулер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ISNUMBER(MATCH($Q272,{"автомобиль","машина","выставочное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ISNUMBER(MATCH($Q272,{"билборд","лифтовая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ISNUMBER(MATCH($Q272,{"навигация","подвесной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ISNUMBER(MATCH($Q272,{"движущаяся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ISNUMBER(MATCH($Q272,{"каталог","журнал"},)),
"Пресса",
$Q272="","")</f>
        <v/>
      </c>
      <c r="Q272" s="60" t="n"/>
      <c r="R272" s="60">
        <f t="array" ref="R272">
IFERROR(
_xlfn.IFS(
OR(ISNUMBER(MATCH($Q272,{"экспозиция","макет","стенд","автостенд","авто стенд","выставочное пространство","выставочные стенды","модульные выставочные стенды","3Д конструкция","3D конструкция"},)),P272="Экспонирование"),
"нестандартный",
ISNUMBER(MATCH($Q272,{"скроллер","призматрон"},)),
"динамический",
$P272="Видео",
"цифровой",
OR($P272="Пресса",$P272="Щит",$P272="POSm",$P272="Подвес",$P272="Брендирование/оклейка"),
"статический"),"")</f>
        <v/>
      </c>
      <c r="S272" s="59" t="n"/>
      <c r="T272" s="60" t="n"/>
      <c r="U272" s="60" t="n"/>
      <c r="V272" s="60">
        <f>
IF(P272="Видео",
"цифровой постер/ролик",
IF(ISNUMBER(MATCH(Q272,{"короб световой","короб световой | лайтбокс","короб световой | кристалайт","лайтбокс","лайт бокс","кристалайт","LB","lightbox"},)),
"бэклит",
IF(P272="Брендирование/оклейка",
"перфарированная пленка/самоклейка",
IF(P272="Экспонирование",
"под запрос",
IF(P272="Подвес",
"баннер/ткань",
"")))))</f>
        <v/>
      </c>
      <c r="W272" s="59" t="n"/>
      <c r="X272" s="59" t="n"/>
      <c r="Y272" s="59" t="n"/>
      <c r="Z272" s="61" t="n"/>
      <c r="AA272" s="61" t="n"/>
      <c r="AB272" s="61">
        <f>IF(BL272&gt;0,Z272,0)</f>
        <v/>
      </c>
      <c r="AC272" s="59" t="n"/>
      <c r="AD272" s="59" t="n"/>
      <c r="AE272" s="59" t="n"/>
      <c r="AF272" s="59" t="n"/>
      <c r="AG272" s="59" t="n"/>
      <c r="AH272" s="59" t="n"/>
      <c r="AI272" s="59" t="n"/>
      <c r="AJ272" s="59" t="n"/>
      <c r="AK272" s="59" t="n"/>
      <c r="AL272" s="62">
        <f>IFERROR(IF(OR(R272="статический",R272="динамический",R272="нестандартный",R272="",R272=""),"-",IF(AND(AH272="-",AI272="-"),"-",AK272*3600/AH272*AI272)),"-")</f>
        <v/>
      </c>
      <c r="AM272" s="62">
        <f>IFERROR(IF(OR(R272="статический",R272="динамический",R272="",R272="", R272="BTL",R272="нестандартный"),"-",AG272*AI272*AL272/60),"-")</f>
        <v/>
      </c>
      <c r="AN272" s="63">
        <f>IFERROR(IF(AH272="","-",AG272*AI272/AH272),"-")</f>
        <v/>
      </c>
      <c r="AO272" s="59">
        <f>IFERROR(IF(OR($R272="статический",$R272="динамический",$R272="",$R272="",$R272="BTL",$R272="нестандартный"),"-",$AL272*$AY272),"-")</f>
        <v/>
      </c>
      <c r="AP272" s="62">
        <f>IFERROR(IF(OR($R272="статический",$R272="динамический",$R272="",$R272="",$R272="BTL",$R272="нестандартный"),"-",$AM272*AY272),"-")</f>
        <v/>
      </c>
      <c r="AQ272" s="64" t="n"/>
      <c r="AR272" s="61" t="n"/>
      <c r="AS272" s="61" t="n"/>
      <c r="AT272" s="61" t="n"/>
      <c r="AU272" s="65" t="n"/>
      <c r="AV272" s="124">
        <f>IFERROR(DR272/AT272*1000,"n/a")</f>
        <v/>
      </c>
      <c r="AW272" s="67" t="n"/>
      <c r="AX272" s="67" t="n"/>
      <c r="AY272" s="43">
        <f>IFERROR(IF(OR($AW272="",$AX272=""),"",_xlfn.DAYS($AX272+1,$AW272)),"")</f>
        <v/>
      </c>
      <c r="AZ272" s="68">
        <f t="array" ref="AZ272">
_xlfn.LET(_xlpm.COEFF,
IF($AW272+$AX272=0,0,IF(MAX(MIN($AX272,EOMONTH(AZ$15,0))-MAX($AW272,AZ$15)+1,)&gt;0,1,0)),
_xlfn.IFS(
$ES272="LisChannel",
_xlpm.COEFF*
INDEX({1;1;1.2;1.2;1;1;1;1;1.2;1.2;1.2;1.2},
MATCH(MONTH(AZ$15),
{1,2,3,4,5,6,7,8,9,10,11,12})),
CONCATENATE($ES272," ",$L272)="RussOutdoor метро",
_xlpm.COEFF*
INDEX({0.8;0.9;1.1;1.1;1;1;1;1;1.1;1.1;1.1;1.1},
MATCH(MONTH(AZ$15),
{1,2,3,4,5,6,7,8,9,10,11,12})),
$ES272&lt;&gt;"LisChannel",
_xlpm.COEFF,
$ES272&lt;&gt;"RussOutdoor",
_xlpm.COEFF))</f>
        <v/>
      </c>
      <c r="BA272" s="68">
        <f t="array" ref="BA272">
_xlfn.LET(_xlpm.COEFF,
IF($AW272+$AX272=0,0,IF(MAX(MIN($AX272,EOMONTH(BA$15,0))-MAX($AW272,BA$15)+1,)&gt;0,1,0)),
_xlfn.IFS(
$ES272="LisChannel",
_xlpm.COEFF*
INDEX({1;1;1.2;1.2;1;1;1;1;1.2;1.2;1.2;1.2},
MATCH(MONTH(BA$15),
{1,2,3,4,5,6,7,8,9,10,11,12})),
CONCATENATE($ES272," ",$L272)="RussOutdoor метро",
_xlpm.COEFF*
INDEX({0.8;0.9;1.1;1.1;1;1;1;1;1.1;1.1;1.1;1.1},
MATCH(MONTH(BA$15),
{1,2,3,4,5,6,7,8,9,10,11,12})),
$ES272&lt;&gt;"LisChannel",
_xlpm.COEFF,
$ES272&lt;&gt;"RussOutdoor",
_xlpm.COEFF))</f>
        <v/>
      </c>
      <c r="BB272" s="68">
        <f t="array" ref="BB272">
_xlfn.LET(_xlpm.COEFF,
IF($AW272+$AX272=0,0,IF(MAX(MIN($AX272,EOMONTH(BB$15,0))-MAX($AW272,BB$15)+1,)&gt;0,1,0)),
_xlfn.IFS(
$ES272="LisChannel",
_xlpm.COEFF*
INDEX({1;1;1.2;1.2;1;1;1;1;1.2;1.2;1.2;1.2},
MATCH(MONTH(BB$15),
{1,2,3,4,5,6,7,8,9,10,11,12})),
CONCATENATE($ES272," ",$L272)="RussOutdoor метро",
_xlpm.COEFF*
INDEX({0.8;0.9;1.1;1.1;1;1;1;1;1.1;1.1;1.1;1.1},
MATCH(MONTH(BB$15),
{1,2,3,4,5,6,7,8,9,10,11,12})),
$ES272&lt;&gt;"LisChannel",
_xlpm.COEFF,
$ES272&lt;&gt;"RussOutdoor",
_xlpm.COEFF))</f>
        <v/>
      </c>
      <c r="BC272" s="68">
        <f t="array" ref="BC272">
_xlfn.LET(_xlpm.COEFF,
IF($AW272+$AX272=0,0,IF(MAX(MIN($AX272,EOMONTH(BC$15,0))-MAX($AW272,BC$15)+1,)&gt;0,1,0)),
_xlfn.IFS(
$ES272="LisChannel",
_xlpm.COEFF*
INDEX({1;1;1.2;1.2;1;1;1;1;1.2;1.2;1.2;1.2},
MATCH(MONTH(BC$15),
{1,2,3,4,5,6,7,8,9,10,11,12})),
CONCATENATE($ES272," ",$L272)="RussOutdoor метро",
_xlpm.COEFF*
INDEX({0.8;0.9;1.1;1.1;1;1;1;1;1.1;1.1;1.1;1.1},
MATCH(MONTH(BC$15),
{1,2,3,4,5,6,7,8,9,10,11,12})),
$ES272&lt;&gt;"LisChannel",
_xlpm.COEFF,
$ES272&lt;&gt;"RussOutdoor",
_xlpm.COEFF))</f>
        <v/>
      </c>
      <c r="BD272" s="68">
        <f t="array" ref="BD272">
_xlfn.LET(_xlpm.COEFF,
IF($AW272+$AX272=0,0,IF(MAX(MIN($AX272,EOMONTH(BD$15,0))-MAX($AW272,BD$15)+1,)&gt;0,1,0)),
_xlfn.IFS(
$ES272="LisChannel",
_xlpm.COEFF*
INDEX({1;1;1.2;1.2;1;1;1;1;1.2;1.2;1.2;1.2},
MATCH(MONTH(BD$15),
{1,2,3,4,5,6,7,8,9,10,11,12})),
CONCATENATE($ES272," ",$L272)="RussOutdoor метро",
_xlpm.COEFF*
INDEX({0.8;0.9;1.1;1.1;1;1;1;1;1.1;1.1;1.1;1.1},
MATCH(MONTH(BD$15),
{1,2,3,4,5,6,7,8,9,10,11,12})),
$ES272&lt;&gt;"LisChannel",
_xlpm.COEFF,
$ES272&lt;&gt;"RussOutdoor",
_xlpm.COEFF))</f>
        <v/>
      </c>
      <c r="BE272" s="68">
        <f t="array" ref="BE272">
_xlfn.LET(_xlpm.COEFF,
IF($AW272+$AX272=0,0,IF(MAX(MIN($AX272,EOMONTH(BE$15,0))-MAX($AW272,BE$15)+1,)&gt;0,1,0)),
_xlfn.IFS(
$ES272="LisChannel",
_xlpm.COEFF*
INDEX({1;1;1.2;1.2;1;1;1;1;1.2;1.2;1.2;1.2},
MATCH(MONTH(BE$15),
{1,2,3,4,5,6,7,8,9,10,11,12})),
CONCATENATE($ES272," ",$L272)="RussOutdoor метро",
_xlpm.COEFF*
INDEX({0.8;0.9;1.1;1.1;1;1;1;1;1.1;1.1;1.1;1.1},
MATCH(MONTH(BE$15),
{1,2,3,4,5,6,7,8,9,10,11,12})),
$ES272&lt;&gt;"LisChannel",
_xlpm.COEFF,
$ES272&lt;&gt;"RussOutdoor",
_xlpm.COEFF))</f>
        <v/>
      </c>
      <c r="BF272" s="68">
        <f t="array" ref="BF272">
_xlfn.LET(_xlpm.COEFF,
IF($AW272+$AX272=0,0,IF(MAX(MIN($AX272,EOMONTH(BF$15,0))-MAX($AW272,BF$15)+1,)&gt;0,1,0)),
_xlfn.IFS(
$ES272="LisChannel",
_xlpm.COEFF*
INDEX({1;1;1.2;1.2;1;1;1;1;1.2;1.2;1.2;1.2},
MATCH(MONTH(BF$15),
{1,2,3,4,5,6,7,8,9,10,11,12})),
CONCATENATE($ES272," ",$L272)="RussOutdoor метро",
_xlpm.COEFF*
INDEX({0.8;0.9;1.1;1.1;1;1;1;1;1.1;1.1;1.1;1.1},
MATCH(MONTH(BF$15),
{1,2,3,4,5,6,7,8,9,10,11,12})),
$ES272&lt;&gt;"LisChannel",
_xlpm.COEFF,
$ES272&lt;&gt;"RussOutdoor",
_xlpm.COEFF))</f>
        <v/>
      </c>
      <c r="BG272" s="68">
        <f t="array" ref="BG272">
_xlfn.LET(_xlpm.COEFF,
IF($AW272+$AX272=0,0,IF(MAX(MIN($AX272,EOMONTH(BG$15,0))-MAX($AW272,BG$15)+1,)&gt;0,1,0)),
_xlfn.IFS(
$ES272="LisChannel",
_xlpm.COEFF*
INDEX({1;1;1.2;1.2;1;1;1;1;1.2;1.2;1.2;1.2},
MATCH(MONTH(BG$15),
{1,2,3,4,5,6,7,8,9,10,11,12})),
CONCATENATE($ES272," ",$L272)="RussOutdoor метро",
_xlpm.COEFF*
INDEX({0.8;0.9;1.1;1.1;1;1;1;1;1.1;1.1;1.1;1.1},
MATCH(MONTH(BG$15),
{1,2,3,4,5,6,7,8,9,10,11,12})),
$ES272&lt;&gt;"LisChannel",
_xlpm.COEFF,
$ES272&lt;&gt;"RussOutdoor",
_xlpm.COEFF))</f>
        <v/>
      </c>
      <c r="BH272" s="68">
        <f t="array" ref="BH272">
_xlfn.LET(_xlpm.COEFF,
IF($AW272+$AX272=0,0,IF(MAX(MIN($AX272,EOMONTH(BH$15,0))-MAX($AW272,BH$15)+1,)&gt;0,1,0)),
_xlfn.IFS(
$ES272="LisChannel",
_xlpm.COEFF*
INDEX({1;1;1.2;1.2;1;1;1;1;1.2;1.2;1.2;1.2},
MATCH(MONTH(BH$15),
{1,2,3,4,5,6,7,8,9,10,11,12})),
CONCATENATE($ES272," ",$L272)="RussOutdoor метро",
_xlpm.COEFF*
INDEX({0.8;0.9;1.1;1.1;1;1;1;1;1.1;1.1;1.1;1.1},
MATCH(MONTH(BH$15),
{1,2,3,4,5,6,7,8,9,10,11,12})),
$ES272&lt;&gt;"LisChannel",
_xlpm.COEFF,
$ES272&lt;&gt;"RussOutdoor",
_xlpm.COEFF))</f>
        <v/>
      </c>
      <c r="BI272" s="68">
        <f t="array" ref="BI272">
_xlfn.LET(_xlpm.COEFF,
IF($AW272+$AX272=0,0,IF(MAX(MIN($AX272,EOMONTH(BI$15,0))-MAX($AW272,BI$15)+1,)&gt;0,1,0)),
_xlfn.IFS(
$ES272="LisChannel",
_xlpm.COEFF*
INDEX({1;1;1.2;1.2;1;1;1;1;1.2;1.2;1.2;1.2},
MATCH(MONTH(BI$15),
{1,2,3,4,5,6,7,8,9,10,11,12})),
CONCATENATE($ES272," ",$L272)="RussOutdoor метро",
_xlpm.COEFF*
INDEX({0.8;0.9;1.1;1.1;1;1;1;1;1.1;1.1;1.1;1.1},
MATCH(MONTH(BI$15),
{1,2,3,4,5,6,7,8,9,10,11,12})),
$ES272&lt;&gt;"LisChannel",
_xlpm.COEFF,
$ES272&lt;&gt;"RussOutdoor",
_xlpm.COEFF))</f>
        <v/>
      </c>
      <c r="BJ272" s="68">
        <f t="array" ref="BJ272">
_xlfn.LET(_xlpm.COEFF,
IF($AW272+$AX272=0,0,IF(MAX(MIN($AX272,EOMONTH(BJ$15,0))-MAX($AW272,BJ$15)+1,)&gt;0,1,0)),
_xlfn.IFS(
$ES272="LisChannel",
_xlpm.COEFF*
INDEX({1;1;1.2;1.2;1;1;1;1;1.2;1.2;1.2;1.2},
MATCH(MONTH(BJ$15),
{1,2,3,4,5,6,7,8,9,10,11,12})),
CONCATENATE($ES272," ",$L272)="RussOutdoor метро",
_xlpm.COEFF*
INDEX({0.8;0.9;1.1;1.1;1;1;1;1;1.1;1.1;1.1;1.1},
MATCH(MONTH(BJ$15),
{1,2,3,4,5,6,7,8,9,10,11,12})),
$ES272&lt;&gt;"LisChannel",
_xlpm.COEFF,
$ES272&lt;&gt;"RussOutdoor",
_xlpm.COEFF))</f>
        <v/>
      </c>
      <c r="BK272" s="68">
        <f t="array" ref="BK272">
_xlfn.LET(_xlpm.COEFF,
IF($AW272+$AX272=0,0,IF(MAX(MIN($AX272,EOMONTH(BK$15,0))-MAX($AW272,BK$15)+1,)&gt;0,1,0)),
_xlfn.IFS(
$ES272="LisChannel",
_xlpm.COEFF*
INDEX({1;1;1.2;1.2;1;1;1;1;1.2;1.2;1.2;1.2},
MATCH(MONTH(BK$15),
{1,2,3,4,5,6,7,8,9,10,11,12})),
CONCATENATE($ES272," ",$L272)="RussOutdoor метро",
_xlpm.COEFF*
INDEX({0.8;0.9;1.1;1.1;1;1;1;1;1.1;1.1;1.1;1.1},
MATCH(MONTH(BK$15),
{1,2,3,4,5,6,7,8,9,10,11,12})),
$ES272&lt;&gt;"LisChannel",
_xlpm.COEFF,
$ES272&lt;&gt;"RussOutdoor",
_xlpm.COEFF))</f>
        <v/>
      </c>
      <c r="BL272" s="62">
        <f>COUNTIFS($AZ272:$BK272,"&gt;0")</f>
        <v/>
      </c>
      <c r="BM272" s="65" t="n"/>
      <c r="BN272" s="125">
        <f>$DJ272</f>
        <v/>
      </c>
      <c r="BO272" s="63">
        <f>$DQ272</f>
        <v/>
      </c>
      <c r="BP272" s="125">
        <f>
IFERROR(
IF($BL272=0,0,
$BN272*(1-$BO272)),
0)</f>
        <v/>
      </c>
      <c r="BQ272" s="125">
        <f t="array" ref="BQ272">
IFERROR(
_xlfn.IFS(
$DH272="день_1",
$BP272*$BL272/($AX272-$AW272+1)*AZ272*(DAY(EOMONTH(AZ$15,0))),
$DH272="день_2",
$BP272/30*MAX(MIN($AX272,EOMONTH(AZ$15,0))-MAX($AW272,AZ$15)+1,),
$DH272="раб.день",
$BP272/30*(IFERROR(
_xlfn.LET(_xlpm.VD,
CHOOSE(
{1;2;3;4;5;6;7;8;9;10;11;12;13;14;15;16;17;18},
45658,45659,45660,45661,45662,45663,45664,45665,45711,45724,45778,45779,45785,45786,45820,45821,45965,46022),
_xlfn.LET(_xlpm.DD,
MAX(MIN($AX272,EOMONTH(AZ$15,0))-MAX($AW272,AZ$15),),
_xlfn.IFS(
AND(MONTH($AW272)=MONTH(AZ$15),MONTH($AX272)&lt;&gt;MONTH(AZ$15)),
NETWORKDAYS.INTL($AW272,$AW272+_xlpm.DD,1,_xlpm.VD),
AND(MONTH($AW272)&lt;&gt;MONTH(AZ$15),MONTH($AX272)=MONTH(AZ$15)),
NETWORKDAYS.INTL(($AX272)-_xlpm.DD,$AX272,1,_xlpm.VD),
AND(MONTH($AW272)&lt;MONTH(AZ$15),MONTH($AX272)&gt;MONTH(AZ$15)),
NETWORKDAYS.INTL((EOMONTH(AZ$15-1,1))-_xlpm.DD,EOMONTH(AZ$15-1,1),1,_xlpm.VD),
AND(MONTH($AW272)=MONTH(AZ$15),MONTH($AX272)=MONTH(AZ$15)),
NETWORKDAYS.INTL($AW272,$AX272,1,_xlpm.VD)))),0)),
$DH272="месяц",
$BP272*AZ272,
$DH272="неделя",
$BP272*AZ272/7*(ROUNDUP((DAY(EOMONTH(AZ$15,0)))/4,0))),
0)</f>
        <v/>
      </c>
      <c r="BR272" s="125">
        <f t="array" ref="BR272">
IFERROR(
_xlfn.IFS(
$DH272="день_1",
$BP272*$BL272/($AX272-$AW272+1)*BA272*(DAY(EOMONTH(BA$15,0))),
$DH272="день_2",
$BP272/30*MAX(MIN($AX272,EOMONTH(BA$15,0))-MAX($AW272,BA$15)+1,),
$DH272="раб.день",
$BP272/30*(IFERROR(
_xlfn.LET(_xlpm.VD,
CHOOSE(
{1;2;3;4;5;6;7;8;9;10;11;12;13;14;15;16;17;18},
45658,45659,45660,45661,45662,45663,45664,45665,45711,45724,45778,45779,45785,45786,45820,45821,45965,46022),
_xlfn.LET(_xlpm.DD,
MAX(MIN($AX272,EOMONTH(BA$15,0))-MAX($AW272,BA$15),),
_xlfn.IFS(
AND(MONTH($AW272)=MONTH(BA$15),MONTH($AX272)&lt;&gt;MONTH(BA$15)),
NETWORKDAYS.INTL($AW272,$AW272+_xlpm.DD,1,_xlpm.VD),
AND(MONTH($AW272)&lt;&gt;MONTH(BA$15),MONTH($AX272)=MONTH(BA$15)),
NETWORKDAYS.INTL(($AX272)-_xlpm.DD,$AX272,1,_xlpm.VD),
AND(MONTH($AW272)&lt;MONTH(BA$15),MONTH($AX272)&gt;MONTH(BA$15)),
NETWORKDAYS.INTL((EOMONTH(BA$15-1,1))-_xlpm.DD,EOMONTH(BA$15-1,1),1,_xlpm.VD),
AND(MONTH($AW272)=MONTH(BA$15),MONTH($AX272)=MONTH(BA$15)),
NETWORKDAYS.INTL($AW272,$AX272,1,_xlpm.VD)))),0)),
$DH272="месяц",
$BP272*BA272,
$DH272="неделя",
$BP272*BA272/7*(ROUNDUP((DAY(EOMONTH(BA$15,0)))/4,0))),
0)</f>
        <v/>
      </c>
      <c r="BS272" s="125">
        <f t="array" ref="BS272">
IFERROR(
_xlfn.IFS(
$DH272="день_1",
$BP272*$BL272/($AX272-$AW272+1)*BB272*(DAY(EOMONTH(BB$15,0))),
$DH272="день_2",
$BP272/30*MAX(MIN($AX272,EOMONTH(BB$15,0))-MAX($AW272,BB$15)+1,),
$DH272="раб.день",
$BP272/30*(IFERROR(
_xlfn.LET(_xlpm.VD,
CHOOSE(
{1;2;3;4;5;6;7;8;9;10;11;12;13;14;15;16;17;18},
45658,45659,45660,45661,45662,45663,45664,45665,45711,45724,45778,45779,45785,45786,45820,45821,45965,46022),
_xlfn.LET(_xlpm.DD,
MAX(MIN($AX272,EOMONTH(BB$15,0))-MAX($AW272,BB$15),),
_xlfn.IFS(
AND(MONTH($AW272)=MONTH(BB$15),MONTH($AX272)&lt;&gt;MONTH(BB$15)),
NETWORKDAYS.INTL($AW272,$AW272+_xlpm.DD,1,_xlpm.VD),
AND(MONTH($AW272)&lt;&gt;MONTH(BB$15),MONTH($AX272)=MONTH(BB$15)),
NETWORKDAYS.INTL(($AX272)-_xlpm.DD,$AX272,1,_xlpm.VD),
AND(MONTH($AW272)&lt;MONTH(BB$15),MONTH($AX272)&gt;MONTH(BB$15)),
NETWORKDAYS.INTL((EOMONTH(BB$15-1,1))-_xlpm.DD,EOMONTH(BB$15-1,1),1,_xlpm.VD),
AND(MONTH($AW272)=MONTH(BB$15),MONTH($AX272)=MONTH(BB$15)),
NETWORKDAYS.INTL($AW272,$AX272,1,_xlpm.VD)))),0)),
$DH272="месяц",
$BP272*BB272,
$DH272="неделя",
$BP272*BB272/7*(ROUNDUP((DAY(EOMONTH(BB$15,0)))/4,0))),
0)</f>
        <v/>
      </c>
      <c r="BT272" s="125">
        <f t="array" ref="BT272">
IFERROR(
_xlfn.IFS(
$DH272="день_1",
$BP272*$BL272/($AX272-$AW272+1)*BC272*(DAY(EOMONTH(BC$15,0))),
$DH272="день_2",
$BP272/30*MAX(MIN($AX272,EOMONTH(BC$15,0))-MAX($AW272,BC$15)+1,),
$DH272="раб.день",
$BP272/30*(IFERROR(
_xlfn.LET(_xlpm.VD,
CHOOSE(
{1;2;3;4;5;6;7;8;9;10;11;12;13;14;15;16;17;18},
45658,45659,45660,45661,45662,45663,45664,45665,45711,45724,45778,45779,45785,45786,45820,45821,45965,46022),
_xlfn.LET(_xlpm.DD,
MAX(MIN($AX272,EOMONTH(BC$15,0))-MAX($AW272,BC$15),),
_xlfn.IFS(
AND(MONTH($AW272)=MONTH(BC$15),MONTH($AX272)&lt;&gt;MONTH(BC$15)),
NETWORKDAYS.INTL($AW272,$AW272+_xlpm.DD,1,_xlpm.VD),
AND(MONTH($AW272)&lt;&gt;MONTH(BC$15),MONTH($AX272)=MONTH(BC$15)),
NETWORKDAYS.INTL(($AX272)-_xlpm.DD,$AX272,1,_xlpm.VD),
AND(MONTH($AW272)&lt;MONTH(BC$15),MONTH($AX272)&gt;MONTH(BC$15)),
NETWORKDAYS.INTL((EOMONTH(BC$15-1,1))-_xlpm.DD,EOMONTH(BC$15-1,1),1,_xlpm.VD),
AND(MONTH($AW272)=MONTH(BC$15),MONTH($AX272)=MONTH(BC$15)),
NETWORKDAYS.INTL($AW272,$AX272,1,_xlpm.VD)))),0)),
$DH272="месяц",
$BP272*BC272,
$DH272="неделя",
$BP272*BC272/7*(ROUNDUP((DAY(EOMONTH(BC$15,0)))/4,0))),
0)</f>
        <v/>
      </c>
      <c r="BU272" s="125">
        <f t="array" ref="BU272">
IFERROR(
_xlfn.IFS(
$DH272="день_1",
$BP272*$BL272/($AX272-$AW272+1)*BD272*(DAY(EOMONTH(BD$15,0))),
$DH272="день_2",
$BP272/30*MAX(MIN($AX272,EOMONTH(BD$15,0))-MAX($AW272,BD$15)+1,),
$DH272="раб.день",
$BP272/30*(IFERROR(
_xlfn.LET(_xlpm.VD,
CHOOSE(
{1;2;3;4;5;6;7;8;9;10;11;12;13;14;15;16;17;18},
45658,45659,45660,45661,45662,45663,45664,45665,45711,45724,45778,45779,45785,45786,45820,45821,45965,46022),
_xlfn.LET(_xlpm.DD,
MAX(MIN($AX272,EOMONTH(BD$15,0))-MAX($AW272,BD$15),),
_xlfn.IFS(
AND(MONTH($AW272)=MONTH(BD$15),MONTH($AX272)&lt;&gt;MONTH(BD$15)),
NETWORKDAYS.INTL($AW272,$AW272+_xlpm.DD,1,_xlpm.VD),
AND(MONTH($AW272)&lt;&gt;MONTH(BD$15),MONTH($AX272)=MONTH(BD$15)),
NETWORKDAYS.INTL(($AX272)-_xlpm.DD,$AX272,1,_xlpm.VD),
AND(MONTH($AW272)&lt;MONTH(BD$15),MONTH($AX272)&gt;MONTH(BD$15)),
NETWORKDAYS.INTL((EOMONTH(BD$15-1,1))-_xlpm.DD,EOMONTH(BD$15-1,1),1,_xlpm.VD),
AND(MONTH($AW272)=MONTH(BD$15),MONTH($AX272)=MONTH(BD$15)),
NETWORKDAYS.INTL($AW272,$AX272,1,_xlpm.VD)))),0)),
$DH272="месяц",
$BP272*BD272,
$DH272="неделя",
$BP272*BD272/7*(ROUNDUP((DAY(EOMONTH(BD$15,0)))/4,0))),
0)</f>
        <v/>
      </c>
      <c r="BV272" s="125">
        <f t="array" ref="BV272">
IFERROR(
_xlfn.IFS(
$DH272="день_1",
$BP272*$BL272/($AX272-$AW272+1)*BE272*(DAY(EOMONTH(BE$15,0))),
$DH272="день_2",
$BP272/30*MAX(MIN($AX272,EOMONTH(BE$15,0))-MAX($AW272,BE$15)+1,),
$DH272="раб.день",
$BP272/30*(IFERROR(
_xlfn.LET(_xlpm.VD,
CHOOSE(
{1;2;3;4;5;6;7;8;9;10;11;12;13;14;15;16;17;18},
45658,45659,45660,45661,45662,45663,45664,45665,45711,45724,45778,45779,45785,45786,45820,45821,45965,46022),
_xlfn.LET(_xlpm.DD,
MAX(MIN($AX272,EOMONTH(BE$15,0))-MAX($AW272,BE$15),),
_xlfn.IFS(
AND(MONTH($AW272)=MONTH(BE$15),MONTH($AX272)&lt;&gt;MONTH(BE$15)),
NETWORKDAYS.INTL($AW272,$AW272+_xlpm.DD,1,_xlpm.VD),
AND(MONTH($AW272)&lt;&gt;MONTH(BE$15),MONTH($AX272)=MONTH(BE$15)),
NETWORKDAYS.INTL(($AX272)-_xlpm.DD,$AX272,1,_xlpm.VD),
AND(MONTH($AW272)&lt;MONTH(BE$15),MONTH($AX272)&gt;MONTH(BE$15)),
NETWORKDAYS.INTL((EOMONTH(BE$15-1,1))-_xlpm.DD,EOMONTH(BE$15-1,1),1,_xlpm.VD),
AND(MONTH($AW272)=MONTH(BE$15),MONTH($AX272)=MONTH(BE$15)),
NETWORKDAYS.INTL($AW272,$AX272,1,_xlpm.VD)))),0)),
$DH272="месяц",
$BP272*BE272,
$DH272="неделя",
$BP272*BE272/7*(ROUNDUP((DAY(EOMONTH(BE$15,0)))/4,0))),
0)</f>
        <v/>
      </c>
      <c r="BW272" s="125">
        <f t="array" ref="BW272">
IFERROR(
_xlfn.IFS(
$DH272="день_1",
$BP272*$BL272/($AX272-$AW272+1)*BF272*(DAY(EOMONTH(BF$15,0))),
$DH272="день_2",
$BP272/30*MAX(MIN($AX272,EOMONTH(BF$15,0))-MAX($AW272,BF$15)+1,),
$DH272="раб.день",
$BP272/30*(IFERROR(
_xlfn.LET(_xlpm.VD,
CHOOSE(
{1;2;3;4;5;6;7;8;9;10;11;12;13;14;15;16;17;18},
45658,45659,45660,45661,45662,45663,45664,45665,45711,45724,45778,45779,45785,45786,45820,45821,45965,46022),
_xlfn.LET(_xlpm.DD,
MAX(MIN($AX272,EOMONTH(BF$15,0))-MAX($AW272,BF$15),),
_xlfn.IFS(
AND(MONTH($AW272)=MONTH(BF$15),MONTH($AX272)&lt;&gt;MONTH(BF$15)),
NETWORKDAYS.INTL($AW272,$AW272+_xlpm.DD,1,_xlpm.VD),
AND(MONTH($AW272)&lt;&gt;MONTH(BF$15),MONTH($AX272)=MONTH(BF$15)),
NETWORKDAYS.INTL(($AX272)-_xlpm.DD,$AX272,1,_xlpm.VD),
AND(MONTH($AW272)&lt;MONTH(BF$15),MONTH($AX272)&gt;MONTH(BF$15)),
NETWORKDAYS.INTL((EOMONTH(BF$15-1,1))-_xlpm.DD,EOMONTH(BF$15-1,1),1,_xlpm.VD),
AND(MONTH($AW272)=MONTH(BF$15),MONTH($AX272)=MONTH(BF$15)),
NETWORKDAYS.INTL($AW272,$AX272,1,_xlpm.VD)))),0)),
$DH272="месяц",
$BP272*BF272,
$DH272="неделя",
$BP272*BF272/7*(ROUNDUP((DAY(EOMONTH(BF$15,0)))/4,0))),
0)</f>
        <v/>
      </c>
      <c r="BX272" s="125">
        <f t="array" ref="BX272">
IFERROR(
_xlfn.IFS(
$DH272="день_1",
$BP272*$BL272/($AX272-$AW272+1)*BG272*(DAY(EOMONTH(BG$15,0))),
$DH272="день_2",
$BP272/30*MAX(MIN($AX272,EOMONTH(BG$15,0))-MAX($AW272,BG$15)+1,),
$DH272="раб.день",
$BP272/30*(IFERROR(
_xlfn.LET(_xlpm.VD,
CHOOSE(
{1;2;3;4;5;6;7;8;9;10;11;12;13;14;15;16;17;18},
45658,45659,45660,45661,45662,45663,45664,45665,45711,45724,45778,45779,45785,45786,45820,45821,45965,46022),
_xlfn.LET(_xlpm.DD,
MAX(MIN($AX272,EOMONTH(BG$15,0))-MAX($AW272,BG$15),),
_xlfn.IFS(
AND(MONTH($AW272)=MONTH(BG$15),MONTH($AX272)&lt;&gt;MONTH(BG$15)),
NETWORKDAYS.INTL($AW272,$AW272+_xlpm.DD,1,_xlpm.VD),
AND(MONTH($AW272)&lt;&gt;MONTH(BG$15),MONTH($AX272)=MONTH(BG$15)),
NETWORKDAYS.INTL(($AX272)-_xlpm.DD,$AX272,1,_xlpm.VD),
AND(MONTH($AW272)&lt;MONTH(BG$15),MONTH($AX272)&gt;MONTH(BG$15)),
NETWORKDAYS.INTL((EOMONTH(BG$15-1,1))-_xlpm.DD,EOMONTH(BG$15-1,1),1,_xlpm.VD),
AND(MONTH($AW272)=MONTH(BG$15),MONTH($AX272)=MONTH(BG$15)),
NETWORKDAYS.INTL($AW272,$AX272,1,_xlpm.VD)))),0)),
$DH272="месяц",
$BP272*BG272,
$DH272="неделя",
$BP272*BG272/7*(ROUNDUP((DAY(EOMONTH(BG$15,0)))/4,0))),
0)</f>
        <v/>
      </c>
      <c r="BY272" s="125">
        <f t="array" ref="BY272">
IFERROR(
_xlfn.IFS(
$DH272="день_1",
$BP272*$BL272/($AX272-$AW272+1)*BH272*(DAY(EOMONTH(BH$15,0))),
$DH272="день_2",
$BP272/30*MAX(MIN($AX272,EOMONTH(BH$15,0))-MAX($AW272,BH$15)+1,),
$DH272="раб.день",
$BP272/30*(IFERROR(
_xlfn.LET(_xlpm.VD,
CHOOSE(
{1;2;3;4;5;6;7;8;9;10;11;12;13;14;15;16;17;18},
45658,45659,45660,45661,45662,45663,45664,45665,45711,45724,45778,45779,45785,45786,45820,45821,45965,46022),
_xlfn.LET(_xlpm.DD,
MAX(MIN($AX272,EOMONTH(BH$15,0))-MAX($AW272,BH$15),),
_xlfn.IFS(
AND(MONTH($AW272)=MONTH(BH$15),MONTH($AX272)&lt;&gt;MONTH(BH$15)),
NETWORKDAYS.INTL($AW272,$AW272+_xlpm.DD,1,_xlpm.VD),
AND(MONTH($AW272)&lt;&gt;MONTH(BH$15),MONTH($AX272)=MONTH(BH$15)),
NETWORKDAYS.INTL(($AX272)-_xlpm.DD,$AX272,1,_xlpm.VD),
AND(MONTH($AW272)&lt;MONTH(BH$15),MONTH($AX272)&gt;MONTH(BH$15)),
NETWORKDAYS.INTL((EOMONTH(BH$15-1,1))-_xlpm.DD,EOMONTH(BH$15-1,1),1,_xlpm.VD),
AND(MONTH($AW272)=MONTH(BH$15),MONTH($AX272)=MONTH(BH$15)),
NETWORKDAYS.INTL($AW272,$AX272,1,_xlpm.VD)))),0)),
$DH272="месяц",
$BP272*BH272,
$DH272="неделя",
$BP272*BH272/7*(ROUNDUP((DAY(EOMONTH(BH$15,0)))/4,0))),
0)</f>
        <v/>
      </c>
      <c r="BZ272" s="125">
        <f t="array" ref="BZ272">
IFERROR(
_xlfn.IFS(
$DH272="день_1",
$BP272*$BL272/($AX272-$AW272+1)*BI272*(DAY(EOMONTH(BI$15,0))),
$DH272="день_2",
$BP272/30*MAX(MIN($AX272,EOMONTH(BI$15,0))-MAX($AW272,BI$15)+1,),
$DH272="раб.день",
$BP272/30*(IFERROR(
_xlfn.LET(_xlpm.VD,
CHOOSE(
{1;2;3;4;5;6;7;8;9;10;11;12;13;14;15;16;17;18},
45658,45659,45660,45661,45662,45663,45664,45665,45711,45724,45778,45779,45785,45786,45820,45821,45965,46022),
_xlfn.LET(_xlpm.DD,
MAX(MIN($AX272,EOMONTH(BI$15,0))-MAX($AW272,BI$15),),
_xlfn.IFS(
AND(MONTH($AW272)=MONTH(BI$15),MONTH($AX272)&lt;&gt;MONTH(BI$15)),
NETWORKDAYS.INTL($AW272,$AW272+_xlpm.DD,1,_xlpm.VD),
AND(MONTH($AW272)&lt;&gt;MONTH(BI$15),MONTH($AX272)=MONTH(BI$15)),
NETWORKDAYS.INTL(($AX272)-_xlpm.DD,$AX272,1,_xlpm.VD),
AND(MONTH($AW272)&lt;MONTH(BI$15),MONTH($AX272)&gt;MONTH(BI$15)),
NETWORKDAYS.INTL((EOMONTH(BI$15-1,1))-_xlpm.DD,EOMONTH(BI$15-1,1),1,_xlpm.VD),
AND(MONTH($AW272)=MONTH(BI$15),MONTH($AX272)=MONTH(BI$15)),
NETWORKDAYS.INTL($AW272,$AX272,1,_xlpm.VD)))),0)),
$DH272="месяц",
$BP272*BI272,
$DH272="неделя",
$BP272*BI272/7*(ROUNDUP((DAY(EOMONTH(BI$15,0)))/4,0))),
0)</f>
        <v/>
      </c>
      <c r="CA272" s="125">
        <f t="array" ref="CA272">
IFERROR(
_xlfn.IFS(
$DH272="день_1",
$BP272*$BL272/($AX272-$AW272+1)*BJ272*(DAY(EOMONTH(BJ$15,0))),
$DH272="день_2",
$BP272/30*MAX(MIN($AX272,EOMONTH(BJ$15,0))-MAX($AW272,BJ$15)+1,),
$DH272="раб.день",
$BP272/30*(IFERROR(
_xlfn.LET(_xlpm.VD,
CHOOSE(
{1;2;3;4;5;6;7;8;9;10;11;12;13;14;15;16;17;18},
45658,45659,45660,45661,45662,45663,45664,45665,45711,45724,45778,45779,45785,45786,45820,45821,45965,46022),
_xlfn.LET(_xlpm.DD,
MAX(MIN($AX272,EOMONTH(BJ$15,0))-MAX($AW272,BJ$15),),
_xlfn.IFS(
AND(MONTH($AW272)=MONTH(BJ$15),MONTH($AX272)&lt;&gt;MONTH(BJ$15)),
NETWORKDAYS.INTL($AW272,$AW272+_xlpm.DD,1,_xlpm.VD),
AND(MONTH($AW272)&lt;&gt;MONTH(BJ$15),MONTH($AX272)=MONTH(BJ$15)),
NETWORKDAYS.INTL(($AX272)-_xlpm.DD,$AX272,1,_xlpm.VD),
AND(MONTH($AW272)&lt;MONTH(BJ$15),MONTH($AX272)&gt;MONTH(BJ$15)),
NETWORKDAYS.INTL((EOMONTH(BJ$15-1,1))-_xlpm.DD,EOMONTH(BJ$15-1,1),1,_xlpm.VD),
AND(MONTH($AW272)=MONTH(BJ$15),MONTH($AX272)=MONTH(BJ$15)),
NETWORKDAYS.INTL($AW272,$AX272,1,_xlpm.VD)))),0)),
$DH272="месяц",
$BP272*BJ272,
$DH272="неделя",
$BP272*BJ272/7*(ROUNDUP((DAY(EOMONTH(BJ$15,0)))/4,0))),
0)</f>
        <v/>
      </c>
      <c r="CB272" s="125">
        <f t="array" ref="CB272">
IFERROR(
_xlfn.IFS(
$DH272="день_1",
$BP272*$BL272/($AX272-$AW272+1)*BK272*(DAY(EOMONTH(BK$15,0))),
$DH272="день_2",
$BP272/30*MAX(MIN($AX272,EOMONTH(BK$15,0))-MAX($AW272,BK$15)+1,),
$DH272="раб.день",
$BP272/30*(IFERROR(
_xlfn.LET(_xlpm.VD,
CHOOSE(
{1;2;3;4;5;6;7;8;9;10;11;12;13;14;15;16;17;18},
45658,45659,45660,45661,45662,45663,45664,45665,45711,45724,45778,45779,45785,45786,45820,45821,45965,46022),
_xlfn.LET(_xlpm.DD,
MAX(MIN($AX272,EOMONTH(BK$15,0))-MAX($AW272,BK$15),),
_xlfn.IFS(
AND(MONTH($AW272)=MONTH(BK$15),MONTH($AX272)&lt;&gt;MONTH(BK$15)),
NETWORKDAYS.INTL($AW272,$AW272+_xlpm.DD,1,_xlpm.VD),
AND(MONTH($AW272)&lt;&gt;MONTH(BK$15),MONTH($AX272)=MONTH(BK$15)),
NETWORKDAYS.INTL(($AX272)-_xlpm.DD,$AX272,1,_xlpm.VD),
AND(MONTH($AW272)&lt;MONTH(BK$15),MONTH($AX272)&gt;MONTH(BK$15)),
NETWORKDAYS.INTL((EOMONTH(BK$15-1,1))-_xlpm.DD,EOMONTH(BK$15-1,1),1,_xlpm.VD),
AND(MONTH($AW272)=MONTH(BK$15),MONTH($AX272)=MONTH(BK$15)),
NETWORKDAYS.INTL($AW272,$AX272,1,_xlpm.VD)))),0)),
$DH272="месяц",
$BP272*BK272,
$DH272="неделя",
$BP272*BK272/7*(ROUNDUP((DAY(EOMONTH(BK$15,0)))/4,0))),
0)</f>
        <v/>
      </c>
      <c r="CC272" s="125">
        <f>SUM($BQ272:$CB272)</f>
        <v/>
      </c>
      <c r="CD272" s="126">
        <f>SUM($EH272:$EH272)</f>
        <v/>
      </c>
      <c r="CE272" s="126">
        <f>$CD272*$AB272</f>
        <v/>
      </c>
      <c r="CF272" s="126">
        <f>SUM($EK272:$EK272)</f>
        <v/>
      </c>
      <c r="CG272" s="126">
        <f>$CF272*$AB272</f>
        <v/>
      </c>
      <c r="CH272" s="126">
        <f>SUM($CC272,$CE272,$CG272)</f>
        <v/>
      </c>
      <c r="CI272" s="126">
        <f>$CH272*(1+$CM272)</f>
        <v/>
      </c>
      <c r="CJ272" s="127" t="n">
        <v>0</v>
      </c>
      <c r="CK272" s="126">
        <f>SUM($CH272:$CH272)*(1+$CJ272)</f>
        <v/>
      </c>
      <c r="CL272" s="126">
        <f>SUM($CH272:$CH272)*(1+$CM272)</f>
        <v/>
      </c>
      <c r="CM272" s="59" t="inlineStr">
        <is>
          <t>20%</t>
        </is>
      </c>
      <c r="CN272" s="59" t="n"/>
      <c r="CO272" s="72" t="n"/>
      <c r="CP272" s="59" t="n"/>
      <c r="CQ272" s="73" t="n"/>
      <c r="CR272" s="73" t="n"/>
      <c r="CS272" s="73" t="n"/>
      <c r="CT272" s="72" t="n"/>
      <c r="CU272" s="79" t="inlineStr">
        <is>
          <t> </t>
        </is>
      </c>
      <c r="CV272" s="60" t="n"/>
      <c r="CW272" s="60" t="n"/>
      <c r="CX272" s="60" t="n"/>
      <c r="CY272" s="127">
        <f>IFERROR(($CC272-$EE272)/($EE272/(1-$DQ272)),0)</f>
        <v/>
      </c>
      <c r="CZ272" s="127">
        <f>IFERROR(1-$EI272/($CE272),0)</f>
        <v/>
      </c>
      <c r="DA272" s="127">
        <f>IFERROR(1-$EL272/($CG272),0)</f>
        <v/>
      </c>
      <c r="DB272" s="126">
        <f>ROUND(IFERROR(($CI272/(1+$CM272)-$EN272),0),2)</f>
        <v/>
      </c>
      <c r="DC272" s="128" t="n"/>
      <c r="DD272" s="125" t="n"/>
      <c r="DE272" s="75" t="n">
        <v>0</v>
      </c>
      <c r="DF272" s="128" t="n"/>
      <c r="DG272" s="125">
        <f>IF($DC272=0,0,$DD272*($DC272*100%-$DE272*$DF272))*SUM($AB272:$AB272)</f>
        <v/>
      </c>
      <c r="DH272" s="129" t="inlineStr">
        <is>
          <t>месяц</t>
        </is>
      </c>
      <c r="DI272" s="130">
        <f t="array" ref="DI272">IFERROR(
IF($ES272="LisChannel",
(ROUND(((INDEX({174.625;153.888888888889;130.972222222222},MATCH($AI272,{2;3;4}),0))*$AG272*$AI272),2)),0),0)</f>
        <v/>
      </c>
      <c r="DJ272" s="130">
        <f>
_xlfn.LET(_xlpm.X,
IFERROR(
IF($ES272="НовиковТВ",
(_xlfn.LET(_xlpm.NTV,
_xlfn.LET(_xlpm.MIN,350000,
IF(SUMIFS($DI:$DI,$ES:$ES,"НовиковТВ")&lt;=_xlpm.MIN,
(SUMIFS($DI:$DI,$ES:$ES,"НовиковТВ")/(COUNTIFS($ES:$ES,"НовиковТВ")))*_xlpm.MIN/SUMIFS($DI:$DI,$ES:$ES,"НовиковТВ"),
DI272)),
_xlpm.NTV+$DG272/(1-(1-(_xlpm.NTV)*(1-$DL272)*(1-$DM272)*(1-$DN272)*(1-$DO272)*(1-$DP272)/_xlpm.NTV))))/(1+$EP272),
$DI272+$DG272/(1-(1-($DI272)*(1-$DL272)*(1-$DM272)*(1-$DN272)*(1-$DO272)*(1-$DP272)/$DI272))),
0),
_xlpm.X*(1+$CM272)*(1+$CW272)-_xlpm.X*(1+$CM272)+_xlpm.X)</f>
        <v/>
      </c>
      <c r="DK272" s="125" t="inlineStr">
        <is>
          <t>послед.</t>
        </is>
      </c>
      <c r="DL272" s="63" t="n">
        <v>0</v>
      </c>
      <c r="DM272" s="63" t="n">
        <v>0</v>
      </c>
      <c r="DN272" s="63" t="n">
        <v>0</v>
      </c>
      <c r="DO272" s="63" t="n">
        <v>0</v>
      </c>
      <c r="DP272" s="63" t="n">
        <v>0</v>
      </c>
      <c r="DQ272" s="63">
        <f t="array" ref="DQ272">IFERROR(_xlfn.IFS(
$DK272="послед.",1-(1-$DL272)*(1-$DM272)*(1-$DN272)*(1-$DO272)*(1-$DP272),
$DK272="сумм.",$DL272+$DM272+$DN272+$DO272+$DP272),
0)</f>
        <v/>
      </c>
      <c r="DR272" s="125">
        <f t="array" ref="DR272">
IFERROR(
_xlfn.IFS(
$BL272=0,
0,
$BL272&gt;0,
_xlfn.IFS($DK272="послед.",
$DJ272*(1-$DL272)*(1-$DM272)*(1-$DN272)*(1-$DO272)*(1-$DP272),
$DK272="сумм.",
$DJ272*(1-($DL272+$DM272+$DN272+$DO272+$DP272)))),0)</f>
        <v/>
      </c>
      <c r="DS272" s="125">
        <f t="array" ref="DS272">
IFERROR(_xlfn.IFS(
$DH272="день_1",
$DR272*$BL272/($AX272-$AW272+1)*AZ272*(DAY(EOMONTH(AZ$15,0))),
$DH272="день_2",
$DR272/30*MAX(MIN($AX272,EOMONTH(AZ$15,0))-MAX($AW272,AZ$15)+1,),
$DH272="раб.день",
$DR272/30*(IFERROR(
_xlfn.LET(_xlpm.VD,
CHOOSE(
{1;2;3;4;5;6;7;8;9;10;11;12;13;14;15;16;17;18},
45658,45659,45660,45661,45662,45663,45664,45665,45711,45724,45778,45779,45785,45786,45820,45821,45965,46022),
_xlfn.LET(_xlpm.DD,
MAX(MIN($AX272,EOMONTH(AZ$15,0))-MAX($AW272,AZ$15),),
_xlfn.IFS(
AND(MONTH($AW272)=MONTH(AZ$15),MONTH($AX272)&lt;&gt;MONTH(AZ$15)),
NETWORKDAYS.INTL($AW272,$AW272+_xlpm.DD,1,_xlpm.VD),
AND(MONTH($AW272)&lt;&gt;MONTH(AZ$15),MONTH($AX272)=MONTH(AZ$15)),
NETWORKDAYS.INTL(($AX272)-_xlpm.DD,$AX272,1,_xlpm.VD),
AND(MONTH($AW272)&lt;MONTH(AZ$15),MONTH($AX272)&gt;MONTH(AZ$15)),
NETWORKDAYS.INTL((EOMONTH(AZ$15-1,1))-_xlpm.DD,EOMONTH(AZ$15-1,1),1,_xlpm.VD),
AND(MONTH($AW272)=MONTH(AZ$15),MONTH($AX272)=MONTH(AZ$15)),
NETWORKDAYS.INTL($AW272,$AX272,1,_xlpm.VD)))),0)),
$DH272="месяц",
$DR272*AZ272,
$DH272="неделя",
$DR272*AZ272/7*(ROUNDUP((DAY(EOMONTH(AZ$15,0)))/4,0))),
0)</f>
        <v/>
      </c>
      <c r="DT272" s="125">
        <f t="array" ref="DT272">
IFERROR(_xlfn.IFS(
$DH272="день_1",
$DR272*$BL272/($AX272-$AW272+1)*BA272*(DAY(EOMONTH(BA$15,0))),
$DH272="день_2",
$DR272/30*MAX(MIN($AX272,EOMONTH(BA$15,0))-MAX($AW272,BA$15)+1,),
$DH272="раб.день",
$DR272/30*(IFERROR(
_xlfn.LET(_xlpm.VD,
CHOOSE(
{1;2;3;4;5;6;7;8;9;10;11;12;13;14;15;16;17;18},
45658,45659,45660,45661,45662,45663,45664,45665,45711,45724,45778,45779,45785,45786,45820,45821,45965,46022),
_xlfn.LET(_xlpm.DD,
MAX(MIN($AX272,EOMONTH(BA$15,0))-MAX($AW272,BA$15),),
_xlfn.IFS(
AND(MONTH($AW272)=MONTH(BA$15),MONTH($AX272)&lt;&gt;MONTH(BA$15)),
NETWORKDAYS.INTL($AW272,$AW272+_xlpm.DD,1,_xlpm.VD),
AND(MONTH($AW272)&lt;&gt;MONTH(BA$15),MONTH($AX272)=MONTH(BA$15)),
NETWORKDAYS.INTL(($AX272)-_xlpm.DD,$AX272,1,_xlpm.VD),
AND(MONTH($AW272)&lt;MONTH(BA$15),MONTH($AX272)&gt;MONTH(BA$15)),
NETWORKDAYS.INTL((EOMONTH(BA$15-1,1))-_xlpm.DD,EOMONTH(BA$15-1,1),1,_xlpm.VD),
AND(MONTH($AW272)=MONTH(BA$15),MONTH($AX272)=MONTH(BA$15)),
NETWORKDAYS.INTL($AW272,$AX272,1,_xlpm.VD)))),0)),
$DH272="месяц",
$DR272*BA272,
$DH272="неделя",
$DR272*BA272/7*(ROUNDUP((DAY(EOMONTH(BA$15,0)))/4,0))),
0)</f>
        <v/>
      </c>
      <c r="DU272" s="125">
        <f t="array" ref="DU272">
IFERROR(_xlfn.IFS(
$DH272="день_1",
$DR272*$BL272/($AX272-$AW272+1)*BB272*(DAY(EOMONTH(BB$15,0))),
$DH272="день_2",
$DR272/30*MAX(MIN($AX272,EOMONTH(BB$15,0))-MAX($AW272,BB$15)+1,),
$DH272="раб.день",
$DR272/30*(IFERROR(
_xlfn.LET(_xlpm.VD,
CHOOSE(
{1;2;3;4;5;6;7;8;9;10;11;12;13;14;15;16;17;18},
45658,45659,45660,45661,45662,45663,45664,45665,45711,45724,45778,45779,45785,45786,45820,45821,45965,46022),
_xlfn.LET(_xlpm.DD,
MAX(MIN($AX272,EOMONTH(BB$15,0))-MAX($AW272,BB$15),),
_xlfn.IFS(
AND(MONTH($AW272)=MONTH(BB$15),MONTH($AX272)&lt;&gt;MONTH(BB$15)),
NETWORKDAYS.INTL($AW272,$AW272+_xlpm.DD,1,_xlpm.VD),
AND(MONTH($AW272)&lt;&gt;MONTH(BB$15),MONTH($AX272)=MONTH(BB$15)),
NETWORKDAYS.INTL(($AX272)-_xlpm.DD,$AX272,1,_xlpm.VD),
AND(MONTH($AW272)&lt;MONTH(BB$15),MONTH($AX272)&gt;MONTH(BB$15)),
NETWORKDAYS.INTL((EOMONTH(BB$15-1,1))-_xlpm.DD,EOMONTH(BB$15-1,1),1,_xlpm.VD),
AND(MONTH($AW272)=MONTH(BB$15),MONTH($AX272)=MONTH(BB$15)),
NETWORKDAYS.INTL($AW272,$AX272,1,_xlpm.VD)))),0)),
$DH272="месяц",
$DR272*BB272,
$DH272="неделя",
$DR272*BB272/7*(ROUNDUP((DAY(EOMONTH(BB$15,0)))/4,0))),
0)</f>
        <v/>
      </c>
      <c r="DV272" s="125">
        <f t="array" ref="DV272">
IFERROR(_xlfn.IFS(
$DH272="день_1",
$DR272*$BL272/($AX272-$AW272+1)*BC272*(DAY(EOMONTH(BC$15,0))),
$DH272="день_2",
$DR272/30*MAX(MIN($AX272,EOMONTH(BC$15,0))-MAX($AW272,BC$15)+1,),
$DH272="раб.день",
$DR272/30*(IFERROR(
_xlfn.LET(_xlpm.VD,
CHOOSE(
{1;2;3;4;5;6;7;8;9;10;11;12;13;14;15;16;17;18},
45658,45659,45660,45661,45662,45663,45664,45665,45711,45724,45778,45779,45785,45786,45820,45821,45965,46022),
_xlfn.LET(_xlpm.DD,
MAX(MIN($AX272,EOMONTH(BC$15,0))-MAX($AW272,BC$15),),
_xlfn.IFS(
AND(MONTH($AW272)=MONTH(BC$15),MONTH($AX272)&lt;&gt;MONTH(BC$15)),
NETWORKDAYS.INTL($AW272,$AW272+_xlpm.DD,1,_xlpm.VD),
AND(MONTH($AW272)&lt;&gt;MONTH(BC$15),MONTH($AX272)=MONTH(BC$15)),
NETWORKDAYS.INTL(($AX272)-_xlpm.DD,$AX272,1,_xlpm.VD),
AND(MONTH($AW272)&lt;MONTH(BC$15),MONTH($AX272)&gt;MONTH(BC$15)),
NETWORKDAYS.INTL((EOMONTH(BC$15-1,1))-_xlpm.DD,EOMONTH(BC$15-1,1),1,_xlpm.VD),
AND(MONTH($AW272)=MONTH(BC$15),MONTH($AX272)=MONTH(BC$15)),
NETWORKDAYS.INTL($AW272,$AX272,1,_xlpm.VD)))),0)),
$DH272="месяц",
$DR272*BC272,
$DH272="неделя",
$DR272*BC272/7*(ROUNDUP((DAY(EOMONTH(BC$15,0)))/4,0))),
0)</f>
        <v/>
      </c>
      <c r="DW272" s="125">
        <f t="array" ref="DW272">
IFERROR(_xlfn.IFS(
$DH272="день_1",
$DR272*$BL272/($AX272-$AW272+1)*BD272*(DAY(EOMONTH(BD$15,0))),
$DH272="день_2",
$DR272/30*MAX(MIN($AX272,EOMONTH(BD$15,0))-MAX($AW272,BD$15)+1,),
$DH272="раб.день",
$DR272/30*(IFERROR(
_xlfn.LET(_xlpm.VD,
CHOOSE(
{1;2;3;4;5;6;7;8;9;10;11;12;13;14;15;16;17;18},
45658,45659,45660,45661,45662,45663,45664,45665,45711,45724,45778,45779,45785,45786,45820,45821,45965,46022),
_xlfn.LET(_xlpm.DD,
MAX(MIN($AX272,EOMONTH(BD$15,0))-MAX($AW272,BD$15),),
_xlfn.IFS(
AND(MONTH($AW272)=MONTH(BD$15),MONTH($AX272)&lt;&gt;MONTH(BD$15)),
NETWORKDAYS.INTL($AW272,$AW272+_xlpm.DD,1,_xlpm.VD),
AND(MONTH($AW272)&lt;&gt;MONTH(BD$15),MONTH($AX272)=MONTH(BD$15)),
NETWORKDAYS.INTL(($AX272)-_xlpm.DD,$AX272,1,_xlpm.VD),
AND(MONTH($AW272)&lt;MONTH(BD$15),MONTH($AX272)&gt;MONTH(BD$15)),
NETWORKDAYS.INTL((EOMONTH(BD$15-1,1))-_xlpm.DD,EOMONTH(BD$15-1,1),1,_xlpm.VD),
AND(MONTH($AW272)=MONTH(BD$15),MONTH($AX272)=MONTH(BD$15)),
NETWORKDAYS.INTL($AW272,$AX272,1,_xlpm.VD)))),0)),
$DH272="месяц",
$DR272*BD272,
$DH272="неделя",
$DR272*BD272/7*(ROUNDUP((DAY(EOMONTH(BD$15,0)))/4,0))),
0)</f>
        <v/>
      </c>
      <c r="DX272" s="125">
        <f t="array" ref="DX272">
IFERROR(_xlfn.IFS(
$DH272="день_1",
$DR272*$BL272/($AX272-$AW272+1)*BE272*(DAY(EOMONTH(BE$15,0))),
$DH272="день_2",
$DR272/30*MAX(MIN($AX272,EOMONTH(BE$15,0))-MAX($AW272,BE$15)+1,),
$DH272="раб.день",
$DR272/30*(IFERROR(
_xlfn.LET(_xlpm.VD,
CHOOSE(
{1;2;3;4;5;6;7;8;9;10;11;12;13;14;15;16;17;18},
45658,45659,45660,45661,45662,45663,45664,45665,45711,45724,45778,45779,45785,45786,45820,45821,45965,46022),
_xlfn.LET(_xlpm.DD,
MAX(MIN($AX272,EOMONTH(BE$15,0))-MAX($AW272,BE$15),),
_xlfn.IFS(
AND(MONTH($AW272)=MONTH(BE$15),MONTH($AX272)&lt;&gt;MONTH(BE$15)),
NETWORKDAYS.INTL($AW272,$AW272+_xlpm.DD,1,_xlpm.VD),
AND(MONTH($AW272)&lt;&gt;MONTH(BE$15),MONTH($AX272)=MONTH(BE$15)),
NETWORKDAYS.INTL(($AX272)-_xlpm.DD,$AX272,1,_xlpm.VD),
AND(MONTH($AW272)&lt;MONTH(BE$15),MONTH($AX272)&gt;MONTH(BE$15)),
NETWORKDAYS.INTL((EOMONTH(BE$15-1,1))-_xlpm.DD,EOMONTH(BE$15-1,1),1,_xlpm.VD),
AND(MONTH($AW272)=MONTH(BE$15),MONTH($AX272)=MONTH(BE$15)),
NETWORKDAYS.INTL($AW272,$AX272,1,_xlpm.VD)))),0)),
$DH272="месяц",
$DR272*BE272,
$DH272="неделя",
$DR272*BE272/7*(ROUNDUP((DAY(EOMONTH(BE$15,0)))/4,0))),
0)</f>
        <v/>
      </c>
      <c r="DY272" s="125">
        <f t="array" ref="DY272">
IFERROR(_xlfn.IFS(
$DH272="день_1",
$DR272*$BL272/($AX272-$AW272+1)*BF272*(DAY(EOMONTH(BF$15,0))),
$DH272="день_2",
$DR272/30*MAX(MIN($AX272,EOMONTH(BF$15,0))-MAX($AW272,BF$15)+1,),
$DH272="раб.день",
$DR272/30*(IFERROR(
_xlfn.LET(_xlpm.VD,
CHOOSE(
{1;2;3;4;5;6;7;8;9;10;11;12;13;14;15;16;17;18},
45658,45659,45660,45661,45662,45663,45664,45665,45711,45724,45778,45779,45785,45786,45820,45821,45965,46022),
_xlfn.LET(_xlpm.DD,
MAX(MIN($AX272,EOMONTH(BF$15,0))-MAX($AW272,BF$15),),
_xlfn.IFS(
AND(MONTH($AW272)=MONTH(BF$15),MONTH($AX272)&lt;&gt;MONTH(BF$15)),
NETWORKDAYS.INTL($AW272,$AW272+_xlpm.DD,1,_xlpm.VD),
AND(MONTH($AW272)&lt;&gt;MONTH(BF$15),MONTH($AX272)=MONTH(BF$15)),
NETWORKDAYS.INTL(($AX272)-_xlpm.DD,$AX272,1,_xlpm.VD),
AND(MONTH($AW272)&lt;MONTH(BF$15),MONTH($AX272)&gt;MONTH(BF$15)),
NETWORKDAYS.INTL((EOMONTH(BF$15-1,1))-_xlpm.DD,EOMONTH(BF$15-1,1),1,_xlpm.VD),
AND(MONTH($AW272)=MONTH(BF$15),MONTH($AX272)=MONTH(BF$15)),
NETWORKDAYS.INTL($AW272,$AX272,1,_xlpm.VD)))),0)),
$DH272="месяц",
$DR272*BF272,
$DH272="неделя",
$DR272*BF272/7*(ROUNDUP((DAY(EOMONTH(BF$15,0)))/4,0))),
0)</f>
        <v/>
      </c>
      <c r="DZ272" s="125">
        <f t="array" ref="DZ272">
IFERROR(_xlfn.IFS(
$DH272="день_1",
$DR272*$BL272/($AX272-$AW272+1)*BG272*(DAY(EOMONTH(BG$15,0))),
$DH272="день_2",
$DR272/30*MAX(MIN($AX272,EOMONTH(BG$15,0))-MAX($AW272,BG$15)+1,),
$DH272="раб.день",
$DR272/30*(IFERROR(
_xlfn.LET(_xlpm.VD,
CHOOSE(
{1;2;3;4;5;6;7;8;9;10;11;12;13;14;15;16;17;18},
45658,45659,45660,45661,45662,45663,45664,45665,45711,45724,45778,45779,45785,45786,45820,45821,45965,46022),
_xlfn.LET(_xlpm.DD,
MAX(MIN($AX272,EOMONTH(BG$15,0))-MAX($AW272,BG$15),),
_xlfn.IFS(
AND(MONTH($AW272)=MONTH(BG$15),MONTH($AX272)&lt;&gt;MONTH(BG$15)),
NETWORKDAYS.INTL($AW272,$AW272+_xlpm.DD,1,_xlpm.VD),
AND(MONTH($AW272)&lt;&gt;MONTH(BG$15),MONTH($AX272)=MONTH(BG$15)),
NETWORKDAYS.INTL(($AX272)-_xlpm.DD,$AX272,1,_xlpm.VD),
AND(MONTH($AW272)&lt;MONTH(BG$15),MONTH($AX272)&gt;MONTH(BG$15)),
NETWORKDAYS.INTL((EOMONTH(BG$15-1,1))-_xlpm.DD,EOMONTH(BG$15-1,1),1,_xlpm.VD),
AND(MONTH($AW272)=MONTH(BG$15),MONTH($AX272)=MONTH(BG$15)),
NETWORKDAYS.INTL($AW272,$AX272,1,_xlpm.VD)))),0)),
$DH272="месяц",
$DR272*BG272,
$DH272="неделя",
$DR272*BG272/7*(ROUNDUP((DAY(EOMONTH(BG$15,0)))/4,0))),
0)</f>
        <v/>
      </c>
      <c r="EA272" s="125">
        <f t="array" ref="EA272">
IFERROR(_xlfn.IFS(
$DH272="день_1",
$DR272*$BL272/($AX272-$AW272+1)*BH272*(DAY(EOMONTH(BH$15,0))),
$DH272="день_2",
$DR272/30*MAX(MIN($AX272,EOMONTH(BH$15,0))-MAX($AW272,BH$15)+1,),
$DH272="раб.день",
$DR272/30*(IFERROR(
_xlfn.LET(_xlpm.VD,
CHOOSE(
{1;2;3;4;5;6;7;8;9;10;11;12;13;14;15;16;17;18},
45658,45659,45660,45661,45662,45663,45664,45665,45711,45724,45778,45779,45785,45786,45820,45821,45965,46022),
_xlfn.LET(_xlpm.DD,
MAX(MIN($AX272,EOMONTH(BH$15,0))-MAX($AW272,BH$15),),
_xlfn.IFS(
AND(MONTH($AW272)=MONTH(BH$15),MONTH($AX272)&lt;&gt;MONTH(BH$15)),
NETWORKDAYS.INTL($AW272,$AW272+_xlpm.DD,1,_xlpm.VD),
AND(MONTH($AW272)&lt;&gt;MONTH(BH$15),MONTH($AX272)=MONTH(BH$15)),
NETWORKDAYS.INTL(($AX272)-_xlpm.DD,$AX272,1,_xlpm.VD),
AND(MONTH($AW272)&lt;MONTH(BH$15),MONTH($AX272)&gt;MONTH(BH$15)),
NETWORKDAYS.INTL((EOMONTH(BH$15-1,1))-_xlpm.DD,EOMONTH(BH$15-1,1),1,_xlpm.VD),
AND(MONTH($AW272)=MONTH(BH$15),MONTH($AX272)=MONTH(BH$15)),
NETWORKDAYS.INTL($AW272,$AX272,1,_xlpm.VD)))),0)),
$DH272="месяц",
$DR272*BH272,
$DH272="неделя",
$DR272*BH272/7*(ROUNDUP((DAY(EOMONTH(BH$15,0)))/4,0))),
0)</f>
        <v/>
      </c>
      <c r="EB272" s="125">
        <f t="array" ref="EB272">
IFERROR(_xlfn.IFS(
$DH272="день_1",
$DR272*$BL272/($AX272-$AW272+1)*BI272*(DAY(EOMONTH(BI$15,0))),
$DH272="день_2",
$DR272/30*MAX(MIN($AX272,EOMONTH(BI$15,0))-MAX($AW272,BI$15)+1,),
$DH272="раб.день",
$DR272/30*(IFERROR(
_xlfn.LET(_xlpm.VD,
CHOOSE(
{1;2;3;4;5;6;7;8;9;10;11;12;13;14;15;16;17;18},
45658,45659,45660,45661,45662,45663,45664,45665,45711,45724,45778,45779,45785,45786,45820,45821,45965,46022),
_xlfn.LET(_xlpm.DD,
MAX(MIN($AX272,EOMONTH(BI$15,0))-MAX($AW272,BI$15),),
_xlfn.IFS(
AND(MONTH($AW272)=MONTH(BI$15),MONTH($AX272)&lt;&gt;MONTH(BI$15)),
NETWORKDAYS.INTL($AW272,$AW272+_xlpm.DD,1,_xlpm.VD),
AND(MONTH($AW272)&lt;&gt;MONTH(BI$15),MONTH($AX272)=MONTH(BI$15)),
NETWORKDAYS.INTL(($AX272)-_xlpm.DD,$AX272,1,_xlpm.VD),
AND(MONTH($AW272)&lt;MONTH(BI$15),MONTH($AX272)&gt;MONTH(BI$15)),
NETWORKDAYS.INTL((EOMONTH(BI$15-1,1))-_xlpm.DD,EOMONTH(BI$15-1,1),1,_xlpm.VD),
AND(MONTH($AW272)=MONTH(BI$15),MONTH($AX272)=MONTH(BI$15)),
NETWORKDAYS.INTL($AW272,$AX272,1,_xlpm.VD)))),0)),
$DH272="месяц",
$DR272*BI272,
$DH272="неделя",
$DR272*BI272/7*(ROUNDUP((DAY(EOMONTH(BI$15,0)))/4,0))),
0)</f>
        <v/>
      </c>
      <c r="EC272" s="125">
        <f t="array" ref="EC272">
IFERROR(_xlfn.IFS(
$DH272="день_1",
$DR272*$BL272/($AX272-$AW272+1)*BJ272*(DAY(EOMONTH(BJ$15,0))),
$DH272="день_2",
$DR272/30*MAX(MIN($AX272,EOMONTH(BJ$15,0))-MAX($AW272,BJ$15)+1,),
$DH272="раб.день",
$DR272/30*(IFERROR(
_xlfn.LET(_xlpm.VD,
CHOOSE(
{1;2;3;4;5;6;7;8;9;10;11;12;13;14;15;16;17;18},
45658,45659,45660,45661,45662,45663,45664,45665,45711,45724,45778,45779,45785,45786,45820,45821,45965,46022),
_xlfn.LET(_xlpm.DD,
MAX(MIN($AX272,EOMONTH(BJ$15,0))-MAX($AW272,BJ$15),),
_xlfn.IFS(
AND(MONTH($AW272)=MONTH(BJ$15),MONTH($AX272)&lt;&gt;MONTH(BJ$15)),
NETWORKDAYS.INTL($AW272,$AW272+_xlpm.DD,1,_xlpm.VD),
AND(MONTH($AW272)&lt;&gt;MONTH(BJ$15),MONTH($AX272)=MONTH(BJ$15)),
NETWORKDAYS.INTL(($AX272)-_xlpm.DD,$AX272,1,_xlpm.VD),
AND(MONTH($AW272)&lt;MONTH(BJ$15),MONTH($AX272)&gt;MONTH(BJ$15)),
NETWORKDAYS.INTL((EOMONTH(BJ$15-1,1))-_xlpm.DD,EOMONTH(BJ$15-1,1),1,_xlpm.VD),
AND(MONTH($AW272)=MONTH(BJ$15),MONTH($AX272)=MONTH(BJ$15)),
NETWORKDAYS.INTL($AW272,$AX272,1,_xlpm.VD)))),0)),
$DH272="месяц",
$DR272*BJ272,
$DH272="неделя",
$DR272*BJ272/7*(ROUNDUP((DAY(EOMONTH(BJ$15,0)))/4,0))),
0)</f>
        <v/>
      </c>
      <c r="ED272" s="125">
        <f t="array" ref="ED272">
IFERROR(_xlfn.IFS(
$DH272="день_1",
$DR272*$BL272/($AX272-$AW272+1)*BK272*(DAY(EOMONTH(BK$15,0))),
$DH272="день_2",
$DR272/30*MAX(MIN($AX272,EOMONTH(BK$15,0))-MAX($AW272,BK$15)+1,),
$DH272="раб.день",
$DR272/30*(IFERROR(
_xlfn.LET(_xlpm.VD,
CHOOSE(
{1;2;3;4;5;6;7;8;9;10;11;12;13;14;15;16;17;18},
45658,45659,45660,45661,45662,45663,45664,45665,45711,45724,45778,45779,45785,45786,45820,45821,45965,46022),
_xlfn.LET(_xlpm.DD,
MAX(MIN($AX272,EOMONTH(BK$15,0))-MAX($AW272,BK$15),),
_xlfn.IFS(
AND(MONTH($AW272)=MONTH(BK$15),MONTH($AX272)&lt;&gt;MONTH(BK$15)),
NETWORKDAYS.INTL($AW272,$AW272+_xlpm.DD,1,_xlpm.VD),
AND(MONTH($AW272)&lt;&gt;MONTH(BK$15),MONTH($AX272)=MONTH(BK$15)),
NETWORKDAYS.INTL(($AX272)-_xlpm.DD,$AX272,1,_xlpm.VD),
AND(MONTH($AW272)&lt;MONTH(BK$15),MONTH($AX272)&gt;MONTH(BK$15)),
NETWORKDAYS.INTL((EOMONTH(BK$15-1,1))-_xlpm.DD,EOMONTH(BK$15-1,1),1,_xlpm.VD),
AND(MONTH($AW272)=MONTH(BK$15),MONTH($AX272)=MONTH(BK$15)),
NETWORKDAYS.INTL($AW272,$AX272,1,_xlpm.VD)))),0)),
$DH272="месяц",
$DR272*BK272,
$DH272="неделя",
$DR272*BK272/7*(ROUNDUP((DAY(EOMONTH(BK$15,0)))/4,0))),
0)</f>
        <v/>
      </c>
      <c r="EE272" s="125">
        <f>SUM($DS272,$DT272,$DU272,$DV272,$DW272,$DX272,$DY272,$DZ272,$EA272,$EB272,$EC272,$ED272)</f>
        <v/>
      </c>
      <c r="EF272" s="125">
        <f>IFERROR(ROUND($EE272*(1+$EP272),2),0)</f>
        <v/>
      </c>
      <c r="EG272" s="128" t="n">
        <v>1</v>
      </c>
      <c r="EH272" s="126" t="n">
        <v>0</v>
      </c>
      <c r="EI272" s="126">
        <f>ROUND(SUM($EH272:$EH272)*SUM($AB272:$AB272)*$EG272,2)</f>
        <v/>
      </c>
      <c r="EJ272" s="126">
        <f>ROUND($EI272*(1+$EP272),2)</f>
        <v/>
      </c>
      <c r="EK272" s="126" t="n">
        <v>0</v>
      </c>
      <c r="EL272" s="126">
        <f>ROUND(SUM($EK272:$EK272)*SUM($AB272:$AB272)*$EG272,2)</f>
        <v/>
      </c>
      <c r="EM272" s="126">
        <f>ROUND($EL272*(1+$EP272),2)</f>
        <v/>
      </c>
      <c r="EN272" s="126">
        <f>SUM($EE272,$EI272,$EL272)</f>
        <v/>
      </c>
      <c r="EO272" s="126">
        <f>SUM($EF272,$EJ272,$EM272)</f>
        <v/>
      </c>
      <c r="EP272" s="59" t="inlineStr">
        <is>
          <t>20%</t>
        </is>
      </c>
      <c r="EQ272" s="59" t="n"/>
      <c r="ER272" s="60">
        <f t="array" ref="ER272">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MATCH(ES272,
{"AMS";"RussOutdoor";"HD Outdoor";"Ingroup";"IQ";"Ledproduction";"LisChannel";"Logic";"Media-PPL";"NovikovTV | НовиковТВ";"SMA";"SOK";"КрокусТВ | CrocusTV | IndoorTV";"Сити";"ТЯК Москва"},
0)),"")</f>
        <v/>
      </c>
      <c r="ES272" s="60" t="n"/>
      <c r="ET272" s="60">
        <f t="array" ref="ET272">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MATCH(ES272,
{"AMS";"RussOutdoor";"HD Outdoor";"Ingroup";"IQ";"Ledproduction";"LisChannel";"Logic";"Media-PPL";"NovikovTV | НовиковТВ";"SMA";"SOK";"КрокусТВ | CrocusTV | IndoorTV";"Сити";"ТЯК Москва"},
0)),"")</f>
        <v/>
      </c>
      <c r="EU272" s="60" t="n"/>
      <c r="EV272" s="60" t="n"/>
      <c r="EX272" s="110">
        <f t="array" ref="EX272">
($AR272/30
+N("ТРАФИК ПЛОЩАДКИ"))*
(IFERROR(
_xlfn.LET(
_xlpm.GPR,
HLOOKUP($L272,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(MATCH($T272,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IF($Q272="цифровой",_xlpm.GPR/$AG272,_xlpm.GPR/60)),
0)
+N("DWELL TIME"))*
(IF($AB272=0,0,IF($AB272=1,0.3,IF($AB272=2,0.5,IF($AB272&gt;2,1))))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_xlfn.IFS($AC272="да",1.2,$AC272="нет",1)*
_xlfn.IFS($AD272="да",1.2,$AD272="нет",1)*
IF(R272="статический",1,1.2)*
$X272*
INDEX(
{1.2;1;1.2;1.2;1;1.2;1.2;1.2;1.2;1.2;1.2;1;1.2;1.2;1.2;1.2;1;1;1.2;1.2;1.2;1;1;1;1;1.2;1.2;1.2;1.2;1;1;1;1;1.2;1.2;1.2;1.2;1.2;1.2;1.2;1.2;1;1;1.2;1;1;1;1;1.5;1;1;1.5;1.5;1.2},
MATCH($Q272,_xlpm.MI,0)))&gt;{0.02;0.04;0.06;0.1;0.2;0.4;0.6;0.8;1;2;4;6})),
{0;1;2;3;4;5;6;7;8;9;10;11;12},
0)))
+N("КОЭФФИЦИЕНТ КОНТАКТА"))))*
(_xlfn.IFS($X272&lt;0.1,$X272/1000,$X272&gt;25,5.2,AND($X272&gt;=0.1,$X272&lt;=25),(($X272*2+0.1)/10)*($X272/10)))*
IFERROR((_xlfn.LET(
_xlpm.MA,
{0;0.8;0.85;0.9;0.95;1},
_xlpm.MAA,
{0;1;2;3;4;5},
INDEX(_xlpm.MA,MATCH(SUMPRODUCT(--((IF(ROUND(_xlpm.MAA,1)&gt;5,5,ROUND($AB272,1)))&gt;{0;1;2;3;4;5})),_xlpm.MAA,0)))
+N("КОЭФФИЦИЕНТ КОЛ-ВО КОНСТРУКЦИЙ")),1)*
$AB272,0))*
(IF($Q272="цифровой",$AG272/15*$AI272,1)
+N("ДЛЯ ЦИФРЫ"))</f>
        <v/>
      </c>
      <c r="EY272" s="110">
        <f>IFERROR(EX272*AY272,0)</f>
        <v/>
      </c>
      <c r="EZ272" s="131">
        <f>IFERROR(DP272/EY272*1000,0)</f>
        <v/>
      </c>
      <c r="FA272" s="112">
        <f>IFERROR(FC272/FB272,0)</f>
        <v/>
      </c>
      <c r="FB272" s="112">
        <f>IFERROR((FC272/(EY272/FF272*#REF!))*0.825,0)</f>
        <v/>
      </c>
      <c r="FC272" s="112">
        <f>IFERROR(((EX272*30/AR272)*100)/30,0)</f>
        <v/>
      </c>
      <c r="FD272" s="112">
        <f>IFERROR(EY272/G272*100%,0)</f>
        <v/>
      </c>
      <c r="FE272" s="112">
        <f>IFERROR(FD272/FC272*100%,0)</f>
        <v/>
      </c>
      <c r="FF272" s="110">
        <f>IFERROR(AR272/30*AY272,0)</f>
        <v/>
      </c>
    </row>
    <row r="273" ht="13" customHeight="1">
      <c r="A273" s="59" t="n"/>
      <c r="B273" s="60" t="n"/>
      <c r="C273" s="60" t="n"/>
      <c r="D273" s="60">
        <f t="array" ref="D273">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MATCH($E273,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73" s="60">
        <f t="array" ref="E273">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MATCH($F273,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73" s="60" t="inlineStr"/>
      <c r="G273" s="60" t="n"/>
      <c r="H273" s="60">
        <f t="array" ref="H273">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MATCH($I273,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73" s="60" t="n"/>
      <c r="J273" s="60" t="n"/>
      <c r="K273" s="60" t="n"/>
      <c r="L273" s="60" t="n"/>
      <c r="M273" s="60" t="n"/>
      <c r="N273" s="60" t="n"/>
      <c r="O273" s="60" t="n"/>
      <c r="P273" s="60">
        <f t="array" ref="P273">
_xlfn.IFS(
ISNUMBER(MATCH($Q273,{"шелфбаннер","разделитель","монетница","чековая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ISNUMBER(MATCH($Q273,{"LED/LCD","видеокулер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ISNUMBER(MATCH($Q273,{"автомобиль","машина","выставочное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ISNUMBER(MATCH($Q273,{"билборд","лифтовая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ISNUMBER(MATCH($Q273,{"навигация","подвесной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ISNUMBER(MATCH($Q273,{"движущаяся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ISNUMBER(MATCH($Q273,{"каталог","журнал"},)),
"Пресса",
$Q273="","")</f>
        <v/>
      </c>
      <c r="Q273" s="60" t="n"/>
      <c r="R273" s="60">
        <f t="array" ref="R273">
IFERROR(
_xlfn.IFS(
OR(ISNUMBER(MATCH($Q273,{"экспозиция","макет","стенд","автостенд","авто стенд","выставочное пространство","выставочные стенды","модульные выставочные стенды","3Д конструкция","3D конструкция"},)),P273="Экспонирование"),
"нестандартный",
ISNUMBER(MATCH($Q273,{"скроллер","призматрон"},)),
"динамический",
$P273="Видео",
"цифровой",
OR($P273="Пресса",$P273="Щит",$P273="POSm",$P273="Подвес",$P273="Брендирование/оклейка"),
"статический"),"")</f>
        <v/>
      </c>
      <c r="S273" s="59" t="n"/>
      <c r="T273" s="60" t="n"/>
      <c r="U273" s="60" t="n"/>
      <c r="V273" s="60">
        <f>
IF(P273="Видео",
"цифровой постер/ролик",
IF(ISNUMBER(MATCH(Q273,{"короб световой","короб световой | лайтбокс","короб световой | кристалайт","лайтбокс","лайт бокс","кристалайт","LB","lightbox"},)),
"бэклит",
IF(P273="Брендирование/оклейка",
"перфарированная пленка/самоклейка",
IF(P273="Экспонирование",
"под запрос",
IF(P273="Подвес",
"баннер/ткань",
"")))))</f>
        <v/>
      </c>
      <c r="W273" s="59" t="n"/>
      <c r="X273" s="59" t="n"/>
      <c r="Y273" s="59" t="n"/>
      <c r="Z273" s="61" t="n"/>
      <c r="AA273" s="61" t="n"/>
      <c r="AB273" s="61">
        <f>IF(BL273&gt;0,Z273,0)</f>
        <v/>
      </c>
      <c r="AC273" s="59" t="n"/>
      <c r="AD273" s="59" t="n"/>
      <c r="AE273" s="59" t="n"/>
      <c r="AF273" s="59" t="n"/>
      <c r="AG273" s="59" t="n"/>
      <c r="AH273" s="59" t="n"/>
      <c r="AI273" s="59" t="n"/>
      <c r="AJ273" s="59" t="n"/>
      <c r="AK273" s="59" t="n"/>
      <c r="AL273" s="62">
        <f>IFERROR(IF(OR(R273="статический",R273="динамический",R273="нестандартный",R273="",R273=""),"-",IF(AND(AH273="-",AI273="-"),"-",AK273*3600/AH273*AI273)),"-")</f>
        <v/>
      </c>
      <c r="AM273" s="62">
        <f>IFERROR(IF(OR(R273="статический",R273="динамический",R273="",R273="", R273="BTL",R273="нестандартный"),"-",AG273*AI273*AL273/60),"-")</f>
        <v/>
      </c>
      <c r="AN273" s="63">
        <f>IFERROR(IF(AH273="","-",AG273*AI273/AH273),"-")</f>
        <v/>
      </c>
      <c r="AO273" s="59">
        <f>IFERROR(IF(OR($R273="статический",$R273="динамический",$R273="",$R273="",$R273="BTL",$R273="нестандартный"),"-",$AL273*$AY273),"-")</f>
        <v/>
      </c>
      <c r="AP273" s="62">
        <f>IFERROR(IF(OR($R273="статический",$R273="динамический",$R273="",$R273="",$R273="BTL",$R273="нестандартный"),"-",$AM273*AY273),"-")</f>
        <v/>
      </c>
      <c r="AQ273" s="64" t="n"/>
      <c r="AR273" s="61" t="n"/>
      <c r="AS273" s="61" t="n"/>
      <c r="AT273" s="61" t="n"/>
      <c r="AU273" s="65" t="n"/>
      <c r="AV273" s="124">
        <f>IFERROR(DR273/AT273*1000,"n/a")</f>
        <v/>
      </c>
      <c r="AW273" s="67" t="n"/>
      <c r="AX273" s="67" t="n"/>
      <c r="AY273" s="43">
        <f>IFERROR(IF(OR($AW273="",$AX273=""),"",_xlfn.DAYS($AX273+1,$AW273)),"")</f>
        <v/>
      </c>
      <c r="AZ273" s="68">
        <f t="array" ref="AZ273">
_xlfn.LET(_xlpm.COEFF,
IF($AW273+$AX273=0,0,IF(MAX(MIN($AX273,EOMONTH(AZ$15,0))-MAX($AW273,AZ$15)+1,)&gt;0,1,0)),
_xlfn.IFS(
$ES273="LisChannel",
_xlpm.COEFF*
INDEX({1;1;1.2;1.2;1;1;1;1;1.2;1.2;1.2;1.2},
MATCH(MONTH(AZ$15),
{1,2,3,4,5,6,7,8,9,10,11,12})),
CONCATENATE($ES273," ",$L273)="RussOutdoor метро",
_xlpm.COEFF*
INDEX({0.8;0.9;1.1;1.1;1;1;1;1;1.1;1.1;1.1;1.1},
MATCH(MONTH(AZ$15),
{1,2,3,4,5,6,7,8,9,10,11,12})),
$ES273&lt;&gt;"LisChannel",
_xlpm.COEFF,
$ES273&lt;&gt;"RussOutdoor",
_xlpm.COEFF))</f>
        <v/>
      </c>
      <c r="BA273" s="68">
        <f t="array" ref="BA273">
_xlfn.LET(_xlpm.COEFF,
IF($AW273+$AX273=0,0,IF(MAX(MIN($AX273,EOMONTH(BA$15,0))-MAX($AW273,BA$15)+1,)&gt;0,1,0)),
_xlfn.IFS(
$ES273="LisChannel",
_xlpm.COEFF*
INDEX({1;1;1.2;1.2;1;1;1;1;1.2;1.2;1.2;1.2},
MATCH(MONTH(BA$15),
{1,2,3,4,5,6,7,8,9,10,11,12})),
CONCATENATE($ES273," ",$L273)="RussOutdoor метро",
_xlpm.COEFF*
INDEX({0.8;0.9;1.1;1.1;1;1;1;1;1.1;1.1;1.1;1.1},
MATCH(MONTH(BA$15),
{1,2,3,4,5,6,7,8,9,10,11,12})),
$ES273&lt;&gt;"LisChannel",
_xlpm.COEFF,
$ES273&lt;&gt;"RussOutdoor",
_xlpm.COEFF))</f>
        <v/>
      </c>
      <c r="BB273" s="68">
        <f t="array" ref="BB273">
_xlfn.LET(_xlpm.COEFF,
IF($AW273+$AX273=0,0,IF(MAX(MIN($AX273,EOMONTH(BB$15,0))-MAX($AW273,BB$15)+1,)&gt;0,1,0)),
_xlfn.IFS(
$ES273="LisChannel",
_xlpm.COEFF*
INDEX({1;1;1.2;1.2;1;1;1;1;1.2;1.2;1.2;1.2},
MATCH(MONTH(BB$15),
{1,2,3,4,5,6,7,8,9,10,11,12})),
CONCATENATE($ES273," ",$L273)="RussOutdoor метро",
_xlpm.COEFF*
INDEX({0.8;0.9;1.1;1.1;1;1;1;1;1.1;1.1;1.1;1.1},
MATCH(MONTH(BB$15),
{1,2,3,4,5,6,7,8,9,10,11,12})),
$ES273&lt;&gt;"LisChannel",
_xlpm.COEFF,
$ES273&lt;&gt;"RussOutdoor",
_xlpm.COEFF))</f>
        <v/>
      </c>
      <c r="BC273" s="68">
        <f t="array" ref="BC273">
_xlfn.LET(_xlpm.COEFF,
IF($AW273+$AX273=0,0,IF(MAX(MIN($AX273,EOMONTH(BC$15,0))-MAX($AW273,BC$15)+1,)&gt;0,1,0)),
_xlfn.IFS(
$ES273="LisChannel",
_xlpm.COEFF*
INDEX({1;1;1.2;1.2;1;1;1;1;1.2;1.2;1.2;1.2},
MATCH(MONTH(BC$15),
{1,2,3,4,5,6,7,8,9,10,11,12})),
CONCATENATE($ES273," ",$L273)="RussOutdoor метро",
_xlpm.COEFF*
INDEX({0.8;0.9;1.1;1.1;1;1;1;1;1.1;1.1;1.1;1.1},
MATCH(MONTH(BC$15),
{1,2,3,4,5,6,7,8,9,10,11,12})),
$ES273&lt;&gt;"LisChannel",
_xlpm.COEFF,
$ES273&lt;&gt;"RussOutdoor",
_xlpm.COEFF))</f>
        <v/>
      </c>
      <c r="BD273" s="68">
        <f t="array" ref="BD273">
_xlfn.LET(_xlpm.COEFF,
IF($AW273+$AX273=0,0,IF(MAX(MIN($AX273,EOMONTH(BD$15,0))-MAX($AW273,BD$15)+1,)&gt;0,1,0)),
_xlfn.IFS(
$ES273="LisChannel",
_xlpm.COEFF*
INDEX({1;1;1.2;1.2;1;1;1;1;1.2;1.2;1.2;1.2},
MATCH(MONTH(BD$15),
{1,2,3,4,5,6,7,8,9,10,11,12})),
CONCATENATE($ES273," ",$L273)="RussOutdoor метро",
_xlpm.COEFF*
INDEX({0.8;0.9;1.1;1.1;1;1;1;1;1.1;1.1;1.1;1.1},
MATCH(MONTH(BD$15),
{1,2,3,4,5,6,7,8,9,10,11,12})),
$ES273&lt;&gt;"LisChannel",
_xlpm.COEFF,
$ES273&lt;&gt;"RussOutdoor",
_xlpm.COEFF))</f>
        <v/>
      </c>
      <c r="BE273" s="68">
        <f t="array" ref="BE273">
_xlfn.LET(_xlpm.COEFF,
IF($AW273+$AX273=0,0,IF(MAX(MIN($AX273,EOMONTH(BE$15,0))-MAX($AW273,BE$15)+1,)&gt;0,1,0)),
_xlfn.IFS(
$ES273="LisChannel",
_xlpm.COEFF*
INDEX({1;1;1.2;1.2;1;1;1;1;1.2;1.2;1.2;1.2},
MATCH(MONTH(BE$15),
{1,2,3,4,5,6,7,8,9,10,11,12})),
CONCATENATE($ES273," ",$L273)="RussOutdoor метро",
_xlpm.COEFF*
INDEX({0.8;0.9;1.1;1.1;1;1;1;1;1.1;1.1;1.1;1.1},
MATCH(MONTH(BE$15),
{1,2,3,4,5,6,7,8,9,10,11,12})),
$ES273&lt;&gt;"LisChannel",
_xlpm.COEFF,
$ES273&lt;&gt;"RussOutdoor",
_xlpm.COEFF))</f>
        <v/>
      </c>
      <c r="BF273" s="68">
        <f t="array" ref="BF273">
_xlfn.LET(_xlpm.COEFF,
IF($AW273+$AX273=0,0,IF(MAX(MIN($AX273,EOMONTH(BF$15,0))-MAX($AW273,BF$15)+1,)&gt;0,1,0)),
_xlfn.IFS(
$ES273="LisChannel",
_xlpm.COEFF*
INDEX({1;1;1.2;1.2;1;1;1;1;1.2;1.2;1.2;1.2},
MATCH(MONTH(BF$15),
{1,2,3,4,5,6,7,8,9,10,11,12})),
CONCATENATE($ES273," ",$L273)="RussOutdoor метро",
_xlpm.COEFF*
INDEX({0.8;0.9;1.1;1.1;1;1;1;1;1.1;1.1;1.1;1.1},
MATCH(MONTH(BF$15),
{1,2,3,4,5,6,7,8,9,10,11,12})),
$ES273&lt;&gt;"LisChannel",
_xlpm.COEFF,
$ES273&lt;&gt;"RussOutdoor",
_xlpm.COEFF))</f>
        <v/>
      </c>
      <c r="BG273" s="68">
        <f t="array" ref="BG273">
_xlfn.LET(_xlpm.COEFF,
IF($AW273+$AX273=0,0,IF(MAX(MIN($AX273,EOMONTH(BG$15,0))-MAX($AW273,BG$15)+1,)&gt;0,1,0)),
_xlfn.IFS(
$ES273="LisChannel",
_xlpm.COEFF*
INDEX({1;1;1.2;1.2;1;1;1;1;1.2;1.2;1.2;1.2},
MATCH(MONTH(BG$15),
{1,2,3,4,5,6,7,8,9,10,11,12})),
CONCATENATE($ES273," ",$L273)="RussOutdoor метро",
_xlpm.COEFF*
INDEX({0.8;0.9;1.1;1.1;1;1;1;1;1.1;1.1;1.1;1.1},
MATCH(MONTH(BG$15),
{1,2,3,4,5,6,7,8,9,10,11,12})),
$ES273&lt;&gt;"LisChannel",
_xlpm.COEFF,
$ES273&lt;&gt;"RussOutdoor",
_xlpm.COEFF))</f>
        <v/>
      </c>
      <c r="BH273" s="68">
        <f t="array" ref="BH273">
_xlfn.LET(_xlpm.COEFF,
IF($AW273+$AX273=0,0,IF(MAX(MIN($AX273,EOMONTH(BH$15,0))-MAX($AW273,BH$15)+1,)&gt;0,1,0)),
_xlfn.IFS(
$ES273="LisChannel",
_xlpm.COEFF*
INDEX({1;1;1.2;1.2;1;1;1;1;1.2;1.2;1.2;1.2},
MATCH(MONTH(BH$15),
{1,2,3,4,5,6,7,8,9,10,11,12})),
CONCATENATE($ES273," ",$L273)="RussOutdoor метро",
_xlpm.COEFF*
INDEX({0.8;0.9;1.1;1.1;1;1;1;1;1.1;1.1;1.1;1.1},
MATCH(MONTH(BH$15),
{1,2,3,4,5,6,7,8,9,10,11,12})),
$ES273&lt;&gt;"LisChannel",
_xlpm.COEFF,
$ES273&lt;&gt;"RussOutdoor",
_xlpm.COEFF))</f>
        <v/>
      </c>
      <c r="BI273" s="68">
        <f t="array" ref="BI273">
_xlfn.LET(_xlpm.COEFF,
IF($AW273+$AX273=0,0,IF(MAX(MIN($AX273,EOMONTH(BI$15,0))-MAX($AW273,BI$15)+1,)&gt;0,1,0)),
_xlfn.IFS(
$ES273="LisChannel",
_xlpm.COEFF*
INDEX({1;1;1.2;1.2;1;1;1;1;1.2;1.2;1.2;1.2},
MATCH(MONTH(BI$15),
{1,2,3,4,5,6,7,8,9,10,11,12})),
CONCATENATE($ES273," ",$L273)="RussOutdoor метро",
_xlpm.COEFF*
INDEX({0.8;0.9;1.1;1.1;1;1;1;1;1.1;1.1;1.1;1.1},
MATCH(MONTH(BI$15),
{1,2,3,4,5,6,7,8,9,10,11,12})),
$ES273&lt;&gt;"LisChannel",
_xlpm.COEFF,
$ES273&lt;&gt;"RussOutdoor",
_xlpm.COEFF))</f>
        <v/>
      </c>
      <c r="BJ273" s="68">
        <f t="array" ref="BJ273">
_xlfn.LET(_xlpm.COEFF,
IF($AW273+$AX273=0,0,IF(MAX(MIN($AX273,EOMONTH(BJ$15,0))-MAX($AW273,BJ$15)+1,)&gt;0,1,0)),
_xlfn.IFS(
$ES273="LisChannel",
_xlpm.COEFF*
INDEX({1;1;1.2;1.2;1;1;1;1;1.2;1.2;1.2;1.2},
MATCH(MONTH(BJ$15),
{1,2,3,4,5,6,7,8,9,10,11,12})),
CONCATENATE($ES273," ",$L273)="RussOutdoor метро",
_xlpm.COEFF*
INDEX({0.8;0.9;1.1;1.1;1;1;1;1;1.1;1.1;1.1;1.1},
MATCH(MONTH(BJ$15),
{1,2,3,4,5,6,7,8,9,10,11,12})),
$ES273&lt;&gt;"LisChannel",
_xlpm.COEFF,
$ES273&lt;&gt;"RussOutdoor",
_xlpm.COEFF))</f>
        <v/>
      </c>
      <c r="BK273" s="68">
        <f t="array" ref="BK273">
_xlfn.LET(_xlpm.COEFF,
IF($AW273+$AX273=0,0,IF(MAX(MIN($AX273,EOMONTH(BK$15,0))-MAX($AW273,BK$15)+1,)&gt;0,1,0)),
_xlfn.IFS(
$ES273="LisChannel",
_xlpm.COEFF*
INDEX({1;1;1.2;1.2;1;1;1;1;1.2;1.2;1.2;1.2},
MATCH(MONTH(BK$15),
{1,2,3,4,5,6,7,8,9,10,11,12})),
CONCATENATE($ES273," ",$L273)="RussOutdoor метро",
_xlpm.COEFF*
INDEX({0.8;0.9;1.1;1.1;1;1;1;1;1.1;1.1;1.1;1.1},
MATCH(MONTH(BK$15),
{1,2,3,4,5,6,7,8,9,10,11,12})),
$ES273&lt;&gt;"LisChannel",
_xlpm.COEFF,
$ES273&lt;&gt;"RussOutdoor",
_xlpm.COEFF))</f>
        <v/>
      </c>
      <c r="BL273" s="62">
        <f>COUNTIFS($AZ273:$BK273,"&gt;0")</f>
        <v/>
      </c>
      <c r="BM273" s="65" t="n"/>
      <c r="BN273" s="125">
        <f>$DJ273</f>
        <v/>
      </c>
      <c r="BO273" s="63">
        <f>$DQ273</f>
        <v/>
      </c>
      <c r="BP273" s="125">
        <f>
IFERROR(
IF($BL273=0,0,
$BN273*(1-$BO273)),
0)</f>
        <v/>
      </c>
      <c r="BQ273" s="125">
        <f t="array" ref="BQ273">
IFERROR(
_xlfn.IFS(
$DH273="день_1",
$BP273*$BL273/($AX273-$AW273+1)*AZ273*(DAY(EOMONTH(AZ$15,0))),
$DH273="день_2",
$BP273/30*MAX(MIN($AX273,EOMONTH(AZ$15,0))-MAX($AW273,AZ$15)+1,),
$DH273="раб.день",
$BP273/30*(IFERROR(
_xlfn.LET(_xlpm.VD,
CHOOSE(
{1;2;3;4;5;6;7;8;9;10;11;12;13;14;15;16;17;18},
45658,45659,45660,45661,45662,45663,45664,45665,45711,45724,45778,45779,45785,45786,45820,45821,45965,46022),
_xlfn.LET(_xlpm.DD,
MAX(MIN($AX273,EOMONTH(AZ$15,0))-MAX($AW273,AZ$15),),
_xlfn.IFS(
AND(MONTH($AW273)=MONTH(AZ$15),MONTH($AX273)&lt;&gt;MONTH(AZ$15)),
NETWORKDAYS.INTL($AW273,$AW273+_xlpm.DD,1,_xlpm.VD),
AND(MONTH($AW273)&lt;&gt;MONTH(AZ$15),MONTH($AX273)=MONTH(AZ$15)),
NETWORKDAYS.INTL(($AX273)-_xlpm.DD,$AX273,1,_xlpm.VD),
AND(MONTH($AW273)&lt;MONTH(AZ$15),MONTH($AX273)&gt;MONTH(AZ$15)),
NETWORKDAYS.INTL((EOMONTH(AZ$15-1,1))-_xlpm.DD,EOMONTH(AZ$15-1,1),1,_xlpm.VD),
AND(MONTH($AW273)=MONTH(AZ$15),MONTH($AX273)=MONTH(AZ$15)),
NETWORKDAYS.INTL($AW273,$AX273,1,_xlpm.VD)))),0)),
$DH273="месяц",
$BP273*AZ273,
$DH273="неделя",
$BP273*AZ273/7*(ROUNDUP((DAY(EOMONTH(AZ$15,0)))/4,0))),
0)</f>
        <v/>
      </c>
      <c r="BR273" s="125">
        <f t="array" ref="BR273">
IFERROR(
_xlfn.IFS(
$DH273="день_1",
$BP273*$BL273/($AX273-$AW273+1)*BA273*(DAY(EOMONTH(BA$15,0))),
$DH273="день_2",
$BP273/30*MAX(MIN($AX273,EOMONTH(BA$15,0))-MAX($AW273,BA$15)+1,),
$DH273="раб.день",
$BP273/30*(IFERROR(
_xlfn.LET(_xlpm.VD,
CHOOSE(
{1;2;3;4;5;6;7;8;9;10;11;12;13;14;15;16;17;18},
45658,45659,45660,45661,45662,45663,45664,45665,45711,45724,45778,45779,45785,45786,45820,45821,45965,46022),
_xlfn.LET(_xlpm.DD,
MAX(MIN($AX273,EOMONTH(BA$15,0))-MAX($AW273,BA$15),),
_xlfn.IFS(
AND(MONTH($AW273)=MONTH(BA$15),MONTH($AX273)&lt;&gt;MONTH(BA$15)),
NETWORKDAYS.INTL($AW273,$AW273+_xlpm.DD,1,_xlpm.VD),
AND(MONTH($AW273)&lt;&gt;MONTH(BA$15),MONTH($AX273)=MONTH(BA$15)),
NETWORKDAYS.INTL(($AX273)-_xlpm.DD,$AX273,1,_xlpm.VD),
AND(MONTH($AW273)&lt;MONTH(BA$15),MONTH($AX273)&gt;MONTH(BA$15)),
NETWORKDAYS.INTL((EOMONTH(BA$15-1,1))-_xlpm.DD,EOMONTH(BA$15-1,1),1,_xlpm.VD),
AND(MONTH($AW273)=MONTH(BA$15),MONTH($AX273)=MONTH(BA$15)),
NETWORKDAYS.INTL($AW273,$AX273,1,_xlpm.VD)))),0)),
$DH273="месяц",
$BP273*BA273,
$DH273="неделя",
$BP273*BA273/7*(ROUNDUP((DAY(EOMONTH(BA$15,0)))/4,0))),
0)</f>
        <v/>
      </c>
      <c r="BS273" s="125">
        <f t="array" ref="BS273">
IFERROR(
_xlfn.IFS(
$DH273="день_1",
$BP273*$BL273/($AX273-$AW273+1)*BB273*(DAY(EOMONTH(BB$15,0))),
$DH273="день_2",
$BP273/30*MAX(MIN($AX273,EOMONTH(BB$15,0))-MAX($AW273,BB$15)+1,),
$DH273="раб.день",
$BP273/30*(IFERROR(
_xlfn.LET(_xlpm.VD,
CHOOSE(
{1;2;3;4;5;6;7;8;9;10;11;12;13;14;15;16;17;18},
45658,45659,45660,45661,45662,45663,45664,45665,45711,45724,45778,45779,45785,45786,45820,45821,45965,46022),
_xlfn.LET(_xlpm.DD,
MAX(MIN($AX273,EOMONTH(BB$15,0))-MAX($AW273,BB$15),),
_xlfn.IFS(
AND(MONTH($AW273)=MONTH(BB$15),MONTH($AX273)&lt;&gt;MONTH(BB$15)),
NETWORKDAYS.INTL($AW273,$AW273+_xlpm.DD,1,_xlpm.VD),
AND(MONTH($AW273)&lt;&gt;MONTH(BB$15),MONTH($AX273)=MONTH(BB$15)),
NETWORKDAYS.INTL(($AX273)-_xlpm.DD,$AX273,1,_xlpm.VD),
AND(MONTH($AW273)&lt;MONTH(BB$15),MONTH($AX273)&gt;MONTH(BB$15)),
NETWORKDAYS.INTL((EOMONTH(BB$15-1,1))-_xlpm.DD,EOMONTH(BB$15-1,1),1,_xlpm.VD),
AND(MONTH($AW273)=MONTH(BB$15),MONTH($AX273)=MONTH(BB$15)),
NETWORKDAYS.INTL($AW273,$AX273,1,_xlpm.VD)))),0)),
$DH273="месяц",
$BP273*BB273,
$DH273="неделя",
$BP273*BB273/7*(ROUNDUP((DAY(EOMONTH(BB$15,0)))/4,0))),
0)</f>
        <v/>
      </c>
      <c r="BT273" s="125">
        <f t="array" ref="BT273">
IFERROR(
_xlfn.IFS(
$DH273="день_1",
$BP273*$BL273/($AX273-$AW273+1)*BC273*(DAY(EOMONTH(BC$15,0))),
$DH273="день_2",
$BP273/30*MAX(MIN($AX273,EOMONTH(BC$15,0))-MAX($AW273,BC$15)+1,),
$DH273="раб.день",
$BP273/30*(IFERROR(
_xlfn.LET(_xlpm.VD,
CHOOSE(
{1;2;3;4;5;6;7;8;9;10;11;12;13;14;15;16;17;18},
45658,45659,45660,45661,45662,45663,45664,45665,45711,45724,45778,45779,45785,45786,45820,45821,45965,46022),
_xlfn.LET(_xlpm.DD,
MAX(MIN($AX273,EOMONTH(BC$15,0))-MAX($AW273,BC$15),),
_xlfn.IFS(
AND(MONTH($AW273)=MONTH(BC$15),MONTH($AX273)&lt;&gt;MONTH(BC$15)),
NETWORKDAYS.INTL($AW273,$AW273+_xlpm.DD,1,_xlpm.VD),
AND(MONTH($AW273)&lt;&gt;MONTH(BC$15),MONTH($AX273)=MONTH(BC$15)),
NETWORKDAYS.INTL(($AX273)-_xlpm.DD,$AX273,1,_xlpm.VD),
AND(MONTH($AW273)&lt;MONTH(BC$15),MONTH($AX273)&gt;MONTH(BC$15)),
NETWORKDAYS.INTL((EOMONTH(BC$15-1,1))-_xlpm.DD,EOMONTH(BC$15-1,1),1,_xlpm.VD),
AND(MONTH($AW273)=MONTH(BC$15),MONTH($AX273)=MONTH(BC$15)),
NETWORKDAYS.INTL($AW273,$AX273,1,_xlpm.VD)))),0)),
$DH273="месяц",
$BP273*BC273,
$DH273="неделя",
$BP273*BC273/7*(ROUNDUP((DAY(EOMONTH(BC$15,0)))/4,0))),
0)</f>
        <v/>
      </c>
      <c r="BU273" s="125">
        <f t="array" ref="BU273">
IFERROR(
_xlfn.IFS(
$DH273="день_1",
$BP273*$BL273/($AX273-$AW273+1)*BD273*(DAY(EOMONTH(BD$15,0))),
$DH273="день_2",
$BP273/30*MAX(MIN($AX273,EOMONTH(BD$15,0))-MAX($AW273,BD$15)+1,),
$DH273="раб.день",
$BP273/30*(IFERROR(
_xlfn.LET(_xlpm.VD,
CHOOSE(
{1;2;3;4;5;6;7;8;9;10;11;12;13;14;15;16;17;18},
45658,45659,45660,45661,45662,45663,45664,45665,45711,45724,45778,45779,45785,45786,45820,45821,45965,46022),
_xlfn.LET(_xlpm.DD,
MAX(MIN($AX273,EOMONTH(BD$15,0))-MAX($AW273,BD$15),),
_xlfn.IFS(
AND(MONTH($AW273)=MONTH(BD$15),MONTH($AX273)&lt;&gt;MONTH(BD$15)),
NETWORKDAYS.INTL($AW273,$AW273+_xlpm.DD,1,_xlpm.VD),
AND(MONTH($AW273)&lt;&gt;MONTH(BD$15),MONTH($AX273)=MONTH(BD$15)),
NETWORKDAYS.INTL(($AX273)-_xlpm.DD,$AX273,1,_xlpm.VD),
AND(MONTH($AW273)&lt;MONTH(BD$15),MONTH($AX273)&gt;MONTH(BD$15)),
NETWORKDAYS.INTL((EOMONTH(BD$15-1,1))-_xlpm.DD,EOMONTH(BD$15-1,1),1,_xlpm.VD),
AND(MONTH($AW273)=MONTH(BD$15),MONTH($AX273)=MONTH(BD$15)),
NETWORKDAYS.INTL($AW273,$AX273,1,_xlpm.VD)))),0)),
$DH273="месяц",
$BP273*BD273,
$DH273="неделя",
$BP273*BD273/7*(ROUNDUP((DAY(EOMONTH(BD$15,0)))/4,0))),
0)</f>
        <v/>
      </c>
      <c r="BV273" s="125">
        <f t="array" ref="BV273">
IFERROR(
_xlfn.IFS(
$DH273="день_1",
$BP273*$BL273/($AX273-$AW273+1)*BE273*(DAY(EOMONTH(BE$15,0))),
$DH273="день_2",
$BP273/30*MAX(MIN($AX273,EOMONTH(BE$15,0))-MAX($AW273,BE$15)+1,),
$DH273="раб.день",
$BP273/30*(IFERROR(
_xlfn.LET(_xlpm.VD,
CHOOSE(
{1;2;3;4;5;6;7;8;9;10;11;12;13;14;15;16;17;18},
45658,45659,45660,45661,45662,45663,45664,45665,45711,45724,45778,45779,45785,45786,45820,45821,45965,46022),
_xlfn.LET(_xlpm.DD,
MAX(MIN($AX273,EOMONTH(BE$15,0))-MAX($AW273,BE$15),),
_xlfn.IFS(
AND(MONTH($AW273)=MONTH(BE$15),MONTH($AX273)&lt;&gt;MONTH(BE$15)),
NETWORKDAYS.INTL($AW273,$AW273+_xlpm.DD,1,_xlpm.VD),
AND(MONTH($AW273)&lt;&gt;MONTH(BE$15),MONTH($AX273)=MONTH(BE$15)),
NETWORKDAYS.INTL(($AX273)-_xlpm.DD,$AX273,1,_xlpm.VD),
AND(MONTH($AW273)&lt;MONTH(BE$15),MONTH($AX273)&gt;MONTH(BE$15)),
NETWORKDAYS.INTL((EOMONTH(BE$15-1,1))-_xlpm.DD,EOMONTH(BE$15-1,1),1,_xlpm.VD),
AND(MONTH($AW273)=MONTH(BE$15),MONTH($AX273)=MONTH(BE$15)),
NETWORKDAYS.INTL($AW273,$AX273,1,_xlpm.VD)))),0)),
$DH273="месяц",
$BP273*BE273,
$DH273="неделя",
$BP273*BE273/7*(ROUNDUP((DAY(EOMONTH(BE$15,0)))/4,0))),
0)</f>
        <v/>
      </c>
      <c r="BW273" s="125">
        <f t="array" ref="BW273">
IFERROR(
_xlfn.IFS(
$DH273="день_1",
$BP273*$BL273/($AX273-$AW273+1)*BF273*(DAY(EOMONTH(BF$15,0))),
$DH273="день_2",
$BP273/30*MAX(MIN($AX273,EOMONTH(BF$15,0))-MAX($AW273,BF$15)+1,),
$DH273="раб.день",
$BP273/30*(IFERROR(
_xlfn.LET(_xlpm.VD,
CHOOSE(
{1;2;3;4;5;6;7;8;9;10;11;12;13;14;15;16;17;18},
45658,45659,45660,45661,45662,45663,45664,45665,45711,45724,45778,45779,45785,45786,45820,45821,45965,46022),
_xlfn.LET(_xlpm.DD,
MAX(MIN($AX273,EOMONTH(BF$15,0))-MAX($AW273,BF$15),),
_xlfn.IFS(
AND(MONTH($AW273)=MONTH(BF$15),MONTH($AX273)&lt;&gt;MONTH(BF$15)),
NETWORKDAYS.INTL($AW273,$AW273+_xlpm.DD,1,_xlpm.VD),
AND(MONTH($AW273)&lt;&gt;MONTH(BF$15),MONTH($AX273)=MONTH(BF$15)),
NETWORKDAYS.INTL(($AX273)-_xlpm.DD,$AX273,1,_xlpm.VD),
AND(MONTH($AW273)&lt;MONTH(BF$15),MONTH($AX273)&gt;MONTH(BF$15)),
NETWORKDAYS.INTL((EOMONTH(BF$15-1,1))-_xlpm.DD,EOMONTH(BF$15-1,1),1,_xlpm.VD),
AND(MONTH($AW273)=MONTH(BF$15),MONTH($AX273)=MONTH(BF$15)),
NETWORKDAYS.INTL($AW273,$AX273,1,_xlpm.VD)))),0)),
$DH273="месяц",
$BP273*BF273,
$DH273="неделя",
$BP273*BF273/7*(ROUNDUP((DAY(EOMONTH(BF$15,0)))/4,0))),
0)</f>
        <v/>
      </c>
      <c r="BX273" s="125">
        <f t="array" ref="BX273">
IFERROR(
_xlfn.IFS(
$DH273="день_1",
$BP273*$BL273/($AX273-$AW273+1)*BG273*(DAY(EOMONTH(BG$15,0))),
$DH273="день_2",
$BP273/30*MAX(MIN($AX273,EOMONTH(BG$15,0))-MAX($AW273,BG$15)+1,),
$DH273="раб.день",
$BP273/30*(IFERROR(
_xlfn.LET(_xlpm.VD,
CHOOSE(
{1;2;3;4;5;6;7;8;9;10;11;12;13;14;15;16;17;18},
45658,45659,45660,45661,45662,45663,45664,45665,45711,45724,45778,45779,45785,45786,45820,45821,45965,46022),
_xlfn.LET(_xlpm.DD,
MAX(MIN($AX273,EOMONTH(BG$15,0))-MAX($AW273,BG$15),),
_xlfn.IFS(
AND(MONTH($AW273)=MONTH(BG$15),MONTH($AX273)&lt;&gt;MONTH(BG$15)),
NETWORKDAYS.INTL($AW273,$AW273+_xlpm.DD,1,_xlpm.VD),
AND(MONTH($AW273)&lt;&gt;MONTH(BG$15),MONTH($AX273)=MONTH(BG$15)),
NETWORKDAYS.INTL(($AX273)-_xlpm.DD,$AX273,1,_xlpm.VD),
AND(MONTH($AW273)&lt;MONTH(BG$15),MONTH($AX273)&gt;MONTH(BG$15)),
NETWORKDAYS.INTL((EOMONTH(BG$15-1,1))-_xlpm.DD,EOMONTH(BG$15-1,1),1,_xlpm.VD),
AND(MONTH($AW273)=MONTH(BG$15),MONTH($AX273)=MONTH(BG$15)),
NETWORKDAYS.INTL($AW273,$AX273,1,_xlpm.VD)))),0)),
$DH273="месяц",
$BP273*BG273,
$DH273="неделя",
$BP273*BG273/7*(ROUNDUP((DAY(EOMONTH(BG$15,0)))/4,0))),
0)</f>
        <v/>
      </c>
      <c r="BY273" s="125">
        <f t="array" ref="BY273">
IFERROR(
_xlfn.IFS(
$DH273="день_1",
$BP273*$BL273/($AX273-$AW273+1)*BH273*(DAY(EOMONTH(BH$15,0))),
$DH273="день_2",
$BP273/30*MAX(MIN($AX273,EOMONTH(BH$15,0))-MAX($AW273,BH$15)+1,),
$DH273="раб.день",
$BP273/30*(IFERROR(
_xlfn.LET(_xlpm.VD,
CHOOSE(
{1;2;3;4;5;6;7;8;9;10;11;12;13;14;15;16;17;18},
45658,45659,45660,45661,45662,45663,45664,45665,45711,45724,45778,45779,45785,45786,45820,45821,45965,46022),
_xlfn.LET(_xlpm.DD,
MAX(MIN($AX273,EOMONTH(BH$15,0))-MAX($AW273,BH$15),),
_xlfn.IFS(
AND(MONTH($AW273)=MONTH(BH$15),MONTH($AX273)&lt;&gt;MONTH(BH$15)),
NETWORKDAYS.INTL($AW273,$AW273+_xlpm.DD,1,_xlpm.VD),
AND(MONTH($AW273)&lt;&gt;MONTH(BH$15),MONTH($AX273)=MONTH(BH$15)),
NETWORKDAYS.INTL(($AX273)-_xlpm.DD,$AX273,1,_xlpm.VD),
AND(MONTH($AW273)&lt;MONTH(BH$15),MONTH($AX273)&gt;MONTH(BH$15)),
NETWORKDAYS.INTL((EOMONTH(BH$15-1,1))-_xlpm.DD,EOMONTH(BH$15-1,1),1,_xlpm.VD),
AND(MONTH($AW273)=MONTH(BH$15),MONTH($AX273)=MONTH(BH$15)),
NETWORKDAYS.INTL($AW273,$AX273,1,_xlpm.VD)))),0)),
$DH273="месяц",
$BP273*BH273,
$DH273="неделя",
$BP273*BH273/7*(ROUNDUP((DAY(EOMONTH(BH$15,0)))/4,0))),
0)</f>
        <v/>
      </c>
      <c r="BZ273" s="125">
        <f t="array" ref="BZ273">
IFERROR(
_xlfn.IFS(
$DH273="день_1",
$BP273*$BL273/($AX273-$AW273+1)*BI273*(DAY(EOMONTH(BI$15,0))),
$DH273="день_2",
$BP273/30*MAX(MIN($AX273,EOMONTH(BI$15,0))-MAX($AW273,BI$15)+1,),
$DH273="раб.день",
$BP273/30*(IFERROR(
_xlfn.LET(_xlpm.VD,
CHOOSE(
{1;2;3;4;5;6;7;8;9;10;11;12;13;14;15;16;17;18},
45658,45659,45660,45661,45662,45663,45664,45665,45711,45724,45778,45779,45785,45786,45820,45821,45965,46022),
_xlfn.LET(_xlpm.DD,
MAX(MIN($AX273,EOMONTH(BI$15,0))-MAX($AW273,BI$15),),
_xlfn.IFS(
AND(MONTH($AW273)=MONTH(BI$15),MONTH($AX273)&lt;&gt;MONTH(BI$15)),
NETWORKDAYS.INTL($AW273,$AW273+_xlpm.DD,1,_xlpm.VD),
AND(MONTH($AW273)&lt;&gt;MONTH(BI$15),MONTH($AX273)=MONTH(BI$15)),
NETWORKDAYS.INTL(($AX273)-_xlpm.DD,$AX273,1,_xlpm.VD),
AND(MONTH($AW273)&lt;MONTH(BI$15),MONTH($AX273)&gt;MONTH(BI$15)),
NETWORKDAYS.INTL((EOMONTH(BI$15-1,1))-_xlpm.DD,EOMONTH(BI$15-1,1),1,_xlpm.VD),
AND(MONTH($AW273)=MONTH(BI$15),MONTH($AX273)=MONTH(BI$15)),
NETWORKDAYS.INTL($AW273,$AX273,1,_xlpm.VD)))),0)),
$DH273="месяц",
$BP273*BI273,
$DH273="неделя",
$BP273*BI273/7*(ROUNDUP((DAY(EOMONTH(BI$15,0)))/4,0))),
0)</f>
        <v/>
      </c>
      <c r="CA273" s="125">
        <f t="array" ref="CA273">
IFERROR(
_xlfn.IFS(
$DH273="день_1",
$BP273*$BL273/($AX273-$AW273+1)*BJ273*(DAY(EOMONTH(BJ$15,0))),
$DH273="день_2",
$BP273/30*MAX(MIN($AX273,EOMONTH(BJ$15,0))-MAX($AW273,BJ$15)+1,),
$DH273="раб.день",
$BP273/30*(IFERROR(
_xlfn.LET(_xlpm.VD,
CHOOSE(
{1;2;3;4;5;6;7;8;9;10;11;12;13;14;15;16;17;18},
45658,45659,45660,45661,45662,45663,45664,45665,45711,45724,45778,45779,45785,45786,45820,45821,45965,46022),
_xlfn.LET(_xlpm.DD,
MAX(MIN($AX273,EOMONTH(BJ$15,0))-MAX($AW273,BJ$15),),
_xlfn.IFS(
AND(MONTH($AW273)=MONTH(BJ$15),MONTH($AX273)&lt;&gt;MONTH(BJ$15)),
NETWORKDAYS.INTL($AW273,$AW273+_xlpm.DD,1,_xlpm.VD),
AND(MONTH($AW273)&lt;&gt;MONTH(BJ$15),MONTH($AX273)=MONTH(BJ$15)),
NETWORKDAYS.INTL(($AX273)-_xlpm.DD,$AX273,1,_xlpm.VD),
AND(MONTH($AW273)&lt;MONTH(BJ$15),MONTH($AX273)&gt;MONTH(BJ$15)),
NETWORKDAYS.INTL((EOMONTH(BJ$15-1,1))-_xlpm.DD,EOMONTH(BJ$15-1,1),1,_xlpm.VD),
AND(MONTH($AW273)=MONTH(BJ$15),MONTH($AX273)=MONTH(BJ$15)),
NETWORKDAYS.INTL($AW273,$AX273,1,_xlpm.VD)))),0)),
$DH273="месяц",
$BP273*BJ273,
$DH273="неделя",
$BP273*BJ273/7*(ROUNDUP((DAY(EOMONTH(BJ$15,0)))/4,0))),
0)</f>
        <v/>
      </c>
      <c r="CB273" s="125">
        <f t="array" ref="CB273">
IFERROR(
_xlfn.IFS(
$DH273="день_1",
$BP273*$BL273/($AX273-$AW273+1)*BK273*(DAY(EOMONTH(BK$15,0))),
$DH273="день_2",
$BP273/30*MAX(MIN($AX273,EOMONTH(BK$15,0))-MAX($AW273,BK$15)+1,),
$DH273="раб.день",
$BP273/30*(IFERROR(
_xlfn.LET(_xlpm.VD,
CHOOSE(
{1;2;3;4;5;6;7;8;9;10;11;12;13;14;15;16;17;18},
45658,45659,45660,45661,45662,45663,45664,45665,45711,45724,45778,45779,45785,45786,45820,45821,45965,46022),
_xlfn.LET(_xlpm.DD,
MAX(MIN($AX273,EOMONTH(BK$15,0))-MAX($AW273,BK$15),),
_xlfn.IFS(
AND(MONTH($AW273)=MONTH(BK$15),MONTH($AX273)&lt;&gt;MONTH(BK$15)),
NETWORKDAYS.INTL($AW273,$AW273+_xlpm.DD,1,_xlpm.VD),
AND(MONTH($AW273)&lt;&gt;MONTH(BK$15),MONTH($AX273)=MONTH(BK$15)),
NETWORKDAYS.INTL(($AX273)-_xlpm.DD,$AX273,1,_xlpm.VD),
AND(MONTH($AW273)&lt;MONTH(BK$15),MONTH($AX273)&gt;MONTH(BK$15)),
NETWORKDAYS.INTL((EOMONTH(BK$15-1,1))-_xlpm.DD,EOMONTH(BK$15-1,1),1,_xlpm.VD),
AND(MONTH($AW273)=MONTH(BK$15),MONTH($AX273)=MONTH(BK$15)),
NETWORKDAYS.INTL($AW273,$AX273,1,_xlpm.VD)))),0)),
$DH273="месяц",
$BP273*BK273,
$DH273="неделя",
$BP273*BK273/7*(ROUNDUP((DAY(EOMONTH(BK$15,0)))/4,0))),
0)</f>
        <v/>
      </c>
      <c r="CC273" s="125">
        <f>SUM($BQ273:$CB273)</f>
        <v/>
      </c>
      <c r="CD273" s="126">
        <f>SUM($EH273:$EH273)</f>
        <v/>
      </c>
      <c r="CE273" s="126">
        <f>$CD273*$AB273</f>
        <v/>
      </c>
      <c r="CF273" s="126">
        <f>SUM($EK273:$EK273)</f>
        <v/>
      </c>
      <c r="CG273" s="126">
        <f>$CF273*$AB273</f>
        <v/>
      </c>
      <c r="CH273" s="126">
        <f>SUM($CC273,$CE273,$CG273)</f>
        <v/>
      </c>
      <c r="CI273" s="126">
        <f>$CH273*(1+$CM273)</f>
        <v/>
      </c>
      <c r="CJ273" s="127" t="n">
        <v>0</v>
      </c>
      <c r="CK273" s="126">
        <f>SUM($CH273:$CH273)*(1+$CJ273)</f>
        <v/>
      </c>
      <c r="CL273" s="126">
        <f>SUM($CH273:$CH273)*(1+$CM273)</f>
        <v/>
      </c>
      <c r="CM273" s="59" t="inlineStr">
        <is>
          <t>20%</t>
        </is>
      </c>
      <c r="CN273" s="59" t="n"/>
      <c r="CO273" s="72" t="n"/>
      <c r="CP273" s="59" t="n"/>
      <c r="CQ273" s="73" t="n"/>
      <c r="CR273" s="73" t="n"/>
      <c r="CS273" s="73" t="n"/>
      <c r="CT273" s="72" t="n"/>
      <c r="CU273" s="79" t="inlineStr">
        <is>
          <t> </t>
        </is>
      </c>
      <c r="CV273" s="60" t="n"/>
      <c r="CW273" s="60" t="n"/>
      <c r="CX273" s="60" t="n"/>
      <c r="CY273" s="127">
        <f>IFERROR(($CC273-$EE273)/($EE273/(1-$DQ273)),0)</f>
        <v/>
      </c>
      <c r="CZ273" s="127">
        <f>IFERROR(1-$EI273/($CE273),0)</f>
        <v/>
      </c>
      <c r="DA273" s="127">
        <f>IFERROR(1-$EL273/($CG273),0)</f>
        <v/>
      </c>
      <c r="DB273" s="126">
        <f>ROUND(IFERROR(($CI273/(1+$CM273)-$EN273),0),2)</f>
        <v/>
      </c>
      <c r="DC273" s="128" t="n"/>
      <c r="DD273" s="125" t="n"/>
      <c r="DE273" s="75" t="n">
        <v>0</v>
      </c>
      <c r="DF273" s="128" t="n"/>
      <c r="DG273" s="125">
        <f>IF($DC273=0,0,$DD273*($DC273*100%-$DE273*$DF273))*SUM($AB273:$AB273)</f>
        <v/>
      </c>
      <c r="DH273" s="129" t="inlineStr">
        <is>
          <t>месяц</t>
        </is>
      </c>
      <c r="DI273" s="130">
        <f t="array" ref="DI273">IFERROR(
IF($ES273="LisChannel",
(ROUND(((INDEX({174.625;153.888888888889;130.972222222222},MATCH($AI273,{2;3;4}),0))*$AG273*$AI273),2)),0),0)</f>
        <v/>
      </c>
      <c r="DJ273" s="130">
        <f>
_xlfn.LET(_xlpm.X,
IFERROR(
IF($ES273="НовиковТВ",
(_xlfn.LET(_xlpm.NTV,
_xlfn.LET(_xlpm.MIN,350000,
IF(SUMIFS($DI:$DI,$ES:$ES,"НовиковТВ")&lt;=_xlpm.MIN,
(SUMIFS($DI:$DI,$ES:$ES,"НовиковТВ")/(COUNTIFS($ES:$ES,"НовиковТВ")))*_xlpm.MIN/SUMIFS($DI:$DI,$ES:$ES,"НовиковТВ"),
DI273)),
_xlpm.NTV+$DG273/(1-(1-(_xlpm.NTV)*(1-$DL273)*(1-$DM273)*(1-$DN273)*(1-$DO273)*(1-$DP273)/_xlpm.NTV))))/(1+$EP273),
$DI273+$DG273/(1-(1-($DI273)*(1-$DL273)*(1-$DM273)*(1-$DN273)*(1-$DO273)*(1-$DP273)/$DI273))),
0),
_xlpm.X*(1+$CM273)*(1+$CW273)-_xlpm.X*(1+$CM273)+_xlpm.X)</f>
        <v/>
      </c>
      <c r="DK273" s="125" t="inlineStr">
        <is>
          <t>послед.</t>
        </is>
      </c>
      <c r="DL273" s="63" t="n">
        <v>0</v>
      </c>
      <c r="DM273" s="63" t="n">
        <v>0</v>
      </c>
      <c r="DN273" s="63" t="n">
        <v>0</v>
      </c>
      <c r="DO273" s="63" t="n">
        <v>0</v>
      </c>
      <c r="DP273" s="63" t="n">
        <v>0</v>
      </c>
      <c r="DQ273" s="63">
        <f t="array" ref="DQ273">IFERROR(_xlfn.IFS(
$DK273="послед.",1-(1-$DL273)*(1-$DM273)*(1-$DN273)*(1-$DO273)*(1-$DP273),
$DK273="сумм.",$DL273+$DM273+$DN273+$DO273+$DP273),
0)</f>
        <v/>
      </c>
      <c r="DR273" s="125">
        <f t="array" ref="DR273">
IFERROR(
_xlfn.IFS(
$BL273=0,
0,
$BL273&gt;0,
_xlfn.IFS($DK273="послед.",
$DJ273*(1-$DL273)*(1-$DM273)*(1-$DN273)*(1-$DO273)*(1-$DP273),
$DK273="сумм.",
$DJ273*(1-($DL273+$DM273+$DN273+$DO273+$DP273)))),0)</f>
        <v/>
      </c>
      <c r="DS273" s="125">
        <f t="array" ref="DS273">
IFERROR(_xlfn.IFS(
$DH273="день_1",
$DR273*$BL273/($AX273-$AW273+1)*AZ273*(DAY(EOMONTH(AZ$15,0))),
$DH273="день_2",
$DR273/30*MAX(MIN($AX273,EOMONTH(AZ$15,0))-MAX($AW273,AZ$15)+1,),
$DH273="раб.день",
$DR273/30*(IFERROR(
_xlfn.LET(_xlpm.VD,
CHOOSE(
{1;2;3;4;5;6;7;8;9;10;11;12;13;14;15;16;17;18},
45658,45659,45660,45661,45662,45663,45664,45665,45711,45724,45778,45779,45785,45786,45820,45821,45965,46022),
_xlfn.LET(_xlpm.DD,
MAX(MIN($AX273,EOMONTH(AZ$15,0))-MAX($AW273,AZ$15),),
_xlfn.IFS(
AND(MONTH($AW273)=MONTH(AZ$15),MONTH($AX273)&lt;&gt;MONTH(AZ$15)),
NETWORKDAYS.INTL($AW273,$AW273+_xlpm.DD,1,_xlpm.VD),
AND(MONTH($AW273)&lt;&gt;MONTH(AZ$15),MONTH($AX273)=MONTH(AZ$15)),
NETWORKDAYS.INTL(($AX273)-_xlpm.DD,$AX273,1,_xlpm.VD),
AND(MONTH($AW273)&lt;MONTH(AZ$15),MONTH($AX273)&gt;MONTH(AZ$15)),
NETWORKDAYS.INTL((EOMONTH(AZ$15-1,1))-_xlpm.DD,EOMONTH(AZ$15-1,1),1,_xlpm.VD),
AND(MONTH($AW273)=MONTH(AZ$15),MONTH($AX273)=MONTH(AZ$15)),
NETWORKDAYS.INTL($AW273,$AX273,1,_xlpm.VD)))),0)),
$DH273="месяц",
$DR273*AZ273,
$DH273="неделя",
$DR273*AZ273/7*(ROUNDUP((DAY(EOMONTH(AZ$15,0)))/4,0))),
0)</f>
        <v/>
      </c>
      <c r="DT273" s="125">
        <f t="array" ref="DT273">
IFERROR(_xlfn.IFS(
$DH273="день_1",
$DR273*$BL273/($AX273-$AW273+1)*BA273*(DAY(EOMONTH(BA$15,0))),
$DH273="день_2",
$DR273/30*MAX(MIN($AX273,EOMONTH(BA$15,0))-MAX($AW273,BA$15)+1,),
$DH273="раб.день",
$DR273/30*(IFERROR(
_xlfn.LET(_xlpm.VD,
CHOOSE(
{1;2;3;4;5;6;7;8;9;10;11;12;13;14;15;16;17;18},
45658,45659,45660,45661,45662,45663,45664,45665,45711,45724,45778,45779,45785,45786,45820,45821,45965,46022),
_xlfn.LET(_xlpm.DD,
MAX(MIN($AX273,EOMONTH(BA$15,0))-MAX($AW273,BA$15),),
_xlfn.IFS(
AND(MONTH($AW273)=MONTH(BA$15),MONTH($AX273)&lt;&gt;MONTH(BA$15)),
NETWORKDAYS.INTL($AW273,$AW273+_xlpm.DD,1,_xlpm.VD),
AND(MONTH($AW273)&lt;&gt;MONTH(BA$15),MONTH($AX273)=MONTH(BA$15)),
NETWORKDAYS.INTL(($AX273)-_xlpm.DD,$AX273,1,_xlpm.VD),
AND(MONTH($AW273)&lt;MONTH(BA$15),MONTH($AX273)&gt;MONTH(BA$15)),
NETWORKDAYS.INTL((EOMONTH(BA$15-1,1))-_xlpm.DD,EOMONTH(BA$15-1,1),1,_xlpm.VD),
AND(MONTH($AW273)=MONTH(BA$15),MONTH($AX273)=MONTH(BA$15)),
NETWORKDAYS.INTL($AW273,$AX273,1,_xlpm.VD)))),0)),
$DH273="месяц",
$DR273*BA273,
$DH273="неделя",
$DR273*BA273/7*(ROUNDUP((DAY(EOMONTH(BA$15,0)))/4,0))),
0)</f>
        <v/>
      </c>
      <c r="DU273" s="125">
        <f t="array" ref="DU273">
IFERROR(_xlfn.IFS(
$DH273="день_1",
$DR273*$BL273/($AX273-$AW273+1)*BB273*(DAY(EOMONTH(BB$15,0))),
$DH273="день_2",
$DR273/30*MAX(MIN($AX273,EOMONTH(BB$15,0))-MAX($AW273,BB$15)+1,),
$DH273="раб.день",
$DR273/30*(IFERROR(
_xlfn.LET(_xlpm.VD,
CHOOSE(
{1;2;3;4;5;6;7;8;9;10;11;12;13;14;15;16;17;18},
45658,45659,45660,45661,45662,45663,45664,45665,45711,45724,45778,45779,45785,45786,45820,45821,45965,46022),
_xlfn.LET(_xlpm.DD,
MAX(MIN($AX273,EOMONTH(BB$15,0))-MAX($AW273,BB$15),),
_xlfn.IFS(
AND(MONTH($AW273)=MONTH(BB$15),MONTH($AX273)&lt;&gt;MONTH(BB$15)),
NETWORKDAYS.INTL($AW273,$AW273+_xlpm.DD,1,_xlpm.VD),
AND(MONTH($AW273)&lt;&gt;MONTH(BB$15),MONTH($AX273)=MONTH(BB$15)),
NETWORKDAYS.INTL(($AX273)-_xlpm.DD,$AX273,1,_xlpm.VD),
AND(MONTH($AW273)&lt;MONTH(BB$15),MONTH($AX273)&gt;MONTH(BB$15)),
NETWORKDAYS.INTL((EOMONTH(BB$15-1,1))-_xlpm.DD,EOMONTH(BB$15-1,1),1,_xlpm.VD),
AND(MONTH($AW273)=MONTH(BB$15),MONTH($AX273)=MONTH(BB$15)),
NETWORKDAYS.INTL($AW273,$AX273,1,_xlpm.VD)))),0)),
$DH273="месяц",
$DR273*BB273,
$DH273="неделя",
$DR273*BB273/7*(ROUNDUP((DAY(EOMONTH(BB$15,0)))/4,0))),
0)</f>
        <v/>
      </c>
      <c r="DV273" s="125">
        <f t="array" ref="DV273">
IFERROR(_xlfn.IFS(
$DH273="день_1",
$DR273*$BL273/($AX273-$AW273+1)*BC273*(DAY(EOMONTH(BC$15,0))),
$DH273="день_2",
$DR273/30*MAX(MIN($AX273,EOMONTH(BC$15,0))-MAX($AW273,BC$15)+1,),
$DH273="раб.день",
$DR273/30*(IFERROR(
_xlfn.LET(_xlpm.VD,
CHOOSE(
{1;2;3;4;5;6;7;8;9;10;11;12;13;14;15;16;17;18},
45658,45659,45660,45661,45662,45663,45664,45665,45711,45724,45778,45779,45785,45786,45820,45821,45965,46022),
_xlfn.LET(_xlpm.DD,
MAX(MIN($AX273,EOMONTH(BC$15,0))-MAX($AW273,BC$15),),
_xlfn.IFS(
AND(MONTH($AW273)=MONTH(BC$15),MONTH($AX273)&lt;&gt;MONTH(BC$15)),
NETWORKDAYS.INTL($AW273,$AW273+_xlpm.DD,1,_xlpm.VD),
AND(MONTH($AW273)&lt;&gt;MONTH(BC$15),MONTH($AX273)=MONTH(BC$15)),
NETWORKDAYS.INTL(($AX273)-_xlpm.DD,$AX273,1,_xlpm.VD),
AND(MONTH($AW273)&lt;MONTH(BC$15),MONTH($AX273)&gt;MONTH(BC$15)),
NETWORKDAYS.INTL((EOMONTH(BC$15-1,1))-_xlpm.DD,EOMONTH(BC$15-1,1),1,_xlpm.VD),
AND(MONTH($AW273)=MONTH(BC$15),MONTH($AX273)=MONTH(BC$15)),
NETWORKDAYS.INTL($AW273,$AX273,1,_xlpm.VD)))),0)),
$DH273="месяц",
$DR273*BC273,
$DH273="неделя",
$DR273*BC273/7*(ROUNDUP((DAY(EOMONTH(BC$15,0)))/4,0))),
0)</f>
        <v/>
      </c>
      <c r="DW273" s="125">
        <f t="array" ref="DW273">
IFERROR(_xlfn.IFS(
$DH273="день_1",
$DR273*$BL273/($AX273-$AW273+1)*BD273*(DAY(EOMONTH(BD$15,0))),
$DH273="день_2",
$DR273/30*MAX(MIN($AX273,EOMONTH(BD$15,0))-MAX($AW273,BD$15)+1,),
$DH273="раб.день",
$DR273/30*(IFERROR(
_xlfn.LET(_xlpm.VD,
CHOOSE(
{1;2;3;4;5;6;7;8;9;10;11;12;13;14;15;16;17;18},
45658,45659,45660,45661,45662,45663,45664,45665,45711,45724,45778,45779,45785,45786,45820,45821,45965,46022),
_xlfn.LET(_xlpm.DD,
MAX(MIN($AX273,EOMONTH(BD$15,0))-MAX($AW273,BD$15),),
_xlfn.IFS(
AND(MONTH($AW273)=MONTH(BD$15),MONTH($AX273)&lt;&gt;MONTH(BD$15)),
NETWORKDAYS.INTL($AW273,$AW273+_xlpm.DD,1,_xlpm.VD),
AND(MONTH($AW273)&lt;&gt;MONTH(BD$15),MONTH($AX273)=MONTH(BD$15)),
NETWORKDAYS.INTL(($AX273)-_xlpm.DD,$AX273,1,_xlpm.VD),
AND(MONTH($AW273)&lt;MONTH(BD$15),MONTH($AX273)&gt;MONTH(BD$15)),
NETWORKDAYS.INTL((EOMONTH(BD$15-1,1))-_xlpm.DD,EOMONTH(BD$15-1,1),1,_xlpm.VD),
AND(MONTH($AW273)=MONTH(BD$15),MONTH($AX273)=MONTH(BD$15)),
NETWORKDAYS.INTL($AW273,$AX273,1,_xlpm.VD)))),0)),
$DH273="месяц",
$DR273*BD273,
$DH273="неделя",
$DR273*BD273/7*(ROUNDUP((DAY(EOMONTH(BD$15,0)))/4,0))),
0)</f>
        <v/>
      </c>
      <c r="DX273" s="125">
        <f t="array" ref="DX273">
IFERROR(_xlfn.IFS(
$DH273="день_1",
$DR273*$BL273/($AX273-$AW273+1)*BE273*(DAY(EOMONTH(BE$15,0))),
$DH273="день_2",
$DR273/30*MAX(MIN($AX273,EOMONTH(BE$15,0))-MAX($AW273,BE$15)+1,),
$DH273="раб.день",
$DR273/30*(IFERROR(
_xlfn.LET(_xlpm.VD,
CHOOSE(
{1;2;3;4;5;6;7;8;9;10;11;12;13;14;15;16;17;18},
45658,45659,45660,45661,45662,45663,45664,45665,45711,45724,45778,45779,45785,45786,45820,45821,45965,46022),
_xlfn.LET(_xlpm.DD,
MAX(MIN($AX273,EOMONTH(BE$15,0))-MAX($AW273,BE$15),),
_xlfn.IFS(
AND(MONTH($AW273)=MONTH(BE$15),MONTH($AX273)&lt;&gt;MONTH(BE$15)),
NETWORKDAYS.INTL($AW273,$AW273+_xlpm.DD,1,_xlpm.VD),
AND(MONTH($AW273)&lt;&gt;MONTH(BE$15),MONTH($AX273)=MONTH(BE$15)),
NETWORKDAYS.INTL(($AX273)-_xlpm.DD,$AX273,1,_xlpm.VD),
AND(MONTH($AW273)&lt;MONTH(BE$15),MONTH($AX273)&gt;MONTH(BE$15)),
NETWORKDAYS.INTL((EOMONTH(BE$15-1,1))-_xlpm.DD,EOMONTH(BE$15-1,1),1,_xlpm.VD),
AND(MONTH($AW273)=MONTH(BE$15),MONTH($AX273)=MONTH(BE$15)),
NETWORKDAYS.INTL($AW273,$AX273,1,_xlpm.VD)))),0)),
$DH273="месяц",
$DR273*BE273,
$DH273="неделя",
$DR273*BE273/7*(ROUNDUP((DAY(EOMONTH(BE$15,0)))/4,0))),
0)</f>
        <v/>
      </c>
      <c r="DY273" s="125">
        <f t="array" ref="DY273">
IFERROR(_xlfn.IFS(
$DH273="день_1",
$DR273*$BL273/($AX273-$AW273+1)*BF273*(DAY(EOMONTH(BF$15,0))),
$DH273="день_2",
$DR273/30*MAX(MIN($AX273,EOMONTH(BF$15,0))-MAX($AW273,BF$15)+1,),
$DH273="раб.день",
$DR273/30*(IFERROR(
_xlfn.LET(_xlpm.VD,
CHOOSE(
{1;2;3;4;5;6;7;8;9;10;11;12;13;14;15;16;17;18},
45658,45659,45660,45661,45662,45663,45664,45665,45711,45724,45778,45779,45785,45786,45820,45821,45965,46022),
_xlfn.LET(_xlpm.DD,
MAX(MIN($AX273,EOMONTH(BF$15,0))-MAX($AW273,BF$15),),
_xlfn.IFS(
AND(MONTH($AW273)=MONTH(BF$15),MONTH($AX273)&lt;&gt;MONTH(BF$15)),
NETWORKDAYS.INTL($AW273,$AW273+_xlpm.DD,1,_xlpm.VD),
AND(MONTH($AW273)&lt;&gt;MONTH(BF$15),MONTH($AX273)=MONTH(BF$15)),
NETWORKDAYS.INTL(($AX273)-_xlpm.DD,$AX273,1,_xlpm.VD),
AND(MONTH($AW273)&lt;MONTH(BF$15),MONTH($AX273)&gt;MONTH(BF$15)),
NETWORKDAYS.INTL((EOMONTH(BF$15-1,1))-_xlpm.DD,EOMONTH(BF$15-1,1),1,_xlpm.VD),
AND(MONTH($AW273)=MONTH(BF$15),MONTH($AX273)=MONTH(BF$15)),
NETWORKDAYS.INTL($AW273,$AX273,1,_xlpm.VD)))),0)),
$DH273="месяц",
$DR273*BF273,
$DH273="неделя",
$DR273*BF273/7*(ROUNDUP((DAY(EOMONTH(BF$15,0)))/4,0))),
0)</f>
        <v/>
      </c>
      <c r="DZ273" s="125">
        <f t="array" ref="DZ273">
IFERROR(_xlfn.IFS(
$DH273="день_1",
$DR273*$BL273/($AX273-$AW273+1)*BG273*(DAY(EOMONTH(BG$15,0))),
$DH273="день_2",
$DR273/30*MAX(MIN($AX273,EOMONTH(BG$15,0))-MAX($AW273,BG$15)+1,),
$DH273="раб.день",
$DR273/30*(IFERROR(
_xlfn.LET(_xlpm.VD,
CHOOSE(
{1;2;3;4;5;6;7;8;9;10;11;12;13;14;15;16;17;18},
45658,45659,45660,45661,45662,45663,45664,45665,45711,45724,45778,45779,45785,45786,45820,45821,45965,46022),
_xlfn.LET(_xlpm.DD,
MAX(MIN($AX273,EOMONTH(BG$15,0))-MAX($AW273,BG$15),),
_xlfn.IFS(
AND(MONTH($AW273)=MONTH(BG$15),MONTH($AX273)&lt;&gt;MONTH(BG$15)),
NETWORKDAYS.INTL($AW273,$AW273+_xlpm.DD,1,_xlpm.VD),
AND(MONTH($AW273)&lt;&gt;MONTH(BG$15),MONTH($AX273)=MONTH(BG$15)),
NETWORKDAYS.INTL(($AX273)-_xlpm.DD,$AX273,1,_xlpm.VD),
AND(MONTH($AW273)&lt;MONTH(BG$15),MONTH($AX273)&gt;MONTH(BG$15)),
NETWORKDAYS.INTL((EOMONTH(BG$15-1,1))-_xlpm.DD,EOMONTH(BG$15-1,1),1,_xlpm.VD),
AND(MONTH($AW273)=MONTH(BG$15),MONTH($AX273)=MONTH(BG$15)),
NETWORKDAYS.INTL($AW273,$AX273,1,_xlpm.VD)))),0)),
$DH273="месяц",
$DR273*BG273,
$DH273="неделя",
$DR273*BG273/7*(ROUNDUP((DAY(EOMONTH(BG$15,0)))/4,0))),
0)</f>
        <v/>
      </c>
      <c r="EA273" s="125">
        <f t="array" ref="EA273">
IFERROR(_xlfn.IFS(
$DH273="день_1",
$DR273*$BL273/($AX273-$AW273+1)*BH273*(DAY(EOMONTH(BH$15,0))),
$DH273="день_2",
$DR273/30*MAX(MIN($AX273,EOMONTH(BH$15,0))-MAX($AW273,BH$15)+1,),
$DH273="раб.день",
$DR273/30*(IFERROR(
_xlfn.LET(_xlpm.VD,
CHOOSE(
{1;2;3;4;5;6;7;8;9;10;11;12;13;14;15;16;17;18},
45658,45659,45660,45661,45662,45663,45664,45665,45711,45724,45778,45779,45785,45786,45820,45821,45965,46022),
_xlfn.LET(_xlpm.DD,
MAX(MIN($AX273,EOMONTH(BH$15,0))-MAX($AW273,BH$15),),
_xlfn.IFS(
AND(MONTH($AW273)=MONTH(BH$15),MONTH($AX273)&lt;&gt;MONTH(BH$15)),
NETWORKDAYS.INTL($AW273,$AW273+_xlpm.DD,1,_xlpm.VD),
AND(MONTH($AW273)&lt;&gt;MONTH(BH$15),MONTH($AX273)=MONTH(BH$15)),
NETWORKDAYS.INTL(($AX273)-_xlpm.DD,$AX273,1,_xlpm.VD),
AND(MONTH($AW273)&lt;MONTH(BH$15),MONTH($AX273)&gt;MONTH(BH$15)),
NETWORKDAYS.INTL((EOMONTH(BH$15-1,1))-_xlpm.DD,EOMONTH(BH$15-1,1),1,_xlpm.VD),
AND(MONTH($AW273)=MONTH(BH$15),MONTH($AX273)=MONTH(BH$15)),
NETWORKDAYS.INTL($AW273,$AX273,1,_xlpm.VD)))),0)),
$DH273="месяц",
$DR273*BH273,
$DH273="неделя",
$DR273*BH273/7*(ROUNDUP((DAY(EOMONTH(BH$15,0)))/4,0))),
0)</f>
        <v/>
      </c>
      <c r="EB273" s="125">
        <f t="array" ref="EB273">
IFERROR(_xlfn.IFS(
$DH273="день_1",
$DR273*$BL273/($AX273-$AW273+1)*BI273*(DAY(EOMONTH(BI$15,0))),
$DH273="день_2",
$DR273/30*MAX(MIN($AX273,EOMONTH(BI$15,0))-MAX($AW273,BI$15)+1,),
$DH273="раб.день",
$DR273/30*(IFERROR(
_xlfn.LET(_xlpm.VD,
CHOOSE(
{1;2;3;4;5;6;7;8;9;10;11;12;13;14;15;16;17;18},
45658,45659,45660,45661,45662,45663,45664,45665,45711,45724,45778,45779,45785,45786,45820,45821,45965,46022),
_xlfn.LET(_xlpm.DD,
MAX(MIN($AX273,EOMONTH(BI$15,0))-MAX($AW273,BI$15),),
_xlfn.IFS(
AND(MONTH($AW273)=MONTH(BI$15),MONTH($AX273)&lt;&gt;MONTH(BI$15)),
NETWORKDAYS.INTL($AW273,$AW273+_xlpm.DD,1,_xlpm.VD),
AND(MONTH($AW273)&lt;&gt;MONTH(BI$15),MONTH($AX273)=MONTH(BI$15)),
NETWORKDAYS.INTL(($AX273)-_xlpm.DD,$AX273,1,_xlpm.VD),
AND(MONTH($AW273)&lt;MONTH(BI$15),MONTH($AX273)&gt;MONTH(BI$15)),
NETWORKDAYS.INTL((EOMONTH(BI$15-1,1))-_xlpm.DD,EOMONTH(BI$15-1,1),1,_xlpm.VD),
AND(MONTH($AW273)=MONTH(BI$15),MONTH($AX273)=MONTH(BI$15)),
NETWORKDAYS.INTL($AW273,$AX273,1,_xlpm.VD)))),0)),
$DH273="месяц",
$DR273*BI273,
$DH273="неделя",
$DR273*BI273/7*(ROUNDUP((DAY(EOMONTH(BI$15,0)))/4,0))),
0)</f>
        <v/>
      </c>
      <c r="EC273" s="125">
        <f t="array" ref="EC273">
IFERROR(_xlfn.IFS(
$DH273="день_1",
$DR273*$BL273/($AX273-$AW273+1)*BJ273*(DAY(EOMONTH(BJ$15,0))),
$DH273="день_2",
$DR273/30*MAX(MIN($AX273,EOMONTH(BJ$15,0))-MAX($AW273,BJ$15)+1,),
$DH273="раб.день",
$DR273/30*(IFERROR(
_xlfn.LET(_xlpm.VD,
CHOOSE(
{1;2;3;4;5;6;7;8;9;10;11;12;13;14;15;16;17;18},
45658,45659,45660,45661,45662,45663,45664,45665,45711,45724,45778,45779,45785,45786,45820,45821,45965,46022),
_xlfn.LET(_xlpm.DD,
MAX(MIN($AX273,EOMONTH(BJ$15,0))-MAX($AW273,BJ$15),),
_xlfn.IFS(
AND(MONTH($AW273)=MONTH(BJ$15),MONTH($AX273)&lt;&gt;MONTH(BJ$15)),
NETWORKDAYS.INTL($AW273,$AW273+_xlpm.DD,1,_xlpm.VD),
AND(MONTH($AW273)&lt;&gt;MONTH(BJ$15),MONTH($AX273)=MONTH(BJ$15)),
NETWORKDAYS.INTL(($AX273)-_xlpm.DD,$AX273,1,_xlpm.VD),
AND(MONTH($AW273)&lt;MONTH(BJ$15),MONTH($AX273)&gt;MONTH(BJ$15)),
NETWORKDAYS.INTL((EOMONTH(BJ$15-1,1))-_xlpm.DD,EOMONTH(BJ$15-1,1),1,_xlpm.VD),
AND(MONTH($AW273)=MONTH(BJ$15),MONTH($AX273)=MONTH(BJ$15)),
NETWORKDAYS.INTL($AW273,$AX273,1,_xlpm.VD)))),0)),
$DH273="месяц",
$DR273*BJ273,
$DH273="неделя",
$DR273*BJ273/7*(ROUNDUP((DAY(EOMONTH(BJ$15,0)))/4,0))),
0)</f>
        <v/>
      </c>
      <c r="ED273" s="125">
        <f t="array" ref="ED273">
IFERROR(_xlfn.IFS(
$DH273="день_1",
$DR273*$BL273/($AX273-$AW273+1)*BK273*(DAY(EOMONTH(BK$15,0))),
$DH273="день_2",
$DR273/30*MAX(MIN($AX273,EOMONTH(BK$15,0))-MAX($AW273,BK$15)+1,),
$DH273="раб.день",
$DR273/30*(IFERROR(
_xlfn.LET(_xlpm.VD,
CHOOSE(
{1;2;3;4;5;6;7;8;9;10;11;12;13;14;15;16;17;18},
45658,45659,45660,45661,45662,45663,45664,45665,45711,45724,45778,45779,45785,45786,45820,45821,45965,46022),
_xlfn.LET(_xlpm.DD,
MAX(MIN($AX273,EOMONTH(BK$15,0))-MAX($AW273,BK$15),),
_xlfn.IFS(
AND(MONTH($AW273)=MONTH(BK$15),MONTH($AX273)&lt;&gt;MONTH(BK$15)),
NETWORKDAYS.INTL($AW273,$AW273+_xlpm.DD,1,_xlpm.VD),
AND(MONTH($AW273)&lt;&gt;MONTH(BK$15),MONTH($AX273)=MONTH(BK$15)),
NETWORKDAYS.INTL(($AX273)-_xlpm.DD,$AX273,1,_xlpm.VD),
AND(MONTH($AW273)&lt;MONTH(BK$15),MONTH($AX273)&gt;MONTH(BK$15)),
NETWORKDAYS.INTL((EOMONTH(BK$15-1,1))-_xlpm.DD,EOMONTH(BK$15-1,1),1,_xlpm.VD),
AND(MONTH($AW273)=MONTH(BK$15),MONTH($AX273)=MONTH(BK$15)),
NETWORKDAYS.INTL($AW273,$AX273,1,_xlpm.VD)))),0)),
$DH273="месяц",
$DR273*BK273,
$DH273="неделя",
$DR273*BK273/7*(ROUNDUP((DAY(EOMONTH(BK$15,0)))/4,0))),
0)</f>
        <v/>
      </c>
      <c r="EE273" s="125">
        <f>SUM($DS273,$DT273,$DU273,$DV273,$DW273,$DX273,$DY273,$DZ273,$EA273,$EB273,$EC273,$ED273)</f>
        <v/>
      </c>
      <c r="EF273" s="125">
        <f>IFERROR(ROUND($EE273*(1+$EP273),2),0)</f>
        <v/>
      </c>
      <c r="EG273" s="128" t="n">
        <v>1</v>
      </c>
      <c r="EH273" s="126" t="n">
        <v>0</v>
      </c>
      <c r="EI273" s="126">
        <f>ROUND(SUM($EH273:$EH273)*SUM($AB273:$AB273)*$EG273,2)</f>
        <v/>
      </c>
      <c r="EJ273" s="126">
        <f>ROUND($EI273*(1+$EP273),2)</f>
        <v/>
      </c>
      <c r="EK273" s="126" t="n">
        <v>0</v>
      </c>
      <c r="EL273" s="126">
        <f>ROUND(SUM($EK273:$EK273)*SUM($AB273:$AB273)*$EG273,2)</f>
        <v/>
      </c>
      <c r="EM273" s="126">
        <f>ROUND($EL273*(1+$EP273),2)</f>
        <v/>
      </c>
      <c r="EN273" s="126">
        <f>SUM($EE273,$EI273,$EL273)</f>
        <v/>
      </c>
      <c r="EO273" s="126">
        <f>SUM($EF273,$EJ273,$EM273)</f>
        <v/>
      </c>
      <c r="EP273" s="59" t="inlineStr">
        <is>
          <t>20%</t>
        </is>
      </c>
      <c r="EQ273" s="59" t="n"/>
      <c r="ER273" s="60">
        <f t="array" ref="ER273">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MATCH(ES273,
{"AMS";"RussOutdoor";"HD Outdoor";"Ingroup";"IQ";"Ledproduction";"LisChannel";"Logic";"Media-PPL";"NovikovTV | НовиковТВ";"SMA";"SOK";"КрокусТВ | CrocusTV | IndoorTV";"Сити";"ТЯК Москва"},
0)),"")</f>
        <v/>
      </c>
      <c r="ES273" s="60" t="n"/>
      <c r="ET273" s="60">
        <f t="array" ref="ET273">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MATCH(ES273,
{"AMS";"RussOutdoor";"HD Outdoor";"Ingroup";"IQ";"Ledproduction";"LisChannel";"Logic";"Media-PPL";"NovikovTV | НовиковТВ";"SMA";"SOK";"КрокусТВ | CrocusTV | IndoorTV";"Сити";"ТЯК Москва"},
0)),"")</f>
        <v/>
      </c>
      <c r="EU273" s="60" t="n"/>
      <c r="EV273" s="60" t="n"/>
      <c r="EX273" s="110">
        <f t="array" ref="EX273">
($AR273/30
+N("ТРАФИК ПЛОЩАДКИ"))*
(IFERROR(
_xlfn.LET(
_xlpm.GPR,
HLOOKUP($L273,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(MATCH($T273,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IF($Q273="цифровой",_xlpm.GPR/$AG273,_xlpm.GPR/60)),
0)
+N("DWELL TIME"))*
(IF($AB273=0,0,IF($AB273=1,0.3,IF($AB273=2,0.5,IF($AB273&gt;2,1))))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_xlfn.IFS($AC273="да",1.2,$AC273="нет",1)*
_xlfn.IFS($AD273="да",1.2,$AD273="нет",1)*
IF(R273="статический",1,1.2)*
$X273*
INDEX(
{1.2;1;1.2;1.2;1;1.2;1.2;1.2;1.2;1.2;1.2;1;1.2;1.2;1.2;1.2;1;1;1.2;1.2;1.2;1;1;1;1;1.2;1.2;1.2;1.2;1;1;1;1;1.2;1.2;1.2;1.2;1.2;1.2;1.2;1.2;1;1;1.2;1;1;1;1;1.5;1;1;1.5;1.5;1.2},
MATCH($Q273,_xlpm.MI,0)))&gt;{0.02;0.04;0.06;0.1;0.2;0.4;0.6;0.8;1;2;4;6})),
{0;1;2;3;4;5;6;7;8;9;10;11;12},
0)))
+N("КОЭФФИЦИЕНТ КОНТАКТА"))))*
(_xlfn.IFS($X273&lt;0.1,$X273/1000,$X273&gt;25,5.2,AND($X273&gt;=0.1,$X273&lt;=25),(($X273*2+0.1)/10)*($X273/10)))*
IFERROR((_xlfn.LET(
_xlpm.MA,
{0;0.8;0.85;0.9;0.95;1},
_xlpm.MAA,
{0;1;2;3;4;5},
INDEX(_xlpm.MA,MATCH(SUMPRODUCT(--((IF(ROUND(_xlpm.MAA,1)&gt;5,5,ROUND($AB273,1)))&gt;{0;1;2;3;4;5})),_xlpm.MAA,0)))
+N("КОЭФФИЦИЕНТ КОЛ-ВО КОНСТРУКЦИЙ")),1)*
$AB273,0))*
(IF($Q273="цифровой",$AG273/15*$AI273,1)
+N("ДЛЯ ЦИФРЫ"))</f>
        <v/>
      </c>
      <c r="EY273" s="110">
        <f>IFERROR(EX273*AY273,0)</f>
        <v/>
      </c>
      <c r="EZ273" s="131">
        <f>IFERROR(DP273/EY273*1000,0)</f>
        <v/>
      </c>
      <c r="FA273" s="112">
        <f>IFERROR(FC273/FB273,0)</f>
        <v/>
      </c>
      <c r="FB273" s="112">
        <f>IFERROR((FC273/(EY273/FF273*#REF!))*0.825,0)</f>
        <v/>
      </c>
      <c r="FC273" s="112">
        <f>IFERROR(((EX273*30/AR273)*100)/30,0)</f>
        <v/>
      </c>
      <c r="FD273" s="112">
        <f>IFERROR(EY273/G273*100%,0)</f>
        <v/>
      </c>
      <c r="FE273" s="112">
        <f>IFERROR(FD273/FC273*100%,0)</f>
        <v/>
      </c>
      <c r="FF273" s="110">
        <f>IFERROR(AR273/30*AY273,0)</f>
        <v/>
      </c>
    </row>
    <row r="274" ht="13" customHeight="1">
      <c r="A274" s="59" t="n"/>
      <c r="B274" s="60" t="n"/>
      <c r="C274" s="60" t="n"/>
      <c r="D274" s="60">
        <f t="array" ref="D274">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MATCH($E274,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74" s="60">
        <f t="array" ref="E274">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MATCH($F274,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74" s="60" t="inlineStr"/>
      <c r="G274" s="60" t="n"/>
      <c r="H274" s="60">
        <f t="array" ref="H274">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MATCH($I274,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74" s="60" t="n"/>
      <c r="J274" s="60" t="n"/>
      <c r="K274" s="60" t="n"/>
      <c r="L274" s="60" t="n"/>
      <c r="M274" s="60" t="n"/>
      <c r="N274" s="60" t="n"/>
      <c r="O274" s="60" t="n"/>
      <c r="P274" s="60">
        <f t="array" ref="P274">
_xlfn.IFS(
ISNUMBER(MATCH($Q274,{"шелфбаннер","разделитель","монетница","чековая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ISNUMBER(MATCH($Q274,{"LED/LCD","видеокулер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ISNUMBER(MATCH($Q274,{"автомобиль","машина","выставочное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ISNUMBER(MATCH($Q274,{"билборд","лифтовая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ISNUMBER(MATCH($Q274,{"навигация","подвесной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ISNUMBER(MATCH($Q274,{"движущаяся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ISNUMBER(MATCH($Q274,{"каталог","журнал"},)),
"Пресса",
$Q274="","")</f>
        <v/>
      </c>
      <c r="Q274" s="60" t="n"/>
      <c r="R274" s="60">
        <f t="array" ref="R274">
IFERROR(
_xlfn.IFS(
OR(ISNUMBER(MATCH($Q274,{"экспозиция","макет","стенд","автостенд","авто стенд","выставочное пространство","выставочные стенды","модульные выставочные стенды","3Д конструкция","3D конструкция"},)),P274="Экспонирование"),
"нестандартный",
ISNUMBER(MATCH($Q274,{"скроллер","призматрон"},)),
"динамический",
$P274="Видео",
"цифровой",
OR($P274="Пресса",$P274="Щит",$P274="POSm",$P274="Подвес",$P274="Брендирование/оклейка"),
"статический"),"")</f>
        <v/>
      </c>
      <c r="S274" s="59" t="n"/>
      <c r="T274" s="60" t="n"/>
      <c r="U274" s="60" t="n"/>
      <c r="V274" s="60">
        <f>
IF(P274="Видео",
"цифровой постер/ролик",
IF(ISNUMBER(MATCH(Q274,{"короб световой","короб световой | лайтбокс","короб световой | кристалайт","лайтбокс","лайт бокс","кристалайт","LB","lightbox"},)),
"бэклит",
IF(P274="Брендирование/оклейка",
"перфарированная пленка/самоклейка",
IF(P274="Экспонирование",
"под запрос",
IF(P274="Подвес",
"баннер/ткань",
"")))))</f>
        <v/>
      </c>
      <c r="W274" s="59" t="n"/>
      <c r="X274" s="59" t="n"/>
      <c r="Y274" s="59" t="n"/>
      <c r="Z274" s="61" t="n"/>
      <c r="AA274" s="61" t="n"/>
      <c r="AB274" s="61">
        <f>IF(BL274&gt;0,Z274,0)</f>
        <v/>
      </c>
      <c r="AC274" s="59" t="n"/>
      <c r="AD274" s="59" t="n"/>
      <c r="AE274" s="59" t="n"/>
      <c r="AF274" s="59" t="n"/>
      <c r="AG274" s="59" t="n"/>
      <c r="AH274" s="59" t="n"/>
      <c r="AI274" s="59" t="n"/>
      <c r="AJ274" s="59" t="n"/>
      <c r="AK274" s="59" t="n"/>
      <c r="AL274" s="62">
        <f>IFERROR(IF(OR(R274="статический",R274="динамический",R274="нестандартный",R274="",R274=""),"-",IF(AND(AH274="-",AI274="-"),"-",AK274*3600/AH274*AI274)),"-")</f>
        <v/>
      </c>
      <c r="AM274" s="62">
        <f>IFERROR(IF(OR(R274="статический",R274="динамический",R274="",R274="", R274="BTL",R274="нестандартный"),"-",AG274*AI274*AL274/60),"-")</f>
        <v/>
      </c>
      <c r="AN274" s="63">
        <f>IFERROR(IF(AH274="","-",AG274*AI274/AH274),"-")</f>
        <v/>
      </c>
      <c r="AO274" s="59">
        <f>IFERROR(IF(OR($R274="статический",$R274="динамический",$R274="",$R274="",$R274="BTL",$R274="нестандартный"),"-",$AL274*$AY274),"-")</f>
        <v/>
      </c>
      <c r="AP274" s="62">
        <f>IFERROR(IF(OR($R274="статический",$R274="динамический",$R274="",$R274="",$R274="BTL",$R274="нестандартный"),"-",$AM274*AY274),"-")</f>
        <v/>
      </c>
      <c r="AQ274" s="64" t="n"/>
      <c r="AR274" s="61" t="n"/>
      <c r="AS274" s="61" t="n"/>
      <c r="AT274" s="61" t="n"/>
      <c r="AU274" s="65" t="n"/>
      <c r="AV274" s="124">
        <f>IFERROR(DR274/AT274*1000,"n/a")</f>
        <v/>
      </c>
      <c r="AW274" s="67" t="n"/>
      <c r="AX274" s="67" t="n"/>
      <c r="AY274" s="43">
        <f>IFERROR(IF(OR($AW274="",$AX274=""),"",_xlfn.DAYS($AX274+1,$AW274)),"")</f>
        <v/>
      </c>
      <c r="AZ274" s="68">
        <f t="array" ref="AZ274">
_xlfn.LET(_xlpm.COEFF,
IF($AW274+$AX274=0,0,IF(MAX(MIN($AX274,EOMONTH(AZ$15,0))-MAX($AW274,AZ$15)+1,)&gt;0,1,0)),
_xlfn.IFS(
$ES274="LisChannel",
_xlpm.COEFF*
INDEX({1;1;1.2;1.2;1;1;1;1;1.2;1.2;1.2;1.2},
MATCH(MONTH(AZ$15),
{1,2,3,4,5,6,7,8,9,10,11,12})),
CONCATENATE($ES274," ",$L274)="RussOutdoor метро",
_xlpm.COEFF*
INDEX({0.8;0.9;1.1;1.1;1;1;1;1;1.1;1.1;1.1;1.1},
MATCH(MONTH(AZ$15),
{1,2,3,4,5,6,7,8,9,10,11,12})),
$ES274&lt;&gt;"LisChannel",
_xlpm.COEFF,
$ES274&lt;&gt;"RussOutdoor",
_xlpm.COEFF))</f>
        <v/>
      </c>
      <c r="BA274" s="68">
        <f t="array" ref="BA274">
_xlfn.LET(_xlpm.COEFF,
IF($AW274+$AX274=0,0,IF(MAX(MIN($AX274,EOMONTH(BA$15,0))-MAX($AW274,BA$15)+1,)&gt;0,1,0)),
_xlfn.IFS(
$ES274="LisChannel",
_xlpm.COEFF*
INDEX({1;1;1.2;1.2;1;1;1;1;1.2;1.2;1.2;1.2},
MATCH(MONTH(BA$15),
{1,2,3,4,5,6,7,8,9,10,11,12})),
CONCATENATE($ES274," ",$L274)="RussOutdoor метро",
_xlpm.COEFF*
INDEX({0.8;0.9;1.1;1.1;1;1;1;1;1.1;1.1;1.1;1.1},
MATCH(MONTH(BA$15),
{1,2,3,4,5,6,7,8,9,10,11,12})),
$ES274&lt;&gt;"LisChannel",
_xlpm.COEFF,
$ES274&lt;&gt;"RussOutdoor",
_xlpm.COEFF))</f>
        <v/>
      </c>
      <c r="BB274" s="68">
        <f t="array" ref="BB274">
_xlfn.LET(_xlpm.COEFF,
IF($AW274+$AX274=0,0,IF(MAX(MIN($AX274,EOMONTH(BB$15,0))-MAX($AW274,BB$15)+1,)&gt;0,1,0)),
_xlfn.IFS(
$ES274="LisChannel",
_xlpm.COEFF*
INDEX({1;1;1.2;1.2;1;1;1;1;1.2;1.2;1.2;1.2},
MATCH(MONTH(BB$15),
{1,2,3,4,5,6,7,8,9,10,11,12})),
CONCATENATE($ES274," ",$L274)="RussOutdoor метро",
_xlpm.COEFF*
INDEX({0.8;0.9;1.1;1.1;1;1;1;1;1.1;1.1;1.1;1.1},
MATCH(MONTH(BB$15),
{1,2,3,4,5,6,7,8,9,10,11,12})),
$ES274&lt;&gt;"LisChannel",
_xlpm.COEFF,
$ES274&lt;&gt;"RussOutdoor",
_xlpm.COEFF))</f>
        <v/>
      </c>
      <c r="BC274" s="68">
        <f t="array" ref="BC274">
_xlfn.LET(_xlpm.COEFF,
IF($AW274+$AX274=0,0,IF(MAX(MIN($AX274,EOMONTH(BC$15,0))-MAX($AW274,BC$15)+1,)&gt;0,1,0)),
_xlfn.IFS(
$ES274="LisChannel",
_xlpm.COEFF*
INDEX({1;1;1.2;1.2;1;1;1;1;1.2;1.2;1.2;1.2},
MATCH(MONTH(BC$15),
{1,2,3,4,5,6,7,8,9,10,11,12})),
CONCATENATE($ES274," ",$L274)="RussOutdoor метро",
_xlpm.COEFF*
INDEX({0.8;0.9;1.1;1.1;1;1;1;1;1.1;1.1;1.1;1.1},
MATCH(MONTH(BC$15),
{1,2,3,4,5,6,7,8,9,10,11,12})),
$ES274&lt;&gt;"LisChannel",
_xlpm.COEFF,
$ES274&lt;&gt;"RussOutdoor",
_xlpm.COEFF))</f>
        <v/>
      </c>
      <c r="BD274" s="68">
        <f t="array" ref="BD274">
_xlfn.LET(_xlpm.COEFF,
IF($AW274+$AX274=0,0,IF(MAX(MIN($AX274,EOMONTH(BD$15,0))-MAX($AW274,BD$15)+1,)&gt;0,1,0)),
_xlfn.IFS(
$ES274="LisChannel",
_xlpm.COEFF*
INDEX({1;1;1.2;1.2;1;1;1;1;1.2;1.2;1.2;1.2},
MATCH(MONTH(BD$15),
{1,2,3,4,5,6,7,8,9,10,11,12})),
CONCATENATE($ES274," ",$L274)="RussOutdoor метро",
_xlpm.COEFF*
INDEX({0.8;0.9;1.1;1.1;1;1;1;1;1.1;1.1;1.1;1.1},
MATCH(MONTH(BD$15),
{1,2,3,4,5,6,7,8,9,10,11,12})),
$ES274&lt;&gt;"LisChannel",
_xlpm.COEFF,
$ES274&lt;&gt;"RussOutdoor",
_xlpm.COEFF))</f>
        <v/>
      </c>
      <c r="BE274" s="68">
        <f t="array" ref="BE274">
_xlfn.LET(_xlpm.COEFF,
IF($AW274+$AX274=0,0,IF(MAX(MIN($AX274,EOMONTH(BE$15,0))-MAX($AW274,BE$15)+1,)&gt;0,1,0)),
_xlfn.IFS(
$ES274="LisChannel",
_xlpm.COEFF*
INDEX({1;1;1.2;1.2;1;1;1;1;1.2;1.2;1.2;1.2},
MATCH(MONTH(BE$15),
{1,2,3,4,5,6,7,8,9,10,11,12})),
CONCATENATE($ES274," ",$L274)="RussOutdoor метро",
_xlpm.COEFF*
INDEX({0.8;0.9;1.1;1.1;1;1;1;1;1.1;1.1;1.1;1.1},
MATCH(MONTH(BE$15),
{1,2,3,4,5,6,7,8,9,10,11,12})),
$ES274&lt;&gt;"LisChannel",
_xlpm.COEFF,
$ES274&lt;&gt;"RussOutdoor",
_xlpm.COEFF))</f>
        <v/>
      </c>
      <c r="BF274" s="68">
        <f t="array" ref="BF274">
_xlfn.LET(_xlpm.COEFF,
IF($AW274+$AX274=0,0,IF(MAX(MIN($AX274,EOMONTH(BF$15,0))-MAX($AW274,BF$15)+1,)&gt;0,1,0)),
_xlfn.IFS(
$ES274="LisChannel",
_xlpm.COEFF*
INDEX({1;1;1.2;1.2;1;1;1;1;1.2;1.2;1.2;1.2},
MATCH(MONTH(BF$15),
{1,2,3,4,5,6,7,8,9,10,11,12})),
CONCATENATE($ES274," ",$L274)="RussOutdoor метро",
_xlpm.COEFF*
INDEX({0.8;0.9;1.1;1.1;1;1;1;1;1.1;1.1;1.1;1.1},
MATCH(MONTH(BF$15),
{1,2,3,4,5,6,7,8,9,10,11,12})),
$ES274&lt;&gt;"LisChannel",
_xlpm.COEFF,
$ES274&lt;&gt;"RussOutdoor",
_xlpm.COEFF))</f>
        <v/>
      </c>
      <c r="BG274" s="68">
        <f t="array" ref="BG274">
_xlfn.LET(_xlpm.COEFF,
IF($AW274+$AX274=0,0,IF(MAX(MIN($AX274,EOMONTH(BG$15,0))-MAX($AW274,BG$15)+1,)&gt;0,1,0)),
_xlfn.IFS(
$ES274="LisChannel",
_xlpm.COEFF*
INDEX({1;1;1.2;1.2;1;1;1;1;1.2;1.2;1.2;1.2},
MATCH(MONTH(BG$15),
{1,2,3,4,5,6,7,8,9,10,11,12})),
CONCATENATE($ES274," ",$L274)="RussOutdoor метро",
_xlpm.COEFF*
INDEX({0.8;0.9;1.1;1.1;1;1;1;1;1.1;1.1;1.1;1.1},
MATCH(MONTH(BG$15),
{1,2,3,4,5,6,7,8,9,10,11,12})),
$ES274&lt;&gt;"LisChannel",
_xlpm.COEFF,
$ES274&lt;&gt;"RussOutdoor",
_xlpm.COEFF))</f>
        <v/>
      </c>
      <c r="BH274" s="68">
        <f t="array" ref="BH274">
_xlfn.LET(_xlpm.COEFF,
IF($AW274+$AX274=0,0,IF(MAX(MIN($AX274,EOMONTH(BH$15,0))-MAX($AW274,BH$15)+1,)&gt;0,1,0)),
_xlfn.IFS(
$ES274="LisChannel",
_xlpm.COEFF*
INDEX({1;1;1.2;1.2;1;1;1;1;1.2;1.2;1.2;1.2},
MATCH(MONTH(BH$15),
{1,2,3,4,5,6,7,8,9,10,11,12})),
CONCATENATE($ES274," ",$L274)="RussOutdoor метро",
_xlpm.COEFF*
INDEX({0.8;0.9;1.1;1.1;1;1;1;1;1.1;1.1;1.1;1.1},
MATCH(MONTH(BH$15),
{1,2,3,4,5,6,7,8,9,10,11,12})),
$ES274&lt;&gt;"LisChannel",
_xlpm.COEFF,
$ES274&lt;&gt;"RussOutdoor",
_xlpm.COEFF))</f>
        <v/>
      </c>
      <c r="BI274" s="68">
        <f t="array" ref="BI274">
_xlfn.LET(_xlpm.COEFF,
IF($AW274+$AX274=0,0,IF(MAX(MIN($AX274,EOMONTH(BI$15,0))-MAX($AW274,BI$15)+1,)&gt;0,1,0)),
_xlfn.IFS(
$ES274="LisChannel",
_xlpm.COEFF*
INDEX({1;1;1.2;1.2;1;1;1;1;1.2;1.2;1.2;1.2},
MATCH(MONTH(BI$15),
{1,2,3,4,5,6,7,8,9,10,11,12})),
CONCATENATE($ES274," ",$L274)="RussOutdoor метро",
_xlpm.COEFF*
INDEX({0.8;0.9;1.1;1.1;1;1;1;1;1.1;1.1;1.1;1.1},
MATCH(MONTH(BI$15),
{1,2,3,4,5,6,7,8,9,10,11,12})),
$ES274&lt;&gt;"LisChannel",
_xlpm.COEFF,
$ES274&lt;&gt;"RussOutdoor",
_xlpm.COEFF))</f>
        <v/>
      </c>
      <c r="BJ274" s="68">
        <f t="array" ref="BJ274">
_xlfn.LET(_xlpm.COEFF,
IF($AW274+$AX274=0,0,IF(MAX(MIN($AX274,EOMONTH(BJ$15,0))-MAX($AW274,BJ$15)+1,)&gt;0,1,0)),
_xlfn.IFS(
$ES274="LisChannel",
_xlpm.COEFF*
INDEX({1;1;1.2;1.2;1;1;1;1;1.2;1.2;1.2;1.2},
MATCH(MONTH(BJ$15),
{1,2,3,4,5,6,7,8,9,10,11,12})),
CONCATENATE($ES274," ",$L274)="RussOutdoor метро",
_xlpm.COEFF*
INDEX({0.8;0.9;1.1;1.1;1;1;1;1;1.1;1.1;1.1;1.1},
MATCH(MONTH(BJ$15),
{1,2,3,4,5,6,7,8,9,10,11,12})),
$ES274&lt;&gt;"LisChannel",
_xlpm.COEFF,
$ES274&lt;&gt;"RussOutdoor",
_xlpm.COEFF))</f>
        <v/>
      </c>
      <c r="BK274" s="68">
        <f t="array" ref="BK274">
_xlfn.LET(_xlpm.COEFF,
IF($AW274+$AX274=0,0,IF(MAX(MIN($AX274,EOMONTH(BK$15,0))-MAX($AW274,BK$15)+1,)&gt;0,1,0)),
_xlfn.IFS(
$ES274="LisChannel",
_xlpm.COEFF*
INDEX({1;1;1.2;1.2;1;1;1;1;1.2;1.2;1.2;1.2},
MATCH(MONTH(BK$15),
{1,2,3,4,5,6,7,8,9,10,11,12})),
CONCATENATE($ES274," ",$L274)="RussOutdoor метро",
_xlpm.COEFF*
INDEX({0.8;0.9;1.1;1.1;1;1;1;1;1.1;1.1;1.1;1.1},
MATCH(MONTH(BK$15),
{1,2,3,4,5,6,7,8,9,10,11,12})),
$ES274&lt;&gt;"LisChannel",
_xlpm.COEFF,
$ES274&lt;&gt;"RussOutdoor",
_xlpm.COEFF))</f>
        <v/>
      </c>
      <c r="BL274" s="62">
        <f>COUNTIFS($AZ274:$BK274,"&gt;0")</f>
        <v/>
      </c>
      <c r="BM274" s="65" t="n"/>
      <c r="BN274" s="125">
        <f>$DJ274</f>
        <v/>
      </c>
      <c r="BO274" s="63">
        <f>$DQ274</f>
        <v/>
      </c>
      <c r="BP274" s="125">
        <f>
IFERROR(
IF($BL274=0,0,
$BN274*(1-$BO274)),
0)</f>
        <v/>
      </c>
      <c r="BQ274" s="125">
        <f t="array" ref="BQ274">
IFERROR(
_xlfn.IFS(
$DH274="день_1",
$BP274*$BL274/($AX274-$AW274+1)*AZ274*(DAY(EOMONTH(AZ$15,0))),
$DH274="день_2",
$BP274/30*MAX(MIN($AX274,EOMONTH(AZ$15,0))-MAX($AW274,AZ$15)+1,),
$DH274="раб.день",
$BP274/30*(IFERROR(
_xlfn.LET(_xlpm.VD,
CHOOSE(
{1;2;3;4;5;6;7;8;9;10;11;12;13;14;15;16;17;18},
45658,45659,45660,45661,45662,45663,45664,45665,45711,45724,45778,45779,45785,45786,45820,45821,45965,46022),
_xlfn.LET(_xlpm.DD,
MAX(MIN($AX274,EOMONTH(AZ$15,0))-MAX($AW274,AZ$15),),
_xlfn.IFS(
AND(MONTH($AW274)=MONTH(AZ$15),MONTH($AX274)&lt;&gt;MONTH(AZ$15)),
NETWORKDAYS.INTL($AW274,$AW274+_xlpm.DD,1,_xlpm.VD),
AND(MONTH($AW274)&lt;&gt;MONTH(AZ$15),MONTH($AX274)=MONTH(AZ$15)),
NETWORKDAYS.INTL(($AX274)-_xlpm.DD,$AX274,1,_xlpm.VD),
AND(MONTH($AW274)&lt;MONTH(AZ$15),MONTH($AX274)&gt;MONTH(AZ$15)),
NETWORKDAYS.INTL((EOMONTH(AZ$15-1,1))-_xlpm.DD,EOMONTH(AZ$15-1,1),1,_xlpm.VD),
AND(MONTH($AW274)=MONTH(AZ$15),MONTH($AX274)=MONTH(AZ$15)),
NETWORKDAYS.INTL($AW274,$AX274,1,_xlpm.VD)))),0)),
$DH274="месяц",
$BP274*AZ274,
$DH274="неделя",
$BP274*AZ274/7*(ROUNDUP((DAY(EOMONTH(AZ$15,0)))/4,0))),
0)</f>
        <v/>
      </c>
      <c r="BR274" s="125">
        <f t="array" ref="BR274">
IFERROR(
_xlfn.IFS(
$DH274="день_1",
$BP274*$BL274/($AX274-$AW274+1)*BA274*(DAY(EOMONTH(BA$15,0))),
$DH274="день_2",
$BP274/30*MAX(MIN($AX274,EOMONTH(BA$15,0))-MAX($AW274,BA$15)+1,),
$DH274="раб.день",
$BP274/30*(IFERROR(
_xlfn.LET(_xlpm.VD,
CHOOSE(
{1;2;3;4;5;6;7;8;9;10;11;12;13;14;15;16;17;18},
45658,45659,45660,45661,45662,45663,45664,45665,45711,45724,45778,45779,45785,45786,45820,45821,45965,46022),
_xlfn.LET(_xlpm.DD,
MAX(MIN($AX274,EOMONTH(BA$15,0))-MAX($AW274,BA$15),),
_xlfn.IFS(
AND(MONTH($AW274)=MONTH(BA$15),MONTH($AX274)&lt;&gt;MONTH(BA$15)),
NETWORKDAYS.INTL($AW274,$AW274+_xlpm.DD,1,_xlpm.VD),
AND(MONTH($AW274)&lt;&gt;MONTH(BA$15),MONTH($AX274)=MONTH(BA$15)),
NETWORKDAYS.INTL(($AX274)-_xlpm.DD,$AX274,1,_xlpm.VD),
AND(MONTH($AW274)&lt;MONTH(BA$15),MONTH($AX274)&gt;MONTH(BA$15)),
NETWORKDAYS.INTL((EOMONTH(BA$15-1,1))-_xlpm.DD,EOMONTH(BA$15-1,1),1,_xlpm.VD),
AND(MONTH($AW274)=MONTH(BA$15),MONTH($AX274)=MONTH(BA$15)),
NETWORKDAYS.INTL($AW274,$AX274,1,_xlpm.VD)))),0)),
$DH274="месяц",
$BP274*BA274,
$DH274="неделя",
$BP274*BA274/7*(ROUNDUP((DAY(EOMONTH(BA$15,0)))/4,0))),
0)</f>
        <v/>
      </c>
      <c r="BS274" s="125">
        <f t="array" ref="BS274">
IFERROR(
_xlfn.IFS(
$DH274="день_1",
$BP274*$BL274/($AX274-$AW274+1)*BB274*(DAY(EOMONTH(BB$15,0))),
$DH274="день_2",
$BP274/30*MAX(MIN($AX274,EOMONTH(BB$15,0))-MAX($AW274,BB$15)+1,),
$DH274="раб.день",
$BP274/30*(IFERROR(
_xlfn.LET(_xlpm.VD,
CHOOSE(
{1;2;3;4;5;6;7;8;9;10;11;12;13;14;15;16;17;18},
45658,45659,45660,45661,45662,45663,45664,45665,45711,45724,45778,45779,45785,45786,45820,45821,45965,46022),
_xlfn.LET(_xlpm.DD,
MAX(MIN($AX274,EOMONTH(BB$15,0))-MAX($AW274,BB$15),),
_xlfn.IFS(
AND(MONTH($AW274)=MONTH(BB$15),MONTH($AX274)&lt;&gt;MONTH(BB$15)),
NETWORKDAYS.INTL($AW274,$AW274+_xlpm.DD,1,_xlpm.VD),
AND(MONTH($AW274)&lt;&gt;MONTH(BB$15),MONTH($AX274)=MONTH(BB$15)),
NETWORKDAYS.INTL(($AX274)-_xlpm.DD,$AX274,1,_xlpm.VD),
AND(MONTH($AW274)&lt;MONTH(BB$15),MONTH($AX274)&gt;MONTH(BB$15)),
NETWORKDAYS.INTL((EOMONTH(BB$15-1,1))-_xlpm.DD,EOMONTH(BB$15-1,1),1,_xlpm.VD),
AND(MONTH($AW274)=MONTH(BB$15),MONTH($AX274)=MONTH(BB$15)),
NETWORKDAYS.INTL($AW274,$AX274,1,_xlpm.VD)))),0)),
$DH274="месяц",
$BP274*BB274,
$DH274="неделя",
$BP274*BB274/7*(ROUNDUP((DAY(EOMONTH(BB$15,0)))/4,0))),
0)</f>
        <v/>
      </c>
      <c r="BT274" s="125">
        <f t="array" ref="BT274">
IFERROR(
_xlfn.IFS(
$DH274="день_1",
$BP274*$BL274/($AX274-$AW274+1)*BC274*(DAY(EOMONTH(BC$15,0))),
$DH274="день_2",
$BP274/30*MAX(MIN($AX274,EOMONTH(BC$15,0))-MAX($AW274,BC$15)+1,),
$DH274="раб.день",
$BP274/30*(IFERROR(
_xlfn.LET(_xlpm.VD,
CHOOSE(
{1;2;3;4;5;6;7;8;9;10;11;12;13;14;15;16;17;18},
45658,45659,45660,45661,45662,45663,45664,45665,45711,45724,45778,45779,45785,45786,45820,45821,45965,46022),
_xlfn.LET(_xlpm.DD,
MAX(MIN($AX274,EOMONTH(BC$15,0))-MAX($AW274,BC$15),),
_xlfn.IFS(
AND(MONTH($AW274)=MONTH(BC$15),MONTH($AX274)&lt;&gt;MONTH(BC$15)),
NETWORKDAYS.INTL($AW274,$AW274+_xlpm.DD,1,_xlpm.VD),
AND(MONTH($AW274)&lt;&gt;MONTH(BC$15),MONTH($AX274)=MONTH(BC$15)),
NETWORKDAYS.INTL(($AX274)-_xlpm.DD,$AX274,1,_xlpm.VD),
AND(MONTH($AW274)&lt;MONTH(BC$15),MONTH($AX274)&gt;MONTH(BC$15)),
NETWORKDAYS.INTL((EOMONTH(BC$15-1,1))-_xlpm.DD,EOMONTH(BC$15-1,1),1,_xlpm.VD),
AND(MONTH($AW274)=MONTH(BC$15),MONTH($AX274)=MONTH(BC$15)),
NETWORKDAYS.INTL($AW274,$AX274,1,_xlpm.VD)))),0)),
$DH274="месяц",
$BP274*BC274,
$DH274="неделя",
$BP274*BC274/7*(ROUNDUP((DAY(EOMONTH(BC$15,0)))/4,0))),
0)</f>
        <v/>
      </c>
      <c r="BU274" s="125">
        <f t="array" ref="BU274">
IFERROR(
_xlfn.IFS(
$DH274="день_1",
$BP274*$BL274/($AX274-$AW274+1)*BD274*(DAY(EOMONTH(BD$15,0))),
$DH274="день_2",
$BP274/30*MAX(MIN($AX274,EOMONTH(BD$15,0))-MAX($AW274,BD$15)+1,),
$DH274="раб.день",
$BP274/30*(IFERROR(
_xlfn.LET(_xlpm.VD,
CHOOSE(
{1;2;3;4;5;6;7;8;9;10;11;12;13;14;15;16;17;18},
45658,45659,45660,45661,45662,45663,45664,45665,45711,45724,45778,45779,45785,45786,45820,45821,45965,46022),
_xlfn.LET(_xlpm.DD,
MAX(MIN($AX274,EOMONTH(BD$15,0))-MAX($AW274,BD$15),),
_xlfn.IFS(
AND(MONTH($AW274)=MONTH(BD$15),MONTH($AX274)&lt;&gt;MONTH(BD$15)),
NETWORKDAYS.INTL($AW274,$AW274+_xlpm.DD,1,_xlpm.VD),
AND(MONTH($AW274)&lt;&gt;MONTH(BD$15),MONTH($AX274)=MONTH(BD$15)),
NETWORKDAYS.INTL(($AX274)-_xlpm.DD,$AX274,1,_xlpm.VD),
AND(MONTH($AW274)&lt;MONTH(BD$15),MONTH($AX274)&gt;MONTH(BD$15)),
NETWORKDAYS.INTL((EOMONTH(BD$15-1,1))-_xlpm.DD,EOMONTH(BD$15-1,1),1,_xlpm.VD),
AND(MONTH($AW274)=MONTH(BD$15),MONTH($AX274)=MONTH(BD$15)),
NETWORKDAYS.INTL($AW274,$AX274,1,_xlpm.VD)))),0)),
$DH274="месяц",
$BP274*BD274,
$DH274="неделя",
$BP274*BD274/7*(ROUNDUP((DAY(EOMONTH(BD$15,0)))/4,0))),
0)</f>
        <v/>
      </c>
      <c r="BV274" s="125">
        <f t="array" ref="BV274">
IFERROR(
_xlfn.IFS(
$DH274="день_1",
$BP274*$BL274/($AX274-$AW274+1)*BE274*(DAY(EOMONTH(BE$15,0))),
$DH274="день_2",
$BP274/30*MAX(MIN($AX274,EOMONTH(BE$15,0))-MAX($AW274,BE$15)+1,),
$DH274="раб.день",
$BP274/30*(IFERROR(
_xlfn.LET(_xlpm.VD,
CHOOSE(
{1;2;3;4;5;6;7;8;9;10;11;12;13;14;15;16;17;18},
45658,45659,45660,45661,45662,45663,45664,45665,45711,45724,45778,45779,45785,45786,45820,45821,45965,46022),
_xlfn.LET(_xlpm.DD,
MAX(MIN($AX274,EOMONTH(BE$15,0))-MAX($AW274,BE$15),),
_xlfn.IFS(
AND(MONTH($AW274)=MONTH(BE$15),MONTH($AX274)&lt;&gt;MONTH(BE$15)),
NETWORKDAYS.INTL($AW274,$AW274+_xlpm.DD,1,_xlpm.VD),
AND(MONTH($AW274)&lt;&gt;MONTH(BE$15),MONTH($AX274)=MONTH(BE$15)),
NETWORKDAYS.INTL(($AX274)-_xlpm.DD,$AX274,1,_xlpm.VD),
AND(MONTH($AW274)&lt;MONTH(BE$15),MONTH($AX274)&gt;MONTH(BE$15)),
NETWORKDAYS.INTL((EOMONTH(BE$15-1,1))-_xlpm.DD,EOMONTH(BE$15-1,1),1,_xlpm.VD),
AND(MONTH($AW274)=MONTH(BE$15),MONTH($AX274)=MONTH(BE$15)),
NETWORKDAYS.INTL($AW274,$AX274,1,_xlpm.VD)))),0)),
$DH274="месяц",
$BP274*BE274,
$DH274="неделя",
$BP274*BE274/7*(ROUNDUP((DAY(EOMONTH(BE$15,0)))/4,0))),
0)</f>
        <v/>
      </c>
      <c r="BW274" s="125">
        <f t="array" ref="BW274">
IFERROR(
_xlfn.IFS(
$DH274="день_1",
$BP274*$BL274/($AX274-$AW274+1)*BF274*(DAY(EOMONTH(BF$15,0))),
$DH274="день_2",
$BP274/30*MAX(MIN($AX274,EOMONTH(BF$15,0))-MAX($AW274,BF$15)+1,),
$DH274="раб.день",
$BP274/30*(IFERROR(
_xlfn.LET(_xlpm.VD,
CHOOSE(
{1;2;3;4;5;6;7;8;9;10;11;12;13;14;15;16;17;18},
45658,45659,45660,45661,45662,45663,45664,45665,45711,45724,45778,45779,45785,45786,45820,45821,45965,46022),
_xlfn.LET(_xlpm.DD,
MAX(MIN($AX274,EOMONTH(BF$15,0))-MAX($AW274,BF$15),),
_xlfn.IFS(
AND(MONTH($AW274)=MONTH(BF$15),MONTH($AX274)&lt;&gt;MONTH(BF$15)),
NETWORKDAYS.INTL($AW274,$AW274+_xlpm.DD,1,_xlpm.VD),
AND(MONTH($AW274)&lt;&gt;MONTH(BF$15),MONTH($AX274)=MONTH(BF$15)),
NETWORKDAYS.INTL(($AX274)-_xlpm.DD,$AX274,1,_xlpm.VD),
AND(MONTH($AW274)&lt;MONTH(BF$15),MONTH($AX274)&gt;MONTH(BF$15)),
NETWORKDAYS.INTL((EOMONTH(BF$15-1,1))-_xlpm.DD,EOMONTH(BF$15-1,1),1,_xlpm.VD),
AND(MONTH($AW274)=MONTH(BF$15),MONTH($AX274)=MONTH(BF$15)),
NETWORKDAYS.INTL($AW274,$AX274,1,_xlpm.VD)))),0)),
$DH274="месяц",
$BP274*BF274,
$DH274="неделя",
$BP274*BF274/7*(ROUNDUP((DAY(EOMONTH(BF$15,0)))/4,0))),
0)</f>
        <v/>
      </c>
      <c r="BX274" s="125">
        <f t="array" ref="BX274">
IFERROR(
_xlfn.IFS(
$DH274="день_1",
$BP274*$BL274/($AX274-$AW274+1)*BG274*(DAY(EOMONTH(BG$15,0))),
$DH274="день_2",
$BP274/30*MAX(MIN($AX274,EOMONTH(BG$15,0))-MAX($AW274,BG$15)+1,),
$DH274="раб.день",
$BP274/30*(IFERROR(
_xlfn.LET(_xlpm.VD,
CHOOSE(
{1;2;3;4;5;6;7;8;9;10;11;12;13;14;15;16;17;18},
45658,45659,45660,45661,45662,45663,45664,45665,45711,45724,45778,45779,45785,45786,45820,45821,45965,46022),
_xlfn.LET(_xlpm.DD,
MAX(MIN($AX274,EOMONTH(BG$15,0))-MAX($AW274,BG$15),),
_xlfn.IFS(
AND(MONTH($AW274)=MONTH(BG$15),MONTH($AX274)&lt;&gt;MONTH(BG$15)),
NETWORKDAYS.INTL($AW274,$AW274+_xlpm.DD,1,_xlpm.VD),
AND(MONTH($AW274)&lt;&gt;MONTH(BG$15),MONTH($AX274)=MONTH(BG$15)),
NETWORKDAYS.INTL(($AX274)-_xlpm.DD,$AX274,1,_xlpm.VD),
AND(MONTH($AW274)&lt;MONTH(BG$15),MONTH($AX274)&gt;MONTH(BG$15)),
NETWORKDAYS.INTL((EOMONTH(BG$15-1,1))-_xlpm.DD,EOMONTH(BG$15-1,1),1,_xlpm.VD),
AND(MONTH($AW274)=MONTH(BG$15),MONTH($AX274)=MONTH(BG$15)),
NETWORKDAYS.INTL($AW274,$AX274,1,_xlpm.VD)))),0)),
$DH274="месяц",
$BP274*BG274,
$DH274="неделя",
$BP274*BG274/7*(ROUNDUP((DAY(EOMONTH(BG$15,0)))/4,0))),
0)</f>
        <v/>
      </c>
      <c r="BY274" s="125">
        <f t="array" ref="BY274">
IFERROR(
_xlfn.IFS(
$DH274="день_1",
$BP274*$BL274/($AX274-$AW274+1)*BH274*(DAY(EOMONTH(BH$15,0))),
$DH274="день_2",
$BP274/30*MAX(MIN($AX274,EOMONTH(BH$15,0))-MAX($AW274,BH$15)+1,),
$DH274="раб.день",
$BP274/30*(IFERROR(
_xlfn.LET(_xlpm.VD,
CHOOSE(
{1;2;3;4;5;6;7;8;9;10;11;12;13;14;15;16;17;18},
45658,45659,45660,45661,45662,45663,45664,45665,45711,45724,45778,45779,45785,45786,45820,45821,45965,46022),
_xlfn.LET(_xlpm.DD,
MAX(MIN($AX274,EOMONTH(BH$15,0))-MAX($AW274,BH$15),),
_xlfn.IFS(
AND(MONTH($AW274)=MONTH(BH$15),MONTH($AX274)&lt;&gt;MONTH(BH$15)),
NETWORKDAYS.INTL($AW274,$AW274+_xlpm.DD,1,_xlpm.VD),
AND(MONTH($AW274)&lt;&gt;MONTH(BH$15),MONTH($AX274)=MONTH(BH$15)),
NETWORKDAYS.INTL(($AX274)-_xlpm.DD,$AX274,1,_xlpm.VD),
AND(MONTH($AW274)&lt;MONTH(BH$15),MONTH($AX274)&gt;MONTH(BH$15)),
NETWORKDAYS.INTL((EOMONTH(BH$15-1,1))-_xlpm.DD,EOMONTH(BH$15-1,1),1,_xlpm.VD),
AND(MONTH($AW274)=MONTH(BH$15),MONTH($AX274)=MONTH(BH$15)),
NETWORKDAYS.INTL($AW274,$AX274,1,_xlpm.VD)))),0)),
$DH274="месяц",
$BP274*BH274,
$DH274="неделя",
$BP274*BH274/7*(ROUNDUP((DAY(EOMONTH(BH$15,0)))/4,0))),
0)</f>
        <v/>
      </c>
      <c r="BZ274" s="125">
        <f t="array" ref="BZ274">
IFERROR(
_xlfn.IFS(
$DH274="день_1",
$BP274*$BL274/($AX274-$AW274+1)*BI274*(DAY(EOMONTH(BI$15,0))),
$DH274="день_2",
$BP274/30*MAX(MIN($AX274,EOMONTH(BI$15,0))-MAX($AW274,BI$15)+1,),
$DH274="раб.день",
$BP274/30*(IFERROR(
_xlfn.LET(_xlpm.VD,
CHOOSE(
{1;2;3;4;5;6;7;8;9;10;11;12;13;14;15;16;17;18},
45658,45659,45660,45661,45662,45663,45664,45665,45711,45724,45778,45779,45785,45786,45820,45821,45965,46022),
_xlfn.LET(_xlpm.DD,
MAX(MIN($AX274,EOMONTH(BI$15,0))-MAX($AW274,BI$15),),
_xlfn.IFS(
AND(MONTH($AW274)=MONTH(BI$15),MONTH($AX274)&lt;&gt;MONTH(BI$15)),
NETWORKDAYS.INTL($AW274,$AW274+_xlpm.DD,1,_xlpm.VD),
AND(MONTH($AW274)&lt;&gt;MONTH(BI$15),MONTH($AX274)=MONTH(BI$15)),
NETWORKDAYS.INTL(($AX274)-_xlpm.DD,$AX274,1,_xlpm.VD),
AND(MONTH($AW274)&lt;MONTH(BI$15),MONTH($AX274)&gt;MONTH(BI$15)),
NETWORKDAYS.INTL((EOMONTH(BI$15-1,1))-_xlpm.DD,EOMONTH(BI$15-1,1),1,_xlpm.VD),
AND(MONTH($AW274)=MONTH(BI$15),MONTH($AX274)=MONTH(BI$15)),
NETWORKDAYS.INTL($AW274,$AX274,1,_xlpm.VD)))),0)),
$DH274="месяц",
$BP274*BI274,
$DH274="неделя",
$BP274*BI274/7*(ROUNDUP((DAY(EOMONTH(BI$15,0)))/4,0))),
0)</f>
        <v/>
      </c>
      <c r="CA274" s="125">
        <f t="array" ref="CA274">
IFERROR(
_xlfn.IFS(
$DH274="день_1",
$BP274*$BL274/($AX274-$AW274+1)*BJ274*(DAY(EOMONTH(BJ$15,0))),
$DH274="день_2",
$BP274/30*MAX(MIN($AX274,EOMONTH(BJ$15,0))-MAX($AW274,BJ$15)+1,),
$DH274="раб.день",
$BP274/30*(IFERROR(
_xlfn.LET(_xlpm.VD,
CHOOSE(
{1;2;3;4;5;6;7;8;9;10;11;12;13;14;15;16;17;18},
45658,45659,45660,45661,45662,45663,45664,45665,45711,45724,45778,45779,45785,45786,45820,45821,45965,46022),
_xlfn.LET(_xlpm.DD,
MAX(MIN($AX274,EOMONTH(BJ$15,0))-MAX($AW274,BJ$15),),
_xlfn.IFS(
AND(MONTH($AW274)=MONTH(BJ$15),MONTH($AX274)&lt;&gt;MONTH(BJ$15)),
NETWORKDAYS.INTL($AW274,$AW274+_xlpm.DD,1,_xlpm.VD),
AND(MONTH($AW274)&lt;&gt;MONTH(BJ$15),MONTH($AX274)=MONTH(BJ$15)),
NETWORKDAYS.INTL(($AX274)-_xlpm.DD,$AX274,1,_xlpm.VD),
AND(MONTH($AW274)&lt;MONTH(BJ$15),MONTH($AX274)&gt;MONTH(BJ$15)),
NETWORKDAYS.INTL((EOMONTH(BJ$15-1,1))-_xlpm.DD,EOMONTH(BJ$15-1,1),1,_xlpm.VD),
AND(MONTH($AW274)=MONTH(BJ$15),MONTH($AX274)=MONTH(BJ$15)),
NETWORKDAYS.INTL($AW274,$AX274,1,_xlpm.VD)))),0)),
$DH274="месяц",
$BP274*BJ274,
$DH274="неделя",
$BP274*BJ274/7*(ROUNDUP((DAY(EOMONTH(BJ$15,0)))/4,0))),
0)</f>
        <v/>
      </c>
      <c r="CB274" s="125">
        <f t="array" ref="CB274">
IFERROR(
_xlfn.IFS(
$DH274="день_1",
$BP274*$BL274/($AX274-$AW274+1)*BK274*(DAY(EOMONTH(BK$15,0))),
$DH274="день_2",
$BP274/30*MAX(MIN($AX274,EOMONTH(BK$15,0))-MAX($AW274,BK$15)+1,),
$DH274="раб.день",
$BP274/30*(IFERROR(
_xlfn.LET(_xlpm.VD,
CHOOSE(
{1;2;3;4;5;6;7;8;9;10;11;12;13;14;15;16;17;18},
45658,45659,45660,45661,45662,45663,45664,45665,45711,45724,45778,45779,45785,45786,45820,45821,45965,46022),
_xlfn.LET(_xlpm.DD,
MAX(MIN($AX274,EOMONTH(BK$15,0))-MAX($AW274,BK$15),),
_xlfn.IFS(
AND(MONTH($AW274)=MONTH(BK$15),MONTH($AX274)&lt;&gt;MONTH(BK$15)),
NETWORKDAYS.INTL($AW274,$AW274+_xlpm.DD,1,_xlpm.VD),
AND(MONTH($AW274)&lt;&gt;MONTH(BK$15),MONTH($AX274)=MONTH(BK$15)),
NETWORKDAYS.INTL(($AX274)-_xlpm.DD,$AX274,1,_xlpm.VD),
AND(MONTH($AW274)&lt;MONTH(BK$15),MONTH($AX274)&gt;MONTH(BK$15)),
NETWORKDAYS.INTL((EOMONTH(BK$15-1,1))-_xlpm.DD,EOMONTH(BK$15-1,1),1,_xlpm.VD),
AND(MONTH($AW274)=MONTH(BK$15),MONTH($AX274)=MONTH(BK$15)),
NETWORKDAYS.INTL($AW274,$AX274,1,_xlpm.VD)))),0)),
$DH274="месяц",
$BP274*BK274,
$DH274="неделя",
$BP274*BK274/7*(ROUNDUP((DAY(EOMONTH(BK$15,0)))/4,0))),
0)</f>
        <v/>
      </c>
      <c r="CC274" s="125">
        <f>SUM($BQ274:$CB274)</f>
        <v/>
      </c>
      <c r="CD274" s="126">
        <f>SUM($EH274:$EH274)</f>
        <v/>
      </c>
      <c r="CE274" s="126">
        <f>$CD274*$AB274</f>
        <v/>
      </c>
      <c r="CF274" s="126">
        <f>SUM($EK274:$EK274)</f>
        <v/>
      </c>
      <c r="CG274" s="126">
        <f>$CF274*$AB274</f>
        <v/>
      </c>
      <c r="CH274" s="126">
        <f>SUM($CC274,$CE274,$CG274)</f>
        <v/>
      </c>
      <c r="CI274" s="126">
        <f>$CH274*(1+$CM274)</f>
        <v/>
      </c>
      <c r="CJ274" s="127" t="n">
        <v>0</v>
      </c>
      <c r="CK274" s="126">
        <f>SUM($CH274:$CH274)*(1+$CJ274)</f>
        <v/>
      </c>
      <c r="CL274" s="126">
        <f>SUM($CH274:$CH274)*(1+$CM274)</f>
        <v/>
      </c>
      <c r="CM274" s="59" t="inlineStr">
        <is>
          <t>20%</t>
        </is>
      </c>
      <c r="CN274" s="59" t="n"/>
      <c r="CO274" s="72" t="n"/>
      <c r="CP274" s="59" t="n"/>
      <c r="CQ274" s="73" t="n"/>
      <c r="CR274" s="73" t="n"/>
      <c r="CS274" s="73" t="n"/>
      <c r="CT274" s="72" t="n"/>
      <c r="CU274" s="79" t="inlineStr">
        <is>
          <t> </t>
        </is>
      </c>
      <c r="CV274" s="60" t="n"/>
      <c r="CW274" s="60" t="n"/>
      <c r="CX274" s="60" t="n"/>
      <c r="CY274" s="127">
        <f>IFERROR(($CC274-$EE274)/($EE274/(1-$DQ274)),0)</f>
        <v/>
      </c>
      <c r="CZ274" s="127">
        <f>IFERROR(1-$EI274/($CE274),0)</f>
        <v/>
      </c>
      <c r="DA274" s="127">
        <f>IFERROR(1-$EL274/($CG274),0)</f>
        <v/>
      </c>
      <c r="DB274" s="126">
        <f>ROUND(IFERROR(($CI274/(1+$CM274)-$EN274),0),2)</f>
        <v/>
      </c>
      <c r="DC274" s="128" t="n"/>
      <c r="DD274" s="125" t="n"/>
      <c r="DE274" s="75" t="n">
        <v>0</v>
      </c>
      <c r="DF274" s="128" t="n"/>
      <c r="DG274" s="125">
        <f>IF($DC274=0,0,$DD274*($DC274*100%-$DE274*$DF274))*SUM($AB274:$AB274)</f>
        <v/>
      </c>
      <c r="DH274" s="129" t="inlineStr">
        <is>
          <t>месяц</t>
        </is>
      </c>
      <c r="DI274" s="130">
        <f t="array" ref="DI274">IFERROR(
IF($ES274="LisChannel",
(ROUND(((INDEX({174.625;153.888888888889;130.972222222222},MATCH($AI274,{2;3;4}),0))*$AG274*$AI274),2)),0),0)</f>
        <v/>
      </c>
      <c r="DJ274" s="130">
        <f>
_xlfn.LET(_xlpm.X,
IFERROR(
IF($ES274="НовиковТВ",
(_xlfn.LET(_xlpm.NTV,
_xlfn.LET(_xlpm.MIN,350000,
IF(SUMIFS($DI:$DI,$ES:$ES,"НовиковТВ")&lt;=_xlpm.MIN,
(SUMIFS($DI:$DI,$ES:$ES,"НовиковТВ")/(COUNTIFS($ES:$ES,"НовиковТВ")))*_xlpm.MIN/SUMIFS($DI:$DI,$ES:$ES,"НовиковТВ"),
DI274)),
_xlpm.NTV+$DG274/(1-(1-(_xlpm.NTV)*(1-$DL274)*(1-$DM274)*(1-$DN274)*(1-$DO274)*(1-$DP274)/_xlpm.NTV))))/(1+$EP274),
$DI274+$DG274/(1-(1-($DI274)*(1-$DL274)*(1-$DM274)*(1-$DN274)*(1-$DO274)*(1-$DP274)/$DI274))),
0),
_xlpm.X*(1+$CM274)*(1+$CW274)-_xlpm.X*(1+$CM274)+_xlpm.X)</f>
        <v/>
      </c>
      <c r="DK274" s="125" t="inlineStr">
        <is>
          <t>послед.</t>
        </is>
      </c>
      <c r="DL274" s="63" t="n">
        <v>0</v>
      </c>
      <c r="DM274" s="63" t="n">
        <v>0</v>
      </c>
      <c r="DN274" s="63" t="n">
        <v>0</v>
      </c>
      <c r="DO274" s="63" t="n">
        <v>0</v>
      </c>
      <c r="DP274" s="63" t="n">
        <v>0</v>
      </c>
      <c r="DQ274" s="63">
        <f t="array" ref="DQ274">IFERROR(_xlfn.IFS(
$DK274="послед.",1-(1-$DL274)*(1-$DM274)*(1-$DN274)*(1-$DO274)*(1-$DP274),
$DK274="сумм.",$DL274+$DM274+$DN274+$DO274+$DP274),
0)</f>
        <v/>
      </c>
      <c r="DR274" s="125">
        <f t="array" ref="DR274">
IFERROR(
_xlfn.IFS(
$BL274=0,
0,
$BL274&gt;0,
_xlfn.IFS($DK274="послед.",
$DJ274*(1-$DL274)*(1-$DM274)*(1-$DN274)*(1-$DO274)*(1-$DP274),
$DK274="сумм.",
$DJ274*(1-($DL274+$DM274+$DN274+$DO274+$DP274)))),0)</f>
        <v/>
      </c>
      <c r="DS274" s="125">
        <f t="array" ref="DS274">
IFERROR(_xlfn.IFS(
$DH274="день_1",
$DR274*$BL274/($AX274-$AW274+1)*AZ274*(DAY(EOMONTH(AZ$15,0))),
$DH274="день_2",
$DR274/30*MAX(MIN($AX274,EOMONTH(AZ$15,0))-MAX($AW274,AZ$15)+1,),
$DH274="раб.день",
$DR274/30*(IFERROR(
_xlfn.LET(_xlpm.VD,
CHOOSE(
{1;2;3;4;5;6;7;8;9;10;11;12;13;14;15;16;17;18},
45658,45659,45660,45661,45662,45663,45664,45665,45711,45724,45778,45779,45785,45786,45820,45821,45965,46022),
_xlfn.LET(_xlpm.DD,
MAX(MIN($AX274,EOMONTH(AZ$15,0))-MAX($AW274,AZ$15),),
_xlfn.IFS(
AND(MONTH($AW274)=MONTH(AZ$15),MONTH($AX274)&lt;&gt;MONTH(AZ$15)),
NETWORKDAYS.INTL($AW274,$AW274+_xlpm.DD,1,_xlpm.VD),
AND(MONTH($AW274)&lt;&gt;MONTH(AZ$15),MONTH($AX274)=MONTH(AZ$15)),
NETWORKDAYS.INTL(($AX274)-_xlpm.DD,$AX274,1,_xlpm.VD),
AND(MONTH($AW274)&lt;MONTH(AZ$15),MONTH($AX274)&gt;MONTH(AZ$15)),
NETWORKDAYS.INTL((EOMONTH(AZ$15-1,1))-_xlpm.DD,EOMONTH(AZ$15-1,1),1,_xlpm.VD),
AND(MONTH($AW274)=MONTH(AZ$15),MONTH($AX274)=MONTH(AZ$15)),
NETWORKDAYS.INTL($AW274,$AX274,1,_xlpm.VD)))),0)),
$DH274="месяц",
$DR274*AZ274,
$DH274="неделя",
$DR274*AZ274/7*(ROUNDUP((DAY(EOMONTH(AZ$15,0)))/4,0))),
0)</f>
        <v/>
      </c>
      <c r="DT274" s="125">
        <f t="array" ref="DT274">
IFERROR(_xlfn.IFS(
$DH274="день_1",
$DR274*$BL274/($AX274-$AW274+1)*BA274*(DAY(EOMONTH(BA$15,0))),
$DH274="день_2",
$DR274/30*MAX(MIN($AX274,EOMONTH(BA$15,0))-MAX($AW274,BA$15)+1,),
$DH274="раб.день",
$DR274/30*(IFERROR(
_xlfn.LET(_xlpm.VD,
CHOOSE(
{1;2;3;4;5;6;7;8;9;10;11;12;13;14;15;16;17;18},
45658,45659,45660,45661,45662,45663,45664,45665,45711,45724,45778,45779,45785,45786,45820,45821,45965,46022),
_xlfn.LET(_xlpm.DD,
MAX(MIN($AX274,EOMONTH(BA$15,0))-MAX($AW274,BA$15),),
_xlfn.IFS(
AND(MONTH($AW274)=MONTH(BA$15),MONTH($AX274)&lt;&gt;MONTH(BA$15)),
NETWORKDAYS.INTL($AW274,$AW274+_xlpm.DD,1,_xlpm.VD),
AND(MONTH($AW274)&lt;&gt;MONTH(BA$15),MONTH($AX274)=MONTH(BA$15)),
NETWORKDAYS.INTL(($AX274)-_xlpm.DD,$AX274,1,_xlpm.VD),
AND(MONTH($AW274)&lt;MONTH(BA$15),MONTH($AX274)&gt;MONTH(BA$15)),
NETWORKDAYS.INTL((EOMONTH(BA$15-1,1))-_xlpm.DD,EOMONTH(BA$15-1,1),1,_xlpm.VD),
AND(MONTH($AW274)=MONTH(BA$15),MONTH($AX274)=MONTH(BA$15)),
NETWORKDAYS.INTL($AW274,$AX274,1,_xlpm.VD)))),0)),
$DH274="месяц",
$DR274*BA274,
$DH274="неделя",
$DR274*BA274/7*(ROUNDUP((DAY(EOMONTH(BA$15,0)))/4,0))),
0)</f>
        <v/>
      </c>
      <c r="DU274" s="125">
        <f t="array" ref="DU274">
IFERROR(_xlfn.IFS(
$DH274="день_1",
$DR274*$BL274/($AX274-$AW274+1)*BB274*(DAY(EOMONTH(BB$15,0))),
$DH274="день_2",
$DR274/30*MAX(MIN($AX274,EOMONTH(BB$15,0))-MAX($AW274,BB$15)+1,),
$DH274="раб.день",
$DR274/30*(IFERROR(
_xlfn.LET(_xlpm.VD,
CHOOSE(
{1;2;3;4;5;6;7;8;9;10;11;12;13;14;15;16;17;18},
45658,45659,45660,45661,45662,45663,45664,45665,45711,45724,45778,45779,45785,45786,45820,45821,45965,46022),
_xlfn.LET(_xlpm.DD,
MAX(MIN($AX274,EOMONTH(BB$15,0))-MAX($AW274,BB$15),),
_xlfn.IFS(
AND(MONTH($AW274)=MONTH(BB$15),MONTH($AX274)&lt;&gt;MONTH(BB$15)),
NETWORKDAYS.INTL($AW274,$AW274+_xlpm.DD,1,_xlpm.VD),
AND(MONTH($AW274)&lt;&gt;MONTH(BB$15),MONTH($AX274)=MONTH(BB$15)),
NETWORKDAYS.INTL(($AX274)-_xlpm.DD,$AX274,1,_xlpm.VD),
AND(MONTH($AW274)&lt;MONTH(BB$15),MONTH($AX274)&gt;MONTH(BB$15)),
NETWORKDAYS.INTL((EOMONTH(BB$15-1,1))-_xlpm.DD,EOMONTH(BB$15-1,1),1,_xlpm.VD),
AND(MONTH($AW274)=MONTH(BB$15),MONTH($AX274)=MONTH(BB$15)),
NETWORKDAYS.INTL($AW274,$AX274,1,_xlpm.VD)))),0)),
$DH274="месяц",
$DR274*BB274,
$DH274="неделя",
$DR274*BB274/7*(ROUNDUP((DAY(EOMONTH(BB$15,0)))/4,0))),
0)</f>
        <v/>
      </c>
      <c r="DV274" s="125">
        <f t="array" ref="DV274">
IFERROR(_xlfn.IFS(
$DH274="день_1",
$DR274*$BL274/($AX274-$AW274+1)*BC274*(DAY(EOMONTH(BC$15,0))),
$DH274="день_2",
$DR274/30*MAX(MIN($AX274,EOMONTH(BC$15,0))-MAX($AW274,BC$15)+1,),
$DH274="раб.день",
$DR274/30*(IFERROR(
_xlfn.LET(_xlpm.VD,
CHOOSE(
{1;2;3;4;5;6;7;8;9;10;11;12;13;14;15;16;17;18},
45658,45659,45660,45661,45662,45663,45664,45665,45711,45724,45778,45779,45785,45786,45820,45821,45965,46022),
_xlfn.LET(_xlpm.DD,
MAX(MIN($AX274,EOMONTH(BC$15,0))-MAX($AW274,BC$15),),
_xlfn.IFS(
AND(MONTH($AW274)=MONTH(BC$15),MONTH($AX274)&lt;&gt;MONTH(BC$15)),
NETWORKDAYS.INTL($AW274,$AW274+_xlpm.DD,1,_xlpm.VD),
AND(MONTH($AW274)&lt;&gt;MONTH(BC$15),MONTH($AX274)=MONTH(BC$15)),
NETWORKDAYS.INTL(($AX274)-_xlpm.DD,$AX274,1,_xlpm.VD),
AND(MONTH($AW274)&lt;MONTH(BC$15),MONTH($AX274)&gt;MONTH(BC$15)),
NETWORKDAYS.INTL((EOMONTH(BC$15-1,1))-_xlpm.DD,EOMONTH(BC$15-1,1),1,_xlpm.VD),
AND(MONTH($AW274)=MONTH(BC$15),MONTH($AX274)=MONTH(BC$15)),
NETWORKDAYS.INTL($AW274,$AX274,1,_xlpm.VD)))),0)),
$DH274="месяц",
$DR274*BC274,
$DH274="неделя",
$DR274*BC274/7*(ROUNDUP((DAY(EOMONTH(BC$15,0)))/4,0))),
0)</f>
        <v/>
      </c>
      <c r="DW274" s="125">
        <f t="array" ref="DW274">
IFERROR(_xlfn.IFS(
$DH274="день_1",
$DR274*$BL274/($AX274-$AW274+1)*BD274*(DAY(EOMONTH(BD$15,0))),
$DH274="день_2",
$DR274/30*MAX(MIN($AX274,EOMONTH(BD$15,0))-MAX($AW274,BD$15)+1,),
$DH274="раб.день",
$DR274/30*(IFERROR(
_xlfn.LET(_xlpm.VD,
CHOOSE(
{1;2;3;4;5;6;7;8;9;10;11;12;13;14;15;16;17;18},
45658,45659,45660,45661,45662,45663,45664,45665,45711,45724,45778,45779,45785,45786,45820,45821,45965,46022),
_xlfn.LET(_xlpm.DD,
MAX(MIN($AX274,EOMONTH(BD$15,0))-MAX($AW274,BD$15),),
_xlfn.IFS(
AND(MONTH($AW274)=MONTH(BD$15),MONTH($AX274)&lt;&gt;MONTH(BD$15)),
NETWORKDAYS.INTL($AW274,$AW274+_xlpm.DD,1,_xlpm.VD),
AND(MONTH($AW274)&lt;&gt;MONTH(BD$15),MONTH($AX274)=MONTH(BD$15)),
NETWORKDAYS.INTL(($AX274)-_xlpm.DD,$AX274,1,_xlpm.VD),
AND(MONTH($AW274)&lt;MONTH(BD$15),MONTH($AX274)&gt;MONTH(BD$15)),
NETWORKDAYS.INTL((EOMONTH(BD$15-1,1))-_xlpm.DD,EOMONTH(BD$15-1,1),1,_xlpm.VD),
AND(MONTH($AW274)=MONTH(BD$15),MONTH($AX274)=MONTH(BD$15)),
NETWORKDAYS.INTL($AW274,$AX274,1,_xlpm.VD)))),0)),
$DH274="месяц",
$DR274*BD274,
$DH274="неделя",
$DR274*BD274/7*(ROUNDUP((DAY(EOMONTH(BD$15,0)))/4,0))),
0)</f>
        <v/>
      </c>
      <c r="DX274" s="125">
        <f t="array" ref="DX274">
IFERROR(_xlfn.IFS(
$DH274="день_1",
$DR274*$BL274/($AX274-$AW274+1)*BE274*(DAY(EOMONTH(BE$15,0))),
$DH274="день_2",
$DR274/30*MAX(MIN($AX274,EOMONTH(BE$15,0))-MAX($AW274,BE$15)+1,),
$DH274="раб.день",
$DR274/30*(IFERROR(
_xlfn.LET(_xlpm.VD,
CHOOSE(
{1;2;3;4;5;6;7;8;9;10;11;12;13;14;15;16;17;18},
45658,45659,45660,45661,45662,45663,45664,45665,45711,45724,45778,45779,45785,45786,45820,45821,45965,46022),
_xlfn.LET(_xlpm.DD,
MAX(MIN($AX274,EOMONTH(BE$15,0))-MAX($AW274,BE$15),),
_xlfn.IFS(
AND(MONTH($AW274)=MONTH(BE$15),MONTH($AX274)&lt;&gt;MONTH(BE$15)),
NETWORKDAYS.INTL($AW274,$AW274+_xlpm.DD,1,_xlpm.VD),
AND(MONTH($AW274)&lt;&gt;MONTH(BE$15),MONTH($AX274)=MONTH(BE$15)),
NETWORKDAYS.INTL(($AX274)-_xlpm.DD,$AX274,1,_xlpm.VD),
AND(MONTH($AW274)&lt;MONTH(BE$15),MONTH($AX274)&gt;MONTH(BE$15)),
NETWORKDAYS.INTL((EOMONTH(BE$15-1,1))-_xlpm.DD,EOMONTH(BE$15-1,1),1,_xlpm.VD),
AND(MONTH($AW274)=MONTH(BE$15),MONTH($AX274)=MONTH(BE$15)),
NETWORKDAYS.INTL($AW274,$AX274,1,_xlpm.VD)))),0)),
$DH274="месяц",
$DR274*BE274,
$DH274="неделя",
$DR274*BE274/7*(ROUNDUP((DAY(EOMONTH(BE$15,0)))/4,0))),
0)</f>
        <v/>
      </c>
      <c r="DY274" s="125">
        <f t="array" ref="DY274">
IFERROR(_xlfn.IFS(
$DH274="день_1",
$DR274*$BL274/($AX274-$AW274+1)*BF274*(DAY(EOMONTH(BF$15,0))),
$DH274="день_2",
$DR274/30*MAX(MIN($AX274,EOMONTH(BF$15,0))-MAX($AW274,BF$15)+1,),
$DH274="раб.день",
$DR274/30*(IFERROR(
_xlfn.LET(_xlpm.VD,
CHOOSE(
{1;2;3;4;5;6;7;8;9;10;11;12;13;14;15;16;17;18},
45658,45659,45660,45661,45662,45663,45664,45665,45711,45724,45778,45779,45785,45786,45820,45821,45965,46022),
_xlfn.LET(_xlpm.DD,
MAX(MIN($AX274,EOMONTH(BF$15,0))-MAX($AW274,BF$15),),
_xlfn.IFS(
AND(MONTH($AW274)=MONTH(BF$15),MONTH($AX274)&lt;&gt;MONTH(BF$15)),
NETWORKDAYS.INTL($AW274,$AW274+_xlpm.DD,1,_xlpm.VD),
AND(MONTH($AW274)&lt;&gt;MONTH(BF$15),MONTH($AX274)=MONTH(BF$15)),
NETWORKDAYS.INTL(($AX274)-_xlpm.DD,$AX274,1,_xlpm.VD),
AND(MONTH($AW274)&lt;MONTH(BF$15),MONTH($AX274)&gt;MONTH(BF$15)),
NETWORKDAYS.INTL((EOMONTH(BF$15-1,1))-_xlpm.DD,EOMONTH(BF$15-1,1),1,_xlpm.VD),
AND(MONTH($AW274)=MONTH(BF$15),MONTH($AX274)=MONTH(BF$15)),
NETWORKDAYS.INTL($AW274,$AX274,1,_xlpm.VD)))),0)),
$DH274="месяц",
$DR274*BF274,
$DH274="неделя",
$DR274*BF274/7*(ROUNDUP((DAY(EOMONTH(BF$15,0)))/4,0))),
0)</f>
        <v/>
      </c>
      <c r="DZ274" s="125">
        <f t="array" ref="DZ274">
IFERROR(_xlfn.IFS(
$DH274="день_1",
$DR274*$BL274/($AX274-$AW274+1)*BG274*(DAY(EOMONTH(BG$15,0))),
$DH274="день_2",
$DR274/30*MAX(MIN($AX274,EOMONTH(BG$15,0))-MAX($AW274,BG$15)+1,),
$DH274="раб.день",
$DR274/30*(IFERROR(
_xlfn.LET(_xlpm.VD,
CHOOSE(
{1;2;3;4;5;6;7;8;9;10;11;12;13;14;15;16;17;18},
45658,45659,45660,45661,45662,45663,45664,45665,45711,45724,45778,45779,45785,45786,45820,45821,45965,46022),
_xlfn.LET(_xlpm.DD,
MAX(MIN($AX274,EOMONTH(BG$15,0))-MAX($AW274,BG$15),),
_xlfn.IFS(
AND(MONTH($AW274)=MONTH(BG$15),MONTH($AX274)&lt;&gt;MONTH(BG$15)),
NETWORKDAYS.INTL($AW274,$AW274+_xlpm.DD,1,_xlpm.VD),
AND(MONTH($AW274)&lt;&gt;MONTH(BG$15),MONTH($AX274)=MONTH(BG$15)),
NETWORKDAYS.INTL(($AX274)-_xlpm.DD,$AX274,1,_xlpm.VD),
AND(MONTH($AW274)&lt;MONTH(BG$15),MONTH($AX274)&gt;MONTH(BG$15)),
NETWORKDAYS.INTL((EOMONTH(BG$15-1,1))-_xlpm.DD,EOMONTH(BG$15-1,1),1,_xlpm.VD),
AND(MONTH($AW274)=MONTH(BG$15),MONTH($AX274)=MONTH(BG$15)),
NETWORKDAYS.INTL($AW274,$AX274,1,_xlpm.VD)))),0)),
$DH274="месяц",
$DR274*BG274,
$DH274="неделя",
$DR274*BG274/7*(ROUNDUP((DAY(EOMONTH(BG$15,0)))/4,0))),
0)</f>
        <v/>
      </c>
      <c r="EA274" s="125">
        <f t="array" ref="EA274">
IFERROR(_xlfn.IFS(
$DH274="день_1",
$DR274*$BL274/($AX274-$AW274+1)*BH274*(DAY(EOMONTH(BH$15,0))),
$DH274="день_2",
$DR274/30*MAX(MIN($AX274,EOMONTH(BH$15,0))-MAX($AW274,BH$15)+1,),
$DH274="раб.день",
$DR274/30*(IFERROR(
_xlfn.LET(_xlpm.VD,
CHOOSE(
{1;2;3;4;5;6;7;8;9;10;11;12;13;14;15;16;17;18},
45658,45659,45660,45661,45662,45663,45664,45665,45711,45724,45778,45779,45785,45786,45820,45821,45965,46022),
_xlfn.LET(_xlpm.DD,
MAX(MIN($AX274,EOMONTH(BH$15,0))-MAX($AW274,BH$15),),
_xlfn.IFS(
AND(MONTH($AW274)=MONTH(BH$15),MONTH($AX274)&lt;&gt;MONTH(BH$15)),
NETWORKDAYS.INTL($AW274,$AW274+_xlpm.DD,1,_xlpm.VD),
AND(MONTH($AW274)&lt;&gt;MONTH(BH$15),MONTH($AX274)=MONTH(BH$15)),
NETWORKDAYS.INTL(($AX274)-_xlpm.DD,$AX274,1,_xlpm.VD),
AND(MONTH($AW274)&lt;MONTH(BH$15),MONTH($AX274)&gt;MONTH(BH$15)),
NETWORKDAYS.INTL((EOMONTH(BH$15-1,1))-_xlpm.DD,EOMONTH(BH$15-1,1),1,_xlpm.VD),
AND(MONTH($AW274)=MONTH(BH$15),MONTH($AX274)=MONTH(BH$15)),
NETWORKDAYS.INTL($AW274,$AX274,1,_xlpm.VD)))),0)),
$DH274="месяц",
$DR274*BH274,
$DH274="неделя",
$DR274*BH274/7*(ROUNDUP((DAY(EOMONTH(BH$15,0)))/4,0))),
0)</f>
        <v/>
      </c>
      <c r="EB274" s="125">
        <f t="array" ref="EB274">
IFERROR(_xlfn.IFS(
$DH274="день_1",
$DR274*$BL274/($AX274-$AW274+1)*BI274*(DAY(EOMONTH(BI$15,0))),
$DH274="день_2",
$DR274/30*MAX(MIN($AX274,EOMONTH(BI$15,0))-MAX($AW274,BI$15)+1,),
$DH274="раб.день",
$DR274/30*(IFERROR(
_xlfn.LET(_xlpm.VD,
CHOOSE(
{1;2;3;4;5;6;7;8;9;10;11;12;13;14;15;16;17;18},
45658,45659,45660,45661,45662,45663,45664,45665,45711,45724,45778,45779,45785,45786,45820,45821,45965,46022),
_xlfn.LET(_xlpm.DD,
MAX(MIN($AX274,EOMONTH(BI$15,0))-MAX($AW274,BI$15),),
_xlfn.IFS(
AND(MONTH($AW274)=MONTH(BI$15),MONTH($AX274)&lt;&gt;MONTH(BI$15)),
NETWORKDAYS.INTL($AW274,$AW274+_xlpm.DD,1,_xlpm.VD),
AND(MONTH($AW274)&lt;&gt;MONTH(BI$15),MONTH($AX274)=MONTH(BI$15)),
NETWORKDAYS.INTL(($AX274)-_xlpm.DD,$AX274,1,_xlpm.VD),
AND(MONTH($AW274)&lt;MONTH(BI$15),MONTH($AX274)&gt;MONTH(BI$15)),
NETWORKDAYS.INTL((EOMONTH(BI$15-1,1))-_xlpm.DD,EOMONTH(BI$15-1,1),1,_xlpm.VD),
AND(MONTH($AW274)=MONTH(BI$15),MONTH($AX274)=MONTH(BI$15)),
NETWORKDAYS.INTL($AW274,$AX274,1,_xlpm.VD)))),0)),
$DH274="месяц",
$DR274*BI274,
$DH274="неделя",
$DR274*BI274/7*(ROUNDUP((DAY(EOMONTH(BI$15,0)))/4,0))),
0)</f>
        <v/>
      </c>
      <c r="EC274" s="125">
        <f t="array" ref="EC274">
IFERROR(_xlfn.IFS(
$DH274="день_1",
$DR274*$BL274/($AX274-$AW274+1)*BJ274*(DAY(EOMONTH(BJ$15,0))),
$DH274="день_2",
$DR274/30*MAX(MIN($AX274,EOMONTH(BJ$15,0))-MAX($AW274,BJ$15)+1,),
$DH274="раб.день",
$DR274/30*(IFERROR(
_xlfn.LET(_xlpm.VD,
CHOOSE(
{1;2;3;4;5;6;7;8;9;10;11;12;13;14;15;16;17;18},
45658,45659,45660,45661,45662,45663,45664,45665,45711,45724,45778,45779,45785,45786,45820,45821,45965,46022),
_xlfn.LET(_xlpm.DD,
MAX(MIN($AX274,EOMONTH(BJ$15,0))-MAX($AW274,BJ$15),),
_xlfn.IFS(
AND(MONTH($AW274)=MONTH(BJ$15),MONTH($AX274)&lt;&gt;MONTH(BJ$15)),
NETWORKDAYS.INTL($AW274,$AW274+_xlpm.DD,1,_xlpm.VD),
AND(MONTH($AW274)&lt;&gt;MONTH(BJ$15),MONTH($AX274)=MONTH(BJ$15)),
NETWORKDAYS.INTL(($AX274)-_xlpm.DD,$AX274,1,_xlpm.VD),
AND(MONTH($AW274)&lt;MONTH(BJ$15),MONTH($AX274)&gt;MONTH(BJ$15)),
NETWORKDAYS.INTL((EOMONTH(BJ$15-1,1))-_xlpm.DD,EOMONTH(BJ$15-1,1),1,_xlpm.VD),
AND(MONTH($AW274)=MONTH(BJ$15),MONTH($AX274)=MONTH(BJ$15)),
NETWORKDAYS.INTL($AW274,$AX274,1,_xlpm.VD)))),0)),
$DH274="месяц",
$DR274*BJ274,
$DH274="неделя",
$DR274*BJ274/7*(ROUNDUP((DAY(EOMONTH(BJ$15,0)))/4,0))),
0)</f>
        <v/>
      </c>
      <c r="ED274" s="125">
        <f t="array" ref="ED274">
IFERROR(_xlfn.IFS(
$DH274="день_1",
$DR274*$BL274/($AX274-$AW274+1)*BK274*(DAY(EOMONTH(BK$15,0))),
$DH274="день_2",
$DR274/30*MAX(MIN($AX274,EOMONTH(BK$15,0))-MAX($AW274,BK$15)+1,),
$DH274="раб.день",
$DR274/30*(IFERROR(
_xlfn.LET(_xlpm.VD,
CHOOSE(
{1;2;3;4;5;6;7;8;9;10;11;12;13;14;15;16;17;18},
45658,45659,45660,45661,45662,45663,45664,45665,45711,45724,45778,45779,45785,45786,45820,45821,45965,46022),
_xlfn.LET(_xlpm.DD,
MAX(MIN($AX274,EOMONTH(BK$15,0))-MAX($AW274,BK$15),),
_xlfn.IFS(
AND(MONTH($AW274)=MONTH(BK$15),MONTH($AX274)&lt;&gt;MONTH(BK$15)),
NETWORKDAYS.INTL($AW274,$AW274+_xlpm.DD,1,_xlpm.VD),
AND(MONTH($AW274)&lt;&gt;MONTH(BK$15),MONTH($AX274)=MONTH(BK$15)),
NETWORKDAYS.INTL(($AX274)-_xlpm.DD,$AX274,1,_xlpm.VD),
AND(MONTH($AW274)&lt;MONTH(BK$15),MONTH($AX274)&gt;MONTH(BK$15)),
NETWORKDAYS.INTL((EOMONTH(BK$15-1,1))-_xlpm.DD,EOMONTH(BK$15-1,1),1,_xlpm.VD),
AND(MONTH($AW274)=MONTH(BK$15),MONTH($AX274)=MONTH(BK$15)),
NETWORKDAYS.INTL($AW274,$AX274,1,_xlpm.VD)))),0)),
$DH274="месяц",
$DR274*BK274,
$DH274="неделя",
$DR274*BK274/7*(ROUNDUP((DAY(EOMONTH(BK$15,0)))/4,0))),
0)</f>
        <v/>
      </c>
      <c r="EE274" s="125">
        <f>SUM($DS274,$DT274,$DU274,$DV274,$DW274,$DX274,$DY274,$DZ274,$EA274,$EB274,$EC274,$ED274)</f>
        <v/>
      </c>
      <c r="EF274" s="125">
        <f>IFERROR(ROUND($EE274*(1+$EP274),2),0)</f>
        <v/>
      </c>
      <c r="EG274" s="128" t="n">
        <v>1</v>
      </c>
      <c r="EH274" s="126" t="n">
        <v>0</v>
      </c>
      <c r="EI274" s="126">
        <f>ROUND(SUM($EH274:$EH274)*SUM($AB274:$AB274)*$EG274,2)</f>
        <v/>
      </c>
      <c r="EJ274" s="126">
        <f>ROUND($EI274*(1+$EP274),2)</f>
        <v/>
      </c>
      <c r="EK274" s="126" t="n">
        <v>0</v>
      </c>
      <c r="EL274" s="126">
        <f>ROUND(SUM($EK274:$EK274)*SUM($AB274:$AB274)*$EG274,2)</f>
        <v/>
      </c>
      <c r="EM274" s="126">
        <f>ROUND($EL274*(1+$EP274),2)</f>
        <v/>
      </c>
      <c r="EN274" s="126">
        <f>SUM($EE274,$EI274,$EL274)</f>
        <v/>
      </c>
      <c r="EO274" s="126">
        <f>SUM($EF274,$EJ274,$EM274)</f>
        <v/>
      </c>
      <c r="EP274" s="59" t="inlineStr">
        <is>
          <t>20%</t>
        </is>
      </c>
      <c r="EQ274" s="59" t="n"/>
      <c r="ER274" s="60">
        <f t="array" ref="ER274">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MATCH(ES274,
{"AMS";"RussOutdoor";"HD Outdoor";"Ingroup";"IQ";"Ledproduction";"LisChannel";"Logic";"Media-PPL";"NovikovTV | НовиковТВ";"SMA";"SOK";"КрокусТВ | CrocusTV | IndoorTV";"Сити";"ТЯК Москва"},
0)),"")</f>
        <v/>
      </c>
      <c r="ES274" s="60" t="n"/>
      <c r="ET274" s="60">
        <f t="array" ref="ET274">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MATCH(ES274,
{"AMS";"RussOutdoor";"HD Outdoor";"Ingroup";"IQ";"Ledproduction";"LisChannel";"Logic";"Media-PPL";"NovikovTV | НовиковТВ";"SMA";"SOK";"КрокусТВ | CrocusTV | IndoorTV";"Сити";"ТЯК Москва"},
0)),"")</f>
        <v/>
      </c>
      <c r="EU274" s="60" t="n"/>
      <c r="EV274" s="60" t="n"/>
      <c r="EX274" s="110">
        <f t="array" ref="EX274">
($AR274/30
+N("ТРАФИК ПЛОЩАДКИ"))*
(IFERROR(
_xlfn.LET(
_xlpm.GPR,
HLOOKUP($L274,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(MATCH($T274,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IF($Q274="цифровой",_xlpm.GPR/$AG274,_xlpm.GPR/60)),
0)
+N("DWELL TIME"))*
(IF($AB274=0,0,IF($AB274=1,0.3,IF($AB274=2,0.5,IF($AB274&gt;2,1))))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_xlfn.IFS($AC274="да",1.2,$AC274="нет",1)*
_xlfn.IFS($AD274="да",1.2,$AD274="нет",1)*
IF(R274="статический",1,1.2)*
$X274*
INDEX(
{1.2;1;1.2;1.2;1;1.2;1.2;1.2;1.2;1.2;1.2;1;1.2;1.2;1.2;1.2;1;1;1.2;1.2;1.2;1;1;1;1;1.2;1.2;1.2;1.2;1;1;1;1;1.2;1.2;1.2;1.2;1.2;1.2;1.2;1.2;1;1;1.2;1;1;1;1;1.5;1;1;1.5;1.5;1.2},
MATCH($Q274,_xlpm.MI,0)))&gt;{0.02;0.04;0.06;0.1;0.2;0.4;0.6;0.8;1;2;4;6})),
{0;1;2;3;4;5;6;7;8;9;10;11;12},
0)))
+N("КОЭФФИЦИЕНТ КОНТАКТА"))))*
(_xlfn.IFS($X274&lt;0.1,$X274/1000,$X274&gt;25,5.2,AND($X274&gt;=0.1,$X274&lt;=25),(($X274*2+0.1)/10)*($X274/10)))*
IFERROR((_xlfn.LET(
_xlpm.MA,
{0;0.8;0.85;0.9;0.95;1},
_xlpm.MAA,
{0;1;2;3;4;5},
INDEX(_xlpm.MA,MATCH(SUMPRODUCT(--((IF(ROUND(_xlpm.MAA,1)&gt;5,5,ROUND($AB274,1)))&gt;{0;1;2;3;4;5})),_xlpm.MAA,0)))
+N("КОЭФФИЦИЕНТ КОЛ-ВО КОНСТРУКЦИЙ")),1)*
$AB274,0))*
(IF($Q274="цифровой",$AG274/15*$AI274,1)
+N("ДЛЯ ЦИФРЫ"))</f>
        <v/>
      </c>
      <c r="EY274" s="110">
        <f>IFERROR(EX274*AY274,0)</f>
        <v/>
      </c>
      <c r="EZ274" s="131">
        <f>IFERROR(DP274/EY274*1000,0)</f>
        <v/>
      </c>
      <c r="FA274" s="112">
        <f>IFERROR(FC274/FB274,0)</f>
        <v/>
      </c>
      <c r="FB274" s="112">
        <f>IFERROR((FC274/(EY274/FF274*#REF!))*0.825,0)</f>
        <v/>
      </c>
      <c r="FC274" s="112">
        <f>IFERROR(((EX274*30/AR274)*100)/30,0)</f>
        <v/>
      </c>
      <c r="FD274" s="112">
        <f>IFERROR(EY274/G274*100%,0)</f>
        <v/>
      </c>
      <c r="FE274" s="112">
        <f>IFERROR(FD274/FC274*100%,0)</f>
        <v/>
      </c>
      <c r="FF274" s="110">
        <f>IFERROR(AR274/30*AY274,0)</f>
        <v/>
      </c>
    </row>
    <row r="275" ht="13" customHeight="1">
      <c r="A275" s="59" t="n"/>
      <c r="B275" s="60" t="n"/>
      <c r="C275" s="60" t="n"/>
      <c r="D275" s="60">
        <f t="array" ref="D275">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MATCH($E275,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75" s="60">
        <f t="array" ref="E275">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MATCH($F275,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75" s="60" t="inlineStr"/>
      <c r="G275" s="60" t="n"/>
      <c r="H275" s="60">
        <f t="array" ref="H275">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MATCH($I275,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75" s="60" t="n"/>
      <c r="J275" s="60" t="n"/>
      <c r="K275" s="60" t="n"/>
      <c r="L275" s="60" t="n"/>
      <c r="M275" s="60" t="n"/>
      <c r="N275" s="60" t="n"/>
      <c r="O275" s="60" t="n"/>
      <c r="P275" s="60">
        <f t="array" ref="P275">
_xlfn.IFS(
ISNUMBER(MATCH($Q275,{"шелфбаннер","разделитель","монетница","чековая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ISNUMBER(MATCH($Q275,{"LED/LCD","видеокулер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ISNUMBER(MATCH($Q275,{"автомобиль","машина","выставочное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ISNUMBER(MATCH($Q275,{"билборд","лифтовая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ISNUMBER(MATCH($Q275,{"навигация","подвесной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ISNUMBER(MATCH($Q275,{"движущаяся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ISNUMBER(MATCH($Q275,{"каталог","журнал"},)),
"Пресса",
$Q275="","")</f>
        <v/>
      </c>
      <c r="Q275" s="60" t="n"/>
      <c r="R275" s="60">
        <f t="array" ref="R275">
IFERROR(
_xlfn.IFS(
OR(ISNUMBER(MATCH($Q275,{"экспозиция","макет","стенд","автостенд","авто стенд","выставочное пространство","выставочные стенды","модульные выставочные стенды","3Д конструкция","3D конструкция"},)),P275="Экспонирование"),
"нестандартный",
ISNUMBER(MATCH($Q275,{"скроллер","призматрон"},)),
"динамический",
$P275="Видео",
"цифровой",
OR($P275="Пресса",$P275="Щит",$P275="POSm",$P275="Подвес",$P275="Брендирование/оклейка"),
"статический"),"")</f>
        <v/>
      </c>
      <c r="S275" s="59" t="n"/>
      <c r="T275" s="60" t="n"/>
      <c r="U275" s="60" t="n"/>
      <c r="V275" s="60">
        <f>
IF(P275="Видео",
"цифровой постер/ролик",
IF(ISNUMBER(MATCH(Q275,{"короб световой","короб световой | лайтбокс","короб световой | кристалайт","лайтбокс","лайт бокс","кристалайт","LB","lightbox"},)),
"бэклит",
IF(P275="Брендирование/оклейка",
"перфарированная пленка/самоклейка",
IF(P275="Экспонирование",
"под запрос",
IF(P275="Подвес",
"баннер/ткань",
"")))))</f>
        <v/>
      </c>
      <c r="W275" s="59" t="n"/>
      <c r="X275" s="59" t="n"/>
      <c r="Y275" s="59" t="n"/>
      <c r="Z275" s="61" t="n"/>
      <c r="AA275" s="61" t="n"/>
      <c r="AB275" s="61">
        <f>IF(BL275&gt;0,Z275,0)</f>
        <v/>
      </c>
      <c r="AC275" s="59" t="n"/>
      <c r="AD275" s="59" t="n"/>
      <c r="AE275" s="59" t="n"/>
      <c r="AF275" s="59" t="n"/>
      <c r="AG275" s="59" t="n"/>
      <c r="AH275" s="59" t="n"/>
      <c r="AI275" s="59" t="n"/>
      <c r="AJ275" s="59" t="n"/>
      <c r="AK275" s="59" t="n"/>
      <c r="AL275" s="62">
        <f>IFERROR(IF(OR(R275="статический",R275="динамический",R275="нестандартный",R275="",R275=""),"-",IF(AND(AH275="-",AI275="-"),"-",AK275*3600/AH275*AI275)),"-")</f>
        <v/>
      </c>
      <c r="AM275" s="62">
        <f>IFERROR(IF(OR(R275="статический",R275="динамический",R275="",R275="", R275="BTL",R275="нестандартный"),"-",AG275*AI275*AL275/60),"-")</f>
        <v/>
      </c>
      <c r="AN275" s="63">
        <f>IFERROR(IF(AH275="","-",AG275*AI275/AH275),"-")</f>
        <v/>
      </c>
      <c r="AO275" s="59">
        <f>IFERROR(IF(OR($R275="статический",$R275="динамический",$R275="",$R275="",$R275="BTL",$R275="нестандартный"),"-",$AL275*$AY275),"-")</f>
        <v/>
      </c>
      <c r="AP275" s="62">
        <f>IFERROR(IF(OR($R275="статический",$R275="динамический",$R275="",$R275="",$R275="BTL",$R275="нестандартный"),"-",$AM275*AY275),"-")</f>
        <v/>
      </c>
      <c r="AQ275" s="64" t="n"/>
      <c r="AR275" s="61" t="n"/>
      <c r="AS275" s="61" t="n"/>
      <c r="AT275" s="61" t="n"/>
      <c r="AU275" s="65" t="n"/>
      <c r="AV275" s="124">
        <f>IFERROR(DR275/AT275*1000,"n/a")</f>
        <v/>
      </c>
      <c r="AW275" s="67" t="n"/>
      <c r="AX275" s="67" t="n"/>
      <c r="AY275" s="43">
        <f>IFERROR(IF(OR($AW275="",$AX275=""),"",_xlfn.DAYS($AX275+1,$AW275)),"")</f>
        <v/>
      </c>
      <c r="AZ275" s="68">
        <f t="array" ref="AZ275">
_xlfn.LET(_xlpm.COEFF,
IF($AW275+$AX275=0,0,IF(MAX(MIN($AX275,EOMONTH(AZ$15,0))-MAX($AW275,AZ$15)+1,)&gt;0,1,0)),
_xlfn.IFS(
$ES275="LisChannel",
_xlpm.COEFF*
INDEX({1;1;1.2;1.2;1;1;1;1;1.2;1.2;1.2;1.2},
MATCH(MONTH(AZ$15),
{1,2,3,4,5,6,7,8,9,10,11,12})),
CONCATENATE($ES275," ",$L275)="RussOutdoor метро",
_xlpm.COEFF*
INDEX({0.8;0.9;1.1;1.1;1;1;1;1;1.1;1.1;1.1;1.1},
MATCH(MONTH(AZ$15),
{1,2,3,4,5,6,7,8,9,10,11,12})),
$ES275&lt;&gt;"LisChannel",
_xlpm.COEFF,
$ES275&lt;&gt;"RussOutdoor",
_xlpm.COEFF))</f>
        <v/>
      </c>
      <c r="BA275" s="68">
        <f t="array" ref="BA275">
_xlfn.LET(_xlpm.COEFF,
IF($AW275+$AX275=0,0,IF(MAX(MIN($AX275,EOMONTH(BA$15,0))-MAX($AW275,BA$15)+1,)&gt;0,1,0)),
_xlfn.IFS(
$ES275="LisChannel",
_xlpm.COEFF*
INDEX({1;1;1.2;1.2;1;1;1;1;1.2;1.2;1.2;1.2},
MATCH(MONTH(BA$15),
{1,2,3,4,5,6,7,8,9,10,11,12})),
CONCATENATE($ES275," ",$L275)="RussOutdoor метро",
_xlpm.COEFF*
INDEX({0.8;0.9;1.1;1.1;1;1;1;1;1.1;1.1;1.1;1.1},
MATCH(MONTH(BA$15),
{1,2,3,4,5,6,7,8,9,10,11,12})),
$ES275&lt;&gt;"LisChannel",
_xlpm.COEFF,
$ES275&lt;&gt;"RussOutdoor",
_xlpm.COEFF))</f>
        <v/>
      </c>
      <c r="BB275" s="68">
        <f t="array" ref="BB275">
_xlfn.LET(_xlpm.COEFF,
IF($AW275+$AX275=0,0,IF(MAX(MIN($AX275,EOMONTH(BB$15,0))-MAX($AW275,BB$15)+1,)&gt;0,1,0)),
_xlfn.IFS(
$ES275="LisChannel",
_xlpm.COEFF*
INDEX({1;1;1.2;1.2;1;1;1;1;1.2;1.2;1.2;1.2},
MATCH(MONTH(BB$15),
{1,2,3,4,5,6,7,8,9,10,11,12})),
CONCATENATE($ES275," ",$L275)="RussOutdoor метро",
_xlpm.COEFF*
INDEX({0.8;0.9;1.1;1.1;1;1;1;1;1.1;1.1;1.1;1.1},
MATCH(MONTH(BB$15),
{1,2,3,4,5,6,7,8,9,10,11,12})),
$ES275&lt;&gt;"LisChannel",
_xlpm.COEFF,
$ES275&lt;&gt;"RussOutdoor",
_xlpm.COEFF))</f>
        <v/>
      </c>
      <c r="BC275" s="68">
        <f t="array" ref="BC275">
_xlfn.LET(_xlpm.COEFF,
IF($AW275+$AX275=0,0,IF(MAX(MIN($AX275,EOMONTH(BC$15,0))-MAX($AW275,BC$15)+1,)&gt;0,1,0)),
_xlfn.IFS(
$ES275="LisChannel",
_xlpm.COEFF*
INDEX({1;1;1.2;1.2;1;1;1;1;1.2;1.2;1.2;1.2},
MATCH(MONTH(BC$15),
{1,2,3,4,5,6,7,8,9,10,11,12})),
CONCATENATE($ES275," ",$L275)="RussOutdoor метро",
_xlpm.COEFF*
INDEX({0.8;0.9;1.1;1.1;1;1;1;1;1.1;1.1;1.1;1.1},
MATCH(MONTH(BC$15),
{1,2,3,4,5,6,7,8,9,10,11,12})),
$ES275&lt;&gt;"LisChannel",
_xlpm.COEFF,
$ES275&lt;&gt;"RussOutdoor",
_xlpm.COEFF))</f>
        <v/>
      </c>
      <c r="BD275" s="68">
        <f t="array" ref="BD275">
_xlfn.LET(_xlpm.COEFF,
IF($AW275+$AX275=0,0,IF(MAX(MIN($AX275,EOMONTH(BD$15,0))-MAX($AW275,BD$15)+1,)&gt;0,1,0)),
_xlfn.IFS(
$ES275="LisChannel",
_xlpm.COEFF*
INDEX({1;1;1.2;1.2;1;1;1;1;1.2;1.2;1.2;1.2},
MATCH(MONTH(BD$15),
{1,2,3,4,5,6,7,8,9,10,11,12})),
CONCATENATE($ES275," ",$L275)="RussOutdoor метро",
_xlpm.COEFF*
INDEX({0.8;0.9;1.1;1.1;1;1;1;1;1.1;1.1;1.1;1.1},
MATCH(MONTH(BD$15),
{1,2,3,4,5,6,7,8,9,10,11,12})),
$ES275&lt;&gt;"LisChannel",
_xlpm.COEFF,
$ES275&lt;&gt;"RussOutdoor",
_xlpm.COEFF))</f>
        <v/>
      </c>
      <c r="BE275" s="68">
        <f t="array" ref="BE275">
_xlfn.LET(_xlpm.COEFF,
IF($AW275+$AX275=0,0,IF(MAX(MIN($AX275,EOMONTH(BE$15,0))-MAX($AW275,BE$15)+1,)&gt;0,1,0)),
_xlfn.IFS(
$ES275="LisChannel",
_xlpm.COEFF*
INDEX({1;1;1.2;1.2;1;1;1;1;1.2;1.2;1.2;1.2},
MATCH(MONTH(BE$15),
{1,2,3,4,5,6,7,8,9,10,11,12})),
CONCATENATE($ES275," ",$L275)="RussOutdoor метро",
_xlpm.COEFF*
INDEX({0.8;0.9;1.1;1.1;1;1;1;1;1.1;1.1;1.1;1.1},
MATCH(MONTH(BE$15),
{1,2,3,4,5,6,7,8,9,10,11,12})),
$ES275&lt;&gt;"LisChannel",
_xlpm.COEFF,
$ES275&lt;&gt;"RussOutdoor",
_xlpm.COEFF))</f>
        <v/>
      </c>
      <c r="BF275" s="68">
        <f t="array" ref="BF275">
_xlfn.LET(_xlpm.COEFF,
IF($AW275+$AX275=0,0,IF(MAX(MIN($AX275,EOMONTH(BF$15,0))-MAX($AW275,BF$15)+1,)&gt;0,1,0)),
_xlfn.IFS(
$ES275="LisChannel",
_xlpm.COEFF*
INDEX({1;1;1.2;1.2;1;1;1;1;1.2;1.2;1.2;1.2},
MATCH(MONTH(BF$15),
{1,2,3,4,5,6,7,8,9,10,11,12})),
CONCATENATE($ES275," ",$L275)="RussOutdoor метро",
_xlpm.COEFF*
INDEX({0.8;0.9;1.1;1.1;1;1;1;1;1.1;1.1;1.1;1.1},
MATCH(MONTH(BF$15),
{1,2,3,4,5,6,7,8,9,10,11,12})),
$ES275&lt;&gt;"LisChannel",
_xlpm.COEFF,
$ES275&lt;&gt;"RussOutdoor",
_xlpm.COEFF))</f>
        <v/>
      </c>
      <c r="BG275" s="68">
        <f t="array" ref="BG275">
_xlfn.LET(_xlpm.COEFF,
IF($AW275+$AX275=0,0,IF(MAX(MIN($AX275,EOMONTH(BG$15,0))-MAX($AW275,BG$15)+1,)&gt;0,1,0)),
_xlfn.IFS(
$ES275="LisChannel",
_xlpm.COEFF*
INDEX({1;1;1.2;1.2;1;1;1;1;1.2;1.2;1.2;1.2},
MATCH(MONTH(BG$15),
{1,2,3,4,5,6,7,8,9,10,11,12})),
CONCATENATE($ES275," ",$L275)="RussOutdoor метро",
_xlpm.COEFF*
INDEX({0.8;0.9;1.1;1.1;1;1;1;1;1.1;1.1;1.1;1.1},
MATCH(MONTH(BG$15),
{1,2,3,4,5,6,7,8,9,10,11,12})),
$ES275&lt;&gt;"LisChannel",
_xlpm.COEFF,
$ES275&lt;&gt;"RussOutdoor",
_xlpm.COEFF))</f>
        <v/>
      </c>
      <c r="BH275" s="68">
        <f t="array" ref="BH275">
_xlfn.LET(_xlpm.COEFF,
IF($AW275+$AX275=0,0,IF(MAX(MIN($AX275,EOMONTH(BH$15,0))-MAX($AW275,BH$15)+1,)&gt;0,1,0)),
_xlfn.IFS(
$ES275="LisChannel",
_xlpm.COEFF*
INDEX({1;1;1.2;1.2;1;1;1;1;1.2;1.2;1.2;1.2},
MATCH(MONTH(BH$15),
{1,2,3,4,5,6,7,8,9,10,11,12})),
CONCATENATE($ES275," ",$L275)="RussOutdoor метро",
_xlpm.COEFF*
INDEX({0.8;0.9;1.1;1.1;1;1;1;1;1.1;1.1;1.1;1.1},
MATCH(MONTH(BH$15),
{1,2,3,4,5,6,7,8,9,10,11,12})),
$ES275&lt;&gt;"LisChannel",
_xlpm.COEFF,
$ES275&lt;&gt;"RussOutdoor",
_xlpm.COEFF))</f>
        <v/>
      </c>
      <c r="BI275" s="68">
        <f t="array" ref="BI275">
_xlfn.LET(_xlpm.COEFF,
IF($AW275+$AX275=0,0,IF(MAX(MIN($AX275,EOMONTH(BI$15,0))-MAX($AW275,BI$15)+1,)&gt;0,1,0)),
_xlfn.IFS(
$ES275="LisChannel",
_xlpm.COEFF*
INDEX({1;1;1.2;1.2;1;1;1;1;1.2;1.2;1.2;1.2},
MATCH(MONTH(BI$15),
{1,2,3,4,5,6,7,8,9,10,11,12})),
CONCATENATE($ES275," ",$L275)="RussOutdoor метро",
_xlpm.COEFF*
INDEX({0.8;0.9;1.1;1.1;1;1;1;1;1.1;1.1;1.1;1.1},
MATCH(MONTH(BI$15),
{1,2,3,4,5,6,7,8,9,10,11,12})),
$ES275&lt;&gt;"LisChannel",
_xlpm.COEFF,
$ES275&lt;&gt;"RussOutdoor",
_xlpm.COEFF))</f>
        <v/>
      </c>
      <c r="BJ275" s="68">
        <f t="array" ref="BJ275">
_xlfn.LET(_xlpm.COEFF,
IF($AW275+$AX275=0,0,IF(MAX(MIN($AX275,EOMONTH(BJ$15,0))-MAX($AW275,BJ$15)+1,)&gt;0,1,0)),
_xlfn.IFS(
$ES275="LisChannel",
_xlpm.COEFF*
INDEX({1;1;1.2;1.2;1;1;1;1;1.2;1.2;1.2;1.2},
MATCH(MONTH(BJ$15),
{1,2,3,4,5,6,7,8,9,10,11,12})),
CONCATENATE($ES275," ",$L275)="RussOutdoor метро",
_xlpm.COEFF*
INDEX({0.8;0.9;1.1;1.1;1;1;1;1;1.1;1.1;1.1;1.1},
MATCH(MONTH(BJ$15),
{1,2,3,4,5,6,7,8,9,10,11,12})),
$ES275&lt;&gt;"LisChannel",
_xlpm.COEFF,
$ES275&lt;&gt;"RussOutdoor",
_xlpm.COEFF))</f>
        <v/>
      </c>
      <c r="BK275" s="68">
        <f t="array" ref="BK275">
_xlfn.LET(_xlpm.COEFF,
IF($AW275+$AX275=0,0,IF(MAX(MIN($AX275,EOMONTH(BK$15,0))-MAX($AW275,BK$15)+1,)&gt;0,1,0)),
_xlfn.IFS(
$ES275="LisChannel",
_xlpm.COEFF*
INDEX({1;1;1.2;1.2;1;1;1;1;1.2;1.2;1.2;1.2},
MATCH(MONTH(BK$15),
{1,2,3,4,5,6,7,8,9,10,11,12})),
CONCATENATE($ES275," ",$L275)="RussOutdoor метро",
_xlpm.COEFF*
INDEX({0.8;0.9;1.1;1.1;1;1;1;1;1.1;1.1;1.1;1.1},
MATCH(MONTH(BK$15),
{1,2,3,4,5,6,7,8,9,10,11,12})),
$ES275&lt;&gt;"LisChannel",
_xlpm.COEFF,
$ES275&lt;&gt;"RussOutdoor",
_xlpm.COEFF))</f>
        <v/>
      </c>
      <c r="BL275" s="62">
        <f>COUNTIFS($AZ275:$BK275,"&gt;0")</f>
        <v/>
      </c>
      <c r="BM275" s="65" t="n"/>
      <c r="BN275" s="125">
        <f>$DJ275</f>
        <v/>
      </c>
      <c r="BO275" s="63">
        <f>$DQ275</f>
        <v/>
      </c>
      <c r="BP275" s="125">
        <f>
IFERROR(
IF($BL275=0,0,
$BN275*(1-$BO275)),
0)</f>
        <v/>
      </c>
      <c r="BQ275" s="125">
        <f t="array" ref="BQ275">
IFERROR(
_xlfn.IFS(
$DH275="день_1",
$BP275*$BL275/($AX275-$AW275+1)*AZ275*(DAY(EOMONTH(AZ$15,0))),
$DH275="день_2",
$BP275/30*MAX(MIN($AX275,EOMONTH(AZ$15,0))-MAX($AW275,AZ$15)+1,),
$DH275="раб.день",
$BP275/30*(IFERROR(
_xlfn.LET(_xlpm.VD,
CHOOSE(
{1;2;3;4;5;6;7;8;9;10;11;12;13;14;15;16;17;18},
45658,45659,45660,45661,45662,45663,45664,45665,45711,45724,45778,45779,45785,45786,45820,45821,45965,46022),
_xlfn.LET(_xlpm.DD,
MAX(MIN($AX275,EOMONTH(AZ$15,0))-MAX($AW275,AZ$15),),
_xlfn.IFS(
AND(MONTH($AW275)=MONTH(AZ$15),MONTH($AX275)&lt;&gt;MONTH(AZ$15)),
NETWORKDAYS.INTL($AW275,$AW275+_xlpm.DD,1,_xlpm.VD),
AND(MONTH($AW275)&lt;&gt;MONTH(AZ$15),MONTH($AX275)=MONTH(AZ$15)),
NETWORKDAYS.INTL(($AX275)-_xlpm.DD,$AX275,1,_xlpm.VD),
AND(MONTH($AW275)&lt;MONTH(AZ$15),MONTH($AX275)&gt;MONTH(AZ$15)),
NETWORKDAYS.INTL((EOMONTH(AZ$15-1,1))-_xlpm.DD,EOMONTH(AZ$15-1,1),1,_xlpm.VD),
AND(MONTH($AW275)=MONTH(AZ$15),MONTH($AX275)=MONTH(AZ$15)),
NETWORKDAYS.INTL($AW275,$AX275,1,_xlpm.VD)))),0)),
$DH275="месяц",
$BP275*AZ275,
$DH275="неделя",
$BP275*AZ275/7*(ROUNDUP((DAY(EOMONTH(AZ$15,0)))/4,0))),
0)</f>
        <v/>
      </c>
      <c r="BR275" s="125">
        <f t="array" ref="BR275">
IFERROR(
_xlfn.IFS(
$DH275="день_1",
$BP275*$BL275/($AX275-$AW275+1)*BA275*(DAY(EOMONTH(BA$15,0))),
$DH275="день_2",
$BP275/30*MAX(MIN($AX275,EOMONTH(BA$15,0))-MAX($AW275,BA$15)+1,),
$DH275="раб.день",
$BP275/30*(IFERROR(
_xlfn.LET(_xlpm.VD,
CHOOSE(
{1;2;3;4;5;6;7;8;9;10;11;12;13;14;15;16;17;18},
45658,45659,45660,45661,45662,45663,45664,45665,45711,45724,45778,45779,45785,45786,45820,45821,45965,46022),
_xlfn.LET(_xlpm.DD,
MAX(MIN($AX275,EOMONTH(BA$15,0))-MAX($AW275,BA$15),),
_xlfn.IFS(
AND(MONTH($AW275)=MONTH(BA$15),MONTH($AX275)&lt;&gt;MONTH(BA$15)),
NETWORKDAYS.INTL($AW275,$AW275+_xlpm.DD,1,_xlpm.VD),
AND(MONTH($AW275)&lt;&gt;MONTH(BA$15),MONTH($AX275)=MONTH(BA$15)),
NETWORKDAYS.INTL(($AX275)-_xlpm.DD,$AX275,1,_xlpm.VD),
AND(MONTH($AW275)&lt;MONTH(BA$15),MONTH($AX275)&gt;MONTH(BA$15)),
NETWORKDAYS.INTL((EOMONTH(BA$15-1,1))-_xlpm.DD,EOMONTH(BA$15-1,1),1,_xlpm.VD),
AND(MONTH($AW275)=MONTH(BA$15),MONTH($AX275)=MONTH(BA$15)),
NETWORKDAYS.INTL($AW275,$AX275,1,_xlpm.VD)))),0)),
$DH275="месяц",
$BP275*BA275,
$DH275="неделя",
$BP275*BA275/7*(ROUNDUP((DAY(EOMONTH(BA$15,0)))/4,0))),
0)</f>
        <v/>
      </c>
      <c r="BS275" s="125">
        <f t="array" ref="BS275">
IFERROR(
_xlfn.IFS(
$DH275="день_1",
$BP275*$BL275/($AX275-$AW275+1)*BB275*(DAY(EOMONTH(BB$15,0))),
$DH275="день_2",
$BP275/30*MAX(MIN($AX275,EOMONTH(BB$15,0))-MAX($AW275,BB$15)+1,),
$DH275="раб.день",
$BP275/30*(IFERROR(
_xlfn.LET(_xlpm.VD,
CHOOSE(
{1;2;3;4;5;6;7;8;9;10;11;12;13;14;15;16;17;18},
45658,45659,45660,45661,45662,45663,45664,45665,45711,45724,45778,45779,45785,45786,45820,45821,45965,46022),
_xlfn.LET(_xlpm.DD,
MAX(MIN($AX275,EOMONTH(BB$15,0))-MAX($AW275,BB$15),),
_xlfn.IFS(
AND(MONTH($AW275)=MONTH(BB$15),MONTH($AX275)&lt;&gt;MONTH(BB$15)),
NETWORKDAYS.INTL($AW275,$AW275+_xlpm.DD,1,_xlpm.VD),
AND(MONTH($AW275)&lt;&gt;MONTH(BB$15),MONTH($AX275)=MONTH(BB$15)),
NETWORKDAYS.INTL(($AX275)-_xlpm.DD,$AX275,1,_xlpm.VD),
AND(MONTH($AW275)&lt;MONTH(BB$15),MONTH($AX275)&gt;MONTH(BB$15)),
NETWORKDAYS.INTL((EOMONTH(BB$15-1,1))-_xlpm.DD,EOMONTH(BB$15-1,1),1,_xlpm.VD),
AND(MONTH($AW275)=MONTH(BB$15),MONTH($AX275)=MONTH(BB$15)),
NETWORKDAYS.INTL($AW275,$AX275,1,_xlpm.VD)))),0)),
$DH275="месяц",
$BP275*BB275,
$DH275="неделя",
$BP275*BB275/7*(ROUNDUP((DAY(EOMONTH(BB$15,0)))/4,0))),
0)</f>
        <v/>
      </c>
      <c r="BT275" s="125">
        <f t="array" ref="BT275">
IFERROR(
_xlfn.IFS(
$DH275="день_1",
$BP275*$BL275/($AX275-$AW275+1)*BC275*(DAY(EOMONTH(BC$15,0))),
$DH275="день_2",
$BP275/30*MAX(MIN($AX275,EOMONTH(BC$15,0))-MAX($AW275,BC$15)+1,),
$DH275="раб.день",
$BP275/30*(IFERROR(
_xlfn.LET(_xlpm.VD,
CHOOSE(
{1;2;3;4;5;6;7;8;9;10;11;12;13;14;15;16;17;18},
45658,45659,45660,45661,45662,45663,45664,45665,45711,45724,45778,45779,45785,45786,45820,45821,45965,46022),
_xlfn.LET(_xlpm.DD,
MAX(MIN($AX275,EOMONTH(BC$15,0))-MAX($AW275,BC$15),),
_xlfn.IFS(
AND(MONTH($AW275)=MONTH(BC$15),MONTH($AX275)&lt;&gt;MONTH(BC$15)),
NETWORKDAYS.INTL($AW275,$AW275+_xlpm.DD,1,_xlpm.VD),
AND(MONTH($AW275)&lt;&gt;MONTH(BC$15),MONTH($AX275)=MONTH(BC$15)),
NETWORKDAYS.INTL(($AX275)-_xlpm.DD,$AX275,1,_xlpm.VD),
AND(MONTH($AW275)&lt;MONTH(BC$15),MONTH($AX275)&gt;MONTH(BC$15)),
NETWORKDAYS.INTL((EOMONTH(BC$15-1,1))-_xlpm.DD,EOMONTH(BC$15-1,1),1,_xlpm.VD),
AND(MONTH($AW275)=MONTH(BC$15),MONTH($AX275)=MONTH(BC$15)),
NETWORKDAYS.INTL($AW275,$AX275,1,_xlpm.VD)))),0)),
$DH275="месяц",
$BP275*BC275,
$DH275="неделя",
$BP275*BC275/7*(ROUNDUP((DAY(EOMONTH(BC$15,0)))/4,0))),
0)</f>
        <v/>
      </c>
      <c r="BU275" s="125">
        <f t="array" ref="BU275">
IFERROR(
_xlfn.IFS(
$DH275="день_1",
$BP275*$BL275/($AX275-$AW275+1)*BD275*(DAY(EOMONTH(BD$15,0))),
$DH275="день_2",
$BP275/30*MAX(MIN($AX275,EOMONTH(BD$15,0))-MAX($AW275,BD$15)+1,),
$DH275="раб.день",
$BP275/30*(IFERROR(
_xlfn.LET(_xlpm.VD,
CHOOSE(
{1;2;3;4;5;6;7;8;9;10;11;12;13;14;15;16;17;18},
45658,45659,45660,45661,45662,45663,45664,45665,45711,45724,45778,45779,45785,45786,45820,45821,45965,46022),
_xlfn.LET(_xlpm.DD,
MAX(MIN($AX275,EOMONTH(BD$15,0))-MAX($AW275,BD$15),),
_xlfn.IFS(
AND(MONTH($AW275)=MONTH(BD$15),MONTH($AX275)&lt;&gt;MONTH(BD$15)),
NETWORKDAYS.INTL($AW275,$AW275+_xlpm.DD,1,_xlpm.VD),
AND(MONTH($AW275)&lt;&gt;MONTH(BD$15),MONTH($AX275)=MONTH(BD$15)),
NETWORKDAYS.INTL(($AX275)-_xlpm.DD,$AX275,1,_xlpm.VD),
AND(MONTH($AW275)&lt;MONTH(BD$15),MONTH($AX275)&gt;MONTH(BD$15)),
NETWORKDAYS.INTL((EOMONTH(BD$15-1,1))-_xlpm.DD,EOMONTH(BD$15-1,1),1,_xlpm.VD),
AND(MONTH($AW275)=MONTH(BD$15),MONTH($AX275)=MONTH(BD$15)),
NETWORKDAYS.INTL($AW275,$AX275,1,_xlpm.VD)))),0)),
$DH275="месяц",
$BP275*BD275,
$DH275="неделя",
$BP275*BD275/7*(ROUNDUP((DAY(EOMONTH(BD$15,0)))/4,0))),
0)</f>
        <v/>
      </c>
      <c r="BV275" s="125">
        <f t="array" ref="BV275">
IFERROR(
_xlfn.IFS(
$DH275="день_1",
$BP275*$BL275/($AX275-$AW275+1)*BE275*(DAY(EOMONTH(BE$15,0))),
$DH275="день_2",
$BP275/30*MAX(MIN($AX275,EOMONTH(BE$15,0))-MAX($AW275,BE$15)+1,),
$DH275="раб.день",
$BP275/30*(IFERROR(
_xlfn.LET(_xlpm.VD,
CHOOSE(
{1;2;3;4;5;6;7;8;9;10;11;12;13;14;15;16;17;18},
45658,45659,45660,45661,45662,45663,45664,45665,45711,45724,45778,45779,45785,45786,45820,45821,45965,46022),
_xlfn.LET(_xlpm.DD,
MAX(MIN($AX275,EOMONTH(BE$15,0))-MAX($AW275,BE$15),),
_xlfn.IFS(
AND(MONTH($AW275)=MONTH(BE$15),MONTH($AX275)&lt;&gt;MONTH(BE$15)),
NETWORKDAYS.INTL($AW275,$AW275+_xlpm.DD,1,_xlpm.VD),
AND(MONTH($AW275)&lt;&gt;MONTH(BE$15),MONTH($AX275)=MONTH(BE$15)),
NETWORKDAYS.INTL(($AX275)-_xlpm.DD,$AX275,1,_xlpm.VD),
AND(MONTH($AW275)&lt;MONTH(BE$15),MONTH($AX275)&gt;MONTH(BE$15)),
NETWORKDAYS.INTL((EOMONTH(BE$15-1,1))-_xlpm.DD,EOMONTH(BE$15-1,1),1,_xlpm.VD),
AND(MONTH($AW275)=MONTH(BE$15),MONTH($AX275)=MONTH(BE$15)),
NETWORKDAYS.INTL($AW275,$AX275,1,_xlpm.VD)))),0)),
$DH275="месяц",
$BP275*BE275,
$DH275="неделя",
$BP275*BE275/7*(ROUNDUP((DAY(EOMONTH(BE$15,0)))/4,0))),
0)</f>
        <v/>
      </c>
      <c r="BW275" s="125">
        <f t="array" ref="BW275">
IFERROR(
_xlfn.IFS(
$DH275="день_1",
$BP275*$BL275/($AX275-$AW275+1)*BF275*(DAY(EOMONTH(BF$15,0))),
$DH275="день_2",
$BP275/30*MAX(MIN($AX275,EOMONTH(BF$15,0))-MAX($AW275,BF$15)+1,),
$DH275="раб.день",
$BP275/30*(IFERROR(
_xlfn.LET(_xlpm.VD,
CHOOSE(
{1;2;3;4;5;6;7;8;9;10;11;12;13;14;15;16;17;18},
45658,45659,45660,45661,45662,45663,45664,45665,45711,45724,45778,45779,45785,45786,45820,45821,45965,46022),
_xlfn.LET(_xlpm.DD,
MAX(MIN($AX275,EOMONTH(BF$15,0))-MAX($AW275,BF$15),),
_xlfn.IFS(
AND(MONTH($AW275)=MONTH(BF$15),MONTH($AX275)&lt;&gt;MONTH(BF$15)),
NETWORKDAYS.INTL($AW275,$AW275+_xlpm.DD,1,_xlpm.VD),
AND(MONTH($AW275)&lt;&gt;MONTH(BF$15),MONTH($AX275)=MONTH(BF$15)),
NETWORKDAYS.INTL(($AX275)-_xlpm.DD,$AX275,1,_xlpm.VD),
AND(MONTH($AW275)&lt;MONTH(BF$15),MONTH($AX275)&gt;MONTH(BF$15)),
NETWORKDAYS.INTL((EOMONTH(BF$15-1,1))-_xlpm.DD,EOMONTH(BF$15-1,1),1,_xlpm.VD),
AND(MONTH($AW275)=MONTH(BF$15),MONTH($AX275)=MONTH(BF$15)),
NETWORKDAYS.INTL($AW275,$AX275,1,_xlpm.VD)))),0)),
$DH275="месяц",
$BP275*BF275,
$DH275="неделя",
$BP275*BF275/7*(ROUNDUP((DAY(EOMONTH(BF$15,0)))/4,0))),
0)</f>
        <v/>
      </c>
      <c r="BX275" s="125">
        <f t="array" ref="BX275">
IFERROR(
_xlfn.IFS(
$DH275="день_1",
$BP275*$BL275/($AX275-$AW275+1)*BG275*(DAY(EOMONTH(BG$15,0))),
$DH275="день_2",
$BP275/30*MAX(MIN($AX275,EOMONTH(BG$15,0))-MAX($AW275,BG$15)+1,),
$DH275="раб.день",
$BP275/30*(IFERROR(
_xlfn.LET(_xlpm.VD,
CHOOSE(
{1;2;3;4;5;6;7;8;9;10;11;12;13;14;15;16;17;18},
45658,45659,45660,45661,45662,45663,45664,45665,45711,45724,45778,45779,45785,45786,45820,45821,45965,46022),
_xlfn.LET(_xlpm.DD,
MAX(MIN($AX275,EOMONTH(BG$15,0))-MAX($AW275,BG$15),),
_xlfn.IFS(
AND(MONTH($AW275)=MONTH(BG$15),MONTH($AX275)&lt;&gt;MONTH(BG$15)),
NETWORKDAYS.INTL($AW275,$AW275+_xlpm.DD,1,_xlpm.VD),
AND(MONTH($AW275)&lt;&gt;MONTH(BG$15),MONTH($AX275)=MONTH(BG$15)),
NETWORKDAYS.INTL(($AX275)-_xlpm.DD,$AX275,1,_xlpm.VD),
AND(MONTH($AW275)&lt;MONTH(BG$15),MONTH($AX275)&gt;MONTH(BG$15)),
NETWORKDAYS.INTL((EOMONTH(BG$15-1,1))-_xlpm.DD,EOMONTH(BG$15-1,1),1,_xlpm.VD),
AND(MONTH($AW275)=MONTH(BG$15),MONTH($AX275)=MONTH(BG$15)),
NETWORKDAYS.INTL($AW275,$AX275,1,_xlpm.VD)))),0)),
$DH275="месяц",
$BP275*BG275,
$DH275="неделя",
$BP275*BG275/7*(ROUNDUP((DAY(EOMONTH(BG$15,0)))/4,0))),
0)</f>
        <v/>
      </c>
      <c r="BY275" s="125">
        <f t="array" ref="BY275">
IFERROR(
_xlfn.IFS(
$DH275="день_1",
$BP275*$BL275/($AX275-$AW275+1)*BH275*(DAY(EOMONTH(BH$15,0))),
$DH275="день_2",
$BP275/30*MAX(MIN($AX275,EOMONTH(BH$15,0))-MAX($AW275,BH$15)+1,),
$DH275="раб.день",
$BP275/30*(IFERROR(
_xlfn.LET(_xlpm.VD,
CHOOSE(
{1;2;3;4;5;6;7;8;9;10;11;12;13;14;15;16;17;18},
45658,45659,45660,45661,45662,45663,45664,45665,45711,45724,45778,45779,45785,45786,45820,45821,45965,46022),
_xlfn.LET(_xlpm.DD,
MAX(MIN($AX275,EOMONTH(BH$15,0))-MAX($AW275,BH$15),),
_xlfn.IFS(
AND(MONTH($AW275)=MONTH(BH$15),MONTH($AX275)&lt;&gt;MONTH(BH$15)),
NETWORKDAYS.INTL($AW275,$AW275+_xlpm.DD,1,_xlpm.VD),
AND(MONTH($AW275)&lt;&gt;MONTH(BH$15),MONTH($AX275)=MONTH(BH$15)),
NETWORKDAYS.INTL(($AX275)-_xlpm.DD,$AX275,1,_xlpm.VD),
AND(MONTH($AW275)&lt;MONTH(BH$15),MONTH($AX275)&gt;MONTH(BH$15)),
NETWORKDAYS.INTL((EOMONTH(BH$15-1,1))-_xlpm.DD,EOMONTH(BH$15-1,1),1,_xlpm.VD),
AND(MONTH($AW275)=MONTH(BH$15),MONTH($AX275)=MONTH(BH$15)),
NETWORKDAYS.INTL($AW275,$AX275,1,_xlpm.VD)))),0)),
$DH275="месяц",
$BP275*BH275,
$DH275="неделя",
$BP275*BH275/7*(ROUNDUP((DAY(EOMONTH(BH$15,0)))/4,0))),
0)</f>
        <v/>
      </c>
      <c r="BZ275" s="125">
        <f t="array" ref="BZ275">
IFERROR(
_xlfn.IFS(
$DH275="день_1",
$BP275*$BL275/($AX275-$AW275+1)*BI275*(DAY(EOMONTH(BI$15,0))),
$DH275="день_2",
$BP275/30*MAX(MIN($AX275,EOMONTH(BI$15,0))-MAX($AW275,BI$15)+1,),
$DH275="раб.день",
$BP275/30*(IFERROR(
_xlfn.LET(_xlpm.VD,
CHOOSE(
{1;2;3;4;5;6;7;8;9;10;11;12;13;14;15;16;17;18},
45658,45659,45660,45661,45662,45663,45664,45665,45711,45724,45778,45779,45785,45786,45820,45821,45965,46022),
_xlfn.LET(_xlpm.DD,
MAX(MIN($AX275,EOMONTH(BI$15,0))-MAX($AW275,BI$15),),
_xlfn.IFS(
AND(MONTH($AW275)=MONTH(BI$15),MONTH($AX275)&lt;&gt;MONTH(BI$15)),
NETWORKDAYS.INTL($AW275,$AW275+_xlpm.DD,1,_xlpm.VD),
AND(MONTH($AW275)&lt;&gt;MONTH(BI$15),MONTH($AX275)=MONTH(BI$15)),
NETWORKDAYS.INTL(($AX275)-_xlpm.DD,$AX275,1,_xlpm.VD),
AND(MONTH($AW275)&lt;MONTH(BI$15),MONTH($AX275)&gt;MONTH(BI$15)),
NETWORKDAYS.INTL((EOMONTH(BI$15-1,1))-_xlpm.DD,EOMONTH(BI$15-1,1),1,_xlpm.VD),
AND(MONTH($AW275)=MONTH(BI$15),MONTH($AX275)=MONTH(BI$15)),
NETWORKDAYS.INTL($AW275,$AX275,1,_xlpm.VD)))),0)),
$DH275="месяц",
$BP275*BI275,
$DH275="неделя",
$BP275*BI275/7*(ROUNDUP((DAY(EOMONTH(BI$15,0)))/4,0))),
0)</f>
        <v/>
      </c>
      <c r="CA275" s="125">
        <f t="array" ref="CA275">
IFERROR(
_xlfn.IFS(
$DH275="день_1",
$BP275*$BL275/($AX275-$AW275+1)*BJ275*(DAY(EOMONTH(BJ$15,0))),
$DH275="день_2",
$BP275/30*MAX(MIN($AX275,EOMONTH(BJ$15,0))-MAX($AW275,BJ$15)+1,),
$DH275="раб.день",
$BP275/30*(IFERROR(
_xlfn.LET(_xlpm.VD,
CHOOSE(
{1;2;3;4;5;6;7;8;9;10;11;12;13;14;15;16;17;18},
45658,45659,45660,45661,45662,45663,45664,45665,45711,45724,45778,45779,45785,45786,45820,45821,45965,46022),
_xlfn.LET(_xlpm.DD,
MAX(MIN($AX275,EOMONTH(BJ$15,0))-MAX($AW275,BJ$15),),
_xlfn.IFS(
AND(MONTH($AW275)=MONTH(BJ$15),MONTH($AX275)&lt;&gt;MONTH(BJ$15)),
NETWORKDAYS.INTL($AW275,$AW275+_xlpm.DD,1,_xlpm.VD),
AND(MONTH($AW275)&lt;&gt;MONTH(BJ$15),MONTH($AX275)=MONTH(BJ$15)),
NETWORKDAYS.INTL(($AX275)-_xlpm.DD,$AX275,1,_xlpm.VD),
AND(MONTH($AW275)&lt;MONTH(BJ$15),MONTH($AX275)&gt;MONTH(BJ$15)),
NETWORKDAYS.INTL((EOMONTH(BJ$15-1,1))-_xlpm.DD,EOMONTH(BJ$15-1,1),1,_xlpm.VD),
AND(MONTH($AW275)=MONTH(BJ$15),MONTH($AX275)=MONTH(BJ$15)),
NETWORKDAYS.INTL($AW275,$AX275,1,_xlpm.VD)))),0)),
$DH275="месяц",
$BP275*BJ275,
$DH275="неделя",
$BP275*BJ275/7*(ROUNDUP((DAY(EOMONTH(BJ$15,0)))/4,0))),
0)</f>
        <v/>
      </c>
      <c r="CB275" s="125">
        <f t="array" ref="CB275">
IFERROR(
_xlfn.IFS(
$DH275="день_1",
$BP275*$BL275/($AX275-$AW275+1)*BK275*(DAY(EOMONTH(BK$15,0))),
$DH275="день_2",
$BP275/30*MAX(MIN($AX275,EOMONTH(BK$15,0))-MAX($AW275,BK$15)+1,),
$DH275="раб.день",
$BP275/30*(IFERROR(
_xlfn.LET(_xlpm.VD,
CHOOSE(
{1;2;3;4;5;6;7;8;9;10;11;12;13;14;15;16;17;18},
45658,45659,45660,45661,45662,45663,45664,45665,45711,45724,45778,45779,45785,45786,45820,45821,45965,46022),
_xlfn.LET(_xlpm.DD,
MAX(MIN($AX275,EOMONTH(BK$15,0))-MAX($AW275,BK$15),),
_xlfn.IFS(
AND(MONTH($AW275)=MONTH(BK$15),MONTH($AX275)&lt;&gt;MONTH(BK$15)),
NETWORKDAYS.INTL($AW275,$AW275+_xlpm.DD,1,_xlpm.VD),
AND(MONTH($AW275)&lt;&gt;MONTH(BK$15),MONTH($AX275)=MONTH(BK$15)),
NETWORKDAYS.INTL(($AX275)-_xlpm.DD,$AX275,1,_xlpm.VD),
AND(MONTH($AW275)&lt;MONTH(BK$15),MONTH($AX275)&gt;MONTH(BK$15)),
NETWORKDAYS.INTL((EOMONTH(BK$15-1,1))-_xlpm.DD,EOMONTH(BK$15-1,1),1,_xlpm.VD),
AND(MONTH($AW275)=MONTH(BK$15),MONTH($AX275)=MONTH(BK$15)),
NETWORKDAYS.INTL($AW275,$AX275,1,_xlpm.VD)))),0)),
$DH275="месяц",
$BP275*BK275,
$DH275="неделя",
$BP275*BK275/7*(ROUNDUP((DAY(EOMONTH(BK$15,0)))/4,0))),
0)</f>
        <v/>
      </c>
      <c r="CC275" s="125">
        <f>SUM($BQ275:$CB275)</f>
        <v/>
      </c>
      <c r="CD275" s="126">
        <f>SUM($EH275:$EH275)</f>
        <v/>
      </c>
      <c r="CE275" s="126">
        <f>$CD275*$AB275</f>
        <v/>
      </c>
      <c r="CF275" s="126">
        <f>SUM($EK275:$EK275)</f>
        <v/>
      </c>
      <c r="CG275" s="126">
        <f>$CF275*$AB275</f>
        <v/>
      </c>
      <c r="CH275" s="126">
        <f>SUM($CC275,$CE275,$CG275)</f>
        <v/>
      </c>
      <c r="CI275" s="126">
        <f>$CH275*(1+$CM275)</f>
        <v/>
      </c>
      <c r="CJ275" s="127" t="n">
        <v>0</v>
      </c>
      <c r="CK275" s="126">
        <f>SUM($CH275:$CH275)*(1+$CJ275)</f>
        <v/>
      </c>
      <c r="CL275" s="126">
        <f>SUM($CH275:$CH275)*(1+$CM275)</f>
        <v/>
      </c>
      <c r="CM275" s="59" t="inlineStr">
        <is>
          <t>20%</t>
        </is>
      </c>
      <c r="CN275" s="59" t="n"/>
      <c r="CO275" s="72" t="n"/>
      <c r="CP275" s="59" t="n"/>
      <c r="CQ275" s="73" t="n"/>
      <c r="CR275" s="73" t="n"/>
      <c r="CS275" s="73" t="n"/>
      <c r="CT275" s="72" t="n"/>
      <c r="CU275" s="79" t="inlineStr">
        <is>
          <t> </t>
        </is>
      </c>
      <c r="CV275" s="60" t="n"/>
      <c r="CW275" s="60" t="n"/>
      <c r="CX275" s="60" t="n"/>
      <c r="CY275" s="127">
        <f>IFERROR(($CC275-$EE275)/($EE275/(1-$DQ275)),0)</f>
        <v/>
      </c>
      <c r="CZ275" s="127">
        <f>IFERROR(1-$EI275/($CE275),0)</f>
        <v/>
      </c>
      <c r="DA275" s="127">
        <f>IFERROR(1-$EL275/($CG275),0)</f>
        <v/>
      </c>
      <c r="DB275" s="126">
        <f>ROUND(IFERROR(($CI275/(1+$CM275)-$EN275),0),2)</f>
        <v/>
      </c>
      <c r="DC275" s="128" t="n"/>
      <c r="DD275" s="125" t="n"/>
      <c r="DE275" s="75" t="n">
        <v>0</v>
      </c>
      <c r="DF275" s="128" t="n"/>
      <c r="DG275" s="125">
        <f>IF($DC275=0,0,$DD275*($DC275*100%-$DE275*$DF275))*SUM($AB275:$AB275)</f>
        <v/>
      </c>
      <c r="DH275" s="129" t="inlineStr">
        <is>
          <t>месяц</t>
        </is>
      </c>
      <c r="DI275" s="130">
        <f t="array" ref="DI275">IFERROR(
IF($ES275="LisChannel",
(ROUND(((INDEX({174.625;153.888888888889;130.972222222222},MATCH($AI275,{2;3;4}),0))*$AG275*$AI275),2)),0),0)</f>
        <v/>
      </c>
      <c r="DJ275" s="130">
        <f>
_xlfn.LET(_xlpm.X,
IFERROR(
IF($ES275="НовиковТВ",
(_xlfn.LET(_xlpm.NTV,
_xlfn.LET(_xlpm.MIN,350000,
IF(SUMIFS($DI:$DI,$ES:$ES,"НовиковТВ")&lt;=_xlpm.MIN,
(SUMIFS($DI:$DI,$ES:$ES,"НовиковТВ")/(COUNTIFS($ES:$ES,"НовиковТВ")))*_xlpm.MIN/SUMIFS($DI:$DI,$ES:$ES,"НовиковТВ"),
DI275)),
_xlpm.NTV+$DG275/(1-(1-(_xlpm.NTV)*(1-$DL275)*(1-$DM275)*(1-$DN275)*(1-$DO275)*(1-$DP275)/_xlpm.NTV))))/(1+$EP275),
$DI275+$DG275/(1-(1-($DI275)*(1-$DL275)*(1-$DM275)*(1-$DN275)*(1-$DO275)*(1-$DP275)/$DI275))),
0),
_xlpm.X*(1+$CM275)*(1+$CW275)-_xlpm.X*(1+$CM275)+_xlpm.X)</f>
        <v/>
      </c>
      <c r="DK275" s="125" t="inlineStr">
        <is>
          <t>послед.</t>
        </is>
      </c>
      <c r="DL275" s="63" t="n">
        <v>0</v>
      </c>
      <c r="DM275" s="63" t="n">
        <v>0</v>
      </c>
      <c r="DN275" s="63" t="n">
        <v>0</v>
      </c>
      <c r="DO275" s="63" t="n">
        <v>0</v>
      </c>
      <c r="DP275" s="63" t="n">
        <v>0</v>
      </c>
      <c r="DQ275" s="63">
        <f t="array" ref="DQ275">IFERROR(_xlfn.IFS(
$DK275="послед.",1-(1-$DL275)*(1-$DM275)*(1-$DN275)*(1-$DO275)*(1-$DP275),
$DK275="сумм.",$DL275+$DM275+$DN275+$DO275+$DP275),
0)</f>
        <v/>
      </c>
      <c r="DR275" s="125">
        <f t="array" ref="DR275">
IFERROR(
_xlfn.IFS(
$BL275=0,
0,
$BL275&gt;0,
_xlfn.IFS($DK275="послед.",
$DJ275*(1-$DL275)*(1-$DM275)*(1-$DN275)*(1-$DO275)*(1-$DP275),
$DK275="сумм.",
$DJ275*(1-($DL275+$DM275+$DN275+$DO275+$DP275)))),0)</f>
        <v/>
      </c>
      <c r="DS275" s="125">
        <f t="array" ref="DS275">
IFERROR(_xlfn.IFS(
$DH275="день_1",
$DR275*$BL275/($AX275-$AW275+1)*AZ275*(DAY(EOMONTH(AZ$15,0))),
$DH275="день_2",
$DR275/30*MAX(MIN($AX275,EOMONTH(AZ$15,0))-MAX($AW275,AZ$15)+1,),
$DH275="раб.день",
$DR275/30*(IFERROR(
_xlfn.LET(_xlpm.VD,
CHOOSE(
{1;2;3;4;5;6;7;8;9;10;11;12;13;14;15;16;17;18},
45658,45659,45660,45661,45662,45663,45664,45665,45711,45724,45778,45779,45785,45786,45820,45821,45965,46022),
_xlfn.LET(_xlpm.DD,
MAX(MIN($AX275,EOMONTH(AZ$15,0))-MAX($AW275,AZ$15),),
_xlfn.IFS(
AND(MONTH($AW275)=MONTH(AZ$15),MONTH($AX275)&lt;&gt;MONTH(AZ$15)),
NETWORKDAYS.INTL($AW275,$AW275+_xlpm.DD,1,_xlpm.VD),
AND(MONTH($AW275)&lt;&gt;MONTH(AZ$15),MONTH($AX275)=MONTH(AZ$15)),
NETWORKDAYS.INTL(($AX275)-_xlpm.DD,$AX275,1,_xlpm.VD),
AND(MONTH($AW275)&lt;MONTH(AZ$15),MONTH($AX275)&gt;MONTH(AZ$15)),
NETWORKDAYS.INTL((EOMONTH(AZ$15-1,1))-_xlpm.DD,EOMONTH(AZ$15-1,1),1,_xlpm.VD),
AND(MONTH($AW275)=MONTH(AZ$15),MONTH($AX275)=MONTH(AZ$15)),
NETWORKDAYS.INTL($AW275,$AX275,1,_xlpm.VD)))),0)),
$DH275="месяц",
$DR275*AZ275,
$DH275="неделя",
$DR275*AZ275/7*(ROUNDUP((DAY(EOMONTH(AZ$15,0)))/4,0))),
0)</f>
        <v/>
      </c>
      <c r="DT275" s="125">
        <f t="array" ref="DT275">
IFERROR(_xlfn.IFS(
$DH275="день_1",
$DR275*$BL275/($AX275-$AW275+1)*BA275*(DAY(EOMONTH(BA$15,0))),
$DH275="день_2",
$DR275/30*MAX(MIN($AX275,EOMONTH(BA$15,0))-MAX($AW275,BA$15)+1,),
$DH275="раб.день",
$DR275/30*(IFERROR(
_xlfn.LET(_xlpm.VD,
CHOOSE(
{1;2;3;4;5;6;7;8;9;10;11;12;13;14;15;16;17;18},
45658,45659,45660,45661,45662,45663,45664,45665,45711,45724,45778,45779,45785,45786,45820,45821,45965,46022),
_xlfn.LET(_xlpm.DD,
MAX(MIN($AX275,EOMONTH(BA$15,0))-MAX($AW275,BA$15),),
_xlfn.IFS(
AND(MONTH($AW275)=MONTH(BA$15),MONTH($AX275)&lt;&gt;MONTH(BA$15)),
NETWORKDAYS.INTL($AW275,$AW275+_xlpm.DD,1,_xlpm.VD),
AND(MONTH($AW275)&lt;&gt;MONTH(BA$15),MONTH($AX275)=MONTH(BA$15)),
NETWORKDAYS.INTL(($AX275)-_xlpm.DD,$AX275,1,_xlpm.VD),
AND(MONTH($AW275)&lt;MONTH(BA$15),MONTH($AX275)&gt;MONTH(BA$15)),
NETWORKDAYS.INTL((EOMONTH(BA$15-1,1))-_xlpm.DD,EOMONTH(BA$15-1,1),1,_xlpm.VD),
AND(MONTH($AW275)=MONTH(BA$15),MONTH($AX275)=MONTH(BA$15)),
NETWORKDAYS.INTL($AW275,$AX275,1,_xlpm.VD)))),0)),
$DH275="месяц",
$DR275*BA275,
$DH275="неделя",
$DR275*BA275/7*(ROUNDUP((DAY(EOMONTH(BA$15,0)))/4,0))),
0)</f>
        <v/>
      </c>
      <c r="DU275" s="125">
        <f t="array" ref="DU275">
IFERROR(_xlfn.IFS(
$DH275="день_1",
$DR275*$BL275/($AX275-$AW275+1)*BB275*(DAY(EOMONTH(BB$15,0))),
$DH275="день_2",
$DR275/30*MAX(MIN($AX275,EOMONTH(BB$15,0))-MAX($AW275,BB$15)+1,),
$DH275="раб.день",
$DR275/30*(IFERROR(
_xlfn.LET(_xlpm.VD,
CHOOSE(
{1;2;3;4;5;6;7;8;9;10;11;12;13;14;15;16;17;18},
45658,45659,45660,45661,45662,45663,45664,45665,45711,45724,45778,45779,45785,45786,45820,45821,45965,46022),
_xlfn.LET(_xlpm.DD,
MAX(MIN($AX275,EOMONTH(BB$15,0))-MAX($AW275,BB$15),),
_xlfn.IFS(
AND(MONTH($AW275)=MONTH(BB$15),MONTH($AX275)&lt;&gt;MONTH(BB$15)),
NETWORKDAYS.INTL($AW275,$AW275+_xlpm.DD,1,_xlpm.VD),
AND(MONTH($AW275)&lt;&gt;MONTH(BB$15),MONTH($AX275)=MONTH(BB$15)),
NETWORKDAYS.INTL(($AX275)-_xlpm.DD,$AX275,1,_xlpm.VD),
AND(MONTH($AW275)&lt;MONTH(BB$15),MONTH($AX275)&gt;MONTH(BB$15)),
NETWORKDAYS.INTL((EOMONTH(BB$15-1,1))-_xlpm.DD,EOMONTH(BB$15-1,1),1,_xlpm.VD),
AND(MONTH($AW275)=MONTH(BB$15),MONTH($AX275)=MONTH(BB$15)),
NETWORKDAYS.INTL($AW275,$AX275,1,_xlpm.VD)))),0)),
$DH275="месяц",
$DR275*BB275,
$DH275="неделя",
$DR275*BB275/7*(ROUNDUP((DAY(EOMONTH(BB$15,0)))/4,0))),
0)</f>
        <v/>
      </c>
      <c r="DV275" s="125">
        <f t="array" ref="DV275">
IFERROR(_xlfn.IFS(
$DH275="день_1",
$DR275*$BL275/($AX275-$AW275+1)*BC275*(DAY(EOMONTH(BC$15,0))),
$DH275="день_2",
$DR275/30*MAX(MIN($AX275,EOMONTH(BC$15,0))-MAX($AW275,BC$15)+1,),
$DH275="раб.день",
$DR275/30*(IFERROR(
_xlfn.LET(_xlpm.VD,
CHOOSE(
{1;2;3;4;5;6;7;8;9;10;11;12;13;14;15;16;17;18},
45658,45659,45660,45661,45662,45663,45664,45665,45711,45724,45778,45779,45785,45786,45820,45821,45965,46022),
_xlfn.LET(_xlpm.DD,
MAX(MIN($AX275,EOMONTH(BC$15,0))-MAX($AW275,BC$15),),
_xlfn.IFS(
AND(MONTH($AW275)=MONTH(BC$15),MONTH($AX275)&lt;&gt;MONTH(BC$15)),
NETWORKDAYS.INTL($AW275,$AW275+_xlpm.DD,1,_xlpm.VD),
AND(MONTH($AW275)&lt;&gt;MONTH(BC$15),MONTH($AX275)=MONTH(BC$15)),
NETWORKDAYS.INTL(($AX275)-_xlpm.DD,$AX275,1,_xlpm.VD),
AND(MONTH($AW275)&lt;MONTH(BC$15),MONTH($AX275)&gt;MONTH(BC$15)),
NETWORKDAYS.INTL((EOMONTH(BC$15-1,1))-_xlpm.DD,EOMONTH(BC$15-1,1),1,_xlpm.VD),
AND(MONTH($AW275)=MONTH(BC$15),MONTH($AX275)=MONTH(BC$15)),
NETWORKDAYS.INTL($AW275,$AX275,1,_xlpm.VD)))),0)),
$DH275="месяц",
$DR275*BC275,
$DH275="неделя",
$DR275*BC275/7*(ROUNDUP((DAY(EOMONTH(BC$15,0)))/4,0))),
0)</f>
        <v/>
      </c>
      <c r="DW275" s="125">
        <f t="array" ref="DW275">
IFERROR(_xlfn.IFS(
$DH275="день_1",
$DR275*$BL275/($AX275-$AW275+1)*BD275*(DAY(EOMONTH(BD$15,0))),
$DH275="день_2",
$DR275/30*MAX(MIN($AX275,EOMONTH(BD$15,0))-MAX($AW275,BD$15)+1,),
$DH275="раб.день",
$DR275/30*(IFERROR(
_xlfn.LET(_xlpm.VD,
CHOOSE(
{1;2;3;4;5;6;7;8;9;10;11;12;13;14;15;16;17;18},
45658,45659,45660,45661,45662,45663,45664,45665,45711,45724,45778,45779,45785,45786,45820,45821,45965,46022),
_xlfn.LET(_xlpm.DD,
MAX(MIN($AX275,EOMONTH(BD$15,0))-MAX($AW275,BD$15),),
_xlfn.IFS(
AND(MONTH($AW275)=MONTH(BD$15),MONTH($AX275)&lt;&gt;MONTH(BD$15)),
NETWORKDAYS.INTL($AW275,$AW275+_xlpm.DD,1,_xlpm.VD),
AND(MONTH($AW275)&lt;&gt;MONTH(BD$15),MONTH($AX275)=MONTH(BD$15)),
NETWORKDAYS.INTL(($AX275)-_xlpm.DD,$AX275,1,_xlpm.VD),
AND(MONTH($AW275)&lt;MONTH(BD$15),MONTH($AX275)&gt;MONTH(BD$15)),
NETWORKDAYS.INTL((EOMONTH(BD$15-1,1))-_xlpm.DD,EOMONTH(BD$15-1,1),1,_xlpm.VD),
AND(MONTH($AW275)=MONTH(BD$15),MONTH($AX275)=MONTH(BD$15)),
NETWORKDAYS.INTL($AW275,$AX275,1,_xlpm.VD)))),0)),
$DH275="месяц",
$DR275*BD275,
$DH275="неделя",
$DR275*BD275/7*(ROUNDUP((DAY(EOMONTH(BD$15,0)))/4,0))),
0)</f>
        <v/>
      </c>
      <c r="DX275" s="125">
        <f t="array" ref="DX275">
IFERROR(_xlfn.IFS(
$DH275="день_1",
$DR275*$BL275/($AX275-$AW275+1)*BE275*(DAY(EOMONTH(BE$15,0))),
$DH275="день_2",
$DR275/30*MAX(MIN($AX275,EOMONTH(BE$15,0))-MAX($AW275,BE$15)+1,),
$DH275="раб.день",
$DR275/30*(IFERROR(
_xlfn.LET(_xlpm.VD,
CHOOSE(
{1;2;3;4;5;6;7;8;9;10;11;12;13;14;15;16;17;18},
45658,45659,45660,45661,45662,45663,45664,45665,45711,45724,45778,45779,45785,45786,45820,45821,45965,46022),
_xlfn.LET(_xlpm.DD,
MAX(MIN($AX275,EOMONTH(BE$15,0))-MAX($AW275,BE$15),),
_xlfn.IFS(
AND(MONTH($AW275)=MONTH(BE$15),MONTH($AX275)&lt;&gt;MONTH(BE$15)),
NETWORKDAYS.INTL($AW275,$AW275+_xlpm.DD,1,_xlpm.VD),
AND(MONTH($AW275)&lt;&gt;MONTH(BE$15),MONTH($AX275)=MONTH(BE$15)),
NETWORKDAYS.INTL(($AX275)-_xlpm.DD,$AX275,1,_xlpm.VD),
AND(MONTH($AW275)&lt;MONTH(BE$15),MONTH($AX275)&gt;MONTH(BE$15)),
NETWORKDAYS.INTL((EOMONTH(BE$15-1,1))-_xlpm.DD,EOMONTH(BE$15-1,1),1,_xlpm.VD),
AND(MONTH($AW275)=MONTH(BE$15),MONTH($AX275)=MONTH(BE$15)),
NETWORKDAYS.INTL($AW275,$AX275,1,_xlpm.VD)))),0)),
$DH275="месяц",
$DR275*BE275,
$DH275="неделя",
$DR275*BE275/7*(ROUNDUP((DAY(EOMONTH(BE$15,0)))/4,0))),
0)</f>
        <v/>
      </c>
      <c r="DY275" s="125">
        <f t="array" ref="DY275">
IFERROR(_xlfn.IFS(
$DH275="день_1",
$DR275*$BL275/($AX275-$AW275+1)*BF275*(DAY(EOMONTH(BF$15,0))),
$DH275="день_2",
$DR275/30*MAX(MIN($AX275,EOMONTH(BF$15,0))-MAX($AW275,BF$15)+1,),
$DH275="раб.день",
$DR275/30*(IFERROR(
_xlfn.LET(_xlpm.VD,
CHOOSE(
{1;2;3;4;5;6;7;8;9;10;11;12;13;14;15;16;17;18},
45658,45659,45660,45661,45662,45663,45664,45665,45711,45724,45778,45779,45785,45786,45820,45821,45965,46022),
_xlfn.LET(_xlpm.DD,
MAX(MIN($AX275,EOMONTH(BF$15,0))-MAX($AW275,BF$15),),
_xlfn.IFS(
AND(MONTH($AW275)=MONTH(BF$15),MONTH($AX275)&lt;&gt;MONTH(BF$15)),
NETWORKDAYS.INTL($AW275,$AW275+_xlpm.DD,1,_xlpm.VD),
AND(MONTH($AW275)&lt;&gt;MONTH(BF$15),MONTH($AX275)=MONTH(BF$15)),
NETWORKDAYS.INTL(($AX275)-_xlpm.DD,$AX275,1,_xlpm.VD),
AND(MONTH($AW275)&lt;MONTH(BF$15),MONTH($AX275)&gt;MONTH(BF$15)),
NETWORKDAYS.INTL((EOMONTH(BF$15-1,1))-_xlpm.DD,EOMONTH(BF$15-1,1),1,_xlpm.VD),
AND(MONTH($AW275)=MONTH(BF$15),MONTH($AX275)=MONTH(BF$15)),
NETWORKDAYS.INTL($AW275,$AX275,1,_xlpm.VD)))),0)),
$DH275="месяц",
$DR275*BF275,
$DH275="неделя",
$DR275*BF275/7*(ROUNDUP((DAY(EOMONTH(BF$15,0)))/4,0))),
0)</f>
        <v/>
      </c>
      <c r="DZ275" s="125">
        <f t="array" ref="DZ275">
IFERROR(_xlfn.IFS(
$DH275="день_1",
$DR275*$BL275/($AX275-$AW275+1)*BG275*(DAY(EOMONTH(BG$15,0))),
$DH275="день_2",
$DR275/30*MAX(MIN($AX275,EOMONTH(BG$15,0))-MAX($AW275,BG$15)+1,),
$DH275="раб.день",
$DR275/30*(IFERROR(
_xlfn.LET(_xlpm.VD,
CHOOSE(
{1;2;3;4;5;6;7;8;9;10;11;12;13;14;15;16;17;18},
45658,45659,45660,45661,45662,45663,45664,45665,45711,45724,45778,45779,45785,45786,45820,45821,45965,46022),
_xlfn.LET(_xlpm.DD,
MAX(MIN($AX275,EOMONTH(BG$15,0))-MAX($AW275,BG$15),),
_xlfn.IFS(
AND(MONTH($AW275)=MONTH(BG$15),MONTH($AX275)&lt;&gt;MONTH(BG$15)),
NETWORKDAYS.INTL($AW275,$AW275+_xlpm.DD,1,_xlpm.VD),
AND(MONTH($AW275)&lt;&gt;MONTH(BG$15),MONTH($AX275)=MONTH(BG$15)),
NETWORKDAYS.INTL(($AX275)-_xlpm.DD,$AX275,1,_xlpm.VD),
AND(MONTH($AW275)&lt;MONTH(BG$15),MONTH($AX275)&gt;MONTH(BG$15)),
NETWORKDAYS.INTL((EOMONTH(BG$15-1,1))-_xlpm.DD,EOMONTH(BG$15-1,1),1,_xlpm.VD),
AND(MONTH($AW275)=MONTH(BG$15),MONTH($AX275)=MONTH(BG$15)),
NETWORKDAYS.INTL($AW275,$AX275,1,_xlpm.VD)))),0)),
$DH275="месяц",
$DR275*BG275,
$DH275="неделя",
$DR275*BG275/7*(ROUNDUP((DAY(EOMONTH(BG$15,0)))/4,0))),
0)</f>
        <v/>
      </c>
      <c r="EA275" s="125">
        <f t="array" ref="EA275">
IFERROR(_xlfn.IFS(
$DH275="день_1",
$DR275*$BL275/($AX275-$AW275+1)*BH275*(DAY(EOMONTH(BH$15,0))),
$DH275="день_2",
$DR275/30*MAX(MIN($AX275,EOMONTH(BH$15,0))-MAX($AW275,BH$15)+1,),
$DH275="раб.день",
$DR275/30*(IFERROR(
_xlfn.LET(_xlpm.VD,
CHOOSE(
{1;2;3;4;5;6;7;8;9;10;11;12;13;14;15;16;17;18},
45658,45659,45660,45661,45662,45663,45664,45665,45711,45724,45778,45779,45785,45786,45820,45821,45965,46022),
_xlfn.LET(_xlpm.DD,
MAX(MIN($AX275,EOMONTH(BH$15,0))-MAX($AW275,BH$15),),
_xlfn.IFS(
AND(MONTH($AW275)=MONTH(BH$15),MONTH($AX275)&lt;&gt;MONTH(BH$15)),
NETWORKDAYS.INTL($AW275,$AW275+_xlpm.DD,1,_xlpm.VD),
AND(MONTH($AW275)&lt;&gt;MONTH(BH$15),MONTH($AX275)=MONTH(BH$15)),
NETWORKDAYS.INTL(($AX275)-_xlpm.DD,$AX275,1,_xlpm.VD),
AND(MONTH($AW275)&lt;MONTH(BH$15),MONTH($AX275)&gt;MONTH(BH$15)),
NETWORKDAYS.INTL((EOMONTH(BH$15-1,1))-_xlpm.DD,EOMONTH(BH$15-1,1),1,_xlpm.VD),
AND(MONTH($AW275)=MONTH(BH$15),MONTH($AX275)=MONTH(BH$15)),
NETWORKDAYS.INTL($AW275,$AX275,1,_xlpm.VD)))),0)),
$DH275="месяц",
$DR275*BH275,
$DH275="неделя",
$DR275*BH275/7*(ROUNDUP((DAY(EOMONTH(BH$15,0)))/4,0))),
0)</f>
        <v/>
      </c>
      <c r="EB275" s="125">
        <f t="array" ref="EB275">
IFERROR(_xlfn.IFS(
$DH275="день_1",
$DR275*$BL275/($AX275-$AW275+1)*BI275*(DAY(EOMONTH(BI$15,0))),
$DH275="день_2",
$DR275/30*MAX(MIN($AX275,EOMONTH(BI$15,0))-MAX($AW275,BI$15)+1,),
$DH275="раб.день",
$DR275/30*(IFERROR(
_xlfn.LET(_xlpm.VD,
CHOOSE(
{1;2;3;4;5;6;7;8;9;10;11;12;13;14;15;16;17;18},
45658,45659,45660,45661,45662,45663,45664,45665,45711,45724,45778,45779,45785,45786,45820,45821,45965,46022),
_xlfn.LET(_xlpm.DD,
MAX(MIN($AX275,EOMONTH(BI$15,0))-MAX($AW275,BI$15),),
_xlfn.IFS(
AND(MONTH($AW275)=MONTH(BI$15),MONTH($AX275)&lt;&gt;MONTH(BI$15)),
NETWORKDAYS.INTL($AW275,$AW275+_xlpm.DD,1,_xlpm.VD),
AND(MONTH($AW275)&lt;&gt;MONTH(BI$15),MONTH($AX275)=MONTH(BI$15)),
NETWORKDAYS.INTL(($AX275)-_xlpm.DD,$AX275,1,_xlpm.VD),
AND(MONTH($AW275)&lt;MONTH(BI$15),MONTH($AX275)&gt;MONTH(BI$15)),
NETWORKDAYS.INTL((EOMONTH(BI$15-1,1))-_xlpm.DD,EOMONTH(BI$15-1,1),1,_xlpm.VD),
AND(MONTH($AW275)=MONTH(BI$15),MONTH($AX275)=MONTH(BI$15)),
NETWORKDAYS.INTL($AW275,$AX275,1,_xlpm.VD)))),0)),
$DH275="месяц",
$DR275*BI275,
$DH275="неделя",
$DR275*BI275/7*(ROUNDUP((DAY(EOMONTH(BI$15,0)))/4,0))),
0)</f>
        <v/>
      </c>
      <c r="EC275" s="125">
        <f t="array" ref="EC275">
IFERROR(_xlfn.IFS(
$DH275="день_1",
$DR275*$BL275/($AX275-$AW275+1)*BJ275*(DAY(EOMONTH(BJ$15,0))),
$DH275="день_2",
$DR275/30*MAX(MIN($AX275,EOMONTH(BJ$15,0))-MAX($AW275,BJ$15)+1,),
$DH275="раб.день",
$DR275/30*(IFERROR(
_xlfn.LET(_xlpm.VD,
CHOOSE(
{1;2;3;4;5;6;7;8;9;10;11;12;13;14;15;16;17;18},
45658,45659,45660,45661,45662,45663,45664,45665,45711,45724,45778,45779,45785,45786,45820,45821,45965,46022),
_xlfn.LET(_xlpm.DD,
MAX(MIN($AX275,EOMONTH(BJ$15,0))-MAX($AW275,BJ$15),),
_xlfn.IFS(
AND(MONTH($AW275)=MONTH(BJ$15),MONTH($AX275)&lt;&gt;MONTH(BJ$15)),
NETWORKDAYS.INTL($AW275,$AW275+_xlpm.DD,1,_xlpm.VD),
AND(MONTH($AW275)&lt;&gt;MONTH(BJ$15),MONTH($AX275)=MONTH(BJ$15)),
NETWORKDAYS.INTL(($AX275)-_xlpm.DD,$AX275,1,_xlpm.VD),
AND(MONTH($AW275)&lt;MONTH(BJ$15),MONTH($AX275)&gt;MONTH(BJ$15)),
NETWORKDAYS.INTL((EOMONTH(BJ$15-1,1))-_xlpm.DD,EOMONTH(BJ$15-1,1),1,_xlpm.VD),
AND(MONTH($AW275)=MONTH(BJ$15),MONTH($AX275)=MONTH(BJ$15)),
NETWORKDAYS.INTL($AW275,$AX275,1,_xlpm.VD)))),0)),
$DH275="месяц",
$DR275*BJ275,
$DH275="неделя",
$DR275*BJ275/7*(ROUNDUP((DAY(EOMONTH(BJ$15,0)))/4,0))),
0)</f>
        <v/>
      </c>
      <c r="ED275" s="125">
        <f t="array" ref="ED275">
IFERROR(_xlfn.IFS(
$DH275="день_1",
$DR275*$BL275/($AX275-$AW275+1)*BK275*(DAY(EOMONTH(BK$15,0))),
$DH275="день_2",
$DR275/30*MAX(MIN($AX275,EOMONTH(BK$15,0))-MAX($AW275,BK$15)+1,),
$DH275="раб.день",
$DR275/30*(IFERROR(
_xlfn.LET(_xlpm.VD,
CHOOSE(
{1;2;3;4;5;6;7;8;9;10;11;12;13;14;15;16;17;18},
45658,45659,45660,45661,45662,45663,45664,45665,45711,45724,45778,45779,45785,45786,45820,45821,45965,46022),
_xlfn.LET(_xlpm.DD,
MAX(MIN($AX275,EOMONTH(BK$15,0))-MAX($AW275,BK$15),),
_xlfn.IFS(
AND(MONTH($AW275)=MONTH(BK$15),MONTH($AX275)&lt;&gt;MONTH(BK$15)),
NETWORKDAYS.INTL($AW275,$AW275+_xlpm.DD,1,_xlpm.VD),
AND(MONTH($AW275)&lt;&gt;MONTH(BK$15),MONTH($AX275)=MONTH(BK$15)),
NETWORKDAYS.INTL(($AX275)-_xlpm.DD,$AX275,1,_xlpm.VD),
AND(MONTH($AW275)&lt;MONTH(BK$15),MONTH($AX275)&gt;MONTH(BK$15)),
NETWORKDAYS.INTL((EOMONTH(BK$15-1,1))-_xlpm.DD,EOMONTH(BK$15-1,1),1,_xlpm.VD),
AND(MONTH($AW275)=MONTH(BK$15),MONTH($AX275)=MONTH(BK$15)),
NETWORKDAYS.INTL($AW275,$AX275,1,_xlpm.VD)))),0)),
$DH275="месяц",
$DR275*BK275,
$DH275="неделя",
$DR275*BK275/7*(ROUNDUP((DAY(EOMONTH(BK$15,0)))/4,0))),
0)</f>
        <v/>
      </c>
      <c r="EE275" s="125">
        <f>SUM($DS275,$DT275,$DU275,$DV275,$DW275,$DX275,$DY275,$DZ275,$EA275,$EB275,$EC275,$ED275)</f>
        <v/>
      </c>
      <c r="EF275" s="125">
        <f>IFERROR(ROUND($EE275*(1+$EP275),2),0)</f>
        <v/>
      </c>
      <c r="EG275" s="128" t="n">
        <v>1</v>
      </c>
      <c r="EH275" s="126" t="n">
        <v>0</v>
      </c>
      <c r="EI275" s="126">
        <f>ROUND(SUM($EH275:$EH275)*SUM($AB275:$AB275)*$EG275,2)</f>
        <v/>
      </c>
      <c r="EJ275" s="126">
        <f>ROUND($EI275*(1+$EP275),2)</f>
        <v/>
      </c>
      <c r="EK275" s="126" t="n">
        <v>0</v>
      </c>
      <c r="EL275" s="126">
        <f>ROUND(SUM($EK275:$EK275)*SUM($AB275:$AB275)*$EG275,2)</f>
        <v/>
      </c>
      <c r="EM275" s="126">
        <f>ROUND($EL275*(1+$EP275),2)</f>
        <v/>
      </c>
      <c r="EN275" s="126">
        <f>SUM($EE275,$EI275,$EL275)</f>
        <v/>
      </c>
      <c r="EO275" s="126">
        <f>SUM($EF275,$EJ275,$EM275)</f>
        <v/>
      </c>
      <c r="EP275" s="59" t="inlineStr">
        <is>
          <t>20%</t>
        </is>
      </c>
      <c r="EQ275" s="59" t="n"/>
      <c r="ER275" s="60">
        <f t="array" ref="ER275">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MATCH(ES275,
{"AMS";"RussOutdoor";"HD Outdoor";"Ingroup";"IQ";"Ledproduction";"LisChannel";"Logic";"Media-PPL";"NovikovTV | НовиковТВ";"SMA";"SOK";"КрокусТВ | CrocusTV | IndoorTV";"Сити";"ТЯК Москва"},
0)),"")</f>
        <v/>
      </c>
      <c r="ES275" s="60" t="n"/>
      <c r="ET275" s="60">
        <f t="array" ref="ET275">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MATCH(ES275,
{"AMS";"RussOutdoor";"HD Outdoor";"Ingroup";"IQ";"Ledproduction";"LisChannel";"Logic";"Media-PPL";"NovikovTV | НовиковТВ";"SMA";"SOK";"КрокусТВ | CrocusTV | IndoorTV";"Сити";"ТЯК Москва"},
0)),"")</f>
        <v/>
      </c>
      <c r="EU275" s="60" t="n"/>
      <c r="EV275" s="60" t="n"/>
      <c r="EX275" s="110">
        <f t="array" ref="EX275">
($AR275/30
+N("ТРАФИК ПЛОЩАДКИ"))*
(IFERROR(
_xlfn.LET(
_xlpm.GPR,
HLOOKUP($L275,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(MATCH($T275,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IF($Q275="цифровой",_xlpm.GPR/$AG275,_xlpm.GPR/60)),
0)
+N("DWELL TIME"))*
(IF($AB275=0,0,IF($AB275=1,0.3,IF($AB275=2,0.5,IF($AB275&gt;2,1))))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_xlfn.IFS($AC275="да",1.2,$AC275="нет",1)*
_xlfn.IFS($AD275="да",1.2,$AD275="нет",1)*
IF(R275="статический",1,1.2)*
$X275*
INDEX(
{1.2;1;1.2;1.2;1;1.2;1.2;1.2;1.2;1.2;1.2;1;1.2;1.2;1.2;1.2;1;1;1.2;1.2;1.2;1;1;1;1;1.2;1.2;1.2;1.2;1;1;1;1;1.2;1.2;1.2;1.2;1.2;1.2;1.2;1.2;1;1;1.2;1;1;1;1;1.5;1;1;1.5;1.5;1.2},
MATCH($Q275,_xlpm.MI,0)))&gt;{0.02;0.04;0.06;0.1;0.2;0.4;0.6;0.8;1;2;4;6})),
{0;1;2;3;4;5;6;7;8;9;10;11;12},
0)))
+N("КОЭФФИЦИЕНТ КОНТАКТА"))))*
(_xlfn.IFS($X275&lt;0.1,$X275/1000,$X275&gt;25,5.2,AND($X275&gt;=0.1,$X275&lt;=25),(($X275*2+0.1)/10)*($X275/10)))*
IFERROR((_xlfn.LET(
_xlpm.MA,
{0;0.8;0.85;0.9;0.95;1},
_xlpm.MAA,
{0;1;2;3;4;5},
INDEX(_xlpm.MA,MATCH(SUMPRODUCT(--((IF(ROUND(_xlpm.MAA,1)&gt;5,5,ROUND($AB275,1)))&gt;{0;1;2;3;4;5})),_xlpm.MAA,0)))
+N("КОЭФФИЦИЕНТ КОЛ-ВО КОНСТРУКЦИЙ")),1)*
$AB275,0))*
(IF($Q275="цифровой",$AG275/15*$AI275,1)
+N("ДЛЯ ЦИФРЫ"))</f>
        <v/>
      </c>
      <c r="EY275" s="110">
        <f>IFERROR(EX275*AY275,0)</f>
        <v/>
      </c>
      <c r="EZ275" s="131">
        <f>IFERROR(DP275/EY275*1000,0)</f>
        <v/>
      </c>
      <c r="FA275" s="112">
        <f>IFERROR(FC275/FB275,0)</f>
        <v/>
      </c>
      <c r="FB275" s="112">
        <f>IFERROR((FC275/(EY275/FF275*#REF!))*0.825,0)</f>
        <v/>
      </c>
      <c r="FC275" s="112">
        <f>IFERROR(((EX275*30/AR275)*100)/30,0)</f>
        <v/>
      </c>
      <c r="FD275" s="112">
        <f>IFERROR(EY275/G275*100%,0)</f>
        <v/>
      </c>
      <c r="FE275" s="112">
        <f>IFERROR(FD275/FC275*100%,0)</f>
        <v/>
      </c>
      <c r="FF275" s="110">
        <f>IFERROR(AR275/30*AY275,0)</f>
        <v/>
      </c>
    </row>
    <row r="276" ht="13" customHeight="1">
      <c r="A276" s="59" t="n"/>
      <c r="B276" s="60" t="n"/>
      <c r="C276" s="60" t="n"/>
      <c r="D276" s="60">
        <f t="array" ref="D276">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MATCH($E276,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76" s="60">
        <f t="array" ref="E276">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MATCH($F276,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76" s="60" t="inlineStr"/>
      <c r="G276" s="60" t="n"/>
      <c r="H276" s="60">
        <f t="array" ref="H276">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MATCH($I276,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76" s="60" t="n"/>
      <c r="J276" s="60" t="n"/>
      <c r="K276" s="60" t="n"/>
      <c r="L276" s="60" t="n"/>
      <c r="M276" s="60" t="n"/>
      <c r="N276" s="60" t="n"/>
      <c r="O276" s="60" t="n"/>
      <c r="P276" s="60">
        <f t="array" ref="P276">
_xlfn.IFS(
ISNUMBER(MATCH($Q276,{"шелфбаннер","разделитель","монетница","чековая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ISNUMBER(MATCH($Q276,{"LED/LCD","видеокулер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ISNUMBER(MATCH($Q276,{"автомобиль","машина","выставочное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ISNUMBER(MATCH($Q276,{"билборд","лифтовая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ISNUMBER(MATCH($Q276,{"навигация","подвесной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ISNUMBER(MATCH($Q276,{"движущаяся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ISNUMBER(MATCH($Q276,{"каталог","журнал"},)),
"Пресса",
$Q276="","")</f>
        <v/>
      </c>
      <c r="Q276" s="60" t="n"/>
      <c r="R276" s="60">
        <f t="array" ref="R276">
IFERROR(
_xlfn.IFS(
OR(ISNUMBER(MATCH($Q276,{"экспозиция","макет","стенд","автостенд","авто стенд","выставочное пространство","выставочные стенды","модульные выставочные стенды","3Д конструкция","3D конструкция"},)),P276="Экспонирование"),
"нестандартный",
ISNUMBER(MATCH($Q276,{"скроллер","призматрон"},)),
"динамический",
$P276="Видео",
"цифровой",
OR($P276="Пресса",$P276="Щит",$P276="POSm",$P276="Подвес",$P276="Брендирование/оклейка"),
"статический"),"")</f>
        <v/>
      </c>
      <c r="S276" s="59" t="n"/>
      <c r="T276" s="60" t="n"/>
      <c r="U276" s="60" t="n"/>
      <c r="V276" s="60">
        <f>
IF(P276="Видео",
"цифровой постер/ролик",
IF(ISNUMBER(MATCH(Q276,{"короб световой","короб световой | лайтбокс","короб световой | кристалайт","лайтбокс","лайт бокс","кристалайт","LB","lightbox"},)),
"бэклит",
IF(P276="Брендирование/оклейка",
"перфарированная пленка/самоклейка",
IF(P276="Экспонирование",
"под запрос",
IF(P276="Подвес",
"баннер/ткань",
"")))))</f>
        <v/>
      </c>
      <c r="W276" s="59" t="n"/>
      <c r="X276" s="59" t="n"/>
      <c r="Y276" s="59" t="n"/>
      <c r="Z276" s="61" t="n"/>
      <c r="AA276" s="61" t="n"/>
      <c r="AB276" s="61">
        <f>IF(BL276&gt;0,Z276,0)</f>
        <v/>
      </c>
      <c r="AC276" s="59" t="n"/>
      <c r="AD276" s="59" t="n"/>
      <c r="AE276" s="59" t="n"/>
      <c r="AF276" s="59" t="n"/>
      <c r="AG276" s="59" t="n"/>
      <c r="AH276" s="59" t="n"/>
      <c r="AI276" s="59" t="n"/>
      <c r="AJ276" s="59" t="n"/>
      <c r="AK276" s="59" t="n"/>
      <c r="AL276" s="62">
        <f>IFERROR(IF(OR(R276="статический",R276="динамический",R276="нестандартный",R276="",R276=""),"-",IF(AND(AH276="-",AI276="-"),"-",AK276*3600/AH276*AI276)),"-")</f>
        <v/>
      </c>
      <c r="AM276" s="62">
        <f>IFERROR(IF(OR(R276="статический",R276="динамический",R276="",R276="", R276="BTL",R276="нестандартный"),"-",AG276*AI276*AL276/60),"-")</f>
        <v/>
      </c>
      <c r="AN276" s="63">
        <f>IFERROR(IF(AH276="","-",AG276*AI276/AH276),"-")</f>
        <v/>
      </c>
      <c r="AO276" s="59">
        <f>IFERROR(IF(OR($R276="статический",$R276="динамический",$R276="",$R276="",$R276="BTL",$R276="нестандартный"),"-",$AL276*$AY276),"-")</f>
        <v/>
      </c>
      <c r="AP276" s="62">
        <f>IFERROR(IF(OR($R276="статический",$R276="динамический",$R276="",$R276="",$R276="BTL",$R276="нестандартный"),"-",$AM276*AY276),"-")</f>
        <v/>
      </c>
      <c r="AQ276" s="64" t="n"/>
      <c r="AR276" s="61" t="n"/>
      <c r="AS276" s="61" t="n"/>
      <c r="AT276" s="61" t="n"/>
      <c r="AU276" s="65" t="n"/>
      <c r="AV276" s="124">
        <f>IFERROR(DR276/AT276*1000,"n/a")</f>
        <v/>
      </c>
      <c r="AW276" s="67" t="n"/>
      <c r="AX276" s="67" t="n"/>
      <c r="AY276" s="43">
        <f>IFERROR(IF(OR($AW276="",$AX276=""),"",_xlfn.DAYS($AX276+1,$AW276)),"")</f>
        <v/>
      </c>
      <c r="AZ276" s="68">
        <f t="array" ref="AZ276">
_xlfn.LET(_xlpm.COEFF,
IF($AW276+$AX276=0,0,IF(MAX(MIN($AX276,EOMONTH(AZ$15,0))-MAX($AW276,AZ$15)+1,)&gt;0,1,0)),
_xlfn.IFS(
$ES276="LisChannel",
_xlpm.COEFF*
INDEX({1;1;1.2;1.2;1;1;1;1;1.2;1.2;1.2;1.2},
MATCH(MONTH(AZ$15),
{1,2,3,4,5,6,7,8,9,10,11,12})),
CONCATENATE($ES276," ",$L276)="RussOutdoor метро",
_xlpm.COEFF*
INDEX({0.8;0.9;1.1;1.1;1;1;1;1;1.1;1.1;1.1;1.1},
MATCH(MONTH(AZ$15),
{1,2,3,4,5,6,7,8,9,10,11,12})),
$ES276&lt;&gt;"LisChannel",
_xlpm.COEFF,
$ES276&lt;&gt;"RussOutdoor",
_xlpm.COEFF))</f>
        <v/>
      </c>
      <c r="BA276" s="68">
        <f t="array" ref="BA276">
_xlfn.LET(_xlpm.COEFF,
IF($AW276+$AX276=0,0,IF(MAX(MIN($AX276,EOMONTH(BA$15,0))-MAX($AW276,BA$15)+1,)&gt;0,1,0)),
_xlfn.IFS(
$ES276="LisChannel",
_xlpm.COEFF*
INDEX({1;1;1.2;1.2;1;1;1;1;1.2;1.2;1.2;1.2},
MATCH(MONTH(BA$15),
{1,2,3,4,5,6,7,8,9,10,11,12})),
CONCATENATE($ES276," ",$L276)="RussOutdoor метро",
_xlpm.COEFF*
INDEX({0.8;0.9;1.1;1.1;1;1;1;1;1.1;1.1;1.1;1.1},
MATCH(MONTH(BA$15),
{1,2,3,4,5,6,7,8,9,10,11,12})),
$ES276&lt;&gt;"LisChannel",
_xlpm.COEFF,
$ES276&lt;&gt;"RussOutdoor",
_xlpm.COEFF))</f>
        <v/>
      </c>
      <c r="BB276" s="68">
        <f t="array" ref="BB276">
_xlfn.LET(_xlpm.COEFF,
IF($AW276+$AX276=0,0,IF(MAX(MIN($AX276,EOMONTH(BB$15,0))-MAX($AW276,BB$15)+1,)&gt;0,1,0)),
_xlfn.IFS(
$ES276="LisChannel",
_xlpm.COEFF*
INDEX({1;1;1.2;1.2;1;1;1;1;1.2;1.2;1.2;1.2},
MATCH(MONTH(BB$15),
{1,2,3,4,5,6,7,8,9,10,11,12})),
CONCATENATE($ES276," ",$L276)="RussOutdoor метро",
_xlpm.COEFF*
INDEX({0.8;0.9;1.1;1.1;1;1;1;1;1.1;1.1;1.1;1.1},
MATCH(MONTH(BB$15),
{1,2,3,4,5,6,7,8,9,10,11,12})),
$ES276&lt;&gt;"LisChannel",
_xlpm.COEFF,
$ES276&lt;&gt;"RussOutdoor",
_xlpm.COEFF))</f>
        <v/>
      </c>
      <c r="BC276" s="68">
        <f t="array" ref="BC276">
_xlfn.LET(_xlpm.COEFF,
IF($AW276+$AX276=0,0,IF(MAX(MIN($AX276,EOMONTH(BC$15,0))-MAX($AW276,BC$15)+1,)&gt;0,1,0)),
_xlfn.IFS(
$ES276="LisChannel",
_xlpm.COEFF*
INDEX({1;1;1.2;1.2;1;1;1;1;1.2;1.2;1.2;1.2},
MATCH(MONTH(BC$15),
{1,2,3,4,5,6,7,8,9,10,11,12})),
CONCATENATE($ES276," ",$L276)="RussOutdoor метро",
_xlpm.COEFF*
INDEX({0.8;0.9;1.1;1.1;1;1;1;1;1.1;1.1;1.1;1.1},
MATCH(MONTH(BC$15),
{1,2,3,4,5,6,7,8,9,10,11,12})),
$ES276&lt;&gt;"LisChannel",
_xlpm.COEFF,
$ES276&lt;&gt;"RussOutdoor",
_xlpm.COEFF))</f>
        <v/>
      </c>
      <c r="BD276" s="68">
        <f t="array" ref="BD276">
_xlfn.LET(_xlpm.COEFF,
IF($AW276+$AX276=0,0,IF(MAX(MIN($AX276,EOMONTH(BD$15,0))-MAX($AW276,BD$15)+1,)&gt;0,1,0)),
_xlfn.IFS(
$ES276="LisChannel",
_xlpm.COEFF*
INDEX({1;1;1.2;1.2;1;1;1;1;1.2;1.2;1.2;1.2},
MATCH(MONTH(BD$15),
{1,2,3,4,5,6,7,8,9,10,11,12})),
CONCATENATE($ES276," ",$L276)="RussOutdoor метро",
_xlpm.COEFF*
INDEX({0.8;0.9;1.1;1.1;1;1;1;1;1.1;1.1;1.1;1.1},
MATCH(MONTH(BD$15),
{1,2,3,4,5,6,7,8,9,10,11,12})),
$ES276&lt;&gt;"LisChannel",
_xlpm.COEFF,
$ES276&lt;&gt;"RussOutdoor",
_xlpm.COEFF))</f>
        <v/>
      </c>
      <c r="BE276" s="68">
        <f t="array" ref="BE276">
_xlfn.LET(_xlpm.COEFF,
IF($AW276+$AX276=0,0,IF(MAX(MIN($AX276,EOMONTH(BE$15,0))-MAX($AW276,BE$15)+1,)&gt;0,1,0)),
_xlfn.IFS(
$ES276="LisChannel",
_xlpm.COEFF*
INDEX({1;1;1.2;1.2;1;1;1;1;1.2;1.2;1.2;1.2},
MATCH(MONTH(BE$15),
{1,2,3,4,5,6,7,8,9,10,11,12})),
CONCATENATE($ES276," ",$L276)="RussOutdoor метро",
_xlpm.COEFF*
INDEX({0.8;0.9;1.1;1.1;1;1;1;1;1.1;1.1;1.1;1.1},
MATCH(MONTH(BE$15),
{1,2,3,4,5,6,7,8,9,10,11,12})),
$ES276&lt;&gt;"LisChannel",
_xlpm.COEFF,
$ES276&lt;&gt;"RussOutdoor",
_xlpm.COEFF))</f>
        <v/>
      </c>
      <c r="BF276" s="68">
        <f t="array" ref="BF276">
_xlfn.LET(_xlpm.COEFF,
IF($AW276+$AX276=0,0,IF(MAX(MIN($AX276,EOMONTH(BF$15,0))-MAX($AW276,BF$15)+1,)&gt;0,1,0)),
_xlfn.IFS(
$ES276="LisChannel",
_xlpm.COEFF*
INDEX({1;1;1.2;1.2;1;1;1;1;1.2;1.2;1.2;1.2},
MATCH(MONTH(BF$15),
{1,2,3,4,5,6,7,8,9,10,11,12})),
CONCATENATE($ES276," ",$L276)="RussOutdoor метро",
_xlpm.COEFF*
INDEX({0.8;0.9;1.1;1.1;1;1;1;1;1.1;1.1;1.1;1.1},
MATCH(MONTH(BF$15),
{1,2,3,4,5,6,7,8,9,10,11,12})),
$ES276&lt;&gt;"LisChannel",
_xlpm.COEFF,
$ES276&lt;&gt;"RussOutdoor",
_xlpm.COEFF))</f>
        <v/>
      </c>
      <c r="BG276" s="68">
        <f t="array" ref="BG276">
_xlfn.LET(_xlpm.COEFF,
IF($AW276+$AX276=0,0,IF(MAX(MIN($AX276,EOMONTH(BG$15,0))-MAX($AW276,BG$15)+1,)&gt;0,1,0)),
_xlfn.IFS(
$ES276="LisChannel",
_xlpm.COEFF*
INDEX({1;1;1.2;1.2;1;1;1;1;1.2;1.2;1.2;1.2},
MATCH(MONTH(BG$15),
{1,2,3,4,5,6,7,8,9,10,11,12})),
CONCATENATE($ES276," ",$L276)="RussOutdoor метро",
_xlpm.COEFF*
INDEX({0.8;0.9;1.1;1.1;1;1;1;1;1.1;1.1;1.1;1.1},
MATCH(MONTH(BG$15),
{1,2,3,4,5,6,7,8,9,10,11,12})),
$ES276&lt;&gt;"LisChannel",
_xlpm.COEFF,
$ES276&lt;&gt;"RussOutdoor",
_xlpm.COEFF))</f>
        <v/>
      </c>
      <c r="BH276" s="68">
        <f t="array" ref="BH276">
_xlfn.LET(_xlpm.COEFF,
IF($AW276+$AX276=0,0,IF(MAX(MIN($AX276,EOMONTH(BH$15,0))-MAX($AW276,BH$15)+1,)&gt;0,1,0)),
_xlfn.IFS(
$ES276="LisChannel",
_xlpm.COEFF*
INDEX({1;1;1.2;1.2;1;1;1;1;1.2;1.2;1.2;1.2},
MATCH(MONTH(BH$15),
{1,2,3,4,5,6,7,8,9,10,11,12})),
CONCATENATE($ES276," ",$L276)="RussOutdoor метро",
_xlpm.COEFF*
INDEX({0.8;0.9;1.1;1.1;1;1;1;1;1.1;1.1;1.1;1.1},
MATCH(MONTH(BH$15),
{1,2,3,4,5,6,7,8,9,10,11,12})),
$ES276&lt;&gt;"LisChannel",
_xlpm.COEFF,
$ES276&lt;&gt;"RussOutdoor",
_xlpm.COEFF))</f>
        <v/>
      </c>
      <c r="BI276" s="68">
        <f t="array" ref="BI276">
_xlfn.LET(_xlpm.COEFF,
IF($AW276+$AX276=0,0,IF(MAX(MIN($AX276,EOMONTH(BI$15,0))-MAX($AW276,BI$15)+1,)&gt;0,1,0)),
_xlfn.IFS(
$ES276="LisChannel",
_xlpm.COEFF*
INDEX({1;1;1.2;1.2;1;1;1;1;1.2;1.2;1.2;1.2},
MATCH(MONTH(BI$15),
{1,2,3,4,5,6,7,8,9,10,11,12})),
CONCATENATE($ES276," ",$L276)="RussOutdoor метро",
_xlpm.COEFF*
INDEX({0.8;0.9;1.1;1.1;1;1;1;1;1.1;1.1;1.1;1.1},
MATCH(MONTH(BI$15),
{1,2,3,4,5,6,7,8,9,10,11,12})),
$ES276&lt;&gt;"LisChannel",
_xlpm.COEFF,
$ES276&lt;&gt;"RussOutdoor",
_xlpm.COEFF))</f>
        <v/>
      </c>
      <c r="BJ276" s="68">
        <f t="array" ref="BJ276">
_xlfn.LET(_xlpm.COEFF,
IF($AW276+$AX276=0,0,IF(MAX(MIN($AX276,EOMONTH(BJ$15,0))-MAX($AW276,BJ$15)+1,)&gt;0,1,0)),
_xlfn.IFS(
$ES276="LisChannel",
_xlpm.COEFF*
INDEX({1;1;1.2;1.2;1;1;1;1;1.2;1.2;1.2;1.2},
MATCH(MONTH(BJ$15),
{1,2,3,4,5,6,7,8,9,10,11,12})),
CONCATENATE($ES276," ",$L276)="RussOutdoor метро",
_xlpm.COEFF*
INDEX({0.8;0.9;1.1;1.1;1;1;1;1;1.1;1.1;1.1;1.1},
MATCH(MONTH(BJ$15),
{1,2,3,4,5,6,7,8,9,10,11,12})),
$ES276&lt;&gt;"LisChannel",
_xlpm.COEFF,
$ES276&lt;&gt;"RussOutdoor",
_xlpm.COEFF))</f>
        <v/>
      </c>
      <c r="BK276" s="68">
        <f t="array" ref="BK276">
_xlfn.LET(_xlpm.COEFF,
IF($AW276+$AX276=0,0,IF(MAX(MIN($AX276,EOMONTH(BK$15,0))-MAX($AW276,BK$15)+1,)&gt;0,1,0)),
_xlfn.IFS(
$ES276="LisChannel",
_xlpm.COEFF*
INDEX({1;1;1.2;1.2;1;1;1;1;1.2;1.2;1.2;1.2},
MATCH(MONTH(BK$15),
{1,2,3,4,5,6,7,8,9,10,11,12})),
CONCATENATE($ES276," ",$L276)="RussOutdoor метро",
_xlpm.COEFF*
INDEX({0.8;0.9;1.1;1.1;1;1;1;1;1.1;1.1;1.1;1.1},
MATCH(MONTH(BK$15),
{1,2,3,4,5,6,7,8,9,10,11,12})),
$ES276&lt;&gt;"LisChannel",
_xlpm.COEFF,
$ES276&lt;&gt;"RussOutdoor",
_xlpm.COEFF))</f>
        <v/>
      </c>
      <c r="BL276" s="62">
        <f>COUNTIFS($AZ276:$BK276,"&gt;0")</f>
        <v/>
      </c>
      <c r="BM276" s="65" t="n"/>
      <c r="BN276" s="125">
        <f>$DJ276</f>
        <v/>
      </c>
      <c r="BO276" s="63">
        <f>$DQ276</f>
        <v/>
      </c>
      <c r="BP276" s="125">
        <f>
IFERROR(
IF($BL276=0,0,
$BN276*(1-$BO276)),
0)</f>
        <v/>
      </c>
      <c r="BQ276" s="125">
        <f t="array" ref="BQ276">
IFERROR(
_xlfn.IFS(
$DH276="день_1",
$BP276*$BL276/($AX276-$AW276+1)*AZ276*(DAY(EOMONTH(AZ$15,0))),
$DH276="день_2",
$BP276/30*MAX(MIN($AX276,EOMONTH(AZ$15,0))-MAX($AW276,AZ$15)+1,),
$DH276="раб.день",
$BP276/30*(IFERROR(
_xlfn.LET(_xlpm.VD,
CHOOSE(
{1;2;3;4;5;6;7;8;9;10;11;12;13;14;15;16;17;18},
45658,45659,45660,45661,45662,45663,45664,45665,45711,45724,45778,45779,45785,45786,45820,45821,45965,46022),
_xlfn.LET(_xlpm.DD,
MAX(MIN($AX276,EOMONTH(AZ$15,0))-MAX($AW276,AZ$15),),
_xlfn.IFS(
AND(MONTH($AW276)=MONTH(AZ$15),MONTH($AX276)&lt;&gt;MONTH(AZ$15)),
NETWORKDAYS.INTL($AW276,$AW276+_xlpm.DD,1,_xlpm.VD),
AND(MONTH($AW276)&lt;&gt;MONTH(AZ$15),MONTH($AX276)=MONTH(AZ$15)),
NETWORKDAYS.INTL(($AX276)-_xlpm.DD,$AX276,1,_xlpm.VD),
AND(MONTH($AW276)&lt;MONTH(AZ$15),MONTH($AX276)&gt;MONTH(AZ$15)),
NETWORKDAYS.INTL((EOMONTH(AZ$15-1,1))-_xlpm.DD,EOMONTH(AZ$15-1,1),1,_xlpm.VD),
AND(MONTH($AW276)=MONTH(AZ$15),MONTH($AX276)=MONTH(AZ$15)),
NETWORKDAYS.INTL($AW276,$AX276,1,_xlpm.VD)))),0)),
$DH276="месяц",
$BP276*AZ276,
$DH276="неделя",
$BP276*AZ276/7*(ROUNDUP((DAY(EOMONTH(AZ$15,0)))/4,0))),
0)</f>
        <v/>
      </c>
      <c r="BR276" s="125">
        <f t="array" ref="BR276">
IFERROR(
_xlfn.IFS(
$DH276="день_1",
$BP276*$BL276/($AX276-$AW276+1)*BA276*(DAY(EOMONTH(BA$15,0))),
$DH276="день_2",
$BP276/30*MAX(MIN($AX276,EOMONTH(BA$15,0))-MAX($AW276,BA$15)+1,),
$DH276="раб.день",
$BP276/30*(IFERROR(
_xlfn.LET(_xlpm.VD,
CHOOSE(
{1;2;3;4;5;6;7;8;9;10;11;12;13;14;15;16;17;18},
45658,45659,45660,45661,45662,45663,45664,45665,45711,45724,45778,45779,45785,45786,45820,45821,45965,46022),
_xlfn.LET(_xlpm.DD,
MAX(MIN($AX276,EOMONTH(BA$15,0))-MAX($AW276,BA$15),),
_xlfn.IFS(
AND(MONTH($AW276)=MONTH(BA$15),MONTH($AX276)&lt;&gt;MONTH(BA$15)),
NETWORKDAYS.INTL($AW276,$AW276+_xlpm.DD,1,_xlpm.VD),
AND(MONTH($AW276)&lt;&gt;MONTH(BA$15),MONTH($AX276)=MONTH(BA$15)),
NETWORKDAYS.INTL(($AX276)-_xlpm.DD,$AX276,1,_xlpm.VD),
AND(MONTH($AW276)&lt;MONTH(BA$15),MONTH($AX276)&gt;MONTH(BA$15)),
NETWORKDAYS.INTL((EOMONTH(BA$15-1,1))-_xlpm.DD,EOMONTH(BA$15-1,1),1,_xlpm.VD),
AND(MONTH($AW276)=MONTH(BA$15),MONTH($AX276)=MONTH(BA$15)),
NETWORKDAYS.INTL($AW276,$AX276,1,_xlpm.VD)))),0)),
$DH276="месяц",
$BP276*BA276,
$DH276="неделя",
$BP276*BA276/7*(ROUNDUP((DAY(EOMONTH(BA$15,0)))/4,0))),
0)</f>
        <v/>
      </c>
      <c r="BS276" s="125">
        <f t="array" ref="BS276">
IFERROR(
_xlfn.IFS(
$DH276="день_1",
$BP276*$BL276/($AX276-$AW276+1)*BB276*(DAY(EOMONTH(BB$15,0))),
$DH276="день_2",
$BP276/30*MAX(MIN($AX276,EOMONTH(BB$15,0))-MAX($AW276,BB$15)+1,),
$DH276="раб.день",
$BP276/30*(IFERROR(
_xlfn.LET(_xlpm.VD,
CHOOSE(
{1;2;3;4;5;6;7;8;9;10;11;12;13;14;15;16;17;18},
45658,45659,45660,45661,45662,45663,45664,45665,45711,45724,45778,45779,45785,45786,45820,45821,45965,46022),
_xlfn.LET(_xlpm.DD,
MAX(MIN($AX276,EOMONTH(BB$15,0))-MAX($AW276,BB$15),),
_xlfn.IFS(
AND(MONTH($AW276)=MONTH(BB$15),MONTH($AX276)&lt;&gt;MONTH(BB$15)),
NETWORKDAYS.INTL($AW276,$AW276+_xlpm.DD,1,_xlpm.VD),
AND(MONTH($AW276)&lt;&gt;MONTH(BB$15),MONTH($AX276)=MONTH(BB$15)),
NETWORKDAYS.INTL(($AX276)-_xlpm.DD,$AX276,1,_xlpm.VD),
AND(MONTH($AW276)&lt;MONTH(BB$15),MONTH($AX276)&gt;MONTH(BB$15)),
NETWORKDAYS.INTL((EOMONTH(BB$15-1,1))-_xlpm.DD,EOMONTH(BB$15-1,1),1,_xlpm.VD),
AND(MONTH($AW276)=MONTH(BB$15),MONTH($AX276)=MONTH(BB$15)),
NETWORKDAYS.INTL($AW276,$AX276,1,_xlpm.VD)))),0)),
$DH276="месяц",
$BP276*BB276,
$DH276="неделя",
$BP276*BB276/7*(ROUNDUP((DAY(EOMONTH(BB$15,0)))/4,0))),
0)</f>
        <v/>
      </c>
      <c r="BT276" s="125">
        <f t="array" ref="BT276">
IFERROR(
_xlfn.IFS(
$DH276="день_1",
$BP276*$BL276/($AX276-$AW276+1)*BC276*(DAY(EOMONTH(BC$15,0))),
$DH276="день_2",
$BP276/30*MAX(MIN($AX276,EOMONTH(BC$15,0))-MAX($AW276,BC$15)+1,),
$DH276="раб.день",
$BP276/30*(IFERROR(
_xlfn.LET(_xlpm.VD,
CHOOSE(
{1;2;3;4;5;6;7;8;9;10;11;12;13;14;15;16;17;18},
45658,45659,45660,45661,45662,45663,45664,45665,45711,45724,45778,45779,45785,45786,45820,45821,45965,46022),
_xlfn.LET(_xlpm.DD,
MAX(MIN($AX276,EOMONTH(BC$15,0))-MAX($AW276,BC$15),),
_xlfn.IFS(
AND(MONTH($AW276)=MONTH(BC$15),MONTH($AX276)&lt;&gt;MONTH(BC$15)),
NETWORKDAYS.INTL($AW276,$AW276+_xlpm.DD,1,_xlpm.VD),
AND(MONTH($AW276)&lt;&gt;MONTH(BC$15),MONTH($AX276)=MONTH(BC$15)),
NETWORKDAYS.INTL(($AX276)-_xlpm.DD,$AX276,1,_xlpm.VD),
AND(MONTH($AW276)&lt;MONTH(BC$15),MONTH($AX276)&gt;MONTH(BC$15)),
NETWORKDAYS.INTL((EOMONTH(BC$15-1,1))-_xlpm.DD,EOMONTH(BC$15-1,1),1,_xlpm.VD),
AND(MONTH($AW276)=MONTH(BC$15),MONTH($AX276)=MONTH(BC$15)),
NETWORKDAYS.INTL($AW276,$AX276,1,_xlpm.VD)))),0)),
$DH276="месяц",
$BP276*BC276,
$DH276="неделя",
$BP276*BC276/7*(ROUNDUP((DAY(EOMONTH(BC$15,0)))/4,0))),
0)</f>
        <v/>
      </c>
      <c r="BU276" s="125">
        <f t="array" ref="BU276">
IFERROR(
_xlfn.IFS(
$DH276="день_1",
$BP276*$BL276/($AX276-$AW276+1)*BD276*(DAY(EOMONTH(BD$15,0))),
$DH276="день_2",
$BP276/30*MAX(MIN($AX276,EOMONTH(BD$15,0))-MAX($AW276,BD$15)+1,),
$DH276="раб.день",
$BP276/30*(IFERROR(
_xlfn.LET(_xlpm.VD,
CHOOSE(
{1;2;3;4;5;6;7;8;9;10;11;12;13;14;15;16;17;18},
45658,45659,45660,45661,45662,45663,45664,45665,45711,45724,45778,45779,45785,45786,45820,45821,45965,46022),
_xlfn.LET(_xlpm.DD,
MAX(MIN($AX276,EOMONTH(BD$15,0))-MAX($AW276,BD$15),),
_xlfn.IFS(
AND(MONTH($AW276)=MONTH(BD$15),MONTH($AX276)&lt;&gt;MONTH(BD$15)),
NETWORKDAYS.INTL($AW276,$AW276+_xlpm.DD,1,_xlpm.VD),
AND(MONTH($AW276)&lt;&gt;MONTH(BD$15),MONTH($AX276)=MONTH(BD$15)),
NETWORKDAYS.INTL(($AX276)-_xlpm.DD,$AX276,1,_xlpm.VD),
AND(MONTH($AW276)&lt;MONTH(BD$15),MONTH($AX276)&gt;MONTH(BD$15)),
NETWORKDAYS.INTL((EOMONTH(BD$15-1,1))-_xlpm.DD,EOMONTH(BD$15-1,1),1,_xlpm.VD),
AND(MONTH($AW276)=MONTH(BD$15),MONTH($AX276)=MONTH(BD$15)),
NETWORKDAYS.INTL($AW276,$AX276,1,_xlpm.VD)))),0)),
$DH276="месяц",
$BP276*BD276,
$DH276="неделя",
$BP276*BD276/7*(ROUNDUP((DAY(EOMONTH(BD$15,0)))/4,0))),
0)</f>
        <v/>
      </c>
      <c r="BV276" s="125">
        <f t="array" ref="BV276">
IFERROR(
_xlfn.IFS(
$DH276="день_1",
$BP276*$BL276/($AX276-$AW276+1)*BE276*(DAY(EOMONTH(BE$15,0))),
$DH276="день_2",
$BP276/30*MAX(MIN($AX276,EOMONTH(BE$15,0))-MAX($AW276,BE$15)+1,),
$DH276="раб.день",
$BP276/30*(IFERROR(
_xlfn.LET(_xlpm.VD,
CHOOSE(
{1;2;3;4;5;6;7;8;9;10;11;12;13;14;15;16;17;18},
45658,45659,45660,45661,45662,45663,45664,45665,45711,45724,45778,45779,45785,45786,45820,45821,45965,46022),
_xlfn.LET(_xlpm.DD,
MAX(MIN($AX276,EOMONTH(BE$15,0))-MAX($AW276,BE$15),),
_xlfn.IFS(
AND(MONTH($AW276)=MONTH(BE$15),MONTH($AX276)&lt;&gt;MONTH(BE$15)),
NETWORKDAYS.INTL($AW276,$AW276+_xlpm.DD,1,_xlpm.VD),
AND(MONTH($AW276)&lt;&gt;MONTH(BE$15),MONTH($AX276)=MONTH(BE$15)),
NETWORKDAYS.INTL(($AX276)-_xlpm.DD,$AX276,1,_xlpm.VD),
AND(MONTH($AW276)&lt;MONTH(BE$15),MONTH($AX276)&gt;MONTH(BE$15)),
NETWORKDAYS.INTL((EOMONTH(BE$15-1,1))-_xlpm.DD,EOMONTH(BE$15-1,1),1,_xlpm.VD),
AND(MONTH($AW276)=MONTH(BE$15),MONTH($AX276)=MONTH(BE$15)),
NETWORKDAYS.INTL($AW276,$AX276,1,_xlpm.VD)))),0)),
$DH276="месяц",
$BP276*BE276,
$DH276="неделя",
$BP276*BE276/7*(ROUNDUP((DAY(EOMONTH(BE$15,0)))/4,0))),
0)</f>
        <v/>
      </c>
      <c r="BW276" s="125">
        <f t="array" ref="BW276">
IFERROR(
_xlfn.IFS(
$DH276="день_1",
$BP276*$BL276/($AX276-$AW276+1)*BF276*(DAY(EOMONTH(BF$15,0))),
$DH276="день_2",
$BP276/30*MAX(MIN($AX276,EOMONTH(BF$15,0))-MAX($AW276,BF$15)+1,),
$DH276="раб.день",
$BP276/30*(IFERROR(
_xlfn.LET(_xlpm.VD,
CHOOSE(
{1;2;3;4;5;6;7;8;9;10;11;12;13;14;15;16;17;18},
45658,45659,45660,45661,45662,45663,45664,45665,45711,45724,45778,45779,45785,45786,45820,45821,45965,46022),
_xlfn.LET(_xlpm.DD,
MAX(MIN($AX276,EOMONTH(BF$15,0))-MAX($AW276,BF$15),),
_xlfn.IFS(
AND(MONTH($AW276)=MONTH(BF$15),MONTH($AX276)&lt;&gt;MONTH(BF$15)),
NETWORKDAYS.INTL($AW276,$AW276+_xlpm.DD,1,_xlpm.VD),
AND(MONTH($AW276)&lt;&gt;MONTH(BF$15),MONTH($AX276)=MONTH(BF$15)),
NETWORKDAYS.INTL(($AX276)-_xlpm.DD,$AX276,1,_xlpm.VD),
AND(MONTH($AW276)&lt;MONTH(BF$15),MONTH($AX276)&gt;MONTH(BF$15)),
NETWORKDAYS.INTL((EOMONTH(BF$15-1,1))-_xlpm.DD,EOMONTH(BF$15-1,1),1,_xlpm.VD),
AND(MONTH($AW276)=MONTH(BF$15),MONTH($AX276)=MONTH(BF$15)),
NETWORKDAYS.INTL($AW276,$AX276,1,_xlpm.VD)))),0)),
$DH276="месяц",
$BP276*BF276,
$DH276="неделя",
$BP276*BF276/7*(ROUNDUP((DAY(EOMONTH(BF$15,0)))/4,0))),
0)</f>
        <v/>
      </c>
      <c r="BX276" s="125">
        <f t="array" ref="BX276">
IFERROR(
_xlfn.IFS(
$DH276="день_1",
$BP276*$BL276/($AX276-$AW276+1)*BG276*(DAY(EOMONTH(BG$15,0))),
$DH276="день_2",
$BP276/30*MAX(MIN($AX276,EOMONTH(BG$15,0))-MAX($AW276,BG$15)+1,),
$DH276="раб.день",
$BP276/30*(IFERROR(
_xlfn.LET(_xlpm.VD,
CHOOSE(
{1;2;3;4;5;6;7;8;9;10;11;12;13;14;15;16;17;18},
45658,45659,45660,45661,45662,45663,45664,45665,45711,45724,45778,45779,45785,45786,45820,45821,45965,46022),
_xlfn.LET(_xlpm.DD,
MAX(MIN($AX276,EOMONTH(BG$15,0))-MAX($AW276,BG$15),),
_xlfn.IFS(
AND(MONTH($AW276)=MONTH(BG$15),MONTH($AX276)&lt;&gt;MONTH(BG$15)),
NETWORKDAYS.INTL($AW276,$AW276+_xlpm.DD,1,_xlpm.VD),
AND(MONTH($AW276)&lt;&gt;MONTH(BG$15),MONTH($AX276)=MONTH(BG$15)),
NETWORKDAYS.INTL(($AX276)-_xlpm.DD,$AX276,1,_xlpm.VD),
AND(MONTH($AW276)&lt;MONTH(BG$15),MONTH($AX276)&gt;MONTH(BG$15)),
NETWORKDAYS.INTL((EOMONTH(BG$15-1,1))-_xlpm.DD,EOMONTH(BG$15-1,1),1,_xlpm.VD),
AND(MONTH($AW276)=MONTH(BG$15),MONTH($AX276)=MONTH(BG$15)),
NETWORKDAYS.INTL($AW276,$AX276,1,_xlpm.VD)))),0)),
$DH276="месяц",
$BP276*BG276,
$DH276="неделя",
$BP276*BG276/7*(ROUNDUP((DAY(EOMONTH(BG$15,0)))/4,0))),
0)</f>
        <v/>
      </c>
      <c r="BY276" s="125">
        <f t="array" ref="BY276">
IFERROR(
_xlfn.IFS(
$DH276="день_1",
$BP276*$BL276/($AX276-$AW276+1)*BH276*(DAY(EOMONTH(BH$15,0))),
$DH276="день_2",
$BP276/30*MAX(MIN($AX276,EOMONTH(BH$15,0))-MAX($AW276,BH$15)+1,),
$DH276="раб.день",
$BP276/30*(IFERROR(
_xlfn.LET(_xlpm.VD,
CHOOSE(
{1;2;3;4;5;6;7;8;9;10;11;12;13;14;15;16;17;18},
45658,45659,45660,45661,45662,45663,45664,45665,45711,45724,45778,45779,45785,45786,45820,45821,45965,46022),
_xlfn.LET(_xlpm.DD,
MAX(MIN($AX276,EOMONTH(BH$15,0))-MAX($AW276,BH$15),),
_xlfn.IFS(
AND(MONTH($AW276)=MONTH(BH$15),MONTH($AX276)&lt;&gt;MONTH(BH$15)),
NETWORKDAYS.INTL($AW276,$AW276+_xlpm.DD,1,_xlpm.VD),
AND(MONTH($AW276)&lt;&gt;MONTH(BH$15),MONTH($AX276)=MONTH(BH$15)),
NETWORKDAYS.INTL(($AX276)-_xlpm.DD,$AX276,1,_xlpm.VD),
AND(MONTH($AW276)&lt;MONTH(BH$15),MONTH($AX276)&gt;MONTH(BH$15)),
NETWORKDAYS.INTL((EOMONTH(BH$15-1,1))-_xlpm.DD,EOMONTH(BH$15-1,1),1,_xlpm.VD),
AND(MONTH($AW276)=MONTH(BH$15),MONTH($AX276)=MONTH(BH$15)),
NETWORKDAYS.INTL($AW276,$AX276,1,_xlpm.VD)))),0)),
$DH276="месяц",
$BP276*BH276,
$DH276="неделя",
$BP276*BH276/7*(ROUNDUP((DAY(EOMONTH(BH$15,0)))/4,0))),
0)</f>
        <v/>
      </c>
      <c r="BZ276" s="125">
        <f t="array" ref="BZ276">
IFERROR(
_xlfn.IFS(
$DH276="день_1",
$BP276*$BL276/($AX276-$AW276+1)*BI276*(DAY(EOMONTH(BI$15,0))),
$DH276="день_2",
$BP276/30*MAX(MIN($AX276,EOMONTH(BI$15,0))-MAX($AW276,BI$15)+1,),
$DH276="раб.день",
$BP276/30*(IFERROR(
_xlfn.LET(_xlpm.VD,
CHOOSE(
{1;2;3;4;5;6;7;8;9;10;11;12;13;14;15;16;17;18},
45658,45659,45660,45661,45662,45663,45664,45665,45711,45724,45778,45779,45785,45786,45820,45821,45965,46022),
_xlfn.LET(_xlpm.DD,
MAX(MIN($AX276,EOMONTH(BI$15,0))-MAX($AW276,BI$15),),
_xlfn.IFS(
AND(MONTH($AW276)=MONTH(BI$15),MONTH($AX276)&lt;&gt;MONTH(BI$15)),
NETWORKDAYS.INTL($AW276,$AW276+_xlpm.DD,1,_xlpm.VD),
AND(MONTH($AW276)&lt;&gt;MONTH(BI$15),MONTH($AX276)=MONTH(BI$15)),
NETWORKDAYS.INTL(($AX276)-_xlpm.DD,$AX276,1,_xlpm.VD),
AND(MONTH($AW276)&lt;MONTH(BI$15),MONTH($AX276)&gt;MONTH(BI$15)),
NETWORKDAYS.INTL((EOMONTH(BI$15-1,1))-_xlpm.DD,EOMONTH(BI$15-1,1),1,_xlpm.VD),
AND(MONTH($AW276)=MONTH(BI$15),MONTH($AX276)=MONTH(BI$15)),
NETWORKDAYS.INTL($AW276,$AX276,1,_xlpm.VD)))),0)),
$DH276="месяц",
$BP276*BI276,
$DH276="неделя",
$BP276*BI276/7*(ROUNDUP((DAY(EOMONTH(BI$15,0)))/4,0))),
0)</f>
        <v/>
      </c>
      <c r="CA276" s="125">
        <f t="array" ref="CA276">
IFERROR(
_xlfn.IFS(
$DH276="день_1",
$BP276*$BL276/($AX276-$AW276+1)*BJ276*(DAY(EOMONTH(BJ$15,0))),
$DH276="день_2",
$BP276/30*MAX(MIN($AX276,EOMONTH(BJ$15,0))-MAX($AW276,BJ$15)+1,),
$DH276="раб.день",
$BP276/30*(IFERROR(
_xlfn.LET(_xlpm.VD,
CHOOSE(
{1;2;3;4;5;6;7;8;9;10;11;12;13;14;15;16;17;18},
45658,45659,45660,45661,45662,45663,45664,45665,45711,45724,45778,45779,45785,45786,45820,45821,45965,46022),
_xlfn.LET(_xlpm.DD,
MAX(MIN($AX276,EOMONTH(BJ$15,0))-MAX($AW276,BJ$15),),
_xlfn.IFS(
AND(MONTH($AW276)=MONTH(BJ$15),MONTH($AX276)&lt;&gt;MONTH(BJ$15)),
NETWORKDAYS.INTL($AW276,$AW276+_xlpm.DD,1,_xlpm.VD),
AND(MONTH($AW276)&lt;&gt;MONTH(BJ$15),MONTH($AX276)=MONTH(BJ$15)),
NETWORKDAYS.INTL(($AX276)-_xlpm.DD,$AX276,1,_xlpm.VD),
AND(MONTH($AW276)&lt;MONTH(BJ$15),MONTH($AX276)&gt;MONTH(BJ$15)),
NETWORKDAYS.INTL((EOMONTH(BJ$15-1,1))-_xlpm.DD,EOMONTH(BJ$15-1,1),1,_xlpm.VD),
AND(MONTH($AW276)=MONTH(BJ$15),MONTH($AX276)=MONTH(BJ$15)),
NETWORKDAYS.INTL($AW276,$AX276,1,_xlpm.VD)))),0)),
$DH276="месяц",
$BP276*BJ276,
$DH276="неделя",
$BP276*BJ276/7*(ROUNDUP((DAY(EOMONTH(BJ$15,0)))/4,0))),
0)</f>
        <v/>
      </c>
      <c r="CB276" s="125">
        <f t="array" ref="CB276">
IFERROR(
_xlfn.IFS(
$DH276="день_1",
$BP276*$BL276/($AX276-$AW276+1)*BK276*(DAY(EOMONTH(BK$15,0))),
$DH276="день_2",
$BP276/30*MAX(MIN($AX276,EOMONTH(BK$15,0))-MAX($AW276,BK$15)+1,),
$DH276="раб.день",
$BP276/30*(IFERROR(
_xlfn.LET(_xlpm.VD,
CHOOSE(
{1;2;3;4;5;6;7;8;9;10;11;12;13;14;15;16;17;18},
45658,45659,45660,45661,45662,45663,45664,45665,45711,45724,45778,45779,45785,45786,45820,45821,45965,46022),
_xlfn.LET(_xlpm.DD,
MAX(MIN($AX276,EOMONTH(BK$15,0))-MAX($AW276,BK$15),),
_xlfn.IFS(
AND(MONTH($AW276)=MONTH(BK$15),MONTH($AX276)&lt;&gt;MONTH(BK$15)),
NETWORKDAYS.INTL($AW276,$AW276+_xlpm.DD,1,_xlpm.VD),
AND(MONTH($AW276)&lt;&gt;MONTH(BK$15),MONTH($AX276)=MONTH(BK$15)),
NETWORKDAYS.INTL(($AX276)-_xlpm.DD,$AX276,1,_xlpm.VD),
AND(MONTH($AW276)&lt;MONTH(BK$15),MONTH($AX276)&gt;MONTH(BK$15)),
NETWORKDAYS.INTL((EOMONTH(BK$15-1,1))-_xlpm.DD,EOMONTH(BK$15-1,1),1,_xlpm.VD),
AND(MONTH($AW276)=MONTH(BK$15),MONTH($AX276)=MONTH(BK$15)),
NETWORKDAYS.INTL($AW276,$AX276,1,_xlpm.VD)))),0)),
$DH276="месяц",
$BP276*BK276,
$DH276="неделя",
$BP276*BK276/7*(ROUNDUP((DAY(EOMONTH(BK$15,0)))/4,0))),
0)</f>
        <v/>
      </c>
      <c r="CC276" s="125">
        <f>SUM($BQ276:$CB276)</f>
        <v/>
      </c>
      <c r="CD276" s="126">
        <f>SUM($EH276:$EH276)</f>
        <v/>
      </c>
      <c r="CE276" s="126">
        <f>$CD276*$AB276</f>
        <v/>
      </c>
      <c r="CF276" s="126">
        <f>SUM($EK276:$EK276)</f>
        <v/>
      </c>
      <c r="CG276" s="126">
        <f>$CF276*$AB276</f>
        <v/>
      </c>
      <c r="CH276" s="126">
        <f>SUM($CC276,$CE276,$CG276)</f>
        <v/>
      </c>
      <c r="CI276" s="126">
        <f>$CH276*(1+$CM276)</f>
        <v/>
      </c>
      <c r="CJ276" s="127" t="n">
        <v>0</v>
      </c>
      <c r="CK276" s="126">
        <f>SUM($CH276:$CH276)*(1+$CJ276)</f>
        <v/>
      </c>
      <c r="CL276" s="126">
        <f>SUM($CH276:$CH276)*(1+$CM276)</f>
        <v/>
      </c>
      <c r="CM276" s="59" t="inlineStr">
        <is>
          <t>20%</t>
        </is>
      </c>
      <c r="CN276" s="59" t="n"/>
      <c r="CO276" s="72" t="n"/>
      <c r="CP276" s="59" t="n"/>
      <c r="CQ276" s="73" t="n"/>
      <c r="CR276" s="73" t="n"/>
      <c r="CS276" s="73" t="n"/>
      <c r="CT276" s="72" t="n"/>
      <c r="CU276" s="79" t="inlineStr">
        <is>
          <t> </t>
        </is>
      </c>
      <c r="CV276" s="60" t="n"/>
      <c r="CW276" s="60" t="n"/>
      <c r="CX276" s="60" t="n"/>
      <c r="CY276" s="127">
        <f>IFERROR(($CC276-$EE276)/($EE276/(1-$DQ276)),0)</f>
        <v/>
      </c>
      <c r="CZ276" s="127">
        <f>IFERROR(1-$EI276/($CE276),0)</f>
        <v/>
      </c>
      <c r="DA276" s="127">
        <f>IFERROR(1-$EL276/($CG276),0)</f>
        <v/>
      </c>
      <c r="DB276" s="126">
        <f>ROUND(IFERROR(($CI276/(1+$CM276)-$EN276),0),2)</f>
        <v/>
      </c>
      <c r="DC276" s="128" t="n"/>
      <c r="DD276" s="125" t="n"/>
      <c r="DE276" s="75" t="n">
        <v>0</v>
      </c>
      <c r="DF276" s="128" t="n"/>
      <c r="DG276" s="125">
        <f>IF($DC276=0,0,$DD276*($DC276*100%-$DE276*$DF276))*SUM($AB276:$AB276)</f>
        <v/>
      </c>
      <c r="DH276" s="129" t="inlineStr">
        <is>
          <t>месяц</t>
        </is>
      </c>
      <c r="DI276" s="130">
        <f t="array" ref="DI276">IFERROR(
IF($ES276="LisChannel",
(ROUND(((INDEX({174.625;153.888888888889;130.972222222222},MATCH($AI276,{2;3;4}),0))*$AG276*$AI276),2)),0),0)</f>
        <v/>
      </c>
      <c r="DJ276" s="130">
        <f>
_xlfn.LET(_xlpm.X,
IFERROR(
IF($ES276="НовиковТВ",
(_xlfn.LET(_xlpm.NTV,
_xlfn.LET(_xlpm.MIN,350000,
IF(SUMIFS($DI:$DI,$ES:$ES,"НовиковТВ")&lt;=_xlpm.MIN,
(SUMIFS($DI:$DI,$ES:$ES,"НовиковТВ")/(COUNTIFS($ES:$ES,"НовиковТВ")))*_xlpm.MIN/SUMIFS($DI:$DI,$ES:$ES,"НовиковТВ"),
DI276)),
_xlpm.NTV+$DG276/(1-(1-(_xlpm.NTV)*(1-$DL276)*(1-$DM276)*(1-$DN276)*(1-$DO276)*(1-$DP276)/_xlpm.NTV))))/(1+$EP276),
$DI276+$DG276/(1-(1-($DI276)*(1-$DL276)*(1-$DM276)*(1-$DN276)*(1-$DO276)*(1-$DP276)/$DI276))),
0),
_xlpm.X*(1+$CM276)*(1+$CW276)-_xlpm.X*(1+$CM276)+_xlpm.X)</f>
        <v/>
      </c>
      <c r="DK276" s="125" t="inlineStr">
        <is>
          <t>послед.</t>
        </is>
      </c>
      <c r="DL276" s="63" t="n">
        <v>0</v>
      </c>
      <c r="DM276" s="63" t="n">
        <v>0</v>
      </c>
      <c r="DN276" s="63" t="n">
        <v>0</v>
      </c>
      <c r="DO276" s="63" t="n">
        <v>0</v>
      </c>
      <c r="DP276" s="63" t="n">
        <v>0</v>
      </c>
      <c r="DQ276" s="63">
        <f t="array" ref="DQ276">IFERROR(_xlfn.IFS(
$DK276="послед.",1-(1-$DL276)*(1-$DM276)*(1-$DN276)*(1-$DO276)*(1-$DP276),
$DK276="сумм.",$DL276+$DM276+$DN276+$DO276+$DP276),
0)</f>
        <v/>
      </c>
      <c r="DR276" s="125">
        <f t="array" ref="DR276">
IFERROR(
_xlfn.IFS(
$BL276=0,
0,
$BL276&gt;0,
_xlfn.IFS($DK276="послед.",
$DJ276*(1-$DL276)*(1-$DM276)*(1-$DN276)*(1-$DO276)*(1-$DP276),
$DK276="сумм.",
$DJ276*(1-($DL276+$DM276+$DN276+$DO276+$DP276)))),0)</f>
        <v/>
      </c>
      <c r="DS276" s="125">
        <f t="array" ref="DS276">
IFERROR(_xlfn.IFS(
$DH276="день_1",
$DR276*$BL276/($AX276-$AW276+1)*AZ276*(DAY(EOMONTH(AZ$15,0))),
$DH276="день_2",
$DR276/30*MAX(MIN($AX276,EOMONTH(AZ$15,0))-MAX($AW276,AZ$15)+1,),
$DH276="раб.день",
$DR276/30*(IFERROR(
_xlfn.LET(_xlpm.VD,
CHOOSE(
{1;2;3;4;5;6;7;8;9;10;11;12;13;14;15;16;17;18},
45658,45659,45660,45661,45662,45663,45664,45665,45711,45724,45778,45779,45785,45786,45820,45821,45965,46022),
_xlfn.LET(_xlpm.DD,
MAX(MIN($AX276,EOMONTH(AZ$15,0))-MAX($AW276,AZ$15),),
_xlfn.IFS(
AND(MONTH($AW276)=MONTH(AZ$15),MONTH($AX276)&lt;&gt;MONTH(AZ$15)),
NETWORKDAYS.INTL($AW276,$AW276+_xlpm.DD,1,_xlpm.VD),
AND(MONTH($AW276)&lt;&gt;MONTH(AZ$15),MONTH($AX276)=MONTH(AZ$15)),
NETWORKDAYS.INTL(($AX276)-_xlpm.DD,$AX276,1,_xlpm.VD),
AND(MONTH($AW276)&lt;MONTH(AZ$15),MONTH($AX276)&gt;MONTH(AZ$15)),
NETWORKDAYS.INTL((EOMONTH(AZ$15-1,1))-_xlpm.DD,EOMONTH(AZ$15-1,1),1,_xlpm.VD),
AND(MONTH($AW276)=MONTH(AZ$15),MONTH($AX276)=MONTH(AZ$15)),
NETWORKDAYS.INTL($AW276,$AX276,1,_xlpm.VD)))),0)),
$DH276="месяц",
$DR276*AZ276,
$DH276="неделя",
$DR276*AZ276/7*(ROUNDUP((DAY(EOMONTH(AZ$15,0)))/4,0))),
0)</f>
        <v/>
      </c>
      <c r="DT276" s="125">
        <f t="array" ref="DT276">
IFERROR(_xlfn.IFS(
$DH276="день_1",
$DR276*$BL276/($AX276-$AW276+1)*BA276*(DAY(EOMONTH(BA$15,0))),
$DH276="день_2",
$DR276/30*MAX(MIN($AX276,EOMONTH(BA$15,0))-MAX($AW276,BA$15)+1,),
$DH276="раб.день",
$DR276/30*(IFERROR(
_xlfn.LET(_xlpm.VD,
CHOOSE(
{1;2;3;4;5;6;7;8;9;10;11;12;13;14;15;16;17;18},
45658,45659,45660,45661,45662,45663,45664,45665,45711,45724,45778,45779,45785,45786,45820,45821,45965,46022),
_xlfn.LET(_xlpm.DD,
MAX(MIN($AX276,EOMONTH(BA$15,0))-MAX($AW276,BA$15),),
_xlfn.IFS(
AND(MONTH($AW276)=MONTH(BA$15),MONTH($AX276)&lt;&gt;MONTH(BA$15)),
NETWORKDAYS.INTL($AW276,$AW276+_xlpm.DD,1,_xlpm.VD),
AND(MONTH($AW276)&lt;&gt;MONTH(BA$15),MONTH($AX276)=MONTH(BA$15)),
NETWORKDAYS.INTL(($AX276)-_xlpm.DD,$AX276,1,_xlpm.VD),
AND(MONTH($AW276)&lt;MONTH(BA$15),MONTH($AX276)&gt;MONTH(BA$15)),
NETWORKDAYS.INTL((EOMONTH(BA$15-1,1))-_xlpm.DD,EOMONTH(BA$15-1,1),1,_xlpm.VD),
AND(MONTH($AW276)=MONTH(BA$15),MONTH($AX276)=MONTH(BA$15)),
NETWORKDAYS.INTL($AW276,$AX276,1,_xlpm.VD)))),0)),
$DH276="месяц",
$DR276*BA276,
$DH276="неделя",
$DR276*BA276/7*(ROUNDUP((DAY(EOMONTH(BA$15,0)))/4,0))),
0)</f>
        <v/>
      </c>
      <c r="DU276" s="125">
        <f t="array" ref="DU276">
IFERROR(_xlfn.IFS(
$DH276="день_1",
$DR276*$BL276/($AX276-$AW276+1)*BB276*(DAY(EOMONTH(BB$15,0))),
$DH276="день_2",
$DR276/30*MAX(MIN($AX276,EOMONTH(BB$15,0))-MAX($AW276,BB$15)+1,),
$DH276="раб.день",
$DR276/30*(IFERROR(
_xlfn.LET(_xlpm.VD,
CHOOSE(
{1;2;3;4;5;6;7;8;9;10;11;12;13;14;15;16;17;18},
45658,45659,45660,45661,45662,45663,45664,45665,45711,45724,45778,45779,45785,45786,45820,45821,45965,46022),
_xlfn.LET(_xlpm.DD,
MAX(MIN($AX276,EOMONTH(BB$15,0))-MAX($AW276,BB$15),),
_xlfn.IFS(
AND(MONTH($AW276)=MONTH(BB$15),MONTH($AX276)&lt;&gt;MONTH(BB$15)),
NETWORKDAYS.INTL($AW276,$AW276+_xlpm.DD,1,_xlpm.VD),
AND(MONTH($AW276)&lt;&gt;MONTH(BB$15),MONTH($AX276)=MONTH(BB$15)),
NETWORKDAYS.INTL(($AX276)-_xlpm.DD,$AX276,1,_xlpm.VD),
AND(MONTH($AW276)&lt;MONTH(BB$15),MONTH($AX276)&gt;MONTH(BB$15)),
NETWORKDAYS.INTL((EOMONTH(BB$15-1,1))-_xlpm.DD,EOMONTH(BB$15-1,1),1,_xlpm.VD),
AND(MONTH($AW276)=MONTH(BB$15),MONTH($AX276)=MONTH(BB$15)),
NETWORKDAYS.INTL($AW276,$AX276,1,_xlpm.VD)))),0)),
$DH276="месяц",
$DR276*BB276,
$DH276="неделя",
$DR276*BB276/7*(ROUNDUP((DAY(EOMONTH(BB$15,0)))/4,0))),
0)</f>
        <v/>
      </c>
      <c r="DV276" s="125">
        <f t="array" ref="DV276">
IFERROR(_xlfn.IFS(
$DH276="день_1",
$DR276*$BL276/($AX276-$AW276+1)*BC276*(DAY(EOMONTH(BC$15,0))),
$DH276="день_2",
$DR276/30*MAX(MIN($AX276,EOMONTH(BC$15,0))-MAX($AW276,BC$15)+1,),
$DH276="раб.день",
$DR276/30*(IFERROR(
_xlfn.LET(_xlpm.VD,
CHOOSE(
{1;2;3;4;5;6;7;8;9;10;11;12;13;14;15;16;17;18},
45658,45659,45660,45661,45662,45663,45664,45665,45711,45724,45778,45779,45785,45786,45820,45821,45965,46022),
_xlfn.LET(_xlpm.DD,
MAX(MIN($AX276,EOMONTH(BC$15,0))-MAX($AW276,BC$15),),
_xlfn.IFS(
AND(MONTH($AW276)=MONTH(BC$15),MONTH($AX276)&lt;&gt;MONTH(BC$15)),
NETWORKDAYS.INTL($AW276,$AW276+_xlpm.DD,1,_xlpm.VD),
AND(MONTH($AW276)&lt;&gt;MONTH(BC$15),MONTH($AX276)=MONTH(BC$15)),
NETWORKDAYS.INTL(($AX276)-_xlpm.DD,$AX276,1,_xlpm.VD),
AND(MONTH($AW276)&lt;MONTH(BC$15),MONTH($AX276)&gt;MONTH(BC$15)),
NETWORKDAYS.INTL((EOMONTH(BC$15-1,1))-_xlpm.DD,EOMONTH(BC$15-1,1),1,_xlpm.VD),
AND(MONTH($AW276)=MONTH(BC$15),MONTH($AX276)=MONTH(BC$15)),
NETWORKDAYS.INTL($AW276,$AX276,1,_xlpm.VD)))),0)),
$DH276="месяц",
$DR276*BC276,
$DH276="неделя",
$DR276*BC276/7*(ROUNDUP((DAY(EOMONTH(BC$15,0)))/4,0))),
0)</f>
        <v/>
      </c>
      <c r="DW276" s="125">
        <f t="array" ref="DW276">
IFERROR(_xlfn.IFS(
$DH276="день_1",
$DR276*$BL276/($AX276-$AW276+1)*BD276*(DAY(EOMONTH(BD$15,0))),
$DH276="день_2",
$DR276/30*MAX(MIN($AX276,EOMONTH(BD$15,0))-MAX($AW276,BD$15)+1,),
$DH276="раб.день",
$DR276/30*(IFERROR(
_xlfn.LET(_xlpm.VD,
CHOOSE(
{1;2;3;4;5;6;7;8;9;10;11;12;13;14;15;16;17;18},
45658,45659,45660,45661,45662,45663,45664,45665,45711,45724,45778,45779,45785,45786,45820,45821,45965,46022),
_xlfn.LET(_xlpm.DD,
MAX(MIN($AX276,EOMONTH(BD$15,0))-MAX($AW276,BD$15),),
_xlfn.IFS(
AND(MONTH($AW276)=MONTH(BD$15),MONTH($AX276)&lt;&gt;MONTH(BD$15)),
NETWORKDAYS.INTL($AW276,$AW276+_xlpm.DD,1,_xlpm.VD),
AND(MONTH($AW276)&lt;&gt;MONTH(BD$15),MONTH($AX276)=MONTH(BD$15)),
NETWORKDAYS.INTL(($AX276)-_xlpm.DD,$AX276,1,_xlpm.VD),
AND(MONTH($AW276)&lt;MONTH(BD$15),MONTH($AX276)&gt;MONTH(BD$15)),
NETWORKDAYS.INTL((EOMONTH(BD$15-1,1))-_xlpm.DD,EOMONTH(BD$15-1,1),1,_xlpm.VD),
AND(MONTH($AW276)=MONTH(BD$15),MONTH($AX276)=MONTH(BD$15)),
NETWORKDAYS.INTL($AW276,$AX276,1,_xlpm.VD)))),0)),
$DH276="месяц",
$DR276*BD276,
$DH276="неделя",
$DR276*BD276/7*(ROUNDUP((DAY(EOMONTH(BD$15,0)))/4,0))),
0)</f>
        <v/>
      </c>
      <c r="DX276" s="125">
        <f t="array" ref="DX276">
IFERROR(_xlfn.IFS(
$DH276="день_1",
$DR276*$BL276/($AX276-$AW276+1)*BE276*(DAY(EOMONTH(BE$15,0))),
$DH276="день_2",
$DR276/30*MAX(MIN($AX276,EOMONTH(BE$15,0))-MAX($AW276,BE$15)+1,),
$DH276="раб.день",
$DR276/30*(IFERROR(
_xlfn.LET(_xlpm.VD,
CHOOSE(
{1;2;3;4;5;6;7;8;9;10;11;12;13;14;15;16;17;18},
45658,45659,45660,45661,45662,45663,45664,45665,45711,45724,45778,45779,45785,45786,45820,45821,45965,46022),
_xlfn.LET(_xlpm.DD,
MAX(MIN($AX276,EOMONTH(BE$15,0))-MAX($AW276,BE$15),),
_xlfn.IFS(
AND(MONTH($AW276)=MONTH(BE$15),MONTH($AX276)&lt;&gt;MONTH(BE$15)),
NETWORKDAYS.INTL($AW276,$AW276+_xlpm.DD,1,_xlpm.VD),
AND(MONTH($AW276)&lt;&gt;MONTH(BE$15),MONTH($AX276)=MONTH(BE$15)),
NETWORKDAYS.INTL(($AX276)-_xlpm.DD,$AX276,1,_xlpm.VD),
AND(MONTH($AW276)&lt;MONTH(BE$15),MONTH($AX276)&gt;MONTH(BE$15)),
NETWORKDAYS.INTL((EOMONTH(BE$15-1,1))-_xlpm.DD,EOMONTH(BE$15-1,1),1,_xlpm.VD),
AND(MONTH($AW276)=MONTH(BE$15),MONTH($AX276)=MONTH(BE$15)),
NETWORKDAYS.INTL($AW276,$AX276,1,_xlpm.VD)))),0)),
$DH276="месяц",
$DR276*BE276,
$DH276="неделя",
$DR276*BE276/7*(ROUNDUP((DAY(EOMONTH(BE$15,0)))/4,0))),
0)</f>
        <v/>
      </c>
      <c r="DY276" s="125">
        <f t="array" ref="DY276">
IFERROR(_xlfn.IFS(
$DH276="день_1",
$DR276*$BL276/($AX276-$AW276+1)*BF276*(DAY(EOMONTH(BF$15,0))),
$DH276="день_2",
$DR276/30*MAX(MIN($AX276,EOMONTH(BF$15,0))-MAX($AW276,BF$15)+1,),
$DH276="раб.день",
$DR276/30*(IFERROR(
_xlfn.LET(_xlpm.VD,
CHOOSE(
{1;2;3;4;5;6;7;8;9;10;11;12;13;14;15;16;17;18},
45658,45659,45660,45661,45662,45663,45664,45665,45711,45724,45778,45779,45785,45786,45820,45821,45965,46022),
_xlfn.LET(_xlpm.DD,
MAX(MIN($AX276,EOMONTH(BF$15,0))-MAX($AW276,BF$15),),
_xlfn.IFS(
AND(MONTH($AW276)=MONTH(BF$15),MONTH($AX276)&lt;&gt;MONTH(BF$15)),
NETWORKDAYS.INTL($AW276,$AW276+_xlpm.DD,1,_xlpm.VD),
AND(MONTH($AW276)&lt;&gt;MONTH(BF$15),MONTH($AX276)=MONTH(BF$15)),
NETWORKDAYS.INTL(($AX276)-_xlpm.DD,$AX276,1,_xlpm.VD),
AND(MONTH($AW276)&lt;MONTH(BF$15),MONTH($AX276)&gt;MONTH(BF$15)),
NETWORKDAYS.INTL((EOMONTH(BF$15-1,1))-_xlpm.DD,EOMONTH(BF$15-1,1),1,_xlpm.VD),
AND(MONTH($AW276)=MONTH(BF$15),MONTH($AX276)=MONTH(BF$15)),
NETWORKDAYS.INTL($AW276,$AX276,1,_xlpm.VD)))),0)),
$DH276="месяц",
$DR276*BF276,
$DH276="неделя",
$DR276*BF276/7*(ROUNDUP((DAY(EOMONTH(BF$15,0)))/4,0))),
0)</f>
        <v/>
      </c>
      <c r="DZ276" s="125">
        <f t="array" ref="DZ276">
IFERROR(_xlfn.IFS(
$DH276="день_1",
$DR276*$BL276/($AX276-$AW276+1)*BG276*(DAY(EOMONTH(BG$15,0))),
$DH276="день_2",
$DR276/30*MAX(MIN($AX276,EOMONTH(BG$15,0))-MAX($AW276,BG$15)+1,),
$DH276="раб.день",
$DR276/30*(IFERROR(
_xlfn.LET(_xlpm.VD,
CHOOSE(
{1;2;3;4;5;6;7;8;9;10;11;12;13;14;15;16;17;18},
45658,45659,45660,45661,45662,45663,45664,45665,45711,45724,45778,45779,45785,45786,45820,45821,45965,46022),
_xlfn.LET(_xlpm.DD,
MAX(MIN($AX276,EOMONTH(BG$15,0))-MAX($AW276,BG$15),),
_xlfn.IFS(
AND(MONTH($AW276)=MONTH(BG$15),MONTH($AX276)&lt;&gt;MONTH(BG$15)),
NETWORKDAYS.INTL($AW276,$AW276+_xlpm.DD,1,_xlpm.VD),
AND(MONTH($AW276)&lt;&gt;MONTH(BG$15),MONTH($AX276)=MONTH(BG$15)),
NETWORKDAYS.INTL(($AX276)-_xlpm.DD,$AX276,1,_xlpm.VD),
AND(MONTH($AW276)&lt;MONTH(BG$15),MONTH($AX276)&gt;MONTH(BG$15)),
NETWORKDAYS.INTL((EOMONTH(BG$15-1,1))-_xlpm.DD,EOMONTH(BG$15-1,1),1,_xlpm.VD),
AND(MONTH($AW276)=MONTH(BG$15),MONTH($AX276)=MONTH(BG$15)),
NETWORKDAYS.INTL($AW276,$AX276,1,_xlpm.VD)))),0)),
$DH276="месяц",
$DR276*BG276,
$DH276="неделя",
$DR276*BG276/7*(ROUNDUP((DAY(EOMONTH(BG$15,0)))/4,0))),
0)</f>
        <v/>
      </c>
      <c r="EA276" s="125">
        <f t="array" ref="EA276">
IFERROR(_xlfn.IFS(
$DH276="день_1",
$DR276*$BL276/($AX276-$AW276+1)*BH276*(DAY(EOMONTH(BH$15,0))),
$DH276="день_2",
$DR276/30*MAX(MIN($AX276,EOMONTH(BH$15,0))-MAX($AW276,BH$15)+1,),
$DH276="раб.день",
$DR276/30*(IFERROR(
_xlfn.LET(_xlpm.VD,
CHOOSE(
{1;2;3;4;5;6;7;8;9;10;11;12;13;14;15;16;17;18},
45658,45659,45660,45661,45662,45663,45664,45665,45711,45724,45778,45779,45785,45786,45820,45821,45965,46022),
_xlfn.LET(_xlpm.DD,
MAX(MIN($AX276,EOMONTH(BH$15,0))-MAX($AW276,BH$15),),
_xlfn.IFS(
AND(MONTH($AW276)=MONTH(BH$15),MONTH($AX276)&lt;&gt;MONTH(BH$15)),
NETWORKDAYS.INTL($AW276,$AW276+_xlpm.DD,1,_xlpm.VD),
AND(MONTH($AW276)&lt;&gt;MONTH(BH$15),MONTH($AX276)=MONTH(BH$15)),
NETWORKDAYS.INTL(($AX276)-_xlpm.DD,$AX276,1,_xlpm.VD),
AND(MONTH($AW276)&lt;MONTH(BH$15),MONTH($AX276)&gt;MONTH(BH$15)),
NETWORKDAYS.INTL((EOMONTH(BH$15-1,1))-_xlpm.DD,EOMONTH(BH$15-1,1),1,_xlpm.VD),
AND(MONTH($AW276)=MONTH(BH$15),MONTH($AX276)=MONTH(BH$15)),
NETWORKDAYS.INTL($AW276,$AX276,1,_xlpm.VD)))),0)),
$DH276="месяц",
$DR276*BH276,
$DH276="неделя",
$DR276*BH276/7*(ROUNDUP((DAY(EOMONTH(BH$15,0)))/4,0))),
0)</f>
        <v/>
      </c>
      <c r="EB276" s="125">
        <f t="array" ref="EB276">
IFERROR(_xlfn.IFS(
$DH276="день_1",
$DR276*$BL276/($AX276-$AW276+1)*BI276*(DAY(EOMONTH(BI$15,0))),
$DH276="день_2",
$DR276/30*MAX(MIN($AX276,EOMONTH(BI$15,0))-MAX($AW276,BI$15)+1,),
$DH276="раб.день",
$DR276/30*(IFERROR(
_xlfn.LET(_xlpm.VD,
CHOOSE(
{1;2;3;4;5;6;7;8;9;10;11;12;13;14;15;16;17;18},
45658,45659,45660,45661,45662,45663,45664,45665,45711,45724,45778,45779,45785,45786,45820,45821,45965,46022),
_xlfn.LET(_xlpm.DD,
MAX(MIN($AX276,EOMONTH(BI$15,0))-MAX($AW276,BI$15),),
_xlfn.IFS(
AND(MONTH($AW276)=MONTH(BI$15),MONTH($AX276)&lt;&gt;MONTH(BI$15)),
NETWORKDAYS.INTL($AW276,$AW276+_xlpm.DD,1,_xlpm.VD),
AND(MONTH($AW276)&lt;&gt;MONTH(BI$15),MONTH($AX276)=MONTH(BI$15)),
NETWORKDAYS.INTL(($AX276)-_xlpm.DD,$AX276,1,_xlpm.VD),
AND(MONTH($AW276)&lt;MONTH(BI$15),MONTH($AX276)&gt;MONTH(BI$15)),
NETWORKDAYS.INTL((EOMONTH(BI$15-1,1))-_xlpm.DD,EOMONTH(BI$15-1,1),1,_xlpm.VD),
AND(MONTH($AW276)=MONTH(BI$15),MONTH($AX276)=MONTH(BI$15)),
NETWORKDAYS.INTL($AW276,$AX276,1,_xlpm.VD)))),0)),
$DH276="месяц",
$DR276*BI276,
$DH276="неделя",
$DR276*BI276/7*(ROUNDUP((DAY(EOMONTH(BI$15,0)))/4,0))),
0)</f>
        <v/>
      </c>
      <c r="EC276" s="125">
        <f t="array" ref="EC276">
IFERROR(_xlfn.IFS(
$DH276="день_1",
$DR276*$BL276/($AX276-$AW276+1)*BJ276*(DAY(EOMONTH(BJ$15,0))),
$DH276="день_2",
$DR276/30*MAX(MIN($AX276,EOMONTH(BJ$15,0))-MAX($AW276,BJ$15)+1,),
$DH276="раб.день",
$DR276/30*(IFERROR(
_xlfn.LET(_xlpm.VD,
CHOOSE(
{1;2;3;4;5;6;7;8;9;10;11;12;13;14;15;16;17;18},
45658,45659,45660,45661,45662,45663,45664,45665,45711,45724,45778,45779,45785,45786,45820,45821,45965,46022),
_xlfn.LET(_xlpm.DD,
MAX(MIN($AX276,EOMONTH(BJ$15,0))-MAX($AW276,BJ$15),),
_xlfn.IFS(
AND(MONTH($AW276)=MONTH(BJ$15),MONTH($AX276)&lt;&gt;MONTH(BJ$15)),
NETWORKDAYS.INTL($AW276,$AW276+_xlpm.DD,1,_xlpm.VD),
AND(MONTH($AW276)&lt;&gt;MONTH(BJ$15),MONTH($AX276)=MONTH(BJ$15)),
NETWORKDAYS.INTL(($AX276)-_xlpm.DD,$AX276,1,_xlpm.VD),
AND(MONTH($AW276)&lt;MONTH(BJ$15),MONTH($AX276)&gt;MONTH(BJ$15)),
NETWORKDAYS.INTL((EOMONTH(BJ$15-1,1))-_xlpm.DD,EOMONTH(BJ$15-1,1),1,_xlpm.VD),
AND(MONTH($AW276)=MONTH(BJ$15),MONTH($AX276)=MONTH(BJ$15)),
NETWORKDAYS.INTL($AW276,$AX276,1,_xlpm.VD)))),0)),
$DH276="месяц",
$DR276*BJ276,
$DH276="неделя",
$DR276*BJ276/7*(ROUNDUP((DAY(EOMONTH(BJ$15,0)))/4,0))),
0)</f>
        <v/>
      </c>
      <c r="ED276" s="125">
        <f t="array" ref="ED276">
IFERROR(_xlfn.IFS(
$DH276="день_1",
$DR276*$BL276/($AX276-$AW276+1)*BK276*(DAY(EOMONTH(BK$15,0))),
$DH276="день_2",
$DR276/30*MAX(MIN($AX276,EOMONTH(BK$15,0))-MAX($AW276,BK$15)+1,),
$DH276="раб.день",
$DR276/30*(IFERROR(
_xlfn.LET(_xlpm.VD,
CHOOSE(
{1;2;3;4;5;6;7;8;9;10;11;12;13;14;15;16;17;18},
45658,45659,45660,45661,45662,45663,45664,45665,45711,45724,45778,45779,45785,45786,45820,45821,45965,46022),
_xlfn.LET(_xlpm.DD,
MAX(MIN($AX276,EOMONTH(BK$15,0))-MAX($AW276,BK$15),),
_xlfn.IFS(
AND(MONTH($AW276)=MONTH(BK$15),MONTH($AX276)&lt;&gt;MONTH(BK$15)),
NETWORKDAYS.INTL($AW276,$AW276+_xlpm.DD,1,_xlpm.VD),
AND(MONTH($AW276)&lt;&gt;MONTH(BK$15),MONTH($AX276)=MONTH(BK$15)),
NETWORKDAYS.INTL(($AX276)-_xlpm.DD,$AX276,1,_xlpm.VD),
AND(MONTH($AW276)&lt;MONTH(BK$15),MONTH($AX276)&gt;MONTH(BK$15)),
NETWORKDAYS.INTL((EOMONTH(BK$15-1,1))-_xlpm.DD,EOMONTH(BK$15-1,1),1,_xlpm.VD),
AND(MONTH($AW276)=MONTH(BK$15),MONTH($AX276)=MONTH(BK$15)),
NETWORKDAYS.INTL($AW276,$AX276,1,_xlpm.VD)))),0)),
$DH276="месяц",
$DR276*BK276,
$DH276="неделя",
$DR276*BK276/7*(ROUNDUP((DAY(EOMONTH(BK$15,0)))/4,0))),
0)</f>
        <v/>
      </c>
      <c r="EE276" s="125">
        <f>SUM($DS276,$DT276,$DU276,$DV276,$DW276,$DX276,$DY276,$DZ276,$EA276,$EB276,$EC276,$ED276)</f>
        <v/>
      </c>
      <c r="EF276" s="125">
        <f>IFERROR(ROUND($EE276*(1+$EP276),2),0)</f>
        <v/>
      </c>
      <c r="EG276" s="128" t="n">
        <v>1</v>
      </c>
      <c r="EH276" s="126" t="n">
        <v>0</v>
      </c>
      <c r="EI276" s="126">
        <f>ROUND(SUM($EH276:$EH276)*SUM($AB276:$AB276)*$EG276,2)</f>
        <v/>
      </c>
      <c r="EJ276" s="126">
        <f>ROUND($EI276*(1+$EP276),2)</f>
        <v/>
      </c>
      <c r="EK276" s="126" t="n">
        <v>0</v>
      </c>
      <c r="EL276" s="126">
        <f>ROUND(SUM($EK276:$EK276)*SUM($AB276:$AB276)*$EG276,2)</f>
        <v/>
      </c>
      <c r="EM276" s="126">
        <f>ROUND($EL276*(1+$EP276),2)</f>
        <v/>
      </c>
      <c r="EN276" s="126">
        <f>SUM($EE276,$EI276,$EL276)</f>
        <v/>
      </c>
      <c r="EO276" s="126">
        <f>SUM($EF276,$EJ276,$EM276)</f>
        <v/>
      </c>
      <c r="EP276" s="59" t="inlineStr">
        <is>
          <t>20%</t>
        </is>
      </c>
      <c r="EQ276" s="59" t="n"/>
      <c r="ER276" s="60">
        <f t="array" ref="ER276">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MATCH(ES276,
{"AMS";"RussOutdoor";"HD Outdoor";"Ingroup";"IQ";"Ledproduction";"LisChannel";"Logic";"Media-PPL";"NovikovTV | НовиковТВ";"SMA";"SOK";"КрокусТВ | CrocusTV | IndoorTV";"Сити";"ТЯК Москва"},
0)),"")</f>
        <v/>
      </c>
      <c r="ES276" s="60" t="n"/>
      <c r="ET276" s="60">
        <f t="array" ref="ET276">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MATCH(ES276,
{"AMS";"RussOutdoor";"HD Outdoor";"Ingroup";"IQ";"Ledproduction";"LisChannel";"Logic";"Media-PPL";"NovikovTV | НовиковТВ";"SMA";"SOK";"КрокусТВ | CrocusTV | IndoorTV";"Сити";"ТЯК Москва"},
0)),"")</f>
        <v/>
      </c>
      <c r="EU276" s="60" t="n"/>
      <c r="EV276" s="60" t="n"/>
      <c r="EX276" s="110">
        <f t="array" ref="EX276">
($AR276/30
+N("ТРАФИК ПЛОЩАДКИ"))*
(IFERROR(
_xlfn.LET(
_xlpm.GPR,
HLOOKUP($L276,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(MATCH($T276,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IF($Q276="цифровой",_xlpm.GPR/$AG276,_xlpm.GPR/60)),
0)
+N("DWELL TIME"))*
(IF($AB276=0,0,IF($AB276=1,0.3,IF($AB276=2,0.5,IF($AB276&gt;2,1))))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_xlfn.IFS($AC276="да",1.2,$AC276="нет",1)*
_xlfn.IFS($AD276="да",1.2,$AD276="нет",1)*
IF(R276="статический",1,1.2)*
$X276*
INDEX(
{1.2;1;1.2;1.2;1;1.2;1.2;1.2;1.2;1.2;1.2;1;1.2;1.2;1.2;1.2;1;1;1.2;1.2;1.2;1;1;1;1;1.2;1.2;1.2;1.2;1;1;1;1;1.2;1.2;1.2;1.2;1.2;1.2;1.2;1.2;1;1;1.2;1;1;1;1;1.5;1;1;1.5;1.5;1.2},
MATCH($Q276,_xlpm.MI,0)))&gt;{0.02;0.04;0.06;0.1;0.2;0.4;0.6;0.8;1;2;4;6})),
{0;1;2;3;4;5;6;7;8;9;10;11;12},
0)))
+N("КОЭФФИЦИЕНТ КОНТАКТА"))))*
(_xlfn.IFS($X276&lt;0.1,$X276/1000,$X276&gt;25,5.2,AND($X276&gt;=0.1,$X276&lt;=25),(($X276*2+0.1)/10)*($X276/10)))*
IFERROR((_xlfn.LET(
_xlpm.MA,
{0;0.8;0.85;0.9;0.95;1},
_xlpm.MAA,
{0;1;2;3;4;5},
INDEX(_xlpm.MA,MATCH(SUMPRODUCT(--((IF(ROUND(_xlpm.MAA,1)&gt;5,5,ROUND($AB276,1)))&gt;{0;1;2;3;4;5})),_xlpm.MAA,0)))
+N("КОЭФФИЦИЕНТ КОЛ-ВО КОНСТРУКЦИЙ")),1)*
$AB276,0))*
(IF($Q276="цифровой",$AG276/15*$AI276,1)
+N("ДЛЯ ЦИФРЫ"))</f>
        <v/>
      </c>
      <c r="EY276" s="110">
        <f>IFERROR(EX276*AY276,0)</f>
        <v/>
      </c>
      <c r="EZ276" s="131">
        <f>IFERROR(DP276/EY276*1000,0)</f>
        <v/>
      </c>
      <c r="FA276" s="112">
        <f>IFERROR(FC276/FB276,0)</f>
        <v/>
      </c>
      <c r="FB276" s="112">
        <f>IFERROR((FC276/(EY276/FF276*#REF!))*0.825,0)</f>
        <v/>
      </c>
      <c r="FC276" s="112">
        <f>IFERROR(((EX276*30/AR276)*100)/30,0)</f>
        <v/>
      </c>
      <c r="FD276" s="112">
        <f>IFERROR(EY276/G276*100%,0)</f>
        <v/>
      </c>
      <c r="FE276" s="112">
        <f>IFERROR(FD276/FC276*100%,0)</f>
        <v/>
      </c>
      <c r="FF276" s="110">
        <f>IFERROR(AR276/30*AY276,0)</f>
        <v/>
      </c>
    </row>
    <row r="277" ht="13" customHeight="1">
      <c r="A277" s="59" t="n"/>
      <c r="B277" s="60" t="n"/>
      <c r="C277" s="60" t="n"/>
      <c r="D277" s="60">
        <f t="array" ref="D277">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MATCH($E277,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77" s="60">
        <f t="array" ref="E277">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MATCH($F277,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77" s="60" t="inlineStr"/>
      <c r="G277" s="60" t="n"/>
      <c r="H277" s="60">
        <f t="array" ref="H277">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MATCH($I277,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77" s="60" t="n"/>
      <c r="J277" s="60" t="n"/>
      <c r="K277" s="60" t="n"/>
      <c r="L277" s="60" t="n"/>
      <c r="M277" s="60" t="n"/>
      <c r="N277" s="60" t="n"/>
      <c r="O277" s="60" t="n"/>
      <c r="P277" s="60">
        <f t="array" ref="P277">
_xlfn.IFS(
ISNUMBER(MATCH($Q277,{"шелфбаннер","разделитель","монетница","чековая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ISNUMBER(MATCH($Q277,{"LED/LCD","видеокулер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ISNUMBER(MATCH($Q277,{"автомобиль","машина","выставочное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ISNUMBER(MATCH($Q277,{"билборд","лифтовая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ISNUMBER(MATCH($Q277,{"навигация","подвесной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ISNUMBER(MATCH($Q277,{"движущаяся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ISNUMBER(MATCH($Q277,{"каталог","журнал"},)),
"Пресса",
$Q277="","")</f>
        <v/>
      </c>
      <c r="Q277" s="60" t="n"/>
      <c r="R277" s="60">
        <f t="array" ref="R277">
IFERROR(
_xlfn.IFS(
OR(ISNUMBER(MATCH($Q277,{"экспозиция","макет","стенд","автостенд","авто стенд","выставочное пространство","выставочные стенды","модульные выставочные стенды","3Д конструкция","3D конструкция"},)),P277="Экспонирование"),
"нестандартный",
ISNUMBER(MATCH($Q277,{"скроллер","призматрон"},)),
"динамический",
$P277="Видео",
"цифровой",
OR($P277="Пресса",$P277="Щит",$P277="POSm",$P277="Подвес",$P277="Брендирование/оклейка"),
"статический"),"")</f>
        <v/>
      </c>
      <c r="S277" s="59" t="n"/>
      <c r="T277" s="60" t="n"/>
      <c r="U277" s="60" t="n"/>
      <c r="V277" s="60">
        <f>
IF(P277="Видео",
"цифровой постер/ролик",
IF(ISNUMBER(MATCH(Q277,{"короб световой","короб световой | лайтбокс","короб световой | кристалайт","лайтбокс","лайт бокс","кристалайт","LB","lightbox"},)),
"бэклит",
IF(P277="Брендирование/оклейка",
"перфарированная пленка/самоклейка",
IF(P277="Экспонирование",
"под запрос",
IF(P277="Подвес",
"баннер/ткань",
"")))))</f>
        <v/>
      </c>
      <c r="W277" s="59" t="n"/>
      <c r="X277" s="59" t="n"/>
      <c r="Y277" s="59" t="n"/>
      <c r="Z277" s="61" t="n"/>
      <c r="AA277" s="61" t="n"/>
      <c r="AB277" s="61">
        <f>IF(BL277&gt;0,Z277,0)</f>
        <v/>
      </c>
      <c r="AC277" s="59" t="n"/>
      <c r="AD277" s="59" t="n"/>
      <c r="AE277" s="59" t="n"/>
      <c r="AF277" s="59" t="n"/>
      <c r="AG277" s="59" t="n"/>
      <c r="AH277" s="59" t="n"/>
      <c r="AI277" s="59" t="n"/>
      <c r="AJ277" s="59" t="n"/>
      <c r="AK277" s="59" t="n"/>
      <c r="AL277" s="62">
        <f>IFERROR(IF(OR(R277="статический",R277="динамический",R277="нестандартный",R277="",R277=""),"-",IF(AND(AH277="-",AI277="-"),"-",AK277*3600/AH277*AI277)),"-")</f>
        <v/>
      </c>
      <c r="AM277" s="62">
        <f>IFERROR(IF(OR(R277="статический",R277="динамический",R277="",R277="", R277="BTL",R277="нестандартный"),"-",AG277*AI277*AL277/60),"-")</f>
        <v/>
      </c>
      <c r="AN277" s="63">
        <f>IFERROR(IF(AH277="","-",AG277*AI277/AH277),"-")</f>
        <v/>
      </c>
      <c r="AO277" s="59">
        <f>IFERROR(IF(OR($R277="статический",$R277="динамический",$R277="",$R277="",$R277="BTL",$R277="нестандартный"),"-",$AL277*$AY277),"-")</f>
        <v/>
      </c>
      <c r="AP277" s="62">
        <f>IFERROR(IF(OR($R277="статический",$R277="динамический",$R277="",$R277="",$R277="BTL",$R277="нестандартный"),"-",$AM277*AY277),"-")</f>
        <v/>
      </c>
      <c r="AQ277" s="64" t="n"/>
      <c r="AR277" s="61" t="n"/>
      <c r="AS277" s="61" t="n"/>
      <c r="AT277" s="61" t="n"/>
      <c r="AU277" s="65" t="n"/>
      <c r="AV277" s="124">
        <f>IFERROR(DR277/AT277*1000,"n/a")</f>
        <v/>
      </c>
      <c r="AW277" s="67" t="n"/>
      <c r="AX277" s="67" t="n"/>
      <c r="AY277" s="43">
        <f>IFERROR(IF(OR($AW277="",$AX277=""),"",_xlfn.DAYS($AX277+1,$AW277)),"")</f>
        <v/>
      </c>
      <c r="AZ277" s="68">
        <f t="array" ref="AZ277">
_xlfn.LET(_xlpm.COEFF,
IF($AW277+$AX277=0,0,IF(MAX(MIN($AX277,EOMONTH(AZ$15,0))-MAX($AW277,AZ$15)+1,)&gt;0,1,0)),
_xlfn.IFS(
$ES277="LisChannel",
_xlpm.COEFF*
INDEX({1;1;1.2;1.2;1;1;1;1;1.2;1.2;1.2;1.2},
MATCH(MONTH(AZ$15),
{1,2,3,4,5,6,7,8,9,10,11,12})),
CONCATENATE($ES277," ",$L277)="RussOutdoor метро",
_xlpm.COEFF*
INDEX({0.8;0.9;1.1;1.1;1;1;1;1;1.1;1.1;1.1;1.1},
MATCH(MONTH(AZ$15),
{1,2,3,4,5,6,7,8,9,10,11,12})),
$ES277&lt;&gt;"LisChannel",
_xlpm.COEFF,
$ES277&lt;&gt;"RussOutdoor",
_xlpm.COEFF))</f>
        <v/>
      </c>
      <c r="BA277" s="68">
        <f t="array" ref="BA277">
_xlfn.LET(_xlpm.COEFF,
IF($AW277+$AX277=0,0,IF(MAX(MIN($AX277,EOMONTH(BA$15,0))-MAX($AW277,BA$15)+1,)&gt;0,1,0)),
_xlfn.IFS(
$ES277="LisChannel",
_xlpm.COEFF*
INDEX({1;1;1.2;1.2;1;1;1;1;1.2;1.2;1.2;1.2},
MATCH(MONTH(BA$15),
{1,2,3,4,5,6,7,8,9,10,11,12})),
CONCATENATE($ES277," ",$L277)="RussOutdoor метро",
_xlpm.COEFF*
INDEX({0.8;0.9;1.1;1.1;1;1;1;1;1.1;1.1;1.1;1.1},
MATCH(MONTH(BA$15),
{1,2,3,4,5,6,7,8,9,10,11,12})),
$ES277&lt;&gt;"LisChannel",
_xlpm.COEFF,
$ES277&lt;&gt;"RussOutdoor",
_xlpm.COEFF))</f>
        <v/>
      </c>
      <c r="BB277" s="68">
        <f t="array" ref="BB277">
_xlfn.LET(_xlpm.COEFF,
IF($AW277+$AX277=0,0,IF(MAX(MIN($AX277,EOMONTH(BB$15,0))-MAX($AW277,BB$15)+1,)&gt;0,1,0)),
_xlfn.IFS(
$ES277="LisChannel",
_xlpm.COEFF*
INDEX({1;1;1.2;1.2;1;1;1;1;1.2;1.2;1.2;1.2},
MATCH(MONTH(BB$15),
{1,2,3,4,5,6,7,8,9,10,11,12})),
CONCATENATE($ES277," ",$L277)="RussOutdoor метро",
_xlpm.COEFF*
INDEX({0.8;0.9;1.1;1.1;1;1;1;1;1.1;1.1;1.1;1.1},
MATCH(MONTH(BB$15),
{1,2,3,4,5,6,7,8,9,10,11,12})),
$ES277&lt;&gt;"LisChannel",
_xlpm.COEFF,
$ES277&lt;&gt;"RussOutdoor",
_xlpm.COEFF))</f>
        <v/>
      </c>
      <c r="BC277" s="68">
        <f t="array" ref="BC277">
_xlfn.LET(_xlpm.COEFF,
IF($AW277+$AX277=0,0,IF(MAX(MIN($AX277,EOMONTH(BC$15,0))-MAX($AW277,BC$15)+1,)&gt;0,1,0)),
_xlfn.IFS(
$ES277="LisChannel",
_xlpm.COEFF*
INDEX({1;1;1.2;1.2;1;1;1;1;1.2;1.2;1.2;1.2},
MATCH(MONTH(BC$15),
{1,2,3,4,5,6,7,8,9,10,11,12})),
CONCATENATE($ES277," ",$L277)="RussOutdoor метро",
_xlpm.COEFF*
INDEX({0.8;0.9;1.1;1.1;1;1;1;1;1.1;1.1;1.1;1.1},
MATCH(MONTH(BC$15),
{1,2,3,4,5,6,7,8,9,10,11,12})),
$ES277&lt;&gt;"LisChannel",
_xlpm.COEFF,
$ES277&lt;&gt;"RussOutdoor",
_xlpm.COEFF))</f>
        <v/>
      </c>
      <c r="BD277" s="68">
        <f t="array" ref="BD277">
_xlfn.LET(_xlpm.COEFF,
IF($AW277+$AX277=0,0,IF(MAX(MIN($AX277,EOMONTH(BD$15,0))-MAX($AW277,BD$15)+1,)&gt;0,1,0)),
_xlfn.IFS(
$ES277="LisChannel",
_xlpm.COEFF*
INDEX({1;1;1.2;1.2;1;1;1;1;1.2;1.2;1.2;1.2},
MATCH(MONTH(BD$15),
{1,2,3,4,5,6,7,8,9,10,11,12})),
CONCATENATE($ES277," ",$L277)="RussOutdoor метро",
_xlpm.COEFF*
INDEX({0.8;0.9;1.1;1.1;1;1;1;1;1.1;1.1;1.1;1.1},
MATCH(MONTH(BD$15),
{1,2,3,4,5,6,7,8,9,10,11,12})),
$ES277&lt;&gt;"LisChannel",
_xlpm.COEFF,
$ES277&lt;&gt;"RussOutdoor",
_xlpm.COEFF))</f>
        <v/>
      </c>
      <c r="BE277" s="68">
        <f t="array" ref="BE277">
_xlfn.LET(_xlpm.COEFF,
IF($AW277+$AX277=0,0,IF(MAX(MIN($AX277,EOMONTH(BE$15,0))-MAX($AW277,BE$15)+1,)&gt;0,1,0)),
_xlfn.IFS(
$ES277="LisChannel",
_xlpm.COEFF*
INDEX({1;1;1.2;1.2;1;1;1;1;1.2;1.2;1.2;1.2},
MATCH(MONTH(BE$15),
{1,2,3,4,5,6,7,8,9,10,11,12})),
CONCATENATE($ES277," ",$L277)="RussOutdoor метро",
_xlpm.COEFF*
INDEX({0.8;0.9;1.1;1.1;1;1;1;1;1.1;1.1;1.1;1.1},
MATCH(MONTH(BE$15),
{1,2,3,4,5,6,7,8,9,10,11,12})),
$ES277&lt;&gt;"LisChannel",
_xlpm.COEFF,
$ES277&lt;&gt;"RussOutdoor",
_xlpm.COEFF))</f>
        <v/>
      </c>
      <c r="BF277" s="68">
        <f t="array" ref="BF277">
_xlfn.LET(_xlpm.COEFF,
IF($AW277+$AX277=0,0,IF(MAX(MIN($AX277,EOMONTH(BF$15,0))-MAX($AW277,BF$15)+1,)&gt;0,1,0)),
_xlfn.IFS(
$ES277="LisChannel",
_xlpm.COEFF*
INDEX({1;1;1.2;1.2;1;1;1;1;1.2;1.2;1.2;1.2},
MATCH(MONTH(BF$15),
{1,2,3,4,5,6,7,8,9,10,11,12})),
CONCATENATE($ES277," ",$L277)="RussOutdoor метро",
_xlpm.COEFF*
INDEX({0.8;0.9;1.1;1.1;1;1;1;1;1.1;1.1;1.1;1.1},
MATCH(MONTH(BF$15),
{1,2,3,4,5,6,7,8,9,10,11,12})),
$ES277&lt;&gt;"LisChannel",
_xlpm.COEFF,
$ES277&lt;&gt;"RussOutdoor",
_xlpm.COEFF))</f>
        <v/>
      </c>
      <c r="BG277" s="68">
        <f t="array" ref="BG277">
_xlfn.LET(_xlpm.COEFF,
IF($AW277+$AX277=0,0,IF(MAX(MIN($AX277,EOMONTH(BG$15,0))-MAX($AW277,BG$15)+1,)&gt;0,1,0)),
_xlfn.IFS(
$ES277="LisChannel",
_xlpm.COEFF*
INDEX({1;1;1.2;1.2;1;1;1;1;1.2;1.2;1.2;1.2},
MATCH(MONTH(BG$15),
{1,2,3,4,5,6,7,8,9,10,11,12})),
CONCATENATE($ES277," ",$L277)="RussOutdoor метро",
_xlpm.COEFF*
INDEX({0.8;0.9;1.1;1.1;1;1;1;1;1.1;1.1;1.1;1.1},
MATCH(MONTH(BG$15),
{1,2,3,4,5,6,7,8,9,10,11,12})),
$ES277&lt;&gt;"LisChannel",
_xlpm.COEFF,
$ES277&lt;&gt;"RussOutdoor",
_xlpm.COEFF))</f>
        <v/>
      </c>
      <c r="BH277" s="68">
        <f t="array" ref="BH277">
_xlfn.LET(_xlpm.COEFF,
IF($AW277+$AX277=0,0,IF(MAX(MIN($AX277,EOMONTH(BH$15,0))-MAX($AW277,BH$15)+1,)&gt;0,1,0)),
_xlfn.IFS(
$ES277="LisChannel",
_xlpm.COEFF*
INDEX({1;1;1.2;1.2;1;1;1;1;1.2;1.2;1.2;1.2},
MATCH(MONTH(BH$15),
{1,2,3,4,5,6,7,8,9,10,11,12})),
CONCATENATE($ES277," ",$L277)="RussOutdoor метро",
_xlpm.COEFF*
INDEX({0.8;0.9;1.1;1.1;1;1;1;1;1.1;1.1;1.1;1.1},
MATCH(MONTH(BH$15),
{1,2,3,4,5,6,7,8,9,10,11,12})),
$ES277&lt;&gt;"LisChannel",
_xlpm.COEFF,
$ES277&lt;&gt;"RussOutdoor",
_xlpm.COEFF))</f>
        <v/>
      </c>
      <c r="BI277" s="68">
        <f t="array" ref="BI277">
_xlfn.LET(_xlpm.COEFF,
IF($AW277+$AX277=0,0,IF(MAX(MIN($AX277,EOMONTH(BI$15,0))-MAX($AW277,BI$15)+1,)&gt;0,1,0)),
_xlfn.IFS(
$ES277="LisChannel",
_xlpm.COEFF*
INDEX({1;1;1.2;1.2;1;1;1;1;1.2;1.2;1.2;1.2},
MATCH(MONTH(BI$15),
{1,2,3,4,5,6,7,8,9,10,11,12})),
CONCATENATE($ES277," ",$L277)="RussOutdoor метро",
_xlpm.COEFF*
INDEX({0.8;0.9;1.1;1.1;1;1;1;1;1.1;1.1;1.1;1.1},
MATCH(MONTH(BI$15),
{1,2,3,4,5,6,7,8,9,10,11,12})),
$ES277&lt;&gt;"LisChannel",
_xlpm.COEFF,
$ES277&lt;&gt;"RussOutdoor",
_xlpm.COEFF))</f>
        <v/>
      </c>
      <c r="BJ277" s="68">
        <f t="array" ref="BJ277">
_xlfn.LET(_xlpm.COEFF,
IF($AW277+$AX277=0,0,IF(MAX(MIN($AX277,EOMONTH(BJ$15,0))-MAX($AW277,BJ$15)+1,)&gt;0,1,0)),
_xlfn.IFS(
$ES277="LisChannel",
_xlpm.COEFF*
INDEX({1;1;1.2;1.2;1;1;1;1;1.2;1.2;1.2;1.2},
MATCH(MONTH(BJ$15),
{1,2,3,4,5,6,7,8,9,10,11,12})),
CONCATENATE($ES277," ",$L277)="RussOutdoor метро",
_xlpm.COEFF*
INDEX({0.8;0.9;1.1;1.1;1;1;1;1;1.1;1.1;1.1;1.1},
MATCH(MONTH(BJ$15),
{1,2,3,4,5,6,7,8,9,10,11,12})),
$ES277&lt;&gt;"LisChannel",
_xlpm.COEFF,
$ES277&lt;&gt;"RussOutdoor",
_xlpm.COEFF))</f>
        <v/>
      </c>
      <c r="BK277" s="68">
        <f t="array" ref="BK277">
_xlfn.LET(_xlpm.COEFF,
IF($AW277+$AX277=0,0,IF(MAX(MIN($AX277,EOMONTH(BK$15,0))-MAX($AW277,BK$15)+1,)&gt;0,1,0)),
_xlfn.IFS(
$ES277="LisChannel",
_xlpm.COEFF*
INDEX({1;1;1.2;1.2;1;1;1;1;1.2;1.2;1.2;1.2},
MATCH(MONTH(BK$15),
{1,2,3,4,5,6,7,8,9,10,11,12})),
CONCATENATE($ES277," ",$L277)="RussOutdoor метро",
_xlpm.COEFF*
INDEX({0.8;0.9;1.1;1.1;1;1;1;1;1.1;1.1;1.1;1.1},
MATCH(MONTH(BK$15),
{1,2,3,4,5,6,7,8,9,10,11,12})),
$ES277&lt;&gt;"LisChannel",
_xlpm.COEFF,
$ES277&lt;&gt;"RussOutdoor",
_xlpm.COEFF))</f>
        <v/>
      </c>
      <c r="BL277" s="62">
        <f>COUNTIFS($AZ277:$BK277,"&gt;0")</f>
        <v/>
      </c>
      <c r="BM277" s="65" t="n"/>
      <c r="BN277" s="125">
        <f>$DJ277</f>
        <v/>
      </c>
      <c r="BO277" s="63">
        <f>$DQ277</f>
        <v/>
      </c>
      <c r="BP277" s="125">
        <f>
IFERROR(
IF($BL277=0,0,
$BN277*(1-$BO277)),
0)</f>
        <v/>
      </c>
      <c r="BQ277" s="125">
        <f t="array" ref="BQ277">
IFERROR(
_xlfn.IFS(
$DH277="день_1",
$BP277*$BL277/($AX277-$AW277+1)*AZ277*(DAY(EOMONTH(AZ$15,0))),
$DH277="день_2",
$BP277/30*MAX(MIN($AX277,EOMONTH(AZ$15,0))-MAX($AW277,AZ$15)+1,),
$DH277="раб.день",
$BP277/30*(IFERROR(
_xlfn.LET(_xlpm.VD,
CHOOSE(
{1;2;3;4;5;6;7;8;9;10;11;12;13;14;15;16;17;18},
45658,45659,45660,45661,45662,45663,45664,45665,45711,45724,45778,45779,45785,45786,45820,45821,45965,46022),
_xlfn.LET(_xlpm.DD,
MAX(MIN($AX277,EOMONTH(AZ$15,0))-MAX($AW277,AZ$15),),
_xlfn.IFS(
AND(MONTH($AW277)=MONTH(AZ$15),MONTH($AX277)&lt;&gt;MONTH(AZ$15)),
NETWORKDAYS.INTL($AW277,$AW277+_xlpm.DD,1,_xlpm.VD),
AND(MONTH($AW277)&lt;&gt;MONTH(AZ$15),MONTH($AX277)=MONTH(AZ$15)),
NETWORKDAYS.INTL(($AX277)-_xlpm.DD,$AX277,1,_xlpm.VD),
AND(MONTH($AW277)&lt;MONTH(AZ$15),MONTH($AX277)&gt;MONTH(AZ$15)),
NETWORKDAYS.INTL((EOMONTH(AZ$15-1,1))-_xlpm.DD,EOMONTH(AZ$15-1,1),1,_xlpm.VD),
AND(MONTH($AW277)=MONTH(AZ$15),MONTH($AX277)=MONTH(AZ$15)),
NETWORKDAYS.INTL($AW277,$AX277,1,_xlpm.VD)))),0)),
$DH277="месяц",
$BP277*AZ277,
$DH277="неделя",
$BP277*AZ277/7*(ROUNDUP((DAY(EOMONTH(AZ$15,0)))/4,0))),
0)</f>
        <v/>
      </c>
      <c r="BR277" s="125">
        <f t="array" ref="BR277">
IFERROR(
_xlfn.IFS(
$DH277="день_1",
$BP277*$BL277/($AX277-$AW277+1)*BA277*(DAY(EOMONTH(BA$15,0))),
$DH277="день_2",
$BP277/30*MAX(MIN($AX277,EOMONTH(BA$15,0))-MAX($AW277,BA$15)+1,),
$DH277="раб.день",
$BP277/30*(IFERROR(
_xlfn.LET(_xlpm.VD,
CHOOSE(
{1;2;3;4;5;6;7;8;9;10;11;12;13;14;15;16;17;18},
45658,45659,45660,45661,45662,45663,45664,45665,45711,45724,45778,45779,45785,45786,45820,45821,45965,46022),
_xlfn.LET(_xlpm.DD,
MAX(MIN($AX277,EOMONTH(BA$15,0))-MAX($AW277,BA$15),),
_xlfn.IFS(
AND(MONTH($AW277)=MONTH(BA$15),MONTH($AX277)&lt;&gt;MONTH(BA$15)),
NETWORKDAYS.INTL($AW277,$AW277+_xlpm.DD,1,_xlpm.VD),
AND(MONTH($AW277)&lt;&gt;MONTH(BA$15),MONTH($AX277)=MONTH(BA$15)),
NETWORKDAYS.INTL(($AX277)-_xlpm.DD,$AX277,1,_xlpm.VD),
AND(MONTH($AW277)&lt;MONTH(BA$15),MONTH($AX277)&gt;MONTH(BA$15)),
NETWORKDAYS.INTL((EOMONTH(BA$15-1,1))-_xlpm.DD,EOMONTH(BA$15-1,1),1,_xlpm.VD),
AND(MONTH($AW277)=MONTH(BA$15),MONTH($AX277)=MONTH(BA$15)),
NETWORKDAYS.INTL($AW277,$AX277,1,_xlpm.VD)))),0)),
$DH277="месяц",
$BP277*BA277,
$DH277="неделя",
$BP277*BA277/7*(ROUNDUP((DAY(EOMONTH(BA$15,0)))/4,0))),
0)</f>
        <v/>
      </c>
      <c r="BS277" s="125">
        <f t="array" ref="BS277">
IFERROR(
_xlfn.IFS(
$DH277="день_1",
$BP277*$BL277/($AX277-$AW277+1)*BB277*(DAY(EOMONTH(BB$15,0))),
$DH277="день_2",
$BP277/30*MAX(MIN($AX277,EOMONTH(BB$15,0))-MAX($AW277,BB$15)+1,),
$DH277="раб.день",
$BP277/30*(IFERROR(
_xlfn.LET(_xlpm.VD,
CHOOSE(
{1;2;3;4;5;6;7;8;9;10;11;12;13;14;15;16;17;18},
45658,45659,45660,45661,45662,45663,45664,45665,45711,45724,45778,45779,45785,45786,45820,45821,45965,46022),
_xlfn.LET(_xlpm.DD,
MAX(MIN($AX277,EOMONTH(BB$15,0))-MAX($AW277,BB$15),),
_xlfn.IFS(
AND(MONTH($AW277)=MONTH(BB$15),MONTH($AX277)&lt;&gt;MONTH(BB$15)),
NETWORKDAYS.INTL($AW277,$AW277+_xlpm.DD,1,_xlpm.VD),
AND(MONTH($AW277)&lt;&gt;MONTH(BB$15),MONTH($AX277)=MONTH(BB$15)),
NETWORKDAYS.INTL(($AX277)-_xlpm.DD,$AX277,1,_xlpm.VD),
AND(MONTH($AW277)&lt;MONTH(BB$15),MONTH($AX277)&gt;MONTH(BB$15)),
NETWORKDAYS.INTL((EOMONTH(BB$15-1,1))-_xlpm.DD,EOMONTH(BB$15-1,1),1,_xlpm.VD),
AND(MONTH($AW277)=MONTH(BB$15),MONTH($AX277)=MONTH(BB$15)),
NETWORKDAYS.INTL($AW277,$AX277,1,_xlpm.VD)))),0)),
$DH277="месяц",
$BP277*BB277,
$DH277="неделя",
$BP277*BB277/7*(ROUNDUP((DAY(EOMONTH(BB$15,0)))/4,0))),
0)</f>
        <v/>
      </c>
      <c r="BT277" s="125">
        <f t="array" ref="BT277">
IFERROR(
_xlfn.IFS(
$DH277="день_1",
$BP277*$BL277/($AX277-$AW277+1)*BC277*(DAY(EOMONTH(BC$15,0))),
$DH277="день_2",
$BP277/30*MAX(MIN($AX277,EOMONTH(BC$15,0))-MAX($AW277,BC$15)+1,),
$DH277="раб.день",
$BP277/30*(IFERROR(
_xlfn.LET(_xlpm.VD,
CHOOSE(
{1;2;3;4;5;6;7;8;9;10;11;12;13;14;15;16;17;18},
45658,45659,45660,45661,45662,45663,45664,45665,45711,45724,45778,45779,45785,45786,45820,45821,45965,46022),
_xlfn.LET(_xlpm.DD,
MAX(MIN($AX277,EOMONTH(BC$15,0))-MAX($AW277,BC$15),),
_xlfn.IFS(
AND(MONTH($AW277)=MONTH(BC$15),MONTH($AX277)&lt;&gt;MONTH(BC$15)),
NETWORKDAYS.INTL($AW277,$AW277+_xlpm.DD,1,_xlpm.VD),
AND(MONTH($AW277)&lt;&gt;MONTH(BC$15),MONTH($AX277)=MONTH(BC$15)),
NETWORKDAYS.INTL(($AX277)-_xlpm.DD,$AX277,1,_xlpm.VD),
AND(MONTH($AW277)&lt;MONTH(BC$15),MONTH($AX277)&gt;MONTH(BC$15)),
NETWORKDAYS.INTL((EOMONTH(BC$15-1,1))-_xlpm.DD,EOMONTH(BC$15-1,1),1,_xlpm.VD),
AND(MONTH($AW277)=MONTH(BC$15),MONTH($AX277)=MONTH(BC$15)),
NETWORKDAYS.INTL($AW277,$AX277,1,_xlpm.VD)))),0)),
$DH277="месяц",
$BP277*BC277,
$DH277="неделя",
$BP277*BC277/7*(ROUNDUP((DAY(EOMONTH(BC$15,0)))/4,0))),
0)</f>
        <v/>
      </c>
      <c r="BU277" s="125">
        <f t="array" ref="BU277">
IFERROR(
_xlfn.IFS(
$DH277="день_1",
$BP277*$BL277/($AX277-$AW277+1)*BD277*(DAY(EOMONTH(BD$15,0))),
$DH277="день_2",
$BP277/30*MAX(MIN($AX277,EOMONTH(BD$15,0))-MAX($AW277,BD$15)+1,),
$DH277="раб.день",
$BP277/30*(IFERROR(
_xlfn.LET(_xlpm.VD,
CHOOSE(
{1;2;3;4;5;6;7;8;9;10;11;12;13;14;15;16;17;18},
45658,45659,45660,45661,45662,45663,45664,45665,45711,45724,45778,45779,45785,45786,45820,45821,45965,46022),
_xlfn.LET(_xlpm.DD,
MAX(MIN($AX277,EOMONTH(BD$15,0))-MAX($AW277,BD$15),),
_xlfn.IFS(
AND(MONTH($AW277)=MONTH(BD$15),MONTH($AX277)&lt;&gt;MONTH(BD$15)),
NETWORKDAYS.INTL($AW277,$AW277+_xlpm.DD,1,_xlpm.VD),
AND(MONTH($AW277)&lt;&gt;MONTH(BD$15),MONTH($AX277)=MONTH(BD$15)),
NETWORKDAYS.INTL(($AX277)-_xlpm.DD,$AX277,1,_xlpm.VD),
AND(MONTH($AW277)&lt;MONTH(BD$15),MONTH($AX277)&gt;MONTH(BD$15)),
NETWORKDAYS.INTL((EOMONTH(BD$15-1,1))-_xlpm.DD,EOMONTH(BD$15-1,1),1,_xlpm.VD),
AND(MONTH($AW277)=MONTH(BD$15),MONTH($AX277)=MONTH(BD$15)),
NETWORKDAYS.INTL($AW277,$AX277,1,_xlpm.VD)))),0)),
$DH277="месяц",
$BP277*BD277,
$DH277="неделя",
$BP277*BD277/7*(ROUNDUP((DAY(EOMONTH(BD$15,0)))/4,0))),
0)</f>
        <v/>
      </c>
      <c r="BV277" s="125">
        <f t="array" ref="BV277">
IFERROR(
_xlfn.IFS(
$DH277="день_1",
$BP277*$BL277/($AX277-$AW277+1)*BE277*(DAY(EOMONTH(BE$15,0))),
$DH277="день_2",
$BP277/30*MAX(MIN($AX277,EOMONTH(BE$15,0))-MAX($AW277,BE$15)+1,),
$DH277="раб.день",
$BP277/30*(IFERROR(
_xlfn.LET(_xlpm.VD,
CHOOSE(
{1;2;3;4;5;6;7;8;9;10;11;12;13;14;15;16;17;18},
45658,45659,45660,45661,45662,45663,45664,45665,45711,45724,45778,45779,45785,45786,45820,45821,45965,46022),
_xlfn.LET(_xlpm.DD,
MAX(MIN($AX277,EOMONTH(BE$15,0))-MAX($AW277,BE$15),),
_xlfn.IFS(
AND(MONTH($AW277)=MONTH(BE$15),MONTH($AX277)&lt;&gt;MONTH(BE$15)),
NETWORKDAYS.INTL($AW277,$AW277+_xlpm.DD,1,_xlpm.VD),
AND(MONTH($AW277)&lt;&gt;MONTH(BE$15),MONTH($AX277)=MONTH(BE$15)),
NETWORKDAYS.INTL(($AX277)-_xlpm.DD,$AX277,1,_xlpm.VD),
AND(MONTH($AW277)&lt;MONTH(BE$15),MONTH($AX277)&gt;MONTH(BE$15)),
NETWORKDAYS.INTL((EOMONTH(BE$15-1,1))-_xlpm.DD,EOMONTH(BE$15-1,1),1,_xlpm.VD),
AND(MONTH($AW277)=MONTH(BE$15),MONTH($AX277)=MONTH(BE$15)),
NETWORKDAYS.INTL($AW277,$AX277,1,_xlpm.VD)))),0)),
$DH277="месяц",
$BP277*BE277,
$DH277="неделя",
$BP277*BE277/7*(ROUNDUP((DAY(EOMONTH(BE$15,0)))/4,0))),
0)</f>
        <v/>
      </c>
      <c r="BW277" s="125">
        <f t="array" ref="BW277">
IFERROR(
_xlfn.IFS(
$DH277="день_1",
$BP277*$BL277/($AX277-$AW277+1)*BF277*(DAY(EOMONTH(BF$15,0))),
$DH277="день_2",
$BP277/30*MAX(MIN($AX277,EOMONTH(BF$15,0))-MAX($AW277,BF$15)+1,),
$DH277="раб.день",
$BP277/30*(IFERROR(
_xlfn.LET(_xlpm.VD,
CHOOSE(
{1;2;3;4;5;6;7;8;9;10;11;12;13;14;15;16;17;18},
45658,45659,45660,45661,45662,45663,45664,45665,45711,45724,45778,45779,45785,45786,45820,45821,45965,46022),
_xlfn.LET(_xlpm.DD,
MAX(MIN($AX277,EOMONTH(BF$15,0))-MAX($AW277,BF$15),),
_xlfn.IFS(
AND(MONTH($AW277)=MONTH(BF$15),MONTH($AX277)&lt;&gt;MONTH(BF$15)),
NETWORKDAYS.INTL($AW277,$AW277+_xlpm.DD,1,_xlpm.VD),
AND(MONTH($AW277)&lt;&gt;MONTH(BF$15),MONTH($AX277)=MONTH(BF$15)),
NETWORKDAYS.INTL(($AX277)-_xlpm.DD,$AX277,1,_xlpm.VD),
AND(MONTH($AW277)&lt;MONTH(BF$15),MONTH($AX277)&gt;MONTH(BF$15)),
NETWORKDAYS.INTL((EOMONTH(BF$15-1,1))-_xlpm.DD,EOMONTH(BF$15-1,1),1,_xlpm.VD),
AND(MONTH($AW277)=MONTH(BF$15),MONTH($AX277)=MONTH(BF$15)),
NETWORKDAYS.INTL($AW277,$AX277,1,_xlpm.VD)))),0)),
$DH277="месяц",
$BP277*BF277,
$DH277="неделя",
$BP277*BF277/7*(ROUNDUP((DAY(EOMONTH(BF$15,0)))/4,0))),
0)</f>
        <v/>
      </c>
      <c r="BX277" s="125">
        <f t="array" ref="BX277">
IFERROR(
_xlfn.IFS(
$DH277="день_1",
$BP277*$BL277/($AX277-$AW277+1)*BG277*(DAY(EOMONTH(BG$15,0))),
$DH277="день_2",
$BP277/30*MAX(MIN($AX277,EOMONTH(BG$15,0))-MAX($AW277,BG$15)+1,),
$DH277="раб.день",
$BP277/30*(IFERROR(
_xlfn.LET(_xlpm.VD,
CHOOSE(
{1;2;3;4;5;6;7;8;9;10;11;12;13;14;15;16;17;18},
45658,45659,45660,45661,45662,45663,45664,45665,45711,45724,45778,45779,45785,45786,45820,45821,45965,46022),
_xlfn.LET(_xlpm.DD,
MAX(MIN($AX277,EOMONTH(BG$15,0))-MAX($AW277,BG$15),),
_xlfn.IFS(
AND(MONTH($AW277)=MONTH(BG$15),MONTH($AX277)&lt;&gt;MONTH(BG$15)),
NETWORKDAYS.INTL($AW277,$AW277+_xlpm.DD,1,_xlpm.VD),
AND(MONTH($AW277)&lt;&gt;MONTH(BG$15),MONTH($AX277)=MONTH(BG$15)),
NETWORKDAYS.INTL(($AX277)-_xlpm.DD,$AX277,1,_xlpm.VD),
AND(MONTH($AW277)&lt;MONTH(BG$15),MONTH($AX277)&gt;MONTH(BG$15)),
NETWORKDAYS.INTL((EOMONTH(BG$15-1,1))-_xlpm.DD,EOMONTH(BG$15-1,1),1,_xlpm.VD),
AND(MONTH($AW277)=MONTH(BG$15),MONTH($AX277)=MONTH(BG$15)),
NETWORKDAYS.INTL($AW277,$AX277,1,_xlpm.VD)))),0)),
$DH277="месяц",
$BP277*BG277,
$DH277="неделя",
$BP277*BG277/7*(ROUNDUP((DAY(EOMONTH(BG$15,0)))/4,0))),
0)</f>
        <v/>
      </c>
      <c r="BY277" s="125">
        <f t="array" ref="BY277">
IFERROR(
_xlfn.IFS(
$DH277="день_1",
$BP277*$BL277/($AX277-$AW277+1)*BH277*(DAY(EOMONTH(BH$15,0))),
$DH277="день_2",
$BP277/30*MAX(MIN($AX277,EOMONTH(BH$15,0))-MAX($AW277,BH$15)+1,),
$DH277="раб.день",
$BP277/30*(IFERROR(
_xlfn.LET(_xlpm.VD,
CHOOSE(
{1;2;3;4;5;6;7;8;9;10;11;12;13;14;15;16;17;18},
45658,45659,45660,45661,45662,45663,45664,45665,45711,45724,45778,45779,45785,45786,45820,45821,45965,46022),
_xlfn.LET(_xlpm.DD,
MAX(MIN($AX277,EOMONTH(BH$15,0))-MAX($AW277,BH$15),),
_xlfn.IFS(
AND(MONTH($AW277)=MONTH(BH$15),MONTH($AX277)&lt;&gt;MONTH(BH$15)),
NETWORKDAYS.INTL($AW277,$AW277+_xlpm.DD,1,_xlpm.VD),
AND(MONTH($AW277)&lt;&gt;MONTH(BH$15),MONTH($AX277)=MONTH(BH$15)),
NETWORKDAYS.INTL(($AX277)-_xlpm.DD,$AX277,1,_xlpm.VD),
AND(MONTH($AW277)&lt;MONTH(BH$15),MONTH($AX277)&gt;MONTH(BH$15)),
NETWORKDAYS.INTL((EOMONTH(BH$15-1,1))-_xlpm.DD,EOMONTH(BH$15-1,1),1,_xlpm.VD),
AND(MONTH($AW277)=MONTH(BH$15),MONTH($AX277)=MONTH(BH$15)),
NETWORKDAYS.INTL($AW277,$AX277,1,_xlpm.VD)))),0)),
$DH277="месяц",
$BP277*BH277,
$DH277="неделя",
$BP277*BH277/7*(ROUNDUP((DAY(EOMONTH(BH$15,0)))/4,0))),
0)</f>
        <v/>
      </c>
      <c r="BZ277" s="125">
        <f t="array" ref="BZ277">
IFERROR(
_xlfn.IFS(
$DH277="день_1",
$BP277*$BL277/($AX277-$AW277+1)*BI277*(DAY(EOMONTH(BI$15,0))),
$DH277="день_2",
$BP277/30*MAX(MIN($AX277,EOMONTH(BI$15,0))-MAX($AW277,BI$15)+1,),
$DH277="раб.день",
$BP277/30*(IFERROR(
_xlfn.LET(_xlpm.VD,
CHOOSE(
{1;2;3;4;5;6;7;8;9;10;11;12;13;14;15;16;17;18},
45658,45659,45660,45661,45662,45663,45664,45665,45711,45724,45778,45779,45785,45786,45820,45821,45965,46022),
_xlfn.LET(_xlpm.DD,
MAX(MIN($AX277,EOMONTH(BI$15,0))-MAX($AW277,BI$15),),
_xlfn.IFS(
AND(MONTH($AW277)=MONTH(BI$15),MONTH($AX277)&lt;&gt;MONTH(BI$15)),
NETWORKDAYS.INTL($AW277,$AW277+_xlpm.DD,1,_xlpm.VD),
AND(MONTH($AW277)&lt;&gt;MONTH(BI$15),MONTH($AX277)=MONTH(BI$15)),
NETWORKDAYS.INTL(($AX277)-_xlpm.DD,$AX277,1,_xlpm.VD),
AND(MONTH($AW277)&lt;MONTH(BI$15),MONTH($AX277)&gt;MONTH(BI$15)),
NETWORKDAYS.INTL((EOMONTH(BI$15-1,1))-_xlpm.DD,EOMONTH(BI$15-1,1),1,_xlpm.VD),
AND(MONTH($AW277)=MONTH(BI$15),MONTH($AX277)=MONTH(BI$15)),
NETWORKDAYS.INTL($AW277,$AX277,1,_xlpm.VD)))),0)),
$DH277="месяц",
$BP277*BI277,
$DH277="неделя",
$BP277*BI277/7*(ROUNDUP((DAY(EOMONTH(BI$15,0)))/4,0))),
0)</f>
        <v/>
      </c>
      <c r="CA277" s="125">
        <f t="array" ref="CA277">
IFERROR(
_xlfn.IFS(
$DH277="день_1",
$BP277*$BL277/($AX277-$AW277+1)*BJ277*(DAY(EOMONTH(BJ$15,0))),
$DH277="день_2",
$BP277/30*MAX(MIN($AX277,EOMONTH(BJ$15,0))-MAX($AW277,BJ$15)+1,),
$DH277="раб.день",
$BP277/30*(IFERROR(
_xlfn.LET(_xlpm.VD,
CHOOSE(
{1;2;3;4;5;6;7;8;9;10;11;12;13;14;15;16;17;18},
45658,45659,45660,45661,45662,45663,45664,45665,45711,45724,45778,45779,45785,45786,45820,45821,45965,46022),
_xlfn.LET(_xlpm.DD,
MAX(MIN($AX277,EOMONTH(BJ$15,0))-MAX($AW277,BJ$15),),
_xlfn.IFS(
AND(MONTH($AW277)=MONTH(BJ$15),MONTH($AX277)&lt;&gt;MONTH(BJ$15)),
NETWORKDAYS.INTL($AW277,$AW277+_xlpm.DD,1,_xlpm.VD),
AND(MONTH($AW277)&lt;&gt;MONTH(BJ$15),MONTH($AX277)=MONTH(BJ$15)),
NETWORKDAYS.INTL(($AX277)-_xlpm.DD,$AX277,1,_xlpm.VD),
AND(MONTH($AW277)&lt;MONTH(BJ$15),MONTH($AX277)&gt;MONTH(BJ$15)),
NETWORKDAYS.INTL((EOMONTH(BJ$15-1,1))-_xlpm.DD,EOMONTH(BJ$15-1,1),1,_xlpm.VD),
AND(MONTH($AW277)=MONTH(BJ$15),MONTH($AX277)=MONTH(BJ$15)),
NETWORKDAYS.INTL($AW277,$AX277,1,_xlpm.VD)))),0)),
$DH277="месяц",
$BP277*BJ277,
$DH277="неделя",
$BP277*BJ277/7*(ROUNDUP((DAY(EOMONTH(BJ$15,0)))/4,0))),
0)</f>
        <v/>
      </c>
      <c r="CB277" s="125">
        <f t="array" ref="CB277">
IFERROR(
_xlfn.IFS(
$DH277="день_1",
$BP277*$BL277/($AX277-$AW277+1)*BK277*(DAY(EOMONTH(BK$15,0))),
$DH277="день_2",
$BP277/30*MAX(MIN($AX277,EOMONTH(BK$15,0))-MAX($AW277,BK$15)+1,),
$DH277="раб.день",
$BP277/30*(IFERROR(
_xlfn.LET(_xlpm.VD,
CHOOSE(
{1;2;3;4;5;6;7;8;9;10;11;12;13;14;15;16;17;18},
45658,45659,45660,45661,45662,45663,45664,45665,45711,45724,45778,45779,45785,45786,45820,45821,45965,46022),
_xlfn.LET(_xlpm.DD,
MAX(MIN($AX277,EOMONTH(BK$15,0))-MAX($AW277,BK$15),),
_xlfn.IFS(
AND(MONTH($AW277)=MONTH(BK$15),MONTH($AX277)&lt;&gt;MONTH(BK$15)),
NETWORKDAYS.INTL($AW277,$AW277+_xlpm.DD,1,_xlpm.VD),
AND(MONTH($AW277)&lt;&gt;MONTH(BK$15),MONTH($AX277)=MONTH(BK$15)),
NETWORKDAYS.INTL(($AX277)-_xlpm.DD,$AX277,1,_xlpm.VD),
AND(MONTH($AW277)&lt;MONTH(BK$15),MONTH($AX277)&gt;MONTH(BK$15)),
NETWORKDAYS.INTL((EOMONTH(BK$15-1,1))-_xlpm.DD,EOMONTH(BK$15-1,1),1,_xlpm.VD),
AND(MONTH($AW277)=MONTH(BK$15),MONTH($AX277)=MONTH(BK$15)),
NETWORKDAYS.INTL($AW277,$AX277,1,_xlpm.VD)))),0)),
$DH277="месяц",
$BP277*BK277,
$DH277="неделя",
$BP277*BK277/7*(ROUNDUP((DAY(EOMONTH(BK$15,0)))/4,0))),
0)</f>
        <v/>
      </c>
      <c r="CC277" s="125">
        <f>SUM($BQ277:$CB277)</f>
        <v/>
      </c>
      <c r="CD277" s="126">
        <f>SUM($EH277:$EH277)</f>
        <v/>
      </c>
      <c r="CE277" s="126">
        <f>$CD277*$AB277</f>
        <v/>
      </c>
      <c r="CF277" s="126">
        <f>SUM($EK277:$EK277)</f>
        <v/>
      </c>
      <c r="CG277" s="126">
        <f>$CF277*$AB277</f>
        <v/>
      </c>
      <c r="CH277" s="126">
        <f>SUM($CC277,$CE277,$CG277)</f>
        <v/>
      </c>
      <c r="CI277" s="126">
        <f>$CH277*(1+$CM277)</f>
        <v/>
      </c>
      <c r="CJ277" s="127" t="n">
        <v>0</v>
      </c>
      <c r="CK277" s="126">
        <f>SUM($CH277:$CH277)*(1+$CJ277)</f>
        <v/>
      </c>
      <c r="CL277" s="126">
        <f>SUM($CH277:$CH277)*(1+$CM277)</f>
        <v/>
      </c>
      <c r="CM277" s="59" t="inlineStr">
        <is>
          <t>20%</t>
        </is>
      </c>
      <c r="CN277" s="59" t="n"/>
      <c r="CO277" s="72" t="n"/>
      <c r="CP277" s="59" t="n"/>
      <c r="CQ277" s="73" t="n"/>
      <c r="CR277" s="73" t="n"/>
      <c r="CS277" s="73" t="n"/>
      <c r="CT277" s="72" t="n"/>
      <c r="CU277" s="79" t="inlineStr">
        <is>
          <t> </t>
        </is>
      </c>
      <c r="CV277" s="60" t="n"/>
      <c r="CW277" s="60" t="n"/>
      <c r="CX277" s="60" t="n"/>
      <c r="CY277" s="127">
        <f>IFERROR(($CC277-$EE277)/($EE277/(1-$DQ277)),0)</f>
        <v/>
      </c>
      <c r="CZ277" s="127">
        <f>IFERROR(1-$EI277/($CE277),0)</f>
        <v/>
      </c>
      <c r="DA277" s="127">
        <f>IFERROR(1-$EL277/($CG277),0)</f>
        <v/>
      </c>
      <c r="DB277" s="126">
        <f>ROUND(IFERROR(($CI277/(1+$CM277)-$EN277),0),2)</f>
        <v/>
      </c>
      <c r="DC277" s="128" t="n"/>
      <c r="DD277" s="125" t="n"/>
      <c r="DE277" s="75" t="n">
        <v>0</v>
      </c>
      <c r="DF277" s="128" t="n"/>
      <c r="DG277" s="125">
        <f>IF($DC277=0,0,$DD277*($DC277*100%-$DE277*$DF277))*SUM($AB277:$AB277)</f>
        <v/>
      </c>
      <c r="DH277" s="129" t="inlineStr">
        <is>
          <t>месяц</t>
        </is>
      </c>
      <c r="DI277" s="130">
        <f t="array" ref="DI277">IFERROR(
IF($ES277="LisChannel",
(ROUND(((INDEX({174.625;153.888888888889;130.972222222222},MATCH($AI277,{2;3;4}),0))*$AG277*$AI277),2)),0),0)</f>
        <v/>
      </c>
      <c r="DJ277" s="130">
        <f>
_xlfn.LET(_xlpm.X,
IFERROR(
IF($ES277="НовиковТВ",
(_xlfn.LET(_xlpm.NTV,
_xlfn.LET(_xlpm.MIN,350000,
IF(SUMIFS($DI:$DI,$ES:$ES,"НовиковТВ")&lt;=_xlpm.MIN,
(SUMIFS($DI:$DI,$ES:$ES,"НовиковТВ")/(COUNTIFS($ES:$ES,"НовиковТВ")))*_xlpm.MIN/SUMIFS($DI:$DI,$ES:$ES,"НовиковТВ"),
DI277)),
_xlpm.NTV+$DG277/(1-(1-(_xlpm.NTV)*(1-$DL277)*(1-$DM277)*(1-$DN277)*(1-$DO277)*(1-$DP277)/_xlpm.NTV))))/(1+$EP277),
$DI277+$DG277/(1-(1-($DI277)*(1-$DL277)*(1-$DM277)*(1-$DN277)*(1-$DO277)*(1-$DP277)/$DI277))),
0),
_xlpm.X*(1+$CM277)*(1+$CW277)-_xlpm.X*(1+$CM277)+_xlpm.X)</f>
        <v/>
      </c>
      <c r="DK277" s="125" t="inlineStr">
        <is>
          <t>послед.</t>
        </is>
      </c>
      <c r="DL277" s="63" t="n">
        <v>0</v>
      </c>
      <c r="DM277" s="63" t="n">
        <v>0</v>
      </c>
      <c r="DN277" s="63" t="n">
        <v>0</v>
      </c>
      <c r="DO277" s="63" t="n">
        <v>0</v>
      </c>
      <c r="DP277" s="63" t="n">
        <v>0</v>
      </c>
      <c r="DQ277" s="63">
        <f t="array" ref="DQ277">IFERROR(_xlfn.IFS(
$DK277="послед.",1-(1-$DL277)*(1-$DM277)*(1-$DN277)*(1-$DO277)*(1-$DP277),
$DK277="сумм.",$DL277+$DM277+$DN277+$DO277+$DP277),
0)</f>
        <v/>
      </c>
      <c r="DR277" s="125">
        <f t="array" ref="DR277">
IFERROR(
_xlfn.IFS(
$BL277=0,
0,
$BL277&gt;0,
_xlfn.IFS($DK277="послед.",
$DJ277*(1-$DL277)*(1-$DM277)*(1-$DN277)*(1-$DO277)*(1-$DP277),
$DK277="сумм.",
$DJ277*(1-($DL277+$DM277+$DN277+$DO277+$DP277)))),0)</f>
        <v/>
      </c>
      <c r="DS277" s="125">
        <f t="array" ref="DS277">
IFERROR(_xlfn.IFS(
$DH277="день_1",
$DR277*$BL277/($AX277-$AW277+1)*AZ277*(DAY(EOMONTH(AZ$15,0))),
$DH277="день_2",
$DR277/30*MAX(MIN($AX277,EOMONTH(AZ$15,0))-MAX($AW277,AZ$15)+1,),
$DH277="раб.день",
$DR277/30*(IFERROR(
_xlfn.LET(_xlpm.VD,
CHOOSE(
{1;2;3;4;5;6;7;8;9;10;11;12;13;14;15;16;17;18},
45658,45659,45660,45661,45662,45663,45664,45665,45711,45724,45778,45779,45785,45786,45820,45821,45965,46022),
_xlfn.LET(_xlpm.DD,
MAX(MIN($AX277,EOMONTH(AZ$15,0))-MAX($AW277,AZ$15),),
_xlfn.IFS(
AND(MONTH($AW277)=MONTH(AZ$15),MONTH($AX277)&lt;&gt;MONTH(AZ$15)),
NETWORKDAYS.INTL($AW277,$AW277+_xlpm.DD,1,_xlpm.VD),
AND(MONTH($AW277)&lt;&gt;MONTH(AZ$15),MONTH($AX277)=MONTH(AZ$15)),
NETWORKDAYS.INTL(($AX277)-_xlpm.DD,$AX277,1,_xlpm.VD),
AND(MONTH($AW277)&lt;MONTH(AZ$15),MONTH($AX277)&gt;MONTH(AZ$15)),
NETWORKDAYS.INTL((EOMONTH(AZ$15-1,1))-_xlpm.DD,EOMONTH(AZ$15-1,1),1,_xlpm.VD),
AND(MONTH($AW277)=MONTH(AZ$15),MONTH($AX277)=MONTH(AZ$15)),
NETWORKDAYS.INTL($AW277,$AX277,1,_xlpm.VD)))),0)),
$DH277="месяц",
$DR277*AZ277,
$DH277="неделя",
$DR277*AZ277/7*(ROUNDUP((DAY(EOMONTH(AZ$15,0)))/4,0))),
0)</f>
        <v/>
      </c>
      <c r="DT277" s="125">
        <f t="array" ref="DT277">
IFERROR(_xlfn.IFS(
$DH277="день_1",
$DR277*$BL277/($AX277-$AW277+1)*BA277*(DAY(EOMONTH(BA$15,0))),
$DH277="день_2",
$DR277/30*MAX(MIN($AX277,EOMONTH(BA$15,0))-MAX($AW277,BA$15)+1,),
$DH277="раб.день",
$DR277/30*(IFERROR(
_xlfn.LET(_xlpm.VD,
CHOOSE(
{1;2;3;4;5;6;7;8;9;10;11;12;13;14;15;16;17;18},
45658,45659,45660,45661,45662,45663,45664,45665,45711,45724,45778,45779,45785,45786,45820,45821,45965,46022),
_xlfn.LET(_xlpm.DD,
MAX(MIN($AX277,EOMONTH(BA$15,0))-MAX($AW277,BA$15),),
_xlfn.IFS(
AND(MONTH($AW277)=MONTH(BA$15),MONTH($AX277)&lt;&gt;MONTH(BA$15)),
NETWORKDAYS.INTL($AW277,$AW277+_xlpm.DD,1,_xlpm.VD),
AND(MONTH($AW277)&lt;&gt;MONTH(BA$15),MONTH($AX277)=MONTH(BA$15)),
NETWORKDAYS.INTL(($AX277)-_xlpm.DD,$AX277,1,_xlpm.VD),
AND(MONTH($AW277)&lt;MONTH(BA$15),MONTH($AX277)&gt;MONTH(BA$15)),
NETWORKDAYS.INTL((EOMONTH(BA$15-1,1))-_xlpm.DD,EOMONTH(BA$15-1,1),1,_xlpm.VD),
AND(MONTH($AW277)=MONTH(BA$15),MONTH($AX277)=MONTH(BA$15)),
NETWORKDAYS.INTL($AW277,$AX277,1,_xlpm.VD)))),0)),
$DH277="месяц",
$DR277*BA277,
$DH277="неделя",
$DR277*BA277/7*(ROUNDUP((DAY(EOMONTH(BA$15,0)))/4,0))),
0)</f>
        <v/>
      </c>
      <c r="DU277" s="125">
        <f t="array" ref="DU277">
IFERROR(_xlfn.IFS(
$DH277="день_1",
$DR277*$BL277/($AX277-$AW277+1)*BB277*(DAY(EOMONTH(BB$15,0))),
$DH277="день_2",
$DR277/30*MAX(MIN($AX277,EOMONTH(BB$15,0))-MAX($AW277,BB$15)+1,),
$DH277="раб.день",
$DR277/30*(IFERROR(
_xlfn.LET(_xlpm.VD,
CHOOSE(
{1;2;3;4;5;6;7;8;9;10;11;12;13;14;15;16;17;18},
45658,45659,45660,45661,45662,45663,45664,45665,45711,45724,45778,45779,45785,45786,45820,45821,45965,46022),
_xlfn.LET(_xlpm.DD,
MAX(MIN($AX277,EOMONTH(BB$15,0))-MAX($AW277,BB$15),),
_xlfn.IFS(
AND(MONTH($AW277)=MONTH(BB$15),MONTH($AX277)&lt;&gt;MONTH(BB$15)),
NETWORKDAYS.INTL($AW277,$AW277+_xlpm.DD,1,_xlpm.VD),
AND(MONTH($AW277)&lt;&gt;MONTH(BB$15),MONTH($AX277)=MONTH(BB$15)),
NETWORKDAYS.INTL(($AX277)-_xlpm.DD,$AX277,1,_xlpm.VD),
AND(MONTH($AW277)&lt;MONTH(BB$15),MONTH($AX277)&gt;MONTH(BB$15)),
NETWORKDAYS.INTL((EOMONTH(BB$15-1,1))-_xlpm.DD,EOMONTH(BB$15-1,1),1,_xlpm.VD),
AND(MONTH($AW277)=MONTH(BB$15),MONTH($AX277)=MONTH(BB$15)),
NETWORKDAYS.INTL($AW277,$AX277,1,_xlpm.VD)))),0)),
$DH277="месяц",
$DR277*BB277,
$DH277="неделя",
$DR277*BB277/7*(ROUNDUP((DAY(EOMONTH(BB$15,0)))/4,0))),
0)</f>
        <v/>
      </c>
      <c r="DV277" s="125">
        <f t="array" ref="DV277">
IFERROR(_xlfn.IFS(
$DH277="день_1",
$DR277*$BL277/($AX277-$AW277+1)*BC277*(DAY(EOMONTH(BC$15,0))),
$DH277="день_2",
$DR277/30*MAX(MIN($AX277,EOMONTH(BC$15,0))-MAX($AW277,BC$15)+1,),
$DH277="раб.день",
$DR277/30*(IFERROR(
_xlfn.LET(_xlpm.VD,
CHOOSE(
{1;2;3;4;5;6;7;8;9;10;11;12;13;14;15;16;17;18},
45658,45659,45660,45661,45662,45663,45664,45665,45711,45724,45778,45779,45785,45786,45820,45821,45965,46022),
_xlfn.LET(_xlpm.DD,
MAX(MIN($AX277,EOMONTH(BC$15,0))-MAX($AW277,BC$15),),
_xlfn.IFS(
AND(MONTH($AW277)=MONTH(BC$15),MONTH($AX277)&lt;&gt;MONTH(BC$15)),
NETWORKDAYS.INTL($AW277,$AW277+_xlpm.DD,1,_xlpm.VD),
AND(MONTH($AW277)&lt;&gt;MONTH(BC$15),MONTH($AX277)=MONTH(BC$15)),
NETWORKDAYS.INTL(($AX277)-_xlpm.DD,$AX277,1,_xlpm.VD),
AND(MONTH($AW277)&lt;MONTH(BC$15),MONTH($AX277)&gt;MONTH(BC$15)),
NETWORKDAYS.INTL((EOMONTH(BC$15-1,1))-_xlpm.DD,EOMONTH(BC$15-1,1),1,_xlpm.VD),
AND(MONTH($AW277)=MONTH(BC$15),MONTH($AX277)=MONTH(BC$15)),
NETWORKDAYS.INTL($AW277,$AX277,1,_xlpm.VD)))),0)),
$DH277="месяц",
$DR277*BC277,
$DH277="неделя",
$DR277*BC277/7*(ROUNDUP((DAY(EOMONTH(BC$15,0)))/4,0))),
0)</f>
        <v/>
      </c>
      <c r="DW277" s="125">
        <f t="array" ref="DW277">
IFERROR(_xlfn.IFS(
$DH277="день_1",
$DR277*$BL277/($AX277-$AW277+1)*BD277*(DAY(EOMONTH(BD$15,0))),
$DH277="день_2",
$DR277/30*MAX(MIN($AX277,EOMONTH(BD$15,0))-MAX($AW277,BD$15)+1,),
$DH277="раб.день",
$DR277/30*(IFERROR(
_xlfn.LET(_xlpm.VD,
CHOOSE(
{1;2;3;4;5;6;7;8;9;10;11;12;13;14;15;16;17;18},
45658,45659,45660,45661,45662,45663,45664,45665,45711,45724,45778,45779,45785,45786,45820,45821,45965,46022),
_xlfn.LET(_xlpm.DD,
MAX(MIN($AX277,EOMONTH(BD$15,0))-MAX($AW277,BD$15),),
_xlfn.IFS(
AND(MONTH($AW277)=MONTH(BD$15),MONTH($AX277)&lt;&gt;MONTH(BD$15)),
NETWORKDAYS.INTL($AW277,$AW277+_xlpm.DD,1,_xlpm.VD),
AND(MONTH($AW277)&lt;&gt;MONTH(BD$15),MONTH($AX277)=MONTH(BD$15)),
NETWORKDAYS.INTL(($AX277)-_xlpm.DD,$AX277,1,_xlpm.VD),
AND(MONTH($AW277)&lt;MONTH(BD$15),MONTH($AX277)&gt;MONTH(BD$15)),
NETWORKDAYS.INTL((EOMONTH(BD$15-1,1))-_xlpm.DD,EOMONTH(BD$15-1,1),1,_xlpm.VD),
AND(MONTH($AW277)=MONTH(BD$15),MONTH($AX277)=MONTH(BD$15)),
NETWORKDAYS.INTL($AW277,$AX277,1,_xlpm.VD)))),0)),
$DH277="месяц",
$DR277*BD277,
$DH277="неделя",
$DR277*BD277/7*(ROUNDUP((DAY(EOMONTH(BD$15,0)))/4,0))),
0)</f>
        <v/>
      </c>
      <c r="DX277" s="125">
        <f t="array" ref="DX277">
IFERROR(_xlfn.IFS(
$DH277="день_1",
$DR277*$BL277/($AX277-$AW277+1)*BE277*(DAY(EOMONTH(BE$15,0))),
$DH277="день_2",
$DR277/30*MAX(MIN($AX277,EOMONTH(BE$15,0))-MAX($AW277,BE$15)+1,),
$DH277="раб.день",
$DR277/30*(IFERROR(
_xlfn.LET(_xlpm.VD,
CHOOSE(
{1;2;3;4;5;6;7;8;9;10;11;12;13;14;15;16;17;18},
45658,45659,45660,45661,45662,45663,45664,45665,45711,45724,45778,45779,45785,45786,45820,45821,45965,46022),
_xlfn.LET(_xlpm.DD,
MAX(MIN($AX277,EOMONTH(BE$15,0))-MAX($AW277,BE$15),),
_xlfn.IFS(
AND(MONTH($AW277)=MONTH(BE$15),MONTH($AX277)&lt;&gt;MONTH(BE$15)),
NETWORKDAYS.INTL($AW277,$AW277+_xlpm.DD,1,_xlpm.VD),
AND(MONTH($AW277)&lt;&gt;MONTH(BE$15),MONTH($AX277)=MONTH(BE$15)),
NETWORKDAYS.INTL(($AX277)-_xlpm.DD,$AX277,1,_xlpm.VD),
AND(MONTH($AW277)&lt;MONTH(BE$15),MONTH($AX277)&gt;MONTH(BE$15)),
NETWORKDAYS.INTL((EOMONTH(BE$15-1,1))-_xlpm.DD,EOMONTH(BE$15-1,1),1,_xlpm.VD),
AND(MONTH($AW277)=MONTH(BE$15),MONTH($AX277)=MONTH(BE$15)),
NETWORKDAYS.INTL($AW277,$AX277,1,_xlpm.VD)))),0)),
$DH277="месяц",
$DR277*BE277,
$DH277="неделя",
$DR277*BE277/7*(ROUNDUP((DAY(EOMONTH(BE$15,0)))/4,0))),
0)</f>
        <v/>
      </c>
      <c r="DY277" s="125">
        <f t="array" ref="DY277">
IFERROR(_xlfn.IFS(
$DH277="день_1",
$DR277*$BL277/($AX277-$AW277+1)*BF277*(DAY(EOMONTH(BF$15,0))),
$DH277="день_2",
$DR277/30*MAX(MIN($AX277,EOMONTH(BF$15,0))-MAX($AW277,BF$15)+1,),
$DH277="раб.день",
$DR277/30*(IFERROR(
_xlfn.LET(_xlpm.VD,
CHOOSE(
{1;2;3;4;5;6;7;8;9;10;11;12;13;14;15;16;17;18},
45658,45659,45660,45661,45662,45663,45664,45665,45711,45724,45778,45779,45785,45786,45820,45821,45965,46022),
_xlfn.LET(_xlpm.DD,
MAX(MIN($AX277,EOMONTH(BF$15,0))-MAX($AW277,BF$15),),
_xlfn.IFS(
AND(MONTH($AW277)=MONTH(BF$15),MONTH($AX277)&lt;&gt;MONTH(BF$15)),
NETWORKDAYS.INTL($AW277,$AW277+_xlpm.DD,1,_xlpm.VD),
AND(MONTH($AW277)&lt;&gt;MONTH(BF$15),MONTH($AX277)=MONTH(BF$15)),
NETWORKDAYS.INTL(($AX277)-_xlpm.DD,$AX277,1,_xlpm.VD),
AND(MONTH($AW277)&lt;MONTH(BF$15),MONTH($AX277)&gt;MONTH(BF$15)),
NETWORKDAYS.INTL((EOMONTH(BF$15-1,1))-_xlpm.DD,EOMONTH(BF$15-1,1),1,_xlpm.VD),
AND(MONTH($AW277)=MONTH(BF$15),MONTH($AX277)=MONTH(BF$15)),
NETWORKDAYS.INTL($AW277,$AX277,1,_xlpm.VD)))),0)),
$DH277="месяц",
$DR277*BF277,
$DH277="неделя",
$DR277*BF277/7*(ROUNDUP((DAY(EOMONTH(BF$15,0)))/4,0))),
0)</f>
        <v/>
      </c>
      <c r="DZ277" s="125">
        <f t="array" ref="DZ277">
IFERROR(_xlfn.IFS(
$DH277="день_1",
$DR277*$BL277/($AX277-$AW277+1)*BG277*(DAY(EOMONTH(BG$15,0))),
$DH277="день_2",
$DR277/30*MAX(MIN($AX277,EOMONTH(BG$15,0))-MAX($AW277,BG$15)+1,),
$DH277="раб.день",
$DR277/30*(IFERROR(
_xlfn.LET(_xlpm.VD,
CHOOSE(
{1;2;3;4;5;6;7;8;9;10;11;12;13;14;15;16;17;18},
45658,45659,45660,45661,45662,45663,45664,45665,45711,45724,45778,45779,45785,45786,45820,45821,45965,46022),
_xlfn.LET(_xlpm.DD,
MAX(MIN($AX277,EOMONTH(BG$15,0))-MAX($AW277,BG$15),),
_xlfn.IFS(
AND(MONTH($AW277)=MONTH(BG$15),MONTH($AX277)&lt;&gt;MONTH(BG$15)),
NETWORKDAYS.INTL($AW277,$AW277+_xlpm.DD,1,_xlpm.VD),
AND(MONTH($AW277)&lt;&gt;MONTH(BG$15),MONTH($AX277)=MONTH(BG$15)),
NETWORKDAYS.INTL(($AX277)-_xlpm.DD,$AX277,1,_xlpm.VD),
AND(MONTH($AW277)&lt;MONTH(BG$15),MONTH($AX277)&gt;MONTH(BG$15)),
NETWORKDAYS.INTL((EOMONTH(BG$15-1,1))-_xlpm.DD,EOMONTH(BG$15-1,1),1,_xlpm.VD),
AND(MONTH($AW277)=MONTH(BG$15),MONTH($AX277)=MONTH(BG$15)),
NETWORKDAYS.INTL($AW277,$AX277,1,_xlpm.VD)))),0)),
$DH277="месяц",
$DR277*BG277,
$DH277="неделя",
$DR277*BG277/7*(ROUNDUP((DAY(EOMONTH(BG$15,0)))/4,0))),
0)</f>
        <v/>
      </c>
      <c r="EA277" s="125">
        <f t="array" ref="EA277">
IFERROR(_xlfn.IFS(
$DH277="день_1",
$DR277*$BL277/($AX277-$AW277+1)*BH277*(DAY(EOMONTH(BH$15,0))),
$DH277="день_2",
$DR277/30*MAX(MIN($AX277,EOMONTH(BH$15,0))-MAX($AW277,BH$15)+1,),
$DH277="раб.день",
$DR277/30*(IFERROR(
_xlfn.LET(_xlpm.VD,
CHOOSE(
{1;2;3;4;5;6;7;8;9;10;11;12;13;14;15;16;17;18},
45658,45659,45660,45661,45662,45663,45664,45665,45711,45724,45778,45779,45785,45786,45820,45821,45965,46022),
_xlfn.LET(_xlpm.DD,
MAX(MIN($AX277,EOMONTH(BH$15,0))-MAX($AW277,BH$15),),
_xlfn.IFS(
AND(MONTH($AW277)=MONTH(BH$15),MONTH($AX277)&lt;&gt;MONTH(BH$15)),
NETWORKDAYS.INTL($AW277,$AW277+_xlpm.DD,1,_xlpm.VD),
AND(MONTH($AW277)&lt;&gt;MONTH(BH$15),MONTH($AX277)=MONTH(BH$15)),
NETWORKDAYS.INTL(($AX277)-_xlpm.DD,$AX277,1,_xlpm.VD),
AND(MONTH($AW277)&lt;MONTH(BH$15),MONTH($AX277)&gt;MONTH(BH$15)),
NETWORKDAYS.INTL((EOMONTH(BH$15-1,1))-_xlpm.DD,EOMONTH(BH$15-1,1),1,_xlpm.VD),
AND(MONTH($AW277)=MONTH(BH$15),MONTH($AX277)=MONTH(BH$15)),
NETWORKDAYS.INTL($AW277,$AX277,1,_xlpm.VD)))),0)),
$DH277="месяц",
$DR277*BH277,
$DH277="неделя",
$DR277*BH277/7*(ROUNDUP((DAY(EOMONTH(BH$15,0)))/4,0))),
0)</f>
        <v/>
      </c>
      <c r="EB277" s="125">
        <f t="array" ref="EB277">
IFERROR(_xlfn.IFS(
$DH277="день_1",
$DR277*$BL277/($AX277-$AW277+1)*BI277*(DAY(EOMONTH(BI$15,0))),
$DH277="день_2",
$DR277/30*MAX(MIN($AX277,EOMONTH(BI$15,0))-MAX($AW277,BI$15)+1,),
$DH277="раб.день",
$DR277/30*(IFERROR(
_xlfn.LET(_xlpm.VD,
CHOOSE(
{1;2;3;4;5;6;7;8;9;10;11;12;13;14;15;16;17;18},
45658,45659,45660,45661,45662,45663,45664,45665,45711,45724,45778,45779,45785,45786,45820,45821,45965,46022),
_xlfn.LET(_xlpm.DD,
MAX(MIN($AX277,EOMONTH(BI$15,0))-MAX($AW277,BI$15),),
_xlfn.IFS(
AND(MONTH($AW277)=MONTH(BI$15),MONTH($AX277)&lt;&gt;MONTH(BI$15)),
NETWORKDAYS.INTL($AW277,$AW277+_xlpm.DD,1,_xlpm.VD),
AND(MONTH($AW277)&lt;&gt;MONTH(BI$15),MONTH($AX277)=MONTH(BI$15)),
NETWORKDAYS.INTL(($AX277)-_xlpm.DD,$AX277,1,_xlpm.VD),
AND(MONTH($AW277)&lt;MONTH(BI$15),MONTH($AX277)&gt;MONTH(BI$15)),
NETWORKDAYS.INTL((EOMONTH(BI$15-1,1))-_xlpm.DD,EOMONTH(BI$15-1,1),1,_xlpm.VD),
AND(MONTH($AW277)=MONTH(BI$15),MONTH($AX277)=MONTH(BI$15)),
NETWORKDAYS.INTL($AW277,$AX277,1,_xlpm.VD)))),0)),
$DH277="месяц",
$DR277*BI277,
$DH277="неделя",
$DR277*BI277/7*(ROUNDUP((DAY(EOMONTH(BI$15,0)))/4,0))),
0)</f>
        <v/>
      </c>
      <c r="EC277" s="125">
        <f t="array" ref="EC277">
IFERROR(_xlfn.IFS(
$DH277="день_1",
$DR277*$BL277/($AX277-$AW277+1)*BJ277*(DAY(EOMONTH(BJ$15,0))),
$DH277="день_2",
$DR277/30*MAX(MIN($AX277,EOMONTH(BJ$15,0))-MAX($AW277,BJ$15)+1,),
$DH277="раб.день",
$DR277/30*(IFERROR(
_xlfn.LET(_xlpm.VD,
CHOOSE(
{1;2;3;4;5;6;7;8;9;10;11;12;13;14;15;16;17;18},
45658,45659,45660,45661,45662,45663,45664,45665,45711,45724,45778,45779,45785,45786,45820,45821,45965,46022),
_xlfn.LET(_xlpm.DD,
MAX(MIN($AX277,EOMONTH(BJ$15,0))-MAX($AW277,BJ$15),),
_xlfn.IFS(
AND(MONTH($AW277)=MONTH(BJ$15),MONTH($AX277)&lt;&gt;MONTH(BJ$15)),
NETWORKDAYS.INTL($AW277,$AW277+_xlpm.DD,1,_xlpm.VD),
AND(MONTH($AW277)&lt;&gt;MONTH(BJ$15),MONTH($AX277)=MONTH(BJ$15)),
NETWORKDAYS.INTL(($AX277)-_xlpm.DD,$AX277,1,_xlpm.VD),
AND(MONTH($AW277)&lt;MONTH(BJ$15),MONTH($AX277)&gt;MONTH(BJ$15)),
NETWORKDAYS.INTL((EOMONTH(BJ$15-1,1))-_xlpm.DD,EOMONTH(BJ$15-1,1),1,_xlpm.VD),
AND(MONTH($AW277)=MONTH(BJ$15),MONTH($AX277)=MONTH(BJ$15)),
NETWORKDAYS.INTL($AW277,$AX277,1,_xlpm.VD)))),0)),
$DH277="месяц",
$DR277*BJ277,
$DH277="неделя",
$DR277*BJ277/7*(ROUNDUP((DAY(EOMONTH(BJ$15,0)))/4,0))),
0)</f>
        <v/>
      </c>
      <c r="ED277" s="125">
        <f t="array" ref="ED277">
IFERROR(_xlfn.IFS(
$DH277="день_1",
$DR277*$BL277/($AX277-$AW277+1)*BK277*(DAY(EOMONTH(BK$15,0))),
$DH277="день_2",
$DR277/30*MAX(MIN($AX277,EOMONTH(BK$15,0))-MAX($AW277,BK$15)+1,),
$DH277="раб.день",
$DR277/30*(IFERROR(
_xlfn.LET(_xlpm.VD,
CHOOSE(
{1;2;3;4;5;6;7;8;9;10;11;12;13;14;15;16;17;18},
45658,45659,45660,45661,45662,45663,45664,45665,45711,45724,45778,45779,45785,45786,45820,45821,45965,46022),
_xlfn.LET(_xlpm.DD,
MAX(MIN($AX277,EOMONTH(BK$15,0))-MAX($AW277,BK$15),),
_xlfn.IFS(
AND(MONTH($AW277)=MONTH(BK$15),MONTH($AX277)&lt;&gt;MONTH(BK$15)),
NETWORKDAYS.INTL($AW277,$AW277+_xlpm.DD,1,_xlpm.VD),
AND(MONTH($AW277)&lt;&gt;MONTH(BK$15),MONTH($AX277)=MONTH(BK$15)),
NETWORKDAYS.INTL(($AX277)-_xlpm.DD,$AX277,1,_xlpm.VD),
AND(MONTH($AW277)&lt;MONTH(BK$15),MONTH($AX277)&gt;MONTH(BK$15)),
NETWORKDAYS.INTL((EOMONTH(BK$15-1,1))-_xlpm.DD,EOMONTH(BK$15-1,1),1,_xlpm.VD),
AND(MONTH($AW277)=MONTH(BK$15),MONTH($AX277)=MONTH(BK$15)),
NETWORKDAYS.INTL($AW277,$AX277,1,_xlpm.VD)))),0)),
$DH277="месяц",
$DR277*BK277,
$DH277="неделя",
$DR277*BK277/7*(ROUNDUP((DAY(EOMONTH(BK$15,0)))/4,0))),
0)</f>
        <v/>
      </c>
      <c r="EE277" s="125">
        <f>SUM($DS277,$DT277,$DU277,$DV277,$DW277,$DX277,$DY277,$DZ277,$EA277,$EB277,$EC277,$ED277)</f>
        <v/>
      </c>
      <c r="EF277" s="125">
        <f>IFERROR(ROUND($EE277*(1+$EP277),2),0)</f>
        <v/>
      </c>
      <c r="EG277" s="128" t="n">
        <v>1</v>
      </c>
      <c r="EH277" s="126" t="n">
        <v>0</v>
      </c>
      <c r="EI277" s="126">
        <f>ROUND(SUM($EH277:$EH277)*SUM($AB277:$AB277)*$EG277,2)</f>
        <v/>
      </c>
      <c r="EJ277" s="126">
        <f>ROUND($EI277*(1+$EP277),2)</f>
        <v/>
      </c>
      <c r="EK277" s="126" t="n">
        <v>0</v>
      </c>
      <c r="EL277" s="126">
        <f>ROUND(SUM($EK277:$EK277)*SUM($AB277:$AB277)*$EG277,2)</f>
        <v/>
      </c>
      <c r="EM277" s="126">
        <f>ROUND($EL277*(1+$EP277),2)</f>
        <v/>
      </c>
      <c r="EN277" s="126">
        <f>SUM($EE277,$EI277,$EL277)</f>
        <v/>
      </c>
      <c r="EO277" s="126">
        <f>SUM($EF277,$EJ277,$EM277)</f>
        <v/>
      </c>
      <c r="EP277" s="59" t="inlineStr">
        <is>
          <t>20%</t>
        </is>
      </c>
      <c r="EQ277" s="59" t="n"/>
      <c r="ER277" s="60">
        <f t="array" ref="ER277">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MATCH(ES277,
{"AMS";"RussOutdoor";"HD Outdoor";"Ingroup";"IQ";"Ledproduction";"LisChannel";"Logic";"Media-PPL";"NovikovTV | НовиковТВ";"SMA";"SOK";"КрокусТВ | CrocusTV | IndoorTV";"Сити";"ТЯК Москва"},
0)),"")</f>
        <v/>
      </c>
      <c r="ES277" s="60" t="n"/>
      <c r="ET277" s="60">
        <f t="array" ref="ET277">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MATCH(ES277,
{"AMS";"RussOutdoor";"HD Outdoor";"Ingroup";"IQ";"Ledproduction";"LisChannel";"Logic";"Media-PPL";"NovikovTV | НовиковТВ";"SMA";"SOK";"КрокусТВ | CrocusTV | IndoorTV";"Сити";"ТЯК Москва"},
0)),"")</f>
        <v/>
      </c>
      <c r="EU277" s="60" t="n"/>
      <c r="EV277" s="60" t="n"/>
      <c r="EX277" s="110">
        <f t="array" ref="EX277">
($AR277/30
+N("ТРАФИК ПЛОЩАДКИ"))*
(IFERROR(
_xlfn.LET(
_xlpm.GPR,
HLOOKUP($L277,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(MATCH($T277,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IF($Q277="цифровой",_xlpm.GPR/$AG277,_xlpm.GPR/60)),
0)
+N("DWELL TIME"))*
(IF($AB277=0,0,IF($AB277=1,0.3,IF($AB277=2,0.5,IF($AB277&gt;2,1))))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_xlfn.IFS($AC277="да",1.2,$AC277="нет",1)*
_xlfn.IFS($AD277="да",1.2,$AD277="нет",1)*
IF(R277="статический",1,1.2)*
$X277*
INDEX(
{1.2;1;1.2;1.2;1;1.2;1.2;1.2;1.2;1.2;1.2;1;1.2;1.2;1.2;1.2;1;1;1.2;1.2;1.2;1;1;1;1;1.2;1.2;1.2;1.2;1;1;1;1;1.2;1.2;1.2;1.2;1.2;1.2;1.2;1.2;1;1;1.2;1;1;1;1;1.5;1;1;1.5;1.5;1.2},
MATCH($Q277,_xlpm.MI,0)))&gt;{0.02;0.04;0.06;0.1;0.2;0.4;0.6;0.8;1;2;4;6})),
{0;1;2;3;4;5;6;7;8;9;10;11;12},
0)))
+N("КОЭФФИЦИЕНТ КОНТАКТА"))))*
(_xlfn.IFS($X277&lt;0.1,$X277/1000,$X277&gt;25,5.2,AND($X277&gt;=0.1,$X277&lt;=25),(($X277*2+0.1)/10)*($X277/10)))*
IFERROR((_xlfn.LET(
_xlpm.MA,
{0;0.8;0.85;0.9;0.95;1},
_xlpm.MAA,
{0;1;2;3;4;5},
INDEX(_xlpm.MA,MATCH(SUMPRODUCT(--((IF(ROUND(_xlpm.MAA,1)&gt;5,5,ROUND($AB277,1)))&gt;{0;1;2;3;4;5})),_xlpm.MAA,0)))
+N("КОЭФФИЦИЕНТ КОЛ-ВО КОНСТРУКЦИЙ")),1)*
$AB277,0))*
(IF($Q277="цифровой",$AG277/15*$AI277,1)
+N("ДЛЯ ЦИФРЫ"))</f>
        <v/>
      </c>
      <c r="EY277" s="110">
        <f>IFERROR(EX277*AY277,0)</f>
        <v/>
      </c>
      <c r="EZ277" s="131">
        <f>IFERROR(DP277/EY277*1000,0)</f>
        <v/>
      </c>
      <c r="FA277" s="112">
        <f>IFERROR(FC277/FB277,0)</f>
        <v/>
      </c>
      <c r="FB277" s="112">
        <f>IFERROR((FC277/(EY277/FF277*#REF!))*0.825,0)</f>
        <v/>
      </c>
      <c r="FC277" s="112">
        <f>IFERROR(((EX277*30/AR277)*100)/30,0)</f>
        <v/>
      </c>
      <c r="FD277" s="112">
        <f>IFERROR(EY277/G277*100%,0)</f>
        <v/>
      </c>
      <c r="FE277" s="112">
        <f>IFERROR(FD277/FC277*100%,0)</f>
        <v/>
      </c>
      <c r="FF277" s="110">
        <f>IFERROR(AR277/30*AY277,0)</f>
        <v/>
      </c>
    </row>
    <row r="278" ht="13" customHeight="1">
      <c r="A278" s="59" t="n"/>
      <c r="B278" s="60" t="n"/>
      <c r="C278" s="60" t="n"/>
      <c r="D278" s="60">
        <f t="array" ref="D278">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MATCH($E278,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78" s="60">
        <f t="array" ref="E278">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MATCH($F278,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78" s="60" t="inlineStr"/>
      <c r="G278" s="60" t="n"/>
      <c r="H278" s="60">
        <f t="array" ref="H278">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MATCH($I278,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78" s="60" t="n"/>
      <c r="J278" s="60" t="n"/>
      <c r="K278" s="60" t="n"/>
      <c r="L278" s="60" t="n"/>
      <c r="M278" s="60" t="n"/>
      <c r="N278" s="60" t="n"/>
      <c r="O278" s="60" t="n"/>
      <c r="P278" s="60">
        <f t="array" ref="P278">
_xlfn.IFS(
ISNUMBER(MATCH($Q278,{"шелфбаннер","разделитель","монетница","чековая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ISNUMBER(MATCH($Q278,{"LED/LCD","видеокулер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ISNUMBER(MATCH($Q278,{"автомобиль","машина","выставочное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ISNUMBER(MATCH($Q278,{"билборд","лифтовая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ISNUMBER(MATCH($Q278,{"навигация","подвесной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ISNUMBER(MATCH($Q278,{"движущаяся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ISNUMBER(MATCH($Q278,{"каталог","журнал"},)),
"Пресса",
$Q278="","")</f>
        <v/>
      </c>
      <c r="Q278" s="60" t="n"/>
      <c r="R278" s="60">
        <f t="array" ref="R278">
IFERROR(
_xlfn.IFS(
OR(ISNUMBER(MATCH($Q278,{"экспозиция","макет","стенд","автостенд","авто стенд","выставочное пространство","выставочные стенды","модульные выставочные стенды","3Д конструкция","3D конструкция"},)),P278="Экспонирование"),
"нестандартный",
ISNUMBER(MATCH($Q278,{"скроллер","призматрон"},)),
"динамический",
$P278="Видео",
"цифровой",
OR($P278="Пресса",$P278="Щит",$P278="POSm",$P278="Подвес",$P278="Брендирование/оклейка"),
"статический"),"")</f>
        <v/>
      </c>
      <c r="S278" s="59" t="n"/>
      <c r="T278" s="60" t="n"/>
      <c r="U278" s="60" t="n"/>
      <c r="V278" s="60">
        <f>
IF(P278="Видео",
"цифровой постер/ролик",
IF(ISNUMBER(MATCH(Q278,{"короб световой","короб световой | лайтбокс","короб световой | кристалайт","лайтбокс","лайт бокс","кристалайт","LB","lightbox"},)),
"бэклит",
IF(P278="Брендирование/оклейка",
"перфарированная пленка/самоклейка",
IF(P278="Экспонирование",
"под запрос",
IF(P278="Подвес",
"баннер/ткань",
"")))))</f>
        <v/>
      </c>
      <c r="W278" s="59" t="n"/>
      <c r="X278" s="59" t="n"/>
      <c r="Y278" s="59" t="n"/>
      <c r="Z278" s="61" t="n"/>
      <c r="AA278" s="61" t="n"/>
      <c r="AB278" s="61">
        <f>IF(BL278&gt;0,Z278,0)</f>
        <v/>
      </c>
      <c r="AC278" s="59" t="n"/>
      <c r="AD278" s="59" t="n"/>
      <c r="AE278" s="59" t="n"/>
      <c r="AF278" s="59" t="n"/>
      <c r="AG278" s="59" t="n"/>
      <c r="AH278" s="59" t="n"/>
      <c r="AI278" s="59" t="n"/>
      <c r="AJ278" s="59" t="n"/>
      <c r="AK278" s="59" t="n"/>
      <c r="AL278" s="62">
        <f>IFERROR(IF(OR(R278="статический",R278="динамический",R278="нестандартный",R278="",R278=""),"-",IF(AND(AH278="-",AI278="-"),"-",AK278*3600/AH278*AI278)),"-")</f>
        <v/>
      </c>
      <c r="AM278" s="62">
        <f>IFERROR(IF(OR(R278="статический",R278="динамический",R278="",R278="", R278="BTL",R278="нестандартный"),"-",AG278*AI278*AL278/60),"-")</f>
        <v/>
      </c>
      <c r="AN278" s="63">
        <f>IFERROR(IF(AH278="","-",AG278*AI278/AH278),"-")</f>
        <v/>
      </c>
      <c r="AO278" s="59">
        <f>IFERROR(IF(OR($R278="статический",$R278="динамический",$R278="",$R278="",$R278="BTL",$R278="нестандартный"),"-",$AL278*$AY278),"-")</f>
        <v/>
      </c>
      <c r="AP278" s="62">
        <f>IFERROR(IF(OR($R278="статический",$R278="динамический",$R278="",$R278="",$R278="BTL",$R278="нестандартный"),"-",$AM278*AY278),"-")</f>
        <v/>
      </c>
      <c r="AQ278" s="64" t="n"/>
      <c r="AR278" s="61" t="n"/>
      <c r="AS278" s="61" t="n"/>
      <c r="AT278" s="61" t="n"/>
      <c r="AU278" s="65" t="n"/>
      <c r="AV278" s="124">
        <f>IFERROR(DR278/AT278*1000,"n/a")</f>
        <v/>
      </c>
      <c r="AW278" s="67" t="n"/>
      <c r="AX278" s="67" t="n"/>
      <c r="AY278" s="43">
        <f>IFERROR(IF(OR($AW278="",$AX278=""),"",_xlfn.DAYS($AX278+1,$AW278)),"")</f>
        <v/>
      </c>
      <c r="AZ278" s="68">
        <f t="array" ref="AZ278">
_xlfn.LET(_xlpm.COEFF,
IF($AW278+$AX278=0,0,IF(MAX(MIN($AX278,EOMONTH(AZ$15,0))-MAX($AW278,AZ$15)+1,)&gt;0,1,0)),
_xlfn.IFS(
$ES278="LisChannel",
_xlpm.COEFF*
INDEX({1;1;1.2;1.2;1;1;1;1;1.2;1.2;1.2;1.2},
MATCH(MONTH(AZ$15),
{1,2,3,4,5,6,7,8,9,10,11,12})),
CONCATENATE($ES278," ",$L278)="RussOutdoor метро",
_xlpm.COEFF*
INDEX({0.8;0.9;1.1;1.1;1;1;1;1;1.1;1.1;1.1;1.1},
MATCH(MONTH(AZ$15),
{1,2,3,4,5,6,7,8,9,10,11,12})),
$ES278&lt;&gt;"LisChannel",
_xlpm.COEFF,
$ES278&lt;&gt;"RussOutdoor",
_xlpm.COEFF))</f>
        <v/>
      </c>
      <c r="BA278" s="68">
        <f t="array" ref="BA278">
_xlfn.LET(_xlpm.COEFF,
IF($AW278+$AX278=0,0,IF(MAX(MIN($AX278,EOMONTH(BA$15,0))-MAX($AW278,BA$15)+1,)&gt;0,1,0)),
_xlfn.IFS(
$ES278="LisChannel",
_xlpm.COEFF*
INDEX({1;1;1.2;1.2;1;1;1;1;1.2;1.2;1.2;1.2},
MATCH(MONTH(BA$15),
{1,2,3,4,5,6,7,8,9,10,11,12})),
CONCATENATE($ES278," ",$L278)="RussOutdoor метро",
_xlpm.COEFF*
INDEX({0.8;0.9;1.1;1.1;1;1;1;1;1.1;1.1;1.1;1.1},
MATCH(MONTH(BA$15),
{1,2,3,4,5,6,7,8,9,10,11,12})),
$ES278&lt;&gt;"LisChannel",
_xlpm.COEFF,
$ES278&lt;&gt;"RussOutdoor",
_xlpm.COEFF))</f>
        <v/>
      </c>
      <c r="BB278" s="68">
        <f t="array" ref="BB278">
_xlfn.LET(_xlpm.COEFF,
IF($AW278+$AX278=0,0,IF(MAX(MIN($AX278,EOMONTH(BB$15,0))-MAX($AW278,BB$15)+1,)&gt;0,1,0)),
_xlfn.IFS(
$ES278="LisChannel",
_xlpm.COEFF*
INDEX({1;1;1.2;1.2;1;1;1;1;1.2;1.2;1.2;1.2},
MATCH(MONTH(BB$15),
{1,2,3,4,5,6,7,8,9,10,11,12})),
CONCATENATE($ES278," ",$L278)="RussOutdoor метро",
_xlpm.COEFF*
INDEX({0.8;0.9;1.1;1.1;1;1;1;1;1.1;1.1;1.1;1.1},
MATCH(MONTH(BB$15),
{1,2,3,4,5,6,7,8,9,10,11,12})),
$ES278&lt;&gt;"LisChannel",
_xlpm.COEFF,
$ES278&lt;&gt;"RussOutdoor",
_xlpm.COEFF))</f>
        <v/>
      </c>
      <c r="BC278" s="68">
        <f t="array" ref="BC278">
_xlfn.LET(_xlpm.COEFF,
IF($AW278+$AX278=0,0,IF(MAX(MIN($AX278,EOMONTH(BC$15,0))-MAX($AW278,BC$15)+1,)&gt;0,1,0)),
_xlfn.IFS(
$ES278="LisChannel",
_xlpm.COEFF*
INDEX({1;1;1.2;1.2;1;1;1;1;1.2;1.2;1.2;1.2},
MATCH(MONTH(BC$15),
{1,2,3,4,5,6,7,8,9,10,11,12})),
CONCATENATE($ES278," ",$L278)="RussOutdoor метро",
_xlpm.COEFF*
INDEX({0.8;0.9;1.1;1.1;1;1;1;1;1.1;1.1;1.1;1.1},
MATCH(MONTH(BC$15),
{1,2,3,4,5,6,7,8,9,10,11,12})),
$ES278&lt;&gt;"LisChannel",
_xlpm.COEFF,
$ES278&lt;&gt;"RussOutdoor",
_xlpm.COEFF))</f>
        <v/>
      </c>
      <c r="BD278" s="68">
        <f t="array" ref="BD278">
_xlfn.LET(_xlpm.COEFF,
IF($AW278+$AX278=0,0,IF(MAX(MIN($AX278,EOMONTH(BD$15,0))-MAX($AW278,BD$15)+1,)&gt;0,1,0)),
_xlfn.IFS(
$ES278="LisChannel",
_xlpm.COEFF*
INDEX({1;1;1.2;1.2;1;1;1;1;1.2;1.2;1.2;1.2},
MATCH(MONTH(BD$15),
{1,2,3,4,5,6,7,8,9,10,11,12})),
CONCATENATE($ES278," ",$L278)="RussOutdoor метро",
_xlpm.COEFF*
INDEX({0.8;0.9;1.1;1.1;1;1;1;1;1.1;1.1;1.1;1.1},
MATCH(MONTH(BD$15),
{1,2,3,4,5,6,7,8,9,10,11,12})),
$ES278&lt;&gt;"LisChannel",
_xlpm.COEFF,
$ES278&lt;&gt;"RussOutdoor",
_xlpm.COEFF))</f>
        <v/>
      </c>
      <c r="BE278" s="68">
        <f t="array" ref="BE278">
_xlfn.LET(_xlpm.COEFF,
IF($AW278+$AX278=0,0,IF(MAX(MIN($AX278,EOMONTH(BE$15,0))-MAX($AW278,BE$15)+1,)&gt;0,1,0)),
_xlfn.IFS(
$ES278="LisChannel",
_xlpm.COEFF*
INDEX({1;1;1.2;1.2;1;1;1;1;1.2;1.2;1.2;1.2},
MATCH(MONTH(BE$15),
{1,2,3,4,5,6,7,8,9,10,11,12})),
CONCATENATE($ES278," ",$L278)="RussOutdoor метро",
_xlpm.COEFF*
INDEX({0.8;0.9;1.1;1.1;1;1;1;1;1.1;1.1;1.1;1.1},
MATCH(MONTH(BE$15),
{1,2,3,4,5,6,7,8,9,10,11,12})),
$ES278&lt;&gt;"LisChannel",
_xlpm.COEFF,
$ES278&lt;&gt;"RussOutdoor",
_xlpm.COEFF))</f>
        <v/>
      </c>
      <c r="BF278" s="68">
        <f t="array" ref="BF278">
_xlfn.LET(_xlpm.COEFF,
IF($AW278+$AX278=0,0,IF(MAX(MIN($AX278,EOMONTH(BF$15,0))-MAX($AW278,BF$15)+1,)&gt;0,1,0)),
_xlfn.IFS(
$ES278="LisChannel",
_xlpm.COEFF*
INDEX({1;1;1.2;1.2;1;1;1;1;1.2;1.2;1.2;1.2},
MATCH(MONTH(BF$15),
{1,2,3,4,5,6,7,8,9,10,11,12})),
CONCATENATE($ES278," ",$L278)="RussOutdoor метро",
_xlpm.COEFF*
INDEX({0.8;0.9;1.1;1.1;1;1;1;1;1.1;1.1;1.1;1.1},
MATCH(MONTH(BF$15),
{1,2,3,4,5,6,7,8,9,10,11,12})),
$ES278&lt;&gt;"LisChannel",
_xlpm.COEFF,
$ES278&lt;&gt;"RussOutdoor",
_xlpm.COEFF))</f>
        <v/>
      </c>
      <c r="BG278" s="68">
        <f t="array" ref="BG278">
_xlfn.LET(_xlpm.COEFF,
IF($AW278+$AX278=0,0,IF(MAX(MIN($AX278,EOMONTH(BG$15,0))-MAX($AW278,BG$15)+1,)&gt;0,1,0)),
_xlfn.IFS(
$ES278="LisChannel",
_xlpm.COEFF*
INDEX({1;1;1.2;1.2;1;1;1;1;1.2;1.2;1.2;1.2},
MATCH(MONTH(BG$15),
{1,2,3,4,5,6,7,8,9,10,11,12})),
CONCATENATE($ES278," ",$L278)="RussOutdoor метро",
_xlpm.COEFF*
INDEX({0.8;0.9;1.1;1.1;1;1;1;1;1.1;1.1;1.1;1.1},
MATCH(MONTH(BG$15),
{1,2,3,4,5,6,7,8,9,10,11,12})),
$ES278&lt;&gt;"LisChannel",
_xlpm.COEFF,
$ES278&lt;&gt;"RussOutdoor",
_xlpm.COEFF))</f>
        <v/>
      </c>
      <c r="BH278" s="68">
        <f t="array" ref="BH278">
_xlfn.LET(_xlpm.COEFF,
IF($AW278+$AX278=0,0,IF(MAX(MIN($AX278,EOMONTH(BH$15,0))-MAX($AW278,BH$15)+1,)&gt;0,1,0)),
_xlfn.IFS(
$ES278="LisChannel",
_xlpm.COEFF*
INDEX({1;1;1.2;1.2;1;1;1;1;1.2;1.2;1.2;1.2},
MATCH(MONTH(BH$15),
{1,2,3,4,5,6,7,8,9,10,11,12})),
CONCATENATE($ES278," ",$L278)="RussOutdoor метро",
_xlpm.COEFF*
INDEX({0.8;0.9;1.1;1.1;1;1;1;1;1.1;1.1;1.1;1.1},
MATCH(MONTH(BH$15),
{1,2,3,4,5,6,7,8,9,10,11,12})),
$ES278&lt;&gt;"LisChannel",
_xlpm.COEFF,
$ES278&lt;&gt;"RussOutdoor",
_xlpm.COEFF))</f>
        <v/>
      </c>
      <c r="BI278" s="68">
        <f t="array" ref="BI278">
_xlfn.LET(_xlpm.COEFF,
IF($AW278+$AX278=0,0,IF(MAX(MIN($AX278,EOMONTH(BI$15,0))-MAX($AW278,BI$15)+1,)&gt;0,1,0)),
_xlfn.IFS(
$ES278="LisChannel",
_xlpm.COEFF*
INDEX({1;1;1.2;1.2;1;1;1;1;1.2;1.2;1.2;1.2},
MATCH(MONTH(BI$15),
{1,2,3,4,5,6,7,8,9,10,11,12})),
CONCATENATE($ES278," ",$L278)="RussOutdoor метро",
_xlpm.COEFF*
INDEX({0.8;0.9;1.1;1.1;1;1;1;1;1.1;1.1;1.1;1.1},
MATCH(MONTH(BI$15),
{1,2,3,4,5,6,7,8,9,10,11,12})),
$ES278&lt;&gt;"LisChannel",
_xlpm.COEFF,
$ES278&lt;&gt;"RussOutdoor",
_xlpm.COEFF))</f>
        <v/>
      </c>
      <c r="BJ278" s="68">
        <f t="array" ref="BJ278">
_xlfn.LET(_xlpm.COEFF,
IF($AW278+$AX278=0,0,IF(MAX(MIN($AX278,EOMONTH(BJ$15,0))-MAX($AW278,BJ$15)+1,)&gt;0,1,0)),
_xlfn.IFS(
$ES278="LisChannel",
_xlpm.COEFF*
INDEX({1;1;1.2;1.2;1;1;1;1;1.2;1.2;1.2;1.2},
MATCH(MONTH(BJ$15),
{1,2,3,4,5,6,7,8,9,10,11,12})),
CONCATENATE($ES278," ",$L278)="RussOutdoor метро",
_xlpm.COEFF*
INDEX({0.8;0.9;1.1;1.1;1;1;1;1;1.1;1.1;1.1;1.1},
MATCH(MONTH(BJ$15),
{1,2,3,4,5,6,7,8,9,10,11,12})),
$ES278&lt;&gt;"LisChannel",
_xlpm.COEFF,
$ES278&lt;&gt;"RussOutdoor",
_xlpm.COEFF))</f>
        <v/>
      </c>
      <c r="BK278" s="68">
        <f t="array" ref="BK278">
_xlfn.LET(_xlpm.COEFF,
IF($AW278+$AX278=0,0,IF(MAX(MIN($AX278,EOMONTH(BK$15,0))-MAX($AW278,BK$15)+1,)&gt;0,1,0)),
_xlfn.IFS(
$ES278="LisChannel",
_xlpm.COEFF*
INDEX({1;1;1.2;1.2;1;1;1;1;1.2;1.2;1.2;1.2},
MATCH(MONTH(BK$15),
{1,2,3,4,5,6,7,8,9,10,11,12})),
CONCATENATE($ES278," ",$L278)="RussOutdoor метро",
_xlpm.COEFF*
INDEX({0.8;0.9;1.1;1.1;1;1;1;1;1.1;1.1;1.1;1.1},
MATCH(MONTH(BK$15),
{1,2,3,4,5,6,7,8,9,10,11,12})),
$ES278&lt;&gt;"LisChannel",
_xlpm.COEFF,
$ES278&lt;&gt;"RussOutdoor",
_xlpm.COEFF))</f>
        <v/>
      </c>
      <c r="BL278" s="62">
        <f>COUNTIFS($AZ278:$BK278,"&gt;0")</f>
        <v/>
      </c>
      <c r="BM278" s="65" t="n"/>
      <c r="BN278" s="125">
        <f>$DJ278</f>
        <v/>
      </c>
      <c r="BO278" s="63">
        <f>$DQ278</f>
        <v/>
      </c>
      <c r="BP278" s="125">
        <f>
IFERROR(
IF($BL278=0,0,
$BN278*(1-$BO278)),
0)</f>
        <v/>
      </c>
      <c r="BQ278" s="125">
        <f t="array" ref="BQ278">
IFERROR(
_xlfn.IFS(
$DH278="день_1",
$BP278*$BL278/($AX278-$AW278+1)*AZ278*(DAY(EOMONTH(AZ$15,0))),
$DH278="день_2",
$BP278/30*MAX(MIN($AX278,EOMONTH(AZ$15,0))-MAX($AW278,AZ$15)+1,),
$DH278="раб.день",
$BP278/30*(IFERROR(
_xlfn.LET(_xlpm.VD,
CHOOSE(
{1;2;3;4;5;6;7;8;9;10;11;12;13;14;15;16;17;18},
45658,45659,45660,45661,45662,45663,45664,45665,45711,45724,45778,45779,45785,45786,45820,45821,45965,46022),
_xlfn.LET(_xlpm.DD,
MAX(MIN($AX278,EOMONTH(AZ$15,0))-MAX($AW278,AZ$15),),
_xlfn.IFS(
AND(MONTH($AW278)=MONTH(AZ$15),MONTH($AX278)&lt;&gt;MONTH(AZ$15)),
NETWORKDAYS.INTL($AW278,$AW278+_xlpm.DD,1,_xlpm.VD),
AND(MONTH($AW278)&lt;&gt;MONTH(AZ$15),MONTH($AX278)=MONTH(AZ$15)),
NETWORKDAYS.INTL(($AX278)-_xlpm.DD,$AX278,1,_xlpm.VD),
AND(MONTH($AW278)&lt;MONTH(AZ$15),MONTH($AX278)&gt;MONTH(AZ$15)),
NETWORKDAYS.INTL((EOMONTH(AZ$15-1,1))-_xlpm.DD,EOMONTH(AZ$15-1,1),1,_xlpm.VD),
AND(MONTH($AW278)=MONTH(AZ$15),MONTH($AX278)=MONTH(AZ$15)),
NETWORKDAYS.INTL($AW278,$AX278,1,_xlpm.VD)))),0)),
$DH278="месяц",
$BP278*AZ278,
$DH278="неделя",
$BP278*AZ278/7*(ROUNDUP((DAY(EOMONTH(AZ$15,0)))/4,0))),
0)</f>
        <v/>
      </c>
      <c r="BR278" s="125">
        <f t="array" ref="BR278">
IFERROR(
_xlfn.IFS(
$DH278="день_1",
$BP278*$BL278/($AX278-$AW278+1)*BA278*(DAY(EOMONTH(BA$15,0))),
$DH278="день_2",
$BP278/30*MAX(MIN($AX278,EOMONTH(BA$15,0))-MAX($AW278,BA$15)+1,),
$DH278="раб.день",
$BP278/30*(IFERROR(
_xlfn.LET(_xlpm.VD,
CHOOSE(
{1;2;3;4;5;6;7;8;9;10;11;12;13;14;15;16;17;18},
45658,45659,45660,45661,45662,45663,45664,45665,45711,45724,45778,45779,45785,45786,45820,45821,45965,46022),
_xlfn.LET(_xlpm.DD,
MAX(MIN($AX278,EOMONTH(BA$15,0))-MAX($AW278,BA$15),),
_xlfn.IFS(
AND(MONTH($AW278)=MONTH(BA$15),MONTH($AX278)&lt;&gt;MONTH(BA$15)),
NETWORKDAYS.INTL($AW278,$AW278+_xlpm.DD,1,_xlpm.VD),
AND(MONTH($AW278)&lt;&gt;MONTH(BA$15),MONTH($AX278)=MONTH(BA$15)),
NETWORKDAYS.INTL(($AX278)-_xlpm.DD,$AX278,1,_xlpm.VD),
AND(MONTH($AW278)&lt;MONTH(BA$15),MONTH($AX278)&gt;MONTH(BA$15)),
NETWORKDAYS.INTL((EOMONTH(BA$15-1,1))-_xlpm.DD,EOMONTH(BA$15-1,1),1,_xlpm.VD),
AND(MONTH($AW278)=MONTH(BA$15),MONTH($AX278)=MONTH(BA$15)),
NETWORKDAYS.INTL($AW278,$AX278,1,_xlpm.VD)))),0)),
$DH278="месяц",
$BP278*BA278,
$DH278="неделя",
$BP278*BA278/7*(ROUNDUP((DAY(EOMONTH(BA$15,0)))/4,0))),
0)</f>
        <v/>
      </c>
      <c r="BS278" s="125">
        <f t="array" ref="BS278">
IFERROR(
_xlfn.IFS(
$DH278="день_1",
$BP278*$BL278/($AX278-$AW278+1)*BB278*(DAY(EOMONTH(BB$15,0))),
$DH278="день_2",
$BP278/30*MAX(MIN($AX278,EOMONTH(BB$15,0))-MAX($AW278,BB$15)+1,),
$DH278="раб.день",
$BP278/30*(IFERROR(
_xlfn.LET(_xlpm.VD,
CHOOSE(
{1;2;3;4;5;6;7;8;9;10;11;12;13;14;15;16;17;18},
45658,45659,45660,45661,45662,45663,45664,45665,45711,45724,45778,45779,45785,45786,45820,45821,45965,46022),
_xlfn.LET(_xlpm.DD,
MAX(MIN($AX278,EOMONTH(BB$15,0))-MAX($AW278,BB$15),),
_xlfn.IFS(
AND(MONTH($AW278)=MONTH(BB$15),MONTH($AX278)&lt;&gt;MONTH(BB$15)),
NETWORKDAYS.INTL($AW278,$AW278+_xlpm.DD,1,_xlpm.VD),
AND(MONTH($AW278)&lt;&gt;MONTH(BB$15),MONTH($AX278)=MONTH(BB$15)),
NETWORKDAYS.INTL(($AX278)-_xlpm.DD,$AX278,1,_xlpm.VD),
AND(MONTH($AW278)&lt;MONTH(BB$15),MONTH($AX278)&gt;MONTH(BB$15)),
NETWORKDAYS.INTL((EOMONTH(BB$15-1,1))-_xlpm.DD,EOMONTH(BB$15-1,1),1,_xlpm.VD),
AND(MONTH($AW278)=MONTH(BB$15),MONTH($AX278)=MONTH(BB$15)),
NETWORKDAYS.INTL($AW278,$AX278,1,_xlpm.VD)))),0)),
$DH278="месяц",
$BP278*BB278,
$DH278="неделя",
$BP278*BB278/7*(ROUNDUP((DAY(EOMONTH(BB$15,0)))/4,0))),
0)</f>
        <v/>
      </c>
      <c r="BT278" s="125">
        <f t="array" ref="BT278">
IFERROR(
_xlfn.IFS(
$DH278="день_1",
$BP278*$BL278/($AX278-$AW278+1)*BC278*(DAY(EOMONTH(BC$15,0))),
$DH278="день_2",
$BP278/30*MAX(MIN($AX278,EOMONTH(BC$15,0))-MAX($AW278,BC$15)+1,),
$DH278="раб.день",
$BP278/30*(IFERROR(
_xlfn.LET(_xlpm.VD,
CHOOSE(
{1;2;3;4;5;6;7;8;9;10;11;12;13;14;15;16;17;18},
45658,45659,45660,45661,45662,45663,45664,45665,45711,45724,45778,45779,45785,45786,45820,45821,45965,46022),
_xlfn.LET(_xlpm.DD,
MAX(MIN($AX278,EOMONTH(BC$15,0))-MAX($AW278,BC$15),),
_xlfn.IFS(
AND(MONTH($AW278)=MONTH(BC$15),MONTH($AX278)&lt;&gt;MONTH(BC$15)),
NETWORKDAYS.INTL($AW278,$AW278+_xlpm.DD,1,_xlpm.VD),
AND(MONTH($AW278)&lt;&gt;MONTH(BC$15),MONTH($AX278)=MONTH(BC$15)),
NETWORKDAYS.INTL(($AX278)-_xlpm.DD,$AX278,1,_xlpm.VD),
AND(MONTH($AW278)&lt;MONTH(BC$15),MONTH($AX278)&gt;MONTH(BC$15)),
NETWORKDAYS.INTL((EOMONTH(BC$15-1,1))-_xlpm.DD,EOMONTH(BC$15-1,1),1,_xlpm.VD),
AND(MONTH($AW278)=MONTH(BC$15),MONTH($AX278)=MONTH(BC$15)),
NETWORKDAYS.INTL($AW278,$AX278,1,_xlpm.VD)))),0)),
$DH278="месяц",
$BP278*BC278,
$DH278="неделя",
$BP278*BC278/7*(ROUNDUP((DAY(EOMONTH(BC$15,0)))/4,0))),
0)</f>
        <v/>
      </c>
      <c r="BU278" s="125">
        <f t="array" ref="BU278">
IFERROR(
_xlfn.IFS(
$DH278="день_1",
$BP278*$BL278/($AX278-$AW278+1)*BD278*(DAY(EOMONTH(BD$15,0))),
$DH278="день_2",
$BP278/30*MAX(MIN($AX278,EOMONTH(BD$15,0))-MAX($AW278,BD$15)+1,),
$DH278="раб.день",
$BP278/30*(IFERROR(
_xlfn.LET(_xlpm.VD,
CHOOSE(
{1;2;3;4;5;6;7;8;9;10;11;12;13;14;15;16;17;18},
45658,45659,45660,45661,45662,45663,45664,45665,45711,45724,45778,45779,45785,45786,45820,45821,45965,46022),
_xlfn.LET(_xlpm.DD,
MAX(MIN($AX278,EOMONTH(BD$15,0))-MAX($AW278,BD$15),),
_xlfn.IFS(
AND(MONTH($AW278)=MONTH(BD$15),MONTH($AX278)&lt;&gt;MONTH(BD$15)),
NETWORKDAYS.INTL($AW278,$AW278+_xlpm.DD,1,_xlpm.VD),
AND(MONTH($AW278)&lt;&gt;MONTH(BD$15),MONTH($AX278)=MONTH(BD$15)),
NETWORKDAYS.INTL(($AX278)-_xlpm.DD,$AX278,1,_xlpm.VD),
AND(MONTH($AW278)&lt;MONTH(BD$15),MONTH($AX278)&gt;MONTH(BD$15)),
NETWORKDAYS.INTL((EOMONTH(BD$15-1,1))-_xlpm.DD,EOMONTH(BD$15-1,1),1,_xlpm.VD),
AND(MONTH($AW278)=MONTH(BD$15),MONTH($AX278)=MONTH(BD$15)),
NETWORKDAYS.INTL($AW278,$AX278,1,_xlpm.VD)))),0)),
$DH278="месяц",
$BP278*BD278,
$DH278="неделя",
$BP278*BD278/7*(ROUNDUP((DAY(EOMONTH(BD$15,0)))/4,0))),
0)</f>
        <v/>
      </c>
      <c r="BV278" s="125">
        <f t="array" ref="BV278">
IFERROR(
_xlfn.IFS(
$DH278="день_1",
$BP278*$BL278/($AX278-$AW278+1)*BE278*(DAY(EOMONTH(BE$15,0))),
$DH278="день_2",
$BP278/30*MAX(MIN($AX278,EOMONTH(BE$15,0))-MAX($AW278,BE$15)+1,),
$DH278="раб.день",
$BP278/30*(IFERROR(
_xlfn.LET(_xlpm.VD,
CHOOSE(
{1;2;3;4;5;6;7;8;9;10;11;12;13;14;15;16;17;18},
45658,45659,45660,45661,45662,45663,45664,45665,45711,45724,45778,45779,45785,45786,45820,45821,45965,46022),
_xlfn.LET(_xlpm.DD,
MAX(MIN($AX278,EOMONTH(BE$15,0))-MAX($AW278,BE$15),),
_xlfn.IFS(
AND(MONTH($AW278)=MONTH(BE$15),MONTH($AX278)&lt;&gt;MONTH(BE$15)),
NETWORKDAYS.INTL($AW278,$AW278+_xlpm.DD,1,_xlpm.VD),
AND(MONTH($AW278)&lt;&gt;MONTH(BE$15),MONTH($AX278)=MONTH(BE$15)),
NETWORKDAYS.INTL(($AX278)-_xlpm.DD,$AX278,1,_xlpm.VD),
AND(MONTH($AW278)&lt;MONTH(BE$15),MONTH($AX278)&gt;MONTH(BE$15)),
NETWORKDAYS.INTL((EOMONTH(BE$15-1,1))-_xlpm.DD,EOMONTH(BE$15-1,1),1,_xlpm.VD),
AND(MONTH($AW278)=MONTH(BE$15),MONTH($AX278)=MONTH(BE$15)),
NETWORKDAYS.INTL($AW278,$AX278,1,_xlpm.VD)))),0)),
$DH278="месяц",
$BP278*BE278,
$DH278="неделя",
$BP278*BE278/7*(ROUNDUP((DAY(EOMONTH(BE$15,0)))/4,0))),
0)</f>
        <v/>
      </c>
      <c r="BW278" s="125">
        <f t="array" ref="BW278">
IFERROR(
_xlfn.IFS(
$DH278="день_1",
$BP278*$BL278/($AX278-$AW278+1)*BF278*(DAY(EOMONTH(BF$15,0))),
$DH278="день_2",
$BP278/30*MAX(MIN($AX278,EOMONTH(BF$15,0))-MAX($AW278,BF$15)+1,),
$DH278="раб.день",
$BP278/30*(IFERROR(
_xlfn.LET(_xlpm.VD,
CHOOSE(
{1;2;3;4;5;6;7;8;9;10;11;12;13;14;15;16;17;18},
45658,45659,45660,45661,45662,45663,45664,45665,45711,45724,45778,45779,45785,45786,45820,45821,45965,46022),
_xlfn.LET(_xlpm.DD,
MAX(MIN($AX278,EOMONTH(BF$15,0))-MAX($AW278,BF$15),),
_xlfn.IFS(
AND(MONTH($AW278)=MONTH(BF$15),MONTH($AX278)&lt;&gt;MONTH(BF$15)),
NETWORKDAYS.INTL($AW278,$AW278+_xlpm.DD,1,_xlpm.VD),
AND(MONTH($AW278)&lt;&gt;MONTH(BF$15),MONTH($AX278)=MONTH(BF$15)),
NETWORKDAYS.INTL(($AX278)-_xlpm.DD,$AX278,1,_xlpm.VD),
AND(MONTH($AW278)&lt;MONTH(BF$15),MONTH($AX278)&gt;MONTH(BF$15)),
NETWORKDAYS.INTL((EOMONTH(BF$15-1,1))-_xlpm.DD,EOMONTH(BF$15-1,1),1,_xlpm.VD),
AND(MONTH($AW278)=MONTH(BF$15),MONTH($AX278)=MONTH(BF$15)),
NETWORKDAYS.INTL($AW278,$AX278,1,_xlpm.VD)))),0)),
$DH278="месяц",
$BP278*BF278,
$DH278="неделя",
$BP278*BF278/7*(ROUNDUP((DAY(EOMONTH(BF$15,0)))/4,0))),
0)</f>
        <v/>
      </c>
      <c r="BX278" s="125">
        <f t="array" ref="BX278">
IFERROR(
_xlfn.IFS(
$DH278="день_1",
$BP278*$BL278/($AX278-$AW278+1)*BG278*(DAY(EOMONTH(BG$15,0))),
$DH278="день_2",
$BP278/30*MAX(MIN($AX278,EOMONTH(BG$15,0))-MAX($AW278,BG$15)+1,),
$DH278="раб.день",
$BP278/30*(IFERROR(
_xlfn.LET(_xlpm.VD,
CHOOSE(
{1;2;3;4;5;6;7;8;9;10;11;12;13;14;15;16;17;18},
45658,45659,45660,45661,45662,45663,45664,45665,45711,45724,45778,45779,45785,45786,45820,45821,45965,46022),
_xlfn.LET(_xlpm.DD,
MAX(MIN($AX278,EOMONTH(BG$15,0))-MAX($AW278,BG$15),),
_xlfn.IFS(
AND(MONTH($AW278)=MONTH(BG$15),MONTH($AX278)&lt;&gt;MONTH(BG$15)),
NETWORKDAYS.INTL($AW278,$AW278+_xlpm.DD,1,_xlpm.VD),
AND(MONTH($AW278)&lt;&gt;MONTH(BG$15),MONTH($AX278)=MONTH(BG$15)),
NETWORKDAYS.INTL(($AX278)-_xlpm.DD,$AX278,1,_xlpm.VD),
AND(MONTH($AW278)&lt;MONTH(BG$15),MONTH($AX278)&gt;MONTH(BG$15)),
NETWORKDAYS.INTL((EOMONTH(BG$15-1,1))-_xlpm.DD,EOMONTH(BG$15-1,1),1,_xlpm.VD),
AND(MONTH($AW278)=MONTH(BG$15),MONTH($AX278)=MONTH(BG$15)),
NETWORKDAYS.INTL($AW278,$AX278,1,_xlpm.VD)))),0)),
$DH278="месяц",
$BP278*BG278,
$DH278="неделя",
$BP278*BG278/7*(ROUNDUP((DAY(EOMONTH(BG$15,0)))/4,0))),
0)</f>
        <v/>
      </c>
      <c r="BY278" s="125">
        <f t="array" ref="BY278">
IFERROR(
_xlfn.IFS(
$DH278="день_1",
$BP278*$BL278/($AX278-$AW278+1)*BH278*(DAY(EOMONTH(BH$15,0))),
$DH278="день_2",
$BP278/30*MAX(MIN($AX278,EOMONTH(BH$15,0))-MAX($AW278,BH$15)+1,),
$DH278="раб.день",
$BP278/30*(IFERROR(
_xlfn.LET(_xlpm.VD,
CHOOSE(
{1;2;3;4;5;6;7;8;9;10;11;12;13;14;15;16;17;18},
45658,45659,45660,45661,45662,45663,45664,45665,45711,45724,45778,45779,45785,45786,45820,45821,45965,46022),
_xlfn.LET(_xlpm.DD,
MAX(MIN($AX278,EOMONTH(BH$15,0))-MAX($AW278,BH$15),),
_xlfn.IFS(
AND(MONTH($AW278)=MONTH(BH$15),MONTH($AX278)&lt;&gt;MONTH(BH$15)),
NETWORKDAYS.INTL($AW278,$AW278+_xlpm.DD,1,_xlpm.VD),
AND(MONTH($AW278)&lt;&gt;MONTH(BH$15),MONTH($AX278)=MONTH(BH$15)),
NETWORKDAYS.INTL(($AX278)-_xlpm.DD,$AX278,1,_xlpm.VD),
AND(MONTH($AW278)&lt;MONTH(BH$15),MONTH($AX278)&gt;MONTH(BH$15)),
NETWORKDAYS.INTL((EOMONTH(BH$15-1,1))-_xlpm.DD,EOMONTH(BH$15-1,1),1,_xlpm.VD),
AND(MONTH($AW278)=MONTH(BH$15),MONTH($AX278)=MONTH(BH$15)),
NETWORKDAYS.INTL($AW278,$AX278,1,_xlpm.VD)))),0)),
$DH278="месяц",
$BP278*BH278,
$DH278="неделя",
$BP278*BH278/7*(ROUNDUP((DAY(EOMONTH(BH$15,0)))/4,0))),
0)</f>
        <v/>
      </c>
      <c r="BZ278" s="125">
        <f t="array" ref="BZ278">
IFERROR(
_xlfn.IFS(
$DH278="день_1",
$BP278*$BL278/($AX278-$AW278+1)*BI278*(DAY(EOMONTH(BI$15,0))),
$DH278="день_2",
$BP278/30*MAX(MIN($AX278,EOMONTH(BI$15,0))-MAX($AW278,BI$15)+1,),
$DH278="раб.день",
$BP278/30*(IFERROR(
_xlfn.LET(_xlpm.VD,
CHOOSE(
{1;2;3;4;5;6;7;8;9;10;11;12;13;14;15;16;17;18},
45658,45659,45660,45661,45662,45663,45664,45665,45711,45724,45778,45779,45785,45786,45820,45821,45965,46022),
_xlfn.LET(_xlpm.DD,
MAX(MIN($AX278,EOMONTH(BI$15,0))-MAX($AW278,BI$15),),
_xlfn.IFS(
AND(MONTH($AW278)=MONTH(BI$15),MONTH($AX278)&lt;&gt;MONTH(BI$15)),
NETWORKDAYS.INTL($AW278,$AW278+_xlpm.DD,1,_xlpm.VD),
AND(MONTH($AW278)&lt;&gt;MONTH(BI$15),MONTH($AX278)=MONTH(BI$15)),
NETWORKDAYS.INTL(($AX278)-_xlpm.DD,$AX278,1,_xlpm.VD),
AND(MONTH($AW278)&lt;MONTH(BI$15),MONTH($AX278)&gt;MONTH(BI$15)),
NETWORKDAYS.INTL((EOMONTH(BI$15-1,1))-_xlpm.DD,EOMONTH(BI$15-1,1),1,_xlpm.VD),
AND(MONTH($AW278)=MONTH(BI$15),MONTH($AX278)=MONTH(BI$15)),
NETWORKDAYS.INTL($AW278,$AX278,1,_xlpm.VD)))),0)),
$DH278="месяц",
$BP278*BI278,
$DH278="неделя",
$BP278*BI278/7*(ROUNDUP((DAY(EOMONTH(BI$15,0)))/4,0))),
0)</f>
        <v/>
      </c>
      <c r="CA278" s="125">
        <f t="array" ref="CA278">
IFERROR(
_xlfn.IFS(
$DH278="день_1",
$BP278*$BL278/($AX278-$AW278+1)*BJ278*(DAY(EOMONTH(BJ$15,0))),
$DH278="день_2",
$BP278/30*MAX(MIN($AX278,EOMONTH(BJ$15,0))-MAX($AW278,BJ$15)+1,),
$DH278="раб.день",
$BP278/30*(IFERROR(
_xlfn.LET(_xlpm.VD,
CHOOSE(
{1;2;3;4;5;6;7;8;9;10;11;12;13;14;15;16;17;18},
45658,45659,45660,45661,45662,45663,45664,45665,45711,45724,45778,45779,45785,45786,45820,45821,45965,46022),
_xlfn.LET(_xlpm.DD,
MAX(MIN($AX278,EOMONTH(BJ$15,0))-MAX($AW278,BJ$15),),
_xlfn.IFS(
AND(MONTH($AW278)=MONTH(BJ$15),MONTH($AX278)&lt;&gt;MONTH(BJ$15)),
NETWORKDAYS.INTL($AW278,$AW278+_xlpm.DD,1,_xlpm.VD),
AND(MONTH($AW278)&lt;&gt;MONTH(BJ$15),MONTH($AX278)=MONTH(BJ$15)),
NETWORKDAYS.INTL(($AX278)-_xlpm.DD,$AX278,1,_xlpm.VD),
AND(MONTH($AW278)&lt;MONTH(BJ$15),MONTH($AX278)&gt;MONTH(BJ$15)),
NETWORKDAYS.INTL((EOMONTH(BJ$15-1,1))-_xlpm.DD,EOMONTH(BJ$15-1,1),1,_xlpm.VD),
AND(MONTH($AW278)=MONTH(BJ$15),MONTH($AX278)=MONTH(BJ$15)),
NETWORKDAYS.INTL($AW278,$AX278,1,_xlpm.VD)))),0)),
$DH278="месяц",
$BP278*BJ278,
$DH278="неделя",
$BP278*BJ278/7*(ROUNDUP((DAY(EOMONTH(BJ$15,0)))/4,0))),
0)</f>
        <v/>
      </c>
      <c r="CB278" s="125">
        <f t="array" ref="CB278">
IFERROR(
_xlfn.IFS(
$DH278="день_1",
$BP278*$BL278/($AX278-$AW278+1)*BK278*(DAY(EOMONTH(BK$15,0))),
$DH278="день_2",
$BP278/30*MAX(MIN($AX278,EOMONTH(BK$15,0))-MAX($AW278,BK$15)+1,),
$DH278="раб.день",
$BP278/30*(IFERROR(
_xlfn.LET(_xlpm.VD,
CHOOSE(
{1;2;3;4;5;6;7;8;9;10;11;12;13;14;15;16;17;18},
45658,45659,45660,45661,45662,45663,45664,45665,45711,45724,45778,45779,45785,45786,45820,45821,45965,46022),
_xlfn.LET(_xlpm.DD,
MAX(MIN($AX278,EOMONTH(BK$15,0))-MAX($AW278,BK$15),),
_xlfn.IFS(
AND(MONTH($AW278)=MONTH(BK$15),MONTH($AX278)&lt;&gt;MONTH(BK$15)),
NETWORKDAYS.INTL($AW278,$AW278+_xlpm.DD,1,_xlpm.VD),
AND(MONTH($AW278)&lt;&gt;MONTH(BK$15),MONTH($AX278)=MONTH(BK$15)),
NETWORKDAYS.INTL(($AX278)-_xlpm.DD,$AX278,1,_xlpm.VD),
AND(MONTH($AW278)&lt;MONTH(BK$15),MONTH($AX278)&gt;MONTH(BK$15)),
NETWORKDAYS.INTL((EOMONTH(BK$15-1,1))-_xlpm.DD,EOMONTH(BK$15-1,1),1,_xlpm.VD),
AND(MONTH($AW278)=MONTH(BK$15),MONTH($AX278)=MONTH(BK$15)),
NETWORKDAYS.INTL($AW278,$AX278,1,_xlpm.VD)))),0)),
$DH278="месяц",
$BP278*BK278,
$DH278="неделя",
$BP278*BK278/7*(ROUNDUP((DAY(EOMONTH(BK$15,0)))/4,0))),
0)</f>
        <v/>
      </c>
      <c r="CC278" s="125">
        <f>SUM($BQ278:$CB278)</f>
        <v/>
      </c>
      <c r="CD278" s="126">
        <f>SUM($EH278:$EH278)</f>
        <v/>
      </c>
      <c r="CE278" s="126">
        <f>$CD278*$AB278</f>
        <v/>
      </c>
      <c r="CF278" s="126">
        <f>SUM($EK278:$EK278)</f>
        <v/>
      </c>
      <c r="CG278" s="126">
        <f>$CF278*$AB278</f>
        <v/>
      </c>
      <c r="CH278" s="126">
        <f>SUM($CC278,$CE278,$CG278)</f>
        <v/>
      </c>
      <c r="CI278" s="126">
        <f>$CH278*(1+$CM278)</f>
        <v/>
      </c>
      <c r="CJ278" s="127" t="n">
        <v>0</v>
      </c>
      <c r="CK278" s="126">
        <f>SUM($CH278:$CH278)*(1+$CJ278)</f>
        <v/>
      </c>
      <c r="CL278" s="126">
        <f>SUM($CH278:$CH278)*(1+$CM278)</f>
        <v/>
      </c>
      <c r="CM278" s="59" t="inlineStr">
        <is>
          <t>20%</t>
        </is>
      </c>
      <c r="CN278" s="59" t="n"/>
      <c r="CO278" s="72" t="n"/>
      <c r="CP278" s="59" t="n"/>
      <c r="CQ278" s="73" t="n"/>
      <c r="CR278" s="73" t="n"/>
      <c r="CS278" s="73" t="n"/>
      <c r="CT278" s="72" t="n"/>
      <c r="CU278" s="79" t="inlineStr">
        <is>
          <t> </t>
        </is>
      </c>
      <c r="CV278" s="60" t="n"/>
      <c r="CW278" s="60" t="n"/>
      <c r="CX278" s="60" t="n"/>
      <c r="CY278" s="127">
        <f>IFERROR(($CC278-$EE278)/($EE278/(1-$DQ278)),0)</f>
        <v/>
      </c>
      <c r="CZ278" s="127">
        <f>IFERROR(1-$EI278/($CE278),0)</f>
        <v/>
      </c>
      <c r="DA278" s="127">
        <f>IFERROR(1-$EL278/($CG278),0)</f>
        <v/>
      </c>
      <c r="DB278" s="126">
        <f>ROUND(IFERROR(($CI278/(1+$CM278)-$EN278),0),2)</f>
        <v/>
      </c>
      <c r="DC278" s="128" t="n"/>
      <c r="DD278" s="125" t="n"/>
      <c r="DE278" s="75" t="n">
        <v>0</v>
      </c>
      <c r="DF278" s="128" t="n"/>
      <c r="DG278" s="125">
        <f>IF($DC278=0,0,$DD278*($DC278*100%-$DE278*$DF278))*SUM($AB278:$AB278)</f>
        <v/>
      </c>
      <c r="DH278" s="129" t="inlineStr">
        <is>
          <t>месяц</t>
        </is>
      </c>
      <c r="DI278" s="130">
        <f t="array" ref="DI278">IFERROR(
IF($ES278="LisChannel",
(ROUND(((INDEX({174.625;153.888888888889;130.972222222222},MATCH($AI278,{2;3;4}),0))*$AG278*$AI278),2)),0),0)</f>
        <v/>
      </c>
      <c r="DJ278" s="130">
        <f>
_xlfn.LET(_xlpm.X,
IFERROR(
IF($ES278="НовиковТВ",
(_xlfn.LET(_xlpm.NTV,
_xlfn.LET(_xlpm.MIN,350000,
IF(SUMIFS($DI:$DI,$ES:$ES,"НовиковТВ")&lt;=_xlpm.MIN,
(SUMIFS($DI:$DI,$ES:$ES,"НовиковТВ")/(COUNTIFS($ES:$ES,"НовиковТВ")))*_xlpm.MIN/SUMIFS($DI:$DI,$ES:$ES,"НовиковТВ"),
DI278)),
_xlpm.NTV+$DG278/(1-(1-(_xlpm.NTV)*(1-$DL278)*(1-$DM278)*(1-$DN278)*(1-$DO278)*(1-$DP278)/_xlpm.NTV))))/(1+$EP278),
$DI278+$DG278/(1-(1-($DI278)*(1-$DL278)*(1-$DM278)*(1-$DN278)*(1-$DO278)*(1-$DP278)/$DI278))),
0),
_xlpm.X*(1+$CM278)*(1+$CW278)-_xlpm.X*(1+$CM278)+_xlpm.X)</f>
        <v/>
      </c>
      <c r="DK278" s="125" t="inlineStr">
        <is>
          <t>послед.</t>
        </is>
      </c>
      <c r="DL278" s="63" t="n">
        <v>0</v>
      </c>
      <c r="DM278" s="63" t="n">
        <v>0</v>
      </c>
      <c r="DN278" s="63" t="n">
        <v>0</v>
      </c>
      <c r="DO278" s="63" t="n">
        <v>0</v>
      </c>
      <c r="DP278" s="63" t="n">
        <v>0</v>
      </c>
      <c r="DQ278" s="63">
        <f t="array" ref="DQ278">IFERROR(_xlfn.IFS(
$DK278="послед.",1-(1-$DL278)*(1-$DM278)*(1-$DN278)*(1-$DO278)*(1-$DP278),
$DK278="сумм.",$DL278+$DM278+$DN278+$DO278+$DP278),
0)</f>
        <v/>
      </c>
      <c r="DR278" s="125">
        <f t="array" ref="DR278">
IFERROR(
_xlfn.IFS(
$BL278=0,
0,
$BL278&gt;0,
_xlfn.IFS($DK278="послед.",
$DJ278*(1-$DL278)*(1-$DM278)*(1-$DN278)*(1-$DO278)*(1-$DP278),
$DK278="сумм.",
$DJ278*(1-($DL278+$DM278+$DN278+$DO278+$DP278)))),0)</f>
        <v/>
      </c>
      <c r="DS278" s="125">
        <f t="array" ref="DS278">
IFERROR(_xlfn.IFS(
$DH278="день_1",
$DR278*$BL278/($AX278-$AW278+1)*AZ278*(DAY(EOMONTH(AZ$15,0))),
$DH278="день_2",
$DR278/30*MAX(MIN($AX278,EOMONTH(AZ$15,0))-MAX($AW278,AZ$15)+1,),
$DH278="раб.день",
$DR278/30*(IFERROR(
_xlfn.LET(_xlpm.VD,
CHOOSE(
{1;2;3;4;5;6;7;8;9;10;11;12;13;14;15;16;17;18},
45658,45659,45660,45661,45662,45663,45664,45665,45711,45724,45778,45779,45785,45786,45820,45821,45965,46022),
_xlfn.LET(_xlpm.DD,
MAX(MIN($AX278,EOMONTH(AZ$15,0))-MAX($AW278,AZ$15),),
_xlfn.IFS(
AND(MONTH($AW278)=MONTH(AZ$15),MONTH($AX278)&lt;&gt;MONTH(AZ$15)),
NETWORKDAYS.INTL($AW278,$AW278+_xlpm.DD,1,_xlpm.VD),
AND(MONTH($AW278)&lt;&gt;MONTH(AZ$15),MONTH($AX278)=MONTH(AZ$15)),
NETWORKDAYS.INTL(($AX278)-_xlpm.DD,$AX278,1,_xlpm.VD),
AND(MONTH($AW278)&lt;MONTH(AZ$15),MONTH($AX278)&gt;MONTH(AZ$15)),
NETWORKDAYS.INTL((EOMONTH(AZ$15-1,1))-_xlpm.DD,EOMONTH(AZ$15-1,1),1,_xlpm.VD),
AND(MONTH($AW278)=MONTH(AZ$15),MONTH($AX278)=MONTH(AZ$15)),
NETWORKDAYS.INTL($AW278,$AX278,1,_xlpm.VD)))),0)),
$DH278="месяц",
$DR278*AZ278,
$DH278="неделя",
$DR278*AZ278/7*(ROUNDUP((DAY(EOMONTH(AZ$15,0)))/4,0))),
0)</f>
        <v/>
      </c>
      <c r="DT278" s="125">
        <f t="array" ref="DT278">
IFERROR(_xlfn.IFS(
$DH278="день_1",
$DR278*$BL278/($AX278-$AW278+1)*BA278*(DAY(EOMONTH(BA$15,0))),
$DH278="день_2",
$DR278/30*MAX(MIN($AX278,EOMONTH(BA$15,0))-MAX($AW278,BA$15)+1,),
$DH278="раб.день",
$DR278/30*(IFERROR(
_xlfn.LET(_xlpm.VD,
CHOOSE(
{1;2;3;4;5;6;7;8;9;10;11;12;13;14;15;16;17;18},
45658,45659,45660,45661,45662,45663,45664,45665,45711,45724,45778,45779,45785,45786,45820,45821,45965,46022),
_xlfn.LET(_xlpm.DD,
MAX(MIN($AX278,EOMONTH(BA$15,0))-MAX($AW278,BA$15),),
_xlfn.IFS(
AND(MONTH($AW278)=MONTH(BA$15),MONTH($AX278)&lt;&gt;MONTH(BA$15)),
NETWORKDAYS.INTL($AW278,$AW278+_xlpm.DD,1,_xlpm.VD),
AND(MONTH($AW278)&lt;&gt;MONTH(BA$15),MONTH($AX278)=MONTH(BA$15)),
NETWORKDAYS.INTL(($AX278)-_xlpm.DD,$AX278,1,_xlpm.VD),
AND(MONTH($AW278)&lt;MONTH(BA$15),MONTH($AX278)&gt;MONTH(BA$15)),
NETWORKDAYS.INTL((EOMONTH(BA$15-1,1))-_xlpm.DD,EOMONTH(BA$15-1,1),1,_xlpm.VD),
AND(MONTH($AW278)=MONTH(BA$15),MONTH($AX278)=MONTH(BA$15)),
NETWORKDAYS.INTL($AW278,$AX278,1,_xlpm.VD)))),0)),
$DH278="месяц",
$DR278*BA278,
$DH278="неделя",
$DR278*BA278/7*(ROUNDUP((DAY(EOMONTH(BA$15,0)))/4,0))),
0)</f>
        <v/>
      </c>
      <c r="DU278" s="125">
        <f t="array" ref="DU278">
IFERROR(_xlfn.IFS(
$DH278="день_1",
$DR278*$BL278/($AX278-$AW278+1)*BB278*(DAY(EOMONTH(BB$15,0))),
$DH278="день_2",
$DR278/30*MAX(MIN($AX278,EOMONTH(BB$15,0))-MAX($AW278,BB$15)+1,),
$DH278="раб.день",
$DR278/30*(IFERROR(
_xlfn.LET(_xlpm.VD,
CHOOSE(
{1;2;3;4;5;6;7;8;9;10;11;12;13;14;15;16;17;18},
45658,45659,45660,45661,45662,45663,45664,45665,45711,45724,45778,45779,45785,45786,45820,45821,45965,46022),
_xlfn.LET(_xlpm.DD,
MAX(MIN($AX278,EOMONTH(BB$15,0))-MAX($AW278,BB$15),),
_xlfn.IFS(
AND(MONTH($AW278)=MONTH(BB$15),MONTH($AX278)&lt;&gt;MONTH(BB$15)),
NETWORKDAYS.INTL($AW278,$AW278+_xlpm.DD,1,_xlpm.VD),
AND(MONTH($AW278)&lt;&gt;MONTH(BB$15),MONTH($AX278)=MONTH(BB$15)),
NETWORKDAYS.INTL(($AX278)-_xlpm.DD,$AX278,1,_xlpm.VD),
AND(MONTH($AW278)&lt;MONTH(BB$15),MONTH($AX278)&gt;MONTH(BB$15)),
NETWORKDAYS.INTL((EOMONTH(BB$15-1,1))-_xlpm.DD,EOMONTH(BB$15-1,1),1,_xlpm.VD),
AND(MONTH($AW278)=MONTH(BB$15),MONTH($AX278)=MONTH(BB$15)),
NETWORKDAYS.INTL($AW278,$AX278,1,_xlpm.VD)))),0)),
$DH278="месяц",
$DR278*BB278,
$DH278="неделя",
$DR278*BB278/7*(ROUNDUP((DAY(EOMONTH(BB$15,0)))/4,0))),
0)</f>
        <v/>
      </c>
      <c r="DV278" s="125">
        <f t="array" ref="DV278">
IFERROR(_xlfn.IFS(
$DH278="день_1",
$DR278*$BL278/($AX278-$AW278+1)*BC278*(DAY(EOMONTH(BC$15,0))),
$DH278="день_2",
$DR278/30*MAX(MIN($AX278,EOMONTH(BC$15,0))-MAX($AW278,BC$15)+1,),
$DH278="раб.день",
$DR278/30*(IFERROR(
_xlfn.LET(_xlpm.VD,
CHOOSE(
{1;2;3;4;5;6;7;8;9;10;11;12;13;14;15;16;17;18},
45658,45659,45660,45661,45662,45663,45664,45665,45711,45724,45778,45779,45785,45786,45820,45821,45965,46022),
_xlfn.LET(_xlpm.DD,
MAX(MIN($AX278,EOMONTH(BC$15,0))-MAX($AW278,BC$15),),
_xlfn.IFS(
AND(MONTH($AW278)=MONTH(BC$15),MONTH($AX278)&lt;&gt;MONTH(BC$15)),
NETWORKDAYS.INTL($AW278,$AW278+_xlpm.DD,1,_xlpm.VD),
AND(MONTH($AW278)&lt;&gt;MONTH(BC$15),MONTH($AX278)=MONTH(BC$15)),
NETWORKDAYS.INTL(($AX278)-_xlpm.DD,$AX278,1,_xlpm.VD),
AND(MONTH($AW278)&lt;MONTH(BC$15),MONTH($AX278)&gt;MONTH(BC$15)),
NETWORKDAYS.INTL((EOMONTH(BC$15-1,1))-_xlpm.DD,EOMONTH(BC$15-1,1),1,_xlpm.VD),
AND(MONTH($AW278)=MONTH(BC$15),MONTH($AX278)=MONTH(BC$15)),
NETWORKDAYS.INTL($AW278,$AX278,1,_xlpm.VD)))),0)),
$DH278="месяц",
$DR278*BC278,
$DH278="неделя",
$DR278*BC278/7*(ROUNDUP((DAY(EOMONTH(BC$15,0)))/4,0))),
0)</f>
        <v/>
      </c>
      <c r="DW278" s="125">
        <f t="array" ref="DW278">
IFERROR(_xlfn.IFS(
$DH278="день_1",
$DR278*$BL278/($AX278-$AW278+1)*BD278*(DAY(EOMONTH(BD$15,0))),
$DH278="день_2",
$DR278/30*MAX(MIN($AX278,EOMONTH(BD$15,0))-MAX($AW278,BD$15)+1,),
$DH278="раб.день",
$DR278/30*(IFERROR(
_xlfn.LET(_xlpm.VD,
CHOOSE(
{1;2;3;4;5;6;7;8;9;10;11;12;13;14;15;16;17;18},
45658,45659,45660,45661,45662,45663,45664,45665,45711,45724,45778,45779,45785,45786,45820,45821,45965,46022),
_xlfn.LET(_xlpm.DD,
MAX(MIN($AX278,EOMONTH(BD$15,0))-MAX($AW278,BD$15),),
_xlfn.IFS(
AND(MONTH($AW278)=MONTH(BD$15),MONTH($AX278)&lt;&gt;MONTH(BD$15)),
NETWORKDAYS.INTL($AW278,$AW278+_xlpm.DD,1,_xlpm.VD),
AND(MONTH($AW278)&lt;&gt;MONTH(BD$15),MONTH($AX278)=MONTH(BD$15)),
NETWORKDAYS.INTL(($AX278)-_xlpm.DD,$AX278,1,_xlpm.VD),
AND(MONTH($AW278)&lt;MONTH(BD$15),MONTH($AX278)&gt;MONTH(BD$15)),
NETWORKDAYS.INTL((EOMONTH(BD$15-1,1))-_xlpm.DD,EOMONTH(BD$15-1,1),1,_xlpm.VD),
AND(MONTH($AW278)=MONTH(BD$15),MONTH($AX278)=MONTH(BD$15)),
NETWORKDAYS.INTL($AW278,$AX278,1,_xlpm.VD)))),0)),
$DH278="месяц",
$DR278*BD278,
$DH278="неделя",
$DR278*BD278/7*(ROUNDUP((DAY(EOMONTH(BD$15,0)))/4,0))),
0)</f>
        <v/>
      </c>
      <c r="DX278" s="125">
        <f t="array" ref="DX278">
IFERROR(_xlfn.IFS(
$DH278="день_1",
$DR278*$BL278/($AX278-$AW278+1)*BE278*(DAY(EOMONTH(BE$15,0))),
$DH278="день_2",
$DR278/30*MAX(MIN($AX278,EOMONTH(BE$15,0))-MAX($AW278,BE$15)+1,),
$DH278="раб.день",
$DR278/30*(IFERROR(
_xlfn.LET(_xlpm.VD,
CHOOSE(
{1;2;3;4;5;6;7;8;9;10;11;12;13;14;15;16;17;18},
45658,45659,45660,45661,45662,45663,45664,45665,45711,45724,45778,45779,45785,45786,45820,45821,45965,46022),
_xlfn.LET(_xlpm.DD,
MAX(MIN($AX278,EOMONTH(BE$15,0))-MAX($AW278,BE$15),),
_xlfn.IFS(
AND(MONTH($AW278)=MONTH(BE$15),MONTH($AX278)&lt;&gt;MONTH(BE$15)),
NETWORKDAYS.INTL($AW278,$AW278+_xlpm.DD,1,_xlpm.VD),
AND(MONTH($AW278)&lt;&gt;MONTH(BE$15),MONTH($AX278)=MONTH(BE$15)),
NETWORKDAYS.INTL(($AX278)-_xlpm.DD,$AX278,1,_xlpm.VD),
AND(MONTH($AW278)&lt;MONTH(BE$15),MONTH($AX278)&gt;MONTH(BE$15)),
NETWORKDAYS.INTL((EOMONTH(BE$15-1,1))-_xlpm.DD,EOMONTH(BE$15-1,1),1,_xlpm.VD),
AND(MONTH($AW278)=MONTH(BE$15),MONTH($AX278)=MONTH(BE$15)),
NETWORKDAYS.INTL($AW278,$AX278,1,_xlpm.VD)))),0)),
$DH278="месяц",
$DR278*BE278,
$DH278="неделя",
$DR278*BE278/7*(ROUNDUP((DAY(EOMONTH(BE$15,0)))/4,0))),
0)</f>
        <v/>
      </c>
      <c r="DY278" s="125">
        <f t="array" ref="DY278">
IFERROR(_xlfn.IFS(
$DH278="день_1",
$DR278*$BL278/($AX278-$AW278+1)*BF278*(DAY(EOMONTH(BF$15,0))),
$DH278="день_2",
$DR278/30*MAX(MIN($AX278,EOMONTH(BF$15,0))-MAX($AW278,BF$15)+1,),
$DH278="раб.день",
$DR278/30*(IFERROR(
_xlfn.LET(_xlpm.VD,
CHOOSE(
{1;2;3;4;5;6;7;8;9;10;11;12;13;14;15;16;17;18},
45658,45659,45660,45661,45662,45663,45664,45665,45711,45724,45778,45779,45785,45786,45820,45821,45965,46022),
_xlfn.LET(_xlpm.DD,
MAX(MIN($AX278,EOMONTH(BF$15,0))-MAX($AW278,BF$15),),
_xlfn.IFS(
AND(MONTH($AW278)=MONTH(BF$15),MONTH($AX278)&lt;&gt;MONTH(BF$15)),
NETWORKDAYS.INTL($AW278,$AW278+_xlpm.DD,1,_xlpm.VD),
AND(MONTH($AW278)&lt;&gt;MONTH(BF$15),MONTH($AX278)=MONTH(BF$15)),
NETWORKDAYS.INTL(($AX278)-_xlpm.DD,$AX278,1,_xlpm.VD),
AND(MONTH($AW278)&lt;MONTH(BF$15),MONTH($AX278)&gt;MONTH(BF$15)),
NETWORKDAYS.INTL((EOMONTH(BF$15-1,1))-_xlpm.DD,EOMONTH(BF$15-1,1),1,_xlpm.VD),
AND(MONTH($AW278)=MONTH(BF$15),MONTH($AX278)=MONTH(BF$15)),
NETWORKDAYS.INTL($AW278,$AX278,1,_xlpm.VD)))),0)),
$DH278="месяц",
$DR278*BF278,
$DH278="неделя",
$DR278*BF278/7*(ROUNDUP((DAY(EOMONTH(BF$15,0)))/4,0))),
0)</f>
        <v/>
      </c>
      <c r="DZ278" s="125">
        <f t="array" ref="DZ278">
IFERROR(_xlfn.IFS(
$DH278="день_1",
$DR278*$BL278/($AX278-$AW278+1)*BG278*(DAY(EOMONTH(BG$15,0))),
$DH278="день_2",
$DR278/30*MAX(MIN($AX278,EOMONTH(BG$15,0))-MAX($AW278,BG$15)+1,),
$DH278="раб.день",
$DR278/30*(IFERROR(
_xlfn.LET(_xlpm.VD,
CHOOSE(
{1;2;3;4;5;6;7;8;9;10;11;12;13;14;15;16;17;18},
45658,45659,45660,45661,45662,45663,45664,45665,45711,45724,45778,45779,45785,45786,45820,45821,45965,46022),
_xlfn.LET(_xlpm.DD,
MAX(MIN($AX278,EOMONTH(BG$15,0))-MAX($AW278,BG$15),),
_xlfn.IFS(
AND(MONTH($AW278)=MONTH(BG$15),MONTH($AX278)&lt;&gt;MONTH(BG$15)),
NETWORKDAYS.INTL($AW278,$AW278+_xlpm.DD,1,_xlpm.VD),
AND(MONTH($AW278)&lt;&gt;MONTH(BG$15),MONTH($AX278)=MONTH(BG$15)),
NETWORKDAYS.INTL(($AX278)-_xlpm.DD,$AX278,1,_xlpm.VD),
AND(MONTH($AW278)&lt;MONTH(BG$15),MONTH($AX278)&gt;MONTH(BG$15)),
NETWORKDAYS.INTL((EOMONTH(BG$15-1,1))-_xlpm.DD,EOMONTH(BG$15-1,1),1,_xlpm.VD),
AND(MONTH($AW278)=MONTH(BG$15),MONTH($AX278)=MONTH(BG$15)),
NETWORKDAYS.INTL($AW278,$AX278,1,_xlpm.VD)))),0)),
$DH278="месяц",
$DR278*BG278,
$DH278="неделя",
$DR278*BG278/7*(ROUNDUP((DAY(EOMONTH(BG$15,0)))/4,0))),
0)</f>
        <v/>
      </c>
      <c r="EA278" s="125">
        <f t="array" ref="EA278">
IFERROR(_xlfn.IFS(
$DH278="день_1",
$DR278*$BL278/($AX278-$AW278+1)*BH278*(DAY(EOMONTH(BH$15,0))),
$DH278="день_2",
$DR278/30*MAX(MIN($AX278,EOMONTH(BH$15,0))-MAX($AW278,BH$15)+1,),
$DH278="раб.день",
$DR278/30*(IFERROR(
_xlfn.LET(_xlpm.VD,
CHOOSE(
{1;2;3;4;5;6;7;8;9;10;11;12;13;14;15;16;17;18},
45658,45659,45660,45661,45662,45663,45664,45665,45711,45724,45778,45779,45785,45786,45820,45821,45965,46022),
_xlfn.LET(_xlpm.DD,
MAX(MIN($AX278,EOMONTH(BH$15,0))-MAX($AW278,BH$15),),
_xlfn.IFS(
AND(MONTH($AW278)=MONTH(BH$15),MONTH($AX278)&lt;&gt;MONTH(BH$15)),
NETWORKDAYS.INTL($AW278,$AW278+_xlpm.DD,1,_xlpm.VD),
AND(MONTH($AW278)&lt;&gt;MONTH(BH$15),MONTH($AX278)=MONTH(BH$15)),
NETWORKDAYS.INTL(($AX278)-_xlpm.DD,$AX278,1,_xlpm.VD),
AND(MONTH($AW278)&lt;MONTH(BH$15),MONTH($AX278)&gt;MONTH(BH$15)),
NETWORKDAYS.INTL((EOMONTH(BH$15-1,1))-_xlpm.DD,EOMONTH(BH$15-1,1),1,_xlpm.VD),
AND(MONTH($AW278)=MONTH(BH$15),MONTH($AX278)=MONTH(BH$15)),
NETWORKDAYS.INTL($AW278,$AX278,1,_xlpm.VD)))),0)),
$DH278="месяц",
$DR278*BH278,
$DH278="неделя",
$DR278*BH278/7*(ROUNDUP((DAY(EOMONTH(BH$15,0)))/4,0))),
0)</f>
        <v/>
      </c>
      <c r="EB278" s="125">
        <f t="array" ref="EB278">
IFERROR(_xlfn.IFS(
$DH278="день_1",
$DR278*$BL278/($AX278-$AW278+1)*BI278*(DAY(EOMONTH(BI$15,0))),
$DH278="день_2",
$DR278/30*MAX(MIN($AX278,EOMONTH(BI$15,0))-MAX($AW278,BI$15)+1,),
$DH278="раб.день",
$DR278/30*(IFERROR(
_xlfn.LET(_xlpm.VD,
CHOOSE(
{1;2;3;4;5;6;7;8;9;10;11;12;13;14;15;16;17;18},
45658,45659,45660,45661,45662,45663,45664,45665,45711,45724,45778,45779,45785,45786,45820,45821,45965,46022),
_xlfn.LET(_xlpm.DD,
MAX(MIN($AX278,EOMONTH(BI$15,0))-MAX($AW278,BI$15),),
_xlfn.IFS(
AND(MONTH($AW278)=MONTH(BI$15),MONTH($AX278)&lt;&gt;MONTH(BI$15)),
NETWORKDAYS.INTL($AW278,$AW278+_xlpm.DD,1,_xlpm.VD),
AND(MONTH($AW278)&lt;&gt;MONTH(BI$15),MONTH($AX278)=MONTH(BI$15)),
NETWORKDAYS.INTL(($AX278)-_xlpm.DD,$AX278,1,_xlpm.VD),
AND(MONTH($AW278)&lt;MONTH(BI$15),MONTH($AX278)&gt;MONTH(BI$15)),
NETWORKDAYS.INTL((EOMONTH(BI$15-1,1))-_xlpm.DD,EOMONTH(BI$15-1,1),1,_xlpm.VD),
AND(MONTH($AW278)=MONTH(BI$15),MONTH($AX278)=MONTH(BI$15)),
NETWORKDAYS.INTL($AW278,$AX278,1,_xlpm.VD)))),0)),
$DH278="месяц",
$DR278*BI278,
$DH278="неделя",
$DR278*BI278/7*(ROUNDUP((DAY(EOMONTH(BI$15,0)))/4,0))),
0)</f>
        <v/>
      </c>
      <c r="EC278" s="125">
        <f t="array" ref="EC278">
IFERROR(_xlfn.IFS(
$DH278="день_1",
$DR278*$BL278/($AX278-$AW278+1)*BJ278*(DAY(EOMONTH(BJ$15,0))),
$DH278="день_2",
$DR278/30*MAX(MIN($AX278,EOMONTH(BJ$15,0))-MAX($AW278,BJ$15)+1,),
$DH278="раб.день",
$DR278/30*(IFERROR(
_xlfn.LET(_xlpm.VD,
CHOOSE(
{1;2;3;4;5;6;7;8;9;10;11;12;13;14;15;16;17;18},
45658,45659,45660,45661,45662,45663,45664,45665,45711,45724,45778,45779,45785,45786,45820,45821,45965,46022),
_xlfn.LET(_xlpm.DD,
MAX(MIN($AX278,EOMONTH(BJ$15,0))-MAX($AW278,BJ$15),),
_xlfn.IFS(
AND(MONTH($AW278)=MONTH(BJ$15),MONTH($AX278)&lt;&gt;MONTH(BJ$15)),
NETWORKDAYS.INTL($AW278,$AW278+_xlpm.DD,1,_xlpm.VD),
AND(MONTH($AW278)&lt;&gt;MONTH(BJ$15),MONTH($AX278)=MONTH(BJ$15)),
NETWORKDAYS.INTL(($AX278)-_xlpm.DD,$AX278,1,_xlpm.VD),
AND(MONTH($AW278)&lt;MONTH(BJ$15),MONTH($AX278)&gt;MONTH(BJ$15)),
NETWORKDAYS.INTL((EOMONTH(BJ$15-1,1))-_xlpm.DD,EOMONTH(BJ$15-1,1),1,_xlpm.VD),
AND(MONTH($AW278)=MONTH(BJ$15),MONTH($AX278)=MONTH(BJ$15)),
NETWORKDAYS.INTL($AW278,$AX278,1,_xlpm.VD)))),0)),
$DH278="месяц",
$DR278*BJ278,
$DH278="неделя",
$DR278*BJ278/7*(ROUNDUP((DAY(EOMONTH(BJ$15,0)))/4,0))),
0)</f>
        <v/>
      </c>
      <c r="ED278" s="125">
        <f t="array" ref="ED278">
IFERROR(_xlfn.IFS(
$DH278="день_1",
$DR278*$BL278/($AX278-$AW278+1)*BK278*(DAY(EOMONTH(BK$15,0))),
$DH278="день_2",
$DR278/30*MAX(MIN($AX278,EOMONTH(BK$15,0))-MAX($AW278,BK$15)+1,),
$DH278="раб.день",
$DR278/30*(IFERROR(
_xlfn.LET(_xlpm.VD,
CHOOSE(
{1;2;3;4;5;6;7;8;9;10;11;12;13;14;15;16;17;18},
45658,45659,45660,45661,45662,45663,45664,45665,45711,45724,45778,45779,45785,45786,45820,45821,45965,46022),
_xlfn.LET(_xlpm.DD,
MAX(MIN($AX278,EOMONTH(BK$15,0))-MAX($AW278,BK$15),),
_xlfn.IFS(
AND(MONTH($AW278)=MONTH(BK$15),MONTH($AX278)&lt;&gt;MONTH(BK$15)),
NETWORKDAYS.INTL($AW278,$AW278+_xlpm.DD,1,_xlpm.VD),
AND(MONTH($AW278)&lt;&gt;MONTH(BK$15),MONTH($AX278)=MONTH(BK$15)),
NETWORKDAYS.INTL(($AX278)-_xlpm.DD,$AX278,1,_xlpm.VD),
AND(MONTH($AW278)&lt;MONTH(BK$15),MONTH($AX278)&gt;MONTH(BK$15)),
NETWORKDAYS.INTL((EOMONTH(BK$15-1,1))-_xlpm.DD,EOMONTH(BK$15-1,1),1,_xlpm.VD),
AND(MONTH($AW278)=MONTH(BK$15),MONTH($AX278)=MONTH(BK$15)),
NETWORKDAYS.INTL($AW278,$AX278,1,_xlpm.VD)))),0)),
$DH278="месяц",
$DR278*BK278,
$DH278="неделя",
$DR278*BK278/7*(ROUNDUP((DAY(EOMONTH(BK$15,0)))/4,0))),
0)</f>
        <v/>
      </c>
      <c r="EE278" s="125">
        <f>SUM($DS278,$DT278,$DU278,$DV278,$DW278,$DX278,$DY278,$DZ278,$EA278,$EB278,$EC278,$ED278)</f>
        <v/>
      </c>
      <c r="EF278" s="125">
        <f>IFERROR(ROUND($EE278*(1+$EP278),2),0)</f>
        <v/>
      </c>
      <c r="EG278" s="128" t="n">
        <v>1</v>
      </c>
      <c r="EH278" s="126" t="n">
        <v>0</v>
      </c>
      <c r="EI278" s="126">
        <f>ROUND(SUM($EH278:$EH278)*SUM($AB278:$AB278)*$EG278,2)</f>
        <v/>
      </c>
      <c r="EJ278" s="126">
        <f>ROUND($EI278*(1+$EP278),2)</f>
        <v/>
      </c>
      <c r="EK278" s="126" t="n">
        <v>0</v>
      </c>
      <c r="EL278" s="126">
        <f>ROUND(SUM($EK278:$EK278)*SUM($AB278:$AB278)*$EG278,2)</f>
        <v/>
      </c>
      <c r="EM278" s="126">
        <f>ROUND($EL278*(1+$EP278),2)</f>
        <v/>
      </c>
      <c r="EN278" s="126">
        <f>SUM($EE278,$EI278,$EL278)</f>
        <v/>
      </c>
      <c r="EO278" s="126">
        <f>SUM($EF278,$EJ278,$EM278)</f>
        <v/>
      </c>
      <c r="EP278" s="59" t="inlineStr">
        <is>
          <t>20%</t>
        </is>
      </c>
      <c r="EQ278" s="59" t="n"/>
      <c r="ER278" s="60">
        <f t="array" ref="ER278">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MATCH(ES278,
{"AMS";"RussOutdoor";"HD Outdoor";"Ingroup";"IQ";"Ledproduction";"LisChannel";"Logic";"Media-PPL";"NovikovTV | НовиковТВ";"SMA";"SOK";"КрокусТВ | CrocusTV | IndoorTV";"Сити";"ТЯК Москва"},
0)),"")</f>
        <v/>
      </c>
      <c r="ES278" s="60" t="n"/>
      <c r="ET278" s="60">
        <f t="array" ref="ET278">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MATCH(ES278,
{"AMS";"RussOutdoor";"HD Outdoor";"Ingroup";"IQ";"Ledproduction";"LisChannel";"Logic";"Media-PPL";"NovikovTV | НовиковТВ";"SMA";"SOK";"КрокусТВ | CrocusTV | IndoorTV";"Сити";"ТЯК Москва"},
0)),"")</f>
        <v/>
      </c>
      <c r="EU278" s="60" t="n"/>
      <c r="EV278" s="60" t="n"/>
      <c r="EX278" s="110">
        <f t="array" ref="EX278">
($AR278/30
+N("ТРАФИК ПЛОЩАДКИ"))*
(IFERROR(
_xlfn.LET(
_xlpm.GPR,
HLOOKUP($L278,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(MATCH($T278,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IF($Q278="цифровой",_xlpm.GPR/$AG278,_xlpm.GPR/60)),
0)
+N("DWELL TIME"))*
(IF($AB278=0,0,IF($AB278=1,0.3,IF($AB278=2,0.5,IF($AB278&gt;2,1))))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_xlfn.IFS($AC278="да",1.2,$AC278="нет",1)*
_xlfn.IFS($AD278="да",1.2,$AD278="нет",1)*
IF(R278="статический",1,1.2)*
$X278*
INDEX(
{1.2;1;1.2;1.2;1;1.2;1.2;1.2;1.2;1.2;1.2;1;1.2;1.2;1.2;1.2;1;1;1.2;1.2;1.2;1;1;1;1;1.2;1.2;1.2;1.2;1;1;1;1;1.2;1.2;1.2;1.2;1.2;1.2;1.2;1.2;1;1;1.2;1;1;1;1;1.5;1;1;1.5;1.5;1.2},
MATCH($Q278,_xlpm.MI,0)))&gt;{0.02;0.04;0.06;0.1;0.2;0.4;0.6;0.8;1;2;4;6})),
{0;1;2;3;4;5;6;7;8;9;10;11;12},
0)))
+N("КОЭФФИЦИЕНТ КОНТАКТА"))))*
(_xlfn.IFS($X278&lt;0.1,$X278/1000,$X278&gt;25,5.2,AND($X278&gt;=0.1,$X278&lt;=25),(($X278*2+0.1)/10)*($X278/10)))*
IFERROR((_xlfn.LET(
_xlpm.MA,
{0;0.8;0.85;0.9;0.95;1},
_xlpm.MAA,
{0;1;2;3;4;5},
INDEX(_xlpm.MA,MATCH(SUMPRODUCT(--((IF(ROUND(_xlpm.MAA,1)&gt;5,5,ROUND($AB278,1)))&gt;{0;1;2;3;4;5})),_xlpm.MAA,0)))
+N("КОЭФФИЦИЕНТ КОЛ-ВО КОНСТРУКЦИЙ")),1)*
$AB278,0))*
(IF($Q278="цифровой",$AG278/15*$AI278,1)
+N("ДЛЯ ЦИФРЫ"))</f>
        <v/>
      </c>
      <c r="EY278" s="110">
        <f>IFERROR(EX278*AY278,0)</f>
        <v/>
      </c>
      <c r="EZ278" s="131">
        <f>IFERROR(DP278/EY278*1000,0)</f>
        <v/>
      </c>
      <c r="FA278" s="112">
        <f>IFERROR(FC278/FB278,0)</f>
        <v/>
      </c>
      <c r="FB278" s="112">
        <f>IFERROR((FC278/(EY278/FF278*#REF!))*0.825,0)</f>
        <v/>
      </c>
      <c r="FC278" s="112">
        <f>IFERROR(((EX278*30/AR278)*100)/30,0)</f>
        <v/>
      </c>
      <c r="FD278" s="112">
        <f>IFERROR(EY278/G278*100%,0)</f>
        <v/>
      </c>
      <c r="FE278" s="112">
        <f>IFERROR(FD278/FC278*100%,0)</f>
        <v/>
      </c>
      <c r="FF278" s="110">
        <f>IFERROR(AR278/30*AY278,0)</f>
        <v/>
      </c>
    </row>
    <row r="279" ht="13" customHeight="1">
      <c r="A279" s="59" t="n"/>
      <c r="B279" s="60" t="n"/>
      <c r="C279" s="60" t="n"/>
      <c r="D279" s="60">
        <f t="array" ref="D279">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MATCH($E279,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79" s="60">
        <f t="array" ref="E279">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MATCH($F279,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79" s="60" t="inlineStr"/>
      <c r="G279" s="60" t="n"/>
      <c r="H279" s="60">
        <f t="array" ref="H279">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MATCH($I279,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79" s="60" t="n"/>
      <c r="J279" s="60" t="n"/>
      <c r="K279" s="60" t="n"/>
      <c r="L279" s="60" t="n"/>
      <c r="M279" s="60" t="n"/>
      <c r="N279" s="60" t="n"/>
      <c r="O279" s="60" t="n"/>
      <c r="P279" s="60">
        <f t="array" ref="P279">
_xlfn.IFS(
ISNUMBER(MATCH($Q279,{"шелфбаннер","разделитель","монетница","чековая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ISNUMBER(MATCH($Q279,{"LED/LCD","видеокулер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ISNUMBER(MATCH($Q279,{"автомобиль","машина","выставочное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ISNUMBER(MATCH($Q279,{"билборд","лифтовая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ISNUMBER(MATCH($Q279,{"навигация","подвесной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ISNUMBER(MATCH($Q279,{"движущаяся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ISNUMBER(MATCH($Q279,{"каталог","журнал"},)),
"Пресса",
$Q279="","")</f>
        <v/>
      </c>
      <c r="Q279" s="60" t="n"/>
      <c r="R279" s="60">
        <f t="array" ref="R279">
IFERROR(
_xlfn.IFS(
OR(ISNUMBER(MATCH($Q279,{"экспозиция","макет","стенд","автостенд","авто стенд","выставочное пространство","выставочные стенды","модульные выставочные стенды","3Д конструкция","3D конструкция"},)),P279="Экспонирование"),
"нестандартный",
ISNUMBER(MATCH($Q279,{"скроллер","призматрон"},)),
"динамический",
$P279="Видео",
"цифровой",
OR($P279="Пресса",$P279="Щит",$P279="POSm",$P279="Подвес",$P279="Брендирование/оклейка"),
"статический"),"")</f>
        <v/>
      </c>
      <c r="S279" s="59" t="n"/>
      <c r="T279" s="60" t="n"/>
      <c r="U279" s="60" t="n"/>
      <c r="V279" s="60">
        <f>
IF(P279="Видео",
"цифровой постер/ролик",
IF(ISNUMBER(MATCH(Q279,{"короб световой","короб световой | лайтбокс","короб световой | кристалайт","лайтбокс","лайт бокс","кристалайт","LB","lightbox"},)),
"бэклит",
IF(P279="Брендирование/оклейка",
"перфарированная пленка/самоклейка",
IF(P279="Экспонирование",
"под запрос",
IF(P279="Подвес",
"баннер/ткань",
"")))))</f>
        <v/>
      </c>
      <c r="W279" s="59" t="n"/>
      <c r="X279" s="59" t="n"/>
      <c r="Y279" s="59" t="n"/>
      <c r="Z279" s="61" t="n"/>
      <c r="AA279" s="61" t="n"/>
      <c r="AB279" s="61">
        <f>IF(BL279&gt;0,Z279,0)</f>
        <v/>
      </c>
      <c r="AC279" s="59" t="n"/>
      <c r="AD279" s="59" t="n"/>
      <c r="AE279" s="59" t="n"/>
      <c r="AF279" s="59" t="n"/>
      <c r="AG279" s="59" t="n"/>
      <c r="AH279" s="59" t="n"/>
      <c r="AI279" s="59" t="n"/>
      <c r="AJ279" s="59" t="n"/>
      <c r="AK279" s="59" t="n"/>
      <c r="AL279" s="62">
        <f>IFERROR(IF(OR(R279="статический",R279="динамический",R279="нестандартный",R279="",R279=""),"-",IF(AND(AH279="-",AI279="-"),"-",AK279*3600/AH279*AI279)),"-")</f>
        <v/>
      </c>
      <c r="AM279" s="62">
        <f>IFERROR(IF(OR(R279="статический",R279="динамический",R279="",R279="", R279="BTL",R279="нестандартный"),"-",AG279*AI279*AL279/60),"-")</f>
        <v/>
      </c>
      <c r="AN279" s="63">
        <f>IFERROR(IF(AH279="","-",AG279*AI279/AH279),"-")</f>
        <v/>
      </c>
      <c r="AO279" s="59">
        <f>IFERROR(IF(OR($R279="статический",$R279="динамический",$R279="",$R279="",$R279="BTL",$R279="нестандартный"),"-",$AL279*$AY279),"-")</f>
        <v/>
      </c>
      <c r="AP279" s="62">
        <f>IFERROR(IF(OR($R279="статический",$R279="динамический",$R279="",$R279="",$R279="BTL",$R279="нестандартный"),"-",$AM279*AY279),"-")</f>
        <v/>
      </c>
      <c r="AQ279" s="64" t="n"/>
      <c r="AR279" s="61" t="n"/>
      <c r="AS279" s="61" t="n"/>
      <c r="AT279" s="61" t="n"/>
      <c r="AU279" s="65" t="n"/>
      <c r="AV279" s="124">
        <f>IFERROR(DR279/AT279*1000,"n/a")</f>
        <v/>
      </c>
      <c r="AW279" s="67" t="n"/>
      <c r="AX279" s="67" t="n"/>
      <c r="AY279" s="43">
        <f>IFERROR(IF(OR($AW279="",$AX279=""),"",_xlfn.DAYS($AX279+1,$AW279)),"")</f>
        <v/>
      </c>
      <c r="AZ279" s="68">
        <f t="array" ref="AZ279">
_xlfn.LET(_xlpm.COEFF,
IF($AW279+$AX279=0,0,IF(MAX(MIN($AX279,EOMONTH(AZ$15,0))-MAX($AW279,AZ$15)+1,)&gt;0,1,0)),
_xlfn.IFS(
$ES279="LisChannel",
_xlpm.COEFF*
INDEX({1;1;1.2;1.2;1;1;1;1;1.2;1.2;1.2;1.2},
MATCH(MONTH(AZ$15),
{1,2,3,4,5,6,7,8,9,10,11,12})),
CONCATENATE($ES279," ",$L279)="RussOutdoor метро",
_xlpm.COEFF*
INDEX({0.8;0.9;1.1;1.1;1;1;1;1;1.1;1.1;1.1;1.1},
MATCH(MONTH(AZ$15),
{1,2,3,4,5,6,7,8,9,10,11,12})),
$ES279&lt;&gt;"LisChannel",
_xlpm.COEFF,
$ES279&lt;&gt;"RussOutdoor",
_xlpm.COEFF))</f>
        <v/>
      </c>
      <c r="BA279" s="68">
        <f t="array" ref="BA279">
_xlfn.LET(_xlpm.COEFF,
IF($AW279+$AX279=0,0,IF(MAX(MIN($AX279,EOMONTH(BA$15,0))-MAX($AW279,BA$15)+1,)&gt;0,1,0)),
_xlfn.IFS(
$ES279="LisChannel",
_xlpm.COEFF*
INDEX({1;1;1.2;1.2;1;1;1;1;1.2;1.2;1.2;1.2},
MATCH(MONTH(BA$15),
{1,2,3,4,5,6,7,8,9,10,11,12})),
CONCATENATE($ES279," ",$L279)="RussOutdoor метро",
_xlpm.COEFF*
INDEX({0.8;0.9;1.1;1.1;1;1;1;1;1.1;1.1;1.1;1.1},
MATCH(MONTH(BA$15),
{1,2,3,4,5,6,7,8,9,10,11,12})),
$ES279&lt;&gt;"LisChannel",
_xlpm.COEFF,
$ES279&lt;&gt;"RussOutdoor",
_xlpm.COEFF))</f>
        <v/>
      </c>
      <c r="BB279" s="68">
        <f t="array" ref="BB279">
_xlfn.LET(_xlpm.COEFF,
IF($AW279+$AX279=0,0,IF(MAX(MIN($AX279,EOMONTH(BB$15,0))-MAX($AW279,BB$15)+1,)&gt;0,1,0)),
_xlfn.IFS(
$ES279="LisChannel",
_xlpm.COEFF*
INDEX({1;1;1.2;1.2;1;1;1;1;1.2;1.2;1.2;1.2},
MATCH(MONTH(BB$15),
{1,2,3,4,5,6,7,8,9,10,11,12})),
CONCATENATE($ES279," ",$L279)="RussOutdoor метро",
_xlpm.COEFF*
INDEX({0.8;0.9;1.1;1.1;1;1;1;1;1.1;1.1;1.1;1.1},
MATCH(MONTH(BB$15),
{1,2,3,4,5,6,7,8,9,10,11,12})),
$ES279&lt;&gt;"LisChannel",
_xlpm.COEFF,
$ES279&lt;&gt;"RussOutdoor",
_xlpm.COEFF))</f>
        <v/>
      </c>
      <c r="BC279" s="68">
        <f t="array" ref="BC279">
_xlfn.LET(_xlpm.COEFF,
IF($AW279+$AX279=0,0,IF(MAX(MIN($AX279,EOMONTH(BC$15,0))-MAX($AW279,BC$15)+1,)&gt;0,1,0)),
_xlfn.IFS(
$ES279="LisChannel",
_xlpm.COEFF*
INDEX({1;1;1.2;1.2;1;1;1;1;1.2;1.2;1.2;1.2},
MATCH(MONTH(BC$15),
{1,2,3,4,5,6,7,8,9,10,11,12})),
CONCATENATE($ES279," ",$L279)="RussOutdoor метро",
_xlpm.COEFF*
INDEX({0.8;0.9;1.1;1.1;1;1;1;1;1.1;1.1;1.1;1.1},
MATCH(MONTH(BC$15),
{1,2,3,4,5,6,7,8,9,10,11,12})),
$ES279&lt;&gt;"LisChannel",
_xlpm.COEFF,
$ES279&lt;&gt;"RussOutdoor",
_xlpm.COEFF))</f>
        <v/>
      </c>
      <c r="BD279" s="68">
        <f t="array" ref="BD279">
_xlfn.LET(_xlpm.COEFF,
IF($AW279+$AX279=0,0,IF(MAX(MIN($AX279,EOMONTH(BD$15,0))-MAX($AW279,BD$15)+1,)&gt;0,1,0)),
_xlfn.IFS(
$ES279="LisChannel",
_xlpm.COEFF*
INDEX({1;1;1.2;1.2;1;1;1;1;1.2;1.2;1.2;1.2},
MATCH(MONTH(BD$15),
{1,2,3,4,5,6,7,8,9,10,11,12})),
CONCATENATE($ES279," ",$L279)="RussOutdoor метро",
_xlpm.COEFF*
INDEX({0.8;0.9;1.1;1.1;1;1;1;1;1.1;1.1;1.1;1.1},
MATCH(MONTH(BD$15),
{1,2,3,4,5,6,7,8,9,10,11,12})),
$ES279&lt;&gt;"LisChannel",
_xlpm.COEFF,
$ES279&lt;&gt;"RussOutdoor",
_xlpm.COEFF))</f>
        <v/>
      </c>
      <c r="BE279" s="68">
        <f t="array" ref="BE279">
_xlfn.LET(_xlpm.COEFF,
IF($AW279+$AX279=0,0,IF(MAX(MIN($AX279,EOMONTH(BE$15,0))-MAX($AW279,BE$15)+1,)&gt;0,1,0)),
_xlfn.IFS(
$ES279="LisChannel",
_xlpm.COEFF*
INDEX({1;1;1.2;1.2;1;1;1;1;1.2;1.2;1.2;1.2},
MATCH(MONTH(BE$15),
{1,2,3,4,5,6,7,8,9,10,11,12})),
CONCATENATE($ES279," ",$L279)="RussOutdoor метро",
_xlpm.COEFF*
INDEX({0.8;0.9;1.1;1.1;1;1;1;1;1.1;1.1;1.1;1.1},
MATCH(MONTH(BE$15),
{1,2,3,4,5,6,7,8,9,10,11,12})),
$ES279&lt;&gt;"LisChannel",
_xlpm.COEFF,
$ES279&lt;&gt;"RussOutdoor",
_xlpm.COEFF))</f>
        <v/>
      </c>
      <c r="BF279" s="68">
        <f t="array" ref="BF279">
_xlfn.LET(_xlpm.COEFF,
IF($AW279+$AX279=0,0,IF(MAX(MIN($AX279,EOMONTH(BF$15,0))-MAX($AW279,BF$15)+1,)&gt;0,1,0)),
_xlfn.IFS(
$ES279="LisChannel",
_xlpm.COEFF*
INDEX({1;1;1.2;1.2;1;1;1;1;1.2;1.2;1.2;1.2},
MATCH(MONTH(BF$15),
{1,2,3,4,5,6,7,8,9,10,11,12})),
CONCATENATE($ES279," ",$L279)="RussOutdoor метро",
_xlpm.COEFF*
INDEX({0.8;0.9;1.1;1.1;1;1;1;1;1.1;1.1;1.1;1.1},
MATCH(MONTH(BF$15),
{1,2,3,4,5,6,7,8,9,10,11,12})),
$ES279&lt;&gt;"LisChannel",
_xlpm.COEFF,
$ES279&lt;&gt;"RussOutdoor",
_xlpm.COEFF))</f>
        <v/>
      </c>
      <c r="BG279" s="68">
        <f t="array" ref="BG279">
_xlfn.LET(_xlpm.COEFF,
IF($AW279+$AX279=0,0,IF(MAX(MIN($AX279,EOMONTH(BG$15,0))-MAX($AW279,BG$15)+1,)&gt;0,1,0)),
_xlfn.IFS(
$ES279="LisChannel",
_xlpm.COEFF*
INDEX({1;1;1.2;1.2;1;1;1;1;1.2;1.2;1.2;1.2},
MATCH(MONTH(BG$15),
{1,2,3,4,5,6,7,8,9,10,11,12})),
CONCATENATE($ES279," ",$L279)="RussOutdoor метро",
_xlpm.COEFF*
INDEX({0.8;0.9;1.1;1.1;1;1;1;1;1.1;1.1;1.1;1.1},
MATCH(MONTH(BG$15),
{1,2,3,4,5,6,7,8,9,10,11,12})),
$ES279&lt;&gt;"LisChannel",
_xlpm.COEFF,
$ES279&lt;&gt;"RussOutdoor",
_xlpm.COEFF))</f>
        <v/>
      </c>
      <c r="BH279" s="68">
        <f t="array" ref="BH279">
_xlfn.LET(_xlpm.COEFF,
IF($AW279+$AX279=0,0,IF(MAX(MIN($AX279,EOMONTH(BH$15,0))-MAX($AW279,BH$15)+1,)&gt;0,1,0)),
_xlfn.IFS(
$ES279="LisChannel",
_xlpm.COEFF*
INDEX({1;1;1.2;1.2;1;1;1;1;1.2;1.2;1.2;1.2},
MATCH(MONTH(BH$15),
{1,2,3,4,5,6,7,8,9,10,11,12})),
CONCATENATE($ES279," ",$L279)="RussOutdoor метро",
_xlpm.COEFF*
INDEX({0.8;0.9;1.1;1.1;1;1;1;1;1.1;1.1;1.1;1.1},
MATCH(MONTH(BH$15),
{1,2,3,4,5,6,7,8,9,10,11,12})),
$ES279&lt;&gt;"LisChannel",
_xlpm.COEFF,
$ES279&lt;&gt;"RussOutdoor",
_xlpm.COEFF))</f>
        <v/>
      </c>
      <c r="BI279" s="68">
        <f t="array" ref="BI279">
_xlfn.LET(_xlpm.COEFF,
IF($AW279+$AX279=0,0,IF(MAX(MIN($AX279,EOMONTH(BI$15,0))-MAX($AW279,BI$15)+1,)&gt;0,1,0)),
_xlfn.IFS(
$ES279="LisChannel",
_xlpm.COEFF*
INDEX({1;1;1.2;1.2;1;1;1;1;1.2;1.2;1.2;1.2},
MATCH(MONTH(BI$15),
{1,2,3,4,5,6,7,8,9,10,11,12})),
CONCATENATE($ES279," ",$L279)="RussOutdoor метро",
_xlpm.COEFF*
INDEX({0.8;0.9;1.1;1.1;1;1;1;1;1.1;1.1;1.1;1.1},
MATCH(MONTH(BI$15),
{1,2,3,4,5,6,7,8,9,10,11,12})),
$ES279&lt;&gt;"LisChannel",
_xlpm.COEFF,
$ES279&lt;&gt;"RussOutdoor",
_xlpm.COEFF))</f>
        <v/>
      </c>
      <c r="BJ279" s="68">
        <f t="array" ref="BJ279">
_xlfn.LET(_xlpm.COEFF,
IF($AW279+$AX279=0,0,IF(MAX(MIN($AX279,EOMONTH(BJ$15,0))-MAX($AW279,BJ$15)+1,)&gt;0,1,0)),
_xlfn.IFS(
$ES279="LisChannel",
_xlpm.COEFF*
INDEX({1;1;1.2;1.2;1;1;1;1;1.2;1.2;1.2;1.2},
MATCH(MONTH(BJ$15),
{1,2,3,4,5,6,7,8,9,10,11,12})),
CONCATENATE($ES279," ",$L279)="RussOutdoor метро",
_xlpm.COEFF*
INDEX({0.8;0.9;1.1;1.1;1;1;1;1;1.1;1.1;1.1;1.1},
MATCH(MONTH(BJ$15),
{1,2,3,4,5,6,7,8,9,10,11,12})),
$ES279&lt;&gt;"LisChannel",
_xlpm.COEFF,
$ES279&lt;&gt;"RussOutdoor",
_xlpm.COEFF))</f>
        <v/>
      </c>
      <c r="BK279" s="68">
        <f t="array" ref="BK279">
_xlfn.LET(_xlpm.COEFF,
IF($AW279+$AX279=0,0,IF(MAX(MIN($AX279,EOMONTH(BK$15,0))-MAX($AW279,BK$15)+1,)&gt;0,1,0)),
_xlfn.IFS(
$ES279="LisChannel",
_xlpm.COEFF*
INDEX({1;1;1.2;1.2;1;1;1;1;1.2;1.2;1.2;1.2},
MATCH(MONTH(BK$15),
{1,2,3,4,5,6,7,8,9,10,11,12})),
CONCATENATE($ES279," ",$L279)="RussOutdoor метро",
_xlpm.COEFF*
INDEX({0.8;0.9;1.1;1.1;1;1;1;1;1.1;1.1;1.1;1.1},
MATCH(MONTH(BK$15),
{1,2,3,4,5,6,7,8,9,10,11,12})),
$ES279&lt;&gt;"LisChannel",
_xlpm.COEFF,
$ES279&lt;&gt;"RussOutdoor",
_xlpm.COEFF))</f>
        <v/>
      </c>
      <c r="BL279" s="62">
        <f>COUNTIFS($AZ279:$BK279,"&gt;0")</f>
        <v/>
      </c>
      <c r="BM279" s="65" t="n"/>
      <c r="BN279" s="125">
        <f>$DJ279</f>
        <v/>
      </c>
      <c r="BO279" s="63">
        <f>$DQ279</f>
        <v/>
      </c>
      <c r="BP279" s="125">
        <f>
IFERROR(
IF($BL279=0,0,
$BN279*(1-$BO279)),
0)</f>
        <v/>
      </c>
      <c r="BQ279" s="125">
        <f t="array" ref="BQ279">
IFERROR(
_xlfn.IFS(
$DH279="день_1",
$BP279*$BL279/($AX279-$AW279+1)*AZ279*(DAY(EOMONTH(AZ$15,0))),
$DH279="день_2",
$BP279/30*MAX(MIN($AX279,EOMONTH(AZ$15,0))-MAX($AW279,AZ$15)+1,),
$DH279="раб.день",
$BP279/30*(IFERROR(
_xlfn.LET(_xlpm.VD,
CHOOSE(
{1;2;3;4;5;6;7;8;9;10;11;12;13;14;15;16;17;18},
45658,45659,45660,45661,45662,45663,45664,45665,45711,45724,45778,45779,45785,45786,45820,45821,45965,46022),
_xlfn.LET(_xlpm.DD,
MAX(MIN($AX279,EOMONTH(AZ$15,0))-MAX($AW279,AZ$15),),
_xlfn.IFS(
AND(MONTH($AW279)=MONTH(AZ$15),MONTH($AX279)&lt;&gt;MONTH(AZ$15)),
NETWORKDAYS.INTL($AW279,$AW279+_xlpm.DD,1,_xlpm.VD),
AND(MONTH($AW279)&lt;&gt;MONTH(AZ$15),MONTH($AX279)=MONTH(AZ$15)),
NETWORKDAYS.INTL(($AX279)-_xlpm.DD,$AX279,1,_xlpm.VD),
AND(MONTH($AW279)&lt;MONTH(AZ$15),MONTH($AX279)&gt;MONTH(AZ$15)),
NETWORKDAYS.INTL((EOMONTH(AZ$15-1,1))-_xlpm.DD,EOMONTH(AZ$15-1,1),1,_xlpm.VD),
AND(MONTH($AW279)=MONTH(AZ$15),MONTH($AX279)=MONTH(AZ$15)),
NETWORKDAYS.INTL($AW279,$AX279,1,_xlpm.VD)))),0)),
$DH279="месяц",
$BP279*AZ279,
$DH279="неделя",
$BP279*AZ279/7*(ROUNDUP((DAY(EOMONTH(AZ$15,0)))/4,0))),
0)</f>
        <v/>
      </c>
      <c r="BR279" s="125">
        <f t="array" ref="BR279">
IFERROR(
_xlfn.IFS(
$DH279="день_1",
$BP279*$BL279/($AX279-$AW279+1)*BA279*(DAY(EOMONTH(BA$15,0))),
$DH279="день_2",
$BP279/30*MAX(MIN($AX279,EOMONTH(BA$15,0))-MAX($AW279,BA$15)+1,),
$DH279="раб.день",
$BP279/30*(IFERROR(
_xlfn.LET(_xlpm.VD,
CHOOSE(
{1;2;3;4;5;6;7;8;9;10;11;12;13;14;15;16;17;18},
45658,45659,45660,45661,45662,45663,45664,45665,45711,45724,45778,45779,45785,45786,45820,45821,45965,46022),
_xlfn.LET(_xlpm.DD,
MAX(MIN($AX279,EOMONTH(BA$15,0))-MAX($AW279,BA$15),),
_xlfn.IFS(
AND(MONTH($AW279)=MONTH(BA$15),MONTH($AX279)&lt;&gt;MONTH(BA$15)),
NETWORKDAYS.INTL($AW279,$AW279+_xlpm.DD,1,_xlpm.VD),
AND(MONTH($AW279)&lt;&gt;MONTH(BA$15),MONTH($AX279)=MONTH(BA$15)),
NETWORKDAYS.INTL(($AX279)-_xlpm.DD,$AX279,1,_xlpm.VD),
AND(MONTH($AW279)&lt;MONTH(BA$15),MONTH($AX279)&gt;MONTH(BA$15)),
NETWORKDAYS.INTL((EOMONTH(BA$15-1,1))-_xlpm.DD,EOMONTH(BA$15-1,1),1,_xlpm.VD),
AND(MONTH($AW279)=MONTH(BA$15),MONTH($AX279)=MONTH(BA$15)),
NETWORKDAYS.INTL($AW279,$AX279,1,_xlpm.VD)))),0)),
$DH279="месяц",
$BP279*BA279,
$DH279="неделя",
$BP279*BA279/7*(ROUNDUP((DAY(EOMONTH(BA$15,0)))/4,0))),
0)</f>
        <v/>
      </c>
      <c r="BS279" s="125">
        <f t="array" ref="BS279">
IFERROR(
_xlfn.IFS(
$DH279="день_1",
$BP279*$BL279/($AX279-$AW279+1)*BB279*(DAY(EOMONTH(BB$15,0))),
$DH279="день_2",
$BP279/30*MAX(MIN($AX279,EOMONTH(BB$15,0))-MAX($AW279,BB$15)+1,),
$DH279="раб.день",
$BP279/30*(IFERROR(
_xlfn.LET(_xlpm.VD,
CHOOSE(
{1;2;3;4;5;6;7;8;9;10;11;12;13;14;15;16;17;18},
45658,45659,45660,45661,45662,45663,45664,45665,45711,45724,45778,45779,45785,45786,45820,45821,45965,46022),
_xlfn.LET(_xlpm.DD,
MAX(MIN($AX279,EOMONTH(BB$15,0))-MAX($AW279,BB$15),),
_xlfn.IFS(
AND(MONTH($AW279)=MONTH(BB$15),MONTH($AX279)&lt;&gt;MONTH(BB$15)),
NETWORKDAYS.INTL($AW279,$AW279+_xlpm.DD,1,_xlpm.VD),
AND(MONTH($AW279)&lt;&gt;MONTH(BB$15),MONTH($AX279)=MONTH(BB$15)),
NETWORKDAYS.INTL(($AX279)-_xlpm.DD,$AX279,1,_xlpm.VD),
AND(MONTH($AW279)&lt;MONTH(BB$15),MONTH($AX279)&gt;MONTH(BB$15)),
NETWORKDAYS.INTL((EOMONTH(BB$15-1,1))-_xlpm.DD,EOMONTH(BB$15-1,1),1,_xlpm.VD),
AND(MONTH($AW279)=MONTH(BB$15),MONTH($AX279)=MONTH(BB$15)),
NETWORKDAYS.INTL($AW279,$AX279,1,_xlpm.VD)))),0)),
$DH279="месяц",
$BP279*BB279,
$DH279="неделя",
$BP279*BB279/7*(ROUNDUP((DAY(EOMONTH(BB$15,0)))/4,0))),
0)</f>
        <v/>
      </c>
      <c r="BT279" s="125">
        <f t="array" ref="BT279">
IFERROR(
_xlfn.IFS(
$DH279="день_1",
$BP279*$BL279/($AX279-$AW279+1)*BC279*(DAY(EOMONTH(BC$15,0))),
$DH279="день_2",
$BP279/30*MAX(MIN($AX279,EOMONTH(BC$15,0))-MAX($AW279,BC$15)+1,),
$DH279="раб.день",
$BP279/30*(IFERROR(
_xlfn.LET(_xlpm.VD,
CHOOSE(
{1;2;3;4;5;6;7;8;9;10;11;12;13;14;15;16;17;18},
45658,45659,45660,45661,45662,45663,45664,45665,45711,45724,45778,45779,45785,45786,45820,45821,45965,46022),
_xlfn.LET(_xlpm.DD,
MAX(MIN($AX279,EOMONTH(BC$15,0))-MAX($AW279,BC$15),),
_xlfn.IFS(
AND(MONTH($AW279)=MONTH(BC$15),MONTH($AX279)&lt;&gt;MONTH(BC$15)),
NETWORKDAYS.INTL($AW279,$AW279+_xlpm.DD,1,_xlpm.VD),
AND(MONTH($AW279)&lt;&gt;MONTH(BC$15),MONTH($AX279)=MONTH(BC$15)),
NETWORKDAYS.INTL(($AX279)-_xlpm.DD,$AX279,1,_xlpm.VD),
AND(MONTH($AW279)&lt;MONTH(BC$15),MONTH($AX279)&gt;MONTH(BC$15)),
NETWORKDAYS.INTL((EOMONTH(BC$15-1,1))-_xlpm.DD,EOMONTH(BC$15-1,1),1,_xlpm.VD),
AND(MONTH($AW279)=MONTH(BC$15),MONTH($AX279)=MONTH(BC$15)),
NETWORKDAYS.INTL($AW279,$AX279,1,_xlpm.VD)))),0)),
$DH279="месяц",
$BP279*BC279,
$DH279="неделя",
$BP279*BC279/7*(ROUNDUP((DAY(EOMONTH(BC$15,0)))/4,0))),
0)</f>
        <v/>
      </c>
      <c r="BU279" s="125">
        <f t="array" ref="BU279">
IFERROR(
_xlfn.IFS(
$DH279="день_1",
$BP279*$BL279/($AX279-$AW279+1)*BD279*(DAY(EOMONTH(BD$15,0))),
$DH279="день_2",
$BP279/30*MAX(MIN($AX279,EOMONTH(BD$15,0))-MAX($AW279,BD$15)+1,),
$DH279="раб.день",
$BP279/30*(IFERROR(
_xlfn.LET(_xlpm.VD,
CHOOSE(
{1;2;3;4;5;6;7;8;9;10;11;12;13;14;15;16;17;18},
45658,45659,45660,45661,45662,45663,45664,45665,45711,45724,45778,45779,45785,45786,45820,45821,45965,46022),
_xlfn.LET(_xlpm.DD,
MAX(MIN($AX279,EOMONTH(BD$15,0))-MAX($AW279,BD$15),),
_xlfn.IFS(
AND(MONTH($AW279)=MONTH(BD$15),MONTH($AX279)&lt;&gt;MONTH(BD$15)),
NETWORKDAYS.INTL($AW279,$AW279+_xlpm.DD,1,_xlpm.VD),
AND(MONTH($AW279)&lt;&gt;MONTH(BD$15),MONTH($AX279)=MONTH(BD$15)),
NETWORKDAYS.INTL(($AX279)-_xlpm.DD,$AX279,1,_xlpm.VD),
AND(MONTH($AW279)&lt;MONTH(BD$15),MONTH($AX279)&gt;MONTH(BD$15)),
NETWORKDAYS.INTL((EOMONTH(BD$15-1,1))-_xlpm.DD,EOMONTH(BD$15-1,1),1,_xlpm.VD),
AND(MONTH($AW279)=MONTH(BD$15),MONTH($AX279)=MONTH(BD$15)),
NETWORKDAYS.INTL($AW279,$AX279,1,_xlpm.VD)))),0)),
$DH279="месяц",
$BP279*BD279,
$DH279="неделя",
$BP279*BD279/7*(ROUNDUP((DAY(EOMONTH(BD$15,0)))/4,0))),
0)</f>
        <v/>
      </c>
      <c r="BV279" s="125">
        <f t="array" ref="BV279">
IFERROR(
_xlfn.IFS(
$DH279="день_1",
$BP279*$BL279/($AX279-$AW279+1)*BE279*(DAY(EOMONTH(BE$15,0))),
$DH279="день_2",
$BP279/30*MAX(MIN($AX279,EOMONTH(BE$15,0))-MAX($AW279,BE$15)+1,),
$DH279="раб.день",
$BP279/30*(IFERROR(
_xlfn.LET(_xlpm.VD,
CHOOSE(
{1;2;3;4;5;6;7;8;9;10;11;12;13;14;15;16;17;18},
45658,45659,45660,45661,45662,45663,45664,45665,45711,45724,45778,45779,45785,45786,45820,45821,45965,46022),
_xlfn.LET(_xlpm.DD,
MAX(MIN($AX279,EOMONTH(BE$15,0))-MAX($AW279,BE$15),),
_xlfn.IFS(
AND(MONTH($AW279)=MONTH(BE$15),MONTH($AX279)&lt;&gt;MONTH(BE$15)),
NETWORKDAYS.INTL($AW279,$AW279+_xlpm.DD,1,_xlpm.VD),
AND(MONTH($AW279)&lt;&gt;MONTH(BE$15),MONTH($AX279)=MONTH(BE$15)),
NETWORKDAYS.INTL(($AX279)-_xlpm.DD,$AX279,1,_xlpm.VD),
AND(MONTH($AW279)&lt;MONTH(BE$15),MONTH($AX279)&gt;MONTH(BE$15)),
NETWORKDAYS.INTL((EOMONTH(BE$15-1,1))-_xlpm.DD,EOMONTH(BE$15-1,1),1,_xlpm.VD),
AND(MONTH($AW279)=MONTH(BE$15),MONTH($AX279)=MONTH(BE$15)),
NETWORKDAYS.INTL($AW279,$AX279,1,_xlpm.VD)))),0)),
$DH279="месяц",
$BP279*BE279,
$DH279="неделя",
$BP279*BE279/7*(ROUNDUP((DAY(EOMONTH(BE$15,0)))/4,0))),
0)</f>
        <v/>
      </c>
      <c r="BW279" s="125">
        <f t="array" ref="BW279">
IFERROR(
_xlfn.IFS(
$DH279="день_1",
$BP279*$BL279/($AX279-$AW279+1)*BF279*(DAY(EOMONTH(BF$15,0))),
$DH279="день_2",
$BP279/30*MAX(MIN($AX279,EOMONTH(BF$15,0))-MAX($AW279,BF$15)+1,),
$DH279="раб.день",
$BP279/30*(IFERROR(
_xlfn.LET(_xlpm.VD,
CHOOSE(
{1;2;3;4;5;6;7;8;9;10;11;12;13;14;15;16;17;18},
45658,45659,45660,45661,45662,45663,45664,45665,45711,45724,45778,45779,45785,45786,45820,45821,45965,46022),
_xlfn.LET(_xlpm.DD,
MAX(MIN($AX279,EOMONTH(BF$15,0))-MAX($AW279,BF$15),),
_xlfn.IFS(
AND(MONTH($AW279)=MONTH(BF$15),MONTH($AX279)&lt;&gt;MONTH(BF$15)),
NETWORKDAYS.INTL($AW279,$AW279+_xlpm.DD,1,_xlpm.VD),
AND(MONTH($AW279)&lt;&gt;MONTH(BF$15),MONTH($AX279)=MONTH(BF$15)),
NETWORKDAYS.INTL(($AX279)-_xlpm.DD,$AX279,1,_xlpm.VD),
AND(MONTH($AW279)&lt;MONTH(BF$15),MONTH($AX279)&gt;MONTH(BF$15)),
NETWORKDAYS.INTL((EOMONTH(BF$15-1,1))-_xlpm.DD,EOMONTH(BF$15-1,1),1,_xlpm.VD),
AND(MONTH($AW279)=MONTH(BF$15),MONTH($AX279)=MONTH(BF$15)),
NETWORKDAYS.INTL($AW279,$AX279,1,_xlpm.VD)))),0)),
$DH279="месяц",
$BP279*BF279,
$DH279="неделя",
$BP279*BF279/7*(ROUNDUP((DAY(EOMONTH(BF$15,0)))/4,0))),
0)</f>
        <v/>
      </c>
      <c r="BX279" s="125">
        <f t="array" ref="BX279">
IFERROR(
_xlfn.IFS(
$DH279="день_1",
$BP279*$BL279/($AX279-$AW279+1)*BG279*(DAY(EOMONTH(BG$15,0))),
$DH279="день_2",
$BP279/30*MAX(MIN($AX279,EOMONTH(BG$15,0))-MAX($AW279,BG$15)+1,),
$DH279="раб.день",
$BP279/30*(IFERROR(
_xlfn.LET(_xlpm.VD,
CHOOSE(
{1;2;3;4;5;6;7;8;9;10;11;12;13;14;15;16;17;18},
45658,45659,45660,45661,45662,45663,45664,45665,45711,45724,45778,45779,45785,45786,45820,45821,45965,46022),
_xlfn.LET(_xlpm.DD,
MAX(MIN($AX279,EOMONTH(BG$15,0))-MAX($AW279,BG$15),),
_xlfn.IFS(
AND(MONTH($AW279)=MONTH(BG$15),MONTH($AX279)&lt;&gt;MONTH(BG$15)),
NETWORKDAYS.INTL($AW279,$AW279+_xlpm.DD,1,_xlpm.VD),
AND(MONTH($AW279)&lt;&gt;MONTH(BG$15),MONTH($AX279)=MONTH(BG$15)),
NETWORKDAYS.INTL(($AX279)-_xlpm.DD,$AX279,1,_xlpm.VD),
AND(MONTH($AW279)&lt;MONTH(BG$15),MONTH($AX279)&gt;MONTH(BG$15)),
NETWORKDAYS.INTL((EOMONTH(BG$15-1,1))-_xlpm.DD,EOMONTH(BG$15-1,1),1,_xlpm.VD),
AND(MONTH($AW279)=MONTH(BG$15),MONTH($AX279)=MONTH(BG$15)),
NETWORKDAYS.INTL($AW279,$AX279,1,_xlpm.VD)))),0)),
$DH279="месяц",
$BP279*BG279,
$DH279="неделя",
$BP279*BG279/7*(ROUNDUP((DAY(EOMONTH(BG$15,0)))/4,0))),
0)</f>
        <v/>
      </c>
      <c r="BY279" s="125">
        <f t="array" ref="BY279">
IFERROR(
_xlfn.IFS(
$DH279="день_1",
$BP279*$BL279/($AX279-$AW279+1)*BH279*(DAY(EOMONTH(BH$15,0))),
$DH279="день_2",
$BP279/30*MAX(MIN($AX279,EOMONTH(BH$15,0))-MAX($AW279,BH$15)+1,),
$DH279="раб.день",
$BP279/30*(IFERROR(
_xlfn.LET(_xlpm.VD,
CHOOSE(
{1;2;3;4;5;6;7;8;9;10;11;12;13;14;15;16;17;18},
45658,45659,45660,45661,45662,45663,45664,45665,45711,45724,45778,45779,45785,45786,45820,45821,45965,46022),
_xlfn.LET(_xlpm.DD,
MAX(MIN($AX279,EOMONTH(BH$15,0))-MAX($AW279,BH$15),),
_xlfn.IFS(
AND(MONTH($AW279)=MONTH(BH$15),MONTH($AX279)&lt;&gt;MONTH(BH$15)),
NETWORKDAYS.INTL($AW279,$AW279+_xlpm.DD,1,_xlpm.VD),
AND(MONTH($AW279)&lt;&gt;MONTH(BH$15),MONTH($AX279)=MONTH(BH$15)),
NETWORKDAYS.INTL(($AX279)-_xlpm.DD,$AX279,1,_xlpm.VD),
AND(MONTH($AW279)&lt;MONTH(BH$15),MONTH($AX279)&gt;MONTH(BH$15)),
NETWORKDAYS.INTL((EOMONTH(BH$15-1,1))-_xlpm.DD,EOMONTH(BH$15-1,1),1,_xlpm.VD),
AND(MONTH($AW279)=MONTH(BH$15),MONTH($AX279)=MONTH(BH$15)),
NETWORKDAYS.INTL($AW279,$AX279,1,_xlpm.VD)))),0)),
$DH279="месяц",
$BP279*BH279,
$DH279="неделя",
$BP279*BH279/7*(ROUNDUP((DAY(EOMONTH(BH$15,0)))/4,0))),
0)</f>
        <v/>
      </c>
      <c r="BZ279" s="125">
        <f t="array" ref="BZ279">
IFERROR(
_xlfn.IFS(
$DH279="день_1",
$BP279*$BL279/($AX279-$AW279+1)*BI279*(DAY(EOMONTH(BI$15,0))),
$DH279="день_2",
$BP279/30*MAX(MIN($AX279,EOMONTH(BI$15,0))-MAX($AW279,BI$15)+1,),
$DH279="раб.день",
$BP279/30*(IFERROR(
_xlfn.LET(_xlpm.VD,
CHOOSE(
{1;2;3;4;5;6;7;8;9;10;11;12;13;14;15;16;17;18},
45658,45659,45660,45661,45662,45663,45664,45665,45711,45724,45778,45779,45785,45786,45820,45821,45965,46022),
_xlfn.LET(_xlpm.DD,
MAX(MIN($AX279,EOMONTH(BI$15,0))-MAX($AW279,BI$15),),
_xlfn.IFS(
AND(MONTH($AW279)=MONTH(BI$15),MONTH($AX279)&lt;&gt;MONTH(BI$15)),
NETWORKDAYS.INTL($AW279,$AW279+_xlpm.DD,1,_xlpm.VD),
AND(MONTH($AW279)&lt;&gt;MONTH(BI$15),MONTH($AX279)=MONTH(BI$15)),
NETWORKDAYS.INTL(($AX279)-_xlpm.DD,$AX279,1,_xlpm.VD),
AND(MONTH($AW279)&lt;MONTH(BI$15),MONTH($AX279)&gt;MONTH(BI$15)),
NETWORKDAYS.INTL((EOMONTH(BI$15-1,1))-_xlpm.DD,EOMONTH(BI$15-1,1),1,_xlpm.VD),
AND(MONTH($AW279)=MONTH(BI$15),MONTH($AX279)=MONTH(BI$15)),
NETWORKDAYS.INTL($AW279,$AX279,1,_xlpm.VD)))),0)),
$DH279="месяц",
$BP279*BI279,
$DH279="неделя",
$BP279*BI279/7*(ROUNDUP((DAY(EOMONTH(BI$15,0)))/4,0))),
0)</f>
        <v/>
      </c>
      <c r="CA279" s="125">
        <f t="array" ref="CA279">
IFERROR(
_xlfn.IFS(
$DH279="день_1",
$BP279*$BL279/($AX279-$AW279+1)*BJ279*(DAY(EOMONTH(BJ$15,0))),
$DH279="день_2",
$BP279/30*MAX(MIN($AX279,EOMONTH(BJ$15,0))-MAX($AW279,BJ$15)+1,),
$DH279="раб.день",
$BP279/30*(IFERROR(
_xlfn.LET(_xlpm.VD,
CHOOSE(
{1;2;3;4;5;6;7;8;9;10;11;12;13;14;15;16;17;18},
45658,45659,45660,45661,45662,45663,45664,45665,45711,45724,45778,45779,45785,45786,45820,45821,45965,46022),
_xlfn.LET(_xlpm.DD,
MAX(MIN($AX279,EOMONTH(BJ$15,0))-MAX($AW279,BJ$15),),
_xlfn.IFS(
AND(MONTH($AW279)=MONTH(BJ$15),MONTH($AX279)&lt;&gt;MONTH(BJ$15)),
NETWORKDAYS.INTL($AW279,$AW279+_xlpm.DD,1,_xlpm.VD),
AND(MONTH($AW279)&lt;&gt;MONTH(BJ$15),MONTH($AX279)=MONTH(BJ$15)),
NETWORKDAYS.INTL(($AX279)-_xlpm.DD,$AX279,1,_xlpm.VD),
AND(MONTH($AW279)&lt;MONTH(BJ$15),MONTH($AX279)&gt;MONTH(BJ$15)),
NETWORKDAYS.INTL((EOMONTH(BJ$15-1,1))-_xlpm.DD,EOMONTH(BJ$15-1,1),1,_xlpm.VD),
AND(MONTH($AW279)=MONTH(BJ$15),MONTH($AX279)=MONTH(BJ$15)),
NETWORKDAYS.INTL($AW279,$AX279,1,_xlpm.VD)))),0)),
$DH279="месяц",
$BP279*BJ279,
$DH279="неделя",
$BP279*BJ279/7*(ROUNDUP((DAY(EOMONTH(BJ$15,0)))/4,0))),
0)</f>
        <v/>
      </c>
      <c r="CB279" s="125">
        <f t="array" ref="CB279">
IFERROR(
_xlfn.IFS(
$DH279="день_1",
$BP279*$BL279/($AX279-$AW279+1)*BK279*(DAY(EOMONTH(BK$15,0))),
$DH279="день_2",
$BP279/30*MAX(MIN($AX279,EOMONTH(BK$15,0))-MAX($AW279,BK$15)+1,),
$DH279="раб.день",
$BP279/30*(IFERROR(
_xlfn.LET(_xlpm.VD,
CHOOSE(
{1;2;3;4;5;6;7;8;9;10;11;12;13;14;15;16;17;18},
45658,45659,45660,45661,45662,45663,45664,45665,45711,45724,45778,45779,45785,45786,45820,45821,45965,46022),
_xlfn.LET(_xlpm.DD,
MAX(MIN($AX279,EOMONTH(BK$15,0))-MAX($AW279,BK$15),),
_xlfn.IFS(
AND(MONTH($AW279)=MONTH(BK$15),MONTH($AX279)&lt;&gt;MONTH(BK$15)),
NETWORKDAYS.INTL($AW279,$AW279+_xlpm.DD,1,_xlpm.VD),
AND(MONTH($AW279)&lt;&gt;MONTH(BK$15),MONTH($AX279)=MONTH(BK$15)),
NETWORKDAYS.INTL(($AX279)-_xlpm.DD,$AX279,1,_xlpm.VD),
AND(MONTH($AW279)&lt;MONTH(BK$15),MONTH($AX279)&gt;MONTH(BK$15)),
NETWORKDAYS.INTL((EOMONTH(BK$15-1,1))-_xlpm.DD,EOMONTH(BK$15-1,1),1,_xlpm.VD),
AND(MONTH($AW279)=MONTH(BK$15),MONTH($AX279)=MONTH(BK$15)),
NETWORKDAYS.INTL($AW279,$AX279,1,_xlpm.VD)))),0)),
$DH279="месяц",
$BP279*BK279,
$DH279="неделя",
$BP279*BK279/7*(ROUNDUP((DAY(EOMONTH(BK$15,0)))/4,0))),
0)</f>
        <v/>
      </c>
      <c r="CC279" s="125">
        <f>SUM($BQ279:$CB279)</f>
        <v/>
      </c>
      <c r="CD279" s="126">
        <f>SUM($EH279:$EH279)</f>
        <v/>
      </c>
      <c r="CE279" s="126">
        <f>$CD279*$AB279</f>
        <v/>
      </c>
      <c r="CF279" s="126">
        <f>SUM($EK279:$EK279)</f>
        <v/>
      </c>
      <c r="CG279" s="126">
        <f>$CF279*$AB279</f>
        <v/>
      </c>
      <c r="CH279" s="126">
        <f>SUM($CC279,$CE279,$CG279)</f>
        <v/>
      </c>
      <c r="CI279" s="126">
        <f>$CH279*(1+$CM279)</f>
        <v/>
      </c>
      <c r="CJ279" s="127" t="n">
        <v>0</v>
      </c>
      <c r="CK279" s="126">
        <f>SUM($CH279:$CH279)*(1+$CJ279)</f>
        <v/>
      </c>
      <c r="CL279" s="126">
        <f>SUM($CH279:$CH279)*(1+$CM279)</f>
        <v/>
      </c>
      <c r="CM279" s="59" t="inlineStr">
        <is>
          <t>20%</t>
        </is>
      </c>
      <c r="CN279" s="59" t="n"/>
      <c r="CO279" s="72" t="n"/>
      <c r="CP279" s="59" t="n"/>
      <c r="CQ279" s="73" t="n"/>
      <c r="CR279" s="73" t="n"/>
      <c r="CS279" s="73" t="n"/>
      <c r="CT279" s="72" t="n"/>
      <c r="CU279" s="79" t="inlineStr">
        <is>
          <t> </t>
        </is>
      </c>
      <c r="CV279" s="60" t="n"/>
      <c r="CW279" s="60" t="n"/>
      <c r="CX279" s="60" t="n"/>
      <c r="CY279" s="127">
        <f>IFERROR(($CC279-$EE279)/($EE279/(1-$DQ279)),0)</f>
        <v/>
      </c>
      <c r="CZ279" s="127">
        <f>IFERROR(1-$EI279/($CE279),0)</f>
        <v/>
      </c>
      <c r="DA279" s="127">
        <f>IFERROR(1-$EL279/($CG279),0)</f>
        <v/>
      </c>
      <c r="DB279" s="126">
        <f>ROUND(IFERROR(($CI279/(1+$CM279)-$EN279),0),2)</f>
        <v/>
      </c>
      <c r="DC279" s="128" t="n"/>
      <c r="DD279" s="125" t="n"/>
      <c r="DE279" s="75" t="n">
        <v>0</v>
      </c>
      <c r="DF279" s="128" t="n"/>
      <c r="DG279" s="125">
        <f>IF($DC279=0,0,$DD279*($DC279*100%-$DE279*$DF279))*SUM($AB279:$AB279)</f>
        <v/>
      </c>
      <c r="DH279" s="129" t="inlineStr">
        <is>
          <t>месяц</t>
        </is>
      </c>
      <c r="DI279" s="130">
        <f t="array" ref="DI279">IFERROR(
IF($ES279="LisChannel",
(ROUND(((INDEX({174.625;153.888888888889;130.972222222222},MATCH($AI279,{2;3;4}),0))*$AG279*$AI279),2)),0),0)</f>
        <v/>
      </c>
      <c r="DJ279" s="130">
        <f>
_xlfn.LET(_xlpm.X,
IFERROR(
IF($ES279="НовиковТВ",
(_xlfn.LET(_xlpm.NTV,
_xlfn.LET(_xlpm.MIN,350000,
IF(SUMIFS($DI:$DI,$ES:$ES,"НовиковТВ")&lt;=_xlpm.MIN,
(SUMIFS($DI:$DI,$ES:$ES,"НовиковТВ")/(COUNTIFS($ES:$ES,"НовиковТВ")))*_xlpm.MIN/SUMIFS($DI:$DI,$ES:$ES,"НовиковТВ"),
DI279)),
_xlpm.NTV+$DG279/(1-(1-(_xlpm.NTV)*(1-$DL279)*(1-$DM279)*(1-$DN279)*(1-$DO279)*(1-$DP279)/_xlpm.NTV))))/(1+$EP279),
$DI279+$DG279/(1-(1-($DI279)*(1-$DL279)*(1-$DM279)*(1-$DN279)*(1-$DO279)*(1-$DP279)/$DI279))),
0),
_xlpm.X*(1+$CM279)*(1+$CW279)-_xlpm.X*(1+$CM279)+_xlpm.X)</f>
        <v/>
      </c>
      <c r="DK279" s="125" t="inlineStr">
        <is>
          <t>послед.</t>
        </is>
      </c>
      <c r="DL279" s="63" t="n">
        <v>0</v>
      </c>
      <c r="DM279" s="63" t="n">
        <v>0</v>
      </c>
      <c r="DN279" s="63" t="n">
        <v>0</v>
      </c>
      <c r="DO279" s="63" t="n">
        <v>0</v>
      </c>
      <c r="DP279" s="63" t="n">
        <v>0</v>
      </c>
      <c r="DQ279" s="63">
        <f t="array" ref="DQ279">IFERROR(_xlfn.IFS(
$DK279="послед.",1-(1-$DL279)*(1-$DM279)*(1-$DN279)*(1-$DO279)*(1-$DP279),
$DK279="сумм.",$DL279+$DM279+$DN279+$DO279+$DP279),
0)</f>
        <v/>
      </c>
      <c r="DR279" s="125">
        <f t="array" ref="DR279">
IFERROR(
_xlfn.IFS(
$BL279=0,
0,
$BL279&gt;0,
_xlfn.IFS($DK279="послед.",
$DJ279*(1-$DL279)*(1-$DM279)*(1-$DN279)*(1-$DO279)*(1-$DP279),
$DK279="сумм.",
$DJ279*(1-($DL279+$DM279+$DN279+$DO279+$DP279)))),0)</f>
        <v/>
      </c>
      <c r="DS279" s="125">
        <f t="array" ref="DS279">
IFERROR(_xlfn.IFS(
$DH279="день_1",
$DR279*$BL279/($AX279-$AW279+1)*AZ279*(DAY(EOMONTH(AZ$15,0))),
$DH279="день_2",
$DR279/30*MAX(MIN($AX279,EOMONTH(AZ$15,0))-MAX($AW279,AZ$15)+1,),
$DH279="раб.день",
$DR279/30*(IFERROR(
_xlfn.LET(_xlpm.VD,
CHOOSE(
{1;2;3;4;5;6;7;8;9;10;11;12;13;14;15;16;17;18},
45658,45659,45660,45661,45662,45663,45664,45665,45711,45724,45778,45779,45785,45786,45820,45821,45965,46022),
_xlfn.LET(_xlpm.DD,
MAX(MIN($AX279,EOMONTH(AZ$15,0))-MAX($AW279,AZ$15),),
_xlfn.IFS(
AND(MONTH($AW279)=MONTH(AZ$15),MONTH($AX279)&lt;&gt;MONTH(AZ$15)),
NETWORKDAYS.INTL($AW279,$AW279+_xlpm.DD,1,_xlpm.VD),
AND(MONTH($AW279)&lt;&gt;MONTH(AZ$15),MONTH($AX279)=MONTH(AZ$15)),
NETWORKDAYS.INTL(($AX279)-_xlpm.DD,$AX279,1,_xlpm.VD),
AND(MONTH($AW279)&lt;MONTH(AZ$15),MONTH($AX279)&gt;MONTH(AZ$15)),
NETWORKDAYS.INTL((EOMONTH(AZ$15-1,1))-_xlpm.DD,EOMONTH(AZ$15-1,1),1,_xlpm.VD),
AND(MONTH($AW279)=MONTH(AZ$15),MONTH($AX279)=MONTH(AZ$15)),
NETWORKDAYS.INTL($AW279,$AX279,1,_xlpm.VD)))),0)),
$DH279="месяц",
$DR279*AZ279,
$DH279="неделя",
$DR279*AZ279/7*(ROUNDUP((DAY(EOMONTH(AZ$15,0)))/4,0))),
0)</f>
        <v/>
      </c>
      <c r="DT279" s="125">
        <f t="array" ref="DT279">
IFERROR(_xlfn.IFS(
$DH279="день_1",
$DR279*$BL279/($AX279-$AW279+1)*BA279*(DAY(EOMONTH(BA$15,0))),
$DH279="день_2",
$DR279/30*MAX(MIN($AX279,EOMONTH(BA$15,0))-MAX($AW279,BA$15)+1,),
$DH279="раб.день",
$DR279/30*(IFERROR(
_xlfn.LET(_xlpm.VD,
CHOOSE(
{1;2;3;4;5;6;7;8;9;10;11;12;13;14;15;16;17;18},
45658,45659,45660,45661,45662,45663,45664,45665,45711,45724,45778,45779,45785,45786,45820,45821,45965,46022),
_xlfn.LET(_xlpm.DD,
MAX(MIN($AX279,EOMONTH(BA$15,0))-MAX($AW279,BA$15),),
_xlfn.IFS(
AND(MONTH($AW279)=MONTH(BA$15),MONTH($AX279)&lt;&gt;MONTH(BA$15)),
NETWORKDAYS.INTL($AW279,$AW279+_xlpm.DD,1,_xlpm.VD),
AND(MONTH($AW279)&lt;&gt;MONTH(BA$15),MONTH($AX279)=MONTH(BA$15)),
NETWORKDAYS.INTL(($AX279)-_xlpm.DD,$AX279,1,_xlpm.VD),
AND(MONTH($AW279)&lt;MONTH(BA$15),MONTH($AX279)&gt;MONTH(BA$15)),
NETWORKDAYS.INTL((EOMONTH(BA$15-1,1))-_xlpm.DD,EOMONTH(BA$15-1,1),1,_xlpm.VD),
AND(MONTH($AW279)=MONTH(BA$15),MONTH($AX279)=MONTH(BA$15)),
NETWORKDAYS.INTL($AW279,$AX279,1,_xlpm.VD)))),0)),
$DH279="месяц",
$DR279*BA279,
$DH279="неделя",
$DR279*BA279/7*(ROUNDUP((DAY(EOMONTH(BA$15,0)))/4,0))),
0)</f>
        <v/>
      </c>
      <c r="DU279" s="125">
        <f t="array" ref="DU279">
IFERROR(_xlfn.IFS(
$DH279="день_1",
$DR279*$BL279/($AX279-$AW279+1)*BB279*(DAY(EOMONTH(BB$15,0))),
$DH279="день_2",
$DR279/30*MAX(MIN($AX279,EOMONTH(BB$15,0))-MAX($AW279,BB$15)+1,),
$DH279="раб.день",
$DR279/30*(IFERROR(
_xlfn.LET(_xlpm.VD,
CHOOSE(
{1;2;3;4;5;6;7;8;9;10;11;12;13;14;15;16;17;18},
45658,45659,45660,45661,45662,45663,45664,45665,45711,45724,45778,45779,45785,45786,45820,45821,45965,46022),
_xlfn.LET(_xlpm.DD,
MAX(MIN($AX279,EOMONTH(BB$15,0))-MAX($AW279,BB$15),),
_xlfn.IFS(
AND(MONTH($AW279)=MONTH(BB$15),MONTH($AX279)&lt;&gt;MONTH(BB$15)),
NETWORKDAYS.INTL($AW279,$AW279+_xlpm.DD,1,_xlpm.VD),
AND(MONTH($AW279)&lt;&gt;MONTH(BB$15),MONTH($AX279)=MONTH(BB$15)),
NETWORKDAYS.INTL(($AX279)-_xlpm.DD,$AX279,1,_xlpm.VD),
AND(MONTH($AW279)&lt;MONTH(BB$15),MONTH($AX279)&gt;MONTH(BB$15)),
NETWORKDAYS.INTL((EOMONTH(BB$15-1,1))-_xlpm.DD,EOMONTH(BB$15-1,1),1,_xlpm.VD),
AND(MONTH($AW279)=MONTH(BB$15),MONTH($AX279)=MONTH(BB$15)),
NETWORKDAYS.INTL($AW279,$AX279,1,_xlpm.VD)))),0)),
$DH279="месяц",
$DR279*BB279,
$DH279="неделя",
$DR279*BB279/7*(ROUNDUP((DAY(EOMONTH(BB$15,0)))/4,0))),
0)</f>
        <v/>
      </c>
      <c r="DV279" s="125">
        <f t="array" ref="DV279">
IFERROR(_xlfn.IFS(
$DH279="день_1",
$DR279*$BL279/($AX279-$AW279+1)*BC279*(DAY(EOMONTH(BC$15,0))),
$DH279="день_2",
$DR279/30*MAX(MIN($AX279,EOMONTH(BC$15,0))-MAX($AW279,BC$15)+1,),
$DH279="раб.день",
$DR279/30*(IFERROR(
_xlfn.LET(_xlpm.VD,
CHOOSE(
{1;2;3;4;5;6;7;8;9;10;11;12;13;14;15;16;17;18},
45658,45659,45660,45661,45662,45663,45664,45665,45711,45724,45778,45779,45785,45786,45820,45821,45965,46022),
_xlfn.LET(_xlpm.DD,
MAX(MIN($AX279,EOMONTH(BC$15,0))-MAX($AW279,BC$15),),
_xlfn.IFS(
AND(MONTH($AW279)=MONTH(BC$15),MONTH($AX279)&lt;&gt;MONTH(BC$15)),
NETWORKDAYS.INTL($AW279,$AW279+_xlpm.DD,1,_xlpm.VD),
AND(MONTH($AW279)&lt;&gt;MONTH(BC$15),MONTH($AX279)=MONTH(BC$15)),
NETWORKDAYS.INTL(($AX279)-_xlpm.DD,$AX279,1,_xlpm.VD),
AND(MONTH($AW279)&lt;MONTH(BC$15),MONTH($AX279)&gt;MONTH(BC$15)),
NETWORKDAYS.INTL((EOMONTH(BC$15-1,1))-_xlpm.DD,EOMONTH(BC$15-1,1),1,_xlpm.VD),
AND(MONTH($AW279)=MONTH(BC$15),MONTH($AX279)=MONTH(BC$15)),
NETWORKDAYS.INTL($AW279,$AX279,1,_xlpm.VD)))),0)),
$DH279="месяц",
$DR279*BC279,
$DH279="неделя",
$DR279*BC279/7*(ROUNDUP((DAY(EOMONTH(BC$15,0)))/4,0))),
0)</f>
        <v/>
      </c>
      <c r="DW279" s="125">
        <f t="array" ref="DW279">
IFERROR(_xlfn.IFS(
$DH279="день_1",
$DR279*$BL279/($AX279-$AW279+1)*BD279*(DAY(EOMONTH(BD$15,0))),
$DH279="день_2",
$DR279/30*MAX(MIN($AX279,EOMONTH(BD$15,0))-MAX($AW279,BD$15)+1,),
$DH279="раб.день",
$DR279/30*(IFERROR(
_xlfn.LET(_xlpm.VD,
CHOOSE(
{1;2;3;4;5;6;7;8;9;10;11;12;13;14;15;16;17;18},
45658,45659,45660,45661,45662,45663,45664,45665,45711,45724,45778,45779,45785,45786,45820,45821,45965,46022),
_xlfn.LET(_xlpm.DD,
MAX(MIN($AX279,EOMONTH(BD$15,0))-MAX($AW279,BD$15),),
_xlfn.IFS(
AND(MONTH($AW279)=MONTH(BD$15),MONTH($AX279)&lt;&gt;MONTH(BD$15)),
NETWORKDAYS.INTL($AW279,$AW279+_xlpm.DD,1,_xlpm.VD),
AND(MONTH($AW279)&lt;&gt;MONTH(BD$15),MONTH($AX279)=MONTH(BD$15)),
NETWORKDAYS.INTL(($AX279)-_xlpm.DD,$AX279,1,_xlpm.VD),
AND(MONTH($AW279)&lt;MONTH(BD$15),MONTH($AX279)&gt;MONTH(BD$15)),
NETWORKDAYS.INTL((EOMONTH(BD$15-1,1))-_xlpm.DD,EOMONTH(BD$15-1,1),1,_xlpm.VD),
AND(MONTH($AW279)=MONTH(BD$15),MONTH($AX279)=MONTH(BD$15)),
NETWORKDAYS.INTL($AW279,$AX279,1,_xlpm.VD)))),0)),
$DH279="месяц",
$DR279*BD279,
$DH279="неделя",
$DR279*BD279/7*(ROUNDUP((DAY(EOMONTH(BD$15,0)))/4,0))),
0)</f>
        <v/>
      </c>
      <c r="DX279" s="125">
        <f t="array" ref="DX279">
IFERROR(_xlfn.IFS(
$DH279="день_1",
$DR279*$BL279/($AX279-$AW279+1)*BE279*(DAY(EOMONTH(BE$15,0))),
$DH279="день_2",
$DR279/30*MAX(MIN($AX279,EOMONTH(BE$15,0))-MAX($AW279,BE$15)+1,),
$DH279="раб.день",
$DR279/30*(IFERROR(
_xlfn.LET(_xlpm.VD,
CHOOSE(
{1;2;3;4;5;6;7;8;9;10;11;12;13;14;15;16;17;18},
45658,45659,45660,45661,45662,45663,45664,45665,45711,45724,45778,45779,45785,45786,45820,45821,45965,46022),
_xlfn.LET(_xlpm.DD,
MAX(MIN($AX279,EOMONTH(BE$15,0))-MAX($AW279,BE$15),),
_xlfn.IFS(
AND(MONTH($AW279)=MONTH(BE$15),MONTH($AX279)&lt;&gt;MONTH(BE$15)),
NETWORKDAYS.INTL($AW279,$AW279+_xlpm.DD,1,_xlpm.VD),
AND(MONTH($AW279)&lt;&gt;MONTH(BE$15),MONTH($AX279)=MONTH(BE$15)),
NETWORKDAYS.INTL(($AX279)-_xlpm.DD,$AX279,1,_xlpm.VD),
AND(MONTH($AW279)&lt;MONTH(BE$15),MONTH($AX279)&gt;MONTH(BE$15)),
NETWORKDAYS.INTL((EOMONTH(BE$15-1,1))-_xlpm.DD,EOMONTH(BE$15-1,1),1,_xlpm.VD),
AND(MONTH($AW279)=MONTH(BE$15),MONTH($AX279)=MONTH(BE$15)),
NETWORKDAYS.INTL($AW279,$AX279,1,_xlpm.VD)))),0)),
$DH279="месяц",
$DR279*BE279,
$DH279="неделя",
$DR279*BE279/7*(ROUNDUP((DAY(EOMONTH(BE$15,0)))/4,0))),
0)</f>
        <v/>
      </c>
      <c r="DY279" s="125">
        <f t="array" ref="DY279">
IFERROR(_xlfn.IFS(
$DH279="день_1",
$DR279*$BL279/($AX279-$AW279+1)*BF279*(DAY(EOMONTH(BF$15,0))),
$DH279="день_2",
$DR279/30*MAX(MIN($AX279,EOMONTH(BF$15,0))-MAX($AW279,BF$15)+1,),
$DH279="раб.день",
$DR279/30*(IFERROR(
_xlfn.LET(_xlpm.VD,
CHOOSE(
{1;2;3;4;5;6;7;8;9;10;11;12;13;14;15;16;17;18},
45658,45659,45660,45661,45662,45663,45664,45665,45711,45724,45778,45779,45785,45786,45820,45821,45965,46022),
_xlfn.LET(_xlpm.DD,
MAX(MIN($AX279,EOMONTH(BF$15,0))-MAX($AW279,BF$15),),
_xlfn.IFS(
AND(MONTH($AW279)=MONTH(BF$15),MONTH($AX279)&lt;&gt;MONTH(BF$15)),
NETWORKDAYS.INTL($AW279,$AW279+_xlpm.DD,1,_xlpm.VD),
AND(MONTH($AW279)&lt;&gt;MONTH(BF$15),MONTH($AX279)=MONTH(BF$15)),
NETWORKDAYS.INTL(($AX279)-_xlpm.DD,$AX279,1,_xlpm.VD),
AND(MONTH($AW279)&lt;MONTH(BF$15),MONTH($AX279)&gt;MONTH(BF$15)),
NETWORKDAYS.INTL((EOMONTH(BF$15-1,1))-_xlpm.DD,EOMONTH(BF$15-1,1),1,_xlpm.VD),
AND(MONTH($AW279)=MONTH(BF$15),MONTH($AX279)=MONTH(BF$15)),
NETWORKDAYS.INTL($AW279,$AX279,1,_xlpm.VD)))),0)),
$DH279="месяц",
$DR279*BF279,
$DH279="неделя",
$DR279*BF279/7*(ROUNDUP((DAY(EOMONTH(BF$15,0)))/4,0))),
0)</f>
        <v/>
      </c>
      <c r="DZ279" s="125">
        <f t="array" ref="DZ279">
IFERROR(_xlfn.IFS(
$DH279="день_1",
$DR279*$BL279/($AX279-$AW279+1)*BG279*(DAY(EOMONTH(BG$15,0))),
$DH279="день_2",
$DR279/30*MAX(MIN($AX279,EOMONTH(BG$15,0))-MAX($AW279,BG$15)+1,),
$DH279="раб.день",
$DR279/30*(IFERROR(
_xlfn.LET(_xlpm.VD,
CHOOSE(
{1;2;3;4;5;6;7;8;9;10;11;12;13;14;15;16;17;18},
45658,45659,45660,45661,45662,45663,45664,45665,45711,45724,45778,45779,45785,45786,45820,45821,45965,46022),
_xlfn.LET(_xlpm.DD,
MAX(MIN($AX279,EOMONTH(BG$15,0))-MAX($AW279,BG$15),),
_xlfn.IFS(
AND(MONTH($AW279)=MONTH(BG$15),MONTH($AX279)&lt;&gt;MONTH(BG$15)),
NETWORKDAYS.INTL($AW279,$AW279+_xlpm.DD,1,_xlpm.VD),
AND(MONTH($AW279)&lt;&gt;MONTH(BG$15),MONTH($AX279)=MONTH(BG$15)),
NETWORKDAYS.INTL(($AX279)-_xlpm.DD,$AX279,1,_xlpm.VD),
AND(MONTH($AW279)&lt;MONTH(BG$15),MONTH($AX279)&gt;MONTH(BG$15)),
NETWORKDAYS.INTL((EOMONTH(BG$15-1,1))-_xlpm.DD,EOMONTH(BG$15-1,1),1,_xlpm.VD),
AND(MONTH($AW279)=MONTH(BG$15),MONTH($AX279)=MONTH(BG$15)),
NETWORKDAYS.INTL($AW279,$AX279,1,_xlpm.VD)))),0)),
$DH279="месяц",
$DR279*BG279,
$DH279="неделя",
$DR279*BG279/7*(ROUNDUP((DAY(EOMONTH(BG$15,0)))/4,0))),
0)</f>
        <v/>
      </c>
      <c r="EA279" s="125">
        <f t="array" ref="EA279">
IFERROR(_xlfn.IFS(
$DH279="день_1",
$DR279*$BL279/($AX279-$AW279+1)*BH279*(DAY(EOMONTH(BH$15,0))),
$DH279="день_2",
$DR279/30*MAX(MIN($AX279,EOMONTH(BH$15,0))-MAX($AW279,BH$15)+1,),
$DH279="раб.день",
$DR279/30*(IFERROR(
_xlfn.LET(_xlpm.VD,
CHOOSE(
{1;2;3;4;5;6;7;8;9;10;11;12;13;14;15;16;17;18},
45658,45659,45660,45661,45662,45663,45664,45665,45711,45724,45778,45779,45785,45786,45820,45821,45965,46022),
_xlfn.LET(_xlpm.DD,
MAX(MIN($AX279,EOMONTH(BH$15,0))-MAX($AW279,BH$15),),
_xlfn.IFS(
AND(MONTH($AW279)=MONTH(BH$15),MONTH($AX279)&lt;&gt;MONTH(BH$15)),
NETWORKDAYS.INTL($AW279,$AW279+_xlpm.DD,1,_xlpm.VD),
AND(MONTH($AW279)&lt;&gt;MONTH(BH$15),MONTH($AX279)=MONTH(BH$15)),
NETWORKDAYS.INTL(($AX279)-_xlpm.DD,$AX279,1,_xlpm.VD),
AND(MONTH($AW279)&lt;MONTH(BH$15),MONTH($AX279)&gt;MONTH(BH$15)),
NETWORKDAYS.INTL((EOMONTH(BH$15-1,1))-_xlpm.DD,EOMONTH(BH$15-1,1),1,_xlpm.VD),
AND(MONTH($AW279)=MONTH(BH$15),MONTH($AX279)=MONTH(BH$15)),
NETWORKDAYS.INTL($AW279,$AX279,1,_xlpm.VD)))),0)),
$DH279="месяц",
$DR279*BH279,
$DH279="неделя",
$DR279*BH279/7*(ROUNDUP((DAY(EOMONTH(BH$15,0)))/4,0))),
0)</f>
        <v/>
      </c>
      <c r="EB279" s="125">
        <f t="array" ref="EB279">
IFERROR(_xlfn.IFS(
$DH279="день_1",
$DR279*$BL279/($AX279-$AW279+1)*BI279*(DAY(EOMONTH(BI$15,0))),
$DH279="день_2",
$DR279/30*MAX(MIN($AX279,EOMONTH(BI$15,0))-MAX($AW279,BI$15)+1,),
$DH279="раб.день",
$DR279/30*(IFERROR(
_xlfn.LET(_xlpm.VD,
CHOOSE(
{1;2;3;4;5;6;7;8;9;10;11;12;13;14;15;16;17;18},
45658,45659,45660,45661,45662,45663,45664,45665,45711,45724,45778,45779,45785,45786,45820,45821,45965,46022),
_xlfn.LET(_xlpm.DD,
MAX(MIN($AX279,EOMONTH(BI$15,0))-MAX($AW279,BI$15),),
_xlfn.IFS(
AND(MONTH($AW279)=MONTH(BI$15),MONTH($AX279)&lt;&gt;MONTH(BI$15)),
NETWORKDAYS.INTL($AW279,$AW279+_xlpm.DD,1,_xlpm.VD),
AND(MONTH($AW279)&lt;&gt;MONTH(BI$15),MONTH($AX279)=MONTH(BI$15)),
NETWORKDAYS.INTL(($AX279)-_xlpm.DD,$AX279,1,_xlpm.VD),
AND(MONTH($AW279)&lt;MONTH(BI$15),MONTH($AX279)&gt;MONTH(BI$15)),
NETWORKDAYS.INTL((EOMONTH(BI$15-1,1))-_xlpm.DD,EOMONTH(BI$15-1,1),1,_xlpm.VD),
AND(MONTH($AW279)=MONTH(BI$15),MONTH($AX279)=MONTH(BI$15)),
NETWORKDAYS.INTL($AW279,$AX279,1,_xlpm.VD)))),0)),
$DH279="месяц",
$DR279*BI279,
$DH279="неделя",
$DR279*BI279/7*(ROUNDUP((DAY(EOMONTH(BI$15,0)))/4,0))),
0)</f>
        <v/>
      </c>
      <c r="EC279" s="125">
        <f t="array" ref="EC279">
IFERROR(_xlfn.IFS(
$DH279="день_1",
$DR279*$BL279/($AX279-$AW279+1)*BJ279*(DAY(EOMONTH(BJ$15,0))),
$DH279="день_2",
$DR279/30*MAX(MIN($AX279,EOMONTH(BJ$15,0))-MAX($AW279,BJ$15)+1,),
$DH279="раб.день",
$DR279/30*(IFERROR(
_xlfn.LET(_xlpm.VD,
CHOOSE(
{1;2;3;4;5;6;7;8;9;10;11;12;13;14;15;16;17;18},
45658,45659,45660,45661,45662,45663,45664,45665,45711,45724,45778,45779,45785,45786,45820,45821,45965,46022),
_xlfn.LET(_xlpm.DD,
MAX(MIN($AX279,EOMONTH(BJ$15,0))-MAX($AW279,BJ$15),),
_xlfn.IFS(
AND(MONTH($AW279)=MONTH(BJ$15),MONTH($AX279)&lt;&gt;MONTH(BJ$15)),
NETWORKDAYS.INTL($AW279,$AW279+_xlpm.DD,1,_xlpm.VD),
AND(MONTH($AW279)&lt;&gt;MONTH(BJ$15),MONTH($AX279)=MONTH(BJ$15)),
NETWORKDAYS.INTL(($AX279)-_xlpm.DD,$AX279,1,_xlpm.VD),
AND(MONTH($AW279)&lt;MONTH(BJ$15),MONTH($AX279)&gt;MONTH(BJ$15)),
NETWORKDAYS.INTL((EOMONTH(BJ$15-1,1))-_xlpm.DD,EOMONTH(BJ$15-1,1),1,_xlpm.VD),
AND(MONTH($AW279)=MONTH(BJ$15),MONTH($AX279)=MONTH(BJ$15)),
NETWORKDAYS.INTL($AW279,$AX279,1,_xlpm.VD)))),0)),
$DH279="месяц",
$DR279*BJ279,
$DH279="неделя",
$DR279*BJ279/7*(ROUNDUP((DAY(EOMONTH(BJ$15,0)))/4,0))),
0)</f>
        <v/>
      </c>
      <c r="ED279" s="125">
        <f t="array" ref="ED279">
IFERROR(_xlfn.IFS(
$DH279="день_1",
$DR279*$BL279/($AX279-$AW279+1)*BK279*(DAY(EOMONTH(BK$15,0))),
$DH279="день_2",
$DR279/30*MAX(MIN($AX279,EOMONTH(BK$15,0))-MAX($AW279,BK$15)+1,),
$DH279="раб.день",
$DR279/30*(IFERROR(
_xlfn.LET(_xlpm.VD,
CHOOSE(
{1;2;3;4;5;6;7;8;9;10;11;12;13;14;15;16;17;18},
45658,45659,45660,45661,45662,45663,45664,45665,45711,45724,45778,45779,45785,45786,45820,45821,45965,46022),
_xlfn.LET(_xlpm.DD,
MAX(MIN($AX279,EOMONTH(BK$15,0))-MAX($AW279,BK$15),),
_xlfn.IFS(
AND(MONTH($AW279)=MONTH(BK$15),MONTH($AX279)&lt;&gt;MONTH(BK$15)),
NETWORKDAYS.INTL($AW279,$AW279+_xlpm.DD,1,_xlpm.VD),
AND(MONTH($AW279)&lt;&gt;MONTH(BK$15),MONTH($AX279)=MONTH(BK$15)),
NETWORKDAYS.INTL(($AX279)-_xlpm.DD,$AX279,1,_xlpm.VD),
AND(MONTH($AW279)&lt;MONTH(BK$15),MONTH($AX279)&gt;MONTH(BK$15)),
NETWORKDAYS.INTL((EOMONTH(BK$15-1,1))-_xlpm.DD,EOMONTH(BK$15-1,1),1,_xlpm.VD),
AND(MONTH($AW279)=MONTH(BK$15),MONTH($AX279)=MONTH(BK$15)),
NETWORKDAYS.INTL($AW279,$AX279,1,_xlpm.VD)))),0)),
$DH279="месяц",
$DR279*BK279,
$DH279="неделя",
$DR279*BK279/7*(ROUNDUP((DAY(EOMONTH(BK$15,0)))/4,0))),
0)</f>
        <v/>
      </c>
      <c r="EE279" s="125">
        <f>SUM($DS279,$DT279,$DU279,$DV279,$DW279,$DX279,$DY279,$DZ279,$EA279,$EB279,$EC279,$ED279)</f>
        <v/>
      </c>
      <c r="EF279" s="125">
        <f>IFERROR(ROUND($EE279*(1+$EP279),2),0)</f>
        <v/>
      </c>
      <c r="EG279" s="128" t="n">
        <v>1</v>
      </c>
      <c r="EH279" s="126" t="n">
        <v>0</v>
      </c>
      <c r="EI279" s="126">
        <f>ROUND(SUM($EH279:$EH279)*SUM($AB279:$AB279)*$EG279,2)</f>
        <v/>
      </c>
      <c r="EJ279" s="126">
        <f>ROUND($EI279*(1+$EP279),2)</f>
        <v/>
      </c>
      <c r="EK279" s="126" t="n">
        <v>0</v>
      </c>
      <c r="EL279" s="126">
        <f>ROUND(SUM($EK279:$EK279)*SUM($AB279:$AB279)*$EG279,2)</f>
        <v/>
      </c>
      <c r="EM279" s="126">
        <f>ROUND($EL279*(1+$EP279),2)</f>
        <v/>
      </c>
      <c r="EN279" s="126">
        <f>SUM($EE279,$EI279,$EL279)</f>
        <v/>
      </c>
      <c r="EO279" s="126">
        <f>SUM($EF279,$EJ279,$EM279)</f>
        <v/>
      </c>
      <c r="EP279" s="59" t="inlineStr">
        <is>
          <t>20%</t>
        </is>
      </c>
      <c r="EQ279" s="59" t="n"/>
      <c r="ER279" s="60">
        <f t="array" ref="ER279">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MATCH(ES279,
{"AMS";"RussOutdoor";"HD Outdoor";"Ingroup";"IQ";"Ledproduction";"LisChannel";"Logic";"Media-PPL";"NovikovTV | НовиковТВ";"SMA";"SOK";"КрокусТВ | CrocusTV | IndoorTV";"Сити";"ТЯК Москва"},
0)),"")</f>
        <v/>
      </c>
      <c r="ES279" s="60" t="n"/>
      <c r="ET279" s="60">
        <f t="array" ref="ET279">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MATCH(ES279,
{"AMS";"RussOutdoor";"HD Outdoor";"Ingroup";"IQ";"Ledproduction";"LisChannel";"Logic";"Media-PPL";"NovikovTV | НовиковТВ";"SMA";"SOK";"КрокусТВ | CrocusTV | IndoorTV";"Сити";"ТЯК Москва"},
0)),"")</f>
        <v/>
      </c>
      <c r="EU279" s="60" t="n"/>
      <c r="EV279" s="60" t="n"/>
      <c r="EX279" s="110">
        <f t="array" ref="EX279">
($AR279/30
+N("ТРАФИК ПЛОЩАДКИ"))*
(IFERROR(
_xlfn.LET(
_xlpm.GPR,
HLOOKUP($L279,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(MATCH($T279,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IF($Q279="цифровой",_xlpm.GPR/$AG279,_xlpm.GPR/60)),
0)
+N("DWELL TIME"))*
(IF($AB279=0,0,IF($AB279=1,0.3,IF($AB279=2,0.5,IF($AB279&gt;2,1))))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_xlfn.IFS($AC279="да",1.2,$AC279="нет",1)*
_xlfn.IFS($AD279="да",1.2,$AD279="нет",1)*
IF(R279="статический",1,1.2)*
$X279*
INDEX(
{1.2;1;1.2;1.2;1;1.2;1.2;1.2;1.2;1.2;1.2;1;1.2;1.2;1.2;1.2;1;1;1.2;1.2;1.2;1;1;1;1;1.2;1.2;1.2;1.2;1;1;1;1;1.2;1.2;1.2;1.2;1.2;1.2;1.2;1.2;1;1;1.2;1;1;1;1;1.5;1;1;1.5;1.5;1.2},
MATCH($Q279,_xlpm.MI,0)))&gt;{0.02;0.04;0.06;0.1;0.2;0.4;0.6;0.8;1;2;4;6})),
{0;1;2;3;4;5;6;7;8;9;10;11;12},
0)))
+N("КОЭФФИЦИЕНТ КОНТАКТА"))))*
(_xlfn.IFS($X279&lt;0.1,$X279/1000,$X279&gt;25,5.2,AND($X279&gt;=0.1,$X279&lt;=25),(($X279*2+0.1)/10)*($X279/10)))*
IFERROR((_xlfn.LET(
_xlpm.MA,
{0;0.8;0.85;0.9;0.95;1},
_xlpm.MAA,
{0;1;2;3;4;5},
INDEX(_xlpm.MA,MATCH(SUMPRODUCT(--((IF(ROUND(_xlpm.MAA,1)&gt;5,5,ROUND($AB279,1)))&gt;{0;1;2;3;4;5})),_xlpm.MAA,0)))
+N("КОЭФФИЦИЕНТ КОЛ-ВО КОНСТРУКЦИЙ")),1)*
$AB279,0))*
(IF($Q279="цифровой",$AG279/15*$AI279,1)
+N("ДЛЯ ЦИФРЫ"))</f>
        <v/>
      </c>
      <c r="EY279" s="110">
        <f>IFERROR(EX279*AY279,0)</f>
        <v/>
      </c>
      <c r="EZ279" s="131">
        <f>IFERROR(DP279/EY279*1000,0)</f>
        <v/>
      </c>
      <c r="FA279" s="112">
        <f>IFERROR(FC279/FB279,0)</f>
        <v/>
      </c>
      <c r="FB279" s="112">
        <f>IFERROR((FC279/(EY279/FF279*#REF!))*0.825,0)</f>
        <v/>
      </c>
      <c r="FC279" s="112">
        <f>IFERROR(((EX279*30/AR279)*100)/30,0)</f>
        <v/>
      </c>
      <c r="FD279" s="112">
        <f>IFERROR(EY279/G279*100%,0)</f>
        <v/>
      </c>
      <c r="FE279" s="112">
        <f>IFERROR(FD279/FC279*100%,0)</f>
        <v/>
      </c>
      <c r="FF279" s="110">
        <f>IFERROR(AR279/30*AY279,0)</f>
        <v/>
      </c>
    </row>
    <row r="280" ht="13" customHeight="1">
      <c r="A280" s="59" t="n"/>
      <c r="B280" s="60" t="n"/>
      <c r="C280" s="60" t="n"/>
      <c r="D280" s="60">
        <f t="array" ref="D280">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MATCH($E280,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80" s="60">
        <f t="array" ref="E280">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MATCH($F280,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80" s="60" t="inlineStr"/>
      <c r="G280" s="60" t="n"/>
      <c r="H280" s="60">
        <f t="array" ref="H280">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MATCH($I280,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80" s="60" t="n"/>
      <c r="J280" s="60" t="n"/>
      <c r="K280" s="60" t="n"/>
      <c r="L280" s="60" t="n"/>
      <c r="M280" s="60" t="n"/>
      <c r="N280" s="60" t="n"/>
      <c r="O280" s="60" t="n"/>
      <c r="P280" s="60">
        <f t="array" ref="P280">
_xlfn.IFS(
ISNUMBER(MATCH($Q280,{"шелфбаннер","разделитель","монетница","чековая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ISNUMBER(MATCH($Q280,{"LED/LCD","видеокулер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ISNUMBER(MATCH($Q280,{"автомобиль","машина","выставочное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ISNUMBER(MATCH($Q280,{"билборд","лифтовая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ISNUMBER(MATCH($Q280,{"навигация","подвесной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ISNUMBER(MATCH($Q280,{"движущаяся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ISNUMBER(MATCH($Q280,{"каталог","журнал"},)),
"Пресса",
$Q280="","")</f>
        <v/>
      </c>
      <c r="Q280" s="60" t="n"/>
      <c r="R280" s="60">
        <f t="array" ref="R280">
IFERROR(
_xlfn.IFS(
OR(ISNUMBER(MATCH($Q280,{"экспозиция","макет","стенд","автостенд","авто стенд","выставочное пространство","выставочные стенды","модульные выставочные стенды","3Д конструкция","3D конструкция"},)),P280="Экспонирование"),
"нестандартный",
ISNUMBER(MATCH($Q280,{"скроллер","призматрон"},)),
"динамический",
$P280="Видео",
"цифровой",
OR($P280="Пресса",$P280="Щит",$P280="POSm",$P280="Подвес",$P280="Брендирование/оклейка"),
"статический"),"")</f>
        <v/>
      </c>
      <c r="S280" s="59" t="n"/>
      <c r="T280" s="60" t="n"/>
      <c r="U280" s="60" t="n"/>
      <c r="V280" s="60">
        <f>
IF(P280="Видео",
"цифровой постер/ролик",
IF(ISNUMBER(MATCH(Q280,{"короб световой","короб световой | лайтбокс","короб световой | кристалайт","лайтбокс","лайт бокс","кристалайт","LB","lightbox"},)),
"бэклит",
IF(P280="Брендирование/оклейка",
"перфарированная пленка/самоклейка",
IF(P280="Экспонирование",
"под запрос",
IF(P280="Подвес",
"баннер/ткань",
"")))))</f>
        <v/>
      </c>
      <c r="W280" s="59" t="n"/>
      <c r="X280" s="59" t="n"/>
      <c r="Y280" s="59" t="n"/>
      <c r="Z280" s="61" t="n"/>
      <c r="AA280" s="61" t="n"/>
      <c r="AB280" s="61">
        <f>IF(BL280&gt;0,Z280,0)</f>
        <v/>
      </c>
      <c r="AC280" s="59" t="n"/>
      <c r="AD280" s="59" t="n"/>
      <c r="AE280" s="59" t="n"/>
      <c r="AF280" s="59" t="n"/>
      <c r="AG280" s="59" t="n"/>
      <c r="AH280" s="59" t="n"/>
      <c r="AI280" s="59" t="n"/>
      <c r="AJ280" s="59" t="n"/>
      <c r="AK280" s="59" t="n"/>
      <c r="AL280" s="62">
        <f>IFERROR(IF(OR(R280="статический",R280="динамический",R280="нестандартный",R280="",R280=""),"-",IF(AND(AH280="-",AI280="-"),"-",AK280*3600/AH280*AI280)),"-")</f>
        <v/>
      </c>
      <c r="AM280" s="62">
        <f>IFERROR(IF(OR(R280="статический",R280="динамический",R280="",R280="", R280="BTL",R280="нестандартный"),"-",AG280*AI280*AL280/60),"-")</f>
        <v/>
      </c>
      <c r="AN280" s="63">
        <f>IFERROR(IF(AH280="","-",AG280*AI280/AH280),"-")</f>
        <v/>
      </c>
      <c r="AO280" s="59">
        <f>IFERROR(IF(OR($R280="статический",$R280="динамический",$R280="",$R280="",$R280="BTL",$R280="нестандартный"),"-",$AL280*$AY280),"-")</f>
        <v/>
      </c>
      <c r="AP280" s="62">
        <f>IFERROR(IF(OR($R280="статический",$R280="динамический",$R280="",$R280="",$R280="BTL",$R280="нестандартный"),"-",$AM280*AY280),"-")</f>
        <v/>
      </c>
      <c r="AQ280" s="64" t="n"/>
      <c r="AR280" s="61" t="n"/>
      <c r="AS280" s="61" t="n"/>
      <c r="AT280" s="61" t="n"/>
      <c r="AU280" s="65" t="n"/>
      <c r="AV280" s="124">
        <f>IFERROR(DR280/AT280*1000,"n/a")</f>
        <v/>
      </c>
      <c r="AW280" s="67" t="n"/>
      <c r="AX280" s="67" t="n"/>
      <c r="AY280" s="43">
        <f>IFERROR(IF(OR($AW280="",$AX280=""),"",_xlfn.DAYS($AX280+1,$AW280)),"")</f>
        <v/>
      </c>
      <c r="AZ280" s="68">
        <f t="array" ref="AZ280">
_xlfn.LET(_xlpm.COEFF,
IF($AW280+$AX280=0,0,IF(MAX(MIN($AX280,EOMONTH(AZ$15,0))-MAX($AW280,AZ$15)+1,)&gt;0,1,0)),
_xlfn.IFS(
$ES280="LisChannel",
_xlpm.COEFF*
INDEX({1;1;1.2;1.2;1;1;1;1;1.2;1.2;1.2;1.2},
MATCH(MONTH(AZ$15),
{1,2,3,4,5,6,7,8,9,10,11,12})),
CONCATENATE($ES280," ",$L280)="RussOutdoor метро",
_xlpm.COEFF*
INDEX({0.8;0.9;1.1;1.1;1;1;1;1;1.1;1.1;1.1;1.1},
MATCH(MONTH(AZ$15),
{1,2,3,4,5,6,7,8,9,10,11,12})),
$ES280&lt;&gt;"LisChannel",
_xlpm.COEFF,
$ES280&lt;&gt;"RussOutdoor",
_xlpm.COEFF))</f>
        <v/>
      </c>
      <c r="BA280" s="68">
        <f t="array" ref="BA280">
_xlfn.LET(_xlpm.COEFF,
IF($AW280+$AX280=0,0,IF(MAX(MIN($AX280,EOMONTH(BA$15,0))-MAX($AW280,BA$15)+1,)&gt;0,1,0)),
_xlfn.IFS(
$ES280="LisChannel",
_xlpm.COEFF*
INDEX({1;1;1.2;1.2;1;1;1;1;1.2;1.2;1.2;1.2},
MATCH(MONTH(BA$15),
{1,2,3,4,5,6,7,8,9,10,11,12})),
CONCATENATE($ES280," ",$L280)="RussOutdoor метро",
_xlpm.COEFF*
INDEX({0.8;0.9;1.1;1.1;1;1;1;1;1.1;1.1;1.1;1.1},
MATCH(MONTH(BA$15),
{1,2,3,4,5,6,7,8,9,10,11,12})),
$ES280&lt;&gt;"LisChannel",
_xlpm.COEFF,
$ES280&lt;&gt;"RussOutdoor",
_xlpm.COEFF))</f>
        <v/>
      </c>
      <c r="BB280" s="68">
        <f t="array" ref="BB280">
_xlfn.LET(_xlpm.COEFF,
IF($AW280+$AX280=0,0,IF(MAX(MIN($AX280,EOMONTH(BB$15,0))-MAX($AW280,BB$15)+1,)&gt;0,1,0)),
_xlfn.IFS(
$ES280="LisChannel",
_xlpm.COEFF*
INDEX({1;1;1.2;1.2;1;1;1;1;1.2;1.2;1.2;1.2},
MATCH(MONTH(BB$15),
{1,2,3,4,5,6,7,8,9,10,11,12})),
CONCATENATE($ES280," ",$L280)="RussOutdoor метро",
_xlpm.COEFF*
INDEX({0.8;0.9;1.1;1.1;1;1;1;1;1.1;1.1;1.1;1.1},
MATCH(MONTH(BB$15),
{1,2,3,4,5,6,7,8,9,10,11,12})),
$ES280&lt;&gt;"LisChannel",
_xlpm.COEFF,
$ES280&lt;&gt;"RussOutdoor",
_xlpm.COEFF))</f>
        <v/>
      </c>
      <c r="BC280" s="68">
        <f t="array" ref="BC280">
_xlfn.LET(_xlpm.COEFF,
IF($AW280+$AX280=0,0,IF(MAX(MIN($AX280,EOMONTH(BC$15,0))-MAX($AW280,BC$15)+1,)&gt;0,1,0)),
_xlfn.IFS(
$ES280="LisChannel",
_xlpm.COEFF*
INDEX({1;1;1.2;1.2;1;1;1;1;1.2;1.2;1.2;1.2},
MATCH(MONTH(BC$15),
{1,2,3,4,5,6,7,8,9,10,11,12})),
CONCATENATE($ES280," ",$L280)="RussOutdoor метро",
_xlpm.COEFF*
INDEX({0.8;0.9;1.1;1.1;1;1;1;1;1.1;1.1;1.1;1.1},
MATCH(MONTH(BC$15),
{1,2,3,4,5,6,7,8,9,10,11,12})),
$ES280&lt;&gt;"LisChannel",
_xlpm.COEFF,
$ES280&lt;&gt;"RussOutdoor",
_xlpm.COEFF))</f>
        <v/>
      </c>
      <c r="BD280" s="68">
        <f t="array" ref="BD280">
_xlfn.LET(_xlpm.COEFF,
IF($AW280+$AX280=0,0,IF(MAX(MIN($AX280,EOMONTH(BD$15,0))-MAX($AW280,BD$15)+1,)&gt;0,1,0)),
_xlfn.IFS(
$ES280="LisChannel",
_xlpm.COEFF*
INDEX({1;1;1.2;1.2;1;1;1;1;1.2;1.2;1.2;1.2},
MATCH(MONTH(BD$15),
{1,2,3,4,5,6,7,8,9,10,11,12})),
CONCATENATE($ES280," ",$L280)="RussOutdoor метро",
_xlpm.COEFF*
INDEX({0.8;0.9;1.1;1.1;1;1;1;1;1.1;1.1;1.1;1.1},
MATCH(MONTH(BD$15),
{1,2,3,4,5,6,7,8,9,10,11,12})),
$ES280&lt;&gt;"LisChannel",
_xlpm.COEFF,
$ES280&lt;&gt;"RussOutdoor",
_xlpm.COEFF))</f>
        <v/>
      </c>
      <c r="BE280" s="68">
        <f t="array" ref="BE280">
_xlfn.LET(_xlpm.COEFF,
IF($AW280+$AX280=0,0,IF(MAX(MIN($AX280,EOMONTH(BE$15,0))-MAX($AW280,BE$15)+1,)&gt;0,1,0)),
_xlfn.IFS(
$ES280="LisChannel",
_xlpm.COEFF*
INDEX({1;1;1.2;1.2;1;1;1;1;1.2;1.2;1.2;1.2},
MATCH(MONTH(BE$15),
{1,2,3,4,5,6,7,8,9,10,11,12})),
CONCATENATE($ES280," ",$L280)="RussOutdoor метро",
_xlpm.COEFF*
INDEX({0.8;0.9;1.1;1.1;1;1;1;1;1.1;1.1;1.1;1.1},
MATCH(MONTH(BE$15),
{1,2,3,4,5,6,7,8,9,10,11,12})),
$ES280&lt;&gt;"LisChannel",
_xlpm.COEFF,
$ES280&lt;&gt;"RussOutdoor",
_xlpm.COEFF))</f>
        <v/>
      </c>
      <c r="BF280" s="68">
        <f t="array" ref="BF280">
_xlfn.LET(_xlpm.COEFF,
IF($AW280+$AX280=0,0,IF(MAX(MIN($AX280,EOMONTH(BF$15,0))-MAX($AW280,BF$15)+1,)&gt;0,1,0)),
_xlfn.IFS(
$ES280="LisChannel",
_xlpm.COEFF*
INDEX({1;1;1.2;1.2;1;1;1;1;1.2;1.2;1.2;1.2},
MATCH(MONTH(BF$15),
{1,2,3,4,5,6,7,8,9,10,11,12})),
CONCATENATE($ES280," ",$L280)="RussOutdoor метро",
_xlpm.COEFF*
INDEX({0.8;0.9;1.1;1.1;1;1;1;1;1.1;1.1;1.1;1.1},
MATCH(MONTH(BF$15),
{1,2,3,4,5,6,7,8,9,10,11,12})),
$ES280&lt;&gt;"LisChannel",
_xlpm.COEFF,
$ES280&lt;&gt;"RussOutdoor",
_xlpm.COEFF))</f>
        <v/>
      </c>
      <c r="BG280" s="68">
        <f t="array" ref="BG280">
_xlfn.LET(_xlpm.COEFF,
IF($AW280+$AX280=0,0,IF(MAX(MIN($AX280,EOMONTH(BG$15,0))-MAX($AW280,BG$15)+1,)&gt;0,1,0)),
_xlfn.IFS(
$ES280="LisChannel",
_xlpm.COEFF*
INDEX({1;1;1.2;1.2;1;1;1;1;1.2;1.2;1.2;1.2},
MATCH(MONTH(BG$15),
{1,2,3,4,5,6,7,8,9,10,11,12})),
CONCATENATE($ES280," ",$L280)="RussOutdoor метро",
_xlpm.COEFF*
INDEX({0.8;0.9;1.1;1.1;1;1;1;1;1.1;1.1;1.1;1.1},
MATCH(MONTH(BG$15),
{1,2,3,4,5,6,7,8,9,10,11,12})),
$ES280&lt;&gt;"LisChannel",
_xlpm.COEFF,
$ES280&lt;&gt;"RussOutdoor",
_xlpm.COEFF))</f>
        <v/>
      </c>
      <c r="BH280" s="68">
        <f t="array" ref="BH280">
_xlfn.LET(_xlpm.COEFF,
IF($AW280+$AX280=0,0,IF(MAX(MIN($AX280,EOMONTH(BH$15,0))-MAX($AW280,BH$15)+1,)&gt;0,1,0)),
_xlfn.IFS(
$ES280="LisChannel",
_xlpm.COEFF*
INDEX({1;1;1.2;1.2;1;1;1;1;1.2;1.2;1.2;1.2},
MATCH(MONTH(BH$15),
{1,2,3,4,5,6,7,8,9,10,11,12})),
CONCATENATE($ES280," ",$L280)="RussOutdoor метро",
_xlpm.COEFF*
INDEX({0.8;0.9;1.1;1.1;1;1;1;1;1.1;1.1;1.1;1.1},
MATCH(MONTH(BH$15),
{1,2,3,4,5,6,7,8,9,10,11,12})),
$ES280&lt;&gt;"LisChannel",
_xlpm.COEFF,
$ES280&lt;&gt;"RussOutdoor",
_xlpm.COEFF))</f>
        <v/>
      </c>
      <c r="BI280" s="68">
        <f t="array" ref="BI280">
_xlfn.LET(_xlpm.COEFF,
IF($AW280+$AX280=0,0,IF(MAX(MIN($AX280,EOMONTH(BI$15,0))-MAX($AW280,BI$15)+1,)&gt;0,1,0)),
_xlfn.IFS(
$ES280="LisChannel",
_xlpm.COEFF*
INDEX({1;1;1.2;1.2;1;1;1;1;1.2;1.2;1.2;1.2},
MATCH(MONTH(BI$15),
{1,2,3,4,5,6,7,8,9,10,11,12})),
CONCATENATE($ES280," ",$L280)="RussOutdoor метро",
_xlpm.COEFF*
INDEX({0.8;0.9;1.1;1.1;1;1;1;1;1.1;1.1;1.1;1.1},
MATCH(MONTH(BI$15),
{1,2,3,4,5,6,7,8,9,10,11,12})),
$ES280&lt;&gt;"LisChannel",
_xlpm.COEFF,
$ES280&lt;&gt;"RussOutdoor",
_xlpm.COEFF))</f>
        <v/>
      </c>
      <c r="BJ280" s="68">
        <f t="array" ref="BJ280">
_xlfn.LET(_xlpm.COEFF,
IF($AW280+$AX280=0,0,IF(MAX(MIN($AX280,EOMONTH(BJ$15,0))-MAX($AW280,BJ$15)+1,)&gt;0,1,0)),
_xlfn.IFS(
$ES280="LisChannel",
_xlpm.COEFF*
INDEX({1;1;1.2;1.2;1;1;1;1;1.2;1.2;1.2;1.2},
MATCH(MONTH(BJ$15),
{1,2,3,4,5,6,7,8,9,10,11,12})),
CONCATENATE($ES280," ",$L280)="RussOutdoor метро",
_xlpm.COEFF*
INDEX({0.8;0.9;1.1;1.1;1;1;1;1;1.1;1.1;1.1;1.1},
MATCH(MONTH(BJ$15),
{1,2,3,4,5,6,7,8,9,10,11,12})),
$ES280&lt;&gt;"LisChannel",
_xlpm.COEFF,
$ES280&lt;&gt;"RussOutdoor",
_xlpm.COEFF))</f>
        <v/>
      </c>
      <c r="BK280" s="68">
        <f t="array" ref="BK280">
_xlfn.LET(_xlpm.COEFF,
IF($AW280+$AX280=0,0,IF(MAX(MIN($AX280,EOMONTH(BK$15,0))-MAX($AW280,BK$15)+1,)&gt;0,1,0)),
_xlfn.IFS(
$ES280="LisChannel",
_xlpm.COEFF*
INDEX({1;1;1.2;1.2;1;1;1;1;1.2;1.2;1.2;1.2},
MATCH(MONTH(BK$15),
{1,2,3,4,5,6,7,8,9,10,11,12})),
CONCATENATE($ES280," ",$L280)="RussOutdoor метро",
_xlpm.COEFF*
INDEX({0.8;0.9;1.1;1.1;1;1;1;1;1.1;1.1;1.1;1.1},
MATCH(MONTH(BK$15),
{1,2,3,4,5,6,7,8,9,10,11,12})),
$ES280&lt;&gt;"LisChannel",
_xlpm.COEFF,
$ES280&lt;&gt;"RussOutdoor",
_xlpm.COEFF))</f>
        <v/>
      </c>
      <c r="BL280" s="62">
        <f>COUNTIFS($AZ280:$BK280,"&gt;0")</f>
        <v/>
      </c>
      <c r="BM280" s="65" t="n"/>
      <c r="BN280" s="125">
        <f>$DJ280</f>
        <v/>
      </c>
      <c r="BO280" s="63">
        <f>$DQ280</f>
        <v/>
      </c>
      <c r="BP280" s="125">
        <f>
IFERROR(
IF($BL280=0,0,
$BN280*(1-$BO280)),
0)</f>
        <v/>
      </c>
      <c r="BQ280" s="125">
        <f t="array" ref="BQ280">
IFERROR(
_xlfn.IFS(
$DH280="день_1",
$BP280*$BL280/($AX280-$AW280+1)*AZ280*(DAY(EOMONTH(AZ$15,0))),
$DH280="день_2",
$BP280/30*MAX(MIN($AX280,EOMONTH(AZ$15,0))-MAX($AW280,AZ$15)+1,),
$DH280="раб.день",
$BP280/30*(IFERROR(
_xlfn.LET(_xlpm.VD,
CHOOSE(
{1;2;3;4;5;6;7;8;9;10;11;12;13;14;15;16;17;18},
45658,45659,45660,45661,45662,45663,45664,45665,45711,45724,45778,45779,45785,45786,45820,45821,45965,46022),
_xlfn.LET(_xlpm.DD,
MAX(MIN($AX280,EOMONTH(AZ$15,0))-MAX($AW280,AZ$15),),
_xlfn.IFS(
AND(MONTH($AW280)=MONTH(AZ$15),MONTH($AX280)&lt;&gt;MONTH(AZ$15)),
NETWORKDAYS.INTL($AW280,$AW280+_xlpm.DD,1,_xlpm.VD),
AND(MONTH($AW280)&lt;&gt;MONTH(AZ$15),MONTH($AX280)=MONTH(AZ$15)),
NETWORKDAYS.INTL(($AX280)-_xlpm.DD,$AX280,1,_xlpm.VD),
AND(MONTH($AW280)&lt;MONTH(AZ$15),MONTH($AX280)&gt;MONTH(AZ$15)),
NETWORKDAYS.INTL((EOMONTH(AZ$15-1,1))-_xlpm.DD,EOMONTH(AZ$15-1,1),1,_xlpm.VD),
AND(MONTH($AW280)=MONTH(AZ$15),MONTH($AX280)=MONTH(AZ$15)),
NETWORKDAYS.INTL($AW280,$AX280,1,_xlpm.VD)))),0)),
$DH280="месяц",
$BP280*AZ280,
$DH280="неделя",
$BP280*AZ280/7*(ROUNDUP((DAY(EOMONTH(AZ$15,0)))/4,0))),
0)</f>
        <v/>
      </c>
      <c r="BR280" s="125">
        <f t="array" ref="BR280">
IFERROR(
_xlfn.IFS(
$DH280="день_1",
$BP280*$BL280/($AX280-$AW280+1)*BA280*(DAY(EOMONTH(BA$15,0))),
$DH280="день_2",
$BP280/30*MAX(MIN($AX280,EOMONTH(BA$15,0))-MAX($AW280,BA$15)+1,),
$DH280="раб.день",
$BP280/30*(IFERROR(
_xlfn.LET(_xlpm.VD,
CHOOSE(
{1;2;3;4;5;6;7;8;9;10;11;12;13;14;15;16;17;18},
45658,45659,45660,45661,45662,45663,45664,45665,45711,45724,45778,45779,45785,45786,45820,45821,45965,46022),
_xlfn.LET(_xlpm.DD,
MAX(MIN($AX280,EOMONTH(BA$15,0))-MAX($AW280,BA$15),),
_xlfn.IFS(
AND(MONTH($AW280)=MONTH(BA$15),MONTH($AX280)&lt;&gt;MONTH(BA$15)),
NETWORKDAYS.INTL($AW280,$AW280+_xlpm.DD,1,_xlpm.VD),
AND(MONTH($AW280)&lt;&gt;MONTH(BA$15),MONTH($AX280)=MONTH(BA$15)),
NETWORKDAYS.INTL(($AX280)-_xlpm.DD,$AX280,1,_xlpm.VD),
AND(MONTH($AW280)&lt;MONTH(BA$15),MONTH($AX280)&gt;MONTH(BA$15)),
NETWORKDAYS.INTL((EOMONTH(BA$15-1,1))-_xlpm.DD,EOMONTH(BA$15-1,1),1,_xlpm.VD),
AND(MONTH($AW280)=MONTH(BA$15),MONTH($AX280)=MONTH(BA$15)),
NETWORKDAYS.INTL($AW280,$AX280,1,_xlpm.VD)))),0)),
$DH280="месяц",
$BP280*BA280,
$DH280="неделя",
$BP280*BA280/7*(ROUNDUP((DAY(EOMONTH(BA$15,0)))/4,0))),
0)</f>
        <v/>
      </c>
      <c r="BS280" s="125">
        <f t="array" ref="BS280">
IFERROR(
_xlfn.IFS(
$DH280="день_1",
$BP280*$BL280/($AX280-$AW280+1)*BB280*(DAY(EOMONTH(BB$15,0))),
$DH280="день_2",
$BP280/30*MAX(MIN($AX280,EOMONTH(BB$15,0))-MAX($AW280,BB$15)+1,),
$DH280="раб.день",
$BP280/30*(IFERROR(
_xlfn.LET(_xlpm.VD,
CHOOSE(
{1;2;3;4;5;6;7;8;9;10;11;12;13;14;15;16;17;18},
45658,45659,45660,45661,45662,45663,45664,45665,45711,45724,45778,45779,45785,45786,45820,45821,45965,46022),
_xlfn.LET(_xlpm.DD,
MAX(MIN($AX280,EOMONTH(BB$15,0))-MAX($AW280,BB$15),),
_xlfn.IFS(
AND(MONTH($AW280)=MONTH(BB$15),MONTH($AX280)&lt;&gt;MONTH(BB$15)),
NETWORKDAYS.INTL($AW280,$AW280+_xlpm.DD,1,_xlpm.VD),
AND(MONTH($AW280)&lt;&gt;MONTH(BB$15),MONTH($AX280)=MONTH(BB$15)),
NETWORKDAYS.INTL(($AX280)-_xlpm.DD,$AX280,1,_xlpm.VD),
AND(MONTH($AW280)&lt;MONTH(BB$15),MONTH($AX280)&gt;MONTH(BB$15)),
NETWORKDAYS.INTL((EOMONTH(BB$15-1,1))-_xlpm.DD,EOMONTH(BB$15-1,1),1,_xlpm.VD),
AND(MONTH($AW280)=MONTH(BB$15),MONTH($AX280)=MONTH(BB$15)),
NETWORKDAYS.INTL($AW280,$AX280,1,_xlpm.VD)))),0)),
$DH280="месяц",
$BP280*BB280,
$DH280="неделя",
$BP280*BB280/7*(ROUNDUP((DAY(EOMONTH(BB$15,0)))/4,0))),
0)</f>
        <v/>
      </c>
      <c r="BT280" s="125">
        <f t="array" ref="BT280">
IFERROR(
_xlfn.IFS(
$DH280="день_1",
$BP280*$BL280/($AX280-$AW280+1)*BC280*(DAY(EOMONTH(BC$15,0))),
$DH280="день_2",
$BP280/30*MAX(MIN($AX280,EOMONTH(BC$15,0))-MAX($AW280,BC$15)+1,),
$DH280="раб.день",
$BP280/30*(IFERROR(
_xlfn.LET(_xlpm.VD,
CHOOSE(
{1;2;3;4;5;6;7;8;9;10;11;12;13;14;15;16;17;18},
45658,45659,45660,45661,45662,45663,45664,45665,45711,45724,45778,45779,45785,45786,45820,45821,45965,46022),
_xlfn.LET(_xlpm.DD,
MAX(MIN($AX280,EOMONTH(BC$15,0))-MAX($AW280,BC$15),),
_xlfn.IFS(
AND(MONTH($AW280)=MONTH(BC$15),MONTH($AX280)&lt;&gt;MONTH(BC$15)),
NETWORKDAYS.INTL($AW280,$AW280+_xlpm.DD,1,_xlpm.VD),
AND(MONTH($AW280)&lt;&gt;MONTH(BC$15),MONTH($AX280)=MONTH(BC$15)),
NETWORKDAYS.INTL(($AX280)-_xlpm.DD,$AX280,1,_xlpm.VD),
AND(MONTH($AW280)&lt;MONTH(BC$15),MONTH($AX280)&gt;MONTH(BC$15)),
NETWORKDAYS.INTL((EOMONTH(BC$15-1,1))-_xlpm.DD,EOMONTH(BC$15-1,1),1,_xlpm.VD),
AND(MONTH($AW280)=MONTH(BC$15),MONTH($AX280)=MONTH(BC$15)),
NETWORKDAYS.INTL($AW280,$AX280,1,_xlpm.VD)))),0)),
$DH280="месяц",
$BP280*BC280,
$DH280="неделя",
$BP280*BC280/7*(ROUNDUP((DAY(EOMONTH(BC$15,0)))/4,0))),
0)</f>
        <v/>
      </c>
      <c r="BU280" s="125">
        <f t="array" ref="BU280">
IFERROR(
_xlfn.IFS(
$DH280="день_1",
$BP280*$BL280/($AX280-$AW280+1)*BD280*(DAY(EOMONTH(BD$15,0))),
$DH280="день_2",
$BP280/30*MAX(MIN($AX280,EOMONTH(BD$15,0))-MAX($AW280,BD$15)+1,),
$DH280="раб.день",
$BP280/30*(IFERROR(
_xlfn.LET(_xlpm.VD,
CHOOSE(
{1;2;3;4;5;6;7;8;9;10;11;12;13;14;15;16;17;18},
45658,45659,45660,45661,45662,45663,45664,45665,45711,45724,45778,45779,45785,45786,45820,45821,45965,46022),
_xlfn.LET(_xlpm.DD,
MAX(MIN($AX280,EOMONTH(BD$15,0))-MAX($AW280,BD$15),),
_xlfn.IFS(
AND(MONTH($AW280)=MONTH(BD$15),MONTH($AX280)&lt;&gt;MONTH(BD$15)),
NETWORKDAYS.INTL($AW280,$AW280+_xlpm.DD,1,_xlpm.VD),
AND(MONTH($AW280)&lt;&gt;MONTH(BD$15),MONTH($AX280)=MONTH(BD$15)),
NETWORKDAYS.INTL(($AX280)-_xlpm.DD,$AX280,1,_xlpm.VD),
AND(MONTH($AW280)&lt;MONTH(BD$15),MONTH($AX280)&gt;MONTH(BD$15)),
NETWORKDAYS.INTL((EOMONTH(BD$15-1,1))-_xlpm.DD,EOMONTH(BD$15-1,1),1,_xlpm.VD),
AND(MONTH($AW280)=MONTH(BD$15),MONTH($AX280)=MONTH(BD$15)),
NETWORKDAYS.INTL($AW280,$AX280,1,_xlpm.VD)))),0)),
$DH280="месяц",
$BP280*BD280,
$DH280="неделя",
$BP280*BD280/7*(ROUNDUP((DAY(EOMONTH(BD$15,0)))/4,0))),
0)</f>
        <v/>
      </c>
      <c r="BV280" s="125">
        <f t="array" ref="BV280">
IFERROR(
_xlfn.IFS(
$DH280="день_1",
$BP280*$BL280/($AX280-$AW280+1)*BE280*(DAY(EOMONTH(BE$15,0))),
$DH280="день_2",
$BP280/30*MAX(MIN($AX280,EOMONTH(BE$15,0))-MAX($AW280,BE$15)+1,),
$DH280="раб.день",
$BP280/30*(IFERROR(
_xlfn.LET(_xlpm.VD,
CHOOSE(
{1;2;3;4;5;6;7;8;9;10;11;12;13;14;15;16;17;18},
45658,45659,45660,45661,45662,45663,45664,45665,45711,45724,45778,45779,45785,45786,45820,45821,45965,46022),
_xlfn.LET(_xlpm.DD,
MAX(MIN($AX280,EOMONTH(BE$15,0))-MAX($AW280,BE$15),),
_xlfn.IFS(
AND(MONTH($AW280)=MONTH(BE$15),MONTH($AX280)&lt;&gt;MONTH(BE$15)),
NETWORKDAYS.INTL($AW280,$AW280+_xlpm.DD,1,_xlpm.VD),
AND(MONTH($AW280)&lt;&gt;MONTH(BE$15),MONTH($AX280)=MONTH(BE$15)),
NETWORKDAYS.INTL(($AX280)-_xlpm.DD,$AX280,1,_xlpm.VD),
AND(MONTH($AW280)&lt;MONTH(BE$15),MONTH($AX280)&gt;MONTH(BE$15)),
NETWORKDAYS.INTL((EOMONTH(BE$15-1,1))-_xlpm.DD,EOMONTH(BE$15-1,1),1,_xlpm.VD),
AND(MONTH($AW280)=MONTH(BE$15),MONTH($AX280)=MONTH(BE$15)),
NETWORKDAYS.INTL($AW280,$AX280,1,_xlpm.VD)))),0)),
$DH280="месяц",
$BP280*BE280,
$DH280="неделя",
$BP280*BE280/7*(ROUNDUP((DAY(EOMONTH(BE$15,0)))/4,0))),
0)</f>
        <v/>
      </c>
      <c r="BW280" s="125">
        <f t="array" ref="BW280">
IFERROR(
_xlfn.IFS(
$DH280="день_1",
$BP280*$BL280/($AX280-$AW280+1)*BF280*(DAY(EOMONTH(BF$15,0))),
$DH280="день_2",
$BP280/30*MAX(MIN($AX280,EOMONTH(BF$15,0))-MAX($AW280,BF$15)+1,),
$DH280="раб.день",
$BP280/30*(IFERROR(
_xlfn.LET(_xlpm.VD,
CHOOSE(
{1;2;3;4;5;6;7;8;9;10;11;12;13;14;15;16;17;18},
45658,45659,45660,45661,45662,45663,45664,45665,45711,45724,45778,45779,45785,45786,45820,45821,45965,46022),
_xlfn.LET(_xlpm.DD,
MAX(MIN($AX280,EOMONTH(BF$15,0))-MAX($AW280,BF$15),),
_xlfn.IFS(
AND(MONTH($AW280)=MONTH(BF$15),MONTH($AX280)&lt;&gt;MONTH(BF$15)),
NETWORKDAYS.INTL($AW280,$AW280+_xlpm.DD,1,_xlpm.VD),
AND(MONTH($AW280)&lt;&gt;MONTH(BF$15),MONTH($AX280)=MONTH(BF$15)),
NETWORKDAYS.INTL(($AX280)-_xlpm.DD,$AX280,1,_xlpm.VD),
AND(MONTH($AW280)&lt;MONTH(BF$15),MONTH($AX280)&gt;MONTH(BF$15)),
NETWORKDAYS.INTL((EOMONTH(BF$15-1,1))-_xlpm.DD,EOMONTH(BF$15-1,1),1,_xlpm.VD),
AND(MONTH($AW280)=MONTH(BF$15),MONTH($AX280)=MONTH(BF$15)),
NETWORKDAYS.INTL($AW280,$AX280,1,_xlpm.VD)))),0)),
$DH280="месяц",
$BP280*BF280,
$DH280="неделя",
$BP280*BF280/7*(ROUNDUP((DAY(EOMONTH(BF$15,0)))/4,0))),
0)</f>
        <v/>
      </c>
      <c r="BX280" s="125">
        <f t="array" ref="BX280">
IFERROR(
_xlfn.IFS(
$DH280="день_1",
$BP280*$BL280/($AX280-$AW280+1)*BG280*(DAY(EOMONTH(BG$15,0))),
$DH280="день_2",
$BP280/30*MAX(MIN($AX280,EOMONTH(BG$15,0))-MAX($AW280,BG$15)+1,),
$DH280="раб.день",
$BP280/30*(IFERROR(
_xlfn.LET(_xlpm.VD,
CHOOSE(
{1;2;3;4;5;6;7;8;9;10;11;12;13;14;15;16;17;18},
45658,45659,45660,45661,45662,45663,45664,45665,45711,45724,45778,45779,45785,45786,45820,45821,45965,46022),
_xlfn.LET(_xlpm.DD,
MAX(MIN($AX280,EOMONTH(BG$15,0))-MAX($AW280,BG$15),),
_xlfn.IFS(
AND(MONTH($AW280)=MONTH(BG$15),MONTH($AX280)&lt;&gt;MONTH(BG$15)),
NETWORKDAYS.INTL($AW280,$AW280+_xlpm.DD,1,_xlpm.VD),
AND(MONTH($AW280)&lt;&gt;MONTH(BG$15),MONTH($AX280)=MONTH(BG$15)),
NETWORKDAYS.INTL(($AX280)-_xlpm.DD,$AX280,1,_xlpm.VD),
AND(MONTH($AW280)&lt;MONTH(BG$15),MONTH($AX280)&gt;MONTH(BG$15)),
NETWORKDAYS.INTL((EOMONTH(BG$15-1,1))-_xlpm.DD,EOMONTH(BG$15-1,1),1,_xlpm.VD),
AND(MONTH($AW280)=MONTH(BG$15),MONTH($AX280)=MONTH(BG$15)),
NETWORKDAYS.INTL($AW280,$AX280,1,_xlpm.VD)))),0)),
$DH280="месяц",
$BP280*BG280,
$DH280="неделя",
$BP280*BG280/7*(ROUNDUP((DAY(EOMONTH(BG$15,0)))/4,0))),
0)</f>
        <v/>
      </c>
      <c r="BY280" s="125">
        <f t="array" ref="BY280">
IFERROR(
_xlfn.IFS(
$DH280="день_1",
$BP280*$BL280/($AX280-$AW280+1)*BH280*(DAY(EOMONTH(BH$15,0))),
$DH280="день_2",
$BP280/30*MAX(MIN($AX280,EOMONTH(BH$15,0))-MAX($AW280,BH$15)+1,),
$DH280="раб.день",
$BP280/30*(IFERROR(
_xlfn.LET(_xlpm.VD,
CHOOSE(
{1;2;3;4;5;6;7;8;9;10;11;12;13;14;15;16;17;18},
45658,45659,45660,45661,45662,45663,45664,45665,45711,45724,45778,45779,45785,45786,45820,45821,45965,46022),
_xlfn.LET(_xlpm.DD,
MAX(MIN($AX280,EOMONTH(BH$15,0))-MAX($AW280,BH$15),),
_xlfn.IFS(
AND(MONTH($AW280)=MONTH(BH$15),MONTH($AX280)&lt;&gt;MONTH(BH$15)),
NETWORKDAYS.INTL($AW280,$AW280+_xlpm.DD,1,_xlpm.VD),
AND(MONTH($AW280)&lt;&gt;MONTH(BH$15),MONTH($AX280)=MONTH(BH$15)),
NETWORKDAYS.INTL(($AX280)-_xlpm.DD,$AX280,1,_xlpm.VD),
AND(MONTH($AW280)&lt;MONTH(BH$15),MONTH($AX280)&gt;MONTH(BH$15)),
NETWORKDAYS.INTL((EOMONTH(BH$15-1,1))-_xlpm.DD,EOMONTH(BH$15-1,1),1,_xlpm.VD),
AND(MONTH($AW280)=MONTH(BH$15),MONTH($AX280)=MONTH(BH$15)),
NETWORKDAYS.INTL($AW280,$AX280,1,_xlpm.VD)))),0)),
$DH280="месяц",
$BP280*BH280,
$DH280="неделя",
$BP280*BH280/7*(ROUNDUP((DAY(EOMONTH(BH$15,0)))/4,0))),
0)</f>
        <v/>
      </c>
      <c r="BZ280" s="125">
        <f t="array" ref="BZ280">
IFERROR(
_xlfn.IFS(
$DH280="день_1",
$BP280*$BL280/($AX280-$AW280+1)*BI280*(DAY(EOMONTH(BI$15,0))),
$DH280="день_2",
$BP280/30*MAX(MIN($AX280,EOMONTH(BI$15,0))-MAX($AW280,BI$15)+1,),
$DH280="раб.день",
$BP280/30*(IFERROR(
_xlfn.LET(_xlpm.VD,
CHOOSE(
{1;2;3;4;5;6;7;8;9;10;11;12;13;14;15;16;17;18},
45658,45659,45660,45661,45662,45663,45664,45665,45711,45724,45778,45779,45785,45786,45820,45821,45965,46022),
_xlfn.LET(_xlpm.DD,
MAX(MIN($AX280,EOMONTH(BI$15,0))-MAX($AW280,BI$15),),
_xlfn.IFS(
AND(MONTH($AW280)=MONTH(BI$15),MONTH($AX280)&lt;&gt;MONTH(BI$15)),
NETWORKDAYS.INTL($AW280,$AW280+_xlpm.DD,1,_xlpm.VD),
AND(MONTH($AW280)&lt;&gt;MONTH(BI$15),MONTH($AX280)=MONTH(BI$15)),
NETWORKDAYS.INTL(($AX280)-_xlpm.DD,$AX280,1,_xlpm.VD),
AND(MONTH($AW280)&lt;MONTH(BI$15),MONTH($AX280)&gt;MONTH(BI$15)),
NETWORKDAYS.INTL((EOMONTH(BI$15-1,1))-_xlpm.DD,EOMONTH(BI$15-1,1),1,_xlpm.VD),
AND(MONTH($AW280)=MONTH(BI$15),MONTH($AX280)=MONTH(BI$15)),
NETWORKDAYS.INTL($AW280,$AX280,1,_xlpm.VD)))),0)),
$DH280="месяц",
$BP280*BI280,
$DH280="неделя",
$BP280*BI280/7*(ROUNDUP((DAY(EOMONTH(BI$15,0)))/4,0))),
0)</f>
        <v/>
      </c>
      <c r="CA280" s="125">
        <f t="array" ref="CA280">
IFERROR(
_xlfn.IFS(
$DH280="день_1",
$BP280*$BL280/($AX280-$AW280+1)*BJ280*(DAY(EOMONTH(BJ$15,0))),
$DH280="день_2",
$BP280/30*MAX(MIN($AX280,EOMONTH(BJ$15,0))-MAX($AW280,BJ$15)+1,),
$DH280="раб.день",
$BP280/30*(IFERROR(
_xlfn.LET(_xlpm.VD,
CHOOSE(
{1;2;3;4;5;6;7;8;9;10;11;12;13;14;15;16;17;18},
45658,45659,45660,45661,45662,45663,45664,45665,45711,45724,45778,45779,45785,45786,45820,45821,45965,46022),
_xlfn.LET(_xlpm.DD,
MAX(MIN($AX280,EOMONTH(BJ$15,0))-MAX($AW280,BJ$15),),
_xlfn.IFS(
AND(MONTH($AW280)=MONTH(BJ$15),MONTH($AX280)&lt;&gt;MONTH(BJ$15)),
NETWORKDAYS.INTL($AW280,$AW280+_xlpm.DD,1,_xlpm.VD),
AND(MONTH($AW280)&lt;&gt;MONTH(BJ$15),MONTH($AX280)=MONTH(BJ$15)),
NETWORKDAYS.INTL(($AX280)-_xlpm.DD,$AX280,1,_xlpm.VD),
AND(MONTH($AW280)&lt;MONTH(BJ$15),MONTH($AX280)&gt;MONTH(BJ$15)),
NETWORKDAYS.INTL((EOMONTH(BJ$15-1,1))-_xlpm.DD,EOMONTH(BJ$15-1,1),1,_xlpm.VD),
AND(MONTH($AW280)=MONTH(BJ$15),MONTH($AX280)=MONTH(BJ$15)),
NETWORKDAYS.INTL($AW280,$AX280,1,_xlpm.VD)))),0)),
$DH280="месяц",
$BP280*BJ280,
$DH280="неделя",
$BP280*BJ280/7*(ROUNDUP((DAY(EOMONTH(BJ$15,0)))/4,0))),
0)</f>
        <v/>
      </c>
      <c r="CB280" s="125">
        <f t="array" ref="CB280">
IFERROR(
_xlfn.IFS(
$DH280="день_1",
$BP280*$BL280/($AX280-$AW280+1)*BK280*(DAY(EOMONTH(BK$15,0))),
$DH280="день_2",
$BP280/30*MAX(MIN($AX280,EOMONTH(BK$15,0))-MAX($AW280,BK$15)+1,),
$DH280="раб.день",
$BP280/30*(IFERROR(
_xlfn.LET(_xlpm.VD,
CHOOSE(
{1;2;3;4;5;6;7;8;9;10;11;12;13;14;15;16;17;18},
45658,45659,45660,45661,45662,45663,45664,45665,45711,45724,45778,45779,45785,45786,45820,45821,45965,46022),
_xlfn.LET(_xlpm.DD,
MAX(MIN($AX280,EOMONTH(BK$15,0))-MAX($AW280,BK$15),),
_xlfn.IFS(
AND(MONTH($AW280)=MONTH(BK$15),MONTH($AX280)&lt;&gt;MONTH(BK$15)),
NETWORKDAYS.INTL($AW280,$AW280+_xlpm.DD,1,_xlpm.VD),
AND(MONTH($AW280)&lt;&gt;MONTH(BK$15),MONTH($AX280)=MONTH(BK$15)),
NETWORKDAYS.INTL(($AX280)-_xlpm.DD,$AX280,1,_xlpm.VD),
AND(MONTH($AW280)&lt;MONTH(BK$15),MONTH($AX280)&gt;MONTH(BK$15)),
NETWORKDAYS.INTL((EOMONTH(BK$15-1,1))-_xlpm.DD,EOMONTH(BK$15-1,1),1,_xlpm.VD),
AND(MONTH($AW280)=MONTH(BK$15),MONTH($AX280)=MONTH(BK$15)),
NETWORKDAYS.INTL($AW280,$AX280,1,_xlpm.VD)))),0)),
$DH280="месяц",
$BP280*BK280,
$DH280="неделя",
$BP280*BK280/7*(ROUNDUP((DAY(EOMONTH(BK$15,0)))/4,0))),
0)</f>
        <v/>
      </c>
      <c r="CC280" s="125">
        <f>SUM($BQ280:$CB280)</f>
        <v/>
      </c>
      <c r="CD280" s="126">
        <f>SUM($EH280:$EH280)</f>
        <v/>
      </c>
      <c r="CE280" s="126">
        <f>$CD280*$AB280</f>
        <v/>
      </c>
      <c r="CF280" s="126">
        <f>SUM($EK280:$EK280)</f>
        <v/>
      </c>
      <c r="CG280" s="126">
        <f>$CF280*$AB280</f>
        <v/>
      </c>
      <c r="CH280" s="126">
        <f>SUM($CC280,$CE280,$CG280)</f>
        <v/>
      </c>
      <c r="CI280" s="126">
        <f>$CH280*(1+$CM280)</f>
        <v/>
      </c>
      <c r="CJ280" s="127" t="n">
        <v>0</v>
      </c>
      <c r="CK280" s="126">
        <f>SUM($CH280:$CH280)*(1+$CJ280)</f>
        <v/>
      </c>
      <c r="CL280" s="126">
        <f>SUM($CH280:$CH280)*(1+$CM280)</f>
        <v/>
      </c>
      <c r="CM280" s="59" t="inlineStr">
        <is>
          <t>20%</t>
        </is>
      </c>
      <c r="CN280" s="59" t="n"/>
      <c r="CO280" s="72" t="n"/>
      <c r="CP280" s="59" t="n"/>
      <c r="CQ280" s="73" t="n"/>
      <c r="CR280" s="73" t="n"/>
      <c r="CS280" s="73" t="n"/>
      <c r="CT280" s="72" t="n"/>
      <c r="CU280" s="79" t="inlineStr">
        <is>
          <t> </t>
        </is>
      </c>
      <c r="CV280" s="60" t="n"/>
      <c r="CW280" s="60" t="n"/>
      <c r="CX280" s="60" t="n"/>
      <c r="CY280" s="127">
        <f>IFERROR(($CC280-$EE280)/($EE280/(1-$DQ280)),0)</f>
        <v/>
      </c>
      <c r="CZ280" s="127">
        <f>IFERROR(1-$EI280/($CE280),0)</f>
        <v/>
      </c>
      <c r="DA280" s="127">
        <f>IFERROR(1-$EL280/($CG280),0)</f>
        <v/>
      </c>
      <c r="DB280" s="126">
        <f>ROUND(IFERROR(($CI280/(1+$CM280)-$EN280),0),2)</f>
        <v/>
      </c>
      <c r="DC280" s="128" t="n"/>
      <c r="DD280" s="125" t="n"/>
      <c r="DE280" s="75" t="n">
        <v>0</v>
      </c>
      <c r="DF280" s="128" t="n"/>
      <c r="DG280" s="125">
        <f>IF($DC280=0,0,$DD280*($DC280*100%-$DE280*$DF280))*SUM($AB280:$AB280)</f>
        <v/>
      </c>
      <c r="DH280" s="129" t="inlineStr">
        <is>
          <t>месяц</t>
        </is>
      </c>
      <c r="DI280" s="130">
        <f t="array" ref="DI280">IFERROR(
IF($ES280="LisChannel",
(ROUND(((INDEX({174.625;153.888888888889;130.972222222222},MATCH($AI280,{2;3;4}),0))*$AG280*$AI280),2)),0),0)</f>
        <v/>
      </c>
      <c r="DJ280" s="130">
        <f>
_xlfn.LET(_xlpm.X,
IFERROR(
IF($ES280="НовиковТВ",
(_xlfn.LET(_xlpm.NTV,
_xlfn.LET(_xlpm.MIN,350000,
IF(SUMIFS($DI:$DI,$ES:$ES,"НовиковТВ")&lt;=_xlpm.MIN,
(SUMIFS($DI:$DI,$ES:$ES,"НовиковТВ")/(COUNTIFS($ES:$ES,"НовиковТВ")))*_xlpm.MIN/SUMIFS($DI:$DI,$ES:$ES,"НовиковТВ"),
DI280)),
_xlpm.NTV+$DG280/(1-(1-(_xlpm.NTV)*(1-$DL280)*(1-$DM280)*(1-$DN280)*(1-$DO280)*(1-$DP280)/_xlpm.NTV))))/(1+$EP280),
$DI280+$DG280/(1-(1-($DI280)*(1-$DL280)*(1-$DM280)*(1-$DN280)*(1-$DO280)*(1-$DP280)/$DI280))),
0),
_xlpm.X*(1+$CM280)*(1+$CW280)-_xlpm.X*(1+$CM280)+_xlpm.X)</f>
        <v/>
      </c>
      <c r="DK280" s="125" t="inlineStr">
        <is>
          <t>послед.</t>
        </is>
      </c>
      <c r="DL280" s="63" t="n">
        <v>0</v>
      </c>
      <c r="DM280" s="63" t="n">
        <v>0</v>
      </c>
      <c r="DN280" s="63" t="n">
        <v>0</v>
      </c>
      <c r="DO280" s="63" t="n">
        <v>0</v>
      </c>
      <c r="DP280" s="63" t="n">
        <v>0</v>
      </c>
      <c r="DQ280" s="63">
        <f t="array" ref="DQ280">IFERROR(_xlfn.IFS(
$DK280="послед.",1-(1-$DL280)*(1-$DM280)*(1-$DN280)*(1-$DO280)*(1-$DP280),
$DK280="сумм.",$DL280+$DM280+$DN280+$DO280+$DP280),
0)</f>
        <v/>
      </c>
      <c r="DR280" s="125">
        <f t="array" ref="DR280">
IFERROR(
_xlfn.IFS(
$BL280=0,
0,
$BL280&gt;0,
_xlfn.IFS($DK280="послед.",
$DJ280*(1-$DL280)*(1-$DM280)*(1-$DN280)*(1-$DO280)*(1-$DP280),
$DK280="сумм.",
$DJ280*(1-($DL280+$DM280+$DN280+$DO280+$DP280)))),0)</f>
        <v/>
      </c>
      <c r="DS280" s="125">
        <f t="array" ref="DS280">
IFERROR(_xlfn.IFS(
$DH280="день_1",
$DR280*$BL280/($AX280-$AW280+1)*AZ280*(DAY(EOMONTH(AZ$15,0))),
$DH280="день_2",
$DR280/30*MAX(MIN($AX280,EOMONTH(AZ$15,0))-MAX($AW280,AZ$15)+1,),
$DH280="раб.день",
$DR280/30*(IFERROR(
_xlfn.LET(_xlpm.VD,
CHOOSE(
{1;2;3;4;5;6;7;8;9;10;11;12;13;14;15;16;17;18},
45658,45659,45660,45661,45662,45663,45664,45665,45711,45724,45778,45779,45785,45786,45820,45821,45965,46022),
_xlfn.LET(_xlpm.DD,
MAX(MIN($AX280,EOMONTH(AZ$15,0))-MAX($AW280,AZ$15),),
_xlfn.IFS(
AND(MONTH($AW280)=MONTH(AZ$15),MONTH($AX280)&lt;&gt;MONTH(AZ$15)),
NETWORKDAYS.INTL($AW280,$AW280+_xlpm.DD,1,_xlpm.VD),
AND(MONTH($AW280)&lt;&gt;MONTH(AZ$15),MONTH($AX280)=MONTH(AZ$15)),
NETWORKDAYS.INTL(($AX280)-_xlpm.DD,$AX280,1,_xlpm.VD),
AND(MONTH($AW280)&lt;MONTH(AZ$15),MONTH($AX280)&gt;MONTH(AZ$15)),
NETWORKDAYS.INTL((EOMONTH(AZ$15-1,1))-_xlpm.DD,EOMONTH(AZ$15-1,1),1,_xlpm.VD),
AND(MONTH($AW280)=MONTH(AZ$15),MONTH($AX280)=MONTH(AZ$15)),
NETWORKDAYS.INTL($AW280,$AX280,1,_xlpm.VD)))),0)),
$DH280="месяц",
$DR280*AZ280,
$DH280="неделя",
$DR280*AZ280/7*(ROUNDUP((DAY(EOMONTH(AZ$15,0)))/4,0))),
0)</f>
        <v/>
      </c>
      <c r="DT280" s="125">
        <f t="array" ref="DT280">
IFERROR(_xlfn.IFS(
$DH280="день_1",
$DR280*$BL280/($AX280-$AW280+1)*BA280*(DAY(EOMONTH(BA$15,0))),
$DH280="день_2",
$DR280/30*MAX(MIN($AX280,EOMONTH(BA$15,0))-MAX($AW280,BA$15)+1,),
$DH280="раб.день",
$DR280/30*(IFERROR(
_xlfn.LET(_xlpm.VD,
CHOOSE(
{1;2;3;4;5;6;7;8;9;10;11;12;13;14;15;16;17;18},
45658,45659,45660,45661,45662,45663,45664,45665,45711,45724,45778,45779,45785,45786,45820,45821,45965,46022),
_xlfn.LET(_xlpm.DD,
MAX(MIN($AX280,EOMONTH(BA$15,0))-MAX($AW280,BA$15),),
_xlfn.IFS(
AND(MONTH($AW280)=MONTH(BA$15),MONTH($AX280)&lt;&gt;MONTH(BA$15)),
NETWORKDAYS.INTL($AW280,$AW280+_xlpm.DD,1,_xlpm.VD),
AND(MONTH($AW280)&lt;&gt;MONTH(BA$15),MONTH($AX280)=MONTH(BA$15)),
NETWORKDAYS.INTL(($AX280)-_xlpm.DD,$AX280,1,_xlpm.VD),
AND(MONTH($AW280)&lt;MONTH(BA$15),MONTH($AX280)&gt;MONTH(BA$15)),
NETWORKDAYS.INTL((EOMONTH(BA$15-1,1))-_xlpm.DD,EOMONTH(BA$15-1,1),1,_xlpm.VD),
AND(MONTH($AW280)=MONTH(BA$15),MONTH($AX280)=MONTH(BA$15)),
NETWORKDAYS.INTL($AW280,$AX280,1,_xlpm.VD)))),0)),
$DH280="месяц",
$DR280*BA280,
$DH280="неделя",
$DR280*BA280/7*(ROUNDUP((DAY(EOMONTH(BA$15,0)))/4,0))),
0)</f>
        <v/>
      </c>
      <c r="DU280" s="125">
        <f t="array" ref="DU280">
IFERROR(_xlfn.IFS(
$DH280="день_1",
$DR280*$BL280/($AX280-$AW280+1)*BB280*(DAY(EOMONTH(BB$15,0))),
$DH280="день_2",
$DR280/30*MAX(MIN($AX280,EOMONTH(BB$15,0))-MAX($AW280,BB$15)+1,),
$DH280="раб.день",
$DR280/30*(IFERROR(
_xlfn.LET(_xlpm.VD,
CHOOSE(
{1;2;3;4;5;6;7;8;9;10;11;12;13;14;15;16;17;18},
45658,45659,45660,45661,45662,45663,45664,45665,45711,45724,45778,45779,45785,45786,45820,45821,45965,46022),
_xlfn.LET(_xlpm.DD,
MAX(MIN($AX280,EOMONTH(BB$15,0))-MAX($AW280,BB$15),),
_xlfn.IFS(
AND(MONTH($AW280)=MONTH(BB$15),MONTH($AX280)&lt;&gt;MONTH(BB$15)),
NETWORKDAYS.INTL($AW280,$AW280+_xlpm.DD,1,_xlpm.VD),
AND(MONTH($AW280)&lt;&gt;MONTH(BB$15),MONTH($AX280)=MONTH(BB$15)),
NETWORKDAYS.INTL(($AX280)-_xlpm.DD,$AX280,1,_xlpm.VD),
AND(MONTH($AW280)&lt;MONTH(BB$15),MONTH($AX280)&gt;MONTH(BB$15)),
NETWORKDAYS.INTL((EOMONTH(BB$15-1,1))-_xlpm.DD,EOMONTH(BB$15-1,1),1,_xlpm.VD),
AND(MONTH($AW280)=MONTH(BB$15),MONTH($AX280)=MONTH(BB$15)),
NETWORKDAYS.INTL($AW280,$AX280,1,_xlpm.VD)))),0)),
$DH280="месяц",
$DR280*BB280,
$DH280="неделя",
$DR280*BB280/7*(ROUNDUP((DAY(EOMONTH(BB$15,0)))/4,0))),
0)</f>
        <v/>
      </c>
      <c r="DV280" s="125">
        <f t="array" ref="DV280">
IFERROR(_xlfn.IFS(
$DH280="день_1",
$DR280*$BL280/($AX280-$AW280+1)*BC280*(DAY(EOMONTH(BC$15,0))),
$DH280="день_2",
$DR280/30*MAX(MIN($AX280,EOMONTH(BC$15,0))-MAX($AW280,BC$15)+1,),
$DH280="раб.день",
$DR280/30*(IFERROR(
_xlfn.LET(_xlpm.VD,
CHOOSE(
{1;2;3;4;5;6;7;8;9;10;11;12;13;14;15;16;17;18},
45658,45659,45660,45661,45662,45663,45664,45665,45711,45724,45778,45779,45785,45786,45820,45821,45965,46022),
_xlfn.LET(_xlpm.DD,
MAX(MIN($AX280,EOMONTH(BC$15,0))-MAX($AW280,BC$15),),
_xlfn.IFS(
AND(MONTH($AW280)=MONTH(BC$15),MONTH($AX280)&lt;&gt;MONTH(BC$15)),
NETWORKDAYS.INTL($AW280,$AW280+_xlpm.DD,1,_xlpm.VD),
AND(MONTH($AW280)&lt;&gt;MONTH(BC$15),MONTH($AX280)=MONTH(BC$15)),
NETWORKDAYS.INTL(($AX280)-_xlpm.DD,$AX280,1,_xlpm.VD),
AND(MONTH($AW280)&lt;MONTH(BC$15),MONTH($AX280)&gt;MONTH(BC$15)),
NETWORKDAYS.INTL((EOMONTH(BC$15-1,1))-_xlpm.DD,EOMONTH(BC$15-1,1),1,_xlpm.VD),
AND(MONTH($AW280)=MONTH(BC$15),MONTH($AX280)=MONTH(BC$15)),
NETWORKDAYS.INTL($AW280,$AX280,1,_xlpm.VD)))),0)),
$DH280="месяц",
$DR280*BC280,
$DH280="неделя",
$DR280*BC280/7*(ROUNDUP((DAY(EOMONTH(BC$15,0)))/4,0))),
0)</f>
        <v/>
      </c>
      <c r="DW280" s="125">
        <f t="array" ref="DW280">
IFERROR(_xlfn.IFS(
$DH280="день_1",
$DR280*$BL280/($AX280-$AW280+1)*BD280*(DAY(EOMONTH(BD$15,0))),
$DH280="день_2",
$DR280/30*MAX(MIN($AX280,EOMONTH(BD$15,0))-MAX($AW280,BD$15)+1,),
$DH280="раб.день",
$DR280/30*(IFERROR(
_xlfn.LET(_xlpm.VD,
CHOOSE(
{1;2;3;4;5;6;7;8;9;10;11;12;13;14;15;16;17;18},
45658,45659,45660,45661,45662,45663,45664,45665,45711,45724,45778,45779,45785,45786,45820,45821,45965,46022),
_xlfn.LET(_xlpm.DD,
MAX(MIN($AX280,EOMONTH(BD$15,0))-MAX($AW280,BD$15),),
_xlfn.IFS(
AND(MONTH($AW280)=MONTH(BD$15),MONTH($AX280)&lt;&gt;MONTH(BD$15)),
NETWORKDAYS.INTL($AW280,$AW280+_xlpm.DD,1,_xlpm.VD),
AND(MONTH($AW280)&lt;&gt;MONTH(BD$15),MONTH($AX280)=MONTH(BD$15)),
NETWORKDAYS.INTL(($AX280)-_xlpm.DD,$AX280,1,_xlpm.VD),
AND(MONTH($AW280)&lt;MONTH(BD$15),MONTH($AX280)&gt;MONTH(BD$15)),
NETWORKDAYS.INTL((EOMONTH(BD$15-1,1))-_xlpm.DD,EOMONTH(BD$15-1,1),1,_xlpm.VD),
AND(MONTH($AW280)=MONTH(BD$15),MONTH($AX280)=MONTH(BD$15)),
NETWORKDAYS.INTL($AW280,$AX280,1,_xlpm.VD)))),0)),
$DH280="месяц",
$DR280*BD280,
$DH280="неделя",
$DR280*BD280/7*(ROUNDUP((DAY(EOMONTH(BD$15,0)))/4,0))),
0)</f>
        <v/>
      </c>
      <c r="DX280" s="125">
        <f t="array" ref="DX280">
IFERROR(_xlfn.IFS(
$DH280="день_1",
$DR280*$BL280/($AX280-$AW280+1)*BE280*(DAY(EOMONTH(BE$15,0))),
$DH280="день_2",
$DR280/30*MAX(MIN($AX280,EOMONTH(BE$15,0))-MAX($AW280,BE$15)+1,),
$DH280="раб.день",
$DR280/30*(IFERROR(
_xlfn.LET(_xlpm.VD,
CHOOSE(
{1;2;3;4;5;6;7;8;9;10;11;12;13;14;15;16;17;18},
45658,45659,45660,45661,45662,45663,45664,45665,45711,45724,45778,45779,45785,45786,45820,45821,45965,46022),
_xlfn.LET(_xlpm.DD,
MAX(MIN($AX280,EOMONTH(BE$15,0))-MAX($AW280,BE$15),),
_xlfn.IFS(
AND(MONTH($AW280)=MONTH(BE$15),MONTH($AX280)&lt;&gt;MONTH(BE$15)),
NETWORKDAYS.INTL($AW280,$AW280+_xlpm.DD,1,_xlpm.VD),
AND(MONTH($AW280)&lt;&gt;MONTH(BE$15),MONTH($AX280)=MONTH(BE$15)),
NETWORKDAYS.INTL(($AX280)-_xlpm.DD,$AX280,1,_xlpm.VD),
AND(MONTH($AW280)&lt;MONTH(BE$15),MONTH($AX280)&gt;MONTH(BE$15)),
NETWORKDAYS.INTL((EOMONTH(BE$15-1,1))-_xlpm.DD,EOMONTH(BE$15-1,1),1,_xlpm.VD),
AND(MONTH($AW280)=MONTH(BE$15),MONTH($AX280)=MONTH(BE$15)),
NETWORKDAYS.INTL($AW280,$AX280,1,_xlpm.VD)))),0)),
$DH280="месяц",
$DR280*BE280,
$DH280="неделя",
$DR280*BE280/7*(ROUNDUP((DAY(EOMONTH(BE$15,0)))/4,0))),
0)</f>
        <v/>
      </c>
      <c r="DY280" s="125">
        <f t="array" ref="DY280">
IFERROR(_xlfn.IFS(
$DH280="день_1",
$DR280*$BL280/($AX280-$AW280+1)*BF280*(DAY(EOMONTH(BF$15,0))),
$DH280="день_2",
$DR280/30*MAX(MIN($AX280,EOMONTH(BF$15,0))-MAX($AW280,BF$15)+1,),
$DH280="раб.день",
$DR280/30*(IFERROR(
_xlfn.LET(_xlpm.VD,
CHOOSE(
{1;2;3;4;5;6;7;8;9;10;11;12;13;14;15;16;17;18},
45658,45659,45660,45661,45662,45663,45664,45665,45711,45724,45778,45779,45785,45786,45820,45821,45965,46022),
_xlfn.LET(_xlpm.DD,
MAX(MIN($AX280,EOMONTH(BF$15,0))-MAX($AW280,BF$15),),
_xlfn.IFS(
AND(MONTH($AW280)=MONTH(BF$15),MONTH($AX280)&lt;&gt;MONTH(BF$15)),
NETWORKDAYS.INTL($AW280,$AW280+_xlpm.DD,1,_xlpm.VD),
AND(MONTH($AW280)&lt;&gt;MONTH(BF$15),MONTH($AX280)=MONTH(BF$15)),
NETWORKDAYS.INTL(($AX280)-_xlpm.DD,$AX280,1,_xlpm.VD),
AND(MONTH($AW280)&lt;MONTH(BF$15),MONTH($AX280)&gt;MONTH(BF$15)),
NETWORKDAYS.INTL((EOMONTH(BF$15-1,1))-_xlpm.DD,EOMONTH(BF$15-1,1),1,_xlpm.VD),
AND(MONTH($AW280)=MONTH(BF$15),MONTH($AX280)=MONTH(BF$15)),
NETWORKDAYS.INTL($AW280,$AX280,1,_xlpm.VD)))),0)),
$DH280="месяц",
$DR280*BF280,
$DH280="неделя",
$DR280*BF280/7*(ROUNDUP((DAY(EOMONTH(BF$15,0)))/4,0))),
0)</f>
        <v/>
      </c>
      <c r="DZ280" s="125">
        <f t="array" ref="DZ280">
IFERROR(_xlfn.IFS(
$DH280="день_1",
$DR280*$BL280/($AX280-$AW280+1)*BG280*(DAY(EOMONTH(BG$15,0))),
$DH280="день_2",
$DR280/30*MAX(MIN($AX280,EOMONTH(BG$15,0))-MAX($AW280,BG$15)+1,),
$DH280="раб.день",
$DR280/30*(IFERROR(
_xlfn.LET(_xlpm.VD,
CHOOSE(
{1;2;3;4;5;6;7;8;9;10;11;12;13;14;15;16;17;18},
45658,45659,45660,45661,45662,45663,45664,45665,45711,45724,45778,45779,45785,45786,45820,45821,45965,46022),
_xlfn.LET(_xlpm.DD,
MAX(MIN($AX280,EOMONTH(BG$15,0))-MAX($AW280,BG$15),),
_xlfn.IFS(
AND(MONTH($AW280)=MONTH(BG$15),MONTH($AX280)&lt;&gt;MONTH(BG$15)),
NETWORKDAYS.INTL($AW280,$AW280+_xlpm.DD,1,_xlpm.VD),
AND(MONTH($AW280)&lt;&gt;MONTH(BG$15),MONTH($AX280)=MONTH(BG$15)),
NETWORKDAYS.INTL(($AX280)-_xlpm.DD,$AX280,1,_xlpm.VD),
AND(MONTH($AW280)&lt;MONTH(BG$15),MONTH($AX280)&gt;MONTH(BG$15)),
NETWORKDAYS.INTL((EOMONTH(BG$15-1,1))-_xlpm.DD,EOMONTH(BG$15-1,1),1,_xlpm.VD),
AND(MONTH($AW280)=MONTH(BG$15),MONTH($AX280)=MONTH(BG$15)),
NETWORKDAYS.INTL($AW280,$AX280,1,_xlpm.VD)))),0)),
$DH280="месяц",
$DR280*BG280,
$DH280="неделя",
$DR280*BG280/7*(ROUNDUP((DAY(EOMONTH(BG$15,0)))/4,0))),
0)</f>
        <v/>
      </c>
      <c r="EA280" s="125">
        <f t="array" ref="EA280">
IFERROR(_xlfn.IFS(
$DH280="день_1",
$DR280*$BL280/($AX280-$AW280+1)*BH280*(DAY(EOMONTH(BH$15,0))),
$DH280="день_2",
$DR280/30*MAX(MIN($AX280,EOMONTH(BH$15,0))-MAX($AW280,BH$15)+1,),
$DH280="раб.день",
$DR280/30*(IFERROR(
_xlfn.LET(_xlpm.VD,
CHOOSE(
{1;2;3;4;5;6;7;8;9;10;11;12;13;14;15;16;17;18},
45658,45659,45660,45661,45662,45663,45664,45665,45711,45724,45778,45779,45785,45786,45820,45821,45965,46022),
_xlfn.LET(_xlpm.DD,
MAX(MIN($AX280,EOMONTH(BH$15,0))-MAX($AW280,BH$15),),
_xlfn.IFS(
AND(MONTH($AW280)=MONTH(BH$15),MONTH($AX280)&lt;&gt;MONTH(BH$15)),
NETWORKDAYS.INTL($AW280,$AW280+_xlpm.DD,1,_xlpm.VD),
AND(MONTH($AW280)&lt;&gt;MONTH(BH$15),MONTH($AX280)=MONTH(BH$15)),
NETWORKDAYS.INTL(($AX280)-_xlpm.DD,$AX280,1,_xlpm.VD),
AND(MONTH($AW280)&lt;MONTH(BH$15),MONTH($AX280)&gt;MONTH(BH$15)),
NETWORKDAYS.INTL((EOMONTH(BH$15-1,1))-_xlpm.DD,EOMONTH(BH$15-1,1),1,_xlpm.VD),
AND(MONTH($AW280)=MONTH(BH$15),MONTH($AX280)=MONTH(BH$15)),
NETWORKDAYS.INTL($AW280,$AX280,1,_xlpm.VD)))),0)),
$DH280="месяц",
$DR280*BH280,
$DH280="неделя",
$DR280*BH280/7*(ROUNDUP((DAY(EOMONTH(BH$15,0)))/4,0))),
0)</f>
        <v/>
      </c>
      <c r="EB280" s="125">
        <f t="array" ref="EB280">
IFERROR(_xlfn.IFS(
$DH280="день_1",
$DR280*$BL280/($AX280-$AW280+1)*BI280*(DAY(EOMONTH(BI$15,0))),
$DH280="день_2",
$DR280/30*MAX(MIN($AX280,EOMONTH(BI$15,0))-MAX($AW280,BI$15)+1,),
$DH280="раб.день",
$DR280/30*(IFERROR(
_xlfn.LET(_xlpm.VD,
CHOOSE(
{1;2;3;4;5;6;7;8;9;10;11;12;13;14;15;16;17;18},
45658,45659,45660,45661,45662,45663,45664,45665,45711,45724,45778,45779,45785,45786,45820,45821,45965,46022),
_xlfn.LET(_xlpm.DD,
MAX(MIN($AX280,EOMONTH(BI$15,0))-MAX($AW280,BI$15),),
_xlfn.IFS(
AND(MONTH($AW280)=MONTH(BI$15),MONTH($AX280)&lt;&gt;MONTH(BI$15)),
NETWORKDAYS.INTL($AW280,$AW280+_xlpm.DD,1,_xlpm.VD),
AND(MONTH($AW280)&lt;&gt;MONTH(BI$15),MONTH($AX280)=MONTH(BI$15)),
NETWORKDAYS.INTL(($AX280)-_xlpm.DD,$AX280,1,_xlpm.VD),
AND(MONTH($AW280)&lt;MONTH(BI$15),MONTH($AX280)&gt;MONTH(BI$15)),
NETWORKDAYS.INTL((EOMONTH(BI$15-1,1))-_xlpm.DD,EOMONTH(BI$15-1,1),1,_xlpm.VD),
AND(MONTH($AW280)=MONTH(BI$15),MONTH($AX280)=MONTH(BI$15)),
NETWORKDAYS.INTL($AW280,$AX280,1,_xlpm.VD)))),0)),
$DH280="месяц",
$DR280*BI280,
$DH280="неделя",
$DR280*BI280/7*(ROUNDUP((DAY(EOMONTH(BI$15,0)))/4,0))),
0)</f>
        <v/>
      </c>
      <c r="EC280" s="125">
        <f t="array" ref="EC280">
IFERROR(_xlfn.IFS(
$DH280="день_1",
$DR280*$BL280/($AX280-$AW280+1)*BJ280*(DAY(EOMONTH(BJ$15,0))),
$DH280="день_2",
$DR280/30*MAX(MIN($AX280,EOMONTH(BJ$15,0))-MAX($AW280,BJ$15)+1,),
$DH280="раб.день",
$DR280/30*(IFERROR(
_xlfn.LET(_xlpm.VD,
CHOOSE(
{1;2;3;4;5;6;7;8;9;10;11;12;13;14;15;16;17;18},
45658,45659,45660,45661,45662,45663,45664,45665,45711,45724,45778,45779,45785,45786,45820,45821,45965,46022),
_xlfn.LET(_xlpm.DD,
MAX(MIN($AX280,EOMONTH(BJ$15,0))-MAX($AW280,BJ$15),),
_xlfn.IFS(
AND(MONTH($AW280)=MONTH(BJ$15),MONTH($AX280)&lt;&gt;MONTH(BJ$15)),
NETWORKDAYS.INTL($AW280,$AW280+_xlpm.DD,1,_xlpm.VD),
AND(MONTH($AW280)&lt;&gt;MONTH(BJ$15),MONTH($AX280)=MONTH(BJ$15)),
NETWORKDAYS.INTL(($AX280)-_xlpm.DD,$AX280,1,_xlpm.VD),
AND(MONTH($AW280)&lt;MONTH(BJ$15),MONTH($AX280)&gt;MONTH(BJ$15)),
NETWORKDAYS.INTL((EOMONTH(BJ$15-1,1))-_xlpm.DD,EOMONTH(BJ$15-1,1),1,_xlpm.VD),
AND(MONTH($AW280)=MONTH(BJ$15),MONTH($AX280)=MONTH(BJ$15)),
NETWORKDAYS.INTL($AW280,$AX280,1,_xlpm.VD)))),0)),
$DH280="месяц",
$DR280*BJ280,
$DH280="неделя",
$DR280*BJ280/7*(ROUNDUP((DAY(EOMONTH(BJ$15,0)))/4,0))),
0)</f>
        <v/>
      </c>
      <c r="ED280" s="125">
        <f t="array" ref="ED280">
IFERROR(_xlfn.IFS(
$DH280="день_1",
$DR280*$BL280/($AX280-$AW280+1)*BK280*(DAY(EOMONTH(BK$15,0))),
$DH280="день_2",
$DR280/30*MAX(MIN($AX280,EOMONTH(BK$15,0))-MAX($AW280,BK$15)+1,),
$DH280="раб.день",
$DR280/30*(IFERROR(
_xlfn.LET(_xlpm.VD,
CHOOSE(
{1;2;3;4;5;6;7;8;9;10;11;12;13;14;15;16;17;18},
45658,45659,45660,45661,45662,45663,45664,45665,45711,45724,45778,45779,45785,45786,45820,45821,45965,46022),
_xlfn.LET(_xlpm.DD,
MAX(MIN($AX280,EOMONTH(BK$15,0))-MAX($AW280,BK$15),),
_xlfn.IFS(
AND(MONTH($AW280)=MONTH(BK$15),MONTH($AX280)&lt;&gt;MONTH(BK$15)),
NETWORKDAYS.INTL($AW280,$AW280+_xlpm.DD,1,_xlpm.VD),
AND(MONTH($AW280)&lt;&gt;MONTH(BK$15),MONTH($AX280)=MONTH(BK$15)),
NETWORKDAYS.INTL(($AX280)-_xlpm.DD,$AX280,1,_xlpm.VD),
AND(MONTH($AW280)&lt;MONTH(BK$15),MONTH($AX280)&gt;MONTH(BK$15)),
NETWORKDAYS.INTL((EOMONTH(BK$15-1,1))-_xlpm.DD,EOMONTH(BK$15-1,1),1,_xlpm.VD),
AND(MONTH($AW280)=MONTH(BK$15),MONTH($AX280)=MONTH(BK$15)),
NETWORKDAYS.INTL($AW280,$AX280,1,_xlpm.VD)))),0)),
$DH280="месяц",
$DR280*BK280,
$DH280="неделя",
$DR280*BK280/7*(ROUNDUP((DAY(EOMONTH(BK$15,0)))/4,0))),
0)</f>
        <v/>
      </c>
      <c r="EE280" s="125">
        <f>SUM($DS280,$DT280,$DU280,$DV280,$DW280,$DX280,$DY280,$DZ280,$EA280,$EB280,$EC280,$ED280)</f>
        <v/>
      </c>
      <c r="EF280" s="125">
        <f>IFERROR(ROUND($EE280*(1+$EP280),2),0)</f>
        <v/>
      </c>
      <c r="EG280" s="128" t="n">
        <v>1</v>
      </c>
      <c r="EH280" s="126" t="n">
        <v>0</v>
      </c>
      <c r="EI280" s="126">
        <f>ROUND(SUM($EH280:$EH280)*SUM($AB280:$AB280)*$EG280,2)</f>
        <v/>
      </c>
      <c r="EJ280" s="126">
        <f>ROUND($EI280*(1+$EP280),2)</f>
        <v/>
      </c>
      <c r="EK280" s="126" t="n">
        <v>0</v>
      </c>
      <c r="EL280" s="126">
        <f>ROUND(SUM($EK280:$EK280)*SUM($AB280:$AB280)*$EG280,2)</f>
        <v/>
      </c>
      <c r="EM280" s="126">
        <f>ROUND($EL280*(1+$EP280),2)</f>
        <v/>
      </c>
      <c r="EN280" s="126">
        <f>SUM($EE280,$EI280,$EL280)</f>
        <v/>
      </c>
      <c r="EO280" s="126">
        <f>SUM($EF280,$EJ280,$EM280)</f>
        <v/>
      </c>
      <c r="EP280" s="59" t="inlineStr">
        <is>
          <t>20%</t>
        </is>
      </c>
      <c r="EQ280" s="59" t="n"/>
      <c r="ER280" s="60">
        <f t="array" ref="ER280">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MATCH(ES280,
{"AMS";"RussOutdoor";"HD Outdoor";"Ingroup";"IQ";"Ledproduction";"LisChannel";"Logic";"Media-PPL";"NovikovTV | НовиковТВ";"SMA";"SOK";"КрокусТВ | CrocusTV | IndoorTV";"Сити";"ТЯК Москва"},
0)),"")</f>
        <v/>
      </c>
      <c r="ES280" s="60" t="n"/>
      <c r="ET280" s="60">
        <f t="array" ref="ET280">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MATCH(ES280,
{"AMS";"RussOutdoor";"HD Outdoor";"Ingroup";"IQ";"Ledproduction";"LisChannel";"Logic";"Media-PPL";"NovikovTV | НовиковТВ";"SMA";"SOK";"КрокусТВ | CrocusTV | IndoorTV";"Сити";"ТЯК Москва"},
0)),"")</f>
        <v/>
      </c>
      <c r="EU280" s="60" t="n"/>
      <c r="EV280" s="60" t="n"/>
      <c r="EX280" s="110">
        <f t="array" ref="EX280">
($AR280/30
+N("ТРАФИК ПЛОЩАДКИ"))*
(IFERROR(
_xlfn.LET(
_xlpm.GPR,
HLOOKUP($L280,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(MATCH($T280,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IF($Q280="цифровой",_xlpm.GPR/$AG280,_xlpm.GPR/60)),
0)
+N("DWELL TIME"))*
(IF($AB280=0,0,IF($AB280=1,0.3,IF($AB280=2,0.5,IF($AB280&gt;2,1))))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_xlfn.IFS($AC280="да",1.2,$AC280="нет",1)*
_xlfn.IFS($AD280="да",1.2,$AD280="нет",1)*
IF(R280="статический",1,1.2)*
$X280*
INDEX(
{1.2;1;1.2;1.2;1;1.2;1.2;1.2;1.2;1.2;1.2;1;1.2;1.2;1.2;1.2;1;1;1.2;1.2;1.2;1;1;1;1;1.2;1.2;1.2;1.2;1;1;1;1;1.2;1.2;1.2;1.2;1.2;1.2;1.2;1.2;1;1;1.2;1;1;1;1;1.5;1;1;1.5;1.5;1.2},
MATCH($Q280,_xlpm.MI,0)))&gt;{0.02;0.04;0.06;0.1;0.2;0.4;0.6;0.8;1;2;4;6})),
{0;1;2;3;4;5;6;7;8;9;10;11;12},
0)))
+N("КОЭФФИЦИЕНТ КОНТАКТА"))))*
(_xlfn.IFS($X280&lt;0.1,$X280/1000,$X280&gt;25,5.2,AND($X280&gt;=0.1,$X280&lt;=25),(($X280*2+0.1)/10)*($X280/10)))*
IFERROR((_xlfn.LET(
_xlpm.MA,
{0;0.8;0.85;0.9;0.95;1},
_xlpm.MAA,
{0;1;2;3;4;5},
INDEX(_xlpm.MA,MATCH(SUMPRODUCT(--((IF(ROUND(_xlpm.MAA,1)&gt;5,5,ROUND($AB280,1)))&gt;{0;1;2;3;4;5})),_xlpm.MAA,0)))
+N("КОЭФФИЦИЕНТ КОЛ-ВО КОНСТРУКЦИЙ")),1)*
$AB280,0))*
(IF($Q280="цифровой",$AG280/15*$AI280,1)
+N("ДЛЯ ЦИФРЫ"))</f>
        <v/>
      </c>
      <c r="EY280" s="110">
        <f>IFERROR(EX280*AY280,0)</f>
        <v/>
      </c>
      <c r="EZ280" s="131">
        <f>IFERROR(DP280/EY280*1000,0)</f>
        <v/>
      </c>
      <c r="FA280" s="112">
        <f>IFERROR(FC280/FB280,0)</f>
        <v/>
      </c>
      <c r="FB280" s="112">
        <f>IFERROR((FC280/(EY280/FF280*#REF!))*0.825,0)</f>
        <v/>
      </c>
      <c r="FC280" s="112">
        <f>IFERROR(((EX280*30/AR280)*100)/30,0)</f>
        <v/>
      </c>
      <c r="FD280" s="112">
        <f>IFERROR(EY280/G280*100%,0)</f>
        <v/>
      </c>
      <c r="FE280" s="112">
        <f>IFERROR(FD280/FC280*100%,0)</f>
        <v/>
      </c>
      <c r="FF280" s="110">
        <f>IFERROR(AR280/30*AY280,0)</f>
        <v/>
      </c>
    </row>
    <row r="281" ht="13" customHeight="1">
      <c r="A281" s="59" t="n"/>
      <c r="B281" s="60" t="n"/>
      <c r="C281" s="60" t="n"/>
      <c r="D281" s="60">
        <f t="array" ref="D281">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MATCH($E281,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81" s="60">
        <f t="array" ref="E281">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MATCH($F281,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81" s="60" t="inlineStr"/>
      <c r="G281" s="60" t="n"/>
      <c r="H281" s="60">
        <f t="array" ref="H281">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MATCH($I281,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81" s="60" t="n"/>
      <c r="J281" s="60" t="n"/>
      <c r="K281" s="60" t="n"/>
      <c r="L281" s="60" t="n"/>
      <c r="M281" s="60" t="n"/>
      <c r="N281" s="60" t="n"/>
      <c r="O281" s="60" t="n"/>
      <c r="P281" s="60">
        <f t="array" ref="P281">
_xlfn.IFS(
ISNUMBER(MATCH($Q281,{"шелфбаннер","разделитель","монетница","чековая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ISNUMBER(MATCH($Q281,{"LED/LCD","видеокулер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ISNUMBER(MATCH($Q281,{"автомобиль","машина","выставочное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ISNUMBER(MATCH($Q281,{"билборд","лифтовая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ISNUMBER(MATCH($Q281,{"навигация","подвесной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ISNUMBER(MATCH($Q281,{"движущаяся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ISNUMBER(MATCH($Q281,{"каталог","журнал"},)),
"Пресса",
$Q281="","")</f>
        <v/>
      </c>
      <c r="Q281" s="60" t="n"/>
      <c r="R281" s="60">
        <f t="array" ref="R281">
IFERROR(
_xlfn.IFS(
OR(ISNUMBER(MATCH($Q281,{"экспозиция","макет","стенд","автостенд","авто стенд","выставочное пространство","выставочные стенды","модульные выставочные стенды","3Д конструкция","3D конструкция"},)),P281="Экспонирование"),
"нестандартный",
ISNUMBER(MATCH($Q281,{"скроллер","призматрон"},)),
"динамический",
$P281="Видео",
"цифровой",
OR($P281="Пресса",$P281="Щит",$P281="POSm",$P281="Подвес",$P281="Брендирование/оклейка"),
"статический"),"")</f>
        <v/>
      </c>
      <c r="S281" s="59" t="n"/>
      <c r="T281" s="60" t="n"/>
      <c r="U281" s="60" t="n"/>
      <c r="V281" s="60">
        <f>
IF(P281="Видео",
"цифровой постер/ролик",
IF(ISNUMBER(MATCH(Q281,{"короб световой","короб световой | лайтбокс","короб световой | кристалайт","лайтбокс","лайт бокс","кристалайт","LB","lightbox"},)),
"бэклит",
IF(P281="Брендирование/оклейка",
"перфарированная пленка/самоклейка",
IF(P281="Экспонирование",
"под запрос",
IF(P281="Подвес",
"баннер/ткань",
"")))))</f>
        <v/>
      </c>
      <c r="W281" s="59" t="n"/>
      <c r="X281" s="59" t="n"/>
      <c r="Y281" s="59" t="n"/>
      <c r="Z281" s="61" t="n"/>
      <c r="AA281" s="61" t="n"/>
      <c r="AB281" s="61">
        <f>IF(BL281&gt;0,Z281,0)</f>
        <v/>
      </c>
      <c r="AC281" s="59" t="n"/>
      <c r="AD281" s="59" t="n"/>
      <c r="AE281" s="59" t="n"/>
      <c r="AF281" s="59" t="n"/>
      <c r="AG281" s="59" t="n"/>
      <c r="AH281" s="59" t="n"/>
      <c r="AI281" s="59" t="n"/>
      <c r="AJ281" s="59" t="n"/>
      <c r="AK281" s="59" t="n"/>
      <c r="AL281" s="62">
        <f>IFERROR(IF(OR(R281="статический",R281="динамический",R281="нестандартный",R281="",R281=""),"-",IF(AND(AH281="-",AI281="-"),"-",AK281*3600/AH281*AI281)),"-")</f>
        <v/>
      </c>
      <c r="AM281" s="62">
        <f>IFERROR(IF(OR(R281="статический",R281="динамический",R281="",R281="", R281="BTL",R281="нестандартный"),"-",AG281*AI281*AL281/60),"-")</f>
        <v/>
      </c>
      <c r="AN281" s="63">
        <f>IFERROR(IF(AH281="","-",AG281*AI281/AH281),"-")</f>
        <v/>
      </c>
      <c r="AO281" s="59">
        <f>IFERROR(IF(OR($R281="статический",$R281="динамический",$R281="",$R281="",$R281="BTL",$R281="нестандартный"),"-",$AL281*$AY281),"-")</f>
        <v/>
      </c>
      <c r="AP281" s="62">
        <f>IFERROR(IF(OR($R281="статический",$R281="динамический",$R281="",$R281="",$R281="BTL",$R281="нестандартный"),"-",$AM281*AY281),"-")</f>
        <v/>
      </c>
      <c r="AQ281" s="64" t="n"/>
      <c r="AR281" s="61" t="n"/>
      <c r="AS281" s="61" t="n"/>
      <c r="AT281" s="61" t="n"/>
      <c r="AU281" s="65" t="n"/>
      <c r="AV281" s="124">
        <f>IFERROR(DR281/AT281*1000,"n/a")</f>
        <v/>
      </c>
      <c r="AW281" s="67" t="n"/>
      <c r="AX281" s="67" t="n"/>
      <c r="AY281" s="43">
        <f>IFERROR(IF(OR($AW281="",$AX281=""),"",_xlfn.DAYS($AX281+1,$AW281)),"")</f>
        <v/>
      </c>
      <c r="AZ281" s="68">
        <f t="array" ref="AZ281">
_xlfn.LET(_xlpm.COEFF,
IF($AW281+$AX281=0,0,IF(MAX(MIN($AX281,EOMONTH(AZ$15,0))-MAX($AW281,AZ$15)+1,)&gt;0,1,0)),
_xlfn.IFS(
$ES281="LisChannel",
_xlpm.COEFF*
INDEX({1;1;1.2;1.2;1;1;1;1;1.2;1.2;1.2;1.2},
MATCH(MONTH(AZ$15),
{1,2,3,4,5,6,7,8,9,10,11,12})),
CONCATENATE($ES281," ",$L281)="RussOutdoor метро",
_xlpm.COEFF*
INDEX({0.8;0.9;1.1;1.1;1;1;1;1;1.1;1.1;1.1;1.1},
MATCH(MONTH(AZ$15),
{1,2,3,4,5,6,7,8,9,10,11,12})),
$ES281&lt;&gt;"LisChannel",
_xlpm.COEFF,
$ES281&lt;&gt;"RussOutdoor",
_xlpm.COEFF))</f>
        <v/>
      </c>
      <c r="BA281" s="68">
        <f t="array" ref="BA281">
_xlfn.LET(_xlpm.COEFF,
IF($AW281+$AX281=0,0,IF(MAX(MIN($AX281,EOMONTH(BA$15,0))-MAX($AW281,BA$15)+1,)&gt;0,1,0)),
_xlfn.IFS(
$ES281="LisChannel",
_xlpm.COEFF*
INDEX({1;1;1.2;1.2;1;1;1;1;1.2;1.2;1.2;1.2},
MATCH(MONTH(BA$15),
{1,2,3,4,5,6,7,8,9,10,11,12})),
CONCATENATE($ES281," ",$L281)="RussOutdoor метро",
_xlpm.COEFF*
INDEX({0.8;0.9;1.1;1.1;1;1;1;1;1.1;1.1;1.1;1.1},
MATCH(MONTH(BA$15),
{1,2,3,4,5,6,7,8,9,10,11,12})),
$ES281&lt;&gt;"LisChannel",
_xlpm.COEFF,
$ES281&lt;&gt;"RussOutdoor",
_xlpm.COEFF))</f>
        <v/>
      </c>
      <c r="BB281" s="68">
        <f t="array" ref="BB281">
_xlfn.LET(_xlpm.COEFF,
IF($AW281+$AX281=0,0,IF(MAX(MIN($AX281,EOMONTH(BB$15,0))-MAX($AW281,BB$15)+1,)&gt;0,1,0)),
_xlfn.IFS(
$ES281="LisChannel",
_xlpm.COEFF*
INDEX({1;1;1.2;1.2;1;1;1;1;1.2;1.2;1.2;1.2},
MATCH(MONTH(BB$15),
{1,2,3,4,5,6,7,8,9,10,11,12})),
CONCATENATE($ES281," ",$L281)="RussOutdoor метро",
_xlpm.COEFF*
INDEX({0.8;0.9;1.1;1.1;1;1;1;1;1.1;1.1;1.1;1.1},
MATCH(MONTH(BB$15),
{1,2,3,4,5,6,7,8,9,10,11,12})),
$ES281&lt;&gt;"LisChannel",
_xlpm.COEFF,
$ES281&lt;&gt;"RussOutdoor",
_xlpm.COEFF))</f>
        <v/>
      </c>
      <c r="BC281" s="68">
        <f t="array" ref="BC281">
_xlfn.LET(_xlpm.COEFF,
IF($AW281+$AX281=0,0,IF(MAX(MIN($AX281,EOMONTH(BC$15,0))-MAX($AW281,BC$15)+1,)&gt;0,1,0)),
_xlfn.IFS(
$ES281="LisChannel",
_xlpm.COEFF*
INDEX({1;1;1.2;1.2;1;1;1;1;1.2;1.2;1.2;1.2},
MATCH(MONTH(BC$15),
{1,2,3,4,5,6,7,8,9,10,11,12})),
CONCATENATE($ES281," ",$L281)="RussOutdoor метро",
_xlpm.COEFF*
INDEX({0.8;0.9;1.1;1.1;1;1;1;1;1.1;1.1;1.1;1.1},
MATCH(MONTH(BC$15),
{1,2,3,4,5,6,7,8,9,10,11,12})),
$ES281&lt;&gt;"LisChannel",
_xlpm.COEFF,
$ES281&lt;&gt;"RussOutdoor",
_xlpm.COEFF))</f>
        <v/>
      </c>
      <c r="BD281" s="68">
        <f t="array" ref="BD281">
_xlfn.LET(_xlpm.COEFF,
IF($AW281+$AX281=0,0,IF(MAX(MIN($AX281,EOMONTH(BD$15,0))-MAX($AW281,BD$15)+1,)&gt;0,1,0)),
_xlfn.IFS(
$ES281="LisChannel",
_xlpm.COEFF*
INDEX({1;1;1.2;1.2;1;1;1;1;1.2;1.2;1.2;1.2},
MATCH(MONTH(BD$15),
{1,2,3,4,5,6,7,8,9,10,11,12})),
CONCATENATE($ES281," ",$L281)="RussOutdoor метро",
_xlpm.COEFF*
INDEX({0.8;0.9;1.1;1.1;1;1;1;1;1.1;1.1;1.1;1.1},
MATCH(MONTH(BD$15),
{1,2,3,4,5,6,7,8,9,10,11,12})),
$ES281&lt;&gt;"LisChannel",
_xlpm.COEFF,
$ES281&lt;&gt;"RussOutdoor",
_xlpm.COEFF))</f>
        <v/>
      </c>
      <c r="BE281" s="68">
        <f t="array" ref="BE281">
_xlfn.LET(_xlpm.COEFF,
IF($AW281+$AX281=0,0,IF(MAX(MIN($AX281,EOMONTH(BE$15,0))-MAX($AW281,BE$15)+1,)&gt;0,1,0)),
_xlfn.IFS(
$ES281="LisChannel",
_xlpm.COEFF*
INDEX({1;1;1.2;1.2;1;1;1;1;1.2;1.2;1.2;1.2},
MATCH(MONTH(BE$15),
{1,2,3,4,5,6,7,8,9,10,11,12})),
CONCATENATE($ES281," ",$L281)="RussOutdoor метро",
_xlpm.COEFF*
INDEX({0.8;0.9;1.1;1.1;1;1;1;1;1.1;1.1;1.1;1.1},
MATCH(MONTH(BE$15),
{1,2,3,4,5,6,7,8,9,10,11,12})),
$ES281&lt;&gt;"LisChannel",
_xlpm.COEFF,
$ES281&lt;&gt;"RussOutdoor",
_xlpm.COEFF))</f>
        <v/>
      </c>
      <c r="BF281" s="68">
        <f t="array" ref="BF281">
_xlfn.LET(_xlpm.COEFF,
IF($AW281+$AX281=0,0,IF(MAX(MIN($AX281,EOMONTH(BF$15,0))-MAX($AW281,BF$15)+1,)&gt;0,1,0)),
_xlfn.IFS(
$ES281="LisChannel",
_xlpm.COEFF*
INDEX({1;1;1.2;1.2;1;1;1;1;1.2;1.2;1.2;1.2},
MATCH(MONTH(BF$15),
{1,2,3,4,5,6,7,8,9,10,11,12})),
CONCATENATE($ES281," ",$L281)="RussOutdoor метро",
_xlpm.COEFF*
INDEX({0.8;0.9;1.1;1.1;1;1;1;1;1.1;1.1;1.1;1.1},
MATCH(MONTH(BF$15),
{1,2,3,4,5,6,7,8,9,10,11,12})),
$ES281&lt;&gt;"LisChannel",
_xlpm.COEFF,
$ES281&lt;&gt;"RussOutdoor",
_xlpm.COEFF))</f>
        <v/>
      </c>
      <c r="BG281" s="68">
        <f t="array" ref="BG281">
_xlfn.LET(_xlpm.COEFF,
IF($AW281+$AX281=0,0,IF(MAX(MIN($AX281,EOMONTH(BG$15,0))-MAX($AW281,BG$15)+1,)&gt;0,1,0)),
_xlfn.IFS(
$ES281="LisChannel",
_xlpm.COEFF*
INDEX({1;1;1.2;1.2;1;1;1;1;1.2;1.2;1.2;1.2},
MATCH(MONTH(BG$15),
{1,2,3,4,5,6,7,8,9,10,11,12})),
CONCATENATE($ES281," ",$L281)="RussOutdoor метро",
_xlpm.COEFF*
INDEX({0.8;0.9;1.1;1.1;1;1;1;1;1.1;1.1;1.1;1.1},
MATCH(MONTH(BG$15),
{1,2,3,4,5,6,7,8,9,10,11,12})),
$ES281&lt;&gt;"LisChannel",
_xlpm.COEFF,
$ES281&lt;&gt;"RussOutdoor",
_xlpm.COEFF))</f>
        <v/>
      </c>
      <c r="BH281" s="68">
        <f t="array" ref="BH281">
_xlfn.LET(_xlpm.COEFF,
IF($AW281+$AX281=0,0,IF(MAX(MIN($AX281,EOMONTH(BH$15,0))-MAX($AW281,BH$15)+1,)&gt;0,1,0)),
_xlfn.IFS(
$ES281="LisChannel",
_xlpm.COEFF*
INDEX({1;1;1.2;1.2;1;1;1;1;1.2;1.2;1.2;1.2},
MATCH(MONTH(BH$15),
{1,2,3,4,5,6,7,8,9,10,11,12})),
CONCATENATE($ES281," ",$L281)="RussOutdoor метро",
_xlpm.COEFF*
INDEX({0.8;0.9;1.1;1.1;1;1;1;1;1.1;1.1;1.1;1.1},
MATCH(MONTH(BH$15),
{1,2,3,4,5,6,7,8,9,10,11,12})),
$ES281&lt;&gt;"LisChannel",
_xlpm.COEFF,
$ES281&lt;&gt;"RussOutdoor",
_xlpm.COEFF))</f>
        <v/>
      </c>
      <c r="BI281" s="68">
        <f t="array" ref="BI281">
_xlfn.LET(_xlpm.COEFF,
IF($AW281+$AX281=0,0,IF(MAX(MIN($AX281,EOMONTH(BI$15,0))-MAX($AW281,BI$15)+1,)&gt;0,1,0)),
_xlfn.IFS(
$ES281="LisChannel",
_xlpm.COEFF*
INDEX({1;1;1.2;1.2;1;1;1;1;1.2;1.2;1.2;1.2},
MATCH(MONTH(BI$15),
{1,2,3,4,5,6,7,8,9,10,11,12})),
CONCATENATE($ES281," ",$L281)="RussOutdoor метро",
_xlpm.COEFF*
INDEX({0.8;0.9;1.1;1.1;1;1;1;1;1.1;1.1;1.1;1.1},
MATCH(MONTH(BI$15),
{1,2,3,4,5,6,7,8,9,10,11,12})),
$ES281&lt;&gt;"LisChannel",
_xlpm.COEFF,
$ES281&lt;&gt;"RussOutdoor",
_xlpm.COEFF))</f>
        <v/>
      </c>
      <c r="BJ281" s="68">
        <f t="array" ref="BJ281">
_xlfn.LET(_xlpm.COEFF,
IF($AW281+$AX281=0,0,IF(MAX(MIN($AX281,EOMONTH(BJ$15,0))-MAX($AW281,BJ$15)+1,)&gt;0,1,0)),
_xlfn.IFS(
$ES281="LisChannel",
_xlpm.COEFF*
INDEX({1;1;1.2;1.2;1;1;1;1;1.2;1.2;1.2;1.2},
MATCH(MONTH(BJ$15),
{1,2,3,4,5,6,7,8,9,10,11,12})),
CONCATENATE($ES281," ",$L281)="RussOutdoor метро",
_xlpm.COEFF*
INDEX({0.8;0.9;1.1;1.1;1;1;1;1;1.1;1.1;1.1;1.1},
MATCH(MONTH(BJ$15),
{1,2,3,4,5,6,7,8,9,10,11,12})),
$ES281&lt;&gt;"LisChannel",
_xlpm.COEFF,
$ES281&lt;&gt;"RussOutdoor",
_xlpm.COEFF))</f>
        <v/>
      </c>
      <c r="BK281" s="68">
        <f t="array" ref="BK281">
_xlfn.LET(_xlpm.COEFF,
IF($AW281+$AX281=0,0,IF(MAX(MIN($AX281,EOMONTH(BK$15,0))-MAX($AW281,BK$15)+1,)&gt;0,1,0)),
_xlfn.IFS(
$ES281="LisChannel",
_xlpm.COEFF*
INDEX({1;1;1.2;1.2;1;1;1;1;1.2;1.2;1.2;1.2},
MATCH(MONTH(BK$15),
{1,2,3,4,5,6,7,8,9,10,11,12})),
CONCATENATE($ES281," ",$L281)="RussOutdoor метро",
_xlpm.COEFF*
INDEX({0.8;0.9;1.1;1.1;1;1;1;1;1.1;1.1;1.1;1.1},
MATCH(MONTH(BK$15),
{1,2,3,4,5,6,7,8,9,10,11,12})),
$ES281&lt;&gt;"LisChannel",
_xlpm.COEFF,
$ES281&lt;&gt;"RussOutdoor",
_xlpm.COEFF))</f>
        <v/>
      </c>
      <c r="BL281" s="62">
        <f>COUNTIFS($AZ281:$BK281,"&gt;0")</f>
        <v/>
      </c>
      <c r="BM281" s="65" t="n"/>
      <c r="BN281" s="125">
        <f>$DJ281</f>
        <v/>
      </c>
      <c r="BO281" s="63">
        <f>$DQ281</f>
        <v/>
      </c>
      <c r="BP281" s="125">
        <f>
IFERROR(
IF($BL281=0,0,
$BN281*(1-$BO281)),
0)</f>
        <v/>
      </c>
      <c r="BQ281" s="125">
        <f t="array" ref="BQ281">
IFERROR(
_xlfn.IFS(
$DH281="день_1",
$BP281*$BL281/($AX281-$AW281+1)*AZ281*(DAY(EOMONTH(AZ$15,0))),
$DH281="день_2",
$BP281/30*MAX(MIN($AX281,EOMONTH(AZ$15,0))-MAX($AW281,AZ$15)+1,),
$DH281="раб.день",
$BP281/30*(IFERROR(
_xlfn.LET(_xlpm.VD,
CHOOSE(
{1;2;3;4;5;6;7;8;9;10;11;12;13;14;15;16;17;18},
45658,45659,45660,45661,45662,45663,45664,45665,45711,45724,45778,45779,45785,45786,45820,45821,45965,46022),
_xlfn.LET(_xlpm.DD,
MAX(MIN($AX281,EOMONTH(AZ$15,0))-MAX($AW281,AZ$15),),
_xlfn.IFS(
AND(MONTH($AW281)=MONTH(AZ$15),MONTH($AX281)&lt;&gt;MONTH(AZ$15)),
NETWORKDAYS.INTL($AW281,$AW281+_xlpm.DD,1,_xlpm.VD),
AND(MONTH($AW281)&lt;&gt;MONTH(AZ$15),MONTH($AX281)=MONTH(AZ$15)),
NETWORKDAYS.INTL(($AX281)-_xlpm.DD,$AX281,1,_xlpm.VD),
AND(MONTH($AW281)&lt;MONTH(AZ$15),MONTH($AX281)&gt;MONTH(AZ$15)),
NETWORKDAYS.INTL((EOMONTH(AZ$15-1,1))-_xlpm.DD,EOMONTH(AZ$15-1,1),1,_xlpm.VD),
AND(MONTH($AW281)=MONTH(AZ$15),MONTH($AX281)=MONTH(AZ$15)),
NETWORKDAYS.INTL($AW281,$AX281,1,_xlpm.VD)))),0)),
$DH281="месяц",
$BP281*AZ281,
$DH281="неделя",
$BP281*AZ281/7*(ROUNDUP((DAY(EOMONTH(AZ$15,0)))/4,0))),
0)</f>
        <v/>
      </c>
      <c r="BR281" s="125">
        <f t="array" ref="BR281">
IFERROR(
_xlfn.IFS(
$DH281="день_1",
$BP281*$BL281/($AX281-$AW281+1)*BA281*(DAY(EOMONTH(BA$15,0))),
$DH281="день_2",
$BP281/30*MAX(MIN($AX281,EOMONTH(BA$15,0))-MAX($AW281,BA$15)+1,),
$DH281="раб.день",
$BP281/30*(IFERROR(
_xlfn.LET(_xlpm.VD,
CHOOSE(
{1;2;3;4;5;6;7;8;9;10;11;12;13;14;15;16;17;18},
45658,45659,45660,45661,45662,45663,45664,45665,45711,45724,45778,45779,45785,45786,45820,45821,45965,46022),
_xlfn.LET(_xlpm.DD,
MAX(MIN($AX281,EOMONTH(BA$15,0))-MAX($AW281,BA$15),),
_xlfn.IFS(
AND(MONTH($AW281)=MONTH(BA$15),MONTH($AX281)&lt;&gt;MONTH(BA$15)),
NETWORKDAYS.INTL($AW281,$AW281+_xlpm.DD,1,_xlpm.VD),
AND(MONTH($AW281)&lt;&gt;MONTH(BA$15),MONTH($AX281)=MONTH(BA$15)),
NETWORKDAYS.INTL(($AX281)-_xlpm.DD,$AX281,1,_xlpm.VD),
AND(MONTH($AW281)&lt;MONTH(BA$15),MONTH($AX281)&gt;MONTH(BA$15)),
NETWORKDAYS.INTL((EOMONTH(BA$15-1,1))-_xlpm.DD,EOMONTH(BA$15-1,1),1,_xlpm.VD),
AND(MONTH($AW281)=MONTH(BA$15),MONTH($AX281)=MONTH(BA$15)),
NETWORKDAYS.INTL($AW281,$AX281,1,_xlpm.VD)))),0)),
$DH281="месяц",
$BP281*BA281,
$DH281="неделя",
$BP281*BA281/7*(ROUNDUP((DAY(EOMONTH(BA$15,0)))/4,0))),
0)</f>
        <v/>
      </c>
      <c r="BS281" s="125">
        <f t="array" ref="BS281">
IFERROR(
_xlfn.IFS(
$DH281="день_1",
$BP281*$BL281/($AX281-$AW281+1)*BB281*(DAY(EOMONTH(BB$15,0))),
$DH281="день_2",
$BP281/30*MAX(MIN($AX281,EOMONTH(BB$15,0))-MAX($AW281,BB$15)+1,),
$DH281="раб.день",
$BP281/30*(IFERROR(
_xlfn.LET(_xlpm.VD,
CHOOSE(
{1;2;3;4;5;6;7;8;9;10;11;12;13;14;15;16;17;18},
45658,45659,45660,45661,45662,45663,45664,45665,45711,45724,45778,45779,45785,45786,45820,45821,45965,46022),
_xlfn.LET(_xlpm.DD,
MAX(MIN($AX281,EOMONTH(BB$15,0))-MAX($AW281,BB$15),),
_xlfn.IFS(
AND(MONTH($AW281)=MONTH(BB$15),MONTH($AX281)&lt;&gt;MONTH(BB$15)),
NETWORKDAYS.INTL($AW281,$AW281+_xlpm.DD,1,_xlpm.VD),
AND(MONTH($AW281)&lt;&gt;MONTH(BB$15),MONTH($AX281)=MONTH(BB$15)),
NETWORKDAYS.INTL(($AX281)-_xlpm.DD,$AX281,1,_xlpm.VD),
AND(MONTH($AW281)&lt;MONTH(BB$15),MONTH($AX281)&gt;MONTH(BB$15)),
NETWORKDAYS.INTL((EOMONTH(BB$15-1,1))-_xlpm.DD,EOMONTH(BB$15-1,1),1,_xlpm.VD),
AND(MONTH($AW281)=MONTH(BB$15),MONTH($AX281)=MONTH(BB$15)),
NETWORKDAYS.INTL($AW281,$AX281,1,_xlpm.VD)))),0)),
$DH281="месяц",
$BP281*BB281,
$DH281="неделя",
$BP281*BB281/7*(ROUNDUP((DAY(EOMONTH(BB$15,0)))/4,0))),
0)</f>
        <v/>
      </c>
      <c r="BT281" s="125">
        <f t="array" ref="BT281">
IFERROR(
_xlfn.IFS(
$DH281="день_1",
$BP281*$BL281/($AX281-$AW281+1)*BC281*(DAY(EOMONTH(BC$15,0))),
$DH281="день_2",
$BP281/30*MAX(MIN($AX281,EOMONTH(BC$15,0))-MAX($AW281,BC$15)+1,),
$DH281="раб.день",
$BP281/30*(IFERROR(
_xlfn.LET(_xlpm.VD,
CHOOSE(
{1;2;3;4;5;6;7;8;9;10;11;12;13;14;15;16;17;18},
45658,45659,45660,45661,45662,45663,45664,45665,45711,45724,45778,45779,45785,45786,45820,45821,45965,46022),
_xlfn.LET(_xlpm.DD,
MAX(MIN($AX281,EOMONTH(BC$15,0))-MAX($AW281,BC$15),),
_xlfn.IFS(
AND(MONTH($AW281)=MONTH(BC$15),MONTH($AX281)&lt;&gt;MONTH(BC$15)),
NETWORKDAYS.INTL($AW281,$AW281+_xlpm.DD,1,_xlpm.VD),
AND(MONTH($AW281)&lt;&gt;MONTH(BC$15),MONTH($AX281)=MONTH(BC$15)),
NETWORKDAYS.INTL(($AX281)-_xlpm.DD,$AX281,1,_xlpm.VD),
AND(MONTH($AW281)&lt;MONTH(BC$15),MONTH($AX281)&gt;MONTH(BC$15)),
NETWORKDAYS.INTL((EOMONTH(BC$15-1,1))-_xlpm.DD,EOMONTH(BC$15-1,1),1,_xlpm.VD),
AND(MONTH($AW281)=MONTH(BC$15),MONTH($AX281)=MONTH(BC$15)),
NETWORKDAYS.INTL($AW281,$AX281,1,_xlpm.VD)))),0)),
$DH281="месяц",
$BP281*BC281,
$DH281="неделя",
$BP281*BC281/7*(ROUNDUP((DAY(EOMONTH(BC$15,0)))/4,0))),
0)</f>
        <v/>
      </c>
      <c r="BU281" s="125">
        <f t="array" ref="BU281">
IFERROR(
_xlfn.IFS(
$DH281="день_1",
$BP281*$BL281/($AX281-$AW281+1)*BD281*(DAY(EOMONTH(BD$15,0))),
$DH281="день_2",
$BP281/30*MAX(MIN($AX281,EOMONTH(BD$15,0))-MAX($AW281,BD$15)+1,),
$DH281="раб.день",
$BP281/30*(IFERROR(
_xlfn.LET(_xlpm.VD,
CHOOSE(
{1;2;3;4;5;6;7;8;9;10;11;12;13;14;15;16;17;18},
45658,45659,45660,45661,45662,45663,45664,45665,45711,45724,45778,45779,45785,45786,45820,45821,45965,46022),
_xlfn.LET(_xlpm.DD,
MAX(MIN($AX281,EOMONTH(BD$15,0))-MAX($AW281,BD$15),),
_xlfn.IFS(
AND(MONTH($AW281)=MONTH(BD$15),MONTH($AX281)&lt;&gt;MONTH(BD$15)),
NETWORKDAYS.INTL($AW281,$AW281+_xlpm.DD,1,_xlpm.VD),
AND(MONTH($AW281)&lt;&gt;MONTH(BD$15),MONTH($AX281)=MONTH(BD$15)),
NETWORKDAYS.INTL(($AX281)-_xlpm.DD,$AX281,1,_xlpm.VD),
AND(MONTH($AW281)&lt;MONTH(BD$15),MONTH($AX281)&gt;MONTH(BD$15)),
NETWORKDAYS.INTL((EOMONTH(BD$15-1,1))-_xlpm.DD,EOMONTH(BD$15-1,1),1,_xlpm.VD),
AND(MONTH($AW281)=MONTH(BD$15),MONTH($AX281)=MONTH(BD$15)),
NETWORKDAYS.INTL($AW281,$AX281,1,_xlpm.VD)))),0)),
$DH281="месяц",
$BP281*BD281,
$DH281="неделя",
$BP281*BD281/7*(ROUNDUP((DAY(EOMONTH(BD$15,0)))/4,0))),
0)</f>
        <v/>
      </c>
      <c r="BV281" s="125">
        <f t="array" ref="BV281">
IFERROR(
_xlfn.IFS(
$DH281="день_1",
$BP281*$BL281/($AX281-$AW281+1)*BE281*(DAY(EOMONTH(BE$15,0))),
$DH281="день_2",
$BP281/30*MAX(MIN($AX281,EOMONTH(BE$15,0))-MAX($AW281,BE$15)+1,),
$DH281="раб.день",
$BP281/30*(IFERROR(
_xlfn.LET(_xlpm.VD,
CHOOSE(
{1;2;3;4;5;6;7;8;9;10;11;12;13;14;15;16;17;18},
45658,45659,45660,45661,45662,45663,45664,45665,45711,45724,45778,45779,45785,45786,45820,45821,45965,46022),
_xlfn.LET(_xlpm.DD,
MAX(MIN($AX281,EOMONTH(BE$15,0))-MAX($AW281,BE$15),),
_xlfn.IFS(
AND(MONTH($AW281)=MONTH(BE$15),MONTH($AX281)&lt;&gt;MONTH(BE$15)),
NETWORKDAYS.INTL($AW281,$AW281+_xlpm.DD,1,_xlpm.VD),
AND(MONTH($AW281)&lt;&gt;MONTH(BE$15),MONTH($AX281)=MONTH(BE$15)),
NETWORKDAYS.INTL(($AX281)-_xlpm.DD,$AX281,1,_xlpm.VD),
AND(MONTH($AW281)&lt;MONTH(BE$15),MONTH($AX281)&gt;MONTH(BE$15)),
NETWORKDAYS.INTL((EOMONTH(BE$15-1,1))-_xlpm.DD,EOMONTH(BE$15-1,1),1,_xlpm.VD),
AND(MONTH($AW281)=MONTH(BE$15),MONTH($AX281)=MONTH(BE$15)),
NETWORKDAYS.INTL($AW281,$AX281,1,_xlpm.VD)))),0)),
$DH281="месяц",
$BP281*BE281,
$DH281="неделя",
$BP281*BE281/7*(ROUNDUP((DAY(EOMONTH(BE$15,0)))/4,0))),
0)</f>
        <v/>
      </c>
      <c r="BW281" s="125">
        <f t="array" ref="BW281">
IFERROR(
_xlfn.IFS(
$DH281="день_1",
$BP281*$BL281/($AX281-$AW281+1)*BF281*(DAY(EOMONTH(BF$15,0))),
$DH281="день_2",
$BP281/30*MAX(MIN($AX281,EOMONTH(BF$15,0))-MAX($AW281,BF$15)+1,),
$DH281="раб.день",
$BP281/30*(IFERROR(
_xlfn.LET(_xlpm.VD,
CHOOSE(
{1;2;3;4;5;6;7;8;9;10;11;12;13;14;15;16;17;18},
45658,45659,45660,45661,45662,45663,45664,45665,45711,45724,45778,45779,45785,45786,45820,45821,45965,46022),
_xlfn.LET(_xlpm.DD,
MAX(MIN($AX281,EOMONTH(BF$15,0))-MAX($AW281,BF$15),),
_xlfn.IFS(
AND(MONTH($AW281)=MONTH(BF$15),MONTH($AX281)&lt;&gt;MONTH(BF$15)),
NETWORKDAYS.INTL($AW281,$AW281+_xlpm.DD,1,_xlpm.VD),
AND(MONTH($AW281)&lt;&gt;MONTH(BF$15),MONTH($AX281)=MONTH(BF$15)),
NETWORKDAYS.INTL(($AX281)-_xlpm.DD,$AX281,1,_xlpm.VD),
AND(MONTH($AW281)&lt;MONTH(BF$15),MONTH($AX281)&gt;MONTH(BF$15)),
NETWORKDAYS.INTL((EOMONTH(BF$15-1,1))-_xlpm.DD,EOMONTH(BF$15-1,1),1,_xlpm.VD),
AND(MONTH($AW281)=MONTH(BF$15),MONTH($AX281)=MONTH(BF$15)),
NETWORKDAYS.INTL($AW281,$AX281,1,_xlpm.VD)))),0)),
$DH281="месяц",
$BP281*BF281,
$DH281="неделя",
$BP281*BF281/7*(ROUNDUP((DAY(EOMONTH(BF$15,0)))/4,0))),
0)</f>
        <v/>
      </c>
      <c r="BX281" s="125">
        <f t="array" ref="BX281">
IFERROR(
_xlfn.IFS(
$DH281="день_1",
$BP281*$BL281/($AX281-$AW281+1)*BG281*(DAY(EOMONTH(BG$15,0))),
$DH281="день_2",
$BP281/30*MAX(MIN($AX281,EOMONTH(BG$15,0))-MAX($AW281,BG$15)+1,),
$DH281="раб.день",
$BP281/30*(IFERROR(
_xlfn.LET(_xlpm.VD,
CHOOSE(
{1;2;3;4;5;6;7;8;9;10;11;12;13;14;15;16;17;18},
45658,45659,45660,45661,45662,45663,45664,45665,45711,45724,45778,45779,45785,45786,45820,45821,45965,46022),
_xlfn.LET(_xlpm.DD,
MAX(MIN($AX281,EOMONTH(BG$15,0))-MAX($AW281,BG$15),),
_xlfn.IFS(
AND(MONTH($AW281)=MONTH(BG$15),MONTH($AX281)&lt;&gt;MONTH(BG$15)),
NETWORKDAYS.INTL($AW281,$AW281+_xlpm.DD,1,_xlpm.VD),
AND(MONTH($AW281)&lt;&gt;MONTH(BG$15),MONTH($AX281)=MONTH(BG$15)),
NETWORKDAYS.INTL(($AX281)-_xlpm.DD,$AX281,1,_xlpm.VD),
AND(MONTH($AW281)&lt;MONTH(BG$15),MONTH($AX281)&gt;MONTH(BG$15)),
NETWORKDAYS.INTL((EOMONTH(BG$15-1,1))-_xlpm.DD,EOMONTH(BG$15-1,1),1,_xlpm.VD),
AND(MONTH($AW281)=MONTH(BG$15),MONTH($AX281)=MONTH(BG$15)),
NETWORKDAYS.INTL($AW281,$AX281,1,_xlpm.VD)))),0)),
$DH281="месяц",
$BP281*BG281,
$DH281="неделя",
$BP281*BG281/7*(ROUNDUP((DAY(EOMONTH(BG$15,0)))/4,0))),
0)</f>
        <v/>
      </c>
      <c r="BY281" s="125">
        <f t="array" ref="BY281">
IFERROR(
_xlfn.IFS(
$DH281="день_1",
$BP281*$BL281/($AX281-$AW281+1)*BH281*(DAY(EOMONTH(BH$15,0))),
$DH281="день_2",
$BP281/30*MAX(MIN($AX281,EOMONTH(BH$15,0))-MAX($AW281,BH$15)+1,),
$DH281="раб.день",
$BP281/30*(IFERROR(
_xlfn.LET(_xlpm.VD,
CHOOSE(
{1;2;3;4;5;6;7;8;9;10;11;12;13;14;15;16;17;18},
45658,45659,45660,45661,45662,45663,45664,45665,45711,45724,45778,45779,45785,45786,45820,45821,45965,46022),
_xlfn.LET(_xlpm.DD,
MAX(MIN($AX281,EOMONTH(BH$15,0))-MAX($AW281,BH$15),),
_xlfn.IFS(
AND(MONTH($AW281)=MONTH(BH$15),MONTH($AX281)&lt;&gt;MONTH(BH$15)),
NETWORKDAYS.INTL($AW281,$AW281+_xlpm.DD,1,_xlpm.VD),
AND(MONTH($AW281)&lt;&gt;MONTH(BH$15),MONTH($AX281)=MONTH(BH$15)),
NETWORKDAYS.INTL(($AX281)-_xlpm.DD,$AX281,1,_xlpm.VD),
AND(MONTH($AW281)&lt;MONTH(BH$15),MONTH($AX281)&gt;MONTH(BH$15)),
NETWORKDAYS.INTL((EOMONTH(BH$15-1,1))-_xlpm.DD,EOMONTH(BH$15-1,1),1,_xlpm.VD),
AND(MONTH($AW281)=MONTH(BH$15),MONTH($AX281)=MONTH(BH$15)),
NETWORKDAYS.INTL($AW281,$AX281,1,_xlpm.VD)))),0)),
$DH281="месяц",
$BP281*BH281,
$DH281="неделя",
$BP281*BH281/7*(ROUNDUP((DAY(EOMONTH(BH$15,0)))/4,0))),
0)</f>
        <v/>
      </c>
      <c r="BZ281" s="125">
        <f t="array" ref="BZ281">
IFERROR(
_xlfn.IFS(
$DH281="день_1",
$BP281*$BL281/($AX281-$AW281+1)*BI281*(DAY(EOMONTH(BI$15,0))),
$DH281="день_2",
$BP281/30*MAX(MIN($AX281,EOMONTH(BI$15,0))-MAX($AW281,BI$15)+1,),
$DH281="раб.день",
$BP281/30*(IFERROR(
_xlfn.LET(_xlpm.VD,
CHOOSE(
{1;2;3;4;5;6;7;8;9;10;11;12;13;14;15;16;17;18},
45658,45659,45660,45661,45662,45663,45664,45665,45711,45724,45778,45779,45785,45786,45820,45821,45965,46022),
_xlfn.LET(_xlpm.DD,
MAX(MIN($AX281,EOMONTH(BI$15,0))-MAX($AW281,BI$15),),
_xlfn.IFS(
AND(MONTH($AW281)=MONTH(BI$15),MONTH($AX281)&lt;&gt;MONTH(BI$15)),
NETWORKDAYS.INTL($AW281,$AW281+_xlpm.DD,1,_xlpm.VD),
AND(MONTH($AW281)&lt;&gt;MONTH(BI$15),MONTH($AX281)=MONTH(BI$15)),
NETWORKDAYS.INTL(($AX281)-_xlpm.DD,$AX281,1,_xlpm.VD),
AND(MONTH($AW281)&lt;MONTH(BI$15),MONTH($AX281)&gt;MONTH(BI$15)),
NETWORKDAYS.INTL((EOMONTH(BI$15-1,1))-_xlpm.DD,EOMONTH(BI$15-1,1),1,_xlpm.VD),
AND(MONTH($AW281)=MONTH(BI$15),MONTH($AX281)=MONTH(BI$15)),
NETWORKDAYS.INTL($AW281,$AX281,1,_xlpm.VD)))),0)),
$DH281="месяц",
$BP281*BI281,
$DH281="неделя",
$BP281*BI281/7*(ROUNDUP((DAY(EOMONTH(BI$15,0)))/4,0))),
0)</f>
        <v/>
      </c>
      <c r="CA281" s="125">
        <f t="array" ref="CA281">
IFERROR(
_xlfn.IFS(
$DH281="день_1",
$BP281*$BL281/($AX281-$AW281+1)*BJ281*(DAY(EOMONTH(BJ$15,0))),
$DH281="день_2",
$BP281/30*MAX(MIN($AX281,EOMONTH(BJ$15,0))-MAX($AW281,BJ$15)+1,),
$DH281="раб.день",
$BP281/30*(IFERROR(
_xlfn.LET(_xlpm.VD,
CHOOSE(
{1;2;3;4;5;6;7;8;9;10;11;12;13;14;15;16;17;18},
45658,45659,45660,45661,45662,45663,45664,45665,45711,45724,45778,45779,45785,45786,45820,45821,45965,46022),
_xlfn.LET(_xlpm.DD,
MAX(MIN($AX281,EOMONTH(BJ$15,0))-MAX($AW281,BJ$15),),
_xlfn.IFS(
AND(MONTH($AW281)=MONTH(BJ$15),MONTH($AX281)&lt;&gt;MONTH(BJ$15)),
NETWORKDAYS.INTL($AW281,$AW281+_xlpm.DD,1,_xlpm.VD),
AND(MONTH($AW281)&lt;&gt;MONTH(BJ$15),MONTH($AX281)=MONTH(BJ$15)),
NETWORKDAYS.INTL(($AX281)-_xlpm.DD,$AX281,1,_xlpm.VD),
AND(MONTH($AW281)&lt;MONTH(BJ$15),MONTH($AX281)&gt;MONTH(BJ$15)),
NETWORKDAYS.INTL((EOMONTH(BJ$15-1,1))-_xlpm.DD,EOMONTH(BJ$15-1,1),1,_xlpm.VD),
AND(MONTH($AW281)=MONTH(BJ$15),MONTH($AX281)=MONTH(BJ$15)),
NETWORKDAYS.INTL($AW281,$AX281,1,_xlpm.VD)))),0)),
$DH281="месяц",
$BP281*BJ281,
$DH281="неделя",
$BP281*BJ281/7*(ROUNDUP((DAY(EOMONTH(BJ$15,0)))/4,0))),
0)</f>
        <v/>
      </c>
      <c r="CB281" s="125">
        <f t="array" ref="CB281">
IFERROR(
_xlfn.IFS(
$DH281="день_1",
$BP281*$BL281/($AX281-$AW281+1)*BK281*(DAY(EOMONTH(BK$15,0))),
$DH281="день_2",
$BP281/30*MAX(MIN($AX281,EOMONTH(BK$15,0))-MAX($AW281,BK$15)+1,),
$DH281="раб.день",
$BP281/30*(IFERROR(
_xlfn.LET(_xlpm.VD,
CHOOSE(
{1;2;3;4;5;6;7;8;9;10;11;12;13;14;15;16;17;18},
45658,45659,45660,45661,45662,45663,45664,45665,45711,45724,45778,45779,45785,45786,45820,45821,45965,46022),
_xlfn.LET(_xlpm.DD,
MAX(MIN($AX281,EOMONTH(BK$15,0))-MAX($AW281,BK$15),),
_xlfn.IFS(
AND(MONTH($AW281)=MONTH(BK$15),MONTH($AX281)&lt;&gt;MONTH(BK$15)),
NETWORKDAYS.INTL($AW281,$AW281+_xlpm.DD,1,_xlpm.VD),
AND(MONTH($AW281)&lt;&gt;MONTH(BK$15),MONTH($AX281)=MONTH(BK$15)),
NETWORKDAYS.INTL(($AX281)-_xlpm.DD,$AX281,1,_xlpm.VD),
AND(MONTH($AW281)&lt;MONTH(BK$15),MONTH($AX281)&gt;MONTH(BK$15)),
NETWORKDAYS.INTL((EOMONTH(BK$15-1,1))-_xlpm.DD,EOMONTH(BK$15-1,1),1,_xlpm.VD),
AND(MONTH($AW281)=MONTH(BK$15),MONTH($AX281)=MONTH(BK$15)),
NETWORKDAYS.INTL($AW281,$AX281,1,_xlpm.VD)))),0)),
$DH281="месяц",
$BP281*BK281,
$DH281="неделя",
$BP281*BK281/7*(ROUNDUP((DAY(EOMONTH(BK$15,0)))/4,0))),
0)</f>
        <v/>
      </c>
      <c r="CC281" s="125">
        <f>SUM($BQ281:$CB281)</f>
        <v/>
      </c>
      <c r="CD281" s="126">
        <f>SUM($EH281:$EH281)</f>
        <v/>
      </c>
      <c r="CE281" s="126">
        <f>$CD281*$AB281</f>
        <v/>
      </c>
      <c r="CF281" s="126">
        <f>SUM($EK281:$EK281)</f>
        <v/>
      </c>
      <c r="CG281" s="126">
        <f>$CF281*$AB281</f>
        <v/>
      </c>
      <c r="CH281" s="126">
        <f>SUM($CC281,$CE281,$CG281)</f>
        <v/>
      </c>
      <c r="CI281" s="126">
        <f>$CH281*(1+$CM281)</f>
        <v/>
      </c>
      <c r="CJ281" s="127" t="n">
        <v>0</v>
      </c>
      <c r="CK281" s="126">
        <f>SUM($CH281:$CH281)*(1+$CJ281)</f>
        <v/>
      </c>
      <c r="CL281" s="126">
        <f>SUM($CH281:$CH281)*(1+$CM281)</f>
        <v/>
      </c>
      <c r="CM281" s="59" t="inlineStr">
        <is>
          <t>20%</t>
        </is>
      </c>
      <c r="CN281" s="59" t="n"/>
      <c r="CO281" s="72" t="n"/>
      <c r="CP281" s="59" t="n"/>
      <c r="CQ281" s="73" t="n"/>
      <c r="CR281" s="73" t="n"/>
      <c r="CS281" s="73" t="n"/>
      <c r="CT281" s="72" t="n"/>
      <c r="CU281" s="79" t="inlineStr">
        <is>
          <t> </t>
        </is>
      </c>
      <c r="CV281" s="60" t="n"/>
      <c r="CW281" s="60" t="n"/>
      <c r="CX281" s="60" t="n"/>
      <c r="CY281" s="127">
        <f>IFERROR(($CC281-$EE281)/($EE281/(1-$DQ281)),0)</f>
        <v/>
      </c>
      <c r="CZ281" s="127">
        <f>IFERROR(1-$EI281/($CE281),0)</f>
        <v/>
      </c>
      <c r="DA281" s="127">
        <f>IFERROR(1-$EL281/($CG281),0)</f>
        <v/>
      </c>
      <c r="DB281" s="126">
        <f>ROUND(IFERROR(($CI281/(1+$CM281)-$EN281),0),2)</f>
        <v/>
      </c>
      <c r="DC281" s="128" t="n"/>
      <c r="DD281" s="125" t="n"/>
      <c r="DE281" s="75" t="n">
        <v>0</v>
      </c>
      <c r="DF281" s="128" t="n"/>
      <c r="DG281" s="125">
        <f>IF($DC281=0,0,$DD281*($DC281*100%-$DE281*$DF281))*SUM($AB281:$AB281)</f>
        <v/>
      </c>
      <c r="DH281" s="129" t="inlineStr">
        <is>
          <t>месяц</t>
        </is>
      </c>
      <c r="DI281" s="130">
        <f t="array" ref="DI281">IFERROR(
IF($ES281="LisChannel",
(ROUND(((INDEX({174.625;153.888888888889;130.972222222222},MATCH($AI281,{2;3;4}),0))*$AG281*$AI281),2)),0),0)</f>
        <v/>
      </c>
      <c r="DJ281" s="130">
        <f>
_xlfn.LET(_xlpm.X,
IFERROR(
IF($ES281="НовиковТВ",
(_xlfn.LET(_xlpm.NTV,
_xlfn.LET(_xlpm.MIN,350000,
IF(SUMIFS($DI:$DI,$ES:$ES,"НовиковТВ")&lt;=_xlpm.MIN,
(SUMIFS($DI:$DI,$ES:$ES,"НовиковТВ")/(COUNTIFS($ES:$ES,"НовиковТВ")))*_xlpm.MIN/SUMIFS($DI:$DI,$ES:$ES,"НовиковТВ"),
DI281)),
_xlpm.NTV+$DG281/(1-(1-(_xlpm.NTV)*(1-$DL281)*(1-$DM281)*(1-$DN281)*(1-$DO281)*(1-$DP281)/_xlpm.NTV))))/(1+$EP281),
$DI281+$DG281/(1-(1-($DI281)*(1-$DL281)*(1-$DM281)*(1-$DN281)*(1-$DO281)*(1-$DP281)/$DI281))),
0),
_xlpm.X*(1+$CM281)*(1+$CW281)-_xlpm.X*(1+$CM281)+_xlpm.X)</f>
        <v/>
      </c>
      <c r="DK281" s="125" t="inlineStr">
        <is>
          <t>послед.</t>
        </is>
      </c>
      <c r="DL281" s="63" t="n">
        <v>0</v>
      </c>
      <c r="DM281" s="63" t="n">
        <v>0</v>
      </c>
      <c r="DN281" s="63" t="n">
        <v>0</v>
      </c>
      <c r="DO281" s="63" t="n">
        <v>0</v>
      </c>
      <c r="DP281" s="63" t="n">
        <v>0</v>
      </c>
      <c r="DQ281" s="63">
        <f t="array" ref="DQ281">IFERROR(_xlfn.IFS(
$DK281="послед.",1-(1-$DL281)*(1-$DM281)*(1-$DN281)*(1-$DO281)*(1-$DP281),
$DK281="сумм.",$DL281+$DM281+$DN281+$DO281+$DP281),
0)</f>
        <v/>
      </c>
      <c r="DR281" s="125">
        <f t="array" ref="DR281">
IFERROR(
_xlfn.IFS(
$BL281=0,
0,
$BL281&gt;0,
_xlfn.IFS($DK281="послед.",
$DJ281*(1-$DL281)*(1-$DM281)*(1-$DN281)*(1-$DO281)*(1-$DP281),
$DK281="сумм.",
$DJ281*(1-($DL281+$DM281+$DN281+$DO281+$DP281)))),0)</f>
        <v/>
      </c>
      <c r="DS281" s="125">
        <f t="array" ref="DS281">
IFERROR(_xlfn.IFS(
$DH281="день_1",
$DR281*$BL281/($AX281-$AW281+1)*AZ281*(DAY(EOMONTH(AZ$15,0))),
$DH281="день_2",
$DR281/30*MAX(MIN($AX281,EOMONTH(AZ$15,0))-MAX($AW281,AZ$15)+1,),
$DH281="раб.день",
$DR281/30*(IFERROR(
_xlfn.LET(_xlpm.VD,
CHOOSE(
{1;2;3;4;5;6;7;8;9;10;11;12;13;14;15;16;17;18},
45658,45659,45660,45661,45662,45663,45664,45665,45711,45724,45778,45779,45785,45786,45820,45821,45965,46022),
_xlfn.LET(_xlpm.DD,
MAX(MIN($AX281,EOMONTH(AZ$15,0))-MAX($AW281,AZ$15),),
_xlfn.IFS(
AND(MONTH($AW281)=MONTH(AZ$15),MONTH($AX281)&lt;&gt;MONTH(AZ$15)),
NETWORKDAYS.INTL($AW281,$AW281+_xlpm.DD,1,_xlpm.VD),
AND(MONTH($AW281)&lt;&gt;MONTH(AZ$15),MONTH($AX281)=MONTH(AZ$15)),
NETWORKDAYS.INTL(($AX281)-_xlpm.DD,$AX281,1,_xlpm.VD),
AND(MONTH($AW281)&lt;MONTH(AZ$15),MONTH($AX281)&gt;MONTH(AZ$15)),
NETWORKDAYS.INTL((EOMONTH(AZ$15-1,1))-_xlpm.DD,EOMONTH(AZ$15-1,1),1,_xlpm.VD),
AND(MONTH($AW281)=MONTH(AZ$15),MONTH($AX281)=MONTH(AZ$15)),
NETWORKDAYS.INTL($AW281,$AX281,1,_xlpm.VD)))),0)),
$DH281="месяц",
$DR281*AZ281,
$DH281="неделя",
$DR281*AZ281/7*(ROUNDUP((DAY(EOMONTH(AZ$15,0)))/4,0))),
0)</f>
        <v/>
      </c>
      <c r="DT281" s="125">
        <f t="array" ref="DT281">
IFERROR(_xlfn.IFS(
$DH281="день_1",
$DR281*$BL281/($AX281-$AW281+1)*BA281*(DAY(EOMONTH(BA$15,0))),
$DH281="день_2",
$DR281/30*MAX(MIN($AX281,EOMONTH(BA$15,0))-MAX($AW281,BA$15)+1,),
$DH281="раб.день",
$DR281/30*(IFERROR(
_xlfn.LET(_xlpm.VD,
CHOOSE(
{1;2;3;4;5;6;7;8;9;10;11;12;13;14;15;16;17;18},
45658,45659,45660,45661,45662,45663,45664,45665,45711,45724,45778,45779,45785,45786,45820,45821,45965,46022),
_xlfn.LET(_xlpm.DD,
MAX(MIN($AX281,EOMONTH(BA$15,0))-MAX($AW281,BA$15),),
_xlfn.IFS(
AND(MONTH($AW281)=MONTH(BA$15),MONTH($AX281)&lt;&gt;MONTH(BA$15)),
NETWORKDAYS.INTL($AW281,$AW281+_xlpm.DD,1,_xlpm.VD),
AND(MONTH($AW281)&lt;&gt;MONTH(BA$15),MONTH($AX281)=MONTH(BA$15)),
NETWORKDAYS.INTL(($AX281)-_xlpm.DD,$AX281,1,_xlpm.VD),
AND(MONTH($AW281)&lt;MONTH(BA$15),MONTH($AX281)&gt;MONTH(BA$15)),
NETWORKDAYS.INTL((EOMONTH(BA$15-1,1))-_xlpm.DD,EOMONTH(BA$15-1,1),1,_xlpm.VD),
AND(MONTH($AW281)=MONTH(BA$15),MONTH($AX281)=MONTH(BA$15)),
NETWORKDAYS.INTL($AW281,$AX281,1,_xlpm.VD)))),0)),
$DH281="месяц",
$DR281*BA281,
$DH281="неделя",
$DR281*BA281/7*(ROUNDUP((DAY(EOMONTH(BA$15,0)))/4,0))),
0)</f>
        <v/>
      </c>
      <c r="DU281" s="125">
        <f t="array" ref="DU281">
IFERROR(_xlfn.IFS(
$DH281="день_1",
$DR281*$BL281/($AX281-$AW281+1)*BB281*(DAY(EOMONTH(BB$15,0))),
$DH281="день_2",
$DR281/30*MAX(MIN($AX281,EOMONTH(BB$15,0))-MAX($AW281,BB$15)+1,),
$DH281="раб.день",
$DR281/30*(IFERROR(
_xlfn.LET(_xlpm.VD,
CHOOSE(
{1;2;3;4;5;6;7;8;9;10;11;12;13;14;15;16;17;18},
45658,45659,45660,45661,45662,45663,45664,45665,45711,45724,45778,45779,45785,45786,45820,45821,45965,46022),
_xlfn.LET(_xlpm.DD,
MAX(MIN($AX281,EOMONTH(BB$15,0))-MAX($AW281,BB$15),),
_xlfn.IFS(
AND(MONTH($AW281)=MONTH(BB$15),MONTH($AX281)&lt;&gt;MONTH(BB$15)),
NETWORKDAYS.INTL($AW281,$AW281+_xlpm.DD,1,_xlpm.VD),
AND(MONTH($AW281)&lt;&gt;MONTH(BB$15),MONTH($AX281)=MONTH(BB$15)),
NETWORKDAYS.INTL(($AX281)-_xlpm.DD,$AX281,1,_xlpm.VD),
AND(MONTH($AW281)&lt;MONTH(BB$15),MONTH($AX281)&gt;MONTH(BB$15)),
NETWORKDAYS.INTL((EOMONTH(BB$15-1,1))-_xlpm.DD,EOMONTH(BB$15-1,1),1,_xlpm.VD),
AND(MONTH($AW281)=MONTH(BB$15),MONTH($AX281)=MONTH(BB$15)),
NETWORKDAYS.INTL($AW281,$AX281,1,_xlpm.VD)))),0)),
$DH281="месяц",
$DR281*BB281,
$DH281="неделя",
$DR281*BB281/7*(ROUNDUP((DAY(EOMONTH(BB$15,0)))/4,0))),
0)</f>
        <v/>
      </c>
      <c r="DV281" s="125">
        <f t="array" ref="DV281">
IFERROR(_xlfn.IFS(
$DH281="день_1",
$DR281*$BL281/($AX281-$AW281+1)*BC281*(DAY(EOMONTH(BC$15,0))),
$DH281="день_2",
$DR281/30*MAX(MIN($AX281,EOMONTH(BC$15,0))-MAX($AW281,BC$15)+1,),
$DH281="раб.день",
$DR281/30*(IFERROR(
_xlfn.LET(_xlpm.VD,
CHOOSE(
{1;2;3;4;5;6;7;8;9;10;11;12;13;14;15;16;17;18},
45658,45659,45660,45661,45662,45663,45664,45665,45711,45724,45778,45779,45785,45786,45820,45821,45965,46022),
_xlfn.LET(_xlpm.DD,
MAX(MIN($AX281,EOMONTH(BC$15,0))-MAX($AW281,BC$15),),
_xlfn.IFS(
AND(MONTH($AW281)=MONTH(BC$15),MONTH($AX281)&lt;&gt;MONTH(BC$15)),
NETWORKDAYS.INTL($AW281,$AW281+_xlpm.DD,1,_xlpm.VD),
AND(MONTH($AW281)&lt;&gt;MONTH(BC$15),MONTH($AX281)=MONTH(BC$15)),
NETWORKDAYS.INTL(($AX281)-_xlpm.DD,$AX281,1,_xlpm.VD),
AND(MONTH($AW281)&lt;MONTH(BC$15),MONTH($AX281)&gt;MONTH(BC$15)),
NETWORKDAYS.INTL((EOMONTH(BC$15-1,1))-_xlpm.DD,EOMONTH(BC$15-1,1),1,_xlpm.VD),
AND(MONTH($AW281)=MONTH(BC$15),MONTH($AX281)=MONTH(BC$15)),
NETWORKDAYS.INTL($AW281,$AX281,1,_xlpm.VD)))),0)),
$DH281="месяц",
$DR281*BC281,
$DH281="неделя",
$DR281*BC281/7*(ROUNDUP((DAY(EOMONTH(BC$15,0)))/4,0))),
0)</f>
        <v/>
      </c>
      <c r="DW281" s="125">
        <f t="array" ref="DW281">
IFERROR(_xlfn.IFS(
$DH281="день_1",
$DR281*$BL281/($AX281-$AW281+1)*BD281*(DAY(EOMONTH(BD$15,0))),
$DH281="день_2",
$DR281/30*MAX(MIN($AX281,EOMONTH(BD$15,0))-MAX($AW281,BD$15)+1,),
$DH281="раб.день",
$DR281/30*(IFERROR(
_xlfn.LET(_xlpm.VD,
CHOOSE(
{1;2;3;4;5;6;7;8;9;10;11;12;13;14;15;16;17;18},
45658,45659,45660,45661,45662,45663,45664,45665,45711,45724,45778,45779,45785,45786,45820,45821,45965,46022),
_xlfn.LET(_xlpm.DD,
MAX(MIN($AX281,EOMONTH(BD$15,0))-MAX($AW281,BD$15),),
_xlfn.IFS(
AND(MONTH($AW281)=MONTH(BD$15),MONTH($AX281)&lt;&gt;MONTH(BD$15)),
NETWORKDAYS.INTL($AW281,$AW281+_xlpm.DD,1,_xlpm.VD),
AND(MONTH($AW281)&lt;&gt;MONTH(BD$15),MONTH($AX281)=MONTH(BD$15)),
NETWORKDAYS.INTL(($AX281)-_xlpm.DD,$AX281,1,_xlpm.VD),
AND(MONTH($AW281)&lt;MONTH(BD$15),MONTH($AX281)&gt;MONTH(BD$15)),
NETWORKDAYS.INTL((EOMONTH(BD$15-1,1))-_xlpm.DD,EOMONTH(BD$15-1,1),1,_xlpm.VD),
AND(MONTH($AW281)=MONTH(BD$15),MONTH($AX281)=MONTH(BD$15)),
NETWORKDAYS.INTL($AW281,$AX281,1,_xlpm.VD)))),0)),
$DH281="месяц",
$DR281*BD281,
$DH281="неделя",
$DR281*BD281/7*(ROUNDUP((DAY(EOMONTH(BD$15,0)))/4,0))),
0)</f>
        <v/>
      </c>
      <c r="DX281" s="125">
        <f t="array" ref="DX281">
IFERROR(_xlfn.IFS(
$DH281="день_1",
$DR281*$BL281/($AX281-$AW281+1)*BE281*(DAY(EOMONTH(BE$15,0))),
$DH281="день_2",
$DR281/30*MAX(MIN($AX281,EOMONTH(BE$15,0))-MAX($AW281,BE$15)+1,),
$DH281="раб.день",
$DR281/30*(IFERROR(
_xlfn.LET(_xlpm.VD,
CHOOSE(
{1;2;3;4;5;6;7;8;9;10;11;12;13;14;15;16;17;18},
45658,45659,45660,45661,45662,45663,45664,45665,45711,45724,45778,45779,45785,45786,45820,45821,45965,46022),
_xlfn.LET(_xlpm.DD,
MAX(MIN($AX281,EOMONTH(BE$15,0))-MAX($AW281,BE$15),),
_xlfn.IFS(
AND(MONTH($AW281)=MONTH(BE$15),MONTH($AX281)&lt;&gt;MONTH(BE$15)),
NETWORKDAYS.INTL($AW281,$AW281+_xlpm.DD,1,_xlpm.VD),
AND(MONTH($AW281)&lt;&gt;MONTH(BE$15),MONTH($AX281)=MONTH(BE$15)),
NETWORKDAYS.INTL(($AX281)-_xlpm.DD,$AX281,1,_xlpm.VD),
AND(MONTH($AW281)&lt;MONTH(BE$15),MONTH($AX281)&gt;MONTH(BE$15)),
NETWORKDAYS.INTL((EOMONTH(BE$15-1,1))-_xlpm.DD,EOMONTH(BE$15-1,1),1,_xlpm.VD),
AND(MONTH($AW281)=MONTH(BE$15),MONTH($AX281)=MONTH(BE$15)),
NETWORKDAYS.INTL($AW281,$AX281,1,_xlpm.VD)))),0)),
$DH281="месяц",
$DR281*BE281,
$DH281="неделя",
$DR281*BE281/7*(ROUNDUP((DAY(EOMONTH(BE$15,0)))/4,0))),
0)</f>
        <v/>
      </c>
      <c r="DY281" s="125">
        <f t="array" ref="DY281">
IFERROR(_xlfn.IFS(
$DH281="день_1",
$DR281*$BL281/($AX281-$AW281+1)*BF281*(DAY(EOMONTH(BF$15,0))),
$DH281="день_2",
$DR281/30*MAX(MIN($AX281,EOMONTH(BF$15,0))-MAX($AW281,BF$15)+1,),
$DH281="раб.день",
$DR281/30*(IFERROR(
_xlfn.LET(_xlpm.VD,
CHOOSE(
{1;2;3;4;5;6;7;8;9;10;11;12;13;14;15;16;17;18},
45658,45659,45660,45661,45662,45663,45664,45665,45711,45724,45778,45779,45785,45786,45820,45821,45965,46022),
_xlfn.LET(_xlpm.DD,
MAX(MIN($AX281,EOMONTH(BF$15,0))-MAX($AW281,BF$15),),
_xlfn.IFS(
AND(MONTH($AW281)=MONTH(BF$15),MONTH($AX281)&lt;&gt;MONTH(BF$15)),
NETWORKDAYS.INTL($AW281,$AW281+_xlpm.DD,1,_xlpm.VD),
AND(MONTH($AW281)&lt;&gt;MONTH(BF$15),MONTH($AX281)=MONTH(BF$15)),
NETWORKDAYS.INTL(($AX281)-_xlpm.DD,$AX281,1,_xlpm.VD),
AND(MONTH($AW281)&lt;MONTH(BF$15),MONTH($AX281)&gt;MONTH(BF$15)),
NETWORKDAYS.INTL((EOMONTH(BF$15-1,1))-_xlpm.DD,EOMONTH(BF$15-1,1),1,_xlpm.VD),
AND(MONTH($AW281)=MONTH(BF$15),MONTH($AX281)=MONTH(BF$15)),
NETWORKDAYS.INTL($AW281,$AX281,1,_xlpm.VD)))),0)),
$DH281="месяц",
$DR281*BF281,
$DH281="неделя",
$DR281*BF281/7*(ROUNDUP((DAY(EOMONTH(BF$15,0)))/4,0))),
0)</f>
        <v/>
      </c>
      <c r="DZ281" s="125">
        <f t="array" ref="DZ281">
IFERROR(_xlfn.IFS(
$DH281="день_1",
$DR281*$BL281/($AX281-$AW281+1)*BG281*(DAY(EOMONTH(BG$15,0))),
$DH281="день_2",
$DR281/30*MAX(MIN($AX281,EOMONTH(BG$15,0))-MAX($AW281,BG$15)+1,),
$DH281="раб.день",
$DR281/30*(IFERROR(
_xlfn.LET(_xlpm.VD,
CHOOSE(
{1;2;3;4;5;6;7;8;9;10;11;12;13;14;15;16;17;18},
45658,45659,45660,45661,45662,45663,45664,45665,45711,45724,45778,45779,45785,45786,45820,45821,45965,46022),
_xlfn.LET(_xlpm.DD,
MAX(MIN($AX281,EOMONTH(BG$15,0))-MAX($AW281,BG$15),),
_xlfn.IFS(
AND(MONTH($AW281)=MONTH(BG$15),MONTH($AX281)&lt;&gt;MONTH(BG$15)),
NETWORKDAYS.INTL($AW281,$AW281+_xlpm.DD,1,_xlpm.VD),
AND(MONTH($AW281)&lt;&gt;MONTH(BG$15),MONTH($AX281)=MONTH(BG$15)),
NETWORKDAYS.INTL(($AX281)-_xlpm.DD,$AX281,1,_xlpm.VD),
AND(MONTH($AW281)&lt;MONTH(BG$15),MONTH($AX281)&gt;MONTH(BG$15)),
NETWORKDAYS.INTL((EOMONTH(BG$15-1,1))-_xlpm.DD,EOMONTH(BG$15-1,1),1,_xlpm.VD),
AND(MONTH($AW281)=MONTH(BG$15),MONTH($AX281)=MONTH(BG$15)),
NETWORKDAYS.INTL($AW281,$AX281,1,_xlpm.VD)))),0)),
$DH281="месяц",
$DR281*BG281,
$DH281="неделя",
$DR281*BG281/7*(ROUNDUP((DAY(EOMONTH(BG$15,0)))/4,0))),
0)</f>
        <v/>
      </c>
      <c r="EA281" s="125">
        <f t="array" ref="EA281">
IFERROR(_xlfn.IFS(
$DH281="день_1",
$DR281*$BL281/($AX281-$AW281+1)*BH281*(DAY(EOMONTH(BH$15,0))),
$DH281="день_2",
$DR281/30*MAX(MIN($AX281,EOMONTH(BH$15,0))-MAX($AW281,BH$15)+1,),
$DH281="раб.день",
$DR281/30*(IFERROR(
_xlfn.LET(_xlpm.VD,
CHOOSE(
{1;2;3;4;5;6;7;8;9;10;11;12;13;14;15;16;17;18},
45658,45659,45660,45661,45662,45663,45664,45665,45711,45724,45778,45779,45785,45786,45820,45821,45965,46022),
_xlfn.LET(_xlpm.DD,
MAX(MIN($AX281,EOMONTH(BH$15,0))-MAX($AW281,BH$15),),
_xlfn.IFS(
AND(MONTH($AW281)=MONTH(BH$15),MONTH($AX281)&lt;&gt;MONTH(BH$15)),
NETWORKDAYS.INTL($AW281,$AW281+_xlpm.DD,1,_xlpm.VD),
AND(MONTH($AW281)&lt;&gt;MONTH(BH$15),MONTH($AX281)=MONTH(BH$15)),
NETWORKDAYS.INTL(($AX281)-_xlpm.DD,$AX281,1,_xlpm.VD),
AND(MONTH($AW281)&lt;MONTH(BH$15),MONTH($AX281)&gt;MONTH(BH$15)),
NETWORKDAYS.INTL((EOMONTH(BH$15-1,1))-_xlpm.DD,EOMONTH(BH$15-1,1),1,_xlpm.VD),
AND(MONTH($AW281)=MONTH(BH$15),MONTH($AX281)=MONTH(BH$15)),
NETWORKDAYS.INTL($AW281,$AX281,1,_xlpm.VD)))),0)),
$DH281="месяц",
$DR281*BH281,
$DH281="неделя",
$DR281*BH281/7*(ROUNDUP((DAY(EOMONTH(BH$15,0)))/4,0))),
0)</f>
        <v/>
      </c>
      <c r="EB281" s="125">
        <f t="array" ref="EB281">
IFERROR(_xlfn.IFS(
$DH281="день_1",
$DR281*$BL281/($AX281-$AW281+1)*BI281*(DAY(EOMONTH(BI$15,0))),
$DH281="день_2",
$DR281/30*MAX(MIN($AX281,EOMONTH(BI$15,0))-MAX($AW281,BI$15)+1,),
$DH281="раб.день",
$DR281/30*(IFERROR(
_xlfn.LET(_xlpm.VD,
CHOOSE(
{1;2;3;4;5;6;7;8;9;10;11;12;13;14;15;16;17;18},
45658,45659,45660,45661,45662,45663,45664,45665,45711,45724,45778,45779,45785,45786,45820,45821,45965,46022),
_xlfn.LET(_xlpm.DD,
MAX(MIN($AX281,EOMONTH(BI$15,0))-MAX($AW281,BI$15),),
_xlfn.IFS(
AND(MONTH($AW281)=MONTH(BI$15),MONTH($AX281)&lt;&gt;MONTH(BI$15)),
NETWORKDAYS.INTL($AW281,$AW281+_xlpm.DD,1,_xlpm.VD),
AND(MONTH($AW281)&lt;&gt;MONTH(BI$15),MONTH($AX281)=MONTH(BI$15)),
NETWORKDAYS.INTL(($AX281)-_xlpm.DD,$AX281,1,_xlpm.VD),
AND(MONTH($AW281)&lt;MONTH(BI$15),MONTH($AX281)&gt;MONTH(BI$15)),
NETWORKDAYS.INTL((EOMONTH(BI$15-1,1))-_xlpm.DD,EOMONTH(BI$15-1,1),1,_xlpm.VD),
AND(MONTH($AW281)=MONTH(BI$15),MONTH($AX281)=MONTH(BI$15)),
NETWORKDAYS.INTL($AW281,$AX281,1,_xlpm.VD)))),0)),
$DH281="месяц",
$DR281*BI281,
$DH281="неделя",
$DR281*BI281/7*(ROUNDUP((DAY(EOMONTH(BI$15,0)))/4,0))),
0)</f>
        <v/>
      </c>
      <c r="EC281" s="125">
        <f t="array" ref="EC281">
IFERROR(_xlfn.IFS(
$DH281="день_1",
$DR281*$BL281/($AX281-$AW281+1)*BJ281*(DAY(EOMONTH(BJ$15,0))),
$DH281="день_2",
$DR281/30*MAX(MIN($AX281,EOMONTH(BJ$15,0))-MAX($AW281,BJ$15)+1,),
$DH281="раб.день",
$DR281/30*(IFERROR(
_xlfn.LET(_xlpm.VD,
CHOOSE(
{1;2;3;4;5;6;7;8;9;10;11;12;13;14;15;16;17;18},
45658,45659,45660,45661,45662,45663,45664,45665,45711,45724,45778,45779,45785,45786,45820,45821,45965,46022),
_xlfn.LET(_xlpm.DD,
MAX(MIN($AX281,EOMONTH(BJ$15,0))-MAX($AW281,BJ$15),),
_xlfn.IFS(
AND(MONTH($AW281)=MONTH(BJ$15),MONTH($AX281)&lt;&gt;MONTH(BJ$15)),
NETWORKDAYS.INTL($AW281,$AW281+_xlpm.DD,1,_xlpm.VD),
AND(MONTH($AW281)&lt;&gt;MONTH(BJ$15),MONTH($AX281)=MONTH(BJ$15)),
NETWORKDAYS.INTL(($AX281)-_xlpm.DD,$AX281,1,_xlpm.VD),
AND(MONTH($AW281)&lt;MONTH(BJ$15),MONTH($AX281)&gt;MONTH(BJ$15)),
NETWORKDAYS.INTL((EOMONTH(BJ$15-1,1))-_xlpm.DD,EOMONTH(BJ$15-1,1),1,_xlpm.VD),
AND(MONTH($AW281)=MONTH(BJ$15),MONTH($AX281)=MONTH(BJ$15)),
NETWORKDAYS.INTL($AW281,$AX281,1,_xlpm.VD)))),0)),
$DH281="месяц",
$DR281*BJ281,
$DH281="неделя",
$DR281*BJ281/7*(ROUNDUP((DAY(EOMONTH(BJ$15,0)))/4,0))),
0)</f>
        <v/>
      </c>
      <c r="ED281" s="125">
        <f t="array" ref="ED281">
IFERROR(_xlfn.IFS(
$DH281="день_1",
$DR281*$BL281/($AX281-$AW281+1)*BK281*(DAY(EOMONTH(BK$15,0))),
$DH281="день_2",
$DR281/30*MAX(MIN($AX281,EOMONTH(BK$15,0))-MAX($AW281,BK$15)+1,),
$DH281="раб.день",
$DR281/30*(IFERROR(
_xlfn.LET(_xlpm.VD,
CHOOSE(
{1;2;3;4;5;6;7;8;9;10;11;12;13;14;15;16;17;18},
45658,45659,45660,45661,45662,45663,45664,45665,45711,45724,45778,45779,45785,45786,45820,45821,45965,46022),
_xlfn.LET(_xlpm.DD,
MAX(MIN($AX281,EOMONTH(BK$15,0))-MAX($AW281,BK$15),),
_xlfn.IFS(
AND(MONTH($AW281)=MONTH(BK$15),MONTH($AX281)&lt;&gt;MONTH(BK$15)),
NETWORKDAYS.INTL($AW281,$AW281+_xlpm.DD,1,_xlpm.VD),
AND(MONTH($AW281)&lt;&gt;MONTH(BK$15),MONTH($AX281)=MONTH(BK$15)),
NETWORKDAYS.INTL(($AX281)-_xlpm.DD,$AX281,1,_xlpm.VD),
AND(MONTH($AW281)&lt;MONTH(BK$15),MONTH($AX281)&gt;MONTH(BK$15)),
NETWORKDAYS.INTL((EOMONTH(BK$15-1,1))-_xlpm.DD,EOMONTH(BK$15-1,1),1,_xlpm.VD),
AND(MONTH($AW281)=MONTH(BK$15),MONTH($AX281)=MONTH(BK$15)),
NETWORKDAYS.INTL($AW281,$AX281,1,_xlpm.VD)))),0)),
$DH281="месяц",
$DR281*BK281,
$DH281="неделя",
$DR281*BK281/7*(ROUNDUP((DAY(EOMONTH(BK$15,0)))/4,0))),
0)</f>
        <v/>
      </c>
      <c r="EE281" s="125">
        <f>SUM($DS281,$DT281,$DU281,$DV281,$DW281,$DX281,$DY281,$DZ281,$EA281,$EB281,$EC281,$ED281)</f>
        <v/>
      </c>
      <c r="EF281" s="125">
        <f>IFERROR(ROUND($EE281*(1+$EP281),2),0)</f>
        <v/>
      </c>
      <c r="EG281" s="128" t="n">
        <v>1</v>
      </c>
      <c r="EH281" s="126" t="n">
        <v>0</v>
      </c>
      <c r="EI281" s="126">
        <f>ROUND(SUM($EH281:$EH281)*SUM($AB281:$AB281)*$EG281,2)</f>
        <v/>
      </c>
      <c r="EJ281" s="126">
        <f>ROUND($EI281*(1+$EP281),2)</f>
        <v/>
      </c>
      <c r="EK281" s="126" t="n">
        <v>0</v>
      </c>
      <c r="EL281" s="126">
        <f>ROUND(SUM($EK281:$EK281)*SUM($AB281:$AB281)*$EG281,2)</f>
        <v/>
      </c>
      <c r="EM281" s="126">
        <f>ROUND($EL281*(1+$EP281),2)</f>
        <v/>
      </c>
      <c r="EN281" s="126">
        <f>SUM($EE281,$EI281,$EL281)</f>
        <v/>
      </c>
      <c r="EO281" s="126">
        <f>SUM($EF281,$EJ281,$EM281)</f>
        <v/>
      </c>
      <c r="EP281" s="59" t="inlineStr">
        <is>
          <t>20%</t>
        </is>
      </c>
      <c r="EQ281" s="59" t="n"/>
      <c r="ER281" s="60">
        <f t="array" ref="ER281">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MATCH(ES281,
{"AMS";"RussOutdoor";"HD Outdoor";"Ingroup";"IQ";"Ledproduction";"LisChannel";"Logic";"Media-PPL";"NovikovTV | НовиковТВ";"SMA";"SOK";"КрокусТВ | CrocusTV | IndoorTV";"Сити";"ТЯК Москва"},
0)),"")</f>
        <v/>
      </c>
      <c r="ES281" s="60" t="n"/>
      <c r="ET281" s="60">
        <f t="array" ref="ET281">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MATCH(ES281,
{"AMS";"RussOutdoor";"HD Outdoor";"Ingroup";"IQ";"Ledproduction";"LisChannel";"Logic";"Media-PPL";"NovikovTV | НовиковТВ";"SMA";"SOK";"КрокусТВ | CrocusTV | IndoorTV";"Сити";"ТЯК Москва"},
0)),"")</f>
        <v/>
      </c>
      <c r="EU281" s="60" t="n"/>
      <c r="EV281" s="60" t="n"/>
      <c r="EX281" s="110">
        <f t="array" ref="EX281">
($AR281/30
+N("ТРАФИК ПЛОЩАДКИ"))*
(IFERROR(
_xlfn.LET(
_xlpm.GPR,
HLOOKUP($L281,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(MATCH($T281,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IF($Q281="цифровой",_xlpm.GPR/$AG281,_xlpm.GPR/60)),
0)
+N("DWELL TIME"))*
(IF($AB281=0,0,IF($AB281=1,0.3,IF($AB281=2,0.5,IF($AB281&gt;2,1))))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_xlfn.IFS($AC281="да",1.2,$AC281="нет",1)*
_xlfn.IFS($AD281="да",1.2,$AD281="нет",1)*
IF(R281="статический",1,1.2)*
$X281*
INDEX(
{1.2;1;1.2;1.2;1;1.2;1.2;1.2;1.2;1.2;1.2;1;1.2;1.2;1.2;1.2;1;1;1.2;1.2;1.2;1;1;1;1;1.2;1.2;1.2;1.2;1;1;1;1;1.2;1.2;1.2;1.2;1.2;1.2;1.2;1.2;1;1;1.2;1;1;1;1;1.5;1;1;1.5;1.5;1.2},
MATCH($Q281,_xlpm.MI,0)))&gt;{0.02;0.04;0.06;0.1;0.2;0.4;0.6;0.8;1;2;4;6})),
{0;1;2;3;4;5;6;7;8;9;10;11;12},
0)))
+N("КОЭФФИЦИЕНТ КОНТАКТА"))))*
(_xlfn.IFS($X281&lt;0.1,$X281/1000,$X281&gt;25,5.2,AND($X281&gt;=0.1,$X281&lt;=25),(($X281*2+0.1)/10)*($X281/10)))*
IFERROR((_xlfn.LET(
_xlpm.MA,
{0;0.8;0.85;0.9;0.95;1},
_xlpm.MAA,
{0;1;2;3;4;5},
INDEX(_xlpm.MA,MATCH(SUMPRODUCT(--((IF(ROUND(_xlpm.MAA,1)&gt;5,5,ROUND($AB281,1)))&gt;{0;1;2;3;4;5})),_xlpm.MAA,0)))
+N("КОЭФФИЦИЕНТ КОЛ-ВО КОНСТРУКЦИЙ")),1)*
$AB281,0))*
(IF($Q281="цифровой",$AG281/15*$AI281,1)
+N("ДЛЯ ЦИФРЫ"))</f>
        <v/>
      </c>
      <c r="EY281" s="110">
        <f>IFERROR(EX281*AY281,0)</f>
        <v/>
      </c>
      <c r="EZ281" s="131">
        <f>IFERROR(DP281/EY281*1000,0)</f>
        <v/>
      </c>
      <c r="FA281" s="112">
        <f>IFERROR(FC281/FB281,0)</f>
        <v/>
      </c>
      <c r="FB281" s="112">
        <f>IFERROR((FC281/(EY281/FF281*#REF!))*0.825,0)</f>
        <v/>
      </c>
      <c r="FC281" s="112">
        <f>IFERROR(((EX281*30/AR281)*100)/30,0)</f>
        <v/>
      </c>
      <c r="FD281" s="112">
        <f>IFERROR(EY281/G281*100%,0)</f>
        <v/>
      </c>
      <c r="FE281" s="112">
        <f>IFERROR(FD281/FC281*100%,0)</f>
        <v/>
      </c>
      <c r="FF281" s="110">
        <f>IFERROR(AR281/30*AY281,0)</f>
        <v/>
      </c>
    </row>
    <row r="282" ht="13" customHeight="1">
      <c r="A282" s="59" t="n"/>
      <c r="B282" s="60" t="n"/>
      <c r="C282" s="60" t="n"/>
      <c r="D282" s="60">
        <f t="array" ref="D282">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MATCH($E282,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82" s="60">
        <f t="array" ref="E282">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MATCH($F282,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82" s="60" t="inlineStr"/>
      <c r="G282" s="60" t="n"/>
      <c r="H282" s="60">
        <f t="array" ref="H282">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MATCH($I282,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82" s="60" t="n"/>
      <c r="J282" s="60" t="n"/>
      <c r="K282" s="60" t="n"/>
      <c r="L282" s="60" t="n"/>
      <c r="M282" s="60" t="n"/>
      <c r="N282" s="60" t="n"/>
      <c r="O282" s="60" t="n"/>
      <c r="P282" s="60">
        <f t="array" ref="P282">
_xlfn.IFS(
ISNUMBER(MATCH($Q282,{"шелфбаннер","разделитель","монетница","чековая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ISNUMBER(MATCH($Q282,{"LED/LCD","видеокулер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ISNUMBER(MATCH($Q282,{"автомобиль","машина","выставочное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ISNUMBER(MATCH($Q282,{"билборд","лифтовая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ISNUMBER(MATCH($Q282,{"навигация","подвесной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ISNUMBER(MATCH($Q282,{"движущаяся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ISNUMBER(MATCH($Q282,{"каталог","журнал"},)),
"Пресса",
$Q282="","")</f>
        <v/>
      </c>
      <c r="Q282" s="60" t="n"/>
      <c r="R282" s="60">
        <f t="array" ref="R282">
IFERROR(
_xlfn.IFS(
OR(ISNUMBER(MATCH($Q282,{"экспозиция","макет","стенд","автостенд","авто стенд","выставочное пространство","выставочные стенды","модульные выставочные стенды","3Д конструкция","3D конструкция"},)),P282="Экспонирование"),
"нестандартный",
ISNUMBER(MATCH($Q282,{"скроллер","призматрон"},)),
"динамический",
$P282="Видео",
"цифровой",
OR($P282="Пресса",$P282="Щит",$P282="POSm",$P282="Подвес",$P282="Брендирование/оклейка"),
"статический"),"")</f>
        <v/>
      </c>
      <c r="S282" s="59" t="n"/>
      <c r="T282" s="60" t="n"/>
      <c r="U282" s="60" t="n"/>
      <c r="V282" s="60">
        <f>
IF(P282="Видео",
"цифровой постер/ролик",
IF(ISNUMBER(MATCH(Q282,{"короб световой","короб световой | лайтбокс","короб световой | кристалайт","лайтбокс","лайт бокс","кристалайт","LB","lightbox"},)),
"бэклит",
IF(P282="Брендирование/оклейка",
"перфарированная пленка/самоклейка",
IF(P282="Экспонирование",
"под запрос",
IF(P282="Подвес",
"баннер/ткань",
"")))))</f>
        <v/>
      </c>
      <c r="W282" s="59" t="n"/>
      <c r="X282" s="59" t="n"/>
      <c r="Y282" s="59" t="n"/>
      <c r="Z282" s="61" t="n"/>
      <c r="AA282" s="61" t="n"/>
      <c r="AB282" s="61">
        <f>IF(BL282&gt;0,Z282,0)</f>
        <v/>
      </c>
      <c r="AC282" s="59" t="n"/>
      <c r="AD282" s="59" t="n"/>
      <c r="AE282" s="59" t="n"/>
      <c r="AF282" s="59" t="n"/>
      <c r="AG282" s="59" t="n"/>
      <c r="AH282" s="59" t="n"/>
      <c r="AI282" s="59" t="n"/>
      <c r="AJ282" s="59" t="n"/>
      <c r="AK282" s="59" t="n"/>
      <c r="AL282" s="62">
        <f>IFERROR(IF(OR(R282="статический",R282="динамический",R282="нестандартный",R282="",R282=""),"-",IF(AND(AH282="-",AI282="-"),"-",AK282*3600/AH282*AI282)),"-")</f>
        <v/>
      </c>
      <c r="AM282" s="62">
        <f>IFERROR(IF(OR(R282="статический",R282="динамический",R282="",R282="", R282="BTL",R282="нестандартный"),"-",AG282*AI282*AL282/60),"-")</f>
        <v/>
      </c>
      <c r="AN282" s="63">
        <f>IFERROR(IF(AH282="","-",AG282*AI282/AH282),"-")</f>
        <v/>
      </c>
      <c r="AO282" s="59">
        <f>IFERROR(IF(OR($R282="статический",$R282="динамический",$R282="",$R282="",$R282="BTL",$R282="нестандартный"),"-",$AL282*$AY282),"-")</f>
        <v/>
      </c>
      <c r="AP282" s="62">
        <f>IFERROR(IF(OR($R282="статический",$R282="динамический",$R282="",$R282="",$R282="BTL",$R282="нестандартный"),"-",$AM282*AY282),"-")</f>
        <v/>
      </c>
      <c r="AQ282" s="64" t="n"/>
      <c r="AR282" s="61" t="n"/>
      <c r="AS282" s="61" t="n"/>
      <c r="AT282" s="61" t="n"/>
      <c r="AU282" s="65" t="n"/>
      <c r="AV282" s="124">
        <f>IFERROR(DR282/AT282*1000,"n/a")</f>
        <v/>
      </c>
      <c r="AW282" s="67" t="n"/>
      <c r="AX282" s="67" t="n"/>
      <c r="AY282" s="43">
        <f>IFERROR(IF(OR($AW282="",$AX282=""),"",_xlfn.DAYS($AX282+1,$AW282)),"")</f>
        <v/>
      </c>
      <c r="AZ282" s="68">
        <f t="array" ref="AZ282">
_xlfn.LET(_xlpm.COEFF,
IF($AW282+$AX282=0,0,IF(MAX(MIN($AX282,EOMONTH(AZ$15,0))-MAX($AW282,AZ$15)+1,)&gt;0,1,0)),
_xlfn.IFS(
$ES282="LisChannel",
_xlpm.COEFF*
INDEX({1;1;1.2;1.2;1;1;1;1;1.2;1.2;1.2;1.2},
MATCH(MONTH(AZ$15),
{1,2,3,4,5,6,7,8,9,10,11,12})),
CONCATENATE($ES282," ",$L282)="RussOutdoor метро",
_xlpm.COEFF*
INDEX({0.8;0.9;1.1;1.1;1;1;1;1;1.1;1.1;1.1;1.1},
MATCH(MONTH(AZ$15),
{1,2,3,4,5,6,7,8,9,10,11,12})),
$ES282&lt;&gt;"LisChannel",
_xlpm.COEFF,
$ES282&lt;&gt;"RussOutdoor",
_xlpm.COEFF))</f>
        <v/>
      </c>
      <c r="BA282" s="68">
        <f t="array" ref="BA282">
_xlfn.LET(_xlpm.COEFF,
IF($AW282+$AX282=0,0,IF(MAX(MIN($AX282,EOMONTH(BA$15,0))-MAX($AW282,BA$15)+1,)&gt;0,1,0)),
_xlfn.IFS(
$ES282="LisChannel",
_xlpm.COEFF*
INDEX({1;1;1.2;1.2;1;1;1;1;1.2;1.2;1.2;1.2},
MATCH(MONTH(BA$15),
{1,2,3,4,5,6,7,8,9,10,11,12})),
CONCATENATE($ES282," ",$L282)="RussOutdoor метро",
_xlpm.COEFF*
INDEX({0.8;0.9;1.1;1.1;1;1;1;1;1.1;1.1;1.1;1.1},
MATCH(MONTH(BA$15),
{1,2,3,4,5,6,7,8,9,10,11,12})),
$ES282&lt;&gt;"LisChannel",
_xlpm.COEFF,
$ES282&lt;&gt;"RussOutdoor",
_xlpm.COEFF))</f>
        <v/>
      </c>
      <c r="BB282" s="68">
        <f t="array" ref="BB282">
_xlfn.LET(_xlpm.COEFF,
IF($AW282+$AX282=0,0,IF(MAX(MIN($AX282,EOMONTH(BB$15,0))-MAX($AW282,BB$15)+1,)&gt;0,1,0)),
_xlfn.IFS(
$ES282="LisChannel",
_xlpm.COEFF*
INDEX({1;1;1.2;1.2;1;1;1;1;1.2;1.2;1.2;1.2},
MATCH(MONTH(BB$15),
{1,2,3,4,5,6,7,8,9,10,11,12})),
CONCATENATE($ES282," ",$L282)="RussOutdoor метро",
_xlpm.COEFF*
INDEX({0.8;0.9;1.1;1.1;1;1;1;1;1.1;1.1;1.1;1.1},
MATCH(MONTH(BB$15),
{1,2,3,4,5,6,7,8,9,10,11,12})),
$ES282&lt;&gt;"LisChannel",
_xlpm.COEFF,
$ES282&lt;&gt;"RussOutdoor",
_xlpm.COEFF))</f>
        <v/>
      </c>
      <c r="BC282" s="68">
        <f t="array" ref="BC282">
_xlfn.LET(_xlpm.COEFF,
IF($AW282+$AX282=0,0,IF(MAX(MIN($AX282,EOMONTH(BC$15,0))-MAX($AW282,BC$15)+1,)&gt;0,1,0)),
_xlfn.IFS(
$ES282="LisChannel",
_xlpm.COEFF*
INDEX({1;1;1.2;1.2;1;1;1;1;1.2;1.2;1.2;1.2},
MATCH(MONTH(BC$15),
{1,2,3,4,5,6,7,8,9,10,11,12})),
CONCATENATE($ES282," ",$L282)="RussOutdoor метро",
_xlpm.COEFF*
INDEX({0.8;0.9;1.1;1.1;1;1;1;1;1.1;1.1;1.1;1.1},
MATCH(MONTH(BC$15),
{1,2,3,4,5,6,7,8,9,10,11,12})),
$ES282&lt;&gt;"LisChannel",
_xlpm.COEFF,
$ES282&lt;&gt;"RussOutdoor",
_xlpm.COEFF))</f>
        <v/>
      </c>
      <c r="BD282" s="68">
        <f t="array" ref="BD282">
_xlfn.LET(_xlpm.COEFF,
IF($AW282+$AX282=0,0,IF(MAX(MIN($AX282,EOMONTH(BD$15,0))-MAX($AW282,BD$15)+1,)&gt;0,1,0)),
_xlfn.IFS(
$ES282="LisChannel",
_xlpm.COEFF*
INDEX({1;1;1.2;1.2;1;1;1;1;1.2;1.2;1.2;1.2},
MATCH(MONTH(BD$15),
{1,2,3,4,5,6,7,8,9,10,11,12})),
CONCATENATE($ES282," ",$L282)="RussOutdoor метро",
_xlpm.COEFF*
INDEX({0.8;0.9;1.1;1.1;1;1;1;1;1.1;1.1;1.1;1.1},
MATCH(MONTH(BD$15),
{1,2,3,4,5,6,7,8,9,10,11,12})),
$ES282&lt;&gt;"LisChannel",
_xlpm.COEFF,
$ES282&lt;&gt;"RussOutdoor",
_xlpm.COEFF))</f>
        <v/>
      </c>
      <c r="BE282" s="68">
        <f t="array" ref="BE282">
_xlfn.LET(_xlpm.COEFF,
IF($AW282+$AX282=0,0,IF(MAX(MIN($AX282,EOMONTH(BE$15,0))-MAX($AW282,BE$15)+1,)&gt;0,1,0)),
_xlfn.IFS(
$ES282="LisChannel",
_xlpm.COEFF*
INDEX({1;1;1.2;1.2;1;1;1;1;1.2;1.2;1.2;1.2},
MATCH(MONTH(BE$15),
{1,2,3,4,5,6,7,8,9,10,11,12})),
CONCATENATE($ES282," ",$L282)="RussOutdoor метро",
_xlpm.COEFF*
INDEX({0.8;0.9;1.1;1.1;1;1;1;1;1.1;1.1;1.1;1.1},
MATCH(MONTH(BE$15),
{1,2,3,4,5,6,7,8,9,10,11,12})),
$ES282&lt;&gt;"LisChannel",
_xlpm.COEFF,
$ES282&lt;&gt;"RussOutdoor",
_xlpm.COEFF))</f>
        <v/>
      </c>
      <c r="BF282" s="68">
        <f t="array" ref="BF282">
_xlfn.LET(_xlpm.COEFF,
IF($AW282+$AX282=0,0,IF(MAX(MIN($AX282,EOMONTH(BF$15,0))-MAX($AW282,BF$15)+1,)&gt;0,1,0)),
_xlfn.IFS(
$ES282="LisChannel",
_xlpm.COEFF*
INDEX({1;1;1.2;1.2;1;1;1;1;1.2;1.2;1.2;1.2},
MATCH(MONTH(BF$15),
{1,2,3,4,5,6,7,8,9,10,11,12})),
CONCATENATE($ES282," ",$L282)="RussOutdoor метро",
_xlpm.COEFF*
INDEX({0.8;0.9;1.1;1.1;1;1;1;1;1.1;1.1;1.1;1.1},
MATCH(MONTH(BF$15),
{1,2,3,4,5,6,7,8,9,10,11,12})),
$ES282&lt;&gt;"LisChannel",
_xlpm.COEFF,
$ES282&lt;&gt;"RussOutdoor",
_xlpm.COEFF))</f>
        <v/>
      </c>
      <c r="BG282" s="68">
        <f t="array" ref="BG282">
_xlfn.LET(_xlpm.COEFF,
IF($AW282+$AX282=0,0,IF(MAX(MIN($AX282,EOMONTH(BG$15,0))-MAX($AW282,BG$15)+1,)&gt;0,1,0)),
_xlfn.IFS(
$ES282="LisChannel",
_xlpm.COEFF*
INDEX({1;1;1.2;1.2;1;1;1;1;1.2;1.2;1.2;1.2},
MATCH(MONTH(BG$15),
{1,2,3,4,5,6,7,8,9,10,11,12})),
CONCATENATE($ES282," ",$L282)="RussOutdoor метро",
_xlpm.COEFF*
INDEX({0.8;0.9;1.1;1.1;1;1;1;1;1.1;1.1;1.1;1.1},
MATCH(MONTH(BG$15),
{1,2,3,4,5,6,7,8,9,10,11,12})),
$ES282&lt;&gt;"LisChannel",
_xlpm.COEFF,
$ES282&lt;&gt;"RussOutdoor",
_xlpm.COEFF))</f>
        <v/>
      </c>
      <c r="BH282" s="68">
        <f t="array" ref="BH282">
_xlfn.LET(_xlpm.COEFF,
IF($AW282+$AX282=0,0,IF(MAX(MIN($AX282,EOMONTH(BH$15,0))-MAX($AW282,BH$15)+1,)&gt;0,1,0)),
_xlfn.IFS(
$ES282="LisChannel",
_xlpm.COEFF*
INDEX({1;1;1.2;1.2;1;1;1;1;1.2;1.2;1.2;1.2},
MATCH(MONTH(BH$15),
{1,2,3,4,5,6,7,8,9,10,11,12})),
CONCATENATE($ES282," ",$L282)="RussOutdoor метро",
_xlpm.COEFF*
INDEX({0.8;0.9;1.1;1.1;1;1;1;1;1.1;1.1;1.1;1.1},
MATCH(MONTH(BH$15),
{1,2,3,4,5,6,7,8,9,10,11,12})),
$ES282&lt;&gt;"LisChannel",
_xlpm.COEFF,
$ES282&lt;&gt;"RussOutdoor",
_xlpm.COEFF))</f>
        <v/>
      </c>
      <c r="BI282" s="68">
        <f t="array" ref="BI282">
_xlfn.LET(_xlpm.COEFF,
IF($AW282+$AX282=0,0,IF(MAX(MIN($AX282,EOMONTH(BI$15,0))-MAX($AW282,BI$15)+1,)&gt;0,1,0)),
_xlfn.IFS(
$ES282="LisChannel",
_xlpm.COEFF*
INDEX({1;1;1.2;1.2;1;1;1;1;1.2;1.2;1.2;1.2},
MATCH(MONTH(BI$15),
{1,2,3,4,5,6,7,8,9,10,11,12})),
CONCATENATE($ES282," ",$L282)="RussOutdoor метро",
_xlpm.COEFF*
INDEX({0.8;0.9;1.1;1.1;1;1;1;1;1.1;1.1;1.1;1.1},
MATCH(MONTH(BI$15),
{1,2,3,4,5,6,7,8,9,10,11,12})),
$ES282&lt;&gt;"LisChannel",
_xlpm.COEFF,
$ES282&lt;&gt;"RussOutdoor",
_xlpm.COEFF))</f>
        <v/>
      </c>
      <c r="BJ282" s="68">
        <f t="array" ref="BJ282">
_xlfn.LET(_xlpm.COEFF,
IF($AW282+$AX282=0,0,IF(MAX(MIN($AX282,EOMONTH(BJ$15,0))-MAX($AW282,BJ$15)+1,)&gt;0,1,0)),
_xlfn.IFS(
$ES282="LisChannel",
_xlpm.COEFF*
INDEX({1;1;1.2;1.2;1;1;1;1;1.2;1.2;1.2;1.2},
MATCH(MONTH(BJ$15),
{1,2,3,4,5,6,7,8,9,10,11,12})),
CONCATENATE($ES282," ",$L282)="RussOutdoor метро",
_xlpm.COEFF*
INDEX({0.8;0.9;1.1;1.1;1;1;1;1;1.1;1.1;1.1;1.1},
MATCH(MONTH(BJ$15),
{1,2,3,4,5,6,7,8,9,10,11,12})),
$ES282&lt;&gt;"LisChannel",
_xlpm.COEFF,
$ES282&lt;&gt;"RussOutdoor",
_xlpm.COEFF))</f>
        <v/>
      </c>
      <c r="BK282" s="68">
        <f t="array" ref="BK282">
_xlfn.LET(_xlpm.COEFF,
IF($AW282+$AX282=0,0,IF(MAX(MIN($AX282,EOMONTH(BK$15,0))-MAX($AW282,BK$15)+1,)&gt;0,1,0)),
_xlfn.IFS(
$ES282="LisChannel",
_xlpm.COEFF*
INDEX({1;1;1.2;1.2;1;1;1;1;1.2;1.2;1.2;1.2},
MATCH(MONTH(BK$15),
{1,2,3,4,5,6,7,8,9,10,11,12})),
CONCATENATE($ES282," ",$L282)="RussOutdoor метро",
_xlpm.COEFF*
INDEX({0.8;0.9;1.1;1.1;1;1;1;1;1.1;1.1;1.1;1.1},
MATCH(MONTH(BK$15),
{1,2,3,4,5,6,7,8,9,10,11,12})),
$ES282&lt;&gt;"LisChannel",
_xlpm.COEFF,
$ES282&lt;&gt;"RussOutdoor",
_xlpm.COEFF))</f>
        <v/>
      </c>
      <c r="BL282" s="62">
        <f>COUNTIFS($AZ282:$BK282,"&gt;0")</f>
        <v/>
      </c>
      <c r="BM282" s="65" t="n"/>
      <c r="BN282" s="125">
        <f>$DJ282</f>
        <v/>
      </c>
      <c r="BO282" s="63">
        <f>$DQ282</f>
        <v/>
      </c>
      <c r="BP282" s="125">
        <f>
IFERROR(
IF($BL282=0,0,
$BN282*(1-$BO282)),
0)</f>
        <v/>
      </c>
      <c r="BQ282" s="125">
        <f t="array" ref="BQ282">
IFERROR(
_xlfn.IFS(
$DH282="день_1",
$BP282*$BL282/($AX282-$AW282+1)*AZ282*(DAY(EOMONTH(AZ$15,0))),
$DH282="день_2",
$BP282/30*MAX(MIN($AX282,EOMONTH(AZ$15,0))-MAX($AW282,AZ$15)+1,),
$DH282="раб.день",
$BP282/30*(IFERROR(
_xlfn.LET(_xlpm.VD,
CHOOSE(
{1;2;3;4;5;6;7;8;9;10;11;12;13;14;15;16;17;18},
45658,45659,45660,45661,45662,45663,45664,45665,45711,45724,45778,45779,45785,45786,45820,45821,45965,46022),
_xlfn.LET(_xlpm.DD,
MAX(MIN($AX282,EOMONTH(AZ$15,0))-MAX($AW282,AZ$15),),
_xlfn.IFS(
AND(MONTH($AW282)=MONTH(AZ$15),MONTH($AX282)&lt;&gt;MONTH(AZ$15)),
NETWORKDAYS.INTL($AW282,$AW282+_xlpm.DD,1,_xlpm.VD),
AND(MONTH($AW282)&lt;&gt;MONTH(AZ$15),MONTH($AX282)=MONTH(AZ$15)),
NETWORKDAYS.INTL(($AX282)-_xlpm.DD,$AX282,1,_xlpm.VD),
AND(MONTH($AW282)&lt;MONTH(AZ$15),MONTH($AX282)&gt;MONTH(AZ$15)),
NETWORKDAYS.INTL((EOMONTH(AZ$15-1,1))-_xlpm.DD,EOMONTH(AZ$15-1,1),1,_xlpm.VD),
AND(MONTH($AW282)=MONTH(AZ$15),MONTH($AX282)=MONTH(AZ$15)),
NETWORKDAYS.INTL($AW282,$AX282,1,_xlpm.VD)))),0)),
$DH282="месяц",
$BP282*AZ282,
$DH282="неделя",
$BP282*AZ282/7*(ROUNDUP((DAY(EOMONTH(AZ$15,0)))/4,0))),
0)</f>
        <v/>
      </c>
      <c r="BR282" s="125">
        <f t="array" ref="BR282">
IFERROR(
_xlfn.IFS(
$DH282="день_1",
$BP282*$BL282/($AX282-$AW282+1)*BA282*(DAY(EOMONTH(BA$15,0))),
$DH282="день_2",
$BP282/30*MAX(MIN($AX282,EOMONTH(BA$15,0))-MAX($AW282,BA$15)+1,),
$DH282="раб.день",
$BP282/30*(IFERROR(
_xlfn.LET(_xlpm.VD,
CHOOSE(
{1;2;3;4;5;6;7;8;9;10;11;12;13;14;15;16;17;18},
45658,45659,45660,45661,45662,45663,45664,45665,45711,45724,45778,45779,45785,45786,45820,45821,45965,46022),
_xlfn.LET(_xlpm.DD,
MAX(MIN($AX282,EOMONTH(BA$15,0))-MAX($AW282,BA$15),),
_xlfn.IFS(
AND(MONTH($AW282)=MONTH(BA$15),MONTH($AX282)&lt;&gt;MONTH(BA$15)),
NETWORKDAYS.INTL($AW282,$AW282+_xlpm.DD,1,_xlpm.VD),
AND(MONTH($AW282)&lt;&gt;MONTH(BA$15),MONTH($AX282)=MONTH(BA$15)),
NETWORKDAYS.INTL(($AX282)-_xlpm.DD,$AX282,1,_xlpm.VD),
AND(MONTH($AW282)&lt;MONTH(BA$15),MONTH($AX282)&gt;MONTH(BA$15)),
NETWORKDAYS.INTL((EOMONTH(BA$15-1,1))-_xlpm.DD,EOMONTH(BA$15-1,1),1,_xlpm.VD),
AND(MONTH($AW282)=MONTH(BA$15),MONTH($AX282)=MONTH(BA$15)),
NETWORKDAYS.INTL($AW282,$AX282,1,_xlpm.VD)))),0)),
$DH282="месяц",
$BP282*BA282,
$DH282="неделя",
$BP282*BA282/7*(ROUNDUP((DAY(EOMONTH(BA$15,0)))/4,0))),
0)</f>
        <v/>
      </c>
      <c r="BS282" s="125">
        <f t="array" ref="BS282">
IFERROR(
_xlfn.IFS(
$DH282="день_1",
$BP282*$BL282/($AX282-$AW282+1)*BB282*(DAY(EOMONTH(BB$15,0))),
$DH282="день_2",
$BP282/30*MAX(MIN($AX282,EOMONTH(BB$15,0))-MAX($AW282,BB$15)+1,),
$DH282="раб.день",
$BP282/30*(IFERROR(
_xlfn.LET(_xlpm.VD,
CHOOSE(
{1;2;3;4;5;6;7;8;9;10;11;12;13;14;15;16;17;18},
45658,45659,45660,45661,45662,45663,45664,45665,45711,45724,45778,45779,45785,45786,45820,45821,45965,46022),
_xlfn.LET(_xlpm.DD,
MAX(MIN($AX282,EOMONTH(BB$15,0))-MAX($AW282,BB$15),),
_xlfn.IFS(
AND(MONTH($AW282)=MONTH(BB$15),MONTH($AX282)&lt;&gt;MONTH(BB$15)),
NETWORKDAYS.INTL($AW282,$AW282+_xlpm.DD,1,_xlpm.VD),
AND(MONTH($AW282)&lt;&gt;MONTH(BB$15),MONTH($AX282)=MONTH(BB$15)),
NETWORKDAYS.INTL(($AX282)-_xlpm.DD,$AX282,1,_xlpm.VD),
AND(MONTH($AW282)&lt;MONTH(BB$15),MONTH($AX282)&gt;MONTH(BB$15)),
NETWORKDAYS.INTL((EOMONTH(BB$15-1,1))-_xlpm.DD,EOMONTH(BB$15-1,1),1,_xlpm.VD),
AND(MONTH($AW282)=MONTH(BB$15),MONTH($AX282)=MONTH(BB$15)),
NETWORKDAYS.INTL($AW282,$AX282,1,_xlpm.VD)))),0)),
$DH282="месяц",
$BP282*BB282,
$DH282="неделя",
$BP282*BB282/7*(ROUNDUP((DAY(EOMONTH(BB$15,0)))/4,0))),
0)</f>
        <v/>
      </c>
      <c r="BT282" s="125">
        <f t="array" ref="BT282">
IFERROR(
_xlfn.IFS(
$DH282="день_1",
$BP282*$BL282/($AX282-$AW282+1)*BC282*(DAY(EOMONTH(BC$15,0))),
$DH282="день_2",
$BP282/30*MAX(MIN($AX282,EOMONTH(BC$15,0))-MAX($AW282,BC$15)+1,),
$DH282="раб.день",
$BP282/30*(IFERROR(
_xlfn.LET(_xlpm.VD,
CHOOSE(
{1;2;3;4;5;6;7;8;9;10;11;12;13;14;15;16;17;18},
45658,45659,45660,45661,45662,45663,45664,45665,45711,45724,45778,45779,45785,45786,45820,45821,45965,46022),
_xlfn.LET(_xlpm.DD,
MAX(MIN($AX282,EOMONTH(BC$15,0))-MAX($AW282,BC$15),),
_xlfn.IFS(
AND(MONTH($AW282)=MONTH(BC$15),MONTH($AX282)&lt;&gt;MONTH(BC$15)),
NETWORKDAYS.INTL($AW282,$AW282+_xlpm.DD,1,_xlpm.VD),
AND(MONTH($AW282)&lt;&gt;MONTH(BC$15),MONTH($AX282)=MONTH(BC$15)),
NETWORKDAYS.INTL(($AX282)-_xlpm.DD,$AX282,1,_xlpm.VD),
AND(MONTH($AW282)&lt;MONTH(BC$15),MONTH($AX282)&gt;MONTH(BC$15)),
NETWORKDAYS.INTL((EOMONTH(BC$15-1,1))-_xlpm.DD,EOMONTH(BC$15-1,1),1,_xlpm.VD),
AND(MONTH($AW282)=MONTH(BC$15),MONTH($AX282)=MONTH(BC$15)),
NETWORKDAYS.INTL($AW282,$AX282,1,_xlpm.VD)))),0)),
$DH282="месяц",
$BP282*BC282,
$DH282="неделя",
$BP282*BC282/7*(ROUNDUP((DAY(EOMONTH(BC$15,0)))/4,0))),
0)</f>
        <v/>
      </c>
      <c r="BU282" s="125">
        <f t="array" ref="BU282">
IFERROR(
_xlfn.IFS(
$DH282="день_1",
$BP282*$BL282/($AX282-$AW282+1)*BD282*(DAY(EOMONTH(BD$15,0))),
$DH282="день_2",
$BP282/30*MAX(MIN($AX282,EOMONTH(BD$15,0))-MAX($AW282,BD$15)+1,),
$DH282="раб.день",
$BP282/30*(IFERROR(
_xlfn.LET(_xlpm.VD,
CHOOSE(
{1;2;3;4;5;6;7;8;9;10;11;12;13;14;15;16;17;18},
45658,45659,45660,45661,45662,45663,45664,45665,45711,45724,45778,45779,45785,45786,45820,45821,45965,46022),
_xlfn.LET(_xlpm.DD,
MAX(MIN($AX282,EOMONTH(BD$15,0))-MAX($AW282,BD$15),),
_xlfn.IFS(
AND(MONTH($AW282)=MONTH(BD$15),MONTH($AX282)&lt;&gt;MONTH(BD$15)),
NETWORKDAYS.INTL($AW282,$AW282+_xlpm.DD,1,_xlpm.VD),
AND(MONTH($AW282)&lt;&gt;MONTH(BD$15),MONTH($AX282)=MONTH(BD$15)),
NETWORKDAYS.INTL(($AX282)-_xlpm.DD,$AX282,1,_xlpm.VD),
AND(MONTH($AW282)&lt;MONTH(BD$15),MONTH($AX282)&gt;MONTH(BD$15)),
NETWORKDAYS.INTL((EOMONTH(BD$15-1,1))-_xlpm.DD,EOMONTH(BD$15-1,1),1,_xlpm.VD),
AND(MONTH($AW282)=MONTH(BD$15),MONTH($AX282)=MONTH(BD$15)),
NETWORKDAYS.INTL($AW282,$AX282,1,_xlpm.VD)))),0)),
$DH282="месяц",
$BP282*BD282,
$DH282="неделя",
$BP282*BD282/7*(ROUNDUP((DAY(EOMONTH(BD$15,0)))/4,0))),
0)</f>
        <v/>
      </c>
      <c r="BV282" s="125">
        <f t="array" ref="BV282">
IFERROR(
_xlfn.IFS(
$DH282="день_1",
$BP282*$BL282/($AX282-$AW282+1)*BE282*(DAY(EOMONTH(BE$15,0))),
$DH282="день_2",
$BP282/30*MAX(MIN($AX282,EOMONTH(BE$15,0))-MAX($AW282,BE$15)+1,),
$DH282="раб.день",
$BP282/30*(IFERROR(
_xlfn.LET(_xlpm.VD,
CHOOSE(
{1;2;3;4;5;6;7;8;9;10;11;12;13;14;15;16;17;18},
45658,45659,45660,45661,45662,45663,45664,45665,45711,45724,45778,45779,45785,45786,45820,45821,45965,46022),
_xlfn.LET(_xlpm.DD,
MAX(MIN($AX282,EOMONTH(BE$15,0))-MAX($AW282,BE$15),),
_xlfn.IFS(
AND(MONTH($AW282)=MONTH(BE$15),MONTH($AX282)&lt;&gt;MONTH(BE$15)),
NETWORKDAYS.INTL($AW282,$AW282+_xlpm.DD,1,_xlpm.VD),
AND(MONTH($AW282)&lt;&gt;MONTH(BE$15),MONTH($AX282)=MONTH(BE$15)),
NETWORKDAYS.INTL(($AX282)-_xlpm.DD,$AX282,1,_xlpm.VD),
AND(MONTH($AW282)&lt;MONTH(BE$15),MONTH($AX282)&gt;MONTH(BE$15)),
NETWORKDAYS.INTL((EOMONTH(BE$15-1,1))-_xlpm.DD,EOMONTH(BE$15-1,1),1,_xlpm.VD),
AND(MONTH($AW282)=MONTH(BE$15),MONTH($AX282)=MONTH(BE$15)),
NETWORKDAYS.INTL($AW282,$AX282,1,_xlpm.VD)))),0)),
$DH282="месяц",
$BP282*BE282,
$DH282="неделя",
$BP282*BE282/7*(ROUNDUP((DAY(EOMONTH(BE$15,0)))/4,0))),
0)</f>
        <v/>
      </c>
      <c r="BW282" s="125">
        <f t="array" ref="BW282">
IFERROR(
_xlfn.IFS(
$DH282="день_1",
$BP282*$BL282/($AX282-$AW282+1)*BF282*(DAY(EOMONTH(BF$15,0))),
$DH282="день_2",
$BP282/30*MAX(MIN($AX282,EOMONTH(BF$15,0))-MAX($AW282,BF$15)+1,),
$DH282="раб.день",
$BP282/30*(IFERROR(
_xlfn.LET(_xlpm.VD,
CHOOSE(
{1;2;3;4;5;6;7;8;9;10;11;12;13;14;15;16;17;18},
45658,45659,45660,45661,45662,45663,45664,45665,45711,45724,45778,45779,45785,45786,45820,45821,45965,46022),
_xlfn.LET(_xlpm.DD,
MAX(MIN($AX282,EOMONTH(BF$15,0))-MAX($AW282,BF$15),),
_xlfn.IFS(
AND(MONTH($AW282)=MONTH(BF$15),MONTH($AX282)&lt;&gt;MONTH(BF$15)),
NETWORKDAYS.INTL($AW282,$AW282+_xlpm.DD,1,_xlpm.VD),
AND(MONTH($AW282)&lt;&gt;MONTH(BF$15),MONTH($AX282)=MONTH(BF$15)),
NETWORKDAYS.INTL(($AX282)-_xlpm.DD,$AX282,1,_xlpm.VD),
AND(MONTH($AW282)&lt;MONTH(BF$15),MONTH($AX282)&gt;MONTH(BF$15)),
NETWORKDAYS.INTL((EOMONTH(BF$15-1,1))-_xlpm.DD,EOMONTH(BF$15-1,1),1,_xlpm.VD),
AND(MONTH($AW282)=MONTH(BF$15),MONTH($AX282)=MONTH(BF$15)),
NETWORKDAYS.INTL($AW282,$AX282,1,_xlpm.VD)))),0)),
$DH282="месяц",
$BP282*BF282,
$DH282="неделя",
$BP282*BF282/7*(ROUNDUP((DAY(EOMONTH(BF$15,0)))/4,0))),
0)</f>
        <v/>
      </c>
      <c r="BX282" s="125">
        <f t="array" ref="BX282">
IFERROR(
_xlfn.IFS(
$DH282="день_1",
$BP282*$BL282/($AX282-$AW282+1)*BG282*(DAY(EOMONTH(BG$15,0))),
$DH282="день_2",
$BP282/30*MAX(MIN($AX282,EOMONTH(BG$15,0))-MAX($AW282,BG$15)+1,),
$DH282="раб.день",
$BP282/30*(IFERROR(
_xlfn.LET(_xlpm.VD,
CHOOSE(
{1;2;3;4;5;6;7;8;9;10;11;12;13;14;15;16;17;18},
45658,45659,45660,45661,45662,45663,45664,45665,45711,45724,45778,45779,45785,45786,45820,45821,45965,46022),
_xlfn.LET(_xlpm.DD,
MAX(MIN($AX282,EOMONTH(BG$15,0))-MAX($AW282,BG$15),),
_xlfn.IFS(
AND(MONTH($AW282)=MONTH(BG$15),MONTH($AX282)&lt;&gt;MONTH(BG$15)),
NETWORKDAYS.INTL($AW282,$AW282+_xlpm.DD,1,_xlpm.VD),
AND(MONTH($AW282)&lt;&gt;MONTH(BG$15),MONTH($AX282)=MONTH(BG$15)),
NETWORKDAYS.INTL(($AX282)-_xlpm.DD,$AX282,1,_xlpm.VD),
AND(MONTH($AW282)&lt;MONTH(BG$15),MONTH($AX282)&gt;MONTH(BG$15)),
NETWORKDAYS.INTL((EOMONTH(BG$15-1,1))-_xlpm.DD,EOMONTH(BG$15-1,1),1,_xlpm.VD),
AND(MONTH($AW282)=MONTH(BG$15),MONTH($AX282)=MONTH(BG$15)),
NETWORKDAYS.INTL($AW282,$AX282,1,_xlpm.VD)))),0)),
$DH282="месяц",
$BP282*BG282,
$DH282="неделя",
$BP282*BG282/7*(ROUNDUP((DAY(EOMONTH(BG$15,0)))/4,0))),
0)</f>
        <v/>
      </c>
      <c r="BY282" s="125">
        <f t="array" ref="BY282">
IFERROR(
_xlfn.IFS(
$DH282="день_1",
$BP282*$BL282/($AX282-$AW282+1)*BH282*(DAY(EOMONTH(BH$15,0))),
$DH282="день_2",
$BP282/30*MAX(MIN($AX282,EOMONTH(BH$15,0))-MAX($AW282,BH$15)+1,),
$DH282="раб.день",
$BP282/30*(IFERROR(
_xlfn.LET(_xlpm.VD,
CHOOSE(
{1;2;3;4;5;6;7;8;9;10;11;12;13;14;15;16;17;18},
45658,45659,45660,45661,45662,45663,45664,45665,45711,45724,45778,45779,45785,45786,45820,45821,45965,46022),
_xlfn.LET(_xlpm.DD,
MAX(MIN($AX282,EOMONTH(BH$15,0))-MAX($AW282,BH$15),),
_xlfn.IFS(
AND(MONTH($AW282)=MONTH(BH$15),MONTH($AX282)&lt;&gt;MONTH(BH$15)),
NETWORKDAYS.INTL($AW282,$AW282+_xlpm.DD,1,_xlpm.VD),
AND(MONTH($AW282)&lt;&gt;MONTH(BH$15),MONTH($AX282)=MONTH(BH$15)),
NETWORKDAYS.INTL(($AX282)-_xlpm.DD,$AX282,1,_xlpm.VD),
AND(MONTH($AW282)&lt;MONTH(BH$15),MONTH($AX282)&gt;MONTH(BH$15)),
NETWORKDAYS.INTL((EOMONTH(BH$15-1,1))-_xlpm.DD,EOMONTH(BH$15-1,1),1,_xlpm.VD),
AND(MONTH($AW282)=MONTH(BH$15),MONTH($AX282)=MONTH(BH$15)),
NETWORKDAYS.INTL($AW282,$AX282,1,_xlpm.VD)))),0)),
$DH282="месяц",
$BP282*BH282,
$DH282="неделя",
$BP282*BH282/7*(ROUNDUP((DAY(EOMONTH(BH$15,0)))/4,0))),
0)</f>
        <v/>
      </c>
      <c r="BZ282" s="125">
        <f t="array" ref="BZ282">
IFERROR(
_xlfn.IFS(
$DH282="день_1",
$BP282*$BL282/($AX282-$AW282+1)*BI282*(DAY(EOMONTH(BI$15,0))),
$DH282="день_2",
$BP282/30*MAX(MIN($AX282,EOMONTH(BI$15,0))-MAX($AW282,BI$15)+1,),
$DH282="раб.день",
$BP282/30*(IFERROR(
_xlfn.LET(_xlpm.VD,
CHOOSE(
{1;2;3;4;5;6;7;8;9;10;11;12;13;14;15;16;17;18},
45658,45659,45660,45661,45662,45663,45664,45665,45711,45724,45778,45779,45785,45786,45820,45821,45965,46022),
_xlfn.LET(_xlpm.DD,
MAX(MIN($AX282,EOMONTH(BI$15,0))-MAX($AW282,BI$15),),
_xlfn.IFS(
AND(MONTH($AW282)=MONTH(BI$15),MONTH($AX282)&lt;&gt;MONTH(BI$15)),
NETWORKDAYS.INTL($AW282,$AW282+_xlpm.DD,1,_xlpm.VD),
AND(MONTH($AW282)&lt;&gt;MONTH(BI$15),MONTH($AX282)=MONTH(BI$15)),
NETWORKDAYS.INTL(($AX282)-_xlpm.DD,$AX282,1,_xlpm.VD),
AND(MONTH($AW282)&lt;MONTH(BI$15),MONTH($AX282)&gt;MONTH(BI$15)),
NETWORKDAYS.INTL((EOMONTH(BI$15-1,1))-_xlpm.DD,EOMONTH(BI$15-1,1),1,_xlpm.VD),
AND(MONTH($AW282)=MONTH(BI$15),MONTH($AX282)=MONTH(BI$15)),
NETWORKDAYS.INTL($AW282,$AX282,1,_xlpm.VD)))),0)),
$DH282="месяц",
$BP282*BI282,
$DH282="неделя",
$BP282*BI282/7*(ROUNDUP((DAY(EOMONTH(BI$15,0)))/4,0))),
0)</f>
        <v/>
      </c>
      <c r="CA282" s="125">
        <f t="array" ref="CA282">
IFERROR(
_xlfn.IFS(
$DH282="день_1",
$BP282*$BL282/($AX282-$AW282+1)*BJ282*(DAY(EOMONTH(BJ$15,0))),
$DH282="день_2",
$BP282/30*MAX(MIN($AX282,EOMONTH(BJ$15,0))-MAX($AW282,BJ$15)+1,),
$DH282="раб.день",
$BP282/30*(IFERROR(
_xlfn.LET(_xlpm.VD,
CHOOSE(
{1;2;3;4;5;6;7;8;9;10;11;12;13;14;15;16;17;18},
45658,45659,45660,45661,45662,45663,45664,45665,45711,45724,45778,45779,45785,45786,45820,45821,45965,46022),
_xlfn.LET(_xlpm.DD,
MAX(MIN($AX282,EOMONTH(BJ$15,0))-MAX($AW282,BJ$15),),
_xlfn.IFS(
AND(MONTH($AW282)=MONTH(BJ$15),MONTH($AX282)&lt;&gt;MONTH(BJ$15)),
NETWORKDAYS.INTL($AW282,$AW282+_xlpm.DD,1,_xlpm.VD),
AND(MONTH($AW282)&lt;&gt;MONTH(BJ$15),MONTH($AX282)=MONTH(BJ$15)),
NETWORKDAYS.INTL(($AX282)-_xlpm.DD,$AX282,1,_xlpm.VD),
AND(MONTH($AW282)&lt;MONTH(BJ$15),MONTH($AX282)&gt;MONTH(BJ$15)),
NETWORKDAYS.INTL((EOMONTH(BJ$15-1,1))-_xlpm.DD,EOMONTH(BJ$15-1,1),1,_xlpm.VD),
AND(MONTH($AW282)=MONTH(BJ$15),MONTH($AX282)=MONTH(BJ$15)),
NETWORKDAYS.INTL($AW282,$AX282,1,_xlpm.VD)))),0)),
$DH282="месяц",
$BP282*BJ282,
$DH282="неделя",
$BP282*BJ282/7*(ROUNDUP((DAY(EOMONTH(BJ$15,0)))/4,0))),
0)</f>
        <v/>
      </c>
      <c r="CB282" s="125">
        <f t="array" ref="CB282">
IFERROR(
_xlfn.IFS(
$DH282="день_1",
$BP282*$BL282/($AX282-$AW282+1)*BK282*(DAY(EOMONTH(BK$15,0))),
$DH282="день_2",
$BP282/30*MAX(MIN($AX282,EOMONTH(BK$15,0))-MAX($AW282,BK$15)+1,),
$DH282="раб.день",
$BP282/30*(IFERROR(
_xlfn.LET(_xlpm.VD,
CHOOSE(
{1;2;3;4;5;6;7;8;9;10;11;12;13;14;15;16;17;18},
45658,45659,45660,45661,45662,45663,45664,45665,45711,45724,45778,45779,45785,45786,45820,45821,45965,46022),
_xlfn.LET(_xlpm.DD,
MAX(MIN($AX282,EOMONTH(BK$15,0))-MAX($AW282,BK$15),),
_xlfn.IFS(
AND(MONTH($AW282)=MONTH(BK$15),MONTH($AX282)&lt;&gt;MONTH(BK$15)),
NETWORKDAYS.INTL($AW282,$AW282+_xlpm.DD,1,_xlpm.VD),
AND(MONTH($AW282)&lt;&gt;MONTH(BK$15),MONTH($AX282)=MONTH(BK$15)),
NETWORKDAYS.INTL(($AX282)-_xlpm.DD,$AX282,1,_xlpm.VD),
AND(MONTH($AW282)&lt;MONTH(BK$15),MONTH($AX282)&gt;MONTH(BK$15)),
NETWORKDAYS.INTL((EOMONTH(BK$15-1,1))-_xlpm.DD,EOMONTH(BK$15-1,1),1,_xlpm.VD),
AND(MONTH($AW282)=MONTH(BK$15),MONTH($AX282)=MONTH(BK$15)),
NETWORKDAYS.INTL($AW282,$AX282,1,_xlpm.VD)))),0)),
$DH282="месяц",
$BP282*BK282,
$DH282="неделя",
$BP282*BK282/7*(ROUNDUP((DAY(EOMONTH(BK$15,0)))/4,0))),
0)</f>
        <v/>
      </c>
      <c r="CC282" s="125">
        <f>SUM($BQ282:$CB282)</f>
        <v/>
      </c>
      <c r="CD282" s="126">
        <f>SUM($EH282:$EH282)</f>
        <v/>
      </c>
      <c r="CE282" s="126">
        <f>$CD282*$AB282</f>
        <v/>
      </c>
      <c r="CF282" s="126">
        <f>SUM($EK282:$EK282)</f>
        <v/>
      </c>
      <c r="CG282" s="126">
        <f>$CF282*$AB282</f>
        <v/>
      </c>
      <c r="CH282" s="126">
        <f>SUM($CC282,$CE282,$CG282)</f>
        <v/>
      </c>
      <c r="CI282" s="126">
        <f>$CH282*(1+$CM282)</f>
        <v/>
      </c>
      <c r="CJ282" s="127" t="n">
        <v>0</v>
      </c>
      <c r="CK282" s="126">
        <f>SUM($CH282:$CH282)*(1+$CJ282)</f>
        <v/>
      </c>
      <c r="CL282" s="126">
        <f>SUM($CH282:$CH282)*(1+$CM282)</f>
        <v/>
      </c>
      <c r="CM282" s="59" t="inlineStr">
        <is>
          <t>20%</t>
        </is>
      </c>
      <c r="CN282" s="59" t="n"/>
      <c r="CO282" s="72" t="n"/>
      <c r="CP282" s="59" t="n"/>
      <c r="CQ282" s="73" t="n"/>
      <c r="CR282" s="73" t="n"/>
      <c r="CS282" s="73" t="n"/>
      <c r="CT282" s="72" t="n"/>
      <c r="CU282" s="79" t="inlineStr">
        <is>
          <t> </t>
        </is>
      </c>
      <c r="CV282" s="60" t="n"/>
      <c r="CW282" s="60" t="n"/>
      <c r="CX282" s="60" t="n"/>
      <c r="CY282" s="127">
        <f>IFERROR(($CC282-$EE282)/($EE282/(1-$DQ282)),0)</f>
        <v/>
      </c>
      <c r="CZ282" s="127">
        <f>IFERROR(1-$EI282/($CE282),0)</f>
        <v/>
      </c>
      <c r="DA282" s="127">
        <f>IFERROR(1-$EL282/($CG282),0)</f>
        <v/>
      </c>
      <c r="DB282" s="126">
        <f>ROUND(IFERROR(($CI282/(1+$CM282)-$EN282),0),2)</f>
        <v/>
      </c>
      <c r="DC282" s="128" t="n"/>
      <c r="DD282" s="125" t="n"/>
      <c r="DE282" s="75" t="n">
        <v>0</v>
      </c>
      <c r="DF282" s="128" t="n"/>
      <c r="DG282" s="125">
        <f>IF($DC282=0,0,$DD282*($DC282*100%-$DE282*$DF282))*SUM($AB282:$AB282)</f>
        <v/>
      </c>
      <c r="DH282" s="129" t="inlineStr">
        <is>
          <t>месяц</t>
        </is>
      </c>
      <c r="DI282" s="130">
        <f t="array" ref="DI282">IFERROR(
IF($ES282="LisChannel",
(ROUND(((INDEX({174.625;153.888888888889;130.972222222222},MATCH($AI282,{2;3;4}),0))*$AG282*$AI282),2)),0),0)</f>
        <v/>
      </c>
      <c r="DJ282" s="130">
        <f>
_xlfn.LET(_xlpm.X,
IFERROR(
IF($ES282="НовиковТВ",
(_xlfn.LET(_xlpm.NTV,
_xlfn.LET(_xlpm.MIN,350000,
IF(SUMIFS($DI:$DI,$ES:$ES,"НовиковТВ")&lt;=_xlpm.MIN,
(SUMIFS($DI:$DI,$ES:$ES,"НовиковТВ")/(COUNTIFS($ES:$ES,"НовиковТВ")))*_xlpm.MIN/SUMIFS($DI:$DI,$ES:$ES,"НовиковТВ"),
DI282)),
_xlpm.NTV+$DG282/(1-(1-(_xlpm.NTV)*(1-$DL282)*(1-$DM282)*(1-$DN282)*(1-$DO282)*(1-$DP282)/_xlpm.NTV))))/(1+$EP282),
$DI282+$DG282/(1-(1-($DI282)*(1-$DL282)*(1-$DM282)*(1-$DN282)*(1-$DO282)*(1-$DP282)/$DI282))),
0),
_xlpm.X*(1+$CM282)*(1+$CW282)-_xlpm.X*(1+$CM282)+_xlpm.X)</f>
        <v/>
      </c>
      <c r="DK282" s="125" t="inlineStr">
        <is>
          <t>послед.</t>
        </is>
      </c>
      <c r="DL282" s="63" t="n">
        <v>0</v>
      </c>
      <c r="DM282" s="63" t="n">
        <v>0</v>
      </c>
      <c r="DN282" s="63" t="n">
        <v>0</v>
      </c>
      <c r="DO282" s="63" t="n">
        <v>0</v>
      </c>
      <c r="DP282" s="63" t="n">
        <v>0</v>
      </c>
      <c r="DQ282" s="63">
        <f t="array" ref="DQ282">IFERROR(_xlfn.IFS(
$DK282="послед.",1-(1-$DL282)*(1-$DM282)*(1-$DN282)*(1-$DO282)*(1-$DP282),
$DK282="сумм.",$DL282+$DM282+$DN282+$DO282+$DP282),
0)</f>
        <v/>
      </c>
      <c r="DR282" s="125">
        <f t="array" ref="DR282">
IFERROR(
_xlfn.IFS(
$BL282=0,
0,
$BL282&gt;0,
_xlfn.IFS($DK282="послед.",
$DJ282*(1-$DL282)*(1-$DM282)*(1-$DN282)*(1-$DO282)*(1-$DP282),
$DK282="сумм.",
$DJ282*(1-($DL282+$DM282+$DN282+$DO282+$DP282)))),0)</f>
        <v/>
      </c>
      <c r="DS282" s="125">
        <f t="array" ref="DS282">
IFERROR(_xlfn.IFS(
$DH282="день_1",
$DR282*$BL282/($AX282-$AW282+1)*AZ282*(DAY(EOMONTH(AZ$15,0))),
$DH282="день_2",
$DR282/30*MAX(MIN($AX282,EOMONTH(AZ$15,0))-MAX($AW282,AZ$15)+1,),
$DH282="раб.день",
$DR282/30*(IFERROR(
_xlfn.LET(_xlpm.VD,
CHOOSE(
{1;2;3;4;5;6;7;8;9;10;11;12;13;14;15;16;17;18},
45658,45659,45660,45661,45662,45663,45664,45665,45711,45724,45778,45779,45785,45786,45820,45821,45965,46022),
_xlfn.LET(_xlpm.DD,
MAX(MIN($AX282,EOMONTH(AZ$15,0))-MAX($AW282,AZ$15),),
_xlfn.IFS(
AND(MONTH($AW282)=MONTH(AZ$15),MONTH($AX282)&lt;&gt;MONTH(AZ$15)),
NETWORKDAYS.INTL($AW282,$AW282+_xlpm.DD,1,_xlpm.VD),
AND(MONTH($AW282)&lt;&gt;MONTH(AZ$15),MONTH($AX282)=MONTH(AZ$15)),
NETWORKDAYS.INTL(($AX282)-_xlpm.DD,$AX282,1,_xlpm.VD),
AND(MONTH($AW282)&lt;MONTH(AZ$15),MONTH($AX282)&gt;MONTH(AZ$15)),
NETWORKDAYS.INTL((EOMONTH(AZ$15-1,1))-_xlpm.DD,EOMONTH(AZ$15-1,1),1,_xlpm.VD),
AND(MONTH($AW282)=MONTH(AZ$15),MONTH($AX282)=MONTH(AZ$15)),
NETWORKDAYS.INTL($AW282,$AX282,1,_xlpm.VD)))),0)),
$DH282="месяц",
$DR282*AZ282,
$DH282="неделя",
$DR282*AZ282/7*(ROUNDUP((DAY(EOMONTH(AZ$15,0)))/4,0))),
0)</f>
        <v/>
      </c>
      <c r="DT282" s="125">
        <f t="array" ref="DT282">
IFERROR(_xlfn.IFS(
$DH282="день_1",
$DR282*$BL282/($AX282-$AW282+1)*BA282*(DAY(EOMONTH(BA$15,0))),
$DH282="день_2",
$DR282/30*MAX(MIN($AX282,EOMONTH(BA$15,0))-MAX($AW282,BA$15)+1,),
$DH282="раб.день",
$DR282/30*(IFERROR(
_xlfn.LET(_xlpm.VD,
CHOOSE(
{1;2;3;4;5;6;7;8;9;10;11;12;13;14;15;16;17;18},
45658,45659,45660,45661,45662,45663,45664,45665,45711,45724,45778,45779,45785,45786,45820,45821,45965,46022),
_xlfn.LET(_xlpm.DD,
MAX(MIN($AX282,EOMONTH(BA$15,0))-MAX($AW282,BA$15),),
_xlfn.IFS(
AND(MONTH($AW282)=MONTH(BA$15),MONTH($AX282)&lt;&gt;MONTH(BA$15)),
NETWORKDAYS.INTL($AW282,$AW282+_xlpm.DD,1,_xlpm.VD),
AND(MONTH($AW282)&lt;&gt;MONTH(BA$15),MONTH($AX282)=MONTH(BA$15)),
NETWORKDAYS.INTL(($AX282)-_xlpm.DD,$AX282,1,_xlpm.VD),
AND(MONTH($AW282)&lt;MONTH(BA$15),MONTH($AX282)&gt;MONTH(BA$15)),
NETWORKDAYS.INTL((EOMONTH(BA$15-1,1))-_xlpm.DD,EOMONTH(BA$15-1,1),1,_xlpm.VD),
AND(MONTH($AW282)=MONTH(BA$15),MONTH($AX282)=MONTH(BA$15)),
NETWORKDAYS.INTL($AW282,$AX282,1,_xlpm.VD)))),0)),
$DH282="месяц",
$DR282*BA282,
$DH282="неделя",
$DR282*BA282/7*(ROUNDUP((DAY(EOMONTH(BA$15,0)))/4,0))),
0)</f>
        <v/>
      </c>
      <c r="DU282" s="125">
        <f t="array" ref="DU282">
IFERROR(_xlfn.IFS(
$DH282="день_1",
$DR282*$BL282/($AX282-$AW282+1)*BB282*(DAY(EOMONTH(BB$15,0))),
$DH282="день_2",
$DR282/30*MAX(MIN($AX282,EOMONTH(BB$15,0))-MAX($AW282,BB$15)+1,),
$DH282="раб.день",
$DR282/30*(IFERROR(
_xlfn.LET(_xlpm.VD,
CHOOSE(
{1;2;3;4;5;6;7;8;9;10;11;12;13;14;15;16;17;18},
45658,45659,45660,45661,45662,45663,45664,45665,45711,45724,45778,45779,45785,45786,45820,45821,45965,46022),
_xlfn.LET(_xlpm.DD,
MAX(MIN($AX282,EOMONTH(BB$15,0))-MAX($AW282,BB$15),),
_xlfn.IFS(
AND(MONTH($AW282)=MONTH(BB$15),MONTH($AX282)&lt;&gt;MONTH(BB$15)),
NETWORKDAYS.INTL($AW282,$AW282+_xlpm.DD,1,_xlpm.VD),
AND(MONTH($AW282)&lt;&gt;MONTH(BB$15),MONTH($AX282)=MONTH(BB$15)),
NETWORKDAYS.INTL(($AX282)-_xlpm.DD,$AX282,1,_xlpm.VD),
AND(MONTH($AW282)&lt;MONTH(BB$15),MONTH($AX282)&gt;MONTH(BB$15)),
NETWORKDAYS.INTL((EOMONTH(BB$15-1,1))-_xlpm.DD,EOMONTH(BB$15-1,1),1,_xlpm.VD),
AND(MONTH($AW282)=MONTH(BB$15),MONTH($AX282)=MONTH(BB$15)),
NETWORKDAYS.INTL($AW282,$AX282,1,_xlpm.VD)))),0)),
$DH282="месяц",
$DR282*BB282,
$DH282="неделя",
$DR282*BB282/7*(ROUNDUP((DAY(EOMONTH(BB$15,0)))/4,0))),
0)</f>
        <v/>
      </c>
      <c r="DV282" s="125">
        <f t="array" ref="DV282">
IFERROR(_xlfn.IFS(
$DH282="день_1",
$DR282*$BL282/($AX282-$AW282+1)*BC282*(DAY(EOMONTH(BC$15,0))),
$DH282="день_2",
$DR282/30*MAX(MIN($AX282,EOMONTH(BC$15,0))-MAX($AW282,BC$15)+1,),
$DH282="раб.день",
$DR282/30*(IFERROR(
_xlfn.LET(_xlpm.VD,
CHOOSE(
{1;2;3;4;5;6;7;8;9;10;11;12;13;14;15;16;17;18},
45658,45659,45660,45661,45662,45663,45664,45665,45711,45724,45778,45779,45785,45786,45820,45821,45965,46022),
_xlfn.LET(_xlpm.DD,
MAX(MIN($AX282,EOMONTH(BC$15,0))-MAX($AW282,BC$15),),
_xlfn.IFS(
AND(MONTH($AW282)=MONTH(BC$15),MONTH($AX282)&lt;&gt;MONTH(BC$15)),
NETWORKDAYS.INTL($AW282,$AW282+_xlpm.DD,1,_xlpm.VD),
AND(MONTH($AW282)&lt;&gt;MONTH(BC$15),MONTH($AX282)=MONTH(BC$15)),
NETWORKDAYS.INTL(($AX282)-_xlpm.DD,$AX282,1,_xlpm.VD),
AND(MONTH($AW282)&lt;MONTH(BC$15),MONTH($AX282)&gt;MONTH(BC$15)),
NETWORKDAYS.INTL((EOMONTH(BC$15-1,1))-_xlpm.DD,EOMONTH(BC$15-1,1),1,_xlpm.VD),
AND(MONTH($AW282)=MONTH(BC$15),MONTH($AX282)=MONTH(BC$15)),
NETWORKDAYS.INTL($AW282,$AX282,1,_xlpm.VD)))),0)),
$DH282="месяц",
$DR282*BC282,
$DH282="неделя",
$DR282*BC282/7*(ROUNDUP((DAY(EOMONTH(BC$15,0)))/4,0))),
0)</f>
        <v/>
      </c>
      <c r="DW282" s="125">
        <f t="array" ref="DW282">
IFERROR(_xlfn.IFS(
$DH282="день_1",
$DR282*$BL282/($AX282-$AW282+1)*BD282*(DAY(EOMONTH(BD$15,0))),
$DH282="день_2",
$DR282/30*MAX(MIN($AX282,EOMONTH(BD$15,0))-MAX($AW282,BD$15)+1,),
$DH282="раб.день",
$DR282/30*(IFERROR(
_xlfn.LET(_xlpm.VD,
CHOOSE(
{1;2;3;4;5;6;7;8;9;10;11;12;13;14;15;16;17;18},
45658,45659,45660,45661,45662,45663,45664,45665,45711,45724,45778,45779,45785,45786,45820,45821,45965,46022),
_xlfn.LET(_xlpm.DD,
MAX(MIN($AX282,EOMONTH(BD$15,0))-MAX($AW282,BD$15),),
_xlfn.IFS(
AND(MONTH($AW282)=MONTH(BD$15),MONTH($AX282)&lt;&gt;MONTH(BD$15)),
NETWORKDAYS.INTL($AW282,$AW282+_xlpm.DD,1,_xlpm.VD),
AND(MONTH($AW282)&lt;&gt;MONTH(BD$15),MONTH($AX282)=MONTH(BD$15)),
NETWORKDAYS.INTL(($AX282)-_xlpm.DD,$AX282,1,_xlpm.VD),
AND(MONTH($AW282)&lt;MONTH(BD$15),MONTH($AX282)&gt;MONTH(BD$15)),
NETWORKDAYS.INTL((EOMONTH(BD$15-1,1))-_xlpm.DD,EOMONTH(BD$15-1,1),1,_xlpm.VD),
AND(MONTH($AW282)=MONTH(BD$15),MONTH($AX282)=MONTH(BD$15)),
NETWORKDAYS.INTL($AW282,$AX282,1,_xlpm.VD)))),0)),
$DH282="месяц",
$DR282*BD282,
$DH282="неделя",
$DR282*BD282/7*(ROUNDUP((DAY(EOMONTH(BD$15,0)))/4,0))),
0)</f>
        <v/>
      </c>
      <c r="DX282" s="125">
        <f t="array" ref="DX282">
IFERROR(_xlfn.IFS(
$DH282="день_1",
$DR282*$BL282/($AX282-$AW282+1)*BE282*(DAY(EOMONTH(BE$15,0))),
$DH282="день_2",
$DR282/30*MAX(MIN($AX282,EOMONTH(BE$15,0))-MAX($AW282,BE$15)+1,),
$DH282="раб.день",
$DR282/30*(IFERROR(
_xlfn.LET(_xlpm.VD,
CHOOSE(
{1;2;3;4;5;6;7;8;9;10;11;12;13;14;15;16;17;18},
45658,45659,45660,45661,45662,45663,45664,45665,45711,45724,45778,45779,45785,45786,45820,45821,45965,46022),
_xlfn.LET(_xlpm.DD,
MAX(MIN($AX282,EOMONTH(BE$15,0))-MAX($AW282,BE$15),),
_xlfn.IFS(
AND(MONTH($AW282)=MONTH(BE$15),MONTH($AX282)&lt;&gt;MONTH(BE$15)),
NETWORKDAYS.INTL($AW282,$AW282+_xlpm.DD,1,_xlpm.VD),
AND(MONTH($AW282)&lt;&gt;MONTH(BE$15),MONTH($AX282)=MONTH(BE$15)),
NETWORKDAYS.INTL(($AX282)-_xlpm.DD,$AX282,1,_xlpm.VD),
AND(MONTH($AW282)&lt;MONTH(BE$15),MONTH($AX282)&gt;MONTH(BE$15)),
NETWORKDAYS.INTL((EOMONTH(BE$15-1,1))-_xlpm.DD,EOMONTH(BE$15-1,1),1,_xlpm.VD),
AND(MONTH($AW282)=MONTH(BE$15),MONTH($AX282)=MONTH(BE$15)),
NETWORKDAYS.INTL($AW282,$AX282,1,_xlpm.VD)))),0)),
$DH282="месяц",
$DR282*BE282,
$DH282="неделя",
$DR282*BE282/7*(ROUNDUP((DAY(EOMONTH(BE$15,0)))/4,0))),
0)</f>
        <v/>
      </c>
      <c r="DY282" s="125">
        <f t="array" ref="DY282">
IFERROR(_xlfn.IFS(
$DH282="день_1",
$DR282*$BL282/($AX282-$AW282+1)*BF282*(DAY(EOMONTH(BF$15,0))),
$DH282="день_2",
$DR282/30*MAX(MIN($AX282,EOMONTH(BF$15,0))-MAX($AW282,BF$15)+1,),
$DH282="раб.день",
$DR282/30*(IFERROR(
_xlfn.LET(_xlpm.VD,
CHOOSE(
{1;2;3;4;5;6;7;8;9;10;11;12;13;14;15;16;17;18},
45658,45659,45660,45661,45662,45663,45664,45665,45711,45724,45778,45779,45785,45786,45820,45821,45965,46022),
_xlfn.LET(_xlpm.DD,
MAX(MIN($AX282,EOMONTH(BF$15,0))-MAX($AW282,BF$15),),
_xlfn.IFS(
AND(MONTH($AW282)=MONTH(BF$15),MONTH($AX282)&lt;&gt;MONTH(BF$15)),
NETWORKDAYS.INTL($AW282,$AW282+_xlpm.DD,1,_xlpm.VD),
AND(MONTH($AW282)&lt;&gt;MONTH(BF$15),MONTH($AX282)=MONTH(BF$15)),
NETWORKDAYS.INTL(($AX282)-_xlpm.DD,$AX282,1,_xlpm.VD),
AND(MONTH($AW282)&lt;MONTH(BF$15),MONTH($AX282)&gt;MONTH(BF$15)),
NETWORKDAYS.INTL((EOMONTH(BF$15-1,1))-_xlpm.DD,EOMONTH(BF$15-1,1),1,_xlpm.VD),
AND(MONTH($AW282)=MONTH(BF$15),MONTH($AX282)=MONTH(BF$15)),
NETWORKDAYS.INTL($AW282,$AX282,1,_xlpm.VD)))),0)),
$DH282="месяц",
$DR282*BF282,
$DH282="неделя",
$DR282*BF282/7*(ROUNDUP((DAY(EOMONTH(BF$15,0)))/4,0))),
0)</f>
        <v/>
      </c>
      <c r="DZ282" s="125">
        <f t="array" ref="DZ282">
IFERROR(_xlfn.IFS(
$DH282="день_1",
$DR282*$BL282/($AX282-$AW282+1)*BG282*(DAY(EOMONTH(BG$15,0))),
$DH282="день_2",
$DR282/30*MAX(MIN($AX282,EOMONTH(BG$15,0))-MAX($AW282,BG$15)+1,),
$DH282="раб.день",
$DR282/30*(IFERROR(
_xlfn.LET(_xlpm.VD,
CHOOSE(
{1;2;3;4;5;6;7;8;9;10;11;12;13;14;15;16;17;18},
45658,45659,45660,45661,45662,45663,45664,45665,45711,45724,45778,45779,45785,45786,45820,45821,45965,46022),
_xlfn.LET(_xlpm.DD,
MAX(MIN($AX282,EOMONTH(BG$15,0))-MAX($AW282,BG$15),),
_xlfn.IFS(
AND(MONTH($AW282)=MONTH(BG$15),MONTH($AX282)&lt;&gt;MONTH(BG$15)),
NETWORKDAYS.INTL($AW282,$AW282+_xlpm.DD,1,_xlpm.VD),
AND(MONTH($AW282)&lt;&gt;MONTH(BG$15),MONTH($AX282)=MONTH(BG$15)),
NETWORKDAYS.INTL(($AX282)-_xlpm.DD,$AX282,1,_xlpm.VD),
AND(MONTH($AW282)&lt;MONTH(BG$15),MONTH($AX282)&gt;MONTH(BG$15)),
NETWORKDAYS.INTL((EOMONTH(BG$15-1,1))-_xlpm.DD,EOMONTH(BG$15-1,1),1,_xlpm.VD),
AND(MONTH($AW282)=MONTH(BG$15),MONTH($AX282)=MONTH(BG$15)),
NETWORKDAYS.INTL($AW282,$AX282,1,_xlpm.VD)))),0)),
$DH282="месяц",
$DR282*BG282,
$DH282="неделя",
$DR282*BG282/7*(ROUNDUP((DAY(EOMONTH(BG$15,0)))/4,0))),
0)</f>
        <v/>
      </c>
      <c r="EA282" s="125">
        <f t="array" ref="EA282">
IFERROR(_xlfn.IFS(
$DH282="день_1",
$DR282*$BL282/($AX282-$AW282+1)*BH282*(DAY(EOMONTH(BH$15,0))),
$DH282="день_2",
$DR282/30*MAX(MIN($AX282,EOMONTH(BH$15,0))-MAX($AW282,BH$15)+1,),
$DH282="раб.день",
$DR282/30*(IFERROR(
_xlfn.LET(_xlpm.VD,
CHOOSE(
{1;2;3;4;5;6;7;8;9;10;11;12;13;14;15;16;17;18},
45658,45659,45660,45661,45662,45663,45664,45665,45711,45724,45778,45779,45785,45786,45820,45821,45965,46022),
_xlfn.LET(_xlpm.DD,
MAX(MIN($AX282,EOMONTH(BH$15,0))-MAX($AW282,BH$15),),
_xlfn.IFS(
AND(MONTH($AW282)=MONTH(BH$15),MONTH($AX282)&lt;&gt;MONTH(BH$15)),
NETWORKDAYS.INTL($AW282,$AW282+_xlpm.DD,1,_xlpm.VD),
AND(MONTH($AW282)&lt;&gt;MONTH(BH$15),MONTH($AX282)=MONTH(BH$15)),
NETWORKDAYS.INTL(($AX282)-_xlpm.DD,$AX282,1,_xlpm.VD),
AND(MONTH($AW282)&lt;MONTH(BH$15),MONTH($AX282)&gt;MONTH(BH$15)),
NETWORKDAYS.INTL((EOMONTH(BH$15-1,1))-_xlpm.DD,EOMONTH(BH$15-1,1),1,_xlpm.VD),
AND(MONTH($AW282)=MONTH(BH$15),MONTH($AX282)=MONTH(BH$15)),
NETWORKDAYS.INTL($AW282,$AX282,1,_xlpm.VD)))),0)),
$DH282="месяц",
$DR282*BH282,
$DH282="неделя",
$DR282*BH282/7*(ROUNDUP((DAY(EOMONTH(BH$15,0)))/4,0))),
0)</f>
        <v/>
      </c>
      <c r="EB282" s="125">
        <f t="array" ref="EB282">
IFERROR(_xlfn.IFS(
$DH282="день_1",
$DR282*$BL282/($AX282-$AW282+1)*BI282*(DAY(EOMONTH(BI$15,0))),
$DH282="день_2",
$DR282/30*MAX(MIN($AX282,EOMONTH(BI$15,0))-MAX($AW282,BI$15)+1,),
$DH282="раб.день",
$DR282/30*(IFERROR(
_xlfn.LET(_xlpm.VD,
CHOOSE(
{1;2;3;4;5;6;7;8;9;10;11;12;13;14;15;16;17;18},
45658,45659,45660,45661,45662,45663,45664,45665,45711,45724,45778,45779,45785,45786,45820,45821,45965,46022),
_xlfn.LET(_xlpm.DD,
MAX(MIN($AX282,EOMONTH(BI$15,0))-MAX($AW282,BI$15),),
_xlfn.IFS(
AND(MONTH($AW282)=MONTH(BI$15),MONTH($AX282)&lt;&gt;MONTH(BI$15)),
NETWORKDAYS.INTL($AW282,$AW282+_xlpm.DD,1,_xlpm.VD),
AND(MONTH($AW282)&lt;&gt;MONTH(BI$15),MONTH($AX282)=MONTH(BI$15)),
NETWORKDAYS.INTL(($AX282)-_xlpm.DD,$AX282,1,_xlpm.VD),
AND(MONTH($AW282)&lt;MONTH(BI$15),MONTH($AX282)&gt;MONTH(BI$15)),
NETWORKDAYS.INTL((EOMONTH(BI$15-1,1))-_xlpm.DD,EOMONTH(BI$15-1,1),1,_xlpm.VD),
AND(MONTH($AW282)=MONTH(BI$15),MONTH($AX282)=MONTH(BI$15)),
NETWORKDAYS.INTL($AW282,$AX282,1,_xlpm.VD)))),0)),
$DH282="месяц",
$DR282*BI282,
$DH282="неделя",
$DR282*BI282/7*(ROUNDUP((DAY(EOMONTH(BI$15,0)))/4,0))),
0)</f>
        <v/>
      </c>
      <c r="EC282" s="125">
        <f t="array" ref="EC282">
IFERROR(_xlfn.IFS(
$DH282="день_1",
$DR282*$BL282/($AX282-$AW282+1)*BJ282*(DAY(EOMONTH(BJ$15,0))),
$DH282="день_2",
$DR282/30*MAX(MIN($AX282,EOMONTH(BJ$15,0))-MAX($AW282,BJ$15)+1,),
$DH282="раб.день",
$DR282/30*(IFERROR(
_xlfn.LET(_xlpm.VD,
CHOOSE(
{1;2;3;4;5;6;7;8;9;10;11;12;13;14;15;16;17;18},
45658,45659,45660,45661,45662,45663,45664,45665,45711,45724,45778,45779,45785,45786,45820,45821,45965,46022),
_xlfn.LET(_xlpm.DD,
MAX(MIN($AX282,EOMONTH(BJ$15,0))-MAX($AW282,BJ$15),),
_xlfn.IFS(
AND(MONTH($AW282)=MONTH(BJ$15),MONTH($AX282)&lt;&gt;MONTH(BJ$15)),
NETWORKDAYS.INTL($AW282,$AW282+_xlpm.DD,1,_xlpm.VD),
AND(MONTH($AW282)&lt;&gt;MONTH(BJ$15),MONTH($AX282)=MONTH(BJ$15)),
NETWORKDAYS.INTL(($AX282)-_xlpm.DD,$AX282,1,_xlpm.VD),
AND(MONTH($AW282)&lt;MONTH(BJ$15),MONTH($AX282)&gt;MONTH(BJ$15)),
NETWORKDAYS.INTL((EOMONTH(BJ$15-1,1))-_xlpm.DD,EOMONTH(BJ$15-1,1),1,_xlpm.VD),
AND(MONTH($AW282)=MONTH(BJ$15),MONTH($AX282)=MONTH(BJ$15)),
NETWORKDAYS.INTL($AW282,$AX282,1,_xlpm.VD)))),0)),
$DH282="месяц",
$DR282*BJ282,
$DH282="неделя",
$DR282*BJ282/7*(ROUNDUP((DAY(EOMONTH(BJ$15,0)))/4,0))),
0)</f>
        <v/>
      </c>
      <c r="ED282" s="125">
        <f t="array" ref="ED282">
IFERROR(_xlfn.IFS(
$DH282="день_1",
$DR282*$BL282/($AX282-$AW282+1)*BK282*(DAY(EOMONTH(BK$15,0))),
$DH282="день_2",
$DR282/30*MAX(MIN($AX282,EOMONTH(BK$15,0))-MAX($AW282,BK$15)+1,),
$DH282="раб.день",
$DR282/30*(IFERROR(
_xlfn.LET(_xlpm.VD,
CHOOSE(
{1;2;3;4;5;6;7;8;9;10;11;12;13;14;15;16;17;18},
45658,45659,45660,45661,45662,45663,45664,45665,45711,45724,45778,45779,45785,45786,45820,45821,45965,46022),
_xlfn.LET(_xlpm.DD,
MAX(MIN($AX282,EOMONTH(BK$15,0))-MAX($AW282,BK$15),),
_xlfn.IFS(
AND(MONTH($AW282)=MONTH(BK$15),MONTH($AX282)&lt;&gt;MONTH(BK$15)),
NETWORKDAYS.INTL($AW282,$AW282+_xlpm.DD,1,_xlpm.VD),
AND(MONTH($AW282)&lt;&gt;MONTH(BK$15),MONTH($AX282)=MONTH(BK$15)),
NETWORKDAYS.INTL(($AX282)-_xlpm.DD,$AX282,1,_xlpm.VD),
AND(MONTH($AW282)&lt;MONTH(BK$15),MONTH($AX282)&gt;MONTH(BK$15)),
NETWORKDAYS.INTL((EOMONTH(BK$15-1,1))-_xlpm.DD,EOMONTH(BK$15-1,1),1,_xlpm.VD),
AND(MONTH($AW282)=MONTH(BK$15),MONTH($AX282)=MONTH(BK$15)),
NETWORKDAYS.INTL($AW282,$AX282,1,_xlpm.VD)))),0)),
$DH282="месяц",
$DR282*BK282,
$DH282="неделя",
$DR282*BK282/7*(ROUNDUP((DAY(EOMONTH(BK$15,0)))/4,0))),
0)</f>
        <v/>
      </c>
      <c r="EE282" s="125">
        <f>SUM($DS282,$DT282,$DU282,$DV282,$DW282,$DX282,$DY282,$DZ282,$EA282,$EB282,$EC282,$ED282)</f>
        <v/>
      </c>
      <c r="EF282" s="125">
        <f>IFERROR(ROUND($EE282*(1+$EP282),2),0)</f>
        <v/>
      </c>
      <c r="EG282" s="128" t="n">
        <v>1</v>
      </c>
      <c r="EH282" s="126" t="n">
        <v>0</v>
      </c>
      <c r="EI282" s="126">
        <f>ROUND(SUM($EH282:$EH282)*SUM($AB282:$AB282)*$EG282,2)</f>
        <v/>
      </c>
      <c r="EJ282" s="126">
        <f>ROUND($EI282*(1+$EP282),2)</f>
        <v/>
      </c>
      <c r="EK282" s="126" t="n">
        <v>0</v>
      </c>
      <c r="EL282" s="126">
        <f>ROUND(SUM($EK282:$EK282)*SUM($AB282:$AB282)*$EG282,2)</f>
        <v/>
      </c>
      <c r="EM282" s="126">
        <f>ROUND($EL282*(1+$EP282),2)</f>
        <v/>
      </c>
      <c r="EN282" s="126">
        <f>SUM($EE282,$EI282,$EL282)</f>
        <v/>
      </c>
      <c r="EO282" s="126">
        <f>SUM($EF282,$EJ282,$EM282)</f>
        <v/>
      </c>
      <c r="EP282" s="59" t="inlineStr">
        <is>
          <t>20%</t>
        </is>
      </c>
      <c r="EQ282" s="59" t="n"/>
      <c r="ER282" s="60">
        <f t="array" ref="ER282">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MATCH(ES282,
{"AMS";"RussOutdoor";"HD Outdoor";"Ingroup";"IQ";"Ledproduction";"LisChannel";"Logic";"Media-PPL";"NovikovTV | НовиковТВ";"SMA";"SOK";"КрокусТВ | CrocusTV | IndoorTV";"Сити";"ТЯК Москва"},
0)),"")</f>
        <v/>
      </c>
      <c r="ES282" s="60" t="n"/>
      <c r="ET282" s="60">
        <f t="array" ref="ET282">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MATCH(ES282,
{"AMS";"RussOutdoor";"HD Outdoor";"Ingroup";"IQ";"Ledproduction";"LisChannel";"Logic";"Media-PPL";"NovikovTV | НовиковТВ";"SMA";"SOK";"КрокусТВ | CrocusTV | IndoorTV";"Сити";"ТЯК Москва"},
0)),"")</f>
        <v/>
      </c>
      <c r="EU282" s="60" t="n"/>
      <c r="EV282" s="60" t="n"/>
      <c r="EX282" s="110">
        <f t="array" ref="EX282">
($AR282/30
+N("ТРАФИК ПЛОЩАДКИ"))*
(IFERROR(
_xlfn.LET(
_xlpm.GPR,
HLOOKUP($L282,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(MATCH($T282,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IF($Q282="цифровой",_xlpm.GPR/$AG282,_xlpm.GPR/60)),
0)
+N("DWELL TIME"))*
(IF($AB282=0,0,IF($AB282=1,0.3,IF($AB282=2,0.5,IF($AB282&gt;2,1))))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_xlfn.IFS($AC282="да",1.2,$AC282="нет",1)*
_xlfn.IFS($AD282="да",1.2,$AD282="нет",1)*
IF(R282="статический",1,1.2)*
$X282*
INDEX(
{1.2;1;1.2;1.2;1;1.2;1.2;1.2;1.2;1.2;1.2;1;1.2;1.2;1.2;1.2;1;1;1.2;1.2;1.2;1;1;1;1;1.2;1.2;1.2;1.2;1;1;1;1;1.2;1.2;1.2;1.2;1.2;1.2;1.2;1.2;1;1;1.2;1;1;1;1;1.5;1;1;1.5;1.5;1.2},
MATCH($Q282,_xlpm.MI,0)))&gt;{0.02;0.04;0.06;0.1;0.2;0.4;0.6;0.8;1;2;4;6})),
{0;1;2;3;4;5;6;7;8;9;10;11;12},
0)))
+N("КОЭФФИЦИЕНТ КОНТАКТА"))))*
(_xlfn.IFS($X282&lt;0.1,$X282/1000,$X282&gt;25,5.2,AND($X282&gt;=0.1,$X282&lt;=25),(($X282*2+0.1)/10)*($X282/10)))*
IFERROR((_xlfn.LET(
_xlpm.MA,
{0;0.8;0.85;0.9;0.95;1},
_xlpm.MAA,
{0;1;2;3;4;5},
INDEX(_xlpm.MA,MATCH(SUMPRODUCT(--((IF(ROUND(_xlpm.MAA,1)&gt;5,5,ROUND($AB282,1)))&gt;{0;1;2;3;4;5})),_xlpm.MAA,0)))
+N("КОЭФФИЦИЕНТ КОЛ-ВО КОНСТРУКЦИЙ")),1)*
$AB282,0))*
(IF($Q282="цифровой",$AG282/15*$AI282,1)
+N("ДЛЯ ЦИФРЫ"))</f>
        <v/>
      </c>
      <c r="EY282" s="110">
        <f>IFERROR(EX282*AY282,0)</f>
        <v/>
      </c>
      <c r="EZ282" s="131">
        <f>IFERROR(DP282/EY282*1000,0)</f>
        <v/>
      </c>
      <c r="FA282" s="112">
        <f>IFERROR(FC282/FB282,0)</f>
        <v/>
      </c>
      <c r="FB282" s="112">
        <f>IFERROR((FC282/(EY282/FF282*#REF!))*0.825,0)</f>
        <v/>
      </c>
      <c r="FC282" s="112">
        <f>IFERROR(((EX282*30/AR282)*100)/30,0)</f>
        <v/>
      </c>
      <c r="FD282" s="112">
        <f>IFERROR(EY282/G282*100%,0)</f>
        <v/>
      </c>
      <c r="FE282" s="112">
        <f>IFERROR(FD282/FC282*100%,0)</f>
        <v/>
      </c>
      <c r="FF282" s="110">
        <f>IFERROR(AR282/30*AY282,0)</f>
        <v/>
      </c>
    </row>
    <row r="283" ht="13" customHeight="1">
      <c r="A283" s="59" t="n"/>
      <c r="B283" s="60" t="n"/>
      <c r="C283" s="60" t="n"/>
      <c r="D283" s="60">
        <f t="array" ref="D283">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MATCH($E283,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83" s="60">
        <f t="array" ref="E283">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MATCH($F283,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83" s="60" t="inlineStr"/>
      <c r="G283" s="60" t="n"/>
      <c r="H283" s="60">
        <f t="array" ref="H283">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MATCH($I283,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83" s="60" t="n"/>
      <c r="J283" s="60" t="n"/>
      <c r="K283" s="60" t="n"/>
      <c r="L283" s="60" t="n"/>
      <c r="M283" s="60" t="n"/>
      <c r="N283" s="60" t="n"/>
      <c r="O283" s="60" t="n"/>
      <c r="P283" s="60">
        <f t="array" ref="P283">
_xlfn.IFS(
ISNUMBER(MATCH($Q283,{"шелфбаннер","разделитель","монетница","чековая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ISNUMBER(MATCH($Q283,{"LED/LCD","видеокулер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ISNUMBER(MATCH($Q283,{"автомобиль","машина","выставочное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ISNUMBER(MATCH($Q283,{"билборд","лифтовая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ISNUMBER(MATCH($Q283,{"навигация","подвесной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ISNUMBER(MATCH($Q283,{"движущаяся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ISNUMBER(MATCH($Q283,{"каталог","журнал"},)),
"Пресса",
$Q283="","")</f>
        <v/>
      </c>
      <c r="Q283" s="60" t="n"/>
      <c r="R283" s="60">
        <f t="array" ref="R283">
IFERROR(
_xlfn.IFS(
OR(ISNUMBER(MATCH($Q283,{"экспозиция","макет","стенд","автостенд","авто стенд","выставочное пространство","выставочные стенды","модульные выставочные стенды","3Д конструкция","3D конструкция"},)),P283="Экспонирование"),
"нестандартный",
ISNUMBER(MATCH($Q283,{"скроллер","призматрон"},)),
"динамический",
$P283="Видео",
"цифровой",
OR($P283="Пресса",$P283="Щит",$P283="POSm",$P283="Подвес",$P283="Брендирование/оклейка"),
"статический"),"")</f>
        <v/>
      </c>
      <c r="S283" s="59" t="n"/>
      <c r="T283" s="60" t="n"/>
      <c r="U283" s="60" t="n"/>
      <c r="V283" s="60">
        <f>
IF(P283="Видео",
"цифровой постер/ролик",
IF(ISNUMBER(MATCH(Q283,{"короб световой","короб световой | лайтбокс","короб световой | кристалайт","лайтбокс","лайт бокс","кристалайт","LB","lightbox"},)),
"бэклит",
IF(P283="Брендирование/оклейка",
"перфарированная пленка/самоклейка",
IF(P283="Экспонирование",
"под запрос",
IF(P283="Подвес",
"баннер/ткань",
"")))))</f>
        <v/>
      </c>
      <c r="W283" s="59" t="n"/>
      <c r="X283" s="59" t="n"/>
      <c r="Y283" s="59" t="n"/>
      <c r="Z283" s="61" t="n"/>
      <c r="AA283" s="61" t="n"/>
      <c r="AB283" s="61">
        <f>IF(BL283&gt;0,Z283,0)</f>
        <v/>
      </c>
      <c r="AC283" s="59" t="n"/>
      <c r="AD283" s="59" t="n"/>
      <c r="AE283" s="59" t="n"/>
      <c r="AF283" s="59" t="n"/>
      <c r="AG283" s="59" t="n"/>
      <c r="AH283" s="59" t="n"/>
      <c r="AI283" s="59" t="n"/>
      <c r="AJ283" s="59" t="n"/>
      <c r="AK283" s="59" t="n"/>
      <c r="AL283" s="62">
        <f>IFERROR(IF(OR(R283="статический",R283="динамический",R283="нестандартный",R283="",R283=""),"-",IF(AND(AH283="-",AI283="-"),"-",AK283*3600/AH283*AI283)),"-")</f>
        <v/>
      </c>
      <c r="AM283" s="62">
        <f>IFERROR(IF(OR(R283="статический",R283="динамический",R283="",R283="", R283="BTL",R283="нестандартный"),"-",AG283*AI283*AL283/60),"-")</f>
        <v/>
      </c>
      <c r="AN283" s="63">
        <f>IFERROR(IF(AH283="","-",AG283*AI283/AH283),"-")</f>
        <v/>
      </c>
      <c r="AO283" s="59">
        <f>IFERROR(IF(OR($R283="статический",$R283="динамический",$R283="",$R283="",$R283="BTL",$R283="нестандартный"),"-",$AL283*$AY283),"-")</f>
        <v/>
      </c>
      <c r="AP283" s="62">
        <f>IFERROR(IF(OR($R283="статический",$R283="динамический",$R283="",$R283="",$R283="BTL",$R283="нестандартный"),"-",$AM283*AY283),"-")</f>
        <v/>
      </c>
      <c r="AQ283" s="64" t="n"/>
      <c r="AR283" s="61" t="n"/>
      <c r="AS283" s="61" t="n"/>
      <c r="AT283" s="61" t="n"/>
      <c r="AU283" s="65" t="n"/>
      <c r="AV283" s="124">
        <f>IFERROR(DR283/AT283*1000,"n/a")</f>
        <v/>
      </c>
      <c r="AW283" s="67" t="n"/>
      <c r="AX283" s="67" t="n"/>
      <c r="AY283" s="43">
        <f>IFERROR(IF(OR($AW283="",$AX283=""),"",_xlfn.DAYS($AX283+1,$AW283)),"")</f>
        <v/>
      </c>
      <c r="AZ283" s="68">
        <f t="array" ref="AZ283">
_xlfn.LET(_xlpm.COEFF,
IF($AW283+$AX283=0,0,IF(MAX(MIN($AX283,EOMONTH(AZ$15,0))-MAX($AW283,AZ$15)+1,)&gt;0,1,0)),
_xlfn.IFS(
$ES283="LisChannel",
_xlpm.COEFF*
INDEX({1;1;1.2;1.2;1;1;1;1;1.2;1.2;1.2;1.2},
MATCH(MONTH(AZ$15),
{1,2,3,4,5,6,7,8,9,10,11,12})),
CONCATENATE($ES283," ",$L283)="RussOutdoor метро",
_xlpm.COEFF*
INDEX({0.8;0.9;1.1;1.1;1;1;1;1;1.1;1.1;1.1;1.1},
MATCH(MONTH(AZ$15),
{1,2,3,4,5,6,7,8,9,10,11,12})),
$ES283&lt;&gt;"LisChannel",
_xlpm.COEFF,
$ES283&lt;&gt;"RussOutdoor",
_xlpm.COEFF))</f>
        <v/>
      </c>
      <c r="BA283" s="68">
        <f t="array" ref="BA283">
_xlfn.LET(_xlpm.COEFF,
IF($AW283+$AX283=0,0,IF(MAX(MIN($AX283,EOMONTH(BA$15,0))-MAX($AW283,BA$15)+1,)&gt;0,1,0)),
_xlfn.IFS(
$ES283="LisChannel",
_xlpm.COEFF*
INDEX({1;1;1.2;1.2;1;1;1;1;1.2;1.2;1.2;1.2},
MATCH(MONTH(BA$15),
{1,2,3,4,5,6,7,8,9,10,11,12})),
CONCATENATE($ES283," ",$L283)="RussOutdoor метро",
_xlpm.COEFF*
INDEX({0.8;0.9;1.1;1.1;1;1;1;1;1.1;1.1;1.1;1.1},
MATCH(MONTH(BA$15),
{1,2,3,4,5,6,7,8,9,10,11,12})),
$ES283&lt;&gt;"LisChannel",
_xlpm.COEFF,
$ES283&lt;&gt;"RussOutdoor",
_xlpm.COEFF))</f>
        <v/>
      </c>
      <c r="BB283" s="68">
        <f t="array" ref="BB283">
_xlfn.LET(_xlpm.COEFF,
IF($AW283+$AX283=0,0,IF(MAX(MIN($AX283,EOMONTH(BB$15,0))-MAX($AW283,BB$15)+1,)&gt;0,1,0)),
_xlfn.IFS(
$ES283="LisChannel",
_xlpm.COEFF*
INDEX({1;1;1.2;1.2;1;1;1;1;1.2;1.2;1.2;1.2},
MATCH(MONTH(BB$15),
{1,2,3,4,5,6,7,8,9,10,11,12})),
CONCATENATE($ES283," ",$L283)="RussOutdoor метро",
_xlpm.COEFF*
INDEX({0.8;0.9;1.1;1.1;1;1;1;1;1.1;1.1;1.1;1.1},
MATCH(MONTH(BB$15),
{1,2,3,4,5,6,7,8,9,10,11,12})),
$ES283&lt;&gt;"LisChannel",
_xlpm.COEFF,
$ES283&lt;&gt;"RussOutdoor",
_xlpm.COEFF))</f>
        <v/>
      </c>
      <c r="BC283" s="68">
        <f t="array" ref="BC283">
_xlfn.LET(_xlpm.COEFF,
IF($AW283+$AX283=0,0,IF(MAX(MIN($AX283,EOMONTH(BC$15,0))-MAX($AW283,BC$15)+1,)&gt;0,1,0)),
_xlfn.IFS(
$ES283="LisChannel",
_xlpm.COEFF*
INDEX({1;1;1.2;1.2;1;1;1;1;1.2;1.2;1.2;1.2},
MATCH(MONTH(BC$15),
{1,2,3,4,5,6,7,8,9,10,11,12})),
CONCATENATE($ES283," ",$L283)="RussOutdoor метро",
_xlpm.COEFF*
INDEX({0.8;0.9;1.1;1.1;1;1;1;1;1.1;1.1;1.1;1.1},
MATCH(MONTH(BC$15),
{1,2,3,4,5,6,7,8,9,10,11,12})),
$ES283&lt;&gt;"LisChannel",
_xlpm.COEFF,
$ES283&lt;&gt;"RussOutdoor",
_xlpm.COEFF))</f>
        <v/>
      </c>
      <c r="BD283" s="68">
        <f t="array" ref="BD283">
_xlfn.LET(_xlpm.COEFF,
IF($AW283+$AX283=0,0,IF(MAX(MIN($AX283,EOMONTH(BD$15,0))-MAX($AW283,BD$15)+1,)&gt;0,1,0)),
_xlfn.IFS(
$ES283="LisChannel",
_xlpm.COEFF*
INDEX({1;1;1.2;1.2;1;1;1;1;1.2;1.2;1.2;1.2},
MATCH(MONTH(BD$15),
{1,2,3,4,5,6,7,8,9,10,11,12})),
CONCATENATE($ES283," ",$L283)="RussOutdoor метро",
_xlpm.COEFF*
INDEX({0.8;0.9;1.1;1.1;1;1;1;1;1.1;1.1;1.1;1.1},
MATCH(MONTH(BD$15),
{1,2,3,4,5,6,7,8,9,10,11,12})),
$ES283&lt;&gt;"LisChannel",
_xlpm.COEFF,
$ES283&lt;&gt;"RussOutdoor",
_xlpm.COEFF))</f>
        <v/>
      </c>
      <c r="BE283" s="68">
        <f t="array" ref="BE283">
_xlfn.LET(_xlpm.COEFF,
IF($AW283+$AX283=0,0,IF(MAX(MIN($AX283,EOMONTH(BE$15,0))-MAX($AW283,BE$15)+1,)&gt;0,1,0)),
_xlfn.IFS(
$ES283="LisChannel",
_xlpm.COEFF*
INDEX({1;1;1.2;1.2;1;1;1;1;1.2;1.2;1.2;1.2},
MATCH(MONTH(BE$15),
{1,2,3,4,5,6,7,8,9,10,11,12})),
CONCATENATE($ES283," ",$L283)="RussOutdoor метро",
_xlpm.COEFF*
INDEX({0.8;0.9;1.1;1.1;1;1;1;1;1.1;1.1;1.1;1.1},
MATCH(MONTH(BE$15),
{1,2,3,4,5,6,7,8,9,10,11,12})),
$ES283&lt;&gt;"LisChannel",
_xlpm.COEFF,
$ES283&lt;&gt;"RussOutdoor",
_xlpm.COEFF))</f>
        <v/>
      </c>
      <c r="BF283" s="68">
        <f t="array" ref="BF283">
_xlfn.LET(_xlpm.COEFF,
IF($AW283+$AX283=0,0,IF(MAX(MIN($AX283,EOMONTH(BF$15,0))-MAX($AW283,BF$15)+1,)&gt;0,1,0)),
_xlfn.IFS(
$ES283="LisChannel",
_xlpm.COEFF*
INDEX({1;1;1.2;1.2;1;1;1;1;1.2;1.2;1.2;1.2},
MATCH(MONTH(BF$15),
{1,2,3,4,5,6,7,8,9,10,11,12})),
CONCATENATE($ES283," ",$L283)="RussOutdoor метро",
_xlpm.COEFF*
INDEX({0.8;0.9;1.1;1.1;1;1;1;1;1.1;1.1;1.1;1.1},
MATCH(MONTH(BF$15),
{1,2,3,4,5,6,7,8,9,10,11,12})),
$ES283&lt;&gt;"LisChannel",
_xlpm.COEFF,
$ES283&lt;&gt;"RussOutdoor",
_xlpm.COEFF))</f>
        <v/>
      </c>
      <c r="BG283" s="68">
        <f t="array" ref="BG283">
_xlfn.LET(_xlpm.COEFF,
IF($AW283+$AX283=0,0,IF(MAX(MIN($AX283,EOMONTH(BG$15,0))-MAX($AW283,BG$15)+1,)&gt;0,1,0)),
_xlfn.IFS(
$ES283="LisChannel",
_xlpm.COEFF*
INDEX({1;1;1.2;1.2;1;1;1;1;1.2;1.2;1.2;1.2},
MATCH(MONTH(BG$15),
{1,2,3,4,5,6,7,8,9,10,11,12})),
CONCATENATE($ES283," ",$L283)="RussOutdoor метро",
_xlpm.COEFF*
INDEX({0.8;0.9;1.1;1.1;1;1;1;1;1.1;1.1;1.1;1.1},
MATCH(MONTH(BG$15),
{1,2,3,4,5,6,7,8,9,10,11,12})),
$ES283&lt;&gt;"LisChannel",
_xlpm.COEFF,
$ES283&lt;&gt;"RussOutdoor",
_xlpm.COEFF))</f>
        <v/>
      </c>
      <c r="BH283" s="68">
        <f t="array" ref="BH283">
_xlfn.LET(_xlpm.COEFF,
IF($AW283+$AX283=0,0,IF(MAX(MIN($AX283,EOMONTH(BH$15,0))-MAX($AW283,BH$15)+1,)&gt;0,1,0)),
_xlfn.IFS(
$ES283="LisChannel",
_xlpm.COEFF*
INDEX({1;1;1.2;1.2;1;1;1;1;1.2;1.2;1.2;1.2},
MATCH(MONTH(BH$15),
{1,2,3,4,5,6,7,8,9,10,11,12})),
CONCATENATE($ES283," ",$L283)="RussOutdoor метро",
_xlpm.COEFF*
INDEX({0.8;0.9;1.1;1.1;1;1;1;1;1.1;1.1;1.1;1.1},
MATCH(MONTH(BH$15),
{1,2,3,4,5,6,7,8,9,10,11,12})),
$ES283&lt;&gt;"LisChannel",
_xlpm.COEFF,
$ES283&lt;&gt;"RussOutdoor",
_xlpm.COEFF))</f>
        <v/>
      </c>
      <c r="BI283" s="68">
        <f t="array" ref="BI283">
_xlfn.LET(_xlpm.COEFF,
IF($AW283+$AX283=0,0,IF(MAX(MIN($AX283,EOMONTH(BI$15,0))-MAX($AW283,BI$15)+1,)&gt;0,1,0)),
_xlfn.IFS(
$ES283="LisChannel",
_xlpm.COEFF*
INDEX({1;1;1.2;1.2;1;1;1;1;1.2;1.2;1.2;1.2},
MATCH(MONTH(BI$15),
{1,2,3,4,5,6,7,8,9,10,11,12})),
CONCATENATE($ES283," ",$L283)="RussOutdoor метро",
_xlpm.COEFF*
INDEX({0.8;0.9;1.1;1.1;1;1;1;1;1.1;1.1;1.1;1.1},
MATCH(MONTH(BI$15),
{1,2,3,4,5,6,7,8,9,10,11,12})),
$ES283&lt;&gt;"LisChannel",
_xlpm.COEFF,
$ES283&lt;&gt;"RussOutdoor",
_xlpm.COEFF))</f>
        <v/>
      </c>
      <c r="BJ283" s="68">
        <f t="array" ref="BJ283">
_xlfn.LET(_xlpm.COEFF,
IF($AW283+$AX283=0,0,IF(MAX(MIN($AX283,EOMONTH(BJ$15,0))-MAX($AW283,BJ$15)+1,)&gt;0,1,0)),
_xlfn.IFS(
$ES283="LisChannel",
_xlpm.COEFF*
INDEX({1;1;1.2;1.2;1;1;1;1;1.2;1.2;1.2;1.2},
MATCH(MONTH(BJ$15),
{1,2,3,4,5,6,7,8,9,10,11,12})),
CONCATENATE($ES283," ",$L283)="RussOutdoor метро",
_xlpm.COEFF*
INDEX({0.8;0.9;1.1;1.1;1;1;1;1;1.1;1.1;1.1;1.1},
MATCH(MONTH(BJ$15),
{1,2,3,4,5,6,7,8,9,10,11,12})),
$ES283&lt;&gt;"LisChannel",
_xlpm.COEFF,
$ES283&lt;&gt;"RussOutdoor",
_xlpm.COEFF))</f>
        <v/>
      </c>
      <c r="BK283" s="68">
        <f t="array" ref="BK283">
_xlfn.LET(_xlpm.COEFF,
IF($AW283+$AX283=0,0,IF(MAX(MIN($AX283,EOMONTH(BK$15,0))-MAX($AW283,BK$15)+1,)&gt;0,1,0)),
_xlfn.IFS(
$ES283="LisChannel",
_xlpm.COEFF*
INDEX({1;1;1.2;1.2;1;1;1;1;1.2;1.2;1.2;1.2},
MATCH(MONTH(BK$15),
{1,2,3,4,5,6,7,8,9,10,11,12})),
CONCATENATE($ES283," ",$L283)="RussOutdoor метро",
_xlpm.COEFF*
INDEX({0.8;0.9;1.1;1.1;1;1;1;1;1.1;1.1;1.1;1.1},
MATCH(MONTH(BK$15),
{1,2,3,4,5,6,7,8,9,10,11,12})),
$ES283&lt;&gt;"LisChannel",
_xlpm.COEFF,
$ES283&lt;&gt;"RussOutdoor",
_xlpm.COEFF))</f>
        <v/>
      </c>
      <c r="BL283" s="62">
        <f>COUNTIFS($AZ283:$BK283,"&gt;0")</f>
        <v/>
      </c>
      <c r="BM283" s="65" t="n"/>
      <c r="BN283" s="125">
        <f>$DJ283</f>
        <v/>
      </c>
      <c r="BO283" s="63">
        <f>$DQ283</f>
        <v/>
      </c>
      <c r="BP283" s="125">
        <f>
IFERROR(
IF($BL283=0,0,
$BN283*(1-$BO283)),
0)</f>
        <v/>
      </c>
      <c r="BQ283" s="125">
        <f t="array" ref="BQ283">
IFERROR(
_xlfn.IFS(
$DH283="день_1",
$BP283*$BL283/($AX283-$AW283+1)*AZ283*(DAY(EOMONTH(AZ$15,0))),
$DH283="день_2",
$BP283/30*MAX(MIN($AX283,EOMONTH(AZ$15,0))-MAX($AW283,AZ$15)+1,),
$DH283="раб.день",
$BP283/30*(IFERROR(
_xlfn.LET(_xlpm.VD,
CHOOSE(
{1;2;3;4;5;6;7;8;9;10;11;12;13;14;15;16;17;18},
45658,45659,45660,45661,45662,45663,45664,45665,45711,45724,45778,45779,45785,45786,45820,45821,45965,46022),
_xlfn.LET(_xlpm.DD,
MAX(MIN($AX283,EOMONTH(AZ$15,0))-MAX($AW283,AZ$15),),
_xlfn.IFS(
AND(MONTH($AW283)=MONTH(AZ$15),MONTH($AX283)&lt;&gt;MONTH(AZ$15)),
NETWORKDAYS.INTL($AW283,$AW283+_xlpm.DD,1,_xlpm.VD),
AND(MONTH($AW283)&lt;&gt;MONTH(AZ$15),MONTH($AX283)=MONTH(AZ$15)),
NETWORKDAYS.INTL(($AX283)-_xlpm.DD,$AX283,1,_xlpm.VD),
AND(MONTH($AW283)&lt;MONTH(AZ$15),MONTH($AX283)&gt;MONTH(AZ$15)),
NETWORKDAYS.INTL((EOMONTH(AZ$15-1,1))-_xlpm.DD,EOMONTH(AZ$15-1,1),1,_xlpm.VD),
AND(MONTH($AW283)=MONTH(AZ$15),MONTH($AX283)=MONTH(AZ$15)),
NETWORKDAYS.INTL($AW283,$AX283,1,_xlpm.VD)))),0)),
$DH283="месяц",
$BP283*AZ283,
$DH283="неделя",
$BP283*AZ283/7*(ROUNDUP((DAY(EOMONTH(AZ$15,0)))/4,0))),
0)</f>
        <v/>
      </c>
      <c r="BR283" s="125">
        <f t="array" ref="BR283">
IFERROR(
_xlfn.IFS(
$DH283="день_1",
$BP283*$BL283/($AX283-$AW283+1)*BA283*(DAY(EOMONTH(BA$15,0))),
$DH283="день_2",
$BP283/30*MAX(MIN($AX283,EOMONTH(BA$15,0))-MAX($AW283,BA$15)+1,),
$DH283="раб.день",
$BP283/30*(IFERROR(
_xlfn.LET(_xlpm.VD,
CHOOSE(
{1;2;3;4;5;6;7;8;9;10;11;12;13;14;15;16;17;18},
45658,45659,45660,45661,45662,45663,45664,45665,45711,45724,45778,45779,45785,45786,45820,45821,45965,46022),
_xlfn.LET(_xlpm.DD,
MAX(MIN($AX283,EOMONTH(BA$15,0))-MAX($AW283,BA$15),),
_xlfn.IFS(
AND(MONTH($AW283)=MONTH(BA$15),MONTH($AX283)&lt;&gt;MONTH(BA$15)),
NETWORKDAYS.INTL($AW283,$AW283+_xlpm.DD,1,_xlpm.VD),
AND(MONTH($AW283)&lt;&gt;MONTH(BA$15),MONTH($AX283)=MONTH(BA$15)),
NETWORKDAYS.INTL(($AX283)-_xlpm.DD,$AX283,1,_xlpm.VD),
AND(MONTH($AW283)&lt;MONTH(BA$15),MONTH($AX283)&gt;MONTH(BA$15)),
NETWORKDAYS.INTL((EOMONTH(BA$15-1,1))-_xlpm.DD,EOMONTH(BA$15-1,1),1,_xlpm.VD),
AND(MONTH($AW283)=MONTH(BA$15),MONTH($AX283)=MONTH(BA$15)),
NETWORKDAYS.INTL($AW283,$AX283,1,_xlpm.VD)))),0)),
$DH283="месяц",
$BP283*BA283,
$DH283="неделя",
$BP283*BA283/7*(ROUNDUP((DAY(EOMONTH(BA$15,0)))/4,0))),
0)</f>
        <v/>
      </c>
      <c r="BS283" s="125">
        <f t="array" ref="BS283">
IFERROR(
_xlfn.IFS(
$DH283="день_1",
$BP283*$BL283/($AX283-$AW283+1)*BB283*(DAY(EOMONTH(BB$15,0))),
$DH283="день_2",
$BP283/30*MAX(MIN($AX283,EOMONTH(BB$15,0))-MAX($AW283,BB$15)+1,),
$DH283="раб.день",
$BP283/30*(IFERROR(
_xlfn.LET(_xlpm.VD,
CHOOSE(
{1;2;3;4;5;6;7;8;9;10;11;12;13;14;15;16;17;18},
45658,45659,45660,45661,45662,45663,45664,45665,45711,45724,45778,45779,45785,45786,45820,45821,45965,46022),
_xlfn.LET(_xlpm.DD,
MAX(MIN($AX283,EOMONTH(BB$15,0))-MAX($AW283,BB$15),),
_xlfn.IFS(
AND(MONTH($AW283)=MONTH(BB$15),MONTH($AX283)&lt;&gt;MONTH(BB$15)),
NETWORKDAYS.INTL($AW283,$AW283+_xlpm.DD,1,_xlpm.VD),
AND(MONTH($AW283)&lt;&gt;MONTH(BB$15),MONTH($AX283)=MONTH(BB$15)),
NETWORKDAYS.INTL(($AX283)-_xlpm.DD,$AX283,1,_xlpm.VD),
AND(MONTH($AW283)&lt;MONTH(BB$15),MONTH($AX283)&gt;MONTH(BB$15)),
NETWORKDAYS.INTL((EOMONTH(BB$15-1,1))-_xlpm.DD,EOMONTH(BB$15-1,1),1,_xlpm.VD),
AND(MONTH($AW283)=MONTH(BB$15),MONTH($AX283)=MONTH(BB$15)),
NETWORKDAYS.INTL($AW283,$AX283,1,_xlpm.VD)))),0)),
$DH283="месяц",
$BP283*BB283,
$DH283="неделя",
$BP283*BB283/7*(ROUNDUP((DAY(EOMONTH(BB$15,0)))/4,0))),
0)</f>
        <v/>
      </c>
      <c r="BT283" s="125">
        <f t="array" ref="BT283">
IFERROR(
_xlfn.IFS(
$DH283="день_1",
$BP283*$BL283/($AX283-$AW283+1)*BC283*(DAY(EOMONTH(BC$15,0))),
$DH283="день_2",
$BP283/30*MAX(MIN($AX283,EOMONTH(BC$15,0))-MAX($AW283,BC$15)+1,),
$DH283="раб.день",
$BP283/30*(IFERROR(
_xlfn.LET(_xlpm.VD,
CHOOSE(
{1;2;3;4;5;6;7;8;9;10;11;12;13;14;15;16;17;18},
45658,45659,45660,45661,45662,45663,45664,45665,45711,45724,45778,45779,45785,45786,45820,45821,45965,46022),
_xlfn.LET(_xlpm.DD,
MAX(MIN($AX283,EOMONTH(BC$15,0))-MAX($AW283,BC$15),),
_xlfn.IFS(
AND(MONTH($AW283)=MONTH(BC$15),MONTH($AX283)&lt;&gt;MONTH(BC$15)),
NETWORKDAYS.INTL($AW283,$AW283+_xlpm.DD,1,_xlpm.VD),
AND(MONTH($AW283)&lt;&gt;MONTH(BC$15),MONTH($AX283)=MONTH(BC$15)),
NETWORKDAYS.INTL(($AX283)-_xlpm.DD,$AX283,1,_xlpm.VD),
AND(MONTH($AW283)&lt;MONTH(BC$15),MONTH($AX283)&gt;MONTH(BC$15)),
NETWORKDAYS.INTL((EOMONTH(BC$15-1,1))-_xlpm.DD,EOMONTH(BC$15-1,1),1,_xlpm.VD),
AND(MONTH($AW283)=MONTH(BC$15),MONTH($AX283)=MONTH(BC$15)),
NETWORKDAYS.INTL($AW283,$AX283,1,_xlpm.VD)))),0)),
$DH283="месяц",
$BP283*BC283,
$DH283="неделя",
$BP283*BC283/7*(ROUNDUP((DAY(EOMONTH(BC$15,0)))/4,0))),
0)</f>
        <v/>
      </c>
      <c r="BU283" s="125">
        <f t="array" ref="BU283">
IFERROR(
_xlfn.IFS(
$DH283="день_1",
$BP283*$BL283/($AX283-$AW283+1)*BD283*(DAY(EOMONTH(BD$15,0))),
$DH283="день_2",
$BP283/30*MAX(MIN($AX283,EOMONTH(BD$15,0))-MAX($AW283,BD$15)+1,),
$DH283="раб.день",
$BP283/30*(IFERROR(
_xlfn.LET(_xlpm.VD,
CHOOSE(
{1;2;3;4;5;6;7;8;9;10;11;12;13;14;15;16;17;18},
45658,45659,45660,45661,45662,45663,45664,45665,45711,45724,45778,45779,45785,45786,45820,45821,45965,46022),
_xlfn.LET(_xlpm.DD,
MAX(MIN($AX283,EOMONTH(BD$15,0))-MAX($AW283,BD$15),),
_xlfn.IFS(
AND(MONTH($AW283)=MONTH(BD$15),MONTH($AX283)&lt;&gt;MONTH(BD$15)),
NETWORKDAYS.INTL($AW283,$AW283+_xlpm.DD,1,_xlpm.VD),
AND(MONTH($AW283)&lt;&gt;MONTH(BD$15),MONTH($AX283)=MONTH(BD$15)),
NETWORKDAYS.INTL(($AX283)-_xlpm.DD,$AX283,1,_xlpm.VD),
AND(MONTH($AW283)&lt;MONTH(BD$15),MONTH($AX283)&gt;MONTH(BD$15)),
NETWORKDAYS.INTL((EOMONTH(BD$15-1,1))-_xlpm.DD,EOMONTH(BD$15-1,1),1,_xlpm.VD),
AND(MONTH($AW283)=MONTH(BD$15),MONTH($AX283)=MONTH(BD$15)),
NETWORKDAYS.INTL($AW283,$AX283,1,_xlpm.VD)))),0)),
$DH283="месяц",
$BP283*BD283,
$DH283="неделя",
$BP283*BD283/7*(ROUNDUP((DAY(EOMONTH(BD$15,0)))/4,0))),
0)</f>
        <v/>
      </c>
      <c r="BV283" s="125">
        <f t="array" ref="BV283">
IFERROR(
_xlfn.IFS(
$DH283="день_1",
$BP283*$BL283/($AX283-$AW283+1)*BE283*(DAY(EOMONTH(BE$15,0))),
$DH283="день_2",
$BP283/30*MAX(MIN($AX283,EOMONTH(BE$15,0))-MAX($AW283,BE$15)+1,),
$DH283="раб.день",
$BP283/30*(IFERROR(
_xlfn.LET(_xlpm.VD,
CHOOSE(
{1;2;3;4;5;6;7;8;9;10;11;12;13;14;15;16;17;18},
45658,45659,45660,45661,45662,45663,45664,45665,45711,45724,45778,45779,45785,45786,45820,45821,45965,46022),
_xlfn.LET(_xlpm.DD,
MAX(MIN($AX283,EOMONTH(BE$15,0))-MAX($AW283,BE$15),),
_xlfn.IFS(
AND(MONTH($AW283)=MONTH(BE$15),MONTH($AX283)&lt;&gt;MONTH(BE$15)),
NETWORKDAYS.INTL($AW283,$AW283+_xlpm.DD,1,_xlpm.VD),
AND(MONTH($AW283)&lt;&gt;MONTH(BE$15),MONTH($AX283)=MONTH(BE$15)),
NETWORKDAYS.INTL(($AX283)-_xlpm.DD,$AX283,1,_xlpm.VD),
AND(MONTH($AW283)&lt;MONTH(BE$15),MONTH($AX283)&gt;MONTH(BE$15)),
NETWORKDAYS.INTL((EOMONTH(BE$15-1,1))-_xlpm.DD,EOMONTH(BE$15-1,1),1,_xlpm.VD),
AND(MONTH($AW283)=MONTH(BE$15),MONTH($AX283)=MONTH(BE$15)),
NETWORKDAYS.INTL($AW283,$AX283,1,_xlpm.VD)))),0)),
$DH283="месяц",
$BP283*BE283,
$DH283="неделя",
$BP283*BE283/7*(ROUNDUP((DAY(EOMONTH(BE$15,0)))/4,0))),
0)</f>
        <v/>
      </c>
      <c r="BW283" s="125">
        <f t="array" ref="BW283">
IFERROR(
_xlfn.IFS(
$DH283="день_1",
$BP283*$BL283/($AX283-$AW283+1)*BF283*(DAY(EOMONTH(BF$15,0))),
$DH283="день_2",
$BP283/30*MAX(MIN($AX283,EOMONTH(BF$15,0))-MAX($AW283,BF$15)+1,),
$DH283="раб.день",
$BP283/30*(IFERROR(
_xlfn.LET(_xlpm.VD,
CHOOSE(
{1;2;3;4;5;6;7;8;9;10;11;12;13;14;15;16;17;18},
45658,45659,45660,45661,45662,45663,45664,45665,45711,45724,45778,45779,45785,45786,45820,45821,45965,46022),
_xlfn.LET(_xlpm.DD,
MAX(MIN($AX283,EOMONTH(BF$15,0))-MAX($AW283,BF$15),),
_xlfn.IFS(
AND(MONTH($AW283)=MONTH(BF$15),MONTH($AX283)&lt;&gt;MONTH(BF$15)),
NETWORKDAYS.INTL($AW283,$AW283+_xlpm.DD,1,_xlpm.VD),
AND(MONTH($AW283)&lt;&gt;MONTH(BF$15),MONTH($AX283)=MONTH(BF$15)),
NETWORKDAYS.INTL(($AX283)-_xlpm.DD,$AX283,1,_xlpm.VD),
AND(MONTH($AW283)&lt;MONTH(BF$15),MONTH($AX283)&gt;MONTH(BF$15)),
NETWORKDAYS.INTL((EOMONTH(BF$15-1,1))-_xlpm.DD,EOMONTH(BF$15-1,1),1,_xlpm.VD),
AND(MONTH($AW283)=MONTH(BF$15),MONTH($AX283)=MONTH(BF$15)),
NETWORKDAYS.INTL($AW283,$AX283,1,_xlpm.VD)))),0)),
$DH283="месяц",
$BP283*BF283,
$DH283="неделя",
$BP283*BF283/7*(ROUNDUP((DAY(EOMONTH(BF$15,0)))/4,0))),
0)</f>
        <v/>
      </c>
      <c r="BX283" s="125">
        <f t="array" ref="BX283">
IFERROR(
_xlfn.IFS(
$DH283="день_1",
$BP283*$BL283/($AX283-$AW283+1)*BG283*(DAY(EOMONTH(BG$15,0))),
$DH283="день_2",
$BP283/30*MAX(MIN($AX283,EOMONTH(BG$15,0))-MAX($AW283,BG$15)+1,),
$DH283="раб.день",
$BP283/30*(IFERROR(
_xlfn.LET(_xlpm.VD,
CHOOSE(
{1;2;3;4;5;6;7;8;9;10;11;12;13;14;15;16;17;18},
45658,45659,45660,45661,45662,45663,45664,45665,45711,45724,45778,45779,45785,45786,45820,45821,45965,46022),
_xlfn.LET(_xlpm.DD,
MAX(MIN($AX283,EOMONTH(BG$15,0))-MAX($AW283,BG$15),),
_xlfn.IFS(
AND(MONTH($AW283)=MONTH(BG$15),MONTH($AX283)&lt;&gt;MONTH(BG$15)),
NETWORKDAYS.INTL($AW283,$AW283+_xlpm.DD,1,_xlpm.VD),
AND(MONTH($AW283)&lt;&gt;MONTH(BG$15),MONTH($AX283)=MONTH(BG$15)),
NETWORKDAYS.INTL(($AX283)-_xlpm.DD,$AX283,1,_xlpm.VD),
AND(MONTH($AW283)&lt;MONTH(BG$15),MONTH($AX283)&gt;MONTH(BG$15)),
NETWORKDAYS.INTL((EOMONTH(BG$15-1,1))-_xlpm.DD,EOMONTH(BG$15-1,1),1,_xlpm.VD),
AND(MONTH($AW283)=MONTH(BG$15),MONTH($AX283)=MONTH(BG$15)),
NETWORKDAYS.INTL($AW283,$AX283,1,_xlpm.VD)))),0)),
$DH283="месяц",
$BP283*BG283,
$DH283="неделя",
$BP283*BG283/7*(ROUNDUP((DAY(EOMONTH(BG$15,0)))/4,0))),
0)</f>
        <v/>
      </c>
      <c r="BY283" s="125">
        <f t="array" ref="BY283">
IFERROR(
_xlfn.IFS(
$DH283="день_1",
$BP283*$BL283/($AX283-$AW283+1)*BH283*(DAY(EOMONTH(BH$15,0))),
$DH283="день_2",
$BP283/30*MAX(MIN($AX283,EOMONTH(BH$15,0))-MAX($AW283,BH$15)+1,),
$DH283="раб.день",
$BP283/30*(IFERROR(
_xlfn.LET(_xlpm.VD,
CHOOSE(
{1;2;3;4;5;6;7;8;9;10;11;12;13;14;15;16;17;18},
45658,45659,45660,45661,45662,45663,45664,45665,45711,45724,45778,45779,45785,45786,45820,45821,45965,46022),
_xlfn.LET(_xlpm.DD,
MAX(MIN($AX283,EOMONTH(BH$15,0))-MAX($AW283,BH$15),),
_xlfn.IFS(
AND(MONTH($AW283)=MONTH(BH$15),MONTH($AX283)&lt;&gt;MONTH(BH$15)),
NETWORKDAYS.INTL($AW283,$AW283+_xlpm.DD,1,_xlpm.VD),
AND(MONTH($AW283)&lt;&gt;MONTH(BH$15),MONTH($AX283)=MONTH(BH$15)),
NETWORKDAYS.INTL(($AX283)-_xlpm.DD,$AX283,1,_xlpm.VD),
AND(MONTH($AW283)&lt;MONTH(BH$15),MONTH($AX283)&gt;MONTH(BH$15)),
NETWORKDAYS.INTL((EOMONTH(BH$15-1,1))-_xlpm.DD,EOMONTH(BH$15-1,1),1,_xlpm.VD),
AND(MONTH($AW283)=MONTH(BH$15),MONTH($AX283)=MONTH(BH$15)),
NETWORKDAYS.INTL($AW283,$AX283,1,_xlpm.VD)))),0)),
$DH283="месяц",
$BP283*BH283,
$DH283="неделя",
$BP283*BH283/7*(ROUNDUP((DAY(EOMONTH(BH$15,0)))/4,0))),
0)</f>
        <v/>
      </c>
      <c r="BZ283" s="125">
        <f t="array" ref="BZ283">
IFERROR(
_xlfn.IFS(
$DH283="день_1",
$BP283*$BL283/($AX283-$AW283+1)*BI283*(DAY(EOMONTH(BI$15,0))),
$DH283="день_2",
$BP283/30*MAX(MIN($AX283,EOMONTH(BI$15,0))-MAX($AW283,BI$15)+1,),
$DH283="раб.день",
$BP283/30*(IFERROR(
_xlfn.LET(_xlpm.VD,
CHOOSE(
{1;2;3;4;5;6;7;8;9;10;11;12;13;14;15;16;17;18},
45658,45659,45660,45661,45662,45663,45664,45665,45711,45724,45778,45779,45785,45786,45820,45821,45965,46022),
_xlfn.LET(_xlpm.DD,
MAX(MIN($AX283,EOMONTH(BI$15,0))-MAX($AW283,BI$15),),
_xlfn.IFS(
AND(MONTH($AW283)=MONTH(BI$15),MONTH($AX283)&lt;&gt;MONTH(BI$15)),
NETWORKDAYS.INTL($AW283,$AW283+_xlpm.DD,1,_xlpm.VD),
AND(MONTH($AW283)&lt;&gt;MONTH(BI$15),MONTH($AX283)=MONTH(BI$15)),
NETWORKDAYS.INTL(($AX283)-_xlpm.DD,$AX283,1,_xlpm.VD),
AND(MONTH($AW283)&lt;MONTH(BI$15),MONTH($AX283)&gt;MONTH(BI$15)),
NETWORKDAYS.INTL((EOMONTH(BI$15-1,1))-_xlpm.DD,EOMONTH(BI$15-1,1),1,_xlpm.VD),
AND(MONTH($AW283)=MONTH(BI$15),MONTH($AX283)=MONTH(BI$15)),
NETWORKDAYS.INTL($AW283,$AX283,1,_xlpm.VD)))),0)),
$DH283="месяц",
$BP283*BI283,
$DH283="неделя",
$BP283*BI283/7*(ROUNDUP((DAY(EOMONTH(BI$15,0)))/4,0))),
0)</f>
        <v/>
      </c>
      <c r="CA283" s="125">
        <f t="array" ref="CA283">
IFERROR(
_xlfn.IFS(
$DH283="день_1",
$BP283*$BL283/($AX283-$AW283+1)*BJ283*(DAY(EOMONTH(BJ$15,0))),
$DH283="день_2",
$BP283/30*MAX(MIN($AX283,EOMONTH(BJ$15,0))-MAX($AW283,BJ$15)+1,),
$DH283="раб.день",
$BP283/30*(IFERROR(
_xlfn.LET(_xlpm.VD,
CHOOSE(
{1;2;3;4;5;6;7;8;9;10;11;12;13;14;15;16;17;18},
45658,45659,45660,45661,45662,45663,45664,45665,45711,45724,45778,45779,45785,45786,45820,45821,45965,46022),
_xlfn.LET(_xlpm.DD,
MAX(MIN($AX283,EOMONTH(BJ$15,0))-MAX($AW283,BJ$15),),
_xlfn.IFS(
AND(MONTH($AW283)=MONTH(BJ$15),MONTH($AX283)&lt;&gt;MONTH(BJ$15)),
NETWORKDAYS.INTL($AW283,$AW283+_xlpm.DD,1,_xlpm.VD),
AND(MONTH($AW283)&lt;&gt;MONTH(BJ$15),MONTH($AX283)=MONTH(BJ$15)),
NETWORKDAYS.INTL(($AX283)-_xlpm.DD,$AX283,1,_xlpm.VD),
AND(MONTH($AW283)&lt;MONTH(BJ$15),MONTH($AX283)&gt;MONTH(BJ$15)),
NETWORKDAYS.INTL((EOMONTH(BJ$15-1,1))-_xlpm.DD,EOMONTH(BJ$15-1,1),1,_xlpm.VD),
AND(MONTH($AW283)=MONTH(BJ$15),MONTH($AX283)=MONTH(BJ$15)),
NETWORKDAYS.INTL($AW283,$AX283,1,_xlpm.VD)))),0)),
$DH283="месяц",
$BP283*BJ283,
$DH283="неделя",
$BP283*BJ283/7*(ROUNDUP((DAY(EOMONTH(BJ$15,0)))/4,0))),
0)</f>
        <v/>
      </c>
      <c r="CB283" s="125">
        <f t="array" ref="CB283">
IFERROR(
_xlfn.IFS(
$DH283="день_1",
$BP283*$BL283/($AX283-$AW283+1)*BK283*(DAY(EOMONTH(BK$15,0))),
$DH283="день_2",
$BP283/30*MAX(MIN($AX283,EOMONTH(BK$15,0))-MAX($AW283,BK$15)+1,),
$DH283="раб.день",
$BP283/30*(IFERROR(
_xlfn.LET(_xlpm.VD,
CHOOSE(
{1;2;3;4;5;6;7;8;9;10;11;12;13;14;15;16;17;18},
45658,45659,45660,45661,45662,45663,45664,45665,45711,45724,45778,45779,45785,45786,45820,45821,45965,46022),
_xlfn.LET(_xlpm.DD,
MAX(MIN($AX283,EOMONTH(BK$15,0))-MAX($AW283,BK$15),),
_xlfn.IFS(
AND(MONTH($AW283)=MONTH(BK$15),MONTH($AX283)&lt;&gt;MONTH(BK$15)),
NETWORKDAYS.INTL($AW283,$AW283+_xlpm.DD,1,_xlpm.VD),
AND(MONTH($AW283)&lt;&gt;MONTH(BK$15),MONTH($AX283)=MONTH(BK$15)),
NETWORKDAYS.INTL(($AX283)-_xlpm.DD,$AX283,1,_xlpm.VD),
AND(MONTH($AW283)&lt;MONTH(BK$15),MONTH($AX283)&gt;MONTH(BK$15)),
NETWORKDAYS.INTL((EOMONTH(BK$15-1,1))-_xlpm.DD,EOMONTH(BK$15-1,1),1,_xlpm.VD),
AND(MONTH($AW283)=MONTH(BK$15),MONTH($AX283)=MONTH(BK$15)),
NETWORKDAYS.INTL($AW283,$AX283,1,_xlpm.VD)))),0)),
$DH283="месяц",
$BP283*BK283,
$DH283="неделя",
$BP283*BK283/7*(ROUNDUP((DAY(EOMONTH(BK$15,0)))/4,0))),
0)</f>
        <v/>
      </c>
      <c r="CC283" s="125">
        <f>SUM($BQ283:$CB283)</f>
        <v/>
      </c>
      <c r="CD283" s="126">
        <f>SUM($EH283:$EH283)</f>
        <v/>
      </c>
      <c r="CE283" s="126">
        <f>$CD283*$AB283</f>
        <v/>
      </c>
      <c r="CF283" s="126">
        <f>SUM($EK283:$EK283)</f>
        <v/>
      </c>
      <c r="CG283" s="126">
        <f>$CF283*$AB283</f>
        <v/>
      </c>
      <c r="CH283" s="126">
        <f>SUM($CC283,$CE283,$CG283)</f>
        <v/>
      </c>
      <c r="CI283" s="126">
        <f>$CH283*(1+$CM283)</f>
        <v/>
      </c>
      <c r="CJ283" s="127" t="n">
        <v>0</v>
      </c>
      <c r="CK283" s="126">
        <f>SUM($CH283:$CH283)*(1+$CJ283)</f>
        <v/>
      </c>
      <c r="CL283" s="126">
        <f>SUM($CH283:$CH283)*(1+$CM283)</f>
        <v/>
      </c>
      <c r="CM283" s="59" t="inlineStr">
        <is>
          <t>20%</t>
        </is>
      </c>
      <c r="CN283" s="59" t="n"/>
      <c r="CO283" s="72" t="n"/>
      <c r="CP283" s="59" t="n"/>
      <c r="CQ283" s="73" t="n"/>
      <c r="CR283" s="73" t="n"/>
      <c r="CS283" s="73" t="n"/>
      <c r="CT283" s="72" t="n"/>
      <c r="CU283" s="79" t="inlineStr">
        <is>
          <t> </t>
        </is>
      </c>
      <c r="CV283" s="60" t="n"/>
      <c r="CW283" s="60" t="n"/>
      <c r="CX283" s="60" t="n"/>
      <c r="CY283" s="127">
        <f>IFERROR(($CC283-$EE283)/($EE283/(1-$DQ283)),0)</f>
        <v/>
      </c>
      <c r="CZ283" s="127">
        <f>IFERROR(1-$EI283/($CE283),0)</f>
        <v/>
      </c>
      <c r="DA283" s="127">
        <f>IFERROR(1-$EL283/($CG283),0)</f>
        <v/>
      </c>
      <c r="DB283" s="126">
        <f>ROUND(IFERROR(($CI283/(1+$CM283)-$EN283),0),2)</f>
        <v/>
      </c>
      <c r="DC283" s="128" t="n"/>
      <c r="DD283" s="125" t="n"/>
      <c r="DE283" s="75" t="n">
        <v>0</v>
      </c>
      <c r="DF283" s="128" t="n"/>
      <c r="DG283" s="125">
        <f>IF($DC283=0,0,$DD283*($DC283*100%-$DE283*$DF283))*SUM($AB283:$AB283)</f>
        <v/>
      </c>
      <c r="DH283" s="129" t="inlineStr">
        <is>
          <t>месяц</t>
        </is>
      </c>
      <c r="DI283" s="130">
        <f t="array" ref="DI283">IFERROR(
IF($ES283="LisChannel",
(ROUND(((INDEX({174.625;153.888888888889;130.972222222222},MATCH($AI283,{2;3;4}),0))*$AG283*$AI283),2)),0),0)</f>
        <v/>
      </c>
      <c r="DJ283" s="130">
        <f>
_xlfn.LET(_xlpm.X,
IFERROR(
IF($ES283="НовиковТВ",
(_xlfn.LET(_xlpm.NTV,
_xlfn.LET(_xlpm.MIN,350000,
IF(SUMIFS($DI:$DI,$ES:$ES,"НовиковТВ")&lt;=_xlpm.MIN,
(SUMIFS($DI:$DI,$ES:$ES,"НовиковТВ")/(COUNTIFS($ES:$ES,"НовиковТВ")))*_xlpm.MIN/SUMIFS($DI:$DI,$ES:$ES,"НовиковТВ"),
DI283)),
_xlpm.NTV+$DG283/(1-(1-(_xlpm.NTV)*(1-$DL283)*(1-$DM283)*(1-$DN283)*(1-$DO283)*(1-$DP283)/_xlpm.NTV))))/(1+$EP283),
$DI283+$DG283/(1-(1-($DI283)*(1-$DL283)*(1-$DM283)*(1-$DN283)*(1-$DO283)*(1-$DP283)/$DI283))),
0),
_xlpm.X*(1+$CM283)*(1+$CW283)-_xlpm.X*(1+$CM283)+_xlpm.X)</f>
        <v/>
      </c>
      <c r="DK283" s="125" t="inlineStr">
        <is>
          <t>послед.</t>
        </is>
      </c>
      <c r="DL283" s="63" t="n">
        <v>0</v>
      </c>
      <c r="DM283" s="63" t="n">
        <v>0</v>
      </c>
      <c r="DN283" s="63" t="n">
        <v>0</v>
      </c>
      <c r="DO283" s="63" t="n">
        <v>0</v>
      </c>
      <c r="DP283" s="63" t="n">
        <v>0</v>
      </c>
      <c r="DQ283" s="63">
        <f t="array" ref="DQ283">IFERROR(_xlfn.IFS(
$DK283="послед.",1-(1-$DL283)*(1-$DM283)*(1-$DN283)*(1-$DO283)*(1-$DP283),
$DK283="сумм.",$DL283+$DM283+$DN283+$DO283+$DP283),
0)</f>
        <v/>
      </c>
      <c r="DR283" s="125">
        <f t="array" ref="DR283">
IFERROR(
_xlfn.IFS(
$BL283=0,
0,
$BL283&gt;0,
_xlfn.IFS($DK283="послед.",
$DJ283*(1-$DL283)*(1-$DM283)*(1-$DN283)*(1-$DO283)*(1-$DP283),
$DK283="сумм.",
$DJ283*(1-($DL283+$DM283+$DN283+$DO283+$DP283)))),0)</f>
        <v/>
      </c>
      <c r="DS283" s="125">
        <f t="array" ref="DS283">
IFERROR(_xlfn.IFS(
$DH283="день_1",
$DR283*$BL283/($AX283-$AW283+1)*AZ283*(DAY(EOMONTH(AZ$15,0))),
$DH283="день_2",
$DR283/30*MAX(MIN($AX283,EOMONTH(AZ$15,0))-MAX($AW283,AZ$15)+1,),
$DH283="раб.день",
$DR283/30*(IFERROR(
_xlfn.LET(_xlpm.VD,
CHOOSE(
{1;2;3;4;5;6;7;8;9;10;11;12;13;14;15;16;17;18},
45658,45659,45660,45661,45662,45663,45664,45665,45711,45724,45778,45779,45785,45786,45820,45821,45965,46022),
_xlfn.LET(_xlpm.DD,
MAX(MIN($AX283,EOMONTH(AZ$15,0))-MAX($AW283,AZ$15),),
_xlfn.IFS(
AND(MONTH($AW283)=MONTH(AZ$15),MONTH($AX283)&lt;&gt;MONTH(AZ$15)),
NETWORKDAYS.INTL($AW283,$AW283+_xlpm.DD,1,_xlpm.VD),
AND(MONTH($AW283)&lt;&gt;MONTH(AZ$15),MONTH($AX283)=MONTH(AZ$15)),
NETWORKDAYS.INTL(($AX283)-_xlpm.DD,$AX283,1,_xlpm.VD),
AND(MONTH($AW283)&lt;MONTH(AZ$15),MONTH($AX283)&gt;MONTH(AZ$15)),
NETWORKDAYS.INTL((EOMONTH(AZ$15-1,1))-_xlpm.DD,EOMONTH(AZ$15-1,1),1,_xlpm.VD),
AND(MONTH($AW283)=MONTH(AZ$15),MONTH($AX283)=MONTH(AZ$15)),
NETWORKDAYS.INTL($AW283,$AX283,1,_xlpm.VD)))),0)),
$DH283="месяц",
$DR283*AZ283,
$DH283="неделя",
$DR283*AZ283/7*(ROUNDUP((DAY(EOMONTH(AZ$15,0)))/4,0))),
0)</f>
        <v/>
      </c>
      <c r="DT283" s="125">
        <f t="array" ref="DT283">
IFERROR(_xlfn.IFS(
$DH283="день_1",
$DR283*$BL283/($AX283-$AW283+1)*BA283*(DAY(EOMONTH(BA$15,0))),
$DH283="день_2",
$DR283/30*MAX(MIN($AX283,EOMONTH(BA$15,0))-MAX($AW283,BA$15)+1,),
$DH283="раб.день",
$DR283/30*(IFERROR(
_xlfn.LET(_xlpm.VD,
CHOOSE(
{1;2;3;4;5;6;7;8;9;10;11;12;13;14;15;16;17;18},
45658,45659,45660,45661,45662,45663,45664,45665,45711,45724,45778,45779,45785,45786,45820,45821,45965,46022),
_xlfn.LET(_xlpm.DD,
MAX(MIN($AX283,EOMONTH(BA$15,0))-MAX($AW283,BA$15),),
_xlfn.IFS(
AND(MONTH($AW283)=MONTH(BA$15),MONTH($AX283)&lt;&gt;MONTH(BA$15)),
NETWORKDAYS.INTL($AW283,$AW283+_xlpm.DD,1,_xlpm.VD),
AND(MONTH($AW283)&lt;&gt;MONTH(BA$15),MONTH($AX283)=MONTH(BA$15)),
NETWORKDAYS.INTL(($AX283)-_xlpm.DD,$AX283,1,_xlpm.VD),
AND(MONTH($AW283)&lt;MONTH(BA$15),MONTH($AX283)&gt;MONTH(BA$15)),
NETWORKDAYS.INTL((EOMONTH(BA$15-1,1))-_xlpm.DD,EOMONTH(BA$15-1,1),1,_xlpm.VD),
AND(MONTH($AW283)=MONTH(BA$15),MONTH($AX283)=MONTH(BA$15)),
NETWORKDAYS.INTL($AW283,$AX283,1,_xlpm.VD)))),0)),
$DH283="месяц",
$DR283*BA283,
$DH283="неделя",
$DR283*BA283/7*(ROUNDUP((DAY(EOMONTH(BA$15,0)))/4,0))),
0)</f>
        <v/>
      </c>
      <c r="DU283" s="125">
        <f t="array" ref="DU283">
IFERROR(_xlfn.IFS(
$DH283="день_1",
$DR283*$BL283/($AX283-$AW283+1)*BB283*(DAY(EOMONTH(BB$15,0))),
$DH283="день_2",
$DR283/30*MAX(MIN($AX283,EOMONTH(BB$15,0))-MAX($AW283,BB$15)+1,),
$DH283="раб.день",
$DR283/30*(IFERROR(
_xlfn.LET(_xlpm.VD,
CHOOSE(
{1;2;3;4;5;6;7;8;9;10;11;12;13;14;15;16;17;18},
45658,45659,45660,45661,45662,45663,45664,45665,45711,45724,45778,45779,45785,45786,45820,45821,45965,46022),
_xlfn.LET(_xlpm.DD,
MAX(MIN($AX283,EOMONTH(BB$15,0))-MAX($AW283,BB$15),),
_xlfn.IFS(
AND(MONTH($AW283)=MONTH(BB$15),MONTH($AX283)&lt;&gt;MONTH(BB$15)),
NETWORKDAYS.INTL($AW283,$AW283+_xlpm.DD,1,_xlpm.VD),
AND(MONTH($AW283)&lt;&gt;MONTH(BB$15),MONTH($AX283)=MONTH(BB$15)),
NETWORKDAYS.INTL(($AX283)-_xlpm.DD,$AX283,1,_xlpm.VD),
AND(MONTH($AW283)&lt;MONTH(BB$15),MONTH($AX283)&gt;MONTH(BB$15)),
NETWORKDAYS.INTL((EOMONTH(BB$15-1,1))-_xlpm.DD,EOMONTH(BB$15-1,1),1,_xlpm.VD),
AND(MONTH($AW283)=MONTH(BB$15),MONTH($AX283)=MONTH(BB$15)),
NETWORKDAYS.INTL($AW283,$AX283,1,_xlpm.VD)))),0)),
$DH283="месяц",
$DR283*BB283,
$DH283="неделя",
$DR283*BB283/7*(ROUNDUP((DAY(EOMONTH(BB$15,0)))/4,0))),
0)</f>
        <v/>
      </c>
      <c r="DV283" s="125">
        <f t="array" ref="DV283">
IFERROR(_xlfn.IFS(
$DH283="день_1",
$DR283*$BL283/($AX283-$AW283+1)*BC283*(DAY(EOMONTH(BC$15,0))),
$DH283="день_2",
$DR283/30*MAX(MIN($AX283,EOMONTH(BC$15,0))-MAX($AW283,BC$15)+1,),
$DH283="раб.день",
$DR283/30*(IFERROR(
_xlfn.LET(_xlpm.VD,
CHOOSE(
{1;2;3;4;5;6;7;8;9;10;11;12;13;14;15;16;17;18},
45658,45659,45660,45661,45662,45663,45664,45665,45711,45724,45778,45779,45785,45786,45820,45821,45965,46022),
_xlfn.LET(_xlpm.DD,
MAX(MIN($AX283,EOMONTH(BC$15,0))-MAX($AW283,BC$15),),
_xlfn.IFS(
AND(MONTH($AW283)=MONTH(BC$15),MONTH($AX283)&lt;&gt;MONTH(BC$15)),
NETWORKDAYS.INTL($AW283,$AW283+_xlpm.DD,1,_xlpm.VD),
AND(MONTH($AW283)&lt;&gt;MONTH(BC$15),MONTH($AX283)=MONTH(BC$15)),
NETWORKDAYS.INTL(($AX283)-_xlpm.DD,$AX283,1,_xlpm.VD),
AND(MONTH($AW283)&lt;MONTH(BC$15),MONTH($AX283)&gt;MONTH(BC$15)),
NETWORKDAYS.INTL((EOMONTH(BC$15-1,1))-_xlpm.DD,EOMONTH(BC$15-1,1),1,_xlpm.VD),
AND(MONTH($AW283)=MONTH(BC$15),MONTH($AX283)=MONTH(BC$15)),
NETWORKDAYS.INTL($AW283,$AX283,1,_xlpm.VD)))),0)),
$DH283="месяц",
$DR283*BC283,
$DH283="неделя",
$DR283*BC283/7*(ROUNDUP((DAY(EOMONTH(BC$15,0)))/4,0))),
0)</f>
        <v/>
      </c>
      <c r="DW283" s="125">
        <f t="array" ref="DW283">
IFERROR(_xlfn.IFS(
$DH283="день_1",
$DR283*$BL283/($AX283-$AW283+1)*BD283*(DAY(EOMONTH(BD$15,0))),
$DH283="день_2",
$DR283/30*MAX(MIN($AX283,EOMONTH(BD$15,0))-MAX($AW283,BD$15)+1,),
$DH283="раб.день",
$DR283/30*(IFERROR(
_xlfn.LET(_xlpm.VD,
CHOOSE(
{1;2;3;4;5;6;7;8;9;10;11;12;13;14;15;16;17;18},
45658,45659,45660,45661,45662,45663,45664,45665,45711,45724,45778,45779,45785,45786,45820,45821,45965,46022),
_xlfn.LET(_xlpm.DD,
MAX(MIN($AX283,EOMONTH(BD$15,0))-MAX($AW283,BD$15),),
_xlfn.IFS(
AND(MONTH($AW283)=MONTH(BD$15),MONTH($AX283)&lt;&gt;MONTH(BD$15)),
NETWORKDAYS.INTL($AW283,$AW283+_xlpm.DD,1,_xlpm.VD),
AND(MONTH($AW283)&lt;&gt;MONTH(BD$15),MONTH($AX283)=MONTH(BD$15)),
NETWORKDAYS.INTL(($AX283)-_xlpm.DD,$AX283,1,_xlpm.VD),
AND(MONTH($AW283)&lt;MONTH(BD$15),MONTH($AX283)&gt;MONTH(BD$15)),
NETWORKDAYS.INTL((EOMONTH(BD$15-1,1))-_xlpm.DD,EOMONTH(BD$15-1,1),1,_xlpm.VD),
AND(MONTH($AW283)=MONTH(BD$15),MONTH($AX283)=MONTH(BD$15)),
NETWORKDAYS.INTL($AW283,$AX283,1,_xlpm.VD)))),0)),
$DH283="месяц",
$DR283*BD283,
$DH283="неделя",
$DR283*BD283/7*(ROUNDUP((DAY(EOMONTH(BD$15,0)))/4,0))),
0)</f>
        <v/>
      </c>
      <c r="DX283" s="125">
        <f t="array" ref="DX283">
IFERROR(_xlfn.IFS(
$DH283="день_1",
$DR283*$BL283/($AX283-$AW283+1)*BE283*(DAY(EOMONTH(BE$15,0))),
$DH283="день_2",
$DR283/30*MAX(MIN($AX283,EOMONTH(BE$15,0))-MAX($AW283,BE$15)+1,),
$DH283="раб.день",
$DR283/30*(IFERROR(
_xlfn.LET(_xlpm.VD,
CHOOSE(
{1;2;3;4;5;6;7;8;9;10;11;12;13;14;15;16;17;18},
45658,45659,45660,45661,45662,45663,45664,45665,45711,45724,45778,45779,45785,45786,45820,45821,45965,46022),
_xlfn.LET(_xlpm.DD,
MAX(MIN($AX283,EOMONTH(BE$15,0))-MAX($AW283,BE$15),),
_xlfn.IFS(
AND(MONTH($AW283)=MONTH(BE$15),MONTH($AX283)&lt;&gt;MONTH(BE$15)),
NETWORKDAYS.INTL($AW283,$AW283+_xlpm.DD,1,_xlpm.VD),
AND(MONTH($AW283)&lt;&gt;MONTH(BE$15),MONTH($AX283)=MONTH(BE$15)),
NETWORKDAYS.INTL(($AX283)-_xlpm.DD,$AX283,1,_xlpm.VD),
AND(MONTH($AW283)&lt;MONTH(BE$15),MONTH($AX283)&gt;MONTH(BE$15)),
NETWORKDAYS.INTL((EOMONTH(BE$15-1,1))-_xlpm.DD,EOMONTH(BE$15-1,1),1,_xlpm.VD),
AND(MONTH($AW283)=MONTH(BE$15),MONTH($AX283)=MONTH(BE$15)),
NETWORKDAYS.INTL($AW283,$AX283,1,_xlpm.VD)))),0)),
$DH283="месяц",
$DR283*BE283,
$DH283="неделя",
$DR283*BE283/7*(ROUNDUP((DAY(EOMONTH(BE$15,0)))/4,0))),
0)</f>
        <v/>
      </c>
      <c r="DY283" s="125">
        <f t="array" ref="DY283">
IFERROR(_xlfn.IFS(
$DH283="день_1",
$DR283*$BL283/($AX283-$AW283+1)*BF283*(DAY(EOMONTH(BF$15,0))),
$DH283="день_2",
$DR283/30*MAX(MIN($AX283,EOMONTH(BF$15,0))-MAX($AW283,BF$15)+1,),
$DH283="раб.день",
$DR283/30*(IFERROR(
_xlfn.LET(_xlpm.VD,
CHOOSE(
{1;2;3;4;5;6;7;8;9;10;11;12;13;14;15;16;17;18},
45658,45659,45660,45661,45662,45663,45664,45665,45711,45724,45778,45779,45785,45786,45820,45821,45965,46022),
_xlfn.LET(_xlpm.DD,
MAX(MIN($AX283,EOMONTH(BF$15,0))-MAX($AW283,BF$15),),
_xlfn.IFS(
AND(MONTH($AW283)=MONTH(BF$15),MONTH($AX283)&lt;&gt;MONTH(BF$15)),
NETWORKDAYS.INTL($AW283,$AW283+_xlpm.DD,1,_xlpm.VD),
AND(MONTH($AW283)&lt;&gt;MONTH(BF$15),MONTH($AX283)=MONTH(BF$15)),
NETWORKDAYS.INTL(($AX283)-_xlpm.DD,$AX283,1,_xlpm.VD),
AND(MONTH($AW283)&lt;MONTH(BF$15),MONTH($AX283)&gt;MONTH(BF$15)),
NETWORKDAYS.INTL((EOMONTH(BF$15-1,1))-_xlpm.DD,EOMONTH(BF$15-1,1),1,_xlpm.VD),
AND(MONTH($AW283)=MONTH(BF$15),MONTH($AX283)=MONTH(BF$15)),
NETWORKDAYS.INTL($AW283,$AX283,1,_xlpm.VD)))),0)),
$DH283="месяц",
$DR283*BF283,
$DH283="неделя",
$DR283*BF283/7*(ROUNDUP((DAY(EOMONTH(BF$15,0)))/4,0))),
0)</f>
        <v/>
      </c>
      <c r="DZ283" s="125">
        <f t="array" ref="DZ283">
IFERROR(_xlfn.IFS(
$DH283="день_1",
$DR283*$BL283/($AX283-$AW283+1)*BG283*(DAY(EOMONTH(BG$15,0))),
$DH283="день_2",
$DR283/30*MAX(MIN($AX283,EOMONTH(BG$15,0))-MAX($AW283,BG$15)+1,),
$DH283="раб.день",
$DR283/30*(IFERROR(
_xlfn.LET(_xlpm.VD,
CHOOSE(
{1;2;3;4;5;6;7;8;9;10;11;12;13;14;15;16;17;18},
45658,45659,45660,45661,45662,45663,45664,45665,45711,45724,45778,45779,45785,45786,45820,45821,45965,46022),
_xlfn.LET(_xlpm.DD,
MAX(MIN($AX283,EOMONTH(BG$15,0))-MAX($AW283,BG$15),),
_xlfn.IFS(
AND(MONTH($AW283)=MONTH(BG$15),MONTH($AX283)&lt;&gt;MONTH(BG$15)),
NETWORKDAYS.INTL($AW283,$AW283+_xlpm.DD,1,_xlpm.VD),
AND(MONTH($AW283)&lt;&gt;MONTH(BG$15),MONTH($AX283)=MONTH(BG$15)),
NETWORKDAYS.INTL(($AX283)-_xlpm.DD,$AX283,1,_xlpm.VD),
AND(MONTH($AW283)&lt;MONTH(BG$15),MONTH($AX283)&gt;MONTH(BG$15)),
NETWORKDAYS.INTL((EOMONTH(BG$15-1,1))-_xlpm.DD,EOMONTH(BG$15-1,1),1,_xlpm.VD),
AND(MONTH($AW283)=MONTH(BG$15),MONTH($AX283)=MONTH(BG$15)),
NETWORKDAYS.INTL($AW283,$AX283,1,_xlpm.VD)))),0)),
$DH283="месяц",
$DR283*BG283,
$DH283="неделя",
$DR283*BG283/7*(ROUNDUP((DAY(EOMONTH(BG$15,0)))/4,0))),
0)</f>
        <v/>
      </c>
      <c r="EA283" s="125">
        <f t="array" ref="EA283">
IFERROR(_xlfn.IFS(
$DH283="день_1",
$DR283*$BL283/($AX283-$AW283+1)*BH283*(DAY(EOMONTH(BH$15,0))),
$DH283="день_2",
$DR283/30*MAX(MIN($AX283,EOMONTH(BH$15,0))-MAX($AW283,BH$15)+1,),
$DH283="раб.день",
$DR283/30*(IFERROR(
_xlfn.LET(_xlpm.VD,
CHOOSE(
{1;2;3;4;5;6;7;8;9;10;11;12;13;14;15;16;17;18},
45658,45659,45660,45661,45662,45663,45664,45665,45711,45724,45778,45779,45785,45786,45820,45821,45965,46022),
_xlfn.LET(_xlpm.DD,
MAX(MIN($AX283,EOMONTH(BH$15,0))-MAX($AW283,BH$15),),
_xlfn.IFS(
AND(MONTH($AW283)=MONTH(BH$15),MONTH($AX283)&lt;&gt;MONTH(BH$15)),
NETWORKDAYS.INTL($AW283,$AW283+_xlpm.DD,1,_xlpm.VD),
AND(MONTH($AW283)&lt;&gt;MONTH(BH$15),MONTH($AX283)=MONTH(BH$15)),
NETWORKDAYS.INTL(($AX283)-_xlpm.DD,$AX283,1,_xlpm.VD),
AND(MONTH($AW283)&lt;MONTH(BH$15),MONTH($AX283)&gt;MONTH(BH$15)),
NETWORKDAYS.INTL((EOMONTH(BH$15-1,1))-_xlpm.DD,EOMONTH(BH$15-1,1),1,_xlpm.VD),
AND(MONTH($AW283)=MONTH(BH$15),MONTH($AX283)=MONTH(BH$15)),
NETWORKDAYS.INTL($AW283,$AX283,1,_xlpm.VD)))),0)),
$DH283="месяц",
$DR283*BH283,
$DH283="неделя",
$DR283*BH283/7*(ROUNDUP((DAY(EOMONTH(BH$15,0)))/4,0))),
0)</f>
        <v/>
      </c>
      <c r="EB283" s="125">
        <f t="array" ref="EB283">
IFERROR(_xlfn.IFS(
$DH283="день_1",
$DR283*$BL283/($AX283-$AW283+1)*BI283*(DAY(EOMONTH(BI$15,0))),
$DH283="день_2",
$DR283/30*MAX(MIN($AX283,EOMONTH(BI$15,0))-MAX($AW283,BI$15)+1,),
$DH283="раб.день",
$DR283/30*(IFERROR(
_xlfn.LET(_xlpm.VD,
CHOOSE(
{1;2;3;4;5;6;7;8;9;10;11;12;13;14;15;16;17;18},
45658,45659,45660,45661,45662,45663,45664,45665,45711,45724,45778,45779,45785,45786,45820,45821,45965,46022),
_xlfn.LET(_xlpm.DD,
MAX(MIN($AX283,EOMONTH(BI$15,0))-MAX($AW283,BI$15),),
_xlfn.IFS(
AND(MONTH($AW283)=MONTH(BI$15),MONTH($AX283)&lt;&gt;MONTH(BI$15)),
NETWORKDAYS.INTL($AW283,$AW283+_xlpm.DD,1,_xlpm.VD),
AND(MONTH($AW283)&lt;&gt;MONTH(BI$15),MONTH($AX283)=MONTH(BI$15)),
NETWORKDAYS.INTL(($AX283)-_xlpm.DD,$AX283,1,_xlpm.VD),
AND(MONTH($AW283)&lt;MONTH(BI$15),MONTH($AX283)&gt;MONTH(BI$15)),
NETWORKDAYS.INTL((EOMONTH(BI$15-1,1))-_xlpm.DD,EOMONTH(BI$15-1,1),1,_xlpm.VD),
AND(MONTH($AW283)=MONTH(BI$15),MONTH($AX283)=MONTH(BI$15)),
NETWORKDAYS.INTL($AW283,$AX283,1,_xlpm.VD)))),0)),
$DH283="месяц",
$DR283*BI283,
$DH283="неделя",
$DR283*BI283/7*(ROUNDUP((DAY(EOMONTH(BI$15,0)))/4,0))),
0)</f>
        <v/>
      </c>
      <c r="EC283" s="125">
        <f t="array" ref="EC283">
IFERROR(_xlfn.IFS(
$DH283="день_1",
$DR283*$BL283/($AX283-$AW283+1)*BJ283*(DAY(EOMONTH(BJ$15,0))),
$DH283="день_2",
$DR283/30*MAX(MIN($AX283,EOMONTH(BJ$15,0))-MAX($AW283,BJ$15)+1,),
$DH283="раб.день",
$DR283/30*(IFERROR(
_xlfn.LET(_xlpm.VD,
CHOOSE(
{1;2;3;4;5;6;7;8;9;10;11;12;13;14;15;16;17;18},
45658,45659,45660,45661,45662,45663,45664,45665,45711,45724,45778,45779,45785,45786,45820,45821,45965,46022),
_xlfn.LET(_xlpm.DD,
MAX(MIN($AX283,EOMONTH(BJ$15,0))-MAX($AW283,BJ$15),),
_xlfn.IFS(
AND(MONTH($AW283)=MONTH(BJ$15),MONTH($AX283)&lt;&gt;MONTH(BJ$15)),
NETWORKDAYS.INTL($AW283,$AW283+_xlpm.DD,1,_xlpm.VD),
AND(MONTH($AW283)&lt;&gt;MONTH(BJ$15),MONTH($AX283)=MONTH(BJ$15)),
NETWORKDAYS.INTL(($AX283)-_xlpm.DD,$AX283,1,_xlpm.VD),
AND(MONTH($AW283)&lt;MONTH(BJ$15),MONTH($AX283)&gt;MONTH(BJ$15)),
NETWORKDAYS.INTL((EOMONTH(BJ$15-1,1))-_xlpm.DD,EOMONTH(BJ$15-1,1),1,_xlpm.VD),
AND(MONTH($AW283)=MONTH(BJ$15),MONTH($AX283)=MONTH(BJ$15)),
NETWORKDAYS.INTL($AW283,$AX283,1,_xlpm.VD)))),0)),
$DH283="месяц",
$DR283*BJ283,
$DH283="неделя",
$DR283*BJ283/7*(ROUNDUP((DAY(EOMONTH(BJ$15,0)))/4,0))),
0)</f>
        <v/>
      </c>
      <c r="ED283" s="125">
        <f t="array" ref="ED283">
IFERROR(_xlfn.IFS(
$DH283="день_1",
$DR283*$BL283/($AX283-$AW283+1)*BK283*(DAY(EOMONTH(BK$15,0))),
$DH283="день_2",
$DR283/30*MAX(MIN($AX283,EOMONTH(BK$15,0))-MAX($AW283,BK$15)+1,),
$DH283="раб.день",
$DR283/30*(IFERROR(
_xlfn.LET(_xlpm.VD,
CHOOSE(
{1;2;3;4;5;6;7;8;9;10;11;12;13;14;15;16;17;18},
45658,45659,45660,45661,45662,45663,45664,45665,45711,45724,45778,45779,45785,45786,45820,45821,45965,46022),
_xlfn.LET(_xlpm.DD,
MAX(MIN($AX283,EOMONTH(BK$15,0))-MAX($AW283,BK$15),),
_xlfn.IFS(
AND(MONTH($AW283)=MONTH(BK$15),MONTH($AX283)&lt;&gt;MONTH(BK$15)),
NETWORKDAYS.INTL($AW283,$AW283+_xlpm.DD,1,_xlpm.VD),
AND(MONTH($AW283)&lt;&gt;MONTH(BK$15),MONTH($AX283)=MONTH(BK$15)),
NETWORKDAYS.INTL(($AX283)-_xlpm.DD,$AX283,1,_xlpm.VD),
AND(MONTH($AW283)&lt;MONTH(BK$15),MONTH($AX283)&gt;MONTH(BK$15)),
NETWORKDAYS.INTL((EOMONTH(BK$15-1,1))-_xlpm.DD,EOMONTH(BK$15-1,1),1,_xlpm.VD),
AND(MONTH($AW283)=MONTH(BK$15),MONTH($AX283)=MONTH(BK$15)),
NETWORKDAYS.INTL($AW283,$AX283,1,_xlpm.VD)))),0)),
$DH283="месяц",
$DR283*BK283,
$DH283="неделя",
$DR283*BK283/7*(ROUNDUP((DAY(EOMONTH(BK$15,0)))/4,0))),
0)</f>
        <v/>
      </c>
      <c r="EE283" s="125">
        <f>SUM($DS283,$DT283,$DU283,$DV283,$DW283,$DX283,$DY283,$DZ283,$EA283,$EB283,$EC283,$ED283)</f>
        <v/>
      </c>
      <c r="EF283" s="125">
        <f>IFERROR(ROUND($EE283*(1+$EP283),2),0)</f>
        <v/>
      </c>
      <c r="EG283" s="128" t="n">
        <v>1</v>
      </c>
      <c r="EH283" s="126" t="n">
        <v>0</v>
      </c>
      <c r="EI283" s="126">
        <f>ROUND(SUM($EH283:$EH283)*SUM($AB283:$AB283)*$EG283,2)</f>
        <v/>
      </c>
      <c r="EJ283" s="126">
        <f>ROUND($EI283*(1+$EP283),2)</f>
        <v/>
      </c>
      <c r="EK283" s="126" t="n">
        <v>0</v>
      </c>
      <c r="EL283" s="126">
        <f>ROUND(SUM($EK283:$EK283)*SUM($AB283:$AB283)*$EG283,2)</f>
        <v/>
      </c>
      <c r="EM283" s="126">
        <f>ROUND($EL283*(1+$EP283),2)</f>
        <v/>
      </c>
      <c r="EN283" s="126">
        <f>SUM($EE283,$EI283,$EL283)</f>
        <v/>
      </c>
      <c r="EO283" s="126">
        <f>SUM($EF283,$EJ283,$EM283)</f>
        <v/>
      </c>
      <c r="EP283" s="59" t="inlineStr">
        <is>
          <t>20%</t>
        </is>
      </c>
      <c r="EQ283" s="59" t="n"/>
      <c r="ER283" s="60">
        <f t="array" ref="ER283">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MATCH(ES283,
{"AMS";"RussOutdoor";"HD Outdoor";"Ingroup";"IQ";"Ledproduction";"LisChannel";"Logic";"Media-PPL";"NovikovTV | НовиковТВ";"SMA";"SOK";"КрокусТВ | CrocusTV | IndoorTV";"Сити";"ТЯК Москва"},
0)),"")</f>
        <v/>
      </c>
      <c r="ES283" s="60" t="n"/>
      <c r="ET283" s="60">
        <f t="array" ref="ET283">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MATCH(ES283,
{"AMS";"RussOutdoor";"HD Outdoor";"Ingroup";"IQ";"Ledproduction";"LisChannel";"Logic";"Media-PPL";"NovikovTV | НовиковТВ";"SMA";"SOK";"КрокусТВ | CrocusTV | IndoorTV";"Сити";"ТЯК Москва"},
0)),"")</f>
        <v/>
      </c>
      <c r="EU283" s="60" t="n"/>
      <c r="EV283" s="60" t="n"/>
      <c r="EX283" s="110">
        <f t="array" ref="EX283">
($AR283/30
+N("ТРАФИК ПЛОЩАДКИ"))*
(IFERROR(
_xlfn.LET(
_xlpm.GPR,
HLOOKUP($L283,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(MATCH($T283,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IF($Q283="цифровой",_xlpm.GPR/$AG283,_xlpm.GPR/60)),
0)
+N("DWELL TIME"))*
(IF($AB283=0,0,IF($AB283=1,0.3,IF($AB283=2,0.5,IF($AB283&gt;2,1))))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_xlfn.IFS($AC283="да",1.2,$AC283="нет",1)*
_xlfn.IFS($AD283="да",1.2,$AD283="нет",1)*
IF(R283="статический",1,1.2)*
$X283*
INDEX(
{1.2;1;1.2;1.2;1;1.2;1.2;1.2;1.2;1.2;1.2;1;1.2;1.2;1.2;1.2;1;1;1.2;1.2;1.2;1;1;1;1;1.2;1.2;1.2;1.2;1;1;1;1;1.2;1.2;1.2;1.2;1.2;1.2;1.2;1.2;1;1;1.2;1;1;1;1;1.5;1;1;1.5;1.5;1.2},
MATCH($Q283,_xlpm.MI,0)))&gt;{0.02;0.04;0.06;0.1;0.2;0.4;0.6;0.8;1;2;4;6})),
{0;1;2;3;4;5;6;7;8;9;10;11;12},
0)))
+N("КОЭФФИЦИЕНТ КОНТАКТА"))))*
(_xlfn.IFS($X283&lt;0.1,$X283/1000,$X283&gt;25,5.2,AND($X283&gt;=0.1,$X283&lt;=25),(($X283*2+0.1)/10)*($X283/10)))*
IFERROR((_xlfn.LET(
_xlpm.MA,
{0;0.8;0.85;0.9;0.95;1},
_xlpm.MAA,
{0;1;2;3;4;5},
INDEX(_xlpm.MA,MATCH(SUMPRODUCT(--((IF(ROUND(_xlpm.MAA,1)&gt;5,5,ROUND($AB283,1)))&gt;{0;1;2;3;4;5})),_xlpm.MAA,0)))
+N("КОЭФФИЦИЕНТ КОЛ-ВО КОНСТРУКЦИЙ")),1)*
$AB283,0))*
(IF($Q283="цифровой",$AG283/15*$AI283,1)
+N("ДЛЯ ЦИФРЫ"))</f>
        <v/>
      </c>
      <c r="EY283" s="110">
        <f>IFERROR(EX283*AY283,0)</f>
        <v/>
      </c>
      <c r="EZ283" s="131">
        <f>IFERROR(DP283/EY283*1000,0)</f>
        <v/>
      </c>
      <c r="FA283" s="112">
        <f>IFERROR(FC283/FB283,0)</f>
        <v/>
      </c>
      <c r="FB283" s="112">
        <f>IFERROR((FC283/(EY283/FF283*#REF!))*0.825,0)</f>
        <v/>
      </c>
      <c r="FC283" s="112">
        <f>IFERROR(((EX283*30/AR283)*100)/30,0)</f>
        <v/>
      </c>
      <c r="FD283" s="112">
        <f>IFERROR(EY283/G283*100%,0)</f>
        <v/>
      </c>
      <c r="FE283" s="112">
        <f>IFERROR(FD283/FC283*100%,0)</f>
        <v/>
      </c>
      <c r="FF283" s="110">
        <f>IFERROR(AR283/30*AY283,0)</f>
        <v/>
      </c>
    </row>
    <row r="284" ht="13" customHeight="1">
      <c r="A284" s="59" t="n"/>
      <c r="B284" s="60" t="n"/>
      <c r="C284" s="60" t="n"/>
      <c r="D284" s="60">
        <f t="array" ref="D284">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MATCH($E284,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84" s="60">
        <f t="array" ref="E284">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MATCH($F284,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84" s="60" t="inlineStr"/>
      <c r="G284" s="60" t="n"/>
      <c r="H284" s="60">
        <f t="array" ref="H284">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MATCH($I284,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84" s="60" t="n"/>
      <c r="J284" s="60" t="n"/>
      <c r="K284" s="60" t="n"/>
      <c r="L284" s="60" t="n"/>
      <c r="M284" s="60" t="n"/>
      <c r="N284" s="60" t="n"/>
      <c r="O284" s="60" t="n"/>
      <c r="P284" s="60">
        <f t="array" ref="P284">
_xlfn.IFS(
ISNUMBER(MATCH($Q284,{"шелфбаннер","разделитель","монетница","чековая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ISNUMBER(MATCH($Q284,{"LED/LCD","видеокулер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ISNUMBER(MATCH($Q284,{"автомобиль","машина","выставочное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ISNUMBER(MATCH($Q284,{"билборд","лифтовая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ISNUMBER(MATCH($Q284,{"навигация","подвесной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ISNUMBER(MATCH($Q284,{"движущаяся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ISNUMBER(MATCH($Q284,{"каталог","журнал"},)),
"Пресса",
$Q284="","")</f>
        <v/>
      </c>
      <c r="Q284" s="60" t="n"/>
      <c r="R284" s="60">
        <f t="array" ref="R284">
IFERROR(
_xlfn.IFS(
OR(ISNUMBER(MATCH($Q284,{"экспозиция","макет","стенд","автостенд","авто стенд","выставочное пространство","выставочные стенды","модульные выставочные стенды","3Д конструкция","3D конструкция"},)),P284="Экспонирование"),
"нестандартный",
ISNUMBER(MATCH($Q284,{"скроллер","призматрон"},)),
"динамический",
$P284="Видео",
"цифровой",
OR($P284="Пресса",$P284="Щит",$P284="POSm",$P284="Подвес",$P284="Брендирование/оклейка"),
"статический"),"")</f>
        <v/>
      </c>
      <c r="S284" s="59" t="n"/>
      <c r="T284" s="60" t="n"/>
      <c r="U284" s="60" t="n"/>
      <c r="V284" s="60">
        <f>
IF(P284="Видео",
"цифровой постер/ролик",
IF(ISNUMBER(MATCH(Q284,{"короб световой","короб световой | лайтбокс","короб световой | кристалайт","лайтбокс","лайт бокс","кристалайт","LB","lightbox"},)),
"бэклит",
IF(P284="Брендирование/оклейка",
"перфарированная пленка/самоклейка",
IF(P284="Экспонирование",
"под запрос",
IF(P284="Подвес",
"баннер/ткань",
"")))))</f>
        <v/>
      </c>
      <c r="W284" s="59" t="n"/>
      <c r="X284" s="59" t="n"/>
      <c r="Y284" s="59" t="n"/>
      <c r="Z284" s="61" t="n"/>
      <c r="AA284" s="61" t="n"/>
      <c r="AB284" s="61">
        <f>IF(BL284&gt;0,Z284,0)</f>
        <v/>
      </c>
      <c r="AC284" s="59" t="n"/>
      <c r="AD284" s="59" t="n"/>
      <c r="AE284" s="59" t="n"/>
      <c r="AF284" s="59" t="n"/>
      <c r="AG284" s="59" t="n"/>
      <c r="AH284" s="59" t="n"/>
      <c r="AI284" s="59" t="n"/>
      <c r="AJ284" s="59" t="n"/>
      <c r="AK284" s="59" t="n"/>
      <c r="AL284" s="62">
        <f>IFERROR(IF(OR(R284="статический",R284="динамический",R284="нестандартный",R284="",R284=""),"-",IF(AND(AH284="-",AI284="-"),"-",AK284*3600/AH284*AI284)),"-")</f>
        <v/>
      </c>
      <c r="AM284" s="62">
        <f>IFERROR(IF(OR(R284="статический",R284="динамический",R284="",R284="", R284="BTL",R284="нестандартный"),"-",AG284*AI284*AL284/60),"-")</f>
        <v/>
      </c>
      <c r="AN284" s="63">
        <f>IFERROR(IF(AH284="","-",AG284*AI284/AH284),"-")</f>
        <v/>
      </c>
      <c r="AO284" s="59">
        <f>IFERROR(IF(OR($R284="статический",$R284="динамический",$R284="",$R284="",$R284="BTL",$R284="нестандартный"),"-",$AL284*$AY284),"-")</f>
        <v/>
      </c>
      <c r="AP284" s="62">
        <f>IFERROR(IF(OR($R284="статический",$R284="динамический",$R284="",$R284="",$R284="BTL",$R284="нестандартный"),"-",$AM284*AY284),"-")</f>
        <v/>
      </c>
      <c r="AQ284" s="64" t="n"/>
      <c r="AR284" s="61" t="n"/>
      <c r="AS284" s="61" t="n"/>
      <c r="AT284" s="61" t="n"/>
      <c r="AU284" s="65" t="n"/>
      <c r="AV284" s="124">
        <f>IFERROR(DR284/AT284*1000,"n/a")</f>
        <v/>
      </c>
      <c r="AW284" s="67" t="n"/>
      <c r="AX284" s="67" t="n"/>
      <c r="AY284" s="43">
        <f>IFERROR(IF(OR($AW284="",$AX284=""),"",_xlfn.DAYS($AX284+1,$AW284)),"")</f>
        <v/>
      </c>
      <c r="AZ284" s="68">
        <f t="array" ref="AZ284">
_xlfn.LET(_xlpm.COEFF,
IF($AW284+$AX284=0,0,IF(MAX(MIN($AX284,EOMONTH(AZ$15,0))-MAX($AW284,AZ$15)+1,)&gt;0,1,0)),
_xlfn.IFS(
$ES284="LisChannel",
_xlpm.COEFF*
INDEX({1;1;1.2;1.2;1;1;1;1;1.2;1.2;1.2;1.2},
MATCH(MONTH(AZ$15),
{1,2,3,4,5,6,7,8,9,10,11,12})),
CONCATENATE($ES284," ",$L284)="RussOutdoor метро",
_xlpm.COEFF*
INDEX({0.8;0.9;1.1;1.1;1;1;1;1;1.1;1.1;1.1;1.1},
MATCH(MONTH(AZ$15),
{1,2,3,4,5,6,7,8,9,10,11,12})),
$ES284&lt;&gt;"LisChannel",
_xlpm.COEFF,
$ES284&lt;&gt;"RussOutdoor",
_xlpm.COEFF))</f>
        <v/>
      </c>
      <c r="BA284" s="68">
        <f t="array" ref="BA284">
_xlfn.LET(_xlpm.COEFF,
IF($AW284+$AX284=0,0,IF(MAX(MIN($AX284,EOMONTH(BA$15,0))-MAX($AW284,BA$15)+1,)&gt;0,1,0)),
_xlfn.IFS(
$ES284="LisChannel",
_xlpm.COEFF*
INDEX({1;1;1.2;1.2;1;1;1;1;1.2;1.2;1.2;1.2},
MATCH(MONTH(BA$15),
{1,2,3,4,5,6,7,8,9,10,11,12})),
CONCATENATE($ES284," ",$L284)="RussOutdoor метро",
_xlpm.COEFF*
INDEX({0.8;0.9;1.1;1.1;1;1;1;1;1.1;1.1;1.1;1.1},
MATCH(MONTH(BA$15),
{1,2,3,4,5,6,7,8,9,10,11,12})),
$ES284&lt;&gt;"LisChannel",
_xlpm.COEFF,
$ES284&lt;&gt;"RussOutdoor",
_xlpm.COEFF))</f>
        <v/>
      </c>
      <c r="BB284" s="68">
        <f t="array" ref="BB284">
_xlfn.LET(_xlpm.COEFF,
IF($AW284+$AX284=0,0,IF(MAX(MIN($AX284,EOMONTH(BB$15,0))-MAX($AW284,BB$15)+1,)&gt;0,1,0)),
_xlfn.IFS(
$ES284="LisChannel",
_xlpm.COEFF*
INDEX({1;1;1.2;1.2;1;1;1;1;1.2;1.2;1.2;1.2},
MATCH(MONTH(BB$15),
{1,2,3,4,5,6,7,8,9,10,11,12})),
CONCATENATE($ES284," ",$L284)="RussOutdoor метро",
_xlpm.COEFF*
INDEX({0.8;0.9;1.1;1.1;1;1;1;1;1.1;1.1;1.1;1.1},
MATCH(MONTH(BB$15),
{1,2,3,4,5,6,7,8,9,10,11,12})),
$ES284&lt;&gt;"LisChannel",
_xlpm.COEFF,
$ES284&lt;&gt;"RussOutdoor",
_xlpm.COEFF))</f>
        <v/>
      </c>
      <c r="BC284" s="68">
        <f t="array" ref="BC284">
_xlfn.LET(_xlpm.COEFF,
IF($AW284+$AX284=0,0,IF(MAX(MIN($AX284,EOMONTH(BC$15,0))-MAX($AW284,BC$15)+1,)&gt;0,1,0)),
_xlfn.IFS(
$ES284="LisChannel",
_xlpm.COEFF*
INDEX({1;1;1.2;1.2;1;1;1;1;1.2;1.2;1.2;1.2},
MATCH(MONTH(BC$15),
{1,2,3,4,5,6,7,8,9,10,11,12})),
CONCATENATE($ES284," ",$L284)="RussOutdoor метро",
_xlpm.COEFF*
INDEX({0.8;0.9;1.1;1.1;1;1;1;1;1.1;1.1;1.1;1.1},
MATCH(MONTH(BC$15),
{1,2,3,4,5,6,7,8,9,10,11,12})),
$ES284&lt;&gt;"LisChannel",
_xlpm.COEFF,
$ES284&lt;&gt;"RussOutdoor",
_xlpm.COEFF))</f>
        <v/>
      </c>
      <c r="BD284" s="68">
        <f t="array" ref="BD284">
_xlfn.LET(_xlpm.COEFF,
IF($AW284+$AX284=0,0,IF(MAX(MIN($AX284,EOMONTH(BD$15,0))-MAX($AW284,BD$15)+1,)&gt;0,1,0)),
_xlfn.IFS(
$ES284="LisChannel",
_xlpm.COEFF*
INDEX({1;1;1.2;1.2;1;1;1;1;1.2;1.2;1.2;1.2},
MATCH(MONTH(BD$15),
{1,2,3,4,5,6,7,8,9,10,11,12})),
CONCATENATE($ES284," ",$L284)="RussOutdoor метро",
_xlpm.COEFF*
INDEX({0.8;0.9;1.1;1.1;1;1;1;1;1.1;1.1;1.1;1.1},
MATCH(MONTH(BD$15),
{1,2,3,4,5,6,7,8,9,10,11,12})),
$ES284&lt;&gt;"LisChannel",
_xlpm.COEFF,
$ES284&lt;&gt;"RussOutdoor",
_xlpm.COEFF))</f>
        <v/>
      </c>
      <c r="BE284" s="68">
        <f t="array" ref="BE284">
_xlfn.LET(_xlpm.COEFF,
IF($AW284+$AX284=0,0,IF(MAX(MIN($AX284,EOMONTH(BE$15,0))-MAX($AW284,BE$15)+1,)&gt;0,1,0)),
_xlfn.IFS(
$ES284="LisChannel",
_xlpm.COEFF*
INDEX({1;1;1.2;1.2;1;1;1;1;1.2;1.2;1.2;1.2},
MATCH(MONTH(BE$15),
{1,2,3,4,5,6,7,8,9,10,11,12})),
CONCATENATE($ES284," ",$L284)="RussOutdoor метро",
_xlpm.COEFF*
INDEX({0.8;0.9;1.1;1.1;1;1;1;1;1.1;1.1;1.1;1.1},
MATCH(MONTH(BE$15),
{1,2,3,4,5,6,7,8,9,10,11,12})),
$ES284&lt;&gt;"LisChannel",
_xlpm.COEFF,
$ES284&lt;&gt;"RussOutdoor",
_xlpm.COEFF))</f>
        <v/>
      </c>
      <c r="BF284" s="68">
        <f t="array" ref="BF284">
_xlfn.LET(_xlpm.COEFF,
IF($AW284+$AX284=0,0,IF(MAX(MIN($AX284,EOMONTH(BF$15,0))-MAX($AW284,BF$15)+1,)&gt;0,1,0)),
_xlfn.IFS(
$ES284="LisChannel",
_xlpm.COEFF*
INDEX({1;1;1.2;1.2;1;1;1;1;1.2;1.2;1.2;1.2},
MATCH(MONTH(BF$15),
{1,2,3,4,5,6,7,8,9,10,11,12})),
CONCATENATE($ES284," ",$L284)="RussOutdoor метро",
_xlpm.COEFF*
INDEX({0.8;0.9;1.1;1.1;1;1;1;1;1.1;1.1;1.1;1.1},
MATCH(MONTH(BF$15),
{1,2,3,4,5,6,7,8,9,10,11,12})),
$ES284&lt;&gt;"LisChannel",
_xlpm.COEFF,
$ES284&lt;&gt;"RussOutdoor",
_xlpm.COEFF))</f>
        <v/>
      </c>
      <c r="BG284" s="68">
        <f t="array" ref="BG284">
_xlfn.LET(_xlpm.COEFF,
IF($AW284+$AX284=0,0,IF(MAX(MIN($AX284,EOMONTH(BG$15,0))-MAX($AW284,BG$15)+1,)&gt;0,1,0)),
_xlfn.IFS(
$ES284="LisChannel",
_xlpm.COEFF*
INDEX({1;1;1.2;1.2;1;1;1;1;1.2;1.2;1.2;1.2},
MATCH(MONTH(BG$15),
{1,2,3,4,5,6,7,8,9,10,11,12})),
CONCATENATE($ES284," ",$L284)="RussOutdoor метро",
_xlpm.COEFF*
INDEX({0.8;0.9;1.1;1.1;1;1;1;1;1.1;1.1;1.1;1.1},
MATCH(MONTH(BG$15),
{1,2,3,4,5,6,7,8,9,10,11,12})),
$ES284&lt;&gt;"LisChannel",
_xlpm.COEFF,
$ES284&lt;&gt;"RussOutdoor",
_xlpm.COEFF))</f>
        <v/>
      </c>
      <c r="BH284" s="68">
        <f t="array" ref="BH284">
_xlfn.LET(_xlpm.COEFF,
IF($AW284+$AX284=0,0,IF(MAX(MIN($AX284,EOMONTH(BH$15,0))-MAX($AW284,BH$15)+1,)&gt;0,1,0)),
_xlfn.IFS(
$ES284="LisChannel",
_xlpm.COEFF*
INDEX({1;1;1.2;1.2;1;1;1;1;1.2;1.2;1.2;1.2},
MATCH(MONTH(BH$15),
{1,2,3,4,5,6,7,8,9,10,11,12})),
CONCATENATE($ES284," ",$L284)="RussOutdoor метро",
_xlpm.COEFF*
INDEX({0.8;0.9;1.1;1.1;1;1;1;1;1.1;1.1;1.1;1.1},
MATCH(MONTH(BH$15),
{1,2,3,4,5,6,7,8,9,10,11,12})),
$ES284&lt;&gt;"LisChannel",
_xlpm.COEFF,
$ES284&lt;&gt;"RussOutdoor",
_xlpm.COEFF))</f>
        <v/>
      </c>
      <c r="BI284" s="68">
        <f t="array" ref="BI284">
_xlfn.LET(_xlpm.COEFF,
IF($AW284+$AX284=0,0,IF(MAX(MIN($AX284,EOMONTH(BI$15,0))-MAX($AW284,BI$15)+1,)&gt;0,1,0)),
_xlfn.IFS(
$ES284="LisChannel",
_xlpm.COEFF*
INDEX({1;1;1.2;1.2;1;1;1;1;1.2;1.2;1.2;1.2},
MATCH(MONTH(BI$15),
{1,2,3,4,5,6,7,8,9,10,11,12})),
CONCATENATE($ES284," ",$L284)="RussOutdoor метро",
_xlpm.COEFF*
INDEX({0.8;0.9;1.1;1.1;1;1;1;1;1.1;1.1;1.1;1.1},
MATCH(MONTH(BI$15),
{1,2,3,4,5,6,7,8,9,10,11,12})),
$ES284&lt;&gt;"LisChannel",
_xlpm.COEFF,
$ES284&lt;&gt;"RussOutdoor",
_xlpm.COEFF))</f>
        <v/>
      </c>
      <c r="BJ284" s="68">
        <f t="array" ref="BJ284">
_xlfn.LET(_xlpm.COEFF,
IF($AW284+$AX284=0,0,IF(MAX(MIN($AX284,EOMONTH(BJ$15,0))-MAX($AW284,BJ$15)+1,)&gt;0,1,0)),
_xlfn.IFS(
$ES284="LisChannel",
_xlpm.COEFF*
INDEX({1;1;1.2;1.2;1;1;1;1;1.2;1.2;1.2;1.2},
MATCH(MONTH(BJ$15),
{1,2,3,4,5,6,7,8,9,10,11,12})),
CONCATENATE($ES284," ",$L284)="RussOutdoor метро",
_xlpm.COEFF*
INDEX({0.8;0.9;1.1;1.1;1;1;1;1;1.1;1.1;1.1;1.1},
MATCH(MONTH(BJ$15),
{1,2,3,4,5,6,7,8,9,10,11,12})),
$ES284&lt;&gt;"LisChannel",
_xlpm.COEFF,
$ES284&lt;&gt;"RussOutdoor",
_xlpm.COEFF))</f>
        <v/>
      </c>
      <c r="BK284" s="68">
        <f t="array" ref="BK284">
_xlfn.LET(_xlpm.COEFF,
IF($AW284+$AX284=0,0,IF(MAX(MIN($AX284,EOMONTH(BK$15,0))-MAX($AW284,BK$15)+1,)&gt;0,1,0)),
_xlfn.IFS(
$ES284="LisChannel",
_xlpm.COEFF*
INDEX({1;1;1.2;1.2;1;1;1;1;1.2;1.2;1.2;1.2},
MATCH(MONTH(BK$15),
{1,2,3,4,5,6,7,8,9,10,11,12})),
CONCATENATE($ES284," ",$L284)="RussOutdoor метро",
_xlpm.COEFF*
INDEX({0.8;0.9;1.1;1.1;1;1;1;1;1.1;1.1;1.1;1.1},
MATCH(MONTH(BK$15),
{1,2,3,4,5,6,7,8,9,10,11,12})),
$ES284&lt;&gt;"LisChannel",
_xlpm.COEFF,
$ES284&lt;&gt;"RussOutdoor",
_xlpm.COEFF))</f>
        <v/>
      </c>
      <c r="BL284" s="62">
        <f>COUNTIFS($AZ284:$BK284,"&gt;0")</f>
        <v/>
      </c>
      <c r="BM284" s="65" t="n"/>
      <c r="BN284" s="125">
        <f>$DJ284</f>
        <v/>
      </c>
      <c r="BO284" s="63">
        <f>$DQ284</f>
        <v/>
      </c>
      <c r="BP284" s="125">
        <f>
IFERROR(
IF($BL284=0,0,
$BN284*(1-$BO284)),
0)</f>
        <v/>
      </c>
      <c r="BQ284" s="125">
        <f t="array" ref="BQ284">
IFERROR(
_xlfn.IFS(
$DH284="день_1",
$BP284*$BL284/($AX284-$AW284+1)*AZ284*(DAY(EOMONTH(AZ$15,0))),
$DH284="день_2",
$BP284/30*MAX(MIN($AX284,EOMONTH(AZ$15,0))-MAX($AW284,AZ$15)+1,),
$DH284="раб.день",
$BP284/30*(IFERROR(
_xlfn.LET(_xlpm.VD,
CHOOSE(
{1;2;3;4;5;6;7;8;9;10;11;12;13;14;15;16;17;18},
45658,45659,45660,45661,45662,45663,45664,45665,45711,45724,45778,45779,45785,45786,45820,45821,45965,46022),
_xlfn.LET(_xlpm.DD,
MAX(MIN($AX284,EOMONTH(AZ$15,0))-MAX($AW284,AZ$15),),
_xlfn.IFS(
AND(MONTH($AW284)=MONTH(AZ$15),MONTH($AX284)&lt;&gt;MONTH(AZ$15)),
NETWORKDAYS.INTL($AW284,$AW284+_xlpm.DD,1,_xlpm.VD),
AND(MONTH($AW284)&lt;&gt;MONTH(AZ$15),MONTH($AX284)=MONTH(AZ$15)),
NETWORKDAYS.INTL(($AX284)-_xlpm.DD,$AX284,1,_xlpm.VD),
AND(MONTH($AW284)&lt;MONTH(AZ$15),MONTH($AX284)&gt;MONTH(AZ$15)),
NETWORKDAYS.INTL((EOMONTH(AZ$15-1,1))-_xlpm.DD,EOMONTH(AZ$15-1,1),1,_xlpm.VD),
AND(MONTH($AW284)=MONTH(AZ$15),MONTH($AX284)=MONTH(AZ$15)),
NETWORKDAYS.INTL($AW284,$AX284,1,_xlpm.VD)))),0)),
$DH284="месяц",
$BP284*AZ284,
$DH284="неделя",
$BP284*AZ284/7*(ROUNDUP((DAY(EOMONTH(AZ$15,0)))/4,0))),
0)</f>
        <v/>
      </c>
      <c r="BR284" s="125">
        <f t="array" ref="BR284">
IFERROR(
_xlfn.IFS(
$DH284="день_1",
$BP284*$BL284/($AX284-$AW284+1)*BA284*(DAY(EOMONTH(BA$15,0))),
$DH284="день_2",
$BP284/30*MAX(MIN($AX284,EOMONTH(BA$15,0))-MAX($AW284,BA$15)+1,),
$DH284="раб.день",
$BP284/30*(IFERROR(
_xlfn.LET(_xlpm.VD,
CHOOSE(
{1;2;3;4;5;6;7;8;9;10;11;12;13;14;15;16;17;18},
45658,45659,45660,45661,45662,45663,45664,45665,45711,45724,45778,45779,45785,45786,45820,45821,45965,46022),
_xlfn.LET(_xlpm.DD,
MAX(MIN($AX284,EOMONTH(BA$15,0))-MAX($AW284,BA$15),),
_xlfn.IFS(
AND(MONTH($AW284)=MONTH(BA$15),MONTH($AX284)&lt;&gt;MONTH(BA$15)),
NETWORKDAYS.INTL($AW284,$AW284+_xlpm.DD,1,_xlpm.VD),
AND(MONTH($AW284)&lt;&gt;MONTH(BA$15),MONTH($AX284)=MONTH(BA$15)),
NETWORKDAYS.INTL(($AX284)-_xlpm.DD,$AX284,1,_xlpm.VD),
AND(MONTH($AW284)&lt;MONTH(BA$15),MONTH($AX284)&gt;MONTH(BA$15)),
NETWORKDAYS.INTL((EOMONTH(BA$15-1,1))-_xlpm.DD,EOMONTH(BA$15-1,1),1,_xlpm.VD),
AND(MONTH($AW284)=MONTH(BA$15),MONTH($AX284)=MONTH(BA$15)),
NETWORKDAYS.INTL($AW284,$AX284,1,_xlpm.VD)))),0)),
$DH284="месяц",
$BP284*BA284,
$DH284="неделя",
$BP284*BA284/7*(ROUNDUP((DAY(EOMONTH(BA$15,0)))/4,0))),
0)</f>
        <v/>
      </c>
      <c r="BS284" s="125">
        <f t="array" ref="BS284">
IFERROR(
_xlfn.IFS(
$DH284="день_1",
$BP284*$BL284/($AX284-$AW284+1)*BB284*(DAY(EOMONTH(BB$15,0))),
$DH284="день_2",
$BP284/30*MAX(MIN($AX284,EOMONTH(BB$15,0))-MAX($AW284,BB$15)+1,),
$DH284="раб.день",
$BP284/30*(IFERROR(
_xlfn.LET(_xlpm.VD,
CHOOSE(
{1;2;3;4;5;6;7;8;9;10;11;12;13;14;15;16;17;18},
45658,45659,45660,45661,45662,45663,45664,45665,45711,45724,45778,45779,45785,45786,45820,45821,45965,46022),
_xlfn.LET(_xlpm.DD,
MAX(MIN($AX284,EOMONTH(BB$15,0))-MAX($AW284,BB$15),),
_xlfn.IFS(
AND(MONTH($AW284)=MONTH(BB$15),MONTH($AX284)&lt;&gt;MONTH(BB$15)),
NETWORKDAYS.INTL($AW284,$AW284+_xlpm.DD,1,_xlpm.VD),
AND(MONTH($AW284)&lt;&gt;MONTH(BB$15),MONTH($AX284)=MONTH(BB$15)),
NETWORKDAYS.INTL(($AX284)-_xlpm.DD,$AX284,1,_xlpm.VD),
AND(MONTH($AW284)&lt;MONTH(BB$15),MONTH($AX284)&gt;MONTH(BB$15)),
NETWORKDAYS.INTL((EOMONTH(BB$15-1,1))-_xlpm.DD,EOMONTH(BB$15-1,1),1,_xlpm.VD),
AND(MONTH($AW284)=MONTH(BB$15),MONTH($AX284)=MONTH(BB$15)),
NETWORKDAYS.INTL($AW284,$AX284,1,_xlpm.VD)))),0)),
$DH284="месяц",
$BP284*BB284,
$DH284="неделя",
$BP284*BB284/7*(ROUNDUP((DAY(EOMONTH(BB$15,0)))/4,0))),
0)</f>
        <v/>
      </c>
      <c r="BT284" s="125">
        <f t="array" ref="BT284">
IFERROR(
_xlfn.IFS(
$DH284="день_1",
$BP284*$BL284/($AX284-$AW284+1)*BC284*(DAY(EOMONTH(BC$15,0))),
$DH284="день_2",
$BP284/30*MAX(MIN($AX284,EOMONTH(BC$15,0))-MAX($AW284,BC$15)+1,),
$DH284="раб.день",
$BP284/30*(IFERROR(
_xlfn.LET(_xlpm.VD,
CHOOSE(
{1;2;3;4;5;6;7;8;9;10;11;12;13;14;15;16;17;18},
45658,45659,45660,45661,45662,45663,45664,45665,45711,45724,45778,45779,45785,45786,45820,45821,45965,46022),
_xlfn.LET(_xlpm.DD,
MAX(MIN($AX284,EOMONTH(BC$15,0))-MAX($AW284,BC$15),),
_xlfn.IFS(
AND(MONTH($AW284)=MONTH(BC$15),MONTH($AX284)&lt;&gt;MONTH(BC$15)),
NETWORKDAYS.INTL($AW284,$AW284+_xlpm.DD,1,_xlpm.VD),
AND(MONTH($AW284)&lt;&gt;MONTH(BC$15),MONTH($AX284)=MONTH(BC$15)),
NETWORKDAYS.INTL(($AX284)-_xlpm.DD,$AX284,1,_xlpm.VD),
AND(MONTH($AW284)&lt;MONTH(BC$15),MONTH($AX284)&gt;MONTH(BC$15)),
NETWORKDAYS.INTL((EOMONTH(BC$15-1,1))-_xlpm.DD,EOMONTH(BC$15-1,1),1,_xlpm.VD),
AND(MONTH($AW284)=MONTH(BC$15),MONTH($AX284)=MONTH(BC$15)),
NETWORKDAYS.INTL($AW284,$AX284,1,_xlpm.VD)))),0)),
$DH284="месяц",
$BP284*BC284,
$DH284="неделя",
$BP284*BC284/7*(ROUNDUP((DAY(EOMONTH(BC$15,0)))/4,0))),
0)</f>
        <v/>
      </c>
      <c r="BU284" s="125">
        <f t="array" ref="BU284">
IFERROR(
_xlfn.IFS(
$DH284="день_1",
$BP284*$BL284/($AX284-$AW284+1)*BD284*(DAY(EOMONTH(BD$15,0))),
$DH284="день_2",
$BP284/30*MAX(MIN($AX284,EOMONTH(BD$15,0))-MAX($AW284,BD$15)+1,),
$DH284="раб.день",
$BP284/30*(IFERROR(
_xlfn.LET(_xlpm.VD,
CHOOSE(
{1;2;3;4;5;6;7;8;9;10;11;12;13;14;15;16;17;18},
45658,45659,45660,45661,45662,45663,45664,45665,45711,45724,45778,45779,45785,45786,45820,45821,45965,46022),
_xlfn.LET(_xlpm.DD,
MAX(MIN($AX284,EOMONTH(BD$15,0))-MAX($AW284,BD$15),),
_xlfn.IFS(
AND(MONTH($AW284)=MONTH(BD$15),MONTH($AX284)&lt;&gt;MONTH(BD$15)),
NETWORKDAYS.INTL($AW284,$AW284+_xlpm.DD,1,_xlpm.VD),
AND(MONTH($AW284)&lt;&gt;MONTH(BD$15),MONTH($AX284)=MONTH(BD$15)),
NETWORKDAYS.INTL(($AX284)-_xlpm.DD,$AX284,1,_xlpm.VD),
AND(MONTH($AW284)&lt;MONTH(BD$15),MONTH($AX284)&gt;MONTH(BD$15)),
NETWORKDAYS.INTL((EOMONTH(BD$15-1,1))-_xlpm.DD,EOMONTH(BD$15-1,1),1,_xlpm.VD),
AND(MONTH($AW284)=MONTH(BD$15),MONTH($AX284)=MONTH(BD$15)),
NETWORKDAYS.INTL($AW284,$AX284,1,_xlpm.VD)))),0)),
$DH284="месяц",
$BP284*BD284,
$DH284="неделя",
$BP284*BD284/7*(ROUNDUP((DAY(EOMONTH(BD$15,0)))/4,0))),
0)</f>
        <v/>
      </c>
      <c r="BV284" s="125">
        <f t="array" ref="BV284">
IFERROR(
_xlfn.IFS(
$DH284="день_1",
$BP284*$BL284/($AX284-$AW284+1)*BE284*(DAY(EOMONTH(BE$15,0))),
$DH284="день_2",
$BP284/30*MAX(MIN($AX284,EOMONTH(BE$15,0))-MAX($AW284,BE$15)+1,),
$DH284="раб.день",
$BP284/30*(IFERROR(
_xlfn.LET(_xlpm.VD,
CHOOSE(
{1;2;3;4;5;6;7;8;9;10;11;12;13;14;15;16;17;18},
45658,45659,45660,45661,45662,45663,45664,45665,45711,45724,45778,45779,45785,45786,45820,45821,45965,46022),
_xlfn.LET(_xlpm.DD,
MAX(MIN($AX284,EOMONTH(BE$15,0))-MAX($AW284,BE$15),),
_xlfn.IFS(
AND(MONTH($AW284)=MONTH(BE$15),MONTH($AX284)&lt;&gt;MONTH(BE$15)),
NETWORKDAYS.INTL($AW284,$AW284+_xlpm.DD,1,_xlpm.VD),
AND(MONTH($AW284)&lt;&gt;MONTH(BE$15),MONTH($AX284)=MONTH(BE$15)),
NETWORKDAYS.INTL(($AX284)-_xlpm.DD,$AX284,1,_xlpm.VD),
AND(MONTH($AW284)&lt;MONTH(BE$15),MONTH($AX284)&gt;MONTH(BE$15)),
NETWORKDAYS.INTL((EOMONTH(BE$15-1,1))-_xlpm.DD,EOMONTH(BE$15-1,1),1,_xlpm.VD),
AND(MONTH($AW284)=MONTH(BE$15),MONTH($AX284)=MONTH(BE$15)),
NETWORKDAYS.INTL($AW284,$AX284,1,_xlpm.VD)))),0)),
$DH284="месяц",
$BP284*BE284,
$DH284="неделя",
$BP284*BE284/7*(ROUNDUP((DAY(EOMONTH(BE$15,0)))/4,0))),
0)</f>
        <v/>
      </c>
      <c r="BW284" s="125">
        <f t="array" ref="BW284">
IFERROR(
_xlfn.IFS(
$DH284="день_1",
$BP284*$BL284/($AX284-$AW284+1)*BF284*(DAY(EOMONTH(BF$15,0))),
$DH284="день_2",
$BP284/30*MAX(MIN($AX284,EOMONTH(BF$15,0))-MAX($AW284,BF$15)+1,),
$DH284="раб.день",
$BP284/30*(IFERROR(
_xlfn.LET(_xlpm.VD,
CHOOSE(
{1;2;3;4;5;6;7;8;9;10;11;12;13;14;15;16;17;18},
45658,45659,45660,45661,45662,45663,45664,45665,45711,45724,45778,45779,45785,45786,45820,45821,45965,46022),
_xlfn.LET(_xlpm.DD,
MAX(MIN($AX284,EOMONTH(BF$15,0))-MAX($AW284,BF$15),),
_xlfn.IFS(
AND(MONTH($AW284)=MONTH(BF$15),MONTH($AX284)&lt;&gt;MONTH(BF$15)),
NETWORKDAYS.INTL($AW284,$AW284+_xlpm.DD,1,_xlpm.VD),
AND(MONTH($AW284)&lt;&gt;MONTH(BF$15),MONTH($AX284)=MONTH(BF$15)),
NETWORKDAYS.INTL(($AX284)-_xlpm.DD,$AX284,1,_xlpm.VD),
AND(MONTH($AW284)&lt;MONTH(BF$15),MONTH($AX284)&gt;MONTH(BF$15)),
NETWORKDAYS.INTL((EOMONTH(BF$15-1,1))-_xlpm.DD,EOMONTH(BF$15-1,1),1,_xlpm.VD),
AND(MONTH($AW284)=MONTH(BF$15),MONTH($AX284)=MONTH(BF$15)),
NETWORKDAYS.INTL($AW284,$AX284,1,_xlpm.VD)))),0)),
$DH284="месяц",
$BP284*BF284,
$DH284="неделя",
$BP284*BF284/7*(ROUNDUP((DAY(EOMONTH(BF$15,0)))/4,0))),
0)</f>
        <v/>
      </c>
      <c r="BX284" s="125">
        <f t="array" ref="BX284">
IFERROR(
_xlfn.IFS(
$DH284="день_1",
$BP284*$BL284/($AX284-$AW284+1)*BG284*(DAY(EOMONTH(BG$15,0))),
$DH284="день_2",
$BP284/30*MAX(MIN($AX284,EOMONTH(BG$15,0))-MAX($AW284,BG$15)+1,),
$DH284="раб.день",
$BP284/30*(IFERROR(
_xlfn.LET(_xlpm.VD,
CHOOSE(
{1;2;3;4;5;6;7;8;9;10;11;12;13;14;15;16;17;18},
45658,45659,45660,45661,45662,45663,45664,45665,45711,45724,45778,45779,45785,45786,45820,45821,45965,46022),
_xlfn.LET(_xlpm.DD,
MAX(MIN($AX284,EOMONTH(BG$15,0))-MAX($AW284,BG$15),),
_xlfn.IFS(
AND(MONTH($AW284)=MONTH(BG$15),MONTH($AX284)&lt;&gt;MONTH(BG$15)),
NETWORKDAYS.INTL($AW284,$AW284+_xlpm.DD,1,_xlpm.VD),
AND(MONTH($AW284)&lt;&gt;MONTH(BG$15),MONTH($AX284)=MONTH(BG$15)),
NETWORKDAYS.INTL(($AX284)-_xlpm.DD,$AX284,1,_xlpm.VD),
AND(MONTH($AW284)&lt;MONTH(BG$15),MONTH($AX284)&gt;MONTH(BG$15)),
NETWORKDAYS.INTL((EOMONTH(BG$15-1,1))-_xlpm.DD,EOMONTH(BG$15-1,1),1,_xlpm.VD),
AND(MONTH($AW284)=MONTH(BG$15),MONTH($AX284)=MONTH(BG$15)),
NETWORKDAYS.INTL($AW284,$AX284,1,_xlpm.VD)))),0)),
$DH284="месяц",
$BP284*BG284,
$DH284="неделя",
$BP284*BG284/7*(ROUNDUP((DAY(EOMONTH(BG$15,0)))/4,0))),
0)</f>
        <v/>
      </c>
      <c r="BY284" s="125">
        <f t="array" ref="BY284">
IFERROR(
_xlfn.IFS(
$DH284="день_1",
$BP284*$BL284/($AX284-$AW284+1)*BH284*(DAY(EOMONTH(BH$15,0))),
$DH284="день_2",
$BP284/30*MAX(MIN($AX284,EOMONTH(BH$15,0))-MAX($AW284,BH$15)+1,),
$DH284="раб.день",
$BP284/30*(IFERROR(
_xlfn.LET(_xlpm.VD,
CHOOSE(
{1;2;3;4;5;6;7;8;9;10;11;12;13;14;15;16;17;18},
45658,45659,45660,45661,45662,45663,45664,45665,45711,45724,45778,45779,45785,45786,45820,45821,45965,46022),
_xlfn.LET(_xlpm.DD,
MAX(MIN($AX284,EOMONTH(BH$15,0))-MAX($AW284,BH$15),),
_xlfn.IFS(
AND(MONTH($AW284)=MONTH(BH$15),MONTH($AX284)&lt;&gt;MONTH(BH$15)),
NETWORKDAYS.INTL($AW284,$AW284+_xlpm.DD,1,_xlpm.VD),
AND(MONTH($AW284)&lt;&gt;MONTH(BH$15),MONTH($AX284)=MONTH(BH$15)),
NETWORKDAYS.INTL(($AX284)-_xlpm.DD,$AX284,1,_xlpm.VD),
AND(MONTH($AW284)&lt;MONTH(BH$15),MONTH($AX284)&gt;MONTH(BH$15)),
NETWORKDAYS.INTL((EOMONTH(BH$15-1,1))-_xlpm.DD,EOMONTH(BH$15-1,1),1,_xlpm.VD),
AND(MONTH($AW284)=MONTH(BH$15),MONTH($AX284)=MONTH(BH$15)),
NETWORKDAYS.INTL($AW284,$AX284,1,_xlpm.VD)))),0)),
$DH284="месяц",
$BP284*BH284,
$DH284="неделя",
$BP284*BH284/7*(ROUNDUP((DAY(EOMONTH(BH$15,0)))/4,0))),
0)</f>
        <v/>
      </c>
      <c r="BZ284" s="125">
        <f t="array" ref="BZ284">
IFERROR(
_xlfn.IFS(
$DH284="день_1",
$BP284*$BL284/($AX284-$AW284+1)*BI284*(DAY(EOMONTH(BI$15,0))),
$DH284="день_2",
$BP284/30*MAX(MIN($AX284,EOMONTH(BI$15,0))-MAX($AW284,BI$15)+1,),
$DH284="раб.день",
$BP284/30*(IFERROR(
_xlfn.LET(_xlpm.VD,
CHOOSE(
{1;2;3;4;5;6;7;8;9;10;11;12;13;14;15;16;17;18},
45658,45659,45660,45661,45662,45663,45664,45665,45711,45724,45778,45779,45785,45786,45820,45821,45965,46022),
_xlfn.LET(_xlpm.DD,
MAX(MIN($AX284,EOMONTH(BI$15,0))-MAX($AW284,BI$15),),
_xlfn.IFS(
AND(MONTH($AW284)=MONTH(BI$15),MONTH($AX284)&lt;&gt;MONTH(BI$15)),
NETWORKDAYS.INTL($AW284,$AW284+_xlpm.DD,1,_xlpm.VD),
AND(MONTH($AW284)&lt;&gt;MONTH(BI$15),MONTH($AX284)=MONTH(BI$15)),
NETWORKDAYS.INTL(($AX284)-_xlpm.DD,$AX284,1,_xlpm.VD),
AND(MONTH($AW284)&lt;MONTH(BI$15),MONTH($AX284)&gt;MONTH(BI$15)),
NETWORKDAYS.INTL((EOMONTH(BI$15-1,1))-_xlpm.DD,EOMONTH(BI$15-1,1),1,_xlpm.VD),
AND(MONTH($AW284)=MONTH(BI$15),MONTH($AX284)=MONTH(BI$15)),
NETWORKDAYS.INTL($AW284,$AX284,1,_xlpm.VD)))),0)),
$DH284="месяц",
$BP284*BI284,
$DH284="неделя",
$BP284*BI284/7*(ROUNDUP((DAY(EOMONTH(BI$15,0)))/4,0))),
0)</f>
        <v/>
      </c>
      <c r="CA284" s="125">
        <f t="array" ref="CA284">
IFERROR(
_xlfn.IFS(
$DH284="день_1",
$BP284*$BL284/($AX284-$AW284+1)*BJ284*(DAY(EOMONTH(BJ$15,0))),
$DH284="день_2",
$BP284/30*MAX(MIN($AX284,EOMONTH(BJ$15,0))-MAX($AW284,BJ$15)+1,),
$DH284="раб.день",
$BP284/30*(IFERROR(
_xlfn.LET(_xlpm.VD,
CHOOSE(
{1;2;3;4;5;6;7;8;9;10;11;12;13;14;15;16;17;18},
45658,45659,45660,45661,45662,45663,45664,45665,45711,45724,45778,45779,45785,45786,45820,45821,45965,46022),
_xlfn.LET(_xlpm.DD,
MAX(MIN($AX284,EOMONTH(BJ$15,0))-MAX($AW284,BJ$15),),
_xlfn.IFS(
AND(MONTH($AW284)=MONTH(BJ$15),MONTH($AX284)&lt;&gt;MONTH(BJ$15)),
NETWORKDAYS.INTL($AW284,$AW284+_xlpm.DD,1,_xlpm.VD),
AND(MONTH($AW284)&lt;&gt;MONTH(BJ$15),MONTH($AX284)=MONTH(BJ$15)),
NETWORKDAYS.INTL(($AX284)-_xlpm.DD,$AX284,1,_xlpm.VD),
AND(MONTH($AW284)&lt;MONTH(BJ$15),MONTH($AX284)&gt;MONTH(BJ$15)),
NETWORKDAYS.INTL((EOMONTH(BJ$15-1,1))-_xlpm.DD,EOMONTH(BJ$15-1,1),1,_xlpm.VD),
AND(MONTH($AW284)=MONTH(BJ$15),MONTH($AX284)=MONTH(BJ$15)),
NETWORKDAYS.INTL($AW284,$AX284,1,_xlpm.VD)))),0)),
$DH284="месяц",
$BP284*BJ284,
$DH284="неделя",
$BP284*BJ284/7*(ROUNDUP((DAY(EOMONTH(BJ$15,0)))/4,0))),
0)</f>
        <v/>
      </c>
      <c r="CB284" s="125">
        <f t="array" ref="CB284">
IFERROR(
_xlfn.IFS(
$DH284="день_1",
$BP284*$BL284/($AX284-$AW284+1)*BK284*(DAY(EOMONTH(BK$15,0))),
$DH284="день_2",
$BP284/30*MAX(MIN($AX284,EOMONTH(BK$15,0))-MAX($AW284,BK$15)+1,),
$DH284="раб.день",
$BP284/30*(IFERROR(
_xlfn.LET(_xlpm.VD,
CHOOSE(
{1;2;3;4;5;6;7;8;9;10;11;12;13;14;15;16;17;18},
45658,45659,45660,45661,45662,45663,45664,45665,45711,45724,45778,45779,45785,45786,45820,45821,45965,46022),
_xlfn.LET(_xlpm.DD,
MAX(MIN($AX284,EOMONTH(BK$15,0))-MAX($AW284,BK$15),),
_xlfn.IFS(
AND(MONTH($AW284)=MONTH(BK$15),MONTH($AX284)&lt;&gt;MONTH(BK$15)),
NETWORKDAYS.INTL($AW284,$AW284+_xlpm.DD,1,_xlpm.VD),
AND(MONTH($AW284)&lt;&gt;MONTH(BK$15),MONTH($AX284)=MONTH(BK$15)),
NETWORKDAYS.INTL(($AX284)-_xlpm.DD,$AX284,1,_xlpm.VD),
AND(MONTH($AW284)&lt;MONTH(BK$15),MONTH($AX284)&gt;MONTH(BK$15)),
NETWORKDAYS.INTL((EOMONTH(BK$15-1,1))-_xlpm.DD,EOMONTH(BK$15-1,1),1,_xlpm.VD),
AND(MONTH($AW284)=MONTH(BK$15),MONTH($AX284)=MONTH(BK$15)),
NETWORKDAYS.INTL($AW284,$AX284,1,_xlpm.VD)))),0)),
$DH284="месяц",
$BP284*BK284,
$DH284="неделя",
$BP284*BK284/7*(ROUNDUP((DAY(EOMONTH(BK$15,0)))/4,0))),
0)</f>
        <v/>
      </c>
      <c r="CC284" s="125">
        <f>SUM($BQ284:$CB284)</f>
        <v/>
      </c>
      <c r="CD284" s="126">
        <f>SUM($EH284:$EH284)</f>
        <v/>
      </c>
      <c r="CE284" s="126">
        <f>$CD284*$AB284</f>
        <v/>
      </c>
      <c r="CF284" s="126">
        <f>SUM($EK284:$EK284)</f>
        <v/>
      </c>
      <c r="CG284" s="126">
        <f>$CF284*$AB284</f>
        <v/>
      </c>
      <c r="CH284" s="126">
        <f>SUM($CC284,$CE284,$CG284)</f>
        <v/>
      </c>
      <c r="CI284" s="126">
        <f>$CH284*(1+$CM284)</f>
        <v/>
      </c>
      <c r="CJ284" s="127" t="n">
        <v>0</v>
      </c>
      <c r="CK284" s="126">
        <f>SUM($CH284:$CH284)*(1+$CJ284)</f>
        <v/>
      </c>
      <c r="CL284" s="126">
        <f>SUM($CH284:$CH284)*(1+$CM284)</f>
        <v/>
      </c>
      <c r="CM284" s="59" t="inlineStr">
        <is>
          <t>20%</t>
        </is>
      </c>
      <c r="CN284" s="59" t="n"/>
      <c r="CO284" s="72" t="n"/>
      <c r="CP284" s="59" t="n"/>
      <c r="CQ284" s="73" t="n"/>
      <c r="CR284" s="73" t="n"/>
      <c r="CS284" s="73" t="n"/>
      <c r="CT284" s="72" t="n"/>
      <c r="CU284" s="79" t="inlineStr">
        <is>
          <t> </t>
        </is>
      </c>
      <c r="CV284" s="60" t="n"/>
      <c r="CW284" s="60" t="n"/>
      <c r="CX284" s="60" t="n"/>
      <c r="CY284" s="127">
        <f>IFERROR(($CC284-$EE284)/($EE284/(1-$DQ284)),0)</f>
        <v/>
      </c>
      <c r="CZ284" s="127">
        <f>IFERROR(1-$EI284/($CE284),0)</f>
        <v/>
      </c>
      <c r="DA284" s="127">
        <f>IFERROR(1-$EL284/($CG284),0)</f>
        <v/>
      </c>
      <c r="DB284" s="126">
        <f>ROUND(IFERROR(($CI284/(1+$CM284)-$EN284),0),2)</f>
        <v/>
      </c>
      <c r="DC284" s="128" t="n"/>
      <c r="DD284" s="125" t="n"/>
      <c r="DE284" s="75" t="n">
        <v>0</v>
      </c>
      <c r="DF284" s="128" t="n"/>
      <c r="DG284" s="125">
        <f>IF($DC284=0,0,$DD284*($DC284*100%-$DE284*$DF284))*SUM($AB284:$AB284)</f>
        <v/>
      </c>
      <c r="DH284" s="129" t="inlineStr">
        <is>
          <t>месяц</t>
        </is>
      </c>
      <c r="DI284" s="130">
        <f t="array" ref="DI284">IFERROR(
IF($ES284="LisChannel",
(ROUND(((INDEX({174.625;153.888888888889;130.972222222222},MATCH($AI284,{2;3;4}),0))*$AG284*$AI284),2)),0),0)</f>
        <v/>
      </c>
      <c r="DJ284" s="130">
        <f>
_xlfn.LET(_xlpm.X,
IFERROR(
IF($ES284="НовиковТВ",
(_xlfn.LET(_xlpm.NTV,
_xlfn.LET(_xlpm.MIN,350000,
IF(SUMIFS($DI:$DI,$ES:$ES,"НовиковТВ")&lt;=_xlpm.MIN,
(SUMIFS($DI:$DI,$ES:$ES,"НовиковТВ")/(COUNTIFS($ES:$ES,"НовиковТВ")))*_xlpm.MIN/SUMIFS($DI:$DI,$ES:$ES,"НовиковТВ"),
DI284)),
_xlpm.NTV+$DG284/(1-(1-(_xlpm.NTV)*(1-$DL284)*(1-$DM284)*(1-$DN284)*(1-$DO284)*(1-$DP284)/_xlpm.NTV))))/(1+$EP284),
$DI284+$DG284/(1-(1-($DI284)*(1-$DL284)*(1-$DM284)*(1-$DN284)*(1-$DO284)*(1-$DP284)/$DI284))),
0),
_xlpm.X*(1+$CM284)*(1+$CW284)-_xlpm.X*(1+$CM284)+_xlpm.X)</f>
        <v/>
      </c>
      <c r="DK284" s="125" t="inlineStr">
        <is>
          <t>послед.</t>
        </is>
      </c>
      <c r="DL284" s="63" t="n">
        <v>0</v>
      </c>
      <c r="DM284" s="63" t="n">
        <v>0</v>
      </c>
      <c r="DN284" s="63" t="n">
        <v>0</v>
      </c>
      <c r="DO284" s="63" t="n">
        <v>0</v>
      </c>
      <c r="DP284" s="63" t="n">
        <v>0</v>
      </c>
      <c r="DQ284" s="63">
        <f t="array" ref="DQ284">IFERROR(_xlfn.IFS(
$DK284="послед.",1-(1-$DL284)*(1-$DM284)*(1-$DN284)*(1-$DO284)*(1-$DP284),
$DK284="сумм.",$DL284+$DM284+$DN284+$DO284+$DP284),
0)</f>
        <v/>
      </c>
      <c r="DR284" s="125">
        <f t="array" ref="DR284">
IFERROR(
_xlfn.IFS(
$BL284=0,
0,
$BL284&gt;0,
_xlfn.IFS($DK284="послед.",
$DJ284*(1-$DL284)*(1-$DM284)*(1-$DN284)*(1-$DO284)*(1-$DP284),
$DK284="сумм.",
$DJ284*(1-($DL284+$DM284+$DN284+$DO284+$DP284)))),0)</f>
        <v/>
      </c>
      <c r="DS284" s="125">
        <f t="array" ref="DS284">
IFERROR(_xlfn.IFS(
$DH284="день_1",
$DR284*$BL284/($AX284-$AW284+1)*AZ284*(DAY(EOMONTH(AZ$15,0))),
$DH284="день_2",
$DR284/30*MAX(MIN($AX284,EOMONTH(AZ$15,0))-MAX($AW284,AZ$15)+1,),
$DH284="раб.день",
$DR284/30*(IFERROR(
_xlfn.LET(_xlpm.VD,
CHOOSE(
{1;2;3;4;5;6;7;8;9;10;11;12;13;14;15;16;17;18},
45658,45659,45660,45661,45662,45663,45664,45665,45711,45724,45778,45779,45785,45786,45820,45821,45965,46022),
_xlfn.LET(_xlpm.DD,
MAX(MIN($AX284,EOMONTH(AZ$15,0))-MAX($AW284,AZ$15),),
_xlfn.IFS(
AND(MONTH($AW284)=MONTH(AZ$15),MONTH($AX284)&lt;&gt;MONTH(AZ$15)),
NETWORKDAYS.INTL($AW284,$AW284+_xlpm.DD,1,_xlpm.VD),
AND(MONTH($AW284)&lt;&gt;MONTH(AZ$15),MONTH($AX284)=MONTH(AZ$15)),
NETWORKDAYS.INTL(($AX284)-_xlpm.DD,$AX284,1,_xlpm.VD),
AND(MONTH($AW284)&lt;MONTH(AZ$15),MONTH($AX284)&gt;MONTH(AZ$15)),
NETWORKDAYS.INTL((EOMONTH(AZ$15-1,1))-_xlpm.DD,EOMONTH(AZ$15-1,1),1,_xlpm.VD),
AND(MONTH($AW284)=MONTH(AZ$15),MONTH($AX284)=MONTH(AZ$15)),
NETWORKDAYS.INTL($AW284,$AX284,1,_xlpm.VD)))),0)),
$DH284="месяц",
$DR284*AZ284,
$DH284="неделя",
$DR284*AZ284/7*(ROUNDUP((DAY(EOMONTH(AZ$15,0)))/4,0))),
0)</f>
        <v/>
      </c>
      <c r="DT284" s="125">
        <f t="array" ref="DT284">
IFERROR(_xlfn.IFS(
$DH284="день_1",
$DR284*$BL284/($AX284-$AW284+1)*BA284*(DAY(EOMONTH(BA$15,0))),
$DH284="день_2",
$DR284/30*MAX(MIN($AX284,EOMONTH(BA$15,0))-MAX($AW284,BA$15)+1,),
$DH284="раб.день",
$DR284/30*(IFERROR(
_xlfn.LET(_xlpm.VD,
CHOOSE(
{1;2;3;4;5;6;7;8;9;10;11;12;13;14;15;16;17;18},
45658,45659,45660,45661,45662,45663,45664,45665,45711,45724,45778,45779,45785,45786,45820,45821,45965,46022),
_xlfn.LET(_xlpm.DD,
MAX(MIN($AX284,EOMONTH(BA$15,0))-MAX($AW284,BA$15),),
_xlfn.IFS(
AND(MONTH($AW284)=MONTH(BA$15),MONTH($AX284)&lt;&gt;MONTH(BA$15)),
NETWORKDAYS.INTL($AW284,$AW284+_xlpm.DD,1,_xlpm.VD),
AND(MONTH($AW284)&lt;&gt;MONTH(BA$15),MONTH($AX284)=MONTH(BA$15)),
NETWORKDAYS.INTL(($AX284)-_xlpm.DD,$AX284,1,_xlpm.VD),
AND(MONTH($AW284)&lt;MONTH(BA$15),MONTH($AX284)&gt;MONTH(BA$15)),
NETWORKDAYS.INTL((EOMONTH(BA$15-1,1))-_xlpm.DD,EOMONTH(BA$15-1,1),1,_xlpm.VD),
AND(MONTH($AW284)=MONTH(BA$15),MONTH($AX284)=MONTH(BA$15)),
NETWORKDAYS.INTL($AW284,$AX284,1,_xlpm.VD)))),0)),
$DH284="месяц",
$DR284*BA284,
$DH284="неделя",
$DR284*BA284/7*(ROUNDUP((DAY(EOMONTH(BA$15,0)))/4,0))),
0)</f>
        <v/>
      </c>
      <c r="DU284" s="125">
        <f t="array" ref="DU284">
IFERROR(_xlfn.IFS(
$DH284="день_1",
$DR284*$BL284/($AX284-$AW284+1)*BB284*(DAY(EOMONTH(BB$15,0))),
$DH284="день_2",
$DR284/30*MAX(MIN($AX284,EOMONTH(BB$15,0))-MAX($AW284,BB$15)+1,),
$DH284="раб.день",
$DR284/30*(IFERROR(
_xlfn.LET(_xlpm.VD,
CHOOSE(
{1;2;3;4;5;6;7;8;9;10;11;12;13;14;15;16;17;18},
45658,45659,45660,45661,45662,45663,45664,45665,45711,45724,45778,45779,45785,45786,45820,45821,45965,46022),
_xlfn.LET(_xlpm.DD,
MAX(MIN($AX284,EOMONTH(BB$15,0))-MAX($AW284,BB$15),),
_xlfn.IFS(
AND(MONTH($AW284)=MONTH(BB$15),MONTH($AX284)&lt;&gt;MONTH(BB$15)),
NETWORKDAYS.INTL($AW284,$AW284+_xlpm.DD,1,_xlpm.VD),
AND(MONTH($AW284)&lt;&gt;MONTH(BB$15),MONTH($AX284)=MONTH(BB$15)),
NETWORKDAYS.INTL(($AX284)-_xlpm.DD,$AX284,1,_xlpm.VD),
AND(MONTH($AW284)&lt;MONTH(BB$15),MONTH($AX284)&gt;MONTH(BB$15)),
NETWORKDAYS.INTL((EOMONTH(BB$15-1,1))-_xlpm.DD,EOMONTH(BB$15-1,1),1,_xlpm.VD),
AND(MONTH($AW284)=MONTH(BB$15),MONTH($AX284)=MONTH(BB$15)),
NETWORKDAYS.INTL($AW284,$AX284,1,_xlpm.VD)))),0)),
$DH284="месяц",
$DR284*BB284,
$DH284="неделя",
$DR284*BB284/7*(ROUNDUP((DAY(EOMONTH(BB$15,0)))/4,0))),
0)</f>
        <v/>
      </c>
      <c r="DV284" s="125">
        <f t="array" ref="DV284">
IFERROR(_xlfn.IFS(
$DH284="день_1",
$DR284*$BL284/($AX284-$AW284+1)*BC284*(DAY(EOMONTH(BC$15,0))),
$DH284="день_2",
$DR284/30*MAX(MIN($AX284,EOMONTH(BC$15,0))-MAX($AW284,BC$15)+1,),
$DH284="раб.день",
$DR284/30*(IFERROR(
_xlfn.LET(_xlpm.VD,
CHOOSE(
{1;2;3;4;5;6;7;8;9;10;11;12;13;14;15;16;17;18},
45658,45659,45660,45661,45662,45663,45664,45665,45711,45724,45778,45779,45785,45786,45820,45821,45965,46022),
_xlfn.LET(_xlpm.DD,
MAX(MIN($AX284,EOMONTH(BC$15,0))-MAX($AW284,BC$15),),
_xlfn.IFS(
AND(MONTH($AW284)=MONTH(BC$15),MONTH($AX284)&lt;&gt;MONTH(BC$15)),
NETWORKDAYS.INTL($AW284,$AW284+_xlpm.DD,1,_xlpm.VD),
AND(MONTH($AW284)&lt;&gt;MONTH(BC$15),MONTH($AX284)=MONTH(BC$15)),
NETWORKDAYS.INTL(($AX284)-_xlpm.DD,$AX284,1,_xlpm.VD),
AND(MONTH($AW284)&lt;MONTH(BC$15),MONTH($AX284)&gt;MONTH(BC$15)),
NETWORKDAYS.INTL((EOMONTH(BC$15-1,1))-_xlpm.DD,EOMONTH(BC$15-1,1),1,_xlpm.VD),
AND(MONTH($AW284)=MONTH(BC$15),MONTH($AX284)=MONTH(BC$15)),
NETWORKDAYS.INTL($AW284,$AX284,1,_xlpm.VD)))),0)),
$DH284="месяц",
$DR284*BC284,
$DH284="неделя",
$DR284*BC284/7*(ROUNDUP((DAY(EOMONTH(BC$15,0)))/4,0))),
0)</f>
        <v/>
      </c>
      <c r="DW284" s="125">
        <f t="array" ref="DW284">
IFERROR(_xlfn.IFS(
$DH284="день_1",
$DR284*$BL284/($AX284-$AW284+1)*BD284*(DAY(EOMONTH(BD$15,0))),
$DH284="день_2",
$DR284/30*MAX(MIN($AX284,EOMONTH(BD$15,0))-MAX($AW284,BD$15)+1,),
$DH284="раб.день",
$DR284/30*(IFERROR(
_xlfn.LET(_xlpm.VD,
CHOOSE(
{1;2;3;4;5;6;7;8;9;10;11;12;13;14;15;16;17;18},
45658,45659,45660,45661,45662,45663,45664,45665,45711,45724,45778,45779,45785,45786,45820,45821,45965,46022),
_xlfn.LET(_xlpm.DD,
MAX(MIN($AX284,EOMONTH(BD$15,0))-MAX($AW284,BD$15),),
_xlfn.IFS(
AND(MONTH($AW284)=MONTH(BD$15),MONTH($AX284)&lt;&gt;MONTH(BD$15)),
NETWORKDAYS.INTL($AW284,$AW284+_xlpm.DD,1,_xlpm.VD),
AND(MONTH($AW284)&lt;&gt;MONTH(BD$15),MONTH($AX284)=MONTH(BD$15)),
NETWORKDAYS.INTL(($AX284)-_xlpm.DD,$AX284,1,_xlpm.VD),
AND(MONTH($AW284)&lt;MONTH(BD$15),MONTH($AX284)&gt;MONTH(BD$15)),
NETWORKDAYS.INTL((EOMONTH(BD$15-1,1))-_xlpm.DD,EOMONTH(BD$15-1,1),1,_xlpm.VD),
AND(MONTH($AW284)=MONTH(BD$15),MONTH($AX284)=MONTH(BD$15)),
NETWORKDAYS.INTL($AW284,$AX284,1,_xlpm.VD)))),0)),
$DH284="месяц",
$DR284*BD284,
$DH284="неделя",
$DR284*BD284/7*(ROUNDUP((DAY(EOMONTH(BD$15,0)))/4,0))),
0)</f>
        <v/>
      </c>
      <c r="DX284" s="125">
        <f t="array" ref="DX284">
IFERROR(_xlfn.IFS(
$DH284="день_1",
$DR284*$BL284/($AX284-$AW284+1)*BE284*(DAY(EOMONTH(BE$15,0))),
$DH284="день_2",
$DR284/30*MAX(MIN($AX284,EOMONTH(BE$15,0))-MAX($AW284,BE$15)+1,),
$DH284="раб.день",
$DR284/30*(IFERROR(
_xlfn.LET(_xlpm.VD,
CHOOSE(
{1;2;3;4;5;6;7;8;9;10;11;12;13;14;15;16;17;18},
45658,45659,45660,45661,45662,45663,45664,45665,45711,45724,45778,45779,45785,45786,45820,45821,45965,46022),
_xlfn.LET(_xlpm.DD,
MAX(MIN($AX284,EOMONTH(BE$15,0))-MAX($AW284,BE$15),),
_xlfn.IFS(
AND(MONTH($AW284)=MONTH(BE$15),MONTH($AX284)&lt;&gt;MONTH(BE$15)),
NETWORKDAYS.INTL($AW284,$AW284+_xlpm.DD,1,_xlpm.VD),
AND(MONTH($AW284)&lt;&gt;MONTH(BE$15),MONTH($AX284)=MONTH(BE$15)),
NETWORKDAYS.INTL(($AX284)-_xlpm.DD,$AX284,1,_xlpm.VD),
AND(MONTH($AW284)&lt;MONTH(BE$15),MONTH($AX284)&gt;MONTH(BE$15)),
NETWORKDAYS.INTL((EOMONTH(BE$15-1,1))-_xlpm.DD,EOMONTH(BE$15-1,1),1,_xlpm.VD),
AND(MONTH($AW284)=MONTH(BE$15),MONTH($AX284)=MONTH(BE$15)),
NETWORKDAYS.INTL($AW284,$AX284,1,_xlpm.VD)))),0)),
$DH284="месяц",
$DR284*BE284,
$DH284="неделя",
$DR284*BE284/7*(ROUNDUP((DAY(EOMONTH(BE$15,0)))/4,0))),
0)</f>
        <v/>
      </c>
      <c r="DY284" s="125">
        <f t="array" ref="DY284">
IFERROR(_xlfn.IFS(
$DH284="день_1",
$DR284*$BL284/($AX284-$AW284+1)*BF284*(DAY(EOMONTH(BF$15,0))),
$DH284="день_2",
$DR284/30*MAX(MIN($AX284,EOMONTH(BF$15,0))-MAX($AW284,BF$15)+1,),
$DH284="раб.день",
$DR284/30*(IFERROR(
_xlfn.LET(_xlpm.VD,
CHOOSE(
{1;2;3;4;5;6;7;8;9;10;11;12;13;14;15;16;17;18},
45658,45659,45660,45661,45662,45663,45664,45665,45711,45724,45778,45779,45785,45786,45820,45821,45965,46022),
_xlfn.LET(_xlpm.DD,
MAX(MIN($AX284,EOMONTH(BF$15,0))-MAX($AW284,BF$15),),
_xlfn.IFS(
AND(MONTH($AW284)=MONTH(BF$15),MONTH($AX284)&lt;&gt;MONTH(BF$15)),
NETWORKDAYS.INTL($AW284,$AW284+_xlpm.DD,1,_xlpm.VD),
AND(MONTH($AW284)&lt;&gt;MONTH(BF$15),MONTH($AX284)=MONTH(BF$15)),
NETWORKDAYS.INTL(($AX284)-_xlpm.DD,$AX284,1,_xlpm.VD),
AND(MONTH($AW284)&lt;MONTH(BF$15),MONTH($AX284)&gt;MONTH(BF$15)),
NETWORKDAYS.INTL((EOMONTH(BF$15-1,1))-_xlpm.DD,EOMONTH(BF$15-1,1),1,_xlpm.VD),
AND(MONTH($AW284)=MONTH(BF$15),MONTH($AX284)=MONTH(BF$15)),
NETWORKDAYS.INTL($AW284,$AX284,1,_xlpm.VD)))),0)),
$DH284="месяц",
$DR284*BF284,
$DH284="неделя",
$DR284*BF284/7*(ROUNDUP((DAY(EOMONTH(BF$15,0)))/4,0))),
0)</f>
        <v/>
      </c>
      <c r="DZ284" s="125">
        <f t="array" ref="DZ284">
IFERROR(_xlfn.IFS(
$DH284="день_1",
$DR284*$BL284/($AX284-$AW284+1)*BG284*(DAY(EOMONTH(BG$15,0))),
$DH284="день_2",
$DR284/30*MAX(MIN($AX284,EOMONTH(BG$15,0))-MAX($AW284,BG$15)+1,),
$DH284="раб.день",
$DR284/30*(IFERROR(
_xlfn.LET(_xlpm.VD,
CHOOSE(
{1;2;3;4;5;6;7;8;9;10;11;12;13;14;15;16;17;18},
45658,45659,45660,45661,45662,45663,45664,45665,45711,45724,45778,45779,45785,45786,45820,45821,45965,46022),
_xlfn.LET(_xlpm.DD,
MAX(MIN($AX284,EOMONTH(BG$15,0))-MAX($AW284,BG$15),),
_xlfn.IFS(
AND(MONTH($AW284)=MONTH(BG$15),MONTH($AX284)&lt;&gt;MONTH(BG$15)),
NETWORKDAYS.INTL($AW284,$AW284+_xlpm.DD,1,_xlpm.VD),
AND(MONTH($AW284)&lt;&gt;MONTH(BG$15),MONTH($AX284)=MONTH(BG$15)),
NETWORKDAYS.INTL(($AX284)-_xlpm.DD,$AX284,1,_xlpm.VD),
AND(MONTH($AW284)&lt;MONTH(BG$15),MONTH($AX284)&gt;MONTH(BG$15)),
NETWORKDAYS.INTL((EOMONTH(BG$15-1,1))-_xlpm.DD,EOMONTH(BG$15-1,1),1,_xlpm.VD),
AND(MONTH($AW284)=MONTH(BG$15),MONTH($AX284)=MONTH(BG$15)),
NETWORKDAYS.INTL($AW284,$AX284,1,_xlpm.VD)))),0)),
$DH284="месяц",
$DR284*BG284,
$DH284="неделя",
$DR284*BG284/7*(ROUNDUP((DAY(EOMONTH(BG$15,0)))/4,0))),
0)</f>
        <v/>
      </c>
      <c r="EA284" s="125">
        <f t="array" ref="EA284">
IFERROR(_xlfn.IFS(
$DH284="день_1",
$DR284*$BL284/($AX284-$AW284+1)*BH284*(DAY(EOMONTH(BH$15,0))),
$DH284="день_2",
$DR284/30*MAX(MIN($AX284,EOMONTH(BH$15,0))-MAX($AW284,BH$15)+1,),
$DH284="раб.день",
$DR284/30*(IFERROR(
_xlfn.LET(_xlpm.VD,
CHOOSE(
{1;2;3;4;5;6;7;8;9;10;11;12;13;14;15;16;17;18},
45658,45659,45660,45661,45662,45663,45664,45665,45711,45724,45778,45779,45785,45786,45820,45821,45965,46022),
_xlfn.LET(_xlpm.DD,
MAX(MIN($AX284,EOMONTH(BH$15,0))-MAX($AW284,BH$15),),
_xlfn.IFS(
AND(MONTH($AW284)=MONTH(BH$15),MONTH($AX284)&lt;&gt;MONTH(BH$15)),
NETWORKDAYS.INTL($AW284,$AW284+_xlpm.DD,1,_xlpm.VD),
AND(MONTH($AW284)&lt;&gt;MONTH(BH$15),MONTH($AX284)=MONTH(BH$15)),
NETWORKDAYS.INTL(($AX284)-_xlpm.DD,$AX284,1,_xlpm.VD),
AND(MONTH($AW284)&lt;MONTH(BH$15),MONTH($AX284)&gt;MONTH(BH$15)),
NETWORKDAYS.INTL((EOMONTH(BH$15-1,1))-_xlpm.DD,EOMONTH(BH$15-1,1),1,_xlpm.VD),
AND(MONTH($AW284)=MONTH(BH$15),MONTH($AX284)=MONTH(BH$15)),
NETWORKDAYS.INTL($AW284,$AX284,1,_xlpm.VD)))),0)),
$DH284="месяц",
$DR284*BH284,
$DH284="неделя",
$DR284*BH284/7*(ROUNDUP((DAY(EOMONTH(BH$15,0)))/4,0))),
0)</f>
        <v/>
      </c>
      <c r="EB284" s="125">
        <f t="array" ref="EB284">
IFERROR(_xlfn.IFS(
$DH284="день_1",
$DR284*$BL284/($AX284-$AW284+1)*BI284*(DAY(EOMONTH(BI$15,0))),
$DH284="день_2",
$DR284/30*MAX(MIN($AX284,EOMONTH(BI$15,0))-MAX($AW284,BI$15)+1,),
$DH284="раб.день",
$DR284/30*(IFERROR(
_xlfn.LET(_xlpm.VD,
CHOOSE(
{1;2;3;4;5;6;7;8;9;10;11;12;13;14;15;16;17;18},
45658,45659,45660,45661,45662,45663,45664,45665,45711,45724,45778,45779,45785,45786,45820,45821,45965,46022),
_xlfn.LET(_xlpm.DD,
MAX(MIN($AX284,EOMONTH(BI$15,0))-MAX($AW284,BI$15),),
_xlfn.IFS(
AND(MONTH($AW284)=MONTH(BI$15),MONTH($AX284)&lt;&gt;MONTH(BI$15)),
NETWORKDAYS.INTL($AW284,$AW284+_xlpm.DD,1,_xlpm.VD),
AND(MONTH($AW284)&lt;&gt;MONTH(BI$15),MONTH($AX284)=MONTH(BI$15)),
NETWORKDAYS.INTL(($AX284)-_xlpm.DD,$AX284,1,_xlpm.VD),
AND(MONTH($AW284)&lt;MONTH(BI$15),MONTH($AX284)&gt;MONTH(BI$15)),
NETWORKDAYS.INTL((EOMONTH(BI$15-1,1))-_xlpm.DD,EOMONTH(BI$15-1,1),1,_xlpm.VD),
AND(MONTH($AW284)=MONTH(BI$15),MONTH($AX284)=MONTH(BI$15)),
NETWORKDAYS.INTL($AW284,$AX284,1,_xlpm.VD)))),0)),
$DH284="месяц",
$DR284*BI284,
$DH284="неделя",
$DR284*BI284/7*(ROUNDUP((DAY(EOMONTH(BI$15,0)))/4,0))),
0)</f>
        <v/>
      </c>
      <c r="EC284" s="125">
        <f t="array" ref="EC284">
IFERROR(_xlfn.IFS(
$DH284="день_1",
$DR284*$BL284/($AX284-$AW284+1)*BJ284*(DAY(EOMONTH(BJ$15,0))),
$DH284="день_2",
$DR284/30*MAX(MIN($AX284,EOMONTH(BJ$15,0))-MAX($AW284,BJ$15)+1,),
$DH284="раб.день",
$DR284/30*(IFERROR(
_xlfn.LET(_xlpm.VD,
CHOOSE(
{1;2;3;4;5;6;7;8;9;10;11;12;13;14;15;16;17;18},
45658,45659,45660,45661,45662,45663,45664,45665,45711,45724,45778,45779,45785,45786,45820,45821,45965,46022),
_xlfn.LET(_xlpm.DD,
MAX(MIN($AX284,EOMONTH(BJ$15,0))-MAX($AW284,BJ$15),),
_xlfn.IFS(
AND(MONTH($AW284)=MONTH(BJ$15),MONTH($AX284)&lt;&gt;MONTH(BJ$15)),
NETWORKDAYS.INTL($AW284,$AW284+_xlpm.DD,1,_xlpm.VD),
AND(MONTH($AW284)&lt;&gt;MONTH(BJ$15),MONTH($AX284)=MONTH(BJ$15)),
NETWORKDAYS.INTL(($AX284)-_xlpm.DD,$AX284,1,_xlpm.VD),
AND(MONTH($AW284)&lt;MONTH(BJ$15),MONTH($AX284)&gt;MONTH(BJ$15)),
NETWORKDAYS.INTL((EOMONTH(BJ$15-1,1))-_xlpm.DD,EOMONTH(BJ$15-1,1),1,_xlpm.VD),
AND(MONTH($AW284)=MONTH(BJ$15),MONTH($AX284)=MONTH(BJ$15)),
NETWORKDAYS.INTL($AW284,$AX284,1,_xlpm.VD)))),0)),
$DH284="месяц",
$DR284*BJ284,
$DH284="неделя",
$DR284*BJ284/7*(ROUNDUP((DAY(EOMONTH(BJ$15,0)))/4,0))),
0)</f>
        <v/>
      </c>
      <c r="ED284" s="125">
        <f t="array" ref="ED284">
IFERROR(_xlfn.IFS(
$DH284="день_1",
$DR284*$BL284/($AX284-$AW284+1)*BK284*(DAY(EOMONTH(BK$15,0))),
$DH284="день_2",
$DR284/30*MAX(MIN($AX284,EOMONTH(BK$15,0))-MAX($AW284,BK$15)+1,),
$DH284="раб.день",
$DR284/30*(IFERROR(
_xlfn.LET(_xlpm.VD,
CHOOSE(
{1;2;3;4;5;6;7;8;9;10;11;12;13;14;15;16;17;18},
45658,45659,45660,45661,45662,45663,45664,45665,45711,45724,45778,45779,45785,45786,45820,45821,45965,46022),
_xlfn.LET(_xlpm.DD,
MAX(MIN($AX284,EOMONTH(BK$15,0))-MAX($AW284,BK$15),),
_xlfn.IFS(
AND(MONTH($AW284)=MONTH(BK$15),MONTH($AX284)&lt;&gt;MONTH(BK$15)),
NETWORKDAYS.INTL($AW284,$AW284+_xlpm.DD,1,_xlpm.VD),
AND(MONTH($AW284)&lt;&gt;MONTH(BK$15),MONTH($AX284)=MONTH(BK$15)),
NETWORKDAYS.INTL(($AX284)-_xlpm.DD,$AX284,1,_xlpm.VD),
AND(MONTH($AW284)&lt;MONTH(BK$15),MONTH($AX284)&gt;MONTH(BK$15)),
NETWORKDAYS.INTL((EOMONTH(BK$15-1,1))-_xlpm.DD,EOMONTH(BK$15-1,1),1,_xlpm.VD),
AND(MONTH($AW284)=MONTH(BK$15),MONTH($AX284)=MONTH(BK$15)),
NETWORKDAYS.INTL($AW284,$AX284,1,_xlpm.VD)))),0)),
$DH284="месяц",
$DR284*BK284,
$DH284="неделя",
$DR284*BK284/7*(ROUNDUP((DAY(EOMONTH(BK$15,0)))/4,0))),
0)</f>
        <v/>
      </c>
      <c r="EE284" s="125">
        <f>SUM($DS284,$DT284,$DU284,$DV284,$DW284,$DX284,$DY284,$DZ284,$EA284,$EB284,$EC284,$ED284)</f>
        <v/>
      </c>
      <c r="EF284" s="125">
        <f>IFERROR(ROUND($EE284*(1+$EP284),2),0)</f>
        <v/>
      </c>
      <c r="EG284" s="128" t="n">
        <v>1</v>
      </c>
      <c r="EH284" s="126" t="n">
        <v>0</v>
      </c>
      <c r="EI284" s="126">
        <f>ROUND(SUM($EH284:$EH284)*SUM($AB284:$AB284)*$EG284,2)</f>
        <v/>
      </c>
      <c r="EJ284" s="126">
        <f>ROUND($EI284*(1+$EP284),2)</f>
        <v/>
      </c>
      <c r="EK284" s="126" t="n">
        <v>0</v>
      </c>
      <c r="EL284" s="126">
        <f>ROUND(SUM($EK284:$EK284)*SUM($AB284:$AB284)*$EG284,2)</f>
        <v/>
      </c>
      <c r="EM284" s="126">
        <f>ROUND($EL284*(1+$EP284),2)</f>
        <v/>
      </c>
      <c r="EN284" s="126">
        <f>SUM($EE284,$EI284,$EL284)</f>
        <v/>
      </c>
      <c r="EO284" s="126">
        <f>SUM($EF284,$EJ284,$EM284)</f>
        <v/>
      </c>
      <c r="EP284" s="59" t="inlineStr">
        <is>
          <t>20%</t>
        </is>
      </c>
      <c r="EQ284" s="59" t="n"/>
      <c r="ER284" s="60">
        <f t="array" ref="ER284">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MATCH(ES284,
{"AMS";"RussOutdoor";"HD Outdoor";"Ingroup";"IQ";"Ledproduction";"LisChannel";"Logic";"Media-PPL";"NovikovTV | НовиковТВ";"SMA";"SOK";"КрокусТВ | CrocusTV | IndoorTV";"Сити";"ТЯК Москва"},
0)),"")</f>
        <v/>
      </c>
      <c r="ES284" s="60" t="n"/>
      <c r="ET284" s="60">
        <f t="array" ref="ET284">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MATCH(ES284,
{"AMS";"RussOutdoor";"HD Outdoor";"Ingroup";"IQ";"Ledproduction";"LisChannel";"Logic";"Media-PPL";"NovikovTV | НовиковТВ";"SMA";"SOK";"КрокусТВ | CrocusTV | IndoorTV";"Сити";"ТЯК Москва"},
0)),"")</f>
        <v/>
      </c>
      <c r="EU284" s="60" t="n"/>
      <c r="EV284" s="60" t="n"/>
      <c r="EX284" s="110">
        <f t="array" ref="EX284">
($AR284/30
+N("ТРАФИК ПЛОЩАДКИ"))*
(IFERROR(
_xlfn.LET(
_xlpm.GPR,
HLOOKUP($L284,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(MATCH($T284,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IF($Q284="цифровой",_xlpm.GPR/$AG284,_xlpm.GPR/60)),
0)
+N("DWELL TIME"))*
(IF($AB284=0,0,IF($AB284=1,0.3,IF($AB284=2,0.5,IF($AB284&gt;2,1))))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_xlfn.IFS($AC284="да",1.2,$AC284="нет",1)*
_xlfn.IFS($AD284="да",1.2,$AD284="нет",1)*
IF(R284="статический",1,1.2)*
$X284*
INDEX(
{1.2;1;1.2;1.2;1;1.2;1.2;1.2;1.2;1.2;1.2;1;1.2;1.2;1.2;1.2;1;1;1.2;1.2;1.2;1;1;1;1;1.2;1.2;1.2;1.2;1;1;1;1;1.2;1.2;1.2;1.2;1.2;1.2;1.2;1.2;1;1;1.2;1;1;1;1;1.5;1;1;1.5;1.5;1.2},
MATCH($Q284,_xlpm.MI,0)))&gt;{0.02;0.04;0.06;0.1;0.2;0.4;0.6;0.8;1;2;4;6})),
{0;1;2;3;4;5;6;7;8;9;10;11;12},
0)))
+N("КОЭФФИЦИЕНТ КОНТАКТА"))))*
(_xlfn.IFS($X284&lt;0.1,$X284/1000,$X284&gt;25,5.2,AND($X284&gt;=0.1,$X284&lt;=25),(($X284*2+0.1)/10)*($X284/10)))*
IFERROR((_xlfn.LET(
_xlpm.MA,
{0;0.8;0.85;0.9;0.95;1},
_xlpm.MAA,
{0;1;2;3;4;5},
INDEX(_xlpm.MA,MATCH(SUMPRODUCT(--((IF(ROUND(_xlpm.MAA,1)&gt;5,5,ROUND($AB284,1)))&gt;{0;1;2;3;4;5})),_xlpm.MAA,0)))
+N("КОЭФФИЦИЕНТ КОЛ-ВО КОНСТРУКЦИЙ")),1)*
$AB284,0))*
(IF($Q284="цифровой",$AG284/15*$AI284,1)
+N("ДЛЯ ЦИФРЫ"))</f>
        <v/>
      </c>
      <c r="EY284" s="110">
        <f>IFERROR(EX284*AY284,0)</f>
        <v/>
      </c>
      <c r="EZ284" s="131">
        <f>IFERROR(DP284/EY284*1000,0)</f>
        <v/>
      </c>
      <c r="FA284" s="112">
        <f>IFERROR(FC284/FB284,0)</f>
        <v/>
      </c>
      <c r="FB284" s="112">
        <f>IFERROR((FC284/(EY284/FF284*#REF!))*0.825,0)</f>
        <v/>
      </c>
      <c r="FC284" s="112">
        <f>IFERROR(((EX284*30/AR284)*100)/30,0)</f>
        <v/>
      </c>
      <c r="FD284" s="112">
        <f>IFERROR(EY284/G284*100%,0)</f>
        <v/>
      </c>
      <c r="FE284" s="112">
        <f>IFERROR(FD284/FC284*100%,0)</f>
        <v/>
      </c>
      <c r="FF284" s="110">
        <f>IFERROR(AR284/30*AY284,0)</f>
        <v/>
      </c>
    </row>
    <row r="285" ht="13" customHeight="1">
      <c r="A285" s="59" t="n"/>
      <c r="B285" s="60" t="n"/>
      <c r="C285" s="60" t="n"/>
      <c r="D285" s="60">
        <f t="array" ref="D285">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MATCH($E285,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85" s="60">
        <f t="array" ref="E285">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MATCH($F285,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85" s="60" t="inlineStr"/>
      <c r="G285" s="60" t="n"/>
      <c r="H285" s="60">
        <f t="array" ref="H285">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MATCH($I285,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85" s="60" t="n"/>
      <c r="J285" s="60" t="n"/>
      <c r="K285" s="60" t="n"/>
      <c r="L285" s="60" t="n"/>
      <c r="M285" s="60" t="n"/>
      <c r="N285" s="60" t="n"/>
      <c r="O285" s="60" t="n"/>
      <c r="P285" s="60">
        <f t="array" ref="P285">
_xlfn.IFS(
ISNUMBER(MATCH($Q285,{"шелфбаннер","разделитель","монетница","чековая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ISNUMBER(MATCH($Q285,{"LED/LCD","видеокулер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ISNUMBER(MATCH($Q285,{"автомобиль","машина","выставочное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ISNUMBER(MATCH($Q285,{"билборд","лифтовая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ISNUMBER(MATCH($Q285,{"навигация","подвесной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ISNUMBER(MATCH($Q285,{"движущаяся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ISNUMBER(MATCH($Q285,{"каталог","журнал"},)),
"Пресса",
$Q285="","")</f>
        <v/>
      </c>
      <c r="Q285" s="60" t="n"/>
      <c r="R285" s="60">
        <f t="array" ref="R285">
IFERROR(
_xlfn.IFS(
OR(ISNUMBER(MATCH($Q285,{"экспозиция","макет","стенд","автостенд","авто стенд","выставочное пространство","выставочные стенды","модульные выставочные стенды","3Д конструкция","3D конструкция"},)),P285="Экспонирование"),
"нестандартный",
ISNUMBER(MATCH($Q285,{"скроллер","призматрон"},)),
"динамический",
$P285="Видео",
"цифровой",
OR($P285="Пресса",$P285="Щит",$P285="POSm",$P285="Подвес",$P285="Брендирование/оклейка"),
"статический"),"")</f>
        <v/>
      </c>
      <c r="S285" s="59" t="n"/>
      <c r="T285" s="60" t="n"/>
      <c r="U285" s="60" t="n"/>
      <c r="V285" s="60">
        <f>
IF(P285="Видео",
"цифровой постер/ролик",
IF(ISNUMBER(MATCH(Q285,{"короб световой","короб световой | лайтбокс","короб световой | кристалайт","лайтбокс","лайт бокс","кристалайт","LB","lightbox"},)),
"бэклит",
IF(P285="Брендирование/оклейка",
"перфарированная пленка/самоклейка",
IF(P285="Экспонирование",
"под запрос",
IF(P285="Подвес",
"баннер/ткань",
"")))))</f>
        <v/>
      </c>
      <c r="W285" s="59" t="n"/>
      <c r="X285" s="59" t="n"/>
      <c r="Y285" s="59" t="n"/>
      <c r="Z285" s="61" t="n"/>
      <c r="AA285" s="61" t="n"/>
      <c r="AB285" s="61">
        <f>IF(BL285&gt;0,Z285,0)</f>
        <v/>
      </c>
      <c r="AC285" s="59" t="n"/>
      <c r="AD285" s="59" t="n"/>
      <c r="AE285" s="59" t="n"/>
      <c r="AF285" s="59" t="n"/>
      <c r="AG285" s="59" t="n"/>
      <c r="AH285" s="59" t="n"/>
      <c r="AI285" s="59" t="n"/>
      <c r="AJ285" s="59" t="n"/>
      <c r="AK285" s="59" t="n"/>
      <c r="AL285" s="62">
        <f>IFERROR(IF(OR(R285="статический",R285="динамический",R285="нестандартный",R285="",R285=""),"-",IF(AND(AH285="-",AI285="-"),"-",AK285*3600/AH285*AI285)),"-")</f>
        <v/>
      </c>
      <c r="AM285" s="62">
        <f>IFERROR(IF(OR(R285="статический",R285="динамический",R285="",R285="", R285="BTL",R285="нестандартный"),"-",AG285*AI285*AL285/60),"-")</f>
        <v/>
      </c>
      <c r="AN285" s="63">
        <f>IFERROR(IF(AH285="","-",AG285*AI285/AH285),"-")</f>
        <v/>
      </c>
      <c r="AO285" s="59">
        <f>IFERROR(IF(OR($R285="статический",$R285="динамический",$R285="",$R285="",$R285="BTL",$R285="нестандартный"),"-",$AL285*$AY285),"-")</f>
        <v/>
      </c>
      <c r="AP285" s="62">
        <f>IFERROR(IF(OR($R285="статический",$R285="динамический",$R285="",$R285="",$R285="BTL",$R285="нестандартный"),"-",$AM285*AY285),"-")</f>
        <v/>
      </c>
      <c r="AQ285" s="64" t="n"/>
      <c r="AR285" s="61" t="n"/>
      <c r="AS285" s="61" t="n"/>
      <c r="AT285" s="61" t="n"/>
      <c r="AU285" s="65" t="n"/>
      <c r="AV285" s="124">
        <f>IFERROR(DR285/AT285*1000,"n/a")</f>
        <v/>
      </c>
      <c r="AW285" s="67" t="n"/>
      <c r="AX285" s="67" t="n"/>
      <c r="AY285" s="43">
        <f>IFERROR(IF(OR($AW285="",$AX285=""),"",_xlfn.DAYS($AX285+1,$AW285)),"")</f>
        <v/>
      </c>
      <c r="AZ285" s="68">
        <f t="array" ref="AZ285">
_xlfn.LET(_xlpm.COEFF,
IF($AW285+$AX285=0,0,IF(MAX(MIN($AX285,EOMONTH(AZ$15,0))-MAX($AW285,AZ$15)+1,)&gt;0,1,0)),
_xlfn.IFS(
$ES285="LisChannel",
_xlpm.COEFF*
INDEX({1;1;1.2;1.2;1;1;1;1;1.2;1.2;1.2;1.2},
MATCH(MONTH(AZ$15),
{1,2,3,4,5,6,7,8,9,10,11,12})),
CONCATENATE($ES285," ",$L285)="RussOutdoor метро",
_xlpm.COEFF*
INDEX({0.8;0.9;1.1;1.1;1;1;1;1;1.1;1.1;1.1;1.1},
MATCH(MONTH(AZ$15),
{1,2,3,4,5,6,7,8,9,10,11,12})),
$ES285&lt;&gt;"LisChannel",
_xlpm.COEFF,
$ES285&lt;&gt;"RussOutdoor",
_xlpm.COEFF))</f>
        <v/>
      </c>
      <c r="BA285" s="68">
        <f t="array" ref="BA285">
_xlfn.LET(_xlpm.COEFF,
IF($AW285+$AX285=0,0,IF(MAX(MIN($AX285,EOMONTH(BA$15,0))-MAX($AW285,BA$15)+1,)&gt;0,1,0)),
_xlfn.IFS(
$ES285="LisChannel",
_xlpm.COEFF*
INDEX({1;1;1.2;1.2;1;1;1;1;1.2;1.2;1.2;1.2},
MATCH(MONTH(BA$15),
{1,2,3,4,5,6,7,8,9,10,11,12})),
CONCATENATE($ES285," ",$L285)="RussOutdoor метро",
_xlpm.COEFF*
INDEX({0.8;0.9;1.1;1.1;1;1;1;1;1.1;1.1;1.1;1.1},
MATCH(MONTH(BA$15),
{1,2,3,4,5,6,7,8,9,10,11,12})),
$ES285&lt;&gt;"LisChannel",
_xlpm.COEFF,
$ES285&lt;&gt;"RussOutdoor",
_xlpm.COEFF))</f>
        <v/>
      </c>
      <c r="BB285" s="68">
        <f t="array" ref="BB285">
_xlfn.LET(_xlpm.COEFF,
IF($AW285+$AX285=0,0,IF(MAX(MIN($AX285,EOMONTH(BB$15,0))-MAX($AW285,BB$15)+1,)&gt;0,1,0)),
_xlfn.IFS(
$ES285="LisChannel",
_xlpm.COEFF*
INDEX({1;1;1.2;1.2;1;1;1;1;1.2;1.2;1.2;1.2},
MATCH(MONTH(BB$15),
{1,2,3,4,5,6,7,8,9,10,11,12})),
CONCATENATE($ES285," ",$L285)="RussOutdoor метро",
_xlpm.COEFF*
INDEX({0.8;0.9;1.1;1.1;1;1;1;1;1.1;1.1;1.1;1.1},
MATCH(MONTH(BB$15),
{1,2,3,4,5,6,7,8,9,10,11,12})),
$ES285&lt;&gt;"LisChannel",
_xlpm.COEFF,
$ES285&lt;&gt;"RussOutdoor",
_xlpm.COEFF))</f>
        <v/>
      </c>
      <c r="BC285" s="68">
        <f t="array" ref="BC285">
_xlfn.LET(_xlpm.COEFF,
IF($AW285+$AX285=0,0,IF(MAX(MIN($AX285,EOMONTH(BC$15,0))-MAX($AW285,BC$15)+1,)&gt;0,1,0)),
_xlfn.IFS(
$ES285="LisChannel",
_xlpm.COEFF*
INDEX({1;1;1.2;1.2;1;1;1;1;1.2;1.2;1.2;1.2},
MATCH(MONTH(BC$15),
{1,2,3,4,5,6,7,8,9,10,11,12})),
CONCATENATE($ES285," ",$L285)="RussOutdoor метро",
_xlpm.COEFF*
INDEX({0.8;0.9;1.1;1.1;1;1;1;1;1.1;1.1;1.1;1.1},
MATCH(MONTH(BC$15),
{1,2,3,4,5,6,7,8,9,10,11,12})),
$ES285&lt;&gt;"LisChannel",
_xlpm.COEFF,
$ES285&lt;&gt;"RussOutdoor",
_xlpm.COEFF))</f>
        <v/>
      </c>
      <c r="BD285" s="68">
        <f t="array" ref="BD285">
_xlfn.LET(_xlpm.COEFF,
IF($AW285+$AX285=0,0,IF(MAX(MIN($AX285,EOMONTH(BD$15,0))-MAX($AW285,BD$15)+1,)&gt;0,1,0)),
_xlfn.IFS(
$ES285="LisChannel",
_xlpm.COEFF*
INDEX({1;1;1.2;1.2;1;1;1;1;1.2;1.2;1.2;1.2},
MATCH(MONTH(BD$15),
{1,2,3,4,5,6,7,8,9,10,11,12})),
CONCATENATE($ES285," ",$L285)="RussOutdoor метро",
_xlpm.COEFF*
INDEX({0.8;0.9;1.1;1.1;1;1;1;1;1.1;1.1;1.1;1.1},
MATCH(MONTH(BD$15),
{1,2,3,4,5,6,7,8,9,10,11,12})),
$ES285&lt;&gt;"LisChannel",
_xlpm.COEFF,
$ES285&lt;&gt;"RussOutdoor",
_xlpm.COEFF))</f>
        <v/>
      </c>
      <c r="BE285" s="68">
        <f t="array" ref="BE285">
_xlfn.LET(_xlpm.COEFF,
IF($AW285+$AX285=0,0,IF(MAX(MIN($AX285,EOMONTH(BE$15,0))-MAX($AW285,BE$15)+1,)&gt;0,1,0)),
_xlfn.IFS(
$ES285="LisChannel",
_xlpm.COEFF*
INDEX({1;1;1.2;1.2;1;1;1;1;1.2;1.2;1.2;1.2},
MATCH(MONTH(BE$15),
{1,2,3,4,5,6,7,8,9,10,11,12})),
CONCATENATE($ES285," ",$L285)="RussOutdoor метро",
_xlpm.COEFF*
INDEX({0.8;0.9;1.1;1.1;1;1;1;1;1.1;1.1;1.1;1.1},
MATCH(MONTH(BE$15),
{1,2,3,4,5,6,7,8,9,10,11,12})),
$ES285&lt;&gt;"LisChannel",
_xlpm.COEFF,
$ES285&lt;&gt;"RussOutdoor",
_xlpm.COEFF))</f>
        <v/>
      </c>
      <c r="BF285" s="68">
        <f t="array" ref="BF285">
_xlfn.LET(_xlpm.COEFF,
IF($AW285+$AX285=0,0,IF(MAX(MIN($AX285,EOMONTH(BF$15,0))-MAX($AW285,BF$15)+1,)&gt;0,1,0)),
_xlfn.IFS(
$ES285="LisChannel",
_xlpm.COEFF*
INDEX({1;1;1.2;1.2;1;1;1;1;1.2;1.2;1.2;1.2},
MATCH(MONTH(BF$15),
{1,2,3,4,5,6,7,8,9,10,11,12})),
CONCATENATE($ES285," ",$L285)="RussOutdoor метро",
_xlpm.COEFF*
INDEX({0.8;0.9;1.1;1.1;1;1;1;1;1.1;1.1;1.1;1.1},
MATCH(MONTH(BF$15),
{1,2,3,4,5,6,7,8,9,10,11,12})),
$ES285&lt;&gt;"LisChannel",
_xlpm.COEFF,
$ES285&lt;&gt;"RussOutdoor",
_xlpm.COEFF))</f>
        <v/>
      </c>
      <c r="BG285" s="68">
        <f t="array" ref="BG285">
_xlfn.LET(_xlpm.COEFF,
IF($AW285+$AX285=0,0,IF(MAX(MIN($AX285,EOMONTH(BG$15,0))-MAX($AW285,BG$15)+1,)&gt;0,1,0)),
_xlfn.IFS(
$ES285="LisChannel",
_xlpm.COEFF*
INDEX({1;1;1.2;1.2;1;1;1;1;1.2;1.2;1.2;1.2},
MATCH(MONTH(BG$15),
{1,2,3,4,5,6,7,8,9,10,11,12})),
CONCATENATE($ES285," ",$L285)="RussOutdoor метро",
_xlpm.COEFF*
INDEX({0.8;0.9;1.1;1.1;1;1;1;1;1.1;1.1;1.1;1.1},
MATCH(MONTH(BG$15),
{1,2,3,4,5,6,7,8,9,10,11,12})),
$ES285&lt;&gt;"LisChannel",
_xlpm.COEFF,
$ES285&lt;&gt;"RussOutdoor",
_xlpm.COEFF))</f>
        <v/>
      </c>
      <c r="BH285" s="68">
        <f t="array" ref="BH285">
_xlfn.LET(_xlpm.COEFF,
IF($AW285+$AX285=0,0,IF(MAX(MIN($AX285,EOMONTH(BH$15,0))-MAX($AW285,BH$15)+1,)&gt;0,1,0)),
_xlfn.IFS(
$ES285="LisChannel",
_xlpm.COEFF*
INDEX({1;1;1.2;1.2;1;1;1;1;1.2;1.2;1.2;1.2},
MATCH(MONTH(BH$15),
{1,2,3,4,5,6,7,8,9,10,11,12})),
CONCATENATE($ES285," ",$L285)="RussOutdoor метро",
_xlpm.COEFF*
INDEX({0.8;0.9;1.1;1.1;1;1;1;1;1.1;1.1;1.1;1.1},
MATCH(MONTH(BH$15),
{1,2,3,4,5,6,7,8,9,10,11,12})),
$ES285&lt;&gt;"LisChannel",
_xlpm.COEFF,
$ES285&lt;&gt;"RussOutdoor",
_xlpm.COEFF))</f>
        <v/>
      </c>
      <c r="BI285" s="68">
        <f t="array" ref="BI285">
_xlfn.LET(_xlpm.COEFF,
IF($AW285+$AX285=0,0,IF(MAX(MIN($AX285,EOMONTH(BI$15,0))-MAX($AW285,BI$15)+1,)&gt;0,1,0)),
_xlfn.IFS(
$ES285="LisChannel",
_xlpm.COEFF*
INDEX({1;1;1.2;1.2;1;1;1;1;1.2;1.2;1.2;1.2},
MATCH(MONTH(BI$15),
{1,2,3,4,5,6,7,8,9,10,11,12})),
CONCATENATE($ES285," ",$L285)="RussOutdoor метро",
_xlpm.COEFF*
INDEX({0.8;0.9;1.1;1.1;1;1;1;1;1.1;1.1;1.1;1.1},
MATCH(MONTH(BI$15),
{1,2,3,4,5,6,7,8,9,10,11,12})),
$ES285&lt;&gt;"LisChannel",
_xlpm.COEFF,
$ES285&lt;&gt;"RussOutdoor",
_xlpm.COEFF))</f>
        <v/>
      </c>
      <c r="BJ285" s="68">
        <f t="array" ref="BJ285">
_xlfn.LET(_xlpm.COEFF,
IF($AW285+$AX285=0,0,IF(MAX(MIN($AX285,EOMONTH(BJ$15,0))-MAX($AW285,BJ$15)+1,)&gt;0,1,0)),
_xlfn.IFS(
$ES285="LisChannel",
_xlpm.COEFF*
INDEX({1;1;1.2;1.2;1;1;1;1;1.2;1.2;1.2;1.2},
MATCH(MONTH(BJ$15),
{1,2,3,4,5,6,7,8,9,10,11,12})),
CONCATENATE($ES285," ",$L285)="RussOutdoor метро",
_xlpm.COEFF*
INDEX({0.8;0.9;1.1;1.1;1;1;1;1;1.1;1.1;1.1;1.1},
MATCH(MONTH(BJ$15),
{1,2,3,4,5,6,7,8,9,10,11,12})),
$ES285&lt;&gt;"LisChannel",
_xlpm.COEFF,
$ES285&lt;&gt;"RussOutdoor",
_xlpm.COEFF))</f>
        <v/>
      </c>
      <c r="BK285" s="68">
        <f t="array" ref="BK285">
_xlfn.LET(_xlpm.COEFF,
IF($AW285+$AX285=0,0,IF(MAX(MIN($AX285,EOMONTH(BK$15,0))-MAX($AW285,BK$15)+1,)&gt;0,1,0)),
_xlfn.IFS(
$ES285="LisChannel",
_xlpm.COEFF*
INDEX({1;1;1.2;1.2;1;1;1;1;1.2;1.2;1.2;1.2},
MATCH(MONTH(BK$15),
{1,2,3,4,5,6,7,8,9,10,11,12})),
CONCATENATE($ES285," ",$L285)="RussOutdoor метро",
_xlpm.COEFF*
INDEX({0.8;0.9;1.1;1.1;1;1;1;1;1.1;1.1;1.1;1.1},
MATCH(MONTH(BK$15),
{1,2,3,4,5,6,7,8,9,10,11,12})),
$ES285&lt;&gt;"LisChannel",
_xlpm.COEFF,
$ES285&lt;&gt;"RussOutdoor",
_xlpm.COEFF))</f>
        <v/>
      </c>
      <c r="BL285" s="62">
        <f>COUNTIFS($AZ285:$BK285,"&gt;0")</f>
        <v/>
      </c>
      <c r="BM285" s="65" t="n"/>
      <c r="BN285" s="125">
        <f>$DJ285</f>
        <v/>
      </c>
      <c r="BO285" s="63">
        <f>$DQ285</f>
        <v/>
      </c>
      <c r="BP285" s="125">
        <f>
IFERROR(
IF($BL285=0,0,
$BN285*(1-$BO285)),
0)</f>
        <v/>
      </c>
      <c r="BQ285" s="125">
        <f t="array" ref="BQ285">
IFERROR(
_xlfn.IFS(
$DH285="день_1",
$BP285*$BL285/($AX285-$AW285+1)*AZ285*(DAY(EOMONTH(AZ$15,0))),
$DH285="день_2",
$BP285/30*MAX(MIN($AX285,EOMONTH(AZ$15,0))-MAX($AW285,AZ$15)+1,),
$DH285="раб.день",
$BP285/30*(IFERROR(
_xlfn.LET(_xlpm.VD,
CHOOSE(
{1;2;3;4;5;6;7;8;9;10;11;12;13;14;15;16;17;18},
45658,45659,45660,45661,45662,45663,45664,45665,45711,45724,45778,45779,45785,45786,45820,45821,45965,46022),
_xlfn.LET(_xlpm.DD,
MAX(MIN($AX285,EOMONTH(AZ$15,0))-MAX($AW285,AZ$15),),
_xlfn.IFS(
AND(MONTH($AW285)=MONTH(AZ$15),MONTH($AX285)&lt;&gt;MONTH(AZ$15)),
NETWORKDAYS.INTL($AW285,$AW285+_xlpm.DD,1,_xlpm.VD),
AND(MONTH($AW285)&lt;&gt;MONTH(AZ$15),MONTH($AX285)=MONTH(AZ$15)),
NETWORKDAYS.INTL(($AX285)-_xlpm.DD,$AX285,1,_xlpm.VD),
AND(MONTH($AW285)&lt;MONTH(AZ$15),MONTH($AX285)&gt;MONTH(AZ$15)),
NETWORKDAYS.INTL((EOMONTH(AZ$15-1,1))-_xlpm.DD,EOMONTH(AZ$15-1,1),1,_xlpm.VD),
AND(MONTH($AW285)=MONTH(AZ$15),MONTH($AX285)=MONTH(AZ$15)),
NETWORKDAYS.INTL($AW285,$AX285,1,_xlpm.VD)))),0)),
$DH285="месяц",
$BP285*AZ285,
$DH285="неделя",
$BP285*AZ285/7*(ROUNDUP((DAY(EOMONTH(AZ$15,0)))/4,0))),
0)</f>
        <v/>
      </c>
      <c r="BR285" s="125">
        <f t="array" ref="BR285">
IFERROR(
_xlfn.IFS(
$DH285="день_1",
$BP285*$BL285/($AX285-$AW285+1)*BA285*(DAY(EOMONTH(BA$15,0))),
$DH285="день_2",
$BP285/30*MAX(MIN($AX285,EOMONTH(BA$15,0))-MAX($AW285,BA$15)+1,),
$DH285="раб.день",
$BP285/30*(IFERROR(
_xlfn.LET(_xlpm.VD,
CHOOSE(
{1;2;3;4;5;6;7;8;9;10;11;12;13;14;15;16;17;18},
45658,45659,45660,45661,45662,45663,45664,45665,45711,45724,45778,45779,45785,45786,45820,45821,45965,46022),
_xlfn.LET(_xlpm.DD,
MAX(MIN($AX285,EOMONTH(BA$15,0))-MAX($AW285,BA$15),),
_xlfn.IFS(
AND(MONTH($AW285)=MONTH(BA$15),MONTH($AX285)&lt;&gt;MONTH(BA$15)),
NETWORKDAYS.INTL($AW285,$AW285+_xlpm.DD,1,_xlpm.VD),
AND(MONTH($AW285)&lt;&gt;MONTH(BA$15),MONTH($AX285)=MONTH(BA$15)),
NETWORKDAYS.INTL(($AX285)-_xlpm.DD,$AX285,1,_xlpm.VD),
AND(MONTH($AW285)&lt;MONTH(BA$15),MONTH($AX285)&gt;MONTH(BA$15)),
NETWORKDAYS.INTL((EOMONTH(BA$15-1,1))-_xlpm.DD,EOMONTH(BA$15-1,1),1,_xlpm.VD),
AND(MONTH($AW285)=MONTH(BA$15),MONTH($AX285)=MONTH(BA$15)),
NETWORKDAYS.INTL($AW285,$AX285,1,_xlpm.VD)))),0)),
$DH285="месяц",
$BP285*BA285,
$DH285="неделя",
$BP285*BA285/7*(ROUNDUP((DAY(EOMONTH(BA$15,0)))/4,0))),
0)</f>
        <v/>
      </c>
      <c r="BS285" s="125">
        <f t="array" ref="BS285">
IFERROR(
_xlfn.IFS(
$DH285="день_1",
$BP285*$BL285/($AX285-$AW285+1)*BB285*(DAY(EOMONTH(BB$15,0))),
$DH285="день_2",
$BP285/30*MAX(MIN($AX285,EOMONTH(BB$15,0))-MAX($AW285,BB$15)+1,),
$DH285="раб.день",
$BP285/30*(IFERROR(
_xlfn.LET(_xlpm.VD,
CHOOSE(
{1;2;3;4;5;6;7;8;9;10;11;12;13;14;15;16;17;18},
45658,45659,45660,45661,45662,45663,45664,45665,45711,45724,45778,45779,45785,45786,45820,45821,45965,46022),
_xlfn.LET(_xlpm.DD,
MAX(MIN($AX285,EOMONTH(BB$15,0))-MAX($AW285,BB$15),),
_xlfn.IFS(
AND(MONTH($AW285)=MONTH(BB$15),MONTH($AX285)&lt;&gt;MONTH(BB$15)),
NETWORKDAYS.INTL($AW285,$AW285+_xlpm.DD,1,_xlpm.VD),
AND(MONTH($AW285)&lt;&gt;MONTH(BB$15),MONTH($AX285)=MONTH(BB$15)),
NETWORKDAYS.INTL(($AX285)-_xlpm.DD,$AX285,1,_xlpm.VD),
AND(MONTH($AW285)&lt;MONTH(BB$15),MONTH($AX285)&gt;MONTH(BB$15)),
NETWORKDAYS.INTL((EOMONTH(BB$15-1,1))-_xlpm.DD,EOMONTH(BB$15-1,1),1,_xlpm.VD),
AND(MONTH($AW285)=MONTH(BB$15),MONTH($AX285)=MONTH(BB$15)),
NETWORKDAYS.INTL($AW285,$AX285,1,_xlpm.VD)))),0)),
$DH285="месяц",
$BP285*BB285,
$DH285="неделя",
$BP285*BB285/7*(ROUNDUP((DAY(EOMONTH(BB$15,0)))/4,0))),
0)</f>
        <v/>
      </c>
      <c r="BT285" s="125">
        <f t="array" ref="BT285">
IFERROR(
_xlfn.IFS(
$DH285="день_1",
$BP285*$BL285/($AX285-$AW285+1)*BC285*(DAY(EOMONTH(BC$15,0))),
$DH285="день_2",
$BP285/30*MAX(MIN($AX285,EOMONTH(BC$15,0))-MAX($AW285,BC$15)+1,),
$DH285="раб.день",
$BP285/30*(IFERROR(
_xlfn.LET(_xlpm.VD,
CHOOSE(
{1;2;3;4;5;6;7;8;9;10;11;12;13;14;15;16;17;18},
45658,45659,45660,45661,45662,45663,45664,45665,45711,45724,45778,45779,45785,45786,45820,45821,45965,46022),
_xlfn.LET(_xlpm.DD,
MAX(MIN($AX285,EOMONTH(BC$15,0))-MAX($AW285,BC$15),),
_xlfn.IFS(
AND(MONTH($AW285)=MONTH(BC$15),MONTH($AX285)&lt;&gt;MONTH(BC$15)),
NETWORKDAYS.INTL($AW285,$AW285+_xlpm.DD,1,_xlpm.VD),
AND(MONTH($AW285)&lt;&gt;MONTH(BC$15),MONTH($AX285)=MONTH(BC$15)),
NETWORKDAYS.INTL(($AX285)-_xlpm.DD,$AX285,1,_xlpm.VD),
AND(MONTH($AW285)&lt;MONTH(BC$15),MONTH($AX285)&gt;MONTH(BC$15)),
NETWORKDAYS.INTL((EOMONTH(BC$15-1,1))-_xlpm.DD,EOMONTH(BC$15-1,1),1,_xlpm.VD),
AND(MONTH($AW285)=MONTH(BC$15),MONTH($AX285)=MONTH(BC$15)),
NETWORKDAYS.INTL($AW285,$AX285,1,_xlpm.VD)))),0)),
$DH285="месяц",
$BP285*BC285,
$DH285="неделя",
$BP285*BC285/7*(ROUNDUP((DAY(EOMONTH(BC$15,0)))/4,0))),
0)</f>
        <v/>
      </c>
      <c r="BU285" s="125">
        <f t="array" ref="BU285">
IFERROR(
_xlfn.IFS(
$DH285="день_1",
$BP285*$BL285/($AX285-$AW285+1)*BD285*(DAY(EOMONTH(BD$15,0))),
$DH285="день_2",
$BP285/30*MAX(MIN($AX285,EOMONTH(BD$15,0))-MAX($AW285,BD$15)+1,),
$DH285="раб.день",
$BP285/30*(IFERROR(
_xlfn.LET(_xlpm.VD,
CHOOSE(
{1;2;3;4;5;6;7;8;9;10;11;12;13;14;15;16;17;18},
45658,45659,45660,45661,45662,45663,45664,45665,45711,45724,45778,45779,45785,45786,45820,45821,45965,46022),
_xlfn.LET(_xlpm.DD,
MAX(MIN($AX285,EOMONTH(BD$15,0))-MAX($AW285,BD$15),),
_xlfn.IFS(
AND(MONTH($AW285)=MONTH(BD$15),MONTH($AX285)&lt;&gt;MONTH(BD$15)),
NETWORKDAYS.INTL($AW285,$AW285+_xlpm.DD,1,_xlpm.VD),
AND(MONTH($AW285)&lt;&gt;MONTH(BD$15),MONTH($AX285)=MONTH(BD$15)),
NETWORKDAYS.INTL(($AX285)-_xlpm.DD,$AX285,1,_xlpm.VD),
AND(MONTH($AW285)&lt;MONTH(BD$15),MONTH($AX285)&gt;MONTH(BD$15)),
NETWORKDAYS.INTL((EOMONTH(BD$15-1,1))-_xlpm.DD,EOMONTH(BD$15-1,1),1,_xlpm.VD),
AND(MONTH($AW285)=MONTH(BD$15),MONTH($AX285)=MONTH(BD$15)),
NETWORKDAYS.INTL($AW285,$AX285,1,_xlpm.VD)))),0)),
$DH285="месяц",
$BP285*BD285,
$DH285="неделя",
$BP285*BD285/7*(ROUNDUP((DAY(EOMONTH(BD$15,0)))/4,0))),
0)</f>
        <v/>
      </c>
      <c r="BV285" s="125">
        <f t="array" ref="BV285">
IFERROR(
_xlfn.IFS(
$DH285="день_1",
$BP285*$BL285/($AX285-$AW285+1)*BE285*(DAY(EOMONTH(BE$15,0))),
$DH285="день_2",
$BP285/30*MAX(MIN($AX285,EOMONTH(BE$15,0))-MAX($AW285,BE$15)+1,),
$DH285="раб.день",
$BP285/30*(IFERROR(
_xlfn.LET(_xlpm.VD,
CHOOSE(
{1;2;3;4;5;6;7;8;9;10;11;12;13;14;15;16;17;18},
45658,45659,45660,45661,45662,45663,45664,45665,45711,45724,45778,45779,45785,45786,45820,45821,45965,46022),
_xlfn.LET(_xlpm.DD,
MAX(MIN($AX285,EOMONTH(BE$15,0))-MAX($AW285,BE$15),),
_xlfn.IFS(
AND(MONTH($AW285)=MONTH(BE$15),MONTH($AX285)&lt;&gt;MONTH(BE$15)),
NETWORKDAYS.INTL($AW285,$AW285+_xlpm.DD,1,_xlpm.VD),
AND(MONTH($AW285)&lt;&gt;MONTH(BE$15),MONTH($AX285)=MONTH(BE$15)),
NETWORKDAYS.INTL(($AX285)-_xlpm.DD,$AX285,1,_xlpm.VD),
AND(MONTH($AW285)&lt;MONTH(BE$15),MONTH($AX285)&gt;MONTH(BE$15)),
NETWORKDAYS.INTL((EOMONTH(BE$15-1,1))-_xlpm.DD,EOMONTH(BE$15-1,1),1,_xlpm.VD),
AND(MONTH($AW285)=MONTH(BE$15),MONTH($AX285)=MONTH(BE$15)),
NETWORKDAYS.INTL($AW285,$AX285,1,_xlpm.VD)))),0)),
$DH285="месяц",
$BP285*BE285,
$DH285="неделя",
$BP285*BE285/7*(ROUNDUP((DAY(EOMONTH(BE$15,0)))/4,0))),
0)</f>
        <v/>
      </c>
      <c r="BW285" s="125">
        <f t="array" ref="BW285">
IFERROR(
_xlfn.IFS(
$DH285="день_1",
$BP285*$BL285/($AX285-$AW285+1)*BF285*(DAY(EOMONTH(BF$15,0))),
$DH285="день_2",
$BP285/30*MAX(MIN($AX285,EOMONTH(BF$15,0))-MAX($AW285,BF$15)+1,),
$DH285="раб.день",
$BP285/30*(IFERROR(
_xlfn.LET(_xlpm.VD,
CHOOSE(
{1;2;3;4;5;6;7;8;9;10;11;12;13;14;15;16;17;18},
45658,45659,45660,45661,45662,45663,45664,45665,45711,45724,45778,45779,45785,45786,45820,45821,45965,46022),
_xlfn.LET(_xlpm.DD,
MAX(MIN($AX285,EOMONTH(BF$15,0))-MAX($AW285,BF$15),),
_xlfn.IFS(
AND(MONTH($AW285)=MONTH(BF$15),MONTH($AX285)&lt;&gt;MONTH(BF$15)),
NETWORKDAYS.INTL($AW285,$AW285+_xlpm.DD,1,_xlpm.VD),
AND(MONTH($AW285)&lt;&gt;MONTH(BF$15),MONTH($AX285)=MONTH(BF$15)),
NETWORKDAYS.INTL(($AX285)-_xlpm.DD,$AX285,1,_xlpm.VD),
AND(MONTH($AW285)&lt;MONTH(BF$15),MONTH($AX285)&gt;MONTH(BF$15)),
NETWORKDAYS.INTL((EOMONTH(BF$15-1,1))-_xlpm.DD,EOMONTH(BF$15-1,1),1,_xlpm.VD),
AND(MONTH($AW285)=MONTH(BF$15),MONTH($AX285)=MONTH(BF$15)),
NETWORKDAYS.INTL($AW285,$AX285,1,_xlpm.VD)))),0)),
$DH285="месяц",
$BP285*BF285,
$DH285="неделя",
$BP285*BF285/7*(ROUNDUP((DAY(EOMONTH(BF$15,0)))/4,0))),
0)</f>
        <v/>
      </c>
      <c r="BX285" s="125">
        <f t="array" ref="BX285">
IFERROR(
_xlfn.IFS(
$DH285="день_1",
$BP285*$BL285/($AX285-$AW285+1)*BG285*(DAY(EOMONTH(BG$15,0))),
$DH285="день_2",
$BP285/30*MAX(MIN($AX285,EOMONTH(BG$15,0))-MAX($AW285,BG$15)+1,),
$DH285="раб.день",
$BP285/30*(IFERROR(
_xlfn.LET(_xlpm.VD,
CHOOSE(
{1;2;3;4;5;6;7;8;9;10;11;12;13;14;15;16;17;18},
45658,45659,45660,45661,45662,45663,45664,45665,45711,45724,45778,45779,45785,45786,45820,45821,45965,46022),
_xlfn.LET(_xlpm.DD,
MAX(MIN($AX285,EOMONTH(BG$15,0))-MAX($AW285,BG$15),),
_xlfn.IFS(
AND(MONTH($AW285)=MONTH(BG$15),MONTH($AX285)&lt;&gt;MONTH(BG$15)),
NETWORKDAYS.INTL($AW285,$AW285+_xlpm.DD,1,_xlpm.VD),
AND(MONTH($AW285)&lt;&gt;MONTH(BG$15),MONTH($AX285)=MONTH(BG$15)),
NETWORKDAYS.INTL(($AX285)-_xlpm.DD,$AX285,1,_xlpm.VD),
AND(MONTH($AW285)&lt;MONTH(BG$15),MONTH($AX285)&gt;MONTH(BG$15)),
NETWORKDAYS.INTL((EOMONTH(BG$15-1,1))-_xlpm.DD,EOMONTH(BG$15-1,1),1,_xlpm.VD),
AND(MONTH($AW285)=MONTH(BG$15),MONTH($AX285)=MONTH(BG$15)),
NETWORKDAYS.INTL($AW285,$AX285,1,_xlpm.VD)))),0)),
$DH285="месяц",
$BP285*BG285,
$DH285="неделя",
$BP285*BG285/7*(ROUNDUP((DAY(EOMONTH(BG$15,0)))/4,0))),
0)</f>
        <v/>
      </c>
      <c r="BY285" s="125">
        <f t="array" ref="BY285">
IFERROR(
_xlfn.IFS(
$DH285="день_1",
$BP285*$BL285/($AX285-$AW285+1)*BH285*(DAY(EOMONTH(BH$15,0))),
$DH285="день_2",
$BP285/30*MAX(MIN($AX285,EOMONTH(BH$15,0))-MAX($AW285,BH$15)+1,),
$DH285="раб.день",
$BP285/30*(IFERROR(
_xlfn.LET(_xlpm.VD,
CHOOSE(
{1;2;3;4;5;6;7;8;9;10;11;12;13;14;15;16;17;18},
45658,45659,45660,45661,45662,45663,45664,45665,45711,45724,45778,45779,45785,45786,45820,45821,45965,46022),
_xlfn.LET(_xlpm.DD,
MAX(MIN($AX285,EOMONTH(BH$15,0))-MAX($AW285,BH$15),),
_xlfn.IFS(
AND(MONTH($AW285)=MONTH(BH$15),MONTH($AX285)&lt;&gt;MONTH(BH$15)),
NETWORKDAYS.INTL($AW285,$AW285+_xlpm.DD,1,_xlpm.VD),
AND(MONTH($AW285)&lt;&gt;MONTH(BH$15),MONTH($AX285)=MONTH(BH$15)),
NETWORKDAYS.INTL(($AX285)-_xlpm.DD,$AX285,1,_xlpm.VD),
AND(MONTH($AW285)&lt;MONTH(BH$15),MONTH($AX285)&gt;MONTH(BH$15)),
NETWORKDAYS.INTL((EOMONTH(BH$15-1,1))-_xlpm.DD,EOMONTH(BH$15-1,1),1,_xlpm.VD),
AND(MONTH($AW285)=MONTH(BH$15),MONTH($AX285)=MONTH(BH$15)),
NETWORKDAYS.INTL($AW285,$AX285,1,_xlpm.VD)))),0)),
$DH285="месяц",
$BP285*BH285,
$DH285="неделя",
$BP285*BH285/7*(ROUNDUP((DAY(EOMONTH(BH$15,0)))/4,0))),
0)</f>
        <v/>
      </c>
      <c r="BZ285" s="125">
        <f t="array" ref="BZ285">
IFERROR(
_xlfn.IFS(
$DH285="день_1",
$BP285*$BL285/($AX285-$AW285+1)*BI285*(DAY(EOMONTH(BI$15,0))),
$DH285="день_2",
$BP285/30*MAX(MIN($AX285,EOMONTH(BI$15,0))-MAX($AW285,BI$15)+1,),
$DH285="раб.день",
$BP285/30*(IFERROR(
_xlfn.LET(_xlpm.VD,
CHOOSE(
{1;2;3;4;5;6;7;8;9;10;11;12;13;14;15;16;17;18},
45658,45659,45660,45661,45662,45663,45664,45665,45711,45724,45778,45779,45785,45786,45820,45821,45965,46022),
_xlfn.LET(_xlpm.DD,
MAX(MIN($AX285,EOMONTH(BI$15,0))-MAX($AW285,BI$15),),
_xlfn.IFS(
AND(MONTH($AW285)=MONTH(BI$15),MONTH($AX285)&lt;&gt;MONTH(BI$15)),
NETWORKDAYS.INTL($AW285,$AW285+_xlpm.DD,1,_xlpm.VD),
AND(MONTH($AW285)&lt;&gt;MONTH(BI$15),MONTH($AX285)=MONTH(BI$15)),
NETWORKDAYS.INTL(($AX285)-_xlpm.DD,$AX285,1,_xlpm.VD),
AND(MONTH($AW285)&lt;MONTH(BI$15),MONTH($AX285)&gt;MONTH(BI$15)),
NETWORKDAYS.INTL((EOMONTH(BI$15-1,1))-_xlpm.DD,EOMONTH(BI$15-1,1),1,_xlpm.VD),
AND(MONTH($AW285)=MONTH(BI$15),MONTH($AX285)=MONTH(BI$15)),
NETWORKDAYS.INTL($AW285,$AX285,1,_xlpm.VD)))),0)),
$DH285="месяц",
$BP285*BI285,
$DH285="неделя",
$BP285*BI285/7*(ROUNDUP((DAY(EOMONTH(BI$15,0)))/4,0))),
0)</f>
        <v/>
      </c>
      <c r="CA285" s="125">
        <f t="array" ref="CA285">
IFERROR(
_xlfn.IFS(
$DH285="день_1",
$BP285*$BL285/($AX285-$AW285+1)*BJ285*(DAY(EOMONTH(BJ$15,0))),
$DH285="день_2",
$BP285/30*MAX(MIN($AX285,EOMONTH(BJ$15,0))-MAX($AW285,BJ$15)+1,),
$DH285="раб.день",
$BP285/30*(IFERROR(
_xlfn.LET(_xlpm.VD,
CHOOSE(
{1;2;3;4;5;6;7;8;9;10;11;12;13;14;15;16;17;18},
45658,45659,45660,45661,45662,45663,45664,45665,45711,45724,45778,45779,45785,45786,45820,45821,45965,46022),
_xlfn.LET(_xlpm.DD,
MAX(MIN($AX285,EOMONTH(BJ$15,0))-MAX($AW285,BJ$15),),
_xlfn.IFS(
AND(MONTH($AW285)=MONTH(BJ$15),MONTH($AX285)&lt;&gt;MONTH(BJ$15)),
NETWORKDAYS.INTL($AW285,$AW285+_xlpm.DD,1,_xlpm.VD),
AND(MONTH($AW285)&lt;&gt;MONTH(BJ$15),MONTH($AX285)=MONTH(BJ$15)),
NETWORKDAYS.INTL(($AX285)-_xlpm.DD,$AX285,1,_xlpm.VD),
AND(MONTH($AW285)&lt;MONTH(BJ$15),MONTH($AX285)&gt;MONTH(BJ$15)),
NETWORKDAYS.INTL((EOMONTH(BJ$15-1,1))-_xlpm.DD,EOMONTH(BJ$15-1,1),1,_xlpm.VD),
AND(MONTH($AW285)=MONTH(BJ$15),MONTH($AX285)=MONTH(BJ$15)),
NETWORKDAYS.INTL($AW285,$AX285,1,_xlpm.VD)))),0)),
$DH285="месяц",
$BP285*BJ285,
$DH285="неделя",
$BP285*BJ285/7*(ROUNDUP((DAY(EOMONTH(BJ$15,0)))/4,0))),
0)</f>
        <v/>
      </c>
      <c r="CB285" s="125">
        <f t="array" ref="CB285">
IFERROR(
_xlfn.IFS(
$DH285="день_1",
$BP285*$BL285/($AX285-$AW285+1)*BK285*(DAY(EOMONTH(BK$15,0))),
$DH285="день_2",
$BP285/30*MAX(MIN($AX285,EOMONTH(BK$15,0))-MAX($AW285,BK$15)+1,),
$DH285="раб.день",
$BP285/30*(IFERROR(
_xlfn.LET(_xlpm.VD,
CHOOSE(
{1;2;3;4;5;6;7;8;9;10;11;12;13;14;15;16;17;18},
45658,45659,45660,45661,45662,45663,45664,45665,45711,45724,45778,45779,45785,45786,45820,45821,45965,46022),
_xlfn.LET(_xlpm.DD,
MAX(MIN($AX285,EOMONTH(BK$15,0))-MAX($AW285,BK$15),),
_xlfn.IFS(
AND(MONTH($AW285)=MONTH(BK$15),MONTH($AX285)&lt;&gt;MONTH(BK$15)),
NETWORKDAYS.INTL($AW285,$AW285+_xlpm.DD,1,_xlpm.VD),
AND(MONTH($AW285)&lt;&gt;MONTH(BK$15),MONTH($AX285)=MONTH(BK$15)),
NETWORKDAYS.INTL(($AX285)-_xlpm.DD,$AX285,1,_xlpm.VD),
AND(MONTH($AW285)&lt;MONTH(BK$15),MONTH($AX285)&gt;MONTH(BK$15)),
NETWORKDAYS.INTL((EOMONTH(BK$15-1,1))-_xlpm.DD,EOMONTH(BK$15-1,1),1,_xlpm.VD),
AND(MONTH($AW285)=MONTH(BK$15),MONTH($AX285)=MONTH(BK$15)),
NETWORKDAYS.INTL($AW285,$AX285,1,_xlpm.VD)))),0)),
$DH285="месяц",
$BP285*BK285,
$DH285="неделя",
$BP285*BK285/7*(ROUNDUP((DAY(EOMONTH(BK$15,0)))/4,0))),
0)</f>
        <v/>
      </c>
      <c r="CC285" s="125">
        <f>SUM($BQ285:$CB285)</f>
        <v/>
      </c>
      <c r="CD285" s="126">
        <f>SUM($EH285:$EH285)</f>
        <v/>
      </c>
      <c r="CE285" s="126">
        <f>$CD285*$AB285</f>
        <v/>
      </c>
      <c r="CF285" s="126">
        <f>SUM($EK285:$EK285)</f>
        <v/>
      </c>
      <c r="CG285" s="126">
        <f>$CF285*$AB285</f>
        <v/>
      </c>
      <c r="CH285" s="126">
        <f>SUM($CC285,$CE285,$CG285)</f>
        <v/>
      </c>
      <c r="CI285" s="126">
        <f>$CH285*(1+$CM285)</f>
        <v/>
      </c>
      <c r="CJ285" s="127" t="n">
        <v>0</v>
      </c>
      <c r="CK285" s="126">
        <f>SUM($CH285:$CH285)*(1+$CJ285)</f>
        <v/>
      </c>
      <c r="CL285" s="126">
        <f>SUM($CH285:$CH285)*(1+$CM285)</f>
        <v/>
      </c>
      <c r="CM285" s="59" t="inlineStr">
        <is>
          <t>20%</t>
        </is>
      </c>
      <c r="CN285" s="59" t="n"/>
      <c r="CO285" s="72" t="n"/>
      <c r="CP285" s="59" t="n"/>
      <c r="CQ285" s="73" t="n"/>
      <c r="CR285" s="73" t="n"/>
      <c r="CS285" s="73" t="n"/>
      <c r="CT285" s="72" t="n"/>
      <c r="CU285" s="79" t="inlineStr">
        <is>
          <t> </t>
        </is>
      </c>
      <c r="CV285" s="60" t="n"/>
      <c r="CW285" s="60" t="n"/>
      <c r="CX285" s="60" t="n"/>
      <c r="CY285" s="127">
        <f>IFERROR(($CC285-$EE285)/($EE285/(1-$DQ285)),0)</f>
        <v/>
      </c>
      <c r="CZ285" s="127">
        <f>IFERROR(1-$EI285/($CE285),0)</f>
        <v/>
      </c>
      <c r="DA285" s="127">
        <f>IFERROR(1-$EL285/($CG285),0)</f>
        <v/>
      </c>
      <c r="DB285" s="126">
        <f>ROUND(IFERROR(($CI285/(1+$CM285)-$EN285),0),2)</f>
        <v/>
      </c>
      <c r="DC285" s="128" t="n"/>
      <c r="DD285" s="125" t="n"/>
      <c r="DE285" s="75" t="n">
        <v>0</v>
      </c>
      <c r="DF285" s="128" t="n"/>
      <c r="DG285" s="125">
        <f>IF($DC285=0,0,$DD285*($DC285*100%-$DE285*$DF285))*SUM($AB285:$AB285)</f>
        <v/>
      </c>
      <c r="DH285" s="129" t="inlineStr">
        <is>
          <t>месяц</t>
        </is>
      </c>
      <c r="DI285" s="130">
        <f t="array" ref="DI285">IFERROR(
IF($ES285="LisChannel",
(ROUND(((INDEX({174.625;153.888888888889;130.972222222222},MATCH($AI285,{2;3;4}),0))*$AG285*$AI285),2)),0),0)</f>
        <v/>
      </c>
      <c r="DJ285" s="130">
        <f>
_xlfn.LET(_xlpm.X,
IFERROR(
IF($ES285="НовиковТВ",
(_xlfn.LET(_xlpm.NTV,
_xlfn.LET(_xlpm.MIN,350000,
IF(SUMIFS($DI:$DI,$ES:$ES,"НовиковТВ")&lt;=_xlpm.MIN,
(SUMIFS($DI:$DI,$ES:$ES,"НовиковТВ")/(COUNTIFS($ES:$ES,"НовиковТВ")))*_xlpm.MIN/SUMIFS($DI:$DI,$ES:$ES,"НовиковТВ"),
DI285)),
_xlpm.NTV+$DG285/(1-(1-(_xlpm.NTV)*(1-$DL285)*(1-$DM285)*(1-$DN285)*(1-$DO285)*(1-$DP285)/_xlpm.NTV))))/(1+$EP285),
$DI285+$DG285/(1-(1-($DI285)*(1-$DL285)*(1-$DM285)*(1-$DN285)*(1-$DO285)*(1-$DP285)/$DI285))),
0),
_xlpm.X*(1+$CM285)*(1+$CW285)-_xlpm.X*(1+$CM285)+_xlpm.X)</f>
        <v/>
      </c>
      <c r="DK285" s="125" t="inlineStr">
        <is>
          <t>послед.</t>
        </is>
      </c>
      <c r="DL285" s="63" t="n">
        <v>0</v>
      </c>
      <c r="DM285" s="63" t="n">
        <v>0</v>
      </c>
      <c r="DN285" s="63" t="n">
        <v>0</v>
      </c>
      <c r="DO285" s="63" t="n">
        <v>0</v>
      </c>
      <c r="DP285" s="63" t="n">
        <v>0</v>
      </c>
      <c r="DQ285" s="63">
        <f t="array" ref="DQ285">IFERROR(_xlfn.IFS(
$DK285="послед.",1-(1-$DL285)*(1-$DM285)*(1-$DN285)*(1-$DO285)*(1-$DP285),
$DK285="сумм.",$DL285+$DM285+$DN285+$DO285+$DP285),
0)</f>
        <v/>
      </c>
      <c r="DR285" s="125">
        <f t="array" ref="DR285">
IFERROR(
_xlfn.IFS(
$BL285=0,
0,
$BL285&gt;0,
_xlfn.IFS($DK285="послед.",
$DJ285*(1-$DL285)*(1-$DM285)*(1-$DN285)*(1-$DO285)*(1-$DP285),
$DK285="сумм.",
$DJ285*(1-($DL285+$DM285+$DN285+$DO285+$DP285)))),0)</f>
        <v/>
      </c>
      <c r="DS285" s="125">
        <f t="array" ref="DS285">
IFERROR(_xlfn.IFS(
$DH285="день_1",
$DR285*$BL285/($AX285-$AW285+1)*AZ285*(DAY(EOMONTH(AZ$15,0))),
$DH285="день_2",
$DR285/30*MAX(MIN($AX285,EOMONTH(AZ$15,0))-MAX($AW285,AZ$15)+1,),
$DH285="раб.день",
$DR285/30*(IFERROR(
_xlfn.LET(_xlpm.VD,
CHOOSE(
{1;2;3;4;5;6;7;8;9;10;11;12;13;14;15;16;17;18},
45658,45659,45660,45661,45662,45663,45664,45665,45711,45724,45778,45779,45785,45786,45820,45821,45965,46022),
_xlfn.LET(_xlpm.DD,
MAX(MIN($AX285,EOMONTH(AZ$15,0))-MAX($AW285,AZ$15),),
_xlfn.IFS(
AND(MONTH($AW285)=MONTH(AZ$15),MONTH($AX285)&lt;&gt;MONTH(AZ$15)),
NETWORKDAYS.INTL($AW285,$AW285+_xlpm.DD,1,_xlpm.VD),
AND(MONTH($AW285)&lt;&gt;MONTH(AZ$15),MONTH($AX285)=MONTH(AZ$15)),
NETWORKDAYS.INTL(($AX285)-_xlpm.DD,$AX285,1,_xlpm.VD),
AND(MONTH($AW285)&lt;MONTH(AZ$15),MONTH($AX285)&gt;MONTH(AZ$15)),
NETWORKDAYS.INTL((EOMONTH(AZ$15-1,1))-_xlpm.DD,EOMONTH(AZ$15-1,1),1,_xlpm.VD),
AND(MONTH($AW285)=MONTH(AZ$15),MONTH($AX285)=MONTH(AZ$15)),
NETWORKDAYS.INTL($AW285,$AX285,1,_xlpm.VD)))),0)),
$DH285="месяц",
$DR285*AZ285,
$DH285="неделя",
$DR285*AZ285/7*(ROUNDUP((DAY(EOMONTH(AZ$15,0)))/4,0))),
0)</f>
        <v/>
      </c>
      <c r="DT285" s="125">
        <f t="array" ref="DT285">
IFERROR(_xlfn.IFS(
$DH285="день_1",
$DR285*$BL285/($AX285-$AW285+1)*BA285*(DAY(EOMONTH(BA$15,0))),
$DH285="день_2",
$DR285/30*MAX(MIN($AX285,EOMONTH(BA$15,0))-MAX($AW285,BA$15)+1,),
$DH285="раб.день",
$DR285/30*(IFERROR(
_xlfn.LET(_xlpm.VD,
CHOOSE(
{1;2;3;4;5;6;7;8;9;10;11;12;13;14;15;16;17;18},
45658,45659,45660,45661,45662,45663,45664,45665,45711,45724,45778,45779,45785,45786,45820,45821,45965,46022),
_xlfn.LET(_xlpm.DD,
MAX(MIN($AX285,EOMONTH(BA$15,0))-MAX($AW285,BA$15),),
_xlfn.IFS(
AND(MONTH($AW285)=MONTH(BA$15),MONTH($AX285)&lt;&gt;MONTH(BA$15)),
NETWORKDAYS.INTL($AW285,$AW285+_xlpm.DD,1,_xlpm.VD),
AND(MONTH($AW285)&lt;&gt;MONTH(BA$15),MONTH($AX285)=MONTH(BA$15)),
NETWORKDAYS.INTL(($AX285)-_xlpm.DD,$AX285,1,_xlpm.VD),
AND(MONTH($AW285)&lt;MONTH(BA$15),MONTH($AX285)&gt;MONTH(BA$15)),
NETWORKDAYS.INTL((EOMONTH(BA$15-1,1))-_xlpm.DD,EOMONTH(BA$15-1,1),1,_xlpm.VD),
AND(MONTH($AW285)=MONTH(BA$15),MONTH($AX285)=MONTH(BA$15)),
NETWORKDAYS.INTL($AW285,$AX285,1,_xlpm.VD)))),0)),
$DH285="месяц",
$DR285*BA285,
$DH285="неделя",
$DR285*BA285/7*(ROUNDUP((DAY(EOMONTH(BA$15,0)))/4,0))),
0)</f>
        <v/>
      </c>
      <c r="DU285" s="125">
        <f t="array" ref="DU285">
IFERROR(_xlfn.IFS(
$DH285="день_1",
$DR285*$BL285/($AX285-$AW285+1)*BB285*(DAY(EOMONTH(BB$15,0))),
$DH285="день_2",
$DR285/30*MAX(MIN($AX285,EOMONTH(BB$15,0))-MAX($AW285,BB$15)+1,),
$DH285="раб.день",
$DR285/30*(IFERROR(
_xlfn.LET(_xlpm.VD,
CHOOSE(
{1;2;3;4;5;6;7;8;9;10;11;12;13;14;15;16;17;18},
45658,45659,45660,45661,45662,45663,45664,45665,45711,45724,45778,45779,45785,45786,45820,45821,45965,46022),
_xlfn.LET(_xlpm.DD,
MAX(MIN($AX285,EOMONTH(BB$15,0))-MAX($AW285,BB$15),),
_xlfn.IFS(
AND(MONTH($AW285)=MONTH(BB$15),MONTH($AX285)&lt;&gt;MONTH(BB$15)),
NETWORKDAYS.INTL($AW285,$AW285+_xlpm.DD,1,_xlpm.VD),
AND(MONTH($AW285)&lt;&gt;MONTH(BB$15),MONTH($AX285)=MONTH(BB$15)),
NETWORKDAYS.INTL(($AX285)-_xlpm.DD,$AX285,1,_xlpm.VD),
AND(MONTH($AW285)&lt;MONTH(BB$15),MONTH($AX285)&gt;MONTH(BB$15)),
NETWORKDAYS.INTL((EOMONTH(BB$15-1,1))-_xlpm.DD,EOMONTH(BB$15-1,1),1,_xlpm.VD),
AND(MONTH($AW285)=MONTH(BB$15),MONTH($AX285)=MONTH(BB$15)),
NETWORKDAYS.INTL($AW285,$AX285,1,_xlpm.VD)))),0)),
$DH285="месяц",
$DR285*BB285,
$DH285="неделя",
$DR285*BB285/7*(ROUNDUP((DAY(EOMONTH(BB$15,0)))/4,0))),
0)</f>
        <v/>
      </c>
      <c r="DV285" s="125">
        <f t="array" ref="DV285">
IFERROR(_xlfn.IFS(
$DH285="день_1",
$DR285*$BL285/($AX285-$AW285+1)*BC285*(DAY(EOMONTH(BC$15,0))),
$DH285="день_2",
$DR285/30*MAX(MIN($AX285,EOMONTH(BC$15,0))-MAX($AW285,BC$15)+1,),
$DH285="раб.день",
$DR285/30*(IFERROR(
_xlfn.LET(_xlpm.VD,
CHOOSE(
{1;2;3;4;5;6;7;8;9;10;11;12;13;14;15;16;17;18},
45658,45659,45660,45661,45662,45663,45664,45665,45711,45724,45778,45779,45785,45786,45820,45821,45965,46022),
_xlfn.LET(_xlpm.DD,
MAX(MIN($AX285,EOMONTH(BC$15,0))-MAX($AW285,BC$15),),
_xlfn.IFS(
AND(MONTH($AW285)=MONTH(BC$15),MONTH($AX285)&lt;&gt;MONTH(BC$15)),
NETWORKDAYS.INTL($AW285,$AW285+_xlpm.DD,1,_xlpm.VD),
AND(MONTH($AW285)&lt;&gt;MONTH(BC$15),MONTH($AX285)=MONTH(BC$15)),
NETWORKDAYS.INTL(($AX285)-_xlpm.DD,$AX285,1,_xlpm.VD),
AND(MONTH($AW285)&lt;MONTH(BC$15),MONTH($AX285)&gt;MONTH(BC$15)),
NETWORKDAYS.INTL((EOMONTH(BC$15-1,1))-_xlpm.DD,EOMONTH(BC$15-1,1),1,_xlpm.VD),
AND(MONTH($AW285)=MONTH(BC$15),MONTH($AX285)=MONTH(BC$15)),
NETWORKDAYS.INTL($AW285,$AX285,1,_xlpm.VD)))),0)),
$DH285="месяц",
$DR285*BC285,
$DH285="неделя",
$DR285*BC285/7*(ROUNDUP((DAY(EOMONTH(BC$15,0)))/4,0))),
0)</f>
        <v/>
      </c>
      <c r="DW285" s="125">
        <f t="array" ref="DW285">
IFERROR(_xlfn.IFS(
$DH285="день_1",
$DR285*$BL285/($AX285-$AW285+1)*BD285*(DAY(EOMONTH(BD$15,0))),
$DH285="день_2",
$DR285/30*MAX(MIN($AX285,EOMONTH(BD$15,0))-MAX($AW285,BD$15)+1,),
$DH285="раб.день",
$DR285/30*(IFERROR(
_xlfn.LET(_xlpm.VD,
CHOOSE(
{1;2;3;4;5;6;7;8;9;10;11;12;13;14;15;16;17;18},
45658,45659,45660,45661,45662,45663,45664,45665,45711,45724,45778,45779,45785,45786,45820,45821,45965,46022),
_xlfn.LET(_xlpm.DD,
MAX(MIN($AX285,EOMONTH(BD$15,0))-MAX($AW285,BD$15),),
_xlfn.IFS(
AND(MONTH($AW285)=MONTH(BD$15),MONTH($AX285)&lt;&gt;MONTH(BD$15)),
NETWORKDAYS.INTL($AW285,$AW285+_xlpm.DD,1,_xlpm.VD),
AND(MONTH($AW285)&lt;&gt;MONTH(BD$15),MONTH($AX285)=MONTH(BD$15)),
NETWORKDAYS.INTL(($AX285)-_xlpm.DD,$AX285,1,_xlpm.VD),
AND(MONTH($AW285)&lt;MONTH(BD$15),MONTH($AX285)&gt;MONTH(BD$15)),
NETWORKDAYS.INTL((EOMONTH(BD$15-1,1))-_xlpm.DD,EOMONTH(BD$15-1,1),1,_xlpm.VD),
AND(MONTH($AW285)=MONTH(BD$15),MONTH($AX285)=MONTH(BD$15)),
NETWORKDAYS.INTL($AW285,$AX285,1,_xlpm.VD)))),0)),
$DH285="месяц",
$DR285*BD285,
$DH285="неделя",
$DR285*BD285/7*(ROUNDUP((DAY(EOMONTH(BD$15,0)))/4,0))),
0)</f>
        <v/>
      </c>
      <c r="DX285" s="125">
        <f t="array" ref="DX285">
IFERROR(_xlfn.IFS(
$DH285="день_1",
$DR285*$BL285/($AX285-$AW285+1)*BE285*(DAY(EOMONTH(BE$15,0))),
$DH285="день_2",
$DR285/30*MAX(MIN($AX285,EOMONTH(BE$15,0))-MAX($AW285,BE$15)+1,),
$DH285="раб.день",
$DR285/30*(IFERROR(
_xlfn.LET(_xlpm.VD,
CHOOSE(
{1;2;3;4;5;6;7;8;9;10;11;12;13;14;15;16;17;18},
45658,45659,45660,45661,45662,45663,45664,45665,45711,45724,45778,45779,45785,45786,45820,45821,45965,46022),
_xlfn.LET(_xlpm.DD,
MAX(MIN($AX285,EOMONTH(BE$15,0))-MAX($AW285,BE$15),),
_xlfn.IFS(
AND(MONTH($AW285)=MONTH(BE$15),MONTH($AX285)&lt;&gt;MONTH(BE$15)),
NETWORKDAYS.INTL($AW285,$AW285+_xlpm.DD,1,_xlpm.VD),
AND(MONTH($AW285)&lt;&gt;MONTH(BE$15),MONTH($AX285)=MONTH(BE$15)),
NETWORKDAYS.INTL(($AX285)-_xlpm.DD,$AX285,1,_xlpm.VD),
AND(MONTH($AW285)&lt;MONTH(BE$15),MONTH($AX285)&gt;MONTH(BE$15)),
NETWORKDAYS.INTL((EOMONTH(BE$15-1,1))-_xlpm.DD,EOMONTH(BE$15-1,1),1,_xlpm.VD),
AND(MONTH($AW285)=MONTH(BE$15),MONTH($AX285)=MONTH(BE$15)),
NETWORKDAYS.INTL($AW285,$AX285,1,_xlpm.VD)))),0)),
$DH285="месяц",
$DR285*BE285,
$DH285="неделя",
$DR285*BE285/7*(ROUNDUP((DAY(EOMONTH(BE$15,0)))/4,0))),
0)</f>
        <v/>
      </c>
      <c r="DY285" s="125">
        <f t="array" ref="DY285">
IFERROR(_xlfn.IFS(
$DH285="день_1",
$DR285*$BL285/($AX285-$AW285+1)*BF285*(DAY(EOMONTH(BF$15,0))),
$DH285="день_2",
$DR285/30*MAX(MIN($AX285,EOMONTH(BF$15,0))-MAX($AW285,BF$15)+1,),
$DH285="раб.день",
$DR285/30*(IFERROR(
_xlfn.LET(_xlpm.VD,
CHOOSE(
{1;2;3;4;5;6;7;8;9;10;11;12;13;14;15;16;17;18},
45658,45659,45660,45661,45662,45663,45664,45665,45711,45724,45778,45779,45785,45786,45820,45821,45965,46022),
_xlfn.LET(_xlpm.DD,
MAX(MIN($AX285,EOMONTH(BF$15,0))-MAX($AW285,BF$15),),
_xlfn.IFS(
AND(MONTH($AW285)=MONTH(BF$15),MONTH($AX285)&lt;&gt;MONTH(BF$15)),
NETWORKDAYS.INTL($AW285,$AW285+_xlpm.DD,1,_xlpm.VD),
AND(MONTH($AW285)&lt;&gt;MONTH(BF$15),MONTH($AX285)=MONTH(BF$15)),
NETWORKDAYS.INTL(($AX285)-_xlpm.DD,$AX285,1,_xlpm.VD),
AND(MONTH($AW285)&lt;MONTH(BF$15),MONTH($AX285)&gt;MONTH(BF$15)),
NETWORKDAYS.INTL((EOMONTH(BF$15-1,1))-_xlpm.DD,EOMONTH(BF$15-1,1),1,_xlpm.VD),
AND(MONTH($AW285)=MONTH(BF$15),MONTH($AX285)=MONTH(BF$15)),
NETWORKDAYS.INTL($AW285,$AX285,1,_xlpm.VD)))),0)),
$DH285="месяц",
$DR285*BF285,
$DH285="неделя",
$DR285*BF285/7*(ROUNDUP((DAY(EOMONTH(BF$15,0)))/4,0))),
0)</f>
        <v/>
      </c>
      <c r="DZ285" s="125">
        <f t="array" ref="DZ285">
IFERROR(_xlfn.IFS(
$DH285="день_1",
$DR285*$BL285/($AX285-$AW285+1)*BG285*(DAY(EOMONTH(BG$15,0))),
$DH285="день_2",
$DR285/30*MAX(MIN($AX285,EOMONTH(BG$15,0))-MAX($AW285,BG$15)+1,),
$DH285="раб.день",
$DR285/30*(IFERROR(
_xlfn.LET(_xlpm.VD,
CHOOSE(
{1;2;3;4;5;6;7;8;9;10;11;12;13;14;15;16;17;18},
45658,45659,45660,45661,45662,45663,45664,45665,45711,45724,45778,45779,45785,45786,45820,45821,45965,46022),
_xlfn.LET(_xlpm.DD,
MAX(MIN($AX285,EOMONTH(BG$15,0))-MAX($AW285,BG$15),),
_xlfn.IFS(
AND(MONTH($AW285)=MONTH(BG$15),MONTH($AX285)&lt;&gt;MONTH(BG$15)),
NETWORKDAYS.INTL($AW285,$AW285+_xlpm.DD,1,_xlpm.VD),
AND(MONTH($AW285)&lt;&gt;MONTH(BG$15),MONTH($AX285)=MONTH(BG$15)),
NETWORKDAYS.INTL(($AX285)-_xlpm.DD,$AX285,1,_xlpm.VD),
AND(MONTH($AW285)&lt;MONTH(BG$15),MONTH($AX285)&gt;MONTH(BG$15)),
NETWORKDAYS.INTL((EOMONTH(BG$15-1,1))-_xlpm.DD,EOMONTH(BG$15-1,1),1,_xlpm.VD),
AND(MONTH($AW285)=MONTH(BG$15),MONTH($AX285)=MONTH(BG$15)),
NETWORKDAYS.INTL($AW285,$AX285,1,_xlpm.VD)))),0)),
$DH285="месяц",
$DR285*BG285,
$DH285="неделя",
$DR285*BG285/7*(ROUNDUP((DAY(EOMONTH(BG$15,0)))/4,0))),
0)</f>
        <v/>
      </c>
      <c r="EA285" s="125">
        <f t="array" ref="EA285">
IFERROR(_xlfn.IFS(
$DH285="день_1",
$DR285*$BL285/($AX285-$AW285+1)*BH285*(DAY(EOMONTH(BH$15,0))),
$DH285="день_2",
$DR285/30*MAX(MIN($AX285,EOMONTH(BH$15,0))-MAX($AW285,BH$15)+1,),
$DH285="раб.день",
$DR285/30*(IFERROR(
_xlfn.LET(_xlpm.VD,
CHOOSE(
{1;2;3;4;5;6;7;8;9;10;11;12;13;14;15;16;17;18},
45658,45659,45660,45661,45662,45663,45664,45665,45711,45724,45778,45779,45785,45786,45820,45821,45965,46022),
_xlfn.LET(_xlpm.DD,
MAX(MIN($AX285,EOMONTH(BH$15,0))-MAX($AW285,BH$15),),
_xlfn.IFS(
AND(MONTH($AW285)=MONTH(BH$15),MONTH($AX285)&lt;&gt;MONTH(BH$15)),
NETWORKDAYS.INTL($AW285,$AW285+_xlpm.DD,1,_xlpm.VD),
AND(MONTH($AW285)&lt;&gt;MONTH(BH$15),MONTH($AX285)=MONTH(BH$15)),
NETWORKDAYS.INTL(($AX285)-_xlpm.DD,$AX285,1,_xlpm.VD),
AND(MONTH($AW285)&lt;MONTH(BH$15),MONTH($AX285)&gt;MONTH(BH$15)),
NETWORKDAYS.INTL((EOMONTH(BH$15-1,1))-_xlpm.DD,EOMONTH(BH$15-1,1),1,_xlpm.VD),
AND(MONTH($AW285)=MONTH(BH$15),MONTH($AX285)=MONTH(BH$15)),
NETWORKDAYS.INTL($AW285,$AX285,1,_xlpm.VD)))),0)),
$DH285="месяц",
$DR285*BH285,
$DH285="неделя",
$DR285*BH285/7*(ROUNDUP((DAY(EOMONTH(BH$15,0)))/4,0))),
0)</f>
        <v/>
      </c>
      <c r="EB285" s="125">
        <f t="array" ref="EB285">
IFERROR(_xlfn.IFS(
$DH285="день_1",
$DR285*$BL285/($AX285-$AW285+1)*BI285*(DAY(EOMONTH(BI$15,0))),
$DH285="день_2",
$DR285/30*MAX(MIN($AX285,EOMONTH(BI$15,0))-MAX($AW285,BI$15)+1,),
$DH285="раб.день",
$DR285/30*(IFERROR(
_xlfn.LET(_xlpm.VD,
CHOOSE(
{1;2;3;4;5;6;7;8;9;10;11;12;13;14;15;16;17;18},
45658,45659,45660,45661,45662,45663,45664,45665,45711,45724,45778,45779,45785,45786,45820,45821,45965,46022),
_xlfn.LET(_xlpm.DD,
MAX(MIN($AX285,EOMONTH(BI$15,0))-MAX($AW285,BI$15),),
_xlfn.IFS(
AND(MONTH($AW285)=MONTH(BI$15),MONTH($AX285)&lt;&gt;MONTH(BI$15)),
NETWORKDAYS.INTL($AW285,$AW285+_xlpm.DD,1,_xlpm.VD),
AND(MONTH($AW285)&lt;&gt;MONTH(BI$15),MONTH($AX285)=MONTH(BI$15)),
NETWORKDAYS.INTL(($AX285)-_xlpm.DD,$AX285,1,_xlpm.VD),
AND(MONTH($AW285)&lt;MONTH(BI$15),MONTH($AX285)&gt;MONTH(BI$15)),
NETWORKDAYS.INTL((EOMONTH(BI$15-1,1))-_xlpm.DD,EOMONTH(BI$15-1,1),1,_xlpm.VD),
AND(MONTH($AW285)=MONTH(BI$15),MONTH($AX285)=MONTH(BI$15)),
NETWORKDAYS.INTL($AW285,$AX285,1,_xlpm.VD)))),0)),
$DH285="месяц",
$DR285*BI285,
$DH285="неделя",
$DR285*BI285/7*(ROUNDUP((DAY(EOMONTH(BI$15,0)))/4,0))),
0)</f>
        <v/>
      </c>
      <c r="EC285" s="125">
        <f t="array" ref="EC285">
IFERROR(_xlfn.IFS(
$DH285="день_1",
$DR285*$BL285/($AX285-$AW285+1)*BJ285*(DAY(EOMONTH(BJ$15,0))),
$DH285="день_2",
$DR285/30*MAX(MIN($AX285,EOMONTH(BJ$15,0))-MAX($AW285,BJ$15)+1,),
$DH285="раб.день",
$DR285/30*(IFERROR(
_xlfn.LET(_xlpm.VD,
CHOOSE(
{1;2;3;4;5;6;7;8;9;10;11;12;13;14;15;16;17;18},
45658,45659,45660,45661,45662,45663,45664,45665,45711,45724,45778,45779,45785,45786,45820,45821,45965,46022),
_xlfn.LET(_xlpm.DD,
MAX(MIN($AX285,EOMONTH(BJ$15,0))-MAX($AW285,BJ$15),),
_xlfn.IFS(
AND(MONTH($AW285)=MONTH(BJ$15),MONTH($AX285)&lt;&gt;MONTH(BJ$15)),
NETWORKDAYS.INTL($AW285,$AW285+_xlpm.DD,1,_xlpm.VD),
AND(MONTH($AW285)&lt;&gt;MONTH(BJ$15),MONTH($AX285)=MONTH(BJ$15)),
NETWORKDAYS.INTL(($AX285)-_xlpm.DD,$AX285,1,_xlpm.VD),
AND(MONTH($AW285)&lt;MONTH(BJ$15),MONTH($AX285)&gt;MONTH(BJ$15)),
NETWORKDAYS.INTL((EOMONTH(BJ$15-1,1))-_xlpm.DD,EOMONTH(BJ$15-1,1),1,_xlpm.VD),
AND(MONTH($AW285)=MONTH(BJ$15),MONTH($AX285)=MONTH(BJ$15)),
NETWORKDAYS.INTL($AW285,$AX285,1,_xlpm.VD)))),0)),
$DH285="месяц",
$DR285*BJ285,
$DH285="неделя",
$DR285*BJ285/7*(ROUNDUP((DAY(EOMONTH(BJ$15,0)))/4,0))),
0)</f>
        <v/>
      </c>
      <c r="ED285" s="125">
        <f t="array" ref="ED285">
IFERROR(_xlfn.IFS(
$DH285="день_1",
$DR285*$BL285/($AX285-$AW285+1)*BK285*(DAY(EOMONTH(BK$15,0))),
$DH285="день_2",
$DR285/30*MAX(MIN($AX285,EOMONTH(BK$15,0))-MAX($AW285,BK$15)+1,),
$DH285="раб.день",
$DR285/30*(IFERROR(
_xlfn.LET(_xlpm.VD,
CHOOSE(
{1;2;3;4;5;6;7;8;9;10;11;12;13;14;15;16;17;18},
45658,45659,45660,45661,45662,45663,45664,45665,45711,45724,45778,45779,45785,45786,45820,45821,45965,46022),
_xlfn.LET(_xlpm.DD,
MAX(MIN($AX285,EOMONTH(BK$15,0))-MAX($AW285,BK$15),),
_xlfn.IFS(
AND(MONTH($AW285)=MONTH(BK$15),MONTH($AX285)&lt;&gt;MONTH(BK$15)),
NETWORKDAYS.INTL($AW285,$AW285+_xlpm.DD,1,_xlpm.VD),
AND(MONTH($AW285)&lt;&gt;MONTH(BK$15),MONTH($AX285)=MONTH(BK$15)),
NETWORKDAYS.INTL(($AX285)-_xlpm.DD,$AX285,1,_xlpm.VD),
AND(MONTH($AW285)&lt;MONTH(BK$15),MONTH($AX285)&gt;MONTH(BK$15)),
NETWORKDAYS.INTL((EOMONTH(BK$15-1,1))-_xlpm.DD,EOMONTH(BK$15-1,1),1,_xlpm.VD),
AND(MONTH($AW285)=MONTH(BK$15),MONTH($AX285)=MONTH(BK$15)),
NETWORKDAYS.INTL($AW285,$AX285,1,_xlpm.VD)))),0)),
$DH285="месяц",
$DR285*BK285,
$DH285="неделя",
$DR285*BK285/7*(ROUNDUP((DAY(EOMONTH(BK$15,0)))/4,0))),
0)</f>
        <v/>
      </c>
      <c r="EE285" s="125">
        <f>SUM($DS285,$DT285,$DU285,$DV285,$DW285,$DX285,$DY285,$DZ285,$EA285,$EB285,$EC285,$ED285)</f>
        <v/>
      </c>
      <c r="EF285" s="125">
        <f>IFERROR(ROUND($EE285*(1+$EP285),2),0)</f>
        <v/>
      </c>
      <c r="EG285" s="128" t="n">
        <v>1</v>
      </c>
      <c r="EH285" s="126" t="n">
        <v>0</v>
      </c>
      <c r="EI285" s="126">
        <f>ROUND(SUM($EH285:$EH285)*SUM($AB285:$AB285)*$EG285,2)</f>
        <v/>
      </c>
      <c r="EJ285" s="126">
        <f>ROUND($EI285*(1+$EP285),2)</f>
        <v/>
      </c>
      <c r="EK285" s="126" t="n">
        <v>0</v>
      </c>
      <c r="EL285" s="126">
        <f>ROUND(SUM($EK285:$EK285)*SUM($AB285:$AB285)*$EG285,2)</f>
        <v/>
      </c>
      <c r="EM285" s="126">
        <f>ROUND($EL285*(1+$EP285),2)</f>
        <v/>
      </c>
      <c r="EN285" s="126">
        <f>SUM($EE285,$EI285,$EL285)</f>
        <v/>
      </c>
      <c r="EO285" s="126">
        <f>SUM($EF285,$EJ285,$EM285)</f>
        <v/>
      </c>
      <c r="EP285" s="59" t="inlineStr">
        <is>
          <t>20%</t>
        </is>
      </c>
      <c r="EQ285" s="59" t="n"/>
      <c r="ER285" s="60">
        <f t="array" ref="ER285">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MATCH(ES285,
{"AMS";"RussOutdoor";"HD Outdoor";"Ingroup";"IQ";"Ledproduction";"LisChannel";"Logic";"Media-PPL";"NovikovTV | НовиковТВ";"SMA";"SOK";"КрокусТВ | CrocusTV | IndoorTV";"Сити";"ТЯК Москва"},
0)),"")</f>
        <v/>
      </c>
      <c r="ES285" s="60" t="n"/>
      <c r="ET285" s="60">
        <f t="array" ref="ET285">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MATCH(ES285,
{"AMS";"RussOutdoor";"HD Outdoor";"Ingroup";"IQ";"Ledproduction";"LisChannel";"Logic";"Media-PPL";"NovikovTV | НовиковТВ";"SMA";"SOK";"КрокусТВ | CrocusTV | IndoorTV";"Сити";"ТЯК Москва"},
0)),"")</f>
        <v/>
      </c>
      <c r="EU285" s="60" t="n"/>
      <c r="EV285" s="60" t="n"/>
      <c r="EX285" s="110">
        <f t="array" ref="EX285">
($AR285/30
+N("ТРАФИК ПЛОЩАДКИ"))*
(IFERROR(
_xlfn.LET(
_xlpm.GPR,
HLOOKUP($L285,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(MATCH($T285,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IF($Q285="цифровой",_xlpm.GPR/$AG285,_xlpm.GPR/60)),
0)
+N("DWELL TIME"))*
(IF($AB285=0,0,IF($AB285=1,0.3,IF($AB285=2,0.5,IF($AB285&gt;2,1))))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_xlfn.IFS($AC285="да",1.2,$AC285="нет",1)*
_xlfn.IFS($AD285="да",1.2,$AD285="нет",1)*
IF(R285="статический",1,1.2)*
$X285*
INDEX(
{1.2;1;1.2;1.2;1;1.2;1.2;1.2;1.2;1.2;1.2;1;1.2;1.2;1.2;1.2;1;1;1.2;1.2;1.2;1;1;1;1;1.2;1.2;1.2;1.2;1;1;1;1;1.2;1.2;1.2;1.2;1.2;1.2;1.2;1.2;1;1;1.2;1;1;1;1;1.5;1;1;1.5;1.5;1.2},
MATCH($Q285,_xlpm.MI,0)))&gt;{0.02;0.04;0.06;0.1;0.2;0.4;0.6;0.8;1;2;4;6})),
{0;1;2;3;4;5;6;7;8;9;10;11;12},
0)))
+N("КОЭФФИЦИЕНТ КОНТАКТА"))))*
(_xlfn.IFS($X285&lt;0.1,$X285/1000,$X285&gt;25,5.2,AND($X285&gt;=0.1,$X285&lt;=25),(($X285*2+0.1)/10)*($X285/10)))*
IFERROR((_xlfn.LET(
_xlpm.MA,
{0;0.8;0.85;0.9;0.95;1},
_xlpm.MAA,
{0;1;2;3;4;5},
INDEX(_xlpm.MA,MATCH(SUMPRODUCT(--((IF(ROUND(_xlpm.MAA,1)&gt;5,5,ROUND($AB285,1)))&gt;{0;1;2;3;4;5})),_xlpm.MAA,0)))
+N("КОЭФФИЦИЕНТ КОЛ-ВО КОНСТРУКЦИЙ")),1)*
$AB285,0))*
(IF($Q285="цифровой",$AG285/15*$AI285,1)
+N("ДЛЯ ЦИФРЫ"))</f>
        <v/>
      </c>
      <c r="EY285" s="110">
        <f>IFERROR(EX285*AY285,0)</f>
        <v/>
      </c>
      <c r="EZ285" s="131">
        <f>IFERROR(DP285/EY285*1000,0)</f>
        <v/>
      </c>
      <c r="FA285" s="112">
        <f>IFERROR(FC285/FB285,0)</f>
        <v/>
      </c>
      <c r="FB285" s="112">
        <f>IFERROR((FC285/(EY285/FF285*#REF!))*0.825,0)</f>
        <v/>
      </c>
      <c r="FC285" s="112">
        <f>IFERROR(((EX285*30/AR285)*100)/30,0)</f>
        <v/>
      </c>
      <c r="FD285" s="112">
        <f>IFERROR(EY285/G285*100%,0)</f>
        <v/>
      </c>
      <c r="FE285" s="112">
        <f>IFERROR(FD285/FC285*100%,0)</f>
        <v/>
      </c>
      <c r="FF285" s="110">
        <f>IFERROR(AR285/30*AY285,0)</f>
        <v/>
      </c>
    </row>
    <row r="286" ht="13" customHeight="1">
      <c r="A286" s="59" t="n"/>
      <c r="B286" s="60" t="n"/>
      <c r="C286" s="60" t="n"/>
      <c r="D286" s="60">
        <f t="array" ref="D286">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MATCH($E286,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86" s="60">
        <f t="array" ref="E286">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MATCH($F286,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86" s="60" t="inlineStr"/>
      <c r="G286" s="60" t="n"/>
      <c r="H286" s="60">
        <f t="array" ref="H286">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MATCH($I286,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86" s="60" t="n"/>
      <c r="J286" s="60" t="n"/>
      <c r="K286" s="60" t="n"/>
      <c r="L286" s="60" t="n"/>
      <c r="M286" s="60" t="n"/>
      <c r="N286" s="60" t="n"/>
      <c r="O286" s="60" t="n"/>
      <c r="P286" s="60">
        <f t="array" ref="P286">
_xlfn.IFS(
ISNUMBER(MATCH($Q286,{"шелфбаннер","разделитель","монетница","чековая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ISNUMBER(MATCH($Q286,{"LED/LCD","видеокулер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ISNUMBER(MATCH($Q286,{"автомобиль","машина","выставочное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ISNUMBER(MATCH($Q286,{"билборд","лифтовая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ISNUMBER(MATCH($Q286,{"навигация","подвесной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ISNUMBER(MATCH($Q286,{"движущаяся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ISNUMBER(MATCH($Q286,{"каталог","журнал"},)),
"Пресса",
$Q286="","")</f>
        <v/>
      </c>
      <c r="Q286" s="60" t="n"/>
      <c r="R286" s="60">
        <f t="array" ref="R286">
IFERROR(
_xlfn.IFS(
OR(ISNUMBER(MATCH($Q286,{"экспозиция","макет","стенд","автостенд","авто стенд","выставочное пространство","выставочные стенды","модульные выставочные стенды","3Д конструкция","3D конструкция"},)),P286="Экспонирование"),
"нестандартный",
ISNUMBER(MATCH($Q286,{"скроллер","призматрон"},)),
"динамический",
$P286="Видео",
"цифровой",
OR($P286="Пресса",$P286="Щит",$P286="POSm",$P286="Подвес",$P286="Брендирование/оклейка"),
"статический"),"")</f>
        <v/>
      </c>
      <c r="S286" s="59" t="n"/>
      <c r="T286" s="60" t="n"/>
      <c r="U286" s="60" t="n"/>
      <c r="V286" s="60">
        <f>
IF(P286="Видео",
"цифровой постер/ролик",
IF(ISNUMBER(MATCH(Q286,{"короб световой","короб световой | лайтбокс","короб световой | кристалайт","лайтбокс","лайт бокс","кристалайт","LB","lightbox"},)),
"бэклит",
IF(P286="Брендирование/оклейка",
"перфарированная пленка/самоклейка",
IF(P286="Экспонирование",
"под запрос",
IF(P286="Подвес",
"баннер/ткань",
"")))))</f>
        <v/>
      </c>
      <c r="W286" s="59" t="n"/>
      <c r="X286" s="59" t="n"/>
      <c r="Y286" s="59" t="n"/>
      <c r="Z286" s="61" t="n"/>
      <c r="AA286" s="61" t="n"/>
      <c r="AB286" s="61">
        <f>IF(BL286&gt;0,Z286,0)</f>
        <v/>
      </c>
      <c r="AC286" s="59" t="n"/>
      <c r="AD286" s="59" t="n"/>
      <c r="AE286" s="59" t="n"/>
      <c r="AF286" s="59" t="n"/>
      <c r="AG286" s="59" t="n"/>
      <c r="AH286" s="59" t="n"/>
      <c r="AI286" s="59" t="n"/>
      <c r="AJ286" s="59" t="n"/>
      <c r="AK286" s="59" t="n"/>
      <c r="AL286" s="62">
        <f>IFERROR(IF(OR(R286="статический",R286="динамический",R286="нестандартный",R286="",R286=""),"-",IF(AND(AH286="-",AI286="-"),"-",AK286*3600/AH286*AI286)),"-")</f>
        <v/>
      </c>
      <c r="AM286" s="62">
        <f>IFERROR(IF(OR(R286="статический",R286="динамический",R286="",R286="", R286="BTL",R286="нестандартный"),"-",AG286*AI286*AL286/60),"-")</f>
        <v/>
      </c>
      <c r="AN286" s="63">
        <f>IFERROR(IF(AH286="","-",AG286*AI286/AH286),"-")</f>
        <v/>
      </c>
      <c r="AO286" s="59">
        <f>IFERROR(IF(OR($R286="статический",$R286="динамический",$R286="",$R286="",$R286="BTL",$R286="нестандартный"),"-",$AL286*$AY286),"-")</f>
        <v/>
      </c>
      <c r="AP286" s="62">
        <f>IFERROR(IF(OR($R286="статический",$R286="динамический",$R286="",$R286="",$R286="BTL",$R286="нестандартный"),"-",$AM286*AY286),"-")</f>
        <v/>
      </c>
      <c r="AQ286" s="64" t="n"/>
      <c r="AR286" s="61" t="n"/>
      <c r="AS286" s="61" t="n"/>
      <c r="AT286" s="61" t="n"/>
      <c r="AU286" s="65" t="n"/>
      <c r="AV286" s="124">
        <f>IFERROR(DR286/AT286*1000,"n/a")</f>
        <v/>
      </c>
      <c r="AW286" s="67" t="n"/>
      <c r="AX286" s="67" t="n"/>
      <c r="AY286" s="43">
        <f>IFERROR(IF(OR($AW286="",$AX286=""),"",_xlfn.DAYS($AX286+1,$AW286)),"")</f>
        <v/>
      </c>
      <c r="AZ286" s="68">
        <f t="array" ref="AZ286">
_xlfn.LET(_xlpm.COEFF,
IF($AW286+$AX286=0,0,IF(MAX(MIN($AX286,EOMONTH(AZ$15,0))-MAX($AW286,AZ$15)+1,)&gt;0,1,0)),
_xlfn.IFS(
$ES286="LisChannel",
_xlpm.COEFF*
INDEX({1;1;1.2;1.2;1;1;1;1;1.2;1.2;1.2;1.2},
MATCH(MONTH(AZ$15),
{1,2,3,4,5,6,7,8,9,10,11,12})),
CONCATENATE($ES286," ",$L286)="RussOutdoor метро",
_xlpm.COEFF*
INDEX({0.8;0.9;1.1;1.1;1;1;1;1;1.1;1.1;1.1;1.1},
MATCH(MONTH(AZ$15),
{1,2,3,4,5,6,7,8,9,10,11,12})),
$ES286&lt;&gt;"LisChannel",
_xlpm.COEFF,
$ES286&lt;&gt;"RussOutdoor",
_xlpm.COEFF))</f>
        <v/>
      </c>
      <c r="BA286" s="68">
        <f t="array" ref="BA286">
_xlfn.LET(_xlpm.COEFF,
IF($AW286+$AX286=0,0,IF(MAX(MIN($AX286,EOMONTH(BA$15,0))-MAX($AW286,BA$15)+1,)&gt;0,1,0)),
_xlfn.IFS(
$ES286="LisChannel",
_xlpm.COEFF*
INDEX({1;1;1.2;1.2;1;1;1;1;1.2;1.2;1.2;1.2},
MATCH(MONTH(BA$15),
{1,2,3,4,5,6,7,8,9,10,11,12})),
CONCATENATE($ES286," ",$L286)="RussOutdoor метро",
_xlpm.COEFF*
INDEX({0.8;0.9;1.1;1.1;1;1;1;1;1.1;1.1;1.1;1.1},
MATCH(MONTH(BA$15),
{1,2,3,4,5,6,7,8,9,10,11,12})),
$ES286&lt;&gt;"LisChannel",
_xlpm.COEFF,
$ES286&lt;&gt;"RussOutdoor",
_xlpm.COEFF))</f>
        <v/>
      </c>
      <c r="BB286" s="68">
        <f t="array" ref="BB286">
_xlfn.LET(_xlpm.COEFF,
IF($AW286+$AX286=0,0,IF(MAX(MIN($AX286,EOMONTH(BB$15,0))-MAX($AW286,BB$15)+1,)&gt;0,1,0)),
_xlfn.IFS(
$ES286="LisChannel",
_xlpm.COEFF*
INDEX({1;1;1.2;1.2;1;1;1;1;1.2;1.2;1.2;1.2},
MATCH(MONTH(BB$15),
{1,2,3,4,5,6,7,8,9,10,11,12})),
CONCATENATE($ES286," ",$L286)="RussOutdoor метро",
_xlpm.COEFF*
INDEX({0.8;0.9;1.1;1.1;1;1;1;1;1.1;1.1;1.1;1.1},
MATCH(MONTH(BB$15),
{1,2,3,4,5,6,7,8,9,10,11,12})),
$ES286&lt;&gt;"LisChannel",
_xlpm.COEFF,
$ES286&lt;&gt;"RussOutdoor",
_xlpm.COEFF))</f>
        <v/>
      </c>
      <c r="BC286" s="68">
        <f t="array" ref="BC286">
_xlfn.LET(_xlpm.COEFF,
IF($AW286+$AX286=0,0,IF(MAX(MIN($AX286,EOMONTH(BC$15,0))-MAX($AW286,BC$15)+1,)&gt;0,1,0)),
_xlfn.IFS(
$ES286="LisChannel",
_xlpm.COEFF*
INDEX({1;1;1.2;1.2;1;1;1;1;1.2;1.2;1.2;1.2},
MATCH(MONTH(BC$15),
{1,2,3,4,5,6,7,8,9,10,11,12})),
CONCATENATE($ES286," ",$L286)="RussOutdoor метро",
_xlpm.COEFF*
INDEX({0.8;0.9;1.1;1.1;1;1;1;1;1.1;1.1;1.1;1.1},
MATCH(MONTH(BC$15),
{1,2,3,4,5,6,7,8,9,10,11,12})),
$ES286&lt;&gt;"LisChannel",
_xlpm.COEFF,
$ES286&lt;&gt;"RussOutdoor",
_xlpm.COEFF))</f>
        <v/>
      </c>
      <c r="BD286" s="68">
        <f t="array" ref="BD286">
_xlfn.LET(_xlpm.COEFF,
IF($AW286+$AX286=0,0,IF(MAX(MIN($AX286,EOMONTH(BD$15,0))-MAX($AW286,BD$15)+1,)&gt;0,1,0)),
_xlfn.IFS(
$ES286="LisChannel",
_xlpm.COEFF*
INDEX({1;1;1.2;1.2;1;1;1;1;1.2;1.2;1.2;1.2},
MATCH(MONTH(BD$15),
{1,2,3,4,5,6,7,8,9,10,11,12})),
CONCATENATE($ES286," ",$L286)="RussOutdoor метро",
_xlpm.COEFF*
INDEX({0.8;0.9;1.1;1.1;1;1;1;1;1.1;1.1;1.1;1.1},
MATCH(MONTH(BD$15),
{1,2,3,4,5,6,7,8,9,10,11,12})),
$ES286&lt;&gt;"LisChannel",
_xlpm.COEFF,
$ES286&lt;&gt;"RussOutdoor",
_xlpm.COEFF))</f>
        <v/>
      </c>
      <c r="BE286" s="68">
        <f t="array" ref="BE286">
_xlfn.LET(_xlpm.COEFF,
IF($AW286+$AX286=0,0,IF(MAX(MIN($AX286,EOMONTH(BE$15,0))-MAX($AW286,BE$15)+1,)&gt;0,1,0)),
_xlfn.IFS(
$ES286="LisChannel",
_xlpm.COEFF*
INDEX({1;1;1.2;1.2;1;1;1;1;1.2;1.2;1.2;1.2},
MATCH(MONTH(BE$15),
{1,2,3,4,5,6,7,8,9,10,11,12})),
CONCATENATE($ES286," ",$L286)="RussOutdoor метро",
_xlpm.COEFF*
INDEX({0.8;0.9;1.1;1.1;1;1;1;1;1.1;1.1;1.1;1.1},
MATCH(MONTH(BE$15),
{1,2,3,4,5,6,7,8,9,10,11,12})),
$ES286&lt;&gt;"LisChannel",
_xlpm.COEFF,
$ES286&lt;&gt;"RussOutdoor",
_xlpm.COEFF))</f>
        <v/>
      </c>
      <c r="BF286" s="68">
        <f t="array" ref="BF286">
_xlfn.LET(_xlpm.COEFF,
IF($AW286+$AX286=0,0,IF(MAX(MIN($AX286,EOMONTH(BF$15,0))-MAX($AW286,BF$15)+1,)&gt;0,1,0)),
_xlfn.IFS(
$ES286="LisChannel",
_xlpm.COEFF*
INDEX({1;1;1.2;1.2;1;1;1;1;1.2;1.2;1.2;1.2},
MATCH(MONTH(BF$15),
{1,2,3,4,5,6,7,8,9,10,11,12})),
CONCATENATE($ES286," ",$L286)="RussOutdoor метро",
_xlpm.COEFF*
INDEX({0.8;0.9;1.1;1.1;1;1;1;1;1.1;1.1;1.1;1.1},
MATCH(MONTH(BF$15),
{1,2,3,4,5,6,7,8,9,10,11,12})),
$ES286&lt;&gt;"LisChannel",
_xlpm.COEFF,
$ES286&lt;&gt;"RussOutdoor",
_xlpm.COEFF))</f>
        <v/>
      </c>
      <c r="BG286" s="68">
        <f t="array" ref="BG286">
_xlfn.LET(_xlpm.COEFF,
IF($AW286+$AX286=0,0,IF(MAX(MIN($AX286,EOMONTH(BG$15,0))-MAX($AW286,BG$15)+1,)&gt;0,1,0)),
_xlfn.IFS(
$ES286="LisChannel",
_xlpm.COEFF*
INDEX({1;1;1.2;1.2;1;1;1;1;1.2;1.2;1.2;1.2},
MATCH(MONTH(BG$15),
{1,2,3,4,5,6,7,8,9,10,11,12})),
CONCATENATE($ES286," ",$L286)="RussOutdoor метро",
_xlpm.COEFF*
INDEX({0.8;0.9;1.1;1.1;1;1;1;1;1.1;1.1;1.1;1.1},
MATCH(MONTH(BG$15),
{1,2,3,4,5,6,7,8,9,10,11,12})),
$ES286&lt;&gt;"LisChannel",
_xlpm.COEFF,
$ES286&lt;&gt;"RussOutdoor",
_xlpm.COEFF))</f>
        <v/>
      </c>
      <c r="BH286" s="68">
        <f t="array" ref="BH286">
_xlfn.LET(_xlpm.COEFF,
IF($AW286+$AX286=0,0,IF(MAX(MIN($AX286,EOMONTH(BH$15,0))-MAX($AW286,BH$15)+1,)&gt;0,1,0)),
_xlfn.IFS(
$ES286="LisChannel",
_xlpm.COEFF*
INDEX({1;1;1.2;1.2;1;1;1;1;1.2;1.2;1.2;1.2},
MATCH(MONTH(BH$15),
{1,2,3,4,5,6,7,8,9,10,11,12})),
CONCATENATE($ES286," ",$L286)="RussOutdoor метро",
_xlpm.COEFF*
INDEX({0.8;0.9;1.1;1.1;1;1;1;1;1.1;1.1;1.1;1.1},
MATCH(MONTH(BH$15),
{1,2,3,4,5,6,7,8,9,10,11,12})),
$ES286&lt;&gt;"LisChannel",
_xlpm.COEFF,
$ES286&lt;&gt;"RussOutdoor",
_xlpm.COEFF))</f>
        <v/>
      </c>
      <c r="BI286" s="68">
        <f t="array" ref="BI286">
_xlfn.LET(_xlpm.COEFF,
IF($AW286+$AX286=0,0,IF(MAX(MIN($AX286,EOMONTH(BI$15,0))-MAX($AW286,BI$15)+1,)&gt;0,1,0)),
_xlfn.IFS(
$ES286="LisChannel",
_xlpm.COEFF*
INDEX({1;1;1.2;1.2;1;1;1;1;1.2;1.2;1.2;1.2},
MATCH(MONTH(BI$15),
{1,2,3,4,5,6,7,8,9,10,11,12})),
CONCATENATE($ES286," ",$L286)="RussOutdoor метро",
_xlpm.COEFF*
INDEX({0.8;0.9;1.1;1.1;1;1;1;1;1.1;1.1;1.1;1.1},
MATCH(MONTH(BI$15),
{1,2,3,4,5,6,7,8,9,10,11,12})),
$ES286&lt;&gt;"LisChannel",
_xlpm.COEFF,
$ES286&lt;&gt;"RussOutdoor",
_xlpm.COEFF))</f>
        <v/>
      </c>
      <c r="BJ286" s="68">
        <f t="array" ref="BJ286">
_xlfn.LET(_xlpm.COEFF,
IF($AW286+$AX286=0,0,IF(MAX(MIN($AX286,EOMONTH(BJ$15,0))-MAX($AW286,BJ$15)+1,)&gt;0,1,0)),
_xlfn.IFS(
$ES286="LisChannel",
_xlpm.COEFF*
INDEX({1;1;1.2;1.2;1;1;1;1;1.2;1.2;1.2;1.2},
MATCH(MONTH(BJ$15),
{1,2,3,4,5,6,7,8,9,10,11,12})),
CONCATENATE($ES286," ",$L286)="RussOutdoor метро",
_xlpm.COEFF*
INDEX({0.8;0.9;1.1;1.1;1;1;1;1;1.1;1.1;1.1;1.1},
MATCH(MONTH(BJ$15),
{1,2,3,4,5,6,7,8,9,10,11,12})),
$ES286&lt;&gt;"LisChannel",
_xlpm.COEFF,
$ES286&lt;&gt;"RussOutdoor",
_xlpm.COEFF))</f>
        <v/>
      </c>
      <c r="BK286" s="68">
        <f t="array" ref="BK286">
_xlfn.LET(_xlpm.COEFF,
IF($AW286+$AX286=0,0,IF(MAX(MIN($AX286,EOMONTH(BK$15,0))-MAX($AW286,BK$15)+1,)&gt;0,1,0)),
_xlfn.IFS(
$ES286="LisChannel",
_xlpm.COEFF*
INDEX({1;1;1.2;1.2;1;1;1;1;1.2;1.2;1.2;1.2},
MATCH(MONTH(BK$15),
{1,2,3,4,5,6,7,8,9,10,11,12})),
CONCATENATE($ES286," ",$L286)="RussOutdoor метро",
_xlpm.COEFF*
INDEX({0.8;0.9;1.1;1.1;1;1;1;1;1.1;1.1;1.1;1.1},
MATCH(MONTH(BK$15),
{1,2,3,4,5,6,7,8,9,10,11,12})),
$ES286&lt;&gt;"LisChannel",
_xlpm.COEFF,
$ES286&lt;&gt;"RussOutdoor",
_xlpm.COEFF))</f>
        <v/>
      </c>
      <c r="BL286" s="62">
        <f>COUNTIFS($AZ286:$BK286,"&gt;0")</f>
        <v/>
      </c>
      <c r="BM286" s="65" t="n"/>
      <c r="BN286" s="125">
        <f>$DJ286</f>
        <v/>
      </c>
      <c r="BO286" s="63">
        <f>$DQ286</f>
        <v/>
      </c>
      <c r="BP286" s="125">
        <f>
IFERROR(
IF($BL286=0,0,
$BN286*(1-$BO286)),
0)</f>
        <v/>
      </c>
      <c r="BQ286" s="125">
        <f t="array" ref="BQ286">
IFERROR(
_xlfn.IFS(
$DH286="день_1",
$BP286*$BL286/($AX286-$AW286+1)*AZ286*(DAY(EOMONTH(AZ$15,0))),
$DH286="день_2",
$BP286/30*MAX(MIN($AX286,EOMONTH(AZ$15,0))-MAX($AW286,AZ$15)+1,),
$DH286="раб.день",
$BP286/30*(IFERROR(
_xlfn.LET(_xlpm.VD,
CHOOSE(
{1;2;3;4;5;6;7;8;9;10;11;12;13;14;15;16;17;18},
45658,45659,45660,45661,45662,45663,45664,45665,45711,45724,45778,45779,45785,45786,45820,45821,45965,46022),
_xlfn.LET(_xlpm.DD,
MAX(MIN($AX286,EOMONTH(AZ$15,0))-MAX($AW286,AZ$15),),
_xlfn.IFS(
AND(MONTH($AW286)=MONTH(AZ$15),MONTH($AX286)&lt;&gt;MONTH(AZ$15)),
NETWORKDAYS.INTL($AW286,$AW286+_xlpm.DD,1,_xlpm.VD),
AND(MONTH($AW286)&lt;&gt;MONTH(AZ$15),MONTH($AX286)=MONTH(AZ$15)),
NETWORKDAYS.INTL(($AX286)-_xlpm.DD,$AX286,1,_xlpm.VD),
AND(MONTH($AW286)&lt;MONTH(AZ$15),MONTH($AX286)&gt;MONTH(AZ$15)),
NETWORKDAYS.INTL((EOMONTH(AZ$15-1,1))-_xlpm.DD,EOMONTH(AZ$15-1,1),1,_xlpm.VD),
AND(MONTH($AW286)=MONTH(AZ$15),MONTH($AX286)=MONTH(AZ$15)),
NETWORKDAYS.INTL($AW286,$AX286,1,_xlpm.VD)))),0)),
$DH286="месяц",
$BP286*AZ286,
$DH286="неделя",
$BP286*AZ286/7*(ROUNDUP((DAY(EOMONTH(AZ$15,0)))/4,0))),
0)</f>
        <v/>
      </c>
      <c r="BR286" s="125">
        <f t="array" ref="BR286">
IFERROR(
_xlfn.IFS(
$DH286="день_1",
$BP286*$BL286/($AX286-$AW286+1)*BA286*(DAY(EOMONTH(BA$15,0))),
$DH286="день_2",
$BP286/30*MAX(MIN($AX286,EOMONTH(BA$15,0))-MAX($AW286,BA$15)+1,),
$DH286="раб.день",
$BP286/30*(IFERROR(
_xlfn.LET(_xlpm.VD,
CHOOSE(
{1;2;3;4;5;6;7;8;9;10;11;12;13;14;15;16;17;18},
45658,45659,45660,45661,45662,45663,45664,45665,45711,45724,45778,45779,45785,45786,45820,45821,45965,46022),
_xlfn.LET(_xlpm.DD,
MAX(MIN($AX286,EOMONTH(BA$15,0))-MAX($AW286,BA$15),),
_xlfn.IFS(
AND(MONTH($AW286)=MONTH(BA$15),MONTH($AX286)&lt;&gt;MONTH(BA$15)),
NETWORKDAYS.INTL($AW286,$AW286+_xlpm.DD,1,_xlpm.VD),
AND(MONTH($AW286)&lt;&gt;MONTH(BA$15),MONTH($AX286)=MONTH(BA$15)),
NETWORKDAYS.INTL(($AX286)-_xlpm.DD,$AX286,1,_xlpm.VD),
AND(MONTH($AW286)&lt;MONTH(BA$15),MONTH($AX286)&gt;MONTH(BA$15)),
NETWORKDAYS.INTL((EOMONTH(BA$15-1,1))-_xlpm.DD,EOMONTH(BA$15-1,1),1,_xlpm.VD),
AND(MONTH($AW286)=MONTH(BA$15),MONTH($AX286)=MONTH(BA$15)),
NETWORKDAYS.INTL($AW286,$AX286,1,_xlpm.VD)))),0)),
$DH286="месяц",
$BP286*BA286,
$DH286="неделя",
$BP286*BA286/7*(ROUNDUP((DAY(EOMONTH(BA$15,0)))/4,0))),
0)</f>
        <v/>
      </c>
      <c r="BS286" s="125">
        <f t="array" ref="BS286">
IFERROR(
_xlfn.IFS(
$DH286="день_1",
$BP286*$BL286/($AX286-$AW286+1)*BB286*(DAY(EOMONTH(BB$15,0))),
$DH286="день_2",
$BP286/30*MAX(MIN($AX286,EOMONTH(BB$15,0))-MAX($AW286,BB$15)+1,),
$DH286="раб.день",
$BP286/30*(IFERROR(
_xlfn.LET(_xlpm.VD,
CHOOSE(
{1;2;3;4;5;6;7;8;9;10;11;12;13;14;15;16;17;18},
45658,45659,45660,45661,45662,45663,45664,45665,45711,45724,45778,45779,45785,45786,45820,45821,45965,46022),
_xlfn.LET(_xlpm.DD,
MAX(MIN($AX286,EOMONTH(BB$15,0))-MAX($AW286,BB$15),),
_xlfn.IFS(
AND(MONTH($AW286)=MONTH(BB$15),MONTH($AX286)&lt;&gt;MONTH(BB$15)),
NETWORKDAYS.INTL($AW286,$AW286+_xlpm.DD,1,_xlpm.VD),
AND(MONTH($AW286)&lt;&gt;MONTH(BB$15),MONTH($AX286)=MONTH(BB$15)),
NETWORKDAYS.INTL(($AX286)-_xlpm.DD,$AX286,1,_xlpm.VD),
AND(MONTH($AW286)&lt;MONTH(BB$15),MONTH($AX286)&gt;MONTH(BB$15)),
NETWORKDAYS.INTL((EOMONTH(BB$15-1,1))-_xlpm.DD,EOMONTH(BB$15-1,1),1,_xlpm.VD),
AND(MONTH($AW286)=MONTH(BB$15),MONTH($AX286)=MONTH(BB$15)),
NETWORKDAYS.INTL($AW286,$AX286,1,_xlpm.VD)))),0)),
$DH286="месяц",
$BP286*BB286,
$DH286="неделя",
$BP286*BB286/7*(ROUNDUP((DAY(EOMONTH(BB$15,0)))/4,0))),
0)</f>
        <v/>
      </c>
      <c r="BT286" s="125">
        <f t="array" ref="BT286">
IFERROR(
_xlfn.IFS(
$DH286="день_1",
$BP286*$BL286/($AX286-$AW286+1)*BC286*(DAY(EOMONTH(BC$15,0))),
$DH286="день_2",
$BP286/30*MAX(MIN($AX286,EOMONTH(BC$15,0))-MAX($AW286,BC$15)+1,),
$DH286="раб.день",
$BP286/30*(IFERROR(
_xlfn.LET(_xlpm.VD,
CHOOSE(
{1;2;3;4;5;6;7;8;9;10;11;12;13;14;15;16;17;18},
45658,45659,45660,45661,45662,45663,45664,45665,45711,45724,45778,45779,45785,45786,45820,45821,45965,46022),
_xlfn.LET(_xlpm.DD,
MAX(MIN($AX286,EOMONTH(BC$15,0))-MAX($AW286,BC$15),),
_xlfn.IFS(
AND(MONTH($AW286)=MONTH(BC$15),MONTH($AX286)&lt;&gt;MONTH(BC$15)),
NETWORKDAYS.INTL($AW286,$AW286+_xlpm.DD,1,_xlpm.VD),
AND(MONTH($AW286)&lt;&gt;MONTH(BC$15),MONTH($AX286)=MONTH(BC$15)),
NETWORKDAYS.INTL(($AX286)-_xlpm.DD,$AX286,1,_xlpm.VD),
AND(MONTH($AW286)&lt;MONTH(BC$15),MONTH($AX286)&gt;MONTH(BC$15)),
NETWORKDAYS.INTL((EOMONTH(BC$15-1,1))-_xlpm.DD,EOMONTH(BC$15-1,1),1,_xlpm.VD),
AND(MONTH($AW286)=MONTH(BC$15),MONTH($AX286)=MONTH(BC$15)),
NETWORKDAYS.INTL($AW286,$AX286,1,_xlpm.VD)))),0)),
$DH286="месяц",
$BP286*BC286,
$DH286="неделя",
$BP286*BC286/7*(ROUNDUP((DAY(EOMONTH(BC$15,0)))/4,0))),
0)</f>
        <v/>
      </c>
      <c r="BU286" s="125">
        <f t="array" ref="BU286">
IFERROR(
_xlfn.IFS(
$DH286="день_1",
$BP286*$BL286/($AX286-$AW286+1)*BD286*(DAY(EOMONTH(BD$15,0))),
$DH286="день_2",
$BP286/30*MAX(MIN($AX286,EOMONTH(BD$15,0))-MAX($AW286,BD$15)+1,),
$DH286="раб.день",
$BP286/30*(IFERROR(
_xlfn.LET(_xlpm.VD,
CHOOSE(
{1;2;3;4;5;6;7;8;9;10;11;12;13;14;15;16;17;18},
45658,45659,45660,45661,45662,45663,45664,45665,45711,45724,45778,45779,45785,45786,45820,45821,45965,46022),
_xlfn.LET(_xlpm.DD,
MAX(MIN($AX286,EOMONTH(BD$15,0))-MAX($AW286,BD$15),),
_xlfn.IFS(
AND(MONTH($AW286)=MONTH(BD$15),MONTH($AX286)&lt;&gt;MONTH(BD$15)),
NETWORKDAYS.INTL($AW286,$AW286+_xlpm.DD,1,_xlpm.VD),
AND(MONTH($AW286)&lt;&gt;MONTH(BD$15),MONTH($AX286)=MONTH(BD$15)),
NETWORKDAYS.INTL(($AX286)-_xlpm.DD,$AX286,1,_xlpm.VD),
AND(MONTH($AW286)&lt;MONTH(BD$15),MONTH($AX286)&gt;MONTH(BD$15)),
NETWORKDAYS.INTL((EOMONTH(BD$15-1,1))-_xlpm.DD,EOMONTH(BD$15-1,1),1,_xlpm.VD),
AND(MONTH($AW286)=MONTH(BD$15),MONTH($AX286)=MONTH(BD$15)),
NETWORKDAYS.INTL($AW286,$AX286,1,_xlpm.VD)))),0)),
$DH286="месяц",
$BP286*BD286,
$DH286="неделя",
$BP286*BD286/7*(ROUNDUP((DAY(EOMONTH(BD$15,0)))/4,0))),
0)</f>
        <v/>
      </c>
      <c r="BV286" s="125">
        <f t="array" ref="BV286">
IFERROR(
_xlfn.IFS(
$DH286="день_1",
$BP286*$BL286/($AX286-$AW286+1)*BE286*(DAY(EOMONTH(BE$15,0))),
$DH286="день_2",
$BP286/30*MAX(MIN($AX286,EOMONTH(BE$15,0))-MAX($AW286,BE$15)+1,),
$DH286="раб.день",
$BP286/30*(IFERROR(
_xlfn.LET(_xlpm.VD,
CHOOSE(
{1;2;3;4;5;6;7;8;9;10;11;12;13;14;15;16;17;18},
45658,45659,45660,45661,45662,45663,45664,45665,45711,45724,45778,45779,45785,45786,45820,45821,45965,46022),
_xlfn.LET(_xlpm.DD,
MAX(MIN($AX286,EOMONTH(BE$15,0))-MAX($AW286,BE$15),),
_xlfn.IFS(
AND(MONTH($AW286)=MONTH(BE$15),MONTH($AX286)&lt;&gt;MONTH(BE$15)),
NETWORKDAYS.INTL($AW286,$AW286+_xlpm.DD,1,_xlpm.VD),
AND(MONTH($AW286)&lt;&gt;MONTH(BE$15),MONTH($AX286)=MONTH(BE$15)),
NETWORKDAYS.INTL(($AX286)-_xlpm.DD,$AX286,1,_xlpm.VD),
AND(MONTH($AW286)&lt;MONTH(BE$15),MONTH($AX286)&gt;MONTH(BE$15)),
NETWORKDAYS.INTL((EOMONTH(BE$15-1,1))-_xlpm.DD,EOMONTH(BE$15-1,1),1,_xlpm.VD),
AND(MONTH($AW286)=MONTH(BE$15),MONTH($AX286)=MONTH(BE$15)),
NETWORKDAYS.INTL($AW286,$AX286,1,_xlpm.VD)))),0)),
$DH286="месяц",
$BP286*BE286,
$DH286="неделя",
$BP286*BE286/7*(ROUNDUP((DAY(EOMONTH(BE$15,0)))/4,0))),
0)</f>
        <v/>
      </c>
      <c r="BW286" s="125">
        <f t="array" ref="BW286">
IFERROR(
_xlfn.IFS(
$DH286="день_1",
$BP286*$BL286/($AX286-$AW286+1)*BF286*(DAY(EOMONTH(BF$15,0))),
$DH286="день_2",
$BP286/30*MAX(MIN($AX286,EOMONTH(BF$15,0))-MAX($AW286,BF$15)+1,),
$DH286="раб.день",
$BP286/30*(IFERROR(
_xlfn.LET(_xlpm.VD,
CHOOSE(
{1;2;3;4;5;6;7;8;9;10;11;12;13;14;15;16;17;18},
45658,45659,45660,45661,45662,45663,45664,45665,45711,45724,45778,45779,45785,45786,45820,45821,45965,46022),
_xlfn.LET(_xlpm.DD,
MAX(MIN($AX286,EOMONTH(BF$15,0))-MAX($AW286,BF$15),),
_xlfn.IFS(
AND(MONTH($AW286)=MONTH(BF$15),MONTH($AX286)&lt;&gt;MONTH(BF$15)),
NETWORKDAYS.INTL($AW286,$AW286+_xlpm.DD,1,_xlpm.VD),
AND(MONTH($AW286)&lt;&gt;MONTH(BF$15),MONTH($AX286)=MONTH(BF$15)),
NETWORKDAYS.INTL(($AX286)-_xlpm.DD,$AX286,1,_xlpm.VD),
AND(MONTH($AW286)&lt;MONTH(BF$15),MONTH($AX286)&gt;MONTH(BF$15)),
NETWORKDAYS.INTL((EOMONTH(BF$15-1,1))-_xlpm.DD,EOMONTH(BF$15-1,1),1,_xlpm.VD),
AND(MONTH($AW286)=MONTH(BF$15),MONTH($AX286)=MONTH(BF$15)),
NETWORKDAYS.INTL($AW286,$AX286,1,_xlpm.VD)))),0)),
$DH286="месяц",
$BP286*BF286,
$DH286="неделя",
$BP286*BF286/7*(ROUNDUP((DAY(EOMONTH(BF$15,0)))/4,0))),
0)</f>
        <v/>
      </c>
      <c r="BX286" s="125">
        <f t="array" ref="BX286">
IFERROR(
_xlfn.IFS(
$DH286="день_1",
$BP286*$BL286/($AX286-$AW286+1)*BG286*(DAY(EOMONTH(BG$15,0))),
$DH286="день_2",
$BP286/30*MAX(MIN($AX286,EOMONTH(BG$15,0))-MAX($AW286,BG$15)+1,),
$DH286="раб.день",
$BP286/30*(IFERROR(
_xlfn.LET(_xlpm.VD,
CHOOSE(
{1;2;3;4;5;6;7;8;9;10;11;12;13;14;15;16;17;18},
45658,45659,45660,45661,45662,45663,45664,45665,45711,45724,45778,45779,45785,45786,45820,45821,45965,46022),
_xlfn.LET(_xlpm.DD,
MAX(MIN($AX286,EOMONTH(BG$15,0))-MAX($AW286,BG$15),),
_xlfn.IFS(
AND(MONTH($AW286)=MONTH(BG$15),MONTH($AX286)&lt;&gt;MONTH(BG$15)),
NETWORKDAYS.INTL($AW286,$AW286+_xlpm.DD,1,_xlpm.VD),
AND(MONTH($AW286)&lt;&gt;MONTH(BG$15),MONTH($AX286)=MONTH(BG$15)),
NETWORKDAYS.INTL(($AX286)-_xlpm.DD,$AX286,1,_xlpm.VD),
AND(MONTH($AW286)&lt;MONTH(BG$15),MONTH($AX286)&gt;MONTH(BG$15)),
NETWORKDAYS.INTL((EOMONTH(BG$15-1,1))-_xlpm.DD,EOMONTH(BG$15-1,1),1,_xlpm.VD),
AND(MONTH($AW286)=MONTH(BG$15),MONTH($AX286)=MONTH(BG$15)),
NETWORKDAYS.INTL($AW286,$AX286,1,_xlpm.VD)))),0)),
$DH286="месяц",
$BP286*BG286,
$DH286="неделя",
$BP286*BG286/7*(ROUNDUP((DAY(EOMONTH(BG$15,0)))/4,0))),
0)</f>
        <v/>
      </c>
      <c r="BY286" s="125">
        <f t="array" ref="BY286">
IFERROR(
_xlfn.IFS(
$DH286="день_1",
$BP286*$BL286/($AX286-$AW286+1)*BH286*(DAY(EOMONTH(BH$15,0))),
$DH286="день_2",
$BP286/30*MAX(MIN($AX286,EOMONTH(BH$15,0))-MAX($AW286,BH$15)+1,),
$DH286="раб.день",
$BP286/30*(IFERROR(
_xlfn.LET(_xlpm.VD,
CHOOSE(
{1;2;3;4;5;6;7;8;9;10;11;12;13;14;15;16;17;18},
45658,45659,45660,45661,45662,45663,45664,45665,45711,45724,45778,45779,45785,45786,45820,45821,45965,46022),
_xlfn.LET(_xlpm.DD,
MAX(MIN($AX286,EOMONTH(BH$15,0))-MAX($AW286,BH$15),),
_xlfn.IFS(
AND(MONTH($AW286)=MONTH(BH$15),MONTH($AX286)&lt;&gt;MONTH(BH$15)),
NETWORKDAYS.INTL($AW286,$AW286+_xlpm.DD,1,_xlpm.VD),
AND(MONTH($AW286)&lt;&gt;MONTH(BH$15),MONTH($AX286)=MONTH(BH$15)),
NETWORKDAYS.INTL(($AX286)-_xlpm.DD,$AX286,1,_xlpm.VD),
AND(MONTH($AW286)&lt;MONTH(BH$15),MONTH($AX286)&gt;MONTH(BH$15)),
NETWORKDAYS.INTL((EOMONTH(BH$15-1,1))-_xlpm.DD,EOMONTH(BH$15-1,1),1,_xlpm.VD),
AND(MONTH($AW286)=MONTH(BH$15),MONTH($AX286)=MONTH(BH$15)),
NETWORKDAYS.INTL($AW286,$AX286,1,_xlpm.VD)))),0)),
$DH286="месяц",
$BP286*BH286,
$DH286="неделя",
$BP286*BH286/7*(ROUNDUP((DAY(EOMONTH(BH$15,0)))/4,0))),
0)</f>
        <v/>
      </c>
      <c r="BZ286" s="125">
        <f t="array" ref="BZ286">
IFERROR(
_xlfn.IFS(
$DH286="день_1",
$BP286*$BL286/($AX286-$AW286+1)*BI286*(DAY(EOMONTH(BI$15,0))),
$DH286="день_2",
$BP286/30*MAX(MIN($AX286,EOMONTH(BI$15,0))-MAX($AW286,BI$15)+1,),
$DH286="раб.день",
$BP286/30*(IFERROR(
_xlfn.LET(_xlpm.VD,
CHOOSE(
{1;2;3;4;5;6;7;8;9;10;11;12;13;14;15;16;17;18},
45658,45659,45660,45661,45662,45663,45664,45665,45711,45724,45778,45779,45785,45786,45820,45821,45965,46022),
_xlfn.LET(_xlpm.DD,
MAX(MIN($AX286,EOMONTH(BI$15,0))-MAX($AW286,BI$15),),
_xlfn.IFS(
AND(MONTH($AW286)=MONTH(BI$15),MONTH($AX286)&lt;&gt;MONTH(BI$15)),
NETWORKDAYS.INTL($AW286,$AW286+_xlpm.DD,1,_xlpm.VD),
AND(MONTH($AW286)&lt;&gt;MONTH(BI$15),MONTH($AX286)=MONTH(BI$15)),
NETWORKDAYS.INTL(($AX286)-_xlpm.DD,$AX286,1,_xlpm.VD),
AND(MONTH($AW286)&lt;MONTH(BI$15),MONTH($AX286)&gt;MONTH(BI$15)),
NETWORKDAYS.INTL((EOMONTH(BI$15-1,1))-_xlpm.DD,EOMONTH(BI$15-1,1),1,_xlpm.VD),
AND(MONTH($AW286)=MONTH(BI$15),MONTH($AX286)=MONTH(BI$15)),
NETWORKDAYS.INTL($AW286,$AX286,1,_xlpm.VD)))),0)),
$DH286="месяц",
$BP286*BI286,
$DH286="неделя",
$BP286*BI286/7*(ROUNDUP((DAY(EOMONTH(BI$15,0)))/4,0))),
0)</f>
        <v/>
      </c>
      <c r="CA286" s="125">
        <f t="array" ref="CA286">
IFERROR(
_xlfn.IFS(
$DH286="день_1",
$BP286*$BL286/($AX286-$AW286+1)*BJ286*(DAY(EOMONTH(BJ$15,0))),
$DH286="день_2",
$BP286/30*MAX(MIN($AX286,EOMONTH(BJ$15,0))-MAX($AW286,BJ$15)+1,),
$DH286="раб.день",
$BP286/30*(IFERROR(
_xlfn.LET(_xlpm.VD,
CHOOSE(
{1;2;3;4;5;6;7;8;9;10;11;12;13;14;15;16;17;18},
45658,45659,45660,45661,45662,45663,45664,45665,45711,45724,45778,45779,45785,45786,45820,45821,45965,46022),
_xlfn.LET(_xlpm.DD,
MAX(MIN($AX286,EOMONTH(BJ$15,0))-MAX($AW286,BJ$15),),
_xlfn.IFS(
AND(MONTH($AW286)=MONTH(BJ$15),MONTH($AX286)&lt;&gt;MONTH(BJ$15)),
NETWORKDAYS.INTL($AW286,$AW286+_xlpm.DD,1,_xlpm.VD),
AND(MONTH($AW286)&lt;&gt;MONTH(BJ$15),MONTH($AX286)=MONTH(BJ$15)),
NETWORKDAYS.INTL(($AX286)-_xlpm.DD,$AX286,1,_xlpm.VD),
AND(MONTH($AW286)&lt;MONTH(BJ$15),MONTH($AX286)&gt;MONTH(BJ$15)),
NETWORKDAYS.INTL((EOMONTH(BJ$15-1,1))-_xlpm.DD,EOMONTH(BJ$15-1,1),1,_xlpm.VD),
AND(MONTH($AW286)=MONTH(BJ$15),MONTH($AX286)=MONTH(BJ$15)),
NETWORKDAYS.INTL($AW286,$AX286,1,_xlpm.VD)))),0)),
$DH286="месяц",
$BP286*BJ286,
$DH286="неделя",
$BP286*BJ286/7*(ROUNDUP((DAY(EOMONTH(BJ$15,0)))/4,0))),
0)</f>
        <v/>
      </c>
      <c r="CB286" s="125">
        <f t="array" ref="CB286">
IFERROR(
_xlfn.IFS(
$DH286="день_1",
$BP286*$BL286/($AX286-$AW286+1)*BK286*(DAY(EOMONTH(BK$15,0))),
$DH286="день_2",
$BP286/30*MAX(MIN($AX286,EOMONTH(BK$15,0))-MAX($AW286,BK$15)+1,),
$DH286="раб.день",
$BP286/30*(IFERROR(
_xlfn.LET(_xlpm.VD,
CHOOSE(
{1;2;3;4;5;6;7;8;9;10;11;12;13;14;15;16;17;18},
45658,45659,45660,45661,45662,45663,45664,45665,45711,45724,45778,45779,45785,45786,45820,45821,45965,46022),
_xlfn.LET(_xlpm.DD,
MAX(MIN($AX286,EOMONTH(BK$15,0))-MAX($AW286,BK$15),),
_xlfn.IFS(
AND(MONTH($AW286)=MONTH(BK$15),MONTH($AX286)&lt;&gt;MONTH(BK$15)),
NETWORKDAYS.INTL($AW286,$AW286+_xlpm.DD,1,_xlpm.VD),
AND(MONTH($AW286)&lt;&gt;MONTH(BK$15),MONTH($AX286)=MONTH(BK$15)),
NETWORKDAYS.INTL(($AX286)-_xlpm.DD,$AX286,1,_xlpm.VD),
AND(MONTH($AW286)&lt;MONTH(BK$15),MONTH($AX286)&gt;MONTH(BK$15)),
NETWORKDAYS.INTL((EOMONTH(BK$15-1,1))-_xlpm.DD,EOMONTH(BK$15-1,1),1,_xlpm.VD),
AND(MONTH($AW286)=MONTH(BK$15),MONTH($AX286)=MONTH(BK$15)),
NETWORKDAYS.INTL($AW286,$AX286,1,_xlpm.VD)))),0)),
$DH286="месяц",
$BP286*BK286,
$DH286="неделя",
$BP286*BK286/7*(ROUNDUP((DAY(EOMONTH(BK$15,0)))/4,0))),
0)</f>
        <v/>
      </c>
      <c r="CC286" s="125">
        <f>SUM($BQ286:$CB286)</f>
        <v/>
      </c>
      <c r="CD286" s="126">
        <f>SUM($EH286:$EH286)</f>
        <v/>
      </c>
      <c r="CE286" s="126">
        <f>$CD286*$AB286</f>
        <v/>
      </c>
      <c r="CF286" s="126">
        <f>SUM($EK286:$EK286)</f>
        <v/>
      </c>
      <c r="CG286" s="126">
        <f>$CF286*$AB286</f>
        <v/>
      </c>
      <c r="CH286" s="126">
        <f>SUM($CC286,$CE286,$CG286)</f>
        <v/>
      </c>
      <c r="CI286" s="126">
        <f>$CH286*(1+$CM286)</f>
        <v/>
      </c>
      <c r="CJ286" s="127" t="n">
        <v>0</v>
      </c>
      <c r="CK286" s="126">
        <f>SUM($CH286:$CH286)*(1+$CJ286)</f>
        <v/>
      </c>
      <c r="CL286" s="126">
        <f>SUM($CH286:$CH286)*(1+$CM286)</f>
        <v/>
      </c>
      <c r="CM286" s="59" t="inlineStr">
        <is>
          <t>20%</t>
        </is>
      </c>
      <c r="CN286" s="59" t="n"/>
      <c r="CO286" s="72" t="n"/>
      <c r="CP286" s="59" t="n"/>
      <c r="CQ286" s="73" t="n"/>
      <c r="CR286" s="73" t="n"/>
      <c r="CS286" s="73" t="n"/>
      <c r="CT286" s="72" t="n"/>
      <c r="CU286" s="79" t="inlineStr">
        <is>
          <t> </t>
        </is>
      </c>
      <c r="CV286" s="60" t="n"/>
      <c r="CW286" s="60" t="n"/>
      <c r="CX286" s="60" t="n"/>
      <c r="CY286" s="127">
        <f>IFERROR(($CC286-$EE286)/($EE286/(1-$DQ286)),0)</f>
        <v/>
      </c>
      <c r="CZ286" s="127">
        <f>IFERROR(1-$EI286/($CE286),0)</f>
        <v/>
      </c>
      <c r="DA286" s="127">
        <f>IFERROR(1-$EL286/($CG286),0)</f>
        <v/>
      </c>
      <c r="DB286" s="126">
        <f>ROUND(IFERROR(($CI286/(1+$CM286)-$EN286),0),2)</f>
        <v/>
      </c>
      <c r="DC286" s="128" t="n"/>
      <c r="DD286" s="125" t="n"/>
      <c r="DE286" s="75" t="n">
        <v>0</v>
      </c>
      <c r="DF286" s="128" t="n"/>
      <c r="DG286" s="125">
        <f>IF($DC286=0,0,$DD286*($DC286*100%-$DE286*$DF286))*SUM($AB286:$AB286)</f>
        <v/>
      </c>
      <c r="DH286" s="129" t="inlineStr">
        <is>
          <t>месяц</t>
        </is>
      </c>
      <c r="DI286" s="130">
        <f t="array" ref="DI286">IFERROR(
IF($ES286="LisChannel",
(ROUND(((INDEX({174.625;153.888888888889;130.972222222222},MATCH($AI286,{2;3;4}),0))*$AG286*$AI286),2)),0),0)</f>
        <v/>
      </c>
      <c r="DJ286" s="130">
        <f>
_xlfn.LET(_xlpm.X,
IFERROR(
IF($ES286="НовиковТВ",
(_xlfn.LET(_xlpm.NTV,
_xlfn.LET(_xlpm.MIN,350000,
IF(SUMIFS($DI:$DI,$ES:$ES,"НовиковТВ")&lt;=_xlpm.MIN,
(SUMIFS($DI:$DI,$ES:$ES,"НовиковТВ")/(COUNTIFS($ES:$ES,"НовиковТВ")))*_xlpm.MIN/SUMIFS($DI:$DI,$ES:$ES,"НовиковТВ"),
DI286)),
_xlpm.NTV+$DG286/(1-(1-(_xlpm.NTV)*(1-$DL286)*(1-$DM286)*(1-$DN286)*(1-$DO286)*(1-$DP286)/_xlpm.NTV))))/(1+$EP286),
$DI286+$DG286/(1-(1-($DI286)*(1-$DL286)*(1-$DM286)*(1-$DN286)*(1-$DO286)*(1-$DP286)/$DI286))),
0),
_xlpm.X*(1+$CM286)*(1+$CW286)-_xlpm.X*(1+$CM286)+_xlpm.X)</f>
        <v/>
      </c>
      <c r="DK286" s="125" t="inlineStr">
        <is>
          <t>послед.</t>
        </is>
      </c>
      <c r="DL286" s="63" t="n">
        <v>0</v>
      </c>
      <c r="DM286" s="63" t="n">
        <v>0</v>
      </c>
      <c r="DN286" s="63" t="n">
        <v>0</v>
      </c>
      <c r="DO286" s="63" t="n">
        <v>0</v>
      </c>
      <c r="DP286" s="63" t="n">
        <v>0</v>
      </c>
      <c r="DQ286" s="63">
        <f t="array" ref="DQ286">IFERROR(_xlfn.IFS(
$DK286="послед.",1-(1-$DL286)*(1-$DM286)*(1-$DN286)*(1-$DO286)*(1-$DP286),
$DK286="сумм.",$DL286+$DM286+$DN286+$DO286+$DP286),
0)</f>
        <v/>
      </c>
      <c r="DR286" s="125">
        <f t="array" ref="DR286">
IFERROR(
_xlfn.IFS(
$BL286=0,
0,
$BL286&gt;0,
_xlfn.IFS($DK286="послед.",
$DJ286*(1-$DL286)*(1-$DM286)*(1-$DN286)*(1-$DO286)*(1-$DP286),
$DK286="сумм.",
$DJ286*(1-($DL286+$DM286+$DN286+$DO286+$DP286)))),0)</f>
        <v/>
      </c>
      <c r="DS286" s="125">
        <f t="array" ref="DS286">
IFERROR(_xlfn.IFS(
$DH286="день_1",
$DR286*$BL286/($AX286-$AW286+1)*AZ286*(DAY(EOMONTH(AZ$15,0))),
$DH286="день_2",
$DR286/30*MAX(MIN($AX286,EOMONTH(AZ$15,0))-MAX($AW286,AZ$15)+1,),
$DH286="раб.день",
$DR286/30*(IFERROR(
_xlfn.LET(_xlpm.VD,
CHOOSE(
{1;2;3;4;5;6;7;8;9;10;11;12;13;14;15;16;17;18},
45658,45659,45660,45661,45662,45663,45664,45665,45711,45724,45778,45779,45785,45786,45820,45821,45965,46022),
_xlfn.LET(_xlpm.DD,
MAX(MIN($AX286,EOMONTH(AZ$15,0))-MAX($AW286,AZ$15),),
_xlfn.IFS(
AND(MONTH($AW286)=MONTH(AZ$15),MONTH($AX286)&lt;&gt;MONTH(AZ$15)),
NETWORKDAYS.INTL($AW286,$AW286+_xlpm.DD,1,_xlpm.VD),
AND(MONTH($AW286)&lt;&gt;MONTH(AZ$15),MONTH($AX286)=MONTH(AZ$15)),
NETWORKDAYS.INTL(($AX286)-_xlpm.DD,$AX286,1,_xlpm.VD),
AND(MONTH($AW286)&lt;MONTH(AZ$15),MONTH($AX286)&gt;MONTH(AZ$15)),
NETWORKDAYS.INTL((EOMONTH(AZ$15-1,1))-_xlpm.DD,EOMONTH(AZ$15-1,1),1,_xlpm.VD),
AND(MONTH($AW286)=MONTH(AZ$15),MONTH($AX286)=MONTH(AZ$15)),
NETWORKDAYS.INTL($AW286,$AX286,1,_xlpm.VD)))),0)),
$DH286="месяц",
$DR286*AZ286,
$DH286="неделя",
$DR286*AZ286/7*(ROUNDUP((DAY(EOMONTH(AZ$15,0)))/4,0))),
0)</f>
        <v/>
      </c>
      <c r="DT286" s="125">
        <f t="array" ref="DT286">
IFERROR(_xlfn.IFS(
$DH286="день_1",
$DR286*$BL286/($AX286-$AW286+1)*BA286*(DAY(EOMONTH(BA$15,0))),
$DH286="день_2",
$DR286/30*MAX(MIN($AX286,EOMONTH(BA$15,0))-MAX($AW286,BA$15)+1,),
$DH286="раб.день",
$DR286/30*(IFERROR(
_xlfn.LET(_xlpm.VD,
CHOOSE(
{1;2;3;4;5;6;7;8;9;10;11;12;13;14;15;16;17;18},
45658,45659,45660,45661,45662,45663,45664,45665,45711,45724,45778,45779,45785,45786,45820,45821,45965,46022),
_xlfn.LET(_xlpm.DD,
MAX(MIN($AX286,EOMONTH(BA$15,0))-MAX($AW286,BA$15),),
_xlfn.IFS(
AND(MONTH($AW286)=MONTH(BA$15),MONTH($AX286)&lt;&gt;MONTH(BA$15)),
NETWORKDAYS.INTL($AW286,$AW286+_xlpm.DD,1,_xlpm.VD),
AND(MONTH($AW286)&lt;&gt;MONTH(BA$15),MONTH($AX286)=MONTH(BA$15)),
NETWORKDAYS.INTL(($AX286)-_xlpm.DD,$AX286,1,_xlpm.VD),
AND(MONTH($AW286)&lt;MONTH(BA$15),MONTH($AX286)&gt;MONTH(BA$15)),
NETWORKDAYS.INTL((EOMONTH(BA$15-1,1))-_xlpm.DD,EOMONTH(BA$15-1,1),1,_xlpm.VD),
AND(MONTH($AW286)=MONTH(BA$15),MONTH($AX286)=MONTH(BA$15)),
NETWORKDAYS.INTL($AW286,$AX286,1,_xlpm.VD)))),0)),
$DH286="месяц",
$DR286*BA286,
$DH286="неделя",
$DR286*BA286/7*(ROUNDUP((DAY(EOMONTH(BA$15,0)))/4,0))),
0)</f>
        <v/>
      </c>
      <c r="DU286" s="125">
        <f t="array" ref="DU286">
IFERROR(_xlfn.IFS(
$DH286="день_1",
$DR286*$BL286/($AX286-$AW286+1)*BB286*(DAY(EOMONTH(BB$15,0))),
$DH286="день_2",
$DR286/30*MAX(MIN($AX286,EOMONTH(BB$15,0))-MAX($AW286,BB$15)+1,),
$DH286="раб.день",
$DR286/30*(IFERROR(
_xlfn.LET(_xlpm.VD,
CHOOSE(
{1;2;3;4;5;6;7;8;9;10;11;12;13;14;15;16;17;18},
45658,45659,45660,45661,45662,45663,45664,45665,45711,45724,45778,45779,45785,45786,45820,45821,45965,46022),
_xlfn.LET(_xlpm.DD,
MAX(MIN($AX286,EOMONTH(BB$15,0))-MAX($AW286,BB$15),),
_xlfn.IFS(
AND(MONTH($AW286)=MONTH(BB$15),MONTH($AX286)&lt;&gt;MONTH(BB$15)),
NETWORKDAYS.INTL($AW286,$AW286+_xlpm.DD,1,_xlpm.VD),
AND(MONTH($AW286)&lt;&gt;MONTH(BB$15),MONTH($AX286)=MONTH(BB$15)),
NETWORKDAYS.INTL(($AX286)-_xlpm.DD,$AX286,1,_xlpm.VD),
AND(MONTH($AW286)&lt;MONTH(BB$15),MONTH($AX286)&gt;MONTH(BB$15)),
NETWORKDAYS.INTL((EOMONTH(BB$15-1,1))-_xlpm.DD,EOMONTH(BB$15-1,1),1,_xlpm.VD),
AND(MONTH($AW286)=MONTH(BB$15),MONTH($AX286)=MONTH(BB$15)),
NETWORKDAYS.INTL($AW286,$AX286,1,_xlpm.VD)))),0)),
$DH286="месяц",
$DR286*BB286,
$DH286="неделя",
$DR286*BB286/7*(ROUNDUP((DAY(EOMONTH(BB$15,0)))/4,0))),
0)</f>
        <v/>
      </c>
      <c r="DV286" s="125">
        <f t="array" ref="DV286">
IFERROR(_xlfn.IFS(
$DH286="день_1",
$DR286*$BL286/($AX286-$AW286+1)*BC286*(DAY(EOMONTH(BC$15,0))),
$DH286="день_2",
$DR286/30*MAX(MIN($AX286,EOMONTH(BC$15,0))-MAX($AW286,BC$15)+1,),
$DH286="раб.день",
$DR286/30*(IFERROR(
_xlfn.LET(_xlpm.VD,
CHOOSE(
{1;2;3;4;5;6;7;8;9;10;11;12;13;14;15;16;17;18},
45658,45659,45660,45661,45662,45663,45664,45665,45711,45724,45778,45779,45785,45786,45820,45821,45965,46022),
_xlfn.LET(_xlpm.DD,
MAX(MIN($AX286,EOMONTH(BC$15,0))-MAX($AW286,BC$15),),
_xlfn.IFS(
AND(MONTH($AW286)=MONTH(BC$15),MONTH($AX286)&lt;&gt;MONTH(BC$15)),
NETWORKDAYS.INTL($AW286,$AW286+_xlpm.DD,1,_xlpm.VD),
AND(MONTH($AW286)&lt;&gt;MONTH(BC$15),MONTH($AX286)=MONTH(BC$15)),
NETWORKDAYS.INTL(($AX286)-_xlpm.DD,$AX286,1,_xlpm.VD),
AND(MONTH($AW286)&lt;MONTH(BC$15),MONTH($AX286)&gt;MONTH(BC$15)),
NETWORKDAYS.INTL((EOMONTH(BC$15-1,1))-_xlpm.DD,EOMONTH(BC$15-1,1),1,_xlpm.VD),
AND(MONTH($AW286)=MONTH(BC$15),MONTH($AX286)=MONTH(BC$15)),
NETWORKDAYS.INTL($AW286,$AX286,1,_xlpm.VD)))),0)),
$DH286="месяц",
$DR286*BC286,
$DH286="неделя",
$DR286*BC286/7*(ROUNDUP((DAY(EOMONTH(BC$15,0)))/4,0))),
0)</f>
        <v/>
      </c>
      <c r="DW286" s="125">
        <f t="array" ref="DW286">
IFERROR(_xlfn.IFS(
$DH286="день_1",
$DR286*$BL286/($AX286-$AW286+1)*BD286*(DAY(EOMONTH(BD$15,0))),
$DH286="день_2",
$DR286/30*MAX(MIN($AX286,EOMONTH(BD$15,0))-MAX($AW286,BD$15)+1,),
$DH286="раб.день",
$DR286/30*(IFERROR(
_xlfn.LET(_xlpm.VD,
CHOOSE(
{1;2;3;4;5;6;7;8;9;10;11;12;13;14;15;16;17;18},
45658,45659,45660,45661,45662,45663,45664,45665,45711,45724,45778,45779,45785,45786,45820,45821,45965,46022),
_xlfn.LET(_xlpm.DD,
MAX(MIN($AX286,EOMONTH(BD$15,0))-MAX($AW286,BD$15),),
_xlfn.IFS(
AND(MONTH($AW286)=MONTH(BD$15),MONTH($AX286)&lt;&gt;MONTH(BD$15)),
NETWORKDAYS.INTL($AW286,$AW286+_xlpm.DD,1,_xlpm.VD),
AND(MONTH($AW286)&lt;&gt;MONTH(BD$15),MONTH($AX286)=MONTH(BD$15)),
NETWORKDAYS.INTL(($AX286)-_xlpm.DD,$AX286,1,_xlpm.VD),
AND(MONTH($AW286)&lt;MONTH(BD$15),MONTH($AX286)&gt;MONTH(BD$15)),
NETWORKDAYS.INTL((EOMONTH(BD$15-1,1))-_xlpm.DD,EOMONTH(BD$15-1,1),1,_xlpm.VD),
AND(MONTH($AW286)=MONTH(BD$15),MONTH($AX286)=MONTH(BD$15)),
NETWORKDAYS.INTL($AW286,$AX286,1,_xlpm.VD)))),0)),
$DH286="месяц",
$DR286*BD286,
$DH286="неделя",
$DR286*BD286/7*(ROUNDUP((DAY(EOMONTH(BD$15,0)))/4,0))),
0)</f>
        <v/>
      </c>
      <c r="DX286" s="125">
        <f t="array" ref="DX286">
IFERROR(_xlfn.IFS(
$DH286="день_1",
$DR286*$BL286/($AX286-$AW286+1)*BE286*(DAY(EOMONTH(BE$15,0))),
$DH286="день_2",
$DR286/30*MAX(MIN($AX286,EOMONTH(BE$15,0))-MAX($AW286,BE$15)+1,),
$DH286="раб.день",
$DR286/30*(IFERROR(
_xlfn.LET(_xlpm.VD,
CHOOSE(
{1;2;3;4;5;6;7;8;9;10;11;12;13;14;15;16;17;18},
45658,45659,45660,45661,45662,45663,45664,45665,45711,45724,45778,45779,45785,45786,45820,45821,45965,46022),
_xlfn.LET(_xlpm.DD,
MAX(MIN($AX286,EOMONTH(BE$15,0))-MAX($AW286,BE$15),),
_xlfn.IFS(
AND(MONTH($AW286)=MONTH(BE$15),MONTH($AX286)&lt;&gt;MONTH(BE$15)),
NETWORKDAYS.INTL($AW286,$AW286+_xlpm.DD,1,_xlpm.VD),
AND(MONTH($AW286)&lt;&gt;MONTH(BE$15),MONTH($AX286)=MONTH(BE$15)),
NETWORKDAYS.INTL(($AX286)-_xlpm.DD,$AX286,1,_xlpm.VD),
AND(MONTH($AW286)&lt;MONTH(BE$15),MONTH($AX286)&gt;MONTH(BE$15)),
NETWORKDAYS.INTL((EOMONTH(BE$15-1,1))-_xlpm.DD,EOMONTH(BE$15-1,1),1,_xlpm.VD),
AND(MONTH($AW286)=MONTH(BE$15),MONTH($AX286)=MONTH(BE$15)),
NETWORKDAYS.INTL($AW286,$AX286,1,_xlpm.VD)))),0)),
$DH286="месяц",
$DR286*BE286,
$DH286="неделя",
$DR286*BE286/7*(ROUNDUP((DAY(EOMONTH(BE$15,0)))/4,0))),
0)</f>
        <v/>
      </c>
      <c r="DY286" s="125">
        <f t="array" ref="DY286">
IFERROR(_xlfn.IFS(
$DH286="день_1",
$DR286*$BL286/($AX286-$AW286+1)*BF286*(DAY(EOMONTH(BF$15,0))),
$DH286="день_2",
$DR286/30*MAX(MIN($AX286,EOMONTH(BF$15,0))-MAX($AW286,BF$15)+1,),
$DH286="раб.день",
$DR286/30*(IFERROR(
_xlfn.LET(_xlpm.VD,
CHOOSE(
{1;2;3;4;5;6;7;8;9;10;11;12;13;14;15;16;17;18},
45658,45659,45660,45661,45662,45663,45664,45665,45711,45724,45778,45779,45785,45786,45820,45821,45965,46022),
_xlfn.LET(_xlpm.DD,
MAX(MIN($AX286,EOMONTH(BF$15,0))-MAX($AW286,BF$15),),
_xlfn.IFS(
AND(MONTH($AW286)=MONTH(BF$15),MONTH($AX286)&lt;&gt;MONTH(BF$15)),
NETWORKDAYS.INTL($AW286,$AW286+_xlpm.DD,1,_xlpm.VD),
AND(MONTH($AW286)&lt;&gt;MONTH(BF$15),MONTH($AX286)=MONTH(BF$15)),
NETWORKDAYS.INTL(($AX286)-_xlpm.DD,$AX286,1,_xlpm.VD),
AND(MONTH($AW286)&lt;MONTH(BF$15),MONTH($AX286)&gt;MONTH(BF$15)),
NETWORKDAYS.INTL((EOMONTH(BF$15-1,1))-_xlpm.DD,EOMONTH(BF$15-1,1),1,_xlpm.VD),
AND(MONTH($AW286)=MONTH(BF$15),MONTH($AX286)=MONTH(BF$15)),
NETWORKDAYS.INTL($AW286,$AX286,1,_xlpm.VD)))),0)),
$DH286="месяц",
$DR286*BF286,
$DH286="неделя",
$DR286*BF286/7*(ROUNDUP((DAY(EOMONTH(BF$15,0)))/4,0))),
0)</f>
        <v/>
      </c>
      <c r="DZ286" s="125">
        <f t="array" ref="DZ286">
IFERROR(_xlfn.IFS(
$DH286="день_1",
$DR286*$BL286/($AX286-$AW286+1)*BG286*(DAY(EOMONTH(BG$15,0))),
$DH286="день_2",
$DR286/30*MAX(MIN($AX286,EOMONTH(BG$15,0))-MAX($AW286,BG$15)+1,),
$DH286="раб.день",
$DR286/30*(IFERROR(
_xlfn.LET(_xlpm.VD,
CHOOSE(
{1;2;3;4;5;6;7;8;9;10;11;12;13;14;15;16;17;18},
45658,45659,45660,45661,45662,45663,45664,45665,45711,45724,45778,45779,45785,45786,45820,45821,45965,46022),
_xlfn.LET(_xlpm.DD,
MAX(MIN($AX286,EOMONTH(BG$15,0))-MAX($AW286,BG$15),),
_xlfn.IFS(
AND(MONTH($AW286)=MONTH(BG$15),MONTH($AX286)&lt;&gt;MONTH(BG$15)),
NETWORKDAYS.INTL($AW286,$AW286+_xlpm.DD,1,_xlpm.VD),
AND(MONTH($AW286)&lt;&gt;MONTH(BG$15),MONTH($AX286)=MONTH(BG$15)),
NETWORKDAYS.INTL(($AX286)-_xlpm.DD,$AX286,1,_xlpm.VD),
AND(MONTH($AW286)&lt;MONTH(BG$15),MONTH($AX286)&gt;MONTH(BG$15)),
NETWORKDAYS.INTL((EOMONTH(BG$15-1,1))-_xlpm.DD,EOMONTH(BG$15-1,1),1,_xlpm.VD),
AND(MONTH($AW286)=MONTH(BG$15),MONTH($AX286)=MONTH(BG$15)),
NETWORKDAYS.INTL($AW286,$AX286,1,_xlpm.VD)))),0)),
$DH286="месяц",
$DR286*BG286,
$DH286="неделя",
$DR286*BG286/7*(ROUNDUP((DAY(EOMONTH(BG$15,0)))/4,0))),
0)</f>
        <v/>
      </c>
      <c r="EA286" s="125">
        <f t="array" ref="EA286">
IFERROR(_xlfn.IFS(
$DH286="день_1",
$DR286*$BL286/($AX286-$AW286+1)*BH286*(DAY(EOMONTH(BH$15,0))),
$DH286="день_2",
$DR286/30*MAX(MIN($AX286,EOMONTH(BH$15,0))-MAX($AW286,BH$15)+1,),
$DH286="раб.день",
$DR286/30*(IFERROR(
_xlfn.LET(_xlpm.VD,
CHOOSE(
{1;2;3;4;5;6;7;8;9;10;11;12;13;14;15;16;17;18},
45658,45659,45660,45661,45662,45663,45664,45665,45711,45724,45778,45779,45785,45786,45820,45821,45965,46022),
_xlfn.LET(_xlpm.DD,
MAX(MIN($AX286,EOMONTH(BH$15,0))-MAX($AW286,BH$15),),
_xlfn.IFS(
AND(MONTH($AW286)=MONTH(BH$15),MONTH($AX286)&lt;&gt;MONTH(BH$15)),
NETWORKDAYS.INTL($AW286,$AW286+_xlpm.DD,1,_xlpm.VD),
AND(MONTH($AW286)&lt;&gt;MONTH(BH$15),MONTH($AX286)=MONTH(BH$15)),
NETWORKDAYS.INTL(($AX286)-_xlpm.DD,$AX286,1,_xlpm.VD),
AND(MONTH($AW286)&lt;MONTH(BH$15),MONTH($AX286)&gt;MONTH(BH$15)),
NETWORKDAYS.INTL((EOMONTH(BH$15-1,1))-_xlpm.DD,EOMONTH(BH$15-1,1),1,_xlpm.VD),
AND(MONTH($AW286)=MONTH(BH$15),MONTH($AX286)=MONTH(BH$15)),
NETWORKDAYS.INTL($AW286,$AX286,1,_xlpm.VD)))),0)),
$DH286="месяц",
$DR286*BH286,
$DH286="неделя",
$DR286*BH286/7*(ROUNDUP((DAY(EOMONTH(BH$15,0)))/4,0))),
0)</f>
        <v/>
      </c>
      <c r="EB286" s="125">
        <f t="array" ref="EB286">
IFERROR(_xlfn.IFS(
$DH286="день_1",
$DR286*$BL286/($AX286-$AW286+1)*BI286*(DAY(EOMONTH(BI$15,0))),
$DH286="день_2",
$DR286/30*MAX(MIN($AX286,EOMONTH(BI$15,0))-MAX($AW286,BI$15)+1,),
$DH286="раб.день",
$DR286/30*(IFERROR(
_xlfn.LET(_xlpm.VD,
CHOOSE(
{1;2;3;4;5;6;7;8;9;10;11;12;13;14;15;16;17;18},
45658,45659,45660,45661,45662,45663,45664,45665,45711,45724,45778,45779,45785,45786,45820,45821,45965,46022),
_xlfn.LET(_xlpm.DD,
MAX(MIN($AX286,EOMONTH(BI$15,0))-MAX($AW286,BI$15),),
_xlfn.IFS(
AND(MONTH($AW286)=MONTH(BI$15),MONTH($AX286)&lt;&gt;MONTH(BI$15)),
NETWORKDAYS.INTL($AW286,$AW286+_xlpm.DD,1,_xlpm.VD),
AND(MONTH($AW286)&lt;&gt;MONTH(BI$15),MONTH($AX286)=MONTH(BI$15)),
NETWORKDAYS.INTL(($AX286)-_xlpm.DD,$AX286,1,_xlpm.VD),
AND(MONTH($AW286)&lt;MONTH(BI$15),MONTH($AX286)&gt;MONTH(BI$15)),
NETWORKDAYS.INTL((EOMONTH(BI$15-1,1))-_xlpm.DD,EOMONTH(BI$15-1,1),1,_xlpm.VD),
AND(MONTH($AW286)=MONTH(BI$15),MONTH($AX286)=MONTH(BI$15)),
NETWORKDAYS.INTL($AW286,$AX286,1,_xlpm.VD)))),0)),
$DH286="месяц",
$DR286*BI286,
$DH286="неделя",
$DR286*BI286/7*(ROUNDUP((DAY(EOMONTH(BI$15,0)))/4,0))),
0)</f>
        <v/>
      </c>
      <c r="EC286" s="125">
        <f t="array" ref="EC286">
IFERROR(_xlfn.IFS(
$DH286="день_1",
$DR286*$BL286/($AX286-$AW286+1)*BJ286*(DAY(EOMONTH(BJ$15,0))),
$DH286="день_2",
$DR286/30*MAX(MIN($AX286,EOMONTH(BJ$15,0))-MAX($AW286,BJ$15)+1,),
$DH286="раб.день",
$DR286/30*(IFERROR(
_xlfn.LET(_xlpm.VD,
CHOOSE(
{1;2;3;4;5;6;7;8;9;10;11;12;13;14;15;16;17;18},
45658,45659,45660,45661,45662,45663,45664,45665,45711,45724,45778,45779,45785,45786,45820,45821,45965,46022),
_xlfn.LET(_xlpm.DD,
MAX(MIN($AX286,EOMONTH(BJ$15,0))-MAX($AW286,BJ$15),),
_xlfn.IFS(
AND(MONTH($AW286)=MONTH(BJ$15),MONTH($AX286)&lt;&gt;MONTH(BJ$15)),
NETWORKDAYS.INTL($AW286,$AW286+_xlpm.DD,1,_xlpm.VD),
AND(MONTH($AW286)&lt;&gt;MONTH(BJ$15),MONTH($AX286)=MONTH(BJ$15)),
NETWORKDAYS.INTL(($AX286)-_xlpm.DD,$AX286,1,_xlpm.VD),
AND(MONTH($AW286)&lt;MONTH(BJ$15),MONTH($AX286)&gt;MONTH(BJ$15)),
NETWORKDAYS.INTL((EOMONTH(BJ$15-1,1))-_xlpm.DD,EOMONTH(BJ$15-1,1),1,_xlpm.VD),
AND(MONTH($AW286)=MONTH(BJ$15),MONTH($AX286)=MONTH(BJ$15)),
NETWORKDAYS.INTL($AW286,$AX286,1,_xlpm.VD)))),0)),
$DH286="месяц",
$DR286*BJ286,
$DH286="неделя",
$DR286*BJ286/7*(ROUNDUP((DAY(EOMONTH(BJ$15,0)))/4,0))),
0)</f>
        <v/>
      </c>
      <c r="ED286" s="125">
        <f t="array" ref="ED286">
IFERROR(_xlfn.IFS(
$DH286="день_1",
$DR286*$BL286/($AX286-$AW286+1)*BK286*(DAY(EOMONTH(BK$15,0))),
$DH286="день_2",
$DR286/30*MAX(MIN($AX286,EOMONTH(BK$15,0))-MAX($AW286,BK$15)+1,),
$DH286="раб.день",
$DR286/30*(IFERROR(
_xlfn.LET(_xlpm.VD,
CHOOSE(
{1;2;3;4;5;6;7;8;9;10;11;12;13;14;15;16;17;18},
45658,45659,45660,45661,45662,45663,45664,45665,45711,45724,45778,45779,45785,45786,45820,45821,45965,46022),
_xlfn.LET(_xlpm.DD,
MAX(MIN($AX286,EOMONTH(BK$15,0))-MAX($AW286,BK$15),),
_xlfn.IFS(
AND(MONTH($AW286)=MONTH(BK$15),MONTH($AX286)&lt;&gt;MONTH(BK$15)),
NETWORKDAYS.INTL($AW286,$AW286+_xlpm.DD,1,_xlpm.VD),
AND(MONTH($AW286)&lt;&gt;MONTH(BK$15),MONTH($AX286)=MONTH(BK$15)),
NETWORKDAYS.INTL(($AX286)-_xlpm.DD,$AX286,1,_xlpm.VD),
AND(MONTH($AW286)&lt;MONTH(BK$15),MONTH($AX286)&gt;MONTH(BK$15)),
NETWORKDAYS.INTL((EOMONTH(BK$15-1,1))-_xlpm.DD,EOMONTH(BK$15-1,1),1,_xlpm.VD),
AND(MONTH($AW286)=MONTH(BK$15),MONTH($AX286)=MONTH(BK$15)),
NETWORKDAYS.INTL($AW286,$AX286,1,_xlpm.VD)))),0)),
$DH286="месяц",
$DR286*BK286,
$DH286="неделя",
$DR286*BK286/7*(ROUNDUP((DAY(EOMONTH(BK$15,0)))/4,0))),
0)</f>
        <v/>
      </c>
      <c r="EE286" s="125">
        <f>SUM($DS286,$DT286,$DU286,$DV286,$DW286,$DX286,$DY286,$DZ286,$EA286,$EB286,$EC286,$ED286)</f>
        <v/>
      </c>
      <c r="EF286" s="125">
        <f>IFERROR(ROUND($EE286*(1+$EP286),2),0)</f>
        <v/>
      </c>
      <c r="EG286" s="128" t="n">
        <v>1</v>
      </c>
      <c r="EH286" s="126" t="n">
        <v>0</v>
      </c>
      <c r="EI286" s="126">
        <f>ROUND(SUM($EH286:$EH286)*SUM($AB286:$AB286)*$EG286,2)</f>
        <v/>
      </c>
      <c r="EJ286" s="126">
        <f>ROUND($EI286*(1+$EP286),2)</f>
        <v/>
      </c>
      <c r="EK286" s="126" t="n">
        <v>0</v>
      </c>
      <c r="EL286" s="126">
        <f>ROUND(SUM($EK286:$EK286)*SUM($AB286:$AB286)*$EG286,2)</f>
        <v/>
      </c>
      <c r="EM286" s="126">
        <f>ROUND($EL286*(1+$EP286),2)</f>
        <v/>
      </c>
      <c r="EN286" s="126">
        <f>SUM($EE286,$EI286,$EL286)</f>
        <v/>
      </c>
      <c r="EO286" s="126">
        <f>SUM($EF286,$EJ286,$EM286)</f>
        <v/>
      </c>
      <c r="EP286" s="59" t="inlineStr">
        <is>
          <t>20%</t>
        </is>
      </c>
      <c r="EQ286" s="59" t="n"/>
      <c r="ER286" s="60">
        <f t="array" ref="ER286">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MATCH(ES286,
{"AMS";"RussOutdoor";"HD Outdoor";"Ingroup";"IQ";"Ledproduction";"LisChannel";"Logic";"Media-PPL";"NovikovTV | НовиковТВ";"SMA";"SOK";"КрокусТВ | CrocusTV | IndoorTV";"Сити";"ТЯК Москва"},
0)),"")</f>
        <v/>
      </c>
      <c r="ES286" s="60" t="n"/>
      <c r="ET286" s="60">
        <f t="array" ref="ET286">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MATCH(ES286,
{"AMS";"RussOutdoor";"HD Outdoor";"Ingroup";"IQ";"Ledproduction";"LisChannel";"Logic";"Media-PPL";"NovikovTV | НовиковТВ";"SMA";"SOK";"КрокусТВ | CrocusTV | IndoorTV";"Сити";"ТЯК Москва"},
0)),"")</f>
        <v/>
      </c>
      <c r="EU286" s="60" t="n"/>
      <c r="EV286" s="60" t="n"/>
      <c r="EX286" s="110">
        <f t="array" ref="EX286">
($AR286/30
+N("ТРАФИК ПЛОЩАДКИ"))*
(IFERROR(
_xlfn.LET(
_xlpm.GPR,
HLOOKUP($L286,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(MATCH($T286,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IF($Q286="цифровой",_xlpm.GPR/$AG286,_xlpm.GPR/60)),
0)
+N("DWELL TIME"))*
(IF($AB286=0,0,IF($AB286=1,0.3,IF($AB286=2,0.5,IF($AB286&gt;2,1))))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_xlfn.IFS($AC286="да",1.2,$AC286="нет",1)*
_xlfn.IFS($AD286="да",1.2,$AD286="нет",1)*
IF(R286="статический",1,1.2)*
$X286*
INDEX(
{1.2;1;1.2;1.2;1;1.2;1.2;1.2;1.2;1.2;1.2;1;1.2;1.2;1.2;1.2;1;1;1.2;1.2;1.2;1;1;1;1;1.2;1.2;1.2;1.2;1;1;1;1;1.2;1.2;1.2;1.2;1.2;1.2;1.2;1.2;1;1;1.2;1;1;1;1;1.5;1;1;1.5;1.5;1.2},
MATCH($Q286,_xlpm.MI,0)))&gt;{0.02;0.04;0.06;0.1;0.2;0.4;0.6;0.8;1;2;4;6})),
{0;1;2;3;4;5;6;7;8;9;10;11;12},
0)))
+N("КОЭФФИЦИЕНТ КОНТАКТА"))))*
(_xlfn.IFS($X286&lt;0.1,$X286/1000,$X286&gt;25,5.2,AND($X286&gt;=0.1,$X286&lt;=25),(($X286*2+0.1)/10)*($X286/10)))*
IFERROR((_xlfn.LET(
_xlpm.MA,
{0;0.8;0.85;0.9;0.95;1},
_xlpm.MAA,
{0;1;2;3;4;5},
INDEX(_xlpm.MA,MATCH(SUMPRODUCT(--((IF(ROUND(_xlpm.MAA,1)&gt;5,5,ROUND($AB286,1)))&gt;{0;1;2;3;4;5})),_xlpm.MAA,0)))
+N("КОЭФФИЦИЕНТ КОЛ-ВО КОНСТРУКЦИЙ")),1)*
$AB286,0))*
(IF($Q286="цифровой",$AG286/15*$AI286,1)
+N("ДЛЯ ЦИФРЫ"))</f>
        <v/>
      </c>
      <c r="EY286" s="110">
        <f>IFERROR(EX286*AY286,0)</f>
        <v/>
      </c>
      <c r="EZ286" s="131">
        <f>IFERROR(DP286/EY286*1000,0)</f>
        <v/>
      </c>
      <c r="FA286" s="112">
        <f>IFERROR(FC286/FB286,0)</f>
        <v/>
      </c>
      <c r="FB286" s="112">
        <f>IFERROR((FC286/(EY286/FF286*#REF!))*0.825,0)</f>
        <v/>
      </c>
      <c r="FC286" s="112">
        <f>IFERROR(((EX286*30/AR286)*100)/30,0)</f>
        <v/>
      </c>
      <c r="FD286" s="112">
        <f>IFERROR(EY286/G286*100%,0)</f>
        <v/>
      </c>
      <c r="FE286" s="112">
        <f>IFERROR(FD286/FC286*100%,0)</f>
        <v/>
      </c>
      <c r="FF286" s="110">
        <f>IFERROR(AR286/30*AY286,0)</f>
        <v/>
      </c>
    </row>
    <row r="287" ht="13" customHeight="1">
      <c r="A287" s="59" t="n"/>
      <c r="B287" s="60" t="n"/>
      <c r="C287" s="60" t="n"/>
      <c r="D287" s="60">
        <f t="array" ref="D287">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MATCH($E287,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87" s="60">
        <f t="array" ref="E287">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MATCH($F287,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87" s="60" t="inlineStr"/>
      <c r="G287" s="60" t="n"/>
      <c r="H287" s="60">
        <f t="array" ref="H287">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MATCH($I287,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87" s="60" t="n"/>
      <c r="J287" s="60" t="n"/>
      <c r="K287" s="60" t="n"/>
      <c r="L287" s="60" t="n"/>
      <c r="M287" s="60" t="n"/>
      <c r="N287" s="60" t="n"/>
      <c r="O287" s="60" t="n"/>
      <c r="P287" s="60">
        <f t="array" ref="P287">
_xlfn.IFS(
ISNUMBER(MATCH($Q287,{"шелфбаннер","разделитель","монетница","чековая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ISNUMBER(MATCH($Q287,{"LED/LCD","видеокулер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ISNUMBER(MATCH($Q287,{"автомобиль","машина","выставочное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ISNUMBER(MATCH($Q287,{"билборд","лифтовая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ISNUMBER(MATCH($Q287,{"навигация","подвесной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ISNUMBER(MATCH($Q287,{"движущаяся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ISNUMBER(MATCH($Q287,{"каталог","журнал"},)),
"Пресса",
$Q287="","")</f>
        <v/>
      </c>
      <c r="Q287" s="60" t="n"/>
      <c r="R287" s="60">
        <f t="array" ref="R287">
IFERROR(
_xlfn.IFS(
OR(ISNUMBER(MATCH($Q287,{"экспозиция","макет","стенд","автостенд","авто стенд","выставочное пространство","выставочные стенды","модульные выставочные стенды","3Д конструкция","3D конструкция"},)),P287="Экспонирование"),
"нестандартный",
ISNUMBER(MATCH($Q287,{"скроллер","призматрон"},)),
"динамический",
$P287="Видео",
"цифровой",
OR($P287="Пресса",$P287="Щит",$P287="POSm",$P287="Подвес",$P287="Брендирование/оклейка"),
"статический"),"")</f>
        <v/>
      </c>
      <c r="S287" s="59" t="n"/>
      <c r="T287" s="60" t="n"/>
      <c r="U287" s="60" t="n"/>
      <c r="V287" s="60">
        <f>
IF(P287="Видео",
"цифровой постер/ролик",
IF(ISNUMBER(MATCH(Q287,{"короб световой","короб световой | лайтбокс","короб световой | кристалайт","лайтбокс","лайт бокс","кристалайт","LB","lightbox"},)),
"бэклит",
IF(P287="Брендирование/оклейка",
"перфарированная пленка/самоклейка",
IF(P287="Экспонирование",
"под запрос",
IF(P287="Подвес",
"баннер/ткань",
"")))))</f>
        <v/>
      </c>
      <c r="W287" s="59" t="n"/>
      <c r="X287" s="59" t="n"/>
      <c r="Y287" s="59" t="n"/>
      <c r="Z287" s="61" t="n"/>
      <c r="AA287" s="61" t="n"/>
      <c r="AB287" s="61">
        <f>IF(BL287&gt;0,Z287,0)</f>
        <v/>
      </c>
      <c r="AC287" s="59" t="n"/>
      <c r="AD287" s="59" t="n"/>
      <c r="AE287" s="59" t="n"/>
      <c r="AF287" s="59" t="n"/>
      <c r="AG287" s="59" t="n"/>
      <c r="AH287" s="59" t="n"/>
      <c r="AI287" s="59" t="n"/>
      <c r="AJ287" s="59" t="n"/>
      <c r="AK287" s="59" t="n"/>
      <c r="AL287" s="62">
        <f>IFERROR(IF(OR(R287="статический",R287="динамический",R287="нестандартный",R287="",R287=""),"-",IF(AND(AH287="-",AI287="-"),"-",AK287*3600/AH287*AI287)),"-")</f>
        <v/>
      </c>
      <c r="AM287" s="62">
        <f>IFERROR(IF(OR(R287="статический",R287="динамический",R287="",R287="", R287="BTL",R287="нестандартный"),"-",AG287*AI287*AL287/60),"-")</f>
        <v/>
      </c>
      <c r="AN287" s="63">
        <f>IFERROR(IF(AH287="","-",AG287*AI287/AH287),"-")</f>
        <v/>
      </c>
      <c r="AO287" s="59">
        <f>IFERROR(IF(OR($R287="статический",$R287="динамический",$R287="",$R287="",$R287="BTL",$R287="нестандартный"),"-",$AL287*$AY287),"-")</f>
        <v/>
      </c>
      <c r="AP287" s="62">
        <f>IFERROR(IF(OR($R287="статический",$R287="динамический",$R287="",$R287="",$R287="BTL",$R287="нестандартный"),"-",$AM287*AY287),"-")</f>
        <v/>
      </c>
      <c r="AQ287" s="64" t="n"/>
      <c r="AR287" s="61" t="n"/>
      <c r="AS287" s="61" t="n"/>
      <c r="AT287" s="61" t="n"/>
      <c r="AU287" s="65" t="n"/>
      <c r="AV287" s="124">
        <f>IFERROR(DR287/AT287*1000,"n/a")</f>
        <v/>
      </c>
      <c r="AW287" s="67" t="n"/>
      <c r="AX287" s="67" t="n"/>
      <c r="AY287" s="43">
        <f>IFERROR(IF(OR($AW287="",$AX287=""),"",_xlfn.DAYS($AX287+1,$AW287)),"")</f>
        <v/>
      </c>
      <c r="AZ287" s="68">
        <f t="array" ref="AZ287">
_xlfn.LET(_xlpm.COEFF,
IF($AW287+$AX287=0,0,IF(MAX(MIN($AX287,EOMONTH(AZ$15,0))-MAX($AW287,AZ$15)+1,)&gt;0,1,0)),
_xlfn.IFS(
$ES287="LisChannel",
_xlpm.COEFF*
INDEX({1;1;1.2;1.2;1;1;1;1;1.2;1.2;1.2;1.2},
MATCH(MONTH(AZ$15),
{1,2,3,4,5,6,7,8,9,10,11,12})),
CONCATENATE($ES287," ",$L287)="RussOutdoor метро",
_xlpm.COEFF*
INDEX({0.8;0.9;1.1;1.1;1;1;1;1;1.1;1.1;1.1;1.1},
MATCH(MONTH(AZ$15),
{1,2,3,4,5,6,7,8,9,10,11,12})),
$ES287&lt;&gt;"LisChannel",
_xlpm.COEFF,
$ES287&lt;&gt;"RussOutdoor",
_xlpm.COEFF))</f>
        <v/>
      </c>
      <c r="BA287" s="68">
        <f t="array" ref="BA287">
_xlfn.LET(_xlpm.COEFF,
IF($AW287+$AX287=0,0,IF(MAX(MIN($AX287,EOMONTH(BA$15,0))-MAX($AW287,BA$15)+1,)&gt;0,1,0)),
_xlfn.IFS(
$ES287="LisChannel",
_xlpm.COEFF*
INDEX({1;1;1.2;1.2;1;1;1;1;1.2;1.2;1.2;1.2},
MATCH(MONTH(BA$15),
{1,2,3,4,5,6,7,8,9,10,11,12})),
CONCATENATE($ES287," ",$L287)="RussOutdoor метро",
_xlpm.COEFF*
INDEX({0.8;0.9;1.1;1.1;1;1;1;1;1.1;1.1;1.1;1.1},
MATCH(MONTH(BA$15),
{1,2,3,4,5,6,7,8,9,10,11,12})),
$ES287&lt;&gt;"LisChannel",
_xlpm.COEFF,
$ES287&lt;&gt;"RussOutdoor",
_xlpm.COEFF))</f>
        <v/>
      </c>
      <c r="BB287" s="68">
        <f t="array" ref="BB287">
_xlfn.LET(_xlpm.COEFF,
IF($AW287+$AX287=0,0,IF(MAX(MIN($AX287,EOMONTH(BB$15,0))-MAX($AW287,BB$15)+1,)&gt;0,1,0)),
_xlfn.IFS(
$ES287="LisChannel",
_xlpm.COEFF*
INDEX({1;1;1.2;1.2;1;1;1;1;1.2;1.2;1.2;1.2},
MATCH(MONTH(BB$15),
{1,2,3,4,5,6,7,8,9,10,11,12})),
CONCATENATE($ES287," ",$L287)="RussOutdoor метро",
_xlpm.COEFF*
INDEX({0.8;0.9;1.1;1.1;1;1;1;1;1.1;1.1;1.1;1.1},
MATCH(MONTH(BB$15),
{1,2,3,4,5,6,7,8,9,10,11,12})),
$ES287&lt;&gt;"LisChannel",
_xlpm.COEFF,
$ES287&lt;&gt;"RussOutdoor",
_xlpm.COEFF))</f>
        <v/>
      </c>
      <c r="BC287" s="68">
        <f t="array" ref="BC287">
_xlfn.LET(_xlpm.COEFF,
IF($AW287+$AX287=0,0,IF(MAX(MIN($AX287,EOMONTH(BC$15,0))-MAX($AW287,BC$15)+1,)&gt;0,1,0)),
_xlfn.IFS(
$ES287="LisChannel",
_xlpm.COEFF*
INDEX({1;1;1.2;1.2;1;1;1;1;1.2;1.2;1.2;1.2},
MATCH(MONTH(BC$15),
{1,2,3,4,5,6,7,8,9,10,11,12})),
CONCATENATE($ES287," ",$L287)="RussOutdoor метро",
_xlpm.COEFF*
INDEX({0.8;0.9;1.1;1.1;1;1;1;1;1.1;1.1;1.1;1.1},
MATCH(MONTH(BC$15),
{1,2,3,4,5,6,7,8,9,10,11,12})),
$ES287&lt;&gt;"LisChannel",
_xlpm.COEFF,
$ES287&lt;&gt;"RussOutdoor",
_xlpm.COEFF))</f>
        <v/>
      </c>
      <c r="BD287" s="68">
        <f t="array" ref="BD287">
_xlfn.LET(_xlpm.COEFF,
IF($AW287+$AX287=0,0,IF(MAX(MIN($AX287,EOMONTH(BD$15,0))-MAX($AW287,BD$15)+1,)&gt;0,1,0)),
_xlfn.IFS(
$ES287="LisChannel",
_xlpm.COEFF*
INDEX({1;1;1.2;1.2;1;1;1;1;1.2;1.2;1.2;1.2},
MATCH(MONTH(BD$15),
{1,2,3,4,5,6,7,8,9,10,11,12})),
CONCATENATE($ES287," ",$L287)="RussOutdoor метро",
_xlpm.COEFF*
INDEX({0.8;0.9;1.1;1.1;1;1;1;1;1.1;1.1;1.1;1.1},
MATCH(MONTH(BD$15),
{1,2,3,4,5,6,7,8,9,10,11,12})),
$ES287&lt;&gt;"LisChannel",
_xlpm.COEFF,
$ES287&lt;&gt;"RussOutdoor",
_xlpm.COEFF))</f>
        <v/>
      </c>
      <c r="BE287" s="68">
        <f t="array" ref="BE287">
_xlfn.LET(_xlpm.COEFF,
IF($AW287+$AX287=0,0,IF(MAX(MIN($AX287,EOMONTH(BE$15,0))-MAX($AW287,BE$15)+1,)&gt;0,1,0)),
_xlfn.IFS(
$ES287="LisChannel",
_xlpm.COEFF*
INDEX({1;1;1.2;1.2;1;1;1;1;1.2;1.2;1.2;1.2},
MATCH(MONTH(BE$15),
{1,2,3,4,5,6,7,8,9,10,11,12})),
CONCATENATE($ES287," ",$L287)="RussOutdoor метро",
_xlpm.COEFF*
INDEX({0.8;0.9;1.1;1.1;1;1;1;1;1.1;1.1;1.1;1.1},
MATCH(MONTH(BE$15),
{1,2,3,4,5,6,7,8,9,10,11,12})),
$ES287&lt;&gt;"LisChannel",
_xlpm.COEFF,
$ES287&lt;&gt;"RussOutdoor",
_xlpm.COEFF))</f>
        <v/>
      </c>
      <c r="BF287" s="68">
        <f t="array" ref="BF287">
_xlfn.LET(_xlpm.COEFF,
IF($AW287+$AX287=0,0,IF(MAX(MIN($AX287,EOMONTH(BF$15,0))-MAX($AW287,BF$15)+1,)&gt;0,1,0)),
_xlfn.IFS(
$ES287="LisChannel",
_xlpm.COEFF*
INDEX({1;1;1.2;1.2;1;1;1;1;1.2;1.2;1.2;1.2},
MATCH(MONTH(BF$15),
{1,2,3,4,5,6,7,8,9,10,11,12})),
CONCATENATE($ES287," ",$L287)="RussOutdoor метро",
_xlpm.COEFF*
INDEX({0.8;0.9;1.1;1.1;1;1;1;1;1.1;1.1;1.1;1.1},
MATCH(MONTH(BF$15),
{1,2,3,4,5,6,7,8,9,10,11,12})),
$ES287&lt;&gt;"LisChannel",
_xlpm.COEFF,
$ES287&lt;&gt;"RussOutdoor",
_xlpm.COEFF))</f>
        <v/>
      </c>
      <c r="BG287" s="68">
        <f t="array" ref="BG287">
_xlfn.LET(_xlpm.COEFF,
IF($AW287+$AX287=0,0,IF(MAX(MIN($AX287,EOMONTH(BG$15,0))-MAX($AW287,BG$15)+1,)&gt;0,1,0)),
_xlfn.IFS(
$ES287="LisChannel",
_xlpm.COEFF*
INDEX({1;1;1.2;1.2;1;1;1;1;1.2;1.2;1.2;1.2},
MATCH(MONTH(BG$15),
{1,2,3,4,5,6,7,8,9,10,11,12})),
CONCATENATE($ES287," ",$L287)="RussOutdoor метро",
_xlpm.COEFF*
INDEX({0.8;0.9;1.1;1.1;1;1;1;1;1.1;1.1;1.1;1.1},
MATCH(MONTH(BG$15),
{1,2,3,4,5,6,7,8,9,10,11,12})),
$ES287&lt;&gt;"LisChannel",
_xlpm.COEFF,
$ES287&lt;&gt;"RussOutdoor",
_xlpm.COEFF))</f>
        <v/>
      </c>
      <c r="BH287" s="68">
        <f t="array" ref="BH287">
_xlfn.LET(_xlpm.COEFF,
IF($AW287+$AX287=0,0,IF(MAX(MIN($AX287,EOMONTH(BH$15,0))-MAX($AW287,BH$15)+1,)&gt;0,1,0)),
_xlfn.IFS(
$ES287="LisChannel",
_xlpm.COEFF*
INDEX({1;1;1.2;1.2;1;1;1;1;1.2;1.2;1.2;1.2},
MATCH(MONTH(BH$15),
{1,2,3,4,5,6,7,8,9,10,11,12})),
CONCATENATE($ES287," ",$L287)="RussOutdoor метро",
_xlpm.COEFF*
INDEX({0.8;0.9;1.1;1.1;1;1;1;1;1.1;1.1;1.1;1.1},
MATCH(MONTH(BH$15),
{1,2,3,4,5,6,7,8,9,10,11,12})),
$ES287&lt;&gt;"LisChannel",
_xlpm.COEFF,
$ES287&lt;&gt;"RussOutdoor",
_xlpm.COEFF))</f>
        <v/>
      </c>
      <c r="BI287" s="68">
        <f t="array" ref="BI287">
_xlfn.LET(_xlpm.COEFF,
IF($AW287+$AX287=0,0,IF(MAX(MIN($AX287,EOMONTH(BI$15,0))-MAX($AW287,BI$15)+1,)&gt;0,1,0)),
_xlfn.IFS(
$ES287="LisChannel",
_xlpm.COEFF*
INDEX({1;1;1.2;1.2;1;1;1;1;1.2;1.2;1.2;1.2},
MATCH(MONTH(BI$15),
{1,2,3,4,5,6,7,8,9,10,11,12})),
CONCATENATE($ES287," ",$L287)="RussOutdoor метро",
_xlpm.COEFF*
INDEX({0.8;0.9;1.1;1.1;1;1;1;1;1.1;1.1;1.1;1.1},
MATCH(MONTH(BI$15),
{1,2,3,4,5,6,7,8,9,10,11,12})),
$ES287&lt;&gt;"LisChannel",
_xlpm.COEFF,
$ES287&lt;&gt;"RussOutdoor",
_xlpm.COEFF))</f>
        <v/>
      </c>
      <c r="BJ287" s="68">
        <f t="array" ref="BJ287">
_xlfn.LET(_xlpm.COEFF,
IF($AW287+$AX287=0,0,IF(MAX(MIN($AX287,EOMONTH(BJ$15,0))-MAX($AW287,BJ$15)+1,)&gt;0,1,0)),
_xlfn.IFS(
$ES287="LisChannel",
_xlpm.COEFF*
INDEX({1;1;1.2;1.2;1;1;1;1;1.2;1.2;1.2;1.2},
MATCH(MONTH(BJ$15),
{1,2,3,4,5,6,7,8,9,10,11,12})),
CONCATENATE($ES287," ",$L287)="RussOutdoor метро",
_xlpm.COEFF*
INDEX({0.8;0.9;1.1;1.1;1;1;1;1;1.1;1.1;1.1;1.1},
MATCH(MONTH(BJ$15),
{1,2,3,4,5,6,7,8,9,10,11,12})),
$ES287&lt;&gt;"LisChannel",
_xlpm.COEFF,
$ES287&lt;&gt;"RussOutdoor",
_xlpm.COEFF))</f>
        <v/>
      </c>
      <c r="BK287" s="68">
        <f t="array" ref="BK287">
_xlfn.LET(_xlpm.COEFF,
IF($AW287+$AX287=0,0,IF(MAX(MIN($AX287,EOMONTH(BK$15,0))-MAX($AW287,BK$15)+1,)&gt;0,1,0)),
_xlfn.IFS(
$ES287="LisChannel",
_xlpm.COEFF*
INDEX({1;1;1.2;1.2;1;1;1;1;1.2;1.2;1.2;1.2},
MATCH(MONTH(BK$15),
{1,2,3,4,5,6,7,8,9,10,11,12})),
CONCATENATE($ES287," ",$L287)="RussOutdoor метро",
_xlpm.COEFF*
INDEX({0.8;0.9;1.1;1.1;1;1;1;1;1.1;1.1;1.1;1.1},
MATCH(MONTH(BK$15),
{1,2,3,4,5,6,7,8,9,10,11,12})),
$ES287&lt;&gt;"LisChannel",
_xlpm.COEFF,
$ES287&lt;&gt;"RussOutdoor",
_xlpm.COEFF))</f>
        <v/>
      </c>
      <c r="BL287" s="62">
        <f>COUNTIFS($AZ287:$BK287,"&gt;0")</f>
        <v/>
      </c>
      <c r="BM287" s="65" t="n"/>
      <c r="BN287" s="125">
        <f>$DJ287</f>
        <v/>
      </c>
      <c r="BO287" s="63">
        <f>$DQ287</f>
        <v/>
      </c>
      <c r="BP287" s="125">
        <f>
IFERROR(
IF($BL287=0,0,
$BN287*(1-$BO287)),
0)</f>
        <v/>
      </c>
      <c r="BQ287" s="125">
        <f t="array" ref="BQ287">
IFERROR(
_xlfn.IFS(
$DH287="день_1",
$BP287*$BL287/($AX287-$AW287+1)*AZ287*(DAY(EOMONTH(AZ$15,0))),
$DH287="день_2",
$BP287/30*MAX(MIN($AX287,EOMONTH(AZ$15,0))-MAX($AW287,AZ$15)+1,),
$DH287="раб.день",
$BP287/30*(IFERROR(
_xlfn.LET(_xlpm.VD,
CHOOSE(
{1;2;3;4;5;6;7;8;9;10;11;12;13;14;15;16;17;18},
45658,45659,45660,45661,45662,45663,45664,45665,45711,45724,45778,45779,45785,45786,45820,45821,45965,46022),
_xlfn.LET(_xlpm.DD,
MAX(MIN($AX287,EOMONTH(AZ$15,0))-MAX($AW287,AZ$15),),
_xlfn.IFS(
AND(MONTH($AW287)=MONTH(AZ$15),MONTH($AX287)&lt;&gt;MONTH(AZ$15)),
NETWORKDAYS.INTL($AW287,$AW287+_xlpm.DD,1,_xlpm.VD),
AND(MONTH($AW287)&lt;&gt;MONTH(AZ$15),MONTH($AX287)=MONTH(AZ$15)),
NETWORKDAYS.INTL(($AX287)-_xlpm.DD,$AX287,1,_xlpm.VD),
AND(MONTH($AW287)&lt;MONTH(AZ$15),MONTH($AX287)&gt;MONTH(AZ$15)),
NETWORKDAYS.INTL((EOMONTH(AZ$15-1,1))-_xlpm.DD,EOMONTH(AZ$15-1,1),1,_xlpm.VD),
AND(MONTH($AW287)=MONTH(AZ$15),MONTH($AX287)=MONTH(AZ$15)),
NETWORKDAYS.INTL($AW287,$AX287,1,_xlpm.VD)))),0)),
$DH287="месяц",
$BP287*AZ287,
$DH287="неделя",
$BP287*AZ287/7*(ROUNDUP((DAY(EOMONTH(AZ$15,0)))/4,0))),
0)</f>
        <v/>
      </c>
      <c r="BR287" s="125">
        <f t="array" ref="BR287">
IFERROR(
_xlfn.IFS(
$DH287="день_1",
$BP287*$BL287/($AX287-$AW287+1)*BA287*(DAY(EOMONTH(BA$15,0))),
$DH287="день_2",
$BP287/30*MAX(MIN($AX287,EOMONTH(BA$15,0))-MAX($AW287,BA$15)+1,),
$DH287="раб.день",
$BP287/30*(IFERROR(
_xlfn.LET(_xlpm.VD,
CHOOSE(
{1;2;3;4;5;6;7;8;9;10;11;12;13;14;15;16;17;18},
45658,45659,45660,45661,45662,45663,45664,45665,45711,45724,45778,45779,45785,45786,45820,45821,45965,46022),
_xlfn.LET(_xlpm.DD,
MAX(MIN($AX287,EOMONTH(BA$15,0))-MAX($AW287,BA$15),),
_xlfn.IFS(
AND(MONTH($AW287)=MONTH(BA$15),MONTH($AX287)&lt;&gt;MONTH(BA$15)),
NETWORKDAYS.INTL($AW287,$AW287+_xlpm.DD,1,_xlpm.VD),
AND(MONTH($AW287)&lt;&gt;MONTH(BA$15),MONTH($AX287)=MONTH(BA$15)),
NETWORKDAYS.INTL(($AX287)-_xlpm.DD,$AX287,1,_xlpm.VD),
AND(MONTH($AW287)&lt;MONTH(BA$15),MONTH($AX287)&gt;MONTH(BA$15)),
NETWORKDAYS.INTL((EOMONTH(BA$15-1,1))-_xlpm.DD,EOMONTH(BA$15-1,1),1,_xlpm.VD),
AND(MONTH($AW287)=MONTH(BA$15),MONTH($AX287)=MONTH(BA$15)),
NETWORKDAYS.INTL($AW287,$AX287,1,_xlpm.VD)))),0)),
$DH287="месяц",
$BP287*BA287,
$DH287="неделя",
$BP287*BA287/7*(ROUNDUP((DAY(EOMONTH(BA$15,0)))/4,0))),
0)</f>
        <v/>
      </c>
      <c r="BS287" s="125">
        <f t="array" ref="BS287">
IFERROR(
_xlfn.IFS(
$DH287="день_1",
$BP287*$BL287/($AX287-$AW287+1)*BB287*(DAY(EOMONTH(BB$15,0))),
$DH287="день_2",
$BP287/30*MAX(MIN($AX287,EOMONTH(BB$15,0))-MAX($AW287,BB$15)+1,),
$DH287="раб.день",
$BP287/30*(IFERROR(
_xlfn.LET(_xlpm.VD,
CHOOSE(
{1;2;3;4;5;6;7;8;9;10;11;12;13;14;15;16;17;18},
45658,45659,45660,45661,45662,45663,45664,45665,45711,45724,45778,45779,45785,45786,45820,45821,45965,46022),
_xlfn.LET(_xlpm.DD,
MAX(MIN($AX287,EOMONTH(BB$15,0))-MAX($AW287,BB$15),),
_xlfn.IFS(
AND(MONTH($AW287)=MONTH(BB$15),MONTH($AX287)&lt;&gt;MONTH(BB$15)),
NETWORKDAYS.INTL($AW287,$AW287+_xlpm.DD,1,_xlpm.VD),
AND(MONTH($AW287)&lt;&gt;MONTH(BB$15),MONTH($AX287)=MONTH(BB$15)),
NETWORKDAYS.INTL(($AX287)-_xlpm.DD,$AX287,1,_xlpm.VD),
AND(MONTH($AW287)&lt;MONTH(BB$15),MONTH($AX287)&gt;MONTH(BB$15)),
NETWORKDAYS.INTL((EOMONTH(BB$15-1,1))-_xlpm.DD,EOMONTH(BB$15-1,1),1,_xlpm.VD),
AND(MONTH($AW287)=MONTH(BB$15),MONTH($AX287)=MONTH(BB$15)),
NETWORKDAYS.INTL($AW287,$AX287,1,_xlpm.VD)))),0)),
$DH287="месяц",
$BP287*BB287,
$DH287="неделя",
$BP287*BB287/7*(ROUNDUP((DAY(EOMONTH(BB$15,0)))/4,0))),
0)</f>
        <v/>
      </c>
      <c r="BT287" s="125">
        <f t="array" ref="BT287">
IFERROR(
_xlfn.IFS(
$DH287="день_1",
$BP287*$BL287/($AX287-$AW287+1)*BC287*(DAY(EOMONTH(BC$15,0))),
$DH287="день_2",
$BP287/30*MAX(MIN($AX287,EOMONTH(BC$15,0))-MAX($AW287,BC$15)+1,),
$DH287="раб.день",
$BP287/30*(IFERROR(
_xlfn.LET(_xlpm.VD,
CHOOSE(
{1;2;3;4;5;6;7;8;9;10;11;12;13;14;15;16;17;18},
45658,45659,45660,45661,45662,45663,45664,45665,45711,45724,45778,45779,45785,45786,45820,45821,45965,46022),
_xlfn.LET(_xlpm.DD,
MAX(MIN($AX287,EOMONTH(BC$15,0))-MAX($AW287,BC$15),),
_xlfn.IFS(
AND(MONTH($AW287)=MONTH(BC$15),MONTH($AX287)&lt;&gt;MONTH(BC$15)),
NETWORKDAYS.INTL($AW287,$AW287+_xlpm.DD,1,_xlpm.VD),
AND(MONTH($AW287)&lt;&gt;MONTH(BC$15),MONTH($AX287)=MONTH(BC$15)),
NETWORKDAYS.INTL(($AX287)-_xlpm.DD,$AX287,1,_xlpm.VD),
AND(MONTH($AW287)&lt;MONTH(BC$15),MONTH($AX287)&gt;MONTH(BC$15)),
NETWORKDAYS.INTL((EOMONTH(BC$15-1,1))-_xlpm.DD,EOMONTH(BC$15-1,1),1,_xlpm.VD),
AND(MONTH($AW287)=MONTH(BC$15),MONTH($AX287)=MONTH(BC$15)),
NETWORKDAYS.INTL($AW287,$AX287,1,_xlpm.VD)))),0)),
$DH287="месяц",
$BP287*BC287,
$DH287="неделя",
$BP287*BC287/7*(ROUNDUP((DAY(EOMONTH(BC$15,0)))/4,0))),
0)</f>
        <v/>
      </c>
      <c r="BU287" s="125">
        <f t="array" ref="BU287">
IFERROR(
_xlfn.IFS(
$DH287="день_1",
$BP287*$BL287/($AX287-$AW287+1)*BD287*(DAY(EOMONTH(BD$15,0))),
$DH287="день_2",
$BP287/30*MAX(MIN($AX287,EOMONTH(BD$15,0))-MAX($AW287,BD$15)+1,),
$DH287="раб.день",
$BP287/30*(IFERROR(
_xlfn.LET(_xlpm.VD,
CHOOSE(
{1;2;3;4;5;6;7;8;9;10;11;12;13;14;15;16;17;18},
45658,45659,45660,45661,45662,45663,45664,45665,45711,45724,45778,45779,45785,45786,45820,45821,45965,46022),
_xlfn.LET(_xlpm.DD,
MAX(MIN($AX287,EOMONTH(BD$15,0))-MAX($AW287,BD$15),),
_xlfn.IFS(
AND(MONTH($AW287)=MONTH(BD$15),MONTH($AX287)&lt;&gt;MONTH(BD$15)),
NETWORKDAYS.INTL($AW287,$AW287+_xlpm.DD,1,_xlpm.VD),
AND(MONTH($AW287)&lt;&gt;MONTH(BD$15),MONTH($AX287)=MONTH(BD$15)),
NETWORKDAYS.INTL(($AX287)-_xlpm.DD,$AX287,1,_xlpm.VD),
AND(MONTH($AW287)&lt;MONTH(BD$15),MONTH($AX287)&gt;MONTH(BD$15)),
NETWORKDAYS.INTL((EOMONTH(BD$15-1,1))-_xlpm.DD,EOMONTH(BD$15-1,1),1,_xlpm.VD),
AND(MONTH($AW287)=MONTH(BD$15),MONTH($AX287)=MONTH(BD$15)),
NETWORKDAYS.INTL($AW287,$AX287,1,_xlpm.VD)))),0)),
$DH287="месяц",
$BP287*BD287,
$DH287="неделя",
$BP287*BD287/7*(ROUNDUP((DAY(EOMONTH(BD$15,0)))/4,0))),
0)</f>
        <v/>
      </c>
      <c r="BV287" s="125">
        <f t="array" ref="BV287">
IFERROR(
_xlfn.IFS(
$DH287="день_1",
$BP287*$BL287/($AX287-$AW287+1)*BE287*(DAY(EOMONTH(BE$15,0))),
$DH287="день_2",
$BP287/30*MAX(MIN($AX287,EOMONTH(BE$15,0))-MAX($AW287,BE$15)+1,),
$DH287="раб.день",
$BP287/30*(IFERROR(
_xlfn.LET(_xlpm.VD,
CHOOSE(
{1;2;3;4;5;6;7;8;9;10;11;12;13;14;15;16;17;18},
45658,45659,45660,45661,45662,45663,45664,45665,45711,45724,45778,45779,45785,45786,45820,45821,45965,46022),
_xlfn.LET(_xlpm.DD,
MAX(MIN($AX287,EOMONTH(BE$15,0))-MAX($AW287,BE$15),),
_xlfn.IFS(
AND(MONTH($AW287)=MONTH(BE$15),MONTH($AX287)&lt;&gt;MONTH(BE$15)),
NETWORKDAYS.INTL($AW287,$AW287+_xlpm.DD,1,_xlpm.VD),
AND(MONTH($AW287)&lt;&gt;MONTH(BE$15),MONTH($AX287)=MONTH(BE$15)),
NETWORKDAYS.INTL(($AX287)-_xlpm.DD,$AX287,1,_xlpm.VD),
AND(MONTH($AW287)&lt;MONTH(BE$15),MONTH($AX287)&gt;MONTH(BE$15)),
NETWORKDAYS.INTL((EOMONTH(BE$15-1,1))-_xlpm.DD,EOMONTH(BE$15-1,1),1,_xlpm.VD),
AND(MONTH($AW287)=MONTH(BE$15),MONTH($AX287)=MONTH(BE$15)),
NETWORKDAYS.INTL($AW287,$AX287,1,_xlpm.VD)))),0)),
$DH287="месяц",
$BP287*BE287,
$DH287="неделя",
$BP287*BE287/7*(ROUNDUP((DAY(EOMONTH(BE$15,0)))/4,0))),
0)</f>
        <v/>
      </c>
      <c r="BW287" s="125">
        <f t="array" ref="BW287">
IFERROR(
_xlfn.IFS(
$DH287="день_1",
$BP287*$BL287/($AX287-$AW287+1)*BF287*(DAY(EOMONTH(BF$15,0))),
$DH287="день_2",
$BP287/30*MAX(MIN($AX287,EOMONTH(BF$15,0))-MAX($AW287,BF$15)+1,),
$DH287="раб.день",
$BP287/30*(IFERROR(
_xlfn.LET(_xlpm.VD,
CHOOSE(
{1;2;3;4;5;6;7;8;9;10;11;12;13;14;15;16;17;18},
45658,45659,45660,45661,45662,45663,45664,45665,45711,45724,45778,45779,45785,45786,45820,45821,45965,46022),
_xlfn.LET(_xlpm.DD,
MAX(MIN($AX287,EOMONTH(BF$15,0))-MAX($AW287,BF$15),),
_xlfn.IFS(
AND(MONTH($AW287)=MONTH(BF$15),MONTH($AX287)&lt;&gt;MONTH(BF$15)),
NETWORKDAYS.INTL($AW287,$AW287+_xlpm.DD,1,_xlpm.VD),
AND(MONTH($AW287)&lt;&gt;MONTH(BF$15),MONTH($AX287)=MONTH(BF$15)),
NETWORKDAYS.INTL(($AX287)-_xlpm.DD,$AX287,1,_xlpm.VD),
AND(MONTH($AW287)&lt;MONTH(BF$15),MONTH($AX287)&gt;MONTH(BF$15)),
NETWORKDAYS.INTL((EOMONTH(BF$15-1,1))-_xlpm.DD,EOMONTH(BF$15-1,1),1,_xlpm.VD),
AND(MONTH($AW287)=MONTH(BF$15),MONTH($AX287)=MONTH(BF$15)),
NETWORKDAYS.INTL($AW287,$AX287,1,_xlpm.VD)))),0)),
$DH287="месяц",
$BP287*BF287,
$DH287="неделя",
$BP287*BF287/7*(ROUNDUP((DAY(EOMONTH(BF$15,0)))/4,0))),
0)</f>
        <v/>
      </c>
      <c r="BX287" s="125">
        <f t="array" ref="BX287">
IFERROR(
_xlfn.IFS(
$DH287="день_1",
$BP287*$BL287/($AX287-$AW287+1)*BG287*(DAY(EOMONTH(BG$15,0))),
$DH287="день_2",
$BP287/30*MAX(MIN($AX287,EOMONTH(BG$15,0))-MAX($AW287,BG$15)+1,),
$DH287="раб.день",
$BP287/30*(IFERROR(
_xlfn.LET(_xlpm.VD,
CHOOSE(
{1;2;3;4;5;6;7;8;9;10;11;12;13;14;15;16;17;18},
45658,45659,45660,45661,45662,45663,45664,45665,45711,45724,45778,45779,45785,45786,45820,45821,45965,46022),
_xlfn.LET(_xlpm.DD,
MAX(MIN($AX287,EOMONTH(BG$15,0))-MAX($AW287,BG$15),),
_xlfn.IFS(
AND(MONTH($AW287)=MONTH(BG$15),MONTH($AX287)&lt;&gt;MONTH(BG$15)),
NETWORKDAYS.INTL($AW287,$AW287+_xlpm.DD,1,_xlpm.VD),
AND(MONTH($AW287)&lt;&gt;MONTH(BG$15),MONTH($AX287)=MONTH(BG$15)),
NETWORKDAYS.INTL(($AX287)-_xlpm.DD,$AX287,1,_xlpm.VD),
AND(MONTH($AW287)&lt;MONTH(BG$15),MONTH($AX287)&gt;MONTH(BG$15)),
NETWORKDAYS.INTL((EOMONTH(BG$15-1,1))-_xlpm.DD,EOMONTH(BG$15-1,1),1,_xlpm.VD),
AND(MONTH($AW287)=MONTH(BG$15),MONTH($AX287)=MONTH(BG$15)),
NETWORKDAYS.INTL($AW287,$AX287,1,_xlpm.VD)))),0)),
$DH287="месяц",
$BP287*BG287,
$DH287="неделя",
$BP287*BG287/7*(ROUNDUP((DAY(EOMONTH(BG$15,0)))/4,0))),
0)</f>
        <v/>
      </c>
      <c r="BY287" s="125">
        <f t="array" ref="BY287">
IFERROR(
_xlfn.IFS(
$DH287="день_1",
$BP287*$BL287/($AX287-$AW287+1)*BH287*(DAY(EOMONTH(BH$15,0))),
$DH287="день_2",
$BP287/30*MAX(MIN($AX287,EOMONTH(BH$15,0))-MAX($AW287,BH$15)+1,),
$DH287="раб.день",
$BP287/30*(IFERROR(
_xlfn.LET(_xlpm.VD,
CHOOSE(
{1;2;3;4;5;6;7;8;9;10;11;12;13;14;15;16;17;18},
45658,45659,45660,45661,45662,45663,45664,45665,45711,45724,45778,45779,45785,45786,45820,45821,45965,46022),
_xlfn.LET(_xlpm.DD,
MAX(MIN($AX287,EOMONTH(BH$15,0))-MAX($AW287,BH$15),),
_xlfn.IFS(
AND(MONTH($AW287)=MONTH(BH$15),MONTH($AX287)&lt;&gt;MONTH(BH$15)),
NETWORKDAYS.INTL($AW287,$AW287+_xlpm.DD,1,_xlpm.VD),
AND(MONTH($AW287)&lt;&gt;MONTH(BH$15),MONTH($AX287)=MONTH(BH$15)),
NETWORKDAYS.INTL(($AX287)-_xlpm.DD,$AX287,1,_xlpm.VD),
AND(MONTH($AW287)&lt;MONTH(BH$15),MONTH($AX287)&gt;MONTH(BH$15)),
NETWORKDAYS.INTL((EOMONTH(BH$15-1,1))-_xlpm.DD,EOMONTH(BH$15-1,1),1,_xlpm.VD),
AND(MONTH($AW287)=MONTH(BH$15),MONTH($AX287)=MONTH(BH$15)),
NETWORKDAYS.INTL($AW287,$AX287,1,_xlpm.VD)))),0)),
$DH287="месяц",
$BP287*BH287,
$DH287="неделя",
$BP287*BH287/7*(ROUNDUP((DAY(EOMONTH(BH$15,0)))/4,0))),
0)</f>
        <v/>
      </c>
      <c r="BZ287" s="125">
        <f t="array" ref="BZ287">
IFERROR(
_xlfn.IFS(
$DH287="день_1",
$BP287*$BL287/($AX287-$AW287+1)*BI287*(DAY(EOMONTH(BI$15,0))),
$DH287="день_2",
$BP287/30*MAX(MIN($AX287,EOMONTH(BI$15,0))-MAX($AW287,BI$15)+1,),
$DH287="раб.день",
$BP287/30*(IFERROR(
_xlfn.LET(_xlpm.VD,
CHOOSE(
{1;2;3;4;5;6;7;8;9;10;11;12;13;14;15;16;17;18},
45658,45659,45660,45661,45662,45663,45664,45665,45711,45724,45778,45779,45785,45786,45820,45821,45965,46022),
_xlfn.LET(_xlpm.DD,
MAX(MIN($AX287,EOMONTH(BI$15,0))-MAX($AW287,BI$15),),
_xlfn.IFS(
AND(MONTH($AW287)=MONTH(BI$15),MONTH($AX287)&lt;&gt;MONTH(BI$15)),
NETWORKDAYS.INTL($AW287,$AW287+_xlpm.DD,1,_xlpm.VD),
AND(MONTH($AW287)&lt;&gt;MONTH(BI$15),MONTH($AX287)=MONTH(BI$15)),
NETWORKDAYS.INTL(($AX287)-_xlpm.DD,$AX287,1,_xlpm.VD),
AND(MONTH($AW287)&lt;MONTH(BI$15),MONTH($AX287)&gt;MONTH(BI$15)),
NETWORKDAYS.INTL((EOMONTH(BI$15-1,1))-_xlpm.DD,EOMONTH(BI$15-1,1),1,_xlpm.VD),
AND(MONTH($AW287)=MONTH(BI$15),MONTH($AX287)=MONTH(BI$15)),
NETWORKDAYS.INTL($AW287,$AX287,1,_xlpm.VD)))),0)),
$DH287="месяц",
$BP287*BI287,
$DH287="неделя",
$BP287*BI287/7*(ROUNDUP((DAY(EOMONTH(BI$15,0)))/4,0))),
0)</f>
        <v/>
      </c>
      <c r="CA287" s="125">
        <f t="array" ref="CA287">
IFERROR(
_xlfn.IFS(
$DH287="день_1",
$BP287*$BL287/($AX287-$AW287+1)*BJ287*(DAY(EOMONTH(BJ$15,0))),
$DH287="день_2",
$BP287/30*MAX(MIN($AX287,EOMONTH(BJ$15,0))-MAX($AW287,BJ$15)+1,),
$DH287="раб.день",
$BP287/30*(IFERROR(
_xlfn.LET(_xlpm.VD,
CHOOSE(
{1;2;3;4;5;6;7;8;9;10;11;12;13;14;15;16;17;18},
45658,45659,45660,45661,45662,45663,45664,45665,45711,45724,45778,45779,45785,45786,45820,45821,45965,46022),
_xlfn.LET(_xlpm.DD,
MAX(MIN($AX287,EOMONTH(BJ$15,0))-MAX($AW287,BJ$15),),
_xlfn.IFS(
AND(MONTH($AW287)=MONTH(BJ$15),MONTH($AX287)&lt;&gt;MONTH(BJ$15)),
NETWORKDAYS.INTL($AW287,$AW287+_xlpm.DD,1,_xlpm.VD),
AND(MONTH($AW287)&lt;&gt;MONTH(BJ$15),MONTH($AX287)=MONTH(BJ$15)),
NETWORKDAYS.INTL(($AX287)-_xlpm.DD,$AX287,1,_xlpm.VD),
AND(MONTH($AW287)&lt;MONTH(BJ$15),MONTH($AX287)&gt;MONTH(BJ$15)),
NETWORKDAYS.INTL((EOMONTH(BJ$15-1,1))-_xlpm.DD,EOMONTH(BJ$15-1,1),1,_xlpm.VD),
AND(MONTH($AW287)=MONTH(BJ$15),MONTH($AX287)=MONTH(BJ$15)),
NETWORKDAYS.INTL($AW287,$AX287,1,_xlpm.VD)))),0)),
$DH287="месяц",
$BP287*BJ287,
$DH287="неделя",
$BP287*BJ287/7*(ROUNDUP((DAY(EOMONTH(BJ$15,0)))/4,0))),
0)</f>
        <v/>
      </c>
      <c r="CB287" s="125">
        <f t="array" ref="CB287">
IFERROR(
_xlfn.IFS(
$DH287="день_1",
$BP287*$BL287/($AX287-$AW287+1)*BK287*(DAY(EOMONTH(BK$15,0))),
$DH287="день_2",
$BP287/30*MAX(MIN($AX287,EOMONTH(BK$15,0))-MAX($AW287,BK$15)+1,),
$DH287="раб.день",
$BP287/30*(IFERROR(
_xlfn.LET(_xlpm.VD,
CHOOSE(
{1;2;3;4;5;6;7;8;9;10;11;12;13;14;15;16;17;18},
45658,45659,45660,45661,45662,45663,45664,45665,45711,45724,45778,45779,45785,45786,45820,45821,45965,46022),
_xlfn.LET(_xlpm.DD,
MAX(MIN($AX287,EOMONTH(BK$15,0))-MAX($AW287,BK$15),),
_xlfn.IFS(
AND(MONTH($AW287)=MONTH(BK$15),MONTH($AX287)&lt;&gt;MONTH(BK$15)),
NETWORKDAYS.INTL($AW287,$AW287+_xlpm.DD,1,_xlpm.VD),
AND(MONTH($AW287)&lt;&gt;MONTH(BK$15),MONTH($AX287)=MONTH(BK$15)),
NETWORKDAYS.INTL(($AX287)-_xlpm.DD,$AX287,1,_xlpm.VD),
AND(MONTH($AW287)&lt;MONTH(BK$15),MONTH($AX287)&gt;MONTH(BK$15)),
NETWORKDAYS.INTL((EOMONTH(BK$15-1,1))-_xlpm.DD,EOMONTH(BK$15-1,1),1,_xlpm.VD),
AND(MONTH($AW287)=MONTH(BK$15),MONTH($AX287)=MONTH(BK$15)),
NETWORKDAYS.INTL($AW287,$AX287,1,_xlpm.VD)))),0)),
$DH287="месяц",
$BP287*BK287,
$DH287="неделя",
$BP287*BK287/7*(ROUNDUP((DAY(EOMONTH(BK$15,0)))/4,0))),
0)</f>
        <v/>
      </c>
      <c r="CC287" s="125">
        <f>SUM($BQ287:$CB287)</f>
        <v/>
      </c>
      <c r="CD287" s="126">
        <f>SUM($EH287:$EH287)</f>
        <v/>
      </c>
      <c r="CE287" s="126">
        <f>$CD287*$AB287</f>
        <v/>
      </c>
      <c r="CF287" s="126">
        <f>SUM($EK287:$EK287)</f>
        <v/>
      </c>
      <c r="CG287" s="126">
        <f>$CF287*$AB287</f>
        <v/>
      </c>
      <c r="CH287" s="126">
        <f>SUM($CC287,$CE287,$CG287)</f>
        <v/>
      </c>
      <c r="CI287" s="126">
        <f>$CH287*(1+$CM287)</f>
        <v/>
      </c>
      <c r="CJ287" s="127" t="n">
        <v>0</v>
      </c>
      <c r="CK287" s="126">
        <f>SUM($CH287:$CH287)*(1+$CJ287)</f>
        <v/>
      </c>
      <c r="CL287" s="126">
        <f>SUM($CH287:$CH287)*(1+$CM287)</f>
        <v/>
      </c>
      <c r="CM287" s="59" t="inlineStr">
        <is>
          <t>20%</t>
        </is>
      </c>
      <c r="CN287" s="59" t="n"/>
      <c r="CO287" s="72" t="n"/>
      <c r="CP287" s="59" t="n"/>
      <c r="CQ287" s="73" t="n"/>
      <c r="CR287" s="73" t="n"/>
      <c r="CS287" s="73" t="n"/>
      <c r="CT287" s="72" t="n"/>
      <c r="CU287" s="79" t="inlineStr">
        <is>
          <t> </t>
        </is>
      </c>
      <c r="CV287" s="60" t="n"/>
      <c r="CW287" s="60" t="n"/>
      <c r="CX287" s="60" t="n"/>
      <c r="CY287" s="127">
        <f>IFERROR(($CC287-$EE287)/($EE287/(1-$DQ287)),0)</f>
        <v/>
      </c>
      <c r="CZ287" s="127">
        <f>IFERROR(1-$EI287/($CE287),0)</f>
        <v/>
      </c>
      <c r="DA287" s="127">
        <f>IFERROR(1-$EL287/($CG287),0)</f>
        <v/>
      </c>
      <c r="DB287" s="126">
        <f>ROUND(IFERROR(($CI287/(1+$CM287)-$EN287),0),2)</f>
        <v/>
      </c>
      <c r="DC287" s="128" t="n"/>
      <c r="DD287" s="125" t="n"/>
      <c r="DE287" s="75" t="n">
        <v>0</v>
      </c>
      <c r="DF287" s="128" t="n"/>
      <c r="DG287" s="125">
        <f>IF($DC287=0,0,$DD287*($DC287*100%-$DE287*$DF287))*SUM($AB287:$AB287)</f>
        <v/>
      </c>
      <c r="DH287" s="129" t="inlineStr">
        <is>
          <t>месяц</t>
        </is>
      </c>
      <c r="DI287" s="130">
        <f t="array" ref="DI287">IFERROR(
IF($ES287="LisChannel",
(ROUND(((INDEX({174.625;153.888888888889;130.972222222222},MATCH($AI287,{2;3;4}),0))*$AG287*$AI287),2)),0),0)</f>
        <v/>
      </c>
      <c r="DJ287" s="130">
        <f>
_xlfn.LET(_xlpm.X,
IFERROR(
IF($ES287="НовиковТВ",
(_xlfn.LET(_xlpm.NTV,
_xlfn.LET(_xlpm.MIN,350000,
IF(SUMIFS($DI:$DI,$ES:$ES,"НовиковТВ")&lt;=_xlpm.MIN,
(SUMIFS($DI:$DI,$ES:$ES,"НовиковТВ")/(COUNTIFS($ES:$ES,"НовиковТВ")))*_xlpm.MIN/SUMIFS($DI:$DI,$ES:$ES,"НовиковТВ"),
DI287)),
_xlpm.NTV+$DG287/(1-(1-(_xlpm.NTV)*(1-$DL287)*(1-$DM287)*(1-$DN287)*(1-$DO287)*(1-$DP287)/_xlpm.NTV))))/(1+$EP287),
$DI287+$DG287/(1-(1-($DI287)*(1-$DL287)*(1-$DM287)*(1-$DN287)*(1-$DO287)*(1-$DP287)/$DI287))),
0),
_xlpm.X*(1+$CM287)*(1+$CW287)-_xlpm.X*(1+$CM287)+_xlpm.X)</f>
        <v/>
      </c>
      <c r="DK287" s="125" t="inlineStr">
        <is>
          <t>послед.</t>
        </is>
      </c>
      <c r="DL287" s="63" t="n">
        <v>0</v>
      </c>
      <c r="DM287" s="63" t="n">
        <v>0</v>
      </c>
      <c r="DN287" s="63" t="n">
        <v>0</v>
      </c>
      <c r="DO287" s="63" t="n">
        <v>0</v>
      </c>
      <c r="DP287" s="63" t="n">
        <v>0</v>
      </c>
      <c r="DQ287" s="63">
        <f t="array" ref="DQ287">IFERROR(_xlfn.IFS(
$DK287="послед.",1-(1-$DL287)*(1-$DM287)*(1-$DN287)*(1-$DO287)*(1-$DP287),
$DK287="сумм.",$DL287+$DM287+$DN287+$DO287+$DP287),
0)</f>
        <v/>
      </c>
      <c r="DR287" s="125">
        <f t="array" ref="DR287">
IFERROR(
_xlfn.IFS(
$BL287=0,
0,
$BL287&gt;0,
_xlfn.IFS($DK287="послед.",
$DJ287*(1-$DL287)*(1-$DM287)*(1-$DN287)*(1-$DO287)*(1-$DP287),
$DK287="сумм.",
$DJ287*(1-($DL287+$DM287+$DN287+$DO287+$DP287)))),0)</f>
        <v/>
      </c>
      <c r="DS287" s="125">
        <f t="array" ref="DS287">
IFERROR(_xlfn.IFS(
$DH287="день_1",
$DR287*$BL287/($AX287-$AW287+1)*AZ287*(DAY(EOMONTH(AZ$15,0))),
$DH287="день_2",
$DR287/30*MAX(MIN($AX287,EOMONTH(AZ$15,0))-MAX($AW287,AZ$15)+1,),
$DH287="раб.день",
$DR287/30*(IFERROR(
_xlfn.LET(_xlpm.VD,
CHOOSE(
{1;2;3;4;5;6;7;8;9;10;11;12;13;14;15;16;17;18},
45658,45659,45660,45661,45662,45663,45664,45665,45711,45724,45778,45779,45785,45786,45820,45821,45965,46022),
_xlfn.LET(_xlpm.DD,
MAX(MIN($AX287,EOMONTH(AZ$15,0))-MAX($AW287,AZ$15),),
_xlfn.IFS(
AND(MONTH($AW287)=MONTH(AZ$15),MONTH($AX287)&lt;&gt;MONTH(AZ$15)),
NETWORKDAYS.INTL($AW287,$AW287+_xlpm.DD,1,_xlpm.VD),
AND(MONTH($AW287)&lt;&gt;MONTH(AZ$15),MONTH($AX287)=MONTH(AZ$15)),
NETWORKDAYS.INTL(($AX287)-_xlpm.DD,$AX287,1,_xlpm.VD),
AND(MONTH($AW287)&lt;MONTH(AZ$15),MONTH($AX287)&gt;MONTH(AZ$15)),
NETWORKDAYS.INTL((EOMONTH(AZ$15-1,1))-_xlpm.DD,EOMONTH(AZ$15-1,1),1,_xlpm.VD),
AND(MONTH($AW287)=MONTH(AZ$15),MONTH($AX287)=MONTH(AZ$15)),
NETWORKDAYS.INTL($AW287,$AX287,1,_xlpm.VD)))),0)),
$DH287="месяц",
$DR287*AZ287,
$DH287="неделя",
$DR287*AZ287/7*(ROUNDUP((DAY(EOMONTH(AZ$15,0)))/4,0))),
0)</f>
        <v/>
      </c>
      <c r="DT287" s="125">
        <f t="array" ref="DT287">
IFERROR(_xlfn.IFS(
$DH287="день_1",
$DR287*$BL287/($AX287-$AW287+1)*BA287*(DAY(EOMONTH(BA$15,0))),
$DH287="день_2",
$DR287/30*MAX(MIN($AX287,EOMONTH(BA$15,0))-MAX($AW287,BA$15)+1,),
$DH287="раб.день",
$DR287/30*(IFERROR(
_xlfn.LET(_xlpm.VD,
CHOOSE(
{1;2;3;4;5;6;7;8;9;10;11;12;13;14;15;16;17;18},
45658,45659,45660,45661,45662,45663,45664,45665,45711,45724,45778,45779,45785,45786,45820,45821,45965,46022),
_xlfn.LET(_xlpm.DD,
MAX(MIN($AX287,EOMONTH(BA$15,0))-MAX($AW287,BA$15),),
_xlfn.IFS(
AND(MONTH($AW287)=MONTH(BA$15),MONTH($AX287)&lt;&gt;MONTH(BA$15)),
NETWORKDAYS.INTL($AW287,$AW287+_xlpm.DD,1,_xlpm.VD),
AND(MONTH($AW287)&lt;&gt;MONTH(BA$15),MONTH($AX287)=MONTH(BA$15)),
NETWORKDAYS.INTL(($AX287)-_xlpm.DD,$AX287,1,_xlpm.VD),
AND(MONTH($AW287)&lt;MONTH(BA$15),MONTH($AX287)&gt;MONTH(BA$15)),
NETWORKDAYS.INTL((EOMONTH(BA$15-1,1))-_xlpm.DD,EOMONTH(BA$15-1,1),1,_xlpm.VD),
AND(MONTH($AW287)=MONTH(BA$15),MONTH($AX287)=MONTH(BA$15)),
NETWORKDAYS.INTL($AW287,$AX287,1,_xlpm.VD)))),0)),
$DH287="месяц",
$DR287*BA287,
$DH287="неделя",
$DR287*BA287/7*(ROUNDUP((DAY(EOMONTH(BA$15,0)))/4,0))),
0)</f>
        <v/>
      </c>
      <c r="DU287" s="125">
        <f t="array" ref="DU287">
IFERROR(_xlfn.IFS(
$DH287="день_1",
$DR287*$BL287/($AX287-$AW287+1)*BB287*(DAY(EOMONTH(BB$15,0))),
$DH287="день_2",
$DR287/30*MAX(MIN($AX287,EOMONTH(BB$15,0))-MAX($AW287,BB$15)+1,),
$DH287="раб.день",
$DR287/30*(IFERROR(
_xlfn.LET(_xlpm.VD,
CHOOSE(
{1;2;3;4;5;6;7;8;9;10;11;12;13;14;15;16;17;18},
45658,45659,45660,45661,45662,45663,45664,45665,45711,45724,45778,45779,45785,45786,45820,45821,45965,46022),
_xlfn.LET(_xlpm.DD,
MAX(MIN($AX287,EOMONTH(BB$15,0))-MAX($AW287,BB$15),),
_xlfn.IFS(
AND(MONTH($AW287)=MONTH(BB$15),MONTH($AX287)&lt;&gt;MONTH(BB$15)),
NETWORKDAYS.INTL($AW287,$AW287+_xlpm.DD,1,_xlpm.VD),
AND(MONTH($AW287)&lt;&gt;MONTH(BB$15),MONTH($AX287)=MONTH(BB$15)),
NETWORKDAYS.INTL(($AX287)-_xlpm.DD,$AX287,1,_xlpm.VD),
AND(MONTH($AW287)&lt;MONTH(BB$15),MONTH($AX287)&gt;MONTH(BB$15)),
NETWORKDAYS.INTL((EOMONTH(BB$15-1,1))-_xlpm.DD,EOMONTH(BB$15-1,1),1,_xlpm.VD),
AND(MONTH($AW287)=MONTH(BB$15),MONTH($AX287)=MONTH(BB$15)),
NETWORKDAYS.INTL($AW287,$AX287,1,_xlpm.VD)))),0)),
$DH287="месяц",
$DR287*BB287,
$DH287="неделя",
$DR287*BB287/7*(ROUNDUP((DAY(EOMONTH(BB$15,0)))/4,0))),
0)</f>
        <v/>
      </c>
      <c r="DV287" s="125">
        <f t="array" ref="DV287">
IFERROR(_xlfn.IFS(
$DH287="день_1",
$DR287*$BL287/($AX287-$AW287+1)*BC287*(DAY(EOMONTH(BC$15,0))),
$DH287="день_2",
$DR287/30*MAX(MIN($AX287,EOMONTH(BC$15,0))-MAX($AW287,BC$15)+1,),
$DH287="раб.день",
$DR287/30*(IFERROR(
_xlfn.LET(_xlpm.VD,
CHOOSE(
{1;2;3;4;5;6;7;8;9;10;11;12;13;14;15;16;17;18},
45658,45659,45660,45661,45662,45663,45664,45665,45711,45724,45778,45779,45785,45786,45820,45821,45965,46022),
_xlfn.LET(_xlpm.DD,
MAX(MIN($AX287,EOMONTH(BC$15,0))-MAX($AW287,BC$15),),
_xlfn.IFS(
AND(MONTH($AW287)=MONTH(BC$15),MONTH($AX287)&lt;&gt;MONTH(BC$15)),
NETWORKDAYS.INTL($AW287,$AW287+_xlpm.DD,1,_xlpm.VD),
AND(MONTH($AW287)&lt;&gt;MONTH(BC$15),MONTH($AX287)=MONTH(BC$15)),
NETWORKDAYS.INTL(($AX287)-_xlpm.DD,$AX287,1,_xlpm.VD),
AND(MONTH($AW287)&lt;MONTH(BC$15),MONTH($AX287)&gt;MONTH(BC$15)),
NETWORKDAYS.INTL((EOMONTH(BC$15-1,1))-_xlpm.DD,EOMONTH(BC$15-1,1),1,_xlpm.VD),
AND(MONTH($AW287)=MONTH(BC$15),MONTH($AX287)=MONTH(BC$15)),
NETWORKDAYS.INTL($AW287,$AX287,1,_xlpm.VD)))),0)),
$DH287="месяц",
$DR287*BC287,
$DH287="неделя",
$DR287*BC287/7*(ROUNDUP((DAY(EOMONTH(BC$15,0)))/4,0))),
0)</f>
        <v/>
      </c>
      <c r="DW287" s="125">
        <f t="array" ref="DW287">
IFERROR(_xlfn.IFS(
$DH287="день_1",
$DR287*$BL287/($AX287-$AW287+1)*BD287*(DAY(EOMONTH(BD$15,0))),
$DH287="день_2",
$DR287/30*MAX(MIN($AX287,EOMONTH(BD$15,0))-MAX($AW287,BD$15)+1,),
$DH287="раб.день",
$DR287/30*(IFERROR(
_xlfn.LET(_xlpm.VD,
CHOOSE(
{1;2;3;4;5;6;7;8;9;10;11;12;13;14;15;16;17;18},
45658,45659,45660,45661,45662,45663,45664,45665,45711,45724,45778,45779,45785,45786,45820,45821,45965,46022),
_xlfn.LET(_xlpm.DD,
MAX(MIN($AX287,EOMONTH(BD$15,0))-MAX($AW287,BD$15),),
_xlfn.IFS(
AND(MONTH($AW287)=MONTH(BD$15),MONTH($AX287)&lt;&gt;MONTH(BD$15)),
NETWORKDAYS.INTL($AW287,$AW287+_xlpm.DD,1,_xlpm.VD),
AND(MONTH($AW287)&lt;&gt;MONTH(BD$15),MONTH($AX287)=MONTH(BD$15)),
NETWORKDAYS.INTL(($AX287)-_xlpm.DD,$AX287,1,_xlpm.VD),
AND(MONTH($AW287)&lt;MONTH(BD$15),MONTH($AX287)&gt;MONTH(BD$15)),
NETWORKDAYS.INTL((EOMONTH(BD$15-1,1))-_xlpm.DD,EOMONTH(BD$15-1,1),1,_xlpm.VD),
AND(MONTH($AW287)=MONTH(BD$15),MONTH($AX287)=MONTH(BD$15)),
NETWORKDAYS.INTL($AW287,$AX287,1,_xlpm.VD)))),0)),
$DH287="месяц",
$DR287*BD287,
$DH287="неделя",
$DR287*BD287/7*(ROUNDUP((DAY(EOMONTH(BD$15,0)))/4,0))),
0)</f>
        <v/>
      </c>
      <c r="DX287" s="125">
        <f t="array" ref="DX287">
IFERROR(_xlfn.IFS(
$DH287="день_1",
$DR287*$BL287/($AX287-$AW287+1)*BE287*(DAY(EOMONTH(BE$15,0))),
$DH287="день_2",
$DR287/30*MAX(MIN($AX287,EOMONTH(BE$15,0))-MAX($AW287,BE$15)+1,),
$DH287="раб.день",
$DR287/30*(IFERROR(
_xlfn.LET(_xlpm.VD,
CHOOSE(
{1;2;3;4;5;6;7;8;9;10;11;12;13;14;15;16;17;18},
45658,45659,45660,45661,45662,45663,45664,45665,45711,45724,45778,45779,45785,45786,45820,45821,45965,46022),
_xlfn.LET(_xlpm.DD,
MAX(MIN($AX287,EOMONTH(BE$15,0))-MAX($AW287,BE$15),),
_xlfn.IFS(
AND(MONTH($AW287)=MONTH(BE$15),MONTH($AX287)&lt;&gt;MONTH(BE$15)),
NETWORKDAYS.INTL($AW287,$AW287+_xlpm.DD,1,_xlpm.VD),
AND(MONTH($AW287)&lt;&gt;MONTH(BE$15),MONTH($AX287)=MONTH(BE$15)),
NETWORKDAYS.INTL(($AX287)-_xlpm.DD,$AX287,1,_xlpm.VD),
AND(MONTH($AW287)&lt;MONTH(BE$15),MONTH($AX287)&gt;MONTH(BE$15)),
NETWORKDAYS.INTL((EOMONTH(BE$15-1,1))-_xlpm.DD,EOMONTH(BE$15-1,1),1,_xlpm.VD),
AND(MONTH($AW287)=MONTH(BE$15),MONTH($AX287)=MONTH(BE$15)),
NETWORKDAYS.INTL($AW287,$AX287,1,_xlpm.VD)))),0)),
$DH287="месяц",
$DR287*BE287,
$DH287="неделя",
$DR287*BE287/7*(ROUNDUP((DAY(EOMONTH(BE$15,0)))/4,0))),
0)</f>
        <v/>
      </c>
      <c r="DY287" s="125">
        <f t="array" ref="DY287">
IFERROR(_xlfn.IFS(
$DH287="день_1",
$DR287*$BL287/($AX287-$AW287+1)*BF287*(DAY(EOMONTH(BF$15,0))),
$DH287="день_2",
$DR287/30*MAX(MIN($AX287,EOMONTH(BF$15,0))-MAX($AW287,BF$15)+1,),
$DH287="раб.день",
$DR287/30*(IFERROR(
_xlfn.LET(_xlpm.VD,
CHOOSE(
{1;2;3;4;5;6;7;8;9;10;11;12;13;14;15;16;17;18},
45658,45659,45660,45661,45662,45663,45664,45665,45711,45724,45778,45779,45785,45786,45820,45821,45965,46022),
_xlfn.LET(_xlpm.DD,
MAX(MIN($AX287,EOMONTH(BF$15,0))-MAX($AW287,BF$15),),
_xlfn.IFS(
AND(MONTH($AW287)=MONTH(BF$15),MONTH($AX287)&lt;&gt;MONTH(BF$15)),
NETWORKDAYS.INTL($AW287,$AW287+_xlpm.DD,1,_xlpm.VD),
AND(MONTH($AW287)&lt;&gt;MONTH(BF$15),MONTH($AX287)=MONTH(BF$15)),
NETWORKDAYS.INTL(($AX287)-_xlpm.DD,$AX287,1,_xlpm.VD),
AND(MONTH($AW287)&lt;MONTH(BF$15),MONTH($AX287)&gt;MONTH(BF$15)),
NETWORKDAYS.INTL((EOMONTH(BF$15-1,1))-_xlpm.DD,EOMONTH(BF$15-1,1),1,_xlpm.VD),
AND(MONTH($AW287)=MONTH(BF$15),MONTH($AX287)=MONTH(BF$15)),
NETWORKDAYS.INTL($AW287,$AX287,1,_xlpm.VD)))),0)),
$DH287="месяц",
$DR287*BF287,
$DH287="неделя",
$DR287*BF287/7*(ROUNDUP((DAY(EOMONTH(BF$15,0)))/4,0))),
0)</f>
        <v/>
      </c>
      <c r="DZ287" s="125">
        <f t="array" ref="DZ287">
IFERROR(_xlfn.IFS(
$DH287="день_1",
$DR287*$BL287/($AX287-$AW287+1)*BG287*(DAY(EOMONTH(BG$15,0))),
$DH287="день_2",
$DR287/30*MAX(MIN($AX287,EOMONTH(BG$15,0))-MAX($AW287,BG$15)+1,),
$DH287="раб.день",
$DR287/30*(IFERROR(
_xlfn.LET(_xlpm.VD,
CHOOSE(
{1;2;3;4;5;6;7;8;9;10;11;12;13;14;15;16;17;18},
45658,45659,45660,45661,45662,45663,45664,45665,45711,45724,45778,45779,45785,45786,45820,45821,45965,46022),
_xlfn.LET(_xlpm.DD,
MAX(MIN($AX287,EOMONTH(BG$15,0))-MAX($AW287,BG$15),),
_xlfn.IFS(
AND(MONTH($AW287)=MONTH(BG$15),MONTH($AX287)&lt;&gt;MONTH(BG$15)),
NETWORKDAYS.INTL($AW287,$AW287+_xlpm.DD,1,_xlpm.VD),
AND(MONTH($AW287)&lt;&gt;MONTH(BG$15),MONTH($AX287)=MONTH(BG$15)),
NETWORKDAYS.INTL(($AX287)-_xlpm.DD,$AX287,1,_xlpm.VD),
AND(MONTH($AW287)&lt;MONTH(BG$15),MONTH($AX287)&gt;MONTH(BG$15)),
NETWORKDAYS.INTL((EOMONTH(BG$15-1,1))-_xlpm.DD,EOMONTH(BG$15-1,1),1,_xlpm.VD),
AND(MONTH($AW287)=MONTH(BG$15),MONTH($AX287)=MONTH(BG$15)),
NETWORKDAYS.INTL($AW287,$AX287,1,_xlpm.VD)))),0)),
$DH287="месяц",
$DR287*BG287,
$DH287="неделя",
$DR287*BG287/7*(ROUNDUP((DAY(EOMONTH(BG$15,0)))/4,0))),
0)</f>
        <v/>
      </c>
      <c r="EA287" s="125">
        <f t="array" ref="EA287">
IFERROR(_xlfn.IFS(
$DH287="день_1",
$DR287*$BL287/($AX287-$AW287+1)*BH287*(DAY(EOMONTH(BH$15,0))),
$DH287="день_2",
$DR287/30*MAX(MIN($AX287,EOMONTH(BH$15,0))-MAX($AW287,BH$15)+1,),
$DH287="раб.день",
$DR287/30*(IFERROR(
_xlfn.LET(_xlpm.VD,
CHOOSE(
{1;2;3;4;5;6;7;8;9;10;11;12;13;14;15;16;17;18},
45658,45659,45660,45661,45662,45663,45664,45665,45711,45724,45778,45779,45785,45786,45820,45821,45965,46022),
_xlfn.LET(_xlpm.DD,
MAX(MIN($AX287,EOMONTH(BH$15,0))-MAX($AW287,BH$15),),
_xlfn.IFS(
AND(MONTH($AW287)=MONTH(BH$15),MONTH($AX287)&lt;&gt;MONTH(BH$15)),
NETWORKDAYS.INTL($AW287,$AW287+_xlpm.DD,1,_xlpm.VD),
AND(MONTH($AW287)&lt;&gt;MONTH(BH$15),MONTH($AX287)=MONTH(BH$15)),
NETWORKDAYS.INTL(($AX287)-_xlpm.DD,$AX287,1,_xlpm.VD),
AND(MONTH($AW287)&lt;MONTH(BH$15),MONTH($AX287)&gt;MONTH(BH$15)),
NETWORKDAYS.INTL((EOMONTH(BH$15-1,1))-_xlpm.DD,EOMONTH(BH$15-1,1),1,_xlpm.VD),
AND(MONTH($AW287)=MONTH(BH$15),MONTH($AX287)=MONTH(BH$15)),
NETWORKDAYS.INTL($AW287,$AX287,1,_xlpm.VD)))),0)),
$DH287="месяц",
$DR287*BH287,
$DH287="неделя",
$DR287*BH287/7*(ROUNDUP((DAY(EOMONTH(BH$15,0)))/4,0))),
0)</f>
        <v/>
      </c>
      <c r="EB287" s="125">
        <f t="array" ref="EB287">
IFERROR(_xlfn.IFS(
$DH287="день_1",
$DR287*$BL287/($AX287-$AW287+1)*BI287*(DAY(EOMONTH(BI$15,0))),
$DH287="день_2",
$DR287/30*MAX(MIN($AX287,EOMONTH(BI$15,0))-MAX($AW287,BI$15)+1,),
$DH287="раб.день",
$DR287/30*(IFERROR(
_xlfn.LET(_xlpm.VD,
CHOOSE(
{1;2;3;4;5;6;7;8;9;10;11;12;13;14;15;16;17;18},
45658,45659,45660,45661,45662,45663,45664,45665,45711,45724,45778,45779,45785,45786,45820,45821,45965,46022),
_xlfn.LET(_xlpm.DD,
MAX(MIN($AX287,EOMONTH(BI$15,0))-MAX($AW287,BI$15),),
_xlfn.IFS(
AND(MONTH($AW287)=MONTH(BI$15),MONTH($AX287)&lt;&gt;MONTH(BI$15)),
NETWORKDAYS.INTL($AW287,$AW287+_xlpm.DD,1,_xlpm.VD),
AND(MONTH($AW287)&lt;&gt;MONTH(BI$15),MONTH($AX287)=MONTH(BI$15)),
NETWORKDAYS.INTL(($AX287)-_xlpm.DD,$AX287,1,_xlpm.VD),
AND(MONTH($AW287)&lt;MONTH(BI$15),MONTH($AX287)&gt;MONTH(BI$15)),
NETWORKDAYS.INTL((EOMONTH(BI$15-1,1))-_xlpm.DD,EOMONTH(BI$15-1,1),1,_xlpm.VD),
AND(MONTH($AW287)=MONTH(BI$15),MONTH($AX287)=MONTH(BI$15)),
NETWORKDAYS.INTL($AW287,$AX287,1,_xlpm.VD)))),0)),
$DH287="месяц",
$DR287*BI287,
$DH287="неделя",
$DR287*BI287/7*(ROUNDUP((DAY(EOMONTH(BI$15,0)))/4,0))),
0)</f>
        <v/>
      </c>
      <c r="EC287" s="125">
        <f t="array" ref="EC287">
IFERROR(_xlfn.IFS(
$DH287="день_1",
$DR287*$BL287/($AX287-$AW287+1)*BJ287*(DAY(EOMONTH(BJ$15,0))),
$DH287="день_2",
$DR287/30*MAX(MIN($AX287,EOMONTH(BJ$15,0))-MAX($AW287,BJ$15)+1,),
$DH287="раб.день",
$DR287/30*(IFERROR(
_xlfn.LET(_xlpm.VD,
CHOOSE(
{1;2;3;4;5;6;7;8;9;10;11;12;13;14;15;16;17;18},
45658,45659,45660,45661,45662,45663,45664,45665,45711,45724,45778,45779,45785,45786,45820,45821,45965,46022),
_xlfn.LET(_xlpm.DD,
MAX(MIN($AX287,EOMONTH(BJ$15,0))-MAX($AW287,BJ$15),),
_xlfn.IFS(
AND(MONTH($AW287)=MONTH(BJ$15),MONTH($AX287)&lt;&gt;MONTH(BJ$15)),
NETWORKDAYS.INTL($AW287,$AW287+_xlpm.DD,1,_xlpm.VD),
AND(MONTH($AW287)&lt;&gt;MONTH(BJ$15),MONTH($AX287)=MONTH(BJ$15)),
NETWORKDAYS.INTL(($AX287)-_xlpm.DD,$AX287,1,_xlpm.VD),
AND(MONTH($AW287)&lt;MONTH(BJ$15),MONTH($AX287)&gt;MONTH(BJ$15)),
NETWORKDAYS.INTL((EOMONTH(BJ$15-1,1))-_xlpm.DD,EOMONTH(BJ$15-1,1),1,_xlpm.VD),
AND(MONTH($AW287)=MONTH(BJ$15),MONTH($AX287)=MONTH(BJ$15)),
NETWORKDAYS.INTL($AW287,$AX287,1,_xlpm.VD)))),0)),
$DH287="месяц",
$DR287*BJ287,
$DH287="неделя",
$DR287*BJ287/7*(ROUNDUP((DAY(EOMONTH(BJ$15,0)))/4,0))),
0)</f>
        <v/>
      </c>
      <c r="ED287" s="125">
        <f t="array" ref="ED287">
IFERROR(_xlfn.IFS(
$DH287="день_1",
$DR287*$BL287/($AX287-$AW287+1)*BK287*(DAY(EOMONTH(BK$15,0))),
$DH287="день_2",
$DR287/30*MAX(MIN($AX287,EOMONTH(BK$15,0))-MAX($AW287,BK$15)+1,),
$DH287="раб.день",
$DR287/30*(IFERROR(
_xlfn.LET(_xlpm.VD,
CHOOSE(
{1;2;3;4;5;6;7;8;9;10;11;12;13;14;15;16;17;18},
45658,45659,45660,45661,45662,45663,45664,45665,45711,45724,45778,45779,45785,45786,45820,45821,45965,46022),
_xlfn.LET(_xlpm.DD,
MAX(MIN($AX287,EOMONTH(BK$15,0))-MAX($AW287,BK$15),),
_xlfn.IFS(
AND(MONTH($AW287)=MONTH(BK$15),MONTH($AX287)&lt;&gt;MONTH(BK$15)),
NETWORKDAYS.INTL($AW287,$AW287+_xlpm.DD,1,_xlpm.VD),
AND(MONTH($AW287)&lt;&gt;MONTH(BK$15),MONTH($AX287)=MONTH(BK$15)),
NETWORKDAYS.INTL(($AX287)-_xlpm.DD,$AX287,1,_xlpm.VD),
AND(MONTH($AW287)&lt;MONTH(BK$15),MONTH($AX287)&gt;MONTH(BK$15)),
NETWORKDAYS.INTL((EOMONTH(BK$15-1,1))-_xlpm.DD,EOMONTH(BK$15-1,1),1,_xlpm.VD),
AND(MONTH($AW287)=MONTH(BK$15),MONTH($AX287)=MONTH(BK$15)),
NETWORKDAYS.INTL($AW287,$AX287,1,_xlpm.VD)))),0)),
$DH287="месяц",
$DR287*BK287,
$DH287="неделя",
$DR287*BK287/7*(ROUNDUP((DAY(EOMONTH(BK$15,0)))/4,0))),
0)</f>
        <v/>
      </c>
      <c r="EE287" s="125">
        <f>SUM($DS287,$DT287,$DU287,$DV287,$DW287,$DX287,$DY287,$DZ287,$EA287,$EB287,$EC287,$ED287)</f>
        <v/>
      </c>
      <c r="EF287" s="125">
        <f>IFERROR(ROUND($EE287*(1+$EP287),2),0)</f>
        <v/>
      </c>
      <c r="EG287" s="128" t="n">
        <v>1</v>
      </c>
      <c r="EH287" s="126" t="n">
        <v>0</v>
      </c>
      <c r="EI287" s="126">
        <f>ROUND(SUM($EH287:$EH287)*SUM($AB287:$AB287)*$EG287,2)</f>
        <v/>
      </c>
      <c r="EJ287" s="126">
        <f>ROUND($EI287*(1+$EP287),2)</f>
        <v/>
      </c>
      <c r="EK287" s="126" t="n">
        <v>0</v>
      </c>
      <c r="EL287" s="126">
        <f>ROUND(SUM($EK287:$EK287)*SUM($AB287:$AB287)*$EG287,2)</f>
        <v/>
      </c>
      <c r="EM287" s="126">
        <f>ROUND($EL287*(1+$EP287),2)</f>
        <v/>
      </c>
      <c r="EN287" s="126">
        <f>SUM($EE287,$EI287,$EL287)</f>
        <v/>
      </c>
      <c r="EO287" s="126">
        <f>SUM($EF287,$EJ287,$EM287)</f>
        <v/>
      </c>
      <c r="EP287" s="59" t="inlineStr">
        <is>
          <t>20%</t>
        </is>
      </c>
      <c r="EQ287" s="59" t="n"/>
      <c r="ER287" s="60">
        <f t="array" ref="ER287">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MATCH(ES287,
{"AMS";"RussOutdoor";"HD Outdoor";"Ingroup";"IQ";"Ledproduction";"LisChannel";"Logic";"Media-PPL";"NovikovTV | НовиковТВ";"SMA";"SOK";"КрокусТВ | CrocusTV | IndoorTV";"Сити";"ТЯК Москва"},
0)),"")</f>
        <v/>
      </c>
      <c r="ES287" s="60" t="n"/>
      <c r="ET287" s="60">
        <f t="array" ref="ET287">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MATCH(ES287,
{"AMS";"RussOutdoor";"HD Outdoor";"Ingroup";"IQ";"Ledproduction";"LisChannel";"Logic";"Media-PPL";"NovikovTV | НовиковТВ";"SMA";"SOK";"КрокусТВ | CrocusTV | IndoorTV";"Сити";"ТЯК Москва"},
0)),"")</f>
        <v/>
      </c>
      <c r="EU287" s="60" t="n"/>
      <c r="EV287" s="60" t="n"/>
      <c r="EX287" s="110">
        <f t="array" ref="EX287">
($AR287/30
+N("ТРАФИК ПЛОЩАДКИ"))*
(IFERROR(
_xlfn.LET(
_xlpm.GPR,
HLOOKUP($L287,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(MATCH($T287,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IF($Q287="цифровой",_xlpm.GPR/$AG287,_xlpm.GPR/60)),
0)
+N("DWELL TIME"))*
(IF($AB287=0,0,IF($AB287=1,0.3,IF($AB287=2,0.5,IF($AB287&gt;2,1))))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_xlfn.IFS($AC287="да",1.2,$AC287="нет",1)*
_xlfn.IFS($AD287="да",1.2,$AD287="нет",1)*
IF(R287="статический",1,1.2)*
$X287*
INDEX(
{1.2;1;1.2;1.2;1;1.2;1.2;1.2;1.2;1.2;1.2;1;1.2;1.2;1.2;1.2;1;1;1.2;1.2;1.2;1;1;1;1;1.2;1.2;1.2;1.2;1;1;1;1;1.2;1.2;1.2;1.2;1.2;1.2;1.2;1.2;1;1;1.2;1;1;1;1;1.5;1;1;1.5;1.5;1.2},
MATCH($Q287,_xlpm.MI,0)))&gt;{0.02;0.04;0.06;0.1;0.2;0.4;0.6;0.8;1;2;4;6})),
{0;1;2;3;4;5;6;7;8;9;10;11;12},
0)))
+N("КОЭФФИЦИЕНТ КОНТАКТА"))))*
(_xlfn.IFS($X287&lt;0.1,$X287/1000,$X287&gt;25,5.2,AND($X287&gt;=0.1,$X287&lt;=25),(($X287*2+0.1)/10)*($X287/10)))*
IFERROR((_xlfn.LET(
_xlpm.MA,
{0;0.8;0.85;0.9;0.95;1},
_xlpm.MAA,
{0;1;2;3;4;5},
INDEX(_xlpm.MA,MATCH(SUMPRODUCT(--((IF(ROUND(_xlpm.MAA,1)&gt;5,5,ROUND($AB287,1)))&gt;{0;1;2;3;4;5})),_xlpm.MAA,0)))
+N("КОЭФФИЦИЕНТ КОЛ-ВО КОНСТРУКЦИЙ")),1)*
$AB287,0))*
(IF($Q287="цифровой",$AG287/15*$AI287,1)
+N("ДЛЯ ЦИФРЫ"))</f>
        <v/>
      </c>
      <c r="EY287" s="110">
        <f>IFERROR(EX287*AY287,0)</f>
        <v/>
      </c>
      <c r="EZ287" s="131">
        <f>IFERROR(DP287/EY287*1000,0)</f>
        <v/>
      </c>
      <c r="FA287" s="112">
        <f>IFERROR(FC287/FB287,0)</f>
        <v/>
      </c>
      <c r="FB287" s="112">
        <f>IFERROR((FC287/(EY287/FF287*#REF!))*0.825,0)</f>
        <v/>
      </c>
      <c r="FC287" s="112">
        <f>IFERROR(((EX287*30/AR287)*100)/30,0)</f>
        <v/>
      </c>
      <c r="FD287" s="112">
        <f>IFERROR(EY287/G287*100%,0)</f>
        <v/>
      </c>
      <c r="FE287" s="112">
        <f>IFERROR(FD287/FC287*100%,0)</f>
        <v/>
      </c>
      <c r="FF287" s="110">
        <f>IFERROR(AR287/30*AY287,0)</f>
        <v/>
      </c>
    </row>
    <row r="288" ht="13" customHeight="1">
      <c r="A288" s="59" t="n"/>
      <c r="B288" s="60" t="n"/>
      <c r="C288" s="60" t="n"/>
      <c r="D288" s="60">
        <f t="array" ref="D288">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MATCH($E288,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88" s="60">
        <f t="array" ref="E288">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MATCH($F288,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88" s="60" t="inlineStr"/>
      <c r="G288" s="60" t="n"/>
      <c r="H288" s="60">
        <f t="array" ref="H288">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MATCH($I288,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88" s="60" t="n"/>
      <c r="J288" s="60" t="n"/>
      <c r="K288" s="60" t="n"/>
      <c r="L288" s="60" t="n"/>
      <c r="M288" s="60" t="n"/>
      <c r="N288" s="60" t="n"/>
      <c r="O288" s="60" t="n"/>
      <c r="P288" s="60">
        <f t="array" ref="P288">
_xlfn.IFS(
ISNUMBER(MATCH($Q288,{"шелфбаннер","разделитель","монетница","чековая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ISNUMBER(MATCH($Q288,{"LED/LCD","видеокулер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ISNUMBER(MATCH($Q288,{"автомобиль","машина","выставочное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ISNUMBER(MATCH($Q288,{"билборд","лифтовая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ISNUMBER(MATCH($Q288,{"навигация","подвесной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ISNUMBER(MATCH($Q288,{"движущаяся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ISNUMBER(MATCH($Q288,{"каталог","журнал"},)),
"Пресса",
$Q288="","")</f>
        <v/>
      </c>
      <c r="Q288" s="60" t="n"/>
      <c r="R288" s="60">
        <f t="array" ref="R288">
IFERROR(
_xlfn.IFS(
OR(ISNUMBER(MATCH($Q288,{"экспозиция","макет","стенд","автостенд","авто стенд","выставочное пространство","выставочные стенды","модульные выставочные стенды","3Д конструкция","3D конструкция"},)),P288="Экспонирование"),
"нестандартный",
ISNUMBER(MATCH($Q288,{"скроллер","призматрон"},)),
"динамический",
$P288="Видео",
"цифровой",
OR($P288="Пресса",$P288="Щит",$P288="POSm",$P288="Подвес",$P288="Брендирование/оклейка"),
"статический"),"")</f>
        <v/>
      </c>
      <c r="S288" s="59" t="n"/>
      <c r="T288" s="60" t="n"/>
      <c r="U288" s="60" t="n"/>
      <c r="V288" s="60">
        <f>
IF(P288="Видео",
"цифровой постер/ролик",
IF(ISNUMBER(MATCH(Q288,{"короб световой","короб световой | лайтбокс","короб световой | кристалайт","лайтбокс","лайт бокс","кристалайт","LB","lightbox"},)),
"бэклит",
IF(P288="Брендирование/оклейка",
"перфарированная пленка/самоклейка",
IF(P288="Экспонирование",
"под запрос",
IF(P288="Подвес",
"баннер/ткань",
"")))))</f>
        <v/>
      </c>
      <c r="W288" s="59" t="n"/>
      <c r="X288" s="59" t="n"/>
      <c r="Y288" s="59" t="n"/>
      <c r="Z288" s="61" t="n"/>
      <c r="AA288" s="61" t="n"/>
      <c r="AB288" s="61">
        <f>IF(BL288&gt;0,Z288,0)</f>
        <v/>
      </c>
      <c r="AC288" s="59" t="n"/>
      <c r="AD288" s="59" t="n"/>
      <c r="AE288" s="59" t="n"/>
      <c r="AF288" s="59" t="n"/>
      <c r="AG288" s="59" t="n"/>
      <c r="AH288" s="59" t="n"/>
      <c r="AI288" s="59" t="n"/>
      <c r="AJ288" s="59" t="n"/>
      <c r="AK288" s="59" t="n"/>
      <c r="AL288" s="62">
        <f>IFERROR(IF(OR(R288="статический",R288="динамический",R288="нестандартный",R288="",R288=""),"-",IF(AND(AH288="-",AI288="-"),"-",AK288*3600/AH288*AI288)),"-")</f>
        <v/>
      </c>
      <c r="AM288" s="62">
        <f>IFERROR(IF(OR(R288="статический",R288="динамический",R288="",R288="", R288="BTL",R288="нестандартный"),"-",AG288*AI288*AL288/60),"-")</f>
        <v/>
      </c>
      <c r="AN288" s="63">
        <f>IFERROR(IF(AH288="","-",AG288*AI288/AH288),"-")</f>
        <v/>
      </c>
      <c r="AO288" s="59">
        <f>IFERROR(IF(OR($R288="статический",$R288="динамический",$R288="",$R288="",$R288="BTL",$R288="нестандартный"),"-",$AL288*$AY288),"-")</f>
        <v/>
      </c>
      <c r="AP288" s="62">
        <f>IFERROR(IF(OR($R288="статический",$R288="динамический",$R288="",$R288="",$R288="BTL",$R288="нестандартный"),"-",$AM288*AY288),"-")</f>
        <v/>
      </c>
      <c r="AQ288" s="64" t="n"/>
      <c r="AR288" s="61" t="n"/>
      <c r="AS288" s="61" t="n"/>
      <c r="AT288" s="61" t="n"/>
      <c r="AU288" s="65" t="n"/>
      <c r="AV288" s="124">
        <f>IFERROR(DR288/AT288*1000,"n/a")</f>
        <v/>
      </c>
      <c r="AW288" s="67" t="n"/>
      <c r="AX288" s="67" t="n"/>
      <c r="AY288" s="43">
        <f>IFERROR(IF(OR($AW288="",$AX288=""),"",_xlfn.DAYS($AX288+1,$AW288)),"")</f>
        <v/>
      </c>
      <c r="AZ288" s="68">
        <f t="array" ref="AZ288">
_xlfn.LET(_xlpm.COEFF,
IF($AW288+$AX288=0,0,IF(MAX(MIN($AX288,EOMONTH(AZ$15,0))-MAX($AW288,AZ$15)+1,)&gt;0,1,0)),
_xlfn.IFS(
$ES288="LisChannel",
_xlpm.COEFF*
INDEX({1;1;1.2;1.2;1;1;1;1;1.2;1.2;1.2;1.2},
MATCH(MONTH(AZ$15),
{1,2,3,4,5,6,7,8,9,10,11,12})),
CONCATENATE($ES288," ",$L288)="RussOutdoor метро",
_xlpm.COEFF*
INDEX({0.8;0.9;1.1;1.1;1;1;1;1;1.1;1.1;1.1;1.1},
MATCH(MONTH(AZ$15),
{1,2,3,4,5,6,7,8,9,10,11,12})),
$ES288&lt;&gt;"LisChannel",
_xlpm.COEFF,
$ES288&lt;&gt;"RussOutdoor",
_xlpm.COEFF))</f>
        <v/>
      </c>
      <c r="BA288" s="68">
        <f t="array" ref="BA288">
_xlfn.LET(_xlpm.COEFF,
IF($AW288+$AX288=0,0,IF(MAX(MIN($AX288,EOMONTH(BA$15,0))-MAX($AW288,BA$15)+1,)&gt;0,1,0)),
_xlfn.IFS(
$ES288="LisChannel",
_xlpm.COEFF*
INDEX({1;1;1.2;1.2;1;1;1;1;1.2;1.2;1.2;1.2},
MATCH(MONTH(BA$15),
{1,2,3,4,5,6,7,8,9,10,11,12})),
CONCATENATE($ES288," ",$L288)="RussOutdoor метро",
_xlpm.COEFF*
INDEX({0.8;0.9;1.1;1.1;1;1;1;1;1.1;1.1;1.1;1.1},
MATCH(MONTH(BA$15),
{1,2,3,4,5,6,7,8,9,10,11,12})),
$ES288&lt;&gt;"LisChannel",
_xlpm.COEFF,
$ES288&lt;&gt;"RussOutdoor",
_xlpm.COEFF))</f>
        <v/>
      </c>
      <c r="BB288" s="68">
        <f t="array" ref="BB288">
_xlfn.LET(_xlpm.COEFF,
IF($AW288+$AX288=0,0,IF(MAX(MIN($AX288,EOMONTH(BB$15,0))-MAX($AW288,BB$15)+1,)&gt;0,1,0)),
_xlfn.IFS(
$ES288="LisChannel",
_xlpm.COEFF*
INDEX({1;1;1.2;1.2;1;1;1;1;1.2;1.2;1.2;1.2},
MATCH(MONTH(BB$15),
{1,2,3,4,5,6,7,8,9,10,11,12})),
CONCATENATE($ES288," ",$L288)="RussOutdoor метро",
_xlpm.COEFF*
INDEX({0.8;0.9;1.1;1.1;1;1;1;1;1.1;1.1;1.1;1.1},
MATCH(MONTH(BB$15),
{1,2,3,4,5,6,7,8,9,10,11,12})),
$ES288&lt;&gt;"LisChannel",
_xlpm.COEFF,
$ES288&lt;&gt;"RussOutdoor",
_xlpm.COEFF))</f>
        <v/>
      </c>
      <c r="BC288" s="68">
        <f t="array" ref="BC288">
_xlfn.LET(_xlpm.COEFF,
IF($AW288+$AX288=0,0,IF(MAX(MIN($AX288,EOMONTH(BC$15,0))-MAX($AW288,BC$15)+1,)&gt;0,1,0)),
_xlfn.IFS(
$ES288="LisChannel",
_xlpm.COEFF*
INDEX({1;1;1.2;1.2;1;1;1;1;1.2;1.2;1.2;1.2},
MATCH(MONTH(BC$15),
{1,2,3,4,5,6,7,8,9,10,11,12})),
CONCATENATE($ES288," ",$L288)="RussOutdoor метро",
_xlpm.COEFF*
INDEX({0.8;0.9;1.1;1.1;1;1;1;1;1.1;1.1;1.1;1.1},
MATCH(MONTH(BC$15),
{1,2,3,4,5,6,7,8,9,10,11,12})),
$ES288&lt;&gt;"LisChannel",
_xlpm.COEFF,
$ES288&lt;&gt;"RussOutdoor",
_xlpm.COEFF))</f>
        <v/>
      </c>
      <c r="BD288" s="68">
        <f t="array" ref="BD288">
_xlfn.LET(_xlpm.COEFF,
IF($AW288+$AX288=0,0,IF(MAX(MIN($AX288,EOMONTH(BD$15,0))-MAX($AW288,BD$15)+1,)&gt;0,1,0)),
_xlfn.IFS(
$ES288="LisChannel",
_xlpm.COEFF*
INDEX({1;1;1.2;1.2;1;1;1;1;1.2;1.2;1.2;1.2},
MATCH(MONTH(BD$15),
{1,2,3,4,5,6,7,8,9,10,11,12})),
CONCATENATE($ES288," ",$L288)="RussOutdoor метро",
_xlpm.COEFF*
INDEX({0.8;0.9;1.1;1.1;1;1;1;1;1.1;1.1;1.1;1.1},
MATCH(MONTH(BD$15),
{1,2,3,4,5,6,7,8,9,10,11,12})),
$ES288&lt;&gt;"LisChannel",
_xlpm.COEFF,
$ES288&lt;&gt;"RussOutdoor",
_xlpm.COEFF))</f>
        <v/>
      </c>
      <c r="BE288" s="68">
        <f t="array" ref="BE288">
_xlfn.LET(_xlpm.COEFF,
IF($AW288+$AX288=0,0,IF(MAX(MIN($AX288,EOMONTH(BE$15,0))-MAX($AW288,BE$15)+1,)&gt;0,1,0)),
_xlfn.IFS(
$ES288="LisChannel",
_xlpm.COEFF*
INDEX({1;1;1.2;1.2;1;1;1;1;1.2;1.2;1.2;1.2},
MATCH(MONTH(BE$15),
{1,2,3,4,5,6,7,8,9,10,11,12})),
CONCATENATE($ES288," ",$L288)="RussOutdoor метро",
_xlpm.COEFF*
INDEX({0.8;0.9;1.1;1.1;1;1;1;1;1.1;1.1;1.1;1.1},
MATCH(MONTH(BE$15),
{1,2,3,4,5,6,7,8,9,10,11,12})),
$ES288&lt;&gt;"LisChannel",
_xlpm.COEFF,
$ES288&lt;&gt;"RussOutdoor",
_xlpm.COEFF))</f>
        <v/>
      </c>
      <c r="BF288" s="68">
        <f t="array" ref="BF288">
_xlfn.LET(_xlpm.COEFF,
IF($AW288+$AX288=0,0,IF(MAX(MIN($AX288,EOMONTH(BF$15,0))-MAX($AW288,BF$15)+1,)&gt;0,1,0)),
_xlfn.IFS(
$ES288="LisChannel",
_xlpm.COEFF*
INDEX({1;1;1.2;1.2;1;1;1;1;1.2;1.2;1.2;1.2},
MATCH(MONTH(BF$15),
{1,2,3,4,5,6,7,8,9,10,11,12})),
CONCATENATE($ES288," ",$L288)="RussOutdoor метро",
_xlpm.COEFF*
INDEX({0.8;0.9;1.1;1.1;1;1;1;1;1.1;1.1;1.1;1.1},
MATCH(MONTH(BF$15),
{1,2,3,4,5,6,7,8,9,10,11,12})),
$ES288&lt;&gt;"LisChannel",
_xlpm.COEFF,
$ES288&lt;&gt;"RussOutdoor",
_xlpm.COEFF))</f>
        <v/>
      </c>
      <c r="BG288" s="68">
        <f t="array" ref="BG288">
_xlfn.LET(_xlpm.COEFF,
IF($AW288+$AX288=0,0,IF(MAX(MIN($AX288,EOMONTH(BG$15,0))-MAX($AW288,BG$15)+1,)&gt;0,1,0)),
_xlfn.IFS(
$ES288="LisChannel",
_xlpm.COEFF*
INDEX({1;1;1.2;1.2;1;1;1;1;1.2;1.2;1.2;1.2},
MATCH(MONTH(BG$15),
{1,2,3,4,5,6,7,8,9,10,11,12})),
CONCATENATE($ES288," ",$L288)="RussOutdoor метро",
_xlpm.COEFF*
INDEX({0.8;0.9;1.1;1.1;1;1;1;1;1.1;1.1;1.1;1.1},
MATCH(MONTH(BG$15),
{1,2,3,4,5,6,7,8,9,10,11,12})),
$ES288&lt;&gt;"LisChannel",
_xlpm.COEFF,
$ES288&lt;&gt;"RussOutdoor",
_xlpm.COEFF))</f>
        <v/>
      </c>
      <c r="BH288" s="68">
        <f t="array" ref="BH288">
_xlfn.LET(_xlpm.COEFF,
IF($AW288+$AX288=0,0,IF(MAX(MIN($AX288,EOMONTH(BH$15,0))-MAX($AW288,BH$15)+1,)&gt;0,1,0)),
_xlfn.IFS(
$ES288="LisChannel",
_xlpm.COEFF*
INDEX({1;1;1.2;1.2;1;1;1;1;1.2;1.2;1.2;1.2},
MATCH(MONTH(BH$15),
{1,2,3,4,5,6,7,8,9,10,11,12})),
CONCATENATE($ES288," ",$L288)="RussOutdoor метро",
_xlpm.COEFF*
INDEX({0.8;0.9;1.1;1.1;1;1;1;1;1.1;1.1;1.1;1.1},
MATCH(MONTH(BH$15),
{1,2,3,4,5,6,7,8,9,10,11,12})),
$ES288&lt;&gt;"LisChannel",
_xlpm.COEFF,
$ES288&lt;&gt;"RussOutdoor",
_xlpm.COEFF))</f>
        <v/>
      </c>
      <c r="BI288" s="68">
        <f t="array" ref="BI288">
_xlfn.LET(_xlpm.COEFF,
IF($AW288+$AX288=0,0,IF(MAX(MIN($AX288,EOMONTH(BI$15,0))-MAX($AW288,BI$15)+1,)&gt;0,1,0)),
_xlfn.IFS(
$ES288="LisChannel",
_xlpm.COEFF*
INDEX({1;1;1.2;1.2;1;1;1;1;1.2;1.2;1.2;1.2},
MATCH(MONTH(BI$15),
{1,2,3,4,5,6,7,8,9,10,11,12})),
CONCATENATE($ES288," ",$L288)="RussOutdoor метро",
_xlpm.COEFF*
INDEX({0.8;0.9;1.1;1.1;1;1;1;1;1.1;1.1;1.1;1.1},
MATCH(MONTH(BI$15),
{1,2,3,4,5,6,7,8,9,10,11,12})),
$ES288&lt;&gt;"LisChannel",
_xlpm.COEFF,
$ES288&lt;&gt;"RussOutdoor",
_xlpm.COEFF))</f>
        <v/>
      </c>
      <c r="BJ288" s="68">
        <f t="array" ref="BJ288">
_xlfn.LET(_xlpm.COEFF,
IF($AW288+$AX288=0,0,IF(MAX(MIN($AX288,EOMONTH(BJ$15,0))-MAX($AW288,BJ$15)+1,)&gt;0,1,0)),
_xlfn.IFS(
$ES288="LisChannel",
_xlpm.COEFF*
INDEX({1;1;1.2;1.2;1;1;1;1;1.2;1.2;1.2;1.2},
MATCH(MONTH(BJ$15),
{1,2,3,4,5,6,7,8,9,10,11,12})),
CONCATENATE($ES288," ",$L288)="RussOutdoor метро",
_xlpm.COEFF*
INDEX({0.8;0.9;1.1;1.1;1;1;1;1;1.1;1.1;1.1;1.1},
MATCH(MONTH(BJ$15),
{1,2,3,4,5,6,7,8,9,10,11,12})),
$ES288&lt;&gt;"LisChannel",
_xlpm.COEFF,
$ES288&lt;&gt;"RussOutdoor",
_xlpm.COEFF))</f>
        <v/>
      </c>
      <c r="BK288" s="68">
        <f t="array" ref="BK288">
_xlfn.LET(_xlpm.COEFF,
IF($AW288+$AX288=0,0,IF(MAX(MIN($AX288,EOMONTH(BK$15,0))-MAX($AW288,BK$15)+1,)&gt;0,1,0)),
_xlfn.IFS(
$ES288="LisChannel",
_xlpm.COEFF*
INDEX({1;1;1.2;1.2;1;1;1;1;1.2;1.2;1.2;1.2},
MATCH(MONTH(BK$15),
{1,2,3,4,5,6,7,8,9,10,11,12})),
CONCATENATE($ES288," ",$L288)="RussOutdoor метро",
_xlpm.COEFF*
INDEX({0.8;0.9;1.1;1.1;1;1;1;1;1.1;1.1;1.1;1.1},
MATCH(MONTH(BK$15),
{1,2,3,4,5,6,7,8,9,10,11,12})),
$ES288&lt;&gt;"LisChannel",
_xlpm.COEFF,
$ES288&lt;&gt;"RussOutdoor",
_xlpm.COEFF))</f>
        <v/>
      </c>
      <c r="BL288" s="62">
        <f>COUNTIFS($AZ288:$BK288,"&gt;0")</f>
        <v/>
      </c>
      <c r="BM288" s="65" t="n"/>
      <c r="BN288" s="125">
        <f>$DJ288</f>
        <v/>
      </c>
      <c r="BO288" s="63">
        <f>$DQ288</f>
        <v/>
      </c>
      <c r="BP288" s="125">
        <f>
IFERROR(
IF($BL288=0,0,
$BN288*(1-$BO288)),
0)</f>
        <v/>
      </c>
      <c r="BQ288" s="125">
        <f t="array" ref="BQ288">
IFERROR(
_xlfn.IFS(
$DH288="день_1",
$BP288*$BL288/($AX288-$AW288+1)*AZ288*(DAY(EOMONTH(AZ$15,0))),
$DH288="день_2",
$BP288/30*MAX(MIN($AX288,EOMONTH(AZ$15,0))-MAX($AW288,AZ$15)+1,),
$DH288="раб.день",
$BP288/30*(IFERROR(
_xlfn.LET(_xlpm.VD,
CHOOSE(
{1;2;3;4;5;6;7;8;9;10;11;12;13;14;15;16;17;18},
45658,45659,45660,45661,45662,45663,45664,45665,45711,45724,45778,45779,45785,45786,45820,45821,45965,46022),
_xlfn.LET(_xlpm.DD,
MAX(MIN($AX288,EOMONTH(AZ$15,0))-MAX($AW288,AZ$15),),
_xlfn.IFS(
AND(MONTH($AW288)=MONTH(AZ$15),MONTH($AX288)&lt;&gt;MONTH(AZ$15)),
NETWORKDAYS.INTL($AW288,$AW288+_xlpm.DD,1,_xlpm.VD),
AND(MONTH($AW288)&lt;&gt;MONTH(AZ$15),MONTH($AX288)=MONTH(AZ$15)),
NETWORKDAYS.INTL(($AX288)-_xlpm.DD,$AX288,1,_xlpm.VD),
AND(MONTH($AW288)&lt;MONTH(AZ$15),MONTH($AX288)&gt;MONTH(AZ$15)),
NETWORKDAYS.INTL((EOMONTH(AZ$15-1,1))-_xlpm.DD,EOMONTH(AZ$15-1,1),1,_xlpm.VD),
AND(MONTH($AW288)=MONTH(AZ$15),MONTH($AX288)=MONTH(AZ$15)),
NETWORKDAYS.INTL($AW288,$AX288,1,_xlpm.VD)))),0)),
$DH288="месяц",
$BP288*AZ288,
$DH288="неделя",
$BP288*AZ288/7*(ROUNDUP((DAY(EOMONTH(AZ$15,0)))/4,0))),
0)</f>
        <v/>
      </c>
      <c r="BR288" s="125">
        <f t="array" ref="BR288">
IFERROR(
_xlfn.IFS(
$DH288="день_1",
$BP288*$BL288/($AX288-$AW288+1)*BA288*(DAY(EOMONTH(BA$15,0))),
$DH288="день_2",
$BP288/30*MAX(MIN($AX288,EOMONTH(BA$15,0))-MAX($AW288,BA$15)+1,),
$DH288="раб.день",
$BP288/30*(IFERROR(
_xlfn.LET(_xlpm.VD,
CHOOSE(
{1;2;3;4;5;6;7;8;9;10;11;12;13;14;15;16;17;18},
45658,45659,45660,45661,45662,45663,45664,45665,45711,45724,45778,45779,45785,45786,45820,45821,45965,46022),
_xlfn.LET(_xlpm.DD,
MAX(MIN($AX288,EOMONTH(BA$15,0))-MAX($AW288,BA$15),),
_xlfn.IFS(
AND(MONTH($AW288)=MONTH(BA$15),MONTH($AX288)&lt;&gt;MONTH(BA$15)),
NETWORKDAYS.INTL($AW288,$AW288+_xlpm.DD,1,_xlpm.VD),
AND(MONTH($AW288)&lt;&gt;MONTH(BA$15),MONTH($AX288)=MONTH(BA$15)),
NETWORKDAYS.INTL(($AX288)-_xlpm.DD,$AX288,1,_xlpm.VD),
AND(MONTH($AW288)&lt;MONTH(BA$15),MONTH($AX288)&gt;MONTH(BA$15)),
NETWORKDAYS.INTL((EOMONTH(BA$15-1,1))-_xlpm.DD,EOMONTH(BA$15-1,1),1,_xlpm.VD),
AND(MONTH($AW288)=MONTH(BA$15),MONTH($AX288)=MONTH(BA$15)),
NETWORKDAYS.INTL($AW288,$AX288,1,_xlpm.VD)))),0)),
$DH288="месяц",
$BP288*BA288,
$DH288="неделя",
$BP288*BA288/7*(ROUNDUP((DAY(EOMONTH(BA$15,0)))/4,0))),
0)</f>
        <v/>
      </c>
      <c r="BS288" s="125">
        <f t="array" ref="BS288">
IFERROR(
_xlfn.IFS(
$DH288="день_1",
$BP288*$BL288/($AX288-$AW288+1)*BB288*(DAY(EOMONTH(BB$15,0))),
$DH288="день_2",
$BP288/30*MAX(MIN($AX288,EOMONTH(BB$15,0))-MAX($AW288,BB$15)+1,),
$DH288="раб.день",
$BP288/30*(IFERROR(
_xlfn.LET(_xlpm.VD,
CHOOSE(
{1;2;3;4;5;6;7;8;9;10;11;12;13;14;15;16;17;18},
45658,45659,45660,45661,45662,45663,45664,45665,45711,45724,45778,45779,45785,45786,45820,45821,45965,46022),
_xlfn.LET(_xlpm.DD,
MAX(MIN($AX288,EOMONTH(BB$15,0))-MAX($AW288,BB$15),),
_xlfn.IFS(
AND(MONTH($AW288)=MONTH(BB$15),MONTH($AX288)&lt;&gt;MONTH(BB$15)),
NETWORKDAYS.INTL($AW288,$AW288+_xlpm.DD,1,_xlpm.VD),
AND(MONTH($AW288)&lt;&gt;MONTH(BB$15),MONTH($AX288)=MONTH(BB$15)),
NETWORKDAYS.INTL(($AX288)-_xlpm.DD,$AX288,1,_xlpm.VD),
AND(MONTH($AW288)&lt;MONTH(BB$15),MONTH($AX288)&gt;MONTH(BB$15)),
NETWORKDAYS.INTL((EOMONTH(BB$15-1,1))-_xlpm.DD,EOMONTH(BB$15-1,1),1,_xlpm.VD),
AND(MONTH($AW288)=MONTH(BB$15),MONTH($AX288)=MONTH(BB$15)),
NETWORKDAYS.INTL($AW288,$AX288,1,_xlpm.VD)))),0)),
$DH288="месяц",
$BP288*BB288,
$DH288="неделя",
$BP288*BB288/7*(ROUNDUP((DAY(EOMONTH(BB$15,0)))/4,0))),
0)</f>
        <v/>
      </c>
      <c r="BT288" s="125">
        <f t="array" ref="BT288">
IFERROR(
_xlfn.IFS(
$DH288="день_1",
$BP288*$BL288/($AX288-$AW288+1)*BC288*(DAY(EOMONTH(BC$15,0))),
$DH288="день_2",
$BP288/30*MAX(MIN($AX288,EOMONTH(BC$15,0))-MAX($AW288,BC$15)+1,),
$DH288="раб.день",
$BP288/30*(IFERROR(
_xlfn.LET(_xlpm.VD,
CHOOSE(
{1;2;3;4;5;6;7;8;9;10;11;12;13;14;15;16;17;18},
45658,45659,45660,45661,45662,45663,45664,45665,45711,45724,45778,45779,45785,45786,45820,45821,45965,46022),
_xlfn.LET(_xlpm.DD,
MAX(MIN($AX288,EOMONTH(BC$15,0))-MAX($AW288,BC$15),),
_xlfn.IFS(
AND(MONTH($AW288)=MONTH(BC$15),MONTH($AX288)&lt;&gt;MONTH(BC$15)),
NETWORKDAYS.INTL($AW288,$AW288+_xlpm.DD,1,_xlpm.VD),
AND(MONTH($AW288)&lt;&gt;MONTH(BC$15),MONTH($AX288)=MONTH(BC$15)),
NETWORKDAYS.INTL(($AX288)-_xlpm.DD,$AX288,1,_xlpm.VD),
AND(MONTH($AW288)&lt;MONTH(BC$15),MONTH($AX288)&gt;MONTH(BC$15)),
NETWORKDAYS.INTL((EOMONTH(BC$15-1,1))-_xlpm.DD,EOMONTH(BC$15-1,1),1,_xlpm.VD),
AND(MONTH($AW288)=MONTH(BC$15),MONTH($AX288)=MONTH(BC$15)),
NETWORKDAYS.INTL($AW288,$AX288,1,_xlpm.VD)))),0)),
$DH288="месяц",
$BP288*BC288,
$DH288="неделя",
$BP288*BC288/7*(ROUNDUP((DAY(EOMONTH(BC$15,0)))/4,0))),
0)</f>
        <v/>
      </c>
      <c r="BU288" s="125">
        <f t="array" ref="BU288">
IFERROR(
_xlfn.IFS(
$DH288="день_1",
$BP288*$BL288/($AX288-$AW288+1)*BD288*(DAY(EOMONTH(BD$15,0))),
$DH288="день_2",
$BP288/30*MAX(MIN($AX288,EOMONTH(BD$15,0))-MAX($AW288,BD$15)+1,),
$DH288="раб.день",
$BP288/30*(IFERROR(
_xlfn.LET(_xlpm.VD,
CHOOSE(
{1;2;3;4;5;6;7;8;9;10;11;12;13;14;15;16;17;18},
45658,45659,45660,45661,45662,45663,45664,45665,45711,45724,45778,45779,45785,45786,45820,45821,45965,46022),
_xlfn.LET(_xlpm.DD,
MAX(MIN($AX288,EOMONTH(BD$15,0))-MAX($AW288,BD$15),),
_xlfn.IFS(
AND(MONTH($AW288)=MONTH(BD$15),MONTH($AX288)&lt;&gt;MONTH(BD$15)),
NETWORKDAYS.INTL($AW288,$AW288+_xlpm.DD,1,_xlpm.VD),
AND(MONTH($AW288)&lt;&gt;MONTH(BD$15),MONTH($AX288)=MONTH(BD$15)),
NETWORKDAYS.INTL(($AX288)-_xlpm.DD,$AX288,1,_xlpm.VD),
AND(MONTH($AW288)&lt;MONTH(BD$15),MONTH($AX288)&gt;MONTH(BD$15)),
NETWORKDAYS.INTL((EOMONTH(BD$15-1,1))-_xlpm.DD,EOMONTH(BD$15-1,1),1,_xlpm.VD),
AND(MONTH($AW288)=MONTH(BD$15),MONTH($AX288)=MONTH(BD$15)),
NETWORKDAYS.INTL($AW288,$AX288,1,_xlpm.VD)))),0)),
$DH288="месяц",
$BP288*BD288,
$DH288="неделя",
$BP288*BD288/7*(ROUNDUP((DAY(EOMONTH(BD$15,0)))/4,0))),
0)</f>
        <v/>
      </c>
      <c r="BV288" s="125">
        <f t="array" ref="BV288">
IFERROR(
_xlfn.IFS(
$DH288="день_1",
$BP288*$BL288/($AX288-$AW288+1)*BE288*(DAY(EOMONTH(BE$15,0))),
$DH288="день_2",
$BP288/30*MAX(MIN($AX288,EOMONTH(BE$15,0))-MAX($AW288,BE$15)+1,),
$DH288="раб.день",
$BP288/30*(IFERROR(
_xlfn.LET(_xlpm.VD,
CHOOSE(
{1;2;3;4;5;6;7;8;9;10;11;12;13;14;15;16;17;18},
45658,45659,45660,45661,45662,45663,45664,45665,45711,45724,45778,45779,45785,45786,45820,45821,45965,46022),
_xlfn.LET(_xlpm.DD,
MAX(MIN($AX288,EOMONTH(BE$15,0))-MAX($AW288,BE$15),),
_xlfn.IFS(
AND(MONTH($AW288)=MONTH(BE$15),MONTH($AX288)&lt;&gt;MONTH(BE$15)),
NETWORKDAYS.INTL($AW288,$AW288+_xlpm.DD,1,_xlpm.VD),
AND(MONTH($AW288)&lt;&gt;MONTH(BE$15),MONTH($AX288)=MONTH(BE$15)),
NETWORKDAYS.INTL(($AX288)-_xlpm.DD,$AX288,1,_xlpm.VD),
AND(MONTH($AW288)&lt;MONTH(BE$15),MONTH($AX288)&gt;MONTH(BE$15)),
NETWORKDAYS.INTL((EOMONTH(BE$15-1,1))-_xlpm.DD,EOMONTH(BE$15-1,1),1,_xlpm.VD),
AND(MONTH($AW288)=MONTH(BE$15),MONTH($AX288)=MONTH(BE$15)),
NETWORKDAYS.INTL($AW288,$AX288,1,_xlpm.VD)))),0)),
$DH288="месяц",
$BP288*BE288,
$DH288="неделя",
$BP288*BE288/7*(ROUNDUP((DAY(EOMONTH(BE$15,0)))/4,0))),
0)</f>
        <v/>
      </c>
      <c r="BW288" s="125">
        <f t="array" ref="BW288">
IFERROR(
_xlfn.IFS(
$DH288="день_1",
$BP288*$BL288/($AX288-$AW288+1)*BF288*(DAY(EOMONTH(BF$15,0))),
$DH288="день_2",
$BP288/30*MAX(MIN($AX288,EOMONTH(BF$15,0))-MAX($AW288,BF$15)+1,),
$DH288="раб.день",
$BP288/30*(IFERROR(
_xlfn.LET(_xlpm.VD,
CHOOSE(
{1;2;3;4;5;6;7;8;9;10;11;12;13;14;15;16;17;18},
45658,45659,45660,45661,45662,45663,45664,45665,45711,45724,45778,45779,45785,45786,45820,45821,45965,46022),
_xlfn.LET(_xlpm.DD,
MAX(MIN($AX288,EOMONTH(BF$15,0))-MAX($AW288,BF$15),),
_xlfn.IFS(
AND(MONTH($AW288)=MONTH(BF$15),MONTH($AX288)&lt;&gt;MONTH(BF$15)),
NETWORKDAYS.INTL($AW288,$AW288+_xlpm.DD,1,_xlpm.VD),
AND(MONTH($AW288)&lt;&gt;MONTH(BF$15),MONTH($AX288)=MONTH(BF$15)),
NETWORKDAYS.INTL(($AX288)-_xlpm.DD,$AX288,1,_xlpm.VD),
AND(MONTH($AW288)&lt;MONTH(BF$15),MONTH($AX288)&gt;MONTH(BF$15)),
NETWORKDAYS.INTL((EOMONTH(BF$15-1,1))-_xlpm.DD,EOMONTH(BF$15-1,1),1,_xlpm.VD),
AND(MONTH($AW288)=MONTH(BF$15),MONTH($AX288)=MONTH(BF$15)),
NETWORKDAYS.INTL($AW288,$AX288,1,_xlpm.VD)))),0)),
$DH288="месяц",
$BP288*BF288,
$DH288="неделя",
$BP288*BF288/7*(ROUNDUP((DAY(EOMONTH(BF$15,0)))/4,0))),
0)</f>
        <v/>
      </c>
      <c r="BX288" s="125">
        <f t="array" ref="BX288">
IFERROR(
_xlfn.IFS(
$DH288="день_1",
$BP288*$BL288/($AX288-$AW288+1)*BG288*(DAY(EOMONTH(BG$15,0))),
$DH288="день_2",
$BP288/30*MAX(MIN($AX288,EOMONTH(BG$15,0))-MAX($AW288,BG$15)+1,),
$DH288="раб.день",
$BP288/30*(IFERROR(
_xlfn.LET(_xlpm.VD,
CHOOSE(
{1;2;3;4;5;6;7;8;9;10;11;12;13;14;15;16;17;18},
45658,45659,45660,45661,45662,45663,45664,45665,45711,45724,45778,45779,45785,45786,45820,45821,45965,46022),
_xlfn.LET(_xlpm.DD,
MAX(MIN($AX288,EOMONTH(BG$15,0))-MAX($AW288,BG$15),),
_xlfn.IFS(
AND(MONTH($AW288)=MONTH(BG$15),MONTH($AX288)&lt;&gt;MONTH(BG$15)),
NETWORKDAYS.INTL($AW288,$AW288+_xlpm.DD,1,_xlpm.VD),
AND(MONTH($AW288)&lt;&gt;MONTH(BG$15),MONTH($AX288)=MONTH(BG$15)),
NETWORKDAYS.INTL(($AX288)-_xlpm.DD,$AX288,1,_xlpm.VD),
AND(MONTH($AW288)&lt;MONTH(BG$15),MONTH($AX288)&gt;MONTH(BG$15)),
NETWORKDAYS.INTL((EOMONTH(BG$15-1,1))-_xlpm.DD,EOMONTH(BG$15-1,1),1,_xlpm.VD),
AND(MONTH($AW288)=MONTH(BG$15),MONTH($AX288)=MONTH(BG$15)),
NETWORKDAYS.INTL($AW288,$AX288,1,_xlpm.VD)))),0)),
$DH288="месяц",
$BP288*BG288,
$DH288="неделя",
$BP288*BG288/7*(ROUNDUP((DAY(EOMONTH(BG$15,0)))/4,0))),
0)</f>
        <v/>
      </c>
      <c r="BY288" s="125">
        <f t="array" ref="BY288">
IFERROR(
_xlfn.IFS(
$DH288="день_1",
$BP288*$BL288/($AX288-$AW288+1)*BH288*(DAY(EOMONTH(BH$15,0))),
$DH288="день_2",
$BP288/30*MAX(MIN($AX288,EOMONTH(BH$15,0))-MAX($AW288,BH$15)+1,),
$DH288="раб.день",
$BP288/30*(IFERROR(
_xlfn.LET(_xlpm.VD,
CHOOSE(
{1;2;3;4;5;6;7;8;9;10;11;12;13;14;15;16;17;18},
45658,45659,45660,45661,45662,45663,45664,45665,45711,45724,45778,45779,45785,45786,45820,45821,45965,46022),
_xlfn.LET(_xlpm.DD,
MAX(MIN($AX288,EOMONTH(BH$15,0))-MAX($AW288,BH$15),),
_xlfn.IFS(
AND(MONTH($AW288)=MONTH(BH$15),MONTH($AX288)&lt;&gt;MONTH(BH$15)),
NETWORKDAYS.INTL($AW288,$AW288+_xlpm.DD,1,_xlpm.VD),
AND(MONTH($AW288)&lt;&gt;MONTH(BH$15),MONTH($AX288)=MONTH(BH$15)),
NETWORKDAYS.INTL(($AX288)-_xlpm.DD,$AX288,1,_xlpm.VD),
AND(MONTH($AW288)&lt;MONTH(BH$15),MONTH($AX288)&gt;MONTH(BH$15)),
NETWORKDAYS.INTL((EOMONTH(BH$15-1,1))-_xlpm.DD,EOMONTH(BH$15-1,1),1,_xlpm.VD),
AND(MONTH($AW288)=MONTH(BH$15),MONTH($AX288)=MONTH(BH$15)),
NETWORKDAYS.INTL($AW288,$AX288,1,_xlpm.VD)))),0)),
$DH288="месяц",
$BP288*BH288,
$DH288="неделя",
$BP288*BH288/7*(ROUNDUP((DAY(EOMONTH(BH$15,0)))/4,0))),
0)</f>
        <v/>
      </c>
      <c r="BZ288" s="125">
        <f t="array" ref="BZ288">
IFERROR(
_xlfn.IFS(
$DH288="день_1",
$BP288*$BL288/($AX288-$AW288+1)*BI288*(DAY(EOMONTH(BI$15,0))),
$DH288="день_2",
$BP288/30*MAX(MIN($AX288,EOMONTH(BI$15,0))-MAX($AW288,BI$15)+1,),
$DH288="раб.день",
$BP288/30*(IFERROR(
_xlfn.LET(_xlpm.VD,
CHOOSE(
{1;2;3;4;5;6;7;8;9;10;11;12;13;14;15;16;17;18},
45658,45659,45660,45661,45662,45663,45664,45665,45711,45724,45778,45779,45785,45786,45820,45821,45965,46022),
_xlfn.LET(_xlpm.DD,
MAX(MIN($AX288,EOMONTH(BI$15,0))-MAX($AW288,BI$15),),
_xlfn.IFS(
AND(MONTH($AW288)=MONTH(BI$15),MONTH($AX288)&lt;&gt;MONTH(BI$15)),
NETWORKDAYS.INTL($AW288,$AW288+_xlpm.DD,1,_xlpm.VD),
AND(MONTH($AW288)&lt;&gt;MONTH(BI$15),MONTH($AX288)=MONTH(BI$15)),
NETWORKDAYS.INTL(($AX288)-_xlpm.DD,$AX288,1,_xlpm.VD),
AND(MONTH($AW288)&lt;MONTH(BI$15),MONTH($AX288)&gt;MONTH(BI$15)),
NETWORKDAYS.INTL((EOMONTH(BI$15-1,1))-_xlpm.DD,EOMONTH(BI$15-1,1),1,_xlpm.VD),
AND(MONTH($AW288)=MONTH(BI$15),MONTH($AX288)=MONTH(BI$15)),
NETWORKDAYS.INTL($AW288,$AX288,1,_xlpm.VD)))),0)),
$DH288="месяц",
$BP288*BI288,
$DH288="неделя",
$BP288*BI288/7*(ROUNDUP((DAY(EOMONTH(BI$15,0)))/4,0))),
0)</f>
        <v/>
      </c>
      <c r="CA288" s="125">
        <f t="array" ref="CA288">
IFERROR(
_xlfn.IFS(
$DH288="день_1",
$BP288*$BL288/($AX288-$AW288+1)*BJ288*(DAY(EOMONTH(BJ$15,0))),
$DH288="день_2",
$BP288/30*MAX(MIN($AX288,EOMONTH(BJ$15,0))-MAX($AW288,BJ$15)+1,),
$DH288="раб.день",
$BP288/30*(IFERROR(
_xlfn.LET(_xlpm.VD,
CHOOSE(
{1;2;3;4;5;6;7;8;9;10;11;12;13;14;15;16;17;18},
45658,45659,45660,45661,45662,45663,45664,45665,45711,45724,45778,45779,45785,45786,45820,45821,45965,46022),
_xlfn.LET(_xlpm.DD,
MAX(MIN($AX288,EOMONTH(BJ$15,0))-MAX($AW288,BJ$15),),
_xlfn.IFS(
AND(MONTH($AW288)=MONTH(BJ$15),MONTH($AX288)&lt;&gt;MONTH(BJ$15)),
NETWORKDAYS.INTL($AW288,$AW288+_xlpm.DD,1,_xlpm.VD),
AND(MONTH($AW288)&lt;&gt;MONTH(BJ$15),MONTH($AX288)=MONTH(BJ$15)),
NETWORKDAYS.INTL(($AX288)-_xlpm.DD,$AX288,1,_xlpm.VD),
AND(MONTH($AW288)&lt;MONTH(BJ$15),MONTH($AX288)&gt;MONTH(BJ$15)),
NETWORKDAYS.INTL((EOMONTH(BJ$15-1,1))-_xlpm.DD,EOMONTH(BJ$15-1,1),1,_xlpm.VD),
AND(MONTH($AW288)=MONTH(BJ$15),MONTH($AX288)=MONTH(BJ$15)),
NETWORKDAYS.INTL($AW288,$AX288,1,_xlpm.VD)))),0)),
$DH288="месяц",
$BP288*BJ288,
$DH288="неделя",
$BP288*BJ288/7*(ROUNDUP((DAY(EOMONTH(BJ$15,0)))/4,0))),
0)</f>
        <v/>
      </c>
      <c r="CB288" s="125">
        <f t="array" ref="CB288">
IFERROR(
_xlfn.IFS(
$DH288="день_1",
$BP288*$BL288/($AX288-$AW288+1)*BK288*(DAY(EOMONTH(BK$15,0))),
$DH288="день_2",
$BP288/30*MAX(MIN($AX288,EOMONTH(BK$15,0))-MAX($AW288,BK$15)+1,),
$DH288="раб.день",
$BP288/30*(IFERROR(
_xlfn.LET(_xlpm.VD,
CHOOSE(
{1;2;3;4;5;6;7;8;9;10;11;12;13;14;15;16;17;18},
45658,45659,45660,45661,45662,45663,45664,45665,45711,45724,45778,45779,45785,45786,45820,45821,45965,46022),
_xlfn.LET(_xlpm.DD,
MAX(MIN($AX288,EOMONTH(BK$15,0))-MAX($AW288,BK$15),),
_xlfn.IFS(
AND(MONTH($AW288)=MONTH(BK$15),MONTH($AX288)&lt;&gt;MONTH(BK$15)),
NETWORKDAYS.INTL($AW288,$AW288+_xlpm.DD,1,_xlpm.VD),
AND(MONTH($AW288)&lt;&gt;MONTH(BK$15),MONTH($AX288)=MONTH(BK$15)),
NETWORKDAYS.INTL(($AX288)-_xlpm.DD,$AX288,1,_xlpm.VD),
AND(MONTH($AW288)&lt;MONTH(BK$15),MONTH($AX288)&gt;MONTH(BK$15)),
NETWORKDAYS.INTL((EOMONTH(BK$15-1,1))-_xlpm.DD,EOMONTH(BK$15-1,1),1,_xlpm.VD),
AND(MONTH($AW288)=MONTH(BK$15),MONTH($AX288)=MONTH(BK$15)),
NETWORKDAYS.INTL($AW288,$AX288,1,_xlpm.VD)))),0)),
$DH288="месяц",
$BP288*BK288,
$DH288="неделя",
$BP288*BK288/7*(ROUNDUP((DAY(EOMONTH(BK$15,0)))/4,0))),
0)</f>
        <v/>
      </c>
      <c r="CC288" s="125">
        <f>SUM($BQ288:$CB288)</f>
        <v/>
      </c>
      <c r="CD288" s="126">
        <f>SUM($EH288:$EH288)</f>
        <v/>
      </c>
      <c r="CE288" s="126">
        <f>$CD288*$AB288</f>
        <v/>
      </c>
      <c r="CF288" s="126">
        <f>SUM($EK288:$EK288)</f>
        <v/>
      </c>
      <c r="CG288" s="126">
        <f>$CF288*$AB288</f>
        <v/>
      </c>
      <c r="CH288" s="126">
        <f>SUM($CC288,$CE288,$CG288)</f>
        <v/>
      </c>
      <c r="CI288" s="126">
        <f>$CH288*(1+$CM288)</f>
        <v/>
      </c>
      <c r="CJ288" s="127" t="n">
        <v>0</v>
      </c>
      <c r="CK288" s="126">
        <f>SUM($CH288:$CH288)*(1+$CJ288)</f>
        <v/>
      </c>
      <c r="CL288" s="126">
        <f>SUM($CH288:$CH288)*(1+$CM288)</f>
        <v/>
      </c>
      <c r="CM288" s="59" t="inlineStr">
        <is>
          <t>20%</t>
        </is>
      </c>
      <c r="CN288" s="59" t="n"/>
      <c r="CO288" s="72" t="n"/>
      <c r="CP288" s="59" t="n"/>
      <c r="CQ288" s="73" t="n"/>
      <c r="CR288" s="73" t="n"/>
      <c r="CS288" s="73" t="n"/>
      <c r="CT288" s="72" t="n"/>
      <c r="CU288" s="79" t="inlineStr">
        <is>
          <t> </t>
        </is>
      </c>
      <c r="CV288" s="60" t="n"/>
      <c r="CW288" s="60" t="n"/>
      <c r="CX288" s="60" t="n"/>
      <c r="CY288" s="127">
        <f>IFERROR(($CC288-$EE288)/($EE288/(1-$DQ288)),0)</f>
        <v/>
      </c>
      <c r="CZ288" s="127">
        <f>IFERROR(1-$EI288/($CE288),0)</f>
        <v/>
      </c>
      <c r="DA288" s="127">
        <f>IFERROR(1-$EL288/($CG288),0)</f>
        <v/>
      </c>
      <c r="DB288" s="126">
        <f>ROUND(IFERROR(($CI288/(1+$CM288)-$EN288),0),2)</f>
        <v/>
      </c>
      <c r="DC288" s="128" t="n"/>
      <c r="DD288" s="125" t="n"/>
      <c r="DE288" s="75" t="n">
        <v>0</v>
      </c>
      <c r="DF288" s="128" t="n"/>
      <c r="DG288" s="125">
        <f>IF($DC288=0,0,$DD288*($DC288*100%-$DE288*$DF288))*SUM($AB288:$AB288)</f>
        <v/>
      </c>
      <c r="DH288" s="129" t="inlineStr">
        <is>
          <t>месяц</t>
        </is>
      </c>
      <c r="DI288" s="130">
        <f t="array" ref="DI288">IFERROR(
IF($ES288="LisChannel",
(ROUND(((INDEX({174.625;153.888888888889;130.972222222222},MATCH($AI288,{2;3;4}),0))*$AG288*$AI288),2)),0),0)</f>
        <v/>
      </c>
      <c r="DJ288" s="130">
        <f>
_xlfn.LET(_xlpm.X,
IFERROR(
IF($ES288="НовиковТВ",
(_xlfn.LET(_xlpm.NTV,
_xlfn.LET(_xlpm.MIN,350000,
IF(SUMIFS($DI:$DI,$ES:$ES,"НовиковТВ")&lt;=_xlpm.MIN,
(SUMIFS($DI:$DI,$ES:$ES,"НовиковТВ")/(COUNTIFS($ES:$ES,"НовиковТВ")))*_xlpm.MIN/SUMIFS($DI:$DI,$ES:$ES,"НовиковТВ"),
DI288)),
_xlpm.NTV+$DG288/(1-(1-(_xlpm.NTV)*(1-$DL288)*(1-$DM288)*(1-$DN288)*(1-$DO288)*(1-$DP288)/_xlpm.NTV))))/(1+$EP288),
$DI288+$DG288/(1-(1-($DI288)*(1-$DL288)*(1-$DM288)*(1-$DN288)*(1-$DO288)*(1-$DP288)/$DI288))),
0),
_xlpm.X*(1+$CM288)*(1+$CW288)-_xlpm.X*(1+$CM288)+_xlpm.X)</f>
        <v/>
      </c>
      <c r="DK288" s="125" t="inlineStr">
        <is>
          <t>послед.</t>
        </is>
      </c>
      <c r="DL288" s="63" t="n">
        <v>0</v>
      </c>
      <c r="DM288" s="63" t="n">
        <v>0</v>
      </c>
      <c r="DN288" s="63" t="n">
        <v>0</v>
      </c>
      <c r="DO288" s="63" t="n">
        <v>0</v>
      </c>
      <c r="DP288" s="63" t="n">
        <v>0</v>
      </c>
      <c r="DQ288" s="63">
        <f t="array" ref="DQ288">IFERROR(_xlfn.IFS(
$DK288="послед.",1-(1-$DL288)*(1-$DM288)*(1-$DN288)*(1-$DO288)*(1-$DP288),
$DK288="сумм.",$DL288+$DM288+$DN288+$DO288+$DP288),
0)</f>
        <v/>
      </c>
      <c r="DR288" s="125">
        <f t="array" ref="DR288">
IFERROR(
_xlfn.IFS(
$BL288=0,
0,
$BL288&gt;0,
_xlfn.IFS($DK288="послед.",
$DJ288*(1-$DL288)*(1-$DM288)*(1-$DN288)*(1-$DO288)*(1-$DP288),
$DK288="сумм.",
$DJ288*(1-($DL288+$DM288+$DN288+$DO288+$DP288)))),0)</f>
        <v/>
      </c>
      <c r="DS288" s="125">
        <f t="array" ref="DS288">
IFERROR(_xlfn.IFS(
$DH288="день_1",
$DR288*$BL288/($AX288-$AW288+1)*AZ288*(DAY(EOMONTH(AZ$15,0))),
$DH288="день_2",
$DR288/30*MAX(MIN($AX288,EOMONTH(AZ$15,0))-MAX($AW288,AZ$15)+1,),
$DH288="раб.день",
$DR288/30*(IFERROR(
_xlfn.LET(_xlpm.VD,
CHOOSE(
{1;2;3;4;5;6;7;8;9;10;11;12;13;14;15;16;17;18},
45658,45659,45660,45661,45662,45663,45664,45665,45711,45724,45778,45779,45785,45786,45820,45821,45965,46022),
_xlfn.LET(_xlpm.DD,
MAX(MIN($AX288,EOMONTH(AZ$15,0))-MAX($AW288,AZ$15),),
_xlfn.IFS(
AND(MONTH($AW288)=MONTH(AZ$15),MONTH($AX288)&lt;&gt;MONTH(AZ$15)),
NETWORKDAYS.INTL($AW288,$AW288+_xlpm.DD,1,_xlpm.VD),
AND(MONTH($AW288)&lt;&gt;MONTH(AZ$15),MONTH($AX288)=MONTH(AZ$15)),
NETWORKDAYS.INTL(($AX288)-_xlpm.DD,$AX288,1,_xlpm.VD),
AND(MONTH($AW288)&lt;MONTH(AZ$15),MONTH($AX288)&gt;MONTH(AZ$15)),
NETWORKDAYS.INTL((EOMONTH(AZ$15-1,1))-_xlpm.DD,EOMONTH(AZ$15-1,1),1,_xlpm.VD),
AND(MONTH($AW288)=MONTH(AZ$15),MONTH($AX288)=MONTH(AZ$15)),
NETWORKDAYS.INTL($AW288,$AX288,1,_xlpm.VD)))),0)),
$DH288="месяц",
$DR288*AZ288,
$DH288="неделя",
$DR288*AZ288/7*(ROUNDUP((DAY(EOMONTH(AZ$15,0)))/4,0))),
0)</f>
        <v/>
      </c>
      <c r="DT288" s="125">
        <f t="array" ref="DT288">
IFERROR(_xlfn.IFS(
$DH288="день_1",
$DR288*$BL288/($AX288-$AW288+1)*BA288*(DAY(EOMONTH(BA$15,0))),
$DH288="день_2",
$DR288/30*MAX(MIN($AX288,EOMONTH(BA$15,0))-MAX($AW288,BA$15)+1,),
$DH288="раб.день",
$DR288/30*(IFERROR(
_xlfn.LET(_xlpm.VD,
CHOOSE(
{1;2;3;4;5;6;7;8;9;10;11;12;13;14;15;16;17;18},
45658,45659,45660,45661,45662,45663,45664,45665,45711,45724,45778,45779,45785,45786,45820,45821,45965,46022),
_xlfn.LET(_xlpm.DD,
MAX(MIN($AX288,EOMONTH(BA$15,0))-MAX($AW288,BA$15),),
_xlfn.IFS(
AND(MONTH($AW288)=MONTH(BA$15),MONTH($AX288)&lt;&gt;MONTH(BA$15)),
NETWORKDAYS.INTL($AW288,$AW288+_xlpm.DD,1,_xlpm.VD),
AND(MONTH($AW288)&lt;&gt;MONTH(BA$15),MONTH($AX288)=MONTH(BA$15)),
NETWORKDAYS.INTL(($AX288)-_xlpm.DD,$AX288,1,_xlpm.VD),
AND(MONTH($AW288)&lt;MONTH(BA$15),MONTH($AX288)&gt;MONTH(BA$15)),
NETWORKDAYS.INTL((EOMONTH(BA$15-1,1))-_xlpm.DD,EOMONTH(BA$15-1,1),1,_xlpm.VD),
AND(MONTH($AW288)=MONTH(BA$15),MONTH($AX288)=MONTH(BA$15)),
NETWORKDAYS.INTL($AW288,$AX288,1,_xlpm.VD)))),0)),
$DH288="месяц",
$DR288*BA288,
$DH288="неделя",
$DR288*BA288/7*(ROUNDUP((DAY(EOMONTH(BA$15,0)))/4,0))),
0)</f>
        <v/>
      </c>
      <c r="DU288" s="125">
        <f t="array" ref="DU288">
IFERROR(_xlfn.IFS(
$DH288="день_1",
$DR288*$BL288/($AX288-$AW288+1)*BB288*(DAY(EOMONTH(BB$15,0))),
$DH288="день_2",
$DR288/30*MAX(MIN($AX288,EOMONTH(BB$15,0))-MAX($AW288,BB$15)+1,),
$DH288="раб.день",
$DR288/30*(IFERROR(
_xlfn.LET(_xlpm.VD,
CHOOSE(
{1;2;3;4;5;6;7;8;9;10;11;12;13;14;15;16;17;18},
45658,45659,45660,45661,45662,45663,45664,45665,45711,45724,45778,45779,45785,45786,45820,45821,45965,46022),
_xlfn.LET(_xlpm.DD,
MAX(MIN($AX288,EOMONTH(BB$15,0))-MAX($AW288,BB$15),),
_xlfn.IFS(
AND(MONTH($AW288)=MONTH(BB$15),MONTH($AX288)&lt;&gt;MONTH(BB$15)),
NETWORKDAYS.INTL($AW288,$AW288+_xlpm.DD,1,_xlpm.VD),
AND(MONTH($AW288)&lt;&gt;MONTH(BB$15),MONTH($AX288)=MONTH(BB$15)),
NETWORKDAYS.INTL(($AX288)-_xlpm.DD,$AX288,1,_xlpm.VD),
AND(MONTH($AW288)&lt;MONTH(BB$15),MONTH($AX288)&gt;MONTH(BB$15)),
NETWORKDAYS.INTL((EOMONTH(BB$15-1,1))-_xlpm.DD,EOMONTH(BB$15-1,1),1,_xlpm.VD),
AND(MONTH($AW288)=MONTH(BB$15),MONTH($AX288)=MONTH(BB$15)),
NETWORKDAYS.INTL($AW288,$AX288,1,_xlpm.VD)))),0)),
$DH288="месяц",
$DR288*BB288,
$DH288="неделя",
$DR288*BB288/7*(ROUNDUP((DAY(EOMONTH(BB$15,0)))/4,0))),
0)</f>
        <v/>
      </c>
      <c r="DV288" s="125">
        <f t="array" ref="DV288">
IFERROR(_xlfn.IFS(
$DH288="день_1",
$DR288*$BL288/($AX288-$AW288+1)*BC288*(DAY(EOMONTH(BC$15,0))),
$DH288="день_2",
$DR288/30*MAX(MIN($AX288,EOMONTH(BC$15,0))-MAX($AW288,BC$15)+1,),
$DH288="раб.день",
$DR288/30*(IFERROR(
_xlfn.LET(_xlpm.VD,
CHOOSE(
{1;2;3;4;5;6;7;8;9;10;11;12;13;14;15;16;17;18},
45658,45659,45660,45661,45662,45663,45664,45665,45711,45724,45778,45779,45785,45786,45820,45821,45965,46022),
_xlfn.LET(_xlpm.DD,
MAX(MIN($AX288,EOMONTH(BC$15,0))-MAX($AW288,BC$15),),
_xlfn.IFS(
AND(MONTH($AW288)=MONTH(BC$15),MONTH($AX288)&lt;&gt;MONTH(BC$15)),
NETWORKDAYS.INTL($AW288,$AW288+_xlpm.DD,1,_xlpm.VD),
AND(MONTH($AW288)&lt;&gt;MONTH(BC$15),MONTH($AX288)=MONTH(BC$15)),
NETWORKDAYS.INTL(($AX288)-_xlpm.DD,$AX288,1,_xlpm.VD),
AND(MONTH($AW288)&lt;MONTH(BC$15),MONTH($AX288)&gt;MONTH(BC$15)),
NETWORKDAYS.INTL((EOMONTH(BC$15-1,1))-_xlpm.DD,EOMONTH(BC$15-1,1),1,_xlpm.VD),
AND(MONTH($AW288)=MONTH(BC$15),MONTH($AX288)=MONTH(BC$15)),
NETWORKDAYS.INTL($AW288,$AX288,1,_xlpm.VD)))),0)),
$DH288="месяц",
$DR288*BC288,
$DH288="неделя",
$DR288*BC288/7*(ROUNDUP((DAY(EOMONTH(BC$15,0)))/4,0))),
0)</f>
        <v/>
      </c>
      <c r="DW288" s="125">
        <f t="array" ref="DW288">
IFERROR(_xlfn.IFS(
$DH288="день_1",
$DR288*$BL288/($AX288-$AW288+1)*BD288*(DAY(EOMONTH(BD$15,0))),
$DH288="день_2",
$DR288/30*MAX(MIN($AX288,EOMONTH(BD$15,0))-MAX($AW288,BD$15)+1,),
$DH288="раб.день",
$DR288/30*(IFERROR(
_xlfn.LET(_xlpm.VD,
CHOOSE(
{1;2;3;4;5;6;7;8;9;10;11;12;13;14;15;16;17;18},
45658,45659,45660,45661,45662,45663,45664,45665,45711,45724,45778,45779,45785,45786,45820,45821,45965,46022),
_xlfn.LET(_xlpm.DD,
MAX(MIN($AX288,EOMONTH(BD$15,0))-MAX($AW288,BD$15),),
_xlfn.IFS(
AND(MONTH($AW288)=MONTH(BD$15),MONTH($AX288)&lt;&gt;MONTH(BD$15)),
NETWORKDAYS.INTL($AW288,$AW288+_xlpm.DD,1,_xlpm.VD),
AND(MONTH($AW288)&lt;&gt;MONTH(BD$15),MONTH($AX288)=MONTH(BD$15)),
NETWORKDAYS.INTL(($AX288)-_xlpm.DD,$AX288,1,_xlpm.VD),
AND(MONTH($AW288)&lt;MONTH(BD$15),MONTH($AX288)&gt;MONTH(BD$15)),
NETWORKDAYS.INTL((EOMONTH(BD$15-1,1))-_xlpm.DD,EOMONTH(BD$15-1,1),1,_xlpm.VD),
AND(MONTH($AW288)=MONTH(BD$15),MONTH($AX288)=MONTH(BD$15)),
NETWORKDAYS.INTL($AW288,$AX288,1,_xlpm.VD)))),0)),
$DH288="месяц",
$DR288*BD288,
$DH288="неделя",
$DR288*BD288/7*(ROUNDUP((DAY(EOMONTH(BD$15,0)))/4,0))),
0)</f>
        <v/>
      </c>
      <c r="DX288" s="125">
        <f t="array" ref="DX288">
IFERROR(_xlfn.IFS(
$DH288="день_1",
$DR288*$BL288/($AX288-$AW288+1)*BE288*(DAY(EOMONTH(BE$15,0))),
$DH288="день_2",
$DR288/30*MAX(MIN($AX288,EOMONTH(BE$15,0))-MAX($AW288,BE$15)+1,),
$DH288="раб.день",
$DR288/30*(IFERROR(
_xlfn.LET(_xlpm.VD,
CHOOSE(
{1;2;3;4;5;6;7;8;9;10;11;12;13;14;15;16;17;18},
45658,45659,45660,45661,45662,45663,45664,45665,45711,45724,45778,45779,45785,45786,45820,45821,45965,46022),
_xlfn.LET(_xlpm.DD,
MAX(MIN($AX288,EOMONTH(BE$15,0))-MAX($AW288,BE$15),),
_xlfn.IFS(
AND(MONTH($AW288)=MONTH(BE$15),MONTH($AX288)&lt;&gt;MONTH(BE$15)),
NETWORKDAYS.INTL($AW288,$AW288+_xlpm.DD,1,_xlpm.VD),
AND(MONTH($AW288)&lt;&gt;MONTH(BE$15),MONTH($AX288)=MONTH(BE$15)),
NETWORKDAYS.INTL(($AX288)-_xlpm.DD,$AX288,1,_xlpm.VD),
AND(MONTH($AW288)&lt;MONTH(BE$15),MONTH($AX288)&gt;MONTH(BE$15)),
NETWORKDAYS.INTL((EOMONTH(BE$15-1,1))-_xlpm.DD,EOMONTH(BE$15-1,1),1,_xlpm.VD),
AND(MONTH($AW288)=MONTH(BE$15),MONTH($AX288)=MONTH(BE$15)),
NETWORKDAYS.INTL($AW288,$AX288,1,_xlpm.VD)))),0)),
$DH288="месяц",
$DR288*BE288,
$DH288="неделя",
$DR288*BE288/7*(ROUNDUP((DAY(EOMONTH(BE$15,0)))/4,0))),
0)</f>
        <v/>
      </c>
      <c r="DY288" s="125">
        <f t="array" ref="DY288">
IFERROR(_xlfn.IFS(
$DH288="день_1",
$DR288*$BL288/($AX288-$AW288+1)*BF288*(DAY(EOMONTH(BF$15,0))),
$DH288="день_2",
$DR288/30*MAX(MIN($AX288,EOMONTH(BF$15,0))-MAX($AW288,BF$15)+1,),
$DH288="раб.день",
$DR288/30*(IFERROR(
_xlfn.LET(_xlpm.VD,
CHOOSE(
{1;2;3;4;5;6;7;8;9;10;11;12;13;14;15;16;17;18},
45658,45659,45660,45661,45662,45663,45664,45665,45711,45724,45778,45779,45785,45786,45820,45821,45965,46022),
_xlfn.LET(_xlpm.DD,
MAX(MIN($AX288,EOMONTH(BF$15,0))-MAX($AW288,BF$15),),
_xlfn.IFS(
AND(MONTH($AW288)=MONTH(BF$15),MONTH($AX288)&lt;&gt;MONTH(BF$15)),
NETWORKDAYS.INTL($AW288,$AW288+_xlpm.DD,1,_xlpm.VD),
AND(MONTH($AW288)&lt;&gt;MONTH(BF$15),MONTH($AX288)=MONTH(BF$15)),
NETWORKDAYS.INTL(($AX288)-_xlpm.DD,$AX288,1,_xlpm.VD),
AND(MONTH($AW288)&lt;MONTH(BF$15),MONTH($AX288)&gt;MONTH(BF$15)),
NETWORKDAYS.INTL((EOMONTH(BF$15-1,1))-_xlpm.DD,EOMONTH(BF$15-1,1),1,_xlpm.VD),
AND(MONTH($AW288)=MONTH(BF$15),MONTH($AX288)=MONTH(BF$15)),
NETWORKDAYS.INTL($AW288,$AX288,1,_xlpm.VD)))),0)),
$DH288="месяц",
$DR288*BF288,
$DH288="неделя",
$DR288*BF288/7*(ROUNDUP((DAY(EOMONTH(BF$15,0)))/4,0))),
0)</f>
        <v/>
      </c>
      <c r="DZ288" s="125">
        <f t="array" ref="DZ288">
IFERROR(_xlfn.IFS(
$DH288="день_1",
$DR288*$BL288/($AX288-$AW288+1)*BG288*(DAY(EOMONTH(BG$15,0))),
$DH288="день_2",
$DR288/30*MAX(MIN($AX288,EOMONTH(BG$15,0))-MAX($AW288,BG$15)+1,),
$DH288="раб.день",
$DR288/30*(IFERROR(
_xlfn.LET(_xlpm.VD,
CHOOSE(
{1;2;3;4;5;6;7;8;9;10;11;12;13;14;15;16;17;18},
45658,45659,45660,45661,45662,45663,45664,45665,45711,45724,45778,45779,45785,45786,45820,45821,45965,46022),
_xlfn.LET(_xlpm.DD,
MAX(MIN($AX288,EOMONTH(BG$15,0))-MAX($AW288,BG$15),),
_xlfn.IFS(
AND(MONTH($AW288)=MONTH(BG$15),MONTH($AX288)&lt;&gt;MONTH(BG$15)),
NETWORKDAYS.INTL($AW288,$AW288+_xlpm.DD,1,_xlpm.VD),
AND(MONTH($AW288)&lt;&gt;MONTH(BG$15),MONTH($AX288)=MONTH(BG$15)),
NETWORKDAYS.INTL(($AX288)-_xlpm.DD,$AX288,1,_xlpm.VD),
AND(MONTH($AW288)&lt;MONTH(BG$15),MONTH($AX288)&gt;MONTH(BG$15)),
NETWORKDAYS.INTL((EOMONTH(BG$15-1,1))-_xlpm.DD,EOMONTH(BG$15-1,1),1,_xlpm.VD),
AND(MONTH($AW288)=MONTH(BG$15),MONTH($AX288)=MONTH(BG$15)),
NETWORKDAYS.INTL($AW288,$AX288,1,_xlpm.VD)))),0)),
$DH288="месяц",
$DR288*BG288,
$DH288="неделя",
$DR288*BG288/7*(ROUNDUP((DAY(EOMONTH(BG$15,0)))/4,0))),
0)</f>
        <v/>
      </c>
      <c r="EA288" s="125">
        <f t="array" ref="EA288">
IFERROR(_xlfn.IFS(
$DH288="день_1",
$DR288*$BL288/($AX288-$AW288+1)*BH288*(DAY(EOMONTH(BH$15,0))),
$DH288="день_2",
$DR288/30*MAX(MIN($AX288,EOMONTH(BH$15,0))-MAX($AW288,BH$15)+1,),
$DH288="раб.день",
$DR288/30*(IFERROR(
_xlfn.LET(_xlpm.VD,
CHOOSE(
{1;2;3;4;5;6;7;8;9;10;11;12;13;14;15;16;17;18},
45658,45659,45660,45661,45662,45663,45664,45665,45711,45724,45778,45779,45785,45786,45820,45821,45965,46022),
_xlfn.LET(_xlpm.DD,
MAX(MIN($AX288,EOMONTH(BH$15,0))-MAX($AW288,BH$15),),
_xlfn.IFS(
AND(MONTH($AW288)=MONTH(BH$15),MONTH($AX288)&lt;&gt;MONTH(BH$15)),
NETWORKDAYS.INTL($AW288,$AW288+_xlpm.DD,1,_xlpm.VD),
AND(MONTH($AW288)&lt;&gt;MONTH(BH$15),MONTH($AX288)=MONTH(BH$15)),
NETWORKDAYS.INTL(($AX288)-_xlpm.DD,$AX288,1,_xlpm.VD),
AND(MONTH($AW288)&lt;MONTH(BH$15),MONTH($AX288)&gt;MONTH(BH$15)),
NETWORKDAYS.INTL((EOMONTH(BH$15-1,1))-_xlpm.DD,EOMONTH(BH$15-1,1),1,_xlpm.VD),
AND(MONTH($AW288)=MONTH(BH$15),MONTH($AX288)=MONTH(BH$15)),
NETWORKDAYS.INTL($AW288,$AX288,1,_xlpm.VD)))),0)),
$DH288="месяц",
$DR288*BH288,
$DH288="неделя",
$DR288*BH288/7*(ROUNDUP((DAY(EOMONTH(BH$15,0)))/4,0))),
0)</f>
        <v/>
      </c>
      <c r="EB288" s="125">
        <f t="array" ref="EB288">
IFERROR(_xlfn.IFS(
$DH288="день_1",
$DR288*$BL288/($AX288-$AW288+1)*BI288*(DAY(EOMONTH(BI$15,0))),
$DH288="день_2",
$DR288/30*MAX(MIN($AX288,EOMONTH(BI$15,0))-MAX($AW288,BI$15)+1,),
$DH288="раб.день",
$DR288/30*(IFERROR(
_xlfn.LET(_xlpm.VD,
CHOOSE(
{1;2;3;4;5;6;7;8;9;10;11;12;13;14;15;16;17;18},
45658,45659,45660,45661,45662,45663,45664,45665,45711,45724,45778,45779,45785,45786,45820,45821,45965,46022),
_xlfn.LET(_xlpm.DD,
MAX(MIN($AX288,EOMONTH(BI$15,0))-MAX($AW288,BI$15),),
_xlfn.IFS(
AND(MONTH($AW288)=MONTH(BI$15),MONTH($AX288)&lt;&gt;MONTH(BI$15)),
NETWORKDAYS.INTL($AW288,$AW288+_xlpm.DD,1,_xlpm.VD),
AND(MONTH($AW288)&lt;&gt;MONTH(BI$15),MONTH($AX288)=MONTH(BI$15)),
NETWORKDAYS.INTL(($AX288)-_xlpm.DD,$AX288,1,_xlpm.VD),
AND(MONTH($AW288)&lt;MONTH(BI$15),MONTH($AX288)&gt;MONTH(BI$15)),
NETWORKDAYS.INTL((EOMONTH(BI$15-1,1))-_xlpm.DD,EOMONTH(BI$15-1,1),1,_xlpm.VD),
AND(MONTH($AW288)=MONTH(BI$15),MONTH($AX288)=MONTH(BI$15)),
NETWORKDAYS.INTL($AW288,$AX288,1,_xlpm.VD)))),0)),
$DH288="месяц",
$DR288*BI288,
$DH288="неделя",
$DR288*BI288/7*(ROUNDUP((DAY(EOMONTH(BI$15,0)))/4,0))),
0)</f>
        <v/>
      </c>
      <c r="EC288" s="125">
        <f t="array" ref="EC288">
IFERROR(_xlfn.IFS(
$DH288="день_1",
$DR288*$BL288/($AX288-$AW288+1)*BJ288*(DAY(EOMONTH(BJ$15,0))),
$DH288="день_2",
$DR288/30*MAX(MIN($AX288,EOMONTH(BJ$15,0))-MAX($AW288,BJ$15)+1,),
$DH288="раб.день",
$DR288/30*(IFERROR(
_xlfn.LET(_xlpm.VD,
CHOOSE(
{1;2;3;4;5;6;7;8;9;10;11;12;13;14;15;16;17;18},
45658,45659,45660,45661,45662,45663,45664,45665,45711,45724,45778,45779,45785,45786,45820,45821,45965,46022),
_xlfn.LET(_xlpm.DD,
MAX(MIN($AX288,EOMONTH(BJ$15,0))-MAX($AW288,BJ$15),),
_xlfn.IFS(
AND(MONTH($AW288)=MONTH(BJ$15),MONTH($AX288)&lt;&gt;MONTH(BJ$15)),
NETWORKDAYS.INTL($AW288,$AW288+_xlpm.DD,1,_xlpm.VD),
AND(MONTH($AW288)&lt;&gt;MONTH(BJ$15),MONTH($AX288)=MONTH(BJ$15)),
NETWORKDAYS.INTL(($AX288)-_xlpm.DD,$AX288,1,_xlpm.VD),
AND(MONTH($AW288)&lt;MONTH(BJ$15),MONTH($AX288)&gt;MONTH(BJ$15)),
NETWORKDAYS.INTL((EOMONTH(BJ$15-1,1))-_xlpm.DD,EOMONTH(BJ$15-1,1),1,_xlpm.VD),
AND(MONTH($AW288)=MONTH(BJ$15),MONTH($AX288)=MONTH(BJ$15)),
NETWORKDAYS.INTL($AW288,$AX288,1,_xlpm.VD)))),0)),
$DH288="месяц",
$DR288*BJ288,
$DH288="неделя",
$DR288*BJ288/7*(ROUNDUP((DAY(EOMONTH(BJ$15,0)))/4,0))),
0)</f>
        <v/>
      </c>
      <c r="ED288" s="125">
        <f t="array" ref="ED288">
IFERROR(_xlfn.IFS(
$DH288="день_1",
$DR288*$BL288/($AX288-$AW288+1)*BK288*(DAY(EOMONTH(BK$15,0))),
$DH288="день_2",
$DR288/30*MAX(MIN($AX288,EOMONTH(BK$15,0))-MAX($AW288,BK$15)+1,),
$DH288="раб.день",
$DR288/30*(IFERROR(
_xlfn.LET(_xlpm.VD,
CHOOSE(
{1;2;3;4;5;6;7;8;9;10;11;12;13;14;15;16;17;18},
45658,45659,45660,45661,45662,45663,45664,45665,45711,45724,45778,45779,45785,45786,45820,45821,45965,46022),
_xlfn.LET(_xlpm.DD,
MAX(MIN($AX288,EOMONTH(BK$15,0))-MAX($AW288,BK$15),),
_xlfn.IFS(
AND(MONTH($AW288)=MONTH(BK$15),MONTH($AX288)&lt;&gt;MONTH(BK$15)),
NETWORKDAYS.INTL($AW288,$AW288+_xlpm.DD,1,_xlpm.VD),
AND(MONTH($AW288)&lt;&gt;MONTH(BK$15),MONTH($AX288)=MONTH(BK$15)),
NETWORKDAYS.INTL(($AX288)-_xlpm.DD,$AX288,1,_xlpm.VD),
AND(MONTH($AW288)&lt;MONTH(BK$15),MONTH($AX288)&gt;MONTH(BK$15)),
NETWORKDAYS.INTL((EOMONTH(BK$15-1,1))-_xlpm.DD,EOMONTH(BK$15-1,1),1,_xlpm.VD),
AND(MONTH($AW288)=MONTH(BK$15),MONTH($AX288)=MONTH(BK$15)),
NETWORKDAYS.INTL($AW288,$AX288,1,_xlpm.VD)))),0)),
$DH288="месяц",
$DR288*BK288,
$DH288="неделя",
$DR288*BK288/7*(ROUNDUP((DAY(EOMONTH(BK$15,0)))/4,0))),
0)</f>
        <v/>
      </c>
      <c r="EE288" s="125">
        <f>SUM($DS288,$DT288,$DU288,$DV288,$DW288,$DX288,$DY288,$DZ288,$EA288,$EB288,$EC288,$ED288)</f>
        <v/>
      </c>
      <c r="EF288" s="125">
        <f>IFERROR(ROUND($EE288*(1+$EP288),2),0)</f>
        <v/>
      </c>
      <c r="EG288" s="128" t="n">
        <v>1</v>
      </c>
      <c r="EH288" s="126" t="n">
        <v>0</v>
      </c>
      <c r="EI288" s="126">
        <f>ROUND(SUM($EH288:$EH288)*SUM($AB288:$AB288)*$EG288,2)</f>
        <v/>
      </c>
      <c r="EJ288" s="126">
        <f>ROUND($EI288*(1+$EP288),2)</f>
        <v/>
      </c>
      <c r="EK288" s="126" t="n">
        <v>0</v>
      </c>
      <c r="EL288" s="126">
        <f>ROUND(SUM($EK288:$EK288)*SUM($AB288:$AB288)*$EG288,2)</f>
        <v/>
      </c>
      <c r="EM288" s="126">
        <f>ROUND($EL288*(1+$EP288),2)</f>
        <v/>
      </c>
      <c r="EN288" s="126">
        <f>SUM($EE288,$EI288,$EL288)</f>
        <v/>
      </c>
      <c r="EO288" s="126">
        <f>SUM($EF288,$EJ288,$EM288)</f>
        <v/>
      </c>
      <c r="EP288" s="59" t="inlineStr">
        <is>
          <t>20%</t>
        </is>
      </c>
      <c r="EQ288" s="59" t="n"/>
      <c r="ER288" s="60">
        <f t="array" ref="ER288">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MATCH(ES288,
{"AMS";"RussOutdoor";"HD Outdoor";"Ingroup";"IQ";"Ledproduction";"LisChannel";"Logic";"Media-PPL";"NovikovTV | НовиковТВ";"SMA";"SOK";"КрокусТВ | CrocusTV | IndoorTV";"Сити";"ТЯК Москва"},
0)),"")</f>
        <v/>
      </c>
      <c r="ES288" s="60" t="n"/>
      <c r="ET288" s="60">
        <f t="array" ref="ET288">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MATCH(ES288,
{"AMS";"RussOutdoor";"HD Outdoor";"Ingroup";"IQ";"Ledproduction";"LisChannel";"Logic";"Media-PPL";"NovikovTV | НовиковТВ";"SMA";"SOK";"КрокусТВ | CrocusTV | IndoorTV";"Сити";"ТЯК Москва"},
0)),"")</f>
        <v/>
      </c>
      <c r="EU288" s="60" t="n"/>
      <c r="EV288" s="60" t="n"/>
      <c r="EX288" s="110">
        <f t="array" ref="EX288">
($AR288/30
+N("ТРАФИК ПЛОЩАДКИ"))*
(IFERROR(
_xlfn.LET(
_xlpm.GPR,
HLOOKUP($L288,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(MATCH($T288,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IF($Q288="цифровой",_xlpm.GPR/$AG288,_xlpm.GPR/60)),
0)
+N("DWELL TIME"))*
(IF($AB288=0,0,IF($AB288=1,0.3,IF($AB288=2,0.5,IF($AB288&gt;2,1))))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_xlfn.IFS($AC288="да",1.2,$AC288="нет",1)*
_xlfn.IFS($AD288="да",1.2,$AD288="нет",1)*
IF(R288="статический",1,1.2)*
$X288*
INDEX(
{1.2;1;1.2;1.2;1;1.2;1.2;1.2;1.2;1.2;1.2;1;1.2;1.2;1.2;1.2;1;1;1.2;1.2;1.2;1;1;1;1;1.2;1.2;1.2;1.2;1;1;1;1;1.2;1.2;1.2;1.2;1.2;1.2;1.2;1.2;1;1;1.2;1;1;1;1;1.5;1;1;1.5;1.5;1.2},
MATCH($Q288,_xlpm.MI,0)))&gt;{0.02;0.04;0.06;0.1;0.2;0.4;0.6;0.8;1;2;4;6})),
{0;1;2;3;4;5;6;7;8;9;10;11;12},
0)))
+N("КОЭФФИЦИЕНТ КОНТАКТА"))))*
(_xlfn.IFS($X288&lt;0.1,$X288/1000,$X288&gt;25,5.2,AND($X288&gt;=0.1,$X288&lt;=25),(($X288*2+0.1)/10)*($X288/10)))*
IFERROR((_xlfn.LET(
_xlpm.MA,
{0;0.8;0.85;0.9;0.95;1},
_xlpm.MAA,
{0;1;2;3;4;5},
INDEX(_xlpm.MA,MATCH(SUMPRODUCT(--((IF(ROUND(_xlpm.MAA,1)&gt;5,5,ROUND($AB288,1)))&gt;{0;1;2;3;4;5})),_xlpm.MAA,0)))
+N("КОЭФФИЦИЕНТ КОЛ-ВО КОНСТРУКЦИЙ")),1)*
$AB288,0))*
(IF($Q288="цифровой",$AG288/15*$AI288,1)
+N("ДЛЯ ЦИФРЫ"))</f>
        <v/>
      </c>
      <c r="EY288" s="110">
        <f>IFERROR(EX288*AY288,0)</f>
        <v/>
      </c>
      <c r="EZ288" s="131">
        <f>IFERROR(DP288/EY288*1000,0)</f>
        <v/>
      </c>
      <c r="FA288" s="112">
        <f>IFERROR(FC288/FB288,0)</f>
        <v/>
      </c>
      <c r="FB288" s="112">
        <f>IFERROR((FC288/(EY288/FF288*#REF!))*0.825,0)</f>
        <v/>
      </c>
      <c r="FC288" s="112">
        <f>IFERROR(((EX288*30/AR288)*100)/30,0)</f>
        <v/>
      </c>
      <c r="FD288" s="112">
        <f>IFERROR(EY288/G288*100%,0)</f>
        <v/>
      </c>
      <c r="FE288" s="112">
        <f>IFERROR(FD288/FC288*100%,0)</f>
        <v/>
      </c>
      <c r="FF288" s="110">
        <f>IFERROR(AR288/30*AY288,0)</f>
        <v/>
      </c>
    </row>
    <row r="289" ht="13" customHeight="1">
      <c r="A289" s="59" t="n"/>
      <c r="B289" s="60" t="n"/>
      <c r="C289" s="60" t="n"/>
      <c r="D289" s="60">
        <f t="array" ref="D289">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MATCH($E289,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89" s="60">
        <f t="array" ref="E289">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MATCH($F289,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89" s="60" t="inlineStr"/>
      <c r="G289" s="60" t="n"/>
      <c r="H289" s="60">
        <f t="array" ref="H289">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MATCH($I289,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89" s="60" t="n"/>
      <c r="J289" s="60" t="n"/>
      <c r="K289" s="60" t="n"/>
      <c r="L289" s="60" t="n"/>
      <c r="M289" s="60" t="n"/>
      <c r="N289" s="60" t="n"/>
      <c r="O289" s="60" t="n"/>
      <c r="P289" s="60">
        <f t="array" ref="P289">
_xlfn.IFS(
ISNUMBER(MATCH($Q289,{"шелфбаннер","разделитель","монетница","чековая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ISNUMBER(MATCH($Q289,{"LED/LCD","видеокулер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ISNUMBER(MATCH($Q289,{"автомобиль","машина","выставочное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ISNUMBER(MATCH($Q289,{"билборд","лифтовая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ISNUMBER(MATCH($Q289,{"навигация","подвесной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ISNUMBER(MATCH($Q289,{"движущаяся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ISNUMBER(MATCH($Q289,{"каталог","журнал"},)),
"Пресса",
$Q289="","")</f>
        <v/>
      </c>
      <c r="Q289" s="60" t="n"/>
      <c r="R289" s="60">
        <f t="array" ref="R289">
IFERROR(
_xlfn.IFS(
OR(ISNUMBER(MATCH($Q289,{"экспозиция","макет","стенд","автостенд","авто стенд","выставочное пространство","выставочные стенды","модульные выставочные стенды","3Д конструкция","3D конструкция"},)),P289="Экспонирование"),
"нестандартный",
ISNUMBER(MATCH($Q289,{"скроллер","призматрон"},)),
"динамический",
$P289="Видео",
"цифровой",
OR($P289="Пресса",$P289="Щит",$P289="POSm",$P289="Подвес",$P289="Брендирование/оклейка"),
"статический"),"")</f>
        <v/>
      </c>
      <c r="S289" s="59" t="n"/>
      <c r="T289" s="60" t="n"/>
      <c r="U289" s="60" t="n"/>
      <c r="V289" s="60">
        <f>
IF(P289="Видео",
"цифровой постер/ролик",
IF(ISNUMBER(MATCH(Q289,{"короб световой","короб световой | лайтбокс","короб световой | кристалайт","лайтбокс","лайт бокс","кристалайт","LB","lightbox"},)),
"бэклит",
IF(P289="Брендирование/оклейка",
"перфарированная пленка/самоклейка",
IF(P289="Экспонирование",
"под запрос",
IF(P289="Подвес",
"баннер/ткань",
"")))))</f>
        <v/>
      </c>
      <c r="W289" s="59" t="n"/>
      <c r="X289" s="59" t="n"/>
      <c r="Y289" s="59" t="n"/>
      <c r="Z289" s="61" t="n"/>
      <c r="AA289" s="61" t="n"/>
      <c r="AB289" s="61">
        <f>IF(BL289&gt;0,Z289,0)</f>
        <v/>
      </c>
      <c r="AC289" s="59" t="n"/>
      <c r="AD289" s="59" t="n"/>
      <c r="AE289" s="59" t="n"/>
      <c r="AF289" s="59" t="n"/>
      <c r="AG289" s="59" t="n"/>
      <c r="AH289" s="59" t="n"/>
      <c r="AI289" s="59" t="n"/>
      <c r="AJ289" s="59" t="n"/>
      <c r="AK289" s="59" t="n"/>
      <c r="AL289" s="62">
        <f>IFERROR(IF(OR(R289="статический",R289="динамический",R289="нестандартный",R289="",R289=""),"-",IF(AND(AH289="-",AI289="-"),"-",AK289*3600/AH289*AI289)),"-")</f>
        <v/>
      </c>
      <c r="AM289" s="62">
        <f>IFERROR(IF(OR(R289="статический",R289="динамический",R289="",R289="", R289="BTL",R289="нестандартный"),"-",AG289*AI289*AL289/60),"-")</f>
        <v/>
      </c>
      <c r="AN289" s="63">
        <f>IFERROR(IF(AH289="","-",AG289*AI289/AH289),"-")</f>
        <v/>
      </c>
      <c r="AO289" s="59">
        <f>IFERROR(IF(OR($R289="статический",$R289="динамический",$R289="",$R289="",$R289="BTL",$R289="нестандартный"),"-",$AL289*$AY289),"-")</f>
        <v/>
      </c>
      <c r="AP289" s="62">
        <f>IFERROR(IF(OR($R289="статический",$R289="динамический",$R289="",$R289="",$R289="BTL",$R289="нестандартный"),"-",$AM289*AY289),"-")</f>
        <v/>
      </c>
      <c r="AQ289" s="64" t="n"/>
      <c r="AR289" s="61" t="n"/>
      <c r="AS289" s="61" t="n"/>
      <c r="AT289" s="61" t="n"/>
      <c r="AU289" s="65" t="n"/>
      <c r="AV289" s="124">
        <f>IFERROR(DR289/AT289*1000,"n/a")</f>
        <v/>
      </c>
      <c r="AW289" s="67" t="n"/>
      <c r="AX289" s="67" t="n"/>
      <c r="AY289" s="43">
        <f>IFERROR(IF(OR($AW289="",$AX289=""),"",_xlfn.DAYS($AX289+1,$AW289)),"")</f>
        <v/>
      </c>
      <c r="AZ289" s="68">
        <f t="array" ref="AZ289">
_xlfn.LET(_xlpm.COEFF,
IF($AW289+$AX289=0,0,IF(MAX(MIN($AX289,EOMONTH(AZ$15,0))-MAX($AW289,AZ$15)+1,)&gt;0,1,0)),
_xlfn.IFS(
$ES289="LisChannel",
_xlpm.COEFF*
INDEX({1;1;1.2;1.2;1;1;1;1;1.2;1.2;1.2;1.2},
MATCH(MONTH(AZ$15),
{1,2,3,4,5,6,7,8,9,10,11,12})),
CONCATENATE($ES289," ",$L289)="RussOutdoor метро",
_xlpm.COEFF*
INDEX({0.8;0.9;1.1;1.1;1;1;1;1;1.1;1.1;1.1;1.1},
MATCH(MONTH(AZ$15),
{1,2,3,4,5,6,7,8,9,10,11,12})),
$ES289&lt;&gt;"LisChannel",
_xlpm.COEFF,
$ES289&lt;&gt;"RussOutdoor",
_xlpm.COEFF))</f>
        <v/>
      </c>
      <c r="BA289" s="68">
        <f t="array" ref="BA289">
_xlfn.LET(_xlpm.COEFF,
IF($AW289+$AX289=0,0,IF(MAX(MIN($AX289,EOMONTH(BA$15,0))-MAX($AW289,BA$15)+1,)&gt;0,1,0)),
_xlfn.IFS(
$ES289="LisChannel",
_xlpm.COEFF*
INDEX({1;1;1.2;1.2;1;1;1;1;1.2;1.2;1.2;1.2},
MATCH(MONTH(BA$15),
{1,2,3,4,5,6,7,8,9,10,11,12})),
CONCATENATE($ES289," ",$L289)="RussOutdoor метро",
_xlpm.COEFF*
INDEX({0.8;0.9;1.1;1.1;1;1;1;1;1.1;1.1;1.1;1.1},
MATCH(MONTH(BA$15),
{1,2,3,4,5,6,7,8,9,10,11,12})),
$ES289&lt;&gt;"LisChannel",
_xlpm.COEFF,
$ES289&lt;&gt;"RussOutdoor",
_xlpm.COEFF))</f>
        <v/>
      </c>
      <c r="BB289" s="68">
        <f t="array" ref="BB289">
_xlfn.LET(_xlpm.COEFF,
IF($AW289+$AX289=0,0,IF(MAX(MIN($AX289,EOMONTH(BB$15,0))-MAX($AW289,BB$15)+1,)&gt;0,1,0)),
_xlfn.IFS(
$ES289="LisChannel",
_xlpm.COEFF*
INDEX({1;1;1.2;1.2;1;1;1;1;1.2;1.2;1.2;1.2},
MATCH(MONTH(BB$15),
{1,2,3,4,5,6,7,8,9,10,11,12})),
CONCATENATE($ES289," ",$L289)="RussOutdoor метро",
_xlpm.COEFF*
INDEX({0.8;0.9;1.1;1.1;1;1;1;1;1.1;1.1;1.1;1.1},
MATCH(MONTH(BB$15),
{1,2,3,4,5,6,7,8,9,10,11,12})),
$ES289&lt;&gt;"LisChannel",
_xlpm.COEFF,
$ES289&lt;&gt;"RussOutdoor",
_xlpm.COEFF))</f>
        <v/>
      </c>
      <c r="BC289" s="68">
        <f t="array" ref="BC289">
_xlfn.LET(_xlpm.COEFF,
IF($AW289+$AX289=0,0,IF(MAX(MIN($AX289,EOMONTH(BC$15,0))-MAX($AW289,BC$15)+1,)&gt;0,1,0)),
_xlfn.IFS(
$ES289="LisChannel",
_xlpm.COEFF*
INDEX({1;1;1.2;1.2;1;1;1;1;1.2;1.2;1.2;1.2},
MATCH(MONTH(BC$15),
{1,2,3,4,5,6,7,8,9,10,11,12})),
CONCATENATE($ES289," ",$L289)="RussOutdoor метро",
_xlpm.COEFF*
INDEX({0.8;0.9;1.1;1.1;1;1;1;1;1.1;1.1;1.1;1.1},
MATCH(MONTH(BC$15),
{1,2,3,4,5,6,7,8,9,10,11,12})),
$ES289&lt;&gt;"LisChannel",
_xlpm.COEFF,
$ES289&lt;&gt;"RussOutdoor",
_xlpm.COEFF))</f>
        <v/>
      </c>
      <c r="BD289" s="68">
        <f t="array" ref="BD289">
_xlfn.LET(_xlpm.COEFF,
IF($AW289+$AX289=0,0,IF(MAX(MIN($AX289,EOMONTH(BD$15,0))-MAX($AW289,BD$15)+1,)&gt;0,1,0)),
_xlfn.IFS(
$ES289="LisChannel",
_xlpm.COEFF*
INDEX({1;1;1.2;1.2;1;1;1;1;1.2;1.2;1.2;1.2},
MATCH(MONTH(BD$15),
{1,2,3,4,5,6,7,8,9,10,11,12})),
CONCATENATE($ES289," ",$L289)="RussOutdoor метро",
_xlpm.COEFF*
INDEX({0.8;0.9;1.1;1.1;1;1;1;1;1.1;1.1;1.1;1.1},
MATCH(MONTH(BD$15),
{1,2,3,4,5,6,7,8,9,10,11,12})),
$ES289&lt;&gt;"LisChannel",
_xlpm.COEFF,
$ES289&lt;&gt;"RussOutdoor",
_xlpm.COEFF))</f>
        <v/>
      </c>
      <c r="BE289" s="68">
        <f t="array" ref="BE289">
_xlfn.LET(_xlpm.COEFF,
IF($AW289+$AX289=0,0,IF(MAX(MIN($AX289,EOMONTH(BE$15,0))-MAX($AW289,BE$15)+1,)&gt;0,1,0)),
_xlfn.IFS(
$ES289="LisChannel",
_xlpm.COEFF*
INDEX({1;1;1.2;1.2;1;1;1;1;1.2;1.2;1.2;1.2},
MATCH(MONTH(BE$15),
{1,2,3,4,5,6,7,8,9,10,11,12})),
CONCATENATE($ES289," ",$L289)="RussOutdoor метро",
_xlpm.COEFF*
INDEX({0.8;0.9;1.1;1.1;1;1;1;1;1.1;1.1;1.1;1.1},
MATCH(MONTH(BE$15),
{1,2,3,4,5,6,7,8,9,10,11,12})),
$ES289&lt;&gt;"LisChannel",
_xlpm.COEFF,
$ES289&lt;&gt;"RussOutdoor",
_xlpm.COEFF))</f>
        <v/>
      </c>
      <c r="BF289" s="68">
        <f t="array" ref="BF289">
_xlfn.LET(_xlpm.COEFF,
IF($AW289+$AX289=0,0,IF(MAX(MIN($AX289,EOMONTH(BF$15,0))-MAX($AW289,BF$15)+1,)&gt;0,1,0)),
_xlfn.IFS(
$ES289="LisChannel",
_xlpm.COEFF*
INDEX({1;1;1.2;1.2;1;1;1;1;1.2;1.2;1.2;1.2},
MATCH(MONTH(BF$15),
{1,2,3,4,5,6,7,8,9,10,11,12})),
CONCATENATE($ES289," ",$L289)="RussOutdoor метро",
_xlpm.COEFF*
INDEX({0.8;0.9;1.1;1.1;1;1;1;1;1.1;1.1;1.1;1.1},
MATCH(MONTH(BF$15),
{1,2,3,4,5,6,7,8,9,10,11,12})),
$ES289&lt;&gt;"LisChannel",
_xlpm.COEFF,
$ES289&lt;&gt;"RussOutdoor",
_xlpm.COEFF))</f>
        <v/>
      </c>
      <c r="BG289" s="68">
        <f t="array" ref="BG289">
_xlfn.LET(_xlpm.COEFF,
IF($AW289+$AX289=0,0,IF(MAX(MIN($AX289,EOMONTH(BG$15,0))-MAX($AW289,BG$15)+1,)&gt;0,1,0)),
_xlfn.IFS(
$ES289="LisChannel",
_xlpm.COEFF*
INDEX({1;1;1.2;1.2;1;1;1;1;1.2;1.2;1.2;1.2},
MATCH(MONTH(BG$15),
{1,2,3,4,5,6,7,8,9,10,11,12})),
CONCATENATE($ES289," ",$L289)="RussOutdoor метро",
_xlpm.COEFF*
INDEX({0.8;0.9;1.1;1.1;1;1;1;1;1.1;1.1;1.1;1.1},
MATCH(MONTH(BG$15),
{1,2,3,4,5,6,7,8,9,10,11,12})),
$ES289&lt;&gt;"LisChannel",
_xlpm.COEFF,
$ES289&lt;&gt;"RussOutdoor",
_xlpm.COEFF))</f>
        <v/>
      </c>
      <c r="BH289" s="68">
        <f t="array" ref="BH289">
_xlfn.LET(_xlpm.COEFF,
IF($AW289+$AX289=0,0,IF(MAX(MIN($AX289,EOMONTH(BH$15,0))-MAX($AW289,BH$15)+1,)&gt;0,1,0)),
_xlfn.IFS(
$ES289="LisChannel",
_xlpm.COEFF*
INDEX({1;1;1.2;1.2;1;1;1;1;1.2;1.2;1.2;1.2},
MATCH(MONTH(BH$15),
{1,2,3,4,5,6,7,8,9,10,11,12})),
CONCATENATE($ES289," ",$L289)="RussOutdoor метро",
_xlpm.COEFF*
INDEX({0.8;0.9;1.1;1.1;1;1;1;1;1.1;1.1;1.1;1.1},
MATCH(MONTH(BH$15),
{1,2,3,4,5,6,7,8,9,10,11,12})),
$ES289&lt;&gt;"LisChannel",
_xlpm.COEFF,
$ES289&lt;&gt;"RussOutdoor",
_xlpm.COEFF))</f>
        <v/>
      </c>
      <c r="BI289" s="68">
        <f t="array" ref="BI289">
_xlfn.LET(_xlpm.COEFF,
IF($AW289+$AX289=0,0,IF(MAX(MIN($AX289,EOMONTH(BI$15,0))-MAX($AW289,BI$15)+1,)&gt;0,1,0)),
_xlfn.IFS(
$ES289="LisChannel",
_xlpm.COEFF*
INDEX({1;1;1.2;1.2;1;1;1;1;1.2;1.2;1.2;1.2},
MATCH(MONTH(BI$15),
{1,2,3,4,5,6,7,8,9,10,11,12})),
CONCATENATE($ES289," ",$L289)="RussOutdoor метро",
_xlpm.COEFF*
INDEX({0.8;0.9;1.1;1.1;1;1;1;1;1.1;1.1;1.1;1.1},
MATCH(MONTH(BI$15),
{1,2,3,4,5,6,7,8,9,10,11,12})),
$ES289&lt;&gt;"LisChannel",
_xlpm.COEFF,
$ES289&lt;&gt;"RussOutdoor",
_xlpm.COEFF))</f>
        <v/>
      </c>
      <c r="BJ289" s="68">
        <f t="array" ref="BJ289">
_xlfn.LET(_xlpm.COEFF,
IF($AW289+$AX289=0,0,IF(MAX(MIN($AX289,EOMONTH(BJ$15,0))-MAX($AW289,BJ$15)+1,)&gt;0,1,0)),
_xlfn.IFS(
$ES289="LisChannel",
_xlpm.COEFF*
INDEX({1;1;1.2;1.2;1;1;1;1;1.2;1.2;1.2;1.2},
MATCH(MONTH(BJ$15),
{1,2,3,4,5,6,7,8,9,10,11,12})),
CONCATENATE($ES289," ",$L289)="RussOutdoor метро",
_xlpm.COEFF*
INDEX({0.8;0.9;1.1;1.1;1;1;1;1;1.1;1.1;1.1;1.1},
MATCH(MONTH(BJ$15),
{1,2,3,4,5,6,7,8,9,10,11,12})),
$ES289&lt;&gt;"LisChannel",
_xlpm.COEFF,
$ES289&lt;&gt;"RussOutdoor",
_xlpm.COEFF))</f>
        <v/>
      </c>
      <c r="BK289" s="68">
        <f t="array" ref="BK289">
_xlfn.LET(_xlpm.COEFF,
IF($AW289+$AX289=0,0,IF(MAX(MIN($AX289,EOMONTH(BK$15,0))-MAX($AW289,BK$15)+1,)&gt;0,1,0)),
_xlfn.IFS(
$ES289="LisChannel",
_xlpm.COEFF*
INDEX({1;1;1.2;1.2;1;1;1;1;1.2;1.2;1.2;1.2},
MATCH(MONTH(BK$15),
{1,2,3,4,5,6,7,8,9,10,11,12})),
CONCATENATE($ES289," ",$L289)="RussOutdoor метро",
_xlpm.COEFF*
INDEX({0.8;0.9;1.1;1.1;1;1;1;1;1.1;1.1;1.1;1.1},
MATCH(MONTH(BK$15),
{1,2,3,4,5,6,7,8,9,10,11,12})),
$ES289&lt;&gt;"LisChannel",
_xlpm.COEFF,
$ES289&lt;&gt;"RussOutdoor",
_xlpm.COEFF))</f>
        <v/>
      </c>
      <c r="BL289" s="62">
        <f>COUNTIFS($AZ289:$BK289,"&gt;0")</f>
        <v/>
      </c>
      <c r="BM289" s="65" t="n"/>
      <c r="BN289" s="125">
        <f>$DJ289</f>
        <v/>
      </c>
      <c r="BO289" s="63">
        <f>$DQ289</f>
        <v/>
      </c>
      <c r="BP289" s="125">
        <f>
IFERROR(
IF($BL289=0,0,
$BN289*(1-$BO289)),
0)</f>
        <v/>
      </c>
      <c r="BQ289" s="125">
        <f t="array" ref="BQ289">
IFERROR(
_xlfn.IFS(
$DH289="день_1",
$BP289*$BL289/($AX289-$AW289+1)*AZ289*(DAY(EOMONTH(AZ$15,0))),
$DH289="день_2",
$BP289/30*MAX(MIN($AX289,EOMONTH(AZ$15,0))-MAX($AW289,AZ$15)+1,),
$DH289="раб.день",
$BP289/30*(IFERROR(
_xlfn.LET(_xlpm.VD,
CHOOSE(
{1;2;3;4;5;6;7;8;9;10;11;12;13;14;15;16;17;18},
45658,45659,45660,45661,45662,45663,45664,45665,45711,45724,45778,45779,45785,45786,45820,45821,45965,46022),
_xlfn.LET(_xlpm.DD,
MAX(MIN($AX289,EOMONTH(AZ$15,0))-MAX($AW289,AZ$15),),
_xlfn.IFS(
AND(MONTH($AW289)=MONTH(AZ$15),MONTH($AX289)&lt;&gt;MONTH(AZ$15)),
NETWORKDAYS.INTL($AW289,$AW289+_xlpm.DD,1,_xlpm.VD),
AND(MONTH($AW289)&lt;&gt;MONTH(AZ$15),MONTH($AX289)=MONTH(AZ$15)),
NETWORKDAYS.INTL(($AX289)-_xlpm.DD,$AX289,1,_xlpm.VD),
AND(MONTH($AW289)&lt;MONTH(AZ$15),MONTH($AX289)&gt;MONTH(AZ$15)),
NETWORKDAYS.INTL((EOMONTH(AZ$15-1,1))-_xlpm.DD,EOMONTH(AZ$15-1,1),1,_xlpm.VD),
AND(MONTH($AW289)=MONTH(AZ$15),MONTH($AX289)=MONTH(AZ$15)),
NETWORKDAYS.INTL($AW289,$AX289,1,_xlpm.VD)))),0)),
$DH289="месяц",
$BP289*AZ289,
$DH289="неделя",
$BP289*AZ289/7*(ROUNDUP((DAY(EOMONTH(AZ$15,0)))/4,0))),
0)</f>
        <v/>
      </c>
      <c r="BR289" s="125">
        <f t="array" ref="BR289">
IFERROR(
_xlfn.IFS(
$DH289="день_1",
$BP289*$BL289/($AX289-$AW289+1)*BA289*(DAY(EOMONTH(BA$15,0))),
$DH289="день_2",
$BP289/30*MAX(MIN($AX289,EOMONTH(BA$15,0))-MAX($AW289,BA$15)+1,),
$DH289="раб.день",
$BP289/30*(IFERROR(
_xlfn.LET(_xlpm.VD,
CHOOSE(
{1;2;3;4;5;6;7;8;9;10;11;12;13;14;15;16;17;18},
45658,45659,45660,45661,45662,45663,45664,45665,45711,45724,45778,45779,45785,45786,45820,45821,45965,46022),
_xlfn.LET(_xlpm.DD,
MAX(MIN($AX289,EOMONTH(BA$15,0))-MAX($AW289,BA$15),),
_xlfn.IFS(
AND(MONTH($AW289)=MONTH(BA$15),MONTH($AX289)&lt;&gt;MONTH(BA$15)),
NETWORKDAYS.INTL($AW289,$AW289+_xlpm.DD,1,_xlpm.VD),
AND(MONTH($AW289)&lt;&gt;MONTH(BA$15),MONTH($AX289)=MONTH(BA$15)),
NETWORKDAYS.INTL(($AX289)-_xlpm.DD,$AX289,1,_xlpm.VD),
AND(MONTH($AW289)&lt;MONTH(BA$15),MONTH($AX289)&gt;MONTH(BA$15)),
NETWORKDAYS.INTL((EOMONTH(BA$15-1,1))-_xlpm.DD,EOMONTH(BA$15-1,1),1,_xlpm.VD),
AND(MONTH($AW289)=MONTH(BA$15),MONTH($AX289)=MONTH(BA$15)),
NETWORKDAYS.INTL($AW289,$AX289,1,_xlpm.VD)))),0)),
$DH289="месяц",
$BP289*BA289,
$DH289="неделя",
$BP289*BA289/7*(ROUNDUP((DAY(EOMONTH(BA$15,0)))/4,0))),
0)</f>
        <v/>
      </c>
      <c r="BS289" s="125">
        <f t="array" ref="BS289">
IFERROR(
_xlfn.IFS(
$DH289="день_1",
$BP289*$BL289/($AX289-$AW289+1)*BB289*(DAY(EOMONTH(BB$15,0))),
$DH289="день_2",
$BP289/30*MAX(MIN($AX289,EOMONTH(BB$15,0))-MAX($AW289,BB$15)+1,),
$DH289="раб.день",
$BP289/30*(IFERROR(
_xlfn.LET(_xlpm.VD,
CHOOSE(
{1;2;3;4;5;6;7;8;9;10;11;12;13;14;15;16;17;18},
45658,45659,45660,45661,45662,45663,45664,45665,45711,45724,45778,45779,45785,45786,45820,45821,45965,46022),
_xlfn.LET(_xlpm.DD,
MAX(MIN($AX289,EOMONTH(BB$15,0))-MAX($AW289,BB$15),),
_xlfn.IFS(
AND(MONTH($AW289)=MONTH(BB$15),MONTH($AX289)&lt;&gt;MONTH(BB$15)),
NETWORKDAYS.INTL($AW289,$AW289+_xlpm.DD,1,_xlpm.VD),
AND(MONTH($AW289)&lt;&gt;MONTH(BB$15),MONTH($AX289)=MONTH(BB$15)),
NETWORKDAYS.INTL(($AX289)-_xlpm.DD,$AX289,1,_xlpm.VD),
AND(MONTH($AW289)&lt;MONTH(BB$15),MONTH($AX289)&gt;MONTH(BB$15)),
NETWORKDAYS.INTL((EOMONTH(BB$15-1,1))-_xlpm.DD,EOMONTH(BB$15-1,1),1,_xlpm.VD),
AND(MONTH($AW289)=MONTH(BB$15),MONTH($AX289)=MONTH(BB$15)),
NETWORKDAYS.INTL($AW289,$AX289,1,_xlpm.VD)))),0)),
$DH289="месяц",
$BP289*BB289,
$DH289="неделя",
$BP289*BB289/7*(ROUNDUP((DAY(EOMONTH(BB$15,0)))/4,0))),
0)</f>
        <v/>
      </c>
      <c r="BT289" s="125">
        <f t="array" ref="BT289">
IFERROR(
_xlfn.IFS(
$DH289="день_1",
$BP289*$BL289/($AX289-$AW289+1)*BC289*(DAY(EOMONTH(BC$15,0))),
$DH289="день_2",
$BP289/30*MAX(MIN($AX289,EOMONTH(BC$15,0))-MAX($AW289,BC$15)+1,),
$DH289="раб.день",
$BP289/30*(IFERROR(
_xlfn.LET(_xlpm.VD,
CHOOSE(
{1;2;3;4;5;6;7;8;9;10;11;12;13;14;15;16;17;18},
45658,45659,45660,45661,45662,45663,45664,45665,45711,45724,45778,45779,45785,45786,45820,45821,45965,46022),
_xlfn.LET(_xlpm.DD,
MAX(MIN($AX289,EOMONTH(BC$15,0))-MAX($AW289,BC$15),),
_xlfn.IFS(
AND(MONTH($AW289)=MONTH(BC$15),MONTH($AX289)&lt;&gt;MONTH(BC$15)),
NETWORKDAYS.INTL($AW289,$AW289+_xlpm.DD,1,_xlpm.VD),
AND(MONTH($AW289)&lt;&gt;MONTH(BC$15),MONTH($AX289)=MONTH(BC$15)),
NETWORKDAYS.INTL(($AX289)-_xlpm.DD,$AX289,1,_xlpm.VD),
AND(MONTH($AW289)&lt;MONTH(BC$15),MONTH($AX289)&gt;MONTH(BC$15)),
NETWORKDAYS.INTL((EOMONTH(BC$15-1,1))-_xlpm.DD,EOMONTH(BC$15-1,1),1,_xlpm.VD),
AND(MONTH($AW289)=MONTH(BC$15),MONTH($AX289)=MONTH(BC$15)),
NETWORKDAYS.INTL($AW289,$AX289,1,_xlpm.VD)))),0)),
$DH289="месяц",
$BP289*BC289,
$DH289="неделя",
$BP289*BC289/7*(ROUNDUP((DAY(EOMONTH(BC$15,0)))/4,0))),
0)</f>
        <v/>
      </c>
      <c r="BU289" s="125">
        <f t="array" ref="BU289">
IFERROR(
_xlfn.IFS(
$DH289="день_1",
$BP289*$BL289/($AX289-$AW289+1)*BD289*(DAY(EOMONTH(BD$15,0))),
$DH289="день_2",
$BP289/30*MAX(MIN($AX289,EOMONTH(BD$15,0))-MAX($AW289,BD$15)+1,),
$DH289="раб.день",
$BP289/30*(IFERROR(
_xlfn.LET(_xlpm.VD,
CHOOSE(
{1;2;3;4;5;6;7;8;9;10;11;12;13;14;15;16;17;18},
45658,45659,45660,45661,45662,45663,45664,45665,45711,45724,45778,45779,45785,45786,45820,45821,45965,46022),
_xlfn.LET(_xlpm.DD,
MAX(MIN($AX289,EOMONTH(BD$15,0))-MAX($AW289,BD$15),),
_xlfn.IFS(
AND(MONTH($AW289)=MONTH(BD$15),MONTH($AX289)&lt;&gt;MONTH(BD$15)),
NETWORKDAYS.INTL($AW289,$AW289+_xlpm.DD,1,_xlpm.VD),
AND(MONTH($AW289)&lt;&gt;MONTH(BD$15),MONTH($AX289)=MONTH(BD$15)),
NETWORKDAYS.INTL(($AX289)-_xlpm.DD,$AX289,1,_xlpm.VD),
AND(MONTH($AW289)&lt;MONTH(BD$15),MONTH($AX289)&gt;MONTH(BD$15)),
NETWORKDAYS.INTL((EOMONTH(BD$15-1,1))-_xlpm.DD,EOMONTH(BD$15-1,1),1,_xlpm.VD),
AND(MONTH($AW289)=MONTH(BD$15),MONTH($AX289)=MONTH(BD$15)),
NETWORKDAYS.INTL($AW289,$AX289,1,_xlpm.VD)))),0)),
$DH289="месяц",
$BP289*BD289,
$DH289="неделя",
$BP289*BD289/7*(ROUNDUP((DAY(EOMONTH(BD$15,0)))/4,0))),
0)</f>
        <v/>
      </c>
      <c r="BV289" s="125">
        <f t="array" ref="BV289">
IFERROR(
_xlfn.IFS(
$DH289="день_1",
$BP289*$BL289/($AX289-$AW289+1)*BE289*(DAY(EOMONTH(BE$15,0))),
$DH289="день_2",
$BP289/30*MAX(MIN($AX289,EOMONTH(BE$15,0))-MAX($AW289,BE$15)+1,),
$DH289="раб.день",
$BP289/30*(IFERROR(
_xlfn.LET(_xlpm.VD,
CHOOSE(
{1;2;3;4;5;6;7;8;9;10;11;12;13;14;15;16;17;18},
45658,45659,45660,45661,45662,45663,45664,45665,45711,45724,45778,45779,45785,45786,45820,45821,45965,46022),
_xlfn.LET(_xlpm.DD,
MAX(MIN($AX289,EOMONTH(BE$15,0))-MAX($AW289,BE$15),),
_xlfn.IFS(
AND(MONTH($AW289)=MONTH(BE$15),MONTH($AX289)&lt;&gt;MONTH(BE$15)),
NETWORKDAYS.INTL($AW289,$AW289+_xlpm.DD,1,_xlpm.VD),
AND(MONTH($AW289)&lt;&gt;MONTH(BE$15),MONTH($AX289)=MONTH(BE$15)),
NETWORKDAYS.INTL(($AX289)-_xlpm.DD,$AX289,1,_xlpm.VD),
AND(MONTH($AW289)&lt;MONTH(BE$15),MONTH($AX289)&gt;MONTH(BE$15)),
NETWORKDAYS.INTL((EOMONTH(BE$15-1,1))-_xlpm.DD,EOMONTH(BE$15-1,1),1,_xlpm.VD),
AND(MONTH($AW289)=MONTH(BE$15),MONTH($AX289)=MONTH(BE$15)),
NETWORKDAYS.INTL($AW289,$AX289,1,_xlpm.VD)))),0)),
$DH289="месяц",
$BP289*BE289,
$DH289="неделя",
$BP289*BE289/7*(ROUNDUP((DAY(EOMONTH(BE$15,0)))/4,0))),
0)</f>
        <v/>
      </c>
      <c r="BW289" s="125">
        <f t="array" ref="BW289">
IFERROR(
_xlfn.IFS(
$DH289="день_1",
$BP289*$BL289/($AX289-$AW289+1)*BF289*(DAY(EOMONTH(BF$15,0))),
$DH289="день_2",
$BP289/30*MAX(MIN($AX289,EOMONTH(BF$15,0))-MAX($AW289,BF$15)+1,),
$DH289="раб.день",
$BP289/30*(IFERROR(
_xlfn.LET(_xlpm.VD,
CHOOSE(
{1;2;3;4;5;6;7;8;9;10;11;12;13;14;15;16;17;18},
45658,45659,45660,45661,45662,45663,45664,45665,45711,45724,45778,45779,45785,45786,45820,45821,45965,46022),
_xlfn.LET(_xlpm.DD,
MAX(MIN($AX289,EOMONTH(BF$15,0))-MAX($AW289,BF$15),),
_xlfn.IFS(
AND(MONTH($AW289)=MONTH(BF$15),MONTH($AX289)&lt;&gt;MONTH(BF$15)),
NETWORKDAYS.INTL($AW289,$AW289+_xlpm.DD,1,_xlpm.VD),
AND(MONTH($AW289)&lt;&gt;MONTH(BF$15),MONTH($AX289)=MONTH(BF$15)),
NETWORKDAYS.INTL(($AX289)-_xlpm.DD,$AX289,1,_xlpm.VD),
AND(MONTH($AW289)&lt;MONTH(BF$15),MONTH($AX289)&gt;MONTH(BF$15)),
NETWORKDAYS.INTL((EOMONTH(BF$15-1,1))-_xlpm.DD,EOMONTH(BF$15-1,1),1,_xlpm.VD),
AND(MONTH($AW289)=MONTH(BF$15),MONTH($AX289)=MONTH(BF$15)),
NETWORKDAYS.INTL($AW289,$AX289,1,_xlpm.VD)))),0)),
$DH289="месяц",
$BP289*BF289,
$DH289="неделя",
$BP289*BF289/7*(ROUNDUP((DAY(EOMONTH(BF$15,0)))/4,0))),
0)</f>
        <v/>
      </c>
      <c r="BX289" s="125">
        <f t="array" ref="BX289">
IFERROR(
_xlfn.IFS(
$DH289="день_1",
$BP289*$BL289/($AX289-$AW289+1)*BG289*(DAY(EOMONTH(BG$15,0))),
$DH289="день_2",
$BP289/30*MAX(MIN($AX289,EOMONTH(BG$15,0))-MAX($AW289,BG$15)+1,),
$DH289="раб.день",
$BP289/30*(IFERROR(
_xlfn.LET(_xlpm.VD,
CHOOSE(
{1;2;3;4;5;6;7;8;9;10;11;12;13;14;15;16;17;18},
45658,45659,45660,45661,45662,45663,45664,45665,45711,45724,45778,45779,45785,45786,45820,45821,45965,46022),
_xlfn.LET(_xlpm.DD,
MAX(MIN($AX289,EOMONTH(BG$15,0))-MAX($AW289,BG$15),),
_xlfn.IFS(
AND(MONTH($AW289)=MONTH(BG$15),MONTH($AX289)&lt;&gt;MONTH(BG$15)),
NETWORKDAYS.INTL($AW289,$AW289+_xlpm.DD,1,_xlpm.VD),
AND(MONTH($AW289)&lt;&gt;MONTH(BG$15),MONTH($AX289)=MONTH(BG$15)),
NETWORKDAYS.INTL(($AX289)-_xlpm.DD,$AX289,1,_xlpm.VD),
AND(MONTH($AW289)&lt;MONTH(BG$15),MONTH($AX289)&gt;MONTH(BG$15)),
NETWORKDAYS.INTL((EOMONTH(BG$15-1,1))-_xlpm.DD,EOMONTH(BG$15-1,1),1,_xlpm.VD),
AND(MONTH($AW289)=MONTH(BG$15),MONTH($AX289)=MONTH(BG$15)),
NETWORKDAYS.INTL($AW289,$AX289,1,_xlpm.VD)))),0)),
$DH289="месяц",
$BP289*BG289,
$DH289="неделя",
$BP289*BG289/7*(ROUNDUP((DAY(EOMONTH(BG$15,0)))/4,0))),
0)</f>
        <v/>
      </c>
      <c r="BY289" s="125">
        <f t="array" ref="BY289">
IFERROR(
_xlfn.IFS(
$DH289="день_1",
$BP289*$BL289/($AX289-$AW289+1)*BH289*(DAY(EOMONTH(BH$15,0))),
$DH289="день_2",
$BP289/30*MAX(MIN($AX289,EOMONTH(BH$15,0))-MAX($AW289,BH$15)+1,),
$DH289="раб.день",
$BP289/30*(IFERROR(
_xlfn.LET(_xlpm.VD,
CHOOSE(
{1;2;3;4;5;6;7;8;9;10;11;12;13;14;15;16;17;18},
45658,45659,45660,45661,45662,45663,45664,45665,45711,45724,45778,45779,45785,45786,45820,45821,45965,46022),
_xlfn.LET(_xlpm.DD,
MAX(MIN($AX289,EOMONTH(BH$15,0))-MAX($AW289,BH$15),),
_xlfn.IFS(
AND(MONTH($AW289)=MONTH(BH$15),MONTH($AX289)&lt;&gt;MONTH(BH$15)),
NETWORKDAYS.INTL($AW289,$AW289+_xlpm.DD,1,_xlpm.VD),
AND(MONTH($AW289)&lt;&gt;MONTH(BH$15),MONTH($AX289)=MONTH(BH$15)),
NETWORKDAYS.INTL(($AX289)-_xlpm.DD,$AX289,1,_xlpm.VD),
AND(MONTH($AW289)&lt;MONTH(BH$15),MONTH($AX289)&gt;MONTH(BH$15)),
NETWORKDAYS.INTL((EOMONTH(BH$15-1,1))-_xlpm.DD,EOMONTH(BH$15-1,1),1,_xlpm.VD),
AND(MONTH($AW289)=MONTH(BH$15),MONTH($AX289)=MONTH(BH$15)),
NETWORKDAYS.INTL($AW289,$AX289,1,_xlpm.VD)))),0)),
$DH289="месяц",
$BP289*BH289,
$DH289="неделя",
$BP289*BH289/7*(ROUNDUP((DAY(EOMONTH(BH$15,0)))/4,0))),
0)</f>
        <v/>
      </c>
      <c r="BZ289" s="125">
        <f t="array" ref="BZ289">
IFERROR(
_xlfn.IFS(
$DH289="день_1",
$BP289*$BL289/($AX289-$AW289+1)*BI289*(DAY(EOMONTH(BI$15,0))),
$DH289="день_2",
$BP289/30*MAX(MIN($AX289,EOMONTH(BI$15,0))-MAX($AW289,BI$15)+1,),
$DH289="раб.день",
$BP289/30*(IFERROR(
_xlfn.LET(_xlpm.VD,
CHOOSE(
{1;2;3;4;5;6;7;8;9;10;11;12;13;14;15;16;17;18},
45658,45659,45660,45661,45662,45663,45664,45665,45711,45724,45778,45779,45785,45786,45820,45821,45965,46022),
_xlfn.LET(_xlpm.DD,
MAX(MIN($AX289,EOMONTH(BI$15,0))-MAX($AW289,BI$15),),
_xlfn.IFS(
AND(MONTH($AW289)=MONTH(BI$15),MONTH($AX289)&lt;&gt;MONTH(BI$15)),
NETWORKDAYS.INTL($AW289,$AW289+_xlpm.DD,1,_xlpm.VD),
AND(MONTH($AW289)&lt;&gt;MONTH(BI$15),MONTH($AX289)=MONTH(BI$15)),
NETWORKDAYS.INTL(($AX289)-_xlpm.DD,$AX289,1,_xlpm.VD),
AND(MONTH($AW289)&lt;MONTH(BI$15),MONTH($AX289)&gt;MONTH(BI$15)),
NETWORKDAYS.INTL((EOMONTH(BI$15-1,1))-_xlpm.DD,EOMONTH(BI$15-1,1),1,_xlpm.VD),
AND(MONTH($AW289)=MONTH(BI$15),MONTH($AX289)=MONTH(BI$15)),
NETWORKDAYS.INTL($AW289,$AX289,1,_xlpm.VD)))),0)),
$DH289="месяц",
$BP289*BI289,
$DH289="неделя",
$BP289*BI289/7*(ROUNDUP((DAY(EOMONTH(BI$15,0)))/4,0))),
0)</f>
        <v/>
      </c>
      <c r="CA289" s="125">
        <f t="array" ref="CA289">
IFERROR(
_xlfn.IFS(
$DH289="день_1",
$BP289*$BL289/($AX289-$AW289+1)*BJ289*(DAY(EOMONTH(BJ$15,0))),
$DH289="день_2",
$BP289/30*MAX(MIN($AX289,EOMONTH(BJ$15,0))-MAX($AW289,BJ$15)+1,),
$DH289="раб.день",
$BP289/30*(IFERROR(
_xlfn.LET(_xlpm.VD,
CHOOSE(
{1;2;3;4;5;6;7;8;9;10;11;12;13;14;15;16;17;18},
45658,45659,45660,45661,45662,45663,45664,45665,45711,45724,45778,45779,45785,45786,45820,45821,45965,46022),
_xlfn.LET(_xlpm.DD,
MAX(MIN($AX289,EOMONTH(BJ$15,0))-MAX($AW289,BJ$15),),
_xlfn.IFS(
AND(MONTH($AW289)=MONTH(BJ$15),MONTH($AX289)&lt;&gt;MONTH(BJ$15)),
NETWORKDAYS.INTL($AW289,$AW289+_xlpm.DD,1,_xlpm.VD),
AND(MONTH($AW289)&lt;&gt;MONTH(BJ$15),MONTH($AX289)=MONTH(BJ$15)),
NETWORKDAYS.INTL(($AX289)-_xlpm.DD,$AX289,1,_xlpm.VD),
AND(MONTH($AW289)&lt;MONTH(BJ$15),MONTH($AX289)&gt;MONTH(BJ$15)),
NETWORKDAYS.INTL((EOMONTH(BJ$15-1,1))-_xlpm.DD,EOMONTH(BJ$15-1,1),1,_xlpm.VD),
AND(MONTH($AW289)=MONTH(BJ$15),MONTH($AX289)=MONTH(BJ$15)),
NETWORKDAYS.INTL($AW289,$AX289,1,_xlpm.VD)))),0)),
$DH289="месяц",
$BP289*BJ289,
$DH289="неделя",
$BP289*BJ289/7*(ROUNDUP((DAY(EOMONTH(BJ$15,0)))/4,0))),
0)</f>
        <v/>
      </c>
      <c r="CB289" s="125">
        <f t="array" ref="CB289">
IFERROR(
_xlfn.IFS(
$DH289="день_1",
$BP289*$BL289/($AX289-$AW289+1)*BK289*(DAY(EOMONTH(BK$15,0))),
$DH289="день_2",
$BP289/30*MAX(MIN($AX289,EOMONTH(BK$15,0))-MAX($AW289,BK$15)+1,),
$DH289="раб.день",
$BP289/30*(IFERROR(
_xlfn.LET(_xlpm.VD,
CHOOSE(
{1;2;3;4;5;6;7;8;9;10;11;12;13;14;15;16;17;18},
45658,45659,45660,45661,45662,45663,45664,45665,45711,45724,45778,45779,45785,45786,45820,45821,45965,46022),
_xlfn.LET(_xlpm.DD,
MAX(MIN($AX289,EOMONTH(BK$15,0))-MAX($AW289,BK$15),),
_xlfn.IFS(
AND(MONTH($AW289)=MONTH(BK$15),MONTH($AX289)&lt;&gt;MONTH(BK$15)),
NETWORKDAYS.INTL($AW289,$AW289+_xlpm.DD,1,_xlpm.VD),
AND(MONTH($AW289)&lt;&gt;MONTH(BK$15),MONTH($AX289)=MONTH(BK$15)),
NETWORKDAYS.INTL(($AX289)-_xlpm.DD,$AX289,1,_xlpm.VD),
AND(MONTH($AW289)&lt;MONTH(BK$15),MONTH($AX289)&gt;MONTH(BK$15)),
NETWORKDAYS.INTL((EOMONTH(BK$15-1,1))-_xlpm.DD,EOMONTH(BK$15-1,1),1,_xlpm.VD),
AND(MONTH($AW289)=MONTH(BK$15),MONTH($AX289)=MONTH(BK$15)),
NETWORKDAYS.INTL($AW289,$AX289,1,_xlpm.VD)))),0)),
$DH289="месяц",
$BP289*BK289,
$DH289="неделя",
$BP289*BK289/7*(ROUNDUP((DAY(EOMONTH(BK$15,0)))/4,0))),
0)</f>
        <v/>
      </c>
      <c r="CC289" s="125">
        <f>SUM($BQ289:$CB289)</f>
        <v/>
      </c>
      <c r="CD289" s="126">
        <f>SUM($EH289:$EH289)</f>
        <v/>
      </c>
      <c r="CE289" s="126">
        <f>$CD289*$AB289</f>
        <v/>
      </c>
      <c r="CF289" s="126">
        <f>SUM($EK289:$EK289)</f>
        <v/>
      </c>
      <c r="CG289" s="126">
        <f>$CF289*$AB289</f>
        <v/>
      </c>
      <c r="CH289" s="126">
        <f>SUM($CC289,$CE289,$CG289)</f>
        <v/>
      </c>
      <c r="CI289" s="126">
        <f>$CH289*(1+$CM289)</f>
        <v/>
      </c>
      <c r="CJ289" s="127" t="n">
        <v>0</v>
      </c>
      <c r="CK289" s="126">
        <f>SUM($CH289:$CH289)*(1+$CJ289)</f>
        <v/>
      </c>
      <c r="CL289" s="126">
        <f>SUM($CH289:$CH289)*(1+$CM289)</f>
        <v/>
      </c>
      <c r="CM289" s="59" t="inlineStr">
        <is>
          <t>20%</t>
        </is>
      </c>
      <c r="CN289" s="59" t="n"/>
      <c r="CO289" s="72" t="n"/>
      <c r="CP289" s="59" t="n"/>
      <c r="CQ289" s="73" t="n"/>
      <c r="CR289" s="73" t="n"/>
      <c r="CS289" s="73" t="n"/>
      <c r="CT289" s="72" t="n"/>
      <c r="CU289" s="79" t="inlineStr">
        <is>
          <t> </t>
        </is>
      </c>
      <c r="CV289" s="60" t="n"/>
      <c r="CW289" s="60" t="n"/>
      <c r="CX289" s="60" t="n"/>
      <c r="CY289" s="127">
        <f>IFERROR(($CC289-$EE289)/($EE289/(1-$DQ289)),0)</f>
        <v/>
      </c>
      <c r="CZ289" s="127">
        <f>IFERROR(1-$EI289/($CE289),0)</f>
        <v/>
      </c>
      <c r="DA289" s="127">
        <f>IFERROR(1-$EL289/($CG289),0)</f>
        <v/>
      </c>
      <c r="DB289" s="126">
        <f>ROUND(IFERROR(($CI289/(1+$CM289)-$EN289),0),2)</f>
        <v/>
      </c>
      <c r="DC289" s="128" t="n"/>
      <c r="DD289" s="125" t="n"/>
      <c r="DE289" s="75" t="n">
        <v>0</v>
      </c>
      <c r="DF289" s="128" t="n"/>
      <c r="DG289" s="125">
        <f>IF($DC289=0,0,$DD289*($DC289*100%-$DE289*$DF289))*SUM($AB289:$AB289)</f>
        <v/>
      </c>
      <c r="DH289" s="129" t="inlineStr">
        <is>
          <t>месяц</t>
        </is>
      </c>
      <c r="DI289" s="130">
        <f t="array" ref="DI289">IFERROR(
IF($ES289="LisChannel",
(ROUND(((INDEX({174.625;153.888888888889;130.972222222222},MATCH($AI289,{2;3;4}),0))*$AG289*$AI289),2)),0),0)</f>
        <v/>
      </c>
      <c r="DJ289" s="130">
        <f>
_xlfn.LET(_xlpm.X,
IFERROR(
IF($ES289="НовиковТВ",
(_xlfn.LET(_xlpm.NTV,
_xlfn.LET(_xlpm.MIN,350000,
IF(SUMIFS($DI:$DI,$ES:$ES,"НовиковТВ")&lt;=_xlpm.MIN,
(SUMIFS($DI:$DI,$ES:$ES,"НовиковТВ")/(COUNTIFS($ES:$ES,"НовиковТВ")))*_xlpm.MIN/SUMIFS($DI:$DI,$ES:$ES,"НовиковТВ"),
DI289)),
_xlpm.NTV+$DG289/(1-(1-(_xlpm.NTV)*(1-$DL289)*(1-$DM289)*(1-$DN289)*(1-$DO289)*(1-$DP289)/_xlpm.NTV))))/(1+$EP289),
$DI289+$DG289/(1-(1-($DI289)*(1-$DL289)*(1-$DM289)*(1-$DN289)*(1-$DO289)*(1-$DP289)/$DI289))),
0),
_xlpm.X*(1+$CM289)*(1+$CW289)-_xlpm.X*(1+$CM289)+_xlpm.X)</f>
        <v/>
      </c>
      <c r="DK289" s="125" t="inlineStr">
        <is>
          <t>послед.</t>
        </is>
      </c>
      <c r="DL289" s="63" t="n">
        <v>0</v>
      </c>
      <c r="DM289" s="63" t="n">
        <v>0</v>
      </c>
      <c r="DN289" s="63" t="n">
        <v>0</v>
      </c>
      <c r="DO289" s="63" t="n">
        <v>0</v>
      </c>
      <c r="DP289" s="63" t="n">
        <v>0</v>
      </c>
      <c r="DQ289" s="63">
        <f t="array" ref="DQ289">IFERROR(_xlfn.IFS(
$DK289="послед.",1-(1-$DL289)*(1-$DM289)*(1-$DN289)*(1-$DO289)*(1-$DP289),
$DK289="сумм.",$DL289+$DM289+$DN289+$DO289+$DP289),
0)</f>
        <v/>
      </c>
      <c r="DR289" s="125">
        <f t="array" ref="DR289">
IFERROR(
_xlfn.IFS(
$BL289=0,
0,
$BL289&gt;0,
_xlfn.IFS($DK289="послед.",
$DJ289*(1-$DL289)*(1-$DM289)*(1-$DN289)*(1-$DO289)*(1-$DP289),
$DK289="сумм.",
$DJ289*(1-($DL289+$DM289+$DN289+$DO289+$DP289)))),0)</f>
        <v/>
      </c>
      <c r="DS289" s="125">
        <f t="array" ref="DS289">
IFERROR(_xlfn.IFS(
$DH289="день_1",
$DR289*$BL289/($AX289-$AW289+1)*AZ289*(DAY(EOMONTH(AZ$15,0))),
$DH289="день_2",
$DR289/30*MAX(MIN($AX289,EOMONTH(AZ$15,0))-MAX($AW289,AZ$15)+1,),
$DH289="раб.день",
$DR289/30*(IFERROR(
_xlfn.LET(_xlpm.VD,
CHOOSE(
{1;2;3;4;5;6;7;8;9;10;11;12;13;14;15;16;17;18},
45658,45659,45660,45661,45662,45663,45664,45665,45711,45724,45778,45779,45785,45786,45820,45821,45965,46022),
_xlfn.LET(_xlpm.DD,
MAX(MIN($AX289,EOMONTH(AZ$15,0))-MAX($AW289,AZ$15),),
_xlfn.IFS(
AND(MONTH($AW289)=MONTH(AZ$15),MONTH($AX289)&lt;&gt;MONTH(AZ$15)),
NETWORKDAYS.INTL($AW289,$AW289+_xlpm.DD,1,_xlpm.VD),
AND(MONTH($AW289)&lt;&gt;MONTH(AZ$15),MONTH($AX289)=MONTH(AZ$15)),
NETWORKDAYS.INTL(($AX289)-_xlpm.DD,$AX289,1,_xlpm.VD),
AND(MONTH($AW289)&lt;MONTH(AZ$15),MONTH($AX289)&gt;MONTH(AZ$15)),
NETWORKDAYS.INTL((EOMONTH(AZ$15-1,1))-_xlpm.DD,EOMONTH(AZ$15-1,1),1,_xlpm.VD),
AND(MONTH($AW289)=MONTH(AZ$15),MONTH($AX289)=MONTH(AZ$15)),
NETWORKDAYS.INTL($AW289,$AX289,1,_xlpm.VD)))),0)),
$DH289="месяц",
$DR289*AZ289,
$DH289="неделя",
$DR289*AZ289/7*(ROUNDUP((DAY(EOMONTH(AZ$15,0)))/4,0))),
0)</f>
        <v/>
      </c>
      <c r="DT289" s="125">
        <f t="array" ref="DT289">
IFERROR(_xlfn.IFS(
$DH289="день_1",
$DR289*$BL289/($AX289-$AW289+1)*BA289*(DAY(EOMONTH(BA$15,0))),
$DH289="день_2",
$DR289/30*MAX(MIN($AX289,EOMONTH(BA$15,0))-MAX($AW289,BA$15)+1,),
$DH289="раб.день",
$DR289/30*(IFERROR(
_xlfn.LET(_xlpm.VD,
CHOOSE(
{1;2;3;4;5;6;7;8;9;10;11;12;13;14;15;16;17;18},
45658,45659,45660,45661,45662,45663,45664,45665,45711,45724,45778,45779,45785,45786,45820,45821,45965,46022),
_xlfn.LET(_xlpm.DD,
MAX(MIN($AX289,EOMONTH(BA$15,0))-MAX($AW289,BA$15),),
_xlfn.IFS(
AND(MONTH($AW289)=MONTH(BA$15),MONTH($AX289)&lt;&gt;MONTH(BA$15)),
NETWORKDAYS.INTL($AW289,$AW289+_xlpm.DD,1,_xlpm.VD),
AND(MONTH($AW289)&lt;&gt;MONTH(BA$15),MONTH($AX289)=MONTH(BA$15)),
NETWORKDAYS.INTL(($AX289)-_xlpm.DD,$AX289,1,_xlpm.VD),
AND(MONTH($AW289)&lt;MONTH(BA$15),MONTH($AX289)&gt;MONTH(BA$15)),
NETWORKDAYS.INTL((EOMONTH(BA$15-1,1))-_xlpm.DD,EOMONTH(BA$15-1,1),1,_xlpm.VD),
AND(MONTH($AW289)=MONTH(BA$15),MONTH($AX289)=MONTH(BA$15)),
NETWORKDAYS.INTL($AW289,$AX289,1,_xlpm.VD)))),0)),
$DH289="месяц",
$DR289*BA289,
$DH289="неделя",
$DR289*BA289/7*(ROUNDUP((DAY(EOMONTH(BA$15,0)))/4,0))),
0)</f>
        <v/>
      </c>
      <c r="DU289" s="125">
        <f t="array" ref="DU289">
IFERROR(_xlfn.IFS(
$DH289="день_1",
$DR289*$BL289/($AX289-$AW289+1)*BB289*(DAY(EOMONTH(BB$15,0))),
$DH289="день_2",
$DR289/30*MAX(MIN($AX289,EOMONTH(BB$15,0))-MAX($AW289,BB$15)+1,),
$DH289="раб.день",
$DR289/30*(IFERROR(
_xlfn.LET(_xlpm.VD,
CHOOSE(
{1;2;3;4;5;6;7;8;9;10;11;12;13;14;15;16;17;18},
45658,45659,45660,45661,45662,45663,45664,45665,45711,45724,45778,45779,45785,45786,45820,45821,45965,46022),
_xlfn.LET(_xlpm.DD,
MAX(MIN($AX289,EOMONTH(BB$15,0))-MAX($AW289,BB$15),),
_xlfn.IFS(
AND(MONTH($AW289)=MONTH(BB$15),MONTH($AX289)&lt;&gt;MONTH(BB$15)),
NETWORKDAYS.INTL($AW289,$AW289+_xlpm.DD,1,_xlpm.VD),
AND(MONTH($AW289)&lt;&gt;MONTH(BB$15),MONTH($AX289)=MONTH(BB$15)),
NETWORKDAYS.INTL(($AX289)-_xlpm.DD,$AX289,1,_xlpm.VD),
AND(MONTH($AW289)&lt;MONTH(BB$15),MONTH($AX289)&gt;MONTH(BB$15)),
NETWORKDAYS.INTL((EOMONTH(BB$15-1,1))-_xlpm.DD,EOMONTH(BB$15-1,1),1,_xlpm.VD),
AND(MONTH($AW289)=MONTH(BB$15),MONTH($AX289)=MONTH(BB$15)),
NETWORKDAYS.INTL($AW289,$AX289,1,_xlpm.VD)))),0)),
$DH289="месяц",
$DR289*BB289,
$DH289="неделя",
$DR289*BB289/7*(ROUNDUP((DAY(EOMONTH(BB$15,0)))/4,0))),
0)</f>
        <v/>
      </c>
      <c r="DV289" s="125">
        <f t="array" ref="DV289">
IFERROR(_xlfn.IFS(
$DH289="день_1",
$DR289*$BL289/($AX289-$AW289+1)*BC289*(DAY(EOMONTH(BC$15,0))),
$DH289="день_2",
$DR289/30*MAX(MIN($AX289,EOMONTH(BC$15,0))-MAX($AW289,BC$15)+1,),
$DH289="раб.день",
$DR289/30*(IFERROR(
_xlfn.LET(_xlpm.VD,
CHOOSE(
{1;2;3;4;5;6;7;8;9;10;11;12;13;14;15;16;17;18},
45658,45659,45660,45661,45662,45663,45664,45665,45711,45724,45778,45779,45785,45786,45820,45821,45965,46022),
_xlfn.LET(_xlpm.DD,
MAX(MIN($AX289,EOMONTH(BC$15,0))-MAX($AW289,BC$15),),
_xlfn.IFS(
AND(MONTH($AW289)=MONTH(BC$15),MONTH($AX289)&lt;&gt;MONTH(BC$15)),
NETWORKDAYS.INTL($AW289,$AW289+_xlpm.DD,1,_xlpm.VD),
AND(MONTH($AW289)&lt;&gt;MONTH(BC$15),MONTH($AX289)=MONTH(BC$15)),
NETWORKDAYS.INTL(($AX289)-_xlpm.DD,$AX289,1,_xlpm.VD),
AND(MONTH($AW289)&lt;MONTH(BC$15),MONTH($AX289)&gt;MONTH(BC$15)),
NETWORKDAYS.INTL((EOMONTH(BC$15-1,1))-_xlpm.DD,EOMONTH(BC$15-1,1),1,_xlpm.VD),
AND(MONTH($AW289)=MONTH(BC$15),MONTH($AX289)=MONTH(BC$15)),
NETWORKDAYS.INTL($AW289,$AX289,1,_xlpm.VD)))),0)),
$DH289="месяц",
$DR289*BC289,
$DH289="неделя",
$DR289*BC289/7*(ROUNDUP((DAY(EOMONTH(BC$15,0)))/4,0))),
0)</f>
        <v/>
      </c>
      <c r="DW289" s="125">
        <f t="array" ref="DW289">
IFERROR(_xlfn.IFS(
$DH289="день_1",
$DR289*$BL289/($AX289-$AW289+1)*BD289*(DAY(EOMONTH(BD$15,0))),
$DH289="день_2",
$DR289/30*MAX(MIN($AX289,EOMONTH(BD$15,0))-MAX($AW289,BD$15)+1,),
$DH289="раб.день",
$DR289/30*(IFERROR(
_xlfn.LET(_xlpm.VD,
CHOOSE(
{1;2;3;4;5;6;7;8;9;10;11;12;13;14;15;16;17;18},
45658,45659,45660,45661,45662,45663,45664,45665,45711,45724,45778,45779,45785,45786,45820,45821,45965,46022),
_xlfn.LET(_xlpm.DD,
MAX(MIN($AX289,EOMONTH(BD$15,0))-MAX($AW289,BD$15),),
_xlfn.IFS(
AND(MONTH($AW289)=MONTH(BD$15),MONTH($AX289)&lt;&gt;MONTH(BD$15)),
NETWORKDAYS.INTL($AW289,$AW289+_xlpm.DD,1,_xlpm.VD),
AND(MONTH($AW289)&lt;&gt;MONTH(BD$15),MONTH($AX289)=MONTH(BD$15)),
NETWORKDAYS.INTL(($AX289)-_xlpm.DD,$AX289,1,_xlpm.VD),
AND(MONTH($AW289)&lt;MONTH(BD$15),MONTH($AX289)&gt;MONTH(BD$15)),
NETWORKDAYS.INTL((EOMONTH(BD$15-1,1))-_xlpm.DD,EOMONTH(BD$15-1,1),1,_xlpm.VD),
AND(MONTH($AW289)=MONTH(BD$15),MONTH($AX289)=MONTH(BD$15)),
NETWORKDAYS.INTL($AW289,$AX289,1,_xlpm.VD)))),0)),
$DH289="месяц",
$DR289*BD289,
$DH289="неделя",
$DR289*BD289/7*(ROUNDUP((DAY(EOMONTH(BD$15,0)))/4,0))),
0)</f>
        <v/>
      </c>
      <c r="DX289" s="125">
        <f t="array" ref="DX289">
IFERROR(_xlfn.IFS(
$DH289="день_1",
$DR289*$BL289/($AX289-$AW289+1)*BE289*(DAY(EOMONTH(BE$15,0))),
$DH289="день_2",
$DR289/30*MAX(MIN($AX289,EOMONTH(BE$15,0))-MAX($AW289,BE$15)+1,),
$DH289="раб.день",
$DR289/30*(IFERROR(
_xlfn.LET(_xlpm.VD,
CHOOSE(
{1;2;3;4;5;6;7;8;9;10;11;12;13;14;15;16;17;18},
45658,45659,45660,45661,45662,45663,45664,45665,45711,45724,45778,45779,45785,45786,45820,45821,45965,46022),
_xlfn.LET(_xlpm.DD,
MAX(MIN($AX289,EOMONTH(BE$15,0))-MAX($AW289,BE$15),),
_xlfn.IFS(
AND(MONTH($AW289)=MONTH(BE$15),MONTH($AX289)&lt;&gt;MONTH(BE$15)),
NETWORKDAYS.INTL($AW289,$AW289+_xlpm.DD,1,_xlpm.VD),
AND(MONTH($AW289)&lt;&gt;MONTH(BE$15),MONTH($AX289)=MONTH(BE$15)),
NETWORKDAYS.INTL(($AX289)-_xlpm.DD,$AX289,1,_xlpm.VD),
AND(MONTH($AW289)&lt;MONTH(BE$15),MONTH($AX289)&gt;MONTH(BE$15)),
NETWORKDAYS.INTL((EOMONTH(BE$15-1,1))-_xlpm.DD,EOMONTH(BE$15-1,1),1,_xlpm.VD),
AND(MONTH($AW289)=MONTH(BE$15),MONTH($AX289)=MONTH(BE$15)),
NETWORKDAYS.INTL($AW289,$AX289,1,_xlpm.VD)))),0)),
$DH289="месяц",
$DR289*BE289,
$DH289="неделя",
$DR289*BE289/7*(ROUNDUP((DAY(EOMONTH(BE$15,0)))/4,0))),
0)</f>
        <v/>
      </c>
      <c r="DY289" s="125">
        <f t="array" ref="DY289">
IFERROR(_xlfn.IFS(
$DH289="день_1",
$DR289*$BL289/($AX289-$AW289+1)*BF289*(DAY(EOMONTH(BF$15,0))),
$DH289="день_2",
$DR289/30*MAX(MIN($AX289,EOMONTH(BF$15,0))-MAX($AW289,BF$15)+1,),
$DH289="раб.день",
$DR289/30*(IFERROR(
_xlfn.LET(_xlpm.VD,
CHOOSE(
{1;2;3;4;5;6;7;8;9;10;11;12;13;14;15;16;17;18},
45658,45659,45660,45661,45662,45663,45664,45665,45711,45724,45778,45779,45785,45786,45820,45821,45965,46022),
_xlfn.LET(_xlpm.DD,
MAX(MIN($AX289,EOMONTH(BF$15,0))-MAX($AW289,BF$15),),
_xlfn.IFS(
AND(MONTH($AW289)=MONTH(BF$15),MONTH($AX289)&lt;&gt;MONTH(BF$15)),
NETWORKDAYS.INTL($AW289,$AW289+_xlpm.DD,1,_xlpm.VD),
AND(MONTH($AW289)&lt;&gt;MONTH(BF$15),MONTH($AX289)=MONTH(BF$15)),
NETWORKDAYS.INTL(($AX289)-_xlpm.DD,$AX289,1,_xlpm.VD),
AND(MONTH($AW289)&lt;MONTH(BF$15),MONTH($AX289)&gt;MONTH(BF$15)),
NETWORKDAYS.INTL((EOMONTH(BF$15-1,1))-_xlpm.DD,EOMONTH(BF$15-1,1),1,_xlpm.VD),
AND(MONTH($AW289)=MONTH(BF$15),MONTH($AX289)=MONTH(BF$15)),
NETWORKDAYS.INTL($AW289,$AX289,1,_xlpm.VD)))),0)),
$DH289="месяц",
$DR289*BF289,
$DH289="неделя",
$DR289*BF289/7*(ROUNDUP((DAY(EOMONTH(BF$15,0)))/4,0))),
0)</f>
        <v/>
      </c>
      <c r="DZ289" s="125">
        <f t="array" ref="DZ289">
IFERROR(_xlfn.IFS(
$DH289="день_1",
$DR289*$BL289/($AX289-$AW289+1)*BG289*(DAY(EOMONTH(BG$15,0))),
$DH289="день_2",
$DR289/30*MAX(MIN($AX289,EOMONTH(BG$15,0))-MAX($AW289,BG$15)+1,),
$DH289="раб.день",
$DR289/30*(IFERROR(
_xlfn.LET(_xlpm.VD,
CHOOSE(
{1;2;3;4;5;6;7;8;9;10;11;12;13;14;15;16;17;18},
45658,45659,45660,45661,45662,45663,45664,45665,45711,45724,45778,45779,45785,45786,45820,45821,45965,46022),
_xlfn.LET(_xlpm.DD,
MAX(MIN($AX289,EOMONTH(BG$15,0))-MAX($AW289,BG$15),),
_xlfn.IFS(
AND(MONTH($AW289)=MONTH(BG$15),MONTH($AX289)&lt;&gt;MONTH(BG$15)),
NETWORKDAYS.INTL($AW289,$AW289+_xlpm.DD,1,_xlpm.VD),
AND(MONTH($AW289)&lt;&gt;MONTH(BG$15),MONTH($AX289)=MONTH(BG$15)),
NETWORKDAYS.INTL(($AX289)-_xlpm.DD,$AX289,1,_xlpm.VD),
AND(MONTH($AW289)&lt;MONTH(BG$15),MONTH($AX289)&gt;MONTH(BG$15)),
NETWORKDAYS.INTL((EOMONTH(BG$15-1,1))-_xlpm.DD,EOMONTH(BG$15-1,1),1,_xlpm.VD),
AND(MONTH($AW289)=MONTH(BG$15),MONTH($AX289)=MONTH(BG$15)),
NETWORKDAYS.INTL($AW289,$AX289,1,_xlpm.VD)))),0)),
$DH289="месяц",
$DR289*BG289,
$DH289="неделя",
$DR289*BG289/7*(ROUNDUP((DAY(EOMONTH(BG$15,0)))/4,0))),
0)</f>
        <v/>
      </c>
      <c r="EA289" s="125">
        <f t="array" ref="EA289">
IFERROR(_xlfn.IFS(
$DH289="день_1",
$DR289*$BL289/($AX289-$AW289+1)*BH289*(DAY(EOMONTH(BH$15,0))),
$DH289="день_2",
$DR289/30*MAX(MIN($AX289,EOMONTH(BH$15,0))-MAX($AW289,BH$15)+1,),
$DH289="раб.день",
$DR289/30*(IFERROR(
_xlfn.LET(_xlpm.VD,
CHOOSE(
{1;2;3;4;5;6;7;8;9;10;11;12;13;14;15;16;17;18},
45658,45659,45660,45661,45662,45663,45664,45665,45711,45724,45778,45779,45785,45786,45820,45821,45965,46022),
_xlfn.LET(_xlpm.DD,
MAX(MIN($AX289,EOMONTH(BH$15,0))-MAX($AW289,BH$15),),
_xlfn.IFS(
AND(MONTH($AW289)=MONTH(BH$15),MONTH($AX289)&lt;&gt;MONTH(BH$15)),
NETWORKDAYS.INTL($AW289,$AW289+_xlpm.DD,1,_xlpm.VD),
AND(MONTH($AW289)&lt;&gt;MONTH(BH$15),MONTH($AX289)=MONTH(BH$15)),
NETWORKDAYS.INTL(($AX289)-_xlpm.DD,$AX289,1,_xlpm.VD),
AND(MONTH($AW289)&lt;MONTH(BH$15),MONTH($AX289)&gt;MONTH(BH$15)),
NETWORKDAYS.INTL((EOMONTH(BH$15-1,1))-_xlpm.DD,EOMONTH(BH$15-1,1),1,_xlpm.VD),
AND(MONTH($AW289)=MONTH(BH$15),MONTH($AX289)=MONTH(BH$15)),
NETWORKDAYS.INTL($AW289,$AX289,1,_xlpm.VD)))),0)),
$DH289="месяц",
$DR289*BH289,
$DH289="неделя",
$DR289*BH289/7*(ROUNDUP((DAY(EOMONTH(BH$15,0)))/4,0))),
0)</f>
        <v/>
      </c>
      <c r="EB289" s="125">
        <f t="array" ref="EB289">
IFERROR(_xlfn.IFS(
$DH289="день_1",
$DR289*$BL289/($AX289-$AW289+1)*BI289*(DAY(EOMONTH(BI$15,0))),
$DH289="день_2",
$DR289/30*MAX(MIN($AX289,EOMONTH(BI$15,0))-MAX($AW289,BI$15)+1,),
$DH289="раб.день",
$DR289/30*(IFERROR(
_xlfn.LET(_xlpm.VD,
CHOOSE(
{1;2;3;4;5;6;7;8;9;10;11;12;13;14;15;16;17;18},
45658,45659,45660,45661,45662,45663,45664,45665,45711,45724,45778,45779,45785,45786,45820,45821,45965,46022),
_xlfn.LET(_xlpm.DD,
MAX(MIN($AX289,EOMONTH(BI$15,0))-MAX($AW289,BI$15),),
_xlfn.IFS(
AND(MONTH($AW289)=MONTH(BI$15),MONTH($AX289)&lt;&gt;MONTH(BI$15)),
NETWORKDAYS.INTL($AW289,$AW289+_xlpm.DD,1,_xlpm.VD),
AND(MONTH($AW289)&lt;&gt;MONTH(BI$15),MONTH($AX289)=MONTH(BI$15)),
NETWORKDAYS.INTL(($AX289)-_xlpm.DD,$AX289,1,_xlpm.VD),
AND(MONTH($AW289)&lt;MONTH(BI$15),MONTH($AX289)&gt;MONTH(BI$15)),
NETWORKDAYS.INTL((EOMONTH(BI$15-1,1))-_xlpm.DD,EOMONTH(BI$15-1,1),1,_xlpm.VD),
AND(MONTH($AW289)=MONTH(BI$15),MONTH($AX289)=MONTH(BI$15)),
NETWORKDAYS.INTL($AW289,$AX289,1,_xlpm.VD)))),0)),
$DH289="месяц",
$DR289*BI289,
$DH289="неделя",
$DR289*BI289/7*(ROUNDUP((DAY(EOMONTH(BI$15,0)))/4,0))),
0)</f>
        <v/>
      </c>
      <c r="EC289" s="125">
        <f t="array" ref="EC289">
IFERROR(_xlfn.IFS(
$DH289="день_1",
$DR289*$BL289/($AX289-$AW289+1)*BJ289*(DAY(EOMONTH(BJ$15,0))),
$DH289="день_2",
$DR289/30*MAX(MIN($AX289,EOMONTH(BJ$15,0))-MAX($AW289,BJ$15)+1,),
$DH289="раб.день",
$DR289/30*(IFERROR(
_xlfn.LET(_xlpm.VD,
CHOOSE(
{1;2;3;4;5;6;7;8;9;10;11;12;13;14;15;16;17;18},
45658,45659,45660,45661,45662,45663,45664,45665,45711,45724,45778,45779,45785,45786,45820,45821,45965,46022),
_xlfn.LET(_xlpm.DD,
MAX(MIN($AX289,EOMONTH(BJ$15,0))-MAX($AW289,BJ$15),),
_xlfn.IFS(
AND(MONTH($AW289)=MONTH(BJ$15),MONTH($AX289)&lt;&gt;MONTH(BJ$15)),
NETWORKDAYS.INTL($AW289,$AW289+_xlpm.DD,1,_xlpm.VD),
AND(MONTH($AW289)&lt;&gt;MONTH(BJ$15),MONTH($AX289)=MONTH(BJ$15)),
NETWORKDAYS.INTL(($AX289)-_xlpm.DD,$AX289,1,_xlpm.VD),
AND(MONTH($AW289)&lt;MONTH(BJ$15),MONTH($AX289)&gt;MONTH(BJ$15)),
NETWORKDAYS.INTL((EOMONTH(BJ$15-1,1))-_xlpm.DD,EOMONTH(BJ$15-1,1),1,_xlpm.VD),
AND(MONTH($AW289)=MONTH(BJ$15),MONTH($AX289)=MONTH(BJ$15)),
NETWORKDAYS.INTL($AW289,$AX289,1,_xlpm.VD)))),0)),
$DH289="месяц",
$DR289*BJ289,
$DH289="неделя",
$DR289*BJ289/7*(ROUNDUP((DAY(EOMONTH(BJ$15,0)))/4,0))),
0)</f>
        <v/>
      </c>
      <c r="ED289" s="125">
        <f t="array" ref="ED289">
IFERROR(_xlfn.IFS(
$DH289="день_1",
$DR289*$BL289/($AX289-$AW289+1)*BK289*(DAY(EOMONTH(BK$15,0))),
$DH289="день_2",
$DR289/30*MAX(MIN($AX289,EOMONTH(BK$15,0))-MAX($AW289,BK$15)+1,),
$DH289="раб.день",
$DR289/30*(IFERROR(
_xlfn.LET(_xlpm.VD,
CHOOSE(
{1;2;3;4;5;6;7;8;9;10;11;12;13;14;15;16;17;18},
45658,45659,45660,45661,45662,45663,45664,45665,45711,45724,45778,45779,45785,45786,45820,45821,45965,46022),
_xlfn.LET(_xlpm.DD,
MAX(MIN($AX289,EOMONTH(BK$15,0))-MAX($AW289,BK$15),),
_xlfn.IFS(
AND(MONTH($AW289)=MONTH(BK$15),MONTH($AX289)&lt;&gt;MONTH(BK$15)),
NETWORKDAYS.INTL($AW289,$AW289+_xlpm.DD,1,_xlpm.VD),
AND(MONTH($AW289)&lt;&gt;MONTH(BK$15),MONTH($AX289)=MONTH(BK$15)),
NETWORKDAYS.INTL(($AX289)-_xlpm.DD,$AX289,1,_xlpm.VD),
AND(MONTH($AW289)&lt;MONTH(BK$15),MONTH($AX289)&gt;MONTH(BK$15)),
NETWORKDAYS.INTL((EOMONTH(BK$15-1,1))-_xlpm.DD,EOMONTH(BK$15-1,1),1,_xlpm.VD),
AND(MONTH($AW289)=MONTH(BK$15),MONTH($AX289)=MONTH(BK$15)),
NETWORKDAYS.INTL($AW289,$AX289,1,_xlpm.VD)))),0)),
$DH289="месяц",
$DR289*BK289,
$DH289="неделя",
$DR289*BK289/7*(ROUNDUP((DAY(EOMONTH(BK$15,0)))/4,0))),
0)</f>
        <v/>
      </c>
      <c r="EE289" s="125">
        <f>SUM($DS289,$DT289,$DU289,$DV289,$DW289,$DX289,$DY289,$DZ289,$EA289,$EB289,$EC289,$ED289)</f>
        <v/>
      </c>
      <c r="EF289" s="125">
        <f>IFERROR(ROUND($EE289*(1+$EP289),2),0)</f>
        <v/>
      </c>
      <c r="EG289" s="128" t="n">
        <v>1</v>
      </c>
      <c r="EH289" s="126" t="n">
        <v>0</v>
      </c>
      <c r="EI289" s="126">
        <f>ROUND(SUM($EH289:$EH289)*SUM($AB289:$AB289)*$EG289,2)</f>
        <v/>
      </c>
      <c r="EJ289" s="126">
        <f>ROUND($EI289*(1+$EP289),2)</f>
        <v/>
      </c>
      <c r="EK289" s="126" t="n">
        <v>0</v>
      </c>
      <c r="EL289" s="126">
        <f>ROUND(SUM($EK289:$EK289)*SUM($AB289:$AB289)*$EG289,2)</f>
        <v/>
      </c>
      <c r="EM289" s="126">
        <f>ROUND($EL289*(1+$EP289),2)</f>
        <v/>
      </c>
      <c r="EN289" s="126">
        <f>SUM($EE289,$EI289,$EL289)</f>
        <v/>
      </c>
      <c r="EO289" s="126">
        <f>SUM($EF289,$EJ289,$EM289)</f>
        <v/>
      </c>
      <c r="EP289" s="59" t="inlineStr">
        <is>
          <t>20%</t>
        </is>
      </c>
      <c r="EQ289" s="59" t="n"/>
      <c r="ER289" s="60">
        <f t="array" ref="ER289">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MATCH(ES289,
{"AMS";"RussOutdoor";"HD Outdoor";"Ingroup";"IQ";"Ledproduction";"LisChannel";"Logic";"Media-PPL";"NovikovTV | НовиковТВ";"SMA";"SOK";"КрокусТВ | CrocusTV | IndoorTV";"Сити";"ТЯК Москва"},
0)),"")</f>
        <v/>
      </c>
      <c r="ES289" s="60" t="n"/>
      <c r="ET289" s="60">
        <f t="array" ref="ET289">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MATCH(ES289,
{"AMS";"RussOutdoor";"HD Outdoor";"Ingroup";"IQ";"Ledproduction";"LisChannel";"Logic";"Media-PPL";"NovikovTV | НовиковТВ";"SMA";"SOK";"КрокусТВ | CrocusTV | IndoorTV";"Сити";"ТЯК Москва"},
0)),"")</f>
        <v/>
      </c>
      <c r="EU289" s="60" t="n"/>
      <c r="EV289" s="60" t="n"/>
      <c r="EX289" s="110">
        <f t="array" ref="EX289">
($AR289/30
+N("ТРАФИК ПЛОЩАДКИ"))*
(IFERROR(
_xlfn.LET(
_xlpm.GPR,
HLOOKUP($L289,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(MATCH($T289,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IF($Q289="цифровой",_xlpm.GPR/$AG289,_xlpm.GPR/60)),
0)
+N("DWELL TIME"))*
(IF($AB289=0,0,IF($AB289=1,0.3,IF($AB289=2,0.5,IF($AB289&gt;2,1))))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_xlfn.IFS($AC289="да",1.2,$AC289="нет",1)*
_xlfn.IFS($AD289="да",1.2,$AD289="нет",1)*
IF(R289="статический",1,1.2)*
$X289*
INDEX(
{1.2;1;1.2;1.2;1;1.2;1.2;1.2;1.2;1.2;1.2;1;1.2;1.2;1.2;1.2;1;1;1.2;1.2;1.2;1;1;1;1;1.2;1.2;1.2;1.2;1;1;1;1;1.2;1.2;1.2;1.2;1.2;1.2;1.2;1.2;1;1;1.2;1;1;1;1;1.5;1;1;1.5;1.5;1.2},
MATCH($Q289,_xlpm.MI,0)))&gt;{0.02;0.04;0.06;0.1;0.2;0.4;0.6;0.8;1;2;4;6})),
{0;1;2;3;4;5;6;7;8;9;10;11;12},
0)))
+N("КОЭФФИЦИЕНТ КОНТАКТА"))))*
(_xlfn.IFS($X289&lt;0.1,$X289/1000,$X289&gt;25,5.2,AND($X289&gt;=0.1,$X289&lt;=25),(($X289*2+0.1)/10)*($X289/10)))*
IFERROR((_xlfn.LET(
_xlpm.MA,
{0;0.8;0.85;0.9;0.95;1},
_xlpm.MAA,
{0;1;2;3;4;5},
INDEX(_xlpm.MA,MATCH(SUMPRODUCT(--((IF(ROUND(_xlpm.MAA,1)&gt;5,5,ROUND($AB289,1)))&gt;{0;1;2;3;4;5})),_xlpm.MAA,0)))
+N("КОЭФФИЦИЕНТ КОЛ-ВО КОНСТРУКЦИЙ")),1)*
$AB289,0))*
(IF($Q289="цифровой",$AG289/15*$AI289,1)
+N("ДЛЯ ЦИФРЫ"))</f>
        <v/>
      </c>
      <c r="EY289" s="110">
        <f>IFERROR(EX289*AY289,0)</f>
        <v/>
      </c>
      <c r="EZ289" s="131">
        <f>IFERROR(DP289/EY289*1000,0)</f>
        <v/>
      </c>
      <c r="FA289" s="112">
        <f>IFERROR(FC289/FB289,0)</f>
        <v/>
      </c>
      <c r="FB289" s="112">
        <f>IFERROR((FC289/(EY289/FF289*#REF!))*0.825,0)</f>
        <v/>
      </c>
      <c r="FC289" s="112">
        <f>IFERROR(((EX289*30/AR289)*100)/30,0)</f>
        <v/>
      </c>
      <c r="FD289" s="112">
        <f>IFERROR(EY289/G289*100%,0)</f>
        <v/>
      </c>
      <c r="FE289" s="112">
        <f>IFERROR(FD289/FC289*100%,0)</f>
        <v/>
      </c>
      <c r="FF289" s="110">
        <f>IFERROR(AR289/30*AY289,0)</f>
        <v/>
      </c>
    </row>
    <row r="290" ht="13" customHeight="1">
      <c r="A290" s="59" t="n"/>
      <c r="B290" s="60" t="n"/>
      <c r="C290" s="60" t="n"/>
      <c r="D290" s="60">
        <f t="array" ref="D290">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MATCH($E290,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90" s="60">
        <f t="array" ref="E290">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MATCH($F290,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90" s="60" t="inlineStr"/>
      <c r="G290" s="60" t="n"/>
      <c r="H290" s="60">
        <f t="array" ref="H290">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MATCH($I290,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90" s="60" t="n"/>
      <c r="J290" s="60" t="n"/>
      <c r="K290" s="60" t="n"/>
      <c r="L290" s="60" t="n"/>
      <c r="M290" s="60" t="n"/>
      <c r="N290" s="60" t="n"/>
      <c r="O290" s="60" t="n"/>
      <c r="P290" s="60">
        <f t="array" ref="P290">
_xlfn.IFS(
ISNUMBER(MATCH($Q290,{"шелфбаннер","разделитель","монетница","чековая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ISNUMBER(MATCH($Q290,{"LED/LCD","видеокулер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ISNUMBER(MATCH($Q290,{"автомобиль","машина","выставочное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ISNUMBER(MATCH($Q290,{"билборд","лифтовая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ISNUMBER(MATCH($Q290,{"навигация","подвесной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ISNUMBER(MATCH($Q290,{"движущаяся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ISNUMBER(MATCH($Q290,{"каталог","журнал"},)),
"Пресса",
$Q290="","")</f>
        <v/>
      </c>
      <c r="Q290" s="60" t="n"/>
      <c r="R290" s="60">
        <f t="array" ref="R290">
IFERROR(
_xlfn.IFS(
OR(ISNUMBER(MATCH($Q290,{"экспозиция","макет","стенд","автостенд","авто стенд","выставочное пространство","выставочные стенды","модульные выставочные стенды","3Д конструкция","3D конструкция"},)),P290="Экспонирование"),
"нестандартный",
ISNUMBER(MATCH($Q290,{"скроллер","призматрон"},)),
"динамический",
$P290="Видео",
"цифровой",
OR($P290="Пресса",$P290="Щит",$P290="POSm",$P290="Подвес",$P290="Брендирование/оклейка"),
"статический"),"")</f>
        <v/>
      </c>
      <c r="S290" s="59" t="n"/>
      <c r="T290" s="60" t="n"/>
      <c r="U290" s="60" t="n"/>
      <c r="V290" s="60">
        <f>
IF(P290="Видео",
"цифровой постер/ролик",
IF(ISNUMBER(MATCH(Q290,{"короб световой","короб световой | лайтбокс","короб световой | кристалайт","лайтбокс","лайт бокс","кристалайт","LB","lightbox"},)),
"бэклит",
IF(P290="Брендирование/оклейка",
"перфарированная пленка/самоклейка",
IF(P290="Экспонирование",
"под запрос",
IF(P290="Подвес",
"баннер/ткань",
"")))))</f>
        <v/>
      </c>
      <c r="W290" s="59" t="n"/>
      <c r="X290" s="59" t="n"/>
      <c r="Y290" s="59" t="n"/>
      <c r="Z290" s="61" t="n"/>
      <c r="AA290" s="61" t="n"/>
      <c r="AB290" s="61">
        <f>IF(BL290&gt;0,Z290,0)</f>
        <v/>
      </c>
      <c r="AC290" s="59" t="n"/>
      <c r="AD290" s="59" t="n"/>
      <c r="AE290" s="59" t="n"/>
      <c r="AF290" s="59" t="n"/>
      <c r="AG290" s="59" t="n"/>
      <c r="AH290" s="59" t="n"/>
      <c r="AI290" s="59" t="n"/>
      <c r="AJ290" s="59" t="n"/>
      <c r="AK290" s="59" t="n"/>
      <c r="AL290" s="62">
        <f>IFERROR(IF(OR(R290="статический",R290="динамический",R290="нестандартный",R290="",R290=""),"-",IF(AND(AH290="-",AI290="-"),"-",AK290*3600/AH290*AI290)),"-")</f>
        <v/>
      </c>
      <c r="AM290" s="62">
        <f>IFERROR(IF(OR(R290="статический",R290="динамический",R290="",R290="", R290="BTL",R290="нестандартный"),"-",AG290*AI290*AL290/60),"-")</f>
        <v/>
      </c>
      <c r="AN290" s="63">
        <f>IFERROR(IF(AH290="","-",AG290*AI290/AH290),"-")</f>
        <v/>
      </c>
      <c r="AO290" s="59">
        <f>IFERROR(IF(OR($R290="статический",$R290="динамический",$R290="",$R290="",$R290="BTL",$R290="нестандартный"),"-",$AL290*$AY290),"-")</f>
        <v/>
      </c>
      <c r="AP290" s="62">
        <f>IFERROR(IF(OR($R290="статический",$R290="динамический",$R290="",$R290="",$R290="BTL",$R290="нестандартный"),"-",$AM290*AY290),"-")</f>
        <v/>
      </c>
      <c r="AQ290" s="64" t="n"/>
      <c r="AR290" s="61" t="n"/>
      <c r="AS290" s="61" t="n"/>
      <c r="AT290" s="61" t="n"/>
      <c r="AU290" s="65" t="n"/>
      <c r="AV290" s="124">
        <f>IFERROR(DR290/AT290*1000,"n/a")</f>
        <v/>
      </c>
      <c r="AW290" s="67" t="n"/>
      <c r="AX290" s="67" t="n"/>
      <c r="AY290" s="43">
        <f>IFERROR(IF(OR($AW290="",$AX290=""),"",_xlfn.DAYS($AX290+1,$AW290)),"")</f>
        <v/>
      </c>
      <c r="AZ290" s="68">
        <f t="array" ref="AZ290">
_xlfn.LET(_xlpm.COEFF,
IF($AW290+$AX290=0,0,IF(MAX(MIN($AX290,EOMONTH(AZ$15,0))-MAX($AW290,AZ$15)+1,)&gt;0,1,0)),
_xlfn.IFS(
$ES290="LisChannel",
_xlpm.COEFF*
INDEX({1;1;1.2;1.2;1;1;1;1;1.2;1.2;1.2;1.2},
MATCH(MONTH(AZ$15),
{1,2,3,4,5,6,7,8,9,10,11,12})),
CONCATENATE($ES290," ",$L290)="RussOutdoor метро",
_xlpm.COEFF*
INDEX({0.8;0.9;1.1;1.1;1;1;1;1;1.1;1.1;1.1;1.1},
MATCH(MONTH(AZ$15),
{1,2,3,4,5,6,7,8,9,10,11,12})),
$ES290&lt;&gt;"LisChannel",
_xlpm.COEFF,
$ES290&lt;&gt;"RussOutdoor",
_xlpm.COEFF))</f>
        <v/>
      </c>
      <c r="BA290" s="68">
        <f t="array" ref="BA290">
_xlfn.LET(_xlpm.COEFF,
IF($AW290+$AX290=0,0,IF(MAX(MIN($AX290,EOMONTH(BA$15,0))-MAX($AW290,BA$15)+1,)&gt;0,1,0)),
_xlfn.IFS(
$ES290="LisChannel",
_xlpm.COEFF*
INDEX({1;1;1.2;1.2;1;1;1;1;1.2;1.2;1.2;1.2},
MATCH(MONTH(BA$15),
{1,2,3,4,5,6,7,8,9,10,11,12})),
CONCATENATE($ES290," ",$L290)="RussOutdoor метро",
_xlpm.COEFF*
INDEX({0.8;0.9;1.1;1.1;1;1;1;1;1.1;1.1;1.1;1.1},
MATCH(MONTH(BA$15),
{1,2,3,4,5,6,7,8,9,10,11,12})),
$ES290&lt;&gt;"LisChannel",
_xlpm.COEFF,
$ES290&lt;&gt;"RussOutdoor",
_xlpm.COEFF))</f>
        <v/>
      </c>
      <c r="BB290" s="68">
        <f t="array" ref="BB290">
_xlfn.LET(_xlpm.COEFF,
IF($AW290+$AX290=0,0,IF(MAX(MIN($AX290,EOMONTH(BB$15,0))-MAX($AW290,BB$15)+1,)&gt;0,1,0)),
_xlfn.IFS(
$ES290="LisChannel",
_xlpm.COEFF*
INDEX({1;1;1.2;1.2;1;1;1;1;1.2;1.2;1.2;1.2},
MATCH(MONTH(BB$15),
{1,2,3,4,5,6,7,8,9,10,11,12})),
CONCATENATE($ES290," ",$L290)="RussOutdoor метро",
_xlpm.COEFF*
INDEX({0.8;0.9;1.1;1.1;1;1;1;1;1.1;1.1;1.1;1.1},
MATCH(MONTH(BB$15),
{1,2,3,4,5,6,7,8,9,10,11,12})),
$ES290&lt;&gt;"LisChannel",
_xlpm.COEFF,
$ES290&lt;&gt;"RussOutdoor",
_xlpm.COEFF))</f>
        <v/>
      </c>
      <c r="BC290" s="68">
        <f t="array" ref="BC290">
_xlfn.LET(_xlpm.COEFF,
IF($AW290+$AX290=0,0,IF(MAX(MIN($AX290,EOMONTH(BC$15,0))-MAX($AW290,BC$15)+1,)&gt;0,1,0)),
_xlfn.IFS(
$ES290="LisChannel",
_xlpm.COEFF*
INDEX({1;1;1.2;1.2;1;1;1;1;1.2;1.2;1.2;1.2},
MATCH(MONTH(BC$15),
{1,2,3,4,5,6,7,8,9,10,11,12})),
CONCATENATE($ES290," ",$L290)="RussOutdoor метро",
_xlpm.COEFF*
INDEX({0.8;0.9;1.1;1.1;1;1;1;1;1.1;1.1;1.1;1.1},
MATCH(MONTH(BC$15),
{1,2,3,4,5,6,7,8,9,10,11,12})),
$ES290&lt;&gt;"LisChannel",
_xlpm.COEFF,
$ES290&lt;&gt;"RussOutdoor",
_xlpm.COEFF))</f>
        <v/>
      </c>
      <c r="BD290" s="68">
        <f t="array" ref="BD290">
_xlfn.LET(_xlpm.COEFF,
IF($AW290+$AX290=0,0,IF(MAX(MIN($AX290,EOMONTH(BD$15,0))-MAX($AW290,BD$15)+1,)&gt;0,1,0)),
_xlfn.IFS(
$ES290="LisChannel",
_xlpm.COEFF*
INDEX({1;1;1.2;1.2;1;1;1;1;1.2;1.2;1.2;1.2},
MATCH(MONTH(BD$15),
{1,2,3,4,5,6,7,8,9,10,11,12})),
CONCATENATE($ES290," ",$L290)="RussOutdoor метро",
_xlpm.COEFF*
INDEX({0.8;0.9;1.1;1.1;1;1;1;1;1.1;1.1;1.1;1.1},
MATCH(MONTH(BD$15),
{1,2,3,4,5,6,7,8,9,10,11,12})),
$ES290&lt;&gt;"LisChannel",
_xlpm.COEFF,
$ES290&lt;&gt;"RussOutdoor",
_xlpm.COEFF))</f>
        <v/>
      </c>
      <c r="BE290" s="68">
        <f t="array" ref="BE290">
_xlfn.LET(_xlpm.COEFF,
IF($AW290+$AX290=0,0,IF(MAX(MIN($AX290,EOMONTH(BE$15,0))-MAX($AW290,BE$15)+1,)&gt;0,1,0)),
_xlfn.IFS(
$ES290="LisChannel",
_xlpm.COEFF*
INDEX({1;1;1.2;1.2;1;1;1;1;1.2;1.2;1.2;1.2},
MATCH(MONTH(BE$15),
{1,2,3,4,5,6,7,8,9,10,11,12})),
CONCATENATE($ES290," ",$L290)="RussOutdoor метро",
_xlpm.COEFF*
INDEX({0.8;0.9;1.1;1.1;1;1;1;1;1.1;1.1;1.1;1.1},
MATCH(MONTH(BE$15),
{1,2,3,4,5,6,7,8,9,10,11,12})),
$ES290&lt;&gt;"LisChannel",
_xlpm.COEFF,
$ES290&lt;&gt;"RussOutdoor",
_xlpm.COEFF))</f>
        <v/>
      </c>
      <c r="BF290" s="68">
        <f t="array" ref="BF290">
_xlfn.LET(_xlpm.COEFF,
IF($AW290+$AX290=0,0,IF(MAX(MIN($AX290,EOMONTH(BF$15,0))-MAX($AW290,BF$15)+1,)&gt;0,1,0)),
_xlfn.IFS(
$ES290="LisChannel",
_xlpm.COEFF*
INDEX({1;1;1.2;1.2;1;1;1;1;1.2;1.2;1.2;1.2},
MATCH(MONTH(BF$15),
{1,2,3,4,5,6,7,8,9,10,11,12})),
CONCATENATE($ES290," ",$L290)="RussOutdoor метро",
_xlpm.COEFF*
INDEX({0.8;0.9;1.1;1.1;1;1;1;1;1.1;1.1;1.1;1.1},
MATCH(MONTH(BF$15),
{1,2,3,4,5,6,7,8,9,10,11,12})),
$ES290&lt;&gt;"LisChannel",
_xlpm.COEFF,
$ES290&lt;&gt;"RussOutdoor",
_xlpm.COEFF))</f>
        <v/>
      </c>
      <c r="BG290" s="68">
        <f t="array" ref="BG290">
_xlfn.LET(_xlpm.COEFF,
IF($AW290+$AX290=0,0,IF(MAX(MIN($AX290,EOMONTH(BG$15,0))-MAX($AW290,BG$15)+1,)&gt;0,1,0)),
_xlfn.IFS(
$ES290="LisChannel",
_xlpm.COEFF*
INDEX({1;1;1.2;1.2;1;1;1;1;1.2;1.2;1.2;1.2},
MATCH(MONTH(BG$15),
{1,2,3,4,5,6,7,8,9,10,11,12})),
CONCATENATE($ES290," ",$L290)="RussOutdoor метро",
_xlpm.COEFF*
INDEX({0.8;0.9;1.1;1.1;1;1;1;1;1.1;1.1;1.1;1.1},
MATCH(MONTH(BG$15),
{1,2,3,4,5,6,7,8,9,10,11,12})),
$ES290&lt;&gt;"LisChannel",
_xlpm.COEFF,
$ES290&lt;&gt;"RussOutdoor",
_xlpm.COEFF))</f>
        <v/>
      </c>
      <c r="BH290" s="68">
        <f t="array" ref="BH290">
_xlfn.LET(_xlpm.COEFF,
IF($AW290+$AX290=0,0,IF(MAX(MIN($AX290,EOMONTH(BH$15,0))-MAX($AW290,BH$15)+1,)&gt;0,1,0)),
_xlfn.IFS(
$ES290="LisChannel",
_xlpm.COEFF*
INDEX({1;1;1.2;1.2;1;1;1;1;1.2;1.2;1.2;1.2},
MATCH(MONTH(BH$15),
{1,2,3,4,5,6,7,8,9,10,11,12})),
CONCATENATE($ES290," ",$L290)="RussOutdoor метро",
_xlpm.COEFF*
INDEX({0.8;0.9;1.1;1.1;1;1;1;1;1.1;1.1;1.1;1.1},
MATCH(MONTH(BH$15),
{1,2,3,4,5,6,7,8,9,10,11,12})),
$ES290&lt;&gt;"LisChannel",
_xlpm.COEFF,
$ES290&lt;&gt;"RussOutdoor",
_xlpm.COEFF))</f>
        <v/>
      </c>
      <c r="BI290" s="68">
        <f t="array" ref="BI290">
_xlfn.LET(_xlpm.COEFF,
IF($AW290+$AX290=0,0,IF(MAX(MIN($AX290,EOMONTH(BI$15,0))-MAX($AW290,BI$15)+1,)&gt;0,1,0)),
_xlfn.IFS(
$ES290="LisChannel",
_xlpm.COEFF*
INDEX({1;1;1.2;1.2;1;1;1;1;1.2;1.2;1.2;1.2},
MATCH(MONTH(BI$15),
{1,2,3,4,5,6,7,8,9,10,11,12})),
CONCATENATE($ES290," ",$L290)="RussOutdoor метро",
_xlpm.COEFF*
INDEX({0.8;0.9;1.1;1.1;1;1;1;1;1.1;1.1;1.1;1.1},
MATCH(MONTH(BI$15),
{1,2,3,4,5,6,7,8,9,10,11,12})),
$ES290&lt;&gt;"LisChannel",
_xlpm.COEFF,
$ES290&lt;&gt;"RussOutdoor",
_xlpm.COEFF))</f>
        <v/>
      </c>
      <c r="BJ290" s="68">
        <f t="array" ref="BJ290">
_xlfn.LET(_xlpm.COEFF,
IF($AW290+$AX290=0,0,IF(MAX(MIN($AX290,EOMONTH(BJ$15,0))-MAX($AW290,BJ$15)+1,)&gt;0,1,0)),
_xlfn.IFS(
$ES290="LisChannel",
_xlpm.COEFF*
INDEX({1;1;1.2;1.2;1;1;1;1;1.2;1.2;1.2;1.2},
MATCH(MONTH(BJ$15),
{1,2,3,4,5,6,7,8,9,10,11,12})),
CONCATENATE($ES290," ",$L290)="RussOutdoor метро",
_xlpm.COEFF*
INDEX({0.8;0.9;1.1;1.1;1;1;1;1;1.1;1.1;1.1;1.1},
MATCH(MONTH(BJ$15),
{1,2,3,4,5,6,7,8,9,10,11,12})),
$ES290&lt;&gt;"LisChannel",
_xlpm.COEFF,
$ES290&lt;&gt;"RussOutdoor",
_xlpm.COEFF))</f>
        <v/>
      </c>
      <c r="BK290" s="68">
        <f t="array" ref="BK290">
_xlfn.LET(_xlpm.COEFF,
IF($AW290+$AX290=0,0,IF(MAX(MIN($AX290,EOMONTH(BK$15,0))-MAX($AW290,BK$15)+1,)&gt;0,1,0)),
_xlfn.IFS(
$ES290="LisChannel",
_xlpm.COEFF*
INDEX({1;1;1.2;1.2;1;1;1;1;1.2;1.2;1.2;1.2},
MATCH(MONTH(BK$15),
{1,2,3,4,5,6,7,8,9,10,11,12})),
CONCATENATE($ES290," ",$L290)="RussOutdoor метро",
_xlpm.COEFF*
INDEX({0.8;0.9;1.1;1.1;1;1;1;1;1.1;1.1;1.1;1.1},
MATCH(MONTH(BK$15),
{1,2,3,4,5,6,7,8,9,10,11,12})),
$ES290&lt;&gt;"LisChannel",
_xlpm.COEFF,
$ES290&lt;&gt;"RussOutdoor",
_xlpm.COEFF))</f>
        <v/>
      </c>
      <c r="BL290" s="62">
        <f>COUNTIFS($AZ290:$BK290,"&gt;0")</f>
        <v/>
      </c>
      <c r="BM290" s="65" t="n"/>
      <c r="BN290" s="125">
        <f>$DJ290</f>
        <v/>
      </c>
      <c r="BO290" s="63">
        <f>$DQ290</f>
        <v/>
      </c>
      <c r="BP290" s="125">
        <f>
IFERROR(
IF($BL290=0,0,
$BN290*(1-$BO290)),
0)</f>
        <v/>
      </c>
      <c r="BQ290" s="125">
        <f t="array" ref="BQ290">
IFERROR(
_xlfn.IFS(
$DH290="день_1",
$BP290*$BL290/($AX290-$AW290+1)*AZ290*(DAY(EOMONTH(AZ$15,0))),
$DH290="день_2",
$BP290/30*MAX(MIN($AX290,EOMONTH(AZ$15,0))-MAX($AW290,AZ$15)+1,),
$DH290="раб.день",
$BP290/30*(IFERROR(
_xlfn.LET(_xlpm.VD,
CHOOSE(
{1;2;3;4;5;6;7;8;9;10;11;12;13;14;15;16;17;18},
45658,45659,45660,45661,45662,45663,45664,45665,45711,45724,45778,45779,45785,45786,45820,45821,45965,46022),
_xlfn.LET(_xlpm.DD,
MAX(MIN($AX290,EOMONTH(AZ$15,0))-MAX($AW290,AZ$15),),
_xlfn.IFS(
AND(MONTH($AW290)=MONTH(AZ$15),MONTH($AX290)&lt;&gt;MONTH(AZ$15)),
NETWORKDAYS.INTL($AW290,$AW290+_xlpm.DD,1,_xlpm.VD),
AND(MONTH($AW290)&lt;&gt;MONTH(AZ$15),MONTH($AX290)=MONTH(AZ$15)),
NETWORKDAYS.INTL(($AX290)-_xlpm.DD,$AX290,1,_xlpm.VD),
AND(MONTH($AW290)&lt;MONTH(AZ$15),MONTH($AX290)&gt;MONTH(AZ$15)),
NETWORKDAYS.INTL((EOMONTH(AZ$15-1,1))-_xlpm.DD,EOMONTH(AZ$15-1,1),1,_xlpm.VD),
AND(MONTH($AW290)=MONTH(AZ$15),MONTH($AX290)=MONTH(AZ$15)),
NETWORKDAYS.INTL($AW290,$AX290,1,_xlpm.VD)))),0)),
$DH290="месяц",
$BP290*AZ290,
$DH290="неделя",
$BP290*AZ290/7*(ROUNDUP((DAY(EOMONTH(AZ$15,0)))/4,0))),
0)</f>
        <v/>
      </c>
      <c r="BR290" s="125">
        <f t="array" ref="BR290">
IFERROR(
_xlfn.IFS(
$DH290="день_1",
$BP290*$BL290/($AX290-$AW290+1)*BA290*(DAY(EOMONTH(BA$15,0))),
$DH290="день_2",
$BP290/30*MAX(MIN($AX290,EOMONTH(BA$15,0))-MAX($AW290,BA$15)+1,),
$DH290="раб.день",
$BP290/30*(IFERROR(
_xlfn.LET(_xlpm.VD,
CHOOSE(
{1;2;3;4;5;6;7;8;9;10;11;12;13;14;15;16;17;18},
45658,45659,45660,45661,45662,45663,45664,45665,45711,45724,45778,45779,45785,45786,45820,45821,45965,46022),
_xlfn.LET(_xlpm.DD,
MAX(MIN($AX290,EOMONTH(BA$15,0))-MAX($AW290,BA$15),),
_xlfn.IFS(
AND(MONTH($AW290)=MONTH(BA$15),MONTH($AX290)&lt;&gt;MONTH(BA$15)),
NETWORKDAYS.INTL($AW290,$AW290+_xlpm.DD,1,_xlpm.VD),
AND(MONTH($AW290)&lt;&gt;MONTH(BA$15),MONTH($AX290)=MONTH(BA$15)),
NETWORKDAYS.INTL(($AX290)-_xlpm.DD,$AX290,1,_xlpm.VD),
AND(MONTH($AW290)&lt;MONTH(BA$15),MONTH($AX290)&gt;MONTH(BA$15)),
NETWORKDAYS.INTL((EOMONTH(BA$15-1,1))-_xlpm.DD,EOMONTH(BA$15-1,1),1,_xlpm.VD),
AND(MONTH($AW290)=MONTH(BA$15),MONTH($AX290)=MONTH(BA$15)),
NETWORKDAYS.INTL($AW290,$AX290,1,_xlpm.VD)))),0)),
$DH290="месяц",
$BP290*BA290,
$DH290="неделя",
$BP290*BA290/7*(ROUNDUP((DAY(EOMONTH(BA$15,0)))/4,0))),
0)</f>
        <v/>
      </c>
      <c r="BS290" s="125">
        <f t="array" ref="BS290">
IFERROR(
_xlfn.IFS(
$DH290="день_1",
$BP290*$BL290/($AX290-$AW290+1)*BB290*(DAY(EOMONTH(BB$15,0))),
$DH290="день_2",
$BP290/30*MAX(MIN($AX290,EOMONTH(BB$15,0))-MAX($AW290,BB$15)+1,),
$DH290="раб.день",
$BP290/30*(IFERROR(
_xlfn.LET(_xlpm.VD,
CHOOSE(
{1;2;3;4;5;6;7;8;9;10;11;12;13;14;15;16;17;18},
45658,45659,45660,45661,45662,45663,45664,45665,45711,45724,45778,45779,45785,45786,45820,45821,45965,46022),
_xlfn.LET(_xlpm.DD,
MAX(MIN($AX290,EOMONTH(BB$15,0))-MAX($AW290,BB$15),),
_xlfn.IFS(
AND(MONTH($AW290)=MONTH(BB$15),MONTH($AX290)&lt;&gt;MONTH(BB$15)),
NETWORKDAYS.INTL($AW290,$AW290+_xlpm.DD,1,_xlpm.VD),
AND(MONTH($AW290)&lt;&gt;MONTH(BB$15),MONTH($AX290)=MONTH(BB$15)),
NETWORKDAYS.INTL(($AX290)-_xlpm.DD,$AX290,1,_xlpm.VD),
AND(MONTH($AW290)&lt;MONTH(BB$15),MONTH($AX290)&gt;MONTH(BB$15)),
NETWORKDAYS.INTL((EOMONTH(BB$15-1,1))-_xlpm.DD,EOMONTH(BB$15-1,1),1,_xlpm.VD),
AND(MONTH($AW290)=MONTH(BB$15),MONTH($AX290)=MONTH(BB$15)),
NETWORKDAYS.INTL($AW290,$AX290,1,_xlpm.VD)))),0)),
$DH290="месяц",
$BP290*BB290,
$DH290="неделя",
$BP290*BB290/7*(ROUNDUP((DAY(EOMONTH(BB$15,0)))/4,0))),
0)</f>
        <v/>
      </c>
      <c r="BT290" s="125">
        <f t="array" ref="BT290">
IFERROR(
_xlfn.IFS(
$DH290="день_1",
$BP290*$BL290/($AX290-$AW290+1)*BC290*(DAY(EOMONTH(BC$15,0))),
$DH290="день_2",
$BP290/30*MAX(MIN($AX290,EOMONTH(BC$15,0))-MAX($AW290,BC$15)+1,),
$DH290="раб.день",
$BP290/30*(IFERROR(
_xlfn.LET(_xlpm.VD,
CHOOSE(
{1;2;3;4;5;6;7;8;9;10;11;12;13;14;15;16;17;18},
45658,45659,45660,45661,45662,45663,45664,45665,45711,45724,45778,45779,45785,45786,45820,45821,45965,46022),
_xlfn.LET(_xlpm.DD,
MAX(MIN($AX290,EOMONTH(BC$15,0))-MAX($AW290,BC$15),),
_xlfn.IFS(
AND(MONTH($AW290)=MONTH(BC$15),MONTH($AX290)&lt;&gt;MONTH(BC$15)),
NETWORKDAYS.INTL($AW290,$AW290+_xlpm.DD,1,_xlpm.VD),
AND(MONTH($AW290)&lt;&gt;MONTH(BC$15),MONTH($AX290)=MONTH(BC$15)),
NETWORKDAYS.INTL(($AX290)-_xlpm.DD,$AX290,1,_xlpm.VD),
AND(MONTH($AW290)&lt;MONTH(BC$15),MONTH($AX290)&gt;MONTH(BC$15)),
NETWORKDAYS.INTL((EOMONTH(BC$15-1,1))-_xlpm.DD,EOMONTH(BC$15-1,1),1,_xlpm.VD),
AND(MONTH($AW290)=MONTH(BC$15),MONTH($AX290)=MONTH(BC$15)),
NETWORKDAYS.INTL($AW290,$AX290,1,_xlpm.VD)))),0)),
$DH290="месяц",
$BP290*BC290,
$DH290="неделя",
$BP290*BC290/7*(ROUNDUP((DAY(EOMONTH(BC$15,0)))/4,0))),
0)</f>
        <v/>
      </c>
      <c r="BU290" s="125">
        <f t="array" ref="BU290">
IFERROR(
_xlfn.IFS(
$DH290="день_1",
$BP290*$BL290/($AX290-$AW290+1)*BD290*(DAY(EOMONTH(BD$15,0))),
$DH290="день_2",
$BP290/30*MAX(MIN($AX290,EOMONTH(BD$15,0))-MAX($AW290,BD$15)+1,),
$DH290="раб.день",
$BP290/30*(IFERROR(
_xlfn.LET(_xlpm.VD,
CHOOSE(
{1;2;3;4;5;6;7;8;9;10;11;12;13;14;15;16;17;18},
45658,45659,45660,45661,45662,45663,45664,45665,45711,45724,45778,45779,45785,45786,45820,45821,45965,46022),
_xlfn.LET(_xlpm.DD,
MAX(MIN($AX290,EOMONTH(BD$15,0))-MAX($AW290,BD$15),),
_xlfn.IFS(
AND(MONTH($AW290)=MONTH(BD$15),MONTH($AX290)&lt;&gt;MONTH(BD$15)),
NETWORKDAYS.INTL($AW290,$AW290+_xlpm.DD,1,_xlpm.VD),
AND(MONTH($AW290)&lt;&gt;MONTH(BD$15),MONTH($AX290)=MONTH(BD$15)),
NETWORKDAYS.INTL(($AX290)-_xlpm.DD,$AX290,1,_xlpm.VD),
AND(MONTH($AW290)&lt;MONTH(BD$15),MONTH($AX290)&gt;MONTH(BD$15)),
NETWORKDAYS.INTL((EOMONTH(BD$15-1,1))-_xlpm.DD,EOMONTH(BD$15-1,1),1,_xlpm.VD),
AND(MONTH($AW290)=MONTH(BD$15),MONTH($AX290)=MONTH(BD$15)),
NETWORKDAYS.INTL($AW290,$AX290,1,_xlpm.VD)))),0)),
$DH290="месяц",
$BP290*BD290,
$DH290="неделя",
$BP290*BD290/7*(ROUNDUP((DAY(EOMONTH(BD$15,0)))/4,0))),
0)</f>
        <v/>
      </c>
      <c r="BV290" s="125">
        <f t="array" ref="BV290">
IFERROR(
_xlfn.IFS(
$DH290="день_1",
$BP290*$BL290/($AX290-$AW290+1)*BE290*(DAY(EOMONTH(BE$15,0))),
$DH290="день_2",
$BP290/30*MAX(MIN($AX290,EOMONTH(BE$15,0))-MAX($AW290,BE$15)+1,),
$DH290="раб.день",
$BP290/30*(IFERROR(
_xlfn.LET(_xlpm.VD,
CHOOSE(
{1;2;3;4;5;6;7;8;9;10;11;12;13;14;15;16;17;18},
45658,45659,45660,45661,45662,45663,45664,45665,45711,45724,45778,45779,45785,45786,45820,45821,45965,46022),
_xlfn.LET(_xlpm.DD,
MAX(MIN($AX290,EOMONTH(BE$15,0))-MAX($AW290,BE$15),),
_xlfn.IFS(
AND(MONTH($AW290)=MONTH(BE$15),MONTH($AX290)&lt;&gt;MONTH(BE$15)),
NETWORKDAYS.INTL($AW290,$AW290+_xlpm.DD,1,_xlpm.VD),
AND(MONTH($AW290)&lt;&gt;MONTH(BE$15),MONTH($AX290)=MONTH(BE$15)),
NETWORKDAYS.INTL(($AX290)-_xlpm.DD,$AX290,1,_xlpm.VD),
AND(MONTH($AW290)&lt;MONTH(BE$15),MONTH($AX290)&gt;MONTH(BE$15)),
NETWORKDAYS.INTL((EOMONTH(BE$15-1,1))-_xlpm.DD,EOMONTH(BE$15-1,1),1,_xlpm.VD),
AND(MONTH($AW290)=MONTH(BE$15),MONTH($AX290)=MONTH(BE$15)),
NETWORKDAYS.INTL($AW290,$AX290,1,_xlpm.VD)))),0)),
$DH290="месяц",
$BP290*BE290,
$DH290="неделя",
$BP290*BE290/7*(ROUNDUP((DAY(EOMONTH(BE$15,0)))/4,0))),
0)</f>
        <v/>
      </c>
      <c r="BW290" s="125">
        <f t="array" ref="BW290">
IFERROR(
_xlfn.IFS(
$DH290="день_1",
$BP290*$BL290/($AX290-$AW290+1)*BF290*(DAY(EOMONTH(BF$15,0))),
$DH290="день_2",
$BP290/30*MAX(MIN($AX290,EOMONTH(BF$15,0))-MAX($AW290,BF$15)+1,),
$DH290="раб.день",
$BP290/30*(IFERROR(
_xlfn.LET(_xlpm.VD,
CHOOSE(
{1;2;3;4;5;6;7;8;9;10;11;12;13;14;15;16;17;18},
45658,45659,45660,45661,45662,45663,45664,45665,45711,45724,45778,45779,45785,45786,45820,45821,45965,46022),
_xlfn.LET(_xlpm.DD,
MAX(MIN($AX290,EOMONTH(BF$15,0))-MAX($AW290,BF$15),),
_xlfn.IFS(
AND(MONTH($AW290)=MONTH(BF$15),MONTH($AX290)&lt;&gt;MONTH(BF$15)),
NETWORKDAYS.INTL($AW290,$AW290+_xlpm.DD,1,_xlpm.VD),
AND(MONTH($AW290)&lt;&gt;MONTH(BF$15),MONTH($AX290)=MONTH(BF$15)),
NETWORKDAYS.INTL(($AX290)-_xlpm.DD,$AX290,1,_xlpm.VD),
AND(MONTH($AW290)&lt;MONTH(BF$15),MONTH($AX290)&gt;MONTH(BF$15)),
NETWORKDAYS.INTL((EOMONTH(BF$15-1,1))-_xlpm.DD,EOMONTH(BF$15-1,1),1,_xlpm.VD),
AND(MONTH($AW290)=MONTH(BF$15),MONTH($AX290)=MONTH(BF$15)),
NETWORKDAYS.INTL($AW290,$AX290,1,_xlpm.VD)))),0)),
$DH290="месяц",
$BP290*BF290,
$DH290="неделя",
$BP290*BF290/7*(ROUNDUP((DAY(EOMONTH(BF$15,0)))/4,0))),
0)</f>
        <v/>
      </c>
      <c r="BX290" s="125">
        <f t="array" ref="BX290">
IFERROR(
_xlfn.IFS(
$DH290="день_1",
$BP290*$BL290/($AX290-$AW290+1)*BG290*(DAY(EOMONTH(BG$15,0))),
$DH290="день_2",
$BP290/30*MAX(MIN($AX290,EOMONTH(BG$15,0))-MAX($AW290,BG$15)+1,),
$DH290="раб.день",
$BP290/30*(IFERROR(
_xlfn.LET(_xlpm.VD,
CHOOSE(
{1;2;3;4;5;6;7;8;9;10;11;12;13;14;15;16;17;18},
45658,45659,45660,45661,45662,45663,45664,45665,45711,45724,45778,45779,45785,45786,45820,45821,45965,46022),
_xlfn.LET(_xlpm.DD,
MAX(MIN($AX290,EOMONTH(BG$15,0))-MAX($AW290,BG$15),),
_xlfn.IFS(
AND(MONTH($AW290)=MONTH(BG$15),MONTH($AX290)&lt;&gt;MONTH(BG$15)),
NETWORKDAYS.INTL($AW290,$AW290+_xlpm.DD,1,_xlpm.VD),
AND(MONTH($AW290)&lt;&gt;MONTH(BG$15),MONTH($AX290)=MONTH(BG$15)),
NETWORKDAYS.INTL(($AX290)-_xlpm.DD,$AX290,1,_xlpm.VD),
AND(MONTH($AW290)&lt;MONTH(BG$15),MONTH($AX290)&gt;MONTH(BG$15)),
NETWORKDAYS.INTL((EOMONTH(BG$15-1,1))-_xlpm.DD,EOMONTH(BG$15-1,1),1,_xlpm.VD),
AND(MONTH($AW290)=MONTH(BG$15),MONTH($AX290)=MONTH(BG$15)),
NETWORKDAYS.INTL($AW290,$AX290,1,_xlpm.VD)))),0)),
$DH290="месяц",
$BP290*BG290,
$DH290="неделя",
$BP290*BG290/7*(ROUNDUP((DAY(EOMONTH(BG$15,0)))/4,0))),
0)</f>
        <v/>
      </c>
      <c r="BY290" s="125">
        <f t="array" ref="BY290">
IFERROR(
_xlfn.IFS(
$DH290="день_1",
$BP290*$BL290/($AX290-$AW290+1)*BH290*(DAY(EOMONTH(BH$15,0))),
$DH290="день_2",
$BP290/30*MAX(MIN($AX290,EOMONTH(BH$15,0))-MAX($AW290,BH$15)+1,),
$DH290="раб.день",
$BP290/30*(IFERROR(
_xlfn.LET(_xlpm.VD,
CHOOSE(
{1;2;3;4;5;6;7;8;9;10;11;12;13;14;15;16;17;18},
45658,45659,45660,45661,45662,45663,45664,45665,45711,45724,45778,45779,45785,45786,45820,45821,45965,46022),
_xlfn.LET(_xlpm.DD,
MAX(MIN($AX290,EOMONTH(BH$15,0))-MAX($AW290,BH$15),),
_xlfn.IFS(
AND(MONTH($AW290)=MONTH(BH$15),MONTH($AX290)&lt;&gt;MONTH(BH$15)),
NETWORKDAYS.INTL($AW290,$AW290+_xlpm.DD,1,_xlpm.VD),
AND(MONTH($AW290)&lt;&gt;MONTH(BH$15),MONTH($AX290)=MONTH(BH$15)),
NETWORKDAYS.INTL(($AX290)-_xlpm.DD,$AX290,1,_xlpm.VD),
AND(MONTH($AW290)&lt;MONTH(BH$15),MONTH($AX290)&gt;MONTH(BH$15)),
NETWORKDAYS.INTL((EOMONTH(BH$15-1,1))-_xlpm.DD,EOMONTH(BH$15-1,1),1,_xlpm.VD),
AND(MONTH($AW290)=MONTH(BH$15),MONTH($AX290)=MONTH(BH$15)),
NETWORKDAYS.INTL($AW290,$AX290,1,_xlpm.VD)))),0)),
$DH290="месяц",
$BP290*BH290,
$DH290="неделя",
$BP290*BH290/7*(ROUNDUP((DAY(EOMONTH(BH$15,0)))/4,0))),
0)</f>
        <v/>
      </c>
      <c r="BZ290" s="125">
        <f t="array" ref="BZ290">
IFERROR(
_xlfn.IFS(
$DH290="день_1",
$BP290*$BL290/($AX290-$AW290+1)*BI290*(DAY(EOMONTH(BI$15,0))),
$DH290="день_2",
$BP290/30*MAX(MIN($AX290,EOMONTH(BI$15,0))-MAX($AW290,BI$15)+1,),
$DH290="раб.день",
$BP290/30*(IFERROR(
_xlfn.LET(_xlpm.VD,
CHOOSE(
{1;2;3;4;5;6;7;8;9;10;11;12;13;14;15;16;17;18},
45658,45659,45660,45661,45662,45663,45664,45665,45711,45724,45778,45779,45785,45786,45820,45821,45965,46022),
_xlfn.LET(_xlpm.DD,
MAX(MIN($AX290,EOMONTH(BI$15,0))-MAX($AW290,BI$15),),
_xlfn.IFS(
AND(MONTH($AW290)=MONTH(BI$15),MONTH($AX290)&lt;&gt;MONTH(BI$15)),
NETWORKDAYS.INTL($AW290,$AW290+_xlpm.DD,1,_xlpm.VD),
AND(MONTH($AW290)&lt;&gt;MONTH(BI$15),MONTH($AX290)=MONTH(BI$15)),
NETWORKDAYS.INTL(($AX290)-_xlpm.DD,$AX290,1,_xlpm.VD),
AND(MONTH($AW290)&lt;MONTH(BI$15),MONTH($AX290)&gt;MONTH(BI$15)),
NETWORKDAYS.INTL((EOMONTH(BI$15-1,1))-_xlpm.DD,EOMONTH(BI$15-1,1),1,_xlpm.VD),
AND(MONTH($AW290)=MONTH(BI$15),MONTH($AX290)=MONTH(BI$15)),
NETWORKDAYS.INTL($AW290,$AX290,1,_xlpm.VD)))),0)),
$DH290="месяц",
$BP290*BI290,
$DH290="неделя",
$BP290*BI290/7*(ROUNDUP((DAY(EOMONTH(BI$15,0)))/4,0))),
0)</f>
        <v/>
      </c>
      <c r="CA290" s="125">
        <f t="array" ref="CA290">
IFERROR(
_xlfn.IFS(
$DH290="день_1",
$BP290*$BL290/($AX290-$AW290+1)*BJ290*(DAY(EOMONTH(BJ$15,0))),
$DH290="день_2",
$BP290/30*MAX(MIN($AX290,EOMONTH(BJ$15,0))-MAX($AW290,BJ$15)+1,),
$DH290="раб.день",
$BP290/30*(IFERROR(
_xlfn.LET(_xlpm.VD,
CHOOSE(
{1;2;3;4;5;6;7;8;9;10;11;12;13;14;15;16;17;18},
45658,45659,45660,45661,45662,45663,45664,45665,45711,45724,45778,45779,45785,45786,45820,45821,45965,46022),
_xlfn.LET(_xlpm.DD,
MAX(MIN($AX290,EOMONTH(BJ$15,0))-MAX($AW290,BJ$15),),
_xlfn.IFS(
AND(MONTH($AW290)=MONTH(BJ$15),MONTH($AX290)&lt;&gt;MONTH(BJ$15)),
NETWORKDAYS.INTL($AW290,$AW290+_xlpm.DD,1,_xlpm.VD),
AND(MONTH($AW290)&lt;&gt;MONTH(BJ$15),MONTH($AX290)=MONTH(BJ$15)),
NETWORKDAYS.INTL(($AX290)-_xlpm.DD,$AX290,1,_xlpm.VD),
AND(MONTH($AW290)&lt;MONTH(BJ$15),MONTH($AX290)&gt;MONTH(BJ$15)),
NETWORKDAYS.INTL((EOMONTH(BJ$15-1,1))-_xlpm.DD,EOMONTH(BJ$15-1,1),1,_xlpm.VD),
AND(MONTH($AW290)=MONTH(BJ$15),MONTH($AX290)=MONTH(BJ$15)),
NETWORKDAYS.INTL($AW290,$AX290,1,_xlpm.VD)))),0)),
$DH290="месяц",
$BP290*BJ290,
$DH290="неделя",
$BP290*BJ290/7*(ROUNDUP((DAY(EOMONTH(BJ$15,0)))/4,0))),
0)</f>
        <v/>
      </c>
      <c r="CB290" s="125">
        <f t="array" ref="CB290">
IFERROR(
_xlfn.IFS(
$DH290="день_1",
$BP290*$BL290/($AX290-$AW290+1)*BK290*(DAY(EOMONTH(BK$15,0))),
$DH290="день_2",
$BP290/30*MAX(MIN($AX290,EOMONTH(BK$15,0))-MAX($AW290,BK$15)+1,),
$DH290="раб.день",
$BP290/30*(IFERROR(
_xlfn.LET(_xlpm.VD,
CHOOSE(
{1;2;3;4;5;6;7;8;9;10;11;12;13;14;15;16;17;18},
45658,45659,45660,45661,45662,45663,45664,45665,45711,45724,45778,45779,45785,45786,45820,45821,45965,46022),
_xlfn.LET(_xlpm.DD,
MAX(MIN($AX290,EOMONTH(BK$15,0))-MAX($AW290,BK$15),),
_xlfn.IFS(
AND(MONTH($AW290)=MONTH(BK$15),MONTH($AX290)&lt;&gt;MONTH(BK$15)),
NETWORKDAYS.INTL($AW290,$AW290+_xlpm.DD,1,_xlpm.VD),
AND(MONTH($AW290)&lt;&gt;MONTH(BK$15),MONTH($AX290)=MONTH(BK$15)),
NETWORKDAYS.INTL(($AX290)-_xlpm.DD,$AX290,1,_xlpm.VD),
AND(MONTH($AW290)&lt;MONTH(BK$15),MONTH($AX290)&gt;MONTH(BK$15)),
NETWORKDAYS.INTL((EOMONTH(BK$15-1,1))-_xlpm.DD,EOMONTH(BK$15-1,1),1,_xlpm.VD),
AND(MONTH($AW290)=MONTH(BK$15),MONTH($AX290)=MONTH(BK$15)),
NETWORKDAYS.INTL($AW290,$AX290,1,_xlpm.VD)))),0)),
$DH290="месяц",
$BP290*BK290,
$DH290="неделя",
$BP290*BK290/7*(ROUNDUP((DAY(EOMONTH(BK$15,0)))/4,0))),
0)</f>
        <v/>
      </c>
      <c r="CC290" s="125">
        <f>SUM($BQ290:$CB290)</f>
        <v/>
      </c>
      <c r="CD290" s="126">
        <f>SUM($EH290:$EH290)</f>
        <v/>
      </c>
      <c r="CE290" s="126">
        <f>$CD290*$AB290</f>
        <v/>
      </c>
      <c r="CF290" s="126">
        <f>SUM($EK290:$EK290)</f>
        <v/>
      </c>
      <c r="CG290" s="126">
        <f>$CF290*$AB290</f>
        <v/>
      </c>
      <c r="CH290" s="126">
        <f>SUM($CC290,$CE290,$CG290)</f>
        <v/>
      </c>
      <c r="CI290" s="126">
        <f>$CH290*(1+$CM290)</f>
        <v/>
      </c>
      <c r="CJ290" s="127" t="n">
        <v>0</v>
      </c>
      <c r="CK290" s="126">
        <f>SUM($CH290:$CH290)*(1+$CJ290)</f>
        <v/>
      </c>
      <c r="CL290" s="126">
        <f>SUM($CH290:$CH290)*(1+$CM290)</f>
        <v/>
      </c>
      <c r="CM290" s="59" t="inlineStr">
        <is>
          <t>20%</t>
        </is>
      </c>
      <c r="CN290" s="59" t="n"/>
      <c r="CO290" s="72" t="n"/>
      <c r="CP290" s="59" t="n"/>
      <c r="CQ290" s="73" t="n"/>
      <c r="CR290" s="73" t="n"/>
      <c r="CS290" s="73" t="n"/>
      <c r="CT290" s="72" t="n"/>
      <c r="CU290" s="79" t="inlineStr">
        <is>
          <t> </t>
        </is>
      </c>
      <c r="CV290" s="60" t="n"/>
      <c r="CW290" s="60" t="n"/>
      <c r="CX290" s="60" t="n"/>
      <c r="CY290" s="127">
        <f>IFERROR(($CC290-$EE290)/($EE290/(1-$DQ290)),0)</f>
        <v/>
      </c>
      <c r="CZ290" s="127">
        <f>IFERROR(1-$EI290/($CE290),0)</f>
        <v/>
      </c>
      <c r="DA290" s="127">
        <f>IFERROR(1-$EL290/($CG290),0)</f>
        <v/>
      </c>
      <c r="DB290" s="126">
        <f>ROUND(IFERROR(($CI290/(1+$CM290)-$EN290),0),2)</f>
        <v/>
      </c>
      <c r="DC290" s="128" t="n"/>
      <c r="DD290" s="125" t="n"/>
      <c r="DE290" s="75" t="n">
        <v>0</v>
      </c>
      <c r="DF290" s="128" t="n"/>
      <c r="DG290" s="125">
        <f>IF($DC290=0,0,$DD290*($DC290*100%-$DE290*$DF290))*SUM($AB290:$AB290)</f>
        <v/>
      </c>
      <c r="DH290" s="129" t="inlineStr">
        <is>
          <t>месяц</t>
        </is>
      </c>
      <c r="DI290" s="130">
        <f t="array" ref="DI290">IFERROR(
IF($ES290="LisChannel",
(ROUND(((INDEX({174.625;153.888888888889;130.972222222222},MATCH($AI290,{2;3;4}),0))*$AG290*$AI290),2)),0),0)</f>
        <v/>
      </c>
      <c r="DJ290" s="130">
        <f>
_xlfn.LET(_xlpm.X,
IFERROR(
IF($ES290="НовиковТВ",
(_xlfn.LET(_xlpm.NTV,
_xlfn.LET(_xlpm.MIN,350000,
IF(SUMIFS($DI:$DI,$ES:$ES,"НовиковТВ")&lt;=_xlpm.MIN,
(SUMIFS($DI:$DI,$ES:$ES,"НовиковТВ")/(COUNTIFS($ES:$ES,"НовиковТВ")))*_xlpm.MIN/SUMIFS($DI:$DI,$ES:$ES,"НовиковТВ"),
DI290)),
_xlpm.NTV+$DG290/(1-(1-(_xlpm.NTV)*(1-$DL290)*(1-$DM290)*(1-$DN290)*(1-$DO290)*(1-$DP290)/_xlpm.NTV))))/(1+$EP290),
$DI290+$DG290/(1-(1-($DI290)*(1-$DL290)*(1-$DM290)*(1-$DN290)*(1-$DO290)*(1-$DP290)/$DI290))),
0),
_xlpm.X*(1+$CM290)*(1+$CW290)-_xlpm.X*(1+$CM290)+_xlpm.X)</f>
        <v/>
      </c>
      <c r="DK290" s="125" t="inlineStr">
        <is>
          <t>послед.</t>
        </is>
      </c>
      <c r="DL290" s="63" t="n">
        <v>0</v>
      </c>
      <c r="DM290" s="63" t="n">
        <v>0</v>
      </c>
      <c r="DN290" s="63" t="n">
        <v>0</v>
      </c>
      <c r="DO290" s="63" t="n">
        <v>0</v>
      </c>
      <c r="DP290" s="63" t="n">
        <v>0</v>
      </c>
      <c r="DQ290" s="63">
        <f t="array" ref="DQ290">IFERROR(_xlfn.IFS(
$DK290="послед.",1-(1-$DL290)*(1-$DM290)*(1-$DN290)*(1-$DO290)*(1-$DP290),
$DK290="сумм.",$DL290+$DM290+$DN290+$DO290+$DP290),
0)</f>
        <v/>
      </c>
      <c r="DR290" s="125">
        <f t="array" ref="DR290">
IFERROR(
_xlfn.IFS(
$BL290=0,
0,
$BL290&gt;0,
_xlfn.IFS($DK290="послед.",
$DJ290*(1-$DL290)*(1-$DM290)*(1-$DN290)*(1-$DO290)*(1-$DP290),
$DK290="сумм.",
$DJ290*(1-($DL290+$DM290+$DN290+$DO290+$DP290)))),0)</f>
        <v/>
      </c>
      <c r="DS290" s="125">
        <f t="array" ref="DS290">
IFERROR(_xlfn.IFS(
$DH290="день_1",
$DR290*$BL290/($AX290-$AW290+1)*AZ290*(DAY(EOMONTH(AZ$15,0))),
$DH290="день_2",
$DR290/30*MAX(MIN($AX290,EOMONTH(AZ$15,0))-MAX($AW290,AZ$15)+1,),
$DH290="раб.день",
$DR290/30*(IFERROR(
_xlfn.LET(_xlpm.VD,
CHOOSE(
{1;2;3;4;5;6;7;8;9;10;11;12;13;14;15;16;17;18},
45658,45659,45660,45661,45662,45663,45664,45665,45711,45724,45778,45779,45785,45786,45820,45821,45965,46022),
_xlfn.LET(_xlpm.DD,
MAX(MIN($AX290,EOMONTH(AZ$15,0))-MAX($AW290,AZ$15),),
_xlfn.IFS(
AND(MONTH($AW290)=MONTH(AZ$15),MONTH($AX290)&lt;&gt;MONTH(AZ$15)),
NETWORKDAYS.INTL($AW290,$AW290+_xlpm.DD,1,_xlpm.VD),
AND(MONTH($AW290)&lt;&gt;MONTH(AZ$15),MONTH($AX290)=MONTH(AZ$15)),
NETWORKDAYS.INTL(($AX290)-_xlpm.DD,$AX290,1,_xlpm.VD),
AND(MONTH($AW290)&lt;MONTH(AZ$15),MONTH($AX290)&gt;MONTH(AZ$15)),
NETWORKDAYS.INTL((EOMONTH(AZ$15-1,1))-_xlpm.DD,EOMONTH(AZ$15-1,1),1,_xlpm.VD),
AND(MONTH($AW290)=MONTH(AZ$15),MONTH($AX290)=MONTH(AZ$15)),
NETWORKDAYS.INTL($AW290,$AX290,1,_xlpm.VD)))),0)),
$DH290="месяц",
$DR290*AZ290,
$DH290="неделя",
$DR290*AZ290/7*(ROUNDUP((DAY(EOMONTH(AZ$15,0)))/4,0))),
0)</f>
        <v/>
      </c>
      <c r="DT290" s="125">
        <f t="array" ref="DT290">
IFERROR(_xlfn.IFS(
$DH290="день_1",
$DR290*$BL290/($AX290-$AW290+1)*BA290*(DAY(EOMONTH(BA$15,0))),
$DH290="день_2",
$DR290/30*MAX(MIN($AX290,EOMONTH(BA$15,0))-MAX($AW290,BA$15)+1,),
$DH290="раб.день",
$DR290/30*(IFERROR(
_xlfn.LET(_xlpm.VD,
CHOOSE(
{1;2;3;4;5;6;7;8;9;10;11;12;13;14;15;16;17;18},
45658,45659,45660,45661,45662,45663,45664,45665,45711,45724,45778,45779,45785,45786,45820,45821,45965,46022),
_xlfn.LET(_xlpm.DD,
MAX(MIN($AX290,EOMONTH(BA$15,0))-MAX($AW290,BA$15),),
_xlfn.IFS(
AND(MONTH($AW290)=MONTH(BA$15),MONTH($AX290)&lt;&gt;MONTH(BA$15)),
NETWORKDAYS.INTL($AW290,$AW290+_xlpm.DD,1,_xlpm.VD),
AND(MONTH($AW290)&lt;&gt;MONTH(BA$15),MONTH($AX290)=MONTH(BA$15)),
NETWORKDAYS.INTL(($AX290)-_xlpm.DD,$AX290,1,_xlpm.VD),
AND(MONTH($AW290)&lt;MONTH(BA$15),MONTH($AX290)&gt;MONTH(BA$15)),
NETWORKDAYS.INTL((EOMONTH(BA$15-1,1))-_xlpm.DD,EOMONTH(BA$15-1,1),1,_xlpm.VD),
AND(MONTH($AW290)=MONTH(BA$15),MONTH($AX290)=MONTH(BA$15)),
NETWORKDAYS.INTL($AW290,$AX290,1,_xlpm.VD)))),0)),
$DH290="месяц",
$DR290*BA290,
$DH290="неделя",
$DR290*BA290/7*(ROUNDUP((DAY(EOMONTH(BA$15,0)))/4,0))),
0)</f>
        <v/>
      </c>
      <c r="DU290" s="125">
        <f t="array" ref="DU290">
IFERROR(_xlfn.IFS(
$DH290="день_1",
$DR290*$BL290/($AX290-$AW290+1)*BB290*(DAY(EOMONTH(BB$15,0))),
$DH290="день_2",
$DR290/30*MAX(MIN($AX290,EOMONTH(BB$15,0))-MAX($AW290,BB$15)+1,),
$DH290="раб.день",
$DR290/30*(IFERROR(
_xlfn.LET(_xlpm.VD,
CHOOSE(
{1;2;3;4;5;6;7;8;9;10;11;12;13;14;15;16;17;18},
45658,45659,45660,45661,45662,45663,45664,45665,45711,45724,45778,45779,45785,45786,45820,45821,45965,46022),
_xlfn.LET(_xlpm.DD,
MAX(MIN($AX290,EOMONTH(BB$15,0))-MAX($AW290,BB$15),),
_xlfn.IFS(
AND(MONTH($AW290)=MONTH(BB$15),MONTH($AX290)&lt;&gt;MONTH(BB$15)),
NETWORKDAYS.INTL($AW290,$AW290+_xlpm.DD,1,_xlpm.VD),
AND(MONTH($AW290)&lt;&gt;MONTH(BB$15),MONTH($AX290)=MONTH(BB$15)),
NETWORKDAYS.INTL(($AX290)-_xlpm.DD,$AX290,1,_xlpm.VD),
AND(MONTH($AW290)&lt;MONTH(BB$15),MONTH($AX290)&gt;MONTH(BB$15)),
NETWORKDAYS.INTL((EOMONTH(BB$15-1,1))-_xlpm.DD,EOMONTH(BB$15-1,1),1,_xlpm.VD),
AND(MONTH($AW290)=MONTH(BB$15),MONTH($AX290)=MONTH(BB$15)),
NETWORKDAYS.INTL($AW290,$AX290,1,_xlpm.VD)))),0)),
$DH290="месяц",
$DR290*BB290,
$DH290="неделя",
$DR290*BB290/7*(ROUNDUP((DAY(EOMONTH(BB$15,0)))/4,0))),
0)</f>
        <v/>
      </c>
      <c r="DV290" s="125">
        <f t="array" ref="DV290">
IFERROR(_xlfn.IFS(
$DH290="день_1",
$DR290*$BL290/($AX290-$AW290+1)*BC290*(DAY(EOMONTH(BC$15,0))),
$DH290="день_2",
$DR290/30*MAX(MIN($AX290,EOMONTH(BC$15,0))-MAX($AW290,BC$15)+1,),
$DH290="раб.день",
$DR290/30*(IFERROR(
_xlfn.LET(_xlpm.VD,
CHOOSE(
{1;2;3;4;5;6;7;8;9;10;11;12;13;14;15;16;17;18},
45658,45659,45660,45661,45662,45663,45664,45665,45711,45724,45778,45779,45785,45786,45820,45821,45965,46022),
_xlfn.LET(_xlpm.DD,
MAX(MIN($AX290,EOMONTH(BC$15,0))-MAX($AW290,BC$15),),
_xlfn.IFS(
AND(MONTH($AW290)=MONTH(BC$15),MONTH($AX290)&lt;&gt;MONTH(BC$15)),
NETWORKDAYS.INTL($AW290,$AW290+_xlpm.DD,1,_xlpm.VD),
AND(MONTH($AW290)&lt;&gt;MONTH(BC$15),MONTH($AX290)=MONTH(BC$15)),
NETWORKDAYS.INTL(($AX290)-_xlpm.DD,$AX290,1,_xlpm.VD),
AND(MONTH($AW290)&lt;MONTH(BC$15),MONTH($AX290)&gt;MONTH(BC$15)),
NETWORKDAYS.INTL((EOMONTH(BC$15-1,1))-_xlpm.DD,EOMONTH(BC$15-1,1),1,_xlpm.VD),
AND(MONTH($AW290)=MONTH(BC$15),MONTH($AX290)=MONTH(BC$15)),
NETWORKDAYS.INTL($AW290,$AX290,1,_xlpm.VD)))),0)),
$DH290="месяц",
$DR290*BC290,
$DH290="неделя",
$DR290*BC290/7*(ROUNDUP((DAY(EOMONTH(BC$15,0)))/4,0))),
0)</f>
        <v/>
      </c>
      <c r="DW290" s="125">
        <f t="array" ref="DW290">
IFERROR(_xlfn.IFS(
$DH290="день_1",
$DR290*$BL290/($AX290-$AW290+1)*BD290*(DAY(EOMONTH(BD$15,0))),
$DH290="день_2",
$DR290/30*MAX(MIN($AX290,EOMONTH(BD$15,0))-MAX($AW290,BD$15)+1,),
$DH290="раб.день",
$DR290/30*(IFERROR(
_xlfn.LET(_xlpm.VD,
CHOOSE(
{1;2;3;4;5;6;7;8;9;10;11;12;13;14;15;16;17;18},
45658,45659,45660,45661,45662,45663,45664,45665,45711,45724,45778,45779,45785,45786,45820,45821,45965,46022),
_xlfn.LET(_xlpm.DD,
MAX(MIN($AX290,EOMONTH(BD$15,0))-MAX($AW290,BD$15),),
_xlfn.IFS(
AND(MONTH($AW290)=MONTH(BD$15),MONTH($AX290)&lt;&gt;MONTH(BD$15)),
NETWORKDAYS.INTL($AW290,$AW290+_xlpm.DD,1,_xlpm.VD),
AND(MONTH($AW290)&lt;&gt;MONTH(BD$15),MONTH($AX290)=MONTH(BD$15)),
NETWORKDAYS.INTL(($AX290)-_xlpm.DD,$AX290,1,_xlpm.VD),
AND(MONTH($AW290)&lt;MONTH(BD$15),MONTH($AX290)&gt;MONTH(BD$15)),
NETWORKDAYS.INTL((EOMONTH(BD$15-1,1))-_xlpm.DD,EOMONTH(BD$15-1,1),1,_xlpm.VD),
AND(MONTH($AW290)=MONTH(BD$15),MONTH($AX290)=MONTH(BD$15)),
NETWORKDAYS.INTL($AW290,$AX290,1,_xlpm.VD)))),0)),
$DH290="месяц",
$DR290*BD290,
$DH290="неделя",
$DR290*BD290/7*(ROUNDUP((DAY(EOMONTH(BD$15,0)))/4,0))),
0)</f>
        <v/>
      </c>
      <c r="DX290" s="125">
        <f t="array" ref="DX290">
IFERROR(_xlfn.IFS(
$DH290="день_1",
$DR290*$BL290/($AX290-$AW290+1)*BE290*(DAY(EOMONTH(BE$15,0))),
$DH290="день_2",
$DR290/30*MAX(MIN($AX290,EOMONTH(BE$15,0))-MAX($AW290,BE$15)+1,),
$DH290="раб.день",
$DR290/30*(IFERROR(
_xlfn.LET(_xlpm.VD,
CHOOSE(
{1;2;3;4;5;6;7;8;9;10;11;12;13;14;15;16;17;18},
45658,45659,45660,45661,45662,45663,45664,45665,45711,45724,45778,45779,45785,45786,45820,45821,45965,46022),
_xlfn.LET(_xlpm.DD,
MAX(MIN($AX290,EOMONTH(BE$15,0))-MAX($AW290,BE$15),),
_xlfn.IFS(
AND(MONTH($AW290)=MONTH(BE$15),MONTH($AX290)&lt;&gt;MONTH(BE$15)),
NETWORKDAYS.INTL($AW290,$AW290+_xlpm.DD,1,_xlpm.VD),
AND(MONTH($AW290)&lt;&gt;MONTH(BE$15),MONTH($AX290)=MONTH(BE$15)),
NETWORKDAYS.INTL(($AX290)-_xlpm.DD,$AX290,1,_xlpm.VD),
AND(MONTH($AW290)&lt;MONTH(BE$15),MONTH($AX290)&gt;MONTH(BE$15)),
NETWORKDAYS.INTL((EOMONTH(BE$15-1,1))-_xlpm.DD,EOMONTH(BE$15-1,1),1,_xlpm.VD),
AND(MONTH($AW290)=MONTH(BE$15),MONTH($AX290)=MONTH(BE$15)),
NETWORKDAYS.INTL($AW290,$AX290,1,_xlpm.VD)))),0)),
$DH290="месяц",
$DR290*BE290,
$DH290="неделя",
$DR290*BE290/7*(ROUNDUP((DAY(EOMONTH(BE$15,0)))/4,0))),
0)</f>
        <v/>
      </c>
      <c r="DY290" s="125">
        <f t="array" ref="DY290">
IFERROR(_xlfn.IFS(
$DH290="день_1",
$DR290*$BL290/($AX290-$AW290+1)*BF290*(DAY(EOMONTH(BF$15,0))),
$DH290="день_2",
$DR290/30*MAX(MIN($AX290,EOMONTH(BF$15,0))-MAX($AW290,BF$15)+1,),
$DH290="раб.день",
$DR290/30*(IFERROR(
_xlfn.LET(_xlpm.VD,
CHOOSE(
{1;2;3;4;5;6;7;8;9;10;11;12;13;14;15;16;17;18},
45658,45659,45660,45661,45662,45663,45664,45665,45711,45724,45778,45779,45785,45786,45820,45821,45965,46022),
_xlfn.LET(_xlpm.DD,
MAX(MIN($AX290,EOMONTH(BF$15,0))-MAX($AW290,BF$15),),
_xlfn.IFS(
AND(MONTH($AW290)=MONTH(BF$15),MONTH($AX290)&lt;&gt;MONTH(BF$15)),
NETWORKDAYS.INTL($AW290,$AW290+_xlpm.DD,1,_xlpm.VD),
AND(MONTH($AW290)&lt;&gt;MONTH(BF$15),MONTH($AX290)=MONTH(BF$15)),
NETWORKDAYS.INTL(($AX290)-_xlpm.DD,$AX290,1,_xlpm.VD),
AND(MONTH($AW290)&lt;MONTH(BF$15),MONTH($AX290)&gt;MONTH(BF$15)),
NETWORKDAYS.INTL((EOMONTH(BF$15-1,1))-_xlpm.DD,EOMONTH(BF$15-1,1),1,_xlpm.VD),
AND(MONTH($AW290)=MONTH(BF$15),MONTH($AX290)=MONTH(BF$15)),
NETWORKDAYS.INTL($AW290,$AX290,1,_xlpm.VD)))),0)),
$DH290="месяц",
$DR290*BF290,
$DH290="неделя",
$DR290*BF290/7*(ROUNDUP((DAY(EOMONTH(BF$15,0)))/4,0))),
0)</f>
        <v/>
      </c>
      <c r="DZ290" s="125">
        <f t="array" ref="DZ290">
IFERROR(_xlfn.IFS(
$DH290="день_1",
$DR290*$BL290/($AX290-$AW290+1)*BG290*(DAY(EOMONTH(BG$15,0))),
$DH290="день_2",
$DR290/30*MAX(MIN($AX290,EOMONTH(BG$15,0))-MAX($AW290,BG$15)+1,),
$DH290="раб.день",
$DR290/30*(IFERROR(
_xlfn.LET(_xlpm.VD,
CHOOSE(
{1;2;3;4;5;6;7;8;9;10;11;12;13;14;15;16;17;18},
45658,45659,45660,45661,45662,45663,45664,45665,45711,45724,45778,45779,45785,45786,45820,45821,45965,46022),
_xlfn.LET(_xlpm.DD,
MAX(MIN($AX290,EOMONTH(BG$15,0))-MAX($AW290,BG$15),),
_xlfn.IFS(
AND(MONTH($AW290)=MONTH(BG$15),MONTH($AX290)&lt;&gt;MONTH(BG$15)),
NETWORKDAYS.INTL($AW290,$AW290+_xlpm.DD,1,_xlpm.VD),
AND(MONTH($AW290)&lt;&gt;MONTH(BG$15),MONTH($AX290)=MONTH(BG$15)),
NETWORKDAYS.INTL(($AX290)-_xlpm.DD,$AX290,1,_xlpm.VD),
AND(MONTH($AW290)&lt;MONTH(BG$15),MONTH($AX290)&gt;MONTH(BG$15)),
NETWORKDAYS.INTL((EOMONTH(BG$15-1,1))-_xlpm.DD,EOMONTH(BG$15-1,1),1,_xlpm.VD),
AND(MONTH($AW290)=MONTH(BG$15),MONTH($AX290)=MONTH(BG$15)),
NETWORKDAYS.INTL($AW290,$AX290,1,_xlpm.VD)))),0)),
$DH290="месяц",
$DR290*BG290,
$DH290="неделя",
$DR290*BG290/7*(ROUNDUP((DAY(EOMONTH(BG$15,0)))/4,0))),
0)</f>
        <v/>
      </c>
      <c r="EA290" s="125">
        <f t="array" ref="EA290">
IFERROR(_xlfn.IFS(
$DH290="день_1",
$DR290*$BL290/($AX290-$AW290+1)*BH290*(DAY(EOMONTH(BH$15,0))),
$DH290="день_2",
$DR290/30*MAX(MIN($AX290,EOMONTH(BH$15,0))-MAX($AW290,BH$15)+1,),
$DH290="раб.день",
$DR290/30*(IFERROR(
_xlfn.LET(_xlpm.VD,
CHOOSE(
{1;2;3;4;5;6;7;8;9;10;11;12;13;14;15;16;17;18},
45658,45659,45660,45661,45662,45663,45664,45665,45711,45724,45778,45779,45785,45786,45820,45821,45965,46022),
_xlfn.LET(_xlpm.DD,
MAX(MIN($AX290,EOMONTH(BH$15,0))-MAX($AW290,BH$15),),
_xlfn.IFS(
AND(MONTH($AW290)=MONTH(BH$15),MONTH($AX290)&lt;&gt;MONTH(BH$15)),
NETWORKDAYS.INTL($AW290,$AW290+_xlpm.DD,1,_xlpm.VD),
AND(MONTH($AW290)&lt;&gt;MONTH(BH$15),MONTH($AX290)=MONTH(BH$15)),
NETWORKDAYS.INTL(($AX290)-_xlpm.DD,$AX290,1,_xlpm.VD),
AND(MONTH($AW290)&lt;MONTH(BH$15),MONTH($AX290)&gt;MONTH(BH$15)),
NETWORKDAYS.INTL((EOMONTH(BH$15-1,1))-_xlpm.DD,EOMONTH(BH$15-1,1),1,_xlpm.VD),
AND(MONTH($AW290)=MONTH(BH$15),MONTH($AX290)=MONTH(BH$15)),
NETWORKDAYS.INTL($AW290,$AX290,1,_xlpm.VD)))),0)),
$DH290="месяц",
$DR290*BH290,
$DH290="неделя",
$DR290*BH290/7*(ROUNDUP((DAY(EOMONTH(BH$15,0)))/4,0))),
0)</f>
        <v/>
      </c>
      <c r="EB290" s="125">
        <f t="array" ref="EB290">
IFERROR(_xlfn.IFS(
$DH290="день_1",
$DR290*$BL290/($AX290-$AW290+1)*BI290*(DAY(EOMONTH(BI$15,0))),
$DH290="день_2",
$DR290/30*MAX(MIN($AX290,EOMONTH(BI$15,0))-MAX($AW290,BI$15)+1,),
$DH290="раб.день",
$DR290/30*(IFERROR(
_xlfn.LET(_xlpm.VD,
CHOOSE(
{1;2;3;4;5;6;7;8;9;10;11;12;13;14;15;16;17;18},
45658,45659,45660,45661,45662,45663,45664,45665,45711,45724,45778,45779,45785,45786,45820,45821,45965,46022),
_xlfn.LET(_xlpm.DD,
MAX(MIN($AX290,EOMONTH(BI$15,0))-MAX($AW290,BI$15),),
_xlfn.IFS(
AND(MONTH($AW290)=MONTH(BI$15),MONTH($AX290)&lt;&gt;MONTH(BI$15)),
NETWORKDAYS.INTL($AW290,$AW290+_xlpm.DD,1,_xlpm.VD),
AND(MONTH($AW290)&lt;&gt;MONTH(BI$15),MONTH($AX290)=MONTH(BI$15)),
NETWORKDAYS.INTL(($AX290)-_xlpm.DD,$AX290,1,_xlpm.VD),
AND(MONTH($AW290)&lt;MONTH(BI$15),MONTH($AX290)&gt;MONTH(BI$15)),
NETWORKDAYS.INTL((EOMONTH(BI$15-1,1))-_xlpm.DD,EOMONTH(BI$15-1,1),1,_xlpm.VD),
AND(MONTH($AW290)=MONTH(BI$15),MONTH($AX290)=MONTH(BI$15)),
NETWORKDAYS.INTL($AW290,$AX290,1,_xlpm.VD)))),0)),
$DH290="месяц",
$DR290*BI290,
$DH290="неделя",
$DR290*BI290/7*(ROUNDUP((DAY(EOMONTH(BI$15,0)))/4,0))),
0)</f>
        <v/>
      </c>
      <c r="EC290" s="125">
        <f t="array" ref="EC290">
IFERROR(_xlfn.IFS(
$DH290="день_1",
$DR290*$BL290/($AX290-$AW290+1)*BJ290*(DAY(EOMONTH(BJ$15,0))),
$DH290="день_2",
$DR290/30*MAX(MIN($AX290,EOMONTH(BJ$15,0))-MAX($AW290,BJ$15)+1,),
$DH290="раб.день",
$DR290/30*(IFERROR(
_xlfn.LET(_xlpm.VD,
CHOOSE(
{1;2;3;4;5;6;7;8;9;10;11;12;13;14;15;16;17;18},
45658,45659,45660,45661,45662,45663,45664,45665,45711,45724,45778,45779,45785,45786,45820,45821,45965,46022),
_xlfn.LET(_xlpm.DD,
MAX(MIN($AX290,EOMONTH(BJ$15,0))-MAX($AW290,BJ$15),),
_xlfn.IFS(
AND(MONTH($AW290)=MONTH(BJ$15),MONTH($AX290)&lt;&gt;MONTH(BJ$15)),
NETWORKDAYS.INTL($AW290,$AW290+_xlpm.DD,1,_xlpm.VD),
AND(MONTH($AW290)&lt;&gt;MONTH(BJ$15),MONTH($AX290)=MONTH(BJ$15)),
NETWORKDAYS.INTL(($AX290)-_xlpm.DD,$AX290,1,_xlpm.VD),
AND(MONTH($AW290)&lt;MONTH(BJ$15),MONTH($AX290)&gt;MONTH(BJ$15)),
NETWORKDAYS.INTL((EOMONTH(BJ$15-1,1))-_xlpm.DD,EOMONTH(BJ$15-1,1),1,_xlpm.VD),
AND(MONTH($AW290)=MONTH(BJ$15),MONTH($AX290)=MONTH(BJ$15)),
NETWORKDAYS.INTL($AW290,$AX290,1,_xlpm.VD)))),0)),
$DH290="месяц",
$DR290*BJ290,
$DH290="неделя",
$DR290*BJ290/7*(ROUNDUP((DAY(EOMONTH(BJ$15,0)))/4,0))),
0)</f>
        <v/>
      </c>
      <c r="ED290" s="125">
        <f t="array" ref="ED290">
IFERROR(_xlfn.IFS(
$DH290="день_1",
$DR290*$BL290/($AX290-$AW290+1)*BK290*(DAY(EOMONTH(BK$15,0))),
$DH290="день_2",
$DR290/30*MAX(MIN($AX290,EOMONTH(BK$15,0))-MAX($AW290,BK$15)+1,),
$DH290="раб.день",
$DR290/30*(IFERROR(
_xlfn.LET(_xlpm.VD,
CHOOSE(
{1;2;3;4;5;6;7;8;9;10;11;12;13;14;15;16;17;18},
45658,45659,45660,45661,45662,45663,45664,45665,45711,45724,45778,45779,45785,45786,45820,45821,45965,46022),
_xlfn.LET(_xlpm.DD,
MAX(MIN($AX290,EOMONTH(BK$15,0))-MAX($AW290,BK$15),),
_xlfn.IFS(
AND(MONTH($AW290)=MONTH(BK$15),MONTH($AX290)&lt;&gt;MONTH(BK$15)),
NETWORKDAYS.INTL($AW290,$AW290+_xlpm.DD,1,_xlpm.VD),
AND(MONTH($AW290)&lt;&gt;MONTH(BK$15),MONTH($AX290)=MONTH(BK$15)),
NETWORKDAYS.INTL(($AX290)-_xlpm.DD,$AX290,1,_xlpm.VD),
AND(MONTH($AW290)&lt;MONTH(BK$15),MONTH($AX290)&gt;MONTH(BK$15)),
NETWORKDAYS.INTL((EOMONTH(BK$15-1,1))-_xlpm.DD,EOMONTH(BK$15-1,1),1,_xlpm.VD),
AND(MONTH($AW290)=MONTH(BK$15),MONTH($AX290)=MONTH(BK$15)),
NETWORKDAYS.INTL($AW290,$AX290,1,_xlpm.VD)))),0)),
$DH290="месяц",
$DR290*BK290,
$DH290="неделя",
$DR290*BK290/7*(ROUNDUP((DAY(EOMONTH(BK$15,0)))/4,0))),
0)</f>
        <v/>
      </c>
      <c r="EE290" s="125">
        <f>SUM($DS290,$DT290,$DU290,$DV290,$DW290,$DX290,$DY290,$DZ290,$EA290,$EB290,$EC290,$ED290)</f>
        <v/>
      </c>
      <c r="EF290" s="125">
        <f>IFERROR(ROUND($EE290*(1+$EP290),2),0)</f>
        <v/>
      </c>
      <c r="EG290" s="128" t="n">
        <v>1</v>
      </c>
      <c r="EH290" s="126" t="n">
        <v>0</v>
      </c>
      <c r="EI290" s="126">
        <f>ROUND(SUM($EH290:$EH290)*SUM($AB290:$AB290)*$EG290,2)</f>
        <v/>
      </c>
      <c r="EJ290" s="126">
        <f>ROUND($EI290*(1+$EP290),2)</f>
        <v/>
      </c>
      <c r="EK290" s="126" t="n">
        <v>0</v>
      </c>
      <c r="EL290" s="126">
        <f>ROUND(SUM($EK290:$EK290)*SUM($AB290:$AB290)*$EG290,2)</f>
        <v/>
      </c>
      <c r="EM290" s="126">
        <f>ROUND($EL290*(1+$EP290),2)</f>
        <v/>
      </c>
      <c r="EN290" s="126">
        <f>SUM($EE290,$EI290,$EL290)</f>
        <v/>
      </c>
      <c r="EO290" s="126">
        <f>SUM($EF290,$EJ290,$EM290)</f>
        <v/>
      </c>
      <c r="EP290" s="59" t="inlineStr">
        <is>
          <t>20%</t>
        </is>
      </c>
      <c r="EQ290" s="59" t="n"/>
      <c r="ER290" s="60">
        <f t="array" ref="ER290">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MATCH(ES290,
{"AMS";"RussOutdoor";"HD Outdoor";"Ingroup";"IQ";"Ledproduction";"LisChannel";"Logic";"Media-PPL";"NovikovTV | НовиковТВ";"SMA";"SOK";"КрокусТВ | CrocusTV | IndoorTV";"Сити";"ТЯК Москва"},
0)),"")</f>
        <v/>
      </c>
      <c r="ES290" s="60" t="n"/>
      <c r="ET290" s="60">
        <f t="array" ref="ET290">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MATCH(ES290,
{"AMS";"RussOutdoor";"HD Outdoor";"Ingroup";"IQ";"Ledproduction";"LisChannel";"Logic";"Media-PPL";"NovikovTV | НовиковТВ";"SMA";"SOK";"КрокусТВ | CrocusTV | IndoorTV";"Сити";"ТЯК Москва"},
0)),"")</f>
        <v/>
      </c>
      <c r="EU290" s="60" t="n"/>
      <c r="EV290" s="60" t="n"/>
      <c r="EX290" s="110">
        <f t="array" ref="EX290">
($AR290/30
+N("ТРАФИК ПЛОЩАДКИ"))*
(IFERROR(
_xlfn.LET(
_xlpm.GPR,
HLOOKUP($L290,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(MATCH($T290,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IF($Q290="цифровой",_xlpm.GPR/$AG290,_xlpm.GPR/60)),
0)
+N("DWELL TIME"))*
(IF($AB290=0,0,IF($AB290=1,0.3,IF($AB290=2,0.5,IF($AB290&gt;2,1))))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_xlfn.IFS($AC290="да",1.2,$AC290="нет",1)*
_xlfn.IFS($AD290="да",1.2,$AD290="нет",1)*
IF(R290="статический",1,1.2)*
$X290*
INDEX(
{1.2;1;1.2;1.2;1;1.2;1.2;1.2;1.2;1.2;1.2;1;1.2;1.2;1.2;1.2;1;1;1.2;1.2;1.2;1;1;1;1;1.2;1.2;1.2;1.2;1;1;1;1;1.2;1.2;1.2;1.2;1.2;1.2;1.2;1.2;1;1;1.2;1;1;1;1;1.5;1;1;1.5;1.5;1.2},
MATCH($Q290,_xlpm.MI,0)))&gt;{0.02;0.04;0.06;0.1;0.2;0.4;0.6;0.8;1;2;4;6})),
{0;1;2;3;4;5;6;7;8;9;10;11;12},
0)))
+N("КОЭФФИЦИЕНТ КОНТАКТА"))))*
(_xlfn.IFS($X290&lt;0.1,$X290/1000,$X290&gt;25,5.2,AND($X290&gt;=0.1,$X290&lt;=25),(($X290*2+0.1)/10)*($X290/10)))*
IFERROR((_xlfn.LET(
_xlpm.MA,
{0;0.8;0.85;0.9;0.95;1},
_xlpm.MAA,
{0;1;2;3;4;5},
INDEX(_xlpm.MA,MATCH(SUMPRODUCT(--((IF(ROUND(_xlpm.MAA,1)&gt;5,5,ROUND($AB290,1)))&gt;{0;1;2;3;4;5})),_xlpm.MAA,0)))
+N("КОЭФФИЦИЕНТ КОЛ-ВО КОНСТРУКЦИЙ")),1)*
$AB290,0))*
(IF($Q290="цифровой",$AG290/15*$AI290,1)
+N("ДЛЯ ЦИФРЫ"))</f>
        <v/>
      </c>
      <c r="EY290" s="110">
        <f>IFERROR(EX290*AY290,0)</f>
        <v/>
      </c>
      <c r="EZ290" s="131">
        <f>IFERROR(DP290/EY290*1000,0)</f>
        <v/>
      </c>
      <c r="FA290" s="112">
        <f>IFERROR(FC290/FB290,0)</f>
        <v/>
      </c>
      <c r="FB290" s="112">
        <f>IFERROR((FC290/(EY290/FF290*#REF!))*0.825,0)</f>
        <v/>
      </c>
      <c r="FC290" s="112">
        <f>IFERROR(((EX290*30/AR290)*100)/30,0)</f>
        <v/>
      </c>
      <c r="FD290" s="112">
        <f>IFERROR(EY290/G290*100%,0)</f>
        <v/>
      </c>
      <c r="FE290" s="112">
        <f>IFERROR(FD290/FC290*100%,0)</f>
        <v/>
      </c>
      <c r="FF290" s="110">
        <f>IFERROR(AR290/30*AY290,0)</f>
        <v/>
      </c>
    </row>
    <row r="291" ht="13" customHeight="1">
      <c r="A291" s="59" t="n"/>
      <c r="B291" s="60" t="n"/>
      <c r="C291" s="60" t="n"/>
      <c r="D291" s="60">
        <f t="array" ref="D291">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MATCH($E291,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91" s="60">
        <f t="array" ref="E291">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MATCH($F291,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91" s="60" t="inlineStr"/>
      <c r="G291" s="60" t="n"/>
      <c r="H291" s="60">
        <f t="array" ref="H291">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MATCH($I291,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91" s="60" t="n"/>
      <c r="J291" s="60" t="n"/>
      <c r="K291" s="60" t="n"/>
      <c r="L291" s="60" t="n"/>
      <c r="M291" s="60" t="n"/>
      <c r="N291" s="60" t="n"/>
      <c r="O291" s="60" t="n"/>
      <c r="P291" s="60">
        <f t="array" ref="P291">
_xlfn.IFS(
ISNUMBER(MATCH($Q291,{"шелфбаннер","разделитель","монетница","чековая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ISNUMBER(MATCH($Q291,{"LED/LCD","видеокулер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ISNUMBER(MATCH($Q291,{"автомобиль","машина","выставочное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ISNUMBER(MATCH($Q291,{"билборд","лифтовая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ISNUMBER(MATCH($Q291,{"навигация","подвесной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ISNUMBER(MATCH($Q291,{"движущаяся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ISNUMBER(MATCH($Q291,{"каталог","журнал"},)),
"Пресса",
$Q291="","")</f>
        <v/>
      </c>
      <c r="Q291" s="60" t="n"/>
      <c r="R291" s="60">
        <f t="array" ref="R291">
IFERROR(
_xlfn.IFS(
OR(ISNUMBER(MATCH($Q291,{"экспозиция","макет","стенд","автостенд","авто стенд","выставочное пространство","выставочные стенды","модульные выставочные стенды","3Д конструкция","3D конструкция"},)),P291="Экспонирование"),
"нестандартный",
ISNUMBER(MATCH($Q291,{"скроллер","призматрон"},)),
"динамический",
$P291="Видео",
"цифровой",
OR($P291="Пресса",$P291="Щит",$P291="POSm",$P291="Подвес",$P291="Брендирование/оклейка"),
"статический"),"")</f>
        <v/>
      </c>
      <c r="S291" s="59" t="n"/>
      <c r="T291" s="60" t="n"/>
      <c r="U291" s="60" t="n"/>
      <c r="V291" s="60">
        <f>
IF(P291="Видео",
"цифровой постер/ролик",
IF(ISNUMBER(MATCH(Q291,{"короб световой","короб световой | лайтбокс","короб световой | кристалайт","лайтбокс","лайт бокс","кристалайт","LB","lightbox"},)),
"бэклит",
IF(P291="Брендирование/оклейка",
"перфарированная пленка/самоклейка",
IF(P291="Экспонирование",
"под запрос",
IF(P291="Подвес",
"баннер/ткань",
"")))))</f>
        <v/>
      </c>
      <c r="W291" s="59" t="n"/>
      <c r="X291" s="59" t="n"/>
      <c r="Y291" s="59" t="n"/>
      <c r="Z291" s="61" t="n"/>
      <c r="AA291" s="61" t="n"/>
      <c r="AB291" s="61">
        <f>IF(BL291&gt;0,Z291,0)</f>
        <v/>
      </c>
      <c r="AC291" s="59" t="n"/>
      <c r="AD291" s="59" t="n"/>
      <c r="AE291" s="59" t="n"/>
      <c r="AF291" s="59" t="n"/>
      <c r="AG291" s="59" t="n"/>
      <c r="AH291" s="59" t="n"/>
      <c r="AI291" s="59" t="n"/>
      <c r="AJ291" s="59" t="n"/>
      <c r="AK291" s="59" t="n"/>
      <c r="AL291" s="62">
        <f>IFERROR(IF(OR(R291="статический",R291="динамический",R291="нестандартный",R291="",R291=""),"-",IF(AND(AH291="-",AI291="-"),"-",AK291*3600/AH291*AI291)),"-")</f>
        <v/>
      </c>
      <c r="AM291" s="62">
        <f>IFERROR(IF(OR(R291="статический",R291="динамический",R291="",R291="", R291="BTL",R291="нестандартный"),"-",AG291*AI291*AL291/60),"-")</f>
        <v/>
      </c>
      <c r="AN291" s="63">
        <f>IFERROR(IF(AH291="","-",AG291*AI291/AH291),"-")</f>
        <v/>
      </c>
      <c r="AO291" s="59">
        <f>IFERROR(IF(OR($R291="статический",$R291="динамический",$R291="",$R291="",$R291="BTL",$R291="нестандартный"),"-",$AL291*$AY291),"-")</f>
        <v/>
      </c>
      <c r="AP291" s="62">
        <f>IFERROR(IF(OR($R291="статический",$R291="динамический",$R291="",$R291="",$R291="BTL",$R291="нестандартный"),"-",$AM291*AY291),"-")</f>
        <v/>
      </c>
      <c r="AQ291" s="64" t="n"/>
      <c r="AR291" s="61" t="n"/>
      <c r="AS291" s="61" t="n"/>
      <c r="AT291" s="61" t="n"/>
      <c r="AU291" s="65" t="n"/>
      <c r="AV291" s="124">
        <f>IFERROR(DR291/AT291*1000,"n/a")</f>
        <v/>
      </c>
      <c r="AW291" s="67" t="n"/>
      <c r="AX291" s="67" t="n"/>
      <c r="AY291" s="43">
        <f>IFERROR(IF(OR($AW291="",$AX291=""),"",_xlfn.DAYS($AX291+1,$AW291)),"")</f>
        <v/>
      </c>
      <c r="AZ291" s="68">
        <f t="array" ref="AZ291">
_xlfn.LET(_xlpm.COEFF,
IF($AW291+$AX291=0,0,IF(MAX(MIN($AX291,EOMONTH(AZ$15,0))-MAX($AW291,AZ$15)+1,)&gt;0,1,0)),
_xlfn.IFS(
$ES291="LisChannel",
_xlpm.COEFF*
INDEX({1;1;1.2;1.2;1;1;1;1;1.2;1.2;1.2;1.2},
MATCH(MONTH(AZ$15),
{1,2,3,4,5,6,7,8,9,10,11,12})),
CONCATENATE($ES291," ",$L291)="RussOutdoor метро",
_xlpm.COEFF*
INDEX({0.8;0.9;1.1;1.1;1;1;1;1;1.1;1.1;1.1;1.1},
MATCH(MONTH(AZ$15),
{1,2,3,4,5,6,7,8,9,10,11,12})),
$ES291&lt;&gt;"LisChannel",
_xlpm.COEFF,
$ES291&lt;&gt;"RussOutdoor",
_xlpm.COEFF))</f>
        <v/>
      </c>
      <c r="BA291" s="68">
        <f t="array" ref="BA291">
_xlfn.LET(_xlpm.COEFF,
IF($AW291+$AX291=0,0,IF(MAX(MIN($AX291,EOMONTH(BA$15,0))-MAX($AW291,BA$15)+1,)&gt;0,1,0)),
_xlfn.IFS(
$ES291="LisChannel",
_xlpm.COEFF*
INDEX({1;1;1.2;1.2;1;1;1;1;1.2;1.2;1.2;1.2},
MATCH(MONTH(BA$15),
{1,2,3,4,5,6,7,8,9,10,11,12})),
CONCATENATE($ES291," ",$L291)="RussOutdoor метро",
_xlpm.COEFF*
INDEX({0.8;0.9;1.1;1.1;1;1;1;1;1.1;1.1;1.1;1.1},
MATCH(MONTH(BA$15),
{1,2,3,4,5,6,7,8,9,10,11,12})),
$ES291&lt;&gt;"LisChannel",
_xlpm.COEFF,
$ES291&lt;&gt;"RussOutdoor",
_xlpm.COEFF))</f>
        <v/>
      </c>
      <c r="BB291" s="68">
        <f t="array" ref="BB291">
_xlfn.LET(_xlpm.COEFF,
IF($AW291+$AX291=0,0,IF(MAX(MIN($AX291,EOMONTH(BB$15,0))-MAX($AW291,BB$15)+1,)&gt;0,1,0)),
_xlfn.IFS(
$ES291="LisChannel",
_xlpm.COEFF*
INDEX({1;1;1.2;1.2;1;1;1;1;1.2;1.2;1.2;1.2},
MATCH(MONTH(BB$15),
{1,2,3,4,5,6,7,8,9,10,11,12})),
CONCATENATE($ES291," ",$L291)="RussOutdoor метро",
_xlpm.COEFF*
INDEX({0.8;0.9;1.1;1.1;1;1;1;1;1.1;1.1;1.1;1.1},
MATCH(MONTH(BB$15),
{1,2,3,4,5,6,7,8,9,10,11,12})),
$ES291&lt;&gt;"LisChannel",
_xlpm.COEFF,
$ES291&lt;&gt;"RussOutdoor",
_xlpm.COEFF))</f>
        <v/>
      </c>
      <c r="BC291" s="68">
        <f t="array" ref="BC291">
_xlfn.LET(_xlpm.COEFF,
IF($AW291+$AX291=0,0,IF(MAX(MIN($AX291,EOMONTH(BC$15,0))-MAX($AW291,BC$15)+1,)&gt;0,1,0)),
_xlfn.IFS(
$ES291="LisChannel",
_xlpm.COEFF*
INDEX({1;1;1.2;1.2;1;1;1;1;1.2;1.2;1.2;1.2},
MATCH(MONTH(BC$15),
{1,2,3,4,5,6,7,8,9,10,11,12})),
CONCATENATE($ES291," ",$L291)="RussOutdoor метро",
_xlpm.COEFF*
INDEX({0.8;0.9;1.1;1.1;1;1;1;1;1.1;1.1;1.1;1.1},
MATCH(MONTH(BC$15),
{1,2,3,4,5,6,7,8,9,10,11,12})),
$ES291&lt;&gt;"LisChannel",
_xlpm.COEFF,
$ES291&lt;&gt;"RussOutdoor",
_xlpm.COEFF))</f>
        <v/>
      </c>
      <c r="BD291" s="68">
        <f t="array" ref="BD291">
_xlfn.LET(_xlpm.COEFF,
IF($AW291+$AX291=0,0,IF(MAX(MIN($AX291,EOMONTH(BD$15,0))-MAX($AW291,BD$15)+1,)&gt;0,1,0)),
_xlfn.IFS(
$ES291="LisChannel",
_xlpm.COEFF*
INDEX({1;1;1.2;1.2;1;1;1;1;1.2;1.2;1.2;1.2},
MATCH(MONTH(BD$15),
{1,2,3,4,5,6,7,8,9,10,11,12})),
CONCATENATE($ES291," ",$L291)="RussOutdoor метро",
_xlpm.COEFF*
INDEX({0.8;0.9;1.1;1.1;1;1;1;1;1.1;1.1;1.1;1.1},
MATCH(MONTH(BD$15),
{1,2,3,4,5,6,7,8,9,10,11,12})),
$ES291&lt;&gt;"LisChannel",
_xlpm.COEFF,
$ES291&lt;&gt;"RussOutdoor",
_xlpm.COEFF))</f>
        <v/>
      </c>
      <c r="BE291" s="68">
        <f t="array" ref="BE291">
_xlfn.LET(_xlpm.COEFF,
IF($AW291+$AX291=0,0,IF(MAX(MIN($AX291,EOMONTH(BE$15,0))-MAX($AW291,BE$15)+1,)&gt;0,1,0)),
_xlfn.IFS(
$ES291="LisChannel",
_xlpm.COEFF*
INDEX({1;1;1.2;1.2;1;1;1;1;1.2;1.2;1.2;1.2},
MATCH(MONTH(BE$15),
{1,2,3,4,5,6,7,8,9,10,11,12})),
CONCATENATE($ES291," ",$L291)="RussOutdoor метро",
_xlpm.COEFF*
INDEX({0.8;0.9;1.1;1.1;1;1;1;1;1.1;1.1;1.1;1.1},
MATCH(MONTH(BE$15),
{1,2,3,4,5,6,7,8,9,10,11,12})),
$ES291&lt;&gt;"LisChannel",
_xlpm.COEFF,
$ES291&lt;&gt;"RussOutdoor",
_xlpm.COEFF))</f>
        <v/>
      </c>
      <c r="BF291" s="68">
        <f t="array" ref="BF291">
_xlfn.LET(_xlpm.COEFF,
IF($AW291+$AX291=0,0,IF(MAX(MIN($AX291,EOMONTH(BF$15,0))-MAX($AW291,BF$15)+1,)&gt;0,1,0)),
_xlfn.IFS(
$ES291="LisChannel",
_xlpm.COEFF*
INDEX({1;1;1.2;1.2;1;1;1;1;1.2;1.2;1.2;1.2},
MATCH(MONTH(BF$15),
{1,2,3,4,5,6,7,8,9,10,11,12})),
CONCATENATE($ES291," ",$L291)="RussOutdoor метро",
_xlpm.COEFF*
INDEX({0.8;0.9;1.1;1.1;1;1;1;1;1.1;1.1;1.1;1.1},
MATCH(MONTH(BF$15),
{1,2,3,4,5,6,7,8,9,10,11,12})),
$ES291&lt;&gt;"LisChannel",
_xlpm.COEFF,
$ES291&lt;&gt;"RussOutdoor",
_xlpm.COEFF))</f>
        <v/>
      </c>
      <c r="BG291" s="68">
        <f t="array" ref="BG291">
_xlfn.LET(_xlpm.COEFF,
IF($AW291+$AX291=0,0,IF(MAX(MIN($AX291,EOMONTH(BG$15,0))-MAX($AW291,BG$15)+1,)&gt;0,1,0)),
_xlfn.IFS(
$ES291="LisChannel",
_xlpm.COEFF*
INDEX({1;1;1.2;1.2;1;1;1;1;1.2;1.2;1.2;1.2},
MATCH(MONTH(BG$15),
{1,2,3,4,5,6,7,8,9,10,11,12})),
CONCATENATE($ES291," ",$L291)="RussOutdoor метро",
_xlpm.COEFF*
INDEX({0.8;0.9;1.1;1.1;1;1;1;1;1.1;1.1;1.1;1.1},
MATCH(MONTH(BG$15),
{1,2,3,4,5,6,7,8,9,10,11,12})),
$ES291&lt;&gt;"LisChannel",
_xlpm.COEFF,
$ES291&lt;&gt;"RussOutdoor",
_xlpm.COEFF))</f>
        <v/>
      </c>
      <c r="BH291" s="68">
        <f t="array" ref="BH291">
_xlfn.LET(_xlpm.COEFF,
IF($AW291+$AX291=0,0,IF(MAX(MIN($AX291,EOMONTH(BH$15,0))-MAX($AW291,BH$15)+1,)&gt;0,1,0)),
_xlfn.IFS(
$ES291="LisChannel",
_xlpm.COEFF*
INDEX({1;1;1.2;1.2;1;1;1;1;1.2;1.2;1.2;1.2},
MATCH(MONTH(BH$15),
{1,2,3,4,5,6,7,8,9,10,11,12})),
CONCATENATE($ES291," ",$L291)="RussOutdoor метро",
_xlpm.COEFF*
INDEX({0.8;0.9;1.1;1.1;1;1;1;1;1.1;1.1;1.1;1.1},
MATCH(MONTH(BH$15),
{1,2,3,4,5,6,7,8,9,10,11,12})),
$ES291&lt;&gt;"LisChannel",
_xlpm.COEFF,
$ES291&lt;&gt;"RussOutdoor",
_xlpm.COEFF))</f>
        <v/>
      </c>
      <c r="BI291" s="68">
        <f t="array" ref="BI291">
_xlfn.LET(_xlpm.COEFF,
IF($AW291+$AX291=0,0,IF(MAX(MIN($AX291,EOMONTH(BI$15,0))-MAX($AW291,BI$15)+1,)&gt;0,1,0)),
_xlfn.IFS(
$ES291="LisChannel",
_xlpm.COEFF*
INDEX({1;1;1.2;1.2;1;1;1;1;1.2;1.2;1.2;1.2},
MATCH(MONTH(BI$15),
{1,2,3,4,5,6,7,8,9,10,11,12})),
CONCATENATE($ES291," ",$L291)="RussOutdoor метро",
_xlpm.COEFF*
INDEX({0.8;0.9;1.1;1.1;1;1;1;1;1.1;1.1;1.1;1.1},
MATCH(MONTH(BI$15),
{1,2,3,4,5,6,7,8,9,10,11,12})),
$ES291&lt;&gt;"LisChannel",
_xlpm.COEFF,
$ES291&lt;&gt;"RussOutdoor",
_xlpm.COEFF))</f>
        <v/>
      </c>
      <c r="BJ291" s="68">
        <f t="array" ref="BJ291">
_xlfn.LET(_xlpm.COEFF,
IF($AW291+$AX291=0,0,IF(MAX(MIN($AX291,EOMONTH(BJ$15,0))-MAX($AW291,BJ$15)+1,)&gt;0,1,0)),
_xlfn.IFS(
$ES291="LisChannel",
_xlpm.COEFF*
INDEX({1;1;1.2;1.2;1;1;1;1;1.2;1.2;1.2;1.2},
MATCH(MONTH(BJ$15),
{1,2,3,4,5,6,7,8,9,10,11,12})),
CONCATENATE($ES291," ",$L291)="RussOutdoor метро",
_xlpm.COEFF*
INDEX({0.8;0.9;1.1;1.1;1;1;1;1;1.1;1.1;1.1;1.1},
MATCH(MONTH(BJ$15),
{1,2,3,4,5,6,7,8,9,10,11,12})),
$ES291&lt;&gt;"LisChannel",
_xlpm.COEFF,
$ES291&lt;&gt;"RussOutdoor",
_xlpm.COEFF))</f>
        <v/>
      </c>
      <c r="BK291" s="68">
        <f t="array" ref="BK291">
_xlfn.LET(_xlpm.COEFF,
IF($AW291+$AX291=0,0,IF(MAX(MIN($AX291,EOMONTH(BK$15,0))-MAX($AW291,BK$15)+1,)&gt;0,1,0)),
_xlfn.IFS(
$ES291="LisChannel",
_xlpm.COEFF*
INDEX({1;1;1.2;1.2;1;1;1;1;1.2;1.2;1.2;1.2},
MATCH(MONTH(BK$15),
{1,2,3,4,5,6,7,8,9,10,11,12})),
CONCATENATE($ES291," ",$L291)="RussOutdoor метро",
_xlpm.COEFF*
INDEX({0.8;0.9;1.1;1.1;1;1;1;1;1.1;1.1;1.1;1.1},
MATCH(MONTH(BK$15),
{1,2,3,4,5,6,7,8,9,10,11,12})),
$ES291&lt;&gt;"LisChannel",
_xlpm.COEFF,
$ES291&lt;&gt;"RussOutdoor",
_xlpm.COEFF))</f>
        <v/>
      </c>
      <c r="BL291" s="62">
        <f>COUNTIFS($AZ291:$BK291,"&gt;0")</f>
        <v/>
      </c>
      <c r="BM291" s="65" t="n"/>
      <c r="BN291" s="125">
        <f>$DJ291</f>
        <v/>
      </c>
      <c r="BO291" s="63">
        <f>$DQ291</f>
        <v/>
      </c>
      <c r="BP291" s="125">
        <f>
IFERROR(
IF($BL291=0,0,
$BN291*(1-$BO291)),
0)</f>
        <v/>
      </c>
      <c r="BQ291" s="125">
        <f t="array" ref="BQ291">
IFERROR(
_xlfn.IFS(
$DH291="день_1",
$BP291*$BL291/($AX291-$AW291+1)*AZ291*(DAY(EOMONTH(AZ$15,0))),
$DH291="день_2",
$BP291/30*MAX(MIN($AX291,EOMONTH(AZ$15,0))-MAX($AW291,AZ$15)+1,),
$DH291="раб.день",
$BP291/30*(IFERROR(
_xlfn.LET(_xlpm.VD,
CHOOSE(
{1;2;3;4;5;6;7;8;9;10;11;12;13;14;15;16;17;18},
45658,45659,45660,45661,45662,45663,45664,45665,45711,45724,45778,45779,45785,45786,45820,45821,45965,46022),
_xlfn.LET(_xlpm.DD,
MAX(MIN($AX291,EOMONTH(AZ$15,0))-MAX($AW291,AZ$15),),
_xlfn.IFS(
AND(MONTH($AW291)=MONTH(AZ$15),MONTH($AX291)&lt;&gt;MONTH(AZ$15)),
NETWORKDAYS.INTL($AW291,$AW291+_xlpm.DD,1,_xlpm.VD),
AND(MONTH($AW291)&lt;&gt;MONTH(AZ$15),MONTH($AX291)=MONTH(AZ$15)),
NETWORKDAYS.INTL(($AX291)-_xlpm.DD,$AX291,1,_xlpm.VD),
AND(MONTH($AW291)&lt;MONTH(AZ$15),MONTH($AX291)&gt;MONTH(AZ$15)),
NETWORKDAYS.INTL((EOMONTH(AZ$15-1,1))-_xlpm.DD,EOMONTH(AZ$15-1,1),1,_xlpm.VD),
AND(MONTH($AW291)=MONTH(AZ$15),MONTH($AX291)=MONTH(AZ$15)),
NETWORKDAYS.INTL($AW291,$AX291,1,_xlpm.VD)))),0)),
$DH291="месяц",
$BP291*AZ291,
$DH291="неделя",
$BP291*AZ291/7*(ROUNDUP((DAY(EOMONTH(AZ$15,0)))/4,0))),
0)</f>
        <v/>
      </c>
      <c r="BR291" s="125">
        <f t="array" ref="BR291">
IFERROR(
_xlfn.IFS(
$DH291="день_1",
$BP291*$BL291/($AX291-$AW291+1)*BA291*(DAY(EOMONTH(BA$15,0))),
$DH291="день_2",
$BP291/30*MAX(MIN($AX291,EOMONTH(BA$15,0))-MAX($AW291,BA$15)+1,),
$DH291="раб.день",
$BP291/30*(IFERROR(
_xlfn.LET(_xlpm.VD,
CHOOSE(
{1;2;3;4;5;6;7;8;9;10;11;12;13;14;15;16;17;18},
45658,45659,45660,45661,45662,45663,45664,45665,45711,45724,45778,45779,45785,45786,45820,45821,45965,46022),
_xlfn.LET(_xlpm.DD,
MAX(MIN($AX291,EOMONTH(BA$15,0))-MAX($AW291,BA$15),),
_xlfn.IFS(
AND(MONTH($AW291)=MONTH(BA$15),MONTH($AX291)&lt;&gt;MONTH(BA$15)),
NETWORKDAYS.INTL($AW291,$AW291+_xlpm.DD,1,_xlpm.VD),
AND(MONTH($AW291)&lt;&gt;MONTH(BA$15),MONTH($AX291)=MONTH(BA$15)),
NETWORKDAYS.INTL(($AX291)-_xlpm.DD,$AX291,1,_xlpm.VD),
AND(MONTH($AW291)&lt;MONTH(BA$15),MONTH($AX291)&gt;MONTH(BA$15)),
NETWORKDAYS.INTL((EOMONTH(BA$15-1,1))-_xlpm.DD,EOMONTH(BA$15-1,1),1,_xlpm.VD),
AND(MONTH($AW291)=MONTH(BA$15),MONTH($AX291)=MONTH(BA$15)),
NETWORKDAYS.INTL($AW291,$AX291,1,_xlpm.VD)))),0)),
$DH291="месяц",
$BP291*BA291,
$DH291="неделя",
$BP291*BA291/7*(ROUNDUP((DAY(EOMONTH(BA$15,0)))/4,0))),
0)</f>
        <v/>
      </c>
      <c r="BS291" s="125">
        <f t="array" ref="BS291">
IFERROR(
_xlfn.IFS(
$DH291="день_1",
$BP291*$BL291/($AX291-$AW291+1)*BB291*(DAY(EOMONTH(BB$15,0))),
$DH291="день_2",
$BP291/30*MAX(MIN($AX291,EOMONTH(BB$15,0))-MAX($AW291,BB$15)+1,),
$DH291="раб.день",
$BP291/30*(IFERROR(
_xlfn.LET(_xlpm.VD,
CHOOSE(
{1;2;3;4;5;6;7;8;9;10;11;12;13;14;15;16;17;18},
45658,45659,45660,45661,45662,45663,45664,45665,45711,45724,45778,45779,45785,45786,45820,45821,45965,46022),
_xlfn.LET(_xlpm.DD,
MAX(MIN($AX291,EOMONTH(BB$15,0))-MAX($AW291,BB$15),),
_xlfn.IFS(
AND(MONTH($AW291)=MONTH(BB$15),MONTH($AX291)&lt;&gt;MONTH(BB$15)),
NETWORKDAYS.INTL($AW291,$AW291+_xlpm.DD,1,_xlpm.VD),
AND(MONTH($AW291)&lt;&gt;MONTH(BB$15),MONTH($AX291)=MONTH(BB$15)),
NETWORKDAYS.INTL(($AX291)-_xlpm.DD,$AX291,1,_xlpm.VD),
AND(MONTH($AW291)&lt;MONTH(BB$15),MONTH($AX291)&gt;MONTH(BB$15)),
NETWORKDAYS.INTL((EOMONTH(BB$15-1,1))-_xlpm.DD,EOMONTH(BB$15-1,1),1,_xlpm.VD),
AND(MONTH($AW291)=MONTH(BB$15),MONTH($AX291)=MONTH(BB$15)),
NETWORKDAYS.INTL($AW291,$AX291,1,_xlpm.VD)))),0)),
$DH291="месяц",
$BP291*BB291,
$DH291="неделя",
$BP291*BB291/7*(ROUNDUP((DAY(EOMONTH(BB$15,0)))/4,0))),
0)</f>
        <v/>
      </c>
      <c r="BT291" s="125">
        <f t="array" ref="BT291">
IFERROR(
_xlfn.IFS(
$DH291="день_1",
$BP291*$BL291/($AX291-$AW291+1)*BC291*(DAY(EOMONTH(BC$15,0))),
$DH291="день_2",
$BP291/30*MAX(MIN($AX291,EOMONTH(BC$15,0))-MAX($AW291,BC$15)+1,),
$DH291="раб.день",
$BP291/30*(IFERROR(
_xlfn.LET(_xlpm.VD,
CHOOSE(
{1;2;3;4;5;6;7;8;9;10;11;12;13;14;15;16;17;18},
45658,45659,45660,45661,45662,45663,45664,45665,45711,45724,45778,45779,45785,45786,45820,45821,45965,46022),
_xlfn.LET(_xlpm.DD,
MAX(MIN($AX291,EOMONTH(BC$15,0))-MAX($AW291,BC$15),),
_xlfn.IFS(
AND(MONTH($AW291)=MONTH(BC$15),MONTH($AX291)&lt;&gt;MONTH(BC$15)),
NETWORKDAYS.INTL($AW291,$AW291+_xlpm.DD,1,_xlpm.VD),
AND(MONTH($AW291)&lt;&gt;MONTH(BC$15),MONTH($AX291)=MONTH(BC$15)),
NETWORKDAYS.INTL(($AX291)-_xlpm.DD,$AX291,1,_xlpm.VD),
AND(MONTH($AW291)&lt;MONTH(BC$15),MONTH($AX291)&gt;MONTH(BC$15)),
NETWORKDAYS.INTL((EOMONTH(BC$15-1,1))-_xlpm.DD,EOMONTH(BC$15-1,1),1,_xlpm.VD),
AND(MONTH($AW291)=MONTH(BC$15),MONTH($AX291)=MONTH(BC$15)),
NETWORKDAYS.INTL($AW291,$AX291,1,_xlpm.VD)))),0)),
$DH291="месяц",
$BP291*BC291,
$DH291="неделя",
$BP291*BC291/7*(ROUNDUP((DAY(EOMONTH(BC$15,0)))/4,0))),
0)</f>
        <v/>
      </c>
      <c r="BU291" s="125">
        <f t="array" ref="BU291">
IFERROR(
_xlfn.IFS(
$DH291="день_1",
$BP291*$BL291/($AX291-$AW291+1)*BD291*(DAY(EOMONTH(BD$15,0))),
$DH291="день_2",
$BP291/30*MAX(MIN($AX291,EOMONTH(BD$15,0))-MAX($AW291,BD$15)+1,),
$DH291="раб.день",
$BP291/30*(IFERROR(
_xlfn.LET(_xlpm.VD,
CHOOSE(
{1;2;3;4;5;6;7;8;9;10;11;12;13;14;15;16;17;18},
45658,45659,45660,45661,45662,45663,45664,45665,45711,45724,45778,45779,45785,45786,45820,45821,45965,46022),
_xlfn.LET(_xlpm.DD,
MAX(MIN($AX291,EOMONTH(BD$15,0))-MAX($AW291,BD$15),),
_xlfn.IFS(
AND(MONTH($AW291)=MONTH(BD$15),MONTH($AX291)&lt;&gt;MONTH(BD$15)),
NETWORKDAYS.INTL($AW291,$AW291+_xlpm.DD,1,_xlpm.VD),
AND(MONTH($AW291)&lt;&gt;MONTH(BD$15),MONTH($AX291)=MONTH(BD$15)),
NETWORKDAYS.INTL(($AX291)-_xlpm.DD,$AX291,1,_xlpm.VD),
AND(MONTH($AW291)&lt;MONTH(BD$15),MONTH($AX291)&gt;MONTH(BD$15)),
NETWORKDAYS.INTL((EOMONTH(BD$15-1,1))-_xlpm.DD,EOMONTH(BD$15-1,1),1,_xlpm.VD),
AND(MONTH($AW291)=MONTH(BD$15),MONTH($AX291)=MONTH(BD$15)),
NETWORKDAYS.INTL($AW291,$AX291,1,_xlpm.VD)))),0)),
$DH291="месяц",
$BP291*BD291,
$DH291="неделя",
$BP291*BD291/7*(ROUNDUP((DAY(EOMONTH(BD$15,0)))/4,0))),
0)</f>
        <v/>
      </c>
      <c r="BV291" s="125">
        <f t="array" ref="BV291">
IFERROR(
_xlfn.IFS(
$DH291="день_1",
$BP291*$BL291/($AX291-$AW291+1)*BE291*(DAY(EOMONTH(BE$15,0))),
$DH291="день_2",
$BP291/30*MAX(MIN($AX291,EOMONTH(BE$15,0))-MAX($AW291,BE$15)+1,),
$DH291="раб.день",
$BP291/30*(IFERROR(
_xlfn.LET(_xlpm.VD,
CHOOSE(
{1;2;3;4;5;6;7;8;9;10;11;12;13;14;15;16;17;18},
45658,45659,45660,45661,45662,45663,45664,45665,45711,45724,45778,45779,45785,45786,45820,45821,45965,46022),
_xlfn.LET(_xlpm.DD,
MAX(MIN($AX291,EOMONTH(BE$15,0))-MAX($AW291,BE$15),),
_xlfn.IFS(
AND(MONTH($AW291)=MONTH(BE$15),MONTH($AX291)&lt;&gt;MONTH(BE$15)),
NETWORKDAYS.INTL($AW291,$AW291+_xlpm.DD,1,_xlpm.VD),
AND(MONTH($AW291)&lt;&gt;MONTH(BE$15),MONTH($AX291)=MONTH(BE$15)),
NETWORKDAYS.INTL(($AX291)-_xlpm.DD,$AX291,1,_xlpm.VD),
AND(MONTH($AW291)&lt;MONTH(BE$15),MONTH($AX291)&gt;MONTH(BE$15)),
NETWORKDAYS.INTL((EOMONTH(BE$15-1,1))-_xlpm.DD,EOMONTH(BE$15-1,1),1,_xlpm.VD),
AND(MONTH($AW291)=MONTH(BE$15),MONTH($AX291)=MONTH(BE$15)),
NETWORKDAYS.INTL($AW291,$AX291,1,_xlpm.VD)))),0)),
$DH291="месяц",
$BP291*BE291,
$DH291="неделя",
$BP291*BE291/7*(ROUNDUP((DAY(EOMONTH(BE$15,0)))/4,0))),
0)</f>
        <v/>
      </c>
      <c r="BW291" s="125">
        <f t="array" ref="BW291">
IFERROR(
_xlfn.IFS(
$DH291="день_1",
$BP291*$BL291/($AX291-$AW291+1)*BF291*(DAY(EOMONTH(BF$15,0))),
$DH291="день_2",
$BP291/30*MAX(MIN($AX291,EOMONTH(BF$15,0))-MAX($AW291,BF$15)+1,),
$DH291="раб.день",
$BP291/30*(IFERROR(
_xlfn.LET(_xlpm.VD,
CHOOSE(
{1;2;3;4;5;6;7;8;9;10;11;12;13;14;15;16;17;18},
45658,45659,45660,45661,45662,45663,45664,45665,45711,45724,45778,45779,45785,45786,45820,45821,45965,46022),
_xlfn.LET(_xlpm.DD,
MAX(MIN($AX291,EOMONTH(BF$15,0))-MAX($AW291,BF$15),),
_xlfn.IFS(
AND(MONTH($AW291)=MONTH(BF$15),MONTH($AX291)&lt;&gt;MONTH(BF$15)),
NETWORKDAYS.INTL($AW291,$AW291+_xlpm.DD,1,_xlpm.VD),
AND(MONTH($AW291)&lt;&gt;MONTH(BF$15),MONTH($AX291)=MONTH(BF$15)),
NETWORKDAYS.INTL(($AX291)-_xlpm.DD,$AX291,1,_xlpm.VD),
AND(MONTH($AW291)&lt;MONTH(BF$15),MONTH($AX291)&gt;MONTH(BF$15)),
NETWORKDAYS.INTL((EOMONTH(BF$15-1,1))-_xlpm.DD,EOMONTH(BF$15-1,1),1,_xlpm.VD),
AND(MONTH($AW291)=MONTH(BF$15),MONTH($AX291)=MONTH(BF$15)),
NETWORKDAYS.INTL($AW291,$AX291,1,_xlpm.VD)))),0)),
$DH291="месяц",
$BP291*BF291,
$DH291="неделя",
$BP291*BF291/7*(ROUNDUP((DAY(EOMONTH(BF$15,0)))/4,0))),
0)</f>
        <v/>
      </c>
      <c r="BX291" s="125">
        <f t="array" ref="BX291">
IFERROR(
_xlfn.IFS(
$DH291="день_1",
$BP291*$BL291/($AX291-$AW291+1)*BG291*(DAY(EOMONTH(BG$15,0))),
$DH291="день_2",
$BP291/30*MAX(MIN($AX291,EOMONTH(BG$15,0))-MAX($AW291,BG$15)+1,),
$DH291="раб.день",
$BP291/30*(IFERROR(
_xlfn.LET(_xlpm.VD,
CHOOSE(
{1;2;3;4;5;6;7;8;9;10;11;12;13;14;15;16;17;18},
45658,45659,45660,45661,45662,45663,45664,45665,45711,45724,45778,45779,45785,45786,45820,45821,45965,46022),
_xlfn.LET(_xlpm.DD,
MAX(MIN($AX291,EOMONTH(BG$15,0))-MAX($AW291,BG$15),),
_xlfn.IFS(
AND(MONTH($AW291)=MONTH(BG$15),MONTH($AX291)&lt;&gt;MONTH(BG$15)),
NETWORKDAYS.INTL($AW291,$AW291+_xlpm.DD,1,_xlpm.VD),
AND(MONTH($AW291)&lt;&gt;MONTH(BG$15),MONTH($AX291)=MONTH(BG$15)),
NETWORKDAYS.INTL(($AX291)-_xlpm.DD,$AX291,1,_xlpm.VD),
AND(MONTH($AW291)&lt;MONTH(BG$15),MONTH($AX291)&gt;MONTH(BG$15)),
NETWORKDAYS.INTL((EOMONTH(BG$15-1,1))-_xlpm.DD,EOMONTH(BG$15-1,1),1,_xlpm.VD),
AND(MONTH($AW291)=MONTH(BG$15),MONTH($AX291)=MONTH(BG$15)),
NETWORKDAYS.INTL($AW291,$AX291,1,_xlpm.VD)))),0)),
$DH291="месяц",
$BP291*BG291,
$DH291="неделя",
$BP291*BG291/7*(ROUNDUP((DAY(EOMONTH(BG$15,0)))/4,0))),
0)</f>
        <v/>
      </c>
      <c r="BY291" s="125">
        <f t="array" ref="BY291">
IFERROR(
_xlfn.IFS(
$DH291="день_1",
$BP291*$BL291/($AX291-$AW291+1)*BH291*(DAY(EOMONTH(BH$15,0))),
$DH291="день_2",
$BP291/30*MAX(MIN($AX291,EOMONTH(BH$15,0))-MAX($AW291,BH$15)+1,),
$DH291="раб.день",
$BP291/30*(IFERROR(
_xlfn.LET(_xlpm.VD,
CHOOSE(
{1;2;3;4;5;6;7;8;9;10;11;12;13;14;15;16;17;18},
45658,45659,45660,45661,45662,45663,45664,45665,45711,45724,45778,45779,45785,45786,45820,45821,45965,46022),
_xlfn.LET(_xlpm.DD,
MAX(MIN($AX291,EOMONTH(BH$15,0))-MAX($AW291,BH$15),),
_xlfn.IFS(
AND(MONTH($AW291)=MONTH(BH$15),MONTH($AX291)&lt;&gt;MONTH(BH$15)),
NETWORKDAYS.INTL($AW291,$AW291+_xlpm.DD,1,_xlpm.VD),
AND(MONTH($AW291)&lt;&gt;MONTH(BH$15),MONTH($AX291)=MONTH(BH$15)),
NETWORKDAYS.INTL(($AX291)-_xlpm.DD,$AX291,1,_xlpm.VD),
AND(MONTH($AW291)&lt;MONTH(BH$15),MONTH($AX291)&gt;MONTH(BH$15)),
NETWORKDAYS.INTL((EOMONTH(BH$15-1,1))-_xlpm.DD,EOMONTH(BH$15-1,1),1,_xlpm.VD),
AND(MONTH($AW291)=MONTH(BH$15),MONTH($AX291)=MONTH(BH$15)),
NETWORKDAYS.INTL($AW291,$AX291,1,_xlpm.VD)))),0)),
$DH291="месяц",
$BP291*BH291,
$DH291="неделя",
$BP291*BH291/7*(ROUNDUP((DAY(EOMONTH(BH$15,0)))/4,0))),
0)</f>
        <v/>
      </c>
      <c r="BZ291" s="125">
        <f t="array" ref="BZ291">
IFERROR(
_xlfn.IFS(
$DH291="день_1",
$BP291*$BL291/($AX291-$AW291+1)*BI291*(DAY(EOMONTH(BI$15,0))),
$DH291="день_2",
$BP291/30*MAX(MIN($AX291,EOMONTH(BI$15,0))-MAX($AW291,BI$15)+1,),
$DH291="раб.день",
$BP291/30*(IFERROR(
_xlfn.LET(_xlpm.VD,
CHOOSE(
{1;2;3;4;5;6;7;8;9;10;11;12;13;14;15;16;17;18},
45658,45659,45660,45661,45662,45663,45664,45665,45711,45724,45778,45779,45785,45786,45820,45821,45965,46022),
_xlfn.LET(_xlpm.DD,
MAX(MIN($AX291,EOMONTH(BI$15,0))-MAX($AW291,BI$15),),
_xlfn.IFS(
AND(MONTH($AW291)=MONTH(BI$15),MONTH($AX291)&lt;&gt;MONTH(BI$15)),
NETWORKDAYS.INTL($AW291,$AW291+_xlpm.DD,1,_xlpm.VD),
AND(MONTH($AW291)&lt;&gt;MONTH(BI$15),MONTH($AX291)=MONTH(BI$15)),
NETWORKDAYS.INTL(($AX291)-_xlpm.DD,$AX291,1,_xlpm.VD),
AND(MONTH($AW291)&lt;MONTH(BI$15),MONTH($AX291)&gt;MONTH(BI$15)),
NETWORKDAYS.INTL((EOMONTH(BI$15-1,1))-_xlpm.DD,EOMONTH(BI$15-1,1),1,_xlpm.VD),
AND(MONTH($AW291)=MONTH(BI$15),MONTH($AX291)=MONTH(BI$15)),
NETWORKDAYS.INTL($AW291,$AX291,1,_xlpm.VD)))),0)),
$DH291="месяц",
$BP291*BI291,
$DH291="неделя",
$BP291*BI291/7*(ROUNDUP((DAY(EOMONTH(BI$15,0)))/4,0))),
0)</f>
        <v/>
      </c>
      <c r="CA291" s="125">
        <f t="array" ref="CA291">
IFERROR(
_xlfn.IFS(
$DH291="день_1",
$BP291*$BL291/($AX291-$AW291+1)*BJ291*(DAY(EOMONTH(BJ$15,0))),
$DH291="день_2",
$BP291/30*MAX(MIN($AX291,EOMONTH(BJ$15,0))-MAX($AW291,BJ$15)+1,),
$DH291="раб.день",
$BP291/30*(IFERROR(
_xlfn.LET(_xlpm.VD,
CHOOSE(
{1;2;3;4;5;6;7;8;9;10;11;12;13;14;15;16;17;18},
45658,45659,45660,45661,45662,45663,45664,45665,45711,45724,45778,45779,45785,45786,45820,45821,45965,46022),
_xlfn.LET(_xlpm.DD,
MAX(MIN($AX291,EOMONTH(BJ$15,0))-MAX($AW291,BJ$15),),
_xlfn.IFS(
AND(MONTH($AW291)=MONTH(BJ$15),MONTH($AX291)&lt;&gt;MONTH(BJ$15)),
NETWORKDAYS.INTL($AW291,$AW291+_xlpm.DD,1,_xlpm.VD),
AND(MONTH($AW291)&lt;&gt;MONTH(BJ$15),MONTH($AX291)=MONTH(BJ$15)),
NETWORKDAYS.INTL(($AX291)-_xlpm.DD,$AX291,1,_xlpm.VD),
AND(MONTH($AW291)&lt;MONTH(BJ$15),MONTH($AX291)&gt;MONTH(BJ$15)),
NETWORKDAYS.INTL((EOMONTH(BJ$15-1,1))-_xlpm.DD,EOMONTH(BJ$15-1,1),1,_xlpm.VD),
AND(MONTH($AW291)=MONTH(BJ$15),MONTH($AX291)=MONTH(BJ$15)),
NETWORKDAYS.INTL($AW291,$AX291,1,_xlpm.VD)))),0)),
$DH291="месяц",
$BP291*BJ291,
$DH291="неделя",
$BP291*BJ291/7*(ROUNDUP((DAY(EOMONTH(BJ$15,0)))/4,0))),
0)</f>
        <v/>
      </c>
      <c r="CB291" s="125">
        <f t="array" ref="CB291">
IFERROR(
_xlfn.IFS(
$DH291="день_1",
$BP291*$BL291/($AX291-$AW291+1)*BK291*(DAY(EOMONTH(BK$15,0))),
$DH291="день_2",
$BP291/30*MAX(MIN($AX291,EOMONTH(BK$15,0))-MAX($AW291,BK$15)+1,),
$DH291="раб.день",
$BP291/30*(IFERROR(
_xlfn.LET(_xlpm.VD,
CHOOSE(
{1;2;3;4;5;6;7;8;9;10;11;12;13;14;15;16;17;18},
45658,45659,45660,45661,45662,45663,45664,45665,45711,45724,45778,45779,45785,45786,45820,45821,45965,46022),
_xlfn.LET(_xlpm.DD,
MAX(MIN($AX291,EOMONTH(BK$15,0))-MAX($AW291,BK$15),),
_xlfn.IFS(
AND(MONTH($AW291)=MONTH(BK$15),MONTH($AX291)&lt;&gt;MONTH(BK$15)),
NETWORKDAYS.INTL($AW291,$AW291+_xlpm.DD,1,_xlpm.VD),
AND(MONTH($AW291)&lt;&gt;MONTH(BK$15),MONTH($AX291)=MONTH(BK$15)),
NETWORKDAYS.INTL(($AX291)-_xlpm.DD,$AX291,1,_xlpm.VD),
AND(MONTH($AW291)&lt;MONTH(BK$15),MONTH($AX291)&gt;MONTH(BK$15)),
NETWORKDAYS.INTL((EOMONTH(BK$15-1,1))-_xlpm.DD,EOMONTH(BK$15-1,1),1,_xlpm.VD),
AND(MONTH($AW291)=MONTH(BK$15),MONTH($AX291)=MONTH(BK$15)),
NETWORKDAYS.INTL($AW291,$AX291,1,_xlpm.VD)))),0)),
$DH291="месяц",
$BP291*BK291,
$DH291="неделя",
$BP291*BK291/7*(ROUNDUP((DAY(EOMONTH(BK$15,0)))/4,0))),
0)</f>
        <v/>
      </c>
      <c r="CC291" s="125">
        <f>SUM($BQ291:$CB291)</f>
        <v/>
      </c>
      <c r="CD291" s="126">
        <f>SUM($EH291:$EH291)</f>
        <v/>
      </c>
      <c r="CE291" s="126">
        <f>$CD291*$AB291</f>
        <v/>
      </c>
      <c r="CF291" s="126">
        <f>SUM($EK291:$EK291)</f>
        <v/>
      </c>
      <c r="CG291" s="126">
        <f>$CF291*$AB291</f>
        <v/>
      </c>
      <c r="CH291" s="126">
        <f>SUM($CC291,$CE291,$CG291)</f>
        <v/>
      </c>
      <c r="CI291" s="126">
        <f>$CH291*(1+$CM291)</f>
        <v/>
      </c>
      <c r="CJ291" s="127" t="n">
        <v>0</v>
      </c>
      <c r="CK291" s="126">
        <f>SUM($CH291:$CH291)*(1+$CJ291)</f>
        <v/>
      </c>
      <c r="CL291" s="126">
        <f>SUM($CH291:$CH291)*(1+$CM291)</f>
        <v/>
      </c>
      <c r="CM291" s="59" t="inlineStr">
        <is>
          <t>20%</t>
        </is>
      </c>
      <c r="CN291" s="59" t="n"/>
      <c r="CO291" s="72" t="n"/>
      <c r="CP291" s="59" t="n"/>
      <c r="CQ291" s="73" t="n"/>
      <c r="CR291" s="73" t="n"/>
      <c r="CS291" s="73" t="n"/>
      <c r="CT291" s="72" t="n"/>
      <c r="CU291" s="79" t="inlineStr">
        <is>
          <t> </t>
        </is>
      </c>
      <c r="CV291" s="60" t="n"/>
      <c r="CW291" s="60" t="n"/>
      <c r="CX291" s="60" t="n"/>
      <c r="CY291" s="127">
        <f>IFERROR(($CC291-$EE291)/($EE291/(1-$DQ291)),0)</f>
        <v/>
      </c>
      <c r="CZ291" s="127">
        <f>IFERROR(1-$EI291/($CE291),0)</f>
        <v/>
      </c>
      <c r="DA291" s="127">
        <f>IFERROR(1-$EL291/($CG291),0)</f>
        <v/>
      </c>
      <c r="DB291" s="126">
        <f>ROUND(IFERROR(($CI291/(1+$CM291)-$EN291),0),2)</f>
        <v/>
      </c>
      <c r="DC291" s="128" t="n"/>
      <c r="DD291" s="125" t="n"/>
      <c r="DE291" s="75" t="n">
        <v>0</v>
      </c>
      <c r="DF291" s="128" t="n"/>
      <c r="DG291" s="125">
        <f>IF($DC291=0,0,$DD291*($DC291*100%-$DE291*$DF291))*SUM($AB291:$AB291)</f>
        <v/>
      </c>
      <c r="DH291" s="129" t="inlineStr">
        <is>
          <t>месяц</t>
        </is>
      </c>
      <c r="DI291" s="130">
        <f t="array" ref="DI291">IFERROR(
IF($ES291="LisChannel",
(ROUND(((INDEX({174.625;153.888888888889;130.972222222222},MATCH($AI291,{2;3;4}),0))*$AG291*$AI291),2)),0),0)</f>
        <v/>
      </c>
      <c r="DJ291" s="130">
        <f>
_xlfn.LET(_xlpm.X,
IFERROR(
IF($ES291="НовиковТВ",
(_xlfn.LET(_xlpm.NTV,
_xlfn.LET(_xlpm.MIN,350000,
IF(SUMIFS($DI:$DI,$ES:$ES,"НовиковТВ")&lt;=_xlpm.MIN,
(SUMIFS($DI:$DI,$ES:$ES,"НовиковТВ")/(COUNTIFS($ES:$ES,"НовиковТВ")))*_xlpm.MIN/SUMIFS($DI:$DI,$ES:$ES,"НовиковТВ"),
DI291)),
_xlpm.NTV+$DG291/(1-(1-(_xlpm.NTV)*(1-$DL291)*(1-$DM291)*(1-$DN291)*(1-$DO291)*(1-$DP291)/_xlpm.NTV))))/(1+$EP291),
$DI291+$DG291/(1-(1-($DI291)*(1-$DL291)*(1-$DM291)*(1-$DN291)*(1-$DO291)*(1-$DP291)/$DI291))),
0),
_xlpm.X*(1+$CM291)*(1+$CW291)-_xlpm.X*(1+$CM291)+_xlpm.X)</f>
        <v/>
      </c>
      <c r="DK291" s="125" t="inlineStr">
        <is>
          <t>послед.</t>
        </is>
      </c>
      <c r="DL291" s="63" t="n">
        <v>0</v>
      </c>
      <c r="DM291" s="63" t="n">
        <v>0</v>
      </c>
      <c r="DN291" s="63" t="n">
        <v>0</v>
      </c>
      <c r="DO291" s="63" t="n">
        <v>0</v>
      </c>
      <c r="DP291" s="63" t="n">
        <v>0</v>
      </c>
      <c r="DQ291" s="63">
        <f t="array" ref="DQ291">IFERROR(_xlfn.IFS(
$DK291="послед.",1-(1-$DL291)*(1-$DM291)*(1-$DN291)*(1-$DO291)*(1-$DP291),
$DK291="сумм.",$DL291+$DM291+$DN291+$DO291+$DP291),
0)</f>
        <v/>
      </c>
      <c r="DR291" s="125">
        <f t="array" ref="DR291">
IFERROR(
_xlfn.IFS(
$BL291=0,
0,
$BL291&gt;0,
_xlfn.IFS($DK291="послед.",
$DJ291*(1-$DL291)*(1-$DM291)*(1-$DN291)*(1-$DO291)*(1-$DP291),
$DK291="сумм.",
$DJ291*(1-($DL291+$DM291+$DN291+$DO291+$DP291)))),0)</f>
        <v/>
      </c>
      <c r="DS291" s="125">
        <f t="array" ref="DS291">
IFERROR(_xlfn.IFS(
$DH291="день_1",
$DR291*$BL291/($AX291-$AW291+1)*AZ291*(DAY(EOMONTH(AZ$15,0))),
$DH291="день_2",
$DR291/30*MAX(MIN($AX291,EOMONTH(AZ$15,0))-MAX($AW291,AZ$15)+1,),
$DH291="раб.день",
$DR291/30*(IFERROR(
_xlfn.LET(_xlpm.VD,
CHOOSE(
{1;2;3;4;5;6;7;8;9;10;11;12;13;14;15;16;17;18},
45658,45659,45660,45661,45662,45663,45664,45665,45711,45724,45778,45779,45785,45786,45820,45821,45965,46022),
_xlfn.LET(_xlpm.DD,
MAX(MIN($AX291,EOMONTH(AZ$15,0))-MAX($AW291,AZ$15),),
_xlfn.IFS(
AND(MONTH($AW291)=MONTH(AZ$15),MONTH($AX291)&lt;&gt;MONTH(AZ$15)),
NETWORKDAYS.INTL($AW291,$AW291+_xlpm.DD,1,_xlpm.VD),
AND(MONTH($AW291)&lt;&gt;MONTH(AZ$15),MONTH($AX291)=MONTH(AZ$15)),
NETWORKDAYS.INTL(($AX291)-_xlpm.DD,$AX291,1,_xlpm.VD),
AND(MONTH($AW291)&lt;MONTH(AZ$15),MONTH($AX291)&gt;MONTH(AZ$15)),
NETWORKDAYS.INTL((EOMONTH(AZ$15-1,1))-_xlpm.DD,EOMONTH(AZ$15-1,1),1,_xlpm.VD),
AND(MONTH($AW291)=MONTH(AZ$15),MONTH($AX291)=MONTH(AZ$15)),
NETWORKDAYS.INTL($AW291,$AX291,1,_xlpm.VD)))),0)),
$DH291="месяц",
$DR291*AZ291,
$DH291="неделя",
$DR291*AZ291/7*(ROUNDUP((DAY(EOMONTH(AZ$15,0)))/4,0))),
0)</f>
        <v/>
      </c>
      <c r="DT291" s="125">
        <f t="array" ref="DT291">
IFERROR(_xlfn.IFS(
$DH291="день_1",
$DR291*$BL291/($AX291-$AW291+1)*BA291*(DAY(EOMONTH(BA$15,0))),
$DH291="день_2",
$DR291/30*MAX(MIN($AX291,EOMONTH(BA$15,0))-MAX($AW291,BA$15)+1,),
$DH291="раб.день",
$DR291/30*(IFERROR(
_xlfn.LET(_xlpm.VD,
CHOOSE(
{1;2;3;4;5;6;7;8;9;10;11;12;13;14;15;16;17;18},
45658,45659,45660,45661,45662,45663,45664,45665,45711,45724,45778,45779,45785,45786,45820,45821,45965,46022),
_xlfn.LET(_xlpm.DD,
MAX(MIN($AX291,EOMONTH(BA$15,0))-MAX($AW291,BA$15),),
_xlfn.IFS(
AND(MONTH($AW291)=MONTH(BA$15),MONTH($AX291)&lt;&gt;MONTH(BA$15)),
NETWORKDAYS.INTL($AW291,$AW291+_xlpm.DD,1,_xlpm.VD),
AND(MONTH($AW291)&lt;&gt;MONTH(BA$15),MONTH($AX291)=MONTH(BA$15)),
NETWORKDAYS.INTL(($AX291)-_xlpm.DD,$AX291,1,_xlpm.VD),
AND(MONTH($AW291)&lt;MONTH(BA$15),MONTH($AX291)&gt;MONTH(BA$15)),
NETWORKDAYS.INTL((EOMONTH(BA$15-1,1))-_xlpm.DD,EOMONTH(BA$15-1,1),1,_xlpm.VD),
AND(MONTH($AW291)=MONTH(BA$15),MONTH($AX291)=MONTH(BA$15)),
NETWORKDAYS.INTL($AW291,$AX291,1,_xlpm.VD)))),0)),
$DH291="месяц",
$DR291*BA291,
$DH291="неделя",
$DR291*BA291/7*(ROUNDUP((DAY(EOMONTH(BA$15,0)))/4,0))),
0)</f>
        <v/>
      </c>
      <c r="DU291" s="125">
        <f t="array" ref="DU291">
IFERROR(_xlfn.IFS(
$DH291="день_1",
$DR291*$BL291/($AX291-$AW291+1)*BB291*(DAY(EOMONTH(BB$15,0))),
$DH291="день_2",
$DR291/30*MAX(MIN($AX291,EOMONTH(BB$15,0))-MAX($AW291,BB$15)+1,),
$DH291="раб.день",
$DR291/30*(IFERROR(
_xlfn.LET(_xlpm.VD,
CHOOSE(
{1;2;3;4;5;6;7;8;9;10;11;12;13;14;15;16;17;18},
45658,45659,45660,45661,45662,45663,45664,45665,45711,45724,45778,45779,45785,45786,45820,45821,45965,46022),
_xlfn.LET(_xlpm.DD,
MAX(MIN($AX291,EOMONTH(BB$15,0))-MAX($AW291,BB$15),),
_xlfn.IFS(
AND(MONTH($AW291)=MONTH(BB$15),MONTH($AX291)&lt;&gt;MONTH(BB$15)),
NETWORKDAYS.INTL($AW291,$AW291+_xlpm.DD,1,_xlpm.VD),
AND(MONTH($AW291)&lt;&gt;MONTH(BB$15),MONTH($AX291)=MONTH(BB$15)),
NETWORKDAYS.INTL(($AX291)-_xlpm.DD,$AX291,1,_xlpm.VD),
AND(MONTH($AW291)&lt;MONTH(BB$15),MONTH($AX291)&gt;MONTH(BB$15)),
NETWORKDAYS.INTL((EOMONTH(BB$15-1,1))-_xlpm.DD,EOMONTH(BB$15-1,1),1,_xlpm.VD),
AND(MONTH($AW291)=MONTH(BB$15),MONTH($AX291)=MONTH(BB$15)),
NETWORKDAYS.INTL($AW291,$AX291,1,_xlpm.VD)))),0)),
$DH291="месяц",
$DR291*BB291,
$DH291="неделя",
$DR291*BB291/7*(ROUNDUP((DAY(EOMONTH(BB$15,0)))/4,0))),
0)</f>
        <v/>
      </c>
      <c r="DV291" s="125">
        <f t="array" ref="DV291">
IFERROR(_xlfn.IFS(
$DH291="день_1",
$DR291*$BL291/($AX291-$AW291+1)*BC291*(DAY(EOMONTH(BC$15,0))),
$DH291="день_2",
$DR291/30*MAX(MIN($AX291,EOMONTH(BC$15,0))-MAX($AW291,BC$15)+1,),
$DH291="раб.день",
$DR291/30*(IFERROR(
_xlfn.LET(_xlpm.VD,
CHOOSE(
{1;2;3;4;5;6;7;8;9;10;11;12;13;14;15;16;17;18},
45658,45659,45660,45661,45662,45663,45664,45665,45711,45724,45778,45779,45785,45786,45820,45821,45965,46022),
_xlfn.LET(_xlpm.DD,
MAX(MIN($AX291,EOMONTH(BC$15,0))-MAX($AW291,BC$15),),
_xlfn.IFS(
AND(MONTH($AW291)=MONTH(BC$15),MONTH($AX291)&lt;&gt;MONTH(BC$15)),
NETWORKDAYS.INTL($AW291,$AW291+_xlpm.DD,1,_xlpm.VD),
AND(MONTH($AW291)&lt;&gt;MONTH(BC$15),MONTH($AX291)=MONTH(BC$15)),
NETWORKDAYS.INTL(($AX291)-_xlpm.DD,$AX291,1,_xlpm.VD),
AND(MONTH($AW291)&lt;MONTH(BC$15),MONTH($AX291)&gt;MONTH(BC$15)),
NETWORKDAYS.INTL((EOMONTH(BC$15-1,1))-_xlpm.DD,EOMONTH(BC$15-1,1),1,_xlpm.VD),
AND(MONTH($AW291)=MONTH(BC$15),MONTH($AX291)=MONTH(BC$15)),
NETWORKDAYS.INTL($AW291,$AX291,1,_xlpm.VD)))),0)),
$DH291="месяц",
$DR291*BC291,
$DH291="неделя",
$DR291*BC291/7*(ROUNDUP((DAY(EOMONTH(BC$15,0)))/4,0))),
0)</f>
        <v/>
      </c>
      <c r="DW291" s="125">
        <f t="array" ref="DW291">
IFERROR(_xlfn.IFS(
$DH291="день_1",
$DR291*$BL291/($AX291-$AW291+1)*BD291*(DAY(EOMONTH(BD$15,0))),
$DH291="день_2",
$DR291/30*MAX(MIN($AX291,EOMONTH(BD$15,0))-MAX($AW291,BD$15)+1,),
$DH291="раб.день",
$DR291/30*(IFERROR(
_xlfn.LET(_xlpm.VD,
CHOOSE(
{1;2;3;4;5;6;7;8;9;10;11;12;13;14;15;16;17;18},
45658,45659,45660,45661,45662,45663,45664,45665,45711,45724,45778,45779,45785,45786,45820,45821,45965,46022),
_xlfn.LET(_xlpm.DD,
MAX(MIN($AX291,EOMONTH(BD$15,0))-MAX($AW291,BD$15),),
_xlfn.IFS(
AND(MONTH($AW291)=MONTH(BD$15),MONTH($AX291)&lt;&gt;MONTH(BD$15)),
NETWORKDAYS.INTL($AW291,$AW291+_xlpm.DD,1,_xlpm.VD),
AND(MONTH($AW291)&lt;&gt;MONTH(BD$15),MONTH($AX291)=MONTH(BD$15)),
NETWORKDAYS.INTL(($AX291)-_xlpm.DD,$AX291,1,_xlpm.VD),
AND(MONTH($AW291)&lt;MONTH(BD$15),MONTH($AX291)&gt;MONTH(BD$15)),
NETWORKDAYS.INTL((EOMONTH(BD$15-1,1))-_xlpm.DD,EOMONTH(BD$15-1,1),1,_xlpm.VD),
AND(MONTH($AW291)=MONTH(BD$15),MONTH($AX291)=MONTH(BD$15)),
NETWORKDAYS.INTL($AW291,$AX291,1,_xlpm.VD)))),0)),
$DH291="месяц",
$DR291*BD291,
$DH291="неделя",
$DR291*BD291/7*(ROUNDUP((DAY(EOMONTH(BD$15,0)))/4,0))),
0)</f>
        <v/>
      </c>
      <c r="DX291" s="125">
        <f t="array" ref="DX291">
IFERROR(_xlfn.IFS(
$DH291="день_1",
$DR291*$BL291/($AX291-$AW291+1)*BE291*(DAY(EOMONTH(BE$15,0))),
$DH291="день_2",
$DR291/30*MAX(MIN($AX291,EOMONTH(BE$15,0))-MAX($AW291,BE$15)+1,),
$DH291="раб.день",
$DR291/30*(IFERROR(
_xlfn.LET(_xlpm.VD,
CHOOSE(
{1;2;3;4;5;6;7;8;9;10;11;12;13;14;15;16;17;18},
45658,45659,45660,45661,45662,45663,45664,45665,45711,45724,45778,45779,45785,45786,45820,45821,45965,46022),
_xlfn.LET(_xlpm.DD,
MAX(MIN($AX291,EOMONTH(BE$15,0))-MAX($AW291,BE$15),),
_xlfn.IFS(
AND(MONTH($AW291)=MONTH(BE$15),MONTH($AX291)&lt;&gt;MONTH(BE$15)),
NETWORKDAYS.INTL($AW291,$AW291+_xlpm.DD,1,_xlpm.VD),
AND(MONTH($AW291)&lt;&gt;MONTH(BE$15),MONTH($AX291)=MONTH(BE$15)),
NETWORKDAYS.INTL(($AX291)-_xlpm.DD,$AX291,1,_xlpm.VD),
AND(MONTH($AW291)&lt;MONTH(BE$15),MONTH($AX291)&gt;MONTH(BE$15)),
NETWORKDAYS.INTL((EOMONTH(BE$15-1,1))-_xlpm.DD,EOMONTH(BE$15-1,1),1,_xlpm.VD),
AND(MONTH($AW291)=MONTH(BE$15),MONTH($AX291)=MONTH(BE$15)),
NETWORKDAYS.INTL($AW291,$AX291,1,_xlpm.VD)))),0)),
$DH291="месяц",
$DR291*BE291,
$DH291="неделя",
$DR291*BE291/7*(ROUNDUP((DAY(EOMONTH(BE$15,0)))/4,0))),
0)</f>
        <v/>
      </c>
      <c r="DY291" s="125">
        <f t="array" ref="DY291">
IFERROR(_xlfn.IFS(
$DH291="день_1",
$DR291*$BL291/($AX291-$AW291+1)*BF291*(DAY(EOMONTH(BF$15,0))),
$DH291="день_2",
$DR291/30*MAX(MIN($AX291,EOMONTH(BF$15,0))-MAX($AW291,BF$15)+1,),
$DH291="раб.день",
$DR291/30*(IFERROR(
_xlfn.LET(_xlpm.VD,
CHOOSE(
{1;2;3;4;5;6;7;8;9;10;11;12;13;14;15;16;17;18},
45658,45659,45660,45661,45662,45663,45664,45665,45711,45724,45778,45779,45785,45786,45820,45821,45965,46022),
_xlfn.LET(_xlpm.DD,
MAX(MIN($AX291,EOMONTH(BF$15,0))-MAX($AW291,BF$15),),
_xlfn.IFS(
AND(MONTH($AW291)=MONTH(BF$15),MONTH($AX291)&lt;&gt;MONTH(BF$15)),
NETWORKDAYS.INTL($AW291,$AW291+_xlpm.DD,1,_xlpm.VD),
AND(MONTH($AW291)&lt;&gt;MONTH(BF$15),MONTH($AX291)=MONTH(BF$15)),
NETWORKDAYS.INTL(($AX291)-_xlpm.DD,$AX291,1,_xlpm.VD),
AND(MONTH($AW291)&lt;MONTH(BF$15),MONTH($AX291)&gt;MONTH(BF$15)),
NETWORKDAYS.INTL((EOMONTH(BF$15-1,1))-_xlpm.DD,EOMONTH(BF$15-1,1),1,_xlpm.VD),
AND(MONTH($AW291)=MONTH(BF$15),MONTH($AX291)=MONTH(BF$15)),
NETWORKDAYS.INTL($AW291,$AX291,1,_xlpm.VD)))),0)),
$DH291="месяц",
$DR291*BF291,
$DH291="неделя",
$DR291*BF291/7*(ROUNDUP((DAY(EOMONTH(BF$15,0)))/4,0))),
0)</f>
        <v/>
      </c>
      <c r="DZ291" s="125">
        <f t="array" ref="DZ291">
IFERROR(_xlfn.IFS(
$DH291="день_1",
$DR291*$BL291/($AX291-$AW291+1)*BG291*(DAY(EOMONTH(BG$15,0))),
$DH291="день_2",
$DR291/30*MAX(MIN($AX291,EOMONTH(BG$15,0))-MAX($AW291,BG$15)+1,),
$DH291="раб.день",
$DR291/30*(IFERROR(
_xlfn.LET(_xlpm.VD,
CHOOSE(
{1;2;3;4;5;6;7;8;9;10;11;12;13;14;15;16;17;18},
45658,45659,45660,45661,45662,45663,45664,45665,45711,45724,45778,45779,45785,45786,45820,45821,45965,46022),
_xlfn.LET(_xlpm.DD,
MAX(MIN($AX291,EOMONTH(BG$15,0))-MAX($AW291,BG$15),),
_xlfn.IFS(
AND(MONTH($AW291)=MONTH(BG$15),MONTH($AX291)&lt;&gt;MONTH(BG$15)),
NETWORKDAYS.INTL($AW291,$AW291+_xlpm.DD,1,_xlpm.VD),
AND(MONTH($AW291)&lt;&gt;MONTH(BG$15),MONTH($AX291)=MONTH(BG$15)),
NETWORKDAYS.INTL(($AX291)-_xlpm.DD,$AX291,1,_xlpm.VD),
AND(MONTH($AW291)&lt;MONTH(BG$15),MONTH($AX291)&gt;MONTH(BG$15)),
NETWORKDAYS.INTL((EOMONTH(BG$15-1,1))-_xlpm.DD,EOMONTH(BG$15-1,1),1,_xlpm.VD),
AND(MONTH($AW291)=MONTH(BG$15),MONTH($AX291)=MONTH(BG$15)),
NETWORKDAYS.INTL($AW291,$AX291,1,_xlpm.VD)))),0)),
$DH291="месяц",
$DR291*BG291,
$DH291="неделя",
$DR291*BG291/7*(ROUNDUP((DAY(EOMONTH(BG$15,0)))/4,0))),
0)</f>
        <v/>
      </c>
      <c r="EA291" s="125">
        <f t="array" ref="EA291">
IFERROR(_xlfn.IFS(
$DH291="день_1",
$DR291*$BL291/($AX291-$AW291+1)*BH291*(DAY(EOMONTH(BH$15,0))),
$DH291="день_2",
$DR291/30*MAX(MIN($AX291,EOMONTH(BH$15,0))-MAX($AW291,BH$15)+1,),
$DH291="раб.день",
$DR291/30*(IFERROR(
_xlfn.LET(_xlpm.VD,
CHOOSE(
{1;2;3;4;5;6;7;8;9;10;11;12;13;14;15;16;17;18},
45658,45659,45660,45661,45662,45663,45664,45665,45711,45724,45778,45779,45785,45786,45820,45821,45965,46022),
_xlfn.LET(_xlpm.DD,
MAX(MIN($AX291,EOMONTH(BH$15,0))-MAX($AW291,BH$15),),
_xlfn.IFS(
AND(MONTH($AW291)=MONTH(BH$15),MONTH($AX291)&lt;&gt;MONTH(BH$15)),
NETWORKDAYS.INTL($AW291,$AW291+_xlpm.DD,1,_xlpm.VD),
AND(MONTH($AW291)&lt;&gt;MONTH(BH$15),MONTH($AX291)=MONTH(BH$15)),
NETWORKDAYS.INTL(($AX291)-_xlpm.DD,$AX291,1,_xlpm.VD),
AND(MONTH($AW291)&lt;MONTH(BH$15),MONTH($AX291)&gt;MONTH(BH$15)),
NETWORKDAYS.INTL((EOMONTH(BH$15-1,1))-_xlpm.DD,EOMONTH(BH$15-1,1),1,_xlpm.VD),
AND(MONTH($AW291)=MONTH(BH$15),MONTH($AX291)=MONTH(BH$15)),
NETWORKDAYS.INTL($AW291,$AX291,1,_xlpm.VD)))),0)),
$DH291="месяц",
$DR291*BH291,
$DH291="неделя",
$DR291*BH291/7*(ROUNDUP((DAY(EOMONTH(BH$15,0)))/4,0))),
0)</f>
        <v/>
      </c>
      <c r="EB291" s="125">
        <f t="array" ref="EB291">
IFERROR(_xlfn.IFS(
$DH291="день_1",
$DR291*$BL291/($AX291-$AW291+1)*BI291*(DAY(EOMONTH(BI$15,0))),
$DH291="день_2",
$DR291/30*MAX(MIN($AX291,EOMONTH(BI$15,0))-MAX($AW291,BI$15)+1,),
$DH291="раб.день",
$DR291/30*(IFERROR(
_xlfn.LET(_xlpm.VD,
CHOOSE(
{1;2;3;4;5;6;7;8;9;10;11;12;13;14;15;16;17;18},
45658,45659,45660,45661,45662,45663,45664,45665,45711,45724,45778,45779,45785,45786,45820,45821,45965,46022),
_xlfn.LET(_xlpm.DD,
MAX(MIN($AX291,EOMONTH(BI$15,0))-MAX($AW291,BI$15),),
_xlfn.IFS(
AND(MONTH($AW291)=MONTH(BI$15),MONTH($AX291)&lt;&gt;MONTH(BI$15)),
NETWORKDAYS.INTL($AW291,$AW291+_xlpm.DD,1,_xlpm.VD),
AND(MONTH($AW291)&lt;&gt;MONTH(BI$15),MONTH($AX291)=MONTH(BI$15)),
NETWORKDAYS.INTL(($AX291)-_xlpm.DD,$AX291,1,_xlpm.VD),
AND(MONTH($AW291)&lt;MONTH(BI$15),MONTH($AX291)&gt;MONTH(BI$15)),
NETWORKDAYS.INTL((EOMONTH(BI$15-1,1))-_xlpm.DD,EOMONTH(BI$15-1,1),1,_xlpm.VD),
AND(MONTH($AW291)=MONTH(BI$15),MONTH($AX291)=MONTH(BI$15)),
NETWORKDAYS.INTL($AW291,$AX291,1,_xlpm.VD)))),0)),
$DH291="месяц",
$DR291*BI291,
$DH291="неделя",
$DR291*BI291/7*(ROUNDUP((DAY(EOMONTH(BI$15,0)))/4,0))),
0)</f>
        <v/>
      </c>
      <c r="EC291" s="125">
        <f t="array" ref="EC291">
IFERROR(_xlfn.IFS(
$DH291="день_1",
$DR291*$BL291/($AX291-$AW291+1)*BJ291*(DAY(EOMONTH(BJ$15,0))),
$DH291="день_2",
$DR291/30*MAX(MIN($AX291,EOMONTH(BJ$15,0))-MAX($AW291,BJ$15)+1,),
$DH291="раб.день",
$DR291/30*(IFERROR(
_xlfn.LET(_xlpm.VD,
CHOOSE(
{1;2;3;4;5;6;7;8;9;10;11;12;13;14;15;16;17;18},
45658,45659,45660,45661,45662,45663,45664,45665,45711,45724,45778,45779,45785,45786,45820,45821,45965,46022),
_xlfn.LET(_xlpm.DD,
MAX(MIN($AX291,EOMONTH(BJ$15,0))-MAX($AW291,BJ$15),),
_xlfn.IFS(
AND(MONTH($AW291)=MONTH(BJ$15),MONTH($AX291)&lt;&gt;MONTH(BJ$15)),
NETWORKDAYS.INTL($AW291,$AW291+_xlpm.DD,1,_xlpm.VD),
AND(MONTH($AW291)&lt;&gt;MONTH(BJ$15),MONTH($AX291)=MONTH(BJ$15)),
NETWORKDAYS.INTL(($AX291)-_xlpm.DD,$AX291,1,_xlpm.VD),
AND(MONTH($AW291)&lt;MONTH(BJ$15),MONTH($AX291)&gt;MONTH(BJ$15)),
NETWORKDAYS.INTL((EOMONTH(BJ$15-1,1))-_xlpm.DD,EOMONTH(BJ$15-1,1),1,_xlpm.VD),
AND(MONTH($AW291)=MONTH(BJ$15),MONTH($AX291)=MONTH(BJ$15)),
NETWORKDAYS.INTL($AW291,$AX291,1,_xlpm.VD)))),0)),
$DH291="месяц",
$DR291*BJ291,
$DH291="неделя",
$DR291*BJ291/7*(ROUNDUP((DAY(EOMONTH(BJ$15,0)))/4,0))),
0)</f>
        <v/>
      </c>
      <c r="ED291" s="125">
        <f t="array" ref="ED291">
IFERROR(_xlfn.IFS(
$DH291="день_1",
$DR291*$BL291/($AX291-$AW291+1)*BK291*(DAY(EOMONTH(BK$15,0))),
$DH291="день_2",
$DR291/30*MAX(MIN($AX291,EOMONTH(BK$15,0))-MAX($AW291,BK$15)+1,),
$DH291="раб.день",
$DR291/30*(IFERROR(
_xlfn.LET(_xlpm.VD,
CHOOSE(
{1;2;3;4;5;6;7;8;9;10;11;12;13;14;15;16;17;18},
45658,45659,45660,45661,45662,45663,45664,45665,45711,45724,45778,45779,45785,45786,45820,45821,45965,46022),
_xlfn.LET(_xlpm.DD,
MAX(MIN($AX291,EOMONTH(BK$15,0))-MAX($AW291,BK$15),),
_xlfn.IFS(
AND(MONTH($AW291)=MONTH(BK$15),MONTH($AX291)&lt;&gt;MONTH(BK$15)),
NETWORKDAYS.INTL($AW291,$AW291+_xlpm.DD,1,_xlpm.VD),
AND(MONTH($AW291)&lt;&gt;MONTH(BK$15),MONTH($AX291)=MONTH(BK$15)),
NETWORKDAYS.INTL(($AX291)-_xlpm.DD,$AX291,1,_xlpm.VD),
AND(MONTH($AW291)&lt;MONTH(BK$15),MONTH($AX291)&gt;MONTH(BK$15)),
NETWORKDAYS.INTL((EOMONTH(BK$15-1,1))-_xlpm.DD,EOMONTH(BK$15-1,1),1,_xlpm.VD),
AND(MONTH($AW291)=MONTH(BK$15),MONTH($AX291)=MONTH(BK$15)),
NETWORKDAYS.INTL($AW291,$AX291,1,_xlpm.VD)))),0)),
$DH291="месяц",
$DR291*BK291,
$DH291="неделя",
$DR291*BK291/7*(ROUNDUP((DAY(EOMONTH(BK$15,0)))/4,0))),
0)</f>
        <v/>
      </c>
      <c r="EE291" s="125">
        <f>SUM($DS291,$DT291,$DU291,$DV291,$DW291,$DX291,$DY291,$DZ291,$EA291,$EB291,$EC291,$ED291)</f>
        <v/>
      </c>
      <c r="EF291" s="125">
        <f>IFERROR(ROUND($EE291*(1+$EP291),2),0)</f>
        <v/>
      </c>
      <c r="EG291" s="128" t="n">
        <v>1</v>
      </c>
      <c r="EH291" s="126" t="n">
        <v>0</v>
      </c>
      <c r="EI291" s="126">
        <f>ROUND(SUM($EH291:$EH291)*SUM($AB291:$AB291)*$EG291,2)</f>
        <v/>
      </c>
      <c r="EJ291" s="126">
        <f>ROUND($EI291*(1+$EP291),2)</f>
        <v/>
      </c>
      <c r="EK291" s="126" t="n">
        <v>0</v>
      </c>
      <c r="EL291" s="126">
        <f>ROUND(SUM($EK291:$EK291)*SUM($AB291:$AB291)*$EG291,2)</f>
        <v/>
      </c>
      <c r="EM291" s="126">
        <f>ROUND($EL291*(1+$EP291),2)</f>
        <v/>
      </c>
      <c r="EN291" s="126">
        <f>SUM($EE291,$EI291,$EL291)</f>
        <v/>
      </c>
      <c r="EO291" s="126">
        <f>SUM($EF291,$EJ291,$EM291)</f>
        <v/>
      </c>
      <c r="EP291" s="59" t="inlineStr">
        <is>
          <t>20%</t>
        </is>
      </c>
      <c r="EQ291" s="59" t="n"/>
      <c r="ER291" s="60">
        <f t="array" ref="ER291">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MATCH(ES291,
{"AMS";"RussOutdoor";"HD Outdoor";"Ingroup";"IQ";"Ledproduction";"LisChannel";"Logic";"Media-PPL";"NovikovTV | НовиковТВ";"SMA";"SOK";"КрокусТВ | CrocusTV | IndoorTV";"Сити";"ТЯК Москва"},
0)),"")</f>
        <v/>
      </c>
      <c r="ES291" s="60" t="n"/>
      <c r="ET291" s="60">
        <f t="array" ref="ET291">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MATCH(ES291,
{"AMS";"RussOutdoor";"HD Outdoor";"Ingroup";"IQ";"Ledproduction";"LisChannel";"Logic";"Media-PPL";"NovikovTV | НовиковТВ";"SMA";"SOK";"КрокусТВ | CrocusTV | IndoorTV";"Сити";"ТЯК Москва"},
0)),"")</f>
        <v/>
      </c>
      <c r="EU291" s="60" t="n"/>
      <c r="EV291" s="60" t="n"/>
      <c r="EX291" s="110">
        <f t="array" ref="EX291">
($AR291/30
+N("ТРАФИК ПЛОЩАДКИ"))*
(IFERROR(
_xlfn.LET(
_xlpm.GPR,
HLOOKUP($L291,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(MATCH($T291,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IF($Q291="цифровой",_xlpm.GPR/$AG291,_xlpm.GPR/60)),
0)
+N("DWELL TIME"))*
(IF($AB291=0,0,IF($AB291=1,0.3,IF($AB291=2,0.5,IF($AB291&gt;2,1))))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_xlfn.IFS($AC291="да",1.2,$AC291="нет",1)*
_xlfn.IFS($AD291="да",1.2,$AD291="нет",1)*
IF(R291="статический",1,1.2)*
$X291*
INDEX(
{1.2;1;1.2;1.2;1;1.2;1.2;1.2;1.2;1.2;1.2;1;1.2;1.2;1.2;1.2;1;1;1.2;1.2;1.2;1;1;1;1;1.2;1.2;1.2;1.2;1;1;1;1;1.2;1.2;1.2;1.2;1.2;1.2;1.2;1.2;1;1;1.2;1;1;1;1;1.5;1;1;1.5;1.5;1.2},
MATCH($Q291,_xlpm.MI,0)))&gt;{0.02;0.04;0.06;0.1;0.2;0.4;0.6;0.8;1;2;4;6})),
{0;1;2;3;4;5;6;7;8;9;10;11;12},
0)))
+N("КОЭФФИЦИЕНТ КОНТАКТА"))))*
(_xlfn.IFS($X291&lt;0.1,$X291/1000,$X291&gt;25,5.2,AND($X291&gt;=0.1,$X291&lt;=25),(($X291*2+0.1)/10)*($X291/10)))*
IFERROR((_xlfn.LET(
_xlpm.MA,
{0;0.8;0.85;0.9;0.95;1},
_xlpm.MAA,
{0;1;2;3;4;5},
INDEX(_xlpm.MA,MATCH(SUMPRODUCT(--((IF(ROUND(_xlpm.MAA,1)&gt;5,5,ROUND($AB291,1)))&gt;{0;1;2;3;4;5})),_xlpm.MAA,0)))
+N("КОЭФФИЦИЕНТ КОЛ-ВО КОНСТРУКЦИЙ")),1)*
$AB291,0))*
(IF($Q291="цифровой",$AG291/15*$AI291,1)
+N("ДЛЯ ЦИФРЫ"))</f>
        <v/>
      </c>
      <c r="EY291" s="110">
        <f>IFERROR(EX291*AY291,0)</f>
        <v/>
      </c>
      <c r="EZ291" s="131">
        <f>IFERROR(DP291/EY291*1000,0)</f>
        <v/>
      </c>
      <c r="FA291" s="112">
        <f>IFERROR(FC291/FB291,0)</f>
        <v/>
      </c>
      <c r="FB291" s="112">
        <f>IFERROR((FC291/(EY291/FF291*#REF!))*0.825,0)</f>
        <v/>
      </c>
      <c r="FC291" s="112">
        <f>IFERROR(((EX291*30/AR291)*100)/30,0)</f>
        <v/>
      </c>
      <c r="FD291" s="112">
        <f>IFERROR(EY291/G291*100%,0)</f>
        <v/>
      </c>
      <c r="FE291" s="112">
        <f>IFERROR(FD291/FC291*100%,0)</f>
        <v/>
      </c>
      <c r="FF291" s="110">
        <f>IFERROR(AR291/30*AY291,0)</f>
        <v/>
      </c>
    </row>
    <row r="292" ht="13" customHeight="1">
      <c r="A292" s="59" t="n"/>
      <c r="B292" s="60" t="n"/>
      <c r="C292" s="60" t="n"/>
      <c r="D292" s="60">
        <f t="array" ref="D292">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MATCH($E292,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92" s="60">
        <f t="array" ref="E292">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MATCH($F292,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92" s="60" t="inlineStr"/>
      <c r="G292" s="60" t="n"/>
      <c r="H292" s="60">
        <f t="array" ref="H292">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MATCH($I292,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92" s="60" t="n"/>
      <c r="J292" s="60" t="n"/>
      <c r="K292" s="60" t="n"/>
      <c r="L292" s="60" t="n"/>
      <c r="M292" s="60" t="n"/>
      <c r="N292" s="60" t="n"/>
      <c r="O292" s="60" t="n"/>
      <c r="P292" s="60">
        <f t="array" ref="P292">
_xlfn.IFS(
ISNUMBER(MATCH($Q292,{"шелфбаннер","разделитель","монетница","чековая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ISNUMBER(MATCH($Q292,{"LED/LCD","видеокулер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ISNUMBER(MATCH($Q292,{"автомобиль","машина","выставочное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ISNUMBER(MATCH($Q292,{"билборд","лифтовая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ISNUMBER(MATCH($Q292,{"навигация","подвесной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ISNUMBER(MATCH($Q292,{"движущаяся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ISNUMBER(MATCH($Q292,{"каталог","журнал"},)),
"Пресса",
$Q292="","")</f>
        <v/>
      </c>
      <c r="Q292" s="60" t="n"/>
      <c r="R292" s="60">
        <f t="array" ref="R292">
IFERROR(
_xlfn.IFS(
OR(ISNUMBER(MATCH($Q292,{"экспозиция","макет","стенд","автостенд","авто стенд","выставочное пространство","выставочные стенды","модульные выставочные стенды","3Д конструкция","3D конструкция"},)),P292="Экспонирование"),
"нестандартный",
ISNUMBER(MATCH($Q292,{"скроллер","призматрон"},)),
"динамический",
$P292="Видео",
"цифровой",
OR($P292="Пресса",$P292="Щит",$P292="POSm",$P292="Подвес",$P292="Брендирование/оклейка"),
"статический"),"")</f>
        <v/>
      </c>
      <c r="S292" s="59" t="n"/>
      <c r="T292" s="60" t="n"/>
      <c r="U292" s="60" t="n"/>
      <c r="V292" s="60">
        <f>
IF(P292="Видео",
"цифровой постер/ролик",
IF(ISNUMBER(MATCH(Q292,{"короб световой","короб световой | лайтбокс","короб световой | кристалайт","лайтбокс","лайт бокс","кристалайт","LB","lightbox"},)),
"бэклит",
IF(P292="Брендирование/оклейка",
"перфарированная пленка/самоклейка",
IF(P292="Экспонирование",
"под запрос",
IF(P292="Подвес",
"баннер/ткань",
"")))))</f>
        <v/>
      </c>
      <c r="W292" s="59" t="n"/>
      <c r="X292" s="59" t="n"/>
      <c r="Y292" s="59" t="n"/>
      <c r="Z292" s="61" t="n"/>
      <c r="AA292" s="61" t="n"/>
      <c r="AB292" s="61">
        <f>IF(BL292&gt;0,Z292,0)</f>
        <v/>
      </c>
      <c r="AC292" s="59" t="n"/>
      <c r="AD292" s="59" t="n"/>
      <c r="AE292" s="59" t="n"/>
      <c r="AF292" s="59" t="n"/>
      <c r="AG292" s="59" t="n"/>
      <c r="AH292" s="59" t="n"/>
      <c r="AI292" s="59" t="n"/>
      <c r="AJ292" s="59" t="n"/>
      <c r="AK292" s="59" t="n"/>
      <c r="AL292" s="62">
        <f>IFERROR(IF(OR(R292="статический",R292="динамический",R292="нестандартный",R292="",R292=""),"-",IF(AND(AH292="-",AI292="-"),"-",AK292*3600/AH292*AI292)),"-")</f>
        <v/>
      </c>
      <c r="AM292" s="62">
        <f>IFERROR(IF(OR(R292="статический",R292="динамический",R292="",R292="", R292="BTL",R292="нестандартный"),"-",AG292*AI292*AL292/60),"-")</f>
        <v/>
      </c>
      <c r="AN292" s="63">
        <f>IFERROR(IF(AH292="","-",AG292*AI292/AH292),"-")</f>
        <v/>
      </c>
      <c r="AO292" s="59">
        <f>IFERROR(IF(OR($R292="статический",$R292="динамический",$R292="",$R292="",$R292="BTL",$R292="нестандартный"),"-",$AL292*$AY292),"-")</f>
        <v/>
      </c>
      <c r="AP292" s="62">
        <f>IFERROR(IF(OR($R292="статический",$R292="динамический",$R292="",$R292="",$R292="BTL",$R292="нестандартный"),"-",$AM292*AY292),"-")</f>
        <v/>
      </c>
      <c r="AQ292" s="64" t="n"/>
      <c r="AR292" s="61" t="n"/>
      <c r="AS292" s="61" t="n"/>
      <c r="AT292" s="61" t="n"/>
      <c r="AU292" s="65" t="n"/>
      <c r="AV292" s="124">
        <f>IFERROR(DR292/AT292*1000,"n/a")</f>
        <v/>
      </c>
      <c r="AW292" s="67" t="n"/>
      <c r="AX292" s="67" t="n"/>
      <c r="AY292" s="43">
        <f>IFERROR(IF(OR($AW292="",$AX292=""),"",_xlfn.DAYS($AX292+1,$AW292)),"")</f>
        <v/>
      </c>
      <c r="AZ292" s="68">
        <f t="array" ref="AZ292">
_xlfn.LET(_xlpm.COEFF,
IF($AW292+$AX292=0,0,IF(MAX(MIN($AX292,EOMONTH(AZ$15,0))-MAX($AW292,AZ$15)+1,)&gt;0,1,0)),
_xlfn.IFS(
$ES292="LisChannel",
_xlpm.COEFF*
INDEX({1;1;1.2;1.2;1;1;1;1;1.2;1.2;1.2;1.2},
MATCH(MONTH(AZ$15),
{1,2,3,4,5,6,7,8,9,10,11,12})),
CONCATENATE($ES292," ",$L292)="RussOutdoor метро",
_xlpm.COEFF*
INDEX({0.8;0.9;1.1;1.1;1;1;1;1;1.1;1.1;1.1;1.1},
MATCH(MONTH(AZ$15),
{1,2,3,4,5,6,7,8,9,10,11,12})),
$ES292&lt;&gt;"LisChannel",
_xlpm.COEFF,
$ES292&lt;&gt;"RussOutdoor",
_xlpm.COEFF))</f>
        <v/>
      </c>
      <c r="BA292" s="68">
        <f t="array" ref="BA292">
_xlfn.LET(_xlpm.COEFF,
IF($AW292+$AX292=0,0,IF(MAX(MIN($AX292,EOMONTH(BA$15,0))-MAX($AW292,BA$15)+1,)&gt;0,1,0)),
_xlfn.IFS(
$ES292="LisChannel",
_xlpm.COEFF*
INDEX({1;1;1.2;1.2;1;1;1;1;1.2;1.2;1.2;1.2},
MATCH(MONTH(BA$15),
{1,2,3,4,5,6,7,8,9,10,11,12})),
CONCATENATE($ES292," ",$L292)="RussOutdoor метро",
_xlpm.COEFF*
INDEX({0.8;0.9;1.1;1.1;1;1;1;1;1.1;1.1;1.1;1.1},
MATCH(MONTH(BA$15),
{1,2,3,4,5,6,7,8,9,10,11,12})),
$ES292&lt;&gt;"LisChannel",
_xlpm.COEFF,
$ES292&lt;&gt;"RussOutdoor",
_xlpm.COEFF))</f>
        <v/>
      </c>
      <c r="BB292" s="68">
        <f t="array" ref="BB292">
_xlfn.LET(_xlpm.COEFF,
IF($AW292+$AX292=0,0,IF(MAX(MIN($AX292,EOMONTH(BB$15,0))-MAX($AW292,BB$15)+1,)&gt;0,1,0)),
_xlfn.IFS(
$ES292="LisChannel",
_xlpm.COEFF*
INDEX({1;1;1.2;1.2;1;1;1;1;1.2;1.2;1.2;1.2},
MATCH(MONTH(BB$15),
{1,2,3,4,5,6,7,8,9,10,11,12})),
CONCATENATE($ES292," ",$L292)="RussOutdoor метро",
_xlpm.COEFF*
INDEX({0.8;0.9;1.1;1.1;1;1;1;1;1.1;1.1;1.1;1.1},
MATCH(MONTH(BB$15),
{1,2,3,4,5,6,7,8,9,10,11,12})),
$ES292&lt;&gt;"LisChannel",
_xlpm.COEFF,
$ES292&lt;&gt;"RussOutdoor",
_xlpm.COEFF))</f>
        <v/>
      </c>
      <c r="BC292" s="68">
        <f t="array" ref="BC292">
_xlfn.LET(_xlpm.COEFF,
IF($AW292+$AX292=0,0,IF(MAX(MIN($AX292,EOMONTH(BC$15,0))-MAX($AW292,BC$15)+1,)&gt;0,1,0)),
_xlfn.IFS(
$ES292="LisChannel",
_xlpm.COEFF*
INDEX({1;1;1.2;1.2;1;1;1;1;1.2;1.2;1.2;1.2},
MATCH(MONTH(BC$15),
{1,2,3,4,5,6,7,8,9,10,11,12})),
CONCATENATE($ES292," ",$L292)="RussOutdoor метро",
_xlpm.COEFF*
INDEX({0.8;0.9;1.1;1.1;1;1;1;1;1.1;1.1;1.1;1.1},
MATCH(MONTH(BC$15),
{1,2,3,4,5,6,7,8,9,10,11,12})),
$ES292&lt;&gt;"LisChannel",
_xlpm.COEFF,
$ES292&lt;&gt;"RussOutdoor",
_xlpm.COEFF))</f>
        <v/>
      </c>
      <c r="BD292" s="68">
        <f t="array" ref="BD292">
_xlfn.LET(_xlpm.COEFF,
IF($AW292+$AX292=0,0,IF(MAX(MIN($AX292,EOMONTH(BD$15,0))-MAX($AW292,BD$15)+1,)&gt;0,1,0)),
_xlfn.IFS(
$ES292="LisChannel",
_xlpm.COEFF*
INDEX({1;1;1.2;1.2;1;1;1;1;1.2;1.2;1.2;1.2},
MATCH(MONTH(BD$15),
{1,2,3,4,5,6,7,8,9,10,11,12})),
CONCATENATE($ES292," ",$L292)="RussOutdoor метро",
_xlpm.COEFF*
INDEX({0.8;0.9;1.1;1.1;1;1;1;1;1.1;1.1;1.1;1.1},
MATCH(MONTH(BD$15),
{1,2,3,4,5,6,7,8,9,10,11,12})),
$ES292&lt;&gt;"LisChannel",
_xlpm.COEFF,
$ES292&lt;&gt;"RussOutdoor",
_xlpm.COEFF))</f>
        <v/>
      </c>
      <c r="BE292" s="68">
        <f t="array" ref="BE292">
_xlfn.LET(_xlpm.COEFF,
IF($AW292+$AX292=0,0,IF(MAX(MIN($AX292,EOMONTH(BE$15,0))-MAX($AW292,BE$15)+1,)&gt;0,1,0)),
_xlfn.IFS(
$ES292="LisChannel",
_xlpm.COEFF*
INDEX({1;1;1.2;1.2;1;1;1;1;1.2;1.2;1.2;1.2},
MATCH(MONTH(BE$15),
{1,2,3,4,5,6,7,8,9,10,11,12})),
CONCATENATE($ES292," ",$L292)="RussOutdoor метро",
_xlpm.COEFF*
INDEX({0.8;0.9;1.1;1.1;1;1;1;1;1.1;1.1;1.1;1.1},
MATCH(MONTH(BE$15),
{1,2,3,4,5,6,7,8,9,10,11,12})),
$ES292&lt;&gt;"LisChannel",
_xlpm.COEFF,
$ES292&lt;&gt;"RussOutdoor",
_xlpm.COEFF))</f>
        <v/>
      </c>
      <c r="BF292" s="68">
        <f t="array" ref="BF292">
_xlfn.LET(_xlpm.COEFF,
IF($AW292+$AX292=0,0,IF(MAX(MIN($AX292,EOMONTH(BF$15,0))-MAX($AW292,BF$15)+1,)&gt;0,1,0)),
_xlfn.IFS(
$ES292="LisChannel",
_xlpm.COEFF*
INDEX({1;1;1.2;1.2;1;1;1;1;1.2;1.2;1.2;1.2},
MATCH(MONTH(BF$15),
{1,2,3,4,5,6,7,8,9,10,11,12})),
CONCATENATE($ES292," ",$L292)="RussOutdoor метро",
_xlpm.COEFF*
INDEX({0.8;0.9;1.1;1.1;1;1;1;1;1.1;1.1;1.1;1.1},
MATCH(MONTH(BF$15),
{1,2,3,4,5,6,7,8,9,10,11,12})),
$ES292&lt;&gt;"LisChannel",
_xlpm.COEFF,
$ES292&lt;&gt;"RussOutdoor",
_xlpm.COEFF))</f>
        <v/>
      </c>
      <c r="BG292" s="68">
        <f t="array" ref="BG292">
_xlfn.LET(_xlpm.COEFF,
IF($AW292+$AX292=0,0,IF(MAX(MIN($AX292,EOMONTH(BG$15,0))-MAX($AW292,BG$15)+1,)&gt;0,1,0)),
_xlfn.IFS(
$ES292="LisChannel",
_xlpm.COEFF*
INDEX({1;1;1.2;1.2;1;1;1;1;1.2;1.2;1.2;1.2},
MATCH(MONTH(BG$15),
{1,2,3,4,5,6,7,8,9,10,11,12})),
CONCATENATE($ES292," ",$L292)="RussOutdoor метро",
_xlpm.COEFF*
INDEX({0.8;0.9;1.1;1.1;1;1;1;1;1.1;1.1;1.1;1.1},
MATCH(MONTH(BG$15),
{1,2,3,4,5,6,7,8,9,10,11,12})),
$ES292&lt;&gt;"LisChannel",
_xlpm.COEFF,
$ES292&lt;&gt;"RussOutdoor",
_xlpm.COEFF))</f>
        <v/>
      </c>
      <c r="BH292" s="68">
        <f t="array" ref="BH292">
_xlfn.LET(_xlpm.COEFF,
IF($AW292+$AX292=0,0,IF(MAX(MIN($AX292,EOMONTH(BH$15,0))-MAX($AW292,BH$15)+1,)&gt;0,1,0)),
_xlfn.IFS(
$ES292="LisChannel",
_xlpm.COEFF*
INDEX({1;1;1.2;1.2;1;1;1;1;1.2;1.2;1.2;1.2},
MATCH(MONTH(BH$15),
{1,2,3,4,5,6,7,8,9,10,11,12})),
CONCATENATE($ES292," ",$L292)="RussOutdoor метро",
_xlpm.COEFF*
INDEX({0.8;0.9;1.1;1.1;1;1;1;1;1.1;1.1;1.1;1.1},
MATCH(MONTH(BH$15),
{1,2,3,4,5,6,7,8,9,10,11,12})),
$ES292&lt;&gt;"LisChannel",
_xlpm.COEFF,
$ES292&lt;&gt;"RussOutdoor",
_xlpm.COEFF))</f>
        <v/>
      </c>
      <c r="BI292" s="68">
        <f t="array" ref="BI292">
_xlfn.LET(_xlpm.COEFF,
IF($AW292+$AX292=0,0,IF(MAX(MIN($AX292,EOMONTH(BI$15,0))-MAX($AW292,BI$15)+1,)&gt;0,1,0)),
_xlfn.IFS(
$ES292="LisChannel",
_xlpm.COEFF*
INDEX({1;1;1.2;1.2;1;1;1;1;1.2;1.2;1.2;1.2},
MATCH(MONTH(BI$15),
{1,2,3,4,5,6,7,8,9,10,11,12})),
CONCATENATE($ES292," ",$L292)="RussOutdoor метро",
_xlpm.COEFF*
INDEX({0.8;0.9;1.1;1.1;1;1;1;1;1.1;1.1;1.1;1.1},
MATCH(MONTH(BI$15),
{1,2,3,4,5,6,7,8,9,10,11,12})),
$ES292&lt;&gt;"LisChannel",
_xlpm.COEFF,
$ES292&lt;&gt;"RussOutdoor",
_xlpm.COEFF))</f>
        <v/>
      </c>
      <c r="BJ292" s="68">
        <f t="array" ref="BJ292">
_xlfn.LET(_xlpm.COEFF,
IF($AW292+$AX292=0,0,IF(MAX(MIN($AX292,EOMONTH(BJ$15,0))-MAX($AW292,BJ$15)+1,)&gt;0,1,0)),
_xlfn.IFS(
$ES292="LisChannel",
_xlpm.COEFF*
INDEX({1;1;1.2;1.2;1;1;1;1;1.2;1.2;1.2;1.2},
MATCH(MONTH(BJ$15),
{1,2,3,4,5,6,7,8,9,10,11,12})),
CONCATENATE($ES292," ",$L292)="RussOutdoor метро",
_xlpm.COEFF*
INDEX({0.8;0.9;1.1;1.1;1;1;1;1;1.1;1.1;1.1;1.1},
MATCH(MONTH(BJ$15),
{1,2,3,4,5,6,7,8,9,10,11,12})),
$ES292&lt;&gt;"LisChannel",
_xlpm.COEFF,
$ES292&lt;&gt;"RussOutdoor",
_xlpm.COEFF))</f>
        <v/>
      </c>
      <c r="BK292" s="68">
        <f t="array" ref="BK292">
_xlfn.LET(_xlpm.COEFF,
IF($AW292+$AX292=0,0,IF(MAX(MIN($AX292,EOMONTH(BK$15,0))-MAX($AW292,BK$15)+1,)&gt;0,1,0)),
_xlfn.IFS(
$ES292="LisChannel",
_xlpm.COEFF*
INDEX({1;1;1.2;1.2;1;1;1;1;1.2;1.2;1.2;1.2},
MATCH(MONTH(BK$15),
{1,2,3,4,5,6,7,8,9,10,11,12})),
CONCATENATE($ES292," ",$L292)="RussOutdoor метро",
_xlpm.COEFF*
INDEX({0.8;0.9;1.1;1.1;1;1;1;1;1.1;1.1;1.1;1.1},
MATCH(MONTH(BK$15),
{1,2,3,4,5,6,7,8,9,10,11,12})),
$ES292&lt;&gt;"LisChannel",
_xlpm.COEFF,
$ES292&lt;&gt;"RussOutdoor",
_xlpm.COEFF))</f>
        <v/>
      </c>
      <c r="BL292" s="62">
        <f>COUNTIFS($AZ292:$BK292,"&gt;0")</f>
        <v/>
      </c>
      <c r="BM292" s="65" t="n"/>
      <c r="BN292" s="125">
        <f>$DJ292</f>
        <v/>
      </c>
      <c r="BO292" s="63">
        <f>$DQ292</f>
        <v/>
      </c>
      <c r="BP292" s="125">
        <f>
IFERROR(
IF($BL292=0,0,
$BN292*(1-$BO292)),
0)</f>
        <v/>
      </c>
      <c r="BQ292" s="125">
        <f t="array" ref="BQ292">
IFERROR(
_xlfn.IFS(
$DH292="день_1",
$BP292*$BL292/($AX292-$AW292+1)*AZ292*(DAY(EOMONTH(AZ$15,0))),
$DH292="день_2",
$BP292/30*MAX(MIN($AX292,EOMONTH(AZ$15,0))-MAX($AW292,AZ$15)+1,),
$DH292="раб.день",
$BP292/30*(IFERROR(
_xlfn.LET(_xlpm.VD,
CHOOSE(
{1;2;3;4;5;6;7;8;9;10;11;12;13;14;15;16;17;18},
45658,45659,45660,45661,45662,45663,45664,45665,45711,45724,45778,45779,45785,45786,45820,45821,45965,46022),
_xlfn.LET(_xlpm.DD,
MAX(MIN($AX292,EOMONTH(AZ$15,0))-MAX($AW292,AZ$15),),
_xlfn.IFS(
AND(MONTH($AW292)=MONTH(AZ$15),MONTH($AX292)&lt;&gt;MONTH(AZ$15)),
NETWORKDAYS.INTL($AW292,$AW292+_xlpm.DD,1,_xlpm.VD),
AND(MONTH($AW292)&lt;&gt;MONTH(AZ$15),MONTH($AX292)=MONTH(AZ$15)),
NETWORKDAYS.INTL(($AX292)-_xlpm.DD,$AX292,1,_xlpm.VD),
AND(MONTH($AW292)&lt;MONTH(AZ$15),MONTH($AX292)&gt;MONTH(AZ$15)),
NETWORKDAYS.INTL((EOMONTH(AZ$15-1,1))-_xlpm.DD,EOMONTH(AZ$15-1,1),1,_xlpm.VD),
AND(MONTH($AW292)=MONTH(AZ$15),MONTH($AX292)=MONTH(AZ$15)),
NETWORKDAYS.INTL($AW292,$AX292,1,_xlpm.VD)))),0)),
$DH292="месяц",
$BP292*AZ292,
$DH292="неделя",
$BP292*AZ292/7*(ROUNDUP((DAY(EOMONTH(AZ$15,0)))/4,0))),
0)</f>
        <v/>
      </c>
      <c r="BR292" s="125">
        <f t="array" ref="BR292">
IFERROR(
_xlfn.IFS(
$DH292="день_1",
$BP292*$BL292/($AX292-$AW292+1)*BA292*(DAY(EOMONTH(BA$15,0))),
$DH292="день_2",
$BP292/30*MAX(MIN($AX292,EOMONTH(BA$15,0))-MAX($AW292,BA$15)+1,),
$DH292="раб.день",
$BP292/30*(IFERROR(
_xlfn.LET(_xlpm.VD,
CHOOSE(
{1;2;3;4;5;6;7;8;9;10;11;12;13;14;15;16;17;18},
45658,45659,45660,45661,45662,45663,45664,45665,45711,45724,45778,45779,45785,45786,45820,45821,45965,46022),
_xlfn.LET(_xlpm.DD,
MAX(MIN($AX292,EOMONTH(BA$15,0))-MAX($AW292,BA$15),),
_xlfn.IFS(
AND(MONTH($AW292)=MONTH(BA$15),MONTH($AX292)&lt;&gt;MONTH(BA$15)),
NETWORKDAYS.INTL($AW292,$AW292+_xlpm.DD,1,_xlpm.VD),
AND(MONTH($AW292)&lt;&gt;MONTH(BA$15),MONTH($AX292)=MONTH(BA$15)),
NETWORKDAYS.INTL(($AX292)-_xlpm.DD,$AX292,1,_xlpm.VD),
AND(MONTH($AW292)&lt;MONTH(BA$15),MONTH($AX292)&gt;MONTH(BA$15)),
NETWORKDAYS.INTL((EOMONTH(BA$15-1,1))-_xlpm.DD,EOMONTH(BA$15-1,1),1,_xlpm.VD),
AND(MONTH($AW292)=MONTH(BA$15),MONTH($AX292)=MONTH(BA$15)),
NETWORKDAYS.INTL($AW292,$AX292,1,_xlpm.VD)))),0)),
$DH292="месяц",
$BP292*BA292,
$DH292="неделя",
$BP292*BA292/7*(ROUNDUP((DAY(EOMONTH(BA$15,0)))/4,0))),
0)</f>
        <v/>
      </c>
      <c r="BS292" s="125">
        <f t="array" ref="BS292">
IFERROR(
_xlfn.IFS(
$DH292="день_1",
$BP292*$BL292/($AX292-$AW292+1)*BB292*(DAY(EOMONTH(BB$15,0))),
$DH292="день_2",
$BP292/30*MAX(MIN($AX292,EOMONTH(BB$15,0))-MAX($AW292,BB$15)+1,),
$DH292="раб.день",
$BP292/30*(IFERROR(
_xlfn.LET(_xlpm.VD,
CHOOSE(
{1;2;3;4;5;6;7;8;9;10;11;12;13;14;15;16;17;18},
45658,45659,45660,45661,45662,45663,45664,45665,45711,45724,45778,45779,45785,45786,45820,45821,45965,46022),
_xlfn.LET(_xlpm.DD,
MAX(MIN($AX292,EOMONTH(BB$15,0))-MAX($AW292,BB$15),),
_xlfn.IFS(
AND(MONTH($AW292)=MONTH(BB$15),MONTH($AX292)&lt;&gt;MONTH(BB$15)),
NETWORKDAYS.INTL($AW292,$AW292+_xlpm.DD,1,_xlpm.VD),
AND(MONTH($AW292)&lt;&gt;MONTH(BB$15),MONTH($AX292)=MONTH(BB$15)),
NETWORKDAYS.INTL(($AX292)-_xlpm.DD,$AX292,1,_xlpm.VD),
AND(MONTH($AW292)&lt;MONTH(BB$15),MONTH($AX292)&gt;MONTH(BB$15)),
NETWORKDAYS.INTL((EOMONTH(BB$15-1,1))-_xlpm.DD,EOMONTH(BB$15-1,1),1,_xlpm.VD),
AND(MONTH($AW292)=MONTH(BB$15),MONTH($AX292)=MONTH(BB$15)),
NETWORKDAYS.INTL($AW292,$AX292,1,_xlpm.VD)))),0)),
$DH292="месяц",
$BP292*BB292,
$DH292="неделя",
$BP292*BB292/7*(ROUNDUP((DAY(EOMONTH(BB$15,0)))/4,0))),
0)</f>
        <v/>
      </c>
      <c r="BT292" s="125">
        <f t="array" ref="BT292">
IFERROR(
_xlfn.IFS(
$DH292="день_1",
$BP292*$BL292/($AX292-$AW292+1)*BC292*(DAY(EOMONTH(BC$15,0))),
$DH292="день_2",
$BP292/30*MAX(MIN($AX292,EOMONTH(BC$15,0))-MAX($AW292,BC$15)+1,),
$DH292="раб.день",
$BP292/30*(IFERROR(
_xlfn.LET(_xlpm.VD,
CHOOSE(
{1;2;3;4;5;6;7;8;9;10;11;12;13;14;15;16;17;18},
45658,45659,45660,45661,45662,45663,45664,45665,45711,45724,45778,45779,45785,45786,45820,45821,45965,46022),
_xlfn.LET(_xlpm.DD,
MAX(MIN($AX292,EOMONTH(BC$15,0))-MAX($AW292,BC$15),),
_xlfn.IFS(
AND(MONTH($AW292)=MONTH(BC$15),MONTH($AX292)&lt;&gt;MONTH(BC$15)),
NETWORKDAYS.INTL($AW292,$AW292+_xlpm.DD,1,_xlpm.VD),
AND(MONTH($AW292)&lt;&gt;MONTH(BC$15),MONTH($AX292)=MONTH(BC$15)),
NETWORKDAYS.INTL(($AX292)-_xlpm.DD,$AX292,1,_xlpm.VD),
AND(MONTH($AW292)&lt;MONTH(BC$15),MONTH($AX292)&gt;MONTH(BC$15)),
NETWORKDAYS.INTL((EOMONTH(BC$15-1,1))-_xlpm.DD,EOMONTH(BC$15-1,1),1,_xlpm.VD),
AND(MONTH($AW292)=MONTH(BC$15),MONTH($AX292)=MONTH(BC$15)),
NETWORKDAYS.INTL($AW292,$AX292,1,_xlpm.VD)))),0)),
$DH292="месяц",
$BP292*BC292,
$DH292="неделя",
$BP292*BC292/7*(ROUNDUP((DAY(EOMONTH(BC$15,0)))/4,0))),
0)</f>
        <v/>
      </c>
      <c r="BU292" s="125">
        <f t="array" ref="BU292">
IFERROR(
_xlfn.IFS(
$DH292="день_1",
$BP292*$BL292/($AX292-$AW292+1)*BD292*(DAY(EOMONTH(BD$15,0))),
$DH292="день_2",
$BP292/30*MAX(MIN($AX292,EOMONTH(BD$15,0))-MAX($AW292,BD$15)+1,),
$DH292="раб.день",
$BP292/30*(IFERROR(
_xlfn.LET(_xlpm.VD,
CHOOSE(
{1;2;3;4;5;6;7;8;9;10;11;12;13;14;15;16;17;18},
45658,45659,45660,45661,45662,45663,45664,45665,45711,45724,45778,45779,45785,45786,45820,45821,45965,46022),
_xlfn.LET(_xlpm.DD,
MAX(MIN($AX292,EOMONTH(BD$15,0))-MAX($AW292,BD$15),),
_xlfn.IFS(
AND(MONTH($AW292)=MONTH(BD$15),MONTH($AX292)&lt;&gt;MONTH(BD$15)),
NETWORKDAYS.INTL($AW292,$AW292+_xlpm.DD,1,_xlpm.VD),
AND(MONTH($AW292)&lt;&gt;MONTH(BD$15),MONTH($AX292)=MONTH(BD$15)),
NETWORKDAYS.INTL(($AX292)-_xlpm.DD,$AX292,1,_xlpm.VD),
AND(MONTH($AW292)&lt;MONTH(BD$15),MONTH($AX292)&gt;MONTH(BD$15)),
NETWORKDAYS.INTL((EOMONTH(BD$15-1,1))-_xlpm.DD,EOMONTH(BD$15-1,1),1,_xlpm.VD),
AND(MONTH($AW292)=MONTH(BD$15),MONTH($AX292)=MONTH(BD$15)),
NETWORKDAYS.INTL($AW292,$AX292,1,_xlpm.VD)))),0)),
$DH292="месяц",
$BP292*BD292,
$DH292="неделя",
$BP292*BD292/7*(ROUNDUP((DAY(EOMONTH(BD$15,0)))/4,0))),
0)</f>
        <v/>
      </c>
      <c r="BV292" s="125">
        <f t="array" ref="BV292">
IFERROR(
_xlfn.IFS(
$DH292="день_1",
$BP292*$BL292/($AX292-$AW292+1)*BE292*(DAY(EOMONTH(BE$15,0))),
$DH292="день_2",
$BP292/30*MAX(MIN($AX292,EOMONTH(BE$15,0))-MAX($AW292,BE$15)+1,),
$DH292="раб.день",
$BP292/30*(IFERROR(
_xlfn.LET(_xlpm.VD,
CHOOSE(
{1;2;3;4;5;6;7;8;9;10;11;12;13;14;15;16;17;18},
45658,45659,45660,45661,45662,45663,45664,45665,45711,45724,45778,45779,45785,45786,45820,45821,45965,46022),
_xlfn.LET(_xlpm.DD,
MAX(MIN($AX292,EOMONTH(BE$15,0))-MAX($AW292,BE$15),),
_xlfn.IFS(
AND(MONTH($AW292)=MONTH(BE$15),MONTH($AX292)&lt;&gt;MONTH(BE$15)),
NETWORKDAYS.INTL($AW292,$AW292+_xlpm.DD,1,_xlpm.VD),
AND(MONTH($AW292)&lt;&gt;MONTH(BE$15),MONTH($AX292)=MONTH(BE$15)),
NETWORKDAYS.INTL(($AX292)-_xlpm.DD,$AX292,1,_xlpm.VD),
AND(MONTH($AW292)&lt;MONTH(BE$15),MONTH($AX292)&gt;MONTH(BE$15)),
NETWORKDAYS.INTL((EOMONTH(BE$15-1,1))-_xlpm.DD,EOMONTH(BE$15-1,1),1,_xlpm.VD),
AND(MONTH($AW292)=MONTH(BE$15),MONTH($AX292)=MONTH(BE$15)),
NETWORKDAYS.INTL($AW292,$AX292,1,_xlpm.VD)))),0)),
$DH292="месяц",
$BP292*BE292,
$DH292="неделя",
$BP292*BE292/7*(ROUNDUP((DAY(EOMONTH(BE$15,0)))/4,0))),
0)</f>
        <v/>
      </c>
      <c r="BW292" s="125">
        <f t="array" ref="BW292">
IFERROR(
_xlfn.IFS(
$DH292="день_1",
$BP292*$BL292/($AX292-$AW292+1)*BF292*(DAY(EOMONTH(BF$15,0))),
$DH292="день_2",
$BP292/30*MAX(MIN($AX292,EOMONTH(BF$15,0))-MAX($AW292,BF$15)+1,),
$DH292="раб.день",
$BP292/30*(IFERROR(
_xlfn.LET(_xlpm.VD,
CHOOSE(
{1;2;3;4;5;6;7;8;9;10;11;12;13;14;15;16;17;18},
45658,45659,45660,45661,45662,45663,45664,45665,45711,45724,45778,45779,45785,45786,45820,45821,45965,46022),
_xlfn.LET(_xlpm.DD,
MAX(MIN($AX292,EOMONTH(BF$15,0))-MAX($AW292,BF$15),),
_xlfn.IFS(
AND(MONTH($AW292)=MONTH(BF$15),MONTH($AX292)&lt;&gt;MONTH(BF$15)),
NETWORKDAYS.INTL($AW292,$AW292+_xlpm.DD,1,_xlpm.VD),
AND(MONTH($AW292)&lt;&gt;MONTH(BF$15),MONTH($AX292)=MONTH(BF$15)),
NETWORKDAYS.INTL(($AX292)-_xlpm.DD,$AX292,1,_xlpm.VD),
AND(MONTH($AW292)&lt;MONTH(BF$15),MONTH($AX292)&gt;MONTH(BF$15)),
NETWORKDAYS.INTL((EOMONTH(BF$15-1,1))-_xlpm.DD,EOMONTH(BF$15-1,1),1,_xlpm.VD),
AND(MONTH($AW292)=MONTH(BF$15),MONTH($AX292)=MONTH(BF$15)),
NETWORKDAYS.INTL($AW292,$AX292,1,_xlpm.VD)))),0)),
$DH292="месяц",
$BP292*BF292,
$DH292="неделя",
$BP292*BF292/7*(ROUNDUP((DAY(EOMONTH(BF$15,0)))/4,0))),
0)</f>
        <v/>
      </c>
      <c r="BX292" s="125">
        <f t="array" ref="BX292">
IFERROR(
_xlfn.IFS(
$DH292="день_1",
$BP292*$BL292/($AX292-$AW292+1)*BG292*(DAY(EOMONTH(BG$15,0))),
$DH292="день_2",
$BP292/30*MAX(MIN($AX292,EOMONTH(BG$15,0))-MAX($AW292,BG$15)+1,),
$DH292="раб.день",
$BP292/30*(IFERROR(
_xlfn.LET(_xlpm.VD,
CHOOSE(
{1;2;3;4;5;6;7;8;9;10;11;12;13;14;15;16;17;18},
45658,45659,45660,45661,45662,45663,45664,45665,45711,45724,45778,45779,45785,45786,45820,45821,45965,46022),
_xlfn.LET(_xlpm.DD,
MAX(MIN($AX292,EOMONTH(BG$15,0))-MAX($AW292,BG$15),),
_xlfn.IFS(
AND(MONTH($AW292)=MONTH(BG$15),MONTH($AX292)&lt;&gt;MONTH(BG$15)),
NETWORKDAYS.INTL($AW292,$AW292+_xlpm.DD,1,_xlpm.VD),
AND(MONTH($AW292)&lt;&gt;MONTH(BG$15),MONTH($AX292)=MONTH(BG$15)),
NETWORKDAYS.INTL(($AX292)-_xlpm.DD,$AX292,1,_xlpm.VD),
AND(MONTH($AW292)&lt;MONTH(BG$15),MONTH($AX292)&gt;MONTH(BG$15)),
NETWORKDAYS.INTL((EOMONTH(BG$15-1,1))-_xlpm.DD,EOMONTH(BG$15-1,1),1,_xlpm.VD),
AND(MONTH($AW292)=MONTH(BG$15),MONTH($AX292)=MONTH(BG$15)),
NETWORKDAYS.INTL($AW292,$AX292,1,_xlpm.VD)))),0)),
$DH292="месяц",
$BP292*BG292,
$DH292="неделя",
$BP292*BG292/7*(ROUNDUP((DAY(EOMONTH(BG$15,0)))/4,0))),
0)</f>
        <v/>
      </c>
      <c r="BY292" s="125">
        <f t="array" ref="BY292">
IFERROR(
_xlfn.IFS(
$DH292="день_1",
$BP292*$BL292/($AX292-$AW292+1)*BH292*(DAY(EOMONTH(BH$15,0))),
$DH292="день_2",
$BP292/30*MAX(MIN($AX292,EOMONTH(BH$15,0))-MAX($AW292,BH$15)+1,),
$DH292="раб.день",
$BP292/30*(IFERROR(
_xlfn.LET(_xlpm.VD,
CHOOSE(
{1;2;3;4;5;6;7;8;9;10;11;12;13;14;15;16;17;18},
45658,45659,45660,45661,45662,45663,45664,45665,45711,45724,45778,45779,45785,45786,45820,45821,45965,46022),
_xlfn.LET(_xlpm.DD,
MAX(MIN($AX292,EOMONTH(BH$15,0))-MAX($AW292,BH$15),),
_xlfn.IFS(
AND(MONTH($AW292)=MONTH(BH$15),MONTH($AX292)&lt;&gt;MONTH(BH$15)),
NETWORKDAYS.INTL($AW292,$AW292+_xlpm.DD,1,_xlpm.VD),
AND(MONTH($AW292)&lt;&gt;MONTH(BH$15),MONTH($AX292)=MONTH(BH$15)),
NETWORKDAYS.INTL(($AX292)-_xlpm.DD,$AX292,1,_xlpm.VD),
AND(MONTH($AW292)&lt;MONTH(BH$15),MONTH($AX292)&gt;MONTH(BH$15)),
NETWORKDAYS.INTL((EOMONTH(BH$15-1,1))-_xlpm.DD,EOMONTH(BH$15-1,1),1,_xlpm.VD),
AND(MONTH($AW292)=MONTH(BH$15),MONTH($AX292)=MONTH(BH$15)),
NETWORKDAYS.INTL($AW292,$AX292,1,_xlpm.VD)))),0)),
$DH292="месяц",
$BP292*BH292,
$DH292="неделя",
$BP292*BH292/7*(ROUNDUP((DAY(EOMONTH(BH$15,0)))/4,0))),
0)</f>
        <v/>
      </c>
      <c r="BZ292" s="125">
        <f t="array" ref="BZ292">
IFERROR(
_xlfn.IFS(
$DH292="день_1",
$BP292*$BL292/($AX292-$AW292+1)*BI292*(DAY(EOMONTH(BI$15,0))),
$DH292="день_2",
$BP292/30*MAX(MIN($AX292,EOMONTH(BI$15,0))-MAX($AW292,BI$15)+1,),
$DH292="раб.день",
$BP292/30*(IFERROR(
_xlfn.LET(_xlpm.VD,
CHOOSE(
{1;2;3;4;5;6;7;8;9;10;11;12;13;14;15;16;17;18},
45658,45659,45660,45661,45662,45663,45664,45665,45711,45724,45778,45779,45785,45786,45820,45821,45965,46022),
_xlfn.LET(_xlpm.DD,
MAX(MIN($AX292,EOMONTH(BI$15,0))-MAX($AW292,BI$15),),
_xlfn.IFS(
AND(MONTH($AW292)=MONTH(BI$15),MONTH($AX292)&lt;&gt;MONTH(BI$15)),
NETWORKDAYS.INTL($AW292,$AW292+_xlpm.DD,1,_xlpm.VD),
AND(MONTH($AW292)&lt;&gt;MONTH(BI$15),MONTH($AX292)=MONTH(BI$15)),
NETWORKDAYS.INTL(($AX292)-_xlpm.DD,$AX292,1,_xlpm.VD),
AND(MONTH($AW292)&lt;MONTH(BI$15),MONTH($AX292)&gt;MONTH(BI$15)),
NETWORKDAYS.INTL((EOMONTH(BI$15-1,1))-_xlpm.DD,EOMONTH(BI$15-1,1),1,_xlpm.VD),
AND(MONTH($AW292)=MONTH(BI$15),MONTH($AX292)=MONTH(BI$15)),
NETWORKDAYS.INTL($AW292,$AX292,1,_xlpm.VD)))),0)),
$DH292="месяц",
$BP292*BI292,
$DH292="неделя",
$BP292*BI292/7*(ROUNDUP((DAY(EOMONTH(BI$15,0)))/4,0))),
0)</f>
        <v/>
      </c>
      <c r="CA292" s="125">
        <f t="array" ref="CA292">
IFERROR(
_xlfn.IFS(
$DH292="день_1",
$BP292*$BL292/($AX292-$AW292+1)*BJ292*(DAY(EOMONTH(BJ$15,0))),
$DH292="день_2",
$BP292/30*MAX(MIN($AX292,EOMONTH(BJ$15,0))-MAX($AW292,BJ$15)+1,),
$DH292="раб.день",
$BP292/30*(IFERROR(
_xlfn.LET(_xlpm.VD,
CHOOSE(
{1;2;3;4;5;6;7;8;9;10;11;12;13;14;15;16;17;18},
45658,45659,45660,45661,45662,45663,45664,45665,45711,45724,45778,45779,45785,45786,45820,45821,45965,46022),
_xlfn.LET(_xlpm.DD,
MAX(MIN($AX292,EOMONTH(BJ$15,0))-MAX($AW292,BJ$15),),
_xlfn.IFS(
AND(MONTH($AW292)=MONTH(BJ$15),MONTH($AX292)&lt;&gt;MONTH(BJ$15)),
NETWORKDAYS.INTL($AW292,$AW292+_xlpm.DD,1,_xlpm.VD),
AND(MONTH($AW292)&lt;&gt;MONTH(BJ$15),MONTH($AX292)=MONTH(BJ$15)),
NETWORKDAYS.INTL(($AX292)-_xlpm.DD,$AX292,1,_xlpm.VD),
AND(MONTH($AW292)&lt;MONTH(BJ$15),MONTH($AX292)&gt;MONTH(BJ$15)),
NETWORKDAYS.INTL((EOMONTH(BJ$15-1,1))-_xlpm.DD,EOMONTH(BJ$15-1,1),1,_xlpm.VD),
AND(MONTH($AW292)=MONTH(BJ$15),MONTH($AX292)=MONTH(BJ$15)),
NETWORKDAYS.INTL($AW292,$AX292,1,_xlpm.VD)))),0)),
$DH292="месяц",
$BP292*BJ292,
$DH292="неделя",
$BP292*BJ292/7*(ROUNDUP((DAY(EOMONTH(BJ$15,0)))/4,0))),
0)</f>
        <v/>
      </c>
      <c r="CB292" s="125">
        <f t="array" ref="CB292">
IFERROR(
_xlfn.IFS(
$DH292="день_1",
$BP292*$BL292/($AX292-$AW292+1)*BK292*(DAY(EOMONTH(BK$15,0))),
$DH292="день_2",
$BP292/30*MAX(MIN($AX292,EOMONTH(BK$15,0))-MAX($AW292,BK$15)+1,),
$DH292="раб.день",
$BP292/30*(IFERROR(
_xlfn.LET(_xlpm.VD,
CHOOSE(
{1;2;3;4;5;6;7;8;9;10;11;12;13;14;15;16;17;18},
45658,45659,45660,45661,45662,45663,45664,45665,45711,45724,45778,45779,45785,45786,45820,45821,45965,46022),
_xlfn.LET(_xlpm.DD,
MAX(MIN($AX292,EOMONTH(BK$15,0))-MAX($AW292,BK$15),),
_xlfn.IFS(
AND(MONTH($AW292)=MONTH(BK$15),MONTH($AX292)&lt;&gt;MONTH(BK$15)),
NETWORKDAYS.INTL($AW292,$AW292+_xlpm.DD,1,_xlpm.VD),
AND(MONTH($AW292)&lt;&gt;MONTH(BK$15),MONTH($AX292)=MONTH(BK$15)),
NETWORKDAYS.INTL(($AX292)-_xlpm.DD,$AX292,1,_xlpm.VD),
AND(MONTH($AW292)&lt;MONTH(BK$15),MONTH($AX292)&gt;MONTH(BK$15)),
NETWORKDAYS.INTL((EOMONTH(BK$15-1,1))-_xlpm.DD,EOMONTH(BK$15-1,1),1,_xlpm.VD),
AND(MONTH($AW292)=MONTH(BK$15),MONTH($AX292)=MONTH(BK$15)),
NETWORKDAYS.INTL($AW292,$AX292,1,_xlpm.VD)))),0)),
$DH292="месяц",
$BP292*BK292,
$DH292="неделя",
$BP292*BK292/7*(ROUNDUP((DAY(EOMONTH(BK$15,0)))/4,0))),
0)</f>
        <v/>
      </c>
      <c r="CC292" s="125">
        <f>SUM($BQ292:$CB292)</f>
        <v/>
      </c>
      <c r="CD292" s="126">
        <f>SUM($EH292:$EH292)</f>
        <v/>
      </c>
      <c r="CE292" s="126">
        <f>$CD292*$AB292</f>
        <v/>
      </c>
      <c r="CF292" s="126">
        <f>SUM($EK292:$EK292)</f>
        <v/>
      </c>
      <c r="CG292" s="126">
        <f>$CF292*$AB292</f>
        <v/>
      </c>
      <c r="CH292" s="126">
        <f>SUM($CC292,$CE292,$CG292)</f>
        <v/>
      </c>
      <c r="CI292" s="126">
        <f>$CH292*(1+$CM292)</f>
        <v/>
      </c>
      <c r="CJ292" s="127" t="n">
        <v>0</v>
      </c>
      <c r="CK292" s="126">
        <f>SUM($CH292:$CH292)*(1+$CJ292)</f>
        <v/>
      </c>
      <c r="CL292" s="126">
        <f>SUM($CH292:$CH292)*(1+$CM292)</f>
        <v/>
      </c>
      <c r="CM292" s="59" t="inlineStr">
        <is>
          <t>20%</t>
        </is>
      </c>
      <c r="CN292" s="59" t="n"/>
      <c r="CO292" s="72" t="n"/>
      <c r="CP292" s="59" t="n"/>
      <c r="CQ292" s="73" t="n"/>
      <c r="CR292" s="73" t="n"/>
      <c r="CS292" s="73" t="n"/>
      <c r="CT292" s="72" t="n"/>
      <c r="CU292" s="79" t="inlineStr">
        <is>
          <t> </t>
        </is>
      </c>
      <c r="CV292" s="60" t="n"/>
      <c r="CW292" s="60" t="n"/>
      <c r="CX292" s="60" t="n"/>
      <c r="CY292" s="127">
        <f>IFERROR(($CC292-$EE292)/($EE292/(1-$DQ292)),0)</f>
        <v/>
      </c>
      <c r="CZ292" s="127">
        <f>IFERROR(1-$EI292/($CE292),0)</f>
        <v/>
      </c>
      <c r="DA292" s="127">
        <f>IFERROR(1-$EL292/($CG292),0)</f>
        <v/>
      </c>
      <c r="DB292" s="126">
        <f>ROUND(IFERROR(($CI292/(1+$CM292)-$EN292),0),2)</f>
        <v/>
      </c>
      <c r="DC292" s="128" t="n"/>
      <c r="DD292" s="125" t="n"/>
      <c r="DE292" s="75" t="n">
        <v>0</v>
      </c>
      <c r="DF292" s="128" t="n"/>
      <c r="DG292" s="125">
        <f>IF($DC292=0,0,$DD292*($DC292*100%-$DE292*$DF292))*SUM($AB292:$AB292)</f>
        <v/>
      </c>
      <c r="DH292" s="129" t="inlineStr">
        <is>
          <t>месяц</t>
        </is>
      </c>
      <c r="DI292" s="130">
        <f t="array" ref="DI292">IFERROR(
IF($ES292="LisChannel",
(ROUND(((INDEX({174.625;153.888888888889;130.972222222222},MATCH($AI292,{2;3;4}),0))*$AG292*$AI292),2)),0),0)</f>
        <v/>
      </c>
      <c r="DJ292" s="130">
        <f>
_xlfn.LET(_xlpm.X,
IFERROR(
IF($ES292="НовиковТВ",
(_xlfn.LET(_xlpm.NTV,
_xlfn.LET(_xlpm.MIN,350000,
IF(SUMIFS($DI:$DI,$ES:$ES,"НовиковТВ")&lt;=_xlpm.MIN,
(SUMIFS($DI:$DI,$ES:$ES,"НовиковТВ")/(COUNTIFS($ES:$ES,"НовиковТВ")))*_xlpm.MIN/SUMIFS($DI:$DI,$ES:$ES,"НовиковТВ"),
DI292)),
_xlpm.NTV+$DG292/(1-(1-(_xlpm.NTV)*(1-$DL292)*(1-$DM292)*(1-$DN292)*(1-$DO292)*(1-$DP292)/_xlpm.NTV))))/(1+$EP292),
$DI292+$DG292/(1-(1-($DI292)*(1-$DL292)*(1-$DM292)*(1-$DN292)*(1-$DO292)*(1-$DP292)/$DI292))),
0),
_xlpm.X*(1+$CM292)*(1+$CW292)-_xlpm.X*(1+$CM292)+_xlpm.X)</f>
        <v/>
      </c>
      <c r="DK292" s="125" t="inlineStr">
        <is>
          <t>послед.</t>
        </is>
      </c>
      <c r="DL292" s="63" t="n">
        <v>0</v>
      </c>
      <c r="DM292" s="63" t="n">
        <v>0</v>
      </c>
      <c r="DN292" s="63" t="n">
        <v>0</v>
      </c>
      <c r="DO292" s="63" t="n">
        <v>0</v>
      </c>
      <c r="DP292" s="63" t="n">
        <v>0</v>
      </c>
      <c r="DQ292" s="63">
        <f t="array" ref="DQ292">IFERROR(_xlfn.IFS(
$DK292="послед.",1-(1-$DL292)*(1-$DM292)*(1-$DN292)*(1-$DO292)*(1-$DP292),
$DK292="сумм.",$DL292+$DM292+$DN292+$DO292+$DP292),
0)</f>
        <v/>
      </c>
      <c r="DR292" s="125">
        <f t="array" ref="DR292">
IFERROR(
_xlfn.IFS(
$BL292=0,
0,
$BL292&gt;0,
_xlfn.IFS($DK292="послед.",
$DJ292*(1-$DL292)*(1-$DM292)*(1-$DN292)*(1-$DO292)*(1-$DP292),
$DK292="сумм.",
$DJ292*(1-($DL292+$DM292+$DN292+$DO292+$DP292)))),0)</f>
        <v/>
      </c>
      <c r="DS292" s="125">
        <f t="array" ref="DS292">
IFERROR(_xlfn.IFS(
$DH292="день_1",
$DR292*$BL292/($AX292-$AW292+1)*AZ292*(DAY(EOMONTH(AZ$15,0))),
$DH292="день_2",
$DR292/30*MAX(MIN($AX292,EOMONTH(AZ$15,0))-MAX($AW292,AZ$15)+1,),
$DH292="раб.день",
$DR292/30*(IFERROR(
_xlfn.LET(_xlpm.VD,
CHOOSE(
{1;2;3;4;5;6;7;8;9;10;11;12;13;14;15;16;17;18},
45658,45659,45660,45661,45662,45663,45664,45665,45711,45724,45778,45779,45785,45786,45820,45821,45965,46022),
_xlfn.LET(_xlpm.DD,
MAX(MIN($AX292,EOMONTH(AZ$15,0))-MAX($AW292,AZ$15),),
_xlfn.IFS(
AND(MONTH($AW292)=MONTH(AZ$15),MONTH($AX292)&lt;&gt;MONTH(AZ$15)),
NETWORKDAYS.INTL($AW292,$AW292+_xlpm.DD,1,_xlpm.VD),
AND(MONTH($AW292)&lt;&gt;MONTH(AZ$15),MONTH($AX292)=MONTH(AZ$15)),
NETWORKDAYS.INTL(($AX292)-_xlpm.DD,$AX292,1,_xlpm.VD),
AND(MONTH($AW292)&lt;MONTH(AZ$15),MONTH($AX292)&gt;MONTH(AZ$15)),
NETWORKDAYS.INTL((EOMONTH(AZ$15-1,1))-_xlpm.DD,EOMONTH(AZ$15-1,1),1,_xlpm.VD),
AND(MONTH($AW292)=MONTH(AZ$15),MONTH($AX292)=MONTH(AZ$15)),
NETWORKDAYS.INTL($AW292,$AX292,1,_xlpm.VD)))),0)),
$DH292="месяц",
$DR292*AZ292,
$DH292="неделя",
$DR292*AZ292/7*(ROUNDUP((DAY(EOMONTH(AZ$15,0)))/4,0))),
0)</f>
        <v/>
      </c>
      <c r="DT292" s="125">
        <f t="array" ref="DT292">
IFERROR(_xlfn.IFS(
$DH292="день_1",
$DR292*$BL292/($AX292-$AW292+1)*BA292*(DAY(EOMONTH(BA$15,0))),
$DH292="день_2",
$DR292/30*MAX(MIN($AX292,EOMONTH(BA$15,0))-MAX($AW292,BA$15)+1,),
$DH292="раб.день",
$DR292/30*(IFERROR(
_xlfn.LET(_xlpm.VD,
CHOOSE(
{1;2;3;4;5;6;7;8;9;10;11;12;13;14;15;16;17;18},
45658,45659,45660,45661,45662,45663,45664,45665,45711,45724,45778,45779,45785,45786,45820,45821,45965,46022),
_xlfn.LET(_xlpm.DD,
MAX(MIN($AX292,EOMONTH(BA$15,0))-MAX($AW292,BA$15),),
_xlfn.IFS(
AND(MONTH($AW292)=MONTH(BA$15),MONTH($AX292)&lt;&gt;MONTH(BA$15)),
NETWORKDAYS.INTL($AW292,$AW292+_xlpm.DD,1,_xlpm.VD),
AND(MONTH($AW292)&lt;&gt;MONTH(BA$15),MONTH($AX292)=MONTH(BA$15)),
NETWORKDAYS.INTL(($AX292)-_xlpm.DD,$AX292,1,_xlpm.VD),
AND(MONTH($AW292)&lt;MONTH(BA$15),MONTH($AX292)&gt;MONTH(BA$15)),
NETWORKDAYS.INTL((EOMONTH(BA$15-1,1))-_xlpm.DD,EOMONTH(BA$15-1,1),1,_xlpm.VD),
AND(MONTH($AW292)=MONTH(BA$15),MONTH($AX292)=MONTH(BA$15)),
NETWORKDAYS.INTL($AW292,$AX292,1,_xlpm.VD)))),0)),
$DH292="месяц",
$DR292*BA292,
$DH292="неделя",
$DR292*BA292/7*(ROUNDUP((DAY(EOMONTH(BA$15,0)))/4,0))),
0)</f>
        <v/>
      </c>
      <c r="DU292" s="125">
        <f t="array" ref="DU292">
IFERROR(_xlfn.IFS(
$DH292="день_1",
$DR292*$BL292/($AX292-$AW292+1)*BB292*(DAY(EOMONTH(BB$15,0))),
$DH292="день_2",
$DR292/30*MAX(MIN($AX292,EOMONTH(BB$15,0))-MAX($AW292,BB$15)+1,),
$DH292="раб.день",
$DR292/30*(IFERROR(
_xlfn.LET(_xlpm.VD,
CHOOSE(
{1;2;3;4;5;6;7;8;9;10;11;12;13;14;15;16;17;18},
45658,45659,45660,45661,45662,45663,45664,45665,45711,45724,45778,45779,45785,45786,45820,45821,45965,46022),
_xlfn.LET(_xlpm.DD,
MAX(MIN($AX292,EOMONTH(BB$15,0))-MAX($AW292,BB$15),),
_xlfn.IFS(
AND(MONTH($AW292)=MONTH(BB$15),MONTH($AX292)&lt;&gt;MONTH(BB$15)),
NETWORKDAYS.INTL($AW292,$AW292+_xlpm.DD,1,_xlpm.VD),
AND(MONTH($AW292)&lt;&gt;MONTH(BB$15),MONTH($AX292)=MONTH(BB$15)),
NETWORKDAYS.INTL(($AX292)-_xlpm.DD,$AX292,1,_xlpm.VD),
AND(MONTH($AW292)&lt;MONTH(BB$15),MONTH($AX292)&gt;MONTH(BB$15)),
NETWORKDAYS.INTL((EOMONTH(BB$15-1,1))-_xlpm.DD,EOMONTH(BB$15-1,1),1,_xlpm.VD),
AND(MONTH($AW292)=MONTH(BB$15),MONTH($AX292)=MONTH(BB$15)),
NETWORKDAYS.INTL($AW292,$AX292,1,_xlpm.VD)))),0)),
$DH292="месяц",
$DR292*BB292,
$DH292="неделя",
$DR292*BB292/7*(ROUNDUP((DAY(EOMONTH(BB$15,0)))/4,0))),
0)</f>
        <v/>
      </c>
      <c r="DV292" s="125">
        <f t="array" ref="DV292">
IFERROR(_xlfn.IFS(
$DH292="день_1",
$DR292*$BL292/($AX292-$AW292+1)*BC292*(DAY(EOMONTH(BC$15,0))),
$DH292="день_2",
$DR292/30*MAX(MIN($AX292,EOMONTH(BC$15,0))-MAX($AW292,BC$15)+1,),
$DH292="раб.день",
$DR292/30*(IFERROR(
_xlfn.LET(_xlpm.VD,
CHOOSE(
{1;2;3;4;5;6;7;8;9;10;11;12;13;14;15;16;17;18},
45658,45659,45660,45661,45662,45663,45664,45665,45711,45724,45778,45779,45785,45786,45820,45821,45965,46022),
_xlfn.LET(_xlpm.DD,
MAX(MIN($AX292,EOMONTH(BC$15,0))-MAX($AW292,BC$15),),
_xlfn.IFS(
AND(MONTH($AW292)=MONTH(BC$15),MONTH($AX292)&lt;&gt;MONTH(BC$15)),
NETWORKDAYS.INTL($AW292,$AW292+_xlpm.DD,1,_xlpm.VD),
AND(MONTH($AW292)&lt;&gt;MONTH(BC$15),MONTH($AX292)=MONTH(BC$15)),
NETWORKDAYS.INTL(($AX292)-_xlpm.DD,$AX292,1,_xlpm.VD),
AND(MONTH($AW292)&lt;MONTH(BC$15),MONTH($AX292)&gt;MONTH(BC$15)),
NETWORKDAYS.INTL((EOMONTH(BC$15-1,1))-_xlpm.DD,EOMONTH(BC$15-1,1),1,_xlpm.VD),
AND(MONTH($AW292)=MONTH(BC$15),MONTH($AX292)=MONTH(BC$15)),
NETWORKDAYS.INTL($AW292,$AX292,1,_xlpm.VD)))),0)),
$DH292="месяц",
$DR292*BC292,
$DH292="неделя",
$DR292*BC292/7*(ROUNDUP((DAY(EOMONTH(BC$15,0)))/4,0))),
0)</f>
        <v/>
      </c>
      <c r="DW292" s="125">
        <f t="array" ref="DW292">
IFERROR(_xlfn.IFS(
$DH292="день_1",
$DR292*$BL292/($AX292-$AW292+1)*BD292*(DAY(EOMONTH(BD$15,0))),
$DH292="день_2",
$DR292/30*MAX(MIN($AX292,EOMONTH(BD$15,0))-MAX($AW292,BD$15)+1,),
$DH292="раб.день",
$DR292/30*(IFERROR(
_xlfn.LET(_xlpm.VD,
CHOOSE(
{1;2;3;4;5;6;7;8;9;10;11;12;13;14;15;16;17;18},
45658,45659,45660,45661,45662,45663,45664,45665,45711,45724,45778,45779,45785,45786,45820,45821,45965,46022),
_xlfn.LET(_xlpm.DD,
MAX(MIN($AX292,EOMONTH(BD$15,0))-MAX($AW292,BD$15),),
_xlfn.IFS(
AND(MONTH($AW292)=MONTH(BD$15),MONTH($AX292)&lt;&gt;MONTH(BD$15)),
NETWORKDAYS.INTL($AW292,$AW292+_xlpm.DD,1,_xlpm.VD),
AND(MONTH($AW292)&lt;&gt;MONTH(BD$15),MONTH($AX292)=MONTH(BD$15)),
NETWORKDAYS.INTL(($AX292)-_xlpm.DD,$AX292,1,_xlpm.VD),
AND(MONTH($AW292)&lt;MONTH(BD$15),MONTH($AX292)&gt;MONTH(BD$15)),
NETWORKDAYS.INTL((EOMONTH(BD$15-1,1))-_xlpm.DD,EOMONTH(BD$15-1,1),1,_xlpm.VD),
AND(MONTH($AW292)=MONTH(BD$15),MONTH($AX292)=MONTH(BD$15)),
NETWORKDAYS.INTL($AW292,$AX292,1,_xlpm.VD)))),0)),
$DH292="месяц",
$DR292*BD292,
$DH292="неделя",
$DR292*BD292/7*(ROUNDUP((DAY(EOMONTH(BD$15,0)))/4,0))),
0)</f>
        <v/>
      </c>
      <c r="DX292" s="125">
        <f t="array" ref="DX292">
IFERROR(_xlfn.IFS(
$DH292="день_1",
$DR292*$BL292/($AX292-$AW292+1)*BE292*(DAY(EOMONTH(BE$15,0))),
$DH292="день_2",
$DR292/30*MAX(MIN($AX292,EOMONTH(BE$15,0))-MAX($AW292,BE$15)+1,),
$DH292="раб.день",
$DR292/30*(IFERROR(
_xlfn.LET(_xlpm.VD,
CHOOSE(
{1;2;3;4;5;6;7;8;9;10;11;12;13;14;15;16;17;18},
45658,45659,45660,45661,45662,45663,45664,45665,45711,45724,45778,45779,45785,45786,45820,45821,45965,46022),
_xlfn.LET(_xlpm.DD,
MAX(MIN($AX292,EOMONTH(BE$15,0))-MAX($AW292,BE$15),),
_xlfn.IFS(
AND(MONTH($AW292)=MONTH(BE$15),MONTH($AX292)&lt;&gt;MONTH(BE$15)),
NETWORKDAYS.INTL($AW292,$AW292+_xlpm.DD,1,_xlpm.VD),
AND(MONTH($AW292)&lt;&gt;MONTH(BE$15),MONTH($AX292)=MONTH(BE$15)),
NETWORKDAYS.INTL(($AX292)-_xlpm.DD,$AX292,1,_xlpm.VD),
AND(MONTH($AW292)&lt;MONTH(BE$15),MONTH($AX292)&gt;MONTH(BE$15)),
NETWORKDAYS.INTL((EOMONTH(BE$15-1,1))-_xlpm.DD,EOMONTH(BE$15-1,1),1,_xlpm.VD),
AND(MONTH($AW292)=MONTH(BE$15),MONTH($AX292)=MONTH(BE$15)),
NETWORKDAYS.INTL($AW292,$AX292,1,_xlpm.VD)))),0)),
$DH292="месяц",
$DR292*BE292,
$DH292="неделя",
$DR292*BE292/7*(ROUNDUP((DAY(EOMONTH(BE$15,0)))/4,0))),
0)</f>
        <v/>
      </c>
      <c r="DY292" s="125">
        <f t="array" ref="DY292">
IFERROR(_xlfn.IFS(
$DH292="день_1",
$DR292*$BL292/($AX292-$AW292+1)*BF292*(DAY(EOMONTH(BF$15,0))),
$DH292="день_2",
$DR292/30*MAX(MIN($AX292,EOMONTH(BF$15,0))-MAX($AW292,BF$15)+1,),
$DH292="раб.день",
$DR292/30*(IFERROR(
_xlfn.LET(_xlpm.VD,
CHOOSE(
{1;2;3;4;5;6;7;8;9;10;11;12;13;14;15;16;17;18},
45658,45659,45660,45661,45662,45663,45664,45665,45711,45724,45778,45779,45785,45786,45820,45821,45965,46022),
_xlfn.LET(_xlpm.DD,
MAX(MIN($AX292,EOMONTH(BF$15,0))-MAX($AW292,BF$15),),
_xlfn.IFS(
AND(MONTH($AW292)=MONTH(BF$15),MONTH($AX292)&lt;&gt;MONTH(BF$15)),
NETWORKDAYS.INTL($AW292,$AW292+_xlpm.DD,1,_xlpm.VD),
AND(MONTH($AW292)&lt;&gt;MONTH(BF$15),MONTH($AX292)=MONTH(BF$15)),
NETWORKDAYS.INTL(($AX292)-_xlpm.DD,$AX292,1,_xlpm.VD),
AND(MONTH($AW292)&lt;MONTH(BF$15),MONTH($AX292)&gt;MONTH(BF$15)),
NETWORKDAYS.INTL((EOMONTH(BF$15-1,1))-_xlpm.DD,EOMONTH(BF$15-1,1),1,_xlpm.VD),
AND(MONTH($AW292)=MONTH(BF$15),MONTH($AX292)=MONTH(BF$15)),
NETWORKDAYS.INTL($AW292,$AX292,1,_xlpm.VD)))),0)),
$DH292="месяц",
$DR292*BF292,
$DH292="неделя",
$DR292*BF292/7*(ROUNDUP((DAY(EOMONTH(BF$15,0)))/4,0))),
0)</f>
        <v/>
      </c>
      <c r="DZ292" s="125">
        <f t="array" ref="DZ292">
IFERROR(_xlfn.IFS(
$DH292="день_1",
$DR292*$BL292/($AX292-$AW292+1)*BG292*(DAY(EOMONTH(BG$15,0))),
$DH292="день_2",
$DR292/30*MAX(MIN($AX292,EOMONTH(BG$15,0))-MAX($AW292,BG$15)+1,),
$DH292="раб.день",
$DR292/30*(IFERROR(
_xlfn.LET(_xlpm.VD,
CHOOSE(
{1;2;3;4;5;6;7;8;9;10;11;12;13;14;15;16;17;18},
45658,45659,45660,45661,45662,45663,45664,45665,45711,45724,45778,45779,45785,45786,45820,45821,45965,46022),
_xlfn.LET(_xlpm.DD,
MAX(MIN($AX292,EOMONTH(BG$15,0))-MAX($AW292,BG$15),),
_xlfn.IFS(
AND(MONTH($AW292)=MONTH(BG$15),MONTH($AX292)&lt;&gt;MONTH(BG$15)),
NETWORKDAYS.INTL($AW292,$AW292+_xlpm.DD,1,_xlpm.VD),
AND(MONTH($AW292)&lt;&gt;MONTH(BG$15),MONTH($AX292)=MONTH(BG$15)),
NETWORKDAYS.INTL(($AX292)-_xlpm.DD,$AX292,1,_xlpm.VD),
AND(MONTH($AW292)&lt;MONTH(BG$15),MONTH($AX292)&gt;MONTH(BG$15)),
NETWORKDAYS.INTL((EOMONTH(BG$15-1,1))-_xlpm.DD,EOMONTH(BG$15-1,1),1,_xlpm.VD),
AND(MONTH($AW292)=MONTH(BG$15),MONTH($AX292)=MONTH(BG$15)),
NETWORKDAYS.INTL($AW292,$AX292,1,_xlpm.VD)))),0)),
$DH292="месяц",
$DR292*BG292,
$DH292="неделя",
$DR292*BG292/7*(ROUNDUP((DAY(EOMONTH(BG$15,0)))/4,0))),
0)</f>
        <v/>
      </c>
      <c r="EA292" s="125">
        <f t="array" ref="EA292">
IFERROR(_xlfn.IFS(
$DH292="день_1",
$DR292*$BL292/($AX292-$AW292+1)*BH292*(DAY(EOMONTH(BH$15,0))),
$DH292="день_2",
$DR292/30*MAX(MIN($AX292,EOMONTH(BH$15,0))-MAX($AW292,BH$15)+1,),
$DH292="раб.день",
$DR292/30*(IFERROR(
_xlfn.LET(_xlpm.VD,
CHOOSE(
{1;2;3;4;5;6;7;8;9;10;11;12;13;14;15;16;17;18},
45658,45659,45660,45661,45662,45663,45664,45665,45711,45724,45778,45779,45785,45786,45820,45821,45965,46022),
_xlfn.LET(_xlpm.DD,
MAX(MIN($AX292,EOMONTH(BH$15,0))-MAX($AW292,BH$15),),
_xlfn.IFS(
AND(MONTH($AW292)=MONTH(BH$15),MONTH($AX292)&lt;&gt;MONTH(BH$15)),
NETWORKDAYS.INTL($AW292,$AW292+_xlpm.DD,1,_xlpm.VD),
AND(MONTH($AW292)&lt;&gt;MONTH(BH$15),MONTH($AX292)=MONTH(BH$15)),
NETWORKDAYS.INTL(($AX292)-_xlpm.DD,$AX292,1,_xlpm.VD),
AND(MONTH($AW292)&lt;MONTH(BH$15),MONTH($AX292)&gt;MONTH(BH$15)),
NETWORKDAYS.INTL((EOMONTH(BH$15-1,1))-_xlpm.DD,EOMONTH(BH$15-1,1),1,_xlpm.VD),
AND(MONTH($AW292)=MONTH(BH$15),MONTH($AX292)=MONTH(BH$15)),
NETWORKDAYS.INTL($AW292,$AX292,1,_xlpm.VD)))),0)),
$DH292="месяц",
$DR292*BH292,
$DH292="неделя",
$DR292*BH292/7*(ROUNDUP((DAY(EOMONTH(BH$15,0)))/4,0))),
0)</f>
        <v/>
      </c>
      <c r="EB292" s="125">
        <f t="array" ref="EB292">
IFERROR(_xlfn.IFS(
$DH292="день_1",
$DR292*$BL292/($AX292-$AW292+1)*BI292*(DAY(EOMONTH(BI$15,0))),
$DH292="день_2",
$DR292/30*MAX(MIN($AX292,EOMONTH(BI$15,0))-MAX($AW292,BI$15)+1,),
$DH292="раб.день",
$DR292/30*(IFERROR(
_xlfn.LET(_xlpm.VD,
CHOOSE(
{1;2;3;4;5;6;7;8;9;10;11;12;13;14;15;16;17;18},
45658,45659,45660,45661,45662,45663,45664,45665,45711,45724,45778,45779,45785,45786,45820,45821,45965,46022),
_xlfn.LET(_xlpm.DD,
MAX(MIN($AX292,EOMONTH(BI$15,0))-MAX($AW292,BI$15),),
_xlfn.IFS(
AND(MONTH($AW292)=MONTH(BI$15),MONTH($AX292)&lt;&gt;MONTH(BI$15)),
NETWORKDAYS.INTL($AW292,$AW292+_xlpm.DD,1,_xlpm.VD),
AND(MONTH($AW292)&lt;&gt;MONTH(BI$15),MONTH($AX292)=MONTH(BI$15)),
NETWORKDAYS.INTL(($AX292)-_xlpm.DD,$AX292,1,_xlpm.VD),
AND(MONTH($AW292)&lt;MONTH(BI$15),MONTH($AX292)&gt;MONTH(BI$15)),
NETWORKDAYS.INTL((EOMONTH(BI$15-1,1))-_xlpm.DD,EOMONTH(BI$15-1,1),1,_xlpm.VD),
AND(MONTH($AW292)=MONTH(BI$15),MONTH($AX292)=MONTH(BI$15)),
NETWORKDAYS.INTL($AW292,$AX292,1,_xlpm.VD)))),0)),
$DH292="месяц",
$DR292*BI292,
$DH292="неделя",
$DR292*BI292/7*(ROUNDUP((DAY(EOMONTH(BI$15,0)))/4,0))),
0)</f>
        <v/>
      </c>
      <c r="EC292" s="125">
        <f t="array" ref="EC292">
IFERROR(_xlfn.IFS(
$DH292="день_1",
$DR292*$BL292/($AX292-$AW292+1)*BJ292*(DAY(EOMONTH(BJ$15,0))),
$DH292="день_2",
$DR292/30*MAX(MIN($AX292,EOMONTH(BJ$15,0))-MAX($AW292,BJ$15)+1,),
$DH292="раб.день",
$DR292/30*(IFERROR(
_xlfn.LET(_xlpm.VD,
CHOOSE(
{1;2;3;4;5;6;7;8;9;10;11;12;13;14;15;16;17;18},
45658,45659,45660,45661,45662,45663,45664,45665,45711,45724,45778,45779,45785,45786,45820,45821,45965,46022),
_xlfn.LET(_xlpm.DD,
MAX(MIN($AX292,EOMONTH(BJ$15,0))-MAX($AW292,BJ$15),),
_xlfn.IFS(
AND(MONTH($AW292)=MONTH(BJ$15),MONTH($AX292)&lt;&gt;MONTH(BJ$15)),
NETWORKDAYS.INTL($AW292,$AW292+_xlpm.DD,1,_xlpm.VD),
AND(MONTH($AW292)&lt;&gt;MONTH(BJ$15),MONTH($AX292)=MONTH(BJ$15)),
NETWORKDAYS.INTL(($AX292)-_xlpm.DD,$AX292,1,_xlpm.VD),
AND(MONTH($AW292)&lt;MONTH(BJ$15),MONTH($AX292)&gt;MONTH(BJ$15)),
NETWORKDAYS.INTL((EOMONTH(BJ$15-1,1))-_xlpm.DD,EOMONTH(BJ$15-1,1),1,_xlpm.VD),
AND(MONTH($AW292)=MONTH(BJ$15),MONTH($AX292)=MONTH(BJ$15)),
NETWORKDAYS.INTL($AW292,$AX292,1,_xlpm.VD)))),0)),
$DH292="месяц",
$DR292*BJ292,
$DH292="неделя",
$DR292*BJ292/7*(ROUNDUP((DAY(EOMONTH(BJ$15,0)))/4,0))),
0)</f>
        <v/>
      </c>
      <c r="ED292" s="125">
        <f t="array" ref="ED292">
IFERROR(_xlfn.IFS(
$DH292="день_1",
$DR292*$BL292/($AX292-$AW292+1)*BK292*(DAY(EOMONTH(BK$15,0))),
$DH292="день_2",
$DR292/30*MAX(MIN($AX292,EOMONTH(BK$15,0))-MAX($AW292,BK$15)+1,),
$DH292="раб.день",
$DR292/30*(IFERROR(
_xlfn.LET(_xlpm.VD,
CHOOSE(
{1;2;3;4;5;6;7;8;9;10;11;12;13;14;15;16;17;18},
45658,45659,45660,45661,45662,45663,45664,45665,45711,45724,45778,45779,45785,45786,45820,45821,45965,46022),
_xlfn.LET(_xlpm.DD,
MAX(MIN($AX292,EOMONTH(BK$15,0))-MAX($AW292,BK$15),),
_xlfn.IFS(
AND(MONTH($AW292)=MONTH(BK$15),MONTH($AX292)&lt;&gt;MONTH(BK$15)),
NETWORKDAYS.INTL($AW292,$AW292+_xlpm.DD,1,_xlpm.VD),
AND(MONTH($AW292)&lt;&gt;MONTH(BK$15),MONTH($AX292)=MONTH(BK$15)),
NETWORKDAYS.INTL(($AX292)-_xlpm.DD,$AX292,1,_xlpm.VD),
AND(MONTH($AW292)&lt;MONTH(BK$15),MONTH($AX292)&gt;MONTH(BK$15)),
NETWORKDAYS.INTL((EOMONTH(BK$15-1,1))-_xlpm.DD,EOMONTH(BK$15-1,1),1,_xlpm.VD),
AND(MONTH($AW292)=MONTH(BK$15),MONTH($AX292)=MONTH(BK$15)),
NETWORKDAYS.INTL($AW292,$AX292,1,_xlpm.VD)))),0)),
$DH292="месяц",
$DR292*BK292,
$DH292="неделя",
$DR292*BK292/7*(ROUNDUP((DAY(EOMONTH(BK$15,0)))/4,0))),
0)</f>
        <v/>
      </c>
      <c r="EE292" s="125">
        <f>SUM($DS292,$DT292,$DU292,$DV292,$DW292,$DX292,$DY292,$DZ292,$EA292,$EB292,$EC292,$ED292)</f>
        <v/>
      </c>
      <c r="EF292" s="125">
        <f>IFERROR(ROUND($EE292*(1+$EP292),2),0)</f>
        <v/>
      </c>
      <c r="EG292" s="128" t="n">
        <v>1</v>
      </c>
      <c r="EH292" s="126" t="n">
        <v>0</v>
      </c>
      <c r="EI292" s="126">
        <f>ROUND(SUM($EH292:$EH292)*SUM($AB292:$AB292)*$EG292,2)</f>
        <v/>
      </c>
      <c r="EJ292" s="126">
        <f>ROUND($EI292*(1+$EP292),2)</f>
        <v/>
      </c>
      <c r="EK292" s="126" t="n">
        <v>0</v>
      </c>
      <c r="EL292" s="126">
        <f>ROUND(SUM($EK292:$EK292)*SUM($AB292:$AB292)*$EG292,2)</f>
        <v/>
      </c>
      <c r="EM292" s="126">
        <f>ROUND($EL292*(1+$EP292),2)</f>
        <v/>
      </c>
      <c r="EN292" s="126">
        <f>SUM($EE292,$EI292,$EL292)</f>
        <v/>
      </c>
      <c r="EO292" s="126">
        <f>SUM($EF292,$EJ292,$EM292)</f>
        <v/>
      </c>
      <c r="EP292" s="59" t="inlineStr">
        <is>
          <t>20%</t>
        </is>
      </c>
      <c r="EQ292" s="59" t="n"/>
      <c r="ER292" s="60">
        <f t="array" ref="ER292">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MATCH(ES292,
{"AMS";"RussOutdoor";"HD Outdoor";"Ingroup";"IQ";"Ledproduction";"LisChannel";"Logic";"Media-PPL";"NovikovTV | НовиковТВ";"SMA";"SOK";"КрокусТВ | CrocusTV | IndoorTV";"Сити";"ТЯК Москва"},
0)),"")</f>
        <v/>
      </c>
      <c r="ES292" s="60" t="n"/>
      <c r="ET292" s="60">
        <f t="array" ref="ET292">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MATCH(ES292,
{"AMS";"RussOutdoor";"HD Outdoor";"Ingroup";"IQ";"Ledproduction";"LisChannel";"Logic";"Media-PPL";"NovikovTV | НовиковТВ";"SMA";"SOK";"КрокусТВ | CrocusTV | IndoorTV";"Сити";"ТЯК Москва"},
0)),"")</f>
        <v/>
      </c>
      <c r="EU292" s="60" t="n"/>
      <c r="EV292" s="60" t="n"/>
      <c r="EX292" s="110">
        <f t="array" ref="EX292">
($AR292/30
+N("ТРАФИК ПЛОЩАДКИ"))*
(IFERROR(
_xlfn.LET(
_xlpm.GPR,
HLOOKUP($L292,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(MATCH($T292,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IF($Q292="цифровой",_xlpm.GPR/$AG292,_xlpm.GPR/60)),
0)
+N("DWELL TIME"))*
(IF($AB292=0,0,IF($AB292=1,0.3,IF($AB292=2,0.5,IF($AB292&gt;2,1))))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_xlfn.IFS($AC292="да",1.2,$AC292="нет",1)*
_xlfn.IFS($AD292="да",1.2,$AD292="нет",1)*
IF(R292="статический",1,1.2)*
$X292*
INDEX(
{1.2;1;1.2;1.2;1;1.2;1.2;1.2;1.2;1.2;1.2;1;1.2;1.2;1.2;1.2;1;1;1.2;1.2;1.2;1;1;1;1;1.2;1.2;1.2;1.2;1;1;1;1;1.2;1.2;1.2;1.2;1.2;1.2;1.2;1.2;1;1;1.2;1;1;1;1;1.5;1;1;1.5;1.5;1.2},
MATCH($Q292,_xlpm.MI,0)))&gt;{0.02;0.04;0.06;0.1;0.2;0.4;0.6;0.8;1;2;4;6})),
{0;1;2;3;4;5;6;7;8;9;10;11;12},
0)))
+N("КОЭФФИЦИЕНТ КОНТАКТА"))))*
(_xlfn.IFS($X292&lt;0.1,$X292/1000,$X292&gt;25,5.2,AND($X292&gt;=0.1,$X292&lt;=25),(($X292*2+0.1)/10)*($X292/10)))*
IFERROR((_xlfn.LET(
_xlpm.MA,
{0;0.8;0.85;0.9;0.95;1},
_xlpm.MAA,
{0;1;2;3;4;5},
INDEX(_xlpm.MA,MATCH(SUMPRODUCT(--((IF(ROUND(_xlpm.MAA,1)&gt;5,5,ROUND($AB292,1)))&gt;{0;1;2;3;4;5})),_xlpm.MAA,0)))
+N("КОЭФФИЦИЕНТ КОЛ-ВО КОНСТРУКЦИЙ")),1)*
$AB292,0))*
(IF($Q292="цифровой",$AG292/15*$AI292,1)
+N("ДЛЯ ЦИФРЫ"))</f>
        <v/>
      </c>
      <c r="EY292" s="110">
        <f>IFERROR(EX292*AY292,0)</f>
        <v/>
      </c>
      <c r="EZ292" s="131">
        <f>IFERROR(DP292/EY292*1000,0)</f>
        <v/>
      </c>
      <c r="FA292" s="112">
        <f>IFERROR(FC292/FB292,0)</f>
        <v/>
      </c>
      <c r="FB292" s="112">
        <f>IFERROR((FC292/(EY292/FF292*#REF!))*0.825,0)</f>
        <v/>
      </c>
      <c r="FC292" s="112">
        <f>IFERROR(((EX292*30/AR292)*100)/30,0)</f>
        <v/>
      </c>
      <c r="FD292" s="112">
        <f>IFERROR(EY292/G292*100%,0)</f>
        <v/>
      </c>
      <c r="FE292" s="112">
        <f>IFERROR(FD292/FC292*100%,0)</f>
        <v/>
      </c>
      <c r="FF292" s="110">
        <f>IFERROR(AR292/30*AY292,0)</f>
        <v/>
      </c>
    </row>
    <row r="293" ht="13" customHeight="1">
      <c r="A293" s="59" t="n"/>
      <c r="B293" s="60" t="n"/>
      <c r="C293" s="60" t="n"/>
      <c r="D293" s="60">
        <f t="array" ref="D293">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MATCH($E293,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93" s="60">
        <f t="array" ref="E293">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MATCH($F293,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93" s="60" t="inlineStr"/>
      <c r="G293" s="60" t="n"/>
      <c r="H293" s="60">
        <f t="array" ref="H293">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MATCH($I293,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93" s="60" t="n"/>
      <c r="J293" s="60" t="n"/>
      <c r="K293" s="60" t="n"/>
      <c r="L293" s="60" t="n"/>
      <c r="M293" s="60" t="n"/>
      <c r="N293" s="60" t="n"/>
      <c r="O293" s="60" t="n"/>
      <c r="P293" s="60">
        <f t="array" ref="P293">
_xlfn.IFS(
ISNUMBER(MATCH($Q293,{"шелфбаннер","разделитель","монетница","чековая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ISNUMBER(MATCH($Q293,{"LED/LCD","видеокулер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ISNUMBER(MATCH($Q293,{"автомобиль","машина","выставочное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ISNUMBER(MATCH($Q293,{"билборд","лифтовая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ISNUMBER(MATCH($Q293,{"навигация","подвесной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ISNUMBER(MATCH($Q293,{"движущаяся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ISNUMBER(MATCH($Q293,{"каталог","журнал"},)),
"Пресса",
$Q293="","")</f>
        <v/>
      </c>
      <c r="Q293" s="60" t="n"/>
      <c r="R293" s="60">
        <f t="array" ref="R293">
IFERROR(
_xlfn.IFS(
OR(ISNUMBER(MATCH($Q293,{"экспозиция","макет","стенд","автостенд","авто стенд","выставочное пространство","выставочные стенды","модульные выставочные стенды","3Д конструкция","3D конструкция"},)),P293="Экспонирование"),
"нестандартный",
ISNUMBER(MATCH($Q293,{"скроллер","призматрон"},)),
"динамический",
$P293="Видео",
"цифровой",
OR($P293="Пресса",$P293="Щит",$P293="POSm",$P293="Подвес",$P293="Брендирование/оклейка"),
"статический"),"")</f>
        <v/>
      </c>
      <c r="S293" s="59" t="n"/>
      <c r="T293" s="60" t="n"/>
      <c r="U293" s="60" t="n"/>
      <c r="V293" s="60">
        <f>
IF(P293="Видео",
"цифровой постер/ролик",
IF(ISNUMBER(MATCH(Q293,{"короб световой","короб световой | лайтбокс","короб световой | кристалайт","лайтбокс","лайт бокс","кристалайт","LB","lightbox"},)),
"бэклит",
IF(P293="Брендирование/оклейка",
"перфарированная пленка/самоклейка",
IF(P293="Экспонирование",
"под запрос",
IF(P293="Подвес",
"баннер/ткань",
"")))))</f>
        <v/>
      </c>
      <c r="W293" s="59" t="n"/>
      <c r="X293" s="59" t="n"/>
      <c r="Y293" s="59" t="n"/>
      <c r="Z293" s="61" t="n"/>
      <c r="AA293" s="61" t="n"/>
      <c r="AB293" s="61">
        <f>IF(BL293&gt;0,Z293,0)</f>
        <v/>
      </c>
      <c r="AC293" s="59" t="n"/>
      <c r="AD293" s="59" t="n"/>
      <c r="AE293" s="59" t="n"/>
      <c r="AF293" s="59" t="n"/>
      <c r="AG293" s="59" t="n"/>
      <c r="AH293" s="59" t="n"/>
      <c r="AI293" s="59" t="n"/>
      <c r="AJ293" s="59" t="n"/>
      <c r="AK293" s="59" t="n"/>
      <c r="AL293" s="62">
        <f>IFERROR(IF(OR(R293="статический",R293="динамический",R293="нестандартный",R293="",R293=""),"-",IF(AND(AH293="-",AI293="-"),"-",AK293*3600/AH293*AI293)),"-")</f>
        <v/>
      </c>
      <c r="AM293" s="62">
        <f>IFERROR(IF(OR(R293="статический",R293="динамический",R293="",R293="", R293="BTL",R293="нестандартный"),"-",AG293*AI293*AL293/60),"-")</f>
        <v/>
      </c>
      <c r="AN293" s="63">
        <f>IFERROR(IF(AH293="","-",AG293*AI293/AH293),"-")</f>
        <v/>
      </c>
      <c r="AO293" s="59">
        <f>IFERROR(IF(OR($R293="статический",$R293="динамический",$R293="",$R293="",$R293="BTL",$R293="нестандартный"),"-",$AL293*$AY293),"-")</f>
        <v/>
      </c>
      <c r="AP293" s="62">
        <f>IFERROR(IF(OR($R293="статический",$R293="динамический",$R293="",$R293="",$R293="BTL",$R293="нестандартный"),"-",$AM293*AY293),"-")</f>
        <v/>
      </c>
      <c r="AQ293" s="64" t="n"/>
      <c r="AR293" s="61" t="n"/>
      <c r="AS293" s="61" t="n"/>
      <c r="AT293" s="61" t="n"/>
      <c r="AU293" s="65" t="n"/>
      <c r="AV293" s="124">
        <f>IFERROR(DR293/AT293*1000,"n/a")</f>
        <v/>
      </c>
      <c r="AW293" s="67" t="n"/>
      <c r="AX293" s="67" t="n"/>
      <c r="AY293" s="43">
        <f>IFERROR(IF(OR($AW293="",$AX293=""),"",_xlfn.DAYS($AX293+1,$AW293)),"")</f>
        <v/>
      </c>
      <c r="AZ293" s="68">
        <f t="array" ref="AZ293">
_xlfn.LET(_xlpm.COEFF,
IF($AW293+$AX293=0,0,IF(MAX(MIN($AX293,EOMONTH(AZ$15,0))-MAX($AW293,AZ$15)+1,)&gt;0,1,0)),
_xlfn.IFS(
$ES293="LisChannel",
_xlpm.COEFF*
INDEX({1;1;1.2;1.2;1;1;1;1;1.2;1.2;1.2;1.2},
MATCH(MONTH(AZ$15),
{1,2,3,4,5,6,7,8,9,10,11,12})),
CONCATENATE($ES293," ",$L293)="RussOutdoor метро",
_xlpm.COEFF*
INDEX({0.8;0.9;1.1;1.1;1;1;1;1;1.1;1.1;1.1;1.1},
MATCH(MONTH(AZ$15),
{1,2,3,4,5,6,7,8,9,10,11,12})),
$ES293&lt;&gt;"LisChannel",
_xlpm.COEFF,
$ES293&lt;&gt;"RussOutdoor",
_xlpm.COEFF))</f>
        <v/>
      </c>
      <c r="BA293" s="68">
        <f t="array" ref="BA293">
_xlfn.LET(_xlpm.COEFF,
IF($AW293+$AX293=0,0,IF(MAX(MIN($AX293,EOMONTH(BA$15,0))-MAX($AW293,BA$15)+1,)&gt;0,1,0)),
_xlfn.IFS(
$ES293="LisChannel",
_xlpm.COEFF*
INDEX({1;1;1.2;1.2;1;1;1;1;1.2;1.2;1.2;1.2},
MATCH(MONTH(BA$15),
{1,2,3,4,5,6,7,8,9,10,11,12})),
CONCATENATE($ES293," ",$L293)="RussOutdoor метро",
_xlpm.COEFF*
INDEX({0.8;0.9;1.1;1.1;1;1;1;1;1.1;1.1;1.1;1.1},
MATCH(MONTH(BA$15),
{1,2,3,4,5,6,7,8,9,10,11,12})),
$ES293&lt;&gt;"LisChannel",
_xlpm.COEFF,
$ES293&lt;&gt;"RussOutdoor",
_xlpm.COEFF))</f>
        <v/>
      </c>
      <c r="BB293" s="68">
        <f t="array" ref="BB293">
_xlfn.LET(_xlpm.COEFF,
IF($AW293+$AX293=0,0,IF(MAX(MIN($AX293,EOMONTH(BB$15,0))-MAX($AW293,BB$15)+1,)&gt;0,1,0)),
_xlfn.IFS(
$ES293="LisChannel",
_xlpm.COEFF*
INDEX({1;1;1.2;1.2;1;1;1;1;1.2;1.2;1.2;1.2},
MATCH(MONTH(BB$15),
{1,2,3,4,5,6,7,8,9,10,11,12})),
CONCATENATE($ES293," ",$L293)="RussOutdoor метро",
_xlpm.COEFF*
INDEX({0.8;0.9;1.1;1.1;1;1;1;1;1.1;1.1;1.1;1.1},
MATCH(MONTH(BB$15),
{1,2,3,4,5,6,7,8,9,10,11,12})),
$ES293&lt;&gt;"LisChannel",
_xlpm.COEFF,
$ES293&lt;&gt;"RussOutdoor",
_xlpm.COEFF))</f>
        <v/>
      </c>
      <c r="BC293" s="68">
        <f t="array" ref="BC293">
_xlfn.LET(_xlpm.COEFF,
IF($AW293+$AX293=0,0,IF(MAX(MIN($AX293,EOMONTH(BC$15,0))-MAX($AW293,BC$15)+1,)&gt;0,1,0)),
_xlfn.IFS(
$ES293="LisChannel",
_xlpm.COEFF*
INDEX({1;1;1.2;1.2;1;1;1;1;1.2;1.2;1.2;1.2},
MATCH(MONTH(BC$15),
{1,2,3,4,5,6,7,8,9,10,11,12})),
CONCATENATE($ES293," ",$L293)="RussOutdoor метро",
_xlpm.COEFF*
INDEX({0.8;0.9;1.1;1.1;1;1;1;1;1.1;1.1;1.1;1.1},
MATCH(MONTH(BC$15),
{1,2,3,4,5,6,7,8,9,10,11,12})),
$ES293&lt;&gt;"LisChannel",
_xlpm.COEFF,
$ES293&lt;&gt;"RussOutdoor",
_xlpm.COEFF))</f>
        <v/>
      </c>
      <c r="BD293" s="68">
        <f t="array" ref="BD293">
_xlfn.LET(_xlpm.COEFF,
IF($AW293+$AX293=0,0,IF(MAX(MIN($AX293,EOMONTH(BD$15,0))-MAX($AW293,BD$15)+1,)&gt;0,1,0)),
_xlfn.IFS(
$ES293="LisChannel",
_xlpm.COEFF*
INDEX({1;1;1.2;1.2;1;1;1;1;1.2;1.2;1.2;1.2},
MATCH(MONTH(BD$15),
{1,2,3,4,5,6,7,8,9,10,11,12})),
CONCATENATE($ES293," ",$L293)="RussOutdoor метро",
_xlpm.COEFF*
INDEX({0.8;0.9;1.1;1.1;1;1;1;1;1.1;1.1;1.1;1.1},
MATCH(MONTH(BD$15),
{1,2,3,4,5,6,7,8,9,10,11,12})),
$ES293&lt;&gt;"LisChannel",
_xlpm.COEFF,
$ES293&lt;&gt;"RussOutdoor",
_xlpm.COEFF))</f>
        <v/>
      </c>
      <c r="BE293" s="68">
        <f t="array" ref="BE293">
_xlfn.LET(_xlpm.COEFF,
IF($AW293+$AX293=0,0,IF(MAX(MIN($AX293,EOMONTH(BE$15,0))-MAX($AW293,BE$15)+1,)&gt;0,1,0)),
_xlfn.IFS(
$ES293="LisChannel",
_xlpm.COEFF*
INDEX({1;1;1.2;1.2;1;1;1;1;1.2;1.2;1.2;1.2},
MATCH(MONTH(BE$15),
{1,2,3,4,5,6,7,8,9,10,11,12})),
CONCATENATE($ES293," ",$L293)="RussOutdoor метро",
_xlpm.COEFF*
INDEX({0.8;0.9;1.1;1.1;1;1;1;1;1.1;1.1;1.1;1.1},
MATCH(MONTH(BE$15),
{1,2,3,4,5,6,7,8,9,10,11,12})),
$ES293&lt;&gt;"LisChannel",
_xlpm.COEFF,
$ES293&lt;&gt;"RussOutdoor",
_xlpm.COEFF))</f>
        <v/>
      </c>
      <c r="BF293" s="68">
        <f t="array" ref="BF293">
_xlfn.LET(_xlpm.COEFF,
IF($AW293+$AX293=0,0,IF(MAX(MIN($AX293,EOMONTH(BF$15,0))-MAX($AW293,BF$15)+1,)&gt;0,1,0)),
_xlfn.IFS(
$ES293="LisChannel",
_xlpm.COEFF*
INDEX({1;1;1.2;1.2;1;1;1;1;1.2;1.2;1.2;1.2},
MATCH(MONTH(BF$15),
{1,2,3,4,5,6,7,8,9,10,11,12})),
CONCATENATE($ES293," ",$L293)="RussOutdoor метро",
_xlpm.COEFF*
INDEX({0.8;0.9;1.1;1.1;1;1;1;1;1.1;1.1;1.1;1.1},
MATCH(MONTH(BF$15),
{1,2,3,4,5,6,7,8,9,10,11,12})),
$ES293&lt;&gt;"LisChannel",
_xlpm.COEFF,
$ES293&lt;&gt;"RussOutdoor",
_xlpm.COEFF))</f>
        <v/>
      </c>
      <c r="BG293" s="68">
        <f t="array" ref="BG293">
_xlfn.LET(_xlpm.COEFF,
IF($AW293+$AX293=0,0,IF(MAX(MIN($AX293,EOMONTH(BG$15,0))-MAX($AW293,BG$15)+1,)&gt;0,1,0)),
_xlfn.IFS(
$ES293="LisChannel",
_xlpm.COEFF*
INDEX({1;1;1.2;1.2;1;1;1;1;1.2;1.2;1.2;1.2},
MATCH(MONTH(BG$15),
{1,2,3,4,5,6,7,8,9,10,11,12})),
CONCATENATE($ES293," ",$L293)="RussOutdoor метро",
_xlpm.COEFF*
INDEX({0.8;0.9;1.1;1.1;1;1;1;1;1.1;1.1;1.1;1.1},
MATCH(MONTH(BG$15),
{1,2,3,4,5,6,7,8,9,10,11,12})),
$ES293&lt;&gt;"LisChannel",
_xlpm.COEFF,
$ES293&lt;&gt;"RussOutdoor",
_xlpm.COEFF))</f>
        <v/>
      </c>
      <c r="BH293" s="68">
        <f t="array" ref="BH293">
_xlfn.LET(_xlpm.COEFF,
IF($AW293+$AX293=0,0,IF(MAX(MIN($AX293,EOMONTH(BH$15,0))-MAX($AW293,BH$15)+1,)&gt;0,1,0)),
_xlfn.IFS(
$ES293="LisChannel",
_xlpm.COEFF*
INDEX({1;1;1.2;1.2;1;1;1;1;1.2;1.2;1.2;1.2},
MATCH(MONTH(BH$15),
{1,2,3,4,5,6,7,8,9,10,11,12})),
CONCATENATE($ES293," ",$L293)="RussOutdoor метро",
_xlpm.COEFF*
INDEX({0.8;0.9;1.1;1.1;1;1;1;1;1.1;1.1;1.1;1.1},
MATCH(MONTH(BH$15),
{1,2,3,4,5,6,7,8,9,10,11,12})),
$ES293&lt;&gt;"LisChannel",
_xlpm.COEFF,
$ES293&lt;&gt;"RussOutdoor",
_xlpm.COEFF))</f>
        <v/>
      </c>
      <c r="BI293" s="68">
        <f t="array" ref="BI293">
_xlfn.LET(_xlpm.COEFF,
IF($AW293+$AX293=0,0,IF(MAX(MIN($AX293,EOMONTH(BI$15,0))-MAX($AW293,BI$15)+1,)&gt;0,1,0)),
_xlfn.IFS(
$ES293="LisChannel",
_xlpm.COEFF*
INDEX({1;1;1.2;1.2;1;1;1;1;1.2;1.2;1.2;1.2},
MATCH(MONTH(BI$15),
{1,2,3,4,5,6,7,8,9,10,11,12})),
CONCATENATE($ES293," ",$L293)="RussOutdoor метро",
_xlpm.COEFF*
INDEX({0.8;0.9;1.1;1.1;1;1;1;1;1.1;1.1;1.1;1.1},
MATCH(MONTH(BI$15),
{1,2,3,4,5,6,7,8,9,10,11,12})),
$ES293&lt;&gt;"LisChannel",
_xlpm.COEFF,
$ES293&lt;&gt;"RussOutdoor",
_xlpm.COEFF))</f>
        <v/>
      </c>
      <c r="BJ293" s="68">
        <f t="array" ref="BJ293">
_xlfn.LET(_xlpm.COEFF,
IF($AW293+$AX293=0,0,IF(MAX(MIN($AX293,EOMONTH(BJ$15,0))-MAX($AW293,BJ$15)+1,)&gt;0,1,0)),
_xlfn.IFS(
$ES293="LisChannel",
_xlpm.COEFF*
INDEX({1;1;1.2;1.2;1;1;1;1;1.2;1.2;1.2;1.2},
MATCH(MONTH(BJ$15),
{1,2,3,4,5,6,7,8,9,10,11,12})),
CONCATENATE($ES293," ",$L293)="RussOutdoor метро",
_xlpm.COEFF*
INDEX({0.8;0.9;1.1;1.1;1;1;1;1;1.1;1.1;1.1;1.1},
MATCH(MONTH(BJ$15),
{1,2,3,4,5,6,7,8,9,10,11,12})),
$ES293&lt;&gt;"LisChannel",
_xlpm.COEFF,
$ES293&lt;&gt;"RussOutdoor",
_xlpm.COEFF))</f>
        <v/>
      </c>
      <c r="BK293" s="68">
        <f t="array" ref="BK293">
_xlfn.LET(_xlpm.COEFF,
IF($AW293+$AX293=0,0,IF(MAX(MIN($AX293,EOMONTH(BK$15,0))-MAX($AW293,BK$15)+1,)&gt;0,1,0)),
_xlfn.IFS(
$ES293="LisChannel",
_xlpm.COEFF*
INDEX({1;1;1.2;1.2;1;1;1;1;1.2;1.2;1.2;1.2},
MATCH(MONTH(BK$15),
{1,2,3,4,5,6,7,8,9,10,11,12})),
CONCATENATE($ES293," ",$L293)="RussOutdoor метро",
_xlpm.COEFF*
INDEX({0.8;0.9;1.1;1.1;1;1;1;1;1.1;1.1;1.1;1.1},
MATCH(MONTH(BK$15),
{1,2,3,4,5,6,7,8,9,10,11,12})),
$ES293&lt;&gt;"LisChannel",
_xlpm.COEFF,
$ES293&lt;&gt;"RussOutdoor",
_xlpm.COEFF))</f>
        <v/>
      </c>
      <c r="BL293" s="62">
        <f>COUNTIFS($AZ293:$BK293,"&gt;0")</f>
        <v/>
      </c>
      <c r="BM293" s="65" t="n"/>
      <c r="BN293" s="125">
        <f>$DJ293</f>
        <v/>
      </c>
      <c r="BO293" s="63">
        <f>$DQ293</f>
        <v/>
      </c>
      <c r="BP293" s="125">
        <f>
IFERROR(
IF($BL293=0,0,
$BN293*(1-$BO293)),
0)</f>
        <v/>
      </c>
      <c r="BQ293" s="125">
        <f t="array" ref="BQ293">
IFERROR(
_xlfn.IFS(
$DH293="день_1",
$BP293*$BL293/($AX293-$AW293+1)*AZ293*(DAY(EOMONTH(AZ$15,0))),
$DH293="день_2",
$BP293/30*MAX(MIN($AX293,EOMONTH(AZ$15,0))-MAX($AW293,AZ$15)+1,),
$DH293="раб.день",
$BP293/30*(IFERROR(
_xlfn.LET(_xlpm.VD,
CHOOSE(
{1;2;3;4;5;6;7;8;9;10;11;12;13;14;15;16;17;18},
45658,45659,45660,45661,45662,45663,45664,45665,45711,45724,45778,45779,45785,45786,45820,45821,45965,46022),
_xlfn.LET(_xlpm.DD,
MAX(MIN($AX293,EOMONTH(AZ$15,0))-MAX($AW293,AZ$15),),
_xlfn.IFS(
AND(MONTH($AW293)=MONTH(AZ$15),MONTH($AX293)&lt;&gt;MONTH(AZ$15)),
NETWORKDAYS.INTL($AW293,$AW293+_xlpm.DD,1,_xlpm.VD),
AND(MONTH($AW293)&lt;&gt;MONTH(AZ$15),MONTH($AX293)=MONTH(AZ$15)),
NETWORKDAYS.INTL(($AX293)-_xlpm.DD,$AX293,1,_xlpm.VD),
AND(MONTH($AW293)&lt;MONTH(AZ$15),MONTH($AX293)&gt;MONTH(AZ$15)),
NETWORKDAYS.INTL((EOMONTH(AZ$15-1,1))-_xlpm.DD,EOMONTH(AZ$15-1,1),1,_xlpm.VD),
AND(MONTH($AW293)=MONTH(AZ$15),MONTH($AX293)=MONTH(AZ$15)),
NETWORKDAYS.INTL($AW293,$AX293,1,_xlpm.VD)))),0)),
$DH293="месяц",
$BP293*AZ293,
$DH293="неделя",
$BP293*AZ293/7*(ROUNDUP((DAY(EOMONTH(AZ$15,0)))/4,0))),
0)</f>
        <v/>
      </c>
      <c r="BR293" s="125">
        <f t="array" ref="BR293">
IFERROR(
_xlfn.IFS(
$DH293="день_1",
$BP293*$BL293/($AX293-$AW293+1)*BA293*(DAY(EOMONTH(BA$15,0))),
$DH293="день_2",
$BP293/30*MAX(MIN($AX293,EOMONTH(BA$15,0))-MAX($AW293,BA$15)+1,),
$DH293="раб.день",
$BP293/30*(IFERROR(
_xlfn.LET(_xlpm.VD,
CHOOSE(
{1;2;3;4;5;6;7;8;9;10;11;12;13;14;15;16;17;18},
45658,45659,45660,45661,45662,45663,45664,45665,45711,45724,45778,45779,45785,45786,45820,45821,45965,46022),
_xlfn.LET(_xlpm.DD,
MAX(MIN($AX293,EOMONTH(BA$15,0))-MAX($AW293,BA$15),),
_xlfn.IFS(
AND(MONTH($AW293)=MONTH(BA$15),MONTH($AX293)&lt;&gt;MONTH(BA$15)),
NETWORKDAYS.INTL($AW293,$AW293+_xlpm.DD,1,_xlpm.VD),
AND(MONTH($AW293)&lt;&gt;MONTH(BA$15),MONTH($AX293)=MONTH(BA$15)),
NETWORKDAYS.INTL(($AX293)-_xlpm.DD,$AX293,1,_xlpm.VD),
AND(MONTH($AW293)&lt;MONTH(BA$15),MONTH($AX293)&gt;MONTH(BA$15)),
NETWORKDAYS.INTL((EOMONTH(BA$15-1,1))-_xlpm.DD,EOMONTH(BA$15-1,1),1,_xlpm.VD),
AND(MONTH($AW293)=MONTH(BA$15),MONTH($AX293)=MONTH(BA$15)),
NETWORKDAYS.INTL($AW293,$AX293,1,_xlpm.VD)))),0)),
$DH293="месяц",
$BP293*BA293,
$DH293="неделя",
$BP293*BA293/7*(ROUNDUP((DAY(EOMONTH(BA$15,0)))/4,0))),
0)</f>
        <v/>
      </c>
      <c r="BS293" s="125">
        <f t="array" ref="BS293">
IFERROR(
_xlfn.IFS(
$DH293="день_1",
$BP293*$BL293/($AX293-$AW293+1)*BB293*(DAY(EOMONTH(BB$15,0))),
$DH293="день_2",
$BP293/30*MAX(MIN($AX293,EOMONTH(BB$15,0))-MAX($AW293,BB$15)+1,),
$DH293="раб.день",
$BP293/30*(IFERROR(
_xlfn.LET(_xlpm.VD,
CHOOSE(
{1;2;3;4;5;6;7;8;9;10;11;12;13;14;15;16;17;18},
45658,45659,45660,45661,45662,45663,45664,45665,45711,45724,45778,45779,45785,45786,45820,45821,45965,46022),
_xlfn.LET(_xlpm.DD,
MAX(MIN($AX293,EOMONTH(BB$15,0))-MAX($AW293,BB$15),),
_xlfn.IFS(
AND(MONTH($AW293)=MONTH(BB$15),MONTH($AX293)&lt;&gt;MONTH(BB$15)),
NETWORKDAYS.INTL($AW293,$AW293+_xlpm.DD,1,_xlpm.VD),
AND(MONTH($AW293)&lt;&gt;MONTH(BB$15),MONTH($AX293)=MONTH(BB$15)),
NETWORKDAYS.INTL(($AX293)-_xlpm.DD,$AX293,1,_xlpm.VD),
AND(MONTH($AW293)&lt;MONTH(BB$15),MONTH($AX293)&gt;MONTH(BB$15)),
NETWORKDAYS.INTL((EOMONTH(BB$15-1,1))-_xlpm.DD,EOMONTH(BB$15-1,1),1,_xlpm.VD),
AND(MONTH($AW293)=MONTH(BB$15),MONTH($AX293)=MONTH(BB$15)),
NETWORKDAYS.INTL($AW293,$AX293,1,_xlpm.VD)))),0)),
$DH293="месяц",
$BP293*BB293,
$DH293="неделя",
$BP293*BB293/7*(ROUNDUP((DAY(EOMONTH(BB$15,0)))/4,0))),
0)</f>
        <v/>
      </c>
      <c r="BT293" s="125">
        <f t="array" ref="BT293">
IFERROR(
_xlfn.IFS(
$DH293="день_1",
$BP293*$BL293/($AX293-$AW293+1)*BC293*(DAY(EOMONTH(BC$15,0))),
$DH293="день_2",
$BP293/30*MAX(MIN($AX293,EOMONTH(BC$15,0))-MAX($AW293,BC$15)+1,),
$DH293="раб.день",
$BP293/30*(IFERROR(
_xlfn.LET(_xlpm.VD,
CHOOSE(
{1;2;3;4;5;6;7;8;9;10;11;12;13;14;15;16;17;18},
45658,45659,45660,45661,45662,45663,45664,45665,45711,45724,45778,45779,45785,45786,45820,45821,45965,46022),
_xlfn.LET(_xlpm.DD,
MAX(MIN($AX293,EOMONTH(BC$15,0))-MAX($AW293,BC$15),),
_xlfn.IFS(
AND(MONTH($AW293)=MONTH(BC$15),MONTH($AX293)&lt;&gt;MONTH(BC$15)),
NETWORKDAYS.INTL($AW293,$AW293+_xlpm.DD,1,_xlpm.VD),
AND(MONTH($AW293)&lt;&gt;MONTH(BC$15),MONTH($AX293)=MONTH(BC$15)),
NETWORKDAYS.INTL(($AX293)-_xlpm.DD,$AX293,1,_xlpm.VD),
AND(MONTH($AW293)&lt;MONTH(BC$15),MONTH($AX293)&gt;MONTH(BC$15)),
NETWORKDAYS.INTL((EOMONTH(BC$15-1,1))-_xlpm.DD,EOMONTH(BC$15-1,1),1,_xlpm.VD),
AND(MONTH($AW293)=MONTH(BC$15),MONTH($AX293)=MONTH(BC$15)),
NETWORKDAYS.INTL($AW293,$AX293,1,_xlpm.VD)))),0)),
$DH293="месяц",
$BP293*BC293,
$DH293="неделя",
$BP293*BC293/7*(ROUNDUP((DAY(EOMONTH(BC$15,0)))/4,0))),
0)</f>
        <v/>
      </c>
      <c r="BU293" s="125">
        <f t="array" ref="BU293">
IFERROR(
_xlfn.IFS(
$DH293="день_1",
$BP293*$BL293/($AX293-$AW293+1)*BD293*(DAY(EOMONTH(BD$15,0))),
$DH293="день_2",
$BP293/30*MAX(MIN($AX293,EOMONTH(BD$15,0))-MAX($AW293,BD$15)+1,),
$DH293="раб.день",
$BP293/30*(IFERROR(
_xlfn.LET(_xlpm.VD,
CHOOSE(
{1;2;3;4;5;6;7;8;9;10;11;12;13;14;15;16;17;18},
45658,45659,45660,45661,45662,45663,45664,45665,45711,45724,45778,45779,45785,45786,45820,45821,45965,46022),
_xlfn.LET(_xlpm.DD,
MAX(MIN($AX293,EOMONTH(BD$15,0))-MAX($AW293,BD$15),),
_xlfn.IFS(
AND(MONTH($AW293)=MONTH(BD$15),MONTH($AX293)&lt;&gt;MONTH(BD$15)),
NETWORKDAYS.INTL($AW293,$AW293+_xlpm.DD,1,_xlpm.VD),
AND(MONTH($AW293)&lt;&gt;MONTH(BD$15),MONTH($AX293)=MONTH(BD$15)),
NETWORKDAYS.INTL(($AX293)-_xlpm.DD,$AX293,1,_xlpm.VD),
AND(MONTH($AW293)&lt;MONTH(BD$15),MONTH($AX293)&gt;MONTH(BD$15)),
NETWORKDAYS.INTL((EOMONTH(BD$15-1,1))-_xlpm.DD,EOMONTH(BD$15-1,1),1,_xlpm.VD),
AND(MONTH($AW293)=MONTH(BD$15),MONTH($AX293)=MONTH(BD$15)),
NETWORKDAYS.INTL($AW293,$AX293,1,_xlpm.VD)))),0)),
$DH293="месяц",
$BP293*BD293,
$DH293="неделя",
$BP293*BD293/7*(ROUNDUP((DAY(EOMONTH(BD$15,0)))/4,0))),
0)</f>
        <v/>
      </c>
      <c r="BV293" s="125">
        <f t="array" ref="BV293">
IFERROR(
_xlfn.IFS(
$DH293="день_1",
$BP293*$BL293/($AX293-$AW293+1)*BE293*(DAY(EOMONTH(BE$15,0))),
$DH293="день_2",
$BP293/30*MAX(MIN($AX293,EOMONTH(BE$15,0))-MAX($AW293,BE$15)+1,),
$DH293="раб.день",
$BP293/30*(IFERROR(
_xlfn.LET(_xlpm.VD,
CHOOSE(
{1;2;3;4;5;6;7;8;9;10;11;12;13;14;15;16;17;18},
45658,45659,45660,45661,45662,45663,45664,45665,45711,45724,45778,45779,45785,45786,45820,45821,45965,46022),
_xlfn.LET(_xlpm.DD,
MAX(MIN($AX293,EOMONTH(BE$15,0))-MAX($AW293,BE$15),),
_xlfn.IFS(
AND(MONTH($AW293)=MONTH(BE$15),MONTH($AX293)&lt;&gt;MONTH(BE$15)),
NETWORKDAYS.INTL($AW293,$AW293+_xlpm.DD,1,_xlpm.VD),
AND(MONTH($AW293)&lt;&gt;MONTH(BE$15),MONTH($AX293)=MONTH(BE$15)),
NETWORKDAYS.INTL(($AX293)-_xlpm.DD,$AX293,1,_xlpm.VD),
AND(MONTH($AW293)&lt;MONTH(BE$15),MONTH($AX293)&gt;MONTH(BE$15)),
NETWORKDAYS.INTL((EOMONTH(BE$15-1,1))-_xlpm.DD,EOMONTH(BE$15-1,1),1,_xlpm.VD),
AND(MONTH($AW293)=MONTH(BE$15),MONTH($AX293)=MONTH(BE$15)),
NETWORKDAYS.INTL($AW293,$AX293,1,_xlpm.VD)))),0)),
$DH293="месяц",
$BP293*BE293,
$DH293="неделя",
$BP293*BE293/7*(ROUNDUP((DAY(EOMONTH(BE$15,0)))/4,0))),
0)</f>
        <v/>
      </c>
      <c r="BW293" s="125">
        <f t="array" ref="BW293">
IFERROR(
_xlfn.IFS(
$DH293="день_1",
$BP293*$BL293/($AX293-$AW293+1)*BF293*(DAY(EOMONTH(BF$15,0))),
$DH293="день_2",
$BP293/30*MAX(MIN($AX293,EOMONTH(BF$15,0))-MAX($AW293,BF$15)+1,),
$DH293="раб.день",
$BP293/30*(IFERROR(
_xlfn.LET(_xlpm.VD,
CHOOSE(
{1;2;3;4;5;6;7;8;9;10;11;12;13;14;15;16;17;18},
45658,45659,45660,45661,45662,45663,45664,45665,45711,45724,45778,45779,45785,45786,45820,45821,45965,46022),
_xlfn.LET(_xlpm.DD,
MAX(MIN($AX293,EOMONTH(BF$15,0))-MAX($AW293,BF$15),),
_xlfn.IFS(
AND(MONTH($AW293)=MONTH(BF$15),MONTH($AX293)&lt;&gt;MONTH(BF$15)),
NETWORKDAYS.INTL($AW293,$AW293+_xlpm.DD,1,_xlpm.VD),
AND(MONTH($AW293)&lt;&gt;MONTH(BF$15),MONTH($AX293)=MONTH(BF$15)),
NETWORKDAYS.INTL(($AX293)-_xlpm.DD,$AX293,1,_xlpm.VD),
AND(MONTH($AW293)&lt;MONTH(BF$15),MONTH($AX293)&gt;MONTH(BF$15)),
NETWORKDAYS.INTL((EOMONTH(BF$15-1,1))-_xlpm.DD,EOMONTH(BF$15-1,1),1,_xlpm.VD),
AND(MONTH($AW293)=MONTH(BF$15),MONTH($AX293)=MONTH(BF$15)),
NETWORKDAYS.INTL($AW293,$AX293,1,_xlpm.VD)))),0)),
$DH293="месяц",
$BP293*BF293,
$DH293="неделя",
$BP293*BF293/7*(ROUNDUP((DAY(EOMONTH(BF$15,0)))/4,0))),
0)</f>
        <v/>
      </c>
      <c r="BX293" s="125">
        <f t="array" ref="BX293">
IFERROR(
_xlfn.IFS(
$DH293="день_1",
$BP293*$BL293/($AX293-$AW293+1)*BG293*(DAY(EOMONTH(BG$15,0))),
$DH293="день_2",
$BP293/30*MAX(MIN($AX293,EOMONTH(BG$15,0))-MAX($AW293,BG$15)+1,),
$DH293="раб.день",
$BP293/30*(IFERROR(
_xlfn.LET(_xlpm.VD,
CHOOSE(
{1;2;3;4;5;6;7;8;9;10;11;12;13;14;15;16;17;18},
45658,45659,45660,45661,45662,45663,45664,45665,45711,45724,45778,45779,45785,45786,45820,45821,45965,46022),
_xlfn.LET(_xlpm.DD,
MAX(MIN($AX293,EOMONTH(BG$15,0))-MAX($AW293,BG$15),),
_xlfn.IFS(
AND(MONTH($AW293)=MONTH(BG$15),MONTH($AX293)&lt;&gt;MONTH(BG$15)),
NETWORKDAYS.INTL($AW293,$AW293+_xlpm.DD,1,_xlpm.VD),
AND(MONTH($AW293)&lt;&gt;MONTH(BG$15),MONTH($AX293)=MONTH(BG$15)),
NETWORKDAYS.INTL(($AX293)-_xlpm.DD,$AX293,1,_xlpm.VD),
AND(MONTH($AW293)&lt;MONTH(BG$15),MONTH($AX293)&gt;MONTH(BG$15)),
NETWORKDAYS.INTL((EOMONTH(BG$15-1,1))-_xlpm.DD,EOMONTH(BG$15-1,1),1,_xlpm.VD),
AND(MONTH($AW293)=MONTH(BG$15),MONTH($AX293)=MONTH(BG$15)),
NETWORKDAYS.INTL($AW293,$AX293,1,_xlpm.VD)))),0)),
$DH293="месяц",
$BP293*BG293,
$DH293="неделя",
$BP293*BG293/7*(ROUNDUP((DAY(EOMONTH(BG$15,0)))/4,0))),
0)</f>
        <v/>
      </c>
      <c r="BY293" s="125">
        <f t="array" ref="BY293">
IFERROR(
_xlfn.IFS(
$DH293="день_1",
$BP293*$BL293/($AX293-$AW293+1)*BH293*(DAY(EOMONTH(BH$15,0))),
$DH293="день_2",
$BP293/30*MAX(MIN($AX293,EOMONTH(BH$15,0))-MAX($AW293,BH$15)+1,),
$DH293="раб.день",
$BP293/30*(IFERROR(
_xlfn.LET(_xlpm.VD,
CHOOSE(
{1;2;3;4;5;6;7;8;9;10;11;12;13;14;15;16;17;18},
45658,45659,45660,45661,45662,45663,45664,45665,45711,45724,45778,45779,45785,45786,45820,45821,45965,46022),
_xlfn.LET(_xlpm.DD,
MAX(MIN($AX293,EOMONTH(BH$15,0))-MAX($AW293,BH$15),),
_xlfn.IFS(
AND(MONTH($AW293)=MONTH(BH$15),MONTH($AX293)&lt;&gt;MONTH(BH$15)),
NETWORKDAYS.INTL($AW293,$AW293+_xlpm.DD,1,_xlpm.VD),
AND(MONTH($AW293)&lt;&gt;MONTH(BH$15),MONTH($AX293)=MONTH(BH$15)),
NETWORKDAYS.INTL(($AX293)-_xlpm.DD,$AX293,1,_xlpm.VD),
AND(MONTH($AW293)&lt;MONTH(BH$15),MONTH($AX293)&gt;MONTH(BH$15)),
NETWORKDAYS.INTL((EOMONTH(BH$15-1,1))-_xlpm.DD,EOMONTH(BH$15-1,1),1,_xlpm.VD),
AND(MONTH($AW293)=MONTH(BH$15),MONTH($AX293)=MONTH(BH$15)),
NETWORKDAYS.INTL($AW293,$AX293,1,_xlpm.VD)))),0)),
$DH293="месяц",
$BP293*BH293,
$DH293="неделя",
$BP293*BH293/7*(ROUNDUP((DAY(EOMONTH(BH$15,0)))/4,0))),
0)</f>
        <v/>
      </c>
      <c r="BZ293" s="125">
        <f t="array" ref="BZ293">
IFERROR(
_xlfn.IFS(
$DH293="день_1",
$BP293*$BL293/($AX293-$AW293+1)*BI293*(DAY(EOMONTH(BI$15,0))),
$DH293="день_2",
$BP293/30*MAX(MIN($AX293,EOMONTH(BI$15,0))-MAX($AW293,BI$15)+1,),
$DH293="раб.день",
$BP293/30*(IFERROR(
_xlfn.LET(_xlpm.VD,
CHOOSE(
{1;2;3;4;5;6;7;8;9;10;11;12;13;14;15;16;17;18},
45658,45659,45660,45661,45662,45663,45664,45665,45711,45724,45778,45779,45785,45786,45820,45821,45965,46022),
_xlfn.LET(_xlpm.DD,
MAX(MIN($AX293,EOMONTH(BI$15,0))-MAX($AW293,BI$15),),
_xlfn.IFS(
AND(MONTH($AW293)=MONTH(BI$15),MONTH($AX293)&lt;&gt;MONTH(BI$15)),
NETWORKDAYS.INTL($AW293,$AW293+_xlpm.DD,1,_xlpm.VD),
AND(MONTH($AW293)&lt;&gt;MONTH(BI$15),MONTH($AX293)=MONTH(BI$15)),
NETWORKDAYS.INTL(($AX293)-_xlpm.DD,$AX293,1,_xlpm.VD),
AND(MONTH($AW293)&lt;MONTH(BI$15),MONTH($AX293)&gt;MONTH(BI$15)),
NETWORKDAYS.INTL((EOMONTH(BI$15-1,1))-_xlpm.DD,EOMONTH(BI$15-1,1),1,_xlpm.VD),
AND(MONTH($AW293)=MONTH(BI$15),MONTH($AX293)=MONTH(BI$15)),
NETWORKDAYS.INTL($AW293,$AX293,1,_xlpm.VD)))),0)),
$DH293="месяц",
$BP293*BI293,
$DH293="неделя",
$BP293*BI293/7*(ROUNDUP((DAY(EOMONTH(BI$15,0)))/4,0))),
0)</f>
        <v/>
      </c>
      <c r="CA293" s="125">
        <f t="array" ref="CA293">
IFERROR(
_xlfn.IFS(
$DH293="день_1",
$BP293*$BL293/($AX293-$AW293+1)*BJ293*(DAY(EOMONTH(BJ$15,0))),
$DH293="день_2",
$BP293/30*MAX(MIN($AX293,EOMONTH(BJ$15,0))-MAX($AW293,BJ$15)+1,),
$DH293="раб.день",
$BP293/30*(IFERROR(
_xlfn.LET(_xlpm.VD,
CHOOSE(
{1;2;3;4;5;6;7;8;9;10;11;12;13;14;15;16;17;18},
45658,45659,45660,45661,45662,45663,45664,45665,45711,45724,45778,45779,45785,45786,45820,45821,45965,46022),
_xlfn.LET(_xlpm.DD,
MAX(MIN($AX293,EOMONTH(BJ$15,0))-MAX($AW293,BJ$15),),
_xlfn.IFS(
AND(MONTH($AW293)=MONTH(BJ$15),MONTH($AX293)&lt;&gt;MONTH(BJ$15)),
NETWORKDAYS.INTL($AW293,$AW293+_xlpm.DD,1,_xlpm.VD),
AND(MONTH($AW293)&lt;&gt;MONTH(BJ$15),MONTH($AX293)=MONTH(BJ$15)),
NETWORKDAYS.INTL(($AX293)-_xlpm.DD,$AX293,1,_xlpm.VD),
AND(MONTH($AW293)&lt;MONTH(BJ$15),MONTH($AX293)&gt;MONTH(BJ$15)),
NETWORKDAYS.INTL((EOMONTH(BJ$15-1,1))-_xlpm.DD,EOMONTH(BJ$15-1,1),1,_xlpm.VD),
AND(MONTH($AW293)=MONTH(BJ$15),MONTH($AX293)=MONTH(BJ$15)),
NETWORKDAYS.INTL($AW293,$AX293,1,_xlpm.VD)))),0)),
$DH293="месяц",
$BP293*BJ293,
$DH293="неделя",
$BP293*BJ293/7*(ROUNDUP((DAY(EOMONTH(BJ$15,0)))/4,0))),
0)</f>
        <v/>
      </c>
      <c r="CB293" s="125">
        <f t="array" ref="CB293">
IFERROR(
_xlfn.IFS(
$DH293="день_1",
$BP293*$BL293/($AX293-$AW293+1)*BK293*(DAY(EOMONTH(BK$15,0))),
$DH293="день_2",
$BP293/30*MAX(MIN($AX293,EOMONTH(BK$15,0))-MAX($AW293,BK$15)+1,),
$DH293="раб.день",
$BP293/30*(IFERROR(
_xlfn.LET(_xlpm.VD,
CHOOSE(
{1;2;3;4;5;6;7;8;9;10;11;12;13;14;15;16;17;18},
45658,45659,45660,45661,45662,45663,45664,45665,45711,45724,45778,45779,45785,45786,45820,45821,45965,46022),
_xlfn.LET(_xlpm.DD,
MAX(MIN($AX293,EOMONTH(BK$15,0))-MAX($AW293,BK$15),),
_xlfn.IFS(
AND(MONTH($AW293)=MONTH(BK$15),MONTH($AX293)&lt;&gt;MONTH(BK$15)),
NETWORKDAYS.INTL($AW293,$AW293+_xlpm.DD,1,_xlpm.VD),
AND(MONTH($AW293)&lt;&gt;MONTH(BK$15),MONTH($AX293)=MONTH(BK$15)),
NETWORKDAYS.INTL(($AX293)-_xlpm.DD,$AX293,1,_xlpm.VD),
AND(MONTH($AW293)&lt;MONTH(BK$15),MONTH($AX293)&gt;MONTH(BK$15)),
NETWORKDAYS.INTL((EOMONTH(BK$15-1,1))-_xlpm.DD,EOMONTH(BK$15-1,1),1,_xlpm.VD),
AND(MONTH($AW293)=MONTH(BK$15),MONTH($AX293)=MONTH(BK$15)),
NETWORKDAYS.INTL($AW293,$AX293,1,_xlpm.VD)))),0)),
$DH293="месяц",
$BP293*BK293,
$DH293="неделя",
$BP293*BK293/7*(ROUNDUP((DAY(EOMONTH(BK$15,0)))/4,0))),
0)</f>
        <v/>
      </c>
      <c r="CC293" s="125">
        <f>SUM($BQ293:$CB293)</f>
        <v/>
      </c>
      <c r="CD293" s="126">
        <f>SUM($EH293:$EH293)</f>
        <v/>
      </c>
      <c r="CE293" s="126">
        <f>$CD293*$AB293</f>
        <v/>
      </c>
      <c r="CF293" s="126">
        <f>SUM($EK293:$EK293)</f>
        <v/>
      </c>
      <c r="CG293" s="126">
        <f>$CF293*$AB293</f>
        <v/>
      </c>
      <c r="CH293" s="126">
        <f>SUM($CC293,$CE293,$CG293)</f>
        <v/>
      </c>
      <c r="CI293" s="126">
        <f>$CH293*(1+$CM293)</f>
        <v/>
      </c>
      <c r="CJ293" s="127" t="n">
        <v>0</v>
      </c>
      <c r="CK293" s="126">
        <f>SUM($CH293:$CH293)*(1+$CJ293)</f>
        <v/>
      </c>
      <c r="CL293" s="126">
        <f>SUM($CH293:$CH293)*(1+$CM293)</f>
        <v/>
      </c>
      <c r="CM293" s="59" t="inlineStr">
        <is>
          <t>20%</t>
        </is>
      </c>
      <c r="CN293" s="59" t="n"/>
      <c r="CO293" s="72" t="n"/>
      <c r="CP293" s="59" t="n"/>
      <c r="CQ293" s="73" t="n"/>
      <c r="CR293" s="73" t="n"/>
      <c r="CS293" s="73" t="n"/>
      <c r="CT293" s="72" t="n"/>
      <c r="CU293" s="79" t="inlineStr">
        <is>
          <t> </t>
        </is>
      </c>
      <c r="CV293" s="60" t="n"/>
      <c r="CW293" s="60" t="n"/>
      <c r="CX293" s="60" t="n"/>
      <c r="CY293" s="127">
        <f>IFERROR(($CC293-$EE293)/($EE293/(1-$DQ293)),0)</f>
        <v/>
      </c>
      <c r="CZ293" s="127">
        <f>IFERROR(1-$EI293/($CE293),0)</f>
        <v/>
      </c>
      <c r="DA293" s="127">
        <f>IFERROR(1-$EL293/($CG293),0)</f>
        <v/>
      </c>
      <c r="DB293" s="126">
        <f>ROUND(IFERROR(($CI293/(1+$CM293)-$EN293),0),2)</f>
        <v/>
      </c>
      <c r="DC293" s="128" t="n"/>
      <c r="DD293" s="125" t="n"/>
      <c r="DE293" s="75" t="n">
        <v>0</v>
      </c>
      <c r="DF293" s="128" t="n"/>
      <c r="DG293" s="125">
        <f>IF($DC293=0,0,$DD293*($DC293*100%-$DE293*$DF293))*SUM($AB293:$AB293)</f>
        <v/>
      </c>
      <c r="DH293" s="129" t="inlineStr">
        <is>
          <t>месяц</t>
        </is>
      </c>
      <c r="DI293" s="130">
        <f t="array" ref="DI293">IFERROR(
IF($ES293="LisChannel",
(ROUND(((INDEX({174.625;153.888888888889;130.972222222222},MATCH($AI293,{2;3;4}),0))*$AG293*$AI293),2)),0),0)</f>
        <v/>
      </c>
      <c r="DJ293" s="130">
        <f>
_xlfn.LET(_xlpm.X,
IFERROR(
IF($ES293="НовиковТВ",
(_xlfn.LET(_xlpm.NTV,
_xlfn.LET(_xlpm.MIN,350000,
IF(SUMIFS($DI:$DI,$ES:$ES,"НовиковТВ")&lt;=_xlpm.MIN,
(SUMIFS($DI:$DI,$ES:$ES,"НовиковТВ")/(COUNTIFS($ES:$ES,"НовиковТВ")))*_xlpm.MIN/SUMIFS($DI:$DI,$ES:$ES,"НовиковТВ"),
DI293)),
_xlpm.NTV+$DG293/(1-(1-(_xlpm.NTV)*(1-$DL293)*(1-$DM293)*(1-$DN293)*(1-$DO293)*(1-$DP293)/_xlpm.NTV))))/(1+$EP293),
$DI293+$DG293/(1-(1-($DI293)*(1-$DL293)*(1-$DM293)*(1-$DN293)*(1-$DO293)*(1-$DP293)/$DI293))),
0),
_xlpm.X*(1+$CM293)*(1+$CW293)-_xlpm.X*(1+$CM293)+_xlpm.X)</f>
        <v/>
      </c>
      <c r="DK293" s="125" t="inlineStr">
        <is>
          <t>послед.</t>
        </is>
      </c>
      <c r="DL293" s="63" t="n">
        <v>0</v>
      </c>
      <c r="DM293" s="63" t="n">
        <v>0</v>
      </c>
      <c r="DN293" s="63" t="n">
        <v>0</v>
      </c>
      <c r="DO293" s="63" t="n">
        <v>0</v>
      </c>
      <c r="DP293" s="63" t="n">
        <v>0</v>
      </c>
      <c r="DQ293" s="63">
        <f t="array" ref="DQ293">IFERROR(_xlfn.IFS(
$DK293="послед.",1-(1-$DL293)*(1-$DM293)*(1-$DN293)*(1-$DO293)*(1-$DP293),
$DK293="сумм.",$DL293+$DM293+$DN293+$DO293+$DP293),
0)</f>
        <v/>
      </c>
      <c r="DR293" s="125">
        <f t="array" ref="DR293">
IFERROR(
_xlfn.IFS(
$BL293=0,
0,
$BL293&gt;0,
_xlfn.IFS($DK293="послед.",
$DJ293*(1-$DL293)*(1-$DM293)*(1-$DN293)*(1-$DO293)*(1-$DP293),
$DK293="сумм.",
$DJ293*(1-($DL293+$DM293+$DN293+$DO293+$DP293)))),0)</f>
        <v/>
      </c>
      <c r="DS293" s="125">
        <f t="array" ref="DS293">
IFERROR(_xlfn.IFS(
$DH293="день_1",
$DR293*$BL293/($AX293-$AW293+1)*AZ293*(DAY(EOMONTH(AZ$15,0))),
$DH293="день_2",
$DR293/30*MAX(MIN($AX293,EOMONTH(AZ$15,0))-MAX($AW293,AZ$15)+1,),
$DH293="раб.день",
$DR293/30*(IFERROR(
_xlfn.LET(_xlpm.VD,
CHOOSE(
{1;2;3;4;5;6;7;8;9;10;11;12;13;14;15;16;17;18},
45658,45659,45660,45661,45662,45663,45664,45665,45711,45724,45778,45779,45785,45786,45820,45821,45965,46022),
_xlfn.LET(_xlpm.DD,
MAX(MIN($AX293,EOMONTH(AZ$15,0))-MAX($AW293,AZ$15),),
_xlfn.IFS(
AND(MONTH($AW293)=MONTH(AZ$15),MONTH($AX293)&lt;&gt;MONTH(AZ$15)),
NETWORKDAYS.INTL($AW293,$AW293+_xlpm.DD,1,_xlpm.VD),
AND(MONTH($AW293)&lt;&gt;MONTH(AZ$15),MONTH($AX293)=MONTH(AZ$15)),
NETWORKDAYS.INTL(($AX293)-_xlpm.DD,$AX293,1,_xlpm.VD),
AND(MONTH($AW293)&lt;MONTH(AZ$15),MONTH($AX293)&gt;MONTH(AZ$15)),
NETWORKDAYS.INTL((EOMONTH(AZ$15-1,1))-_xlpm.DD,EOMONTH(AZ$15-1,1),1,_xlpm.VD),
AND(MONTH($AW293)=MONTH(AZ$15),MONTH($AX293)=MONTH(AZ$15)),
NETWORKDAYS.INTL($AW293,$AX293,1,_xlpm.VD)))),0)),
$DH293="месяц",
$DR293*AZ293,
$DH293="неделя",
$DR293*AZ293/7*(ROUNDUP((DAY(EOMONTH(AZ$15,0)))/4,0))),
0)</f>
        <v/>
      </c>
      <c r="DT293" s="125">
        <f t="array" ref="DT293">
IFERROR(_xlfn.IFS(
$DH293="день_1",
$DR293*$BL293/($AX293-$AW293+1)*BA293*(DAY(EOMONTH(BA$15,0))),
$DH293="день_2",
$DR293/30*MAX(MIN($AX293,EOMONTH(BA$15,0))-MAX($AW293,BA$15)+1,),
$DH293="раб.день",
$DR293/30*(IFERROR(
_xlfn.LET(_xlpm.VD,
CHOOSE(
{1;2;3;4;5;6;7;8;9;10;11;12;13;14;15;16;17;18},
45658,45659,45660,45661,45662,45663,45664,45665,45711,45724,45778,45779,45785,45786,45820,45821,45965,46022),
_xlfn.LET(_xlpm.DD,
MAX(MIN($AX293,EOMONTH(BA$15,0))-MAX($AW293,BA$15),),
_xlfn.IFS(
AND(MONTH($AW293)=MONTH(BA$15),MONTH($AX293)&lt;&gt;MONTH(BA$15)),
NETWORKDAYS.INTL($AW293,$AW293+_xlpm.DD,1,_xlpm.VD),
AND(MONTH($AW293)&lt;&gt;MONTH(BA$15),MONTH($AX293)=MONTH(BA$15)),
NETWORKDAYS.INTL(($AX293)-_xlpm.DD,$AX293,1,_xlpm.VD),
AND(MONTH($AW293)&lt;MONTH(BA$15),MONTH($AX293)&gt;MONTH(BA$15)),
NETWORKDAYS.INTL((EOMONTH(BA$15-1,1))-_xlpm.DD,EOMONTH(BA$15-1,1),1,_xlpm.VD),
AND(MONTH($AW293)=MONTH(BA$15),MONTH($AX293)=MONTH(BA$15)),
NETWORKDAYS.INTL($AW293,$AX293,1,_xlpm.VD)))),0)),
$DH293="месяц",
$DR293*BA293,
$DH293="неделя",
$DR293*BA293/7*(ROUNDUP((DAY(EOMONTH(BA$15,0)))/4,0))),
0)</f>
        <v/>
      </c>
      <c r="DU293" s="125">
        <f t="array" ref="DU293">
IFERROR(_xlfn.IFS(
$DH293="день_1",
$DR293*$BL293/($AX293-$AW293+1)*BB293*(DAY(EOMONTH(BB$15,0))),
$DH293="день_2",
$DR293/30*MAX(MIN($AX293,EOMONTH(BB$15,0))-MAX($AW293,BB$15)+1,),
$DH293="раб.день",
$DR293/30*(IFERROR(
_xlfn.LET(_xlpm.VD,
CHOOSE(
{1;2;3;4;5;6;7;8;9;10;11;12;13;14;15;16;17;18},
45658,45659,45660,45661,45662,45663,45664,45665,45711,45724,45778,45779,45785,45786,45820,45821,45965,46022),
_xlfn.LET(_xlpm.DD,
MAX(MIN($AX293,EOMONTH(BB$15,0))-MAX($AW293,BB$15),),
_xlfn.IFS(
AND(MONTH($AW293)=MONTH(BB$15),MONTH($AX293)&lt;&gt;MONTH(BB$15)),
NETWORKDAYS.INTL($AW293,$AW293+_xlpm.DD,1,_xlpm.VD),
AND(MONTH($AW293)&lt;&gt;MONTH(BB$15),MONTH($AX293)=MONTH(BB$15)),
NETWORKDAYS.INTL(($AX293)-_xlpm.DD,$AX293,1,_xlpm.VD),
AND(MONTH($AW293)&lt;MONTH(BB$15),MONTH($AX293)&gt;MONTH(BB$15)),
NETWORKDAYS.INTL((EOMONTH(BB$15-1,1))-_xlpm.DD,EOMONTH(BB$15-1,1),1,_xlpm.VD),
AND(MONTH($AW293)=MONTH(BB$15),MONTH($AX293)=MONTH(BB$15)),
NETWORKDAYS.INTL($AW293,$AX293,1,_xlpm.VD)))),0)),
$DH293="месяц",
$DR293*BB293,
$DH293="неделя",
$DR293*BB293/7*(ROUNDUP((DAY(EOMONTH(BB$15,0)))/4,0))),
0)</f>
        <v/>
      </c>
      <c r="DV293" s="125">
        <f t="array" ref="DV293">
IFERROR(_xlfn.IFS(
$DH293="день_1",
$DR293*$BL293/($AX293-$AW293+1)*BC293*(DAY(EOMONTH(BC$15,0))),
$DH293="день_2",
$DR293/30*MAX(MIN($AX293,EOMONTH(BC$15,0))-MAX($AW293,BC$15)+1,),
$DH293="раб.день",
$DR293/30*(IFERROR(
_xlfn.LET(_xlpm.VD,
CHOOSE(
{1;2;3;4;5;6;7;8;9;10;11;12;13;14;15;16;17;18},
45658,45659,45660,45661,45662,45663,45664,45665,45711,45724,45778,45779,45785,45786,45820,45821,45965,46022),
_xlfn.LET(_xlpm.DD,
MAX(MIN($AX293,EOMONTH(BC$15,0))-MAX($AW293,BC$15),),
_xlfn.IFS(
AND(MONTH($AW293)=MONTH(BC$15),MONTH($AX293)&lt;&gt;MONTH(BC$15)),
NETWORKDAYS.INTL($AW293,$AW293+_xlpm.DD,1,_xlpm.VD),
AND(MONTH($AW293)&lt;&gt;MONTH(BC$15),MONTH($AX293)=MONTH(BC$15)),
NETWORKDAYS.INTL(($AX293)-_xlpm.DD,$AX293,1,_xlpm.VD),
AND(MONTH($AW293)&lt;MONTH(BC$15),MONTH($AX293)&gt;MONTH(BC$15)),
NETWORKDAYS.INTL((EOMONTH(BC$15-1,1))-_xlpm.DD,EOMONTH(BC$15-1,1),1,_xlpm.VD),
AND(MONTH($AW293)=MONTH(BC$15),MONTH($AX293)=MONTH(BC$15)),
NETWORKDAYS.INTL($AW293,$AX293,1,_xlpm.VD)))),0)),
$DH293="месяц",
$DR293*BC293,
$DH293="неделя",
$DR293*BC293/7*(ROUNDUP((DAY(EOMONTH(BC$15,0)))/4,0))),
0)</f>
        <v/>
      </c>
      <c r="DW293" s="125">
        <f t="array" ref="DW293">
IFERROR(_xlfn.IFS(
$DH293="день_1",
$DR293*$BL293/($AX293-$AW293+1)*BD293*(DAY(EOMONTH(BD$15,0))),
$DH293="день_2",
$DR293/30*MAX(MIN($AX293,EOMONTH(BD$15,0))-MAX($AW293,BD$15)+1,),
$DH293="раб.день",
$DR293/30*(IFERROR(
_xlfn.LET(_xlpm.VD,
CHOOSE(
{1;2;3;4;5;6;7;8;9;10;11;12;13;14;15;16;17;18},
45658,45659,45660,45661,45662,45663,45664,45665,45711,45724,45778,45779,45785,45786,45820,45821,45965,46022),
_xlfn.LET(_xlpm.DD,
MAX(MIN($AX293,EOMONTH(BD$15,0))-MAX($AW293,BD$15),),
_xlfn.IFS(
AND(MONTH($AW293)=MONTH(BD$15),MONTH($AX293)&lt;&gt;MONTH(BD$15)),
NETWORKDAYS.INTL($AW293,$AW293+_xlpm.DD,1,_xlpm.VD),
AND(MONTH($AW293)&lt;&gt;MONTH(BD$15),MONTH($AX293)=MONTH(BD$15)),
NETWORKDAYS.INTL(($AX293)-_xlpm.DD,$AX293,1,_xlpm.VD),
AND(MONTH($AW293)&lt;MONTH(BD$15),MONTH($AX293)&gt;MONTH(BD$15)),
NETWORKDAYS.INTL((EOMONTH(BD$15-1,1))-_xlpm.DD,EOMONTH(BD$15-1,1),1,_xlpm.VD),
AND(MONTH($AW293)=MONTH(BD$15),MONTH($AX293)=MONTH(BD$15)),
NETWORKDAYS.INTL($AW293,$AX293,1,_xlpm.VD)))),0)),
$DH293="месяц",
$DR293*BD293,
$DH293="неделя",
$DR293*BD293/7*(ROUNDUP((DAY(EOMONTH(BD$15,0)))/4,0))),
0)</f>
        <v/>
      </c>
      <c r="DX293" s="125">
        <f t="array" ref="DX293">
IFERROR(_xlfn.IFS(
$DH293="день_1",
$DR293*$BL293/($AX293-$AW293+1)*BE293*(DAY(EOMONTH(BE$15,0))),
$DH293="день_2",
$DR293/30*MAX(MIN($AX293,EOMONTH(BE$15,0))-MAX($AW293,BE$15)+1,),
$DH293="раб.день",
$DR293/30*(IFERROR(
_xlfn.LET(_xlpm.VD,
CHOOSE(
{1;2;3;4;5;6;7;8;9;10;11;12;13;14;15;16;17;18},
45658,45659,45660,45661,45662,45663,45664,45665,45711,45724,45778,45779,45785,45786,45820,45821,45965,46022),
_xlfn.LET(_xlpm.DD,
MAX(MIN($AX293,EOMONTH(BE$15,0))-MAX($AW293,BE$15),),
_xlfn.IFS(
AND(MONTH($AW293)=MONTH(BE$15),MONTH($AX293)&lt;&gt;MONTH(BE$15)),
NETWORKDAYS.INTL($AW293,$AW293+_xlpm.DD,1,_xlpm.VD),
AND(MONTH($AW293)&lt;&gt;MONTH(BE$15),MONTH($AX293)=MONTH(BE$15)),
NETWORKDAYS.INTL(($AX293)-_xlpm.DD,$AX293,1,_xlpm.VD),
AND(MONTH($AW293)&lt;MONTH(BE$15),MONTH($AX293)&gt;MONTH(BE$15)),
NETWORKDAYS.INTL((EOMONTH(BE$15-1,1))-_xlpm.DD,EOMONTH(BE$15-1,1),1,_xlpm.VD),
AND(MONTH($AW293)=MONTH(BE$15),MONTH($AX293)=MONTH(BE$15)),
NETWORKDAYS.INTL($AW293,$AX293,1,_xlpm.VD)))),0)),
$DH293="месяц",
$DR293*BE293,
$DH293="неделя",
$DR293*BE293/7*(ROUNDUP((DAY(EOMONTH(BE$15,0)))/4,0))),
0)</f>
        <v/>
      </c>
      <c r="DY293" s="125">
        <f t="array" ref="DY293">
IFERROR(_xlfn.IFS(
$DH293="день_1",
$DR293*$BL293/($AX293-$AW293+1)*BF293*(DAY(EOMONTH(BF$15,0))),
$DH293="день_2",
$DR293/30*MAX(MIN($AX293,EOMONTH(BF$15,0))-MAX($AW293,BF$15)+1,),
$DH293="раб.день",
$DR293/30*(IFERROR(
_xlfn.LET(_xlpm.VD,
CHOOSE(
{1;2;3;4;5;6;7;8;9;10;11;12;13;14;15;16;17;18},
45658,45659,45660,45661,45662,45663,45664,45665,45711,45724,45778,45779,45785,45786,45820,45821,45965,46022),
_xlfn.LET(_xlpm.DD,
MAX(MIN($AX293,EOMONTH(BF$15,0))-MAX($AW293,BF$15),),
_xlfn.IFS(
AND(MONTH($AW293)=MONTH(BF$15),MONTH($AX293)&lt;&gt;MONTH(BF$15)),
NETWORKDAYS.INTL($AW293,$AW293+_xlpm.DD,1,_xlpm.VD),
AND(MONTH($AW293)&lt;&gt;MONTH(BF$15),MONTH($AX293)=MONTH(BF$15)),
NETWORKDAYS.INTL(($AX293)-_xlpm.DD,$AX293,1,_xlpm.VD),
AND(MONTH($AW293)&lt;MONTH(BF$15),MONTH($AX293)&gt;MONTH(BF$15)),
NETWORKDAYS.INTL((EOMONTH(BF$15-1,1))-_xlpm.DD,EOMONTH(BF$15-1,1),1,_xlpm.VD),
AND(MONTH($AW293)=MONTH(BF$15),MONTH($AX293)=MONTH(BF$15)),
NETWORKDAYS.INTL($AW293,$AX293,1,_xlpm.VD)))),0)),
$DH293="месяц",
$DR293*BF293,
$DH293="неделя",
$DR293*BF293/7*(ROUNDUP((DAY(EOMONTH(BF$15,0)))/4,0))),
0)</f>
        <v/>
      </c>
      <c r="DZ293" s="125">
        <f t="array" ref="DZ293">
IFERROR(_xlfn.IFS(
$DH293="день_1",
$DR293*$BL293/($AX293-$AW293+1)*BG293*(DAY(EOMONTH(BG$15,0))),
$DH293="день_2",
$DR293/30*MAX(MIN($AX293,EOMONTH(BG$15,0))-MAX($AW293,BG$15)+1,),
$DH293="раб.день",
$DR293/30*(IFERROR(
_xlfn.LET(_xlpm.VD,
CHOOSE(
{1;2;3;4;5;6;7;8;9;10;11;12;13;14;15;16;17;18},
45658,45659,45660,45661,45662,45663,45664,45665,45711,45724,45778,45779,45785,45786,45820,45821,45965,46022),
_xlfn.LET(_xlpm.DD,
MAX(MIN($AX293,EOMONTH(BG$15,0))-MAX($AW293,BG$15),),
_xlfn.IFS(
AND(MONTH($AW293)=MONTH(BG$15),MONTH($AX293)&lt;&gt;MONTH(BG$15)),
NETWORKDAYS.INTL($AW293,$AW293+_xlpm.DD,1,_xlpm.VD),
AND(MONTH($AW293)&lt;&gt;MONTH(BG$15),MONTH($AX293)=MONTH(BG$15)),
NETWORKDAYS.INTL(($AX293)-_xlpm.DD,$AX293,1,_xlpm.VD),
AND(MONTH($AW293)&lt;MONTH(BG$15),MONTH($AX293)&gt;MONTH(BG$15)),
NETWORKDAYS.INTL((EOMONTH(BG$15-1,1))-_xlpm.DD,EOMONTH(BG$15-1,1),1,_xlpm.VD),
AND(MONTH($AW293)=MONTH(BG$15),MONTH($AX293)=MONTH(BG$15)),
NETWORKDAYS.INTL($AW293,$AX293,1,_xlpm.VD)))),0)),
$DH293="месяц",
$DR293*BG293,
$DH293="неделя",
$DR293*BG293/7*(ROUNDUP((DAY(EOMONTH(BG$15,0)))/4,0))),
0)</f>
        <v/>
      </c>
      <c r="EA293" s="125">
        <f t="array" ref="EA293">
IFERROR(_xlfn.IFS(
$DH293="день_1",
$DR293*$BL293/($AX293-$AW293+1)*BH293*(DAY(EOMONTH(BH$15,0))),
$DH293="день_2",
$DR293/30*MAX(MIN($AX293,EOMONTH(BH$15,0))-MAX($AW293,BH$15)+1,),
$DH293="раб.день",
$DR293/30*(IFERROR(
_xlfn.LET(_xlpm.VD,
CHOOSE(
{1;2;3;4;5;6;7;8;9;10;11;12;13;14;15;16;17;18},
45658,45659,45660,45661,45662,45663,45664,45665,45711,45724,45778,45779,45785,45786,45820,45821,45965,46022),
_xlfn.LET(_xlpm.DD,
MAX(MIN($AX293,EOMONTH(BH$15,0))-MAX($AW293,BH$15),),
_xlfn.IFS(
AND(MONTH($AW293)=MONTH(BH$15),MONTH($AX293)&lt;&gt;MONTH(BH$15)),
NETWORKDAYS.INTL($AW293,$AW293+_xlpm.DD,1,_xlpm.VD),
AND(MONTH($AW293)&lt;&gt;MONTH(BH$15),MONTH($AX293)=MONTH(BH$15)),
NETWORKDAYS.INTL(($AX293)-_xlpm.DD,$AX293,1,_xlpm.VD),
AND(MONTH($AW293)&lt;MONTH(BH$15),MONTH($AX293)&gt;MONTH(BH$15)),
NETWORKDAYS.INTL((EOMONTH(BH$15-1,1))-_xlpm.DD,EOMONTH(BH$15-1,1),1,_xlpm.VD),
AND(MONTH($AW293)=MONTH(BH$15),MONTH($AX293)=MONTH(BH$15)),
NETWORKDAYS.INTL($AW293,$AX293,1,_xlpm.VD)))),0)),
$DH293="месяц",
$DR293*BH293,
$DH293="неделя",
$DR293*BH293/7*(ROUNDUP((DAY(EOMONTH(BH$15,0)))/4,0))),
0)</f>
        <v/>
      </c>
      <c r="EB293" s="125">
        <f t="array" ref="EB293">
IFERROR(_xlfn.IFS(
$DH293="день_1",
$DR293*$BL293/($AX293-$AW293+1)*BI293*(DAY(EOMONTH(BI$15,0))),
$DH293="день_2",
$DR293/30*MAX(MIN($AX293,EOMONTH(BI$15,0))-MAX($AW293,BI$15)+1,),
$DH293="раб.день",
$DR293/30*(IFERROR(
_xlfn.LET(_xlpm.VD,
CHOOSE(
{1;2;3;4;5;6;7;8;9;10;11;12;13;14;15;16;17;18},
45658,45659,45660,45661,45662,45663,45664,45665,45711,45724,45778,45779,45785,45786,45820,45821,45965,46022),
_xlfn.LET(_xlpm.DD,
MAX(MIN($AX293,EOMONTH(BI$15,0))-MAX($AW293,BI$15),),
_xlfn.IFS(
AND(MONTH($AW293)=MONTH(BI$15),MONTH($AX293)&lt;&gt;MONTH(BI$15)),
NETWORKDAYS.INTL($AW293,$AW293+_xlpm.DD,1,_xlpm.VD),
AND(MONTH($AW293)&lt;&gt;MONTH(BI$15),MONTH($AX293)=MONTH(BI$15)),
NETWORKDAYS.INTL(($AX293)-_xlpm.DD,$AX293,1,_xlpm.VD),
AND(MONTH($AW293)&lt;MONTH(BI$15),MONTH($AX293)&gt;MONTH(BI$15)),
NETWORKDAYS.INTL((EOMONTH(BI$15-1,1))-_xlpm.DD,EOMONTH(BI$15-1,1),1,_xlpm.VD),
AND(MONTH($AW293)=MONTH(BI$15),MONTH($AX293)=MONTH(BI$15)),
NETWORKDAYS.INTL($AW293,$AX293,1,_xlpm.VD)))),0)),
$DH293="месяц",
$DR293*BI293,
$DH293="неделя",
$DR293*BI293/7*(ROUNDUP((DAY(EOMONTH(BI$15,0)))/4,0))),
0)</f>
        <v/>
      </c>
      <c r="EC293" s="125">
        <f t="array" ref="EC293">
IFERROR(_xlfn.IFS(
$DH293="день_1",
$DR293*$BL293/($AX293-$AW293+1)*BJ293*(DAY(EOMONTH(BJ$15,0))),
$DH293="день_2",
$DR293/30*MAX(MIN($AX293,EOMONTH(BJ$15,0))-MAX($AW293,BJ$15)+1,),
$DH293="раб.день",
$DR293/30*(IFERROR(
_xlfn.LET(_xlpm.VD,
CHOOSE(
{1;2;3;4;5;6;7;8;9;10;11;12;13;14;15;16;17;18},
45658,45659,45660,45661,45662,45663,45664,45665,45711,45724,45778,45779,45785,45786,45820,45821,45965,46022),
_xlfn.LET(_xlpm.DD,
MAX(MIN($AX293,EOMONTH(BJ$15,0))-MAX($AW293,BJ$15),),
_xlfn.IFS(
AND(MONTH($AW293)=MONTH(BJ$15),MONTH($AX293)&lt;&gt;MONTH(BJ$15)),
NETWORKDAYS.INTL($AW293,$AW293+_xlpm.DD,1,_xlpm.VD),
AND(MONTH($AW293)&lt;&gt;MONTH(BJ$15),MONTH($AX293)=MONTH(BJ$15)),
NETWORKDAYS.INTL(($AX293)-_xlpm.DD,$AX293,1,_xlpm.VD),
AND(MONTH($AW293)&lt;MONTH(BJ$15),MONTH($AX293)&gt;MONTH(BJ$15)),
NETWORKDAYS.INTL((EOMONTH(BJ$15-1,1))-_xlpm.DD,EOMONTH(BJ$15-1,1),1,_xlpm.VD),
AND(MONTH($AW293)=MONTH(BJ$15),MONTH($AX293)=MONTH(BJ$15)),
NETWORKDAYS.INTL($AW293,$AX293,1,_xlpm.VD)))),0)),
$DH293="месяц",
$DR293*BJ293,
$DH293="неделя",
$DR293*BJ293/7*(ROUNDUP((DAY(EOMONTH(BJ$15,0)))/4,0))),
0)</f>
        <v/>
      </c>
      <c r="ED293" s="125">
        <f t="array" ref="ED293">
IFERROR(_xlfn.IFS(
$DH293="день_1",
$DR293*$BL293/($AX293-$AW293+1)*BK293*(DAY(EOMONTH(BK$15,0))),
$DH293="день_2",
$DR293/30*MAX(MIN($AX293,EOMONTH(BK$15,0))-MAX($AW293,BK$15)+1,),
$DH293="раб.день",
$DR293/30*(IFERROR(
_xlfn.LET(_xlpm.VD,
CHOOSE(
{1;2;3;4;5;6;7;8;9;10;11;12;13;14;15;16;17;18},
45658,45659,45660,45661,45662,45663,45664,45665,45711,45724,45778,45779,45785,45786,45820,45821,45965,46022),
_xlfn.LET(_xlpm.DD,
MAX(MIN($AX293,EOMONTH(BK$15,0))-MAX($AW293,BK$15),),
_xlfn.IFS(
AND(MONTH($AW293)=MONTH(BK$15),MONTH($AX293)&lt;&gt;MONTH(BK$15)),
NETWORKDAYS.INTL($AW293,$AW293+_xlpm.DD,1,_xlpm.VD),
AND(MONTH($AW293)&lt;&gt;MONTH(BK$15),MONTH($AX293)=MONTH(BK$15)),
NETWORKDAYS.INTL(($AX293)-_xlpm.DD,$AX293,1,_xlpm.VD),
AND(MONTH($AW293)&lt;MONTH(BK$15),MONTH($AX293)&gt;MONTH(BK$15)),
NETWORKDAYS.INTL((EOMONTH(BK$15-1,1))-_xlpm.DD,EOMONTH(BK$15-1,1),1,_xlpm.VD),
AND(MONTH($AW293)=MONTH(BK$15),MONTH($AX293)=MONTH(BK$15)),
NETWORKDAYS.INTL($AW293,$AX293,1,_xlpm.VD)))),0)),
$DH293="месяц",
$DR293*BK293,
$DH293="неделя",
$DR293*BK293/7*(ROUNDUP((DAY(EOMONTH(BK$15,0)))/4,0))),
0)</f>
        <v/>
      </c>
      <c r="EE293" s="125">
        <f>SUM($DS293,$DT293,$DU293,$DV293,$DW293,$DX293,$DY293,$DZ293,$EA293,$EB293,$EC293,$ED293)</f>
        <v/>
      </c>
      <c r="EF293" s="125">
        <f>IFERROR(ROUND($EE293*(1+$EP293),2),0)</f>
        <v/>
      </c>
      <c r="EG293" s="128" t="n">
        <v>1</v>
      </c>
      <c r="EH293" s="126" t="n">
        <v>0</v>
      </c>
      <c r="EI293" s="126">
        <f>ROUND(SUM($EH293:$EH293)*SUM($AB293:$AB293)*$EG293,2)</f>
        <v/>
      </c>
      <c r="EJ293" s="126">
        <f>ROUND($EI293*(1+$EP293),2)</f>
        <v/>
      </c>
      <c r="EK293" s="126" t="n">
        <v>0</v>
      </c>
      <c r="EL293" s="126">
        <f>ROUND(SUM($EK293:$EK293)*SUM($AB293:$AB293)*$EG293,2)</f>
        <v/>
      </c>
      <c r="EM293" s="126">
        <f>ROUND($EL293*(1+$EP293),2)</f>
        <v/>
      </c>
      <c r="EN293" s="126">
        <f>SUM($EE293,$EI293,$EL293)</f>
        <v/>
      </c>
      <c r="EO293" s="126">
        <f>SUM($EF293,$EJ293,$EM293)</f>
        <v/>
      </c>
      <c r="EP293" s="59" t="inlineStr">
        <is>
          <t>20%</t>
        </is>
      </c>
      <c r="EQ293" s="59" t="n"/>
      <c r="ER293" s="60">
        <f t="array" ref="ER293">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MATCH(ES293,
{"AMS";"RussOutdoor";"HD Outdoor";"Ingroup";"IQ";"Ledproduction";"LisChannel";"Logic";"Media-PPL";"NovikovTV | НовиковТВ";"SMA";"SOK";"КрокусТВ | CrocusTV | IndoorTV";"Сити";"ТЯК Москва"},
0)),"")</f>
        <v/>
      </c>
      <c r="ES293" s="60" t="n"/>
      <c r="ET293" s="60">
        <f t="array" ref="ET293">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MATCH(ES293,
{"AMS";"RussOutdoor";"HD Outdoor";"Ingroup";"IQ";"Ledproduction";"LisChannel";"Logic";"Media-PPL";"NovikovTV | НовиковТВ";"SMA";"SOK";"КрокусТВ | CrocusTV | IndoorTV";"Сити";"ТЯК Москва"},
0)),"")</f>
        <v/>
      </c>
      <c r="EU293" s="60" t="n"/>
      <c r="EV293" s="60" t="n"/>
      <c r="EX293" s="110">
        <f t="array" ref="EX293">
($AR293/30
+N("ТРАФИК ПЛОЩАДКИ"))*
(IFERROR(
_xlfn.LET(
_xlpm.GPR,
HLOOKUP($L293,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(MATCH($T293,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IF($Q293="цифровой",_xlpm.GPR/$AG293,_xlpm.GPR/60)),
0)
+N("DWELL TIME"))*
(IF($AB293=0,0,IF($AB293=1,0.3,IF($AB293=2,0.5,IF($AB293&gt;2,1))))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_xlfn.IFS($AC293="да",1.2,$AC293="нет",1)*
_xlfn.IFS($AD293="да",1.2,$AD293="нет",1)*
IF(R293="статический",1,1.2)*
$X293*
INDEX(
{1.2;1;1.2;1.2;1;1.2;1.2;1.2;1.2;1.2;1.2;1;1.2;1.2;1.2;1.2;1;1;1.2;1.2;1.2;1;1;1;1;1.2;1.2;1.2;1.2;1;1;1;1;1.2;1.2;1.2;1.2;1.2;1.2;1.2;1.2;1;1;1.2;1;1;1;1;1.5;1;1;1.5;1.5;1.2},
MATCH($Q293,_xlpm.MI,0)))&gt;{0.02;0.04;0.06;0.1;0.2;0.4;0.6;0.8;1;2;4;6})),
{0;1;2;3;4;5;6;7;8;9;10;11;12},
0)))
+N("КОЭФФИЦИЕНТ КОНТАКТА"))))*
(_xlfn.IFS($X293&lt;0.1,$X293/1000,$X293&gt;25,5.2,AND($X293&gt;=0.1,$X293&lt;=25),(($X293*2+0.1)/10)*($X293/10)))*
IFERROR((_xlfn.LET(
_xlpm.MA,
{0;0.8;0.85;0.9;0.95;1},
_xlpm.MAA,
{0;1;2;3;4;5},
INDEX(_xlpm.MA,MATCH(SUMPRODUCT(--((IF(ROUND(_xlpm.MAA,1)&gt;5,5,ROUND($AB293,1)))&gt;{0;1;2;3;4;5})),_xlpm.MAA,0)))
+N("КОЭФФИЦИЕНТ КОЛ-ВО КОНСТРУКЦИЙ")),1)*
$AB293,0))*
(IF($Q293="цифровой",$AG293/15*$AI293,1)
+N("ДЛЯ ЦИФРЫ"))</f>
        <v/>
      </c>
      <c r="EY293" s="110">
        <f>IFERROR(EX293*AY293,0)</f>
        <v/>
      </c>
      <c r="EZ293" s="131">
        <f>IFERROR(DP293/EY293*1000,0)</f>
        <v/>
      </c>
      <c r="FA293" s="112">
        <f>IFERROR(FC293/FB293,0)</f>
        <v/>
      </c>
      <c r="FB293" s="112">
        <f>IFERROR((FC293/(EY293/FF293*#REF!))*0.825,0)</f>
        <v/>
      </c>
      <c r="FC293" s="112">
        <f>IFERROR(((EX293*30/AR293)*100)/30,0)</f>
        <v/>
      </c>
      <c r="FD293" s="112">
        <f>IFERROR(EY293/G293*100%,0)</f>
        <v/>
      </c>
      <c r="FE293" s="112">
        <f>IFERROR(FD293/FC293*100%,0)</f>
        <v/>
      </c>
      <c r="FF293" s="110">
        <f>IFERROR(AR293/30*AY293,0)</f>
        <v/>
      </c>
    </row>
    <row r="294" ht="13" customHeight="1">
      <c r="A294" s="59" t="n"/>
      <c r="B294" s="60" t="n"/>
      <c r="C294" s="60" t="n"/>
      <c r="D294" s="60">
        <f t="array" ref="D294">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MATCH($E294,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94" s="60">
        <f t="array" ref="E294">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MATCH($F294,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94" s="60" t="inlineStr"/>
      <c r="G294" s="60" t="n"/>
      <c r="H294" s="60">
        <f t="array" ref="H294">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MATCH($I294,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94" s="60" t="n"/>
      <c r="J294" s="60" t="n"/>
      <c r="K294" s="60" t="n"/>
      <c r="L294" s="60" t="n"/>
      <c r="M294" s="60" t="n"/>
      <c r="N294" s="60" t="n"/>
      <c r="O294" s="60" t="n"/>
      <c r="P294" s="60">
        <f t="array" ref="P294">
_xlfn.IFS(
ISNUMBER(MATCH($Q294,{"шелфбаннер","разделитель","монетница","чековая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ISNUMBER(MATCH($Q294,{"LED/LCD","видеокулер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ISNUMBER(MATCH($Q294,{"автомобиль","машина","выставочное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ISNUMBER(MATCH($Q294,{"билборд","лифтовая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ISNUMBER(MATCH($Q294,{"навигация","подвесной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ISNUMBER(MATCH($Q294,{"движущаяся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ISNUMBER(MATCH($Q294,{"каталог","журнал"},)),
"Пресса",
$Q294="","")</f>
        <v/>
      </c>
      <c r="Q294" s="60" t="n"/>
      <c r="R294" s="60">
        <f t="array" ref="R294">
IFERROR(
_xlfn.IFS(
OR(ISNUMBER(MATCH($Q294,{"экспозиция","макет","стенд","автостенд","авто стенд","выставочное пространство","выставочные стенды","модульные выставочные стенды","3Д конструкция","3D конструкция"},)),P294="Экспонирование"),
"нестандартный",
ISNUMBER(MATCH($Q294,{"скроллер","призматрон"},)),
"динамический",
$P294="Видео",
"цифровой",
OR($P294="Пресса",$P294="Щит",$P294="POSm",$P294="Подвес",$P294="Брендирование/оклейка"),
"статический"),"")</f>
        <v/>
      </c>
      <c r="S294" s="59" t="n"/>
      <c r="T294" s="60" t="n"/>
      <c r="U294" s="60" t="n"/>
      <c r="V294" s="60">
        <f>
IF(P294="Видео",
"цифровой постер/ролик",
IF(ISNUMBER(MATCH(Q294,{"короб световой","короб световой | лайтбокс","короб световой | кристалайт","лайтбокс","лайт бокс","кристалайт","LB","lightbox"},)),
"бэклит",
IF(P294="Брендирование/оклейка",
"перфарированная пленка/самоклейка",
IF(P294="Экспонирование",
"под запрос",
IF(P294="Подвес",
"баннер/ткань",
"")))))</f>
        <v/>
      </c>
      <c r="W294" s="59" t="n"/>
      <c r="X294" s="59" t="n"/>
      <c r="Y294" s="59" t="n"/>
      <c r="Z294" s="61" t="n"/>
      <c r="AA294" s="61" t="n"/>
      <c r="AB294" s="61">
        <f>IF(BL294&gt;0,Z294,0)</f>
        <v/>
      </c>
      <c r="AC294" s="59" t="n"/>
      <c r="AD294" s="59" t="n"/>
      <c r="AE294" s="59" t="n"/>
      <c r="AF294" s="59" t="n"/>
      <c r="AG294" s="59" t="n"/>
      <c r="AH294" s="59" t="n"/>
      <c r="AI294" s="59" t="n"/>
      <c r="AJ294" s="59" t="n"/>
      <c r="AK294" s="59" t="n"/>
      <c r="AL294" s="62">
        <f>IFERROR(IF(OR(R294="статический",R294="динамический",R294="нестандартный",R294="",R294=""),"-",IF(AND(AH294="-",AI294="-"),"-",AK294*3600/AH294*AI294)),"-")</f>
        <v/>
      </c>
      <c r="AM294" s="62">
        <f>IFERROR(IF(OR(R294="статический",R294="динамический",R294="",R294="", R294="BTL",R294="нестандартный"),"-",AG294*AI294*AL294/60),"-")</f>
        <v/>
      </c>
      <c r="AN294" s="63">
        <f>IFERROR(IF(AH294="","-",AG294*AI294/AH294),"-")</f>
        <v/>
      </c>
      <c r="AO294" s="59">
        <f>IFERROR(IF(OR($R294="статический",$R294="динамический",$R294="",$R294="",$R294="BTL",$R294="нестандартный"),"-",$AL294*$AY294),"-")</f>
        <v/>
      </c>
      <c r="AP294" s="62">
        <f>IFERROR(IF(OR($R294="статический",$R294="динамический",$R294="",$R294="",$R294="BTL",$R294="нестандартный"),"-",$AM294*AY294),"-")</f>
        <v/>
      </c>
      <c r="AQ294" s="64" t="n"/>
      <c r="AR294" s="61" t="n"/>
      <c r="AS294" s="61" t="n"/>
      <c r="AT294" s="61" t="n"/>
      <c r="AU294" s="65" t="n"/>
      <c r="AV294" s="124">
        <f>IFERROR(DR294/AT294*1000,"n/a")</f>
        <v/>
      </c>
      <c r="AW294" s="67" t="n"/>
      <c r="AX294" s="67" t="n"/>
      <c r="AY294" s="43">
        <f>IFERROR(IF(OR($AW294="",$AX294=""),"",_xlfn.DAYS($AX294+1,$AW294)),"")</f>
        <v/>
      </c>
      <c r="AZ294" s="68">
        <f t="array" ref="AZ294">
_xlfn.LET(_xlpm.COEFF,
IF($AW294+$AX294=0,0,IF(MAX(MIN($AX294,EOMONTH(AZ$15,0))-MAX($AW294,AZ$15)+1,)&gt;0,1,0)),
_xlfn.IFS(
$ES294="LisChannel",
_xlpm.COEFF*
INDEX({1;1;1.2;1.2;1;1;1;1;1.2;1.2;1.2;1.2},
MATCH(MONTH(AZ$15),
{1,2,3,4,5,6,7,8,9,10,11,12})),
CONCATENATE($ES294," ",$L294)="RussOutdoor метро",
_xlpm.COEFF*
INDEX({0.8;0.9;1.1;1.1;1;1;1;1;1.1;1.1;1.1;1.1},
MATCH(MONTH(AZ$15),
{1,2,3,4,5,6,7,8,9,10,11,12})),
$ES294&lt;&gt;"LisChannel",
_xlpm.COEFF,
$ES294&lt;&gt;"RussOutdoor",
_xlpm.COEFF))</f>
        <v/>
      </c>
      <c r="BA294" s="68">
        <f t="array" ref="BA294">
_xlfn.LET(_xlpm.COEFF,
IF($AW294+$AX294=0,0,IF(MAX(MIN($AX294,EOMONTH(BA$15,0))-MAX($AW294,BA$15)+1,)&gt;0,1,0)),
_xlfn.IFS(
$ES294="LisChannel",
_xlpm.COEFF*
INDEX({1;1;1.2;1.2;1;1;1;1;1.2;1.2;1.2;1.2},
MATCH(MONTH(BA$15),
{1,2,3,4,5,6,7,8,9,10,11,12})),
CONCATENATE($ES294," ",$L294)="RussOutdoor метро",
_xlpm.COEFF*
INDEX({0.8;0.9;1.1;1.1;1;1;1;1;1.1;1.1;1.1;1.1},
MATCH(MONTH(BA$15),
{1,2,3,4,5,6,7,8,9,10,11,12})),
$ES294&lt;&gt;"LisChannel",
_xlpm.COEFF,
$ES294&lt;&gt;"RussOutdoor",
_xlpm.COEFF))</f>
        <v/>
      </c>
      <c r="BB294" s="68">
        <f t="array" ref="BB294">
_xlfn.LET(_xlpm.COEFF,
IF($AW294+$AX294=0,0,IF(MAX(MIN($AX294,EOMONTH(BB$15,0))-MAX($AW294,BB$15)+1,)&gt;0,1,0)),
_xlfn.IFS(
$ES294="LisChannel",
_xlpm.COEFF*
INDEX({1;1;1.2;1.2;1;1;1;1;1.2;1.2;1.2;1.2},
MATCH(MONTH(BB$15),
{1,2,3,4,5,6,7,8,9,10,11,12})),
CONCATENATE($ES294," ",$L294)="RussOutdoor метро",
_xlpm.COEFF*
INDEX({0.8;0.9;1.1;1.1;1;1;1;1;1.1;1.1;1.1;1.1},
MATCH(MONTH(BB$15),
{1,2,3,4,5,6,7,8,9,10,11,12})),
$ES294&lt;&gt;"LisChannel",
_xlpm.COEFF,
$ES294&lt;&gt;"RussOutdoor",
_xlpm.COEFF))</f>
        <v/>
      </c>
      <c r="BC294" s="68">
        <f t="array" ref="BC294">
_xlfn.LET(_xlpm.COEFF,
IF($AW294+$AX294=0,0,IF(MAX(MIN($AX294,EOMONTH(BC$15,0))-MAX($AW294,BC$15)+1,)&gt;0,1,0)),
_xlfn.IFS(
$ES294="LisChannel",
_xlpm.COEFF*
INDEX({1;1;1.2;1.2;1;1;1;1;1.2;1.2;1.2;1.2},
MATCH(MONTH(BC$15),
{1,2,3,4,5,6,7,8,9,10,11,12})),
CONCATENATE($ES294," ",$L294)="RussOutdoor метро",
_xlpm.COEFF*
INDEX({0.8;0.9;1.1;1.1;1;1;1;1;1.1;1.1;1.1;1.1},
MATCH(MONTH(BC$15),
{1,2,3,4,5,6,7,8,9,10,11,12})),
$ES294&lt;&gt;"LisChannel",
_xlpm.COEFF,
$ES294&lt;&gt;"RussOutdoor",
_xlpm.COEFF))</f>
        <v/>
      </c>
      <c r="BD294" s="68">
        <f t="array" ref="BD294">
_xlfn.LET(_xlpm.COEFF,
IF($AW294+$AX294=0,0,IF(MAX(MIN($AX294,EOMONTH(BD$15,0))-MAX($AW294,BD$15)+1,)&gt;0,1,0)),
_xlfn.IFS(
$ES294="LisChannel",
_xlpm.COEFF*
INDEX({1;1;1.2;1.2;1;1;1;1;1.2;1.2;1.2;1.2},
MATCH(MONTH(BD$15),
{1,2,3,4,5,6,7,8,9,10,11,12})),
CONCATENATE($ES294," ",$L294)="RussOutdoor метро",
_xlpm.COEFF*
INDEX({0.8;0.9;1.1;1.1;1;1;1;1;1.1;1.1;1.1;1.1},
MATCH(MONTH(BD$15),
{1,2,3,4,5,6,7,8,9,10,11,12})),
$ES294&lt;&gt;"LisChannel",
_xlpm.COEFF,
$ES294&lt;&gt;"RussOutdoor",
_xlpm.COEFF))</f>
        <v/>
      </c>
      <c r="BE294" s="68">
        <f t="array" ref="BE294">
_xlfn.LET(_xlpm.COEFF,
IF($AW294+$AX294=0,0,IF(MAX(MIN($AX294,EOMONTH(BE$15,0))-MAX($AW294,BE$15)+1,)&gt;0,1,0)),
_xlfn.IFS(
$ES294="LisChannel",
_xlpm.COEFF*
INDEX({1;1;1.2;1.2;1;1;1;1;1.2;1.2;1.2;1.2},
MATCH(MONTH(BE$15),
{1,2,3,4,5,6,7,8,9,10,11,12})),
CONCATENATE($ES294," ",$L294)="RussOutdoor метро",
_xlpm.COEFF*
INDEX({0.8;0.9;1.1;1.1;1;1;1;1;1.1;1.1;1.1;1.1},
MATCH(MONTH(BE$15),
{1,2,3,4,5,6,7,8,9,10,11,12})),
$ES294&lt;&gt;"LisChannel",
_xlpm.COEFF,
$ES294&lt;&gt;"RussOutdoor",
_xlpm.COEFF))</f>
        <v/>
      </c>
      <c r="BF294" s="68">
        <f t="array" ref="BF294">
_xlfn.LET(_xlpm.COEFF,
IF($AW294+$AX294=0,0,IF(MAX(MIN($AX294,EOMONTH(BF$15,0))-MAX($AW294,BF$15)+1,)&gt;0,1,0)),
_xlfn.IFS(
$ES294="LisChannel",
_xlpm.COEFF*
INDEX({1;1;1.2;1.2;1;1;1;1;1.2;1.2;1.2;1.2},
MATCH(MONTH(BF$15),
{1,2,3,4,5,6,7,8,9,10,11,12})),
CONCATENATE($ES294," ",$L294)="RussOutdoor метро",
_xlpm.COEFF*
INDEX({0.8;0.9;1.1;1.1;1;1;1;1;1.1;1.1;1.1;1.1},
MATCH(MONTH(BF$15),
{1,2,3,4,5,6,7,8,9,10,11,12})),
$ES294&lt;&gt;"LisChannel",
_xlpm.COEFF,
$ES294&lt;&gt;"RussOutdoor",
_xlpm.COEFF))</f>
        <v/>
      </c>
      <c r="BG294" s="68">
        <f t="array" ref="BG294">
_xlfn.LET(_xlpm.COEFF,
IF($AW294+$AX294=0,0,IF(MAX(MIN($AX294,EOMONTH(BG$15,0))-MAX($AW294,BG$15)+1,)&gt;0,1,0)),
_xlfn.IFS(
$ES294="LisChannel",
_xlpm.COEFF*
INDEX({1;1;1.2;1.2;1;1;1;1;1.2;1.2;1.2;1.2},
MATCH(MONTH(BG$15),
{1,2,3,4,5,6,7,8,9,10,11,12})),
CONCATENATE($ES294," ",$L294)="RussOutdoor метро",
_xlpm.COEFF*
INDEX({0.8;0.9;1.1;1.1;1;1;1;1;1.1;1.1;1.1;1.1},
MATCH(MONTH(BG$15),
{1,2,3,4,5,6,7,8,9,10,11,12})),
$ES294&lt;&gt;"LisChannel",
_xlpm.COEFF,
$ES294&lt;&gt;"RussOutdoor",
_xlpm.COEFF))</f>
        <v/>
      </c>
      <c r="BH294" s="68">
        <f t="array" ref="BH294">
_xlfn.LET(_xlpm.COEFF,
IF($AW294+$AX294=0,0,IF(MAX(MIN($AX294,EOMONTH(BH$15,0))-MAX($AW294,BH$15)+1,)&gt;0,1,0)),
_xlfn.IFS(
$ES294="LisChannel",
_xlpm.COEFF*
INDEX({1;1;1.2;1.2;1;1;1;1;1.2;1.2;1.2;1.2},
MATCH(MONTH(BH$15),
{1,2,3,4,5,6,7,8,9,10,11,12})),
CONCATENATE($ES294," ",$L294)="RussOutdoor метро",
_xlpm.COEFF*
INDEX({0.8;0.9;1.1;1.1;1;1;1;1;1.1;1.1;1.1;1.1},
MATCH(MONTH(BH$15),
{1,2,3,4,5,6,7,8,9,10,11,12})),
$ES294&lt;&gt;"LisChannel",
_xlpm.COEFF,
$ES294&lt;&gt;"RussOutdoor",
_xlpm.COEFF))</f>
        <v/>
      </c>
      <c r="BI294" s="68">
        <f t="array" ref="BI294">
_xlfn.LET(_xlpm.COEFF,
IF($AW294+$AX294=0,0,IF(MAX(MIN($AX294,EOMONTH(BI$15,0))-MAX($AW294,BI$15)+1,)&gt;0,1,0)),
_xlfn.IFS(
$ES294="LisChannel",
_xlpm.COEFF*
INDEX({1;1;1.2;1.2;1;1;1;1;1.2;1.2;1.2;1.2},
MATCH(MONTH(BI$15),
{1,2,3,4,5,6,7,8,9,10,11,12})),
CONCATENATE($ES294," ",$L294)="RussOutdoor метро",
_xlpm.COEFF*
INDEX({0.8;0.9;1.1;1.1;1;1;1;1;1.1;1.1;1.1;1.1},
MATCH(MONTH(BI$15),
{1,2,3,4,5,6,7,8,9,10,11,12})),
$ES294&lt;&gt;"LisChannel",
_xlpm.COEFF,
$ES294&lt;&gt;"RussOutdoor",
_xlpm.COEFF))</f>
        <v/>
      </c>
      <c r="BJ294" s="68">
        <f t="array" ref="BJ294">
_xlfn.LET(_xlpm.COEFF,
IF($AW294+$AX294=0,0,IF(MAX(MIN($AX294,EOMONTH(BJ$15,0))-MAX($AW294,BJ$15)+1,)&gt;0,1,0)),
_xlfn.IFS(
$ES294="LisChannel",
_xlpm.COEFF*
INDEX({1;1;1.2;1.2;1;1;1;1;1.2;1.2;1.2;1.2},
MATCH(MONTH(BJ$15),
{1,2,3,4,5,6,7,8,9,10,11,12})),
CONCATENATE($ES294," ",$L294)="RussOutdoor метро",
_xlpm.COEFF*
INDEX({0.8;0.9;1.1;1.1;1;1;1;1;1.1;1.1;1.1;1.1},
MATCH(MONTH(BJ$15),
{1,2,3,4,5,6,7,8,9,10,11,12})),
$ES294&lt;&gt;"LisChannel",
_xlpm.COEFF,
$ES294&lt;&gt;"RussOutdoor",
_xlpm.COEFF))</f>
        <v/>
      </c>
      <c r="BK294" s="68">
        <f t="array" ref="BK294">
_xlfn.LET(_xlpm.COEFF,
IF($AW294+$AX294=0,0,IF(MAX(MIN($AX294,EOMONTH(BK$15,0))-MAX($AW294,BK$15)+1,)&gt;0,1,0)),
_xlfn.IFS(
$ES294="LisChannel",
_xlpm.COEFF*
INDEX({1;1;1.2;1.2;1;1;1;1;1.2;1.2;1.2;1.2},
MATCH(MONTH(BK$15),
{1,2,3,4,5,6,7,8,9,10,11,12})),
CONCATENATE($ES294," ",$L294)="RussOutdoor метро",
_xlpm.COEFF*
INDEX({0.8;0.9;1.1;1.1;1;1;1;1;1.1;1.1;1.1;1.1},
MATCH(MONTH(BK$15),
{1,2,3,4,5,6,7,8,9,10,11,12})),
$ES294&lt;&gt;"LisChannel",
_xlpm.COEFF,
$ES294&lt;&gt;"RussOutdoor",
_xlpm.COEFF))</f>
        <v/>
      </c>
      <c r="BL294" s="62">
        <f>COUNTIFS($AZ294:$BK294,"&gt;0")</f>
        <v/>
      </c>
      <c r="BM294" s="65" t="n"/>
      <c r="BN294" s="125">
        <f>$DJ294</f>
        <v/>
      </c>
      <c r="BO294" s="63">
        <f>$DQ294</f>
        <v/>
      </c>
      <c r="BP294" s="125">
        <f>
IFERROR(
IF($BL294=0,0,
$BN294*(1-$BO294)),
0)</f>
        <v/>
      </c>
      <c r="BQ294" s="125">
        <f t="array" ref="BQ294">
IFERROR(
_xlfn.IFS(
$DH294="день_1",
$BP294*$BL294/($AX294-$AW294+1)*AZ294*(DAY(EOMONTH(AZ$15,0))),
$DH294="день_2",
$BP294/30*MAX(MIN($AX294,EOMONTH(AZ$15,0))-MAX($AW294,AZ$15)+1,),
$DH294="раб.день",
$BP294/30*(IFERROR(
_xlfn.LET(_xlpm.VD,
CHOOSE(
{1;2;3;4;5;6;7;8;9;10;11;12;13;14;15;16;17;18},
45658,45659,45660,45661,45662,45663,45664,45665,45711,45724,45778,45779,45785,45786,45820,45821,45965,46022),
_xlfn.LET(_xlpm.DD,
MAX(MIN($AX294,EOMONTH(AZ$15,0))-MAX($AW294,AZ$15),),
_xlfn.IFS(
AND(MONTH($AW294)=MONTH(AZ$15),MONTH($AX294)&lt;&gt;MONTH(AZ$15)),
NETWORKDAYS.INTL($AW294,$AW294+_xlpm.DD,1,_xlpm.VD),
AND(MONTH($AW294)&lt;&gt;MONTH(AZ$15),MONTH($AX294)=MONTH(AZ$15)),
NETWORKDAYS.INTL(($AX294)-_xlpm.DD,$AX294,1,_xlpm.VD),
AND(MONTH($AW294)&lt;MONTH(AZ$15),MONTH($AX294)&gt;MONTH(AZ$15)),
NETWORKDAYS.INTL((EOMONTH(AZ$15-1,1))-_xlpm.DD,EOMONTH(AZ$15-1,1),1,_xlpm.VD),
AND(MONTH($AW294)=MONTH(AZ$15),MONTH($AX294)=MONTH(AZ$15)),
NETWORKDAYS.INTL($AW294,$AX294,1,_xlpm.VD)))),0)),
$DH294="месяц",
$BP294*AZ294,
$DH294="неделя",
$BP294*AZ294/7*(ROUNDUP((DAY(EOMONTH(AZ$15,0)))/4,0))),
0)</f>
        <v/>
      </c>
      <c r="BR294" s="125">
        <f t="array" ref="BR294">
IFERROR(
_xlfn.IFS(
$DH294="день_1",
$BP294*$BL294/($AX294-$AW294+1)*BA294*(DAY(EOMONTH(BA$15,0))),
$DH294="день_2",
$BP294/30*MAX(MIN($AX294,EOMONTH(BA$15,0))-MAX($AW294,BA$15)+1,),
$DH294="раб.день",
$BP294/30*(IFERROR(
_xlfn.LET(_xlpm.VD,
CHOOSE(
{1;2;3;4;5;6;7;8;9;10;11;12;13;14;15;16;17;18},
45658,45659,45660,45661,45662,45663,45664,45665,45711,45724,45778,45779,45785,45786,45820,45821,45965,46022),
_xlfn.LET(_xlpm.DD,
MAX(MIN($AX294,EOMONTH(BA$15,0))-MAX($AW294,BA$15),),
_xlfn.IFS(
AND(MONTH($AW294)=MONTH(BA$15),MONTH($AX294)&lt;&gt;MONTH(BA$15)),
NETWORKDAYS.INTL($AW294,$AW294+_xlpm.DD,1,_xlpm.VD),
AND(MONTH($AW294)&lt;&gt;MONTH(BA$15),MONTH($AX294)=MONTH(BA$15)),
NETWORKDAYS.INTL(($AX294)-_xlpm.DD,$AX294,1,_xlpm.VD),
AND(MONTH($AW294)&lt;MONTH(BA$15),MONTH($AX294)&gt;MONTH(BA$15)),
NETWORKDAYS.INTL((EOMONTH(BA$15-1,1))-_xlpm.DD,EOMONTH(BA$15-1,1),1,_xlpm.VD),
AND(MONTH($AW294)=MONTH(BA$15),MONTH($AX294)=MONTH(BA$15)),
NETWORKDAYS.INTL($AW294,$AX294,1,_xlpm.VD)))),0)),
$DH294="месяц",
$BP294*BA294,
$DH294="неделя",
$BP294*BA294/7*(ROUNDUP((DAY(EOMONTH(BA$15,0)))/4,0))),
0)</f>
        <v/>
      </c>
      <c r="BS294" s="125">
        <f t="array" ref="BS294">
IFERROR(
_xlfn.IFS(
$DH294="день_1",
$BP294*$BL294/($AX294-$AW294+1)*BB294*(DAY(EOMONTH(BB$15,0))),
$DH294="день_2",
$BP294/30*MAX(MIN($AX294,EOMONTH(BB$15,0))-MAX($AW294,BB$15)+1,),
$DH294="раб.день",
$BP294/30*(IFERROR(
_xlfn.LET(_xlpm.VD,
CHOOSE(
{1;2;3;4;5;6;7;8;9;10;11;12;13;14;15;16;17;18},
45658,45659,45660,45661,45662,45663,45664,45665,45711,45724,45778,45779,45785,45786,45820,45821,45965,46022),
_xlfn.LET(_xlpm.DD,
MAX(MIN($AX294,EOMONTH(BB$15,0))-MAX($AW294,BB$15),),
_xlfn.IFS(
AND(MONTH($AW294)=MONTH(BB$15),MONTH($AX294)&lt;&gt;MONTH(BB$15)),
NETWORKDAYS.INTL($AW294,$AW294+_xlpm.DD,1,_xlpm.VD),
AND(MONTH($AW294)&lt;&gt;MONTH(BB$15),MONTH($AX294)=MONTH(BB$15)),
NETWORKDAYS.INTL(($AX294)-_xlpm.DD,$AX294,1,_xlpm.VD),
AND(MONTH($AW294)&lt;MONTH(BB$15),MONTH($AX294)&gt;MONTH(BB$15)),
NETWORKDAYS.INTL((EOMONTH(BB$15-1,1))-_xlpm.DD,EOMONTH(BB$15-1,1),1,_xlpm.VD),
AND(MONTH($AW294)=MONTH(BB$15),MONTH($AX294)=MONTH(BB$15)),
NETWORKDAYS.INTL($AW294,$AX294,1,_xlpm.VD)))),0)),
$DH294="месяц",
$BP294*BB294,
$DH294="неделя",
$BP294*BB294/7*(ROUNDUP((DAY(EOMONTH(BB$15,0)))/4,0))),
0)</f>
        <v/>
      </c>
      <c r="BT294" s="125">
        <f t="array" ref="BT294">
IFERROR(
_xlfn.IFS(
$DH294="день_1",
$BP294*$BL294/($AX294-$AW294+1)*BC294*(DAY(EOMONTH(BC$15,0))),
$DH294="день_2",
$BP294/30*MAX(MIN($AX294,EOMONTH(BC$15,0))-MAX($AW294,BC$15)+1,),
$DH294="раб.день",
$BP294/30*(IFERROR(
_xlfn.LET(_xlpm.VD,
CHOOSE(
{1;2;3;4;5;6;7;8;9;10;11;12;13;14;15;16;17;18},
45658,45659,45660,45661,45662,45663,45664,45665,45711,45724,45778,45779,45785,45786,45820,45821,45965,46022),
_xlfn.LET(_xlpm.DD,
MAX(MIN($AX294,EOMONTH(BC$15,0))-MAX($AW294,BC$15),),
_xlfn.IFS(
AND(MONTH($AW294)=MONTH(BC$15),MONTH($AX294)&lt;&gt;MONTH(BC$15)),
NETWORKDAYS.INTL($AW294,$AW294+_xlpm.DD,1,_xlpm.VD),
AND(MONTH($AW294)&lt;&gt;MONTH(BC$15),MONTH($AX294)=MONTH(BC$15)),
NETWORKDAYS.INTL(($AX294)-_xlpm.DD,$AX294,1,_xlpm.VD),
AND(MONTH($AW294)&lt;MONTH(BC$15),MONTH($AX294)&gt;MONTH(BC$15)),
NETWORKDAYS.INTL((EOMONTH(BC$15-1,1))-_xlpm.DD,EOMONTH(BC$15-1,1),1,_xlpm.VD),
AND(MONTH($AW294)=MONTH(BC$15),MONTH($AX294)=MONTH(BC$15)),
NETWORKDAYS.INTL($AW294,$AX294,1,_xlpm.VD)))),0)),
$DH294="месяц",
$BP294*BC294,
$DH294="неделя",
$BP294*BC294/7*(ROUNDUP((DAY(EOMONTH(BC$15,0)))/4,0))),
0)</f>
        <v/>
      </c>
      <c r="BU294" s="125">
        <f t="array" ref="BU294">
IFERROR(
_xlfn.IFS(
$DH294="день_1",
$BP294*$BL294/($AX294-$AW294+1)*BD294*(DAY(EOMONTH(BD$15,0))),
$DH294="день_2",
$BP294/30*MAX(MIN($AX294,EOMONTH(BD$15,0))-MAX($AW294,BD$15)+1,),
$DH294="раб.день",
$BP294/30*(IFERROR(
_xlfn.LET(_xlpm.VD,
CHOOSE(
{1;2;3;4;5;6;7;8;9;10;11;12;13;14;15;16;17;18},
45658,45659,45660,45661,45662,45663,45664,45665,45711,45724,45778,45779,45785,45786,45820,45821,45965,46022),
_xlfn.LET(_xlpm.DD,
MAX(MIN($AX294,EOMONTH(BD$15,0))-MAX($AW294,BD$15),),
_xlfn.IFS(
AND(MONTH($AW294)=MONTH(BD$15),MONTH($AX294)&lt;&gt;MONTH(BD$15)),
NETWORKDAYS.INTL($AW294,$AW294+_xlpm.DD,1,_xlpm.VD),
AND(MONTH($AW294)&lt;&gt;MONTH(BD$15),MONTH($AX294)=MONTH(BD$15)),
NETWORKDAYS.INTL(($AX294)-_xlpm.DD,$AX294,1,_xlpm.VD),
AND(MONTH($AW294)&lt;MONTH(BD$15),MONTH($AX294)&gt;MONTH(BD$15)),
NETWORKDAYS.INTL((EOMONTH(BD$15-1,1))-_xlpm.DD,EOMONTH(BD$15-1,1),1,_xlpm.VD),
AND(MONTH($AW294)=MONTH(BD$15),MONTH($AX294)=MONTH(BD$15)),
NETWORKDAYS.INTL($AW294,$AX294,1,_xlpm.VD)))),0)),
$DH294="месяц",
$BP294*BD294,
$DH294="неделя",
$BP294*BD294/7*(ROUNDUP((DAY(EOMONTH(BD$15,0)))/4,0))),
0)</f>
        <v/>
      </c>
      <c r="BV294" s="125">
        <f t="array" ref="BV294">
IFERROR(
_xlfn.IFS(
$DH294="день_1",
$BP294*$BL294/($AX294-$AW294+1)*BE294*(DAY(EOMONTH(BE$15,0))),
$DH294="день_2",
$BP294/30*MAX(MIN($AX294,EOMONTH(BE$15,0))-MAX($AW294,BE$15)+1,),
$DH294="раб.день",
$BP294/30*(IFERROR(
_xlfn.LET(_xlpm.VD,
CHOOSE(
{1;2;3;4;5;6;7;8;9;10;11;12;13;14;15;16;17;18},
45658,45659,45660,45661,45662,45663,45664,45665,45711,45724,45778,45779,45785,45786,45820,45821,45965,46022),
_xlfn.LET(_xlpm.DD,
MAX(MIN($AX294,EOMONTH(BE$15,0))-MAX($AW294,BE$15),),
_xlfn.IFS(
AND(MONTH($AW294)=MONTH(BE$15),MONTH($AX294)&lt;&gt;MONTH(BE$15)),
NETWORKDAYS.INTL($AW294,$AW294+_xlpm.DD,1,_xlpm.VD),
AND(MONTH($AW294)&lt;&gt;MONTH(BE$15),MONTH($AX294)=MONTH(BE$15)),
NETWORKDAYS.INTL(($AX294)-_xlpm.DD,$AX294,1,_xlpm.VD),
AND(MONTH($AW294)&lt;MONTH(BE$15),MONTH($AX294)&gt;MONTH(BE$15)),
NETWORKDAYS.INTL((EOMONTH(BE$15-1,1))-_xlpm.DD,EOMONTH(BE$15-1,1),1,_xlpm.VD),
AND(MONTH($AW294)=MONTH(BE$15),MONTH($AX294)=MONTH(BE$15)),
NETWORKDAYS.INTL($AW294,$AX294,1,_xlpm.VD)))),0)),
$DH294="месяц",
$BP294*BE294,
$DH294="неделя",
$BP294*BE294/7*(ROUNDUP((DAY(EOMONTH(BE$15,0)))/4,0))),
0)</f>
        <v/>
      </c>
      <c r="BW294" s="125">
        <f t="array" ref="BW294">
IFERROR(
_xlfn.IFS(
$DH294="день_1",
$BP294*$BL294/($AX294-$AW294+1)*BF294*(DAY(EOMONTH(BF$15,0))),
$DH294="день_2",
$BP294/30*MAX(MIN($AX294,EOMONTH(BF$15,0))-MAX($AW294,BF$15)+1,),
$DH294="раб.день",
$BP294/30*(IFERROR(
_xlfn.LET(_xlpm.VD,
CHOOSE(
{1;2;3;4;5;6;7;8;9;10;11;12;13;14;15;16;17;18},
45658,45659,45660,45661,45662,45663,45664,45665,45711,45724,45778,45779,45785,45786,45820,45821,45965,46022),
_xlfn.LET(_xlpm.DD,
MAX(MIN($AX294,EOMONTH(BF$15,0))-MAX($AW294,BF$15),),
_xlfn.IFS(
AND(MONTH($AW294)=MONTH(BF$15),MONTH($AX294)&lt;&gt;MONTH(BF$15)),
NETWORKDAYS.INTL($AW294,$AW294+_xlpm.DD,1,_xlpm.VD),
AND(MONTH($AW294)&lt;&gt;MONTH(BF$15),MONTH($AX294)=MONTH(BF$15)),
NETWORKDAYS.INTL(($AX294)-_xlpm.DD,$AX294,1,_xlpm.VD),
AND(MONTH($AW294)&lt;MONTH(BF$15),MONTH($AX294)&gt;MONTH(BF$15)),
NETWORKDAYS.INTL((EOMONTH(BF$15-1,1))-_xlpm.DD,EOMONTH(BF$15-1,1),1,_xlpm.VD),
AND(MONTH($AW294)=MONTH(BF$15),MONTH($AX294)=MONTH(BF$15)),
NETWORKDAYS.INTL($AW294,$AX294,1,_xlpm.VD)))),0)),
$DH294="месяц",
$BP294*BF294,
$DH294="неделя",
$BP294*BF294/7*(ROUNDUP((DAY(EOMONTH(BF$15,0)))/4,0))),
0)</f>
        <v/>
      </c>
      <c r="BX294" s="125">
        <f t="array" ref="BX294">
IFERROR(
_xlfn.IFS(
$DH294="день_1",
$BP294*$BL294/($AX294-$AW294+1)*BG294*(DAY(EOMONTH(BG$15,0))),
$DH294="день_2",
$BP294/30*MAX(MIN($AX294,EOMONTH(BG$15,0))-MAX($AW294,BG$15)+1,),
$DH294="раб.день",
$BP294/30*(IFERROR(
_xlfn.LET(_xlpm.VD,
CHOOSE(
{1;2;3;4;5;6;7;8;9;10;11;12;13;14;15;16;17;18},
45658,45659,45660,45661,45662,45663,45664,45665,45711,45724,45778,45779,45785,45786,45820,45821,45965,46022),
_xlfn.LET(_xlpm.DD,
MAX(MIN($AX294,EOMONTH(BG$15,0))-MAX($AW294,BG$15),),
_xlfn.IFS(
AND(MONTH($AW294)=MONTH(BG$15),MONTH($AX294)&lt;&gt;MONTH(BG$15)),
NETWORKDAYS.INTL($AW294,$AW294+_xlpm.DD,1,_xlpm.VD),
AND(MONTH($AW294)&lt;&gt;MONTH(BG$15),MONTH($AX294)=MONTH(BG$15)),
NETWORKDAYS.INTL(($AX294)-_xlpm.DD,$AX294,1,_xlpm.VD),
AND(MONTH($AW294)&lt;MONTH(BG$15),MONTH($AX294)&gt;MONTH(BG$15)),
NETWORKDAYS.INTL((EOMONTH(BG$15-1,1))-_xlpm.DD,EOMONTH(BG$15-1,1),1,_xlpm.VD),
AND(MONTH($AW294)=MONTH(BG$15),MONTH($AX294)=MONTH(BG$15)),
NETWORKDAYS.INTL($AW294,$AX294,1,_xlpm.VD)))),0)),
$DH294="месяц",
$BP294*BG294,
$DH294="неделя",
$BP294*BG294/7*(ROUNDUP((DAY(EOMONTH(BG$15,0)))/4,0))),
0)</f>
        <v/>
      </c>
      <c r="BY294" s="125">
        <f t="array" ref="BY294">
IFERROR(
_xlfn.IFS(
$DH294="день_1",
$BP294*$BL294/($AX294-$AW294+1)*BH294*(DAY(EOMONTH(BH$15,0))),
$DH294="день_2",
$BP294/30*MAX(MIN($AX294,EOMONTH(BH$15,0))-MAX($AW294,BH$15)+1,),
$DH294="раб.день",
$BP294/30*(IFERROR(
_xlfn.LET(_xlpm.VD,
CHOOSE(
{1;2;3;4;5;6;7;8;9;10;11;12;13;14;15;16;17;18},
45658,45659,45660,45661,45662,45663,45664,45665,45711,45724,45778,45779,45785,45786,45820,45821,45965,46022),
_xlfn.LET(_xlpm.DD,
MAX(MIN($AX294,EOMONTH(BH$15,0))-MAX($AW294,BH$15),),
_xlfn.IFS(
AND(MONTH($AW294)=MONTH(BH$15),MONTH($AX294)&lt;&gt;MONTH(BH$15)),
NETWORKDAYS.INTL($AW294,$AW294+_xlpm.DD,1,_xlpm.VD),
AND(MONTH($AW294)&lt;&gt;MONTH(BH$15),MONTH($AX294)=MONTH(BH$15)),
NETWORKDAYS.INTL(($AX294)-_xlpm.DD,$AX294,1,_xlpm.VD),
AND(MONTH($AW294)&lt;MONTH(BH$15),MONTH($AX294)&gt;MONTH(BH$15)),
NETWORKDAYS.INTL((EOMONTH(BH$15-1,1))-_xlpm.DD,EOMONTH(BH$15-1,1),1,_xlpm.VD),
AND(MONTH($AW294)=MONTH(BH$15),MONTH($AX294)=MONTH(BH$15)),
NETWORKDAYS.INTL($AW294,$AX294,1,_xlpm.VD)))),0)),
$DH294="месяц",
$BP294*BH294,
$DH294="неделя",
$BP294*BH294/7*(ROUNDUP((DAY(EOMONTH(BH$15,0)))/4,0))),
0)</f>
        <v/>
      </c>
      <c r="BZ294" s="125">
        <f t="array" ref="BZ294">
IFERROR(
_xlfn.IFS(
$DH294="день_1",
$BP294*$BL294/($AX294-$AW294+1)*BI294*(DAY(EOMONTH(BI$15,0))),
$DH294="день_2",
$BP294/30*MAX(MIN($AX294,EOMONTH(BI$15,0))-MAX($AW294,BI$15)+1,),
$DH294="раб.день",
$BP294/30*(IFERROR(
_xlfn.LET(_xlpm.VD,
CHOOSE(
{1;2;3;4;5;6;7;8;9;10;11;12;13;14;15;16;17;18},
45658,45659,45660,45661,45662,45663,45664,45665,45711,45724,45778,45779,45785,45786,45820,45821,45965,46022),
_xlfn.LET(_xlpm.DD,
MAX(MIN($AX294,EOMONTH(BI$15,0))-MAX($AW294,BI$15),),
_xlfn.IFS(
AND(MONTH($AW294)=MONTH(BI$15),MONTH($AX294)&lt;&gt;MONTH(BI$15)),
NETWORKDAYS.INTL($AW294,$AW294+_xlpm.DD,1,_xlpm.VD),
AND(MONTH($AW294)&lt;&gt;MONTH(BI$15),MONTH($AX294)=MONTH(BI$15)),
NETWORKDAYS.INTL(($AX294)-_xlpm.DD,$AX294,1,_xlpm.VD),
AND(MONTH($AW294)&lt;MONTH(BI$15),MONTH($AX294)&gt;MONTH(BI$15)),
NETWORKDAYS.INTL((EOMONTH(BI$15-1,1))-_xlpm.DD,EOMONTH(BI$15-1,1),1,_xlpm.VD),
AND(MONTH($AW294)=MONTH(BI$15),MONTH($AX294)=MONTH(BI$15)),
NETWORKDAYS.INTL($AW294,$AX294,1,_xlpm.VD)))),0)),
$DH294="месяц",
$BP294*BI294,
$DH294="неделя",
$BP294*BI294/7*(ROUNDUP((DAY(EOMONTH(BI$15,0)))/4,0))),
0)</f>
        <v/>
      </c>
      <c r="CA294" s="125">
        <f t="array" ref="CA294">
IFERROR(
_xlfn.IFS(
$DH294="день_1",
$BP294*$BL294/($AX294-$AW294+1)*BJ294*(DAY(EOMONTH(BJ$15,0))),
$DH294="день_2",
$BP294/30*MAX(MIN($AX294,EOMONTH(BJ$15,0))-MAX($AW294,BJ$15)+1,),
$DH294="раб.день",
$BP294/30*(IFERROR(
_xlfn.LET(_xlpm.VD,
CHOOSE(
{1;2;3;4;5;6;7;8;9;10;11;12;13;14;15;16;17;18},
45658,45659,45660,45661,45662,45663,45664,45665,45711,45724,45778,45779,45785,45786,45820,45821,45965,46022),
_xlfn.LET(_xlpm.DD,
MAX(MIN($AX294,EOMONTH(BJ$15,0))-MAX($AW294,BJ$15),),
_xlfn.IFS(
AND(MONTH($AW294)=MONTH(BJ$15),MONTH($AX294)&lt;&gt;MONTH(BJ$15)),
NETWORKDAYS.INTL($AW294,$AW294+_xlpm.DD,1,_xlpm.VD),
AND(MONTH($AW294)&lt;&gt;MONTH(BJ$15),MONTH($AX294)=MONTH(BJ$15)),
NETWORKDAYS.INTL(($AX294)-_xlpm.DD,$AX294,1,_xlpm.VD),
AND(MONTH($AW294)&lt;MONTH(BJ$15),MONTH($AX294)&gt;MONTH(BJ$15)),
NETWORKDAYS.INTL((EOMONTH(BJ$15-1,1))-_xlpm.DD,EOMONTH(BJ$15-1,1),1,_xlpm.VD),
AND(MONTH($AW294)=MONTH(BJ$15),MONTH($AX294)=MONTH(BJ$15)),
NETWORKDAYS.INTL($AW294,$AX294,1,_xlpm.VD)))),0)),
$DH294="месяц",
$BP294*BJ294,
$DH294="неделя",
$BP294*BJ294/7*(ROUNDUP((DAY(EOMONTH(BJ$15,0)))/4,0))),
0)</f>
        <v/>
      </c>
      <c r="CB294" s="125">
        <f t="array" ref="CB294">
IFERROR(
_xlfn.IFS(
$DH294="день_1",
$BP294*$BL294/($AX294-$AW294+1)*BK294*(DAY(EOMONTH(BK$15,0))),
$DH294="день_2",
$BP294/30*MAX(MIN($AX294,EOMONTH(BK$15,0))-MAX($AW294,BK$15)+1,),
$DH294="раб.день",
$BP294/30*(IFERROR(
_xlfn.LET(_xlpm.VD,
CHOOSE(
{1;2;3;4;5;6;7;8;9;10;11;12;13;14;15;16;17;18},
45658,45659,45660,45661,45662,45663,45664,45665,45711,45724,45778,45779,45785,45786,45820,45821,45965,46022),
_xlfn.LET(_xlpm.DD,
MAX(MIN($AX294,EOMONTH(BK$15,0))-MAX($AW294,BK$15),),
_xlfn.IFS(
AND(MONTH($AW294)=MONTH(BK$15),MONTH($AX294)&lt;&gt;MONTH(BK$15)),
NETWORKDAYS.INTL($AW294,$AW294+_xlpm.DD,1,_xlpm.VD),
AND(MONTH($AW294)&lt;&gt;MONTH(BK$15),MONTH($AX294)=MONTH(BK$15)),
NETWORKDAYS.INTL(($AX294)-_xlpm.DD,$AX294,1,_xlpm.VD),
AND(MONTH($AW294)&lt;MONTH(BK$15),MONTH($AX294)&gt;MONTH(BK$15)),
NETWORKDAYS.INTL((EOMONTH(BK$15-1,1))-_xlpm.DD,EOMONTH(BK$15-1,1),1,_xlpm.VD),
AND(MONTH($AW294)=MONTH(BK$15),MONTH($AX294)=MONTH(BK$15)),
NETWORKDAYS.INTL($AW294,$AX294,1,_xlpm.VD)))),0)),
$DH294="месяц",
$BP294*BK294,
$DH294="неделя",
$BP294*BK294/7*(ROUNDUP((DAY(EOMONTH(BK$15,0)))/4,0))),
0)</f>
        <v/>
      </c>
      <c r="CC294" s="125">
        <f>SUM($BQ294:$CB294)</f>
        <v/>
      </c>
      <c r="CD294" s="126">
        <f>SUM($EH294:$EH294)</f>
        <v/>
      </c>
      <c r="CE294" s="126">
        <f>$CD294*$AB294</f>
        <v/>
      </c>
      <c r="CF294" s="126">
        <f>SUM($EK294:$EK294)</f>
        <v/>
      </c>
      <c r="CG294" s="126">
        <f>$CF294*$AB294</f>
        <v/>
      </c>
      <c r="CH294" s="126">
        <f>SUM($CC294,$CE294,$CG294)</f>
        <v/>
      </c>
      <c r="CI294" s="126">
        <f>$CH294*(1+$CM294)</f>
        <v/>
      </c>
      <c r="CJ294" s="127" t="n">
        <v>0</v>
      </c>
      <c r="CK294" s="126">
        <f>SUM($CH294:$CH294)*(1+$CJ294)</f>
        <v/>
      </c>
      <c r="CL294" s="126">
        <f>SUM($CH294:$CH294)*(1+$CM294)</f>
        <v/>
      </c>
      <c r="CM294" s="59" t="inlineStr">
        <is>
          <t>20%</t>
        </is>
      </c>
      <c r="CN294" s="59" t="n"/>
      <c r="CO294" s="72" t="n"/>
      <c r="CP294" s="59" t="n"/>
      <c r="CQ294" s="73" t="n"/>
      <c r="CR294" s="73" t="n"/>
      <c r="CS294" s="73" t="n"/>
      <c r="CT294" s="72" t="n"/>
      <c r="CU294" s="79" t="inlineStr">
        <is>
          <t> </t>
        </is>
      </c>
      <c r="CV294" s="60" t="n"/>
      <c r="CW294" s="60" t="n"/>
      <c r="CX294" s="60" t="n"/>
      <c r="CY294" s="127">
        <f>IFERROR(($CC294-$EE294)/($EE294/(1-$DQ294)),0)</f>
        <v/>
      </c>
      <c r="CZ294" s="127">
        <f>IFERROR(1-$EI294/($CE294),0)</f>
        <v/>
      </c>
      <c r="DA294" s="127">
        <f>IFERROR(1-$EL294/($CG294),0)</f>
        <v/>
      </c>
      <c r="DB294" s="126">
        <f>ROUND(IFERROR(($CI294/(1+$CM294)-$EN294),0),2)</f>
        <v/>
      </c>
      <c r="DC294" s="128" t="n"/>
      <c r="DD294" s="125" t="n"/>
      <c r="DE294" s="75" t="n">
        <v>0</v>
      </c>
      <c r="DF294" s="128" t="n"/>
      <c r="DG294" s="125">
        <f>IF($DC294=0,0,$DD294*($DC294*100%-$DE294*$DF294))*SUM($AB294:$AB294)</f>
        <v/>
      </c>
      <c r="DH294" s="129" t="inlineStr">
        <is>
          <t>месяц</t>
        </is>
      </c>
      <c r="DI294" s="130">
        <f t="array" ref="DI294">IFERROR(
IF($ES294="LisChannel",
(ROUND(((INDEX({174.625;153.888888888889;130.972222222222},MATCH($AI294,{2;3;4}),0))*$AG294*$AI294),2)),0),0)</f>
        <v/>
      </c>
      <c r="DJ294" s="130">
        <f>
_xlfn.LET(_xlpm.X,
IFERROR(
IF($ES294="НовиковТВ",
(_xlfn.LET(_xlpm.NTV,
_xlfn.LET(_xlpm.MIN,350000,
IF(SUMIFS($DI:$DI,$ES:$ES,"НовиковТВ")&lt;=_xlpm.MIN,
(SUMIFS($DI:$DI,$ES:$ES,"НовиковТВ")/(COUNTIFS($ES:$ES,"НовиковТВ")))*_xlpm.MIN/SUMIFS($DI:$DI,$ES:$ES,"НовиковТВ"),
DI294)),
_xlpm.NTV+$DG294/(1-(1-(_xlpm.NTV)*(1-$DL294)*(1-$DM294)*(1-$DN294)*(1-$DO294)*(1-$DP294)/_xlpm.NTV))))/(1+$EP294),
$DI294+$DG294/(1-(1-($DI294)*(1-$DL294)*(1-$DM294)*(1-$DN294)*(1-$DO294)*(1-$DP294)/$DI294))),
0),
_xlpm.X*(1+$CM294)*(1+$CW294)-_xlpm.X*(1+$CM294)+_xlpm.X)</f>
        <v/>
      </c>
      <c r="DK294" s="125" t="inlineStr">
        <is>
          <t>послед.</t>
        </is>
      </c>
      <c r="DL294" s="63" t="n">
        <v>0</v>
      </c>
      <c r="DM294" s="63" t="n">
        <v>0</v>
      </c>
      <c r="DN294" s="63" t="n">
        <v>0</v>
      </c>
      <c r="DO294" s="63" t="n">
        <v>0</v>
      </c>
      <c r="DP294" s="63" t="n">
        <v>0</v>
      </c>
      <c r="DQ294" s="63">
        <f t="array" ref="DQ294">IFERROR(_xlfn.IFS(
$DK294="послед.",1-(1-$DL294)*(1-$DM294)*(1-$DN294)*(1-$DO294)*(1-$DP294),
$DK294="сумм.",$DL294+$DM294+$DN294+$DO294+$DP294),
0)</f>
        <v/>
      </c>
      <c r="DR294" s="125">
        <f t="array" ref="DR294">
IFERROR(
_xlfn.IFS(
$BL294=0,
0,
$BL294&gt;0,
_xlfn.IFS($DK294="послед.",
$DJ294*(1-$DL294)*(1-$DM294)*(1-$DN294)*(1-$DO294)*(1-$DP294),
$DK294="сумм.",
$DJ294*(1-($DL294+$DM294+$DN294+$DO294+$DP294)))),0)</f>
        <v/>
      </c>
      <c r="DS294" s="125">
        <f t="array" ref="DS294">
IFERROR(_xlfn.IFS(
$DH294="день_1",
$DR294*$BL294/($AX294-$AW294+1)*AZ294*(DAY(EOMONTH(AZ$15,0))),
$DH294="день_2",
$DR294/30*MAX(MIN($AX294,EOMONTH(AZ$15,0))-MAX($AW294,AZ$15)+1,),
$DH294="раб.день",
$DR294/30*(IFERROR(
_xlfn.LET(_xlpm.VD,
CHOOSE(
{1;2;3;4;5;6;7;8;9;10;11;12;13;14;15;16;17;18},
45658,45659,45660,45661,45662,45663,45664,45665,45711,45724,45778,45779,45785,45786,45820,45821,45965,46022),
_xlfn.LET(_xlpm.DD,
MAX(MIN($AX294,EOMONTH(AZ$15,0))-MAX($AW294,AZ$15),),
_xlfn.IFS(
AND(MONTH($AW294)=MONTH(AZ$15),MONTH($AX294)&lt;&gt;MONTH(AZ$15)),
NETWORKDAYS.INTL($AW294,$AW294+_xlpm.DD,1,_xlpm.VD),
AND(MONTH($AW294)&lt;&gt;MONTH(AZ$15),MONTH($AX294)=MONTH(AZ$15)),
NETWORKDAYS.INTL(($AX294)-_xlpm.DD,$AX294,1,_xlpm.VD),
AND(MONTH($AW294)&lt;MONTH(AZ$15),MONTH($AX294)&gt;MONTH(AZ$15)),
NETWORKDAYS.INTL((EOMONTH(AZ$15-1,1))-_xlpm.DD,EOMONTH(AZ$15-1,1),1,_xlpm.VD),
AND(MONTH($AW294)=MONTH(AZ$15),MONTH($AX294)=MONTH(AZ$15)),
NETWORKDAYS.INTL($AW294,$AX294,1,_xlpm.VD)))),0)),
$DH294="месяц",
$DR294*AZ294,
$DH294="неделя",
$DR294*AZ294/7*(ROUNDUP((DAY(EOMONTH(AZ$15,0)))/4,0))),
0)</f>
        <v/>
      </c>
      <c r="DT294" s="125">
        <f t="array" ref="DT294">
IFERROR(_xlfn.IFS(
$DH294="день_1",
$DR294*$BL294/($AX294-$AW294+1)*BA294*(DAY(EOMONTH(BA$15,0))),
$DH294="день_2",
$DR294/30*MAX(MIN($AX294,EOMONTH(BA$15,0))-MAX($AW294,BA$15)+1,),
$DH294="раб.день",
$DR294/30*(IFERROR(
_xlfn.LET(_xlpm.VD,
CHOOSE(
{1;2;3;4;5;6;7;8;9;10;11;12;13;14;15;16;17;18},
45658,45659,45660,45661,45662,45663,45664,45665,45711,45724,45778,45779,45785,45786,45820,45821,45965,46022),
_xlfn.LET(_xlpm.DD,
MAX(MIN($AX294,EOMONTH(BA$15,0))-MAX($AW294,BA$15),),
_xlfn.IFS(
AND(MONTH($AW294)=MONTH(BA$15),MONTH($AX294)&lt;&gt;MONTH(BA$15)),
NETWORKDAYS.INTL($AW294,$AW294+_xlpm.DD,1,_xlpm.VD),
AND(MONTH($AW294)&lt;&gt;MONTH(BA$15),MONTH($AX294)=MONTH(BA$15)),
NETWORKDAYS.INTL(($AX294)-_xlpm.DD,$AX294,1,_xlpm.VD),
AND(MONTH($AW294)&lt;MONTH(BA$15),MONTH($AX294)&gt;MONTH(BA$15)),
NETWORKDAYS.INTL((EOMONTH(BA$15-1,1))-_xlpm.DD,EOMONTH(BA$15-1,1),1,_xlpm.VD),
AND(MONTH($AW294)=MONTH(BA$15),MONTH($AX294)=MONTH(BA$15)),
NETWORKDAYS.INTL($AW294,$AX294,1,_xlpm.VD)))),0)),
$DH294="месяц",
$DR294*BA294,
$DH294="неделя",
$DR294*BA294/7*(ROUNDUP((DAY(EOMONTH(BA$15,0)))/4,0))),
0)</f>
        <v/>
      </c>
      <c r="DU294" s="125">
        <f t="array" ref="DU294">
IFERROR(_xlfn.IFS(
$DH294="день_1",
$DR294*$BL294/($AX294-$AW294+1)*BB294*(DAY(EOMONTH(BB$15,0))),
$DH294="день_2",
$DR294/30*MAX(MIN($AX294,EOMONTH(BB$15,0))-MAX($AW294,BB$15)+1,),
$DH294="раб.день",
$DR294/30*(IFERROR(
_xlfn.LET(_xlpm.VD,
CHOOSE(
{1;2;3;4;5;6;7;8;9;10;11;12;13;14;15;16;17;18},
45658,45659,45660,45661,45662,45663,45664,45665,45711,45724,45778,45779,45785,45786,45820,45821,45965,46022),
_xlfn.LET(_xlpm.DD,
MAX(MIN($AX294,EOMONTH(BB$15,0))-MAX($AW294,BB$15),),
_xlfn.IFS(
AND(MONTH($AW294)=MONTH(BB$15),MONTH($AX294)&lt;&gt;MONTH(BB$15)),
NETWORKDAYS.INTL($AW294,$AW294+_xlpm.DD,1,_xlpm.VD),
AND(MONTH($AW294)&lt;&gt;MONTH(BB$15),MONTH($AX294)=MONTH(BB$15)),
NETWORKDAYS.INTL(($AX294)-_xlpm.DD,$AX294,1,_xlpm.VD),
AND(MONTH($AW294)&lt;MONTH(BB$15),MONTH($AX294)&gt;MONTH(BB$15)),
NETWORKDAYS.INTL((EOMONTH(BB$15-1,1))-_xlpm.DD,EOMONTH(BB$15-1,1),1,_xlpm.VD),
AND(MONTH($AW294)=MONTH(BB$15),MONTH($AX294)=MONTH(BB$15)),
NETWORKDAYS.INTL($AW294,$AX294,1,_xlpm.VD)))),0)),
$DH294="месяц",
$DR294*BB294,
$DH294="неделя",
$DR294*BB294/7*(ROUNDUP((DAY(EOMONTH(BB$15,0)))/4,0))),
0)</f>
        <v/>
      </c>
      <c r="DV294" s="125">
        <f t="array" ref="DV294">
IFERROR(_xlfn.IFS(
$DH294="день_1",
$DR294*$BL294/($AX294-$AW294+1)*BC294*(DAY(EOMONTH(BC$15,0))),
$DH294="день_2",
$DR294/30*MAX(MIN($AX294,EOMONTH(BC$15,0))-MAX($AW294,BC$15)+1,),
$DH294="раб.день",
$DR294/30*(IFERROR(
_xlfn.LET(_xlpm.VD,
CHOOSE(
{1;2;3;4;5;6;7;8;9;10;11;12;13;14;15;16;17;18},
45658,45659,45660,45661,45662,45663,45664,45665,45711,45724,45778,45779,45785,45786,45820,45821,45965,46022),
_xlfn.LET(_xlpm.DD,
MAX(MIN($AX294,EOMONTH(BC$15,0))-MAX($AW294,BC$15),),
_xlfn.IFS(
AND(MONTH($AW294)=MONTH(BC$15),MONTH($AX294)&lt;&gt;MONTH(BC$15)),
NETWORKDAYS.INTL($AW294,$AW294+_xlpm.DD,1,_xlpm.VD),
AND(MONTH($AW294)&lt;&gt;MONTH(BC$15),MONTH($AX294)=MONTH(BC$15)),
NETWORKDAYS.INTL(($AX294)-_xlpm.DD,$AX294,1,_xlpm.VD),
AND(MONTH($AW294)&lt;MONTH(BC$15),MONTH($AX294)&gt;MONTH(BC$15)),
NETWORKDAYS.INTL((EOMONTH(BC$15-1,1))-_xlpm.DD,EOMONTH(BC$15-1,1),1,_xlpm.VD),
AND(MONTH($AW294)=MONTH(BC$15),MONTH($AX294)=MONTH(BC$15)),
NETWORKDAYS.INTL($AW294,$AX294,1,_xlpm.VD)))),0)),
$DH294="месяц",
$DR294*BC294,
$DH294="неделя",
$DR294*BC294/7*(ROUNDUP((DAY(EOMONTH(BC$15,0)))/4,0))),
0)</f>
        <v/>
      </c>
      <c r="DW294" s="125">
        <f t="array" ref="DW294">
IFERROR(_xlfn.IFS(
$DH294="день_1",
$DR294*$BL294/($AX294-$AW294+1)*BD294*(DAY(EOMONTH(BD$15,0))),
$DH294="день_2",
$DR294/30*MAX(MIN($AX294,EOMONTH(BD$15,0))-MAX($AW294,BD$15)+1,),
$DH294="раб.день",
$DR294/30*(IFERROR(
_xlfn.LET(_xlpm.VD,
CHOOSE(
{1;2;3;4;5;6;7;8;9;10;11;12;13;14;15;16;17;18},
45658,45659,45660,45661,45662,45663,45664,45665,45711,45724,45778,45779,45785,45786,45820,45821,45965,46022),
_xlfn.LET(_xlpm.DD,
MAX(MIN($AX294,EOMONTH(BD$15,0))-MAX($AW294,BD$15),),
_xlfn.IFS(
AND(MONTH($AW294)=MONTH(BD$15),MONTH($AX294)&lt;&gt;MONTH(BD$15)),
NETWORKDAYS.INTL($AW294,$AW294+_xlpm.DD,1,_xlpm.VD),
AND(MONTH($AW294)&lt;&gt;MONTH(BD$15),MONTH($AX294)=MONTH(BD$15)),
NETWORKDAYS.INTL(($AX294)-_xlpm.DD,$AX294,1,_xlpm.VD),
AND(MONTH($AW294)&lt;MONTH(BD$15),MONTH($AX294)&gt;MONTH(BD$15)),
NETWORKDAYS.INTL((EOMONTH(BD$15-1,1))-_xlpm.DD,EOMONTH(BD$15-1,1),1,_xlpm.VD),
AND(MONTH($AW294)=MONTH(BD$15),MONTH($AX294)=MONTH(BD$15)),
NETWORKDAYS.INTL($AW294,$AX294,1,_xlpm.VD)))),0)),
$DH294="месяц",
$DR294*BD294,
$DH294="неделя",
$DR294*BD294/7*(ROUNDUP((DAY(EOMONTH(BD$15,0)))/4,0))),
0)</f>
        <v/>
      </c>
      <c r="DX294" s="125">
        <f t="array" ref="DX294">
IFERROR(_xlfn.IFS(
$DH294="день_1",
$DR294*$BL294/($AX294-$AW294+1)*BE294*(DAY(EOMONTH(BE$15,0))),
$DH294="день_2",
$DR294/30*MAX(MIN($AX294,EOMONTH(BE$15,0))-MAX($AW294,BE$15)+1,),
$DH294="раб.день",
$DR294/30*(IFERROR(
_xlfn.LET(_xlpm.VD,
CHOOSE(
{1;2;3;4;5;6;7;8;9;10;11;12;13;14;15;16;17;18},
45658,45659,45660,45661,45662,45663,45664,45665,45711,45724,45778,45779,45785,45786,45820,45821,45965,46022),
_xlfn.LET(_xlpm.DD,
MAX(MIN($AX294,EOMONTH(BE$15,0))-MAX($AW294,BE$15),),
_xlfn.IFS(
AND(MONTH($AW294)=MONTH(BE$15),MONTH($AX294)&lt;&gt;MONTH(BE$15)),
NETWORKDAYS.INTL($AW294,$AW294+_xlpm.DD,1,_xlpm.VD),
AND(MONTH($AW294)&lt;&gt;MONTH(BE$15),MONTH($AX294)=MONTH(BE$15)),
NETWORKDAYS.INTL(($AX294)-_xlpm.DD,$AX294,1,_xlpm.VD),
AND(MONTH($AW294)&lt;MONTH(BE$15),MONTH($AX294)&gt;MONTH(BE$15)),
NETWORKDAYS.INTL((EOMONTH(BE$15-1,1))-_xlpm.DD,EOMONTH(BE$15-1,1),1,_xlpm.VD),
AND(MONTH($AW294)=MONTH(BE$15),MONTH($AX294)=MONTH(BE$15)),
NETWORKDAYS.INTL($AW294,$AX294,1,_xlpm.VD)))),0)),
$DH294="месяц",
$DR294*BE294,
$DH294="неделя",
$DR294*BE294/7*(ROUNDUP((DAY(EOMONTH(BE$15,0)))/4,0))),
0)</f>
        <v/>
      </c>
      <c r="DY294" s="125">
        <f t="array" ref="DY294">
IFERROR(_xlfn.IFS(
$DH294="день_1",
$DR294*$BL294/($AX294-$AW294+1)*BF294*(DAY(EOMONTH(BF$15,0))),
$DH294="день_2",
$DR294/30*MAX(MIN($AX294,EOMONTH(BF$15,0))-MAX($AW294,BF$15)+1,),
$DH294="раб.день",
$DR294/30*(IFERROR(
_xlfn.LET(_xlpm.VD,
CHOOSE(
{1;2;3;4;5;6;7;8;9;10;11;12;13;14;15;16;17;18},
45658,45659,45660,45661,45662,45663,45664,45665,45711,45724,45778,45779,45785,45786,45820,45821,45965,46022),
_xlfn.LET(_xlpm.DD,
MAX(MIN($AX294,EOMONTH(BF$15,0))-MAX($AW294,BF$15),),
_xlfn.IFS(
AND(MONTH($AW294)=MONTH(BF$15),MONTH($AX294)&lt;&gt;MONTH(BF$15)),
NETWORKDAYS.INTL($AW294,$AW294+_xlpm.DD,1,_xlpm.VD),
AND(MONTH($AW294)&lt;&gt;MONTH(BF$15),MONTH($AX294)=MONTH(BF$15)),
NETWORKDAYS.INTL(($AX294)-_xlpm.DD,$AX294,1,_xlpm.VD),
AND(MONTH($AW294)&lt;MONTH(BF$15),MONTH($AX294)&gt;MONTH(BF$15)),
NETWORKDAYS.INTL((EOMONTH(BF$15-1,1))-_xlpm.DD,EOMONTH(BF$15-1,1),1,_xlpm.VD),
AND(MONTH($AW294)=MONTH(BF$15),MONTH($AX294)=MONTH(BF$15)),
NETWORKDAYS.INTL($AW294,$AX294,1,_xlpm.VD)))),0)),
$DH294="месяц",
$DR294*BF294,
$DH294="неделя",
$DR294*BF294/7*(ROUNDUP((DAY(EOMONTH(BF$15,0)))/4,0))),
0)</f>
        <v/>
      </c>
      <c r="DZ294" s="125">
        <f t="array" ref="DZ294">
IFERROR(_xlfn.IFS(
$DH294="день_1",
$DR294*$BL294/($AX294-$AW294+1)*BG294*(DAY(EOMONTH(BG$15,0))),
$DH294="день_2",
$DR294/30*MAX(MIN($AX294,EOMONTH(BG$15,0))-MAX($AW294,BG$15)+1,),
$DH294="раб.день",
$DR294/30*(IFERROR(
_xlfn.LET(_xlpm.VD,
CHOOSE(
{1;2;3;4;5;6;7;8;9;10;11;12;13;14;15;16;17;18},
45658,45659,45660,45661,45662,45663,45664,45665,45711,45724,45778,45779,45785,45786,45820,45821,45965,46022),
_xlfn.LET(_xlpm.DD,
MAX(MIN($AX294,EOMONTH(BG$15,0))-MAX($AW294,BG$15),),
_xlfn.IFS(
AND(MONTH($AW294)=MONTH(BG$15),MONTH($AX294)&lt;&gt;MONTH(BG$15)),
NETWORKDAYS.INTL($AW294,$AW294+_xlpm.DD,1,_xlpm.VD),
AND(MONTH($AW294)&lt;&gt;MONTH(BG$15),MONTH($AX294)=MONTH(BG$15)),
NETWORKDAYS.INTL(($AX294)-_xlpm.DD,$AX294,1,_xlpm.VD),
AND(MONTH($AW294)&lt;MONTH(BG$15),MONTH($AX294)&gt;MONTH(BG$15)),
NETWORKDAYS.INTL((EOMONTH(BG$15-1,1))-_xlpm.DD,EOMONTH(BG$15-1,1),1,_xlpm.VD),
AND(MONTH($AW294)=MONTH(BG$15),MONTH($AX294)=MONTH(BG$15)),
NETWORKDAYS.INTL($AW294,$AX294,1,_xlpm.VD)))),0)),
$DH294="месяц",
$DR294*BG294,
$DH294="неделя",
$DR294*BG294/7*(ROUNDUP((DAY(EOMONTH(BG$15,0)))/4,0))),
0)</f>
        <v/>
      </c>
      <c r="EA294" s="125">
        <f t="array" ref="EA294">
IFERROR(_xlfn.IFS(
$DH294="день_1",
$DR294*$BL294/($AX294-$AW294+1)*BH294*(DAY(EOMONTH(BH$15,0))),
$DH294="день_2",
$DR294/30*MAX(MIN($AX294,EOMONTH(BH$15,0))-MAX($AW294,BH$15)+1,),
$DH294="раб.день",
$DR294/30*(IFERROR(
_xlfn.LET(_xlpm.VD,
CHOOSE(
{1;2;3;4;5;6;7;8;9;10;11;12;13;14;15;16;17;18},
45658,45659,45660,45661,45662,45663,45664,45665,45711,45724,45778,45779,45785,45786,45820,45821,45965,46022),
_xlfn.LET(_xlpm.DD,
MAX(MIN($AX294,EOMONTH(BH$15,0))-MAX($AW294,BH$15),),
_xlfn.IFS(
AND(MONTH($AW294)=MONTH(BH$15),MONTH($AX294)&lt;&gt;MONTH(BH$15)),
NETWORKDAYS.INTL($AW294,$AW294+_xlpm.DD,1,_xlpm.VD),
AND(MONTH($AW294)&lt;&gt;MONTH(BH$15),MONTH($AX294)=MONTH(BH$15)),
NETWORKDAYS.INTL(($AX294)-_xlpm.DD,$AX294,1,_xlpm.VD),
AND(MONTH($AW294)&lt;MONTH(BH$15),MONTH($AX294)&gt;MONTH(BH$15)),
NETWORKDAYS.INTL((EOMONTH(BH$15-1,1))-_xlpm.DD,EOMONTH(BH$15-1,1),1,_xlpm.VD),
AND(MONTH($AW294)=MONTH(BH$15),MONTH($AX294)=MONTH(BH$15)),
NETWORKDAYS.INTL($AW294,$AX294,1,_xlpm.VD)))),0)),
$DH294="месяц",
$DR294*BH294,
$DH294="неделя",
$DR294*BH294/7*(ROUNDUP((DAY(EOMONTH(BH$15,0)))/4,0))),
0)</f>
        <v/>
      </c>
      <c r="EB294" s="125">
        <f t="array" ref="EB294">
IFERROR(_xlfn.IFS(
$DH294="день_1",
$DR294*$BL294/($AX294-$AW294+1)*BI294*(DAY(EOMONTH(BI$15,0))),
$DH294="день_2",
$DR294/30*MAX(MIN($AX294,EOMONTH(BI$15,0))-MAX($AW294,BI$15)+1,),
$DH294="раб.день",
$DR294/30*(IFERROR(
_xlfn.LET(_xlpm.VD,
CHOOSE(
{1;2;3;4;5;6;7;8;9;10;11;12;13;14;15;16;17;18},
45658,45659,45660,45661,45662,45663,45664,45665,45711,45724,45778,45779,45785,45786,45820,45821,45965,46022),
_xlfn.LET(_xlpm.DD,
MAX(MIN($AX294,EOMONTH(BI$15,0))-MAX($AW294,BI$15),),
_xlfn.IFS(
AND(MONTH($AW294)=MONTH(BI$15),MONTH($AX294)&lt;&gt;MONTH(BI$15)),
NETWORKDAYS.INTL($AW294,$AW294+_xlpm.DD,1,_xlpm.VD),
AND(MONTH($AW294)&lt;&gt;MONTH(BI$15),MONTH($AX294)=MONTH(BI$15)),
NETWORKDAYS.INTL(($AX294)-_xlpm.DD,$AX294,1,_xlpm.VD),
AND(MONTH($AW294)&lt;MONTH(BI$15),MONTH($AX294)&gt;MONTH(BI$15)),
NETWORKDAYS.INTL((EOMONTH(BI$15-1,1))-_xlpm.DD,EOMONTH(BI$15-1,1),1,_xlpm.VD),
AND(MONTH($AW294)=MONTH(BI$15),MONTH($AX294)=MONTH(BI$15)),
NETWORKDAYS.INTL($AW294,$AX294,1,_xlpm.VD)))),0)),
$DH294="месяц",
$DR294*BI294,
$DH294="неделя",
$DR294*BI294/7*(ROUNDUP((DAY(EOMONTH(BI$15,0)))/4,0))),
0)</f>
        <v/>
      </c>
      <c r="EC294" s="125">
        <f t="array" ref="EC294">
IFERROR(_xlfn.IFS(
$DH294="день_1",
$DR294*$BL294/($AX294-$AW294+1)*BJ294*(DAY(EOMONTH(BJ$15,0))),
$DH294="день_2",
$DR294/30*MAX(MIN($AX294,EOMONTH(BJ$15,0))-MAX($AW294,BJ$15)+1,),
$DH294="раб.день",
$DR294/30*(IFERROR(
_xlfn.LET(_xlpm.VD,
CHOOSE(
{1;2;3;4;5;6;7;8;9;10;11;12;13;14;15;16;17;18},
45658,45659,45660,45661,45662,45663,45664,45665,45711,45724,45778,45779,45785,45786,45820,45821,45965,46022),
_xlfn.LET(_xlpm.DD,
MAX(MIN($AX294,EOMONTH(BJ$15,0))-MAX($AW294,BJ$15),),
_xlfn.IFS(
AND(MONTH($AW294)=MONTH(BJ$15),MONTH($AX294)&lt;&gt;MONTH(BJ$15)),
NETWORKDAYS.INTL($AW294,$AW294+_xlpm.DD,1,_xlpm.VD),
AND(MONTH($AW294)&lt;&gt;MONTH(BJ$15),MONTH($AX294)=MONTH(BJ$15)),
NETWORKDAYS.INTL(($AX294)-_xlpm.DD,$AX294,1,_xlpm.VD),
AND(MONTH($AW294)&lt;MONTH(BJ$15),MONTH($AX294)&gt;MONTH(BJ$15)),
NETWORKDAYS.INTL((EOMONTH(BJ$15-1,1))-_xlpm.DD,EOMONTH(BJ$15-1,1),1,_xlpm.VD),
AND(MONTH($AW294)=MONTH(BJ$15),MONTH($AX294)=MONTH(BJ$15)),
NETWORKDAYS.INTL($AW294,$AX294,1,_xlpm.VD)))),0)),
$DH294="месяц",
$DR294*BJ294,
$DH294="неделя",
$DR294*BJ294/7*(ROUNDUP((DAY(EOMONTH(BJ$15,0)))/4,0))),
0)</f>
        <v/>
      </c>
      <c r="ED294" s="125">
        <f t="array" ref="ED294">
IFERROR(_xlfn.IFS(
$DH294="день_1",
$DR294*$BL294/($AX294-$AW294+1)*BK294*(DAY(EOMONTH(BK$15,0))),
$DH294="день_2",
$DR294/30*MAX(MIN($AX294,EOMONTH(BK$15,0))-MAX($AW294,BK$15)+1,),
$DH294="раб.день",
$DR294/30*(IFERROR(
_xlfn.LET(_xlpm.VD,
CHOOSE(
{1;2;3;4;5;6;7;8;9;10;11;12;13;14;15;16;17;18},
45658,45659,45660,45661,45662,45663,45664,45665,45711,45724,45778,45779,45785,45786,45820,45821,45965,46022),
_xlfn.LET(_xlpm.DD,
MAX(MIN($AX294,EOMONTH(BK$15,0))-MAX($AW294,BK$15),),
_xlfn.IFS(
AND(MONTH($AW294)=MONTH(BK$15),MONTH($AX294)&lt;&gt;MONTH(BK$15)),
NETWORKDAYS.INTL($AW294,$AW294+_xlpm.DD,1,_xlpm.VD),
AND(MONTH($AW294)&lt;&gt;MONTH(BK$15),MONTH($AX294)=MONTH(BK$15)),
NETWORKDAYS.INTL(($AX294)-_xlpm.DD,$AX294,1,_xlpm.VD),
AND(MONTH($AW294)&lt;MONTH(BK$15),MONTH($AX294)&gt;MONTH(BK$15)),
NETWORKDAYS.INTL((EOMONTH(BK$15-1,1))-_xlpm.DD,EOMONTH(BK$15-1,1),1,_xlpm.VD),
AND(MONTH($AW294)=MONTH(BK$15),MONTH($AX294)=MONTH(BK$15)),
NETWORKDAYS.INTL($AW294,$AX294,1,_xlpm.VD)))),0)),
$DH294="месяц",
$DR294*BK294,
$DH294="неделя",
$DR294*BK294/7*(ROUNDUP((DAY(EOMONTH(BK$15,0)))/4,0))),
0)</f>
        <v/>
      </c>
      <c r="EE294" s="125">
        <f>SUM($DS294,$DT294,$DU294,$DV294,$DW294,$DX294,$DY294,$DZ294,$EA294,$EB294,$EC294,$ED294)</f>
        <v/>
      </c>
      <c r="EF294" s="125">
        <f>IFERROR(ROUND($EE294*(1+$EP294),2),0)</f>
        <v/>
      </c>
      <c r="EG294" s="128" t="n">
        <v>1</v>
      </c>
      <c r="EH294" s="126" t="n">
        <v>0</v>
      </c>
      <c r="EI294" s="126">
        <f>ROUND(SUM($EH294:$EH294)*SUM($AB294:$AB294)*$EG294,2)</f>
        <v/>
      </c>
      <c r="EJ294" s="126">
        <f>ROUND($EI294*(1+$EP294),2)</f>
        <v/>
      </c>
      <c r="EK294" s="126" t="n">
        <v>0</v>
      </c>
      <c r="EL294" s="126">
        <f>ROUND(SUM($EK294:$EK294)*SUM($AB294:$AB294)*$EG294,2)</f>
        <v/>
      </c>
      <c r="EM294" s="126">
        <f>ROUND($EL294*(1+$EP294),2)</f>
        <v/>
      </c>
      <c r="EN294" s="126">
        <f>SUM($EE294,$EI294,$EL294)</f>
        <v/>
      </c>
      <c r="EO294" s="126">
        <f>SUM($EF294,$EJ294,$EM294)</f>
        <v/>
      </c>
      <c r="EP294" s="59" t="inlineStr">
        <is>
          <t>20%</t>
        </is>
      </c>
      <c r="EQ294" s="59" t="n"/>
      <c r="ER294" s="60">
        <f t="array" ref="ER294">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MATCH(ES294,
{"AMS";"RussOutdoor";"HD Outdoor";"Ingroup";"IQ";"Ledproduction";"LisChannel";"Logic";"Media-PPL";"NovikovTV | НовиковТВ";"SMA";"SOK";"КрокусТВ | CrocusTV | IndoorTV";"Сити";"ТЯК Москва"},
0)),"")</f>
        <v/>
      </c>
      <c r="ES294" s="60" t="n"/>
      <c r="ET294" s="60">
        <f t="array" ref="ET294">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MATCH(ES294,
{"AMS";"RussOutdoor";"HD Outdoor";"Ingroup";"IQ";"Ledproduction";"LisChannel";"Logic";"Media-PPL";"NovikovTV | НовиковТВ";"SMA";"SOK";"КрокусТВ | CrocusTV | IndoorTV";"Сити";"ТЯК Москва"},
0)),"")</f>
        <v/>
      </c>
      <c r="EU294" s="60" t="n"/>
      <c r="EV294" s="60" t="n"/>
      <c r="EX294" s="110">
        <f t="array" ref="EX294">
($AR294/30
+N("ТРАФИК ПЛОЩАДКИ"))*
(IFERROR(
_xlfn.LET(
_xlpm.GPR,
HLOOKUP($L294,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(MATCH($T294,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IF($Q294="цифровой",_xlpm.GPR/$AG294,_xlpm.GPR/60)),
0)
+N("DWELL TIME"))*
(IF($AB294=0,0,IF($AB294=1,0.3,IF($AB294=2,0.5,IF($AB294&gt;2,1))))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_xlfn.IFS($AC294="да",1.2,$AC294="нет",1)*
_xlfn.IFS($AD294="да",1.2,$AD294="нет",1)*
IF(R294="статический",1,1.2)*
$X294*
INDEX(
{1.2;1;1.2;1.2;1;1.2;1.2;1.2;1.2;1.2;1.2;1;1.2;1.2;1.2;1.2;1;1;1.2;1.2;1.2;1;1;1;1;1.2;1.2;1.2;1.2;1;1;1;1;1.2;1.2;1.2;1.2;1.2;1.2;1.2;1.2;1;1;1.2;1;1;1;1;1.5;1;1;1.5;1.5;1.2},
MATCH($Q294,_xlpm.MI,0)))&gt;{0.02;0.04;0.06;0.1;0.2;0.4;0.6;0.8;1;2;4;6})),
{0;1;2;3;4;5;6;7;8;9;10;11;12},
0)))
+N("КОЭФФИЦИЕНТ КОНТАКТА"))))*
(_xlfn.IFS($X294&lt;0.1,$X294/1000,$X294&gt;25,5.2,AND($X294&gt;=0.1,$X294&lt;=25),(($X294*2+0.1)/10)*($X294/10)))*
IFERROR((_xlfn.LET(
_xlpm.MA,
{0;0.8;0.85;0.9;0.95;1},
_xlpm.MAA,
{0;1;2;3;4;5},
INDEX(_xlpm.MA,MATCH(SUMPRODUCT(--((IF(ROUND(_xlpm.MAA,1)&gt;5,5,ROUND($AB294,1)))&gt;{0;1;2;3;4;5})),_xlpm.MAA,0)))
+N("КОЭФФИЦИЕНТ КОЛ-ВО КОНСТРУКЦИЙ")),1)*
$AB294,0))*
(IF($Q294="цифровой",$AG294/15*$AI294,1)
+N("ДЛЯ ЦИФРЫ"))</f>
        <v/>
      </c>
      <c r="EY294" s="110">
        <f>IFERROR(EX294*AY294,0)</f>
        <v/>
      </c>
      <c r="EZ294" s="131">
        <f>IFERROR(DP294/EY294*1000,0)</f>
        <v/>
      </c>
      <c r="FA294" s="112">
        <f>IFERROR(FC294/FB294,0)</f>
        <v/>
      </c>
      <c r="FB294" s="112">
        <f>IFERROR((FC294/(EY294/FF294*#REF!))*0.825,0)</f>
        <v/>
      </c>
      <c r="FC294" s="112">
        <f>IFERROR(((EX294*30/AR294)*100)/30,0)</f>
        <v/>
      </c>
      <c r="FD294" s="112">
        <f>IFERROR(EY294/G294*100%,0)</f>
        <v/>
      </c>
      <c r="FE294" s="112">
        <f>IFERROR(FD294/FC294*100%,0)</f>
        <v/>
      </c>
      <c r="FF294" s="110">
        <f>IFERROR(AR294/30*AY294,0)</f>
        <v/>
      </c>
    </row>
    <row r="295" ht="13" customHeight="1">
      <c r="A295" s="59" t="n"/>
      <c r="B295" s="60" t="n"/>
      <c r="C295" s="60" t="n"/>
      <c r="D295" s="60">
        <f t="array" ref="D295">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MATCH($E295,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95" s="60">
        <f t="array" ref="E295">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MATCH($F295,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95" s="60" t="inlineStr"/>
      <c r="G295" s="60" t="n"/>
      <c r="H295" s="60">
        <f t="array" ref="H295">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MATCH($I295,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95" s="60" t="n"/>
      <c r="J295" s="60" t="n"/>
      <c r="K295" s="60" t="n"/>
      <c r="L295" s="60" t="n"/>
      <c r="M295" s="60" t="n"/>
      <c r="N295" s="60" t="n"/>
      <c r="O295" s="60" t="n"/>
      <c r="P295" s="60">
        <f t="array" ref="P295">
_xlfn.IFS(
ISNUMBER(MATCH($Q295,{"шелфбаннер","разделитель","монетница","чековая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ISNUMBER(MATCH($Q295,{"LED/LCD","видеокулер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ISNUMBER(MATCH($Q295,{"автомобиль","машина","выставочное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ISNUMBER(MATCH($Q295,{"билборд","лифтовая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ISNUMBER(MATCH($Q295,{"навигация","подвесной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ISNUMBER(MATCH($Q295,{"движущаяся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ISNUMBER(MATCH($Q295,{"каталог","журнал"},)),
"Пресса",
$Q295="","")</f>
        <v/>
      </c>
      <c r="Q295" s="60" t="n"/>
      <c r="R295" s="60">
        <f t="array" ref="R295">
IFERROR(
_xlfn.IFS(
OR(ISNUMBER(MATCH($Q295,{"экспозиция","макет","стенд","автостенд","авто стенд","выставочное пространство","выставочные стенды","модульные выставочные стенды","3Д конструкция","3D конструкция"},)),P295="Экспонирование"),
"нестандартный",
ISNUMBER(MATCH($Q295,{"скроллер","призматрон"},)),
"динамический",
$P295="Видео",
"цифровой",
OR($P295="Пресса",$P295="Щит",$P295="POSm",$P295="Подвес",$P295="Брендирование/оклейка"),
"статический"),"")</f>
        <v/>
      </c>
      <c r="S295" s="59" t="n"/>
      <c r="T295" s="60" t="n"/>
      <c r="U295" s="60" t="n"/>
      <c r="V295" s="60">
        <f>
IF(P295="Видео",
"цифровой постер/ролик",
IF(ISNUMBER(MATCH(Q295,{"короб световой","короб световой | лайтбокс","короб световой | кристалайт","лайтбокс","лайт бокс","кристалайт","LB","lightbox"},)),
"бэклит",
IF(P295="Брендирование/оклейка",
"перфарированная пленка/самоклейка",
IF(P295="Экспонирование",
"под запрос",
IF(P295="Подвес",
"баннер/ткань",
"")))))</f>
        <v/>
      </c>
      <c r="W295" s="59" t="n"/>
      <c r="X295" s="59" t="n"/>
      <c r="Y295" s="59" t="n"/>
      <c r="Z295" s="61" t="n"/>
      <c r="AA295" s="61" t="n"/>
      <c r="AB295" s="61">
        <f>IF(BL295&gt;0,Z295,0)</f>
        <v/>
      </c>
      <c r="AC295" s="59" t="n"/>
      <c r="AD295" s="59" t="n"/>
      <c r="AE295" s="59" t="n"/>
      <c r="AF295" s="59" t="n"/>
      <c r="AG295" s="59" t="n"/>
      <c r="AH295" s="59" t="n"/>
      <c r="AI295" s="59" t="n"/>
      <c r="AJ295" s="59" t="n"/>
      <c r="AK295" s="59" t="n"/>
      <c r="AL295" s="62">
        <f>IFERROR(IF(OR(R295="статический",R295="динамический",R295="нестандартный",R295="",R295=""),"-",IF(AND(AH295="-",AI295="-"),"-",AK295*3600/AH295*AI295)),"-")</f>
        <v/>
      </c>
      <c r="AM295" s="62">
        <f>IFERROR(IF(OR(R295="статический",R295="динамический",R295="",R295="", R295="BTL",R295="нестандартный"),"-",AG295*AI295*AL295/60),"-")</f>
        <v/>
      </c>
      <c r="AN295" s="63">
        <f>IFERROR(IF(AH295="","-",AG295*AI295/AH295),"-")</f>
        <v/>
      </c>
      <c r="AO295" s="59">
        <f>IFERROR(IF(OR($R295="статический",$R295="динамический",$R295="",$R295="",$R295="BTL",$R295="нестандартный"),"-",$AL295*$AY295),"-")</f>
        <v/>
      </c>
      <c r="AP295" s="62">
        <f>IFERROR(IF(OR($R295="статический",$R295="динамический",$R295="",$R295="",$R295="BTL",$R295="нестандартный"),"-",$AM295*AY295),"-")</f>
        <v/>
      </c>
      <c r="AQ295" s="64" t="n"/>
      <c r="AR295" s="61" t="n"/>
      <c r="AS295" s="61" t="n"/>
      <c r="AT295" s="61" t="n"/>
      <c r="AU295" s="65" t="n"/>
      <c r="AV295" s="124">
        <f>IFERROR(DR295/AT295*1000,"n/a")</f>
        <v/>
      </c>
      <c r="AW295" s="67" t="n"/>
      <c r="AX295" s="67" t="n"/>
      <c r="AY295" s="43">
        <f>IFERROR(IF(OR($AW295="",$AX295=""),"",_xlfn.DAYS($AX295+1,$AW295)),"")</f>
        <v/>
      </c>
      <c r="AZ295" s="68">
        <f t="array" ref="AZ295">
_xlfn.LET(_xlpm.COEFF,
IF($AW295+$AX295=0,0,IF(MAX(MIN($AX295,EOMONTH(AZ$15,0))-MAX($AW295,AZ$15)+1,)&gt;0,1,0)),
_xlfn.IFS(
$ES295="LisChannel",
_xlpm.COEFF*
INDEX({1;1;1.2;1.2;1;1;1;1;1.2;1.2;1.2;1.2},
MATCH(MONTH(AZ$15),
{1,2,3,4,5,6,7,8,9,10,11,12})),
CONCATENATE($ES295," ",$L295)="RussOutdoor метро",
_xlpm.COEFF*
INDEX({0.8;0.9;1.1;1.1;1;1;1;1;1.1;1.1;1.1;1.1},
MATCH(MONTH(AZ$15),
{1,2,3,4,5,6,7,8,9,10,11,12})),
$ES295&lt;&gt;"LisChannel",
_xlpm.COEFF,
$ES295&lt;&gt;"RussOutdoor",
_xlpm.COEFF))</f>
        <v/>
      </c>
      <c r="BA295" s="68">
        <f t="array" ref="BA295">
_xlfn.LET(_xlpm.COEFF,
IF($AW295+$AX295=0,0,IF(MAX(MIN($AX295,EOMONTH(BA$15,0))-MAX($AW295,BA$15)+1,)&gt;0,1,0)),
_xlfn.IFS(
$ES295="LisChannel",
_xlpm.COEFF*
INDEX({1;1;1.2;1.2;1;1;1;1;1.2;1.2;1.2;1.2},
MATCH(MONTH(BA$15),
{1,2,3,4,5,6,7,8,9,10,11,12})),
CONCATENATE($ES295," ",$L295)="RussOutdoor метро",
_xlpm.COEFF*
INDEX({0.8;0.9;1.1;1.1;1;1;1;1;1.1;1.1;1.1;1.1},
MATCH(MONTH(BA$15),
{1,2,3,4,5,6,7,8,9,10,11,12})),
$ES295&lt;&gt;"LisChannel",
_xlpm.COEFF,
$ES295&lt;&gt;"RussOutdoor",
_xlpm.COEFF))</f>
        <v/>
      </c>
      <c r="BB295" s="68">
        <f t="array" ref="BB295">
_xlfn.LET(_xlpm.COEFF,
IF($AW295+$AX295=0,0,IF(MAX(MIN($AX295,EOMONTH(BB$15,0))-MAX($AW295,BB$15)+1,)&gt;0,1,0)),
_xlfn.IFS(
$ES295="LisChannel",
_xlpm.COEFF*
INDEX({1;1;1.2;1.2;1;1;1;1;1.2;1.2;1.2;1.2},
MATCH(MONTH(BB$15),
{1,2,3,4,5,6,7,8,9,10,11,12})),
CONCATENATE($ES295," ",$L295)="RussOutdoor метро",
_xlpm.COEFF*
INDEX({0.8;0.9;1.1;1.1;1;1;1;1;1.1;1.1;1.1;1.1},
MATCH(MONTH(BB$15),
{1,2,3,4,5,6,7,8,9,10,11,12})),
$ES295&lt;&gt;"LisChannel",
_xlpm.COEFF,
$ES295&lt;&gt;"RussOutdoor",
_xlpm.COEFF))</f>
        <v/>
      </c>
      <c r="BC295" s="68">
        <f t="array" ref="BC295">
_xlfn.LET(_xlpm.COEFF,
IF($AW295+$AX295=0,0,IF(MAX(MIN($AX295,EOMONTH(BC$15,0))-MAX($AW295,BC$15)+1,)&gt;0,1,0)),
_xlfn.IFS(
$ES295="LisChannel",
_xlpm.COEFF*
INDEX({1;1;1.2;1.2;1;1;1;1;1.2;1.2;1.2;1.2},
MATCH(MONTH(BC$15),
{1,2,3,4,5,6,7,8,9,10,11,12})),
CONCATENATE($ES295," ",$L295)="RussOutdoor метро",
_xlpm.COEFF*
INDEX({0.8;0.9;1.1;1.1;1;1;1;1;1.1;1.1;1.1;1.1},
MATCH(MONTH(BC$15),
{1,2,3,4,5,6,7,8,9,10,11,12})),
$ES295&lt;&gt;"LisChannel",
_xlpm.COEFF,
$ES295&lt;&gt;"RussOutdoor",
_xlpm.COEFF))</f>
        <v/>
      </c>
      <c r="BD295" s="68">
        <f t="array" ref="BD295">
_xlfn.LET(_xlpm.COEFF,
IF($AW295+$AX295=0,0,IF(MAX(MIN($AX295,EOMONTH(BD$15,0))-MAX($AW295,BD$15)+1,)&gt;0,1,0)),
_xlfn.IFS(
$ES295="LisChannel",
_xlpm.COEFF*
INDEX({1;1;1.2;1.2;1;1;1;1;1.2;1.2;1.2;1.2},
MATCH(MONTH(BD$15),
{1,2,3,4,5,6,7,8,9,10,11,12})),
CONCATENATE($ES295," ",$L295)="RussOutdoor метро",
_xlpm.COEFF*
INDEX({0.8;0.9;1.1;1.1;1;1;1;1;1.1;1.1;1.1;1.1},
MATCH(MONTH(BD$15),
{1,2,3,4,5,6,7,8,9,10,11,12})),
$ES295&lt;&gt;"LisChannel",
_xlpm.COEFF,
$ES295&lt;&gt;"RussOutdoor",
_xlpm.COEFF))</f>
        <v/>
      </c>
      <c r="BE295" s="68">
        <f t="array" ref="BE295">
_xlfn.LET(_xlpm.COEFF,
IF($AW295+$AX295=0,0,IF(MAX(MIN($AX295,EOMONTH(BE$15,0))-MAX($AW295,BE$15)+1,)&gt;0,1,0)),
_xlfn.IFS(
$ES295="LisChannel",
_xlpm.COEFF*
INDEX({1;1;1.2;1.2;1;1;1;1;1.2;1.2;1.2;1.2},
MATCH(MONTH(BE$15),
{1,2,3,4,5,6,7,8,9,10,11,12})),
CONCATENATE($ES295," ",$L295)="RussOutdoor метро",
_xlpm.COEFF*
INDEX({0.8;0.9;1.1;1.1;1;1;1;1;1.1;1.1;1.1;1.1},
MATCH(MONTH(BE$15),
{1,2,3,4,5,6,7,8,9,10,11,12})),
$ES295&lt;&gt;"LisChannel",
_xlpm.COEFF,
$ES295&lt;&gt;"RussOutdoor",
_xlpm.COEFF))</f>
        <v/>
      </c>
      <c r="BF295" s="68">
        <f t="array" ref="BF295">
_xlfn.LET(_xlpm.COEFF,
IF($AW295+$AX295=0,0,IF(MAX(MIN($AX295,EOMONTH(BF$15,0))-MAX($AW295,BF$15)+1,)&gt;0,1,0)),
_xlfn.IFS(
$ES295="LisChannel",
_xlpm.COEFF*
INDEX({1;1;1.2;1.2;1;1;1;1;1.2;1.2;1.2;1.2},
MATCH(MONTH(BF$15),
{1,2,3,4,5,6,7,8,9,10,11,12})),
CONCATENATE($ES295," ",$L295)="RussOutdoor метро",
_xlpm.COEFF*
INDEX({0.8;0.9;1.1;1.1;1;1;1;1;1.1;1.1;1.1;1.1},
MATCH(MONTH(BF$15),
{1,2,3,4,5,6,7,8,9,10,11,12})),
$ES295&lt;&gt;"LisChannel",
_xlpm.COEFF,
$ES295&lt;&gt;"RussOutdoor",
_xlpm.COEFF))</f>
        <v/>
      </c>
      <c r="BG295" s="68">
        <f t="array" ref="BG295">
_xlfn.LET(_xlpm.COEFF,
IF($AW295+$AX295=0,0,IF(MAX(MIN($AX295,EOMONTH(BG$15,0))-MAX($AW295,BG$15)+1,)&gt;0,1,0)),
_xlfn.IFS(
$ES295="LisChannel",
_xlpm.COEFF*
INDEX({1;1;1.2;1.2;1;1;1;1;1.2;1.2;1.2;1.2},
MATCH(MONTH(BG$15),
{1,2,3,4,5,6,7,8,9,10,11,12})),
CONCATENATE($ES295," ",$L295)="RussOutdoor метро",
_xlpm.COEFF*
INDEX({0.8;0.9;1.1;1.1;1;1;1;1;1.1;1.1;1.1;1.1},
MATCH(MONTH(BG$15),
{1,2,3,4,5,6,7,8,9,10,11,12})),
$ES295&lt;&gt;"LisChannel",
_xlpm.COEFF,
$ES295&lt;&gt;"RussOutdoor",
_xlpm.COEFF))</f>
        <v/>
      </c>
      <c r="BH295" s="68">
        <f t="array" ref="BH295">
_xlfn.LET(_xlpm.COEFF,
IF($AW295+$AX295=0,0,IF(MAX(MIN($AX295,EOMONTH(BH$15,0))-MAX($AW295,BH$15)+1,)&gt;0,1,0)),
_xlfn.IFS(
$ES295="LisChannel",
_xlpm.COEFF*
INDEX({1;1;1.2;1.2;1;1;1;1;1.2;1.2;1.2;1.2},
MATCH(MONTH(BH$15),
{1,2,3,4,5,6,7,8,9,10,11,12})),
CONCATENATE($ES295," ",$L295)="RussOutdoor метро",
_xlpm.COEFF*
INDEX({0.8;0.9;1.1;1.1;1;1;1;1;1.1;1.1;1.1;1.1},
MATCH(MONTH(BH$15),
{1,2,3,4,5,6,7,8,9,10,11,12})),
$ES295&lt;&gt;"LisChannel",
_xlpm.COEFF,
$ES295&lt;&gt;"RussOutdoor",
_xlpm.COEFF))</f>
        <v/>
      </c>
      <c r="BI295" s="68">
        <f t="array" ref="BI295">
_xlfn.LET(_xlpm.COEFF,
IF($AW295+$AX295=0,0,IF(MAX(MIN($AX295,EOMONTH(BI$15,0))-MAX($AW295,BI$15)+1,)&gt;0,1,0)),
_xlfn.IFS(
$ES295="LisChannel",
_xlpm.COEFF*
INDEX({1;1;1.2;1.2;1;1;1;1;1.2;1.2;1.2;1.2},
MATCH(MONTH(BI$15),
{1,2,3,4,5,6,7,8,9,10,11,12})),
CONCATENATE($ES295," ",$L295)="RussOutdoor метро",
_xlpm.COEFF*
INDEX({0.8;0.9;1.1;1.1;1;1;1;1;1.1;1.1;1.1;1.1},
MATCH(MONTH(BI$15),
{1,2,3,4,5,6,7,8,9,10,11,12})),
$ES295&lt;&gt;"LisChannel",
_xlpm.COEFF,
$ES295&lt;&gt;"RussOutdoor",
_xlpm.COEFF))</f>
        <v/>
      </c>
      <c r="BJ295" s="68">
        <f t="array" ref="BJ295">
_xlfn.LET(_xlpm.COEFF,
IF($AW295+$AX295=0,0,IF(MAX(MIN($AX295,EOMONTH(BJ$15,0))-MAX($AW295,BJ$15)+1,)&gt;0,1,0)),
_xlfn.IFS(
$ES295="LisChannel",
_xlpm.COEFF*
INDEX({1;1;1.2;1.2;1;1;1;1;1.2;1.2;1.2;1.2},
MATCH(MONTH(BJ$15),
{1,2,3,4,5,6,7,8,9,10,11,12})),
CONCATENATE($ES295," ",$L295)="RussOutdoor метро",
_xlpm.COEFF*
INDEX({0.8;0.9;1.1;1.1;1;1;1;1;1.1;1.1;1.1;1.1},
MATCH(MONTH(BJ$15),
{1,2,3,4,5,6,7,8,9,10,11,12})),
$ES295&lt;&gt;"LisChannel",
_xlpm.COEFF,
$ES295&lt;&gt;"RussOutdoor",
_xlpm.COEFF))</f>
        <v/>
      </c>
      <c r="BK295" s="68">
        <f t="array" ref="BK295">
_xlfn.LET(_xlpm.COEFF,
IF($AW295+$AX295=0,0,IF(MAX(MIN($AX295,EOMONTH(BK$15,0))-MAX($AW295,BK$15)+1,)&gt;0,1,0)),
_xlfn.IFS(
$ES295="LisChannel",
_xlpm.COEFF*
INDEX({1;1;1.2;1.2;1;1;1;1;1.2;1.2;1.2;1.2},
MATCH(MONTH(BK$15),
{1,2,3,4,5,6,7,8,9,10,11,12})),
CONCATENATE($ES295," ",$L295)="RussOutdoor метро",
_xlpm.COEFF*
INDEX({0.8;0.9;1.1;1.1;1;1;1;1;1.1;1.1;1.1;1.1},
MATCH(MONTH(BK$15),
{1,2,3,4,5,6,7,8,9,10,11,12})),
$ES295&lt;&gt;"LisChannel",
_xlpm.COEFF,
$ES295&lt;&gt;"RussOutdoor",
_xlpm.COEFF))</f>
        <v/>
      </c>
      <c r="BL295" s="62">
        <f>COUNTIFS($AZ295:$BK295,"&gt;0")</f>
        <v/>
      </c>
      <c r="BM295" s="65" t="n"/>
      <c r="BN295" s="125">
        <f>$DJ295</f>
        <v/>
      </c>
      <c r="BO295" s="63">
        <f>$DQ295</f>
        <v/>
      </c>
      <c r="BP295" s="125">
        <f>
IFERROR(
IF($BL295=0,0,
$BN295*(1-$BO295)),
0)</f>
        <v/>
      </c>
      <c r="BQ295" s="125">
        <f t="array" ref="BQ295">
IFERROR(
_xlfn.IFS(
$DH295="день_1",
$BP295*$BL295/($AX295-$AW295+1)*AZ295*(DAY(EOMONTH(AZ$15,0))),
$DH295="день_2",
$BP295/30*MAX(MIN($AX295,EOMONTH(AZ$15,0))-MAX($AW295,AZ$15)+1,),
$DH295="раб.день",
$BP295/30*(IFERROR(
_xlfn.LET(_xlpm.VD,
CHOOSE(
{1;2;3;4;5;6;7;8;9;10;11;12;13;14;15;16;17;18},
45658,45659,45660,45661,45662,45663,45664,45665,45711,45724,45778,45779,45785,45786,45820,45821,45965,46022),
_xlfn.LET(_xlpm.DD,
MAX(MIN($AX295,EOMONTH(AZ$15,0))-MAX($AW295,AZ$15),),
_xlfn.IFS(
AND(MONTH($AW295)=MONTH(AZ$15),MONTH($AX295)&lt;&gt;MONTH(AZ$15)),
NETWORKDAYS.INTL($AW295,$AW295+_xlpm.DD,1,_xlpm.VD),
AND(MONTH($AW295)&lt;&gt;MONTH(AZ$15),MONTH($AX295)=MONTH(AZ$15)),
NETWORKDAYS.INTL(($AX295)-_xlpm.DD,$AX295,1,_xlpm.VD),
AND(MONTH($AW295)&lt;MONTH(AZ$15),MONTH($AX295)&gt;MONTH(AZ$15)),
NETWORKDAYS.INTL((EOMONTH(AZ$15-1,1))-_xlpm.DD,EOMONTH(AZ$15-1,1),1,_xlpm.VD),
AND(MONTH($AW295)=MONTH(AZ$15),MONTH($AX295)=MONTH(AZ$15)),
NETWORKDAYS.INTL($AW295,$AX295,1,_xlpm.VD)))),0)),
$DH295="месяц",
$BP295*AZ295,
$DH295="неделя",
$BP295*AZ295/7*(ROUNDUP((DAY(EOMONTH(AZ$15,0)))/4,0))),
0)</f>
        <v/>
      </c>
      <c r="BR295" s="125">
        <f t="array" ref="BR295">
IFERROR(
_xlfn.IFS(
$DH295="день_1",
$BP295*$BL295/($AX295-$AW295+1)*BA295*(DAY(EOMONTH(BA$15,0))),
$DH295="день_2",
$BP295/30*MAX(MIN($AX295,EOMONTH(BA$15,0))-MAX($AW295,BA$15)+1,),
$DH295="раб.день",
$BP295/30*(IFERROR(
_xlfn.LET(_xlpm.VD,
CHOOSE(
{1;2;3;4;5;6;7;8;9;10;11;12;13;14;15;16;17;18},
45658,45659,45660,45661,45662,45663,45664,45665,45711,45724,45778,45779,45785,45786,45820,45821,45965,46022),
_xlfn.LET(_xlpm.DD,
MAX(MIN($AX295,EOMONTH(BA$15,0))-MAX($AW295,BA$15),),
_xlfn.IFS(
AND(MONTH($AW295)=MONTH(BA$15),MONTH($AX295)&lt;&gt;MONTH(BA$15)),
NETWORKDAYS.INTL($AW295,$AW295+_xlpm.DD,1,_xlpm.VD),
AND(MONTH($AW295)&lt;&gt;MONTH(BA$15),MONTH($AX295)=MONTH(BA$15)),
NETWORKDAYS.INTL(($AX295)-_xlpm.DD,$AX295,1,_xlpm.VD),
AND(MONTH($AW295)&lt;MONTH(BA$15),MONTH($AX295)&gt;MONTH(BA$15)),
NETWORKDAYS.INTL((EOMONTH(BA$15-1,1))-_xlpm.DD,EOMONTH(BA$15-1,1),1,_xlpm.VD),
AND(MONTH($AW295)=MONTH(BA$15),MONTH($AX295)=MONTH(BA$15)),
NETWORKDAYS.INTL($AW295,$AX295,1,_xlpm.VD)))),0)),
$DH295="месяц",
$BP295*BA295,
$DH295="неделя",
$BP295*BA295/7*(ROUNDUP((DAY(EOMONTH(BA$15,0)))/4,0))),
0)</f>
        <v/>
      </c>
      <c r="BS295" s="125">
        <f t="array" ref="BS295">
IFERROR(
_xlfn.IFS(
$DH295="день_1",
$BP295*$BL295/($AX295-$AW295+1)*BB295*(DAY(EOMONTH(BB$15,0))),
$DH295="день_2",
$BP295/30*MAX(MIN($AX295,EOMONTH(BB$15,0))-MAX($AW295,BB$15)+1,),
$DH295="раб.день",
$BP295/30*(IFERROR(
_xlfn.LET(_xlpm.VD,
CHOOSE(
{1;2;3;4;5;6;7;8;9;10;11;12;13;14;15;16;17;18},
45658,45659,45660,45661,45662,45663,45664,45665,45711,45724,45778,45779,45785,45786,45820,45821,45965,46022),
_xlfn.LET(_xlpm.DD,
MAX(MIN($AX295,EOMONTH(BB$15,0))-MAX($AW295,BB$15),),
_xlfn.IFS(
AND(MONTH($AW295)=MONTH(BB$15),MONTH($AX295)&lt;&gt;MONTH(BB$15)),
NETWORKDAYS.INTL($AW295,$AW295+_xlpm.DD,1,_xlpm.VD),
AND(MONTH($AW295)&lt;&gt;MONTH(BB$15),MONTH($AX295)=MONTH(BB$15)),
NETWORKDAYS.INTL(($AX295)-_xlpm.DD,$AX295,1,_xlpm.VD),
AND(MONTH($AW295)&lt;MONTH(BB$15),MONTH($AX295)&gt;MONTH(BB$15)),
NETWORKDAYS.INTL((EOMONTH(BB$15-1,1))-_xlpm.DD,EOMONTH(BB$15-1,1),1,_xlpm.VD),
AND(MONTH($AW295)=MONTH(BB$15),MONTH($AX295)=MONTH(BB$15)),
NETWORKDAYS.INTL($AW295,$AX295,1,_xlpm.VD)))),0)),
$DH295="месяц",
$BP295*BB295,
$DH295="неделя",
$BP295*BB295/7*(ROUNDUP((DAY(EOMONTH(BB$15,0)))/4,0))),
0)</f>
        <v/>
      </c>
      <c r="BT295" s="125">
        <f t="array" ref="BT295">
IFERROR(
_xlfn.IFS(
$DH295="день_1",
$BP295*$BL295/($AX295-$AW295+1)*BC295*(DAY(EOMONTH(BC$15,0))),
$DH295="день_2",
$BP295/30*MAX(MIN($AX295,EOMONTH(BC$15,0))-MAX($AW295,BC$15)+1,),
$DH295="раб.день",
$BP295/30*(IFERROR(
_xlfn.LET(_xlpm.VD,
CHOOSE(
{1;2;3;4;5;6;7;8;9;10;11;12;13;14;15;16;17;18},
45658,45659,45660,45661,45662,45663,45664,45665,45711,45724,45778,45779,45785,45786,45820,45821,45965,46022),
_xlfn.LET(_xlpm.DD,
MAX(MIN($AX295,EOMONTH(BC$15,0))-MAX($AW295,BC$15),),
_xlfn.IFS(
AND(MONTH($AW295)=MONTH(BC$15),MONTH($AX295)&lt;&gt;MONTH(BC$15)),
NETWORKDAYS.INTL($AW295,$AW295+_xlpm.DD,1,_xlpm.VD),
AND(MONTH($AW295)&lt;&gt;MONTH(BC$15),MONTH($AX295)=MONTH(BC$15)),
NETWORKDAYS.INTL(($AX295)-_xlpm.DD,$AX295,1,_xlpm.VD),
AND(MONTH($AW295)&lt;MONTH(BC$15),MONTH($AX295)&gt;MONTH(BC$15)),
NETWORKDAYS.INTL((EOMONTH(BC$15-1,1))-_xlpm.DD,EOMONTH(BC$15-1,1),1,_xlpm.VD),
AND(MONTH($AW295)=MONTH(BC$15),MONTH($AX295)=MONTH(BC$15)),
NETWORKDAYS.INTL($AW295,$AX295,1,_xlpm.VD)))),0)),
$DH295="месяц",
$BP295*BC295,
$DH295="неделя",
$BP295*BC295/7*(ROUNDUP((DAY(EOMONTH(BC$15,0)))/4,0))),
0)</f>
        <v/>
      </c>
      <c r="BU295" s="125">
        <f t="array" ref="BU295">
IFERROR(
_xlfn.IFS(
$DH295="день_1",
$BP295*$BL295/($AX295-$AW295+1)*BD295*(DAY(EOMONTH(BD$15,0))),
$DH295="день_2",
$BP295/30*MAX(MIN($AX295,EOMONTH(BD$15,0))-MAX($AW295,BD$15)+1,),
$DH295="раб.день",
$BP295/30*(IFERROR(
_xlfn.LET(_xlpm.VD,
CHOOSE(
{1;2;3;4;5;6;7;8;9;10;11;12;13;14;15;16;17;18},
45658,45659,45660,45661,45662,45663,45664,45665,45711,45724,45778,45779,45785,45786,45820,45821,45965,46022),
_xlfn.LET(_xlpm.DD,
MAX(MIN($AX295,EOMONTH(BD$15,0))-MAX($AW295,BD$15),),
_xlfn.IFS(
AND(MONTH($AW295)=MONTH(BD$15),MONTH($AX295)&lt;&gt;MONTH(BD$15)),
NETWORKDAYS.INTL($AW295,$AW295+_xlpm.DD,1,_xlpm.VD),
AND(MONTH($AW295)&lt;&gt;MONTH(BD$15),MONTH($AX295)=MONTH(BD$15)),
NETWORKDAYS.INTL(($AX295)-_xlpm.DD,$AX295,1,_xlpm.VD),
AND(MONTH($AW295)&lt;MONTH(BD$15),MONTH($AX295)&gt;MONTH(BD$15)),
NETWORKDAYS.INTL((EOMONTH(BD$15-1,1))-_xlpm.DD,EOMONTH(BD$15-1,1),1,_xlpm.VD),
AND(MONTH($AW295)=MONTH(BD$15),MONTH($AX295)=MONTH(BD$15)),
NETWORKDAYS.INTL($AW295,$AX295,1,_xlpm.VD)))),0)),
$DH295="месяц",
$BP295*BD295,
$DH295="неделя",
$BP295*BD295/7*(ROUNDUP((DAY(EOMONTH(BD$15,0)))/4,0))),
0)</f>
        <v/>
      </c>
      <c r="BV295" s="125">
        <f t="array" ref="BV295">
IFERROR(
_xlfn.IFS(
$DH295="день_1",
$BP295*$BL295/($AX295-$AW295+1)*BE295*(DAY(EOMONTH(BE$15,0))),
$DH295="день_2",
$BP295/30*MAX(MIN($AX295,EOMONTH(BE$15,0))-MAX($AW295,BE$15)+1,),
$DH295="раб.день",
$BP295/30*(IFERROR(
_xlfn.LET(_xlpm.VD,
CHOOSE(
{1;2;3;4;5;6;7;8;9;10;11;12;13;14;15;16;17;18},
45658,45659,45660,45661,45662,45663,45664,45665,45711,45724,45778,45779,45785,45786,45820,45821,45965,46022),
_xlfn.LET(_xlpm.DD,
MAX(MIN($AX295,EOMONTH(BE$15,0))-MAX($AW295,BE$15),),
_xlfn.IFS(
AND(MONTH($AW295)=MONTH(BE$15),MONTH($AX295)&lt;&gt;MONTH(BE$15)),
NETWORKDAYS.INTL($AW295,$AW295+_xlpm.DD,1,_xlpm.VD),
AND(MONTH($AW295)&lt;&gt;MONTH(BE$15),MONTH($AX295)=MONTH(BE$15)),
NETWORKDAYS.INTL(($AX295)-_xlpm.DD,$AX295,1,_xlpm.VD),
AND(MONTH($AW295)&lt;MONTH(BE$15),MONTH($AX295)&gt;MONTH(BE$15)),
NETWORKDAYS.INTL((EOMONTH(BE$15-1,1))-_xlpm.DD,EOMONTH(BE$15-1,1),1,_xlpm.VD),
AND(MONTH($AW295)=MONTH(BE$15),MONTH($AX295)=MONTH(BE$15)),
NETWORKDAYS.INTL($AW295,$AX295,1,_xlpm.VD)))),0)),
$DH295="месяц",
$BP295*BE295,
$DH295="неделя",
$BP295*BE295/7*(ROUNDUP((DAY(EOMONTH(BE$15,0)))/4,0))),
0)</f>
        <v/>
      </c>
      <c r="BW295" s="125">
        <f t="array" ref="BW295">
IFERROR(
_xlfn.IFS(
$DH295="день_1",
$BP295*$BL295/($AX295-$AW295+1)*BF295*(DAY(EOMONTH(BF$15,0))),
$DH295="день_2",
$BP295/30*MAX(MIN($AX295,EOMONTH(BF$15,0))-MAX($AW295,BF$15)+1,),
$DH295="раб.день",
$BP295/30*(IFERROR(
_xlfn.LET(_xlpm.VD,
CHOOSE(
{1;2;3;4;5;6;7;8;9;10;11;12;13;14;15;16;17;18},
45658,45659,45660,45661,45662,45663,45664,45665,45711,45724,45778,45779,45785,45786,45820,45821,45965,46022),
_xlfn.LET(_xlpm.DD,
MAX(MIN($AX295,EOMONTH(BF$15,0))-MAX($AW295,BF$15),),
_xlfn.IFS(
AND(MONTH($AW295)=MONTH(BF$15),MONTH($AX295)&lt;&gt;MONTH(BF$15)),
NETWORKDAYS.INTL($AW295,$AW295+_xlpm.DD,1,_xlpm.VD),
AND(MONTH($AW295)&lt;&gt;MONTH(BF$15),MONTH($AX295)=MONTH(BF$15)),
NETWORKDAYS.INTL(($AX295)-_xlpm.DD,$AX295,1,_xlpm.VD),
AND(MONTH($AW295)&lt;MONTH(BF$15),MONTH($AX295)&gt;MONTH(BF$15)),
NETWORKDAYS.INTL((EOMONTH(BF$15-1,1))-_xlpm.DD,EOMONTH(BF$15-1,1),1,_xlpm.VD),
AND(MONTH($AW295)=MONTH(BF$15),MONTH($AX295)=MONTH(BF$15)),
NETWORKDAYS.INTL($AW295,$AX295,1,_xlpm.VD)))),0)),
$DH295="месяц",
$BP295*BF295,
$DH295="неделя",
$BP295*BF295/7*(ROUNDUP((DAY(EOMONTH(BF$15,0)))/4,0))),
0)</f>
        <v/>
      </c>
      <c r="BX295" s="125">
        <f t="array" ref="BX295">
IFERROR(
_xlfn.IFS(
$DH295="день_1",
$BP295*$BL295/($AX295-$AW295+1)*BG295*(DAY(EOMONTH(BG$15,0))),
$DH295="день_2",
$BP295/30*MAX(MIN($AX295,EOMONTH(BG$15,0))-MAX($AW295,BG$15)+1,),
$DH295="раб.день",
$BP295/30*(IFERROR(
_xlfn.LET(_xlpm.VD,
CHOOSE(
{1;2;3;4;5;6;7;8;9;10;11;12;13;14;15;16;17;18},
45658,45659,45660,45661,45662,45663,45664,45665,45711,45724,45778,45779,45785,45786,45820,45821,45965,46022),
_xlfn.LET(_xlpm.DD,
MAX(MIN($AX295,EOMONTH(BG$15,0))-MAX($AW295,BG$15),),
_xlfn.IFS(
AND(MONTH($AW295)=MONTH(BG$15),MONTH($AX295)&lt;&gt;MONTH(BG$15)),
NETWORKDAYS.INTL($AW295,$AW295+_xlpm.DD,1,_xlpm.VD),
AND(MONTH($AW295)&lt;&gt;MONTH(BG$15),MONTH($AX295)=MONTH(BG$15)),
NETWORKDAYS.INTL(($AX295)-_xlpm.DD,$AX295,1,_xlpm.VD),
AND(MONTH($AW295)&lt;MONTH(BG$15),MONTH($AX295)&gt;MONTH(BG$15)),
NETWORKDAYS.INTL((EOMONTH(BG$15-1,1))-_xlpm.DD,EOMONTH(BG$15-1,1),1,_xlpm.VD),
AND(MONTH($AW295)=MONTH(BG$15),MONTH($AX295)=MONTH(BG$15)),
NETWORKDAYS.INTL($AW295,$AX295,1,_xlpm.VD)))),0)),
$DH295="месяц",
$BP295*BG295,
$DH295="неделя",
$BP295*BG295/7*(ROUNDUP((DAY(EOMONTH(BG$15,0)))/4,0))),
0)</f>
        <v/>
      </c>
      <c r="BY295" s="125">
        <f t="array" ref="BY295">
IFERROR(
_xlfn.IFS(
$DH295="день_1",
$BP295*$BL295/($AX295-$AW295+1)*BH295*(DAY(EOMONTH(BH$15,0))),
$DH295="день_2",
$BP295/30*MAX(MIN($AX295,EOMONTH(BH$15,0))-MAX($AW295,BH$15)+1,),
$DH295="раб.день",
$BP295/30*(IFERROR(
_xlfn.LET(_xlpm.VD,
CHOOSE(
{1;2;3;4;5;6;7;8;9;10;11;12;13;14;15;16;17;18},
45658,45659,45660,45661,45662,45663,45664,45665,45711,45724,45778,45779,45785,45786,45820,45821,45965,46022),
_xlfn.LET(_xlpm.DD,
MAX(MIN($AX295,EOMONTH(BH$15,0))-MAX($AW295,BH$15),),
_xlfn.IFS(
AND(MONTH($AW295)=MONTH(BH$15),MONTH($AX295)&lt;&gt;MONTH(BH$15)),
NETWORKDAYS.INTL($AW295,$AW295+_xlpm.DD,1,_xlpm.VD),
AND(MONTH($AW295)&lt;&gt;MONTH(BH$15),MONTH($AX295)=MONTH(BH$15)),
NETWORKDAYS.INTL(($AX295)-_xlpm.DD,$AX295,1,_xlpm.VD),
AND(MONTH($AW295)&lt;MONTH(BH$15),MONTH($AX295)&gt;MONTH(BH$15)),
NETWORKDAYS.INTL((EOMONTH(BH$15-1,1))-_xlpm.DD,EOMONTH(BH$15-1,1),1,_xlpm.VD),
AND(MONTH($AW295)=MONTH(BH$15),MONTH($AX295)=MONTH(BH$15)),
NETWORKDAYS.INTL($AW295,$AX295,1,_xlpm.VD)))),0)),
$DH295="месяц",
$BP295*BH295,
$DH295="неделя",
$BP295*BH295/7*(ROUNDUP((DAY(EOMONTH(BH$15,0)))/4,0))),
0)</f>
        <v/>
      </c>
      <c r="BZ295" s="125">
        <f t="array" ref="BZ295">
IFERROR(
_xlfn.IFS(
$DH295="день_1",
$BP295*$BL295/($AX295-$AW295+1)*BI295*(DAY(EOMONTH(BI$15,0))),
$DH295="день_2",
$BP295/30*MAX(MIN($AX295,EOMONTH(BI$15,0))-MAX($AW295,BI$15)+1,),
$DH295="раб.день",
$BP295/30*(IFERROR(
_xlfn.LET(_xlpm.VD,
CHOOSE(
{1;2;3;4;5;6;7;8;9;10;11;12;13;14;15;16;17;18},
45658,45659,45660,45661,45662,45663,45664,45665,45711,45724,45778,45779,45785,45786,45820,45821,45965,46022),
_xlfn.LET(_xlpm.DD,
MAX(MIN($AX295,EOMONTH(BI$15,0))-MAX($AW295,BI$15),),
_xlfn.IFS(
AND(MONTH($AW295)=MONTH(BI$15),MONTH($AX295)&lt;&gt;MONTH(BI$15)),
NETWORKDAYS.INTL($AW295,$AW295+_xlpm.DD,1,_xlpm.VD),
AND(MONTH($AW295)&lt;&gt;MONTH(BI$15),MONTH($AX295)=MONTH(BI$15)),
NETWORKDAYS.INTL(($AX295)-_xlpm.DD,$AX295,1,_xlpm.VD),
AND(MONTH($AW295)&lt;MONTH(BI$15),MONTH($AX295)&gt;MONTH(BI$15)),
NETWORKDAYS.INTL((EOMONTH(BI$15-1,1))-_xlpm.DD,EOMONTH(BI$15-1,1),1,_xlpm.VD),
AND(MONTH($AW295)=MONTH(BI$15),MONTH($AX295)=MONTH(BI$15)),
NETWORKDAYS.INTL($AW295,$AX295,1,_xlpm.VD)))),0)),
$DH295="месяц",
$BP295*BI295,
$DH295="неделя",
$BP295*BI295/7*(ROUNDUP((DAY(EOMONTH(BI$15,0)))/4,0))),
0)</f>
        <v/>
      </c>
      <c r="CA295" s="125">
        <f t="array" ref="CA295">
IFERROR(
_xlfn.IFS(
$DH295="день_1",
$BP295*$BL295/($AX295-$AW295+1)*BJ295*(DAY(EOMONTH(BJ$15,0))),
$DH295="день_2",
$BP295/30*MAX(MIN($AX295,EOMONTH(BJ$15,0))-MAX($AW295,BJ$15)+1,),
$DH295="раб.день",
$BP295/30*(IFERROR(
_xlfn.LET(_xlpm.VD,
CHOOSE(
{1;2;3;4;5;6;7;8;9;10;11;12;13;14;15;16;17;18},
45658,45659,45660,45661,45662,45663,45664,45665,45711,45724,45778,45779,45785,45786,45820,45821,45965,46022),
_xlfn.LET(_xlpm.DD,
MAX(MIN($AX295,EOMONTH(BJ$15,0))-MAX($AW295,BJ$15),),
_xlfn.IFS(
AND(MONTH($AW295)=MONTH(BJ$15),MONTH($AX295)&lt;&gt;MONTH(BJ$15)),
NETWORKDAYS.INTL($AW295,$AW295+_xlpm.DD,1,_xlpm.VD),
AND(MONTH($AW295)&lt;&gt;MONTH(BJ$15),MONTH($AX295)=MONTH(BJ$15)),
NETWORKDAYS.INTL(($AX295)-_xlpm.DD,$AX295,1,_xlpm.VD),
AND(MONTH($AW295)&lt;MONTH(BJ$15),MONTH($AX295)&gt;MONTH(BJ$15)),
NETWORKDAYS.INTL((EOMONTH(BJ$15-1,1))-_xlpm.DD,EOMONTH(BJ$15-1,1),1,_xlpm.VD),
AND(MONTH($AW295)=MONTH(BJ$15),MONTH($AX295)=MONTH(BJ$15)),
NETWORKDAYS.INTL($AW295,$AX295,1,_xlpm.VD)))),0)),
$DH295="месяц",
$BP295*BJ295,
$DH295="неделя",
$BP295*BJ295/7*(ROUNDUP((DAY(EOMONTH(BJ$15,0)))/4,0))),
0)</f>
        <v/>
      </c>
      <c r="CB295" s="125">
        <f t="array" ref="CB295">
IFERROR(
_xlfn.IFS(
$DH295="день_1",
$BP295*$BL295/($AX295-$AW295+1)*BK295*(DAY(EOMONTH(BK$15,0))),
$DH295="день_2",
$BP295/30*MAX(MIN($AX295,EOMONTH(BK$15,0))-MAX($AW295,BK$15)+1,),
$DH295="раб.день",
$BP295/30*(IFERROR(
_xlfn.LET(_xlpm.VD,
CHOOSE(
{1;2;3;4;5;6;7;8;9;10;11;12;13;14;15;16;17;18},
45658,45659,45660,45661,45662,45663,45664,45665,45711,45724,45778,45779,45785,45786,45820,45821,45965,46022),
_xlfn.LET(_xlpm.DD,
MAX(MIN($AX295,EOMONTH(BK$15,0))-MAX($AW295,BK$15),),
_xlfn.IFS(
AND(MONTH($AW295)=MONTH(BK$15),MONTH($AX295)&lt;&gt;MONTH(BK$15)),
NETWORKDAYS.INTL($AW295,$AW295+_xlpm.DD,1,_xlpm.VD),
AND(MONTH($AW295)&lt;&gt;MONTH(BK$15),MONTH($AX295)=MONTH(BK$15)),
NETWORKDAYS.INTL(($AX295)-_xlpm.DD,$AX295,1,_xlpm.VD),
AND(MONTH($AW295)&lt;MONTH(BK$15),MONTH($AX295)&gt;MONTH(BK$15)),
NETWORKDAYS.INTL((EOMONTH(BK$15-1,1))-_xlpm.DD,EOMONTH(BK$15-1,1),1,_xlpm.VD),
AND(MONTH($AW295)=MONTH(BK$15),MONTH($AX295)=MONTH(BK$15)),
NETWORKDAYS.INTL($AW295,$AX295,1,_xlpm.VD)))),0)),
$DH295="месяц",
$BP295*BK295,
$DH295="неделя",
$BP295*BK295/7*(ROUNDUP((DAY(EOMONTH(BK$15,0)))/4,0))),
0)</f>
        <v/>
      </c>
      <c r="CC295" s="125">
        <f>SUM($BQ295:$CB295)</f>
        <v/>
      </c>
      <c r="CD295" s="126">
        <f>SUM($EH295:$EH295)</f>
        <v/>
      </c>
      <c r="CE295" s="126">
        <f>$CD295*$AB295</f>
        <v/>
      </c>
      <c r="CF295" s="126">
        <f>SUM($EK295:$EK295)</f>
        <v/>
      </c>
      <c r="CG295" s="126">
        <f>$CF295*$AB295</f>
        <v/>
      </c>
      <c r="CH295" s="126">
        <f>SUM($CC295,$CE295,$CG295)</f>
        <v/>
      </c>
      <c r="CI295" s="126">
        <f>$CH295*(1+$CM295)</f>
        <v/>
      </c>
      <c r="CJ295" s="127" t="n">
        <v>0</v>
      </c>
      <c r="CK295" s="126">
        <f>SUM($CH295:$CH295)*(1+$CJ295)</f>
        <v/>
      </c>
      <c r="CL295" s="126">
        <f>SUM($CH295:$CH295)*(1+$CM295)</f>
        <v/>
      </c>
      <c r="CM295" s="59" t="inlineStr">
        <is>
          <t>20%</t>
        </is>
      </c>
      <c r="CN295" s="59" t="n"/>
      <c r="CO295" s="72" t="n"/>
      <c r="CP295" s="59" t="n"/>
      <c r="CQ295" s="73" t="n"/>
      <c r="CR295" s="73" t="n"/>
      <c r="CS295" s="73" t="n"/>
      <c r="CT295" s="72" t="n"/>
      <c r="CU295" s="79" t="inlineStr">
        <is>
          <t> </t>
        </is>
      </c>
      <c r="CV295" s="60" t="n"/>
      <c r="CW295" s="60" t="n"/>
      <c r="CX295" s="60" t="n"/>
      <c r="CY295" s="127">
        <f>IFERROR(($CC295-$EE295)/($EE295/(1-$DQ295)),0)</f>
        <v/>
      </c>
      <c r="CZ295" s="127">
        <f>IFERROR(1-$EI295/($CE295),0)</f>
        <v/>
      </c>
      <c r="DA295" s="127">
        <f>IFERROR(1-$EL295/($CG295),0)</f>
        <v/>
      </c>
      <c r="DB295" s="126">
        <f>ROUND(IFERROR(($CI295/(1+$CM295)-$EN295),0),2)</f>
        <v/>
      </c>
      <c r="DC295" s="128" t="n"/>
      <c r="DD295" s="125" t="n"/>
      <c r="DE295" s="75" t="n">
        <v>0</v>
      </c>
      <c r="DF295" s="128" t="n"/>
      <c r="DG295" s="125">
        <f>IF($DC295=0,0,$DD295*($DC295*100%-$DE295*$DF295))*SUM($AB295:$AB295)</f>
        <v/>
      </c>
      <c r="DH295" s="129" t="inlineStr">
        <is>
          <t>месяц</t>
        </is>
      </c>
      <c r="DI295" s="130">
        <f t="array" ref="DI295">IFERROR(
IF($ES295="LisChannel",
(ROUND(((INDEX({174.625;153.888888888889;130.972222222222},MATCH($AI295,{2;3;4}),0))*$AG295*$AI295),2)),0),0)</f>
        <v/>
      </c>
      <c r="DJ295" s="130">
        <f>
_xlfn.LET(_xlpm.X,
IFERROR(
IF($ES295="НовиковТВ",
(_xlfn.LET(_xlpm.NTV,
_xlfn.LET(_xlpm.MIN,350000,
IF(SUMIFS($DI:$DI,$ES:$ES,"НовиковТВ")&lt;=_xlpm.MIN,
(SUMIFS($DI:$DI,$ES:$ES,"НовиковТВ")/(COUNTIFS($ES:$ES,"НовиковТВ")))*_xlpm.MIN/SUMIFS($DI:$DI,$ES:$ES,"НовиковТВ"),
DI295)),
_xlpm.NTV+$DG295/(1-(1-(_xlpm.NTV)*(1-$DL295)*(1-$DM295)*(1-$DN295)*(1-$DO295)*(1-$DP295)/_xlpm.NTV))))/(1+$EP295),
$DI295+$DG295/(1-(1-($DI295)*(1-$DL295)*(1-$DM295)*(1-$DN295)*(1-$DO295)*(1-$DP295)/$DI295))),
0),
_xlpm.X*(1+$CM295)*(1+$CW295)-_xlpm.X*(1+$CM295)+_xlpm.X)</f>
        <v/>
      </c>
      <c r="DK295" s="125" t="inlineStr">
        <is>
          <t>послед.</t>
        </is>
      </c>
      <c r="DL295" s="63" t="n">
        <v>0</v>
      </c>
      <c r="DM295" s="63" t="n">
        <v>0</v>
      </c>
      <c r="DN295" s="63" t="n">
        <v>0</v>
      </c>
      <c r="DO295" s="63" t="n">
        <v>0</v>
      </c>
      <c r="DP295" s="63" t="n">
        <v>0</v>
      </c>
      <c r="DQ295" s="63">
        <f t="array" ref="DQ295">IFERROR(_xlfn.IFS(
$DK295="послед.",1-(1-$DL295)*(1-$DM295)*(1-$DN295)*(1-$DO295)*(1-$DP295),
$DK295="сумм.",$DL295+$DM295+$DN295+$DO295+$DP295),
0)</f>
        <v/>
      </c>
      <c r="DR295" s="125">
        <f t="array" ref="DR295">
IFERROR(
_xlfn.IFS(
$BL295=0,
0,
$BL295&gt;0,
_xlfn.IFS($DK295="послед.",
$DJ295*(1-$DL295)*(1-$DM295)*(1-$DN295)*(1-$DO295)*(1-$DP295),
$DK295="сумм.",
$DJ295*(1-($DL295+$DM295+$DN295+$DO295+$DP295)))),0)</f>
        <v/>
      </c>
      <c r="DS295" s="125">
        <f t="array" ref="DS295">
IFERROR(_xlfn.IFS(
$DH295="день_1",
$DR295*$BL295/($AX295-$AW295+1)*AZ295*(DAY(EOMONTH(AZ$15,0))),
$DH295="день_2",
$DR295/30*MAX(MIN($AX295,EOMONTH(AZ$15,0))-MAX($AW295,AZ$15)+1,),
$DH295="раб.день",
$DR295/30*(IFERROR(
_xlfn.LET(_xlpm.VD,
CHOOSE(
{1;2;3;4;5;6;7;8;9;10;11;12;13;14;15;16;17;18},
45658,45659,45660,45661,45662,45663,45664,45665,45711,45724,45778,45779,45785,45786,45820,45821,45965,46022),
_xlfn.LET(_xlpm.DD,
MAX(MIN($AX295,EOMONTH(AZ$15,0))-MAX($AW295,AZ$15),),
_xlfn.IFS(
AND(MONTH($AW295)=MONTH(AZ$15),MONTH($AX295)&lt;&gt;MONTH(AZ$15)),
NETWORKDAYS.INTL($AW295,$AW295+_xlpm.DD,1,_xlpm.VD),
AND(MONTH($AW295)&lt;&gt;MONTH(AZ$15),MONTH($AX295)=MONTH(AZ$15)),
NETWORKDAYS.INTL(($AX295)-_xlpm.DD,$AX295,1,_xlpm.VD),
AND(MONTH($AW295)&lt;MONTH(AZ$15),MONTH($AX295)&gt;MONTH(AZ$15)),
NETWORKDAYS.INTL((EOMONTH(AZ$15-1,1))-_xlpm.DD,EOMONTH(AZ$15-1,1),1,_xlpm.VD),
AND(MONTH($AW295)=MONTH(AZ$15),MONTH($AX295)=MONTH(AZ$15)),
NETWORKDAYS.INTL($AW295,$AX295,1,_xlpm.VD)))),0)),
$DH295="месяц",
$DR295*AZ295,
$DH295="неделя",
$DR295*AZ295/7*(ROUNDUP((DAY(EOMONTH(AZ$15,0)))/4,0))),
0)</f>
        <v/>
      </c>
      <c r="DT295" s="125">
        <f t="array" ref="DT295">
IFERROR(_xlfn.IFS(
$DH295="день_1",
$DR295*$BL295/($AX295-$AW295+1)*BA295*(DAY(EOMONTH(BA$15,0))),
$DH295="день_2",
$DR295/30*MAX(MIN($AX295,EOMONTH(BA$15,0))-MAX($AW295,BA$15)+1,),
$DH295="раб.день",
$DR295/30*(IFERROR(
_xlfn.LET(_xlpm.VD,
CHOOSE(
{1;2;3;4;5;6;7;8;9;10;11;12;13;14;15;16;17;18},
45658,45659,45660,45661,45662,45663,45664,45665,45711,45724,45778,45779,45785,45786,45820,45821,45965,46022),
_xlfn.LET(_xlpm.DD,
MAX(MIN($AX295,EOMONTH(BA$15,0))-MAX($AW295,BA$15),),
_xlfn.IFS(
AND(MONTH($AW295)=MONTH(BA$15),MONTH($AX295)&lt;&gt;MONTH(BA$15)),
NETWORKDAYS.INTL($AW295,$AW295+_xlpm.DD,1,_xlpm.VD),
AND(MONTH($AW295)&lt;&gt;MONTH(BA$15),MONTH($AX295)=MONTH(BA$15)),
NETWORKDAYS.INTL(($AX295)-_xlpm.DD,$AX295,1,_xlpm.VD),
AND(MONTH($AW295)&lt;MONTH(BA$15),MONTH($AX295)&gt;MONTH(BA$15)),
NETWORKDAYS.INTL((EOMONTH(BA$15-1,1))-_xlpm.DD,EOMONTH(BA$15-1,1),1,_xlpm.VD),
AND(MONTH($AW295)=MONTH(BA$15),MONTH($AX295)=MONTH(BA$15)),
NETWORKDAYS.INTL($AW295,$AX295,1,_xlpm.VD)))),0)),
$DH295="месяц",
$DR295*BA295,
$DH295="неделя",
$DR295*BA295/7*(ROUNDUP((DAY(EOMONTH(BA$15,0)))/4,0))),
0)</f>
        <v/>
      </c>
      <c r="DU295" s="125">
        <f t="array" ref="DU295">
IFERROR(_xlfn.IFS(
$DH295="день_1",
$DR295*$BL295/($AX295-$AW295+1)*BB295*(DAY(EOMONTH(BB$15,0))),
$DH295="день_2",
$DR295/30*MAX(MIN($AX295,EOMONTH(BB$15,0))-MAX($AW295,BB$15)+1,),
$DH295="раб.день",
$DR295/30*(IFERROR(
_xlfn.LET(_xlpm.VD,
CHOOSE(
{1;2;3;4;5;6;7;8;9;10;11;12;13;14;15;16;17;18},
45658,45659,45660,45661,45662,45663,45664,45665,45711,45724,45778,45779,45785,45786,45820,45821,45965,46022),
_xlfn.LET(_xlpm.DD,
MAX(MIN($AX295,EOMONTH(BB$15,0))-MAX($AW295,BB$15),),
_xlfn.IFS(
AND(MONTH($AW295)=MONTH(BB$15),MONTH($AX295)&lt;&gt;MONTH(BB$15)),
NETWORKDAYS.INTL($AW295,$AW295+_xlpm.DD,1,_xlpm.VD),
AND(MONTH($AW295)&lt;&gt;MONTH(BB$15),MONTH($AX295)=MONTH(BB$15)),
NETWORKDAYS.INTL(($AX295)-_xlpm.DD,$AX295,1,_xlpm.VD),
AND(MONTH($AW295)&lt;MONTH(BB$15),MONTH($AX295)&gt;MONTH(BB$15)),
NETWORKDAYS.INTL((EOMONTH(BB$15-1,1))-_xlpm.DD,EOMONTH(BB$15-1,1),1,_xlpm.VD),
AND(MONTH($AW295)=MONTH(BB$15),MONTH($AX295)=MONTH(BB$15)),
NETWORKDAYS.INTL($AW295,$AX295,1,_xlpm.VD)))),0)),
$DH295="месяц",
$DR295*BB295,
$DH295="неделя",
$DR295*BB295/7*(ROUNDUP((DAY(EOMONTH(BB$15,0)))/4,0))),
0)</f>
        <v/>
      </c>
      <c r="DV295" s="125">
        <f t="array" ref="DV295">
IFERROR(_xlfn.IFS(
$DH295="день_1",
$DR295*$BL295/($AX295-$AW295+1)*BC295*(DAY(EOMONTH(BC$15,0))),
$DH295="день_2",
$DR295/30*MAX(MIN($AX295,EOMONTH(BC$15,0))-MAX($AW295,BC$15)+1,),
$DH295="раб.день",
$DR295/30*(IFERROR(
_xlfn.LET(_xlpm.VD,
CHOOSE(
{1;2;3;4;5;6;7;8;9;10;11;12;13;14;15;16;17;18},
45658,45659,45660,45661,45662,45663,45664,45665,45711,45724,45778,45779,45785,45786,45820,45821,45965,46022),
_xlfn.LET(_xlpm.DD,
MAX(MIN($AX295,EOMONTH(BC$15,0))-MAX($AW295,BC$15),),
_xlfn.IFS(
AND(MONTH($AW295)=MONTH(BC$15),MONTH($AX295)&lt;&gt;MONTH(BC$15)),
NETWORKDAYS.INTL($AW295,$AW295+_xlpm.DD,1,_xlpm.VD),
AND(MONTH($AW295)&lt;&gt;MONTH(BC$15),MONTH($AX295)=MONTH(BC$15)),
NETWORKDAYS.INTL(($AX295)-_xlpm.DD,$AX295,1,_xlpm.VD),
AND(MONTH($AW295)&lt;MONTH(BC$15),MONTH($AX295)&gt;MONTH(BC$15)),
NETWORKDAYS.INTL((EOMONTH(BC$15-1,1))-_xlpm.DD,EOMONTH(BC$15-1,1),1,_xlpm.VD),
AND(MONTH($AW295)=MONTH(BC$15),MONTH($AX295)=MONTH(BC$15)),
NETWORKDAYS.INTL($AW295,$AX295,1,_xlpm.VD)))),0)),
$DH295="месяц",
$DR295*BC295,
$DH295="неделя",
$DR295*BC295/7*(ROUNDUP((DAY(EOMONTH(BC$15,0)))/4,0))),
0)</f>
        <v/>
      </c>
      <c r="DW295" s="125">
        <f t="array" ref="DW295">
IFERROR(_xlfn.IFS(
$DH295="день_1",
$DR295*$BL295/($AX295-$AW295+1)*BD295*(DAY(EOMONTH(BD$15,0))),
$DH295="день_2",
$DR295/30*MAX(MIN($AX295,EOMONTH(BD$15,0))-MAX($AW295,BD$15)+1,),
$DH295="раб.день",
$DR295/30*(IFERROR(
_xlfn.LET(_xlpm.VD,
CHOOSE(
{1;2;3;4;5;6;7;8;9;10;11;12;13;14;15;16;17;18},
45658,45659,45660,45661,45662,45663,45664,45665,45711,45724,45778,45779,45785,45786,45820,45821,45965,46022),
_xlfn.LET(_xlpm.DD,
MAX(MIN($AX295,EOMONTH(BD$15,0))-MAX($AW295,BD$15),),
_xlfn.IFS(
AND(MONTH($AW295)=MONTH(BD$15),MONTH($AX295)&lt;&gt;MONTH(BD$15)),
NETWORKDAYS.INTL($AW295,$AW295+_xlpm.DD,1,_xlpm.VD),
AND(MONTH($AW295)&lt;&gt;MONTH(BD$15),MONTH($AX295)=MONTH(BD$15)),
NETWORKDAYS.INTL(($AX295)-_xlpm.DD,$AX295,1,_xlpm.VD),
AND(MONTH($AW295)&lt;MONTH(BD$15),MONTH($AX295)&gt;MONTH(BD$15)),
NETWORKDAYS.INTL((EOMONTH(BD$15-1,1))-_xlpm.DD,EOMONTH(BD$15-1,1),1,_xlpm.VD),
AND(MONTH($AW295)=MONTH(BD$15),MONTH($AX295)=MONTH(BD$15)),
NETWORKDAYS.INTL($AW295,$AX295,1,_xlpm.VD)))),0)),
$DH295="месяц",
$DR295*BD295,
$DH295="неделя",
$DR295*BD295/7*(ROUNDUP((DAY(EOMONTH(BD$15,0)))/4,0))),
0)</f>
        <v/>
      </c>
      <c r="DX295" s="125">
        <f t="array" ref="DX295">
IFERROR(_xlfn.IFS(
$DH295="день_1",
$DR295*$BL295/($AX295-$AW295+1)*BE295*(DAY(EOMONTH(BE$15,0))),
$DH295="день_2",
$DR295/30*MAX(MIN($AX295,EOMONTH(BE$15,0))-MAX($AW295,BE$15)+1,),
$DH295="раб.день",
$DR295/30*(IFERROR(
_xlfn.LET(_xlpm.VD,
CHOOSE(
{1;2;3;4;5;6;7;8;9;10;11;12;13;14;15;16;17;18},
45658,45659,45660,45661,45662,45663,45664,45665,45711,45724,45778,45779,45785,45786,45820,45821,45965,46022),
_xlfn.LET(_xlpm.DD,
MAX(MIN($AX295,EOMONTH(BE$15,0))-MAX($AW295,BE$15),),
_xlfn.IFS(
AND(MONTH($AW295)=MONTH(BE$15),MONTH($AX295)&lt;&gt;MONTH(BE$15)),
NETWORKDAYS.INTL($AW295,$AW295+_xlpm.DD,1,_xlpm.VD),
AND(MONTH($AW295)&lt;&gt;MONTH(BE$15),MONTH($AX295)=MONTH(BE$15)),
NETWORKDAYS.INTL(($AX295)-_xlpm.DD,$AX295,1,_xlpm.VD),
AND(MONTH($AW295)&lt;MONTH(BE$15),MONTH($AX295)&gt;MONTH(BE$15)),
NETWORKDAYS.INTL((EOMONTH(BE$15-1,1))-_xlpm.DD,EOMONTH(BE$15-1,1),1,_xlpm.VD),
AND(MONTH($AW295)=MONTH(BE$15),MONTH($AX295)=MONTH(BE$15)),
NETWORKDAYS.INTL($AW295,$AX295,1,_xlpm.VD)))),0)),
$DH295="месяц",
$DR295*BE295,
$DH295="неделя",
$DR295*BE295/7*(ROUNDUP((DAY(EOMONTH(BE$15,0)))/4,0))),
0)</f>
        <v/>
      </c>
      <c r="DY295" s="125">
        <f t="array" ref="DY295">
IFERROR(_xlfn.IFS(
$DH295="день_1",
$DR295*$BL295/($AX295-$AW295+1)*BF295*(DAY(EOMONTH(BF$15,0))),
$DH295="день_2",
$DR295/30*MAX(MIN($AX295,EOMONTH(BF$15,0))-MAX($AW295,BF$15)+1,),
$DH295="раб.день",
$DR295/30*(IFERROR(
_xlfn.LET(_xlpm.VD,
CHOOSE(
{1;2;3;4;5;6;7;8;9;10;11;12;13;14;15;16;17;18},
45658,45659,45660,45661,45662,45663,45664,45665,45711,45724,45778,45779,45785,45786,45820,45821,45965,46022),
_xlfn.LET(_xlpm.DD,
MAX(MIN($AX295,EOMONTH(BF$15,0))-MAX($AW295,BF$15),),
_xlfn.IFS(
AND(MONTH($AW295)=MONTH(BF$15),MONTH($AX295)&lt;&gt;MONTH(BF$15)),
NETWORKDAYS.INTL($AW295,$AW295+_xlpm.DD,1,_xlpm.VD),
AND(MONTH($AW295)&lt;&gt;MONTH(BF$15),MONTH($AX295)=MONTH(BF$15)),
NETWORKDAYS.INTL(($AX295)-_xlpm.DD,$AX295,1,_xlpm.VD),
AND(MONTH($AW295)&lt;MONTH(BF$15),MONTH($AX295)&gt;MONTH(BF$15)),
NETWORKDAYS.INTL((EOMONTH(BF$15-1,1))-_xlpm.DD,EOMONTH(BF$15-1,1),1,_xlpm.VD),
AND(MONTH($AW295)=MONTH(BF$15),MONTH($AX295)=MONTH(BF$15)),
NETWORKDAYS.INTL($AW295,$AX295,1,_xlpm.VD)))),0)),
$DH295="месяц",
$DR295*BF295,
$DH295="неделя",
$DR295*BF295/7*(ROUNDUP((DAY(EOMONTH(BF$15,0)))/4,0))),
0)</f>
        <v/>
      </c>
      <c r="DZ295" s="125">
        <f t="array" ref="DZ295">
IFERROR(_xlfn.IFS(
$DH295="день_1",
$DR295*$BL295/($AX295-$AW295+1)*BG295*(DAY(EOMONTH(BG$15,0))),
$DH295="день_2",
$DR295/30*MAX(MIN($AX295,EOMONTH(BG$15,0))-MAX($AW295,BG$15)+1,),
$DH295="раб.день",
$DR295/30*(IFERROR(
_xlfn.LET(_xlpm.VD,
CHOOSE(
{1;2;3;4;5;6;7;8;9;10;11;12;13;14;15;16;17;18},
45658,45659,45660,45661,45662,45663,45664,45665,45711,45724,45778,45779,45785,45786,45820,45821,45965,46022),
_xlfn.LET(_xlpm.DD,
MAX(MIN($AX295,EOMONTH(BG$15,0))-MAX($AW295,BG$15),),
_xlfn.IFS(
AND(MONTH($AW295)=MONTH(BG$15),MONTH($AX295)&lt;&gt;MONTH(BG$15)),
NETWORKDAYS.INTL($AW295,$AW295+_xlpm.DD,1,_xlpm.VD),
AND(MONTH($AW295)&lt;&gt;MONTH(BG$15),MONTH($AX295)=MONTH(BG$15)),
NETWORKDAYS.INTL(($AX295)-_xlpm.DD,$AX295,1,_xlpm.VD),
AND(MONTH($AW295)&lt;MONTH(BG$15),MONTH($AX295)&gt;MONTH(BG$15)),
NETWORKDAYS.INTL((EOMONTH(BG$15-1,1))-_xlpm.DD,EOMONTH(BG$15-1,1),1,_xlpm.VD),
AND(MONTH($AW295)=MONTH(BG$15),MONTH($AX295)=MONTH(BG$15)),
NETWORKDAYS.INTL($AW295,$AX295,1,_xlpm.VD)))),0)),
$DH295="месяц",
$DR295*BG295,
$DH295="неделя",
$DR295*BG295/7*(ROUNDUP((DAY(EOMONTH(BG$15,0)))/4,0))),
0)</f>
        <v/>
      </c>
      <c r="EA295" s="125">
        <f t="array" ref="EA295">
IFERROR(_xlfn.IFS(
$DH295="день_1",
$DR295*$BL295/($AX295-$AW295+1)*BH295*(DAY(EOMONTH(BH$15,0))),
$DH295="день_2",
$DR295/30*MAX(MIN($AX295,EOMONTH(BH$15,0))-MAX($AW295,BH$15)+1,),
$DH295="раб.день",
$DR295/30*(IFERROR(
_xlfn.LET(_xlpm.VD,
CHOOSE(
{1;2;3;4;5;6;7;8;9;10;11;12;13;14;15;16;17;18},
45658,45659,45660,45661,45662,45663,45664,45665,45711,45724,45778,45779,45785,45786,45820,45821,45965,46022),
_xlfn.LET(_xlpm.DD,
MAX(MIN($AX295,EOMONTH(BH$15,0))-MAX($AW295,BH$15),),
_xlfn.IFS(
AND(MONTH($AW295)=MONTH(BH$15),MONTH($AX295)&lt;&gt;MONTH(BH$15)),
NETWORKDAYS.INTL($AW295,$AW295+_xlpm.DD,1,_xlpm.VD),
AND(MONTH($AW295)&lt;&gt;MONTH(BH$15),MONTH($AX295)=MONTH(BH$15)),
NETWORKDAYS.INTL(($AX295)-_xlpm.DD,$AX295,1,_xlpm.VD),
AND(MONTH($AW295)&lt;MONTH(BH$15),MONTH($AX295)&gt;MONTH(BH$15)),
NETWORKDAYS.INTL((EOMONTH(BH$15-1,1))-_xlpm.DD,EOMONTH(BH$15-1,1),1,_xlpm.VD),
AND(MONTH($AW295)=MONTH(BH$15),MONTH($AX295)=MONTH(BH$15)),
NETWORKDAYS.INTL($AW295,$AX295,1,_xlpm.VD)))),0)),
$DH295="месяц",
$DR295*BH295,
$DH295="неделя",
$DR295*BH295/7*(ROUNDUP((DAY(EOMONTH(BH$15,0)))/4,0))),
0)</f>
        <v/>
      </c>
      <c r="EB295" s="125">
        <f t="array" ref="EB295">
IFERROR(_xlfn.IFS(
$DH295="день_1",
$DR295*$BL295/($AX295-$AW295+1)*BI295*(DAY(EOMONTH(BI$15,0))),
$DH295="день_2",
$DR295/30*MAX(MIN($AX295,EOMONTH(BI$15,0))-MAX($AW295,BI$15)+1,),
$DH295="раб.день",
$DR295/30*(IFERROR(
_xlfn.LET(_xlpm.VD,
CHOOSE(
{1;2;3;4;5;6;7;8;9;10;11;12;13;14;15;16;17;18},
45658,45659,45660,45661,45662,45663,45664,45665,45711,45724,45778,45779,45785,45786,45820,45821,45965,46022),
_xlfn.LET(_xlpm.DD,
MAX(MIN($AX295,EOMONTH(BI$15,0))-MAX($AW295,BI$15),),
_xlfn.IFS(
AND(MONTH($AW295)=MONTH(BI$15),MONTH($AX295)&lt;&gt;MONTH(BI$15)),
NETWORKDAYS.INTL($AW295,$AW295+_xlpm.DD,1,_xlpm.VD),
AND(MONTH($AW295)&lt;&gt;MONTH(BI$15),MONTH($AX295)=MONTH(BI$15)),
NETWORKDAYS.INTL(($AX295)-_xlpm.DD,$AX295,1,_xlpm.VD),
AND(MONTH($AW295)&lt;MONTH(BI$15),MONTH($AX295)&gt;MONTH(BI$15)),
NETWORKDAYS.INTL((EOMONTH(BI$15-1,1))-_xlpm.DD,EOMONTH(BI$15-1,1),1,_xlpm.VD),
AND(MONTH($AW295)=MONTH(BI$15),MONTH($AX295)=MONTH(BI$15)),
NETWORKDAYS.INTL($AW295,$AX295,1,_xlpm.VD)))),0)),
$DH295="месяц",
$DR295*BI295,
$DH295="неделя",
$DR295*BI295/7*(ROUNDUP((DAY(EOMONTH(BI$15,0)))/4,0))),
0)</f>
        <v/>
      </c>
      <c r="EC295" s="125">
        <f t="array" ref="EC295">
IFERROR(_xlfn.IFS(
$DH295="день_1",
$DR295*$BL295/($AX295-$AW295+1)*BJ295*(DAY(EOMONTH(BJ$15,0))),
$DH295="день_2",
$DR295/30*MAX(MIN($AX295,EOMONTH(BJ$15,0))-MAX($AW295,BJ$15)+1,),
$DH295="раб.день",
$DR295/30*(IFERROR(
_xlfn.LET(_xlpm.VD,
CHOOSE(
{1;2;3;4;5;6;7;8;9;10;11;12;13;14;15;16;17;18},
45658,45659,45660,45661,45662,45663,45664,45665,45711,45724,45778,45779,45785,45786,45820,45821,45965,46022),
_xlfn.LET(_xlpm.DD,
MAX(MIN($AX295,EOMONTH(BJ$15,0))-MAX($AW295,BJ$15),),
_xlfn.IFS(
AND(MONTH($AW295)=MONTH(BJ$15),MONTH($AX295)&lt;&gt;MONTH(BJ$15)),
NETWORKDAYS.INTL($AW295,$AW295+_xlpm.DD,1,_xlpm.VD),
AND(MONTH($AW295)&lt;&gt;MONTH(BJ$15),MONTH($AX295)=MONTH(BJ$15)),
NETWORKDAYS.INTL(($AX295)-_xlpm.DD,$AX295,1,_xlpm.VD),
AND(MONTH($AW295)&lt;MONTH(BJ$15),MONTH($AX295)&gt;MONTH(BJ$15)),
NETWORKDAYS.INTL((EOMONTH(BJ$15-1,1))-_xlpm.DD,EOMONTH(BJ$15-1,1),1,_xlpm.VD),
AND(MONTH($AW295)=MONTH(BJ$15),MONTH($AX295)=MONTH(BJ$15)),
NETWORKDAYS.INTL($AW295,$AX295,1,_xlpm.VD)))),0)),
$DH295="месяц",
$DR295*BJ295,
$DH295="неделя",
$DR295*BJ295/7*(ROUNDUP((DAY(EOMONTH(BJ$15,0)))/4,0))),
0)</f>
        <v/>
      </c>
      <c r="ED295" s="125">
        <f t="array" ref="ED295">
IFERROR(_xlfn.IFS(
$DH295="день_1",
$DR295*$BL295/($AX295-$AW295+1)*BK295*(DAY(EOMONTH(BK$15,0))),
$DH295="день_2",
$DR295/30*MAX(MIN($AX295,EOMONTH(BK$15,0))-MAX($AW295,BK$15)+1,),
$DH295="раб.день",
$DR295/30*(IFERROR(
_xlfn.LET(_xlpm.VD,
CHOOSE(
{1;2;3;4;5;6;7;8;9;10;11;12;13;14;15;16;17;18},
45658,45659,45660,45661,45662,45663,45664,45665,45711,45724,45778,45779,45785,45786,45820,45821,45965,46022),
_xlfn.LET(_xlpm.DD,
MAX(MIN($AX295,EOMONTH(BK$15,0))-MAX($AW295,BK$15),),
_xlfn.IFS(
AND(MONTH($AW295)=MONTH(BK$15),MONTH($AX295)&lt;&gt;MONTH(BK$15)),
NETWORKDAYS.INTL($AW295,$AW295+_xlpm.DD,1,_xlpm.VD),
AND(MONTH($AW295)&lt;&gt;MONTH(BK$15),MONTH($AX295)=MONTH(BK$15)),
NETWORKDAYS.INTL(($AX295)-_xlpm.DD,$AX295,1,_xlpm.VD),
AND(MONTH($AW295)&lt;MONTH(BK$15),MONTH($AX295)&gt;MONTH(BK$15)),
NETWORKDAYS.INTL((EOMONTH(BK$15-1,1))-_xlpm.DD,EOMONTH(BK$15-1,1),1,_xlpm.VD),
AND(MONTH($AW295)=MONTH(BK$15),MONTH($AX295)=MONTH(BK$15)),
NETWORKDAYS.INTL($AW295,$AX295,1,_xlpm.VD)))),0)),
$DH295="месяц",
$DR295*BK295,
$DH295="неделя",
$DR295*BK295/7*(ROUNDUP((DAY(EOMONTH(BK$15,0)))/4,0))),
0)</f>
        <v/>
      </c>
      <c r="EE295" s="125">
        <f>SUM($DS295,$DT295,$DU295,$DV295,$DW295,$DX295,$DY295,$DZ295,$EA295,$EB295,$EC295,$ED295)</f>
        <v/>
      </c>
      <c r="EF295" s="125">
        <f>IFERROR(ROUND($EE295*(1+$EP295),2),0)</f>
        <v/>
      </c>
      <c r="EG295" s="128" t="n">
        <v>1</v>
      </c>
      <c r="EH295" s="126" t="n">
        <v>0</v>
      </c>
      <c r="EI295" s="126">
        <f>ROUND(SUM($EH295:$EH295)*SUM($AB295:$AB295)*$EG295,2)</f>
        <v/>
      </c>
      <c r="EJ295" s="126">
        <f>ROUND($EI295*(1+$EP295),2)</f>
        <v/>
      </c>
      <c r="EK295" s="126" t="n">
        <v>0</v>
      </c>
      <c r="EL295" s="126">
        <f>ROUND(SUM($EK295:$EK295)*SUM($AB295:$AB295)*$EG295,2)</f>
        <v/>
      </c>
      <c r="EM295" s="126">
        <f>ROUND($EL295*(1+$EP295),2)</f>
        <v/>
      </c>
      <c r="EN295" s="126">
        <f>SUM($EE295,$EI295,$EL295)</f>
        <v/>
      </c>
      <c r="EO295" s="126">
        <f>SUM($EF295,$EJ295,$EM295)</f>
        <v/>
      </c>
      <c r="EP295" s="59" t="inlineStr">
        <is>
          <t>20%</t>
        </is>
      </c>
      <c r="EQ295" s="59" t="n"/>
      <c r="ER295" s="60">
        <f t="array" ref="ER295">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MATCH(ES295,
{"AMS";"RussOutdoor";"HD Outdoor";"Ingroup";"IQ";"Ledproduction";"LisChannel";"Logic";"Media-PPL";"NovikovTV | НовиковТВ";"SMA";"SOK";"КрокусТВ | CrocusTV | IndoorTV";"Сити";"ТЯК Москва"},
0)),"")</f>
        <v/>
      </c>
      <c r="ES295" s="60" t="n"/>
      <c r="ET295" s="60">
        <f t="array" ref="ET295">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MATCH(ES295,
{"AMS";"RussOutdoor";"HD Outdoor";"Ingroup";"IQ";"Ledproduction";"LisChannel";"Logic";"Media-PPL";"NovikovTV | НовиковТВ";"SMA";"SOK";"КрокусТВ | CrocusTV | IndoorTV";"Сити";"ТЯК Москва"},
0)),"")</f>
        <v/>
      </c>
      <c r="EU295" s="60" t="n"/>
      <c r="EV295" s="60" t="n"/>
      <c r="EX295" s="110">
        <f t="array" ref="EX295">
($AR295/30
+N("ТРАФИК ПЛОЩАДКИ"))*
(IFERROR(
_xlfn.LET(
_xlpm.GPR,
HLOOKUP($L295,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(MATCH($T295,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IF($Q295="цифровой",_xlpm.GPR/$AG295,_xlpm.GPR/60)),
0)
+N("DWELL TIME"))*
(IF($AB295=0,0,IF($AB295=1,0.3,IF($AB295=2,0.5,IF($AB295&gt;2,1))))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_xlfn.IFS($AC295="да",1.2,$AC295="нет",1)*
_xlfn.IFS($AD295="да",1.2,$AD295="нет",1)*
IF(R295="статический",1,1.2)*
$X295*
INDEX(
{1.2;1;1.2;1.2;1;1.2;1.2;1.2;1.2;1.2;1.2;1;1.2;1.2;1.2;1.2;1;1;1.2;1.2;1.2;1;1;1;1;1.2;1.2;1.2;1.2;1;1;1;1;1.2;1.2;1.2;1.2;1.2;1.2;1.2;1.2;1;1;1.2;1;1;1;1;1.5;1;1;1.5;1.5;1.2},
MATCH($Q295,_xlpm.MI,0)))&gt;{0.02;0.04;0.06;0.1;0.2;0.4;0.6;0.8;1;2;4;6})),
{0;1;2;3;4;5;6;7;8;9;10;11;12},
0)))
+N("КОЭФФИЦИЕНТ КОНТАКТА"))))*
(_xlfn.IFS($X295&lt;0.1,$X295/1000,$X295&gt;25,5.2,AND($X295&gt;=0.1,$X295&lt;=25),(($X295*2+0.1)/10)*($X295/10)))*
IFERROR((_xlfn.LET(
_xlpm.MA,
{0;0.8;0.85;0.9;0.95;1},
_xlpm.MAA,
{0;1;2;3;4;5},
INDEX(_xlpm.MA,MATCH(SUMPRODUCT(--((IF(ROUND(_xlpm.MAA,1)&gt;5,5,ROUND($AB295,1)))&gt;{0;1;2;3;4;5})),_xlpm.MAA,0)))
+N("КОЭФФИЦИЕНТ КОЛ-ВО КОНСТРУКЦИЙ")),1)*
$AB295,0))*
(IF($Q295="цифровой",$AG295/15*$AI295,1)
+N("ДЛЯ ЦИФРЫ"))</f>
        <v/>
      </c>
      <c r="EY295" s="110">
        <f>IFERROR(EX295*AY295,0)</f>
        <v/>
      </c>
      <c r="EZ295" s="131">
        <f>IFERROR(DP295/EY295*1000,0)</f>
        <v/>
      </c>
      <c r="FA295" s="112">
        <f>IFERROR(FC295/FB295,0)</f>
        <v/>
      </c>
      <c r="FB295" s="112">
        <f>IFERROR((FC295/(EY295/FF295*#REF!))*0.825,0)</f>
        <v/>
      </c>
      <c r="FC295" s="112">
        <f>IFERROR(((EX295*30/AR295)*100)/30,0)</f>
        <v/>
      </c>
      <c r="FD295" s="112">
        <f>IFERROR(EY295/G295*100%,0)</f>
        <v/>
      </c>
      <c r="FE295" s="112">
        <f>IFERROR(FD295/FC295*100%,0)</f>
        <v/>
      </c>
      <c r="FF295" s="110">
        <f>IFERROR(AR295/30*AY295,0)</f>
        <v/>
      </c>
    </row>
    <row r="296" ht="13" customHeight="1">
      <c r="A296" s="59" t="n"/>
      <c r="B296" s="60" t="n"/>
      <c r="C296" s="60" t="n"/>
      <c r="D296" s="60">
        <f t="array" ref="D296">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MATCH($E296,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96" s="60">
        <f t="array" ref="E296">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MATCH($F296,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96" s="60" t="inlineStr"/>
      <c r="G296" s="60" t="n"/>
      <c r="H296" s="60">
        <f t="array" ref="H296">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MATCH($I296,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96" s="60" t="n"/>
      <c r="J296" s="60" t="n"/>
      <c r="K296" s="60" t="n"/>
      <c r="L296" s="60" t="n"/>
      <c r="M296" s="60" t="n"/>
      <c r="N296" s="60" t="n"/>
      <c r="O296" s="60" t="n"/>
      <c r="P296" s="60">
        <f t="array" ref="P296">
_xlfn.IFS(
ISNUMBER(MATCH($Q296,{"шелфбаннер","разделитель","монетница","чековая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ISNUMBER(MATCH($Q296,{"LED/LCD","видеокулер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ISNUMBER(MATCH($Q296,{"автомобиль","машина","выставочное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ISNUMBER(MATCH($Q296,{"билборд","лифтовая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ISNUMBER(MATCH($Q296,{"навигация","подвесной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ISNUMBER(MATCH($Q296,{"движущаяся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ISNUMBER(MATCH($Q296,{"каталог","журнал"},)),
"Пресса",
$Q296="","")</f>
        <v/>
      </c>
      <c r="Q296" s="60" t="n"/>
      <c r="R296" s="60">
        <f t="array" ref="R296">
IFERROR(
_xlfn.IFS(
OR(ISNUMBER(MATCH($Q296,{"экспозиция","макет","стенд","автостенд","авто стенд","выставочное пространство","выставочные стенды","модульные выставочные стенды","3Д конструкция","3D конструкция"},)),P296="Экспонирование"),
"нестандартный",
ISNUMBER(MATCH($Q296,{"скроллер","призматрон"},)),
"динамический",
$P296="Видео",
"цифровой",
OR($P296="Пресса",$P296="Щит",$P296="POSm",$P296="Подвес",$P296="Брендирование/оклейка"),
"статический"),"")</f>
        <v/>
      </c>
      <c r="S296" s="59" t="n"/>
      <c r="T296" s="60" t="n"/>
      <c r="U296" s="60" t="n"/>
      <c r="V296" s="60">
        <f>
IF(P296="Видео",
"цифровой постер/ролик",
IF(ISNUMBER(MATCH(Q296,{"короб световой","короб световой | лайтбокс","короб световой | кристалайт","лайтбокс","лайт бокс","кристалайт","LB","lightbox"},)),
"бэклит",
IF(P296="Брендирование/оклейка",
"перфарированная пленка/самоклейка",
IF(P296="Экспонирование",
"под запрос",
IF(P296="Подвес",
"баннер/ткань",
"")))))</f>
        <v/>
      </c>
      <c r="W296" s="59" t="n"/>
      <c r="X296" s="59" t="n"/>
      <c r="Y296" s="59" t="n"/>
      <c r="Z296" s="61" t="n"/>
      <c r="AA296" s="61" t="n"/>
      <c r="AB296" s="61">
        <f>IF(BL296&gt;0,Z296,0)</f>
        <v/>
      </c>
      <c r="AC296" s="59" t="n"/>
      <c r="AD296" s="59" t="n"/>
      <c r="AE296" s="59" t="n"/>
      <c r="AF296" s="59" t="n"/>
      <c r="AG296" s="59" t="n"/>
      <c r="AH296" s="59" t="n"/>
      <c r="AI296" s="59" t="n"/>
      <c r="AJ296" s="59" t="n"/>
      <c r="AK296" s="59" t="n"/>
      <c r="AL296" s="62">
        <f>IFERROR(IF(OR(R296="статический",R296="динамический",R296="нестандартный",R296="",R296=""),"-",IF(AND(AH296="-",AI296="-"),"-",AK296*3600/AH296*AI296)),"-")</f>
        <v/>
      </c>
      <c r="AM296" s="62">
        <f>IFERROR(IF(OR(R296="статический",R296="динамический",R296="",R296="", R296="BTL",R296="нестандартный"),"-",AG296*AI296*AL296/60),"-")</f>
        <v/>
      </c>
      <c r="AN296" s="63">
        <f>IFERROR(IF(AH296="","-",AG296*AI296/AH296),"-")</f>
        <v/>
      </c>
      <c r="AO296" s="59">
        <f>IFERROR(IF(OR($R296="статический",$R296="динамический",$R296="",$R296="",$R296="BTL",$R296="нестандартный"),"-",$AL296*$AY296),"-")</f>
        <v/>
      </c>
      <c r="AP296" s="62">
        <f>IFERROR(IF(OR($R296="статический",$R296="динамический",$R296="",$R296="",$R296="BTL",$R296="нестандартный"),"-",$AM296*AY296),"-")</f>
        <v/>
      </c>
      <c r="AQ296" s="64" t="n"/>
      <c r="AR296" s="61" t="n"/>
      <c r="AS296" s="61" t="n"/>
      <c r="AT296" s="61" t="n"/>
      <c r="AU296" s="65" t="n"/>
      <c r="AV296" s="124">
        <f>IFERROR(DR296/AT296*1000,"n/a")</f>
        <v/>
      </c>
      <c r="AW296" s="67" t="n"/>
      <c r="AX296" s="67" t="n"/>
      <c r="AY296" s="43">
        <f>IFERROR(IF(OR($AW296="",$AX296=""),"",_xlfn.DAYS($AX296+1,$AW296)),"")</f>
        <v/>
      </c>
      <c r="AZ296" s="68">
        <f t="array" ref="AZ296">
_xlfn.LET(_xlpm.COEFF,
IF($AW296+$AX296=0,0,IF(MAX(MIN($AX296,EOMONTH(AZ$15,0))-MAX($AW296,AZ$15)+1,)&gt;0,1,0)),
_xlfn.IFS(
$ES296="LisChannel",
_xlpm.COEFF*
INDEX({1;1;1.2;1.2;1;1;1;1;1.2;1.2;1.2;1.2},
MATCH(MONTH(AZ$15),
{1,2,3,4,5,6,7,8,9,10,11,12})),
CONCATENATE($ES296," ",$L296)="RussOutdoor метро",
_xlpm.COEFF*
INDEX({0.8;0.9;1.1;1.1;1;1;1;1;1.1;1.1;1.1;1.1},
MATCH(MONTH(AZ$15),
{1,2,3,4,5,6,7,8,9,10,11,12})),
$ES296&lt;&gt;"LisChannel",
_xlpm.COEFF,
$ES296&lt;&gt;"RussOutdoor",
_xlpm.COEFF))</f>
        <v/>
      </c>
      <c r="BA296" s="68">
        <f t="array" ref="BA296">
_xlfn.LET(_xlpm.COEFF,
IF($AW296+$AX296=0,0,IF(MAX(MIN($AX296,EOMONTH(BA$15,0))-MAX($AW296,BA$15)+1,)&gt;0,1,0)),
_xlfn.IFS(
$ES296="LisChannel",
_xlpm.COEFF*
INDEX({1;1;1.2;1.2;1;1;1;1;1.2;1.2;1.2;1.2},
MATCH(MONTH(BA$15),
{1,2,3,4,5,6,7,8,9,10,11,12})),
CONCATENATE($ES296," ",$L296)="RussOutdoor метро",
_xlpm.COEFF*
INDEX({0.8;0.9;1.1;1.1;1;1;1;1;1.1;1.1;1.1;1.1},
MATCH(MONTH(BA$15),
{1,2,3,4,5,6,7,8,9,10,11,12})),
$ES296&lt;&gt;"LisChannel",
_xlpm.COEFF,
$ES296&lt;&gt;"RussOutdoor",
_xlpm.COEFF))</f>
        <v/>
      </c>
      <c r="BB296" s="68">
        <f t="array" ref="BB296">
_xlfn.LET(_xlpm.COEFF,
IF($AW296+$AX296=0,0,IF(MAX(MIN($AX296,EOMONTH(BB$15,0))-MAX($AW296,BB$15)+1,)&gt;0,1,0)),
_xlfn.IFS(
$ES296="LisChannel",
_xlpm.COEFF*
INDEX({1;1;1.2;1.2;1;1;1;1;1.2;1.2;1.2;1.2},
MATCH(MONTH(BB$15),
{1,2,3,4,5,6,7,8,9,10,11,12})),
CONCATENATE($ES296," ",$L296)="RussOutdoor метро",
_xlpm.COEFF*
INDEX({0.8;0.9;1.1;1.1;1;1;1;1;1.1;1.1;1.1;1.1},
MATCH(MONTH(BB$15),
{1,2,3,4,5,6,7,8,9,10,11,12})),
$ES296&lt;&gt;"LisChannel",
_xlpm.COEFF,
$ES296&lt;&gt;"RussOutdoor",
_xlpm.COEFF))</f>
        <v/>
      </c>
      <c r="BC296" s="68">
        <f t="array" ref="BC296">
_xlfn.LET(_xlpm.COEFF,
IF($AW296+$AX296=0,0,IF(MAX(MIN($AX296,EOMONTH(BC$15,0))-MAX($AW296,BC$15)+1,)&gt;0,1,0)),
_xlfn.IFS(
$ES296="LisChannel",
_xlpm.COEFF*
INDEX({1;1;1.2;1.2;1;1;1;1;1.2;1.2;1.2;1.2},
MATCH(MONTH(BC$15),
{1,2,3,4,5,6,7,8,9,10,11,12})),
CONCATENATE($ES296," ",$L296)="RussOutdoor метро",
_xlpm.COEFF*
INDEX({0.8;0.9;1.1;1.1;1;1;1;1;1.1;1.1;1.1;1.1},
MATCH(MONTH(BC$15),
{1,2,3,4,5,6,7,8,9,10,11,12})),
$ES296&lt;&gt;"LisChannel",
_xlpm.COEFF,
$ES296&lt;&gt;"RussOutdoor",
_xlpm.COEFF))</f>
        <v/>
      </c>
      <c r="BD296" s="68">
        <f t="array" ref="BD296">
_xlfn.LET(_xlpm.COEFF,
IF($AW296+$AX296=0,0,IF(MAX(MIN($AX296,EOMONTH(BD$15,0))-MAX($AW296,BD$15)+1,)&gt;0,1,0)),
_xlfn.IFS(
$ES296="LisChannel",
_xlpm.COEFF*
INDEX({1;1;1.2;1.2;1;1;1;1;1.2;1.2;1.2;1.2},
MATCH(MONTH(BD$15),
{1,2,3,4,5,6,7,8,9,10,11,12})),
CONCATENATE($ES296," ",$L296)="RussOutdoor метро",
_xlpm.COEFF*
INDEX({0.8;0.9;1.1;1.1;1;1;1;1;1.1;1.1;1.1;1.1},
MATCH(MONTH(BD$15),
{1,2,3,4,5,6,7,8,9,10,11,12})),
$ES296&lt;&gt;"LisChannel",
_xlpm.COEFF,
$ES296&lt;&gt;"RussOutdoor",
_xlpm.COEFF))</f>
        <v/>
      </c>
      <c r="BE296" s="68">
        <f t="array" ref="BE296">
_xlfn.LET(_xlpm.COEFF,
IF($AW296+$AX296=0,0,IF(MAX(MIN($AX296,EOMONTH(BE$15,0))-MAX($AW296,BE$15)+1,)&gt;0,1,0)),
_xlfn.IFS(
$ES296="LisChannel",
_xlpm.COEFF*
INDEX({1;1;1.2;1.2;1;1;1;1;1.2;1.2;1.2;1.2},
MATCH(MONTH(BE$15),
{1,2,3,4,5,6,7,8,9,10,11,12})),
CONCATENATE($ES296," ",$L296)="RussOutdoor метро",
_xlpm.COEFF*
INDEX({0.8;0.9;1.1;1.1;1;1;1;1;1.1;1.1;1.1;1.1},
MATCH(MONTH(BE$15),
{1,2,3,4,5,6,7,8,9,10,11,12})),
$ES296&lt;&gt;"LisChannel",
_xlpm.COEFF,
$ES296&lt;&gt;"RussOutdoor",
_xlpm.COEFF))</f>
        <v/>
      </c>
      <c r="BF296" s="68">
        <f t="array" ref="BF296">
_xlfn.LET(_xlpm.COEFF,
IF($AW296+$AX296=0,0,IF(MAX(MIN($AX296,EOMONTH(BF$15,0))-MAX($AW296,BF$15)+1,)&gt;0,1,0)),
_xlfn.IFS(
$ES296="LisChannel",
_xlpm.COEFF*
INDEX({1;1;1.2;1.2;1;1;1;1;1.2;1.2;1.2;1.2},
MATCH(MONTH(BF$15),
{1,2,3,4,5,6,7,8,9,10,11,12})),
CONCATENATE($ES296," ",$L296)="RussOutdoor метро",
_xlpm.COEFF*
INDEX({0.8;0.9;1.1;1.1;1;1;1;1;1.1;1.1;1.1;1.1},
MATCH(MONTH(BF$15),
{1,2,3,4,5,6,7,8,9,10,11,12})),
$ES296&lt;&gt;"LisChannel",
_xlpm.COEFF,
$ES296&lt;&gt;"RussOutdoor",
_xlpm.COEFF))</f>
        <v/>
      </c>
      <c r="BG296" s="68">
        <f t="array" ref="BG296">
_xlfn.LET(_xlpm.COEFF,
IF($AW296+$AX296=0,0,IF(MAX(MIN($AX296,EOMONTH(BG$15,0))-MAX($AW296,BG$15)+1,)&gt;0,1,0)),
_xlfn.IFS(
$ES296="LisChannel",
_xlpm.COEFF*
INDEX({1;1;1.2;1.2;1;1;1;1;1.2;1.2;1.2;1.2},
MATCH(MONTH(BG$15),
{1,2,3,4,5,6,7,8,9,10,11,12})),
CONCATENATE($ES296," ",$L296)="RussOutdoor метро",
_xlpm.COEFF*
INDEX({0.8;0.9;1.1;1.1;1;1;1;1;1.1;1.1;1.1;1.1},
MATCH(MONTH(BG$15),
{1,2,3,4,5,6,7,8,9,10,11,12})),
$ES296&lt;&gt;"LisChannel",
_xlpm.COEFF,
$ES296&lt;&gt;"RussOutdoor",
_xlpm.COEFF))</f>
        <v/>
      </c>
      <c r="BH296" s="68">
        <f t="array" ref="BH296">
_xlfn.LET(_xlpm.COEFF,
IF($AW296+$AX296=0,0,IF(MAX(MIN($AX296,EOMONTH(BH$15,0))-MAX($AW296,BH$15)+1,)&gt;0,1,0)),
_xlfn.IFS(
$ES296="LisChannel",
_xlpm.COEFF*
INDEX({1;1;1.2;1.2;1;1;1;1;1.2;1.2;1.2;1.2},
MATCH(MONTH(BH$15),
{1,2,3,4,5,6,7,8,9,10,11,12})),
CONCATENATE($ES296," ",$L296)="RussOutdoor метро",
_xlpm.COEFF*
INDEX({0.8;0.9;1.1;1.1;1;1;1;1;1.1;1.1;1.1;1.1},
MATCH(MONTH(BH$15),
{1,2,3,4,5,6,7,8,9,10,11,12})),
$ES296&lt;&gt;"LisChannel",
_xlpm.COEFF,
$ES296&lt;&gt;"RussOutdoor",
_xlpm.COEFF))</f>
        <v/>
      </c>
      <c r="BI296" s="68">
        <f t="array" ref="BI296">
_xlfn.LET(_xlpm.COEFF,
IF($AW296+$AX296=0,0,IF(MAX(MIN($AX296,EOMONTH(BI$15,0))-MAX($AW296,BI$15)+1,)&gt;0,1,0)),
_xlfn.IFS(
$ES296="LisChannel",
_xlpm.COEFF*
INDEX({1;1;1.2;1.2;1;1;1;1;1.2;1.2;1.2;1.2},
MATCH(MONTH(BI$15),
{1,2,3,4,5,6,7,8,9,10,11,12})),
CONCATENATE($ES296," ",$L296)="RussOutdoor метро",
_xlpm.COEFF*
INDEX({0.8;0.9;1.1;1.1;1;1;1;1;1.1;1.1;1.1;1.1},
MATCH(MONTH(BI$15),
{1,2,3,4,5,6,7,8,9,10,11,12})),
$ES296&lt;&gt;"LisChannel",
_xlpm.COEFF,
$ES296&lt;&gt;"RussOutdoor",
_xlpm.COEFF))</f>
        <v/>
      </c>
      <c r="BJ296" s="68">
        <f t="array" ref="BJ296">
_xlfn.LET(_xlpm.COEFF,
IF($AW296+$AX296=0,0,IF(MAX(MIN($AX296,EOMONTH(BJ$15,0))-MAX($AW296,BJ$15)+1,)&gt;0,1,0)),
_xlfn.IFS(
$ES296="LisChannel",
_xlpm.COEFF*
INDEX({1;1;1.2;1.2;1;1;1;1;1.2;1.2;1.2;1.2},
MATCH(MONTH(BJ$15),
{1,2,3,4,5,6,7,8,9,10,11,12})),
CONCATENATE($ES296," ",$L296)="RussOutdoor метро",
_xlpm.COEFF*
INDEX({0.8;0.9;1.1;1.1;1;1;1;1;1.1;1.1;1.1;1.1},
MATCH(MONTH(BJ$15),
{1,2,3,4,5,6,7,8,9,10,11,12})),
$ES296&lt;&gt;"LisChannel",
_xlpm.COEFF,
$ES296&lt;&gt;"RussOutdoor",
_xlpm.COEFF))</f>
        <v/>
      </c>
      <c r="BK296" s="68">
        <f t="array" ref="BK296">
_xlfn.LET(_xlpm.COEFF,
IF($AW296+$AX296=0,0,IF(MAX(MIN($AX296,EOMONTH(BK$15,0))-MAX($AW296,BK$15)+1,)&gt;0,1,0)),
_xlfn.IFS(
$ES296="LisChannel",
_xlpm.COEFF*
INDEX({1;1;1.2;1.2;1;1;1;1;1.2;1.2;1.2;1.2},
MATCH(MONTH(BK$15),
{1,2,3,4,5,6,7,8,9,10,11,12})),
CONCATENATE($ES296," ",$L296)="RussOutdoor метро",
_xlpm.COEFF*
INDEX({0.8;0.9;1.1;1.1;1;1;1;1;1.1;1.1;1.1;1.1},
MATCH(MONTH(BK$15),
{1,2,3,4,5,6,7,8,9,10,11,12})),
$ES296&lt;&gt;"LisChannel",
_xlpm.COEFF,
$ES296&lt;&gt;"RussOutdoor",
_xlpm.COEFF))</f>
        <v/>
      </c>
      <c r="BL296" s="62">
        <f>COUNTIFS($AZ296:$BK296,"&gt;0")</f>
        <v/>
      </c>
      <c r="BM296" s="65" t="n"/>
      <c r="BN296" s="125">
        <f>$DJ296</f>
        <v/>
      </c>
      <c r="BO296" s="63">
        <f>$DQ296</f>
        <v/>
      </c>
      <c r="BP296" s="125">
        <f>
IFERROR(
IF($BL296=0,0,
$BN296*(1-$BO296)),
0)</f>
        <v/>
      </c>
      <c r="BQ296" s="125">
        <f t="array" ref="BQ296">
IFERROR(
_xlfn.IFS(
$DH296="день_1",
$BP296*$BL296/($AX296-$AW296+1)*AZ296*(DAY(EOMONTH(AZ$15,0))),
$DH296="день_2",
$BP296/30*MAX(MIN($AX296,EOMONTH(AZ$15,0))-MAX($AW296,AZ$15)+1,),
$DH296="раб.день",
$BP296/30*(IFERROR(
_xlfn.LET(_xlpm.VD,
CHOOSE(
{1;2;3;4;5;6;7;8;9;10;11;12;13;14;15;16;17;18},
45658,45659,45660,45661,45662,45663,45664,45665,45711,45724,45778,45779,45785,45786,45820,45821,45965,46022),
_xlfn.LET(_xlpm.DD,
MAX(MIN($AX296,EOMONTH(AZ$15,0))-MAX($AW296,AZ$15),),
_xlfn.IFS(
AND(MONTH($AW296)=MONTH(AZ$15),MONTH($AX296)&lt;&gt;MONTH(AZ$15)),
NETWORKDAYS.INTL($AW296,$AW296+_xlpm.DD,1,_xlpm.VD),
AND(MONTH($AW296)&lt;&gt;MONTH(AZ$15),MONTH($AX296)=MONTH(AZ$15)),
NETWORKDAYS.INTL(($AX296)-_xlpm.DD,$AX296,1,_xlpm.VD),
AND(MONTH($AW296)&lt;MONTH(AZ$15),MONTH($AX296)&gt;MONTH(AZ$15)),
NETWORKDAYS.INTL((EOMONTH(AZ$15-1,1))-_xlpm.DD,EOMONTH(AZ$15-1,1),1,_xlpm.VD),
AND(MONTH($AW296)=MONTH(AZ$15),MONTH($AX296)=MONTH(AZ$15)),
NETWORKDAYS.INTL($AW296,$AX296,1,_xlpm.VD)))),0)),
$DH296="месяц",
$BP296*AZ296,
$DH296="неделя",
$BP296*AZ296/7*(ROUNDUP((DAY(EOMONTH(AZ$15,0)))/4,0))),
0)</f>
        <v/>
      </c>
      <c r="BR296" s="125">
        <f t="array" ref="BR296">
IFERROR(
_xlfn.IFS(
$DH296="день_1",
$BP296*$BL296/($AX296-$AW296+1)*BA296*(DAY(EOMONTH(BA$15,0))),
$DH296="день_2",
$BP296/30*MAX(MIN($AX296,EOMONTH(BA$15,0))-MAX($AW296,BA$15)+1,),
$DH296="раб.день",
$BP296/30*(IFERROR(
_xlfn.LET(_xlpm.VD,
CHOOSE(
{1;2;3;4;5;6;7;8;9;10;11;12;13;14;15;16;17;18},
45658,45659,45660,45661,45662,45663,45664,45665,45711,45724,45778,45779,45785,45786,45820,45821,45965,46022),
_xlfn.LET(_xlpm.DD,
MAX(MIN($AX296,EOMONTH(BA$15,0))-MAX($AW296,BA$15),),
_xlfn.IFS(
AND(MONTH($AW296)=MONTH(BA$15),MONTH($AX296)&lt;&gt;MONTH(BA$15)),
NETWORKDAYS.INTL($AW296,$AW296+_xlpm.DD,1,_xlpm.VD),
AND(MONTH($AW296)&lt;&gt;MONTH(BA$15),MONTH($AX296)=MONTH(BA$15)),
NETWORKDAYS.INTL(($AX296)-_xlpm.DD,$AX296,1,_xlpm.VD),
AND(MONTH($AW296)&lt;MONTH(BA$15),MONTH($AX296)&gt;MONTH(BA$15)),
NETWORKDAYS.INTL((EOMONTH(BA$15-1,1))-_xlpm.DD,EOMONTH(BA$15-1,1),1,_xlpm.VD),
AND(MONTH($AW296)=MONTH(BA$15),MONTH($AX296)=MONTH(BA$15)),
NETWORKDAYS.INTL($AW296,$AX296,1,_xlpm.VD)))),0)),
$DH296="месяц",
$BP296*BA296,
$DH296="неделя",
$BP296*BA296/7*(ROUNDUP((DAY(EOMONTH(BA$15,0)))/4,0))),
0)</f>
        <v/>
      </c>
      <c r="BS296" s="125">
        <f t="array" ref="BS296">
IFERROR(
_xlfn.IFS(
$DH296="день_1",
$BP296*$BL296/($AX296-$AW296+1)*BB296*(DAY(EOMONTH(BB$15,0))),
$DH296="день_2",
$BP296/30*MAX(MIN($AX296,EOMONTH(BB$15,0))-MAX($AW296,BB$15)+1,),
$DH296="раб.день",
$BP296/30*(IFERROR(
_xlfn.LET(_xlpm.VD,
CHOOSE(
{1;2;3;4;5;6;7;8;9;10;11;12;13;14;15;16;17;18},
45658,45659,45660,45661,45662,45663,45664,45665,45711,45724,45778,45779,45785,45786,45820,45821,45965,46022),
_xlfn.LET(_xlpm.DD,
MAX(MIN($AX296,EOMONTH(BB$15,0))-MAX($AW296,BB$15),),
_xlfn.IFS(
AND(MONTH($AW296)=MONTH(BB$15),MONTH($AX296)&lt;&gt;MONTH(BB$15)),
NETWORKDAYS.INTL($AW296,$AW296+_xlpm.DD,1,_xlpm.VD),
AND(MONTH($AW296)&lt;&gt;MONTH(BB$15),MONTH($AX296)=MONTH(BB$15)),
NETWORKDAYS.INTL(($AX296)-_xlpm.DD,$AX296,1,_xlpm.VD),
AND(MONTH($AW296)&lt;MONTH(BB$15),MONTH($AX296)&gt;MONTH(BB$15)),
NETWORKDAYS.INTL((EOMONTH(BB$15-1,1))-_xlpm.DD,EOMONTH(BB$15-1,1),1,_xlpm.VD),
AND(MONTH($AW296)=MONTH(BB$15),MONTH($AX296)=MONTH(BB$15)),
NETWORKDAYS.INTL($AW296,$AX296,1,_xlpm.VD)))),0)),
$DH296="месяц",
$BP296*BB296,
$DH296="неделя",
$BP296*BB296/7*(ROUNDUP((DAY(EOMONTH(BB$15,0)))/4,0))),
0)</f>
        <v/>
      </c>
      <c r="BT296" s="125">
        <f t="array" ref="BT296">
IFERROR(
_xlfn.IFS(
$DH296="день_1",
$BP296*$BL296/($AX296-$AW296+1)*BC296*(DAY(EOMONTH(BC$15,0))),
$DH296="день_2",
$BP296/30*MAX(MIN($AX296,EOMONTH(BC$15,0))-MAX($AW296,BC$15)+1,),
$DH296="раб.день",
$BP296/30*(IFERROR(
_xlfn.LET(_xlpm.VD,
CHOOSE(
{1;2;3;4;5;6;7;8;9;10;11;12;13;14;15;16;17;18},
45658,45659,45660,45661,45662,45663,45664,45665,45711,45724,45778,45779,45785,45786,45820,45821,45965,46022),
_xlfn.LET(_xlpm.DD,
MAX(MIN($AX296,EOMONTH(BC$15,0))-MAX($AW296,BC$15),),
_xlfn.IFS(
AND(MONTH($AW296)=MONTH(BC$15),MONTH($AX296)&lt;&gt;MONTH(BC$15)),
NETWORKDAYS.INTL($AW296,$AW296+_xlpm.DD,1,_xlpm.VD),
AND(MONTH($AW296)&lt;&gt;MONTH(BC$15),MONTH($AX296)=MONTH(BC$15)),
NETWORKDAYS.INTL(($AX296)-_xlpm.DD,$AX296,1,_xlpm.VD),
AND(MONTH($AW296)&lt;MONTH(BC$15),MONTH($AX296)&gt;MONTH(BC$15)),
NETWORKDAYS.INTL((EOMONTH(BC$15-1,1))-_xlpm.DD,EOMONTH(BC$15-1,1),1,_xlpm.VD),
AND(MONTH($AW296)=MONTH(BC$15),MONTH($AX296)=MONTH(BC$15)),
NETWORKDAYS.INTL($AW296,$AX296,1,_xlpm.VD)))),0)),
$DH296="месяц",
$BP296*BC296,
$DH296="неделя",
$BP296*BC296/7*(ROUNDUP((DAY(EOMONTH(BC$15,0)))/4,0))),
0)</f>
        <v/>
      </c>
      <c r="BU296" s="125">
        <f t="array" ref="BU296">
IFERROR(
_xlfn.IFS(
$DH296="день_1",
$BP296*$BL296/($AX296-$AW296+1)*BD296*(DAY(EOMONTH(BD$15,0))),
$DH296="день_2",
$BP296/30*MAX(MIN($AX296,EOMONTH(BD$15,0))-MAX($AW296,BD$15)+1,),
$DH296="раб.день",
$BP296/30*(IFERROR(
_xlfn.LET(_xlpm.VD,
CHOOSE(
{1;2;3;4;5;6;7;8;9;10;11;12;13;14;15;16;17;18},
45658,45659,45660,45661,45662,45663,45664,45665,45711,45724,45778,45779,45785,45786,45820,45821,45965,46022),
_xlfn.LET(_xlpm.DD,
MAX(MIN($AX296,EOMONTH(BD$15,0))-MAX($AW296,BD$15),),
_xlfn.IFS(
AND(MONTH($AW296)=MONTH(BD$15),MONTH($AX296)&lt;&gt;MONTH(BD$15)),
NETWORKDAYS.INTL($AW296,$AW296+_xlpm.DD,1,_xlpm.VD),
AND(MONTH($AW296)&lt;&gt;MONTH(BD$15),MONTH($AX296)=MONTH(BD$15)),
NETWORKDAYS.INTL(($AX296)-_xlpm.DD,$AX296,1,_xlpm.VD),
AND(MONTH($AW296)&lt;MONTH(BD$15),MONTH($AX296)&gt;MONTH(BD$15)),
NETWORKDAYS.INTL((EOMONTH(BD$15-1,1))-_xlpm.DD,EOMONTH(BD$15-1,1),1,_xlpm.VD),
AND(MONTH($AW296)=MONTH(BD$15),MONTH($AX296)=MONTH(BD$15)),
NETWORKDAYS.INTL($AW296,$AX296,1,_xlpm.VD)))),0)),
$DH296="месяц",
$BP296*BD296,
$DH296="неделя",
$BP296*BD296/7*(ROUNDUP((DAY(EOMONTH(BD$15,0)))/4,0))),
0)</f>
        <v/>
      </c>
      <c r="BV296" s="125">
        <f t="array" ref="BV296">
IFERROR(
_xlfn.IFS(
$DH296="день_1",
$BP296*$BL296/($AX296-$AW296+1)*BE296*(DAY(EOMONTH(BE$15,0))),
$DH296="день_2",
$BP296/30*MAX(MIN($AX296,EOMONTH(BE$15,0))-MAX($AW296,BE$15)+1,),
$DH296="раб.день",
$BP296/30*(IFERROR(
_xlfn.LET(_xlpm.VD,
CHOOSE(
{1;2;3;4;5;6;7;8;9;10;11;12;13;14;15;16;17;18},
45658,45659,45660,45661,45662,45663,45664,45665,45711,45724,45778,45779,45785,45786,45820,45821,45965,46022),
_xlfn.LET(_xlpm.DD,
MAX(MIN($AX296,EOMONTH(BE$15,0))-MAX($AW296,BE$15),),
_xlfn.IFS(
AND(MONTH($AW296)=MONTH(BE$15),MONTH($AX296)&lt;&gt;MONTH(BE$15)),
NETWORKDAYS.INTL($AW296,$AW296+_xlpm.DD,1,_xlpm.VD),
AND(MONTH($AW296)&lt;&gt;MONTH(BE$15),MONTH($AX296)=MONTH(BE$15)),
NETWORKDAYS.INTL(($AX296)-_xlpm.DD,$AX296,1,_xlpm.VD),
AND(MONTH($AW296)&lt;MONTH(BE$15),MONTH($AX296)&gt;MONTH(BE$15)),
NETWORKDAYS.INTL((EOMONTH(BE$15-1,1))-_xlpm.DD,EOMONTH(BE$15-1,1),1,_xlpm.VD),
AND(MONTH($AW296)=MONTH(BE$15),MONTH($AX296)=MONTH(BE$15)),
NETWORKDAYS.INTL($AW296,$AX296,1,_xlpm.VD)))),0)),
$DH296="месяц",
$BP296*BE296,
$DH296="неделя",
$BP296*BE296/7*(ROUNDUP((DAY(EOMONTH(BE$15,0)))/4,0))),
0)</f>
        <v/>
      </c>
      <c r="BW296" s="125">
        <f t="array" ref="BW296">
IFERROR(
_xlfn.IFS(
$DH296="день_1",
$BP296*$BL296/($AX296-$AW296+1)*BF296*(DAY(EOMONTH(BF$15,0))),
$DH296="день_2",
$BP296/30*MAX(MIN($AX296,EOMONTH(BF$15,0))-MAX($AW296,BF$15)+1,),
$DH296="раб.день",
$BP296/30*(IFERROR(
_xlfn.LET(_xlpm.VD,
CHOOSE(
{1;2;3;4;5;6;7;8;9;10;11;12;13;14;15;16;17;18},
45658,45659,45660,45661,45662,45663,45664,45665,45711,45724,45778,45779,45785,45786,45820,45821,45965,46022),
_xlfn.LET(_xlpm.DD,
MAX(MIN($AX296,EOMONTH(BF$15,0))-MAX($AW296,BF$15),),
_xlfn.IFS(
AND(MONTH($AW296)=MONTH(BF$15),MONTH($AX296)&lt;&gt;MONTH(BF$15)),
NETWORKDAYS.INTL($AW296,$AW296+_xlpm.DD,1,_xlpm.VD),
AND(MONTH($AW296)&lt;&gt;MONTH(BF$15),MONTH($AX296)=MONTH(BF$15)),
NETWORKDAYS.INTL(($AX296)-_xlpm.DD,$AX296,1,_xlpm.VD),
AND(MONTH($AW296)&lt;MONTH(BF$15),MONTH($AX296)&gt;MONTH(BF$15)),
NETWORKDAYS.INTL((EOMONTH(BF$15-1,1))-_xlpm.DD,EOMONTH(BF$15-1,1),1,_xlpm.VD),
AND(MONTH($AW296)=MONTH(BF$15),MONTH($AX296)=MONTH(BF$15)),
NETWORKDAYS.INTL($AW296,$AX296,1,_xlpm.VD)))),0)),
$DH296="месяц",
$BP296*BF296,
$DH296="неделя",
$BP296*BF296/7*(ROUNDUP((DAY(EOMONTH(BF$15,0)))/4,0))),
0)</f>
        <v/>
      </c>
      <c r="BX296" s="125">
        <f t="array" ref="BX296">
IFERROR(
_xlfn.IFS(
$DH296="день_1",
$BP296*$BL296/($AX296-$AW296+1)*BG296*(DAY(EOMONTH(BG$15,0))),
$DH296="день_2",
$BP296/30*MAX(MIN($AX296,EOMONTH(BG$15,0))-MAX($AW296,BG$15)+1,),
$DH296="раб.день",
$BP296/30*(IFERROR(
_xlfn.LET(_xlpm.VD,
CHOOSE(
{1;2;3;4;5;6;7;8;9;10;11;12;13;14;15;16;17;18},
45658,45659,45660,45661,45662,45663,45664,45665,45711,45724,45778,45779,45785,45786,45820,45821,45965,46022),
_xlfn.LET(_xlpm.DD,
MAX(MIN($AX296,EOMONTH(BG$15,0))-MAX($AW296,BG$15),),
_xlfn.IFS(
AND(MONTH($AW296)=MONTH(BG$15),MONTH($AX296)&lt;&gt;MONTH(BG$15)),
NETWORKDAYS.INTL($AW296,$AW296+_xlpm.DD,1,_xlpm.VD),
AND(MONTH($AW296)&lt;&gt;MONTH(BG$15),MONTH($AX296)=MONTH(BG$15)),
NETWORKDAYS.INTL(($AX296)-_xlpm.DD,$AX296,1,_xlpm.VD),
AND(MONTH($AW296)&lt;MONTH(BG$15),MONTH($AX296)&gt;MONTH(BG$15)),
NETWORKDAYS.INTL((EOMONTH(BG$15-1,1))-_xlpm.DD,EOMONTH(BG$15-1,1),1,_xlpm.VD),
AND(MONTH($AW296)=MONTH(BG$15),MONTH($AX296)=MONTH(BG$15)),
NETWORKDAYS.INTL($AW296,$AX296,1,_xlpm.VD)))),0)),
$DH296="месяц",
$BP296*BG296,
$DH296="неделя",
$BP296*BG296/7*(ROUNDUP((DAY(EOMONTH(BG$15,0)))/4,0))),
0)</f>
        <v/>
      </c>
      <c r="BY296" s="125">
        <f t="array" ref="BY296">
IFERROR(
_xlfn.IFS(
$DH296="день_1",
$BP296*$BL296/($AX296-$AW296+1)*BH296*(DAY(EOMONTH(BH$15,0))),
$DH296="день_2",
$BP296/30*MAX(MIN($AX296,EOMONTH(BH$15,0))-MAX($AW296,BH$15)+1,),
$DH296="раб.день",
$BP296/30*(IFERROR(
_xlfn.LET(_xlpm.VD,
CHOOSE(
{1;2;3;4;5;6;7;8;9;10;11;12;13;14;15;16;17;18},
45658,45659,45660,45661,45662,45663,45664,45665,45711,45724,45778,45779,45785,45786,45820,45821,45965,46022),
_xlfn.LET(_xlpm.DD,
MAX(MIN($AX296,EOMONTH(BH$15,0))-MAX($AW296,BH$15),),
_xlfn.IFS(
AND(MONTH($AW296)=MONTH(BH$15),MONTH($AX296)&lt;&gt;MONTH(BH$15)),
NETWORKDAYS.INTL($AW296,$AW296+_xlpm.DD,1,_xlpm.VD),
AND(MONTH($AW296)&lt;&gt;MONTH(BH$15),MONTH($AX296)=MONTH(BH$15)),
NETWORKDAYS.INTL(($AX296)-_xlpm.DD,$AX296,1,_xlpm.VD),
AND(MONTH($AW296)&lt;MONTH(BH$15),MONTH($AX296)&gt;MONTH(BH$15)),
NETWORKDAYS.INTL((EOMONTH(BH$15-1,1))-_xlpm.DD,EOMONTH(BH$15-1,1),1,_xlpm.VD),
AND(MONTH($AW296)=MONTH(BH$15),MONTH($AX296)=MONTH(BH$15)),
NETWORKDAYS.INTL($AW296,$AX296,1,_xlpm.VD)))),0)),
$DH296="месяц",
$BP296*BH296,
$DH296="неделя",
$BP296*BH296/7*(ROUNDUP((DAY(EOMONTH(BH$15,0)))/4,0))),
0)</f>
        <v/>
      </c>
      <c r="BZ296" s="125">
        <f t="array" ref="BZ296">
IFERROR(
_xlfn.IFS(
$DH296="день_1",
$BP296*$BL296/($AX296-$AW296+1)*BI296*(DAY(EOMONTH(BI$15,0))),
$DH296="день_2",
$BP296/30*MAX(MIN($AX296,EOMONTH(BI$15,0))-MAX($AW296,BI$15)+1,),
$DH296="раб.день",
$BP296/30*(IFERROR(
_xlfn.LET(_xlpm.VD,
CHOOSE(
{1;2;3;4;5;6;7;8;9;10;11;12;13;14;15;16;17;18},
45658,45659,45660,45661,45662,45663,45664,45665,45711,45724,45778,45779,45785,45786,45820,45821,45965,46022),
_xlfn.LET(_xlpm.DD,
MAX(MIN($AX296,EOMONTH(BI$15,0))-MAX($AW296,BI$15),),
_xlfn.IFS(
AND(MONTH($AW296)=MONTH(BI$15),MONTH($AX296)&lt;&gt;MONTH(BI$15)),
NETWORKDAYS.INTL($AW296,$AW296+_xlpm.DD,1,_xlpm.VD),
AND(MONTH($AW296)&lt;&gt;MONTH(BI$15),MONTH($AX296)=MONTH(BI$15)),
NETWORKDAYS.INTL(($AX296)-_xlpm.DD,$AX296,1,_xlpm.VD),
AND(MONTH($AW296)&lt;MONTH(BI$15),MONTH($AX296)&gt;MONTH(BI$15)),
NETWORKDAYS.INTL((EOMONTH(BI$15-1,1))-_xlpm.DD,EOMONTH(BI$15-1,1),1,_xlpm.VD),
AND(MONTH($AW296)=MONTH(BI$15),MONTH($AX296)=MONTH(BI$15)),
NETWORKDAYS.INTL($AW296,$AX296,1,_xlpm.VD)))),0)),
$DH296="месяц",
$BP296*BI296,
$DH296="неделя",
$BP296*BI296/7*(ROUNDUP((DAY(EOMONTH(BI$15,0)))/4,0))),
0)</f>
        <v/>
      </c>
      <c r="CA296" s="125">
        <f t="array" ref="CA296">
IFERROR(
_xlfn.IFS(
$DH296="день_1",
$BP296*$BL296/($AX296-$AW296+1)*BJ296*(DAY(EOMONTH(BJ$15,0))),
$DH296="день_2",
$BP296/30*MAX(MIN($AX296,EOMONTH(BJ$15,0))-MAX($AW296,BJ$15)+1,),
$DH296="раб.день",
$BP296/30*(IFERROR(
_xlfn.LET(_xlpm.VD,
CHOOSE(
{1;2;3;4;5;6;7;8;9;10;11;12;13;14;15;16;17;18},
45658,45659,45660,45661,45662,45663,45664,45665,45711,45724,45778,45779,45785,45786,45820,45821,45965,46022),
_xlfn.LET(_xlpm.DD,
MAX(MIN($AX296,EOMONTH(BJ$15,0))-MAX($AW296,BJ$15),),
_xlfn.IFS(
AND(MONTH($AW296)=MONTH(BJ$15),MONTH($AX296)&lt;&gt;MONTH(BJ$15)),
NETWORKDAYS.INTL($AW296,$AW296+_xlpm.DD,1,_xlpm.VD),
AND(MONTH($AW296)&lt;&gt;MONTH(BJ$15),MONTH($AX296)=MONTH(BJ$15)),
NETWORKDAYS.INTL(($AX296)-_xlpm.DD,$AX296,1,_xlpm.VD),
AND(MONTH($AW296)&lt;MONTH(BJ$15),MONTH($AX296)&gt;MONTH(BJ$15)),
NETWORKDAYS.INTL((EOMONTH(BJ$15-1,1))-_xlpm.DD,EOMONTH(BJ$15-1,1),1,_xlpm.VD),
AND(MONTH($AW296)=MONTH(BJ$15),MONTH($AX296)=MONTH(BJ$15)),
NETWORKDAYS.INTL($AW296,$AX296,1,_xlpm.VD)))),0)),
$DH296="месяц",
$BP296*BJ296,
$DH296="неделя",
$BP296*BJ296/7*(ROUNDUP((DAY(EOMONTH(BJ$15,0)))/4,0))),
0)</f>
        <v/>
      </c>
      <c r="CB296" s="125">
        <f t="array" ref="CB296">
IFERROR(
_xlfn.IFS(
$DH296="день_1",
$BP296*$BL296/($AX296-$AW296+1)*BK296*(DAY(EOMONTH(BK$15,0))),
$DH296="день_2",
$BP296/30*MAX(MIN($AX296,EOMONTH(BK$15,0))-MAX($AW296,BK$15)+1,),
$DH296="раб.день",
$BP296/30*(IFERROR(
_xlfn.LET(_xlpm.VD,
CHOOSE(
{1;2;3;4;5;6;7;8;9;10;11;12;13;14;15;16;17;18},
45658,45659,45660,45661,45662,45663,45664,45665,45711,45724,45778,45779,45785,45786,45820,45821,45965,46022),
_xlfn.LET(_xlpm.DD,
MAX(MIN($AX296,EOMONTH(BK$15,0))-MAX($AW296,BK$15),),
_xlfn.IFS(
AND(MONTH($AW296)=MONTH(BK$15),MONTH($AX296)&lt;&gt;MONTH(BK$15)),
NETWORKDAYS.INTL($AW296,$AW296+_xlpm.DD,1,_xlpm.VD),
AND(MONTH($AW296)&lt;&gt;MONTH(BK$15),MONTH($AX296)=MONTH(BK$15)),
NETWORKDAYS.INTL(($AX296)-_xlpm.DD,$AX296,1,_xlpm.VD),
AND(MONTH($AW296)&lt;MONTH(BK$15),MONTH($AX296)&gt;MONTH(BK$15)),
NETWORKDAYS.INTL((EOMONTH(BK$15-1,1))-_xlpm.DD,EOMONTH(BK$15-1,1),1,_xlpm.VD),
AND(MONTH($AW296)=MONTH(BK$15),MONTH($AX296)=MONTH(BK$15)),
NETWORKDAYS.INTL($AW296,$AX296,1,_xlpm.VD)))),0)),
$DH296="месяц",
$BP296*BK296,
$DH296="неделя",
$BP296*BK296/7*(ROUNDUP((DAY(EOMONTH(BK$15,0)))/4,0))),
0)</f>
        <v/>
      </c>
      <c r="CC296" s="125">
        <f>SUM($BQ296:$CB296)</f>
        <v/>
      </c>
      <c r="CD296" s="126">
        <f>SUM($EH296:$EH296)</f>
        <v/>
      </c>
      <c r="CE296" s="126">
        <f>$CD296*$AB296</f>
        <v/>
      </c>
      <c r="CF296" s="126">
        <f>SUM($EK296:$EK296)</f>
        <v/>
      </c>
      <c r="CG296" s="126">
        <f>$CF296*$AB296</f>
        <v/>
      </c>
      <c r="CH296" s="126">
        <f>SUM($CC296,$CE296,$CG296)</f>
        <v/>
      </c>
      <c r="CI296" s="126">
        <f>$CH296*(1+$CM296)</f>
        <v/>
      </c>
      <c r="CJ296" s="127" t="n">
        <v>0</v>
      </c>
      <c r="CK296" s="126">
        <f>SUM($CH296:$CH296)*(1+$CJ296)</f>
        <v/>
      </c>
      <c r="CL296" s="126">
        <f>SUM($CH296:$CH296)*(1+$CM296)</f>
        <v/>
      </c>
      <c r="CM296" s="59" t="inlineStr">
        <is>
          <t>20%</t>
        </is>
      </c>
      <c r="CN296" s="59" t="n"/>
      <c r="CO296" s="72" t="n"/>
      <c r="CP296" s="59" t="n"/>
      <c r="CQ296" s="73" t="n"/>
      <c r="CR296" s="73" t="n"/>
      <c r="CS296" s="73" t="n"/>
      <c r="CT296" s="72" t="n"/>
      <c r="CU296" s="79" t="inlineStr">
        <is>
          <t> </t>
        </is>
      </c>
      <c r="CV296" s="60" t="n"/>
      <c r="CW296" s="60" t="n"/>
      <c r="CX296" s="60" t="n"/>
      <c r="CY296" s="127">
        <f>IFERROR(($CC296-$EE296)/($EE296/(1-$DQ296)),0)</f>
        <v/>
      </c>
      <c r="CZ296" s="127">
        <f>IFERROR(1-$EI296/($CE296),0)</f>
        <v/>
      </c>
      <c r="DA296" s="127">
        <f>IFERROR(1-$EL296/($CG296),0)</f>
        <v/>
      </c>
      <c r="DB296" s="126">
        <f>ROUND(IFERROR(($CI296/(1+$CM296)-$EN296),0),2)</f>
        <v/>
      </c>
      <c r="DC296" s="128" t="n"/>
      <c r="DD296" s="125" t="n"/>
      <c r="DE296" s="75" t="n">
        <v>0</v>
      </c>
      <c r="DF296" s="128" t="n"/>
      <c r="DG296" s="125">
        <f>IF($DC296=0,0,$DD296*($DC296*100%-$DE296*$DF296))*SUM($AB296:$AB296)</f>
        <v/>
      </c>
      <c r="DH296" s="129" t="inlineStr">
        <is>
          <t>месяц</t>
        </is>
      </c>
      <c r="DI296" s="130">
        <f t="array" ref="DI296">IFERROR(
IF($ES296="LisChannel",
(ROUND(((INDEX({174.625;153.888888888889;130.972222222222},MATCH($AI296,{2;3;4}),0))*$AG296*$AI296),2)),0),0)</f>
        <v/>
      </c>
      <c r="DJ296" s="130">
        <f>
_xlfn.LET(_xlpm.X,
IFERROR(
IF($ES296="НовиковТВ",
(_xlfn.LET(_xlpm.NTV,
_xlfn.LET(_xlpm.MIN,350000,
IF(SUMIFS($DI:$DI,$ES:$ES,"НовиковТВ")&lt;=_xlpm.MIN,
(SUMIFS($DI:$DI,$ES:$ES,"НовиковТВ")/(COUNTIFS($ES:$ES,"НовиковТВ")))*_xlpm.MIN/SUMIFS($DI:$DI,$ES:$ES,"НовиковТВ"),
DI296)),
_xlpm.NTV+$DG296/(1-(1-(_xlpm.NTV)*(1-$DL296)*(1-$DM296)*(1-$DN296)*(1-$DO296)*(1-$DP296)/_xlpm.NTV))))/(1+$EP296),
$DI296+$DG296/(1-(1-($DI296)*(1-$DL296)*(1-$DM296)*(1-$DN296)*(1-$DO296)*(1-$DP296)/$DI296))),
0),
_xlpm.X*(1+$CM296)*(1+$CW296)-_xlpm.X*(1+$CM296)+_xlpm.X)</f>
        <v/>
      </c>
      <c r="DK296" s="125" t="inlineStr">
        <is>
          <t>послед.</t>
        </is>
      </c>
      <c r="DL296" s="63" t="n">
        <v>0</v>
      </c>
      <c r="DM296" s="63" t="n">
        <v>0</v>
      </c>
      <c r="DN296" s="63" t="n">
        <v>0</v>
      </c>
      <c r="DO296" s="63" t="n">
        <v>0</v>
      </c>
      <c r="DP296" s="63" t="n">
        <v>0</v>
      </c>
      <c r="DQ296" s="63">
        <f t="array" ref="DQ296">IFERROR(_xlfn.IFS(
$DK296="послед.",1-(1-$DL296)*(1-$DM296)*(1-$DN296)*(1-$DO296)*(1-$DP296),
$DK296="сумм.",$DL296+$DM296+$DN296+$DO296+$DP296),
0)</f>
        <v/>
      </c>
      <c r="DR296" s="125">
        <f t="array" ref="DR296">
IFERROR(
_xlfn.IFS(
$BL296=0,
0,
$BL296&gt;0,
_xlfn.IFS($DK296="послед.",
$DJ296*(1-$DL296)*(1-$DM296)*(1-$DN296)*(1-$DO296)*(1-$DP296),
$DK296="сумм.",
$DJ296*(1-($DL296+$DM296+$DN296+$DO296+$DP296)))),0)</f>
        <v/>
      </c>
      <c r="DS296" s="125">
        <f t="array" ref="DS296">
IFERROR(_xlfn.IFS(
$DH296="день_1",
$DR296*$BL296/($AX296-$AW296+1)*AZ296*(DAY(EOMONTH(AZ$15,0))),
$DH296="день_2",
$DR296/30*MAX(MIN($AX296,EOMONTH(AZ$15,0))-MAX($AW296,AZ$15)+1,),
$DH296="раб.день",
$DR296/30*(IFERROR(
_xlfn.LET(_xlpm.VD,
CHOOSE(
{1;2;3;4;5;6;7;8;9;10;11;12;13;14;15;16;17;18},
45658,45659,45660,45661,45662,45663,45664,45665,45711,45724,45778,45779,45785,45786,45820,45821,45965,46022),
_xlfn.LET(_xlpm.DD,
MAX(MIN($AX296,EOMONTH(AZ$15,0))-MAX($AW296,AZ$15),),
_xlfn.IFS(
AND(MONTH($AW296)=MONTH(AZ$15),MONTH($AX296)&lt;&gt;MONTH(AZ$15)),
NETWORKDAYS.INTL($AW296,$AW296+_xlpm.DD,1,_xlpm.VD),
AND(MONTH($AW296)&lt;&gt;MONTH(AZ$15),MONTH($AX296)=MONTH(AZ$15)),
NETWORKDAYS.INTL(($AX296)-_xlpm.DD,$AX296,1,_xlpm.VD),
AND(MONTH($AW296)&lt;MONTH(AZ$15),MONTH($AX296)&gt;MONTH(AZ$15)),
NETWORKDAYS.INTL((EOMONTH(AZ$15-1,1))-_xlpm.DD,EOMONTH(AZ$15-1,1),1,_xlpm.VD),
AND(MONTH($AW296)=MONTH(AZ$15),MONTH($AX296)=MONTH(AZ$15)),
NETWORKDAYS.INTL($AW296,$AX296,1,_xlpm.VD)))),0)),
$DH296="месяц",
$DR296*AZ296,
$DH296="неделя",
$DR296*AZ296/7*(ROUNDUP((DAY(EOMONTH(AZ$15,0)))/4,0))),
0)</f>
        <v/>
      </c>
      <c r="DT296" s="125">
        <f t="array" ref="DT296">
IFERROR(_xlfn.IFS(
$DH296="день_1",
$DR296*$BL296/($AX296-$AW296+1)*BA296*(DAY(EOMONTH(BA$15,0))),
$DH296="день_2",
$DR296/30*MAX(MIN($AX296,EOMONTH(BA$15,0))-MAX($AW296,BA$15)+1,),
$DH296="раб.день",
$DR296/30*(IFERROR(
_xlfn.LET(_xlpm.VD,
CHOOSE(
{1;2;3;4;5;6;7;8;9;10;11;12;13;14;15;16;17;18},
45658,45659,45660,45661,45662,45663,45664,45665,45711,45724,45778,45779,45785,45786,45820,45821,45965,46022),
_xlfn.LET(_xlpm.DD,
MAX(MIN($AX296,EOMONTH(BA$15,0))-MAX($AW296,BA$15),),
_xlfn.IFS(
AND(MONTH($AW296)=MONTH(BA$15),MONTH($AX296)&lt;&gt;MONTH(BA$15)),
NETWORKDAYS.INTL($AW296,$AW296+_xlpm.DD,1,_xlpm.VD),
AND(MONTH($AW296)&lt;&gt;MONTH(BA$15),MONTH($AX296)=MONTH(BA$15)),
NETWORKDAYS.INTL(($AX296)-_xlpm.DD,$AX296,1,_xlpm.VD),
AND(MONTH($AW296)&lt;MONTH(BA$15),MONTH($AX296)&gt;MONTH(BA$15)),
NETWORKDAYS.INTL((EOMONTH(BA$15-1,1))-_xlpm.DD,EOMONTH(BA$15-1,1),1,_xlpm.VD),
AND(MONTH($AW296)=MONTH(BA$15),MONTH($AX296)=MONTH(BA$15)),
NETWORKDAYS.INTL($AW296,$AX296,1,_xlpm.VD)))),0)),
$DH296="месяц",
$DR296*BA296,
$DH296="неделя",
$DR296*BA296/7*(ROUNDUP((DAY(EOMONTH(BA$15,0)))/4,0))),
0)</f>
        <v/>
      </c>
      <c r="DU296" s="125">
        <f t="array" ref="DU296">
IFERROR(_xlfn.IFS(
$DH296="день_1",
$DR296*$BL296/($AX296-$AW296+1)*BB296*(DAY(EOMONTH(BB$15,0))),
$DH296="день_2",
$DR296/30*MAX(MIN($AX296,EOMONTH(BB$15,0))-MAX($AW296,BB$15)+1,),
$DH296="раб.день",
$DR296/30*(IFERROR(
_xlfn.LET(_xlpm.VD,
CHOOSE(
{1;2;3;4;5;6;7;8;9;10;11;12;13;14;15;16;17;18},
45658,45659,45660,45661,45662,45663,45664,45665,45711,45724,45778,45779,45785,45786,45820,45821,45965,46022),
_xlfn.LET(_xlpm.DD,
MAX(MIN($AX296,EOMONTH(BB$15,0))-MAX($AW296,BB$15),),
_xlfn.IFS(
AND(MONTH($AW296)=MONTH(BB$15),MONTH($AX296)&lt;&gt;MONTH(BB$15)),
NETWORKDAYS.INTL($AW296,$AW296+_xlpm.DD,1,_xlpm.VD),
AND(MONTH($AW296)&lt;&gt;MONTH(BB$15),MONTH($AX296)=MONTH(BB$15)),
NETWORKDAYS.INTL(($AX296)-_xlpm.DD,$AX296,1,_xlpm.VD),
AND(MONTH($AW296)&lt;MONTH(BB$15),MONTH($AX296)&gt;MONTH(BB$15)),
NETWORKDAYS.INTL((EOMONTH(BB$15-1,1))-_xlpm.DD,EOMONTH(BB$15-1,1),1,_xlpm.VD),
AND(MONTH($AW296)=MONTH(BB$15),MONTH($AX296)=MONTH(BB$15)),
NETWORKDAYS.INTL($AW296,$AX296,1,_xlpm.VD)))),0)),
$DH296="месяц",
$DR296*BB296,
$DH296="неделя",
$DR296*BB296/7*(ROUNDUP((DAY(EOMONTH(BB$15,0)))/4,0))),
0)</f>
        <v/>
      </c>
      <c r="DV296" s="125">
        <f t="array" ref="DV296">
IFERROR(_xlfn.IFS(
$DH296="день_1",
$DR296*$BL296/($AX296-$AW296+1)*BC296*(DAY(EOMONTH(BC$15,0))),
$DH296="день_2",
$DR296/30*MAX(MIN($AX296,EOMONTH(BC$15,0))-MAX($AW296,BC$15)+1,),
$DH296="раб.день",
$DR296/30*(IFERROR(
_xlfn.LET(_xlpm.VD,
CHOOSE(
{1;2;3;4;5;6;7;8;9;10;11;12;13;14;15;16;17;18},
45658,45659,45660,45661,45662,45663,45664,45665,45711,45724,45778,45779,45785,45786,45820,45821,45965,46022),
_xlfn.LET(_xlpm.DD,
MAX(MIN($AX296,EOMONTH(BC$15,0))-MAX($AW296,BC$15),),
_xlfn.IFS(
AND(MONTH($AW296)=MONTH(BC$15),MONTH($AX296)&lt;&gt;MONTH(BC$15)),
NETWORKDAYS.INTL($AW296,$AW296+_xlpm.DD,1,_xlpm.VD),
AND(MONTH($AW296)&lt;&gt;MONTH(BC$15),MONTH($AX296)=MONTH(BC$15)),
NETWORKDAYS.INTL(($AX296)-_xlpm.DD,$AX296,1,_xlpm.VD),
AND(MONTH($AW296)&lt;MONTH(BC$15),MONTH($AX296)&gt;MONTH(BC$15)),
NETWORKDAYS.INTL((EOMONTH(BC$15-1,1))-_xlpm.DD,EOMONTH(BC$15-1,1),1,_xlpm.VD),
AND(MONTH($AW296)=MONTH(BC$15),MONTH($AX296)=MONTH(BC$15)),
NETWORKDAYS.INTL($AW296,$AX296,1,_xlpm.VD)))),0)),
$DH296="месяц",
$DR296*BC296,
$DH296="неделя",
$DR296*BC296/7*(ROUNDUP((DAY(EOMONTH(BC$15,0)))/4,0))),
0)</f>
        <v/>
      </c>
      <c r="DW296" s="125">
        <f t="array" ref="DW296">
IFERROR(_xlfn.IFS(
$DH296="день_1",
$DR296*$BL296/($AX296-$AW296+1)*BD296*(DAY(EOMONTH(BD$15,0))),
$DH296="день_2",
$DR296/30*MAX(MIN($AX296,EOMONTH(BD$15,0))-MAX($AW296,BD$15)+1,),
$DH296="раб.день",
$DR296/30*(IFERROR(
_xlfn.LET(_xlpm.VD,
CHOOSE(
{1;2;3;4;5;6;7;8;9;10;11;12;13;14;15;16;17;18},
45658,45659,45660,45661,45662,45663,45664,45665,45711,45724,45778,45779,45785,45786,45820,45821,45965,46022),
_xlfn.LET(_xlpm.DD,
MAX(MIN($AX296,EOMONTH(BD$15,0))-MAX($AW296,BD$15),),
_xlfn.IFS(
AND(MONTH($AW296)=MONTH(BD$15),MONTH($AX296)&lt;&gt;MONTH(BD$15)),
NETWORKDAYS.INTL($AW296,$AW296+_xlpm.DD,1,_xlpm.VD),
AND(MONTH($AW296)&lt;&gt;MONTH(BD$15),MONTH($AX296)=MONTH(BD$15)),
NETWORKDAYS.INTL(($AX296)-_xlpm.DD,$AX296,1,_xlpm.VD),
AND(MONTH($AW296)&lt;MONTH(BD$15),MONTH($AX296)&gt;MONTH(BD$15)),
NETWORKDAYS.INTL((EOMONTH(BD$15-1,1))-_xlpm.DD,EOMONTH(BD$15-1,1),1,_xlpm.VD),
AND(MONTH($AW296)=MONTH(BD$15),MONTH($AX296)=MONTH(BD$15)),
NETWORKDAYS.INTL($AW296,$AX296,1,_xlpm.VD)))),0)),
$DH296="месяц",
$DR296*BD296,
$DH296="неделя",
$DR296*BD296/7*(ROUNDUP((DAY(EOMONTH(BD$15,0)))/4,0))),
0)</f>
        <v/>
      </c>
      <c r="DX296" s="125">
        <f t="array" ref="DX296">
IFERROR(_xlfn.IFS(
$DH296="день_1",
$DR296*$BL296/($AX296-$AW296+1)*BE296*(DAY(EOMONTH(BE$15,0))),
$DH296="день_2",
$DR296/30*MAX(MIN($AX296,EOMONTH(BE$15,0))-MAX($AW296,BE$15)+1,),
$DH296="раб.день",
$DR296/30*(IFERROR(
_xlfn.LET(_xlpm.VD,
CHOOSE(
{1;2;3;4;5;6;7;8;9;10;11;12;13;14;15;16;17;18},
45658,45659,45660,45661,45662,45663,45664,45665,45711,45724,45778,45779,45785,45786,45820,45821,45965,46022),
_xlfn.LET(_xlpm.DD,
MAX(MIN($AX296,EOMONTH(BE$15,0))-MAX($AW296,BE$15),),
_xlfn.IFS(
AND(MONTH($AW296)=MONTH(BE$15),MONTH($AX296)&lt;&gt;MONTH(BE$15)),
NETWORKDAYS.INTL($AW296,$AW296+_xlpm.DD,1,_xlpm.VD),
AND(MONTH($AW296)&lt;&gt;MONTH(BE$15),MONTH($AX296)=MONTH(BE$15)),
NETWORKDAYS.INTL(($AX296)-_xlpm.DD,$AX296,1,_xlpm.VD),
AND(MONTH($AW296)&lt;MONTH(BE$15),MONTH($AX296)&gt;MONTH(BE$15)),
NETWORKDAYS.INTL((EOMONTH(BE$15-1,1))-_xlpm.DD,EOMONTH(BE$15-1,1),1,_xlpm.VD),
AND(MONTH($AW296)=MONTH(BE$15),MONTH($AX296)=MONTH(BE$15)),
NETWORKDAYS.INTL($AW296,$AX296,1,_xlpm.VD)))),0)),
$DH296="месяц",
$DR296*BE296,
$DH296="неделя",
$DR296*BE296/7*(ROUNDUP((DAY(EOMONTH(BE$15,0)))/4,0))),
0)</f>
        <v/>
      </c>
      <c r="DY296" s="125">
        <f t="array" ref="DY296">
IFERROR(_xlfn.IFS(
$DH296="день_1",
$DR296*$BL296/($AX296-$AW296+1)*BF296*(DAY(EOMONTH(BF$15,0))),
$DH296="день_2",
$DR296/30*MAX(MIN($AX296,EOMONTH(BF$15,0))-MAX($AW296,BF$15)+1,),
$DH296="раб.день",
$DR296/30*(IFERROR(
_xlfn.LET(_xlpm.VD,
CHOOSE(
{1;2;3;4;5;6;7;8;9;10;11;12;13;14;15;16;17;18},
45658,45659,45660,45661,45662,45663,45664,45665,45711,45724,45778,45779,45785,45786,45820,45821,45965,46022),
_xlfn.LET(_xlpm.DD,
MAX(MIN($AX296,EOMONTH(BF$15,0))-MAX($AW296,BF$15),),
_xlfn.IFS(
AND(MONTH($AW296)=MONTH(BF$15),MONTH($AX296)&lt;&gt;MONTH(BF$15)),
NETWORKDAYS.INTL($AW296,$AW296+_xlpm.DD,1,_xlpm.VD),
AND(MONTH($AW296)&lt;&gt;MONTH(BF$15),MONTH($AX296)=MONTH(BF$15)),
NETWORKDAYS.INTL(($AX296)-_xlpm.DD,$AX296,1,_xlpm.VD),
AND(MONTH($AW296)&lt;MONTH(BF$15),MONTH($AX296)&gt;MONTH(BF$15)),
NETWORKDAYS.INTL((EOMONTH(BF$15-1,1))-_xlpm.DD,EOMONTH(BF$15-1,1),1,_xlpm.VD),
AND(MONTH($AW296)=MONTH(BF$15),MONTH($AX296)=MONTH(BF$15)),
NETWORKDAYS.INTL($AW296,$AX296,1,_xlpm.VD)))),0)),
$DH296="месяц",
$DR296*BF296,
$DH296="неделя",
$DR296*BF296/7*(ROUNDUP((DAY(EOMONTH(BF$15,0)))/4,0))),
0)</f>
        <v/>
      </c>
      <c r="DZ296" s="125">
        <f t="array" ref="DZ296">
IFERROR(_xlfn.IFS(
$DH296="день_1",
$DR296*$BL296/($AX296-$AW296+1)*BG296*(DAY(EOMONTH(BG$15,0))),
$DH296="день_2",
$DR296/30*MAX(MIN($AX296,EOMONTH(BG$15,0))-MAX($AW296,BG$15)+1,),
$DH296="раб.день",
$DR296/30*(IFERROR(
_xlfn.LET(_xlpm.VD,
CHOOSE(
{1;2;3;4;5;6;7;8;9;10;11;12;13;14;15;16;17;18},
45658,45659,45660,45661,45662,45663,45664,45665,45711,45724,45778,45779,45785,45786,45820,45821,45965,46022),
_xlfn.LET(_xlpm.DD,
MAX(MIN($AX296,EOMONTH(BG$15,0))-MAX($AW296,BG$15),),
_xlfn.IFS(
AND(MONTH($AW296)=MONTH(BG$15),MONTH($AX296)&lt;&gt;MONTH(BG$15)),
NETWORKDAYS.INTL($AW296,$AW296+_xlpm.DD,1,_xlpm.VD),
AND(MONTH($AW296)&lt;&gt;MONTH(BG$15),MONTH($AX296)=MONTH(BG$15)),
NETWORKDAYS.INTL(($AX296)-_xlpm.DD,$AX296,1,_xlpm.VD),
AND(MONTH($AW296)&lt;MONTH(BG$15),MONTH($AX296)&gt;MONTH(BG$15)),
NETWORKDAYS.INTL((EOMONTH(BG$15-1,1))-_xlpm.DD,EOMONTH(BG$15-1,1),1,_xlpm.VD),
AND(MONTH($AW296)=MONTH(BG$15),MONTH($AX296)=MONTH(BG$15)),
NETWORKDAYS.INTL($AW296,$AX296,1,_xlpm.VD)))),0)),
$DH296="месяц",
$DR296*BG296,
$DH296="неделя",
$DR296*BG296/7*(ROUNDUP((DAY(EOMONTH(BG$15,0)))/4,0))),
0)</f>
        <v/>
      </c>
      <c r="EA296" s="125">
        <f t="array" ref="EA296">
IFERROR(_xlfn.IFS(
$DH296="день_1",
$DR296*$BL296/($AX296-$AW296+1)*BH296*(DAY(EOMONTH(BH$15,0))),
$DH296="день_2",
$DR296/30*MAX(MIN($AX296,EOMONTH(BH$15,0))-MAX($AW296,BH$15)+1,),
$DH296="раб.день",
$DR296/30*(IFERROR(
_xlfn.LET(_xlpm.VD,
CHOOSE(
{1;2;3;4;5;6;7;8;9;10;11;12;13;14;15;16;17;18},
45658,45659,45660,45661,45662,45663,45664,45665,45711,45724,45778,45779,45785,45786,45820,45821,45965,46022),
_xlfn.LET(_xlpm.DD,
MAX(MIN($AX296,EOMONTH(BH$15,0))-MAX($AW296,BH$15),),
_xlfn.IFS(
AND(MONTH($AW296)=MONTH(BH$15),MONTH($AX296)&lt;&gt;MONTH(BH$15)),
NETWORKDAYS.INTL($AW296,$AW296+_xlpm.DD,1,_xlpm.VD),
AND(MONTH($AW296)&lt;&gt;MONTH(BH$15),MONTH($AX296)=MONTH(BH$15)),
NETWORKDAYS.INTL(($AX296)-_xlpm.DD,$AX296,1,_xlpm.VD),
AND(MONTH($AW296)&lt;MONTH(BH$15),MONTH($AX296)&gt;MONTH(BH$15)),
NETWORKDAYS.INTL((EOMONTH(BH$15-1,1))-_xlpm.DD,EOMONTH(BH$15-1,1),1,_xlpm.VD),
AND(MONTH($AW296)=MONTH(BH$15),MONTH($AX296)=MONTH(BH$15)),
NETWORKDAYS.INTL($AW296,$AX296,1,_xlpm.VD)))),0)),
$DH296="месяц",
$DR296*BH296,
$DH296="неделя",
$DR296*BH296/7*(ROUNDUP((DAY(EOMONTH(BH$15,0)))/4,0))),
0)</f>
        <v/>
      </c>
      <c r="EB296" s="125">
        <f t="array" ref="EB296">
IFERROR(_xlfn.IFS(
$DH296="день_1",
$DR296*$BL296/($AX296-$AW296+1)*BI296*(DAY(EOMONTH(BI$15,0))),
$DH296="день_2",
$DR296/30*MAX(MIN($AX296,EOMONTH(BI$15,0))-MAX($AW296,BI$15)+1,),
$DH296="раб.день",
$DR296/30*(IFERROR(
_xlfn.LET(_xlpm.VD,
CHOOSE(
{1;2;3;4;5;6;7;8;9;10;11;12;13;14;15;16;17;18},
45658,45659,45660,45661,45662,45663,45664,45665,45711,45724,45778,45779,45785,45786,45820,45821,45965,46022),
_xlfn.LET(_xlpm.DD,
MAX(MIN($AX296,EOMONTH(BI$15,0))-MAX($AW296,BI$15),),
_xlfn.IFS(
AND(MONTH($AW296)=MONTH(BI$15),MONTH($AX296)&lt;&gt;MONTH(BI$15)),
NETWORKDAYS.INTL($AW296,$AW296+_xlpm.DD,1,_xlpm.VD),
AND(MONTH($AW296)&lt;&gt;MONTH(BI$15),MONTH($AX296)=MONTH(BI$15)),
NETWORKDAYS.INTL(($AX296)-_xlpm.DD,$AX296,1,_xlpm.VD),
AND(MONTH($AW296)&lt;MONTH(BI$15),MONTH($AX296)&gt;MONTH(BI$15)),
NETWORKDAYS.INTL((EOMONTH(BI$15-1,1))-_xlpm.DD,EOMONTH(BI$15-1,1),1,_xlpm.VD),
AND(MONTH($AW296)=MONTH(BI$15),MONTH($AX296)=MONTH(BI$15)),
NETWORKDAYS.INTL($AW296,$AX296,1,_xlpm.VD)))),0)),
$DH296="месяц",
$DR296*BI296,
$DH296="неделя",
$DR296*BI296/7*(ROUNDUP((DAY(EOMONTH(BI$15,0)))/4,0))),
0)</f>
        <v/>
      </c>
      <c r="EC296" s="125">
        <f t="array" ref="EC296">
IFERROR(_xlfn.IFS(
$DH296="день_1",
$DR296*$BL296/($AX296-$AW296+1)*BJ296*(DAY(EOMONTH(BJ$15,0))),
$DH296="день_2",
$DR296/30*MAX(MIN($AX296,EOMONTH(BJ$15,0))-MAX($AW296,BJ$15)+1,),
$DH296="раб.день",
$DR296/30*(IFERROR(
_xlfn.LET(_xlpm.VD,
CHOOSE(
{1;2;3;4;5;6;7;8;9;10;11;12;13;14;15;16;17;18},
45658,45659,45660,45661,45662,45663,45664,45665,45711,45724,45778,45779,45785,45786,45820,45821,45965,46022),
_xlfn.LET(_xlpm.DD,
MAX(MIN($AX296,EOMONTH(BJ$15,0))-MAX($AW296,BJ$15),),
_xlfn.IFS(
AND(MONTH($AW296)=MONTH(BJ$15),MONTH($AX296)&lt;&gt;MONTH(BJ$15)),
NETWORKDAYS.INTL($AW296,$AW296+_xlpm.DD,1,_xlpm.VD),
AND(MONTH($AW296)&lt;&gt;MONTH(BJ$15),MONTH($AX296)=MONTH(BJ$15)),
NETWORKDAYS.INTL(($AX296)-_xlpm.DD,$AX296,1,_xlpm.VD),
AND(MONTH($AW296)&lt;MONTH(BJ$15),MONTH($AX296)&gt;MONTH(BJ$15)),
NETWORKDAYS.INTL((EOMONTH(BJ$15-1,1))-_xlpm.DD,EOMONTH(BJ$15-1,1),1,_xlpm.VD),
AND(MONTH($AW296)=MONTH(BJ$15),MONTH($AX296)=MONTH(BJ$15)),
NETWORKDAYS.INTL($AW296,$AX296,1,_xlpm.VD)))),0)),
$DH296="месяц",
$DR296*BJ296,
$DH296="неделя",
$DR296*BJ296/7*(ROUNDUP((DAY(EOMONTH(BJ$15,0)))/4,0))),
0)</f>
        <v/>
      </c>
      <c r="ED296" s="125">
        <f t="array" ref="ED296">
IFERROR(_xlfn.IFS(
$DH296="день_1",
$DR296*$BL296/($AX296-$AW296+1)*BK296*(DAY(EOMONTH(BK$15,0))),
$DH296="день_2",
$DR296/30*MAX(MIN($AX296,EOMONTH(BK$15,0))-MAX($AW296,BK$15)+1,),
$DH296="раб.день",
$DR296/30*(IFERROR(
_xlfn.LET(_xlpm.VD,
CHOOSE(
{1;2;3;4;5;6;7;8;9;10;11;12;13;14;15;16;17;18},
45658,45659,45660,45661,45662,45663,45664,45665,45711,45724,45778,45779,45785,45786,45820,45821,45965,46022),
_xlfn.LET(_xlpm.DD,
MAX(MIN($AX296,EOMONTH(BK$15,0))-MAX($AW296,BK$15),),
_xlfn.IFS(
AND(MONTH($AW296)=MONTH(BK$15),MONTH($AX296)&lt;&gt;MONTH(BK$15)),
NETWORKDAYS.INTL($AW296,$AW296+_xlpm.DD,1,_xlpm.VD),
AND(MONTH($AW296)&lt;&gt;MONTH(BK$15),MONTH($AX296)=MONTH(BK$15)),
NETWORKDAYS.INTL(($AX296)-_xlpm.DD,$AX296,1,_xlpm.VD),
AND(MONTH($AW296)&lt;MONTH(BK$15),MONTH($AX296)&gt;MONTH(BK$15)),
NETWORKDAYS.INTL((EOMONTH(BK$15-1,1))-_xlpm.DD,EOMONTH(BK$15-1,1),1,_xlpm.VD),
AND(MONTH($AW296)=MONTH(BK$15),MONTH($AX296)=MONTH(BK$15)),
NETWORKDAYS.INTL($AW296,$AX296,1,_xlpm.VD)))),0)),
$DH296="месяц",
$DR296*BK296,
$DH296="неделя",
$DR296*BK296/7*(ROUNDUP((DAY(EOMONTH(BK$15,0)))/4,0))),
0)</f>
        <v/>
      </c>
      <c r="EE296" s="125">
        <f>SUM($DS296,$DT296,$DU296,$DV296,$DW296,$DX296,$DY296,$DZ296,$EA296,$EB296,$EC296,$ED296)</f>
        <v/>
      </c>
      <c r="EF296" s="125">
        <f>IFERROR(ROUND($EE296*(1+$EP296),2),0)</f>
        <v/>
      </c>
      <c r="EG296" s="128" t="n">
        <v>1</v>
      </c>
      <c r="EH296" s="126" t="n">
        <v>0</v>
      </c>
      <c r="EI296" s="126">
        <f>ROUND(SUM($EH296:$EH296)*SUM($AB296:$AB296)*$EG296,2)</f>
        <v/>
      </c>
      <c r="EJ296" s="126">
        <f>ROUND($EI296*(1+$EP296),2)</f>
        <v/>
      </c>
      <c r="EK296" s="126" t="n">
        <v>0</v>
      </c>
      <c r="EL296" s="126">
        <f>ROUND(SUM($EK296:$EK296)*SUM($AB296:$AB296)*$EG296,2)</f>
        <v/>
      </c>
      <c r="EM296" s="126">
        <f>ROUND($EL296*(1+$EP296),2)</f>
        <v/>
      </c>
      <c r="EN296" s="126">
        <f>SUM($EE296,$EI296,$EL296)</f>
        <v/>
      </c>
      <c r="EO296" s="126">
        <f>SUM($EF296,$EJ296,$EM296)</f>
        <v/>
      </c>
      <c r="EP296" s="59" t="inlineStr">
        <is>
          <t>20%</t>
        </is>
      </c>
      <c r="EQ296" s="59" t="n"/>
      <c r="ER296" s="60">
        <f t="array" ref="ER296">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MATCH(ES296,
{"AMS";"RussOutdoor";"HD Outdoor";"Ingroup";"IQ";"Ledproduction";"LisChannel";"Logic";"Media-PPL";"NovikovTV | НовиковТВ";"SMA";"SOK";"КрокусТВ | CrocusTV | IndoorTV";"Сити";"ТЯК Москва"},
0)),"")</f>
        <v/>
      </c>
      <c r="ES296" s="60" t="n"/>
      <c r="ET296" s="60">
        <f t="array" ref="ET296">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MATCH(ES296,
{"AMS";"RussOutdoor";"HD Outdoor";"Ingroup";"IQ";"Ledproduction";"LisChannel";"Logic";"Media-PPL";"NovikovTV | НовиковТВ";"SMA";"SOK";"КрокусТВ | CrocusTV | IndoorTV";"Сити";"ТЯК Москва"},
0)),"")</f>
        <v/>
      </c>
      <c r="EU296" s="60" t="n"/>
      <c r="EV296" s="60" t="n"/>
      <c r="EX296" s="110">
        <f t="array" ref="EX296">
($AR296/30
+N("ТРАФИК ПЛОЩАДКИ"))*
(IFERROR(
_xlfn.LET(
_xlpm.GPR,
HLOOKUP($L296,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(MATCH($T296,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IF($Q296="цифровой",_xlpm.GPR/$AG296,_xlpm.GPR/60)),
0)
+N("DWELL TIME"))*
(IF($AB296=0,0,IF($AB296=1,0.3,IF($AB296=2,0.5,IF($AB296&gt;2,1))))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_xlfn.IFS($AC296="да",1.2,$AC296="нет",1)*
_xlfn.IFS($AD296="да",1.2,$AD296="нет",1)*
IF(R296="статический",1,1.2)*
$X296*
INDEX(
{1.2;1;1.2;1.2;1;1.2;1.2;1.2;1.2;1.2;1.2;1;1.2;1.2;1.2;1.2;1;1;1.2;1.2;1.2;1;1;1;1;1.2;1.2;1.2;1.2;1;1;1;1;1.2;1.2;1.2;1.2;1.2;1.2;1.2;1.2;1;1;1.2;1;1;1;1;1.5;1;1;1.5;1.5;1.2},
MATCH($Q296,_xlpm.MI,0)))&gt;{0.02;0.04;0.06;0.1;0.2;0.4;0.6;0.8;1;2;4;6})),
{0;1;2;3;4;5;6;7;8;9;10;11;12},
0)))
+N("КОЭФФИЦИЕНТ КОНТАКТА"))))*
(_xlfn.IFS($X296&lt;0.1,$X296/1000,$X296&gt;25,5.2,AND($X296&gt;=0.1,$X296&lt;=25),(($X296*2+0.1)/10)*($X296/10)))*
IFERROR((_xlfn.LET(
_xlpm.MA,
{0;0.8;0.85;0.9;0.95;1},
_xlpm.MAA,
{0;1;2;3;4;5},
INDEX(_xlpm.MA,MATCH(SUMPRODUCT(--((IF(ROUND(_xlpm.MAA,1)&gt;5,5,ROUND($AB296,1)))&gt;{0;1;2;3;4;5})),_xlpm.MAA,0)))
+N("КОЭФФИЦИЕНТ КОЛ-ВО КОНСТРУКЦИЙ")),1)*
$AB296,0))*
(IF($Q296="цифровой",$AG296/15*$AI296,1)
+N("ДЛЯ ЦИФРЫ"))</f>
        <v/>
      </c>
      <c r="EY296" s="110">
        <f>IFERROR(EX296*AY296,0)</f>
        <v/>
      </c>
      <c r="EZ296" s="131">
        <f>IFERROR(DP296/EY296*1000,0)</f>
        <v/>
      </c>
      <c r="FA296" s="112">
        <f>IFERROR(FC296/FB296,0)</f>
        <v/>
      </c>
      <c r="FB296" s="112">
        <f>IFERROR((FC296/(EY296/FF296*#REF!))*0.825,0)</f>
        <v/>
      </c>
      <c r="FC296" s="112">
        <f>IFERROR(((EX296*30/AR296)*100)/30,0)</f>
        <v/>
      </c>
      <c r="FD296" s="112">
        <f>IFERROR(EY296/G296*100%,0)</f>
        <v/>
      </c>
      <c r="FE296" s="112">
        <f>IFERROR(FD296/FC296*100%,0)</f>
        <v/>
      </c>
      <c r="FF296" s="110">
        <f>IFERROR(AR296/30*AY296,0)</f>
        <v/>
      </c>
    </row>
    <row r="297" ht="13" customHeight="1">
      <c r="A297" s="59" t="n"/>
      <c r="B297" s="60" t="n"/>
      <c r="C297" s="60" t="n"/>
      <c r="D297" s="60">
        <f t="array" ref="D297">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MATCH($E297,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97" s="60">
        <f t="array" ref="E297">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MATCH($F297,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97" s="60" t="inlineStr"/>
      <c r="G297" s="60" t="n"/>
      <c r="H297" s="60">
        <f t="array" ref="H297">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MATCH($I297,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97" s="60" t="n"/>
      <c r="J297" s="60" t="n"/>
      <c r="K297" s="60" t="n"/>
      <c r="L297" s="60" t="n"/>
      <c r="M297" s="60" t="n"/>
      <c r="N297" s="60" t="n"/>
      <c r="O297" s="60" t="n"/>
      <c r="P297" s="60">
        <f t="array" ref="P297">
_xlfn.IFS(
ISNUMBER(MATCH($Q297,{"шелфбаннер","разделитель","монетница","чековая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ISNUMBER(MATCH($Q297,{"LED/LCD","видеокулер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ISNUMBER(MATCH($Q297,{"автомобиль","машина","выставочное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ISNUMBER(MATCH($Q297,{"билборд","лифтовая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ISNUMBER(MATCH($Q297,{"навигация","подвесной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ISNUMBER(MATCH($Q297,{"движущаяся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ISNUMBER(MATCH($Q297,{"каталог","журнал"},)),
"Пресса",
$Q297="","")</f>
        <v/>
      </c>
      <c r="Q297" s="60" t="n"/>
      <c r="R297" s="60">
        <f t="array" ref="R297">
IFERROR(
_xlfn.IFS(
OR(ISNUMBER(MATCH($Q297,{"экспозиция","макет","стенд","автостенд","авто стенд","выставочное пространство","выставочные стенды","модульные выставочные стенды","3Д конструкция","3D конструкция"},)),P297="Экспонирование"),
"нестандартный",
ISNUMBER(MATCH($Q297,{"скроллер","призматрон"},)),
"динамический",
$P297="Видео",
"цифровой",
OR($P297="Пресса",$P297="Щит",$P297="POSm",$P297="Подвес",$P297="Брендирование/оклейка"),
"статический"),"")</f>
        <v/>
      </c>
      <c r="S297" s="59" t="n"/>
      <c r="T297" s="60" t="n"/>
      <c r="U297" s="60" t="n"/>
      <c r="V297" s="60">
        <f>
IF(P297="Видео",
"цифровой постер/ролик",
IF(ISNUMBER(MATCH(Q297,{"короб световой","короб световой | лайтбокс","короб световой | кристалайт","лайтбокс","лайт бокс","кристалайт","LB","lightbox"},)),
"бэклит",
IF(P297="Брендирование/оклейка",
"перфарированная пленка/самоклейка",
IF(P297="Экспонирование",
"под запрос",
IF(P297="Подвес",
"баннер/ткань",
"")))))</f>
        <v/>
      </c>
      <c r="W297" s="59" t="n"/>
      <c r="X297" s="59" t="n"/>
      <c r="Y297" s="59" t="n"/>
      <c r="Z297" s="61" t="n"/>
      <c r="AA297" s="61" t="n"/>
      <c r="AB297" s="61">
        <f>IF(BL297&gt;0,Z297,0)</f>
        <v/>
      </c>
      <c r="AC297" s="59" t="n"/>
      <c r="AD297" s="59" t="n"/>
      <c r="AE297" s="59" t="n"/>
      <c r="AF297" s="59" t="n"/>
      <c r="AG297" s="59" t="n"/>
      <c r="AH297" s="59" t="n"/>
      <c r="AI297" s="59" t="n"/>
      <c r="AJ297" s="59" t="n"/>
      <c r="AK297" s="59" t="n"/>
      <c r="AL297" s="62">
        <f>IFERROR(IF(OR(R297="статический",R297="динамический",R297="нестандартный",R297="",R297=""),"-",IF(AND(AH297="-",AI297="-"),"-",AK297*3600/AH297*AI297)),"-")</f>
        <v/>
      </c>
      <c r="AM297" s="62">
        <f>IFERROR(IF(OR(R297="статический",R297="динамический",R297="",R297="", R297="BTL",R297="нестандартный"),"-",AG297*AI297*AL297/60),"-")</f>
        <v/>
      </c>
      <c r="AN297" s="63">
        <f>IFERROR(IF(AH297="","-",AG297*AI297/AH297),"-")</f>
        <v/>
      </c>
      <c r="AO297" s="59">
        <f>IFERROR(IF(OR($R297="статический",$R297="динамический",$R297="",$R297="",$R297="BTL",$R297="нестандартный"),"-",$AL297*$AY297),"-")</f>
        <v/>
      </c>
      <c r="AP297" s="62">
        <f>IFERROR(IF(OR($R297="статический",$R297="динамический",$R297="",$R297="",$R297="BTL",$R297="нестандартный"),"-",$AM297*AY297),"-")</f>
        <v/>
      </c>
      <c r="AQ297" s="64" t="n"/>
      <c r="AR297" s="61" t="n"/>
      <c r="AS297" s="61" t="n"/>
      <c r="AT297" s="61" t="n"/>
      <c r="AU297" s="65" t="n"/>
      <c r="AV297" s="124">
        <f>IFERROR(DR297/AT297*1000,"n/a")</f>
        <v/>
      </c>
      <c r="AW297" s="67" t="n"/>
      <c r="AX297" s="67" t="n"/>
      <c r="AY297" s="43">
        <f>IFERROR(IF(OR($AW297="",$AX297=""),"",_xlfn.DAYS($AX297+1,$AW297)),"")</f>
        <v/>
      </c>
      <c r="AZ297" s="68">
        <f t="array" ref="AZ297">
_xlfn.LET(_xlpm.COEFF,
IF($AW297+$AX297=0,0,IF(MAX(MIN($AX297,EOMONTH(AZ$15,0))-MAX($AW297,AZ$15)+1,)&gt;0,1,0)),
_xlfn.IFS(
$ES297="LisChannel",
_xlpm.COEFF*
INDEX({1;1;1.2;1.2;1;1;1;1;1.2;1.2;1.2;1.2},
MATCH(MONTH(AZ$15),
{1,2,3,4,5,6,7,8,9,10,11,12})),
CONCATENATE($ES297," ",$L297)="RussOutdoor метро",
_xlpm.COEFF*
INDEX({0.8;0.9;1.1;1.1;1;1;1;1;1.1;1.1;1.1;1.1},
MATCH(MONTH(AZ$15),
{1,2,3,4,5,6,7,8,9,10,11,12})),
$ES297&lt;&gt;"LisChannel",
_xlpm.COEFF,
$ES297&lt;&gt;"RussOutdoor",
_xlpm.COEFF))</f>
        <v/>
      </c>
      <c r="BA297" s="68">
        <f t="array" ref="BA297">
_xlfn.LET(_xlpm.COEFF,
IF($AW297+$AX297=0,0,IF(MAX(MIN($AX297,EOMONTH(BA$15,0))-MAX($AW297,BA$15)+1,)&gt;0,1,0)),
_xlfn.IFS(
$ES297="LisChannel",
_xlpm.COEFF*
INDEX({1;1;1.2;1.2;1;1;1;1;1.2;1.2;1.2;1.2},
MATCH(MONTH(BA$15),
{1,2,3,4,5,6,7,8,9,10,11,12})),
CONCATENATE($ES297," ",$L297)="RussOutdoor метро",
_xlpm.COEFF*
INDEX({0.8;0.9;1.1;1.1;1;1;1;1;1.1;1.1;1.1;1.1},
MATCH(MONTH(BA$15),
{1,2,3,4,5,6,7,8,9,10,11,12})),
$ES297&lt;&gt;"LisChannel",
_xlpm.COEFF,
$ES297&lt;&gt;"RussOutdoor",
_xlpm.COEFF))</f>
        <v/>
      </c>
      <c r="BB297" s="68">
        <f t="array" ref="BB297">
_xlfn.LET(_xlpm.COEFF,
IF($AW297+$AX297=0,0,IF(MAX(MIN($AX297,EOMONTH(BB$15,0))-MAX($AW297,BB$15)+1,)&gt;0,1,0)),
_xlfn.IFS(
$ES297="LisChannel",
_xlpm.COEFF*
INDEX({1;1;1.2;1.2;1;1;1;1;1.2;1.2;1.2;1.2},
MATCH(MONTH(BB$15),
{1,2,3,4,5,6,7,8,9,10,11,12})),
CONCATENATE($ES297," ",$L297)="RussOutdoor метро",
_xlpm.COEFF*
INDEX({0.8;0.9;1.1;1.1;1;1;1;1;1.1;1.1;1.1;1.1},
MATCH(MONTH(BB$15),
{1,2,3,4,5,6,7,8,9,10,11,12})),
$ES297&lt;&gt;"LisChannel",
_xlpm.COEFF,
$ES297&lt;&gt;"RussOutdoor",
_xlpm.COEFF))</f>
        <v/>
      </c>
      <c r="BC297" s="68">
        <f t="array" ref="BC297">
_xlfn.LET(_xlpm.COEFF,
IF($AW297+$AX297=0,0,IF(MAX(MIN($AX297,EOMONTH(BC$15,0))-MAX($AW297,BC$15)+1,)&gt;0,1,0)),
_xlfn.IFS(
$ES297="LisChannel",
_xlpm.COEFF*
INDEX({1;1;1.2;1.2;1;1;1;1;1.2;1.2;1.2;1.2},
MATCH(MONTH(BC$15),
{1,2,3,4,5,6,7,8,9,10,11,12})),
CONCATENATE($ES297," ",$L297)="RussOutdoor метро",
_xlpm.COEFF*
INDEX({0.8;0.9;1.1;1.1;1;1;1;1;1.1;1.1;1.1;1.1},
MATCH(MONTH(BC$15),
{1,2,3,4,5,6,7,8,9,10,11,12})),
$ES297&lt;&gt;"LisChannel",
_xlpm.COEFF,
$ES297&lt;&gt;"RussOutdoor",
_xlpm.COEFF))</f>
        <v/>
      </c>
      <c r="BD297" s="68">
        <f t="array" ref="BD297">
_xlfn.LET(_xlpm.COEFF,
IF($AW297+$AX297=0,0,IF(MAX(MIN($AX297,EOMONTH(BD$15,0))-MAX($AW297,BD$15)+1,)&gt;0,1,0)),
_xlfn.IFS(
$ES297="LisChannel",
_xlpm.COEFF*
INDEX({1;1;1.2;1.2;1;1;1;1;1.2;1.2;1.2;1.2},
MATCH(MONTH(BD$15),
{1,2,3,4,5,6,7,8,9,10,11,12})),
CONCATENATE($ES297," ",$L297)="RussOutdoor метро",
_xlpm.COEFF*
INDEX({0.8;0.9;1.1;1.1;1;1;1;1;1.1;1.1;1.1;1.1},
MATCH(MONTH(BD$15),
{1,2,3,4,5,6,7,8,9,10,11,12})),
$ES297&lt;&gt;"LisChannel",
_xlpm.COEFF,
$ES297&lt;&gt;"RussOutdoor",
_xlpm.COEFF))</f>
        <v/>
      </c>
      <c r="BE297" s="68">
        <f t="array" ref="BE297">
_xlfn.LET(_xlpm.COEFF,
IF($AW297+$AX297=0,0,IF(MAX(MIN($AX297,EOMONTH(BE$15,0))-MAX($AW297,BE$15)+1,)&gt;0,1,0)),
_xlfn.IFS(
$ES297="LisChannel",
_xlpm.COEFF*
INDEX({1;1;1.2;1.2;1;1;1;1;1.2;1.2;1.2;1.2},
MATCH(MONTH(BE$15),
{1,2,3,4,5,6,7,8,9,10,11,12})),
CONCATENATE($ES297," ",$L297)="RussOutdoor метро",
_xlpm.COEFF*
INDEX({0.8;0.9;1.1;1.1;1;1;1;1;1.1;1.1;1.1;1.1},
MATCH(MONTH(BE$15),
{1,2,3,4,5,6,7,8,9,10,11,12})),
$ES297&lt;&gt;"LisChannel",
_xlpm.COEFF,
$ES297&lt;&gt;"RussOutdoor",
_xlpm.COEFF))</f>
        <v/>
      </c>
      <c r="BF297" s="68">
        <f t="array" ref="BF297">
_xlfn.LET(_xlpm.COEFF,
IF($AW297+$AX297=0,0,IF(MAX(MIN($AX297,EOMONTH(BF$15,0))-MAX($AW297,BF$15)+1,)&gt;0,1,0)),
_xlfn.IFS(
$ES297="LisChannel",
_xlpm.COEFF*
INDEX({1;1;1.2;1.2;1;1;1;1;1.2;1.2;1.2;1.2},
MATCH(MONTH(BF$15),
{1,2,3,4,5,6,7,8,9,10,11,12})),
CONCATENATE($ES297," ",$L297)="RussOutdoor метро",
_xlpm.COEFF*
INDEX({0.8;0.9;1.1;1.1;1;1;1;1;1.1;1.1;1.1;1.1},
MATCH(MONTH(BF$15),
{1,2,3,4,5,6,7,8,9,10,11,12})),
$ES297&lt;&gt;"LisChannel",
_xlpm.COEFF,
$ES297&lt;&gt;"RussOutdoor",
_xlpm.COEFF))</f>
        <v/>
      </c>
      <c r="BG297" s="68">
        <f t="array" ref="BG297">
_xlfn.LET(_xlpm.COEFF,
IF($AW297+$AX297=0,0,IF(MAX(MIN($AX297,EOMONTH(BG$15,0))-MAX($AW297,BG$15)+1,)&gt;0,1,0)),
_xlfn.IFS(
$ES297="LisChannel",
_xlpm.COEFF*
INDEX({1;1;1.2;1.2;1;1;1;1;1.2;1.2;1.2;1.2},
MATCH(MONTH(BG$15),
{1,2,3,4,5,6,7,8,9,10,11,12})),
CONCATENATE($ES297," ",$L297)="RussOutdoor метро",
_xlpm.COEFF*
INDEX({0.8;0.9;1.1;1.1;1;1;1;1;1.1;1.1;1.1;1.1},
MATCH(MONTH(BG$15),
{1,2,3,4,5,6,7,8,9,10,11,12})),
$ES297&lt;&gt;"LisChannel",
_xlpm.COEFF,
$ES297&lt;&gt;"RussOutdoor",
_xlpm.COEFF))</f>
        <v/>
      </c>
      <c r="BH297" s="68">
        <f t="array" ref="BH297">
_xlfn.LET(_xlpm.COEFF,
IF($AW297+$AX297=0,0,IF(MAX(MIN($AX297,EOMONTH(BH$15,0))-MAX($AW297,BH$15)+1,)&gt;0,1,0)),
_xlfn.IFS(
$ES297="LisChannel",
_xlpm.COEFF*
INDEX({1;1;1.2;1.2;1;1;1;1;1.2;1.2;1.2;1.2},
MATCH(MONTH(BH$15),
{1,2,3,4,5,6,7,8,9,10,11,12})),
CONCATENATE($ES297," ",$L297)="RussOutdoor метро",
_xlpm.COEFF*
INDEX({0.8;0.9;1.1;1.1;1;1;1;1;1.1;1.1;1.1;1.1},
MATCH(MONTH(BH$15),
{1,2,3,4,5,6,7,8,9,10,11,12})),
$ES297&lt;&gt;"LisChannel",
_xlpm.COEFF,
$ES297&lt;&gt;"RussOutdoor",
_xlpm.COEFF))</f>
        <v/>
      </c>
      <c r="BI297" s="68">
        <f t="array" ref="BI297">
_xlfn.LET(_xlpm.COEFF,
IF($AW297+$AX297=0,0,IF(MAX(MIN($AX297,EOMONTH(BI$15,0))-MAX($AW297,BI$15)+1,)&gt;0,1,0)),
_xlfn.IFS(
$ES297="LisChannel",
_xlpm.COEFF*
INDEX({1;1;1.2;1.2;1;1;1;1;1.2;1.2;1.2;1.2},
MATCH(MONTH(BI$15),
{1,2,3,4,5,6,7,8,9,10,11,12})),
CONCATENATE($ES297," ",$L297)="RussOutdoor метро",
_xlpm.COEFF*
INDEX({0.8;0.9;1.1;1.1;1;1;1;1;1.1;1.1;1.1;1.1},
MATCH(MONTH(BI$15),
{1,2,3,4,5,6,7,8,9,10,11,12})),
$ES297&lt;&gt;"LisChannel",
_xlpm.COEFF,
$ES297&lt;&gt;"RussOutdoor",
_xlpm.COEFF))</f>
        <v/>
      </c>
      <c r="BJ297" s="68">
        <f t="array" ref="BJ297">
_xlfn.LET(_xlpm.COEFF,
IF($AW297+$AX297=0,0,IF(MAX(MIN($AX297,EOMONTH(BJ$15,0))-MAX($AW297,BJ$15)+1,)&gt;0,1,0)),
_xlfn.IFS(
$ES297="LisChannel",
_xlpm.COEFF*
INDEX({1;1;1.2;1.2;1;1;1;1;1.2;1.2;1.2;1.2},
MATCH(MONTH(BJ$15),
{1,2,3,4,5,6,7,8,9,10,11,12})),
CONCATENATE($ES297," ",$L297)="RussOutdoor метро",
_xlpm.COEFF*
INDEX({0.8;0.9;1.1;1.1;1;1;1;1;1.1;1.1;1.1;1.1},
MATCH(MONTH(BJ$15),
{1,2,3,4,5,6,7,8,9,10,11,12})),
$ES297&lt;&gt;"LisChannel",
_xlpm.COEFF,
$ES297&lt;&gt;"RussOutdoor",
_xlpm.COEFF))</f>
        <v/>
      </c>
      <c r="BK297" s="68">
        <f t="array" ref="BK297">
_xlfn.LET(_xlpm.COEFF,
IF($AW297+$AX297=0,0,IF(MAX(MIN($AX297,EOMONTH(BK$15,0))-MAX($AW297,BK$15)+1,)&gt;0,1,0)),
_xlfn.IFS(
$ES297="LisChannel",
_xlpm.COEFF*
INDEX({1;1;1.2;1.2;1;1;1;1;1.2;1.2;1.2;1.2},
MATCH(MONTH(BK$15),
{1,2,3,4,5,6,7,8,9,10,11,12})),
CONCATENATE($ES297," ",$L297)="RussOutdoor метро",
_xlpm.COEFF*
INDEX({0.8;0.9;1.1;1.1;1;1;1;1;1.1;1.1;1.1;1.1},
MATCH(MONTH(BK$15),
{1,2,3,4,5,6,7,8,9,10,11,12})),
$ES297&lt;&gt;"LisChannel",
_xlpm.COEFF,
$ES297&lt;&gt;"RussOutdoor",
_xlpm.COEFF))</f>
        <v/>
      </c>
      <c r="BL297" s="62">
        <f>COUNTIFS($AZ297:$BK297,"&gt;0")</f>
        <v/>
      </c>
      <c r="BM297" s="65" t="n"/>
      <c r="BN297" s="125">
        <f>$DJ297</f>
        <v/>
      </c>
      <c r="BO297" s="63">
        <f>$DQ297</f>
        <v/>
      </c>
      <c r="BP297" s="125">
        <f>
IFERROR(
IF($BL297=0,0,
$BN297*(1-$BO297)),
0)</f>
        <v/>
      </c>
      <c r="BQ297" s="125">
        <f t="array" ref="BQ297">
IFERROR(
_xlfn.IFS(
$DH297="день_1",
$BP297*$BL297/($AX297-$AW297+1)*AZ297*(DAY(EOMONTH(AZ$15,0))),
$DH297="день_2",
$BP297/30*MAX(MIN($AX297,EOMONTH(AZ$15,0))-MAX($AW297,AZ$15)+1,),
$DH297="раб.день",
$BP297/30*(IFERROR(
_xlfn.LET(_xlpm.VD,
CHOOSE(
{1;2;3;4;5;6;7;8;9;10;11;12;13;14;15;16;17;18},
45658,45659,45660,45661,45662,45663,45664,45665,45711,45724,45778,45779,45785,45786,45820,45821,45965,46022),
_xlfn.LET(_xlpm.DD,
MAX(MIN($AX297,EOMONTH(AZ$15,0))-MAX($AW297,AZ$15),),
_xlfn.IFS(
AND(MONTH($AW297)=MONTH(AZ$15),MONTH($AX297)&lt;&gt;MONTH(AZ$15)),
NETWORKDAYS.INTL($AW297,$AW297+_xlpm.DD,1,_xlpm.VD),
AND(MONTH($AW297)&lt;&gt;MONTH(AZ$15),MONTH($AX297)=MONTH(AZ$15)),
NETWORKDAYS.INTL(($AX297)-_xlpm.DD,$AX297,1,_xlpm.VD),
AND(MONTH($AW297)&lt;MONTH(AZ$15),MONTH($AX297)&gt;MONTH(AZ$15)),
NETWORKDAYS.INTL((EOMONTH(AZ$15-1,1))-_xlpm.DD,EOMONTH(AZ$15-1,1),1,_xlpm.VD),
AND(MONTH($AW297)=MONTH(AZ$15),MONTH($AX297)=MONTH(AZ$15)),
NETWORKDAYS.INTL($AW297,$AX297,1,_xlpm.VD)))),0)),
$DH297="месяц",
$BP297*AZ297,
$DH297="неделя",
$BP297*AZ297/7*(ROUNDUP((DAY(EOMONTH(AZ$15,0)))/4,0))),
0)</f>
        <v/>
      </c>
      <c r="BR297" s="125">
        <f t="array" ref="BR297">
IFERROR(
_xlfn.IFS(
$DH297="день_1",
$BP297*$BL297/($AX297-$AW297+1)*BA297*(DAY(EOMONTH(BA$15,0))),
$DH297="день_2",
$BP297/30*MAX(MIN($AX297,EOMONTH(BA$15,0))-MAX($AW297,BA$15)+1,),
$DH297="раб.день",
$BP297/30*(IFERROR(
_xlfn.LET(_xlpm.VD,
CHOOSE(
{1;2;3;4;5;6;7;8;9;10;11;12;13;14;15;16;17;18},
45658,45659,45660,45661,45662,45663,45664,45665,45711,45724,45778,45779,45785,45786,45820,45821,45965,46022),
_xlfn.LET(_xlpm.DD,
MAX(MIN($AX297,EOMONTH(BA$15,0))-MAX($AW297,BA$15),),
_xlfn.IFS(
AND(MONTH($AW297)=MONTH(BA$15),MONTH($AX297)&lt;&gt;MONTH(BA$15)),
NETWORKDAYS.INTL($AW297,$AW297+_xlpm.DD,1,_xlpm.VD),
AND(MONTH($AW297)&lt;&gt;MONTH(BA$15),MONTH($AX297)=MONTH(BA$15)),
NETWORKDAYS.INTL(($AX297)-_xlpm.DD,$AX297,1,_xlpm.VD),
AND(MONTH($AW297)&lt;MONTH(BA$15),MONTH($AX297)&gt;MONTH(BA$15)),
NETWORKDAYS.INTL((EOMONTH(BA$15-1,1))-_xlpm.DD,EOMONTH(BA$15-1,1),1,_xlpm.VD),
AND(MONTH($AW297)=MONTH(BA$15),MONTH($AX297)=MONTH(BA$15)),
NETWORKDAYS.INTL($AW297,$AX297,1,_xlpm.VD)))),0)),
$DH297="месяц",
$BP297*BA297,
$DH297="неделя",
$BP297*BA297/7*(ROUNDUP((DAY(EOMONTH(BA$15,0)))/4,0))),
0)</f>
        <v/>
      </c>
      <c r="BS297" s="125">
        <f t="array" ref="BS297">
IFERROR(
_xlfn.IFS(
$DH297="день_1",
$BP297*$BL297/($AX297-$AW297+1)*BB297*(DAY(EOMONTH(BB$15,0))),
$DH297="день_2",
$BP297/30*MAX(MIN($AX297,EOMONTH(BB$15,0))-MAX($AW297,BB$15)+1,),
$DH297="раб.день",
$BP297/30*(IFERROR(
_xlfn.LET(_xlpm.VD,
CHOOSE(
{1;2;3;4;5;6;7;8;9;10;11;12;13;14;15;16;17;18},
45658,45659,45660,45661,45662,45663,45664,45665,45711,45724,45778,45779,45785,45786,45820,45821,45965,46022),
_xlfn.LET(_xlpm.DD,
MAX(MIN($AX297,EOMONTH(BB$15,0))-MAX($AW297,BB$15),),
_xlfn.IFS(
AND(MONTH($AW297)=MONTH(BB$15),MONTH($AX297)&lt;&gt;MONTH(BB$15)),
NETWORKDAYS.INTL($AW297,$AW297+_xlpm.DD,1,_xlpm.VD),
AND(MONTH($AW297)&lt;&gt;MONTH(BB$15),MONTH($AX297)=MONTH(BB$15)),
NETWORKDAYS.INTL(($AX297)-_xlpm.DD,$AX297,1,_xlpm.VD),
AND(MONTH($AW297)&lt;MONTH(BB$15),MONTH($AX297)&gt;MONTH(BB$15)),
NETWORKDAYS.INTL((EOMONTH(BB$15-1,1))-_xlpm.DD,EOMONTH(BB$15-1,1),1,_xlpm.VD),
AND(MONTH($AW297)=MONTH(BB$15),MONTH($AX297)=MONTH(BB$15)),
NETWORKDAYS.INTL($AW297,$AX297,1,_xlpm.VD)))),0)),
$DH297="месяц",
$BP297*BB297,
$DH297="неделя",
$BP297*BB297/7*(ROUNDUP((DAY(EOMONTH(BB$15,0)))/4,0))),
0)</f>
        <v/>
      </c>
      <c r="BT297" s="125">
        <f t="array" ref="BT297">
IFERROR(
_xlfn.IFS(
$DH297="день_1",
$BP297*$BL297/($AX297-$AW297+1)*BC297*(DAY(EOMONTH(BC$15,0))),
$DH297="день_2",
$BP297/30*MAX(MIN($AX297,EOMONTH(BC$15,0))-MAX($AW297,BC$15)+1,),
$DH297="раб.день",
$BP297/30*(IFERROR(
_xlfn.LET(_xlpm.VD,
CHOOSE(
{1;2;3;4;5;6;7;8;9;10;11;12;13;14;15;16;17;18},
45658,45659,45660,45661,45662,45663,45664,45665,45711,45724,45778,45779,45785,45786,45820,45821,45965,46022),
_xlfn.LET(_xlpm.DD,
MAX(MIN($AX297,EOMONTH(BC$15,0))-MAX($AW297,BC$15),),
_xlfn.IFS(
AND(MONTH($AW297)=MONTH(BC$15),MONTH($AX297)&lt;&gt;MONTH(BC$15)),
NETWORKDAYS.INTL($AW297,$AW297+_xlpm.DD,1,_xlpm.VD),
AND(MONTH($AW297)&lt;&gt;MONTH(BC$15),MONTH($AX297)=MONTH(BC$15)),
NETWORKDAYS.INTL(($AX297)-_xlpm.DD,$AX297,1,_xlpm.VD),
AND(MONTH($AW297)&lt;MONTH(BC$15),MONTH($AX297)&gt;MONTH(BC$15)),
NETWORKDAYS.INTL((EOMONTH(BC$15-1,1))-_xlpm.DD,EOMONTH(BC$15-1,1),1,_xlpm.VD),
AND(MONTH($AW297)=MONTH(BC$15),MONTH($AX297)=MONTH(BC$15)),
NETWORKDAYS.INTL($AW297,$AX297,1,_xlpm.VD)))),0)),
$DH297="месяц",
$BP297*BC297,
$DH297="неделя",
$BP297*BC297/7*(ROUNDUP((DAY(EOMONTH(BC$15,0)))/4,0))),
0)</f>
        <v/>
      </c>
      <c r="BU297" s="125">
        <f t="array" ref="BU297">
IFERROR(
_xlfn.IFS(
$DH297="день_1",
$BP297*$BL297/($AX297-$AW297+1)*BD297*(DAY(EOMONTH(BD$15,0))),
$DH297="день_2",
$BP297/30*MAX(MIN($AX297,EOMONTH(BD$15,0))-MAX($AW297,BD$15)+1,),
$DH297="раб.день",
$BP297/30*(IFERROR(
_xlfn.LET(_xlpm.VD,
CHOOSE(
{1;2;3;4;5;6;7;8;9;10;11;12;13;14;15;16;17;18},
45658,45659,45660,45661,45662,45663,45664,45665,45711,45724,45778,45779,45785,45786,45820,45821,45965,46022),
_xlfn.LET(_xlpm.DD,
MAX(MIN($AX297,EOMONTH(BD$15,0))-MAX($AW297,BD$15),),
_xlfn.IFS(
AND(MONTH($AW297)=MONTH(BD$15),MONTH($AX297)&lt;&gt;MONTH(BD$15)),
NETWORKDAYS.INTL($AW297,$AW297+_xlpm.DD,1,_xlpm.VD),
AND(MONTH($AW297)&lt;&gt;MONTH(BD$15),MONTH($AX297)=MONTH(BD$15)),
NETWORKDAYS.INTL(($AX297)-_xlpm.DD,$AX297,1,_xlpm.VD),
AND(MONTH($AW297)&lt;MONTH(BD$15),MONTH($AX297)&gt;MONTH(BD$15)),
NETWORKDAYS.INTL((EOMONTH(BD$15-1,1))-_xlpm.DD,EOMONTH(BD$15-1,1),1,_xlpm.VD),
AND(MONTH($AW297)=MONTH(BD$15),MONTH($AX297)=MONTH(BD$15)),
NETWORKDAYS.INTL($AW297,$AX297,1,_xlpm.VD)))),0)),
$DH297="месяц",
$BP297*BD297,
$DH297="неделя",
$BP297*BD297/7*(ROUNDUP((DAY(EOMONTH(BD$15,0)))/4,0))),
0)</f>
        <v/>
      </c>
      <c r="BV297" s="125">
        <f t="array" ref="BV297">
IFERROR(
_xlfn.IFS(
$DH297="день_1",
$BP297*$BL297/($AX297-$AW297+1)*BE297*(DAY(EOMONTH(BE$15,0))),
$DH297="день_2",
$BP297/30*MAX(MIN($AX297,EOMONTH(BE$15,0))-MAX($AW297,BE$15)+1,),
$DH297="раб.день",
$BP297/30*(IFERROR(
_xlfn.LET(_xlpm.VD,
CHOOSE(
{1;2;3;4;5;6;7;8;9;10;11;12;13;14;15;16;17;18},
45658,45659,45660,45661,45662,45663,45664,45665,45711,45724,45778,45779,45785,45786,45820,45821,45965,46022),
_xlfn.LET(_xlpm.DD,
MAX(MIN($AX297,EOMONTH(BE$15,0))-MAX($AW297,BE$15),),
_xlfn.IFS(
AND(MONTH($AW297)=MONTH(BE$15),MONTH($AX297)&lt;&gt;MONTH(BE$15)),
NETWORKDAYS.INTL($AW297,$AW297+_xlpm.DD,1,_xlpm.VD),
AND(MONTH($AW297)&lt;&gt;MONTH(BE$15),MONTH($AX297)=MONTH(BE$15)),
NETWORKDAYS.INTL(($AX297)-_xlpm.DD,$AX297,1,_xlpm.VD),
AND(MONTH($AW297)&lt;MONTH(BE$15),MONTH($AX297)&gt;MONTH(BE$15)),
NETWORKDAYS.INTL((EOMONTH(BE$15-1,1))-_xlpm.DD,EOMONTH(BE$15-1,1),1,_xlpm.VD),
AND(MONTH($AW297)=MONTH(BE$15),MONTH($AX297)=MONTH(BE$15)),
NETWORKDAYS.INTL($AW297,$AX297,1,_xlpm.VD)))),0)),
$DH297="месяц",
$BP297*BE297,
$DH297="неделя",
$BP297*BE297/7*(ROUNDUP((DAY(EOMONTH(BE$15,0)))/4,0))),
0)</f>
        <v/>
      </c>
      <c r="BW297" s="125">
        <f t="array" ref="BW297">
IFERROR(
_xlfn.IFS(
$DH297="день_1",
$BP297*$BL297/($AX297-$AW297+1)*BF297*(DAY(EOMONTH(BF$15,0))),
$DH297="день_2",
$BP297/30*MAX(MIN($AX297,EOMONTH(BF$15,0))-MAX($AW297,BF$15)+1,),
$DH297="раб.день",
$BP297/30*(IFERROR(
_xlfn.LET(_xlpm.VD,
CHOOSE(
{1;2;3;4;5;6;7;8;9;10;11;12;13;14;15;16;17;18},
45658,45659,45660,45661,45662,45663,45664,45665,45711,45724,45778,45779,45785,45786,45820,45821,45965,46022),
_xlfn.LET(_xlpm.DD,
MAX(MIN($AX297,EOMONTH(BF$15,0))-MAX($AW297,BF$15),),
_xlfn.IFS(
AND(MONTH($AW297)=MONTH(BF$15),MONTH($AX297)&lt;&gt;MONTH(BF$15)),
NETWORKDAYS.INTL($AW297,$AW297+_xlpm.DD,1,_xlpm.VD),
AND(MONTH($AW297)&lt;&gt;MONTH(BF$15),MONTH($AX297)=MONTH(BF$15)),
NETWORKDAYS.INTL(($AX297)-_xlpm.DD,$AX297,1,_xlpm.VD),
AND(MONTH($AW297)&lt;MONTH(BF$15),MONTH($AX297)&gt;MONTH(BF$15)),
NETWORKDAYS.INTL((EOMONTH(BF$15-1,1))-_xlpm.DD,EOMONTH(BF$15-1,1),1,_xlpm.VD),
AND(MONTH($AW297)=MONTH(BF$15),MONTH($AX297)=MONTH(BF$15)),
NETWORKDAYS.INTL($AW297,$AX297,1,_xlpm.VD)))),0)),
$DH297="месяц",
$BP297*BF297,
$DH297="неделя",
$BP297*BF297/7*(ROUNDUP((DAY(EOMONTH(BF$15,0)))/4,0))),
0)</f>
        <v/>
      </c>
      <c r="BX297" s="125">
        <f t="array" ref="BX297">
IFERROR(
_xlfn.IFS(
$DH297="день_1",
$BP297*$BL297/($AX297-$AW297+1)*BG297*(DAY(EOMONTH(BG$15,0))),
$DH297="день_2",
$BP297/30*MAX(MIN($AX297,EOMONTH(BG$15,0))-MAX($AW297,BG$15)+1,),
$DH297="раб.день",
$BP297/30*(IFERROR(
_xlfn.LET(_xlpm.VD,
CHOOSE(
{1;2;3;4;5;6;7;8;9;10;11;12;13;14;15;16;17;18},
45658,45659,45660,45661,45662,45663,45664,45665,45711,45724,45778,45779,45785,45786,45820,45821,45965,46022),
_xlfn.LET(_xlpm.DD,
MAX(MIN($AX297,EOMONTH(BG$15,0))-MAX($AW297,BG$15),),
_xlfn.IFS(
AND(MONTH($AW297)=MONTH(BG$15),MONTH($AX297)&lt;&gt;MONTH(BG$15)),
NETWORKDAYS.INTL($AW297,$AW297+_xlpm.DD,1,_xlpm.VD),
AND(MONTH($AW297)&lt;&gt;MONTH(BG$15),MONTH($AX297)=MONTH(BG$15)),
NETWORKDAYS.INTL(($AX297)-_xlpm.DD,$AX297,1,_xlpm.VD),
AND(MONTH($AW297)&lt;MONTH(BG$15),MONTH($AX297)&gt;MONTH(BG$15)),
NETWORKDAYS.INTL((EOMONTH(BG$15-1,1))-_xlpm.DD,EOMONTH(BG$15-1,1),1,_xlpm.VD),
AND(MONTH($AW297)=MONTH(BG$15),MONTH($AX297)=MONTH(BG$15)),
NETWORKDAYS.INTL($AW297,$AX297,1,_xlpm.VD)))),0)),
$DH297="месяц",
$BP297*BG297,
$DH297="неделя",
$BP297*BG297/7*(ROUNDUP((DAY(EOMONTH(BG$15,0)))/4,0))),
0)</f>
        <v/>
      </c>
      <c r="BY297" s="125">
        <f t="array" ref="BY297">
IFERROR(
_xlfn.IFS(
$DH297="день_1",
$BP297*$BL297/($AX297-$AW297+1)*BH297*(DAY(EOMONTH(BH$15,0))),
$DH297="день_2",
$BP297/30*MAX(MIN($AX297,EOMONTH(BH$15,0))-MAX($AW297,BH$15)+1,),
$DH297="раб.день",
$BP297/30*(IFERROR(
_xlfn.LET(_xlpm.VD,
CHOOSE(
{1;2;3;4;5;6;7;8;9;10;11;12;13;14;15;16;17;18},
45658,45659,45660,45661,45662,45663,45664,45665,45711,45724,45778,45779,45785,45786,45820,45821,45965,46022),
_xlfn.LET(_xlpm.DD,
MAX(MIN($AX297,EOMONTH(BH$15,0))-MAX($AW297,BH$15),),
_xlfn.IFS(
AND(MONTH($AW297)=MONTH(BH$15),MONTH($AX297)&lt;&gt;MONTH(BH$15)),
NETWORKDAYS.INTL($AW297,$AW297+_xlpm.DD,1,_xlpm.VD),
AND(MONTH($AW297)&lt;&gt;MONTH(BH$15),MONTH($AX297)=MONTH(BH$15)),
NETWORKDAYS.INTL(($AX297)-_xlpm.DD,$AX297,1,_xlpm.VD),
AND(MONTH($AW297)&lt;MONTH(BH$15),MONTH($AX297)&gt;MONTH(BH$15)),
NETWORKDAYS.INTL((EOMONTH(BH$15-1,1))-_xlpm.DD,EOMONTH(BH$15-1,1),1,_xlpm.VD),
AND(MONTH($AW297)=MONTH(BH$15),MONTH($AX297)=MONTH(BH$15)),
NETWORKDAYS.INTL($AW297,$AX297,1,_xlpm.VD)))),0)),
$DH297="месяц",
$BP297*BH297,
$DH297="неделя",
$BP297*BH297/7*(ROUNDUP((DAY(EOMONTH(BH$15,0)))/4,0))),
0)</f>
        <v/>
      </c>
      <c r="BZ297" s="125">
        <f t="array" ref="BZ297">
IFERROR(
_xlfn.IFS(
$DH297="день_1",
$BP297*$BL297/($AX297-$AW297+1)*BI297*(DAY(EOMONTH(BI$15,0))),
$DH297="день_2",
$BP297/30*MAX(MIN($AX297,EOMONTH(BI$15,0))-MAX($AW297,BI$15)+1,),
$DH297="раб.день",
$BP297/30*(IFERROR(
_xlfn.LET(_xlpm.VD,
CHOOSE(
{1;2;3;4;5;6;7;8;9;10;11;12;13;14;15;16;17;18},
45658,45659,45660,45661,45662,45663,45664,45665,45711,45724,45778,45779,45785,45786,45820,45821,45965,46022),
_xlfn.LET(_xlpm.DD,
MAX(MIN($AX297,EOMONTH(BI$15,0))-MAX($AW297,BI$15),),
_xlfn.IFS(
AND(MONTH($AW297)=MONTH(BI$15),MONTH($AX297)&lt;&gt;MONTH(BI$15)),
NETWORKDAYS.INTL($AW297,$AW297+_xlpm.DD,1,_xlpm.VD),
AND(MONTH($AW297)&lt;&gt;MONTH(BI$15),MONTH($AX297)=MONTH(BI$15)),
NETWORKDAYS.INTL(($AX297)-_xlpm.DD,$AX297,1,_xlpm.VD),
AND(MONTH($AW297)&lt;MONTH(BI$15),MONTH($AX297)&gt;MONTH(BI$15)),
NETWORKDAYS.INTL((EOMONTH(BI$15-1,1))-_xlpm.DD,EOMONTH(BI$15-1,1),1,_xlpm.VD),
AND(MONTH($AW297)=MONTH(BI$15),MONTH($AX297)=MONTH(BI$15)),
NETWORKDAYS.INTL($AW297,$AX297,1,_xlpm.VD)))),0)),
$DH297="месяц",
$BP297*BI297,
$DH297="неделя",
$BP297*BI297/7*(ROUNDUP((DAY(EOMONTH(BI$15,0)))/4,0))),
0)</f>
        <v/>
      </c>
      <c r="CA297" s="125">
        <f t="array" ref="CA297">
IFERROR(
_xlfn.IFS(
$DH297="день_1",
$BP297*$BL297/($AX297-$AW297+1)*BJ297*(DAY(EOMONTH(BJ$15,0))),
$DH297="день_2",
$BP297/30*MAX(MIN($AX297,EOMONTH(BJ$15,0))-MAX($AW297,BJ$15)+1,),
$DH297="раб.день",
$BP297/30*(IFERROR(
_xlfn.LET(_xlpm.VD,
CHOOSE(
{1;2;3;4;5;6;7;8;9;10;11;12;13;14;15;16;17;18},
45658,45659,45660,45661,45662,45663,45664,45665,45711,45724,45778,45779,45785,45786,45820,45821,45965,46022),
_xlfn.LET(_xlpm.DD,
MAX(MIN($AX297,EOMONTH(BJ$15,0))-MAX($AW297,BJ$15),),
_xlfn.IFS(
AND(MONTH($AW297)=MONTH(BJ$15),MONTH($AX297)&lt;&gt;MONTH(BJ$15)),
NETWORKDAYS.INTL($AW297,$AW297+_xlpm.DD,1,_xlpm.VD),
AND(MONTH($AW297)&lt;&gt;MONTH(BJ$15),MONTH($AX297)=MONTH(BJ$15)),
NETWORKDAYS.INTL(($AX297)-_xlpm.DD,$AX297,1,_xlpm.VD),
AND(MONTH($AW297)&lt;MONTH(BJ$15),MONTH($AX297)&gt;MONTH(BJ$15)),
NETWORKDAYS.INTL((EOMONTH(BJ$15-1,1))-_xlpm.DD,EOMONTH(BJ$15-1,1),1,_xlpm.VD),
AND(MONTH($AW297)=MONTH(BJ$15),MONTH($AX297)=MONTH(BJ$15)),
NETWORKDAYS.INTL($AW297,$AX297,1,_xlpm.VD)))),0)),
$DH297="месяц",
$BP297*BJ297,
$DH297="неделя",
$BP297*BJ297/7*(ROUNDUP((DAY(EOMONTH(BJ$15,0)))/4,0))),
0)</f>
        <v/>
      </c>
      <c r="CB297" s="125">
        <f t="array" ref="CB297">
IFERROR(
_xlfn.IFS(
$DH297="день_1",
$BP297*$BL297/($AX297-$AW297+1)*BK297*(DAY(EOMONTH(BK$15,0))),
$DH297="день_2",
$BP297/30*MAX(MIN($AX297,EOMONTH(BK$15,0))-MAX($AW297,BK$15)+1,),
$DH297="раб.день",
$BP297/30*(IFERROR(
_xlfn.LET(_xlpm.VD,
CHOOSE(
{1;2;3;4;5;6;7;8;9;10;11;12;13;14;15;16;17;18},
45658,45659,45660,45661,45662,45663,45664,45665,45711,45724,45778,45779,45785,45786,45820,45821,45965,46022),
_xlfn.LET(_xlpm.DD,
MAX(MIN($AX297,EOMONTH(BK$15,0))-MAX($AW297,BK$15),),
_xlfn.IFS(
AND(MONTH($AW297)=MONTH(BK$15),MONTH($AX297)&lt;&gt;MONTH(BK$15)),
NETWORKDAYS.INTL($AW297,$AW297+_xlpm.DD,1,_xlpm.VD),
AND(MONTH($AW297)&lt;&gt;MONTH(BK$15),MONTH($AX297)=MONTH(BK$15)),
NETWORKDAYS.INTL(($AX297)-_xlpm.DD,$AX297,1,_xlpm.VD),
AND(MONTH($AW297)&lt;MONTH(BK$15),MONTH($AX297)&gt;MONTH(BK$15)),
NETWORKDAYS.INTL((EOMONTH(BK$15-1,1))-_xlpm.DD,EOMONTH(BK$15-1,1),1,_xlpm.VD),
AND(MONTH($AW297)=MONTH(BK$15),MONTH($AX297)=MONTH(BK$15)),
NETWORKDAYS.INTL($AW297,$AX297,1,_xlpm.VD)))),0)),
$DH297="месяц",
$BP297*BK297,
$DH297="неделя",
$BP297*BK297/7*(ROUNDUP((DAY(EOMONTH(BK$15,0)))/4,0))),
0)</f>
        <v/>
      </c>
      <c r="CC297" s="125">
        <f>SUM($BQ297:$CB297)</f>
        <v/>
      </c>
      <c r="CD297" s="126">
        <f>SUM($EH297:$EH297)</f>
        <v/>
      </c>
      <c r="CE297" s="126">
        <f>$CD297*$AB297</f>
        <v/>
      </c>
      <c r="CF297" s="126">
        <f>SUM($EK297:$EK297)</f>
        <v/>
      </c>
      <c r="CG297" s="126">
        <f>$CF297*$AB297</f>
        <v/>
      </c>
      <c r="CH297" s="126">
        <f>SUM($CC297,$CE297,$CG297)</f>
        <v/>
      </c>
      <c r="CI297" s="126">
        <f>$CH297*(1+$CM297)</f>
        <v/>
      </c>
      <c r="CJ297" s="127" t="n">
        <v>0</v>
      </c>
      <c r="CK297" s="126">
        <f>SUM($CH297:$CH297)*(1+$CJ297)</f>
        <v/>
      </c>
      <c r="CL297" s="126">
        <f>SUM($CH297:$CH297)*(1+$CM297)</f>
        <v/>
      </c>
      <c r="CM297" s="59" t="inlineStr">
        <is>
          <t>20%</t>
        </is>
      </c>
      <c r="CN297" s="59" t="n"/>
      <c r="CO297" s="72" t="n"/>
      <c r="CP297" s="59" t="n"/>
      <c r="CQ297" s="73" t="n"/>
      <c r="CR297" s="73" t="n"/>
      <c r="CS297" s="73" t="n"/>
      <c r="CT297" s="72" t="n"/>
      <c r="CU297" s="79" t="inlineStr">
        <is>
          <t> </t>
        </is>
      </c>
      <c r="CV297" s="60" t="n"/>
      <c r="CW297" s="60" t="n"/>
      <c r="CX297" s="60" t="n"/>
      <c r="CY297" s="127">
        <f>IFERROR(($CC297-$EE297)/($EE297/(1-$DQ297)),0)</f>
        <v/>
      </c>
      <c r="CZ297" s="127">
        <f>IFERROR(1-$EI297/($CE297),0)</f>
        <v/>
      </c>
      <c r="DA297" s="127">
        <f>IFERROR(1-$EL297/($CG297),0)</f>
        <v/>
      </c>
      <c r="DB297" s="126">
        <f>ROUND(IFERROR(($CI297/(1+$CM297)-$EN297),0),2)</f>
        <v/>
      </c>
      <c r="DC297" s="128" t="n"/>
      <c r="DD297" s="125" t="n"/>
      <c r="DE297" s="75" t="n">
        <v>0</v>
      </c>
      <c r="DF297" s="128" t="n"/>
      <c r="DG297" s="125">
        <f>IF($DC297=0,0,$DD297*($DC297*100%-$DE297*$DF297))*SUM($AB297:$AB297)</f>
        <v/>
      </c>
      <c r="DH297" s="129" t="inlineStr">
        <is>
          <t>месяц</t>
        </is>
      </c>
      <c r="DI297" s="130">
        <f t="array" ref="DI297">IFERROR(
IF($ES297="LisChannel",
(ROUND(((INDEX({174.625;153.888888888889;130.972222222222},MATCH($AI297,{2;3;4}),0))*$AG297*$AI297),2)),0),0)</f>
        <v/>
      </c>
      <c r="DJ297" s="130">
        <f>
_xlfn.LET(_xlpm.X,
IFERROR(
IF($ES297="НовиковТВ",
(_xlfn.LET(_xlpm.NTV,
_xlfn.LET(_xlpm.MIN,350000,
IF(SUMIFS($DI:$DI,$ES:$ES,"НовиковТВ")&lt;=_xlpm.MIN,
(SUMIFS($DI:$DI,$ES:$ES,"НовиковТВ")/(COUNTIFS($ES:$ES,"НовиковТВ")))*_xlpm.MIN/SUMIFS($DI:$DI,$ES:$ES,"НовиковТВ"),
DI297)),
_xlpm.NTV+$DG297/(1-(1-(_xlpm.NTV)*(1-$DL297)*(1-$DM297)*(1-$DN297)*(1-$DO297)*(1-$DP297)/_xlpm.NTV))))/(1+$EP297),
$DI297+$DG297/(1-(1-($DI297)*(1-$DL297)*(1-$DM297)*(1-$DN297)*(1-$DO297)*(1-$DP297)/$DI297))),
0),
_xlpm.X*(1+$CM297)*(1+$CW297)-_xlpm.X*(1+$CM297)+_xlpm.X)</f>
        <v/>
      </c>
      <c r="DK297" s="125" t="inlineStr">
        <is>
          <t>послед.</t>
        </is>
      </c>
      <c r="DL297" s="63" t="n">
        <v>0</v>
      </c>
      <c r="DM297" s="63" t="n">
        <v>0</v>
      </c>
      <c r="DN297" s="63" t="n">
        <v>0</v>
      </c>
      <c r="DO297" s="63" t="n">
        <v>0</v>
      </c>
      <c r="DP297" s="63" t="n">
        <v>0</v>
      </c>
      <c r="DQ297" s="63">
        <f t="array" ref="DQ297">IFERROR(_xlfn.IFS(
$DK297="послед.",1-(1-$DL297)*(1-$DM297)*(1-$DN297)*(1-$DO297)*(1-$DP297),
$DK297="сумм.",$DL297+$DM297+$DN297+$DO297+$DP297),
0)</f>
        <v/>
      </c>
      <c r="DR297" s="125">
        <f t="array" ref="DR297">
IFERROR(
_xlfn.IFS(
$BL297=0,
0,
$BL297&gt;0,
_xlfn.IFS($DK297="послед.",
$DJ297*(1-$DL297)*(1-$DM297)*(1-$DN297)*(1-$DO297)*(1-$DP297),
$DK297="сумм.",
$DJ297*(1-($DL297+$DM297+$DN297+$DO297+$DP297)))),0)</f>
        <v/>
      </c>
      <c r="DS297" s="125">
        <f t="array" ref="DS297">
IFERROR(_xlfn.IFS(
$DH297="день_1",
$DR297*$BL297/($AX297-$AW297+1)*AZ297*(DAY(EOMONTH(AZ$15,0))),
$DH297="день_2",
$DR297/30*MAX(MIN($AX297,EOMONTH(AZ$15,0))-MAX($AW297,AZ$15)+1,),
$DH297="раб.день",
$DR297/30*(IFERROR(
_xlfn.LET(_xlpm.VD,
CHOOSE(
{1;2;3;4;5;6;7;8;9;10;11;12;13;14;15;16;17;18},
45658,45659,45660,45661,45662,45663,45664,45665,45711,45724,45778,45779,45785,45786,45820,45821,45965,46022),
_xlfn.LET(_xlpm.DD,
MAX(MIN($AX297,EOMONTH(AZ$15,0))-MAX($AW297,AZ$15),),
_xlfn.IFS(
AND(MONTH($AW297)=MONTH(AZ$15),MONTH($AX297)&lt;&gt;MONTH(AZ$15)),
NETWORKDAYS.INTL($AW297,$AW297+_xlpm.DD,1,_xlpm.VD),
AND(MONTH($AW297)&lt;&gt;MONTH(AZ$15),MONTH($AX297)=MONTH(AZ$15)),
NETWORKDAYS.INTL(($AX297)-_xlpm.DD,$AX297,1,_xlpm.VD),
AND(MONTH($AW297)&lt;MONTH(AZ$15),MONTH($AX297)&gt;MONTH(AZ$15)),
NETWORKDAYS.INTL((EOMONTH(AZ$15-1,1))-_xlpm.DD,EOMONTH(AZ$15-1,1),1,_xlpm.VD),
AND(MONTH($AW297)=MONTH(AZ$15),MONTH($AX297)=MONTH(AZ$15)),
NETWORKDAYS.INTL($AW297,$AX297,1,_xlpm.VD)))),0)),
$DH297="месяц",
$DR297*AZ297,
$DH297="неделя",
$DR297*AZ297/7*(ROUNDUP((DAY(EOMONTH(AZ$15,0)))/4,0))),
0)</f>
        <v/>
      </c>
      <c r="DT297" s="125">
        <f t="array" ref="DT297">
IFERROR(_xlfn.IFS(
$DH297="день_1",
$DR297*$BL297/($AX297-$AW297+1)*BA297*(DAY(EOMONTH(BA$15,0))),
$DH297="день_2",
$DR297/30*MAX(MIN($AX297,EOMONTH(BA$15,0))-MAX($AW297,BA$15)+1,),
$DH297="раб.день",
$DR297/30*(IFERROR(
_xlfn.LET(_xlpm.VD,
CHOOSE(
{1;2;3;4;5;6;7;8;9;10;11;12;13;14;15;16;17;18},
45658,45659,45660,45661,45662,45663,45664,45665,45711,45724,45778,45779,45785,45786,45820,45821,45965,46022),
_xlfn.LET(_xlpm.DD,
MAX(MIN($AX297,EOMONTH(BA$15,0))-MAX($AW297,BA$15),),
_xlfn.IFS(
AND(MONTH($AW297)=MONTH(BA$15),MONTH($AX297)&lt;&gt;MONTH(BA$15)),
NETWORKDAYS.INTL($AW297,$AW297+_xlpm.DD,1,_xlpm.VD),
AND(MONTH($AW297)&lt;&gt;MONTH(BA$15),MONTH($AX297)=MONTH(BA$15)),
NETWORKDAYS.INTL(($AX297)-_xlpm.DD,$AX297,1,_xlpm.VD),
AND(MONTH($AW297)&lt;MONTH(BA$15),MONTH($AX297)&gt;MONTH(BA$15)),
NETWORKDAYS.INTL((EOMONTH(BA$15-1,1))-_xlpm.DD,EOMONTH(BA$15-1,1),1,_xlpm.VD),
AND(MONTH($AW297)=MONTH(BA$15),MONTH($AX297)=MONTH(BA$15)),
NETWORKDAYS.INTL($AW297,$AX297,1,_xlpm.VD)))),0)),
$DH297="месяц",
$DR297*BA297,
$DH297="неделя",
$DR297*BA297/7*(ROUNDUP((DAY(EOMONTH(BA$15,0)))/4,0))),
0)</f>
        <v/>
      </c>
      <c r="DU297" s="125">
        <f t="array" ref="DU297">
IFERROR(_xlfn.IFS(
$DH297="день_1",
$DR297*$BL297/($AX297-$AW297+1)*BB297*(DAY(EOMONTH(BB$15,0))),
$DH297="день_2",
$DR297/30*MAX(MIN($AX297,EOMONTH(BB$15,0))-MAX($AW297,BB$15)+1,),
$DH297="раб.день",
$DR297/30*(IFERROR(
_xlfn.LET(_xlpm.VD,
CHOOSE(
{1;2;3;4;5;6;7;8;9;10;11;12;13;14;15;16;17;18},
45658,45659,45660,45661,45662,45663,45664,45665,45711,45724,45778,45779,45785,45786,45820,45821,45965,46022),
_xlfn.LET(_xlpm.DD,
MAX(MIN($AX297,EOMONTH(BB$15,0))-MAX($AW297,BB$15),),
_xlfn.IFS(
AND(MONTH($AW297)=MONTH(BB$15),MONTH($AX297)&lt;&gt;MONTH(BB$15)),
NETWORKDAYS.INTL($AW297,$AW297+_xlpm.DD,1,_xlpm.VD),
AND(MONTH($AW297)&lt;&gt;MONTH(BB$15),MONTH($AX297)=MONTH(BB$15)),
NETWORKDAYS.INTL(($AX297)-_xlpm.DD,$AX297,1,_xlpm.VD),
AND(MONTH($AW297)&lt;MONTH(BB$15),MONTH($AX297)&gt;MONTH(BB$15)),
NETWORKDAYS.INTL((EOMONTH(BB$15-1,1))-_xlpm.DD,EOMONTH(BB$15-1,1),1,_xlpm.VD),
AND(MONTH($AW297)=MONTH(BB$15),MONTH($AX297)=MONTH(BB$15)),
NETWORKDAYS.INTL($AW297,$AX297,1,_xlpm.VD)))),0)),
$DH297="месяц",
$DR297*BB297,
$DH297="неделя",
$DR297*BB297/7*(ROUNDUP((DAY(EOMONTH(BB$15,0)))/4,0))),
0)</f>
        <v/>
      </c>
      <c r="DV297" s="125">
        <f t="array" ref="DV297">
IFERROR(_xlfn.IFS(
$DH297="день_1",
$DR297*$BL297/($AX297-$AW297+1)*BC297*(DAY(EOMONTH(BC$15,0))),
$DH297="день_2",
$DR297/30*MAX(MIN($AX297,EOMONTH(BC$15,0))-MAX($AW297,BC$15)+1,),
$DH297="раб.день",
$DR297/30*(IFERROR(
_xlfn.LET(_xlpm.VD,
CHOOSE(
{1;2;3;4;5;6;7;8;9;10;11;12;13;14;15;16;17;18},
45658,45659,45660,45661,45662,45663,45664,45665,45711,45724,45778,45779,45785,45786,45820,45821,45965,46022),
_xlfn.LET(_xlpm.DD,
MAX(MIN($AX297,EOMONTH(BC$15,0))-MAX($AW297,BC$15),),
_xlfn.IFS(
AND(MONTH($AW297)=MONTH(BC$15),MONTH($AX297)&lt;&gt;MONTH(BC$15)),
NETWORKDAYS.INTL($AW297,$AW297+_xlpm.DD,1,_xlpm.VD),
AND(MONTH($AW297)&lt;&gt;MONTH(BC$15),MONTH($AX297)=MONTH(BC$15)),
NETWORKDAYS.INTL(($AX297)-_xlpm.DD,$AX297,1,_xlpm.VD),
AND(MONTH($AW297)&lt;MONTH(BC$15),MONTH($AX297)&gt;MONTH(BC$15)),
NETWORKDAYS.INTL((EOMONTH(BC$15-1,1))-_xlpm.DD,EOMONTH(BC$15-1,1),1,_xlpm.VD),
AND(MONTH($AW297)=MONTH(BC$15),MONTH($AX297)=MONTH(BC$15)),
NETWORKDAYS.INTL($AW297,$AX297,1,_xlpm.VD)))),0)),
$DH297="месяц",
$DR297*BC297,
$DH297="неделя",
$DR297*BC297/7*(ROUNDUP((DAY(EOMONTH(BC$15,0)))/4,0))),
0)</f>
        <v/>
      </c>
      <c r="DW297" s="125">
        <f t="array" ref="DW297">
IFERROR(_xlfn.IFS(
$DH297="день_1",
$DR297*$BL297/($AX297-$AW297+1)*BD297*(DAY(EOMONTH(BD$15,0))),
$DH297="день_2",
$DR297/30*MAX(MIN($AX297,EOMONTH(BD$15,0))-MAX($AW297,BD$15)+1,),
$DH297="раб.день",
$DR297/30*(IFERROR(
_xlfn.LET(_xlpm.VD,
CHOOSE(
{1;2;3;4;5;6;7;8;9;10;11;12;13;14;15;16;17;18},
45658,45659,45660,45661,45662,45663,45664,45665,45711,45724,45778,45779,45785,45786,45820,45821,45965,46022),
_xlfn.LET(_xlpm.DD,
MAX(MIN($AX297,EOMONTH(BD$15,0))-MAX($AW297,BD$15),),
_xlfn.IFS(
AND(MONTH($AW297)=MONTH(BD$15),MONTH($AX297)&lt;&gt;MONTH(BD$15)),
NETWORKDAYS.INTL($AW297,$AW297+_xlpm.DD,1,_xlpm.VD),
AND(MONTH($AW297)&lt;&gt;MONTH(BD$15),MONTH($AX297)=MONTH(BD$15)),
NETWORKDAYS.INTL(($AX297)-_xlpm.DD,$AX297,1,_xlpm.VD),
AND(MONTH($AW297)&lt;MONTH(BD$15),MONTH($AX297)&gt;MONTH(BD$15)),
NETWORKDAYS.INTL((EOMONTH(BD$15-1,1))-_xlpm.DD,EOMONTH(BD$15-1,1),1,_xlpm.VD),
AND(MONTH($AW297)=MONTH(BD$15),MONTH($AX297)=MONTH(BD$15)),
NETWORKDAYS.INTL($AW297,$AX297,1,_xlpm.VD)))),0)),
$DH297="месяц",
$DR297*BD297,
$DH297="неделя",
$DR297*BD297/7*(ROUNDUP((DAY(EOMONTH(BD$15,0)))/4,0))),
0)</f>
        <v/>
      </c>
      <c r="DX297" s="125">
        <f t="array" ref="DX297">
IFERROR(_xlfn.IFS(
$DH297="день_1",
$DR297*$BL297/($AX297-$AW297+1)*BE297*(DAY(EOMONTH(BE$15,0))),
$DH297="день_2",
$DR297/30*MAX(MIN($AX297,EOMONTH(BE$15,0))-MAX($AW297,BE$15)+1,),
$DH297="раб.день",
$DR297/30*(IFERROR(
_xlfn.LET(_xlpm.VD,
CHOOSE(
{1;2;3;4;5;6;7;8;9;10;11;12;13;14;15;16;17;18},
45658,45659,45660,45661,45662,45663,45664,45665,45711,45724,45778,45779,45785,45786,45820,45821,45965,46022),
_xlfn.LET(_xlpm.DD,
MAX(MIN($AX297,EOMONTH(BE$15,0))-MAX($AW297,BE$15),),
_xlfn.IFS(
AND(MONTH($AW297)=MONTH(BE$15),MONTH($AX297)&lt;&gt;MONTH(BE$15)),
NETWORKDAYS.INTL($AW297,$AW297+_xlpm.DD,1,_xlpm.VD),
AND(MONTH($AW297)&lt;&gt;MONTH(BE$15),MONTH($AX297)=MONTH(BE$15)),
NETWORKDAYS.INTL(($AX297)-_xlpm.DD,$AX297,1,_xlpm.VD),
AND(MONTH($AW297)&lt;MONTH(BE$15),MONTH($AX297)&gt;MONTH(BE$15)),
NETWORKDAYS.INTL((EOMONTH(BE$15-1,1))-_xlpm.DD,EOMONTH(BE$15-1,1),1,_xlpm.VD),
AND(MONTH($AW297)=MONTH(BE$15),MONTH($AX297)=MONTH(BE$15)),
NETWORKDAYS.INTL($AW297,$AX297,1,_xlpm.VD)))),0)),
$DH297="месяц",
$DR297*BE297,
$DH297="неделя",
$DR297*BE297/7*(ROUNDUP((DAY(EOMONTH(BE$15,0)))/4,0))),
0)</f>
        <v/>
      </c>
      <c r="DY297" s="125">
        <f t="array" ref="DY297">
IFERROR(_xlfn.IFS(
$DH297="день_1",
$DR297*$BL297/($AX297-$AW297+1)*BF297*(DAY(EOMONTH(BF$15,0))),
$DH297="день_2",
$DR297/30*MAX(MIN($AX297,EOMONTH(BF$15,0))-MAX($AW297,BF$15)+1,),
$DH297="раб.день",
$DR297/30*(IFERROR(
_xlfn.LET(_xlpm.VD,
CHOOSE(
{1;2;3;4;5;6;7;8;9;10;11;12;13;14;15;16;17;18},
45658,45659,45660,45661,45662,45663,45664,45665,45711,45724,45778,45779,45785,45786,45820,45821,45965,46022),
_xlfn.LET(_xlpm.DD,
MAX(MIN($AX297,EOMONTH(BF$15,0))-MAX($AW297,BF$15),),
_xlfn.IFS(
AND(MONTH($AW297)=MONTH(BF$15),MONTH($AX297)&lt;&gt;MONTH(BF$15)),
NETWORKDAYS.INTL($AW297,$AW297+_xlpm.DD,1,_xlpm.VD),
AND(MONTH($AW297)&lt;&gt;MONTH(BF$15),MONTH($AX297)=MONTH(BF$15)),
NETWORKDAYS.INTL(($AX297)-_xlpm.DD,$AX297,1,_xlpm.VD),
AND(MONTH($AW297)&lt;MONTH(BF$15),MONTH($AX297)&gt;MONTH(BF$15)),
NETWORKDAYS.INTL((EOMONTH(BF$15-1,1))-_xlpm.DD,EOMONTH(BF$15-1,1),1,_xlpm.VD),
AND(MONTH($AW297)=MONTH(BF$15),MONTH($AX297)=MONTH(BF$15)),
NETWORKDAYS.INTL($AW297,$AX297,1,_xlpm.VD)))),0)),
$DH297="месяц",
$DR297*BF297,
$DH297="неделя",
$DR297*BF297/7*(ROUNDUP((DAY(EOMONTH(BF$15,0)))/4,0))),
0)</f>
        <v/>
      </c>
      <c r="DZ297" s="125">
        <f t="array" ref="DZ297">
IFERROR(_xlfn.IFS(
$DH297="день_1",
$DR297*$BL297/($AX297-$AW297+1)*BG297*(DAY(EOMONTH(BG$15,0))),
$DH297="день_2",
$DR297/30*MAX(MIN($AX297,EOMONTH(BG$15,0))-MAX($AW297,BG$15)+1,),
$DH297="раб.день",
$DR297/30*(IFERROR(
_xlfn.LET(_xlpm.VD,
CHOOSE(
{1;2;3;4;5;6;7;8;9;10;11;12;13;14;15;16;17;18},
45658,45659,45660,45661,45662,45663,45664,45665,45711,45724,45778,45779,45785,45786,45820,45821,45965,46022),
_xlfn.LET(_xlpm.DD,
MAX(MIN($AX297,EOMONTH(BG$15,0))-MAX($AW297,BG$15),),
_xlfn.IFS(
AND(MONTH($AW297)=MONTH(BG$15),MONTH($AX297)&lt;&gt;MONTH(BG$15)),
NETWORKDAYS.INTL($AW297,$AW297+_xlpm.DD,1,_xlpm.VD),
AND(MONTH($AW297)&lt;&gt;MONTH(BG$15),MONTH($AX297)=MONTH(BG$15)),
NETWORKDAYS.INTL(($AX297)-_xlpm.DD,$AX297,1,_xlpm.VD),
AND(MONTH($AW297)&lt;MONTH(BG$15),MONTH($AX297)&gt;MONTH(BG$15)),
NETWORKDAYS.INTL((EOMONTH(BG$15-1,1))-_xlpm.DD,EOMONTH(BG$15-1,1),1,_xlpm.VD),
AND(MONTH($AW297)=MONTH(BG$15),MONTH($AX297)=MONTH(BG$15)),
NETWORKDAYS.INTL($AW297,$AX297,1,_xlpm.VD)))),0)),
$DH297="месяц",
$DR297*BG297,
$DH297="неделя",
$DR297*BG297/7*(ROUNDUP((DAY(EOMONTH(BG$15,0)))/4,0))),
0)</f>
        <v/>
      </c>
      <c r="EA297" s="125">
        <f t="array" ref="EA297">
IFERROR(_xlfn.IFS(
$DH297="день_1",
$DR297*$BL297/($AX297-$AW297+1)*BH297*(DAY(EOMONTH(BH$15,0))),
$DH297="день_2",
$DR297/30*MAX(MIN($AX297,EOMONTH(BH$15,0))-MAX($AW297,BH$15)+1,),
$DH297="раб.день",
$DR297/30*(IFERROR(
_xlfn.LET(_xlpm.VD,
CHOOSE(
{1;2;3;4;5;6;7;8;9;10;11;12;13;14;15;16;17;18},
45658,45659,45660,45661,45662,45663,45664,45665,45711,45724,45778,45779,45785,45786,45820,45821,45965,46022),
_xlfn.LET(_xlpm.DD,
MAX(MIN($AX297,EOMONTH(BH$15,0))-MAX($AW297,BH$15),),
_xlfn.IFS(
AND(MONTH($AW297)=MONTH(BH$15),MONTH($AX297)&lt;&gt;MONTH(BH$15)),
NETWORKDAYS.INTL($AW297,$AW297+_xlpm.DD,1,_xlpm.VD),
AND(MONTH($AW297)&lt;&gt;MONTH(BH$15),MONTH($AX297)=MONTH(BH$15)),
NETWORKDAYS.INTL(($AX297)-_xlpm.DD,$AX297,1,_xlpm.VD),
AND(MONTH($AW297)&lt;MONTH(BH$15),MONTH($AX297)&gt;MONTH(BH$15)),
NETWORKDAYS.INTL((EOMONTH(BH$15-1,1))-_xlpm.DD,EOMONTH(BH$15-1,1),1,_xlpm.VD),
AND(MONTH($AW297)=MONTH(BH$15),MONTH($AX297)=MONTH(BH$15)),
NETWORKDAYS.INTL($AW297,$AX297,1,_xlpm.VD)))),0)),
$DH297="месяц",
$DR297*BH297,
$DH297="неделя",
$DR297*BH297/7*(ROUNDUP((DAY(EOMONTH(BH$15,0)))/4,0))),
0)</f>
        <v/>
      </c>
      <c r="EB297" s="125">
        <f t="array" ref="EB297">
IFERROR(_xlfn.IFS(
$DH297="день_1",
$DR297*$BL297/($AX297-$AW297+1)*BI297*(DAY(EOMONTH(BI$15,0))),
$DH297="день_2",
$DR297/30*MAX(MIN($AX297,EOMONTH(BI$15,0))-MAX($AW297,BI$15)+1,),
$DH297="раб.день",
$DR297/30*(IFERROR(
_xlfn.LET(_xlpm.VD,
CHOOSE(
{1;2;3;4;5;6;7;8;9;10;11;12;13;14;15;16;17;18},
45658,45659,45660,45661,45662,45663,45664,45665,45711,45724,45778,45779,45785,45786,45820,45821,45965,46022),
_xlfn.LET(_xlpm.DD,
MAX(MIN($AX297,EOMONTH(BI$15,0))-MAX($AW297,BI$15),),
_xlfn.IFS(
AND(MONTH($AW297)=MONTH(BI$15),MONTH($AX297)&lt;&gt;MONTH(BI$15)),
NETWORKDAYS.INTL($AW297,$AW297+_xlpm.DD,1,_xlpm.VD),
AND(MONTH($AW297)&lt;&gt;MONTH(BI$15),MONTH($AX297)=MONTH(BI$15)),
NETWORKDAYS.INTL(($AX297)-_xlpm.DD,$AX297,1,_xlpm.VD),
AND(MONTH($AW297)&lt;MONTH(BI$15),MONTH($AX297)&gt;MONTH(BI$15)),
NETWORKDAYS.INTL((EOMONTH(BI$15-1,1))-_xlpm.DD,EOMONTH(BI$15-1,1),1,_xlpm.VD),
AND(MONTH($AW297)=MONTH(BI$15),MONTH($AX297)=MONTH(BI$15)),
NETWORKDAYS.INTL($AW297,$AX297,1,_xlpm.VD)))),0)),
$DH297="месяц",
$DR297*BI297,
$DH297="неделя",
$DR297*BI297/7*(ROUNDUP((DAY(EOMONTH(BI$15,0)))/4,0))),
0)</f>
        <v/>
      </c>
      <c r="EC297" s="125">
        <f t="array" ref="EC297">
IFERROR(_xlfn.IFS(
$DH297="день_1",
$DR297*$BL297/($AX297-$AW297+1)*BJ297*(DAY(EOMONTH(BJ$15,0))),
$DH297="день_2",
$DR297/30*MAX(MIN($AX297,EOMONTH(BJ$15,0))-MAX($AW297,BJ$15)+1,),
$DH297="раб.день",
$DR297/30*(IFERROR(
_xlfn.LET(_xlpm.VD,
CHOOSE(
{1;2;3;4;5;6;7;8;9;10;11;12;13;14;15;16;17;18},
45658,45659,45660,45661,45662,45663,45664,45665,45711,45724,45778,45779,45785,45786,45820,45821,45965,46022),
_xlfn.LET(_xlpm.DD,
MAX(MIN($AX297,EOMONTH(BJ$15,0))-MAX($AW297,BJ$15),),
_xlfn.IFS(
AND(MONTH($AW297)=MONTH(BJ$15),MONTH($AX297)&lt;&gt;MONTH(BJ$15)),
NETWORKDAYS.INTL($AW297,$AW297+_xlpm.DD,1,_xlpm.VD),
AND(MONTH($AW297)&lt;&gt;MONTH(BJ$15),MONTH($AX297)=MONTH(BJ$15)),
NETWORKDAYS.INTL(($AX297)-_xlpm.DD,$AX297,1,_xlpm.VD),
AND(MONTH($AW297)&lt;MONTH(BJ$15),MONTH($AX297)&gt;MONTH(BJ$15)),
NETWORKDAYS.INTL((EOMONTH(BJ$15-1,1))-_xlpm.DD,EOMONTH(BJ$15-1,1),1,_xlpm.VD),
AND(MONTH($AW297)=MONTH(BJ$15),MONTH($AX297)=MONTH(BJ$15)),
NETWORKDAYS.INTL($AW297,$AX297,1,_xlpm.VD)))),0)),
$DH297="месяц",
$DR297*BJ297,
$DH297="неделя",
$DR297*BJ297/7*(ROUNDUP((DAY(EOMONTH(BJ$15,0)))/4,0))),
0)</f>
        <v/>
      </c>
      <c r="ED297" s="125">
        <f t="array" ref="ED297">
IFERROR(_xlfn.IFS(
$DH297="день_1",
$DR297*$BL297/($AX297-$AW297+1)*BK297*(DAY(EOMONTH(BK$15,0))),
$DH297="день_2",
$DR297/30*MAX(MIN($AX297,EOMONTH(BK$15,0))-MAX($AW297,BK$15)+1,),
$DH297="раб.день",
$DR297/30*(IFERROR(
_xlfn.LET(_xlpm.VD,
CHOOSE(
{1;2;3;4;5;6;7;8;9;10;11;12;13;14;15;16;17;18},
45658,45659,45660,45661,45662,45663,45664,45665,45711,45724,45778,45779,45785,45786,45820,45821,45965,46022),
_xlfn.LET(_xlpm.DD,
MAX(MIN($AX297,EOMONTH(BK$15,0))-MAX($AW297,BK$15),),
_xlfn.IFS(
AND(MONTH($AW297)=MONTH(BK$15),MONTH($AX297)&lt;&gt;MONTH(BK$15)),
NETWORKDAYS.INTL($AW297,$AW297+_xlpm.DD,1,_xlpm.VD),
AND(MONTH($AW297)&lt;&gt;MONTH(BK$15),MONTH($AX297)=MONTH(BK$15)),
NETWORKDAYS.INTL(($AX297)-_xlpm.DD,$AX297,1,_xlpm.VD),
AND(MONTH($AW297)&lt;MONTH(BK$15),MONTH($AX297)&gt;MONTH(BK$15)),
NETWORKDAYS.INTL((EOMONTH(BK$15-1,1))-_xlpm.DD,EOMONTH(BK$15-1,1),1,_xlpm.VD),
AND(MONTH($AW297)=MONTH(BK$15),MONTH($AX297)=MONTH(BK$15)),
NETWORKDAYS.INTL($AW297,$AX297,1,_xlpm.VD)))),0)),
$DH297="месяц",
$DR297*BK297,
$DH297="неделя",
$DR297*BK297/7*(ROUNDUP((DAY(EOMONTH(BK$15,0)))/4,0))),
0)</f>
        <v/>
      </c>
      <c r="EE297" s="125">
        <f>SUM($DS297,$DT297,$DU297,$DV297,$DW297,$DX297,$DY297,$DZ297,$EA297,$EB297,$EC297,$ED297)</f>
        <v/>
      </c>
      <c r="EF297" s="125">
        <f>IFERROR(ROUND($EE297*(1+$EP297),2),0)</f>
        <v/>
      </c>
      <c r="EG297" s="128" t="n">
        <v>1</v>
      </c>
      <c r="EH297" s="126" t="n">
        <v>0</v>
      </c>
      <c r="EI297" s="126">
        <f>ROUND(SUM($EH297:$EH297)*SUM($AB297:$AB297)*$EG297,2)</f>
        <v/>
      </c>
      <c r="EJ297" s="126">
        <f>ROUND($EI297*(1+$EP297),2)</f>
        <v/>
      </c>
      <c r="EK297" s="126" t="n">
        <v>0</v>
      </c>
      <c r="EL297" s="126">
        <f>ROUND(SUM($EK297:$EK297)*SUM($AB297:$AB297)*$EG297,2)</f>
        <v/>
      </c>
      <c r="EM297" s="126">
        <f>ROUND($EL297*(1+$EP297),2)</f>
        <v/>
      </c>
      <c r="EN297" s="126">
        <f>SUM($EE297,$EI297,$EL297)</f>
        <v/>
      </c>
      <c r="EO297" s="126">
        <f>SUM($EF297,$EJ297,$EM297)</f>
        <v/>
      </c>
      <c r="EP297" s="59" t="inlineStr">
        <is>
          <t>20%</t>
        </is>
      </c>
      <c r="EQ297" s="59" t="n"/>
      <c r="ER297" s="60">
        <f t="array" ref="ER297">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MATCH(ES297,
{"AMS";"RussOutdoor";"HD Outdoor";"Ingroup";"IQ";"Ledproduction";"LisChannel";"Logic";"Media-PPL";"NovikovTV | НовиковТВ";"SMA";"SOK";"КрокусТВ | CrocusTV | IndoorTV";"Сити";"ТЯК Москва"},
0)),"")</f>
        <v/>
      </c>
      <c r="ES297" s="60" t="n"/>
      <c r="ET297" s="60">
        <f t="array" ref="ET297">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MATCH(ES297,
{"AMS";"RussOutdoor";"HD Outdoor";"Ingroup";"IQ";"Ledproduction";"LisChannel";"Logic";"Media-PPL";"NovikovTV | НовиковТВ";"SMA";"SOK";"КрокусТВ | CrocusTV | IndoorTV";"Сити";"ТЯК Москва"},
0)),"")</f>
        <v/>
      </c>
      <c r="EU297" s="60" t="n"/>
      <c r="EV297" s="60" t="n"/>
      <c r="EX297" s="110">
        <f t="array" ref="EX297">
($AR297/30
+N("ТРАФИК ПЛОЩАДКИ"))*
(IFERROR(
_xlfn.LET(
_xlpm.GPR,
HLOOKUP($L297,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(MATCH($T297,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IF($Q297="цифровой",_xlpm.GPR/$AG297,_xlpm.GPR/60)),
0)
+N("DWELL TIME"))*
(IF($AB297=0,0,IF($AB297=1,0.3,IF($AB297=2,0.5,IF($AB297&gt;2,1))))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_xlfn.IFS($AC297="да",1.2,$AC297="нет",1)*
_xlfn.IFS($AD297="да",1.2,$AD297="нет",1)*
IF(R297="статический",1,1.2)*
$X297*
INDEX(
{1.2;1;1.2;1.2;1;1.2;1.2;1.2;1.2;1.2;1.2;1;1.2;1.2;1.2;1.2;1;1;1.2;1.2;1.2;1;1;1;1;1.2;1.2;1.2;1.2;1;1;1;1;1.2;1.2;1.2;1.2;1.2;1.2;1.2;1.2;1;1;1.2;1;1;1;1;1.5;1;1;1.5;1.5;1.2},
MATCH($Q297,_xlpm.MI,0)))&gt;{0.02;0.04;0.06;0.1;0.2;0.4;0.6;0.8;1;2;4;6})),
{0;1;2;3;4;5;6;7;8;9;10;11;12},
0)))
+N("КОЭФФИЦИЕНТ КОНТАКТА"))))*
(_xlfn.IFS($X297&lt;0.1,$X297/1000,$X297&gt;25,5.2,AND($X297&gt;=0.1,$X297&lt;=25),(($X297*2+0.1)/10)*($X297/10)))*
IFERROR((_xlfn.LET(
_xlpm.MA,
{0;0.8;0.85;0.9;0.95;1},
_xlpm.MAA,
{0;1;2;3;4;5},
INDEX(_xlpm.MA,MATCH(SUMPRODUCT(--((IF(ROUND(_xlpm.MAA,1)&gt;5,5,ROUND($AB297,1)))&gt;{0;1;2;3;4;5})),_xlpm.MAA,0)))
+N("КОЭФФИЦИЕНТ КОЛ-ВО КОНСТРУКЦИЙ")),1)*
$AB297,0))*
(IF($Q297="цифровой",$AG297/15*$AI297,1)
+N("ДЛЯ ЦИФРЫ"))</f>
        <v/>
      </c>
      <c r="EY297" s="110">
        <f>IFERROR(EX297*AY297,0)</f>
        <v/>
      </c>
      <c r="EZ297" s="131">
        <f>IFERROR(DP297/EY297*1000,0)</f>
        <v/>
      </c>
      <c r="FA297" s="112">
        <f>IFERROR(FC297/FB297,0)</f>
        <v/>
      </c>
      <c r="FB297" s="112">
        <f>IFERROR((FC297/(EY297/FF297*#REF!))*0.825,0)</f>
        <v/>
      </c>
      <c r="FC297" s="112">
        <f>IFERROR(((EX297*30/AR297)*100)/30,0)</f>
        <v/>
      </c>
      <c r="FD297" s="112">
        <f>IFERROR(EY297/G297*100%,0)</f>
        <v/>
      </c>
      <c r="FE297" s="112">
        <f>IFERROR(FD297/FC297*100%,0)</f>
        <v/>
      </c>
      <c r="FF297" s="110">
        <f>IFERROR(AR297/30*AY297,0)</f>
        <v/>
      </c>
    </row>
    <row r="298" ht="13" customHeight="1">
      <c r="A298" s="59" t="n"/>
      <c r="B298" s="60" t="n"/>
      <c r="C298" s="60" t="n"/>
      <c r="D298" s="60">
        <f t="array" ref="D298">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MATCH($E298,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98" s="60">
        <f t="array" ref="E298">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MATCH($F298,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98" s="60" t="inlineStr"/>
      <c r="G298" s="60" t="n"/>
      <c r="H298" s="60">
        <f t="array" ref="H298">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MATCH($I298,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98" s="60" t="n"/>
      <c r="J298" s="60" t="n"/>
      <c r="K298" s="60" t="n"/>
      <c r="L298" s="60" t="n"/>
      <c r="M298" s="60" t="n"/>
      <c r="N298" s="60" t="n"/>
      <c r="O298" s="60" t="n"/>
      <c r="P298" s="60">
        <f t="array" ref="P298">
_xlfn.IFS(
ISNUMBER(MATCH($Q298,{"шелфбаннер","разделитель","монетница","чековая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ISNUMBER(MATCH($Q298,{"LED/LCD","видеокулер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ISNUMBER(MATCH($Q298,{"автомобиль","машина","выставочное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ISNUMBER(MATCH($Q298,{"билборд","лифтовая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ISNUMBER(MATCH($Q298,{"навигация","подвесной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ISNUMBER(MATCH($Q298,{"движущаяся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ISNUMBER(MATCH($Q298,{"каталог","журнал"},)),
"Пресса",
$Q298="","")</f>
        <v/>
      </c>
      <c r="Q298" s="60" t="n"/>
      <c r="R298" s="60">
        <f t="array" ref="R298">
IFERROR(
_xlfn.IFS(
OR(ISNUMBER(MATCH($Q298,{"экспозиция","макет","стенд","автостенд","авто стенд","выставочное пространство","выставочные стенды","модульные выставочные стенды","3Д конструкция","3D конструкция"},)),P298="Экспонирование"),
"нестандартный",
ISNUMBER(MATCH($Q298,{"скроллер","призматрон"},)),
"динамический",
$P298="Видео",
"цифровой",
OR($P298="Пресса",$P298="Щит",$P298="POSm",$P298="Подвес",$P298="Брендирование/оклейка"),
"статический"),"")</f>
        <v/>
      </c>
      <c r="S298" s="59" t="n"/>
      <c r="T298" s="60" t="n"/>
      <c r="U298" s="60" t="n"/>
      <c r="V298" s="60">
        <f>
IF(P298="Видео",
"цифровой постер/ролик",
IF(ISNUMBER(MATCH(Q298,{"короб световой","короб световой | лайтбокс","короб световой | кристалайт","лайтбокс","лайт бокс","кристалайт","LB","lightbox"},)),
"бэклит",
IF(P298="Брендирование/оклейка",
"перфарированная пленка/самоклейка",
IF(P298="Экспонирование",
"под запрос",
IF(P298="Подвес",
"баннер/ткань",
"")))))</f>
        <v/>
      </c>
      <c r="W298" s="59" t="n"/>
      <c r="X298" s="59" t="n"/>
      <c r="Y298" s="59" t="n"/>
      <c r="Z298" s="61" t="n"/>
      <c r="AA298" s="61" t="n"/>
      <c r="AB298" s="61">
        <f>IF(BL298&gt;0,Z298,0)</f>
        <v/>
      </c>
      <c r="AC298" s="59" t="n"/>
      <c r="AD298" s="59" t="n"/>
      <c r="AE298" s="59" t="n"/>
      <c r="AF298" s="59" t="n"/>
      <c r="AG298" s="59" t="n"/>
      <c r="AH298" s="59" t="n"/>
      <c r="AI298" s="59" t="n"/>
      <c r="AJ298" s="59" t="n"/>
      <c r="AK298" s="59" t="n"/>
      <c r="AL298" s="62">
        <f>IFERROR(IF(OR(R298="статический",R298="динамический",R298="нестандартный",R298="",R298=""),"-",IF(AND(AH298="-",AI298="-"),"-",AK298*3600/AH298*AI298)),"-")</f>
        <v/>
      </c>
      <c r="AM298" s="62">
        <f>IFERROR(IF(OR(R298="статический",R298="динамический",R298="",R298="", R298="BTL",R298="нестандартный"),"-",AG298*AI298*AL298/60),"-")</f>
        <v/>
      </c>
      <c r="AN298" s="63">
        <f>IFERROR(IF(AH298="","-",AG298*AI298/AH298),"-")</f>
        <v/>
      </c>
      <c r="AO298" s="59">
        <f>IFERROR(IF(OR($R298="статический",$R298="динамический",$R298="",$R298="",$R298="BTL",$R298="нестандартный"),"-",$AL298*$AY298),"-")</f>
        <v/>
      </c>
      <c r="AP298" s="62">
        <f>IFERROR(IF(OR($R298="статический",$R298="динамический",$R298="",$R298="",$R298="BTL",$R298="нестандартный"),"-",$AM298*AY298),"-")</f>
        <v/>
      </c>
      <c r="AQ298" s="64" t="n"/>
      <c r="AR298" s="61" t="n"/>
      <c r="AS298" s="61" t="n"/>
      <c r="AT298" s="61" t="n"/>
      <c r="AU298" s="65" t="n"/>
      <c r="AV298" s="124">
        <f>IFERROR(DR298/AT298*1000,"n/a")</f>
        <v/>
      </c>
      <c r="AW298" s="67" t="n"/>
      <c r="AX298" s="67" t="n"/>
      <c r="AY298" s="43">
        <f>IFERROR(IF(OR($AW298="",$AX298=""),"",_xlfn.DAYS($AX298+1,$AW298)),"")</f>
        <v/>
      </c>
      <c r="AZ298" s="68">
        <f t="array" ref="AZ298">
_xlfn.LET(_xlpm.COEFF,
IF($AW298+$AX298=0,0,IF(MAX(MIN($AX298,EOMONTH(AZ$15,0))-MAX($AW298,AZ$15)+1,)&gt;0,1,0)),
_xlfn.IFS(
$ES298="LisChannel",
_xlpm.COEFF*
INDEX({1;1;1.2;1.2;1;1;1;1;1.2;1.2;1.2;1.2},
MATCH(MONTH(AZ$15),
{1,2,3,4,5,6,7,8,9,10,11,12})),
CONCATENATE($ES298," ",$L298)="RussOutdoor метро",
_xlpm.COEFF*
INDEX({0.8;0.9;1.1;1.1;1;1;1;1;1.1;1.1;1.1;1.1},
MATCH(MONTH(AZ$15),
{1,2,3,4,5,6,7,8,9,10,11,12})),
$ES298&lt;&gt;"LisChannel",
_xlpm.COEFF,
$ES298&lt;&gt;"RussOutdoor",
_xlpm.COEFF))</f>
        <v/>
      </c>
      <c r="BA298" s="68">
        <f t="array" ref="BA298">
_xlfn.LET(_xlpm.COEFF,
IF($AW298+$AX298=0,0,IF(MAX(MIN($AX298,EOMONTH(BA$15,0))-MAX($AW298,BA$15)+1,)&gt;0,1,0)),
_xlfn.IFS(
$ES298="LisChannel",
_xlpm.COEFF*
INDEX({1;1;1.2;1.2;1;1;1;1;1.2;1.2;1.2;1.2},
MATCH(MONTH(BA$15),
{1,2,3,4,5,6,7,8,9,10,11,12})),
CONCATENATE($ES298," ",$L298)="RussOutdoor метро",
_xlpm.COEFF*
INDEX({0.8;0.9;1.1;1.1;1;1;1;1;1.1;1.1;1.1;1.1},
MATCH(MONTH(BA$15),
{1,2,3,4,5,6,7,8,9,10,11,12})),
$ES298&lt;&gt;"LisChannel",
_xlpm.COEFF,
$ES298&lt;&gt;"RussOutdoor",
_xlpm.COEFF))</f>
        <v/>
      </c>
      <c r="BB298" s="68">
        <f t="array" ref="BB298">
_xlfn.LET(_xlpm.COEFF,
IF($AW298+$AX298=0,0,IF(MAX(MIN($AX298,EOMONTH(BB$15,0))-MAX($AW298,BB$15)+1,)&gt;0,1,0)),
_xlfn.IFS(
$ES298="LisChannel",
_xlpm.COEFF*
INDEX({1;1;1.2;1.2;1;1;1;1;1.2;1.2;1.2;1.2},
MATCH(MONTH(BB$15),
{1,2,3,4,5,6,7,8,9,10,11,12})),
CONCATENATE($ES298," ",$L298)="RussOutdoor метро",
_xlpm.COEFF*
INDEX({0.8;0.9;1.1;1.1;1;1;1;1;1.1;1.1;1.1;1.1},
MATCH(MONTH(BB$15),
{1,2,3,4,5,6,7,8,9,10,11,12})),
$ES298&lt;&gt;"LisChannel",
_xlpm.COEFF,
$ES298&lt;&gt;"RussOutdoor",
_xlpm.COEFF))</f>
        <v/>
      </c>
      <c r="BC298" s="68">
        <f t="array" ref="BC298">
_xlfn.LET(_xlpm.COEFF,
IF($AW298+$AX298=0,0,IF(MAX(MIN($AX298,EOMONTH(BC$15,0))-MAX($AW298,BC$15)+1,)&gt;0,1,0)),
_xlfn.IFS(
$ES298="LisChannel",
_xlpm.COEFF*
INDEX({1;1;1.2;1.2;1;1;1;1;1.2;1.2;1.2;1.2},
MATCH(MONTH(BC$15),
{1,2,3,4,5,6,7,8,9,10,11,12})),
CONCATENATE($ES298," ",$L298)="RussOutdoor метро",
_xlpm.COEFF*
INDEX({0.8;0.9;1.1;1.1;1;1;1;1;1.1;1.1;1.1;1.1},
MATCH(MONTH(BC$15),
{1,2,3,4,5,6,7,8,9,10,11,12})),
$ES298&lt;&gt;"LisChannel",
_xlpm.COEFF,
$ES298&lt;&gt;"RussOutdoor",
_xlpm.COEFF))</f>
        <v/>
      </c>
      <c r="BD298" s="68">
        <f t="array" ref="BD298">
_xlfn.LET(_xlpm.COEFF,
IF($AW298+$AX298=0,0,IF(MAX(MIN($AX298,EOMONTH(BD$15,0))-MAX($AW298,BD$15)+1,)&gt;0,1,0)),
_xlfn.IFS(
$ES298="LisChannel",
_xlpm.COEFF*
INDEX({1;1;1.2;1.2;1;1;1;1;1.2;1.2;1.2;1.2},
MATCH(MONTH(BD$15),
{1,2,3,4,5,6,7,8,9,10,11,12})),
CONCATENATE($ES298," ",$L298)="RussOutdoor метро",
_xlpm.COEFF*
INDEX({0.8;0.9;1.1;1.1;1;1;1;1;1.1;1.1;1.1;1.1},
MATCH(MONTH(BD$15),
{1,2,3,4,5,6,7,8,9,10,11,12})),
$ES298&lt;&gt;"LisChannel",
_xlpm.COEFF,
$ES298&lt;&gt;"RussOutdoor",
_xlpm.COEFF))</f>
        <v/>
      </c>
      <c r="BE298" s="68">
        <f t="array" ref="BE298">
_xlfn.LET(_xlpm.COEFF,
IF($AW298+$AX298=0,0,IF(MAX(MIN($AX298,EOMONTH(BE$15,0))-MAX($AW298,BE$15)+1,)&gt;0,1,0)),
_xlfn.IFS(
$ES298="LisChannel",
_xlpm.COEFF*
INDEX({1;1;1.2;1.2;1;1;1;1;1.2;1.2;1.2;1.2},
MATCH(MONTH(BE$15),
{1,2,3,4,5,6,7,8,9,10,11,12})),
CONCATENATE($ES298," ",$L298)="RussOutdoor метро",
_xlpm.COEFF*
INDEX({0.8;0.9;1.1;1.1;1;1;1;1;1.1;1.1;1.1;1.1},
MATCH(MONTH(BE$15),
{1,2,3,4,5,6,7,8,9,10,11,12})),
$ES298&lt;&gt;"LisChannel",
_xlpm.COEFF,
$ES298&lt;&gt;"RussOutdoor",
_xlpm.COEFF))</f>
        <v/>
      </c>
      <c r="BF298" s="68">
        <f t="array" ref="BF298">
_xlfn.LET(_xlpm.COEFF,
IF($AW298+$AX298=0,0,IF(MAX(MIN($AX298,EOMONTH(BF$15,0))-MAX($AW298,BF$15)+1,)&gt;0,1,0)),
_xlfn.IFS(
$ES298="LisChannel",
_xlpm.COEFF*
INDEX({1;1;1.2;1.2;1;1;1;1;1.2;1.2;1.2;1.2},
MATCH(MONTH(BF$15),
{1,2,3,4,5,6,7,8,9,10,11,12})),
CONCATENATE($ES298," ",$L298)="RussOutdoor метро",
_xlpm.COEFF*
INDEX({0.8;0.9;1.1;1.1;1;1;1;1;1.1;1.1;1.1;1.1},
MATCH(MONTH(BF$15),
{1,2,3,4,5,6,7,8,9,10,11,12})),
$ES298&lt;&gt;"LisChannel",
_xlpm.COEFF,
$ES298&lt;&gt;"RussOutdoor",
_xlpm.COEFF))</f>
        <v/>
      </c>
      <c r="BG298" s="68">
        <f t="array" ref="BG298">
_xlfn.LET(_xlpm.COEFF,
IF($AW298+$AX298=0,0,IF(MAX(MIN($AX298,EOMONTH(BG$15,0))-MAX($AW298,BG$15)+1,)&gt;0,1,0)),
_xlfn.IFS(
$ES298="LisChannel",
_xlpm.COEFF*
INDEX({1;1;1.2;1.2;1;1;1;1;1.2;1.2;1.2;1.2},
MATCH(MONTH(BG$15),
{1,2,3,4,5,6,7,8,9,10,11,12})),
CONCATENATE($ES298," ",$L298)="RussOutdoor метро",
_xlpm.COEFF*
INDEX({0.8;0.9;1.1;1.1;1;1;1;1;1.1;1.1;1.1;1.1},
MATCH(MONTH(BG$15),
{1,2,3,4,5,6,7,8,9,10,11,12})),
$ES298&lt;&gt;"LisChannel",
_xlpm.COEFF,
$ES298&lt;&gt;"RussOutdoor",
_xlpm.COEFF))</f>
        <v/>
      </c>
      <c r="BH298" s="68">
        <f t="array" ref="BH298">
_xlfn.LET(_xlpm.COEFF,
IF($AW298+$AX298=0,0,IF(MAX(MIN($AX298,EOMONTH(BH$15,0))-MAX($AW298,BH$15)+1,)&gt;0,1,0)),
_xlfn.IFS(
$ES298="LisChannel",
_xlpm.COEFF*
INDEX({1;1;1.2;1.2;1;1;1;1;1.2;1.2;1.2;1.2},
MATCH(MONTH(BH$15),
{1,2,3,4,5,6,7,8,9,10,11,12})),
CONCATENATE($ES298," ",$L298)="RussOutdoor метро",
_xlpm.COEFF*
INDEX({0.8;0.9;1.1;1.1;1;1;1;1;1.1;1.1;1.1;1.1},
MATCH(MONTH(BH$15),
{1,2,3,4,5,6,7,8,9,10,11,12})),
$ES298&lt;&gt;"LisChannel",
_xlpm.COEFF,
$ES298&lt;&gt;"RussOutdoor",
_xlpm.COEFF))</f>
        <v/>
      </c>
      <c r="BI298" s="68">
        <f t="array" ref="BI298">
_xlfn.LET(_xlpm.COEFF,
IF($AW298+$AX298=0,0,IF(MAX(MIN($AX298,EOMONTH(BI$15,0))-MAX($AW298,BI$15)+1,)&gt;0,1,0)),
_xlfn.IFS(
$ES298="LisChannel",
_xlpm.COEFF*
INDEX({1;1;1.2;1.2;1;1;1;1;1.2;1.2;1.2;1.2},
MATCH(MONTH(BI$15),
{1,2,3,4,5,6,7,8,9,10,11,12})),
CONCATENATE($ES298," ",$L298)="RussOutdoor метро",
_xlpm.COEFF*
INDEX({0.8;0.9;1.1;1.1;1;1;1;1;1.1;1.1;1.1;1.1},
MATCH(MONTH(BI$15),
{1,2,3,4,5,6,7,8,9,10,11,12})),
$ES298&lt;&gt;"LisChannel",
_xlpm.COEFF,
$ES298&lt;&gt;"RussOutdoor",
_xlpm.COEFF))</f>
        <v/>
      </c>
      <c r="BJ298" s="68">
        <f t="array" ref="BJ298">
_xlfn.LET(_xlpm.COEFF,
IF($AW298+$AX298=0,0,IF(MAX(MIN($AX298,EOMONTH(BJ$15,0))-MAX($AW298,BJ$15)+1,)&gt;0,1,0)),
_xlfn.IFS(
$ES298="LisChannel",
_xlpm.COEFF*
INDEX({1;1;1.2;1.2;1;1;1;1;1.2;1.2;1.2;1.2},
MATCH(MONTH(BJ$15),
{1,2,3,4,5,6,7,8,9,10,11,12})),
CONCATENATE($ES298," ",$L298)="RussOutdoor метро",
_xlpm.COEFF*
INDEX({0.8;0.9;1.1;1.1;1;1;1;1;1.1;1.1;1.1;1.1},
MATCH(MONTH(BJ$15),
{1,2,3,4,5,6,7,8,9,10,11,12})),
$ES298&lt;&gt;"LisChannel",
_xlpm.COEFF,
$ES298&lt;&gt;"RussOutdoor",
_xlpm.COEFF))</f>
        <v/>
      </c>
      <c r="BK298" s="68">
        <f t="array" ref="BK298">
_xlfn.LET(_xlpm.COEFF,
IF($AW298+$AX298=0,0,IF(MAX(MIN($AX298,EOMONTH(BK$15,0))-MAX($AW298,BK$15)+1,)&gt;0,1,0)),
_xlfn.IFS(
$ES298="LisChannel",
_xlpm.COEFF*
INDEX({1;1;1.2;1.2;1;1;1;1;1.2;1.2;1.2;1.2},
MATCH(MONTH(BK$15),
{1,2,3,4,5,6,7,8,9,10,11,12})),
CONCATENATE($ES298," ",$L298)="RussOutdoor метро",
_xlpm.COEFF*
INDEX({0.8;0.9;1.1;1.1;1;1;1;1;1.1;1.1;1.1;1.1},
MATCH(MONTH(BK$15),
{1,2,3,4,5,6,7,8,9,10,11,12})),
$ES298&lt;&gt;"LisChannel",
_xlpm.COEFF,
$ES298&lt;&gt;"RussOutdoor",
_xlpm.COEFF))</f>
        <v/>
      </c>
      <c r="BL298" s="62">
        <f>COUNTIFS($AZ298:$BK298,"&gt;0")</f>
        <v/>
      </c>
      <c r="BM298" s="65" t="n"/>
      <c r="BN298" s="125">
        <f>$DJ298</f>
        <v/>
      </c>
      <c r="BO298" s="63">
        <f>$DQ298</f>
        <v/>
      </c>
      <c r="BP298" s="125">
        <f>
IFERROR(
IF($BL298=0,0,
$BN298*(1-$BO298)),
0)</f>
        <v/>
      </c>
      <c r="BQ298" s="125">
        <f t="array" ref="BQ298">
IFERROR(
_xlfn.IFS(
$DH298="день_1",
$BP298*$BL298/($AX298-$AW298+1)*AZ298*(DAY(EOMONTH(AZ$15,0))),
$DH298="день_2",
$BP298/30*MAX(MIN($AX298,EOMONTH(AZ$15,0))-MAX($AW298,AZ$15)+1,),
$DH298="раб.день",
$BP298/30*(IFERROR(
_xlfn.LET(_xlpm.VD,
CHOOSE(
{1;2;3;4;5;6;7;8;9;10;11;12;13;14;15;16;17;18},
45658,45659,45660,45661,45662,45663,45664,45665,45711,45724,45778,45779,45785,45786,45820,45821,45965,46022),
_xlfn.LET(_xlpm.DD,
MAX(MIN($AX298,EOMONTH(AZ$15,0))-MAX($AW298,AZ$15),),
_xlfn.IFS(
AND(MONTH($AW298)=MONTH(AZ$15),MONTH($AX298)&lt;&gt;MONTH(AZ$15)),
NETWORKDAYS.INTL($AW298,$AW298+_xlpm.DD,1,_xlpm.VD),
AND(MONTH($AW298)&lt;&gt;MONTH(AZ$15),MONTH($AX298)=MONTH(AZ$15)),
NETWORKDAYS.INTL(($AX298)-_xlpm.DD,$AX298,1,_xlpm.VD),
AND(MONTH($AW298)&lt;MONTH(AZ$15),MONTH($AX298)&gt;MONTH(AZ$15)),
NETWORKDAYS.INTL((EOMONTH(AZ$15-1,1))-_xlpm.DD,EOMONTH(AZ$15-1,1),1,_xlpm.VD),
AND(MONTH($AW298)=MONTH(AZ$15),MONTH($AX298)=MONTH(AZ$15)),
NETWORKDAYS.INTL($AW298,$AX298,1,_xlpm.VD)))),0)),
$DH298="месяц",
$BP298*AZ298,
$DH298="неделя",
$BP298*AZ298/7*(ROUNDUP((DAY(EOMONTH(AZ$15,0)))/4,0))),
0)</f>
        <v/>
      </c>
      <c r="BR298" s="125">
        <f t="array" ref="BR298">
IFERROR(
_xlfn.IFS(
$DH298="день_1",
$BP298*$BL298/($AX298-$AW298+1)*BA298*(DAY(EOMONTH(BA$15,0))),
$DH298="день_2",
$BP298/30*MAX(MIN($AX298,EOMONTH(BA$15,0))-MAX($AW298,BA$15)+1,),
$DH298="раб.день",
$BP298/30*(IFERROR(
_xlfn.LET(_xlpm.VD,
CHOOSE(
{1;2;3;4;5;6;7;8;9;10;11;12;13;14;15;16;17;18},
45658,45659,45660,45661,45662,45663,45664,45665,45711,45724,45778,45779,45785,45786,45820,45821,45965,46022),
_xlfn.LET(_xlpm.DD,
MAX(MIN($AX298,EOMONTH(BA$15,0))-MAX($AW298,BA$15),),
_xlfn.IFS(
AND(MONTH($AW298)=MONTH(BA$15),MONTH($AX298)&lt;&gt;MONTH(BA$15)),
NETWORKDAYS.INTL($AW298,$AW298+_xlpm.DD,1,_xlpm.VD),
AND(MONTH($AW298)&lt;&gt;MONTH(BA$15),MONTH($AX298)=MONTH(BA$15)),
NETWORKDAYS.INTL(($AX298)-_xlpm.DD,$AX298,1,_xlpm.VD),
AND(MONTH($AW298)&lt;MONTH(BA$15),MONTH($AX298)&gt;MONTH(BA$15)),
NETWORKDAYS.INTL((EOMONTH(BA$15-1,1))-_xlpm.DD,EOMONTH(BA$15-1,1),1,_xlpm.VD),
AND(MONTH($AW298)=MONTH(BA$15),MONTH($AX298)=MONTH(BA$15)),
NETWORKDAYS.INTL($AW298,$AX298,1,_xlpm.VD)))),0)),
$DH298="месяц",
$BP298*BA298,
$DH298="неделя",
$BP298*BA298/7*(ROUNDUP((DAY(EOMONTH(BA$15,0)))/4,0))),
0)</f>
        <v/>
      </c>
      <c r="BS298" s="125">
        <f t="array" ref="BS298">
IFERROR(
_xlfn.IFS(
$DH298="день_1",
$BP298*$BL298/($AX298-$AW298+1)*BB298*(DAY(EOMONTH(BB$15,0))),
$DH298="день_2",
$BP298/30*MAX(MIN($AX298,EOMONTH(BB$15,0))-MAX($AW298,BB$15)+1,),
$DH298="раб.день",
$BP298/30*(IFERROR(
_xlfn.LET(_xlpm.VD,
CHOOSE(
{1;2;3;4;5;6;7;8;9;10;11;12;13;14;15;16;17;18},
45658,45659,45660,45661,45662,45663,45664,45665,45711,45724,45778,45779,45785,45786,45820,45821,45965,46022),
_xlfn.LET(_xlpm.DD,
MAX(MIN($AX298,EOMONTH(BB$15,0))-MAX($AW298,BB$15),),
_xlfn.IFS(
AND(MONTH($AW298)=MONTH(BB$15),MONTH($AX298)&lt;&gt;MONTH(BB$15)),
NETWORKDAYS.INTL($AW298,$AW298+_xlpm.DD,1,_xlpm.VD),
AND(MONTH($AW298)&lt;&gt;MONTH(BB$15),MONTH($AX298)=MONTH(BB$15)),
NETWORKDAYS.INTL(($AX298)-_xlpm.DD,$AX298,1,_xlpm.VD),
AND(MONTH($AW298)&lt;MONTH(BB$15),MONTH($AX298)&gt;MONTH(BB$15)),
NETWORKDAYS.INTL((EOMONTH(BB$15-1,1))-_xlpm.DD,EOMONTH(BB$15-1,1),1,_xlpm.VD),
AND(MONTH($AW298)=MONTH(BB$15),MONTH($AX298)=MONTH(BB$15)),
NETWORKDAYS.INTL($AW298,$AX298,1,_xlpm.VD)))),0)),
$DH298="месяц",
$BP298*BB298,
$DH298="неделя",
$BP298*BB298/7*(ROUNDUP((DAY(EOMONTH(BB$15,0)))/4,0))),
0)</f>
        <v/>
      </c>
      <c r="BT298" s="125">
        <f t="array" ref="BT298">
IFERROR(
_xlfn.IFS(
$DH298="день_1",
$BP298*$BL298/($AX298-$AW298+1)*BC298*(DAY(EOMONTH(BC$15,0))),
$DH298="день_2",
$BP298/30*MAX(MIN($AX298,EOMONTH(BC$15,0))-MAX($AW298,BC$15)+1,),
$DH298="раб.день",
$BP298/30*(IFERROR(
_xlfn.LET(_xlpm.VD,
CHOOSE(
{1;2;3;4;5;6;7;8;9;10;11;12;13;14;15;16;17;18},
45658,45659,45660,45661,45662,45663,45664,45665,45711,45724,45778,45779,45785,45786,45820,45821,45965,46022),
_xlfn.LET(_xlpm.DD,
MAX(MIN($AX298,EOMONTH(BC$15,0))-MAX($AW298,BC$15),),
_xlfn.IFS(
AND(MONTH($AW298)=MONTH(BC$15),MONTH($AX298)&lt;&gt;MONTH(BC$15)),
NETWORKDAYS.INTL($AW298,$AW298+_xlpm.DD,1,_xlpm.VD),
AND(MONTH($AW298)&lt;&gt;MONTH(BC$15),MONTH($AX298)=MONTH(BC$15)),
NETWORKDAYS.INTL(($AX298)-_xlpm.DD,$AX298,1,_xlpm.VD),
AND(MONTH($AW298)&lt;MONTH(BC$15),MONTH($AX298)&gt;MONTH(BC$15)),
NETWORKDAYS.INTL((EOMONTH(BC$15-1,1))-_xlpm.DD,EOMONTH(BC$15-1,1),1,_xlpm.VD),
AND(MONTH($AW298)=MONTH(BC$15),MONTH($AX298)=MONTH(BC$15)),
NETWORKDAYS.INTL($AW298,$AX298,1,_xlpm.VD)))),0)),
$DH298="месяц",
$BP298*BC298,
$DH298="неделя",
$BP298*BC298/7*(ROUNDUP((DAY(EOMONTH(BC$15,0)))/4,0))),
0)</f>
        <v/>
      </c>
      <c r="BU298" s="125">
        <f t="array" ref="BU298">
IFERROR(
_xlfn.IFS(
$DH298="день_1",
$BP298*$BL298/($AX298-$AW298+1)*BD298*(DAY(EOMONTH(BD$15,0))),
$DH298="день_2",
$BP298/30*MAX(MIN($AX298,EOMONTH(BD$15,0))-MAX($AW298,BD$15)+1,),
$DH298="раб.день",
$BP298/30*(IFERROR(
_xlfn.LET(_xlpm.VD,
CHOOSE(
{1;2;3;4;5;6;7;8;9;10;11;12;13;14;15;16;17;18},
45658,45659,45660,45661,45662,45663,45664,45665,45711,45724,45778,45779,45785,45786,45820,45821,45965,46022),
_xlfn.LET(_xlpm.DD,
MAX(MIN($AX298,EOMONTH(BD$15,0))-MAX($AW298,BD$15),),
_xlfn.IFS(
AND(MONTH($AW298)=MONTH(BD$15),MONTH($AX298)&lt;&gt;MONTH(BD$15)),
NETWORKDAYS.INTL($AW298,$AW298+_xlpm.DD,1,_xlpm.VD),
AND(MONTH($AW298)&lt;&gt;MONTH(BD$15),MONTH($AX298)=MONTH(BD$15)),
NETWORKDAYS.INTL(($AX298)-_xlpm.DD,$AX298,1,_xlpm.VD),
AND(MONTH($AW298)&lt;MONTH(BD$15),MONTH($AX298)&gt;MONTH(BD$15)),
NETWORKDAYS.INTL((EOMONTH(BD$15-1,1))-_xlpm.DD,EOMONTH(BD$15-1,1),1,_xlpm.VD),
AND(MONTH($AW298)=MONTH(BD$15),MONTH($AX298)=MONTH(BD$15)),
NETWORKDAYS.INTL($AW298,$AX298,1,_xlpm.VD)))),0)),
$DH298="месяц",
$BP298*BD298,
$DH298="неделя",
$BP298*BD298/7*(ROUNDUP((DAY(EOMONTH(BD$15,0)))/4,0))),
0)</f>
        <v/>
      </c>
      <c r="BV298" s="125">
        <f t="array" ref="BV298">
IFERROR(
_xlfn.IFS(
$DH298="день_1",
$BP298*$BL298/($AX298-$AW298+1)*BE298*(DAY(EOMONTH(BE$15,0))),
$DH298="день_2",
$BP298/30*MAX(MIN($AX298,EOMONTH(BE$15,0))-MAX($AW298,BE$15)+1,),
$DH298="раб.день",
$BP298/30*(IFERROR(
_xlfn.LET(_xlpm.VD,
CHOOSE(
{1;2;3;4;5;6;7;8;9;10;11;12;13;14;15;16;17;18},
45658,45659,45660,45661,45662,45663,45664,45665,45711,45724,45778,45779,45785,45786,45820,45821,45965,46022),
_xlfn.LET(_xlpm.DD,
MAX(MIN($AX298,EOMONTH(BE$15,0))-MAX($AW298,BE$15),),
_xlfn.IFS(
AND(MONTH($AW298)=MONTH(BE$15),MONTH($AX298)&lt;&gt;MONTH(BE$15)),
NETWORKDAYS.INTL($AW298,$AW298+_xlpm.DD,1,_xlpm.VD),
AND(MONTH($AW298)&lt;&gt;MONTH(BE$15),MONTH($AX298)=MONTH(BE$15)),
NETWORKDAYS.INTL(($AX298)-_xlpm.DD,$AX298,1,_xlpm.VD),
AND(MONTH($AW298)&lt;MONTH(BE$15),MONTH($AX298)&gt;MONTH(BE$15)),
NETWORKDAYS.INTL((EOMONTH(BE$15-1,1))-_xlpm.DD,EOMONTH(BE$15-1,1),1,_xlpm.VD),
AND(MONTH($AW298)=MONTH(BE$15),MONTH($AX298)=MONTH(BE$15)),
NETWORKDAYS.INTL($AW298,$AX298,1,_xlpm.VD)))),0)),
$DH298="месяц",
$BP298*BE298,
$DH298="неделя",
$BP298*BE298/7*(ROUNDUP((DAY(EOMONTH(BE$15,0)))/4,0))),
0)</f>
        <v/>
      </c>
      <c r="BW298" s="125">
        <f t="array" ref="BW298">
IFERROR(
_xlfn.IFS(
$DH298="день_1",
$BP298*$BL298/($AX298-$AW298+1)*BF298*(DAY(EOMONTH(BF$15,0))),
$DH298="день_2",
$BP298/30*MAX(MIN($AX298,EOMONTH(BF$15,0))-MAX($AW298,BF$15)+1,),
$DH298="раб.день",
$BP298/30*(IFERROR(
_xlfn.LET(_xlpm.VD,
CHOOSE(
{1;2;3;4;5;6;7;8;9;10;11;12;13;14;15;16;17;18},
45658,45659,45660,45661,45662,45663,45664,45665,45711,45724,45778,45779,45785,45786,45820,45821,45965,46022),
_xlfn.LET(_xlpm.DD,
MAX(MIN($AX298,EOMONTH(BF$15,0))-MAX($AW298,BF$15),),
_xlfn.IFS(
AND(MONTH($AW298)=MONTH(BF$15),MONTH($AX298)&lt;&gt;MONTH(BF$15)),
NETWORKDAYS.INTL($AW298,$AW298+_xlpm.DD,1,_xlpm.VD),
AND(MONTH($AW298)&lt;&gt;MONTH(BF$15),MONTH($AX298)=MONTH(BF$15)),
NETWORKDAYS.INTL(($AX298)-_xlpm.DD,$AX298,1,_xlpm.VD),
AND(MONTH($AW298)&lt;MONTH(BF$15),MONTH($AX298)&gt;MONTH(BF$15)),
NETWORKDAYS.INTL((EOMONTH(BF$15-1,1))-_xlpm.DD,EOMONTH(BF$15-1,1),1,_xlpm.VD),
AND(MONTH($AW298)=MONTH(BF$15),MONTH($AX298)=MONTH(BF$15)),
NETWORKDAYS.INTL($AW298,$AX298,1,_xlpm.VD)))),0)),
$DH298="месяц",
$BP298*BF298,
$DH298="неделя",
$BP298*BF298/7*(ROUNDUP((DAY(EOMONTH(BF$15,0)))/4,0))),
0)</f>
        <v/>
      </c>
      <c r="BX298" s="125">
        <f t="array" ref="BX298">
IFERROR(
_xlfn.IFS(
$DH298="день_1",
$BP298*$BL298/($AX298-$AW298+1)*BG298*(DAY(EOMONTH(BG$15,0))),
$DH298="день_2",
$BP298/30*MAX(MIN($AX298,EOMONTH(BG$15,0))-MAX($AW298,BG$15)+1,),
$DH298="раб.день",
$BP298/30*(IFERROR(
_xlfn.LET(_xlpm.VD,
CHOOSE(
{1;2;3;4;5;6;7;8;9;10;11;12;13;14;15;16;17;18},
45658,45659,45660,45661,45662,45663,45664,45665,45711,45724,45778,45779,45785,45786,45820,45821,45965,46022),
_xlfn.LET(_xlpm.DD,
MAX(MIN($AX298,EOMONTH(BG$15,0))-MAX($AW298,BG$15),),
_xlfn.IFS(
AND(MONTH($AW298)=MONTH(BG$15),MONTH($AX298)&lt;&gt;MONTH(BG$15)),
NETWORKDAYS.INTL($AW298,$AW298+_xlpm.DD,1,_xlpm.VD),
AND(MONTH($AW298)&lt;&gt;MONTH(BG$15),MONTH($AX298)=MONTH(BG$15)),
NETWORKDAYS.INTL(($AX298)-_xlpm.DD,$AX298,1,_xlpm.VD),
AND(MONTH($AW298)&lt;MONTH(BG$15),MONTH($AX298)&gt;MONTH(BG$15)),
NETWORKDAYS.INTL((EOMONTH(BG$15-1,1))-_xlpm.DD,EOMONTH(BG$15-1,1),1,_xlpm.VD),
AND(MONTH($AW298)=MONTH(BG$15),MONTH($AX298)=MONTH(BG$15)),
NETWORKDAYS.INTL($AW298,$AX298,1,_xlpm.VD)))),0)),
$DH298="месяц",
$BP298*BG298,
$DH298="неделя",
$BP298*BG298/7*(ROUNDUP((DAY(EOMONTH(BG$15,0)))/4,0))),
0)</f>
        <v/>
      </c>
      <c r="BY298" s="125">
        <f t="array" ref="BY298">
IFERROR(
_xlfn.IFS(
$DH298="день_1",
$BP298*$BL298/($AX298-$AW298+1)*BH298*(DAY(EOMONTH(BH$15,0))),
$DH298="день_2",
$BP298/30*MAX(MIN($AX298,EOMONTH(BH$15,0))-MAX($AW298,BH$15)+1,),
$DH298="раб.день",
$BP298/30*(IFERROR(
_xlfn.LET(_xlpm.VD,
CHOOSE(
{1;2;3;4;5;6;7;8;9;10;11;12;13;14;15;16;17;18},
45658,45659,45660,45661,45662,45663,45664,45665,45711,45724,45778,45779,45785,45786,45820,45821,45965,46022),
_xlfn.LET(_xlpm.DD,
MAX(MIN($AX298,EOMONTH(BH$15,0))-MAX($AW298,BH$15),),
_xlfn.IFS(
AND(MONTH($AW298)=MONTH(BH$15),MONTH($AX298)&lt;&gt;MONTH(BH$15)),
NETWORKDAYS.INTL($AW298,$AW298+_xlpm.DD,1,_xlpm.VD),
AND(MONTH($AW298)&lt;&gt;MONTH(BH$15),MONTH($AX298)=MONTH(BH$15)),
NETWORKDAYS.INTL(($AX298)-_xlpm.DD,$AX298,1,_xlpm.VD),
AND(MONTH($AW298)&lt;MONTH(BH$15),MONTH($AX298)&gt;MONTH(BH$15)),
NETWORKDAYS.INTL((EOMONTH(BH$15-1,1))-_xlpm.DD,EOMONTH(BH$15-1,1),1,_xlpm.VD),
AND(MONTH($AW298)=MONTH(BH$15),MONTH($AX298)=MONTH(BH$15)),
NETWORKDAYS.INTL($AW298,$AX298,1,_xlpm.VD)))),0)),
$DH298="месяц",
$BP298*BH298,
$DH298="неделя",
$BP298*BH298/7*(ROUNDUP((DAY(EOMONTH(BH$15,0)))/4,0))),
0)</f>
        <v/>
      </c>
      <c r="BZ298" s="125">
        <f t="array" ref="BZ298">
IFERROR(
_xlfn.IFS(
$DH298="день_1",
$BP298*$BL298/($AX298-$AW298+1)*BI298*(DAY(EOMONTH(BI$15,0))),
$DH298="день_2",
$BP298/30*MAX(MIN($AX298,EOMONTH(BI$15,0))-MAX($AW298,BI$15)+1,),
$DH298="раб.день",
$BP298/30*(IFERROR(
_xlfn.LET(_xlpm.VD,
CHOOSE(
{1;2;3;4;5;6;7;8;9;10;11;12;13;14;15;16;17;18},
45658,45659,45660,45661,45662,45663,45664,45665,45711,45724,45778,45779,45785,45786,45820,45821,45965,46022),
_xlfn.LET(_xlpm.DD,
MAX(MIN($AX298,EOMONTH(BI$15,0))-MAX($AW298,BI$15),),
_xlfn.IFS(
AND(MONTH($AW298)=MONTH(BI$15),MONTH($AX298)&lt;&gt;MONTH(BI$15)),
NETWORKDAYS.INTL($AW298,$AW298+_xlpm.DD,1,_xlpm.VD),
AND(MONTH($AW298)&lt;&gt;MONTH(BI$15),MONTH($AX298)=MONTH(BI$15)),
NETWORKDAYS.INTL(($AX298)-_xlpm.DD,$AX298,1,_xlpm.VD),
AND(MONTH($AW298)&lt;MONTH(BI$15),MONTH($AX298)&gt;MONTH(BI$15)),
NETWORKDAYS.INTL((EOMONTH(BI$15-1,1))-_xlpm.DD,EOMONTH(BI$15-1,1),1,_xlpm.VD),
AND(MONTH($AW298)=MONTH(BI$15),MONTH($AX298)=MONTH(BI$15)),
NETWORKDAYS.INTL($AW298,$AX298,1,_xlpm.VD)))),0)),
$DH298="месяц",
$BP298*BI298,
$DH298="неделя",
$BP298*BI298/7*(ROUNDUP((DAY(EOMONTH(BI$15,0)))/4,0))),
0)</f>
        <v/>
      </c>
      <c r="CA298" s="125">
        <f t="array" ref="CA298">
IFERROR(
_xlfn.IFS(
$DH298="день_1",
$BP298*$BL298/($AX298-$AW298+1)*BJ298*(DAY(EOMONTH(BJ$15,0))),
$DH298="день_2",
$BP298/30*MAX(MIN($AX298,EOMONTH(BJ$15,0))-MAX($AW298,BJ$15)+1,),
$DH298="раб.день",
$BP298/30*(IFERROR(
_xlfn.LET(_xlpm.VD,
CHOOSE(
{1;2;3;4;5;6;7;8;9;10;11;12;13;14;15;16;17;18},
45658,45659,45660,45661,45662,45663,45664,45665,45711,45724,45778,45779,45785,45786,45820,45821,45965,46022),
_xlfn.LET(_xlpm.DD,
MAX(MIN($AX298,EOMONTH(BJ$15,0))-MAX($AW298,BJ$15),),
_xlfn.IFS(
AND(MONTH($AW298)=MONTH(BJ$15),MONTH($AX298)&lt;&gt;MONTH(BJ$15)),
NETWORKDAYS.INTL($AW298,$AW298+_xlpm.DD,1,_xlpm.VD),
AND(MONTH($AW298)&lt;&gt;MONTH(BJ$15),MONTH($AX298)=MONTH(BJ$15)),
NETWORKDAYS.INTL(($AX298)-_xlpm.DD,$AX298,1,_xlpm.VD),
AND(MONTH($AW298)&lt;MONTH(BJ$15),MONTH($AX298)&gt;MONTH(BJ$15)),
NETWORKDAYS.INTL((EOMONTH(BJ$15-1,1))-_xlpm.DD,EOMONTH(BJ$15-1,1),1,_xlpm.VD),
AND(MONTH($AW298)=MONTH(BJ$15),MONTH($AX298)=MONTH(BJ$15)),
NETWORKDAYS.INTL($AW298,$AX298,1,_xlpm.VD)))),0)),
$DH298="месяц",
$BP298*BJ298,
$DH298="неделя",
$BP298*BJ298/7*(ROUNDUP((DAY(EOMONTH(BJ$15,0)))/4,0))),
0)</f>
        <v/>
      </c>
      <c r="CB298" s="125">
        <f t="array" ref="CB298">
IFERROR(
_xlfn.IFS(
$DH298="день_1",
$BP298*$BL298/($AX298-$AW298+1)*BK298*(DAY(EOMONTH(BK$15,0))),
$DH298="день_2",
$BP298/30*MAX(MIN($AX298,EOMONTH(BK$15,0))-MAX($AW298,BK$15)+1,),
$DH298="раб.день",
$BP298/30*(IFERROR(
_xlfn.LET(_xlpm.VD,
CHOOSE(
{1;2;3;4;5;6;7;8;9;10;11;12;13;14;15;16;17;18},
45658,45659,45660,45661,45662,45663,45664,45665,45711,45724,45778,45779,45785,45786,45820,45821,45965,46022),
_xlfn.LET(_xlpm.DD,
MAX(MIN($AX298,EOMONTH(BK$15,0))-MAX($AW298,BK$15),),
_xlfn.IFS(
AND(MONTH($AW298)=MONTH(BK$15),MONTH($AX298)&lt;&gt;MONTH(BK$15)),
NETWORKDAYS.INTL($AW298,$AW298+_xlpm.DD,1,_xlpm.VD),
AND(MONTH($AW298)&lt;&gt;MONTH(BK$15),MONTH($AX298)=MONTH(BK$15)),
NETWORKDAYS.INTL(($AX298)-_xlpm.DD,$AX298,1,_xlpm.VD),
AND(MONTH($AW298)&lt;MONTH(BK$15),MONTH($AX298)&gt;MONTH(BK$15)),
NETWORKDAYS.INTL((EOMONTH(BK$15-1,1))-_xlpm.DD,EOMONTH(BK$15-1,1),1,_xlpm.VD),
AND(MONTH($AW298)=MONTH(BK$15),MONTH($AX298)=MONTH(BK$15)),
NETWORKDAYS.INTL($AW298,$AX298,1,_xlpm.VD)))),0)),
$DH298="месяц",
$BP298*BK298,
$DH298="неделя",
$BP298*BK298/7*(ROUNDUP((DAY(EOMONTH(BK$15,0)))/4,0))),
0)</f>
        <v/>
      </c>
      <c r="CC298" s="125">
        <f>SUM($BQ298:$CB298)</f>
        <v/>
      </c>
      <c r="CD298" s="126">
        <f>SUM($EH298:$EH298)</f>
        <v/>
      </c>
      <c r="CE298" s="126">
        <f>$CD298*$AB298</f>
        <v/>
      </c>
      <c r="CF298" s="126">
        <f>SUM($EK298:$EK298)</f>
        <v/>
      </c>
      <c r="CG298" s="126">
        <f>$CF298*$AB298</f>
        <v/>
      </c>
      <c r="CH298" s="126">
        <f>SUM($CC298,$CE298,$CG298)</f>
        <v/>
      </c>
      <c r="CI298" s="126">
        <f>$CH298*(1+$CM298)</f>
        <v/>
      </c>
      <c r="CJ298" s="127" t="n">
        <v>0</v>
      </c>
      <c r="CK298" s="126">
        <f>SUM($CH298:$CH298)*(1+$CJ298)</f>
        <v/>
      </c>
      <c r="CL298" s="126">
        <f>SUM($CH298:$CH298)*(1+$CM298)</f>
        <v/>
      </c>
      <c r="CM298" s="59" t="inlineStr">
        <is>
          <t>20%</t>
        </is>
      </c>
      <c r="CN298" s="59" t="n"/>
      <c r="CO298" s="72" t="n"/>
      <c r="CP298" s="59" t="n"/>
      <c r="CQ298" s="73" t="n"/>
      <c r="CR298" s="73" t="n"/>
      <c r="CS298" s="73" t="n"/>
      <c r="CT298" s="72" t="n"/>
      <c r="CU298" s="79" t="inlineStr">
        <is>
          <t> </t>
        </is>
      </c>
      <c r="CV298" s="60" t="n"/>
      <c r="CW298" s="60" t="n"/>
      <c r="CX298" s="60" t="n"/>
      <c r="CY298" s="127">
        <f>IFERROR(($CC298-$EE298)/($EE298/(1-$DQ298)),0)</f>
        <v/>
      </c>
      <c r="CZ298" s="127">
        <f>IFERROR(1-$EI298/($CE298),0)</f>
        <v/>
      </c>
      <c r="DA298" s="127">
        <f>IFERROR(1-$EL298/($CG298),0)</f>
        <v/>
      </c>
      <c r="DB298" s="126">
        <f>ROUND(IFERROR(($CI298/(1+$CM298)-$EN298),0),2)</f>
        <v/>
      </c>
      <c r="DC298" s="128" t="n"/>
      <c r="DD298" s="125" t="n"/>
      <c r="DE298" s="75" t="n">
        <v>0</v>
      </c>
      <c r="DF298" s="128" t="n"/>
      <c r="DG298" s="125">
        <f>IF($DC298=0,0,$DD298*($DC298*100%-$DE298*$DF298))*SUM($AB298:$AB298)</f>
        <v/>
      </c>
      <c r="DH298" s="129" t="inlineStr">
        <is>
          <t>месяц</t>
        </is>
      </c>
      <c r="DI298" s="130">
        <f t="array" ref="DI298">IFERROR(
IF($ES298="LisChannel",
(ROUND(((INDEX({174.625;153.888888888889;130.972222222222},MATCH($AI298,{2;3;4}),0))*$AG298*$AI298),2)),0),0)</f>
        <v/>
      </c>
      <c r="DJ298" s="130">
        <f>
_xlfn.LET(_xlpm.X,
IFERROR(
IF($ES298="НовиковТВ",
(_xlfn.LET(_xlpm.NTV,
_xlfn.LET(_xlpm.MIN,350000,
IF(SUMIFS($DI:$DI,$ES:$ES,"НовиковТВ")&lt;=_xlpm.MIN,
(SUMIFS($DI:$DI,$ES:$ES,"НовиковТВ")/(COUNTIFS($ES:$ES,"НовиковТВ")))*_xlpm.MIN/SUMIFS($DI:$DI,$ES:$ES,"НовиковТВ"),
DI298)),
_xlpm.NTV+$DG298/(1-(1-(_xlpm.NTV)*(1-$DL298)*(1-$DM298)*(1-$DN298)*(1-$DO298)*(1-$DP298)/_xlpm.NTV))))/(1+$EP298),
$DI298+$DG298/(1-(1-($DI298)*(1-$DL298)*(1-$DM298)*(1-$DN298)*(1-$DO298)*(1-$DP298)/$DI298))),
0),
_xlpm.X*(1+$CM298)*(1+$CW298)-_xlpm.X*(1+$CM298)+_xlpm.X)</f>
        <v/>
      </c>
      <c r="DK298" s="125" t="inlineStr">
        <is>
          <t>послед.</t>
        </is>
      </c>
      <c r="DL298" s="63" t="n">
        <v>0</v>
      </c>
      <c r="DM298" s="63" t="n">
        <v>0</v>
      </c>
      <c r="DN298" s="63" t="n">
        <v>0</v>
      </c>
      <c r="DO298" s="63" t="n">
        <v>0</v>
      </c>
      <c r="DP298" s="63" t="n">
        <v>0</v>
      </c>
      <c r="DQ298" s="63">
        <f t="array" ref="DQ298">IFERROR(_xlfn.IFS(
$DK298="послед.",1-(1-$DL298)*(1-$DM298)*(1-$DN298)*(1-$DO298)*(1-$DP298),
$DK298="сумм.",$DL298+$DM298+$DN298+$DO298+$DP298),
0)</f>
        <v/>
      </c>
      <c r="DR298" s="125">
        <f t="array" ref="DR298">
IFERROR(
_xlfn.IFS(
$BL298=0,
0,
$BL298&gt;0,
_xlfn.IFS($DK298="послед.",
$DJ298*(1-$DL298)*(1-$DM298)*(1-$DN298)*(1-$DO298)*(1-$DP298),
$DK298="сумм.",
$DJ298*(1-($DL298+$DM298+$DN298+$DO298+$DP298)))),0)</f>
        <v/>
      </c>
      <c r="DS298" s="125">
        <f t="array" ref="DS298">
IFERROR(_xlfn.IFS(
$DH298="день_1",
$DR298*$BL298/($AX298-$AW298+1)*AZ298*(DAY(EOMONTH(AZ$15,0))),
$DH298="день_2",
$DR298/30*MAX(MIN($AX298,EOMONTH(AZ$15,0))-MAX($AW298,AZ$15)+1,),
$DH298="раб.день",
$DR298/30*(IFERROR(
_xlfn.LET(_xlpm.VD,
CHOOSE(
{1;2;3;4;5;6;7;8;9;10;11;12;13;14;15;16;17;18},
45658,45659,45660,45661,45662,45663,45664,45665,45711,45724,45778,45779,45785,45786,45820,45821,45965,46022),
_xlfn.LET(_xlpm.DD,
MAX(MIN($AX298,EOMONTH(AZ$15,0))-MAX($AW298,AZ$15),),
_xlfn.IFS(
AND(MONTH($AW298)=MONTH(AZ$15),MONTH($AX298)&lt;&gt;MONTH(AZ$15)),
NETWORKDAYS.INTL($AW298,$AW298+_xlpm.DD,1,_xlpm.VD),
AND(MONTH($AW298)&lt;&gt;MONTH(AZ$15),MONTH($AX298)=MONTH(AZ$15)),
NETWORKDAYS.INTL(($AX298)-_xlpm.DD,$AX298,1,_xlpm.VD),
AND(MONTH($AW298)&lt;MONTH(AZ$15),MONTH($AX298)&gt;MONTH(AZ$15)),
NETWORKDAYS.INTL((EOMONTH(AZ$15-1,1))-_xlpm.DD,EOMONTH(AZ$15-1,1),1,_xlpm.VD),
AND(MONTH($AW298)=MONTH(AZ$15),MONTH($AX298)=MONTH(AZ$15)),
NETWORKDAYS.INTL($AW298,$AX298,1,_xlpm.VD)))),0)),
$DH298="месяц",
$DR298*AZ298,
$DH298="неделя",
$DR298*AZ298/7*(ROUNDUP((DAY(EOMONTH(AZ$15,0)))/4,0))),
0)</f>
        <v/>
      </c>
      <c r="DT298" s="125">
        <f t="array" ref="DT298">
IFERROR(_xlfn.IFS(
$DH298="день_1",
$DR298*$BL298/($AX298-$AW298+1)*BA298*(DAY(EOMONTH(BA$15,0))),
$DH298="день_2",
$DR298/30*MAX(MIN($AX298,EOMONTH(BA$15,0))-MAX($AW298,BA$15)+1,),
$DH298="раб.день",
$DR298/30*(IFERROR(
_xlfn.LET(_xlpm.VD,
CHOOSE(
{1;2;3;4;5;6;7;8;9;10;11;12;13;14;15;16;17;18},
45658,45659,45660,45661,45662,45663,45664,45665,45711,45724,45778,45779,45785,45786,45820,45821,45965,46022),
_xlfn.LET(_xlpm.DD,
MAX(MIN($AX298,EOMONTH(BA$15,0))-MAX($AW298,BA$15),),
_xlfn.IFS(
AND(MONTH($AW298)=MONTH(BA$15),MONTH($AX298)&lt;&gt;MONTH(BA$15)),
NETWORKDAYS.INTL($AW298,$AW298+_xlpm.DD,1,_xlpm.VD),
AND(MONTH($AW298)&lt;&gt;MONTH(BA$15),MONTH($AX298)=MONTH(BA$15)),
NETWORKDAYS.INTL(($AX298)-_xlpm.DD,$AX298,1,_xlpm.VD),
AND(MONTH($AW298)&lt;MONTH(BA$15),MONTH($AX298)&gt;MONTH(BA$15)),
NETWORKDAYS.INTL((EOMONTH(BA$15-1,1))-_xlpm.DD,EOMONTH(BA$15-1,1),1,_xlpm.VD),
AND(MONTH($AW298)=MONTH(BA$15),MONTH($AX298)=MONTH(BA$15)),
NETWORKDAYS.INTL($AW298,$AX298,1,_xlpm.VD)))),0)),
$DH298="месяц",
$DR298*BA298,
$DH298="неделя",
$DR298*BA298/7*(ROUNDUP((DAY(EOMONTH(BA$15,0)))/4,0))),
0)</f>
        <v/>
      </c>
      <c r="DU298" s="125">
        <f t="array" ref="DU298">
IFERROR(_xlfn.IFS(
$DH298="день_1",
$DR298*$BL298/($AX298-$AW298+1)*BB298*(DAY(EOMONTH(BB$15,0))),
$DH298="день_2",
$DR298/30*MAX(MIN($AX298,EOMONTH(BB$15,0))-MAX($AW298,BB$15)+1,),
$DH298="раб.день",
$DR298/30*(IFERROR(
_xlfn.LET(_xlpm.VD,
CHOOSE(
{1;2;3;4;5;6;7;8;9;10;11;12;13;14;15;16;17;18},
45658,45659,45660,45661,45662,45663,45664,45665,45711,45724,45778,45779,45785,45786,45820,45821,45965,46022),
_xlfn.LET(_xlpm.DD,
MAX(MIN($AX298,EOMONTH(BB$15,0))-MAX($AW298,BB$15),),
_xlfn.IFS(
AND(MONTH($AW298)=MONTH(BB$15),MONTH($AX298)&lt;&gt;MONTH(BB$15)),
NETWORKDAYS.INTL($AW298,$AW298+_xlpm.DD,1,_xlpm.VD),
AND(MONTH($AW298)&lt;&gt;MONTH(BB$15),MONTH($AX298)=MONTH(BB$15)),
NETWORKDAYS.INTL(($AX298)-_xlpm.DD,$AX298,1,_xlpm.VD),
AND(MONTH($AW298)&lt;MONTH(BB$15),MONTH($AX298)&gt;MONTH(BB$15)),
NETWORKDAYS.INTL((EOMONTH(BB$15-1,1))-_xlpm.DD,EOMONTH(BB$15-1,1),1,_xlpm.VD),
AND(MONTH($AW298)=MONTH(BB$15),MONTH($AX298)=MONTH(BB$15)),
NETWORKDAYS.INTL($AW298,$AX298,1,_xlpm.VD)))),0)),
$DH298="месяц",
$DR298*BB298,
$DH298="неделя",
$DR298*BB298/7*(ROUNDUP((DAY(EOMONTH(BB$15,0)))/4,0))),
0)</f>
        <v/>
      </c>
      <c r="DV298" s="125">
        <f t="array" ref="DV298">
IFERROR(_xlfn.IFS(
$DH298="день_1",
$DR298*$BL298/($AX298-$AW298+1)*BC298*(DAY(EOMONTH(BC$15,0))),
$DH298="день_2",
$DR298/30*MAX(MIN($AX298,EOMONTH(BC$15,0))-MAX($AW298,BC$15)+1,),
$DH298="раб.день",
$DR298/30*(IFERROR(
_xlfn.LET(_xlpm.VD,
CHOOSE(
{1;2;3;4;5;6;7;8;9;10;11;12;13;14;15;16;17;18},
45658,45659,45660,45661,45662,45663,45664,45665,45711,45724,45778,45779,45785,45786,45820,45821,45965,46022),
_xlfn.LET(_xlpm.DD,
MAX(MIN($AX298,EOMONTH(BC$15,0))-MAX($AW298,BC$15),),
_xlfn.IFS(
AND(MONTH($AW298)=MONTH(BC$15),MONTH($AX298)&lt;&gt;MONTH(BC$15)),
NETWORKDAYS.INTL($AW298,$AW298+_xlpm.DD,1,_xlpm.VD),
AND(MONTH($AW298)&lt;&gt;MONTH(BC$15),MONTH($AX298)=MONTH(BC$15)),
NETWORKDAYS.INTL(($AX298)-_xlpm.DD,$AX298,1,_xlpm.VD),
AND(MONTH($AW298)&lt;MONTH(BC$15),MONTH($AX298)&gt;MONTH(BC$15)),
NETWORKDAYS.INTL((EOMONTH(BC$15-1,1))-_xlpm.DD,EOMONTH(BC$15-1,1),1,_xlpm.VD),
AND(MONTH($AW298)=MONTH(BC$15),MONTH($AX298)=MONTH(BC$15)),
NETWORKDAYS.INTL($AW298,$AX298,1,_xlpm.VD)))),0)),
$DH298="месяц",
$DR298*BC298,
$DH298="неделя",
$DR298*BC298/7*(ROUNDUP((DAY(EOMONTH(BC$15,0)))/4,0))),
0)</f>
        <v/>
      </c>
      <c r="DW298" s="125">
        <f t="array" ref="DW298">
IFERROR(_xlfn.IFS(
$DH298="день_1",
$DR298*$BL298/($AX298-$AW298+1)*BD298*(DAY(EOMONTH(BD$15,0))),
$DH298="день_2",
$DR298/30*MAX(MIN($AX298,EOMONTH(BD$15,0))-MAX($AW298,BD$15)+1,),
$DH298="раб.день",
$DR298/30*(IFERROR(
_xlfn.LET(_xlpm.VD,
CHOOSE(
{1;2;3;4;5;6;7;8;9;10;11;12;13;14;15;16;17;18},
45658,45659,45660,45661,45662,45663,45664,45665,45711,45724,45778,45779,45785,45786,45820,45821,45965,46022),
_xlfn.LET(_xlpm.DD,
MAX(MIN($AX298,EOMONTH(BD$15,0))-MAX($AW298,BD$15),),
_xlfn.IFS(
AND(MONTH($AW298)=MONTH(BD$15),MONTH($AX298)&lt;&gt;MONTH(BD$15)),
NETWORKDAYS.INTL($AW298,$AW298+_xlpm.DD,1,_xlpm.VD),
AND(MONTH($AW298)&lt;&gt;MONTH(BD$15),MONTH($AX298)=MONTH(BD$15)),
NETWORKDAYS.INTL(($AX298)-_xlpm.DD,$AX298,1,_xlpm.VD),
AND(MONTH($AW298)&lt;MONTH(BD$15),MONTH($AX298)&gt;MONTH(BD$15)),
NETWORKDAYS.INTL((EOMONTH(BD$15-1,1))-_xlpm.DD,EOMONTH(BD$15-1,1),1,_xlpm.VD),
AND(MONTH($AW298)=MONTH(BD$15),MONTH($AX298)=MONTH(BD$15)),
NETWORKDAYS.INTL($AW298,$AX298,1,_xlpm.VD)))),0)),
$DH298="месяц",
$DR298*BD298,
$DH298="неделя",
$DR298*BD298/7*(ROUNDUP((DAY(EOMONTH(BD$15,0)))/4,0))),
0)</f>
        <v/>
      </c>
      <c r="DX298" s="125">
        <f t="array" ref="DX298">
IFERROR(_xlfn.IFS(
$DH298="день_1",
$DR298*$BL298/($AX298-$AW298+1)*BE298*(DAY(EOMONTH(BE$15,0))),
$DH298="день_2",
$DR298/30*MAX(MIN($AX298,EOMONTH(BE$15,0))-MAX($AW298,BE$15)+1,),
$DH298="раб.день",
$DR298/30*(IFERROR(
_xlfn.LET(_xlpm.VD,
CHOOSE(
{1;2;3;4;5;6;7;8;9;10;11;12;13;14;15;16;17;18},
45658,45659,45660,45661,45662,45663,45664,45665,45711,45724,45778,45779,45785,45786,45820,45821,45965,46022),
_xlfn.LET(_xlpm.DD,
MAX(MIN($AX298,EOMONTH(BE$15,0))-MAX($AW298,BE$15),),
_xlfn.IFS(
AND(MONTH($AW298)=MONTH(BE$15),MONTH($AX298)&lt;&gt;MONTH(BE$15)),
NETWORKDAYS.INTL($AW298,$AW298+_xlpm.DD,1,_xlpm.VD),
AND(MONTH($AW298)&lt;&gt;MONTH(BE$15),MONTH($AX298)=MONTH(BE$15)),
NETWORKDAYS.INTL(($AX298)-_xlpm.DD,$AX298,1,_xlpm.VD),
AND(MONTH($AW298)&lt;MONTH(BE$15),MONTH($AX298)&gt;MONTH(BE$15)),
NETWORKDAYS.INTL((EOMONTH(BE$15-1,1))-_xlpm.DD,EOMONTH(BE$15-1,1),1,_xlpm.VD),
AND(MONTH($AW298)=MONTH(BE$15),MONTH($AX298)=MONTH(BE$15)),
NETWORKDAYS.INTL($AW298,$AX298,1,_xlpm.VD)))),0)),
$DH298="месяц",
$DR298*BE298,
$DH298="неделя",
$DR298*BE298/7*(ROUNDUP((DAY(EOMONTH(BE$15,0)))/4,0))),
0)</f>
        <v/>
      </c>
      <c r="DY298" s="125">
        <f t="array" ref="DY298">
IFERROR(_xlfn.IFS(
$DH298="день_1",
$DR298*$BL298/($AX298-$AW298+1)*BF298*(DAY(EOMONTH(BF$15,0))),
$DH298="день_2",
$DR298/30*MAX(MIN($AX298,EOMONTH(BF$15,0))-MAX($AW298,BF$15)+1,),
$DH298="раб.день",
$DR298/30*(IFERROR(
_xlfn.LET(_xlpm.VD,
CHOOSE(
{1;2;3;4;5;6;7;8;9;10;11;12;13;14;15;16;17;18},
45658,45659,45660,45661,45662,45663,45664,45665,45711,45724,45778,45779,45785,45786,45820,45821,45965,46022),
_xlfn.LET(_xlpm.DD,
MAX(MIN($AX298,EOMONTH(BF$15,0))-MAX($AW298,BF$15),),
_xlfn.IFS(
AND(MONTH($AW298)=MONTH(BF$15),MONTH($AX298)&lt;&gt;MONTH(BF$15)),
NETWORKDAYS.INTL($AW298,$AW298+_xlpm.DD,1,_xlpm.VD),
AND(MONTH($AW298)&lt;&gt;MONTH(BF$15),MONTH($AX298)=MONTH(BF$15)),
NETWORKDAYS.INTL(($AX298)-_xlpm.DD,$AX298,1,_xlpm.VD),
AND(MONTH($AW298)&lt;MONTH(BF$15),MONTH($AX298)&gt;MONTH(BF$15)),
NETWORKDAYS.INTL((EOMONTH(BF$15-1,1))-_xlpm.DD,EOMONTH(BF$15-1,1),1,_xlpm.VD),
AND(MONTH($AW298)=MONTH(BF$15),MONTH($AX298)=MONTH(BF$15)),
NETWORKDAYS.INTL($AW298,$AX298,1,_xlpm.VD)))),0)),
$DH298="месяц",
$DR298*BF298,
$DH298="неделя",
$DR298*BF298/7*(ROUNDUP((DAY(EOMONTH(BF$15,0)))/4,0))),
0)</f>
        <v/>
      </c>
      <c r="DZ298" s="125">
        <f t="array" ref="DZ298">
IFERROR(_xlfn.IFS(
$DH298="день_1",
$DR298*$BL298/($AX298-$AW298+1)*BG298*(DAY(EOMONTH(BG$15,0))),
$DH298="день_2",
$DR298/30*MAX(MIN($AX298,EOMONTH(BG$15,0))-MAX($AW298,BG$15)+1,),
$DH298="раб.день",
$DR298/30*(IFERROR(
_xlfn.LET(_xlpm.VD,
CHOOSE(
{1;2;3;4;5;6;7;8;9;10;11;12;13;14;15;16;17;18},
45658,45659,45660,45661,45662,45663,45664,45665,45711,45724,45778,45779,45785,45786,45820,45821,45965,46022),
_xlfn.LET(_xlpm.DD,
MAX(MIN($AX298,EOMONTH(BG$15,0))-MAX($AW298,BG$15),),
_xlfn.IFS(
AND(MONTH($AW298)=MONTH(BG$15),MONTH($AX298)&lt;&gt;MONTH(BG$15)),
NETWORKDAYS.INTL($AW298,$AW298+_xlpm.DD,1,_xlpm.VD),
AND(MONTH($AW298)&lt;&gt;MONTH(BG$15),MONTH($AX298)=MONTH(BG$15)),
NETWORKDAYS.INTL(($AX298)-_xlpm.DD,$AX298,1,_xlpm.VD),
AND(MONTH($AW298)&lt;MONTH(BG$15),MONTH($AX298)&gt;MONTH(BG$15)),
NETWORKDAYS.INTL((EOMONTH(BG$15-1,1))-_xlpm.DD,EOMONTH(BG$15-1,1),1,_xlpm.VD),
AND(MONTH($AW298)=MONTH(BG$15),MONTH($AX298)=MONTH(BG$15)),
NETWORKDAYS.INTL($AW298,$AX298,1,_xlpm.VD)))),0)),
$DH298="месяц",
$DR298*BG298,
$DH298="неделя",
$DR298*BG298/7*(ROUNDUP((DAY(EOMONTH(BG$15,0)))/4,0))),
0)</f>
        <v/>
      </c>
      <c r="EA298" s="125">
        <f t="array" ref="EA298">
IFERROR(_xlfn.IFS(
$DH298="день_1",
$DR298*$BL298/($AX298-$AW298+1)*BH298*(DAY(EOMONTH(BH$15,0))),
$DH298="день_2",
$DR298/30*MAX(MIN($AX298,EOMONTH(BH$15,0))-MAX($AW298,BH$15)+1,),
$DH298="раб.день",
$DR298/30*(IFERROR(
_xlfn.LET(_xlpm.VD,
CHOOSE(
{1;2;3;4;5;6;7;8;9;10;11;12;13;14;15;16;17;18},
45658,45659,45660,45661,45662,45663,45664,45665,45711,45724,45778,45779,45785,45786,45820,45821,45965,46022),
_xlfn.LET(_xlpm.DD,
MAX(MIN($AX298,EOMONTH(BH$15,0))-MAX($AW298,BH$15),),
_xlfn.IFS(
AND(MONTH($AW298)=MONTH(BH$15),MONTH($AX298)&lt;&gt;MONTH(BH$15)),
NETWORKDAYS.INTL($AW298,$AW298+_xlpm.DD,1,_xlpm.VD),
AND(MONTH($AW298)&lt;&gt;MONTH(BH$15),MONTH($AX298)=MONTH(BH$15)),
NETWORKDAYS.INTL(($AX298)-_xlpm.DD,$AX298,1,_xlpm.VD),
AND(MONTH($AW298)&lt;MONTH(BH$15),MONTH($AX298)&gt;MONTH(BH$15)),
NETWORKDAYS.INTL((EOMONTH(BH$15-1,1))-_xlpm.DD,EOMONTH(BH$15-1,1),1,_xlpm.VD),
AND(MONTH($AW298)=MONTH(BH$15),MONTH($AX298)=MONTH(BH$15)),
NETWORKDAYS.INTL($AW298,$AX298,1,_xlpm.VD)))),0)),
$DH298="месяц",
$DR298*BH298,
$DH298="неделя",
$DR298*BH298/7*(ROUNDUP((DAY(EOMONTH(BH$15,0)))/4,0))),
0)</f>
        <v/>
      </c>
      <c r="EB298" s="125">
        <f t="array" ref="EB298">
IFERROR(_xlfn.IFS(
$DH298="день_1",
$DR298*$BL298/($AX298-$AW298+1)*BI298*(DAY(EOMONTH(BI$15,0))),
$DH298="день_2",
$DR298/30*MAX(MIN($AX298,EOMONTH(BI$15,0))-MAX($AW298,BI$15)+1,),
$DH298="раб.день",
$DR298/30*(IFERROR(
_xlfn.LET(_xlpm.VD,
CHOOSE(
{1;2;3;4;5;6;7;8;9;10;11;12;13;14;15;16;17;18},
45658,45659,45660,45661,45662,45663,45664,45665,45711,45724,45778,45779,45785,45786,45820,45821,45965,46022),
_xlfn.LET(_xlpm.DD,
MAX(MIN($AX298,EOMONTH(BI$15,0))-MAX($AW298,BI$15),),
_xlfn.IFS(
AND(MONTH($AW298)=MONTH(BI$15),MONTH($AX298)&lt;&gt;MONTH(BI$15)),
NETWORKDAYS.INTL($AW298,$AW298+_xlpm.DD,1,_xlpm.VD),
AND(MONTH($AW298)&lt;&gt;MONTH(BI$15),MONTH($AX298)=MONTH(BI$15)),
NETWORKDAYS.INTL(($AX298)-_xlpm.DD,$AX298,1,_xlpm.VD),
AND(MONTH($AW298)&lt;MONTH(BI$15),MONTH($AX298)&gt;MONTH(BI$15)),
NETWORKDAYS.INTL((EOMONTH(BI$15-1,1))-_xlpm.DD,EOMONTH(BI$15-1,1),1,_xlpm.VD),
AND(MONTH($AW298)=MONTH(BI$15),MONTH($AX298)=MONTH(BI$15)),
NETWORKDAYS.INTL($AW298,$AX298,1,_xlpm.VD)))),0)),
$DH298="месяц",
$DR298*BI298,
$DH298="неделя",
$DR298*BI298/7*(ROUNDUP((DAY(EOMONTH(BI$15,0)))/4,0))),
0)</f>
        <v/>
      </c>
      <c r="EC298" s="125">
        <f t="array" ref="EC298">
IFERROR(_xlfn.IFS(
$DH298="день_1",
$DR298*$BL298/($AX298-$AW298+1)*BJ298*(DAY(EOMONTH(BJ$15,0))),
$DH298="день_2",
$DR298/30*MAX(MIN($AX298,EOMONTH(BJ$15,0))-MAX($AW298,BJ$15)+1,),
$DH298="раб.день",
$DR298/30*(IFERROR(
_xlfn.LET(_xlpm.VD,
CHOOSE(
{1;2;3;4;5;6;7;8;9;10;11;12;13;14;15;16;17;18},
45658,45659,45660,45661,45662,45663,45664,45665,45711,45724,45778,45779,45785,45786,45820,45821,45965,46022),
_xlfn.LET(_xlpm.DD,
MAX(MIN($AX298,EOMONTH(BJ$15,0))-MAX($AW298,BJ$15),),
_xlfn.IFS(
AND(MONTH($AW298)=MONTH(BJ$15),MONTH($AX298)&lt;&gt;MONTH(BJ$15)),
NETWORKDAYS.INTL($AW298,$AW298+_xlpm.DD,1,_xlpm.VD),
AND(MONTH($AW298)&lt;&gt;MONTH(BJ$15),MONTH($AX298)=MONTH(BJ$15)),
NETWORKDAYS.INTL(($AX298)-_xlpm.DD,$AX298,1,_xlpm.VD),
AND(MONTH($AW298)&lt;MONTH(BJ$15),MONTH($AX298)&gt;MONTH(BJ$15)),
NETWORKDAYS.INTL((EOMONTH(BJ$15-1,1))-_xlpm.DD,EOMONTH(BJ$15-1,1),1,_xlpm.VD),
AND(MONTH($AW298)=MONTH(BJ$15),MONTH($AX298)=MONTH(BJ$15)),
NETWORKDAYS.INTL($AW298,$AX298,1,_xlpm.VD)))),0)),
$DH298="месяц",
$DR298*BJ298,
$DH298="неделя",
$DR298*BJ298/7*(ROUNDUP((DAY(EOMONTH(BJ$15,0)))/4,0))),
0)</f>
        <v/>
      </c>
      <c r="ED298" s="125">
        <f t="array" ref="ED298">
IFERROR(_xlfn.IFS(
$DH298="день_1",
$DR298*$BL298/($AX298-$AW298+1)*BK298*(DAY(EOMONTH(BK$15,0))),
$DH298="день_2",
$DR298/30*MAX(MIN($AX298,EOMONTH(BK$15,0))-MAX($AW298,BK$15)+1,),
$DH298="раб.день",
$DR298/30*(IFERROR(
_xlfn.LET(_xlpm.VD,
CHOOSE(
{1;2;3;4;5;6;7;8;9;10;11;12;13;14;15;16;17;18},
45658,45659,45660,45661,45662,45663,45664,45665,45711,45724,45778,45779,45785,45786,45820,45821,45965,46022),
_xlfn.LET(_xlpm.DD,
MAX(MIN($AX298,EOMONTH(BK$15,0))-MAX($AW298,BK$15),),
_xlfn.IFS(
AND(MONTH($AW298)=MONTH(BK$15),MONTH($AX298)&lt;&gt;MONTH(BK$15)),
NETWORKDAYS.INTL($AW298,$AW298+_xlpm.DD,1,_xlpm.VD),
AND(MONTH($AW298)&lt;&gt;MONTH(BK$15),MONTH($AX298)=MONTH(BK$15)),
NETWORKDAYS.INTL(($AX298)-_xlpm.DD,$AX298,1,_xlpm.VD),
AND(MONTH($AW298)&lt;MONTH(BK$15),MONTH($AX298)&gt;MONTH(BK$15)),
NETWORKDAYS.INTL((EOMONTH(BK$15-1,1))-_xlpm.DD,EOMONTH(BK$15-1,1),1,_xlpm.VD),
AND(MONTH($AW298)=MONTH(BK$15),MONTH($AX298)=MONTH(BK$15)),
NETWORKDAYS.INTL($AW298,$AX298,1,_xlpm.VD)))),0)),
$DH298="месяц",
$DR298*BK298,
$DH298="неделя",
$DR298*BK298/7*(ROUNDUP((DAY(EOMONTH(BK$15,0)))/4,0))),
0)</f>
        <v/>
      </c>
      <c r="EE298" s="125">
        <f>SUM($DS298,$DT298,$DU298,$DV298,$DW298,$DX298,$DY298,$DZ298,$EA298,$EB298,$EC298,$ED298)</f>
        <v/>
      </c>
      <c r="EF298" s="125">
        <f>IFERROR(ROUND($EE298*(1+$EP298),2),0)</f>
        <v/>
      </c>
      <c r="EG298" s="128" t="n">
        <v>1</v>
      </c>
      <c r="EH298" s="126" t="n">
        <v>0</v>
      </c>
      <c r="EI298" s="126">
        <f>ROUND(SUM($EH298:$EH298)*SUM($AB298:$AB298)*$EG298,2)</f>
        <v/>
      </c>
      <c r="EJ298" s="126">
        <f>ROUND($EI298*(1+$EP298),2)</f>
        <v/>
      </c>
      <c r="EK298" s="126" t="n">
        <v>0</v>
      </c>
      <c r="EL298" s="126">
        <f>ROUND(SUM($EK298:$EK298)*SUM($AB298:$AB298)*$EG298,2)</f>
        <v/>
      </c>
      <c r="EM298" s="126">
        <f>ROUND($EL298*(1+$EP298),2)</f>
        <v/>
      </c>
      <c r="EN298" s="126">
        <f>SUM($EE298,$EI298,$EL298)</f>
        <v/>
      </c>
      <c r="EO298" s="126">
        <f>SUM($EF298,$EJ298,$EM298)</f>
        <v/>
      </c>
      <c r="EP298" s="59" t="inlineStr">
        <is>
          <t>20%</t>
        </is>
      </c>
      <c r="EQ298" s="59" t="n"/>
      <c r="ER298" s="60">
        <f t="array" ref="ER298">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MATCH(ES298,
{"AMS";"RussOutdoor";"HD Outdoor";"Ingroup";"IQ";"Ledproduction";"LisChannel";"Logic";"Media-PPL";"NovikovTV | НовиковТВ";"SMA";"SOK";"КрокусТВ | CrocusTV | IndoorTV";"Сити";"ТЯК Москва"},
0)),"")</f>
        <v/>
      </c>
      <c r="ES298" s="60" t="n"/>
      <c r="ET298" s="60">
        <f t="array" ref="ET298">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MATCH(ES298,
{"AMS";"RussOutdoor";"HD Outdoor";"Ingroup";"IQ";"Ledproduction";"LisChannel";"Logic";"Media-PPL";"NovikovTV | НовиковТВ";"SMA";"SOK";"КрокусТВ | CrocusTV | IndoorTV";"Сити";"ТЯК Москва"},
0)),"")</f>
        <v/>
      </c>
      <c r="EU298" s="60" t="n"/>
      <c r="EV298" s="60" t="n"/>
      <c r="EX298" s="110">
        <f t="array" ref="EX298">
($AR298/30
+N("ТРАФИК ПЛОЩАДКИ"))*
(IFERROR(
_xlfn.LET(
_xlpm.GPR,
HLOOKUP($L298,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(MATCH($T298,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IF($Q298="цифровой",_xlpm.GPR/$AG298,_xlpm.GPR/60)),
0)
+N("DWELL TIME"))*
(IF($AB298=0,0,IF($AB298=1,0.3,IF($AB298=2,0.5,IF($AB298&gt;2,1))))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_xlfn.IFS($AC298="да",1.2,$AC298="нет",1)*
_xlfn.IFS($AD298="да",1.2,$AD298="нет",1)*
IF(R298="статический",1,1.2)*
$X298*
INDEX(
{1.2;1;1.2;1.2;1;1.2;1.2;1.2;1.2;1.2;1.2;1;1.2;1.2;1.2;1.2;1;1;1.2;1.2;1.2;1;1;1;1;1.2;1.2;1.2;1.2;1;1;1;1;1.2;1.2;1.2;1.2;1.2;1.2;1.2;1.2;1;1;1.2;1;1;1;1;1.5;1;1;1.5;1.5;1.2},
MATCH($Q298,_xlpm.MI,0)))&gt;{0.02;0.04;0.06;0.1;0.2;0.4;0.6;0.8;1;2;4;6})),
{0;1;2;3;4;5;6;7;8;9;10;11;12},
0)))
+N("КОЭФФИЦИЕНТ КОНТАКТА"))))*
(_xlfn.IFS($X298&lt;0.1,$X298/1000,$X298&gt;25,5.2,AND($X298&gt;=0.1,$X298&lt;=25),(($X298*2+0.1)/10)*($X298/10)))*
IFERROR((_xlfn.LET(
_xlpm.MA,
{0;0.8;0.85;0.9;0.95;1},
_xlpm.MAA,
{0;1;2;3;4;5},
INDEX(_xlpm.MA,MATCH(SUMPRODUCT(--((IF(ROUND(_xlpm.MAA,1)&gt;5,5,ROUND($AB298,1)))&gt;{0;1;2;3;4;5})),_xlpm.MAA,0)))
+N("КОЭФФИЦИЕНТ КОЛ-ВО КОНСТРУКЦИЙ")),1)*
$AB298,0))*
(IF($Q298="цифровой",$AG298/15*$AI298,1)
+N("ДЛЯ ЦИФРЫ"))</f>
        <v/>
      </c>
      <c r="EY298" s="110">
        <f>IFERROR(EX298*AY298,0)</f>
        <v/>
      </c>
      <c r="EZ298" s="131">
        <f>IFERROR(DP298/EY298*1000,0)</f>
        <v/>
      </c>
      <c r="FA298" s="112">
        <f>IFERROR(FC298/FB298,0)</f>
        <v/>
      </c>
      <c r="FB298" s="112">
        <f>IFERROR((FC298/(EY298/FF298*#REF!))*0.825,0)</f>
        <v/>
      </c>
      <c r="FC298" s="112">
        <f>IFERROR(((EX298*30/AR298)*100)/30,0)</f>
        <v/>
      </c>
      <c r="FD298" s="112">
        <f>IFERROR(EY298/G298*100%,0)</f>
        <v/>
      </c>
      <c r="FE298" s="112">
        <f>IFERROR(FD298/FC298*100%,0)</f>
        <v/>
      </c>
      <c r="FF298" s="110">
        <f>IFERROR(AR298/30*AY298,0)</f>
        <v/>
      </c>
    </row>
    <row r="299" ht="13" customHeight="1">
      <c r="A299" s="59" t="n"/>
      <c r="B299" s="60" t="n"/>
      <c r="C299" s="60" t="n"/>
      <c r="D299" s="60">
        <f t="array" ref="D299">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MATCH($E299,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299" s="60">
        <f t="array" ref="E299">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MATCH($F299,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299" s="60" t="inlineStr"/>
      <c r="G299" s="60" t="n"/>
      <c r="H299" s="60">
        <f t="array" ref="H299">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MATCH($I299,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299" s="60" t="n"/>
      <c r="J299" s="60" t="n"/>
      <c r="K299" s="60" t="n"/>
      <c r="L299" s="60" t="n"/>
      <c r="M299" s="60" t="n"/>
      <c r="N299" s="60" t="n"/>
      <c r="O299" s="60" t="n"/>
      <c r="P299" s="60">
        <f t="array" ref="P299">
_xlfn.IFS(
ISNUMBER(MATCH($Q299,{"шелфбаннер","разделитель","монетница","чековая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ISNUMBER(MATCH($Q299,{"LED/LCD","видеокулер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ISNUMBER(MATCH($Q299,{"автомобиль","машина","выставочное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ISNUMBER(MATCH($Q299,{"билборд","лифтовая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ISNUMBER(MATCH($Q299,{"навигация","подвесной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ISNUMBER(MATCH($Q299,{"движущаяся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ISNUMBER(MATCH($Q299,{"каталог","журнал"},)),
"Пресса",
$Q299="","")</f>
        <v/>
      </c>
      <c r="Q299" s="60" t="n"/>
      <c r="R299" s="60">
        <f t="array" ref="R299">
IFERROR(
_xlfn.IFS(
OR(ISNUMBER(MATCH($Q299,{"экспозиция","макет","стенд","автостенд","авто стенд","выставочное пространство","выставочные стенды","модульные выставочные стенды","3Д конструкция","3D конструкция"},)),P299="Экспонирование"),
"нестандартный",
ISNUMBER(MATCH($Q299,{"скроллер","призматрон"},)),
"динамический",
$P299="Видео",
"цифровой",
OR($P299="Пресса",$P299="Щит",$P299="POSm",$P299="Подвес",$P299="Брендирование/оклейка"),
"статический"),"")</f>
        <v/>
      </c>
      <c r="S299" s="59" t="n"/>
      <c r="T299" s="60" t="n"/>
      <c r="U299" s="60" t="n"/>
      <c r="V299" s="60">
        <f>
IF(P299="Видео",
"цифровой постер/ролик",
IF(ISNUMBER(MATCH(Q299,{"короб световой","короб световой | лайтбокс","короб световой | кристалайт","лайтбокс","лайт бокс","кристалайт","LB","lightbox"},)),
"бэклит",
IF(P299="Брендирование/оклейка",
"перфарированная пленка/самоклейка",
IF(P299="Экспонирование",
"под запрос",
IF(P299="Подвес",
"баннер/ткань",
"")))))</f>
        <v/>
      </c>
      <c r="W299" s="59" t="n"/>
      <c r="X299" s="59" t="n"/>
      <c r="Y299" s="59" t="n"/>
      <c r="Z299" s="61" t="n"/>
      <c r="AA299" s="61" t="n"/>
      <c r="AB299" s="61">
        <f>IF(BL299&gt;0,Z299,0)</f>
        <v/>
      </c>
      <c r="AC299" s="59" t="n"/>
      <c r="AD299" s="59" t="n"/>
      <c r="AE299" s="59" t="n"/>
      <c r="AF299" s="59" t="n"/>
      <c r="AG299" s="59" t="n"/>
      <c r="AH299" s="59" t="n"/>
      <c r="AI299" s="59" t="n"/>
      <c r="AJ299" s="59" t="n"/>
      <c r="AK299" s="59" t="n"/>
      <c r="AL299" s="62">
        <f>IFERROR(IF(OR(R299="статический",R299="динамический",R299="нестандартный",R299="",R299=""),"-",IF(AND(AH299="-",AI299="-"),"-",AK299*3600/AH299*AI299)),"-")</f>
        <v/>
      </c>
      <c r="AM299" s="62">
        <f>IFERROR(IF(OR(R299="статический",R299="динамический",R299="",R299="", R299="BTL",R299="нестандартный"),"-",AG299*AI299*AL299/60),"-")</f>
        <v/>
      </c>
      <c r="AN299" s="63">
        <f>IFERROR(IF(AH299="","-",AG299*AI299/AH299),"-")</f>
        <v/>
      </c>
      <c r="AO299" s="59">
        <f>IFERROR(IF(OR($R299="статический",$R299="динамический",$R299="",$R299="",$R299="BTL",$R299="нестандартный"),"-",$AL299*$AY299),"-")</f>
        <v/>
      </c>
      <c r="AP299" s="62">
        <f>IFERROR(IF(OR($R299="статический",$R299="динамический",$R299="",$R299="",$R299="BTL",$R299="нестандартный"),"-",$AM299*AY299),"-")</f>
        <v/>
      </c>
      <c r="AQ299" s="64" t="n"/>
      <c r="AR299" s="61" t="n"/>
      <c r="AS299" s="61" t="n"/>
      <c r="AT299" s="61" t="n"/>
      <c r="AU299" s="65" t="n"/>
      <c r="AV299" s="124">
        <f>IFERROR(DR299/AT299*1000,"n/a")</f>
        <v/>
      </c>
      <c r="AW299" s="67" t="n"/>
      <c r="AX299" s="67" t="n"/>
      <c r="AY299" s="43">
        <f>IFERROR(IF(OR($AW299="",$AX299=""),"",_xlfn.DAYS($AX299+1,$AW299)),"")</f>
        <v/>
      </c>
      <c r="AZ299" s="68">
        <f t="array" ref="AZ299">
_xlfn.LET(_xlpm.COEFF,
IF($AW299+$AX299=0,0,IF(MAX(MIN($AX299,EOMONTH(AZ$15,0))-MAX($AW299,AZ$15)+1,)&gt;0,1,0)),
_xlfn.IFS(
$ES299="LisChannel",
_xlpm.COEFF*
INDEX({1;1;1.2;1.2;1;1;1;1;1.2;1.2;1.2;1.2},
MATCH(MONTH(AZ$15),
{1,2,3,4,5,6,7,8,9,10,11,12})),
CONCATENATE($ES299," ",$L299)="RussOutdoor метро",
_xlpm.COEFF*
INDEX({0.8;0.9;1.1;1.1;1;1;1;1;1.1;1.1;1.1;1.1},
MATCH(MONTH(AZ$15),
{1,2,3,4,5,6,7,8,9,10,11,12})),
$ES299&lt;&gt;"LisChannel",
_xlpm.COEFF,
$ES299&lt;&gt;"RussOutdoor",
_xlpm.COEFF))</f>
        <v/>
      </c>
      <c r="BA299" s="68">
        <f t="array" ref="BA299">
_xlfn.LET(_xlpm.COEFF,
IF($AW299+$AX299=0,0,IF(MAX(MIN($AX299,EOMONTH(BA$15,0))-MAX($AW299,BA$15)+1,)&gt;0,1,0)),
_xlfn.IFS(
$ES299="LisChannel",
_xlpm.COEFF*
INDEX({1;1;1.2;1.2;1;1;1;1;1.2;1.2;1.2;1.2},
MATCH(MONTH(BA$15),
{1,2,3,4,5,6,7,8,9,10,11,12})),
CONCATENATE($ES299," ",$L299)="RussOutdoor метро",
_xlpm.COEFF*
INDEX({0.8;0.9;1.1;1.1;1;1;1;1;1.1;1.1;1.1;1.1},
MATCH(MONTH(BA$15),
{1,2,3,4,5,6,7,8,9,10,11,12})),
$ES299&lt;&gt;"LisChannel",
_xlpm.COEFF,
$ES299&lt;&gt;"RussOutdoor",
_xlpm.COEFF))</f>
        <v/>
      </c>
      <c r="BB299" s="68">
        <f t="array" ref="BB299">
_xlfn.LET(_xlpm.COEFF,
IF($AW299+$AX299=0,0,IF(MAX(MIN($AX299,EOMONTH(BB$15,0))-MAX($AW299,BB$15)+1,)&gt;0,1,0)),
_xlfn.IFS(
$ES299="LisChannel",
_xlpm.COEFF*
INDEX({1;1;1.2;1.2;1;1;1;1;1.2;1.2;1.2;1.2},
MATCH(MONTH(BB$15),
{1,2,3,4,5,6,7,8,9,10,11,12})),
CONCATENATE($ES299," ",$L299)="RussOutdoor метро",
_xlpm.COEFF*
INDEX({0.8;0.9;1.1;1.1;1;1;1;1;1.1;1.1;1.1;1.1},
MATCH(MONTH(BB$15),
{1,2,3,4,5,6,7,8,9,10,11,12})),
$ES299&lt;&gt;"LisChannel",
_xlpm.COEFF,
$ES299&lt;&gt;"RussOutdoor",
_xlpm.COEFF))</f>
        <v/>
      </c>
      <c r="BC299" s="68">
        <f t="array" ref="BC299">
_xlfn.LET(_xlpm.COEFF,
IF($AW299+$AX299=0,0,IF(MAX(MIN($AX299,EOMONTH(BC$15,0))-MAX($AW299,BC$15)+1,)&gt;0,1,0)),
_xlfn.IFS(
$ES299="LisChannel",
_xlpm.COEFF*
INDEX({1;1;1.2;1.2;1;1;1;1;1.2;1.2;1.2;1.2},
MATCH(MONTH(BC$15),
{1,2,3,4,5,6,7,8,9,10,11,12})),
CONCATENATE($ES299," ",$L299)="RussOutdoor метро",
_xlpm.COEFF*
INDEX({0.8;0.9;1.1;1.1;1;1;1;1;1.1;1.1;1.1;1.1},
MATCH(MONTH(BC$15),
{1,2,3,4,5,6,7,8,9,10,11,12})),
$ES299&lt;&gt;"LisChannel",
_xlpm.COEFF,
$ES299&lt;&gt;"RussOutdoor",
_xlpm.COEFF))</f>
        <v/>
      </c>
      <c r="BD299" s="68">
        <f t="array" ref="BD299">
_xlfn.LET(_xlpm.COEFF,
IF($AW299+$AX299=0,0,IF(MAX(MIN($AX299,EOMONTH(BD$15,0))-MAX($AW299,BD$15)+1,)&gt;0,1,0)),
_xlfn.IFS(
$ES299="LisChannel",
_xlpm.COEFF*
INDEX({1;1;1.2;1.2;1;1;1;1;1.2;1.2;1.2;1.2},
MATCH(MONTH(BD$15),
{1,2,3,4,5,6,7,8,9,10,11,12})),
CONCATENATE($ES299," ",$L299)="RussOutdoor метро",
_xlpm.COEFF*
INDEX({0.8;0.9;1.1;1.1;1;1;1;1;1.1;1.1;1.1;1.1},
MATCH(MONTH(BD$15),
{1,2,3,4,5,6,7,8,9,10,11,12})),
$ES299&lt;&gt;"LisChannel",
_xlpm.COEFF,
$ES299&lt;&gt;"RussOutdoor",
_xlpm.COEFF))</f>
        <v/>
      </c>
      <c r="BE299" s="68">
        <f t="array" ref="BE299">
_xlfn.LET(_xlpm.COEFF,
IF($AW299+$AX299=0,0,IF(MAX(MIN($AX299,EOMONTH(BE$15,0))-MAX($AW299,BE$15)+1,)&gt;0,1,0)),
_xlfn.IFS(
$ES299="LisChannel",
_xlpm.COEFF*
INDEX({1;1;1.2;1.2;1;1;1;1;1.2;1.2;1.2;1.2},
MATCH(MONTH(BE$15),
{1,2,3,4,5,6,7,8,9,10,11,12})),
CONCATENATE($ES299," ",$L299)="RussOutdoor метро",
_xlpm.COEFF*
INDEX({0.8;0.9;1.1;1.1;1;1;1;1;1.1;1.1;1.1;1.1},
MATCH(MONTH(BE$15),
{1,2,3,4,5,6,7,8,9,10,11,12})),
$ES299&lt;&gt;"LisChannel",
_xlpm.COEFF,
$ES299&lt;&gt;"RussOutdoor",
_xlpm.COEFF))</f>
        <v/>
      </c>
      <c r="BF299" s="68">
        <f t="array" ref="BF299">
_xlfn.LET(_xlpm.COEFF,
IF($AW299+$AX299=0,0,IF(MAX(MIN($AX299,EOMONTH(BF$15,0))-MAX($AW299,BF$15)+1,)&gt;0,1,0)),
_xlfn.IFS(
$ES299="LisChannel",
_xlpm.COEFF*
INDEX({1;1;1.2;1.2;1;1;1;1;1.2;1.2;1.2;1.2},
MATCH(MONTH(BF$15),
{1,2,3,4,5,6,7,8,9,10,11,12})),
CONCATENATE($ES299," ",$L299)="RussOutdoor метро",
_xlpm.COEFF*
INDEX({0.8;0.9;1.1;1.1;1;1;1;1;1.1;1.1;1.1;1.1},
MATCH(MONTH(BF$15),
{1,2,3,4,5,6,7,8,9,10,11,12})),
$ES299&lt;&gt;"LisChannel",
_xlpm.COEFF,
$ES299&lt;&gt;"RussOutdoor",
_xlpm.COEFF))</f>
        <v/>
      </c>
      <c r="BG299" s="68">
        <f t="array" ref="BG299">
_xlfn.LET(_xlpm.COEFF,
IF($AW299+$AX299=0,0,IF(MAX(MIN($AX299,EOMONTH(BG$15,0))-MAX($AW299,BG$15)+1,)&gt;0,1,0)),
_xlfn.IFS(
$ES299="LisChannel",
_xlpm.COEFF*
INDEX({1;1;1.2;1.2;1;1;1;1;1.2;1.2;1.2;1.2},
MATCH(MONTH(BG$15),
{1,2,3,4,5,6,7,8,9,10,11,12})),
CONCATENATE($ES299," ",$L299)="RussOutdoor метро",
_xlpm.COEFF*
INDEX({0.8;0.9;1.1;1.1;1;1;1;1;1.1;1.1;1.1;1.1},
MATCH(MONTH(BG$15),
{1,2,3,4,5,6,7,8,9,10,11,12})),
$ES299&lt;&gt;"LisChannel",
_xlpm.COEFF,
$ES299&lt;&gt;"RussOutdoor",
_xlpm.COEFF))</f>
        <v/>
      </c>
      <c r="BH299" s="68">
        <f t="array" ref="BH299">
_xlfn.LET(_xlpm.COEFF,
IF($AW299+$AX299=0,0,IF(MAX(MIN($AX299,EOMONTH(BH$15,0))-MAX($AW299,BH$15)+1,)&gt;0,1,0)),
_xlfn.IFS(
$ES299="LisChannel",
_xlpm.COEFF*
INDEX({1;1;1.2;1.2;1;1;1;1;1.2;1.2;1.2;1.2},
MATCH(MONTH(BH$15),
{1,2,3,4,5,6,7,8,9,10,11,12})),
CONCATENATE($ES299," ",$L299)="RussOutdoor метро",
_xlpm.COEFF*
INDEX({0.8;0.9;1.1;1.1;1;1;1;1;1.1;1.1;1.1;1.1},
MATCH(MONTH(BH$15),
{1,2,3,4,5,6,7,8,9,10,11,12})),
$ES299&lt;&gt;"LisChannel",
_xlpm.COEFF,
$ES299&lt;&gt;"RussOutdoor",
_xlpm.COEFF))</f>
        <v/>
      </c>
      <c r="BI299" s="68">
        <f t="array" ref="BI299">
_xlfn.LET(_xlpm.COEFF,
IF($AW299+$AX299=0,0,IF(MAX(MIN($AX299,EOMONTH(BI$15,0))-MAX($AW299,BI$15)+1,)&gt;0,1,0)),
_xlfn.IFS(
$ES299="LisChannel",
_xlpm.COEFF*
INDEX({1;1;1.2;1.2;1;1;1;1;1.2;1.2;1.2;1.2},
MATCH(MONTH(BI$15),
{1,2,3,4,5,6,7,8,9,10,11,12})),
CONCATENATE($ES299," ",$L299)="RussOutdoor метро",
_xlpm.COEFF*
INDEX({0.8;0.9;1.1;1.1;1;1;1;1;1.1;1.1;1.1;1.1},
MATCH(MONTH(BI$15),
{1,2,3,4,5,6,7,8,9,10,11,12})),
$ES299&lt;&gt;"LisChannel",
_xlpm.COEFF,
$ES299&lt;&gt;"RussOutdoor",
_xlpm.COEFF))</f>
        <v/>
      </c>
      <c r="BJ299" s="68">
        <f t="array" ref="BJ299">
_xlfn.LET(_xlpm.COEFF,
IF($AW299+$AX299=0,0,IF(MAX(MIN($AX299,EOMONTH(BJ$15,0))-MAX($AW299,BJ$15)+1,)&gt;0,1,0)),
_xlfn.IFS(
$ES299="LisChannel",
_xlpm.COEFF*
INDEX({1;1;1.2;1.2;1;1;1;1;1.2;1.2;1.2;1.2},
MATCH(MONTH(BJ$15),
{1,2,3,4,5,6,7,8,9,10,11,12})),
CONCATENATE($ES299," ",$L299)="RussOutdoor метро",
_xlpm.COEFF*
INDEX({0.8;0.9;1.1;1.1;1;1;1;1;1.1;1.1;1.1;1.1},
MATCH(MONTH(BJ$15),
{1,2,3,4,5,6,7,8,9,10,11,12})),
$ES299&lt;&gt;"LisChannel",
_xlpm.COEFF,
$ES299&lt;&gt;"RussOutdoor",
_xlpm.COEFF))</f>
        <v/>
      </c>
      <c r="BK299" s="68">
        <f t="array" ref="BK299">
_xlfn.LET(_xlpm.COEFF,
IF($AW299+$AX299=0,0,IF(MAX(MIN($AX299,EOMONTH(BK$15,0))-MAX($AW299,BK$15)+1,)&gt;0,1,0)),
_xlfn.IFS(
$ES299="LisChannel",
_xlpm.COEFF*
INDEX({1;1;1.2;1.2;1;1;1;1;1.2;1.2;1.2;1.2},
MATCH(MONTH(BK$15),
{1,2,3,4,5,6,7,8,9,10,11,12})),
CONCATENATE($ES299," ",$L299)="RussOutdoor метро",
_xlpm.COEFF*
INDEX({0.8;0.9;1.1;1.1;1;1;1;1;1.1;1.1;1.1;1.1},
MATCH(MONTH(BK$15),
{1,2,3,4,5,6,7,8,9,10,11,12})),
$ES299&lt;&gt;"LisChannel",
_xlpm.COEFF,
$ES299&lt;&gt;"RussOutdoor",
_xlpm.COEFF))</f>
        <v/>
      </c>
      <c r="BL299" s="62">
        <f>COUNTIFS($AZ299:$BK299,"&gt;0")</f>
        <v/>
      </c>
      <c r="BM299" s="65" t="n"/>
      <c r="BN299" s="125">
        <f>$DJ299</f>
        <v/>
      </c>
      <c r="BO299" s="63">
        <f>$DQ299</f>
        <v/>
      </c>
      <c r="BP299" s="125">
        <f>
IFERROR(
IF($BL299=0,0,
$BN299*(1-$BO299)),
0)</f>
        <v/>
      </c>
      <c r="BQ299" s="125">
        <f t="array" ref="BQ299">
IFERROR(
_xlfn.IFS(
$DH299="день_1",
$BP299*$BL299/($AX299-$AW299+1)*AZ299*(DAY(EOMONTH(AZ$15,0))),
$DH299="день_2",
$BP299/30*MAX(MIN($AX299,EOMONTH(AZ$15,0))-MAX($AW299,AZ$15)+1,),
$DH299="раб.день",
$BP299/30*(IFERROR(
_xlfn.LET(_xlpm.VD,
CHOOSE(
{1;2;3;4;5;6;7;8;9;10;11;12;13;14;15;16;17;18},
45658,45659,45660,45661,45662,45663,45664,45665,45711,45724,45778,45779,45785,45786,45820,45821,45965,46022),
_xlfn.LET(_xlpm.DD,
MAX(MIN($AX299,EOMONTH(AZ$15,0))-MAX($AW299,AZ$15),),
_xlfn.IFS(
AND(MONTH($AW299)=MONTH(AZ$15),MONTH($AX299)&lt;&gt;MONTH(AZ$15)),
NETWORKDAYS.INTL($AW299,$AW299+_xlpm.DD,1,_xlpm.VD),
AND(MONTH($AW299)&lt;&gt;MONTH(AZ$15),MONTH($AX299)=MONTH(AZ$15)),
NETWORKDAYS.INTL(($AX299)-_xlpm.DD,$AX299,1,_xlpm.VD),
AND(MONTH($AW299)&lt;MONTH(AZ$15),MONTH($AX299)&gt;MONTH(AZ$15)),
NETWORKDAYS.INTL((EOMONTH(AZ$15-1,1))-_xlpm.DD,EOMONTH(AZ$15-1,1),1,_xlpm.VD),
AND(MONTH($AW299)=MONTH(AZ$15),MONTH($AX299)=MONTH(AZ$15)),
NETWORKDAYS.INTL($AW299,$AX299,1,_xlpm.VD)))),0)),
$DH299="месяц",
$BP299*AZ299,
$DH299="неделя",
$BP299*AZ299/7*(ROUNDUP((DAY(EOMONTH(AZ$15,0)))/4,0))),
0)</f>
        <v/>
      </c>
      <c r="BR299" s="125">
        <f t="array" ref="BR299">
IFERROR(
_xlfn.IFS(
$DH299="день_1",
$BP299*$BL299/($AX299-$AW299+1)*BA299*(DAY(EOMONTH(BA$15,0))),
$DH299="день_2",
$BP299/30*MAX(MIN($AX299,EOMONTH(BA$15,0))-MAX($AW299,BA$15)+1,),
$DH299="раб.день",
$BP299/30*(IFERROR(
_xlfn.LET(_xlpm.VD,
CHOOSE(
{1;2;3;4;5;6;7;8;9;10;11;12;13;14;15;16;17;18},
45658,45659,45660,45661,45662,45663,45664,45665,45711,45724,45778,45779,45785,45786,45820,45821,45965,46022),
_xlfn.LET(_xlpm.DD,
MAX(MIN($AX299,EOMONTH(BA$15,0))-MAX($AW299,BA$15),),
_xlfn.IFS(
AND(MONTH($AW299)=MONTH(BA$15),MONTH($AX299)&lt;&gt;MONTH(BA$15)),
NETWORKDAYS.INTL($AW299,$AW299+_xlpm.DD,1,_xlpm.VD),
AND(MONTH($AW299)&lt;&gt;MONTH(BA$15),MONTH($AX299)=MONTH(BA$15)),
NETWORKDAYS.INTL(($AX299)-_xlpm.DD,$AX299,1,_xlpm.VD),
AND(MONTH($AW299)&lt;MONTH(BA$15),MONTH($AX299)&gt;MONTH(BA$15)),
NETWORKDAYS.INTL((EOMONTH(BA$15-1,1))-_xlpm.DD,EOMONTH(BA$15-1,1),1,_xlpm.VD),
AND(MONTH($AW299)=MONTH(BA$15),MONTH($AX299)=MONTH(BA$15)),
NETWORKDAYS.INTL($AW299,$AX299,1,_xlpm.VD)))),0)),
$DH299="месяц",
$BP299*BA299,
$DH299="неделя",
$BP299*BA299/7*(ROUNDUP((DAY(EOMONTH(BA$15,0)))/4,0))),
0)</f>
        <v/>
      </c>
      <c r="BS299" s="125">
        <f t="array" ref="BS299">
IFERROR(
_xlfn.IFS(
$DH299="день_1",
$BP299*$BL299/($AX299-$AW299+1)*BB299*(DAY(EOMONTH(BB$15,0))),
$DH299="день_2",
$BP299/30*MAX(MIN($AX299,EOMONTH(BB$15,0))-MAX($AW299,BB$15)+1,),
$DH299="раб.день",
$BP299/30*(IFERROR(
_xlfn.LET(_xlpm.VD,
CHOOSE(
{1;2;3;4;5;6;7;8;9;10;11;12;13;14;15;16;17;18},
45658,45659,45660,45661,45662,45663,45664,45665,45711,45724,45778,45779,45785,45786,45820,45821,45965,46022),
_xlfn.LET(_xlpm.DD,
MAX(MIN($AX299,EOMONTH(BB$15,0))-MAX($AW299,BB$15),),
_xlfn.IFS(
AND(MONTH($AW299)=MONTH(BB$15),MONTH($AX299)&lt;&gt;MONTH(BB$15)),
NETWORKDAYS.INTL($AW299,$AW299+_xlpm.DD,1,_xlpm.VD),
AND(MONTH($AW299)&lt;&gt;MONTH(BB$15),MONTH($AX299)=MONTH(BB$15)),
NETWORKDAYS.INTL(($AX299)-_xlpm.DD,$AX299,1,_xlpm.VD),
AND(MONTH($AW299)&lt;MONTH(BB$15),MONTH($AX299)&gt;MONTH(BB$15)),
NETWORKDAYS.INTL((EOMONTH(BB$15-1,1))-_xlpm.DD,EOMONTH(BB$15-1,1),1,_xlpm.VD),
AND(MONTH($AW299)=MONTH(BB$15),MONTH($AX299)=MONTH(BB$15)),
NETWORKDAYS.INTL($AW299,$AX299,1,_xlpm.VD)))),0)),
$DH299="месяц",
$BP299*BB299,
$DH299="неделя",
$BP299*BB299/7*(ROUNDUP((DAY(EOMONTH(BB$15,0)))/4,0))),
0)</f>
        <v/>
      </c>
      <c r="BT299" s="125">
        <f t="array" ref="BT299">
IFERROR(
_xlfn.IFS(
$DH299="день_1",
$BP299*$BL299/($AX299-$AW299+1)*BC299*(DAY(EOMONTH(BC$15,0))),
$DH299="день_2",
$BP299/30*MAX(MIN($AX299,EOMONTH(BC$15,0))-MAX($AW299,BC$15)+1,),
$DH299="раб.день",
$BP299/30*(IFERROR(
_xlfn.LET(_xlpm.VD,
CHOOSE(
{1;2;3;4;5;6;7;8;9;10;11;12;13;14;15;16;17;18},
45658,45659,45660,45661,45662,45663,45664,45665,45711,45724,45778,45779,45785,45786,45820,45821,45965,46022),
_xlfn.LET(_xlpm.DD,
MAX(MIN($AX299,EOMONTH(BC$15,0))-MAX($AW299,BC$15),),
_xlfn.IFS(
AND(MONTH($AW299)=MONTH(BC$15),MONTH($AX299)&lt;&gt;MONTH(BC$15)),
NETWORKDAYS.INTL($AW299,$AW299+_xlpm.DD,1,_xlpm.VD),
AND(MONTH($AW299)&lt;&gt;MONTH(BC$15),MONTH($AX299)=MONTH(BC$15)),
NETWORKDAYS.INTL(($AX299)-_xlpm.DD,$AX299,1,_xlpm.VD),
AND(MONTH($AW299)&lt;MONTH(BC$15),MONTH($AX299)&gt;MONTH(BC$15)),
NETWORKDAYS.INTL((EOMONTH(BC$15-1,1))-_xlpm.DD,EOMONTH(BC$15-1,1),1,_xlpm.VD),
AND(MONTH($AW299)=MONTH(BC$15),MONTH($AX299)=MONTH(BC$15)),
NETWORKDAYS.INTL($AW299,$AX299,1,_xlpm.VD)))),0)),
$DH299="месяц",
$BP299*BC299,
$DH299="неделя",
$BP299*BC299/7*(ROUNDUP((DAY(EOMONTH(BC$15,0)))/4,0))),
0)</f>
        <v/>
      </c>
      <c r="BU299" s="125">
        <f t="array" ref="BU299">
IFERROR(
_xlfn.IFS(
$DH299="день_1",
$BP299*$BL299/($AX299-$AW299+1)*BD299*(DAY(EOMONTH(BD$15,0))),
$DH299="день_2",
$BP299/30*MAX(MIN($AX299,EOMONTH(BD$15,0))-MAX($AW299,BD$15)+1,),
$DH299="раб.день",
$BP299/30*(IFERROR(
_xlfn.LET(_xlpm.VD,
CHOOSE(
{1;2;3;4;5;6;7;8;9;10;11;12;13;14;15;16;17;18},
45658,45659,45660,45661,45662,45663,45664,45665,45711,45724,45778,45779,45785,45786,45820,45821,45965,46022),
_xlfn.LET(_xlpm.DD,
MAX(MIN($AX299,EOMONTH(BD$15,0))-MAX($AW299,BD$15),),
_xlfn.IFS(
AND(MONTH($AW299)=MONTH(BD$15),MONTH($AX299)&lt;&gt;MONTH(BD$15)),
NETWORKDAYS.INTL($AW299,$AW299+_xlpm.DD,1,_xlpm.VD),
AND(MONTH($AW299)&lt;&gt;MONTH(BD$15),MONTH($AX299)=MONTH(BD$15)),
NETWORKDAYS.INTL(($AX299)-_xlpm.DD,$AX299,1,_xlpm.VD),
AND(MONTH($AW299)&lt;MONTH(BD$15),MONTH($AX299)&gt;MONTH(BD$15)),
NETWORKDAYS.INTL((EOMONTH(BD$15-1,1))-_xlpm.DD,EOMONTH(BD$15-1,1),1,_xlpm.VD),
AND(MONTH($AW299)=MONTH(BD$15),MONTH($AX299)=MONTH(BD$15)),
NETWORKDAYS.INTL($AW299,$AX299,1,_xlpm.VD)))),0)),
$DH299="месяц",
$BP299*BD299,
$DH299="неделя",
$BP299*BD299/7*(ROUNDUP((DAY(EOMONTH(BD$15,0)))/4,0))),
0)</f>
        <v/>
      </c>
      <c r="BV299" s="125">
        <f t="array" ref="BV299">
IFERROR(
_xlfn.IFS(
$DH299="день_1",
$BP299*$BL299/($AX299-$AW299+1)*BE299*(DAY(EOMONTH(BE$15,0))),
$DH299="день_2",
$BP299/30*MAX(MIN($AX299,EOMONTH(BE$15,0))-MAX($AW299,BE$15)+1,),
$DH299="раб.день",
$BP299/30*(IFERROR(
_xlfn.LET(_xlpm.VD,
CHOOSE(
{1;2;3;4;5;6;7;8;9;10;11;12;13;14;15;16;17;18},
45658,45659,45660,45661,45662,45663,45664,45665,45711,45724,45778,45779,45785,45786,45820,45821,45965,46022),
_xlfn.LET(_xlpm.DD,
MAX(MIN($AX299,EOMONTH(BE$15,0))-MAX($AW299,BE$15),),
_xlfn.IFS(
AND(MONTH($AW299)=MONTH(BE$15),MONTH($AX299)&lt;&gt;MONTH(BE$15)),
NETWORKDAYS.INTL($AW299,$AW299+_xlpm.DD,1,_xlpm.VD),
AND(MONTH($AW299)&lt;&gt;MONTH(BE$15),MONTH($AX299)=MONTH(BE$15)),
NETWORKDAYS.INTL(($AX299)-_xlpm.DD,$AX299,1,_xlpm.VD),
AND(MONTH($AW299)&lt;MONTH(BE$15),MONTH($AX299)&gt;MONTH(BE$15)),
NETWORKDAYS.INTL((EOMONTH(BE$15-1,1))-_xlpm.DD,EOMONTH(BE$15-1,1),1,_xlpm.VD),
AND(MONTH($AW299)=MONTH(BE$15),MONTH($AX299)=MONTH(BE$15)),
NETWORKDAYS.INTL($AW299,$AX299,1,_xlpm.VD)))),0)),
$DH299="месяц",
$BP299*BE299,
$DH299="неделя",
$BP299*BE299/7*(ROUNDUP((DAY(EOMONTH(BE$15,0)))/4,0))),
0)</f>
        <v/>
      </c>
      <c r="BW299" s="125">
        <f t="array" ref="BW299">
IFERROR(
_xlfn.IFS(
$DH299="день_1",
$BP299*$BL299/($AX299-$AW299+1)*BF299*(DAY(EOMONTH(BF$15,0))),
$DH299="день_2",
$BP299/30*MAX(MIN($AX299,EOMONTH(BF$15,0))-MAX($AW299,BF$15)+1,),
$DH299="раб.день",
$BP299/30*(IFERROR(
_xlfn.LET(_xlpm.VD,
CHOOSE(
{1;2;3;4;5;6;7;8;9;10;11;12;13;14;15;16;17;18},
45658,45659,45660,45661,45662,45663,45664,45665,45711,45724,45778,45779,45785,45786,45820,45821,45965,46022),
_xlfn.LET(_xlpm.DD,
MAX(MIN($AX299,EOMONTH(BF$15,0))-MAX($AW299,BF$15),),
_xlfn.IFS(
AND(MONTH($AW299)=MONTH(BF$15),MONTH($AX299)&lt;&gt;MONTH(BF$15)),
NETWORKDAYS.INTL($AW299,$AW299+_xlpm.DD,1,_xlpm.VD),
AND(MONTH($AW299)&lt;&gt;MONTH(BF$15),MONTH($AX299)=MONTH(BF$15)),
NETWORKDAYS.INTL(($AX299)-_xlpm.DD,$AX299,1,_xlpm.VD),
AND(MONTH($AW299)&lt;MONTH(BF$15),MONTH($AX299)&gt;MONTH(BF$15)),
NETWORKDAYS.INTL((EOMONTH(BF$15-1,1))-_xlpm.DD,EOMONTH(BF$15-1,1),1,_xlpm.VD),
AND(MONTH($AW299)=MONTH(BF$15),MONTH($AX299)=MONTH(BF$15)),
NETWORKDAYS.INTL($AW299,$AX299,1,_xlpm.VD)))),0)),
$DH299="месяц",
$BP299*BF299,
$DH299="неделя",
$BP299*BF299/7*(ROUNDUP((DAY(EOMONTH(BF$15,0)))/4,0))),
0)</f>
        <v/>
      </c>
      <c r="BX299" s="125">
        <f t="array" ref="BX299">
IFERROR(
_xlfn.IFS(
$DH299="день_1",
$BP299*$BL299/($AX299-$AW299+1)*BG299*(DAY(EOMONTH(BG$15,0))),
$DH299="день_2",
$BP299/30*MAX(MIN($AX299,EOMONTH(BG$15,0))-MAX($AW299,BG$15)+1,),
$DH299="раб.день",
$BP299/30*(IFERROR(
_xlfn.LET(_xlpm.VD,
CHOOSE(
{1;2;3;4;5;6;7;8;9;10;11;12;13;14;15;16;17;18},
45658,45659,45660,45661,45662,45663,45664,45665,45711,45724,45778,45779,45785,45786,45820,45821,45965,46022),
_xlfn.LET(_xlpm.DD,
MAX(MIN($AX299,EOMONTH(BG$15,0))-MAX($AW299,BG$15),),
_xlfn.IFS(
AND(MONTH($AW299)=MONTH(BG$15),MONTH($AX299)&lt;&gt;MONTH(BG$15)),
NETWORKDAYS.INTL($AW299,$AW299+_xlpm.DD,1,_xlpm.VD),
AND(MONTH($AW299)&lt;&gt;MONTH(BG$15),MONTH($AX299)=MONTH(BG$15)),
NETWORKDAYS.INTL(($AX299)-_xlpm.DD,$AX299,1,_xlpm.VD),
AND(MONTH($AW299)&lt;MONTH(BG$15),MONTH($AX299)&gt;MONTH(BG$15)),
NETWORKDAYS.INTL((EOMONTH(BG$15-1,1))-_xlpm.DD,EOMONTH(BG$15-1,1),1,_xlpm.VD),
AND(MONTH($AW299)=MONTH(BG$15),MONTH($AX299)=MONTH(BG$15)),
NETWORKDAYS.INTL($AW299,$AX299,1,_xlpm.VD)))),0)),
$DH299="месяц",
$BP299*BG299,
$DH299="неделя",
$BP299*BG299/7*(ROUNDUP((DAY(EOMONTH(BG$15,0)))/4,0))),
0)</f>
        <v/>
      </c>
      <c r="BY299" s="125">
        <f t="array" ref="BY299">
IFERROR(
_xlfn.IFS(
$DH299="день_1",
$BP299*$BL299/($AX299-$AW299+1)*BH299*(DAY(EOMONTH(BH$15,0))),
$DH299="день_2",
$BP299/30*MAX(MIN($AX299,EOMONTH(BH$15,0))-MAX($AW299,BH$15)+1,),
$DH299="раб.день",
$BP299/30*(IFERROR(
_xlfn.LET(_xlpm.VD,
CHOOSE(
{1;2;3;4;5;6;7;8;9;10;11;12;13;14;15;16;17;18},
45658,45659,45660,45661,45662,45663,45664,45665,45711,45724,45778,45779,45785,45786,45820,45821,45965,46022),
_xlfn.LET(_xlpm.DD,
MAX(MIN($AX299,EOMONTH(BH$15,0))-MAX($AW299,BH$15),),
_xlfn.IFS(
AND(MONTH($AW299)=MONTH(BH$15),MONTH($AX299)&lt;&gt;MONTH(BH$15)),
NETWORKDAYS.INTL($AW299,$AW299+_xlpm.DD,1,_xlpm.VD),
AND(MONTH($AW299)&lt;&gt;MONTH(BH$15),MONTH($AX299)=MONTH(BH$15)),
NETWORKDAYS.INTL(($AX299)-_xlpm.DD,$AX299,1,_xlpm.VD),
AND(MONTH($AW299)&lt;MONTH(BH$15),MONTH($AX299)&gt;MONTH(BH$15)),
NETWORKDAYS.INTL((EOMONTH(BH$15-1,1))-_xlpm.DD,EOMONTH(BH$15-1,1),1,_xlpm.VD),
AND(MONTH($AW299)=MONTH(BH$15),MONTH($AX299)=MONTH(BH$15)),
NETWORKDAYS.INTL($AW299,$AX299,1,_xlpm.VD)))),0)),
$DH299="месяц",
$BP299*BH299,
$DH299="неделя",
$BP299*BH299/7*(ROUNDUP((DAY(EOMONTH(BH$15,0)))/4,0))),
0)</f>
        <v/>
      </c>
      <c r="BZ299" s="125">
        <f t="array" ref="BZ299">
IFERROR(
_xlfn.IFS(
$DH299="день_1",
$BP299*$BL299/($AX299-$AW299+1)*BI299*(DAY(EOMONTH(BI$15,0))),
$DH299="день_2",
$BP299/30*MAX(MIN($AX299,EOMONTH(BI$15,0))-MAX($AW299,BI$15)+1,),
$DH299="раб.день",
$BP299/30*(IFERROR(
_xlfn.LET(_xlpm.VD,
CHOOSE(
{1;2;3;4;5;6;7;8;9;10;11;12;13;14;15;16;17;18},
45658,45659,45660,45661,45662,45663,45664,45665,45711,45724,45778,45779,45785,45786,45820,45821,45965,46022),
_xlfn.LET(_xlpm.DD,
MAX(MIN($AX299,EOMONTH(BI$15,0))-MAX($AW299,BI$15),),
_xlfn.IFS(
AND(MONTH($AW299)=MONTH(BI$15),MONTH($AX299)&lt;&gt;MONTH(BI$15)),
NETWORKDAYS.INTL($AW299,$AW299+_xlpm.DD,1,_xlpm.VD),
AND(MONTH($AW299)&lt;&gt;MONTH(BI$15),MONTH($AX299)=MONTH(BI$15)),
NETWORKDAYS.INTL(($AX299)-_xlpm.DD,$AX299,1,_xlpm.VD),
AND(MONTH($AW299)&lt;MONTH(BI$15),MONTH($AX299)&gt;MONTH(BI$15)),
NETWORKDAYS.INTL((EOMONTH(BI$15-1,1))-_xlpm.DD,EOMONTH(BI$15-1,1),1,_xlpm.VD),
AND(MONTH($AW299)=MONTH(BI$15),MONTH($AX299)=MONTH(BI$15)),
NETWORKDAYS.INTL($AW299,$AX299,1,_xlpm.VD)))),0)),
$DH299="месяц",
$BP299*BI299,
$DH299="неделя",
$BP299*BI299/7*(ROUNDUP((DAY(EOMONTH(BI$15,0)))/4,0))),
0)</f>
        <v/>
      </c>
      <c r="CA299" s="125">
        <f t="array" ref="CA299">
IFERROR(
_xlfn.IFS(
$DH299="день_1",
$BP299*$BL299/($AX299-$AW299+1)*BJ299*(DAY(EOMONTH(BJ$15,0))),
$DH299="день_2",
$BP299/30*MAX(MIN($AX299,EOMONTH(BJ$15,0))-MAX($AW299,BJ$15)+1,),
$DH299="раб.день",
$BP299/30*(IFERROR(
_xlfn.LET(_xlpm.VD,
CHOOSE(
{1;2;3;4;5;6;7;8;9;10;11;12;13;14;15;16;17;18},
45658,45659,45660,45661,45662,45663,45664,45665,45711,45724,45778,45779,45785,45786,45820,45821,45965,46022),
_xlfn.LET(_xlpm.DD,
MAX(MIN($AX299,EOMONTH(BJ$15,0))-MAX($AW299,BJ$15),),
_xlfn.IFS(
AND(MONTH($AW299)=MONTH(BJ$15),MONTH($AX299)&lt;&gt;MONTH(BJ$15)),
NETWORKDAYS.INTL($AW299,$AW299+_xlpm.DD,1,_xlpm.VD),
AND(MONTH($AW299)&lt;&gt;MONTH(BJ$15),MONTH($AX299)=MONTH(BJ$15)),
NETWORKDAYS.INTL(($AX299)-_xlpm.DD,$AX299,1,_xlpm.VD),
AND(MONTH($AW299)&lt;MONTH(BJ$15),MONTH($AX299)&gt;MONTH(BJ$15)),
NETWORKDAYS.INTL((EOMONTH(BJ$15-1,1))-_xlpm.DD,EOMONTH(BJ$15-1,1),1,_xlpm.VD),
AND(MONTH($AW299)=MONTH(BJ$15),MONTH($AX299)=MONTH(BJ$15)),
NETWORKDAYS.INTL($AW299,$AX299,1,_xlpm.VD)))),0)),
$DH299="месяц",
$BP299*BJ299,
$DH299="неделя",
$BP299*BJ299/7*(ROUNDUP((DAY(EOMONTH(BJ$15,0)))/4,0))),
0)</f>
        <v/>
      </c>
      <c r="CB299" s="125">
        <f t="array" ref="CB299">
IFERROR(
_xlfn.IFS(
$DH299="день_1",
$BP299*$BL299/($AX299-$AW299+1)*BK299*(DAY(EOMONTH(BK$15,0))),
$DH299="день_2",
$BP299/30*MAX(MIN($AX299,EOMONTH(BK$15,0))-MAX($AW299,BK$15)+1,),
$DH299="раб.день",
$BP299/30*(IFERROR(
_xlfn.LET(_xlpm.VD,
CHOOSE(
{1;2;3;4;5;6;7;8;9;10;11;12;13;14;15;16;17;18},
45658,45659,45660,45661,45662,45663,45664,45665,45711,45724,45778,45779,45785,45786,45820,45821,45965,46022),
_xlfn.LET(_xlpm.DD,
MAX(MIN($AX299,EOMONTH(BK$15,0))-MAX($AW299,BK$15),),
_xlfn.IFS(
AND(MONTH($AW299)=MONTH(BK$15),MONTH($AX299)&lt;&gt;MONTH(BK$15)),
NETWORKDAYS.INTL($AW299,$AW299+_xlpm.DD,1,_xlpm.VD),
AND(MONTH($AW299)&lt;&gt;MONTH(BK$15),MONTH($AX299)=MONTH(BK$15)),
NETWORKDAYS.INTL(($AX299)-_xlpm.DD,$AX299,1,_xlpm.VD),
AND(MONTH($AW299)&lt;MONTH(BK$15),MONTH($AX299)&gt;MONTH(BK$15)),
NETWORKDAYS.INTL((EOMONTH(BK$15-1,1))-_xlpm.DD,EOMONTH(BK$15-1,1),1,_xlpm.VD),
AND(MONTH($AW299)=MONTH(BK$15),MONTH($AX299)=MONTH(BK$15)),
NETWORKDAYS.INTL($AW299,$AX299,1,_xlpm.VD)))),0)),
$DH299="месяц",
$BP299*BK299,
$DH299="неделя",
$BP299*BK299/7*(ROUNDUP((DAY(EOMONTH(BK$15,0)))/4,0))),
0)</f>
        <v/>
      </c>
      <c r="CC299" s="125">
        <f>SUM($BQ299:$CB299)</f>
        <v/>
      </c>
      <c r="CD299" s="126">
        <f>SUM($EH299:$EH299)</f>
        <v/>
      </c>
      <c r="CE299" s="126">
        <f>$CD299*$AB299</f>
        <v/>
      </c>
      <c r="CF299" s="126">
        <f>SUM($EK299:$EK299)</f>
        <v/>
      </c>
      <c r="CG299" s="126">
        <f>$CF299*$AB299</f>
        <v/>
      </c>
      <c r="CH299" s="126">
        <f>SUM($CC299,$CE299,$CG299)</f>
        <v/>
      </c>
      <c r="CI299" s="126">
        <f>$CH299*(1+$CM299)</f>
        <v/>
      </c>
      <c r="CJ299" s="127" t="n">
        <v>0</v>
      </c>
      <c r="CK299" s="126">
        <f>SUM($CH299:$CH299)*(1+$CJ299)</f>
        <v/>
      </c>
      <c r="CL299" s="126">
        <f>SUM($CH299:$CH299)*(1+$CM299)</f>
        <v/>
      </c>
      <c r="CM299" s="59" t="inlineStr">
        <is>
          <t>20%</t>
        </is>
      </c>
      <c r="CN299" s="59" t="n"/>
      <c r="CO299" s="72" t="n"/>
      <c r="CP299" s="59" t="n"/>
      <c r="CQ299" s="73" t="n"/>
      <c r="CR299" s="73" t="n"/>
      <c r="CS299" s="73" t="n"/>
      <c r="CT299" s="72" t="n"/>
      <c r="CU299" s="79" t="inlineStr">
        <is>
          <t> </t>
        </is>
      </c>
      <c r="CV299" s="60" t="n"/>
      <c r="CW299" s="60" t="n"/>
      <c r="CX299" s="60" t="n"/>
      <c r="CY299" s="127">
        <f>IFERROR(($CC299-$EE299)/($EE299/(1-$DQ299)),0)</f>
        <v/>
      </c>
      <c r="CZ299" s="127">
        <f>IFERROR(1-$EI299/($CE299),0)</f>
        <v/>
      </c>
      <c r="DA299" s="127">
        <f>IFERROR(1-$EL299/($CG299),0)</f>
        <v/>
      </c>
      <c r="DB299" s="126">
        <f>ROUND(IFERROR(($CI299/(1+$CM299)-$EN299),0),2)</f>
        <v/>
      </c>
      <c r="DC299" s="128" t="n"/>
      <c r="DD299" s="125" t="n"/>
      <c r="DE299" s="75" t="n">
        <v>0</v>
      </c>
      <c r="DF299" s="128" t="n"/>
      <c r="DG299" s="125">
        <f>IF($DC299=0,0,$DD299*($DC299*100%-$DE299*$DF299))*SUM($AB299:$AB299)</f>
        <v/>
      </c>
      <c r="DH299" s="129" t="inlineStr">
        <is>
          <t>месяц</t>
        </is>
      </c>
      <c r="DI299" s="130">
        <f t="array" ref="DI299">IFERROR(
IF($ES299="LisChannel",
(ROUND(((INDEX({174.625;153.888888888889;130.972222222222},MATCH($AI299,{2;3;4}),0))*$AG299*$AI299),2)),0),0)</f>
        <v/>
      </c>
      <c r="DJ299" s="130">
        <f>
_xlfn.LET(_xlpm.X,
IFERROR(
IF($ES299="НовиковТВ",
(_xlfn.LET(_xlpm.NTV,
_xlfn.LET(_xlpm.MIN,350000,
IF(SUMIFS($DI:$DI,$ES:$ES,"НовиковТВ")&lt;=_xlpm.MIN,
(SUMIFS($DI:$DI,$ES:$ES,"НовиковТВ")/(COUNTIFS($ES:$ES,"НовиковТВ")))*_xlpm.MIN/SUMIFS($DI:$DI,$ES:$ES,"НовиковТВ"),
DI299)),
_xlpm.NTV+$DG299/(1-(1-(_xlpm.NTV)*(1-$DL299)*(1-$DM299)*(1-$DN299)*(1-$DO299)*(1-$DP299)/_xlpm.NTV))))/(1+$EP299),
$DI299+$DG299/(1-(1-($DI299)*(1-$DL299)*(1-$DM299)*(1-$DN299)*(1-$DO299)*(1-$DP299)/$DI299))),
0),
_xlpm.X*(1+$CM299)*(1+$CW299)-_xlpm.X*(1+$CM299)+_xlpm.X)</f>
        <v/>
      </c>
      <c r="DK299" s="125" t="inlineStr">
        <is>
          <t>послед.</t>
        </is>
      </c>
      <c r="DL299" s="63" t="n">
        <v>0</v>
      </c>
      <c r="DM299" s="63" t="n">
        <v>0</v>
      </c>
      <c r="DN299" s="63" t="n">
        <v>0</v>
      </c>
      <c r="DO299" s="63" t="n">
        <v>0</v>
      </c>
      <c r="DP299" s="63" t="n">
        <v>0</v>
      </c>
      <c r="DQ299" s="63">
        <f t="array" ref="DQ299">IFERROR(_xlfn.IFS(
$DK299="послед.",1-(1-$DL299)*(1-$DM299)*(1-$DN299)*(1-$DO299)*(1-$DP299),
$DK299="сумм.",$DL299+$DM299+$DN299+$DO299+$DP299),
0)</f>
        <v/>
      </c>
      <c r="DR299" s="125">
        <f t="array" ref="DR299">
IFERROR(
_xlfn.IFS(
$BL299=0,
0,
$BL299&gt;0,
_xlfn.IFS($DK299="послед.",
$DJ299*(1-$DL299)*(1-$DM299)*(1-$DN299)*(1-$DO299)*(1-$DP299),
$DK299="сумм.",
$DJ299*(1-($DL299+$DM299+$DN299+$DO299+$DP299)))),0)</f>
        <v/>
      </c>
      <c r="DS299" s="125">
        <f t="array" ref="DS299">
IFERROR(_xlfn.IFS(
$DH299="день_1",
$DR299*$BL299/($AX299-$AW299+1)*AZ299*(DAY(EOMONTH(AZ$15,0))),
$DH299="день_2",
$DR299/30*MAX(MIN($AX299,EOMONTH(AZ$15,0))-MAX($AW299,AZ$15)+1,),
$DH299="раб.день",
$DR299/30*(IFERROR(
_xlfn.LET(_xlpm.VD,
CHOOSE(
{1;2;3;4;5;6;7;8;9;10;11;12;13;14;15;16;17;18},
45658,45659,45660,45661,45662,45663,45664,45665,45711,45724,45778,45779,45785,45786,45820,45821,45965,46022),
_xlfn.LET(_xlpm.DD,
MAX(MIN($AX299,EOMONTH(AZ$15,0))-MAX($AW299,AZ$15),),
_xlfn.IFS(
AND(MONTH($AW299)=MONTH(AZ$15),MONTH($AX299)&lt;&gt;MONTH(AZ$15)),
NETWORKDAYS.INTL($AW299,$AW299+_xlpm.DD,1,_xlpm.VD),
AND(MONTH($AW299)&lt;&gt;MONTH(AZ$15),MONTH($AX299)=MONTH(AZ$15)),
NETWORKDAYS.INTL(($AX299)-_xlpm.DD,$AX299,1,_xlpm.VD),
AND(MONTH($AW299)&lt;MONTH(AZ$15),MONTH($AX299)&gt;MONTH(AZ$15)),
NETWORKDAYS.INTL((EOMONTH(AZ$15-1,1))-_xlpm.DD,EOMONTH(AZ$15-1,1),1,_xlpm.VD),
AND(MONTH($AW299)=MONTH(AZ$15),MONTH($AX299)=MONTH(AZ$15)),
NETWORKDAYS.INTL($AW299,$AX299,1,_xlpm.VD)))),0)),
$DH299="месяц",
$DR299*AZ299,
$DH299="неделя",
$DR299*AZ299/7*(ROUNDUP((DAY(EOMONTH(AZ$15,0)))/4,0))),
0)</f>
        <v/>
      </c>
      <c r="DT299" s="125">
        <f t="array" ref="DT299">
IFERROR(_xlfn.IFS(
$DH299="день_1",
$DR299*$BL299/($AX299-$AW299+1)*BA299*(DAY(EOMONTH(BA$15,0))),
$DH299="день_2",
$DR299/30*MAX(MIN($AX299,EOMONTH(BA$15,0))-MAX($AW299,BA$15)+1,),
$DH299="раб.день",
$DR299/30*(IFERROR(
_xlfn.LET(_xlpm.VD,
CHOOSE(
{1;2;3;4;5;6;7;8;9;10;11;12;13;14;15;16;17;18},
45658,45659,45660,45661,45662,45663,45664,45665,45711,45724,45778,45779,45785,45786,45820,45821,45965,46022),
_xlfn.LET(_xlpm.DD,
MAX(MIN($AX299,EOMONTH(BA$15,0))-MAX($AW299,BA$15),),
_xlfn.IFS(
AND(MONTH($AW299)=MONTH(BA$15),MONTH($AX299)&lt;&gt;MONTH(BA$15)),
NETWORKDAYS.INTL($AW299,$AW299+_xlpm.DD,1,_xlpm.VD),
AND(MONTH($AW299)&lt;&gt;MONTH(BA$15),MONTH($AX299)=MONTH(BA$15)),
NETWORKDAYS.INTL(($AX299)-_xlpm.DD,$AX299,1,_xlpm.VD),
AND(MONTH($AW299)&lt;MONTH(BA$15),MONTH($AX299)&gt;MONTH(BA$15)),
NETWORKDAYS.INTL((EOMONTH(BA$15-1,1))-_xlpm.DD,EOMONTH(BA$15-1,1),1,_xlpm.VD),
AND(MONTH($AW299)=MONTH(BA$15),MONTH($AX299)=MONTH(BA$15)),
NETWORKDAYS.INTL($AW299,$AX299,1,_xlpm.VD)))),0)),
$DH299="месяц",
$DR299*BA299,
$DH299="неделя",
$DR299*BA299/7*(ROUNDUP((DAY(EOMONTH(BA$15,0)))/4,0))),
0)</f>
        <v/>
      </c>
      <c r="DU299" s="125">
        <f t="array" ref="DU299">
IFERROR(_xlfn.IFS(
$DH299="день_1",
$DR299*$BL299/($AX299-$AW299+1)*BB299*(DAY(EOMONTH(BB$15,0))),
$DH299="день_2",
$DR299/30*MAX(MIN($AX299,EOMONTH(BB$15,0))-MAX($AW299,BB$15)+1,),
$DH299="раб.день",
$DR299/30*(IFERROR(
_xlfn.LET(_xlpm.VD,
CHOOSE(
{1;2;3;4;5;6;7;8;9;10;11;12;13;14;15;16;17;18},
45658,45659,45660,45661,45662,45663,45664,45665,45711,45724,45778,45779,45785,45786,45820,45821,45965,46022),
_xlfn.LET(_xlpm.DD,
MAX(MIN($AX299,EOMONTH(BB$15,0))-MAX($AW299,BB$15),),
_xlfn.IFS(
AND(MONTH($AW299)=MONTH(BB$15),MONTH($AX299)&lt;&gt;MONTH(BB$15)),
NETWORKDAYS.INTL($AW299,$AW299+_xlpm.DD,1,_xlpm.VD),
AND(MONTH($AW299)&lt;&gt;MONTH(BB$15),MONTH($AX299)=MONTH(BB$15)),
NETWORKDAYS.INTL(($AX299)-_xlpm.DD,$AX299,1,_xlpm.VD),
AND(MONTH($AW299)&lt;MONTH(BB$15),MONTH($AX299)&gt;MONTH(BB$15)),
NETWORKDAYS.INTL((EOMONTH(BB$15-1,1))-_xlpm.DD,EOMONTH(BB$15-1,1),1,_xlpm.VD),
AND(MONTH($AW299)=MONTH(BB$15),MONTH($AX299)=MONTH(BB$15)),
NETWORKDAYS.INTL($AW299,$AX299,1,_xlpm.VD)))),0)),
$DH299="месяц",
$DR299*BB299,
$DH299="неделя",
$DR299*BB299/7*(ROUNDUP((DAY(EOMONTH(BB$15,0)))/4,0))),
0)</f>
        <v/>
      </c>
      <c r="DV299" s="125">
        <f t="array" ref="DV299">
IFERROR(_xlfn.IFS(
$DH299="день_1",
$DR299*$BL299/($AX299-$AW299+1)*BC299*(DAY(EOMONTH(BC$15,0))),
$DH299="день_2",
$DR299/30*MAX(MIN($AX299,EOMONTH(BC$15,0))-MAX($AW299,BC$15)+1,),
$DH299="раб.день",
$DR299/30*(IFERROR(
_xlfn.LET(_xlpm.VD,
CHOOSE(
{1;2;3;4;5;6;7;8;9;10;11;12;13;14;15;16;17;18},
45658,45659,45660,45661,45662,45663,45664,45665,45711,45724,45778,45779,45785,45786,45820,45821,45965,46022),
_xlfn.LET(_xlpm.DD,
MAX(MIN($AX299,EOMONTH(BC$15,0))-MAX($AW299,BC$15),),
_xlfn.IFS(
AND(MONTH($AW299)=MONTH(BC$15),MONTH($AX299)&lt;&gt;MONTH(BC$15)),
NETWORKDAYS.INTL($AW299,$AW299+_xlpm.DD,1,_xlpm.VD),
AND(MONTH($AW299)&lt;&gt;MONTH(BC$15),MONTH($AX299)=MONTH(BC$15)),
NETWORKDAYS.INTL(($AX299)-_xlpm.DD,$AX299,1,_xlpm.VD),
AND(MONTH($AW299)&lt;MONTH(BC$15),MONTH($AX299)&gt;MONTH(BC$15)),
NETWORKDAYS.INTL((EOMONTH(BC$15-1,1))-_xlpm.DD,EOMONTH(BC$15-1,1),1,_xlpm.VD),
AND(MONTH($AW299)=MONTH(BC$15),MONTH($AX299)=MONTH(BC$15)),
NETWORKDAYS.INTL($AW299,$AX299,1,_xlpm.VD)))),0)),
$DH299="месяц",
$DR299*BC299,
$DH299="неделя",
$DR299*BC299/7*(ROUNDUP((DAY(EOMONTH(BC$15,0)))/4,0))),
0)</f>
        <v/>
      </c>
      <c r="DW299" s="125">
        <f t="array" ref="DW299">
IFERROR(_xlfn.IFS(
$DH299="день_1",
$DR299*$BL299/($AX299-$AW299+1)*BD299*(DAY(EOMONTH(BD$15,0))),
$DH299="день_2",
$DR299/30*MAX(MIN($AX299,EOMONTH(BD$15,0))-MAX($AW299,BD$15)+1,),
$DH299="раб.день",
$DR299/30*(IFERROR(
_xlfn.LET(_xlpm.VD,
CHOOSE(
{1;2;3;4;5;6;7;8;9;10;11;12;13;14;15;16;17;18},
45658,45659,45660,45661,45662,45663,45664,45665,45711,45724,45778,45779,45785,45786,45820,45821,45965,46022),
_xlfn.LET(_xlpm.DD,
MAX(MIN($AX299,EOMONTH(BD$15,0))-MAX($AW299,BD$15),),
_xlfn.IFS(
AND(MONTH($AW299)=MONTH(BD$15),MONTH($AX299)&lt;&gt;MONTH(BD$15)),
NETWORKDAYS.INTL($AW299,$AW299+_xlpm.DD,1,_xlpm.VD),
AND(MONTH($AW299)&lt;&gt;MONTH(BD$15),MONTH($AX299)=MONTH(BD$15)),
NETWORKDAYS.INTL(($AX299)-_xlpm.DD,$AX299,1,_xlpm.VD),
AND(MONTH($AW299)&lt;MONTH(BD$15),MONTH($AX299)&gt;MONTH(BD$15)),
NETWORKDAYS.INTL((EOMONTH(BD$15-1,1))-_xlpm.DD,EOMONTH(BD$15-1,1),1,_xlpm.VD),
AND(MONTH($AW299)=MONTH(BD$15),MONTH($AX299)=MONTH(BD$15)),
NETWORKDAYS.INTL($AW299,$AX299,1,_xlpm.VD)))),0)),
$DH299="месяц",
$DR299*BD299,
$DH299="неделя",
$DR299*BD299/7*(ROUNDUP((DAY(EOMONTH(BD$15,0)))/4,0))),
0)</f>
        <v/>
      </c>
      <c r="DX299" s="125">
        <f t="array" ref="DX299">
IFERROR(_xlfn.IFS(
$DH299="день_1",
$DR299*$BL299/($AX299-$AW299+1)*BE299*(DAY(EOMONTH(BE$15,0))),
$DH299="день_2",
$DR299/30*MAX(MIN($AX299,EOMONTH(BE$15,0))-MAX($AW299,BE$15)+1,),
$DH299="раб.день",
$DR299/30*(IFERROR(
_xlfn.LET(_xlpm.VD,
CHOOSE(
{1;2;3;4;5;6;7;8;9;10;11;12;13;14;15;16;17;18},
45658,45659,45660,45661,45662,45663,45664,45665,45711,45724,45778,45779,45785,45786,45820,45821,45965,46022),
_xlfn.LET(_xlpm.DD,
MAX(MIN($AX299,EOMONTH(BE$15,0))-MAX($AW299,BE$15),),
_xlfn.IFS(
AND(MONTH($AW299)=MONTH(BE$15),MONTH($AX299)&lt;&gt;MONTH(BE$15)),
NETWORKDAYS.INTL($AW299,$AW299+_xlpm.DD,1,_xlpm.VD),
AND(MONTH($AW299)&lt;&gt;MONTH(BE$15),MONTH($AX299)=MONTH(BE$15)),
NETWORKDAYS.INTL(($AX299)-_xlpm.DD,$AX299,1,_xlpm.VD),
AND(MONTH($AW299)&lt;MONTH(BE$15),MONTH($AX299)&gt;MONTH(BE$15)),
NETWORKDAYS.INTL((EOMONTH(BE$15-1,1))-_xlpm.DD,EOMONTH(BE$15-1,1),1,_xlpm.VD),
AND(MONTH($AW299)=MONTH(BE$15),MONTH($AX299)=MONTH(BE$15)),
NETWORKDAYS.INTL($AW299,$AX299,1,_xlpm.VD)))),0)),
$DH299="месяц",
$DR299*BE299,
$DH299="неделя",
$DR299*BE299/7*(ROUNDUP((DAY(EOMONTH(BE$15,0)))/4,0))),
0)</f>
        <v/>
      </c>
      <c r="DY299" s="125">
        <f t="array" ref="DY299">
IFERROR(_xlfn.IFS(
$DH299="день_1",
$DR299*$BL299/($AX299-$AW299+1)*BF299*(DAY(EOMONTH(BF$15,0))),
$DH299="день_2",
$DR299/30*MAX(MIN($AX299,EOMONTH(BF$15,0))-MAX($AW299,BF$15)+1,),
$DH299="раб.день",
$DR299/30*(IFERROR(
_xlfn.LET(_xlpm.VD,
CHOOSE(
{1;2;3;4;5;6;7;8;9;10;11;12;13;14;15;16;17;18},
45658,45659,45660,45661,45662,45663,45664,45665,45711,45724,45778,45779,45785,45786,45820,45821,45965,46022),
_xlfn.LET(_xlpm.DD,
MAX(MIN($AX299,EOMONTH(BF$15,0))-MAX($AW299,BF$15),),
_xlfn.IFS(
AND(MONTH($AW299)=MONTH(BF$15),MONTH($AX299)&lt;&gt;MONTH(BF$15)),
NETWORKDAYS.INTL($AW299,$AW299+_xlpm.DD,1,_xlpm.VD),
AND(MONTH($AW299)&lt;&gt;MONTH(BF$15),MONTH($AX299)=MONTH(BF$15)),
NETWORKDAYS.INTL(($AX299)-_xlpm.DD,$AX299,1,_xlpm.VD),
AND(MONTH($AW299)&lt;MONTH(BF$15),MONTH($AX299)&gt;MONTH(BF$15)),
NETWORKDAYS.INTL((EOMONTH(BF$15-1,1))-_xlpm.DD,EOMONTH(BF$15-1,1),1,_xlpm.VD),
AND(MONTH($AW299)=MONTH(BF$15),MONTH($AX299)=MONTH(BF$15)),
NETWORKDAYS.INTL($AW299,$AX299,1,_xlpm.VD)))),0)),
$DH299="месяц",
$DR299*BF299,
$DH299="неделя",
$DR299*BF299/7*(ROUNDUP((DAY(EOMONTH(BF$15,0)))/4,0))),
0)</f>
        <v/>
      </c>
      <c r="DZ299" s="125">
        <f t="array" ref="DZ299">
IFERROR(_xlfn.IFS(
$DH299="день_1",
$DR299*$BL299/($AX299-$AW299+1)*BG299*(DAY(EOMONTH(BG$15,0))),
$DH299="день_2",
$DR299/30*MAX(MIN($AX299,EOMONTH(BG$15,0))-MAX($AW299,BG$15)+1,),
$DH299="раб.день",
$DR299/30*(IFERROR(
_xlfn.LET(_xlpm.VD,
CHOOSE(
{1;2;3;4;5;6;7;8;9;10;11;12;13;14;15;16;17;18},
45658,45659,45660,45661,45662,45663,45664,45665,45711,45724,45778,45779,45785,45786,45820,45821,45965,46022),
_xlfn.LET(_xlpm.DD,
MAX(MIN($AX299,EOMONTH(BG$15,0))-MAX($AW299,BG$15),),
_xlfn.IFS(
AND(MONTH($AW299)=MONTH(BG$15),MONTH($AX299)&lt;&gt;MONTH(BG$15)),
NETWORKDAYS.INTL($AW299,$AW299+_xlpm.DD,1,_xlpm.VD),
AND(MONTH($AW299)&lt;&gt;MONTH(BG$15),MONTH($AX299)=MONTH(BG$15)),
NETWORKDAYS.INTL(($AX299)-_xlpm.DD,$AX299,1,_xlpm.VD),
AND(MONTH($AW299)&lt;MONTH(BG$15),MONTH($AX299)&gt;MONTH(BG$15)),
NETWORKDAYS.INTL((EOMONTH(BG$15-1,1))-_xlpm.DD,EOMONTH(BG$15-1,1),1,_xlpm.VD),
AND(MONTH($AW299)=MONTH(BG$15),MONTH($AX299)=MONTH(BG$15)),
NETWORKDAYS.INTL($AW299,$AX299,1,_xlpm.VD)))),0)),
$DH299="месяц",
$DR299*BG299,
$DH299="неделя",
$DR299*BG299/7*(ROUNDUP((DAY(EOMONTH(BG$15,0)))/4,0))),
0)</f>
        <v/>
      </c>
      <c r="EA299" s="125">
        <f t="array" ref="EA299">
IFERROR(_xlfn.IFS(
$DH299="день_1",
$DR299*$BL299/($AX299-$AW299+1)*BH299*(DAY(EOMONTH(BH$15,0))),
$DH299="день_2",
$DR299/30*MAX(MIN($AX299,EOMONTH(BH$15,0))-MAX($AW299,BH$15)+1,),
$DH299="раб.день",
$DR299/30*(IFERROR(
_xlfn.LET(_xlpm.VD,
CHOOSE(
{1;2;3;4;5;6;7;8;9;10;11;12;13;14;15;16;17;18},
45658,45659,45660,45661,45662,45663,45664,45665,45711,45724,45778,45779,45785,45786,45820,45821,45965,46022),
_xlfn.LET(_xlpm.DD,
MAX(MIN($AX299,EOMONTH(BH$15,0))-MAX($AW299,BH$15),),
_xlfn.IFS(
AND(MONTH($AW299)=MONTH(BH$15),MONTH($AX299)&lt;&gt;MONTH(BH$15)),
NETWORKDAYS.INTL($AW299,$AW299+_xlpm.DD,1,_xlpm.VD),
AND(MONTH($AW299)&lt;&gt;MONTH(BH$15),MONTH($AX299)=MONTH(BH$15)),
NETWORKDAYS.INTL(($AX299)-_xlpm.DD,$AX299,1,_xlpm.VD),
AND(MONTH($AW299)&lt;MONTH(BH$15),MONTH($AX299)&gt;MONTH(BH$15)),
NETWORKDAYS.INTL((EOMONTH(BH$15-1,1))-_xlpm.DD,EOMONTH(BH$15-1,1),1,_xlpm.VD),
AND(MONTH($AW299)=MONTH(BH$15),MONTH($AX299)=MONTH(BH$15)),
NETWORKDAYS.INTL($AW299,$AX299,1,_xlpm.VD)))),0)),
$DH299="месяц",
$DR299*BH299,
$DH299="неделя",
$DR299*BH299/7*(ROUNDUP((DAY(EOMONTH(BH$15,0)))/4,0))),
0)</f>
        <v/>
      </c>
      <c r="EB299" s="125">
        <f t="array" ref="EB299">
IFERROR(_xlfn.IFS(
$DH299="день_1",
$DR299*$BL299/($AX299-$AW299+1)*BI299*(DAY(EOMONTH(BI$15,0))),
$DH299="день_2",
$DR299/30*MAX(MIN($AX299,EOMONTH(BI$15,0))-MAX($AW299,BI$15)+1,),
$DH299="раб.день",
$DR299/30*(IFERROR(
_xlfn.LET(_xlpm.VD,
CHOOSE(
{1;2;3;4;5;6;7;8;9;10;11;12;13;14;15;16;17;18},
45658,45659,45660,45661,45662,45663,45664,45665,45711,45724,45778,45779,45785,45786,45820,45821,45965,46022),
_xlfn.LET(_xlpm.DD,
MAX(MIN($AX299,EOMONTH(BI$15,0))-MAX($AW299,BI$15),),
_xlfn.IFS(
AND(MONTH($AW299)=MONTH(BI$15),MONTH($AX299)&lt;&gt;MONTH(BI$15)),
NETWORKDAYS.INTL($AW299,$AW299+_xlpm.DD,1,_xlpm.VD),
AND(MONTH($AW299)&lt;&gt;MONTH(BI$15),MONTH($AX299)=MONTH(BI$15)),
NETWORKDAYS.INTL(($AX299)-_xlpm.DD,$AX299,1,_xlpm.VD),
AND(MONTH($AW299)&lt;MONTH(BI$15),MONTH($AX299)&gt;MONTH(BI$15)),
NETWORKDAYS.INTL((EOMONTH(BI$15-1,1))-_xlpm.DD,EOMONTH(BI$15-1,1),1,_xlpm.VD),
AND(MONTH($AW299)=MONTH(BI$15),MONTH($AX299)=MONTH(BI$15)),
NETWORKDAYS.INTL($AW299,$AX299,1,_xlpm.VD)))),0)),
$DH299="месяц",
$DR299*BI299,
$DH299="неделя",
$DR299*BI299/7*(ROUNDUP((DAY(EOMONTH(BI$15,0)))/4,0))),
0)</f>
        <v/>
      </c>
      <c r="EC299" s="125">
        <f t="array" ref="EC299">
IFERROR(_xlfn.IFS(
$DH299="день_1",
$DR299*$BL299/($AX299-$AW299+1)*BJ299*(DAY(EOMONTH(BJ$15,0))),
$DH299="день_2",
$DR299/30*MAX(MIN($AX299,EOMONTH(BJ$15,0))-MAX($AW299,BJ$15)+1,),
$DH299="раб.день",
$DR299/30*(IFERROR(
_xlfn.LET(_xlpm.VD,
CHOOSE(
{1;2;3;4;5;6;7;8;9;10;11;12;13;14;15;16;17;18},
45658,45659,45660,45661,45662,45663,45664,45665,45711,45724,45778,45779,45785,45786,45820,45821,45965,46022),
_xlfn.LET(_xlpm.DD,
MAX(MIN($AX299,EOMONTH(BJ$15,0))-MAX($AW299,BJ$15),),
_xlfn.IFS(
AND(MONTH($AW299)=MONTH(BJ$15),MONTH($AX299)&lt;&gt;MONTH(BJ$15)),
NETWORKDAYS.INTL($AW299,$AW299+_xlpm.DD,1,_xlpm.VD),
AND(MONTH($AW299)&lt;&gt;MONTH(BJ$15),MONTH($AX299)=MONTH(BJ$15)),
NETWORKDAYS.INTL(($AX299)-_xlpm.DD,$AX299,1,_xlpm.VD),
AND(MONTH($AW299)&lt;MONTH(BJ$15),MONTH($AX299)&gt;MONTH(BJ$15)),
NETWORKDAYS.INTL((EOMONTH(BJ$15-1,1))-_xlpm.DD,EOMONTH(BJ$15-1,1),1,_xlpm.VD),
AND(MONTH($AW299)=MONTH(BJ$15),MONTH($AX299)=MONTH(BJ$15)),
NETWORKDAYS.INTL($AW299,$AX299,1,_xlpm.VD)))),0)),
$DH299="месяц",
$DR299*BJ299,
$DH299="неделя",
$DR299*BJ299/7*(ROUNDUP((DAY(EOMONTH(BJ$15,0)))/4,0))),
0)</f>
        <v/>
      </c>
      <c r="ED299" s="125">
        <f t="array" ref="ED299">
IFERROR(_xlfn.IFS(
$DH299="день_1",
$DR299*$BL299/($AX299-$AW299+1)*BK299*(DAY(EOMONTH(BK$15,0))),
$DH299="день_2",
$DR299/30*MAX(MIN($AX299,EOMONTH(BK$15,0))-MAX($AW299,BK$15)+1,),
$DH299="раб.день",
$DR299/30*(IFERROR(
_xlfn.LET(_xlpm.VD,
CHOOSE(
{1;2;3;4;5;6;7;8;9;10;11;12;13;14;15;16;17;18},
45658,45659,45660,45661,45662,45663,45664,45665,45711,45724,45778,45779,45785,45786,45820,45821,45965,46022),
_xlfn.LET(_xlpm.DD,
MAX(MIN($AX299,EOMONTH(BK$15,0))-MAX($AW299,BK$15),),
_xlfn.IFS(
AND(MONTH($AW299)=MONTH(BK$15),MONTH($AX299)&lt;&gt;MONTH(BK$15)),
NETWORKDAYS.INTL($AW299,$AW299+_xlpm.DD,1,_xlpm.VD),
AND(MONTH($AW299)&lt;&gt;MONTH(BK$15),MONTH($AX299)=MONTH(BK$15)),
NETWORKDAYS.INTL(($AX299)-_xlpm.DD,$AX299,1,_xlpm.VD),
AND(MONTH($AW299)&lt;MONTH(BK$15),MONTH($AX299)&gt;MONTH(BK$15)),
NETWORKDAYS.INTL((EOMONTH(BK$15-1,1))-_xlpm.DD,EOMONTH(BK$15-1,1),1,_xlpm.VD),
AND(MONTH($AW299)=MONTH(BK$15),MONTH($AX299)=MONTH(BK$15)),
NETWORKDAYS.INTL($AW299,$AX299,1,_xlpm.VD)))),0)),
$DH299="месяц",
$DR299*BK299,
$DH299="неделя",
$DR299*BK299/7*(ROUNDUP((DAY(EOMONTH(BK$15,0)))/4,0))),
0)</f>
        <v/>
      </c>
      <c r="EE299" s="125">
        <f>SUM($DS299,$DT299,$DU299,$DV299,$DW299,$DX299,$DY299,$DZ299,$EA299,$EB299,$EC299,$ED299)</f>
        <v/>
      </c>
      <c r="EF299" s="125">
        <f>IFERROR(ROUND($EE299*(1+$EP299),2),0)</f>
        <v/>
      </c>
      <c r="EG299" s="128" t="n">
        <v>1</v>
      </c>
      <c r="EH299" s="126" t="n">
        <v>0</v>
      </c>
      <c r="EI299" s="126">
        <f>ROUND(SUM($EH299:$EH299)*SUM($AB299:$AB299)*$EG299,2)</f>
        <v/>
      </c>
      <c r="EJ299" s="126">
        <f>ROUND($EI299*(1+$EP299),2)</f>
        <v/>
      </c>
      <c r="EK299" s="126" t="n">
        <v>0</v>
      </c>
      <c r="EL299" s="126">
        <f>ROUND(SUM($EK299:$EK299)*SUM($AB299:$AB299)*$EG299,2)</f>
        <v/>
      </c>
      <c r="EM299" s="126">
        <f>ROUND($EL299*(1+$EP299),2)</f>
        <v/>
      </c>
      <c r="EN299" s="126">
        <f>SUM($EE299,$EI299,$EL299)</f>
        <v/>
      </c>
      <c r="EO299" s="126">
        <f>SUM($EF299,$EJ299,$EM299)</f>
        <v/>
      </c>
      <c r="EP299" s="59" t="inlineStr">
        <is>
          <t>20%</t>
        </is>
      </c>
      <c r="EQ299" s="59" t="n"/>
      <c r="ER299" s="60">
        <f t="array" ref="ER299">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MATCH(ES299,
{"AMS";"RussOutdoor";"HD Outdoor";"Ingroup";"IQ";"Ledproduction";"LisChannel";"Logic";"Media-PPL";"NovikovTV | НовиковТВ";"SMA";"SOK";"КрокусТВ | CrocusTV | IndoorTV";"Сити";"ТЯК Москва"},
0)),"")</f>
        <v/>
      </c>
      <c r="ES299" s="60" t="n"/>
      <c r="ET299" s="60">
        <f t="array" ref="ET299">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MATCH(ES299,
{"AMS";"RussOutdoor";"HD Outdoor";"Ingroup";"IQ";"Ledproduction";"LisChannel";"Logic";"Media-PPL";"NovikovTV | НовиковТВ";"SMA";"SOK";"КрокусТВ | CrocusTV | IndoorTV";"Сити";"ТЯК Москва"},
0)),"")</f>
        <v/>
      </c>
      <c r="EU299" s="60" t="n"/>
      <c r="EV299" s="60" t="n"/>
      <c r="EX299" s="110">
        <f t="array" ref="EX299">
($AR299/30
+N("ТРАФИК ПЛОЩАДКИ"))*
(IFERROR(
_xlfn.LET(
_xlpm.GPR,
HLOOKUP($L299,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(MATCH($T299,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IF($Q299="цифровой",_xlpm.GPR/$AG299,_xlpm.GPR/60)),
0)
+N("DWELL TIME"))*
(IF($AB299=0,0,IF($AB299=1,0.3,IF($AB299=2,0.5,IF($AB299&gt;2,1))))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_xlfn.IFS($AC299="да",1.2,$AC299="нет",1)*
_xlfn.IFS($AD299="да",1.2,$AD299="нет",1)*
IF(R299="статический",1,1.2)*
$X299*
INDEX(
{1.2;1;1.2;1.2;1;1.2;1.2;1.2;1.2;1.2;1.2;1;1.2;1.2;1.2;1.2;1;1;1.2;1.2;1.2;1;1;1;1;1.2;1.2;1.2;1.2;1;1;1;1;1.2;1.2;1.2;1.2;1.2;1.2;1.2;1.2;1;1;1.2;1;1;1;1;1.5;1;1;1.5;1.5;1.2},
MATCH($Q299,_xlpm.MI,0)))&gt;{0.02;0.04;0.06;0.1;0.2;0.4;0.6;0.8;1;2;4;6})),
{0;1;2;3;4;5;6;7;8;9;10;11;12},
0)))
+N("КОЭФФИЦИЕНТ КОНТАКТА"))))*
(_xlfn.IFS($X299&lt;0.1,$X299/1000,$X299&gt;25,5.2,AND($X299&gt;=0.1,$X299&lt;=25),(($X299*2+0.1)/10)*($X299/10)))*
IFERROR((_xlfn.LET(
_xlpm.MA,
{0;0.8;0.85;0.9;0.95;1},
_xlpm.MAA,
{0;1;2;3;4;5},
INDEX(_xlpm.MA,MATCH(SUMPRODUCT(--((IF(ROUND(_xlpm.MAA,1)&gt;5,5,ROUND($AB299,1)))&gt;{0;1;2;3;4;5})),_xlpm.MAA,0)))
+N("КОЭФФИЦИЕНТ КОЛ-ВО КОНСТРУКЦИЙ")),1)*
$AB299,0))*
(IF($Q299="цифровой",$AG299/15*$AI299,1)
+N("ДЛЯ ЦИФРЫ"))</f>
        <v/>
      </c>
      <c r="EY299" s="110">
        <f>IFERROR(EX299*AY299,0)</f>
        <v/>
      </c>
      <c r="EZ299" s="131">
        <f>IFERROR(DP299/EY299*1000,0)</f>
        <v/>
      </c>
      <c r="FA299" s="112">
        <f>IFERROR(FC299/FB299,0)</f>
        <v/>
      </c>
      <c r="FB299" s="112">
        <f>IFERROR((FC299/(EY299/FF299*#REF!))*0.825,0)</f>
        <v/>
      </c>
      <c r="FC299" s="112">
        <f>IFERROR(((EX299*30/AR299)*100)/30,0)</f>
        <v/>
      </c>
      <c r="FD299" s="112">
        <f>IFERROR(EY299/G299*100%,0)</f>
        <v/>
      </c>
      <c r="FE299" s="112">
        <f>IFERROR(FD299/FC299*100%,0)</f>
        <v/>
      </c>
      <c r="FF299" s="110">
        <f>IFERROR(AR299/30*AY299,0)</f>
        <v/>
      </c>
    </row>
    <row r="300" ht="13" customHeight="1">
      <c r="A300" s="59" t="n"/>
      <c r="B300" s="60" t="n"/>
      <c r="C300" s="60" t="n"/>
      <c r="D300" s="60">
        <f t="array" ref="D300">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MATCH($E300,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00" s="60">
        <f t="array" ref="E300">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MATCH($F300,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00" s="60" t="inlineStr"/>
      <c r="G300" s="60" t="n"/>
      <c r="H300" s="60">
        <f t="array" ref="H300">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MATCH($I300,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00" s="60" t="n"/>
      <c r="J300" s="60" t="n"/>
      <c r="K300" s="60" t="n"/>
      <c r="L300" s="60" t="n"/>
      <c r="M300" s="60" t="n"/>
      <c r="N300" s="60" t="n"/>
      <c r="O300" s="60" t="n"/>
      <c r="P300" s="60">
        <f t="array" ref="P300">
_xlfn.IFS(
ISNUMBER(MATCH($Q300,{"шелфбаннер","разделитель","монетница","чековая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ISNUMBER(MATCH($Q300,{"LED/LCD","видеокулер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ISNUMBER(MATCH($Q300,{"автомобиль","машина","выставочное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ISNUMBER(MATCH($Q300,{"билборд","лифтовая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ISNUMBER(MATCH($Q300,{"навигация","подвесной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ISNUMBER(MATCH($Q300,{"движущаяся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ISNUMBER(MATCH($Q300,{"каталог","журнал"},)),
"Пресса",
$Q300="","")</f>
        <v/>
      </c>
      <c r="Q300" s="60" t="n"/>
      <c r="R300" s="60">
        <f t="array" ref="R300">
IFERROR(
_xlfn.IFS(
OR(ISNUMBER(MATCH($Q300,{"экспозиция","макет","стенд","автостенд","авто стенд","выставочное пространство","выставочные стенды","модульные выставочные стенды","3Д конструкция","3D конструкция"},)),P300="Экспонирование"),
"нестандартный",
ISNUMBER(MATCH($Q300,{"скроллер","призматрон"},)),
"динамический",
$P300="Видео",
"цифровой",
OR($P300="Пресса",$P300="Щит",$P300="POSm",$P300="Подвес",$P300="Брендирование/оклейка"),
"статический"),"")</f>
        <v/>
      </c>
      <c r="S300" s="59" t="n"/>
      <c r="T300" s="60" t="n"/>
      <c r="U300" s="60" t="n"/>
      <c r="V300" s="60">
        <f>
IF(P300="Видео",
"цифровой постер/ролик",
IF(ISNUMBER(MATCH(Q300,{"короб световой","короб световой | лайтбокс","короб световой | кристалайт","лайтбокс","лайт бокс","кристалайт","LB","lightbox"},)),
"бэклит",
IF(P300="Брендирование/оклейка",
"перфарированная пленка/самоклейка",
IF(P300="Экспонирование",
"под запрос",
IF(P300="Подвес",
"баннер/ткань",
"")))))</f>
        <v/>
      </c>
      <c r="W300" s="59" t="n"/>
      <c r="X300" s="59" t="n"/>
      <c r="Y300" s="59" t="n"/>
      <c r="Z300" s="61" t="n"/>
      <c r="AA300" s="61" t="n"/>
      <c r="AB300" s="61">
        <f>IF(BL300&gt;0,Z300,0)</f>
        <v/>
      </c>
      <c r="AC300" s="59" t="n"/>
      <c r="AD300" s="59" t="n"/>
      <c r="AE300" s="59" t="n"/>
      <c r="AF300" s="59" t="n"/>
      <c r="AG300" s="59" t="n"/>
      <c r="AH300" s="59" t="n"/>
      <c r="AI300" s="59" t="n"/>
      <c r="AJ300" s="59" t="n"/>
      <c r="AK300" s="59" t="n"/>
      <c r="AL300" s="62">
        <f>IFERROR(IF(OR(R300="статический",R300="динамический",R300="нестандартный",R300="",R300=""),"-",IF(AND(AH300="-",AI300="-"),"-",AK300*3600/AH300*AI300)),"-")</f>
        <v/>
      </c>
      <c r="AM300" s="62">
        <f>IFERROR(IF(OR(R300="статический",R300="динамический",R300="",R300="", R300="BTL",R300="нестандартный"),"-",AG300*AI300*AL300/60),"-")</f>
        <v/>
      </c>
      <c r="AN300" s="63">
        <f>IFERROR(IF(AH300="","-",AG300*AI300/AH300),"-")</f>
        <v/>
      </c>
      <c r="AO300" s="59">
        <f>IFERROR(IF(OR($R300="статический",$R300="динамический",$R300="",$R300="",$R300="BTL",$R300="нестандартный"),"-",$AL300*$AY300),"-")</f>
        <v/>
      </c>
      <c r="AP300" s="62">
        <f>IFERROR(IF(OR($R300="статический",$R300="динамический",$R300="",$R300="",$R300="BTL",$R300="нестандартный"),"-",$AM300*AY300),"-")</f>
        <v/>
      </c>
      <c r="AQ300" s="64" t="n"/>
      <c r="AR300" s="61" t="n"/>
      <c r="AS300" s="61" t="n"/>
      <c r="AT300" s="61" t="n"/>
      <c r="AU300" s="65" t="n"/>
      <c r="AV300" s="124">
        <f>IFERROR(DR300/AT300*1000,"n/a")</f>
        <v/>
      </c>
      <c r="AW300" s="67" t="n"/>
      <c r="AX300" s="67" t="n"/>
      <c r="AY300" s="43">
        <f>IFERROR(IF(OR($AW300="",$AX300=""),"",_xlfn.DAYS($AX300+1,$AW300)),"")</f>
        <v/>
      </c>
      <c r="AZ300" s="68">
        <f t="array" ref="AZ300">
_xlfn.LET(_xlpm.COEFF,
IF($AW300+$AX300=0,0,IF(MAX(MIN($AX300,EOMONTH(AZ$15,0))-MAX($AW300,AZ$15)+1,)&gt;0,1,0)),
_xlfn.IFS(
$ES300="LisChannel",
_xlpm.COEFF*
INDEX({1;1;1.2;1.2;1;1;1;1;1.2;1.2;1.2;1.2},
MATCH(MONTH(AZ$15),
{1,2,3,4,5,6,7,8,9,10,11,12})),
CONCATENATE($ES300," ",$L300)="RussOutdoor метро",
_xlpm.COEFF*
INDEX({0.8;0.9;1.1;1.1;1;1;1;1;1.1;1.1;1.1;1.1},
MATCH(MONTH(AZ$15),
{1,2,3,4,5,6,7,8,9,10,11,12})),
$ES300&lt;&gt;"LisChannel",
_xlpm.COEFF,
$ES300&lt;&gt;"RussOutdoor",
_xlpm.COEFF))</f>
        <v/>
      </c>
      <c r="BA300" s="68">
        <f t="array" ref="BA300">
_xlfn.LET(_xlpm.COEFF,
IF($AW300+$AX300=0,0,IF(MAX(MIN($AX300,EOMONTH(BA$15,0))-MAX($AW300,BA$15)+1,)&gt;0,1,0)),
_xlfn.IFS(
$ES300="LisChannel",
_xlpm.COEFF*
INDEX({1;1;1.2;1.2;1;1;1;1;1.2;1.2;1.2;1.2},
MATCH(MONTH(BA$15),
{1,2,3,4,5,6,7,8,9,10,11,12})),
CONCATENATE($ES300," ",$L300)="RussOutdoor метро",
_xlpm.COEFF*
INDEX({0.8;0.9;1.1;1.1;1;1;1;1;1.1;1.1;1.1;1.1},
MATCH(MONTH(BA$15),
{1,2,3,4,5,6,7,8,9,10,11,12})),
$ES300&lt;&gt;"LisChannel",
_xlpm.COEFF,
$ES300&lt;&gt;"RussOutdoor",
_xlpm.COEFF))</f>
        <v/>
      </c>
      <c r="BB300" s="68">
        <f t="array" ref="BB300">
_xlfn.LET(_xlpm.COEFF,
IF($AW300+$AX300=0,0,IF(MAX(MIN($AX300,EOMONTH(BB$15,0))-MAX($AW300,BB$15)+1,)&gt;0,1,0)),
_xlfn.IFS(
$ES300="LisChannel",
_xlpm.COEFF*
INDEX({1;1;1.2;1.2;1;1;1;1;1.2;1.2;1.2;1.2},
MATCH(MONTH(BB$15),
{1,2,3,4,5,6,7,8,9,10,11,12})),
CONCATENATE($ES300," ",$L300)="RussOutdoor метро",
_xlpm.COEFF*
INDEX({0.8;0.9;1.1;1.1;1;1;1;1;1.1;1.1;1.1;1.1},
MATCH(MONTH(BB$15),
{1,2,3,4,5,6,7,8,9,10,11,12})),
$ES300&lt;&gt;"LisChannel",
_xlpm.COEFF,
$ES300&lt;&gt;"RussOutdoor",
_xlpm.COEFF))</f>
        <v/>
      </c>
      <c r="BC300" s="68">
        <f t="array" ref="BC300">
_xlfn.LET(_xlpm.COEFF,
IF($AW300+$AX300=0,0,IF(MAX(MIN($AX300,EOMONTH(BC$15,0))-MAX($AW300,BC$15)+1,)&gt;0,1,0)),
_xlfn.IFS(
$ES300="LisChannel",
_xlpm.COEFF*
INDEX({1;1;1.2;1.2;1;1;1;1;1.2;1.2;1.2;1.2},
MATCH(MONTH(BC$15),
{1,2,3,4,5,6,7,8,9,10,11,12})),
CONCATENATE($ES300," ",$L300)="RussOutdoor метро",
_xlpm.COEFF*
INDEX({0.8;0.9;1.1;1.1;1;1;1;1;1.1;1.1;1.1;1.1},
MATCH(MONTH(BC$15),
{1,2,3,4,5,6,7,8,9,10,11,12})),
$ES300&lt;&gt;"LisChannel",
_xlpm.COEFF,
$ES300&lt;&gt;"RussOutdoor",
_xlpm.COEFF))</f>
        <v/>
      </c>
      <c r="BD300" s="68">
        <f t="array" ref="BD300">
_xlfn.LET(_xlpm.COEFF,
IF($AW300+$AX300=0,0,IF(MAX(MIN($AX300,EOMONTH(BD$15,0))-MAX($AW300,BD$15)+1,)&gt;0,1,0)),
_xlfn.IFS(
$ES300="LisChannel",
_xlpm.COEFF*
INDEX({1;1;1.2;1.2;1;1;1;1;1.2;1.2;1.2;1.2},
MATCH(MONTH(BD$15),
{1,2,3,4,5,6,7,8,9,10,11,12})),
CONCATENATE($ES300," ",$L300)="RussOutdoor метро",
_xlpm.COEFF*
INDEX({0.8;0.9;1.1;1.1;1;1;1;1;1.1;1.1;1.1;1.1},
MATCH(MONTH(BD$15),
{1,2,3,4,5,6,7,8,9,10,11,12})),
$ES300&lt;&gt;"LisChannel",
_xlpm.COEFF,
$ES300&lt;&gt;"RussOutdoor",
_xlpm.COEFF))</f>
        <v/>
      </c>
      <c r="BE300" s="68">
        <f t="array" ref="BE300">
_xlfn.LET(_xlpm.COEFF,
IF($AW300+$AX300=0,0,IF(MAX(MIN($AX300,EOMONTH(BE$15,0))-MAX($AW300,BE$15)+1,)&gt;0,1,0)),
_xlfn.IFS(
$ES300="LisChannel",
_xlpm.COEFF*
INDEX({1;1;1.2;1.2;1;1;1;1;1.2;1.2;1.2;1.2},
MATCH(MONTH(BE$15),
{1,2,3,4,5,6,7,8,9,10,11,12})),
CONCATENATE($ES300," ",$L300)="RussOutdoor метро",
_xlpm.COEFF*
INDEX({0.8;0.9;1.1;1.1;1;1;1;1;1.1;1.1;1.1;1.1},
MATCH(MONTH(BE$15),
{1,2,3,4,5,6,7,8,9,10,11,12})),
$ES300&lt;&gt;"LisChannel",
_xlpm.COEFF,
$ES300&lt;&gt;"RussOutdoor",
_xlpm.COEFF))</f>
        <v/>
      </c>
      <c r="BF300" s="68">
        <f t="array" ref="BF300">
_xlfn.LET(_xlpm.COEFF,
IF($AW300+$AX300=0,0,IF(MAX(MIN($AX300,EOMONTH(BF$15,0))-MAX($AW300,BF$15)+1,)&gt;0,1,0)),
_xlfn.IFS(
$ES300="LisChannel",
_xlpm.COEFF*
INDEX({1;1;1.2;1.2;1;1;1;1;1.2;1.2;1.2;1.2},
MATCH(MONTH(BF$15),
{1,2,3,4,5,6,7,8,9,10,11,12})),
CONCATENATE($ES300," ",$L300)="RussOutdoor метро",
_xlpm.COEFF*
INDEX({0.8;0.9;1.1;1.1;1;1;1;1;1.1;1.1;1.1;1.1},
MATCH(MONTH(BF$15),
{1,2,3,4,5,6,7,8,9,10,11,12})),
$ES300&lt;&gt;"LisChannel",
_xlpm.COEFF,
$ES300&lt;&gt;"RussOutdoor",
_xlpm.COEFF))</f>
        <v/>
      </c>
      <c r="BG300" s="68">
        <f t="array" ref="BG300">
_xlfn.LET(_xlpm.COEFF,
IF($AW300+$AX300=0,0,IF(MAX(MIN($AX300,EOMONTH(BG$15,0))-MAX($AW300,BG$15)+1,)&gt;0,1,0)),
_xlfn.IFS(
$ES300="LisChannel",
_xlpm.COEFF*
INDEX({1;1;1.2;1.2;1;1;1;1;1.2;1.2;1.2;1.2},
MATCH(MONTH(BG$15),
{1,2,3,4,5,6,7,8,9,10,11,12})),
CONCATENATE($ES300," ",$L300)="RussOutdoor метро",
_xlpm.COEFF*
INDEX({0.8;0.9;1.1;1.1;1;1;1;1;1.1;1.1;1.1;1.1},
MATCH(MONTH(BG$15),
{1,2,3,4,5,6,7,8,9,10,11,12})),
$ES300&lt;&gt;"LisChannel",
_xlpm.COEFF,
$ES300&lt;&gt;"RussOutdoor",
_xlpm.COEFF))</f>
        <v/>
      </c>
      <c r="BH300" s="68">
        <f t="array" ref="BH300">
_xlfn.LET(_xlpm.COEFF,
IF($AW300+$AX300=0,0,IF(MAX(MIN($AX300,EOMONTH(BH$15,0))-MAX($AW300,BH$15)+1,)&gt;0,1,0)),
_xlfn.IFS(
$ES300="LisChannel",
_xlpm.COEFF*
INDEX({1;1;1.2;1.2;1;1;1;1;1.2;1.2;1.2;1.2},
MATCH(MONTH(BH$15),
{1,2,3,4,5,6,7,8,9,10,11,12})),
CONCATENATE($ES300," ",$L300)="RussOutdoor метро",
_xlpm.COEFF*
INDEX({0.8;0.9;1.1;1.1;1;1;1;1;1.1;1.1;1.1;1.1},
MATCH(MONTH(BH$15),
{1,2,3,4,5,6,7,8,9,10,11,12})),
$ES300&lt;&gt;"LisChannel",
_xlpm.COEFF,
$ES300&lt;&gt;"RussOutdoor",
_xlpm.COEFF))</f>
        <v/>
      </c>
      <c r="BI300" s="68">
        <f t="array" ref="BI300">
_xlfn.LET(_xlpm.COEFF,
IF($AW300+$AX300=0,0,IF(MAX(MIN($AX300,EOMONTH(BI$15,0))-MAX($AW300,BI$15)+1,)&gt;0,1,0)),
_xlfn.IFS(
$ES300="LisChannel",
_xlpm.COEFF*
INDEX({1;1;1.2;1.2;1;1;1;1;1.2;1.2;1.2;1.2},
MATCH(MONTH(BI$15),
{1,2,3,4,5,6,7,8,9,10,11,12})),
CONCATENATE($ES300," ",$L300)="RussOutdoor метро",
_xlpm.COEFF*
INDEX({0.8;0.9;1.1;1.1;1;1;1;1;1.1;1.1;1.1;1.1},
MATCH(MONTH(BI$15),
{1,2,3,4,5,6,7,8,9,10,11,12})),
$ES300&lt;&gt;"LisChannel",
_xlpm.COEFF,
$ES300&lt;&gt;"RussOutdoor",
_xlpm.COEFF))</f>
        <v/>
      </c>
      <c r="BJ300" s="68">
        <f t="array" ref="BJ300">
_xlfn.LET(_xlpm.COEFF,
IF($AW300+$AX300=0,0,IF(MAX(MIN($AX300,EOMONTH(BJ$15,0))-MAX($AW300,BJ$15)+1,)&gt;0,1,0)),
_xlfn.IFS(
$ES300="LisChannel",
_xlpm.COEFF*
INDEX({1;1;1.2;1.2;1;1;1;1;1.2;1.2;1.2;1.2},
MATCH(MONTH(BJ$15),
{1,2,3,4,5,6,7,8,9,10,11,12})),
CONCATENATE($ES300," ",$L300)="RussOutdoor метро",
_xlpm.COEFF*
INDEX({0.8;0.9;1.1;1.1;1;1;1;1;1.1;1.1;1.1;1.1},
MATCH(MONTH(BJ$15),
{1,2,3,4,5,6,7,8,9,10,11,12})),
$ES300&lt;&gt;"LisChannel",
_xlpm.COEFF,
$ES300&lt;&gt;"RussOutdoor",
_xlpm.COEFF))</f>
        <v/>
      </c>
      <c r="BK300" s="68">
        <f t="array" ref="BK300">
_xlfn.LET(_xlpm.COEFF,
IF($AW300+$AX300=0,0,IF(MAX(MIN($AX300,EOMONTH(BK$15,0))-MAX($AW300,BK$15)+1,)&gt;0,1,0)),
_xlfn.IFS(
$ES300="LisChannel",
_xlpm.COEFF*
INDEX({1;1;1.2;1.2;1;1;1;1;1.2;1.2;1.2;1.2},
MATCH(MONTH(BK$15),
{1,2,3,4,5,6,7,8,9,10,11,12})),
CONCATENATE($ES300," ",$L300)="RussOutdoor метро",
_xlpm.COEFF*
INDEX({0.8;0.9;1.1;1.1;1;1;1;1;1.1;1.1;1.1;1.1},
MATCH(MONTH(BK$15),
{1,2,3,4,5,6,7,8,9,10,11,12})),
$ES300&lt;&gt;"LisChannel",
_xlpm.COEFF,
$ES300&lt;&gt;"RussOutdoor",
_xlpm.COEFF))</f>
        <v/>
      </c>
      <c r="BL300" s="62">
        <f>COUNTIFS($AZ300:$BK300,"&gt;0")</f>
        <v/>
      </c>
      <c r="BM300" s="65" t="n"/>
      <c r="BN300" s="125">
        <f>$DJ300</f>
        <v/>
      </c>
      <c r="BO300" s="63">
        <f>$DQ300</f>
        <v/>
      </c>
      <c r="BP300" s="125">
        <f>
IFERROR(
IF($BL300=0,0,
$BN300*(1-$BO300)),
0)</f>
        <v/>
      </c>
      <c r="BQ300" s="125">
        <f t="array" ref="BQ300">
IFERROR(
_xlfn.IFS(
$DH300="день_1",
$BP300*$BL300/($AX300-$AW300+1)*AZ300*(DAY(EOMONTH(AZ$15,0))),
$DH300="день_2",
$BP300/30*MAX(MIN($AX300,EOMONTH(AZ$15,0))-MAX($AW300,AZ$15)+1,),
$DH300="раб.день",
$BP300/30*(IFERROR(
_xlfn.LET(_xlpm.VD,
CHOOSE(
{1;2;3;4;5;6;7;8;9;10;11;12;13;14;15;16;17;18},
45658,45659,45660,45661,45662,45663,45664,45665,45711,45724,45778,45779,45785,45786,45820,45821,45965,46022),
_xlfn.LET(_xlpm.DD,
MAX(MIN($AX300,EOMONTH(AZ$15,0))-MAX($AW300,AZ$15),),
_xlfn.IFS(
AND(MONTH($AW300)=MONTH(AZ$15),MONTH($AX300)&lt;&gt;MONTH(AZ$15)),
NETWORKDAYS.INTL($AW300,$AW300+_xlpm.DD,1,_xlpm.VD),
AND(MONTH($AW300)&lt;&gt;MONTH(AZ$15),MONTH($AX300)=MONTH(AZ$15)),
NETWORKDAYS.INTL(($AX300)-_xlpm.DD,$AX300,1,_xlpm.VD),
AND(MONTH($AW300)&lt;MONTH(AZ$15),MONTH($AX300)&gt;MONTH(AZ$15)),
NETWORKDAYS.INTL((EOMONTH(AZ$15-1,1))-_xlpm.DD,EOMONTH(AZ$15-1,1),1,_xlpm.VD),
AND(MONTH($AW300)=MONTH(AZ$15),MONTH($AX300)=MONTH(AZ$15)),
NETWORKDAYS.INTL($AW300,$AX300,1,_xlpm.VD)))),0)),
$DH300="месяц",
$BP300*AZ300,
$DH300="неделя",
$BP300*AZ300/7*(ROUNDUP((DAY(EOMONTH(AZ$15,0)))/4,0))),
0)</f>
        <v/>
      </c>
      <c r="BR300" s="125">
        <f t="array" ref="BR300">
IFERROR(
_xlfn.IFS(
$DH300="день_1",
$BP300*$BL300/($AX300-$AW300+1)*BA300*(DAY(EOMONTH(BA$15,0))),
$DH300="день_2",
$BP300/30*MAX(MIN($AX300,EOMONTH(BA$15,0))-MAX($AW300,BA$15)+1,),
$DH300="раб.день",
$BP300/30*(IFERROR(
_xlfn.LET(_xlpm.VD,
CHOOSE(
{1;2;3;4;5;6;7;8;9;10;11;12;13;14;15;16;17;18},
45658,45659,45660,45661,45662,45663,45664,45665,45711,45724,45778,45779,45785,45786,45820,45821,45965,46022),
_xlfn.LET(_xlpm.DD,
MAX(MIN($AX300,EOMONTH(BA$15,0))-MAX($AW300,BA$15),),
_xlfn.IFS(
AND(MONTH($AW300)=MONTH(BA$15),MONTH($AX300)&lt;&gt;MONTH(BA$15)),
NETWORKDAYS.INTL($AW300,$AW300+_xlpm.DD,1,_xlpm.VD),
AND(MONTH($AW300)&lt;&gt;MONTH(BA$15),MONTH($AX300)=MONTH(BA$15)),
NETWORKDAYS.INTL(($AX300)-_xlpm.DD,$AX300,1,_xlpm.VD),
AND(MONTH($AW300)&lt;MONTH(BA$15),MONTH($AX300)&gt;MONTH(BA$15)),
NETWORKDAYS.INTL((EOMONTH(BA$15-1,1))-_xlpm.DD,EOMONTH(BA$15-1,1),1,_xlpm.VD),
AND(MONTH($AW300)=MONTH(BA$15),MONTH($AX300)=MONTH(BA$15)),
NETWORKDAYS.INTL($AW300,$AX300,1,_xlpm.VD)))),0)),
$DH300="месяц",
$BP300*BA300,
$DH300="неделя",
$BP300*BA300/7*(ROUNDUP((DAY(EOMONTH(BA$15,0)))/4,0))),
0)</f>
        <v/>
      </c>
      <c r="BS300" s="125">
        <f t="array" ref="BS300">
IFERROR(
_xlfn.IFS(
$DH300="день_1",
$BP300*$BL300/($AX300-$AW300+1)*BB300*(DAY(EOMONTH(BB$15,0))),
$DH300="день_2",
$BP300/30*MAX(MIN($AX300,EOMONTH(BB$15,0))-MAX($AW300,BB$15)+1,),
$DH300="раб.день",
$BP300/30*(IFERROR(
_xlfn.LET(_xlpm.VD,
CHOOSE(
{1;2;3;4;5;6;7;8;9;10;11;12;13;14;15;16;17;18},
45658,45659,45660,45661,45662,45663,45664,45665,45711,45724,45778,45779,45785,45786,45820,45821,45965,46022),
_xlfn.LET(_xlpm.DD,
MAX(MIN($AX300,EOMONTH(BB$15,0))-MAX($AW300,BB$15),),
_xlfn.IFS(
AND(MONTH($AW300)=MONTH(BB$15),MONTH($AX300)&lt;&gt;MONTH(BB$15)),
NETWORKDAYS.INTL($AW300,$AW300+_xlpm.DD,1,_xlpm.VD),
AND(MONTH($AW300)&lt;&gt;MONTH(BB$15),MONTH($AX300)=MONTH(BB$15)),
NETWORKDAYS.INTL(($AX300)-_xlpm.DD,$AX300,1,_xlpm.VD),
AND(MONTH($AW300)&lt;MONTH(BB$15),MONTH($AX300)&gt;MONTH(BB$15)),
NETWORKDAYS.INTL((EOMONTH(BB$15-1,1))-_xlpm.DD,EOMONTH(BB$15-1,1),1,_xlpm.VD),
AND(MONTH($AW300)=MONTH(BB$15),MONTH($AX300)=MONTH(BB$15)),
NETWORKDAYS.INTL($AW300,$AX300,1,_xlpm.VD)))),0)),
$DH300="месяц",
$BP300*BB300,
$DH300="неделя",
$BP300*BB300/7*(ROUNDUP((DAY(EOMONTH(BB$15,0)))/4,0))),
0)</f>
        <v/>
      </c>
      <c r="BT300" s="125">
        <f t="array" ref="BT300">
IFERROR(
_xlfn.IFS(
$DH300="день_1",
$BP300*$BL300/($AX300-$AW300+1)*BC300*(DAY(EOMONTH(BC$15,0))),
$DH300="день_2",
$BP300/30*MAX(MIN($AX300,EOMONTH(BC$15,0))-MAX($AW300,BC$15)+1,),
$DH300="раб.день",
$BP300/30*(IFERROR(
_xlfn.LET(_xlpm.VD,
CHOOSE(
{1;2;3;4;5;6;7;8;9;10;11;12;13;14;15;16;17;18},
45658,45659,45660,45661,45662,45663,45664,45665,45711,45724,45778,45779,45785,45786,45820,45821,45965,46022),
_xlfn.LET(_xlpm.DD,
MAX(MIN($AX300,EOMONTH(BC$15,0))-MAX($AW300,BC$15),),
_xlfn.IFS(
AND(MONTH($AW300)=MONTH(BC$15),MONTH($AX300)&lt;&gt;MONTH(BC$15)),
NETWORKDAYS.INTL($AW300,$AW300+_xlpm.DD,1,_xlpm.VD),
AND(MONTH($AW300)&lt;&gt;MONTH(BC$15),MONTH($AX300)=MONTH(BC$15)),
NETWORKDAYS.INTL(($AX300)-_xlpm.DD,$AX300,1,_xlpm.VD),
AND(MONTH($AW300)&lt;MONTH(BC$15),MONTH($AX300)&gt;MONTH(BC$15)),
NETWORKDAYS.INTL((EOMONTH(BC$15-1,1))-_xlpm.DD,EOMONTH(BC$15-1,1),1,_xlpm.VD),
AND(MONTH($AW300)=MONTH(BC$15),MONTH($AX300)=MONTH(BC$15)),
NETWORKDAYS.INTL($AW300,$AX300,1,_xlpm.VD)))),0)),
$DH300="месяц",
$BP300*BC300,
$DH300="неделя",
$BP300*BC300/7*(ROUNDUP((DAY(EOMONTH(BC$15,0)))/4,0))),
0)</f>
        <v/>
      </c>
      <c r="BU300" s="125">
        <f t="array" ref="BU300">
IFERROR(
_xlfn.IFS(
$DH300="день_1",
$BP300*$BL300/($AX300-$AW300+1)*BD300*(DAY(EOMONTH(BD$15,0))),
$DH300="день_2",
$BP300/30*MAX(MIN($AX300,EOMONTH(BD$15,0))-MAX($AW300,BD$15)+1,),
$DH300="раб.день",
$BP300/30*(IFERROR(
_xlfn.LET(_xlpm.VD,
CHOOSE(
{1;2;3;4;5;6;7;8;9;10;11;12;13;14;15;16;17;18},
45658,45659,45660,45661,45662,45663,45664,45665,45711,45724,45778,45779,45785,45786,45820,45821,45965,46022),
_xlfn.LET(_xlpm.DD,
MAX(MIN($AX300,EOMONTH(BD$15,0))-MAX($AW300,BD$15),),
_xlfn.IFS(
AND(MONTH($AW300)=MONTH(BD$15),MONTH($AX300)&lt;&gt;MONTH(BD$15)),
NETWORKDAYS.INTL($AW300,$AW300+_xlpm.DD,1,_xlpm.VD),
AND(MONTH($AW300)&lt;&gt;MONTH(BD$15),MONTH($AX300)=MONTH(BD$15)),
NETWORKDAYS.INTL(($AX300)-_xlpm.DD,$AX300,1,_xlpm.VD),
AND(MONTH($AW300)&lt;MONTH(BD$15),MONTH($AX300)&gt;MONTH(BD$15)),
NETWORKDAYS.INTL((EOMONTH(BD$15-1,1))-_xlpm.DD,EOMONTH(BD$15-1,1),1,_xlpm.VD),
AND(MONTH($AW300)=MONTH(BD$15),MONTH($AX300)=MONTH(BD$15)),
NETWORKDAYS.INTL($AW300,$AX300,1,_xlpm.VD)))),0)),
$DH300="месяц",
$BP300*BD300,
$DH300="неделя",
$BP300*BD300/7*(ROUNDUP((DAY(EOMONTH(BD$15,0)))/4,0))),
0)</f>
        <v/>
      </c>
      <c r="BV300" s="125">
        <f t="array" ref="BV300">
IFERROR(
_xlfn.IFS(
$DH300="день_1",
$BP300*$BL300/($AX300-$AW300+1)*BE300*(DAY(EOMONTH(BE$15,0))),
$DH300="день_2",
$BP300/30*MAX(MIN($AX300,EOMONTH(BE$15,0))-MAX($AW300,BE$15)+1,),
$DH300="раб.день",
$BP300/30*(IFERROR(
_xlfn.LET(_xlpm.VD,
CHOOSE(
{1;2;3;4;5;6;7;8;9;10;11;12;13;14;15;16;17;18},
45658,45659,45660,45661,45662,45663,45664,45665,45711,45724,45778,45779,45785,45786,45820,45821,45965,46022),
_xlfn.LET(_xlpm.DD,
MAX(MIN($AX300,EOMONTH(BE$15,0))-MAX($AW300,BE$15),),
_xlfn.IFS(
AND(MONTH($AW300)=MONTH(BE$15),MONTH($AX300)&lt;&gt;MONTH(BE$15)),
NETWORKDAYS.INTL($AW300,$AW300+_xlpm.DD,1,_xlpm.VD),
AND(MONTH($AW300)&lt;&gt;MONTH(BE$15),MONTH($AX300)=MONTH(BE$15)),
NETWORKDAYS.INTL(($AX300)-_xlpm.DD,$AX300,1,_xlpm.VD),
AND(MONTH($AW300)&lt;MONTH(BE$15),MONTH($AX300)&gt;MONTH(BE$15)),
NETWORKDAYS.INTL((EOMONTH(BE$15-1,1))-_xlpm.DD,EOMONTH(BE$15-1,1),1,_xlpm.VD),
AND(MONTH($AW300)=MONTH(BE$15),MONTH($AX300)=MONTH(BE$15)),
NETWORKDAYS.INTL($AW300,$AX300,1,_xlpm.VD)))),0)),
$DH300="месяц",
$BP300*BE300,
$DH300="неделя",
$BP300*BE300/7*(ROUNDUP((DAY(EOMONTH(BE$15,0)))/4,0))),
0)</f>
        <v/>
      </c>
      <c r="BW300" s="125">
        <f t="array" ref="BW300">
IFERROR(
_xlfn.IFS(
$DH300="день_1",
$BP300*$BL300/($AX300-$AW300+1)*BF300*(DAY(EOMONTH(BF$15,0))),
$DH300="день_2",
$BP300/30*MAX(MIN($AX300,EOMONTH(BF$15,0))-MAX($AW300,BF$15)+1,),
$DH300="раб.день",
$BP300/30*(IFERROR(
_xlfn.LET(_xlpm.VD,
CHOOSE(
{1;2;3;4;5;6;7;8;9;10;11;12;13;14;15;16;17;18},
45658,45659,45660,45661,45662,45663,45664,45665,45711,45724,45778,45779,45785,45786,45820,45821,45965,46022),
_xlfn.LET(_xlpm.DD,
MAX(MIN($AX300,EOMONTH(BF$15,0))-MAX($AW300,BF$15),),
_xlfn.IFS(
AND(MONTH($AW300)=MONTH(BF$15),MONTH($AX300)&lt;&gt;MONTH(BF$15)),
NETWORKDAYS.INTL($AW300,$AW300+_xlpm.DD,1,_xlpm.VD),
AND(MONTH($AW300)&lt;&gt;MONTH(BF$15),MONTH($AX300)=MONTH(BF$15)),
NETWORKDAYS.INTL(($AX300)-_xlpm.DD,$AX300,1,_xlpm.VD),
AND(MONTH($AW300)&lt;MONTH(BF$15),MONTH($AX300)&gt;MONTH(BF$15)),
NETWORKDAYS.INTL((EOMONTH(BF$15-1,1))-_xlpm.DD,EOMONTH(BF$15-1,1),1,_xlpm.VD),
AND(MONTH($AW300)=MONTH(BF$15),MONTH($AX300)=MONTH(BF$15)),
NETWORKDAYS.INTL($AW300,$AX300,1,_xlpm.VD)))),0)),
$DH300="месяц",
$BP300*BF300,
$DH300="неделя",
$BP300*BF300/7*(ROUNDUP((DAY(EOMONTH(BF$15,0)))/4,0))),
0)</f>
        <v/>
      </c>
      <c r="BX300" s="125">
        <f t="array" ref="BX300">
IFERROR(
_xlfn.IFS(
$DH300="день_1",
$BP300*$BL300/($AX300-$AW300+1)*BG300*(DAY(EOMONTH(BG$15,0))),
$DH300="день_2",
$BP300/30*MAX(MIN($AX300,EOMONTH(BG$15,0))-MAX($AW300,BG$15)+1,),
$DH300="раб.день",
$BP300/30*(IFERROR(
_xlfn.LET(_xlpm.VD,
CHOOSE(
{1;2;3;4;5;6;7;8;9;10;11;12;13;14;15;16;17;18},
45658,45659,45660,45661,45662,45663,45664,45665,45711,45724,45778,45779,45785,45786,45820,45821,45965,46022),
_xlfn.LET(_xlpm.DD,
MAX(MIN($AX300,EOMONTH(BG$15,0))-MAX($AW300,BG$15),),
_xlfn.IFS(
AND(MONTH($AW300)=MONTH(BG$15),MONTH($AX300)&lt;&gt;MONTH(BG$15)),
NETWORKDAYS.INTL($AW300,$AW300+_xlpm.DD,1,_xlpm.VD),
AND(MONTH($AW300)&lt;&gt;MONTH(BG$15),MONTH($AX300)=MONTH(BG$15)),
NETWORKDAYS.INTL(($AX300)-_xlpm.DD,$AX300,1,_xlpm.VD),
AND(MONTH($AW300)&lt;MONTH(BG$15),MONTH($AX300)&gt;MONTH(BG$15)),
NETWORKDAYS.INTL((EOMONTH(BG$15-1,1))-_xlpm.DD,EOMONTH(BG$15-1,1),1,_xlpm.VD),
AND(MONTH($AW300)=MONTH(BG$15),MONTH($AX300)=MONTH(BG$15)),
NETWORKDAYS.INTL($AW300,$AX300,1,_xlpm.VD)))),0)),
$DH300="месяц",
$BP300*BG300,
$DH300="неделя",
$BP300*BG300/7*(ROUNDUP((DAY(EOMONTH(BG$15,0)))/4,0))),
0)</f>
        <v/>
      </c>
      <c r="BY300" s="125">
        <f t="array" ref="BY300">
IFERROR(
_xlfn.IFS(
$DH300="день_1",
$BP300*$BL300/($AX300-$AW300+1)*BH300*(DAY(EOMONTH(BH$15,0))),
$DH300="день_2",
$BP300/30*MAX(MIN($AX300,EOMONTH(BH$15,0))-MAX($AW300,BH$15)+1,),
$DH300="раб.день",
$BP300/30*(IFERROR(
_xlfn.LET(_xlpm.VD,
CHOOSE(
{1;2;3;4;5;6;7;8;9;10;11;12;13;14;15;16;17;18},
45658,45659,45660,45661,45662,45663,45664,45665,45711,45724,45778,45779,45785,45786,45820,45821,45965,46022),
_xlfn.LET(_xlpm.DD,
MAX(MIN($AX300,EOMONTH(BH$15,0))-MAX($AW300,BH$15),),
_xlfn.IFS(
AND(MONTH($AW300)=MONTH(BH$15),MONTH($AX300)&lt;&gt;MONTH(BH$15)),
NETWORKDAYS.INTL($AW300,$AW300+_xlpm.DD,1,_xlpm.VD),
AND(MONTH($AW300)&lt;&gt;MONTH(BH$15),MONTH($AX300)=MONTH(BH$15)),
NETWORKDAYS.INTL(($AX300)-_xlpm.DD,$AX300,1,_xlpm.VD),
AND(MONTH($AW300)&lt;MONTH(BH$15),MONTH($AX300)&gt;MONTH(BH$15)),
NETWORKDAYS.INTL((EOMONTH(BH$15-1,1))-_xlpm.DD,EOMONTH(BH$15-1,1),1,_xlpm.VD),
AND(MONTH($AW300)=MONTH(BH$15),MONTH($AX300)=MONTH(BH$15)),
NETWORKDAYS.INTL($AW300,$AX300,1,_xlpm.VD)))),0)),
$DH300="месяц",
$BP300*BH300,
$DH300="неделя",
$BP300*BH300/7*(ROUNDUP((DAY(EOMONTH(BH$15,0)))/4,0))),
0)</f>
        <v/>
      </c>
      <c r="BZ300" s="125">
        <f t="array" ref="BZ300">
IFERROR(
_xlfn.IFS(
$DH300="день_1",
$BP300*$BL300/($AX300-$AW300+1)*BI300*(DAY(EOMONTH(BI$15,0))),
$DH300="день_2",
$BP300/30*MAX(MIN($AX300,EOMONTH(BI$15,0))-MAX($AW300,BI$15)+1,),
$DH300="раб.день",
$BP300/30*(IFERROR(
_xlfn.LET(_xlpm.VD,
CHOOSE(
{1;2;3;4;5;6;7;8;9;10;11;12;13;14;15;16;17;18},
45658,45659,45660,45661,45662,45663,45664,45665,45711,45724,45778,45779,45785,45786,45820,45821,45965,46022),
_xlfn.LET(_xlpm.DD,
MAX(MIN($AX300,EOMONTH(BI$15,0))-MAX($AW300,BI$15),),
_xlfn.IFS(
AND(MONTH($AW300)=MONTH(BI$15),MONTH($AX300)&lt;&gt;MONTH(BI$15)),
NETWORKDAYS.INTL($AW300,$AW300+_xlpm.DD,1,_xlpm.VD),
AND(MONTH($AW300)&lt;&gt;MONTH(BI$15),MONTH($AX300)=MONTH(BI$15)),
NETWORKDAYS.INTL(($AX300)-_xlpm.DD,$AX300,1,_xlpm.VD),
AND(MONTH($AW300)&lt;MONTH(BI$15),MONTH($AX300)&gt;MONTH(BI$15)),
NETWORKDAYS.INTL((EOMONTH(BI$15-1,1))-_xlpm.DD,EOMONTH(BI$15-1,1),1,_xlpm.VD),
AND(MONTH($AW300)=MONTH(BI$15),MONTH($AX300)=MONTH(BI$15)),
NETWORKDAYS.INTL($AW300,$AX300,1,_xlpm.VD)))),0)),
$DH300="месяц",
$BP300*BI300,
$DH300="неделя",
$BP300*BI300/7*(ROUNDUP((DAY(EOMONTH(BI$15,0)))/4,0))),
0)</f>
        <v/>
      </c>
      <c r="CA300" s="125">
        <f t="array" ref="CA300">
IFERROR(
_xlfn.IFS(
$DH300="день_1",
$BP300*$BL300/($AX300-$AW300+1)*BJ300*(DAY(EOMONTH(BJ$15,0))),
$DH300="день_2",
$BP300/30*MAX(MIN($AX300,EOMONTH(BJ$15,0))-MAX($AW300,BJ$15)+1,),
$DH300="раб.день",
$BP300/30*(IFERROR(
_xlfn.LET(_xlpm.VD,
CHOOSE(
{1;2;3;4;5;6;7;8;9;10;11;12;13;14;15;16;17;18},
45658,45659,45660,45661,45662,45663,45664,45665,45711,45724,45778,45779,45785,45786,45820,45821,45965,46022),
_xlfn.LET(_xlpm.DD,
MAX(MIN($AX300,EOMONTH(BJ$15,0))-MAX($AW300,BJ$15),),
_xlfn.IFS(
AND(MONTH($AW300)=MONTH(BJ$15),MONTH($AX300)&lt;&gt;MONTH(BJ$15)),
NETWORKDAYS.INTL($AW300,$AW300+_xlpm.DD,1,_xlpm.VD),
AND(MONTH($AW300)&lt;&gt;MONTH(BJ$15),MONTH($AX300)=MONTH(BJ$15)),
NETWORKDAYS.INTL(($AX300)-_xlpm.DD,$AX300,1,_xlpm.VD),
AND(MONTH($AW300)&lt;MONTH(BJ$15),MONTH($AX300)&gt;MONTH(BJ$15)),
NETWORKDAYS.INTL((EOMONTH(BJ$15-1,1))-_xlpm.DD,EOMONTH(BJ$15-1,1),1,_xlpm.VD),
AND(MONTH($AW300)=MONTH(BJ$15),MONTH($AX300)=MONTH(BJ$15)),
NETWORKDAYS.INTL($AW300,$AX300,1,_xlpm.VD)))),0)),
$DH300="месяц",
$BP300*BJ300,
$DH300="неделя",
$BP300*BJ300/7*(ROUNDUP((DAY(EOMONTH(BJ$15,0)))/4,0))),
0)</f>
        <v/>
      </c>
      <c r="CB300" s="125">
        <f t="array" ref="CB300">
IFERROR(
_xlfn.IFS(
$DH300="день_1",
$BP300*$BL300/($AX300-$AW300+1)*BK300*(DAY(EOMONTH(BK$15,0))),
$DH300="день_2",
$BP300/30*MAX(MIN($AX300,EOMONTH(BK$15,0))-MAX($AW300,BK$15)+1,),
$DH300="раб.день",
$BP300/30*(IFERROR(
_xlfn.LET(_xlpm.VD,
CHOOSE(
{1;2;3;4;5;6;7;8;9;10;11;12;13;14;15;16;17;18},
45658,45659,45660,45661,45662,45663,45664,45665,45711,45724,45778,45779,45785,45786,45820,45821,45965,46022),
_xlfn.LET(_xlpm.DD,
MAX(MIN($AX300,EOMONTH(BK$15,0))-MAX($AW300,BK$15),),
_xlfn.IFS(
AND(MONTH($AW300)=MONTH(BK$15),MONTH($AX300)&lt;&gt;MONTH(BK$15)),
NETWORKDAYS.INTL($AW300,$AW300+_xlpm.DD,1,_xlpm.VD),
AND(MONTH($AW300)&lt;&gt;MONTH(BK$15),MONTH($AX300)=MONTH(BK$15)),
NETWORKDAYS.INTL(($AX300)-_xlpm.DD,$AX300,1,_xlpm.VD),
AND(MONTH($AW300)&lt;MONTH(BK$15),MONTH($AX300)&gt;MONTH(BK$15)),
NETWORKDAYS.INTL((EOMONTH(BK$15-1,1))-_xlpm.DD,EOMONTH(BK$15-1,1),1,_xlpm.VD),
AND(MONTH($AW300)=MONTH(BK$15),MONTH($AX300)=MONTH(BK$15)),
NETWORKDAYS.INTL($AW300,$AX300,1,_xlpm.VD)))),0)),
$DH300="месяц",
$BP300*BK300,
$DH300="неделя",
$BP300*BK300/7*(ROUNDUP((DAY(EOMONTH(BK$15,0)))/4,0))),
0)</f>
        <v/>
      </c>
      <c r="CC300" s="125">
        <f>SUM($BQ300:$CB300)</f>
        <v/>
      </c>
      <c r="CD300" s="126">
        <f>SUM($EH300:$EH300)</f>
        <v/>
      </c>
      <c r="CE300" s="126">
        <f>$CD300*$AB300</f>
        <v/>
      </c>
      <c r="CF300" s="126">
        <f>SUM($EK300:$EK300)</f>
        <v/>
      </c>
      <c r="CG300" s="126">
        <f>$CF300*$AB300</f>
        <v/>
      </c>
      <c r="CH300" s="126">
        <f>SUM($CC300,$CE300,$CG300)</f>
        <v/>
      </c>
      <c r="CI300" s="126">
        <f>$CH300*(1+$CM300)</f>
        <v/>
      </c>
      <c r="CJ300" s="127" t="n">
        <v>0</v>
      </c>
      <c r="CK300" s="126">
        <f>SUM($CH300:$CH300)*(1+$CJ300)</f>
        <v/>
      </c>
      <c r="CL300" s="126">
        <f>SUM($CH300:$CH300)*(1+$CM300)</f>
        <v/>
      </c>
      <c r="CM300" s="59" t="inlineStr">
        <is>
          <t>20%</t>
        </is>
      </c>
      <c r="CN300" s="59" t="n"/>
      <c r="CO300" s="72" t="n"/>
      <c r="CP300" s="59" t="n"/>
      <c r="CQ300" s="73" t="n"/>
      <c r="CR300" s="73" t="n"/>
      <c r="CS300" s="73" t="n"/>
      <c r="CT300" s="72" t="n"/>
      <c r="CU300" s="79" t="inlineStr">
        <is>
          <t> </t>
        </is>
      </c>
      <c r="CV300" s="60" t="n"/>
      <c r="CW300" s="60" t="n"/>
      <c r="CX300" s="60" t="n"/>
      <c r="CY300" s="127">
        <f>IFERROR(($CC300-$EE300)/($EE300/(1-$DQ300)),0)</f>
        <v/>
      </c>
      <c r="CZ300" s="127">
        <f>IFERROR(1-$EI300/($CE300),0)</f>
        <v/>
      </c>
      <c r="DA300" s="127">
        <f>IFERROR(1-$EL300/($CG300),0)</f>
        <v/>
      </c>
      <c r="DB300" s="126">
        <f>ROUND(IFERROR(($CI300/(1+$CM300)-$EN300),0),2)</f>
        <v/>
      </c>
      <c r="DC300" s="128" t="n"/>
      <c r="DD300" s="125" t="n"/>
      <c r="DE300" s="75" t="n">
        <v>0</v>
      </c>
      <c r="DF300" s="128" t="n"/>
      <c r="DG300" s="125">
        <f>IF($DC300=0,0,$DD300*($DC300*100%-$DE300*$DF300))*SUM($AB300:$AB300)</f>
        <v/>
      </c>
      <c r="DH300" s="129" t="inlineStr">
        <is>
          <t>месяц</t>
        </is>
      </c>
      <c r="DI300" s="130">
        <f t="array" ref="DI300">IFERROR(
IF($ES300="LisChannel",
(ROUND(((INDEX({174.625;153.888888888889;130.972222222222},MATCH($AI300,{2;3;4}),0))*$AG300*$AI300),2)),0),0)</f>
        <v/>
      </c>
      <c r="DJ300" s="130">
        <f>
_xlfn.LET(_xlpm.X,
IFERROR(
IF($ES300="НовиковТВ",
(_xlfn.LET(_xlpm.NTV,
_xlfn.LET(_xlpm.MIN,350000,
IF(SUMIFS($DI:$DI,$ES:$ES,"НовиковТВ")&lt;=_xlpm.MIN,
(SUMIFS($DI:$DI,$ES:$ES,"НовиковТВ")/(COUNTIFS($ES:$ES,"НовиковТВ")))*_xlpm.MIN/SUMIFS($DI:$DI,$ES:$ES,"НовиковТВ"),
DI300)),
_xlpm.NTV+$DG300/(1-(1-(_xlpm.NTV)*(1-$DL300)*(1-$DM300)*(1-$DN300)*(1-$DO300)*(1-$DP300)/_xlpm.NTV))))/(1+$EP300),
$DI300+$DG300/(1-(1-($DI300)*(1-$DL300)*(1-$DM300)*(1-$DN300)*(1-$DO300)*(1-$DP300)/$DI300))),
0),
_xlpm.X*(1+$CM300)*(1+$CW300)-_xlpm.X*(1+$CM300)+_xlpm.X)</f>
        <v/>
      </c>
      <c r="DK300" s="125" t="inlineStr">
        <is>
          <t>послед.</t>
        </is>
      </c>
      <c r="DL300" s="63" t="n">
        <v>0</v>
      </c>
      <c r="DM300" s="63" t="n">
        <v>0</v>
      </c>
      <c r="DN300" s="63" t="n">
        <v>0</v>
      </c>
      <c r="DO300" s="63" t="n">
        <v>0</v>
      </c>
      <c r="DP300" s="63" t="n">
        <v>0</v>
      </c>
      <c r="DQ300" s="63">
        <f t="array" ref="DQ300">IFERROR(_xlfn.IFS(
$DK300="послед.",1-(1-$DL300)*(1-$DM300)*(1-$DN300)*(1-$DO300)*(1-$DP300),
$DK300="сумм.",$DL300+$DM300+$DN300+$DO300+$DP300),
0)</f>
        <v/>
      </c>
      <c r="DR300" s="125">
        <f t="array" ref="DR300">
IFERROR(
_xlfn.IFS(
$BL300=0,
0,
$BL300&gt;0,
_xlfn.IFS($DK300="послед.",
$DJ300*(1-$DL300)*(1-$DM300)*(1-$DN300)*(1-$DO300)*(1-$DP300),
$DK300="сумм.",
$DJ300*(1-($DL300+$DM300+$DN300+$DO300+$DP300)))),0)</f>
        <v/>
      </c>
      <c r="DS300" s="125">
        <f t="array" ref="DS300">
IFERROR(_xlfn.IFS(
$DH300="день_1",
$DR300*$BL300/($AX300-$AW300+1)*AZ300*(DAY(EOMONTH(AZ$15,0))),
$DH300="день_2",
$DR300/30*MAX(MIN($AX300,EOMONTH(AZ$15,0))-MAX($AW300,AZ$15)+1,),
$DH300="раб.день",
$DR300/30*(IFERROR(
_xlfn.LET(_xlpm.VD,
CHOOSE(
{1;2;3;4;5;6;7;8;9;10;11;12;13;14;15;16;17;18},
45658,45659,45660,45661,45662,45663,45664,45665,45711,45724,45778,45779,45785,45786,45820,45821,45965,46022),
_xlfn.LET(_xlpm.DD,
MAX(MIN($AX300,EOMONTH(AZ$15,0))-MAX($AW300,AZ$15),),
_xlfn.IFS(
AND(MONTH($AW300)=MONTH(AZ$15),MONTH($AX300)&lt;&gt;MONTH(AZ$15)),
NETWORKDAYS.INTL($AW300,$AW300+_xlpm.DD,1,_xlpm.VD),
AND(MONTH($AW300)&lt;&gt;MONTH(AZ$15),MONTH($AX300)=MONTH(AZ$15)),
NETWORKDAYS.INTL(($AX300)-_xlpm.DD,$AX300,1,_xlpm.VD),
AND(MONTH($AW300)&lt;MONTH(AZ$15),MONTH($AX300)&gt;MONTH(AZ$15)),
NETWORKDAYS.INTL((EOMONTH(AZ$15-1,1))-_xlpm.DD,EOMONTH(AZ$15-1,1),1,_xlpm.VD),
AND(MONTH($AW300)=MONTH(AZ$15),MONTH($AX300)=MONTH(AZ$15)),
NETWORKDAYS.INTL($AW300,$AX300,1,_xlpm.VD)))),0)),
$DH300="месяц",
$DR300*AZ300,
$DH300="неделя",
$DR300*AZ300/7*(ROUNDUP((DAY(EOMONTH(AZ$15,0)))/4,0))),
0)</f>
        <v/>
      </c>
      <c r="DT300" s="125">
        <f t="array" ref="DT300">
IFERROR(_xlfn.IFS(
$DH300="день_1",
$DR300*$BL300/($AX300-$AW300+1)*BA300*(DAY(EOMONTH(BA$15,0))),
$DH300="день_2",
$DR300/30*MAX(MIN($AX300,EOMONTH(BA$15,0))-MAX($AW300,BA$15)+1,),
$DH300="раб.день",
$DR300/30*(IFERROR(
_xlfn.LET(_xlpm.VD,
CHOOSE(
{1;2;3;4;5;6;7;8;9;10;11;12;13;14;15;16;17;18},
45658,45659,45660,45661,45662,45663,45664,45665,45711,45724,45778,45779,45785,45786,45820,45821,45965,46022),
_xlfn.LET(_xlpm.DD,
MAX(MIN($AX300,EOMONTH(BA$15,0))-MAX($AW300,BA$15),),
_xlfn.IFS(
AND(MONTH($AW300)=MONTH(BA$15),MONTH($AX300)&lt;&gt;MONTH(BA$15)),
NETWORKDAYS.INTL($AW300,$AW300+_xlpm.DD,1,_xlpm.VD),
AND(MONTH($AW300)&lt;&gt;MONTH(BA$15),MONTH($AX300)=MONTH(BA$15)),
NETWORKDAYS.INTL(($AX300)-_xlpm.DD,$AX300,1,_xlpm.VD),
AND(MONTH($AW300)&lt;MONTH(BA$15),MONTH($AX300)&gt;MONTH(BA$15)),
NETWORKDAYS.INTL((EOMONTH(BA$15-1,1))-_xlpm.DD,EOMONTH(BA$15-1,1),1,_xlpm.VD),
AND(MONTH($AW300)=MONTH(BA$15),MONTH($AX300)=MONTH(BA$15)),
NETWORKDAYS.INTL($AW300,$AX300,1,_xlpm.VD)))),0)),
$DH300="месяц",
$DR300*BA300,
$DH300="неделя",
$DR300*BA300/7*(ROUNDUP((DAY(EOMONTH(BA$15,0)))/4,0))),
0)</f>
        <v/>
      </c>
      <c r="DU300" s="125">
        <f t="array" ref="DU300">
IFERROR(_xlfn.IFS(
$DH300="день_1",
$DR300*$BL300/($AX300-$AW300+1)*BB300*(DAY(EOMONTH(BB$15,0))),
$DH300="день_2",
$DR300/30*MAX(MIN($AX300,EOMONTH(BB$15,0))-MAX($AW300,BB$15)+1,),
$DH300="раб.день",
$DR300/30*(IFERROR(
_xlfn.LET(_xlpm.VD,
CHOOSE(
{1;2;3;4;5;6;7;8;9;10;11;12;13;14;15;16;17;18},
45658,45659,45660,45661,45662,45663,45664,45665,45711,45724,45778,45779,45785,45786,45820,45821,45965,46022),
_xlfn.LET(_xlpm.DD,
MAX(MIN($AX300,EOMONTH(BB$15,0))-MAX($AW300,BB$15),),
_xlfn.IFS(
AND(MONTH($AW300)=MONTH(BB$15),MONTH($AX300)&lt;&gt;MONTH(BB$15)),
NETWORKDAYS.INTL($AW300,$AW300+_xlpm.DD,1,_xlpm.VD),
AND(MONTH($AW300)&lt;&gt;MONTH(BB$15),MONTH($AX300)=MONTH(BB$15)),
NETWORKDAYS.INTL(($AX300)-_xlpm.DD,$AX300,1,_xlpm.VD),
AND(MONTH($AW300)&lt;MONTH(BB$15),MONTH($AX300)&gt;MONTH(BB$15)),
NETWORKDAYS.INTL((EOMONTH(BB$15-1,1))-_xlpm.DD,EOMONTH(BB$15-1,1),1,_xlpm.VD),
AND(MONTH($AW300)=MONTH(BB$15),MONTH($AX300)=MONTH(BB$15)),
NETWORKDAYS.INTL($AW300,$AX300,1,_xlpm.VD)))),0)),
$DH300="месяц",
$DR300*BB300,
$DH300="неделя",
$DR300*BB300/7*(ROUNDUP((DAY(EOMONTH(BB$15,0)))/4,0))),
0)</f>
        <v/>
      </c>
      <c r="DV300" s="125">
        <f t="array" ref="DV300">
IFERROR(_xlfn.IFS(
$DH300="день_1",
$DR300*$BL300/($AX300-$AW300+1)*BC300*(DAY(EOMONTH(BC$15,0))),
$DH300="день_2",
$DR300/30*MAX(MIN($AX300,EOMONTH(BC$15,0))-MAX($AW300,BC$15)+1,),
$DH300="раб.день",
$DR300/30*(IFERROR(
_xlfn.LET(_xlpm.VD,
CHOOSE(
{1;2;3;4;5;6;7;8;9;10;11;12;13;14;15;16;17;18},
45658,45659,45660,45661,45662,45663,45664,45665,45711,45724,45778,45779,45785,45786,45820,45821,45965,46022),
_xlfn.LET(_xlpm.DD,
MAX(MIN($AX300,EOMONTH(BC$15,0))-MAX($AW300,BC$15),),
_xlfn.IFS(
AND(MONTH($AW300)=MONTH(BC$15),MONTH($AX300)&lt;&gt;MONTH(BC$15)),
NETWORKDAYS.INTL($AW300,$AW300+_xlpm.DD,1,_xlpm.VD),
AND(MONTH($AW300)&lt;&gt;MONTH(BC$15),MONTH($AX300)=MONTH(BC$15)),
NETWORKDAYS.INTL(($AX300)-_xlpm.DD,$AX300,1,_xlpm.VD),
AND(MONTH($AW300)&lt;MONTH(BC$15),MONTH($AX300)&gt;MONTH(BC$15)),
NETWORKDAYS.INTL((EOMONTH(BC$15-1,1))-_xlpm.DD,EOMONTH(BC$15-1,1),1,_xlpm.VD),
AND(MONTH($AW300)=MONTH(BC$15),MONTH($AX300)=MONTH(BC$15)),
NETWORKDAYS.INTL($AW300,$AX300,1,_xlpm.VD)))),0)),
$DH300="месяц",
$DR300*BC300,
$DH300="неделя",
$DR300*BC300/7*(ROUNDUP((DAY(EOMONTH(BC$15,0)))/4,0))),
0)</f>
        <v/>
      </c>
      <c r="DW300" s="125">
        <f t="array" ref="DW300">
IFERROR(_xlfn.IFS(
$DH300="день_1",
$DR300*$BL300/($AX300-$AW300+1)*BD300*(DAY(EOMONTH(BD$15,0))),
$DH300="день_2",
$DR300/30*MAX(MIN($AX300,EOMONTH(BD$15,0))-MAX($AW300,BD$15)+1,),
$DH300="раб.день",
$DR300/30*(IFERROR(
_xlfn.LET(_xlpm.VD,
CHOOSE(
{1;2;3;4;5;6;7;8;9;10;11;12;13;14;15;16;17;18},
45658,45659,45660,45661,45662,45663,45664,45665,45711,45724,45778,45779,45785,45786,45820,45821,45965,46022),
_xlfn.LET(_xlpm.DD,
MAX(MIN($AX300,EOMONTH(BD$15,0))-MAX($AW300,BD$15),),
_xlfn.IFS(
AND(MONTH($AW300)=MONTH(BD$15),MONTH($AX300)&lt;&gt;MONTH(BD$15)),
NETWORKDAYS.INTL($AW300,$AW300+_xlpm.DD,1,_xlpm.VD),
AND(MONTH($AW300)&lt;&gt;MONTH(BD$15),MONTH($AX300)=MONTH(BD$15)),
NETWORKDAYS.INTL(($AX300)-_xlpm.DD,$AX300,1,_xlpm.VD),
AND(MONTH($AW300)&lt;MONTH(BD$15),MONTH($AX300)&gt;MONTH(BD$15)),
NETWORKDAYS.INTL((EOMONTH(BD$15-1,1))-_xlpm.DD,EOMONTH(BD$15-1,1),1,_xlpm.VD),
AND(MONTH($AW300)=MONTH(BD$15),MONTH($AX300)=MONTH(BD$15)),
NETWORKDAYS.INTL($AW300,$AX300,1,_xlpm.VD)))),0)),
$DH300="месяц",
$DR300*BD300,
$DH300="неделя",
$DR300*BD300/7*(ROUNDUP((DAY(EOMONTH(BD$15,0)))/4,0))),
0)</f>
        <v/>
      </c>
      <c r="DX300" s="125">
        <f t="array" ref="DX300">
IFERROR(_xlfn.IFS(
$DH300="день_1",
$DR300*$BL300/($AX300-$AW300+1)*BE300*(DAY(EOMONTH(BE$15,0))),
$DH300="день_2",
$DR300/30*MAX(MIN($AX300,EOMONTH(BE$15,0))-MAX($AW300,BE$15)+1,),
$DH300="раб.день",
$DR300/30*(IFERROR(
_xlfn.LET(_xlpm.VD,
CHOOSE(
{1;2;3;4;5;6;7;8;9;10;11;12;13;14;15;16;17;18},
45658,45659,45660,45661,45662,45663,45664,45665,45711,45724,45778,45779,45785,45786,45820,45821,45965,46022),
_xlfn.LET(_xlpm.DD,
MAX(MIN($AX300,EOMONTH(BE$15,0))-MAX($AW300,BE$15),),
_xlfn.IFS(
AND(MONTH($AW300)=MONTH(BE$15),MONTH($AX300)&lt;&gt;MONTH(BE$15)),
NETWORKDAYS.INTL($AW300,$AW300+_xlpm.DD,1,_xlpm.VD),
AND(MONTH($AW300)&lt;&gt;MONTH(BE$15),MONTH($AX300)=MONTH(BE$15)),
NETWORKDAYS.INTL(($AX300)-_xlpm.DD,$AX300,1,_xlpm.VD),
AND(MONTH($AW300)&lt;MONTH(BE$15),MONTH($AX300)&gt;MONTH(BE$15)),
NETWORKDAYS.INTL((EOMONTH(BE$15-1,1))-_xlpm.DD,EOMONTH(BE$15-1,1),1,_xlpm.VD),
AND(MONTH($AW300)=MONTH(BE$15),MONTH($AX300)=MONTH(BE$15)),
NETWORKDAYS.INTL($AW300,$AX300,1,_xlpm.VD)))),0)),
$DH300="месяц",
$DR300*BE300,
$DH300="неделя",
$DR300*BE300/7*(ROUNDUP((DAY(EOMONTH(BE$15,0)))/4,0))),
0)</f>
        <v/>
      </c>
      <c r="DY300" s="125">
        <f t="array" ref="DY300">
IFERROR(_xlfn.IFS(
$DH300="день_1",
$DR300*$BL300/($AX300-$AW300+1)*BF300*(DAY(EOMONTH(BF$15,0))),
$DH300="день_2",
$DR300/30*MAX(MIN($AX300,EOMONTH(BF$15,0))-MAX($AW300,BF$15)+1,),
$DH300="раб.день",
$DR300/30*(IFERROR(
_xlfn.LET(_xlpm.VD,
CHOOSE(
{1;2;3;4;5;6;7;8;9;10;11;12;13;14;15;16;17;18},
45658,45659,45660,45661,45662,45663,45664,45665,45711,45724,45778,45779,45785,45786,45820,45821,45965,46022),
_xlfn.LET(_xlpm.DD,
MAX(MIN($AX300,EOMONTH(BF$15,0))-MAX($AW300,BF$15),),
_xlfn.IFS(
AND(MONTH($AW300)=MONTH(BF$15),MONTH($AX300)&lt;&gt;MONTH(BF$15)),
NETWORKDAYS.INTL($AW300,$AW300+_xlpm.DD,1,_xlpm.VD),
AND(MONTH($AW300)&lt;&gt;MONTH(BF$15),MONTH($AX300)=MONTH(BF$15)),
NETWORKDAYS.INTL(($AX300)-_xlpm.DD,$AX300,1,_xlpm.VD),
AND(MONTH($AW300)&lt;MONTH(BF$15),MONTH($AX300)&gt;MONTH(BF$15)),
NETWORKDAYS.INTL((EOMONTH(BF$15-1,1))-_xlpm.DD,EOMONTH(BF$15-1,1),1,_xlpm.VD),
AND(MONTH($AW300)=MONTH(BF$15),MONTH($AX300)=MONTH(BF$15)),
NETWORKDAYS.INTL($AW300,$AX300,1,_xlpm.VD)))),0)),
$DH300="месяц",
$DR300*BF300,
$DH300="неделя",
$DR300*BF300/7*(ROUNDUP((DAY(EOMONTH(BF$15,0)))/4,0))),
0)</f>
        <v/>
      </c>
      <c r="DZ300" s="125">
        <f t="array" ref="DZ300">
IFERROR(_xlfn.IFS(
$DH300="день_1",
$DR300*$BL300/($AX300-$AW300+1)*BG300*(DAY(EOMONTH(BG$15,0))),
$DH300="день_2",
$DR300/30*MAX(MIN($AX300,EOMONTH(BG$15,0))-MAX($AW300,BG$15)+1,),
$DH300="раб.день",
$DR300/30*(IFERROR(
_xlfn.LET(_xlpm.VD,
CHOOSE(
{1;2;3;4;5;6;7;8;9;10;11;12;13;14;15;16;17;18},
45658,45659,45660,45661,45662,45663,45664,45665,45711,45724,45778,45779,45785,45786,45820,45821,45965,46022),
_xlfn.LET(_xlpm.DD,
MAX(MIN($AX300,EOMONTH(BG$15,0))-MAX($AW300,BG$15),),
_xlfn.IFS(
AND(MONTH($AW300)=MONTH(BG$15),MONTH($AX300)&lt;&gt;MONTH(BG$15)),
NETWORKDAYS.INTL($AW300,$AW300+_xlpm.DD,1,_xlpm.VD),
AND(MONTH($AW300)&lt;&gt;MONTH(BG$15),MONTH($AX300)=MONTH(BG$15)),
NETWORKDAYS.INTL(($AX300)-_xlpm.DD,$AX300,1,_xlpm.VD),
AND(MONTH($AW300)&lt;MONTH(BG$15),MONTH($AX300)&gt;MONTH(BG$15)),
NETWORKDAYS.INTL((EOMONTH(BG$15-1,1))-_xlpm.DD,EOMONTH(BG$15-1,1),1,_xlpm.VD),
AND(MONTH($AW300)=MONTH(BG$15),MONTH($AX300)=MONTH(BG$15)),
NETWORKDAYS.INTL($AW300,$AX300,1,_xlpm.VD)))),0)),
$DH300="месяц",
$DR300*BG300,
$DH300="неделя",
$DR300*BG300/7*(ROUNDUP((DAY(EOMONTH(BG$15,0)))/4,0))),
0)</f>
        <v/>
      </c>
      <c r="EA300" s="125">
        <f t="array" ref="EA300">
IFERROR(_xlfn.IFS(
$DH300="день_1",
$DR300*$BL300/($AX300-$AW300+1)*BH300*(DAY(EOMONTH(BH$15,0))),
$DH300="день_2",
$DR300/30*MAX(MIN($AX300,EOMONTH(BH$15,0))-MAX($AW300,BH$15)+1,),
$DH300="раб.день",
$DR300/30*(IFERROR(
_xlfn.LET(_xlpm.VD,
CHOOSE(
{1;2;3;4;5;6;7;8;9;10;11;12;13;14;15;16;17;18},
45658,45659,45660,45661,45662,45663,45664,45665,45711,45724,45778,45779,45785,45786,45820,45821,45965,46022),
_xlfn.LET(_xlpm.DD,
MAX(MIN($AX300,EOMONTH(BH$15,0))-MAX($AW300,BH$15),),
_xlfn.IFS(
AND(MONTH($AW300)=MONTH(BH$15),MONTH($AX300)&lt;&gt;MONTH(BH$15)),
NETWORKDAYS.INTL($AW300,$AW300+_xlpm.DD,1,_xlpm.VD),
AND(MONTH($AW300)&lt;&gt;MONTH(BH$15),MONTH($AX300)=MONTH(BH$15)),
NETWORKDAYS.INTL(($AX300)-_xlpm.DD,$AX300,1,_xlpm.VD),
AND(MONTH($AW300)&lt;MONTH(BH$15),MONTH($AX300)&gt;MONTH(BH$15)),
NETWORKDAYS.INTL((EOMONTH(BH$15-1,1))-_xlpm.DD,EOMONTH(BH$15-1,1),1,_xlpm.VD),
AND(MONTH($AW300)=MONTH(BH$15),MONTH($AX300)=MONTH(BH$15)),
NETWORKDAYS.INTL($AW300,$AX300,1,_xlpm.VD)))),0)),
$DH300="месяц",
$DR300*BH300,
$DH300="неделя",
$DR300*BH300/7*(ROUNDUP((DAY(EOMONTH(BH$15,0)))/4,0))),
0)</f>
        <v/>
      </c>
      <c r="EB300" s="125">
        <f t="array" ref="EB300">
IFERROR(_xlfn.IFS(
$DH300="день_1",
$DR300*$BL300/($AX300-$AW300+1)*BI300*(DAY(EOMONTH(BI$15,0))),
$DH300="день_2",
$DR300/30*MAX(MIN($AX300,EOMONTH(BI$15,0))-MAX($AW300,BI$15)+1,),
$DH300="раб.день",
$DR300/30*(IFERROR(
_xlfn.LET(_xlpm.VD,
CHOOSE(
{1;2;3;4;5;6;7;8;9;10;11;12;13;14;15;16;17;18},
45658,45659,45660,45661,45662,45663,45664,45665,45711,45724,45778,45779,45785,45786,45820,45821,45965,46022),
_xlfn.LET(_xlpm.DD,
MAX(MIN($AX300,EOMONTH(BI$15,0))-MAX($AW300,BI$15),),
_xlfn.IFS(
AND(MONTH($AW300)=MONTH(BI$15),MONTH($AX300)&lt;&gt;MONTH(BI$15)),
NETWORKDAYS.INTL($AW300,$AW300+_xlpm.DD,1,_xlpm.VD),
AND(MONTH($AW300)&lt;&gt;MONTH(BI$15),MONTH($AX300)=MONTH(BI$15)),
NETWORKDAYS.INTL(($AX300)-_xlpm.DD,$AX300,1,_xlpm.VD),
AND(MONTH($AW300)&lt;MONTH(BI$15),MONTH($AX300)&gt;MONTH(BI$15)),
NETWORKDAYS.INTL((EOMONTH(BI$15-1,1))-_xlpm.DD,EOMONTH(BI$15-1,1),1,_xlpm.VD),
AND(MONTH($AW300)=MONTH(BI$15),MONTH($AX300)=MONTH(BI$15)),
NETWORKDAYS.INTL($AW300,$AX300,1,_xlpm.VD)))),0)),
$DH300="месяц",
$DR300*BI300,
$DH300="неделя",
$DR300*BI300/7*(ROUNDUP((DAY(EOMONTH(BI$15,0)))/4,0))),
0)</f>
        <v/>
      </c>
      <c r="EC300" s="125">
        <f t="array" ref="EC300">
IFERROR(_xlfn.IFS(
$DH300="день_1",
$DR300*$BL300/($AX300-$AW300+1)*BJ300*(DAY(EOMONTH(BJ$15,0))),
$DH300="день_2",
$DR300/30*MAX(MIN($AX300,EOMONTH(BJ$15,0))-MAX($AW300,BJ$15)+1,),
$DH300="раб.день",
$DR300/30*(IFERROR(
_xlfn.LET(_xlpm.VD,
CHOOSE(
{1;2;3;4;5;6;7;8;9;10;11;12;13;14;15;16;17;18},
45658,45659,45660,45661,45662,45663,45664,45665,45711,45724,45778,45779,45785,45786,45820,45821,45965,46022),
_xlfn.LET(_xlpm.DD,
MAX(MIN($AX300,EOMONTH(BJ$15,0))-MAX($AW300,BJ$15),),
_xlfn.IFS(
AND(MONTH($AW300)=MONTH(BJ$15),MONTH($AX300)&lt;&gt;MONTH(BJ$15)),
NETWORKDAYS.INTL($AW300,$AW300+_xlpm.DD,1,_xlpm.VD),
AND(MONTH($AW300)&lt;&gt;MONTH(BJ$15),MONTH($AX300)=MONTH(BJ$15)),
NETWORKDAYS.INTL(($AX300)-_xlpm.DD,$AX300,1,_xlpm.VD),
AND(MONTH($AW300)&lt;MONTH(BJ$15),MONTH($AX300)&gt;MONTH(BJ$15)),
NETWORKDAYS.INTL((EOMONTH(BJ$15-1,1))-_xlpm.DD,EOMONTH(BJ$15-1,1),1,_xlpm.VD),
AND(MONTH($AW300)=MONTH(BJ$15),MONTH($AX300)=MONTH(BJ$15)),
NETWORKDAYS.INTL($AW300,$AX300,1,_xlpm.VD)))),0)),
$DH300="месяц",
$DR300*BJ300,
$DH300="неделя",
$DR300*BJ300/7*(ROUNDUP((DAY(EOMONTH(BJ$15,0)))/4,0))),
0)</f>
        <v/>
      </c>
      <c r="ED300" s="125">
        <f t="array" ref="ED300">
IFERROR(_xlfn.IFS(
$DH300="день_1",
$DR300*$BL300/($AX300-$AW300+1)*BK300*(DAY(EOMONTH(BK$15,0))),
$DH300="день_2",
$DR300/30*MAX(MIN($AX300,EOMONTH(BK$15,0))-MAX($AW300,BK$15)+1,),
$DH300="раб.день",
$DR300/30*(IFERROR(
_xlfn.LET(_xlpm.VD,
CHOOSE(
{1;2;3;4;5;6;7;8;9;10;11;12;13;14;15;16;17;18},
45658,45659,45660,45661,45662,45663,45664,45665,45711,45724,45778,45779,45785,45786,45820,45821,45965,46022),
_xlfn.LET(_xlpm.DD,
MAX(MIN($AX300,EOMONTH(BK$15,0))-MAX($AW300,BK$15),),
_xlfn.IFS(
AND(MONTH($AW300)=MONTH(BK$15),MONTH($AX300)&lt;&gt;MONTH(BK$15)),
NETWORKDAYS.INTL($AW300,$AW300+_xlpm.DD,1,_xlpm.VD),
AND(MONTH($AW300)&lt;&gt;MONTH(BK$15),MONTH($AX300)=MONTH(BK$15)),
NETWORKDAYS.INTL(($AX300)-_xlpm.DD,$AX300,1,_xlpm.VD),
AND(MONTH($AW300)&lt;MONTH(BK$15),MONTH($AX300)&gt;MONTH(BK$15)),
NETWORKDAYS.INTL((EOMONTH(BK$15-1,1))-_xlpm.DD,EOMONTH(BK$15-1,1),1,_xlpm.VD),
AND(MONTH($AW300)=MONTH(BK$15),MONTH($AX300)=MONTH(BK$15)),
NETWORKDAYS.INTL($AW300,$AX300,1,_xlpm.VD)))),0)),
$DH300="месяц",
$DR300*BK300,
$DH300="неделя",
$DR300*BK300/7*(ROUNDUP((DAY(EOMONTH(BK$15,0)))/4,0))),
0)</f>
        <v/>
      </c>
      <c r="EE300" s="125">
        <f>SUM($DS300,$DT300,$DU300,$DV300,$DW300,$DX300,$DY300,$DZ300,$EA300,$EB300,$EC300,$ED300)</f>
        <v/>
      </c>
      <c r="EF300" s="125">
        <f>IFERROR(ROUND($EE300*(1+$EP300),2),0)</f>
        <v/>
      </c>
      <c r="EG300" s="128" t="n">
        <v>1</v>
      </c>
      <c r="EH300" s="126" t="n">
        <v>0</v>
      </c>
      <c r="EI300" s="126">
        <f>ROUND(SUM($EH300:$EH300)*SUM($AB300:$AB300)*$EG300,2)</f>
        <v/>
      </c>
      <c r="EJ300" s="126">
        <f>ROUND($EI300*(1+$EP300),2)</f>
        <v/>
      </c>
      <c r="EK300" s="126" t="n">
        <v>0</v>
      </c>
      <c r="EL300" s="126">
        <f>ROUND(SUM($EK300:$EK300)*SUM($AB300:$AB300)*$EG300,2)</f>
        <v/>
      </c>
      <c r="EM300" s="126">
        <f>ROUND($EL300*(1+$EP300),2)</f>
        <v/>
      </c>
      <c r="EN300" s="126">
        <f>SUM($EE300,$EI300,$EL300)</f>
        <v/>
      </c>
      <c r="EO300" s="126">
        <f>SUM($EF300,$EJ300,$EM300)</f>
        <v/>
      </c>
      <c r="EP300" s="59" t="inlineStr">
        <is>
          <t>20%</t>
        </is>
      </c>
      <c r="EQ300" s="59" t="n"/>
      <c r="ER300" s="60">
        <f t="array" ref="ER300">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MATCH(ES300,
{"AMS";"RussOutdoor";"HD Outdoor";"Ingroup";"IQ";"Ledproduction";"LisChannel";"Logic";"Media-PPL";"NovikovTV | НовиковТВ";"SMA";"SOK";"КрокусТВ | CrocusTV | IndoorTV";"Сити";"ТЯК Москва"},
0)),"")</f>
        <v/>
      </c>
      <c r="ES300" s="60" t="n"/>
      <c r="ET300" s="60">
        <f t="array" ref="ET300">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MATCH(ES300,
{"AMS";"RussOutdoor";"HD Outdoor";"Ingroup";"IQ";"Ledproduction";"LisChannel";"Logic";"Media-PPL";"NovikovTV | НовиковТВ";"SMA";"SOK";"КрокусТВ | CrocusTV | IndoorTV";"Сити";"ТЯК Москва"},
0)),"")</f>
        <v/>
      </c>
      <c r="EU300" s="60" t="n"/>
      <c r="EV300" s="60" t="n"/>
      <c r="EX300" s="110">
        <f t="array" ref="EX300">
($AR300/30
+N("ТРАФИК ПЛОЩАДКИ"))*
(IFERROR(
_xlfn.LET(
_xlpm.GPR,
HLOOKUP($L300,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(MATCH($T300,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IF($Q300="цифровой",_xlpm.GPR/$AG300,_xlpm.GPR/60)),
0)
+N("DWELL TIME"))*
(IF($AB300=0,0,IF($AB300=1,0.3,IF($AB300=2,0.5,IF($AB300&gt;2,1))))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_xlfn.IFS($AC300="да",1.2,$AC300="нет",1)*
_xlfn.IFS($AD300="да",1.2,$AD300="нет",1)*
IF(R300="статический",1,1.2)*
$X300*
INDEX(
{1.2;1;1.2;1.2;1;1.2;1.2;1.2;1.2;1.2;1.2;1;1.2;1.2;1.2;1.2;1;1;1.2;1.2;1.2;1;1;1;1;1.2;1.2;1.2;1.2;1;1;1;1;1.2;1.2;1.2;1.2;1.2;1.2;1.2;1.2;1;1;1.2;1;1;1;1;1.5;1;1;1.5;1.5;1.2},
MATCH($Q300,_xlpm.MI,0)))&gt;{0.02;0.04;0.06;0.1;0.2;0.4;0.6;0.8;1;2;4;6})),
{0;1;2;3;4;5;6;7;8;9;10;11;12},
0)))
+N("КОЭФФИЦИЕНТ КОНТАКТА"))))*
(_xlfn.IFS($X300&lt;0.1,$X300/1000,$X300&gt;25,5.2,AND($X300&gt;=0.1,$X300&lt;=25),(($X300*2+0.1)/10)*($X300/10)))*
IFERROR((_xlfn.LET(
_xlpm.MA,
{0;0.8;0.85;0.9;0.95;1},
_xlpm.MAA,
{0;1;2;3;4;5},
INDEX(_xlpm.MA,MATCH(SUMPRODUCT(--((IF(ROUND(_xlpm.MAA,1)&gt;5,5,ROUND($AB300,1)))&gt;{0;1;2;3;4;5})),_xlpm.MAA,0)))
+N("КОЭФФИЦИЕНТ КОЛ-ВО КОНСТРУКЦИЙ")),1)*
$AB300,0))*
(IF($Q300="цифровой",$AG300/15*$AI300,1)
+N("ДЛЯ ЦИФРЫ"))</f>
        <v/>
      </c>
      <c r="EY300" s="110">
        <f>IFERROR(EX300*AY300,0)</f>
        <v/>
      </c>
      <c r="EZ300" s="131">
        <f>IFERROR(DP300/EY300*1000,0)</f>
        <v/>
      </c>
      <c r="FA300" s="112">
        <f>IFERROR(FC300/FB300,0)</f>
        <v/>
      </c>
      <c r="FB300" s="112">
        <f>IFERROR((FC300/(EY300/FF300*#REF!))*0.825,0)</f>
        <v/>
      </c>
      <c r="FC300" s="112">
        <f>IFERROR(((EX300*30/AR300)*100)/30,0)</f>
        <v/>
      </c>
      <c r="FD300" s="112">
        <f>IFERROR(EY300/G300*100%,0)</f>
        <v/>
      </c>
      <c r="FE300" s="112">
        <f>IFERROR(FD300/FC300*100%,0)</f>
        <v/>
      </c>
      <c r="FF300" s="110">
        <f>IFERROR(AR300/30*AY300,0)</f>
        <v/>
      </c>
    </row>
    <row r="301" ht="13" customHeight="1">
      <c r="A301" s="59" t="n"/>
      <c r="B301" s="60" t="n"/>
      <c r="C301" s="60" t="n"/>
      <c r="D301" s="60">
        <f t="array" ref="D301">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MATCH($E301,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01" s="60">
        <f t="array" ref="E301">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MATCH($F301,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01" s="60" t="inlineStr"/>
      <c r="G301" s="60" t="n"/>
      <c r="H301" s="60">
        <f t="array" ref="H301">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MATCH($I301,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01" s="60" t="n"/>
      <c r="J301" s="60" t="n"/>
      <c r="K301" s="60" t="n"/>
      <c r="L301" s="60" t="n"/>
      <c r="M301" s="60" t="n"/>
      <c r="N301" s="60" t="n"/>
      <c r="O301" s="60" t="n"/>
      <c r="P301" s="60">
        <f t="array" ref="P301">
_xlfn.IFS(
ISNUMBER(MATCH($Q301,{"шелфбаннер","разделитель","монетница","чековая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ISNUMBER(MATCH($Q301,{"LED/LCD","видеокулер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ISNUMBER(MATCH($Q301,{"автомобиль","машина","выставочное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ISNUMBER(MATCH($Q301,{"билборд","лифтовая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ISNUMBER(MATCH($Q301,{"навигация","подвесной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ISNUMBER(MATCH($Q301,{"движущаяся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ISNUMBER(MATCH($Q301,{"каталог","журнал"},)),
"Пресса",
$Q301="","")</f>
        <v/>
      </c>
      <c r="Q301" s="60" t="n"/>
      <c r="R301" s="60">
        <f t="array" ref="R301">
IFERROR(
_xlfn.IFS(
OR(ISNUMBER(MATCH($Q301,{"экспозиция","макет","стенд","автостенд","авто стенд","выставочное пространство","выставочные стенды","модульные выставочные стенды","3Д конструкция","3D конструкция"},)),P301="Экспонирование"),
"нестандартный",
ISNUMBER(MATCH($Q301,{"скроллер","призматрон"},)),
"динамический",
$P301="Видео",
"цифровой",
OR($P301="Пресса",$P301="Щит",$P301="POSm",$P301="Подвес",$P301="Брендирование/оклейка"),
"статический"),"")</f>
        <v/>
      </c>
      <c r="S301" s="59" t="n"/>
      <c r="T301" s="60" t="n"/>
      <c r="U301" s="60" t="n"/>
      <c r="V301" s="60">
        <f>
IF(P301="Видео",
"цифровой постер/ролик",
IF(ISNUMBER(MATCH(Q301,{"короб световой","короб световой | лайтбокс","короб световой | кристалайт","лайтбокс","лайт бокс","кристалайт","LB","lightbox"},)),
"бэклит",
IF(P301="Брендирование/оклейка",
"перфарированная пленка/самоклейка",
IF(P301="Экспонирование",
"под запрос",
IF(P301="Подвес",
"баннер/ткань",
"")))))</f>
        <v/>
      </c>
      <c r="W301" s="59" t="n"/>
      <c r="X301" s="59" t="n"/>
      <c r="Y301" s="59" t="n"/>
      <c r="Z301" s="61" t="n"/>
      <c r="AA301" s="61" t="n"/>
      <c r="AB301" s="61">
        <f>IF(BL301&gt;0,Z301,0)</f>
        <v/>
      </c>
      <c r="AC301" s="59" t="n"/>
      <c r="AD301" s="59" t="n"/>
      <c r="AE301" s="59" t="n"/>
      <c r="AF301" s="59" t="n"/>
      <c r="AG301" s="59" t="n"/>
      <c r="AH301" s="59" t="n"/>
      <c r="AI301" s="59" t="n"/>
      <c r="AJ301" s="59" t="n"/>
      <c r="AK301" s="59" t="n"/>
      <c r="AL301" s="62">
        <f>IFERROR(IF(OR(R301="статический",R301="динамический",R301="нестандартный",R301="",R301=""),"-",IF(AND(AH301="-",AI301="-"),"-",AK301*3600/AH301*AI301)),"-")</f>
        <v/>
      </c>
      <c r="AM301" s="62">
        <f>IFERROR(IF(OR(R301="статический",R301="динамический",R301="",R301="", R301="BTL",R301="нестандартный"),"-",AG301*AI301*AL301/60),"-")</f>
        <v/>
      </c>
      <c r="AN301" s="63">
        <f>IFERROR(IF(AH301="","-",AG301*AI301/AH301),"-")</f>
        <v/>
      </c>
      <c r="AO301" s="59">
        <f>IFERROR(IF(OR($R301="статический",$R301="динамический",$R301="",$R301="",$R301="BTL",$R301="нестандартный"),"-",$AL301*$AY301),"-")</f>
        <v/>
      </c>
      <c r="AP301" s="62">
        <f>IFERROR(IF(OR($R301="статический",$R301="динамический",$R301="",$R301="",$R301="BTL",$R301="нестандартный"),"-",$AM301*AY301),"-")</f>
        <v/>
      </c>
      <c r="AQ301" s="64" t="n"/>
      <c r="AR301" s="61" t="n"/>
      <c r="AS301" s="61" t="n"/>
      <c r="AT301" s="61" t="n"/>
      <c r="AU301" s="65" t="n"/>
      <c r="AV301" s="124">
        <f>IFERROR(DR301/AT301*1000,"n/a")</f>
        <v/>
      </c>
      <c r="AW301" s="67" t="n"/>
      <c r="AX301" s="67" t="n"/>
      <c r="AY301" s="43">
        <f>IFERROR(IF(OR($AW301="",$AX301=""),"",_xlfn.DAYS($AX301+1,$AW301)),"")</f>
        <v/>
      </c>
      <c r="AZ301" s="68">
        <f t="array" ref="AZ301">
_xlfn.LET(_xlpm.COEFF,
IF($AW301+$AX301=0,0,IF(MAX(MIN($AX301,EOMONTH(AZ$15,0))-MAX($AW301,AZ$15)+1,)&gt;0,1,0)),
_xlfn.IFS(
$ES301="LisChannel",
_xlpm.COEFF*
INDEX({1;1;1.2;1.2;1;1;1;1;1.2;1.2;1.2;1.2},
MATCH(MONTH(AZ$15),
{1,2,3,4,5,6,7,8,9,10,11,12})),
CONCATENATE($ES301," ",$L301)="RussOutdoor метро",
_xlpm.COEFF*
INDEX({0.8;0.9;1.1;1.1;1;1;1;1;1.1;1.1;1.1;1.1},
MATCH(MONTH(AZ$15),
{1,2,3,4,5,6,7,8,9,10,11,12})),
$ES301&lt;&gt;"LisChannel",
_xlpm.COEFF,
$ES301&lt;&gt;"RussOutdoor",
_xlpm.COEFF))</f>
        <v/>
      </c>
      <c r="BA301" s="68">
        <f t="array" ref="BA301">
_xlfn.LET(_xlpm.COEFF,
IF($AW301+$AX301=0,0,IF(MAX(MIN($AX301,EOMONTH(BA$15,0))-MAX($AW301,BA$15)+1,)&gt;0,1,0)),
_xlfn.IFS(
$ES301="LisChannel",
_xlpm.COEFF*
INDEX({1;1;1.2;1.2;1;1;1;1;1.2;1.2;1.2;1.2},
MATCH(MONTH(BA$15),
{1,2,3,4,5,6,7,8,9,10,11,12})),
CONCATENATE($ES301," ",$L301)="RussOutdoor метро",
_xlpm.COEFF*
INDEX({0.8;0.9;1.1;1.1;1;1;1;1;1.1;1.1;1.1;1.1},
MATCH(MONTH(BA$15),
{1,2,3,4,5,6,7,8,9,10,11,12})),
$ES301&lt;&gt;"LisChannel",
_xlpm.COEFF,
$ES301&lt;&gt;"RussOutdoor",
_xlpm.COEFF))</f>
        <v/>
      </c>
      <c r="BB301" s="68">
        <f t="array" ref="BB301">
_xlfn.LET(_xlpm.COEFF,
IF($AW301+$AX301=0,0,IF(MAX(MIN($AX301,EOMONTH(BB$15,0))-MAX($AW301,BB$15)+1,)&gt;0,1,0)),
_xlfn.IFS(
$ES301="LisChannel",
_xlpm.COEFF*
INDEX({1;1;1.2;1.2;1;1;1;1;1.2;1.2;1.2;1.2},
MATCH(MONTH(BB$15),
{1,2,3,4,5,6,7,8,9,10,11,12})),
CONCATENATE($ES301," ",$L301)="RussOutdoor метро",
_xlpm.COEFF*
INDEX({0.8;0.9;1.1;1.1;1;1;1;1;1.1;1.1;1.1;1.1},
MATCH(MONTH(BB$15),
{1,2,3,4,5,6,7,8,9,10,11,12})),
$ES301&lt;&gt;"LisChannel",
_xlpm.COEFF,
$ES301&lt;&gt;"RussOutdoor",
_xlpm.COEFF))</f>
        <v/>
      </c>
      <c r="BC301" s="68">
        <f t="array" ref="BC301">
_xlfn.LET(_xlpm.COEFF,
IF($AW301+$AX301=0,0,IF(MAX(MIN($AX301,EOMONTH(BC$15,0))-MAX($AW301,BC$15)+1,)&gt;0,1,0)),
_xlfn.IFS(
$ES301="LisChannel",
_xlpm.COEFF*
INDEX({1;1;1.2;1.2;1;1;1;1;1.2;1.2;1.2;1.2},
MATCH(MONTH(BC$15),
{1,2,3,4,5,6,7,8,9,10,11,12})),
CONCATENATE($ES301," ",$L301)="RussOutdoor метро",
_xlpm.COEFF*
INDEX({0.8;0.9;1.1;1.1;1;1;1;1;1.1;1.1;1.1;1.1},
MATCH(MONTH(BC$15),
{1,2,3,4,5,6,7,8,9,10,11,12})),
$ES301&lt;&gt;"LisChannel",
_xlpm.COEFF,
$ES301&lt;&gt;"RussOutdoor",
_xlpm.COEFF))</f>
        <v/>
      </c>
      <c r="BD301" s="68">
        <f t="array" ref="BD301">
_xlfn.LET(_xlpm.COEFF,
IF($AW301+$AX301=0,0,IF(MAX(MIN($AX301,EOMONTH(BD$15,0))-MAX($AW301,BD$15)+1,)&gt;0,1,0)),
_xlfn.IFS(
$ES301="LisChannel",
_xlpm.COEFF*
INDEX({1;1;1.2;1.2;1;1;1;1;1.2;1.2;1.2;1.2},
MATCH(MONTH(BD$15),
{1,2,3,4,5,6,7,8,9,10,11,12})),
CONCATENATE($ES301," ",$L301)="RussOutdoor метро",
_xlpm.COEFF*
INDEX({0.8;0.9;1.1;1.1;1;1;1;1;1.1;1.1;1.1;1.1},
MATCH(MONTH(BD$15),
{1,2,3,4,5,6,7,8,9,10,11,12})),
$ES301&lt;&gt;"LisChannel",
_xlpm.COEFF,
$ES301&lt;&gt;"RussOutdoor",
_xlpm.COEFF))</f>
        <v/>
      </c>
      <c r="BE301" s="68">
        <f t="array" ref="BE301">
_xlfn.LET(_xlpm.COEFF,
IF($AW301+$AX301=0,0,IF(MAX(MIN($AX301,EOMONTH(BE$15,0))-MAX($AW301,BE$15)+1,)&gt;0,1,0)),
_xlfn.IFS(
$ES301="LisChannel",
_xlpm.COEFF*
INDEX({1;1;1.2;1.2;1;1;1;1;1.2;1.2;1.2;1.2},
MATCH(MONTH(BE$15),
{1,2,3,4,5,6,7,8,9,10,11,12})),
CONCATENATE($ES301," ",$L301)="RussOutdoor метро",
_xlpm.COEFF*
INDEX({0.8;0.9;1.1;1.1;1;1;1;1;1.1;1.1;1.1;1.1},
MATCH(MONTH(BE$15),
{1,2,3,4,5,6,7,8,9,10,11,12})),
$ES301&lt;&gt;"LisChannel",
_xlpm.COEFF,
$ES301&lt;&gt;"RussOutdoor",
_xlpm.COEFF))</f>
        <v/>
      </c>
      <c r="BF301" s="68">
        <f t="array" ref="BF301">
_xlfn.LET(_xlpm.COEFF,
IF($AW301+$AX301=0,0,IF(MAX(MIN($AX301,EOMONTH(BF$15,0))-MAX($AW301,BF$15)+1,)&gt;0,1,0)),
_xlfn.IFS(
$ES301="LisChannel",
_xlpm.COEFF*
INDEX({1;1;1.2;1.2;1;1;1;1;1.2;1.2;1.2;1.2},
MATCH(MONTH(BF$15),
{1,2,3,4,5,6,7,8,9,10,11,12})),
CONCATENATE($ES301," ",$L301)="RussOutdoor метро",
_xlpm.COEFF*
INDEX({0.8;0.9;1.1;1.1;1;1;1;1;1.1;1.1;1.1;1.1},
MATCH(MONTH(BF$15),
{1,2,3,4,5,6,7,8,9,10,11,12})),
$ES301&lt;&gt;"LisChannel",
_xlpm.COEFF,
$ES301&lt;&gt;"RussOutdoor",
_xlpm.COEFF))</f>
        <v/>
      </c>
      <c r="BG301" s="68">
        <f t="array" ref="BG301">
_xlfn.LET(_xlpm.COEFF,
IF($AW301+$AX301=0,0,IF(MAX(MIN($AX301,EOMONTH(BG$15,0))-MAX($AW301,BG$15)+1,)&gt;0,1,0)),
_xlfn.IFS(
$ES301="LisChannel",
_xlpm.COEFF*
INDEX({1;1;1.2;1.2;1;1;1;1;1.2;1.2;1.2;1.2},
MATCH(MONTH(BG$15),
{1,2,3,4,5,6,7,8,9,10,11,12})),
CONCATENATE($ES301," ",$L301)="RussOutdoor метро",
_xlpm.COEFF*
INDEX({0.8;0.9;1.1;1.1;1;1;1;1;1.1;1.1;1.1;1.1},
MATCH(MONTH(BG$15),
{1,2,3,4,5,6,7,8,9,10,11,12})),
$ES301&lt;&gt;"LisChannel",
_xlpm.COEFF,
$ES301&lt;&gt;"RussOutdoor",
_xlpm.COEFF))</f>
        <v/>
      </c>
      <c r="BH301" s="68">
        <f t="array" ref="BH301">
_xlfn.LET(_xlpm.COEFF,
IF($AW301+$AX301=0,0,IF(MAX(MIN($AX301,EOMONTH(BH$15,0))-MAX($AW301,BH$15)+1,)&gt;0,1,0)),
_xlfn.IFS(
$ES301="LisChannel",
_xlpm.COEFF*
INDEX({1;1;1.2;1.2;1;1;1;1;1.2;1.2;1.2;1.2},
MATCH(MONTH(BH$15),
{1,2,3,4,5,6,7,8,9,10,11,12})),
CONCATENATE($ES301," ",$L301)="RussOutdoor метро",
_xlpm.COEFF*
INDEX({0.8;0.9;1.1;1.1;1;1;1;1;1.1;1.1;1.1;1.1},
MATCH(MONTH(BH$15),
{1,2,3,4,5,6,7,8,9,10,11,12})),
$ES301&lt;&gt;"LisChannel",
_xlpm.COEFF,
$ES301&lt;&gt;"RussOutdoor",
_xlpm.COEFF))</f>
        <v/>
      </c>
      <c r="BI301" s="68">
        <f t="array" ref="BI301">
_xlfn.LET(_xlpm.COEFF,
IF($AW301+$AX301=0,0,IF(MAX(MIN($AX301,EOMONTH(BI$15,0))-MAX($AW301,BI$15)+1,)&gt;0,1,0)),
_xlfn.IFS(
$ES301="LisChannel",
_xlpm.COEFF*
INDEX({1;1;1.2;1.2;1;1;1;1;1.2;1.2;1.2;1.2},
MATCH(MONTH(BI$15),
{1,2,3,4,5,6,7,8,9,10,11,12})),
CONCATENATE($ES301," ",$L301)="RussOutdoor метро",
_xlpm.COEFF*
INDEX({0.8;0.9;1.1;1.1;1;1;1;1;1.1;1.1;1.1;1.1},
MATCH(MONTH(BI$15),
{1,2,3,4,5,6,7,8,9,10,11,12})),
$ES301&lt;&gt;"LisChannel",
_xlpm.COEFF,
$ES301&lt;&gt;"RussOutdoor",
_xlpm.COEFF))</f>
        <v/>
      </c>
      <c r="BJ301" s="68">
        <f t="array" ref="BJ301">
_xlfn.LET(_xlpm.COEFF,
IF($AW301+$AX301=0,0,IF(MAX(MIN($AX301,EOMONTH(BJ$15,0))-MAX($AW301,BJ$15)+1,)&gt;0,1,0)),
_xlfn.IFS(
$ES301="LisChannel",
_xlpm.COEFF*
INDEX({1;1;1.2;1.2;1;1;1;1;1.2;1.2;1.2;1.2},
MATCH(MONTH(BJ$15),
{1,2,3,4,5,6,7,8,9,10,11,12})),
CONCATENATE($ES301," ",$L301)="RussOutdoor метро",
_xlpm.COEFF*
INDEX({0.8;0.9;1.1;1.1;1;1;1;1;1.1;1.1;1.1;1.1},
MATCH(MONTH(BJ$15),
{1,2,3,4,5,6,7,8,9,10,11,12})),
$ES301&lt;&gt;"LisChannel",
_xlpm.COEFF,
$ES301&lt;&gt;"RussOutdoor",
_xlpm.COEFF))</f>
        <v/>
      </c>
      <c r="BK301" s="68">
        <f t="array" ref="BK301">
_xlfn.LET(_xlpm.COEFF,
IF($AW301+$AX301=0,0,IF(MAX(MIN($AX301,EOMONTH(BK$15,0))-MAX($AW301,BK$15)+1,)&gt;0,1,0)),
_xlfn.IFS(
$ES301="LisChannel",
_xlpm.COEFF*
INDEX({1;1;1.2;1.2;1;1;1;1;1.2;1.2;1.2;1.2},
MATCH(MONTH(BK$15),
{1,2,3,4,5,6,7,8,9,10,11,12})),
CONCATENATE($ES301," ",$L301)="RussOutdoor метро",
_xlpm.COEFF*
INDEX({0.8;0.9;1.1;1.1;1;1;1;1;1.1;1.1;1.1;1.1},
MATCH(MONTH(BK$15),
{1,2,3,4,5,6,7,8,9,10,11,12})),
$ES301&lt;&gt;"LisChannel",
_xlpm.COEFF,
$ES301&lt;&gt;"RussOutdoor",
_xlpm.COEFF))</f>
        <v/>
      </c>
      <c r="BL301" s="62">
        <f>COUNTIFS($AZ301:$BK301,"&gt;0")</f>
        <v/>
      </c>
      <c r="BM301" s="65" t="n"/>
      <c r="BN301" s="125">
        <f>$DJ301</f>
        <v/>
      </c>
      <c r="BO301" s="63">
        <f>$DQ301</f>
        <v/>
      </c>
      <c r="BP301" s="125">
        <f>
IFERROR(
IF($BL301=0,0,
$BN301*(1-$BO301)),
0)</f>
        <v/>
      </c>
      <c r="BQ301" s="125">
        <f t="array" ref="BQ301">
IFERROR(
_xlfn.IFS(
$DH301="день_1",
$BP301*$BL301/($AX301-$AW301+1)*AZ301*(DAY(EOMONTH(AZ$15,0))),
$DH301="день_2",
$BP301/30*MAX(MIN($AX301,EOMONTH(AZ$15,0))-MAX($AW301,AZ$15)+1,),
$DH301="раб.день",
$BP301/30*(IFERROR(
_xlfn.LET(_xlpm.VD,
CHOOSE(
{1;2;3;4;5;6;7;8;9;10;11;12;13;14;15;16;17;18},
45658,45659,45660,45661,45662,45663,45664,45665,45711,45724,45778,45779,45785,45786,45820,45821,45965,46022),
_xlfn.LET(_xlpm.DD,
MAX(MIN($AX301,EOMONTH(AZ$15,0))-MAX($AW301,AZ$15),),
_xlfn.IFS(
AND(MONTH($AW301)=MONTH(AZ$15),MONTH($AX301)&lt;&gt;MONTH(AZ$15)),
NETWORKDAYS.INTL($AW301,$AW301+_xlpm.DD,1,_xlpm.VD),
AND(MONTH($AW301)&lt;&gt;MONTH(AZ$15),MONTH($AX301)=MONTH(AZ$15)),
NETWORKDAYS.INTL(($AX301)-_xlpm.DD,$AX301,1,_xlpm.VD),
AND(MONTH($AW301)&lt;MONTH(AZ$15),MONTH($AX301)&gt;MONTH(AZ$15)),
NETWORKDAYS.INTL((EOMONTH(AZ$15-1,1))-_xlpm.DD,EOMONTH(AZ$15-1,1),1,_xlpm.VD),
AND(MONTH($AW301)=MONTH(AZ$15),MONTH($AX301)=MONTH(AZ$15)),
NETWORKDAYS.INTL($AW301,$AX301,1,_xlpm.VD)))),0)),
$DH301="месяц",
$BP301*AZ301,
$DH301="неделя",
$BP301*AZ301/7*(ROUNDUP((DAY(EOMONTH(AZ$15,0)))/4,0))),
0)</f>
        <v/>
      </c>
      <c r="BR301" s="125">
        <f t="array" ref="BR301">
IFERROR(
_xlfn.IFS(
$DH301="день_1",
$BP301*$BL301/($AX301-$AW301+1)*BA301*(DAY(EOMONTH(BA$15,0))),
$DH301="день_2",
$BP301/30*MAX(MIN($AX301,EOMONTH(BA$15,0))-MAX($AW301,BA$15)+1,),
$DH301="раб.день",
$BP301/30*(IFERROR(
_xlfn.LET(_xlpm.VD,
CHOOSE(
{1;2;3;4;5;6;7;8;9;10;11;12;13;14;15;16;17;18},
45658,45659,45660,45661,45662,45663,45664,45665,45711,45724,45778,45779,45785,45786,45820,45821,45965,46022),
_xlfn.LET(_xlpm.DD,
MAX(MIN($AX301,EOMONTH(BA$15,0))-MAX($AW301,BA$15),),
_xlfn.IFS(
AND(MONTH($AW301)=MONTH(BA$15),MONTH($AX301)&lt;&gt;MONTH(BA$15)),
NETWORKDAYS.INTL($AW301,$AW301+_xlpm.DD,1,_xlpm.VD),
AND(MONTH($AW301)&lt;&gt;MONTH(BA$15),MONTH($AX301)=MONTH(BA$15)),
NETWORKDAYS.INTL(($AX301)-_xlpm.DD,$AX301,1,_xlpm.VD),
AND(MONTH($AW301)&lt;MONTH(BA$15),MONTH($AX301)&gt;MONTH(BA$15)),
NETWORKDAYS.INTL((EOMONTH(BA$15-1,1))-_xlpm.DD,EOMONTH(BA$15-1,1),1,_xlpm.VD),
AND(MONTH($AW301)=MONTH(BA$15),MONTH($AX301)=MONTH(BA$15)),
NETWORKDAYS.INTL($AW301,$AX301,1,_xlpm.VD)))),0)),
$DH301="месяц",
$BP301*BA301,
$DH301="неделя",
$BP301*BA301/7*(ROUNDUP((DAY(EOMONTH(BA$15,0)))/4,0))),
0)</f>
        <v/>
      </c>
      <c r="BS301" s="125">
        <f t="array" ref="BS301">
IFERROR(
_xlfn.IFS(
$DH301="день_1",
$BP301*$BL301/($AX301-$AW301+1)*BB301*(DAY(EOMONTH(BB$15,0))),
$DH301="день_2",
$BP301/30*MAX(MIN($AX301,EOMONTH(BB$15,0))-MAX($AW301,BB$15)+1,),
$DH301="раб.день",
$BP301/30*(IFERROR(
_xlfn.LET(_xlpm.VD,
CHOOSE(
{1;2;3;4;5;6;7;8;9;10;11;12;13;14;15;16;17;18},
45658,45659,45660,45661,45662,45663,45664,45665,45711,45724,45778,45779,45785,45786,45820,45821,45965,46022),
_xlfn.LET(_xlpm.DD,
MAX(MIN($AX301,EOMONTH(BB$15,0))-MAX($AW301,BB$15),),
_xlfn.IFS(
AND(MONTH($AW301)=MONTH(BB$15),MONTH($AX301)&lt;&gt;MONTH(BB$15)),
NETWORKDAYS.INTL($AW301,$AW301+_xlpm.DD,1,_xlpm.VD),
AND(MONTH($AW301)&lt;&gt;MONTH(BB$15),MONTH($AX301)=MONTH(BB$15)),
NETWORKDAYS.INTL(($AX301)-_xlpm.DD,$AX301,1,_xlpm.VD),
AND(MONTH($AW301)&lt;MONTH(BB$15),MONTH($AX301)&gt;MONTH(BB$15)),
NETWORKDAYS.INTL((EOMONTH(BB$15-1,1))-_xlpm.DD,EOMONTH(BB$15-1,1),1,_xlpm.VD),
AND(MONTH($AW301)=MONTH(BB$15),MONTH($AX301)=MONTH(BB$15)),
NETWORKDAYS.INTL($AW301,$AX301,1,_xlpm.VD)))),0)),
$DH301="месяц",
$BP301*BB301,
$DH301="неделя",
$BP301*BB301/7*(ROUNDUP((DAY(EOMONTH(BB$15,0)))/4,0))),
0)</f>
        <v/>
      </c>
      <c r="BT301" s="125">
        <f t="array" ref="BT301">
IFERROR(
_xlfn.IFS(
$DH301="день_1",
$BP301*$BL301/($AX301-$AW301+1)*BC301*(DAY(EOMONTH(BC$15,0))),
$DH301="день_2",
$BP301/30*MAX(MIN($AX301,EOMONTH(BC$15,0))-MAX($AW301,BC$15)+1,),
$DH301="раб.день",
$BP301/30*(IFERROR(
_xlfn.LET(_xlpm.VD,
CHOOSE(
{1;2;3;4;5;6;7;8;9;10;11;12;13;14;15;16;17;18},
45658,45659,45660,45661,45662,45663,45664,45665,45711,45724,45778,45779,45785,45786,45820,45821,45965,46022),
_xlfn.LET(_xlpm.DD,
MAX(MIN($AX301,EOMONTH(BC$15,0))-MAX($AW301,BC$15),),
_xlfn.IFS(
AND(MONTH($AW301)=MONTH(BC$15),MONTH($AX301)&lt;&gt;MONTH(BC$15)),
NETWORKDAYS.INTL($AW301,$AW301+_xlpm.DD,1,_xlpm.VD),
AND(MONTH($AW301)&lt;&gt;MONTH(BC$15),MONTH($AX301)=MONTH(BC$15)),
NETWORKDAYS.INTL(($AX301)-_xlpm.DD,$AX301,1,_xlpm.VD),
AND(MONTH($AW301)&lt;MONTH(BC$15),MONTH($AX301)&gt;MONTH(BC$15)),
NETWORKDAYS.INTL((EOMONTH(BC$15-1,1))-_xlpm.DD,EOMONTH(BC$15-1,1),1,_xlpm.VD),
AND(MONTH($AW301)=MONTH(BC$15),MONTH($AX301)=MONTH(BC$15)),
NETWORKDAYS.INTL($AW301,$AX301,1,_xlpm.VD)))),0)),
$DH301="месяц",
$BP301*BC301,
$DH301="неделя",
$BP301*BC301/7*(ROUNDUP((DAY(EOMONTH(BC$15,0)))/4,0))),
0)</f>
        <v/>
      </c>
      <c r="BU301" s="125">
        <f t="array" ref="BU301">
IFERROR(
_xlfn.IFS(
$DH301="день_1",
$BP301*$BL301/($AX301-$AW301+1)*BD301*(DAY(EOMONTH(BD$15,0))),
$DH301="день_2",
$BP301/30*MAX(MIN($AX301,EOMONTH(BD$15,0))-MAX($AW301,BD$15)+1,),
$DH301="раб.день",
$BP301/30*(IFERROR(
_xlfn.LET(_xlpm.VD,
CHOOSE(
{1;2;3;4;5;6;7;8;9;10;11;12;13;14;15;16;17;18},
45658,45659,45660,45661,45662,45663,45664,45665,45711,45724,45778,45779,45785,45786,45820,45821,45965,46022),
_xlfn.LET(_xlpm.DD,
MAX(MIN($AX301,EOMONTH(BD$15,0))-MAX($AW301,BD$15),),
_xlfn.IFS(
AND(MONTH($AW301)=MONTH(BD$15),MONTH($AX301)&lt;&gt;MONTH(BD$15)),
NETWORKDAYS.INTL($AW301,$AW301+_xlpm.DD,1,_xlpm.VD),
AND(MONTH($AW301)&lt;&gt;MONTH(BD$15),MONTH($AX301)=MONTH(BD$15)),
NETWORKDAYS.INTL(($AX301)-_xlpm.DD,$AX301,1,_xlpm.VD),
AND(MONTH($AW301)&lt;MONTH(BD$15),MONTH($AX301)&gt;MONTH(BD$15)),
NETWORKDAYS.INTL((EOMONTH(BD$15-1,1))-_xlpm.DD,EOMONTH(BD$15-1,1),1,_xlpm.VD),
AND(MONTH($AW301)=MONTH(BD$15),MONTH($AX301)=MONTH(BD$15)),
NETWORKDAYS.INTL($AW301,$AX301,1,_xlpm.VD)))),0)),
$DH301="месяц",
$BP301*BD301,
$DH301="неделя",
$BP301*BD301/7*(ROUNDUP((DAY(EOMONTH(BD$15,0)))/4,0))),
0)</f>
        <v/>
      </c>
      <c r="BV301" s="125">
        <f t="array" ref="BV301">
IFERROR(
_xlfn.IFS(
$DH301="день_1",
$BP301*$BL301/($AX301-$AW301+1)*BE301*(DAY(EOMONTH(BE$15,0))),
$DH301="день_2",
$BP301/30*MAX(MIN($AX301,EOMONTH(BE$15,0))-MAX($AW301,BE$15)+1,),
$DH301="раб.день",
$BP301/30*(IFERROR(
_xlfn.LET(_xlpm.VD,
CHOOSE(
{1;2;3;4;5;6;7;8;9;10;11;12;13;14;15;16;17;18},
45658,45659,45660,45661,45662,45663,45664,45665,45711,45724,45778,45779,45785,45786,45820,45821,45965,46022),
_xlfn.LET(_xlpm.DD,
MAX(MIN($AX301,EOMONTH(BE$15,0))-MAX($AW301,BE$15),),
_xlfn.IFS(
AND(MONTH($AW301)=MONTH(BE$15),MONTH($AX301)&lt;&gt;MONTH(BE$15)),
NETWORKDAYS.INTL($AW301,$AW301+_xlpm.DD,1,_xlpm.VD),
AND(MONTH($AW301)&lt;&gt;MONTH(BE$15),MONTH($AX301)=MONTH(BE$15)),
NETWORKDAYS.INTL(($AX301)-_xlpm.DD,$AX301,1,_xlpm.VD),
AND(MONTH($AW301)&lt;MONTH(BE$15),MONTH($AX301)&gt;MONTH(BE$15)),
NETWORKDAYS.INTL((EOMONTH(BE$15-1,1))-_xlpm.DD,EOMONTH(BE$15-1,1),1,_xlpm.VD),
AND(MONTH($AW301)=MONTH(BE$15),MONTH($AX301)=MONTH(BE$15)),
NETWORKDAYS.INTL($AW301,$AX301,1,_xlpm.VD)))),0)),
$DH301="месяц",
$BP301*BE301,
$DH301="неделя",
$BP301*BE301/7*(ROUNDUP((DAY(EOMONTH(BE$15,0)))/4,0))),
0)</f>
        <v/>
      </c>
      <c r="BW301" s="125">
        <f t="array" ref="BW301">
IFERROR(
_xlfn.IFS(
$DH301="день_1",
$BP301*$BL301/($AX301-$AW301+1)*BF301*(DAY(EOMONTH(BF$15,0))),
$DH301="день_2",
$BP301/30*MAX(MIN($AX301,EOMONTH(BF$15,0))-MAX($AW301,BF$15)+1,),
$DH301="раб.день",
$BP301/30*(IFERROR(
_xlfn.LET(_xlpm.VD,
CHOOSE(
{1;2;3;4;5;6;7;8;9;10;11;12;13;14;15;16;17;18},
45658,45659,45660,45661,45662,45663,45664,45665,45711,45724,45778,45779,45785,45786,45820,45821,45965,46022),
_xlfn.LET(_xlpm.DD,
MAX(MIN($AX301,EOMONTH(BF$15,0))-MAX($AW301,BF$15),),
_xlfn.IFS(
AND(MONTH($AW301)=MONTH(BF$15),MONTH($AX301)&lt;&gt;MONTH(BF$15)),
NETWORKDAYS.INTL($AW301,$AW301+_xlpm.DD,1,_xlpm.VD),
AND(MONTH($AW301)&lt;&gt;MONTH(BF$15),MONTH($AX301)=MONTH(BF$15)),
NETWORKDAYS.INTL(($AX301)-_xlpm.DD,$AX301,1,_xlpm.VD),
AND(MONTH($AW301)&lt;MONTH(BF$15),MONTH($AX301)&gt;MONTH(BF$15)),
NETWORKDAYS.INTL((EOMONTH(BF$15-1,1))-_xlpm.DD,EOMONTH(BF$15-1,1),1,_xlpm.VD),
AND(MONTH($AW301)=MONTH(BF$15),MONTH($AX301)=MONTH(BF$15)),
NETWORKDAYS.INTL($AW301,$AX301,1,_xlpm.VD)))),0)),
$DH301="месяц",
$BP301*BF301,
$DH301="неделя",
$BP301*BF301/7*(ROUNDUP((DAY(EOMONTH(BF$15,0)))/4,0))),
0)</f>
        <v/>
      </c>
      <c r="BX301" s="125">
        <f t="array" ref="BX301">
IFERROR(
_xlfn.IFS(
$DH301="день_1",
$BP301*$BL301/($AX301-$AW301+1)*BG301*(DAY(EOMONTH(BG$15,0))),
$DH301="день_2",
$BP301/30*MAX(MIN($AX301,EOMONTH(BG$15,0))-MAX($AW301,BG$15)+1,),
$DH301="раб.день",
$BP301/30*(IFERROR(
_xlfn.LET(_xlpm.VD,
CHOOSE(
{1;2;3;4;5;6;7;8;9;10;11;12;13;14;15;16;17;18},
45658,45659,45660,45661,45662,45663,45664,45665,45711,45724,45778,45779,45785,45786,45820,45821,45965,46022),
_xlfn.LET(_xlpm.DD,
MAX(MIN($AX301,EOMONTH(BG$15,0))-MAX($AW301,BG$15),),
_xlfn.IFS(
AND(MONTH($AW301)=MONTH(BG$15),MONTH($AX301)&lt;&gt;MONTH(BG$15)),
NETWORKDAYS.INTL($AW301,$AW301+_xlpm.DD,1,_xlpm.VD),
AND(MONTH($AW301)&lt;&gt;MONTH(BG$15),MONTH($AX301)=MONTH(BG$15)),
NETWORKDAYS.INTL(($AX301)-_xlpm.DD,$AX301,1,_xlpm.VD),
AND(MONTH($AW301)&lt;MONTH(BG$15),MONTH($AX301)&gt;MONTH(BG$15)),
NETWORKDAYS.INTL((EOMONTH(BG$15-1,1))-_xlpm.DD,EOMONTH(BG$15-1,1),1,_xlpm.VD),
AND(MONTH($AW301)=MONTH(BG$15),MONTH($AX301)=MONTH(BG$15)),
NETWORKDAYS.INTL($AW301,$AX301,1,_xlpm.VD)))),0)),
$DH301="месяц",
$BP301*BG301,
$DH301="неделя",
$BP301*BG301/7*(ROUNDUP((DAY(EOMONTH(BG$15,0)))/4,0))),
0)</f>
        <v/>
      </c>
      <c r="BY301" s="125">
        <f t="array" ref="BY301">
IFERROR(
_xlfn.IFS(
$DH301="день_1",
$BP301*$BL301/($AX301-$AW301+1)*BH301*(DAY(EOMONTH(BH$15,0))),
$DH301="день_2",
$BP301/30*MAX(MIN($AX301,EOMONTH(BH$15,0))-MAX($AW301,BH$15)+1,),
$DH301="раб.день",
$BP301/30*(IFERROR(
_xlfn.LET(_xlpm.VD,
CHOOSE(
{1;2;3;4;5;6;7;8;9;10;11;12;13;14;15;16;17;18},
45658,45659,45660,45661,45662,45663,45664,45665,45711,45724,45778,45779,45785,45786,45820,45821,45965,46022),
_xlfn.LET(_xlpm.DD,
MAX(MIN($AX301,EOMONTH(BH$15,0))-MAX($AW301,BH$15),),
_xlfn.IFS(
AND(MONTH($AW301)=MONTH(BH$15),MONTH($AX301)&lt;&gt;MONTH(BH$15)),
NETWORKDAYS.INTL($AW301,$AW301+_xlpm.DD,1,_xlpm.VD),
AND(MONTH($AW301)&lt;&gt;MONTH(BH$15),MONTH($AX301)=MONTH(BH$15)),
NETWORKDAYS.INTL(($AX301)-_xlpm.DD,$AX301,1,_xlpm.VD),
AND(MONTH($AW301)&lt;MONTH(BH$15),MONTH($AX301)&gt;MONTH(BH$15)),
NETWORKDAYS.INTL((EOMONTH(BH$15-1,1))-_xlpm.DD,EOMONTH(BH$15-1,1),1,_xlpm.VD),
AND(MONTH($AW301)=MONTH(BH$15),MONTH($AX301)=MONTH(BH$15)),
NETWORKDAYS.INTL($AW301,$AX301,1,_xlpm.VD)))),0)),
$DH301="месяц",
$BP301*BH301,
$DH301="неделя",
$BP301*BH301/7*(ROUNDUP((DAY(EOMONTH(BH$15,0)))/4,0))),
0)</f>
        <v/>
      </c>
      <c r="BZ301" s="125">
        <f t="array" ref="BZ301">
IFERROR(
_xlfn.IFS(
$DH301="день_1",
$BP301*$BL301/($AX301-$AW301+1)*BI301*(DAY(EOMONTH(BI$15,0))),
$DH301="день_2",
$BP301/30*MAX(MIN($AX301,EOMONTH(BI$15,0))-MAX($AW301,BI$15)+1,),
$DH301="раб.день",
$BP301/30*(IFERROR(
_xlfn.LET(_xlpm.VD,
CHOOSE(
{1;2;3;4;5;6;7;8;9;10;11;12;13;14;15;16;17;18},
45658,45659,45660,45661,45662,45663,45664,45665,45711,45724,45778,45779,45785,45786,45820,45821,45965,46022),
_xlfn.LET(_xlpm.DD,
MAX(MIN($AX301,EOMONTH(BI$15,0))-MAX($AW301,BI$15),),
_xlfn.IFS(
AND(MONTH($AW301)=MONTH(BI$15),MONTH($AX301)&lt;&gt;MONTH(BI$15)),
NETWORKDAYS.INTL($AW301,$AW301+_xlpm.DD,1,_xlpm.VD),
AND(MONTH($AW301)&lt;&gt;MONTH(BI$15),MONTH($AX301)=MONTH(BI$15)),
NETWORKDAYS.INTL(($AX301)-_xlpm.DD,$AX301,1,_xlpm.VD),
AND(MONTH($AW301)&lt;MONTH(BI$15),MONTH($AX301)&gt;MONTH(BI$15)),
NETWORKDAYS.INTL((EOMONTH(BI$15-1,1))-_xlpm.DD,EOMONTH(BI$15-1,1),1,_xlpm.VD),
AND(MONTH($AW301)=MONTH(BI$15),MONTH($AX301)=MONTH(BI$15)),
NETWORKDAYS.INTL($AW301,$AX301,1,_xlpm.VD)))),0)),
$DH301="месяц",
$BP301*BI301,
$DH301="неделя",
$BP301*BI301/7*(ROUNDUP((DAY(EOMONTH(BI$15,0)))/4,0))),
0)</f>
        <v/>
      </c>
      <c r="CA301" s="125">
        <f t="array" ref="CA301">
IFERROR(
_xlfn.IFS(
$DH301="день_1",
$BP301*$BL301/($AX301-$AW301+1)*BJ301*(DAY(EOMONTH(BJ$15,0))),
$DH301="день_2",
$BP301/30*MAX(MIN($AX301,EOMONTH(BJ$15,0))-MAX($AW301,BJ$15)+1,),
$DH301="раб.день",
$BP301/30*(IFERROR(
_xlfn.LET(_xlpm.VD,
CHOOSE(
{1;2;3;4;5;6;7;8;9;10;11;12;13;14;15;16;17;18},
45658,45659,45660,45661,45662,45663,45664,45665,45711,45724,45778,45779,45785,45786,45820,45821,45965,46022),
_xlfn.LET(_xlpm.DD,
MAX(MIN($AX301,EOMONTH(BJ$15,0))-MAX($AW301,BJ$15),),
_xlfn.IFS(
AND(MONTH($AW301)=MONTH(BJ$15),MONTH($AX301)&lt;&gt;MONTH(BJ$15)),
NETWORKDAYS.INTL($AW301,$AW301+_xlpm.DD,1,_xlpm.VD),
AND(MONTH($AW301)&lt;&gt;MONTH(BJ$15),MONTH($AX301)=MONTH(BJ$15)),
NETWORKDAYS.INTL(($AX301)-_xlpm.DD,$AX301,1,_xlpm.VD),
AND(MONTH($AW301)&lt;MONTH(BJ$15),MONTH($AX301)&gt;MONTH(BJ$15)),
NETWORKDAYS.INTL((EOMONTH(BJ$15-1,1))-_xlpm.DD,EOMONTH(BJ$15-1,1),1,_xlpm.VD),
AND(MONTH($AW301)=MONTH(BJ$15),MONTH($AX301)=MONTH(BJ$15)),
NETWORKDAYS.INTL($AW301,$AX301,1,_xlpm.VD)))),0)),
$DH301="месяц",
$BP301*BJ301,
$DH301="неделя",
$BP301*BJ301/7*(ROUNDUP((DAY(EOMONTH(BJ$15,0)))/4,0))),
0)</f>
        <v/>
      </c>
      <c r="CB301" s="125">
        <f t="array" ref="CB301">
IFERROR(
_xlfn.IFS(
$DH301="день_1",
$BP301*$BL301/($AX301-$AW301+1)*BK301*(DAY(EOMONTH(BK$15,0))),
$DH301="день_2",
$BP301/30*MAX(MIN($AX301,EOMONTH(BK$15,0))-MAX($AW301,BK$15)+1,),
$DH301="раб.день",
$BP301/30*(IFERROR(
_xlfn.LET(_xlpm.VD,
CHOOSE(
{1;2;3;4;5;6;7;8;9;10;11;12;13;14;15;16;17;18},
45658,45659,45660,45661,45662,45663,45664,45665,45711,45724,45778,45779,45785,45786,45820,45821,45965,46022),
_xlfn.LET(_xlpm.DD,
MAX(MIN($AX301,EOMONTH(BK$15,0))-MAX($AW301,BK$15),),
_xlfn.IFS(
AND(MONTH($AW301)=MONTH(BK$15),MONTH($AX301)&lt;&gt;MONTH(BK$15)),
NETWORKDAYS.INTL($AW301,$AW301+_xlpm.DD,1,_xlpm.VD),
AND(MONTH($AW301)&lt;&gt;MONTH(BK$15),MONTH($AX301)=MONTH(BK$15)),
NETWORKDAYS.INTL(($AX301)-_xlpm.DD,$AX301,1,_xlpm.VD),
AND(MONTH($AW301)&lt;MONTH(BK$15),MONTH($AX301)&gt;MONTH(BK$15)),
NETWORKDAYS.INTL((EOMONTH(BK$15-1,1))-_xlpm.DD,EOMONTH(BK$15-1,1),1,_xlpm.VD),
AND(MONTH($AW301)=MONTH(BK$15),MONTH($AX301)=MONTH(BK$15)),
NETWORKDAYS.INTL($AW301,$AX301,1,_xlpm.VD)))),0)),
$DH301="месяц",
$BP301*BK301,
$DH301="неделя",
$BP301*BK301/7*(ROUNDUP((DAY(EOMONTH(BK$15,0)))/4,0))),
0)</f>
        <v/>
      </c>
      <c r="CC301" s="125">
        <f>SUM($BQ301:$CB301)</f>
        <v/>
      </c>
      <c r="CD301" s="126">
        <f>SUM($EH301:$EH301)</f>
        <v/>
      </c>
      <c r="CE301" s="126">
        <f>$CD301*$AB301</f>
        <v/>
      </c>
      <c r="CF301" s="126">
        <f>SUM($EK301:$EK301)</f>
        <v/>
      </c>
      <c r="CG301" s="126">
        <f>$CF301*$AB301</f>
        <v/>
      </c>
      <c r="CH301" s="126">
        <f>SUM($CC301,$CE301,$CG301)</f>
        <v/>
      </c>
      <c r="CI301" s="126">
        <f>$CH301*(1+$CM301)</f>
        <v/>
      </c>
      <c r="CJ301" s="127" t="n">
        <v>0</v>
      </c>
      <c r="CK301" s="126">
        <f>SUM($CH301:$CH301)*(1+$CJ301)</f>
        <v/>
      </c>
      <c r="CL301" s="126">
        <f>SUM($CH301:$CH301)*(1+$CM301)</f>
        <v/>
      </c>
      <c r="CM301" s="59" t="inlineStr">
        <is>
          <t>20%</t>
        </is>
      </c>
      <c r="CN301" s="59" t="n"/>
      <c r="CO301" s="72" t="n"/>
      <c r="CP301" s="59" t="n"/>
      <c r="CQ301" s="73" t="n"/>
      <c r="CR301" s="73" t="n"/>
      <c r="CS301" s="73" t="n"/>
      <c r="CT301" s="72" t="n"/>
      <c r="CU301" s="79" t="inlineStr">
        <is>
          <t> </t>
        </is>
      </c>
      <c r="CV301" s="60" t="n"/>
      <c r="CW301" s="60" t="n"/>
      <c r="CX301" s="60" t="n"/>
      <c r="CY301" s="127">
        <f>IFERROR(($CC301-$EE301)/($EE301/(1-$DQ301)),0)</f>
        <v/>
      </c>
      <c r="CZ301" s="127">
        <f>IFERROR(1-$EI301/($CE301),0)</f>
        <v/>
      </c>
      <c r="DA301" s="127">
        <f>IFERROR(1-$EL301/($CG301),0)</f>
        <v/>
      </c>
      <c r="DB301" s="126">
        <f>ROUND(IFERROR(($CI301/(1+$CM301)-$EN301),0),2)</f>
        <v/>
      </c>
      <c r="DC301" s="128" t="n"/>
      <c r="DD301" s="125" t="n"/>
      <c r="DE301" s="75" t="n">
        <v>0</v>
      </c>
      <c r="DF301" s="128" t="n"/>
      <c r="DG301" s="125">
        <f>IF($DC301=0,0,$DD301*($DC301*100%-$DE301*$DF301))*SUM($AB301:$AB301)</f>
        <v/>
      </c>
      <c r="DH301" s="129" t="inlineStr">
        <is>
          <t>месяц</t>
        </is>
      </c>
      <c r="DI301" s="130">
        <f t="array" ref="DI301">IFERROR(
IF($ES301="LisChannel",
(ROUND(((INDEX({174.625;153.888888888889;130.972222222222},MATCH($AI301,{2;3;4}),0))*$AG301*$AI301),2)),0),0)</f>
        <v/>
      </c>
      <c r="DJ301" s="130">
        <f>
_xlfn.LET(_xlpm.X,
IFERROR(
IF($ES301="НовиковТВ",
(_xlfn.LET(_xlpm.NTV,
_xlfn.LET(_xlpm.MIN,350000,
IF(SUMIFS($DI:$DI,$ES:$ES,"НовиковТВ")&lt;=_xlpm.MIN,
(SUMIFS($DI:$DI,$ES:$ES,"НовиковТВ")/(COUNTIFS($ES:$ES,"НовиковТВ")))*_xlpm.MIN/SUMIFS($DI:$DI,$ES:$ES,"НовиковТВ"),
DI301)),
_xlpm.NTV+$DG301/(1-(1-(_xlpm.NTV)*(1-$DL301)*(1-$DM301)*(1-$DN301)*(1-$DO301)*(1-$DP301)/_xlpm.NTV))))/(1+$EP301),
$DI301+$DG301/(1-(1-($DI301)*(1-$DL301)*(1-$DM301)*(1-$DN301)*(1-$DO301)*(1-$DP301)/$DI301))),
0),
_xlpm.X*(1+$CM301)*(1+$CW301)-_xlpm.X*(1+$CM301)+_xlpm.X)</f>
        <v/>
      </c>
      <c r="DK301" s="125" t="inlineStr">
        <is>
          <t>послед.</t>
        </is>
      </c>
      <c r="DL301" s="63" t="n">
        <v>0</v>
      </c>
      <c r="DM301" s="63" t="n">
        <v>0</v>
      </c>
      <c r="DN301" s="63" t="n">
        <v>0</v>
      </c>
      <c r="DO301" s="63" t="n">
        <v>0</v>
      </c>
      <c r="DP301" s="63" t="n">
        <v>0</v>
      </c>
      <c r="DQ301" s="63">
        <f t="array" ref="DQ301">IFERROR(_xlfn.IFS(
$DK301="послед.",1-(1-$DL301)*(1-$DM301)*(1-$DN301)*(1-$DO301)*(1-$DP301),
$DK301="сумм.",$DL301+$DM301+$DN301+$DO301+$DP301),
0)</f>
        <v/>
      </c>
      <c r="DR301" s="125">
        <f t="array" ref="DR301">
IFERROR(
_xlfn.IFS(
$BL301=0,
0,
$BL301&gt;0,
_xlfn.IFS($DK301="послед.",
$DJ301*(1-$DL301)*(1-$DM301)*(1-$DN301)*(1-$DO301)*(1-$DP301),
$DK301="сумм.",
$DJ301*(1-($DL301+$DM301+$DN301+$DO301+$DP301)))),0)</f>
        <v/>
      </c>
      <c r="DS301" s="125">
        <f t="array" ref="DS301">
IFERROR(_xlfn.IFS(
$DH301="день_1",
$DR301*$BL301/($AX301-$AW301+1)*AZ301*(DAY(EOMONTH(AZ$15,0))),
$DH301="день_2",
$DR301/30*MAX(MIN($AX301,EOMONTH(AZ$15,0))-MAX($AW301,AZ$15)+1,),
$DH301="раб.день",
$DR301/30*(IFERROR(
_xlfn.LET(_xlpm.VD,
CHOOSE(
{1;2;3;4;5;6;7;8;9;10;11;12;13;14;15;16;17;18},
45658,45659,45660,45661,45662,45663,45664,45665,45711,45724,45778,45779,45785,45786,45820,45821,45965,46022),
_xlfn.LET(_xlpm.DD,
MAX(MIN($AX301,EOMONTH(AZ$15,0))-MAX($AW301,AZ$15),),
_xlfn.IFS(
AND(MONTH($AW301)=MONTH(AZ$15),MONTH($AX301)&lt;&gt;MONTH(AZ$15)),
NETWORKDAYS.INTL($AW301,$AW301+_xlpm.DD,1,_xlpm.VD),
AND(MONTH($AW301)&lt;&gt;MONTH(AZ$15),MONTH($AX301)=MONTH(AZ$15)),
NETWORKDAYS.INTL(($AX301)-_xlpm.DD,$AX301,1,_xlpm.VD),
AND(MONTH($AW301)&lt;MONTH(AZ$15),MONTH($AX301)&gt;MONTH(AZ$15)),
NETWORKDAYS.INTL((EOMONTH(AZ$15-1,1))-_xlpm.DD,EOMONTH(AZ$15-1,1),1,_xlpm.VD),
AND(MONTH($AW301)=MONTH(AZ$15),MONTH($AX301)=MONTH(AZ$15)),
NETWORKDAYS.INTL($AW301,$AX301,1,_xlpm.VD)))),0)),
$DH301="месяц",
$DR301*AZ301,
$DH301="неделя",
$DR301*AZ301/7*(ROUNDUP((DAY(EOMONTH(AZ$15,0)))/4,0))),
0)</f>
        <v/>
      </c>
      <c r="DT301" s="125">
        <f t="array" ref="DT301">
IFERROR(_xlfn.IFS(
$DH301="день_1",
$DR301*$BL301/($AX301-$AW301+1)*BA301*(DAY(EOMONTH(BA$15,0))),
$DH301="день_2",
$DR301/30*MAX(MIN($AX301,EOMONTH(BA$15,0))-MAX($AW301,BA$15)+1,),
$DH301="раб.день",
$DR301/30*(IFERROR(
_xlfn.LET(_xlpm.VD,
CHOOSE(
{1;2;3;4;5;6;7;8;9;10;11;12;13;14;15;16;17;18},
45658,45659,45660,45661,45662,45663,45664,45665,45711,45724,45778,45779,45785,45786,45820,45821,45965,46022),
_xlfn.LET(_xlpm.DD,
MAX(MIN($AX301,EOMONTH(BA$15,0))-MAX($AW301,BA$15),),
_xlfn.IFS(
AND(MONTH($AW301)=MONTH(BA$15),MONTH($AX301)&lt;&gt;MONTH(BA$15)),
NETWORKDAYS.INTL($AW301,$AW301+_xlpm.DD,1,_xlpm.VD),
AND(MONTH($AW301)&lt;&gt;MONTH(BA$15),MONTH($AX301)=MONTH(BA$15)),
NETWORKDAYS.INTL(($AX301)-_xlpm.DD,$AX301,1,_xlpm.VD),
AND(MONTH($AW301)&lt;MONTH(BA$15),MONTH($AX301)&gt;MONTH(BA$15)),
NETWORKDAYS.INTL((EOMONTH(BA$15-1,1))-_xlpm.DD,EOMONTH(BA$15-1,1),1,_xlpm.VD),
AND(MONTH($AW301)=MONTH(BA$15),MONTH($AX301)=MONTH(BA$15)),
NETWORKDAYS.INTL($AW301,$AX301,1,_xlpm.VD)))),0)),
$DH301="месяц",
$DR301*BA301,
$DH301="неделя",
$DR301*BA301/7*(ROUNDUP((DAY(EOMONTH(BA$15,0)))/4,0))),
0)</f>
        <v/>
      </c>
      <c r="DU301" s="125">
        <f t="array" ref="DU301">
IFERROR(_xlfn.IFS(
$DH301="день_1",
$DR301*$BL301/($AX301-$AW301+1)*BB301*(DAY(EOMONTH(BB$15,0))),
$DH301="день_2",
$DR301/30*MAX(MIN($AX301,EOMONTH(BB$15,0))-MAX($AW301,BB$15)+1,),
$DH301="раб.день",
$DR301/30*(IFERROR(
_xlfn.LET(_xlpm.VD,
CHOOSE(
{1;2;3;4;5;6;7;8;9;10;11;12;13;14;15;16;17;18},
45658,45659,45660,45661,45662,45663,45664,45665,45711,45724,45778,45779,45785,45786,45820,45821,45965,46022),
_xlfn.LET(_xlpm.DD,
MAX(MIN($AX301,EOMONTH(BB$15,0))-MAX($AW301,BB$15),),
_xlfn.IFS(
AND(MONTH($AW301)=MONTH(BB$15),MONTH($AX301)&lt;&gt;MONTH(BB$15)),
NETWORKDAYS.INTL($AW301,$AW301+_xlpm.DD,1,_xlpm.VD),
AND(MONTH($AW301)&lt;&gt;MONTH(BB$15),MONTH($AX301)=MONTH(BB$15)),
NETWORKDAYS.INTL(($AX301)-_xlpm.DD,$AX301,1,_xlpm.VD),
AND(MONTH($AW301)&lt;MONTH(BB$15),MONTH($AX301)&gt;MONTH(BB$15)),
NETWORKDAYS.INTL((EOMONTH(BB$15-1,1))-_xlpm.DD,EOMONTH(BB$15-1,1),1,_xlpm.VD),
AND(MONTH($AW301)=MONTH(BB$15),MONTH($AX301)=MONTH(BB$15)),
NETWORKDAYS.INTL($AW301,$AX301,1,_xlpm.VD)))),0)),
$DH301="месяц",
$DR301*BB301,
$DH301="неделя",
$DR301*BB301/7*(ROUNDUP((DAY(EOMONTH(BB$15,0)))/4,0))),
0)</f>
        <v/>
      </c>
      <c r="DV301" s="125">
        <f t="array" ref="DV301">
IFERROR(_xlfn.IFS(
$DH301="день_1",
$DR301*$BL301/($AX301-$AW301+1)*BC301*(DAY(EOMONTH(BC$15,0))),
$DH301="день_2",
$DR301/30*MAX(MIN($AX301,EOMONTH(BC$15,0))-MAX($AW301,BC$15)+1,),
$DH301="раб.день",
$DR301/30*(IFERROR(
_xlfn.LET(_xlpm.VD,
CHOOSE(
{1;2;3;4;5;6;7;8;9;10;11;12;13;14;15;16;17;18},
45658,45659,45660,45661,45662,45663,45664,45665,45711,45724,45778,45779,45785,45786,45820,45821,45965,46022),
_xlfn.LET(_xlpm.DD,
MAX(MIN($AX301,EOMONTH(BC$15,0))-MAX($AW301,BC$15),),
_xlfn.IFS(
AND(MONTH($AW301)=MONTH(BC$15),MONTH($AX301)&lt;&gt;MONTH(BC$15)),
NETWORKDAYS.INTL($AW301,$AW301+_xlpm.DD,1,_xlpm.VD),
AND(MONTH($AW301)&lt;&gt;MONTH(BC$15),MONTH($AX301)=MONTH(BC$15)),
NETWORKDAYS.INTL(($AX301)-_xlpm.DD,$AX301,1,_xlpm.VD),
AND(MONTH($AW301)&lt;MONTH(BC$15),MONTH($AX301)&gt;MONTH(BC$15)),
NETWORKDAYS.INTL((EOMONTH(BC$15-1,1))-_xlpm.DD,EOMONTH(BC$15-1,1),1,_xlpm.VD),
AND(MONTH($AW301)=MONTH(BC$15),MONTH($AX301)=MONTH(BC$15)),
NETWORKDAYS.INTL($AW301,$AX301,1,_xlpm.VD)))),0)),
$DH301="месяц",
$DR301*BC301,
$DH301="неделя",
$DR301*BC301/7*(ROUNDUP((DAY(EOMONTH(BC$15,0)))/4,0))),
0)</f>
        <v/>
      </c>
      <c r="DW301" s="125">
        <f t="array" ref="DW301">
IFERROR(_xlfn.IFS(
$DH301="день_1",
$DR301*$BL301/($AX301-$AW301+1)*BD301*(DAY(EOMONTH(BD$15,0))),
$DH301="день_2",
$DR301/30*MAX(MIN($AX301,EOMONTH(BD$15,0))-MAX($AW301,BD$15)+1,),
$DH301="раб.день",
$DR301/30*(IFERROR(
_xlfn.LET(_xlpm.VD,
CHOOSE(
{1;2;3;4;5;6;7;8;9;10;11;12;13;14;15;16;17;18},
45658,45659,45660,45661,45662,45663,45664,45665,45711,45724,45778,45779,45785,45786,45820,45821,45965,46022),
_xlfn.LET(_xlpm.DD,
MAX(MIN($AX301,EOMONTH(BD$15,0))-MAX($AW301,BD$15),),
_xlfn.IFS(
AND(MONTH($AW301)=MONTH(BD$15),MONTH($AX301)&lt;&gt;MONTH(BD$15)),
NETWORKDAYS.INTL($AW301,$AW301+_xlpm.DD,1,_xlpm.VD),
AND(MONTH($AW301)&lt;&gt;MONTH(BD$15),MONTH($AX301)=MONTH(BD$15)),
NETWORKDAYS.INTL(($AX301)-_xlpm.DD,$AX301,1,_xlpm.VD),
AND(MONTH($AW301)&lt;MONTH(BD$15),MONTH($AX301)&gt;MONTH(BD$15)),
NETWORKDAYS.INTL((EOMONTH(BD$15-1,1))-_xlpm.DD,EOMONTH(BD$15-1,1),1,_xlpm.VD),
AND(MONTH($AW301)=MONTH(BD$15),MONTH($AX301)=MONTH(BD$15)),
NETWORKDAYS.INTL($AW301,$AX301,1,_xlpm.VD)))),0)),
$DH301="месяц",
$DR301*BD301,
$DH301="неделя",
$DR301*BD301/7*(ROUNDUP((DAY(EOMONTH(BD$15,0)))/4,0))),
0)</f>
        <v/>
      </c>
      <c r="DX301" s="125">
        <f t="array" ref="DX301">
IFERROR(_xlfn.IFS(
$DH301="день_1",
$DR301*$BL301/($AX301-$AW301+1)*BE301*(DAY(EOMONTH(BE$15,0))),
$DH301="день_2",
$DR301/30*MAX(MIN($AX301,EOMONTH(BE$15,0))-MAX($AW301,BE$15)+1,),
$DH301="раб.день",
$DR301/30*(IFERROR(
_xlfn.LET(_xlpm.VD,
CHOOSE(
{1;2;3;4;5;6;7;8;9;10;11;12;13;14;15;16;17;18},
45658,45659,45660,45661,45662,45663,45664,45665,45711,45724,45778,45779,45785,45786,45820,45821,45965,46022),
_xlfn.LET(_xlpm.DD,
MAX(MIN($AX301,EOMONTH(BE$15,0))-MAX($AW301,BE$15),),
_xlfn.IFS(
AND(MONTH($AW301)=MONTH(BE$15),MONTH($AX301)&lt;&gt;MONTH(BE$15)),
NETWORKDAYS.INTL($AW301,$AW301+_xlpm.DD,1,_xlpm.VD),
AND(MONTH($AW301)&lt;&gt;MONTH(BE$15),MONTH($AX301)=MONTH(BE$15)),
NETWORKDAYS.INTL(($AX301)-_xlpm.DD,$AX301,1,_xlpm.VD),
AND(MONTH($AW301)&lt;MONTH(BE$15),MONTH($AX301)&gt;MONTH(BE$15)),
NETWORKDAYS.INTL((EOMONTH(BE$15-1,1))-_xlpm.DD,EOMONTH(BE$15-1,1),1,_xlpm.VD),
AND(MONTH($AW301)=MONTH(BE$15),MONTH($AX301)=MONTH(BE$15)),
NETWORKDAYS.INTL($AW301,$AX301,1,_xlpm.VD)))),0)),
$DH301="месяц",
$DR301*BE301,
$DH301="неделя",
$DR301*BE301/7*(ROUNDUP((DAY(EOMONTH(BE$15,0)))/4,0))),
0)</f>
        <v/>
      </c>
      <c r="DY301" s="125">
        <f t="array" ref="DY301">
IFERROR(_xlfn.IFS(
$DH301="день_1",
$DR301*$BL301/($AX301-$AW301+1)*BF301*(DAY(EOMONTH(BF$15,0))),
$DH301="день_2",
$DR301/30*MAX(MIN($AX301,EOMONTH(BF$15,0))-MAX($AW301,BF$15)+1,),
$DH301="раб.день",
$DR301/30*(IFERROR(
_xlfn.LET(_xlpm.VD,
CHOOSE(
{1;2;3;4;5;6;7;8;9;10;11;12;13;14;15;16;17;18},
45658,45659,45660,45661,45662,45663,45664,45665,45711,45724,45778,45779,45785,45786,45820,45821,45965,46022),
_xlfn.LET(_xlpm.DD,
MAX(MIN($AX301,EOMONTH(BF$15,0))-MAX($AW301,BF$15),),
_xlfn.IFS(
AND(MONTH($AW301)=MONTH(BF$15),MONTH($AX301)&lt;&gt;MONTH(BF$15)),
NETWORKDAYS.INTL($AW301,$AW301+_xlpm.DD,1,_xlpm.VD),
AND(MONTH($AW301)&lt;&gt;MONTH(BF$15),MONTH($AX301)=MONTH(BF$15)),
NETWORKDAYS.INTL(($AX301)-_xlpm.DD,$AX301,1,_xlpm.VD),
AND(MONTH($AW301)&lt;MONTH(BF$15),MONTH($AX301)&gt;MONTH(BF$15)),
NETWORKDAYS.INTL((EOMONTH(BF$15-1,1))-_xlpm.DD,EOMONTH(BF$15-1,1),1,_xlpm.VD),
AND(MONTH($AW301)=MONTH(BF$15),MONTH($AX301)=MONTH(BF$15)),
NETWORKDAYS.INTL($AW301,$AX301,1,_xlpm.VD)))),0)),
$DH301="месяц",
$DR301*BF301,
$DH301="неделя",
$DR301*BF301/7*(ROUNDUP((DAY(EOMONTH(BF$15,0)))/4,0))),
0)</f>
        <v/>
      </c>
      <c r="DZ301" s="125">
        <f t="array" ref="DZ301">
IFERROR(_xlfn.IFS(
$DH301="день_1",
$DR301*$BL301/($AX301-$AW301+1)*BG301*(DAY(EOMONTH(BG$15,0))),
$DH301="день_2",
$DR301/30*MAX(MIN($AX301,EOMONTH(BG$15,0))-MAX($AW301,BG$15)+1,),
$DH301="раб.день",
$DR301/30*(IFERROR(
_xlfn.LET(_xlpm.VD,
CHOOSE(
{1;2;3;4;5;6;7;8;9;10;11;12;13;14;15;16;17;18},
45658,45659,45660,45661,45662,45663,45664,45665,45711,45724,45778,45779,45785,45786,45820,45821,45965,46022),
_xlfn.LET(_xlpm.DD,
MAX(MIN($AX301,EOMONTH(BG$15,0))-MAX($AW301,BG$15),),
_xlfn.IFS(
AND(MONTH($AW301)=MONTH(BG$15),MONTH($AX301)&lt;&gt;MONTH(BG$15)),
NETWORKDAYS.INTL($AW301,$AW301+_xlpm.DD,1,_xlpm.VD),
AND(MONTH($AW301)&lt;&gt;MONTH(BG$15),MONTH($AX301)=MONTH(BG$15)),
NETWORKDAYS.INTL(($AX301)-_xlpm.DD,$AX301,1,_xlpm.VD),
AND(MONTH($AW301)&lt;MONTH(BG$15),MONTH($AX301)&gt;MONTH(BG$15)),
NETWORKDAYS.INTL((EOMONTH(BG$15-1,1))-_xlpm.DD,EOMONTH(BG$15-1,1),1,_xlpm.VD),
AND(MONTH($AW301)=MONTH(BG$15),MONTH($AX301)=MONTH(BG$15)),
NETWORKDAYS.INTL($AW301,$AX301,1,_xlpm.VD)))),0)),
$DH301="месяц",
$DR301*BG301,
$DH301="неделя",
$DR301*BG301/7*(ROUNDUP((DAY(EOMONTH(BG$15,0)))/4,0))),
0)</f>
        <v/>
      </c>
      <c r="EA301" s="125">
        <f t="array" ref="EA301">
IFERROR(_xlfn.IFS(
$DH301="день_1",
$DR301*$BL301/($AX301-$AW301+1)*BH301*(DAY(EOMONTH(BH$15,0))),
$DH301="день_2",
$DR301/30*MAX(MIN($AX301,EOMONTH(BH$15,0))-MAX($AW301,BH$15)+1,),
$DH301="раб.день",
$DR301/30*(IFERROR(
_xlfn.LET(_xlpm.VD,
CHOOSE(
{1;2;3;4;5;6;7;8;9;10;11;12;13;14;15;16;17;18},
45658,45659,45660,45661,45662,45663,45664,45665,45711,45724,45778,45779,45785,45786,45820,45821,45965,46022),
_xlfn.LET(_xlpm.DD,
MAX(MIN($AX301,EOMONTH(BH$15,0))-MAX($AW301,BH$15),),
_xlfn.IFS(
AND(MONTH($AW301)=MONTH(BH$15),MONTH($AX301)&lt;&gt;MONTH(BH$15)),
NETWORKDAYS.INTL($AW301,$AW301+_xlpm.DD,1,_xlpm.VD),
AND(MONTH($AW301)&lt;&gt;MONTH(BH$15),MONTH($AX301)=MONTH(BH$15)),
NETWORKDAYS.INTL(($AX301)-_xlpm.DD,$AX301,1,_xlpm.VD),
AND(MONTH($AW301)&lt;MONTH(BH$15),MONTH($AX301)&gt;MONTH(BH$15)),
NETWORKDAYS.INTL((EOMONTH(BH$15-1,1))-_xlpm.DD,EOMONTH(BH$15-1,1),1,_xlpm.VD),
AND(MONTH($AW301)=MONTH(BH$15),MONTH($AX301)=MONTH(BH$15)),
NETWORKDAYS.INTL($AW301,$AX301,1,_xlpm.VD)))),0)),
$DH301="месяц",
$DR301*BH301,
$DH301="неделя",
$DR301*BH301/7*(ROUNDUP((DAY(EOMONTH(BH$15,0)))/4,0))),
0)</f>
        <v/>
      </c>
      <c r="EB301" s="125">
        <f t="array" ref="EB301">
IFERROR(_xlfn.IFS(
$DH301="день_1",
$DR301*$BL301/($AX301-$AW301+1)*BI301*(DAY(EOMONTH(BI$15,0))),
$DH301="день_2",
$DR301/30*MAX(MIN($AX301,EOMONTH(BI$15,0))-MAX($AW301,BI$15)+1,),
$DH301="раб.день",
$DR301/30*(IFERROR(
_xlfn.LET(_xlpm.VD,
CHOOSE(
{1;2;3;4;5;6;7;8;9;10;11;12;13;14;15;16;17;18},
45658,45659,45660,45661,45662,45663,45664,45665,45711,45724,45778,45779,45785,45786,45820,45821,45965,46022),
_xlfn.LET(_xlpm.DD,
MAX(MIN($AX301,EOMONTH(BI$15,0))-MAX($AW301,BI$15),),
_xlfn.IFS(
AND(MONTH($AW301)=MONTH(BI$15),MONTH($AX301)&lt;&gt;MONTH(BI$15)),
NETWORKDAYS.INTL($AW301,$AW301+_xlpm.DD,1,_xlpm.VD),
AND(MONTH($AW301)&lt;&gt;MONTH(BI$15),MONTH($AX301)=MONTH(BI$15)),
NETWORKDAYS.INTL(($AX301)-_xlpm.DD,$AX301,1,_xlpm.VD),
AND(MONTH($AW301)&lt;MONTH(BI$15),MONTH($AX301)&gt;MONTH(BI$15)),
NETWORKDAYS.INTL((EOMONTH(BI$15-1,1))-_xlpm.DD,EOMONTH(BI$15-1,1),1,_xlpm.VD),
AND(MONTH($AW301)=MONTH(BI$15),MONTH($AX301)=MONTH(BI$15)),
NETWORKDAYS.INTL($AW301,$AX301,1,_xlpm.VD)))),0)),
$DH301="месяц",
$DR301*BI301,
$DH301="неделя",
$DR301*BI301/7*(ROUNDUP((DAY(EOMONTH(BI$15,0)))/4,0))),
0)</f>
        <v/>
      </c>
      <c r="EC301" s="125">
        <f t="array" ref="EC301">
IFERROR(_xlfn.IFS(
$DH301="день_1",
$DR301*$BL301/($AX301-$AW301+1)*BJ301*(DAY(EOMONTH(BJ$15,0))),
$DH301="день_2",
$DR301/30*MAX(MIN($AX301,EOMONTH(BJ$15,0))-MAX($AW301,BJ$15)+1,),
$DH301="раб.день",
$DR301/30*(IFERROR(
_xlfn.LET(_xlpm.VD,
CHOOSE(
{1;2;3;4;5;6;7;8;9;10;11;12;13;14;15;16;17;18},
45658,45659,45660,45661,45662,45663,45664,45665,45711,45724,45778,45779,45785,45786,45820,45821,45965,46022),
_xlfn.LET(_xlpm.DD,
MAX(MIN($AX301,EOMONTH(BJ$15,0))-MAX($AW301,BJ$15),),
_xlfn.IFS(
AND(MONTH($AW301)=MONTH(BJ$15),MONTH($AX301)&lt;&gt;MONTH(BJ$15)),
NETWORKDAYS.INTL($AW301,$AW301+_xlpm.DD,1,_xlpm.VD),
AND(MONTH($AW301)&lt;&gt;MONTH(BJ$15),MONTH($AX301)=MONTH(BJ$15)),
NETWORKDAYS.INTL(($AX301)-_xlpm.DD,$AX301,1,_xlpm.VD),
AND(MONTH($AW301)&lt;MONTH(BJ$15),MONTH($AX301)&gt;MONTH(BJ$15)),
NETWORKDAYS.INTL((EOMONTH(BJ$15-1,1))-_xlpm.DD,EOMONTH(BJ$15-1,1),1,_xlpm.VD),
AND(MONTH($AW301)=MONTH(BJ$15),MONTH($AX301)=MONTH(BJ$15)),
NETWORKDAYS.INTL($AW301,$AX301,1,_xlpm.VD)))),0)),
$DH301="месяц",
$DR301*BJ301,
$DH301="неделя",
$DR301*BJ301/7*(ROUNDUP((DAY(EOMONTH(BJ$15,0)))/4,0))),
0)</f>
        <v/>
      </c>
      <c r="ED301" s="125">
        <f t="array" ref="ED301">
IFERROR(_xlfn.IFS(
$DH301="день_1",
$DR301*$BL301/($AX301-$AW301+1)*BK301*(DAY(EOMONTH(BK$15,0))),
$DH301="день_2",
$DR301/30*MAX(MIN($AX301,EOMONTH(BK$15,0))-MAX($AW301,BK$15)+1,),
$DH301="раб.день",
$DR301/30*(IFERROR(
_xlfn.LET(_xlpm.VD,
CHOOSE(
{1;2;3;4;5;6;7;8;9;10;11;12;13;14;15;16;17;18},
45658,45659,45660,45661,45662,45663,45664,45665,45711,45724,45778,45779,45785,45786,45820,45821,45965,46022),
_xlfn.LET(_xlpm.DD,
MAX(MIN($AX301,EOMONTH(BK$15,0))-MAX($AW301,BK$15),),
_xlfn.IFS(
AND(MONTH($AW301)=MONTH(BK$15),MONTH($AX301)&lt;&gt;MONTH(BK$15)),
NETWORKDAYS.INTL($AW301,$AW301+_xlpm.DD,1,_xlpm.VD),
AND(MONTH($AW301)&lt;&gt;MONTH(BK$15),MONTH($AX301)=MONTH(BK$15)),
NETWORKDAYS.INTL(($AX301)-_xlpm.DD,$AX301,1,_xlpm.VD),
AND(MONTH($AW301)&lt;MONTH(BK$15),MONTH($AX301)&gt;MONTH(BK$15)),
NETWORKDAYS.INTL((EOMONTH(BK$15-1,1))-_xlpm.DD,EOMONTH(BK$15-1,1),1,_xlpm.VD),
AND(MONTH($AW301)=MONTH(BK$15),MONTH($AX301)=MONTH(BK$15)),
NETWORKDAYS.INTL($AW301,$AX301,1,_xlpm.VD)))),0)),
$DH301="месяц",
$DR301*BK301,
$DH301="неделя",
$DR301*BK301/7*(ROUNDUP((DAY(EOMONTH(BK$15,0)))/4,0))),
0)</f>
        <v/>
      </c>
      <c r="EE301" s="125">
        <f>SUM($DS301,$DT301,$DU301,$DV301,$DW301,$DX301,$DY301,$DZ301,$EA301,$EB301,$EC301,$ED301)</f>
        <v/>
      </c>
      <c r="EF301" s="125">
        <f>IFERROR(ROUND($EE301*(1+$EP301),2),0)</f>
        <v/>
      </c>
      <c r="EG301" s="128" t="n">
        <v>1</v>
      </c>
      <c r="EH301" s="126" t="n">
        <v>0</v>
      </c>
      <c r="EI301" s="126">
        <f>ROUND(SUM($EH301:$EH301)*SUM($AB301:$AB301)*$EG301,2)</f>
        <v/>
      </c>
      <c r="EJ301" s="126">
        <f>ROUND($EI301*(1+$EP301),2)</f>
        <v/>
      </c>
      <c r="EK301" s="126" t="n">
        <v>0</v>
      </c>
      <c r="EL301" s="126">
        <f>ROUND(SUM($EK301:$EK301)*SUM($AB301:$AB301)*$EG301,2)</f>
        <v/>
      </c>
      <c r="EM301" s="126">
        <f>ROUND($EL301*(1+$EP301),2)</f>
        <v/>
      </c>
      <c r="EN301" s="126">
        <f>SUM($EE301,$EI301,$EL301)</f>
        <v/>
      </c>
      <c r="EO301" s="126">
        <f>SUM($EF301,$EJ301,$EM301)</f>
        <v/>
      </c>
      <c r="EP301" s="59" t="inlineStr">
        <is>
          <t>20%</t>
        </is>
      </c>
      <c r="EQ301" s="59" t="n"/>
      <c r="ER301" s="60">
        <f t="array" ref="ER301">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MATCH(ES301,
{"AMS";"RussOutdoor";"HD Outdoor";"Ingroup";"IQ";"Ledproduction";"LisChannel";"Logic";"Media-PPL";"NovikovTV | НовиковТВ";"SMA";"SOK";"КрокусТВ | CrocusTV | IndoorTV";"Сити";"ТЯК Москва"},
0)),"")</f>
        <v/>
      </c>
      <c r="ES301" s="60" t="n"/>
      <c r="ET301" s="60">
        <f t="array" ref="ET301">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MATCH(ES301,
{"AMS";"RussOutdoor";"HD Outdoor";"Ingroup";"IQ";"Ledproduction";"LisChannel";"Logic";"Media-PPL";"NovikovTV | НовиковТВ";"SMA";"SOK";"КрокусТВ | CrocusTV | IndoorTV";"Сити";"ТЯК Москва"},
0)),"")</f>
        <v/>
      </c>
      <c r="EU301" s="60" t="n"/>
      <c r="EV301" s="60" t="n"/>
      <c r="EX301" s="110">
        <f t="array" ref="EX301">
($AR301/30
+N("ТРАФИК ПЛОЩАДКИ"))*
(IFERROR(
_xlfn.LET(
_xlpm.GPR,
HLOOKUP($L301,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(MATCH($T301,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IF($Q301="цифровой",_xlpm.GPR/$AG301,_xlpm.GPR/60)),
0)
+N("DWELL TIME"))*
(IF($AB301=0,0,IF($AB301=1,0.3,IF($AB301=2,0.5,IF($AB301&gt;2,1))))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_xlfn.IFS($AC301="да",1.2,$AC301="нет",1)*
_xlfn.IFS($AD301="да",1.2,$AD301="нет",1)*
IF(R301="статический",1,1.2)*
$X301*
INDEX(
{1.2;1;1.2;1.2;1;1.2;1.2;1.2;1.2;1.2;1.2;1;1.2;1.2;1.2;1.2;1;1;1.2;1.2;1.2;1;1;1;1;1.2;1.2;1.2;1.2;1;1;1;1;1.2;1.2;1.2;1.2;1.2;1.2;1.2;1.2;1;1;1.2;1;1;1;1;1.5;1;1;1.5;1.5;1.2},
MATCH($Q301,_xlpm.MI,0)))&gt;{0.02;0.04;0.06;0.1;0.2;0.4;0.6;0.8;1;2;4;6})),
{0;1;2;3;4;5;6;7;8;9;10;11;12},
0)))
+N("КОЭФФИЦИЕНТ КОНТАКТА"))))*
(_xlfn.IFS($X301&lt;0.1,$X301/1000,$X301&gt;25,5.2,AND($X301&gt;=0.1,$X301&lt;=25),(($X301*2+0.1)/10)*($X301/10)))*
IFERROR((_xlfn.LET(
_xlpm.MA,
{0;0.8;0.85;0.9;0.95;1},
_xlpm.MAA,
{0;1;2;3;4;5},
INDEX(_xlpm.MA,MATCH(SUMPRODUCT(--((IF(ROUND(_xlpm.MAA,1)&gt;5,5,ROUND($AB301,1)))&gt;{0;1;2;3;4;5})),_xlpm.MAA,0)))
+N("КОЭФФИЦИЕНТ КОЛ-ВО КОНСТРУКЦИЙ")),1)*
$AB301,0))*
(IF($Q301="цифровой",$AG301/15*$AI301,1)
+N("ДЛЯ ЦИФРЫ"))</f>
        <v/>
      </c>
      <c r="EY301" s="110">
        <f>IFERROR(EX301*AY301,0)</f>
        <v/>
      </c>
      <c r="EZ301" s="131">
        <f>IFERROR(DP301/EY301*1000,0)</f>
        <v/>
      </c>
      <c r="FA301" s="112">
        <f>IFERROR(FC301/FB301,0)</f>
        <v/>
      </c>
      <c r="FB301" s="112">
        <f>IFERROR((FC301/(EY301/FF301*#REF!))*0.825,0)</f>
        <v/>
      </c>
      <c r="FC301" s="112">
        <f>IFERROR(((EX301*30/AR301)*100)/30,0)</f>
        <v/>
      </c>
      <c r="FD301" s="112">
        <f>IFERROR(EY301/G301*100%,0)</f>
        <v/>
      </c>
      <c r="FE301" s="112">
        <f>IFERROR(FD301/FC301*100%,0)</f>
        <v/>
      </c>
      <c r="FF301" s="110">
        <f>IFERROR(AR301/30*AY301,0)</f>
        <v/>
      </c>
    </row>
    <row r="302" ht="13" customHeight="1">
      <c r="A302" s="59" t="n"/>
      <c r="B302" s="60" t="n"/>
      <c r="C302" s="60" t="n"/>
      <c r="D302" s="60">
        <f t="array" ref="D302">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MATCH($E302,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02" s="60">
        <f t="array" ref="E302">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MATCH($F302,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02" s="60" t="inlineStr"/>
      <c r="G302" s="60" t="n"/>
      <c r="H302" s="60">
        <f t="array" ref="H302">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MATCH($I302,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02" s="60" t="n"/>
      <c r="J302" s="60" t="n"/>
      <c r="K302" s="60" t="n"/>
      <c r="L302" s="60" t="n"/>
      <c r="M302" s="60" t="n"/>
      <c r="N302" s="60" t="n"/>
      <c r="O302" s="60" t="n"/>
      <c r="P302" s="60">
        <f t="array" ref="P302">
_xlfn.IFS(
ISNUMBER(MATCH($Q302,{"шелфбаннер","разделитель","монетница","чековая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ISNUMBER(MATCH($Q302,{"LED/LCD","видеокулер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ISNUMBER(MATCH($Q302,{"автомобиль","машина","выставочное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ISNUMBER(MATCH($Q302,{"билборд","лифтовая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ISNUMBER(MATCH($Q302,{"навигация","подвесной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ISNUMBER(MATCH($Q302,{"движущаяся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ISNUMBER(MATCH($Q302,{"каталог","журнал"},)),
"Пресса",
$Q302="","")</f>
        <v/>
      </c>
      <c r="Q302" s="60" t="n"/>
      <c r="R302" s="60">
        <f t="array" ref="R302">
IFERROR(
_xlfn.IFS(
OR(ISNUMBER(MATCH($Q302,{"экспозиция","макет","стенд","автостенд","авто стенд","выставочное пространство","выставочные стенды","модульные выставочные стенды","3Д конструкция","3D конструкция"},)),P302="Экспонирование"),
"нестандартный",
ISNUMBER(MATCH($Q302,{"скроллер","призматрон"},)),
"динамический",
$P302="Видео",
"цифровой",
OR($P302="Пресса",$P302="Щит",$P302="POSm",$P302="Подвес",$P302="Брендирование/оклейка"),
"статический"),"")</f>
        <v/>
      </c>
      <c r="S302" s="59" t="n"/>
      <c r="T302" s="60" t="n"/>
      <c r="U302" s="60" t="n"/>
      <c r="V302" s="60">
        <f>
IF(P302="Видео",
"цифровой постер/ролик",
IF(ISNUMBER(MATCH(Q302,{"короб световой","короб световой | лайтбокс","короб световой | кристалайт","лайтбокс","лайт бокс","кристалайт","LB","lightbox"},)),
"бэклит",
IF(P302="Брендирование/оклейка",
"перфарированная пленка/самоклейка",
IF(P302="Экспонирование",
"под запрос",
IF(P302="Подвес",
"баннер/ткань",
"")))))</f>
        <v/>
      </c>
      <c r="W302" s="59" t="n"/>
      <c r="X302" s="59" t="n"/>
      <c r="Y302" s="59" t="n"/>
      <c r="Z302" s="61" t="n"/>
      <c r="AA302" s="61" t="n"/>
      <c r="AB302" s="61">
        <f>IF(BL302&gt;0,Z302,0)</f>
        <v/>
      </c>
      <c r="AC302" s="59" t="n"/>
      <c r="AD302" s="59" t="n"/>
      <c r="AE302" s="59" t="n"/>
      <c r="AF302" s="59" t="n"/>
      <c r="AG302" s="59" t="n"/>
      <c r="AH302" s="59" t="n"/>
      <c r="AI302" s="59" t="n"/>
      <c r="AJ302" s="59" t="n"/>
      <c r="AK302" s="59" t="n"/>
      <c r="AL302" s="62">
        <f>IFERROR(IF(OR(R302="статический",R302="динамический",R302="нестандартный",R302="",R302=""),"-",IF(AND(AH302="-",AI302="-"),"-",AK302*3600/AH302*AI302)),"-")</f>
        <v/>
      </c>
      <c r="AM302" s="62">
        <f>IFERROR(IF(OR(R302="статический",R302="динамический",R302="",R302="", R302="BTL",R302="нестандартный"),"-",AG302*AI302*AL302/60),"-")</f>
        <v/>
      </c>
      <c r="AN302" s="63">
        <f>IFERROR(IF(AH302="","-",AG302*AI302/AH302),"-")</f>
        <v/>
      </c>
      <c r="AO302" s="59">
        <f>IFERROR(IF(OR($R302="статический",$R302="динамический",$R302="",$R302="",$R302="BTL",$R302="нестандартный"),"-",$AL302*$AY302),"-")</f>
        <v/>
      </c>
      <c r="AP302" s="62">
        <f>IFERROR(IF(OR($R302="статический",$R302="динамический",$R302="",$R302="",$R302="BTL",$R302="нестандартный"),"-",$AM302*AY302),"-")</f>
        <v/>
      </c>
      <c r="AQ302" s="64" t="n"/>
      <c r="AR302" s="61" t="n"/>
      <c r="AS302" s="61" t="n"/>
      <c r="AT302" s="61" t="n"/>
      <c r="AU302" s="65" t="n"/>
      <c r="AV302" s="124">
        <f>IFERROR(DR302/AT302*1000,"n/a")</f>
        <v/>
      </c>
      <c r="AW302" s="67" t="n"/>
      <c r="AX302" s="67" t="n"/>
      <c r="AY302" s="43">
        <f>IFERROR(IF(OR($AW302="",$AX302=""),"",_xlfn.DAYS($AX302+1,$AW302)),"")</f>
        <v/>
      </c>
      <c r="AZ302" s="68">
        <f t="array" ref="AZ302">
_xlfn.LET(_xlpm.COEFF,
IF($AW302+$AX302=0,0,IF(MAX(MIN($AX302,EOMONTH(AZ$15,0))-MAX($AW302,AZ$15)+1,)&gt;0,1,0)),
_xlfn.IFS(
$ES302="LisChannel",
_xlpm.COEFF*
INDEX({1;1;1.2;1.2;1;1;1;1;1.2;1.2;1.2;1.2},
MATCH(MONTH(AZ$15),
{1,2,3,4,5,6,7,8,9,10,11,12})),
CONCATENATE($ES302," ",$L302)="RussOutdoor метро",
_xlpm.COEFF*
INDEX({0.8;0.9;1.1;1.1;1;1;1;1;1.1;1.1;1.1;1.1},
MATCH(MONTH(AZ$15),
{1,2,3,4,5,6,7,8,9,10,11,12})),
$ES302&lt;&gt;"LisChannel",
_xlpm.COEFF,
$ES302&lt;&gt;"RussOutdoor",
_xlpm.COEFF))</f>
        <v/>
      </c>
      <c r="BA302" s="68">
        <f t="array" ref="BA302">
_xlfn.LET(_xlpm.COEFF,
IF($AW302+$AX302=0,0,IF(MAX(MIN($AX302,EOMONTH(BA$15,0))-MAX($AW302,BA$15)+1,)&gt;0,1,0)),
_xlfn.IFS(
$ES302="LisChannel",
_xlpm.COEFF*
INDEX({1;1;1.2;1.2;1;1;1;1;1.2;1.2;1.2;1.2},
MATCH(MONTH(BA$15),
{1,2,3,4,5,6,7,8,9,10,11,12})),
CONCATENATE($ES302," ",$L302)="RussOutdoor метро",
_xlpm.COEFF*
INDEX({0.8;0.9;1.1;1.1;1;1;1;1;1.1;1.1;1.1;1.1},
MATCH(MONTH(BA$15),
{1,2,3,4,5,6,7,8,9,10,11,12})),
$ES302&lt;&gt;"LisChannel",
_xlpm.COEFF,
$ES302&lt;&gt;"RussOutdoor",
_xlpm.COEFF))</f>
        <v/>
      </c>
      <c r="BB302" s="68">
        <f t="array" ref="BB302">
_xlfn.LET(_xlpm.COEFF,
IF($AW302+$AX302=0,0,IF(MAX(MIN($AX302,EOMONTH(BB$15,0))-MAX($AW302,BB$15)+1,)&gt;0,1,0)),
_xlfn.IFS(
$ES302="LisChannel",
_xlpm.COEFF*
INDEX({1;1;1.2;1.2;1;1;1;1;1.2;1.2;1.2;1.2},
MATCH(MONTH(BB$15),
{1,2,3,4,5,6,7,8,9,10,11,12})),
CONCATENATE($ES302," ",$L302)="RussOutdoor метро",
_xlpm.COEFF*
INDEX({0.8;0.9;1.1;1.1;1;1;1;1;1.1;1.1;1.1;1.1},
MATCH(MONTH(BB$15),
{1,2,3,4,5,6,7,8,9,10,11,12})),
$ES302&lt;&gt;"LisChannel",
_xlpm.COEFF,
$ES302&lt;&gt;"RussOutdoor",
_xlpm.COEFF))</f>
        <v/>
      </c>
      <c r="BC302" s="68">
        <f t="array" ref="BC302">
_xlfn.LET(_xlpm.COEFF,
IF($AW302+$AX302=0,0,IF(MAX(MIN($AX302,EOMONTH(BC$15,0))-MAX($AW302,BC$15)+1,)&gt;0,1,0)),
_xlfn.IFS(
$ES302="LisChannel",
_xlpm.COEFF*
INDEX({1;1;1.2;1.2;1;1;1;1;1.2;1.2;1.2;1.2},
MATCH(MONTH(BC$15),
{1,2,3,4,5,6,7,8,9,10,11,12})),
CONCATENATE($ES302," ",$L302)="RussOutdoor метро",
_xlpm.COEFF*
INDEX({0.8;0.9;1.1;1.1;1;1;1;1;1.1;1.1;1.1;1.1},
MATCH(MONTH(BC$15),
{1,2,3,4,5,6,7,8,9,10,11,12})),
$ES302&lt;&gt;"LisChannel",
_xlpm.COEFF,
$ES302&lt;&gt;"RussOutdoor",
_xlpm.COEFF))</f>
        <v/>
      </c>
      <c r="BD302" s="68">
        <f t="array" ref="BD302">
_xlfn.LET(_xlpm.COEFF,
IF($AW302+$AX302=0,0,IF(MAX(MIN($AX302,EOMONTH(BD$15,0))-MAX($AW302,BD$15)+1,)&gt;0,1,0)),
_xlfn.IFS(
$ES302="LisChannel",
_xlpm.COEFF*
INDEX({1;1;1.2;1.2;1;1;1;1;1.2;1.2;1.2;1.2},
MATCH(MONTH(BD$15),
{1,2,3,4,5,6,7,8,9,10,11,12})),
CONCATENATE($ES302," ",$L302)="RussOutdoor метро",
_xlpm.COEFF*
INDEX({0.8;0.9;1.1;1.1;1;1;1;1;1.1;1.1;1.1;1.1},
MATCH(MONTH(BD$15),
{1,2,3,4,5,6,7,8,9,10,11,12})),
$ES302&lt;&gt;"LisChannel",
_xlpm.COEFF,
$ES302&lt;&gt;"RussOutdoor",
_xlpm.COEFF))</f>
        <v/>
      </c>
      <c r="BE302" s="68">
        <f t="array" ref="BE302">
_xlfn.LET(_xlpm.COEFF,
IF($AW302+$AX302=0,0,IF(MAX(MIN($AX302,EOMONTH(BE$15,0))-MAX($AW302,BE$15)+1,)&gt;0,1,0)),
_xlfn.IFS(
$ES302="LisChannel",
_xlpm.COEFF*
INDEX({1;1;1.2;1.2;1;1;1;1;1.2;1.2;1.2;1.2},
MATCH(MONTH(BE$15),
{1,2,3,4,5,6,7,8,9,10,11,12})),
CONCATENATE($ES302," ",$L302)="RussOutdoor метро",
_xlpm.COEFF*
INDEX({0.8;0.9;1.1;1.1;1;1;1;1;1.1;1.1;1.1;1.1},
MATCH(MONTH(BE$15),
{1,2,3,4,5,6,7,8,9,10,11,12})),
$ES302&lt;&gt;"LisChannel",
_xlpm.COEFF,
$ES302&lt;&gt;"RussOutdoor",
_xlpm.COEFF))</f>
        <v/>
      </c>
      <c r="BF302" s="68">
        <f t="array" ref="BF302">
_xlfn.LET(_xlpm.COEFF,
IF($AW302+$AX302=0,0,IF(MAX(MIN($AX302,EOMONTH(BF$15,0))-MAX($AW302,BF$15)+1,)&gt;0,1,0)),
_xlfn.IFS(
$ES302="LisChannel",
_xlpm.COEFF*
INDEX({1;1;1.2;1.2;1;1;1;1;1.2;1.2;1.2;1.2},
MATCH(MONTH(BF$15),
{1,2,3,4,5,6,7,8,9,10,11,12})),
CONCATENATE($ES302," ",$L302)="RussOutdoor метро",
_xlpm.COEFF*
INDEX({0.8;0.9;1.1;1.1;1;1;1;1;1.1;1.1;1.1;1.1},
MATCH(MONTH(BF$15),
{1,2,3,4,5,6,7,8,9,10,11,12})),
$ES302&lt;&gt;"LisChannel",
_xlpm.COEFF,
$ES302&lt;&gt;"RussOutdoor",
_xlpm.COEFF))</f>
        <v/>
      </c>
      <c r="BG302" s="68">
        <f t="array" ref="BG302">
_xlfn.LET(_xlpm.COEFF,
IF($AW302+$AX302=0,0,IF(MAX(MIN($AX302,EOMONTH(BG$15,0))-MAX($AW302,BG$15)+1,)&gt;0,1,0)),
_xlfn.IFS(
$ES302="LisChannel",
_xlpm.COEFF*
INDEX({1;1;1.2;1.2;1;1;1;1;1.2;1.2;1.2;1.2},
MATCH(MONTH(BG$15),
{1,2,3,4,5,6,7,8,9,10,11,12})),
CONCATENATE($ES302," ",$L302)="RussOutdoor метро",
_xlpm.COEFF*
INDEX({0.8;0.9;1.1;1.1;1;1;1;1;1.1;1.1;1.1;1.1},
MATCH(MONTH(BG$15),
{1,2,3,4,5,6,7,8,9,10,11,12})),
$ES302&lt;&gt;"LisChannel",
_xlpm.COEFF,
$ES302&lt;&gt;"RussOutdoor",
_xlpm.COEFF))</f>
        <v/>
      </c>
      <c r="BH302" s="68">
        <f t="array" ref="BH302">
_xlfn.LET(_xlpm.COEFF,
IF($AW302+$AX302=0,0,IF(MAX(MIN($AX302,EOMONTH(BH$15,0))-MAX($AW302,BH$15)+1,)&gt;0,1,0)),
_xlfn.IFS(
$ES302="LisChannel",
_xlpm.COEFF*
INDEX({1;1;1.2;1.2;1;1;1;1;1.2;1.2;1.2;1.2},
MATCH(MONTH(BH$15),
{1,2,3,4,5,6,7,8,9,10,11,12})),
CONCATENATE($ES302," ",$L302)="RussOutdoor метро",
_xlpm.COEFF*
INDEX({0.8;0.9;1.1;1.1;1;1;1;1;1.1;1.1;1.1;1.1},
MATCH(MONTH(BH$15),
{1,2,3,4,5,6,7,8,9,10,11,12})),
$ES302&lt;&gt;"LisChannel",
_xlpm.COEFF,
$ES302&lt;&gt;"RussOutdoor",
_xlpm.COEFF))</f>
        <v/>
      </c>
      <c r="BI302" s="68">
        <f t="array" ref="BI302">
_xlfn.LET(_xlpm.COEFF,
IF($AW302+$AX302=0,0,IF(MAX(MIN($AX302,EOMONTH(BI$15,0))-MAX($AW302,BI$15)+1,)&gt;0,1,0)),
_xlfn.IFS(
$ES302="LisChannel",
_xlpm.COEFF*
INDEX({1;1;1.2;1.2;1;1;1;1;1.2;1.2;1.2;1.2},
MATCH(MONTH(BI$15),
{1,2,3,4,5,6,7,8,9,10,11,12})),
CONCATENATE($ES302," ",$L302)="RussOutdoor метро",
_xlpm.COEFF*
INDEX({0.8;0.9;1.1;1.1;1;1;1;1;1.1;1.1;1.1;1.1},
MATCH(MONTH(BI$15),
{1,2,3,4,5,6,7,8,9,10,11,12})),
$ES302&lt;&gt;"LisChannel",
_xlpm.COEFF,
$ES302&lt;&gt;"RussOutdoor",
_xlpm.COEFF))</f>
        <v/>
      </c>
      <c r="BJ302" s="68">
        <f t="array" ref="BJ302">
_xlfn.LET(_xlpm.COEFF,
IF($AW302+$AX302=0,0,IF(MAX(MIN($AX302,EOMONTH(BJ$15,0))-MAX($AW302,BJ$15)+1,)&gt;0,1,0)),
_xlfn.IFS(
$ES302="LisChannel",
_xlpm.COEFF*
INDEX({1;1;1.2;1.2;1;1;1;1;1.2;1.2;1.2;1.2},
MATCH(MONTH(BJ$15),
{1,2,3,4,5,6,7,8,9,10,11,12})),
CONCATENATE($ES302," ",$L302)="RussOutdoor метро",
_xlpm.COEFF*
INDEX({0.8;0.9;1.1;1.1;1;1;1;1;1.1;1.1;1.1;1.1},
MATCH(MONTH(BJ$15),
{1,2,3,4,5,6,7,8,9,10,11,12})),
$ES302&lt;&gt;"LisChannel",
_xlpm.COEFF,
$ES302&lt;&gt;"RussOutdoor",
_xlpm.COEFF))</f>
        <v/>
      </c>
      <c r="BK302" s="68">
        <f t="array" ref="BK302">
_xlfn.LET(_xlpm.COEFF,
IF($AW302+$AX302=0,0,IF(MAX(MIN($AX302,EOMONTH(BK$15,0))-MAX($AW302,BK$15)+1,)&gt;0,1,0)),
_xlfn.IFS(
$ES302="LisChannel",
_xlpm.COEFF*
INDEX({1;1;1.2;1.2;1;1;1;1;1.2;1.2;1.2;1.2},
MATCH(MONTH(BK$15),
{1,2,3,4,5,6,7,8,9,10,11,12})),
CONCATENATE($ES302," ",$L302)="RussOutdoor метро",
_xlpm.COEFF*
INDEX({0.8;0.9;1.1;1.1;1;1;1;1;1.1;1.1;1.1;1.1},
MATCH(MONTH(BK$15),
{1,2,3,4,5,6,7,8,9,10,11,12})),
$ES302&lt;&gt;"LisChannel",
_xlpm.COEFF,
$ES302&lt;&gt;"RussOutdoor",
_xlpm.COEFF))</f>
        <v/>
      </c>
      <c r="BL302" s="62">
        <f>COUNTIFS($AZ302:$BK302,"&gt;0")</f>
        <v/>
      </c>
      <c r="BM302" s="65" t="n"/>
      <c r="BN302" s="125">
        <f>$DJ302</f>
        <v/>
      </c>
      <c r="BO302" s="63">
        <f>$DQ302</f>
        <v/>
      </c>
      <c r="BP302" s="125">
        <f>
IFERROR(
IF($BL302=0,0,
$BN302*(1-$BO302)),
0)</f>
        <v/>
      </c>
      <c r="BQ302" s="125">
        <f t="array" ref="BQ302">
IFERROR(
_xlfn.IFS(
$DH302="день_1",
$BP302*$BL302/($AX302-$AW302+1)*AZ302*(DAY(EOMONTH(AZ$15,0))),
$DH302="день_2",
$BP302/30*MAX(MIN($AX302,EOMONTH(AZ$15,0))-MAX($AW302,AZ$15)+1,),
$DH302="раб.день",
$BP302/30*(IFERROR(
_xlfn.LET(_xlpm.VD,
CHOOSE(
{1;2;3;4;5;6;7;8;9;10;11;12;13;14;15;16;17;18},
45658,45659,45660,45661,45662,45663,45664,45665,45711,45724,45778,45779,45785,45786,45820,45821,45965,46022),
_xlfn.LET(_xlpm.DD,
MAX(MIN($AX302,EOMONTH(AZ$15,0))-MAX($AW302,AZ$15),),
_xlfn.IFS(
AND(MONTH($AW302)=MONTH(AZ$15),MONTH($AX302)&lt;&gt;MONTH(AZ$15)),
NETWORKDAYS.INTL($AW302,$AW302+_xlpm.DD,1,_xlpm.VD),
AND(MONTH($AW302)&lt;&gt;MONTH(AZ$15),MONTH($AX302)=MONTH(AZ$15)),
NETWORKDAYS.INTL(($AX302)-_xlpm.DD,$AX302,1,_xlpm.VD),
AND(MONTH($AW302)&lt;MONTH(AZ$15),MONTH($AX302)&gt;MONTH(AZ$15)),
NETWORKDAYS.INTL((EOMONTH(AZ$15-1,1))-_xlpm.DD,EOMONTH(AZ$15-1,1),1,_xlpm.VD),
AND(MONTH($AW302)=MONTH(AZ$15),MONTH($AX302)=MONTH(AZ$15)),
NETWORKDAYS.INTL($AW302,$AX302,1,_xlpm.VD)))),0)),
$DH302="месяц",
$BP302*AZ302,
$DH302="неделя",
$BP302*AZ302/7*(ROUNDUP((DAY(EOMONTH(AZ$15,0)))/4,0))),
0)</f>
        <v/>
      </c>
      <c r="BR302" s="125">
        <f t="array" ref="BR302">
IFERROR(
_xlfn.IFS(
$DH302="день_1",
$BP302*$BL302/($AX302-$AW302+1)*BA302*(DAY(EOMONTH(BA$15,0))),
$DH302="день_2",
$BP302/30*MAX(MIN($AX302,EOMONTH(BA$15,0))-MAX($AW302,BA$15)+1,),
$DH302="раб.день",
$BP302/30*(IFERROR(
_xlfn.LET(_xlpm.VD,
CHOOSE(
{1;2;3;4;5;6;7;8;9;10;11;12;13;14;15;16;17;18},
45658,45659,45660,45661,45662,45663,45664,45665,45711,45724,45778,45779,45785,45786,45820,45821,45965,46022),
_xlfn.LET(_xlpm.DD,
MAX(MIN($AX302,EOMONTH(BA$15,0))-MAX($AW302,BA$15),),
_xlfn.IFS(
AND(MONTH($AW302)=MONTH(BA$15),MONTH($AX302)&lt;&gt;MONTH(BA$15)),
NETWORKDAYS.INTL($AW302,$AW302+_xlpm.DD,1,_xlpm.VD),
AND(MONTH($AW302)&lt;&gt;MONTH(BA$15),MONTH($AX302)=MONTH(BA$15)),
NETWORKDAYS.INTL(($AX302)-_xlpm.DD,$AX302,1,_xlpm.VD),
AND(MONTH($AW302)&lt;MONTH(BA$15),MONTH($AX302)&gt;MONTH(BA$15)),
NETWORKDAYS.INTL((EOMONTH(BA$15-1,1))-_xlpm.DD,EOMONTH(BA$15-1,1),1,_xlpm.VD),
AND(MONTH($AW302)=MONTH(BA$15),MONTH($AX302)=MONTH(BA$15)),
NETWORKDAYS.INTL($AW302,$AX302,1,_xlpm.VD)))),0)),
$DH302="месяц",
$BP302*BA302,
$DH302="неделя",
$BP302*BA302/7*(ROUNDUP((DAY(EOMONTH(BA$15,0)))/4,0))),
0)</f>
        <v/>
      </c>
      <c r="BS302" s="125">
        <f t="array" ref="BS302">
IFERROR(
_xlfn.IFS(
$DH302="день_1",
$BP302*$BL302/($AX302-$AW302+1)*BB302*(DAY(EOMONTH(BB$15,0))),
$DH302="день_2",
$BP302/30*MAX(MIN($AX302,EOMONTH(BB$15,0))-MAX($AW302,BB$15)+1,),
$DH302="раб.день",
$BP302/30*(IFERROR(
_xlfn.LET(_xlpm.VD,
CHOOSE(
{1;2;3;4;5;6;7;8;9;10;11;12;13;14;15;16;17;18},
45658,45659,45660,45661,45662,45663,45664,45665,45711,45724,45778,45779,45785,45786,45820,45821,45965,46022),
_xlfn.LET(_xlpm.DD,
MAX(MIN($AX302,EOMONTH(BB$15,0))-MAX($AW302,BB$15),),
_xlfn.IFS(
AND(MONTH($AW302)=MONTH(BB$15),MONTH($AX302)&lt;&gt;MONTH(BB$15)),
NETWORKDAYS.INTL($AW302,$AW302+_xlpm.DD,1,_xlpm.VD),
AND(MONTH($AW302)&lt;&gt;MONTH(BB$15),MONTH($AX302)=MONTH(BB$15)),
NETWORKDAYS.INTL(($AX302)-_xlpm.DD,$AX302,1,_xlpm.VD),
AND(MONTH($AW302)&lt;MONTH(BB$15),MONTH($AX302)&gt;MONTH(BB$15)),
NETWORKDAYS.INTL((EOMONTH(BB$15-1,1))-_xlpm.DD,EOMONTH(BB$15-1,1),1,_xlpm.VD),
AND(MONTH($AW302)=MONTH(BB$15),MONTH($AX302)=MONTH(BB$15)),
NETWORKDAYS.INTL($AW302,$AX302,1,_xlpm.VD)))),0)),
$DH302="месяц",
$BP302*BB302,
$DH302="неделя",
$BP302*BB302/7*(ROUNDUP((DAY(EOMONTH(BB$15,0)))/4,0))),
0)</f>
        <v/>
      </c>
      <c r="BT302" s="125">
        <f t="array" ref="BT302">
IFERROR(
_xlfn.IFS(
$DH302="день_1",
$BP302*$BL302/($AX302-$AW302+1)*BC302*(DAY(EOMONTH(BC$15,0))),
$DH302="день_2",
$BP302/30*MAX(MIN($AX302,EOMONTH(BC$15,0))-MAX($AW302,BC$15)+1,),
$DH302="раб.день",
$BP302/30*(IFERROR(
_xlfn.LET(_xlpm.VD,
CHOOSE(
{1;2;3;4;5;6;7;8;9;10;11;12;13;14;15;16;17;18},
45658,45659,45660,45661,45662,45663,45664,45665,45711,45724,45778,45779,45785,45786,45820,45821,45965,46022),
_xlfn.LET(_xlpm.DD,
MAX(MIN($AX302,EOMONTH(BC$15,0))-MAX($AW302,BC$15),),
_xlfn.IFS(
AND(MONTH($AW302)=MONTH(BC$15),MONTH($AX302)&lt;&gt;MONTH(BC$15)),
NETWORKDAYS.INTL($AW302,$AW302+_xlpm.DD,1,_xlpm.VD),
AND(MONTH($AW302)&lt;&gt;MONTH(BC$15),MONTH($AX302)=MONTH(BC$15)),
NETWORKDAYS.INTL(($AX302)-_xlpm.DD,$AX302,1,_xlpm.VD),
AND(MONTH($AW302)&lt;MONTH(BC$15),MONTH($AX302)&gt;MONTH(BC$15)),
NETWORKDAYS.INTL((EOMONTH(BC$15-1,1))-_xlpm.DD,EOMONTH(BC$15-1,1),1,_xlpm.VD),
AND(MONTH($AW302)=MONTH(BC$15),MONTH($AX302)=MONTH(BC$15)),
NETWORKDAYS.INTL($AW302,$AX302,1,_xlpm.VD)))),0)),
$DH302="месяц",
$BP302*BC302,
$DH302="неделя",
$BP302*BC302/7*(ROUNDUP((DAY(EOMONTH(BC$15,0)))/4,0))),
0)</f>
        <v/>
      </c>
      <c r="BU302" s="125">
        <f t="array" ref="BU302">
IFERROR(
_xlfn.IFS(
$DH302="день_1",
$BP302*$BL302/($AX302-$AW302+1)*BD302*(DAY(EOMONTH(BD$15,0))),
$DH302="день_2",
$BP302/30*MAX(MIN($AX302,EOMONTH(BD$15,0))-MAX($AW302,BD$15)+1,),
$DH302="раб.день",
$BP302/30*(IFERROR(
_xlfn.LET(_xlpm.VD,
CHOOSE(
{1;2;3;4;5;6;7;8;9;10;11;12;13;14;15;16;17;18},
45658,45659,45660,45661,45662,45663,45664,45665,45711,45724,45778,45779,45785,45786,45820,45821,45965,46022),
_xlfn.LET(_xlpm.DD,
MAX(MIN($AX302,EOMONTH(BD$15,0))-MAX($AW302,BD$15),),
_xlfn.IFS(
AND(MONTH($AW302)=MONTH(BD$15),MONTH($AX302)&lt;&gt;MONTH(BD$15)),
NETWORKDAYS.INTL($AW302,$AW302+_xlpm.DD,1,_xlpm.VD),
AND(MONTH($AW302)&lt;&gt;MONTH(BD$15),MONTH($AX302)=MONTH(BD$15)),
NETWORKDAYS.INTL(($AX302)-_xlpm.DD,$AX302,1,_xlpm.VD),
AND(MONTH($AW302)&lt;MONTH(BD$15),MONTH($AX302)&gt;MONTH(BD$15)),
NETWORKDAYS.INTL((EOMONTH(BD$15-1,1))-_xlpm.DD,EOMONTH(BD$15-1,1),1,_xlpm.VD),
AND(MONTH($AW302)=MONTH(BD$15),MONTH($AX302)=MONTH(BD$15)),
NETWORKDAYS.INTL($AW302,$AX302,1,_xlpm.VD)))),0)),
$DH302="месяц",
$BP302*BD302,
$DH302="неделя",
$BP302*BD302/7*(ROUNDUP((DAY(EOMONTH(BD$15,0)))/4,0))),
0)</f>
        <v/>
      </c>
      <c r="BV302" s="125">
        <f t="array" ref="BV302">
IFERROR(
_xlfn.IFS(
$DH302="день_1",
$BP302*$BL302/($AX302-$AW302+1)*BE302*(DAY(EOMONTH(BE$15,0))),
$DH302="день_2",
$BP302/30*MAX(MIN($AX302,EOMONTH(BE$15,0))-MAX($AW302,BE$15)+1,),
$DH302="раб.день",
$BP302/30*(IFERROR(
_xlfn.LET(_xlpm.VD,
CHOOSE(
{1;2;3;4;5;6;7;8;9;10;11;12;13;14;15;16;17;18},
45658,45659,45660,45661,45662,45663,45664,45665,45711,45724,45778,45779,45785,45786,45820,45821,45965,46022),
_xlfn.LET(_xlpm.DD,
MAX(MIN($AX302,EOMONTH(BE$15,0))-MAX($AW302,BE$15),),
_xlfn.IFS(
AND(MONTH($AW302)=MONTH(BE$15),MONTH($AX302)&lt;&gt;MONTH(BE$15)),
NETWORKDAYS.INTL($AW302,$AW302+_xlpm.DD,1,_xlpm.VD),
AND(MONTH($AW302)&lt;&gt;MONTH(BE$15),MONTH($AX302)=MONTH(BE$15)),
NETWORKDAYS.INTL(($AX302)-_xlpm.DD,$AX302,1,_xlpm.VD),
AND(MONTH($AW302)&lt;MONTH(BE$15),MONTH($AX302)&gt;MONTH(BE$15)),
NETWORKDAYS.INTL((EOMONTH(BE$15-1,1))-_xlpm.DD,EOMONTH(BE$15-1,1),1,_xlpm.VD),
AND(MONTH($AW302)=MONTH(BE$15),MONTH($AX302)=MONTH(BE$15)),
NETWORKDAYS.INTL($AW302,$AX302,1,_xlpm.VD)))),0)),
$DH302="месяц",
$BP302*BE302,
$DH302="неделя",
$BP302*BE302/7*(ROUNDUP((DAY(EOMONTH(BE$15,0)))/4,0))),
0)</f>
        <v/>
      </c>
      <c r="BW302" s="125">
        <f t="array" ref="BW302">
IFERROR(
_xlfn.IFS(
$DH302="день_1",
$BP302*$BL302/($AX302-$AW302+1)*BF302*(DAY(EOMONTH(BF$15,0))),
$DH302="день_2",
$BP302/30*MAX(MIN($AX302,EOMONTH(BF$15,0))-MAX($AW302,BF$15)+1,),
$DH302="раб.день",
$BP302/30*(IFERROR(
_xlfn.LET(_xlpm.VD,
CHOOSE(
{1;2;3;4;5;6;7;8;9;10;11;12;13;14;15;16;17;18},
45658,45659,45660,45661,45662,45663,45664,45665,45711,45724,45778,45779,45785,45786,45820,45821,45965,46022),
_xlfn.LET(_xlpm.DD,
MAX(MIN($AX302,EOMONTH(BF$15,0))-MAX($AW302,BF$15),),
_xlfn.IFS(
AND(MONTH($AW302)=MONTH(BF$15),MONTH($AX302)&lt;&gt;MONTH(BF$15)),
NETWORKDAYS.INTL($AW302,$AW302+_xlpm.DD,1,_xlpm.VD),
AND(MONTH($AW302)&lt;&gt;MONTH(BF$15),MONTH($AX302)=MONTH(BF$15)),
NETWORKDAYS.INTL(($AX302)-_xlpm.DD,$AX302,1,_xlpm.VD),
AND(MONTH($AW302)&lt;MONTH(BF$15),MONTH($AX302)&gt;MONTH(BF$15)),
NETWORKDAYS.INTL((EOMONTH(BF$15-1,1))-_xlpm.DD,EOMONTH(BF$15-1,1),1,_xlpm.VD),
AND(MONTH($AW302)=MONTH(BF$15),MONTH($AX302)=MONTH(BF$15)),
NETWORKDAYS.INTL($AW302,$AX302,1,_xlpm.VD)))),0)),
$DH302="месяц",
$BP302*BF302,
$DH302="неделя",
$BP302*BF302/7*(ROUNDUP((DAY(EOMONTH(BF$15,0)))/4,0))),
0)</f>
        <v/>
      </c>
      <c r="BX302" s="125">
        <f t="array" ref="BX302">
IFERROR(
_xlfn.IFS(
$DH302="день_1",
$BP302*$BL302/($AX302-$AW302+1)*BG302*(DAY(EOMONTH(BG$15,0))),
$DH302="день_2",
$BP302/30*MAX(MIN($AX302,EOMONTH(BG$15,0))-MAX($AW302,BG$15)+1,),
$DH302="раб.день",
$BP302/30*(IFERROR(
_xlfn.LET(_xlpm.VD,
CHOOSE(
{1;2;3;4;5;6;7;8;9;10;11;12;13;14;15;16;17;18},
45658,45659,45660,45661,45662,45663,45664,45665,45711,45724,45778,45779,45785,45786,45820,45821,45965,46022),
_xlfn.LET(_xlpm.DD,
MAX(MIN($AX302,EOMONTH(BG$15,0))-MAX($AW302,BG$15),),
_xlfn.IFS(
AND(MONTH($AW302)=MONTH(BG$15),MONTH($AX302)&lt;&gt;MONTH(BG$15)),
NETWORKDAYS.INTL($AW302,$AW302+_xlpm.DD,1,_xlpm.VD),
AND(MONTH($AW302)&lt;&gt;MONTH(BG$15),MONTH($AX302)=MONTH(BG$15)),
NETWORKDAYS.INTL(($AX302)-_xlpm.DD,$AX302,1,_xlpm.VD),
AND(MONTH($AW302)&lt;MONTH(BG$15),MONTH($AX302)&gt;MONTH(BG$15)),
NETWORKDAYS.INTL((EOMONTH(BG$15-1,1))-_xlpm.DD,EOMONTH(BG$15-1,1),1,_xlpm.VD),
AND(MONTH($AW302)=MONTH(BG$15),MONTH($AX302)=MONTH(BG$15)),
NETWORKDAYS.INTL($AW302,$AX302,1,_xlpm.VD)))),0)),
$DH302="месяц",
$BP302*BG302,
$DH302="неделя",
$BP302*BG302/7*(ROUNDUP((DAY(EOMONTH(BG$15,0)))/4,0))),
0)</f>
        <v/>
      </c>
      <c r="BY302" s="125">
        <f t="array" ref="BY302">
IFERROR(
_xlfn.IFS(
$DH302="день_1",
$BP302*$BL302/($AX302-$AW302+1)*BH302*(DAY(EOMONTH(BH$15,0))),
$DH302="день_2",
$BP302/30*MAX(MIN($AX302,EOMONTH(BH$15,0))-MAX($AW302,BH$15)+1,),
$DH302="раб.день",
$BP302/30*(IFERROR(
_xlfn.LET(_xlpm.VD,
CHOOSE(
{1;2;3;4;5;6;7;8;9;10;11;12;13;14;15;16;17;18},
45658,45659,45660,45661,45662,45663,45664,45665,45711,45724,45778,45779,45785,45786,45820,45821,45965,46022),
_xlfn.LET(_xlpm.DD,
MAX(MIN($AX302,EOMONTH(BH$15,0))-MAX($AW302,BH$15),),
_xlfn.IFS(
AND(MONTH($AW302)=MONTH(BH$15),MONTH($AX302)&lt;&gt;MONTH(BH$15)),
NETWORKDAYS.INTL($AW302,$AW302+_xlpm.DD,1,_xlpm.VD),
AND(MONTH($AW302)&lt;&gt;MONTH(BH$15),MONTH($AX302)=MONTH(BH$15)),
NETWORKDAYS.INTL(($AX302)-_xlpm.DD,$AX302,1,_xlpm.VD),
AND(MONTH($AW302)&lt;MONTH(BH$15),MONTH($AX302)&gt;MONTH(BH$15)),
NETWORKDAYS.INTL((EOMONTH(BH$15-1,1))-_xlpm.DD,EOMONTH(BH$15-1,1),1,_xlpm.VD),
AND(MONTH($AW302)=MONTH(BH$15),MONTH($AX302)=MONTH(BH$15)),
NETWORKDAYS.INTL($AW302,$AX302,1,_xlpm.VD)))),0)),
$DH302="месяц",
$BP302*BH302,
$DH302="неделя",
$BP302*BH302/7*(ROUNDUP((DAY(EOMONTH(BH$15,0)))/4,0))),
0)</f>
        <v/>
      </c>
      <c r="BZ302" s="125">
        <f t="array" ref="BZ302">
IFERROR(
_xlfn.IFS(
$DH302="день_1",
$BP302*$BL302/($AX302-$AW302+1)*BI302*(DAY(EOMONTH(BI$15,0))),
$DH302="день_2",
$BP302/30*MAX(MIN($AX302,EOMONTH(BI$15,0))-MAX($AW302,BI$15)+1,),
$DH302="раб.день",
$BP302/30*(IFERROR(
_xlfn.LET(_xlpm.VD,
CHOOSE(
{1;2;3;4;5;6;7;8;9;10;11;12;13;14;15;16;17;18},
45658,45659,45660,45661,45662,45663,45664,45665,45711,45724,45778,45779,45785,45786,45820,45821,45965,46022),
_xlfn.LET(_xlpm.DD,
MAX(MIN($AX302,EOMONTH(BI$15,0))-MAX($AW302,BI$15),),
_xlfn.IFS(
AND(MONTH($AW302)=MONTH(BI$15),MONTH($AX302)&lt;&gt;MONTH(BI$15)),
NETWORKDAYS.INTL($AW302,$AW302+_xlpm.DD,1,_xlpm.VD),
AND(MONTH($AW302)&lt;&gt;MONTH(BI$15),MONTH($AX302)=MONTH(BI$15)),
NETWORKDAYS.INTL(($AX302)-_xlpm.DD,$AX302,1,_xlpm.VD),
AND(MONTH($AW302)&lt;MONTH(BI$15),MONTH($AX302)&gt;MONTH(BI$15)),
NETWORKDAYS.INTL((EOMONTH(BI$15-1,1))-_xlpm.DD,EOMONTH(BI$15-1,1),1,_xlpm.VD),
AND(MONTH($AW302)=MONTH(BI$15),MONTH($AX302)=MONTH(BI$15)),
NETWORKDAYS.INTL($AW302,$AX302,1,_xlpm.VD)))),0)),
$DH302="месяц",
$BP302*BI302,
$DH302="неделя",
$BP302*BI302/7*(ROUNDUP((DAY(EOMONTH(BI$15,0)))/4,0))),
0)</f>
        <v/>
      </c>
      <c r="CA302" s="125">
        <f t="array" ref="CA302">
IFERROR(
_xlfn.IFS(
$DH302="день_1",
$BP302*$BL302/($AX302-$AW302+1)*BJ302*(DAY(EOMONTH(BJ$15,0))),
$DH302="день_2",
$BP302/30*MAX(MIN($AX302,EOMONTH(BJ$15,0))-MAX($AW302,BJ$15)+1,),
$DH302="раб.день",
$BP302/30*(IFERROR(
_xlfn.LET(_xlpm.VD,
CHOOSE(
{1;2;3;4;5;6;7;8;9;10;11;12;13;14;15;16;17;18},
45658,45659,45660,45661,45662,45663,45664,45665,45711,45724,45778,45779,45785,45786,45820,45821,45965,46022),
_xlfn.LET(_xlpm.DD,
MAX(MIN($AX302,EOMONTH(BJ$15,0))-MAX($AW302,BJ$15),),
_xlfn.IFS(
AND(MONTH($AW302)=MONTH(BJ$15),MONTH($AX302)&lt;&gt;MONTH(BJ$15)),
NETWORKDAYS.INTL($AW302,$AW302+_xlpm.DD,1,_xlpm.VD),
AND(MONTH($AW302)&lt;&gt;MONTH(BJ$15),MONTH($AX302)=MONTH(BJ$15)),
NETWORKDAYS.INTL(($AX302)-_xlpm.DD,$AX302,1,_xlpm.VD),
AND(MONTH($AW302)&lt;MONTH(BJ$15),MONTH($AX302)&gt;MONTH(BJ$15)),
NETWORKDAYS.INTL((EOMONTH(BJ$15-1,1))-_xlpm.DD,EOMONTH(BJ$15-1,1),1,_xlpm.VD),
AND(MONTH($AW302)=MONTH(BJ$15),MONTH($AX302)=MONTH(BJ$15)),
NETWORKDAYS.INTL($AW302,$AX302,1,_xlpm.VD)))),0)),
$DH302="месяц",
$BP302*BJ302,
$DH302="неделя",
$BP302*BJ302/7*(ROUNDUP((DAY(EOMONTH(BJ$15,0)))/4,0))),
0)</f>
        <v/>
      </c>
      <c r="CB302" s="125">
        <f t="array" ref="CB302">
IFERROR(
_xlfn.IFS(
$DH302="день_1",
$BP302*$BL302/($AX302-$AW302+1)*BK302*(DAY(EOMONTH(BK$15,0))),
$DH302="день_2",
$BP302/30*MAX(MIN($AX302,EOMONTH(BK$15,0))-MAX($AW302,BK$15)+1,),
$DH302="раб.день",
$BP302/30*(IFERROR(
_xlfn.LET(_xlpm.VD,
CHOOSE(
{1;2;3;4;5;6;7;8;9;10;11;12;13;14;15;16;17;18},
45658,45659,45660,45661,45662,45663,45664,45665,45711,45724,45778,45779,45785,45786,45820,45821,45965,46022),
_xlfn.LET(_xlpm.DD,
MAX(MIN($AX302,EOMONTH(BK$15,0))-MAX($AW302,BK$15),),
_xlfn.IFS(
AND(MONTH($AW302)=MONTH(BK$15),MONTH($AX302)&lt;&gt;MONTH(BK$15)),
NETWORKDAYS.INTL($AW302,$AW302+_xlpm.DD,1,_xlpm.VD),
AND(MONTH($AW302)&lt;&gt;MONTH(BK$15),MONTH($AX302)=MONTH(BK$15)),
NETWORKDAYS.INTL(($AX302)-_xlpm.DD,$AX302,1,_xlpm.VD),
AND(MONTH($AW302)&lt;MONTH(BK$15),MONTH($AX302)&gt;MONTH(BK$15)),
NETWORKDAYS.INTL((EOMONTH(BK$15-1,1))-_xlpm.DD,EOMONTH(BK$15-1,1),1,_xlpm.VD),
AND(MONTH($AW302)=MONTH(BK$15),MONTH($AX302)=MONTH(BK$15)),
NETWORKDAYS.INTL($AW302,$AX302,1,_xlpm.VD)))),0)),
$DH302="месяц",
$BP302*BK302,
$DH302="неделя",
$BP302*BK302/7*(ROUNDUP((DAY(EOMONTH(BK$15,0)))/4,0))),
0)</f>
        <v/>
      </c>
      <c r="CC302" s="125">
        <f>SUM($BQ302:$CB302)</f>
        <v/>
      </c>
      <c r="CD302" s="126">
        <f>SUM($EH302:$EH302)</f>
        <v/>
      </c>
      <c r="CE302" s="126">
        <f>$CD302*$AB302</f>
        <v/>
      </c>
      <c r="CF302" s="126">
        <f>SUM($EK302:$EK302)</f>
        <v/>
      </c>
      <c r="CG302" s="126">
        <f>$CF302*$AB302</f>
        <v/>
      </c>
      <c r="CH302" s="126">
        <f>SUM($CC302,$CE302,$CG302)</f>
        <v/>
      </c>
      <c r="CI302" s="126">
        <f>$CH302*(1+$CM302)</f>
        <v/>
      </c>
      <c r="CJ302" s="127" t="n">
        <v>0</v>
      </c>
      <c r="CK302" s="126">
        <f>SUM($CH302:$CH302)*(1+$CJ302)</f>
        <v/>
      </c>
      <c r="CL302" s="126">
        <f>SUM($CH302:$CH302)*(1+$CM302)</f>
        <v/>
      </c>
      <c r="CM302" s="59" t="inlineStr">
        <is>
          <t>20%</t>
        </is>
      </c>
      <c r="CN302" s="59" t="n"/>
      <c r="CO302" s="72" t="n"/>
      <c r="CP302" s="59" t="n"/>
      <c r="CQ302" s="73" t="n"/>
      <c r="CR302" s="73" t="n"/>
      <c r="CS302" s="73" t="n"/>
      <c r="CT302" s="72" t="n"/>
      <c r="CU302" s="79" t="inlineStr">
        <is>
          <t> </t>
        </is>
      </c>
      <c r="CV302" s="60" t="n"/>
      <c r="CW302" s="60" t="n"/>
      <c r="CX302" s="60" t="n"/>
      <c r="CY302" s="127">
        <f>IFERROR(($CC302-$EE302)/($EE302/(1-$DQ302)),0)</f>
        <v/>
      </c>
      <c r="CZ302" s="127">
        <f>IFERROR(1-$EI302/($CE302),0)</f>
        <v/>
      </c>
      <c r="DA302" s="127">
        <f>IFERROR(1-$EL302/($CG302),0)</f>
        <v/>
      </c>
      <c r="DB302" s="126">
        <f>ROUND(IFERROR(($CI302/(1+$CM302)-$EN302),0),2)</f>
        <v/>
      </c>
      <c r="DC302" s="128" t="n"/>
      <c r="DD302" s="125" t="n"/>
      <c r="DE302" s="75" t="n">
        <v>0</v>
      </c>
      <c r="DF302" s="128" t="n"/>
      <c r="DG302" s="125">
        <f>IF($DC302=0,0,$DD302*($DC302*100%-$DE302*$DF302))*SUM($AB302:$AB302)</f>
        <v/>
      </c>
      <c r="DH302" s="129" t="inlineStr">
        <is>
          <t>месяц</t>
        </is>
      </c>
      <c r="DI302" s="130">
        <f t="array" ref="DI302">IFERROR(
IF($ES302="LisChannel",
(ROUND(((INDEX({174.625;153.888888888889;130.972222222222},MATCH($AI302,{2;3;4}),0))*$AG302*$AI302),2)),0),0)</f>
        <v/>
      </c>
      <c r="DJ302" s="130">
        <f>
_xlfn.LET(_xlpm.X,
IFERROR(
IF($ES302="НовиковТВ",
(_xlfn.LET(_xlpm.NTV,
_xlfn.LET(_xlpm.MIN,350000,
IF(SUMIFS($DI:$DI,$ES:$ES,"НовиковТВ")&lt;=_xlpm.MIN,
(SUMIFS($DI:$DI,$ES:$ES,"НовиковТВ")/(COUNTIFS($ES:$ES,"НовиковТВ")))*_xlpm.MIN/SUMIFS($DI:$DI,$ES:$ES,"НовиковТВ"),
DI302)),
_xlpm.NTV+$DG302/(1-(1-(_xlpm.NTV)*(1-$DL302)*(1-$DM302)*(1-$DN302)*(1-$DO302)*(1-$DP302)/_xlpm.NTV))))/(1+$EP302),
$DI302+$DG302/(1-(1-($DI302)*(1-$DL302)*(1-$DM302)*(1-$DN302)*(1-$DO302)*(1-$DP302)/$DI302))),
0),
_xlpm.X*(1+$CM302)*(1+$CW302)-_xlpm.X*(1+$CM302)+_xlpm.X)</f>
        <v/>
      </c>
      <c r="DK302" s="125" t="inlineStr">
        <is>
          <t>послед.</t>
        </is>
      </c>
      <c r="DL302" s="63" t="n">
        <v>0</v>
      </c>
      <c r="DM302" s="63" t="n">
        <v>0</v>
      </c>
      <c r="DN302" s="63" t="n">
        <v>0</v>
      </c>
      <c r="DO302" s="63" t="n">
        <v>0</v>
      </c>
      <c r="DP302" s="63" t="n">
        <v>0</v>
      </c>
      <c r="DQ302" s="63">
        <f t="array" ref="DQ302">IFERROR(_xlfn.IFS(
$DK302="послед.",1-(1-$DL302)*(1-$DM302)*(1-$DN302)*(1-$DO302)*(1-$DP302),
$DK302="сумм.",$DL302+$DM302+$DN302+$DO302+$DP302),
0)</f>
        <v/>
      </c>
      <c r="DR302" s="125">
        <f t="array" ref="DR302">
IFERROR(
_xlfn.IFS(
$BL302=0,
0,
$BL302&gt;0,
_xlfn.IFS($DK302="послед.",
$DJ302*(1-$DL302)*(1-$DM302)*(1-$DN302)*(1-$DO302)*(1-$DP302),
$DK302="сумм.",
$DJ302*(1-($DL302+$DM302+$DN302+$DO302+$DP302)))),0)</f>
        <v/>
      </c>
      <c r="DS302" s="125">
        <f t="array" ref="DS302">
IFERROR(_xlfn.IFS(
$DH302="день_1",
$DR302*$BL302/($AX302-$AW302+1)*AZ302*(DAY(EOMONTH(AZ$15,0))),
$DH302="день_2",
$DR302/30*MAX(MIN($AX302,EOMONTH(AZ$15,0))-MAX($AW302,AZ$15)+1,),
$DH302="раб.день",
$DR302/30*(IFERROR(
_xlfn.LET(_xlpm.VD,
CHOOSE(
{1;2;3;4;5;6;7;8;9;10;11;12;13;14;15;16;17;18},
45658,45659,45660,45661,45662,45663,45664,45665,45711,45724,45778,45779,45785,45786,45820,45821,45965,46022),
_xlfn.LET(_xlpm.DD,
MAX(MIN($AX302,EOMONTH(AZ$15,0))-MAX($AW302,AZ$15),),
_xlfn.IFS(
AND(MONTH($AW302)=MONTH(AZ$15),MONTH($AX302)&lt;&gt;MONTH(AZ$15)),
NETWORKDAYS.INTL($AW302,$AW302+_xlpm.DD,1,_xlpm.VD),
AND(MONTH($AW302)&lt;&gt;MONTH(AZ$15),MONTH($AX302)=MONTH(AZ$15)),
NETWORKDAYS.INTL(($AX302)-_xlpm.DD,$AX302,1,_xlpm.VD),
AND(MONTH($AW302)&lt;MONTH(AZ$15),MONTH($AX302)&gt;MONTH(AZ$15)),
NETWORKDAYS.INTL((EOMONTH(AZ$15-1,1))-_xlpm.DD,EOMONTH(AZ$15-1,1),1,_xlpm.VD),
AND(MONTH($AW302)=MONTH(AZ$15),MONTH($AX302)=MONTH(AZ$15)),
NETWORKDAYS.INTL($AW302,$AX302,1,_xlpm.VD)))),0)),
$DH302="месяц",
$DR302*AZ302,
$DH302="неделя",
$DR302*AZ302/7*(ROUNDUP((DAY(EOMONTH(AZ$15,0)))/4,0))),
0)</f>
        <v/>
      </c>
      <c r="DT302" s="125">
        <f t="array" ref="DT302">
IFERROR(_xlfn.IFS(
$DH302="день_1",
$DR302*$BL302/($AX302-$AW302+1)*BA302*(DAY(EOMONTH(BA$15,0))),
$DH302="день_2",
$DR302/30*MAX(MIN($AX302,EOMONTH(BA$15,0))-MAX($AW302,BA$15)+1,),
$DH302="раб.день",
$DR302/30*(IFERROR(
_xlfn.LET(_xlpm.VD,
CHOOSE(
{1;2;3;4;5;6;7;8;9;10;11;12;13;14;15;16;17;18},
45658,45659,45660,45661,45662,45663,45664,45665,45711,45724,45778,45779,45785,45786,45820,45821,45965,46022),
_xlfn.LET(_xlpm.DD,
MAX(MIN($AX302,EOMONTH(BA$15,0))-MAX($AW302,BA$15),),
_xlfn.IFS(
AND(MONTH($AW302)=MONTH(BA$15),MONTH($AX302)&lt;&gt;MONTH(BA$15)),
NETWORKDAYS.INTL($AW302,$AW302+_xlpm.DD,1,_xlpm.VD),
AND(MONTH($AW302)&lt;&gt;MONTH(BA$15),MONTH($AX302)=MONTH(BA$15)),
NETWORKDAYS.INTL(($AX302)-_xlpm.DD,$AX302,1,_xlpm.VD),
AND(MONTH($AW302)&lt;MONTH(BA$15),MONTH($AX302)&gt;MONTH(BA$15)),
NETWORKDAYS.INTL((EOMONTH(BA$15-1,1))-_xlpm.DD,EOMONTH(BA$15-1,1),1,_xlpm.VD),
AND(MONTH($AW302)=MONTH(BA$15),MONTH($AX302)=MONTH(BA$15)),
NETWORKDAYS.INTL($AW302,$AX302,1,_xlpm.VD)))),0)),
$DH302="месяц",
$DR302*BA302,
$DH302="неделя",
$DR302*BA302/7*(ROUNDUP((DAY(EOMONTH(BA$15,0)))/4,0))),
0)</f>
        <v/>
      </c>
      <c r="DU302" s="125">
        <f t="array" ref="DU302">
IFERROR(_xlfn.IFS(
$DH302="день_1",
$DR302*$BL302/($AX302-$AW302+1)*BB302*(DAY(EOMONTH(BB$15,0))),
$DH302="день_2",
$DR302/30*MAX(MIN($AX302,EOMONTH(BB$15,0))-MAX($AW302,BB$15)+1,),
$DH302="раб.день",
$DR302/30*(IFERROR(
_xlfn.LET(_xlpm.VD,
CHOOSE(
{1;2;3;4;5;6;7;8;9;10;11;12;13;14;15;16;17;18},
45658,45659,45660,45661,45662,45663,45664,45665,45711,45724,45778,45779,45785,45786,45820,45821,45965,46022),
_xlfn.LET(_xlpm.DD,
MAX(MIN($AX302,EOMONTH(BB$15,0))-MAX($AW302,BB$15),),
_xlfn.IFS(
AND(MONTH($AW302)=MONTH(BB$15),MONTH($AX302)&lt;&gt;MONTH(BB$15)),
NETWORKDAYS.INTL($AW302,$AW302+_xlpm.DD,1,_xlpm.VD),
AND(MONTH($AW302)&lt;&gt;MONTH(BB$15),MONTH($AX302)=MONTH(BB$15)),
NETWORKDAYS.INTL(($AX302)-_xlpm.DD,$AX302,1,_xlpm.VD),
AND(MONTH($AW302)&lt;MONTH(BB$15),MONTH($AX302)&gt;MONTH(BB$15)),
NETWORKDAYS.INTL((EOMONTH(BB$15-1,1))-_xlpm.DD,EOMONTH(BB$15-1,1),1,_xlpm.VD),
AND(MONTH($AW302)=MONTH(BB$15),MONTH($AX302)=MONTH(BB$15)),
NETWORKDAYS.INTL($AW302,$AX302,1,_xlpm.VD)))),0)),
$DH302="месяц",
$DR302*BB302,
$DH302="неделя",
$DR302*BB302/7*(ROUNDUP((DAY(EOMONTH(BB$15,0)))/4,0))),
0)</f>
        <v/>
      </c>
      <c r="DV302" s="125">
        <f t="array" ref="DV302">
IFERROR(_xlfn.IFS(
$DH302="день_1",
$DR302*$BL302/($AX302-$AW302+1)*BC302*(DAY(EOMONTH(BC$15,0))),
$DH302="день_2",
$DR302/30*MAX(MIN($AX302,EOMONTH(BC$15,0))-MAX($AW302,BC$15)+1,),
$DH302="раб.день",
$DR302/30*(IFERROR(
_xlfn.LET(_xlpm.VD,
CHOOSE(
{1;2;3;4;5;6;7;8;9;10;11;12;13;14;15;16;17;18},
45658,45659,45660,45661,45662,45663,45664,45665,45711,45724,45778,45779,45785,45786,45820,45821,45965,46022),
_xlfn.LET(_xlpm.DD,
MAX(MIN($AX302,EOMONTH(BC$15,0))-MAX($AW302,BC$15),),
_xlfn.IFS(
AND(MONTH($AW302)=MONTH(BC$15),MONTH($AX302)&lt;&gt;MONTH(BC$15)),
NETWORKDAYS.INTL($AW302,$AW302+_xlpm.DD,1,_xlpm.VD),
AND(MONTH($AW302)&lt;&gt;MONTH(BC$15),MONTH($AX302)=MONTH(BC$15)),
NETWORKDAYS.INTL(($AX302)-_xlpm.DD,$AX302,1,_xlpm.VD),
AND(MONTH($AW302)&lt;MONTH(BC$15),MONTH($AX302)&gt;MONTH(BC$15)),
NETWORKDAYS.INTL((EOMONTH(BC$15-1,1))-_xlpm.DD,EOMONTH(BC$15-1,1),1,_xlpm.VD),
AND(MONTH($AW302)=MONTH(BC$15),MONTH($AX302)=MONTH(BC$15)),
NETWORKDAYS.INTL($AW302,$AX302,1,_xlpm.VD)))),0)),
$DH302="месяц",
$DR302*BC302,
$DH302="неделя",
$DR302*BC302/7*(ROUNDUP((DAY(EOMONTH(BC$15,0)))/4,0))),
0)</f>
        <v/>
      </c>
      <c r="DW302" s="125">
        <f t="array" ref="DW302">
IFERROR(_xlfn.IFS(
$DH302="день_1",
$DR302*$BL302/($AX302-$AW302+1)*BD302*(DAY(EOMONTH(BD$15,0))),
$DH302="день_2",
$DR302/30*MAX(MIN($AX302,EOMONTH(BD$15,0))-MAX($AW302,BD$15)+1,),
$DH302="раб.день",
$DR302/30*(IFERROR(
_xlfn.LET(_xlpm.VD,
CHOOSE(
{1;2;3;4;5;6;7;8;9;10;11;12;13;14;15;16;17;18},
45658,45659,45660,45661,45662,45663,45664,45665,45711,45724,45778,45779,45785,45786,45820,45821,45965,46022),
_xlfn.LET(_xlpm.DD,
MAX(MIN($AX302,EOMONTH(BD$15,0))-MAX($AW302,BD$15),),
_xlfn.IFS(
AND(MONTH($AW302)=MONTH(BD$15),MONTH($AX302)&lt;&gt;MONTH(BD$15)),
NETWORKDAYS.INTL($AW302,$AW302+_xlpm.DD,1,_xlpm.VD),
AND(MONTH($AW302)&lt;&gt;MONTH(BD$15),MONTH($AX302)=MONTH(BD$15)),
NETWORKDAYS.INTL(($AX302)-_xlpm.DD,$AX302,1,_xlpm.VD),
AND(MONTH($AW302)&lt;MONTH(BD$15),MONTH($AX302)&gt;MONTH(BD$15)),
NETWORKDAYS.INTL((EOMONTH(BD$15-1,1))-_xlpm.DD,EOMONTH(BD$15-1,1),1,_xlpm.VD),
AND(MONTH($AW302)=MONTH(BD$15),MONTH($AX302)=MONTH(BD$15)),
NETWORKDAYS.INTL($AW302,$AX302,1,_xlpm.VD)))),0)),
$DH302="месяц",
$DR302*BD302,
$DH302="неделя",
$DR302*BD302/7*(ROUNDUP((DAY(EOMONTH(BD$15,0)))/4,0))),
0)</f>
        <v/>
      </c>
      <c r="DX302" s="125">
        <f t="array" ref="DX302">
IFERROR(_xlfn.IFS(
$DH302="день_1",
$DR302*$BL302/($AX302-$AW302+1)*BE302*(DAY(EOMONTH(BE$15,0))),
$DH302="день_2",
$DR302/30*MAX(MIN($AX302,EOMONTH(BE$15,0))-MAX($AW302,BE$15)+1,),
$DH302="раб.день",
$DR302/30*(IFERROR(
_xlfn.LET(_xlpm.VD,
CHOOSE(
{1;2;3;4;5;6;7;8;9;10;11;12;13;14;15;16;17;18},
45658,45659,45660,45661,45662,45663,45664,45665,45711,45724,45778,45779,45785,45786,45820,45821,45965,46022),
_xlfn.LET(_xlpm.DD,
MAX(MIN($AX302,EOMONTH(BE$15,0))-MAX($AW302,BE$15),),
_xlfn.IFS(
AND(MONTH($AW302)=MONTH(BE$15),MONTH($AX302)&lt;&gt;MONTH(BE$15)),
NETWORKDAYS.INTL($AW302,$AW302+_xlpm.DD,1,_xlpm.VD),
AND(MONTH($AW302)&lt;&gt;MONTH(BE$15),MONTH($AX302)=MONTH(BE$15)),
NETWORKDAYS.INTL(($AX302)-_xlpm.DD,$AX302,1,_xlpm.VD),
AND(MONTH($AW302)&lt;MONTH(BE$15),MONTH($AX302)&gt;MONTH(BE$15)),
NETWORKDAYS.INTL((EOMONTH(BE$15-1,1))-_xlpm.DD,EOMONTH(BE$15-1,1),1,_xlpm.VD),
AND(MONTH($AW302)=MONTH(BE$15),MONTH($AX302)=MONTH(BE$15)),
NETWORKDAYS.INTL($AW302,$AX302,1,_xlpm.VD)))),0)),
$DH302="месяц",
$DR302*BE302,
$DH302="неделя",
$DR302*BE302/7*(ROUNDUP((DAY(EOMONTH(BE$15,0)))/4,0))),
0)</f>
        <v/>
      </c>
      <c r="DY302" s="125">
        <f t="array" ref="DY302">
IFERROR(_xlfn.IFS(
$DH302="день_1",
$DR302*$BL302/($AX302-$AW302+1)*BF302*(DAY(EOMONTH(BF$15,0))),
$DH302="день_2",
$DR302/30*MAX(MIN($AX302,EOMONTH(BF$15,0))-MAX($AW302,BF$15)+1,),
$DH302="раб.день",
$DR302/30*(IFERROR(
_xlfn.LET(_xlpm.VD,
CHOOSE(
{1;2;3;4;5;6;7;8;9;10;11;12;13;14;15;16;17;18},
45658,45659,45660,45661,45662,45663,45664,45665,45711,45724,45778,45779,45785,45786,45820,45821,45965,46022),
_xlfn.LET(_xlpm.DD,
MAX(MIN($AX302,EOMONTH(BF$15,0))-MAX($AW302,BF$15),),
_xlfn.IFS(
AND(MONTH($AW302)=MONTH(BF$15),MONTH($AX302)&lt;&gt;MONTH(BF$15)),
NETWORKDAYS.INTL($AW302,$AW302+_xlpm.DD,1,_xlpm.VD),
AND(MONTH($AW302)&lt;&gt;MONTH(BF$15),MONTH($AX302)=MONTH(BF$15)),
NETWORKDAYS.INTL(($AX302)-_xlpm.DD,$AX302,1,_xlpm.VD),
AND(MONTH($AW302)&lt;MONTH(BF$15),MONTH($AX302)&gt;MONTH(BF$15)),
NETWORKDAYS.INTL((EOMONTH(BF$15-1,1))-_xlpm.DD,EOMONTH(BF$15-1,1),1,_xlpm.VD),
AND(MONTH($AW302)=MONTH(BF$15),MONTH($AX302)=MONTH(BF$15)),
NETWORKDAYS.INTL($AW302,$AX302,1,_xlpm.VD)))),0)),
$DH302="месяц",
$DR302*BF302,
$DH302="неделя",
$DR302*BF302/7*(ROUNDUP((DAY(EOMONTH(BF$15,0)))/4,0))),
0)</f>
        <v/>
      </c>
      <c r="DZ302" s="125">
        <f t="array" ref="DZ302">
IFERROR(_xlfn.IFS(
$DH302="день_1",
$DR302*$BL302/($AX302-$AW302+1)*BG302*(DAY(EOMONTH(BG$15,0))),
$DH302="день_2",
$DR302/30*MAX(MIN($AX302,EOMONTH(BG$15,0))-MAX($AW302,BG$15)+1,),
$DH302="раб.день",
$DR302/30*(IFERROR(
_xlfn.LET(_xlpm.VD,
CHOOSE(
{1;2;3;4;5;6;7;8;9;10;11;12;13;14;15;16;17;18},
45658,45659,45660,45661,45662,45663,45664,45665,45711,45724,45778,45779,45785,45786,45820,45821,45965,46022),
_xlfn.LET(_xlpm.DD,
MAX(MIN($AX302,EOMONTH(BG$15,0))-MAX($AW302,BG$15),),
_xlfn.IFS(
AND(MONTH($AW302)=MONTH(BG$15),MONTH($AX302)&lt;&gt;MONTH(BG$15)),
NETWORKDAYS.INTL($AW302,$AW302+_xlpm.DD,1,_xlpm.VD),
AND(MONTH($AW302)&lt;&gt;MONTH(BG$15),MONTH($AX302)=MONTH(BG$15)),
NETWORKDAYS.INTL(($AX302)-_xlpm.DD,$AX302,1,_xlpm.VD),
AND(MONTH($AW302)&lt;MONTH(BG$15),MONTH($AX302)&gt;MONTH(BG$15)),
NETWORKDAYS.INTL((EOMONTH(BG$15-1,1))-_xlpm.DD,EOMONTH(BG$15-1,1),1,_xlpm.VD),
AND(MONTH($AW302)=MONTH(BG$15),MONTH($AX302)=MONTH(BG$15)),
NETWORKDAYS.INTL($AW302,$AX302,1,_xlpm.VD)))),0)),
$DH302="месяц",
$DR302*BG302,
$DH302="неделя",
$DR302*BG302/7*(ROUNDUP((DAY(EOMONTH(BG$15,0)))/4,0))),
0)</f>
        <v/>
      </c>
      <c r="EA302" s="125">
        <f t="array" ref="EA302">
IFERROR(_xlfn.IFS(
$DH302="день_1",
$DR302*$BL302/($AX302-$AW302+1)*BH302*(DAY(EOMONTH(BH$15,0))),
$DH302="день_2",
$DR302/30*MAX(MIN($AX302,EOMONTH(BH$15,0))-MAX($AW302,BH$15)+1,),
$DH302="раб.день",
$DR302/30*(IFERROR(
_xlfn.LET(_xlpm.VD,
CHOOSE(
{1;2;3;4;5;6;7;8;9;10;11;12;13;14;15;16;17;18},
45658,45659,45660,45661,45662,45663,45664,45665,45711,45724,45778,45779,45785,45786,45820,45821,45965,46022),
_xlfn.LET(_xlpm.DD,
MAX(MIN($AX302,EOMONTH(BH$15,0))-MAX($AW302,BH$15),),
_xlfn.IFS(
AND(MONTH($AW302)=MONTH(BH$15),MONTH($AX302)&lt;&gt;MONTH(BH$15)),
NETWORKDAYS.INTL($AW302,$AW302+_xlpm.DD,1,_xlpm.VD),
AND(MONTH($AW302)&lt;&gt;MONTH(BH$15),MONTH($AX302)=MONTH(BH$15)),
NETWORKDAYS.INTL(($AX302)-_xlpm.DD,$AX302,1,_xlpm.VD),
AND(MONTH($AW302)&lt;MONTH(BH$15),MONTH($AX302)&gt;MONTH(BH$15)),
NETWORKDAYS.INTL((EOMONTH(BH$15-1,1))-_xlpm.DD,EOMONTH(BH$15-1,1),1,_xlpm.VD),
AND(MONTH($AW302)=MONTH(BH$15),MONTH($AX302)=MONTH(BH$15)),
NETWORKDAYS.INTL($AW302,$AX302,1,_xlpm.VD)))),0)),
$DH302="месяц",
$DR302*BH302,
$DH302="неделя",
$DR302*BH302/7*(ROUNDUP((DAY(EOMONTH(BH$15,0)))/4,0))),
0)</f>
        <v/>
      </c>
      <c r="EB302" s="125">
        <f t="array" ref="EB302">
IFERROR(_xlfn.IFS(
$DH302="день_1",
$DR302*$BL302/($AX302-$AW302+1)*BI302*(DAY(EOMONTH(BI$15,0))),
$DH302="день_2",
$DR302/30*MAX(MIN($AX302,EOMONTH(BI$15,0))-MAX($AW302,BI$15)+1,),
$DH302="раб.день",
$DR302/30*(IFERROR(
_xlfn.LET(_xlpm.VD,
CHOOSE(
{1;2;3;4;5;6;7;8;9;10;11;12;13;14;15;16;17;18},
45658,45659,45660,45661,45662,45663,45664,45665,45711,45724,45778,45779,45785,45786,45820,45821,45965,46022),
_xlfn.LET(_xlpm.DD,
MAX(MIN($AX302,EOMONTH(BI$15,0))-MAX($AW302,BI$15),),
_xlfn.IFS(
AND(MONTH($AW302)=MONTH(BI$15),MONTH($AX302)&lt;&gt;MONTH(BI$15)),
NETWORKDAYS.INTL($AW302,$AW302+_xlpm.DD,1,_xlpm.VD),
AND(MONTH($AW302)&lt;&gt;MONTH(BI$15),MONTH($AX302)=MONTH(BI$15)),
NETWORKDAYS.INTL(($AX302)-_xlpm.DD,$AX302,1,_xlpm.VD),
AND(MONTH($AW302)&lt;MONTH(BI$15),MONTH($AX302)&gt;MONTH(BI$15)),
NETWORKDAYS.INTL((EOMONTH(BI$15-1,1))-_xlpm.DD,EOMONTH(BI$15-1,1),1,_xlpm.VD),
AND(MONTH($AW302)=MONTH(BI$15),MONTH($AX302)=MONTH(BI$15)),
NETWORKDAYS.INTL($AW302,$AX302,1,_xlpm.VD)))),0)),
$DH302="месяц",
$DR302*BI302,
$DH302="неделя",
$DR302*BI302/7*(ROUNDUP((DAY(EOMONTH(BI$15,0)))/4,0))),
0)</f>
        <v/>
      </c>
      <c r="EC302" s="125">
        <f t="array" ref="EC302">
IFERROR(_xlfn.IFS(
$DH302="день_1",
$DR302*$BL302/($AX302-$AW302+1)*BJ302*(DAY(EOMONTH(BJ$15,0))),
$DH302="день_2",
$DR302/30*MAX(MIN($AX302,EOMONTH(BJ$15,0))-MAX($AW302,BJ$15)+1,),
$DH302="раб.день",
$DR302/30*(IFERROR(
_xlfn.LET(_xlpm.VD,
CHOOSE(
{1;2;3;4;5;6;7;8;9;10;11;12;13;14;15;16;17;18},
45658,45659,45660,45661,45662,45663,45664,45665,45711,45724,45778,45779,45785,45786,45820,45821,45965,46022),
_xlfn.LET(_xlpm.DD,
MAX(MIN($AX302,EOMONTH(BJ$15,0))-MAX($AW302,BJ$15),),
_xlfn.IFS(
AND(MONTH($AW302)=MONTH(BJ$15),MONTH($AX302)&lt;&gt;MONTH(BJ$15)),
NETWORKDAYS.INTL($AW302,$AW302+_xlpm.DD,1,_xlpm.VD),
AND(MONTH($AW302)&lt;&gt;MONTH(BJ$15),MONTH($AX302)=MONTH(BJ$15)),
NETWORKDAYS.INTL(($AX302)-_xlpm.DD,$AX302,1,_xlpm.VD),
AND(MONTH($AW302)&lt;MONTH(BJ$15),MONTH($AX302)&gt;MONTH(BJ$15)),
NETWORKDAYS.INTL((EOMONTH(BJ$15-1,1))-_xlpm.DD,EOMONTH(BJ$15-1,1),1,_xlpm.VD),
AND(MONTH($AW302)=MONTH(BJ$15),MONTH($AX302)=MONTH(BJ$15)),
NETWORKDAYS.INTL($AW302,$AX302,1,_xlpm.VD)))),0)),
$DH302="месяц",
$DR302*BJ302,
$DH302="неделя",
$DR302*BJ302/7*(ROUNDUP((DAY(EOMONTH(BJ$15,0)))/4,0))),
0)</f>
        <v/>
      </c>
      <c r="ED302" s="125">
        <f t="array" ref="ED302">
IFERROR(_xlfn.IFS(
$DH302="день_1",
$DR302*$BL302/($AX302-$AW302+1)*BK302*(DAY(EOMONTH(BK$15,0))),
$DH302="день_2",
$DR302/30*MAX(MIN($AX302,EOMONTH(BK$15,0))-MAX($AW302,BK$15)+1,),
$DH302="раб.день",
$DR302/30*(IFERROR(
_xlfn.LET(_xlpm.VD,
CHOOSE(
{1;2;3;4;5;6;7;8;9;10;11;12;13;14;15;16;17;18},
45658,45659,45660,45661,45662,45663,45664,45665,45711,45724,45778,45779,45785,45786,45820,45821,45965,46022),
_xlfn.LET(_xlpm.DD,
MAX(MIN($AX302,EOMONTH(BK$15,0))-MAX($AW302,BK$15),),
_xlfn.IFS(
AND(MONTH($AW302)=MONTH(BK$15),MONTH($AX302)&lt;&gt;MONTH(BK$15)),
NETWORKDAYS.INTL($AW302,$AW302+_xlpm.DD,1,_xlpm.VD),
AND(MONTH($AW302)&lt;&gt;MONTH(BK$15),MONTH($AX302)=MONTH(BK$15)),
NETWORKDAYS.INTL(($AX302)-_xlpm.DD,$AX302,1,_xlpm.VD),
AND(MONTH($AW302)&lt;MONTH(BK$15),MONTH($AX302)&gt;MONTH(BK$15)),
NETWORKDAYS.INTL((EOMONTH(BK$15-1,1))-_xlpm.DD,EOMONTH(BK$15-1,1),1,_xlpm.VD),
AND(MONTH($AW302)=MONTH(BK$15),MONTH($AX302)=MONTH(BK$15)),
NETWORKDAYS.INTL($AW302,$AX302,1,_xlpm.VD)))),0)),
$DH302="месяц",
$DR302*BK302,
$DH302="неделя",
$DR302*BK302/7*(ROUNDUP((DAY(EOMONTH(BK$15,0)))/4,0))),
0)</f>
        <v/>
      </c>
      <c r="EE302" s="125">
        <f>SUM($DS302,$DT302,$DU302,$DV302,$DW302,$DX302,$DY302,$DZ302,$EA302,$EB302,$EC302,$ED302)</f>
        <v/>
      </c>
      <c r="EF302" s="125">
        <f>IFERROR(ROUND($EE302*(1+$EP302),2),0)</f>
        <v/>
      </c>
      <c r="EG302" s="128" t="n">
        <v>1</v>
      </c>
      <c r="EH302" s="126" t="n">
        <v>0</v>
      </c>
      <c r="EI302" s="126">
        <f>ROUND(SUM($EH302:$EH302)*SUM($AB302:$AB302)*$EG302,2)</f>
        <v/>
      </c>
      <c r="EJ302" s="126">
        <f>ROUND($EI302*(1+$EP302),2)</f>
        <v/>
      </c>
      <c r="EK302" s="126" t="n">
        <v>0</v>
      </c>
      <c r="EL302" s="126">
        <f>ROUND(SUM($EK302:$EK302)*SUM($AB302:$AB302)*$EG302,2)</f>
        <v/>
      </c>
      <c r="EM302" s="126">
        <f>ROUND($EL302*(1+$EP302),2)</f>
        <v/>
      </c>
      <c r="EN302" s="126">
        <f>SUM($EE302,$EI302,$EL302)</f>
        <v/>
      </c>
      <c r="EO302" s="126">
        <f>SUM($EF302,$EJ302,$EM302)</f>
        <v/>
      </c>
      <c r="EP302" s="59" t="inlineStr">
        <is>
          <t>20%</t>
        </is>
      </c>
      <c r="EQ302" s="59" t="n"/>
      <c r="ER302" s="60">
        <f t="array" ref="ER302">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MATCH(ES302,
{"AMS";"RussOutdoor";"HD Outdoor";"Ingroup";"IQ";"Ledproduction";"LisChannel";"Logic";"Media-PPL";"NovikovTV | НовиковТВ";"SMA";"SOK";"КрокусТВ | CrocusTV | IndoorTV";"Сити";"ТЯК Москва"},
0)),"")</f>
        <v/>
      </c>
      <c r="ES302" s="60" t="n"/>
      <c r="ET302" s="60">
        <f t="array" ref="ET302">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MATCH(ES302,
{"AMS";"RussOutdoor";"HD Outdoor";"Ingroup";"IQ";"Ledproduction";"LisChannel";"Logic";"Media-PPL";"NovikovTV | НовиковТВ";"SMA";"SOK";"КрокусТВ | CrocusTV | IndoorTV";"Сити";"ТЯК Москва"},
0)),"")</f>
        <v/>
      </c>
      <c r="EU302" s="60" t="n"/>
      <c r="EV302" s="60" t="n"/>
      <c r="EX302" s="110">
        <f t="array" ref="EX302">
($AR302/30
+N("ТРАФИК ПЛОЩАДКИ"))*
(IFERROR(
_xlfn.LET(
_xlpm.GPR,
HLOOKUP($L302,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(MATCH($T302,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IF($Q302="цифровой",_xlpm.GPR/$AG302,_xlpm.GPR/60)),
0)
+N("DWELL TIME"))*
(IF($AB302=0,0,IF($AB302=1,0.3,IF($AB302=2,0.5,IF($AB302&gt;2,1))))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_xlfn.IFS($AC302="да",1.2,$AC302="нет",1)*
_xlfn.IFS($AD302="да",1.2,$AD302="нет",1)*
IF(R302="статический",1,1.2)*
$X302*
INDEX(
{1.2;1;1.2;1.2;1;1.2;1.2;1.2;1.2;1.2;1.2;1;1.2;1.2;1.2;1.2;1;1;1.2;1.2;1.2;1;1;1;1;1.2;1.2;1.2;1.2;1;1;1;1;1.2;1.2;1.2;1.2;1.2;1.2;1.2;1.2;1;1;1.2;1;1;1;1;1.5;1;1;1.5;1.5;1.2},
MATCH($Q302,_xlpm.MI,0)))&gt;{0.02;0.04;0.06;0.1;0.2;0.4;0.6;0.8;1;2;4;6})),
{0;1;2;3;4;5;6;7;8;9;10;11;12},
0)))
+N("КОЭФФИЦИЕНТ КОНТАКТА"))))*
(_xlfn.IFS($X302&lt;0.1,$X302/1000,$X302&gt;25,5.2,AND($X302&gt;=0.1,$X302&lt;=25),(($X302*2+0.1)/10)*($X302/10)))*
IFERROR((_xlfn.LET(
_xlpm.MA,
{0;0.8;0.85;0.9;0.95;1},
_xlpm.MAA,
{0;1;2;3;4;5},
INDEX(_xlpm.MA,MATCH(SUMPRODUCT(--((IF(ROUND(_xlpm.MAA,1)&gt;5,5,ROUND($AB302,1)))&gt;{0;1;2;3;4;5})),_xlpm.MAA,0)))
+N("КОЭФФИЦИЕНТ КОЛ-ВО КОНСТРУКЦИЙ")),1)*
$AB302,0))*
(IF($Q302="цифровой",$AG302/15*$AI302,1)
+N("ДЛЯ ЦИФРЫ"))</f>
        <v/>
      </c>
      <c r="EY302" s="110">
        <f>IFERROR(EX302*AY302,0)</f>
        <v/>
      </c>
      <c r="EZ302" s="131">
        <f>IFERROR(DP302/EY302*1000,0)</f>
        <v/>
      </c>
      <c r="FA302" s="112">
        <f>IFERROR(FC302/FB302,0)</f>
        <v/>
      </c>
      <c r="FB302" s="112">
        <f>IFERROR((FC302/(EY302/FF302*#REF!))*0.825,0)</f>
        <v/>
      </c>
      <c r="FC302" s="112">
        <f>IFERROR(((EX302*30/AR302)*100)/30,0)</f>
        <v/>
      </c>
      <c r="FD302" s="112">
        <f>IFERROR(EY302/G302*100%,0)</f>
        <v/>
      </c>
      <c r="FE302" s="112">
        <f>IFERROR(FD302/FC302*100%,0)</f>
        <v/>
      </c>
      <c r="FF302" s="110">
        <f>IFERROR(AR302/30*AY302,0)</f>
        <v/>
      </c>
    </row>
    <row r="303" ht="13" customHeight="1">
      <c r="A303" s="59" t="n"/>
      <c r="B303" s="60" t="n"/>
      <c r="C303" s="60" t="n"/>
      <c r="D303" s="60">
        <f t="array" ref="D303">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MATCH($E303,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03" s="60">
        <f t="array" ref="E303">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MATCH($F303,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03" s="60" t="inlineStr"/>
      <c r="G303" s="60" t="n"/>
      <c r="H303" s="60">
        <f t="array" ref="H303">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MATCH($I303,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03" s="60" t="n"/>
      <c r="J303" s="60" t="n"/>
      <c r="K303" s="60" t="n"/>
      <c r="L303" s="60" t="n"/>
      <c r="M303" s="60" t="n"/>
      <c r="N303" s="60" t="n"/>
      <c r="O303" s="60" t="n"/>
      <c r="P303" s="60">
        <f t="array" ref="P303">
_xlfn.IFS(
ISNUMBER(MATCH($Q303,{"шелфбаннер","разделитель","монетница","чековая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ISNUMBER(MATCH($Q303,{"LED/LCD","видеокулер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ISNUMBER(MATCH($Q303,{"автомобиль","машина","выставочное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ISNUMBER(MATCH($Q303,{"билборд","лифтовая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ISNUMBER(MATCH($Q303,{"навигация","подвесной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ISNUMBER(MATCH($Q303,{"движущаяся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ISNUMBER(MATCH($Q303,{"каталог","журнал"},)),
"Пресса",
$Q303="","")</f>
        <v/>
      </c>
      <c r="Q303" s="60" t="n"/>
      <c r="R303" s="60">
        <f t="array" ref="R303">
IFERROR(
_xlfn.IFS(
OR(ISNUMBER(MATCH($Q303,{"экспозиция","макет","стенд","автостенд","авто стенд","выставочное пространство","выставочные стенды","модульные выставочные стенды","3Д конструкция","3D конструкция"},)),P303="Экспонирование"),
"нестандартный",
ISNUMBER(MATCH($Q303,{"скроллер","призматрон"},)),
"динамический",
$P303="Видео",
"цифровой",
OR($P303="Пресса",$P303="Щит",$P303="POSm",$P303="Подвес",$P303="Брендирование/оклейка"),
"статический"),"")</f>
        <v/>
      </c>
      <c r="S303" s="59" t="n"/>
      <c r="T303" s="60" t="n"/>
      <c r="U303" s="60" t="n"/>
      <c r="V303" s="60">
        <f>
IF(P303="Видео",
"цифровой постер/ролик",
IF(ISNUMBER(MATCH(Q303,{"короб световой","короб световой | лайтбокс","короб световой | кристалайт","лайтбокс","лайт бокс","кристалайт","LB","lightbox"},)),
"бэклит",
IF(P303="Брендирование/оклейка",
"перфарированная пленка/самоклейка",
IF(P303="Экспонирование",
"под запрос",
IF(P303="Подвес",
"баннер/ткань",
"")))))</f>
        <v/>
      </c>
      <c r="W303" s="59" t="n"/>
      <c r="X303" s="59" t="n"/>
      <c r="Y303" s="59" t="n"/>
      <c r="Z303" s="61" t="n"/>
      <c r="AA303" s="61" t="n"/>
      <c r="AB303" s="61">
        <f>IF(BL303&gt;0,Z303,0)</f>
        <v/>
      </c>
      <c r="AC303" s="59" t="n"/>
      <c r="AD303" s="59" t="n"/>
      <c r="AE303" s="59" t="n"/>
      <c r="AF303" s="59" t="n"/>
      <c r="AG303" s="59" t="n"/>
      <c r="AH303" s="59" t="n"/>
      <c r="AI303" s="59" t="n"/>
      <c r="AJ303" s="59" t="n"/>
      <c r="AK303" s="59" t="n"/>
      <c r="AL303" s="62">
        <f>IFERROR(IF(OR(R303="статический",R303="динамический",R303="нестандартный",R303="",R303=""),"-",IF(AND(AH303="-",AI303="-"),"-",AK303*3600/AH303*AI303)),"-")</f>
        <v/>
      </c>
      <c r="AM303" s="62">
        <f>IFERROR(IF(OR(R303="статический",R303="динамический",R303="",R303="", R303="BTL",R303="нестандартный"),"-",AG303*AI303*AL303/60),"-")</f>
        <v/>
      </c>
      <c r="AN303" s="63">
        <f>IFERROR(IF(AH303="","-",AG303*AI303/AH303),"-")</f>
        <v/>
      </c>
      <c r="AO303" s="59">
        <f>IFERROR(IF(OR($R303="статический",$R303="динамический",$R303="",$R303="",$R303="BTL",$R303="нестандартный"),"-",$AL303*$AY303),"-")</f>
        <v/>
      </c>
      <c r="AP303" s="62">
        <f>IFERROR(IF(OR($R303="статический",$R303="динамический",$R303="",$R303="",$R303="BTL",$R303="нестандартный"),"-",$AM303*AY303),"-")</f>
        <v/>
      </c>
      <c r="AQ303" s="64" t="n"/>
      <c r="AR303" s="61" t="n"/>
      <c r="AS303" s="61" t="n"/>
      <c r="AT303" s="61" t="n"/>
      <c r="AU303" s="65" t="n"/>
      <c r="AV303" s="124">
        <f>IFERROR(DR303/AT303*1000,"n/a")</f>
        <v/>
      </c>
      <c r="AW303" s="67" t="n"/>
      <c r="AX303" s="67" t="n"/>
      <c r="AY303" s="43">
        <f>IFERROR(IF(OR($AW303="",$AX303=""),"",_xlfn.DAYS($AX303+1,$AW303)),"")</f>
        <v/>
      </c>
      <c r="AZ303" s="68">
        <f t="array" ref="AZ303">
_xlfn.LET(_xlpm.COEFF,
IF($AW303+$AX303=0,0,IF(MAX(MIN($AX303,EOMONTH(AZ$15,0))-MAX($AW303,AZ$15)+1,)&gt;0,1,0)),
_xlfn.IFS(
$ES303="LisChannel",
_xlpm.COEFF*
INDEX({1;1;1.2;1.2;1;1;1;1;1.2;1.2;1.2;1.2},
MATCH(MONTH(AZ$15),
{1,2,3,4,5,6,7,8,9,10,11,12})),
CONCATENATE($ES303," ",$L303)="RussOutdoor метро",
_xlpm.COEFF*
INDEX({0.8;0.9;1.1;1.1;1;1;1;1;1.1;1.1;1.1;1.1},
MATCH(MONTH(AZ$15),
{1,2,3,4,5,6,7,8,9,10,11,12})),
$ES303&lt;&gt;"LisChannel",
_xlpm.COEFF,
$ES303&lt;&gt;"RussOutdoor",
_xlpm.COEFF))</f>
        <v/>
      </c>
      <c r="BA303" s="68">
        <f t="array" ref="BA303">
_xlfn.LET(_xlpm.COEFF,
IF($AW303+$AX303=0,0,IF(MAX(MIN($AX303,EOMONTH(BA$15,0))-MAX($AW303,BA$15)+1,)&gt;0,1,0)),
_xlfn.IFS(
$ES303="LisChannel",
_xlpm.COEFF*
INDEX({1;1;1.2;1.2;1;1;1;1;1.2;1.2;1.2;1.2},
MATCH(MONTH(BA$15),
{1,2,3,4,5,6,7,8,9,10,11,12})),
CONCATENATE($ES303," ",$L303)="RussOutdoor метро",
_xlpm.COEFF*
INDEX({0.8;0.9;1.1;1.1;1;1;1;1;1.1;1.1;1.1;1.1},
MATCH(MONTH(BA$15),
{1,2,3,4,5,6,7,8,9,10,11,12})),
$ES303&lt;&gt;"LisChannel",
_xlpm.COEFF,
$ES303&lt;&gt;"RussOutdoor",
_xlpm.COEFF))</f>
        <v/>
      </c>
      <c r="BB303" s="68">
        <f t="array" ref="BB303">
_xlfn.LET(_xlpm.COEFF,
IF($AW303+$AX303=0,0,IF(MAX(MIN($AX303,EOMONTH(BB$15,0))-MAX($AW303,BB$15)+1,)&gt;0,1,0)),
_xlfn.IFS(
$ES303="LisChannel",
_xlpm.COEFF*
INDEX({1;1;1.2;1.2;1;1;1;1;1.2;1.2;1.2;1.2},
MATCH(MONTH(BB$15),
{1,2,3,4,5,6,7,8,9,10,11,12})),
CONCATENATE($ES303," ",$L303)="RussOutdoor метро",
_xlpm.COEFF*
INDEX({0.8;0.9;1.1;1.1;1;1;1;1;1.1;1.1;1.1;1.1},
MATCH(MONTH(BB$15),
{1,2,3,4,5,6,7,8,9,10,11,12})),
$ES303&lt;&gt;"LisChannel",
_xlpm.COEFF,
$ES303&lt;&gt;"RussOutdoor",
_xlpm.COEFF))</f>
        <v/>
      </c>
      <c r="BC303" s="68">
        <f t="array" ref="BC303">
_xlfn.LET(_xlpm.COEFF,
IF($AW303+$AX303=0,0,IF(MAX(MIN($AX303,EOMONTH(BC$15,0))-MAX($AW303,BC$15)+1,)&gt;0,1,0)),
_xlfn.IFS(
$ES303="LisChannel",
_xlpm.COEFF*
INDEX({1;1;1.2;1.2;1;1;1;1;1.2;1.2;1.2;1.2},
MATCH(MONTH(BC$15),
{1,2,3,4,5,6,7,8,9,10,11,12})),
CONCATENATE($ES303," ",$L303)="RussOutdoor метро",
_xlpm.COEFF*
INDEX({0.8;0.9;1.1;1.1;1;1;1;1;1.1;1.1;1.1;1.1},
MATCH(MONTH(BC$15),
{1,2,3,4,5,6,7,8,9,10,11,12})),
$ES303&lt;&gt;"LisChannel",
_xlpm.COEFF,
$ES303&lt;&gt;"RussOutdoor",
_xlpm.COEFF))</f>
        <v/>
      </c>
      <c r="BD303" s="68">
        <f t="array" ref="BD303">
_xlfn.LET(_xlpm.COEFF,
IF($AW303+$AX303=0,0,IF(MAX(MIN($AX303,EOMONTH(BD$15,0))-MAX($AW303,BD$15)+1,)&gt;0,1,0)),
_xlfn.IFS(
$ES303="LisChannel",
_xlpm.COEFF*
INDEX({1;1;1.2;1.2;1;1;1;1;1.2;1.2;1.2;1.2},
MATCH(MONTH(BD$15),
{1,2,3,4,5,6,7,8,9,10,11,12})),
CONCATENATE($ES303," ",$L303)="RussOutdoor метро",
_xlpm.COEFF*
INDEX({0.8;0.9;1.1;1.1;1;1;1;1;1.1;1.1;1.1;1.1},
MATCH(MONTH(BD$15),
{1,2,3,4,5,6,7,8,9,10,11,12})),
$ES303&lt;&gt;"LisChannel",
_xlpm.COEFF,
$ES303&lt;&gt;"RussOutdoor",
_xlpm.COEFF))</f>
        <v/>
      </c>
      <c r="BE303" s="68">
        <f t="array" ref="BE303">
_xlfn.LET(_xlpm.COEFF,
IF($AW303+$AX303=0,0,IF(MAX(MIN($AX303,EOMONTH(BE$15,0))-MAX($AW303,BE$15)+1,)&gt;0,1,0)),
_xlfn.IFS(
$ES303="LisChannel",
_xlpm.COEFF*
INDEX({1;1;1.2;1.2;1;1;1;1;1.2;1.2;1.2;1.2},
MATCH(MONTH(BE$15),
{1,2,3,4,5,6,7,8,9,10,11,12})),
CONCATENATE($ES303," ",$L303)="RussOutdoor метро",
_xlpm.COEFF*
INDEX({0.8;0.9;1.1;1.1;1;1;1;1;1.1;1.1;1.1;1.1},
MATCH(MONTH(BE$15),
{1,2,3,4,5,6,7,8,9,10,11,12})),
$ES303&lt;&gt;"LisChannel",
_xlpm.COEFF,
$ES303&lt;&gt;"RussOutdoor",
_xlpm.COEFF))</f>
        <v/>
      </c>
      <c r="BF303" s="68">
        <f t="array" ref="BF303">
_xlfn.LET(_xlpm.COEFF,
IF($AW303+$AX303=0,0,IF(MAX(MIN($AX303,EOMONTH(BF$15,0))-MAX($AW303,BF$15)+1,)&gt;0,1,0)),
_xlfn.IFS(
$ES303="LisChannel",
_xlpm.COEFF*
INDEX({1;1;1.2;1.2;1;1;1;1;1.2;1.2;1.2;1.2},
MATCH(MONTH(BF$15),
{1,2,3,4,5,6,7,8,9,10,11,12})),
CONCATENATE($ES303," ",$L303)="RussOutdoor метро",
_xlpm.COEFF*
INDEX({0.8;0.9;1.1;1.1;1;1;1;1;1.1;1.1;1.1;1.1},
MATCH(MONTH(BF$15),
{1,2,3,4,5,6,7,8,9,10,11,12})),
$ES303&lt;&gt;"LisChannel",
_xlpm.COEFF,
$ES303&lt;&gt;"RussOutdoor",
_xlpm.COEFF))</f>
        <v/>
      </c>
      <c r="BG303" s="68">
        <f t="array" ref="BG303">
_xlfn.LET(_xlpm.COEFF,
IF($AW303+$AX303=0,0,IF(MAX(MIN($AX303,EOMONTH(BG$15,0))-MAX($AW303,BG$15)+1,)&gt;0,1,0)),
_xlfn.IFS(
$ES303="LisChannel",
_xlpm.COEFF*
INDEX({1;1;1.2;1.2;1;1;1;1;1.2;1.2;1.2;1.2},
MATCH(MONTH(BG$15),
{1,2,3,4,5,6,7,8,9,10,11,12})),
CONCATENATE($ES303," ",$L303)="RussOutdoor метро",
_xlpm.COEFF*
INDEX({0.8;0.9;1.1;1.1;1;1;1;1;1.1;1.1;1.1;1.1},
MATCH(MONTH(BG$15),
{1,2,3,4,5,6,7,8,9,10,11,12})),
$ES303&lt;&gt;"LisChannel",
_xlpm.COEFF,
$ES303&lt;&gt;"RussOutdoor",
_xlpm.COEFF))</f>
        <v/>
      </c>
      <c r="BH303" s="68">
        <f t="array" ref="BH303">
_xlfn.LET(_xlpm.COEFF,
IF($AW303+$AX303=0,0,IF(MAX(MIN($AX303,EOMONTH(BH$15,0))-MAX($AW303,BH$15)+1,)&gt;0,1,0)),
_xlfn.IFS(
$ES303="LisChannel",
_xlpm.COEFF*
INDEX({1;1;1.2;1.2;1;1;1;1;1.2;1.2;1.2;1.2},
MATCH(MONTH(BH$15),
{1,2,3,4,5,6,7,8,9,10,11,12})),
CONCATENATE($ES303," ",$L303)="RussOutdoor метро",
_xlpm.COEFF*
INDEX({0.8;0.9;1.1;1.1;1;1;1;1;1.1;1.1;1.1;1.1},
MATCH(MONTH(BH$15),
{1,2,3,4,5,6,7,8,9,10,11,12})),
$ES303&lt;&gt;"LisChannel",
_xlpm.COEFF,
$ES303&lt;&gt;"RussOutdoor",
_xlpm.COEFF))</f>
        <v/>
      </c>
      <c r="BI303" s="68">
        <f t="array" ref="BI303">
_xlfn.LET(_xlpm.COEFF,
IF($AW303+$AX303=0,0,IF(MAX(MIN($AX303,EOMONTH(BI$15,0))-MAX($AW303,BI$15)+1,)&gt;0,1,0)),
_xlfn.IFS(
$ES303="LisChannel",
_xlpm.COEFF*
INDEX({1;1;1.2;1.2;1;1;1;1;1.2;1.2;1.2;1.2},
MATCH(MONTH(BI$15),
{1,2,3,4,5,6,7,8,9,10,11,12})),
CONCATENATE($ES303," ",$L303)="RussOutdoor метро",
_xlpm.COEFF*
INDEX({0.8;0.9;1.1;1.1;1;1;1;1;1.1;1.1;1.1;1.1},
MATCH(MONTH(BI$15),
{1,2,3,4,5,6,7,8,9,10,11,12})),
$ES303&lt;&gt;"LisChannel",
_xlpm.COEFF,
$ES303&lt;&gt;"RussOutdoor",
_xlpm.COEFF))</f>
        <v/>
      </c>
      <c r="BJ303" s="68">
        <f t="array" ref="BJ303">
_xlfn.LET(_xlpm.COEFF,
IF($AW303+$AX303=0,0,IF(MAX(MIN($AX303,EOMONTH(BJ$15,0))-MAX($AW303,BJ$15)+1,)&gt;0,1,0)),
_xlfn.IFS(
$ES303="LisChannel",
_xlpm.COEFF*
INDEX({1;1;1.2;1.2;1;1;1;1;1.2;1.2;1.2;1.2},
MATCH(MONTH(BJ$15),
{1,2,3,4,5,6,7,8,9,10,11,12})),
CONCATENATE($ES303," ",$L303)="RussOutdoor метро",
_xlpm.COEFF*
INDEX({0.8;0.9;1.1;1.1;1;1;1;1;1.1;1.1;1.1;1.1},
MATCH(MONTH(BJ$15),
{1,2,3,4,5,6,7,8,9,10,11,12})),
$ES303&lt;&gt;"LisChannel",
_xlpm.COEFF,
$ES303&lt;&gt;"RussOutdoor",
_xlpm.COEFF))</f>
        <v/>
      </c>
      <c r="BK303" s="68">
        <f t="array" ref="BK303">
_xlfn.LET(_xlpm.COEFF,
IF($AW303+$AX303=0,0,IF(MAX(MIN($AX303,EOMONTH(BK$15,0))-MAX($AW303,BK$15)+1,)&gt;0,1,0)),
_xlfn.IFS(
$ES303="LisChannel",
_xlpm.COEFF*
INDEX({1;1;1.2;1.2;1;1;1;1;1.2;1.2;1.2;1.2},
MATCH(MONTH(BK$15),
{1,2,3,4,5,6,7,8,9,10,11,12})),
CONCATENATE($ES303," ",$L303)="RussOutdoor метро",
_xlpm.COEFF*
INDEX({0.8;0.9;1.1;1.1;1;1;1;1;1.1;1.1;1.1;1.1},
MATCH(MONTH(BK$15),
{1,2,3,4,5,6,7,8,9,10,11,12})),
$ES303&lt;&gt;"LisChannel",
_xlpm.COEFF,
$ES303&lt;&gt;"RussOutdoor",
_xlpm.COEFF))</f>
        <v/>
      </c>
      <c r="BL303" s="62">
        <f>COUNTIFS($AZ303:$BK303,"&gt;0")</f>
        <v/>
      </c>
      <c r="BM303" s="65" t="n"/>
      <c r="BN303" s="125">
        <f>$DJ303</f>
        <v/>
      </c>
      <c r="BO303" s="63">
        <f>$DQ303</f>
        <v/>
      </c>
      <c r="BP303" s="125">
        <f>
IFERROR(
IF($BL303=0,0,
$BN303*(1-$BO303)),
0)</f>
        <v/>
      </c>
      <c r="BQ303" s="125">
        <f t="array" ref="BQ303">
IFERROR(
_xlfn.IFS(
$DH303="день_1",
$BP303*$BL303/($AX303-$AW303+1)*AZ303*(DAY(EOMONTH(AZ$15,0))),
$DH303="день_2",
$BP303/30*MAX(MIN($AX303,EOMONTH(AZ$15,0))-MAX($AW303,AZ$15)+1,),
$DH303="раб.день",
$BP303/30*(IFERROR(
_xlfn.LET(_xlpm.VD,
CHOOSE(
{1;2;3;4;5;6;7;8;9;10;11;12;13;14;15;16;17;18},
45658,45659,45660,45661,45662,45663,45664,45665,45711,45724,45778,45779,45785,45786,45820,45821,45965,46022),
_xlfn.LET(_xlpm.DD,
MAX(MIN($AX303,EOMONTH(AZ$15,0))-MAX($AW303,AZ$15),),
_xlfn.IFS(
AND(MONTH($AW303)=MONTH(AZ$15),MONTH($AX303)&lt;&gt;MONTH(AZ$15)),
NETWORKDAYS.INTL($AW303,$AW303+_xlpm.DD,1,_xlpm.VD),
AND(MONTH($AW303)&lt;&gt;MONTH(AZ$15),MONTH($AX303)=MONTH(AZ$15)),
NETWORKDAYS.INTL(($AX303)-_xlpm.DD,$AX303,1,_xlpm.VD),
AND(MONTH($AW303)&lt;MONTH(AZ$15),MONTH($AX303)&gt;MONTH(AZ$15)),
NETWORKDAYS.INTL((EOMONTH(AZ$15-1,1))-_xlpm.DD,EOMONTH(AZ$15-1,1),1,_xlpm.VD),
AND(MONTH($AW303)=MONTH(AZ$15),MONTH($AX303)=MONTH(AZ$15)),
NETWORKDAYS.INTL($AW303,$AX303,1,_xlpm.VD)))),0)),
$DH303="месяц",
$BP303*AZ303,
$DH303="неделя",
$BP303*AZ303/7*(ROUNDUP((DAY(EOMONTH(AZ$15,0)))/4,0))),
0)</f>
        <v/>
      </c>
      <c r="BR303" s="125">
        <f t="array" ref="BR303">
IFERROR(
_xlfn.IFS(
$DH303="день_1",
$BP303*$BL303/($AX303-$AW303+1)*BA303*(DAY(EOMONTH(BA$15,0))),
$DH303="день_2",
$BP303/30*MAX(MIN($AX303,EOMONTH(BA$15,0))-MAX($AW303,BA$15)+1,),
$DH303="раб.день",
$BP303/30*(IFERROR(
_xlfn.LET(_xlpm.VD,
CHOOSE(
{1;2;3;4;5;6;7;8;9;10;11;12;13;14;15;16;17;18},
45658,45659,45660,45661,45662,45663,45664,45665,45711,45724,45778,45779,45785,45786,45820,45821,45965,46022),
_xlfn.LET(_xlpm.DD,
MAX(MIN($AX303,EOMONTH(BA$15,0))-MAX($AW303,BA$15),),
_xlfn.IFS(
AND(MONTH($AW303)=MONTH(BA$15),MONTH($AX303)&lt;&gt;MONTH(BA$15)),
NETWORKDAYS.INTL($AW303,$AW303+_xlpm.DD,1,_xlpm.VD),
AND(MONTH($AW303)&lt;&gt;MONTH(BA$15),MONTH($AX303)=MONTH(BA$15)),
NETWORKDAYS.INTL(($AX303)-_xlpm.DD,$AX303,1,_xlpm.VD),
AND(MONTH($AW303)&lt;MONTH(BA$15),MONTH($AX303)&gt;MONTH(BA$15)),
NETWORKDAYS.INTL((EOMONTH(BA$15-1,1))-_xlpm.DD,EOMONTH(BA$15-1,1),1,_xlpm.VD),
AND(MONTH($AW303)=MONTH(BA$15),MONTH($AX303)=MONTH(BA$15)),
NETWORKDAYS.INTL($AW303,$AX303,1,_xlpm.VD)))),0)),
$DH303="месяц",
$BP303*BA303,
$DH303="неделя",
$BP303*BA303/7*(ROUNDUP((DAY(EOMONTH(BA$15,0)))/4,0))),
0)</f>
        <v/>
      </c>
      <c r="BS303" s="125">
        <f t="array" ref="BS303">
IFERROR(
_xlfn.IFS(
$DH303="день_1",
$BP303*$BL303/($AX303-$AW303+1)*BB303*(DAY(EOMONTH(BB$15,0))),
$DH303="день_2",
$BP303/30*MAX(MIN($AX303,EOMONTH(BB$15,0))-MAX($AW303,BB$15)+1,),
$DH303="раб.день",
$BP303/30*(IFERROR(
_xlfn.LET(_xlpm.VD,
CHOOSE(
{1;2;3;4;5;6;7;8;9;10;11;12;13;14;15;16;17;18},
45658,45659,45660,45661,45662,45663,45664,45665,45711,45724,45778,45779,45785,45786,45820,45821,45965,46022),
_xlfn.LET(_xlpm.DD,
MAX(MIN($AX303,EOMONTH(BB$15,0))-MAX($AW303,BB$15),),
_xlfn.IFS(
AND(MONTH($AW303)=MONTH(BB$15),MONTH($AX303)&lt;&gt;MONTH(BB$15)),
NETWORKDAYS.INTL($AW303,$AW303+_xlpm.DD,1,_xlpm.VD),
AND(MONTH($AW303)&lt;&gt;MONTH(BB$15),MONTH($AX303)=MONTH(BB$15)),
NETWORKDAYS.INTL(($AX303)-_xlpm.DD,$AX303,1,_xlpm.VD),
AND(MONTH($AW303)&lt;MONTH(BB$15),MONTH($AX303)&gt;MONTH(BB$15)),
NETWORKDAYS.INTL((EOMONTH(BB$15-1,1))-_xlpm.DD,EOMONTH(BB$15-1,1),1,_xlpm.VD),
AND(MONTH($AW303)=MONTH(BB$15),MONTH($AX303)=MONTH(BB$15)),
NETWORKDAYS.INTL($AW303,$AX303,1,_xlpm.VD)))),0)),
$DH303="месяц",
$BP303*BB303,
$DH303="неделя",
$BP303*BB303/7*(ROUNDUP((DAY(EOMONTH(BB$15,0)))/4,0))),
0)</f>
        <v/>
      </c>
      <c r="BT303" s="125">
        <f t="array" ref="BT303">
IFERROR(
_xlfn.IFS(
$DH303="день_1",
$BP303*$BL303/($AX303-$AW303+1)*BC303*(DAY(EOMONTH(BC$15,0))),
$DH303="день_2",
$BP303/30*MAX(MIN($AX303,EOMONTH(BC$15,0))-MAX($AW303,BC$15)+1,),
$DH303="раб.день",
$BP303/30*(IFERROR(
_xlfn.LET(_xlpm.VD,
CHOOSE(
{1;2;3;4;5;6;7;8;9;10;11;12;13;14;15;16;17;18},
45658,45659,45660,45661,45662,45663,45664,45665,45711,45724,45778,45779,45785,45786,45820,45821,45965,46022),
_xlfn.LET(_xlpm.DD,
MAX(MIN($AX303,EOMONTH(BC$15,0))-MAX($AW303,BC$15),),
_xlfn.IFS(
AND(MONTH($AW303)=MONTH(BC$15),MONTH($AX303)&lt;&gt;MONTH(BC$15)),
NETWORKDAYS.INTL($AW303,$AW303+_xlpm.DD,1,_xlpm.VD),
AND(MONTH($AW303)&lt;&gt;MONTH(BC$15),MONTH($AX303)=MONTH(BC$15)),
NETWORKDAYS.INTL(($AX303)-_xlpm.DD,$AX303,1,_xlpm.VD),
AND(MONTH($AW303)&lt;MONTH(BC$15),MONTH($AX303)&gt;MONTH(BC$15)),
NETWORKDAYS.INTL((EOMONTH(BC$15-1,1))-_xlpm.DD,EOMONTH(BC$15-1,1),1,_xlpm.VD),
AND(MONTH($AW303)=MONTH(BC$15),MONTH($AX303)=MONTH(BC$15)),
NETWORKDAYS.INTL($AW303,$AX303,1,_xlpm.VD)))),0)),
$DH303="месяц",
$BP303*BC303,
$DH303="неделя",
$BP303*BC303/7*(ROUNDUP((DAY(EOMONTH(BC$15,0)))/4,0))),
0)</f>
        <v/>
      </c>
      <c r="BU303" s="125">
        <f t="array" ref="BU303">
IFERROR(
_xlfn.IFS(
$DH303="день_1",
$BP303*$BL303/($AX303-$AW303+1)*BD303*(DAY(EOMONTH(BD$15,0))),
$DH303="день_2",
$BP303/30*MAX(MIN($AX303,EOMONTH(BD$15,0))-MAX($AW303,BD$15)+1,),
$DH303="раб.день",
$BP303/30*(IFERROR(
_xlfn.LET(_xlpm.VD,
CHOOSE(
{1;2;3;4;5;6;7;8;9;10;11;12;13;14;15;16;17;18},
45658,45659,45660,45661,45662,45663,45664,45665,45711,45724,45778,45779,45785,45786,45820,45821,45965,46022),
_xlfn.LET(_xlpm.DD,
MAX(MIN($AX303,EOMONTH(BD$15,0))-MAX($AW303,BD$15),),
_xlfn.IFS(
AND(MONTH($AW303)=MONTH(BD$15),MONTH($AX303)&lt;&gt;MONTH(BD$15)),
NETWORKDAYS.INTL($AW303,$AW303+_xlpm.DD,1,_xlpm.VD),
AND(MONTH($AW303)&lt;&gt;MONTH(BD$15),MONTH($AX303)=MONTH(BD$15)),
NETWORKDAYS.INTL(($AX303)-_xlpm.DD,$AX303,1,_xlpm.VD),
AND(MONTH($AW303)&lt;MONTH(BD$15),MONTH($AX303)&gt;MONTH(BD$15)),
NETWORKDAYS.INTL((EOMONTH(BD$15-1,1))-_xlpm.DD,EOMONTH(BD$15-1,1),1,_xlpm.VD),
AND(MONTH($AW303)=MONTH(BD$15),MONTH($AX303)=MONTH(BD$15)),
NETWORKDAYS.INTL($AW303,$AX303,1,_xlpm.VD)))),0)),
$DH303="месяц",
$BP303*BD303,
$DH303="неделя",
$BP303*BD303/7*(ROUNDUP((DAY(EOMONTH(BD$15,0)))/4,0))),
0)</f>
        <v/>
      </c>
      <c r="BV303" s="125">
        <f t="array" ref="BV303">
IFERROR(
_xlfn.IFS(
$DH303="день_1",
$BP303*$BL303/($AX303-$AW303+1)*BE303*(DAY(EOMONTH(BE$15,0))),
$DH303="день_2",
$BP303/30*MAX(MIN($AX303,EOMONTH(BE$15,0))-MAX($AW303,BE$15)+1,),
$DH303="раб.день",
$BP303/30*(IFERROR(
_xlfn.LET(_xlpm.VD,
CHOOSE(
{1;2;3;4;5;6;7;8;9;10;11;12;13;14;15;16;17;18},
45658,45659,45660,45661,45662,45663,45664,45665,45711,45724,45778,45779,45785,45786,45820,45821,45965,46022),
_xlfn.LET(_xlpm.DD,
MAX(MIN($AX303,EOMONTH(BE$15,0))-MAX($AW303,BE$15),),
_xlfn.IFS(
AND(MONTH($AW303)=MONTH(BE$15),MONTH($AX303)&lt;&gt;MONTH(BE$15)),
NETWORKDAYS.INTL($AW303,$AW303+_xlpm.DD,1,_xlpm.VD),
AND(MONTH($AW303)&lt;&gt;MONTH(BE$15),MONTH($AX303)=MONTH(BE$15)),
NETWORKDAYS.INTL(($AX303)-_xlpm.DD,$AX303,1,_xlpm.VD),
AND(MONTH($AW303)&lt;MONTH(BE$15),MONTH($AX303)&gt;MONTH(BE$15)),
NETWORKDAYS.INTL((EOMONTH(BE$15-1,1))-_xlpm.DD,EOMONTH(BE$15-1,1),1,_xlpm.VD),
AND(MONTH($AW303)=MONTH(BE$15),MONTH($AX303)=MONTH(BE$15)),
NETWORKDAYS.INTL($AW303,$AX303,1,_xlpm.VD)))),0)),
$DH303="месяц",
$BP303*BE303,
$DH303="неделя",
$BP303*BE303/7*(ROUNDUP((DAY(EOMONTH(BE$15,0)))/4,0))),
0)</f>
        <v/>
      </c>
      <c r="BW303" s="125">
        <f t="array" ref="BW303">
IFERROR(
_xlfn.IFS(
$DH303="день_1",
$BP303*$BL303/($AX303-$AW303+1)*BF303*(DAY(EOMONTH(BF$15,0))),
$DH303="день_2",
$BP303/30*MAX(MIN($AX303,EOMONTH(BF$15,0))-MAX($AW303,BF$15)+1,),
$DH303="раб.день",
$BP303/30*(IFERROR(
_xlfn.LET(_xlpm.VD,
CHOOSE(
{1;2;3;4;5;6;7;8;9;10;11;12;13;14;15;16;17;18},
45658,45659,45660,45661,45662,45663,45664,45665,45711,45724,45778,45779,45785,45786,45820,45821,45965,46022),
_xlfn.LET(_xlpm.DD,
MAX(MIN($AX303,EOMONTH(BF$15,0))-MAX($AW303,BF$15),),
_xlfn.IFS(
AND(MONTH($AW303)=MONTH(BF$15),MONTH($AX303)&lt;&gt;MONTH(BF$15)),
NETWORKDAYS.INTL($AW303,$AW303+_xlpm.DD,1,_xlpm.VD),
AND(MONTH($AW303)&lt;&gt;MONTH(BF$15),MONTH($AX303)=MONTH(BF$15)),
NETWORKDAYS.INTL(($AX303)-_xlpm.DD,$AX303,1,_xlpm.VD),
AND(MONTH($AW303)&lt;MONTH(BF$15),MONTH($AX303)&gt;MONTH(BF$15)),
NETWORKDAYS.INTL((EOMONTH(BF$15-1,1))-_xlpm.DD,EOMONTH(BF$15-1,1),1,_xlpm.VD),
AND(MONTH($AW303)=MONTH(BF$15),MONTH($AX303)=MONTH(BF$15)),
NETWORKDAYS.INTL($AW303,$AX303,1,_xlpm.VD)))),0)),
$DH303="месяц",
$BP303*BF303,
$DH303="неделя",
$BP303*BF303/7*(ROUNDUP((DAY(EOMONTH(BF$15,0)))/4,0))),
0)</f>
        <v/>
      </c>
      <c r="BX303" s="125">
        <f t="array" ref="BX303">
IFERROR(
_xlfn.IFS(
$DH303="день_1",
$BP303*$BL303/($AX303-$AW303+1)*BG303*(DAY(EOMONTH(BG$15,0))),
$DH303="день_2",
$BP303/30*MAX(MIN($AX303,EOMONTH(BG$15,0))-MAX($AW303,BG$15)+1,),
$DH303="раб.день",
$BP303/30*(IFERROR(
_xlfn.LET(_xlpm.VD,
CHOOSE(
{1;2;3;4;5;6;7;8;9;10;11;12;13;14;15;16;17;18},
45658,45659,45660,45661,45662,45663,45664,45665,45711,45724,45778,45779,45785,45786,45820,45821,45965,46022),
_xlfn.LET(_xlpm.DD,
MAX(MIN($AX303,EOMONTH(BG$15,0))-MAX($AW303,BG$15),),
_xlfn.IFS(
AND(MONTH($AW303)=MONTH(BG$15),MONTH($AX303)&lt;&gt;MONTH(BG$15)),
NETWORKDAYS.INTL($AW303,$AW303+_xlpm.DD,1,_xlpm.VD),
AND(MONTH($AW303)&lt;&gt;MONTH(BG$15),MONTH($AX303)=MONTH(BG$15)),
NETWORKDAYS.INTL(($AX303)-_xlpm.DD,$AX303,1,_xlpm.VD),
AND(MONTH($AW303)&lt;MONTH(BG$15),MONTH($AX303)&gt;MONTH(BG$15)),
NETWORKDAYS.INTL((EOMONTH(BG$15-1,1))-_xlpm.DD,EOMONTH(BG$15-1,1),1,_xlpm.VD),
AND(MONTH($AW303)=MONTH(BG$15),MONTH($AX303)=MONTH(BG$15)),
NETWORKDAYS.INTL($AW303,$AX303,1,_xlpm.VD)))),0)),
$DH303="месяц",
$BP303*BG303,
$DH303="неделя",
$BP303*BG303/7*(ROUNDUP((DAY(EOMONTH(BG$15,0)))/4,0))),
0)</f>
        <v/>
      </c>
      <c r="BY303" s="125">
        <f t="array" ref="BY303">
IFERROR(
_xlfn.IFS(
$DH303="день_1",
$BP303*$BL303/($AX303-$AW303+1)*BH303*(DAY(EOMONTH(BH$15,0))),
$DH303="день_2",
$BP303/30*MAX(MIN($AX303,EOMONTH(BH$15,0))-MAX($AW303,BH$15)+1,),
$DH303="раб.день",
$BP303/30*(IFERROR(
_xlfn.LET(_xlpm.VD,
CHOOSE(
{1;2;3;4;5;6;7;8;9;10;11;12;13;14;15;16;17;18},
45658,45659,45660,45661,45662,45663,45664,45665,45711,45724,45778,45779,45785,45786,45820,45821,45965,46022),
_xlfn.LET(_xlpm.DD,
MAX(MIN($AX303,EOMONTH(BH$15,0))-MAX($AW303,BH$15),),
_xlfn.IFS(
AND(MONTH($AW303)=MONTH(BH$15),MONTH($AX303)&lt;&gt;MONTH(BH$15)),
NETWORKDAYS.INTL($AW303,$AW303+_xlpm.DD,1,_xlpm.VD),
AND(MONTH($AW303)&lt;&gt;MONTH(BH$15),MONTH($AX303)=MONTH(BH$15)),
NETWORKDAYS.INTL(($AX303)-_xlpm.DD,$AX303,1,_xlpm.VD),
AND(MONTH($AW303)&lt;MONTH(BH$15),MONTH($AX303)&gt;MONTH(BH$15)),
NETWORKDAYS.INTL((EOMONTH(BH$15-1,1))-_xlpm.DD,EOMONTH(BH$15-1,1),1,_xlpm.VD),
AND(MONTH($AW303)=MONTH(BH$15),MONTH($AX303)=MONTH(BH$15)),
NETWORKDAYS.INTL($AW303,$AX303,1,_xlpm.VD)))),0)),
$DH303="месяц",
$BP303*BH303,
$DH303="неделя",
$BP303*BH303/7*(ROUNDUP((DAY(EOMONTH(BH$15,0)))/4,0))),
0)</f>
        <v/>
      </c>
      <c r="BZ303" s="125">
        <f t="array" ref="BZ303">
IFERROR(
_xlfn.IFS(
$DH303="день_1",
$BP303*$BL303/($AX303-$AW303+1)*BI303*(DAY(EOMONTH(BI$15,0))),
$DH303="день_2",
$BP303/30*MAX(MIN($AX303,EOMONTH(BI$15,0))-MAX($AW303,BI$15)+1,),
$DH303="раб.день",
$BP303/30*(IFERROR(
_xlfn.LET(_xlpm.VD,
CHOOSE(
{1;2;3;4;5;6;7;8;9;10;11;12;13;14;15;16;17;18},
45658,45659,45660,45661,45662,45663,45664,45665,45711,45724,45778,45779,45785,45786,45820,45821,45965,46022),
_xlfn.LET(_xlpm.DD,
MAX(MIN($AX303,EOMONTH(BI$15,0))-MAX($AW303,BI$15),),
_xlfn.IFS(
AND(MONTH($AW303)=MONTH(BI$15),MONTH($AX303)&lt;&gt;MONTH(BI$15)),
NETWORKDAYS.INTL($AW303,$AW303+_xlpm.DD,1,_xlpm.VD),
AND(MONTH($AW303)&lt;&gt;MONTH(BI$15),MONTH($AX303)=MONTH(BI$15)),
NETWORKDAYS.INTL(($AX303)-_xlpm.DD,$AX303,1,_xlpm.VD),
AND(MONTH($AW303)&lt;MONTH(BI$15),MONTH($AX303)&gt;MONTH(BI$15)),
NETWORKDAYS.INTL((EOMONTH(BI$15-1,1))-_xlpm.DD,EOMONTH(BI$15-1,1),1,_xlpm.VD),
AND(MONTH($AW303)=MONTH(BI$15),MONTH($AX303)=MONTH(BI$15)),
NETWORKDAYS.INTL($AW303,$AX303,1,_xlpm.VD)))),0)),
$DH303="месяц",
$BP303*BI303,
$DH303="неделя",
$BP303*BI303/7*(ROUNDUP((DAY(EOMONTH(BI$15,0)))/4,0))),
0)</f>
        <v/>
      </c>
      <c r="CA303" s="125">
        <f t="array" ref="CA303">
IFERROR(
_xlfn.IFS(
$DH303="день_1",
$BP303*$BL303/($AX303-$AW303+1)*BJ303*(DAY(EOMONTH(BJ$15,0))),
$DH303="день_2",
$BP303/30*MAX(MIN($AX303,EOMONTH(BJ$15,0))-MAX($AW303,BJ$15)+1,),
$DH303="раб.день",
$BP303/30*(IFERROR(
_xlfn.LET(_xlpm.VD,
CHOOSE(
{1;2;3;4;5;6;7;8;9;10;11;12;13;14;15;16;17;18},
45658,45659,45660,45661,45662,45663,45664,45665,45711,45724,45778,45779,45785,45786,45820,45821,45965,46022),
_xlfn.LET(_xlpm.DD,
MAX(MIN($AX303,EOMONTH(BJ$15,0))-MAX($AW303,BJ$15),),
_xlfn.IFS(
AND(MONTH($AW303)=MONTH(BJ$15),MONTH($AX303)&lt;&gt;MONTH(BJ$15)),
NETWORKDAYS.INTL($AW303,$AW303+_xlpm.DD,1,_xlpm.VD),
AND(MONTH($AW303)&lt;&gt;MONTH(BJ$15),MONTH($AX303)=MONTH(BJ$15)),
NETWORKDAYS.INTL(($AX303)-_xlpm.DD,$AX303,1,_xlpm.VD),
AND(MONTH($AW303)&lt;MONTH(BJ$15),MONTH($AX303)&gt;MONTH(BJ$15)),
NETWORKDAYS.INTL((EOMONTH(BJ$15-1,1))-_xlpm.DD,EOMONTH(BJ$15-1,1),1,_xlpm.VD),
AND(MONTH($AW303)=MONTH(BJ$15),MONTH($AX303)=MONTH(BJ$15)),
NETWORKDAYS.INTL($AW303,$AX303,1,_xlpm.VD)))),0)),
$DH303="месяц",
$BP303*BJ303,
$DH303="неделя",
$BP303*BJ303/7*(ROUNDUP((DAY(EOMONTH(BJ$15,0)))/4,0))),
0)</f>
        <v/>
      </c>
      <c r="CB303" s="125">
        <f t="array" ref="CB303">
IFERROR(
_xlfn.IFS(
$DH303="день_1",
$BP303*$BL303/($AX303-$AW303+1)*BK303*(DAY(EOMONTH(BK$15,0))),
$DH303="день_2",
$BP303/30*MAX(MIN($AX303,EOMONTH(BK$15,0))-MAX($AW303,BK$15)+1,),
$DH303="раб.день",
$BP303/30*(IFERROR(
_xlfn.LET(_xlpm.VD,
CHOOSE(
{1;2;3;4;5;6;7;8;9;10;11;12;13;14;15;16;17;18},
45658,45659,45660,45661,45662,45663,45664,45665,45711,45724,45778,45779,45785,45786,45820,45821,45965,46022),
_xlfn.LET(_xlpm.DD,
MAX(MIN($AX303,EOMONTH(BK$15,0))-MAX($AW303,BK$15),),
_xlfn.IFS(
AND(MONTH($AW303)=MONTH(BK$15),MONTH($AX303)&lt;&gt;MONTH(BK$15)),
NETWORKDAYS.INTL($AW303,$AW303+_xlpm.DD,1,_xlpm.VD),
AND(MONTH($AW303)&lt;&gt;MONTH(BK$15),MONTH($AX303)=MONTH(BK$15)),
NETWORKDAYS.INTL(($AX303)-_xlpm.DD,$AX303,1,_xlpm.VD),
AND(MONTH($AW303)&lt;MONTH(BK$15),MONTH($AX303)&gt;MONTH(BK$15)),
NETWORKDAYS.INTL((EOMONTH(BK$15-1,1))-_xlpm.DD,EOMONTH(BK$15-1,1),1,_xlpm.VD),
AND(MONTH($AW303)=MONTH(BK$15),MONTH($AX303)=MONTH(BK$15)),
NETWORKDAYS.INTL($AW303,$AX303,1,_xlpm.VD)))),0)),
$DH303="месяц",
$BP303*BK303,
$DH303="неделя",
$BP303*BK303/7*(ROUNDUP((DAY(EOMONTH(BK$15,0)))/4,0))),
0)</f>
        <v/>
      </c>
      <c r="CC303" s="125">
        <f>SUM($BQ303:$CB303)</f>
        <v/>
      </c>
      <c r="CD303" s="126">
        <f>SUM($EH303:$EH303)</f>
        <v/>
      </c>
      <c r="CE303" s="126">
        <f>$CD303*$AB303</f>
        <v/>
      </c>
      <c r="CF303" s="126">
        <f>SUM($EK303:$EK303)</f>
        <v/>
      </c>
      <c r="CG303" s="126">
        <f>$CF303*$AB303</f>
        <v/>
      </c>
      <c r="CH303" s="126">
        <f>SUM($CC303,$CE303,$CG303)</f>
        <v/>
      </c>
      <c r="CI303" s="126">
        <f>$CH303*(1+$CM303)</f>
        <v/>
      </c>
      <c r="CJ303" s="127" t="n">
        <v>0</v>
      </c>
      <c r="CK303" s="126">
        <f>SUM($CH303:$CH303)*(1+$CJ303)</f>
        <v/>
      </c>
      <c r="CL303" s="126">
        <f>SUM($CH303:$CH303)*(1+$CM303)</f>
        <v/>
      </c>
      <c r="CM303" s="59" t="inlineStr">
        <is>
          <t>20%</t>
        </is>
      </c>
      <c r="CN303" s="59" t="n"/>
      <c r="CO303" s="72" t="n"/>
      <c r="CP303" s="59" t="n"/>
      <c r="CQ303" s="73" t="n"/>
      <c r="CR303" s="73" t="n"/>
      <c r="CS303" s="73" t="n"/>
      <c r="CT303" s="72" t="n"/>
      <c r="CU303" s="79" t="inlineStr">
        <is>
          <t> </t>
        </is>
      </c>
      <c r="CV303" s="60" t="n"/>
      <c r="CW303" s="60" t="n"/>
      <c r="CX303" s="60" t="n"/>
      <c r="CY303" s="127">
        <f>IFERROR(($CC303-$EE303)/($EE303/(1-$DQ303)),0)</f>
        <v/>
      </c>
      <c r="CZ303" s="127">
        <f>IFERROR(1-$EI303/($CE303),0)</f>
        <v/>
      </c>
      <c r="DA303" s="127">
        <f>IFERROR(1-$EL303/($CG303),0)</f>
        <v/>
      </c>
      <c r="DB303" s="126">
        <f>ROUND(IFERROR(($CI303/(1+$CM303)-$EN303),0),2)</f>
        <v/>
      </c>
      <c r="DC303" s="128" t="n"/>
      <c r="DD303" s="125" t="n"/>
      <c r="DE303" s="75" t="n">
        <v>0</v>
      </c>
      <c r="DF303" s="128" t="n"/>
      <c r="DG303" s="125">
        <f>IF($DC303=0,0,$DD303*($DC303*100%-$DE303*$DF303))*SUM($AB303:$AB303)</f>
        <v/>
      </c>
      <c r="DH303" s="129" t="inlineStr">
        <is>
          <t>месяц</t>
        </is>
      </c>
      <c r="DI303" s="130">
        <f t="array" ref="DI303">IFERROR(
IF($ES303="LisChannel",
(ROUND(((INDEX({174.625;153.888888888889;130.972222222222},MATCH($AI303,{2;3;4}),0))*$AG303*$AI303),2)),0),0)</f>
        <v/>
      </c>
      <c r="DJ303" s="130">
        <f>
_xlfn.LET(_xlpm.X,
IFERROR(
IF($ES303="НовиковТВ",
(_xlfn.LET(_xlpm.NTV,
_xlfn.LET(_xlpm.MIN,350000,
IF(SUMIFS($DI:$DI,$ES:$ES,"НовиковТВ")&lt;=_xlpm.MIN,
(SUMIFS($DI:$DI,$ES:$ES,"НовиковТВ")/(COUNTIFS($ES:$ES,"НовиковТВ")))*_xlpm.MIN/SUMIFS($DI:$DI,$ES:$ES,"НовиковТВ"),
DI303)),
_xlpm.NTV+$DG303/(1-(1-(_xlpm.NTV)*(1-$DL303)*(1-$DM303)*(1-$DN303)*(1-$DO303)*(1-$DP303)/_xlpm.NTV))))/(1+$EP303),
$DI303+$DG303/(1-(1-($DI303)*(1-$DL303)*(1-$DM303)*(1-$DN303)*(1-$DO303)*(1-$DP303)/$DI303))),
0),
_xlpm.X*(1+$CM303)*(1+$CW303)-_xlpm.X*(1+$CM303)+_xlpm.X)</f>
        <v/>
      </c>
      <c r="DK303" s="125" t="inlineStr">
        <is>
          <t>послед.</t>
        </is>
      </c>
      <c r="DL303" s="63" t="n">
        <v>0</v>
      </c>
      <c r="DM303" s="63" t="n">
        <v>0</v>
      </c>
      <c r="DN303" s="63" t="n">
        <v>0</v>
      </c>
      <c r="DO303" s="63" t="n">
        <v>0</v>
      </c>
      <c r="DP303" s="63" t="n">
        <v>0</v>
      </c>
      <c r="DQ303" s="63">
        <f t="array" ref="DQ303">IFERROR(_xlfn.IFS(
$DK303="послед.",1-(1-$DL303)*(1-$DM303)*(1-$DN303)*(1-$DO303)*(1-$DP303),
$DK303="сумм.",$DL303+$DM303+$DN303+$DO303+$DP303),
0)</f>
        <v/>
      </c>
      <c r="DR303" s="125">
        <f t="array" ref="DR303">
IFERROR(
_xlfn.IFS(
$BL303=0,
0,
$BL303&gt;0,
_xlfn.IFS($DK303="послед.",
$DJ303*(1-$DL303)*(1-$DM303)*(1-$DN303)*(1-$DO303)*(1-$DP303),
$DK303="сумм.",
$DJ303*(1-($DL303+$DM303+$DN303+$DO303+$DP303)))),0)</f>
        <v/>
      </c>
      <c r="DS303" s="125">
        <f t="array" ref="DS303">
IFERROR(_xlfn.IFS(
$DH303="день_1",
$DR303*$BL303/($AX303-$AW303+1)*AZ303*(DAY(EOMONTH(AZ$15,0))),
$DH303="день_2",
$DR303/30*MAX(MIN($AX303,EOMONTH(AZ$15,0))-MAX($AW303,AZ$15)+1,),
$DH303="раб.день",
$DR303/30*(IFERROR(
_xlfn.LET(_xlpm.VD,
CHOOSE(
{1;2;3;4;5;6;7;8;9;10;11;12;13;14;15;16;17;18},
45658,45659,45660,45661,45662,45663,45664,45665,45711,45724,45778,45779,45785,45786,45820,45821,45965,46022),
_xlfn.LET(_xlpm.DD,
MAX(MIN($AX303,EOMONTH(AZ$15,0))-MAX($AW303,AZ$15),),
_xlfn.IFS(
AND(MONTH($AW303)=MONTH(AZ$15),MONTH($AX303)&lt;&gt;MONTH(AZ$15)),
NETWORKDAYS.INTL($AW303,$AW303+_xlpm.DD,1,_xlpm.VD),
AND(MONTH($AW303)&lt;&gt;MONTH(AZ$15),MONTH($AX303)=MONTH(AZ$15)),
NETWORKDAYS.INTL(($AX303)-_xlpm.DD,$AX303,1,_xlpm.VD),
AND(MONTH($AW303)&lt;MONTH(AZ$15),MONTH($AX303)&gt;MONTH(AZ$15)),
NETWORKDAYS.INTL((EOMONTH(AZ$15-1,1))-_xlpm.DD,EOMONTH(AZ$15-1,1),1,_xlpm.VD),
AND(MONTH($AW303)=MONTH(AZ$15),MONTH($AX303)=MONTH(AZ$15)),
NETWORKDAYS.INTL($AW303,$AX303,1,_xlpm.VD)))),0)),
$DH303="месяц",
$DR303*AZ303,
$DH303="неделя",
$DR303*AZ303/7*(ROUNDUP((DAY(EOMONTH(AZ$15,0)))/4,0))),
0)</f>
        <v/>
      </c>
      <c r="DT303" s="125">
        <f t="array" ref="DT303">
IFERROR(_xlfn.IFS(
$DH303="день_1",
$DR303*$BL303/($AX303-$AW303+1)*BA303*(DAY(EOMONTH(BA$15,0))),
$DH303="день_2",
$DR303/30*MAX(MIN($AX303,EOMONTH(BA$15,0))-MAX($AW303,BA$15)+1,),
$DH303="раб.день",
$DR303/30*(IFERROR(
_xlfn.LET(_xlpm.VD,
CHOOSE(
{1;2;3;4;5;6;7;8;9;10;11;12;13;14;15;16;17;18},
45658,45659,45660,45661,45662,45663,45664,45665,45711,45724,45778,45779,45785,45786,45820,45821,45965,46022),
_xlfn.LET(_xlpm.DD,
MAX(MIN($AX303,EOMONTH(BA$15,0))-MAX($AW303,BA$15),),
_xlfn.IFS(
AND(MONTH($AW303)=MONTH(BA$15),MONTH($AX303)&lt;&gt;MONTH(BA$15)),
NETWORKDAYS.INTL($AW303,$AW303+_xlpm.DD,1,_xlpm.VD),
AND(MONTH($AW303)&lt;&gt;MONTH(BA$15),MONTH($AX303)=MONTH(BA$15)),
NETWORKDAYS.INTL(($AX303)-_xlpm.DD,$AX303,1,_xlpm.VD),
AND(MONTH($AW303)&lt;MONTH(BA$15),MONTH($AX303)&gt;MONTH(BA$15)),
NETWORKDAYS.INTL((EOMONTH(BA$15-1,1))-_xlpm.DD,EOMONTH(BA$15-1,1),1,_xlpm.VD),
AND(MONTH($AW303)=MONTH(BA$15),MONTH($AX303)=MONTH(BA$15)),
NETWORKDAYS.INTL($AW303,$AX303,1,_xlpm.VD)))),0)),
$DH303="месяц",
$DR303*BA303,
$DH303="неделя",
$DR303*BA303/7*(ROUNDUP((DAY(EOMONTH(BA$15,0)))/4,0))),
0)</f>
        <v/>
      </c>
      <c r="DU303" s="125">
        <f t="array" ref="DU303">
IFERROR(_xlfn.IFS(
$DH303="день_1",
$DR303*$BL303/($AX303-$AW303+1)*BB303*(DAY(EOMONTH(BB$15,0))),
$DH303="день_2",
$DR303/30*MAX(MIN($AX303,EOMONTH(BB$15,0))-MAX($AW303,BB$15)+1,),
$DH303="раб.день",
$DR303/30*(IFERROR(
_xlfn.LET(_xlpm.VD,
CHOOSE(
{1;2;3;4;5;6;7;8;9;10;11;12;13;14;15;16;17;18},
45658,45659,45660,45661,45662,45663,45664,45665,45711,45724,45778,45779,45785,45786,45820,45821,45965,46022),
_xlfn.LET(_xlpm.DD,
MAX(MIN($AX303,EOMONTH(BB$15,0))-MAX($AW303,BB$15),),
_xlfn.IFS(
AND(MONTH($AW303)=MONTH(BB$15),MONTH($AX303)&lt;&gt;MONTH(BB$15)),
NETWORKDAYS.INTL($AW303,$AW303+_xlpm.DD,1,_xlpm.VD),
AND(MONTH($AW303)&lt;&gt;MONTH(BB$15),MONTH($AX303)=MONTH(BB$15)),
NETWORKDAYS.INTL(($AX303)-_xlpm.DD,$AX303,1,_xlpm.VD),
AND(MONTH($AW303)&lt;MONTH(BB$15),MONTH($AX303)&gt;MONTH(BB$15)),
NETWORKDAYS.INTL((EOMONTH(BB$15-1,1))-_xlpm.DD,EOMONTH(BB$15-1,1),1,_xlpm.VD),
AND(MONTH($AW303)=MONTH(BB$15),MONTH($AX303)=MONTH(BB$15)),
NETWORKDAYS.INTL($AW303,$AX303,1,_xlpm.VD)))),0)),
$DH303="месяц",
$DR303*BB303,
$DH303="неделя",
$DR303*BB303/7*(ROUNDUP((DAY(EOMONTH(BB$15,0)))/4,0))),
0)</f>
        <v/>
      </c>
      <c r="DV303" s="125">
        <f t="array" ref="DV303">
IFERROR(_xlfn.IFS(
$DH303="день_1",
$DR303*$BL303/($AX303-$AW303+1)*BC303*(DAY(EOMONTH(BC$15,0))),
$DH303="день_2",
$DR303/30*MAX(MIN($AX303,EOMONTH(BC$15,0))-MAX($AW303,BC$15)+1,),
$DH303="раб.день",
$DR303/30*(IFERROR(
_xlfn.LET(_xlpm.VD,
CHOOSE(
{1;2;3;4;5;6;7;8;9;10;11;12;13;14;15;16;17;18},
45658,45659,45660,45661,45662,45663,45664,45665,45711,45724,45778,45779,45785,45786,45820,45821,45965,46022),
_xlfn.LET(_xlpm.DD,
MAX(MIN($AX303,EOMONTH(BC$15,0))-MAX($AW303,BC$15),),
_xlfn.IFS(
AND(MONTH($AW303)=MONTH(BC$15),MONTH($AX303)&lt;&gt;MONTH(BC$15)),
NETWORKDAYS.INTL($AW303,$AW303+_xlpm.DD,1,_xlpm.VD),
AND(MONTH($AW303)&lt;&gt;MONTH(BC$15),MONTH($AX303)=MONTH(BC$15)),
NETWORKDAYS.INTL(($AX303)-_xlpm.DD,$AX303,1,_xlpm.VD),
AND(MONTH($AW303)&lt;MONTH(BC$15),MONTH($AX303)&gt;MONTH(BC$15)),
NETWORKDAYS.INTL((EOMONTH(BC$15-1,1))-_xlpm.DD,EOMONTH(BC$15-1,1),1,_xlpm.VD),
AND(MONTH($AW303)=MONTH(BC$15),MONTH($AX303)=MONTH(BC$15)),
NETWORKDAYS.INTL($AW303,$AX303,1,_xlpm.VD)))),0)),
$DH303="месяц",
$DR303*BC303,
$DH303="неделя",
$DR303*BC303/7*(ROUNDUP((DAY(EOMONTH(BC$15,0)))/4,0))),
0)</f>
        <v/>
      </c>
      <c r="DW303" s="125">
        <f t="array" ref="DW303">
IFERROR(_xlfn.IFS(
$DH303="день_1",
$DR303*$BL303/($AX303-$AW303+1)*BD303*(DAY(EOMONTH(BD$15,0))),
$DH303="день_2",
$DR303/30*MAX(MIN($AX303,EOMONTH(BD$15,0))-MAX($AW303,BD$15)+1,),
$DH303="раб.день",
$DR303/30*(IFERROR(
_xlfn.LET(_xlpm.VD,
CHOOSE(
{1;2;3;4;5;6;7;8;9;10;11;12;13;14;15;16;17;18},
45658,45659,45660,45661,45662,45663,45664,45665,45711,45724,45778,45779,45785,45786,45820,45821,45965,46022),
_xlfn.LET(_xlpm.DD,
MAX(MIN($AX303,EOMONTH(BD$15,0))-MAX($AW303,BD$15),),
_xlfn.IFS(
AND(MONTH($AW303)=MONTH(BD$15),MONTH($AX303)&lt;&gt;MONTH(BD$15)),
NETWORKDAYS.INTL($AW303,$AW303+_xlpm.DD,1,_xlpm.VD),
AND(MONTH($AW303)&lt;&gt;MONTH(BD$15),MONTH($AX303)=MONTH(BD$15)),
NETWORKDAYS.INTL(($AX303)-_xlpm.DD,$AX303,1,_xlpm.VD),
AND(MONTH($AW303)&lt;MONTH(BD$15),MONTH($AX303)&gt;MONTH(BD$15)),
NETWORKDAYS.INTL((EOMONTH(BD$15-1,1))-_xlpm.DD,EOMONTH(BD$15-1,1),1,_xlpm.VD),
AND(MONTH($AW303)=MONTH(BD$15),MONTH($AX303)=MONTH(BD$15)),
NETWORKDAYS.INTL($AW303,$AX303,1,_xlpm.VD)))),0)),
$DH303="месяц",
$DR303*BD303,
$DH303="неделя",
$DR303*BD303/7*(ROUNDUP((DAY(EOMONTH(BD$15,0)))/4,0))),
0)</f>
        <v/>
      </c>
      <c r="DX303" s="125">
        <f t="array" ref="DX303">
IFERROR(_xlfn.IFS(
$DH303="день_1",
$DR303*$BL303/($AX303-$AW303+1)*BE303*(DAY(EOMONTH(BE$15,0))),
$DH303="день_2",
$DR303/30*MAX(MIN($AX303,EOMONTH(BE$15,0))-MAX($AW303,BE$15)+1,),
$DH303="раб.день",
$DR303/30*(IFERROR(
_xlfn.LET(_xlpm.VD,
CHOOSE(
{1;2;3;4;5;6;7;8;9;10;11;12;13;14;15;16;17;18},
45658,45659,45660,45661,45662,45663,45664,45665,45711,45724,45778,45779,45785,45786,45820,45821,45965,46022),
_xlfn.LET(_xlpm.DD,
MAX(MIN($AX303,EOMONTH(BE$15,0))-MAX($AW303,BE$15),),
_xlfn.IFS(
AND(MONTH($AW303)=MONTH(BE$15),MONTH($AX303)&lt;&gt;MONTH(BE$15)),
NETWORKDAYS.INTL($AW303,$AW303+_xlpm.DD,1,_xlpm.VD),
AND(MONTH($AW303)&lt;&gt;MONTH(BE$15),MONTH($AX303)=MONTH(BE$15)),
NETWORKDAYS.INTL(($AX303)-_xlpm.DD,$AX303,1,_xlpm.VD),
AND(MONTH($AW303)&lt;MONTH(BE$15),MONTH($AX303)&gt;MONTH(BE$15)),
NETWORKDAYS.INTL((EOMONTH(BE$15-1,1))-_xlpm.DD,EOMONTH(BE$15-1,1),1,_xlpm.VD),
AND(MONTH($AW303)=MONTH(BE$15),MONTH($AX303)=MONTH(BE$15)),
NETWORKDAYS.INTL($AW303,$AX303,1,_xlpm.VD)))),0)),
$DH303="месяц",
$DR303*BE303,
$DH303="неделя",
$DR303*BE303/7*(ROUNDUP((DAY(EOMONTH(BE$15,0)))/4,0))),
0)</f>
        <v/>
      </c>
      <c r="DY303" s="125">
        <f t="array" ref="DY303">
IFERROR(_xlfn.IFS(
$DH303="день_1",
$DR303*$BL303/($AX303-$AW303+1)*BF303*(DAY(EOMONTH(BF$15,0))),
$DH303="день_2",
$DR303/30*MAX(MIN($AX303,EOMONTH(BF$15,0))-MAX($AW303,BF$15)+1,),
$DH303="раб.день",
$DR303/30*(IFERROR(
_xlfn.LET(_xlpm.VD,
CHOOSE(
{1;2;3;4;5;6;7;8;9;10;11;12;13;14;15;16;17;18},
45658,45659,45660,45661,45662,45663,45664,45665,45711,45724,45778,45779,45785,45786,45820,45821,45965,46022),
_xlfn.LET(_xlpm.DD,
MAX(MIN($AX303,EOMONTH(BF$15,0))-MAX($AW303,BF$15),),
_xlfn.IFS(
AND(MONTH($AW303)=MONTH(BF$15),MONTH($AX303)&lt;&gt;MONTH(BF$15)),
NETWORKDAYS.INTL($AW303,$AW303+_xlpm.DD,1,_xlpm.VD),
AND(MONTH($AW303)&lt;&gt;MONTH(BF$15),MONTH($AX303)=MONTH(BF$15)),
NETWORKDAYS.INTL(($AX303)-_xlpm.DD,$AX303,1,_xlpm.VD),
AND(MONTH($AW303)&lt;MONTH(BF$15),MONTH($AX303)&gt;MONTH(BF$15)),
NETWORKDAYS.INTL((EOMONTH(BF$15-1,1))-_xlpm.DD,EOMONTH(BF$15-1,1),1,_xlpm.VD),
AND(MONTH($AW303)=MONTH(BF$15),MONTH($AX303)=MONTH(BF$15)),
NETWORKDAYS.INTL($AW303,$AX303,1,_xlpm.VD)))),0)),
$DH303="месяц",
$DR303*BF303,
$DH303="неделя",
$DR303*BF303/7*(ROUNDUP((DAY(EOMONTH(BF$15,0)))/4,0))),
0)</f>
        <v/>
      </c>
      <c r="DZ303" s="125">
        <f t="array" ref="DZ303">
IFERROR(_xlfn.IFS(
$DH303="день_1",
$DR303*$BL303/($AX303-$AW303+1)*BG303*(DAY(EOMONTH(BG$15,0))),
$DH303="день_2",
$DR303/30*MAX(MIN($AX303,EOMONTH(BG$15,0))-MAX($AW303,BG$15)+1,),
$DH303="раб.день",
$DR303/30*(IFERROR(
_xlfn.LET(_xlpm.VD,
CHOOSE(
{1;2;3;4;5;6;7;8;9;10;11;12;13;14;15;16;17;18},
45658,45659,45660,45661,45662,45663,45664,45665,45711,45724,45778,45779,45785,45786,45820,45821,45965,46022),
_xlfn.LET(_xlpm.DD,
MAX(MIN($AX303,EOMONTH(BG$15,0))-MAX($AW303,BG$15),),
_xlfn.IFS(
AND(MONTH($AW303)=MONTH(BG$15),MONTH($AX303)&lt;&gt;MONTH(BG$15)),
NETWORKDAYS.INTL($AW303,$AW303+_xlpm.DD,1,_xlpm.VD),
AND(MONTH($AW303)&lt;&gt;MONTH(BG$15),MONTH($AX303)=MONTH(BG$15)),
NETWORKDAYS.INTL(($AX303)-_xlpm.DD,$AX303,1,_xlpm.VD),
AND(MONTH($AW303)&lt;MONTH(BG$15),MONTH($AX303)&gt;MONTH(BG$15)),
NETWORKDAYS.INTL((EOMONTH(BG$15-1,1))-_xlpm.DD,EOMONTH(BG$15-1,1),1,_xlpm.VD),
AND(MONTH($AW303)=MONTH(BG$15),MONTH($AX303)=MONTH(BG$15)),
NETWORKDAYS.INTL($AW303,$AX303,1,_xlpm.VD)))),0)),
$DH303="месяц",
$DR303*BG303,
$DH303="неделя",
$DR303*BG303/7*(ROUNDUP((DAY(EOMONTH(BG$15,0)))/4,0))),
0)</f>
        <v/>
      </c>
      <c r="EA303" s="125">
        <f t="array" ref="EA303">
IFERROR(_xlfn.IFS(
$DH303="день_1",
$DR303*$BL303/($AX303-$AW303+1)*BH303*(DAY(EOMONTH(BH$15,0))),
$DH303="день_2",
$DR303/30*MAX(MIN($AX303,EOMONTH(BH$15,0))-MAX($AW303,BH$15)+1,),
$DH303="раб.день",
$DR303/30*(IFERROR(
_xlfn.LET(_xlpm.VD,
CHOOSE(
{1;2;3;4;5;6;7;8;9;10;11;12;13;14;15;16;17;18},
45658,45659,45660,45661,45662,45663,45664,45665,45711,45724,45778,45779,45785,45786,45820,45821,45965,46022),
_xlfn.LET(_xlpm.DD,
MAX(MIN($AX303,EOMONTH(BH$15,0))-MAX($AW303,BH$15),),
_xlfn.IFS(
AND(MONTH($AW303)=MONTH(BH$15),MONTH($AX303)&lt;&gt;MONTH(BH$15)),
NETWORKDAYS.INTL($AW303,$AW303+_xlpm.DD,1,_xlpm.VD),
AND(MONTH($AW303)&lt;&gt;MONTH(BH$15),MONTH($AX303)=MONTH(BH$15)),
NETWORKDAYS.INTL(($AX303)-_xlpm.DD,$AX303,1,_xlpm.VD),
AND(MONTH($AW303)&lt;MONTH(BH$15),MONTH($AX303)&gt;MONTH(BH$15)),
NETWORKDAYS.INTL((EOMONTH(BH$15-1,1))-_xlpm.DD,EOMONTH(BH$15-1,1),1,_xlpm.VD),
AND(MONTH($AW303)=MONTH(BH$15),MONTH($AX303)=MONTH(BH$15)),
NETWORKDAYS.INTL($AW303,$AX303,1,_xlpm.VD)))),0)),
$DH303="месяц",
$DR303*BH303,
$DH303="неделя",
$DR303*BH303/7*(ROUNDUP((DAY(EOMONTH(BH$15,0)))/4,0))),
0)</f>
        <v/>
      </c>
      <c r="EB303" s="125">
        <f t="array" ref="EB303">
IFERROR(_xlfn.IFS(
$DH303="день_1",
$DR303*$BL303/($AX303-$AW303+1)*BI303*(DAY(EOMONTH(BI$15,0))),
$DH303="день_2",
$DR303/30*MAX(MIN($AX303,EOMONTH(BI$15,0))-MAX($AW303,BI$15)+1,),
$DH303="раб.день",
$DR303/30*(IFERROR(
_xlfn.LET(_xlpm.VD,
CHOOSE(
{1;2;3;4;5;6;7;8;9;10;11;12;13;14;15;16;17;18},
45658,45659,45660,45661,45662,45663,45664,45665,45711,45724,45778,45779,45785,45786,45820,45821,45965,46022),
_xlfn.LET(_xlpm.DD,
MAX(MIN($AX303,EOMONTH(BI$15,0))-MAX($AW303,BI$15),),
_xlfn.IFS(
AND(MONTH($AW303)=MONTH(BI$15),MONTH($AX303)&lt;&gt;MONTH(BI$15)),
NETWORKDAYS.INTL($AW303,$AW303+_xlpm.DD,1,_xlpm.VD),
AND(MONTH($AW303)&lt;&gt;MONTH(BI$15),MONTH($AX303)=MONTH(BI$15)),
NETWORKDAYS.INTL(($AX303)-_xlpm.DD,$AX303,1,_xlpm.VD),
AND(MONTH($AW303)&lt;MONTH(BI$15),MONTH($AX303)&gt;MONTH(BI$15)),
NETWORKDAYS.INTL((EOMONTH(BI$15-1,1))-_xlpm.DD,EOMONTH(BI$15-1,1),1,_xlpm.VD),
AND(MONTH($AW303)=MONTH(BI$15),MONTH($AX303)=MONTH(BI$15)),
NETWORKDAYS.INTL($AW303,$AX303,1,_xlpm.VD)))),0)),
$DH303="месяц",
$DR303*BI303,
$DH303="неделя",
$DR303*BI303/7*(ROUNDUP((DAY(EOMONTH(BI$15,0)))/4,0))),
0)</f>
        <v/>
      </c>
      <c r="EC303" s="125">
        <f t="array" ref="EC303">
IFERROR(_xlfn.IFS(
$DH303="день_1",
$DR303*$BL303/($AX303-$AW303+1)*BJ303*(DAY(EOMONTH(BJ$15,0))),
$DH303="день_2",
$DR303/30*MAX(MIN($AX303,EOMONTH(BJ$15,0))-MAX($AW303,BJ$15)+1,),
$DH303="раб.день",
$DR303/30*(IFERROR(
_xlfn.LET(_xlpm.VD,
CHOOSE(
{1;2;3;4;5;6;7;8;9;10;11;12;13;14;15;16;17;18},
45658,45659,45660,45661,45662,45663,45664,45665,45711,45724,45778,45779,45785,45786,45820,45821,45965,46022),
_xlfn.LET(_xlpm.DD,
MAX(MIN($AX303,EOMONTH(BJ$15,0))-MAX($AW303,BJ$15),),
_xlfn.IFS(
AND(MONTH($AW303)=MONTH(BJ$15),MONTH($AX303)&lt;&gt;MONTH(BJ$15)),
NETWORKDAYS.INTL($AW303,$AW303+_xlpm.DD,1,_xlpm.VD),
AND(MONTH($AW303)&lt;&gt;MONTH(BJ$15),MONTH($AX303)=MONTH(BJ$15)),
NETWORKDAYS.INTL(($AX303)-_xlpm.DD,$AX303,1,_xlpm.VD),
AND(MONTH($AW303)&lt;MONTH(BJ$15),MONTH($AX303)&gt;MONTH(BJ$15)),
NETWORKDAYS.INTL((EOMONTH(BJ$15-1,1))-_xlpm.DD,EOMONTH(BJ$15-1,1),1,_xlpm.VD),
AND(MONTH($AW303)=MONTH(BJ$15),MONTH($AX303)=MONTH(BJ$15)),
NETWORKDAYS.INTL($AW303,$AX303,1,_xlpm.VD)))),0)),
$DH303="месяц",
$DR303*BJ303,
$DH303="неделя",
$DR303*BJ303/7*(ROUNDUP((DAY(EOMONTH(BJ$15,0)))/4,0))),
0)</f>
        <v/>
      </c>
      <c r="ED303" s="125">
        <f t="array" ref="ED303">
IFERROR(_xlfn.IFS(
$DH303="день_1",
$DR303*$BL303/($AX303-$AW303+1)*BK303*(DAY(EOMONTH(BK$15,0))),
$DH303="день_2",
$DR303/30*MAX(MIN($AX303,EOMONTH(BK$15,0))-MAX($AW303,BK$15)+1,),
$DH303="раб.день",
$DR303/30*(IFERROR(
_xlfn.LET(_xlpm.VD,
CHOOSE(
{1;2;3;4;5;6;7;8;9;10;11;12;13;14;15;16;17;18},
45658,45659,45660,45661,45662,45663,45664,45665,45711,45724,45778,45779,45785,45786,45820,45821,45965,46022),
_xlfn.LET(_xlpm.DD,
MAX(MIN($AX303,EOMONTH(BK$15,0))-MAX($AW303,BK$15),),
_xlfn.IFS(
AND(MONTH($AW303)=MONTH(BK$15),MONTH($AX303)&lt;&gt;MONTH(BK$15)),
NETWORKDAYS.INTL($AW303,$AW303+_xlpm.DD,1,_xlpm.VD),
AND(MONTH($AW303)&lt;&gt;MONTH(BK$15),MONTH($AX303)=MONTH(BK$15)),
NETWORKDAYS.INTL(($AX303)-_xlpm.DD,$AX303,1,_xlpm.VD),
AND(MONTH($AW303)&lt;MONTH(BK$15),MONTH($AX303)&gt;MONTH(BK$15)),
NETWORKDAYS.INTL((EOMONTH(BK$15-1,1))-_xlpm.DD,EOMONTH(BK$15-1,1),1,_xlpm.VD),
AND(MONTH($AW303)=MONTH(BK$15),MONTH($AX303)=MONTH(BK$15)),
NETWORKDAYS.INTL($AW303,$AX303,1,_xlpm.VD)))),0)),
$DH303="месяц",
$DR303*BK303,
$DH303="неделя",
$DR303*BK303/7*(ROUNDUP((DAY(EOMONTH(BK$15,0)))/4,0))),
0)</f>
        <v/>
      </c>
      <c r="EE303" s="125">
        <f>SUM($DS303,$DT303,$DU303,$DV303,$DW303,$DX303,$DY303,$DZ303,$EA303,$EB303,$EC303,$ED303)</f>
        <v/>
      </c>
      <c r="EF303" s="125">
        <f>IFERROR(ROUND($EE303*(1+$EP303),2),0)</f>
        <v/>
      </c>
      <c r="EG303" s="128" t="n">
        <v>1</v>
      </c>
      <c r="EH303" s="126" t="n">
        <v>0</v>
      </c>
      <c r="EI303" s="126">
        <f>ROUND(SUM($EH303:$EH303)*SUM($AB303:$AB303)*$EG303,2)</f>
        <v/>
      </c>
      <c r="EJ303" s="126">
        <f>ROUND($EI303*(1+$EP303),2)</f>
        <v/>
      </c>
      <c r="EK303" s="126" t="n">
        <v>0</v>
      </c>
      <c r="EL303" s="126">
        <f>ROUND(SUM($EK303:$EK303)*SUM($AB303:$AB303)*$EG303,2)</f>
        <v/>
      </c>
      <c r="EM303" s="126">
        <f>ROUND($EL303*(1+$EP303),2)</f>
        <v/>
      </c>
      <c r="EN303" s="126">
        <f>SUM($EE303,$EI303,$EL303)</f>
        <v/>
      </c>
      <c r="EO303" s="126">
        <f>SUM($EF303,$EJ303,$EM303)</f>
        <v/>
      </c>
      <c r="EP303" s="59" t="inlineStr">
        <is>
          <t>20%</t>
        </is>
      </c>
      <c r="EQ303" s="59" t="n"/>
      <c r="ER303" s="60">
        <f t="array" ref="ER303">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MATCH(ES303,
{"AMS";"RussOutdoor";"HD Outdoor";"Ingroup";"IQ";"Ledproduction";"LisChannel";"Logic";"Media-PPL";"NovikovTV | НовиковТВ";"SMA";"SOK";"КрокусТВ | CrocusTV | IndoorTV";"Сити";"ТЯК Москва"},
0)),"")</f>
        <v/>
      </c>
      <c r="ES303" s="60" t="n"/>
      <c r="ET303" s="60">
        <f t="array" ref="ET303">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MATCH(ES303,
{"AMS";"RussOutdoor";"HD Outdoor";"Ingroup";"IQ";"Ledproduction";"LisChannel";"Logic";"Media-PPL";"NovikovTV | НовиковТВ";"SMA";"SOK";"КрокусТВ | CrocusTV | IndoorTV";"Сити";"ТЯК Москва"},
0)),"")</f>
        <v/>
      </c>
      <c r="EU303" s="60" t="n"/>
      <c r="EV303" s="60" t="n"/>
      <c r="EX303" s="110">
        <f t="array" ref="EX303">
($AR303/30
+N("ТРАФИК ПЛОЩАДКИ"))*
(IFERROR(
_xlfn.LET(
_xlpm.GPR,
HLOOKUP($L303,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(MATCH($T303,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IF($Q303="цифровой",_xlpm.GPR/$AG303,_xlpm.GPR/60)),
0)
+N("DWELL TIME"))*
(IF($AB303=0,0,IF($AB303=1,0.3,IF($AB303=2,0.5,IF($AB303&gt;2,1))))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_xlfn.IFS($AC303="да",1.2,$AC303="нет",1)*
_xlfn.IFS($AD303="да",1.2,$AD303="нет",1)*
IF(R303="статический",1,1.2)*
$X303*
INDEX(
{1.2;1;1.2;1.2;1;1.2;1.2;1.2;1.2;1.2;1.2;1;1.2;1.2;1.2;1.2;1;1;1.2;1.2;1.2;1;1;1;1;1.2;1.2;1.2;1.2;1;1;1;1;1.2;1.2;1.2;1.2;1.2;1.2;1.2;1.2;1;1;1.2;1;1;1;1;1.5;1;1;1.5;1.5;1.2},
MATCH($Q303,_xlpm.MI,0)))&gt;{0.02;0.04;0.06;0.1;0.2;0.4;0.6;0.8;1;2;4;6})),
{0;1;2;3;4;5;6;7;8;9;10;11;12},
0)))
+N("КОЭФФИЦИЕНТ КОНТАКТА"))))*
(_xlfn.IFS($X303&lt;0.1,$X303/1000,$X303&gt;25,5.2,AND($X303&gt;=0.1,$X303&lt;=25),(($X303*2+0.1)/10)*($X303/10)))*
IFERROR((_xlfn.LET(
_xlpm.MA,
{0;0.8;0.85;0.9;0.95;1},
_xlpm.MAA,
{0;1;2;3;4;5},
INDEX(_xlpm.MA,MATCH(SUMPRODUCT(--((IF(ROUND(_xlpm.MAA,1)&gt;5,5,ROUND($AB303,1)))&gt;{0;1;2;3;4;5})),_xlpm.MAA,0)))
+N("КОЭФФИЦИЕНТ КОЛ-ВО КОНСТРУКЦИЙ")),1)*
$AB303,0))*
(IF($Q303="цифровой",$AG303/15*$AI303,1)
+N("ДЛЯ ЦИФРЫ"))</f>
        <v/>
      </c>
      <c r="EY303" s="110">
        <f>IFERROR(EX303*AY303,0)</f>
        <v/>
      </c>
      <c r="EZ303" s="131">
        <f>IFERROR(DP303/EY303*1000,0)</f>
        <v/>
      </c>
      <c r="FA303" s="112">
        <f>IFERROR(FC303/FB303,0)</f>
        <v/>
      </c>
      <c r="FB303" s="112">
        <f>IFERROR((FC303/(EY303/FF303*#REF!))*0.825,0)</f>
        <v/>
      </c>
      <c r="FC303" s="112">
        <f>IFERROR(((EX303*30/AR303)*100)/30,0)</f>
        <v/>
      </c>
      <c r="FD303" s="112">
        <f>IFERROR(EY303/G303*100%,0)</f>
        <v/>
      </c>
      <c r="FE303" s="112">
        <f>IFERROR(FD303/FC303*100%,0)</f>
        <v/>
      </c>
      <c r="FF303" s="110">
        <f>IFERROR(AR303/30*AY303,0)</f>
        <v/>
      </c>
    </row>
    <row r="304" ht="13" customHeight="1">
      <c r="A304" s="59" t="n"/>
      <c r="B304" s="60" t="n"/>
      <c r="C304" s="60" t="n"/>
      <c r="D304" s="60">
        <f t="array" ref="D304">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MATCH($E304,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04" s="60">
        <f t="array" ref="E304">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MATCH($F304,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04" s="60" t="inlineStr"/>
      <c r="G304" s="60" t="n"/>
      <c r="H304" s="60">
        <f t="array" ref="H304">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MATCH($I304,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04" s="60" t="n"/>
      <c r="J304" s="60" t="n"/>
      <c r="K304" s="60" t="n"/>
      <c r="L304" s="60" t="n"/>
      <c r="M304" s="60" t="n"/>
      <c r="N304" s="60" t="n"/>
      <c r="O304" s="60" t="n"/>
      <c r="P304" s="60">
        <f t="array" ref="P304">
_xlfn.IFS(
ISNUMBER(MATCH($Q304,{"шелфбаннер","разделитель","монетница","чековая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ISNUMBER(MATCH($Q304,{"LED/LCD","видеокулер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ISNUMBER(MATCH($Q304,{"автомобиль","машина","выставочное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ISNUMBER(MATCH($Q304,{"билборд","лифтовая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ISNUMBER(MATCH($Q304,{"навигация","подвесной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ISNUMBER(MATCH($Q304,{"движущаяся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ISNUMBER(MATCH($Q304,{"каталог","журнал"},)),
"Пресса",
$Q304="","")</f>
        <v/>
      </c>
      <c r="Q304" s="60" t="n"/>
      <c r="R304" s="60">
        <f t="array" ref="R304">
IFERROR(
_xlfn.IFS(
OR(ISNUMBER(MATCH($Q304,{"экспозиция","макет","стенд","автостенд","авто стенд","выставочное пространство","выставочные стенды","модульные выставочные стенды","3Д конструкция","3D конструкция"},)),P304="Экспонирование"),
"нестандартный",
ISNUMBER(MATCH($Q304,{"скроллер","призматрон"},)),
"динамический",
$P304="Видео",
"цифровой",
OR($P304="Пресса",$P304="Щит",$P304="POSm",$P304="Подвес",$P304="Брендирование/оклейка"),
"статический"),"")</f>
        <v/>
      </c>
      <c r="S304" s="59" t="n"/>
      <c r="T304" s="60" t="n"/>
      <c r="U304" s="60" t="n"/>
      <c r="V304" s="60">
        <f>
IF(P304="Видео",
"цифровой постер/ролик",
IF(ISNUMBER(MATCH(Q304,{"короб световой","короб световой | лайтбокс","короб световой | кристалайт","лайтбокс","лайт бокс","кристалайт","LB","lightbox"},)),
"бэклит",
IF(P304="Брендирование/оклейка",
"перфарированная пленка/самоклейка",
IF(P304="Экспонирование",
"под запрос",
IF(P304="Подвес",
"баннер/ткань",
"")))))</f>
        <v/>
      </c>
      <c r="W304" s="59" t="n"/>
      <c r="X304" s="59" t="n"/>
      <c r="Y304" s="59" t="n"/>
      <c r="Z304" s="61" t="n"/>
      <c r="AA304" s="61" t="n"/>
      <c r="AB304" s="61">
        <f>IF(BL304&gt;0,Z304,0)</f>
        <v/>
      </c>
      <c r="AC304" s="59" t="n"/>
      <c r="AD304" s="59" t="n"/>
      <c r="AE304" s="59" t="n"/>
      <c r="AF304" s="59" t="n"/>
      <c r="AG304" s="59" t="n"/>
      <c r="AH304" s="59" t="n"/>
      <c r="AI304" s="59" t="n"/>
      <c r="AJ304" s="59" t="n"/>
      <c r="AK304" s="59" t="n"/>
      <c r="AL304" s="62">
        <f>IFERROR(IF(OR(R304="статический",R304="динамический",R304="нестандартный",R304="",R304=""),"-",IF(AND(AH304="-",AI304="-"),"-",AK304*3600/AH304*AI304)),"-")</f>
        <v/>
      </c>
      <c r="AM304" s="62">
        <f>IFERROR(IF(OR(R304="статический",R304="динамический",R304="",R304="", R304="BTL",R304="нестандартный"),"-",AG304*AI304*AL304/60),"-")</f>
        <v/>
      </c>
      <c r="AN304" s="63">
        <f>IFERROR(IF(AH304="","-",AG304*AI304/AH304),"-")</f>
        <v/>
      </c>
      <c r="AO304" s="59">
        <f>IFERROR(IF(OR($R304="статический",$R304="динамический",$R304="",$R304="",$R304="BTL",$R304="нестандартный"),"-",$AL304*$AY304),"-")</f>
        <v/>
      </c>
      <c r="AP304" s="62">
        <f>IFERROR(IF(OR($R304="статический",$R304="динамический",$R304="",$R304="",$R304="BTL",$R304="нестандартный"),"-",$AM304*AY304),"-")</f>
        <v/>
      </c>
      <c r="AQ304" s="64" t="n"/>
      <c r="AR304" s="61" t="n"/>
      <c r="AS304" s="61" t="n"/>
      <c r="AT304" s="61" t="n"/>
      <c r="AU304" s="65" t="n"/>
      <c r="AV304" s="124">
        <f>IFERROR(DR304/AT304*1000,"n/a")</f>
        <v/>
      </c>
      <c r="AW304" s="67" t="n"/>
      <c r="AX304" s="67" t="n"/>
      <c r="AY304" s="43">
        <f>IFERROR(IF(OR($AW304="",$AX304=""),"",_xlfn.DAYS($AX304+1,$AW304)),"")</f>
        <v/>
      </c>
      <c r="AZ304" s="68">
        <f t="array" ref="AZ304">
_xlfn.LET(_xlpm.COEFF,
IF($AW304+$AX304=0,0,IF(MAX(MIN($AX304,EOMONTH(AZ$15,0))-MAX($AW304,AZ$15)+1,)&gt;0,1,0)),
_xlfn.IFS(
$ES304="LisChannel",
_xlpm.COEFF*
INDEX({1;1;1.2;1.2;1;1;1;1;1.2;1.2;1.2;1.2},
MATCH(MONTH(AZ$15),
{1,2,3,4,5,6,7,8,9,10,11,12})),
CONCATENATE($ES304," ",$L304)="RussOutdoor метро",
_xlpm.COEFF*
INDEX({0.8;0.9;1.1;1.1;1;1;1;1;1.1;1.1;1.1;1.1},
MATCH(MONTH(AZ$15),
{1,2,3,4,5,6,7,8,9,10,11,12})),
$ES304&lt;&gt;"LisChannel",
_xlpm.COEFF,
$ES304&lt;&gt;"RussOutdoor",
_xlpm.COEFF))</f>
        <v/>
      </c>
      <c r="BA304" s="68">
        <f t="array" ref="BA304">
_xlfn.LET(_xlpm.COEFF,
IF($AW304+$AX304=0,0,IF(MAX(MIN($AX304,EOMONTH(BA$15,0))-MAX($AW304,BA$15)+1,)&gt;0,1,0)),
_xlfn.IFS(
$ES304="LisChannel",
_xlpm.COEFF*
INDEX({1;1;1.2;1.2;1;1;1;1;1.2;1.2;1.2;1.2},
MATCH(MONTH(BA$15),
{1,2,3,4,5,6,7,8,9,10,11,12})),
CONCATENATE($ES304," ",$L304)="RussOutdoor метро",
_xlpm.COEFF*
INDEX({0.8;0.9;1.1;1.1;1;1;1;1;1.1;1.1;1.1;1.1},
MATCH(MONTH(BA$15),
{1,2,3,4,5,6,7,8,9,10,11,12})),
$ES304&lt;&gt;"LisChannel",
_xlpm.COEFF,
$ES304&lt;&gt;"RussOutdoor",
_xlpm.COEFF))</f>
        <v/>
      </c>
      <c r="BB304" s="68">
        <f t="array" ref="BB304">
_xlfn.LET(_xlpm.COEFF,
IF($AW304+$AX304=0,0,IF(MAX(MIN($AX304,EOMONTH(BB$15,0))-MAX($AW304,BB$15)+1,)&gt;0,1,0)),
_xlfn.IFS(
$ES304="LisChannel",
_xlpm.COEFF*
INDEX({1;1;1.2;1.2;1;1;1;1;1.2;1.2;1.2;1.2},
MATCH(MONTH(BB$15),
{1,2,3,4,5,6,7,8,9,10,11,12})),
CONCATENATE($ES304," ",$L304)="RussOutdoor метро",
_xlpm.COEFF*
INDEX({0.8;0.9;1.1;1.1;1;1;1;1;1.1;1.1;1.1;1.1},
MATCH(MONTH(BB$15),
{1,2,3,4,5,6,7,8,9,10,11,12})),
$ES304&lt;&gt;"LisChannel",
_xlpm.COEFF,
$ES304&lt;&gt;"RussOutdoor",
_xlpm.COEFF))</f>
        <v/>
      </c>
      <c r="BC304" s="68">
        <f t="array" ref="BC304">
_xlfn.LET(_xlpm.COEFF,
IF($AW304+$AX304=0,0,IF(MAX(MIN($AX304,EOMONTH(BC$15,0))-MAX($AW304,BC$15)+1,)&gt;0,1,0)),
_xlfn.IFS(
$ES304="LisChannel",
_xlpm.COEFF*
INDEX({1;1;1.2;1.2;1;1;1;1;1.2;1.2;1.2;1.2},
MATCH(MONTH(BC$15),
{1,2,3,4,5,6,7,8,9,10,11,12})),
CONCATENATE($ES304," ",$L304)="RussOutdoor метро",
_xlpm.COEFF*
INDEX({0.8;0.9;1.1;1.1;1;1;1;1;1.1;1.1;1.1;1.1},
MATCH(MONTH(BC$15),
{1,2,3,4,5,6,7,8,9,10,11,12})),
$ES304&lt;&gt;"LisChannel",
_xlpm.COEFF,
$ES304&lt;&gt;"RussOutdoor",
_xlpm.COEFF))</f>
        <v/>
      </c>
      <c r="BD304" s="68">
        <f t="array" ref="BD304">
_xlfn.LET(_xlpm.COEFF,
IF($AW304+$AX304=0,0,IF(MAX(MIN($AX304,EOMONTH(BD$15,0))-MAX($AW304,BD$15)+1,)&gt;0,1,0)),
_xlfn.IFS(
$ES304="LisChannel",
_xlpm.COEFF*
INDEX({1;1;1.2;1.2;1;1;1;1;1.2;1.2;1.2;1.2},
MATCH(MONTH(BD$15),
{1,2,3,4,5,6,7,8,9,10,11,12})),
CONCATENATE($ES304," ",$L304)="RussOutdoor метро",
_xlpm.COEFF*
INDEX({0.8;0.9;1.1;1.1;1;1;1;1;1.1;1.1;1.1;1.1},
MATCH(MONTH(BD$15),
{1,2,3,4,5,6,7,8,9,10,11,12})),
$ES304&lt;&gt;"LisChannel",
_xlpm.COEFF,
$ES304&lt;&gt;"RussOutdoor",
_xlpm.COEFF))</f>
        <v/>
      </c>
      <c r="BE304" s="68">
        <f t="array" ref="BE304">
_xlfn.LET(_xlpm.COEFF,
IF($AW304+$AX304=0,0,IF(MAX(MIN($AX304,EOMONTH(BE$15,0))-MAX($AW304,BE$15)+1,)&gt;0,1,0)),
_xlfn.IFS(
$ES304="LisChannel",
_xlpm.COEFF*
INDEX({1;1;1.2;1.2;1;1;1;1;1.2;1.2;1.2;1.2},
MATCH(MONTH(BE$15),
{1,2,3,4,5,6,7,8,9,10,11,12})),
CONCATENATE($ES304," ",$L304)="RussOutdoor метро",
_xlpm.COEFF*
INDEX({0.8;0.9;1.1;1.1;1;1;1;1;1.1;1.1;1.1;1.1},
MATCH(MONTH(BE$15),
{1,2,3,4,5,6,7,8,9,10,11,12})),
$ES304&lt;&gt;"LisChannel",
_xlpm.COEFF,
$ES304&lt;&gt;"RussOutdoor",
_xlpm.COEFF))</f>
        <v/>
      </c>
      <c r="BF304" s="68">
        <f t="array" ref="BF304">
_xlfn.LET(_xlpm.COEFF,
IF($AW304+$AX304=0,0,IF(MAX(MIN($AX304,EOMONTH(BF$15,0))-MAX($AW304,BF$15)+1,)&gt;0,1,0)),
_xlfn.IFS(
$ES304="LisChannel",
_xlpm.COEFF*
INDEX({1;1;1.2;1.2;1;1;1;1;1.2;1.2;1.2;1.2},
MATCH(MONTH(BF$15),
{1,2,3,4,5,6,7,8,9,10,11,12})),
CONCATENATE($ES304," ",$L304)="RussOutdoor метро",
_xlpm.COEFF*
INDEX({0.8;0.9;1.1;1.1;1;1;1;1;1.1;1.1;1.1;1.1},
MATCH(MONTH(BF$15),
{1,2,3,4,5,6,7,8,9,10,11,12})),
$ES304&lt;&gt;"LisChannel",
_xlpm.COEFF,
$ES304&lt;&gt;"RussOutdoor",
_xlpm.COEFF))</f>
        <v/>
      </c>
      <c r="BG304" s="68">
        <f t="array" ref="BG304">
_xlfn.LET(_xlpm.COEFF,
IF($AW304+$AX304=0,0,IF(MAX(MIN($AX304,EOMONTH(BG$15,0))-MAX($AW304,BG$15)+1,)&gt;0,1,0)),
_xlfn.IFS(
$ES304="LisChannel",
_xlpm.COEFF*
INDEX({1;1;1.2;1.2;1;1;1;1;1.2;1.2;1.2;1.2},
MATCH(MONTH(BG$15),
{1,2,3,4,5,6,7,8,9,10,11,12})),
CONCATENATE($ES304," ",$L304)="RussOutdoor метро",
_xlpm.COEFF*
INDEX({0.8;0.9;1.1;1.1;1;1;1;1;1.1;1.1;1.1;1.1},
MATCH(MONTH(BG$15),
{1,2,3,4,5,6,7,8,9,10,11,12})),
$ES304&lt;&gt;"LisChannel",
_xlpm.COEFF,
$ES304&lt;&gt;"RussOutdoor",
_xlpm.COEFF))</f>
        <v/>
      </c>
      <c r="BH304" s="68">
        <f t="array" ref="BH304">
_xlfn.LET(_xlpm.COEFF,
IF($AW304+$AX304=0,0,IF(MAX(MIN($AX304,EOMONTH(BH$15,0))-MAX($AW304,BH$15)+1,)&gt;0,1,0)),
_xlfn.IFS(
$ES304="LisChannel",
_xlpm.COEFF*
INDEX({1;1;1.2;1.2;1;1;1;1;1.2;1.2;1.2;1.2},
MATCH(MONTH(BH$15),
{1,2,3,4,5,6,7,8,9,10,11,12})),
CONCATENATE($ES304," ",$L304)="RussOutdoor метро",
_xlpm.COEFF*
INDEX({0.8;0.9;1.1;1.1;1;1;1;1;1.1;1.1;1.1;1.1},
MATCH(MONTH(BH$15),
{1,2,3,4,5,6,7,8,9,10,11,12})),
$ES304&lt;&gt;"LisChannel",
_xlpm.COEFF,
$ES304&lt;&gt;"RussOutdoor",
_xlpm.COEFF))</f>
        <v/>
      </c>
      <c r="BI304" s="68">
        <f t="array" ref="BI304">
_xlfn.LET(_xlpm.COEFF,
IF($AW304+$AX304=0,0,IF(MAX(MIN($AX304,EOMONTH(BI$15,0))-MAX($AW304,BI$15)+1,)&gt;0,1,0)),
_xlfn.IFS(
$ES304="LisChannel",
_xlpm.COEFF*
INDEX({1;1;1.2;1.2;1;1;1;1;1.2;1.2;1.2;1.2},
MATCH(MONTH(BI$15),
{1,2,3,4,5,6,7,8,9,10,11,12})),
CONCATENATE($ES304," ",$L304)="RussOutdoor метро",
_xlpm.COEFF*
INDEX({0.8;0.9;1.1;1.1;1;1;1;1;1.1;1.1;1.1;1.1},
MATCH(MONTH(BI$15),
{1,2,3,4,5,6,7,8,9,10,11,12})),
$ES304&lt;&gt;"LisChannel",
_xlpm.COEFF,
$ES304&lt;&gt;"RussOutdoor",
_xlpm.COEFF))</f>
        <v/>
      </c>
      <c r="BJ304" s="68">
        <f t="array" ref="BJ304">
_xlfn.LET(_xlpm.COEFF,
IF($AW304+$AX304=0,0,IF(MAX(MIN($AX304,EOMONTH(BJ$15,0))-MAX($AW304,BJ$15)+1,)&gt;0,1,0)),
_xlfn.IFS(
$ES304="LisChannel",
_xlpm.COEFF*
INDEX({1;1;1.2;1.2;1;1;1;1;1.2;1.2;1.2;1.2},
MATCH(MONTH(BJ$15),
{1,2,3,4,5,6,7,8,9,10,11,12})),
CONCATENATE($ES304," ",$L304)="RussOutdoor метро",
_xlpm.COEFF*
INDEX({0.8;0.9;1.1;1.1;1;1;1;1;1.1;1.1;1.1;1.1},
MATCH(MONTH(BJ$15),
{1,2,3,4,5,6,7,8,9,10,11,12})),
$ES304&lt;&gt;"LisChannel",
_xlpm.COEFF,
$ES304&lt;&gt;"RussOutdoor",
_xlpm.COEFF))</f>
        <v/>
      </c>
      <c r="BK304" s="68">
        <f t="array" ref="BK304">
_xlfn.LET(_xlpm.COEFF,
IF($AW304+$AX304=0,0,IF(MAX(MIN($AX304,EOMONTH(BK$15,0))-MAX($AW304,BK$15)+1,)&gt;0,1,0)),
_xlfn.IFS(
$ES304="LisChannel",
_xlpm.COEFF*
INDEX({1;1;1.2;1.2;1;1;1;1;1.2;1.2;1.2;1.2},
MATCH(MONTH(BK$15),
{1,2,3,4,5,6,7,8,9,10,11,12})),
CONCATENATE($ES304," ",$L304)="RussOutdoor метро",
_xlpm.COEFF*
INDEX({0.8;0.9;1.1;1.1;1;1;1;1;1.1;1.1;1.1;1.1},
MATCH(MONTH(BK$15),
{1,2,3,4,5,6,7,8,9,10,11,12})),
$ES304&lt;&gt;"LisChannel",
_xlpm.COEFF,
$ES304&lt;&gt;"RussOutdoor",
_xlpm.COEFF))</f>
        <v/>
      </c>
      <c r="BL304" s="62">
        <f>COUNTIFS($AZ304:$BK304,"&gt;0")</f>
        <v/>
      </c>
      <c r="BM304" s="65" t="n"/>
      <c r="BN304" s="125">
        <f>$DJ304</f>
        <v/>
      </c>
      <c r="BO304" s="63">
        <f>$DQ304</f>
        <v/>
      </c>
      <c r="BP304" s="125">
        <f>
IFERROR(
IF($BL304=0,0,
$BN304*(1-$BO304)),
0)</f>
        <v/>
      </c>
      <c r="BQ304" s="125">
        <f t="array" ref="BQ304">
IFERROR(
_xlfn.IFS(
$DH304="день_1",
$BP304*$BL304/($AX304-$AW304+1)*AZ304*(DAY(EOMONTH(AZ$15,0))),
$DH304="день_2",
$BP304/30*MAX(MIN($AX304,EOMONTH(AZ$15,0))-MAX($AW304,AZ$15)+1,),
$DH304="раб.день",
$BP304/30*(IFERROR(
_xlfn.LET(_xlpm.VD,
CHOOSE(
{1;2;3;4;5;6;7;8;9;10;11;12;13;14;15;16;17;18},
45658,45659,45660,45661,45662,45663,45664,45665,45711,45724,45778,45779,45785,45786,45820,45821,45965,46022),
_xlfn.LET(_xlpm.DD,
MAX(MIN($AX304,EOMONTH(AZ$15,0))-MAX($AW304,AZ$15),),
_xlfn.IFS(
AND(MONTH($AW304)=MONTH(AZ$15),MONTH($AX304)&lt;&gt;MONTH(AZ$15)),
NETWORKDAYS.INTL($AW304,$AW304+_xlpm.DD,1,_xlpm.VD),
AND(MONTH($AW304)&lt;&gt;MONTH(AZ$15),MONTH($AX304)=MONTH(AZ$15)),
NETWORKDAYS.INTL(($AX304)-_xlpm.DD,$AX304,1,_xlpm.VD),
AND(MONTH($AW304)&lt;MONTH(AZ$15),MONTH($AX304)&gt;MONTH(AZ$15)),
NETWORKDAYS.INTL((EOMONTH(AZ$15-1,1))-_xlpm.DD,EOMONTH(AZ$15-1,1),1,_xlpm.VD),
AND(MONTH($AW304)=MONTH(AZ$15),MONTH($AX304)=MONTH(AZ$15)),
NETWORKDAYS.INTL($AW304,$AX304,1,_xlpm.VD)))),0)),
$DH304="месяц",
$BP304*AZ304,
$DH304="неделя",
$BP304*AZ304/7*(ROUNDUP((DAY(EOMONTH(AZ$15,0)))/4,0))),
0)</f>
        <v/>
      </c>
      <c r="BR304" s="125">
        <f t="array" ref="BR304">
IFERROR(
_xlfn.IFS(
$DH304="день_1",
$BP304*$BL304/($AX304-$AW304+1)*BA304*(DAY(EOMONTH(BA$15,0))),
$DH304="день_2",
$BP304/30*MAX(MIN($AX304,EOMONTH(BA$15,0))-MAX($AW304,BA$15)+1,),
$DH304="раб.день",
$BP304/30*(IFERROR(
_xlfn.LET(_xlpm.VD,
CHOOSE(
{1;2;3;4;5;6;7;8;9;10;11;12;13;14;15;16;17;18},
45658,45659,45660,45661,45662,45663,45664,45665,45711,45724,45778,45779,45785,45786,45820,45821,45965,46022),
_xlfn.LET(_xlpm.DD,
MAX(MIN($AX304,EOMONTH(BA$15,0))-MAX($AW304,BA$15),),
_xlfn.IFS(
AND(MONTH($AW304)=MONTH(BA$15),MONTH($AX304)&lt;&gt;MONTH(BA$15)),
NETWORKDAYS.INTL($AW304,$AW304+_xlpm.DD,1,_xlpm.VD),
AND(MONTH($AW304)&lt;&gt;MONTH(BA$15),MONTH($AX304)=MONTH(BA$15)),
NETWORKDAYS.INTL(($AX304)-_xlpm.DD,$AX304,1,_xlpm.VD),
AND(MONTH($AW304)&lt;MONTH(BA$15),MONTH($AX304)&gt;MONTH(BA$15)),
NETWORKDAYS.INTL((EOMONTH(BA$15-1,1))-_xlpm.DD,EOMONTH(BA$15-1,1),1,_xlpm.VD),
AND(MONTH($AW304)=MONTH(BA$15),MONTH($AX304)=MONTH(BA$15)),
NETWORKDAYS.INTL($AW304,$AX304,1,_xlpm.VD)))),0)),
$DH304="месяц",
$BP304*BA304,
$DH304="неделя",
$BP304*BA304/7*(ROUNDUP((DAY(EOMONTH(BA$15,0)))/4,0))),
0)</f>
        <v/>
      </c>
      <c r="BS304" s="125">
        <f t="array" ref="BS304">
IFERROR(
_xlfn.IFS(
$DH304="день_1",
$BP304*$BL304/($AX304-$AW304+1)*BB304*(DAY(EOMONTH(BB$15,0))),
$DH304="день_2",
$BP304/30*MAX(MIN($AX304,EOMONTH(BB$15,0))-MAX($AW304,BB$15)+1,),
$DH304="раб.день",
$BP304/30*(IFERROR(
_xlfn.LET(_xlpm.VD,
CHOOSE(
{1;2;3;4;5;6;7;8;9;10;11;12;13;14;15;16;17;18},
45658,45659,45660,45661,45662,45663,45664,45665,45711,45724,45778,45779,45785,45786,45820,45821,45965,46022),
_xlfn.LET(_xlpm.DD,
MAX(MIN($AX304,EOMONTH(BB$15,0))-MAX($AW304,BB$15),),
_xlfn.IFS(
AND(MONTH($AW304)=MONTH(BB$15),MONTH($AX304)&lt;&gt;MONTH(BB$15)),
NETWORKDAYS.INTL($AW304,$AW304+_xlpm.DD,1,_xlpm.VD),
AND(MONTH($AW304)&lt;&gt;MONTH(BB$15),MONTH($AX304)=MONTH(BB$15)),
NETWORKDAYS.INTL(($AX304)-_xlpm.DD,$AX304,1,_xlpm.VD),
AND(MONTH($AW304)&lt;MONTH(BB$15),MONTH($AX304)&gt;MONTH(BB$15)),
NETWORKDAYS.INTL((EOMONTH(BB$15-1,1))-_xlpm.DD,EOMONTH(BB$15-1,1),1,_xlpm.VD),
AND(MONTH($AW304)=MONTH(BB$15),MONTH($AX304)=MONTH(BB$15)),
NETWORKDAYS.INTL($AW304,$AX304,1,_xlpm.VD)))),0)),
$DH304="месяц",
$BP304*BB304,
$DH304="неделя",
$BP304*BB304/7*(ROUNDUP((DAY(EOMONTH(BB$15,0)))/4,0))),
0)</f>
        <v/>
      </c>
      <c r="BT304" s="125">
        <f t="array" ref="BT304">
IFERROR(
_xlfn.IFS(
$DH304="день_1",
$BP304*$BL304/($AX304-$AW304+1)*BC304*(DAY(EOMONTH(BC$15,0))),
$DH304="день_2",
$BP304/30*MAX(MIN($AX304,EOMONTH(BC$15,0))-MAX($AW304,BC$15)+1,),
$DH304="раб.день",
$BP304/30*(IFERROR(
_xlfn.LET(_xlpm.VD,
CHOOSE(
{1;2;3;4;5;6;7;8;9;10;11;12;13;14;15;16;17;18},
45658,45659,45660,45661,45662,45663,45664,45665,45711,45724,45778,45779,45785,45786,45820,45821,45965,46022),
_xlfn.LET(_xlpm.DD,
MAX(MIN($AX304,EOMONTH(BC$15,0))-MAX($AW304,BC$15),),
_xlfn.IFS(
AND(MONTH($AW304)=MONTH(BC$15),MONTH($AX304)&lt;&gt;MONTH(BC$15)),
NETWORKDAYS.INTL($AW304,$AW304+_xlpm.DD,1,_xlpm.VD),
AND(MONTH($AW304)&lt;&gt;MONTH(BC$15),MONTH($AX304)=MONTH(BC$15)),
NETWORKDAYS.INTL(($AX304)-_xlpm.DD,$AX304,1,_xlpm.VD),
AND(MONTH($AW304)&lt;MONTH(BC$15),MONTH($AX304)&gt;MONTH(BC$15)),
NETWORKDAYS.INTL((EOMONTH(BC$15-1,1))-_xlpm.DD,EOMONTH(BC$15-1,1),1,_xlpm.VD),
AND(MONTH($AW304)=MONTH(BC$15),MONTH($AX304)=MONTH(BC$15)),
NETWORKDAYS.INTL($AW304,$AX304,1,_xlpm.VD)))),0)),
$DH304="месяц",
$BP304*BC304,
$DH304="неделя",
$BP304*BC304/7*(ROUNDUP((DAY(EOMONTH(BC$15,0)))/4,0))),
0)</f>
        <v/>
      </c>
      <c r="BU304" s="125">
        <f t="array" ref="BU304">
IFERROR(
_xlfn.IFS(
$DH304="день_1",
$BP304*$BL304/($AX304-$AW304+1)*BD304*(DAY(EOMONTH(BD$15,0))),
$DH304="день_2",
$BP304/30*MAX(MIN($AX304,EOMONTH(BD$15,0))-MAX($AW304,BD$15)+1,),
$DH304="раб.день",
$BP304/30*(IFERROR(
_xlfn.LET(_xlpm.VD,
CHOOSE(
{1;2;3;4;5;6;7;8;9;10;11;12;13;14;15;16;17;18},
45658,45659,45660,45661,45662,45663,45664,45665,45711,45724,45778,45779,45785,45786,45820,45821,45965,46022),
_xlfn.LET(_xlpm.DD,
MAX(MIN($AX304,EOMONTH(BD$15,0))-MAX($AW304,BD$15),),
_xlfn.IFS(
AND(MONTH($AW304)=MONTH(BD$15),MONTH($AX304)&lt;&gt;MONTH(BD$15)),
NETWORKDAYS.INTL($AW304,$AW304+_xlpm.DD,1,_xlpm.VD),
AND(MONTH($AW304)&lt;&gt;MONTH(BD$15),MONTH($AX304)=MONTH(BD$15)),
NETWORKDAYS.INTL(($AX304)-_xlpm.DD,$AX304,1,_xlpm.VD),
AND(MONTH($AW304)&lt;MONTH(BD$15),MONTH($AX304)&gt;MONTH(BD$15)),
NETWORKDAYS.INTL((EOMONTH(BD$15-1,1))-_xlpm.DD,EOMONTH(BD$15-1,1),1,_xlpm.VD),
AND(MONTH($AW304)=MONTH(BD$15),MONTH($AX304)=MONTH(BD$15)),
NETWORKDAYS.INTL($AW304,$AX304,1,_xlpm.VD)))),0)),
$DH304="месяц",
$BP304*BD304,
$DH304="неделя",
$BP304*BD304/7*(ROUNDUP((DAY(EOMONTH(BD$15,0)))/4,0))),
0)</f>
        <v/>
      </c>
      <c r="BV304" s="125">
        <f t="array" ref="BV304">
IFERROR(
_xlfn.IFS(
$DH304="день_1",
$BP304*$BL304/($AX304-$AW304+1)*BE304*(DAY(EOMONTH(BE$15,0))),
$DH304="день_2",
$BP304/30*MAX(MIN($AX304,EOMONTH(BE$15,0))-MAX($AW304,BE$15)+1,),
$DH304="раб.день",
$BP304/30*(IFERROR(
_xlfn.LET(_xlpm.VD,
CHOOSE(
{1;2;3;4;5;6;7;8;9;10;11;12;13;14;15;16;17;18},
45658,45659,45660,45661,45662,45663,45664,45665,45711,45724,45778,45779,45785,45786,45820,45821,45965,46022),
_xlfn.LET(_xlpm.DD,
MAX(MIN($AX304,EOMONTH(BE$15,0))-MAX($AW304,BE$15),),
_xlfn.IFS(
AND(MONTH($AW304)=MONTH(BE$15),MONTH($AX304)&lt;&gt;MONTH(BE$15)),
NETWORKDAYS.INTL($AW304,$AW304+_xlpm.DD,1,_xlpm.VD),
AND(MONTH($AW304)&lt;&gt;MONTH(BE$15),MONTH($AX304)=MONTH(BE$15)),
NETWORKDAYS.INTL(($AX304)-_xlpm.DD,$AX304,1,_xlpm.VD),
AND(MONTH($AW304)&lt;MONTH(BE$15),MONTH($AX304)&gt;MONTH(BE$15)),
NETWORKDAYS.INTL((EOMONTH(BE$15-1,1))-_xlpm.DD,EOMONTH(BE$15-1,1),1,_xlpm.VD),
AND(MONTH($AW304)=MONTH(BE$15),MONTH($AX304)=MONTH(BE$15)),
NETWORKDAYS.INTL($AW304,$AX304,1,_xlpm.VD)))),0)),
$DH304="месяц",
$BP304*BE304,
$DH304="неделя",
$BP304*BE304/7*(ROUNDUP((DAY(EOMONTH(BE$15,0)))/4,0))),
0)</f>
        <v/>
      </c>
      <c r="BW304" s="125">
        <f t="array" ref="BW304">
IFERROR(
_xlfn.IFS(
$DH304="день_1",
$BP304*$BL304/($AX304-$AW304+1)*BF304*(DAY(EOMONTH(BF$15,0))),
$DH304="день_2",
$BP304/30*MAX(MIN($AX304,EOMONTH(BF$15,0))-MAX($AW304,BF$15)+1,),
$DH304="раб.день",
$BP304/30*(IFERROR(
_xlfn.LET(_xlpm.VD,
CHOOSE(
{1;2;3;4;5;6;7;8;9;10;11;12;13;14;15;16;17;18},
45658,45659,45660,45661,45662,45663,45664,45665,45711,45724,45778,45779,45785,45786,45820,45821,45965,46022),
_xlfn.LET(_xlpm.DD,
MAX(MIN($AX304,EOMONTH(BF$15,0))-MAX($AW304,BF$15),),
_xlfn.IFS(
AND(MONTH($AW304)=MONTH(BF$15),MONTH($AX304)&lt;&gt;MONTH(BF$15)),
NETWORKDAYS.INTL($AW304,$AW304+_xlpm.DD,1,_xlpm.VD),
AND(MONTH($AW304)&lt;&gt;MONTH(BF$15),MONTH($AX304)=MONTH(BF$15)),
NETWORKDAYS.INTL(($AX304)-_xlpm.DD,$AX304,1,_xlpm.VD),
AND(MONTH($AW304)&lt;MONTH(BF$15),MONTH($AX304)&gt;MONTH(BF$15)),
NETWORKDAYS.INTL((EOMONTH(BF$15-1,1))-_xlpm.DD,EOMONTH(BF$15-1,1),1,_xlpm.VD),
AND(MONTH($AW304)=MONTH(BF$15),MONTH($AX304)=MONTH(BF$15)),
NETWORKDAYS.INTL($AW304,$AX304,1,_xlpm.VD)))),0)),
$DH304="месяц",
$BP304*BF304,
$DH304="неделя",
$BP304*BF304/7*(ROUNDUP((DAY(EOMONTH(BF$15,0)))/4,0))),
0)</f>
        <v/>
      </c>
      <c r="BX304" s="125">
        <f t="array" ref="BX304">
IFERROR(
_xlfn.IFS(
$DH304="день_1",
$BP304*$BL304/($AX304-$AW304+1)*BG304*(DAY(EOMONTH(BG$15,0))),
$DH304="день_2",
$BP304/30*MAX(MIN($AX304,EOMONTH(BG$15,0))-MAX($AW304,BG$15)+1,),
$DH304="раб.день",
$BP304/30*(IFERROR(
_xlfn.LET(_xlpm.VD,
CHOOSE(
{1;2;3;4;5;6;7;8;9;10;11;12;13;14;15;16;17;18},
45658,45659,45660,45661,45662,45663,45664,45665,45711,45724,45778,45779,45785,45786,45820,45821,45965,46022),
_xlfn.LET(_xlpm.DD,
MAX(MIN($AX304,EOMONTH(BG$15,0))-MAX($AW304,BG$15),),
_xlfn.IFS(
AND(MONTH($AW304)=MONTH(BG$15),MONTH($AX304)&lt;&gt;MONTH(BG$15)),
NETWORKDAYS.INTL($AW304,$AW304+_xlpm.DD,1,_xlpm.VD),
AND(MONTH($AW304)&lt;&gt;MONTH(BG$15),MONTH($AX304)=MONTH(BG$15)),
NETWORKDAYS.INTL(($AX304)-_xlpm.DD,$AX304,1,_xlpm.VD),
AND(MONTH($AW304)&lt;MONTH(BG$15),MONTH($AX304)&gt;MONTH(BG$15)),
NETWORKDAYS.INTL((EOMONTH(BG$15-1,1))-_xlpm.DD,EOMONTH(BG$15-1,1),1,_xlpm.VD),
AND(MONTH($AW304)=MONTH(BG$15),MONTH($AX304)=MONTH(BG$15)),
NETWORKDAYS.INTL($AW304,$AX304,1,_xlpm.VD)))),0)),
$DH304="месяц",
$BP304*BG304,
$DH304="неделя",
$BP304*BG304/7*(ROUNDUP((DAY(EOMONTH(BG$15,0)))/4,0))),
0)</f>
        <v/>
      </c>
      <c r="BY304" s="125">
        <f t="array" ref="BY304">
IFERROR(
_xlfn.IFS(
$DH304="день_1",
$BP304*$BL304/($AX304-$AW304+1)*BH304*(DAY(EOMONTH(BH$15,0))),
$DH304="день_2",
$BP304/30*MAX(MIN($AX304,EOMONTH(BH$15,0))-MAX($AW304,BH$15)+1,),
$DH304="раб.день",
$BP304/30*(IFERROR(
_xlfn.LET(_xlpm.VD,
CHOOSE(
{1;2;3;4;5;6;7;8;9;10;11;12;13;14;15;16;17;18},
45658,45659,45660,45661,45662,45663,45664,45665,45711,45724,45778,45779,45785,45786,45820,45821,45965,46022),
_xlfn.LET(_xlpm.DD,
MAX(MIN($AX304,EOMONTH(BH$15,0))-MAX($AW304,BH$15),),
_xlfn.IFS(
AND(MONTH($AW304)=MONTH(BH$15),MONTH($AX304)&lt;&gt;MONTH(BH$15)),
NETWORKDAYS.INTL($AW304,$AW304+_xlpm.DD,1,_xlpm.VD),
AND(MONTH($AW304)&lt;&gt;MONTH(BH$15),MONTH($AX304)=MONTH(BH$15)),
NETWORKDAYS.INTL(($AX304)-_xlpm.DD,$AX304,1,_xlpm.VD),
AND(MONTH($AW304)&lt;MONTH(BH$15),MONTH($AX304)&gt;MONTH(BH$15)),
NETWORKDAYS.INTL((EOMONTH(BH$15-1,1))-_xlpm.DD,EOMONTH(BH$15-1,1),1,_xlpm.VD),
AND(MONTH($AW304)=MONTH(BH$15),MONTH($AX304)=MONTH(BH$15)),
NETWORKDAYS.INTL($AW304,$AX304,1,_xlpm.VD)))),0)),
$DH304="месяц",
$BP304*BH304,
$DH304="неделя",
$BP304*BH304/7*(ROUNDUP((DAY(EOMONTH(BH$15,0)))/4,0))),
0)</f>
        <v/>
      </c>
      <c r="BZ304" s="125">
        <f t="array" ref="BZ304">
IFERROR(
_xlfn.IFS(
$DH304="день_1",
$BP304*$BL304/($AX304-$AW304+1)*BI304*(DAY(EOMONTH(BI$15,0))),
$DH304="день_2",
$BP304/30*MAX(MIN($AX304,EOMONTH(BI$15,0))-MAX($AW304,BI$15)+1,),
$DH304="раб.день",
$BP304/30*(IFERROR(
_xlfn.LET(_xlpm.VD,
CHOOSE(
{1;2;3;4;5;6;7;8;9;10;11;12;13;14;15;16;17;18},
45658,45659,45660,45661,45662,45663,45664,45665,45711,45724,45778,45779,45785,45786,45820,45821,45965,46022),
_xlfn.LET(_xlpm.DD,
MAX(MIN($AX304,EOMONTH(BI$15,0))-MAX($AW304,BI$15),),
_xlfn.IFS(
AND(MONTH($AW304)=MONTH(BI$15),MONTH($AX304)&lt;&gt;MONTH(BI$15)),
NETWORKDAYS.INTL($AW304,$AW304+_xlpm.DD,1,_xlpm.VD),
AND(MONTH($AW304)&lt;&gt;MONTH(BI$15),MONTH($AX304)=MONTH(BI$15)),
NETWORKDAYS.INTL(($AX304)-_xlpm.DD,$AX304,1,_xlpm.VD),
AND(MONTH($AW304)&lt;MONTH(BI$15),MONTH($AX304)&gt;MONTH(BI$15)),
NETWORKDAYS.INTL((EOMONTH(BI$15-1,1))-_xlpm.DD,EOMONTH(BI$15-1,1),1,_xlpm.VD),
AND(MONTH($AW304)=MONTH(BI$15),MONTH($AX304)=MONTH(BI$15)),
NETWORKDAYS.INTL($AW304,$AX304,1,_xlpm.VD)))),0)),
$DH304="месяц",
$BP304*BI304,
$DH304="неделя",
$BP304*BI304/7*(ROUNDUP((DAY(EOMONTH(BI$15,0)))/4,0))),
0)</f>
        <v/>
      </c>
      <c r="CA304" s="125">
        <f t="array" ref="CA304">
IFERROR(
_xlfn.IFS(
$DH304="день_1",
$BP304*$BL304/($AX304-$AW304+1)*BJ304*(DAY(EOMONTH(BJ$15,0))),
$DH304="день_2",
$BP304/30*MAX(MIN($AX304,EOMONTH(BJ$15,0))-MAX($AW304,BJ$15)+1,),
$DH304="раб.день",
$BP304/30*(IFERROR(
_xlfn.LET(_xlpm.VD,
CHOOSE(
{1;2;3;4;5;6;7;8;9;10;11;12;13;14;15;16;17;18},
45658,45659,45660,45661,45662,45663,45664,45665,45711,45724,45778,45779,45785,45786,45820,45821,45965,46022),
_xlfn.LET(_xlpm.DD,
MAX(MIN($AX304,EOMONTH(BJ$15,0))-MAX($AW304,BJ$15),),
_xlfn.IFS(
AND(MONTH($AW304)=MONTH(BJ$15),MONTH($AX304)&lt;&gt;MONTH(BJ$15)),
NETWORKDAYS.INTL($AW304,$AW304+_xlpm.DD,1,_xlpm.VD),
AND(MONTH($AW304)&lt;&gt;MONTH(BJ$15),MONTH($AX304)=MONTH(BJ$15)),
NETWORKDAYS.INTL(($AX304)-_xlpm.DD,$AX304,1,_xlpm.VD),
AND(MONTH($AW304)&lt;MONTH(BJ$15),MONTH($AX304)&gt;MONTH(BJ$15)),
NETWORKDAYS.INTL((EOMONTH(BJ$15-1,1))-_xlpm.DD,EOMONTH(BJ$15-1,1),1,_xlpm.VD),
AND(MONTH($AW304)=MONTH(BJ$15),MONTH($AX304)=MONTH(BJ$15)),
NETWORKDAYS.INTL($AW304,$AX304,1,_xlpm.VD)))),0)),
$DH304="месяц",
$BP304*BJ304,
$DH304="неделя",
$BP304*BJ304/7*(ROUNDUP((DAY(EOMONTH(BJ$15,0)))/4,0))),
0)</f>
        <v/>
      </c>
      <c r="CB304" s="125">
        <f t="array" ref="CB304">
IFERROR(
_xlfn.IFS(
$DH304="день_1",
$BP304*$BL304/($AX304-$AW304+1)*BK304*(DAY(EOMONTH(BK$15,0))),
$DH304="день_2",
$BP304/30*MAX(MIN($AX304,EOMONTH(BK$15,0))-MAX($AW304,BK$15)+1,),
$DH304="раб.день",
$BP304/30*(IFERROR(
_xlfn.LET(_xlpm.VD,
CHOOSE(
{1;2;3;4;5;6;7;8;9;10;11;12;13;14;15;16;17;18},
45658,45659,45660,45661,45662,45663,45664,45665,45711,45724,45778,45779,45785,45786,45820,45821,45965,46022),
_xlfn.LET(_xlpm.DD,
MAX(MIN($AX304,EOMONTH(BK$15,0))-MAX($AW304,BK$15),),
_xlfn.IFS(
AND(MONTH($AW304)=MONTH(BK$15),MONTH($AX304)&lt;&gt;MONTH(BK$15)),
NETWORKDAYS.INTL($AW304,$AW304+_xlpm.DD,1,_xlpm.VD),
AND(MONTH($AW304)&lt;&gt;MONTH(BK$15),MONTH($AX304)=MONTH(BK$15)),
NETWORKDAYS.INTL(($AX304)-_xlpm.DD,$AX304,1,_xlpm.VD),
AND(MONTH($AW304)&lt;MONTH(BK$15),MONTH($AX304)&gt;MONTH(BK$15)),
NETWORKDAYS.INTL((EOMONTH(BK$15-1,1))-_xlpm.DD,EOMONTH(BK$15-1,1),1,_xlpm.VD),
AND(MONTH($AW304)=MONTH(BK$15),MONTH($AX304)=MONTH(BK$15)),
NETWORKDAYS.INTL($AW304,$AX304,1,_xlpm.VD)))),0)),
$DH304="месяц",
$BP304*BK304,
$DH304="неделя",
$BP304*BK304/7*(ROUNDUP((DAY(EOMONTH(BK$15,0)))/4,0))),
0)</f>
        <v/>
      </c>
      <c r="CC304" s="125">
        <f>SUM($BQ304:$CB304)</f>
        <v/>
      </c>
      <c r="CD304" s="126">
        <f>SUM($EH304:$EH304)</f>
        <v/>
      </c>
      <c r="CE304" s="126">
        <f>$CD304*$AB304</f>
        <v/>
      </c>
      <c r="CF304" s="126">
        <f>SUM($EK304:$EK304)</f>
        <v/>
      </c>
      <c r="CG304" s="126">
        <f>$CF304*$AB304</f>
        <v/>
      </c>
      <c r="CH304" s="126">
        <f>SUM($CC304,$CE304,$CG304)</f>
        <v/>
      </c>
      <c r="CI304" s="126">
        <f>$CH304*(1+$CM304)</f>
        <v/>
      </c>
      <c r="CJ304" s="127" t="n">
        <v>0</v>
      </c>
      <c r="CK304" s="126">
        <f>SUM($CH304:$CH304)*(1+$CJ304)</f>
        <v/>
      </c>
      <c r="CL304" s="126">
        <f>SUM($CH304:$CH304)*(1+$CM304)</f>
        <v/>
      </c>
      <c r="CM304" s="59" t="inlineStr">
        <is>
          <t>20%</t>
        </is>
      </c>
      <c r="CN304" s="59" t="n"/>
      <c r="CO304" s="72" t="n"/>
      <c r="CP304" s="59" t="n"/>
      <c r="CQ304" s="73" t="n"/>
      <c r="CR304" s="73" t="n"/>
      <c r="CS304" s="73" t="n"/>
      <c r="CT304" s="72" t="n"/>
      <c r="CU304" s="79" t="inlineStr">
        <is>
          <t> </t>
        </is>
      </c>
      <c r="CV304" s="60" t="n"/>
      <c r="CW304" s="60" t="n"/>
      <c r="CX304" s="60" t="n"/>
      <c r="CY304" s="127">
        <f>IFERROR(($CC304-$EE304)/($EE304/(1-$DQ304)),0)</f>
        <v/>
      </c>
      <c r="CZ304" s="127">
        <f>IFERROR(1-$EI304/($CE304),0)</f>
        <v/>
      </c>
      <c r="DA304" s="127">
        <f>IFERROR(1-$EL304/($CG304),0)</f>
        <v/>
      </c>
      <c r="DB304" s="126">
        <f>ROUND(IFERROR(($CI304/(1+$CM304)-$EN304),0),2)</f>
        <v/>
      </c>
      <c r="DC304" s="128" t="n"/>
      <c r="DD304" s="125" t="n"/>
      <c r="DE304" s="75" t="n">
        <v>0</v>
      </c>
      <c r="DF304" s="128" t="n"/>
      <c r="DG304" s="125">
        <f>IF($DC304=0,0,$DD304*($DC304*100%-$DE304*$DF304))*SUM($AB304:$AB304)</f>
        <v/>
      </c>
      <c r="DH304" s="129" t="inlineStr">
        <is>
          <t>месяц</t>
        </is>
      </c>
      <c r="DI304" s="130">
        <f t="array" ref="DI304">IFERROR(
IF($ES304="LisChannel",
(ROUND(((INDEX({174.625;153.888888888889;130.972222222222},MATCH($AI304,{2;3;4}),0))*$AG304*$AI304),2)),0),0)</f>
        <v/>
      </c>
      <c r="DJ304" s="130">
        <f>
_xlfn.LET(_xlpm.X,
IFERROR(
IF($ES304="НовиковТВ",
(_xlfn.LET(_xlpm.NTV,
_xlfn.LET(_xlpm.MIN,350000,
IF(SUMIFS($DI:$DI,$ES:$ES,"НовиковТВ")&lt;=_xlpm.MIN,
(SUMIFS($DI:$DI,$ES:$ES,"НовиковТВ")/(COUNTIFS($ES:$ES,"НовиковТВ")))*_xlpm.MIN/SUMIFS($DI:$DI,$ES:$ES,"НовиковТВ"),
DI304)),
_xlpm.NTV+$DG304/(1-(1-(_xlpm.NTV)*(1-$DL304)*(1-$DM304)*(1-$DN304)*(1-$DO304)*(1-$DP304)/_xlpm.NTV))))/(1+$EP304),
$DI304+$DG304/(1-(1-($DI304)*(1-$DL304)*(1-$DM304)*(1-$DN304)*(1-$DO304)*(1-$DP304)/$DI304))),
0),
_xlpm.X*(1+$CM304)*(1+$CW304)-_xlpm.X*(1+$CM304)+_xlpm.X)</f>
        <v/>
      </c>
      <c r="DK304" s="125" t="inlineStr">
        <is>
          <t>послед.</t>
        </is>
      </c>
      <c r="DL304" s="63" t="n">
        <v>0</v>
      </c>
      <c r="DM304" s="63" t="n">
        <v>0</v>
      </c>
      <c r="DN304" s="63" t="n">
        <v>0</v>
      </c>
      <c r="DO304" s="63" t="n">
        <v>0</v>
      </c>
      <c r="DP304" s="63" t="n">
        <v>0</v>
      </c>
      <c r="DQ304" s="63">
        <f t="array" ref="DQ304">IFERROR(_xlfn.IFS(
$DK304="послед.",1-(1-$DL304)*(1-$DM304)*(1-$DN304)*(1-$DO304)*(1-$DP304),
$DK304="сумм.",$DL304+$DM304+$DN304+$DO304+$DP304),
0)</f>
        <v/>
      </c>
      <c r="DR304" s="125">
        <f t="array" ref="DR304">
IFERROR(
_xlfn.IFS(
$BL304=0,
0,
$BL304&gt;0,
_xlfn.IFS($DK304="послед.",
$DJ304*(1-$DL304)*(1-$DM304)*(1-$DN304)*(1-$DO304)*(1-$DP304),
$DK304="сумм.",
$DJ304*(1-($DL304+$DM304+$DN304+$DO304+$DP304)))),0)</f>
        <v/>
      </c>
      <c r="DS304" s="125">
        <f t="array" ref="DS304">
IFERROR(_xlfn.IFS(
$DH304="день_1",
$DR304*$BL304/($AX304-$AW304+1)*AZ304*(DAY(EOMONTH(AZ$15,0))),
$DH304="день_2",
$DR304/30*MAX(MIN($AX304,EOMONTH(AZ$15,0))-MAX($AW304,AZ$15)+1,),
$DH304="раб.день",
$DR304/30*(IFERROR(
_xlfn.LET(_xlpm.VD,
CHOOSE(
{1;2;3;4;5;6;7;8;9;10;11;12;13;14;15;16;17;18},
45658,45659,45660,45661,45662,45663,45664,45665,45711,45724,45778,45779,45785,45786,45820,45821,45965,46022),
_xlfn.LET(_xlpm.DD,
MAX(MIN($AX304,EOMONTH(AZ$15,0))-MAX($AW304,AZ$15),),
_xlfn.IFS(
AND(MONTH($AW304)=MONTH(AZ$15),MONTH($AX304)&lt;&gt;MONTH(AZ$15)),
NETWORKDAYS.INTL($AW304,$AW304+_xlpm.DD,1,_xlpm.VD),
AND(MONTH($AW304)&lt;&gt;MONTH(AZ$15),MONTH($AX304)=MONTH(AZ$15)),
NETWORKDAYS.INTL(($AX304)-_xlpm.DD,$AX304,1,_xlpm.VD),
AND(MONTH($AW304)&lt;MONTH(AZ$15),MONTH($AX304)&gt;MONTH(AZ$15)),
NETWORKDAYS.INTL((EOMONTH(AZ$15-1,1))-_xlpm.DD,EOMONTH(AZ$15-1,1),1,_xlpm.VD),
AND(MONTH($AW304)=MONTH(AZ$15),MONTH($AX304)=MONTH(AZ$15)),
NETWORKDAYS.INTL($AW304,$AX304,1,_xlpm.VD)))),0)),
$DH304="месяц",
$DR304*AZ304,
$DH304="неделя",
$DR304*AZ304/7*(ROUNDUP((DAY(EOMONTH(AZ$15,0)))/4,0))),
0)</f>
        <v/>
      </c>
      <c r="DT304" s="125">
        <f t="array" ref="DT304">
IFERROR(_xlfn.IFS(
$DH304="день_1",
$DR304*$BL304/($AX304-$AW304+1)*BA304*(DAY(EOMONTH(BA$15,0))),
$DH304="день_2",
$DR304/30*MAX(MIN($AX304,EOMONTH(BA$15,0))-MAX($AW304,BA$15)+1,),
$DH304="раб.день",
$DR304/30*(IFERROR(
_xlfn.LET(_xlpm.VD,
CHOOSE(
{1;2;3;4;5;6;7;8;9;10;11;12;13;14;15;16;17;18},
45658,45659,45660,45661,45662,45663,45664,45665,45711,45724,45778,45779,45785,45786,45820,45821,45965,46022),
_xlfn.LET(_xlpm.DD,
MAX(MIN($AX304,EOMONTH(BA$15,0))-MAX($AW304,BA$15),),
_xlfn.IFS(
AND(MONTH($AW304)=MONTH(BA$15),MONTH($AX304)&lt;&gt;MONTH(BA$15)),
NETWORKDAYS.INTL($AW304,$AW304+_xlpm.DD,1,_xlpm.VD),
AND(MONTH($AW304)&lt;&gt;MONTH(BA$15),MONTH($AX304)=MONTH(BA$15)),
NETWORKDAYS.INTL(($AX304)-_xlpm.DD,$AX304,1,_xlpm.VD),
AND(MONTH($AW304)&lt;MONTH(BA$15),MONTH($AX304)&gt;MONTH(BA$15)),
NETWORKDAYS.INTL((EOMONTH(BA$15-1,1))-_xlpm.DD,EOMONTH(BA$15-1,1),1,_xlpm.VD),
AND(MONTH($AW304)=MONTH(BA$15),MONTH($AX304)=MONTH(BA$15)),
NETWORKDAYS.INTL($AW304,$AX304,1,_xlpm.VD)))),0)),
$DH304="месяц",
$DR304*BA304,
$DH304="неделя",
$DR304*BA304/7*(ROUNDUP((DAY(EOMONTH(BA$15,0)))/4,0))),
0)</f>
        <v/>
      </c>
      <c r="DU304" s="125">
        <f t="array" ref="DU304">
IFERROR(_xlfn.IFS(
$DH304="день_1",
$DR304*$BL304/($AX304-$AW304+1)*BB304*(DAY(EOMONTH(BB$15,0))),
$DH304="день_2",
$DR304/30*MAX(MIN($AX304,EOMONTH(BB$15,0))-MAX($AW304,BB$15)+1,),
$DH304="раб.день",
$DR304/30*(IFERROR(
_xlfn.LET(_xlpm.VD,
CHOOSE(
{1;2;3;4;5;6;7;8;9;10;11;12;13;14;15;16;17;18},
45658,45659,45660,45661,45662,45663,45664,45665,45711,45724,45778,45779,45785,45786,45820,45821,45965,46022),
_xlfn.LET(_xlpm.DD,
MAX(MIN($AX304,EOMONTH(BB$15,0))-MAX($AW304,BB$15),),
_xlfn.IFS(
AND(MONTH($AW304)=MONTH(BB$15),MONTH($AX304)&lt;&gt;MONTH(BB$15)),
NETWORKDAYS.INTL($AW304,$AW304+_xlpm.DD,1,_xlpm.VD),
AND(MONTH($AW304)&lt;&gt;MONTH(BB$15),MONTH($AX304)=MONTH(BB$15)),
NETWORKDAYS.INTL(($AX304)-_xlpm.DD,$AX304,1,_xlpm.VD),
AND(MONTH($AW304)&lt;MONTH(BB$15),MONTH($AX304)&gt;MONTH(BB$15)),
NETWORKDAYS.INTL((EOMONTH(BB$15-1,1))-_xlpm.DD,EOMONTH(BB$15-1,1),1,_xlpm.VD),
AND(MONTH($AW304)=MONTH(BB$15),MONTH($AX304)=MONTH(BB$15)),
NETWORKDAYS.INTL($AW304,$AX304,1,_xlpm.VD)))),0)),
$DH304="месяц",
$DR304*BB304,
$DH304="неделя",
$DR304*BB304/7*(ROUNDUP((DAY(EOMONTH(BB$15,0)))/4,0))),
0)</f>
        <v/>
      </c>
      <c r="DV304" s="125">
        <f t="array" ref="DV304">
IFERROR(_xlfn.IFS(
$DH304="день_1",
$DR304*$BL304/($AX304-$AW304+1)*BC304*(DAY(EOMONTH(BC$15,0))),
$DH304="день_2",
$DR304/30*MAX(MIN($AX304,EOMONTH(BC$15,0))-MAX($AW304,BC$15)+1,),
$DH304="раб.день",
$DR304/30*(IFERROR(
_xlfn.LET(_xlpm.VD,
CHOOSE(
{1;2;3;4;5;6;7;8;9;10;11;12;13;14;15;16;17;18},
45658,45659,45660,45661,45662,45663,45664,45665,45711,45724,45778,45779,45785,45786,45820,45821,45965,46022),
_xlfn.LET(_xlpm.DD,
MAX(MIN($AX304,EOMONTH(BC$15,0))-MAX($AW304,BC$15),),
_xlfn.IFS(
AND(MONTH($AW304)=MONTH(BC$15),MONTH($AX304)&lt;&gt;MONTH(BC$15)),
NETWORKDAYS.INTL($AW304,$AW304+_xlpm.DD,1,_xlpm.VD),
AND(MONTH($AW304)&lt;&gt;MONTH(BC$15),MONTH($AX304)=MONTH(BC$15)),
NETWORKDAYS.INTL(($AX304)-_xlpm.DD,$AX304,1,_xlpm.VD),
AND(MONTH($AW304)&lt;MONTH(BC$15),MONTH($AX304)&gt;MONTH(BC$15)),
NETWORKDAYS.INTL((EOMONTH(BC$15-1,1))-_xlpm.DD,EOMONTH(BC$15-1,1),1,_xlpm.VD),
AND(MONTH($AW304)=MONTH(BC$15),MONTH($AX304)=MONTH(BC$15)),
NETWORKDAYS.INTL($AW304,$AX304,1,_xlpm.VD)))),0)),
$DH304="месяц",
$DR304*BC304,
$DH304="неделя",
$DR304*BC304/7*(ROUNDUP((DAY(EOMONTH(BC$15,0)))/4,0))),
0)</f>
        <v/>
      </c>
      <c r="DW304" s="125">
        <f t="array" ref="DW304">
IFERROR(_xlfn.IFS(
$DH304="день_1",
$DR304*$BL304/($AX304-$AW304+1)*BD304*(DAY(EOMONTH(BD$15,0))),
$DH304="день_2",
$DR304/30*MAX(MIN($AX304,EOMONTH(BD$15,0))-MAX($AW304,BD$15)+1,),
$DH304="раб.день",
$DR304/30*(IFERROR(
_xlfn.LET(_xlpm.VD,
CHOOSE(
{1;2;3;4;5;6;7;8;9;10;11;12;13;14;15;16;17;18},
45658,45659,45660,45661,45662,45663,45664,45665,45711,45724,45778,45779,45785,45786,45820,45821,45965,46022),
_xlfn.LET(_xlpm.DD,
MAX(MIN($AX304,EOMONTH(BD$15,0))-MAX($AW304,BD$15),),
_xlfn.IFS(
AND(MONTH($AW304)=MONTH(BD$15),MONTH($AX304)&lt;&gt;MONTH(BD$15)),
NETWORKDAYS.INTL($AW304,$AW304+_xlpm.DD,1,_xlpm.VD),
AND(MONTH($AW304)&lt;&gt;MONTH(BD$15),MONTH($AX304)=MONTH(BD$15)),
NETWORKDAYS.INTL(($AX304)-_xlpm.DD,$AX304,1,_xlpm.VD),
AND(MONTH($AW304)&lt;MONTH(BD$15),MONTH($AX304)&gt;MONTH(BD$15)),
NETWORKDAYS.INTL((EOMONTH(BD$15-1,1))-_xlpm.DD,EOMONTH(BD$15-1,1),1,_xlpm.VD),
AND(MONTH($AW304)=MONTH(BD$15),MONTH($AX304)=MONTH(BD$15)),
NETWORKDAYS.INTL($AW304,$AX304,1,_xlpm.VD)))),0)),
$DH304="месяц",
$DR304*BD304,
$DH304="неделя",
$DR304*BD304/7*(ROUNDUP((DAY(EOMONTH(BD$15,0)))/4,0))),
0)</f>
        <v/>
      </c>
      <c r="DX304" s="125">
        <f t="array" ref="DX304">
IFERROR(_xlfn.IFS(
$DH304="день_1",
$DR304*$BL304/($AX304-$AW304+1)*BE304*(DAY(EOMONTH(BE$15,0))),
$DH304="день_2",
$DR304/30*MAX(MIN($AX304,EOMONTH(BE$15,0))-MAX($AW304,BE$15)+1,),
$DH304="раб.день",
$DR304/30*(IFERROR(
_xlfn.LET(_xlpm.VD,
CHOOSE(
{1;2;3;4;5;6;7;8;9;10;11;12;13;14;15;16;17;18},
45658,45659,45660,45661,45662,45663,45664,45665,45711,45724,45778,45779,45785,45786,45820,45821,45965,46022),
_xlfn.LET(_xlpm.DD,
MAX(MIN($AX304,EOMONTH(BE$15,0))-MAX($AW304,BE$15),),
_xlfn.IFS(
AND(MONTH($AW304)=MONTH(BE$15),MONTH($AX304)&lt;&gt;MONTH(BE$15)),
NETWORKDAYS.INTL($AW304,$AW304+_xlpm.DD,1,_xlpm.VD),
AND(MONTH($AW304)&lt;&gt;MONTH(BE$15),MONTH($AX304)=MONTH(BE$15)),
NETWORKDAYS.INTL(($AX304)-_xlpm.DD,$AX304,1,_xlpm.VD),
AND(MONTH($AW304)&lt;MONTH(BE$15),MONTH($AX304)&gt;MONTH(BE$15)),
NETWORKDAYS.INTL((EOMONTH(BE$15-1,1))-_xlpm.DD,EOMONTH(BE$15-1,1),1,_xlpm.VD),
AND(MONTH($AW304)=MONTH(BE$15),MONTH($AX304)=MONTH(BE$15)),
NETWORKDAYS.INTL($AW304,$AX304,1,_xlpm.VD)))),0)),
$DH304="месяц",
$DR304*BE304,
$DH304="неделя",
$DR304*BE304/7*(ROUNDUP((DAY(EOMONTH(BE$15,0)))/4,0))),
0)</f>
        <v/>
      </c>
      <c r="DY304" s="125">
        <f t="array" ref="DY304">
IFERROR(_xlfn.IFS(
$DH304="день_1",
$DR304*$BL304/($AX304-$AW304+1)*BF304*(DAY(EOMONTH(BF$15,0))),
$DH304="день_2",
$DR304/30*MAX(MIN($AX304,EOMONTH(BF$15,0))-MAX($AW304,BF$15)+1,),
$DH304="раб.день",
$DR304/30*(IFERROR(
_xlfn.LET(_xlpm.VD,
CHOOSE(
{1;2;3;4;5;6;7;8;9;10;11;12;13;14;15;16;17;18},
45658,45659,45660,45661,45662,45663,45664,45665,45711,45724,45778,45779,45785,45786,45820,45821,45965,46022),
_xlfn.LET(_xlpm.DD,
MAX(MIN($AX304,EOMONTH(BF$15,0))-MAX($AW304,BF$15),),
_xlfn.IFS(
AND(MONTH($AW304)=MONTH(BF$15),MONTH($AX304)&lt;&gt;MONTH(BF$15)),
NETWORKDAYS.INTL($AW304,$AW304+_xlpm.DD,1,_xlpm.VD),
AND(MONTH($AW304)&lt;&gt;MONTH(BF$15),MONTH($AX304)=MONTH(BF$15)),
NETWORKDAYS.INTL(($AX304)-_xlpm.DD,$AX304,1,_xlpm.VD),
AND(MONTH($AW304)&lt;MONTH(BF$15),MONTH($AX304)&gt;MONTH(BF$15)),
NETWORKDAYS.INTL((EOMONTH(BF$15-1,1))-_xlpm.DD,EOMONTH(BF$15-1,1),1,_xlpm.VD),
AND(MONTH($AW304)=MONTH(BF$15),MONTH($AX304)=MONTH(BF$15)),
NETWORKDAYS.INTL($AW304,$AX304,1,_xlpm.VD)))),0)),
$DH304="месяц",
$DR304*BF304,
$DH304="неделя",
$DR304*BF304/7*(ROUNDUP((DAY(EOMONTH(BF$15,0)))/4,0))),
0)</f>
        <v/>
      </c>
      <c r="DZ304" s="125">
        <f t="array" ref="DZ304">
IFERROR(_xlfn.IFS(
$DH304="день_1",
$DR304*$BL304/($AX304-$AW304+1)*BG304*(DAY(EOMONTH(BG$15,0))),
$DH304="день_2",
$DR304/30*MAX(MIN($AX304,EOMONTH(BG$15,0))-MAX($AW304,BG$15)+1,),
$DH304="раб.день",
$DR304/30*(IFERROR(
_xlfn.LET(_xlpm.VD,
CHOOSE(
{1;2;3;4;5;6;7;8;9;10;11;12;13;14;15;16;17;18},
45658,45659,45660,45661,45662,45663,45664,45665,45711,45724,45778,45779,45785,45786,45820,45821,45965,46022),
_xlfn.LET(_xlpm.DD,
MAX(MIN($AX304,EOMONTH(BG$15,0))-MAX($AW304,BG$15),),
_xlfn.IFS(
AND(MONTH($AW304)=MONTH(BG$15),MONTH($AX304)&lt;&gt;MONTH(BG$15)),
NETWORKDAYS.INTL($AW304,$AW304+_xlpm.DD,1,_xlpm.VD),
AND(MONTH($AW304)&lt;&gt;MONTH(BG$15),MONTH($AX304)=MONTH(BG$15)),
NETWORKDAYS.INTL(($AX304)-_xlpm.DD,$AX304,1,_xlpm.VD),
AND(MONTH($AW304)&lt;MONTH(BG$15),MONTH($AX304)&gt;MONTH(BG$15)),
NETWORKDAYS.INTL((EOMONTH(BG$15-1,1))-_xlpm.DD,EOMONTH(BG$15-1,1),1,_xlpm.VD),
AND(MONTH($AW304)=MONTH(BG$15),MONTH($AX304)=MONTH(BG$15)),
NETWORKDAYS.INTL($AW304,$AX304,1,_xlpm.VD)))),0)),
$DH304="месяц",
$DR304*BG304,
$DH304="неделя",
$DR304*BG304/7*(ROUNDUP((DAY(EOMONTH(BG$15,0)))/4,0))),
0)</f>
        <v/>
      </c>
      <c r="EA304" s="125">
        <f t="array" ref="EA304">
IFERROR(_xlfn.IFS(
$DH304="день_1",
$DR304*$BL304/($AX304-$AW304+1)*BH304*(DAY(EOMONTH(BH$15,0))),
$DH304="день_2",
$DR304/30*MAX(MIN($AX304,EOMONTH(BH$15,0))-MAX($AW304,BH$15)+1,),
$DH304="раб.день",
$DR304/30*(IFERROR(
_xlfn.LET(_xlpm.VD,
CHOOSE(
{1;2;3;4;5;6;7;8;9;10;11;12;13;14;15;16;17;18},
45658,45659,45660,45661,45662,45663,45664,45665,45711,45724,45778,45779,45785,45786,45820,45821,45965,46022),
_xlfn.LET(_xlpm.DD,
MAX(MIN($AX304,EOMONTH(BH$15,0))-MAX($AW304,BH$15),),
_xlfn.IFS(
AND(MONTH($AW304)=MONTH(BH$15),MONTH($AX304)&lt;&gt;MONTH(BH$15)),
NETWORKDAYS.INTL($AW304,$AW304+_xlpm.DD,1,_xlpm.VD),
AND(MONTH($AW304)&lt;&gt;MONTH(BH$15),MONTH($AX304)=MONTH(BH$15)),
NETWORKDAYS.INTL(($AX304)-_xlpm.DD,$AX304,1,_xlpm.VD),
AND(MONTH($AW304)&lt;MONTH(BH$15),MONTH($AX304)&gt;MONTH(BH$15)),
NETWORKDAYS.INTL((EOMONTH(BH$15-1,1))-_xlpm.DD,EOMONTH(BH$15-1,1),1,_xlpm.VD),
AND(MONTH($AW304)=MONTH(BH$15),MONTH($AX304)=MONTH(BH$15)),
NETWORKDAYS.INTL($AW304,$AX304,1,_xlpm.VD)))),0)),
$DH304="месяц",
$DR304*BH304,
$DH304="неделя",
$DR304*BH304/7*(ROUNDUP((DAY(EOMONTH(BH$15,0)))/4,0))),
0)</f>
        <v/>
      </c>
      <c r="EB304" s="125">
        <f t="array" ref="EB304">
IFERROR(_xlfn.IFS(
$DH304="день_1",
$DR304*$BL304/($AX304-$AW304+1)*BI304*(DAY(EOMONTH(BI$15,0))),
$DH304="день_2",
$DR304/30*MAX(MIN($AX304,EOMONTH(BI$15,0))-MAX($AW304,BI$15)+1,),
$DH304="раб.день",
$DR304/30*(IFERROR(
_xlfn.LET(_xlpm.VD,
CHOOSE(
{1;2;3;4;5;6;7;8;9;10;11;12;13;14;15;16;17;18},
45658,45659,45660,45661,45662,45663,45664,45665,45711,45724,45778,45779,45785,45786,45820,45821,45965,46022),
_xlfn.LET(_xlpm.DD,
MAX(MIN($AX304,EOMONTH(BI$15,0))-MAX($AW304,BI$15),),
_xlfn.IFS(
AND(MONTH($AW304)=MONTH(BI$15),MONTH($AX304)&lt;&gt;MONTH(BI$15)),
NETWORKDAYS.INTL($AW304,$AW304+_xlpm.DD,1,_xlpm.VD),
AND(MONTH($AW304)&lt;&gt;MONTH(BI$15),MONTH($AX304)=MONTH(BI$15)),
NETWORKDAYS.INTL(($AX304)-_xlpm.DD,$AX304,1,_xlpm.VD),
AND(MONTH($AW304)&lt;MONTH(BI$15),MONTH($AX304)&gt;MONTH(BI$15)),
NETWORKDAYS.INTL((EOMONTH(BI$15-1,1))-_xlpm.DD,EOMONTH(BI$15-1,1),1,_xlpm.VD),
AND(MONTH($AW304)=MONTH(BI$15),MONTH($AX304)=MONTH(BI$15)),
NETWORKDAYS.INTL($AW304,$AX304,1,_xlpm.VD)))),0)),
$DH304="месяц",
$DR304*BI304,
$DH304="неделя",
$DR304*BI304/7*(ROUNDUP((DAY(EOMONTH(BI$15,0)))/4,0))),
0)</f>
        <v/>
      </c>
      <c r="EC304" s="125">
        <f t="array" ref="EC304">
IFERROR(_xlfn.IFS(
$DH304="день_1",
$DR304*$BL304/($AX304-$AW304+1)*BJ304*(DAY(EOMONTH(BJ$15,0))),
$DH304="день_2",
$DR304/30*MAX(MIN($AX304,EOMONTH(BJ$15,0))-MAX($AW304,BJ$15)+1,),
$DH304="раб.день",
$DR304/30*(IFERROR(
_xlfn.LET(_xlpm.VD,
CHOOSE(
{1;2;3;4;5;6;7;8;9;10;11;12;13;14;15;16;17;18},
45658,45659,45660,45661,45662,45663,45664,45665,45711,45724,45778,45779,45785,45786,45820,45821,45965,46022),
_xlfn.LET(_xlpm.DD,
MAX(MIN($AX304,EOMONTH(BJ$15,0))-MAX($AW304,BJ$15),),
_xlfn.IFS(
AND(MONTH($AW304)=MONTH(BJ$15),MONTH($AX304)&lt;&gt;MONTH(BJ$15)),
NETWORKDAYS.INTL($AW304,$AW304+_xlpm.DD,1,_xlpm.VD),
AND(MONTH($AW304)&lt;&gt;MONTH(BJ$15),MONTH($AX304)=MONTH(BJ$15)),
NETWORKDAYS.INTL(($AX304)-_xlpm.DD,$AX304,1,_xlpm.VD),
AND(MONTH($AW304)&lt;MONTH(BJ$15),MONTH($AX304)&gt;MONTH(BJ$15)),
NETWORKDAYS.INTL((EOMONTH(BJ$15-1,1))-_xlpm.DD,EOMONTH(BJ$15-1,1),1,_xlpm.VD),
AND(MONTH($AW304)=MONTH(BJ$15),MONTH($AX304)=MONTH(BJ$15)),
NETWORKDAYS.INTL($AW304,$AX304,1,_xlpm.VD)))),0)),
$DH304="месяц",
$DR304*BJ304,
$DH304="неделя",
$DR304*BJ304/7*(ROUNDUP((DAY(EOMONTH(BJ$15,0)))/4,0))),
0)</f>
        <v/>
      </c>
      <c r="ED304" s="125">
        <f t="array" ref="ED304">
IFERROR(_xlfn.IFS(
$DH304="день_1",
$DR304*$BL304/($AX304-$AW304+1)*BK304*(DAY(EOMONTH(BK$15,0))),
$DH304="день_2",
$DR304/30*MAX(MIN($AX304,EOMONTH(BK$15,0))-MAX($AW304,BK$15)+1,),
$DH304="раб.день",
$DR304/30*(IFERROR(
_xlfn.LET(_xlpm.VD,
CHOOSE(
{1;2;3;4;5;6;7;8;9;10;11;12;13;14;15;16;17;18},
45658,45659,45660,45661,45662,45663,45664,45665,45711,45724,45778,45779,45785,45786,45820,45821,45965,46022),
_xlfn.LET(_xlpm.DD,
MAX(MIN($AX304,EOMONTH(BK$15,0))-MAX($AW304,BK$15),),
_xlfn.IFS(
AND(MONTH($AW304)=MONTH(BK$15),MONTH($AX304)&lt;&gt;MONTH(BK$15)),
NETWORKDAYS.INTL($AW304,$AW304+_xlpm.DD,1,_xlpm.VD),
AND(MONTH($AW304)&lt;&gt;MONTH(BK$15),MONTH($AX304)=MONTH(BK$15)),
NETWORKDAYS.INTL(($AX304)-_xlpm.DD,$AX304,1,_xlpm.VD),
AND(MONTH($AW304)&lt;MONTH(BK$15),MONTH($AX304)&gt;MONTH(BK$15)),
NETWORKDAYS.INTL((EOMONTH(BK$15-1,1))-_xlpm.DD,EOMONTH(BK$15-1,1),1,_xlpm.VD),
AND(MONTH($AW304)=MONTH(BK$15),MONTH($AX304)=MONTH(BK$15)),
NETWORKDAYS.INTL($AW304,$AX304,1,_xlpm.VD)))),0)),
$DH304="месяц",
$DR304*BK304,
$DH304="неделя",
$DR304*BK304/7*(ROUNDUP((DAY(EOMONTH(BK$15,0)))/4,0))),
0)</f>
        <v/>
      </c>
      <c r="EE304" s="125">
        <f>SUM($DS304,$DT304,$DU304,$DV304,$DW304,$DX304,$DY304,$DZ304,$EA304,$EB304,$EC304,$ED304)</f>
        <v/>
      </c>
      <c r="EF304" s="125">
        <f>IFERROR(ROUND($EE304*(1+$EP304),2),0)</f>
        <v/>
      </c>
      <c r="EG304" s="128" t="n">
        <v>1</v>
      </c>
      <c r="EH304" s="126" t="n">
        <v>0</v>
      </c>
      <c r="EI304" s="126">
        <f>ROUND(SUM($EH304:$EH304)*SUM($AB304:$AB304)*$EG304,2)</f>
        <v/>
      </c>
      <c r="EJ304" s="126">
        <f>ROUND($EI304*(1+$EP304),2)</f>
        <v/>
      </c>
      <c r="EK304" s="126" t="n">
        <v>0</v>
      </c>
      <c r="EL304" s="126">
        <f>ROUND(SUM($EK304:$EK304)*SUM($AB304:$AB304)*$EG304,2)</f>
        <v/>
      </c>
      <c r="EM304" s="126">
        <f>ROUND($EL304*(1+$EP304),2)</f>
        <v/>
      </c>
      <c r="EN304" s="126">
        <f>SUM($EE304,$EI304,$EL304)</f>
        <v/>
      </c>
      <c r="EO304" s="126">
        <f>SUM($EF304,$EJ304,$EM304)</f>
        <v/>
      </c>
      <c r="EP304" s="59" t="inlineStr">
        <is>
          <t>20%</t>
        </is>
      </c>
      <c r="EQ304" s="59" t="n"/>
      <c r="ER304" s="60">
        <f t="array" ref="ER304">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MATCH(ES304,
{"AMS";"RussOutdoor";"HD Outdoor";"Ingroup";"IQ";"Ledproduction";"LisChannel";"Logic";"Media-PPL";"NovikovTV | НовиковТВ";"SMA";"SOK";"КрокусТВ | CrocusTV | IndoorTV";"Сити";"ТЯК Москва"},
0)),"")</f>
        <v/>
      </c>
      <c r="ES304" s="60" t="n"/>
      <c r="ET304" s="60">
        <f t="array" ref="ET304">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MATCH(ES304,
{"AMS";"RussOutdoor";"HD Outdoor";"Ingroup";"IQ";"Ledproduction";"LisChannel";"Logic";"Media-PPL";"NovikovTV | НовиковТВ";"SMA";"SOK";"КрокусТВ | CrocusTV | IndoorTV";"Сити";"ТЯК Москва"},
0)),"")</f>
        <v/>
      </c>
      <c r="EU304" s="60" t="n"/>
      <c r="EV304" s="60" t="n"/>
      <c r="EX304" s="110">
        <f t="array" ref="EX304">
($AR304/30
+N("ТРАФИК ПЛОЩАДКИ"))*
(IFERROR(
_xlfn.LET(
_xlpm.GPR,
HLOOKUP($L304,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(MATCH($T304,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IF($Q304="цифровой",_xlpm.GPR/$AG304,_xlpm.GPR/60)),
0)
+N("DWELL TIME"))*
(IF($AB304=0,0,IF($AB304=1,0.3,IF($AB304=2,0.5,IF($AB304&gt;2,1))))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_xlfn.IFS($AC304="да",1.2,$AC304="нет",1)*
_xlfn.IFS($AD304="да",1.2,$AD304="нет",1)*
IF(R304="статический",1,1.2)*
$X304*
INDEX(
{1.2;1;1.2;1.2;1;1.2;1.2;1.2;1.2;1.2;1.2;1;1.2;1.2;1.2;1.2;1;1;1.2;1.2;1.2;1;1;1;1;1.2;1.2;1.2;1.2;1;1;1;1;1.2;1.2;1.2;1.2;1.2;1.2;1.2;1.2;1;1;1.2;1;1;1;1;1.5;1;1;1.5;1.5;1.2},
MATCH($Q304,_xlpm.MI,0)))&gt;{0.02;0.04;0.06;0.1;0.2;0.4;0.6;0.8;1;2;4;6})),
{0;1;2;3;4;5;6;7;8;9;10;11;12},
0)))
+N("КОЭФФИЦИЕНТ КОНТАКТА"))))*
(_xlfn.IFS($X304&lt;0.1,$X304/1000,$X304&gt;25,5.2,AND($X304&gt;=0.1,$X304&lt;=25),(($X304*2+0.1)/10)*($X304/10)))*
IFERROR((_xlfn.LET(
_xlpm.MA,
{0;0.8;0.85;0.9;0.95;1},
_xlpm.MAA,
{0;1;2;3;4;5},
INDEX(_xlpm.MA,MATCH(SUMPRODUCT(--((IF(ROUND(_xlpm.MAA,1)&gt;5,5,ROUND($AB304,1)))&gt;{0;1;2;3;4;5})),_xlpm.MAA,0)))
+N("КОЭФФИЦИЕНТ КОЛ-ВО КОНСТРУКЦИЙ")),1)*
$AB304,0))*
(IF($Q304="цифровой",$AG304/15*$AI304,1)
+N("ДЛЯ ЦИФРЫ"))</f>
        <v/>
      </c>
      <c r="EY304" s="110">
        <f>IFERROR(EX304*AY304,0)</f>
        <v/>
      </c>
      <c r="EZ304" s="131">
        <f>IFERROR(DP304/EY304*1000,0)</f>
        <v/>
      </c>
      <c r="FA304" s="112">
        <f>IFERROR(FC304/FB304,0)</f>
        <v/>
      </c>
      <c r="FB304" s="112">
        <f>IFERROR((FC304/(EY304/FF304*#REF!))*0.825,0)</f>
        <v/>
      </c>
      <c r="FC304" s="112">
        <f>IFERROR(((EX304*30/AR304)*100)/30,0)</f>
        <v/>
      </c>
      <c r="FD304" s="112">
        <f>IFERROR(EY304/G304*100%,0)</f>
        <v/>
      </c>
      <c r="FE304" s="112">
        <f>IFERROR(FD304/FC304*100%,0)</f>
        <v/>
      </c>
      <c r="FF304" s="110">
        <f>IFERROR(AR304/30*AY304,0)</f>
        <v/>
      </c>
    </row>
    <row r="305" ht="13" customHeight="1">
      <c r="A305" s="59" t="n"/>
      <c r="B305" s="60" t="n"/>
      <c r="C305" s="60" t="n"/>
      <c r="D305" s="60">
        <f t="array" ref="D305">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MATCH($E305,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05" s="60">
        <f t="array" ref="E305">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MATCH($F305,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05" s="60" t="inlineStr"/>
      <c r="G305" s="60" t="n"/>
      <c r="H305" s="60">
        <f t="array" ref="H305">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MATCH($I305,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05" s="60" t="n"/>
      <c r="J305" s="60" t="n"/>
      <c r="K305" s="60" t="n"/>
      <c r="L305" s="60" t="n"/>
      <c r="M305" s="60" t="n"/>
      <c r="N305" s="60" t="n"/>
      <c r="O305" s="60" t="n"/>
      <c r="P305" s="60">
        <f t="array" ref="P305">
_xlfn.IFS(
ISNUMBER(MATCH($Q305,{"шелфбаннер","разделитель","монетница","чековая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ISNUMBER(MATCH($Q305,{"LED/LCD","видеокулер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ISNUMBER(MATCH($Q305,{"автомобиль","машина","выставочное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ISNUMBER(MATCH($Q305,{"билборд","лифтовая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ISNUMBER(MATCH($Q305,{"навигация","подвесной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ISNUMBER(MATCH($Q305,{"движущаяся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ISNUMBER(MATCH($Q305,{"каталог","журнал"},)),
"Пресса",
$Q305="","")</f>
        <v/>
      </c>
      <c r="Q305" s="60" t="n"/>
      <c r="R305" s="60">
        <f t="array" ref="R305">
IFERROR(
_xlfn.IFS(
OR(ISNUMBER(MATCH($Q305,{"экспозиция","макет","стенд","автостенд","авто стенд","выставочное пространство","выставочные стенды","модульные выставочные стенды","3Д конструкция","3D конструкция"},)),P305="Экспонирование"),
"нестандартный",
ISNUMBER(MATCH($Q305,{"скроллер","призматрон"},)),
"динамический",
$P305="Видео",
"цифровой",
OR($P305="Пресса",$P305="Щит",$P305="POSm",$P305="Подвес",$P305="Брендирование/оклейка"),
"статический"),"")</f>
        <v/>
      </c>
      <c r="S305" s="59" t="n"/>
      <c r="T305" s="60" t="n"/>
      <c r="U305" s="60" t="n"/>
      <c r="V305" s="60">
        <f>
IF(P305="Видео",
"цифровой постер/ролик",
IF(ISNUMBER(MATCH(Q305,{"короб световой","короб световой | лайтбокс","короб световой | кристалайт","лайтбокс","лайт бокс","кристалайт","LB","lightbox"},)),
"бэклит",
IF(P305="Брендирование/оклейка",
"перфарированная пленка/самоклейка",
IF(P305="Экспонирование",
"под запрос",
IF(P305="Подвес",
"баннер/ткань",
"")))))</f>
        <v/>
      </c>
      <c r="W305" s="59" t="n"/>
      <c r="X305" s="59" t="n"/>
      <c r="Y305" s="59" t="n"/>
      <c r="Z305" s="61" t="n"/>
      <c r="AA305" s="61" t="n"/>
      <c r="AB305" s="61">
        <f>IF(BL305&gt;0,Z305,0)</f>
        <v/>
      </c>
      <c r="AC305" s="59" t="n"/>
      <c r="AD305" s="59" t="n"/>
      <c r="AE305" s="59" t="n"/>
      <c r="AF305" s="59" t="n"/>
      <c r="AG305" s="59" t="n"/>
      <c r="AH305" s="59" t="n"/>
      <c r="AI305" s="59" t="n"/>
      <c r="AJ305" s="59" t="n"/>
      <c r="AK305" s="59" t="n"/>
      <c r="AL305" s="62">
        <f>IFERROR(IF(OR(R305="статический",R305="динамический",R305="нестандартный",R305="",R305=""),"-",IF(AND(AH305="-",AI305="-"),"-",AK305*3600/AH305*AI305)),"-")</f>
        <v/>
      </c>
      <c r="AM305" s="62">
        <f>IFERROR(IF(OR(R305="статический",R305="динамический",R305="",R305="", R305="BTL",R305="нестандартный"),"-",AG305*AI305*AL305/60),"-")</f>
        <v/>
      </c>
      <c r="AN305" s="63">
        <f>IFERROR(IF(AH305="","-",AG305*AI305/AH305),"-")</f>
        <v/>
      </c>
      <c r="AO305" s="59">
        <f>IFERROR(IF(OR($R305="статический",$R305="динамический",$R305="",$R305="",$R305="BTL",$R305="нестандартный"),"-",$AL305*$AY305),"-")</f>
        <v/>
      </c>
      <c r="AP305" s="62">
        <f>IFERROR(IF(OR($R305="статический",$R305="динамический",$R305="",$R305="",$R305="BTL",$R305="нестандартный"),"-",$AM305*AY305),"-")</f>
        <v/>
      </c>
      <c r="AQ305" s="64" t="n"/>
      <c r="AR305" s="61" t="n"/>
      <c r="AS305" s="61" t="n"/>
      <c r="AT305" s="61" t="n"/>
      <c r="AU305" s="65" t="n"/>
      <c r="AV305" s="124">
        <f>IFERROR(DR305/AT305*1000,"n/a")</f>
        <v/>
      </c>
      <c r="AW305" s="67" t="n"/>
      <c r="AX305" s="67" t="n"/>
      <c r="AY305" s="43">
        <f>IFERROR(IF(OR($AW305="",$AX305=""),"",_xlfn.DAYS($AX305+1,$AW305)),"")</f>
        <v/>
      </c>
      <c r="AZ305" s="68">
        <f t="array" ref="AZ305">
_xlfn.LET(_xlpm.COEFF,
IF($AW305+$AX305=0,0,IF(MAX(MIN($AX305,EOMONTH(AZ$15,0))-MAX($AW305,AZ$15)+1,)&gt;0,1,0)),
_xlfn.IFS(
$ES305="LisChannel",
_xlpm.COEFF*
INDEX({1;1;1.2;1.2;1;1;1;1;1.2;1.2;1.2;1.2},
MATCH(MONTH(AZ$15),
{1,2,3,4,5,6,7,8,9,10,11,12})),
CONCATENATE($ES305," ",$L305)="RussOutdoor метро",
_xlpm.COEFF*
INDEX({0.8;0.9;1.1;1.1;1;1;1;1;1.1;1.1;1.1;1.1},
MATCH(MONTH(AZ$15),
{1,2,3,4,5,6,7,8,9,10,11,12})),
$ES305&lt;&gt;"LisChannel",
_xlpm.COEFF,
$ES305&lt;&gt;"RussOutdoor",
_xlpm.COEFF))</f>
        <v/>
      </c>
      <c r="BA305" s="68">
        <f t="array" ref="BA305">
_xlfn.LET(_xlpm.COEFF,
IF($AW305+$AX305=0,0,IF(MAX(MIN($AX305,EOMONTH(BA$15,0))-MAX($AW305,BA$15)+1,)&gt;0,1,0)),
_xlfn.IFS(
$ES305="LisChannel",
_xlpm.COEFF*
INDEX({1;1;1.2;1.2;1;1;1;1;1.2;1.2;1.2;1.2},
MATCH(MONTH(BA$15),
{1,2,3,4,5,6,7,8,9,10,11,12})),
CONCATENATE($ES305," ",$L305)="RussOutdoor метро",
_xlpm.COEFF*
INDEX({0.8;0.9;1.1;1.1;1;1;1;1;1.1;1.1;1.1;1.1},
MATCH(MONTH(BA$15),
{1,2,3,4,5,6,7,8,9,10,11,12})),
$ES305&lt;&gt;"LisChannel",
_xlpm.COEFF,
$ES305&lt;&gt;"RussOutdoor",
_xlpm.COEFF))</f>
        <v/>
      </c>
      <c r="BB305" s="68">
        <f t="array" ref="BB305">
_xlfn.LET(_xlpm.COEFF,
IF($AW305+$AX305=0,0,IF(MAX(MIN($AX305,EOMONTH(BB$15,0))-MAX($AW305,BB$15)+1,)&gt;0,1,0)),
_xlfn.IFS(
$ES305="LisChannel",
_xlpm.COEFF*
INDEX({1;1;1.2;1.2;1;1;1;1;1.2;1.2;1.2;1.2},
MATCH(MONTH(BB$15),
{1,2,3,4,5,6,7,8,9,10,11,12})),
CONCATENATE($ES305," ",$L305)="RussOutdoor метро",
_xlpm.COEFF*
INDEX({0.8;0.9;1.1;1.1;1;1;1;1;1.1;1.1;1.1;1.1},
MATCH(MONTH(BB$15),
{1,2,3,4,5,6,7,8,9,10,11,12})),
$ES305&lt;&gt;"LisChannel",
_xlpm.COEFF,
$ES305&lt;&gt;"RussOutdoor",
_xlpm.COEFF))</f>
        <v/>
      </c>
      <c r="BC305" s="68">
        <f t="array" ref="BC305">
_xlfn.LET(_xlpm.COEFF,
IF($AW305+$AX305=0,0,IF(MAX(MIN($AX305,EOMONTH(BC$15,0))-MAX($AW305,BC$15)+1,)&gt;0,1,0)),
_xlfn.IFS(
$ES305="LisChannel",
_xlpm.COEFF*
INDEX({1;1;1.2;1.2;1;1;1;1;1.2;1.2;1.2;1.2},
MATCH(MONTH(BC$15),
{1,2,3,4,5,6,7,8,9,10,11,12})),
CONCATENATE($ES305," ",$L305)="RussOutdoor метро",
_xlpm.COEFF*
INDEX({0.8;0.9;1.1;1.1;1;1;1;1;1.1;1.1;1.1;1.1},
MATCH(MONTH(BC$15),
{1,2,3,4,5,6,7,8,9,10,11,12})),
$ES305&lt;&gt;"LisChannel",
_xlpm.COEFF,
$ES305&lt;&gt;"RussOutdoor",
_xlpm.COEFF))</f>
        <v/>
      </c>
      <c r="BD305" s="68">
        <f t="array" ref="BD305">
_xlfn.LET(_xlpm.COEFF,
IF($AW305+$AX305=0,0,IF(MAX(MIN($AX305,EOMONTH(BD$15,0))-MAX($AW305,BD$15)+1,)&gt;0,1,0)),
_xlfn.IFS(
$ES305="LisChannel",
_xlpm.COEFF*
INDEX({1;1;1.2;1.2;1;1;1;1;1.2;1.2;1.2;1.2},
MATCH(MONTH(BD$15),
{1,2,3,4,5,6,7,8,9,10,11,12})),
CONCATENATE($ES305," ",$L305)="RussOutdoor метро",
_xlpm.COEFF*
INDEX({0.8;0.9;1.1;1.1;1;1;1;1;1.1;1.1;1.1;1.1},
MATCH(MONTH(BD$15),
{1,2,3,4,5,6,7,8,9,10,11,12})),
$ES305&lt;&gt;"LisChannel",
_xlpm.COEFF,
$ES305&lt;&gt;"RussOutdoor",
_xlpm.COEFF))</f>
        <v/>
      </c>
      <c r="BE305" s="68">
        <f t="array" ref="BE305">
_xlfn.LET(_xlpm.COEFF,
IF($AW305+$AX305=0,0,IF(MAX(MIN($AX305,EOMONTH(BE$15,0))-MAX($AW305,BE$15)+1,)&gt;0,1,0)),
_xlfn.IFS(
$ES305="LisChannel",
_xlpm.COEFF*
INDEX({1;1;1.2;1.2;1;1;1;1;1.2;1.2;1.2;1.2},
MATCH(MONTH(BE$15),
{1,2,3,4,5,6,7,8,9,10,11,12})),
CONCATENATE($ES305," ",$L305)="RussOutdoor метро",
_xlpm.COEFF*
INDEX({0.8;0.9;1.1;1.1;1;1;1;1;1.1;1.1;1.1;1.1},
MATCH(MONTH(BE$15),
{1,2,3,4,5,6,7,8,9,10,11,12})),
$ES305&lt;&gt;"LisChannel",
_xlpm.COEFF,
$ES305&lt;&gt;"RussOutdoor",
_xlpm.COEFF))</f>
        <v/>
      </c>
      <c r="BF305" s="68">
        <f t="array" ref="BF305">
_xlfn.LET(_xlpm.COEFF,
IF($AW305+$AX305=0,0,IF(MAX(MIN($AX305,EOMONTH(BF$15,0))-MAX($AW305,BF$15)+1,)&gt;0,1,0)),
_xlfn.IFS(
$ES305="LisChannel",
_xlpm.COEFF*
INDEX({1;1;1.2;1.2;1;1;1;1;1.2;1.2;1.2;1.2},
MATCH(MONTH(BF$15),
{1,2,3,4,5,6,7,8,9,10,11,12})),
CONCATENATE($ES305," ",$L305)="RussOutdoor метро",
_xlpm.COEFF*
INDEX({0.8;0.9;1.1;1.1;1;1;1;1;1.1;1.1;1.1;1.1},
MATCH(MONTH(BF$15),
{1,2,3,4,5,6,7,8,9,10,11,12})),
$ES305&lt;&gt;"LisChannel",
_xlpm.COEFF,
$ES305&lt;&gt;"RussOutdoor",
_xlpm.COEFF))</f>
        <v/>
      </c>
      <c r="BG305" s="68">
        <f t="array" ref="BG305">
_xlfn.LET(_xlpm.COEFF,
IF($AW305+$AX305=0,0,IF(MAX(MIN($AX305,EOMONTH(BG$15,0))-MAX($AW305,BG$15)+1,)&gt;0,1,0)),
_xlfn.IFS(
$ES305="LisChannel",
_xlpm.COEFF*
INDEX({1;1;1.2;1.2;1;1;1;1;1.2;1.2;1.2;1.2},
MATCH(MONTH(BG$15),
{1,2,3,4,5,6,7,8,9,10,11,12})),
CONCATENATE($ES305," ",$L305)="RussOutdoor метро",
_xlpm.COEFF*
INDEX({0.8;0.9;1.1;1.1;1;1;1;1;1.1;1.1;1.1;1.1},
MATCH(MONTH(BG$15),
{1,2,3,4,5,6,7,8,9,10,11,12})),
$ES305&lt;&gt;"LisChannel",
_xlpm.COEFF,
$ES305&lt;&gt;"RussOutdoor",
_xlpm.COEFF))</f>
        <v/>
      </c>
      <c r="BH305" s="68">
        <f t="array" ref="BH305">
_xlfn.LET(_xlpm.COEFF,
IF($AW305+$AX305=0,0,IF(MAX(MIN($AX305,EOMONTH(BH$15,0))-MAX($AW305,BH$15)+1,)&gt;0,1,0)),
_xlfn.IFS(
$ES305="LisChannel",
_xlpm.COEFF*
INDEX({1;1;1.2;1.2;1;1;1;1;1.2;1.2;1.2;1.2},
MATCH(MONTH(BH$15),
{1,2,3,4,5,6,7,8,9,10,11,12})),
CONCATENATE($ES305," ",$L305)="RussOutdoor метро",
_xlpm.COEFF*
INDEX({0.8;0.9;1.1;1.1;1;1;1;1;1.1;1.1;1.1;1.1},
MATCH(MONTH(BH$15),
{1,2,3,4,5,6,7,8,9,10,11,12})),
$ES305&lt;&gt;"LisChannel",
_xlpm.COEFF,
$ES305&lt;&gt;"RussOutdoor",
_xlpm.COEFF))</f>
        <v/>
      </c>
      <c r="BI305" s="68">
        <f t="array" ref="BI305">
_xlfn.LET(_xlpm.COEFF,
IF($AW305+$AX305=0,0,IF(MAX(MIN($AX305,EOMONTH(BI$15,0))-MAX($AW305,BI$15)+1,)&gt;0,1,0)),
_xlfn.IFS(
$ES305="LisChannel",
_xlpm.COEFF*
INDEX({1;1;1.2;1.2;1;1;1;1;1.2;1.2;1.2;1.2},
MATCH(MONTH(BI$15),
{1,2,3,4,5,6,7,8,9,10,11,12})),
CONCATENATE($ES305," ",$L305)="RussOutdoor метро",
_xlpm.COEFF*
INDEX({0.8;0.9;1.1;1.1;1;1;1;1;1.1;1.1;1.1;1.1},
MATCH(MONTH(BI$15),
{1,2,3,4,5,6,7,8,9,10,11,12})),
$ES305&lt;&gt;"LisChannel",
_xlpm.COEFF,
$ES305&lt;&gt;"RussOutdoor",
_xlpm.COEFF))</f>
        <v/>
      </c>
      <c r="BJ305" s="68">
        <f t="array" ref="BJ305">
_xlfn.LET(_xlpm.COEFF,
IF($AW305+$AX305=0,0,IF(MAX(MIN($AX305,EOMONTH(BJ$15,0))-MAX($AW305,BJ$15)+1,)&gt;0,1,0)),
_xlfn.IFS(
$ES305="LisChannel",
_xlpm.COEFF*
INDEX({1;1;1.2;1.2;1;1;1;1;1.2;1.2;1.2;1.2},
MATCH(MONTH(BJ$15),
{1,2,3,4,5,6,7,8,9,10,11,12})),
CONCATENATE($ES305," ",$L305)="RussOutdoor метро",
_xlpm.COEFF*
INDEX({0.8;0.9;1.1;1.1;1;1;1;1;1.1;1.1;1.1;1.1},
MATCH(MONTH(BJ$15),
{1,2,3,4,5,6,7,8,9,10,11,12})),
$ES305&lt;&gt;"LisChannel",
_xlpm.COEFF,
$ES305&lt;&gt;"RussOutdoor",
_xlpm.COEFF))</f>
        <v/>
      </c>
      <c r="BK305" s="68">
        <f t="array" ref="BK305">
_xlfn.LET(_xlpm.COEFF,
IF($AW305+$AX305=0,0,IF(MAX(MIN($AX305,EOMONTH(BK$15,0))-MAX($AW305,BK$15)+1,)&gt;0,1,0)),
_xlfn.IFS(
$ES305="LisChannel",
_xlpm.COEFF*
INDEX({1;1;1.2;1.2;1;1;1;1;1.2;1.2;1.2;1.2},
MATCH(MONTH(BK$15),
{1,2,3,4,5,6,7,8,9,10,11,12})),
CONCATENATE($ES305," ",$L305)="RussOutdoor метро",
_xlpm.COEFF*
INDEX({0.8;0.9;1.1;1.1;1;1;1;1;1.1;1.1;1.1;1.1},
MATCH(MONTH(BK$15),
{1,2,3,4,5,6,7,8,9,10,11,12})),
$ES305&lt;&gt;"LisChannel",
_xlpm.COEFF,
$ES305&lt;&gt;"RussOutdoor",
_xlpm.COEFF))</f>
        <v/>
      </c>
      <c r="BL305" s="62">
        <f>COUNTIFS($AZ305:$BK305,"&gt;0")</f>
        <v/>
      </c>
      <c r="BM305" s="65" t="n"/>
      <c r="BN305" s="125">
        <f>$DJ305</f>
        <v/>
      </c>
      <c r="BO305" s="63">
        <f>$DQ305</f>
        <v/>
      </c>
      <c r="BP305" s="125">
        <f>
IFERROR(
IF($BL305=0,0,
$BN305*(1-$BO305)),
0)</f>
        <v/>
      </c>
      <c r="BQ305" s="125">
        <f t="array" ref="BQ305">
IFERROR(
_xlfn.IFS(
$DH305="день_1",
$BP305*$BL305/($AX305-$AW305+1)*AZ305*(DAY(EOMONTH(AZ$15,0))),
$DH305="день_2",
$BP305/30*MAX(MIN($AX305,EOMONTH(AZ$15,0))-MAX($AW305,AZ$15)+1,),
$DH305="раб.день",
$BP305/30*(IFERROR(
_xlfn.LET(_xlpm.VD,
CHOOSE(
{1;2;3;4;5;6;7;8;9;10;11;12;13;14;15;16;17;18},
45658,45659,45660,45661,45662,45663,45664,45665,45711,45724,45778,45779,45785,45786,45820,45821,45965,46022),
_xlfn.LET(_xlpm.DD,
MAX(MIN($AX305,EOMONTH(AZ$15,0))-MAX($AW305,AZ$15),),
_xlfn.IFS(
AND(MONTH($AW305)=MONTH(AZ$15),MONTH($AX305)&lt;&gt;MONTH(AZ$15)),
NETWORKDAYS.INTL($AW305,$AW305+_xlpm.DD,1,_xlpm.VD),
AND(MONTH($AW305)&lt;&gt;MONTH(AZ$15),MONTH($AX305)=MONTH(AZ$15)),
NETWORKDAYS.INTL(($AX305)-_xlpm.DD,$AX305,1,_xlpm.VD),
AND(MONTH($AW305)&lt;MONTH(AZ$15),MONTH($AX305)&gt;MONTH(AZ$15)),
NETWORKDAYS.INTL((EOMONTH(AZ$15-1,1))-_xlpm.DD,EOMONTH(AZ$15-1,1),1,_xlpm.VD),
AND(MONTH($AW305)=MONTH(AZ$15),MONTH($AX305)=MONTH(AZ$15)),
NETWORKDAYS.INTL($AW305,$AX305,1,_xlpm.VD)))),0)),
$DH305="месяц",
$BP305*AZ305,
$DH305="неделя",
$BP305*AZ305/7*(ROUNDUP((DAY(EOMONTH(AZ$15,0)))/4,0))),
0)</f>
        <v/>
      </c>
      <c r="BR305" s="125">
        <f t="array" ref="BR305">
IFERROR(
_xlfn.IFS(
$DH305="день_1",
$BP305*$BL305/($AX305-$AW305+1)*BA305*(DAY(EOMONTH(BA$15,0))),
$DH305="день_2",
$BP305/30*MAX(MIN($AX305,EOMONTH(BA$15,0))-MAX($AW305,BA$15)+1,),
$DH305="раб.день",
$BP305/30*(IFERROR(
_xlfn.LET(_xlpm.VD,
CHOOSE(
{1;2;3;4;5;6;7;8;9;10;11;12;13;14;15;16;17;18},
45658,45659,45660,45661,45662,45663,45664,45665,45711,45724,45778,45779,45785,45786,45820,45821,45965,46022),
_xlfn.LET(_xlpm.DD,
MAX(MIN($AX305,EOMONTH(BA$15,0))-MAX($AW305,BA$15),),
_xlfn.IFS(
AND(MONTH($AW305)=MONTH(BA$15),MONTH($AX305)&lt;&gt;MONTH(BA$15)),
NETWORKDAYS.INTL($AW305,$AW305+_xlpm.DD,1,_xlpm.VD),
AND(MONTH($AW305)&lt;&gt;MONTH(BA$15),MONTH($AX305)=MONTH(BA$15)),
NETWORKDAYS.INTL(($AX305)-_xlpm.DD,$AX305,1,_xlpm.VD),
AND(MONTH($AW305)&lt;MONTH(BA$15),MONTH($AX305)&gt;MONTH(BA$15)),
NETWORKDAYS.INTL((EOMONTH(BA$15-1,1))-_xlpm.DD,EOMONTH(BA$15-1,1),1,_xlpm.VD),
AND(MONTH($AW305)=MONTH(BA$15),MONTH($AX305)=MONTH(BA$15)),
NETWORKDAYS.INTL($AW305,$AX305,1,_xlpm.VD)))),0)),
$DH305="месяц",
$BP305*BA305,
$DH305="неделя",
$BP305*BA305/7*(ROUNDUP((DAY(EOMONTH(BA$15,0)))/4,0))),
0)</f>
        <v/>
      </c>
      <c r="BS305" s="125">
        <f t="array" ref="BS305">
IFERROR(
_xlfn.IFS(
$DH305="день_1",
$BP305*$BL305/($AX305-$AW305+1)*BB305*(DAY(EOMONTH(BB$15,0))),
$DH305="день_2",
$BP305/30*MAX(MIN($AX305,EOMONTH(BB$15,0))-MAX($AW305,BB$15)+1,),
$DH305="раб.день",
$BP305/30*(IFERROR(
_xlfn.LET(_xlpm.VD,
CHOOSE(
{1;2;3;4;5;6;7;8;9;10;11;12;13;14;15;16;17;18},
45658,45659,45660,45661,45662,45663,45664,45665,45711,45724,45778,45779,45785,45786,45820,45821,45965,46022),
_xlfn.LET(_xlpm.DD,
MAX(MIN($AX305,EOMONTH(BB$15,0))-MAX($AW305,BB$15),),
_xlfn.IFS(
AND(MONTH($AW305)=MONTH(BB$15),MONTH($AX305)&lt;&gt;MONTH(BB$15)),
NETWORKDAYS.INTL($AW305,$AW305+_xlpm.DD,1,_xlpm.VD),
AND(MONTH($AW305)&lt;&gt;MONTH(BB$15),MONTH($AX305)=MONTH(BB$15)),
NETWORKDAYS.INTL(($AX305)-_xlpm.DD,$AX305,1,_xlpm.VD),
AND(MONTH($AW305)&lt;MONTH(BB$15),MONTH($AX305)&gt;MONTH(BB$15)),
NETWORKDAYS.INTL((EOMONTH(BB$15-1,1))-_xlpm.DD,EOMONTH(BB$15-1,1),1,_xlpm.VD),
AND(MONTH($AW305)=MONTH(BB$15),MONTH($AX305)=MONTH(BB$15)),
NETWORKDAYS.INTL($AW305,$AX305,1,_xlpm.VD)))),0)),
$DH305="месяц",
$BP305*BB305,
$DH305="неделя",
$BP305*BB305/7*(ROUNDUP((DAY(EOMONTH(BB$15,0)))/4,0))),
0)</f>
        <v/>
      </c>
      <c r="BT305" s="125">
        <f t="array" ref="BT305">
IFERROR(
_xlfn.IFS(
$DH305="день_1",
$BP305*$BL305/($AX305-$AW305+1)*BC305*(DAY(EOMONTH(BC$15,0))),
$DH305="день_2",
$BP305/30*MAX(MIN($AX305,EOMONTH(BC$15,0))-MAX($AW305,BC$15)+1,),
$DH305="раб.день",
$BP305/30*(IFERROR(
_xlfn.LET(_xlpm.VD,
CHOOSE(
{1;2;3;4;5;6;7;8;9;10;11;12;13;14;15;16;17;18},
45658,45659,45660,45661,45662,45663,45664,45665,45711,45724,45778,45779,45785,45786,45820,45821,45965,46022),
_xlfn.LET(_xlpm.DD,
MAX(MIN($AX305,EOMONTH(BC$15,0))-MAX($AW305,BC$15),),
_xlfn.IFS(
AND(MONTH($AW305)=MONTH(BC$15),MONTH($AX305)&lt;&gt;MONTH(BC$15)),
NETWORKDAYS.INTL($AW305,$AW305+_xlpm.DD,1,_xlpm.VD),
AND(MONTH($AW305)&lt;&gt;MONTH(BC$15),MONTH($AX305)=MONTH(BC$15)),
NETWORKDAYS.INTL(($AX305)-_xlpm.DD,$AX305,1,_xlpm.VD),
AND(MONTH($AW305)&lt;MONTH(BC$15),MONTH($AX305)&gt;MONTH(BC$15)),
NETWORKDAYS.INTL((EOMONTH(BC$15-1,1))-_xlpm.DD,EOMONTH(BC$15-1,1),1,_xlpm.VD),
AND(MONTH($AW305)=MONTH(BC$15),MONTH($AX305)=MONTH(BC$15)),
NETWORKDAYS.INTL($AW305,$AX305,1,_xlpm.VD)))),0)),
$DH305="месяц",
$BP305*BC305,
$DH305="неделя",
$BP305*BC305/7*(ROUNDUP((DAY(EOMONTH(BC$15,0)))/4,0))),
0)</f>
        <v/>
      </c>
      <c r="BU305" s="125">
        <f t="array" ref="BU305">
IFERROR(
_xlfn.IFS(
$DH305="день_1",
$BP305*$BL305/($AX305-$AW305+1)*BD305*(DAY(EOMONTH(BD$15,0))),
$DH305="день_2",
$BP305/30*MAX(MIN($AX305,EOMONTH(BD$15,0))-MAX($AW305,BD$15)+1,),
$DH305="раб.день",
$BP305/30*(IFERROR(
_xlfn.LET(_xlpm.VD,
CHOOSE(
{1;2;3;4;5;6;7;8;9;10;11;12;13;14;15;16;17;18},
45658,45659,45660,45661,45662,45663,45664,45665,45711,45724,45778,45779,45785,45786,45820,45821,45965,46022),
_xlfn.LET(_xlpm.DD,
MAX(MIN($AX305,EOMONTH(BD$15,0))-MAX($AW305,BD$15),),
_xlfn.IFS(
AND(MONTH($AW305)=MONTH(BD$15),MONTH($AX305)&lt;&gt;MONTH(BD$15)),
NETWORKDAYS.INTL($AW305,$AW305+_xlpm.DD,1,_xlpm.VD),
AND(MONTH($AW305)&lt;&gt;MONTH(BD$15),MONTH($AX305)=MONTH(BD$15)),
NETWORKDAYS.INTL(($AX305)-_xlpm.DD,$AX305,1,_xlpm.VD),
AND(MONTH($AW305)&lt;MONTH(BD$15),MONTH($AX305)&gt;MONTH(BD$15)),
NETWORKDAYS.INTL((EOMONTH(BD$15-1,1))-_xlpm.DD,EOMONTH(BD$15-1,1),1,_xlpm.VD),
AND(MONTH($AW305)=MONTH(BD$15),MONTH($AX305)=MONTH(BD$15)),
NETWORKDAYS.INTL($AW305,$AX305,1,_xlpm.VD)))),0)),
$DH305="месяц",
$BP305*BD305,
$DH305="неделя",
$BP305*BD305/7*(ROUNDUP((DAY(EOMONTH(BD$15,0)))/4,0))),
0)</f>
        <v/>
      </c>
      <c r="BV305" s="125">
        <f t="array" ref="BV305">
IFERROR(
_xlfn.IFS(
$DH305="день_1",
$BP305*$BL305/($AX305-$AW305+1)*BE305*(DAY(EOMONTH(BE$15,0))),
$DH305="день_2",
$BP305/30*MAX(MIN($AX305,EOMONTH(BE$15,0))-MAX($AW305,BE$15)+1,),
$DH305="раб.день",
$BP305/30*(IFERROR(
_xlfn.LET(_xlpm.VD,
CHOOSE(
{1;2;3;4;5;6;7;8;9;10;11;12;13;14;15;16;17;18},
45658,45659,45660,45661,45662,45663,45664,45665,45711,45724,45778,45779,45785,45786,45820,45821,45965,46022),
_xlfn.LET(_xlpm.DD,
MAX(MIN($AX305,EOMONTH(BE$15,0))-MAX($AW305,BE$15),),
_xlfn.IFS(
AND(MONTH($AW305)=MONTH(BE$15),MONTH($AX305)&lt;&gt;MONTH(BE$15)),
NETWORKDAYS.INTL($AW305,$AW305+_xlpm.DD,1,_xlpm.VD),
AND(MONTH($AW305)&lt;&gt;MONTH(BE$15),MONTH($AX305)=MONTH(BE$15)),
NETWORKDAYS.INTL(($AX305)-_xlpm.DD,$AX305,1,_xlpm.VD),
AND(MONTH($AW305)&lt;MONTH(BE$15),MONTH($AX305)&gt;MONTH(BE$15)),
NETWORKDAYS.INTL((EOMONTH(BE$15-1,1))-_xlpm.DD,EOMONTH(BE$15-1,1),1,_xlpm.VD),
AND(MONTH($AW305)=MONTH(BE$15),MONTH($AX305)=MONTH(BE$15)),
NETWORKDAYS.INTL($AW305,$AX305,1,_xlpm.VD)))),0)),
$DH305="месяц",
$BP305*BE305,
$DH305="неделя",
$BP305*BE305/7*(ROUNDUP((DAY(EOMONTH(BE$15,0)))/4,0))),
0)</f>
        <v/>
      </c>
      <c r="BW305" s="125">
        <f t="array" ref="BW305">
IFERROR(
_xlfn.IFS(
$DH305="день_1",
$BP305*$BL305/($AX305-$AW305+1)*BF305*(DAY(EOMONTH(BF$15,0))),
$DH305="день_2",
$BP305/30*MAX(MIN($AX305,EOMONTH(BF$15,0))-MAX($AW305,BF$15)+1,),
$DH305="раб.день",
$BP305/30*(IFERROR(
_xlfn.LET(_xlpm.VD,
CHOOSE(
{1;2;3;4;5;6;7;8;9;10;11;12;13;14;15;16;17;18},
45658,45659,45660,45661,45662,45663,45664,45665,45711,45724,45778,45779,45785,45786,45820,45821,45965,46022),
_xlfn.LET(_xlpm.DD,
MAX(MIN($AX305,EOMONTH(BF$15,0))-MAX($AW305,BF$15),),
_xlfn.IFS(
AND(MONTH($AW305)=MONTH(BF$15),MONTH($AX305)&lt;&gt;MONTH(BF$15)),
NETWORKDAYS.INTL($AW305,$AW305+_xlpm.DD,1,_xlpm.VD),
AND(MONTH($AW305)&lt;&gt;MONTH(BF$15),MONTH($AX305)=MONTH(BF$15)),
NETWORKDAYS.INTL(($AX305)-_xlpm.DD,$AX305,1,_xlpm.VD),
AND(MONTH($AW305)&lt;MONTH(BF$15),MONTH($AX305)&gt;MONTH(BF$15)),
NETWORKDAYS.INTL((EOMONTH(BF$15-1,1))-_xlpm.DD,EOMONTH(BF$15-1,1),1,_xlpm.VD),
AND(MONTH($AW305)=MONTH(BF$15),MONTH($AX305)=MONTH(BF$15)),
NETWORKDAYS.INTL($AW305,$AX305,1,_xlpm.VD)))),0)),
$DH305="месяц",
$BP305*BF305,
$DH305="неделя",
$BP305*BF305/7*(ROUNDUP((DAY(EOMONTH(BF$15,0)))/4,0))),
0)</f>
        <v/>
      </c>
      <c r="BX305" s="125">
        <f t="array" ref="BX305">
IFERROR(
_xlfn.IFS(
$DH305="день_1",
$BP305*$BL305/($AX305-$AW305+1)*BG305*(DAY(EOMONTH(BG$15,0))),
$DH305="день_2",
$BP305/30*MAX(MIN($AX305,EOMONTH(BG$15,0))-MAX($AW305,BG$15)+1,),
$DH305="раб.день",
$BP305/30*(IFERROR(
_xlfn.LET(_xlpm.VD,
CHOOSE(
{1;2;3;4;5;6;7;8;9;10;11;12;13;14;15;16;17;18},
45658,45659,45660,45661,45662,45663,45664,45665,45711,45724,45778,45779,45785,45786,45820,45821,45965,46022),
_xlfn.LET(_xlpm.DD,
MAX(MIN($AX305,EOMONTH(BG$15,0))-MAX($AW305,BG$15),),
_xlfn.IFS(
AND(MONTH($AW305)=MONTH(BG$15),MONTH($AX305)&lt;&gt;MONTH(BG$15)),
NETWORKDAYS.INTL($AW305,$AW305+_xlpm.DD,1,_xlpm.VD),
AND(MONTH($AW305)&lt;&gt;MONTH(BG$15),MONTH($AX305)=MONTH(BG$15)),
NETWORKDAYS.INTL(($AX305)-_xlpm.DD,$AX305,1,_xlpm.VD),
AND(MONTH($AW305)&lt;MONTH(BG$15),MONTH($AX305)&gt;MONTH(BG$15)),
NETWORKDAYS.INTL((EOMONTH(BG$15-1,1))-_xlpm.DD,EOMONTH(BG$15-1,1),1,_xlpm.VD),
AND(MONTH($AW305)=MONTH(BG$15),MONTH($AX305)=MONTH(BG$15)),
NETWORKDAYS.INTL($AW305,$AX305,1,_xlpm.VD)))),0)),
$DH305="месяц",
$BP305*BG305,
$DH305="неделя",
$BP305*BG305/7*(ROUNDUP((DAY(EOMONTH(BG$15,0)))/4,0))),
0)</f>
        <v/>
      </c>
      <c r="BY305" s="125">
        <f t="array" ref="BY305">
IFERROR(
_xlfn.IFS(
$DH305="день_1",
$BP305*$BL305/($AX305-$AW305+1)*BH305*(DAY(EOMONTH(BH$15,0))),
$DH305="день_2",
$BP305/30*MAX(MIN($AX305,EOMONTH(BH$15,0))-MAX($AW305,BH$15)+1,),
$DH305="раб.день",
$BP305/30*(IFERROR(
_xlfn.LET(_xlpm.VD,
CHOOSE(
{1;2;3;4;5;6;7;8;9;10;11;12;13;14;15;16;17;18},
45658,45659,45660,45661,45662,45663,45664,45665,45711,45724,45778,45779,45785,45786,45820,45821,45965,46022),
_xlfn.LET(_xlpm.DD,
MAX(MIN($AX305,EOMONTH(BH$15,0))-MAX($AW305,BH$15),),
_xlfn.IFS(
AND(MONTH($AW305)=MONTH(BH$15),MONTH($AX305)&lt;&gt;MONTH(BH$15)),
NETWORKDAYS.INTL($AW305,$AW305+_xlpm.DD,1,_xlpm.VD),
AND(MONTH($AW305)&lt;&gt;MONTH(BH$15),MONTH($AX305)=MONTH(BH$15)),
NETWORKDAYS.INTL(($AX305)-_xlpm.DD,$AX305,1,_xlpm.VD),
AND(MONTH($AW305)&lt;MONTH(BH$15),MONTH($AX305)&gt;MONTH(BH$15)),
NETWORKDAYS.INTL((EOMONTH(BH$15-1,1))-_xlpm.DD,EOMONTH(BH$15-1,1),1,_xlpm.VD),
AND(MONTH($AW305)=MONTH(BH$15),MONTH($AX305)=MONTH(BH$15)),
NETWORKDAYS.INTL($AW305,$AX305,1,_xlpm.VD)))),0)),
$DH305="месяц",
$BP305*BH305,
$DH305="неделя",
$BP305*BH305/7*(ROUNDUP((DAY(EOMONTH(BH$15,0)))/4,0))),
0)</f>
        <v/>
      </c>
      <c r="BZ305" s="125">
        <f t="array" ref="BZ305">
IFERROR(
_xlfn.IFS(
$DH305="день_1",
$BP305*$BL305/($AX305-$AW305+1)*BI305*(DAY(EOMONTH(BI$15,0))),
$DH305="день_2",
$BP305/30*MAX(MIN($AX305,EOMONTH(BI$15,0))-MAX($AW305,BI$15)+1,),
$DH305="раб.день",
$BP305/30*(IFERROR(
_xlfn.LET(_xlpm.VD,
CHOOSE(
{1;2;3;4;5;6;7;8;9;10;11;12;13;14;15;16;17;18},
45658,45659,45660,45661,45662,45663,45664,45665,45711,45724,45778,45779,45785,45786,45820,45821,45965,46022),
_xlfn.LET(_xlpm.DD,
MAX(MIN($AX305,EOMONTH(BI$15,0))-MAX($AW305,BI$15),),
_xlfn.IFS(
AND(MONTH($AW305)=MONTH(BI$15),MONTH($AX305)&lt;&gt;MONTH(BI$15)),
NETWORKDAYS.INTL($AW305,$AW305+_xlpm.DD,1,_xlpm.VD),
AND(MONTH($AW305)&lt;&gt;MONTH(BI$15),MONTH($AX305)=MONTH(BI$15)),
NETWORKDAYS.INTL(($AX305)-_xlpm.DD,$AX305,1,_xlpm.VD),
AND(MONTH($AW305)&lt;MONTH(BI$15),MONTH($AX305)&gt;MONTH(BI$15)),
NETWORKDAYS.INTL((EOMONTH(BI$15-1,1))-_xlpm.DD,EOMONTH(BI$15-1,1),1,_xlpm.VD),
AND(MONTH($AW305)=MONTH(BI$15),MONTH($AX305)=MONTH(BI$15)),
NETWORKDAYS.INTL($AW305,$AX305,1,_xlpm.VD)))),0)),
$DH305="месяц",
$BP305*BI305,
$DH305="неделя",
$BP305*BI305/7*(ROUNDUP((DAY(EOMONTH(BI$15,0)))/4,0))),
0)</f>
        <v/>
      </c>
      <c r="CA305" s="125">
        <f t="array" ref="CA305">
IFERROR(
_xlfn.IFS(
$DH305="день_1",
$BP305*$BL305/($AX305-$AW305+1)*BJ305*(DAY(EOMONTH(BJ$15,0))),
$DH305="день_2",
$BP305/30*MAX(MIN($AX305,EOMONTH(BJ$15,0))-MAX($AW305,BJ$15)+1,),
$DH305="раб.день",
$BP305/30*(IFERROR(
_xlfn.LET(_xlpm.VD,
CHOOSE(
{1;2;3;4;5;6;7;8;9;10;11;12;13;14;15;16;17;18},
45658,45659,45660,45661,45662,45663,45664,45665,45711,45724,45778,45779,45785,45786,45820,45821,45965,46022),
_xlfn.LET(_xlpm.DD,
MAX(MIN($AX305,EOMONTH(BJ$15,0))-MAX($AW305,BJ$15),),
_xlfn.IFS(
AND(MONTH($AW305)=MONTH(BJ$15),MONTH($AX305)&lt;&gt;MONTH(BJ$15)),
NETWORKDAYS.INTL($AW305,$AW305+_xlpm.DD,1,_xlpm.VD),
AND(MONTH($AW305)&lt;&gt;MONTH(BJ$15),MONTH($AX305)=MONTH(BJ$15)),
NETWORKDAYS.INTL(($AX305)-_xlpm.DD,$AX305,1,_xlpm.VD),
AND(MONTH($AW305)&lt;MONTH(BJ$15),MONTH($AX305)&gt;MONTH(BJ$15)),
NETWORKDAYS.INTL((EOMONTH(BJ$15-1,1))-_xlpm.DD,EOMONTH(BJ$15-1,1),1,_xlpm.VD),
AND(MONTH($AW305)=MONTH(BJ$15),MONTH($AX305)=MONTH(BJ$15)),
NETWORKDAYS.INTL($AW305,$AX305,1,_xlpm.VD)))),0)),
$DH305="месяц",
$BP305*BJ305,
$DH305="неделя",
$BP305*BJ305/7*(ROUNDUP((DAY(EOMONTH(BJ$15,0)))/4,0))),
0)</f>
        <v/>
      </c>
      <c r="CB305" s="125">
        <f t="array" ref="CB305">
IFERROR(
_xlfn.IFS(
$DH305="день_1",
$BP305*$BL305/($AX305-$AW305+1)*BK305*(DAY(EOMONTH(BK$15,0))),
$DH305="день_2",
$BP305/30*MAX(MIN($AX305,EOMONTH(BK$15,0))-MAX($AW305,BK$15)+1,),
$DH305="раб.день",
$BP305/30*(IFERROR(
_xlfn.LET(_xlpm.VD,
CHOOSE(
{1;2;3;4;5;6;7;8;9;10;11;12;13;14;15;16;17;18},
45658,45659,45660,45661,45662,45663,45664,45665,45711,45724,45778,45779,45785,45786,45820,45821,45965,46022),
_xlfn.LET(_xlpm.DD,
MAX(MIN($AX305,EOMONTH(BK$15,0))-MAX($AW305,BK$15),),
_xlfn.IFS(
AND(MONTH($AW305)=MONTH(BK$15),MONTH($AX305)&lt;&gt;MONTH(BK$15)),
NETWORKDAYS.INTL($AW305,$AW305+_xlpm.DD,1,_xlpm.VD),
AND(MONTH($AW305)&lt;&gt;MONTH(BK$15),MONTH($AX305)=MONTH(BK$15)),
NETWORKDAYS.INTL(($AX305)-_xlpm.DD,$AX305,1,_xlpm.VD),
AND(MONTH($AW305)&lt;MONTH(BK$15),MONTH($AX305)&gt;MONTH(BK$15)),
NETWORKDAYS.INTL((EOMONTH(BK$15-1,1))-_xlpm.DD,EOMONTH(BK$15-1,1),1,_xlpm.VD),
AND(MONTH($AW305)=MONTH(BK$15),MONTH($AX305)=MONTH(BK$15)),
NETWORKDAYS.INTL($AW305,$AX305,1,_xlpm.VD)))),0)),
$DH305="месяц",
$BP305*BK305,
$DH305="неделя",
$BP305*BK305/7*(ROUNDUP((DAY(EOMONTH(BK$15,0)))/4,0))),
0)</f>
        <v/>
      </c>
      <c r="CC305" s="125">
        <f>SUM($BQ305:$CB305)</f>
        <v/>
      </c>
      <c r="CD305" s="126">
        <f>SUM($EH305:$EH305)</f>
        <v/>
      </c>
      <c r="CE305" s="126">
        <f>$CD305*$AB305</f>
        <v/>
      </c>
      <c r="CF305" s="126">
        <f>SUM($EK305:$EK305)</f>
        <v/>
      </c>
      <c r="CG305" s="126">
        <f>$CF305*$AB305</f>
        <v/>
      </c>
      <c r="CH305" s="126">
        <f>SUM($CC305,$CE305,$CG305)</f>
        <v/>
      </c>
      <c r="CI305" s="126">
        <f>$CH305*(1+$CM305)</f>
        <v/>
      </c>
      <c r="CJ305" s="127" t="n">
        <v>0</v>
      </c>
      <c r="CK305" s="126">
        <f>SUM($CH305:$CH305)*(1+$CJ305)</f>
        <v/>
      </c>
      <c r="CL305" s="126">
        <f>SUM($CH305:$CH305)*(1+$CM305)</f>
        <v/>
      </c>
      <c r="CM305" s="59" t="inlineStr">
        <is>
          <t>20%</t>
        </is>
      </c>
      <c r="CN305" s="59" t="n"/>
      <c r="CO305" s="72" t="n"/>
      <c r="CP305" s="59" t="n"/>
      <c r="CQ305" s="73" t="n"/>
      <c r="CR305" s="73" t="n"/>
      <c r="CS305" s="73" t="n"/>
      <c r="CT305" s="72" t="n"/>
      <c r="CU305" s="79" t="inlineStr">
        <is>
          <t> </t>
        </is>
      </c>
      <c r="CV305" s="60" t="n"/>
      <c r="CW305" s="60" t="n"/>
      <c r="CX305" s="60" t="n"/>
      <c r="CY305" s="127">
        <f>IFERROR(($CC305-$EE305)/($EE305/(1-$DQ305)),0)</f>
        <v/>
      </c>
      <c r="CZ305" s="127">
        <f>IFERROR(1-$EI305/($CE305),0)</f>
        <v/>
      </c>
      <c r="DA305" s="127">
        <f>IFERROR(1-$EL305/($CG305),0)</f>
        <v/>
      </c>
      <c r="DB305" s="126">
        <f>ROUND(IFERROR(($CI305/(1+$CM305)-$EN305),0),2)</f>
        <v/>
      </c>
      <c r="DC305" s="128" t="n"/>
      <c r="DD305" s="125" t="n"/>
      <c r="DE305" s="75" t="n">
        <v>0</v>
      </c>
      <c r="DF305" s="128" t="n"/>
      <c r="DG305" s="125">
        <f>IF($DC305=0,0,$DD305*($DC305*100%-$DE305*$DF305))*SUM($AB305:$AB305)</f>
        <v/>
      </c>
      <c r="DH305" s="129" t="inlineStr">
        <is>
          <t>месяц</t>
        </is>
      </c>
      <c r="DI305" s="130">
        <f t="array" ref="DI305">IFERROR(
IF($ES305="LisChannel",
(ROUND(((INDEX({174.625;153.888888888889;130.972222222222},MATCH($AI305,{2;3;4}),0))*$AG305*$AI305),2)),0),0)</f>
        <v/>
      </c>
      <c r="DJ305" s="130">
        <f>
_xlfn.LET(_xlpm.X,
IFERROR(
IF($ES305="НовиковТВ",
(_xlfn.LET(_xlpm.NTV,
_xlfn.LET(_xlpm.MIN,350000,
IF(SUMIFS($DI:$DI,$ES:$ES,"НовиковТВ")&lt;=_xlpm.MIN,
(SUMIFS($DI:$DI,$ES:$ES,"НовиковТВ")/(COUNTIFS($ES:$ES,"НовиковТВ")))*_xlpm.MIN/SUMIFS($DI:$DI,$ES:$ES,"НовиковТВ"),
DI305)),
_xlpm.NTV+$DG305/(1-(1-(_xlpm.NTV)*(1-$DL305)*(1-$DM305)*(1-$DN305)*(1-$DO305)*(1-$DP305)/_xlpm.NTV))))/(1+$EP305),
$DI305+$DG305/(1-(1-($DI305)*(1-$DL305)*(1-$DM305)*(1-$DN305)*(1-$DO305)*(1-$DP305)/$DI305))),
0),
_xlpm.X*(1+$CM305)*(1+$CW305)-_xlpm.X*(1+$CM305)+_xlpm.X)</f>
        <v/>
      </c>
      <c r="DK305" s="125" t="inlineStr">
        <is>
          <t>послед.</t>
        </is>
      </c>
      <c r="DL305" s="63" t="n">
        <v>0</v>
      </c>
      <c r="DM305" s="63" t="n">
        <v>0</v>
      </c>
      <c r="DN305" s="63" t="n">
        <v>0</v>
      </c>
      <c r="DO305" s="63" t="n">
        <v>0</v>
      </c>
      <c r="DP305" s="63" t="n">
        <v>0</v>
      </c>
      <c r="DQ305" s="63">
        <f t="array" ref="DQ305">IFERROR(_xlfn.IFS(
$DK305="послед.",1-(1-$DL305)*(1-$DM305)*(1-$DN305)*(1-$DO305)*(1-$DP305),
$DK305="сумм.",$DL305+$DM305+$DN305+$DO305+$DP305),
0)</f>
        <v/>
      </c>
      <c r="DR305" s="125">
        <f t="array" ref="DR305">
IFERROR(
_xlfn.IFS(
$BL305=0,
0,
$BL305&gt;0,
_xlfn.IFS($DK305="послед.",
$DJ305*(1-$DL305)*(1-$DM305)*(1-$DN305)*(1-$DO305)*(1-$DP305),
$DK305="сумм.",
$DJ305*(1-($DL305+$DM305+$DN305+$DO305+$DP305)))),0)</f>
        <v/>
      </c>
      <c r="DS305" s="125">
        <f t="array" ref="DS305">
IFERROR(_xlfn.IFS(
$DH305="день_1",
$DR305*$BL305/($AX305-$AW305+1)*AZ305*(DAY(EOMONTH(AZ$15,0))),
$DH305="день_2",
$DR305/30*MAX(MIN($AX305,EOMONTH(AZ$15,0))-MAX($AW305,AZ$15)+1,),
$DH305="раб.день",
$DR305/30*(IFERROR(
_xlfn.LET(_xlpm.VD,
CHOOSE(
{1;2;3;4;5;6;7;8;9;10;11;12;13;14;15;16;17;18},
45658,45659,45660,45661,45662,45663,45664,45665,45711,45724,45778,45779,45785,45786,45820,45821,45965,46022),
_xlfn.LET(_xlpm.DD,
MAX(MIN($AX305,EOMONTH(AZ$15,0))-MAX($AW305,AZ$15),),
_xlfn.IFS(
AND(MONTH($AW305)=MONTH(AZ$15),MONTH($AX305)&lt;&gt;MONTH(AZ$15)),
NETWORKDAYS.INTL($AW305,$AW305+_xlpm.DD,1,_xlpm.VD),
AND(MONTH($AW305)&lt;&gt;MONTH(AZ$15),MONTH($AX305)=MONTH(AZ$15)),
NETWORKDAYS.INTL(($AX305)-_xlpm.DD,$AX305,1,_xlpm.VD),
AND(MONTH($AW305)&lt;MONTH(AZ$15),MONTH($AX305)&gt;MONTH(AZ$15)),
NETWORKDAYS.INTL((EOMONTH(AZ$15-1,1))-_xlpm.DD,EOMONTH(AZ$15-1,1),1,_xlpm.VD),
AND(MONTH($AW305)=MONTH(AZ$15),MONTH($AX305)=MONTH(AZ$15)),
NETWORKDAYS.INTL($AW305,$AX305,1,_xlpm.VD)))),0)),
$DH305="месяц",
$DR305*AZ305,
$DH305="неделя",
$DR305*AZ305/7*(ROUNDUP((DAY(EOMONTH(AZ$15,0)))/4,0))),
0)</f>
        <v/>
      </c>
      <c r="DT305" s="125">
        <f t="array" ref="DT305">
IFERROR(_xlfn.IFS(
$DH305="день_1",
$DR305*$BL305/($AX305-$AW305+1)*BA305*(DAY(EOMONTH(BA$15,0))),
$DH305="день_2",
$DR305/30*MAX(MIN($AX305,EOMONTH(BA$15,0))-MAX($AW305,BA$15)+1,),
$DH305="раб.день",
$DR305/30*(IFERROR(
_xlfn.LET(_xlpm.VD,
CHOOSE(
{1;2;3;4;5;6;7;8;9;10;11;12;13;14;15;16;17;18},
45658,45659,45660,45661,45662,45663,45664,45665,45711,45724,45778,45779,45785,45786,45820,45821,45965,46022),
_xlfn.LET(_xlpm.DD,
MAX(MIN($AX305,EOMONTH(BA$15,0))-MAX($AW305,BA$15),),
_xlfn.IFS(
AND(MONTH($AW305)=MONTH(BA$15),MONTH($AX305)&lt;&gt;MONTH(BA$15)),
NETWORKDAYS.INTL($AW305,$AW305+_xlpm.DD,1,_xlpm.VD),
AND(MONTH($AW305)&lt;&gt;MONTH(BA$15),MONTH($AX305)=MONTH(BA$15)),
NETWORKDAYS.INTL(($AX305)-_xlpm.DD,$AX305,1,_xlpm.VD),
AND(MONTH($AW305)&lt;MONTH(BA$15),MONTH($AX305)&gt;MONTH(BA$15)),
NETWORKDAYS.INTL((EOMONTH(BA$15-1,1))-_xlpm.DD,EOMONTH(BA$15-1,1),1,_xlpm.VD),
AND(MONTH($AW305)=MONTH(BA$15),MONTH($AX305)=MONTH(BA$15)),
NETWORKDAYS.INTL($AW305,$AX305,1,_xlpm.VD)))),0)),
$DH305="месяц",
$DR305*BA305,
$DH305="неделя",
$DR305*BA305/7*(ROUNDUP((DAY(EOMONTH(BA$15,0)))/4,0))),
0)</f>
        <v/>
      </c>
      <c r="DU305" s="125">
        <f t="array" ref="DU305">
IFERROR(_xlfn.IFS(
$DH305="день_1",
$DR305*$BL305/($AX305-$AW305+1)*BB305*(DAY(EOMONTH(BB$15,0))),
$DH305="день_2",
$DR305/30*MAX(MIN($AX305,EOMONTH(BB$15,0))-MAX($AW305,BB$15)+1,),
$DH305="раб.день",
$DR305/30*(IFERROR(
_xlfn.LET(_xlpm.VD,
CHOOSE(
{1;2;3;4;5;6;7;8;9;10;11;12;13;14;15;16;17;18},
45658,45659,45660,45661,45662,45663,45664,45665,45711,45724,45778,45779,45785,45786,45820,45821,45965,46022),
_xlfn.LET(_xlpm.DD,
MAX(MIN($AX305,EOMONTH(BB$15,0))-MAX($AW305,BB$15),),
_xlfn.IFS(
AND(MONTH($AW305)=MONTH(BB$15),MONTH($AX305)&lt;&gt;MONTH(BB$15)),
NETWORKDAYS.INTL($AW305,$AW305+_xlpm.DD,1,_xlpm.VD),
AND(MONTH($AW305)&lt;&gt;MONTH(BB$15),MONTH($AX305)=MONTH(BB$15)),
NETWORKDAYS.INTL(($AX305)-_xlpm.DD,$AX305,1,_xlpm.VD),
AND(MONTH($AW305)&lt;MONTH(BB$15),MONTH($AX305)&gt;MONTH(BB$15)),
NETWORKDAYS.INTL((EOMONTH(BB$15-1,1))-_xlpm.DD,EOMONTH(BB$15-1,1),1,_xlpm.VD),
AND(MONTH($AW305)=MONTH(BB$15),MONTH($AX305)=MONTH(BB$15)),
NETWORKDAYS.INTL($AW305,$AX305,1,_xlpm.VD)))),0)),
$DH305="месяц",
$DR305*BB305,
$DH305="неделя",
$DR305*BB305/7*(ROUNDUP((DAY(EOMONTH(BB$15,0)))/4,0))),
0)</f>
        <v/>
      </c>
      <c r="DV305" s="125">
        <f t="array" ref="DV305">
IFERROR(_xlfn.IFS(
$DH305="день_1",
$DR305*$BL305/($AX305-$AW305+1)*BC305*(DAY(EOMONTH(BC$15,0))),
$DH305="день_2",
$DR305/30*MAX(MIN($AX305,EOMONTH(BC$15,0))-MAX($AW305,BC$15)+1,),
$DH305="раб.день",
$DR305/30*(IFERROR(
_xlfn.LET(_xlpm.VD,
CHOOSE(
{1;2;3;4;5;6;7;8;9;10;11;12;13;14;15;16;17;18},
45658,45659,45660,45661,45662,45663,45664,45665,45711,45724,45778,45779,45785,45786,45820,45821,45965,46022),
_xlfn.LET(_xlpm.DD,
MAX(MIN($AX305,EOMONTH(BC$15,0))-MAX($AW305,BC$15),),
_xlfn.IFS(
AND(MONTH($AW305)=MONTH(BC$15),MONTH($AX305)&lt;&gt;MONTH(BC$15)),
NETWORKDAYS.INTL($AW305,$AW305+_xlpm.DD,1,_xlpm.VD),
AND(MONTH($AW305)&lt;&gt;MONTH(BC$15),MONTH($AX305)=MONTH(BC$15)),
NETWORKDAYS.INTL(($AX305)-_xlpm.DD,$AX305,1,_xlpm.VD),
AND(MONTH($AW305)&lt;MONTH(BC$15),MONTH($AX305)&gt;MONTH(BC$15)),
NETWORKDAYS.INTL((EOMONTH(BC$15-1,1))-_xlpm.DD,EOMONTH(BC$15-1,1),1,_xlpm.VD),
AND(MONTH($AW305)=MONTH(BC$15),MONTH($AX305)=MONTH(BC$15)),
NETWORKDAYS.INTL($AW305,$AX305,1,_xlpm.VD)))),0)),
$DH305="месяц",
$DR305*BC305,
$DH305="неделя",
$DR305*BC305/7*(ROUNDUP((DAY(EOMONTH(BC$15,0)))/4,0))),
0)</f>
        <v/>
      </c>
      <c r="DW305" s="125">
        <f t="array" ref="DW305">
IFERROR(_xlfn.IFS(
$DH305="день_1",
$DR305*$BL305/($AX305-$AW305+1)*BD305*(DAY(EOMONTH(BD$15,0))),
$DH305="день_2",
$DR305/30*MAX(MIN($AX305,EOMONTH(BD$15,0))-MAX($AW305,BD$15)+1,),
$DH305="раб.день",
$DR305/30*(IFERROR(
_xlfn.LET(_xlpm.VD,
CHOOSE(
{1;2;3;4;5;6;7;8;9;10;11;12;13;14;15;16;17;18},
45658,45659,45660,45661,45662,45663,45664,45665,45711,45724,45778,45779,45785,45786,45820,45821,45965,46022),
_xlfn.LET(_xlpm.DD,
MAX(MIN($AX305,EOMONTH(BD$15,0))-MAX($AW305,BD$15),),
_xlfn.IFS(
AND(MONTH($AW305)=MONTH(BD$15),MONTH($AX305)&lt;&gt;MONTH(BD$15)),
NETWORKDAYS.INTL($AW305,$AW305+_xlpm.DD,1,_xlpm.VD),
AND(MONTH($AW305)&lt;&gt;MONTH(BD$15),MONTH($AX305)=MONTH(BD$15)),
NETWORKDAYS.INTL(($AX305)-_xlpm.DD,$AX305,1,_xlpm.VD),
AND(MONTH($AW305)&lt;MONTH(BD$15),MONTH($AX305)&gt;MONTH(BD$15)),
NETWORKDAYS.INTL((EOMONTH(BD$15-1,1))-_xlpm.DD,EOMONTH(BD$15-1,1),1,_xlpm.VD),
AND(MONTH($AW305)=MONTH(BD$15),MONTH($AX305)=MONTH(BD$15)),
NETWORKDAYS.INTL($AW305,$AX305,1,_xlpm.VD)))),0)),
$DH305="месяц",
$DR305*BD305,
$DH305="неделя",
$DR305*BD305/7*(ROUNDUP((DAY(EOMONTH(BD$15,0)))/4,0))),
0)</f>
        <v/>
      </c>
      <c r="DX305" s="125">
        <f t="array" ref="DX305">
IFERROR(_xlfn.IFS(
$DH305="день_1",
$DR305*$BL305/($AX305-$AW305+1)*BE305*(DAY(EOMONTH(BE$15,0))),
$DH305="день_2",
$DR305/30*MAX(MIN($AX305,EOMONTH(BE$15,0))-MAX($AW305,BE$15)+1,),
$DH305="раб.день",
$DR305/30*(IFERROR(
_xlfn.LET(_xlpm.VD,
CHOOSE(
{1;2;3;4;5;6;7;8;9;10;11;12;13;14;15;16;17;18},
45658,45659,45660,45661,45662,45663,45664,45665,45711,45724,45778,45779,45785,45786,45820,45821,45965,46022),
_xlfn.LET(_xlpm.DD,
MAX(MIN($AX305,EOMONTH(BE$15,0))-MAX($AW305,BE$15),),
_xlfn.IFS(
AND(MONTH($AW305)=MONTH(BE$15),MONTH($AX305)&lt;&gt;MONTH(BE$15)),
NETWORKDAYS.INTL($AW305,$AW305+_xlpm.DD,1,_xlpm.VD),
AND(MONTH($AW305)&lt;&gt;MONTH(BE$15),MONTH($AX305)=MONTH(BE$15)),
NETWORKDAYS.INTL(($AX305)-_xlpm.DD,$AX305,1,_xlpm.VD),
AND(MONTH($AW305)&lt;MONTH(BE$15),MONTH($AX305)&gt;MONTH(BE$15)),
NETWORKDAYS.INTL((EOMONTH(BE$15-1,1))-_xlpm.DD,EOMONTH(BE$15-1,1),1,_xlpm.VD),
AND(MONTH($AW305)=MONTH(BE$15),MONTH($AX305)=MONTH(BE$15)),
NETWORKDAYS.INTL($AW305,$AX305,1,_xlpm.VD)))),0)),
$DH305="месяц",
$DR305*BE305,
$DH305="неделя",
$DR305*BE305/7*(ROUNDUP((DAY(EOMONTH(BE$15,0)))/4,0))),
0)</f>
        <v/>
      </c>
      <c r="DY305" s="125">
        <f t="array" ref="DY305">
IFERROR(_xlfn.IFS(
$DH305="день_1",
$DR305*$BL305/($AX305-$AW305+1)*BF305*(DAY(EOMONTH(BF$15,0))),
$DH305="день_2",
$DR305/30*MAX(MIN($AX305,EOMONTH(BF$15,0))-MAX($AW305,BF$15)+1,),
$DH305="раб.день",
$DR305/30*(IFERROR(
_xlfn.LET(_xlpm.VD,
CHOOSE(
{1;2;3;4;5;6;7;8;9;10;11;12;13;14;15;16;17;18},
45658,45659,45660,45661,45662,45663,45664,45665,45711,45724,45778,45779,45785,45786,45820,45821,45965,46022),
_xlfn.LET(_xlpm.DD,
MAX(MIN($AX305,EOMONTH(BF$15,0))-MAX($AW305,BF$15),),
_xlfn.IFS(
AND(MONTH($AW305)=MONTH(BF$15),MONTH($AX305)&lt;&gt;MONTH(BF$15)),
NETWORKDAYS.INTL($AW305,$AW305+_xlpm.DD,1,_xlpm.VD),
AND(MONTH($AW305)&lt;&gt;MONTH(BF$15),MONTH($AX305)=MONTH(BF$15)),
NETWORKDAYS.INTL(($AX305)-_xlpm.DD,$AX305,1,_xlpm.VD),
AND(MONTH($AW305)&lt;MONTH(BF$15),MONTH($AX305)&gt;MONTH(BF$15)),
NETWORKDAYS.INTL((EOMONTH(BF$15-1,1))-_xlpm.DD,EOMONTH(BF$15-1,1),1,_xlpm.VD),
AND(MONTH($AW305)=MONTH(BF$15),MONTH($AX305)=MONTH(BF$15)),
NETWORKDAYS.INTL($AW305,$AX305,1,_xlpm.VD)))),0)),
$DH305="месяц",
$DR305*BF305,
$DH305="неделя",
$DR305*BF305/7*(ROUNDUP((DAY(EOMONTH(BF$15,0)))/4,0))),
0)</f>
        <v/>
      </c>
      <c r="DZ305" s="125">
        <f t="array" ref="DZ305">
IFERROR(_xlfn.IFS(
$DH305="день_1",
$DR305*$BL305/($AX305-$AW305+1)*BG305*(DAY(EOMONTH(BG$15,0))),
$DH305="день_2",
$DR305/30*MAX(MIN($AX305,EOMONTH(BG$15,0))-MAX($AW305,BG$15)+1,),
$DH305="раб.день",
$DR305/30*(IFERROR(
_xlfn.LET(_xlpm.VD,
CHOOSE(
{1;2;3;4;5;6;7;8;9;10;11;12;13;14;15;16;17;18},
45658,45659,45660,45661,45662,45663,45664,45665,45711,45724,45778,45779,45785,45786,45820,45821,45965,46022),
_xlfn.LET(_xlpm.DD,
MAX(MIN($AX305,EOMONTH(BG$15,0))-MAX($AW305,BG$15),),
_xlfn.IFS(
AND(MONTH($AW305)=MONTH(BG$15),MONTH($AX305)&lt;&gt;MONTH(BG$15)),
NETWORKDAYS.INTL($AW305,$AW305+_xlpm.DD,1,_xlpm.VD),
AND(MONTH($AW305)&lt;&gt;MONTH(BG$15),MONTH($AX305)=MONTH(BG$15)),
NETWORKDAYS.INTL(($AX305)-_xlpm.DD,$AX305,1,_xlpm.VD),
AND(MONTH($AW305)&lt;MONTH(BG$15),MONTH($AX305)&gt;MONTH(BG$15)),
NETWORKDAYS.INTL((EOMONTH(BG$15-1,1))-_xlpm.DD,EOMONTH(BG$15-1,1),1,_xlpm.VD),
AND(MONTH($AW305)=MONTH(BG$15),MONTH($AX305)=MONTH(BG$15)),
NETWORKDAYS.INTL($AW305,$AX305,1,_xlpm.VD)))),0)),
$DH305="месяц",
$DR305*BG305,
$DH305="неделя",
$DR305*BG305/7*(ROUNDUP((DAY(EOMONTH(BG$15,0)))/4,0))),
0)</f>
        <v/>
      </c>
      <c r="EA305" s="125">
        <f t="array" ref="EA305">
IFERROR(_xlfn.IFS(
$DH305="день_1",
$DR305*$BL305/($AX305-$AW305+1)*BH305*(DAY(EOMONTH(BH$15,0))),
$DH305="день_2",
$DR305/30*MAX(MIN($AX305,EOMONTH(BH$15,0))-MAX($AW305,BH$15)+1,),
$DH305="раб.день",
$DR305/30*(IFERROR(
_xlfn.LET(_xlpm.VD,
CHOOSE(
{1;2;3;4;5;6;7;8;9;10;11;12;13;14;15;16;17;18},
45658,45659,45660,45661,45662,45663,45664,45665,45711,45724,45778,45779,45785,45786,45820,45821,45965,46022),
_xlfn.LET(_xlpm.DD,
MAX(MIN($AX305,EOMONTH(BH$15,0))-MAX($AW305,BH$15),),
_xlfn.IFS(
AND(MONTH($AW305)=MONTH(BH$15),MONTH($AX305)&lt;&gt;MONTH(BH$15)),
NETWORKDAYS.INTL($AW305,$AW305+_xlpm.DD,1,_xlpm.VD),
AND(MONTH($AW305)&lt;&gt;MONTH(BH$15),MONTH($AX305)=MONTH(BH$15)),
NETWORKDAYS.INTL(($AX305)-_xlpm.DD,$AX305,1,_xlpm.VD),
AND(MONTH($AW305)&lt;MONTH(BH$15),MONTH($AX305)&gt;MONTH(BH$15)),
NETWORKDAYS.INTL((EOMONTH(BH$15-1,1))-_xlpm.DD,EOMONTH(BH$15-1,1),1,_xlpm.VD),
AND(MONTH($AW305)=MONTH(BH$15),MONTH($AX305)=MONTH(BH$15)),
NETWORKDAYS.INTL($AW305,$AX305,1,_xlpm.VD)))),0)),
$DH305="месяц",
$DR305*BH305,
$DH305="неделя",
$DR305*BH305/7*(ROUNDUP((DAY(EOMONTH(BH$15,0)))/4,0))),
0)</f>
        <v/>
      </c>
      <c r="EB305" s="125">
        <f t="array" ref="EB305">
IFERROR(_xlfn.IFS(
$DH305="день_1",
$DR305*$BL305/($AX305-$AW305+1)*BI305*(DAY(EOMONTH(BI$15,0))),
$DH305="день_2",
$DR305/30*MAX(MIN($AX305,EOMONTH(BI$15,0))-MAX($AW305,BI$15)+1,),
$DH305="раб.день",
$DR305/30*(IFERROR(
_xlfn.LET(_xlpm.VD,
CHOOSE(
{1;2;3;4;5;6;7;8;9;10;11;12;13;14;15;16;17;18},
45658,45659,45660,45661,45662,45663,45664,45665,45711,45724,45778,45779,45785,45786,45820,45821,45965,46022),
_xlfn.LET(_xlpm.DD,
MAX(MIN($AX305,EOMONTH(BI$15,0))-MAX($AW305,BI$15),),
_xlfn.IFS(
AND(MONTH($AW305)=MONTH(BI$15),MONTH($AX305)&lt;&gt;MONTH(BI$15)),
NETWORKDAYS.INTL($AW305,$AW305+_xlpm.DD,1,_xlpm.VD),
AND(MONTH($AW305)&lt;&gt;MONTH(BI$15),MONTH($AX305)=MONTH(BI$15)),
NETWORKDAYS.INTL(($AX305)-_xlpm.DD,$AX305,1,_xlpm.VD),
AND(MONTH($AW305)&lt;MONTH(BI$15),MONTH($AX305)&gt;MONTH(BI$15)),
NETWORKDAYS.INTL((EOMONTH(BI$15-1,1))-_xlpm.DD,EOMONTH(BI$15-1,1),1,_xlpm.VD),
AND(MONTH($AW305)=MONTH(BI$15),MONTH($AX305)=MONTH(BI$15)),
NETWORKDAYS.INTL($AW305,$AX305,1,_xlpm.VD)))),0)),
$DH305="месяц",
$DR305*BI305,
$DH305="неделя",
$DR305*BI305/7*(ROUNDUP((DAY(EOMONTH(BI$15,0)))/4,0))),
0)</f>
        <v/>
      </c>
      <c r="EC305" s="125">
        <f t="array" ref="EC305">
IFERROR(_xlfn.IFS(
$DH305="день_1",
$DR305*$BL305/($AX305-$AW305+1)*BJ305*(DAY(EOMONTH(BJ$15,0))),
$DH305="день_2",
$DR305/30*MAX(MIN($AX305,EOMONTH(BJ$15,0))-MAX($AW305,BJ$15)+1,),
$DH305="раб.день",
$DR305/30*(IFERROR(
_xlfn.LET(_xlpm.VD,
CHOOSE(
{1;2;3;4;5;6;7;8;9;10;11;12;13;14;15;16;17;18},
45658,45659,45660,45661,45662,45663,45664,45665,45711,45724,45778,45779,45785,45786,45820,45821,45965,46022),
_xlfn.LET(_xlpm.DD,
MAX(MIN($AX305,EOMONTH(BJ$15,0))-MAX($AW305,BJ$15),),
_xlfn.IFS(
AND(MONTH($AW305)=MONTH(BJ$15),MONTH($AX305)&lt;&gt;MONTH(BJ$15)),
NETWORKDAYS.INTL($AW305,$AW305+_xlpm.DD,1,_xlpm.VD),
AND(MONTH($AW305)&lt;&gt;MONTH(BJ$15),MONTH($AX305)=MONTH(BJ$15)),
NETWORKDAYS.INTL(($AX305)-_xlpm.DD,$AX305,1,_xlpm.VD),
AND(MONTH($AW305)&lt;MONTH(BJ$15),MONTH($AX305)&gt;MONTH(BJ$15)),
NETWORKDAYS.INTL((EOMONTH(BJ$15-1,1))-_xlpm.DD,EOMONTH(BJ$15-1,1),1,_xlpm.VD),
AND(MONTH($AW305)=MONTH(BJ$15),MONTH($AX305)=MONTH(BJ$15)),
NETWORKDAYS.INTL($AW305,$AX305,1,_xlpm.VD)))),0)),
$DH305="месяц",
$DR305*BJ305,
$DH305="неделя",
$DR305*BJ305/7*(ROUNDUP((DAY(EOMONTH(BJ$15,0)))/4,0))),
0)</f>
        <v/>
      </c>
      <c r="ED305" s="125">
        <f t="array" ref="ED305">
IFERROR(_xlfn.IFS(
$DH305="день_1",
$DR305*$BL305/($AX305-$AW305+1)*BK305*(DAY(EOMONTH(BK$15,0))),
$DH305="день_2",
$DR305/30*MAX(MIN($AX305,EOMONTH(BK$15,0))-MAX($AW305,BK$15)+1,),
$DH305="раб.день",
$DR305/30*(IFERROR(
_xlfn.LET(_xlpm.VD,
CHOOSE(
{1;2;3;4;5;6;7;8;9;10;11;12;13;14;15;16;17;18},
45658,45659,45660,45661,45662,45663,45664,45665,45711,45724,45778,45779,45785,45786,45820,45821,45965,46022),
_xlfn.LET(_xlpm.DD,
MAX(MIN($AX305,EOMONTH(BK$15,0))-MAX($AW305,BK$15),),
_xlfn.IFS(
AND(MONTH($AW305)=MONTH(BK$15),MONTH($AX305)&lt;&gt;MONTH(BK$15)),
NETWORKDAYS.INTL($AW305,$AW305+_xlpm.DD,1,_xlpm.VD),
AND(MONTH($AW305)&lt;&gt;MONTH(BK$15),MONTH($AX305)=MONTH(BK$15)),
NETWORKDAYS.INTL(($AX305)-_xlpm.DD,$AX305,1,_xlpm.VD),
AND(MONTH($AW305)&lt;MONTH(BK$15),MONTH($AX305)&gt;MONTH(BK$15)),
NETWORKDAYS.INTL((EOMONTH(BK$15-1,1))-_xlpm.DD,EOMONTH(BK$15-1,1),1,_xlpm.VD),
AND(MONTH($AW305)=MONTH(BK$15),MONTH($AX305)=MONTH(BK$15)),
NETWORKDAYS.INTL($AW305,$AX305,1,_xlpm.VD)))),0)),
$DH305="месяц",
$DR305*BK305,
$DH305="неделя",
$DR305*BK305/7*(ROUNDUP((DAY(EOMONTH(BK$15,0)))/4,0))),
0)</f>
        <v/>
      </c>
      <c r="EE305" s="125">
        <f>SUM($DS305,$DT305,$DU305,$DV305,$DW305,$DX305,$DY305,$DZ305,$EA305,$EB305,$EC305,$ED305)</f>
        <v/>
      </c>
      <c r="EF305" s="125">
        <f>IFERROR(ROUND($EE305*(1+$EP305),2),0)</f>
        <v/>
      </c>
      <c r="EG305" s="128" t="n">
        <v>1</v>
      </c>
      <c r="EH305" s="126" t="n">
        <v>0</v>
      </c>
      <c r="EI305" s="126">
        <f>ROUND(SUM($EH305:$EH305)*SUM($AB305:$AB305)*$EG305,2)</f>
        <v/>
      </c>
      <c r="EJ305" s="126">
        <f>ROUND($EI305*(1+$EP305),2)</f>
        <v/>
      </c>
      <c r="EK305" s="126" t="n">
        <v>0</v>
      </c>
      <c r="EL305" s="126">
        <f>ROUND(SUM($EK305:$EK305)*SUM($AB305:$AB305)*$EG305,2)</f>
        <v/>
      </c>
      <c r="EM305" s="126">
        <f>ROUND($EL305*(1+$EP305),2)</f>
        <v/>
      </c>
      <c r="EN305" s="126">
        <f>SUM($EE305,$EI305,$EL305)</f>
        <v/>
      </c>
      <c r="EO305" s="126">
        <f>SUM($EF305,$EJ305,$EM305)</f>
        <v/>
      </c>
      <c r="EP305" s="59" t="inlineStr">
        <is>
          <t>20%</t>
        </is>
      </c>
      <c r="EQ305" s="59" t="n"/>
      <c r="ER305" s="60">
        <f t="array" ref="ER305">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MATCH(ES305,
{"AMS";"RussOutdoor";"HD Outdoor";"Ingroup";"IQ";"Ledproduction";"LisChannel";"Logic";"Media-PPL";"NovikovTV | НовиковТВ";"SMA";"SOK";"КрокусТВ | CrocusTV | IndoorTV";"Сити";"ТЯК Москва"},
0)),"")</f>
        <v/>
      </c>
      <c r="ES305" s="60" t="n"/>
      <c r="ET305" s="60">
        <f t="array" ref="ET305">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MATCH(ES305,
{"AMS";"RussOutdoor";"HD Outdoor";"Ingroup";"IQ";"Ledproduction";"LisChannel";"Logic";"Media-PPL";"NovikovTV | НовиковТВ";"SMA";"SOK";"КрокусТВ | CrocusTV | IndoorTV";"Сити";"ТЯК Москва"},
0)),"")</f>
        <v/>
      </c>
      <c r="EU305" s="60" t="n"/>
      <c r="EV305" s="60" t="n"/>
      <c r="EX305" s="110">
        <f t="array" ref="EX305">
($AR305/30
+N("ТРАФИК ПЛОЩАДКИ"))*
(IFERROR(
_xlfn.LET(
_xlpm.GPR,
HLOOKUP($L305,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(MATCH($T305,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IF($Q305="цифровой",_xlpm.GPR/$AG305,_xlpm.GPR/60)),
0)
+N("DWELL TIME"))*
(IF($AB305=0,0,IF($AB305=1,0.3,IF($AB305=2,0.5,IF($AB305&gt;2,1))))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_xlfn.IFS($AC305="да",1.2,$AC305="нет",1)*
_xlfn.IFS($AD305="да",1.2,$AD305="нет",1)*
IF(R305="статический",1,1.2)*
$X305*
INDEX(
{1.2;1;1.2;1.2;1;1.2;1.2;1.2;1.2;1.2;1.2;1;1.2;1.2;1.2;1.2;1;1;1.2;1.2;1.2;1;1;1;1;1.2;1.2;1.2;1.2;1;1;1;1;1.2;1.2;1.2;1.2;1.2;1.2;1.2;1.2;1;1;1.2;1;1;1;1;1.5;1;1;1.5;1.5;1.2},
MATCH($Q305,_xlpm.MI,0)))&gt;{0.02;0.04;0.06;0.1;0.2;0.4;0.6;0.8;1;2;4;6})),
{0;1;2;3;4;5;6;7;8;9;10;11;12},
0)))
+N("КОЭФФИЦИЕНТ КОНТАКТА"))))*
(_xlfn.IFS($X305&lt;0.1,$X305/1000,$X305&gt;25,5.2,AND($X305&gt;=0.1,$X305&lt;=25),(($X305*2+0.1)/10)*($X305/10)))*
IFERROR((_xlfn.LET(
_xlpm.MA,
{0;0.8;0.85;0.9;0.95;1},
_xlpm.MAA,
{0;1;2;3;4;5},
INDEX(_xlpm.MA,MATCH(SUMPRODUCT(--((IF(ROUND(_xlpm.MAA,1)&gt;5,5,ROUND($AB305,1)))&gt;{0;1;2;3;4;5})),_xlpm.MAA,0)))
+N("КОЭФФИЦИЕНТ КОЛ-ВО КОНСТРУКЦИЙ")),1)*
$AB305,0))*
(IF($Q305="цифровой",$AG305/15*$AI305,1)
+N("ДЛЯ ЦИФРЫ"))</f>
        <v/>
      </c>
      <c r="EY305" s="110">
        <f>IFERROR(EX305*AY305,0)</f>
        <v/>
      </c>
      <c r="EZ305" s="131">
        <f>IFERROR(DP305/EY305*1000,0)</f>
        <v/>
      </c>
      <c r="FA305" s="112">
        <f>IFERROR(FC305/FB305,0)</f>
        <v/>
      </c>
      <c r="FB305" s="112">
        <f>IFERROR((FC305/(EY305/FF305*#REF!))*0.825,0)</f>
        <v/>
      </c>
      <c r="FC305" s="112">
        <f>IFERROR(((EX305*30/AR305)*100)/30,0)</f>
        <v/>
      </c>
      <c r="FD305" s="112">
        <f>IFERROR(EY305/G305*100%,0)</f>
        <v/>
      </c>
      <c r="FE305" s="112">
        <f>IFERROR(FD305/FC305*100%,0)</f>
        <v/>
      </c>
      <c r="FF305" s="110">
        <f>IFERROR(AR305/30*AY305,0)</f>
        <v/>
      </c>
    </row>
    <row r="306" ht="13" customHeight="1">
      <c r="A306" s="59" t="n"/>
      <c r="B306" s="60" t="n"/>
      <c r="C306" s="60" t="n"/>
      <c r="D306" s="60">
        <f t="array" ref="D306">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MATCH($E306,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06" s="60">
        <f t="array" ref="E306">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MATCH($F306,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06" s="60" t="inlineStr"/>
      <c r="G306" s="60" t="n"/>
      <c r="H306" s="60">
        <f t="array" ref="H306">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MATCH($I306,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06" s="60" t="n"/>
      <c r="J306" s="60" t="n"/>
      <c r="K306" s="60" t="n"/>
      <c r="L306" s="60" t="n"/>
      <c r="M306" s="60" t="n"/>
      <c r="N306" s="60" t="n"/>
      <c r="O306" s="60" t="n"/>
      <c r="P306" s="60">
        <f t="array" ref="P306">
_xlfn.IFS(
ISNUMBER(MATCH($Q306,{"шелфбаннер","разделитель","монетница","чековая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ISNUMBER(MATCH($Q306,{"LED/LCD","видеокулер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ISNUMBER(MATCH($Q306,{"автомобиль","машина","выставочное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ISNUMBER(MATCH($Q306,{"билборд","лифтовая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ISNUMBER(MATCH($Q306,{"навигация","подвесной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ISNUMBER(MATCH($Q306,{"движущаяся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ISNUMBER(MATCH($Q306,{"каталог","журнал"},)),
"Пресса",
$Q306="","")</f>
        <v/>
      </c>
      <c r="Q306" s="60" t="n"/>
      <c r="R306" s="60">
        <f t="array" ref="R306">
IFERROR(
_xlfn.IFS(
OR(ISNUMBER(MATCH($Q306,{"экспозиция","макет","стенд","автостенд","авто стенд","выставочное пространство","выставочные стенды","модульные выставочные стенды","3Д конструкция","3D конструкция"},)),P306="Экспонирование"),
"нестандартный",
ISNUMBER(MATCH($Q306,{"скроллер","призматрон"},)),
"динамический",
$P306="Видео",
"цифровой",
OR($P306="Пресса",$P306="Щит",$P306="POSm",$P306="Подвес",$P306="Брендирование/оклейка"),
"статический"),"")</f>
        <v/>
      </c>
      <c r="S306" s="59" t="n"/>
      <c r="T306" s="60" t="n"/>
      <c r="U306" s="60" t="n"/>
      <c r="V306" s="60">
        <f>
IF(P306="Видео",
"цифровой постер/ролик",
IF(ISNUMBER(MATCH(Q306,{"короб световой","короб световой | лайтбокс","короб световой | кристалайт","лайтбокс","лайт бокс","кристалайт","LB","lightbox"},)),
"бэклит",
IF(P306="Брендирование/оклейка",
"перфарированная пленка/самоклейка",
IF(P306="Экспонирование",
"под запрос",
IF(P306="Подвес",
"баннер/ткань",
"")))))</f>
        <v/>
      </c>
      <c r="W306" s="59" t="n"/>
      <c r="X306" s="59" t="n"/>
      <c r="Y306" s="59" t="n"/>
      <c r="Z306" s="61" t="n"/>
      <c r="AA306" s="61" t="n"/>
      <c r="AB306" s="61">
        <f>IF(BL306&gt;0,Z306,0)</f>
        <v/>
      </c>
      <c r="AC306" s="59" t="n"/>
      <c r="AD306" s="59" t="n"/>
      <c r="AE306" s="59" t="n"/>
      <c r="AF306" s="59" t="n"/>
      <c r="AG306" s="59" t="n"/>
      <c r="AH306" s="59" t="n"/>
      <c r="AI306" s="59" t="n"/>
      <c r="AJ306" s="59" t="n"/>
      <c r="AK306" s="59" t="n"/>
      <c r="AL306" s="62">
        <f>IFERROR(IF(OR(R306="статический",R306="динамический",R306="нестандартный",R306="",R306=""),"-",IF(AND(AH306="-",AI306="-"),"-",AK306*3600/AH306*AI306)),"-")</f>
        <v/>
      </c>
      <c r="AM306" s="62">
        <f>IFERROR(IF(OR(R306="статический",R306="динамический",R306="",R306="", R306="BTL",R306="нестандартный"),"-",AG306*AI306*AL306/60),"-")</f>
        <v/>
      </c>
      <c r="AN306" s="63">
        <f>IFERROR(IF(AH306="","-",AG306*AI306/AH306),"-")</f>
        <v/>
      </c>
      <c r="AO306" s="59">
        <f>IFERROR(IF(OR($R306="статический",$R306="динамический",$R306="",$R306="",$R306="BTL",$R306="нестандартный"),"-",$AL306*$AY306),"-")</f>
        <v/>
      </c>
      <c r="AP306" s="62">
        <f>IFERROR(IF(OR($R306="статический",$R306="динамический",$R306="",$R306="",$R306="BTL",$R306="нестандартный"),"-",$AM306*AY306),"-")</f>
        <v/>
      </c>
      <c r="AQ306" s="64" t="n"/>
      <c r="AR306" s="61" t="n"/>
      <c r="AS306" s="61" t="n"/>
      <c r="AT306" s="61" t="n"/>
      <c r="AU306" s="65" t="n"/>
      <c r="AV306" s="124">
        <f>IFERROR(DR306/AT306*1000,"n/a")</f>
        <v/>
      </c>
      <c r="AW306" s="67" t="n"/>
      <c r="AX306" s="67" t="n"/>
      <c r="AY306" s="43">
        <f>IFERROR(IF(OR($AW306="",$AX306=""),"",_xlfn.DAYS($AX306+1,$AW306)),"")</f>
        <v/>
      </c>
      <c r="AZ306" s="68">
        <f t="array" ref="AZ306">
_xlfn.LET(_xlpm.COEFF,
IF($AW306+$AX306=0,0,IF(MAX(MIN($AX306,EOMONTH(AZ$15,0))-MAX($AW306,AZ$15)+1,)&gt;0,1,0)),
_xlfn.IFS(
$ES306="LisChannel",
_xlpm.COEFF*
INDEX({1;1;1.2;1.2;1;1;1;1;1.2;1.2;1.2;1.2},
MATCH(MONTH(AZ$15),
{1,2,3,4,5,6,7,8,9,10,11,12})),
CONCATENATE($ES306," ",$L306)="RussOutdoor метро",
_xlpm.COEFF*
INDEX({0.8;0.9;1.1;1.1;1;1;1;1;1.1;1.1;1.1;1.1},
MATCH(MONTH(AZ$15),
{1,2,3,4,5,6,7,8,9,10,11,12})),
$ES306&lt;&gt;"LisChannel",
_xlpm.COEFF,
$ES306&lt;&gt;"RussOutdoor",
_xlpm.COEFF))</f>
        <v/>
      </c>
      <c r="BA306" s="68">
        <f t="array" ref="BA306">
_xlfn.LET(_xlpm.COEFF,
IF($AW306+$AX306=0,0,IF(MAX(MIN($AX306,EOMONTH(BA$15,0))-MAX($AW306,BA$15)+1,)&gt;0,1,0)),
_xlfn.IFS(
$ES306="LisChannel",
_xlpm.COEFF*
INDEX({1;1;1.2;1.2;1;1;1;1;1.2;1.2;1.2;1.2},
MATCH(MONTH(BA$15),
{1,2,3,4,5,6,7,8,9,10,11,12})),
CONCATENATE($ES306," ",$L306)="RussOutdoor метро",
_xlpm.COEFF*
INDEX({0.8;0.9;1.1;1.1;1;1;1;1;1.1;1.1;1.1;1.1},
MATCH(MONTH(BA$15),
{1,2,3,4,5,6,7,8,9,10,11,12})),
$ES306&lt;&gt;"LisChannel",
_xlpm.COEFF,
$ES306&lt;&gt;"RussOutdoor",
_xlpm.COEFF))</f>
        <v/>
      </c>
      <c r="BB306" s="68">
        <f t="array" ref="BB306">
_xlfn.LET(_xlpm.COEFF,
IF($AW306+$AX306=0,0,IF(MAX(MIN($AX306,EOMONTH(BB$15,0))-MAX($AW306,BB$15)+1,)&gt;0,1,0)),
_xlfn.IFS(
$ES306="LisChannel",
_xlpm.COEFF*
INDEX({1;1;1.2;1.2;1;1;1;1;1.2;1.2;1.2;1.2},
MATCH(MONTH(BB$15),
{1,2,3,4,5,6,7,8,9,10,11,12})),
CONCATENATE($ES306," ",$L306)="RussOutdoor метро",
_xlpm.COEFF*
INDEX({0.8;0.9;1.1;1.1;1;1;1;1;1.1;1.1;1.1;1.1},
MATCH(MONTH(BB$15),
{1,2,3,4,5,6,7,8,9,10,11,12})),
$ES306&lt;&gt;"LisChannel",
_xlpm.COEFF,
$ES306&lt;&gt;"RussOutdoor",
_xlpm.COEFF))</f>
        <v/>
      </c>
      <c r="BC306" s="68">
        <f t="array" ref="BC306">
_xlfn.LET(_xlpm.COEFF,
IF($AW306+$AX306=0,0,IF(MAX(MIN($AX306,EOMONTH(BC$15,0))-MAX($AW306,BC$15)+1,)&gt;0,1,0)),
_xlfn.IFS(
$ES306="LisChannel",
_xlpm.COEFF*
INDEX({1;1;1.2;1.2;1;1;1;1;1.2;1.2;1.2;1.2},
MATCH(MONTH(BC$15),
{1,2,3,4,5,6,7,8,9,10,11,12})),
CONCATENATE($ES306," ",$L306)="RussOutdoor метро",
_xlpm.COEFF*
INDEX({0.8;0.9;1.1;1.1;1;1;1;1;1.1;1.1;1.1;1.1},
MATCH(MONTH(BC$15),
{1,2,3,4,5,6,7,8,9,10,11,12})),
$ES306&lt;&gt;"LisChannel",
_xlpm.COEFF,
$ES306&lt;&gt;"RussOutdoor",
_xlpm.COEFF))</f>
        <v/>
      </c>
      <c r="BD306" s="68">
        <f t="array" ref="BD306">
_xlfn.LET(_xlpm.COEFF,
IF($AW306+$AX306=0,0,IF(MAX(MIN($AX306,EOMONTH(BD$15,0))-MAX($AW306,BD$15)+1,)&gt;0,1,0)),
_xlfn.IFS(
$ES306="LisChannel",
_xlpm.COEFF*
INDEX({1;1;1.2;1.2;1;1;1;1;1.2;1.2;1.2;1.2},
MATCH(MONTH(BD$15),
{1,2,3,4,5,6,7,8,9,10,11,12})),
CONCATENATE($ES306," ",$L306)="RussOutdoor метро",
_xlpm.COEFF*
INDEX({0.8;0.9;1.1;1.1;1;1;1;1;1.1;1.1;1.1;1.1},
MATCH(MONTH(BD$15),
{1,2,3,4,5,6,7,8,9,10,11,12})),
$ES306&lt;&gt;"LisChannel",
_xlpm.COEFF,
$ES306&lt;&gt;"RussOutdoor",
_xlpm.COEFF))</f>
        <v/>
      </c>
      <c r="BE306" s="68">
        <f t="array" ref="BE306">
_xlfn.LET(_xlpm.COEFF,
IF($AW306+$AX306=0,0,IF(MAX(MIN($AX306,EOMONTH(BE$15,0))-MAX($AW306,BE$15)+1,)&gt;0,1,0)),
_xlfn.IFS(
$ES306="LisChannel",
_xlpm.COEFF*
INDEX({1;1;1.2;1.2;1;1;1;1;1.2;1.2;1.2;1.2},
MATCH(MONTH(BE$15),
{1,2,3,4,5,6,7,8,9,10,11,12})),
CONCATENATE($ES306," ",$L306)="RussOutdoor метро",
_xlpm.COEFF*
INDEX({0.8;0.9;1.1;1.1;1;1;1;1;1.1;1.1;1.1;1.1},
MATCH(MONTH(BE$15),
{1,2,3,4,5,6,7,8,9,10,11,12})),
$ES306&lt;&gt;"LisChannel",
_xlpm.COEFF,
$ES306&lt;&gt;"RussOutdoor",
_xlpm.COEFF))</f>
        <v/>
      </c>
      <c r="BF306" s="68">
        <f t="array" ref="BF306">
_xlfn.LET(_xlpm.COEFF,
IF($AW306+$AX306=0,0,IF(MAX(MIN($AX306,EOMONTH(BF$15,0))-MAX($AW306,BF$15)+1,)&gt;0,1,0)),
_xlfn.IFS(
$ES306="LisChannel",
_xlpm.COEFF*
INDEX({1;1;1.2;1.2;1;1;1;1;1.2;1.2;1.2;1.2},
MATCH(MONTH(BF$15),
{1,2,3,4,5,6,7,8,9,10,11,12})),
CONCATENATE($ES306," ",$L306)="RussOutdoor метро",
_xlpm.COEFF*
INDEX({0.8;0.9;1.1;1.1;1;1;1;1;1.1;1.1;1.1;1.1},
MATCH(MONTH(BF$15),
{1,2,3,4,5,6,7,8,9,10,11,12})),
$ES306&lt;&gt;"LisChannel",
_xlpm.COEFF,
$ES306&lt;&gt;"RussOutdoor",
_xlpm.COEFF))</f>
        <v/>
      </c>
      <c r="BG306" s="68">
        <f t="array" ref="BG306">
_xlfn.LET(_xlpm.COEFF,
IF($AW306+$AX306=0,0,IF(MAX(MIN($AX306,EOMONTH(BG$15,0))-MAX($AW306,BG$15)+1,)&gt;0,1,0)),
_xlfn.IFS(
$ES306="LisChannel",
_xlpm.COEFF*
INDEX({1;1;1.2;1.2;1;1;1;1;1.2;1.2;1.2;1.2},
MATCH(MONTH(BG$15),
{1,2,3,4,5,6,7,8,9,10,11,12})),
CONCATENATE($ES306," ",$L306)="RussOutdoor метро",
_xlpm.COEFF*
INDEX({0.8;0.9;1.1;1.1;1;1;1;1;1.1;1.1;1.1;1.1},
MATCH(MONTH(BG$15),
{1,2,3,4,5,6,7,8,9,10,11,12})),
$ES306&lt;&gt;"LisChannel",
_xlpm.COEFF,
$ES306&lt;&gt;"RussOutdoor",
_xlpm.COEFF))</f>
        <v/>
      </c>
      <c r="BH306" s="68">
        <f t="array" ref="BH306">
_xlfn.LET(_xlpm.COEFF,
IF($AW306+$AX306=0,0,IF(MAX(MIN($AX306,EOMONTH(BH$15,0))-MAX($AW306,BH$15)+1,)&gt;0,1,0)),
_xlfn.IFS(
$ES306="LisChannel",
_xlpm.COEFF*
INDEX({1;1;1.2;1.2;1;1;1;1;1.2;1.2;1.2;1.2},
MATCH(MONTH(BH$15),
{1,2,3,4,5,6,7,8,9,10,11,12})),
CONCATENATE($ES306," ",$L306)="RussOutdoor метро",
_xlpm.COEFF*
INDEX({0.8;0.9;1.1;1.1;1;1;1;1;1.1;1.1;1.1;1.1},
MATCH(MONTH(BH$15),
{1,2,3,4,5,6,7,8,9,10,11,12})),
$ES306&lt;&gt;"LisChannel",
_xlpm.COEFF,
$ES306&lt;&gt;"RussOutdoor",
_xlpm.COEFF))</f>
        <v/>
      </c>
      <c r="BI306" s="68">
        <f t="array" ref="BI306">
_xlfn.LET(_xlpm.COEFF,
IF($AW306+$AX306=0,0,IF(MAX(MIN($AX306,EOMONTH(BI$15,0))-MAX($AW306,BI$15)+1,)&gt;0,1,0)),
_xlfn.IFS(
$ES306="LisChannel",
_xlpm.COEFF*
INDEX({1;1;1.2;1.2;1;1;1;1;1.2;1.2;1.2;1.2},
MATCH(MONTH(BI$15),
{1,2,3,4,5,6,7,8,9,10,11,12})),
CONCATENATE($ES306," ",$L306)="RussOutdoor метро",
_xlpm.COEFF*
INDEX({0.8;0.9;1.1;1.1;1;1;1;1;1.1;1.1;1.1;1.1},
MATCH(MONTH(BI$15),
{1,2,3,4,5,6,7,8,9,10,11,12})),
$ES306&lt;&gt;"LisChannel",
_xlpm.COEFF,
$ES306&lt;&gt;"RussOutdoor",
_xlpm.COEFF))</f>
        <v/>
      </c>
      <c r="BJ306" s="68">
        <f t="array" ref="BJ306">
_xlfn.LET(_xlpm.COEFF,
IF($AW306+$AX306=0,0,IF(MAX(MIN($AX306,EOMONTH(BJ$15,0))-MAX($AW306,BJ$15)+1,)&gt;0,1,0)),
_xlfn.IFS(
$ES306="LisChannel",
_xlpm.COEFF*
INDEX({1;1;1.2;1.2;1;1;1;1;1.2;1.2;1.2;1.2},
MATCH(MONTH(BJ$15),
{1,2,3,4,5,6,7,8,9,10,11,12})),
CONCATENATE($ES306," ",$L306)="RussOutdoor метро",
_xlpm.COEFF*
INDEX({0.8;0.9;1.1;1.1;1;1;1;1;1.1;1.1;1.1;1.1},
MATCH(MONTH(BJ$15),
{1,2,3,4,5,6,7,8,9,10,11,12})),
$ES306&lt;&gt;"LisChannel",
_xlpm.COEFF,
$ES306&lt;&gt;"RussOutdoor",
_xlpm.COEFF))</f>
        <v/>
      </c>
      <c r="BK306" s="68">
        <f t="array" ref="BK306">
_xlfn.LET(_xlpm.COEFF,
IF($AW306+$AX306=0,0,IF(MAX(MIN($AX306,EOMONTH(BK$15,0))-MAX($AW306,BK$15)+1,)&gt;0,1,0)),
_xlfn.IFS(
$ES306="LisChannel",
_xlpm.COEFF*
INDEX({1;1;1.2;1.2;1;1;1;1;1.2;1.2;1.2;1.2},
MATCH(MONTH(BK$15),
{1,2,3,4,5,6,7,8,9,10,11,12})),
CONCATENATE($ES306," ",$L306)="RussOutdoor метро",
_xlpm.COEFF*
INDEX({0.8;0.9;1.1;1.1;1;1;1;1;1.1;1.1;1.1;1.1},
MATCH(MONTH(BK$15),
{1,2,3,4,5,6,7,8,9,10,11,12})),
$ES306&lt;&gt;"LisChannel",
_xlpm.COEFF,
$ES306&lt;&gt;"RussOutdoor",
_xlpm.COEFF))</f>
        <v/>
      </c>
      <c r="BL306" s="62">
        <f>COUNTIFS($AZ306:$BK306,"&gt;0")</f>
        <v/>
      </c>
      <c r="BM306" s="65" t="n"/>
      <c r="BN306" s="125">
        <f>$DJ306</f>
        <v/>
      </c>
      <c r="BO306" s="63">
        <f>$DQ306</f>
        <v/>
      </c>
      <c r="BP306" s="125">
        <f>
IFERROR(
IF($BL306=0,0,
$BN306*(1-$BO306)),
0)</f>
        <v/>
      </c>
      <c r="BQ306" s="125">
        <f t="array" ref="BQ306">
IFERROR(
_xlfn.IFS(
$DH306="день_1",
$BP306*$BL306/($AX306-$AW306+1)*AZ306*(DAY(EOMONTH(AZ$15,0))),
$DH306="день_2",
$BP306/30*MAX(MIN($AX306,EOMONTH(AZ$15,0))-MAX($AW306,AZ$15)+1,),
$DH306="раб.день",
$BP306/30*(IFERROR(
_xlfn.LET(_xlpm.VD,
CHOOSE(
{1;2;3;4;5;6;7;8;9;10;11;12;13;14;15;16;17;18},
45658,45659,45660,45661,45662,45663,45664,45665,45711,45724,45778,45779,45785,45786,45820,45821,45965,46022),
_xlfn.LET(_xlpm.DD,
MAX(MIN($AX306,EOMONTH(AZ$15,0))-MAX($AW306,AZ$15),),
_xlfn.IFS(
AND(MONTH($AW306)=MONTH(AZ$15),MONTH($AX306)&lt;&gt;MONTH(AZ$15)),
NETWORKDAYS.INTL($AW306,$AW306+_xlpm.DD,1,_xlpm.VD),
AND(MONTH($AW306)&lt;&gt;MONTH(AZ$15),MONTH($AX306)=MONTH(AZ$15)),
NETWORKDAYS.INTL(($AX306)-_xlpm.DD,$AX306,1,_xlpm.VD),
AND(MONTH($AW306)&lt;MONTH(AZ$15),MONTH($AX306)&gt;MONTH(AZ$15)),
NETWORKDAYS.INTL((EOMONTH(AZ$15-1,1))-_xlpm.DD,EOMONTH(AZ$15-1,1),1,_xlpm.VD),
AND(MONTH($AW306)=MONTH(AZ$15),MONTH($AX306)=MONTH(AZ$15)),
NETWORKDAYS.INTL($AW306,$AX306,1,_xlpm.VD)))),0)),
$DH306="месяц",
$BP306*AZ306,
$DH306="неделя",
$BP306*AZ306/7*(ROUNDUP((DAY(EOMONTH(AZ$15,0)))/4,0))),
0)</f>
        <v/>
      </c>
      <c r="BR306" s="125">
        <f t="array" ref="BR306">
IFERROR(
_xlfn.IFS(
$DH306="день_1",
$BP306*$BL306/($AX306-$AW306+1)*BA306*(DAY(EOMONTH(BA$15,0))),
$DH306="день_2",
$BP306/30*MAX(MIN($AX306,EOMONTH(BA$15,0))-MAX($AW306,BA$15)+1,),
$DH306="раб.день",
$BP306/30*(IFERROR(
_xlfn.LET(_xlpm.VD,
CHOOSE(
{1;2;3;4;5;6;7;8;9;10;11;12;13;14;15;16;17;18},
45658,45659,45660,45661,45662,45663,45664,45665,45711,45724,45778,45779,45785,45786,45820,45821,45965,46022),
_xlfn.LET(_xlpm.DD,
MAX(MIN($AX306,EOMONTH(BA$15,0))-MAX($AW306,BA$15),),
_xlfn.IFS(
AND(MONTH($AW306)=MONTH(BA$15),MONTH($AX306)&lt;&gt;MONTH(BA$15)),
NETWORKDAYS.INTL($AW306,$AW306+_xlpm.DD,1,_xlpm.VD),
AND(MONTH($AW306)&lt;&gt;MONTH(BA$15),MONTH($AX306)=MONTH(BA$15)),
NETWORKDAYS.INTL(($AX306)-_xlpm.DD,$AX306,1,_xlpm.VD),
AND(MONTH($AW306)&lt;MONTH(BA$15),MONTH($AX306)&gt;MONTH(BA$15)),
NETWORKDAYS.INTL((EOMONTH(BA$15-1,1))-_xlpm.DD,EOMONTH(BA$15-1,1),1,_xlpm.VD),
AND(MONTH($AW306)=MONTH(BA$15),MONTH($AX306)=MONTH(BA$15)),
NETWORKDAYS.INTL($AW306,$AX306,1,_xlpm.VD)))),0)),
$DH306="месяц",
$BP306*BA306,
$DH306="неделя",
$BP306*BA306/7*(ROUNDUP((DAY(EOMONTH(BA$15,0)))/4,0))),
0)</f>
        <v/>
      </c>
      <c r="BS306" s="125">
        <f t="array" ref="BS306">
IFERROR(
_xlfn.IFS(
$DH306="день_1",
$BP306*$BL306/($AX306-$AW306+1)*BB306*(DAY(EOMONTH(BB$15,0))),
$DH306="день_2",
$BP306/30*MAX(MIN($AX306,EOMONTH(BB$15,0))-MAX($AW306,BB$15)+1,),
$DH306="раб.день",
$BP306/30*(IFERROR(
_xlfn.LET(_xlpm.VD,
CHOOSE(
{1;2;3;4;5;6;7;8;9;10;11;12;13;14;15;16;17;18},
45658,45659,45660,45661,45662,45663,45664,45665,45711,45724,45778,45779,45785,45786,45820,45821,45965,46022),
_xlfn.LET(_xlpm.DD,
MAX(MIN($AX306,EOMONTH(BB$15,0))-MAX($AW306,BB$15),),
_xlfn.IFS(
AND(MONTH($AW306)=MONTH(BB$15),MONTH($AX306)&lt;&gt;MONTH(BB$15)),
NETWORKDAYS.INTL($AW306,$AW306+_xlpm.DD,1,_xlpm.VD),
AND(MONTH($AW306)&lt;&gt;MONTH(BB$15),MONTH($AX306)=MONTH(BB$15)),
NETWORKDAYS.INTL(($AX306)-_xlpm.DD,$AX306,1,_xlpm.VD),
AND(MONTH($AW306)&lt;MONTH(BB$15),MONTH($AX306)&gt;MONTH(BB$15)),
NETWORKDAYS.INTL((EOMONTH(BB$15-1,1))-_xlpm.DD,EOMONTH(BB$15-1,1),1,_xlpm.VD),
AND(MONTH($AW306)=MONTH(BB$15),MONTH($AX306)=MONTH(BB$15)),
NETWORKDAYS.INTL($AW306,$AX306,1,_xlpm.VD)))),0)),
$DH306="месяц",
$BP306*BB306,
$DH306="неделя",
$BP306*BB306/7*(ROUNDUP((DAY(EOMONTH(BB$15,0)))/4,0))),
0)</f>
        <v/>
      </c>
      <c r="BT306" s="125">
        <f t="array" ref="BT306">
IFERROR(
_xlfn.IFS(
$DH306="день_1",
$BP306*$BL306/($AX306-$AW306+1)*BC306*(DAY(EOMONTH(BC$15,0))),
$DH306="день_2",
$BP306/30*MAX(MIN($AX306,EOMONTH(BC$15,0))-MAX($AW306,BC$15)+1,),
$DH306="раб.день",
$BP306/30*(IFERROR(
_xlfn.LET(_xlpm.VD,
CHOOSE(
{1;2;3;4;5;6;7;8;9;10;11;12;13;14;15;16;17;18},
45658,45659,45660,45661,45662,45663,45664,45665,45711,45724,45778,45779,45785,45786,45820,45821,45965,46022),
_xlfn.LET(_xlpm.DD,
MAX(MIN($AX306,EOMONTH(BC$15,0))-MAX($AW306,BC$15),),
_xlfn.IFS(
AND(MONTH($AW306)=MONTH(BC$15),MONTH($AX306)&lt;&gt;MONTH(BC$15)),
NETWORKDAYS.INTL($AW306,$AW306+_xlpm.DD,1,_xlpm.VD),
AND(MONTH($AW306)&lt;&gt;MONTH(BC$15),MONTH($AX306)=MONTH(BC$15)),
NETWORKDAYS.INTL(($AX306)-_xlpm.DD,$AX306,1,_xlpm.VD),
AND(MONTH($AW306)&lt;MONTH(BC$15),MONTH($AX306)&gt;MONTH(BC$15)),
NETWORKDAYS.INTL((EOMONTH(BC$15-1,1))-_xlpm.DD,EOMONTH(BC$15-1,1),1,_xlpm.VD),
AND(MONTH($AW306)=MONTH(BC$15),MONTH($AX306)=MONTH(BC$15)),
NETWORKDAYS.INTL($AW306,$AX306,1,_xlpm.VD)))),0)),
$DH306="месяц",
$BP306*BC306,
$DH306="неделя",
$BP306*BC306/7*(ROUNDUP((DAY(EOMONTH(BC$15,0)))/4,0))),
0)</f>
        <v/>
      </c>
      <c r="BU306" s="125">
        <f t="array" ref="BU306">
IFERROR(
_xlfn.IFS(
$DH306="день_1",
$BP306*$BL306/($AX306-$AW306+1)*BD306*(DAY(EOMONTH(BD$15,0))),
$DH306="день_2",
$BP306/30*MAX(MIN($AX306,EOMONTH(BD$15,0))-MAX($AW306,BD$15)+1,),
$DH306="раб.день",
$BP306/30*(IFERROR(
_xlfn.LET(_xlpm.VD,
CHOOSE(
{1;2;3;4;5;6;7;8;9;10;11;12;13;14;15;16;17;18},
45658,45659,45660,45661,45662,45663,45664,45665,45711,45724,45778,45779,45785,45786,45820,45821,45965,46022),
_xlfn.LET(_xlpm.DD,
MAX(MIN($AX306,EOMONTH(BD$15,0))-MAX($AW306,BD$15),),
_xlfn.IFS(
AND(MONTH($AW306)=MONTH(BD$15),MONTH($AX306)&lt;&gt;MONTH(BD$15)),
NETWORKDAYS.INTL($AW306,$AW306+_xlpm.DD,1,_xlpm.VD),
AND(MONTH($AW306)&lt;&gt;MONTH(BD$15),MONTH($AX306)=MONTH(BD$15)),
NETWORKDAYS.INTL(($AX306)-_xlpm.DD,$AX306,1,_xlpm.VD),
AND(MONTH($AW306)&lt;MONTH(BD$15),MONTH($AX306)&gt;MONTH(BD$15)),
NETWORKDAYS.INTL((EOMONTH(BD$15-1,1))-_xlpm.DD,EOMONTH(BD$15-1,1),1,_xlpm.VD),
AND(MONTH($AW306)=MONTH(BD$15),MONTH($AX306)=MONTH(BD$15)),
NETWORKDAYS.INTL($AW306,$AX306,1,_xlpm.VD)))),0)),
$DH306="месяц",
$BP306*BD306,
$DH306="неделя",
$BP306*BD306/7*(ROUNDUP((DAY(EOMONTH(BD$15,0)))/4,0))),
0)</f>
        <v/>
      </c>
      <c r="BV306" s="125">
        <f t="array" ref="BV306">
IFERROR(
_xlfn.IFS(
$DH306="день_1",
$BP306*$BL306/($AX306-$AW306+1)*BE306*(DAY(EOMONTH(BE$15,0))),
$DH306="день_2",
$BP306/30*MAX(MIN($AX306,EOMONTH(BE$15,0))-MAX($AW306,BE$15)+1,),
$DH306="раб.день",
$BP306/30*(IFERROR(
_xlfn.LET(_xlpm.VD,
CHOOSE(
{1;2;3;4;5;6;7;8;9;10;11;12;13;14;15;16;17;18},
45658,45659,45660,45661,45662,45663,45664,45665,45711,45724,45778,45779,45785,45786,45820,45821,45965,46022),
_xlfn.LET(_xlpm.DD,
MAX(MIN($AX306,EOMONTH(BE$15,0))-MAX($AW306,BE$15),),
_xlfn.IFS(
AND(MONTH($AW306)=MONTH(BE$15),MONTH($AX306)&lt;&gt;MONTH(BE$15)),
NETWORKDAYS.INTL($AW306,$AW306+_xlpm.DD,1,_xlpm.VD),
AND(MONTH($AW306)&lt;&gt;MONTH(BE$15),MONTH($AX306)=MONTH(BE$15)),
NETWORKDAYS.INTL(($AX306)-_xlpm.DD,$AX306,1,_xlpm.VD),
AND(MONTH($AW306)&lt;MONTH(BE$15),MONTH($AX306)&gt;MONTH(BE$15)),
NETWORKDAYS.INTL((EOMONTH(BE$15-1,1))-_xlpm.DD,EOMONTH(BE$15-1,1),1,_xlpm.VD),
AND(MONTH($AW306)=MONTH(BE$15),MONTH($AX306)=MONTH(BE$15)),
NETWORKDAYS.INTL($AW306,$AX306,1,_xlpm.VD)))),0)),
$DH306="месяц",
$BP306*BE306,
$DH306="неделя",
$BP306*BE306/7*(ROUNDUP((DAY(EOMONTH(BE$15,0)))/4,0))),
0)</f>
        <v/>
      </c>
      <c r="BW306" s="125">
        <f t="array" ref="BW306">
IFERROR(
_xlfn.IFS(
$DH306="день_1",
$BP306*$BL306/($AX306-$AW306+1)*BF306*(DAY(EOMONTH(BF$15,0))),
$DH306="день_2",
$BP306/30*MAX(MIN($AX306,EOMONTH(BF$15,0))-MAX($AW306,BF$15)+1,),
$DH306="раб.день",
$BP306/30*(IFERROR(
_xlfn.LET(_xlpm.VD,
CHOOSE(
{1;2;3;4;5;6;7;8;9;10;11;12;13;14;15;16;17;18},
45658,45659,45660,45661,45662,45663,45664,45665,45711,45724,45778,45779,45785,45786,45820,45821,45965,46022),
_xlfn.LET(_xlpm.DD,
MAX(MIN($AX306,EOMONTH(BF$15,0))-MAX($AW306,BF$15),),
_xlfn.IFS(
AND(MONTH($AW306)=MONTH(BF$15),MONTH($AX306)&lt;&gt;MONTH(BF$15)),
NETWORKDAYS.INTL($AW306,$AW306+_xlpm.DD,1,_xlpm.VD),
AND(MONTH($AW306)&lt;&gt;MONTH(BF$15),MONTH($AX306)=MONTH(BF$15)),
NETWORKDAYS.INTL(($AX306)-_xlpm.DD,$AX306,1,_xlpm.VD),
AND(MONTH($AW306)&lt;MONTH(BF$15),MONTH($AX306)&gt;MONTH(BF$15)),
NETWORKDAYS.INTL((EOMONTH(BF$15-1,1))-_xlpm.DD,EOMONTH(BF$15-1,1),1,_xlpm.VD),
AND(MONTH($AW306)=MONTH(BF$15),MONTH($AX306)=MONTH(BF$15)),
NETWORKDAYS.INTL($AW306,$AX306,1,_xlpm.VD)))),0)),
$DH306="месяц",
$BP306*BF306,
$DH306="неделя",
$BP306*BF306/7*(ROUNDUP((DAY(EOMONTH(BF$15,0)))/4,0))),
0)</f>
        <v/>
      </c>
      <c r="BX306" s="125">
        <f t="array" ref="BX306">
IFERROR(
_xlfn.IFS(
$DH306="день_1",
$BP306*$BL306/($AX306-$AW306+1)*BG306*(DAY(EOMONTH(BG$15,0))),
$DH306="день_2",
$BP306/30*MAX(MIN($AX306,EOMONTH(BG$15,0))-MAX($AW306,BG$15)+1,),
$DH306="раб.день",
$BP306/30*(IFERROR(
_xlfn.LET(_xlpm.VD,
CHOOSE(
{1;2;3;4;5;6;7;8;9;10;11;12;13;14;15;16;17;18},
45658,45659,45660,45661,45662,45663,45664,45665,45711,45724,45778,45779,45785,45786,45820,45821,45965,46022),
_xlfn.LET(_xlpm.DD,
MAX(MIN($AX306,EOMONTH(BG$15,0))-MAX($AW306,BG$15),),
_xlfn.IFS(
AND(MONTH($AW306)=MONTH(BG$15),MONTH($AX306)&lt;&gt;MONTH(BG$15)),
NETWORKDAYS.INTL($AW306,$AW306+_xlpm.DD,1,_xlpm.VD),
AND(MONTH($AW306)&lt;&gt;MONTH(BG$15),MONTH($AX306)=MONTH(BG$15)),
NETWORKDAYS.INTL(($AX306)-_xlpm.DD,$AX306,1,_xlpm.VD),
AND(MONTH($AW306)&lt;MONTH(BG$15),MONTH($AX306)&gt;MONTH(BG$15)),
NETWORKDAYS.INTL((EOMONTH(BG$15-1,1))-_xlpm.DD,EOMONTH(BG$15-1,1),1,_xlpm.VD),
AND(MONTH($AW306)=MONTH(BG$15),MONTH($AX306)=MONTH(BG$15)),
NETWORKDAYS.INTL($AW306,$AX306,1,_xlpm.VD)))),0)),
$DH306="месяц",
$BP306*BG306,
$DH306="неделя",
$BP306*BG306/7*(ROUNDUP((DAY(EOMONTH(BG$15,0)))/4,0))),
0)</f>
        <v/>
      </c>
      <c r="BY306" s="125">
        <f t="array" ref="BY306">
IFERROR(
_xlfn.IFS(
$DH306="день_1",
$BP306*$BL306/($AX306-$AW306+1)*BH306*(DAY(EOMONTH(BH$15,0))),
$DH306="день_2",
$BP306/30*MAX(MIN($AX306,EOMONTH(BH$15,0))-MAX($AW306,BH$15)+1,),
$DH306="раб.день",
$BP306/30*(IFERROR(
_xlfn.LET(_xlpm.VD,
CHOOSE(
{1;2;3;4;5;6;7;8;9;10;11;12;13;14;15;16;17;18},
45658,45659,45660,45661,45662,45663,45664,45665,45711,45724,45778,45779,45785,45786,45820,45821,45965,46022),
_xlfn.LET(_xlpm.DD,
MAX(MIN($AX306,EOMONTH(BH$15,0))-MAX($AW306,BH$15),),
_xlfn.IFS(
AND(MONTH($AW306)=MONTH(BH$15),MONTH($AX306)&lt;&gt;MONTH(BH$15)),
NETWORKDAYS.INTL($AW306,$AW306+_xlpm.DD,1,_xlpm.VD),
AND(MONTH($AW306)&lt;&gt;MONTH(BH$15),MONTH($AX306)=MONTH(BH$15)),
NETWORKDAYS.INTL(($AX306)-_xlpm.DD,$AX306,1,_xlpm.VD),
AND(MONTH($AW306)&lt;MONTH(BH$15),MONTH($AX306)&gt;MONTH(BH$15)),
NETWORKDAYS.INTL((EOMONTH(BH$15-1,1))-_xlpm.DD,EOMONTH(BH$15-1,1),1,_xlpm.VD),
AND(MONTH($AW306)=MONTH(BH$15),MONTH($AX306)=MONTH(BH$15)),
NETWORKDAYS.INTL($AW306,$AX306,1,_xlpm.VD)))),0)),
$DH306="месяц",
$BP306*BH306,
$DH306="неделя",
$BP306*BH306/7*(ROUNDUP((DAY(EOMONTH(BH$15,0)))/4,0))),
0)</f>
        <v/>
      </c>
      <c r="BZ306" s="125">
        <f t="array" ref="BZ306">
IFERROR(
_xlfn.IFS(
$DH306="день_1",
$BP306*$BL306/($AX306-$AW306+1)*BI306*(DAY(EOMONTH(BI$15,0))),
$DH306="день_2",
$BP306/30*MAX(MIN($AX306,EOMONTH(BI$15,0))-MAX($AW306,BI$15)+1,),
$DH306="раб.день",
$BP306/30*(IFERROR(
_xlfn.LET(_xlpm.VD,
CHOOSE(
{1;2;3;4;5;6;7;8;9;10;11;12;13;14;15;16;17;18},
45658,45659,45660,45661,45662,45663,45664,45665,45711,45724,45778,45779,45785,45786,45820,45821,45965,46022),
_xlfn.LET(_xlpm.DD,
MAX(MIN($AX306,EOMONTH(BI$15,0))-MAX($AW306,BI$15),),
_xlfn.IFS(
AND(MONTH($AW306)=MONTH(BI$15),MONTH($AX306)&lt;&gt;MONTH(BI$15)),
NETWORKDAYS.INTL($AW306,$AW306+_xlpm.DD,1,_xlpm.VD),
AND(MONTH($AW306)&lt;&gt;MONTH(BI$15),MONTH($AX306)=MONTH(BI$15)),
NETWORKDAYS.INTL(($AX306)-_xlpm.DD,$AX306,1,_xlpm.VD),
AND(MONTH($AW306)&lt;MONTH(BI$15),MONTH($AX306)&gt;MONTH(BI$15)),
NETWORKDAYS.INTL((EOMONTH(BI$15-1,1))-_xlpm.DD,EOMONTH(BI$15-1,1),1,_xlpm.VD),
AND(MONTH($AW306)=MONTH(BI$15),MONTH($AX306)=MONTH(BI$15)),
NETWORKDAYS.INTL($AW306,$AX306,1,_xlpm.VD)))),0)),
$DH306="месяц",
$BP306*BI306,
$DH306="неделя",
$BP306*BI306/7*(ROUNDUP((DAY(EOMONTH(BI$15,0)))/4,0))),
0)</f>
        <v/>
      </c>
      <c r="CA306" s="125">
        <f t="array" ref="CA306">
IFERROR(
_xlfn.IFS(
$DH306="день_1",
$BP306*$BL306/($AX306-$AW306+1)*BJ306*(DAY(EOMONTH(BJ$15,0))),
$DH306="день_2",
$BP306/30*MAX(MIN($AX306,EOMONTH(BJ$15,0))-MAX($AW306,BJ$15)+1,),
$DH306="раб.день",
$BP306/30*(IFERROR(
_xlfn.LET(_xlpm.VD,
CHOOSE(
{1;2;3;4;5;6;7;8;9;10;11;12;13;14;15;16;17;18},
45658,45659,45660,45661,45662,45663,45664,45665,45711,45724,45778,45779,45785,45786,45820,45821,45965,46022),
_xlfn.LET(_xlpm.DD,
MAX(MIN($AX306,EOMONTH(BJ$15,0))-MAX($AW306,BJ$15),),
_xlfn.IFS(
AND(MONTH($AW306)=MONTH(BJ$15),MONTH($AX306)&lt;&gt;MONTH(BJ$15)),
NETWORKDAYS.INTL($AW306,$AW306+_xlpm.DD,1,_xlpm.VD),
AND(MONTH($AW306)&lt;&gt;MONTH(BJ$15),MONTH($AX306)=MONTH(BJ$15)),
NETWORKDAYS.INTL(($AX306)-_xlpm.DD,$AX306,1,_xlpm.VD),
AND(MONTH($AW306)&lt;MONTH(BJ$15),MONTH($AX306)&gt;MONTH(BJ$15)),
NETWORKDAYS.INTL((EOMONTH(BJ$15-1,1))-_xlpm.DD,EOMONTH(BJ$15-1,1),1,_xlpm.VD),
AND(MONTH($AW306)=MONTH(BJ$15),MONTH($AX306)=MONTH(BJ$15)),
NETWORKDAYS.INTL($AW306,$AX306,1,_xlpm.VD)))),0)),
$DH306="месяц",
$BP306*BJ306,
$DH306="неделя",
$BP306*BJ306/7*(ROUNDUP((DAY(EOMONTH(BJ$15,0)))/4,0))),
0)</f>
        <v/>
      </c>
      <c r="CB306" s="125">
        <f t="array" ref="CB306">
IFERROR(
_xlfn.IFS(
$DH306="день_1",
$BP306*$BL306/($AX306-$AW306+1)*BK306*(DAY(EOMONTH(BK$15,0))),
$DH306="день_2",
$BP306/30*MAX(MIN($AX306,EOMONTH(BK$15,0))-MAX($AW306,BK$15)+1,),
$DH306="раб.день",
$BP306/30*(IFERROR(
_xlfn.LET(_xlpm.VD,
CHOOSE(
{1;2;3;4;5;6;7;8;9;10;11;12;13;14;15;16;17;18},
45658,45659,45660,45661,45662,45663,45664,45665,45711,45724,45778,45779,45785,45786,45820,45821,45965,46022),
_xlfn.LET(_xlpm.DD,
MAX(MIN($AX306,EOMONTH(BK$15,0))-MAX($AW306,BK$15),),
_xlfn.IFS(
AND(MONTH($AW306)=MONTH(BK$15),MONTH($AX306)&lt;&gt;MONTH(BK$15)),
NETWORKDAYS.INTL($AW306,$AW306+_xlpm.DD,1,_xlpm.VD),
AND(MONTH($AW306)&lt;&gt;MONTH(BK$15),MONTH($AX306)=MONTH(BK$15)),
NETWORKDAYS.INTL(($AX306)-_xlpm.DD,$AX306,1,_xlpm.VD),
AND(MONTH($AW306)&lt;MONTH(BK$15),MONTH($AX306)&gt;MONTH(BK$15)),
NETWORKDAYS.INTL((EOMONTH(BK$15-1,1))-_xlpm.DD,EOMONTH(BK$15-1,1),1,_xlpm.VD),
AND(MONTH($AW306)=MONTH(BK$15),MONTH($AX306)=MONTH(BK$15)),
NETWORKDAYS.INTL($AW306,$AX306,1,_xlpm.VD)))),0)),
$DH306="месяц",
$BP306*BK306,
$DH306="неделя",
$BP306*BK306/7*(ROUNDUP((DAY(EOMONTH(BK$15,0)))/4,0))),
0)</f>
        <v/>
      </c>
      <c r="CC306" s="125">
        <f>SUM($BQ306:$CB306)</f>
        <v/>
      </c>
      <c r="CD306" s="126">
        <f>SUM($EH306:$EH306)</f>
        <v/>
      </c>
      <c r="CE306" s="126">
        <f>$CD306*$AB306</f>
        <v/>
      </c>
      <c r="CF306" s="126">
        <f>SUM($EK306:$EK306)</f>
        <v/>
      </c>
      <c r="CG306" s="126">
        <f>$CF306*$AB306</f>
        <v/>
      </c>
      <c r="CH306" s="126">
        <f>SUM($CC306,$CE306,$CG306)</f>
        <v/>
      </c>
      <c r="CI306" s="126">
        <f>$CH306*(1+$CM306)</f>
        <v/>
      </c>
      <c r="CJ306" s="127" t="n">
        <v>0</v>
      </c>
      <c r="CK306" s="126">
        <f>SUM($CH306:$CH306)*(1+$CJ306)</f>
        <v/>
      </c>
      <c r="CL306" s="126">
        <f>SUM($CH306:$CH306)*(1+$CM306)</f>
        <v/>
      </c>
      <c r="CM306" s="59" t="inlineStr">
        <is>
          <t>20%</t>
        </is>
      </c>
      <c r="CN306" s="59" t="n"/>
      <c r="CO306" s="72" t="n"/>
      <c r="CP306" s="59" t="n"/>
      <c r="CQ306" s="73" t="n"/>
      <c r="CR306" s="73" t="n"/>
      <c r="CS306" s="73" t="n"/>
      <c r="CT306" s="72" t="n"/>
      <c r="CU306" s="79" t="inlineStr">
        <is>
          <t> </t>
        </is>
      </c>
      <c r="CV306" s="60" t="n"/>
      <c r="CW306" s="60" t="n"/>
      <c r="CX306" s="60" t="n"/>
      <c r="CY306" s="127">
        <f>IFERROR(($CC306-$EE306)/($EE306/(1-$DQ306)),0)</f>
        <v/>
      </c>
      <c r="CZ306" s="127">
        <f>IFERROR(1-$EI306/($CE306),0)</f>
        <v/>
      </c>
      <c r="DA306" s="127">
        <f>IFERROR(1-$EL306/($CG306),0)</f>
        <v/>
      </c>
      <c r="DB306" s="126">
        <f>ROUND(IFERROR(($CI306/(1+$CM306)-$EN306),0),2)</f>
        <v/>
      </c>
      <c r="DC306" s="128" t="n"/>
      <c r="DD306" s="125" t="n"/>
      <c r="DE306" s="75" t="n">
        <v>0</v>
      </c>
      <c r="DF306" s="128" t="n"/>
      <c r="DG306" s="125">
        <f>IF($DC306=0,0,$DD306*($DC306*100%-$DE306*$DF306))*SUM($AB306:$AB306)</f>
        <v/>
      </c>
      <c r="DH306" s="129" t="inlineStr">
        <is>
          <t>месяц</t>
        </is>
      </c>
      <c r="DI306" s="130">
        <f t="array" ref="DI306">IFERROR(
IF($ES306="LisChannel",
(ROUND(((INDEX({174.625;153.888888888889;130.972222222222},MATCH($AI306,{2;3;4}),0))*$AG306*$AI306),2)),0),0)</f>
        <v/>
      </c>
      <c r="DJ306" s="130">
        <f>
_xlfn.LET(_xlpm.X,
IFERROR(
IF($ES306="НовиковТВ",
(_xlfn.LET(_xlpm.NTV,
_xlfn.LET(_xlpm.MIN,350000,
IF(SUMIFS($DI:$DI,$ES:$ES,"НовиковТВ")&lt;=_xlpm.MIN,
(SUMIFS($DI:$DI,$ES:$ES,"НовиковТВ")/(COUNTIFS($ES:$ES,"НовиковТВ")))*_xlpm.MIN/SUMIFS($DI:$DI,$ES:$ES,"НовиковТВ"),
DI306)),
_xlpm.NTV+$DG306/(1-(1-(_xlpm.NTV)*(1-$DL306)*(1-$DM306)*(1-$DN306)*(1-$DO306)*(1-$DP306)/_xlpm.NTV))))/(1+$EP306),
$DI306+$DG306/(1-(1-($DI306)*(1-$DL306)*(1-$DM306)*(1-$DN306)*(1-$DO306)*(1-$DP306)/$DI306))),
0),
_xlpm.X*(1+$CM306)*(1+$CW306)-_xlpm.X*(1+$CM306)+_xlpm.X)</f>
        <v/>
      </c>
      <c r="DK306" s="125" t="inlineStr">
        <is>
          <t>послед.</t>
        </is>
      </c>
      <c r="DL306" s="63" t="n">
        <v>0</v>
      </c>
      <c r="DM306" s="63" t="n">
        <v>0</v>
      </c>
      <c r="DN306" s="63" t="n">
        <v>0</v>
      </c>
      <c r="DO306" s="63" t="n">
        <v>0</v>
      </c>
      <c r="DP306" s="63" t="n">
        <v>0</v>
      </c>
      <c r="DQ306" s="63">
        <f t="array" ref="DQ306">IFERROR(_xlfn.IFS(
$DK306="послед.",1-(1-$DL306)*(1-$DM306)*(1-$DN306)*(1-$DO306)*(1-$DP306),
$DK306="сумм.",$DL306+$DM306+$DN306+$DO306+$DP306),
0)</f>
        <v/>
      </c>
      <c r="DR306" s="125">
        <f t="array" ref="DR306">
IFERROR(
_xlfn.IFS(
$BL306=0,
0,
$BL306&gt;0,
_xlfn.IFS($DK306="послед.",
$DJ306*(1-$DL306)*(1-$DM306)*(1-$DN306)*(1-$DO306)*(1-$DP306),
$DK306="сумм.",
$DJ306*(1-($DL306+$DM306+$DN306+$DO306+$DP306)))),0)</f>
        <v/>
      </c>
      <c r="DS306" s="125">
        <f t="array" ref="DS306">
IFERROR(_xlfn.IFS(
$DH306="день_1",
$DR306*$BL306/($AX306-$AW306+1)*AZ306*(DAY(EOMONTH(AZ$15,0))),
$DH306="день_2",
$DR306/30*MAX(MIN($AX306,EOMONTH(AZ$15,0))-MAX($AW306,AZ$15)+1,),
$DH306="раб.день",
$DR306/30*(IFERROR(
_xlfn.LET(_xlpm.VD,
CHOOSE(
{1;2;3;4;5;6;7;8;9;10;11;12;13;14;15;16;17;18},
45658,45659,45660,45661,45662,45663,45664,45665,45711,45724,45778,45779,45785,45786,45820,45821,45965,46022),
_xlfn.LET(_xlpm.DD,
MAX(MIN($AX306,EOMONTH(AZ$15,0))-MAX($AW306,AZ$15),),
_xlfn.IFS(
AND(MONTH($AW306)=MONTH(AZ$15),MONTH($AX306)&lt;&gt;MONTH(AZ$15)),
NETWORKDAYS.INTL($AW306,$AW306+_xlpm.DD,1,_xlpm.VD),
AND(MONTH($AW306)&lt;&gt;MONTH(AZ$15),MONTH($AX306)=MONTH(AZ$15)),
NETWORKDAYS.INTL(($AX306)-_xlpm.DD,$AX306,1,_xlpm.VD),
AND(MONTH($AW306)&lt;MONTH(AZ$15),MONTH($AX306)&gt;MONTH(AZ$15)),
NETWORKDAYS.INTL((EOMONTH(AZ$15-1,1))-_xlpm.DD,EOMONTH(AZ$15-1,1),1,_xlpm.VD),
AND(MONTH($AW306)=MONTH(AZ$15),MONTH($AX306)=MONTH(AZ$15)),
NETWORKDAYS.INTL($AW306,$AX306,1,_xlpm.VD)))),0)),
$DH306="месяц",
$DR306*AZ306,
$DH306="неделя",
$DR306*AZ306/7*(ROUNDUP((DAY(EOMONTH(AZ$15,0)))/4,0))),
0)</f>
        <v/>
      </c>
      <c r="DT306" s="125">
        <f t="array" ref="DT306">
IFERROR(_xlfn.IFS(
$DH306="день_1",
$DR306*$BL306/($AX306-$AW306+1)*BA306*(DAY(EOMONTH(BA$15,0))),
$DH306="день_2",
$DR306/30*MAX(MIN($AX306,EOMONTH(BA$15,0))-MAX($AW306,BA$15)+1,),
$DH306="раб.день",
$DR306/30*(IFERROR(
_xlfn.LET(_xlpm.VD,
CHOOSE(
{1;2;3;4;5;6;7;8;9;10;11;12;13;14;15;16;17;18},
45658,45659,45660,45661,45662,45663,45664,45665,45711,45724,45778,45779,45785,45786,45820,45821,45965,46022),
_xlfn.LET(_xlpm.DD,
MAX(MIN($AX306,EOMONTH(BA$15,0))-MAX($AW306,BA$15),),
_xlfn.IFS(
AND(MONTH($AW306)=MONTH(BA$15),MONTH($AX306)&lt;&gt;MONTH(BA$15)),
NETWORKDAYS.INTL($AW306,$AW306+_xlpm.DD,1,_xlpm.VD),
AND(MONTH($AW306)&lt;&gt;MONTH(BA$15),MONTH($AX306)=MONTH(BA$15)),
NETWORKDAYS.INTL(($AX306)-_xlpm.DD,$AX306,1,_xlpm.VD),
AND(MONTH($AW306)&lt;MONTH(BA$15),MONTH($AX306)&gt;MONTH(BA$15)),
NETWORKDAYS.INTL((EOMONTH(BA$15-1,1))-_xlpm.DD,EOMONTH(BA$15-1,1),1,_xlpm.VD),
AND(MONTH($AW306)=MONTH(BA$15),MONTH($AX306)=MONTH(BA$15)),
NETWORKDAYS.INTL($AW306,$AX306,1,_xlpm.VD)))),0)),
$DH306="месяц",
$DR306*BA306,
$DH306="неделя",
$DR306*BA306/7*(ROUNDUP((DAY(EOMONTH(BA$15,0)))/4,0))),
0)</f>
        <v/>
      </c>
      <c r="DU306" s="125">
        <f t="array" ref="DU306">
IFERROR(_xlfn.IFS(
$DH306="день_1",
$DR306*$BL306/($AX306-$AW306+1)*BB306*(DAY(EOMONTH(BB$15,0))),
$DH306="день_2",
$DR306/30*MAX(MIN($AX306,EOMONTH(BB$15,0))-MAX($AW306,BB$15)+1,),
$DH306="раб.день",
$DR306/30*(IFERROR(
_xlfn.LET(_xlpm.VD,
CHOOSE(
{1;2;3;4;5;6;7;8;9;10;11;12;13;14;15;16;17;18},
45658,45659,45660,45661,45662,45663,45664,45665,45711,45724,45778,45779,45785,45786,45820,45821,45965,46022),
_xlfn.LET(_xlpm.DD,
MAX(MIN($AX306,EOMONTH(BB$15,0))-MAX($AW306,BB$15),),
_xlfn.IFS(
AND(MONTH($AW306)=MONTH(BB$15),MONTH($AX306)&lt;&gt;MONTH(BB$15)),
NETWORKDAYS.INTL($AW306,$AW306+_xlpm.DD,1,_xlpm.VD),
AND(MONTH($AW306)&lt;&gt;MONTH(BB$15),MONTH($AX306)=MONTH(BB$15)),
NETWORKDAYS.INTL(($AX306)-_xlpm.DD,$AX306,1,_xlpm.VD),
AND(MONTH($AW306)&lt;MONTH(BB$15),MONTH($AX306)&gt;MONTH(BB$15)),
NETWORKDAYS.INTL((EOMONTH(BB$15-1,1))-_xlpm.DD,EOMONTH(BB$15-1,1),1,_xlpm.VD),
AND(MONTH($AW306)=MONTH(BB$15),MONTH($AX306)=MONTH(BB$15)),
NETWORKDAYS.INTL($AW306,$AX306,1,_xlpm.VD)))),0)),
$DH306="месяц",
$DR306*BB306,
$DH306="неделя",
$DR306*BB306/7*(ROUNDUP((DAY(EOMONTH(BB$15,0)))/4,0))),
0)</f>
        <v/>
      </c>
      <c r="DV306" s="125">
        <f t="array" ref="DV306">
IFERROR(_xlfn.IFS(
$DH306="день_1",
$DR306*$BL306/($AX306-$AW306+1)*BC306*(DAY(EOMONTH(BC$15,0))),
$DH306="день_2",
$DR306/30*MAX(MIN($AX306,EOMONTH(BC$15,0))-MAX($AW306,BC$15)+1,),
$DH306="раб.день",
$DR306/30*(IFERROR(
_xlfn.LET(_xlpm.VD,
CHOOSE(
{1;2;3;4;5;6;7;8;9;10;11;12;13;14;15;16;17;18},
45658,45659,45660,45661,45662,45663,45664,45665,45711,45724,45778,45779,45785,45786,45820,45821,45965,46022),
_xlfn.LET(_xlpm.DD,
MAX(MIN($AX306,EOMONTH(BC$15,0))-MAX($AW306,BC$15),),
_xlfn.IFS(
AND(MONTH($AW306)=MONTH(BC$15),MONTH($AX306)&lt;&gt;MONTH(BC$15)),
NETWORKDAYS.INTL($AW306,$AW306+_xlpm.DD,1,_xlpm.VD),
AND(MONTH($AW306)&lt;&gt;MONTH(BC$15),MONTH($AX306)=MONTH(BC$15)),
NETWORKDAYS.INTL(($AX306)-_xlpm.DD,$AX306,1,_xlpm.VD),
AND(MONTH($AW306)&lt;MONTH(BC$15),MONTH($AX306)&gt;MONTH(BC$15)),
NETWORKDAYS.INTL((EOMONTH(BC$15-1,1))-_xlpm.DD,EOMONTH(BC$15-1,1),1,_xlpm.VD),
AND(MONTH($AW306)=MONTH(BC$15),MONTH($AX306)=MONTH(BC$15)),
NETWORKDAYS.INTL($AW306,$AX306,1,_xlpm.VD)))),0)),
$DH306="месяц",
$DR306*BC306,
$DH306="неделя",
$DR306*BC306/7*(ROUNDUP((DAY(EOMONTH(BC$15,0)))/4,0))),
0)</f>
        <v/>
      </c>
      <c r="DW306" s="125">
        <f t="array" ref="DW306">
IFERROR(_xlfn.IFS(
$DH306="день_1",
$DR306*$BL306/($AX306-$AW306+1)*BD306*(DAY(EOMONTH(BD$15,0))),
$DH306="день_2",
$DR306/30*MAX(MIN($AX306,EOMONTH(BD$15,0))-MAX($AW306,BD$15)+1,),
$DH306="раб.день",
$DR306/30*(IFERROR(
_xlfn.LET(_xlpm.VD,
CHOOSE(
{1;2;3;4;5;6;7;8;9;10;11;12;13;14;15;16;17;18},
45658,45659,45660,45661,45662,45663,45664,45665,45711,45724,45778,45779,45785,45786,45820,45821,45965,46022),
_xlfn.LET(_xlpm.DD,
MAX(MIN($AX306,EOMONTH(BD$15,0))-MAX($AW306,BD$15),),
_xlfn.IFS(
AND(MONTH($AW306)=MONTH(BD$15),MONTH($AX306)&lt;&gt;MONTH(BD$15)),
NETWORKDAYS.INTL($AW306,$AW306+_xlpm.DD,1,_xlpm.VD),
AND(MONTH($AW306)&lt;&gt;MONTH(BD$15),MONTH($AX306)=MONTH(BD$15)),
NETWORKDAYS.INTL(($AX306)-_xlpm.DD,$AX306,1,_xlpm.VD),
AND(MONTH($AW306)&lt;MONTH(BD$15),MONTH($AX306)&gt;MONTH(BD$15)),
NETWORKDAYS.INTL((EOMONTH(BD$15-1,1))-_xlpm.DD,EOMONTH(BD$15-1,1),1,_xlpm.VD),
AND(MONTH($AW306)=MONTH(BD$15),MONTH($AX306)=MONTH(BD$15)),
NETWORKDAYS.INTL($AW306,$AX306,1,_xlpm.VD)))),0)),
$DH306="месяц",
$DR306*BD306,
$DH306="неделя",
$DR306*BD306/7*(ROUNDUP((DAY(EOMONTH(BD$15,0)))/4,0))),
0)</f>
        <v/>
      </c>
      <c r="DX306" s="125">
        <f t="array" ref="DX306">
IFERROR(_xlfn.IFS(
$DH306="день_1",
$DR306*$BL306/($AX306-$AW306+1)*BE306*(DAY(EOMONTH(BE$15,0))),
$DH306="день_2",
$DR306/30*MAX(MIN($AX306,EOMONTH(BE$15,0))-MAX($AW306,BE$15)+1,),
$DH306="раб.день",
$DR306/30*(IFERROR(
_xlfn.LET(_xlpm.VD,
CHOOSE(
{1;2;3;4;5;6;7;8;9;10;11;12;13;14;15;16;17;18},
45658,45659,45660,45661,45662,45663,45664,45665,45711,45724,45778,45779,45785,45786,45820,45821,45965,46022),
_xlfn.LET(_xlpm.DD,
MAX(MIN($AX306,EOMONTH(BE$15,0))-MAX($AW306,BE$15),),
_xlfn.IFS(
AND(MONTH($AW306)=MONTH(BE$15),MONTH($AX306)&lt;&gt;MONTH(BE$15)),
NETWORKDAYS.INTL($AW306,$AW306+_xlpm.DD,1,_xlpm.VD),
AND(MONTH($AW306)&lt;&gt;MONTH(BE$15),MONTH($AX306)=MONTH(BE$15)),
NETWORKDAYS.INTL(($AX306)-_xlpm.DD,$AX306,1,_xlpm.VD),
AND(MONTH($AW306)&lt;MONTH(BE$15),MONTH($AX306)&gt;MONTH(BE$15)),
NETWORKDAYS.INTL((EOMONTH(BE$15-1,1))-_xlpm.DD,EOMONTH(BE$15-1,1),1,_xlpm.VD),
AND(MONTH($AW306)=MONTH(BE$15),MONTH($AX306)=MONTH(BE$15)),
NETWORKDAYS.INTL($AW306,$AX306,1,_xlpm.VD)))),0)),
$DH306="месяц",
$DR306*BE306,
$DH306="неделя",
$DR306*BE306/7*(ROUNDUP((DAY(EOMONTH(BE$15,0)))/4,0))),
0)</f>
        <v/>
      </c>
      <c r="DY306" s="125">
        <f t="array" ref="DY306">
IFERROR(_xlfn.IFS(
$DH306="день_1",
$DR306*$BL306/($AX306-$AW306+1)*BF306*(DAY(EOMONTH(BF$15,0))),
$DH306="день_2",
$DR306/30*MAX(MIN($AX306,EOMONTH(BF$15,0))-MAX($AW306,BF$15)+1,),
$DH306="раб.день",
$DR306/30*(IFERROR(
_xlfn.LET(_xlpm.VD,
CHOOSE(
{1;2;3;4;5;6;7;8;9;10;11;12;13;14;15;16;17;18},
45658,45659,45660,45661,45662,45663,45664,45665,45711,45724,45778,45779,45785,45786,45820,45821,45965,46022),
_xlfn.LET(_xlpm.DD,
MAX(MIN($AX306,EOMONTH(BF$15,0))-MAX($AW306,BF$15),),
_xlfn.IFS(
AND(MONTH($AW306)=MONTH(BF$15),MONTH($AX306)&lt;&gt;MONTH(BF$15)),
NETWORKDAYS.INTL($AW306,$AW306+_xlpm.DD,1,_xlpm.VD),
AND(MONTH($AW306)&lt;&gt;MONTH(BF$15),MONTH($AX306)=MONTH(BF$15)),
NETWORKDAYS.INTL(($AX306)-_xlpm.DD,$AX306,1,_xlpm.VD),
AND(MONTH($AW306)&lt;MONTH(BF$15),MONTH($AX306)&gt;MONTH(BF$15)),
NETWORKDAYS.INTL((EOMONTH(BF$15-1,1))-_xlpm.DD,EOMONTH(BF$15-1,1),1,_xlpm.VD),
AND(MONTH($AW306)=MONTH(BF$15),MONTH($AX306)=MONTH(BF$15)),
NETWORKDAYS.INTL($AW306,$AX306,1,_xlpm.VD)))),0)),
$DH306="месяц",
$DR306*BF306,
$DH306="неделя",
$DR306*BF306/7*(ROUNDUP((DAY(EOMONTH(BF$15,0)))/4,0))),
0)</f>
        <v/>
      </c>
      <c r="DZ306" s="125">
        <f t="array" ref="DZ306">
IFERROR(_xlfn.IFS(
$DH306="день_1",
$DR306*$BL306/($AX306-$AW306+1)*BG306*(DAY(EOMONTH(BG$15,0))),
$DH306="день_2",
$DR306/30*MAX(MIN($AX306,EOMONTH(BG$15,0))-MAX($AW306,BG$15)+1,),
$DH306="раб.день",
$DR306/30*(IFERROR(
_xlfn.LET(_xlpm.VD,
CHOOSE(
{1;2;3;4;5;6;7;8;9;10;11;12;13;14;15;16;17;18},
45658,45659,45660,45661,45662,45663,45664,45665,45711,45724,45778,45779,45785,45786,45820,45821,45965,46022),
_xlfn.LET(_xlpm.DD,
MAX(MIN($AX306,EOMONTH(BG$15,0))-MAX($AW306,BG$15),),
_xlfn.IFS(
AND(MONTH($AW306)=MONTH(BG$15),MONTH($AX306)&lt;&gt;MONTH(BG$15)),
NETWORKDAYS.INTL($AW306,$AW306+_xlpm.DD,1,_xlpm.VD),
AND(MONTH($AW306)&lt;&gt;MONTH(BG$15),MONTH($AX306)=MONTH(BG$15)),
NETWORKDAYS.INTL(($AX306)-_xlpm.DD,$AX306,1,_xlpm.VD),
AND(MONTH($AW306)&lt;MONTH(BG$15),MONTH($AX306)&gt;MONTH(BG$15)),
NETWORKDAYS.INTL((EOMONTH(BG$15-1,1))-_xlpm.DD,EOMONTH(BG$15-1,1),1,_xlpm.VD),
AND(MONTH($AW306)=MONTH(BG$15),MONTH($AX306)=MONTH(BG$15)),
NETWORKDAYS.INTL($AW306,$AX306,1,_xlpm.VD)))),0)),
$DH306="месяц",
$DR306*BG306,
$DH306="неделя",
$DR306*BG306/7*(ROUNDUP((DAY(EOMONTH(BG$15,0)))/4,0))),
0)</f>
        <v/>
      </c>
      <c r="EA306" s="125">
        <f t="array" ref="EA306">
IFERROR(_xlfn.IFS(
$DH306="день_1",
$DR306*$BL306/($AX306-$AW306+1)*BH306*(DAY(EOMONTH(BH$15,0))),
$DH306="день_2",
$DR306/30*MAX(MIN($AX306,EOMONTH(BH$15,0))-MAX($AW306,BH$15)+1,),
$DH306="раб.день",
$DR306/30*(IFERROR(
_xlfn.LET(_xlpm.VD,
CHOOSE(
{1;2;3;4;5;6;7;8;9;10;11;12;13;14;15;16;17;18},
45658,45659,45660,45661,45662,45663,45664,45665,45711,45724,45778,45779,45785,45786,45820,45821,45965,46022),
_xlfn.LET(_xlpm.DD,
MAX(MIN($AX306,EOMONTH(BH$15,0))-MAX($AW306,BH$15),),
_xlfn.IFS(
AND(MONTH($AW306)=MONTH(BH$15),MONTH($AX306)&lt;&gt;MONTH(BH$15)),
NETWORKDAYS.INTL($AW306,$AW306+_xlpm.DD,1,_xlpm.VD),
AND(MONTH($AW306)&lt;&gt;MONTH(BH$15),MONTH($AX306)=MONTH(BH$15)),
NETWORKDAYS.INTL(($AX306)-_xlpm.DD,$AX306,1,_xlpm.VD),
AND(MONTH($AW306)&lt;MONTH(BH$15),MONTH($AX306)&gt;MONTH(BH$15)),
NETWORKDAYS.INTL((EOMONTH(BH$15-1,1))-_xlpm.DD,EOMONTH(BH$15-1,1),1,_xlpm.VD),
AND(MONTH($AW306)=MONTH(BH$15),MONTH($AX306)=MONTH(BH$15)),
NETWORKDAYS.INTL($AW306,$AX306,1,_xlpm.VD)))),0)),
$DH306="месяц",
$DR306*BH306,
$DH306="неделя",
$DR306*BH306/7*(ROUNDUP((DAY(EOMONTH(BH$15,0)))/4,0))),
0)</f>
        <v/>
      </c>
      <c r="EB306" s="125">
        <f t="array" ref="EB306">
IFERROR(_xlfn.IFS(
$DH306="день_1",
$DR306*$BL306/($AX306-$AW306+1)*BI306*(DAY(EOMONTH(BI$15,0))),
$DH306="день_2",
$DR306/30*MAX(MIN($AX306,EOMONTH(BI$15,0))-MAX($AW306,BI$15)+1,),
$DH306="раб.день",
$DR306/30*(IFERROR(
_xlfn.LET(_xlpm.VD,
CHOOSE(
{1;2;3;4;5;6;7;8;9;10;11;12;13;14;15;16;17;18},
45658,45659,45660,45661,45662,45663,45664,45665,45711,45724,45778,45779,45785,45786,45820,45821,45965,46022),
_xlfn.LET(_xlpm.DD,
MAX(MIN($AX306,EOMONTH(BI$15,0))-MAX($AW306,BI$15),),
_xlfn.IFS(
AND(MONTH($AW306)=MONTH(BI$15),MONTH($AX306)&lt;&gt;MONTH(BI$15)),
NETWORKDAYS.INTL($AW306,$AW306+_xlpm.DD,1,_xlpm.VD),
AND(MONTH($AW306)&lt;&gt;MONTH(BI$15),MONTH($AX306)=MONTH(BI$15)),
NETWORKDAYS.INTL(($AX306)-_xlpm.DD,$AX306,1,_xlpm.VD),
AND(MONTH($AW306)&lt;MONTH(BI$15),MONTH($AX306)&gt;MONTH(BI$15)),
NETWORKDAYS.INTL((EOMONTH(BI$15-1,1))-_xlpm.DD,EOMONTH(BI$15-1,1),1,_xlpm.VD),
AND(MONTH($AW306)=MONTH(BI$15),MONTH($AX306)=MONTH(BI$15)),
NETWORKDAYS.INTL($AW306,$AX306,1,_xlpm.VD)))),0)),
$DH306="месяц",
$DR306*BI306,
$DH306="неделя",
$DR306*BI306/7*(ROUNDUP((DAY(EOMONTH(BI$15,0)))/4,0))),
0)</f>
        <v/>
      </c>
      <c r="EC306" s="125">
        <f t="array" ref="EC306">
IFERROR(_xlfn.IFS(
$DH306="день_1",
$DR306*$BL306/($AX306-$AW306+1)*BJ306*(DAY(EOMONTH(BJ$15,0))),
$DH306="день_2",
$DR306/30*MAX(MIN($AX306,EOMONTH(BJ$15,0))-MAX($AW306,BJ$15)+1,),
$DH306="раб.день",
$DR306/30*(IFERROR(
_xlfn.LET(_xlpm.VD,
CHOOSE(
{1;2;3;4;5;6;7;8;9;10;11;12;13;14;15;16;17;18},
45658,45659,45660,45661,45662,45663,45664,45665,45711,45724,45778,45779,45785,45786,45820,45821,45965,46022),
_xlfn.LET(_xlpm.DD,
MAX(MIN($AX306,EOMONTH(BJ$15,0))-MAX($AW306,BJ$15),),
_xlfn.IFS(
AND(MONTH($AW306)=MONTH(BJ$15),MONTH($AX306)&lt;&gt;MONTH(BJ$15)),
NETWORKDAYS.INTL($AW306,$AW306+_xlpm.DD,1,_xlpm.VD),
AND(MONTH($AW306)&lt;&gt;MONTH(BJ$15),MONTH($AX306)=MONTH(BJ$15)),
NETWORKDAYS.INTL(($AX306)-_xlpm.DD,$AX306,1,_xlpm.VD),
AND(MONTH($AW306)&lt;MONTH(BJ$15),MONTH($AX306)&gt;MONTH(BJ$15)),
NETWORKDAYS.INTL((EOMONTH(BJ$15-1,1))-_xlpm.DD,EOMONTH(BJ$15-1,1),1,_xlpm.VD),
AND(MONTH($AW306)=MONTH(BJ$15),MONTH($AX306)=MONTH(BJ$15)),
NETWORKDAYS.INTL($AW306,$AX306,1,_xlpm.VD)))),0)),
$DH306="месяц",
$DR306*BJ306,
$DH306="неделя",
$DR306*BJ306/7*(ROUNDUP((DAY(EOMONTH(BJ$15,0)))/4,0))),
0)</f>
        <v/>
      </c>
      <c r="ED306" s="125">
        <f t="array" ref="ED306">
IFERROR(_xlfn.IFS(
$DH306="день_1",
$DR306*$BL306/($AX306-$AW306+1)*BK306*(DAY(EOMONTH(BK$15,0))),
$DH306="день_2",
$DR306/30*MAX(MIN($AX306,EOMONTH(BK$15,0))-MAX($AW306,BK$15)+1,),
$DH306="раб.день",
$DR306/30*(IFERROR(
_xlfn.LET(_xlpm.VD,
CHOOSE(
{1;2;3;4;5;6;7;8;9;10;11;12;13;14;15;16;17;18},
45658,45659,45660,45661,45662,45663,45664,45665,45711,45724,45778,45779,45785,45786,45820,45821,45965,46022),
_xlfn.LET(_xlpm.DD,
MAX(MIN($AX306,EOMONTH(BK$15,0))-MAX($AW306,BK$15),),
_xlfn.IFS(
AND(MONTH($AW306)=MONTH(BK$15),MONTH($AX306)&lt;&gt;MONTH(BK$15)),
NETWORKDAYS.INTL($AW306,$AW306+_xlpm.DD,1,_xlpm.VD),
AND(MONTH($AW306)&lt;&gt;MONTH(BK$15),MONTH($AX306)=MONTH(BK$15)),
NETWORKDAYS.INTL(($AX306)-_xlpm.DD,$AX306,1,_xlpm.VD),
AND(MONTH($AW306)&lt;MONTH(BK$15),MONTH($AX306)&gt;MONTH(BK$15)),
NETWORKDAYS.INTL((EOMONTH(BK$15-1,1))-_xlpm.DD,EOMONTH(BK$15-1,1),1,_xlpm.VD),
AND(MONTH($AW306)=MONTH(BK$15),MONTH($AX306)=MONTH(BK$15)),
NETWORKDAYS.INTL($AW306,$AX306,1,_xlpm.VD)))),0)),
$DH306="месяц",
$DR306*BK306,
$DH306="неделя",
$DR306*BK306/7*(ROUNDUP((DAY(EOMONTH(BK$15,0)))/4,0))),
0)</f>
        <v/>
      </c>
      <c r="EE306" s="125">
        <f>SUM($DS306,$DT306,$DU306,$DV306,$DW306,$DX306,$DY306,$DZ306,$EA306,$EB306,$EC306,$ED306)</f>
        <v/>
      </c>
      <c r="EF306" s="125">
        <f>IFERROR(ROUND($EE306*(1+$EP306),2),0)</f>
        <v/>
      </c>
      <c r="EG306" s="128" t="n">
        <v>1</v>
      </c>
      <c r="EH306" s="126" t="n">
        <v>0</v>
      </c>
      <c r="EI306" s="126">
        <f>ROUND(SUM($EH306:$EH306)*SUM($AB306:$AB306)*$EG306,2)</f>
        <v/>
      </c>
      <c r="EJ306" s="126">
        <f>ROUND($EI306*(1+$EP306),2)</f>
        <v/>
      </c>
      <c r="EK306" s="126" t="n">
        <v>0</v>
      </c>
      <c r="EL306" s="126">
        <f>ROUND(SUM($EK306:$EK306)*SUM($AB306:$AB306)*$EG306,2)</f>
        <v/>
      </c>
      <c r="EM306" s="126">
        <f>ROUND($EL306*(1+$EP306),2)</f>
        <v/>
      </c>
      <c r="EN306" s="126">
        <f>SUM($EE306,$EI306,$EL306)</f>
        <v/>
      </c>
      <c r="EO306" s="126">
        <f>SUM($EF306,$EJ306,$EM306)</f>
        <v/>
      </c>
      <c r="EP306" s="59" t="inlineStr">
        <is>
          <t>20%</t>
        </is>
      </c>
      <c r="EQ306" s="59" t="n"/>
      <c r="ER306" s="60">
        <f t="array" ref="ER306">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MATCH(ES306,
{"AMS";"RussOutdoor";"HD Outdoor";"Ingroup";"IQ";"Ledproduction";"LisChannel";"Logic";"Media-PPL";"NovikovTV | НовиковТВ";"SMA";"SOK";"КрокусТВ | CrocusTV | IndoorTV";"Сити";"ТЯК Москва"},
0)),"")</f>
        <v/>
      </c>
      <c r="ES306" s="60" t="n"/>
      <c r="ET306" s="60">
        <f t="array" ref="ET306">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MATCH(ES306,
{"AMS";"RussOutdoor";"HD Outdoor";"Ingroup";"IQ";"Ledproduction";"LisChannel";"Logic";"Media-PPL";"NovikovTV | НовиковТВ";"SMA";"SOK";"КрокусТВ | CrocusTV | IndoorTV";"Сити";"ТЯК Москва"},
0)),"")</f>
        <v/>
      </c>
      <c r="EU306" s="60" t="n"/>
      <c r="EV306" s="60" t="n"/>
      <c r="EX306" s="110">
        <f t="array" ref="EX306">
($AR306/30
+N("ТРАФИК ПЛОЩАДКИ"))*
(IFERROR(
_xlfn.LET(
_xlpm.GPR,
HLOOKUP($L306,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(MATCH($T306,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IF($Q306="цифровой",_xlpm.GPR/$AG306,_xlpm.GPR/60)),
0)
+N("DWELL TIME"))*
(IF($AB306=0,0,IF($AB306=1,0.3,IF($AB306=2,0.5,IF($AB306&gt;2,1))))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_xlfn.IFS($AC306="да",1.2,$AC306="нет",1)*
_xlfn.IFS($AD306="да",1.2,$AD306="нет",1)*
IF(R306="статический",1,1.2)*
$X306*
INDEX(
{1.2;1;1.2;1.2;1;1.2;1.2;1.2;1.2;1.2;1.2;1;1.2;1.2;1.2;1.2;1;1;1.2;1.2;1.2;1;1;1;1;1.2;1.2;1.2;1.2;1;1;1;1;1.2;1.2;1.2;1.2;1.2;1.2;1.2;1.2;1;1;1.2;1;1;1;1;1.5;1;1;1.5;1.5;1.2},
MATCH($Q306,_xlpm.MI,0)))&gt;{0.02;0.04;0.06;0.1;0.2;0.4;0.6;0.8;1;2;4;6})),
{0;1;2;3;4;5;6;7;8;9;10;11;12},
0)))
+N("КОЭФФИЦИЕНТ КОНТАКТА"))))*
(_xlfn.IFS($X306&lt;0.1,$X306/1000,$X306&gt;25,5.2,AND($X306&gt;=0.1,$X306&lt;=25),(($X306*2+0.1)/10)*($X306/10)))*
IFERROR((_xlfn.LET(
_xlpm.MA,
{0;0.8;0.85;0.9;0.95;1},
_xlpm.MAA,
{0;1;2;3;4;5},
INDEX(_xlpm.MA,MATCH(SUMPRODUCT(--((IF(ROUND(_xlpm.MAA,1)&gt;5,5,ROUND($AB306,1)))&gt;{0;1;2;3;4;5})),_xlpm.MAA,0)))
+N("КОЭФФИЦИЕНТ КОЛ-ВО КОНСТРУКЦИЙ")),1)*
$AB306,0))*
(IF($Q306="цифровой",$AG306/15*$AI306,1)
+N("ДЛЯ ЦИФРЫ"))</f>
        <v/>
      </c>
      <c r="EY306" s="110">
        <f>IFERROR(EX306*AY306,0)</f>
        <v/>
      </c>
      <c r="EZ306" s="131">
        <f>IFERROR(DP306/EY306*1000,0)</f>
        <v/>
      </c>
      <c r="FA306" s="112">
        <f>IFERROR(FC306/FB306,0)</f>
        <v/>
      </c>
      <c r="FB306" s="112">
        <f>IFERROR((FC306/(EY306/FF306*#REF!))*0.825,0)</f>
        <v/>
      </c>
      <c r="FC306" s="112">
        <f>IFERROR(((EX306*30/AR306)*100)/30,0)</f>
        <v/>
      </c>
      <c r="FD306" s="112">
        <f>IFERROR(EY306/G306*100%,0)</f>
        <v/>
      </c>
      <c r="FE306" s="112">
        <f>IFERROR(FD306/FC306*100%,0)</f>
        <v/>
      </c>
      <c r="FF306" s="110">
        <f>IFERROR(AR306/30*AY306,0)</f>
        <v/>
      </c>
    </row>
    <row r="307" ht="13" customHeight="1">
      <c r="A307" s="59" t="n"/>
      <c r="B307" s="60" t="n"/>
      <c r="C307" s="60" t="n"/>
      <c r="D307" s="60">
        <f t="array" ref="D307">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MATCH($E307,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07" s="60">
        <f t="array" ref="E307">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MATCH($F307,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07" s="60" t="inlineStr"/>
      <c r="G307" s="60" t="n"/>
      <c r="H307" s="60">
        <f t="array" ref="H307">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MATCH($I307,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07" s="60" t="n"/>
      <c r="J307" s="60" t="n"/>
      <c r="K307" s="60" t="n"/>
      <c r="L307" s="60" t="n"/>
      <c r="M307" s="60" t="n"/>
      <c r="N307" s="60" t="n"/>
      <c r="O307" s="60" t="n"/>
      <c r="P307" s="60">
        <f t="array" ref="P307">
_xlfn.IFS(
ISNUMBER(MATCH($Q307,{"шелфбаннер","разделитель","монетница","чековая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ISNUMBER(MATCH($Q307,{"LED/LCD","видеокулер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ISNUMBER(MATCH($Q307,{"автомобиль","машина","выставочное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ISNUMBER(MATCH($Q307,{"билборд","лифтовая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ISNUMBER(MATCH($Q307,{"навигация","подвесной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ISNUMBER(MATCH($Q307,{"движущаяся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ISNUMBER(MATCH($Q307,{"каталог","журнал"},)),
"Пресса",
$Q307="","")</f>
        <v/>
      </c>
      <c r="Q307" s="60" t="n"/>
      <c r="R307" s="60">
        <f t="array" ref="R307">
IFERROR(
_xlfn.IFS(
OR(ISNUMBER(MATCH($Q307,{"экспозиция","макет","стенд","автостенд","авто стенд","выставочное пространство","выставочные стенды","модульные выставочные стенды","3Д конструкция","3D конструкция"},)),P307="Экспонирование"),
"нестандартный",
ISNUMBER(MATCH($Q307,{"скроллер","призматрон"},)),
"динамический",
$P307="Видео",
"цифровой",
OR($P307="Пресса",$P307="Щит",$P307="POSm",$P307="Подвес",$P307="Брендирование/оклейка"),
"статический"),"")</f>
        <v/>
      </c>
      <c r="S307" s="59" t="n"/>
      <c r="T307" s="60" t="n"/>
      <c r="U307" s="60" t="n"/>
      <c r="V307" s="60">
        <f>
IF(P307="Видео",
"цифровой постер/ролик",
IF(ISNUMBER(MATCH(Q307,{"короб световой","короб световой | лайтбокс","короб световой | кристалайт","лайтбокс","лайт бокс","кристалайт","LB","lightbox"},)),
"бэклит",
IF(P307="Брендирование/оклейка",
"перфарированная пленка/самоклейка",
IF(P307="Экспонирование",
"под запрос",
IF(P307="Подвес",
"баннер/ткань",
"")))))</f>
        <v/>
      </c>
      <c r="W307" s="59" t="n"/>
      <c r="X307" s="59" t="n"/>
      <c r="Y307" s="59" t="n"/>
      <c r="Z307" s="61" t="n"/>
      <c r="AA307" s="61" t="n"/>
      <c r="AB307" s="61">
        <f>IF(BL307&gt;0,Z307,0)</f>
        <v/>
      </c>
      <c r="AC307" s="59" t="n"/>
      <c r="AD307" s="59" t="n"/>
      <c r="AE307" s="59" t="n"/>
      <c r="AF307" s="59" t="n"/>
      <c r="AG307" s="59" t="n"/>
      <c r="AH307" s="59" t="n"/>
      <c r="AI307" s="59" t="n"/>
      <c r="AJ307" s="59" t="n"/>
      <c r="AK307" s="59" t="n"/>
      <c r="AL307" s="62">
        <f>IFERROR(IF(OR(R307="статический",R307="динамический",R307="нестандартный",R307="",R307=""),"-",IF(AND(AH307="-",AI307="-"),"-",AK307*3600/AH307*AI307)),"-")</f>
        <v/>
      </c>
      <c r="AM307" s="62">
        <f>IFERROR(IF(OR(R307="статический",R307="динамический",R307="",R307="", R307="BTL",R307="нестандартный"),"-",AG307*AI307*AL307/60),"-")</f>
        <v/>
      </c>
      <c r="AN307" s="63">
        <f>IFERROR(IF(AH307="","-",AG307*AI307/AH307),"-")</f>
        <v/>
      </c>
      <c r="AO307" s="59">
        <f>IFERROR(IF(OR($R307="статический",$R307="динамический",$R307="",$R307="",$R307="BTL",$R307="нестандартный"),"-",$AL307*$AY307),"-")</f>
        <v/>
      </c>
      <c r="AP307" s="62">
        <f>IFERROR(IF(OR($R307="статический",$R307="динамический",$R307="",$R307="",$R307="BTL",$R307="нестандартный"),"-",$AM307*AY307),"-")</f>
        <v/>
      </c>
      <c r="AQ307" s="64" t="n"/>
      <c r="AR307" s="61" t="n"/>
      <c r="AS307" s="61" t="n"/>
      <c r="AT307" s="61" t="n"/>
      <c r="AU307" s="65" t="n"/>
      <c r="AV307" s="124">
        <f>IFERROR(DR307/AT307*1000,"n/a")</f>
        <v/>
      </c>
      <c r="AW307" s="67" t="n"/>
      <c r="AX307" s="67" t="n"/>
      <c r="AY307" s="43">
        <f>IFERROR(IF(OR($AW307="",$AX307=""),"",_xlfn.DAYS($AX307+1,$AW307)),"")</f>
        <v/>
      </c>
      <c r="AZ307" s="68">
        <f t="array" ref="AZ307">
_xlfn.LET(_xlpm.COEFF,
IF($AW307+$AX307=0,0,IF(MAX(MIN($AX307,EOMONTH(AZ$15,0))-MAX($AW307,AZ$15)+1,)&gt;0,1,0)),
_xlfn.IFS(
$ES307="LisChannel",
_xlpm.COEFF*
INDEX({1;1;1.2;1.2;1;1;1;1;1.2;1.2;1.2;1.2},
MATCH(MONTH(AZ$15),
{1,2,3,4,5,6,7,8,9,10,11,12})),
CONCATENATE($ES307," ",$L307)="RussOutdoor метро",
_xlpm.COEFF*
INDEX({0.8;0.9;1.1;1.1;1;1;1;1;1.1;1.1;1.1;1.1},
MATCH(MONTH(AZ$15),
{1,2,3,4,5,6,7,8,9,10,11,12})),
$ES307&lt;&gt;"LisChannel",
_xlpm.COEFF,
$ES307&lt;&gt;"RussOutdoor",
_xlpm.COEFF))</f>
        <v/>
      </c>
      <c r="BA307" s="68">
        <f t="array" ref="BA307">
_xlfn.LET(_xlpm.COEFF,
IF($AW307+$AX307=0,0,IF(MAX(MIN($AX307,EOMONTH(BA$15,0))-MAX($AW307,BA$15)+1,)&gt;0,1,0)),
_xlfn.IFS(
$ES307="LisChannel",
_xlpm.COEFF*
INDEX({1;1;1.2;1.2;1;1;1;1;1.2;1.2;1.2;1.2},
MATCH(MONTH(BA$15),
{1,2,3,4,5,6,7,8,9,10,11,12})),
CONCATENATE($ES307," ",$L307)="RussOutdoor метро",
_xlpm.COEFF*
INDEX({0.8;0.9;1.1;1.1;1;1;1;1;1.1;1.1;1.1;1.1},
MATCH(MONTH(BA$15),
{1,2,3,4,5,6,7,8,9,10,11,12})),
$ES307&lt;&gt;"LisChannel",
_xlpm.COEFF,
$ES307&lt;&gt;"RussOutdoor",
_xlpm.COEFF))</f>
        <v/>
      </c>
      <c r="BB307" s="68">
        <f t="array" ref="BB307">
_xlfn.LET(_xlpm.COEFF,
IF($AW307+$AX307=0,0,IF(MAX(MIN($AX307,EOMONTH(BB$15,0))-MAX($AW307,BB$15)+1,)&gt;0,1,0)),
_xlfn.IFS(
$ES307="LisChannel",
_xlpm.COEFF*
INDEX({1;1;1.2;1.2;1;1;1;1;1.2;1.2;1.2;1.2},
MATCH(MONTH(BB$15),
{1,2,3,4,5,6,7,8,9,10,11,12})),
CONCATENATE($ES307," ",$L307)="RussOutdoor метро",
_xlpm.COEFF*
INDEX({0.8;0.9;1.1;1.1;1;1;1;1;1.1;1.1;1.1;1.1},
MATCH(MONTH(BB$15),
{1,2,3,4,5,6,7,8,9,10,11,12})),
$ES307&lt;&gt;"LisChannel",
_xlpm.COEFF,
$ES307&lt;&gt;"RussOutdoor",
_xlpm.COEFF))</f>
        <v/>
      </c>
      <c r="BC307" s="68">
        <f t="array" ref="BC307">
_xlfn.LET(_xlpm.COEFF,
IF($AW307+$AX307=0,0,IF(MAX(MIN($AX307,EOMONTH(BC$15,0))-MAX($AW307,BC$15)+1,)&gt;0,1,0)),
_xlfn.IFS(
$ES307="LisChannel",
_xlpm.COEFF*
INDEX({1;1;1.2;1.2;1;1;1;1;1.2;1.2;1.2;1.2},
MATCH(MONTH(BC$15),
{1,2,3,4,5,6,7,8,9,10,11,12})),
CONCATENATE($ES307," ",$L307)="RussOutdoor метро",
_xlpm.COEFF*
INDEX({0.8;0.9;1.1;1.1;1;1;1;1;1.1;1.1;1.1;1.1},
MATCH(MONTH(BC$15),
{1,2,3,4,5,6,7,8,9,10,11,12})),
$ES307&lt;&gt;"LisChannel",
_xlpm.COEFF,
$ES307&lt;&gt;"RussOutdoor",
_xlpm.COEFF))</f>
        <v/>
      </c>
      <c r="BD307" s="68">
        <f t="array" ref="BD307">
_xlfn.LET(_xlpm.COEFF,
IF($AW307+$AX307=0,0,IF(MAX(MIN($AX307,EOMONTH(BD$15,0))-MAX($AW307,BD$15)+1,)&gt;0,1,0)),
_xlfn.IFS(
$ES307="LisChannel",
_xlpm.COEFF*
INDEX({1;1;1.2;1.2;1;1;1;1;1.2;1.2;1.2;1.2},
MATCH(MONTH(BD$15),
{1,2,3,4,5,6,7,8,9,10,11,12})),
CONCATENATE($ES307," ",$L307)="RussOutdoor метро",
_xlpm.COEFF*
INDEX({0.8;0.9;1.1;1.1;1;1;1;1;1.1;1.1;1.1;1.1},
MATCH(MONTH(BD$15),
{1,2,3,4,5,6,7,8,9,10,11,12})),
$ES307&lt;&gt;"LisChannel",
_xlpm.COEFF,
$ES307&lt;&gt;"RussOutdoor",
_xlpm.COEFF))</f>
        <v/>
      </c>
      <c r="BE307" s="68">
        <f t="array" ref="BE307">
_xlfn.LET(_xlpm.COEFF,
IF($AW307+$AX307=0,0,IF(MAX(MIN($AX307,EOMONTH(BE$15,0))-MAX($AW307,BE$15)+1,)&gt;0,1,0)),
_xlfn.IFS(
$ES307="LisChannel",
_xlpm.COEFF*
INDEX({1;1;1.2;1.2;1;1;1;1;1.2;1.2;1.2;1.2},
MATCH(MONTH(BE$15),
{1,2,3,4,5,6,7,8,9,10,11,12})),
CONCATENATE($ES307," ",$L307)="RussOutdoor метро",
_xlpm.COEFF*
INDEX({0.8;0.9;1.1;1.1;1;1;1;1;1.1;1.1;1.1;1.1},
MATCH(MONTH(BE$15),
{1,2,3,4,5,6,7,8,9,10,11,12})),
$ES307&lt;&gt;"LisChannel",
_xlpm.COEFF,
$ES307&lt;&gt;"RussOutdoor",
_xlpm.COEFF))</f>
        <v/>
      </c>
      <c r="BF307" s="68">
        <f t="array" ref="BF307">
_xlfn.LET(_xlpm.COEFF,
IF($AW307+$AX307=0,0,IF(MAX(MIN($AX307,EOMONTH(BF$15,0))-MAX($AW307,BF$15)+1,)&gt;0,1,0)),
_xlfn.IFS(
$ES307="LisChannel",
_xlpm.COEFF*
INDEX({1;1;1.2;1.2;1;1;1;1;1.2;1.2;1.2;1.2},
MATCH(MONTH(BF$15),
{1,2,3,4,5,6,7,8,9,10,11,12})),
CONCATENATE($ES307," ",$L307)="RussOutdoor метро",
_xlpm.COEFF*
INDEX({0.8;0.9;1.1;1.1;1;1;1;1;1.1;1.1;1.1;1.1},
MATCH(MONTH(BF$15),
{1,2,3,4,5,6,7,8,9,10,11,12})),
$ES307&lt;&gt;"LisChannel",
_xlpm.COEFF,
$ES307&lt;&gt;"RussOutdoor",
_xlpm.COEFF))</f>
        <v/>
      </c>
      <c r="BG307" s="68">
        <f t="array" ref="BG307">
_xlfn.LET(_xlpm.COEFF,
IF($AW307+$AX307=0,0,IF(MAX(MIN($AX307,EOMONTH(BG$15,0))-MAX($AW307,BG$15)+1,)&gt;0,1,0)),
_xlfn.IFS(
$ES307="LisChannel",
_xlpm.COEFF*
INDEX({1;1;1.2;1.2;1;1;1;1;1.2;1.2;1.2;1.2},
MATCH(MONTH(BG$15),
{1,2,3,4,5,6,7,8,9,10,11,12})),
CONCATENATE($ES307," ",$L307)="RussOutdoor метро",
_xlpm.COEFF*
INDEX({0.8;0.9;1.1;1.1;1;1;1;1;1.1;1.1;1.1;1.1},
MATCH(MONTH(BG$15),
{1,2,3,4,5,6,7,8,9,10,11,12})),
$ES307&lt;&gt;"LisChannel",
_xlpm.COEFF,
$ES307&lt;&gt;"RussOutdoor",
_xlpm.COEFF))</f>
        <v/>
      </c>
      <c r="BH307" s="68">
        <f t="array" ref="BH307">
_xlfn.LET(_xlpm.COEFF,
IF($AW307+$AX307=0,0,IF(MAX(MIN($AX307,EOMONTH(BH$15,0))-MAX($AW307,BH$15)+1,)&gt;0,1,0)),
_xlfn.IFS(
$ES307="LisChannel",
_xlpm.COEFF*
INDEX({1;1;1.2;1.2;1;1;1;1;1.2;1.2;1.2;1.2},
MATCH(MONTH(BH$15),
{1,2,3,4,5,6,7,8,9,10,11,12})),
CONCATENATE($ES307," ",$L307)="RussOutdoor метро",
_xlpm.COEFF*
INDEX({0.8;0.9;1.1;1.1;1;1;1;1;1.1;1.1;1.1;1.1},
MATCH(MONTH(BH$15),
{1,2,3,4,5,6,7,8,9,10,11,12})),
$ES307&lt;&gt;"LisChannel",
_xlpm.COEFF,
$ES307&lt;&gt;"RussOutdoor",
_xlpm.COEFF))</f>
        <v/>
      </c>
      <c r="BI307" s="68">
        <f t="array" ref="BI307">
_xlfn.LET(_xlpm.COEFF,
IF($AW307+$AX307=0,0,IF(MAX(MIN($AX307,EOMONTH(BI$15,0))-MAX($AW307,BI$15)+1,)&gt;0,1,0)),
_xlfn.IFS(
$ES307="LisChannel",
_xlpm.COEFF*
INDEX({1;1;1.2;1.2;1;1;1;1;1.2;1.2;1.2;1.2},
MATCH(MONTH(BI$15),
{1,2,3,4,5,6,7,8,9,10,11,12})),
CONCATENATE($ES307," ",$L307)="RussOutdoor метро",
_xlpm.COEFF*
INDEX({0.8;0.9;1.1;1.1;1;1;1;1;1.1;1.1;1.1;1.1},
MATCH(MONTH(BI$15),
{1,2,3,4,5,6,7,8,9,10,11,12})),
$ES307&lt;&gt;"LisChannel",
_xlpm.COEFF,
$ES307&lt;&gt;"RussOutdoor",
_xlpm.COEFF))</f>
        <v/>
      </c>
      <c r="BJ307" s="68">
        <f t="array" ref="BJ307">
_xlfn.LET(_xlpm.COEFF,
IF($AW307+$AX307=0,0,IF(MAX(MIN($AX307,EOMONTH(BJ$15,0))-MAX($AW307,BJ$15)+1,)&gt;0,1,0)),
_xlfn.IFS(
$ES307="LisChannel",
_xlpm.COEFF*
INDEX({1;1;1.2;1.2;1;1;1;1;1.2;1.2;1.2;1.2},
MATCH(MONTH(BJ$15),
{1,2,3,4,5,6,7,8,9,10,11,12})),
CONCATENATE($ES307," ",$L307)="RussOutdoor метро",
_xlpm.COEFF*
INDEX({0.8;0.9;1.1;1.1;1;1;1;1;1.1;1.1;1.1;1.1},
MATCH(MONTH(BJ$15),
{1,2,3,4,5,6,7,8,9,10,11,12})),
$ES307&lt;&gt;"LisChannel",
_xlpm.COEFF,
$ES307&lt;&gt;"RussOutdoor",
_xlpm.COEFF))</f>
        <v/>
      </c>
      <c r="BK307" s="68">
        <f t="array" ref="BK307">
_xlfn.LET(_xlpm.COEFF,
IF($AW307+$AX307=0,0,IF(MAX(MIN($AX307,EOMONTH(BK$15,0))-MAX($AW307,BK$15)+1,)&gt;0,1,0)),
_xlfn.IFS(
$ES307="LisChannel",
_xlpm.COEFF*
INDEX({1;1;1.2;1.2;1;1;1;1;1.2;1.2;1.2;1.2},
MATCH(MONTH(BK$15),
{1,2,3,4,5,6,7,8,9,10,11,12})),
CONCATENATE($ES307," ",$L307)="RussOutdoor метро",
_xlpm.COEFF*
INDEX({0.8;0.9;1.1;1.1;1;1;1;1;1.1;1.1;1.1;1.1},
MATCH(MONTH(BK$15),
{1,2,3,4,5,6,7,8,9,10,11,12})),
$ES307&lt;&gt;"LisChannel",
_xlpm.COEFF,
$ES307&lt;&gt;"RussOutdoor",
_xlpm.COEFF))</f>
        <v/>
      </c>
      <c r="BL307" s="62">
        <f>COUNTIFS($AZ307:$BK307,"&gt;0")</f>
        <v/>
      </c>
      <c r="BM307" s="65" t="n"/>
      <c r="BN307" s="125">
        <f>$DJ307</f>
        <v/>
      </c>
      <c r="BO307" s="63">
        <f>$DQ307</f>
        <v/>
      </c>
      <c r="BP307" s="125">
        <f>
IFERROR(
IF($BL307=0,0,
$BN307*(1-$BO307)),
0)</f>
        <v/>
      </c>
      <c r="BQ307" s="125">
        <f t="array" ref="BQ307">
IFERROR(
_xlfn.IFS(
$DH307="день_1",
$BP307*$BL307/($AX307-$AW307+1)*AZ307*(DAY(EOMONTH(AZ$15,0))),
$DH307="день_2",
$BP307/30*MAX(MIN($AX307,EOMONTH(AZ$15,0))-MAX($AW307,AZ$15)+1,),
$DH307="раб.день",
$BP307/30*(IFERROR(
_xlfn.LET(_xlpm.VD,
CHOOSE(
{1;2;3;4;5;6;7;8;9;10;11;12;13;14;15;16;17;18},
45658,45659,45660,45661,45662,45663,45664,45665,45711,45724,45778,45779,45785,45786,45820,45821,45965,46022),
_xlfn.LET(_xlpm.DD,
MAX(MIN($AX307,EOMONTH(AZ$15,0))-MAX($AW307,AZ$15),),
_xlfn.IFS(
AND(MONTH($AW307)=MONTH(AZ$15),MONTH($AX307)&lt;&gt;MONTH(AZ$15)),
NETWORKDAYS.INTL($AW307,$AW307+_xlpm.DD,1,_xlpm.VD),
AND(MONTH($AW307)&lt;&gt;MONTH(AZ$15),MONTH($AX307)=MONTH(AZ$15)),
NETWORKDAYS.INTL(($AX307)-_xlpm.DD,$AX307,1,_xlpm.VD),
AND(MONTH($AW307)&lt;MONTH(AZ$15),MONTH($AX307)&gt;MONTH(AZ$15)),
NETWORKDAYS.INTL((EOMONTH(AZ$15-1,1))-_xlpm.DD,EOMONTH(AZ$15-1,1),1,_xlpm.VD),
AND(MONTH($AW307)=MONTH(AZ$15),MONTH($AX307)=MONTH(AZ$15)),
NETWORKDAYS.INTL($AW307,$AX307,1,_xlpm.VD)))),0)),
$DH307="месяц",
$BP307*AZ307,
$DH307="неделя",
$BP307*AZ307/7*(ROUNDUP((DAY(EOMONTH(AZ$15,0)))/4,0))),
0)</f>
        <v/>
      </c>
      <c r="BR307" s="125">
        <f t="array" ref="BR307">
IFERROR(
_xlfn.IFS(
$DH307="день_1",
$BP307*$BL307/($AX307-$AW307+1)*BA307*(DAY(EOMONTH(BA$15,0))),
$DH307="день_2",
$BP307/30*MAX(MIN($AX307,EOMONTH(BA$15,0))-MAX($AW307,BA$15)+1,),
$DH307="раб.день",
$BP307/30*(IFERROR(
_xlfn.LET(_xlpm.VD,
CHOOSE(
{1;2;3;4;5;6;7;8;9;10;11;12;13;14;15;16;17;18},
45658,45659,45660,45661,45662,45663,45664,45665,45711,45724,45778,45779,45785,45786,45820,45821,45965,46022),
_xlfn.LET(_xlpm.DD,
MAX(MIN($AX307,EOMONTH(BA$15,0))-MAX($AW307,BA$15),),
_xlfn.IFS(
AND(MONTH($AW307)=MONTH(BA$15),MONTH($AX307)&lt;&gt;MONTH(BA$15)),
NETWORKDAYS.INTL($AW307,$AW307+_xlpm.DD,1,_xlpm.VD),
AND(MONTH($AW307)&lt;&gt;MONTH(BA$15),MONTH($AX307)=MONTH(BA$15)),
NETWORKDAYS.INTL(($AX307)-_xlpm.DD,$AX307,1,_xlpm.VD),
AND(MONTH($AW307)&lt;MONTH(BA$15),MONTH($AX307)&gt;MONTH(BA$15)),
NETWORKDAYS.INTL((EOMONTH(BA$15-1,1))-_xlpm.DD,EOMONTH(BA$15-1,1),1,_xlpm.VD),
AND(MONTH($AW307)=MONTH(BA$15),MONTH($AX307)=MONTH(BA$15)),
NETWORKDAYS.INTL($AW307,$AX307,1,_xlpm.VD)))),0)),
$DH307="месяц",
$BP307*BA307,
$DH307="неделя",
$BP307*BA307/7*(ROUNDUP((DAY(EOMONTH(BA$15,0)))/4,0))),
0)</f>
        <v/>
      </c>
      <c r="BS307" s="125">
        <f t="array" ref="BS307">
IFERROR(
_xlfn.IFS(
$DH307="день_1",
$BP307*$BL307/($AX307-$AW307+1)*BB307*(DAY(EOMONTH(BB$15,0))),
$DH307="день_2",
$BP307/30*MAX(MIN($AX307,EOMONTH(BB$15,0))-MAX($AW307,BB$15)+1,),
$DH307="раб.день",
$BP307/30*(IFERROR(
_xlfn.LET(_xlpm.VD,
CHOOSE(
{1;2;3;4;5;6;7;8;9;10;11;12;13;14;15;16;17;18},
45658,45659,45660,45661,45662,45663,45664,45665,45711,45724,45778,45779,45785,45786,45820,45821,45965,46022),
_xlfn.LET(_xlpm.DD,
MAX(MIN($AX307,EOMONTH(BB$15,0))-MAX($AW307,BB$15),),
_xlfn.IFS(
AND(MONTH($AW307)=MONTH(BB$15),MONTH($AX307)&lt;&gt;MONTH(BB$15)),
NETWORKDAYS.INTL($AW307,$AW307+_xlpm.DD,1,_xlpm.VD),
AND(MONTH($AW307)&lt;&gt;MONTH(BB$15),MONTH($AX307)=MONTH(BB$15)),
NETWORKDAYS.INTL(($AX307)-_xlpm.DD,$AX307,1,_xlpm.VD),
AND(MONTH($AW307)&lt;MONTH(BB$15),MONTH($AX307)&gt;MONTH(BB$15)),
NETWORKDAYS.INTL((EOMONTH(BB$15-1,1))-_xlpm.DD,EOMONTH(BB$15-1,1),1,_xlpm.VD),
AND(MONTH($AW307)=MONTH(BB$15),MONTH($AX307)=MONTH(BB$15)),
NETWORKDAYS.INTL($AW307,$AX307,1,_xlpm.VD)))),0)),
$DH307="месяц",
$BP307*BB307,
$DH307="неделя",
$BP307*BB307/7*(ROUNDUP((DAY(EOMONTH(BB$15,0)))/4,0))),
0)</f>
        <v/>
      </c>
      <c r="BT307" s="125">
        <f t="array" ref="BT307">
IFERROR(
_xlfn.IFS(
$DH307="день_1",
$BP307*$BL307/($AX307-$AW307+1)*BC307*(DAY(EOMONTH(BC$15,0))),
$DH307="день_2",
$BP307/30*MAX(MIN($AX307,EOMONTH(BC$15,0))-MAX($AW307,BC$15)+1,),
$DH307="раб.день",
$BP307/30*(IFERROR(
_xlfn.LET(_xlpm.VD,
CHOOSE(
{1;2;3;4;5;6;7;8;9;10;11;12;13;14;15;16;17;18},
45658,45659,45660,45661,45662,45663,45664,45665,45711,45724,45778,45779,45785,45786,45820,45821,45965,46022),
_xlfn.LET(_xlpm.DD,
MAX(MIN($AX307,EOMONTH(BC$15,0))-MAX($AW307,BC$15),),
_xlfn.IFS(
AND(MONTH($AW307)=MONTH(BC$15),MONTH($AX307)&lt;&gt;MONTH(BC$15)),
NETWORKDAYS.INTL($AW307,$AW307+_xlpm.DD,1,_xlpm.VD),
AND(MONTH($AW307)&lt;&gt;MONTH(BC$15),MONTH($AX307)=MONTH(BC$15)),
NETWORKDAYS.INTL(($AX307)-_xlpm.DD,$AX307,1,_xlpm.VD),
AND(MONTH($AW307)&lt;MONTH(BC$15),MONTH($AX307)&gt;MONTH(BC$15)),
NETWORKDAYS.INTL((EOMONTH(BC$15-1,1))-_xlpm.DD,EOMONTH(BC$15-1,1),1,_xlpm.VD),
AND(MONTH($AW307)=MONTH(BC$15),MONTH($AX307)=MONTH(BC$15)),
NETWORKDAYS.INTL($AW307,$AX307,1,_xlpm.VD)))),0)),
$DH307="месяц",
$BP307*BC307,
$DH307="неделя",
$BP307*BC307/7*(ROUNDUP((DAY(EOMONTH(BC$15,0)))/4,0))),
0)</f>
        <v/>
      </c>
      <c r="BU307" s="125">
        <f t="array" ref="BU307">
IFERROR(
_xlfn.IFS(
$DH307="день_1",
$BP307*$BL307/($AX307-$AW307+1)*BD307*(DAY(EOMONTH(BD$15,0))),
$DH307="день_2",
$BP307/30*MAX(MIN($AX307,EOMONTH(BD$15,0))-MAX($AW307,BD$15)+1,),
$DH307="раб.день",
$BP307/30*(IFERROR(
_xlfn.LET(_xlpm.VD,
CHOOSE(
{1;2;3;4;5;6;7;8;9;10;11;12;13;14;15;16;17;18},
45658,45659,45660,45661,45662,45663,45664,45665,45711,45724,45778,45779,45785,45786,45820,45821,45965,46022),
_xlfn.LET(_xlpm.DD,
MAX(MIN($AX307,EOMONTH(BD$15,0))-MAX($AW307,BD$15),),
_xlfn.IFS(
AND(MONTH($AW307)=MONTH(BD$15),MONTH($AX307)&lt;&gt;MONTH(BD$15)),
NETWORKDAYS.INTL($AW307,$AW307+_xlpm.DD,1,_xlpm.VD),
AND(MONTH($AW307)&lt;&gt;MONTH(BD$15),MONTH($AX307)=MONTH(BD$15)),
NETWORKDAYS.INTL(($AX307)-_xlpm.DD,$AX307,1,_xlpm.VD),
AND(MONTH($AW307)&lt;MONTH(BD$15),MONTH($AX307)&gt;MONTH(BD$15)),
NETWORKDAYS.INTL((EOMONTH(BD$15-1,1))-_xlpm.DD,EOMONTH(BD$15-1,1),1,_xlpm.VD),
AND(MONTH($AW307)=MONTH(BD$15),MONTH($AX307)=MONTH(BD$15)),
NETWORKDAYS.INTL($AW307,$AX307,1,_xlpm.VD)))),0)),
$DH307="месяц",
$BP307*BD307,
$DH307="неделя",
$BP307*BD307/7*(ROUNDUP((DAY(EOMONTH(BD$15,0)))/4,0))),
0)</f>
        <v/>
      </c>
      <c r="BV307" s="125">
        <f t="array" ref="BV307">
IFERROR(
_xlfn.IFS(
$DH307="день_1",
$BP307*$BL307/($AX307-$AW307+1)*BE307*(DAY(EOMONTH(BE$15,0))),
$DH307="день_2",
$BP307/30*MAX(MIN($AX307,EOMONTH(BE$15,0))-MAX($AW307,BE$15)+1,),
$DH307="раб.день",
$BP307/30*(IFERROR(
_xlfn.LET(_xlpm.VD,
CHOOSE(
{1;2;3;4;5;6;7;8;9;10;11;12;13;14;15;16;17;18},
45658,45659,45660,45661,45662,45663,45664,45665,45711,45724,45778,45779,45785,45786,45820,45821,45965,46022),
_xlfn.LET(_xlpm.DD,
MAX(MIN($AX307,EOMONTH(BE$15,0))-MAX($AW307,BE$15),),
_xlfn.IFS(
AND(MONTH($AW307)=MONTH(BE$15),MONTH($AX307)&lt;&gt;MONTH(BE$15)),
NETWORKDAYS.INTL($AW307,$AW307+_xlpm.DD,1,_xlpm.VD),
AND(MONTH($AW307)&lt;&gt;MONTH(BE$15),MONTH($AX307)=MONTH(BE$15)),
NETWORKDAYS.INTL(($AX307)-_xlpm.DD,$AX307,1,_xlpm.VD),
AND(MONTH($AW307)&lt;MONTH(BE$15),MONTH($AX307)&gt;MONTH(BE$15)),
NETWORKDAYS.INTL((EOMONTH(BE$15-1,1))-_xlpm.DD,EOMONTH(BE$15-1,1),1,_xlpm.VD),
AND(MONTH($AW307)=MONTH(BE$15),MONTH($AX307)=MONTH(BE$15)),
NETWORKDAYS.INTL($AW307,$AX307,1,_xlpm.VD)))),0)),
$DH307="месяц",
$BP307*BE307,
$DH307="неделя",
$BP307*BE307/7*(ROUNDUP((DAY(EOMONTH(BE$15,0)))/4,0))),
0)</f>
        <v/>
      </c>
      <c r="BW307" s="125">
        <f t="array" ref="BW307">
IFERROR(
_xlfn.IFS(
$DH307="день_1",
$BP307*$BL307/($AX307-$AW307+1)*BF307*(DAY(EOMONTH(BF$15,0))),
$DH307="день_2",
$BP307/30*MAX(MIN($AX307,EOMONTH(BF$15,0))-MAX($AW307,BF$15)+1,),
$DH307="раб.день",
$BP307/30*(IFERROR(
_xlfn.LET(_xlpm.VD,
CHOOSE(
{1;2;3;4;5;6;7;8;9;10;11;12;13;14;15;16;17;18},
45658,45659,45660,45661,45662,45663,45664,45665,45711,45724,45778,45779,45785,45786,45820,45821,45965,46022),
_xlfn.LET(_xlpm.DD,
MAX(MIN($AX307,EOMONTH(BF$15,0))-MAX($AW307,BF$15),),
_xlfn.IFS(
AND(MONTH($AW307)=MONTH(BF$15),MONTH($AX307)&lt;&gt;MONTH(BF$15)),
NETWORKDAYS.INTL($AW307,$AW307+_xlpm.DD,1,_xlpm.VD),
AND(MONTH($AW307)&lt;&gt;MONTH(BF$15),MONTH($AX307)=MONTH(BF$15)),
NETWORKDAYS.INTL(($AX307)-_xlpm.DD,$AX307,1,_xlpm.VD),
AND(MONTH($AW307)&lt;MONTH(BF$15),MONTH($AX307)&gt;MONTH(BF$15)),
NETWORKDAYS.INTL((EOMONTH(BF$15-1,1))-_xlpm.DD,EOMONTH(BF$15-1,1),1,_xlpm.VD),
AND(MONTH($AW307)=MONTH(BF$15),MONTH($AX307)=MONTH(BF$15)),
NETWORKDAYS.INTL($AW307,$AX307,1,_xlpm.VD)))),0)),
$DH307="месяц",
$BP307*BF307,
$DH307="неделя",
$BP307*BF307/7*(ROUNDUP((DAY(EOMONTH(BF$15,0)))/4,0))),
0)</f>
        <v/>
      </c>
      <c r="BX307" s="125">
        <f t="array" ref="BX307">
IFERROR(
_xlfn.IFS(
$DH307="день_1",
$BP307*$BL307/($AX307-$AW307+1)*BG307*(DAY(EOMONTH(BG$15,0))),
$DH307="день_2",
$BP307/30*MAX(MIN($AX307,EOMONTH(BG$15,0))-MAX($AW307,BG$15)+1,),
$DH307="раб.день",
$BP307/30*(IFERROR(
_xlfn.LET(_xlpm.VD,
CHOOSE(
{1;2;3;4;5;6;7;8;9;10;11;12;13;14;15;16;17;18},
45658,45659,45660,45661,45662,45663,45664,45665,45711,45724,45778,45779,45785,45786,45820,45821,45965,46022),
_xlfn.LET(_xlpm.DD,
MAX(MIN($AX307,EOMONTH(BG$15,0))-MAX($AW307,BG$15),),
_xlfn.IFS(
AND(MONTH($AW307)=MONTH(BG$15),MONTH($AX307)&lt;&gt;MONTH(BG$15)),
NETWORKDAYS.INTL($AW307,$AW307+_xlpm.DD,1,_xlpm.VD),
AND(MONTH($AW307)&lt;&gt;MONTH(BG$15),MONTH($AX307)=MONTH(BG$15)),
NETWORKDAYS.INTL(($AX307)-_xlpm.DD,$AX307,1,_xlpm.VD),
AND(MONTH($AW307)&lt;MONTH(BG$15),MONTH($AX307)&gt;MONTH(BG$15)),
NETWORKDAYS.INTL((EOMONTH(BG$15-1,1))-_xlpm.DD,EOMONTH(BG$15-1,1),1,_xlpm.VD),
AND(MONTH($AW307)=MONTH(BG$15),MONTH($AX307)=MONTH(BG$15)),
NETWORKDAYS.INTL($AW307,$AX307,1,_xlpm.VD)))),0)),
$DH307="месяц",
$BP307*BG307,
$DH307="неделя",
$BP307*BG307/7*(ROUNDUP((DAY(EOMONTH(BG$15,0)))/4,0))),
0)</f>
        <v/>
      </c>
      <c r="BY307" s="125">
        <f t="array" ref="BY307">
IFERROR(
_xlfn.IFS(
$DH307="день_1",
$BP307*$BL307/($AX307-$AW307+1)*BH307*(DAY(EOMONTH(BH$15,0))),
$DH307="день_2",
$BP307/30*MAX(MIN($AX307,EOMONTH(BH$15,0))-MAX($AW307,BH$15)+1,),
$DH307="раб.день",
$BP307/30*(IFERROR(
_xlfn.LET(_xlpm.VD,
CHOOSE(
{1;2;3;4;5;6;7;8;9;10;11;12;13;14;15;16;17;18},
45658,45659,45660,45661,45662,45663,45664,45665,45711,45724,45778,45779,45785,45786,45820,45821,45965,46022),
_xlfn.LET(_xlpm.DD,
MAX(MIN($AX307,EOMONTH(BH$15,0))-MAX($AW307,BH$15),),
_xlfn.IFS(
AND(MONTH($AW307)=MONTH(BH$15),MONTH($AX307)&lt;&gt;MONTH(BH$15)),
NETWORKDAYS.INTL($AW307,$AW307+_xlpm.DD,1,_xlpm.VD),
AND(MONTH($AW307)&lt;&gt;MONTH(BH$15),MONTH($AX307)=MONTH(BH$15)),
NETWORKDAYS.INTL(($AX307)-_xlpm.DD,$AX307,1,_xlpm.VD),
AND(MONTH($AW307)&lt;MONTH(BH$15),MONTH($AX307)&gt;MONTH(BH$15)),
NETWORKDAYS.INTL((EOMONTH(BH$15-1,1))-_xlpm.DD,EOMONTH(BH$15-1,1),1,_xlpm.VD),
AND(MONTH($AW307)=MONTH(BH$15),MONTH($AX307)=MONTH(BH$15)),
NETWORKDAYS.INTL($AW307,$AX307,1,_xlpm.VD)))),0)),
$DH307="месяц",
$BP307*BH307,
$DH307="неделя",
$BP307*BH307/7*(ROUNDUP((DAY(EOMONTH(BH$15,0)))/4,0))),
0)</f>
        <v/>
      </c>
      <c r="BZ307" s="125">
        <f t="array" ref="BZ307">
IFERROR(
_xlfn.IFS(
$DH307="день_1",
$BP307*$BL307/($AX307-$AW307+1)*BI307*(DAY(EOMONTH(BI$15,0))),
$DH307="день_2",
$BP307/30*MAX(MIN($AX307,EOMONTH(BI$15,0))-MAX($AW307,BI$15)+1,),
$DH307="раб.день",
$BP307/30*(IFERROR(
_xlfn.LET(_xlpm.VD,
CHOOSE(
{1;2;3;4;5;6;7;8;9;10;11;12;13;14;15;16;17;18},
45658,45659,45660,45661,45662,45663,45664,45665,45711,45724,45778,45779,45785,45786,45820,45821,45965,46022),
_xlfn.LET(_xlpm.DD,
MAX(MIN($AX307,EOMONTH(BI$15,0))-MAX($AW307,BI$15),),
_xlfn.IFS(
AND(MONTH($AW307)=MONTH(BI$15),MONTH($AX307)&lt;&gt;MONTH(BI$15)),
NETWORKDAYS.INTL($AW307,$AW307+_xlpm.DD,1,_xlpm.VD),
AND(MONTH($AW307)&lt;&gt;MONTH(BI$15),MONTH($AX307)=MONTH(BI$15)),
NETWORKDAYS.INTL(($AX307)-_xlpm.DD,$AX307,1,_xlpm.VD),
AND(MONTH($AW307)&lt;MONTH(BI$15),MONTH($AX307)&gt;MONTH(BI$15)),
NETWORKDAYS.INTL((EOMONTH(BI$15-1,1))-_xlpm.DD,EOMONTH(BI$15-1,1),1,_xlpm.VD),
AND(MONTH($AW307)=MONTH(BI$15),MONTH($AX307)=MONTH(BI$15)),
NETWORKDAYS.INTL($AW307,$AX307,1,_xlpm.VD)))),0)),
$DH307="месяц",
$BP307*BI307,
$DH307="неделя",
$BP307*BI307/7*(ROUNDUP((DAY(EOMONTH(BI$15,0)))/4,0))),
0)</f>
        <v/>
      </c>
      <c r="CA307" s="125">
        <f t="array" ref="CA307">
IFERROR(
_xlfn.IFS(
$DH307="день_1",
$BP307*$BL307/($AX307-$AW307+1)*BJ307*(DAY(EOMONTH(BJ$15,0))),
$DH307="день_2",
$BP307/30*MAX(MIN($AX307,EOMONTH(BJ$15,0))-MAX($AW307,BJ$15)+1,),
$DH307="раб.день",
$BP307/30*(IFERROR(
_xlfn.LET(_xlpm.VD,
CHOOSE(
{1;2;3;4;5;6;7;8;9;10;11;12;13;14;15;16;17;18},
45658,45659,45660,45661,45662,45663,45664,45665,45711,45724,45778,45779,45785,45786,45820,45821,45965,46022),
_xlfn.LET(_xlpm.DD,
MAX(MIN($AX307,EOMONTH(BJ$15,0))-MAX($AW307,BJ$15),),
_xlfn.IFS(
AND(MONTH($AW307)=MONTH(BJ$15),MONTH($AX307)&lt;&gt;MONTH(BJ$15)),
NETWORKDAYS.INTL($AW307,$AW307+_xlpm.DD,1,_xlpm.VD),
AND(MONTH($AW307)&lt;&gt;MONTH(BJ$15),MONTH($AX307)=MONTH(BJ$15)),
NETWORKDAYS.INTL(($AX307)-_xlpm.DD,$AX307,1,_xlpm.VD),
AND(MONTH($AW307)&lt;MONTH(BJ$15),MONTH($AX307)&gt;MONTH(BJ$15)),
NETWORKDAYS.INTL((EOMONTH(BJ$15-1,1))-_xlpm.DD,EOMONTH(BJ$15-1,1),1,_xlpm.VD),
AND(MONTH($AW307)=MONTH(BJ$15),MONTH($AX307)=MONTH(BJ$15)),
NETWORKDAYS.INTL($AW307,$AX307,1,_xlpm.VD)))),0)),
$DH307="месяц",
$BP307*BJ307,
$DH307="неделя",
$BP307*BJ307/7*(ROUNDUP((DAY(EOMONTH(BJ$15,0)))/4,0))),
0)</f>
        <v/>
      </c>
      <c r="CB307" s="125">
        <f t="array" ref="CB307">
IFERROR(
_xlfn.IFS(
$DH307="день_1",
$BP307*$BL307/($AX307-$AW307+1)*BK307*(DAY(EOMONTH(BK$15,0))),
$DH307="день_2",
$BP307/30*MAX(MIN($AX307,EOMONTH(BK$15,0))-MAX($AW307,BK$15)+1,),
$DH307="раб.день",
$BP307/30*(IFERROR(
_xlfn.LET(_xlpm.VD,
CHOOSE(
{1;2;3;4;5;6;7;8;9;10;11;12;13;14;15;16;17;18},
45658,45659,45660,45661,45662,45663,45664,45665,45711,45724,45778,45779,45785,45786,45820,45821,45965,46022),
_xlfn.LET(_xlpm.DD,
MAX(MIN($AX307,EOMONTH(BK$15,0))-MAX($AW307,BK$15),),
_xlfn.IFS(
AND(MONTH($AW307)=MONTH(BK$15),MONTH($AX307)&lt;&gt;MONTH(BK$15)),
NETWORKDAYS.INTL($AW307,$AW307+_xlpm.DD,1,_xlpm.VD),
AND(MONTH($AW307)&lt;&gt;MONTH(BK$15),MONTH($AX307)=MONTH(BK$15)),
NETWORKDAYS.INTL(($AX307)-_xlpm.DD,$AX307,1,_xlpm.VD),
AND(MONTH($AW307)&lt;MONTH(BK$15),MONTH($AX307)&gt;MONTH(BK$15)),
NETWORKDAYS.INTL((EOMONTH(BK$15-1,1))-_xlpm.DD,EOMONTH(BK$15-1,1),1,_xlpm.VD),
AND(MONTH($AW307)=MONTH(BK$15),MONTH($AX307)=MONTH(BK$15)),
NETWORKDAYS.INTL($AW307,$AX307,1,_xlpm.VD)))),0)),
$DH307="месяц",
$BP307*BK307,
$DH307="неделя",
$BP307*BK307/7*(ROUNDUP((DAY(EOMONTH(BK$15,0)))/4,0))),
0)</f>
        <v/>
      </c>
      <c r="CC307" s="125">
        <f>SUM($BQ307:$CB307)</f>
        <v/>
      </c>
      <c r="CD307" s="126">
        <f>SUM($EH307:$EH307)</f>
        <v/>
      </c>
      <c r="CE307" s="126">
        <f>$CD307*$AB307</f>
        <v/>
      </c>
      <c r="CF307" s="126">
        <f>SUM($EK307:$EK307)</f>
        <v/>
      </c>
      <c r="CG307" s="126">
        <f>$CF307*$AB307</f>
        <v/>
      </c>
      <c r="CH307" s="126">
        <f>SUM($CC307,$CE307,$CG307)</f>
        <v/>
      </c>
      <c r="CI307" s="126">
        <f>$CH307*(1+$CM307)</f>
        <v/>
      </c>
      <c r="CJ307" s="127" t="n">
        <v>0</v>
      </c>
      <c r="CK307" s="126">
        <f>SUM($CH307:$CH307)*(1+$CJ307)</f>
        <v/>
      </c>
      <c r="CL307" s="126">
        <f>SUM($CH307:$CH307)*(1+$CM307)</f>
        <v/>
      </c>
      <c r="CM307" s="59" t="inlineStr">
        <is>
          <t>20%</t>
        </is>
      </c>
      <c r="CN307" s="59" t="n"/>
      <c r="CO307" s="72" t="n"/>
      <c r="CP307" s="59" t="n"/>
      <c r="CQ307" s="73" t="n"/>
      <c r="CR307" s="73" t="n"/>
      <c r="CS307" s="73" t="n"/>
      <c r="CT307" s="72" t="n"/>
      <c r="CU307" s="79" t="inlineStr">
        <is>
          <t> </t>
        </is>
      </c>
      <c r="CV307" s="60" t="n"/>
      <c r="CW307" s="60" t="n"/>
      <c r="CX307" s="60" t="n"/>
      <c r="CY307" s="127">
        <f>IFERROR(($CC307-$EE307)/($EE307/(1-$DQ307)),0)</f>
        <v/>
      </c>
      <c r="CZ307" s="127">
        <f>IFERROR(1-$EI307/($CE307),0)</f>
        <v/>
      </c>
      <c r="DA307" s="127">
        <f>IFERROR(1-$EL307/($CG307),0)</f>
        <v/>
      </c>
      <c r="DB307" s="126">
        <f>ROUND(IFERROR(($CI307/(1+$CM307)-$EN307),0),2)</f>
        <v/>
      </c>
      <c r="DC307" s="128" t="n"/>
      <c r="DD307" s="125" t="n"/>
      <c r="DE307" s="75" t="n">
        <v>0</v>
      </c>
      <c r="DF307" s="128" t="n"/>
      <c r="DG307" s="125">
        <f>IF($DC307=0,0,$DD307*($DC307*100%-$DE307*$DF307))*SUM($AB307:$AB307)</f>
        <v/>
      </c>
      <c r="DH307" s="129" t="inlineStr">
        <is>
          <t>месяц</t>
        </is>
      </c>
      <c r="DI307" s="130">
        <f t="array" ref="DI307">IFERROR(
IF($ES307="LisChannel",
(ROUND(((INDEX({174.625;153.888888888889;130.972222222222},MATCH($AI307,{2;3;4}),0))*$AG307*$AI307),2)),0),0)</f>
        <v/>
      </c>
      <c r="DJ307" s="130">
        <f>
_xlfn.LET(_xlpm.X,
IFERROR(
IF($ES307="НовиковТВ",
(_xlfn.LET(_xlpm.NTV,
_xlfn.LET(_xlpm.MIN,350000,
IF(SUMIFS($DI:$DI,$ES:$ES,"НовиковТВ")&lt;=_xlpm.MIN,
(SUMIFS($DI:$DI,$ES:$ES,"НовиковТВ")/(COUNTIFS($ES:$ES,"НовиковТВ")))*_xlpm.MIN/SUMIFS($DI:$DI,$ES:$ES,"НовиковТВ"),
DI307)),
_xlpm.NTV+$DG307/(1-(1-(_xlpm.NTV)*(1-$DL307)*(1-$DM307)*(1-$DN307)*(1-$DO307)*(1-$DP307)/_xlpm.NTV))))/(1+$EP307),
$DI307+$DG307/(1-(1-($DI307)*(1-$DL307)*(1-$DM307)*(1-$DN307)*(1-$DO307)*(1-$DP307)/$DI307))),
0),
_xlpm.X*(1+$CM307)*(1+$CW307)-_xlpm.X*(1+$CM307)+_xlpm.X)</f>
        <v/>
      </c>
      <c r="DK307" s="125" t="inlineStr">
        <is>
          <t>послед.</t>
        </is>
      </c>
      <c r="DL307" s="63" t="n">
        <v>0</v>
      </c>
      <c r="DM307" s="63" t="n">
        <v>0</v>
      </c>
      <c r="DN307" s="63" t="n">
        <v>0</v>
      </c>
      <c r="DO307" s="63" t="n">
        <v>0</v>
      </c>
      <c r="DP307" s="63" t="n">
        <v>0</v>
      </c>
      <c r="DQ307" s="63">
        <f t="array" ref="DQ307">IFERROR(_xlfn.IFS(
$DK307="послед.",1-(1-$DL307)*(1-$DM307)*(1-$DN307)*(1-$DO307)*(1-$DP307),
$DK307="сумм.",$DL307+$DM307+$DN307+$DO307+$DP307),
0)</f>
        <v/>
      </c>
      <c r="DR307" s="125">
        <f t="array" ref="DR307">
IFERROR(
_xlfn.IFS(
$BL307=0,
0,
$BL307&gt;0,
_xlfn.IFS($DK307="послед.",
$DJ307*(1-$DL307)*(1-$DM307)*(1-$DN307)*(1-$DO307)*(1-$DP307),
$DK307="сумм.",
$DJ307*(1-($DL307+$DM307+$DN307+$DO307+$DP307)))),0)</f>
        <v/>
      </c>
      <c r="DS307" s="125">
        <f t="array" ref="DS307">
IFERROR(_xlfn.IFS(
$DH307="день_1",
$DR307*$BL307/($AX307-$AW307+1)*AZ307*(DAY(EOMONTH(AZ$15,0))),
$DH307="день_2",
$DR307/30*MAX(MIN($AX307,EOMONTH(AZ$15,0))-MAX($AW307,AZ$15)+1,),
$DH307="раб.день",
$DR307/30*(IFERROR(
_xlfn.LET(_xlpm.VD,
CHOOSE(
{1;2;3;4;5;6;7;8;9;10;11;12;13;14;15;16;17;18},
45658,45659,45660,45661,45662,45663,45664,45665,45711,45724,45778,45779,45785,45786,45820,45821,45965,46022),
_xlfn.LET(_xlpm.DD,
MAX(MIN($AX307,EOMONTH(AZ$15,0))-MAX($AW307,AZ$15),),
_xlfn.IFS(
AND(MONTH($AW307)=MONTH(AZ$15),MONTH($AX307)&lt;&gt;MONTH(AZ$15)),
NETWORKDAYS.INTL($AW307,$AW307+_xlpm.DD,1,_xlpm.VD),
AND(MONTH($AW307)&lt;&gt;MONTH(AZ$15),MONTH($AX307)=MONTH(AZ$15)),
NETWORKDAYS.INTL(($AX307)-_xlpm.DD,$AX307,1,_xlpm.VD),
AND(MONTH($AW307)&lt;MONTH(AZ$15),MONTH($AX307)&gt;MONTH(AZ$15)),
NETWORKDAYS.INTL((EOMONTH(AZ$15-1,1))-_xlpm.DD,EOMONTH(AZ$15-1,1),1,_xlpm.VD),
AND(MONTH($AW307)=MONTH(AZ$15),MONTH($AX307)=MONTH(AZ$15)),
NETWORKDAYS.INTL($AW307,$AX307,1,_xlpm.VD)))),0)),
$DH307="месяц",
$DR307*AZ307,
$DH307="неделя",
$DR307*AZ307/7*(ROUNDUP((DAY(EOMONTH(AZ$15,0)))/4,0))),
0)</f>
        <v/>
      </c>
      <c r="DT307" s="125">
        <f t="array" ref="DT307">
IFERROR(_xlfn.IFS(
$DH307="день_1",
$DR307*$BL307/($AX307-$AW307+1)*BA307*(DAY(EOMONTH(BA$15,0))),
$DH307="день_2",
$DR307/30*MAX(MIN($AX307,EOMONTH(BA$15,0))-MAX($AW307,BA$15)+1,),
$DH307="раб.день",
$DR307/30*(IFERROR(
_xlfn.LET(_xlpm.VD,
CHOOSE(
{1;2;3;4;5;6;7;8;9;10;11;12;13;14;15;16;17;18},
45658,45659,45660,45661,45662,45663,45664,45665,45711,45724,45778,45779,45785,45786,45820,45821,45965,46022),
_xlfn.LET(_xlpm.DD,
MAX(MIN($AX307,EOMONTH(BA$15,0))-MAX($AW307,BA$15),),
_xlfn.IFS(
AND(MONTH($AW307)=MONTH(BA$15),MONTH($AX307)&lt;&gt;MONTH(BA$15)),
NETWORKDAYS.INTL($AW307,$AW307+_xlpm.DD,1,_xlpm.VD),
AND(MONTH($AW307)&lt;&gt;MONTH(BA$15),MONTH($AX307)=MONTH(BA$15)),
NETWORKDAYS.INTL(($AX307)-_xlpm.DD,$AX307,1,_xlpm.VD),
AND(MONTH($AW307)&lt;MONTH(BA$15),MONTH($AX307)&gt;MONTH(BA$15)),
NETWORKDAYS.INTL((EOMONTH(BA$15-1,1))-_xlpm.DD,EOMONTH(BA$15-1,1),1,_xlpm.VD),
AND(MONTH($AW307)=MONTH(BA$15),MONTH($AX307)=MONTH(BA$15)),
NETWORKDAYS.INTL($AW307,$AX307,1,_xlpm.VD)))),0)),
$DH307="месяц",
$DR307*BA307,
$DH307="неделя",
$DR307*BA307/7*(ROUNDUP((DAY(EOMONTH(BA$15,0)))/4,0))),
0)</f>
        <v/>
      </c>
      <c r="DU307" s="125">
        <f t="array" ref="DU307">
IFERROR(_xlfn.IFS(
$DH307="день_1",
$DR307*$BL307/($AX307-$AW307+1)*BB307*(DAY(EOMONTH(BB$15,0))),
$DH307="день_2",
$DR307/30*MAX(MIN($AX307,EOMONTH(BB$15,0))-MAX($AW307,BB$15)+1,),
$DH307="раб.день",
$DR307/30*(IFERROR(
_xlfn.LET(_xlpm.VD,
CHOOSE(
{1;2;3;4;5;6;7;8;9;10;11;12;13;14;15;16;17;18},
45658,45659,45660,45661,45662,45663,45664,45665,45711,45724,45778,45779,45785,45786,45820,45821,45965,46022),
_xlfn.LET(_xlpm.DD,
MAX(MIN($AX307,EOMONTH(BB$15,0))-MAX($AW307,BB$15),),
_xlfn.IFS(
AND(MONTH($AW307)=MONTH(BB$15),MONTH($AX307)&lt;&gt;MONTH(BB$15)),
NETWORKDAYS.INTL($AW307,$AW307+_xlpm.DD,1,_xlpm.VD),
AND(MONTH($AW307)&lt;&gt;MONTH(BB$15),MONTH($AX307)=MONTH(BB$15)),
NETWORKDAYS.INTL(($AX307)-_xlpm.DD,$AX307,1,_xlpm.VD),
AND(MONTH($AW307)&lt;MONTH(BB$15),MONTH($AX307)&gt;MONTH(BB$15)),
NETWORKDAYS.INTL((EOMONTH(BB$15-1,1))-_xlpm.DD,EOMONTH(BB$15-1,1),1,_xlpm.VD),
AND(MONTH($AW307)=MONTH(BB$15),MONTH($AX307)=MONTH(BB$15)),
NETWORKDAYS.INTL($AW307,$AX307,1,_xlpm.VD)))),0)),
$DH307="месяц",
$DR307*BB307,
$DH307="неделя",
$DR307*BB307/7*(ROUNDUP((DAY(EOMONTH(BB$15,0)))/4,0))),
0)</f>
        <v/>
      </c>
      <c r="DV307" s="125">
        <f t="array" ref="DV307">
IFERROR(_xlfn.IFS(
$DH307="день_1",
$DR307*$BL307/($AX307-$AW307+1)*BC307*(DAY(EOMONTH(BC$15,0))),
$DH307="день_2",
$DR307/30*MAX(MIN($AX307,EOMONTH(BC$15,0))-MAX($AW307,BC$15)+1,),
$DH307="раб.день",
$DR307/30*(IFERROR(
_xlfn.LET(_xlpm.VD,
CHOOSE(
{1;2;3;4;5;6;7;8;9;10;11;12;13;14;15;16;17;18},
45658,45659,45660,45661,45662,45663,45664,45665,45711,45724,45778,45779,45785,45786,45820,45821,45965,46022),
_xlfn.LET(_xlpm.DD,
MAX(MIN($AX307,EOMONTH(BC$15,0))-MAX($AW307,BC$15),),
_xlfn.IFS(
AND(MONTH($AW307)=MONTH(BC$15),MONTH($AX307)&lt;&gt;MONTH(BC$15)),
NETWORKDAYS.INTL($AW307,$AW307+_xlpm.DD,1,_xlpm.VD),
AND(MONTH($AW307)&lt;&gt;MONTH(BC$15),MONTH($AX307)=MONTH(BC$15)),
NETWORKDAYS.INTL(($AX307)-_xlpm.DD,$AX307,1,_xlpm.VD),
AND(MONTH($AW307)&lt;MONTH(BC$15),MONTH($AX307)&gt;MONTH(BC$15)),
NETWORKDAYS.INTL((EOMONTH(BC$15-1,1))-_xlpm.DD,EOMONTH(BC$15-1,1),1,_xlpm.VD),
AND(MONTH($AW307)=MONTH(BC$15),MONTH($AX307)=MONTH(BC$15)),
NETWORKDAYS.INTL($AW307,$AX307,1,_xlpm.VD)))),0)),
$DH307="месяц",
$DR307*BC307,
$DH307="неделя",
$DR307*BC307/7*(ROUNDUP((DAY(EOMONTH(BC$15,0)))/4,0))),
0)</f>
        <v/>
      </c>
      <c r="DW307" s="125">
        <f t="array" ref="DW307">
IFERROR(_xlfn.IFS(
$DH307="день_1",
$DR307*$BL307/($AX307-$AW307+1)*BD307*(DAY(EOMONTH(BD$15,0))),
$DH307="день_2",
$DR307/30*MAX(MIN($AX307,EOMONTH(BD$15,0))-MAX($AW307,BD$15)+1,),
$DH307="раб.день",
$DR307/30*(IFERROR(
_xlfn.LET(_xlpm.VD,
CHOOSE(
{1;2;3;4;5;6;7;8;9;10;11;12;13;14;15;16;17;18},
45658,45659,45660,45661,45662,45663,45664,45665,45711,45724,45778,45779,45785,45786,45820,45821,45965,46022),
_xlfn.LET(_xlpm.DD,
MAX(MIN($AX307,EOMONTH(BD$15,0))-MAX($AW307,BD$15),),
_xlfn.IFS(
AND(MONTH($AW307)=MONTH(BD$15),MONTH($AX307)&lt;&gt;MONTH(BD$15)),
NETWORKDAYS.INTL($AW307,$AW307+_xlpm.DD,1,_xlpm.VD),
AND(MONTH($AW307)&lt;&gt;MONTH(BD$15),MONTH($AX307)=MONTH(BD$15)),
NETWORKDAYS.INTL(($AX307)-_xlpm.DD,$AX307,1,_xlpm.VD),
AND(MONTH($AW307)&lt;MONTH(BD$15),MONTH($AX307)&gt;MONTH(BD$15)),
NETWORKDAYS.INTL((EOMONTH(BD$15-1,1))-_xlpm.DD,EOMONTH(BD$15-1,1),1,_xlpm.VD),
AND(MONTH($AW307)=MONTH(BD$15),MONTH($AX307)=MONTH(BD$15)),
NETWORKDAYS.INTL($AW307,$AX307,1,_xlpm.VD)))),0)),
$DH307="месяц",
$DR307*BD307,
$DH307="неделя",
$DR307*BD307/7*(ROUNDUP((DAY(EOMONTH(BD$15,0)))/4,0))),
0)</f>
        <v/>
      </c>
      <c r="DX307" s="125">
        <f t="array" ref="DX307">
IFERROR(_xlfn.IFS(
$DH307="день_1",
$DR307*$BL307/($AX307-$AW307+1)*BE307*(DAY(EOMONTH(BE$15,0))),
$DH307="день_2",
$DR307/30*MAX(MIN($AX307,EOMONTH(BE$15,0))-MAX($AW307,BE$15)+1,),
$DH307="раб.день",
$DR307/30*(IFERROR(
_xlfn.LET(_xlpm.VD,
CHOOSE(
{1;2;3;4;5;6;7;8;9;10;11;12;13;14;15;16;17;18},
45658,45659,45660,45661,45662,45663,45664,45665,45711,45724,45778,45779,45785,45786,45820,45821,45965,46022),
_xlfn.LET(_xlpm.DD,
MAX(MIN($AX307,EOMONTH(BE$15,0))-MAX($AW307,BE$15),),
_xlfn.IFS(
AND(MONTH($AW307)=MONTH(BE$15),MONTH($AX307)&lt;&gt;MONTH(BE$15)),
NETWORKDAYS.INTL($AW307,$AW307+_xlpm.DD,1,_xlpm.VD),
AND(MONTH($AW307)&lt;&gt;MONTH(BE$15),MONTH($AX307)=MONTH(BE$15)),
NETWORKDAYS.INTL(($AX307)-_xlpm.DD,$AX307,1,_xlpm.VD),
AND(MONTH($AW307)&lt;MONTH(BE$15),MONTH($AX307)&gt;MONTH(BE$15)),
NETWORKDAYS.INTL((EOMONTH(BE$15-1,1))-_xlpm.DD,EOMONTH(BE$15-1,1),1,_xlpm.VD),
AND(MONTH($AW307)=MONTH(BE$15),MONTH($AX307)=MONTH(BE$15)),
NETWORKDAYS.INTL($AW307,$AX307,1,_xlpm.VD)))),0)),
$DH307="месяц",
$DR307*BE307,
$DH307="неделя",
$DR307*BE307/7*(ROUNDUP((DAY(EOMONTH(BE$15,0)))/4,0))),
0)</f>
        <v/>
      </c>
      <c r="DY307" s="125">
        <f t="array" ref="DY307">
IFERROR(_xlfn.IFS(
$DH307="день_1",
$DR307*$BL307/($AX307-$AW307+1)*BF307*(DAY(EOMONTH(BF$15,0))),
$DH307="день_2",
$DR307/30*MAX(MIN($AX307,EOMONTH(BF$15,0))-MAX($AW307,BF$15)+1,),
$DH307="раб.день",
$DR307/30*(IFERROR(
_xlfn.LET(_xlpm.VD,
CHOOSE(
{1;2;3;4;5;6;7;8;9;10;11;12;13;14;15;16;17;18},
45658,45659,45660,45661,45662,45663,45664,45665,45711,45724,45778,45779,45785,45786,45820,45821,45965,46022),
_xlfn.LET(_xlpm.DD,
MAX(MIN($AX307,EOMONTH(BF$15,0))-MAX($AW307,BF$15),),
_xlfn.IFS(
AND(MONTH($AW307)=MONTH(BF$15),MONTH($AX307)&lt;&gt;MONTH(BF$15)),
NETWORKDAYS.INTL($AW307,$AW307+_xlpm.DD,1,_xlpm.VD),
AND(MONTH($AW307)&lt;&gt;MONTH(BF$15),MONTH($AX307)=MONTH(BF$15)),
NETWORKDAYS.INTL(($AX307)-_xlpm.DD,$AX307,1,_xlpm.VD),
AND(MONTH($AW307)&lt;MONTH(BF$15),MONTH($AX307)&gt;MONTH(BF$15)),
NETWORKDAYS.INTL((EOMONTH(BF$15-1,1))-_xlpm.DD,EOMONTH(BF$15-1,1),1,_xlpm.VD),
AND(MONTH($AW307)=MONTH(BF$15),MONTH($AX307)=MONTH(BF$15)),
NETWORKDAYS.INTL($AW307,$AX307,1,_xlpm.VD)))),0)),
$DH307="месяц",
$DR307*BF307,
$DH307="неделя",
$DR307*BF307/7*(ROUNDUP((DAY(EOMONTH(BF$15,0)))/4,0))),
0)</f>
        <v/>
      </c>
      <c r="DZ307" s="125">
        <f t="array" ref="DZ307">
IFERROR(_xlfn.IFS(
$DH307="день_1",
$DR307*$BL307/($AX307-$AW307+1)*BG307*(DAY(EOMONTH(BG$15,0))),
$DH307="день_2",
$DR307/30*MAX(MIN($AX307,EOMONTH(BG$15,0))-MAX($AW307,BG$15)+1,),
$DH307="раб.день",
$DR307/30*(IFERROR(
_xlfn.LET(_xlpm.VD,
CHOOSE(
{1;2;3;4;5;6;7;8;9;10;11;12;13;14;15;16;17;18},
45658,45659,45660,45661,45662,45663,45664,45665,45711,45724,45778,45779,45785,45786,45820,45821,45965,46022),
_xlfn.LET(_xlpm.DD,
MAX(MIN($AX307,EOMONTH(BG$15,0))-MAX($AW307,BG$15),),
_xlfn.IFS(
AND(MONTH($AW307)=MONTH(BG$15),MONTH($AX307)&lt;&gt;MONTH(BG$15)),
NETWORKDAYS.INTL($AW307,$AW307+_xlpm.DD,1,_xlpm.VD),
AND(MONTH($AW307)&lt;&gt;MONTH(BG$15),MONTH($AX307)=MONTH(BG$15)),
NETWORKDAYS.INTL(($AX307)-_xlpm.DD,$AX307,1,_xlpm.VD),
AND(MONTH($AW307)&lt;MONTH(BG$15),MONTH($AX307)&gt;MONTH(BG$15)),
NETWORKDAYS.INTL((EOMONTH(BG$15-1,1))-_xlpm.DD,EOMONTH(BG$15-1,1),1,_xlpm.VD),
AND(MONTH($AW307)=MONTH(BG$15),MONTH($AX307)=MONTH(BG$15)),
NETWORKDAYS.INTL($AW307,$AX307,1,_xlpm.VD)))),0)),
$DH307="месяц",
$DR307*BG307,
$DH307="неделя",
$DR307*BG307/7*(ROUNDUP((DAY(EOMONTH(BG$15,0)))/4,0))),
0)</f>
        <v/>
      </c>
      <c r="EA307" s="125">
        <f t="array" ref="EA307">
IFERROR(_xlfn.IFS(
$DH307="день_1",
$DR307*$BL307/($AX307-$AW307+1)*BH307*(DAY(EOMONTH(BH$15,0))),
$DH307="день_2",
$DR307/30*MAX(MIN($AX307,EOMONTH(BH$15,0))-MAX($AW307,BH$15)+1,),
$DH307="раб.день",
$DR307/30*(IFERROR(
_xlfn.LET(_xlpm.VD,
CHOOSE(
{1;2;3;4;5;6;7;8;9;10;11;12;13;14;15;16;17;18},
45658,45659,45660,45661,45662,45663,45664,45665,45711,45724,45778,45779,45785,45786,45820,45821,45965,46022),
_xlfn.LET(_xlpm.DD,
MAX(MIN($AX307,EOMONTH(BH$15,0))-MAX($AW307,BH$15),),
_xlfn.IFS(
AND(MONTH($AW307)=MONTH(BH$15),MONTH($AX307)&lt;&gt;MONTH(BH$15)),
NETWORKDAYS.INTL($AW307,$AW307+_xlpm.DD,1,_xlpm.VD),
AND(MONTH($AW307)&lt;&gt;MONTH(BH$15),MONTH($AX307)=MONTH(BH$15)),
NETWORKDAYS.INTL(($AX307)-_xlpm.DD,$AX307,1,_xlpm.VD),
AND(MONTH($AW307)&lt;MONTH(BH$15),MONTH($AX307)&gt;MONTH(BH$15)),
NETWORKDAYS.INTL((EOMONTH(BH$15-1,1))-_xlpm.DD,EOMONTH(BH$15-1,1),1,_xlpm.VD),
AND(MONTH($AW307)=MONTH(BH$15),MONTH($AX307)=MONTH(BH$15)),
NETWORKDAYS.INTL($AW307,$AX307,1,_xlpm.VD)))),0)),
$DH307="месяц",
$DR307*BH307,
$DH307="неделя",
$DR307*BH307/7*(ROUNDUP((DAY(EOMONTH(BH$15,0)))/4,0))),
0)</f>
        <v/>
      </c>
      <c r="EB307" s="125">
        <f t="array" ref="EB307">
IFERROR(_xlfn.IFS(
$DH307="день_1",
$DR307*$BL307/($AX307-$AW307+1)*BI307*(DAY(EOMONTH(BI$15,0))),
$DH307="день_2",
$DR307/30*MAX(MIN($AX307,EOMONTH(BI$15,0))-MAX($AW307,BI$15)+1,),
$DH307="раб.день",
$DR307/30*(IFERROR(
_xlfn.LET(_xlpm.VD,
CHOOSE(
{1;2;3;4;5;6;7;8;9;10;11;12;13;14;15;16;17;18},
45658,45659,45660,45661,45662,45663,45664,45665,45711,45724,45778,45779,45785,45786,45820,45821,45965,46022),
_xlfn.LET(_xlpm.DD,
MAX(MIN($AX307,EOMONTH(BI$15,0))-MAX($AW307,BI$15),),
_xlfn.IFS(
AND(MONTH($AW307)=MONTH(BI$15),MONTH($AX307)&lt;&gt;MONTH(BI$15)),
NETWORKDAYS.INTL($AW307,$AW307+_xlpm.DD,1,_xlpm.VD),
AND(MONTH($AW307)&lt;&gt;MONTH(BI$15),MONTH($AX307)=MONTH(BI$15)),
NETWORKDAYS.INTL(($AX307)-_xlpm.DD,$AX307,1,_xlpm.VD),
AND(MONTH($AW307)&lt;MONTH(BI$15),MONTH($AX307)&gt;MONTH(BI$15)),
NETWORKDAYS.INTL((EOMONTH(BI$15-1,1))-_xlpm.DD,EOMONTH(BI$15-1,1),1,_xlpm.VD),
AND(MONTH($AW307)=MONTH(BI$15),MONTH($AX307)=MONTH(BI$15)),
NETWORKDAYS.INTL($AW307,$AX307,1,_xlpm.VD)))),0)),
$DH307="месяц",
$DR307*BI307,
$DH307="неделя",
$DR307*BI307/7*(ROUNDUP((DAY(EOMONTH(BI$15,0)))/4,0))),
0)</f>
        <v/>
      </c>
      <c r="EC307" s="125">
        <f t="array" ref="EC307">
IFERROR(_xlfn.IFS(
$DH307="день_1",
$DR307*$BL307/($AX307-$AW307+1)*BJ307*(DAY(EOMONTH(BJ$15,0))),
$DH307="день_2",
$DR307/30*MAX(MIN($AX307,EOMONTH(BJ$15,0))-MAX($AW307,BJ$15)+1,),
$DH307="раб.день",
$DR307/30*(IFERROR(
_xlfn.LET(_xlpm.VD,
CHOOSE(
{1;2;3;4;5;6;7;8;9;10;11;12;13;14;15;16;17;18},
45658,45659,45660,45661,45662,45663,45664,45665,45711,45724,45778,45779,45785,45786,45820,45821,45965,46022),
_xlfn.LET(_xlpm.DD,
MAX(MIN($AX307,EOMONTH(BJ$15,0))-MAX($AW307,BJ$15),),
_xlfn.IFS(
AND(MONTH($AW307)=MONTH(BJ$15),MONTH($AX307)&lt;&gt;MONTH(BJ$15)),
NETWORKDAYS.INTL($AW307,$AW307+_xlpm.DD,1,_xlpm.VD),
AND(MONTH($AW307)&lt;&gt;MONTH(BJ$15),MONTH($AX307)=MONTH(BJ$15)),
NETWORKDAYS.INTL(($AX307)-_xlpm.DD,$AX307,1,_xlpm.VD),
AND(MONTH($AW307)&lt;MONTH(BJ$15),MONTH($AX307)&gt;MONTH(BJ$15)),
NETWORKDAYS.INTL((EOMONTH(BJ$15-1,1))-_xlpm.DD,EOMONTH(BJ$15-1,1),1,_xlpm.VD),
AND(MONTH($AW307)=MONTH(BJ$15),MONTH($AX307)=MONTH(BJ$15)),
NETWORKDAYS.INTL($AW307,$AX307,1,_xlpm.VD)))),0)),
$DH307="месяц",
$DR307*BJ307,
$DH307="неделя",
$DR307*BJ307/7*(ROUNDUP((DAY(EOMONTH(BJ$15,0)))/4,0))),
0)</f>
        <v/>
      </c>
      <c r="ED307" s="125">
        <f t="array" ref="ED307">
IFERROR(_xlfn.IFS(
$DH307="день_1",
$DR307*$BL307/($AX307-$AW307+1)*BK307*(DAY(EOMONTH(BK$15,0))),
$DH307="день_2",
$DR307/30*MAX(MIN($AX307,EOMONTH(BK$15,0))-MAX($AW307,BK$15)+1,),
$DH307="раб.день",
$DR307/30*(IFERROR(
_xlfn.LET(_xlpm.VD,
CHOOSE(
{1;2;3;4;5;6;7;8;9;10;11;12;13;14;15;16;17;18},
45658,45659,45660,45661,45662,45663,45664,45665,45711,45724,45778,45779,45785,45786,45820,45821,45965,46022),
_xlfn.LET(_xlpm.DD,
MAX(MIN($AX307,EOMONTH(BK$15,0))-MAX($AW307,BK$15),),
_xlfn.IFS(
AND(MONTH($AW307)=MONTH(BK$15),MONTH($AX307)&lt;&gt;MONTH(BK$15)),
NETWORKDAYS.INTL($AW307,$AW307+_xlpm.DD,1,_xlpm.VD),
AND(MONTH($AW307)&lt;&gt;MONTH(BK$15),MONTH($AX307)=MONTH(BK$15)),
NETWORKDAYS.INTL(($AX307)-_xlpm.DD,$AX307,1,_xlpm.VD),
AND(MONTH($AW307)&lt;MONTH(BK$15),MONTH($AX307)&gt;MONTH(BK$15)),
NETWORKDAYS.INTL((EOMONTH(BK$15-1,1))-_xlpm.DD,EOMONTH(BK$15-1,1),1,_xlpm.VD),
AND(MONTH($AW307)=MONTH(BK$15),MONTH($AX307)=MONTH(BK$15)),
NETWORKDAYS.INTL($AW307,$AX307,1,_xlpm.VD)))),0)),
$DH307="месяц",
$DR307*BK307,
$DH307="неделя",
$DR307*BK307/7*(ROUNDUP((DAY(EOMONTH(BK$15,0)))/4,0))),
0)</f>
        <v/>
      </c>
      <c r="EE307" s="125">
        <f>SUM($DS307,$DT307,$DU307,$DV307,$DW307,$DX307,$DY307,$DZ307,$EA307,$EB307,$EC307,$ED307)</f>
        <v/>
      </c>
      <c r="EF307" s="125">
        <f>IFERROR(ROUND($EE307*(1+$EP307),2),0)</f>
        <v/>
      </c>
      <c r="EG307" s="128" t="n">
        <v>1</v>
      </c>
      <c r="EH307" s="126" t="n">
        <v>0</v>
      </c>
      <c r="EI307" s="126">
        <f>ROUND(SUM($EH307:$EH307)*SUM($AB307:$AB307)*$EG307,2)</f>
        <v/>
      </c>
      <c r="EJ307" s="126">
        <f>ROUND($EI307*(1+$EP307),2)</f>
        <v/>
      </c>
      <c r="EK307" s="126" t="n">
        <v>0</v>
      </c>
      <c r="EL307" s="126">
        <f>ROUND(SUM($EK307:$EK307)*SUM($AB307:$AB307)*$EG307,2)</f>
        <v/>
      </c>
      <c r="EM307" s="126">
        <f>ROUND($EL307*(1+$EP307),2)</f>
        <v/>
      </c>
      <c r="EN307" s="126">
        <f>SUM($EE307,$EI307,$EL307)</f>
        <v/>
      </c>
      <c r="EO307" s="126">
        <f>SUM($EF307,$EJ307,$EM307)</f>
        <v/>
      </c>
      <c r="EP307" s="59" t="inlineStr">
        <is>
          <t>20%</t>
        </is>
      </c>
      <c r="EQ307" s="59" t="n"/>
      <c r="ER307" s="60">
        <f t="array" ref="ER307">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MATCH(ES307,
{"AMS";"RussOutdoor";"HD Outdoor";"Ingroup";"IQ";"Ledproduction";"LisChannel";"Logic";"Media-PPL";"NovikovTV | НовиковТВ";"SMA";"SOK";"КрокусТВ | CrocusTV | IndoorTV";"Сити";"ТЯК Москва"},
0)),"")</f>
        <v/>
      </c>
      <c r="ES307" s="60" t="n"/>
      <c r="ET307" s="60">
        <f t="array" ref="ET307">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MATCH(ES307,
{"AMS";"RussOutdoor";"HD Outdoor";"Ingroup";"IQ";"Ledproduction";"LisChannel";"Logic";"Media-PPL";"NovikovTV | НовиковТВ";"SMA";"SOK";"КрокусТВ | CrocusTV | IndoorTV";"Сити";"ТЯК Москва"},
0)),"")</f>
        <v/>
      </c>
      <c r="EU307" s="60" t="n"/>
      <c r="EV307" s="60" t="n"/>
      <c r="EX307" s="110">
        <f t="array" ref="EX307">
($AR307/30
+N("ТРАФИК ПЛОЩАДКИ"))*
(IFERROR(
_xlfn.LET(
_xlpm.GPR,
HLOOKUP($L307,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(MATCH($T307,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IF($Q307="цифровой",_xlpm.GPR/$AG307,_xlpm.GPR/60)),
0)
+N("DWELL TIME"))*
(IF($AB307=0,0,IF($AB307=1,0.3,IF($AB307=2,0.5,IF($AB307&gt;2,1))))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_xlfn.IFS($AC307="да",1.2,$AC307="нет",1)*
_xlfn.IFS($AD307="да",1.2,$AD307="нет",1)*
IF(R307="статический",1,1.2)*
$X307*
INDEX(
{1.2;1;1.2;1.2;1;1.2;1.2;1.2;1.2;1.2;1.2;1;1.2;1.2;1.2;1.2;1;1;1.2;1.2;1.2;1;1;1;1;1.2;1.2;1.2;1.2;1;1;1;1;1.2;1.2;1.2;1.2;1.2;1.2;1.2;1.2;1;1;1.2;1;1;1;1;1.5;1;1;1.5;1.5;1.2},
MATCH($Q307,_xlpm.MI,0)))&gt;{0.02;0.04;0.06;0.1;0.2;0.4;0.6;0.8;1;2;4;6})),
{0;1;2;3;4;5;6;7;8;9;10;11;12},
0)))
+N("КОЭФФИЦИЕНТ КОНТАКТА"))))*
(_xlfn.IFS($X307&lt;0.1,$X307/1000,$X307&gt;25,5.2,AND($X307&gt;=0.1,$X307&lt;=25),(($X307*2+0.1)/10)*($X307/10)))*
IFERROR((_xlfn.LET(
_xlpm.MA,
{0;0.8;0.85;0.9;0.95;1},
_xlpm.MAA,
{0;1;2;3;4;5},
INDEX(_xlpm.MA,MATCH(SUMPRODUCT(--((IF(ROUND(_xlpm.MAA,1)&gt;5,5,ROUND($AB307,1)))&gt;{0;1;2;3;4;5})),_xlpm.MAA,0)))
+N("КОЭФФИЦИЕНТ КОЛ-ВО КОНСТРУКЦИЙ")),1)*
$AB307,0))*
(IF($Q307="цифровой",$AG307/15*$AI307,1)
+N("ДЛЯ ЦИФРЫ"))</f>
        <v/>
      </c>
      <c r="EY307" s="110">
        <f>IFERROR(EX307*AY307,0)</f>
        <v/>
      </c>
      <c r="EZ307" s="131">
        <f>IFERROR(DP307/EY307*1000,0)</f>
        <v/>
      </c>
      <c r="FA307" s="112">
        <f>IFERROR(FC307/FB307,0)</f>
        <v/>
      </c>
      <c r="FB307" s="112">
        <f>IFERROR((FC307/(EY307/FF307*#REF!))*0.825,0)</f>
        <v/>
      </c>
      <c r="FC307" s="112">
        <f>IFERROR(((EX307*30/AR307)*100)/30,0)</f>
        <v/>
      </c>
      <c r="FD307" s="112">
        <f>IFERROR(EY307/G307*100%,0)</f>
        <v/>
      </c>
      <c r="FE307" s="112">
        <f>IFERROR(FD307/FC307*100%,0)</f>
        <v/>
      </c>
      <c r="FF307" s="110">
        <f>IFERROR(AR307/30*AY307,0)</f>
        <v/>
      </c>
    </row>
    <row r="308" ht="13" customHeight="1">
      <c r="A308" s="59" t="n"/>
      <c r="B308" s="60" t="n"/>
      <c r="C308" s="60" t="n"/>
      <c r="D308" s="60">
        <f t="array" ref="D308">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MATCH($E308,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08" s="60">
        <f t="array" ref="E308">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MATCH($F308,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08" s="60" t="inlineStr"/>
      <c r="G308" s="60" t="n"/>
      <c r="H308" s="60">
        <f t="array" ref="H308">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MATCH($I308,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08" s="60" t="n"/>
      <c r="J308" s="60" t="n"/>
      <c r="K308" s="60" t="n"/>
      <c r="L308" s="60" t="n"/>
      <c r="M308" s="60" t="n"/>
      <c r="N308" s="60" t="n"/>
      <c r="O308" s="60" t="n"/>
      <c r="P308" s="60">
        <f t="array" ref="P308">
_xlfn.IFS(
ISNUMBER(MATCH($Q308,{"шелфбаннер","разделитель","монетница","чековая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ISNUMBER(MATCH($Q308,{"LED/LCD","видеокулер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ISNUMBER(MATCH($Q308,{"автомобиль","машина","выставочное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ISNUMBER(MATCH($Q308,{"билборд","лифтовая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ISNUMBER(MATCH($Q308,{"навигация","подвесной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ISNUMBER(MATCH($Q308,{"движущаяся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ISNUMBER(MATCH($Q308,{"каталог","журнал"},)),
"Пресса",
$Q308="","")</f>
        <v/>
      </c>
      <c r="Q308" s="60" t="n"/>
      <c r="R308" s="60">
        <f t="array" ref="R308">
IFERROR(
_xlfn.IFS(
OR(ISNUMBER(MATCH($Q308,{"экспозиция","макет","стенд","автостенд","авто стенд","выставочное пространство","выставочные стенды","модульные выставочные стенды","3Д конструкция","3D конструкция"},)),P308="Экспонирование"),
"нестандартный",
ISNUMBER(MATCH($Q308,{"скроллер","призматрон"},)),
"динамический",
$P308="Видео",
"цифровой",
OR($P308="Пресса",$P308="Щит",$P308="POSm",$P308="Подвес",$P308="Брендирование/оклейка"),
"статический"),"")</f>
        <v/>
      </c>
      <c r="S308" s="59" t="n"/>
      <c r="T308" s="60" t="n"/>
      <c r="U308" s="60" t="n"/>
      <c r="V308" s="60">
        <f>
IF(P308="Видео",
"цифровой постер/ролик",
IF(ISNUMBER(MATCH(Q308,{"короб световой","короб световой | лайтбокс","короб световой | кристалайт","лайтбокс","лайт бокс","кристалайт","LB","lightbox"},)),
"бэклит",
IF(P308="Брендирование/оклейка",
"перфарированная пленка/самоклейка",
IF(P308="Экспонирование",
"под запрос",
IF(P308="Подвес",
"баннер/ткань",
"")))))</f>
        <v/>
      </c>
      <c r="W308" s="59" t="n"/>
      <c r="X308" s="59" t="n"/>
      <c r="Y308" s="59" t="n"/>
      <c r="Z308" s="61" t="n"/>
      <c r="AA308" s="61" t="n"/>
      <c r="AB308" s="61">
        <f>IF(BL308&gt;0,Z308,0)</f>
        <v/>
      </c>
      <c r="AC308" s="59" t="n"/>
      <c r="AD308" s="59" t="n"/>
      <c r="AE308" s="59" t="n"/>
      <c r="AF308" s="59" t="n"/>
      <c r="AG308" s="59" t="n"/>
      <c r="AH308" s="59" t="n"/>
      <c r="AI308" s="59" t="n"/>
      <c r="AJ308" s="59" t="n"/>
      <c r="AK308" s="59" t="n"/>
      <c r="AL308" s="62">
        <f>IFERROR(IF(OR(R308="статический",R308="динамический",R308="нестандартный",R308="",R308=""),"-",IF(AND(AH308="-",AI308="-"),"-",AK308*3600/AH308*AI308)),"-")</f>
        <v/>
      </c>
      <c r="AM308" s="62">
        <f>IFERROR(IF(OR(R308="статический",R308="динамический",R308="",R308="", R308="BTL",R308="нестандартный"),"-",AG308*AI308*AL308/60),"-")</f>
        <v/>
      </c>
      <c r="AN308" s="63">
        <f>IFERROR(IF(AH308="","-",AG308*AI308/AH308),"-")</f>
        <v/>
      </c>
      <c r="AO308" s="59">
        <f>IFERROR(IF(OR($R308="статический",$R308="динамический",$R308="",$R308="",$R308="BTL",$R308="нестандартный"),"-",$AL308*$AY308),"-")</f>
        <v/>
      </c>
      <c r="AP308" s="62">
        <f>IFERROR(IF(OR($R308="статический",$R308="динамический",$R308="",$R308="",$R308="BTL",$R308="нестандартный"),"-",$AM308*AY308),"-")</f>
        <v/>
      </c>
      <c r="AQ308" s="64" t="n"/>
      <c r="AR308" s="61" t="n"/>
      <c r="AS308" s="61" t="n"/>
      <c r="AT308" s="61" t="n"/>
      <c r="AU308" s="65" t="n"/>
      <c r="AV308" s="124">
        <f>IFERROR(DR308/AT308*1000,"n/a")</f>
        <v/>
      </c>
      <c r="AW308" s="67" t="n"/>
      <c r="AX308" s="67" t="n"/>
      <c r="AY308" s="43">
        <f>IFERROR(IF(OR($AW308="",$AX308=""),"",_xlfn.DAYS($AX308+1,$AW308)),"")</f>
        <v/>
      </c>
      <c r="AZ308" s="68">
        <f t="array" ref="AZ308">
_xlfn.LET(_xlpm.COEFF,
IF($AW308+$AX308=0,0,IF(MAX(MIN($AX308,EOMONTH(AZ$15,0))-MAX($AW308,AZ$15)+1,)&gt;0,1,0)),
_xlfn.IFS(
$ES308="LisChannel",
_xlpm.COEFF*
INDEX({1;1;1.2;1.2;1;1;1;1;1.2;1.2;1.2;1.2},
MATCH(MONTH(AZ$15),
{1,2,3,4,5,6,7,8,9,10,11,12})),
CONCATENATE($ES308," ",$L308)="RussOutdoor метро",
_xlpm.COEFF*
INDEX({0.8;0.9;1.1;1.1;1;1;1;1;1.1;1.1;1.1;1.1},
MATCH(MONTH(AZ$15),
{1,2,3,4,5,6,7,8,9,10,11,12})),
$ES308&lt;&gt;"LisChannel",
_xlpm.COEFF,
$ES308&lt;&gt;"RussOutdoor",
_xlpm.COEFF))</f>
        <v/>
      </c>
      <c r="BA308" s="68">
        <f t="array" ref="BA308">
_xlfn.LET(_xlpm.COEFF,
IF($AW308+$AX308=0,0,IF(MAX(MIN($AX308,EOMONTH(BA$15,0))-MAX($AW308,BA$15)+1,)&gt;0,1,0)),
_xlfn.IFS(
$ES308="LisChannel",
_xlpm.COEFF*
INDEX({1;1;1.2;1.2;1;1;1;1;1.2;1.2;1.2;1.2},
MATCH(MONTH(BA$15),
{1,2,3,4,5,6,7,8,9,10,11,12})),
CONCATENATE($ES308," ",$L308)="RussOutdoor метро",
_xlpm.COEFF*
INDEX({0.8;0.9;1.1;1.1;1;1;1;1;1.1;1.1;1.1;1.1},
MATCH(MONTH(BA$15),
{1,2,3,4,5,6,7,8,9,10,11,12})),
$ES308&lt;&gt;"LisChannel",
_xlpm.COEFF,
$ES308&lt;&gt;"RussOutdoor",
_xlpm.COEFF))</f>
        <v/>
      </c>
      <c r="BB308" s="68">
        <f t="array" ref="BB308">
_xlfn.LET(_xlpm.COEFF,
IF($AW308+$AX308=0,0,IF(MAX(MIN($AX308,EOMONTH(BB$15,0))-MAX($AW308,BB$15)+1,)&gt;0,1,0)),
_xlfn.IFS(
$ES308="LisChannel",
_xlpm.COEFF*
INDEX({1;1;1.2;1.2;1;1;1;1;1.2;1.2;1.2;1.2},
MATCH(MONTH(BB$15),
{1,2,3,4,5,6,7,8,9,10,11,12})),
CONCATENATE($ES308," ",$L308)="RussOutdoor метро",
_xlpm.COEFF*
INDEX({0.8;0.9;1.1;1.1;1;1;1;1;1.1;1.1;1.1;1.1},
MATCH(MONTH(BB$15),
{1,2,3,4,5,6,7,8,9,10,11,12})),
$ES308&lt;&gt;"LisChannel",
_xlpm.COEFF,
$ES308&lt;&gt;"RussOutdoor",
_xlpm.COEFF))</f>
        <v/>
      </c>
      <c r="BC308" s="68">
        <f t="array" ref="BC308">
_xlfn.LET(_xlpm.COEFF,
IF($AW308+$AX308=0,0,IF(MAX(MIN($AX308,EOMONTH(BC$15,0))-MAX($AW308,BC$15)+1,)&gt;0,1,0)),
_xlfn.IFS(
$ES308="LisChannel",
_xlpm.COEFF*
INDEX({1;1;1.2;1.2;1;1;1;1;1.2;1.2;1.2;1.2},
MATCH(MONTH(BC$15),
{1,2,3,4,5,6,7,8,9,10,11,12})),
CONCATENATE($ES308," ",$L308)="RussOutdoor метро",
_xlpm.COEFF*
INDEX({0.8;0.9;1.1;1.1;1;1;1;1;1.1;1.1;1.1;1.1},
MATCH(MONTH(BC$15),
{1,2,3,4,5,6,7,8,9,10,11,12})),
$ES308&lt;&gt;"LisChannel",
_xlpm.COEFF,
$ES308&lt;&gt;"RussOutdoor",
_xlpm.COEFF))</f>
        <v/>
      </c>
      <c r="BD308" s="68">
        <f t="array" ref="BD308">
_xlfn.LET(_xlpm.COEFF,
IF($AW308+$AX308=0,0,IF(MAX(MIN($AX308,EOMONTH(BD$15,0))-MAX($AW308,BD$15)+1,)&gt;0,1,0)),
_xlfn.IFS(
$ES308="LisChannel",
_xlpm.COEFF*
INDEX({1;1;1.2;1.2;1;1;1;1;1.2;1.2;1.2;1.2},
MATCH(MONTH(BD$15),
{1,2,3,4,5,6,7,8,9,10,11,12})),
CONCATENATE($ES308," ",$L308)="RussOutdoor метро",
_xlpm.COEFF*
INDEX({0.8;0.9;1.1;1.1;1;1;1;1;1.1;1.1;1.1;1.1},
MATCH(MONTH(BD$15),
{1,2,3,4,5,6,7,8,9,10,11,12})),
$ES308&lt;&gt;"LisChannel",
_xlpm.COEFF,
$ES308&lt;&gt;"RussOutdoor",
_xlpm.COEFF))</f>
        <v/>
      </c>
      <c r="BE308" s="68">
        <f t="array" ref="BE308">
_xlfn.LET(_xlpm.COEFF,
IF($AW308+$AX308=0,0,IF(MAX(MIN($AX308,EOMONTH(BE$15,0))-MAX($AW308,BE$15)+1,)&gt;0,1,0)),
_xlfn.IFS(
$ES308="LisChannel",
_xlpm.COEFF*
INDEX({1;1;1.2;1.2;1;1;1;1;1.2;1.2;1.2;1.2},
MATCH(MONTH(BE$15),
{1,2,3,4,5,6,7,8,9,10,11,12})),
CONCATENATE($ES308," ",$L308)="RussOutdoor метро",
_xlpm.COEFF*
INDEX({0.8;0.9;1.1;1.1;1;1;1;1;1.1;1.1;1.1;1.1},
MATCH(MONTH(BE$15),
{1,2,3,4,5,6,7,8,9,10,11,12})),
$ES308&lt;&gt;"LisChannel",
_xlpm.COEFF,
$ES308&lt;&gt;"RussOutdoor",
_xlpm.COEFF))</f>
        <v/>
      </c>
      <c r="BF308" s="68">
        <f t="array" ref="BF308">
_xlfn.LET(_xlpm.COEFF,
IF($AW308+$AX308=0,0,IF(MAX(MIN($AX308,EOMONTH(BF$15,0))-MAX($AW308,BF$15)+1,)&gt;0,1,0)),
_xlfn.IFS(
$ES308="LisChannel",
_xlpm.COEFF*
INDEX({1;1;1.2;1.2;1;1;1;1;1.2;1.2;1.2;1.2},
MATCH(MONTH(BF$15),
{1,2,3,4,5,6,7,8,9,10,11,12})),
CONCATENATE($ES308," ",$L308)="RussOutdoor метро",
_xlpm.COEFF*
INDEX({0.8;0.9;1.1;1.1;1;1;1;1;1.1;1.1;1.1;1.1},
MATCH(MONTH(BF$15),
{1,2,3,4,5,6,7,8,9,10,11,12})),
$ES308&lt;&gt;"LisChannel",
_xlpm.COEFF,
$ES308&lt;&gt;"RussOutdoor",
_xlpm.COEFF))</f>
        <v/>
      </c>
      <c r="BG308" s="68">
        <f t="array" ref="BG308">
_xlfn.LET(_xlpm.COEFF,
IF($AW308+$AX308=0,0,IF(MAX(MIN($AX308,EOMONTH(BG$15,0))-MAX($AW308,BG$15)+1,)&gt;0,1,0)),
_xlfn.IFS(
$ES308="LisChannel",
_xlpm.COEFF*
INDEX({1;1;1.2;1.2;1;1;1;1;1.2;1.2;1.2;1.2},
MATCH(MONTH(BG$15),
{1,2,3,4,5,6,7,8,9,10,11,12})),
CONCATENATE($ES308," ",$L308)="RussOutdoor метро",
_xlpm.COEFF*
INDEX({0.8;0.9;1.1;1.1;1;1;1;1;1.1;1.1;1.1;1.1},
MATCH(MONTH(BG$15),
{1,2,3,4,5,6,7,8,9,10,11,12})),
$ES308&lt;&gt;"LisChannel",
_xlpm.COEFF,
$ES308&lt;&gt;"RussOutdoor",
_xlpm.COEFF))</f>
        <v/>
      </c>
      <c r="BH308" s="68">
        <f t="array" ref="BH308">
_xlfn.LET(_xlpm.COEFF,
IF($AW308+$AX308=0,0,IF(MAX(MIN($AX308,EOMONTH(BH$15,0))-MAX($AW308,BH$15)+1,)&gt;0,1,0)),
_xlfn.IFS(
$ES308="LisChannel",
_xlpm.COEFF*
INDEX({1;1;1.2;1.2;1;1;1;1;1.2;1.2;1.2;1.2},
MATCH(MONTH(BH$15),
{1,2,3,4,5,6,7,8,9,10,11,12})),
CONCATENATE($ES308," ",$L308)="RussOutdoor метро",
_xlpm.COEFF*
INDEX({0.8;0.9;1.1;1.1;1;1;1;1;1.1;1.1;1.1;1.1},
MATCH(MONTH(BH$15),
{1,2,3,4,5,6,7,8,9,10,11,12})),
$ES308&lt;&gt;"LisChannel",
_xlpm.COEFF,
$ES308&lt;&gt;"RussOutdoor",
_xlpm.COEFF))</f>
        <v/>
      </c>
      <c r="BI308" s="68">
        <f t="array" ref="BI308">
_xlfn.LET(_xlpm.COEFF,
IF($AW308+$AX308=0,0,IF(MAX(MIN($AX308,EOMONTH(BI$15,0))-MAX($AW308,BI$15)+1,)&gt;0,1,0)),
_xlfn.IFS(
$ES308="LisChannel",
_xlpm.COEFF*
INDEX({1;1;1.2;1.2;1;1;1;1;1.2;1.2;1.2;1.2},
MATCH(MONTH(BI$15),
{1,2,3,4,5,6,7,8,9,10,11,12})),
CONCATENATE($ES308," ",$L308)="RussOutdoor метро",
_xlpm.COEFF*
INDEX({0.8;0.9;1.1;1.1;1;1;1;1;1.1;1.1;1.1;1.1},
MATCH(MONTH(BI$15),
{1,2,3,4,5,6,7,8,9,10,11,12})),
$ES308&lt;&gt;"LisChannel",
_xlpm.COEFF,
$ES308&lt;&gt;"RussOutdoor",
_xlpm.COEFF))</f>
        <v/>
      </c>
      <c r="BJ308" s="68">
        <f t="array" ref="BJ308">
_xlfn.LET(_xlpm.COEFF,
IF($AW308+$AX308=0,0,IF(MAX(MIN($AX308,EOMONTH(BJ$15,0))-MAX($AW308,BJ$15)+1,)&gt;0,1,0)),
_xlfn.IFS(
$ES308="LisChannel",
_xlpm.COEFF*
INDEX({1;1;1.2;1.2;1;1;1;1;1.2;1.2;1.2;1.2},
MATCH(MONTH(BJ$15),
{1,2,3,4,5,6,7,8,9,10,11,12})),
CONCATENATE($ES308," ",$L308)="RussOutdoor метро",
_xlpm.COEFF*
INDEX({0.8;0.9;1.1;1.1;1;1;1;1;1.1;1.1;1.1;1.1},
MATCH(MONTH(BJ$15),
{1,2,3,4,5,6,7,8,9,10,11,12})),
$ES308&lt;&gt;"LisChannel",
_xlpm.COEFF,
$ES308&lt;&gt;"RussOutdoor",
_xlpm.COEFF))</f>
        <v/>
      </c>
      <c r="BK308" s="68">
        <f t="array" ref="BK308">
_xlfn.LET(_xlpm.COEFF,
IF($AW308+$AX308=0,0,IF(MAX(MIN($AX308,EOMONTH(BK$15,0))-MAX($AW308,BK$15)+1,)&gt;0,1,0)),
_xlfn.IFS(
$ES308="LisChannel",
_xlpm.COEFF*
INDEX({1;1;1.2;1.2;1;1;1;1;1.2;1.2;1.2;1.2},
MATCH(MONTH(BK$15),
{1,2,3,4,5,6,7,8,9,10,11,12})),
CONCATENATE($ES308," ",$L308)="RussOutdoor метро",
_xlpm.COEFF*
INDEX({0.8;0.9;1.1;1.1;1;1;1;1;1.1;1.1;1.1;1.1},
MATCH(MONTH(BK$15),
{1,2,3,4,5,6,7,8,9,10,11,12})),
$ES308&lt;&gt;"LisChannel",
_xlpm.COEFF,
$ES308&lt;&gt;"RussOutdoor",
_xlpm.COEFF))</f>
        <v/>
      </c>
      <c r="BL308" s="62">
        <f>COUNTIFS($AZ308:$BK308,"&gt;0")</f>
        <v/>
      </c>
      <c r="BM308" s="65" t="n"/>
      <c r="BN308" s="125">
        <f>$DJ308</f>
        <v/>
      </c>
      <c r="BO308" s="63">
        <f>$DQ308</f>
        <v/>
      </c>
      <c r="BP308" s="125">
        <f>
IFERROR(
IF($BL308=0,0,
$BN308*(1-$BO308)),
0)</f>
        <v/>
      </c>
      <c r="BQ308" s="125">
        <f t="array" ref="BQ308">
IFERROR(
_xlfn.IFS(
$DH308="день_1",
$BP308*$BL308/($AX308-$AW308+1)*AZ308*(DAY(EOMONTH(AZ$15,0))),
$DH308="день_2",
$BP308/30*MAX(MIN($AX308,EOMONTH(AZ$15,0))-MAX($AW308,AZ$15)+1,),
$DH308="раб.день",
$BP308/30*(IFERROR(
_xlfn.LET(_xlpm.VD,
CHOOSE(
{1;2;3;4;5;6;7;8;9;10;11;12;13;14;15;16;17;18},
45658,45659,45660,45661,45662,45663,45664,45665,45711,45724,45778,45779,45785,45786,45820,45821,45965,46022),
_xlfn.LET(_xlpm.DD,
MAX(MIN($AX308,EOMONTH(AZ$15,0))-MAX($AW308,AZ$15),),
_xlfn.IFS(
AND(MONTH($AW308)=MONTH(AZ$15),MONTH($AX308)&lt;&gt;MONTH(AZ$15)),
NETWORKDAYS.INTL($AW308,$AW308+_xlpm.DD,1,_xlpm.VD),
AND(MONTH($AW308)&lt;&gt;MONTH(AZ$15),MONTH($AX308)=MONTH(AZ$15)),
NETWORKDAYS.INTL(($AX308)-_xlpm.DD,$AX308,1,_xlpm.VD),
AND(MONTH($AW308)&lt;MONTH(AZ$15),MONTH($AX308)&gt;MONTH(AZ$15)),
NETWORKDAYS.INTL((EOMONTH(AZ$15-1,1))-_xlpm.DD,EOMONTH(AZ$15-1,1),1,_xlpm.VD),
AND(MONTH($AW308)=MONTH(AZ$15),MONTH($AX308)=MONTH(AZ$15)),
NETWORKDAYS.INTL($AW308,$AX308,1,_xlpm.VD)))),0)),
$DH308="месяц",
$BP308*AZ308,
$DH308="неделя",
$BP308*AZ308/7*(ROUNDUP((DAY(EOMONTH(AZ$15,0)))/4,0))),
0)</f>
        <v/>
      </c>
      <c r="BR308" s="125">
        <f t="array" ref="BR308">
IFERROR(
_xlfn.IFS(
$DH308="день_1",
$BP308*$BL308/($AX308-$AW308+1)*BA308*(DAY(EOMONTH(BA$15,0))),
$DH308="день_2",
$BP308/30*MAX(MIN($AX308,EOMONTH(BA$15,0))-MAX($AW308,BA$15)+1,),
$DH308="раб.день",
$BP308/30*(IFERROR(
_xlfn.LET(_xlpm.VD,
CHOOSE(
{1;2;3;4;5;6;7;8;9;10;11;12;13;14;15;16;17;18},
45658,45659,45660,45661,45662,45663,45664,45665,45711,45724,45778,45779,45785,45786,45820,45821,45965,46022),
_xlfn.LET(_xlpm.DD,
MAX(MIN($AX308,EOMONTH(BA$15,0))-MAX($AW308,BA$15),),
_xlfn.IFS(
AND(MONTH($AW308)=MONTH(BA$15),MONTH($AX308)&lt;&gt;MONTH(BA$15)),
NETWORKDAYS.INTL($AW308,$AW308+_xlpm.DD,1,_xlpm.VD),
AND(MONTH($AW308)&lt;&gt;MONTH(BA$15),MONTH($AX308)=MONTH(BA$15)),
NETWORKDAYS.INTL(($AX308)-_xlpm.DD,$AX308,1,_xlpm.VD),
AND(MONTH($AW308)&lt;MONTH(BA$15),MONTH($AX308)&gt;MONTH(BA$15)),
NETWORKDAYS.INTL((EOMONTH(BA$15-1,1))-_xlpm.DD,EOMONTH(BA$15-1,1),1,_xlpm.VD),
AND(MONTH($AW308)=MONTH(BA$15),MONTH($AX308)=MONTH(BA$15)),
NETWORKDAYS.INTL($AW308,$AX308,1,_xlpm.VD)))),0)),
$DH308="месяц",
$BP308*BA308,
$DH308="неделя",
$BP308*BA308/7*(ROUNDUP((DAY(EOMONTH(BA$15,0)))/4,0))),
0)</f>
        <v/>
      </c>
      <c r="BS308" s="125">
        <f t="array" ref="BS308">
IFERROR(
_xlfn.IFS(
$DH308="день_1",
$BP308*$BL308/($AX308-$AW308+1)*BB308*(DAY(EOMONTH(BB$15,0))),
$DH308="день_2",
$BP308/30*MAX(MIN($AX308,EOMONTH(BB$15,0))-MAX($AW308,BB$15)+1,),
$DH308="раб.день",
$BP308/30*(IFERROR(
_xlfn.LET(_xlpm.VD,
CHOOSE(
{1;2;3;4;5;6;7;8;9;10;11;12;13;14;15;16;17;18},
45658,45659,45660,45661,45662,45663,45664,45665,45711,45724,45778,45779,45785,45786,45820,45821,45965,46022),
_xlfn.LET(_xlpm.DD,
MAX(MIN($AX308,EOMONTH(BB$15,0))-MAX($AW308,BB$15),),
_xlfn.IFS(
AND(MONTH($AW308)=MONTH(BB$15),MONTH($AX308)&lt;&gt;MONTH(BB$15)),
NETWORKDAYS.INTL($AW308,$AW308+_xlpm.DD,1,_xlpm.VD),
AND(MONTH($AW308)&lt;&gt;MONTH(BB$15),MONTH($AX308)=MONTH(BB$15)),
NETWORKDAYS.INTL(($AX308)-_xlpm.DD,$AX308,1,_xlpm.VD),
AND(MONTH($AW308)&lt;MONTH(BB$15),MONTH($AX308)&gt;MONTH(BB$15)),
NETWORKDAYS.INTL((EOMONTH(BB$15-1,1))-_xlpm.DD,EOMONTH(BB$15-1,1),1,_xlpm.VD),
AND(MONTH($AW308)=MONTH(BB$15),MONTH($AX308)=MONTH(BB$15)),
NETWORKDAYS.INTL($AW308,$AX308,1,_xlpm.VD)))),0)),
$DH308="месяц",
$BP308*BB308,
$DH308="неделя",
$BP308*BB308/7*(ROUNDUP((DAY(EOMONTH(BB$15,0)))/4,0))),
0)</f>
        <v/>
      </c>
      <c r="BT308" s="125">
        <f t="array" ref="BT308">
IFERROR(
_xlfn.IFS(
$DH308="день_1",
$BP308*$BL308/($AX308-$AW308+1)*BC308*(DAY(EOMONTH(BC$15,0))),
$DH308="день_2",
$BP308/30*MAX(MIN($AX308,EOMONTH(BC$15,0))-MAX($AW308,BC$15)+1,),
$DH308="раб.день",
$BP308/30*(IFERROR(
_xlfn.LET(_xlpm.VD,
CHOOSE(
{1;2;3;4;5;6;7;8;9;10;11;12;13;14;15;16;17;18},
45658,45659,45660,45661,45662,45663,45664,45665,45711,45724,45778,45779,45785,45786,45820,45821,45965,46022),
_xlfn.LET(_xlpm.DD,
MAX(MIN($AX308,EOMONTH(BC$15,0))-MAX($AW308,BC$15),),
_xlfn.IFS(
AND(MONTH($AW308)=MONTH(BC$15),MONTH($AX308)&lt;&gt;MONTH(BC$15)),
NETWORKDAYS.INTL($AW308,$AW308+_xlpm.DD,1,_xlpm.VD),
AND(MONTH($AW308)&lt;&gt;MONTH(BC$15),MONTH($AX308)=MONTH(BC$15)),
NETWORKDAYS.INTL(($AX308)-_xlpm.DD,$AX308,1,_xlpm.VD),
AND(MONTH($AW308)&lt;MONTH(BC$15),MONTH($AX308)&gt;MONTH(BC$15)),
NETWORKDAYS.INTL((EOMONTH(BC$15-1,1))-_xlpm.DD,EOMONTH(BC$15-1,1),1,_xlpm.VD),
AND(MONTH($AW308)=MONTH(BC$15),MONTH($AX308)=MONTH(BC$15)),
NETWORKDAYS.INTL($AW308,$AX308,1,_xlpm.VD)))),0)),
$DH308="месяц",
$BP308*BC308,
$DH308="неделя",
$BP308*BC308/7*(ROUNDUP((DAY(EOMONTH(BC$15,0)))/4,0))),
0)</f>
        <v/>
      </c>
      <c r="BU308" s="125">
        <f t="array" ref="BU308">
IFERROR(
_xlfn.IFS(
$DH308="день_1",
$BP308*$BL308/($AX308-$AW308+1)*BD308*(DAY(EOMONTH(BD$15,0))),
$DH308="день_2",
$BP308/30*MAX(MIN($AX308,EOMONTH(BD$15,0))-MAX($AW308,BD$15)+1,),
$DH308="раб.день",
$BP308/30*(IFERROR(
_xlfn.LET(_xlpm.VD,
CHOOSE(
{1;2;3;4;5;6;7;8;9;10;11;12;13;14;15;16;17;18},
45658,45659,45660,45661,45662,45663,45664,45665,45711,45724,45778,45779,45785,45786,45820,45821,45965,46022),
_xlfn.LET(_xlpm.DD,
MAX(MIN($AX308,EOMONTH(BD$15,0))-MAX($AW308,BD$15),),
_xlfn.IFS(
AND(MONTH($AW308)=MONTH(BD$15),MONTH($AX308)&lt;&gt;MONTH(BD$15)),
NETWORKDAYS.INTL($AW308,$AW308+_xlpm.DD,1,_xlpm.VD),
AND(MONTH($AW308)&lt;&gt;MONTH(BD$15),MONTH($AX308)=MONTH(BD$15)),
NETWORKDAYS.INTL(($AX308)-_xlpm.DD,$AX308,1,_xlpm.VD),
AND(MONTH($AW308)&lt;MONTH(BD$15),MONTH($AX308)&gt;MONTH(BD$15)),
NETWORKDAYS.INTL((EOMONTH(BD$15-1,1))-_xlpm.DD,EOMONTH(BD$15-1,1),1,_xlpm.VD),
AND(MONTH($AW308)=MONTH(BD$15),MONTH($AX308)=MONTH(BD$15)),
NETWORKDAYS.INTL($AW308,$AX308,1,_xlpm.VD)))),0)),
$DH308="месяц",
$BP308*BD308,
$DH308="неделя",
$BP308*BD308/7*(ROUNDUP((DAY(EOMONTH(BD$15,0)))/4,0))),
0)</f>
        <v/>
      </c>
      <c r="BV308" s="125">
        <f t="array" ref="BV308">
IFERROR(
_xlfn.IFS(
$DH308="день_1",
$BP308*$BL308/($AX308-$AW308+1)*BE308*(DAY(EOMONTH(BE$15,0))),
$DH308="день_2",
$BP308/30*MAX(MIN($AX308,EOMONTH(BE$15,0))-MAX($AW308,BE$15)+1,),
$DH308="раб.день",
$BP308/30*(IFERROR(
_xlfn.LET(_xlpm.VD,
CHOOSE(
{1;2;3;4;5;6;7;8;9;10;11;12;13;14;15;16;17;18},
45658,45659,45660,45661,45662,45663,45664,45665,45711,45724,45778,45779,45785,45786,45820,45821,45965,46022),
_xlfn.LET(_xlpm.DD,
MAX(MIN($AX308,EOMONTH(BE$15,0))-MAX($AW308,BE$15),),
_xlfn.IFS(
AND(MONTH($AW308)=MONTH(BE$15),MONTH($AX308)&lt;&gt;MONTH(BE$15)),
NETWORKDAYS.INTL($AW308,$AW308+_xlpm.DD,1,_xlpm.VD),
AND(MONTH($AW308)&lt;&gt;MONTH(BE$15),MONTH($AX308)=MONTH(BE$15)),
NETWORKDAYS.INTL(($AX308)-_xlpm.DD,$AX308,1,_xlpm.VD),
AND(MONTH($AW308)&lt;MONTH(BE$15),MONTH($AX308)&gt;MONTH(BE$15)),
NETWORKDAYS.INTL((EOMONTH(BE$15-1,1))-_xlpm.DD,EOMONTH(BE$15-1,1),1,_xlpm.VD),
AND(MONTH($AW308)=MONTH(BE$15),MONTH($AX308)=MONTH(BE$15)),
NETWORKDAYS.INTL($AW308,$AX308,1,_xlpm.VD)))),0)),
$DH308="месяц",
$BP308*BE308,
$DH308="неделя",
$BP308*BE308/7*(ROUNDUP((DAY(EOMONTH(BE$15,0)))/4,0))),
0)</f>
        <v/>
      </c>
      <c r="BW308" s="125">
        <f t="array" ref="BW308">
IFERROR(
_xlfn.IFS(
$DH308="день_1",
$BP308*$BL308/($AX308-$AW308+1)*BF308*(DAY(EOMONTH(BF$15,0))),
$DH308="день_2",
$BP308/30*MAX(MIN($AX308,EOMONTH(BF$15,0))-MAX($AW308,BF$15)+1,),
$DH308="раб.день",
$BP308/30*(IFERROR(
_xlfn.LET(_xlpm.VD,
CHOOSE(
{1;2;3;4;5;6;7;8;9;10;11;12;13;14;15;16;17;18},
45658,45659,45660,45661,45662,45663,45664,45665,45711,45724,45778,45779,45785,45786,45820,45821,45965,46022),
_xlfn.LET(_xlpm.DD,
MAX(MIN($AX308,EOMONTH(BF$15,0))-MAX($AW308,BF$15),),
_xlfn.IFS(
AND(MONTH($AW308)=MONTH(BF$15),MONTH($AX308)&lt;&gt;MONTH(BF$15)),
NETWORKDAYS.INTL($AW308,$AW308+_xlpm.DD,1,_xlpm.VD),
AND(MONTH($AW308)&lt;&gt;MONTH(BF$15),MONTH($AX308)=MONTH(BF$15)),
NETWORKDAYS.INTL(($AX308)-_xlpm.DD,$AX308,1,_xlpm.VD),
AND(MONTH($AW308)&lt;MONTH(BF$15),MONTH($AX308)&gt;MONTH(BF$15)),
NETWORKDAYS.INTL((EOMONTH(BF$15-1,1))-_xlpm.DD,EOMONTH(BF$15-1,1),1,_xlpm.VD),
AND(MONTH($AW308)=MONTH(BF$15),MONTH($AX308)=MONTH(BF$15)),
NETWORKDAYS.INTL($AW308,$AX308,1,_xlpm.VD)))),0)),
$DH308="месяц",
$BP308*BF308,
$DH308="неделя",
$BP308*BF308/7*(ROUNDUP((DAY(EOMONTH(BF$15,0)))/4,0))),
0)</f>
        <v/>
      </c>
      <c r="BX308" s="125">
        <f t="array" ref="BX308">
IFERROR(
_xlfn.IFS(
$DH308="день_1",
$BP308*$BL308/($AX308-$AW308+1)*BG308*(DAY(EOMONTH(BG$15,0))),
$DH308="день_2",
$BP308/30*MAX(MIN($AX308,EOMONTH(BG$15,0))-MAX($AW308,BG$15)+1,),
$DH308="раб.день",
$BP308/30*(IFERROR(
_xlfn.LET(_xlpm.VD,
CHOOSE(
{1;2;3;4;5;6;7;8;9;10;11;12;13;14;15;16;17;18},
45658,45659,45660,45661,45662,45663,45664,45665,45711,45724,45778,45779,45785,45786,45820,45821,45965,46022),
_xlfn.LET(_xlpm.DD,
MAX(MIN($AX308,EOMONTH(BG$15,0))-MAX($AW308,BG$15),),
_xlfn.IFS(
AND(MONTH($AW308)=MONTH(BG$15),MONTH($AX308)&lt;&gt;MONTH(BG$15)),
NETWORKDAYS.INTL($AW308,$AW308+_xlpm.DD,1,_xlpm.VD),
AND(MONTH($AW308)&lt;&gt;MONTH(BG$15),MONTH($AX308)=MONTH(BG$15)),
NETWORKDAYS.INTL(($AX308)-_xlpm.DD,$AX308,1,_xlpm.VD),
AND(MONTH($AW308)&lt;MONTH(BG$15),MONTH($AX308)&gt;MONTH(BG$15)),
NETWORKDAYS.INTL((EOMONTH(BG$15-1,1))-_xlpm.DD,EOMONTH(BG$15-1,1),1,_xlpm.VD),
AND(MONTH($AW308)=MONTH(BG$15),MONTH($AX308)=MONTH(BG$15)),
NETWORKDAYS.INTL($AW308,$AX308,1,_xlpm.VD)))),0)),
$DH308="месяц",
$BP308*BG308,
$DH308="неделя",
$BP308*BG308/7*(ROUNDUP((DAY(EOMONTH(BG$15,0)))/4,0))),
0)</f>
        <v/>
      </c>
      <c r="BY308" s="125">
        <f t="array" ref="BY308">
IFERROR(
_xlfn.IFS(
$DH308="день_1",
$BP308*$BL308/($AX308-$AW308+1)*BH308*(DAY(EOMONTH(BH$15,0))),
$DH308="день_2",
$BP308/30*MAX(MIN($AX308,EOMONTH(BH$15,0))-MAX($AW308,BH$15)+1,),
$DH308="раб.день",
$BP308/30*(IFERROR(
_xlfn.LET(_xlpm.VD,
CHOOSE(
{1;2;3;4;5;6;7;8;9;10;11;12;13;14;15;16;17;18},
45658,45659,45660,45661,45662,45663,45664,45665,45711,45724,45778,45779,45785,45786,45820,45821,45965,46022),
_xlfn.LET(_xlpm.DD,
MAX(MIN($AX308,EOMONTH(BH$15,0))-MAX($AW308,BH$15),),
_xlfn.IFS(
AND(MONTH($AW308)=MONTH(BH$15),MONTH($AX308)&lt;&gt;MONTH(BH$15)),
NETWORKDAYS.INTL($AW308,$AW308+_xlpm.DD,1,_xlpm.VD),
AND(MONTH($AW308)&lt;&gt;MONTH(BH$15),MONTH($AX308)=MONTH(BH$15)),
NETWORKDAYS.INTL(($AX308)-_xlpm.DD,$AX308,1,_xlpm.VD),
AND(MONTH($AW308)&lt;MONTH(BH$15),MONTH($AX308)&gt;MONTH(BH$15)),
NETWORKDAYS.INTL((EOMONTH(BH$15-1,1))-_xlpm.DD,EOMONTH(BH$15-1,1),1,_xlpm.VD),
AND(MONTH($AW308)=MONTH(BH$15),MONTH($AX308)=MONTH(BH$15)),
NETWORKDAYS.INTL($AW308,$AX308,1,_xlpm.VD)))),0)),
$DH308="месяц",
$BP308*BH308,
$DH308="неделя",
$BP308*BH308/7*(ROUNDUP((DAY(EOMONTH(BH$15,0)))/4,0))),
0)</f>
        <v/>
      </c>
      <c r="BZ308" s="125">
        <f t="array" ref="BZ308">
IFERROR(
_xlfn.IFS(
$DH308="день_1",
$BP308*$BL308/($AX308-$AW308+1)*BI308*(DAY(EOMONTH(BI$15,0))),
$DH308="день_2",
$BP308/30*MAX(MIN($AX308,EOMONTH(BI$15,0))-MAX($AW308,BI$15)+1,),
$DH308="раб.день",
$BP308/30*(IFERROR(
_xlfn.LET(_xlpm.VD,
CHOOSE(
{1;2;3;4;5;6;7;8;9;10;11;12;13;14;15;16;17;18},
45658,45659,45660,45661,45662,45663,45664,45665,45711,45724,45778,45779,45785,45786,45820,45821,45965,46022),
_xlfn.LET(_xlpm.DD,
MAX(MIN($AX308,EOMONTH(BI$15,0))-MAX($AW308,BI$15),),
_xlfn.IFS(
AND(MONTH($AW308)=MONTH(BI$15),MONTH($AX308)&lt;&gt;MONTH(BI$15)),
NETWORKDAYS.INTL($AW308,$AW308+_xlpm.DD,1,_xlpm.VD),
AND(MONTH($AW308)&lt;&gt;MONTH(BI$15),MONTH($AX308)=MONTH(BI$15)),
NETWORKDAYS.INTL(($AX308)-_xlpm.DD,$AX308,1,_xlpm.VD),
AND(MONTH($AW308)&lt;MONTH(BI$15),MONTH($AX308)&gt;MONTH(BI$15)),
NETWORKDAYS.INTL((EOMONTH(BI$15-1,1))-_xlpm.DD,EOMONTH(BI$15-1,1),1,_xlpm.VD),
AND(MONTH($AW308)=MONTH(BI$15),MONTH($AX308)=MONTH(BI$15)),
NETWORKDAYS.INTL($AW308,$AX308,1,_xlpm.VD)))),0)),
$DH308="месяц",
$BP308*BI308,
$DH308="неделя",
$BP308*BI308/7*(ROUNDUP((DAY(EOMONTH(BI$15,0)))/4,0))),
0)</f>
        <v/>
      </c>
      <c r="CA308" s="125">
        <f t="array" ref="CA308">
IFERROR(
_xlfn.IFS(
$DH308="день_1",
$BP308*$BL308/($AX308-$AW308+1)*BJ308*(DAY(EOMONTH(BJ$15,0))),
$DH308="день_2",
$BP308/30*MAX(MIN($AX308,EOMONTH(BJ$15,0))-MAX($AW308,BJ$15)+1,),
$DH308="раб.день",
$BP308/30*(IFERROR(
_xlfn.LET(_xlpm.VD,
CHOOSE(
{1;2;3;4;5;6;7;8;9;10;11;12;13;14;15;16;17;18},
45658,45659,45660,45661,45662,45663,45664,45665,45711,45724,45778,45779,45785,45786,45820,45821,45965,46022),
_xlfn.LET(_xlpm.DD,
MAX(MIN($AX308,EOMONTH(BJ$15,0))-MAX($AW308,BJ$15),),
_xlfn.IFS(
AND(MONTH($AW308)=MONTH(BJ$15),MONTH($AX308)&lt;&gt;MONTH(BJ$15)),
NETWORKDAYS.INTL($AW308,$AW308+_xlpm.DD,1,_xlpm.VD),
AND(MONTH($AW308)&lt;&gt;MONTH(BJ$15),MONTH($AX308)=MONTH(BJ$15)),
NETWORKDAYS.INTL(($AX308)-_xlpm.DD,$AX308,1,_xlpm.VD),
AND(MONTH($AW308)&lt;MONTH(BJ$15),MONTH($AX308)&gt;MONTH(BJ$15)),
NETWORKDAYS.INTL((EOMONTH(BJ$15-1,1))-_xlpm.DD,EOMONTH(BJ$15-1,1),1,_xlpm.VD),
AND(MONTH($AW308)=MONTH(BJ$15),MONTH($AX308)=MONTH(BJ$15)),
NETWORKDAYS.INTL($AW308,$AX308,1,_xlpm.VD)))),0)),
$DH308="месяц",
$BP308*BJ308,
$DH308="неделя",
$BP308*BJ308/7*(ROUNDUP((DAY(EOMONTH(BJ$15,0)))/4,0))),
0)</f>
        <v/>
      </c>
      <c r="CB308" s="125">
        <f t="array" ref="CB308">
IFERROR(
_xlfn.IFS(
$DH308="день_1",
$BP308*$BL308/($AX308-$AW308+1)*BK308*(DAY(EOMONTH(BK$15,0))),
$DH308="день_2",
$BP308/30*MAX(MIN($AX308,EOMONTH(BK$15,0))-MAX($AW308,BK$15)+1,),
$DH308="раб.день",
$BP308/30*(IFERROR(
_xlfn.LET(_xlpm.VD,
CHOOSE(
{1;2;3;4;5;6;7;8;9;10;11;12;13;14;15;16;17;18},
45658,45659,45660,45661,45662,45663,45664,45665,45711,45724,45778,45779,45785,45786,45820,45821,45965,46022),
_xlfn.LET(_xlpm.DD,
MAX(MIN($AX308,EOMONTH(BK$15,0))-MAX($AW308,BK$15),),
_xlfn.IFS(
AND(MONTH($AW308)=MONTH(BK$15),MONTH($AX308)&lt;&gt;MONTH(BK$15)),
NETWORKDAYS.INTL($AW308,$AW308+_xlpm.DD,1,_xlpm.VD),
AND(MONTH($AW308)&lt;&gt;MONTH(BK$15),MONTH($AX308)=MONTH(BK$15)),
NETWORKDAYS.INTL(($AX308)-_xlpm.DD,$AX308,1,_xlpm.VD),
AND(MONTH($AW308)&lt;MONTH(BK$15),MONTH($AX308)&gt;MONTH(BK$15)),
NETWORKDAYS.INTL((EOMONTH(BK$15-1,1))-_xlpm.DD,EOMONTH(BK$15-1,1),1,_xlpm.VD),
AND(MONTH($AW308)=MONTH(BK$15),MONTH($AX308)=MONTH(BK$15)),
NETWORKDAYS.INTL($AW308,$AX308,1,_xlpm.VD)))),0)),
$DH308="месяц",
$BP308*BK308,
$DH308="неделя",
$BP308*BK308/7*(ROUNDUP((DAY(EOMONTH(BK$15,0)))/4,0))),
0)</f>
        <v/>
      </c>
      <c r="CC308" s="125">
        <f>SUM($BQ308:$CB308)</f>
        <v/>
      </c>
      <c r="CD308" s="126">
        <f>SUM($EH308:$EH308)</f>
        <v/>
      </c>
      <c r="CE308" s="126">
        <f>$CD308*$AB308</f>
        <v/>
      </c>
      <c r="CF308" s="126">
        <f>SUM($EK308:$EK308)</f>
        <v/>
      </c>
      <c r="CG308" s="126">
        <f>$CF308*$AB308</f>
        <v/>
      </c>
      <c r="CH308" s="126">
        <f>SUM($CC308,$CE308,$CG308)</f>
        <v/>
      </c>
      <c r="CI308" s="126">
        <f>$CH308*(1+$CM308)</f>
        <v/>
      </c>
      <c r="CJ308" s="127" t="n">
        <v>0</v>
      </c>
      <c r="CK308" s="126">
        <f>SUM($CH308:$CH308)*(1+$CJ308)</f>
        <v/>
      </c>
      <c r="CL308" s="126">
        <f>SUM($CH308:$CH308)*(1+$CM308)</f>
        <v/>
      </c>
      <c r="CM308" s="59" t="inlineStr">
        <is>
          <t>20%</t>
        </is>
      </c>
      <c r="CN308" s="59" t="n"/>
      <c r="CO308" s="72" t="n"/>
      <c r="CP308" s="59" t="n"/>
      <c r="CQ308" s="73" t="n"/>
      <c r="CR308" s="73" t="n"/>
      <c r="CS308" s="73" t="n"/>
      <c r="CT308" s="72" t="n"/>
      <c r="CU308" s="79" t="inlineStr">
        <is>
          <t> </t>
        </is>
      </c>
      <c r="CV308" s="60" t="n"/>
      <c r="CW308" s="60" t="n"/>
      <c r="CX308" s="60" t="n"/>
      <c r="CY308" s="127">
        <f>IFERROR(($CC308-$EE308)/($EE308/(1-$DQ308)),0)</f>
        <v/>
      </c>
      <c r="CZ308" s="127">
        <f>IFERROR(1-$EI308/($CE308),0)</f>
        <v/>
      </c>
      <c r="DA308" s="127">
        <f>IFERROR(1-$EL308/($CG308),0)</f>
        <v/>
      </c>
      <c r="DB308" s="126">
        <f>ROUND(IFERROR(($CI308/(1+$CM308)-$EN308),0),2)</f>
        <v/>
      </c>
      <c r="DC308" s="128" t="n"/>
      <c r="DD308" s="125" t="n"/>
      <c r="DE308" s="75" t="n">
        <v>0</v>
      </c>
      <c r="DF308" s="128" t="n"/>
      <c r="DG308" s="125">
        <f>IF($DC308=0,0,$DD308*($DC308*100%-$DE308*$DF308))*SUM($AB308:$AB308)</f>
        <v/>
      </c>
      <c r="DH308" s="129" t="inlineStr">
        <is>
          <t>месяц</t>
        </is>
      </c>
      <c r="DI308" s="130">
        <f t="array" ref="DI308">IFERROR(
IF($ES308="LisChannel",
(ROUND(((INDEX({174.625;153.888888888889;130.972222222222},MATCH($AI308,{2;3;4}),0))*$AG308*$AI308),2)),0),0)</f>
        <v/>
      </c>
      <c r="DJ308" s="130">
        <f>
_xlfn.LET(_xlpm.X,
IFERROR(
IF($ES308="НовиковТВ",
(_xlfn.LET(_xlpm.NTV,
_xlfn.LET(_xlpm.MIN,350000,
IF(SUMIFS($DI:$DI,$ES:$ES,"НовиковТВ")&lt;=_xlpm.MIN,
(SUMIFS($DI:$DI,$ES:$ES,"НовиковТВ")/(COUNTIFS($ES:$ES,"НовиковТВ")))*_xlpm.MIN/SUMIFS($DI:$DI,$ES:$ES,"НовиковТВ"),
DI308)),
_xlpm.NTV+$DG308/(1-(1-(_xlpm.NTV)*(1-$DL308)*(1-$DM308)*(1-$DN308)*(1-$DO308)*(1-$DP308)/_xlpm.NTV))))/(1+$EP308),
$DI308+$DG308/(1-(1-($DI308)*(1-$DL308)*(1-$DM308)*(1-$DN308)*(1-$DO308)*(1-$DP308)/$DI308))),
0),
_xlpm.X*(1+$CM308)*(1+$CW308)-_xlpm.X*(1+$CM308)+_xlpm.X)</f>
        <v/>
      </c>
      <c r="DK308" s="125" t="inlineStr">
        <is>
          <t>послед.</t>
        </is>
      </c>
      <c r="DL308" s="63" t="n">
        <v>0</v>
      </c>
      <c r="DM308" s="63" t="n">
        <v>0</v>
      </c>
      <c r="DN308" s="63" t="n">
        <v>0</v>
      </c>
      <c r="DO308" s="63" t="n">
        <v>0</v>
      </c>
      <c r="DP308" s="63" t="n">
        <v>0</v>
      </c>
      <c r="DQ308" s="63">
        <f t="array" ref="DQ308">IFERROR(_xlfn.IFS(
$DK308="послед.",1-(1-$DL308)*(1-$DM308)*(1-$DN308)*(1-$DO308)*(1-$DP308),
$DK308="сумм.",$DL308+$DM308+$DN308+$DO308+$DP308),
0)</f>
        <v/>
      </c>
      <c r="DR308" s="125">
        <f t="array" ref="DR308">
IFERROR(
_xlfn.IFS(
$BL308=0,
0,
$BL308&gt;0,
_xlfn.IFS($DK308="послед.",
$DJ308*(1-$DL308)*(1-$DM308)*(1-$DN308)*(1-$DO308)*(1-$DP308),
$DK308="сумм.",
$DJ308*(1-($DL308+$DM308+$DN308+$DO308+$DP308)))),0)</f>
        <v/>
      </c>
      <c r="DS308" s="125">
        <f t="array" ref="DS308">
IFERROR(_xlfn.IFS(
$DH308="день_1",
$DR308*$BL308/($AX308-$AW308+1)*AZ308*(DAY(EOMONTH(AZ$15,0))),
$DH308="день_2",
$DR308/30*MAX(MIN($AX308,EOMONTH(AZ$15,0))-MAX($AW308,AZ$15)+1,),
$DH308="раб.день",
$DR308/30*(IFERROR(
_xlfn.LET(_xlpm.VD,
CHOOSE(
{1;2;3;4;5;6;7;8;9;10;11;12;13;14;15;16;17;18},
45658,45659,45660,45661,45662,45663,45664,45665,45711,45724,45778,45779,45785,45786,45820,45821,45965,46022),
_xlfn.LET(_xlpm.DD,
MAX(MIN($AX308,EOMONTH(AZ$15,0))-MAX($AW308,AZ$15),),
_xlfn.IFS(
AND(MONTH($AW308)=MONTH(AZ$15),MONTH($AX308)&lt;&gt;MONTH(AZ$15)),
NETWORKDAYS.INTL($AW308,$AW308+_xlpm.DD,1,_xlpm.VD),
AND(MONTH($AW308)&lt;&gt;MONTH(AZ$15),MONTH($AX308)=MONTH(AZ$15)),
NETWORKDAYS.INTL(($AX308)-_xlpm.DD,$AX308,1,_xlpm.VD),
AND(MONTH($AW308)&lt;MONTH(AZ$15),MONTH($AX308)&gt;MONTH(AZ$15)),
NETWORKDAYS.INTL((EOMONTH(AZ$15-1,1))-_xlpm.DD,EOMONTH(AZ$15-1,1),1,_xlpm.VD),
AND(MONTH($AW308)=MONTH(AZ$15),MONTH($AX308)=MONTH(AZ$15)),
NETWORKDAYS.INTL($AW308,$AX308,1,_xlpm.VD)))),0)),
$DH308="месяц",
$DR308*AZ308,
$DH308="неделя",
$DR308*AZ308/7*(ROUNDUP((DAY(EOMONTH(AZ$15,0)))/4,0))),
0)</f>
        <v/>
      </c>
      <c r="DT308" s="125">
        <f t="array" ref="DT308">
IFERROR(_xlfn.IFS(
$DH308="день_1",
$DR308*$BL308/($AX308-$AW308+1)*BA308*(DAY(EOMONTH(BA$15,0))),
$DH308="день_2",
$DR308/30*MAX(MIN($AX308,EOMONTH(BA$15,0))-MAX($AW308,BA$15)+1,),
$DH308="раб.день",
$DR308/30*(IFERROR(
_xlfn.LET(_xlpm.VD,
CHOOSE(
{1;2;3;4;5;6;7;8;9;10;11;12;13;14;15;16;17;18},
45658,45659,45660,45661,45662,45663,45664,45665,45711,45724,45778,45779,45785,45786,45820,45821,45965,46022),
_xlfn.LET(_xlpm.DD,
MAX(MIN($AX308,EOMONTH(BA$15,0))-MAX($AW308,BA$15),),
_xlfn.IFS(
AND(MONTH($AW308)=MONTH(BA$15),MONTH($AX308)&lt;&gt;MONTH(BA$15)),
NETWORKDAYS.INTL($AW308,$AW308+_xlpm.DD,1,_xlpm.VD),
AND(MONTH($AW308)&lt;&gt;MONTH(BA$15),MONTH($AX308)=MONTH(BA$15)),
NETWORKDAYS.INTL(($AX308)-_xlpm.DD,$AX308,1,_xlpm.VD),
AND(MONTH($AW308)&lt;MONTH(BA$15),MONTH($AX308)&gt;MONTH(BA$15)),
NETWORKDAYS.INTL((EOMONTH(BA$15-1,1))-_xlpm.DD,EOMONTH(BA$15-1,1),1,_xlpm.VD),
AND(MONTH($AW308)=MONTH(BA$15),MONTH($AX308)=MONTH(BA$15)),
NETWORKDAYS.INTL($AW308,$AX308,1,_xlpm.VD)))),0)),
$DH308="месяц",
$DR308*BA308,
$DH308="неделя",
$DR308*BA308/7*(ROUNDUP((DAY(EOMONTH(BA$15,0)))/4,0))),
0)</f>
        <v/>
      </c>
      <c r="DU308" s="125">
        <f t="array" ref="DU308">
IFERROR(_xlfn.IFS(
$DH308="день_1",
$DR308*$BL308/($AX308-$AW308+1)*BB308*(DAY(EOMONTH(BB$15,0))),
$DH308="день_2",
$DR308/30*MAX(MIN($AX308,EOMONTH(BB$15,0))-MAX($AW308,BB$15)+1,),
$DH308="раб.день",
$DR308/30*(IFERROR(
_xlfn.LET(_xlpm.VD,
CHOOSE(
{1;2;3;4;5;6;7;8;9;10;11;12;13;14;15;16;17;18},
45658,45659,45660,45661,45662,45663,45664,45665,45711,45724,45778,45779,45785,45786,45820,45821,45965,46022),
_xlfn.LET(_xlpm.DD,
MAX(MIN($AX308,EOMONTH(BB$15,0))-MAX($AW308,BB$15),),
_xlfn.IFS(
AND(MONTH($AW308)=MONTH(BB$15),MONTH($AX308)&lt;&gt;MONTH(BB$15)),
NETWORKDAYS.INTL($AW308,$AW308+_xlpm.DD,1,_xlpm.VD),
AND(MONTH($AW308)&lt;&gt;MONTH(BB$15),MONTH($AX308)=MONTH(BB$15)),
NETWORKDAYS.INTL(($AX308)-_xlpm.DD,$AX308,1,_xlpm.VD),
AND(MONTH($AW308)&lt;MONTH(BB$15),MONTH($AX308)&gt;MONTH(BB$15)),
NETWORKDAYS.INTL((EOMONTH(BB$15-1,1))-_xlpm.DD,EOMONTH(BB$15-1,1),1,_xlpm.VD),
AND(MONTH($AW308)=MONTH(BB$15),MONTH($AX308)=MONTH(BB$15)),
NETWORKDAYS.INTL($AW308,$AX308,1,_xlpm.VD)))),0)),
$DH308="месяц",
$DR308*BB308,
$DH308="неделя",
$DR308*BB308/7*(ROUNDUP((DAY(EOMONTH(BB$15,0)))/4,0))),
0)</f>
        <v/>
      </c>
      <c r="DV308" s="125">
        <f t="array" ref="DV308">
IFERROR(_xlfn.IFS(
$DH308="день_1",
$DR308*$BL308/($AX308-$AW308+1)*BC308*(DAY(EOMONTH(BC$15,0))),
$DH308="день_2",
$DR308/30*MAX(MIN($AX308,EOMONTH(BC$15,0))-MAX($AW308,BC$15)+1,),
$DH308="раб.день",
$DR308/30*(IFERROR(
_xlfn.LET(_xlpm.VD,
CHOOSE(
{1;2;3;4;5;6;7;8;9;10;11;12;13;14;15;16;17;18},
45658,45659,45660,45661,45662,45663,45664,45665,45711,45724,45778,45779,45785,45786,45820,45821,45965,46022),
_xlfn.LET(_xlpm.DD,
MAX(MIN($AX308,EOMONTH(BC$15,0))-MAX($AW308,BC$15),),
_xlfn.IFS(
AND(MONTH($AW308)=MONTH(BC$15),MONTH($AX308)&lt;&gt;MONTH(BC$15)),
NETWORKDAYS.INTL($AW308,$AW308+_xlpm.DD,1,_xlpm.VD),
AND(MONTH($AW308)&lt;&gt;MONTH(BC$15),MONTH($AX308)=MONTH(BC$15)),
NETWORKDAYS.INTL(($AX308)-_xlpm.DD,$AX308,1,_xlpm.VD),
AND(MONTH($AW308)&lt;MONTH(BC$15),MONTH($AX308)&gt;MONTH(BC$15)),
NETWORKDAYS.INTL((EOMONTH(BC$15-1,1))-_xlpm.DD,EOMONTH(BC$15-1,1),1,_xlpm.VD),
AND(MONTH($AW308)=MONTH(BC$15),MONTH($AX308)=MONTH(BC$15)),
NETWORKDAYS.INTL($AW308,$AX308,1,_xlpm.VD)))),0)),
$DH308="месяц",
$DR308*BC308,
$DH308="неделя",
$DR308*BC308/7*(ROUNDUP((DAY(EOMONTH(BC$15,0)))/4,0))),
0)</f>
        <v/>
      </c>
      <c r="DW308" s="125">
        <f t="array" ref="DW308">
IFERROR(_xlfn.IFS(
$DH308="день_1",
$DR308*$BL308/($AX308-$AW308+1)*BD308*(DAY(EOMONTH(BD$15,0))),
$DH308="день_2",
$DR308/30*MAX(MIN($AX308,EOMONTH(BD$15,0))-MAX($AW308,BD$15)+1,),
$DH308="раб.день",
$DR308/30*(IFERROR(
_xlfn.LET(_xlpm.VD,
CHOOSE(
{1;2;3;4;5;6;7;8;9;10;11;12;13;14;15;16;17;18},
45658,45659,45660,45661,45662,45663,45664,45665,45711,45724,45778,45779,45785,45786,45820,45821,45965,46022),
_xlfn.LET(_xlpm.DD,
MAX(MIN($AX308,EOMONTH(BD$15,0))-MAX($AW308,BD$15),),
_xlfn.IFS(
AND(MONTH($AW308)=MONTH(BD$15),MONTH($AX308)&lt;&gt;MONTH(BD$15)),
NETWORKDAYS.INTL($AW308,$AW308+_xlpm.DD,1,_xlpm.VD),
AND(MONTH($AW308)&lt;&gt;MONTH(BD$15),MONTH($AX308)=MONTH(BD$15)),
NETWORKDAYS.INTL(($AX308)-_xlpm.DD,$AX308,1,_xlpm.VD),
AND(MONTH($AW308)&lt;MONTH(BD$15),MONTH($AX308)&gt;MONTH(BD$15)),
NETWORKDAYS.INTL((EOMONTH(BD$15-1,1))-_xlpm.DD,EOMONTH(BD$15-1,1),1,_xlpm.VD),
AND(MONTH($AW308)=MONTH(BD$15),MONTH($AX308)=MONTH(BD$15)),
NETWORKDAYS.INTL($AW308,$AX308,1,_xlpm.VD)))),0)),
$DH308="месяц",
$DR308*BD308,
$DH308="неделя",
$DR308*BD308/7*(ROUNDUP((DAY(EOMONTH(BD$15,0)))/4,0))),
0)</f>
        <v/>
      </c>
      <c r="DX308" s="125">
        <f t="array" ref="DX308">
IFERROR(_xlfn.IFS(
$DH308="день_1",
$DR308*$BL308/($AX308-$AW308+1)*BE308*(DAY(EOMONTH(BE$15,0))),
$DH308="день_2",
$DR308/30*MAX(MIN($AX308,EOMONTH(BE$15,0))-MAX($AW308,BE$15)+1,),
$DH308="раб.день",
$DR308/30*(IFERROR(
_xlfn.LET(_xlpm.VD,
CHOOSE(
{1;2;3;4;5;6;7;8;9;10;11;12;13;14;15;16;17;18},
45658,45659,45660,45661,45662,45663,45664,45665,45711,45724,45778,45779,45785,45786,45820,45821,45965,46022),
_xlfn.LET(_xlpm.DD,
MAX(MIN($AX308,EOMONTH(BE$15,0))-MAX($AW308,BE$15),),
_xlfn.IFS(
AND(MONTH($AW308)=MONTH(BE$15),MONTH($AX308)&lt;&gt;MONTH(BE$15)),
NETWORKDAYS.INTL($AW308,$AW308+_xlpm.DD,1,_xlpm.VD),
AND(MONTH($AW308)&lt;&gt;MONTH(BE$15),MONTH($AX308)=MONTH(BE$15)),
NETWORKDAYS.INTL(($AX308)-_xlpm.DD,$AX308,1,_xlpm.VD),
AND(MONTH($AW308)&lt;MONTH(BE$15),MONTH($AX308)&gt;MONTH(BE$15)),
NETWORKDAYS.INTL((EOMONTH(BE$15-1,1))-_xlpm.DD,EOMONTH(BE$15-1,1),1,_xlpm.VD),
AND(MONTH($AW308)=MONTH(BE$15),MONTH($AX308)=MONTH(BE$15)),
NETWORKDAYS.INTL($AW308,$AX308,1,_xlpm.VD)))),0)),
$DH308="месяц",
$DR308*BE308,
$DH308="неделя",
$DR308*BE308/7*(ROUNDUP((DAY(EOMONTH(BE$15,0)))/4,0))),
0)</f>
        <v/>
      </c>
      <c r="DY308" s="125">
        <f t="array" ref="DY308">
IFERROR(_xlfn.IFS(
$DH308="день_1",
$DR308*$BL308/($AX308-$AW308+1)*BF308*(DAY(EOMONTH(BF$15,0))),
$DH308="день_2",
$DR308/30*MAX(MIN($AX308,EOMONTH(BF$15,0))-MAX($AW308,BF$15)+1,),
$DH308="раб.день",
$DR308/30*(IFERROR(
_xlfn.LET(_xlpm.VD,
CHOOSE(
{1;2;3;4;5;6;7;8;9;10;11;12;13;14;15;16;17;18},
45658,45659,45660,45661,45662,45663,45664,45665,45711,45724,45778,45779,45785,45786,45820,45821,45965,46022),
_xlfn.LET(_xlpm.DD,
MAX(MIN($AX308,EOMONTH(BF$15,0))-MAX($AW308,BF$15),),
_xlfn.IFS(
AND(MONTH($AW308)=MONTH(BF$15),MONTH($AX308)&lt;&gt;MONTH(BF$15)),
NETWORKDAYS.INTL($AW308,$AW308+_xlpm.DD,1,_xlpm.VD),
AND(MONTH($AW308)&lt;&gt;MONTH(BF$15),MONTH($AX308)=MONTH(BF$15)),
NETWORKDAYS.INTL(($AX308)-_xlpm.DD,$AX308,1,_xlpm.VD),
AND(MONTH($AW308)&lt;MONTH(BF$15),MONTH($AX308)&gt;MONTH(BF$15)),
NETWORKDAYS.INTL((EOMONTH(BF$15-1,1))-_xlpm.DD,EOMONTH(BF$15-1,1),1,_xlpm.VD),
AND(MONTH($AW308)=MONTH(BF$15),MONTH($AX308)=MONTH(BF$15)),
NETWORKDAYS.INTL($AW308,$AX308,1,_xlpm.VD)))),0)),
$DH308="месяц",
$DR308*BF308,
$DH308="неделя",
$DR308*BF308/7*(ROUNDUP((DAY(EOMONTH(BF$15,0)))/4,0))),
0)</f>
        <v/>
      </c>
      <c r="DZ308" s="125">
        <f t="array" ref="DZ308">
IFERROR(_xlfn.IFS(
$DH308="день_1",
$DR308*$BL308/($AX308-$AW308+1)*BG308*(DAY(EOMONTH(BG$15,0))),
$DH308="день_2",
$DR308/30*MAX(MIN($AX308,EOMONTH(BG$15,0))-MAX($AW308,BG$15)+1,),
$DH308="раб.день",
$DR308/30*(IFERROR(
_xlfn.LET(_xlpm.VD,
CHOOSE(
{1;2;3;4;5;6;7;8;9;10;11;12;13;14;15;16;17;18},
45658,45659,45660,45661,45662,45663,45664,45665,45711,45724,45778,45779,45785,45786,45820,45821,45965,46022),
_xlfn.LET(_xlpm.DD,
MAX(MIN($AX308,EOMONTH(BG$15,0))-MAX($AW308,BG$15),),
_xlfn.IFS(
AND(MONTH($AW308)=MONTH(BG$15),MONTH($AX308)&lt;&gt;MONTH(BG$15)),
NETWORKDAYS.INTL($AW308,$AW308+_xlpm.DD,1,_xlpm.VD),
AND(MONTH($AW308)&lt;&gt;MONTH(BG$15),MONTH($AX308)=MONTH(BG$15)),
NETWORKDAYS.INTL(($AX308)-_xlpm.DD,$AX308,1,_xlpm.VD),
AND(MONTH($AW308)&lt;MONTH(BG$15),MONTH($AX308)&gt;MONTH(BG$15)),
NETWORKDAYS.INTL((EOMONTH(BG$15-1,1))-_xlpm.DD,EOMONTH(BG$15-1,1),1,_xlpm.VD),
AND(MONTH($AW308)=MONTH(BG$15),MONTH($AX308)=MONTH(BG$15)),
NETWORKDAYS.INTL($AW308,$AX308,1,_xlpm.VD)))),0)),
$DH308="месяц",
$DR308*BG308,
$DH308="неделя",
$DR308*BG308/7*(ROUNDUP((DAY(EOMONTH(BG$15,0)))/4,0))),
0)</f>
        <v/>
      </c>
      <c r="EA308" s="125">
        <f t="array" ref="EA308">
IFERROR(_xlfn.IFS(
$DH308="день_1",
$DR308*$BL308/($AX308-$AW308+1)*BH308*(DAY(EOMONTH(BH$15,0))),
$DH308="день_2",
$DR308/30*MAX(MIN($AX308,EOMONTH(BH$15,0))-MAX($AW308,BH$15)+1,),
$DH308="раб.день",
$DR308/30*(IFERROR(
_xlfn.LET(_xlpm.VD,
CHOOSE(
{1;2;3;4;5;6;7;8;9;10;11;12;13;14;15;16;17;18},
45658,45659,45660,45661,45662,45663,45664,45665,45711,45724,45778,45779,45785,45786,45820,45821,45965,46022),
_xlfn.LET(_xlpm.DD,
MAX(MIN($AX308,EOMONTH(BH$15,0))-MAX($AW308,BH$15),),
_xlfn.IFS(
AND(MONTH($AW308)=MONTH(BH$15),MONTH($AX308)&lt;&gt;MONTH(BH$15)),
NETWORKDAYS.INTL($AW308,$AW308+_xlpm.DD,1,_xlpm.VD),
AND(MONTH($AW308)&lt;&gt;MONTH(BH$15),MONTH($AX308)=MONTH(BH$15)),
NETWORKDAYS.INTL(($AX308)-_xlpm.DD,$AX308,1,_xlpm.VD),
AND(MONTH($AW308)&lt;MONTH(BH$15),MONTH($AX308)&gt;MONTH(BH$15)),
NETWORKDAYS.INTL((EOMONTH(BH$15-1,1))-_xlpm.DD,EOMONTH(BH$15-1,1),1,_xlpm.VD),
AND(MONTH($AW308)=MONTH(BH$15),MONTH($AX308)=MONTH(BH$15)),
NETWORKDAYS.INTL($AW308,$AX308,1,_xlpm.VD)))),0)),
$DH308="месяц",
$DR308*BH308,
$DH308="неделя",
$DR308*BH308/7*(ROUNDUP((DAY(EOMONTH(BH$15,0)))/4,0))),
0)</f>
        <v/>
      </c>
      <c r="EB308" s="125">
        <f t="array" ref="EB308">
IFERROR(_xlfn.IFS(
$DH308="день_1",
$DR308*$BL308/($AX308-$AW308+1)*BI308*(DAY(EOMONTH(BI$15,0))),
$DH308="день_2",
$DR308/30*MAX(MIN($AX308,EOMONTH(BI$15,0))-MAX($AW308,BI$15)+1,),
$DH308="раб.день",
$DR308/30*(IFERROR(
_xlfn.LET(_xlpm.VD,
CHOOSE(
{1;2;3;4;5;6;7;8;9;10;11;12;13;14;15;16;17;18},
45658,45659,45660,45661,45662,45663,45664,45665,45711,45724,45778,45779,45785,45786,45820,45821,45965,46022),
_xlfn.LET(_xlpm.DD,
MAX(MIN($AX308,EOMONTH(BI$15,0))-MAX($AW308,BI$15),),
_xlfn.IFS(
AND(MONTH($AW308)=MONTH(BI$15),MONTH($AX308)&lt;&gt;MONTH(BI$15)),
NETWORKDAYS.INTL($AW308,$AW308+_xlpm.DD,1,_xlpm.VD),
AND(MONTH($AW308)&lt;&gt;MONTH(BI$15),MONTH($AX308)=MONTH(BI$15)),
NETWORKDAYS.INTL(($AX308)-_xlpm.DD,$AX308,1,_xlpm.VD),
AND(MONTH($AW308)&lt;MONTH(BI$15),MONTH($AX308)&gt;MONTH(BI$15)),
NETWORKDAYS.INTL((EOMONTH(BI$15-1,1))-_xlpm.DD,EOMONTH(BI$15-1,1),1,_xlpm.VD),
AND(MONTH($AW308)=MONTH(BI$15),MONTH($AX308)=MONTH(BI$15)),
NETWORKDAYS.INTL($AW308,$AX308,1,_xlpm.VD)))),0)),
$DH308="месяц",
$DR308*BI308,
$DH308="неделя",
$DR308*BI308/7*(ROUNDUP((DAY(EOMONTH(BI$15,0)))/4,0))),
0)</f>
        <v/>
      </c>
      <c r="EC308" s="125">
        <f t="array" ref="EC308">
IFERROR(_xlfn.IFS(
$DH308="день_1",
$DR308*$BL308/($AX308-$AW308+1)*BJ308*(DAY(EOMONTH(BJ$15,0))),
$DH308="день_2",
$DR308/30*MAX(MIN($AX308,EOMONTH(BJ$15,0))-MAX($AW308,BJ$15)+1,),
$DH308="раб.день",
$DR308/30*(IFERROR(
_xlfn.LET(_xlpm.VD,
CHOOSE(
{1;2;3;4;5;6;7;8;9;10;11;12;13;14;15;16;17;18},
45658,45659,45660,45661,45662,45663,45664,45665,45711,45724,45778,45779,45785,45786,45820,45821,45965,46022),
_xlfn.LET(_xlpm.DD,
MAX(MIN($AX308,EOMONTH(BJ$15,0))-MAX($AW308,BJ$15),),
_xlfn.IFS(
AND(MONTH($AW308)=MONTH(BJ$15),MONTH($AX308)&lt;&gt;MONTH(BJ$15)),
NETWORKDAYS.INTL($AW308,$AW308+_xlpm.DD,1,_xlpm.VD),
AND(MONTH($AW308)&lt;&gt;MONTH(BJ$15),MONTH($AX308)=MONTH(BJ$15)),
NETWORKDAYS.INTL(($AX308)-_xlpm.DD,$AX308,1,_xlpm.VD),
AND(MONTH($AW308)&lt;MONTH(BJ$15),MONTH($AX308)&gt;MONTH(BJ$15)),
NETWORKDAYS.INTL((EOMONTH(BJ$15-1,1))-_xlpm.DD,EOMONTH(BJ$15-1,1),1,_xlpm.VD),
AND(MONTH($AW308)=MONTH(BJ$15),MONTH($AX308)=MONTH(BJ$15)),
NETWORKDAYS.INTL($AW308,$AX308,1,_xlpm.VD)))),0)),
$DH308="месяц",
$DR308*BJ308,
$DH308="неделя",
$DR308*BJ308/7*(ROUNDUP((DAY(EOMONTH(BJ$15,0)))/4,0))),
0)</f>
        <v/>
      </c>
      <c r="ED308" s="125">
        <f t="array" ref="ED308">
IFERROR(_xlfn.IFS(
$DH308="день_1",
$DR308*$BL308/($AX308-$AW308+1)*BK308*(DAY(EOMONTH(BK$15,0))),
$DH308="день_2",
$DR308/30*MAX(MIN($AX308,EOMONTH(BK$15,0))-MAX($AW308,BK$15)+1,),
$DH308="раб.день",
$DR308/30*(IFERROR(
_xlfn.LET(_xlpm.VD,
CHOOSE(
{1;2;3;4;5;6;7;8;9;10;11;12;13;14;15;16;17;18},
45658,45659,45660,45661,45662,45663,45664,45665,45711,45724,45778,45779,45785,45786,45820,45821,45965,46022),
_xlfn.LET(_xlpm.DD,
MAX(MIN($AX308,EOMONTH(BK$15,0))-MAX($AW308,BK$15),),
_xlfn.IFS(
AND(MONTH($AW308)=MONTH(BK$15),MONTH($AX308)&lt;&gt;MONTH(BK$15)),
NETWORKDAYS.INTL($AW308,$AW308+_xlpm.DD,1,_xlpm.VD),
AND(MONTH($AW308)&lt;&gt;MONTH(BK$15),MONTH($AX308)=MONTH(BK$15)),
NETWORKDAYS.INTL(($AX308)-_xlpm.DD,$AX308,1,_xlpm.VD),
AND(MONTH($AW308)&lt;MONTH(BK$15),MONTH($AX308)&gt;MONTH(BK$15)),
NETWORKDAYS.INTL((EOMONTH(BK$15-1,1))-_xlpm.DD,EOMONTH(BK$15-1,1),1,_xlpm.VD),
AND(MONTH($AW308)=MONTH(BK$15),MONTH($AX308)=MONTH(BK$15)),
NETWORKDAYS.INTL($AW308,$AX308,1,_xlpm.VD)))),0)),
$DH308="месяц",
$DR308*BK308,
$DH308="неделя",
$DR308*BK308/7*(ROUNDUP((DAY(EOMONTH(BK$15,0)))/4,0))),
0)</f>
        <v/>
      </c>
      <c r="EE308" s="125">
        <f>SUM($DS308,$DT308,$DU308,$DV308,$DW308,$DX308,$DY308,$DZ308,$EA308,$EB308,$EC308,$ED308)</f>
        <v/>
      </c>
      <c r="EF308" s="125">
        <f>IFERROR(ROUND($EE308*(1+$EP308),2),0)</f>
        <v/>
      </c>
      <c r="EG308" s="128" t="n">
        <v>1</v>
      </c>
      <c r="EH308" s="126" t="n">
        <v>0</v>
      </c>
      <c r="EI308" s="126">
        <f>ROUND(SUM($EH308:$EH308)*SUM($AB308:$AB308)*$EG308,2)</f>
        <v/>
      </c>
      <c r="EJ308" s="126">
        <f>ROUND($EI308*(1+$EP308),2)</f>
        <v/>
      </c>
      <c r="EK308" s="126" t="n">
        <v>0</v>
      </c>
      <c r="EL308" s="126">
        <f>ROUND(SUM($EK308:$EK308)*SUM($AB308:$AB308)*$EG308,2)</f>
        <v/>
      </c>
      <c r="EM308" s="126">
        <f>ROUND($EL308*(1+$EP308),2)</f>
        <v/>
      </c>
      <c r="EN308" s="126">
        <f>SUM($EE308,$EI308,$EL308)</f>
        <v/>
      </c>
      <c r="EO308" s="126">
        <f>SUM($EF308,$EJ308,$EM308)</f>
        <v/>
      </c>
      <c r="EP308" s="59" t="inlineStr">
        <is>
          <t>20%</t>
        </is>
      </c>
      <c r="EQ308" s="59" t="n"/>
      <c r="ER308" s="60">
        <f t="array" ref="ER308">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MATCH(ES308,
{"AMS";"RussOutdoor";"HD Outdoor";"Ingroup";"IQ";"Ledproduction";"LisChannel";"Logic";"Media-PPL";"NovikovTV | НовиковТВ";"SMA";"SOK";"КрокусТВ | CrocusTV | IndoorTV";"Сити";"ТЯК Москва"},
0)),"")</f>
        <v/>
      </c>
      <c r="ES308" s="60" t="n"/>
      <c r="ET308" s="60">
        <f t="array" ref="ET308">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MATCH(ES308,
{"AMS";"RussOutdoor";"HD Outdoor";"Ingroup";"IQ";"Ledproduction";"LisChannel";"Logic";"Media-PPL";"NovikovTV | НовиковТВ";"SMA";"SOK";"КрокусТВ | CrocusTV | IndoorTV";"Сити";"ТЯК Москва"},
0)),"")</f>
        <v/>
      </c>
      <c r="EU308" s="60" t="n"/>
      <c r="EV308" s="60" t="n"/>
      <c r="EX308" s="110">
        <f t="array" ref="EX308">
($AR308/30
+N("ТРАФИК ПЛОЩАДКИ"))*
(IFERROR(
_xlfn.LET(
_xlpm.GPR,
HLOOKUP($L308,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(MATCH($T308,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IF($Q308="цифровой",_xlpm.GPR/$AG308,_xlpm.GPR/60)),
0)
+N("DWELL TIME"))*
(IF($AB308=0,0,IF($AB308=1,0.3,IF($AB308=2,0.5,IF($AB308&gt;2,1))))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_xlfn.IFS($AC308="да",1.2,$AC308="нет",1)*
_xlfn.IFS($AD308="да",1.2,$AD308="нет",1)*
IF(R308="статический",1,1.2)*
$X308*
INDEX(
{1.2;1;1.2;1.2;1;1.2;1.2;1.2;1.2;1.2;1.2;1;1.2;1.2;1.2;1.2;1;1;1.2;1.2;1.2;1;1;1;1;1.2;1.2;1.2;1.2;1;1;1;1;1.2;1.2;1.2;1.2;1.2;1.2;1.2;1.2;1;1;1.2;1;1;1;1;1.5;1;1;1.5;1.5;1.2},
MATCH($Q308,_xlpm.MI,0)))&gt;{0.02;0.04;0.06;0.1;0.2;0.4;0.6;0.8;1;2;4;6})),
{0;1;2;3;4;5;6;7;8;9;10;11;12},
0)))
+N("КОЭФФИЦИЕНТ КОНТАКТА"))))*
(_xlfn.IFS($X308&lt;0.1,$X308/1000,$X308&gt;25,5.2,AND($X308&gt;=0.1,$X308&lt;=25),(($X308*2+0.1)/10)*($X308/10)))*
IFERROR((_xlfn.LET(
_xlpm.MA,
{0;0.8;0.85;0.9;0.95;1},
_xlpm.MAA,
{0;1;2;3;4;5},
INDEX(_xlpm.MA,MATCH(SUMPRODUCT(--((IF(ROUND(_xlpm.MAA,1)&gt;5,5,ROUND($AB308,1)))&gt;{0;1;2;3;4;5})),_xlpm.MAA,0)))
+N("КОЭФФИЦИЕНТ КОЛ-ВО КОНСТРУКЦИЙ")),1)*
$AB308,0))*
(IF($Q308="цифровой",$AG308/15*$AI308,1)
+N("ДЛЯ ЦИФРЫ"))</f>
        <v/>
      </c>
      <c r="EY308" s="110">
        <f>IFERROR(EX308*AY308,0)</f>
        <v/>
      </c>
      <c r="EZ308" s="131">
        <f>IFERROR(DP308/EY308*1000,0)</f>
        <v/>
      </c>
      <c r="FA308" s="112">
        <f>IFERROR(FC308/FB308,0)</f>
        <v/>
      </c>
      <c r="FB308" s="112">
        <f>IFERROR((FC308/(EY308/FF308*#REF!))*0.825,0)</f>
        <v/>
      </c>
      <c r="FC308" s="112">
        <f>IFERROR(((EX308*30/AR308)*100)/30,0)</f>
        <v/>
      </c>
      <c r="FD308" s="112">
        <f>IFERROR(EY308/G308*100%,0)</f>
        <v/>
      </c>
      <c r="FE308" s="112">
        <f>IFERROR(FD308/FC308*100%,0)</f>
        <v/>
      </c>
      <c r="FF308" s="110">
        <f>IFERROR(AR308/30*AY308,0)</f>
        <v/>
      </c>
    </row>
    <row r="309" ht="13" customHeight="1">
      <c r="A309" s="59" t="n"/>
      <c r="B309" s="60" t="n"/>
      <c r="C309" s="60" t="n"/>
      <c r="D309" s="60">
        <f t="array" ref="D309">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MATCH($E309,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09" s="60">
        <f t="array" ref="E309">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MATCH($F309,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09" s="60" t="inlineStr"/>
      <c r="G309" s="60" t="n"/>
      <c r="H309" s="60">
        <f t="array" ref="H309">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MATCH($I309,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09" s="60" t="n"/>
      <c r="J309" s="60" t="n"/>
      <c r="K309" s="60" t="n"/>
      <c r="L309" s="60" t="n"/>
      <c r="M309" s="60" t="n"/>
      <c r="N309" s="60" t="n"/>
      <c r="O309" s="60" t="n"/>
      <c r="P309" s="60">
        <f t="array" ref="P309">
_xlfn.IFS(
ISNUMBER(MATCH($Q309,{"шелфбаннер","разделитель","монетница","чековая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ISNUMBER(MATCH($Q309,{"LED/LCD","видеокулер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ISNUMBER(MATCH($Q309,{"автомобиль","машина","выставочное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ISNUMBER(MATCH($Q309,{"билборд","лифтовая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ISNUMBER(MATCH($Q309,{"навигация","подвесной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ISNUMBER(MATCH($Q309,{"движущаяся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ISNUMBER(MATCH($Q309,{"каталог","журнал"},)),
"Пресса",
$Q309="","")</f>
        <v/>
      </c>
      <c r="Q309" s="60" t="n"/>
      <c r="R309" s="60">
        <f t="array" ref="R309">
IFERROR(
_xlfn.IFS(
OR(ISNUMBER(MATCH($Q309,{"экспозиция","макет","стенд","автостенд","авто стенд","выставочное пространство","выставочные стенды","модульные выставочные стенды","3Д конструкция","3D конструкция"},)),P309="Экспонирование"),
"нестандартный",
ISNUMBER(MATCH($Q309,{"скроллер","призматрон"},)),
"динамический",
$P309="Видео",
"цифровой",
OR($P309="Пресса",$P309="Щит",$P309="POSm",$P309="Подвес",$P309="Брендирование/оклейка"),
"статический"),"")</f>
        <v/>
      </c>
      <c r="S309" s="59" t="n"/>
      <c r="T309" s="60" t="n"/>
      <c r="U309" s="60" t="n"/>
      <c r="V309" s="60">
        <f>
IF(P309="Видео",
"цифровой постер/ролик",
IF(ISNUMBER(MATCH(Q309,{"короб световой","короб световой | лайтбокс","короб световой | кристалайт","лайтбокс","лайт бокс","кристалайт","LB","lightbox"},)),
"бэклит",
IF(P309="Брендирование/оклейка",
"перфарированная пленка/самоклейка",
IF(P309="Экспонирование",
"под запрос",
IF(P309="Подвес",
"баннер/ткань",
"")))))</f>
        <v/>
      </c>
      <c r="W309" s="59" t="n"/>
      <c r="X309" s="59" t="n"/>
      <c r="Y309" s="59" t="n"/>
      <c r="Z309" s="61" t="n"/>
      <c r="AA309" s="61" t="n"/>
      <c r="AB309" s="61">
        <f>IF(BL309&gt;0,Z309,0)</f>
        <v/>
      </c>
      <c r="AC309" s="59" t="n"/>
      <c r="AD309" s="59" t="n"/>
      <c r="AE309" s="59" t="n"/>
      <c r="AF309" s="59" t="n"/>
      <c r="AG309" s="59" t="n"/>
      <c r="AH309" s="59" t="n"/>
      <c r="AI309" s="59" t="n"/>
      <c r="AJ309" s="59" t="n"/>
      <c r="AK309" s="59" t="n"/>
      <c r="AL309" s="62">
        <f>IFERROR(IF(OR(R309="статический",R309="динамический",R309="нестандартный",R309="",R309=""),"-",IF(AND(AH309="-",AI309="-"),"-",AK309*3600/AH309*AI309)),"-")</f>
        <v/>
      </c>
      <c r="AM309" s="62">
        <f>IFERROR(IF(OR(R309="статический",R309="динамический",R309="",R309="", R309="BTL",R309="нестандартный"),"-",AG309*AI309*AL309/60),"-")</f>
        <v/>
      </c>
      <c r="AN309" s="63">
        <f>IFERROR(IF(AH309="","-",AG309*AI309/AH309),"-")</f>
        <v/>
      </c>
      <c r="AO309" s="59">
        <f>IFERROR(IF(OR($R309="статический",$R309="динамический",$R309="",$R309="",$R309="BTL",$R309="нестандартный"),"-",$AL309*$AY309),"-")</f>
        <v/>
      </c>
      <c r="AP309" s="62">
        <f>IFERROR(IF(OR($R309="статический",$R309="динамический",$R309="",$R309="",$R309="BTL",$R309="нестандартный"),"-",$AM309*AY309),"-")</f>
        <v/>
      </c>
      <c r="AQ309" s="64" t="n"/>
      <c r="AR309" s="61" t="n"/>
      <c r="AS309" s="61" t="n"/>
      <c r="AT309" s="61" t="n"/>
      <c r="AU309" s="65" t="n"/>
      <c r="AV309" s="124">
        <f>IFERROR(DR309/AT309*1000,"n/a")</f>
        <v/>
      </c>
      <c r="AW309" s="67" t="n"/>
      <c r="AX309" s="67" t="n"/>
      <c r="AY309" s="43">
        <f>IFERROR(IF(OR($AW309="",$AX309=""),"",_xlfn.DAYS($AX309+1,$AW309)),"")</f>
        <v/>
      </c>
      <c r="AZ309" s="68">
        <f t="array" ref="AZ309">
_xlfn.LET(_xlpm.COEFF,
IF($AW309+$AX309=0,0,IF(MAX(MIN($AX309,EOMONTH(AZ$15,0))-MAX($AW309,AZ$15)+1,)&gt;0,1,0)),
_xlfn.IFS(
$ES309="LisChannel",
_xlpm.COEFF*
INDEX({1;1;1.2;1.2;1;1;1;1;1.2;1.2;1.2;1.2},
MATCH(MONTH(AZ$15),
{1,2,3,4,5,6,7,8,9,10,11,12})),
CONCATENATE($ES309," ",$L309)="RussOutdoor метро",
_xlpm.COEFF*
INDEX({0.8;0.9;1.1;1.1;1;1;1;1;1.1;1.1;1.1;1.1},
MATCH(MONTH(AZ$15),
{1,2,3,4,5,6,7,8,9,10,11,12})),
$ES309&lt;&gt;"LisChannel",
_xlpm.COEFF,
$ES309&lt;&gt;"RussOutdoor",
_xlpm.COEFF))</f>
        <v/>
      </c>
      <c r="BA309" s="68">
        <f t="array" ref="BA309">
_xlfn.LET(_xlpm.COEFF,
IF($AW309+$AX309=0,0,IF(MAX(MIN($AX309,EOMONTH(BA$15,0))-MAX($AW309,BA$15)+1,)&gt;0,1,0)),
_xlfn.IFS(
$ES309="LisChannel",
_xlpm.COEFF*
INDEX({1;1;1.2;1.2;1;1;1;1;1.2;1.2;1.2;1.2},
MATCH(MONTH(BA$15),
{1,2,3,4,5,6,7,8,9,10,11,12})),
CONCATENATE($ES309," ",$L309)="RussOutdoor метро",
_xlpm.COEFF*
INDEX({0.8;0.9;1.1;1.1;1;1;1;1;1.1;1.1;1.1;1.1},
MATCH(MONTH(BA$15),
{1,2,3,4,5,6,7,8,9,10,11,12})),
$ES309&lt;&gt;"LisChannel",
_xlpm.COEFF,
$ES309&lt;&gt;"RussOutdoor",
_xlpm.COEFF))</f>
        <v/>
      </c>
      <c r="BB309" s="68">
        <f t="array" ref="BB309">
_xlfn.LET(_xlpm.COEFF,
IF($AW309+$AX309=0,0,IF(MAX(MIN($AX309,EOMONTH(BB$15,0))-MAX($AW309,BB$15)+1,)&gt;0,1,0)),
_xlfn.IFS(
$ES309="LisChannel",
_xlpm.COEFF*
INDEX({1;1;1.2;1.2;1;1;1;1;1.2;1.2;1.2;1.2},
MATCH(MONTH(BB$15),
{1,2,3,4,5,6,7,8,9,10,11,12})),
CONCATENATE($ES309," ",$L309)="RussOutdoor метро",
_xlpm.COEFF*
INDEX({0.8;0.9;1.1;1.1;1;1;1;1;1.1;1.1;1.1;1.1},
MATCH(MONTH(BB$15),
{1,2,3,4,5,6,7,8,9,10,11,12})),
$ES309&lt;&gt;"LisChannel",
_xlpm.COEFF,
$ES309&lt;&gt;"RussOutdoor",
_xlpm.COEFF))</f>
        <v/>
      </c>
      <c r="BC309" s="68">
        <f t="array" ref="BC309">
_xlfn.LET(_xlpm.COEFF,
IF($AW309+$AX309=0,0,IF(MAX(MIN($AX309,EOMONTH(BC$15,0))-MAX($AW309,BC$15)+1,)&gt;0,1,0)),
_xlfn.IFS(
$ES309="LisChannel",
_xlpm.COEFF*
INDEX({1;1;1.2;1.2;1;1;1;1;1.2;1.2;1.2;1.2},
MATCH(MONTH(BC$15),
{1,2,3,4,5,6,7,8,9,10,11,12})),
CONCATENATE($ES309," ",$L309)="RussOutdoor метро",
_xlpm.COEFF*
INDEX({0.8;0.9;1.1;1.1;1;1;1;1;1.1;1.1;1.1;1.1},
MATCH(MONTH(BC$15),
{1,2,3,4,5,6,7,8,9,10,11,12})),
$ES309&lt;&gt;"LisChannel",
_xlpm.COEFF,
$ES309&lt;&gt;"RussOutdoor",
_xlpm.COEFF))</f>
        <v/>
      </c>
      <c r="BD309" s="68">
        <f t="array" ref="BD309">
_xlfn.LET(_xlpm.COEFF,
IF($AW309+$AX309=0,0,IF(MAX(MIN($AX309,EOMONTH(BD$15,0))-MAX($AW309,BD$15)+1,)&gt;0,1,0)),
_xlfn.IFS(
$ES309="LisChannel",
_xlpm.COEFF*
INDEX({1;1;1.2;1.2;1;1;1;1;1.2;1.2;1.2;1.2},
MATCH(MONTH(BD$15),
{1,2,3,4,5,6,7,8,9,10,11,12})),
CONCATENATE($ES309," ",$L309)="RussOutdoor метро",
_xlpm.COEFF*
INDEX({0.8;0.9;1.1;1.1;1;1;1;1;1.1;1.1;1.1;1.1},
MATCH(MONTH(BD$15),
{1,2,3,4,5,6,7,8,9,10,11,12})),
$ES309&lt;&gt;"LisChannel",
_xlpm.COEFF,
$ES309&lt;&gt;"RussOutdoor",
_xlpm.COEFF))</f>
        <v/>
      </c>
      <c r="BE309" s="68">
        <f t="array" ref="BE309">
_xlfn.LET(_xlpm.COEFF,
IF($AW309+$AX309=0,0,IF(MAX(MIN($AX309,EOMONTH(BE$15,0))-MAX($AW309,BE$15)+1,)&gt;0,1,0)),
_xlfn.IFS(
$ES309="LisChannel",
_xlpm.COEFF*
INDEX({1;1;1.2;1.2;1;1;1;1;1.2;1.2;1.2;1.2},
MATCH(MONTH(BE$15),
{1,2,3,4,5,6,7,8,9,10,11,12})),
CONCATENATE($ES309," ",$L309)="RussOutdoor метро",
_xlpm.COEFF*
INDEX({0.8;0.9;1.1;1.1;1;1;1;1;1.1;1.1;1.1;1.1},
MATCH(MONTH(BE$15),
{1,2,3,4,5,6,7,8,9,10,11,12})),
$ES309&lt;&gt;"LisChannel",
_xlpm.COEFF,
$ES309&lt;&gt;"RussOutdoor",
_xlpm.COEFF))</f>
        <v/>
      </c>
      <c r="BF309" s="68">
        <f t="array" ref="BF309">
_xlfn.LET(_xlpm.COEFF,
IF($AW309+$AX309=0,0,IF(MAX(MIN($AX309,EOMONTH(BF$15,0))-MAX($AW309,BF$15)+1,)&gt;0,1,0)),
_xlfn.IFS(
$ES309="LisChannel",
_xlpm.COEFF*
INDEX({1;1;1.2;1.2;1;1;1;1;1.2;1.2;1.2;1.2},
MATCH(MONTH(BF$15),
{1,2,3,4,5,6,7,8,9,10,11,12})),
CONCATENATE($ES309," ",$L309)="RussOutdoor метро",
_xlpm.COEFF*
INDEX({0.8;0.9;1.1;1.1;1;1;1;1;1.1;1.1;1.1;1.1},
MATCH(MONTH(BF$15),
{1,2,3,4,5,6,7,8,9,10,11,12})),
$ES309&lt;&gt;"LisChannel",
_xlpm.COEFF,
$ES309&lt;&gt;"RussOutdoor",
_xlpm.COEFF))</f>
        <v/>
      </c>
      <c r="BG309" s="68">
        <f t="array" ref="BG309">
_xlfn.LET(_xlpm.COEFF,
IF($AW309+$AX309=0,0,IF(MAX(MIN($AX309,EOMONTH(BG$15,0))-MAX($AW309,BG$15)+1,)&gt;0,1,0)),
_xlfn.IFS(
$ES309="LisChannel",
_xlpm.COEFF*
INDEX({1;1;1.2;1.2;1;1;1;1;1.2;1.2;1.2;1.2},
MATCH(MONTH(BG$15),
{1,2,3,4,5,6,7,8,9,10,11,12})),
CONCATENATE($ES309," ",$L309)="RussOutdoor метро",
_xlpm.COEFF*
INDEX({0.8;0.9;1.1;1.1;1;1;1;1;1.1;1.1;1.1;1.1},
MATCH(MONTH(BG$15),
{1,2,3,4,5,6,7,8,9,10,11,12})),
$ES309&lt;&gt;"LisChannel",
_xlpm.COEFF,
$ES309&lt;&gt;"RussOutdoor",
_xlpm.COEFF))</f>
        <v/>
      </c>
      <c r="BH309" s="68">
        <f t="array" ref="BH309">
_xlfn.LET(_xlpm.COEFF,
IF($AW309+$AX309=0,0,IF(MAX(MIN($AX309,EOMONTH(BH$15,0))-MAX($AW309,BH$15)+1,)&gt;0,1,0)),
_xlfn.IFS(
$ES309="LisChannel",
_xlpm.COEFF*
INDEX({1;1;1.2;1.2;1;1;1;1;1.2;1.2;1.2;1.2},
MATCH(MONTH(BH$15),
{1,2,3,4,5,6,7,8,9,10,11,12})),
CONCATENATE($ES309," ",$L309)="RussOutdoor метро",
_xlpm.COEFF*
INDEX({0.8;0.9;1.1;1.1;1;1;1;1;1.1;1.1;1.1;1.1},
MATCH(MONTH(BH$15),
{1,2,3,4,5,6,7,8,9,10,11,12})),
$ES309&lt;&gt;"LisChannel",
_xlpm.COEFF,
$ES309&lt;&gt;"RussOutdoor",
_xlpm.COEFF))</f>
        <v/>
      </c>
      <c r="BI309" s="68">
        <f t="array" ref="BI309">
_xlfn.LET(_xlpm.COEFF,
IF($AW309+$AX309=0,0,IF(MAX(MIN($AX309,EOMONTH(BI$15,0))-MAX($AW309,BI$15)+1,)&gt;0,1,0)),
_xlfn.IFS(
$ES309="LisChannel",
_xlpm.COEFF*
INDEX({1;1;1.2;1.2;1;1;1;1;1.2;1.2;1.2;1.2},
MATCH(MONTH(BI$15),
{1,2,3,4,5,6,7,8,9,10,11,12})),
CONCATENATE($ES309," ",$L309)="RussOutdoor метро",
_xlpm.COEFF*
INDEX({0.8;0.9;1.1;1.1;1;1;1;1;1.1;1.1;1.1;1.1},
MATCH(MONTH(BI$15),
{1,2,3,4,5,6,7,8,9,10,11,12})),
$ES309&lt;&gt;"LisChannel",
_xlpm.COEFF,
$ES309&lt;&gt;"RussOutdoor",
_xlpm.COEFF))</f>
        <v/>
      </c>
      <c r="BJ309" s="68">
        <f t="array" ref="BJ309">
_xlfn.LET(_xlpm.COEFF,
IF($AW309+$AX309=0,0,IF(MAX(MIN($AX309,EOMONTH(BJ$15,0))-MAX($AW309,BJ$15)+1,)&gt;0,1,0)),
_xlfn.IFS(
$ES309="LisChannel",
_xlpm.COEFF*
INDEX({1;1;1.2;1.2;1;1;1;1;1.2;1.2;1.2;1.2},
MATCH(MONTH(BJ$15),
{1,2,3,4,5,6,7,8,9,10,11,12})),
CONCATENATE($ES309," ",$L309)="RussOutdoor метро",
_xlpm.COEFF*
INDEX({0.8;0.9;1.1;1.1;1;1;1;1;1.1;1.1;1.1;1.1},
MATCH(MONTH(BJ$15),
{1,2,3,4,5,6,7,8,9,10,11,12})),
$ES309&lt;&gt;"LisChannel",
_xlpm.COEFF,
$ES309&lt;&gt;"RussOutdoor",
_xlpm.COEFF))</f>
        <v/>
      </c>
      <c r="BK309" s="68">
        <f t="array" ref="BK309">
_xlfn.LET(_xlpm.COEFF,
IF($AW309+$AX309=0,0,IF(MAX(MIN($AX309,EOMONTH(BK$15,0))-MAX($AW309,BK$15)+1,)&gt;0,1,0)),
_xlfn.IFS(
$ES309="LisChannel",
_xlpm.COEFF*
INDEX({1;1;1.2;1.2;1;1;1;1;1.2;1.2;1.2;1.2},
MATCH(MONTH(BK$15),
{1,2,3,4,5,6,7,8,9,10,11,12})),
CONCATENATE($ES309," ",$L309)="RussOutdoor метро",
_xlpm.COEFF*
INDEX({0.8;0.9;1.1;1.1;1;1;1;1;1.1;1.1;1.1;1.1},
MATCH(MONTH(BK$15),
{1,2,3,4,5,6,7,8,9,10,11,12})),
$ES309&lt;&gt;"LisChannel",
_xlpm.COEFF,
$ES309&lt;&gt;"RussOutdoor",
_xlpm.COEFF))</f>
        <v/>
      </c>
      <c r="BL309" s="62">
        <f>COUNTIFS($AZ309:$BK309,"&gt;0")</f>
        <v/>
      </c>
      <c r="BM309" s="65" t="n"/>
      <c r="BN309" s="125">
        <f>$DJ309</f>
        <v/>
      </c>
      <c r="BO309" s="63">
        <f>$DQ309</f>
        <v/>
      </c>
      <c r="BP309" s="125">
        <f>
IFERROR(
IF($BL309=0,0,
$BN309*(1-$BO309)),
0)</f>
        <v/>
      </c>
      <c r="BQ309" s="125">
        <f t="array" ref="BQ309">
IFERROR(
_xlfn.IFS(
$DH309="день_1",
$BP309*$BL309/($AX309-$AW309+1)*AZ309*(DAY(EOMONTH(AZ$15,0))),
$DH309="день_2",
$BP309/30*MAX(MIN($AX309,EOMONTH(AZ$15,0))-MAX($AW309,AZ$15)+1,),
$DH309="раб.день",
$BP309/30*(IFERROR(
_xlfn.LET(_xlpm.VD,
CHOOSE(
{1;2;3;4;5;6;7;8;9;10;11;12;13;14;15;16;17;18},
45658,45659,45660,45661,45662,45663,45664,45665,45711,45724,45778,45779,45785,45786,45820,45821,45965,46022),
_xlfn.LET(_xlpm.DD,
MAX(MIN($AX309,EOMONTH(AZ$15,0))-MAX($AW309,AZ$15),),
_xlfn.IFS(
AND(MONTH($AW309)=MONTH(AZ$15),MONTH($AX309)&lt;&gt;MONTH(AZ$15)),
NETWORKDAYS.INTL($AW309,$AW309+_xlpm.DD,1,_xlpm.VD),
AND(MONTH($AW309)&lt;&gt;MONTH(AZ$15),MONTH($AX309)=MONTH(AZ$15)),
NETWORKDAYS.INTL(($AX309)-_xlpm.DD,$AX309,1,_xlpm.VD),
AND(MONTH($AW309)&lt;MONTH(AZ$15),MONTH($AX309)&gt;MONTH(AZ$15)),
NETWORKDAYS.INTL((EOMONTH(AZ$15-1,1))-_xlpm.DD,EOMONTH(AZ$15-1,1),1,_xlpm.VD),
AND(MONTH($AW309)=MONTH(AZ$15),MONTH($AX309)=MONTH(AZ$15)),
NETWORKDAYS.INTL($AW309,$AX309,1,_xlpm.VD)))),0)),
$DH309="месяц",
$BP309*AZ309,
$DH309="неделя",
$BP309*AZ309/7*(ROUNDUP((DAY(EOMONTH(AZ$15,0)))/4,0))),
0)</f>
        <v/>
      </c>
      <c r="BR309" s="125">
        <f t="array" ref="BR309">
IFERROR(
_xlfn.IFS(
$DH309="день_1",
$BP309*$BL309/($AX309-$AW309+1)*BA309*(DAY(EOMONTH(BA$15,0))),
$DH309="день_2",
$BP309/30*MAX(MIN($AX309,EOMONTH(BA$15,0))-MAX($AW309,BA$15)+1,),
$DH309="раб.день",
$BP309/30*(IFERROR(
_xlfn.LET(_xlpm.VD,
CHOOSE(
{1;2;3;4;5;6;7;8;9;10;11;12;13;14;15;16;17;18},
45658,45659,45660,45661,45662,45663,45664,45665,45711,45724,45778,45779,45785,45786,45820,45821,45965,46022),
_xlfn.LET(_xlpm.DD,
MAX(MIN($AX309,EOMONTH(BA$15,0))-MAX($AW309,BA$15),),
_xlfn.IFS(
AND(MONTH($AW309)=MONTH(BA$15),MONTH($AX309)&lt;&gt;MONTH(BA$15)),
NETWORKDAYS.INTL($AW309,$AW309+_xlpm.DD,1,_xlpm.VD),
AND(MONTH($AW309)&lt;&gt;MONTH(BA$15),MONTH($AX309)=MONTH(BA$15)),
NETWORKDAYS.INTL(($AX309)-_xlpm.DD,$AX309,1,_xlpm.VD),
AND(MONTH($AW309)&lt;MONTH(BA$15),MONTH($AX309)&gt;MONTH(BA$15)),
NETWORKDAYS.INTL((EOMONTH(BA$15-1,1))-_xlpm.DD,EOMONTH(BA$15-1,1),1,_xlpm.VD),
AND(MONTH($AW309)=MONTH(BA$15),MONTH($AX309)=MONTH(BA$15)),
NETWORKDAYS.INTL($AW309,$AX309,1,_xlpm.VD)))),0)),
$DH309="месяц",
$BP309*BA309,
$DH309="неделя",
$BP309*BA309/7*(ROUNDUP((DAY(EOMONTH(BA$15,0)))/4,0))),
0)</f>
        <v/>
      </c>
      <c r="BS309" s="125">
        <f t="array" ref="BS309">
IFERROR(
_xlfn.IFS(
$DH309="день_1",
$BP309*$BL309/($AX309-$AW309+1)*BB309*(DAY(EOMONTH(BB$15,0))),
$DH309="день_2",
$BP309/30*MAX(MIN($AX309,EOMONTH(BB$15,0))-MAX($AW309,BB$15)+1,),
$DH309="раб.день",
$BP309/30*(IFERROR(
_xlfn.LET(_xlpm.VD,
CHOOSE(
{1;2;3;4;5;6;7;8;9;10;11;12;13;14;15;16;17;18},
45658,45659,45660,45661,45662,45663,45664,45665,45711,45724,45778,45779,45785,45786,45820,45821,45965,46022),
_xlfn.LET(_xlpm.DD,
MAX(MIN($AX309,EOMONTH(BB$15,0))-MAX($AW309,BB$15),),
_xlfn.IFS(
AND(MONTH($AW309)=MONTH(BB$15),MONTH($AX309)&lt;&gt;MONTH(BB$15)),
NETWORKDAYS.INTL($AW309,$AW309+_xlpm.DD,1,_xlpm.VD),
AND(MONTH($AW309)&lt;&gt;MONTH(BB$15),MONTH($AX309)=MONTH(BB$15)),
NETWORKDAYS.INTL(($AX309)-_xlpm.DD,$AX309,1,_xlpm.VD),
AND(MONTH($AW309)&lt;MONTH(BB$15),MONTH($AX309)&gt;MONTH(BB$15)),
NETWORKDAYS.INTL((EOMONTH(BB$15-1,1))-_xlpm.DD,EOMONTH(BB$15-1,1),1,_xlpm.VD),
AND(MONTH($AW309)=MONTH(BB$15),MONTH($AX309)=MONTH(BB$15)),
NETWORKDAYS.INTL($AW309,$AX309,1,_xlpm.VD)))),0)),
$DH309="месяц",
$BP309*BB309,
$DH309="неделя",
$BP309*BB309/7*(ROUNDUP((DAY(EOMONTH(BB$15,0)))/4,0))),
0)</f>
        <v/>
      </c>
      <c r="BT309" s="125">
        <f t="array" ref="BT309">
IFERROR(
_xlfn.IFS(
$DH309="день_1",
$BP309*$BL309/($AX309-$AW309+1)*BC309*(DAY(EOMONTH(BC$15,0))),
$DH309="день_2",
$BP309/30*MAX(MIN($AX309,EOMONTH(BC$15,0))-MAX($AW309,BC$15)+1,),
$DH309="раб.день",
$BP309/30*(IFERROR(
_xlfn.LET(_xlpm.VD,
CHOOSE(
{1;2;3;4;5;6;7;8;9;10;11;12;13;14;15;16;17;18},
45658,45659,45660,45661,45662,45663,45664,45665,45711,45724,45778,45779,45785,45786,45820,45821,45965,46022),
_xlfn.LET(_xlpm.DD,
MAX(MIN($AX309,EOMONTH(BC$15,0))-MAX($AW309,BC$15),),
_xlfn.IFS(
AND(MONTH($AW309)=MONTH(BC$15),MONTH($AX309)&lt;&gt;MONTH(BC$15)),
NETWORKDAYS.INTL($AW309,$AW309+_xlpm.DD,1,_xlpm.VD),
AND(MONTH($AW309)&lt;&gt;MONTH(BC$15),MONTH($AX309)=MONTH(BC$15)),
NETWORKDAYS.INTL(($AX309)-_xlpm.DD,$AX309,1,_xlpm.VD),
AND(MONTH($AW309)&lt;MONTH(BC$15),MONTH($AX309)&gt;MONTH(BC$15)),
NETWORKDAYS.INTL((EOMONTH(BC$15-1,1))-_xlpm.DD,EOMONTH(BC$15-1,1),1,_xlpm.VD),
AND(MONTH($AW309)=MONTH(BC$15),MONTH($AX309)=MONTH(BC$15)),
NETWORKDAYS.INTL($AW309,$AX309,1,_xlpm.VD)))),0)),
$DH309="месяц",
$BP309*BC309,
$DH309="неделя",
$BP309*BC309/7*(ROUNDUP((DAY(EOMONTH(BC$15,0)))/4,0))),
0)</f>
        <v/>
      </c>
      <c r="BU309" s="125">
        <f t="array" ref="BU309">
IFERROR(
_xlfn.IFS(
$DH309="день_1",
$BP309*$BL309/($AX309-$AW309+1)*BD309*(DAY(EOMONTH(BD$15,0))),
$DH309="день_2",
$BP309/30*MAX(MIN($AX309,EOMONTH(BD$15,0))-MAX($AW309,BD$15)+1,),
$DH309="раб.день",
$BP309/30*(IFERROR(
_xlfn.LET(_xlpm.VD,
CHOOSE(
{1;2;3;4;5;6;7;8;9;10;11;12;13;14;15;16;17;18},
45658,45659,45660,45661,45662,45663,45664,45665,45711,45724,45778,45779,45785,45786,45820,45821,45965,46022),
_xlfn.LET(_xlpm.DD,
MAX(MIN($AX309,EOMONTH(BD$15,0))-MAX($AW309,BD$15),),
_xlfn.IFS(
AND(MONTH($AW309)=MONTH(BD$15),MONTH($AX309)&lt;&gt;MONTH(BD$15)),
NETWORKDAYS.INTL($AW309,$AW309+_xlpm.DD,1,_xlpm.VD),
AND(MONTH($AW309)&lt;&gt;MONTH(BD$15),MONTH($AX309)=MONTH(BD$15)),
NETWORKDAYS.INTL(($AX309)-_xlpm.DD,$AX309,1,_xlpm.VD),
AND(MONTH($AW309)&lt;MONTH(BD$15),MONTH($AX309)&gt;MONTH(BD$15)),
NETWORKDAYS.INTL((EOMONTH(BD$15-1,1))-_xlpm.DD,EOMONTH(BD$15-1,1),1,_xlpm.VD),
AND(MONTH($AW309)=MONTH(BD$15),MONTH($AX309)=MONTH(BD$15)),
NETWORKDAYS.INTL($AW309,$AX309,1,_xlpm.VD)))),0)),
$DH309="месяц",
$BP309*BD309,
$DH309="неделя",
$BP309*BD309/7*(ROUNDUP((DAY(EOMONTH(BD$15,0)))/4,0))),
0)</f>
        <v/>
      </c>
      <c r="BV309" s="125">
        <f t="array" ref="BV309">
IFERROR(
_xlfn.IFS(
$DH309="день_1",
$BP309*$BL309/($AX309-$AW309+1)*BE309*(DAY(EOMONTH(BE$15,0))),
$DH309="день_2",
$BP309/30*MAX(MIN($AX309,EOMONTH(BE$15,0))-MAX($AW309,BE$15)+1,),
$DH309="раб.день",
$BP309/30*(IFERROR(
_xlfn.LET(_xlpm.VD,
CHOOSE(
{1;2;3;4;5;6;7;8;9;10;11;12;13;14;15;16;17;18},
45658,45659,45660,45661,45662,45663,45664,45665,45711,45724,45778,45779,45785,45786,45820,45821,45965,46022),
_xlfn.LET(_xlpm.DD,
MAX(MIN($AX309,EOMONTH(BE$15,0))-MAX($AW309,BE$15),),
_xlfn.IFS(
AND(MONTH($AW309)=MONTH(BE$15),MONTH($AX309)&lt;&gt;MONTH(BE$15)),
NETWORKDAYS.INTL($AW309,$AW309+_xlpm.DD,1,_xlpm.VD),
AND(MONTH($AW309)&lt;&gt;MONTH(BE$15),MONTH($AX309)=MONTH(BE$15)),
NETWORKDAYS.INTL(($AX309)-_xlpm.DD,$AX309,1,_xlpm.VD),
AND(MONTH($AW309)&lt;MONTH(BE$15),MONTH($AX309)&gt;MONTH(BE$15)),
NETWORKDAYS.INTL((EOMONTH(BE$15-1,1))-_xlpm.DD,EOMONTH(BE$15-1,1),1,_xlpm.VD),
AND(MONTH($AW309)=MONTH(BE$15),MONTH($AX309)=MONTH(BE$15)),
NETWORKDAYS.INTL($AW309,$AX309,1,_xlpm.VD)))),0)),
$DH309="месяц",
$BP309*BE309,
$DH309="неделя",
$BP309*BE309/7*(ROUNDUP((DAY(EOMONTH(BE$15,0)))/4,0))),
0)</f>
        <v/>
      </c>
      <c r="BW309" s="125">
        <f t="array" ref="BW309">
IFERROR(
_xlfn.IFS(
$DH309="день_1",
$BP309*$BL309/($AX309-$AW309+1)*BF309*(DAY(EOMONTH(BF$15,0))),
$DH309="день_2",
$BP309/30*MAX(MIN($AX309,EOMONTH(BF$15,0))-MAX($AW309,BF$15)+1,),
$DH309="раб.день",
$BP309/30*(IFERROR(
_xlfn.LET(_xlpm.VD,
CHOOSE(
{1;2;3;4;5;6;7;8;9;10;11;12;13;14;15;16;17;18},
45658,45659,45660,45661,45662,45663,45664,45665,45711,45724,45778,45779,45785,45786,45820,45821,45965,46022),
_xlfn.LET(_xlpm.DD,
MAX(MIN($AX309,EOMONTH(BF$15,0))-MAX($AW309,BF$15),),
_xlfn.IFS(
AND(MONTH($AW309)=MONTH(BF$15),MONTH($AX309)&lt;&gt;MONTH(BF$15)),
NETWORKDAYS.INTL($AW309,$AW309+_xlpm.DD,1,_xlpm.VD),
AND(MONTH($AW309)&lt;&gt;MONTH(BF$15),MONTH($AX309)=MONTH(BF$15)),
NETWORKDAYS.INTL(($AX309)-_xlpm.DD,$AX309,1,_xlpm.VD),
AND(MONTH($AW309)&lt;MONTH(BF$15),MONTH($AX309)&gt;MONTH(BF$15)),
NETWORKDAYS.INTL((EOMONTH(BF$15-1,1))-_xlpm.DD,EOMONTH(BF$15-1,1),1,_xlpm.VD),
AND(MONTH($AW309)=MONTH(BF$15),MONTH($AX309)=MONTH(BF$15)),
NETWORKDAYS.INTL($AW309,$AX309,1,_xlpm.VD)))),0)),
$DH309="месяц",
$BP309*BF309,
$DH309="неделя",
$BP309*BF309/7*(ROUNDUP((DAY(EOMONTH(BF$15,0)))/4,0))),
0)</f>
        <v/>
      </c>
      <c r="BX309" s="125">
        <f t="array" ref="BX309">
IFERROR(
_xlfn.IFS(
$DH309="день_1",
$BP309*$BL309/($AX309-$AW309+1)*BG309*(DAY(EOMONTH(BG$15,0))),
$DH309="день_2",
$BP309/30*MAX(MIN($AX309,EOMONTH(BG$15,0))-MAX($AW309,BG$15)+1,),
$DH309="раб.день",
$BP309/30*(IFERROR(
_xlfn.LET(_xlpm.VD,
CHOOSE(
{1;2;3;4;5;6;7;8;9;10;11;12;13;14;15;16;17;18},
45658,45659,45660,45661,45662,45663,45664,45665,45711,45724,45778,45779,45785,45786,45820,45821,45965,46022),
_xlfn.LET(_xlpm.DD,
MAX(MIN($AX309,EOMONTH(BG$15,0))-MAX($AW309,BG$15),),
_xlfn.IFS(
AND(MONTH($AW309)=MONTH(BG$15),MONTH($AX309)&lt;&gt;MONTH(BG$15)),
NETWORKDAYS.INTL($AW309,$AW309+_xlpm.DD,1,_xlpm.VD),
AND(MONTH($AW309)&lt;&gt;MONTH(BG$15),MONTH($AX309)=MONTH(BG$15)),
NETWORKDAYS.INTL(($AX309)-_xlpm.DD,$AX309,1,_xlpm.VD),
AND(MONTH($AW309)&lt;MONTH(BG$15),MONTH($AX309)&gt;MONTH(BG$15)),
NETWORKDAYS.INTL((EOMONTH(BG$15-1,1))-_xlpm.DD,EOMONTH(BG$15-1,1),1,_xlpm.VD),
AND(MONTH($AW309)=MONTH(BG$15),MONTH($AX309)=MONTH(BG$15)),
NETWORKDAYS.INTL($AW309,$AX309,1,_xlpm.VD)))),0)),
$DH309="месяц",
$BP309*BG309,
$DH309="неделя",
$BP309*BG309/7*(ROUNDUP((DAY(EOMONTH(BG$15,0)))/4,0))),
0)</f>
        <v/>
      </c>
      <c r="BY309" s="125">
        <f t="array" ref="BY309">
IFERROR(
_xlfn.IFS(
$DH309="день_1",
$BP309*$BL309/($AX309-$AW309+1)*BH309*(DAY(EOMONTH(BH$15,0))),
$DH309="день_2",
$BP309/30*MAX(MIN($AX309,EOMONTH(BH$15,0))-MAX($AW309,BH$15)+1,),
$DH309="раб.день",
$BP309/30*(IFERROR(
_xlfn.LET(_xlpm.VD,
CHOOSE(
{1;2;3;4;5;6;7;8;9;10;11;12;13;14;15;16;17;18},
45658,45659,45660,45661,45662,45663,45664,45665,45711,45724,45778,45779,45785,45786,45820,45821,45965,46022),
_xlfn.LET(_xlpm.DD,
MAX(MIN($AX309,EOMONTH(BH$15,0))-MAX($AW309,BH$15),),
_xlfn.IFS(
AND(MONTH($AW309)=MONTH(BH$15),MONTH($AX309)&lt;&gt;MONTH(BH$15)),
NETWORKDAYS.INTL($AW309,$AW309+_xlpm.DD,1,_xlpm.VD),
AND(MONTH($AW309)&lt;&gt;MONTH(BH$15),MONTH($AX309)=MONTH(BH$15)),
NETWORKDAYS.INTL(($AX309)-_xlpm.DD,$AX309,1,_xlpm.VD),
AND(MONTH($AW309)&lt;MONTH(BH$15),MONTH($AX309)&gt;MONTH(BH$15)),
NETWORKDAYS.INTL((EOMONTH(BH$15-1,1))-_xlpm.DD,EOMONTH(BH$15-1,1),1,_xlpm.VD),
AND(MONTH($AW309)=MONTH(BH$15),MONTH($AX309)=MONTH(BH$15)),
NETWORKDAYS.INTL($AW309,$AX309,1,_xlpm.VD)))),0)),
$DH309="месяц",
$BP309*BH309,
$DH309="неделя",
$BP309*BH309/7*(ROUNDUP((DAY(EOMONTH(BH$15,0)))/4,0))),
0)</f>
        <v/>
      </c>
      <c r="BZ309" s="125">
        <f t="array" ref="BZ309">
IFERROR(
_xlfn.IFS(
$DH309="день_1",
$BP309*$BL309/($AX309-$AW309+1)*BI309*(DAY(EOMONTH(BI$15,0))),
$DH309="день_2",
$BP309/30*MAX(MIN($AX309,EOMONTH(BI$15,0))-MAX($AW309,BI$15)+1,),
$DH309="раб.день",
$BP309/30*(IFERROR(
_xlfn.LET(_xlpm.VD,
CHOOSE(
{1;2;3;4;5;6;7;8;9;10;11;12;13;14;15;16;17;18},
45658,45659,45660,45661,45662,45663,45664,45665,45711,45724,45778,45779,45785,45786,45820,45821,45965,46022),
_xlfn.LET(_xlpm.DD,
MAX(MIN($AX309,EOMONTH(BI$15,0))-MAX($AW309,BI$15),),
_xlfn.IFS(
AND(MONTH($AW309)=MONTH(BI$15),MONTH($AX309)&lt;&gt;MONTH(BI$15)),
NETWORKDAYS.INTL($AW309,$AW309+_xlpm.DD,1,_xlpm.VD),
AND(MONTH($AW309)&lt;&gt;MONTH(BI$15),MONTH($AX309)=MONTH(BI$15)),
NETWORKDAYS.INTL(($AX309)-_xlpm.DD,$AX309,1,_xlpm.VD),
AND(MONTH($AW309)&lt;MONTH(BI$15),MONTH($AX309)&gt;MONTH(BI$15)),
NETWORKDAYS.INTL((EOMONTH(BI$15-1,1))-_xlpm.DD,EOMONTH(BI$15-1,1),1,_xlpm.VD),
AND(MONTH($AW309)=MONTH(BI$15),MONTH($AX309)=MONTH(BI$15)),
NETWORKDAYS.INTL($AW309,$AX309,1,_xlpm.VD)))),0)),
$DH309="месяц",
$BP309*BI309,
$DH309="неделя",
$BP309*BI309/7*(ROUNDUP((DAY(EOMONTH(BI$15,0)))/4,0))),
0)</f>
        <v/>
      </c>
      <c r="CA309" s="125">
        <f t="array" ref="CA309">
IFERROR(
_xlfn.IFS(
$DH309="день_1",
$BP309*$BL309/($AX309-$AW309+1)*BJ309*(DAY(EOMONTH(BJ$15,0))),
$DH309="день_2",
$BP309/30*MAX(MIN($AX309,EOMONTH(BJ$15,0))-MAX($AW309,BJ$15)+1,),
$DH309="раб.день",
$BP309/30*(IFERROR(
_xlfn.LET(_xlpm.VD,
CHOOSE(
{1;2;3;4;5;6;7;8;9;10;11;12;13;14;15;16;17;18},
45658,45659,45660,45661,45662,45663,45664,45665,45711,45724,45778,45779,45785,45786,45820,45821,45965,46022),
_xlfn.LET(_xlpm.DD,
MAX(MIN($AX309,EOMONTH(BJ$15,0))-MAX($AW309,BJ$15),),
_xlfn.IFS(
AND(MONTH($AW309)=MONTH(BJ$15),MONTH($AX309)&lt;&gt;MONTH(BJ$15)),
NETWORKDAYS.INTL($AW309,$AW309+_xlpm.DD,1,_xlpm.VD),
AND(MONTH($AW309)&lt;&gt;MONTH(BJ$15),MONTH($AX309)=MONTH(BJ$15)),
NETWORKDAYS.INTL(($AX309)-_xlpm.DD,$AX309,1,_xlpm.VD),
AND(MONTH($AW309)&lt;MONTH(BJ$15),MONTH($AX309)&gt;MONTH(BJ$15)),
NETWORKDAYS.INTL((EOMONTH(BJ$15-1,1))-_xlpm.DD,EOMONTH(BJ$15-1,1),1,_xlpm.VD),
AND(MONTH($AW309)=MONTH(BJ$15),MONTH($AX309)=MONTH(BJ$15)),
NETWORKDAYS.INTL($AW309,$AX309,1,_xlpm.VD)))),0)),
$DH309="месяц",
$BP309*BJ309,
$DH309="неделя",
$BP309*BJ309/7*(ROUNDUP((DAY(EOMONTH(BJ$15,0)))/4,0))),
0)</f>
        <v/>
      </c>
      <c r="CB309" s="125">
        <f t="array" ref="CB309">
IFERROR(
_xlfn.IFS(
$DH309="день_1",
$BP309*$BL309/($AX309-$AW309+1)*BK309*(DAY(EOMONTH(BK$15,0))),
$DH309="день_2",
$BP309/30*MAX(MIN($AX309,EOMONTH(BK$15,0))-MAX($AW309,BK$15)+1,),
$DH309="раб.день",
$BP309/30*(IFERROR(
_xlfn.LET(_xlpm.VD,
CHOOSE(
{1;2;3;4;5;6;7;8;9;10;11;12;13;14;15;16;17;18},
45658,45659,45660,45661,45662,45663,45664,45665,45711,45724,45778,45779,45785,45786,45820,45821,45965,46022),
_xlfn.LET(_xlpm.DD,
MAX(MIN($AX309,EOMONTH(BK$15,0))-MAX($AW309,BK$15),),
_xlfn.IFS(
AND(MONTH($AW309)=MONTH(BK$15),MONTH($AX309)&lt;&gt;MONTH(BK$15)),
NETWORKDAYS.INTL($AW309,$AW309+_xlpm.DD,1,_xlpm.VD),
AND(MONTH($AW309)&lt;&gt;MONTH(BK$15),MONTH($AX309)=MONTH(BK$15)),
NETWORKDAYS.INTL(($AX309)-_xlpm.DD,$AX309,1,_xlpm.VD),
AND(MONTH($AW309)&lt;MONTH(BK$15),MONTH($AX309)&gt;MONTH(BK$15)),
NETWORKDAYS.INTL((EOMONTH(BK$15-1,1))-_xlpm.DD,EOMONTH(BK$15-1,1),1,_xlpm.VD),
AND(MONTH($AW309)=MONTH(BK$15),MONTH($AX309)=MONTH(BK$15)),
NETWORKDAYS.INTL($AW309,$AX309,1,_xlpm.VD)))),0)),
$DH309="месяц",
$BP309*BK309,
$DH309="неделя",
$BP309*BK309/7*(ROUNDUP((DAY(EOMONTH(BK$15,0)))/4,0))),
0)</f>
        <v/>
      </c>
      <c r="CC309" s="125">
        <f>SUM($BQ309:$CB309)</f>
        <v/>
      </c>
      <c r="CD309" s="126">
        <f>SUM($EH309:$EH309)</f>
        <v/>
      </c>
      <c r="CE309" s="126">
        <f>$CD309*$AB309</f>
        <v/>
      </c>
      <c r="CF309" s="126">
        <f>SUM($EK309:$EK309)</f>
        <v/>
      </c>
      <c r="CG309" s="126">
        <f>$CF309*$AB309</f>
        <v/>
      </c>
      <c r="CH309" s="126">
        <f>SUM($CC309,$CE309,$CG309)</f>
        <v/>
      </c>
      <c r="CI309" s="126">
        <f>$CH309*(1+$CM309)</f>
        <v/>
      </c>
      <c r="CJ309" s="127" t="n">
        <v>0</v>
      </c>
      <c r="CK309" s="126">
        <f>SUM($CH309:$CH309)*(1+$CJ309)</f>
        <v/>
      </c>
      <c r="CL309" s="126">
        <f>SUM($CH309:$CH309)*(1+$CM309)</f>
        <v/>
      </c>
      <c r="CM309" s="59" t="inlineStr">
        <is>
          <t>20%</t>
        </is>
      </c>
      <c r="CN309" s="59" t="n"/>
      <c r="CO309" s="72" t="n"/>
      <c r="CP309" s="59" t="n"/>
      <c r="CQ309" s="73" t="n"/>
      <c r="CR309" s="73" t="n"/>
      <c r="CS309" s="73" t="n"/>
      <c r="CT309" s="72" t="n"/>
      <c r="CU309" s="79" t="inlineStr">
        <is>
          <t> </t>
        </is>
      </c>
      <c r="CV309" s="60" t="n"/>
      <c r="CW309" s="60" t="n"/>
      <c r="CX309" s="60" t="n"/>
      <c r="CY309" s="127">
        <f>IFERROR(($CC309-$EE309)/($EE309/(1-$DQ309)),0)</f>
        <v/>
      </c>
      <c r="CZ309" s="127">
        <f>IFERROR(1-$EI309/($CE309),0)</f>
        <v/>
      </c>
      <c r="DA309" s="127">
        <f>IFERROR(1-$EL309/($CG309),0)</f>
        <v/>
      </c>
      <c r="DB309" s="126">
        <f>ROUND(IFERROR(($CI309/(1+$CM309)-$EN309),0),2)</f>
        <v/>
      </c>
      <c r="DC309" s="128" t="n"/>
      <c r="DD309" s="125" t="n"/>
      <c r="DE309" s="75" t="n">
        <v>0</v>
      </c>
      <c r="DF309" s="128" t="n"/>
      <c r="DG309" s="125">
        <f>IF($DC309=0,0,$DD309*($DC309*100%-$DE309*$DF309))*SUM($AB309:$AB309)</f>
        <v/>
      </c>
      <c r="DH309" s="129" t="inlineStr">
        <is>
          <t>месяц</t>
        </is>
      </c>
      <c r="DI309" s="130">
        <f t="array" ref="DI309">IFERROR(
IF($ES309="LisChannel",
(ROUND(((INDEX({174.625;153.888888888889;130.972222222222},MATCH($AI309,{2;3;4}),0))*$AG309*$AI309),2)),0),0)</f>
        <v/>
      </c>
      <c r="DJ309" s="130">
        <f>
_xlfn.LET(_xlpm.X,
IFERROR(
IF($ES309="НовиковТВ",
(_xlfn.LET(_xlpm.NTV,
_xlfn.LET(_xlpm.MIN,350000,
IF(SUMIFS($DI:$DI,$ES:$ES,"НовиковТВ")&lt;=_xlpm.MIN,
(SUMIFS($DI:$DI,$ES:$ES,"НовиковТВ")/(COUNTIFS($ES:$ES,"НовиковТВ")))*_xlpm.MIN/SUMIFS($DI:$DI,$ES:$ES,"НовиковТВ"),
DI309)),
_xlpm.NTV+$DG309/(1-(1-(_xlpm.NTV)*(1-$DL309)*(1-$DM309)*(1-$DN309)*(1-$DO309)*(1-$DP309)/_xlpm.NTV))))/(1+$EP309),
$DI309+$DG309/(1-(1-($DI309)*(1-$DL309)*(1-$DM309)*(1-$DN309)*(1-$DO309)*(1-$DP309)/$DI309))),
0),
_xlpm.X*(1+$CM309)*(1+$CW309)-_xlpm.X*(1+$CM309)+_xlpm.X)</f>
        <v/>
      </c>
      <c r="DK309" s="125" t="inlineStr">
        <is>
          <t>послед.</t>
        </is>
      </c>
      <c r="DL309" s="63" t="n">
        <v>0</v>
      </c>
      <c r="DM309" s="63" t="n">
        <v>0</v>
      </c>
      <c r="DN309" s="63" t="n">
        <v>0</v>
      </c>
      <c r="DO309" s="63" t="n">
        <v>0</v>
      </c>
      <c r="DP309" s="63" t="n">
        <v>0</v>
      </c>
      <c r="DQ309" s="63">
        <f t="array" ref="DQ309">IFERROR(_xlfn.IFS(
$DK309="послед.",1-(1-$DL309)*(1-$DM309)*(1-$DN309)*(1-$DO309)*(1-$DP309),
$DK309="сумм.",$DL309+$DM309+$DN309+$DO309+$DP309),
0)</f>
        <v/>
      </c>
      <c r="DR309" s="125">
        <f t="array" ref="DR309">
IFERROR(
_xlfn.IFS(
$BL309=0,
0,
$BL309&gt;0,
_xlfn.IFS($DK309="послед.",
$DJ309*(1-$DL309)*(1-$DM309)*(1-$DN309)*(1-$DO309)*(1-$DP309),
$DK309="сумм.",
$DJ309*(1-($DL309+$DM309+$DN309+$DO309+$DP309)))),0)</f>
        <v/>
      </c>
      <c r="DS309" s="125">
        <f t="array" ref="DS309">
IFERROR(_xlfn.IFS(
$DH309="день_1",
$DR309*$BL309/($AX309-$AW309+1)*AZ309*(DAY(EOMONTH(AZ$15,0))),
$DH309="день_2",
$DR309/30*MAX(MIN($AX309,EOMONTH(AZ$15,0))-MAX($AW309,AZ$15)+1,),
$DH309="раб.день",
$DR309/30*(IFERROR(
_xlfn.LET(_xlpm.VD,
CHOOSE(
{1;2;3;4;5;6;7;8;9;10;11;12;13;14;15;16;17;18},
45658,45659,45660,45661,45662,45663,45664,45665,45711,45724,45778,45779,45785,45786,45820,45821,45965,46022),
_xlfn.LET(_xlpm.DD,
MAX(MIN($AX309,EOMONTH(AZ$15,0))-MAX($AW309,AZ$15),),
_xlfn.IFS(
AND(MONTH($AW309)=MONTH(AZ$15),MONTH($AX309)&lt;&gt;MONTH(AZ$15)),
NETWORKDAYS.INTL($AW309,$AW309+_xlpm.DD,1,_xlpm.VD),
AND(MONTH($AW309)&lt;&gt;MONTH(AZ$15),MONTH($AX309)=MONTH(AZ$15)),
NETWORKDAYS.INTL(($AX309)-_xlpm.DD,$AX309,1,_xlpm.VD),
AND(MONTH($AW309)&lt;MONTH(AZ$15),MONTH($AX309)&gt;MONTH(AZ$15)),
NETWORKDAYS.INTL((EOMONTH(AZ$15-1,1))-_xlpm.DD,EOMONTH(AZ$15-1,1),1,_xlpm.VD),
AND(MONTH($AW309)=MONTH(AZ$15),MONTH($AX309)=MONTH(AZ$15)),
NETWORKDAYS.INTL($AW309,$AX309,1,_xlpm.VD)))),0)),
$DH309="месяц",
$DR309*AZ309,
$DH309="неделя",
$DR309*AZ309/7*(ROUNDUP((DAY(EOMONTH(AZ$15,0)))/4,0))),
0)</f>
        <v/>
      </c>
      <c r="DT309" s="125">
        <f t="array" ref="DT309">
IFERROR(_xlfn.IFS(
$DH309="день_1",
$DR309*$BL309/($AX309-$AW309+1)*BA309*(DAY(EOMONTH(BA$15,0))),
$DH309="день_2",
$DR309/30*MAX(MIN($AX309,EOMONTH(BA$15,0))-MAX($AW309,BA$15)+1,),
$DH309="раб.день",
$DR309/30*(IFERROR(
_xlfn.LET(_xlpm.VD,
CHOOSE(
{1;2;3;4;5;6;7;8;9;10;11;12;13;14;15;16;17;18},
45658,45659,45660,45661,45662,45663,45664,45665,45711,45724,45778,45779,45785,45786,45820,45821,45965,46022),
_xlfn.LET(_xlpm.DD,
MAX(MIN($AX309,EOMONTH(BA$15,0))-MAX($AW309,BA$15),),
_xlfn.IFS(
AND(MONTH($AW309)=MONTH(BA$15),MONTH($AX309)&lt;&gt;MONTH(BA$15)),
NETWORKDAYS.INTL($AW309,$AW309+_xlpm.DD,1,_xlpm.VD),
AND(MONTH($AW309)&lt;&gt;MONTH(BA$15),MONTH($AX309)=MONTH(BA$15)),
NETWORKDAYS.INTL(($AX309)-_xlpm.DD,$AX309,1,_xlpm.VD),
AND(MONTH($AW309)&lt;MONTH(BA$15),MONTH($AX309)&gt;MONTH(BA$15)),
NETWORKDAYS.INTL((EOMONTH(BA$15-1,1))-_xlpm.DD,EOMONTH(BA$15-1,1),1,_xlpm.VD),
AND(MONTH($AW309)=MONTH(BA$15),MONTH($AX309)=MONTH(BA$15)),
NETWORKDAYS.INTL($AW309,$AX309,1,_xlpm.VD)))),0)),
$DH309="месяц",
$DR309*BA309,
$DH309="неделя",
$DR309*BA309/7*(ROUNDUP((DAY(EOMONTH(BA$15,0)))/4,0))),
0)</f>
        <v/>
      </c>
      <c r="DU309" s="125">
        <f t="array" ref="DU309">
IFERROR(_xlfn.IFS(
$DH309="день_1",
$DR309*$BL309/($AX309-$AW309+1)*BB309*(DAY(EOMONTH(BB$15,0))),
$DH309="день_2",
$DR309/30*MAX(MIN($AX309,EOMONTH(BB$15,0))-MAX($AW309,BB$15)+1,),
$DH309="раб.день",
$DR309/30*(IFERROR(
_xlfn.LET(_xlpm.VD,
CHOOSE(
{1;2;3;4;5;6;7;8;9;10;11;12;13;14;15;16;17;18},
45658,45659,45660,45661,45662,45663,45664,45665,45711,45724,45778,45779,45785,45786,45820,45821,45965,46022),
_xlfn.LET(_xlpm.DD,
MAX(MIN($AX309,EOMONTH(BB$15,0))-MAX($AW309,BB$15),),
_xlfn.IFS(
AND(MONTH($AW309)=MONTH(BB$15),MONTH($AX309)&lt;&gt;MONTH(BB$15)),
NETWORKDAYS.INTL($AW309,$AW309+_xlpm.DD,1,_xlpm.VD),
AND(MONTH($AW309)&lt;&gt;MONTH(BB$15),MONTH($AX309)=MONTH(BB$15)),
NETWORKDAYS.INTL(($AX309)-_xlpm.DD,$AX309,1,_xlpm.VD),
AND(MONTH($AW309)&lt;MONTH(BB$15),MONTH($AX309)&gt;MONTH(BB$15)),
NETWORKDAYS.INTL((EOMONTH(BB$15-1,1))-_xlpm.DD,EOMONTH(BB$15-1,1),1,_xlpm.VD),
AND(MONTH($AW309)=MONTH(BB$15),MONTH($AX309)=MONTH(BB$15)),
NETWORKDAYS.INTL($AW309,$AX309,1,_xlpm.VD)))),0)),
$DH309="месяц",
$DR309*BB309,
$DH309="неделя",
$DR309*BB309/7*(ROUNDUP((DAY(EOMONTH(BB$15,0)))/4,0))),
0)</f>
        <v/>
      </c>
      <c r="DV309" s="125">
        <f t="array" ref="DV309">
IFERROR(_xlfn.IFS(
$DH309="день_1",
$DR309*$BL309/($AX309-$AW309+1)*BC309*(DAY(EOMONTH(BC$15,0))),
$DH309="день_2",
$DR309/30*MAX(MIN($AX309,EOMONTH(BC$15,0))-MAX($AW309,BC$15)+1,),
$DH309="раб.день",
$DR309/30*(IFERROR(
_xlfn.LET(_xlpm.VD,
CHOOSE(
{1;2;3;4;5;6;7;8;9;10;11;12;13;14;15;16;17;18},
45658,45659,45660,45661,45662,45663,45664,45665,45711,45724,45778,45779,45785,45786,45820,45821,45965,46022),
_xlfn.LET(_xlpm.DD,
MAX(MIN($AX309,EOMONTH(BC$15,0))-MAX($AW309,BC$15),),
_xlfn.IFS(
AND(MONTH($AW309)=MONTH(BC$15),MONTH($AX309)&lt;&gt;MONTH(BC$15)),
NETWORKDAYS.INTL($AW309,$AW309+_xlpm.DD,1,_xlpm.VD),
AND(MONTH($AW309)&lt;&gt;MONTH(BC$15),MONTH($AX309)=MONTH(BC$15)),
NETWORKDAYS.INTL(($AX309)-_xlpm.DD,$AX309,1,_xlpm.VD),
AND(MONTH($AW309)&lt;MONTH(BC$15),MONTH($AX309)&gt;MONTH(BC$15)),
NETWORKDAYS.INTL((EOMONTH(BC$15-1,1))-_xlpm.DD,EOMONTH(BC$15-1,1),1,_xlpm.VD),
AND(MONTH($AW309)=MONTH(BC$15),MONTH($AX309)=MONTH(BC$15)),
NETWORKDAYS.INTL($AW309,$AX309,1,_xlpm.VD)))),0)),
$DH309="месяц",
$DR309*BC309,
$DH309="неделя",
$DR309*BC309/7*(ROUNDUP((DAY(EOMONTH(BC$15,0)))/4,0))),
0)</f>
        <v/>
      </c>
      <c r="DW309" s="125">
        <f t="array" ref="DW309">
IFERROR(_xlfn.IFS(
$DH309="день_1",
$DR309*$BL309/($AX309-$AW309+1)*BD309*(DAY(EOMONTH(BD$15,0))),
$DH309="день_2",
$DR309/30*MAX(MIN($AX309,EOMONTH(BD$15,0))-MAX($AW309,BD$15)+1,),
$DH309="раб.день",
$DR309/30*(IFERROR(
_xlfn.LET(_xlpm.VD,
CHOOSE(
{1;2;3;4;5;6;7;8;9;10;11;12;13;14;15;16;17;18},
45658,45659,45660,45661,45662,45663,45664,45665,45711,45724,45778,45779,45785,45786,45820,45821,45965,46022),
_xlfn.LET(_xlpm.DD,
MAX(MIN($AX309,EOMONTH(BD$15,0))-MAX($AW309,BD$15),),
_xlfn.IFS(
AND(MONTH($AW309)=MONTH(BD$15),MONTH($AX309)&lt;&gt;MONTH(BD$15)),
NETWORKDAYS.INTL($AW309,$AW309+_xlpm.DD,1,_xlpm.VD),
AND(MONTH($AW309)&lt;&gt;MONTH(BD$15),MONTH($AX309)=MONTH(BD$15)),
NETWORKDAYS.INTL(($AX309)-_xlpm.DD,$AX309,1,_xlpm.VD),
AND(MONTH($AW309)&lt;MONTH(BD$15),MONTH($AX309)&gt;MONTH(BD$15)),
NETWORKDAYS.INTL((EOMONTH(BD$15-1,1))-_xlpm.DD,EOMONTH(BD$15-1,1),1,_xlpm.VD),
AND(MONTH($AW309)=MONTH(BD$15),MONTH($AX309)=MONTH(BD$15)),
NETWORKDAYS.INTL($AW309,$AX309,1,_xlpm.VD)))),0)),
$DH309="месяц",
$DR309*BD309,
$DH309="неделя",
$DR309*BD309/7*(ROUNDUP((DAY(EOMONTH(BD$15,0)))/4,0))),
0)</f>
        <v/>
      </c>
      <c r="DX309" s="125">
        <f t="array" ref="DX309">
IFERROR(_xlfn.IFS(
$DH309="день_1",
$DR309*$BL309/($AX309-$AW309+1)*BE309*(DAY(EOMONTH(BE$15,0))),
$DH309="день_2",
$DR309/30*MAX(MIN($AX309,EOMONTH(BE$15,0))-MAX($AW309,BE$15)+1,),
$DH309="раб.день",
$DR309/30*(IFERROR(
_xlfn.LET(_xlpm.VD,
CHOOSE(
{1;2;3;4;5;6;7;8;9;10;11;12;13;14;15;16;17;18},
45658,45659,45660,45661,45662,45663,45664,45665,45711,45724,45778,45779,45785,45786,45820,45821,45965,46022),
_xlfn.LET(_xlpm.DD,
MAX(MIN($AX309,EOMONTH(BE$15,0))-MAX($AW309,BE$15),),
_xlfn.IFS(
AND(MONTH($AW309)=MONTH(BE$15),MONTH($AX309)&lt;&gt;MONTH(BE$15)),
NETWORKDAYS.INTL($AW309,$AW309+_xlpm.DD,1,_xlpm.VD),
AND(MONTH($AW309)&lt;&gt;MONTH(BE$15),MONTH($AX309)=MONTH(BE$15)),
NETWORKDAYS.INTL(($AX309)-_xlpm.DD,$AX309,1,_xlpm.VD),
AND(MONTH($AW309)&lt;MONTH(BE$15),MONTH($AX309)&gt;MONTH(BE$15)),
NETWORKDAYS.INTL((EOMONTH(BE$15-1,1))-_xlpm.DD,EOMONTH(BE$15-1,1),1,_xlpm.VD),
AND(MONTH($AW309)=MONTH(BE$15),MONTH($AX309)=MONTH(BE$15)),
NETWORKDAYS.INTL($AW309,$AX309,1,_xlpm.VD)))),0)),
$DH309="месяц",
$DR309*BE309,
$DH309="неделя",
$DR309*BE309/7*(ROUNDUP((DAY(EOMONTH(BE$15,0)))/4,0))),
0)</f>
        <v/>
      </c>
      <c r="DY309" s="125">
        <f t="array" ref="DY309">
IFERROR(_xlfn.IFS(
$DH309="день_1",
$DR309*$BL309/($AX309-$AW309+1)*BF309*(DAY(EOMONTH(BF$15,0))),
$DH309="день_2",
$DR309/30*MAX(MIN($AX309,EOMONTH(BF$15,0))-MAX($AW309,BF$15)+1,),
$DH309="раб.день",
$DR309/30*(IFERROR(
_xlfn.LET(_xlpm.VD,
CHOOSE(
{1;2;3;4;5;6;7;8;9;10;11;12;13;14;15;16;17;18},
45658,45659,45660,45661,45662,45663,45664,45665,45711,45724,45778,45779,45785,45786,45820,45821,45965,46022),
_xlfn.LET(_xlpm.DD,
MAX(MIN($AX309,EOMONTH(BF$15,0))-MAX($AW309,BF$15),),
_xlfn.IFS(
AND(MONTH($AW309)=MONTH(BF$15),MONTH($AX309)&lt;&gt;MONTH(BF$15)),
NETWORKDAYS.INTL($AW309,$AW309+_xlpm.DD,1,_xlpm.VD),
AND(MONTH($AW309)&lt;&gt;MONTH(BF$15),MONTH($AX309)=MONTH(BF$15)),
NETWORKDAYS.INTL(($AX309)-_xlpm.DD,$AX309,1,_xlpm.VD),
AND(MONTH($AW309)&lt;MONTH(BF$15),MONTH($AX309)&gt;MONTH(BF$15)),
NETWORKDAYS.INTL((EOMONTH(BF$15-1,1))-_xlpm.DD,EOMONTH(BF$15-1,1),1,_xlpm.VD),
AND(MONTH($AW309)=MONTH(BF$15),MONTH($AX309)=MONTH(BF$15)),
NETWORKDAYS.INTL($AW309,$AX309,1,_xlpm.VD)))),0)),
$DH309="месяц",
$DR309*BF309,
$DH309="неделя",
$DR309*BF309/7*(ROUNDUP((DAY(EOMONTH(BF$15,0)))/4,0))),
0)</f>
        <v/>
      </c>
      <c r="DZ309" s="125">
        <f t="array" ref="DZ309">
IFERROR(_xlfn.IFS(
$DH309="день_1",
$DR309*$BL309/($AX309-$AW309+1)*BG309*(DAY(EOMONTH(BG$15,0))),
$DH309="день_2",
$DR309/30*MAX(MIN($AX309,EOMONTH(BG$15,0))-MAX($AW309,BG$15)+1,),
$DH309="раб.день",
$DR309/30*(IFERROR(
_xlfn.LET(_xlpm.VD,
CHOOSE(
{1;2;3;4;5;6;7;8;9;10;11;12;13;14;15;16;17;18},
45658,45659,45660,45661,45662,45663,45664,45665,45711,45724,45778,45779,45785,45786,45820,45821,45965,46022),
_xlfn.LET(_xlpm.DD,
MAX(MIN($AX309,EOMONTH(BG$15,0))-MAX($AW309,BG$15),),
_xlfn.IFS(
AND(MONTH($AW309)=MONTH(BG$15),MONTH($AX309)&lt;&gt;MONTH(BG$15)),
NETWORKDAYS.INTL($AW309,$AW309+_xlpm.DD,1,_xlpm.VD),
AND(MONTH($AW309)&lt;&gt;MONTH(BG$15),MONTH($AX309)=MONTH(BG$15)),
NETWORKDAYS.INTL(($AX309)-_xlpm.DD,$AX309,1,_xlpm.VD),
AND(MONTH($AW309)&lt;MONTH(BG$15),MONTH($AX309)&gt;MONTH(BG$15)),
NETWORKDAYS.INTL((EOMONTH(BG$15-1,1))-_xlpm.DD,EOMONTH(BG$15-1,1),1,_xlpm.VD),
AND(MONTH($AW309)=MONTH(BG$15),MONTH($AX309)=MONTH(BG$15)),
NETWORKDAYS.INTL($AW309,$AX309,1,_xlpm.VD)))),0)),
$DH309="месяц",
$DR309*BG309,
$DH309="неделя",
$DR309*BG309/7*(ROUNDUP((DAY(EOMONTH(BG$15,0)))/4,0))),
0)</f>
        <v/>
      </c>
      <c r="EA309" s="125">
        <f t="array" ref="EA309">
IFERROR(_xlfn.IFS(
$DH309="день_1",
$DR309*$BL309/($AX309-$AW309+1)*BH309*(DAY(EOMONTH(BH$15,0))),
$DH309="день_2",
$DR309/30*MAX(MIN($AX309,EOMONTH(BH$15,0))-MAX($AW309,BH$15)+1,),
$DH309="раб.день",
$DR309/30*(IFERROR(
_xlfn.LET(_xlpm.VD,
CHOOSE(
{1;2;3;4;5;6;7;8;9;10;11;12;13;14;15;16;17;18},
45658,45659,45660,45661,45662,45663,45664,45665,45711,45724,45778,45779,45785,45786,45820,45821,45965,46022),
_xlfn.LET(_xlpm.DD,
MAX(MIN($AX309,EOMONTH(BH$15,0))-MAX($AW309,BH$15),),
_xlfn.IFS(
AND(MONTH($AW309)=MONTH(BH$15),MONTH($AX309)&lt;&gt;MONTH(BH$15)),
NETWORKDAYS.INTL($AW309,$AW309+_xlpm.DD,1,_xlpm.VD),
AND(MONTH($AW309)&lt;&gt;MONTH(BH$15),MONTH($AX309)=MONTH(BH$15)),
NETWORKDAYS.INTL(($AX309)-_xlpm.DD,$AX309,1,_xlpm.VD),
AND(MONTH($AW309)&lt;MONTH(BH$15),MONTH($AX309)&gt;MONTH(BH$15)),
NETWORKDAYS.INTL((EOMONTH(BH$15-1,1))-_xlpm.DD,EOMONTH(BH$15-1,1),1,_xlpm.VD),
AND(MONTH($AW309)=MONTH(BH$15),MONTH($AX309)=MONTH(BH$15)),
NETWORKDAYS.INTL($AW309,$AX309,1,_xlpm.VD)))),0)),
$DH309="месяц",
$DR309*BH309,
$DH309="неделя",
$DR309*BH309/7*(ROUNDUP((DAY(EOMONTH(BH$15,0)))/4,0))),
0)</f>
        <v/>
      </c>
      <c r="EB309" s="125">
        <f t="array" ref="EB309">
IFERROR(_xlfn.IFS(
$DH309="день_1",
$DR309*$BL309/($AX309-$AW309+1)*BI309*(DAY(EOMONTH(BI$15,0))),
$DH309="день_2",
$DR309/30*MAX(MIN($AX309,EOMONTH(BI$15,0))-MAX($AW309,BI$15)+1,),
$DH309="раб.день",
$DR309/30*(IFERROR(
_xlfn.LET(_xlpm.VD,
CHOOSE(
{1;2;3;4;5;6;7;8;9;10;11;12;13;14;15;16;17;18},
45658,45659,45660,45661,45662,45663,45664,45665,45711,45724,45778,45779,45785,45786,45820,45821,45965,46022),
_xlfn.LET(_xlpm.DD,
MAX(MIN($AX309,EOMONTH(BI$15,0))-MAX($AW309,BI$15),),
_xlfn.IFS(
AND(MONTH($AW309)=MONTH(BI$15),MONTH($AX309)&lt;&gt;MONTH(BI$15)),
NETWORKDAYS.INTL($AW309,$AW309+_xlpm.DD,1,_xlpm.VD),
AND(MONTH($AW309)&lt;&gt;MONTH(BI$15),MONTH($AX309)=MONTH(BI$15)),
NETWORKDAYS.INTL(($AX309)-_xlpm.DD,$AX309,1,_xlpm.VD),
AND(MONTH($AW309)&lt;MONTH(BI$15),MONTH($AX309)&gt;MONTH(BI$15)),
NETWORKDAYS.INTL((EOMONTH(BI$15-1,1))-_xlpm.DD,EOMONTH(BI$15-1,1),1,_xlpm.VD),
AND(MONTH($AW309)=MONTH(BI$15),MONTH($AX309)=MONTH(BI$15)),
NETWORKDAYS.INTL($AW309,$AX309,1,_xlpm.VD)))),0)),
$DH309="месяц",
$DR309*BI309,
$DH309="неделя",
$DR309*BI309/7*(ROUNDUP((DAY(EOMONTH(BI$15,0)))/4,0))),
0)</f>
        <v/>
      </c>
      <c r="EC309" s="125">
        <f t="array" ref="EC309">
IFERROR(_xlfn.IFS(
$DH309="день_1",
$DR309*$BL309/($AX309-$AW309+1)*BJ309*(DAY(EOMONTH(BJ$15,0))),
$DH309="день_2",
$DR309/30*MAX(MIN($AX309,EOMONTH(BJ$15,0))-MAX($AW309,BJ$15)+1,),
$DH309="раб.день",
$DR309/30*(IFERROR(
_xlfn.LET(_xlpm.VD,
CHOOSE(
{1;2;3;4;5;6;7;8;9;10;11;12;13;14;15;16;17;18},
45658,45659,45660,45661,45662,45663,45664,45665,45711,45724,45778,45779,45785,45786,45820,45821,45965,46022),
_xlfn.LET(_xlpm.DD,
MAX(MIN($AX309,EOMONTH(BJ$15,0))-MAX($AW309,BJ$15),),
_xlfn.IFS(
AND(MONTH($AW309)=MONTH(BJ$15),MONTH($AX309)&lt;&gt;MONTH(BJ$15)),
NETWORKDAYS.INTL($AW309,$AW309+_xlpm.DD,1,_xlpm.VD),
AND(MONTH($AW309)&lt;&gt;MONTH(BJ$15),MONTH($AX309)=MONTH(BJ$15)),
NETWORKDAYS.INTL(($AX309)-_xlpm.DD,$AX309,1,_xlpm.VD),
AND(MONTH($AW309)&lt;MONTH(BJ$15),MONTH($AX309)&gt;MONTH(BJ$15)),
NETWORKDAYS.INTL((EOMONTH(BJ$15-1,1))-_xlpm.DD,EOMONTH(BJ$15-1,1),1,_xlpm.VD),
AND(MONTH($AW309)=MONTH(BJ$15),MONTH($AX309)=MONTH(BJ$15)),
NETWORKDAYS.INTL($AW309,$AX309,1,_xlpm.VD)))),0)),
$DH309="месяц",
$DR309*BJ309,
$DH309="неделя",
$DR309*BJ309/7*(ROUNDUP((DAY(EOMONTH(BJ$15,0)))/4,0))),
0)</f>
        <v/>
      </c>
      <c r="ED309" s="125">
        <f t="array" ref="ED309">
IFERROR(_xlfn.IFS(
$DH309="день_1",
$DR309*$BL309/($AX309-$AW309+1)*BK309*(DAY(EOMONTH(BK$15,0))),
$DH309="день_2",
$DR309/30*MAX(MIN($AX309,EOMONTH(BK$15,0))-MAX($AW309,BK$15)+1,),
$DH309="раб.день",
$DR309/30*(IFERROR(
_xlfn.LET(_xlpm.VD,
CHOOSE(
{1;2;3;4;5;6;7;8;9;10;11;12;13;14;15;16;17;18},
45658,45659,45660,45661,45662,45663,45664,45665,45711,45724,45778,45779,45785,45786,45820,45821,45965,46022),
_xlfn.LET(_xlpm.DD,
MAX(MIN($AX309,EOMONTH(BK$15,0))-MAX($AW309,BK$15),),
_xlfn.IFS(
AND(MONTH($AW309)=MONTH(BK$15),MONTH($AX309)&lt;&gt;MONTH(BK$15)),
NETWORKDAYS.INTL($AW309,$AW309+_xlpm.DD,1,_xlpm.VD),
AND(MONTH($AW309)&lt;&gt;MONTH(BK$15),MONTH($AX309)=MONTH(BK$15)),
NETWORKDAYS.INTL(($AX309)-_xlpm.DD,$AX309,1,_xlpm.VD),
AND(MONTH($AW309)&lt;MONTH(BK$15),MONTH($AX309)&gt;MONTH(BK$15)),
NETWORKDAYS.INTL((EOMONTH(BK$15-1,1))-_xlpm.DD,EOMONTH(BK$15-1,1),1,_xlpm.VD),
AND(MONTH($AW309)=MONTH(BK$15),MONTH($AX309)=MONTH(BK$15)),
NETWORKDAYS.INTL($AW309,$AX309,1,_xlpm.VD)))),0)),
$DH309="месяц",
$DR309*BK309,
$DH309="неделя",
$DR309*BK309/7*(ROUNDUP((DAY(EOMONTH(BK$15,0)))/4,0))),
0)</f>
        <v/>
      </c>
      <c r="EE309" s="125">
        <f>SUM($DS309,$DT309,$DU309,$DV309,$DW309,$DX309,$DY309,$DZ309,$EA309,$EB309,$EC309,$ED309)</f>
        <v/>
      </c>
      <c r="EF309" s="125">
        <f>IFERROR(ROUND($EE309*(1+$EP309),2),0)</f>
        <v/>
      </c>
      <c r="EG309" s="128" t="n">
        <v>1</v>
      </c>
      <c r="EH309" s="126" t="n">
        <v>0</v>
      </c>
      <c r="EI309" s="126">
        <f>ROUND(SUM($EH309:$EH309)*SUM($AB309:$AB309)*$EG309,2)</f>
        <v/>
      </c>
      <c r="EJ309" s="126">
        <f>ROUND($EI309*(1+$EP309),2)</f>
        <v/>
      </c>
      <c r="EK309" s="126" t="n">
        <v>0</v>
      </c>
      <c r="EL309" s="126">
        <f>ROUND(SUM($EK309:$EK309)*SUM($AB309:$AB309)*$EG309,2)</f>
        <v/>
      </c>
      <c r="EM309" s="126">
        <f>ROUND($EL309*(1+$EP309),2)</f>
        <v/>
      </c>
      <c r="EN309" s="126">
        <f>SUM($EE309,$EI309,$EL309)</f>
        <v/>
      </c>
      <c r="EO309" s="126">
        <f>SUM($EF309,$EJ309,$EM309)</f>
        <v/>
      </c>
      <c r="EP309" s="59" t="inlineStr">
        <is>
          <t>20%</t>
        </is>
      </c>
      <c r="EQ309" s="59" t="n"/>
      <c r="ER309" s="60">
        <f t="array" ref="ER309">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MATCH(ES309,
{"AMS";"RussOutdoor";"HD Outdoor";"Ingroup";"IQ";"Ledproduction";"LisChannel";"Logic";"Media-PPL";"NovikovTV | НовиковТВ";"SMA";"SOK";"КрокусТВ | CrocusTV | IndoorTV";"Сити";"ТЯК Москва"},
0)),"")</f>
        <v/>
      </c>
      <c r="ES309" s="60" t="n"/>
      <c r="ET309" s="60">
        <f t="array" ref="ET309">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MATCH(ES309,
{"AMS";"RussOutdoor";"HD Outdoor";"Ingroup";"IQ";"Ledproduction";"LisChannel";"Logic";"Media-PPL";"NovikovTV | НовиковТВ";"SMA";"SOK";"КрокусТВ | CrocusTV | IndoorTV";"Сити";"ТЯК Москва"},
0)),"")</f>
        <v/>
      </c>
      <c r="EU309" s="60" t="n"/>
      <c r="EV309" s="60" t="n"/>
      <c r="EX309" s="110">
        <f t="array" ref="EX309">
($AR309/30
+N("ТРАФИК ПЛОЩАДКИ"))*
(IFERROR(
_xlfn.LET(
_xlpm.GPR,
HLOOKUP($L309,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(MATCH($T309,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IF($Q309="цифровой",_xlpm.GPR/$AG309,_xlpm.GPR/60)),
0)
+N("DWELL TIME"))*
(IF($AB309=0,0,IF($AB309=1,0.3,IF($AB309=2,0.5,IF($AB309&gt;2,1))))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_xlfn.IFS($AC309="да",1.2,$AC309="нет",1)*
_xlfn.IFS($AD309="да",1.2,$AD309="нет",1)*
IF(R309="статический",1,1.2)*
$X309*
INDEX(
{1.2;1;1.2;1.2;1;1.2;1.2;1.2;1.2;1.2;1.2;1;1.2;1.2;1.2;1.2;1;1;1.2;1.2;1.2;1;1;1;1;1.2;1.2;1.2;1.2;1;1;1;1;1.2;1.2;1.2;1.2;1.2;1.2;1.2;1.2;1;1;1.2;1;1;1;1;1.5;1;1;1.5;1.5;1.2},
MATCH($Q309,_xlpm.MI,0)))&gt;{0.02;0.04;0.06;0.1;0.2;0.4;0.6;0.8;1;2;4;6})),
{0;1;2;3;4;5;6;7;8;9;10;11;12},
0)))
+N("КОЭФФИЦИЕНТ КОНТАКТА"))))*
(_xlfn.IFS($X309&lt;0.1,$X309/1000,$X309&gt;25,5.2,AND($X309&gt;=0.1,$X309&lt;=25),(($X309*2+0.1)/10)*($X309/10)))*
IFERROR((_xlfn.LET(
_xlpm.MA,
{0;0.8;0.85;0.9;0.95;1},
_xlpm.MAA,
{0;1;2;3;4;5},
INDEX(_xlpm.MA,MATCH(SUMPRODUCT(--((IF(ROUND(_xlpm.MAA,1)&gt;5,5,ROUND($AB309,1)))&gt;{0;1;2;3;4;5})),_xlpm.MAA,0)))
+N("КОЭФФИЦИЕНТ КОЛ-ВО КОНСТРУКЦИЙ")),1)*
$AB309,0))*
(IF($Q309="цифровой",$AG309/15*$AI309,1)
+N("ДЛЯ ЦИФРЫ"))</f>
        <v/>
      </c>
      <c r="EY309" s="110">
        <f>IFERROR(EX309*AY309,0)</f>
        <v/>
      </c>
      <c r="EZ309" s="131">
        <f>IFERROR(DP309/EY309*1000,0)</f>
        <v/>
      </c>
      <c r="FA309" s="112">
        <f>IFERROR(FC309/FB309,0)</f>
        <v/>
      </c>
      <c r="FB309" s="112">
        <f>IFERROR((FC309/(EY309/FF309*#REF!))*0.825,0)</f>
        <v/>
      </c>
      <c r="FC309" s="112">
        <f>IFERROR(((EX309*30/AR309)*100)/30,0)</f>
        <v/>
      </c>
      <c r="FD309" s="112">
        <f>IFERROR(EY309/G309*100%,0)</f>
        <v/>
      </c>
      <c r="FE309" s="112">
        <f>IFERROR(FD309/FC309*100%,0)</f>
        <v/>
      </c>
      <c r="FF309" s="110">
        <f>IFERROR(AR309/30*AY309,0)</f>
        <v/>
      </c>
    </row>
    <row r="310" ht="13" customHeight="1">
      <c r="A310" s="59" t="n"/>
      <c r="B310" s="60" t="n"/>
      <c r="C310" s="60" t="n"/>
      <c r="D310" s="60">
        <f t="array" ref="D310">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MATCH($E310,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10" s="60">
        <f t="array" ref="E310">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MATCH($F310,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10" s="60" t="inlineStr"/>
      <c r="G310" s="60" t="n"/>
      <c r="H310" s="60">
        <f t="array" ref="H310">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MATCH($I310,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10" s="60" t="n"/>
      <c r="J310" s="60" t="n"/>
      <c r="K310" s="60" t="n"/>
      <c r="L310" s="60" t="n"/>
      <c r="M310" s="60" t="n"/>
      <c r="N310" s="60" t="n"/>
      <c r="O310" s="60" t="n"/>
      <c r="P310" s="60">
        <f t="array" ref="P310">
_xlfn.IFS(
ISNUMBER(MATCH($Q310,{"шелфбаннер","разделитель","монетница","чековая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ISNUMBER(MATCH($Q310,{"LED/LCD","видеокулер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ISNUMBER(MATCH($Q310,{"автомобиль","машина","выставочное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ISNUMBER(MATCH($Q310,{"билборд","лифтовая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ISNUMBER(MATCH($Q310,{"навигация","подвесной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ISNUMBER(MATCH($Q310,{"движущаяся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ISNUMBER(MATCH($Q310,{"каталог","журнал"},)),
"Пресса",
$Q310="","")</f>
        <v/>
      </c>
      <c r="Q310" s="60" t="n"/>
      <c r="R310" s="60">
        <f t="array" ref="R310">
IFERROR(
_xlfn.IFS(
OR(ISNUMBER(MATCH($Q310,{"экспозиция","макет","стенд","автостенд","авто стенд","выставочное пространство","выставочные стенды","модульные выставочные стенды","3Д конструкция","3D конструкция"},)),P310="Экспонирование"),
"нестандартный",
ISNUMBER(MATCH($Q310,{"скроллер","призматрон"},)),
"динамический",
$P310="Видео",
"цифровой",
OR($P310="Пресса",$P310="Щит",$P310="POSm",$P310="Подвес",$P310="Брендирование/оклейка"),
"статический"),"")</f>
        <v/>
      </c>
      <c r="S310" s="59" t="n"/>
      <c r="T310" s="60" t="n"/>
      <c r="U310" s="60" t="n"/>
      <c r="V310" s="60">
        <f>
IF(P310="Видео",
"цифровой постер/ролик",
IF(ISNUMBER(MATCH(Q310,{"короб световой","короб световой | лайтбокс","короб световой | кристалайт","лайтбокс","лайт бокс","кристалайт","LB","lightbox"},)),
"бэклит",
IF(P310="Брендирование/оклейка",
"перфарированная пленка/самоклейка",
IF(P310="Экспонирование",
"под запрос",
IF(P310="Подвес",
"баннер/ткань",
"")))))</f>
        <v/>
      </c>
      <c r="W310" s="59" t="n"/>
      <c r="X310" s="59" t="n"/>
      <c r="Y310" s="59" t="n"/>
      <c r="Z310" s="61" t="n"/>
      <c r="AA310" s="61" t="n"/>
      <c r="AB310" s="61">
        <f>IF(BL310&gt;0,Z310,0)</f>
        <v/>
      </c>
      <c r="AC310" s="59" t="n"/>
      <c r="AD310" s="59" t="n"/>
      <c r="AE310" s="59" t="n"/>
      <c r="AF310" s="59" t="n"/>
      <c r="AG310" s="59" t="n"/>
      <c r="AH310" s="59" t="n"/>
      <c r="AI310" s="59" t="n"/>
      <c r="AJ310" s="59" t="n"/>
      <c r="AK310" s="59" t="n"/>
      <c r="AL310" s="62">
        <f>IFERROR(IF(OR(R310="статический",R310="динамический",R310="нестандартный",R310="",R310=""),"-",IF(AND(AH310="-",AI310="-"),"-",AK310*3600/AH310*AI310)),"-")</f>
        <v/>
      </c>
      <c r="AM310" s="62">
        <f>IFERROR(IF(OR(R310="статический",R310="динамический",R310="",R310="", R310="BTL",R310="нестандартный"),"-",AG310*AI310*AL310/60),"-")</f>
        <v/>
      </c>
      <c r="AN310" s="63">
        <f>IFERROR(IF(AH310="","-",AG310*AI310/AH310),"-")</f>
        <v/>
      </c>
      <c r="AO310" s="59">
        <f>IFERROR(IF(OR($R310="статический",$R310="динамический",$R310="",$R310="",$R310="BTL",$R310="нестандартный"),"-",$AL310*$AY310),"-")</f>
        <v/>
      </c>
      <c r="AP310" s="62">
        <f>IFERROR(IF(OR($R310="статический",$R310="динамический",$R310="",$R310="",$R310="BTL",$R310="нестандартный"),"-",$AM310*AY310),"-")</f>
        <v/>
      </c>
      <c r="AQ310" s="64" t="n"/>
      <c r="AR310" s="61" t="n"/>
      <c r="AS310" s="61" t="n"/>
      <c r="AT310" s="61" t="n"/>
      <c r="AU310" s="65" t="n"/>
      <c r="AV310" s="124">
        <f>IFERROR(DR310/AT310*1000,"n/a")</f>
        <v/>
      </c>
      <c r="AW310" s="67" t="n"/>
      <c r="AX310" s="67" t="n"/>
      <c r="AY310" s="43">
        <f>IFERROR(IF(OR($AW310="",$AX310=""),"",_xlfn.DAYS($AX310+1,$AW310)),"")</f>
        <v/>
      </c>
      <c r="AZ310" s="68">
        <f t="array" ref="AZ310">
_xlfn.LET(_xlpm.COEFF,
IF($AW310+$AX310=0,0,IF(MAX(MIN($AX310,EOMONTH(AZ$15,0))-MAX($AW310,AZ$15)+1,)&gt;0,1,0)),
_xlfn.IFS(
$ES310="LisChannel",
_xlpm.COEFF*
INDEX({1;1;1.2;1.2;1;1;1;1;1.2;1.2;1.2;1.2},
MATCH(MONTH(AZ$15),
{1,2,3,4,5,6,7,8,9,10,11,12})),
CONCATENATE($ES310," ",$L310)="RussOutdoor метро",
_xlpm.COEFF*
INDEX({0.8;0.9;1.1;1.1;1;1;1;1;1.1;1.1;1.1;1.1},
MATCH(MONTH(AZ$15),
{1,2,3,4,5,6,7,8,9,10,11,12})),
$ES310&lt;&gt;"LisChannel",
_xlpm.COEFF,
$ES310&lt;&gt;"RussOutdoor",
_xlpm.COEFF))</f>
        <v/>
      </c>
      <c r="BA310" s="68">
        <f t="array" ref="BA310">
_xlfn.LET(_xlpm.COEFF,
IF($AW310+$AX310=0,0,IF(MAX(MIN($AX310,EOMONTH(BA$15,0))-MAX($AW310,BA$15)+1,)&gt;0,1,0)),
_xlfn.IFS(
$ES310="LisChannel",
_xlpm.COEFF*
INDEX({1;1;1.2;1.2;1;1;1;1;1.2;1.2;1.2;1.2},
MATCH(MONTH(BA$15),
{1,2,3,4,5,6,7,8,9,10,11,12})),
CONCATENATE($ES310," ",$L310)="RussOutdoor метро",
_xlpm.COEFF*
INDEX({0.8;0.9;1.1;1.1;1;1;1;1;1.1;1.1;1.1;1.1},
MATCH(MONTH(BA$15),
{1,2,3,4,5,6,7,8,9,10,11,12})),
$ES310&lt;&gt;"LisChannel",
_xlpm.COEFF,
$ES310&lt;&gt;"RussOutdoor",
_xlpm.COEFF))</f>
        <v/>
      </c>
      <c r="BB310" s="68">
        <f t="array" ref="BB310">
_xlfn.LET(_xlpm.COEFF,
IF($AW310+$AX310=0,0,IF(MAX(MIN($AX310,EOMONTH(BB$15,0))-MAX($AW310,BB$15)+1,)&gt;0,1,0)),
_xlfn.IFS(
$ES310="LisChannel",
_xlpm.COEFF*
INDEX({1;1;1.2;1.2;1;1;1;1;1.2;1.2;1.2;1.2},
MATCH(MONTH(BB$15),
{1,2,3,4,5,6,7,8,9,10,11,12})),
CONCATENATE($ES310," ",$L310)="RussOutdoor метро",
_xlpm.COEFF*
INDEX({0.8;0.9;1.1;1.1;1;1;1;1;1.1;1.1;1.1;1.1},
MATCH(MONTH(BB$15),
{1,2,3,4,5,6,7,8,9,10,11,12})),
$ES310&lt;&gt;"LisChannel",
_xlpm.COEFF,
$ES310&lt;&gt;"RussOutdoor",
_xlpm.COEFF))</f>
        <v/>
      </c>
      <c r="BC310" s="68">
        <f t="array" ref="BC310">
_xlfn.LET(_xlpm.COEFF,
IF($AW310+$AX310=0,0,IF(MAX(MIN($AX310,EOMONTH(BC$15,0))-MAX($AW310,BC$15)+1,)&gt;0,1,0)),
_xlfn.IFS(
$ES310="LisChannel",
_xlpm.COEFF*
INDEX({1;1;1.2;1.2;1;1;1;1;1.2;1.2;1.2;1.2},
MATCH(MONTH(BC$15),
{1,2,3,4,5,6,7,8,9,10,11,12})),
CONCATENATE($ES310," ",$L310)="RussOutdoor метро",
_xlpm.COEFF*
INDEX({0.8;0.9;1.1;1.1;1;1;1;1;1.1;1.1;1.1;1.1},
MATCH(MONTH(BC$15),
{1,2,3,4,5,6,7,8,9,10,11,12})),
$ES310&lt;&gt;"LisChannel",
_xlpm.COEFF,
$ES310&lt;&gt;"RussOutdoor",
_xlpm.COEFF))</f>
        <v/>
      </c>
      <c r="BD310" s="68">
        <f t="array" ref="BD310">
_xlfn.LET(_xlpm.COEFF,
IF($AW310+$AX310=0,0,IF(MAX(MIN($AX310,EOMONTH(BD$15,0))-MAX($AW310,BD$15)+1,)&gt;0,1,0)),
_xlfn.IFS(
$ES310="LisChannel",
_xlpm.COEFF*
INDEX({1;1;1.2;1.2;1;1;1;1;1.2;1.2;1.2;1.2},
MATCH(MONTH(BD$15),
{1,2,3,4,5,6,7,8,9,10,11,12})),
CONCATENATE($ES310," ",$L310)="RussOutdoor метро",
_xlpm.COEFF*
INDEX({0.8;0.9;1.1;1.1;1;1;1;1;1.1;1.1;1.1;1.1},
MATCH(MONTH(BD$15),
{1,2,3,4,5,6,7,8,9,10,11,12})),
$ES310&lt;&gt;"LisChannel",
_xlpm.COEFF,
$ES310&lt;&gt;"RussOutdoor",
_xlpm.COEFF))</f>
        <v/>
      </c>
      <c r="BE310" s="68">
        <f t="array" ref="BE310">
_xlfn.LET(_xlpm.COEFF,
IF($AW310+$AX310=0,0,IF(MAX(MIN($AX310,EOMONTH(BE$15,0))-MAX($AW310,BE$15)+1,)&gt;0,1,0)),
_xlfn.IFS(
$ES310="LisChannel",
_xlpm.COEFF*
INDEX({1;1;1.2;1.2;1;1;1;1;1.2;1.2;1.2;1.2},
MATCH(MONTH(BE$15),
{1,2,3,4,5,6,7,8,9,10,11,12})),
CONCATENATE($ES310," ",$L310)="RussOutdoor метро",
_xlpm.COEFF*
INDEX({0.8;0.9;1.1;1.1;1;1;1;1;1.1;1.1;1.1;1.1},
MATCH(MONTH(BE$15),
{1,2,3,4,5,6,7,8,9,10,11,12})),
$ES310&lt;&gt;"LisChannel",
_xlpm.COEFF,
$ES310&lt;&gt;"RussOutdoor",
_xlpm.COEFF))</f>
        <v/>
      </c>
      <c r="BF310" s="68">
        <f t="array" ref="BF310">
_xlfn.LET(_xlpm.COEFF,
IF($AW310+$AX310=0,0,IF(MAX(MIN($AX310,EOMONTH(BF$15,0))-MAX($AW310,BF$15)+1,)&gt;0,1,0)),
_xlfn.IFS(
$ES310="LisChannel",
_xlpm.COEFF*
INDEX({1;1;1.2;1.2;1;1;1;1;1.2;1.2;1.2;1.2},
MATCH(MONTH(BF$15),
{1,2,3,4,5,6,7,8,9,10,11,12})),
CONCATENATE($ES310," ",$L310)="RussOutdoor метро",
_xlpm.COEFF*
INDEX({0.8;0.9;1.1;1.1;1;1;1;1;1.1;1.1;1.1;1.1},
MATCH(MONTH(BF$15),
{1,2,3,4,5,6,7,8,9,10,11,12})),
$ES310&lt;&gt;"LisChannel",
_xlpm.COEFF,
$ES310&lt;&gt;"RussOutdoor",
_xlpm.COEFF))</f>
        <v/>
      </c>
      <c r="BG310" s="68">
        <f t="array" ref="BG310">
_xlfn.LET(_xlpm.COEFF,
IF($AW310+$AX310=0,0,IF(MAX(MIN($AX310,EOMONTH(BG$15,0))-MAX($AW310,BG$15)+1,)&gt;0,1,0)),
_xlfn.IFS(
$ES310="LisChannel",
_xlpm.COEFF*
INDEX({1;1;1.2;1.2;1;1;1;1;1.2;1.2;1.2;1.2},
MATCH(MONTH(BG$15),
{1,2,3,4,5,6,7,8,9,10,11,12})),
CONCATENATE($ES310," ",$L310)="RussOutdoor метро",
_xlpm.COEFF*
INDEX({0.8;0.9;1.1;1.1;1;1;1;1;1.1;1.1;1.1;1.1},
MATCH(MONTH(BG$15),
{1,2,3,4,5,6,7,8,9,10,11,12})),
$ES310&lt;&gt;"LisChannel",
_xlpm.COEFF,
$ES310&lt;&gt;"RussOutdoor",
_xlpm.COEFF))</f>
        <v/>
      </c>
      <c r="BH310" s="68">
        <f t="array" ref="BH310">
_xlfn.LET(_xlpm.COEFF,
IF($AW310+$AX310=0,0,IF(MAX(MIN($AX310,EOMONTH(BH$15,0))-MAX($AW310,BH$15)+1,)&gt;0,1,0)),
_xlfn.IFS(
$ES310="LisChannel",
_xlpm.COEFF*
INDEX({1;1;1.2;1.2;1;1;1;1;1.2;1.2;1.2;1.2},
MATCH(MONTH(BH$15),
{1,2,3,4,5,6,7,8,9,10,11,12})),
CONCATENATE($ES310," ",$L310)="RussOutdoor метро",
_xlpm.COEFF*
INDEX({0.8;0.9;1.1;1.1;1;1;1;1;1.1;1.1;1.1;1.1},
MATCH(MONTH(BH$15),
{1,2,3,4,5,6,7,8,9,10,11,12})),
$ES310&lt;&gt;"LisChannel",
_xlpm.COEFF,
$ES310&lt;&gt;"RussOutdoor",
_xlpm.COEFF))</f>
        <v/>
      </c>
      <c r="BI310" s="68">
        <f t="array" ref="BI310">
_xlfn.LET(_xlpm.COEFF,
IF($AW310+$AX310=0,0,IF(MAX(MIN($AX310,EOMONTH(BI$15,0))-MAX($AW310,BI$15)+1,)&gt;0,1,0)),
_xlfn.IFS(
$ES310="LisChannel",
_xlpm.COEFF*
INDEX({1;1;1.2;1.2;1;1;1;1;1.2;1.2;1.2;1.2},
MATCH(MONTH(BI$15),
{1,2,3,4,5,6,7,8,9,10,11,12})),
CONCATENATE($ES310," ",$L310)="RussOutdoor метро",
_xlpm.COEFF*
INDEX({0.8;0.9;1.1;1.1;1;1;1;1;1.1;1.1;1.1;1.1},
MATCH(MONTH(BI$15),
{1,2,3,4,5,6,7,8,9,10,11,12})),
$ES310&lt;&gt;"LisChannel",
_xlpm.COEFF,
$ES310&lt;&gt;"RussOutdoor",
_xlpm.COEFF))</f>
        <v/>
      </c>
      <c r="BJ310" s="68">
        <f t="array" ref="BJ310">
_xlfn.LET(_xlpm.COEFF,
IF($AW310+$AX310=0,0,IF(MAX(MIN($AX310,EOMONTH(BJ$15,0))-MAX($AW310,BJ$15)+1,)&gt;0,1,0)),
_xlfn.IFS(
$ES310="LisChannel",
_xlpm.COEFF*
INDEX({1;1;1.2;1.2;1;1;1;1;1.2;1.2;1.2;1.2},
MATCH(MONTH(BJ$15),
{1,2,3,4,5,6,7,8,9,10,11,12})),
CONCATENATE($ES310," ",$L310)="RussOutdoor метро",
_xlpm.COEFF*
INDEX({0.8;0.9;1.1;1.1;1;1;1;1;1.1;1.1;1.1;1.1},
MATCH(MONTH(BJ$15),
{1,2,3,4,5,6,7,8,9,10,11,12})),
$ES310&lt;&gt;"LisChannel",
_xlpm.COEFF,
$ES310&lt;&gt;"RussOutdoor",
_xlpm.COEFF))</f>
        <v/>
      </c>
      <c r="BK310" s="68">
        <f t="array" ref="BK310">
_xlfn.LET(_xlpm.COEFF,
IF($AW310+$AX310=0,0,IF(MAX(MIN($AX310,EOMONTH(BK$15,0))-MAX($AW310,BK$15)+1,)&gt;0,1,0)),
_xlfn.IFS(
$ES310="LisChannel",
_xlpm.COEFF*
INDEX({1;1;1.2;1.2;1;1;1;1;1.2;1.2;1.2;1.2},
MATCH(MONTH(BK$15),
{1,2,3,4,5,6,7,8,9,10,11,12})),
CONCATENATE($ES310," ",$L310)="RussOutdoor метро",
_xlpm.COEFF*
INDEX({0.8;0.9;1.1;1.1;1;1;1;1;1.1;1.1;1.1;1.1},
MATCH(MONTH(BK$15),
{1,2,3,4,5,6,7,8,9,10,11,12})),
$ES310&lt;&gt;"LisChannel",
_xlpm.COEFF,
$ES310&lt;&gt;"RussOutdoor",
_xlpm.COEFF))</f>
        <v/>
      </c>
      <c r="BL310" s="62">
        <f>COUNTIFS($AZ310:$BK310,"&gt;0")</f>
        <v/>
      </c>
      <c r="BM310" s="65" t="n"/>
      <c r="BN310" s="125">
        <f>$DJ310</f>
        <v/>
      </c>
      <c r="BO310" s="63">
        <f>$DQ310</f>
        <v/>
      </c>
      <c r="BP310" s="125">
        <f>
IFERROR(
IF($BL310=0,0,
$BN310*(1-$BO310)),
0)</f>
        <v/>
      </c>
      <c r="BQ310" s="125">
        <f t="array" ref="BQ310">
IFERROR(
_xlfn.IFS(
$DH310="день_1",
$BP310*$BL310/($AX310-$AW310+1)*AZ310*(DAY(EOMONTH(AZ$15,0))),
$DH310="день_2",
$BP310/30*MAX(MIN($AX310,EOMONTH(AZ$15,0))-MAX($AW310,AZ$15)+1,),
$DH310="раб.день",
$BP310/30*(IFERROR(
_xlfn.LET(_xlpm.VD,
CHOOSE(
{1;2;3;4;5;6;7;8;9;10;11;12;13;14;15;16;17;18},
45658,45659,45660,45661,45662,45663,45664,45665,45711,45724,45778,45779,45785,45786,45820,45821,45965,46022),
_xlfn.LET(_xlpm.DD,
MAX(MIN($AX310,EOMONTH(AZ$15,0))-MAX($AW310,AZ$15),),
_xlfn.IFS(
AND(MONTH($AW310)=MONTH(AZ$15),MONTH($AX310)&lt;&gt;MONTH(AZ$15)),
NETWORKDAYS.INTL($AW310,$AW310+_xlpm.DD,1,_xlpm.VD),
AND(MONTH($AW310)&lt;&gt;MONTH(AZ$15),MONTH($AX310)=MONTH(AZ$15)),
NETWORKDAYS.INTL(($AX310)-_xlpm.DD,$AX310,1,_xlpm.VD),
AND(MONTH($AW310)&lt;MONTH(AZ$15),MONTH($AX310)&gt;MONTH(AZ$15)),
NETWORKDAYS.INTL((EOMONTH(AZ$15-1,1))-_xlpm.DD,EOMONTH(AZ$15-1,1),1,_xlpm.VD),
AND(MONTH($AW310)=MONTH(AZ$15),MONTH($AX310)=MONTH(AZ$15)),
NETWORKDAYS.INTL($AW310,$AX310,1,_xlpm.VD)))),0)),
$DH310="месяц",
$BP310*AZ310,
$DH310="неделя",
$BP310*AZ310/7*(ROUNDUP((DAY(EOMONTH(AZ$15,0)))/4,0))),
0)</f>
        <v/>
      </c>
      <c r="BR310" s="125">
        <f t="array" ref="BR310">
IFERROR(
_xlfn.IFS(
$DH310="день_1",
$BP310*$BL310/($AX310-$AW310+1)*BA310*(DAY(EOMONTH(BA$15,0))),
$DH310="день_2",
$BP310/30*MAX(MIN($AX310,EOMONTH(BA$15,0))-MAX($AW310,BA$15)+1,),
$DH310="раб.день",
$BP310/30*(IFERROR(
_xlfn.LET(_xlpm.VD,
CHOOSE(
{1;2;3;4;5;6;7;8;9;10;11;12;13;14;15;16;17;18},
45658,45659,45660,45661,45662,45663,45664,45665,45711,45724,45778,45779,45785,45786,45820,45821,45965,46022),
_xlfn.LET(_xlpm.DD,
MAX(MIN($AX310,EOMONTH(BA$15,0))-MAX($AW310,BA$15),),
_xlfn.IFS(
AND(MONTH($AW310)=MONTH(BA$15),MONTH($AX310)&lt;&gt;MONTH(BA$15)),
NETWORKDAYS.INTL($AW310,$AW310+_xlpm.DD,1,_xlpm.VD),
AND(MONTH($AW310)&lt;&gt;MONTH(BA$15),MONTH($AX310)=MONTH(BA$15)),
NETWORKDAYS.INTL(($AX310)-_xlpm.DD,$AX310,1,_xlpm.VD),
AND(MONTH($AW310)&lt;MONTH(BA$15),MONTH($AX310)&gt;MONTH(BA$15)),
NETWORKDAYS.INTL((EOMONTH(BA$15-1,1))-_xlpm.DD,EOMONTH(BA$15-1,1),1,_xlpm.VD),
AND(MONTH($AW310)=MONTH(BA$15),MONTH($AX310)=MONTH(BA$15)),
NETWORKDAYS.INTL($AW310,$AX310,1,_xlpm.VD)))),0)),
$DH310="месяц",
$BP310*BA310,
$DH310="неделя",
$BP310*BA310/7*(ROUNDUP((DAY(EOMONTH(BA$15,0)))/4,0))),
0)</f>
        <v/>
      </c>
      <c r="BS310" s="125">
        <f t="array" ref="BS310">
IFERROR(
_xlfn.IFS(
$DH310="день_1",
$BP310*$BL310/($AX310-$AW310+1)*BB310*(DAY(EOMONTH(BB$15,0))),
$DH310="день_2",
$BP310/30*MAX(MIN($AX310,EOMONTH(BB$15,0))-MAX($AW310,BB$15)+1,),
$DH310="раб.день",
$BP310/30*(IFERROR(
_xlfn.LET(_xlpm.VD,
CHOOSE(
{1;2;3;4;5;6;7;8;9;10;11;12;13;14;15;16;17;18},
45658,45659,45660,45661,45662,45663,45664,45665,45711,45724,45778,45779,45785,45786,45820,45821,45965,46022),
_xlfn.LET(_xlpm.DD,
MAX(MIN($AX310,EOMONTH(BB$15,0))-MAX($AW310,BB$15),),
_xlfn.IFS(
AND(MONTH($AW310)=MONTH(BB$15),MONTH($AX310)&lt;&gt;MONTH(BB$15)),
NETWORKDAYS.INTL($AW310,$AW310+_xlpm.DD,1,_xlpm.VD),
AND(MONTH($AW310)&lt;&gt;MONTH(BB$15),MONTH($AX310)=MONTH(BB$15)),
NETWORKDAYS.INTL(($AX310)-_xlpm.DD,$AX310,1,_xlpm.VD),
AND(MONTH($AW310)&lt;MONTH(BB$15),MONTH($AX310)&gt;MONTH(BB$15)),
NETWORKDAYS.INTL((EOMONTH(BB$15-1,1))-_xlpm.DD,EOMONTH(BB$15-1,1),1,_xlpm.VD),
AND(MONTH($AW310)=MONTH(BB$15),MONTH($AX310)=MONTH(BB$15)),
NETWORKDAYS.INTL($AW310,$AX310,1,_xlpm.VD)))),0)),
$DH310="месяц",
$BP310*BB310,
$DH310="неделя",
$BP310*BB310/7*(ROUNDUP((DAY(EOMONTH(BB$15,0)))/4,0))),
0)</f>
        <v/>
      </c>
      <c r="BT310" s="125">
        <f t="array" ref="BT310">
IFERROR(
_xlfn.IFS(
$DH310="день_1",
$BP310*$BL310/($AX310-$AW310+1)*BC310*(DAY(EOMONTH(BC$15,0))),
$DH310="день_2",
$BP310/30*MAX(MIN($AX310,EOMONTH(BC$15,0))-MAX($AW310,BC$15)+1,),
$DH310="раб.день",
$BP310/30*(IFERROR(
_xlfn.LET(_xlpm.VD,
CHOOSE(
{1;2;3;4;5;6;7;8;9;10;11;12;13;14;15;16;17;18},
45658,45659,45660,45661,45662,45663,45664,45665,45711,45724,45778,45779,45785,45786,45820,45821,45965,46022),
_xlfn.LET(_xlpm.DD,
MAX(MIN($AX310,EOMONTH(BC$15,0))-MAX($AW310,BC$15),),
_xlfn.IFS(
AND(MONTH($AW310)=MONTH(BC$15),MONTH($AX310)&lt;&gt;MONTH(BC$15)),
NETWORKDAYS.INTL($AW310,$AW310+_xlpm.DD,1,_xlpm.VD),
AND(MONTH($AW310)&lt;&gt;MONTH(BC$15),MONTH($AX310)=MONTH(BC$15)),
NETWORKDAYS.INTL(($AX310)-_xlpm.DD,$AX310,1,_xlpm.VD),
AND(MONTH($AW310)&lt;MONTH(BC$15),MONTH($AX310)&gt;MONTH(BC$15)),
NETWORKDAYS.INTL((EOMONTH(BC$15-1,1))-_xlpm.DD,EOMONTH(BC$15-1,1),1,_xlpm.VD),
AND(MONTH($AW310)=MONTH(BC$15),MONTH($AX310)=MONTH(BC$15)),
NETWORKDAYS.INTL($AW310,$AX310,1,_xlpm.VD)))),0)),
$DH310="месяц",
$BP310*BC310,
$DH310="неделя",
$BP310*BC310/7*(ROUNDUP((DAY(EOMONTH(BC$15,0)))/4,0))),
0)</f>
        <v/>
      </c>
      <c r="BU310" s="125">
        <f t="array" ref="BU310">
IFERROR(
_xlfn.IFS(
$DH310="день_1",
$BP310*$BL310/($AX310-$AW310+1)*BD310*(DAY(EOMONTH(BD$15,0))),
$DH310="день_2",
$BP310/30*MAX(MIN($AX310,EOMONTH(BD$15,0))-MAX($AW310,BD$15)+1,),
$DH310="раб.день",
$BP310/30*(IFERROR(
_xlfn.LET(_xlpm.VD,
CHOOSE(
{1;2;3;4;5;6;7;8;9;10;11;12;13;14;15;16;17;18},
45658,45659,45660,45661,45662,45663,45664,45665,45711,45724,45778,45779,45785,45786,45820,45821,45965,46022),
_xlfn.LET(_xlpm.DD,
MAX(MIN($AX310,EOMONTH(BD$15,0))-MAX($AW310,BD$15),),
_xlfn.IFS(
AND(MONTH($AW310)=MONTH(BD$15),MONTH($AX310)&lt;&gt;MONTH(BD$15)),
NETWORKDAYS.INTL($AW310,$AW310+_xlpm.DD,1,_xlpm.VD),
AND(MONTH($AW310)&lt;&gt;MONTH(BD$15),MONTH($AX310)=MONTH(BD$15)),
NETWORKDAYS.INTL(($AX310)-_xlpm.DD,$AX310,1,_xlpm.VD),
AND(MONTH($AW310)&lt;MONTH(BD$15),MONTH($AX310)&gt;MONTH(BD$15)),
NETWORKDAYS.INTL((EOMONTH(BD$15-1,1))-_xlpm.DD,EOMONTH(BD$15-1,1),1,_xlpm.VD),
AND(MONTH($AW310)=MONTH(BD$15),MONTH($AX310)=MONTH(BD$15)),
NETWORKDAYS.INTL($AW310,$AX310,1,_xlpm.VD)))),0)),
$DH310="месяц",
$BP310*BD310,
$DH310="неделя",
$BP310*BD310/7*(ROUNDUP((DAY(EOMONTH(BD$15,0)))/4,0))),
0)</f>
        <v/>
      </c>
      <c r="BV310" s="125">
        <f t="array" ref="BV310">
IFERROR(
_xlfn.IFS(
$DH310="день_1",
$BP310*$BL310/($AX310-$AW310+1)*BE310*(DAY(EOMONTH(BE$15,0))),
$DH310="день_2",
$BP310/30*MAX(MIN($AX310,EOMONTH(BE$15,0))-MAX($AW310,BE$15)+1,),
$DH310="раб.день",
$BP310/30*(IFERROR(
_xlfn.LET(_xlpm.VD,
CHOOSE(
{1;2;3;4;5;6;7;8;9;10;11;12;13;14;15;16;17;18},
45658,45659,45660,45661,45662,45663,45664,45665,45711,45724,45778,45779,45785,45786,45820,45821,45965,46022),
_xlfn.LET(_xlpm.DD,
MAX(MIN($AX310,EOMONTH(BE$15,0))-MAX($AW310,BE$15),),
_xlfn.IFS(
AND(MONTH($AW310)=MONTH(BE$15),MONTH($AX310)&lt;&gt;MONTH(BE$15)),
NETWORKDAYS.INTL($AW310,$AW310+_xlpm.DD,1,_xlpm.VD),
AND(MONTH($AW310)&lt;&gt;MONTH(BE$15),MONTH($AX310)=MONTH(BE$15)),
NETWORKDAYS.INTL(($AX310)-_xlpm.DD,$AX310,1,_xlpm.VD),
AND(MONTH($AW310)&lt;MONTH(BE$15),MONTH($AX310)&gt;MONTH(BE$15)),
NETWORKDAYS.INTL((EOMONTH(BE$15-1,1))-_xlpm.DD,EOMONTH(BE$15-1,1),1,_xlpm.VD),
AND(MONTH($AW310)=MONTH(BE$15),MONTH($AX310)=MONTH(BE$15)),
NETWORKDAYS.INTL($AW310,$AX310,1,_xlpm.VD)))),0)),
$DH310="месяц",
$BP310*BE310,
$DH310="неделя",
$BP310*BE310/7*(ROUNDUP((DAY(EOMONTH(BE$15,0)))/4,0))),
0)</f>
        <v/>
      </c>
      <c r="BW310" s="125">
        <f t="array" ref="BW310">
IFERROR(
_xlfn.IFS(
$DH310="день_1",
$BP310*$BL310/($AX310-$AW310+1)*BF310*(DAY(EOMONTH(BF$15,0))),
$DH310="день_2",
$BP310/30*MAX(MIN($AX310,EOMONTH(BF$15,0))-MAX($AW310,BF$15)+1,),
$DH310="раб.день",
$BP310/30*(IFERROR(
_xlfn.LET(_xlpm.VD,
CHOOSE(
{1;2;3;4;5;6;7;8;9;10;11;12;13;14;15;16;17;18},
45658,45659,45660,45661,45662,45663,45664,45665,45711,45724,45778,45779,45785,45786,45820,45821,45965,46022),
_xlfn.LET(_xlpm.DD,
MAX(MIN($AX310,EOMONTH(BF$15,0))-MAX($AW310,BF$15),),
_xlfn.IFS(
AND(MONTH($AW310)=MONTH(BF$15),MONTH($AX310)&lt;&gt;MONTH(BF$15)),
NETWORKDAYS.INTL($AW310,$AW310+_xlpm.DD,1,_xlpm.VD),
AND(MONTH($AW310)&lt;&gt;MONTH(BF$15),MONTH($AX310)=MONTH(BF$15)),
NETWORKDAYS.INTL(($AX310)-_xlpm.DD,$AX310,1,_xlpm.VD),
AND(MONTH($AW310)&lt;MONTH(BF$15),MONTH($AX310)&gt;MONTH(BF$15)),
NETWORKDAYS.INTL((EOMONTH(BF$15-1,1))-_xlpm.DD,EOMONTH(BF$15-1,1),1,_xlpm.VD),
AND(MONTH($AW310)=MONTH(BF$15),MONTH($AX310)=MONTH(BF$15)),
NETWORKDAYS.INTL($AW310,$AX310,1,_xlpm.VD)))),0)),
$DH310="месяц",
$BP310*BF310,
$DH310="неделя",
$BP310*BF310/7*(ROUNDUP((DAY(EOMONTH(BF$15,0)))/4,0))),
0)</f>
        <v/>
      </c>
      <c r="BX310" s="125">
        <f t="array" ref="BX310">
IFERROR(
_xlfn.IFS(
$DH310="день_1",
$BP310*$BL310/($AX310-$AW310+1)*BG310*(DAY(EOMONTH(BG$15,0))),
$DH310="день_2",
$BP310/30*MAX(MIN($AX310,EOMONTH(BG$15,0))-MAX($AW310,BG$15)+1,),
$DH310="раб.день",
$BP310/30*(IFERROR(
_xlfn.LET(_xlpm.VD,
CHOOSE(
{1;2;3;4;5;6;7;8;9;10;11;12;13;14;15;16;17;18},
45658,45659,45660,45661,45662,45663,45664,45665,45711,45724,45778,45779,45785,45786,45820,45821,45965,46022),
_xlfn.LET(_xlpm.DD,
MAX(MIN($AX310,EOMONTH(BG$15,0))-MAX($AW310,BG$15),),
_xlfn.IFS(
AND(MONTH($AW310)=MONTH(BG$15),MONTH($AX310)&lt;&gt;MONTH(BG$15)),
NETWORKDAYS.INTL($AW310,$AW310+_xlpm.DD,1,_xlpm.VD),
AND(MONTH($AW310)&lt;&gt;MONTH(BG$15),MONTH($AX310)=MONTH(BG$15)),
NETWORKDAYS.INTL(($AX310)-_xlpm.DD,$AX310,1,_xlpm.VD),
AND(MONTH($AW310)&lt;MONTH(BG$15),MONTH($AX310)&gt;MONTH(BG$15)),
NETWORKDAYS.INTL((EOMONTH(BG$15-1,1))-_xlpm.DD,EOMONTH(BG$15-1,1),1,_xlpm.VD),
AND(MONTH($AW310)=MONTH(BG$15),MONTH($AX310)=MONTH(BG$15)),
NETWORKDAYS.INTL($AW310,$AX310,1,_xlpm.VD)))),0)),
$DH310="месяц",
$BP310*BG310,
$DH310="неделя",
$BP310*BG310/7*(ROUNDUP((DAY(EOMONTH(BG$15,0)))/4,0))),
0)</f>
        <v/>
      </c>
      <c r="BY310" s="125">
        <f t="array" ref="BY310">
IFERROR(
_xlfn.IFS(
$DH310="день_1",
$BP310*$BL310/($AX310-$AW310+1)*BH310*(DAY(EOMONTH(BH$15,0))),
$DH310="день_2",
$BP310/30*MAX(MIN($AX310,EOMONTH(BH$15,0))-MAX($AW310,BH$15)+1,),
$DH310="раб.день",
$BP310/30*(IFERROR(
_xlfn.LET(_xlpm.VD,
CHOOSE(
{1;2;3;4;5;6;7;8;9;10;11;12;13;14;15;16;17;18},
45658,45659,45660,45661,45662,45663,45664,45665,45711,45724,45778,45779,45785,45786,45820,45821,45965,46022),
_xlfn.LET(_xlpm.DD,
MAX(MIN($AX310,EOMONTH(BH$15,0))-MAX($AW310,BH$15),),
_xlfn.IFS(
AND(MONTH($AW310)=MONTH(BH$15),MONTH($AX310)&lt;&gt;MONTH(BH$15)),
NETWORKDAYS.INTL($AW310,$AW310+_xlpm.DD,1,_xlpm.VD),
AND(MONTH($AW310)&lt;&gt;MONTH(BH$15),MONTH($AX310)=MONTH(BH$15)),
NETWORKDAYS.INTL(($AX310)-_xlpm.DD,$AX310,1,_xlpm.VD),
AND(MONTH($AW310)&lt;MONTH(BH$15),MONTH($AX310)&gt;MONTH(BH$15)),
NETWORKDAYS.INTL((EOMONTH(BH$15-1,1))-_xlpm.DD,EOMONTH(BH$15-1,1),1,_xlpm.VD),
AND(MONTH($AW310)=MONTH(BH$15),MONTH($AX310)=MONTH(BH$15)),
NETWORKDAYS.INTL($AW310,$AX310,1,_xlpm.VD)))),0)),
$DH310="месяц",
$BP310*BH310,
$DH310="неделя",
$BP310*BH310/7*(ROUNDUP((DAY(EOMONTH(BH$15,0)))/4,0))),
0)</f>
        <v/>
      </c>
      <c r="BZ310" s="125">
        <f t="array" ref="BZ310">
IFERROR(
_xlfn.IFS(
$DH310="день_1",
$BP310*$BL310/($AX310-$AW310+1)*BI310*(DAY(EOMONTH(BI$15,0))),
$DH310="день_2",
$BP310/30*MAX(MIN($AX310,EOMONTH(BI$15,0))-MAX($AW310,BI$15)+1,),
$DH310="раб.день",
$BP310/30*(IFERROR(
_xlfn.LET(_xlpm.VD,
CHOOSE(
{1;2;3;4;5;6;7;8;9;10;11;12;13;14;15;16;17;18},
45658,45659,45660,45661,45662,45663,45664,45665,45711,45724,45778,45779,45785,45786,45820,45821,45965,46022),
_xlfn.LET(_xlpm.DD,
MAX(MIN($AX310,EOMONTH(BI$15,0))-MAX($AW310,BI$15),),
_xlfn.IFS(
AND(MONTH($AW310)=MONTH(BI$15),MONTH($AX310)&lt;&gt;MONTH(BI$15)),
NETWORKDAYS.INTL($AW310,$AW310+_xlpm.DD,1,_xlpm.VD),
AND(MONTH($AW310)&lt;&gt;MONTH(BI$15),MONTH($AX310)=MONTH(BI$15)),
NETWORKDAYS.INTL(($AX310)-_xlpm.DD,$AX310,1,_xlpm.VD),
AND(MONTH($AW310)&lt;MONTH(BI$15),MONTH($AX310)&gt;MONTH(BI$15)),
NETWORKDAYS.INTL((EOMONTH(BI$15-1,1))-_xlpm.DD,EOMONTH(BI$15-1,1),1,_xlpm.VD),
AND(MONTH($AW310)=MONTH(BI$15),MONTH($AX310)=MONTH(BI$15)),
NETWORKDAYS.INTL($AW310,$AX310,1,_xlpm.VD)))),0)),
$DH310="месяц",
$BP310*BI310,
$DH310="неделя",
$BP310*BI310/7*(ROUNDUP((DAY(EOMONTH(BI$15,0)))/4,0))),
0)</f>
        <v/>
      </c>
      <c r="CA310" s="125">
        <f t="array" ref="CA310">
IFERROR(
_xlfn.IFS(
$DH310="день_1",
$BP310*$BL310/($AX310-$AW310+1)*BJ310*(DAY(EOMONTH(BJ$15,0))),
$DH310="день_2",
$BP310/30*MAX(MIN($AX310,EOMONTH(BJ$15,0))-MAX($AW310,BJ$15)+1,),
$DH310="раб.день",
$BP310/30*(IFERROR(
_xlfn.LET(_xlpm.VD,
CHOOSE(
{1;2;3;4;5;6;7;8;9;10;11;12;13;14;15;16;17;18},
45658,45659,45660,45661,45662,45663,45664,45665,45711,45724,45778,45779,45785,45786,45820,45821,45965,46022),
_xlfn.LET(_xlpm.DD,
MAX(MIN($AX310,EOMONTH(BJ$15,0))-MAX($AW310,BJ$15),),
_xlfn.IFS(
AND(MONTH($AW310)=MONTH(BJ$15),MONTH($AX310)&lt;&gt;MONTH(BJ$15)),
NETWORKDAYS.INTL($AW310,$AW310+_xlpm.DD,1,_xlpm.VD),
AND(MONTH($AW310)&lt;&gt;MONTH(BJ$15),MONTH($AX310)=MONTH(BJ$15)),
NETWORKDAYS.INTL(($AX310)-_xlpm.DD,$AX310,1,_xlpm.VD),
AND(MONTH($AW310)&lt;MONTH(BJ$15),MONTH($AX310)&gt;MONTH(BJ$15)),
NETWORKDAYS.INTL((EOMONTH(BJ$15-1,1))-_xlpm.DD,EOMONTH(BJ$15-1,1),1,_xlpm.VD),
AND(MONTH($AW310)=MONTH(BJ$15),MONTH($AX310)=MONTH(BJ$15)),
NETWORKDAYS.INTL($AW310,$AX310,1,_xlpm.VD)))),0)),
$DH310="месяц",
$BP310*BJ310,
$DH310="неделя",
$BP310*BJ310/7*(ROUNDUP((DAY(EOMONTH(BJ$15,0)))/4,0))),
0)</f>
        <v/>
      </c>
      <c r="CB310" s="125">
        <f t="array" ref="CB310">
IFERROR(
_xlfn.IFS(
$DH310="день_1",
$BP310*$BL310/($AX310-$AW310+1)*BK310*(DAY(EOMONTH(BK$15,0))),
$DH310="день_2",
$BP310/30*MAX(MIN($AX310,EOMONTH(BK$15,0))-MAX($AW310,BK$15)+1,),
$DH310="раб.день",
$BP310/30*(IFERROR(
_xlfn.LET(_xlpm.VD,
CHOOSE(
{1;2;3;4;5;6;7;8;9;10;11;12;13;14;15;16;17;18},
45658,45659,45660,45661,45662,45663,45664,45665,45711,45724,45778,45779,45785,45786,45820,45821,45965,46022),
_xlfn.LET(_xlpm.DD,
MAX(MIN($AX310,EOMONTH(BK$15,0))-MAX($AW310,BK$15),),
_xlfn.IFS(
AND(MONTH($AW310)=MONTH(BK$15),MONTH($AX310)&lt;&gt;MONTH(BK$15)),
NETWORKDAYS.INTL($AW310,$AW310+_xlpm.DD,1,_xlpm.VD),
AND(MONTH($AW310)&lt;&gt;MONTH(BK$15),MONTH($AX310)=MONTH(BK$15)),
NETWORKDAYS.INTL(($AX310)-_xlpm.DD,$AX310,1,_xlpm.VD),
AND(MONTH($AW310)&lt;MONTH(BK$15),MONTH($AX310)&gt;MONTH(BK$15)),
NETWORKDAYS.INTL((EOMONTH(BK$15-1,1))-_xlpm.DD,EOMONTH(BK$15-1,1),1,_xlpm.VD),
AND(MONTH($AW310)=MONTH(BK$15),MONTH($AX310)=MONTH(BK$15)),
NETWORKDAYS.INTL($AW310,$AX310,1,_xlpm.VD)))),0)),
$DH310="месяц",
$BP310*BK310,
$DH310="неделя",
$BP310*BK310/7*(ROUNDUP((DAY(EOMONTH(BK$15,0)))/4,0))),
0)</f>
        <v/>
      </c>
      <c r="CC310" s="125">
        <f>SUM($BQ310:$CB310)</f>
        <v/>
      </c>
      <c r="CD310" s="126">
        <f>SUM($EH310:$EH310)</f>
        <v/>
      </c>
      <c r="CE310" s="126">
        <f>$CD310*$AB310</f>
        <v/>
      </c>
      <c r="CF310" s="126">
        <f>SUM($EK310:$EK310)</f>
        <v/>
      </c>
      <c r="CG310" s="126">
        <f>$CF310*$AB310</f>
        <v/>
      </c>
      <c r="CH310" s="126">
        <f>SUM($CC310,$CE310,$CG310)</f>
        <v/>
      </c>
      <c r="CI310" s="126">
        <f>$CH310*(1+$CM310)</f>
        <v/>
      </c>
      <c r="CJ310" s="127" t="n">
        <v>0</v>
      </c>
      <c r="CK310" s="126">
        <f>SUM($CH310:$CH310)*(1+$CJ310)</f>
        <v/>
      </c>
      <c r="CL310" s="126">
        <f>SUM($CH310:$CH310)*(1+$CM310)</f>
        <v/>
      </c>
      <c r="CM310" s="59" t="inlineStr">
        <is>
          <t>20%</t>
        </is>
      </c>
      <c r="CN310" s="59" t="n"/>
      <c r="CO310" s="72" t="n"/>
      <c r="CP310" s="59" t="n"/>
      <c r="CQ310" s="73" t="n"/>
      <c r="CR310" s="73" t="n"/>
      <c r="CS310" s="73" t="n"/>
      <c r="CT310" s="72" t="n"/>
      <c r="CU310" s="79" t="inlineStr">
        <is>
          <t> </t>
        </is>
      </c>
      <c r="CV310" s="60" t="n"/>
      <c r="CW310" s="60" t="n"/>
      <c r="CX310" s="60" t="n"/>
      <c r="CY310" s="127">
        <f>IFERROR(($CC310-$EE310)/($EE310/(1-$DQ310)),0)</f>
        <v/>
      </c>
      <c r="CZ310" s="127">
        <f>IFERROR(1-$EI310/($CE310),0)</f>
        <v/>
      </c>
      <c r="DA310" s="127">
        <f>IFERROR(1-$EL310/($CG310),0)</f>
        <v/>
      </c>
      <c r="DB310" s="126">
        <f>ROUND(IFERROR(($CI310/(1+$CM310)-$EN310),0),2)</f>
        <v/>
      </c>
      <c r="DC310" s="128" t="n"/>
      <c r="DD310" s="125" t="n"/>
      <c r="DE310" s="75" t="n">
        <v>0</v>
      </c>
      <c r="DF310" s="128" t="n"/>
      <c r="DG310" s="125">
        <f>IF($DC310=0,0,$DD310*($DC310*100%-$DE310*$DF310))*SUM($AB310:$AB310)</f>
        <v/>
      </c>
      <c r="DH310" s="129" t="inlineStr">
        <is>
          <t>месяц</t>
        </is>
      </c>
      <c r="DI310" s="130">
        <f t="array" ref="DI310">IFERROR(
IF($ES310="LisChannel",
(ROUND(((INDEX({174.625;153.888888888889;130.972222222222},MATCH($AI310,{2;3;4}),0))*$AG310*$AI310),2)),0),0)</f>
        <v/>
      </c>
      <c r="DJ310" s="130">
        <f>
_xlfn.LET(_xlpm.X,
IFERROR(
IF($ES310="НовиковТВ",
(_xlfn.LET(_xlpm.NTV,
_xlfn.LET(_xlpm.MIN,350000,
IF(SUMIFS($DI:$DI,$ES:$ES,"НовиковТВ")&lt;=_xlpm.MIN,
(SUMIFS($DI:$DI,$ES:$ES,"НовиковТВ")/(COUNTIFS($ES:$ES,"НовиковТВ")))*_xlpm.MIN/SUMIFS($DI:$DI,$ES:$ES,"НовиковТВ"),
DI310)),
_xlpm.NTV+$DG310/(1-(1-(_xlpm.NTV)*(1-$DL310)*(1-$DM310)*(1-$DN310)*(1-$DO310)*(1-$DP310)/_xlpm.NTV))))/(1+$EP310),
$DI310+$DG310/(1-(1-($DI310)*(1-$DL310)*(1-$DM310)*(1-$DN310)*(1-$DO310)*(1-$DP310)/$DI310))),
0),
_xlpm.X*(1+$CM310)*(1+$CW310)-_xlpm.X*(1+$CM310)+_xlpm.X)</f>
        <v/>
      </c>
      <c r="DK310" s="125" t="inlineStr">
        <is>
          <t>послед.</t>
        </is>
      </c>
      <c r="DL310" s="63" t="n">
        <v>0</v>
      </c>
      <c r="DM310" s="63" t="n">
        <v>0</v>
      </c>
      <c r="DN310" s="63" t="n">
        <v>0</v>
      </c>
      <c r="DO310" s="63" t="n">
        <v>0</v>
      </c>
      <c r="DP310" s="63" t="n">
        <v>0</v>
      </c>
      <c r="DQ310" s="63">
        <f t="array" ref="DQ310">IFERROR(_xlfn.IFS(
$DK310="послед.",1-(1-$DL310)*(1-$DM310)*(1-$DN310)*(1-$DO310)*(1-$DP310),
$DK310="сумм.",$DL310+$DM310+$DN310+$DO310+$DP310),
0)</f>
        <v/>
      </c>
      <c r="DR310" s="125">
        <f t="array" ref="DR310">
IFERROR(
_xlfn.IFS(
$BL310=0,
0,
$BL310&gt;0,
_xlfn.IFS($DK310="послед.",
$DJ310*(1-$DL310)*(1-$DM310)*(1-$DN310)*(1-$DO310)*(1-$DP310),
$DK310="сумм.",
$DJ310*(1-($DL310+$DM310+$DN310+$DO310+$DP310)))),0)</f>
        <v/>
      </c>
      <c r="DS310" s="125">
        <f t="array" ref="DS310">
IFERROR(_xlfn.IFS(
$DH310="день_1",
$DR310*$BL310/($AX310-$AW310+1)*AZ310*(DAY(EOMONTH(AZ$15,0))),
$DH310="день_2",
$DR310/30*MAX(MIN($AX310,EOMONTH(AZ$15,0))-MAX($AW310,AZ$15)+1,),
$DH310="раб.день",
$DR310/30*(IFERROR(
_xlfn.LET(_xlpm.VD,
CHOOSE(
{1;2;3;4;5;6;7;8;9;10;11;12;13;14;15;16;17;18},
45658,45659,45660,45661,45662,45663,45664,45665,45711,45724,45778,45779,45785,45786,45820,45821,45965,46022),
_xlfn.LET(_xlpm.DD,
MAX(MIN($AX310,EOMONTH(AZ$15,0))-MAX($AW310,AZ$15),),
_xlfn.IFS(
AND(MONTH($AW310)=MONTH(AZ$15),MONTH($AX310)&lt;&gt;MONTH(AZ$15)),
NETWORKDAYS.INTL($AW310,$AW310+_xlpm.DD,1,_xlpm.VD),
AND(MONTH($AW310)&lt;&gt;MONTH(AZ$15),MONTH($AX310)=MONTH(AZ$15)),
NETWORKDAYS.INTL(($AX310)-_xlpm.DD,$AX310,1,_xlpm.VD),
AND(MONTH($AW310)&lt;MONTH(AZ$15),MONTH($AX310)&gt;MONTH(AZ$15)),
NETWORKDAYS.INTL((EOMONTH(AZ$15-1,1))-_xlpm.DD,EOMONTH(AZ$15-1,1),1,_xlpm.VD),
AND(MONTH($AW310)=MONTH(AZ$15),MONTH($AX310)=MONTH(AZ$15)),
NETWORKDAYS.INTL($AW310,$AX310,1,_xlpm.VD)))),0)),
$DH310="месяц",
$DR310*AZ310,
$DH310="неделя",
$DR310*AZ310/7*(ROUNDUP((DAY(EOMONTH(AZ$15,0)))/4,0))),
0)</f>
        <v/>
      </c>
      <c r="DT310" s="125">
        <f t="array" ref="DT310">
IFERROR(_xlfn.IFS(
$DH310="день_1",
$DR310*$BL310/($AX310-$AW310+1)*BA310*(DAY(EOMONTH(BA$15,0))),
$DH310="день_2",
$DR310/30*MAX(MIN($AX310,EOMONTH(BA$15,0))-MAX($AW310,BA$15)+1,),
$DH310="раб.день",
$DR310/30*(IFERROR(
_xlfn.LET(_xlpm.VD,
CHOOSE(
{1;2;3;4;5;6;7;8;9;10;11;12;13;14;15;16;17;18},
45658,45659,45660,45661,45662,45663,45664,45665,45711,45724,45778,45779,45785,45786,45820,45821,45965,46022),
_xlfn.LET(_xlpm.DD,
MAX(MIN($AX310,EOMONTH(BA$15,0))-MAX($AW310,BA$15),),
_xlfn.IFS(
AND(MONTH($AW310)=MONTH(BA$15),MONTH($AX310)&lt;&gt;MONTH(BA$15)),
NETWORKDAYS.INTL($AW310,$AW310+_xlpm.DD,1,_xlpm.VD),
AND(MONTH($AW310)&lt;&gt;MONTH(BA$15),MONTH($AX310)=MONTH(BA$15)),
NETWORKDAYS.INTL(($AX310)-_xlpm.DD,$AX310,1,_xlpm.VD),
AND(MONTH($AW310)&lt;MONTH(BA$15),MONTH($AX310)&gt;MONTH(BA$15)),
NETWORKDAYS.INTL((EOMONTH(BA$15-1,1))-_xlpm.DD,EOMONTH(BA$15-1,1),1,_xlpm.VD),
AND(MONTH($AW310)=MONTH(BA$15),MONTH($AX310)=MONTH(BA$15)),
NETWORKDAYS.INTL($AW310,$AX310,1,_xlpm.VD)))),0)),
$DH310="месяц",
$DR310*BA310,
$DH310="неделя",
$DR310*BA310/7*(ROUNDUP((DAY(EOMONTH(BA$15,0)))/4,0))),
0)</f>
        <v/>
      </c>
      <c r="DU310" s="125">
        <f t="array" ref="DU310">
IFERROR(_xlfn.IFS(
$DH310="день_1",
$DR310*$BL310/($AX310-$AW310+1)*BB310*(DAY(EOMONTH(BB$15,0))),
$DH310="день_2",
$DR310/30*MAX(MIN($AX310,EOMONTH(BB$15,0))-MAX($AW310,BB$15)+1,),
$DH310="раб.день",
$DR310/30*(IFERROR(
_xlfn.LET(_xlpm.VD,
CHOOSE(
{1;2;3;4;5;6;7;8;9;10;11;12;13;14;15;16;17;18},
45658,45659,45660,45661,45662,45663,45664,45665,45711,45724,45778,45779,45785,45786,45820,45821,45965,46022),
_xlfn.LET(_xlpm.DD,
MAX(MIN($AX310,EOMONTH(BB$15,0))-MAX($AW310,BB$15),),
_xlfn.IFS(
AND(MONTH($AW310)=MONTH(BB$15),MONTH($AX310)&lt;&gt;MONTH(BB$15)),
NETWORKDAYS.INTL($AW310,$AW310+_xlpm.DD,1,_xlpm.VD),
AND(MONTH($AW310)&lt;&gt;MONTH(BB$15),MONTH($AX310)=MONTH(BB$15)),
NETWORKDAYS.INTL(($AX310)-_xlpm.DD,$AX310,1,_xlpm.VD),
AND(MONTH($AW310)&lt;MONTH(BB$15),MONTH($AX310)&gt;MONTH(BB$15)),
NETWORKDAYS.INTL((EOMONTH(BB$15-1,1))-_xlpm.DD,EOMONTH(BB$15-1,1),1,_xlpm.VD),
AND(MONTH($AW310)=MONTH(BB$15),MONTH($AX310)=MONTH(BB$15)),
NETWORKDAYS.INTL($AW310,$AX310,1,_xlpm.VD)))),0)),
$DH310="месяц",
$DR310*BB310,
$DH310="неделя",
$DR310*BB310/7*(ROUNDUP((DAY(EOMONTH(BB$15,0)))/4,0))),
0)</f>
        <v/>
      </c>
      <c r="DV310" s="125">
        <f t="array" ref="DV310">
IFERROR(_xlfn.IFS(
$DH310="день_1",
$DR310*$BL310/($AX310-$AW310+1)*BC310*(DAY(EOMONTH(BC$15,0))),
$DH310="день_2",
$DR310/30*MAX(MIN($AX310,EOMONTH(BC$15,0))-MAX($AW310,BC$15)+1,),
$DH310="раб.день",
$DR310/30*(IFERROR(
_xlfn.LET(_xlpm.VD,
CHOOSE(
{1;2;3;4;5;6;7;8;9;10;11;12;13;14;15;16;17;18},
45658,45659,45660,45661,45662,45663,45664,45665,45711,45724,45778,45779,45785,45786,45820,45821,45965,46022),
_xlfn.LET(_xlpm.DD,
MAX(MIN($AX310,EOMONTH(BC$15,0))-MAX($AW310,BC$15),),
_xlfn.IFS(
AND(MONTH($AW310)=MONTH(BC$15),MONTH($AX310)&lt;&gt;MONTH(BC$15)),
NETWORKDAYS.INTL($AW310,$AW310+_xlpm.DD,1,_xlpm.VD),
AND(MONTH($AW310)&lt;&gt;MONTH(BC$15),MONTH($AX310)=MONTH(BC$15)),
NETWORKDAYS.INTL(($AX310)-_xlpm.DD,$AX310,1,_xlpm.VD),
AND(MONTH($AW310)&lt;MONTH(BC$15),MONTH($AX310)&gt;MONTH(BC$15)),
NETWORKDAYS.INTL((EOMONTH(BC$15-1,1))-_xlpm.DD,EOMONTH(BC$15-1,1),1,_xlpm.VD),
AND(MONTH($AW310)=MONTH(BC$15),MONTH($AX310)=MONTH(BC$15)),
NETWORKDAYS.INTL($AW310,$AX310,1,_xlpm.VD)))),0)),
$DH310="месяц",
$DR310*BC310,
$DH310="неделя",
$DR310*BC310/7*(ROUNDUP((DAY(EOMONTH(BC$15,0)))/4,0))),
0)</f>
        <v/>
      </c>
      <c r="DW310" s="125">
        <f t="array" ref="DW310">
IFERROR(_xlfn.IFS(
$DH310="день_1",
$DR310*$BL310/($AX310-$AW310+1)*BD310*(DAY(EOMONTH(BD$15,0))),
$DH310="день_2",
$DR310/30*MAX(MIN($AX310,EOMONTH(BD$15,0))-MAX($AW310,BD$15)+1,),
$DH310="раб.день",
$DR310/30*(IFERROR(
_xlfn.LET(_xlpm.VD,
CHOOSE(
{1;2;3;4;5;6;7;8;9;10;11;12;13;14;15;16;17;18},
45658,45659,45660,45661,45662,45663,45664,45665,45711,45724,45778,45779,45785,45786,45820,45821,45965,46022),
_xlfn.LET(_xlpm.DD,
MAX(MIN($AX310,EOMONTH(BD$15,0))-MAX($AW310,BD$15),),
_xlfn.IFS(
AND(MONTH($AW310)=MONTH(BD$15),MONTH($AX310)&lt;&gt;MONTH(BD$15)),
NETWORKDAYS.INTL($AW310,$AW310+_xlpm.DD,1,_xlpm.VD),
AND(MONTH($AW310)&lt;&gt;MONTH(BD$15),MONTH($AX310)=MONTH(BD$15)),
NETWORKDAYS.INTL(($AX310)-_xlpm.DD,$AX310,1,_xlpm.VD),
AND(MONTH($AW310)&lt;MONTH(BD$15),MONTH($AX310)&gt;MONTH(BD$15)),
NETWORKDAYS.INTL((EOMONTH(BD$15-1,1))-_xlpm.DD,EOMONTH(BD$15-1,1),1,_xlpm.VD),
AND(MONTH($AW310)=MONTH(BD$15),MONTH($AX310)=MONTH(BD$15)),
NETWORKDAYS.INTL($AW310,$AX310,1,_xlpm.VD)))),0)),
$DH310="месяц",
$DR310*BD310,
$DH310="неделя",
$DR310*BD310/7*(ROUNDUP((DAY(EOMONTH(BD$15,0)))/4,0))),
0)</f>
        <v/>
      </c>
      <c r="DX310" s="125">
        <f t="array" ref="DX310">
IFERROR(_xlfn.IFS(
$DH310="день_1",
$DR310*$BL310/($AX310-$AW310+1)*BE310*(DAY(EOMONTH(BE$15,0))),
$DH310="день_2",
$DR310/30*MAX(MIN($AX310,EOMONTH(BE$15,0))-MAX($AW310,BE$15)+1,),
$DH310="раб.день",
$DR310/30*(IFERROR(
_xlfn.LET(_xlpm.VD,
CHOOSE(
{1;2;3;4;5;6;7;8;9;10;11;12;13;14;15;16;17;18},
45658,45659,45660,45661,45662,45663,45664,45665,45711,45724,45778,45779,45785,45786,45820,45821,45965,46022),
_xlfn.LET(_xlpm.DD,
MAX(MIN($AX310,EOMONTH(BE$15,0))-MAX($AW310,BE$15),),
_xlfn.IFS(
AND(MONTH($AW310)=MONTH(BE$15),MONTH($AX310)&lt;&gt;MONTH(BE$15)),
NETWORKDAYS.INTL($AW310,$AW310+_xlpm.DD,1,_xlpm.VD),
AND(MONTH($AW310)&lt;&gt;MONTH(BE$15),MONTH($AX310)=MONTH(BE$15)),
NETWORKDAYS.INTL(($AX310)-_xlpm.DD,$AX310,1,_xlpm.VD),
AND(MONTH($AW310)&lt;MONTH(BE$15),MONTH($AX310)&gt;MONTH(BE$15)),
NETWORKDAYS.INTL((EOMONTH(BE$15-1,1))-_xlpm.DD,EOMONTH(BE$15-1,1),1,_xlpm.VD),
AND(MONTH($AW310)=MONTH(BE$15),MONTH($AX310)=MONTH(BE$15)),
NETWORKDAYS.INTL($AW310,$AX310,1,_xlpm.VD)))),0)),
$DH310="месяц",
$DR310*BE310,
$DH310="неделя",
$DR310*BE310/7*(ROUNDUP((DAY(EOMONTH(BE$15,0)))/4,0))),
0)</f>
        <v/>
      </c>
      <c r="DY310" s="125">
        <f t="array" ref="DY310">
IFERROR(_xlfn.IFS(
$DH310="день_1",
$DR310*$BL310/($AX310-$AW310+1)*BF310*(DAY(EOMONTH(BF$15,0))),
$DH310="день_2",
$DR310/30*MAX(MIN($AX310,EOMONTH(BF$15,0))-MAX($AW310,BF$15)+1,),
$DH310="раб.день",
$DR310/30*(IFERROR(
_xlfn.LET(_xlpm.VD,
CHOOSE(
{1;2;3;4;5;6;7;8;9;10;11;12;13;14;15;16;17;18},
45658,45659,45660,45661,45662,45663,45664,45665,45711,45724,45778,45779,45785,45786,45820,45821,45965,46022),
_xlfn.LET(_xlpm.DD,
MAX(MIN($AX310,EOMONTH(BF$15,0))-MAX($AW310,BF$15),),
_xlfn.IFS(
AND(MONTH($AW310)=MONTH(BF$15),MONTH($AX310)&lt;&gt;MONTH(BF$15)),
NETWORKDAYS.INTL($AW310,$AW310+_xlpm.DD,1,_xlpm.VD),
AND(MONTH($AW310)&lt;&gt;MONTH(BF$15),MONTH($AX310)=MONTH(BF$15)),
NETWORKDAYS.INTL(($AX310)-_xlpm.DD,$AX310,1,_xlpm.VD),
AND(MONTH($AW310)&lt;MONTH(BF$15),MONTH($AX310)&gt;MONTH(BF$15)),
NETWORKDAYS.INTL((EOMONTH(BF$15-1,1))-_xlpm.DD,EOMONTH(BF$15-1,1),1,_xlpm.VD),
AND(MONTH($AW310)=MONTH(BF$15),MONTH($AX310)=MONTH(BF$15)),
NETWORKDAYS.INTL($AW310,$AX310,1,_xlpm.VD)))),0)),
$DH310="месяц",
$DR310*BF310,
$DH310="неделя",
$DR310*BF310/7*(ROUNDUP((DAY(EOMONTH(BF$15,0)))/4,0))),
0)</f>
        <v/>
      </c>
      <c r="DZ310" s="125">
        <f t="array" ref="DZ310">
IFERROR(_xlfn.IFS(
$DH310="день_1",
$DR310*$BL310/($AX310-$AW310+1)*BG310*(DAY(EOMONTH(BG$15,0))),
$DH310="день_2",
$DR310/30*MAX(MIN($AX310,EOMONTH(BG$15,0))-MAX($AW310,BG$15)+1,),
$DH310="раб.день",
$DR310/30*(IFERROR(
_xlfn.LET(_xlpm.VD,
CHOOSE(
{1;2;3;4;5;6;7;8;9;10;11;12;13;14;15;16;17;18},
45658,45659,45660,45661,45662,45663,45664,45665,45711,45724,45778,45779,45785,45786,45820,45821,45965,46022),
_xlfn.LET(_xlpm.DD,
MAX(MIN($AX310,EOMONTH(BG$15,0))-MAX($AW310,BG$15),),
_xlfn.IFS(
AND(MONTH($AW310)=MONTH(BG$15),MONTH($AX310)&lt;&gt;MONTH(BG$15)),
NETWORKDAYS.INTL($AW310,$AW310+_xlpm.DD,1,_xlpm.VD),
AND(MONTH($AW310)&lt;&gt;MONTH(BG$15),MONTH($AX310)=MONTH(BG$15)),
NETWORKDAYS.INTL(($AX310)-_xlpm.DD,$AX310,1,_xlpm.VD),
AND(MONTH($AW310)&lt;MONTH(BG$15),MONTH($AX310)&gt;MONTH(BG$15)),
NETWORKDAYS.INTL((EOMONTH(BG$15-1,1))-_xlpm.DD,EOMONTH(BG$15-1,1),1,_xlpm.VD),
AND(MONTH($AW310)=MONTH(BG$15),MONTH($AX310)=MONTH(BG$15)),
NETWORKDAYS.INTL($AW310,$AX310,1,_xlpm.VD)))),0)),
$DH310="месяц",
$DR310*BG310,
$DH310="неделя",
$DR310*BG310/7*(ROUNDUP((DAY(EOMONTH(BG$15,0)))/4,0))),
0)</f>
        <v/>
      </c>
      <c r="EA310" s="125">
        <f t="array" ref="EA310">
IFERROR(_xlfn.IFS(
$DH310="день_1",
$DR310*$BL310/($AX310-$AW310+1)*BH310*(DAY(EOMONTH(BH$15,0))),
$DH310="день_2",
$DR310/30*MAX(MIN($AX310,EOMONTH(BH$15,0))-MAX($AW310,BH$15)+1,),
$DH310="раб.день",
$DR310/30*(IFERROR(
_xlfn.LET(_xlpm.VD,
CHOOSE(
{1;2;3;4;5;6;7;8;9;10;11;12;13;14;15;16;17;18},
45658,45659,45660,45661,45662,45663,45664,45665,45711,45724,45778,45779,45785,45786,45820,45821,45965,46022),
_xlfn.LET(_xlpm.DD,
MAX(MIN($AX310,EOMONTH(BH$15,0))-MAX($AW310,BH$15),),
_xlfn.IFS(
AND(MONTH($AW310)=MONTH(BH$15),MONTH($AX310)&lt;&gt;MONTH(BH$15)),
NETWORKDAYS.INTL($AW310,$AW310+_xlpm.DD,1,_xlpm.VD),
AND(MONTH($AW310)&lt;&gt;MONTH(BH$15),MONTH($AX310)=MONTH(BH$15)),
NETWORKDAYS.INTL(($AX310)-_xlpm.DD,$AX310,1,_xlpm.VD),
AND(MONTH($AW310)&lt;MONTH(BH$15),MONTH($AX310)&gt;MONTH(BH$15)),
NETWORKDAYS.INTL((EOMONTH(BH$15-1,1))-_xlpm.DD,EOMONTH(BH$15-1,1),1,_xlpm.VD),
AND(MONTH($AW310)=MONTH(BH$15),MONTH($AX310)=MONTH(BH$15)),
NETWORKDAYS.INTL($AW310,$AX310,1,_xlpm.VD)))),0)),
$DH310="месяц",
$DR310*BH310,
$DH310="неделя",
$DR310*BH310/7*(ROUNDUP((DAY(EOMONTH(BH$15,0)))/4,0))),
0)</f>
        <v/>
      </c>
      <c r="EB310" s="125">
        <f t="array" ref="EB310">
IFERROR(_xlfn.IFS(
$DH310="день_1",
$DR310*$BL310/($AX310-$AW310+1)*BI310*(DAY(EOMONTH(BI$15,0))),
$DH310="день_2",
$DR310/30*MAX(MIN($AX310,EOMONTH(BI$15,0))-MAX($AW310,BI$15)+1,),
$DH310="раб.день",
$DR310/30*(IFERROR(
_xlfn.LET(_xlpm.VD,
CHOOSE(
{1;2;3;4;5;6;7;8;9;10;11;12;13;14;15;16;17;18},
45658,45659,45660,45661,45662,45663,45664,45665,45711,45724,45778,45779,45785,45786,45820,45821,45965,46022),
_xlfn.LET(_xlpm.DD,
MAX(MIN($AX310,EOMONTH(BI$15,0))-MAX($AW310,BI$15),),
_xlfn.IFS(
AND(MONTH($AW310)=MONTH(BI$15),MONTH($AX310)&lt;&gt;MONTH(BI$15)),
NETWORKDAYS.INTL($AW310,$AW310+_xlpm.DD,1,_xlpm.VD),
AND(MONTH($AW310)&lt;&gt;MONTH(BI$15),MONTH($AX310)=MONTH(BI$15)),
NETWORKDAYS.INTL(($AX310)-_xlpm.DD,$AX310,1,_xlpm.VD),
AND(MONTH($AW310)&lt;MONTH(BI$15),MONTH($AX310)&gt;MONTH(BI$15)),
NETWORKDAYS.INTL((EOMONTH(BI$15-1,1))-_xlpm.DD,EOMONTH(BI$15-1,1),1,_xlpm.VD),
AND(MONTH($AW310)=MONTH(BI$15),MONTH($AX310)=MONTH(BI$15)),
NETWORKDAYS.INTL($AW310,$AX310,1,_xlpm.VD)))),0)),
$DH310="месяц",
$DR310*BI310,
$DH310="неделя",
$DR310*BI310/7*(ROUNDUP((DAY(EOMONTH(BI$15,0)))/4,0))),
0)</f>
        <v/>
      </c>
      <c r="EC310" s="125">
        <f t="array" ref="EC310">
IFERROR(_xlfn.IFS(
$DH310="день_1",
$DR310*$BL310/($AX310-$AW310+1)*BJ310*(DAY(EOMONTH(BJ$15,0))),
$DH310="день_2",
$DR310/30*MAX(MIN($AX310,EOMONTH(BJ$15,0))-MAX($AW310,BJ$15)+1,),
$DH310="раб.день",
$DR310/30*(IFERROR(
_xlfn.LET(_xlpm.VD,
CHOOSE(
{1;2;3;4;5;6;7;8;9;10;11;12;13;14;15;16;17;18},
45658,45659,45660,45661,45662,45663,45664,45665,45711,45724,45778,45779,45785,45786,45820,45821,45965,46022),
_xlfn.LET(_xlpm.DD,
MAX(MIN($AX310,EOMONTH(BJ$15,0))-MAX($AW310,BJ$15),),
_xlfn.IFS(
AND(MONTH($AW310)=MONTH(BJ$15),MONTH($AX310)&lt;&gt;MONTH(BJ$15)),
NETWORKDAYS.INTL($AW310,$AW310+_xlpm.DD,1,_xlpm.VD),
AND(MONTH($AW310)&lt;&gt;MONTH(BJ$15),MONTH($AX310)=MONTH(BJ$15)),
NETWORKDAYS.INTL(($AX310)-_xlpm.DD,$AX310,1,_xlpm.VD),
AND(MONTH($AW310)&lt;MONTH(BJ$15),MONTH($AX310)&gt;MONTH(BJ$15)),
NETWORKDAYS.INTL((EOMONTH(BJ$15-1,1))-_xlpm.DD,EOMONTH(BJ$15-1,1),1,_xlpm.VD),
AND(MONTH($AW310)=MONTH(BJ$15),MONTH($AX310)=MONTH(BJ$15)),
NETWORKDAYS.INTL($AW310,$AX310,1,_xlpm.VD)))),0)),
$DH310="месяц",
$DR310*BJ310,
$DH310="неделя",
$DR310*BJ310/7*(ROUNDUP((DAY(EOMONTH(BJ$15,0)))/4,0))),
0)</f>
        <v/>
      </c>
      <c r="ED310" s="125">
        <f t="array" ref="ED310">
IFERROR(_xlfn.IFS(
$DH310="день_1",
$DR310*$BL310/($AX310-$AW310+1)*BK310*(DAY(EOMONTH(BK$15,0))),
$DH310="день_2",
$DR310/30*MAX(MIN($AX310,EOMONTH(BK$15,0))-MAX($AW310,BK$15)+1,),
$DH310="раб.день",
$DR310/30*(IFERROR(
_xlfn.LET(_xlpm.VD,
CHOOSE(
{1;2;3;4;5;6;7;8;9;10;11;12;13;14;15;16;17;18},
45658,45659,45660,45661,45662,45663,45664,45665,45711,45724,45778,45779,45785,45786,45820,45821,45965,46022),
_xlfn.LET(_xlpm.DD,
MAX(MIN($AX310,EOMONTH(BK$15,0))-MAX($AW310,BK$15),),
_xlfn.IFS(
AND(MONTH($AW310)=MONTH(BK$15),MONTH($AX310)&lt;&gt;MONTH(BK$15)),
NETWORKDAYS.INTL($AW310,$AW310+_xlpm.DD,1,_xlpm.VD),
AND(MONTH($AW310)&lt;&gt;MONTH(BK$15),MONTH($AX310)=MONTH(BK$15)),
NETWORKDAYS.INTL(($AX310)-_xlpm.DD,$AX310,1,_xlpm.VD),
AND(MONTH($AW310)&lt;MONTH(BK$15),MONTH($AX310)&gt;MONTH(BK$15)),
NETWORKDAYS.INTL((EOMONTH(BK$15-1,1))-_xlpm.DD,EOMONTH(BK$15-1,1),1,_xlpm.VD),
AND(MONTH($AW310)=MONTH(BK$15),MONTH($AX310)=MONTH(BK$15)),
NETWORKDAYS.INTL($AW310,$AX310,1,_xlpm.VD)))),0)),
$DH310="месяц",
$DR310*BK310,
$DH310="неделя",
$DR310*BK310/7*(ROUNDUP((DAY(EOMONTH(BK$15,0)))/4,0))),
0)</f>
        <v/>
      </c>
      <c r="EE310" s="125">
        <f>SUM($DS310,$DT310,$DU310,$DV310,$DW310,$DX310,$DY310,$DZ310,$EA310,$EB310,$EC310,$ED310)</f>
        <v/>
      </c>
      <c r="EF310" s="125">
        <f>IFERROR(ROUND($EE310*(1+$EP310),2),0)</f>
        <v/>
      </c>
      <c r="EG310" s="128" t="n">
        <v>1</v>
      </c>
      <c r="EH310" s="126" t="n">
        <v>0</v>
      </c>
      <c r="EI310" s="126">
        <f>ROUND(SUM($EH310:$EH310)*SUM($AB310:$AB310)*$EG310,2)</f>
        <v/>
      </c>
      <c r="EJ310" s="126">
        <f>ROUND($EI310*(1+$EP310),2)</f>
        <v/>
      </c>
      <c r="EK310" s="126" t="n">
        <v>0</v>
      </c>
      <c r="EL310" s="126">
        <f>ROUND(SUM($EK310:$EK310)*SUM($AB310:$AB310)*$EG310,2)</f>
        <v/>
      </c>
      <c r="EM310" s="126">
        <f>ROUND($EL310*(1+$EP310),2)</f>
        <v/>
      </c>
      <c r="EN310" s="126">
        <f>SUM($EE310,$EI310,$EL310)</f>
        <v/>
      </c>
      <c r="EO310" s="126">
        <f>SUM($EF310,$EJ310,$EM310)</f>
        <v/>
      </c>
      <c r="EP310" s="59" t="inlineStr">
        <is>
          <t>20%</t>
        </is>
      </c>
      <c r="EQ310" s="59" t="n"/>
      <c r="ER310" s="60">
        <f t="array" ref="ER310">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MATCH(ES310,
{"AMS";"RussOutdoor";"HD Outdoor";"Ingroup";"IQ";"Ledproduction";"LisChannel";"Logic";"Media-PPL";"NovikovTV | НовиковТВ";"SMA";"SOK";"КрокусТВ | CrocusTV | IndoorTV";"Сити";"ТЯК Москва"},
0)),"")</f>
        <v/>
      </c>
      <c r="ES310" s="60" t="n"/>
      <c r="ET310" s="60">
        <f t="array" ref="ET310">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MATCH(ES310,
{"AMS";"RussOutdoor";"HD Outdoor";"Ingroup";"IQ";"Ledproduction";"LisChannel";"Logic";"Media-PPL";"NovikovTV | НовиковТВ";"SMA";"SOK";"КрокусТВ | CrocusTV | IndoorTV";"Сити";"ТЯК Москва"},
0)),"")</f>
        <v/>
      </c>
      <c r="EU310" s="60" t="n"/>
      <c r="EV310" s="60" t="n"/>
      <c r="EX310" s="110">
        <f t="array" ref="EX310">
($AR310/30
+N("ТРАФИК ПЛОЩАДКИ"))*
(IFERROR(
_xlfn.LET(
_xlpm.GPR,
HLOOKUP($L310,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(MATCH($T310,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IF($Q310="цифровой",_xlpm.GPR/$AG310,_xlpm.GPR/60)),
0)
+N("DWELL TIME"))*
(IF($AB310=0,0,IF($AB310=1,0.3,IF($AB310=2,0.5,IF($AB310&gt;2,1))))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_xlfn.IFS($AC310="да",1.2,$AC310="нет",1)*
_xlfn.IFS($AD310="да",1.2,$AD310="нет",1)*
IF(R310="статический",1,1.2)*
$X310*
INDEX(
{1.2;1;1.2;1.2;1;1.2;1.2;1.2;1.2;1.2;1.2;1;1.2;1.2;1.2;1.2;1;1;1.2;1.2;1.2;1;1;1;1;1.2;1.2;1.2;1.2;1;1;1;1;1.2;1.2;1.2;1.2;1.2;1.2;1.2;1.2;1;1;1.2;1;1;1;1;1.5;1;1;1.5;1.5;1.2},
MATCH($Q310,_xlpm.MI,0)))&gt;{0.02;0.04;0.06;0.1;0.2;0.4;0.6;0.8;1;2;4;6})),
{0;1;2;3;4;5;6;7;8;9;10;11;12},
0)))
+N("КОЭФФИЦИЕНТ КОНТАКТА"))))*
(_xlfn.IFS($X310&lt;0.1,$X310/1000,$X310&gt;25,5.2,AND($X310&gt;=0.1,$X310&lt;=25),(($X310*2+0.1)/10)*($X310/10)))*
IFERROR((_xlfn.LET(
_xlpm.MA,
{0;0.8;0.85;0.9;0.95;1},
_xlpm.MAA,
{0;1;2;3;4;5},
INDEX(_xlpm.MA,MATCH(SUMPRODUCT(--((IF(ROUND(_xlpm.MAA,1)&gt;5,5,ROUND($AB310,1)))&gt;{0;1;2;3;4;5})),_xlpm.MAA,0)))
+N("КОЭФФИЦИЕНТ КОЛ-ВО КОНСТРУКЦИЙ")),1)*
$AB310,0))*
(IF($Q310="цифровой",$AG310/15*$AI310,1)
+N("ДЛЯ ЦИФРЫ"))</f>
        <v/>
      </c>
      <c r="EY310" s="110">
        <f>IFERROR(EX310*AY310,0)</f>
        <v/>
      </c>
      <c r="EZ310" s="131">
        <f>IFERROR(DP310/EY310*1000,0)</f>
        <v/>
      </c>
      <c r="FA310" s="112">
        <f>IFERROR(FC310/FB310,0)</f>
        <v/>
      </c>
      <c r="FB310" s="112">
        <f>IFERROR((FC310/(EY310/FF310*#REF!))*0.825,0)</f>
        <v/>
      </c>
      <c r="FC310" s="112">
        <f>IFERROR(((EX310*30/AR310)*100)/30,0)</f>
        <v/>
      </c>
      <c r="FD310" s="112">
        <f>IFERROR(EY310/G310*100%,0)</f>
        <v/>
      </c>
      <c r="FE310" s="112">
        <f>IFERROR(FD310/FC310*100%,0)</f>
        <v/>
      </c>
      <c r="FF310" s="110">
        <f>IFERROR(AR310/30*AY310,0)</f>
        <v/>
      </c>
    </row>
    <row r="311" ht="13" customHeight="1">
      <c r="A311" s="59" t="n"/>
      <c r="B311" s="60" t="n"/>
      <c r="C311" s="60" t="n"/>
      <c r="D311" s="60">
        <f t="array" ref="D311">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MATCH($E311,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11" s="60">
        <f t="array" ref="E311">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MATCH($F311,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11" s="60" t="inlineStr"/>
      <c r="G311" s="60" t="n"/>
      <c r="H311" s="60">
        <f t="array" ref="H311">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MATCH($I311,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11" s="60" t="n"/>
      <c r="J311" s="60" t="n"/>
      <c r="K311" s="60" t="n"/>
      <c r="L311" s="60" t="n"/>
      <c r="M311" s="60" t="n"/>
      <c r="N311" s="60" t="n"/>
      <c r="O311" s="60" t="n"/>
      <c r="P311" s="60">
        <f t="array" ref="P311">
_xlfn.IFS(
ISNUMBER(MATCH($Q311,{"шелфбаннер","разделитель","монетница","чековая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ISNUMBER(MATCH($Q311,{"LED/LCD","видеокулер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ISNUMBER(MATCH($Q311,{"автомобиль","машина","выставочное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ISNUMBER(MATCH($Q311,{"билборд","лифтовая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ISNUMBER(MATCH($Q311,{"навигация","подвесной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ISNUMBER(MATCH($Q311,{"движущаяся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ISNUMBER(MATCH($Q311,{"каталог","журнал"},)),
"Пресса",
$Q311="","")</f>
        <v/>
      </c>
      <c r="Q311" s="60" t="n"/>
      <c r="R311" s="60">
        <f t="array" ref="R311">
IFERROR(
_xlfn.IFS(
OR(ISNUMBER(MATCH($Q311,{"экспозиция","макет","стенд","автостенд","авто стенд","выставочное пространство","выставочные стенды","модульные выставочные стенды","3Д конструкция","3D конструкция"},)),P311="Экспонирование"),
"нестандартный",
ISNUMBER(MATCH($Q311,{"скроллер","призматрон"},)),
"динамический",
$P311="Видео",
"цифровой",
OR($P311="Пресса",$P311="Щит",$P311="POSm",$P311="Подвес",$P311="Брендирование/оклейка"),
"статический"),"")</f>
        <v/>
      </c>
      <c r="S311" s="59" t="n"/>
      <c r="T311" s="60" t="n"/>
      <c r="U311" s="60" t="n"/>
      <c r="V311" s="60">
        <f>
IF(P311="Видео",
"цифровой постер/ролик",
IF(ISNUMBER(MATCH(Q311,{"короб световой","короб световой | лайтбокс","короб световой | кристалайт","лайтбокс","лайт бокс","кристалайт","LB","lightbox"},)),
"бэклит",
IF(P311="Брендирование/оклейка",
"перфарированная пленка/самоклейка",
IF(P311="Экспонирование",
"под запрос",
IF(P311="Подвес",
"баннер/ткань",
"")))))</f>
        <v/>
      </c>
      <c r="W311" s="59" t="n"/>
      <c r="X311" s="59" t="n"/>
      <c r="Y311" s="59" t="n"/>
      <c r="Z311" s="61" t="n"/>
      <c r="AA311" s="61" t="n"/>
      <c r="AB311" s="61">
        <f>IF(BL311&gt;0,Z311,0)</f>
        <v/>
      </c>
      <c r="AC311" s="59" t="n"/>
      <c r="AD311" s="59" t="n"/>
      <c r="AE311" s="59" t="n"/>
      <c r="AF311" s="59" t="n"/>
      <c r="AG311" s="59" t="n"/>
      <c r="AH311" s="59" t="n"/>
      <c r="AI311" s="59" t="n"/>
      <c r="AJ311" s="59" t="n"/>
      <c r="AK311" s="59" t="n"/>
      <c r="AL311" s="62">
        <f>IFERROR(IF(OR(R311="статический",R311="динамический",R311="нестандартный",R311="",R311=""),"-",IF(AND(AH311="-",AI311="-"),"-",AK311*3600/AH311*AI311)),"-")</f>
        <v/>
      </c>
      <c r="AM311" s="62">
        <f>IFERROR(IF(OR(R311="статический",R311="динамический",R311="",R311="", R311="BTL",R311="нестандартный"),"-",AG311*AI311*AL311/60),"-")</f>
        <v/>
      </c>
      <c r="AN311" s="63">
        <f>IFERROR(IF(AH311="","-",AG311*AI311/AH311),"-")</f>
        <v/>
      </c>
      <c r="AO311" s="59">
        <f>IFERROR(IF(OR($R311="статический",$R311="динамический",$R311="",$R311="",$R311="BTL",$R311="нестандартный"),"-",$AL311*$AY311),"-")</f>
        <v/>
      </c>
      <c r="AP311" s="62">
        <f>IFERROR(IF(OR($R311="статический",$R311="динамический",$R311="",$R311="",$R311="BTL",$R311="нестандартный"),"-",$AM311*AY311),"-")</f>
        <v/>
      </c>
      <c r="AQ311" s="64" t="n"/>
      <c r="AR311" s="61" t="n"/>
      <c r="AS311" s="61" t="n"/>
      <c r="AT311" s="61" t="n"/>
      <c r="AU311" s="65" t="n"/>
      <c r="AV311" s="124">
        <f>IFERROR(DR311/AT311*1000,"n/a")</f>
        <v/>
      </c>
      <c r="AW311" s="67" t="n"/>
      <c r="AX311" s="67" t="n"/>
      <c r="AY311" s="43">
        <f>IFERROR(IF(OR($AW311="",$AX311=""),"",_xlfn.DAYS($AX311+1,$AW311)),"")</f>
        <v/>
      </c>
      <c r="AZ311" s="68">
        <f t="array" ref="AZ311">
_xlfn.LET(_xlpm.COEFF,
IF($AW311+$AX311=0,0,IF(MAX(MIN($AX311,EOMONTH(AZ$15,0))-MAX($AW311,AZ$15)+1,)&gt;0,1,0)),
_xlfn.IFS(
$ES311="LisChannel",
_xlpm.COEFF*
INDEX({1;1;1.2;1.2;1;1;1;1;1.2;1.2;1.2;1.2},
MATCH(MONTH(AZ$15),
{1,2,3,4,5,6,7,8,9,10,11,12})),
CONCATENATE($ES311," ",$L311)="RussOutdoor метро",
_xlpm.COEFF*
INDEX({0.8;0.9;1.1;1.1;1;1;1;1;1.1;1.1;1.1;1.1},
MATCH(MONTH(AZ$15),
{1,2,3,4,5,6,7,8,9,10,11,12})),
$ES311&lt;&gt;"LisChannel",
_xlpm.COEFF,
$ES311&lt;&gt;"RussOutdoor",
_xlpm.COEFF))</f>
        <v/>
      </c>
      <c r="BA311" s="68">
        <f t="array" ref="BA311">
_xlfn.LET(_xlpm.COEFF,
IF($AW311+$AX311=0,0,IF(MAX(MIN($AX311,EOMONTH(BA$15,0))-MAX($AW311,BA$15)+1,)&gt;0,1,0)),
_xlfn.IFS(
$ES311="LisChannel",
_xlpm.COEFF*
INDEX({1;1;1.2;1.2;1;1;1;1;1.2;1.2;1.2;1.2},
MATCH(MONTH(BA$15),
{1,2,3,4,5,6,7,8,9,10,11,12})),
CONCATENATE($ES311," ",$L311)="RussOutdoor метро",
_xlpm.COEFF*
INDEX({0.8;0.9;1.1;1.1;1;1;1;1;1.1;1.1;1.1;1.1},
MATCH(MONTH(BA$15),
{1,2,3,4,5,6,7,8,9,10,11,12})),
$ES311&lt;&gt;"LisChannel",
_xlpm.COEFF,
$ES311&lt;&gt;"RussOutdoor",
_xlpm.COEFF))</f>
        <v/>
      </c>
      <c r="BB311" s="68">
        <f t="array" ref="BB311">
_xlfn.LET(_xlpm.COEFF,
IF($AW311+$AX311=0,0,IF(MAX(MIN($AX311,EOMONTH(BB$15,0))-MAX($AW311,BB$15)+1,)&gt;0,1,0)),
_xlfn.IFS(
$ES311="LisChannel",
_xlpm.COEFF*
INDEX({1;1;1.2;1.2;1;1;1;1;1.2;1.2;1.2;1.2},
MATCH(MONTH(BB$15),
{1,2,3,4,5,6,7,8,9,10,11,12})),
CONCATENATE($ES311," ",$L311)="RussOutdoor метро",
_xlpm.COEFF*
INDEX({0.8;0.9;1.1;1.1;1;1;1;1;1.1;1.1;1.1;1.1},
MATCH(MONTH(BB$15),
{1,2,3,4,5,6,7,8,9,10,11,12})),
$ES311&lt;&gt;"LisChannel",
_xlpm.COEFF,
$ES311&lt;&gt;"RussOutdoor",
_xlpm.COEFF))</f>
        <v/>
      </c>
      <c r="BC311" s="68">
        <f t="array" ref="BC311">
_xlfn.LET(_xlpm.COEFF,
IF($AW311+$AX311=0,0,IF(MAX(MIN($AX311,EOMONTH(BC$15,0))-MAX($AW311,BC$15)+1,)&gt;0,1,0)),
_xlfn.IFS(
$ES311="LisChannel",
_xlpm.COEFF*
INDEX({1;1;1.2;1.2;1;1;1;1;1.2;1.2;1.2;1.2},
MATCH(MONTH(BC$15),
{1,2,3,4,5,6,7,8,9,10,11,12})),
CONCATENATE($ES311," ",$L311)="RussOutdoor метро",
_xlpm.COEFF*
INDEX({0.8;0.9;1.1;1.1;1;1;1;1;1.1;1.1;1.1;1.1},
MATCH(MONTH(BC$15),
{1,2,3,4,5,6,7,8,9,10,11,12})),
$ES311&lt;&gt;"LisChannel",
_xlpm.COEFF,
$ES311&lt;&gt;"RussOutdoor",
_xlpm.COEFF))</f>
        <v/>
      </c>
      <c r="BD311" s="68">
        <f t="array" ref="BD311">
_xlfn.LET(_xlpm.COEFF,
IF($AW311+$AX311=0,0,IF(MAX(MIN($AX311,EOMONTH(BD$15,0))-MAX($AW311,BD$15)+1,)&gt;0,1,0)),
_xlfn.IFS(
$ES311="LisChannel",
_xlpm.COEFF*
INDEX({1;1;1.2;1.2;1;1;1;1;1.2;1.2;1.2;1.2},
MATCH(MONTH(BD$15),
{1,2,3,4,5,6,7,8,9,10,11,12})),
CONCATENATE($ES311," ",$L311)="RussOutdoor метро",
_xlpm.COEFF*
INDEX({0.8;0.9;1.1;1.1;1;1;1;1;1.1;1.1;1.1;1.1},
MATCH(MONTH(BD$15),
{1,2,3,4,5,6,7,8,9,10,11,12})),
$ES311&lt;&gt;"LisChannel",
_xlpm.COEFF,
$ES311&lt;&gt;"RussOutdoor",
_xlpm.COEFF))</f>
        <v/>
      </c>
      <c r="BE311" s="68">
        <f t="array" ref="BE311">
_xlfn.LET(_xlpm.COEFF,
IF($AW311+$AX311=0,0,IF(MAX(MIN($AX311,EOMONTH(BE$15,0))-MAX($AW311,BE$15)+1,)&gt;0,1,0)),
_xlfn.IFS(
$ES311="LisChannel",
_xlpm.COEFF*
INDEX({1;1;1.2;1.2;1;1;1;1;1.2;1.2;1.2;1.2},
MATCH(MONTH(BE$15),
{1,2,3,4,5,6,7,8,9,10,11,12})),
CONCATENATE($ES311," ",$L311)="RussOutdoor метро",
_xlpm.COEFF*
INDEX({0.8;0.9;1.1;1.1;1;1;1;1;1.1;1.1;1.1;1.1},
MATCH(MONTH(BE$15),
{1,2,3,4,5,6,7,8,9,10,11,12})),
$ES311&lt;&gt;"LisChannel",
_xlpm.COEFF,
$ES311&lt;&gt;"RussOutdoor",
_xlpm.COEFF))</f>
        <v/>
      </c>
      <c r="BF311" s="68">
        <f t="array" ref="BF311">
_xlfn.LET(_xlpm.COEFF,
IF($AW311+$AX311=0,0,IF(MAX(MIN($AX311,EOMONTH(BF$15,0))-MAX($AW311,BF$15)+1,)&gt;0,1,0)),
_xlfn.IFS(
$ES311="LisChannel",
_xlpm.COEFF*
INDEX({1;1;1.2;1.2;1;1;1;1;1.2;1.2;1.2;1.2},
MATCH(MONTH(BF$15),
{1,2,3,4,5,6,7,8,9,10,11,12})),
CONCATENATE($ES311," ",$L311)="RussOutdoor метро",
_xlpm.COEFF*
INDEX({0.8;0.9;1.1;1.1;1;1;1;1;1.1;1.1;1.1;1.1},
MATCH(MONTH(BF$15),
{1,2,3,4,5,6,7,8,9,10,11,12})),
$ES311&lt;&gt;"LisChannel",
_xlpm.COEFF,
$ES311&lt;&gt;"RussOutdoor",
_xlpm.COEFF))</f>
        <v/>
      </c>
      <c r="BG311" s="68">
        <f t="array" ref="BG311">
_xlfn.LET(_xlpm.COEFF,
IF($AW311+$AX311=0,0,IF(MAX(MIN($AX311,EOMONTH(BG$15,0))-MAX($AW311,BG$15)+1,)&gt;0,1,0)),
_xlfn.IFS(
$ES311="LisChannel",
_xlpm.COEFF*
INDEX({1;1;1.2;1.2;1;1;1;1;1.2;1.2;1.2;1.2},
MATCH(MONTH(BG$15),
{1,2,3,4,5,6,7,8,9,10,11,12})),
CONCATENATE($ES311," ",$L311)="RussOutdoor метро",
_xlpm.COEFF*
INDEX({0.8;0.9;1.1;1.1;1;1;1;1;1.1;1.1;1.1;1.1},
MATCH(MONTH(BG$15),
{1,2,3,4,5,6,7,8,9,10,11,12})),
$ES311&lt;&gt;"LisChannel",
_xlpm.COEFF,
$ES311&lt;&gt;"RussOutdoor",
_xlpm.COEFF))</f>
        <v/>
      </c>
      <c r="BH311" s="68">
        <f t="array" ref="BH311">
_xlfn.LET(_xlpm.COEFF,
IF($AW311+$AX311=0,0,IF(MAX(MIN($AX311,EOMONTH(BH$15,0))-MAX($AW311,BH$15)+1,)&gt;0,1,0)),
_xlfn.IFS(
$ES311="LisChannel",
_xlpm.COEFF*
INDEX({1;1;1.2;1.2;1;1;1;1;1.2;1.2;1.2;1.2},
MATCH(MONTH(BH$15),
{1,2,3,4,5,6,7,8,9,10,11,12})),
CONCATENATE($ES311," ",$L311)="RussOutdoor метро",
_xlpm.COEFF*
INDEX({0.8;0.9;1.1;1.1;1;1;1;1;1.1;1.1;1.1;1.1},
MATCH(MONTH(BH$15),
{1,2,3,4,5,6,7,8,9,10,11,12})),
$ES311&lt;&gt;"LisChannel",
_xlpm.COEFF,
$ES311&lt;&gt;"RussOutdoor",
_xlpm.COEFF))</f>
        <v/>
      </c>
      <c r="BI311" s="68">
        <f t="array" ref="BI311">
_xlfn.LET(_xlpm.COEFF,
IF($AW311+$AX311=0,0,IF(MAX(MIN($AX311,EOMONTH(BI$15,0))-MAX($AW311,BI$15)+1,)&gt;0,1,0)),
_xlfn.IFS(
$ES311="LisChannel",
_xlpm.COEFF*
INDEX({1;1;1.2;1.2;1;1;1;1;1.2;1.2;1.2;1.2},
MATCH(MONTH(BI$15),
{1,2,3,4,5,6,7,8,9,10,11,12})),
CONCATENATE($ES311," ",$L311)="RussOutdoor метро",
_xlpm.COEFF*
INDEX({0.8;0.9;1.1;1.1;1;1;1;1;1.1;1.1;1.1;1.1},
MATCH(MONTH(BI$15),
{1,2,3,4,5,6,7,8,9,10,11,12})),
$ES311&lt;&gt;"LisChannel",
_xlpm.COEFF,
$ES311&lt;&gt;"RussOutdoor",
_xlpm.COEFF))</f>
        <v/>
      </c>
      <c r="BJ311" s="68">
        <f t="array" ref="BJ311">
_xlfn.LET(_xlpm.COEFF,
IF($AW311+$AX311=0,0,IF(MAX(MIN($AX311,EOMONTH(BJ$15,0))-MAX($AW311,BJ$15)+1,)&gt;0,1,0)),
_xlfn.IFS(
$ES311="LisChannel",
_xlpm.COEFF*
INDEX({1;1;1.2;1.2;1;1;1;1;1.2;1.2;1.2;1.2},
MATCH(MONTH(BJ$15),
{1,2,3,4,5,6,7,8,9,10,11,12})),
CONCATENATE($ES311," ",$L311)="RussOutdoor метро",
_xlpm.COEFF*
INDEX({0.8;0.9;1.1;1.1;1;1;1;1;1.1;1.1;1.1;1.1},
MATCH(MONTH(BJ$15),
{1,2,3,4,5,6,7,8,9,10,11,12})),
$ES311&lt;&gt;"LisChannel",
_xlpm.COEFF,
$ES311&lt;&gt;"RussOutdoor",
_xlpm.COEFF))</f>
        <v/>
      </c>
      <c r="BK311" s="68">
        <f t="array" ref="BK311">
_xlfn.LET(_xlpm.COEFF,
IF($AW311+$AX311=0,0,IF(MAX(MIN($AX311,EOMONTH(BK$15,0))-MAX($AW311,BK$15)+1,)&gt;0,1,0)),
_xlfn.IFS(
$ES311="LisChannel",
_xlpm.COEFF*
INDEX({1;1;1.2;1.2;1;1;1;1;1.2;1.2;1.2;1.2},
MATCH(MONTH(BK$15),
{1,2,3,4,5,6,7,8,9,10,11,12})),
CONCATENATE($ES311," ",$L311)="RussOutdoor метро",
_xlpm.COEFF*
INDEX({0.8;0.9;1.1;1.1;1;1;1;1;1.1;1.1;1.1;1.1},
MATCH(MONTH(BK$15),
{1,2,3,4,5,6,7,8,9,10,11,12})),
$ES311&lt;&gt;"LisChannel",
_xlpm.COEFF,
$ES311&lt;&gt;"RussOutdoor",
_xlpm.COEFF))</f>
        <v/>
      </c>
      <c r="BL311" s="62">
        <f>COUNTIFS($AZ311:$BK311,"&gt;0")</f>
        <v/>
      </c>
      <c r="BM311" s="65" t="n"/>
      <c r="BN311" s="125">
        <f>$DJ311</f>
        <v/>
      </c>
      <c r="BO311" s="63">
        <f>$DQ311</f>
        <v/>
      </c>
      <c r="BP311" s="125">
        <f>
IFERROR(
IF($BL311=0,0,
$BN311*(1-$BO311)),
0)</f>
        <v/>
      </c>
      <c r="BQ311" s="125">
        <f t="array" ref="BQ311">
IFERROR(
_xlfn.IFS(
$DH311="день_1",
$BP311*$BL311/($AX311-$AW311+1)*AZ311*(DAY(EOMONTH(AZ$15,0))),
$DH311="день_2",
$BP311/30*MAX(MIN($AX311,EOMONTH(AZ$15,0))-MAX($AW311,AZ$15)+1,),
$DH311="раб.день",
$BP311/30*(IFERROR(
_xlfn.LET(_xlpm.VD,
CHOOSE(
{1;2;3;4;5;6;7;8;9;10;11;12;13;14;15;16;17;18},
45658,45659,45660,45661,45662,45663,45664,45665,45711,45724,45778,45779,45785,45786,45820,45821,45965,46022),
_xlfn.LET(_xlpm.DD,
MAX(MIN($AX311,EOMONTH(AZ$15,0))-MAX($AW311,AZ$15),),
_xlfn.IFS(
AND(MONTH($AW311)=MONTH(AZ$15),MONTH($AX311)&lt;&gt;MONTH(AZ$15)),
NETWORKDAYS.INTL($AW311,$AW311+_xlpm.DD,1,_xlpm.VD),
AND(MONTH($AW311)&lt;&gt;MONTH(AZ$15),MONTH($AX311)=MONTH(AZ$15)),
NETWORKDAYS.INTL(($AX311)-_xlpm.DD,$AX311,1,_xlpm.VD),
AND(MONTH($AW311)&lt;MONTH(AZ$15),MONTH($AX311)&gt;MONTH(AZ$15)),
NETWORKDAYS.INTL((EOMONTH(AZ$15-1,1))-_xlpm.DD,EOMONTH(AZ$15-1,1),1,_xlpm.VD),
AND(MONTH($AW311)=MONTH(AZ$15),MONTH($AX311)=MONTH(AZ$15)),
NETWORKDAYS.INTL($AW311,$AX311,1,_xlpm.VD)))),0)),
$DH311="месяц",
$BP311*AZ311,
$DH311="неделя",
$BP311*AZ311/7*(ROUNDUP((DAY(EOMONTH(AZ$15,0)))/4,0))),
0)</f>
        <v/>
      </c>
      <c r="BR311" s="125">
        <f t="array" ref="BR311">
IFERROR(
_xlfn.IFS(
$DH311="день_1",
$BP311*$BL311/($AX311-$AW311+1)*BA311*(DAY(EOMONTH(BA$15,0))),
$DH311="день_2",
$BP311/30*MAX(MIN($AX311,EOMONTH(BA$15,0))-MAX($AW311,BA$15)+1,),
$DH311="раб.день",
$BP311/30*(IFERROR(
_xlfn.LET(_xlpm.VD,
CHOOSE(
{1;2;3;4;5;6;7;8;9;10;11;12;13;14;15;16;17;18},
45658,45659,45660,45661,45662,45663,45664,45665,45711,45724,45778,45779,45785,45786,45820,45821,45965,46022),
_xlfn.LET(_xlpm.DD,
MAX(MIN($AX311,EOMONTH(BA$15,0))-MAX($AW311,BA$15),),
_xlfn.IFS(
AND(MONTH($AW311)=MONTH(BA$15),MONTH($AX311)&lt;&gt;MONTH(BA$15)),
NETWORKDAYS.INTL($AW311,$AW311+_xlpm.DD,1,_xlpm.VD),
AND(MONTH($AW311)&lt;&gt;MONTH(BA$15),MONTH($AX311)=MONTH(BA$15)),
NETWORKDAYS.INTL(($AX311)-_xlpm.DD,$AX311,1,_xlpm.VD),
AND(MONTH($AW311)&lt;MONTH(BA$15),MONTH($AX311)&gt;MONTH(BA$15)),
NETWORKDAYS.INTL((EOMONTH(BA$15-1,1))-_xlpm.DD,EOMONTH(BA$15-1,1),1,_xlpm.VD),
AND(MONTH($AW311)=MONTH(BA$15),MONTH($AX311)=MONTH(BA$15)),
NETWORKDAYS.INTL($AW311,$AX311,1,_xlpm.VD)))),0)),
$DH311="месяц",
$BP311*BA311,
$DH311="неделя",
$BP311*BA311/7*(ROUNDUP((DAY(EOMONTH(BA$15,0)))/4,0))),
0)</f>
        <v/>
      </c>
      <c r="BS311" s="125">
        <f t="array" ref="BS311">
IFERROR(
_xlfn.IFS(
$DH311="день_1",
$BP311*$BL311/($AX311-$AW311+1)*BB311*(DAY(EOMONTH(BB$15,0))),
$DH311="день_2",
$BP311/30*MAX(MIN($AX311,EOMONTH(BB$15,0))-MAX($AW311,BB$15)+1,),
$DH311="раб.день",
$BP311/30*(IFERROR(
_xlfn.LET(_xlpm.VD,
CHOOSE(
{1;2;3;4;5;6;7;8;9;10;11;12;13;14;15;16;17;18},
45658,45659,45660,45661,45662,45663,45664,45665,45711,45724,45778,45779,45785,45786,45820,45821,45965,46022),
_xlfn.LET(_xlpm.DD,
MAX(MIN($AX311,EOMONTH(BB$15,0))-MAX($AW311,BB$15),),
_xlfn.IFS(
AND(MONTH($AW311)=MONTH(BB$15),MONTH($AX311)&lt;&gt;MONTH(BB$15)),
NETWORKDAYS.INTL($AW311,$AW311+_xlpm.DD,1,_xlpm.VD),
AND(MONTH($AW311)&lt;&gt;MONTH(BB$15),MONTH($AX311)=MONTH(BB$15)),
NETWORKDAYS.INTL(($AX311)-_xlpm.DD,$AX311,1,_xlpm.VD),
AND(MONTH($AW311)&lt;MONTH(BB$15),MONTH($AX311)&gt;MONTH(BB$15)),
NETWORKDAYS.INTL((EOMONTH(BB$15-1,1))-_xlpm.DD,EOMONTH(BB$15-1,1),1,_xlpm.VD),
AND(MONTH($AW311)=MONTH(BB$15),MONTH($AX311)=MONTH(BB$15)),
NETWORKDAYS.INTL($AW311,$AX311,1,_xlpm.VD)))),0)),
$DH311="месяц",
$BP311*BB311,
$DH311="неделя",
$BP311*BB311/7*(ROUNDUP((DAY(EOMONTH(BB$15,0)))/4,0))),
0)</f>
        <v/>
      </c>
      <c r="BT311" s="125">
        <f t="array" ref="BT311">
IFERROR(
_xlfn.IFS(
$DH311="день_1",
$BP311*$BL311/($AX311-$AW311+1)*BC311*(DAY(EOMONTH(BC$15,0))),
$DH311="день_2",
$BP311/30*MAX(MIN($AX311,EOMONTH(BC$15,0))-MAX($AW311,BC$15)+1,),
$DH311="раб.день",
$BP311/30*(IFERROR(
_xlfn.LET(_xlpm.VD,
CHOOSE(
{1;2;3;4;5;6;7;8;9;10;11;12;13;14;15;16;17;18},
45658,45659,45660,45661,45662,45663,45664,45665,45711,45724,45778,45779,45785,45786,45820,45821,45965,46022),
_xlfn.LET(_xlpm.DD,
MAX(MIN($AX311,EOMONTH(BC$15,0))-MAX($AW311,BC$15),),
_xlfn.IFS(
AND(MONTH($AW311)=MONTH(BC$15),MONTH($AX311)&lt;&gt;MONTH(BC$15)),
NETWORKDAYS.INTL($AW311,$AW311+_xlpm.DD,1,_xlpm.VD),
AND(MONTH($AW311)&lt;&gt;MONTH(BC$15),MONTH($AX311)=MONTH(BC$15)),
NETWORKDAYS.INTL(($AX311)-_xlpm.DD,$AX311,1,_xlpm.VD),
AND(MONTH($AW311)&lt;MONTH(BC$15),MONTH($AX311)&gt;MONTH(BC$15)),
NETWORKDAYS.INTL((EOMONTH(BC$15-1,1))-_xlpm.DD,EOMONTH(BC$15-1,1),1,_xlpm.VD),
AND(MONTH($AW311)=MONTH(BC$15),MONTH($AX311)=MONTH(BC$15)),
NETWORKDAYS.INTL($AW311,$AX311,1,_xlpm.VD)))),0)),
$DH311="месяц",
$BP311*BC311,
$DH311="неделя",
$BP311*BC311/7*(ROUNDUP((DAY(EOMONTH(BC$15,0)))/4,0))),
0)</f>
        <v/>
      </c>
      <c r="BU311" s="125">
        <f t="array" ref="BU311">
IFERROR(
_xlfn.IFS(
$DH311="день_1",
$BP311*$BL311/($AX311-$AW311+1)*BD311*(DAY(EOMONTH(BD$15,0))),
$DH311="день_2",
$BP311/30*MAX(MIN($AX311,EOMONTH(BD$15,0))-MAX($AW311,BD$15)+1,),
$DH311="раб.день",
$BP311/30*(IFERROR(
_xlfn.LET(_xlpm.VD,
CHOOSE(
{1;2;3;4;5;6;7;8;9;10;11;12;13;14;15;16;17;18},
45658,45659,45660,45661,45662,45663,45664,45665,45711,45724,45778,45779,45785,45786,45820,45821,45965,46022),
_xlfn.LET(_xlpm.DD,
MAX(MIN($AX311,EOMONTH(BD$15,0))-MAX($AW311,BD$15),),
_xlfn.IFS(
AND(MONTH($AW311)=MONTH(BD$15),MONTH($AX311)&lt;&gt;MONTH(BD$15)),
NETWORKDAYS.INTL($AW311,$AW311+_xlpm.DD,1,_xlpm.VD),
AND(MONTH($AW311)&lt;&gt;MONTH(BD$15),MONTH($AX311)=MONTH(BD$15)),
NETWORKDAYS.INTL(($AX311)-_xlpm.DD,$AX311,1,_xlpm.VD),
AND(MONTH($AW311)&lt;MONTH(BD$15),MONTH($AX311)&gt;MONTH(BD$15)),
NETWORKDAYS.INTL((EOMONTH(BD$15-1,1))-_xlpm.DD,EOMONTH(BD$15-1,1),1,_xlpm.VD),
AND(MONTH($AW311)=MONTH(BD$15),MONTH($AX311)=MONTH(BD$15)),
NETWORKDAYS.INTL($AW311,$AX311,1,_xlpm.VD)))),0)),
$DH311="месяц",
$BP311*BD311,
$DH311="неделя",
$BP311*BD311/7*(ROUNDUP((DAY(EOMONTH(BD$15,0)))/4,0))),
0)</f>
        <v/>
      </c>
      <c r="BV311" s="125">
        <f t="array" ref="BV311">
IFERROR(
_xlfn.IFS(
$DH311="день_1",
$BP311*$BL311/($AX311-$AW311+1)*BE311*(DAY(EOMONTH(BE$15,0))),
$DH311="день_2",
$BP311/30*MAX(MIN($AX311,EOMONTH(BE$15,0))-MAX($AW311,BE$15)+1,),
$DH311="раб.день",
$BP311/30*(IFERROR(
_xlfn.LET(_xlpm.VD,
CHOOSE(
{1;2;3;4;5;6;7;8;9;10;11;12;13;14;15;16;17;18},
45658,45659,45660,45661,45662,45663,45664,45665,45711,45724,45778,45779,45785,45786,45820,45821,45965,46022),
_xlfn.LET(_xlpm.DD,
MAX(MIN($AX311,EOMONTH(BE$15,0))-MAX($AW311,BE$15),),
_xlfn.IFS(
AND(MONTH($AW311)=MONTH(BE$15),MONTH($AX311)&lt;&gt;MONTH(BE$15)),
NETWORKDAYS.INTL($AW311,$AW311+_xlpm.DD,1,_xlpm.VD),
AND(MONTH($AW311)&lt;&gt;MONTH(BE$15),MONTH($AX311)=MONTH(BE$15)),
NETWORKDAYS.INTL(($AX311)-_xlpm.DD,$AX311,1,_xlpm.VD),
AND(MONTH($AW311)&lt;MONTH(BE$15),MONTH($AX311)&gt;MONTH(BE$15)),
NETWORKDAYS.INTL((EOMONTH(BE$15-1,1))-_xlpm.DD,EOMONTH(BE$15-1,1),1,_xlpm.VD),
AND(MONTH($AW311)=MONTH(BE$15),MONTH($AX311)=MONTH(BE$15)),
NETWORKDAYS.INTL($AW311,$AX311,1,_xlpm.VD)))),0)),
$DH311="месяц",
$BP311*BE311,
$DH311="неделя",
$BP311*BE311/7*(ROUNDUP((DAY(EOMONTH(BE$15,0)))/4,0))),
0)</f>
        <v/>
      </c>
      <c r="BW311" s="125">
        <f t="array" ref="BW311">
IFERROR(
_xlfn.IFS(
$DH311="день_1",
$BP311*$BL311/($AX311-$AW311+1)*BF311*(DAY(EOMONTH(BF$15,0))),
$DH311="день_2",
$BP311/30*MAX(MIN($AX311,EOMONTH(BF$15,0))-MAX($AW311,BF$15)+1,),
$DH311="раб.день",
$BP311/30*(IFERROR(
_xlfn.LET(_xlpm.VD,
CHOOSE(
{1;2;3;4;5;6;7;8;9;10;11;12;13;14;15;16;17;18},
45658,45659,45660,45661,45662,45663,45664,45665,45711,45724,45778,45779,45785,45786,45820,45821,45965,46022),
_xlfn.LET(_xlpm.DD,
MAX(MIN($AX311,EOMONTH(BF$15,0))-MAX($AW311,BF$15),),
_xlfn.IFS(
AND(MONTH($AW311)=MONTH(BF$15),MONTH($AX311)&lt;&gt;MONTH(BF$15)),
NETWORKDAYS.INTL($AW311,$AW311+_xlpm.DD,1,_xlpm.VD),
AND(MONTH($AW311)&lt;&gt;MONTH(BF$15),MONTH($AX311)=MONTH(BF$15)),
NETWORKDAYS.INTL(($AX311)-_xlpm.DD,$AX311,1,_xlpm.VD),
AND(MONTH($AW311)&lt;MONTH(BF$15),MONTH($AX311)&gt;MONTH(BF$15)),
NETWORKDAYS.INTL((EOMONTH(BF$15-1,1))-_xlpm.DD,EOMONTH(BF$15-1,1),1,_xlpm.VD),
AND(MONTH($AW311)=MONTH(BF$15),MONTH($AX311)=MONTH(BF$15)),
NETWORKDAYS.INTL($AW311,$AX311,1,_xlpm.VD)))),0)),
$DH311="месяц",
$BP311*BF311,
$DH311="неделя",
$BP311*BF311/7*(ROUNDUP((DAY(EOMONTH(BF$15,0)))/4,0))),
0)</f>
        <v/>
      </c>
      <c r="BX311" s="125">
        <f t="array" ref="BX311">
IFERROR(
_xlfn.IFS(
$DH311="день_1",
$BP311*$BL311/($AX311-$AW311+1)*BG311*(DAY(EOMONTH(BG$15,0))),
$DH311="день_2",
$BP311/30*MAX(MIN($AX311,EOMONTH(BG$15,0))-MAX($AW311,BG$15)+1,),
$DH311="раб.день",
$BP311/30*(IFERROR(
_xlfn.LET(_xlpm.VD,
CHOOSE(
{1;2;3;4;5;6;7;8;9;10;11;12;13;14;15;16;17;18},
45658,45659,45660,45661,45662,45663,45664,45665,45711,45724,45778,45779,45785,45786,45820,45821,45965,46022),
_xlfn.LET(_xlpm.DD,
MAX(MIN($AX311,EOMONTH(BG$15,0))-MAX($AW311,BG$15),),
_xlfn.IFS(
AND(MONTH($AW311)=MONTH(BG$15),MONTH($AX311)&lt;&gt;MONTH(BG$15)),
NETWORKDAYS.INTL($AW311,$AW311+_xlpm.DD,1,_xlpm.VD),
AND(MONTH($AW311)&lt;&gt;MONTH(BG$15),MONTH($AX311)=MONTH(BG$15)),
NETWORKDAYS.INTL(($AX311)-_xlpm.DD,$AX311,1,_xlpm.VD),
AND(MONTH($AW311)&lt;MONTH(BG$15),MONTH($AX311)&gt;MONTH(BG$15)),
NETWORKDAYS.INTL((EOMONTH(BG$15-1,1))-_xlpm.DD,EOMONTH(BG$15-1,1),1,_xlpm.VD),
AND(MONTH($AW311)=MONTH(BG$15),MONTH($AX311)=MONTH(BG$15)),
NETWORKDAYS.INTL($AW311,$AX311,1,_xlpm.VD)))),0)),
$DH311="месяц",
$BP311*BG311,
$DH311="неделя",
$BP311*BG311/7*(ROUNDUP((DAY(EOMONTH(BG$15,0)))/4,0))),
0)</f>
        <v/>
      </c>
      <c r="BY311" s="125">
        <f t="array" ref="BY311">
IFERROR(
_xlfn.IFS(
$DH311="день_1",
$BP311*$BL311/($AX311-$AW311+1)*BH311*(DAY(EOMONTH(BH$15,0))),
$DH311="день_2",
$BP311/30*MAX(MIN($AX311,EOMONTH(BH$15,0))-MAX($AW311,BH$15)+1,),
$DH311="раб.день",
$BP311/30*(IFERROR(
_xlfn.LET(_xlpm.VD,
CHOOSE(
{1;2;3;4;5;6;7;8;9;10;11;12;13;14;15;16;17;18},
45658,45659,45660,45661,45662,45663,45664,45665,45711,45724,45778,45779,45785,45786,45820,45821,45965,46022),
_xlfn.LET(_xlpm.DD,
MAX(MIN($AX311,EOMONTH(BH$15,0))-MAX($AW311,BH$15),),
_xlfn.IFS(
AND(MONTH($AW311)=MONTH(BH$15),MONTH($AX311)&lt;&gt;MONTH(BH$15)),
NETWORKDAYS.INTL($AW311,$AW311+_xlpm.DD,1,_xlpm.VD),
AND(MONTH($AW311)&lt;&gt;MONTH(BH$15),MONTH($AX311)=MONTH(BH$15)),
NETWORKDAYS.INTL(($AX311)-_xlpm.DD,$AX311,1,_xlpm.VD),
AND(MONTH($AW311)&lt;MONTH(BH$15),MONTH($AX311)&gt;MONTH(BH$15)),
NETWORKDAYS.INTL((EOMONTH(BH$15-1,1))-_xlpm.DD,EOMONTH(BH$15-1,1),1,_xlpm.VD),
AND(MONTH($AW311)=MONTH(BH$15),MONTH($AX311)=MONTH(BH$15)),
NETWORKDAYS.INTL($AW311,$AX311,1,_xlpm.VD)))),0)),
$DH311="месяц",
$BP311*BH311,
$DH311="неделя",
$BP311*BH311/7*(ROUNDUP((DAY(EOMONTH(BH$15,0)))/4,0))),
0)</f>
        <v/>
      </c>
      <c r="BZ311" s="125">
        <f t="array" ref="BZ311">
IFERROR(
_xlfn.IFS(
$DH311="день_1",
$BP311*$BL311/($AX311-$AW311+1)*BI311*(DAY(EOMONTH(BI$15,0))),
$DH311="день_2",
$BP311/30*MAX(MIN($AX311,EOMONTH(BI$15,0))-MAX($AW311,BI$15)+1,),
$DH311="раб.день",
$BP311/30*(IFERROR(
_xlfn.LET(_xlpm.VD,
CHOOSE(
{1;2;3;4;5;6;7;8;9;10;11;12;13;14;15;16;17;18},
45658,45659,45660,45661,45662,45663,45664,45665,45711,45724,45778,45779,45785,45786,45820,45821,45965,46022),
_xlfn.LET(_xlpm.DD,
MAX(MIN($AX311,EOMONTH(BI$15,0))-MAX($AW311,BI$15),),
_xlfn.IFS(
AND(MONTH($AW311)=MONTH(BI$15),MONTH($AX311)&lt;&gt;MONTH(BI$15)),
NETWORKDAYS.INTL($AW311,$AW311+_xlpm.DD,1,_xlpm.VD),
AND(MONTH($AW311)&lt;&gt;MONTH(BI$15),MONTH($AX311)=MONTH(BI$15)),
NETWORKDAYS.INTL(($AX311)-_xlpm.DD,$AX311,1,_xlpm.VD),
AND(MONTH($AW311)&lt;MONTH(BI$15),MONTH($AX311)&gt;MONTH(BI$15)),
NETWORKDAYS.INTL((EOMONTH(BI$15-1,1))-_xlpm.DD,EOMONTH(BI$15-1,1),1,_xlpm.VD),
AND(MONTH($AW311)=MONTH(BI$15),MONTH($AX311)=MONTH(BI$15)),
NETWORKDAYS.INTL($AW311,$AX311,1,_xlpm.VD)))),0)),
$DH311="месяц",
$BP311*BI311,
$DH311="неделя",
$BP311*BI311/7*(ROUNDUP((DAY(EOMONTH(BI$15,0)))/4,0))),
0)</f>
        <v/>
      </c>
      <c r="CA311" s="125">
        <f t="array" ref="CA311">
IFERROR(
_xlfn.IFS(
$DH311="день_1",
$BP311*$BL311/($AX311-$AW311+1)*BJ311*(DAY(EOMONTH(BJ$15,0))),
$DH311="день_2",
$BP311/30*MAX(MIN($AX311,EOMONTH(BJ$15,0))-MAX($AW311,BJ$15)+1,),
$DH311="раб.день",
$BP311/30*(IFERROR(
_xlfn.LET(_xlpm.VD,
CHOOSE(
{1;2;3;4;5;6;7;8;9;10;11;12;13;14;15;16;17;18},
45658,45659,45660,45661,45662,45663,45664,45665,45711,45724,45778,45779,45785,45786,45820,45821,45965,46022),
_xlfn.LET(_xlpm.DD,
MAX(MIN($AX311,EOMONTH(BJ$15,0))-MAX($AW311,BJ$15),),
_xlfn.IFS(
AND(MONTH($AW311)=MONTH(BJ$15),MONTH($AX311)&lt;&gt;MONTH(BJ$15)),
NETWORKDAYS.INTL($AW311,$AW311+_xlpm.DD,1,_xlpm.VD),
AND(MONTH($AW311)&lt;&gt;MONTH(BJ$15),MONTH($AX311)=MONTH(BJ$15)),
NETWORKDAYS.INTL(($AX311)-_xlpm.DD,$AX311,1,_xlpm.VD),
AND(MONTH($AW311)&lt;MONTH(BJ$15),MONTH($AX311)&gt;MONTH(BJ$15)),
NETWORKDAYS.INTL((EOMONTH(BJ$15-1,1))-_xlpm.DD,EOMONTH(BJ$15-1,1),1,_xlpm.VD),
AND(MONTH($AW311)=MONTH(BJ$15),MONTH($AX311)=MONTH(BJ$15)),
NETWORKDAYS.INTL($AW311,$AX311,1,_xlpm.VD)))),0)),
$DH311="месяц",
$BP311*BJ311,
$DH311="неделя",
$BP311*BJ311/7*(ROUNDUP((DAY(EOMONTH(BJ$15,0)))/4,0))),
0)</f>
        <v/>
      </c>
      <c r="CB311" s="125">
        <f t="array" ref="CB311">
IFERROR(
_xlfn.IFS(
$DH311="день_1",
$BP311*$BL311/($AX311-$AW311+1)*BK311*(DAY(EOMONTH(BK$15,0))),
$DH311="день_2",
$BP311/30*MAX(MIN($AX311,EOMONTH(BK$15,0))-MAX($AW311,BK$15)+1,),
$DH311="раб.день",
$BP311/30*(IFERROR(
_xlfn.LET(_xlpm.VD,
CHOOSE(
{1;2;3;4;5;6;7;8;9;10;11;12;13;14;15;16;17;18},
45658,45659,45660,45661,45662,45663,45664,45665,45711,45724,45778,45779,45785,45786,45820,45821,45965,46022),
_xlfn.LET(_xlpm.DD,
MAX(MIN($AX311,EOMONTH(BK$15,0))-MAX($AW311,BK$15),),
_xlfn.IFS(
AND(MONTH($AW311)=MONTH(BK$15),MONTH($AX311)&lt;&gt;MONTH(BK$15)),
NETWORKDAYS.INTL($AW311,$AW311+_xlpm.DD,1,_xlpm.VD),
AND(MONTH($AW311)&lt;&gt;MONTH(BK$15),MONTH($AX311)=MONTH(BK$15)),
NETWORKDAYS.INTL(($AX311)-_xlpm.DD,$AX311,1,_xlpm.VD),
AND(MONTH($AW311)&lt;MONTH(BK$15),MONTH($AX311)&gt;MONTH(BK$15)),
NETWORKDAYS.INTL((EOMONTH(BK$15-1,1))-_xlpm.DD,EOMONTH(BK$15-1,1),1,_xlpm.VD),
AND(MONTH($AW311)=MONTH(BK$15),MONTH($AX311)=MONTH(BK$15)),
NETWORKDAYS.INTL($AW311,$AX311,1,_xlpm.VD)))),0)),
$DH311="месяц",
$BP311*BK311,
$DH311="неделя",
$BP311*BK311/7*(ROUNDUP((DAY(EOMONTH(BK$15,0)))/4,0))),
0)</f>
        <v/>
      </c>
      <c r="CC311" s="125">
        <f>SUM($BQ311:$CB311)</f>
        <v/>
      </c>
      <c r="CD311" s="126">
        <f>SUM($EH311:$EH311)</f>
        <v/>
      </c>
      <c r="CE311" s="126">
        <f>$CD311*$AB311</f>
        <v/>
      </c>
      <c r="CF311" s="126">
        <f>SUM($EK311:$EK311)</f>
        <v/>
      </c>
      <c r="CG311" s="126">
        <f>$CF311*$AB311</f>
        <v/>
      </c>
      <c r="CH311" s="126">
        <f>SUM($CC311,$CE311,$CG311)</f>
        <v/>
      </c>
      <c r="CI311" s="126">
        <f>$CH311*(1+$CM311)</f>
        <v/>
      </c>
      <c r="CJ311" s="127" t="n">
        <v>0</v>
      </c>
      <c r="CK311" s="126">
        <f>SUM($CH311:$CH311)*(1+$CJ311)</f>
        <v/>
      </c>
      <c r="CL311" s="126">
        <f>SUM($CH311:$CH311)*(1+$CM311)</f>
        <v/>
      </c>
      <c r="CM311" s="59" t="inlineStr">
        <is>
          <t>20%</t>
        </is>
      </c>
      <c r="CN311" s="59" t="n"/>
      <c r="CO311" s="72" t="n"/>
      <c r="CP311" s="59" t="n"/>
      <c r="CQ311" s="73" t="n"/>
      <c r="CR311" s="73" t="n"/>
      <c r="CS311" s="73" t="n"/>
      <c r="CT311" s="72" t="n"/>
      <c r="CU311" s="79" t="inlineStr">
        <is>
          <t> </t>
        </is>
      </c>
      <c r="CV311" s="60" t="n"/>
      <c r="CW311" s="60" t="n"/>
      <c r="CX311" s="60" t="n"/>
      <c r="CY311" s="127">
        <f>IFERROR(($CC311-$EE311)/($EE311/(1-$DQ311)),0)</f>
        <v/>
      </c>
      <c r="CZ311" s="127">
        <f>IFERROR(1-$EI311/($CE311),0)</f>
        <v/>
      </c>
      <c r="DA311" s="127">
        <f>IFERROR(1-$EL311/($CG311),0)</f>
        <v/>
      </c>
      <c r="DB311" s="126">
        <f>ROUND(IFERROR(($CI311/(1+$CM311)-$EN311),0),2)</f>
        <v/>
      </c>
      <c r="DC311" s="128" t="n"/>
      <c r="DD311" s="125" t="n"/>
      <c r="DE311" s="75" t="n">
        <v>0</v>
      </c>
      <c r="DF311" s="128" t="n"/>
      <c r="DG311" s="125">
        <f>IF($DC311=0,0,$DD311*($DC311*100%-$DE311*$DF311))*SUM($AB311:$AB311)</f>
        <v/>
      </c>
      <c r="DH311" s="129" t="inlineStr">
        <is>
          <t>месяц</t>
        </is>
      </c>
      <c r="DI311" s="130">
        <f t="array" ref="DI311">IFERROR(
IF($ES311="LisChannel",
(ROUND(((INDEX({174.625;153.888888888889;130.972222222222},MATCH($AI311,{2;3;4}),0))*$AG311*$AI311),2)),0),0)</f>
        <v/>
      </c>
      <c r="DJ311" s="130">
        <f>
_xlfn.LET(_xlpm.X,
IFERROR(
IF($ES311="НовиковТВ",
(_xlfn.LET(_xlpm.NTV,
_xlfn.LET(_xlpm.MIN,350000,
IF(SUMIFS($DI:$DI,$ES:$ES,"НовиковТВ")&lt;=_xlpm.MIN,
(SUMIFS($DI:$DI,$ES:$ES,"НовиковТВ")/(COUNTIFS($ES:$ES,"НовиковТВ")))*_xlpm.MIN/SUMIFS($DI:$DI,$ES:$ES,"НовиковТВ"),
DI311)),
_xlpm.NTV+$DG311/(1-(1-(_xlpm.NTV)*(1-$DL311)*(1-$DM311)*(1-$DN311)*(1-$DO311)*(1-$DP311)/_xlpm.NTV))))/(1+$EP311),
$DI311+$DG311/(1-(1-($DI311)*(1-$DL311)*(1-$DM311)*(1-$DN311)*(1-$DO311)*(1-$DP311)/$DI311))),
0),
_xlpm.X*(1+$CM311)*(1+$CW311)-_xlpm.X*(1+$CM311)+_xlpm.X)</f>
        <v/>
      </c>
      <c r="DK311" s="125" t="inlineStr">
        <is>
          <t>послед.</t>
        </is>
      </c>
      <c r="DL311" s="63" t="n">
        <v>0</v>
      </c>
      <c r="DM311" s="63" t="n">
        <v>0</v>
      </c>
      <c r="DN311" s="63" t="n">
        <v>0</v>
      </c>
      <c r="DO311" s="63" t="n">
        <v>0</v>
      </c>
      <c r="DP311" s="63" t="n">
        <v>0</v>
      </c>
      <c r="DQ311" s="63">
        <f t="array" ref="DQ311">IFERROR(_xlfn.IFS(
$DK311="послед.",1-(1-$DL311)*(1-$DM311)*(1-$DN311)*(1-$DO311)*(1-$DP311),
$DK311="сумм.",$DL311+$DM311+$DN311+$DO311+$DP311),
0)</f>
        <v/>
      </c>
      <c r="DR311" s="125">
        <f t="array" ref="DR311">
IFERROR(
_xlfn.IFS(
$BL311=0,
0,
$BL311&gt;0,
_xlfn.IFS($DK311="послед.",
$DJ311*(1-$DL311)*(1-$DM311)*(1-$DN311)*(1-$DO311)*(1-$DP311),
$DK311="сумм.",
$DJ311*(1-($DL311+$DM311+$DN311+$DO311+$DP311)))),0)</f>
        <v/>
      </c>
      <c r="DS311" s="125">
        <f t="array" ref="DS311">
IFERROR(_xlfn.IFS(
$DH311="день_1",
$DR311*$BL311/($AX311-$AW311+1)*AZ311*(DAY(EOMONTH(AZ$15,0))),
$DH311="день_2",
$DR311/30*MAX(MIN($AX311,EOMONTH(AZ$15,0))-MAX($AW311,AZ$15)+1,),
$DH311="раб.день",
$DR311/30*(IFERROR(
_xlfn.LET(_xlpm.VD,
CHOOSE(
{1;2;3;4;5;6;7;8;9;10;11;12;13;14;15;16;17;18},
45658,45659,45660,45661,45662,45663,45664,45665,45711,45724,45778,45779,45785,45786,45820,45821,45965,46022),
_xlfn.LET(_xlpm.DD,
MAX(MIN($AX311,EOMONTH(AZ$15,0))-MAX($AW311,AZ$15),),
_xlfn.IFS(
AND(MONTH($AW311)=MONTH(AZ$15),MONTH($AX311)&lt;&gt;MONTH(AZ$15)),
NETWORKDAYS.INTL($AW311,$AW311+_xlpm.DD,1,_xlpm.VD),
AND(MONTH($AW311)&lt;&gt;MONTH(AZ$15),MONTH($AX311)=MONTH(AZ$15)),
NETWORKDAYS.INTL(($AX311)-_xlpm.DD,$AX311,1,_xlpm.VD),
AND(MONTH($AW311)&lt;MONTH(AZ$15),MONTH($AX311)&gt;MONTH(AZ$15)),
NETWORKDAYS.INTL((EOMONTH(AZ$15-1,1))-_xlpm.DD,EOMONTH(AZ$15-1,1),1,_xlpm.VD),
AND(MONTH($AW311)=MONTH(AZ$15),MONTH($AX311)=MONTH(AZ$15)),
NETWORKDAYS.INTL($AW311,$AX311,1,_xlpm.VD)))),0)),
$DH311="месяц",
$DR311*AZ311,
$DH311="неделя",
$DR311*AZ311/7*(ROUNDUP((DAY(EOMONTH(AZ$15,0)))/4,0))),
0)</f>
        <v/>
      </c>
      <c r="DT311" s="125">
        <f t="array" ref="DT311">
IFERROR(_xlfn.IFS(
$DH311="день_1",
$DR311*$BL311/($AX311-$AW311+1)*BA311*(DAY(EOMONTH(BA$15,0))),
$DH311="день_2",
$DR311/30*MAX(MIN($AX311,EOMONTH(BA$15,0))-MAX($AW311,BA$15)+1,),
$DH311="раб.день",
$DR311/30*(IFERROR(
_xlfn.LET(_xlpm.VD,
CHOOSE(
{1;2;3;4;5;6;7;8;9;10;11;12;13;14;15;16;17;18},
45658,45659,45660,45661,45662,45663,45664,45665,45711,45724,45778,45779,45785,45786,45820,45821,45965,46022),
_xlfn.LET(_xlpm.DD,
MAX(MIN($AX311,EOMONTH(BA$15,0))-MAX($AW311,BA$15),),
_xlfn.IFS(
AND(MONTH($AW311)=MONTH(BA$15),MONTH($AX311)&lt;&gt;MONTH(BA$15)),
NETWORKDAYS.INTL($AW311,$AW311+_xlpm.DD,1,_xlpm.VD),
AND(MONTH($AW311)&lt;&gt;MONTH(BA$15),MONTH($AX311)=MONTH(BA$15)),
NETWORKDAYS.INTL(($AX311)-_xlpm.DD,$AX311,1,_xlpm.VD),
AND(MONTH($AW311)&lt;MONTH(BA$15),MONTH($AX311)&gt;MONTH(BA$15)),
NETWORKDAYS.INTL((EOMONTH(BA$15-1,1))-_xlpm.DD,EOMONTH(BA$15-1,1),1,_xlpm.VD),
AND(MONTH($AW311)=MONTH(BA$15),MONTH($AX311)=MONTH(BA$15)),
NETWORKDAYS.INTL($AW311,$AX311,1,_xlpm.VD)))),0)),
$DH311="месяц",
$DR311*BA311,
$DH311="неделя",
$DR311*BA311/7*(ROUNDUP((DAY(EOMONTH(BA$15,0)))/4,0))),
0)</f>
        <v/>
      </c>
      <c r="DU311" s="125">
        <f t="array" ref="DU311">
IFERROR(_xlfn.IFS(
$DH311="день_1",
$DR311*$BL311/($AX311-$AW311+1)*BB311*(DAY(EOMONTH(BB$15,0))),
$DH311="день_2",
$DR311/30*MAX(MIN($AX311,EOMONTH(BB$15,0))-MAX($AW311,BB$15)+1,),
$DH311="раб.день",
$DR311/30*(IFERROR(
_xlfn.LET(_xlpm.VD,
CHOOSE(
{1;2;3;4;5;6;7;8;9;10;11;12;13;14;15;16;17;18},
45658,45659,45660,45661,45662,45663,45664,45665,45711,45724,45778,45779,45785,45786,45820,45821,45965,46022),
_xlfn.LET(_xlpm.DD,
MAX(MIN($AX311,EOMONTH(BB$15,0))-MAX($AW311,BB$15),),
_xlfn.IFS(
AND(MONTH($AW311)=MONTH(BB$15),MONTH($AX311)&lt;&gt;MONTH(BB$15)),
NETWORKDAYS.INTL($AW311,$AW311+_xlpm.DD,1,_xlpm.VD),
AND(MONTH($AW311)&lt;&gt;MONTH(BB$15),MONTH($AX311)=MONTH(BB$15)),
NETWORKDAYS.INTL(($AX311)-_xlpm.DD,$AX311,1,_xlpm.VD),
AND(MONTH($AW311)&lt;MONTH(BB$15),MONTH($AX311)&gt;MONTH(BB$15)),
NETWORKDAYS.INTL((EOMONTH(BB$15-1,1))-_xlpm.DD,EOMONTH(BB$15-1,1),1,_xlpm.VD),
AND(MONTH($AW311)=MONTH(BB$15),MONTH($AX311)=MONTH(BB$15)),
NETWORKDAYS.INTL($AW311,$AX311,1,_xlpm.VD)))),0)),
$DH311="месяц",
$DR311*BB311,
$DH311="неделя",
$DR311*BB311/7*(ROUNDUP((DAY(EOMONTH(BB$15,0)))/4,0))),
0)</f>
        <v/>
      </c>
      <c r="DV311" s="125">
        <f t="array" ref="DV311">
IFERROR(_xlfn.IFS(
$DH311="день_1",
$DR311*$BL311/($AX311-$AW311+1)*BC311*(DAY(EOMONTH(BC$15,0))),
$DH311="день_2",
$DR311/30*MAX(MIN($AX311,EOMONTH(BC$15,0))-MAX($AW311,BC$15)+1,),
$DH311="раб.день",
$DR311/30*(IFERROR(
_xlfn.LET(_xlpm.VD,
CHOOSE(
{1;2;3;4;5;6;7;8;9;10;11;12;13;14;15;16;17;18},
45658,45659,45660,45661,45662,45663,45664,45665,45711,45724,45778,45779,45785,45786,45820,45821,45965,46022),
_xlfn.LET(_xlpm.DD,
MAX(MIN($AX311,EOMONTH(BC$15,0))-MAX($AW311,BC$15),),
_xlfn.IFS(
AND(MONTH($AW311)=MONTH(BC$15),MONTH($AX311)&lt;&gt;MONTH(BC$15)),
NETWORKDAYS.INTL($AW311,$AW311+_xlpm.DD,1,_xlpm.VD),
AND(MONTH($AW311)&lt;&gt;MONTH(BC$15),MONTH($AX311)=MONTH(BC$15)),
NETWORKDAYS.INTL(($AX311)-_xlpm.DD,$AX311,1,_xlpm.VD),
AND(MONTH($AW311)&lt;MONTH(BC$15),MONTH($AX311)&gt;MONTH(BC$15)),
NETWORKDAYS.INTL((EOMONTH(BC$15-1,1))-_xlpm.DD,EOMONTH(BC$15-1,1),1,_xlpm.VD),
AND(MONTH($AW311)=MONTH(BC$15),MONTH($AX311)=MONTH(BC$15)),
NETWORKDAYS.INTL($AW311,$AX311,1,_xlpm.VD)))),0)),
$DH311="месяц",
$DR311*BC311,
$DH311="неделя",
$DR311*BC311/7*(ROUNDUP((DAY(EOMONTH(BC$15,0)))/4,0))),
0)</f>
        <v/>
      </c>
      <c r="DW311" s="125">
        <f t="array" ref="DW311">
IFERROR(_xlfn.IFS(
$DH311="день_1",
$DR311*$BL311/($AX311-$AW311+1)*BD311*(DAY(EOMONTH(BD$15,0))),
$DH311="день_2",
$DR311/30*MAX(MIN($AX311,EOMONTH(BD$15,0))-MAX($AW311,BD$15)+1,),
$DH311="раб.день",
$DR311/30*(IFERROR(
_xlfn.LET(_xlpm.VD,
CHOOSE(
{1;2;3;4;5;6;7;8;9;10;11;12;13;14;15;16;17;18},
45658,45659,45660,45661,45662,45663,45664,45665,45711,45724,45778,45779,45785,45786,45820,45821,45965,46022),
_xlfn.LET(_xlpm.DD,
MAX(MIN($AX311,EOMONTH(BD$15,0))-MAX($AW311,BD$15),),
_xlfn.IFS(
AND(MONTH($AW311)=MONTH(BD$15),MONTH($AX311)&lt;&gt;MONTH(BD$15)),
NETWORKDAYS.INTL($AW311,$AW311+_xlpm.DD,1,_xlpm.VD),
AND(MONTH($AW311)&lt;&gt;MONTH(BD$15),MONTH($AX311)=MONTH(BD$15)),
NETWORKDAYS.INTL(($AX311)-_xlpm.DD,$AX311,1,_xlpm.VD),
AND(MONTH($AW311)&lt;MONTH(BD$15),MONTH($AX311)&gt;MONTH(BD$15)),
NETWORKDAYS.INTL((EOMONTH(BD$15-1,1))-_xlpm.DD,EOMONTH(BD$15-1,1),1,_xlpm.VD),
AND(MONTH($AW311)=MONTH(BD$15),MONTH($AX311)=MONTH(BD$15)),
NETWORKDAYS.INTL($AW311,$AX311,1,_xlpm.VD)))),0)),
$DH311="месяц",
$DR311*BD311,
$DH311="неделя",
$DR311*BD311/7*(ROUNDUP((DAY(EOMONTH(BD$15,0)))/4,0))),
0)</f>
        <v/>
      </c>
      <c r="DX311" s="125">
        <f t="array" ref="DX311">
IFERROR(_xlfn.IFS(
$DH311="день_1",
$DR311*$BL311/($AX311-$AW311+1)*BE311*(DAY(EOMONTH(BE$15,0))),
$DH311="день_2",
$DR311/30*MAX(MIN($AX311,EOMONTH(BE$15,0))-MAX($AW311,BE$15)+1,),
$DH311="раб.день",
$DR311/30*(IFERROR(
_xlfn.LET(_xlpm.VD,
CHOOSE(
{1;2;3;4;5;6;7;8;9;10;11;12;13;14;15;16;17;18},
45658,45659,45660,45661,45662,45663,45664,45665,45711,45724,45778,45779,45785,45786,45820,45821,45965,46022),
_xlfn.LET(_xlpm.DD,
MAX(MIN($AX311,EOMONTH(BE$15,0))-MAX($AW311,BE$15),),
_xlfn.IFS(
AND(MONTH($AW311)=MONTH(BE$15),MONTH($AX311)&lt;&gt;MONTH(BE$15)),
NETWORKDAYS.INTL($AW311,$AW311+_xlpm.DD,1,_xlpm.VD),
AND(MONTH($AW311)&lt;&gt;MONTH(BE$15),MONTH($AX311)=MONTH(BE$15)),
NETWORKDAYS.INTL(($AX311)-_xlpm.DD,$AX311,1,_xlpm.VD),
AND(MONTH($AW311)&lt;MONTH(BE$15),MONTH($AX311)&gt;MONTH(BE$15)),
NETWORKDAYS.INTL((EOMONTH(BE$15-1,1))-_xlpm.DD,EOMONTH(BE$15-1,1),1,_xlpm.VD),
AND(MONTH($AW311)=MONTH(BE$15),MONTH($AX311)=MONTH(BE$15)),
NETWORKDAYS.INTL($AW311,$AX311,1,_xlpm.VD)))),0)),
$DH311="месяц",
$DR311*BE311,
$DH311="неделя",
$DR311*BE311/7*(ROUNDUP((DAY(EOMONTH(BE$15,0)))/4,0))),
0)</f>
        <v/>
      </c>
      <c r="DY311" s="125">
        <f t="array" ref="DY311">
IFERROR(_xlfn.IFS(
$DH311="день_1",
$DR311*$BL311/($AX311-$AW311+1)*BF311*(DAY(EOMONTH(BF$15,0))),
$DH311="день_2",
$DR311/30*MAX(MIN($AX311,EOMONTH(BF$15,0))-MAX($AW311,BF$15)+1,),
$DH311="раб.день",
$DR311/30*(IFERROR(
_xlfn.LET(_xlpm.VD,
CHOOSE(
{1;2;3;4;5;6;7;8;9;10;11;12;13;14;15;16;17;18},
45658,45659,45660,45661,45662,45663,45664,45665,45711,45724,45778,45779,45785,45786,45820,45821,45965,46022),
_xlfn.LET(_xlpm.DD,
MAX(MIN($AX311,EOMONTH(BF$15,0))-MAX($AW311,BF$15),),
_xlfn.IFS(
AND(MONTH($AW311)=MONTH(BF$15),MONTH($AX311)&lt;&gt;MONTH(BF$15)),
NETWORKDAYS.INTL($AW311,$AW311+_xlpm.DD,1,_xlpm.VD),
AND(MONTH($AW311)&lt;&gt;MONTH(BF$15),MONTH($AX311)=MONTH(BF$15)),
NETWORKDAYS.INTL(($AX311)-_xlpm.DD,$AX311,1,_xlpm.VD),
AND(MONTH($AW311)&lt;MONTH(BF$15),MONTH($AX311)&gt;MONTH(BF$15)),
NETWORKDAYS.INTL((EOMONTH(BF$15-1,1))-_xlpm.DD,EOMONTH(BF$15-1,1),1,_xlpm.VD),
AND(MONTH($AW311)=MONTH(BF$15),MONTH($AX311)=MONTH(BF$15)),
NETWORKDAYS.INTL($AW311,$AX311,1,_xlpm.VD)))),0)),
$DH311="месяц",
$DR311*BF311,
$DH311="неделя",
$DR311*BF311/7*(ROUNDUP((DAY(EOMONTH(BF$15,0)))/4,0))),
0)</f>
        <v/>
      </c>
      <c r="DZ311" s="125">
        <f t="array" ref="DZ311">
IFERROR(_xlfn.IFS(
$DH311="день_1",
$DR311*$BL311/($AX311-$AW311+1)*BG311*(DAY(EOMONTH(BG$15,0))),
$DH311="день_2",
$DR311/30*MAX(MIN($AX311,EOMONTH(BG$15,0))-MAX($AW311,BG$15)+1,),
$DH311="раб.день",
$DR311/30*(IFERROR(
_xlfn.LET(_xlpm.VD,
CHOOSE(
{1;2;3;4;5;6;7;8;9;10;11;12;13;14;15;16;17;18},
45658,45659,45660,45661,45662,45663,45664,45665,45711,45724,45778,45779,45785,45786,45820,45821,45965,46022),
_xlfn.LET(_xlpm.DD,
MAX(MIN($AX311,EOMONTH(BG$15,0))-MAX($AW311,BG$15),),
_xlfn.IFS(
AND(MONTH($AW311)=MONTH(BG$15),MONTH($AX311)&lt;&gt;MONTH(BG$15)),
NETWORKDAYS.INTL($AW311,$AW311+_xlpm.DD,1,_xlpm.VD),
AND(MONTH($AW311)&lt;&gt;MONTH(BG$15),MONTH($AX311)=MONTH(BG$15)),
NETWORKDAYS.INTL(($AX311)-_xlpm.DD,$AX311,1,_xlpm.VD),
AND(MONTH($AW311)&lt;MONTH(BG$15),MONTH($AX311)&gt;MONTH(BG$15)),
NETWORKDAYS.INTL((EOMONTH(BG$15-1,1))-_xlpm.DD,EOMONTH(BG$15-1,1),1,_xlpm.VD),
AND(MONTH($AW311)=MONTH(BG$15),MONTH($AX311)=MONTH(BG$15)),
NETWORKDAYS.INTL($AW311,$AX311,1,_xlpm.VD)))),0)),
$DH311="месяц",
$DR311*BG311,
$DH311="неделя",
$DR311*BG311/7*(ROUNDUP((DAY(EOMONTH(BG$15,0)))/4,0))),
0)</f>
        <v/>
      </c>
      <c r="EA311" s="125">
        <f t="array" ref="EA311">
IFERROR(_xlfn.IFS(
$DH311="день_1",
$DR311*$BL311/($AX311-$AW311+1)*BH311*(DAY(EOMONTH(BH$15,0))),
$DH311="день_2",
$DR311/30*MAX(MIN($AX311,EOMONTH(BH$15,0))-MAX($AW311,BH$15)+1,),
$DH311="раб.день",
$DR311/30*(IFERROR(
_xlfn.LET(_xlpm.VD,
CHOOSE(
{1;2;3;4;5;6;7;8;9;10;11;12;13;14;15;16;17;18},
45658,45659,45660,45661,45662,45663,45664,45665,45711,45724,45778,45779,45785,45786,45820,45821,45965,46022),
_xlfn.LET(_xlpm.DD,
MAX(MIN($AX311,EOMONTH(BH$15,0))-MAX($AW311,BH$15),),
_xlfn.IFS(
AND(MONTH($AW311)=MONTH(BH$15),MONTH($AX311)&lt;&gt;MONTH(BH$15)),
NETWORKDAYS.INTL($AW311,$AW311+_xlpm.DD,1,_xlpm.VD),
AND(MONTH($AW311)&lt;&gt;MONTH(BH$15),MONTH($AX311)=MONTH(BH$15)),
NETWORKDAYS.INTL(($AX311)-_xlpm.DD,$AX311,1,_xlpm.VD),
AND(MONTH($AW311)&lt;MONTH(BH$15),MONTH($AX311)&gt;MONTH(BH$15)),
NETWORKDAYS.INTL((EOMONTH(BH$15-1,1))-_xlpm.DD,EOMONTH(BH$15-1,1),1,_xlpm.VD),
AND(MONTH($AW311)=MONTH(BH$15),MONTH($AX311)=MONTH(BH$15)),
NETWORKDAYS.INTL($AW311,$AX311,1,_xlpm.VD)))),0)),
$DH311="месяц",
$DR311*BH311,
$DH311="неделя",
$DR311*BH311/7*(ROUNDUP((DAY(EOMONTH(BH$15,0)))/4,0))),
0)</f>
        <v/>
      </c>
      <c r="EB311" s="125">
        <f t="array" ref="EB311">
IFERROR(_xlfn.IFS(
$DH311="день_1",
$DR311*$BL311/($AX311-$AW311+1)*BI311*(DAY(EOMONTH(BI$15,0))),
$DH311="день_2",
$DR311/30*MAX(MIN($AX311,EOMONTH(BI$15,0))-MAX($AW311,BI$15)+1,),
$DH311="раб.день",
$DR311/30*(IFERROR(
_xlfn.LET(_xlpm.VD,
CHOOSE(
{1;2;3;4;5;6;7;8;9;10;11;12;13;14;15;16;17;18},
45658,45659,45660,45661,45662,45663,45664,45665,45711,45724,45778,45779,45785,45786,45820,45821,45965,46022),
_xlfn.LET(_xlpm.DD,
MAX(MIN($AX311,EOMONTH(BI$15,0))-MAX($AW311,BI$15),),
_xlfn.IFS(
AND(MONTH($AW311)=MONTH(BI$15),MONTH($AX311)&lt;&gt;MONTH(BI$15)),
NETWORKDAYS.INTL($AW311,$AW311+_xlpm.DD,1,_xlpm.VD),
AND(MONTH($AW311)&lt;&gt;MONTH(BI$15),MONTH($AX311)=MONTH(BI$15)),
NETWORKDAYS.INTL(($AX311)-_xlpm.DD,$AX311,1,_xlpm.VD),
AND(MONTH($AW311)&lt;MONTH(BI$15),MONTH($AX311)&gt;MONTH(BI$15)),
NETWORKDAYS.INTL((EOMONTH(BI$15-1,1))-_xlpm.DD,EOMONTH(BI$15-1,1),1,_xlpm.VD),
AND(MONTH($AW311)=MONTH(BI$15),MONTH($AX311)=MONTH(BI$15)),
NETWORKDAYS.INTL($AW311,$AX311,1,_xlpm.VD)))),0)),
$DH311="месяц",
$DR311*BI311,
$DH311="неделя",
$DR311*BI311/7*(ROUNDUP((DAY(EOMONTH(BI$15,0)))/4,0))),
0)</f>
        <v/>
      </c>
      <c r="EC311" s="125">
        <f t="array" ref="EC311">
IFERROR(_xlfn.IFS(
$DH311="день_1",
$DR311*$BL311/($AX311-$AW311+1)*BJ311*(DAY(EOMONTH(BJ$15,0))),
$DH311="день_2",
$DR311/30*MAX(MIN($AX311,EOMONTH(BJ$15,0))-MAX($AW311,BJ$15)+1,),
$DH311="раб.день",
$DR311/30*(IFERROR(
_xlfn.LET(_xlpm.VD,
CHOOSE(
{1;2;3;4;5;6;7;8;9;10;11;12;13;14;15;16;17;18},
45658,45659,45660,45661,45662,45663,45664,45665,45711,45724,45778,45779,45785,45786,45820,45821,45965,46022),
_xlfn.LET(_xlpm.DD,
MAX(MIN($AX311,EOMONTH(BJ$15,0))-MAX($AW311,BJ$15),),
_xlfn.IFS(
AND(MONTH($AW311)=MONTH(BJ$15),MONTH($AX311)&lt;&gt;MONTH(BJ$15)),
NETWORKDAYS.INTL($AW311,$AW311+_xlpm.DD,1,_xlpm.VD),
AND(MONTH($AW311)&lt;&gt;MONTH(BJ$15),MONTH($AX311)=MONTH(BJ$15)),
NETWORKDAYS.INTL(($AX311)-_xlpm.DD,$AX311,1,_xlpm.VD),
AND(MONTH($AW311)&lt;MONTH(BJ$15),MONTH($AX311)&gt;MONTH(BJ$15)),
NETWORKDAYS.INTL((EOMONTH(BJ$15-1,1))-_xlpm.DD,EOMONTH(BJ$15-1,1),1,_xlpm.VD),
AND(MONTH($AW311)=MONTH(BJ$15),MONTH($AX311)=MONTH(BJ$15)),
NETWORKDAYS.INTL($AW311,$AX311,1,_xlpm.VD)))),0)),
$DH311="месяц",
$DR311*BJ311,
$DH311="неделя",
$DR311*BJ311/7*(ROUNDUP((DAY(EOMONTH(BJ$15,0)))/4,0))),
0)</f>
        <v/>
      </c>
      <c r="ED311" s="125">
        <f t="array" ref="ED311">
IFERROR(_xlfn.IFS(
$DH311="день_1",
$DR311*$BL311/($AX311-$AW311+1)*BK311*(DAY(EOMONTH(BK$15,0))),
$DH311="день_2",
$DR311/30*MAX(MIN($AX311,EOMONTH(BK$15,0))-MAX($AW311,BK$15)+1,),
$DH311="раб.день",
$DR311/30*(IFERROR(
_xlfn.LET(_xlpm.VD,
CHOOSE(
{1;2;3;4;5;6;7;8;9;10;11;12;13;14;15;16;17;18},
45658,45659,45660,45661,45662,45663,45664,45665,45711,45724,45778,45779,45785,45786,45820,45821,45965,46022),
_xlfn.LET(_xlpm.DD,
MAX(MIN($AX311,EOMONTH(BK$15,0))-MAX($AW311,BK$15),),
_xlfn.IFS(
AND(MONTH($AW311)=MONTH(BK$15),MONTH($AX311)&lt;&gt;MONTH(BK$15)),
NETWORKDAYS.INTL($AW311,$AW311+_xlpm.DD,1,_xlpm.VD),
AND(MONTH($AW311)&lt;&gt;MONTH(BK$15),MONTH($AX311)=MONTH(BK$15)),
NETWORKDAYS.INTL(($AX311)-_xlpm.DD,$AX311,1,_xlpm.VD),
AND(MONTH($AW311)&lt;MONTH(BK$15),MONTH($AX311)&gt;MONTH(BK$15)),
NETWORKDAYS.INTL((EOMONTH(BK$15-1,1))-_xlpm.DD,EOMONTH(BK$15-1,1),1,_xlpm.VD),
AND(MONTH($AW311)=MONTH(BK$15),MONTH($AX311)=MONTH(BK$15)),
NETWORKDAYS.INTL($AW311,$AX311,1,_xlpm.VD)))),0)),
$DH311="месяц",
$DR311*BK311,
$DH311="неделя",
$DR311*BK311/7*(ROUNDUP((DAY(EOMONTH(BK$15,0)))/4,0))),
0)</f>
        <v/>
      </c>
      <c r="EE311" s="125">
        <f>SUM($DS311,$DT311,$DU311,$DV311,$DW311,$DX311,$DY311,$DZ311,$EA311,$EB311,$EC311,$ED311)</f>
        <v/>
      </c>
      <c r="EF311" s="125">
        <f>IFERROR(ROUND($EE311*(1+$EP311),2),0)</f>
        <v/>
      </c>
      <c r="EG311" s="128" t="n">
        <v>1</v>
      </c>
      <c r="EH311" s="126" t="n">
        <v>0</v>
      </c>
      <c r="EI311" s="126">
        <f>ROUND(SUM($EH311:$EH311)*SUM($AB311:$AB311)*$EG311,2)</f>
        <v/>
      </c>
      <c r="EJ311" s="126">
        <f>ROUND($EI311*(1+$EP311),2)</f>
        <v/>
      </c>
      <c r="EK311" s="126" t="n">
        <v>0</v>
      </c>
      <c r="EL311" s="126">
        <f>ROUND(SUM($EK311:$EK311)*SUM($AB311:$AB311)*$EG311,2)</f>
        <v/>
      </c>
      <c r="EM311" s="126">
        <f>ROUND($EL311*(1+$EP311),2)</f>
        <v/>
      </c>
      <c r="EN311" s="126">
        <f>SUM($EE311,$EI311,$EL311)</f>
        <v/>
      </c>
      <c r="EO311" s="126">
        <f>SUM($EF311,$EJ311,$EM311)</f>
        <v/>
      </c>
      <c r="EP311" s="59" t="inlineStr">
        <is>
          <t>20%</t>
        </is>
      </c>
      <c r="EQ311" s="59" t="n"/>
      <c r="ER311" s="60">
        <f t="array" ref="ER311">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MATCH(ES311,
{"AMS";"RussOutdoor";"HD Outdoor";"Ingroup";"IQ";"Ledproduction";"LisChannel";"Logic";"Media-PPL";"NovikovTV | НовиковТВ";"SMA";"SOK";"КрокусТВ | CrocusTV | IndoorTV";"Сити";"ТЯК Москва"},
0)),"")</f>
        <v/>
      </c>
      <c r="ES311" s="60" t="n"/>
      <c r="ET311" s="60">
        <f t="array" ref="ET311">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MATCH(ES311,
{"AMS";"RussOutdoor";"HD Outdoor";"Ingroup";"IQ";"Ledproduction";"LisChannel";"Logic";"Media-PPL";"NovikovTV | НовиковТВ";"SMA";"SOK";"КрокусТВ | CrocusTV | IndoorTV";"Сити";"ТЯК Москва"},
0)),"")</f>
        <v/>
      </c>
      <c r="EU311" s="60" t="n"/>
      <c r="EV311" s="60" t="n"/>
      <c r="EX311" s="110">
        <f t="array" ref="EX311">
($AR311/30
+N("ТРАФИК ПЛОЩАДКИ"))*
(IFERROR(
_xlfn.LET(
_xlpm.GPR,
HLOOKUP($L311,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(MATCH($T311,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IF($Q311="цифровой",_xlpm.GPR/$AG311,_xlpm.GPR/60)),
0)
+N("DWELL TIME"))*
(IF($AB311=0,0,IF($AB311=1,0.3,IF($AB311=2,0.5,IF($AB311&gt;2,1))))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_xlfn.IFS($AC311="да",1.2,$AC311="нет",1)*
_xlfn.IFS($AD311="да",1.2,$AD311="нет",1)*
IF(R311="статический",1,1.2)*
$X311*
INDEX(
{1.2;1;1.2;1.2;1;1.2;1.2;1.2;1.2;1.2;1.2;1;1.2;1.2;1.2;1.2;1;1;1.2;1.2;1.2;1;1;1;1;1.2;1.2;1.2;1.2;1;1;1;1;1.2;1.2;1.2;1.2;1.2;1.2;1.2;1.2;1;1;1.2;1;1;1;1;1.5;1;1;1.5;1.5;1.2},
MATCH($Q311,_xlpm.MI,0)))&gt;{0.02;0.04;0.06;0.1;0.2;0.4;0.6;0.8;1;2;4;6})),
{0;1;2;3;4;5;6;7;8;9;10;11;12},
0)))
+N("КОЭФФИЦИЕНТ КОНТАКТА"))))*
(_xlfn.IFS($X311&lt;0.1,$X311/1000,$X311&gt;25,5.2,AND($X311&gt;=0.1,$X311&lt;=25),(($X311*2+0.1)/10)*($X311/10)))*
IFERROR((_xlfn.LET(
_xlpm.MA,
{0;0.8;0.85;0.9;0.95;1},
_xlpm.MAA,
{0;1;2;3;4;5},
INDEX(_xlpm.MA,MATCH(SUMPRODUCT(--((IF(ROUND(_xlpm.MAA,1)&gt;5,5,ROUND($AB311,1)))&gt;{0;1;2;3;4;5})),_xlpm.MAA,0)))
+N("КОЭФФИЦИЕНТ КОЛ-ВО КОНСТРУКЦИЙ")),1)*
$AB311,0))*
(IF($Q311="цифровой",$AG311/15*$AI311,1)
+N("ДЛЯ ЦИФРЫ"))</f>
        <v/>
      </c>
      <c r="EY311" s="110">
        <f>IFERROR(EX311*AY311,0)</f>
        <v/>
      </c>
      <c r="EZ311" s="131">
        <f>IFERROR(DP311/EY311*1000,0)</f>
        <v/>
      </c>
      <c r="FA311" s="112">
        <f>IFERROR(FC311/FB311,0)</f>
        <v/>
      </c>
      <c r="FB311" s="112">
        <f>IFERROR((FC311/(EY311/FF311*#REF!))*0.825,0)</f>
        <v/>
      </c>
      <c r="FC311" s="112">
        <f>IFERROR(((EX311*30/AR311)*100)/30,0)</f>
        <v/>
      </c>
      <c r="FD311" s="112">
        <f>IFERROR(EY311/G311*100%,0)</f>
        <v/>
      </c>
      <c r="FE311" s="112">
        <f>IFERROR(FD311/FC311*100%,0)</f>
        <v/>
      </c>
      <c r="FF311" s="110">
        <f>IFERROR(AR311/30*AY311,0)</f>
        <v/>
      </c>
    </row>
    <row r="312" ht="13" customHeight="1">
      <c r="A312" s="59" t="n"/>
      <c r="B312" s="60" t="n"/>
      <c r="C312" s="60" t="n"/>
      <c r="D312" s="60">
        <f t="array" ref="D312">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MATCH($E312,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12" s="60">
        <f t="array" ref="E312">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MATCH($F312,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12" s="60" t="inlineStr"/>
      <c r="G312" s="60" t="n"/>
      <c r="H312" s="60">
        <f t="array" ref="H312">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MATCH($I312,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12" s="60" t="n"/>
      <c r="J312" s="60" t="n"/>
      <c r="K312" s="60" t="n"/>
      <c r="L312" s="60" t="n"/>
      <c r="M312" s="60" t="n"/>
      <c r="N312" s="60" t="n"/>
      <c r="O312" s="60" t="n"/>
      <c r="P312" s="60">
        <f t="array" ref="P312">
_xlfn.IFS(
ISNUMBER(MATCH($Q312,{"шелфбаннер","разделитель","монетница","чековая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ISNUMBER(MATCH($Q312,{"LED/LCD","видеокулер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ISNUMBER(MATCH($Q312,{"автомобиль","машина","выставочное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ISNUMBER(MATCH($Q312,{"билборд","лифтовая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ISNUMBER(MATCH($Q312,{"навигация","подвесной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ISNUMBER(MATCH($Q312,{"движущаяся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ISNUMBER(MATCH($Q312,{"каталог","журнал"},)),
"Пресса",
$Q312="","")</f>
        <v/>
      </c>
      <c r="Q312" s="60" t="n"/>
      <c r="R312" s="60">
        <f t="array" ref="R312">
IFERROR(
_xlfn.IFS(
OR(ISNUMBER(MATCH($Q312,{"экспозиция","макет","стенд","автостенд","авто стенд","выставочное пространство","выставочные стенды","модульные выставочные стенды","3Д конструкция","3D конструкция"},)),P312="Экспонирование"),
"нестандартный",
ISNUMBER(MATCH($Q312,{"скроллер","призматрон"},)),
"динамический",
$P312="Видео",
"цифровой",
OR($P312="Пресса",$P312="Щит",$P312="POSm",$P312="Подвес",$P312="Брендирование/оклейка"),
"статический"),"")</f>
        <v/>
      </c>
      <c r="S312" s="59" t="n"/>
      <c r="T312" s="60" t="n"/>
      <c r="U312" s="60" t="n"/>
      <c r="V312" s="60">
        <f>
IF(P312="Видео",
"цифровой постер/ролик",
IF(ISNUMBER(MATCH(Q312,{"короб световой","короб световой | лайтбокс","короб световой | кристалайт","лайтбокс","лайт бокс","кристалайт","LB","lightbox"},)),
"бэклит",
IF(P312="Брендирование/оклейка",
"перфарированная пленка/самоклейка",
IF(P312="Экспонирование",
"под запрос",
IF(P312="Подвес",
"баннер/ткань",
"")))))</f>
        <v/>
      </c>
      <c r="W312" s="59" t="n"/>
      <c r="X312" s="59" t="n"/>
      <c r="Y312" s="59" t="n"/>
      <c r="Z312" s="61" t="n"/>
      <c r="AA312" s="61" t="n"/>
      <c r="AB312" s="61">
        <f>IF(BL312&gt;0,Z312,0)</f>
        <v/>
      </c>
      <c r="AC312" s="59" t="n"/>
      <c r="AD312" s="59" t="n"/>
      <c r="AE312" s="59" t="n"/>
      <c r="AF312" s="59" t="n"/>
      <c r="AG312" s="59" t="n"/>
      <c r="AH312" s="59" t="n"/>
      <c r="AI312" s="59" t="n"/>
      <c r="AJ312" s="59" t="n"/>
      <c r="AK312" s="59" t="n"/>
      <c r="AL312" s="62">
        <f>IFERROR(IF(OR(R312="статический",R312="динамический",R312="нестандартный",R312="",R312=""),"-",IF(AND(AH312="-",AI312="-"),"-",AK312*3600/AH312*AI312)),"-")</f>
        <v/>
      </c>
      <c r="AM312" s="62">
        <f>IFERROR(IF(OR(R312="статический",R312="динамический",R312="",R312="", R312="BTL",R312="нестандартный"),"-",AG312*AI312*AL312/60),"-")</f>
        <v/>
      </c>
      <c r="AN312" s="63">
        <f>IFERROR(IF(AH312="","-",AG312*AI312/AH312),"-")</f>
        <v/>
      </c>
      <c r="AO312" s="59">
        <f>IFERROR(IF(OR($R312="статический",$R312="динамический",$R312="",$R312="",$R312="BTL",$R312="нестандартный"),"-",$AL312*$AY312),"-")</f>
        <v/>
      </c>
      <c r="AP312" s="62">
        <f>IFERROR(IF(OR($R312="статический",$R312="динамический",$R312="",$R312="",$R312="BTL",$R312="нестандартный"),"-",$AM312*AY312),"-")</f>
        <v/>
      </c>
      <c r="AQ312" s="64" t="n"/>
      <c r="AR312" s="61" t="n"/>
      <c r="AS312" s="61" t="n"/>
      <c r="AT312" s="61" t="n"/>
      <c r="AU312" s="65" t="n"/>
      <c r="AV312" s="124">
        <f>IFERROR(DR312/AT312*1000,"n/a")</f>
        <v/>
      </c>
      <c r="AW312" s="67" t="n"/>
      <c r="AX312" s="67" t="n"/>
      <c r="AY312" s="43">
        <f>IFERROR(IF(OR($AW312="",$AX312=""),"",_xlfn.DAYS($AX312+1,$AW312)),"")</f>
        <v/>
      </c>
      <c r="AZ312" s="68">
        <f t="array" ref="AZ312">
_xlfn.LET(_xlpm.COEFF,
IF($AW312+$AX312=0,0,IF(MAX(MIN($AX312,EOMONTH(AZ$15,0))-MAX($AW312,AZ$15)+1,)&gt;0,1,0)),
_xlfn.IFS(
$ES312="LisChannel",
_xlpm.COEFF*
INDEX({1;1;1.2;1.2;1;1;1;1;1.2;1.2;1.2;1.2},
MATCH(MONTH(AZ$15),
{1,2,3,4,5,6,7,8,9,10,11,12})),
CONCATENATE($ES312," ",$L312)="RussOutdoor метро",
_xlpm.COEFF*
INDEX({0.8;0.9;1.1;1.1;1;1;1;1;1.1;1.1;1.1;1.1},
MATCH(MONTH(AZ$15),
{1,2,3,4,5,6,7,8,9,10,11,12})),
$ES312&lt;&gt;"LisChannel",
_xlpm.COEFF,
$ES312&lt;&gt;"RussOutdoor",
_xlpm.COEFF))</f>
        <v/>
      </c>
      <c r="BA312" s="68">
        <f t="array" ref="BA312">
_xlfn.LET(_xlpm.COEFF,
IF($AW312+$AX312=0,0,IF(MAX(MIN($AX312,EOMONTH(BA$15,0))-MAX($AW312,BA$15)+1,)&gt;0,1,0)),
_xlfn.IFS(
$ES312="LisChannel",
_xlpm.COEFF*
INDEX({1;1;1.2;1.2;1;1;1;1;1.2;1.2;1.2;1.2},
MATCH(MONTH(BA$15),
{1,2,3,4,5,6,7,8,9,10,11,12})),
CONCATENATE($ES312," ",$L312)="RussOutdoor метро",
_xlpm.COEFF*
INDEX({0.8;0.9;1.1;1.1;1;1;1;1;1.1;1.1;1.1;1.1},
MATCH(MONTH(BA$15),
{1,2,3,4,5,6,7,8,9,10,11,12})),
$ES312&lt;&gt;"LisChannel",
_xlpm.COEFF,
$ES312&lt;&gt;"RussOutdoor",
_xlpm.COEFF))</f>
        <v/>
      </c>
      <c r="BB312" s="68">
        <f t="array" ref="BB312">
_xlfn.LET(_xlpm.COEFF,
IF($AW312+$AX312=0,0,IF(MAX(MIN($AX312,EOMONTH(BB$15,0))-MAX($AW312,BB$15)+1,)&gt;0,1,0)),
_xlfn.IFS(
$ES312="LisChannel",
_xlpm.COEFF*
INDEX({1;1;1.2;1.2;1;1;1;1;1.2;1.2;1.2;1.2},
MATCH(MONTH(BB$15),
{1,2,3,4,5,6,7,8,9,10,11,12})),
CONCATENATE($ES312," ",$L312)="RussOutdoor метро",
_xlpm.COEFF*
INDEX({0.8;0.9;1.1;1.1;1;1;1;1;1.1;1.1;1.1;1.1},
MATCH(MONTH(BB$15),
{1,2,3,4,5,6,7,8,9,10,11,12})),
$ES312&lt;&gt;"LisChannel",
_xlpm.COEFF,
$ES312&lt;&gt;"RussOutdoor",
_xlpm.COEFF))</f>
        <v/>
      </c>
      <c r="BC312" s="68">
        <f t="array" ref="BC312">
_xlfn.LET(_xlpm.COEFF,
IF($AW312+$AX312=0,0,IF(MAX(MIN($AX312,EOMONTH(BC$15,0))-MAX($AW312,BC$15)+1,)&gt;0,1,0)),
_xlfn.IFS(
$ES312="LisChannel",
_xlpm.COEFF*
INDEX({1;1;1.2;1.2;1;1;1;1;1.2;1.2;1.2;1.2},
MATCH(MONTH(BC$15),
{1,2,3,4,5,6,7,8,9,10,11,12})),
CONCATENATE($ES312," ",$L312)="RussOutdoor метро",
_xlpm.COEFF*
INDEX({0.8;0.9;1.1;1.1;1;1;1;1;1.1;1.1;1.1;1.1},
MATCH(MONTH(BC$15),
{1,2,3,4,5,6,7,8,9,10,11,12})),
$ES312&lt;&gt;"LisChannel",
_xlpm.COEFF,
$ES312&lt;&gt;"RussOutdoor",
_xlpm.COEFF))</f>
        <v/>
      </c>
      <c r="BD312" s="68">
        <f t="array" ref="BD312">
_xlfn.LET(_xlpm.COEFF,
IF($AW312+$AX312=0,0,IF(MAX(MIN($AX312,EOMONTH(BD$15,0))-MAX($AW312,BD$15)+1,)&gt;0,1,0)),
_xlfn.IFS(
$ES312="LisChannel",
_xlpm.COEFF*
INDEX({1;1;1.2;1.2;1;1;1;1;1.2;1.2;1.2;1.2},
MATCH(MONTH(BD$15),
{1,2,3,4,5,6,7,8,9,10,11,12})),
CONCATENATE($ES312," ",$L312)="RussOutdoor метро",
_xlpm.COEFF*
INDEX({0.8;0.9;1.1;1.1;1;1;1;1;1.1;1.1;1.1;1.1},
MATCH(MONTH(BD$15),
{1,2,3,4,5,6,7,8,9,10,11,12})),
$ES312&lt;&gt;"LisChannel",
_xlpm.COEFF,
$ES312&lt;&gt;"RussOutdoor",
_xlpm.COEFF))</f>
        <v/>
      </c>
      <c r="BE312" s="68">
        <f t="array" ref="BE312">
_xlfn.LET(_xlpm.COEFF,
IF($AW312+$AX312=0,0,IF(MAX(MIN($AX312,EOMONTH(BE$15,0))-MAX($AW312,BE$15)+1,)&gt;0,1,0)),
_xlfn.IFS(
$ES312="LisChannel",
_xlpm.COEFF*
INDEX({1;1;1.2;1.2;1;1;1;1;1.2;1.2;1.2;1.2},
MATCH(MONTH(BE$15),
{1,2,3,4,5,6,7,8,9,10,11,12})),
CONCATENATE($ES312," ",$L312)="RussOutdoor метро",
_xlpm.COEFF*
INDEX({0.8;0.9;1.1;1.1;1;1;1;1;1.1;1.1;1.1;1.1},
MATCH(MONTH(BE$15),
{1,2,3,4,5,6,7,8,9,10,11,12})),
$ES312&lt;&gt;"LisChannel",
_xlpm.COEFF,
$ES312&lt;&gt;"RussOutdoor",
_xlpm.COEFF))</f>
        <v/>
      </c>
      <c r="BF312" s="68">
        <f t="array" ref="BF312">
_xlfn.LET(_xlpm.COEFF,
IF($AW312+$AX312=0,0,IF(MAX(MIN($AX312,EOMONTH(BF$15,0))-MAX($AW312,BF$15)+1,)&gt;0,1,0)),
_xlfn.IFS(
$ES312="LisChannel",
_xlpm.COEFF*
INDEX({1;1;1.2;1.2;1;1;1;1;1.2;1.2;1.2;1.2},
MATCH(MONTH(BF$15),
{1,2,3,4,5,6,7,8,9,10,11,12})),
CONCATENATE($ES312," ",$L312)="RussOutdoor метро",
_xlpm.COEFF*
INDEX({0.8;0.9;1.1;1.1;1;1;1;1;1.1;1.1;1.1;1.1},
MATCH(MONTH(BF$15),
{1,2,3,4,5,6,7,8,9,10,11,12})),
$ES312&lt;&gt;"LisChannel",
_xlpm.COEFF,
$ES312&lt;&gt;"RussOutdoor",
_xlpm.COEFF))</f>
        <v/>
      </c>
      <c r="BG312" s="68">
        <f t="array" ref="BG312">
_xlfn.LET(_xlpm.COEFF,
IF($AW312+$AX312=0,0,IF(MAX(MIN($AX312,EOMONTH(BG$15,0))-MAX($AW312,BG$15)+1,)&gt;0,1,0)),
_xlfn.IFS(
$ES312="LisChannel",
_xlpm.COEFF*
INDEX({1;1;1.2;1.2;1;1;1;1;1.2;1.2;1.2;1.2},
MATCH(MONTH(BG$15),
{1,2,3,4,5,6,7,8,9,10,11,12})),
CONCATENATE($ES312," ",$L312)="RussOutdoor метро",
_xlpm.COEFF*
INDEX({0.8;0.9;1.1;1.1;1;1;1;1;1.1;1.1;1.1;1.1},
MATCH(MONTH(BG$15),
{1,2,3,4,5,6,7,8,9,10,11,12})),
$ES312&lt;&gt;"LisChannel",
_xlpm.COEFF,
$ES312&lt;&gt;"RussOutdoor",
_xlpm.COEFF))</f>
        <v/>
      </c>
      <c r="BH312" s="68">
        <f t="array" ref="BH312">
_xlfn.LET(_xlpm.COEFF,
IF($AW312+$AX312=0,0,IF(MAX(MIN($AX312,EOMONTH(BH$15,0))-MAX($AW312,BH$15)+1,)&gt;0,1,0)),
_xlfn.IFS(
$ES312="LisChannel",
_xlpm.COEFF*
INDEX({1;1;1.2;1.2;1;1;1;1;1.2;1.2;1.2;1.2},
MATCH(MONTH(BH$15),
{1,2,3,4,5,6,7,8,9,10,11,12})),
CONCATENATE($ES312," ",$L312)="RussOutdoor метро",
_xlpm.COEFF*
INDEX({0.8;0.9;1.1;1.1;1;1;1;1;1.1;1.1;1.1;1.1},
MATCH(MONTH(BH$15),
{1,2,3,4,5,6,7,8,9,10,11,12})),
$ES312&lt;&gt;"LisChannel",
_xlpm.COEFF,
$ES312&lt;&gt;"RussOutdoor",
_xlpm.COEFF))</f>
        <v/>
      </c>
      <c r="BI312" s="68">
        <f t="array" ref="BI312">
_xlfn.LET(_xlpm.COEFF,
IF($AW312+$AX312=0,0,IF(MAX(MIN($AX312,EOMONTH(BI$15,0))-MAX($AW312,BI$15)+1,)&gt;0,1,0)),
_xlfn.IFS(
$ES312="LisChannel",
_xlpm.COEFF*
INDEX({1;1;1.2;1.2;1;1;1;1;1.2;1.2;1.2;1.2},
MATCH(MONTH(BI$15),
{1,2,3,4,5,6,7,8,9,10,11,12})),
CONCATENATE($ES312," ",$L312)="RussOutdoor метро",
_xlpm.COEFF*
INDEX({0.8;0.9;1.1;1.1;1;1;1;1;1.1;1.1;1.1;1.1},
MATCH(MONTH(BI$15),
{1,2,3,4,5,6,7,8,9,10,11,12})),
$ES312&lt;&gt;"LisChannel",
_xlpm.COEFF,
$ES312&lt;&gt;"RussOutdoor",
_xlpm.COEFF))</f>
        <v/>
      </c>
      <c r="BJ312" s="68">
        <f t="array" ref="BJ312">
_xlfn.LET(_xlpm.COEFF,
IF($AW312+$AX312=0,0,IF(MAX(MIN($AX312,EOMONTH(BJ$15,0))-MAX($AW312,BJ$15)+1,)&gt;0,1,0)),
_xlfn.IFS(
$ES312="LisChannel",
_xlpm.COEFF*
INDEX({1;1;1.2;1.2;1;1;1;1;1.2;1.2;1.2;1.2},
MATCH(MONTH(BJ$15),
{1,2,3,4,5,6,7,8,9,10,11,12})),
CONCATENATE($ES312," ",$L312)="RussOutdoor метро",
_xlpm.COEFF*
INDEX({0.8;0.9;1.1;1.1;1;1;1;1;1.1;1.1;1.1;1.1},
MATCH(MONTH(BJ$15),
{1,2,3,4,5,6,7,8,9,10,11,12})),
$ES312&lt;&gt;"LisChannel",
_xlpm.COEFF,
$ES312&lt;&gt;"RussOutdoor",
_xlpm.COEFF))</f>
        <v/>
      </c>
      <c r="BK312" s="68">
        <f t="array" ref="BK312">
_xlfn.LET(_xlpm.COEFF,
IF($AW312+$AX312=0,0,IF(MAX(MIN($AX312,EOMONTH(BK$15,0))-MAX($AW312,BK$15)+1,)&gt;0,1,0)),
_xlfn.IFS(
$ES312="LisChannel",
_xlpm.COEFF*
INDEX({1;1;1.2;1.2;1;1;1;1;1.2;1.2;1.2;1.2},
MATCH(MONTH(BK$15),
{1,2,3,4,5,6,7,8,9,10,11,12})),
CONCATENATE($ES312," ",$L312)="RussOutdoor метро",
_xlpm.COEFF*
INDEX({0.8;0.9;1.1;1.1;1;1;1;1;1.1;1.1;1.1;1.1},
MATCH(MONTH(BK$15),
{1,2,3,4,5,6,7,8,9,10,11,12})),
$ES312&lt;&gt;"LisChannel",
_xlpm.COEFF,
$ES312&lt;&gt;"RussOutdoor",
_xlpm.COEFF))</f>
        <v/>
      </c>
      <c r="BL312" s="62">
        <f>COUNTIFS($AZ312:$BK312,"&gt;0")</f>
        <v/>
      </c>
      <c r="BM312" s="65" t="n"/>
      <c r="BN312" s="125">
        <f>$DJ312</f>
        <v/>
      </c>
      <c r="BO312" s="63">
        <f>$DQ312</f>
        <v/>
      </c>
      <c r="BP312" s="125">
        <f>
IFERROR(
IF($BL312=0,0,
$BN312*(1-$BO312)),
0)</f>
        <v/>
      </c>
      <c r="BQ312" s="125">
        <f t="array" ref="BQ312">
IFERROR(
_xlfn.IFS(
$DH312="день_1",
$BP312*$BL312/($AX312-$AW312+1)*AZ312*(DAY(EOMONTH(AZ$15,0))),
$DH312="день_2",
$BP312/30*MAX(MIN($AX312,EOMONTH(AZ$15,0))-MAX($AW312,AZ$15)+1,),
$DH312="раб.день",
$BP312/30*(IFERROR(
_xlfn.LET(_xlpm.VD,
CHOOSE(
{1;2;3;4;5;6;7;8;9;10;11;12;13;14;15;16;17;18},
45658,45659,45660,45661,45662,45663,45664,45665,45711,45724,45778,45779,45785,45786,45820,45821,45965,46022),
_xlfn.LET(_xlpm.DD,
MAX(MIN($AX312,EOMONTH(AZ$15,0))-MAX($AW312,AZ$15),),
_xlfn.IFS(
AND(MONTH($AW312)=MONTH(AZ$15),MONTH($AX312)&lt;&gt;MONTH(AZ$15)),
NETWORKDAYS.INTL($AW312,$AW312+_xlpm.DD,1,_xlpm.VD),
AND(MONTH($AW312)&lt;&gt;MONTH(AZ$15),MONTH($AX312)=MONTH(AZ$15)),
NETWORKDAYS.INTL(($AX312)-_xlpm.DD,$AX312,1,_xlpm.VD),
AND(MONTH($AW312)&lt;MONTH(AZ$15),MONTH($AX312)&gt;MONTH(AZ$15)),
NETWORKDAYS.INTL((EOMONTH(AZ$15-1,1))-_xlpm.DD,EOMONTH(AZ$15-1,1),1,_xlpm.VD),
AND(MONTH($AW312)=MONTH(AZ$15),MONTH($AX312)=MONTH(AZ$15)),
NETWORKDAYS.INTL($AW312,$AX312,1,_xlpm.VD)))),0)),
$DH312="месяц",
$BP312*AZ312,
$DH312="неделя",
$BP312*AZ312/7*(ROUNDUP((DAY(EOMONTH(AZ$15,0)))/4,0))),
0)</f>
        <v/>
      </c>
      <c r="BR312" s="125">
        <f t="array" ref="BR312">
IFERROR(
_xlfn.IFS(
$DH312="день_1",
$BP312*$BL312/($AX312-$AW312+1)*BA312*(DAY(EOMONTH(BA$15,0))),
$DH312="день_2",
$BP312/30*MAX(MIN($AX312,EOMONTH(BA$15,0))-MAX($AW312,BA$15)+1,),
$DH312="раб.день",
$BP312/30*(IFERROR(
_xlfn.LET(_xlpm.VD,
CHOOSE(
{1;2;3;4;5;6;7;8;9;10;11;12;13;14;15;16;17;18},
45658,45659,45660,45661,45662,45663,45664,45665,45711,45724,45778,45779,45785,45786,45820,45821,45965,46022),
_xlfn.LET(_xlpm.DD,
MAX(MIN($AX312,EOMONTH(BA$15,0))-MAX($AW312,BA$15),),
_xlfn.IFS(
AND(MONTH($AW312)=MONTH(BA$15),MONTH($AX312)&lt;&gt;MONTH(BA$15)),
NETWORKDAYS.INTL($AW312,$AW312+_xlpm.DD,1,_xlpm.VD),
AND(MONTH($AW312)&lt;&gt;MONTH(BA$15),MONTH($AX312)=MONTH(BA$15)),
NETWORKDAYS.INTL(($AX312)-_xlpm.DD,$AX312,1,_xlpm.VD),
AND(MONTH($AW312)&lt;MONTH(BA$15),MONTH($AX312)&gt;MONTH(BA$15)),
NETWORKDAYS.INTL((EOMONTH(BA$15-1,1))-_xlpm.DD,EOMONTH(BA$15-1,1),1,_xlpm.VD),
AND(MONTH($AW312)=MONTH(BA$15),MONTH($AX312)=MONTH(BA$15)),
NETWORKDAYS.INTL($AW312,$AX312,1,_xlpm.VD)))),0)),
$DH312="месяц",
$BP312*BA312,
$DH312="неделя",
$BP312*BA312/7*(ROUNDUP((DAY(EOMONTH(BA$15,0)))/4,0))),
0)</f>
        <v/>
      </c>
      <c r="BS312" s="125">
        <f t="array" ref="BS312">
IFERROR(
_xlfn.IFS(
$DH312="день_1",
$BP312*$BL312/($AX312-$AW312+1)*BB312*(DAY(EOMONTH(BB$15,0))),
$DH312="день_2",
$BP312/30*MAX(MIN($AX312,EOMONTH(BB$15,0))-MAX($AW312,BB$15)+1,),
$DH312="раб.день",
$BP312/30*(IFERROR(
_xlfn.LET(_xlpm.VD,
CHOOSE(
{1;2;3;4;5;6;7;8;9;10;11;12;13;14;15;16;17;18},
45658,45659,45660,45661,45662,45663,45664,45665,45711,45724,45778,45779,45785,45786,45820,45821,45965,46022),
_xlfn.LET(_xlpm.DD,
MAX(MIN($AX312,EOMONTH(BB$15,0))-MAX($AW312,BB$15),),
_xlfn.IFS(
AND(MONTH($AW312)=MONTH(BB$15),MONTH($AX312)&lt;&gt;MONTH(BB$15)),
NETWORKDAYS.INTL($AW312,$AW312+_xlpm.DD,1,_xlpm.VD),
AND(MONTH($AW312)&lt;&gt;MONTH(BB$15),MONTH($AX312)=MONTH(BB$15)),
NETWORKDAYS.INTL(($AX312)-_xlpm.DD,$AX312,1,_xlpm.VD),
AND(MONTH($AW312)&lt;MONTH(BB$15),MONTH($AX312)&gt;MONTH(BB$15)),
NETWORKDAYS.INTL((EOMONTH(BB$15-1,1))-_xlpm.DD,EOMONTH(BB$15-1,1),1,_xlpm.VD),
AND(MONTH($AW312)=MONTH(BB$15),MONTH($AX312)=MONTH(BB$15)),
NETWORKDAYS.INTL($AW312,$AX312,1,_xlpm.VD)))),0)),
$DH312="месяц",
$BP312*BB312,
$DH312="неделя",
$BP312*BB312/7*(ROUNDUP((DAY(EOMONTH(BB$15,0)))/4,0))),
0)</f>
        <v/>
      </c>
      <c r="BT312" s="125">
        <f t="array" ref="BT312">
IFERROR(
_xlfn.IFS(
$DH312="день_1",
$BP312*$BL312/($AX312-$AW312+1)*BC312*(DAY(EOMONTH(BC$15,0))),
$DH312="день_2",
$BP312/30*MAX(MIN($AX312,EOMONTH(BC$15,0))-MAX($AW312,BC$15)+1,),
$DH312="раб.день",
$BP312/30*(IFERROR(
_xlfn.LET(_xlpm.VD,
CHOOSE(
{1;2;3;4;5;6;7;8;9;10;11;12;13;14;15;16;17;18},
45658,45659,45660,45661,45662,45663,45664,45665,45711,45724,45778,45779,45785,45786,45820,45821,45965,46022),
_xlfn.LET(_xlpm.DD,
MAX(MIN($AX312,EOMONTH(BC$15,0))-MAX($AW312,BC$15),),
_xlfn.IFS(
AND(MONTH($AW312)=MONTH(BC$15),MONTH($AX312)&lt;&gt;MONTH(BC$15)),
NETWORKDAYS.INTL($AW312,$AW312+_xlpm.DD,1,_xlpm.VD),
AND(MONTH($AW312)&lt;&gt;MONTH(BC$15),MONTH($AX312)=MONTH(BC$15)),
NETWORKDAYS.INTL(($AX312)-_xlpm.DD,$AX312,1,_xlpm.VD),
AND(MONTH($AW312)&lt;MONTH(BC$15),MONTH($AX312)&gt;MONTH(BC$15)),
NETWORKDAYS.INTL((EOMONTH(BC$15-1,1))-_xlpm.DD,EOMONTH(BC$15-1,1),1,_xlpm.VD),
AND(MONTH($AW312)=MONTH(BC$15),MONTH($AX312)=MONTH(BC$15)),
NETWORKDAYS.INTL($AW312,$AX312,1,_xlpm.VD)))),0)),
$DH312="месяц",
$BP312*BC312,
$DH312="неделя",
$BP312*BC312/7*(ROUNDUP((DAY(EOMONTH(BC$15,0)))/4,0))),
0)</f>
        <v/>
      </c>
      <c r="BU312" s="125">
        <f t="array" ref="BU312">
IFERROR(
_xlfn.IFS(
$DH312="день_1",
$BP312*$BL312/($AX312-$AW312+1)*BD312*(DAY(EOMONTH(BD$15,0))),
$DH312="день_2",
$BP312/30*MAX(MIN($AX312,EOMONTH(BD$15,0))-MAX($AW312,BD$15)+1,),
$DH312="раб.день",
$BP312/30*(IFERROR(
_xlfn.LET(_xlpm.VD,
CHOOSE(
{1;2;3;4;5;6;7;8;9;10;11;12;13;14;15;16;17;18},
45658,45659,45660,45661,45662,45663,45664,45665,45711,45724,45778,45779,45785,45786,45820,45821,45965,46022),
_xlfn.LET(_xlpm.DD,
MAX(MIN($AX312,EOMONTH(BD$15,0))-MAX($AW312,BD$15),),
_xlfn.IFS(
AND(MONTH($AW312)=MONTH(BD$15),MONTH($AX312)&lt;&gt;MONTH(BD$15)),
NETWORKDAYS.INTL($AW312,$AW312+_xlpm.DD,1,_xlpm.VD),
AND(MONTH($AW312)&lt;&gt;MONTH(BD$15),MONTH($AX312)=MONTH(BD$15)),
NETWORKDAYS.INTL(($AX312)-_xlpm.DD,$AX312,1,_xlpm.VD),
AND(MONTH($AW312)&lt;MONTH(BD$15),MONTH($AX312)&gt;MONTH(BD$15)),
NETWORKDAYS.INTL((EOMONTH(BD$15-1,1))-_xlpm.DD,EOMONTH(BD$15-1,1),1,_xlpm.VD),
AND(MONTH($AW312)=MONTH(BD$15),MONTH($AX312)=MONTH(BD$15)),
NETWORKDAYS.INTL($AW312,$AX312,1,_xlpm.VD)))),0)),
$DH312="месяц",
$BP312*BD312,
$DH312="неделя",
$BP312*BD312/7*(ROUNDUP((DAY(EOMONTH(BD$15,0)))/4,0))),
0)</f>
        <v/>
      </c>
      <c r="BV312" s="125">
        <f t="array" ref="BV312">
IFERROR(
_xlfn.IFS(
$DH312="день_1",
$BP312*$BL312/($AX312-$AW312+1)*BE312*(DAY(EOMONTH(BE$15,0))),
$DH312="день_2",
$BP312/30*MAX(MIN($AX312,EOMONTH(BE$15,0))-MAX($AW312,BE$15)+1,),
$DH312="раб.день",
$BP312/30*(IFERROR(
_xlfn.LET(_xlpm.VD,
CHOOSE(
{1;2;3;4;5;6;7;8;9;10;11;12;13;14;15;16;17;18},
45658,45659,45660,45661,45662,45663,45664,45665,45711,45724,45778,45779,45785,45786,45820,45821,45965,46022),
_xlfn.LET(_xlpm.DD,
MAX(MIN($AX312,EOMONTH(BE$15,0))-MAX($AW312,BE$15),),
_xlfn.IFS(
AND(MONTH($AW312)=MONTH(BE$15),MONTH($AX312)&lt;&gt;MONTH(BE$15)),
NETWORKDAYS.INTL($AW312,$AW312+_xlpm.DD,1,_xlpm.VD),
AND(MONTH($AW312)&lt;&gt;MONTH(BE$15),MONTH($AX312)=MONTH(BE$15)),
NETWORKDAYS.INTL(($AX312)-_xlpm.DD,$AX312,1,_xlpm.VD),
AND(MONTH($AW312)&lt;MONTH(BE$15),MONTH($AX312)&gt;MONTH(BE$15)),
NETWORKDAYS.INTL((EOMONTH(BE$15-1,1))-_xlpm.DD,EOMONTH(BE$15-1,1),1,_xlpm.VD),
AND(MONTH($AW312)=MONTH(BE$15),MONTH($AX312)=MONTH(BE$15)),
NETWORKDAYS.INTL($AW312,$AX312,1,_xlpm.VD)))),0)),
$DH312="месяц",
$BP312*BE312,
$DH312="неделя",
$BP312*BE312/7*(ROUNDUP((DAY(EOMONTH(BE$15,0)))/4,0))),
0)</f>
        <v/>
      </c>
      <c r="BW312" s="125">
        <f t="array" ref="BW312">
IFERROR(
_xlfn.IFS(
$DH312="день_1",
$BP312*$BL312/($AX312-$AW312+1)*BF312*(DAY(EOMONTH(BF$15,0))),
$DH312="день_2",
$BP312/30*MAX(MIN($AX312,EOMONTH(BF$15,0))-MAX($AW312,BF$15)+1,),
$DH312="раб.день",
$BP312/30*(IFERROR(
_xlfn.LET(_xlpm.VD,
CHOOSE(
{1;2;3;4;5;6;7;8;9;10;11;12;13;14;15;16;17;18},
45658,45659,45660,45661,45662,45663,45664,45665,45711,45724,45778,45779,45785,45786,45820,45821,45965,46022),
_xlfn.LET(_xlpm.DD,
MAX(MIN($AX312,EOMONTH(BF$15,0))-MAX($AW312,BF$15),),
_xlfn.IFS(
AND(MONTH($AW312)=MONTH(BF$15),MONTH($AX312)&lt;&gt;MONTH(BF$15)),
NETWORKDAYS.INTL($AW312,$AW312+_xlpm.DD,1,_xlpm.VD),
AND(MONTH($AW312)&lt;&gt;MONTH(BF$15),MONTH($AX312)=MONTH(BF$15)),
NETWORKDAYS.INTL(($AX312)-_xlpm.DD,$AX312,1,_xlpm.VD),
AND(MONTH($AW312)&lt;MONTH(BF$15),MONTH($AX312)&gt;MONTH(BF$15)),
NETWORKDAYS.INTL((EOMONTH(BF$15-1,1))-_xlpm.DD,EOMONTH(BF$15-1,1),1,_xlpm.VD),
AND(MONTH($AW312)=MONTH(BF$15),MONTH($AX312)=MONTH(BF$15)),
NETWORKDAYS.INTL($AW312,$AX312,1,_xlpm.VD)))),0)),
$DH312="месяц",
$BP312*BF312,
$DH312="неделя",
$BP312*BF312/7*(ROUNDUP((DAY(EOMONTH(BF$15,0)))/4,0))),
0)</f>
        <v/>
      </c>
      <c r="BX312" s="125">
        <f t="array" ref="BX312">
IFERROR(
_xlfn.IFS(
$DH312="день_1",
$BP312*$BL312/($AX312-$AW312+1)*BG312*(DAY(EOMONTH(BG$15,0))),
$DH312="день_2",
$BP312/30*MAX(MIN($AX312,EOMONTH(BG$15,0))-MAX($AW312,BG$15)+1,),
$DH312="раб.день",
$BP312/30*(IFERROR(
_xlfn.LET(_xlpm.VD,
CHOOSE(
{1;2;3;4;5;6;7;8;9;10;11;12;13;14;15;16;17;18},
45658,45659,45660,45661,45662,45663,45664,45665,45711,45724,45778,45779,45785,45786,45820,45821,45965,46022),
_xlfn.LET(_xlpm.DD,
MAX(MIN($AX312,EOMONTH(BG$15,0))-MAX($AW312,BG$15),),
_xlfn.IFS(
AND(MONTH($AW312)=MONTH(BG$15),MONTH($AX312)&lt;&gt;MONTH(BG$15)),
NETWORKDAYS.INTL($AW312,$AW312+_xlpm.DD,1,_xlpm.VD),
AND(MONTH($AW312)&lt;&gt;MONTH(BG$15),MONTH($AX312)=MONTH(BG$15)),
NETWORKDAYS.INTL(($AX312)-_xlpm.DD,$AX312,1,_xlpm.VD),
AND(MONTH($AW312)&lt;MONTH(BG$15),MONTH($AX312)&gt;MONTH(BG$15)),
NETWORKDAYS.INTL((EOMONTH(BG$15-1,1))-_xlpm.DD,EOMONTH(BG$15-1,1),1,_xlpm.VD),
AND(MONTH($AW312)=MONTH(BG$15),MONTH($AX312)=MONTH(BG$15)),
NETWORKDAYS.INTL($AW312,$AX312,1,_xlpm.VD)))),0)),
$DH312="месяц",
$BP312*BG312,
$DH312="неделя",
$BP312*BG312/7*(ROUNDUP((DAY(EOMONTH(BG$15,0)))/4,0))),
0)</f>
        <v/>
      </c>
      <c r="BY312" s="125">
        <f t="array" ref="BY312">
IFERROR(
_xlfn.IFS(
$DH312="день_1",
$BP312*$BL312/($AX312-$AW312+1)*BH312*(DAY(EOMONTH(BH$15,0))),
$DH312="день_2",
$BP312/30*MAX(MIN($AX312,EOMONTH(BH$15,0))-MAX($AW312,BH$15)+1,),
$DH312="раб.день",
$BP312/30*(IFERROR(
_xlfn.LET(_xlpm.VD,
CHOOSE(
{1;2;3;4;5;6;7;8;9;10;11;12;13;14;15;16;17;18},
45658,45659,45660,45661,45662,45663,45664,45665,45711,45724,45778,45779,45785,45786,45820,45821,45965,46022),
_xlfn.LET(_xlpm.DD,
MAX(MIN($AX312,EOMONTH(BH$15,0))-MAX($AW312,BH$15),),
_xlfn.IFS(
AND(MONTH($AW312)=MONTH(BH$15),MONTH($AX312)&lt;&gt;MONTH(BH$15)),
NETWORKDAYS.INTL($AW312,$AW312+_xlpm.DD,1,_xlpm.VD),
AND(MONTH($AW312)&lt;&gt;MONTH(BH$15),MONTH($AX312)=MONTH(BH$15)),
NETWORKDAYS.INTL(($AX312)-_xlpm.DD,$AX312,1,_xlpm.VD),
AND(MONTH($AW312)&lt;MONTH(BH$15),MONTH($AX312)&gt;MONTH(BH$15)),
NETWORKDAYS.INTL((EOMONTH(BH$15-1,1))-_xlpm.DD,EOMONTH(BH$15-1,1),1,_xlpm.VD),
AND(MONTH($AW312)=MONTH(BH$15),MONTH($AX312)=MONTH(BH$15)),
NETWORKDAYS.INTL($AW312,$AX312,1,_xlpm.VD)))),0)),
$DH312="месяц",
$BP312*BH312,
$DH312="неделя",
$BP312*BH312/7*(ROUNDUP((DAY(EOMONTH(BH$15,0)))/4,0))),
0)</f>
        <v/>
      </c>
      <c r="BZ312" s="125">
        <f t="array" ref="BZ312">
IFERROR(
_xlfn.IFS(
$DH312="день_1",
$BP312*$BL312/($AX312-$AW312+1)*BI312*(DAY(EOMONTH(BI$15,0))),
$DH312="день_2",
$BP312/30*MAX(MIN($AX312,EOMONTH(BI$15,0))-MAX($AW312,BI$15)+1,),
$DH312="раб.день",
$BP312/30*(IFERROR(
_xlfn.LET(_xlpm.VD,
CHOOSE(
{1;2;3;4;5;6;7;8;9;10;11;12;13;14;15;16;17;18},
45658,45659,45660,45661,45662,45663,45664,45665,45711,45724,45778,45779,45785,45786,45820,45821,45965,46022),
_xlfn.LET(_xlpm.DD,
MAX(MIN($AX312,EOMONTH(BI$15,0))-MAX($AW312,BI$15),),
_xlfn.IFS(
AND(MONTH($AW312)=MONTH(BI$15),MONTH($AX312)&lt;&gt;MONTH(BI$15)),
NETWORKDAYS.INTL($AW312,$AW312+_xlpm.DD,1,_xlpm.VD),
AND(MONTH($AW312)&lt;&gt;MONTH(BI$15),MONTH($AX312)=MONTH(BI$15)),
NETWORKDAYS.INTL(($AX312)-_xlpm.DD,$AX312,1,_xlpm.VD),
AND(MONTH($AW312)&lt;MONTH(BI$15),MONTH($AX312)&gt;MONTH(BI$15)),
NETWORKDAYS.INTL((EOMONTH(BI$15-1,1))-_xlpm.DD,EOMONTH(BI$15-1,1),1,_xlpm.VD),
AND(MONTH($AW312)=MONTH(BI$15),MONTH($AX312)=MONTH(BI$15)),
NETWORKDAYS.INTL($AW312,$AX312,1,_xlpm.VD)))),0)),
$DH312="месяц",
$BP312*BI312,
$DH312="неделя",
$BP312*BI312/7*(ROUNDUP((DAY(EOMONTH(BI$15,0)))/4,0))),
0)</f>
        <v/>
      </c>
      <c r="CA312" s="125">
        <f t="array" ref="CA312">
IFERROR(
_xlfn.IFS(
$DH312="день_1",
$BP312*$BL312/($AX312-$AW312+1)*BJ312*(DAY(EOMONTH(BJ$15,0))),
$DH312="день_2",
$BP312/30*MAX(MIN($AX312,EOMONTH(BJ$15,0))-MAX($AW312,BJ$15)+1,),
$DH312="раб.день",
$BP312/30*(IFERROR(
_xlfn.LET(_xlpm.VD,
CHOOSE(
{1;2;3;4;5;6;7;8;9;10;11;12;13;14;15;16;17;18},
45658,45659,45660,45661,45662,45663,45664,45665,45711,45724,45778,45779,45785,45786,45820,45821,45965,46022),
_xlfn.LET(_xlpm.DD,
MAX(MIN($AX312,EOMONTH(BJ$15,0))-MAX($AW312,BJ$15),),
_xlfn.IFS(
AND(MONTH($AW312)=MONTH(BJ$15),MONTH($AX312)&lt;&gt;MONTH(BJ$15)),
NETWORKDAYS.INTL($AW312,$AW312+_xlpm.DD,1,_xlpm.VD),
AND(MONTH($AW312)&lt;&gt;MONTH(BJ$15),MONTH($AX312)=MONTH(BJ$15)),
NETWORKDAYS.INTL(($AX312)-_xlpm.DD,$AX312,1,_xlpm.VD),
AND(MONTH($AW312)&lt;MONTH(BJ$15),MONTH($AX312)&gt;MONTH(BJ$15)),
NETWORKDAYS.INTL((EOMONTH(BJ$15-1,1))-_xlpm.DD,EOMONTH(BJ$15-1,1),1,_xlpm.VD),
AND(MONTH($AW312)=MONTH(BJ$15),MONTH($AX312)=MONTH(BJ$15)),
NETWORKDAYS.INTL($AW312,$AX312,1,_xlpm.VD)))),0)),
$DH312="месяц",
$BP312*BJ312,
$DH312="неделя",
$BP312*BJ312/7*(ROUNDUP((DAY(EOMONTH(BJ$15,0)))/4,0))),
0)</f>
        <v/>
      </c>
      <c r="CB312" s="125">
        <f t="array" ref="CB312">
IFERROR(
_xlfn.IFS(
$DH312="день_1",
$BP312*$BL312/($AX312-$AW312+1)*BK312*(DAY(EOMONTH(BK$15,0))),
$DH312="день_2",
$BP312/30*MAX(MIN($AX312,EOMONTH(BK$15,0))-MAX($AW312,BK$15)+1,),
$DH312="раб.день",
$BP312/30*(IFERROR(
_xlfn.LET(_xlpm.VD,
CHOOSE(
{1;2;3;4;5;6;7;8;9;10;11;12;13;14;15;16;17;18},
45658,45659,45660,45661,45662,45663,45664,45665,45711,45724,45778,45779,45785,45786,45820,45821,45965,46022),
_xlfn.LET(_xlpm.DD,
MAX(MIN($AX312,EOMONTH(BK$15,0))-MAX($AW312,BK$15),),
_xlfn.IFS(
AND(MONTH($AW312)=MONTH(BK$15),MONTH($AX312)&lt;&gt;MONTH(BK$15)),
NETWORKDAYS.INTL($AW312,$AW312+_xlpm.DD,1,_xlpm.VD),
AND(MONTH($AW312)&lt;&gt;MONTH(BK$15),MONTH($AX312)=MONTH(BK$15)),
NETWORKDAYS.INTL(($AX312)-_xlpm.DD,$AX312,1,_xlpm.VD),
AND(MONTH($AW312)&lt;MONTH(BK$15),MONTH($AX312)&gt;MONTH(BK$15)),
NETWORKDAYS.INTL((EOMONTH(BK$15-1,1))-_xlpm.DD,EOMONTH(BK$15-1,1),1,_xlpm.VD),
AND(MONTH($AW312)=MONTH(BK$15),MONTH($AX312)=MONTH(BK$15)),
NETWORKDAYS.INTL($AW312,$AX312,1,_xlpm.VD)))),0)),
$DH312="месяц",
$BP312*BK312,
$DH312="неделя",
$BP312*BK312/7*(ROUNDUP((DAY(EOMONTH(BK$15,0)))/4,0))),
0)</f>
        <v/>
      </c>
      <c r="CC312" s="125">
        <f>SUM($BQ312:$CB312)</f>
        <v/>
      </c>
      <c r="CD312" s="126">
        <f>SUM($EH312:$EH312)</f>
        <v/>
      </c>
      <c r="CE312" s="126">
        <f>$CD312*$AB312</f>
        <v/>
      </c>
      <c r="CF312" s="126">
        <f>SUM($EK312:$EK312)</f>
        <v/>
      </c>
      <c r="CG312" s="126">
        <f>$CF312*$AB312</f>
        <v/>
      </c>
      <c r="CH312" s="126">
        <f>SUM($CC312,$CE312,$CG312)</f>
        <v/>
      </c>
      <c r="CI312" s="126">
        <f>$CH312*(1+$CM312)</f>
        <v/>
      </c>
      <c r="CJ312" s="127" t="n">
        <v>0</v>
      </c>
      <c r="CK312" s="126">
        <f>SUM($CH312:$CH312)*(1+$CJ312)</f>
        <v/>
      </c>
      <c r="CL312" s="126">
        <f>SUM($CH312:$CH312)*(1+$CM312)</f>
        <v/>
      </c>
      <c r="CM312" s="59" t="inlineStr">
        <is>
          <t>20%</t>
        </is>
      </c>
      <c r="CN312" s="59" t="n"/>
      <c r="CO312" s="72" t="n"/>
      <c r="CP312" s="59" t="n"/>
      <c r="CQ312" s="73" t="n"/>
      <c r="CR312" s="73" t="n"/>
      <c r="CS312" s="73" t="n"/>
      <c r="CT312" s="72" t="n"/>
      <c r="CU312" s="79" t="inlineStr">
        <is>
          <t> </t>
        </is>
      </c>
      <c r="CV312" s="60" t="n"/>
      <c r="CW312" s="60" t="n"/>
      <c r="CX312" s="60" t="n"/>
      <c r="CY312" s="127">
        <f>IFERROR(($CC312-$EE312)/($EE312/(1-$DQ312)),0)</f>
        <v/>
      </c>
      <c r="CZ312" s="127">
        <f>IFERROR(1-$EI312/($CE312),0)</f>
        <v/>
      </c>
      <c r="DA312" s="127">
        <f>IFERROR(1-$EL312/($CG312),0)</f>
        <v/>
      </c>
      <c r="DB312" s="126">
        <f>ROUND(IFERROR(($CI312/(1+$CM312)-$EN312),0),2)</f>
        <v/>
      </c>
      <c r="DC312" s="128" t="n"/>
      <c r="DD312" s="125" t="n"/>
      <c r="DE312" s="75" t="n">
        <v>0</v>
      </c>
      <c r="DF312" s="128" t="n"/>
      <c r="DG312" s="125">
        <f>IF($DC312=0,0,$DD312*($DC312*100%-$DE312*$DF312))*SUM($AB312:$AB312)</f>
        <v/>
      </c>
      <c r="DH312" s="129" t="inlineStr">
        <is>
          <t>месяц</t>
        </is>
      </c>
      <c r="DI312" s="130">
        <f t="array" ref="DI312">IFERROR(
IF($ES312="LisChannel",
(ROUND(((INDEX({174.625;153.888888888889;130.972222222222},MATCH($AI312,{2;3;4}),0))*$AG312*$AI312),2)),0),0)</f>
        <v/>
      </c>
      <c r="DJ312" s="130">
        <f>
_xlfn.LET(_xlpm.X,
IFERROR(
IF($ES312="НовиковТВ",
(_xlfn.LET(_xlpm.NTV,
_xlfn.LET(_xlpm.MIN,350000,
IF(SUMIFS($DI:$DI,$ES:$ES,"НовиковТВ")&lt;=_xlpm.MIN,
(SUMIFS($DI:$DI,$ES:$ES,"НовиковТВ")/(COUNTIFS($ES:$ES,"НовиковТВ")))*_xlpm.MIN/SUMIFS($DI:$DI,$ES:$ES,"НовиковТВ"),
DI312)),
_xlpm.NTV+$DG312/(1-(1-(_xlpm.NTV)*(1-$DL312)*(1-$DM312)*(1-$DN312)*(1-$DO312)*(1-$DP312)/_xlpm.NTV))))/(1+$EP312),
$DI312+$DG312/(1-(1-($DI312)*(1-$DL312)*(1-$DM312)*(1-$DN312)*(1-$DO312)*(1-$DP312)/$DI312))),
0),
_xlpm.X*(1+$CM312)*(1+$CW312)-_xlpm.X*(1+$CM312)+_xlpm.X)</f>
        <v/>
      </c>
      <c r="DK312" s="125" t="inlineStr">
        <is>
          <t>послед.</t>
        </is>
      </c>
      <c r="DL312" s="63" t="n">
        <v>0</v>
      </c>
      <c r="DM312" s="63" t="n">
        <v>0</v>
      </c>
      <c r="DN312" s="63" t="n">
        <v>0</v>
      </c>
      <c r="DO312" s="63" t="n">
        <v>0</v>
      </c>
      <c r="DP312" s="63" t="n">
        <v>0</v>
      </c>
      <c r="DQ312" s="63">
        <f t="array" ref="DQ312">IFERROR(_xlfn.IFS(
$DK312="послед.",1-(1-$DL312)*(1-$DM312)*(1-$DN312)*(1-$DO312)*(1-$DP312),
$DK312="сумм.",$DL312+$DM312+$DN312+$DO312+$DP312),
0)</f>
        <v/>
      </c>
      <c r="DR312" s="125">
        <f t="array" ref="DR312">
IFERROR(
_xlfn.IFS(
$BL312=0,
0,
$BL312&gt;0,
_xlfn.IFS($DK312="послед.",
$DJ312*(1-$DL312)*(1-$DM312)*(1-$DN312)*(1-$DO312)*(1-$DP312),
$DK312="сумм.",
$DJ312*(1-($DL312+$DM312+$DN312+$DO312+$DP312)))),0)</f>
        <v/>
      </c>
      <c r="DS312" s="125">
        <f t="array" ref="DS312">
IFERROR(_xlfn.IFS(
$DH312="день_1",
$DR312*$BL312/($AX312-$AW312+1)*AZ312*(DAY(EOMONTH(AZ$15,0))),
$DH312="день_2",
$DR312/30*MAX(MIN($AX312,EOMONTH(AZ$15,0))-MAX($AW312,AZ$15)+1,),
$DH312="раб.день",
$DR312/30*(IFERROR(
_xlfn.LET(_xlpm.VD,
CHOOSE(
{1;2;3;4;5;6;7;8;9;10;11;12;13;14;15;16;17;18},
45658,45659,45660,45661,45662,45663,45664,45665,45711,45724,45778,45779,45785,45786,45820,45821,45965,46022),
_xlfn.LET(_xlpm.DD,
MAX(MIN($AX312,EOMONTH(AZ$15,0))-MAX($AW312,AZ$15),),
_xlfn.IFS(
AND(MONTH($AW312)=MONTH(AZ$15),MONTH($AX312)&lt;&gt;MONTH(AZ$15)),
NETWORKDAYS.INTL($AW312,$AW312+_xlpm.DD,1,_xlpm.VD),
AND(MONTH($AW312)&lt;&gt;MONTH(AZ$15),MONTH($AX312)=MONTH(AZ$15)),
NETWORKDAYS.INTL(($AX312)-_xlpm.DD,$AX312,1,_xlpm.VD),
AND(MONTH($AW312)&lt;MONTH(AZ$15),MONTH($AX312)&gt;MONTH(AZ$15)),
NETWORKDAYS.INTL((EOMONTH(AZ$15-1,1))-_xlpm.DD,EOMONTH(AZ$15-1,1),1,_xlpm.VD),
AND(MONTH($AW312)=MONTH(AZ$15),MONTH($AX312)=MONTH(AZ$15)),
NETWORKDAYS.INTL($AW312,$AX312,1,_xlpm.VD)))),0)),
$DH312="месяц",
$DR312*AZ312,
$DH312="неделя",
$DR312*AZ312/7*(ROUNDUP((DAY(EOMONTH(AZ$15,0)))/4,0))),
0)</f>
        <v/>
      </c>
      <c r="DT312" s="125">
        <f t="array" ref="DT312">
IFERROR(_xlfn.IFS(
$DH312="день_1",
$DR312*$BL312/($AX312-$AW312+1)*BA312*(DAY(EOMONTH(BA$15,0))),
$DH312="день_2",
$DR312/30*MAX(MIN($AX312,EOMONTH(BA$15,0))-MAX($AW312,BA$15)+1,),
$DH312="раб.день",
$DR312/30*(IFERROR(
_xlfn.LET(_xlpm.VD,
CHOOSE(
{1;2;3;4;5;6;7;8;9;10;11;12;13;14;15;16;17;18},
45658,45659,45660,45661,45662,45663,45664,45665,45711,45724,45778,45779,45785,45786,45820,45821,45965,46022),
_xlfn.LET(_xlpm.DD,
MAX(MIN($AX312,EOMONTH(BA$15,0))-MAX($AW312,BA$15),),
_xlfn.IFS(
AND(MONTH($AW312)=MONTH(BA$15),MONTH($AX312)&lt;&gt;MONTH(BA$15)),
NETWORKDAYS.INTL($AW312,$AW312+_xlpm.DD,1,_xlpm.VD),
AND(MONTH($AW312)&lt;&gt;MONTH(BA$15),MONTH($AX312)=MONTH(BA$15)),
NETWORKDAYS.INTL(($AX312)-_xlpm.DD,$AX312,1,_xlpm.VD),
AND(MONTH($AW312)&lt;MONTH(BA$15),MONTH($AX312)&gt;MONTH(BA$15)),
NETWORKDAYS.INTL((EOMONTH(BA$15-1,1))-_xlpm.DD,EOMONTH(BA$15-1,1),1,_xlpm.VD),
AND(MONTH($AW312)=MONTH(BA$15),MONTH($AX312)=MONTH(BA$15)),
NETWORKDAYS.INTL($AW312,$AX312,1,_xlpm.VD)))),0)),
$DH312="месяц",
$DR312*BA312,
$DH312="неделя",
$DR312*BA312/7*(ROUNDUP((DAY(EOMONTH(BA$15,0)))/4,0))),
0)</f>
        <v/>
      </c>
      <c r="DU312" s="125">
        <f t="array" ref="DU312">
IFERROR(_xlfn.IFS(
$DH312="день_1",
$DR312*$BL312/($AX312-$AW312+1)*BB312*(DAY(EOMONTH(BB$15,0))),
$DH312="день_2",
$DR312/30*MAX(MIN($AX312,EOMONTH(BB$15,0))-MAX($AW312,BB$15)+1,),
$DH312="раб.день",
$DR312/30*(IFERROR(
_xlfn.LET(_xlpm.VD,
CHOOSE(
{1;2;3;4;5;6;7;8;9;10;11;12;13;14;15;16;17;18},
45658,45659,45660,45661,45662,45663,45664,45665,45711,45724,45778,45779,45785,45786,45820,45821,45965,46022),
_xlfn.LET(_xlpm.DD,
MAX(MIN($AX312,EOMONTH(BB$15,0))-MAX($AW312,BB$15),),
_xlfn.IFS(
AND(MONTH($AW312)=MONTH(BB$15),MONTH($AX312)&lt;&gt;MONTH(BB$15)),
NETWORKDAYS.INTL($AW312,$AW312+_xlpm.DD,1,_xlpm.VD),
AND(MONTH($AW312)&lt;&gt;MONTH(BB$15),MONTH($AX312)=MONTH(BB$15)),
NETWORKDAYS.INTL(($AX312)-_xlpm.DD,$AX312,1,_xlpm.VD),
AND(MONTH($AW312)&lt;MONTH(BB$15),MONTH($AX312)&gt;MONTH(BB$15)),
NETWORKDAYS.INTL((EOMONTH(BB$15-1,1))-_xlpm.DD,EOMONTH(BB$15-1,1),1,_xlpm.VD),
AND(MONTH($AW312)=MONTH(BB$15),MONTH($AX312)=MONTH(BB$15)),
NETWORKDAYS.INTL($AW312,$AX312,1,_xlpm.VD)))),0)),
$DH312="месяц",
$DR312*BB312,
$DH312="неделя",
$DR312*BB312/7*(ROUNDUP((DAY(EOMONTH(BB$15,0)))/4,0))),
0)</f>
        <v/>
      </c>
      <c r="DV312" s="125">
        <f t="array" ref="DV312">
IFERROR(_xlfn.IFS(
$DH312="день_1",
$DR312*$BL312/($AX312-$AW312+1)*BC312*(DAY(EOMONTH(BC$15,0))),
$DH312="день_2",
$DR312/30*MAX(MIN($AX312,EOMONTH(BC$15,0))-MAX($AW312,BC$15)+1,),
$DH312="раб.день",
$DR312/30*(IFERROR(
_xlfn.LET(_xlpm.VD,
CHOOSE(
{1;2;3;4;5;6;7;8;9;10;11;12;13;14;15;16;17;18},
45658,45659,45660,45661,45662,45663,45664,45665,45711,45724,45778,45779,45785,45786,45820,45821,45965,46022),
_xlfn.LET(_xlpm.DD,
MAX(MIN($AX312,EOMONTH(BC$15,0))-MAX($AW312,BC$15),),
_xlfn.IFS(
AND(MONTH($AW312)=MONTH(BC$15),MONTH($AX312)&lt;&gt;MONTH(BC$15)),
NETWORKDAYS.INTL($AW312,$AW312+_xlpm.DD,1,_xlpm.VD),
AND(MONTH($AW312)&lt;&gt;MONTH(BC$15),MONTH($AX312)=MONTH(BC$15)),
NETWORKDAYS.INTL(($AX312)-_xlpm.DD,$AX312,1,_xlpm.VD),
AND(MONTH($AW312)&lt;MONTH(BC$15),MONTH($AX312)&gt;MONTH(BC$15)),
NETWORKDAYS.INTL((EOMONTH(BC$15-1,1))-_xlpm.DD,EOMONTH(BC$15-1,1),1,_xlpm.VD),
AND(MONTH($AW312)=MONTH(BC$15),MONTH($AX312)=MONTH(BC$15)),
NETWORKDAYS.INTL($AW312,$AX312,1,_xlpm.VD)))),0)),
$DH312="месяц",
$DR312*BC312,
$DH312="неделя",
$DR312*BC312/7*(ROUNDUP((DAY(EOMONTH(BC$15,0)))/4,0))),
0)</f>
        <v/>
      </c>
      <c r="DW312" s="125">
        <f t="array" ref="DW312">
IFERROR(_xlfn.IFS(
$DH312="день_1",
$DR312*$BL312/($AX312-$AW312+1)*BD312*(DAY(EOMONTH(BD$15,0))),
$DH312="день_2",
$DR312/30*MAX(MIN($AX312,EOMONTH(BD$15,0))-MAX($AW312,BD$15)+1,),
$DH312="раб.день",
$DR312/30*(IFERROR(
_xlfn.LET(_xlpm.VD,
CHOOSE(
{1;2;3;4;5;6;7;8;9;10;11;12;13;14;15;16;17;18},
45658,45659,45660,45661,45662,45663,45664,45665,45711,45724,45778,45779,45785,45786,45820,45821,45965,46022),
_xlfn.LET(_xlpm.DD,
MAX(MIN($AX312,EOMONTH(BD$15,0))-MAX($AW312,BD$15),),
_xlfn.IFS(
AND(MONTH($AW312)=MONTH(BD$15),MONTH($AX312)&lt;&gt;MONTH(BD$15)),
NETWORKDAYS.INTL($AW312,$AW312+_xlpm.DD,1,_xlpm.VD),
AND(MONTH($AW312)&lt;&gt;MONTH(BD$15),MONTH($AX312)=MONTH(BD$15)),
NETWORKDAYS.INTL(($AX312)-_xlpm.DD,$AX312,1,_xlpm.VD),
AND(MONTH($AW312)&lt;MONTH(BD$15),MONTH($AX312)&gt;MONTH(BD$15)),
NETWORKDAYS.INTL((EOMONTH(BD$15-1,1))-_xlpm.DD,EOMONTH(BD$15-1,1),1,_xlpm.VD),
AND(MONTH($AW312)=MONTH(BD$15),MONTH($AX312)=MONTH(BD$15)),
NETWORKDAYS.INTL($AW312,$AX312,1,_xlpm.VD)))),0)),
$DH312="месяц",
$DR312*BD312,
$DH312="неделя",
$DR312*BD312/7*(ROUNDUP((DAY(EOMONTH(BD$15,0)))/4,0))),
0)</f>
        <v/>
      </c>
      <c r="DX312" s="125">
        <f t="array" ref="DX312">
IFERROR(_xlfn.IFS(
$DH312="день_1",
$DR312*$BL312/($AX312-$AW312+1)*BE312*(DAY(EOMONTH(BE$15,0))),
$DH312="день_2",
$DR312/30*MAX(MIN($AX312,EOMONTH(BE$15,0))-MAX($AW312,BE$15)+1,),
$DH312="раб.день",
$DR312/30*(IFERROR(
_xlfn.LET(_xlpm.VD,
CHOOSE(
{1;2;3;4;5;6;7;8;9;10;11;12;13;14;15;16;17;18},
45658,45659,45660,45661,45662,45663,45664,45665,45711,45724,45778,45779,45785,45786,45820,45821,45965,46022),
_xlfn.LET(_xlpm.DD,
MAX(MIN($AX312,EOMONTH(BE$15,0))-MAX($AW312,BE$15),),
_xlfn.IFS(
AND(MONTH($AW312)=MONTH(BE$15),MONTH($AX312)&lt;&gt;MONTH(BE$15)),
NETWORKDAYS.INTL($AW312,$AW312+_xlpm.DD,1,_xlpm.VD),
AND(MONTH($AW312)&lt;&gt;MONTH(BE$15),MONTH($AX312)=MONTH(BE$15)),
NETWORKDAYS.INTL(($AX312)-_xlpm.DD,$AX312,1,_xlpm.VD),
AND(MONTH($AW312)&lt;MONTH(BE$15),MONTH($AX312)&gt;MONTH(BE$15)),
NETWORKDAYS.INTL((EOMONTH(BE$15-1,1))-_xlpm.DD,EOMONTH(BE$15-1,1),1,_xlpm.VD),
AND(MONTH($AW312)=MONTH(BE$15),MONTH($AX312)=MONTH(BE$15)),
NETWORKDAYS.INTL($AW312,$AX312,1,_xlpm.VD)))),0)),
$DH312="месяц",
$DR312*BE312,
$DH312="неделя",
$DR312*BE312/7*(ROUNDUP((DAY(EOMONTH(BE$15,0)))/4,0))),
0)</f>
        <v/>
      </c>
      <c r="DY312" s="125">
        <f t="array" ref="DY312">
IFERROR(_xlfn.IFS(
$DH312="день_1",
$DR312*$BL312/($AX312-$AW312+1)*BF312*(DAY(EOMONTH(BF$15,0))),
$DH312="день_2",
$DR312/30*MAX(MIN($AX312,EOMONTH(BF$15,0))-MAX($AW312,BF$15)+1,),
$DH312="раб.день",
$DR312/30*(IFERROR(
_xlfn.LET(_xlpm.VD,
CHOOSE(
{1;2;3;4;5;6;7;8;9;10;11;12;13;14;15;16;17;18},
45658,45659,45660,45661,45662,45663,45664,45665,45711,45724,45778,45779,45785,45786,45820,45821,45965,46022),
_xlfn.LET(_xlpm.DD,
MAX(MIN($AX312,EOMONTH(BF$15,0))-MAX($AW312,BF$15),),
_xlfn.IFS(
AND(MONTH($AW312)=MONTH(BF$15),MONTH($AX312)&lt;&gt;MONTH(BF$15)),
NETWORKDAYS.INTL($AW312,$AW312+_xlpm.DD,1,_xlpm.VD),
AND(MONTH($AW312)&lt;&gt;MONTH(BF$15),MONTH($AX312)=MONTH(BF$15)),
NETWORKDAYS.INTL(($AX312)-_xlpm.DD,$AX312,1,_xlpm.VD),
AND(MONTH($AW312)&lt;MONTH(BF$15),MONTH($AX312)&gt;MONTH(BF$15)),
NETWORKDAYS.INTL((EOMONTH(BF$15-1,1))-_xlpm.DD,EOMONTH(BF$15-1,1),1,_xlpm.VD),
AND(MONTH($AW312)=MONTH(BF$15),MONTH($AX312)=MONTH(BF$15)),
NETWORKDAYS.INTL($AW312,$AX312,1,_xlpm.VD)))),0)),
$DH312="месяц",
$DR312*BF312,
$DH312="неделя",
$DR312*BF312/7*(ROUNDUP((DAY(EOMONTH(BF$15,0)))/4,0))),
0)</f>
        <v/>
      </c>
      <c r="DZ312" s="125">
        <f t="array" ref="DZ312">
IFERROR(_xlfn.IFS(
$DH312="день_1",
$DR312*$BL312/($AX312-$AW312+1)*BG312*(DAY(EOMONTH(BG$15,0))),
$DH312="день_2",
$DR312/30*MAX(MIN($AX312,EOMONTH(BG$15,0))-MAX($AW312,BG$15)+1,),
$DH312="раб.день",
$DR312/30*(IFERROR(
_xlfn.LET(_xlpm.VD,
CHOOSE(
{1;2;3;4;5;6;7;8;9;10;11;12;13;14;15;16;17;18},
45658,45659,45660,45661,45662,45663,45664,45665,45711,45724,45778,45779,45785,45786,45820,45821,45965,46022),
_xlfn.LET(_xlpm.DD,
MAX(MIN($AX312,EOMONTH(BG$15,0))-MAX($AW312,BG$15),),
_xlfn.IFS(
AND(MONTH($AW312)=MONTH(BG$15),MONTH($AX312)&lt;&gt;MONTH(BG$15)),
NETWORKDAYS.INTL($AW312,$AW312+_xlpm.DD,1,_xlpm.VD),
AND(MONTH($AW312)&lt;&gt;MONTH(BG$15),MONTH($AX312)=MONTH(BG$15)),
NETWORKDAYS.INTL(($AX312)-_xlpm.DD,$AX312,1,_xlpm.VD),
AND(MONTH($AW312)&lt;MONTH(BG$15),MONTH($AX312)&gt;MONTH(BG$15)),
NETWORKDAYS.INTL((EOMONTH(BG$15-1,1))-_xlpm.DD,EOMONTH(BG$15-1,1),1,_xlpm.VD),
AND(MONTH($AW312)=MONTH(BG$15),MONTH($AX312)=MONTH(BG$15)),
NETWORKDAYS.INTL($AW312,$AX312,1,_xlpm.VD)))),0)),
$DH312="месяц",
$DR312*BG312,
$DH312="неделя",
$DR312*BG312/7*(ROUNDUP((DAY(EOMONTH(BG$15,0)))/4,0))),
0)</f>
        <v/>
      </c>
      <c r="EA312" s="125">
        <f t="array" ref="EA312">
IFERROR(_xlfn.IFS(
$DH312="день_1",
$DR312*$BL312/($AX312-$AW312+1)*BH312*(DAY(EOMONTH(BH$15,0))),
$DH312="день_2",
$DR312/30*MAX(MIN($AX312,EOMONTH(BH$15,0))-MAX($AW312,BH$15)+1,),
$DH312="раб.день",
$DR312/30*(IFERROR(
_xlfn.LET(_xlpm.VD,
CHOOSE(
{1;2;3;4;5;6;7;8;9;10;11;12;13;14;15;16;17;18},
45658,45659,45660,45661,45662,45663,45664,45665,45711,45724,45778,45779,45785,45786,45820,45821,45965,46022),
_xlfn.LET(_xlpm.DD,
MAX(MIN($AX312,EOMONTH(BH$15,0))-MAX($AW312,BH$15),),
_xlfn.IFS(
AND(MONTH($AW312)=MONTH(BH$15),MONTH($AX312)&lt;&gt;MONTH(BH$15)),
NETWORKDAYS.INTL($AW312,$AW312+_xlpm.DD,1,_xlpm.VD),
AND(MONTH($AW312)&lt;&gt;MONTH(BH$15),MONTH($AX312)=MONTH(BH$15)),
NETWORKDAYS.INTL(($AX312)-_xlpm.DD,$AX312,1,_xlpm.VD),
AND(MONTH($AW312)&lt;MONTH(BH$15),MONTH($AX312)&gt;MONTH(BH$15)),
NETWORKDAYS.INTL((EOMONTH(BH$15-1,1))-_xlpm.DD,EOMONTH(BH$15-1,1),1,_xlpm.VD),
AND(MONTH($AW312)=MONTH(BH$15),MONTH($AX312)=MONTH(BH$15)),
NETWORKDAYS.INTL($AW312,$AX312,1,_xlpm.VD)))),0)),
$DH312="месяц",
$DR312*BH312,
$DH312="неделя",
$DR312*BH312/7*(ROUNDUP((DAY(EOMONTH(BH$15,0)))/4,0))),
0)</f>
        <v/>
      </c>
      <c r="EB312" s="125">
        <f t="array" ref="EB312">
IFERROR(_xlfn.IFS(
$DH312="день_1",
$DR312*$BL312/($AX312-$AW312+1)*BI312*(DAY(EOMONTH(BI$15,0))),
$DH312="день_2",
$DR312/30*MAX(MIN($AX312,EOMONTH(BI$15,0))-MAX($AW312,BI$15)+1,),
$DH312="раб.день",
$DR312/30*(IFERROR(
_xlfn.LET(_xlpm.VD,
CHOOSE(
{1;2;3;4;5;6;7;8;9;10;11;12;13;14;15;16;17;18},
45658,45659,45660,45661,45662,45663,45664,45665,45711,45724,45778,45779,45785,45786,45820,45821,45965,46022),
_xlfn.LET(_xlpm.DD,
MAX(MIN($AX312,EOMONTH(BI$15,0))-MAX($AW312,BI$15),),
_xlfn.IFS(
AND(MONTH($AW312)=MONTH(BI$15),MONTH($AX312)&lt;&gt;MONTH(BI$15)),
NETWORKDAYS.INTL($AW312,$AW312+_xlpm.DD,1,_xlpm.VD),
AND(MONTH($AW312)&lt;&gt;MONTH(BI$15),MONTH($AX312)=MONTH(BI$15)),
NETWORKDAYS.INTL(($AX312)-_xlpm.DD,$AX312,1,_xlpm.VD),
AND(MONTH($AW312)&lt;MONTH(BI$15),MONTH($AX312)&gt;MONTH(BI$15)),
NETWORKDAYS.INTL((EOMONTH(BI$15-1,1))-_xlpm.DD,EOMONTH(BI$15-1,1),1,_xlpm.VD),
AND(MONTH($AW312)=MONTH(BI$15),MONTH($AX312)=MONTH(BI$15)),
NETWORKDAYS.INTL($AW312,$AX312,1,_xlpm.VD)))),0)),
$DH312="месяц",
$DR312*BI312,
$DH312="неделя",
$DR312*BI312/7*(ROUNDUP((DAY(EOMONTH(BI$15,0)))/4,0))),
0)</f>
        <v/>
      </c>
      <c r="EC312" s="125">
        <f t="array" ref="EC312">
IFERROR(_xlfn.IFS(
$DH312="день_1",
$DR312*$BL312/($AX312-$AW312+1)*BJ312*(DAY(EOMONTH(BJ$15,0))),
$DH312="день_2",
$DR312/30*MAX(MIN($AX312,EOMONTH(BJ$15,0))-MAX($AW312,BJ$15)+1,),
$DH312="раб.день",
$DR312/30*(IFERROR(
_xlfn.LET(_xlpm.VD,
CHOOSE(
{1;2;3;4;5;6;7;8;9;10;11;12;13;14;15;16;17;18},
45658,45659,45660,45661,45662,45663,45664,45665,45711,45724,45778,45779,45785,45786,45820,45821,45965,46022),
_xlfn.LET(_xlpm.DD,
MAX(MIN($AX312,EOMONTH(BJ$15,0))-MAX($AW312,BJ$15),),
_xlfn.IFS(
AND(MONTH($AW312)=MONTH(BJ$15),MONTH($AX312)&lt;&gt;MONTH(BJ$15)),
NETWORKDAYS.INTL($AW312,$AW312+_xlpm.DD,1,_xlpm.VD),
AND(MONTH($AW312)&lt;&gt;MONTH(BJ$15),MONTH($AX312)=MONTH(BJ$15)),
NETWORKDAYS.INTL(($AX312)-_xlpm.DD,$AX312,1,_xlpm.VD),
AND(MONTH($AW312)&lt;MONTH(BJ$15),MONTH($AX312)&gt;MONTH(BJ$15)),
NETWORKDAYS.INTL((EOMONTH(BJ$15-1,1))-_xlpm.DD,EOMONTH(BJ$15-1,1),1,_xlpm.VD),
AND(MONTH($AW312)=MONTH(BJ$15),MONTH($AX312)=MONTH(BJ$15)),
NETWORKDAYS.INTL($AW312,$AX312,1,_xlpm.VD)))),0)),
$DH312="месяц",
$DR312*BJ312,
$DH312="неделя",
$DR312*BJ312/7*(ROUNDUP((DAY(EOMONTH(BJ$15,0)))/4,0))),
0)</f>
        <v/>
      </c>
      <c r="ED312" s="125">
        <f t="array" ref="ED312">
IFERROR(_xlfn.IFS(
$DH312="день_1",
$DR312*$BL312/($AX312-$AW312+1)*BK312*(DAY(EOMONTH(BK$15,0))),
$DH312="день_2",
$DR312/30*MAX(MIN($AX312,EOMONTH(BK$15,0))-MAX($AW312,BK$15)+1,),
$DH312="раб.день",
$DR312/30*(IFERROR(
_xlfn.LET(_xlpm.VD,
CHOOSE(
{1;2;3;4;5;6;7;8;9;10;11;12;13;14;15;16;17;18},
45658,45659,45660,45661,45662,45663,45664,45665,45711,45724,45778,45779,45785,45786,45820,45821,45965,46022),
_xlfn.LET(_xlpm.DD,
MAX(MIN($AX312,EOMONTH(BK$15,0))-MAX($AW312,BK$15),),
_xlfn.IFS(
AND(MONTH($AW312)=MONTH(BK$15),MONTH($AX312)&lt;&gt;MONTH(BK$15)),
NETWORKDAYS.INTL($AW312,$AW312+_xlpm.DD,1,_xlpm.VD),
AND(MONTH($AW312)&lt;&gt;MONTH(BK$15),MONTH($AX312)=MONTH(BK$15)),
NETWORKDAYS.INTL(($AX312)-_xlpm.DD,$AX312,1,_xlpm.VD),
AND(MONTH($AW312)&lt;MONTH(BK$15),MONTH($AX312)&gt;MONTH(BK$15)),
NETWORKDAYS.INTL((EOMONTH(BK$15-1,1))-_xlpm.DD,EOMONTH(BK$15-1,1),1,_xlpm.VD),
AND(MONTH($AW312)=MONTH(BK$15),MONTH($AX312)=MONTH(BK$15)),
NETWORKDAYS.INTL($AW312,$AX312,1,_xlpm.VD)))),0)),
$DH312="месяц",
$DR312*BK312,
$DH312="неделя",
$DR312*BK312/7*(ROUNDUP((DAY(EOMONTH(BK$15,0)))/4,0))),
0)</f>
        <v/>
      </c>
      <c r="EE312" s="125">
        <f>SUM($DS312,$DT312,$DU312,$DV312,$DW312,$DX312,$DY312,$DZ312,$EA312,$EB312,$EC312,$ED312)</f>
        <v/>
      </c>
      <c r="EF312" s="125">
        <f>IFERROR(ROUND($EE312*(1+$EP312),2),0)</f>
        <v/>
      </c>
      <c r="EG312" s="128" t="n">
        <v>1</v>
      </c>
      <c r="EH312" s="126" t="n">
        <v>0</v>
      </c>
      <c r="EI312" s="126">
        <f>ROUND(SUM($EH312:$EH312)*SUM($AB312:$AB312)*$EG312,2)</f>
        <v/>
      </c>
      <c r="EJ312" s="126">
        <f>ROUND($EI312*(1+$EP312),2)</f>
        <v/>
      </c>
      <c r="EK312" s="126" t="n">
        <v>0</v>
      </c>
      <c r="EL312" s="126">
        <f>ROUND(SUM($EK312:$EK312)*SUM($AB312:$AB312)*$EG312,2)</f>
        <v/>
      </c>
      <c r="EM312" s="126">
        <f>ROUND($EL312*(1+$EP312),2)</f>
        <v/>
      </c>
      <c r="EN312" s="126">
        <f>SUM($EE312,$EI312,$EL312)</f>
        <v/>
      </c>
      <c r="EO312" s="126">
        <f>SUM($EF312,$EJ312,$EM312)</f>
        <v/>
      </c>
      <c r="EP312" s="59" t="inlineStr">
        <is>
          <t>20%</t>
        </is>
      </c>
      <c r="EQ312" s="59" t="n"/>
      <c r="ER312" s="60">
        <f t="array" ref="ER312">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MATCH(ES312,
{"AMS";"RussOutdoor";"HD Outdoor";"Ingroup";"IQ";"Ledproduction";"LisChannel";"Logic";"Media-PPL";"NovikovTV | НовиковТВ";"SMA";"SOK";"КрокусТВ | CrocusTV | IndoorTV";"Сити";"ТЯК Москва"},
0)),"")</f>
        <v/>
      </c>
      <c r="ES312" s="60" t="n"/>
      <c r="ET312" s="60">
        <f t="array" ref="ET312">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MATCH(ES312,
{"AMS";"RussOutdoor";"HD Outdoor";"Ingroup";"IQ";"Ledproduction";"LisChannel";"Logic";"Media-PPL";"NovikovTV | НовиковТВ";"SMA";"SOK";"КрокусТВ | CrocusTV | IndoorTV";"Сити";"ТЯК Москва"},
0)),"")</f>
        <v/>
      </c>
      <c r="EU312" s="60" t="n"/>
      <c r="EV312" s="60" t="n"/>
      <c r="EX312" s="110">
        <f t="array" ref="EX312">
($AR312/30
+N("ТРАФИК ПЛОЩАДКИ"))*
(IFERROR(
_xlfn.LET(
_xlpm.GPR,
HLOOKUP($L312,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(MATCH($T312,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IF($Q312="цифровой",_xlpm.GPR/$AG312,_xlpm.GPR/60)),
0)
+N("DWELL TIME"))*
(IF($AB312=0,0,IF($AB312=1,0.3,IF($AB312=2,0.5,IF($AB312&gt;2,1))))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_xlfn.IFS($AC312="да",1.2,$AC312="нет",1)*
_xlfn.IFS($AD312="да",1.2,$AD312="нет",1)*
IF(R312="статический",1,1.2)*
$X312*
INDEX(
{1.2;1;1.2;1.2;1;1.2;1.2;1.2;1.2;1.2;1.2;1;1.2;1.2;1.2;1.2;1;1;1.2;1.2;1.2;1;1;1;1;1.2;1.2;1.2;1.2;1;1;1;1;1.2;1.2;1.2;1.2;1.2;1.2;1.2;1.2;1;1;1.2;1;1;1;1;1.5;1;1;1.5;1.5;1.2},
MATCH($Q312,_xlpm.MI,0)))&gt;{0.02;0.04;0.06;0.1;0.2;0.4;0.6;0.8;1;2;4;6})),
{0;1;2;3;4;5;6;7;8;9;10;11;12},
0)))
+N("КОЭФФИЦИЕНТ КОНТАКТА"))))*
(_xlfn.IFS($X312&lt;0.1,$X312/1000,$X312&gt;25,5.2,AND($X312&gt;=0.1,$X312&lt;=25),(($X312*2+0.1)/10)*($X312/10)))*
IFERROR((_xlfn.LET(
_xlpm.MA,
{0;0.8;0.85;0.9;0.95;1},
_xlpm.MAA,
{0;1;2;3;4;5},
INDEX(_xlpm.MA,MATCH(SUMPRODUCT(--((IF(ROUND(_xlpm.MAA,1)&gt;5,5,ROUND($AB312,1)))&gt;{0;1;2;3;4;5})),_xlpm.MAA,0)))
+N("КОЭФФИЦИЕНТ КОЛ-ВО КОНСТРУКЦИЙ")),1)*
$AB312,0))*
(IF($Q312="цифровой",$AG312/15*$AI312,1)
+N("ДЛЯ ЦИФРЫ"))</f>
        <v/>
      </c>
      <c r="EY312" s="110">
        <f>IFERROR(EX312*AY312,0)</f>
        <v/>
      </c>
      <c r="EZ312" s="131">
        <f>IFERROR(DP312/EY312*1000,0)</f>
        <v/>
      </c>
      <c r="FA312" s="112">
        <f>IFERROR(FC312/FB312,0)</f>
        <v/>
      </c>
      <c r="FB312" s="112">
        <f>IFERROR((FC312/(EY312/FF312*#REF!))*0.825,0)</f>
        <v/>
      </c>
      <c r="FC312" s="112">
        <f>IFERROR(((EX312*30/AR312)*100)/30,0)</f>
        <v/>
      </c>
      <c r="FD312" s="112">
        <f>IFERROR(EY312/G312*100%,0)</f>
        <v/>
      </c>
      <c r="FE312" s="112">
        <f>IFERROR(FD312/FC312*100%,0)</f>
        <v/>
      </c>
      <c r="FF312" s="110">
        <f>IFERROR(AR312/30*AY312,0)</f>
        <v/>
      </c>
    </row>
    <row r="313" ht="13" customHeight="1">
      <c r="A313" s="59" t="n"/>
      <c r="B313" s="60" t="n"/>
      <c r="C313" s="60" t="n"/>
      <c r="D313" s="60">
        <f t="array" ref="D313">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MATCH($E313,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13" s="60">
        <f t="array" ref="E313">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MATCH($F313,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13" s="60" t="inlineStr"/>
      <c r="G313" s="60" t="n"/>
      <c r="H313" s="60">
        <f t="array" ref="H313">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MATCH($I313,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13" s="60" t="n"/>
      <c r="J313" s="60" t="n"/>
      <c r="K313" s="60" t="n"/>
      <c r="L313" s="60" t="n"/>
      <c r="M313" s="60" t="n"/>
      <c r="N313" s="60" t="n"/>
      <c r="O313" s="60" t="n"/>
      <c r="P313" s="60">
        <f t="array" ref="P313">
_xlfn.IFS(
ISNUMBER(MATCH($Q313,{"шелфбаннер","разделитель","монетница","чековая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ISNUMBER(MATCH($Q313,{"LED/LCD","видеокулер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ISNUMBER(MATCH($Q313,{"автомобиль","машина","выставочное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ISNUMBER(MATCH($Q313,{"билборд","лифтовая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ISNUMBER(MATCH($Q313,{"навигация","подвесной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ISNUMBER(MATCH($Q313,{"движущаяся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ISNUMBER(MATCH($Q313,{"каталог","журнал"},)),
"Пресса",
$Q313="","")</f>
        <v/>
      </c>
      <c r="Q313" s="60" t="n"/>
      <c r="R313" s="60">
        <f t="array" ref="R313">
IFERROR(
_xlfn.IFS(
OR(ISNUMBER(MATCH($Q313,{"экспозиция","макет","стенд","автостенд","авто стенд","выставочное пространство","выставочные стенды","модульные выставочные стенды","3Д конструкция","3D конструкция"},)),P313="Экспонирование"),
"нестандартный",
ISNUMBER(MATCH($Q313,{"скроллер","призматрон"},)),
"динамический",
$P313="Видео",
"цифровой",
OR($P313="Пресса",$P313="Щит",$P313="POSm",$P313="Подвес",$P313="Брендирование/оклейка"),
"статический"),"")</f>
        <v/>
      </c>
      <c r="S313" s="59" t="n"/>
      <c r="T313" s="60" t="n"/>
      <c r="U313" s="60" t="n"/>
      <c r="V313" s="60">
        <f>
IF(P313="Видео",
"цифровой постер/ролик",
IF(ISNUMBER(MATCH(Q313,{"короб световой","короб световой | лайтбокс","короб световой | кристалайт","лайтбокс","лайт бокс","кристалайт","LB","lightbox"},)),
"бэклит",
IF(P313="Брендирование/оклейка",
"перфарированная пленка/самоклейка",
IF(P313="Экспонирование",
"под запрос",
IF(P313="Подвес",
"баннер/ткань",
"")))))</f>
        <v/>
      </c>
      <c r="W313" s="59" t="n"/>
      <c r="X313" s="59" t="n"/>
      <c r="Y313" s="59" t="n"/>
      <c r="Z313" s="61" t="n"/>
      <c r="AA313" s="61" t="n"/>
      <c r="AB313" s="61">
        <f>IF(BL313&gt;0,Z313,0)</f>
        <v/>
      </c>
      <c r="AC313" s="59" t="n"/>
      <c r="AD313" s="59" t="n"/>
      <c r="AE313" s="59" t="n"/>
      <c r="AF313" s="59" t="n"/>
      <c r="AG313" s="59" t="n"/>
      <c r="AH313" s="59" t="n"/>
      <c r="AI313" s="59" t="n"/>
      <c r="AJ313" s="59" t="n"/>
      <c r="AK313" s="59" t="n"/>
      <c r="AL313" s="62">
        <f>IFERROR(IF(OR(R313="статический",R313="динамический",R313="нестандартный",R313="",R313=""),"-",IF(AND(AH313="-",AI313="-"),"-",AK313*3600/AH313*AI313)),"-")</f>
        <v/>
      </c>
      <c r="AM313" s="62">
        <f>IFERROR(IF(OR(R313="статический",R313="динамический",R313="",R313="", R313="BTL",R313="нестандартный"),"-",AG313*AI313*AL313/60),"-")</f>
        <v/>
      </c>
      <c r="AN313" s="63">
        <f>IFERROR(IF(AH313="","-",AG313*AI313/AH313),"-")</f>
        <v/>
      </c>
      <c r="AO313" s="59">
        <f>IFERROR(IF(OR($R313="статический",$R313="динамический",$R313="",$R313="",$R313="BTL",$R313="нестандартный"),"-",$AL313*$AY313),"-")</f>
        <v/>
      </c>
      <c r="AP313" s="62">
        <f>IFERROR(IF(OR($R313="статический",$R313="динамический",$R313="",$R313="",$R313="BTL",$R313="нестандартный"),"-",$AM313*AY313),"-")</f>
        <v/>
      </c>
      <c r="AQ313" s="64" t="n"/>
      <c r="AR313" s="61" t="n"/>
      <c r="AS313" s="61" t="n"/>
      <c r="AT313" s="61" t="n"/>
      <c r="AU313" s="65" t="n"/>
      <c r="AV313" s="124">
        <f>IFERROR(DR313/AT313*1000,"n/a")</f>
        <v/>
      </c>
      <c r="AW313" s="67" t="n"/>
      <c r="AX313" s="67" t="n"/>
      <c r="AY313" s="43">
        <f>IFERROR(IF(OR($AW313="",$AX313=""),"",_xlfn.DAYS($AX313+1,$AW313)),"")</f>
        <v/>
      </c>
      <c r="AZ313" s="68">
        <f t="array" ref="AZ313">
_xlfn.LET(_xlpm.COEFF,
IF($AW313+$AX313=0,0,IF(MAX(MIN($AX313,EOMONTH(AZ$15,0))-MAX($AW313,AZ$15)+1,)&gt;0,1,0)),
_xlfn.IFS(
$ES313="LisChannel",
_xlpm.COEFF*
INDEX({1;1;1.2;1.2;1;1;1;1;1.2;1.2;1.2;1.2},
MATCH(MONTH(AZ$15),
{1,2,3,4,5,6,7,8,9,10,11,12})),
CONCATENATE($ES313," ",$L313)="RussOutdoor метро",
_xlpm.COEFF*
INDEX({0.8;0.9;1.1;1.1;1;1;1;1;1.1;1.1;1.1;1.1},
MATCH(MONTH(AZ$15),
{1,2,3,4,5,6,7,8,9,10,11,12})),
$ES313&lt;&gt;"LisChannel",
_xlpm.COEFF,
$ES313&lt;&gt;"RussOutdoor",
_xlpm.COEFF))</f>
        <v/>
      </c>
      <c r="BA313" s="68">
        <f t="array" ref="BA313">
_xlfn.LET(_xlpm.COEFF,
IF($AW313+$AX313=0,0,IF(MAX(MIN($AX313,EOMONTH(BA$15,0))-MAX($AW313,BA$15)+1,)&gt;0,1,0)),
_xlfn.IFS(
$ES313="LisChannel",
_xlpm.COEFF*
INDEX({1;1;1.2;1.2;1;1;1;1;1.2;1.2;1.2;1.2},
MATCH(MONTH(BA$15),
{1,2,3,4,5,6,7,8,9,10,11,12})),
CONCATENATE($ES313," ",$L313)="RussOutdoor метро",
_xlpm.COEFF*
INDEX({0.8;0.9;1.1;1.1;1;1;1;1;1.1;1.1;1.1;1.1},
MATCH(MONTH(BA$15),
{1,2,3,4,5,6,7,8,9,10,11,12})),
$ES313&lt;&gt;"LisChannel",
_xlpm.COEFF,
$ES313&lt;&gt;"RussOutdoor",
_xlpm.COEFF))</f>
        <v/>
      </c>
      <c r="BB313" s="68">
        <f t="array" ref="BB313">
_xlfn.LET(_xlpm.COEFF,
IF($AW313+$AX313=0,0,IF(MAX(MIN($AX313,EOMONTH(BB$15,0))-MAX($AW313,BB$15)+1,)&gt;0,1,0)),
_xlfn.IFS(
$ES313="LisChannel",
_xlpm.COEFF*
INDEX({1;1;1.2;1.2;1;1;1;1;1.2;1.2;1.2;1.2},
MATCH(MONTH(BB$15),
{1,2,3,4,5,6,7,8,9,10,11,12})),
CONCATENATE($ES313," ",$L313)="RussOutdoor метро",
_xlpm.COEFF*
INDEX({0.8;0.9;1.1;1.1;1;1;1;1;1.1;1.1;1.1;1.1},
MATCH(MONTH(BB$15),
{1,2,3,4,5,6,7,8,9,10,11,12})),
$ES313&lt;&gt;"LisChannel",
_xlpm.COEFF,
$ES313&lt;&gt;"RussOutdoor",
_xlpm.COEFF))</f>
        <v/>
      </c>
      <c r="BC313" s="68">
        <f t="array" ref="BC313">
_xlfn.LET(_xlpm.COEFF,
IF($AW313+$AX313=0,0,IF(MAX(MIN($AX313,EOMONTH(BC$15,0))-MAX($AW313,BC$15)+1,)&gt;0,1,0)),
_xlfn.IFS(
$ES313="LisChannel",
_xlpm.COEFF*
INDEX({1;1;1.2;1.2;1;1;1;1;1.2;1.2;1.2;1.2},
MATCH(MONTH(BC$15),
{1,2,3,4,5,6,7,8,9,10,11,12})),
CONCATENATE($ES313," ",$L313)="RussOutdoor метро",
_xlpm.COEFF*
INDEX({0.8;0.9;1.1;1.1;1;1;1;1;1.1;1.1;1.1;1.1},
MATCH(MONTH(BC$15),
{1,2,3,4,5,6,7,8,9,10,11,12})),
$ES313&lt;&gt;"LisChannel",
_xlpm.COEFF,
$ES313&lt;&gt;"RussOutdoor",
_xlpm.COEFF))</f>
        <v/>
      </c>
      <c r="BD313" s="68">
        <f t="array" ref="BD313">
_xlfn.LET(_xlpm.COEFF,
IF($AW313+$AX313=0,0,IF(MAX(MIN($AX313,EOMONTH(BD$15,0))-MAX($AW313,BD$15)+1,)&gt;0,1,0)),
_xlfn.IFS(
$ES313="LisChannel",
_xlpm.COEFF*
INDEX({1;1;1.2;1.2;1;1;1;1;1.2;1.2;1.2;1.2},
MATCH(MONTH(BD$15),
{1,2,3,4,5,6,7,8,9,10,11,12})),
CONCATENATE($ES313," ",$L313)="RussOutdoor метро",
_xlpm.COEFF*
INDEX({0.8;0.9;1.1;1.1;1;1;1;1;1.1;1.1;1.1;1.1},
MATCH(MONTH(BD$15),
{1,2,3,4,5,6,7,8,9,10,11,12})),
$ES313&lt;&gt;"LisChannel",
_xlpm.COEFF,
$ES313&lt;&gt;"RussOutdoor",
_xlpm.COEFF))</f>
        <v/>
      </c>
      <c r="BE313" s="68">
        <f t="array" ref="BE313">
_xlfn.LET(_xlpm.COEFF,
IF($AW313+$AX313=0,0,IF(MAX(MIN($AX313,EOMONTH(BE$15,0))-MAX($AW313,BE$15)+1,)&gt;0,1,0)),
_xlfn.IFS(
$ES313="LisChannel",
_xlpm.COEFF*
INDEX({1;1;1.2;1.2;1;1;1;1;1.2;1.2;1.2;1.2},
MATCH(MONTH(BE$15),
{1,2,3,4,5,6,7,8,9,10,11,12})),
CONCATENATE($ES313," ",$L313)="RussOutdoor метро",
_xlpm.COEFF*
INDEX({0.8;0.9;1.1;1.1;1;1;1;1;1.1;1.1;1.1;1.1},
MATCH(MONTH(BE$15),
{1,2,3,4,5,6,7,8,9,10,11,12})),
$ES313&lt;&gt;"LisChannel",
_xlpm.COEFF,
$ES313&lt;&gt;"RussOutdoor",
_xlpm.COEFF))</f>
        <v/>
      </c>
      <c r="BF313" s="68">
        <f t="array" ref="BF313">
_xlfn.LET(_xlpm.COEFF,
IF($AW313+$AX313=0,0,IF(MAX(MIN($AX313,EOMONTH(BF$15,0))-MAX($AW313,BF$15)+1,)&gt;0,1,0)),
_xlfn.IFS(
$ES313="LisChannel",
_xlpm.COEFF*
INDEX({1;1;1.2;1.2;1;1;1;1;1.2;1.2;1.2;1.2},
MATCH(MONTH(BF$15),
{1,2,3,4,5,6,7,8,9,10,11,12})),
CONCATENATE($ES313," ",$L313)="RussOutdoor метро",
_xlpm.COEFF*
INDEX({0.8;0.9;1.1;1.1;1;1;1;1;1.1;1.1;1.1;1.1},
MATCH(MONTH(BF$15),
{1,2,3,4,5,6,7,8,9,10,11,12})),
$ES313&lt;&gt;"LisChannel",
_xlpm.COEFF,
$ES313&lt;&gt;"RussOutdoor",
_xlpm.COEFF))</f>
        <v/>
      </c>
      <c r="BG313" s="68">
        <f t="array" ref="BG313">
_xlfn.LET(_xlpm.COEFF,
IF($AW313+$AX313=0,0,IF(MAX(MIN($AX313,EOMONTH(BG$15,0))-MAX($AW313,BG$15)+1,)&gt;0,1,0)),
_xlfn.IFS(
$ES313="LisChannel",
_xlpm.COEFF*
INDEX({1;1;1.2;1.2;1;1;1;1;1.2;1.2;1.2;1.2},
MATCH(MONTH(BG$15),
{1,2,3,4,5,6,7,8,9,10,11,12})),
CONCATENATE($ES313," ",$L313)="RussOutdoor метро",
_xlpm.COEFF*
INDEX({0.8;0.9;1.1;1.1;1;1;1;1;1.1;1.1;1.1;1.1},
MATCH(MONTH(BG$15),
{1,2,3,4,5,6,7,8,9,10,11,12})),
$ES313&lt;&gt;"LisChannel",
_xlpm.COEFF,
$ES313&lt;&gt;"RussOutdoor",
_xlpm.COEFF))</f>
        <v/>
      </c>
      <c r="BH313" s="68">
        <f t="array" ref="BH313">
_xlfn.LET(_xlpm.COEFF,
IF($AW313+$AX313=0,0,IF(MAX(MIN($AX313,EOMONTH(BH$15,0))-MAX($AW313,BH$15)+1,)&gt;0,1,0)),
_xlfn.IFS(
$ES313="LisChannel",
_xlpm.COEFF*
INDEX({1;1;1.2;1.2;1;1;1;1;1.2;1.2;1.2;1.2},
MATCH(MONTH(BH$15),
{1,2,3,4,5,6,7,8,9,10,11,12})),
CONCATENATE($ES313," ",$L313)="RussOutdoor метро",
_xlpm.COEFF*
INDEX({0.8;0.9;1.1;1.1;1;1;1;1;1.1;1.1;1.1;1.1},
MATCH(MONTH(BH$15),
{1,2,3,4,5,6,7,8,9,10,11,12})),
$ES313&lt;&gt;"LisChannel",
_xlpm.COEFF,
$ES313&lt;&gt;"RussOutdoor",
_xlpm.COEFF))</f>
        <v/>
      </c>
      <c r="BI313" s="68">
        <f t="array" ref="BI313">
_xlfn.LET(_xlpm.COEFF,
IF($AW313+$AX313=0,0,IF(MAX(MIN($AX313,EOMONTH(BI$15,0))-MAX($AW313,BI$15)+1,)&gt;0,1,0)),
_xlfn.IFS(
$ES313="LisChannel",
_xlpm.COEFF*
INDEX({1;1;1.2;1.2;1;1;1;1;1.2;1.2;1.2;1.2},
MATCH(MONTH(BI$15),
{1,2,3,4,5,6,7,8,9,10,11,12})),
CONCATENATE($ES313," ",$L313)="RussOutdoor метро",
_xlpm.COEFF*
INDEX({0.8;0.9;1.1;1.1;1;1;1;1;1.1;1.1;1.1;1.1},
MATCH(MONTH(BI$15),
{1,2,3,4,5,6,7,8,9,10,11,12})),
$ES313&lt;&gt;"LisChannel",
_xlpm.COEFF,
$ES313&lt;&gt;"RussOutdoor",
_xlpm.COEFF))</f>
        <v/>
      </c>
      <c r="BJ313" s="68">
        <f t="array" ref="BJ313">
_xlfn.LET(_xlpm.COEFF,
IF($AW313+$AX313=0,0,IF(MAX(MIN($AX313,EOMONTH(BJ$15,0))-MAX($AW313,BJ$15)+1,)&gt;0,1,0)),
_xlfn.IFS(
$ES313="LisChannel",
_xlpm.COEFF*
INDEX({1;1;1.2;1.2;1;1;1;1;1.2;1.2;1.2;1.2},
MATCH(MONTH(BJ$15),
{1,2,3,4,5,6,7,8,9,10,11,12})),
CONCATENATE($ES313," ",$L313)="RussOutdoor метро",
_xlpm.COEFF*
INDEX({0.8;0.9;1.1;1.1;1;1;1;1;1.1;1.1;1.1;1.1},
MATCH(MONTH(BJ$15),
{1,2,3,4,5,6,7,8,9,10,11,12})),
$ES313&lt;&gt;"LisChannel",
_xlpm.COEFF,
$ES313&lt;&gt;"RussOutdoor",
_xlpm.COEFF))</f>
        <v/>
      </c>
      <c r="BK313" s="68">
        <f t="array" ref="BK313">
_xlfn.LET(_xlpm.COEFF,
IF($AW313+$AX313=0,0,IF(MAX(MIN($AX313,EOMONTH(BK$15,0))-MAX($AW313,BK$15)+1,)&gt;0,1,0)),
_xlfn.IFS(
$ES313="LisChannel",
_xlpm.COEFF*
INDEX({1;1;1.2;1.2;1;1;1;1;1.2;1.2;1.2;1.2},
MATCH(MONTH(BK$15),
{1,2,3,4,5,6,7,8,9,10,11,12})),
CONCATENATE($ES313," ",$L313)="RussOutdoor метро",
_xlpm.COEFF*
INDEX({0.8;0.9;1.1;1.1;1;1;1;1;1.1;1.1;1.1;1.1},
MATCH(MONTH(BK$15),
{1,2,3,4,5,6,7,8,9,10,11,12})),
$ES313&lt;&gt;"LisChannel",
_xlpm.COEFF,
$ES313&lt;&gt;"RussOutdoor",
_xlpm.COEFF))</f>
        <v/>
      </c>
      <c r="BL313" s="62">
        <f>COUNTIFS($AZ313:$BK313,"&gt;0")</f>
        <v/>
      </c>
      <c r="BM313" s="65" t="n"/>
      <c r="BN313" s="125">
        <f>$DJ313</f>
        <v/>
      </c>
      <c r="BO313" s="63">
        <f>$DQ313</f>
        <v/>
      </c>
      <c r="BP313" s="125">
        <f>
IFERROR(
IF($BL313=0,0,
$BN313*(1-$BO313)),
0)</f>
        <v/>
      </c>
      <c r="BQ313" s="125">
        <f t="array" ref="BQ313">
IFERROR(
_xlfn.IFS(
$DH313="день_1",
$BP313*$BL313/($AX313-$AW313+1)*AZ313*(DAY(EOMONTH(AZ$15,0))),
$DH313="день_2",
$BP313/30*MAX(MIN($AX313,EOMONTH(AZ$15,0))-MAX($AW313,AZ$15)+1,),
$DH313="раб.день",
$BP313/30*(IFERROR(
_xlfn.LET(_xlpm.VD,
CHOOSE(
{1;2;3;4;5;6;7;8;9;10;11;12;13;14;15;16;17;18},
45658,45659,45660,45661,45662,45663,45664,45665,45711,45724,45778,45779,45785,45786,45820,45821,45965,46022),
_xlfn.LET(_xlpm.DD,
MAX(MIN($AX313,EOMONTH(AZ$15,0))-MAX($AW313,AZ$15),),
_xlfn.IFS(
AND(MONTH($AW313)=MONTH(AZ$15),MONTH($AX313)&lt;&gt;MONTH(AZ$15)),
NETWORKDAYS.INTL($AW313,$AW313+_xlpm.DD,1,_xlpm.VD),
AND(MONTH($AW313)&lt;&gt;MONTH(AZ$15),MONTH($AX313)=MONTH(AZ$15)),
NETWORKDAYS.INTL(($AX313)-_xlpm.DD,$AX313,1,_xlpm.VD),
AND(MONTH($AW313)&lt;MONTH(AZ$15),MONTH($AX313)&gt;MONTH(AZ$15)),
NETWORKDAYS.INTL((EOMONTH(AZ$15-1,1))-_xlpm.DD,EOMONTH(AZ$15-1,1),1,_xlpm.VD),
AND(MONTH($AW313)=MONTH(AZ$15),MONTH($AX313)=MONTH(AZ$15)),
NETWORKDAYS.INTL($AW313,$AX313,1,_xlpm.VD)))),0)),
$DH313="месяц",
$BP313*AZ313,
$DH313="неделя",
$BP313*AZ313/7*(ROUNDUP((DAY(EOMONTH(AZ$15,0)))/4,0))),
0)</f>
        <v/>
      </c>
      <c r="BR313" s="125">
        <f t="array" ref="BR313">
IFERROR(
_xlfn.IFS(
$DH313="день_1",
$BP313*$BL313/($AX313-$AW313+1)*BA313*(DAY(EOMONTH(BA$15,0))),
$DH313="день_2",
$BP313/30*MAX(MIN($AX313,EOMONTH(BA$15,0))-MAX($AW313,BA$15)+1,),
$DH313="раб.день",
$BP313/30*(IFERROR(
_xlfn.LET(_xlpm.VD,
CHOOSE(
{1;2;3;4;5;6;7;8;9;10;11;12;13;14;15;16;17;18},
45658,45659,45660,45661,45662,45663,45664,45665,45711,45724,45778,45779,45785,45786,45820,45821,45965,46022),
_xlfn.LET(_xlpm.DD,
MAX(MIN($AX313,EOMONTH(BA$15,0))-MAX($AW313,BA$15),),
_xlfn.IFS(
AND(MONTH($AW313)=MONTH(BA$15),MONTH($AX313)&lt;&gt;MONTH(BA$15)),
NETWORKDAYS.INTL($AW313,$AW313+_xlpm.DD,1,_xlpm.VD),
AND(MONTH($AW313)&lt;&gt;MONTH(BA$15),MONTH($AX313)=MONTH(BA$15)),
NETWORKDAYS.INTL(($AX313)-_xlpm.DD,$AX313,1,_xlpm.VD),
AND(MONTH($AW313)&lt;MONTH(BA$15),MONTH($AX313)&gt;MONTH(BA$15)),
NETWORKDAYS.INTL((EOMONTH(BA$15-1,1))-_xlpm.DD,EOMONTH(BA$15-1,1),1,_xlpm.VD),
AND(MONTH($AW313)=MONTH(BA$15),MONTH($AX313)=MONTH(BA$15)),
NETWORKDAYS.INTL($AW313,$AX313,1,_xlpm.VD)))),0)),
$DH313="месяц",
$BP313*BA313,
$DH313="неделя",
$BP313*BA313/7*(ROUNDUP((DAY(EOMONTH(BA$15,0)))/4,0))),
0)</f>
        <v/>
      </c>
      <c r="BS313" s="125">
        <f t="array" ref="BS313">
IFERROR(
_xlfn.IFS(
$DH313="день_1",
$BP313*$BL313/($AX313-$AW313+1)*BB313*(DAY(EOMONTH(BB$15,0))),
$DH313="день_2",
$BP313/30*MAX(MIN($AX313,EOMONTH(BB$15,0))-MAX($AW313,BB$15)+1,),
$DH313="раб.день",
$BP313/30*(IFERROR(
_xlfn.LET(_xlpm.VD,
CHOOSE(
{1;2;3;4;5;6;7;8;9;10;11;12;13;14;15;16;17;18},
45658,45659,45660,45661,45662,45663,45664,45665,45711,45724,45778,45779,45785,45786,45820,45821,45965,46022),
_xlfn.LET(_xlpm.DD,
MAX(MIN($AX313,EOMONTH(BB$15,0))-MAX($AW313,BB$15),),
_xlfn.IFS(
AND(MONTH($AW313)=MONTH(BB$15),MONTH($AX313)&lt;&gt;MONTH(BB$15)),
NETWORKDAYS.INTL($AW313,$AW313+_xlpm.DD,1,_xlpm.VD),
AND(MONTH($AW313)&lt;&gt;MONTH(BB$15),MONTH($AX313)=MONTH(BB$15)),
NETWORKDAYS.INTL(($AX313)-_xlpm.DD,$AX313,1,_xlpm.VD),
AND(MONTH($AW313)&lt;MONTH(BB$15),MONTH($AX313)&gt;MONTH(BB$15)),
NETWORKDAYS.INTL((EOMONTH(BB$15-1,1))-_xlpm.DD,EOMONTH(BB$15-1,1),1,_xlpm.VD),
AND(MONTH($AW313)=MONTH(BB$15),MONTH($AX313)=MONTH(BB$15)),
NETWORKDAYS.INTL($AW313,$AX313,1,_xlpm.VD)))),0)),
$DH313="месяц",
$BP313*BB313,
$DH313="неделя",
$BP313*BB313/7*(ROUNDUP((DAY(EOMONTH(BB$15,0)))/4,0))),
0)</f>
        <v/>
      </c>
      <c r="BT313" s="125">
        <f t="array" ref="BT313">
IFERROR(
_xlfn.IFS(
$DH313="день_1",
$BP313*$BL313/($AX313-$AW313+1)*BC313*(DAY(EOMONTH(BC$15,0))),
$DH313="день_2",
$BP313/30*MAX(MIN($AX313,EOMONTH(BC$15,0))-MAX($AW313,BC$15)+1,),
$DH313="раб.день",
$BP313/30*(IFERROR(
_xlfn.LET(_xlpm.VD,
CHOOSE(
{1;2;3;4;5;6;7;8;9;10;11;12;13;14;15;16;17;18},
45658,45659,45660,45661,45662,45663,45664,45665,45711,45724,45778,45779,45785,45786,45820,45821,45965,46022),
_xlfn.LET(_xlpm.DD,
MAX(MIN($AX313,EOMONTH(BC$15,0))-MAX($AW313,BC$15),),
_xlfn.IFS(
AND(MONTH($AW313)=MONTH(BC$15),MONTH($AX313)&lt;&gt;MONTH(BC$15)),
NETWORKDAYS.INTL($AW313,$AW313+_xlpm.DD,1,_xlpm.VD),
AND(MONTH($AW313)&lt;&gt;MONTH(BC$15),MONTH($AX313)=MONTH(BC$15)),
NETWORKDAYS.INTL(($AX313)-_xlpm.DD,$AX313,1,_xlpm.VD),
AND(MONTH($AW313)&lt;MONTH(BC$15),MONTH($AX313)&gt;MONTH(BC$15)),
NETWORKDAYS.INTL((EOMONTH(BC$15-1,1))-_xlpm.DD,EOMONTH(BC$15-1,1),1,_xlpm.VD),
AND(MONTH($AW313)=MONTH(BC$15),MONTH($AX313)=MONTH(BC$15)),
NETWORKDAYS.INTL($AW313,$AX313,1,_xlpm.VD)))),0)),
$DH313="месяц",
$BP313*BC313,
$DH313="неделя",
$BP313*BC313/7*(ROUNDUP((DAY(EOMONTH(BC$15,0)))/4,0))),
0)</f>
        <v/>
      </c>
      <c r="BU313" s="125">
        <f t="array" ref="BU313">
IFERROR(
_xlfn.IFS(
$DH313="день_1",
$BP313*$BL313/($AX313-$AW313+1)*BD313*(DAY(EOMONTH(BD$15,0))),
$DH313="день_2",
$BP313/30*MAX(MIN($AX313,EOMONTH(BD$15,0))-MAX($AW313,BD$15)+1,),
$DH313="раб.день",
$BP313/30*(IFERROR(
_xlfn.LET(_xlpm.VD,
CHOOSE(
{1;2;3;4;5;6;7;8;9;10;11;12;13;14;15;16;17;18},
45658,45659,45660,45661,45662,45663,45664,45665,45711,45724,45778,45779,45785,45786,45820,45821,45965,46022),
_xlfn.LET(_xlpm.DD,
MAX(MIN($AX313,EOMONTH(BD$15,0))-MAX($AW313,BD$15),),
_xlfn.IFS(
AND(MONTH($AW313)=MONTH(BD$15),MONTH($AX313)&lt;&gt;MONTH(BD$15)),
NETWORKDAYS.INTL($AW313,$AW313+_xlpm.DD,1,_xlpm.VD),
AND(MONTH($AW313)&lt;&gt;MONTH(BD$15),MONTH($AX313)=MONTH(BD$15)),
NETWORKDAYS.INTL(($AX313)-_xlpm.DD,$AX313,1,_xlpm.VD),
AND(MONTH($AW313)&lt;MONTH(BD$15),MONTH($AX313)&gt;MONTH(BD$15)),
NETWORKDAYS.INTL((EOMONTH(BD$15-1,1))-_xlpm.DD,EOMONTH(BD$15-1,1),1,_xlpm.VD),
AND(MONTH($AW313)=MONTH(BD$15),MONTH($AX313)=MONTH(BD$15)),
NETWORKDAYS.INTL($AW313,$AX313,1,_xlpm.VD)))),0)),
$DH313="месяц",
$BP313*BD313,
$DH313="неделя",
$BP313*BD313/7*(ROUNDUP((DAY(EOMONTH(BD$15,0)))/4,0))),
0)</f>
        <v/>
      </c>
      <c r="BV313" s="125">
        <f t="array" ref="BV313">
IFERROR(
_xlfn.IFS(
$DH313="день_1",
$BP313*$BL313/($AX313-$AW313+1)*BE313*(DAY(EOMONTH(BE$15,0))),
$DH313="день_2",
$BP313/30*MAX(MIN($AX313,EOMONTH(BE$15,0))-MAX($AW313,BE$15)+1,),
$DH313="раб.день",
$BP313/30*(IFERROR(
_xlfn.LET(_xlpm.VD,
CHOOSE(
{1;2;3;4;5;6;7;8;9;10;11;12;13;14;15;16;17;18},
45658,45659,45660,45661,45662,45663,45664,45665,45711,45724,45778,45779,45785,45786,45820,45821,45965,46022),
_xlfn.LET(_xlpm.DD,
MAX(MIN($AX313,EOMONTH(BE$15,0))-MAX($AW313,BE$15),),
_xlfn.IFS(
AND(MONTH($AW313)=MONTH(BE$15),MONTH($AX313)&lt;&gt;MONTH(BE$15)),
NETWORKDAYS.INTL($AW313,$AW313+_xlpm.DD,1,_xlpm.VD),
AND(MONTH($AW313)&lt;&gt;MONTH(BE$15),MONTH($AX313)=MONTH(BE$15)),
NETWORKDAYS.INTL(($AX313)-_xlpm.DD,$AX313,1,_xlpm.VD),
AND(MONTH($AW313)&lt;MONTH(BE$15),MONTH($AX313)&gt;MONTH(BE$15)),
NETWORKDAYS.INTL((EOMONTH(BE$15-1,1))-_xlpm.DD,EOMONTH(BE$15-1,1),1,_xlpm.VD),
AND(MONTH($AW313)=MONTH(BE$15),MONTH($AX313)=MONTH(BE$15)),
NETWORKDAYS.INTL($AW313,$AX313,1,_xlpm.VD)))),0)),
$DH313="месяц",
$BP313*BE313,
$DH313="неделя",
$BP313*BE313/7*(ROUNDUP((DAY(EOMONTH(BE$15,0)))/4,0))),
0)</f>
        <v/>
      </c>
      <c r="BW313" s="125">
        <f t="array" ref="BW313">
IFERROR(
_xlfn.IFS(
$DH313="день_1",
$BP313*$BL313/($AX313-$AW313+1)*BF313*(DAY(EOMONTH(BF$15,0))),
$DH313="день_2",
$BP313/30*MAX(MIN($AX313,EOMONTH(BF$15,0))-MAX($AW313,BF$15)+1,),
$DH313="раб.день",
$BP313/30*(IFERROR(
_xlfn.LET(_xlpm.VD,
CHOOSE(
{1;2;3;4;5;6;7;8;9;10;11;12;13;14;15;16;17;18},
45658,45659,45660,45661,45662,45663,45664,45665,45711,45724,45778,45779,45785,45786,45820,45821,45965,46022),
_xlfn.LET(_xlpm.DD,
MAX(MIN($AX313,EOMONTH(BF$15,0))-MAX($AW313,BF$15),),
_xlfn.IFS(
AND(MONTH($AW313)=MONTH(BF$15),MONTH($AX313)&lt;&gt;MONTH(BF$15)),
NETWORKDAYS.INTL($AW313,$AW313+_xlpm.DD,1,_xlpm.VD),
AND(MONTH($AW313)&lt;&gt;MONTH(BF$15),MONTH($AX313)=MONTH(BF$15)),
NETWORKDAYS.INTL(($AX313)-_xlpm.DD,$AX313,1,_xlpm.VD),
AND(MONTH($AW313)&lt;MONTH(BF$15),MONTH($AX313)&gt;MONTH(BF$15)),
NETWORKDAYS.INTL((EOMONTH(BF$15-1,1))-_xlpm.DD,EOMONTH(BF$15-1,1),1,_xlpm.VD),
AND(MONTH($AW313)=MONTH(BF$15),MONTH($AX313)=MONTH(BF$15)),
NETWORKDAYS.INTL($AW313,$AX313,1,_xlpm.VD)))),0)),
$DH313="месяц",
$BP313*BF313,
$DH313="неделя",
$BP313*BF313/7*(ROUNDUP((DAY(EOMONTH(BF$15,0)))/4,0))),
0)</f>
        <v/>
      </c>
      <c r="BX313" s="125">
        <f t="array" ref="BX313">
IFERROR(
_xlfn.IFS(
$DH313="день_1",
$BP313*$BL313/($AX313-$AW313+1)*BG313*(DAY(EOMONTH(BG$15,0))),
$DH313="день_2",
$BP313/30*MAX(MIN($AX313,EOMONTH(BG$15,0))-MAX($AW313,BG$15)+1,),
$DH313="раб.день",
$BP313/30*(IFERROR(
_xlfn.LET(_xlpm.VD,
CHOOSE(
{1;2;3;4;5;6;7;8;9;10;11;12;13;14;15;16;17;18},
45658,45659,45660,45661,45662,45663,45664,45665,45711,45724,45778,45779,45785,45786,45820,45821,45965,46022),
_xlfn.LET(_xlpm.DD,
MAX(MIN($AX313,EOMONTH(BG$15,0))-MAX($AW313,BG$15),),
_xlfn.IFS(
AND(MONTH($AW313)=MONTH(BG$15),MONTH($AX313)&lt;&gt;MONTH(BG$15)),
NETWORKDAYS.INTL($AW313,$AW313+_xlpm.DD,1,_xlpm.VD),
AND(MONTH($AW313)&lt;&gt;MONTH(BG$15),MONTH($AX313)=MONTH(BG$15)),
NETWORKDAYS.INTL(($AX313)-_xlpm.DD,$AX313,1,_xlpm.VD),
AND(MONTH($AW313)&lt;MONTH(BG$15),MONTH($AX313)&gt;MONTH(BG$15)),
NETWORKDAYS.INTL((EOMONTH(BG$15-1,1))-_xlpm.DD,EOMONTH(BG$15-1,1),1,_xlpm.VD),
AND(MONTH($AW313)=MONTH(BG$15),MONTH($AX313)=MONTH(BG$15)),
NETWORKDAYS.INTL($AW313,$AX313,1,_xlpm.VD)))),0)),
$DH313="месяц",
$BP313*BG313,
$DH313="неделя",
$BP313*BG313/7*(ROUNDUP((DAY(EOMONTH(BG$15,0)))/4,0))),
0)</f>
        <v/>
      </c>
      <c r="BY313" s="125">
        <f t="array" ref="BY313">
IFERROR(
_xlfn.IFS(
$DH313="день_1",
$BP313*$BL313/($AX313-$AW313+1)*BH313*(DAY(EOMONTH(BH$15,0))),
$DH313="день_2",
$BP313/30*MAX(MIN($AX313,EOMONTH(BH$15,0))-MAX($AW313,BH$15)+1,),
$DH313="раб.день",
$BP313/30*(IFERROR(
_xlfn.LET(_xlpm.VD,
CHOOSE(
{1;2;3;4;5;6;7;8;9;10;11;12;13;14;15;16;17;18},
45658,45659,45660,45661,45662,45663,45664,45665,45711,45724,45778,45779,45785,45786,45820,45821,45965,46022),
_xlfn.LET(_xlpm.DD,
MAX(MIN($AX313,EOMONTH(BH$15,0))-MAX($AW313,BH$15),),
_xlfn.IFS(
AND(MONTH($AW313)=MONTH(BH$15),MONTH($AX313)&lt;&gt;MONTH(BH$15)),
NETWORKDAYS.INTL($AW313,$AW313+_xlpm.DD,1,_xlpm.VD),
AND(MONTH($AW313)&lt;&gt;MONTH(BH$15),MONTH($AX313)=MONTH(BH$15)),
NETWORKDAYS.INTL(($AX313)-_xlpm.DD,$AX313,1,_xlpm.VD),
AND(MONTH($AW313)&lt;MONTH(BH$15),MONTH($AX313)&gt;MONTH(BH$15)),
NETWORKDAYS.INTL((EOMONTH(BH$15-1,1))-_xlpm.DD,EOMONTH(BH$15-1,1),1,_xlpm.VD),
AND(MONTH($AW313)=MONTH(BH$15),MONTH($AX313)=MONTH(BH$15)),
NETWORKDAYS.INTL($AW313,$AX313,1,_xlpm.VD)))),0)),
$DH313="месяц",
$BP313*BH313,
$DH313="неделя",
$BP313*BH313/7*(ROUNDUP((DAY(EOMONTH(BH$15,0)))/4,0))),
0)</f>
        <v/>
      </c>
      <c r="BZ313" s="125">
        <f t="array" ref="BZ313">
IFERROR(
_xlfn.IFS(
$DH313="день_1",
$BP313*$BL313/($AX313-$AW313+1)*BI313*(DAY(EOMONTH(BI$15,0))),
$DH313="день_2",
$BP313/30*MAX(MIN($AX313,EOMONTH(BI$15,0))-MAX($AW313,BI$15)+1,),
$DH313="раб.день",
$BP313/30*(IFERROR(
_xlfn.LET(_xlpm.VD,
CHOOSE(
{1;2;3;4;5;6;7;8;9;10;11;12;13;14;15;16;17;18},
45658,45659,45660,45661,45662,45663,45664,45665,45711,45724,45778,45779,45785,45786,45820,45821,45965,46022),
_xlfn.LET(_xlpm.DD,
MAX(MIN($AX313,EOMONTH(BI$15,0))-MAX($AW313,BI$15),),
_xlfn.IFS(
AND(MONTH($AW313)=MONTH(BI$15),MONTH($AX313)&lt;&gt;MONTH(BI$15)),
NETWORKDAYS.INTL($AW313,$AW313+_xlpm.DD,1,_xlpm.VD),
AND(MONTH($AW313)&lt;&gt;MONTH(BI$15),MONTH($AX313)=MONTH(BI$15)),
NETWORKDAYS.INTL(($AX313)-_xlpm.DD,$AX313,1,_xlpm.VD),
AND(MONTH($AW313)&lt;MONTH(BI$15),MONTH($AX313)&gt;MONTH(BI$15)),
NETWORKDAYS.INTL((EOMONTH(BI$15-1,1))-_xlpm.DD,EOMONTH(BI$15-1,1),1,_xlpm.VD),
AND(MONTH($AW313)=MONTH(BI$15),MONTH($AX313)=MONTH(BI$15)),
NETWORKDAYS.INTL($AW313,$AX313,1,_xlpm.VD)))),0)),
$DH313="месяц",
$BP313*BI313,
$DH313="неделя",
$BP313*BI313/7*(ROUNDUP((DAY(EOMONTH(BI$15,0)))/4,0))),
0)</f>
        <v/>
      </c>
      <c r="CA313" s="125">
        <f t="array" ref="CA313">
IFERROR(
_xlfn.IFS(
$DH313="день_1",
$BP313*$BL313/($AX313-$AW313+1)*BJ313*(DAY(EOMONTH(BJ$15,0))),
$DH313="день_2",
$BP313/30*MAX(MIN($AX313,EOMONTH(BJ$15,0))-MAX($AW313,BJ$15)+1,),
$DH313="раб.день",
$BP313/30*(IFERROR(
_xlfn.LET(_xlpm.VD,
CHOOSE(
{1;2;3;4;5;6;7;8;9;10;11;12;13;14;15;16;17;18},
45658,45659,45660,45661,45662,45663,45664,45665,45711,45724,45778,45779,45785,45786,45820,45821,45965,46022),
_xlfn.LET(_xlpm.DD,
MAX(MIN($AX313,EOMONTH(BJ$15,0))-MAX($AW313,BJ$15),),
_xlfn.IFS(
AND(MONTH($AW313)=MONTH(BJ$15),MONTH($AX313)&lt;&gt;MONTH(BJ$15)),
NETWORKDAYS.INTL($AW313,$AW313+_xlpm.DD,1,_xlpm.VD),
AND(MONTH($AW313)&lt;&gt;MONTH(BJ$15),MONTH($AX313)=MONTH(BJ$15)),
NETWORKDAYS.INTL(($AX313)-_xlpm.DD,$AX313,1,_xlpm.VD),
AND(MONTH($AW313)&lt;MONTH(BJ$15),MONTH($AX313)&gt;MONTH(BJ$15)),
NETWORKDAYS.INTL((EOMONTH(BJ$15-1,1))-_xlpm.DD,EOMONTH(BJ$15-1,1),1,_xlpm.VD),
AND(MONTH($AW313)=MONTH(BJ$15),MONTH($AX313)=MONTH(BJ$15)),
NETWORKDAYS.INTL($AW313,$AX313,1,_xlpm.VD)))),0)),
$DH313="месяц",
$BP313*BJ313,
$DH313="неделя",
$BP313*BJ313/7*(ROUNDUP((DAY(EOMONTH(BJ$15,0)))/4,0))),
0)</f>
        <v/>
      </c>
      <c r="CB313" s="125">
        <f t="array" ref="CB313">
IFERROR(
_xlfn.IFS(
$DH313="день_1",
$BP313*$BL313/($AX313-$AW313+1)*BK313*(DAY(EOMONTH(BK$15,0))),
$DH313="день_2",
$BP313/30*MAX(MIN($AX313,EOMONTH(BK$15,0))-MAX($AW313,BK$15)+1,),
$DH313="раб.день",
$BP313/30*(IFERROR(
_xlfn.LET(_xlpm.VD,
CHOOSE(
{1;2;3;4;5;6;7;8;9;10;11;12;13;14;15;16;17;18},
45658,45659,45660,45661,45662,45663,45664,45665,45711,45724,45778,45779,45785,45786,45820,45821,45965,46022),
_xlfn.LET(_xlpm.DD,
MAX(MIN($AX313,EOMONTH(BK$15,0))-MAX($AW313,BK$15),),
_xlfn.IFS(
AND(MONTH($AW313)=MONTH(BK$15),MONTH($AX313)&lt;&gt;MONTH(BK$15)),
NETWORKDAYS.INTL($AW313,$AW313+_xlpm.DD,1,_xlpm.VD),
AND(MONTH($AW313)&lt;&gt;MONTH(BK$15),MONTH($AX313)=MONTH(BK$15)),
NETWORKDAYS.INTL(($AX313)-_xlpm.DD,$AX313,1,_xlpm.VD),
AND(MONTH($AW313)&lt;MONTH(BK$15),MONTH($AX313)&gt;MONTH(BK$15)),
NETWORKDAYS.INTL((EOMONTH(BK$15-1,1))-_xlpm.DD,EOMONTH(BK$15-1,1),1,_xlpm.VD),
AND(MONTH($AW313)=MONTH(BK$15),MONTH($AX313)=MONTH(BK$15)),
NETWORKDAYS.INTL($AW313,$AX313,1,_xlpm.VD)))),0)),
$DH313="месяц",
$BP313*BK313,
$DH313="неделя",
$BP313*BK313/7*(ROUNDUP((DAY(EOMONTH(BK$15,0)))/4,0))),
0)</f>
        <v/>
      </c>
      <c r="CC313" s="125">
        <f>SUM($BQ313:$CB313)</f>
        <v/>
      </c>
      <c r="CD313" s="126">
        <f>SUM($EH313:$EH313)</f>
        <v/>
      </c>
      <c r="CE313" s="126">
        <f>$CD313*$AB313</f>
        <v/>
      </c>
      <c r="CF313" s="126">
        <f>SUM($EK313:$EK313)</f>
        <v/>
      </c>
      <c r="CG313" s="126">
        <f>$CF313*$AB313</f>
        <v/>
      </c>
      <c r="CH313" s="126">
        <f>SUM($CC313,$CE313,$CG313)</f>
        <v/>
      </c>
      <c r="CI313" s="126">
        <f>$CH313*(1+$CM313)</f>
        <v/>
      </c>
      <c r="CJ313" s="127" t="n">
        <v>0</v>
      </c>
      <c r="CK313" s="126">
        <f>SUM($CH313:$CH313)*(1+$CJ313)</f>
        <v/>
      </c>
      <c r="CL313" s="126">
        <f>SUM($CH313:$CH313)*(1+$CM313)</f>
        <v/>
      </c>
      <c r="CM313" s="59" t="inlineStr">
        <is>
          <t>20%</t>
        </is>
      </c>
      <c r="CN313" s="59" t="n"/>
      <c r="CO313" s="72" t="n"/>
      <c r="CP313" s="59" t="n"/>
      <c r="CQ313" s="73" t="n"/>
      <c r="CR313" s="73" t="n"/>
      <c r="CS313" s="73" t="n"/>
      <c r="CT313" s="72" t="n"/>
      <c r="CU313" s="79" t="inlineStr">
        <is>
          <t> </t>
        </is>
      </c>
      <c r="CV313" s="60" t="n"/>
      <c r="CW313" s="60" t="n"/>
      <c r="CX313" s="60" t="n"/>
      <c r="CY313" s="127">
        <f>IFERROR(($CC313-$EE313)/($EE313/(1-$DQ313)),0)</f>
        <v/>
      </c>
      <c r="CZ313" s="127">
        <f>IFERROR(1-$EI313/($CE313),0)</f>
        <v/>
      </c>
      <c r="DA313" s="127">
        <f>IFERROR(1-$EL313/($CG313),0)</f>
        <v/>
      </c>
      <c r="DB313" s="126">
        <f>ROUND(IFERROR(($CI313/(1+$CM313)-$EN313),0),2)</f>
        <v/>
      </c>
      <c r="DC313" s="128" t="n"/>
      <c r="DD313" s="125" t="n"/>
      <c r="DE313" s="75" t="n">
        <v>0</v>
      </c>
      <c r="DF313" s="128" t="n"/>
      <c r="DG313" s="125">
        <f>IF($DC313=0,0,$DD313*($DC313*100%-$DE313*$DF313))*SUM($AB313:$AB313)</f>
        <v/>
      </c>
      <c r="DH313" s="129" t="inlineStr">
        <is>
          <t>месяц</t>
        </is>
      </c>
      <c r="DI313" s="130">
        <f t="array" ref="DI313">IFERROR(
IF($ES313="LisChannel",
(ROUND(((INDEX({174.625;153.888888888889;130.972222222222},MATCH($AI313,{2;3;4}),0))*$AG313*$AI313),2)),0),0)</f>
        <v/>
      </c>
      <c r="DJ313" s="130">
        <f>
_xlfn.LET(_xlpm.X,
IFERROR(
IF($ES313="НовиковТВ",
(_xlfn.LET(_xlpm.NTV,
_xlfn.LET(_xlpm.MIN,350000,
IF(SUMIFS($DI:$DI,$ES:$ES,"НовиковТВ")&lt;=_xlpm.MIN,
(SUMIFS($DI:$DI,$ES:$ES,"НовиковТВ")/(COUNTIFS($ES:$ES,"НовиковТВ")))*_xlpm.MIN/SUMIFS($DI:$DI,$ES:$ES,"НовиковТВ"),
DI313)),
_xlpm.NTV+$DG313/(1-(1-(_xlpm.NTV)*(1-$DL313)*(1-$DM313)*(1-$DN313)*(1-$DO313)*(1-$DP313)/_xlpm.NTV))))/(1+$EP313),
$DI313+$DG313/(1-(1-($DI313)*(1-$DL313)*(1-$DM313)*(1-$DN313)*(1-$DO313)*(1-$DP313)/$DI313))),
0),
_xlpm.X*(1+$CM313)*(1+$CW313)-_xlpm.X*(1+$CM313)+_xlpm.X)</f>
        <v/>
      </c>
      <c r="DK313" s="125" t="inlineStr">
        <is>
          <t>послед.</t>
        </is>
      </c>
      <c r="DL313" s="63" t="n">
        <v>0</v>
      </c>
      <c r="DM313" s="63" t="n">
        <v>0</v>
      </c>
      <c r="DN313" s="63" t="n">
        <v>0</v>
      </c>
      <c r="DO313" s="63" t="n">
        <v>0</v>
      </c>
      <c r="DP313" s="63" t="n">
        <v>0</v>
      </c>
      <c r="DQ313" s="63">
        <f t="array" ref="DQ313">IFERROR(_xlfn.IFS(
$DK313="послед.",1-(1-$DL313)*(1-$DM313)*(1-$DN313)*(1-$DO313)*(1-$DP313),
$DK313="сумм.",$DL313+$DM313+$DN313+$DO313+$DP313),
0)</f>
        <v/>
      </c>
      <c r="DR313" s="125">
        <f t="array" ref="DR313">
IFERROR(
_xlfn.IFS(
$BL313=0,
0,
$BL313&gt;0,
_xlfn.IFS($DK313="послед.",
$DJ313*(1-$DL313)*(1-$DM313)*(1-$DN313)*(1-$DO313)*(1-$DP313),
$DK313="сумм.",
$DJ313*(1-($DL313+$DM313+$DN313+$DO313+$DP313)))),0)</f>
        <v/>
      </c>
      <c r="DS313" s="125">
        <f t="array" ref="DS313">
IFERROR(_xlfn.IFS(
$DH313="день_1",
$DR313*$BL313/($AX313-$AW313+1)*AZ313*(DAY(EOMONTH(AZ$15,0))),
$DH313="день_2",
$DR313/30*MAX(MIN($AX313,EOMONTH(AZ$15,0))-MAX($AW313,AZ$15)+1,),
$DH313="раб.день",
$DR313/30*(IFERROR(
_xlfn.LET(_xlpm.VD,
CHOOSE(
{1;2;3;4;5;6;7;8;9;10;11;12;13;14;15;16;17;18},
45658,45659,45660,45661,45662,45663,45664,45665,45711,45724,45778,45779,45785,45786,45820,45821,45965,46022),
_xlfn.LET(_xlpm.DD,
MAX(MIN($AX313,EOMONTH(AZ$15,0))-MAX($AW313,AZ$15),),
_xlfn.IFS(
AND(MONTH($AW313)=MONTH(AZ$15),MONTH($AX313)&lt;&gt;MONTH(AZ$15)),
NETWORKDAYS.INTL($AW313,$AW313+_xlpm.DD,1,_xlpm.VD),
AND(MONTH($AW313)&lt;&gt;MONTH(AZ$15),MONTH($AX313)=MONTH(AZ$15)),
NETWORKDAYS.INTL(($AX313)-_xlpm.DD,$AX313,1,_xlpm.VD),
AND(MONTH($AW313)&lt;MONTH(AZ$15),MONTH($AX313)&gt;MONTH(AZ$15)),
NETWORKDAYS.INTL((EOMONTH(AZ$15-1,1))-_xlpm.DD,EOMONTH(AZ$15-1,1),1,_xlpm.VD),
AND(MONTH($AW313)=MONTH(AZ$15),MONTH($AX313)=MONTH(AZ$15)),
NETWORKDAYS.INTL($AW313,$AX313,1,_xlpm.VD)))),0)),
$DH313="месяц",
$DR313*AZ313,
$DH313="неделя",
$DR313*AZ313/7*(ROUNDUP((DAY(EOMONTH(AZ$15,0)))/4,0))),
0)</f>
        <v/>
      </c>
      <c r="DT313" s="125">
        <f t="array" ref="DT313">
IFERROR(_xlfn.IFS(
$DH313="день_1",
$DR313*$BL313/($AX313-$AW313+1)*BA313*(DAY(EOMONTH(BA$15,0))),
$DH313="день_2",
$DR313/30*MAX(MIN($AX313,EOMONTH(BA$15,0))-MAX($AW313,BA$15)+1,),
$DH313="раб.день",
$DR313/30*(IFERROR(
_xlfn.LET(_xlpm.VD,
CHOOSE(
{1;2;3;4;5;6;7;8;9;10;11;12;13;14;15;16;17;18},
45658,45659,45660,45661,45662,45663,45664,45665,45711,45724,45778,45779,45785,45786,45820,45821,45965,46022),
_xlfn.LET(_xlpm.DD,
MAX(MIN($AX313,EOMONTH(BA$15,0))-MAX($AW313,BA$15),),
_xlfn.IFS(
AND(MONTH($AW313)=MONTH(BA$15),MONTH($AX313)&lt;&gt;MONTH(BA$15)),
NETWORKDAYS.INTL($AW313,$AW313+_xlpm.DD,1,_xlpm.VD),
AND(MONTH($AW313)&lt;&gt;MONTH(BA$15),MONTH($AX313)=MONTH(BA$15)),
NETWORKDAYS.INTL(($AX313)-_xlpm.DD,$AX313,1,_xlpm.VD),
AND(MONTH($AW313)&lt;MONTH(BA$15),MONTH($AX313)&gt;MONTH(BA$15)),
NETWORKDAYS.INTL((EOMONTH(BA$15-1,1))-_xlpm.DD,EOMONTH(BA$15-1,1),1,_xlpm.VD),
AND(MONTH($AW313)=MONTH(BA$15),MONTH($AX313)=MONTH(BA$15)),
NETWORKDAYS.INTL($AW313,$AX313,1,_xlpm.VD)))),0)),
$DH313="месяц",
$DR313*BA313,
$DH313="неделя",
$DR313*BA313/7*(ROUNDUP((DAY(EOMONTH(BA$15,0)))/4,0))),
0)</f>
        <v/>
      </c>
      <c r="DU313" s="125">
        <f t="array" ref="DU313">
IFERROR(_xlfn.IFS(
$DH313="день_1",
$DR313*$BL313/($AX313-$AW313+1)*BB313*(DAY(EOMONTH(BB$15,0))),
$DH313="день_2",
$DR313/30*MAX(MIN($AX313,EOMONTH(BB$15,0))-MAX($AW313,BB$15)+1,),
$DH313="раб.день",
$DR313/30*(IFERROR(
_xlfn.LET(_xlpm.VD,
CHOOSE(
{1;2;3;4;5;6;7;8;9;10;11;12;13;14;15;16;17;18},
45658,45659,45660,45661,45662,45663,45664,45665,45711,45724,45778,45779,45785,45786,45820,45821,45965,46022),
_xlfn.LET(_xlpm.DD,
MAX(MIN($AX313,EOMONTH(BB$15,0))-MAX($AW313,BB$15),),
_xlfn.IFS(
AND(MONTH($AW313)=MONTH(BB$15),MONTH($AX313)&lt;&gt;MONTH(BB$15)),
NETWORKDAYS.INTL($AW313,$AW313+_xlpm.DD,1,_xlpm.VD),
AND(MONTH($AW313)&lt;&gt;MONTH(BB$15),MONTH($AX313)=MONTH(BB$15)),
NETWORKDAYS.INTL(($AX313)-_xlpm.DD,$AX313,1,_xlpm.VD),
AND(MONTH($AW313)&lt;MONTH(BB$15),MONTH($AX313)&gt;MONTH(BB$15)),
NETWORKDAYS.INTL((EOMONTH(BB$15-1,1))-_xlpm.DD,EOMONTH(BB$15-1,1),1,_xlpm.VD),
AND(MONTH($AW313)=MONTH(BB$15),MONTH($AX313)=MONTH(BB$15)),
NETWORKDAYS.INTL($AW313,$AX313,1,_xlpm.VD)))),0)),
$DH313="месяц",
$DR313*BB313,
$DH313="неделя",
$DR313*BB313/7*(ROUNDUP((DAY(EOMONTH(BB$15,0)))/4,0))),
0)</f>
        <v/>
      </c>
      <c r="DV313" s="125">
        <f t="array" ref="DV313">
IFERROR(_xlfn.IFS(
$DH313="день_1",
$DR313*$BL313/($AX313-$AW313+1)*BC313*(DAY(EOMONTH(BC$15,0))),
$DH313="день_2",
$DR313/30*MAX(MIN($AX313,EOMONTH(BC$15,0))-MAX($AW313,BC$15)+1,),
$DH313="раб.день",
$DR313/30*(IFERROR(
_xlfn.LET(_xlpm.VD,
CHOOSE(
{1;2;3;4;5;6;7;8;9;10;11;12;13;14;15;16;17;18},
45658,45659,45660,45661,45662,45663,45664,45665,45711,45724,45778,45779,45785,45786,45820,45821,45965,46022),
_xlfn.LET(_xlpm.DD,
MAX(MIN($AX313,EOMONTH(BC$15,0))-MAX($AW313,BC$15),),
_xlfn.IFS(
AND(MONTH($AW313)=MONTH(BC$15),MONTH($AX313)&lt;&gt;MONTH(BC$15)),
NETWORKDAYS.INTL($AW313,$AW313+_xlpm.DD,1,_xlpm.VD),
AND(MONTH($AW313)&lt;&gt;MONTH(BC$15),MONTH($AX313)=MONTH(BC$15)),
NETWORKDAYS.INTL(($AX313)-_xlpm.DD,$AX313,1,_xlpm.VD),
AND(MONTH($AW313)&lt;MONTH(BC$15),MONTH($AX313)&gt;MONTH(BC$15)),
NETWORKDAYS.INTL((EOMONTH(BC$15-1,1))-_xlpm.DD,EOMONTH(BC$15-1,1),1,_xlpm.VD),
AND(MONTH($AW313)=MONTH(BC$15),MONTH($AX313)=MONTH(BC$15)),
NETWORKDAYS.INTL($AW313,$AX313,1,_xlpm.VD)))),0)),
$DH313="месяц",
$DR313*BC313,
$DH313="неделя",
$DR313*BC313/7*(ROUNDUP((DAY(EOMONTH(BC$15,0)))/4,0))),
0)</f>
        <v/>
      </c>
      <c r="DW313" s="125">
        <f t="array" ref="DW313">
IFERROR(_xlfn.IFS(
$DH313="день_1",
$DR313*$BL313/($AX313-$AW313+1)*BD313*(DAY(EOMONTH(BD$15,0))),
$DH313="день_2",
$DR313/30*MAX(MIN($AX313,EOMONTH(BD$15,0))-MAX($AW313,BD$15)+1,),
$DH313="раб.день",
$DR313/30*(IFERROR(
_xlfn.LET(_xlpm.VD,
CHOOSE(
{1;2;3;4;5;6;7;8;9;10;11;12;13;14;15;16;17;18},
45658,45659,45660,45661,45662,45663,45664,45665,45711,45724,45778,45779,45785,45786,45820,45821,45965,46022),
_xlfn.LET(_xlpm.DD,
MAX(MIN($AX313,EOMONTH(BD$15,0))-MAX($AW313,BD$15),),
_xlfn.IFS(
AND(MONTH($AW313)=MONTH(BD$15),MONTH($AX313)&lt;&gt;MONTH(BD$15)),
NETWORKDAYS.INTL($AW313,$AW313+_xlpm.DD,1,_xlpm.VD),
AND(MONTH($AW313)&lt;&gt;MONTH(BD$15),MONTH($AX313)=MONTH(BD$15)),
NETWORKDAYS.INTL(($AX313)-_xlpm.DD,$AX313,1,_xlpm.VD),
AND(MONTH($AW313)&lt;MONTH(BD$15),MONTH($AX313)&gt;MONTH(BD$15)),
NETWORKDAYS.INTL((EOMONTH(BD$15-1,1))-_xlpm.DD,EOMONTH(BD$15-1,1),1,_xlpm.VD),
AND(MONTH($AW313)=MONTH(BD$15),MONTH($AX313)=MONTH(BD$15)),
NETWORKDAYS.INTL($AW313,$AX313,1,_xlpm.VD)))),0)),
$DH313="месяц",
$DR313*BD313,
$DH313="неделя",
$DR313*BD313/7*(ROUNDUP((DAY(EOMONTH(BD$15,0)))/4,0))),
0)</f>
        <v/>
      </c>
      <c r="DX313" s="125">
        <f t="array" ref="DX313">
IFERROR(_xlfn.IFS(
$DH313="день_1",
$DR313*$BL313/($AX313-$AW313+1)*BE313*(DAY(EOMONTH(BE$15,0))),
$DH313="день_2",
$DR313/30*MAX(MIN($AX313,EOMONTH(BE$15,0))-MAX($AW313,BE$15)+1,),
$DH313="раб.день",
$DR313/30*(IFERROR(
_xlfn.LET(_xlpm.VD,
CHOOSE(
{1;2;3;4;5;6;7;8;9;10;11;12;13;14;15;16;17;18},
45658,45659,45660,45661,45662,45663,45664,45665,45711,45724,45778,45779,45785,45786,45820,45821,45965,46022),
_xlfn.LET(_xlpm.DD,
MAX(MIN($AX313,EOMONTH(BE$15,0))-MAX($AW313,BE$15),),
_xlfn.IFS(
AND(MONTH($AW313)=MONTH(BE$15),MONTH($AX313)&lt;&gt;MONTH(BE$15)),
NETWORKDAYS.INTL($AW313,$AW313+_xlpm.DD,1,_xlpm.VD),
AND(MONTH($AW313)&lt;&gt;MONTH(BE$15),MONTH($AX313)=MONTH(BE$15)),
NETWORKDAYS.INTL(($AX313)-_xlpm.DD,$AX313,1,_xlpm.VD),
AND(MONTH($AW313)&lt;MONTH(BE$15),MONTH($AX313)&gt;MONTH(BE$15)),
NETWORKDAYS.INTL((EOMONTH(BE$15-1,1))-_xlpm.DD,EOMONTH(BE$15-1,1),1,_xlpm.VD),
AND(MONTH($AW313)=MONTH(BE$15),MONTH($AX313)=MONTH(BE$15)),
NETWORKDAYS.INTL($AW313,$AX313,1,_xlpm.VD)))),0)),
$DH313="месяц",
$DR313*BE313,
$DH313="неделя",
$DR313*BE313/7*(ROUNDUP((DAY(EOMONTH(BE$15,0)))/4,0))),
0)</f>
        <v/>
      </c>
      <c r="DY313" s="125">
        <f t="array" ref="DY313">
IFERROR(_xlfn.IFS(
$DH313="день_1",
$DR313*$BL313/($AX313-$AW313+1)*BF313*(DAY(EOMONTH(BF$15,0))),
$DH313="день_2",
$DR313/30*MAX(MIN($AX313,EOMONTH(BF$15,0))-MAX($AW313,BF$15)+1,),
$DH313="раб.день",
$DR313/30*(IFERROR(
_xlfn.LET(_xlpm.VD,
CHOOSE(
{1;2;3;4;5;6;7;8;9;10;11;12;13;14;15;16;17;18},
45658,45659,45660,45661,45662,45663,45664,45665,45711,45724,45778,45779,45785,45786,45820,45821,45965,46022),
_xlfn.LET(_xlpm.DD,
MAX(MIN($AX313,EOMONTH(BF$15,0))-MAX($AW313,BF$15),),
_xlfn.IFS(
AND(MONTH($AW313)=MONTH(BF$15),MONTH($AX313)&lt;&gt;MONTH(BF$15)),
NETWORKDAYS.INTL($AW313,$AW313+_xlpm.DD,1,_xlpm.VD),
AND(MONTH($AW313)&lt;&gt;MONTH(BF$15),MONTH($AX313)=MONTH(BF$15)),
NETWORKDAYS.INTL(($AX313)-_xlpm.DD,$AX313,1,_xlpm.VD),
AND(MONTH($AW313)&lt;MONTH(BF$15),MONTH($AX313)&gt;MONTH(BF$15)),
NETWORKDAYS.INTL((EOMONTH(BF$15-1,1))-_xlpm.DD,EOMONTH(BF$15-1,1),1,_xlpm.VD),
AND(MONTH($AW313)=MONTH(BF$15),MONTH($AX313)=MONTH(BF$15)),
NETWORKDAYS.INTL($AW313,$AX313,1,_xlpm.VD)))),0)),
$DH313="месяц",
$DR313*BF313,
$DH313="неделя",
$DR313*BF313/7*(ROUNDUP((DAY(EOMONTH(BF$15,0)))/4,0))),
0)</f>
        <v/>
      </c>
      <c r="DZ313" s="125">
        <f t="array" ref="DZ313">
IFERROR(_xlfn.IFS(
$DH313="день_1",
$DR313*$BL313/($AX313-$AW313+1)*BG313*(DAY(EOMONTH(BG$15,0))),
$DH313="день_2",
$DR313/30*MAX(MIN($AX313,EOMONTH(BG$15,0))-MAX($AW313,BG$15)+1,),
$DH313="раб.день",
$DR313/30*(IFERROR(
_xlfn.LET(_xlpm.VD,
CHOOSE(
{1;2;3;4;5;6;7;8;9;10;11;12;13;14;15;16;17;18},
45658,45659,45660,45661,45662,45663,45664,45665,45711,45724,45778,45779,45785,45786,45820,45821,45965,46022),
_xlfn.LET(_xlpm.DD,
MAX(MIN($AX313,EOMONTH(BG$15,0))-MAX($AW313,BG$15),),
_xlfn.IFS(
AND(MONTH($AW313)=MONTH(BG$15),MONTH($AX313)&lt;&gt;MONTH(BG$15)),
NETWORKDAYS.INTL($AW313,$AW313+_xlpm.DD,1,_xlpm.VD),
AND(MONTH($AW313)&lt;&gt;MONTH(BG$15),MONTH($AX313)=MONTH(BG$15)),
NETWORKDAYS.INTL(($AX313)-_xlpm.DD,$AX313,1,_xlpm.VD),
AND(MONTH($AW313)&lt;MONTH(BG$15),MONTH($AX313)&gt;MONTH(BG$15)),
NETWORKDAYS.INTL((EOMONTH(BG$15-1,1))-_xlpm.DD,EOMONTH(BG$15-1,1),1,_xlpm.VD),
AND(MONTH($AW313)=MONTH(BG$15),MONTH($AX313)=MONTH(BG$15)),
NETWORKDAYS.INTL($AW313,$AX313,1,_xlpm.VD)))),0)),
$DH313="месяц",
$DR313*BG313,
$DH313="неделя",
$DR313*BG313/7*(ROUNDUP((DAY(EOMONTH(BG$15,0)))/4,0))),
0)</f>
        <v/>
      </c>
      <c r="EA313" s="125">
        <f t="array" ref="EA313">
IFERROR(_xlfn.IFS(
$DH313="день_1",
$DR313*$BL313/($AX313-$AW313+1)*BH313*(DAY(EOMONTH(BH$15,0))),
$DH313="день_2",
$DR313/30*MAX(MIN($AX313,EOMONTH(BH$15,0))-MAX($AW313,BH$15)+1,),
$DH313="раб.день",
$DR313/30*(IFERROR(
_xlfn.LET(_xlpm.VD,
CHOOSE(
{1;2;3;4;5;6;7;8;9;10;11;12;13;14;15;16;17;18},
45658,45659,45660,45661,45662,45663,45664,45665,45711,45724,45778,45779,45785,45786,45820,45821,45965,46022),
_xlfn.LET(_xlpm.DD,
MAX(MIN($AX313,EOMONTH(BH$15,0))-MAX($AW313,BH$15),),
_xlfn.IFS(
AND(MONTH($AW313)=MONTH(BH$15),MONTH($AX313)&lt;&gt;MONTH(BH$15)),
NETWORKDAYS.INTL($AW313,$AW313+_xlpm.DD,1,_xlpm.VD),
AND(MONTH($AW313)&lt;&gt;MONTH(BH$15),MONTH($AX313)=MONTH(BH$15)),
NETWORKDAYS.INTL(($AX313)-_xlpm.DD,$AX313,1,_xlpm.VD),
AND(MONTH($AW313)&lt;MONTH(BH$15),MONTH($AX313)&gt;MONTH(BH$15)),
NETWORKDAYS.INTL((EOMONTH(BH$15-1,1))-_xlpm.DD,EOMONTH(BH$15-1,1),1,_xlpm.VD),
AND(MONTH($AW313)=MONTH(BH$15),MONTH($AX313)=MONTH(BH$15)),
NETWORKDAYS.INTL($AW313,$AX313,1,_xlpm.VD)))),0)),
$DH313="месяц",
$DR313*BH313,
$DH313="неделя",
$DR313*BH313/7*(ROUNDUP((DAY(EOMONTH(BH$15,0)))/4,0))),
0)</f>
        <v/>
      </c>
      <c r="EB313" s="125">
        <f t="array" ref="EB313">
IFERROR(_xlfn.IFS(
$DH313="день_1",
$DR313*$BL313/($AX313-$AW313+1)*BI313*(DAY(EOMONTH(BI$15,0))),
$DH313="день_2",
$DR313/30*MAX(MIN($AX313,EOMONTH(BI$15,0))-MAX($AW313,BI$15)+1,),
$DH313="раб.день",
$DR313/30*(IFERROR(
_xlfn.LET(_xlpm.VD,
CHOOSE(
{1;2;3;4;5;6;7;8;9;10;11;12;13;14;15;16;17;18},
45658,45659,45660,45661,45662,45663,45664,45665,45711,45724,45778,45779,45785,45786,45820,45821,45965,46022),
_xlfn.LET(_xlpm.DD,
MAX(MIN($AX313,EOMONTH(BI$15,0))-MAX($AW313,BI$15),),
_xlfn.IFS(
AND(MONTH($AW313)=MONTH(BI$15),MONTH($AX313)&lt;&gt;MONTH(BI$15)),
NETWORKDAYS.INTL($AW313,$AW313+_xlpm.DD,1,_xlpm.VD),
AND(MONTH($AW313)&lt;&gt;MONTH(BI$15),MONTH($AX313)=MONTH(BI$15)),
NETWORKDAYS.INTL(($AX313)-_xlpm.DD,$AX313,1,_xlpm.VD),
AND(MONTH($AW313)&lt;MONTH(BI$15),MONTH($AX313)&gt;MONTH(BI$15)),
NETWORKDAYS.INTL((EOMONTH(BI$15-1,1))-_xlpm.DD,EOMONTH(BI$15-1,1),1,_xlpm.VD),
AND(MONTH($AW313)=MONTH(BI$15),MONTH($AX313)=MONTH(BI$15)),
NETWORKDAYS.INTL($AW313,$AX313,1,_xlpm.VD)))),0)),
$DH313="месяц",
$DR313*BI313,
$DH313="неделя",
$DR313*BI313/7*(ROUNDUP((DAY(EOMONTH(BI$15,0)))/4,0))),
0)</f>
        <v/>
      </c>
      <c r="EC313" s="125">
        <f t="array" ref="EC313">
IFERROR(_xlfn.IFS(
$DH313="день_1",
$DR313*$BL313/($AX313-$AW313+1)*BJ313*(DAY(EOMONTH(BJ$15,0))),
$DH313="день_2",
$DR313/30*MAX(MIN($AX313,EOMONTH(BJ$15,0))-MAX($AW313,BJ$15)+1,),
$DH313="раб.день",
$DR313/30*(IFERROR(
_xlfn.LET(_xlpm.VD,
CHOOSE(
{1;2;3;4;5;6;7;8;9;10;11;12;13;14;15;16;17;18},
45658,45659,45660,45661,45662,45663,45664,45665,45711,45724,45778,45779,45785,45786,45820,45821,45965,46022),
_xlfn.LET(_xlpm.DD,
MAX(MIN($AX313,EOMONTH(BJ$15,0))-MAX($AW313,BJ$15),),
_xlfn.IFS(
AND(MONTH($AW313)=MONTH(BJ$15),MONTH($AX313)&lt;&gt;MONTH(BJ$15)),
NETWORKDAYS.INTL($AW313,$AW313+_xlpm.DD,1,_xlpm.VD),
AND(MONTH($AW313)&lt;&gt;MONTH(BJ$15),MONTH($AX313)=MONTH(BJ$15)),
NETWORKDAYS.INTL(($AX313)-_xlpm.DD,$AX313,1,_xlpm.VD),
AND(MONTH($AW313)&lt;MONTH(BJ$15),MONTH($AX313)&gt;MONTH(BJ$15)),
NETWORKDAYS.INTL((EOMONTH(BJ$15-1,1))-_xlpm.DD,EOMONTH(BJ$15-1,1),1,_xlpm.VD),
AND(MONTH($AW313)=MONTH(BJ$15),MONTH($AX313)=MONTH(BJ$15)),
NETWORKDAYS.INTL($AW313,$AX313,1,_xlpm.VD)))),0)),
$DH313="месяц",
$DR313*BJ313,
$DH313="неделя",
$DR313*BJ313/7*(ROUNDUP((DAY(EOMONTH(BJ$15,0)))/4,0))),
0)</f>
        <v/>
      </c>
      <c r="ED313" s="125">
        <f t="array" ref="ED313">
IFERROR(_xlfn.IFS(
$DH313="день_1",
$DR313*$BL313/($AX313-$AW313+1)*BK313*(DAY(EOMONTH(BK$15,0))),
$DH313="день_2",
$DR313/30*MAX(MIN($AX313,EOMONTH(BK$15,0))-MAX($AW313,BK$15)+1,),
$DH313="раб.день",
$DR313/30*(IFERROR(
_xlfn.LET(_xlpm.VD,
CHOOSE(
{1;2;3;4;5;6;7;8;9;10;11;12;13;14;15;16;17;18},
45658,45659,45660,45661,45662,45663,45664,45665,45711,45724,45778,45779,45785,45786,45820,45821,45965,46022),
_xlfn.LET(_xlpm.DD,
MAX(MIN($AX313,EOMONTH(BK$15,0))-MAX($AW313,BK$15),),
_xlfn.IFS(
AND(MONTH($AW313)=MONTH(BK$15),MONTH($AX313)&lt;&gt;MONTH(BK$15)),
NETWORKDAYS.INTL($AW313,$AW313+_xlpm.DD,1,_xlpm.VD),
AND(MONTH($AW313)&lt;&gt;MONTH(BK$15),MONTH($AX313)=MONTH(BK$15)),
NETWORKDAYS.INTL(($AX313)-_xlpm.DD,$AX313,1,_xlpm.VD),
AND(MONTH($AW313)&lt;MONTH(BK$15),MONTH($AX313)&gt;MONTH(BK$15)),
NETWORKDAYS.INTL((EOMONTH(BK$15-1,1))-_xlpm.DD,EOMONTH(BK$15-1,1),1,_xlpm.VD),
AND(MONTH($AW313)=MONTH(BK$15),MONTH($AX313)=MONTH(BK$15)),
NETWORKDAYS.INTL($AW313,$AX313,1,_xlpm.VD)))),0)),
$DH313="месяц",
$DR313*BK313,
$DH313="неделя",
$DR313*BK313/7*(ROUNDUP((DAY(EOMONTH(BK$15,0)))/4,0))),
0)</f>
        <v/>
      </c>
      <c r="EE313" s="125">
        <f>SUM($DS313,$DT313,$DU313,$DV313,$DW313,$DX313,$DY313,$DZ313,$EA313,$EB313,$EC313,$ED313)</f>
        <v/>
      </c>
      <c r="EF313" s="125">
        <f>IFERROR(ROUND($EE313*(1+$EP313),2),0)</f>
        <v/>
      </c>
      <c r="EG313" s="128" t="n">
        <v>1</v>
      </c>
      <c r="EH313" s="126" t="n">
        <v>0</v>
      </c>
      <c r="EI313" s="126">
        <f>ROUND(SUM($EH313:$EH313)*SUM($AB313:$AB313)*$EG313,2)</f>
        <v/>
      </c>
      <c r="EJ313" s="126">
        <f>ROUND($EI313*(1+$EP313),2)</f>
        <v/>
      </c>
      <c r="EK313" s="126" t="n">
        <v>0</v>
      </c>
      <c r="EL313" s="126">
        <f>ROUND(SUM($EK313:$EK313)*SUM($AB313:$AB313)*$EG313,2)</f>
        <v/>
      </c>
      <c r="EM313" s="126">
        <f>ROUND($EL313*(1+$EP313),2)</f>
        <v/>
      </c>
      <c r="EN313" s="126">
        <f>SUM($EE313,$EI313,$EL313)</f>
        <v/>
      </c>
      <c r="EO313" s="126">
        <f>SUM($EF313,$EJ313,$EM313)</f>
        <v/>
      </c>
      <c r="EP313" s="59" t="inlineStr">
        <is>
          <t>20%</t>
        </is>
      </c>
      <c r="EQ313" s="59" t="n"/>
      <c r="ER313" s="60">
        <f t="array" ref="ER313">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MATCH(ES313,
{"AMS";"RussOutdoor";"HD Outdoor";"Ingroup";"IQ";"Ledproduction";"LisChannel";"Logic";"Media-PPL";"NovikovTV | НовиковТВ";"SMA";"SOK";"КрокусТВ | CrocusTV | IndoorTV";"Сити";"ТЯК Москва"},
0)),"")</f>
        <v/>
      </c>
      <c r="ES313" s="60" t="n"/>
      <c r="ET313" s="60">
        <f t="array" ref="ET313">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MATCH(ES313,
{"AMS";"RussOutdoor";"HD Outdoor";"Ingroup";"IQ";"Ledproduction";"LisChannel";"Logic";"Media-PPL";"NovikovTV | НовиковТВ";"SMA";"SOK";"КрокусТВ | CrocusTV | IndoorTV";"Сити";"ТЯК Москва"},
0)),"")</f>
        <v/>
      </c>
      <c r="EU313" s="60" t="n"/>
      <c r="EV313" s="60" t="n"/>
      <c r="EX313" s="110">
        <f t="array" ref="EX313">
($AR313/30
+N("ТРАФИК ПЛОЩАДКИ"))*
(IFERROR(
_xlfn.LET(
_xlpm.GPR,
HLOOKUP($L313,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(MATCH($T313,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IF($Q313="цифровой",_xlpm.GPR/$AG313,_xlpm.GPR/60)),
0)
+N("DWELL TIME"))*
(IF($AB313=0,0,IF($AB313=1,0.3,IF($AB313=2,0.5,IF($AB313&gt;2,1))))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_xlfn.IFS($AC313="да",1.2,$AC313="нет",1)*
_xlfn.IFS($AD313="да",1.2,$AD313="нет",1)*
IF(R313="статический",1,1.2)*
$X313*
INDEX(
{1.2;1;1.2;1.2;1;1.2;1.2;1.2;1.2;1.2;1.2;1;1.2;1.2;1.2;1.2;1;1;1.2;1.2;1.2;1;1;1;1;1.2;1.2;1.2;1.2;1;1;1;1;1.2;1.2;1.2;1.2;1.2;1.2;1.2;1.2;1;1;1.2;1;1;1;1;1.5;1;1;1.5;1.5;1.2},
MATCH($Q313,_xlpm.MI,0)))&gt;{0.02;0.04;0.06;0.1;0.2;0.4;0.6;0.8;1;2;4;6})),
{0;1;2;3;4;5;6;7;8;9;10;11;12},
0)))
+N("КОЭФФИЦИЕНТ КОНТАКТА"))))*
(_xlfn.IFS($X313&lt;0.1,$X313/1000,$X313&gt;25,5.2,AND($X313&gt;=0.1,$X313&lt;=25),(($X313*2+0.1)/10)*($X313/10)))*
IFERROR((_xlfn.LET(
_xlpm.MA,
{0;0.8;0.85;0.9;0.95;1},
_xlpm.MAA,
{0;1;2;3;4;5},
INDEX(_xlpm.MA,MATCH(SUMPRODUCT(--((IF(ROUND(_xlpm.MAA,1)&gt;5,5,ROUND($AB313,1)))&gt;{0;1;2;3;4;5})),_xlpm.MAA,0)))
+N("КОЭФФИЦИЕНТ КОЛ-ВО КОНСТРУКЦИЙ")),1)*
$AB313,0))*
(IF($Q313="цифровой",$AG313/15*$AI313,1)
+N("ДЛЯ ЦИФРЫ"))</f>
        <v/>
      </c>
      <c r="EY313" s="110">
        <f>IFERROR(EX313*AY313,0)</f>
        <v/>
      </c>
      <c r="EZ313" s="131">
        <f>IFERROR(DP313/EY313*1000,0)</f>
        <v/>
      </c>
      <c r="FA313" s="112">
        <f>IFERROR(FC313/FB313,0)</f>
        <v/>
      </c>
      <c r="FB313" s="112">
        <f>IFERROR((FC313/(EY313/FF313*#REF!))*0.825,0)</f>
        <v/>
      </c>
      <c r="FC313" s="112">
        <f>IFERROR(((EX313*30/AR313)*100)/30,0)</f>
        <v/>
      </c>
      <c r="FD313" s="112">
        <f>IFERROR(EY313/G313*100%,0)</f>
        <v/>
      </c>
      <c r="FE313" s="112">
        <f>IFERROR(FD313/FC313*100%,0)</f>
        <v/>
      </c>
      <c r="FF313" s="110">
        <f>IFERROR(AR313/30*AY313,0)</f>
        <v/>
      </c>
    </row>
    <row r="314" ht="13" customHeight="1">
      <c r="A314" s="59" t="n"/>
      <c r="B314" s="60" t="n"/>
      <c r="C314" s="60" t="n"/>
      <c r="D314" s="60">
        <f t="array" ref="D314">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MATCH($E314,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14" s="60">
        <f t="array" ref="E314">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MATCH($F314,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14" s="60" t="inlineStr"/>
      <c r="G314" s="60" t="n"/>
      <c r="H314" s="60">
        <f t="array" ref="H314">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MATCH($I314,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14" s="60" t="n"/>
      <c r="J314" s="60" t="n"/>
      <c r="K314" s="60" t="n"/>
      <c r="L314" s="60" t="n"/>
      <c r="M314" s="60" t="n"/>
      <c r="N314" s="60" t="n"/>
      <c r="O314" s="60" t="n"/>
      <c r="P314" s="60">
        <f t="array" ref="P314">
_xlfn.IFS(
ISNUMBER(MATCH($Q314,{"шелфбаннер","разделитель","монетница","чековая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ISNUMBER(MATCH($Q314,{"LED/LCD","видеокулер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ISNUMBER(MATCH($Q314,{"автомобиль","машина","выставочное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ISNUMBER(MATCH($Q314,{"билборд","лифтовая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ISNUMBER(MATCH($Q314,{"навигация","подвесной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ISNUMBER(MATCH($Q314,{"движущаяся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ISNUMBER(MATCH($Q314,{"каталог","журнал"},)),
"Пресса",
$Q314="","")</f>
        <v/>
      </c>
      <c r="Q314" s="60" t="n"/>
      <c r="R314" s="60">
        <f t="array" ref="R314">
IFERROR(
_xlfn.IFS(
OR(ISNUMBER(MATCH($Q314,{"экспозиция","макет","стенд","автостенд","авто стенд","выставочное пространство","выставочные стенды","модульные выставочные стенды","3Д конструкция","3D конструкция"},)),P314="Экспонирование"),
"нестандартный",
ISNUMBER(MATCH($Q314,{"скроллер","призматрон"},)),
"динамический",
$P314="Видео",
"цифровой",
OR($P314="Пресса",$P314="Щит",$P314="POSm",$P314="Подвес",$P314="Брендирование/оклейка"),
"статический"),"")</f>
        <v/>
      </c>
      <c r="S314" s="59" t="n"/>
      <c r="T314" s="60" t="n"/>
      <c r="U314" s="60" t="n"/>
      <c r="V314" s="60">
        <f>
IF(P314="Видео",
"цифровой постер/ролик",
IF(ISNUMBER(MATCH(Q314,{"короб световой","короб световой | лайтбокс","короб световой | кристалайт","лайтбокс","лайт бокс","кристалайт","LB","lightbox"},)),
"бэклит",
IF(P314="Брендирование/оклейка",
"перфарированная пленка/самоклейка",
IF(P314="Экспонирование",
"под запрос",
IF(P314="Подвес",
"баннер/ткань",
"")))))</f>
        <v/>
      </c>
      <c r="W314" s="59" t="n"/>
      <c r="X314" s="59" t="n"/>
      <c r="Y314" s="59" t="n"/>
      <c r="Z314" s="61" t="n"/>
      <c r="AA314" s="61" t="n"/>
      <c r="AB314" s="61">
        <f>IF(BL314&gt;0,Z314,0)</f>
        <v/>
      </c>
      <c r="AC314" s="59" t="n"/>
      <c r="AD314" s="59" t="n"/>
      <c r="AE314" s="59" t="n"/>
      <c r="AF314" s="59" t="n"/>
      <c r="AG314" s="59" t="n"/>
      <c r="AH314" s="59" t="n"/>
      <c r="AI314" s="59" t="n"/>
      <c r="AJ314" s="59" t="n"/>
      <c r="AK314" s="59" t="n"/>
      <c r="AL314" s="62">
        <f>IFERROR(IF(OR(R314="статический",R314="динамический",R314="нестандартный",R314="",R314=""),"-",IF(AND(AH314="-",AI314="-"),"-",AK314*3600/AH314*AI314)),"-")</f>
        <v/>
      </c>
      <c r="AM314" s="62">
        <f>IFERROR(IF(OR(R314="статический",R314="динамический",R314="",R314="", R314="BTL",R314="нестандартный"),"-",AG314*AI314*AL314/60),"-")</f>
        <v/>
      </c>
      <c r="AN314" s="63">
        <f>IFERROR(IF(AH314="","-",AG314*AI314/AH314),"-")</f>
        <v/>
      </c>
      <c r="AO314" s="59">
        <f>IFERROR(IF(OR($R314="статический",$R314="динамический",$R314="",$R314="",$R314="BTL",$R314="нестандартный"),"-",$AL314*$AY314),"-")</f>
        <v/>
      </c>
      <c r="AP314" s="62">
        <f>IFERROR(IF(OR($R314="статический",$R314="динамический",$R314="",$R314="",$R314="BTL",$R314="нестандартный"),"-",$AM314*AY314),"-")</f>
        <v/>
      </c>
      <c r="AQ314" s="64" t="n"/>
      <c r="AR314" s="61" t="n"/>
      <c r="AS314" s="61" t="n"/>
      <c r="AT314" s="61" t="n"/>
      <c r="AU314" s="65" t="n"/>
      <c r="AV314" s="124">
        <f>IFERROR(DR314/AT314*1000,"n/a")</f>
        <v/>
      </c>
      <c r="AW314" s="67" t="n"/>
      <c r="AX314" s="67" t="n"/>
      <c r="AY314" s="43">
        <f>IFERROR(IF(OR($AW314="",$AX314=""),"",_xlfn.DAYS($AX314+1,$AW314)),"")</f>
        <v/>
      </c>
      <c r="AZ314" s="68">
        <f t="array" ref="AZ314">
_xlfn.LET(_xlpm.COEFF,
IF($AW314+$AX314=0,0,IF(MAX(MIN($AX314,EOMONTH(AZ$15,0))-MAX($AW314,AZ$15)+1,)&gt;0,1,0)),
_xlfn.IFS(
$ES314="LisChannel",
_xlpm.COEFF*
INDEX({1;1;1.2;1.2;1;1;1;1;1.2;1.2;1.2;1.2},
MATCH(MONTH(AZ$15),
{1,2,3,4,5,6,7,8,9,10,11,12})),
CONCATENATE($ES314," ",$L314)="RussOutdoor метро",
_xlpm.COEFF*
INDEX({0.8;0.9;1.1;1.1;1;1;1;1;1.1;1.1;1.1;1.1},
MATCH(MONTH(AZ$15),
{1,2,3,4,5,6,7,8,9,10,11,12})),
$ES314&lt;&gt;"LisChannel",
_xlpm.COEFF,
$ES314&lt;&gt;"RussOutdoor",
_xlpm.COEFF))</f>
        <v/>
      </c>
      <c r="BA314" s="68">
        <f t="array" ref="BA314">
_xlfn.LET(_xlpm.COEFF,
IF($AW314+$AX314=0,0,IF(MAX(MIN($AX314,EOMONTH(BA$15,0))-MAX($AW314,BA$15)+1,)&gt;0,1,0)),
_xlfn.IFS(
$ES314="LisChannel",
_xlpm.COEFF*
INDEX({1;1;1.2;1.2;1;1;1;1;1.2;1.2;1.2;1.2},
MATCH(MONTH(BA$15),
{1,2,3,4,5,6,7,8,9,10,11,12})),
CONCATENATE($ES314," ",$L314)="RussOutdoor метро",
_xlpm.COEFF*
INDEX({0.8;0.9;1.1;1.1;1;1;1;1;1.1;1.1;1.1;1.1},
MATCH(MONTH(BA$15),
{1,2,3,4,5,6,7,8,9,10,11,12})),
$ES314&lt;&gt;"LisChannel",
_xlpm.COEFF,
$ES314&lt;&gt;"RussOutdoor",
_xlpm.COEFF))</f>
        <v/>
      </c>
      <c r="BB314" s="68">
        <f t="array" ref="BB314">
_xlfn.LET(_xlpm.COEFF,
IF($AW314+$AX314=0,0,IF(MAX(MIN($AX314,EOMONTH(BB$15,0))-MAX($AW314,BB$15)+1,)&gt;0,1,0)),
_xlfn.IFS(
$ES314="LisChannel",
_xlpm.COEFF*
INDEX({1;1;1.2;1.2;1;1;1;1;1.2;1.2;1.2;1.2},
MATCH(MONTH(BB$15),
{1,2,3,4,5,6,7,8,9,10,11,12})),
CONCATENATE($ES314," ",$L314)="RussOutdoor метро",
_xlpm.COEFF*
INDEX({0.8;0.9;1.1;1.1;1;1;1;1;1.1;1.1;1.1;1.1},
MATCH(MONTH(BB$15),
{1,2,3,4,5,6,7,8,9,10,11,12})),
$ES314&lt;&gt;"LisChannel",
_xlpm.COEFF,
$ES314&lt;&gt;"RussOutdoor",
_xlpm.COEFF))</f>
        <v/>
      </c>
      <c r="BC314" s="68">
        <f t="array" ref="BC314">
_xlfn.LET(_xlpm.COEFF,
IF($AW314+$AX314=0,0,IF(MAX(MIN($AX314,EOMONTH(BC$15,0))-MAX($AW314,BC$15)+1,)&gt;0,1,0)),
_xlfn.IFS(
$ES314="LisChannel",
_xlpm.COEFF*
INDEX({1;1;1.2;1.2;1;1;1;1;1.2;1.2;1.2;1.2},
MATCH(MONTH(BC$15),
{1,2,3,4,5,6,7,8,9,10,11,12})),
CONCATENATE($ES314," ",$L314)="RussOutdoor метро",
_xlpm.COEFF*
INDEX({0.8;0.9;1.1;1.1;1;1;1;1;1.1;1.1;1.1;1.1},
MATCH(MONTH(BC$15),
{1,2,3,4,5,6,7,8,9,10,11,12})),
$ES314&lt;&gt;"LisChannel",
_xlpm.COEFF,
$ES314&lt;&gt;"RussOutdoor",
_xlpm.COEFF))</f>
        <v/>
      </c>
      <c r="BD314" s="68">
        <f t="array" ref="BD314">
_xlfn.LET(_xlpm.COEFF,
IF($AW314+$AX314=0,0,IF(MAX(MIN($AX314,EOMONTH(BD$15,0))-MAX($AW314,BD$15)+1,)&gt;0,1,0)),
_xlfn.IFS(
$ES314="LisChannel",
_xlpm.COEFF*
INDEX({1;1;1.2;1.2;1;1;1;1;1.2;1.2;1.2;1.2},
MATCH(MONTH(BD$15),
{1,2,3,4,5,6,7,8,9,10,11,12})),
CONCATENATE($ES314," ",$L314)="RussOutdoor метро",
_xlpm.COEFF*
INDEX({0.8;0.9;1.1;1.1;1;1;1;1;1.1;1.1;1.1;1.1},
MATCH(MONTH(BD$15),
{1,2,3,4,5,6,7,8,9,10,11,12})),
$ES314&lt;&gt;"LisChannel",
_xlpm.COEFF,
$ES314&lt;&gt;"RussOutdoor",
_xlpm.COEFF))</f>
        <v/>
      </c>
      <c r="BE314" s="68">
        <f t="array" ref="BE314">
_xlfn.LET(_xlpm.COEFF,
IF($AW314+$AX314=0,0,IF(MAX(MIN($AX314,EOMONTH(BE$15,0))-MAX($AW314,BE$15)+1,)&gt;0,1,0)),
_xlfn.IFS(
$ES314="LisChannel",
_xlpm.COEFF*
INDEX({1;1;1.2;1.2;1;1;1;1;1.2;1.2;1.2;1.2},
MATCH(MONTH(BE$15),
{1,2,3,4,5,6,7,8,9,10,11,12})),
CONCATENATE($ES314," ",$L314)="RussOutdoor метро",
_xlpm.COEFF*
INDEX({0.8;0.9;1.1;1.1;1;1;1;1;1.1;1.1;1.1;1.1},
MATCH(MONTH(BE$15),
{1,2,3,4,5,6,7,8,9,10,11,12})),
$ES314&lt;&gt;"LisChannel",
_xlpm.COEFF,
$ES314&lt;&gt;"RussOutdoor",
_xlpm.COEFF))</f>
        <v/>
      </c>
      <c r="BF314" s="68">
        <f t="array" ref="BF314">
_xlfn.LET(_xlpm.COEFF,
IF($AW314+$AX314=0,0,IF(MAX(MIN($AX314,EOMONTH(BF$15,0))-MAX($AW314,BF$15)+1,)&gt;0,1,0)),
_xlfn.IFS(
$ES314="LisChannel",
_xlpm.COEFF*
INDEX({1;1;1.2;1.2;1;1;1;1;1.2;1.2;1.2;1.2},
MATCH(MONTH(BF$15),
{1,2,3,4,5,6,7,8,9,10,11,12})),
CONCATENATE($ES314," ",$L314)="RussOutdoor метро",
_xlpm.COEFF*
INDEX({0.8;0.9;1.1;1.1;1;1;1;1;1.1;1.1;1.1;1.1},
MATCH(MONTH(BF$15),
{1,2,3,4,5,6,7,8,9,10,11,12})),
$ES314&lt;&gt;"LisChannel",
_xlpm.COEFF,
$ES314&lt;&gt;"RussOutdoor",
_xlpm.COEFF))</f>
        <v/>
      </c>
      <c r="BG314" s="68">
        <f t="array" ref="BG314">
_xlfn.LET(_xlpm.COEFF,
IF($AW314+$AX314=0,0,IF(MAX(MIN($AX314,EOMONTH(BG$15,0))-MAX($AW314,BG$15)+1,)&gt;0,1,0)),
_xlfn.IFS(
$ES314="LisChannel",
_xlpm.COEFF*
INDEX({1;1;1.2;1.2;1;1;1;1;1.2;1.2;1.2;1.2},
MATCH(MONTH(BG$15),
{1,2,3,4,5,6,7,8,9,10,11,12})),
CONCATENATE($ES314," ",$L314)="RussOutdoor метро",
_xlpm.COEFF*
INDEX({0.8;0.9;1.1;1.1;1;1;1;1;1.1;1.1;1.1;1.1},
MATCH(MONTH(BG$15),
{1,2,3,4,5,6,7,8,9,10,11,12})),
$ES314&lt;&gt;"LisChannel",
_xlpm.COEFF,
$ES314&lt;&gt;"RussOutdoor",
_xlpm.COEFF))</f>
        <v/>
      </c>
      <c r="BH314" s="68">
        <f t="array" ref="BH314">
_xlfn.LET(_xlpm.COEFF,
IF($AW314+$AX314=0,0,IF(MAX(MIN($AX314,EOMONTH(BH$15,0))-MAX($AW314,BH$15)+1,)&gt;0,1,0)),
_xlfn.IFS(
$ES314="LisChannel",
_xlpm.COEFF*
INDEX({1;1;1.2;1.2;1;1;1;1;1.2;1.2;1.2;1.2},
MATCH(MONTH(BH$15),
{1,2,3,4,5,6,7,8,9,10,11,12})),
CONCATENATE($ES314," ",$L314)="RussOutdoor метро",
_xlpm.COEFF*
INDEX({0.8;0.9;1.1;1.1;1;1;1;1;1.1;1.1;1.1;1.1},
MATCH(MONTH(BH$15),
{1,2,3,4,5,6,7,8,9,10,11,12})),
$ES314&lt;&gt;"LisChannel",
_xlpm.COEFF,
$ES314&lt;&gt;"RussOutdoor",
_xlpm.COEFF))</f>
        <v/>
      </c>
      <c r="BI314" s="68">
        <f t="array" ref="BI314">
_xlfn.LET(_xlpm.COEFF,
IF($AW314+$AX314=0,0,IF(MAX(MIN($AX314,EOMONTH(BI$15,0))-MAX($AW314,BI$15)+1,)&gt;0,1,0)),
_xlfn.IFS(
$ES314="LisChannel",
_xlpm.COEFF*
INDEX({1;1;1.2;1.2;1;1;1;1;1.2;1.2;1.2;1.2},
MATCH(MONTH(BI$15),
{1,2,3,4,5,6,7,8,9,10,11,12})),
CONCATENATE($ES314," ",$L314)="RussOutdoor метро",
_xlpm.COEFF*
INDEX({0.8;0.9;1.1;1.1;1;1;1;1;1.1;1.1;1.1;1.1},
MATCH(MONTH(BI$15),
{1,2,3,4,5,6,7,8,9,10,11,12})),
$ES314&lt;&gt;"LisChannel",
_xlpm.COEFF,
$ES314&lt;&gt;"RussOutdoor",
_xlpm.COEFF))</f>
        <v/>
      </c>
      <c r="BJ314" s="68">
        <f t="array" ref="BJ314">
_xlfn.LET(_xlpm.COEFF,
IF($AW314+$AX314=0,0,IF(MAX(MIN($AX314,EOMONTH(BJ$15,0))-MAX($AW314,BJ$15)+1,)&gt;0,1,0)),
_xlfn.IFS(
$ES314="LisChannel",
_xlpm.COEFF*
INDEX({1;1;1.2;1.2;1;1;1;1;1.2;1.2;1.2;1.2},
MATCH(MONTH(BJ$15),
{1,2,3,4,5,6,7,8,9,10,11,12})),
CONCATENATE($ES314," ",$L314)="RussOutdoor метро",
_xlpm.COEFF*
INDEX({0.8;0.9;1.1;1.1;1;1;1;1;1.1;1.1;1.1;1.1},
MATCH(MONTH(BJ$15),
{1,2,3,4,5,6,7,8,9,10,11,12})),
$ES314&lt;&gt;"LisChannel",
_xlpm.COEFF,
$ES314&lt;&gt;"RussOutdoor",
_xlpm.COEFF))</f>
        <v/>
      </c>
      <c r="BK314" s="68">
        <f t="array" ref="BK314">
_xlfn.LET(_xlpm.COEFF,
IF($AW314+$AX314=0,0,IF(MAX(MIN($AX314,EOMONTH(BK$15,0))-MAX($AW314,BK$15)+1,)&gt;0,1,0)),
_xlfn.IFS(
$ES314="LisChannel",
_xlpm.COEFF*
INDEX({1;1;1.2;1.2;1;1;1;1;1.2;1.2;1.2;1.2},
MATCH(MONTH(BK$15),
{1,2,3,4,5,6,7,8,9,10,11,12})),
CONCATENATE($ES314," ",$L314)="RussOutdoor метро",
_xlpm.COEFF*
INDEX({0.8;0.9;1.1;1.1;1;1;1;1;1.1;1.1;1.1;1.1},
MATCH(MONTH(BK$15),
{1,2,3,4,5,6,7,8,9,10,11,12})),
$ES314&lt;&gt;"LisChannel",
_xlpm.COEFF,
$ES314&lt;&gt;"RussOutdoor",
_xlpm.COEFF))</f>
        <v/>
      </c>
      <c r="BL314" s="62">
        <f>COUNTIFS($AZ314:$BK314,"&gt;0")</f>
        <v/>
      </c>
      <c r="BM314" s="65" t="n"/>
      <c r="BN314" s="125">
        <f>$DJ314</f>
        <v/>
      </c>
      <c r="BO314" s="63">
        <f>$DQ314</f>
        <v/>
      </c>
      <c r="BP314" s="125">
        <f>
IFERROR(
IF($BL314=0,0,
$BN314*(1-$BO314)),
0)</f>
        <v/>
      </c>
      <c r="BQ314" s="125">
        <f t="array" ref="BQ314">
IFERROR(
_xlfn.IFS(
$DH314="день_1",
$BP314*$BL314/($AX314-$AW314+1)*AZ314*(DAY(EOMONTH(AZ$15,0))),
$DH314="день_2",
$BP314/30*MAX(MIN($AX314,EOMONTH(AZ$15,0))-MAX($AW314,AZ$15)+1,),
$DH314="раб.день",
$BP314/30*(IFERROR(
_xlfn.LET(_xlpm.VD,
CHOOSE(
{1;2;3;4;5;6;7;8;9;10;11;12;13;14;15;16;17;18},
45658,45659,45660,45661,45662,45663,45664,45665,45711,45724,45778,45779,45785,45786,45820,45821,45965,46022),
_xlfn.LET(_xlpm.DD,
MAX(MIN($AX314,EOMONTH(AZ$15,0))-MAX($AW314,AZ$15),),
_xlfn.IFS(
AND(MONTH($AW314)=MONTH(AZ$15),MONTH($AX314)&lt;&gt;MONTH(AZ$15)),
NETWORKDAYS.INTL($AW314,$AW314+_xlpm.DD,1,_xlpm.VD),
AND(MONTH($AW314)&lt;&gt;MONTH(AZ$15),MONTH($AX314)=MONTH(AZ$15)),
NETWORKDAYS.INTL(($AX314)-_xlpm.DD,$AX314,1,_xlpm.VD),
AND(MONTH($AW314)&lt;MONTH(AZ$15),MONTH($AX314)&gt;MONTH(AZ$15)),
NETWORKDAYS.INTL((EOMONTH(AZ$15-1,1))-_xlpm.DD,EOMONTH(AZ$15-1,1),1,_xlpm.VD),
AND(MONTH($AW314)=MONTH(AZ$15),MONTH($AX314)=MONTH(AZ$15)),
NETWORKDAYS.INTL($AW314,$AX314,1,_xlpm.VD)))),0)),
$DH314="месяц",
$BP314*AZ314,
$DH314="неделя",
$BP314*AZ314/7*(ROUNDUP((DAY(EOMONTH(AZ$15,0)))/4,0))),
0)</f>
        <v/>
      </c>
      <c r="BR314" s="125">
        <f t="array" ref="BR314">
IFERROR(
_xlfn.IFS(
$DH314="день_1",
$BP314*$BL314/($AX314-$AW314+1)*BA314*(DAY(EOMONTH(BA$15,0))),
$DH314="день_2",
$BP314/30*MAX(MIN($AX314,EOMONTH(BA$15,0))-MAX($AW314,BA$15)+1,),
$DH314="раб.день",
$BP314/30*(IFERROR(
_xlfn.LET(_xlpm.VD,
CHOOSE(
{1;2;3;4;5;6;7;8;9;10;11;12;13;14;15;16;17;18},
45658,45659,45660,45661,45662,45663,45664,45665,45711,45724,45778,45779,45785,45786,45820,45821,45965,46022),
_xlfn.LET(_xlpm.DD,
MAX(MIN($AX314,EOMONTH(BA$15,0))-MAX($AW314,BA$15),),
_xlfn.IFS(
AND(MONTH($AW314)=MONTH(BA$15),MONTH($AX314)&lt;&gt;MONTH(BA$15)),
NETWORKDAYS.INTL($AW314,$AW314+_xlpm.DD,1,_xlpm.VD),
AND(MONTH($AW314)&lt;&gt;MONTH(BA$15),MONTH($AX314)=MONTH(BA$15)),
NETWORKDAYS.INTL(($AX314)-_xlpm.DD,$AX314,1,_xlpm.VD),
AND(MONTH($AW314)&lt;MONTH(BA$15),MONTH($AX314)&gt;MONTH(BA$15)),
NETWORKDAYS.INTL((EOMONTH(BA$15-1,1))-_xlpm.DD,EOMONTH(BA$15-1,1),1,_xlpm.VD),
AND(MONTH($AW314)=MONTH(BA$15),MONTH($AX314)=MONTH(BA$15)),
NETWORKDAYS.INTL($AW314,$AX314,1,_xlpm.VD)))),0)),
$DH314="месяц",
$BP314*BA314,
$DH314="неделя",
$BP314*BA314/7*(ROUNDUP((DAY(EOMONTH(BA$15,0)))/4,0))),
0)</f>
        <v/>
      </c>
      <c r="BS314" s="125">
        <f t="array" ref="BS314">
IFERROR(
_xlfn.IFS(
$DH314="день_1",
$BP314*$BL314/($AX314-$AW314+1)*BB314*(DAY(EOMONTH(BB$15,0))),
$DH314="день_2",
$BP314/30*MAX(MIN($AX314,EOMONTH(BB$15,0))-MAX($AW314,BB$15)+1,),
$DH314="раб.день",
$BP314/30*(IFERROR(
_xlfn.LET(_xlpm.VD,
CHOOSE(
{1;2;3;4;5;6;7;8;9;10;11;12;13;14;15;16;17;18},
45658,45659,45660,45661,45662,45663,45664,45665,45711,45724,45778,45779,45785,45786,45820,45821,45965,46022),
_xlfn.LET(_xlpm.DD,
MAX(MIN($AX314,EOMONTH(BB$15,0))-MAX($AW314,BB$15),),
_xlfn.IFS(
AND(MONTH($AW314)=MONTH(BB$15),MONTH($AX314)&lt;&gt;MONTH(BB$15)),
NETWORKDAYS.INTL($AW314,$AW314+_xlpm.DD,1,_xlpm.VD),
AND(MONTH($AW314)&lt;&gt;MONTH(BB$15),MONTH($AX314)=MONTH(BB$15)),
NETWORKDAYS.INTL(($AX314)-_xlpm.DD,$AX314,1,_xlpm.VD),
AND(MONTH($AW314)&lt;MONTH(BB$15),MONTH($AX314)&gt;MONTH(BB$15)),
NETWORKDAYS.INTL((EOMONTH(BB$15-1,1))-_xlpm.DD,EOMONTH(BB$15-1,1),1,_xlpm.VD),
AND(MONTH($AW314)=MONTH(BB$15),MONTH($AX314)=MONTH(BB$15)),
NETWORKDAYS.INTL($AW314,$AX314,1,_xlpm.VD)))),0)),
$DH314="месяц",
$BP314*BB314,
$DH314="неделя",
$BP314*BB314/7*(ROUNDUP((DAY(EOMONTH(BB$15,0)))/4,0))),
0)</f>
        <v/>
      </c>
      <c r="BT314" s="125">
        <f t="array" ref="BT314">
IFERROR(
_xlfn.IFS(
$DH314="день_1",
$BP314*$BL314/($AX314-$AW314+1)*BC314*(DAY(EOMONTH(BC$15,0))),
$DH314="день_2",
$BP314/30*MAX(MIN($AX314,EOMONTH(BC$15,0))-MAX($AW314,BC$15)+1,),
$DH314="раб.день",
$BP314/30*(IFERROR(
_xlfn.LET(_xlpm.VD,
CHOOSE(
{1;2;3;4;5;6;7;8;9;10;11;12;13;14;15;16;17;18},
45658,45659,45660,45661,45662,45663,45664,45665,45711,45724,45778,45779,45785,45786,45820,45821,45965,46022),
_xlfn.LET(_xlpm.DD,
MAX(MIN($AX314,EOMONTH(BC$15,0))-MAX($AW314,BC$15),),
_xlfn.IFS(
AND(MONTH($AW314)=MONTH(BC$15),MONTH($AX314)&lt;&gt;MONTH(BC$15)),
NETWORKDAYS.INTL($AW314,$AW314+_xlpm.DD,1,_xlpm.VD),
AND(MONTH($AW314)&lt;&gt;MONTH(BC$15),MONTH($AX314)=MONTH(BC$15)),
NETWORKDAYS.INTL(($AX314)-_xlpm.DD,$AX314,1,_xlpm.VD),
AND(MONTH($AW314)&lt;MONTH(BC$15),MONTH($AX314)&gt;MONTH(BC$15)),
NETWORKDAYS.INTL((EOMONTH(BC$15-1,1))-_xlpm.DD,EOMONTH(BC$15-1,1),1,_xlpm.VD),
AND(MONTH($AW314)=MONTH(BC$15),MONTH($AX314)=MONTH(BC$15)),
NETWORKDAYS.INTL($AW314,$AX314,1,_xlpm.VD)))),0)),
$DH314="месяц",
$BP314*BC314,
$DH314="неделя",
$BP314*BC314/7*(ROUNDUP((DAY(EOMONTH(BC$15,0)))/4,0))),
0)</f>
        <v/>
      </c>
      <c r="BU314" s="125">
        <f t="array" ref="BU314">
IFERROR(
_xlfn.IFS(
$DH314="день_1",
$BP314*$BL314/($AX314-$AW314+1)*BD314*(DAY(EOMONTH(BD$15,0))),
$DH314="день_2",
$BP314/30*MAX(MIN($AX314,EOMONTH(BD$15,0))-MAX($AW314,BD$15)+1,),
$DH314="раб.день",
$BP314/30*(IFERROR(
_xlfn.LET(_xlpm.VD,
CHOOSE(
{1;2;3;4;5;6;7;8;9;10;11;12;13;14;15;16;17;18},
45658,45659,45660,45661,45662,45663,45664,45665,45711,45724,45778,45779,45785,45786,45820,45821,45965,46022),
_xlfn.LET(_xlpm.DD,
MAX(MIN($AX314,EOMONTH(BD$15,0))-MAX($AW314,BD$15),),
_xlfn.IFS(
AND(MONTH($AW314)=MONTH(BD$15),MONTH($AX314)&lt;&gt;MONTH(BD$15)),
NETWORKDAYS.INTL($AW314,$AW314+_xlpm.DD,1,_xlpm.VD),
AND(MONTH($AW314)&lt;&gt;MONTH(BD$15),MONTH($AX314)=MONTH(BD$15)),
NETWORKDAYS.INTL(($AX314)-_xlpm.DD,$AX314,1,_xlpm.VD),
AND(MONTH($AW314)&lt;MONTH(BD$15),MONTH($AX314)&gt;MONTH(BD$15)),
NETWORKDAYS.INTL((EOMONTH(BD$15-1,1))-_xlpm.DD,EOMONTH(BD$15-1,1),1,_xlpm.VD),
AND(MONTH($AW314)=MONTH(BD$15),MONTH($AX314)=MONTH(BD$15)),
NETWORKDAYS.INTL($AW314,$AX314,1,_xlpm.VD)))),0)),
$DH314="месяц",
$BP314*BD314,
$DH314="неделя",
$BP314*BD314/7*(ROUNDUP((DAY(EOMONTH(BD$15,0)))/4,0))),
0)</f>
        <v/>
      </c>
      <c r="BV314" s="125">
        <f t="array" ref="BV314">
IFERROR(
_xlfn.IFS(
$DH314="день_1",
$BP314*$BL314/($AX314-$AW314+1)*BE314*(DAY(EOMONTH(BE$15,0))),
$DH314="день_2",
$BP314/30*MAX(MIN($AX314,EOMONTH(BE$15,0))-MAX($AW314,BE$15)+1,),
$DH314="раб.день",
$BP314/30*(IFERROR(
_xlfn.LET(_xlpm.VD,
CHOOSE(
{1;2;3;4;5;6;7;8;9;10;11;12;13;14;15;16;17;18},
45658,45659,45660,45661,45662,45663,45664,45665,45711,45724,45778,45779,45785,45786,45820,45821,45965,46022),
_xlfn.LET(_xlpm.DD,
MAX(MIN($AX314,EOMONTH(BE$15,0))-MAX($AW314,BE$15),),
_xlfn.IFS(
AND(MONTH($AW314)=MONTH(BE$15),MONTH($AX314)&lt;&gt;MONTH(BE$15)),
NETWORKDAYS.INTL($AW314,$AW314+_xlpm.DD,1,_xlpm.VD),
AND(MONTH($AW314)&lt;&gt;MONTH(BE$15),MONTH($AX314)=MONTH(BE$15)),
NETWORKDAYS.INTL(($AX314)-_xlpm.DD,$AX314,1,_xlpm.VD),
AND(MONTH($AW314)&lt;MONTH(BE$15),MONTH($AX314)&gt;MONTH(BE$15)),
NETWORKDAYS.INTL((EOMONTH(BE$15-1,1))-_xlpm.DD,EOMONTH(BE$15-1,1),1,_xlpm.VD),
AND(MONTH($AW314)=MONTH(BE$15),MONTH($AX314)=MONTH(BE$15)),
NETWORKDAYS.INTL($AW314,$AX314,1,_xlpm.VD)))),0)),
$DH314="месяц",
$BP314*BE314,
$DH314="неделя",
$BP314*BE314/7*(ROUNDUP((DAY(EOMONTH(BE$15,0)))/4,0))),
0)</f>
        <v/>
      </c>
      <c r="BW314" s="125">
        <f t="array" ref="BW314">
IFERROR(
_xlfn.IFS(
$DH314="день_1",
$BP314*$BL314/($AX314-$AW314+1)*BF314*(DAY(EOMONTH(BF$15,0))),
$DH314="день_2",
$BP314/30*MAX(MIN($AX314,EOMONTH(BF$15,0))-MAX($AW314,BF$15)+1,),
$DH314="раб.день",
$BP314/30*(IFERROR(
_xlfn.LET(_xlpm.VD,
CHOOSE(
{1;2;3;4;5;6;7;8;9;10;11;12;13;14;15;16;17;18},
45658,45659,45660,45661,45662,45663,45664,45665,45711,45724,45778,45779,45785,45786,45820,45821,45965,46022),
_xlfn.LET(_xlpm.DD,
MAX(MIN($AX314,EOMONTH(BF$15,0))-MAX($AW314,BF$15),),
_xlfn.IFS(
AND(MONTH($AW314)=MONTH(BF$15),MONTH($AX314)&lt;&gt;MONTH(BF$15)),
NETWORKDAYS.INTL($AW314,$AW314+_xlpm.DD,1,_xlpm.VD),
AND(MONTH($AW314)&lt;&gt;MONTH(BF$15),MONTH($AX314)=MONTH(BF$15)),
NETWORKDAYS.INTL(($AX314)-_xlpm.DD,$AX314,1,_xlpm.VD),
AND(MONTH($AW314)&lt;MONTH(BF$15),MONTH($AX314)&gt;MONTH(BF$15)),
NETWORKDAYS.INTL((EOMONTH(BF$15-1,1))-_xlpm.DD,EOMONTH(BF$15-1,1),1,_xlpm.VD),
AND(MONTH($AW314)=MONTH(BF$15),MONTH($AX314)=MONTH(BF$15)),
NETWORKDAYS.INTL($AW314,$AX314,1,_xlpm.VD)))),0)),
$DH314="месяц",
$BP314*BF314,
$DH314="неделя",
$BP314*BF314/7*(ROUNDUP((DAY(EOMONTH(BF$15,0)))/4,0))),
0)</f>
        <v/>
      </c>
      <c r="BX314" s="125">
        <f t="array" ref="BX314">
IFERROR(
_xlfn.IFS(
$DH314="день_1",
$BP314*$BL314/($AX314-$AW314+1)*BG314*(DAY(EOMONTH(BG$15,0))),
$DH314="день_2",
$BP314/30*MAX(MIN($AX314,EOMONTH(BG$15,0))-MAX($AW314,BG$15)+1,),
$DH314="раб.день",
$BP314/30*(IFERROR(
_xlfn.LET(_xlpm.VD,
CHOOSE(
{1;2;3;4;5;6;7;8;9;10;11;12;13;14;15;16;17;18},
45658,45659,45660,45661,45662,45663,45664,45665,45711,45724,45778,45779,45785,45786,45820,45821,45965,46022),
_xlfn.LET(_xlpm.DD,
MAX(MIN($AX314,EOMONTH(BG$15,0))-MAX($AW314,BG$15),),
_xlfn.IFS(
AND(MONTH($AW314)=MONTH(BG$15),MONTH($AX314)&lt;&gt;MONTH(BG$15)),
NETWORKDAYS.INTL($AW314,$AW314+_xlpm.DD,1,_xlpm.VD),
AND(MONTH($AW314)&lt;&gt;MONTH(BG$15),MONTH($AX314)=MONTH(BG$15)),
NETWORKDAYS.INTL(($AX314)-_xlpm.DD,$AX314,1,_xlpm.VD),
AND(MONTH($AW314)&lt;MONTH(BG$15),MONTH($AX314)&gt;MONTH(BG$15)),
NETWORKDAYS.INTL((EOMONTH(BG$15-1,1))-_xlpm.DD,EOMONTH(BG$15-1,1),1,_xlpm.VD),
AND(MONTH($AW314)=MONTH(BG$15),MONTH($AX314)=MONTH(BG$15)),
NETWORKDAYS.INTL($AW314,$AX314,1,_xlpm.VD)))),0)),
$DH314="месяц",
$BP314*BG314,
$DH314="неделя",
$BP314*BG314/7*(ROUNDUP((DAY(EOMONTH(BG$15,0)))/4,0))),
0)</f>
        <v/>
      </c>
      <c r="BY314" s="125">
        <f t="array" ref="BY314">
IFERROR(
_xlfn.IFS(
$DH314="день_1",
$BP314*$BL314/($AX314-$AW314+1)*BH314*(DAY(EOMONTH(BH$15,0))),
$DH314="день_2",
$BP314/30*MAX(MIN($AX314,EOMONTH(BH$15,0))-MAX($AW314,BH$15)+1,),
$DH314="раб.день",
$BP314/30*(IFERROR(
_xlfn.LET(_xlpm.VD,
CHOOSE(
{1;2;3;4;5;6;7;8;9;10;11;12;13;14;15;16;17;18},
45658,45659,45660,45661,45662,45663,45664,45665,45711,45724,45778,45779,45785,45786,45820,45821,45965,46022),
_xlfn.LET(_xlpm.DD,
MAX(MIN($AX314,EOMONTH(BH$15,0))-MAX($AW314,BH$15),),
_xlfn.IFS(
AND(MONTH($AW314)=MONTH(BH$15),MONTH($AX314)&lt;&gt;MONTH(BH$15)),
NETWORKDAYS.INTL($AW314,$AW314+_xlpm.DD,1,_xlpm.VD),
AND(MONTH($AW314)&lt;&gt;MONTH(BH$15),MONTH($AX314)=MONTH(BH$15)),
NETWORKDAYS.INTL(($AX314)-_xlpm.DD,$AX314,1,_xlpm.VD),
AND(MONTH($AW314)&lt;MONTH(BH$15),MONTH($AX314)&gt;MONTH(BH$15)),
NETWORKDAYS.INTL((EOMONTH(BH$15-1,1))-_xlpm.DD,EOMONTH(BH$15-1,1),1,_xlpm.VD),
AND(MONTH($AW314)=MONTH(BH$15),MONTH($AX314)=MONTH(BH$15)),
NETWORKDAYS.INTL($AW314,$AX314,1,_xlpm.VD)))),0)),
$DH314="месяц",
$BP314*BH314,
$DH314="неделя",
$BP314*BH314/7*(ROUNDUP((DAY(EOMONTH(BH$15,0)))/4,0))),
0)</f>
        <v/>
      </c>
      <c r="BZ314" s="125">
        <f t="array" ref="BZ314">
IFERROR(
_xlfn.IFS(
$DH314="день_1",
$BP314*$BL314/($AX314-$AW314+1)*BI314*(DAY(EOMONTH(BI$15,0))),
$DH314="день_2",
$BP314/30*MAX(MIN($AX314,EOMONTH(BI$15,0))-MAX($AW314,BI$15)+1,),
$DH314="раб.день",
$BP314/30*(IFERROR(
_xlfn.LET(_xlpm.VD,
CHOOSE(
{1;2;3;4;5;6;7;8;9;10;11;12;13;14;15;16;17;18},
45658,45659,45660,45661,45662,45663,45664,45665,45711,45724,45778,45779,45785,45786,45820,45821,45965,46022),
_xlfn.LET(_xlpm.DD,
MAX(MIN($AX314,EOMONTH(BI$15,0))-MAX($AW314,BI$15),),
_xlfn.IFS(
AND(MONTH($AW314)=MONTH(BI$15),MONTH($AX314)&lt;&gt;MONTH(BI$15)),
NETWORKDAYS.INTL($AW314,$AW314+_xlpm.DD,1,_xlpm.VD),
AND(MONTH($AW314)&lt;&gt;MONTH(BI$15),MONTH($AX314)=MONTH(BI$15)),
NETWORKDAYS.INTL(($AX314)-_xlpm.DD,$AX314,1,_xlpm.VD),
AND(MONTH($AW314)&lt;MONTH(BI$15),MONTH($AX314)&gt;MONTH(BI$15)),
NETWORKDAYS.INTL((EOMONTH(BI$15-1,1))-_xlpm.DD,EOMONTH(BI$15-1,1),1,_xlpm.VD),
AND(MONTH($AW314)=MONTH(BI$15),MONTH($AX314)=MONTH(BI$15)),
NETWORKDAYS.INTL($AW314,$AX314,1,_xlpm.VD)))),0)),
$DH314="месяц",
$BP314*BI314,
$DH314="неделя",
$BP314*BI314/7*(ROUNDUP((DAY(EOMONTH(BI$15,0)))/4,0))),
0)</f>
        <v/>
      </c>
      <c r="CA314" s="125">
        <f t="array" ref="CA314">
IFERROR(
_xlfn.IFS(
$DH314="день_1",
$BP314*$BL314/($AX314-$AW314+1)*BJ314*(DAY(EOMONTH(BJ$15,0))),
$DH314="день_2",
$BP314/30*MAX(MIN($AX314,EOMONTH(BJ$15,0))-MAX($AW314,BJ$15)+1,),
$DH314="раб.день",
$BP314/30*(IFERROR(
_xlfn.LET(_xlpm.VD,
CHOOSE(
{1;2;3;4;5;6;7;8;9;10;11;12;13;14;15;16;17;18},
45658,45659,45660,45661,45662,45663,45664,45665,45711,45724,45778,45779,45785,45786,45820,45821,45965,46022),
_xlfn.LET(_xlpm.DD,
MAX(MIN($AX314,EOMONTH(BJ$15,0))-MAX($AW314,BJ$15),),
_xlfn.IFS(
AND(MONTH($AW314)=MONTH(BJ$15),MONTH($AX314)&lt;&gt;MONTH(BJ$15)),
NETWORKDAYS.INTL($AW314,$AW314+_xlpm.DD,1,_xlpm.VD),
AND(MONTH($AW314)&lt;&gt;MONTH(BJ$15),MONTH($AX314)=MONTH(BJ$15)),
NETWORKDAYS.INTL(($AX314)-_xlpm.DD,$AX314,1,_xlpm.VD),
AND(MONTH($AW314)&lt;MONTH(BJ$15),MONTH($AX314)&gt;MONTH(BJ$15)),
NETWORKDAYS.INTL((EOMONTH(BJ$15-1,1))-_xlpm.DD,EOMONTH(BJ$15-1,1),1,_xlpm.VD),
AND(MONTH($AW314)=MONTH(BJ$15),MONTH($AX314)=MONTH(BJ$15)),
NETWORKDAYS.INTL($AW314,$AX314,1,_xlpm.VD)))),0)),
$DH314="месяц",
$BP314*BJ314,
$DH314="неделя",
$BP314*BJ314/7*(ROUNDUP((DAY(EOMONTH(BJ$15,0)))/4,0))),
0)</f>
        <v/>
      </c>
      <c r="CB314" s="125">
        <f t="array" ref="CB314">
IFERROR(
_xlfn.IFS(
$DH314="день_1",
$BP314*$BL314/($AX314-$AW314+1)*BK314*(DAY(EOMONTH(BK$15,0))),
$DH314="день_2",
$BP314/30*MAX(MIN($AX314,EOMONTH(BK$15,0))-MAX($AW314,BK$15)+1,),
$DH314="раб.день",
$BP314/30*(IFERROR(
_xlfn.LET(_xlpm.VD,
CHOOSE(
{1;2;3;4;5;6;7;8;9;10;11;12;13;14;15;16;17;18},
45658,45659,45660,45661,45662,45663,45664,45665,45711,45724,45778,45779,45785,45786,45820,45821,45965,46022),
_xlfn.LET(_xlpm.DD,
MAX(MIN($AX314,EOMONTH(BK$15,0))-MAX($AW314,BK$15),),
_xlfn.IFS(
AND(MONTH($AW314)=MONTH(BK$15),MONTH($AX314)&lt;&gt;MONTH(BK$15)),
NETWORKDAYS.INTL($AW314,$AW314+_xlpm.DD,1,_xlpm.VD),
AND(MONTH($AW314)&lt;&gt;MONTH(BK$15),MONTH($AX314)=MONTH(BK$15)),
NETWORKDAYS.INTL(($AX314)-_xlpm.DD,$AX314,1,_xlpm.VD),
AND(MONTH($AW314)&lt;MONTH(BK$15),MONTH($AX314)&gt;MONTH(BK$15)),
NETWORKDAYS.INTL((EOMONTH(BK$15-1,1))-_xlpm.DD,EOMONTH(BK$15-1,1),1,_xlpm.VD),
AND(MONTH($AW314)=MONTH(BK$15),MONTH($AX314)=MONTH(BK$15)),
NETWORKDAYS.INTL($AW314,$AX314,1,_xlpm.VD)))),0)),
$DH314="месяц",
$BP314*BK314,
$DH314="неделя",
$BP314*BK314/7*(ROUNDUP((DAY(EOMONTH(BK$15,0)))/4,0))),
0)</f>
        <v/>
      </c>
      <c r="CC314" s="125">
        <f>SUM($BQ314:$CB314)</f>
        <v/>
      </c>
      <c r="CD314" s="126">
        <f>SUM($EH314:$EH314)</f>
        <v/>
      </c>
      <c r="CE314" s="126">
        <f>$CD314*$AB314</f>
        <v/>
      </c>
      <c r="CF314" s="126">
        <f>SUM($EK314:$EK314)</f>
        <v/>
      </c>
      <c r="CG314" s="126">
        <f>$CF314*$AB314</f>
        <v/>
      </c>
      <c r="CH314" s="126">
        <f>SUM($CC314,$CE314,$CG314)</f>
        <v/>
      </c>
      <c r="CI314" s="126">
        <f>$CH314*(1+$CM314)</f>
        <v/>
      </c>
      <c r="CJ314" s="127" t="n">
        <v>0</v>
      </c>
      <c r="CK314" s="126">
        <f>SUM($CH314:$CH314)*(1+$CJ314)</f>
        <v/>
      </c>
      <c r="CL314" s="126">
        <f>SUM($CH314:$CH314)*(1+$CM314)</f>
        <v/>
      </c>
      <c r="CM314" s="59" t="inlineStr">
        <is>
          <t>20%</t>
        </is>
      </c>
      <c r="CN314" s="59" t="n"/>
      <c r="CO314" s="72" t="n"/>
      <c r="CP314" s="59" t="n"/>
      <c r="CQ314" s="73" t="n"/>
      <c r="CR314" s="73" t="n"/>
      <c r="CS314" s="73" t="n"/>
      <c r="CT314" s="72" t="n"/>
      <c r="CU314" s="79" t="inlineStr">
        <is>
          <t> </t>
        </is>
      </c>
      <c r="CV314" s="60" t="n"/>
      <c r="CW314" s="60" t="n"/>
      <c r="CX314" s="60" t="n"/>
      <c r="CY314" s="127">
        <f>IFERROR(($CC314-$EE314)/($EE314/(1-$DQ314)),0)</f>
        <v/>
      </c>
      <c r="CZ314" s="127">
        <f>IFERROR(1-$EI314/($CE314),0)</f>
        <v/>
      </c>
      <c r="DA314" s="127">
        <f>IFERROR(1-$EL314/($CG314),0)</f>
        <v/>
      </c>
      <c r="DB314" s="126">
        <f>ROUND(IFERROR(($CI314/(1+$CM314)-$EN314),0),2)</f>
        <v/>
      </c>
      <c r="DC314" s="128" t="n"/>
      <c r="DD314" s="125" t="n"/>
      <c r="DE314" s="75" t="n">
        <v>0</v>
      </c>
      <c r="DF314" s="128" t="n"/>
      <c r="DG314" s="125">
        <f>IF($DC314=0,0,$DD314*($DC314*100%-$DE314*$DF314))*SUM($AB314:$AB314)</f>
        <v/>
      </c>
      <c r="DH314" s="129" t="inlineStr">
        <is>
          <t>месяц</t>
        </is>
      </c>
      <c r="DI314" s="130">
        <f t="array" ref="DI314">IFERROR(
IF($ES314="LisChannel",
(ROUND(((INDEX({174.625;153.888888888889;130.972222222222},MATCH($AI314,{2;3;4}),0))*$AG314*$AI314),2)),0),0)</f>
        <v/>
      </c>
      <c r="DJ314" s="130">
        <f>
_xlfn.LET(_xlpm.X,
IFERROR(
IF($ES314="НовиковТВ",
(_xlfn.LET(_xlpm.NTV,
_xlfn.LET(_xlpm.MIN,350000,
IF(SUMIFS($DI:$DI,$ES:$ES,"НовиковТВ")&lt;=_xlpm.MIN,
(SUMIFS($DI:$DI,$ES:$ES,"НовиковТВ")/(COUNTIFS($ES:$ES,"НовиковТВ")))*_xlpm.MIN/SUMIFS($DI:$DI,$ES:$ES,"НовиковТВ"),
DI314)),
_xlpm.NTV+$DG314/(1-(1-(_xlpm.NTV)*(1-$DL314)*(1-$DM314)*(1-$DN314)*(1-$DO314)*(1-$DP314)/_xlpm.NTV))))/(1+$EP314),
$DI314+$DG314/(1-(1-($DI314)*(1-$DL314)*(1-$DM314)*(1-$DN314)*(1-$DO314)*(1-$DP314)/$DI314))),
0),
_xlpm.X*(1+$CM314)*(1+$CW314)-_xlpm.X*(1+$CM314)+_xlpm.X)</f>
        <v/>
      </c>
      <c r="DK314" s="125" t="inlineStr">
        <is>
          <t>послед.</t>
        </is>
      </c>
      <c r="DL314" s="63" t="n">
        <v>0</v>
      </c>
      <c r="DM314" s="63" t="n">
        <v>0</v>
      </c>
      <c r="DN314" s="63" t="n">
        <v>0</v>
      </c>
      <c r="DO314" s="63" t="n">
        <v>0</v>
      </c>
      <c r="DP314" s="63" t="n">
        <v>0</v>
      </c>
      <c r="DQ314" s="63">
        <f t="array" ref="DQ314">IFERROR(_xlfn.IFS(
$DK314="послед.",1-(1-$DL314)*(1-$DM314)*(1-$DN314)*(1-$DO314)*(1-$DP314),
$DK314="сумм.",$DL314+$DM314+$DN314+$DO314+$DP314),
0)</f>
        <v/>
      </c>
      <c r="DR314" s="125">
        <f t="array" ref="DR314">
IFERROR(
_xlfn.IFS(
$BL314=0,
0,
$BL314&gt;0,
_xlfn.IFS($DK314="послед.",
$DJ314*(1-$DL314)*(1-$DM314)*(1-$DN314)*(1-$DO314)*(1-$DP314),
$DK314="сумм.",
$DJ314*(1-($DL314+$DM314+$DN314+$DO314+$DP314)))),0)</f>
        <v/>
      </c>
      <c r="DS314" s="125">
        <f t="array" ref="DS314">
IFERROR(_xlfn.IFS(
$DH314="день_1",
$DR314*$BL314/($AX314-$AW314+1)*AZ314*(DAY(EOMONTH(AZ$15,0))),
$DH314="день_2",
$DR314/30*MAX(MIN($AX314,EOMONTH(AZ$15,0))-MAX($AW314,AZ$15)+1,),
$DH314="раб.день",
$DR314/30*(IFERROR(
_xlfn.LET(_xlpm.VD,
CHOOSE(
{1;2;3;4;5;6;7;8;9;10;11;12;13;14;15;16;17;18},
45658,45659,45660,45661,45662,45663,45664,45665,45711,45724,45778,45779,45785,45786,45820,45821,45965,46022),
_xlfn.LET(_xlpm.DD,
MAX(MIN($AX314,EOMONTH(AZ$15,0))-MAX($AW314,AZ$15),),
_xlfn.IFS(
AND(MONTH($AW314)=MONTH(AZ$15),MONTH($AX314)&lt;&gt;MONTH(AZ$15)),
NETWORKDAYS.INTL($AW314,$AW314+_xlpm.DD,1,_xlpm.VD),
AND(MONTH($AW314)&lt;&gt;MONTH(AZ$15),MONTH($AX314)=MONTH(AZ$15)),
NETWORKDAYS.INTL(($AX314)-_xlpm.DD,$AX314,1,_xlpm.VD),
AND(MONTH($AW314)&lt;MONTH(AZ$15),MONTH($AX314)&gt;MONTH(AZ$15)),
NETWORKDAYS.INTL((EOMONTH(AZ$15-1,1))-_xlpm.DD,EOMONTH(AZ$15-1,1),1,_xlpm.VD),
AND(MONTH($AW314)=MONTH(AZ$15),MONTH($AX314)=MONTH(AZ$15)),
NETWORKDAYS.INTL($AW314,$AX314,1,_xlpm.VD)))),0)),
$DH314="месяц",
$DR314*AZ314,
$DH314="неделя",
$DR314*AZ314/7*(ROUNDUP((DAY(EOMONTH(AZ$15,0)))/4,0))),
0)</f>
        <v/>
      </c>
      <c r="DT314" s="125">
        <f t="array" ref="DT314">
IFERROR(_xlfn.IFS(
$DH314="день_1",
$DR314*$BL314/($AX314-$AW314+1)*BA314*(DAY(EOMONTH(BA$15,0))),
$DH314="день_2",
$DR314/30*MAX(MIN($AX314,EOMONTH(BA$15,0))-MAX($AW314,BA$15)+1,),
$DH314="раб.день",
$DR314/30*(IFERROR(
_xlfn.LET(_xlpm.VD,
CHOOSE(
{1;2;3;4;5;6;7;8;9;10;11;12;13;14;15;16;17;18},
45658,45659,45660,45661,45662,45663,45664,45665,45711,45724,45778,45779,45785,45786,45820,45821,45965,46022),
_xlfn.LET(_xlpm.DD,
MAX(MIN($AX314,EOMONTH(BA$15,0))-MAX($AW314,BA$15),),
_xlfn.IFS(
AND(MONTH($AW314)=MONTH(BA$15),MONTH($AX314)&lt;&gt;MONTH(BA$15)),
NETWORKDAYS.INTL($AW314,$AW314+_xlpm.DD,1,_xlpm.VD),
AND(MONTH($AW314)&lt;&gt;MONTH(BA$15),MONTH($AX314)=MONTH(BA$15)),
NETWORKDAYS.INTL(($AX314)-_xlpm.DD,$AX314,1,_xlpm.VD),
AND(MONTH($AW314)&lt;MONTH(BA$15),MONTH($AX314)&gt;MONTH(BA$15)),
NETWORKDAYS.INTL((EOMONTH(BA$15-1,1))-_xlpm.DD,EOMONTH(BA$15-1,1),1,_xlpm.VD),
AND(MONTH($AW314)=MONTH(BA$15),MONTH($AX314)=MONTH(BA$15)),
NETWORKDAYS.INTL($AW314,$AX314,1,_xlpm.VD)))),0)),
$DH314="месяц",
$DR314*BA314,
$DH314="неделя",
$DR314*BA314/7*(ROUNDUP((DAY(EOMONTH(BA$15,0)))/4,0))),
0)</f>
        <v/>
      </c>
      <c r="DU314" s="125">
        <f t="array" ref="DU314">
IFERROR(_xlfn.IFS(
$DH314="день_1",
$DR314*$BL314/($AX314-$AW314+1)*BB314*(DAY(EOMONTH(BB$15,0))),
$DH314="день_2",
$DR314/30*MAX(MIN($AX314,EOMONTH(BB$15,0))-MAX($AW314,BB$15)+1,),
$DH314="раб.день",
$DR314/30*(IFERROR(
_xlfn.LET(_xlpm.VD,
CHOOSE(
{1;2;3;4;5;6;7;8;9;10;11;12;13;14;15;16;17;18},
45658,45659,45660,45661,45662,45663,45664,45665,45711,45724,45778,45779,45785,45786,45820,45821,45965,46022),
_xlfn.LET(_xlpm.DD,
MAX(MIN($AX314,EOMONTH(BB$15,0))-MAX($AW314,BB$15),),
_xlfn.IFS(
AND(MONTH($AW314)=MONTH(BB$15),MONTH($AX314)&lt;&gt;MONTH(BB$15)),
NETWORKDAYS.INTL($AW314,$AW314+_xlpm.DD,1,_xlpm.VD),
AND(MONTH($AW314)&lt;&gt;MONTH(BB$15),MONTH($AX314)=MONTH(BB$15)),
NETWORKDAYS.INTL(($AX314)-_xlpm.DD,$AX314,1,_xlpm.VD),
AND(MONTH($AW314)&lt;MONTH(BB$15),MONTH($AX314)&gt;MONTH(BB$15)),
NETWORKDAYS.INTL((EOMONTH(BB$15-1,1))-_xlpm.DD,EOMONTH(BB$15-1,1),1,_xlpm.VD),
AND(MONTH($AW314)=MONTH(BB$15),MONTH($AX314)=MONTH(BB$15)),
NETWORKDAYS.INTL($AW314,$AX314,1,_xlpm.VD)))),0)),
$DH314="месяц",
$DR314*BB314,
$DH314="неделя",
$DR314*BB314/7*(ROUNDUP((DAY(EOMONTH(BB$15,0)))/4,0))),
0)</f>
        <v/>
      </c>
      <c r="DV314" s="125">
        <f t="array" ref="DV314">
IFERROR(_xlfn.IFS(
$DH314="день_1",
$DR314*$BL314/($AX314-$AW314+1)*BC314*(DAY(EOMONTH(BC$15,0))),
$DH314="день_2",
$DR314/30*MAX(MIN($AX314,EOMONTH(BC$15,0))-MAX($AW314,BC$15)+1,),
$DH314="раб.день",
$DR314/30*(IFERROR(
_xlfn.LET(_xlpm.VD,
CHOOSE(
{1;2;3;4;5;6;7;8;9;10;11;12;13;14;15;16;17;18},
45658,45659,45660,45661,45662,45663,45664,45665,45711,45724,45778,45779,45785,45786,45820,45821,45965,46022),
_xlfn.LET(_xlpm.DD,
MAX(MIN($AX314,EOMONTH(BC$15,0))-MAX($AW314,BC$15),),
_xlfn.IFS(
AND(MONTH($AW314)=MONTH(BC$15),MONTH($AX314)&lt;&gt;MONTH(BC$15)),
NETWORKDAYS.INTL($AW314,$AW314+_xlpm.DD,1,_xlpm.VD),
AND(MONTH($AW314)&lt;&gt;MONTH(BC$15),MONTH($AX314)=MONTH(BC$15)),
NETWORKDAYS.INTL(($AX314)-_xlpm.DD,$AX314,1,_xlpm.VD),
AND(MONTH($AW314)&lt;MONTH(BC$15),MONTH($AX314)&gt;MONTH(BC$15)),
NETWORKDAYS.INTL((EOMONTH(BC$15-1,1))-_xlpm.DD,EOMONTH(BC$15-1,1),1,_xlpm.VD),
AND(MONTH($AW314)=MONTH(BC$15),MONTH($AX314)=MONTH(BC$15)),
NETWORKDAYS.INTL($AW314,$AX314,1,_xlpm.VD)))),0)),
$DH314="месяц",
$DR314*BC314,
$DH314="неделя",
$DR314*BC314/7*(ROUNDUP((DAY(EOMONTH(BC$15,0)))/4,0))),
0)</f>
        <v/>
      </c>
      <c r="DW314" s="125">
        <f t="array" ref="DW314">
IFERROR(_xlfn.IFS(
$DH314="день_1",
$DR314*$BL314/($AX314-$AW314+1)*BD314*(DAY(EOMONTH(BD$15,0))),
$DH314="день_2",
$DR314/30*MAX(MIN($AX314,EOMONTH(BD$15,0))-MAX($AW314,BD$15)+1,),
$DH314="раб.день",
$DR314/30*(IFERROR(
_xlfn.LET(_xlpm.VD,
CHOOSE(
{1;2;3;4;5;6;7;8;9;10;11;12;13;14;15;16;17;18},
45658,45659,45660,45661,45662,45663,45664,45665,45711,45724,45778,45779,45785,45786,45820,45821,45965,46022),
_xlfn.LET(_xlpm.DD,
MAX(MIN($AX314,EOMONTH(BD$15,0))-MAX($AW314,BD$15),),
_xlfn.IFS(
AND(MONTH($AW314)=MONTH(BD$15),MONTH($AX314)&lt;&gt;MONTH(BD$15)),
NETWORKDAYS.INTL($AW314,$AW314+_xlpm.DD,1,_xlpm.VD),
AND(MONTH($AW314)&lt;&gt;MONTH(BD$15),MONTH($AX314)=MONTH(BD$15)),
NETWORKDAYS.INTL(($AX314)-_xlpm.DD,$AX314,1,_xlpm.VD),
AND(MONTH($AW314)&lt;MONTH(BD$15),MONTH($AX314)&gt;MONTH(BD$15)),
NETWORKDAYS.INTL((EOMONTH(BD$15-1,1))-_xlpm.DD,EOMONTH(BD$15-1,1),1,_xlpm.VD),
AND(MONTH($AW314)=MONTH(BD$15),MONTH($AX314)=MONTH(BD$15)),
NETWORKDAYS.INTL($AW314,$AX314,1,_xlpm.VD)))),0)),
$DH314="месяц",
$DR314*BD314,
$DH314="неделя",
$DR314*BD314/7*(ROUNDUP((DAY(EOMONTH(BD$15,0)))/4,0))),
0)</f>
        <v/>
      </c>
      <c r="DX314" s="125">
        <f t="array" ref="DX314">
IFERROR(_xlfn.IFS(
$DH314="день_1",
$DR314*$BL314/($AX314-$AW314+1)*BE314*(DAY(EOMONTH(BE$15,0))),
$DH314="день_2",
$DR314/30*MAX(MIN($AX314,EOMONTH(BE$15,0))-MAX($AW314,BE$15)+1,),
$DH314="раб.день",
$DR314/30*(IFERROR(
_xlfn.LET(_xlpm.VD,
CHOOSE(
{1;2;3;4;5;6;7;8;9;10;11;12;13;14;15;16;17;18},
45658,45659,45660,45661,45662,45663,45664,45665,45711,45724,45778,45779,45785,45786,45820,45821,45965,46022),
_xlfn.LET(_xlpm.DD,
MAX(MIN($AX314,EOMONTH(BE$15,0))-MAX($AW314,BE$15),),
_xlfn.IFS(
AND(MONTH($AW314)=MONTH(BE$15),MONTH($AX314)&lt;&gt;MONTH(BE$15)),
NETWORKDAYS.INTL($AW314,$AW314+_xlpm.DD,1,_xlpm.VD),
AND(MONTH($AW314)&lt;&gt;MONTH(BE$15),MONTH($AX314)=MONTH(BE$15)),
NETWORKDAYS.INTL(($AX314)-_xlpm.DD,$AX314,1,_xlpm.VD),
AND(MONTH($AW314)&lt;MONTH(BE$15),MONTH($AX314)&gt;MONTH(BE$15)),
NETWORKDAYS.INTL((EOMONTH(BE$15-1,1))-_xlpm.DD,EOMONTH(BE$15-1,1),1,_xlpm.VD),
AND(MONTH($AW314)=MONTH(BE$15),MONTH($AX314)=MONTH(BE$15)),
NETWORKDAYS.INTL($AW314,$AX314,1,_xlpm.VD)))),0)),
$DH314="месяц",
$DR314*BE314,
$DH314="неделя",
$DR314*BE314/7*(ROUNDUP((DAY(EOMONTH(BE$15,0)))/4,0))),
0)</f>
        <v/>
      </c>
      <c r="DY314" s="125">
        <f t="array" ref="DY314">
IFERROR(_xlfn.IFS(
$DH314="день_1",
$DR314*$BL314/($AX314-$AW314+1)*BF314*(DAY(EOMONTH(BF$15,0))),
$DH314="день_2",
$DR314/30*MAX(MIN($AX314,EOMONTH(BF$15,0))-MAX($AW314,BF$15)+1,),
$DH314="раб.день",
$DR314/30*(IFERROR(
_xlfn.LET(_xlpm.VD,
CHOOSE(
{1;2;3;4;5;6;7;8;9;10;11;12;13;14;15;16;17;18},
45658,45659,45660,45661,45662,45663,45664,45665,45711,45724,45778,45779,45785,45786,45820,45821,45965,46022),
_xlfn.LET(_xlpm.DD,
MAX(MIN($AX314,EOMONTH(BF$15,0))-MAX($AW314,BF$15),),
_xlfn.IFS(
AND(MONTH($AW314)=MONTH(BF$15),MONTH($AX314)&lt;&gt;MONTH(BF$15)),
NETWORKDAYS.INTL($AW314,$AW314+_xlpm.DD,1,_xlpm.VD),
AND(MONTH($AW314)&lt;&gt;MONTH(BF$15),MONTH($AX314)=MONTH(BF$15)),
NETWORKDAYS.INTL(($AX314)-_xlpm.DD,$AX314,1,_xlpm.VD),
AND(MONTH($AW314)&lt;MONTH(BF$15),MONTH($AX314)&gt;MONTH(BF$15)),
NETWORKDAYS.INTL((EOMONTH(BF$15-1,1))-_xlpm.DD,EOMONTH(BF$15-1,1),1,_xlpm.VD),
AND(MONTH($AW314)=MONTH(BF$15),MONTH($AX314)=MONTH(BF$15)),
NETWORKDAYS.INTL($AW314,$AX314,1,_xlpm.VD)))),0)),
$DH314="месяц",
$DR314*BF314,
$DH314="неделя",
$DR314*BF314/7*(ROUNDUP((DAY(EOMONTH(BF$15,0)))/4,0))),
0)</f>
        <v/>
      </c>
      <c r="DZ314" s="125">
        <f t="array" ref="DZ314">
IFERROR(_xlfn.IFS(
$DH314="день_1",
$DR314*$BL314/($AX314-$AW314+1)*BG314*(DAY(EOMONTH(BG$15,0))),
$DH314="день_2",
$DR314/30*MAX(MIN($AX314,EOMONTH(BG$15,0))-MAX($AW314,BG$15)+1,),
$DH314="раб.день",
$DR314/30*(IFERROR(
_xlfn.LET(_xlpm.VD,
CHOOSE(
{1;2;3;4;5;6;7;8;9;10;11;12;13;14;15;16;17;18},
45658,45659,45660,45661,45662,45663,45664,45665,45711,45724,45778,45779,45785,45786,45820,45821,45965,46022),
_xlfn.LET(_xlpm.DD,
MAX(MIN($AX314,EOMONTH(BG$15,0))-MAX($AW314,BG$15),),
_xlfn.IFS(
AND(MONTH($AW314)=MONTH(BG$15),MONTH($AX314)&lt;&gt;MONTH(BG$15)),
NETWORKDAYS.INTL($AW314,$AW314+_xlpm.DD,1,_xlpm.VD),
AND(MONTH($AW314)&lt;&gt;MONTH(BG$15),MONTH($AX314)=MONTH(BG$15)),
NETWORKDAYS.INTL(($AX314)-_xlpm.DD,$AX314,1,_xlpm.VD),
AND(MONTH($AW314)&lt;MONTH(BG$15),MONTH($AX314)&gt;MONTH(BG$15)),
NETWORKDAYS.INTL((EOMONTH(BG$15-1,1))-_xlpm.DD,EOMONTH(BG$15-1,1),1,_xlpm.VD),
AND(MONTH($AW314)=MONTH(BG$15),MONTH($AX314)=MONTH(BG$15)),
NETWORKDAYS.INTL($AW314,$AX314,1,_xlpm.VD)))),0)),
$DH314="месяц",
$DR314*BG314,
$DH314="неделя",
$DR314*BG314/7*(ROUNDUP((DAY(EOMONTH(BG$15,0)))/4,0))),
0)</f>
        <v/>
      </c>
      <c r="EA314" s="125">
        <f t="array" ref="EA314">
IFERROR(_xlfn.IFS(
$DH314="день_1",
$DR314*$BL314/($AX314-$AW314+1)*BH314*(DAY(EOMONTH(BH$15,0))),
$DH314="день_2",
$DR314/30*MAX(MIN($AX314,EOMONTH(BH$15,0))-MAX($AW314,BH$15)+1,),
$DH314="раб.день",
$DR314/30*(IFERROR(
_xlfn.LET(_xlpm.VD,
CHOOSE(
{1;2;3;4;5;6;7;8;9;10;11;12;13;14;15;16;17;18},
45658,45659,45660,45661,45662,45663,45664,45665,45711,45724,45778,45779,45785,45786,45820,45821,45965,46022),
_xlfn.LET(_xlpm.DD,
MAX(MIN($AX314,EOMONTH(BH$15,0))-MAX($AW314,BH$15),),
_xlfn.IFS(
AND(MONTH($AW314)=MONTH(BH$15),MONTH($AX314)&lt;&gt;MONTH(BH$15)),
NETWORKDAYS.INTL($AW314,$AW314+_xlpm.DD,1,_xlpm.VD),
AND(MONTH($AW314)&lt;&gt;MONTH(BH$15),MONTH($AX314)=MONTH(BH$15)),
NETWORKDAYS.INTL(($AX314)-_xlpm.DD,$AX314,1,_xlpm.VD),
AND(MONTH($AW314)&lt;MONTH(BH$15),MONTH($AX314)&gt;MONTH(BH$15)),
NETWORKDAYS.INTL((EOMONTH(BH$15-1,1))-_xlpm.DD,EOMONTH(BH$15-1,1),1,_xlpm.VD),
AND(MONTH($AW314)=MONTH(BH$15),MONTH($AX314)=MONTH(BH$15)),
NETWORKDAYS.INTL($AW314,$AX314,1,_xlpm.VD)))),0)),
$DH314="месяц",
$DR314*BH314,
$DH314="неделя",
$DR314*BH314/7*(ROUNDUP((DAY(EOMONTH(BH$15,0)))/4,0))),
0)</f>
        <v/>
      </c>
      <c r="EB314" s="125">
        <f t="array" ref="EB314">
IFERROR(_xlfn.IFS(
$DH314="день_1",
$DR314*$BL314/($AX314-$AW314+1)*BI314*(DAY(EOMONTH(BI$15,0))),
$DH314="день_2",
$DR314/30*MAX(MIN($AX314,EOMONTH(BI$15,0))-MAX($AW314,BI$15)+1,),
$DH314="раб.день",
$DR314/30*(IFERROR(
_xlfn.LET(_xlpm.VD,
CHOOSE(
{1;2;3;4;5;6;7;8;9;10;11;12;13;14;15;16;17;18},
45658,45659,45660,45661,45662,45663,45664,45665,45711,45724,45778,45779,45785,45786,45820,45821,45965,46022),
_xlfn.LET(_xlpm.DD,
MAX(MIN($AX314,EOMONTH(BI$15,0))-MAX($AW314,BI$15),),
_xlfn.IFS(
AND(MONTH($AW314)=MONTH(BI$15),MONTH($AX314)&lt;&gt;MONTH(BI$15)),
NETWORKDAYS.INTL($AW314,$AW314+_xlpm.DD,1,_xlpm.VD),
AND(MONTH($AW314)&lt;&gt;MONTH(BI$15),MONTH($AX314)=MONTH(BI$15)),
NETWORKDAYS.INTL(($AX314)-_xlpm.DD,$AX314,1,_xlpm.VD),
AND(MONTH($AW314)&lt;MONTH(BI$15),MONTH($AX314)&gt;MONTH(BI$15)),
NETWORKDAYS.INTL((EOMONTH(BI$15-1,1))-_xlpm.DD,EOMONTH(BI$15-1,1),1,_xlpm.VD),
AND(MONTH($AW314)=MONTH(BI$15),MONTH($AX314)=MONTH(BI$15)),
NETWORKDAYS.INTL($AW314,$AX314,1,_xlpm.VD)))),0)),
$DH314="месяц",
$DR314*BI314,
$DH314="неделя",
$DR314*BI314/7*(ROUNDUP((DAY(EOMONTH(BI$15,0)))/4,0))),
0)</f>
        <v/>
      </c>
      <c r="EC314" s="125">
        <f t="array" ref="EC314">
IFERROR(_xlfn.IFS(
$DH314="день_1",
$DR314*$BL314/($AX314-$AW314+1)*BJ314*(DAY(EOMONTH(BJ$15,0))),
$DH314="день_2",
$DR314/30*MAX(MIN($AX314,EOMONTH(BJ$15,0))-MAX($AW314,BJ$15)+1,),
$DH314="раб.день",
$DR314/30*(IFERROR(
_xlfn.LET(_xlpm.VD,
CHOOSE(
{1;2;3;4;5;6;7;8;9;10;11;12;13;14;15;16;17;18},
45658,45659,45660,45661,45662,45663,45664,45665,45711,45724,45778,45779,45785,45786,45820,45821,45965,46022),
_xlfn.LET(_xlpm.DD,
MAX(MIN($AX314,EOMONTH(BJ$15,0))-MAX($AW314,BJ$15),),
_xlfn.IFS(
AND(MONTH($AW314)=MONTH(BJ$15),MONTH($AX314)&lt;&gt;MONTH(BJ$15)),
NETWORKDAYS.INTL($AW314,$AW314+_xlpm.DD,1,_xlpm.VD),
AND(MONTH($AW314)&lt;&gt;MONTH(BJ$15),MONTH($AX314)=MONTH(BJ$15)),
NETWORKDAYS.INTL(($AX314)-_xlpm.DD,$AX314,1,_xlpm.VD),
AND(MONTH($AW314)&lt;MONTH(BJ$15),MONTH($AX314)&gt;MONTH(BJ$15)),
NETWORKDAYS.INTL((EOMONTH(BJ$15-1,1))-_xlpm.DD,EOMONTH(BJ$15-1,1),1,_xlpm.VD),
AND(MONTH($AW314)=MONTH(BJ$15),MONTH($AX314)=MONTH(BJ$15)),
NETWORKDAYS.INTL($AW314,$AX314,1,_xlpm.VD)))),0)),
$DH314="месяц",
$DR314*BJ314,
$DH314="неделя",
$DR314*BJ314/7*(ROUNDUP((DAY(EOMONTH(BJ$15,0)))/4,0))),
0)</f>
        <v/>
      </c>
      <c r="ED314" s="125">
        <f t="array" ref="ED314">
IFERROR(_xlfn.IFS(
$DH314="день_1",
$DR314*$BL314/($AX314-$AW314+1)*BK314*(DAY(EOMONTH(BK$15,0))),
$DH314="день_2",
$DR314/30*MAX(MIN($AX314,EOMONTH(BK$15,0))-MAX($AW314,BK$15)+1,),
$DH314="раб.день",
$DR314/30*(IFERROR(
_xlfn.LET(_xlpm.VD,
CHOOSE(
{1;2;3;4;5;6;7;8;9;10;11;12;13;14;15;16;17;18},
45658,45659,45660,45661,45662,45663,45664,45665,45711,45724,45778,45779,45785,45786,45820,45821,45965,46022),
_xlfn.LET(_xlpm.DD,
MAX(MIN($AX314,EOMONTH(BK$15,0))-MAX($AW314,BK$15),),
_xlfn.IFS(
AND(MONTH($AW314)=MONTH(BK$15),MONTH($AX314)&lt;&gt;MONTH(BK$15)),
NETWORKDAYS.INTL($AW314,$AW314+_xlpm.DD,1,_xlpm.VD),
AND(MONTH($AW314)&lt;&gt;MONTH(BK$15),MONTH($AX314)=MONTH(BK$15)),
NETWORKDAYS.INTL(($AX314)-_xlpm.DD,$AX314,1,_xlpm.VD),
AND(MONTH($AW314)&lt;MONTH(BK$15),MONTH($AX314)&gt;MONTH(BK$15)),
NETWORKDAYS.INTL((EOMONTH(BK$15-1,1))-_xlpm.DD,EOMONTH(BK$15-1,1),1,_xlpm.VD),
AND(MONTH($AW314)=MONTH(BK$15),MONTH($AX314)=MONTH(BK$15)),
NETWORKDAYS.INTL($AW314,$AX314,1,_xlpm.VD)))),0)),
$DH314="месяц",
$DR314*BK314,
$DH314="неделя",
$DR314*BK314/7*(ROUNDUP((DAY(EOMONTH(BK$15,0)))/4,0))),
0)</f>
        <v/>
      </c>
      <c r="EE314" s="125">
        <f>SUM($DS314,$DT314,$DU314,$DV314,$DW314,$DX314,$DY314,$DZ314,$EA314,$EB314,$EC314,$ED314)</f>
        <v/>
      </c>
      <c r="EF314" s="125">
        <f>IFERROR(ROUND($EE314*(1+$EP314),2),0)</f>
        <v/>
      </c>
      <c r="EG314" s="128" t="n">
        <v>1</v>
      </c>
      <c r="EH314" s="126" t="n">
        <v>0</v>
      </c>
      <c r="EI314" s="126">
        <f>ROUND(SUM($EH314:$EH314)*SUM($AB314:$AB314)*$EG314,2)</f>
        <v/>
      </c>
      <c r="EJ314" s="126">
        <f>ROUND($EI314*(1+$EP314),2)</f>
        <v/>
      </c>
      <c r="EK314" s="126" t="n">
        <v>0</v>
      </c>
      <c r="EL314" s="126">
        <f>ROUND(SUM($EK314:$EK314)*SUM($AB314:$AB314)*$EG314,2)</f>
        <v/>
      </c>
      <c r="EM314" s="126">
        <f>ROUND($EL314*(1+$EP314),2)</f>
        <v/>
      </c>
      <c r="EN314" s="126">
        <f>SUM($EE314,$EI314,$EL314)</f>
        <v/>
      </c>
      <c r="EO314" s="126">
        <f>SUM($EF314,$EJ314,$EM314)</f>
        <v/>
      </c>
      <c r="EP314" s="59" t="inlineStr">
        <is>
          <t>20%</t>
        </is>
      </c>
      <c r="EQ314" s="59" t="n"/>
      <c r="ER314" s="60">
        <f t="array" ref="ER314">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MATCH(ES314,
{"AMS";"RussOutdoor";"HD Outdoor";"Ingroup";"IQ";"Ledproduction";"LisChannel";"Logic";"Media-PPL";"NovikovTV | НовиковТВ";"SMA";"SOK";"КрокусТВ | CrocusTV | IndoorTV";"Сити";"ТЯК Москва"},
0)),"")</f>
        <v/>
      </c>
      <c r="ES314" s="60" t="n"/>
      <c r="ET314" s="60">
        <f t="array" ref="ET314">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MATCH(ES314,
{"AMS";"RussOutdoor";"HD Outdoor";"Ingroup";"IQ";"Ledproduction";"LisChannel";"Logic";"Media-PPL";"NovikovTV | НовиковТВ";"SMA";"SOK";"КрокусТВ | CrocusTV | IndoorTV";"Сити";"ТЯК Москва"},
0)),"")</f>
        <v/>
      </c>
      <c r="EU314" s="60" t="n"/>
      <c r="EV314" s="60" t="n"/>
      <c r="EX314" s="110">
        <f t="array" ref="EX314">
($AR314/30
+N("ТРАФИК ПЛОЩАДКИ"))*
(IFERROR(
_xlfn.LET(
_xlpm.GPR,
HLOOKUP($L314,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(MATCH($T314,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IF($Q314="цифровой",_xlpm.GPR/$AG314,_xlpm.GPR/60)),
0)
+N("DWELL TIME"))*
(IF($AB314=0,0,IF($AB314=1,0.3,IF($AB314=2,0.5,IF($AB314&gt;2,1))))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_xlfn.IFS($AC314="да",1.2,$AC314="нет",1)*
_xlfn.IFS($AD314="да",1.2,$AD314="нет",1)*
IF(R314="статический",1,1.2)*
$X314*
INDEX(
{1.2;1;1.2;1.2;1;1.2;1.2;1.2;1.2;1.2;1.2;1;1.2;1.2;1.2;1.2;1;1;1.2;1.2;1.2;1;1;1;1;1.2;1.2;1.2;1.2;1;1;1;1;1.2;1.2;1.2;1.2;1.2;1.2;1.2;1.2;1;1;1.2;1;1;1;1;1.5;1;1;1.5;1.5;1.2},
MATCH($Q314,_xlpm.MI,0)))&gt;{0.02;0.04;0.06;0.1;0.2;0.4;0.6;0.8;1;2;4;6})),
{0;1;2;3;4;5;6;7;8;9;10;11;12},
0)))
+N("КОЭФФИЦИЕНТ КОНТАКТА"))))*
(_xlfn.IFS($X314&lt;0.1,$X314/1000,$X314&gt;25,5.2,AND($X314&gt;=0.1,$X314&lt;=25),(($X314*2+0.1)/10)*($X314/10)))*
IFERROR((_xlfn.LET(
_xlpm.MA,
{0;0.8;0.85;0.9;0.95;1},
_xlpm.MAA,
{0;1;2;3;4;5},
INDEX(_xlpm.MA,MATCH(SUMPRODUCT(--((IF(ROUND(_xlpm.MAA,1)&gt;5,5,ROUND($AB314,1)))&gt;{0;1;2;3;4;5})),_xlpm.MAA,0)))
+N("КОЭФФИЦИЕНТ КОЛ-ВО КОНСТРУКЦИЙ")),1)*
$AB314,0))*
(IF($Q314="цифровой",$AG314/15*$AI314,1)
+N("ДЛЯ ЦИФРЫ"))</f>
        <v/>
      </c>
      <c r="EY314" s="110">
        <f>IFERROR(EX314*AY314,0)</f>
        <v/>
      </c>
      <c r="EZ314" s="131">
        <f>IFERROR(DP314/EY314*1000,0)</f>
        <v/>
      </c>
      <c r="FA314" s="112">
        <f>IFERROR(FC314/FB314,0)</f>
        <v/>
      </c>
      <c r="FB314" s="112">
        <f>IFERROR((FC314/(EY314/FF314*#REF!))*0.825,0)</f>
        <v/>
      </c>
      <c r="FC314" s="112">
        <f>IFERROR(((EX314*30/AR314)*100)/30,0)</f>
        <v/>
      </c>
      <c r="FD314" s="112">
        <f>IFERROR(EY314/G314*100%,0)</f>
        <v/>
      </c>
      <c r="FE314" s="112">
        <f>IFERROR(FD314/FC314*100%,0)</f>
        <v/>
      </c>
      <c r="FF314" s="110">
        <f>IFERROR(AR314/30*AY314,0)</f>
        <v/>
      </c>
    </row>
    <row r="315" ht="13" customHeight="1">
      <c r="A315" s="59" t="n"/>
      <c r="B315" s="60" t="n"/>
      <c r="C315" s="60" t="n"/>
      <c r="D315" s="60">
        <f t="array" ref="D315">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MATCH($E315,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15" s="60">
        <f t="array" ref="E315">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MATCH($F315,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15" s="60" t="inlineStr"/>
      <c r="G315" s="60" t="n"/>
      <c r="H315" s="60">
        <f t="array" ref="H315">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MATCH($I315,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15" s="60" t="n"/>
      <c r="J315" s="60" t="n"/>
      <c r="K315" s="60" t="n"/>
      <c r="L315" s="60" t="n"/>
      <c r="M315" s="60" t="n"/>
      <c r="N315" s="60" t="n"/>
      <c r="O315" s="60" t="n"/>
      <c r="P315" s="60">
        <f t="array" ref="P315">
_xlfn.IFS(
ISNUMBER(MATCH($Q315,{"шелфбаннер","разделитель","монетница","чековая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ISNUMBER(MATCH($Q315,{"LED/LCD","видеокулер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ISNUMBER(MATCH($Q315,{"автомобиль","машина","выставочное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ISNUMBER(MATCH($Q315,{"билборд","лифтовая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ISNUMBER(MATCH($Q315,{"навигация","подвесной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ISNUMBER(MATCH($Q315,{"движущаяся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ISNUMBER(MATCH($Q315,{"каталог","журнал"},)),
"Пресса",
$Q315="","")</f>
        <v/>
      </c>
      <c r="Q315" s="60" t="n"/>
      <c r="R315" s="60">
        <f t="array" ref="R315">
IFERROR(
_xlfn.IFS(
OR(ISNUMBER(MATCH($Q315,{"экспозиция","макет","стенд","автостенд","авто стенд","выставочное пространство","выставочные стенды","модульные выставочные стенды","3Д конструкция","3D конструкция"},)),P315="Экспонирование"),
"нестандартный",
ISNUMBER(MATCH($Q315,{"скроллер","призматрон"},)),
"динамический",
$P315="Видео",
"цифровой",
OR($P315="Пресса",$P315="Щит",$P315="POSm",$P315="Подвес",$P315="Брендирование/оклейка"),
"статический"),"")</f>
        <v/>
      </c>
      <c r="S315" s="59" t="n"/>
      <c r="T315" s="60" t="n"/>
      <c r="U315" s="60" t="n"/>
      <c r="V315" s="60">
        <f>
IF(P315="Видео",
"цифровой постер/ролик",
IF(ISNUMBER(MATCH(Q315,{"короб световой","короб световой | лайтбокс","короб световой | кристалайт","лайтбокс","лайт бокс","кристалайт","LB","lightbox"},)),
"бэклит",
IF(P315="Брендирование/оклейка",
"перфарированная пленка/самоклейка",
IF(P315="Экспонирование",
"под запрос",
IF(P315="Подвес",
"баннер/ткань",
"")))))</f>
        <v/>
      </c>
      <c r="W315" s="59" t="n"/>
      <c r="X315" s="59" t="n"/>
      <c r="Y315" s="59" t="n"/>
      <c r="Z315" s="61" t="n"/>
      <c r="AA315" s="61" t="n"/>
      <c r="AB315" s="61">
        <f>IF(BL315&gt;0,Z315,0)</f>
        <v/>
      </c>
      <c r="AC315" s="59" t="n"/>
      <c r="AD315" s="59" t="n"/>
      <c r="AE315" s="59" t="n"/>
      <c r="AF315" s="59" t="n"/>
      <c r="AG315" s="59" t="n"/>
      <c r="AH315" s="59" t="n"/>
      <c r="AI315" s="59" t="n"/>
      <c r="AJ315" s="59" t="n"/>
      <c r="AK315" s="59" t="n"/>
      <c r="AL315" s="62">
        <f>IFERROR(IF(OR(R315="статический",R315="динамический",R315="нестандартный",R315="",R315=""),"-",IF(AND(AH315="-",AI315="-"),"-",AK315*3600/AH315*AI315)),"-")</f>
        <v/>
      </c>
      <c r="AM315" s="62">
        <f>IFERROR(IF(OR(R315="статический",R315="динамический",R315="",R315="", R315="BTL",R315="нестандартный"),"-",AG315*AI315*AL315/60),"-")</f>
        <v/>
      </c>
      <c r="AN315" s="63">
        <f>IFERROR(IF(AH315="","-",AG315*AI315/AH315),"-")</f>
        <v/>
      </c>
      <c r="AO315" s="59">
        <f>IFERROR(IF(OR($R315="статический",$R315="динамический",$R315="",$R315="",$R315="BTL",$R315="нестандартный"),"-",$AL315*$AY315),"-")</f>
        <v/>
      </c>
      <c r="AP315" s="62">
        <f>IFERROR(IF(OR($R315="статический",$R315="динамический",$R315="",$R315="",$R315="BTL",$R315="нестандартный"),"-",$AM315*AY315),"-")</f>
        <v/>
      </c>
      <c r="AQ315" s="64" t="n"/>
      <c r="AR315" s="61" t="n"/>
      <c r="AS315" s="61" t="n"/>
      <c r="AT315" s="61" t="n"/>
      <c r="AU315" s="65" t="n"/>
      <c r="AV315" s="124">
        <f>IFERROR(DR315/AT315*1000,"n/a")</f>
        <v/>
      </c>
      <c r="AW315" s="67" t="n"/>
      <c r="AX315" s="67" t="n"/>
      <c r="AY315" s="43">
        <f>IFERROR(IF(OR($AW315="",$AX315=""),"",_xlfn.DAYS($AX315+1,$AW315)),"")</f>
        <v/>
      </c>
      <c r="AZ315" s="68">
        <f t="array" ref="AZ315">
_xlfn.LET(_xlpm.COEFF,
IF($AW315+$AX315=0,0,IF(MAX(MIN($AX315,EOMONTH(AZ$15,0))-MAX($AW315,AZ$15)+1,)&gt;0,1,0)),
_xlfn.IFS(
$ES315="LisChannel",
_xlpm.COEFF*
INDEX({1;1;1.2;1.2;1;1;1;1;1.2;1.2;1.2;1.2},
MATCH(MONTH(AZ$15),
{1,2,3,4,5,6,7,8,9,10,11,12})),
CONCATENATE($ES315," ",$L315)="RussOutdoor метро",
_xlpm.COEFF*
INDEX({0.8;0.9;1.1;1.1;1;1;1;1;1.1;1.1;1.1;1.1},
MATCH(MONTH(AZ$15),
{1,2,3,4,5,6,7,8,9,10,11,12})),
$ES315&lt;&gt;"LisChannel",
_xlpm.COEFF,
$ES315&lt;&gt;"RussOutdoor",
_xlpm.COEFF))</f>
        <v/>
      </c>
      <c r="BA315" s="68">
        <f t="array" ref="BA315">
_xlfn.LET(_xlpm.COEFF,
IF($AW315+$AX315=0,0,IF(MAX(MIN($AX315,EOMONTH(BA$15,0))-MAX($AW315,BA$15)+1,)&gt;0,1,0)),
_xlfn.IFS(
$ES315="LisChannel",
_xlpm.COEFF*
INDEX({1;1;1.2;1.2;1;1;1;1;1.2;1.2;1.2;1.2},
MATCH(MONTH(BA$15),
{1,2,3,4,5,6,7,8,9,10,11,12})),
CONCATENATE($ES315," ",$L315)="RussOutdoor метро",
_xlpm.COEFF*
INDEX({0.8;0.9;1.1;1.1;1;1;1;1;1.1;1.1;1.1;1.1},
MATCH(MONTH(BA$15),
{1,2,3,4,5,6,7,8,9,10,11,12})),
$ES315&lt;&gt;"LisChannel",
_xlpm.COEFF,
$ES315&lt;&gt;"RussOutdoor",
_xlpm.COEFF))</f>
        <v/>
      </c>
      <c r="BB315" s="68">
        <f t="array" ref="BB315">
_xlfn.LET(_xlpm.COEFF,
IF($AW315+$AX315=0,0,IF(MAX(MIN($AX315,EOMONTH(BB$15,0))-MAX($AW315,BB$15)+1,)&gt;0,1,0)),
_xlfn.IFS(
$ES315="LisChannel",
_xlpm.COEFF*
INDEX({1;1;1.2;1.2;1;1;1;1;1.2;1.2;1.2;1.2},
MATCH(MONTH(BB$15),
{1,2,3,4,5,6,7,8,9,10,11,12})),
CONCATENATE($ES315," ",$L315)="RussOutdoor метро",
_xlpm.COEFF*
INDEX({0.8;0.9;1.1;1.1;1;1;1;1;1.1;1.1;1.1;1.1},
MATCH(MONTH(BB$15),
{1,2,3,4,5,6,7,8,9,10,11,12})),
$ES315&lt;&gt;"LisChannel",
_xlpm.COEFF,
$ES315&lt;&gt;"RussOutdoor",
_xlpm.COEFF))</f>
        <v/>
      </c>
      <c r="BC315" s="68">
        <f t="array" ref="BC315">
_xlfn.LET(_xlpm.COEFF,
IF($AW315+$AX315=0,0,IF(MAX(MIN($AX315,EOMONTH(BC$15,0))-MAX($AW315,BC$15)+1,)&gt;0,1,0)),
_xlfn.IFS(
$ES315="LisChannel",
_xlpm.COEFF*
INDEX({1;1;1.2;1.2;1;1;1;1;1.2;1.2;1.2;1.2},
MATCH(MONTH(BC$15),
{1,2,3,4,5,6,7,8,9,10,11,12})),
CONCATENATE($ES315," ",$L315)="RussOutdoor метро",
_xlpm.COEFF*
INDEX({0.8;0.9;1.1;1.1;1;1;1;1;1.1;1.1;1.1;1.1},
MATCH(MONTH(BC$15),
{1,2,3,4,5,6,7,8,9,10,11,12})),
$ES315&lt;&gt;"LisChannel",
_xlpm.COEFF,
$ES315&lt;&gt;"RussOutdoor",
_xlpm.COEFF))</f>
        <v/>
      </c>
      <c r="BD315" s="68">
        <f t="array" ref="BD315">
_xlfn.LET(_xlpm.COEFF,
IF($AW315+$AX315=0,0,IF(MAX(MIN($AX315,EOMONTH(BD$15,0))-MAX($AW315,BD$15)+1,)&gt;0,1,0)),
_xlfn.IFS(
$ES315="LisChannel",
_xlpm.COEFF*
INDEX({1;1;1.2;1.2;1;1;1;1;1.2;1.2;1.2;1.2},
MATCH(MONTH(BD$15),
{1,2,3,4,5,6,7,8,9,10,11,12})),
CONCATENATE($ES315," ",$L315)="RussOutdoor метро",
_xlpm.COEFF*
INDEX({0.8;0.9;1.1;1.1;1;1;1;1;1.1;1.1;1.1;1.1},
MATCH(MONTH(BD$15),
{1,2,3,4,5,6,7,8,9,10,11,12})),
$ES315&lt;&gt;"LisChannel",
_xlpm.COEFF,
$ES315&lt;&gt;"RussOutdoor",
_xlpm.COEFF))</f>
        <v/>
      </c>
      <c r="BE315" s="68">
        <f t="array" ref="BE315">
_xlfn.LET(_xlpm.COEFF,
IF($AW315+$AX315=0,0,IF(MAX(MIN($AX315,EOMONTH(BE$15,0))-MAX($AW315,BE$15)+1,)&gt;0,1,0)),
_xlfn.IFS(
$ES315="LisChannel",
_xlpm.COEFF*
INDEX({1;1;1.2;1.2;1;1;1;1;1.2;1.2;1.2;1.2},
MATCH(MONTH(BE$15),
{1,2,3,4,5,6,7,8,9,10,11,12})),
CONCATENATE($ES315," ",$L315)="RussOutdoor метро",
_xlpm.COEFF*
INDEX({0.8;0.9;1.1;1.1;1;1;1;1;1.1;1.1;1.1;1.1},
MATCH(MONTH(BE$15),
{1,2,3,4,5,6,7,8,9,10,11,12})),
$ES315&lt;&gt;"LisChannel",
_xlpm.COEFF,
$ES315&lt;&gt;"RussOutdoor",
_xlpm.COEFF))</f>
        <v/>
      </c>
      <c r="BF315" s="68">
        <f t="array" ref="BF315">
_xlfn.LET(_xlpm.COEFF,
IF($AW315+$AX315=0,0,IF(MAX(MIN($AX315,EOMONTH(BF$15,0))-MAX($AW315,BF$15)+1,)&gt;0,1,0)),
_xlfn.IFS(
$ES315="LisChannel",
_xlpm.COEFF*
INDEX({1;1;1.2;1.2;1;1;1;1;1.2;1.2;1.2;1.2},
MATCH(MONTH(BF$15),
{1,2,3,4,5,6,7,8,9,10,11,12})),
CONCATENATE($ES315," ",$L315)="RussOutdoor метро",
_xlpm.COEFF*
INDEX({0.8;0.9;1.1;1.1;1;1;1;1;1.1;1.1;1.1;1.1},
MATCH(MONTH(BF$15),
{1,2,3,4,5,6,7,8,9,10,11,12})),
$ES315&lt;&gt;"LisChannel",
_xlpm.COEFF,
$ES315&lt;&gt;"RussOutdoor",
_xlpm.COEFF))</f>
        <v/>
      </c>
      <c r="BG315" s="68">
        <f t="array" ref="BG315">
_xlfn.LET(_xlpm.COEFF,
IF($AW315+$AX315=0,0,IF(MAX(MIN($AX315,EOMONTH(BG$15,0))-MAX($AW315,BG$15)+1,)&gt;0,1,0)),
_xlfn.IFS(
$ES315="LisChannel",
_xlpm.COEFF*
INDEX({1;1;1.2;1.2;1;1;1;1;1.2;1.2;1.2;1.2},
MATCH(MONTH(BG$15),
{1,2,3,4,5,6,7,8,9,10,11,12})),
CONCATENATE($ES315," ",$L315)="RussOutdoor метро",
_xlpm.COEFF*
INDEX({0.8;0.9;1.1;1.1;1;1;1;1;1.1;1.1;1.1;1.1},
MATCH(MONTH(BG$15),
{1,2,3,4,5,6,7,8,9,10,11,12})),
$ES315&lt;&gt;"LisChannel",
_xlpm.COEFF,
$ES315&lt;&gt;"RussOutdoor",
_xlpm.COEFF))</f>
        <v/>
      </c>
      <c r="BH315" s="68">
        <f t="array" ref="BH315">
_xlfn.LET(_xlpm.COEFF,
IF($AW315+$AX315=0,0,IF(MAX(MIN($AX315,EOMONTH(BH$15,0))-MAX($AW315,BH$15)+1,)&gt;0,1,0)),
_xlfn.IFS(
$ES315="LisChannel",
_xlpm.COEFF*
INDEX({1;1;1.2;1.2;1;1;1;1;1.2;1.2;1.2;1.2},
MATCH(MONTH(BH$15),
{1,2,3,4,5,6,7,8,9,10,11,12})),
CONCATENATE($ES315," ",$L315)="RussOutdoor метро",
_xlpm.COEFF*
INDEX({0.8;0.9;1.1;1.1;1;1;1;1;1.1;1.1;1.1;1.1},
MATCH(MONTH(BH$15),
{1,2,3,4,5,6,7,8,9,10,11,12})),
$ES315&lt;&gt;"LisChannel",
_xlpm.COEFF,
$ES315&lt;&gt;"RussOutdoor",
_xlpm.COEFF))</f>
        <v/>
      </c>
      <c r="BI315" s="68">
        <f t="array" ref="BI315">
_xlfn.LET(_xlpm.COEFF,
IF($AW315+$AX315=0,0,IF(MAX(MIN($AX315,EOMONTH(BI$15,0))-MAX($AW315,BI$15)+1,)&gt;0,1,0)),
_xlfn.IFS(
$ES315="LisChannel",
_xlpm.COEFF*
INDEX({1;1;1.2;1.2;1;1;1;1;1.2;1.2;1.2;1.2},
MATCH(MONTH(BI$15),
{1,2,3,4,5,6,7,8,9,10,11,12})),
CONCATENATE($ES315," ",$L315)="RussOutdoor метро",
_xlpm.COEFF*
INDEX({0.8;0.9;1.1;1.1;1;1;1;1;1.1;1.1;1.1;1.1},
MATCH(MONTH(BI$15),
{1,2,3,4,5,6,7,8,9,10,11,12})),
$ES315&lt;&gt;"LisChannel",
_xlpm.COEFF,
$ES315&lt;&gt;"RussOutdoor",
_xlpm.COEFF))</f>
        <v/>
      </c>
      <c r="BJ315" s="68">
        <f t="array" ref="BJ315">
_xlfn.LET(_xlpm.COEFF,
IF($AW315+$AX315=0,0,IF(MAX(MIN($AX315,EOMONTH(BJ$15,0))-MAX($AW315,BJ$15)+1,)&gt;0,1,0)),
_xlfn.IFS(
$ES315="LisChannel",
_xlpm.COEFF*
INDEX({1;1;1.2;1.2;1;1;1;1;1.2;1.2;1.2;1.2},
MATCH(MONTH(BJ$15),
{1,2,3,4,5,6,7,8,9,10,11,12})),
CONCATENATE($ES315," ",$L315)="RussOutdoor метро",
_xlpm.COEFF*
INDEX({0.8;0.9;1.1;1.1;1;1;1;1;1.1;1.1;1.1;1.1},
MATCH(MONTH(BJ$15),
{1,2,3,4,5,6,7,8,9,10,11,12})),
$ES315&lt;&gt;"LisChannel",
_xlpm.COEFF,
$ES315&lt;&gt;"RussOutdoor",
_xlpm.COEFF))</f>
        <v/>
      </c>
      <c r="BK315" s="68">
        <f t="array" ref="BK315">
_xlfn.LET(_xlpm.COEFF,
IF($AW315+$AX315=0,0,IF(MAX(MIN($AX315,EOMONTH(BK$15,0))-MAX($AW315,BK$15)+1,)&gt;0,1,0)),
_xlfn.IFS(
$ES315="LisChannel",
_xlpm.COEFF*
INDEX({1;1;1.2;1.2;1;1;1;1;1.2;1.2;1.2;1.2},
MATCH(MONTH(BK$15),
{1,2,3,4,5,6,7,8,9,10,11,12})),
CONCATENATE($ES315," ",$L315)="RussOutdoor метро",
_xlpm.COEFF*
INDEX({0.8;0.9;1.1;1.1;1;1;1;1;1.1;1.1;1.1;1.1},
MATCH(MONTH(BK$15),
{1,2,3,4,5,6,7,8,9,10,11,12})),
$ES315&lt;&gt;"LisChannel",
_xlpm.COEFF,
$ES315&lt;&gt;"RussOutdoor",
_xlpm.COEFF))</f>
        <v/>
      </c>
      <c r="BL315" s="62">
        <f>COUNTIFS($AZ315:$BK315,"&gt;0")</f>
        <v/>
      </c>
      <c r="BM315" s="65" t="n"/>
      <c r="BN315" s="125">
        <f>$DJ315</f>
        <v/>
      </c>
      <c r="BO315" s="63">
        <f>$DQ315</f>
        <v/>
      </c>
      <c r="BP315" s="125">
        <f>
IFERROR(
IF($BL315=0,0,
$BN315*(1-$BO315)),
0)</f>
        <v/>
      </c>
      <c r="BQ315" s="125">
        <f t="array" ref="BQ315">
IFERROR(
_xlfn.IFS(
$DH315="день_1",
$BP315*$BL315/($AX315-$AW315+1)*AZ315*(DAY(EOMONTH(AZ$15,0))),
$DH315="день_2",
$BP315/30*MAX(MIN($AX315,EOMONTH(AZ$15,0))-MAX($AW315,AZ$15)+1,),
$DH315="раб.день",
$BP315/30*(IFERROR(
_xlfn.LET(_xlpm.VD,
CHOOSE(
{1;2;3;4;5;6;7;8;9;10;11;12;13;14;15;16;17;18},
45658,45659,45660,45661,45662,45663,45664,45665,45711,45724,45778,45779,45785,45786,45820,45821,45965,46022),
_xlfn.LET(_xlpm.DD,
MAX(MIN($AX315,EOMONTH(AZ$15,0))-MAX($AW315,AZ$15),),
_xlfn.IFS(
AND(MONTH($AW315)=MONTH(AZ$15),MONTH($AX315)&lt;&gt;MONTH(AZ$15)),
NETWORKDAYS.INTL($AW315,$AW315+_xlpm.DD,1,_xlpm.VD),
AND(MONTH($AW315)&lt;&gt;MONTH(AZ$15),MONTH($AX315)=MONTH(AZ$15)),
NETWORKDAYS.INTL(($AX315)-_xlpm.DD,$AX315,1,_xlpm.VD),
AND(MONTH($AW315)&lt;MONTH(AZ$15),MONTH($AX315)&gt;MONTH(AZ$15)),
NETWORKDAYS.INTL((EOMONTH(AZ$15-1,1))-_xlpm.DD,EOMONTH(AZ$15-1,1),1,_xlpm.VD),
AND(MONTH($AW315)=MONTH(AZ$15),MONTH($AX315)=MONTH(AZ$15)),
NETWORKDAYS.INTL($AW315,$AX315,1,_xlpm.VD)))),0)),
$DH315="месяц",
$BP315*AZ315,
$DH315="неделя",
$BP315*AZ315/7*(ROUNDUP((DAY(EOMONTH(AZ$15,0)))/4,0))),
0)</f>
        <v/>
      </c>
      <c r="BR315" s="125">
        <f t="array" ref="BR315">
IFERROR(
_xlfn.IFS(
$DH315="день_1",
$BP315*$BL315/($AX315-$AW315+1)*BA315*(DAY(EOMONTH(BA$15,0))),
$DH315="день_2",
$BP315/30*MAX(MIN($AX315,EOMONTH(BA$15,0))-MAX($AW315,BA$15)+1,),
$DH315="раб.день",
$BP315/30*(IFERROR(
_xlfn.LET(_xlpm.VD,
CHOOSE(
{1;2;3;4;5;6;7;8;9;10;11;12;13;14;15;16;17;18},
45658,45659,45660,45661,45662,45663,45664,45665,45711,45724,45778,45779,45785,45786,45820,45821,45965,46022),
_xlfn.LET(_xlpm.DD,
MAX(MIN($AX315,EOMONTH(BA$15,0))-MAX($AW315,BA$15),),
_xlfn.IFS(
AND(MONTH($AW315)=MONTH(BA$15),MONTH($AX315)&lt;&gt;MONTH(BA$15)),
NETWORKDAYS.INTL($AW315,$AW315+_xlpm.DD,1,_xlpm.VD),
AND(MONTH($AW315)&lt;&gt;MONTH(BA$15),MONTH($AX315)=MONTH(BA$15)),
NETWORKDAYS.INTL(($AX315)-_xlpm.DD,$AX315,1,_xlpm.VD),
AND(MONTH($AW315)&lt;MONTH(BA$15),MONTH($AX315)&gt;MONTH(BA$15)),
NETWORKDAYS.INTL((EOMONTH(BA$15-1,1))-_xlpm.DD,EOMONTH(BA$15-1,1),1,_xlpm.VD),
AND(MONTH($AW315)=MONTH(BA$15),MONTH($AX315)=MONTH(BA$15)),
NETWORKDAYS.INTL($AW315,$AX315,1,_xlpm.VD)))),0)),
$DH315="месяц",
$BP315*BA315,
$DH315="неделя",
$BP315*BA315/7*(ROUNDUP((DAY(EOMONTH(BA$15,0)))/4,0))),
0)</f>
        <v/>
      </c>
      <c r="BS315" s="125">
        <f t="array" ref="BS315">
IFERROR(
_xlfn.IFS(
$DH315="день_1",
$BP315*$BL315/($AX315-$AW315+1)*BB315*(DAY(EOMONTH(BB$15,0))),
$DH315="день_2",
$BP315/30*MAX(MIN($AX315,EOMONTH(BB$15,0))-MAX($AW315,BB$15)+1,),
$DH315="раб.день",
$BP315/30*(IFERROR(
_xlfn.LET(_xlpm.VD,
CHOOSE(
{1;2;3;4;5;6;7;8;9;10;11;12;13;14;15;16;17;18},
45658,45659,45660,45661,45662,45663,45664,45665,45711,45724,45778,45779,45785,45786,45820,45821,45965,46022),
_xlfn.LET(_xlpm.DD,
MAX(MIN($AX315,EOMONTH(BB$15,0))-MAX($AW315,BB$15),),
_xlfn.IFS(
AND(MONTH($AW315)=MONTH(BB$15),MONTH($AX315)&lt;&gt;MONTH(BB$15)),
NETWORKDAYS.INTL($AW315,$AW315+_xlpm.DD,1,_xlpm.VD),
AND(MONTH($AW315)&lt;&gt;MONTH(BB$15),MONTH($AX315)=MONTH(BB$15)),
NETWORKDAYS.INTL(($AX315)-_xlpm.DD,$AX315,1,_xlpm.VD),
AND(MONTH($AW315)&lt;MONTH(BB$15),MONTH($AX315)&gt;MONTH(BB$15)),
NETWORKDAYS.INTL((EOMONTH(BB$15-1,1))-_xlpm.DD,EOMONTH(BB$15-1,1),1,_xlpm.VD),
AND(MONTH($AW315)=MONTH(BB$15),MONTH($AX315)=MONTH(BB$15)),
NETWORKDAYS.INTL($AW315,$AX315,1,_xlpm.VD)))),0)),
$DH315="месяц",
$BP315*BB315,
$DH315="неделя",
$BP315*BB315/7*(ROUNDUP((DAY(EOMONTH(BB$15,0)))/4,0))),
0)</f>
        <v/>
      </c>
      <c r="BT315" s="125">
        <f t="array" ref="BT315">
IFERROR(
_xlfn.IFS(
$DH315="день_1",
$BP315*$BL315/($AX315-$AW315+1)*BC315*(DAY(EOMONTH(BC$15,0))),
$DH315="день_2",
$BP315/30*MAX(MIN($AX315,EOMONTH(BC$15,0))-MAX($AW315,BC$15)+1,),
$DH315="раб.день",
$BP315/30*(IFERROR(
_xlfn.LET(_xlpm.VD,
CHOOSE(
{1;2;3;4;5;6;7;8;9;10;11;12;13;14;15;16;17;18},
45658,45659,45660,45661,45662,45663,45664,45665,45711,45724,45778,45779,45785,45786,45820,45821,45965,46022),
_xlfn.LET(_xlpm.DD,
MAX(MIN($AX315,EOMONTH(BC$15,0))-MAX($AW315,BC$15),),
_xlfn.IFS(
AND(MONTH($AW315)=MONTH(BC$15),MONTH($AX315)&lt;&gt;MONTH(BC$15)),
NETWORKDAYS.INTL($AW315,$AW315+_xlpm.DD,1,_xlpm.VD),
AND(MONTH($AW315)&lt;&gt;MONTH(BC$15),MONTH($AX315)=MONTH(BC$15)),
NETWORKDAYS.INTL(($AX315)-_xlpm.DD,$AX315,1,_xlpm.VD),
AND(MONTH($AW315)&lt;MONTH(BC$15),MONTH($AX315)&gt;MONTH(BC$15)),
NETWORKDAYS.INTL((EOMONTH(BC$15-1,1))-_xlpm.DD,EOMONTH(BC$15-1,1),1,_xlpm.VD),
AND(MONTH($AW315)=MONTH(BC$15),MONTH($AX315)=MONTH(BC$15)),
NETWORKDAYS.INTL($AW315,$AX315,1,_xlpm.VD)))),0)),
$DH315="месяц",
$BP315*BC315,
$DH315="неделя",
$BP315*BC315/7*(ROUNDUP((DAY(EOMONTH(BC$15,0)))/4,0))),
0)</f>
        <v/>
      </c>
      <c r="BU315" s="125">
        <f t="array" ref="BU315">
IFERROR(
_xlfn.IFS(
$DH315="день_1",
$BP315*$BL315/($AX315-$AW315+1)*BD315*(DAY(EOMONTH(BD$15,0))),
$DH315="день_2",
$BP315/30*MAX(MIN($AX315,EOMONTH(BD$15,0))-MAX($AW315,BD$15)+1,),
$DH315="раб.день",
$BP315/30*(IFERROR(
_xlfn.LET(_xlpm.VD,
CHOOSE(
{1;2;3;4;5;6;7;8;9;10;11;12;13;14;15;16;17;18},
45658,45659,45660,45661,45662,45663,45664,45665,45711,45724,45778,45779,45785,45786,45820,45821,45965,46022),
_xlfn.LET(_xlpm.DD,
MAX(MIN($AX315,EOMONTH(BD$15,0))-MAX($AW315,BD$15),),
_xlfn.IFS(
AND(MONTH($AW315)=MONTH(BD$15),MONTH($AX315)&lt;&gt;MONTH(BD$15)),
NETWORKDAYS.INTL($AW315,$AW315+_xlpm.DD,1,_xlpm.VD),
AND(MONTH($AW315)&lt;&gt;MONTH(BD$15),MONTH($AX315)=MONTH(BD$15)),
NETWORKDAYS.INTL(($AX315)-_xlpm.DD,$AX315,1,_xlpm.VD),
AND(MONTH($AW315)&lt;MONTH(BD$15),MONTH($AX315)&gt;MONTH(BD$15)),
NETWORKDAYS.INTL((EOMONTH(BD$15-1,1))-_xlpm.DD,EOMONTH(BD$15-1,1),1,_xlpm.VD),
AND(MONTH($AW315)=MONTH(BD$15),MONTH($AX315)=MONTH(BD$15)),
NETWORKDAYS.INTL($AW315,$AX315,1,_xlpm.VD)))),0)),
$DH315="месяц",
$BP315*BD315,
$DH315="неделя",
$BP315*BD315/7*(ROUNDUP((DAY(EOMONTH(BD$15,0)))/4,0))),
0)</f>
        <v/>
      </c>
      <c r="BV315" s="125">
        <f t="array" ref="BV315">
IFERROR(
_xlfn.IFS(
$DH315="день_1",
$BP315*$BL315/($AX315-$AW315+1)*BE315*(DAY(EOMONTH(BE$15,0))),
$DH315="день_2",
$BP315/30*MAX(MIN($AX315,EOMONTH(BE$15,0))-MAX($AW315,BE$15)+1,),
$DH315="раб.день",
$BP315/30*(IFERROR(
_xlfn.LET(_xlpm.VD,
CHOOSE(
{1;2;3;4;5;6;7;8;9;10;11;12;13;14;15;16;17;18},
45658,45659,45660,45661,45662,45663,45664,45665,45711,45724,45778,45779,45785,45786,45820,45821,45965,46022),
_xlfn.LET(_xlpm.DD,
MAX(MIN($AX315,EOMONTH(BE$15,0))-MAX($AW315,BE$15),),
_xlfn.IFS(
AND(MONTH($AW315)=MONTH(BE$15),MONTH($AX315)&lt;&gt;MONTH(BE$15)),
NETWORKDAYS.INTL($AW315,$AW315+_xlpm.DD,1,_xlpm.VD),
AND(MONTH($AW315)&lt;&gt;MONTH(BE$15),MONTH($AX315)=MONTH(BE$15)),
NETWORKDAYS.INTL(($AX315)-_xlpm.DD,$AX315,1,_xlpm.VD),
AND(MONTH($AW315)&lt;MONTH(BE$15),MONTH($AX315)&gt;MONTH(BE$15)),
NETWORKDAYS.INTL((EOMONTH(BE$15-1,1))-_xlpm.DD,EOMONTH(BE$15-1,1),1,_xlpm.VD),
AND(MONTH($AW315)=MONTH(BE$15),MONTH($AX315)=MONTH(BE$15)),
NETWORKDAYS.INTL($AW315,$AX315,1,_xlpm.VD)))),0)),
$DH315="месяц",
$BP315*BE315,
$DH315="неделя",
$BP315*BE315/7*(ROUNDUP((DAY(EOMONTH(BE$15,0)))/4,0))),
0)</f>
        <v/>
      </c>
      <c r="BW315" s="125">
        <f t="array" ref="BW315">
IFERROR(
_xlfn.IFS(
$DH315="день_1",
$BP315*$BL315/($AX315-$AW315+1)*BF315*(DAY(EOMONTH(BF$15,0))),
$DH315="день_2",
$BP315/30*MAX(MIN($AX315,EOMONTH(BF$15,0))-MAX($AW315,BF$15)+1,),
$DH315="раб.день",
$BP315/30*(IFERROR(
_xlfn.LET(_xlpm.VD,
CHOOSE(
{1;2;3;4;5;6;7;8;9;10;11;12;13;14;15;16;17;18},
45658,45659,45660,45661,45662,45663,45664,45665,45711,45724,45778,45779,45785,45786,45820,45821,45965,46022),
_xlfn.LET(_xlpm.DD,
MAX(MIN($AX315,EOMONTH(BF$15,0))-MAX($AW315,BF$15),),
_xlfn.IFS(
AND(MONTH($AW315)=MONTH(BF$15),MONTH($AX315)&lt;&gt;MONTH(BF$15)),
NETWORKDAYS.INTL($AW315,$AW315+_xlpm.DD,1,_xlpm.VD),
AND(MONTH($AW315)&lt;&gt;MONTH(BF$15),MONTH($AX315)=MONTH(BF$15)),
NETWORKDAYS.INTL(($AX315)-_xlpm.DD,$AX315,1,_xlpm.VD),
AND(MONTH($AW315)&lt;MONTH(BF$15),MONTH($AX315)&gt;MONTH(BF$15)),
NETWORKDAYS.INTL((EOMONTH(BF$15-1,1))-_xlpm.DD,EOMONTH(BF$15-1,1),1,_xlpm.VD),
AND(MONTH($AW315)=MONTH(BF$15),MONTH($AX315)=MONTH(BF$15)),
NETWORKDAYS.INTL($AW315,$AX315,1,_xlpm.VD)))),0)),
$DH315="месяц",
$BP315*BF315,
$DH315="неделя",
$BP315*BF315/7*(ROUNDUP((DAY(EOMONTH(BF$15,0)))/4,0))),
0)</f>
        <v/>
      </c>
      <c r="BX315" s="125">
        <f t="array" ref="BX315">
IFERROR(
_xlfn.IFS(
$DH315="день_1",
$BP315*$BL315/($AX315-$AW315+1)*BG315*(DAY(EOMONTH(BG$15,0))),
$DH315="день_2",
$BP315/30*MAX(MIN($AX315,EOMONTH(BG$15,0))-MAX($AW315,BG$15)+1,),
$DH315="раб.день",
$BP315/30*(IFERROR(
_xlfn.LET(_xlpm.VD,
CHOOSE(
{1;2;3;4;5;6;7;8;9;10;11;12;13;14;15;16;17;18},
45658,45659,45660,45661,45662,45663,45664,45665,45711,45724,45778,45779,45785,45786,45820,45821,45965,46022),
_xlfn.LET(_xlpm.DD,
MAX(MIN($AX315,EOMONTH(BG$15,0))-MAX($AW315,BG$15),),
_xlfn.IFS(
AND(MONTH($AW315)=MONTH(BG$15),MONTH($AX315)&lt;&gt;MONTH(BG$15)),
NETWORKDAYS.INTL($AW315,$AW315+_xlpm.DD,1,_xlpm.VD),
AND(MONTH($AW315)&lt;&gt;MONTH(BG$15),MONTH($AX315)=MONTH(BG$15)),
NETWORKDAYS.INTL(($AX315)-_xlpm.DD,$AX315,1,_xlpm.VD),
AND(MONTH($AW315)&lt;MONTH(BG$15),MONTH($AX315)&gt;MONTH(BG$15)),
NETWORKDAYS.INTL((EOMONTH(BG$15-1,1))-_xlpm.DD,EOMONTH(BG$15-1,1),1,_xlpm.VD),
AND(MONTH($AW315)=MONTH(BG$15),MONTH($AX315)=MONTH(BG$15)),
NETWORKDAYS.INTL($AW315,$AX315,1,_xlpm.VD)))),0)),
$DH315="месяц",
$BP315*BG315,
$DH315="неделя",
$BP315*BG315/7*(ROUNDUP((DAY(EOMONTH(BG$15,0)))/4,0))),
0)</f>
        <v/>
      </c>
      <c r="BY315" s="125">
        <f t="array" ref="BY315">
IFERROR(
_xlfn.IFS(
$DH315="день_1",
$BP315*$BL315/($AX315-$AW315+1)*BH315*(DAY(EOMONTH(BH$15,0))),
$DH315="день_2",
$BP315/30*MAX(MIN($AX315,EOMONTH(BH$15,0))-MAX($AW315,BH$15)+1,),
$DH315="раб.день",
$BP315/30*(IFERROR(
_xlfn.LET(_xlpm.VD,
CHOOSE(
{1;2;3;4;5;6;7;8;9;10;11;12;13;14;15;16;17;18},
45658,45659,45660,45661,45662,45663,45664,45665,45711,45724,45778,45779,45785,45786,45820,45821,45965,46022),
_xlfn.LET(_xlpm.DD,
MAX(MIN($AX315,EOMONTH(BH$15,0))-MAX($AW315,BH$15),),
_xlfn.IFS(
AND(MONTH($AW315)=MONTH(BH$15),MONTH($AX315)&lt;&gt;MONTH(BH$15)),
NETWORKDAYS.INTL($AW315,$AW315+_xlpm.DD,1,_xlpm.VD),
AND(MONTH($AW315)&lt;&gt;MONTH(BH$15),MONTH($AX315)=MONTH(BH$15)),
NETWORKDAYS.INTL(($AX315)-_xlpm.DD,$AX315,1,_xlpm.VD),
AND(MONTH($AW315)&lt;MONTH(BH$15),MONTH($AX315)&gt;MONTH(BH$15)),
NETWORKDAYS.INTL((EOMONTH(BH$15-1,1))-_xlpm.DD,EOMONTH(BH$15-1,1),1,_xlpm.VD),
AND(MONTH($AW315)=MONTH(BH$15),MONTH($AX315)=MONTH(BH$15)),
NETWORKDAYS.INTL($AW315,$AX315,1,_xlpm.VD)))),0)),
$DH315="месяц",
$BP315*BH315,
$DH315="неделя",
$BP315*BH315/7*(ROUNDUP((DAY(EOMONTH(BH$15,0)))/4,0))),
0)</f>
        <v/>
      </c>
      <c r="BZ315" s="125">
        <f t="array" ref="BZ315">
IFERROR(
_xlfn.IFS(
$DH315="день_1",
$BP315*$BL315/($AX315-$AW315+1)*BI315*(DAY(EOMONTH(BI$15,0))),
$DH315="день_2",
$BP315/30*MAX(MIN($AX315,EOMONTH(BI$15,0))-MAX($AW315,BI$15)+1,),
$DH315="раб.день",
$BP315/30*(IFERROR(
_xlfn.LET(_xlpm.VD,
CHOOSE(
{1;2;3;4;5;6;7;8;9;10;11;12;13;14;15;16;17;18},
45658,45659,45660,45661,45662,45663,45664,45665,45711,45724,45778,45779,45785,45786,45820,45821,45965,46022),
_xlfn.LET(_xlpm.DD,
MAX(MIN($AX315,EOMONTH(BI$15,0))-MAX($AW315,BI$15),),
_xlfn.IFS(
AND(MONTH($AW315)=MONTH(BI$15),MONTH($AX315)&lt;&gt;MONTH(BI$15)),
NETWORKDAYS.INTL($AW315,$AW315+_xlpm.DD,1,_xlpm.VD),
AND(MONTH($AW315)&lt;&gt;MONTH(BI$15),MONTH($AX315)=MONTH(BI$15)),
NETWORKDAYS.INTL(($AX315)-_xlpm.DD,$AX315,1,_xlpm.VD),
AND(MONTH($AW315)&lt;MONTH(BI$15),MONTH($AX315)&gt;MONTH(BI$15)),
NETWORKDAYS.INTL((EOMONTH(BI$15-1,1))-_xlpm.DD,EOMONTH(BI$15-1,1),1,_xlpm.VD),
AND(MONTH($AW315)=MONTH(BI$15),MONTH($AX315)=MONTH(BI$15)),
NETWORKDAYS.INTL($AW315,$AX315,1,_xlpm.VD)))),0)),
$DH315="месяц",
$BP315*BI315,
$DH315="неделя",
$BP315*BI315/7*(ROUNDUP((DAY(EOMONTH(BI$15,0)))/4,0))),
0)</f>
        <v/>
      </c>
      <c r="CA315" s="125">
        <f t="array" ref="CA315">
IFERROR(
_xlfn.IFS(
$DH315="день_1",
$BP315*$BL315/($AX315-$AW315+1)*BJ315*(DAY(EOMONTH(BJ$15,0))),
$DH315="день_2",
$BP315/30*MAX(MIN($AX315,EOMONTH(BJ$15,0))-MAX($AW315,BJ$15)+1,),
$DH315="раб.день",
$BP315/30*(IFERROR(
_xlfn.LET(_xlpm.VD,
CHOOSE(
{1;2;3;4;5;6;7;8;9;10;11;12;13;14;15;16;17;18},
45658,45659,45660,45661,45662,45663,45664,45665,45711,45724,45778,45779,45785,45786,45820,45821,45965,46022),
_xlfn.LET(_xlpm.DD,
MAX(MIN($AX315,EOMONTH(BJ$15,0))-MAX($AW315,BJ$15),),
_xlfn.IFS(
AND(MONTH($AW315)=MONTH(BJ$15),MONTH($AX315)&lt;&gt;MONTH(BJ$15)),
NETWORKDAYS.INTL($AW315,$AW315+_xlpm.DD,1,_xlpm.VD),
AND(MONTH($AW315)&lt;&gt;MONTH(BJ$15),MONTH($AX315)=MONTH(BJ$15)),
NETWORKDAYS.INTL(($AX315)-_xlpm.DD,$AX315,1,_xlpm.VD),
AND(MONTH($AW315)&lt;MONTH(BJ$15),MONTH($AX315)&gt;MONTH(BJ$15)),
NETWORKDAYS.INTL((EOMONTH(BJ$15-1,1))-_xlpm.DD,EOMONTH(BJ$15-1,1),1,_xlpm.VD),
AND(MONTH($AW315)=MONTH(BJ$15),MONTH($AX315)=MONTH(BJ$15)),
NETWORKDAYS.INTL($AW315,$AX315,1,_xlpm.VD)))),0)),
$DH315="месяц",
$BP315*BJ315,
$DH315="неделя",
$BP315*BJ315/7*(ROUNDUP((DAY(EOMONTH(BJ$15,0)))/4,0))),
0)</f>
        <v/>
      </c>
      <c r="CB315" s="125">
        <f t="array" ref="CB315">
IFERROR(
_xlfn.IFS(
$DH315="день_1",
$BP315*$BL315/($AX315-$AW315+1)*BK315*(DAY(EOMONTH(BK$15,0))),
$DH315="день_2",
$BP315/30*MAX(MIN($AX315,EOMONTH(BK$15,0))-MAX($AW315,BK$15)+1,),
$DH315="раб.день",
$BP315/30*(IFERROR(
_xlfn.LET(_xlpm.VD,
CHOOSE(
{1;2;3;4;5;6;7;8;9;10;11;12;13;14;15;16;17;18},
45658,45659,45660,45661,45662,45663,45664,45665,45711,45724,45778,45779,45785,45786,45820,45821,45965,46022),
_xlfn.LET(_xlpm.DD,
MAX(MIN($AX315,EOMONTH(BK$15,0))-MAX($AW315,BK$15),),
_xlfn.IFS(
AND(MONTH($AW315)=MONTH(BK$15),MONTH($AX315)&lt;&gt;MONTH(BK$15)),
NETWORKDAYS.INTL($AW315,$AW315+_xlpm.DD,1,_xlpm.VD),
AND(MONTH($AW315)&lt;&gt;MONTH(BK$15),MONTH($AX315)=MONTH(BK$15)),
NETWORKDAYS.INTL(($AX315)-_xlpm.DD,$AX315,1,_xlpm.VD),
AND(MONTH($AW315)&lt;MONTH(BK$15),MONTH($AX315)&gt;MONTH(BK$15)),
NETWORKDAYS.INTL((EOMONTH(BK$15-1,1))-_xlpm.DD,EOMONTH(BK$15-1,1),1,_xlpm.VD),
AND(MONTH($AW315)=MONTH(BK$15),MONTH($AX315)=MONTH(BK$15)),
NETWORKDAYS.INTL($AW315,$AX315,1,_xlpm.VD)))),0)),
$DH315="месяц",
$BP315*BK315,
$DH315="неделя",
$BP315*BK315/7*(ROUNDUP((DAY(EOMONTH(BK$15,0)))/4,0))),
0)</f>
        <v/>
      </c>
      <c r="CC315" s="125">
        <f>SUM($BQ315:$CB315)</f>
        <v/>
      </c>
      <c r="CD315" s="126">
        <f>SUM($EH315:$EH315)</f>
        <v/>
      </c>
      <c r="CE315" s="126">
        <f>$CD315*$AB315</f>
        <v/>
      </c>
      <c r="CF315" s="126">
        <f>SUM($EK315:$EK315)</f>
        <v/>
      </c>
      <c r="CG315" s="126">
        <f>$CF315*$AB315</f>
        <v/>
      </c>
      <c r="CH315" s="126">
        <f>SUM($CC315,$CE315,$CG315)</f>
        <v/>
      </c>
      <c r="CI315" s="126">
        <f>$CH315*(1+$CM315)</f>
        <v/>
      </c>
      <c r="CJ315" s="127" t="n">
        <v>0</v>
      </c>
      <c r="CK315" s="126">
        <f>SUM($CH315:$CH315)*(1+$CJ315)</f>
        <v/>
      </c>
      <c r="CL315" s="126">
        <f>SUM($CH315:$CH315)*(1+$CM315)</f>
        <v/>
      </c>
      <c r="CM315" s="59" t="inlineStr">
        <is>
          <t>20%</t>
        </is>
      </c>
      <c r="CN315" s="59" t="n"/>
      <c r="CO315" s="72" t="n"/>
      <c r="CP315" s="59" t="n"/>
      <c r="CQ315" s="73" t="n"/>
      <c r="CR315" s="73" t="n"/>
      <c r="CS315" s="73" t="n"/>
      <c r="CT315" s="72" t="n"/>
      <c r="CU315" s="79" t="inlineStr">
        <is>
          <t> </t>
        </is>
      </c>
      <c r="CV315" s="60" t="n"/>
      <c r="CW315" s="60" t="n"/>
      <c r="CX315" s="60" t="n"/>
      <c r="CY315" s="127">
        <f>IFERROR(($CC315-$EE315)/($EE315/(1-$DQ315)),0)</f>
        <v/>
      </c>
      <c r="CZ315" s="127">
        <f>IFERROR(1-$EI315/($CE315),0)</f>
        <v/>
      </c>
      <c r="DA315" s="127">
        <f>IFERROR(1-$EL315/($CG315),0)</f>
        <v/>
      </c>
      <c r="DB315" s="126">
        <f>ROUND(IFERROR(($CI315/(1+$CM315)-$EN315),0),2)</f>
        <v/>
      </c>
      <c r="DC315" s="128" t="n"/>
      <c r="DD315" s="125" t="n"/>
      <c r="DE315" s="75" t="n">
        <v>0</v>
      </c>
      <c r="DF315" s="128" t="n"/>
      <c r="DG315" s="125">
        <f>IF($DC315=0,0,$DD315*($DC315*100%-$DE315*$DF315))*SUM($AB315:$AB315)</f>
        <v/>
      </c>
      <c r="DH315" s="129" t="inlineStr">
        <is>
          <t>месяц</t>
        </is>
      </c>
      <c r="DI315" s="130">
        <f t="array" ref="DI315">IFERROR(
IF($ES315="LisChannel",
(ROUND(((INDEX({174.625;153.888888888889;130.972222222222},MATCH($AI315,{2;3;4}),0))*$AG315*$AI315),2)),0),0)</f>
        <v/>
      </c>
      <c r="DJ315" s="130">
        <f>
_xlfn.LET(_xlpm.X,
IFERROR(
IF($ES315="НовиковТВ",
(_xlfn.LET(_xlpm.NTV,
_xlfn.LET(_xlpm.MIN,350000,
IF(SUMIFS($DI:$DI,$ES:$ES,"НовиковТВ")&lt;=_xlpm.MIN,
(SUMIFS($DI:$DI,$ES:$ES,"НовиковТВ")/(COUNTIFS($ES:$ES,"НовиковТВ")))*_xlpm.MIN/SUMIFS($DI:$DI,$ES:$ES,"НовиковТВ"),
DI315)),
_xlpm.NTV+$DG315/(1-(1-(_xlpm.NTV)*(1-$DL315)*(1-$DM315)*(1-$DN315)*(1-$DO315)*(1-$DP315)/_xlpm.NTV))))/(1+$EP315),
$DI315+$DG315/(1-(1-($DI315)*(1-$DL315)*(1-$DM315)*(1-$DN315)*(1-$DO315)*(1-$DP315)/$DI315))),
0),
_xlpm.X*(1+$CM315)*(1+$CW315)-_xlpm.X*(1+$CM315)+_xlpm.X)</f>
        <v/>
      </c>
      <c r="DK315" s="125" t="inlineStr">
        <is>
          <t>послед.</t>
        </is>
      </c>
      <c r="DL315" s="63" t="n">
        <v>0</v>
      </c>
      <c r="DM315" s="63" t="n">
        <v>0</v>
      </c>
      <c r="DN315" s="63" t="n">
        <v>0</v>
      </c>
      <c r="DO315" s="63" t="n">
        <v>0</v>
      </c>
      <c r="DP315" s="63" t="n">
        <v>0</v>
      </c>
      <c r="DQ315" s="63">
        <f t="array" ref="DQ315">IFERROR(_xlfn.IFS(
$DK315="послед.",1-(1-$DL315)*(1-$DM315)*(1-$DN315)*(1-$DO315)*(1-$DP315),
$DK315="сумм.",$DL315+$DM315+$DN315+$DO315+$DP315),
0)</f>
        <v/>
      </c>
      <c r="DR315" s="125">
        <f t="array" ref="DR315">
IFERROR(
_xlfn.IFS(
$BL315=0,
0,
$BL315&gt;0,
_xlfn.IFS($DK315="послед.",
$DJ315*(1-$DL315)*(1-$DM315)*(1-$DN315)*(1-$DO315)*(1-$DP315),
$DK315="сумм.",
$DJ315*(1-($DL315+$DM315+$DN315+$DO315+$DP315)))),0)</f>
        <v/>
      </c>
      <c r="DS315" s="125">
        <f t="array" ref="DS315">
IFERROR(_xlfn.IFS(
$DH315="день_1",
$DR315*$BL315/($AX315-$AW315+1)*AZ315*(DAY(EOMONTH(AZ$15,0))),
$DH315="день_2",
$DR315/30*MAX(MIN($AX315,EOMONTH(AZ$15,0))-MAX($AW315,AZ$15)+1,),
$DH315="раб.день",
$DR315/30*(IFERROR(
_xlfn.LET(_xlpm.VD,
CHOOSE(
{1;2;3;4;5;6;7;8;9;10;11;12;13;14;15;16;17;18},
45658,45659,45660,45661,45662,45663,45664,45665,45711,45724,45778,45779,45785,45786,45820,45821,45965,46022),
_xlfn.LET(_xlpm.DD,
MAX(MIN($AX315,EOMONTH(AZ$15,0))-MAX($AW315,AZ$15),),
_xlfn.IFS(
AND(MONTH($AW315)=MONTH(AZ$15),MONTH($AX315)&lt;&gt;MONTH(AZ$15)),
NETWORKDAYS.INTL($AW315,$AW315+_xlpm.DD,1,_xlpm.VD),
AND(MONTH($AW315)&lt;&gt;MONTH(AZ$15),MONTH($AX315)=MONTH(AZ$15)),
NETWORKDAYS.INTL(($AX315)-_xlpm.DD,$AX315,1,_xlpm.VD),
AND(MONTH($AW315)&lt;MONTH(AZ$15),MONTH($AX315)&gt;MONTH(AZ$15)),
NETWORKDAYS.INTL((EOMONTH(AZ$15-1,1))-_xlpm.DD,EOMONTH(AZ$15-1,1),1,_xlpm.VD),
AND(MONTH($AW315)=MONTH(AZ$15),MONTH($AX315)=MONTH(AZ$15)),
NETWORKDAYS.INTL($AW315,$AX315,1,_xlpm.VD)))),0)),
$DH315="месяц",
$DR315*AZ315,
$DH315="неделя",
$DR315*AZ315/7*(ROUNDUP((DAY(EOMONTH(AZ$15,0)))/4,0))),
0)</f>
        <v/>
      </c>
      <c r="DT315" s="125">
        <f t="array" ref="DT315">
IFERROR(_xlfn.IFS(
$DH315="день_1",
$DR315*$BL315/($AX315-$AW315+1)*BA315*(DAY(EOMONTH(BA$15,0))),
$DH315="день_2",
$DR315/30*MAX(MIN($AX315,EOMONTH(BA$15,0))-MAX($AW315,BA$15)+1,),
$DH315="раб.день",
$DR315/30*(IFERROR(
_xlfn.LET(_xlpm.VD,
CHOOSE(
{1;2;3;4;5;6;7;8;9;10;11;12;13;14;15;16;17;18},
45658,45659,45660,45661,45662,45663,45664,45665,45711,45724,45778,45779,45785,45786,45820,45821,45965,46022),
_xlfn.LET(_xlpm.DD,
MAX(MIN($AX315,EOMONTH(BA$15,0))-MAX($AW315,BA$15),),
_xlfn.IFS(
AND(MONTH($AW315)=MONTH(BA$15),MONTH($AX315)&lt;&gt;MONTH(BA$15)),
NETWORKDAYS.INTL($AW315,$AW315+_xlpm.DD,1,_xlpm.VD),
AND(MONTH($AW315)&lt;&gt;MONTH(BA$15),MONTH($AX315)=MONTH(BA$15)),
NETWORKDAYS.INTL(($AX315)-_xlpm.DD,$AX315,1,_xlpm.VD),
AND(MONTH($AW315)&lt;MONTH(BA$15),MONTH($AX315)&gt;MONTH(BA$15)),
NETWORKDAYS.INTL((EOMONTH(BA$15-1,1))-_xlpm.DD,EOMONTH(BA$15-1,1),1,_xlpm.VD),
AND(MONTH($AW315)=MONTH(BA$15),MONTH($AX315)=MONTH(BA$15)),
NETWORKDAYS.INTL($AW315,$AX315,1,_xlpm.VD)))),0)),
$DH315="месяц",
$DR315*BA315,
$DH315="неделя",
$DR315*BA315/7*(ROUNDUP((DAY(EOMONTH(BA$15,0)))/4,0))),
0)</f>
        <v/>
      </c>
      <c r="DU315" s="125">
        <f t="array" ref="DU315">
IFERROR(_xlfn.IFS(
$DH315="день_1",
$DR315*$BL315/($AX315-$AW315+1)*BB315*(DAY(EOMONTH(BB$15,0))),
$DH315="день_2",
$DR315/30*MAX(MIN($AX315,EOMONTH(BB$15,0))-MAX($AW315,BB$15)+1,),
$DH315="раб.день",
$DR315/30*(IFERROR(
_xlfn.LET(_xlpm.VD,
CHOOSE(
{1;2;3;4;5;6;7;8;9;10;11;12;13;14;15;16;17;18},
45658,45659,45660,45661,45662,45663,45664,45665,45711,45724,45778,45779,45785,45786,45820,45821,45965,46022),
_xlfn.LET(_xlpm.DD,
MAX(MIN($AX315,EOMONTH(BB$15,0))-MAX($AW315,BB$15),),
_xlfn.IFS(
AND(MONTH($AW315)=MONTH(BB$15),MONTH($AX315)&lt;&gt;MONTH(BB$15)),
NETWORKDAYS.INTL($AW315,$AW315+_xlpm.DD,1,_xlpm.VD),
AND(MONTH($AW315)&lt;&gt;MONTH(BB$15),MONTH($AX315)=MONTH(BB$15)),
NETWORKDAYS.INTL(($AX315)-_xlpm.DD,$AX315,1,_xlpm.VD),
AND(MONTH($AW315)&lt;MONTH(BB$15),MONTH($AX315)&gt;MONTH(BB$15)),
NETWORKDAYS.INTL((EOMONTH(BB$15-1,1))-_xlpm.DD,EOMONTH(BB$15-1,1),1,_xlpm.VD),
AND(MONTH($AW315)=MONTH(BB$15),MONTH($AX315)=MONTH(BB$15)),
NETWORKDAYS.INTL($AW315,$AX315,1,_xlpm.VD)))),0)),
$DH315="месяц",
$DR315*BB315,
$DH315="неделя",
$DR315*BB315/7*(ROUNDUP((DAY(EOMONTH(BB$15,0)))/4,0))),
0)</f>
        <v/>
      </c>
      <c r="DV315" s="125">
        <f t="array" ref="DV315">
IFERROR(_xlfn.IFS(
$DH315="день_1",
$DR315*$BL315/($AX315-$AW315+1)*BC315*(DAY(EOMONTH(BC$15,0))),
$DH315="день_2",
$DR315/30*MAX(MIN($AX315,EOMONTH(BC$15,0))-MAX($AW315,BC$15)+1,),
$DH315="раб.день",
$DR315/30*(IFERROR(
_xlfn.LET(_xlpm.VD,
CHOOSE(
{1;2;3;4;5;6;7;8;9;10;11;12;13;14;15;16;17;18},
45658,45659,45660,45661,45662,45663,45664,45665,45711,45724,45778,45779,45785,45786,45820,45821,45965,46022),
_xlfn.LET(_xlpm.DD,
MAX(MIN($AX315,EOMONTH(BC$15,0))-MAX($AW315,BC$15),),
_xlfn.IFS(
AND(MONTH($AW315)=MONTH(BC$15),MONTH($AX315)&lt;&gt;MONTH(BC$15)),
NETWORKDAYS.INTL($AW315,$AW315+_xlpm.DD,1,_xlpm.VD),
AND(MONTH($AW315)&lt;&gt;MONTH(BC$15),MONTH($AX315)=MONTH(BC$15)),
NETWORKDAYS.INTL(($AX315)-_xlpm.DD,$AX315,1,_xlpm.VD),
AND(MONTH($AW315)&lt;MONTH(BC$15),MONTH($AX315)&gt;MONTH(BC$15)),
NETWORKDAYS.INTL((EOMONTH(BC$15-1,1))-_xlpm.DD,EOMONTH(BC$15-1,1),1,_xlpm.VD),
AND(MONTH($AW315)=MONTH(BC$15),MONTH($AX315)=MONTH(BC$15)),
NETWORKDAYS.INTL($AW315,$AX315,1,_xlpm.VD)))),0)),
$DH315="месяц",
$DR315*BC315,
$DH315="неделя",
$DR315*BC315/7*(ROUNDUP((DAY(EOMONTH(BC$15,0)))/4,0))),
0)</f>
        <v/>
      </c>
      <c r="DW315" s="125">
        <f t="array" ref="DW315">
IFERROR(_xlfn.IFS(
$DH315="день_1",
$DR315*$BL315/($AX315-$AW315+1)*BD315*(DAY(EOMONTH(BD$15,0))),
$DH315="день_2",
$DR315/30*MAX(MIN($AX315,EOMONTH(BD$15,0))-MAX($AW315,BD$15)+1,),
$DH315="раб.день",
$DR315/30*(IFERROR(
_xlfn.LET(_xlpm.VD,
CHOOSE(
{1;2;3;4;5;6;7;8;9;10;11;12;13;14;15;16;17;18},
45658,45659,45660,45661,45662,45663,45664,45665,45711,45724,45778,45779,45785,45786,45820,45821,45965,46022),
_xlfn.LET(_xlpm.DD,
MAX(MIN($AX315,EOMONTH(BD$15,0))-MAX($AW315,BD$15),),
_xlfn.IFS(
AND(MONTH($AW315)=MONTH(BD$15),MONTH($AX315)&lt;&gt;MONTH(BD$15)),
NETWORKDAYS.INTL($AW315,$AW315+_xlpm.DD,1,_xlpm.VD),
AND(MONTH($AW315)&lt;&gt;MONTH(BD$15),MONTH($AX315)=MONTH(BD$15)),
NETWORKDAYS.INTL(($AX315)-_xlpm.DD,$AX315,1,_xlpm.VD),
AND(MONTH($AW315)&lt;MONTH(BD$15),MONTH($AX315)&gt;MONTH(BD$15)),
NETWORKDAYS.INTL((EOMONTH(BD$15-1,1))-_xlpm.DD,EOMONTH(BD$15-1,1),1,_xlpm.VD),
AND(MONTH($AW315)=MONTH(BD$15),MONTH($AX315)=MONTH(BD$15)),
NETWORKDAYS.INTL($AW315,$AX315,1,_xlpm.VD)))),0)),
$DH315="месяц",
$DR315*BD315,
$DH315="неделя",
$DR315*BD315/7*(ROUNDUP((DAY(EOMONTH(BD$15,0)))/4,0))),
0)</f>
        <v/>
      </c>
      <c r="DX315" s="125">
        <f t="array" ref="DX315">
IFERROR(_xlfn.IFS(
$DH315="день_1",
$DR315*$BL315/($AX315-$AW315+1)*BE315*(DAY(EOMONTH(BE$15,0))),
$DH315="день_2",
$DR315/30*MAX(MIN($AX315,EOMONTH(BE$15,0))-MAX($AW315,BE$15)+1,),
$DH315="раб.день",
$DR315/30*(IFERROR(
_xlfn.LET(_xlpm.VD,
CHOOSE(
{1;2;3;4;5;6;7;8;9;10;11;12;13;14;15;16;17;18},
45658,45659,45660,45661,45662,45663,45664,45665,45711,45724,45778,45779,45785,45786,45820,45821,45965,46022),
_xlfn.LET(_xlpm.DD,
MAX(MIN($AX315,EOMONTH(BE$15,0))-MAX($AW315,BE$15),),
_xlfn.IFS(
AND(MONTH($AW315)=MONTH(BE$15),MONTH($AX315)&lt;&gt;MONTH(BE$15)),
NETWORKDAYS.INTL($AW315,$AW315+_xlpm.DD,1,_xlpm.VD),
AND(MONTH($AW315)&lt;&gt;MONTH(BE$15),MONTH($AX315)=MONTH(BE$15)),
NETWORKDAYS.INTL(($AX315)-_xlpm.DD,$AX315,1,_xlpm.VD),
AND(MONTH($AW315)&lt;MONTH(BE$15),MONTH($AX315)&gt;MONTH(BE$15)),
NETWORKDAYS.INTL((EOMONTH(BE$15-1,1))-_xlpm.DD,EOMONTH(BE$15-1,1),1,_xlpm.VD),
AND(MONTH($AW315)=MONTH(BE$15),MONTH($AX315)=MONTH(BE$15)),
NETWORKDAYS.INTL($AW315,$AX315,1,_xlpm.VD)))),0)),
$DH315="месяц",
$DR315*BE315,
$DH315="неделя",
$DR315*BE315/7*(ROUNDUP((DAY(EOMONTH(BE$15,0)))/4,0))),
0)</f>
        <v/>
      </c>
      <c r="DY315" s="125">
        <f t="array" ref="DY315">
IFERROR(_xlfn.IFS(
$DH315="день_1",
$DR315*$BL315/($AX315-$AW315+1)*BF315*(DAY(EOMONTH(BF$15,0))),
$DH315="день_2",
$DR315/30*MAX(MIN($AX315,EOMONTH(BF$15,0))-MAX($AW315,BF$15)+1,),
$DH315="раб.день",
$DR315/30*(IFERROR(
_xlfn.LET(_xlpm.VD,
CHOOSE(
{1;2;3;4;5;6;7;8;9;10;11;12;13;14;15;16;17;18},
45658,45659,45660,45661,45662,45663,45664,45665,45711,45724,45778,45779,45785,45786,45820,45821,45965,46022),
_xlfn.LET(_xlpm.DD,
MAX(MIN($AX315,EOMONTH(BF$15,0))-MAX($AW315,BF$15),),
_xlfn.IFS(
AND(MONTH($AW315)=MONTH(BF$15),MONTH($AX315)&lt;&gt;MONTH(BF$15)),
NETWORKDAYS.INTL($AW315,$AW315+_xlpm.DD,1,_xlpm.VD),
AND(MONTH($AW315)&lt;&gt;MONTH(BF$15),MONTH($AX315)=MONTH(BF$15)),
NETWORKDAYS.INTL(($AX315)-_xlpm.DD,$AX315,1,_xlpm.VD),
AND(MONTH($AW315)&lt;MONTH(BF$15),MONTH($AX315)&gt;MONTH(BF$15)),
NETWORKDAYS.INTL((EOMONTH(BF$15-1,1))-_xlpm.DD,EOMONTH(BF$15-1,1),1,_xlpm.VD),
AND(MONTH($AW315)=MONTH(BF$15),MONTH($AX315)=MONTH(BF$15)),
NETWORKDAYS.INTL($AW315,$AX315,1,_xlpm.VD)))),0)),
$DH315="месяц",
$DR315*BF315,
$DH315="неделя",
$DR315*BF315/7*(ROUNDUP((DAY(EOMONTH(BF$15,0)))/4,0))),
0)</f>
        <v/>
      </c>
      <c r="DZ315" s="125">
        <f t="array" ref="DZ315">
IFERROR(_xlfn.IFS(
$DH315="день_1",
$DR315*$BL315/($AX315-$AW315+1)*BG315*(DAY(EOMONTH(BG$15,0))),
$DH315="день_2",
$DR315/30*MAX(MIN($AX315,EOMONTH(BG$15,0))-MAX($AW315,BG$15)+1,),
$DH315="раб.день",
$DR315/30*(IFERROR(
_xlfn.LET(_xlpm.VD,
CHOOSE(
{1;2;3;4;5;6;7;8;9;10;11;12;13;14;15;16;17;18},
45658,45659,45660,45661,45662,45663,45664,45665,45711,45724,45778,45779,45785,45786,45820,45821,45965,46022),
_xlfn.LET(_xlpm.DD,
MAX(MIN($AX315,EOMONTH(BG$15,0))-MAX($AW315,BG$15),),
_xlfn.IFS(
AND(MONTH($AW315)=MONTH(BG$15),MONTH($AX315)&lt;&gt;MONTH(BG$15)),
NETWORKDAYS.INTL($AW315,$AW315+_xlpm.DD,1,_xlpm.VD),
AND(MONTH($AW315)&lt;&gt;MONTH(BG$15),MONTH($AX315)=MONTH(BG$15)),
NETWORKDAYS.INTL(($AX315)-_xlpm.DD,$AX315,1,_xlpm.VD),
AND(MONTH($AW315)&lt;MONTH(BG$15),MONTH($AX315)&gt;MONTH(BG$15)),
NETWORKDAYS.INTL((EOMONTH(BG$15-1,1))-_xlpm.DD,EOMONTH(BG$15-1,1),1,_xlpm.VD),
AND(MONTH($AW315)=MONTH(BG$15),MONTH($AX315)=MONTH(BG$15)),
NETWORKDAYS.INTL($AW315,$AX315,1,_xlpm.VD)))),0)),
$DH315="месяц",
$DR315*BG315,
$DH315="неделя",
$DR315*BG315/7*(ROUNDUP((DAY(EOMONTH(BG$15,0)))/4,0))),
0)</f>
        <v/>
      </c>
      <c r="EA315" s="125">
        <f t="array" ref="EA315">
IFERROR(_xlfn.IFS(
$DH315="день_1",
$DR315*$BL315/($AX315-$AW315+1)*BH315*(DAY(EOMONTH(BH$15,0))),
$DH315="день_2",
$DR315/30*MAX(MIN($AX315,EOMONTH(BH$15,0))-MAX($AW315,BH$15)+1,),
$DH315="раб.день",
$DR315/30*(IFERROR(
_xlfn.LET(_xlpm.VD,
CHOOSE(
{1;2;3;4;5;6;7;8;9;10;11;12;13;14;15;16;17;18},
45658,45659,45660,45661,45662,45663,45664,45665,45711,45724,45778,45779,45785,45786,45820,45821,45965,46022),
_xlfn.LET(_xlpm.DD,
MAX(MIN($AX315,EOMONTH(BH$15,0))-MAX($AW315,BH$15),),
_xlfn.IFS(
AND(MONTH($AW315)=MONTH(BH$15),MONTH($AX315)&lt;&gt;MONTH(BH$15)),
NETWORKDAYS.INTL($AW315,$AW315+_xlpm.DD,1,_xlpm.VD),
AND(MONTH($AW315)&lt;&gt;MONTH(BH$15),MONTH($AX315)=MONTH(BH$15)),
NETWORKDAYS.INTL(($AX315)-_xlpm.DD,$AX315,1,_xlpm.VD),
AND(MONTH($AW315)&lt;MONTH(BH$15),MONTH($AX315)&gt;MONTH(BH$15)),
NETWORKDAYS.INTL((EOMONTH(BH$15-1,1))-_xlpm.DD,EOMONTH(BH$15-1,1),1,_xlpm.VD),
AND(MONTH($AW315)=MONTH(BH$15),MONTH($AX315)=MONTH(BH$15)),
NETWORKDAYS.INTL($AW315,$AX315,1,_xlpm.VD)))),0)),
$DH315="месяц",
$DR315*BH315,
$DH315="неделя",
$DR315*BH315/7*(ROUNDUP((DAY(EOMONTH(BH$15,0)))/4,0))),
0)</f>
        <v/>
      </c>
      <c r="EB315" s="125">
        <f t="array" ref="EB315">
IFERROR(_xlfn.IFS(
$DH315="день_1",
$DR315*$BL315/($AX315-$AW315+1)*BI315*(DAY(EOMONTH(BI$15,0))),
$DH315="день_2",
$DR315/30*MAX(MIN($AX315,EOMONTH(BI$15,0))-MAX($AW315,BI$15)+1,),
$DH315="раб.день",
$DR315/30*(IFERROR(
_xlfn.LET(_xlpm.VD,
CHOOSE(
{1;2;3;4;5;6;7;8;9;10;11;12;13;14;15;16;17;18},
45658,45659,45660,45661,45662,45663,45664,45665,45711,45724,45778,45779,45785,45786,45820,45821,45965,46022),
_xlfn.LET(_xlpm.DD,
MAX(MIN($AX315,EOMONTH(BI$15,0))-MAX($AW315,BI$15),),
_xlfn.IFS(
AND(MONTH($AW315)=MONTH(BI$15),MONTH($AX315)&lt;&gt;MONTH(BI$15)),
NETWORKDAYS.INTL($AW315,$AW315+_xlpm.DD,1,_xlpm.VD),
AND(MONTH($AW315)&lt;&gt;MONTH(BI$15),MONTH($AX315)=MONTH(BI$15)),
NETWORKDAYS.INTL(($AX315)-_xlpm.DD,$AX315,1,_xlpm.VD),
AND(MONTH($AW315)&lt;MONTH(BI$15),MONTH($AX315)&gt;MONTH(BI$15)),
NETWORKDAYS.INTL((EOMONTH(BI$15-1,1))-_xlpm.DD,EOMONTH(BI$15-1,1),1,_xlpm.VD),
AND(MONTH($AW315)=MONTH(BI$15),MONTH($AX315)=MONTH(BI$15)),
NETWORKDAYS.INTL($AW315,$AX315,1,_xlpm.VD)))),0)),
$DH315="месяц",
$DR315*BI315,
$DH315="неделя",
$DR315*BI315/7*(ROUNDUP((DAY(EOMONTH(BI$15,0)))/4,0))),
0)</f>
        <v/>
      </c>
      <c r="EC315" s="125">
        <f t="array" ref="EC315">
IFERROR(_xlfn.IFS(
$DH315="день_1",
$DR315*$BL315/($AX315-$AW315+1)*BJ315*(DAY(EOMONTH(BJ$15,0))),
$DH315="день_2",
$DR315/30*MAX(MIN($AX315,EOMONTH(BJ$15,0))-MAX($AW315,BJ$15)+1,),
$DH315="раб.день",
$DR315/30*(IFERROR(
_xlfn.LET(_xlpm.VD,
CHOOSE(
{1;2;3;4;5;6;7;8;9;10;11;12;13;14;15;16;17;18},
45658,45659,45660,45661,45662,45663,45664,45665,45711,45724,45778,45779,45785,45786,45820,45821,45965,46022),
_xlfn.LET(_xlpm.DD,
MAX(MIN($AX315,EOMONTH(BJ$15,0))-MAX($AW315,BJ$15),),
_xlfn.IFS(
AND(MONTH($AW315)=MONTH(BJ$15),MONTH($AX315)&lt;&gt;MONTH(BJ$15)),
NETWORKDAYS.INTL($AW315,$AW315+_xlpm.DD,1,_xlpm.VD),
AND(MONTH($AW315)&lt;&gt;MONTH(BJ$15),MONTH($AX315)=MONTH(BJ$15)),
NETWORKDAYS.INTL(($AX315)-_xlpm.DD,$AX315,1,_xlpm.VD),
AND(MONTH($AW315)&lt;MONTH(BJ$15),MONTH($AX315)&gt;MONTH(BJ$15)),
NETWORKDAYS.INTL((EOMONTH(BJ$15-1,1))-_xlpm.DD,EOMONTH(BJ$15-1,1),1,_xlpm.VD),
AND(MONTH($AW315)=MONTH(BJ$15),MONTH($AX315)=MONTH(BJ$15)),
NETWORKDAYS.INTL($AW315,$AX315,1,_xlpm.VD)))),0)),
$DH315="месяц",
$DR315*BJ315,
$DH315="неделя",
$DR315*BJ315/7*(ROUNDUP((DAY(EOMONTH(BJ$15,0)))/4,0))),
0)</f>
        <v/>
      </c>
      <c r="ED315" s="125">
        <f t="array" ref="ED315">
IFERROR(_xlfn.IFS(
$DH315="день_1",
$DR315*$BL315/($AX315-$AW315+1)*BK315*(DAY(EOMONTH(BK$15,0))),
$DH315="день_2",
$DR315/30*MAX(MIN($AX315,EOMONTH(BK$15,0))-MAX($AW315,BK$15)+1,),
$DH315="раб.день",
$DR315/30*(IFERROR(
_xlfn.LET(_xlpm.VD,
CHOOSE(
{1;2;3;4;5;6;7;8;9;10;11;12;13;14;15;16;17;18},
45658,45659,45660,45661,45662,45663,45664,45665,45711,45724,45778,45779,45785,45786,45820,45821,45965,46022),
_xlfn.LET(_xlpm.DD,
MAX(MIN($AX315,EOMONTH(BK$15,0))-MAX($AW315,BK$15),),
_xlfn.IFS(
AND(MONTH($AW315)=MONTH(BK$15),MONTH($AX315)&lt;&gt;MONTH(BK$15)),
NETWORKDAYS.INTL($AW315,$AW315+_xlpm.DD,1,_xlpm.VD),
AND(MONTH($AW315)&lt;&gt;MONTH(BK$15),MONTH($AX315)=MONTH(BK$15)),
NETWORKDAYS.INTL(($AX315)-_xlpm.DD,$AX315,1,_xlpm.VD),
AND(MONTH($AW315)&lt;MONTH(BK$15),MONTH($AX315)&gt;MONTH(BK$15)),
NETWORKDAYS.INTL((EOMONTH(BK$15-1,1))-_xlpm.DD,EOMONTH(BK$15-1,1),1,_xlpm.VD),
AND(MONTH($AW315)=MONTH(BK$15),MONTH($AX315)=MONTH(BK$15)),
NETWORKDAYS.INTL($AW315,$AX315,1,_xlpm.VD)))),0)),
$DH315="месяц",
$DR315*BK315,
$DH315="неделя",
$DR315*BK315/7*(ROUNDUP((DAY(EOMONTH(BK$15,0)))/4,0))),
0)</f>
        <v/>
      </c>
      <c r="EE315" s="125">
        <f>SUM($DS315,$DT315,$DU315,$DV315,$DW315,$DX315,$DY315,$DZ315,$EA315,$EB315,$EC315,$ED315)</f>
        <v/>
      </c>
      <c r="EF315" s="125">
        <f>IFERROR(ROUND($EE315*(1+$EP315),2),0)</f>
        <v/>
      </c>
      <c r="EG315" s="128" t="n">
        <v>1</v>
      </c>
      <c r="EH315" s="126" t="n">
        <v>0</v>
      </c>
      <c r="EI315" s="126">
        <f>ROUND(SUM($EH315:$EH315)*SUM($AB315:$AB315)*$EG315,2)</f>
        <v/>
      </c>
      <c r="EJ315" s="126">
        <f>ROUND($EI315*(1+$EP315),2)</f>
        <v/>
      </c>
      <c r="EK315" s="126" t="n">
        <v>0</v>
      </c>
      <c r="EL315" s="126">
        <f>ROUND(SUM($EK315:$EK315)*SUM($AB315:$AB315)*$EG315,2)</f>
        <v/>
      </c>
      <c r="EM315" s="126">
        <f>ROUND($EL315*(1+$EP315),2)</f>
        <v/>
      </c>
      <c r="EN315" s="126">
        <f>SUM($EE315,$EI315,$EL315)</f>
        <v/>
      </c>
      <c r="EO315" s="126">
        <f>SUM($EF315,$EJ315,$EM315)</f>
        <v/>
      </c>
      <c r="EP315" s="59" t="inlineStr">
        <is>
          <t>20%</t>
        </is>
      </c>
      <c r="EQ315" s="59" t="n"/>
      <c r="ER315" s="60">
        <f t="array" ref="ER315">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MATCH(ES315,
{"AMS";"RussOutdoor";"HD Outdoor";"Ingroup";"IQ";"Ledproduction";"LisChannel";"Logic";"Media-PPL";"NovikovTV | НовиковТВ";"SMA";"SOK";"КрокусТВ | CrocusTV | IndoorTV";"Сити";"ТЯК Москва"},
0)),"")</f>
        <v/>
      </c>
      <c r="ES315" s="60" t="n"/>
      <c r="ET315" s="60">
        <f t="array" ref="ET315">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MATCH(ES315,
{"AMS";"RussOutdoor";"HD Outdoor";"Ingroup";"IQ";"Ledproduction";"LisChannel";"Logic";"Media-PPL";"NovikovTV | НовиковТВ";"SMA";"SOK";"КрокусТВ | CrocusTV | IndoorTV";"Сити";"ТЯК Москва"},
0)),"")</f>
        <v/>
      </c>
      <c r="EU315" s="60" t="n"/>
      <c r="EV315" s="60" t="n"/>
      <c r="EX315" s="110">
        <f t="array" ref="EX315">
($AR315/30
+N("ТРАФИК ПЛОЩАДКИ"))*
(IFERROR(
_xlfn.LET(
_xlpm.GPR,
HLOOKUP($L315,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(MATCH($T315,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IF($Q315="цифровой",_xlpm.GPR/$AG315,_xlpm.GPR/60)),
0)
+N("DWELL TIME"))*
(IF($AB315=0,0,IF($AB315=1,0.3,IF($AB315=2,0.5,IF($AB315&gt;2,1))))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_xlfn.IFS($AC315="да",1.2,$AC315="нет",1)*
_xlfn.IFS($AD315="да",1.2,$AD315="нет",1)*
IF(R315="статический",1,1.2)*
$X315*
INDEX(
{1.2;1;1.2;1.2;1;1.2;1.2;1.2;1.2;1.2;1.2;1;1.2;1.2;1.2;1.2;1;1;1.2;1.2;1.2;1;1;1;1;1.2;1.2;1.2;1.2;1;1;1;1;1.2;1.2;1.2;1.2;1.2;1.2;1.2;1.2;1;1;1.2;1;1;1;1;1.5;1;1;1.5;1.5;1.2},
MATCH($Q315,_xlpm.MI,0)))&gt;{0.02;0.04;0.06;0.1;0.2;0.4;0.6;0.8;1;2;4;6})),
{0;1;2;3;4;5;6;7;8;9;10;11;12},
0)))
+N("КОЭФФИЦИЕНТ КОНТАКТА"))))*
(_xlfn.IFS($X315&lt;0.1,$X315/1000,$X315&gt;25,5.2,AND($X315&gt;=0.1,$X315&lt;=25),(($X315*2+0.1)/10)*($X315/10)))*
IFERROR((_xlfn.LET(
_xlpm.MA,
{0;0.8;0.85;0.9;0.95;1},
_xlpm.MAA,
{0;1;2;3;4;5},
INDEX(_xlpm.MA,MATCH(SUMPRODUCT(--((IF(ROUND(_xlpm.MAA,1)&gt;5,5,ROUND($AB315,1)))&gt;{0;1;2;3;4;5})),_xlpm.MAA,0)))
+N("КОЭФФИЦИЕНТ КОЛ-ВО КОНСТРУКЦИЙ")),1)*
$AB315,0))*
(IF($Q315="цифровой",$AG315/15*$AI315,1)
+N("ДЛЯ ЦИФРЫ"))</f>
        <v/>
      </c>
      <c r="EY315" s="110">
        <f>IFERROR(EX315*AY315,0)</f>
        <v/>
      </c>
      <c r="EZ315" s="131">
        <f>IFERROR(DP315/EY315*1000,0)</f>
        <v/>
      </c>
      <c r="FA315" s="112">
        <f>IFERROR(FC315/FB315,0)</f>
        <v/>
      </c>
      <c r="FB315" s="112">
        <f>IFERROR((FC315/(EY315/FF315*#REF!))*0.825,0)</f>
        <v/>
      </c>
      <c r="FC315" s="112">
        <f>IFERROR(((EX315*30/AR315)*100)/30,0)</f>
        <v/>
      </c>
      <c r="FD315" s="112">
        <f>IFERROR(EY315/G315*100%,0)</f>
        <v/>
      </c>
      <c r="FE315" s="112">
        <f>IFERROR(FD315/FC315*100%,0)</f>
        <v/>
      </c>
      <c r="FF315" s="110">
        <f>IFERROR(AR315/30*AY315,0)</f>
        <v/>
      </c>
    </row>
    <row r="316" ht="13" customHeight="1">
      <c r="A316" s="59" t="n"/>
      <c r="B316" s="60" t="n"/>
      <c r="C316" s="60" t="n"/>
      <c r="D316" s="60">
        <f t="array" ref="D316">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MATCH($E316,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16" s="60">
        <f t="array" ref="E316">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MATCH($F316,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16" s="60" t="inlineStr"/>
      <c r="G316" s="60" t="n"/>
      <c r="H316" s="60">
        <f t="array" ref="H316">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MATCH($I316,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16" s="60" t="n"/>
      <c r="J316" s="60" t="n"/>
      <c r="K316" s="60" t="n"/>
      <c r="L316" s="60" t="n"/>
      <c r="M316" s="60" t="n"/>
      <c r="N316" s="60" t="n"/>
      <c r="O316" s="60" t="n"/>
      <c r="P316" s="60">
        <f t="array" ref="P316">
_xlfn.IFS(
ISNUMBER(MATCH($Q316,{"шелфбаннер","разделитель","монетница","чековая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ISNUMBER(MATCH($Q316,{"LED/LCD","видеокулер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ISNUMBER(MATCH($Q316,{"автомобиль","машина","выставочное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ISNUMBER(MATCH($Q316,{"билборд","лифтовая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ISNUMBER(MATCH($Q316,{"навигация","подвесной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ISNUMBER(MATCH($Q316,{"движущаяся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ISNUMBER(MATCH($Q316,{"каталог","журнал"},)),
"Пресса",
$Q316="","")</f>
        <v/>
      </c>
      <c r="Q316" s="60" t="n"/>
      <c r="R316" s="60">
        <f t="array" ref="R316">
IFERROR(
_xlfn.IFS(
OR(ISNUMBER(MATCH($Q316,{"экспозиция","макет","стенд","автостенд","авто стенд","выставочное пространство","выставочные стенды","модульные выставочные стенды","3Д конструкция","3D конструкция"},)),P316="Экспонирование"),
"нестандартный",
ISNUMBER(MATCH($Q316,{"скроллер","призматрон"},)),
"динамический",
$P316="Видео",
"цифровой",
OR($P316="Пресса",$P316="Щит",$P316="POSm",$P316="Подвес",$P316="Брендирование/оклейка"),
"статический"),"")</f>
        <v/>
      </c>
      <c r="S316" s="59" t="n"/>
      <c r="T316" s="60" t="n"/>
      <c r="U316" s="60" t="n"/>
      <c r="V316" s="60">
        <f>
IF(P316="Видео",
"цифровой постер/ролик",
IF(ISNUMBER(MATCH(Q316,{"короб световой","короб световой | лайтбокс","короб световой | кристалайт","лайтбокс","лайт бокс","кристалайт","LB","lightbox"},)),
"бэклит",
IF(P316="Брендирование/оклейка",
"перфарированная пленка/самоклейка",
IF(P316="Экспонирование",
"под запрос",
IF(P316="Подвес",
"баннер/ткань",
"")))))</f>
        <v/>
      </c>
      <c r="W316" s="59" t="n"/>
      <c r="X316" s="59" t="n"/>
      <c r="Y316" s="59" t="n"/>
      <c r="Z316" s="61" t="n"/>
      <c r="AA316" s="61" t="n"/>
      <c r="AB316" s="61">
        <f>IF(BL316&gt;0,Z316,0)</f>
        <v/>
      </c>
      <c r="AC316" s="59" t="n"/>
      <c r="AD316" s="59" t="n"/>
      <c r="AE316" s="59" t="n"/>
      <c r="AF316" s="59" t="n"/>
      <c r="AG316" s="59" t="n"/>
      <c r="AH316" s="59" t="n"/>
      <c r="AI316" s="59" t="n"/>
      <c r="AJ316" s="59" t="n"/>
      <c r="AK316" s="59" t="n"/>
      <c r="AL316" s="62">
        <f>IFERROR(IF(OR(R316="статический",R316="динамический",R316="нестандартный",R316="",R316=""),"-",IF(AND(AH316="-",AI316="-"),"-",AK316*3600/AH316*AI316)),"-")</f>
        <v/>
      </c>
      <c r="AM316" s="62">
        <f>IFERROR(IF(OR(R316="статический",R316="динамический",R316="",R316="", R316="BTL",R316="нестандартный"),"-",AG316*AI316*AL316/60),"-")</f>
        <v/>
      </c>
      <c r="AN316" s="63">
        <f>IFERROR(IF(AH316="","-",AG316*AI316/AH316),"-")</f>
        <v/>
      </c>
      <c r="AO316" s="59">
        <f>IFERROR(IF(OR($R316="статический",$R316="динамический",$R316="",$R316="",$R316="BTL",$R316="нестандартный"),"-",$AL316*$AY316),"-")</f>
        <v/>
      </c>
      <c r="AP316" s="62">
        <f>IFERROR(IF(OR($R316="статический",$R316="динамический",$R316="",$R316="",$R316="BTL",$R316="нестандартный"),"-",$AM316*AY316),"-")</f>
        <v/>
      </c>
      <c r="AQ316" s="64" t="n"/>
      <c r="AR316" s="61" t="n"/>
      <c r="AS316" s="61" t="n"/>
      <c r="AT316" s="61" t="n"/>
      <c r="AU316" s="65" t="n"/>
      <c r="AV316" s="124">
        <f>IFERROR(DR316/AT316*1000,"n/a")</f>
        <v/>
      </c>
      <c r="AW316" s="67" t="n"/>
      <c r="AX316" s="67" t="n"/>
      <c r="AY316" s="43">
        <f>IFERROR(IF(OR($AW316="",$AX316=""),"",_xlfn.DAYS($AX316+1,$AW316)),"")</f>
        <v/>
      </c>
      <c r="AZ316" s="68">
        <f t="array" ref="AZ316">
_xlfn.LET(_xlpm.COEFF,
IF($AW316+$AX316=0,0,IF(MAX(MIN($AX316,EOMONTH(AZ$15,0))-MAX($AW316,AZ$15)+1,)&gt;0,1,0)),
_xlfn.IFS(
$ES316="LisChannel",
_xlpm.COEFF*
INDEX({1;1;1.2;1.2;1;1;1;1;1.2;1.2;1.2;1.2},
MATCH(MONTH(AZ$15),
{1,2,3,4,5,6,7,8,9,10,11,12})),
CONCATENATE($ES316," ",$L316)="RussOutdoor метро",
_xlpm.COEFF*
INDEX({0.8;0.9;1.1;1.1;1;1;1;1;1.1;1.1;1.1;1.1},
MATCH(MONTH(AZ$15),
{1,2,3,4,5,6,7,8,9,10,11,12})),
$ES316&lt;&gt;"LisChannel",
_xlpm.COEFF,
$ES316&lt;&gt;"RussOutdoor",
_xlpm.COEFF))</f>
        <v/>
      </c>
      <c r="BA316" s="68">
        <f t="array" ref="BA316">
_xlfn.LET(_xlpm.COEFF,
IF($AW316+$AX316=0,0,IF(MAX(MIN($AX316,EOMONTH(BA$15,0))-MAX($AW316,BA$15)+1,)&gt;0,1,0)),
_xlfn.IFS(
$ES316="LisChannel",
_xlpm.COEFF*
INDEX({1;1;1.2;1.2;1;1;1;1;1.2;1.2;1.2;1.2},
MATCH(MONTH(BA$15),
{1,2,3,4,5,6,7,8,9,10,11,12})),
CONCATENATE($ES316," ",$L316)="RussOutdoor метро",
_xlpm.COEFF*
INDEX({0.8;0.9;1.1;1.1;1;1;1;1;1.1;1.1;1.1;1.1},
MATCH(MONTH(BA$15),
{1,2,3,4,5,6,7,8,9,10,11,12})),
$ES316&lt;&gt;"LisChannel",
_xlpm.COEFF,
$ES316&lt;&gt;"RussOutdoor",
_xlpm.COEFF))</f>
        <v/>
      </c>
      <c r="BB316" s="68">
        <f t="array" ref="BB316">
_xlfn.LET(_xlpm.COEFF,
IF($AW316+$AX316=0,0,IF(MAX(MIN($AX316,EOMONTH(BB$15,0))-MAX($AW316,BB$15)+1,)&gt;0,1,0)),
_xlfn.IFS(
$ES316="LisChannel",
_xlpm.COEFF*
INDEX({1;1;1.2;1.2;1;1;1;1;1.2;1.2;1.2;1.2},
MATCH(MONTH(BB$15),
{1,2,3,4,5,6,7,8,9,10,11,12})),
CONCATENATE($ES316," ",$L316)="RussOutdoor метро",
_xlpm.COEFF*
INDEX({0.8;0.9;1.1;1.1;1;1;1;1;1.1;1.1;1.1;1.1},
MATCH(MONTH(BB$15),
{1,2,3,4,5,6,7,8,9,10,11,12})),
$ES316&lt;&gt;"LisChannel",
_xlpm.COEFF,
$ES316&lt;&gt;"RussOutdoor",
_xlpm.COEFF))</f>
        <v/>
      </c>
      <c r="BC316" s="68">
        <f t="array" ref="BC316">
_xlfn.LET(_xlpm.COEFF,
IF($AW316+$AX316=0,0,IF(MAX(MIN($AX316,EOMONTH(BC$15,0))-MAX($AW316,BC$15)+1,)&gt;0,1,0)),
_xlfn.IFS(
$ES316="LisChannel",
_xlpm.COEFF*
INDEX({1;1;1.2;1.2;1;1;1;1;1.2;1.2;1.2;1.2},
MATCH(MONTH(BC$15),
{1,2,3,4,5,6,7,8,9,10,11,12})),
CONCATENATE($ES316," ",$L316)="RussOutdoor метро",
_xlpm.COEFF*
INDEX({0.8;0.9;1.1;1.1;1;1;1;1;1.1;1.1;1.1;1.1},
MATCH(MONTH(BC$15),
{1,2,3,4,5,6,7,8,9,10,11,12})),
$ES316&lt;&gt;"LisChannel",
_xlpm.COEFF,
$ES316&lt;&gt;"RussOutdoor",
_xlpm.COEFF))</f>
        <v/>
      </c>
      <c r="BD316" s="68">
        <f t="array" ref="BD316">
_xlfn.LET(_xlpm.COEFF,
IF($AW316+$AX316=0,0,IF(MAX(MIN($AX316,EOMONTH(BD$15,0))-MAX($AW316,BD$15)+1,)&gt;0,1,0)),
_xlfn.IFS(
$ES316="LisChannel",
_xlpm.COEFF*
INDEX({1;1;1.2;1.2;1;1;1;1;1.2;1.2;1.2;1.2},
MATCH(MONTH(BD$15),
{1,2,3,4,5,6,7,8,9,10,11,12})),
CONCATENATE($ES316," ",$L316)="RussOutdoor метро",
_xlpm.COEFF*
INDEX({0.8;0.9;1.1;1.1;1;1;1;1;1.1;1.1;1.1;1.1},
MATCH(MONTH(BD$15),
{1,2,3,4,5,6,7,8,9,10,11,12})),
$ES316&lt;&gt;"LisChannel",
_xlpm.COEFF,
$ES316&lt;&gt;"RussOutdoor",
_xlpm.COEFF))</f>
        <v/>
      </c>
      <c r="BE316" s="68">
        <f t="array" ref="BE316">
_xlfn.LET(_xlpm.COEFF,
IF($AW316+$AX316=0,0,IF(MAX(MIN($AX316,EOMONTH(BE$15,0))-MAX($AW316,BE$15)+1,)&gt;0,1,0)),
_xlfn.IFS(
$ES316="LisChannel",
_xlpm.COEFF*
INDEX({1;1;1.2;1.2;1;1;1;1;1.2;1.2;1.2;1.2},
MATCH(MONTH(BE$15),
{1,2,3,4,5,6,7,8,9,10,11,12})),
CONCATENATE($ES316," ",$L316)="RussOutdoor метро",
_xlpm.COEFF*
INDEX({0.8;0.9;1.1;1.1;1;1;1;1;1.1;1.1;1.1;1.1},
MATCH(MONTH(BE$15),
{1,2,3,4,5,6,7,8,9,10,11,12})),
$ES316&lt;&gt;"LisChannel",
_xlpm.COEFF,
$ES316&lt;&gt;"RussOutdoor",
_xlpm.COEFF))</f>
        <v/>
      </c>
      <c r="BF316" s="68">
        <f t="array" ref="BF316">
_xlfn.LET(_xlpm.COEFF,
IF($AW316+$AX316=0,0,IF(MAX(MIN($AX316,EOMONTH(BF$15,0))-MAX($AW316,BF$15)+1,)&gt;0,1,0)),
_xlfn.IFS(
$ES316="LisChannel",
_xlpm.COEFF*
INDEX({1;1;1.2;1.2;1;1;1;1;1.2;1.2;1.2;1.2},
MATCH(MONTH(BF$15),
{1,2,3,4,5,6,7,8,9,10,11,12})),
CONCATENATE($ES316," ",$L316)="RussOutdoor метро",
_xlpm.COEFF*
INDEX({0.8;0.9;1.1;1.1;1;1;1;1;1.1;1.1;1.1;1.1},
MATCH(MONTH(BF$15),
{1,2,3,4,5,6,7,8,9,10,11,12})),
$ES316&lt;&gt;"LisChannel",
_xlpm.COEFF,
$ES316&lt;&gt;"RussOutdoor",
_xlpm.COEFF))</f>
        <v/>
      </c>
      <c r="BG316" s="68">
        <f t="array" ref="BG316">
_xlfn.LET(_xlpm.COEFF,
IF($AW316+$AX316=0,0,IF(MAX(MIN($AX316,EOMONTH(BG$15,0))-MAX($AW316,BG$15)+1,)&gt;0,1,0)),
_xlfn.IFS(
$ES316="LisChannel",
_xlpm.COEFF*
INDEX({1;1;1.2;1.2;1;1;1;1;1.2;1.2;1.2;1.2},
MATCH(MONTH(BG$15),
{1,2,3,4,5,6,7,8,9,10,11,12})),
CONCATENATE($ES316," ",$L316)="RussOutdoor метро",
_xlpm.COEFF*
INDEX({0.8;0.9;1.1;1.1;1;1;1;1;1.1;1.1;1.1;1.1},
MATCH(MONTH(BG$15),
{1,2,3,4,5,6,7,8,9,10,11,12})),
$ES316&lt;&gt;"LisChannel",
_xlpm.COEFF,
$ES316&lt;&gt;"RussOutdoor",
_xlpm.COEFF))</f>
        <v/>
      </c>
      <c r="BH316" s="68">
        <f t="array" ref="BH316">
_xlfn.LET(_xlpm.COEFF,
IF($AW316+$AX316=0,0,IF(MAX(MIN($AX316,EOMONTH(BH$15,0))-MAX($AW316,BH$15)+1,)&gt;0,1,0)),
_xlfn.IFS(
$ES316="LisChannel",
_xlpm.COEFF*
INDEX({1;1;1.2;1.2;1;1;1;1;1.2;1.2;1.2;1.2},
MATCH(MONTH(BH$15),
{1,2,3,4,5,6,7,8,9,10,11,12})),
CONCATENATE($ES316," ",$L316)="RussOutdoor метро",
_xlpm.COEFF*
INDEX({0.8;0.9;1.1;1.1;1;1;1;1;1.1;1.1;1.1;1.1},
MATCH(MONTH(BH$15),
{1,2,3,4,5,6,7,8,9,10,11,12})),
$ES316&lt;&gt;"LisChannel",
_xlpm.COEFF,
$ES316&lt;&gt;"RussOutdoor",
_xlpm.COEFF))</f>
        <v/>
      </c>
      <c r="BI316" s="68">
        <f t="array" ref="BI316">
_xlfn.LET(_xlpm.COEFF,
IF($AW316+$AX316=0,0,IF(MAX(MIN($AX316,EOMONTH(BI$15,0))-MAX($AW316,BI$15)+1,)&gt;0,1,0)),
_xlfn.IFS(
$ES316="LisChannel",
_xlpm.COEFF*
INDEX({1;1;1.2;1.2;1;1;1;1;1.2;1.2;1.2;1.2},
MATCH(MONTH(BI$15),
{1,2,3,4,5,6,7,8,9,10,11,12})),
CONCATENATE($ES316," ",$L316)="RussOutdoor метро",
_xlpm.COEFF*
INDEX({0.8;0.9;1.1;1.1;1;1;1;1;1.1;1.1;1.1;1.1},
MATCH(MONTH(BI$15),
{1,2,3,4,5,6,7,8,9,10,11,12})),
$ES316&lt;&gt;"LisChannel",
_xlpm.COEFF,
$ES316&lt;&gt;"RussOutdoor",
_xlpm.COEFF))</f>
        <v/>
      </c>
      <c r="BJ316" s="68">
        <f t="array" ref="BJ316">
_xlfn.LET(_xlpm.COEFF,
IF($AW316+$AX316=0,0,IF(MAX(MIN($AX316,EOMONTH(BJ$15,0))-MAX($AW316,BJ$15)+1,)&gt;0,1,0)),
_xlfn.IFS(
$ES316="LisChannel",
_xlpm.COEFF*
INDEX({1;1;1.2;1.2;1;1;1;1;1.2;1.2;1.2;1.2},
MATCH(MONTH(BJ$15),
{1,2,3,4,5,6,7,8,9,10,11,12})),
CONCATENATE($ES316," ",$L316)="RussOutdoor метро",
_xlpm.COEFF*
INDEX({0.8;0.9;1.1;1.1;1;1;1;1;1.1;1.1;1.1;1.1},
MATCH(MONTH(BJ$15),
{1,2,3,4,5,6,7,8,9,10,11,12})),
$ES316&lt;&gt;"LisChannel",
_xlpm.COEFF,
$ES316&lt;&gt;"RussOutdoor",
_xlpm.COEFF))</f>
        <v/>
      </c>
      <c r="BK316" s="68">
        <f t="array" ref="BK316">
_xlfn.LET(_xlpm.COEFF,
IF($AW316+$AX316=0,0,IF(MAX(MIN($AX316,EOMONTH(BK$15,0))-MAX($AW316,BK$15)+1,)&gt;0,1,0)),
_xlfn.IFS(
$ES316="LisChannel",
_xlpm.COEFF*
INDEX({1;1;1.2;1.2;1;1;1;1;1.2;1.2;1.2;1.2},
MATCH(MONTH(BK$15),
{1,2,3,4,5,6,7,8,9,10,11,12})),
CONCATENATE($ES316," ",$L316)="RussOutdoor метро",
_xlpm.COEFF*
INDEX({0.8;0.9;1.1;1.1;1;1;1;1;1.1;1.1;1.1;1.1},
MATCH(MONTH(BK$15),
{1,2,3,4,5,6,7,8,9,10,11,12})),
$ES316&lt;&gt;"LisChannel",
_xlpm.COEFF,
$ES316&lt;&gt;"RussOutdoor",
_xlpm.COEFF))</f>
        <v/>
      </c>
      <c r="BL316" s="62">
        <f>COUNTIFS($AZ316:$BK316,"&gt;0")</f>
        <v/>
      </c>
      <c r="BM316" s="65" t="n"/>
      <c r="BN316" s="125">
        <f>$DJ316</f>
        <v/>
      </c>
      <c r="BO316" s="63">
        <f>$DQ316</f>
        <v/>
      </c>
      <c r="BP316" s="125">
        <f>
IFERROR(
IF($BL316=0,0,
$BN316*(1-$BO316)),
0)</f>
        <v/>
      </c>
      <c r="BQ316" s="125">
        <f t="array" ref="BQ316">
IFERROR(
_xlfn.IFS(
$DH316="день_1",
$BP316*$BL316/($AX316-$AW316+1)*AZ316*(DAY(EOMONTH(AZ$15,0))),
$DH316="день_2",
$BP316/30*MAX(MIN($AX316,EOMONTH(AZ$15,0))-MAX($AW316,AZ$15)+1,),
$DH316="раб.день",
$BP316/30*(IFERROR(
_xlfn.LET(_xlpm.VD,
CHOOSE(
{1;2;3;4;5;6;7;8;9;10;11;12;13;14;15;16;17;18},
45658,45659,45660,45661,45662,45663,45664,45665,45711,45724,45778,45779,45785,45786,45820,45821,45965,46022),
_xlfn.LET(_xlpm.DD,
MAX(MIN($AX316,EOMONTH(AZ$15,0))-MAX($AW316,AZ$15),),
_xlfn.IFS(
AND(MONTH($AW316)=MONTH(AZ$15),MONTH($AX316)&lt;&gt;MONTH(AZ$15)),
NETWORKDAYS.INTL($AW316,$AW316+_xlpm.DD,1,_xlpm.VD),
AND(MONTH($AW316)&lt;&gt;MONTH(AZ$15),MONTH($AX316)=MONTH(AZ$15)),
NETWORKDAYS.INTL(($AX316)-_xlpm.DD,$AX316,1,_xlpm.VD),
AND(MONTH($AW316)&lt;MONTH(AZ$15),MONTH($AX316)&gt;MONTH(AZ$15)),
NETWORKDAYS.INTL((EOMONTH(AZ$15-1,1))-_xlpm.DD,EOMONTH(AZ$15-1,1),1,_xlpm.VD),
AND(MONTH($AW316)=MONTH(AZ$15),MONTH($AX316)=MONTH(AZ$15)),
NETWORKDAYS.INTL($AW316,$AX316,1,_xlpm.VD)))),0)),
$DH316="месяц",
$BP316*AZ316,
$DH316="неделя",
$BP316*AZ316/7*(ROUNDUP((DAY(EOMONTH(AZ$15,0)))/4,0))),
0)</f>
        <v/>
      </c>
      <c r="BR316" s="125">
        <f t="array" ref="BR316">
IFERROR(
_xlfn.IFS(
$DH316="день_1",
$BP316*$BL316/($AX316-$AW316+1)*BA316*(DAY(EOMONTH(BA$15,0))),
$DH316="день_2",
$BP316/30*MAX(MIN($AX316,EOMONTH(BA$15,0))-MAX($AW316,BA$15)+1,),
$DH316="раб.день",
$BP316/30*(IFERROR(
_xlfn.LET(_xlpm.VD,
CHOOSE(
{1;2;3;4;5;6;7;8;9;10;11;12;13;14;15;16;17;18},
45658,45659,45660,45661,45662,45663,45664,45665,45711,45724,45778,45779,45785,45786,45820,45821,45965,46022),
_xlfn.LET(_xlpm.DD,
MAX(MIN($AX316,EOMONTH(BA$15,0))-MAX($AW316,BA$15),),
_xlfn.IFS(
AND(MONTH($AW316)=MONTH(BA$15),MONTH($AX316)&lt;&gt;MONTH(BA$15)),
NETWORKDAYS.INTL($AW316,$AW316+_xlpm.DD,1,_xlpm.VD),
AND(MONTH($AW316)&lt;&gt;MONTH(BA$15),MONTH($AX316)=MONTH(BA$15)),
NETWORKDAYS.INTL(($AX316)-_xlpm.DD,$AX316,1,_xlpm.VD),
AND(MONTH($AW316)&lt;MONTH(BA$15),MONTH($AX316)&gt;MONTH(BA$15)),
NETWORKDAYS.INTL((EOMONTH(BA$15-1,1))-_xlpm.DD,EOMONTH(BA$15-1,1),1,_xlpm.VD),
AND(MONTH($AW316)=MONTH(BA$15),MONTH($AX316)=MONTH(BA$15)),
NETWORKDAYS.INTL($AW316,$AX316,1,_xlpm.VD)))),0)),
$DH316="месяц",
$BP316*BA316,
$DH316="неделя",
$BP316*BA316/7*(ROUNDUP((DAY(EOMONTH(BA$15,0)))/4,0))),
0)</f>
        <v/>
      </c>
      <c r="BS316" s="125">
        <f t="array" ref="BS316">
IFERROR(
_xlfn.IFS(
$DH316="день_1",
$BP316*$BL316/($AX316-$AW316+1)*BB316*(DAY(EOMONTH(BB$15,0))),
$DH316="день_2",
$BP316/30*MAX(MIN($AX316,EOMONTH(BB$15,0))-MAX($AW316,BB$15)+1,),
$DH316="раб.день",
$BP316/30*(IFERROR(
_xlfn.LET(_xlpm.VD,
CHOOSE(
{1;2;3;4;5;6;7;8;9;10;11;12;13;14;15;16;17;18},
45658,45659,45660,45661,45662,45663,45664,45665,45711,45724,45778,45779,45785,45786,45820,45821,45965,46022),
_xlfn.LET(_xlpm.DD,
MAX(MIN($AX316,EOMONTH(BB$15,0))-MAX($AW316,BB$15),),
_xlfn.IFS(
AND(MONTH($AW316)=MONTH(BB$15),MONTH($AX316)&lt;&gt;MONTH(BB$15)),
NETWORKDAYS.INTL($AW316,$AW316+_xlpm.DD,1,_xlpm.VD),
AND(MONTH($AW316)&lt;&gt;MONTH(BB$15),MONTH($AX316)=MONTH(BB$15)),
NETWORKDAYS.INTL(($AX316)-_xlpm.DD,$AX316,1,_xlpm.VD),
AND(MONTH($AW316)&lt;MONTH(BB$15),MONTH($AX316)&gt;MONTH(BB$15)),
NETWORKDAYS.INTL((EOMONTH(BB$15-1,1))-_xlpm.DD,EOMONTH(BB$15-1,1),1,_xlpm.VD),
AND(MONTH($AW316)=MONTH(BB$15),MONTH($AX316)=MONTH(BB$15)),
NETWORKDAYS.INTL($AW316,$AX316,1,_xlpm.VD)))),0)),
$DH316="месяц",
$BP316*BB316,
$DH316="неделя",
$BP316*BB316/7*(ROUNDUP((DAY(EOMONTH(BB$15,0)))/4,0))),
0)</f>
        <v/>
      </c>
      <c r="BT316" s="125">
        <f t="array" ref="BT316">
IFERROR(
_xlfn.IFS(
$DH316="день_1",
$BP316*$BL316/($AX316-$AW316+1)*BC316*(DAY(EOMONTH(BC$15,0))),
$DH316="день_2",
$BP316/30*MAX(MIN($AX316,EOMONTH(BC$15,0))-MAX($AW316,BC$15)+1,),
$DH316="раб.день",
$BP316/30*(IFERROR(
_xlfn.LET(_xlpm.VD,
CHOOSE(
{1;2;3;4;5;6;7;8;9;10;11;12;13;14;15;16;17;18},
45658,45659,45660,45661,45662,45663,45664,45665,45711,45724,45778,45779,45785,45786,45820,45821,45965,46022),
_xlfn.LET(_xlpm.DD,
MAX(MIN($AX316,EOMONTH(BC$15,0))-MAX($AW316,BC$15),),
_xlfn.IFS(
AND(MONTH($AW316)=MONTH(BC$15),MONTH($AX316)&lt;&gt;MONTH(BC$15)),
NETWORKDAYS.INTL($AW316,$AW316+_xlpm.DD,1,_xlpm.VD),
AND(MONTH($AW316)&lt;&gt;MONTH(BC$15),MONTH($AX316)=MONTH(BC$15)),
NETWORKDAYS.INTL(($AX316)-_xlpm.DD,$AX316,1,_xlpm.VD),
AND(MONTH($AW316)&lt;MONTH(BC$15),MONTH($AX316)&gt;MONTH(BC$15)),
NETWORKDAYS.INTL((EOMONTH(BC$15-1,1))-_xlpm.DD,EOMONTH(BC$15-1,1),1,_xlpm.VD),
AND(MONTH($AW316)=MONTH(BC$15),MONTH($AX316)=MONTH(BC$15)),
NETWORKDAYS.INTL($AW316,$AX316,1,_xlpm.VD)))),0)),
$DH316="месяц",
$BP316*BC316,
$DH316="неделя",
$BP316*BC316/7*(ROUNDUP((DAY(EOMONTH(BC$15,0)))/4,0))),
0)</f>
        <v/>
      </c>
      <c r="BU316" s="125">
        <f t="array" ref="BU316">
IFERROR(
_xlfn.IFS(
$DH316="день_1",
$BP316*$BL316/($AX316-$AW316+1)*BD316*(DAY(EOMONTH(BD$15,0))),
$DH316="день_2",
$BP316/30*MAX(MIN($AX316,EOMONTH(BD$15,0))-MAX($AW316,BD$15)+1,),
$DH316="раб.день",
$BP316/30*(IFERROR(
_xlfn.LET(_xlpm.VD,
CHOOSE(
{1;2;3;4;5;6;7;8;9;10;11;12;13;14;15;16;17;18},
45658,45659,45660,45661,45662,45663,45664,45665,45711,45724,45778,45779,45785,45786,45820,45821,45965,46022),
_xlfn.LET(_xlpm.DD,
MAX(MIN($AX316,EOMONTH(BD$15,0))-MAX($AW316,BD$15),),
_xlfn.IFS(
AND(MONTH($AW316)=MONTH(BD$15),MONTH($AX316)&lt;&gt;MONTH(BD$15)),
NETWORKDAYS.INTL($AW316,$AW316+_xlpm.DD,1,_xlpm.VD),
AND(MONTH($AW316)&lt;&gt;MONTH(BD$15),MONTH($AX316)=MONTH(BD$15)),
NETWORKDAYS.INTL(($AX316)-_xlpm.DD,$AX316,1,_xlpm.VD),
AND(MONTH($AW316)&lt;MONTH(BD$15),MONTH($AX316)&gt;MONTH(BD$15)),
NETWORKDAYS.INTL((EOMONTH(BD$15-1,1))-_xlpm.DD,EOMONTH(BD$15-1,1),1,_xlpm.VD),
AND(MONTH($AW316)=MONTH(BD$15),MONTH($AX316)=MONTH(BD$15)),
NETWORKDAYS.INTL($AW316,$AX316,1,_xlpm.VD)))),0)),
$DH316="месяц",
$BP316*BD316,
$DH316="неделя",
$BP316*BD316/7*(ROUNDUP((DAY(EOMONTH(BD$15,0)))/4,0))),
0)</f>
        <v/>
      </c>
      <c r="BV316" s="125">
        <f t="array" ref="BV316">
IFERROR(
_xlfn.IFS(
$DH316="день_1",
$BP316*$BL316/($AX316-$AW316+1)*BE316*(DAY(EOMONTH(BE$15,0))),
$DH316="день_2",
$BP316/30*MAX(MIN($AX316,EOMONTH(BE$15,0))-MAX($AW316,BE$15)+1,),
$DH316="раб.день",
$BP316/30*(IFERROR(
_xlfn.LET(_xlpm.VD,
CHOOSE(
{1;2;3;4;5;6;7;8;9;10;11;12;13;14;15;16;17;18},
45658,45659,45660,45661,45662,45663,45664,45665,45711,45724,45778,45779,45785,45786,45820,45821,45965,46022),
_xlfn.LET(_xlpm.DD,
MAX(MIN($AX316,EOMONTH(BE$15,0))-MAX($AW316,BE$15),),
_xlfn.IFS(
AND(MONTH($AW316)=MONTH(BE$15),MONTH($AX316)&lt;&gt;MONTH(BE$15)),
NETWORKDAYS.INTL($AW316,$AW316+_xlpm.DD,1,_xlpm.VD),
AND(MONTH($AW316)&lt;&gt;MONTH(BE$15),MONTH($AX316)=MONTH(BE$15)),
NETWORKDAYS.INTL(($AX316)-_xlpm.DD,$AX316,1,_xlpm.VD),
AND(MONTH($AW316)&lt;MONTH(BE$15),MONTH($AX316)&gt;MONTH(BE$15)),
NETWORKDAYS.INTL((EOMONTH(BE$15-1,1))-_xlpm.DD,EOMONTH(BE$15-1,1),1,_xlpm.VD),
AND(MONTH($AW316)=MONTH(BE$15),MONTH($AX316)=MONTH(BE$15)),
NETWORKDAYS.INTL($AW316,$AX316,1,_xlpm.VD)))),0)),
$DH316="месяц",
$BP316*BE316,
$DH316="неделя",
$BP316*BE316/7*(ROUNDUP((DAY(EOMONTH(BE$15,0)))/4,0))),
0)</f>
        <v/>
      </c>
      <c r="BW316" s="125">
        <f t="array" ref="BW316">
IFERROR(
_xlfn.IFS(
$DH316="день_1",
$BP316*$BL316/($AX316-$AW316+1)*BF316*(DAY(EOMONTH(BF$15,0))),
$DH316="день_2",
$BP316/30*MAX(MIN($AX316,EOMONTH(BF$15,0))-MAX($AW316,BF$15)+1,),
$DH316="раб.день",
$BP316/30*(IFERROR(
_xlfn.LET(_xlpm.VD,
CHOOSE(
{1;2;3;4;5;6;7;8;9;10;11;12;13;14;15;16;17;18},
45658,45659,45660,45661,45662,45663,45664,45665,45711,45724,45778,45779,45785,45786,45820,45821,45965,46022),
_xlfn.LET(_xlpm.DD,
MAX(MIN($AX316,EOMONTH(BF$15,0))-MAX($AW316,BF$15),),
_xlfn.IFS(
AND(MONTH($AW316)=MONTH(BF$15),MONTH($AX316)&lt;&gt;MONTH(BF$15)),
NETWORKDAYS.INTL($AW316,$AW316+_xlpm.DD,1,_xlpm.VD),
AND(MONTH($AW316)&lt;&gt;MONTH(BF$15),MONTH($AX316)=MONTH(BF$15)),
NETWORKDAYS.INTL(($AX316)-_xlpm.DD,$AX316,1,_xlpm.VD),
AND(MONTH($AW316)&lt;MONTH(BF$15),MONTH($AX316)&gt;MONTH(BF$15)),
NETWORKDAYS.INTL((EOMONTH(BF$15-1,1))-_xlpm.DD,EOMONTH(BF$15-1,1),1,_xlpm.VD),
AND(MONTH($AW316)=MONTH(BF$15),MONTH($AX316)=MONTH(BF$15)),
NETWORKDAYS.INTL($AW316,$AX316,1,_xlpm.VD)))),0)),
$DH316="месяц",
$BP316*BF316,
$DH316="неделя",
$BP316*BF316/7*(ROUNDUP((DAY(EOMONTH(BF$15,0)))/4,0))),
0)</f>
        <v/>
      </c>
      <c r="BX316" s="125">
        <f t="array" ref="BX316">
IFERROR(
_xlfn.IFS(
$DH316="день_1",
$BP316*$BL316/($AX316-$AW316+1)*BG316*(DAY(EOMONTH(BG$15,0))),
$DH316="день_2",
$BP316/30*MAX(MIN($AX316,EOMONTH(BG$15,0))-MAX($AW316,BG$15)+1,),
$DH316="раб.день",
$BP316/30*(IFERROR(
_xlfn.LET(_xlpm.VD,
CHOOSE(
{1;2;3;4;5;6;7;8;9;10;11;12;13;14;15;16;17;18},
45658,45659,45660,45661,45662,45663,45664,45665,45711,45724,45778,45779,45785,45786,45820,45821,45965,46022),
_xlfn.LET(_xlpm.DD,
MAX(MIN($AX316,EOMONTH(BG$15,0))-MAX($AW316,BG$15),),
_xlfn.IFS(
AND(MONTH($AW316)=MONTH(BG$15),MONTH($AX316)&lt;&gt;MONTH(BG$15)),
NETWORKDAYS.INTL($AW316,$AW316+_xlpm.DD,1,_xlpm.VD),
AND(MONTH($AW316)&lt;&gt;MONTH(BG$15),MONTH($AX316)=MONTH(BG$15)),
NETWORKDAYS.INTL(($AX316)-_xlpm.DD,$AX316,1,_xlpm.VD),
AND(MONTH($AW316)&lt;MONTH(BG$15),MONTH($AX316)&gt;MONTH(BG$15)),
NETWORKDAYS.INTL((EOMONTH(BG$15-1,1))-_xlpm.DD,EOMONTH(BG$15-1,1),1,_xlpm.VD),
AND(MONTH($AW316)=MONTH(BG$15),MONTH($AX316)=MONTH(BG$15)),
NETWORKDAYS.INTL($AW316,$AX316,1,_xlpm.VD)))),0)),
$DH316="месяц",
$BP316*BG316,
$DH316="неделя",
$BP316*BG316/7*(ROUNDUP((DAY(EOMONTH(BG$15,0)))/4,0))),
0)</f>
        <v/>
      </c>
      <c r="BY316" s="125">
        <f t="array" ref="BY316">
IFERROR(
_xlfn.IFS(
$DH316="день_1",
$BP316*$BL316/($AX316-$AW316+1)*BH316*(DAY(EOMONTH(BH$15,0))),
$DH316="день_2",
$BP316/30*MAX(MIN($AX316,EOMONTH(BH$15,0))-MAX($AW316,BH$15)+1,),
$DH316="раб.день",
$BP316/30*(IFERROR(
_xlfn.LET(_xlpm.VD,
CHOOSE(
{1;2;3;4;5;6;7;8;9;10;11;12;13;14;15;16;17;18},
45658,45659,45660,45661,45662,45663,45664,45665,45711,45724,45778,45779,45785,45786,45820,45821,45965,46022),
_xlfn.LET(_xlpm.DD,
MAX(MIN($AX316,EOMONTH(BH$15,0))-MAX($AW316,BH$15),),
_xlfn.IFS(
AND(MONTH($AW316)=MONTH(BH$15),MONTH($AX316)&lt;&gt;MONTH(BH$15)),
NETWORKDAYS.INTL($AW316,$AW316+_xlpm.DD,1,_xlpm.VD),
AND(MONTH($AW316)&lt;&gt;MONTH(BH$15),MONTH($AX316)=MONTH(BH$15)),
NETWORKDAYS.INTL(($AX316)-_xlpm.DD,$AX316,1,_xlpm.VD),
AND(MONTH($AW316)&lt;MONTH(BH$15),MONTH($AX316)&gt;MONTH(BH$15)),
NETWORKDAYS.INTL((EOMONTH(BH$15-1,1))-_xlpm.DD,EOMONTH(BH$15-1,1),1,_xlpm.VD),
AND(MONTH($AW316)=MONTH(BH$15),MONTH($AX316)=MONTH(BH$15)),
NETWORKDAYS.INTL($AW316,$AX316,1,_xlpm.VD)))),0)),
$DH316="месяц",
$BP316*BH316,
$DH316="неделя",
$BP316*BH316/7*(ROUNDUP((DAY(EOMONTH(BH$15,0)))/4,0))),
0)</f>
        <v/>
      </c>
      <c r="BZ316" s="125">
        <f t="array" ref="BZ316">
IFERROR(
_xlfn.IFS(
$DH316="день_1",
$BP316*$BL316/($AX316-$AW316+1)*BI316*(DAY(EOMONTH(BI$15,0))),
$DH316="день_2",
$BP316/30*MAX(MIN($AX316,EOMONTH(BI$15,0))-MAX($AW316,BI$15)+1,),
$DH316="раб.день",
$BP316/30*(IFERROR(
_xlfn.LET(_xlpm.VD,
CHOOSE(
{1;2;3;4;5;6;7;8;9;10;11;12;13;14;15;16;17;18},
45658,45659,45660,45661,45662,45663,45664,45665,45711,45724,45778,45779,45785,45786,45820,45821,45965,46022),
_xlfn.LET(_xlpm.DD,
MAX(MIN($AX316,EOMONTH(BI$15,0))-MAX($AW316,BI$15),),
_xlfn.IFS(
AND(MONTH($AW316)=MONTH(BI$15),MONTH($AX316)&lt;&gt;MONTH(BI$15)),
NETWORKDAYS.INTL($AW316,$AW316+_xlpm.DD,1,_xlpm.VD),
AND(MONTH($AW316)&lt;&gt;MONTH(BI$15),MONTH($AX316)=MONTH(BI$15)),
NETWORKDAYS.INTL(($AX316)-_xlpm.DD,$AX316,1,_xlpm.VD),
AND(MONTH($AW316)&lt;MONTH(BI$15),MONTH($AX316)&gt;MONTH(BI$15)),
NETWORKDAYS.INTL((EOMONTH(BI$15-1,1))-_xlpm.DD,EOMONTH(BI$15-1,1),1,_xlpm.VD),
AND(MONTH($AW316)=MONTH(BI$15),MONTH($AX316)=MONTH(BI$15)),
NETWORKDAYS.INTL($AW316,$AX316,1,_xlpm.VD)))),0)),
$DH316="месяц",
$BP316*BI316,
$DH316="неделя",
$BP316*BI316/7*(ROUNDUP((DAY(EOMONTH(BI$15,0)))/4,0))),
0)</f>
        <v/>
      </c>
      <c r="CA316" s="125">
        <f t="array" ref="CA316">
IFERROR(
_xlfn.IFS(
$DH316="день_1",
$BP316*$BL316/($AX316-$AW316+1)*BJ316*(DAY(EOMONTH(BJ$15,0))),
$DH316="день_2",
$BP316/30*MAX(MIN($AX316,EOMONTH(BJ$15,0))-MAX($AW316,BJ$15)+1,),
$DH316="раб.день",
$BP316/30*(IFERROR(
_xlfn.LET(_xlpm.VD,
CHOOSE(
{1;2;3;4;5;6;7;8;9;10;11;12;13;14;15;16;17;18},
45658,45659,45660,45661,45662,45663,45664,45665,45711,45724,45778,45779,45785,45786,45820,45821,45965,46022),
_xlfn.LET(_xlpm.DD,
MAX(MIN($AX316,EOMONTH(BJ$15,0))-MAX($AW316,BJ$15),),
_xlfn.IFS(
AND(MONTH($AW316)=MONTH(BJ$15),MONTH($AX316)&lt;&gt;MONTH(BJ$15)),
NETWORKDAYS.INTL($AW316,$AW316+_xlpm.DD,1,_xlpm.VD),
AND(MONTH($AW316)&lt;&gt;MONTH(BJ$15),MONTH($AX316)=MONTH(BJ$15)),
NETWORKDAYS.INTL(($AX316)-_xlpm.DD,$AX316,1,_xlpm.VD),
AND(MONTH($AW316)&lt;MONTH(BJ$15),MONTH($AX316)&gt;MONTH(BJ$15)),
NETWORKDAYS.INTL((EOMONTH(BJ$15-1,1))-_xlpm.DD,EOMONTH(BJ$15-1,1),1,_xlpm.VD),
AND(MONTH($AW316)=MONTH(BJ$15),MONTH($AX316)=MONTH(BJ$15)),
NETWORKDAYS.INTL($AW316,$AX316,1,_xlpm.VD)))),0)),
$DH316="месяц",
$BP316*BJ316,
$DH316="неделя",
$BP316*BJ316/7*(ROUNDUP((DAY(EOMONTH(BJ$15,0)))/4,0))),
0)</f>
        <v/>
      </c>
      <c r="CB316" s="125">
        <f t="array" ref="CB316">
IFERROR(
_xlfn.IFS(
$DH316="день_1",
$BP316*$BL316/($AX316-$AW316+1)*BK316*(DAY(EOMONTH(BK$15,0))),
$DH316="день_2",
$BP316/30*MAX(MIN($AX316,EOMONTH(BK$15,0))-MAX($AW316,BK$15)+1,),
$DH316="раб.день",
$BP316/30*(IFERROR(
_xlfn.LET(_xlpm.VD,
CHOOSE(
{1;2;3;4;5;6;7;8;9;10;11;12;13;14;15;16;17;18},
45658,45659,45660,45661,45662,45663,45664,45665,45711,45724,45778,45779,45785,45786,45820,45821,45965,46022),
_xlfn.LET(_xlpm.DD,
MAX(MIN($AX316,EOMONTH(BK$15,0))-MAX($AW316,BK$15),),
_xlfn.IFS(
AND(MONTH($AW316)=MONTH(BK$15),MONTH($AX316)&lt;&gt;MONTH(BK$15)),
NETWORKDAYS.INTL($AW316,$AW316+_xlpm.DD,1,_xlpm.VD),
AND(MONTH($AW316)&lt;&gt;MONTH(BK$15),MONTH($AX316)=MONTH(BK$15)),
NETWORKDAYS.INTL(($AX316)-_xlpm.DD,$AX316,1,_xlpm.VD),
AND(MONTH($AW316)&lt;MONTH(BK$15),MONTH($AX316)&gt;MONTH(BK$15)),
NETWORKDAYS.INTL((EOMONTH(BK$15-1,1))-_xlpm.DD,EOMONTH(BK$15-1,1),1,_xlpm.VD),
AND(MONTH($AW316)=MONTH(BK$15),MONTH($AX316)=MONTH(BK$15)),
NETWORKDAYS.INTL($AW316,$AX316,1,_xlpm.VD)))),0)),
$DH316="месяц",
$BP316*BK316,
$DH316="неделя",
$BP316*BK316/7*(ROUNDUP((DAY(EOMONTH(BK$15,0)))/4,0))),
0)</f>
        <v/>
      </c>
      <c r="CC316" s="125">
        <f>SUM($BQ316:$CB316)</f>
        <v/>
      </c>
      <c r="CD316" s="126">
        <f>SUM($EH316:$EH316)</f>
        <v/>
      </c>
      <c r="CE316" s="126">
        <f>$CD316*$AB316</f>
        <v/>
      </c>
      <c r="CF316" s="126">
        <f>SUM($EK316:$EK316)</f>
        <v/>
      </c>
      <c r="CG316" s="126">
        <f>$CF316*$AB316</f>
        <v/>
      </c>
      <c r="CH316" s="126">
        <f>SUM($CC316,$CE316,$CG316)</f>
        <v/>
      </c>
      <c r="CI316" s="126">
        <f>$CH316*(1+$CM316)</f>
        <v/>
      </c>
      <c r="CJ316" s="127" t="n">
        <v>0</v>
      </c>
      <c r="CK316" s="126">
        <f>SUM($CH316:$CH316)*(1+$CJ316)</f>
        <v/>
      </c>
      <c r="CL316" s="126">
        <f>SUM($CH316:$CH316)*(1+$CM316)</f>
        <v/>
      </c>
      <c r="CM316" s="59" t="inlineStr">
        <is>
          <t>20%</t>
        </is>
      </c>
      <c r="CN316" s="59" t="n"/>
      <c r="CO316" s="72" t="n"/>
      <c r="CP316" s="59" t="n"/>
      <c r="CQ316" s="73" t="n"/>
      <c r="CR316" s="73" t="n"/>
      <c r="CS316" s="73" t="n"/>
      <c r="CT316" s="72" t="n"/>
      <c r="CU316" s="79" t="inlineStr">
        <is>
          <t> </t>
        </is>
      </c>
      <c r="CV316" s="60" t="n"/>
      <c r="CW316" s="60" t="n"/>
      <c r="CX316" s="60" t="n"/>
      <c r="CY316" s="127">
        <f>IFERROR(($CC316-$EE316)/($EE316/(1-$DQ316)),0)</f>
        <v/>
      </c>
      <c r="CZ316" s="127">
        <f>IFERROR(1-$EI316/($CE316),0)</f>
        <v/>
      </c>
      <c r="DA316" s="127">
        <f>IFERROR(1-$EL316/($CG316),0)</f>
        <v/>
      </c>
      <c r="DB316" s="126">
        <f>ROUND(IFERROR(($CI316/(1+$CM316)-$EN316),0),2)</f>
        <v/>
      </c>
      <c r="DC316" s="128" t="n"/>
      <c r="DD316" s="125" t="n"/>
      <c r="DE316" s="75" t="n">
        <v>0</v>
      </c>
      <c r="DF316" s="128" t="n"/>
      <c r="DG316" s="125">
        <f>IF($DC316=0,0,$DD316*($DC316*100%-$DE316*$DF316))*SUM($AB316:$AB316)</f>
        <v/>
      </c>
      <c r="DH316" s="129" t="inlineStr">
        <is>
          <t>месяц</t>
        </is>
      </c>
      <c r="DI316" s="130">
        <f t="array" ref="DI316">IFERROR(
IF($ES316="LisChannel",
(ROUND(((INDEX({174.625;153.888888888889;130.972222222222},MATCH($AI316,{2;3;4}),0))*$AG316*$AI316),2)),0),0)</f>
        <v/>
      </c>
      <c r="DJ316" s="130">
        <f>
_xlfn.LET(_xlpm.X,
IFERROR(
IF($ES316="НовиковТВ",
(_xlfn.LET(_xlpm.NTV,
_xlfn.LET(_xlpm.MIN,350000,
IF(SUMIFS($DI:$DI,$ES:$ES,"НовиковТВ")&lt;=_xlpm.MIN,
(SUMIFS($DI:$DI,$ES:$ES,"НовиковТВ")/(COUNTIFS($ES:$ES,"НовиковТВ")))*_xlpm.MIN/SUMIFS($DI:$DI,$ES:$ES,"НовиковТВ"),
DI316)),
_xlpm.NTV+$DG316/(1-(1-(_xlpm.NTV)*(1-$DL316)*(1-$DM316)*(1-$DN316)*(1-$DO316)*(1-$DP316)/_xlpm.NTV))))/(1+$EP316),
$DI316+$DG316/(1-(1-($DI316)*(1-$DL316)*(1-$DM316)*(1-$DN316)*(1-$DO316)*(1-$DP316)/$DI316))),
0),
_xlpm.X*(1+$CM316)*(1+$CW316)-_xlpm.X*(1+$CM316)+_xlpm.X)</f>
        <v/>
      </c>
      <c r="DK316" s="125" t="inlineStr">
        <is>
          <t>послед.</t>
        </is>
      </c>
      <c r="DL316" s="63" t="n">
        <v>0</v>
      </c>
      <c r="DM316" s="63" t="n">
        <v>0</v>
      </c>
      <c r="DN316" s="63" t="n">
        <v>0</v>
      </c>
      <c r="DO316" s="63" t="n">
        <v>0</v>
      </c>
      <c r="DP316" s="63" t="n">
        <v>0</v>
      </c>
      <c r="DQ316" s="63">
        <f t="array" ref="DQ316">IFERROR(_xlfn.IFS(
$DK316="послед.",1-(1-$DL316)*(1-$DM316)*(1-$DN316)*(1-$DO316)*(1-$DP316),
$DK316="сумм.",$DL316+$DM316+$DN316+$DO316+$DP316),
0)</f>
        <v/>
      </c>
      <c r="DR316" s="125">
        <f t="array" ref="DR316">
IFERROR(
_xlfn.IFS(
$BL316=0,
0,
$BL316&gt;0,
_xlfn.IFS($DK316="послед.",
$DJ316*(1-$DL316)*(1-$DM316)*(1-$DN316)*(1-$DO316)*(1-$DP316),
$DK316="сумм.",
$DJ316*(1-($DL316+$DM316+$DN316+$DO316+$DP316)))),0)</f>
        <v/>
      </c>
      <c r="DS316" s="125">
        <f t="array" ref="DS316">
IFERROR(_xlfn.IFS(
$DH316="день_1",
$DR316*$BL316/($AX316-$AW316+1)*AZ316*(DAY(EOMONTH(AZ$15,0))),
$DH316="день_2",
$DR316/30*MAX(MIN($AX316,EOMONTH(AZ$15,0))-MAX($AW316,AZ$15)+1,),
$DH316="раб.день",
$DR316/30*(IFERROR(
_xlfn.LET(_xlpm.VD,
CHOOSE(
{1;2;3;4;5;6;7;8;9;10;11;12;13;14;15;16;17;18},
45658,45659,45660,45661,45662,45663,45664,45665,45711,45724,45778,45779,45785,45786,45820,45821,45965,46022),
_xlfn.LET(_xlpm.DD,
MAX(MIN($AX316,EOMONTH(AZ$15,0))-MAX($AW316,AZ$15),),
_xlfn.IFS(
AND(MONTH($AW316)=MONTH(AZ$15),MONTH($AX316)&lt;&gt;MONTH(AZ$15)),
NETWORKDAYS.INTL($AW316,$AW316+_xlpm.DD,1,_xlpm.VD),
AND(MONTH($AW316)&lt;&gt;MONTH(AZ$15),MONTH($AX316)=MONTH(AZ$15)),
NETWORKDAYS.INTL(($AX316)-_xlpm.DD,$AX316,1,_xlpm.VD),
AND(MONTH($AW316)&lt;MONTH(AZ$15),MONTH($AX316)&gt;MONTH(AZ$15)),
NETWORKDAYS.INTL((EOMONTH(AZ$15-1,1))-_xlpm.DD,EOMONTH(AZ$15-1,1),1,_xlpm.VD),
AND(MONTH($AW316)=MONTH(AZ$15),MONTH($AX316)=MONTH(AZ$15)),
NETWORKDAYS.INTL($AW316,$AX316,1,_xlpm.VD)))),0)),
$DH316="месяц",
$DR316*AZ316,
$DH316="неделя",
$DR316*AZ316/7*(ROUNDUP((DAY(EOMONTH(AZ$15,0)))/4,0))),
0)</f>
        <v/>
      </c>
      <c r="DT316" s="125">
        <f t="array" ref="DT316">
IFERROR(_xlfn.IFS(
$DH316="день_1",
$DR316*$BL316/($AX316-$AW316+1)*BA316*(DAY(EOMONTH(BA$15,0))),
$DH316="день_2",
$DR316/30*MAX(MIN($AX316,EOMONTH(BA$15,0))-MAX($AW316,BA$15)+1,),
$DH316="раб.день",
$DR316/30*(IFERROR(
_xlfn.LET(_xlpm.VD,
CHOOSE(
{1;2;3;4;5;6;7;8;9;10;11;12;13;14;15;16;17;18},
45658,45659,45660,45661,45662,45663,45664,45665,45711,45724,45778,45779,45785,45786,45820,45821,45965,46022),
_xlfn.LET(_xlpm.DD,
MAX(MIN($AX316,EOMONTH(BA$15,0))-MAX($AW316,BA$15),),
_xlfn.IFS(
AND(MONTH($AW316)=MONTH(BA$15),MONTH($AX316)&lt;&gt;MONTH(BA$15)),
NETWORKDAYS.INTL($AW316,$AW316+_xlpm.DD,1,_xlpm.VD),
AND(MONTH($AW316)&lt;&gt;MONTH(BA$15),MONTH($AX316)=MONTH(BA$15)),
NETWORKDAYS.INTL(($AX316)-_xlpm.DD,$AX316,1,_xlpm.VD),
AND(MONTH($AW316)&lt;MONTH(BA$15),MONTH($AX316)&gt;MONTH(BA$15)),
NETWORKDAYS.INTL((EOMONTH(BA$15-1,1))-_xlpm.DD,EOMONTH(BA$15-1,1),1,_xlpm.VD),
AND(MONTH($AW316)=MONTH(BA$15),MONTH($AX316)=MONTH(BA$15)),
NETWORKDAYS.INTL($AW316,$AX316,1,_xlpm.VD)))),0)),
$DH316="месяц",
$DR316*BA316,
$DH316="неделя",
$DR316*BA316/7*(ROUNDUP((DAY(EOMONTH(BA$15,0)))/4,0))),
0)</f>
        <v/>
      </c>
      <c r="DU316" s="125">
        <f t="array" ref="DU316">
IFERROR(_xlfn.IFS(
$DH316="день_1",
$DR316*$BL316/($AX316-$AW316+1)*BB316*(DAY(EOMONTH(BB$15,0))),
$DH316="день_2",
$DR316/30*MAX(MIN($AX316,EOMONTH(BB$15,0))-MAX($AW316,BB$15)+1,),
$DH316="раб.день",
$DR316/30*(IFERROR(
_xlfn.LET(_xlpm.VD,
CHOOSE(
{1;2;3;4;5;6;7;8;9;10;11;12;13;14;15;16;17;18},
45658,45659,45660,45661,45662,45663,45664,45665,45711,45724,45778,45779,45785,45786,45820,45821,45965,46022),
_xlfn.LET(_xlpm.DD,
MAX(MIN($AX316,EOMONTH(BB$15,0))-MAX($AW316,BB$15),),
_xlfn.IFS(
AND(MONTH($AW316)=MONTH(BB$15),MONTH($AX316)&lt;&gt;MONTH(BB$15)),
NETWORKDAYS.INTL($AW316,$AW316+_xlpm.DD,1,_xlpm.VD),
AND(MONTH($AW316)&lt;&gt;MONTH(BB$15),MONTH($AX316)=MONTH(BB$15)),
NETWORKDAYS.INTL(($AX316)-_xlpm.DD,$AX316,1,_xlpm.VD),
AND(MONTH($AW316)&lt;MONTH(BB$15),MONTH($AX316)&gt;MONTH(BB$15)),
NETWORKDAYS.INTL((EOMONTH(BB$15-1,1))-_xlpm.DD,EOMONTH(BB$15-1,1),1,_xlpm.VD),
AND(MONTH($AW316)=MONTH(BB$15),MONTH($AX316)=MONTH(BB$15)),
NETWORKDAYS.INTL($AW316,$AX316,1,_xlpm.VD)))),0)),
$DH316="месяц",
$DR316*BB316,
$DH316="неделя",
$DR316*BB316/7*(ROUNDUP((DAY(EOMONTH(BB$15,0)))/4,0))),
0)</f>
        <v/>
      </c>
      <c r="DV316" s="125">
        <f t="array" ref="DV316">
IFERROR(_xlfn.IFS(
$DH316="день_1",
$DR316*$BL316/($AX316-$AW316+1)*BC316*(DAY(EOMONTH(BC$15,0))),
$DH316="день_2",
$DR316/30*MAX(MIN($AX316,EOMONTH(BC$15,0))-MAX($AW316,BC$15)+1,),
$DH316="раб.день",
$DR316/30*(IFERROR(
_xlfn.LET(_xlpm.VD,
CHOOSE(
{1;2;3;4;5;6;7;8;9;10;11;12;13;14;15;16;17;18},
45658,45659,45660,45661,45662,45663,45664,45665,45711,45724,45778,45779,45785,45786,45820,45821,45965,46022),
_xlfn.LET(_xlpm.DD,
MAX(MIN($AX316,EOMONTH(BC$15,0))-MAX($AW316,BC$15),),
_xlfn.IFS(
AND(MONTH($AW316)=MONTH(BC$15),MONTH($AX316)&lt;&gt;MONTH(BC$15)),
NETWORKDAYS.INTL($AW316,$AW316+_xlpm.DD,1,_xlpm.VD),
AND(MONTH($AW316)&lt;&gt;MONTH(BC$15),MONTH($AX316)=MONTH(BC$15)),
NETWORKDAYS.INTL(($AX316)-_xlpm.DD,$AX316,1,_xlpm.VD),
AND(MONTH($AW316)&lt;MONTH(BC$15),MONTH($AX316)&gt;MONTH(BC$15)),
NETWORKDAYS.INTL((EOMONTH(BC$15-1,1))-_xlpm.DD,EOMONTH(BC$15-1,1),1,_xlpm.VD),
AND(MONTH($AW316)=MONTH(BC$15),MONTH($AX316)=MONTH(BC$15)),
NETWORKDAYS.INTL($AW316,$AX316,1,_xlpm.VD)))),0)),
$DH316="месяц",
$DR316*BC316,
$DH316="неделя",
$DR316*BC316/7*(ROUNDUP((DAY(EOMONTH(BC$15,0)))/4,0))),
0)</f>
        <v/>
      </c>
      <c r="DW316" s="125">
        <f t="array" ref="DW316">
IFERROR(_xlfn.IFS(
$DH316="день_1",
$DR316*$BL316/($AX316-$AW316+1)*BD316*(DAY(EOMONTH(BD$15,0))),
$DH316="день_2",
$DR316/30*MAX(MIN($AX316,EOMONTH(BD$15,0))-MAX($AW316,BD$15)+1,),
$DH316="раб.день",
$DR316/30*(IFERROR(
_xlfn.LET(_xlpm.VD,
CHOOSE(
{1;2;3;4;5;6;7;8;9;10;11;12;13;14;15;16;17;18},
45658,45659,45660,45661,45662,45663,45664,45665,45711,45724,45778,45779,45785,45786,45820,45821,45965,46022),
_xlfn.LET(_xlpm.DD,
MAX(MIN($AX316,EOMONTH(BD$15,0))-MAX($AW316,BD$15),),
_xlfn.IFS(
AND(MONTH($AW316)=MONTH(BD$15),MONTH($AX316)&lt;&gt;MONTH(BD$15)),
NETWORKDAYS.INTL($AW316,$AW316+_xlpm.DD,1,_xlpm.VD),
AND(MONTH($AW316)&lt;&gt;MONTH(BD$15),MONTH($AX316)=MONTH(BD$15)),
NETWORKDAYS.INTL(($AX316)-_xlpm.DD,$AX316,1,_xlpm.VD),
AND(MONTH($AW316)&lt;MONTH(BD$15),MONTH($AX316)&gt;MONTH(BD$15)),
NETWORKDAYS.INTL((EOMONTH(BD$15-1,1))-_xlpm.DD,EOMONTH(BD$15-1,1),1,_xlpm.VD),
AND(MONTH($AW316)=MONTH(BD$15),MONTH($AX316)=MONTH(BD$15)),
NETWORKDAYS.INTL($AW316,$AX316,1,_xlpm.VD)))),0)),
$DH316="месяц",
$DR316*BD316,
$DH316="неделя",
$DR316*BD316/7*(ROUNDUP((DAY(EOMONTH(BD$15,0)))/4,0))),
0)</f>
        <v/>
      </c>
      <c r="DX316" s="125">
        <f t="array" ref="DX316">
IFERROR(_xlfn.IFS(
$DH316="день_1",
$DR316*$BL316/($AX316-$AW316+1)*BE316*(DAY(EOMONTH(BE$15,0))),
$DH316="день_2",
$DR316/30*MAX(MIN($AX316,EOMONTH(BE$15,0))-MAX($AW316,BE$15)+1,),
$DH316="раб.день",
$DR316/30*(IFERROR(
_xlfn.LET(_xlpm.VD,
CHOOSE(
{1;2;3;4;5;6;7;8;9;10;11;12;13;14;15;16;17;18},
45658,45659,45660,45661,45662,45663,45664,45665,45711,45724,45778,45779,45785,45786,45820,45821,45965,46022),
_xlfn.LET(_xlpm.DD,
MAX(MIN($AX316,EOMONTH(BE$15,0))-MAX($AW316,BE$15),),
_xlfn.IFS(
AND(MONTH($AW316)=MONTH(BE$15),MONTH($AX316)&lt;&gt;MONTH(BE$15)),
NETWORKDAYS.INTL($AW316,$AW316+_xlpm.DD,1,_xlpm.VD),
AND(MONTH($AW316)&lt;&gt;MONTH(BE$15),MONTH($AX316)=MONTH(BE$15)),
NETWORKDAYS.INTL(($AX316)-_xlpm.DD,$AX316,1,_xlpm.VD),
AND(MONTH($AW316)&lt;MONTH(BE$15),MONTH($AX316)&gt;MONTH(BE$15)),
NETWORKDAYS.INTL((EOMONTH(BE$15-1,1))-_xlpm.DD,EOMONTH(BE$15-1,1),1,_xlpm.VD),
AND(MONTH($AW316)=MONTH(BE$15),MONTH($AX316)=MONTH(BE$15)),
NETWORKDAYS.INTL($AW316,$AX316,1,_xlpm.VD)))),0)),
$DH316="месяц",
$DR316*BE316,
$DH316="неделя",
$DR316*BE316/7*(ROUNDUP((DAY(EOMONTH(BE$15,0)))/4,0))),
0)</f>
        <v/>
      </c>
      <c r="DY316" s="125">
        <f t="array" ref="DY316">
IFERROR(_xlfn.IFS(
$DH316="день_1",
$DR316*$BL316/($AX316-$AW316+1)*BF316*(DAY(EOMONTH(BF$15,0))),
$DH316="день_2",
$DR316/30*MAX(MIN($AX316,EOMONTH(BF$15,0))-MAX($AW316,BF$15)+1,),
$DH316="раб.день",
$DR316/30*(IFERROR(
_xlfn.LET(_xlpm.VD,
CHOOSE(
{1;2;3;4;5;6;7;8;9;10;11;12;13;14;15;16;17;18},
45658,45659,45660,45661,45662,45663,45664,45665,45711,45724,45778,45779,45785,45786,45820,45821,45965,46022),
_xlfn.LET(_xlpm.DD,
MAX(MIN($AX316,EOMONTH(BF$15,0))-MAX($AW316,BF$15),),
_xlfn.IFS(
AND(MONTH($AW316)=MONTH(BF$15),MONTH($AX316)&lt;&gt;MONTH(BF$15)),
NETWORKDAYS.INTL($AW316,$AW316+_xlpm.DD,1,_xlpm.VD),
AND(MONTH($AW316)&lt;&gt;MONTH(BF$15),MONTH($AX316)=MONTH(BF$15)),
NETWORKDAYS.INTL(($AX316)-_xlpm.DD,$AX316,1,_xlpm.VD),
AND(MONTH($AW316)&lt;MONTH(BF$15),MONTH($AX316)&gt;MONTH(BF$15)),
NETWORKDAYS.INTL((EOMONTH(BF$15-1,1))-_xlpm.DD,EOMONTH(BF$15-1,1),1,_xlpm.VD),
AND(MONTH($AW316)=MONTH(BF$15),MONTH($AX316)=MONTH(BF$15)),
NETWORKDAYS.INTL($AW316,$AX316,1,_xlpm.VD)))),0)),
$DH316="месяц",
$DR316*BF316,
$DH316="неделя",
$DR316*BF316/7*(ROUNDUP((DAY(EOMONTH(BF$15,0)))/4,0))),
0)</f>
        <v/>
      </c>
      <c r="DZ316" s="125">
        <f t="array" ref="DZ316">
IFERROR(_xlfn.IFS(
$DH316="день_1",
$DR316*$BL316/($AX316-$AW316+1)*BG316*(DAY(EOMONTH(BG$15,0))),
$DH316="день_2",
$DR316/30*MAX(MIN($AX316,EOMONTH(BG$15,0))-MAX($AW316,BG$15)+1,),
$DH316="раб.день",
$DR316/30*(IFERROR(
_xlfn.LET(_xlpm.VD,
CHOOSE(
{1;2;3;4;5;6;7;8;9;10;11;12;13;14;15;16;17;18},
45658,45659,45660,45661,45662,45663,45664,45665,45711,45724,45778,45779,45785,45786,45820,45821,45965,46022),
_xlfn.LET(_xlpm.DD,
MAX(MIN($AX316,EOMONTH(BG$15,0))-MAX($AW316,BG$15),),
_xlfn.IFS(
AND(MONTH($AW316)=MONTH(BG$15),MONTH($AX316)&lt;&gt;MONTH(BG$15)),
NETWORKDAYS.INTL($AW316,$AW316+_xlpm.DD,1,_xlpm.VD),
AND(MONTH($AW316)&lt;&gt;MONTH(BG$15),MONTH($AX316)=MONTH(BG$15)),
NETWORKDAYS.INTL(($AX316)-_xlpm.DD,$AX316,1,_xlpm.VD),
AND(MONTH($AW316)&lt;MONTH(BG$15),MONTH($AX316)&gt;MONTH(BG$15)),
NETWORKDAYS.INTL((EOMONTH(BG$15-1,1))-_xlpm.DD,EOMONTH(BG$15-1,1),1,_xlpm.VD),
AND(MONTH($AW316)=MONTH(BG$15),MONTH($AX316)=MONTH(BG$15)),
NETWORKDAYS.INTL($AW316,$AX316,1,_xlpm.VD)))),0)),
$DH316="месяц",
$DR316*BG316,
$DH316="неделя",
$DR316*BG316/7*(ROUNDUP((DAY(EOMONTH(BG$15,0)))/4,0))),
0)</f>
        <v/>
      </c>
      <c r="EA316" s="125">
        <f t="array" ref="EA316">
IFERROR(_xlfn.IFS(
$DH316="день_1",
$DR316*$BL316/($AX316-$AW316+1)*BH316*(DAY(EOMONTH(BH$15,0))),
$DH316="день_2",
$DR316/30*MAX(MIN($AX316,EOMONTH(BH$15,0))-MAX($AW316,BH$15)+1,),
$DH316="раб.день",
$DR316/30*(IFERROR(
_xlfn.LET(_xlpm.VD,
CHOOSE(
{1;2;3;4;5;6;7;8;9;10;11;12;13;14;15;16;17;18},
45658,45659,45660,45661,45662,45663,45664,45665,45711,45724,45778,45779,45785,45786,45820,45821,45965,46022),
_xlfn.LET(_xlpm.DD,
MAX(MIN($AX316,EOMONTH(BH$15,0))-MAX($AW316,BH$15),),
_xlfn.IFS(
AND(MONTH($AW316)=MONTH(BH$15),MONTH($AX316)&lt;&gt;MONTH(BH$15)),
NETWORKDAYS.INTL($AW316,$AW316+_xlpm.DD,1,_xlpm.VD),
AND(MONTH($AW316)&lt;&gt;MONTH(BH$15),MONTH($AX316)=MONTH(BH$15)),
NETWORKDAYS.INTL(($AX316)-_xlpm.DD,$AX316,1,_xlpm.VD),
AND(MONTH($AW316)&lt;MONTH(BH$15),MONTH($AX316)&gt;MONTH(BH$15)),
NETWORKDAYS.INTL((EOMONTH(BH$15-1,1))-_xlpm.DD,EOMONTH(BH$15-1,1),1,_xlpm.VD),
AND(MONTH($AW316)=MONTH(BH$15),MONTH($AX316)=MONTH(BH$15)),
NETWORKDAYS.INTL($AW316,$AX316,1,_xlpm.VD)))),0)),
$DH316="месяц",
$DR316*BH316,
$DH316="неделя",
$DR316*BH316/7*(ROUNDUP((DAY(EOMONTH(BH$15,0)))/4,0))),
0)</f>
        <v/>
      </c>
      <c r="EB316" s="125">
        <f t="array" ref="EB316">
IFERROR(_xlfn.IFS(
$DH316="день_1",
$DR316*$BL316/($AX316-$AW316+1)*BI316*(DAY(EOMONTH(BI$15,0))),
$DH316="день_2",
$DR316/30*MAX(MIN($AX316,EOMONTH(BI$15,0))-MAX($AW316,BI$15)+1,),
$DH316="раб.день",
$DR316/30*(IFERROR(
_xlfn.LET(_xlpm.VD,
CHOOSE(
{1;2;3;4;5;6;7;8;9;10;11;12;13;14;15;16;17;18},
45658,45659,45660,45661,45662,45663,45664,45665,45711,45724,45778,45779,45785,45786,45820,45821,45965,46022),
_xlfn.LET(_xlpm.DD,
MAX(MIN($AX316,EOMONTH(BI$15,0))-MAX($AW316,BI$15),),
_xlfn.IFS(
AND(MONTH($AW316)=MONTH(BI$15),MONTH($AX316)&lt;&gt;MONTH(BI$15)),
NETWORKDAYS.INTL($AW316,$AW316+_xlpm.DD,1,_xlpm.VD),
AND(MONTH($AW316)&lt;&gt;MONTH(BI$15),MONTH($AX316)=MONTH(BI$15)),
NETWORKDAYS.INTL(($AX316)-_xlpm.DD,$AX316,1,_xlpm.VD),
AND(MONTH($AW316)&lt;MONTH(BI$15),MONTH($AX316)&gt;MONTH(BI$15)),
NETWORKDAYS.INTL((EOMONTH(BI$15-1,1))-_xlpm.DD,EOMONTH(BI$15-1,1),1,_xlpm.VD),
AND(MONTH($AW316)=MONTH(BI$15),MONTH($AX316)=MONTH(BI$15)),
NETWORKDAYS.INTL($AW316,$AX316,1,_xlpm.VD)))),0)),
$DH316="месяц",
$DR316*BI316,
$DH316="неделя",
$DR316*BI316/7*(ROUNDUP((DAY(EOMONTH(BI$15,0)))/4,0))),
0)</f>
        <v/>
      </c>
      <c r="EC316" s="125">
        <f t="array" ref="EC316">
IFERROR(_xlfn.IFS(
$DH316="день_1",
$DR316*$BL316/($AX316-$AW316+1)*BJ316*(DAY(EOMONTH(BJ$15,0))),
$DH316="день_2",
$DR316/30*MAX(MIN($AX316,EOMONTH(BJ$15,0))-MAX($AW316,BJ$15)+1,),
$DH316="раб.день",
$DR316/30*(IFERROR(
_xlfn.LET(_xlpm.VD,
CHOOSE(
{1;2;3;4;5;6;7;8;9;10;11;12;13;14;15;16;17;18},
45658,45659,45660,45661,45662,45663,45664,45665,45711,45724,45778,45779,45785,45786,45820,45821,45965,46022),
_xlfn.LET(_xlpm.DD,
MAX(MIN($AX316,EOMONTH(BJ$15,0))-MAX($AW316,BJ$15),),
_xlfn.IFS(
AND(MONTH($AW316)=MONTH(BJ$15),MONTH($AX316)&lt;&gt;MONTH(BJ$15)),
NETWORKDAYS.INTL($AW316,$AW316+_xlpm.DD,1,_xlpm.VD),
AND(MONTH($AW316)&lt;&gt;MONTH(BJ$15),MONTH($AX316)=MONTH(BJ$15)),
NETWORKDAYS.INTL(($AX316)-_xlpm.DD,$AX316,1,_xlpm.VD),
AND(MONTH($AW316)&lt;MONTH(BJ$15),MONTH($AX316)&gt;MONTH(BJ$15)),
NETWORKDAYS.INTL((EOMONTH(BJ$15-1,1))-_xlpm.DD,EOMONTH(BJ$15-1,1),1,_xlpm.VD),
AND(MONTH($AW316)=MONTH(BJ$15),MONTH($AX316)=MONTH(BJ$15)),
NETWORKDAYS.INTL($AW316,$AX316,1,_xlpm.VD)))),0)),
$DH316="месяц",
$DR316*BJ316,
$DH316="неделя",
$DR316*BJ316/7*(ROUNDUP((DAY(EOMONTH(BJ$15,0)))/4,0))),
0)</f>
        <v/>
      </c>
      <c r="ED316" s="125">
        <f t="array" ref="ED316">
IFERROR(_xlfn.IFS(
$DH316="день_1",
$DR316*$BL316/($AX316-$AW316+1)*BK316*(DAY(EOMONTH(BK$15,0))),
$DH316="день_2",
$DR316/30*MAX(MIN($AX316,EOMONTH(BK$15,0))-MAX($AW316,BK$15)+1,),
$DH316="раб.день",
$DR316/30*(IFERROR(
_xlfn.LET(_xlpm.VD,
CHOOSE(
{1;2;3;4;5;6;7;8;9;10;11;12;13;14;15;16;17;18},
45658,45659,45660,45661,45662,45663,45664,45665,45711,45724,45778,45779,45785,45786,45820,45821,45965,46022),
_xlfn.LET(_xlpm.DD,
MAX(MIN($AX316,EOMONTH(BK$15,0))-MAX($AW316,BK$15),),
_xlfn.IFS(
AND(MONTH($AW316)=MONTH(BK$15),MONTH($AX316)&lt;&gt;MONTH(BK$15)),
NETWORKDAYS.INTL($AW316,$AW316+_xlpm.DD,1,_xlpm.VD),
AND(MONTH($AW316)&lt;&gt;MONTH(BK$15),MONTH($AX316)=MONTH(BK$15)),
NETWORKDAYS.INTL(($AX316)-_xlpm.DD,$AX316,1,_xlpm.VD),
AND(MONTH($AW316)&lt;MONTH(BK$15),MONTH($AX316)&gt;MONTH(BK$15)),
NETWORKDAYS.INTL((EOMONTH(BK$15-1,1))-_xlpm.DD,EOMONTH(BK$15-1,1),1,_xlpm.VD),
AND(MONTH($AW316)=MONTH(BK$15),MONTH($AX316)=MONTH(BK$15)),
NETWORKDAYS.INTL($AW316,$AX316,1,_xlpm.VD)))),0)),
$DH316="месяц",
$DR316*BK316,
$DH316="неделя",
$DR316*BK316/7*(ROUNDUP((DAY(EOMONTH(BK$15,0)))/4,0))),
0)</f>
        <v/>
      </c>
      <c r="EE316" s="125">
        <f>SUM($DS316,$DT316,$DU316,$DV316,$DW316,$DX316,$DY316,$DZ316,$EA316,$EB316,$EC316,$ED316)</f>
        <v/>
      </c>
      <c r="EF316" s="125">
        <f>IFERROR(ROUND($EE316*(1+$EP316),2),0)</f>
        <v/>
      </c>
      <c r="EG316" s="128" t="n">
        <v>1</v>
      </c>
      <c r="EH316" s="126" t="n">
        <v>0</v>
      </c>
      <c r="EI316" s="126">
        <f>ROUND(SUM($EH316:$EH316)*SUM($AB316:$AB316)*$EG316,2)</f>
        <v/>
      </c>
      <c r="EJ316" s="126">
        <f>ROUND($EI316*(1+$EP316),2)</f>
        <v/>
      </c>
      <c r="EK316" s="126" t="n">
        <v>0</v>
      </c>
      <c r="EL316" s="126">
        <f>ROUND(SUM($EK316:$EK316)*SUM($AB316:$AB316)*$EG316,2)</f>
        <v/>
      </c>
      <c r="EM316" s="126">
        <f>ROUND($EL316*(1+$EP316),2)</f>
        <v/>
      </c>
      <c r="EN316" s="126">
        <f>SUM($EE316,$EI316,$EL316)</f>
        <v/>
      </c>
      <c r="EO316" s="126">
        <f>SUM($EF316,$EJ316,$EM316)</f>
        <v/>
      </c>
      <c r="EP316" s="59" t="inlineStr">
        <is>
          <t>20%</t>
        </is>
      </c>
      <c r="EQ316" s="59" t="n"/>
      <c r="ER316" s="60">
        <f t="array" ref="ER316">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MATCH(ES316,
{"AMS";"RussOutdoor";"HD Outdoor";"Ingroup";"IQ";"Ledproduction";"LisChannel";"Logic";"Media-PPL";"NovikovTV | НовиковТВ";"SMA";"SOK";"КрокусТВ | CrocusTV | IndoorTV";"Сити";"ТЯК Москва"},
0)),"")</f>
        <v/>
      </c>
      <c r="ES316" s="60" t="n"/>
      <c r="ET316" s="60">
        <f t="array" ref="ET316">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MATCH(ES316,
{"AMS";"RussOutdoor";"HD Outdoor";"Ingroup";"IQ";"Ledproduction";"LisChannel";"Logic";"Media-PPL";"NovikovTV | НовиковТВ";"SMA";"SOK";"КрокусТВ | CrocusTV | IndoorTV";"Сити";"ТЯК Москва"},
0)),"")</f>
        <v/>
      </c>
      <c r="EU316" s="60" t="n"/>
      <c r="EV316" s="60" t="n"/>
      <c r="EX316" s="110">
        <f t="array" ref="EX316">
($AR316/30
+N("ТРАФИК ПЛОЩАДКИ"))*
(IFERROR(
_xlfn.LET(
_xlpm.GPR,
HLOOKUP($L316,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(MATCH($T316,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IF($Q316="цифровой",_xlpm.GPR/$AG316,_xlpm.GPR/60)),
0)
+N("DWELL TIME"))*
(IF($AB316=0,0,IF($AB316=1,0.3,IF($AB316=2,0.5,IF($AB316&gt;2,1))))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_xlfn.IFS($AC316="да",1.2,$AC316="нет",1)*
_xlfn.IFS($AD316="да",1.2,$AD316="нет",1)*
IF(R316="статический",1,1.2)*
$X316*
INDEX(
{1.2;1;1.2;1.2;1;1.2;1.2;1.2;1.2;1.2;1.2;1;1.2;1.2;1.2;1.2;1;1;1.2;1.2;1.2;1;1;1;1;1.2;1.2;1.2;1.2;1;1;1;1;1.2;1.2;1.2;1.2;1.2;1.2;1.2;1.2;1;1;1.2;1;1;1;1;1.5;1;1;1.5;1.5;1.2},
MATCH($Q316,_xlpm.MI,0)))&gt;{0.02;0.04;0.06;0.1;0.2;0.4;0.6;0.8;1;2;4;6})),
{0;1;2;3;4;5;6;7;8;9;10;11;12},
0)))
+N("КОЭФФИЦИЕНТ КОНТАКТА"))))*
(_xlfn.IFS($X316&lt;0.1,$X316/1000,$X316&gt;25,5.2,AND($X316&gt;=0.1,$X316&lt;=25),(($X316*2+0.1)/10)*($X316/10)))*
IFERROR((_xlfn.LET(
_xlpm.MA,
{0;0.8;0.85;0.9;0.95;1},
_xlpm.MAA,
{0;1;2;3;4;5},
INDEX(_xlpm.MA,MATCH(SUMPRODUCT(--((IF(ROUND(_xlpm.MAA,1)&gt;5,5,ROUND($AB316,1)))&gt;{0;1;2;3;4;5})),_xlpm.MAA,0)))
+N("КОЭФФИЦИЕНТ КОЛ-ВО КОНСТРУКЦИЙ")),1)*
$AB316,0))*
(IF($Q316="цифровой",$AG316/15*$AI316,1)
+N("ДЛЯ ЦИФРЫ"))</f>
        <v/>
      </c>
      <c r="EY316" s="110">
        <f>IFERROR(EX316*AY316,0)</f>
        <v/>
      </c>
      <c r="EZ316" s="131">
        <f>IFERROR(DP316/EY316*1000,0)</f>
        <v/>
      </c>
      <c r="FA316" s="112">
        <f>IFERROR(FC316/FB316,0)</f>
        <v/>
      </c>
      <c r="FB316" s="112">
        <f>IFERROR((FC316/(EY316/FF316*#REF!))*0.825,0)</f>
        <v/>
      </c>
      <c r="FC316" s="112">
        <f>IFERROR(((EX316*30/AR316)*100)/30,0)</f>
        <v/>
      </c>
      <c r="FD316" s="112">
        <f>IFERROR(EY316/G316*100%,0)</f>
        <v/>
      </c>
      <c r="FE316" s="112">
        <f>IFERROR(FD316/FC316*100%,0)</f>
        <v/>
      </c>
      <c r="FF316" s="110">
        <f>IFERROR(AR316/30*AY316,0)</f>
        <v/>
      </c>
    </row>
    <row r="317" ht="13" customHeight="1">
      <c r="A317" s="59" t="n"/>
      <c r="B317" s="60" t="n"/>
      <c r="C317" s="60" t="n"/>
      <c r="D317" s="60">
        <f t="array" ref="D317">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MATCH($E317,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17" s="60">
        <f t="array" ref="E317">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MATCH($F317,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17" s="60" t="inlineStr"/>
      <c r="G317" s="60" t="n"/>
      <c r="H317" s="60">
        <f t="array" ref="H317">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MATCH($I317,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17" s="60" t="n"/>
      <c r="J317" s="60" t="n"/>
      <c r="K317" s="60" t="n"/>
      <c r="L317" s="60" t="n"/>
      <c r="M317" s="60" t="n"/>
      <c r="N317" s="60" t="n"/>
      <c r="O317" s="60" t="n"/>
      <c r="P317" s="60">
        <f t="array" ref="P317">
_xlfn.IFS(
ISNUMBER(MATCH($Q317,{"шелфбаннер","разделитель","монетница","чековая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ISNUMBER(MATCH($Q317,{"LED/LCD","видеокулер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ISNUMBER(MATCH($Q317,{"автомобиль","машина","выставочное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ISNUMBER(MATCH($Q317,{"билборд","лифтовая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ISNUMBER(MATCH($Q317,{"навигация","подвесной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ISNUMBER(MATCH($Q317,{"движущаяся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ISNUMBER(MATCH($Q317,{"каталог","журнал"},)),
"Пресса",
$Q317="","")</f>
        <v/>
      </c>
      <c r="Q317" s="60" t="n"/>
      <c r="R317" s="60">
        <f t="array" ref="R317">
IFERROR(
_xlfn.IFS(
OR(ISNUMBER(MATCH($Q317,{"экспозиция","макет","стенд","автостенд","авто стенд","выставочное пространство","выставочные стенды","модульные выставочные стенды","3Д конструкция","3D конструкция"},)),P317="Экспонирование"),
"нестандартный",
ISNUMBER(MATCH($Q317,{"скроллер","призматрон"},)),
"динамический",
$P317="Видео",
"цифровой",
OR($P317="Пресса",$P317="Щит",$P317="POSm",$P317="Подвес",$P317="Брендирование/оклейка"),
"статический"),"")</f>
        <v/>
      </c>
      <c r="S317" s="59" t="n"/>
      <c r="T317" s="60" t="n"/>
      <c r="U317" s="60" t="n"/>
      <c r="V317" s="60">
        <f>
IF(P317="Видео",
"цифровой постер/ролик",
IF(ISNUMBER(MATCH(Q317,{"короб световой","короб световой | лайтбокс","короб световой | кристалайт","лайтбокс","лайт бокс","кристалайт","LB","lightbox"},)),
"бэклит",
IF(P317="Брендирование/оклейка",
"перфарированная пленка/самоклейка",
IF(P317="Экспонирование",
"под запрос",
IF(P317="Подвес",
"баннер/ткань",
"")))))</f>
        <v/>
      </c>
      <c r="W317" s="59" t="n"/>
      <c r="X317" s="59" t="n"/>
      <c r="Y317" s="59" t="n"/>
      <c r="Z317" s="61" t="n"/>
      <c r="AA317" s="61" t="n"/>
      <c r="AB317" s="61">
        <f>IF(BL317&gt;0,Z317,0)</f>
        <v/>
      </c>
      <c r="AC317" s="59" t="n"/>
      <c r="AD317" s="59" t="n"/>
      <c r="AE317" s="59" t="n"/>
      <c r="AF317" s="59" t="n"/>
      <c r="AG317" s="59" t="n"/>
      <c r="AH317" s="59" t="n"/>
      <c r="AI317" s="59" t="n"/>
      <c r="AJ317" s="59" t="n"/>
      <c r="AK317" s="59" t="n"/>
      <c r="AL317" s="62">
        <f>IFERROR(IF(OR(R317="статический",R317="динамический",R317="нестандартный",R317="",R317=""),"-",IF(AND(AH317="-",AI317="-"),"-",AK317*3600/AH317*AI317)),"-")</f>
        <v/>
      </c>
      <c r="AM317" s="62">
        <f>IFERROR(IF(OR(R317="статический",R317="динамический",R317="",R317="", R317="BTL",R317="нестандартный"),"-",AG317*AI317*AL317/60),"-")</f>
        <v/>
      </c>
      <c r="AN317" s="63">
        <f>IFERROR(IF(AH317="","-",AG317*AI317/AH317),"-")</f>
        <v/>
      </c>
      <c r="AO317" s="59">
        <f>IFERROR(IF(OR($R317="статический",$R317="динамический",$R317="",$R317="",$R317="BTL",$R317="нестандартный"),"-",$AL317*$AY317),"-")</f>
        <v/>
      </c>
      <c r="AP317" s="62">
        <f>IFERROR(IF(OR($R317="статический",$R317="динамический",$R317="",$R317="",$R317="BTL",$R317="нестандартный"),"-",$AM317*AY317),"-")</f>
        <v/>
      </c>
      <c r="AQ317" s="64" t="n"/>
      <c r="AR317" s="61" t="n"/>
      <c r="AS317" s="61" t="n"/>
      <c r="AT317" s="61" t="n"/>
      <c r="AU317" s="65" t="n"/>
      <c r="AV317" s="124">
        <f>IFERROR(DR317/AT317*1000,"n/a")</f>
        <v/>
      </c>
      <c r="AW317" s="67" t="n"/>
      <c r="AX317" s="67" t="n"/>
      <c r="AY317" s="43">
        <f>IFERROR(IF(OR($AW317="",$AX317=""),"",_xlfn.DAYS($AX317+1,$AW317)),"")</f>
        <v/>
      </c>
      <c r="AZ317" s="68">
        <f t="array" ref="AZ317">
_xlfn.LET(_xlpm.COEFF,
IF($AW317+$AX317=0,0,IF(MAX(MIN($AX317,EOMONTH(AZ$15,0))-MAX($AW317,AZ$15)+1,)&gt;0,1,0)),
_xlfn.IFS(
$ES317="LisChannel",
_xlpm.COEFF*
INDEX({1;1;1.2;1.2;1;1;1;1;1.2;1.2;1.2;1.2},
MATCH(MONTH(AZ$15),
{1,2,3,4,5,6,7,8,9,10,11,12})),
CONCATENATE($ES317," ",$L317)="RussOutdoor метро",
_xlpm.COEFF*
INDEX({0.8;0.9;1.1;1.1;1;1;1;1;1.1;1.1;1.1;1.1},
MATCH(MONTH(AZ$15),
{1,2,3,4,5,6,7,8,9,10,11,12})),
$ES317&lt;&gt;"LisChannel",
_xlpm.COEFF,
$ES317&lt;&gt;"RussOutdoor",
_xlpm.COEFF))</f>
        <v/>
      </c>
      <c r="BA317" s="68">
        <f t="array" ref="BA317">
_xlfn.LET(_xlpm.COEFF,
IF($AW317+$AX317=0,0,IF(MAX(MIN($AX317,EOMONTH(BA$15,0))-MAX($AW317,BA$15)+1,)&gt;0,1,0)),
_xlfn.IFS(
$ES317="LisChannel",
_xlpm.COEFF*
INDEX({1;1;1.2;1.2;1;1;1;1;1.2;1.2;1.2;1.2},
MATCH(MONTH(BA$15),
{1,2,3,4,5,6,7,8,9,10,11,12})),
CONCATENATE($ES317," ",$L317)="RussOutdoor метро",
_xlpm.COEFF*
INDEX({0.8;0.9;1.1;1.1;1;1;1;1;1.1;1.1;1.1;1.1},
MATCH(MONTH(BA$15),
{1,2,3,4,5,6,7,8,9,10,11,12})),
$ES317&lt;&gt;"LisChannel",
_xlpm.COEFF,
$ES317&lt;&gt;"RussOutdoor",
_xlpm.COEFF))</f>
        <v/>
      </c>
      <c r="BB317" s="68">
        <f t="array" ref="BB317">
_xlfn.LET(_xlpm.COEFF,
IF($AW317+$AX317=0,0,IF(MAX(MIN($AX317,EOMONTH(BB$15,0))-MAX($AW317,BB$15)+1,)&gt;0,1,0)),
_xlfn.IFS(
$ES317="LisChannel",
_xlpm.COEFF*
INDEX({1;1;1.2;1.2;1;1;1;1;1.2;1.2;1.2;1.2},
MATCH(MONTH(BB$15),
{1,2,3,4,5,6,7,8,9,10,11,12})),
CONCATENATE($ES317," ",$L317)="RussOutdoor метро",
_xlpm.COEFF*
INDEX({0.8;0.9;1.1;1.1;1;1;1;1;1.1;1.1;1.1;1.1},
MATCH(MONTH(BB$15),
{1,2,3,4,5,6,7,8,9,10,11,12})),
$ES317&lt;&gt;"LisChannel",
_xlpm.COEFF,
$ES317&lt;&gt;"RussOutdoor",
_xlpm.COEFF))</f>
        <v/>
      </c>
      <c r="BC317" s="68">
        <f t="array" ref="BC317">
_xlfn.LET(_xlpm.COEFF,
IF($AW317+$AX317=0,0,IF(MAX(MIN($AX317,EOMONTH(BC$15,0))-MAX($AW317,BC$15)+1,)&gt;0,1,0)),
_xlfn.IFS(
$ES317="LisChannel",
_xlpm.COEFF*
INDEX({1;1;1.2;1.2;1;1;1;1;1.2;1.2;1.2;1.2},
MATCH(MONTH(BC$15),
{1,2,3,4,5,6,7,8,9,10,11,12})),
CONCATENATE($ES317," ",$L317)="RussOutdoor метро",
_xlpm.COEFF*
INDEX({0.8;0.9;1.1;1.1;1;1;1;1;1.1;1.1;1.1;1.1},
MATCH(MONTH(BC$15),
{1,2,3,4,5,6,7,8,9,10,11,12})),
$ES317&lt;&gt;"LisChannel",
_xlpm.COEFF,
$ES317&lt;&gt;"RussOutdoor",
_xlpm.COEFF))</f>
        <v/>
      </c>
      <c r="BD317" s="68">
        <f t="array" ref="BD317">
_xlfn.LET(_xlpm.COEFF,
IF($AW317+$AX317=0,0,IF(MAX(MIN($AX317,EOMONTH(BD$15,0))-MAX($AW317,BD$15)+1,)&gt;0,1,0)),
_xlfn.IFS(
$ES317="LisChannel",
_xlpm.COEFF*
INDEX({1;1;1.2;1.2;1;1;1;1;1.2;1.2;1.2;1.2},
MATCH(MONTH(BD$15),
{1,2,3,4,5,6,7,8,9,10,11,12})),
CONCATENATE($ES317," ",$L317)="RussOutdoor метро",
_xlpm.COEFF*
INDEX({0.8;0.9;1.1;1.1;1;1;1;1;1.1;1.1;1.1;1.1},
MATCH(MONTH(BD$15),
{1,2,3,4,5,6,7,8,9,10,11,12})),
$ES317&lt;&gt;"LisChannel",
_xlpm.COEFF,
$ES317&lt;&gt;"RussOutdoor",
_xlpm.COEFF))</f>
        <v/>
      </c>
      <c r="BE317" s="68">
        <f t="array" ref="BE317">
_xlfn.LET(_xlpm.COEFF,
IF($AW317+$AX317=0,0,IF(MAX(MIN($AX317,EOMONTH(BE$15,0))-MAX($AW317,BE$15)+1,)&gt;0,1,0)),
_xlfn.IFS(
$ES317="LisChannel",
_xlpm.COEFF*
INDEX({1;1;1.2;1.2;1;1;1;1;1.2;1.2;1.2;1.2},
MATCH(MONTH(BE$15),
{1,2,3,4,5,6,7,8,9,10,11,12})),
CONCATENATE($ES317," ",$L317)="RussOutdoor метро",
_xlpm.COEFF*
INDEX({0.8;0.9;1.1;1.1;1;1;1;1;1.1;1.1;1.1;1.1},
MATCH(MONTH(BE$15),
{1,2,3,4,5,6,7,8,9,10,11,12})),
$ES317&lt;&gt;"LisChannel",
_xlpm.COEFF,
$ES317&lt;&gt;"RussOutdoor",
_xlpm.COEFF))</f>
        <v/>
      </c>
      <c r="BF317" s="68">
        <f t="array" ref="BF317">
_xlfn.LET(_xlpm.COEFF,
IF($AW317+$AX317=0,0,IF(MAX(MIN($AX317,EOMONTH(BF$15,0))-MAX($AW317,BF$15)+1,)&gt;0,1,0)),
_xlfn.IFS(
$ES317="LisChannel",
_xlpm.COEFF*
INDEX({1;1;1.2;1.2;1;1;1;1;1.2;1.2;1.2;1.2},
MATCH(MONTH(BF$15),
{1,2,3,4,5,6,7,8,9,10,11,12})),
CONCATENATE($ES317," ",$L317)="RussOutdoor метро",
_xlpm.COEFF*
INDEX({0.8;0.9;1.1;1.1;1;1;1;1;1.1;1.1;1.1;1.1},
MATCH(MONTH(BF$15),
{1,2,3,4,5,6,7,8,9,10,11,12})),
$ES317&lt;&gt;"LisChannel",
_xlpm.COEFF,
$ES317&lt;&gt;"RussOutdoor",
_xlpm.COEFF))</f>
        <v/>
      </c>
      <c r="BG317" s="68">
        <f t="array" ref="BG317">
_xlfn.LET(_xlpm.COEFF,
IF($AW317+$AX317=0,0,IF(MAX(MIN($AX317,EOMONTH(BG$15,0))-MAX($AW317,BG$15)+1,)&gt;0,1,0)),
_xlfn.IFS(
$ES317="LisChannel",
_xlpm.COEFF*
INDEX({1;1;1.2;1.2;1;1;1;1;1.2;1.2;1.2;1.2},
MATCH(MONTH(BG$15),
{1,2,3,4,5,6,7,8,9,10,11,12})),
CONCATENATE($ES317," ",$L317)="RussOutdoor метро",
_xlpm.COEFF*
INDEX({0.8;0.9;1.1;1.1;1;1;1;1;1.1;1.1;1.1;1.1},
MATCH(MONTH(BG$15),
{1,2,3,4,5,6,7,8,9,10,11,12})),
$ES317&lt;&gt;"LisChannel",
_xlpm.COEFF,
$ES317&lt;&gt;"RussOutdoor",
_xlpm.COEFF))</f>
        <v/>
      </c>
      <c r="BH317" s="68">
        <f t="array" ref="BH317">
_xlfn.LET(_xlpm.COEFF,
IF($AW317+$AX317=0,0,IF(MAX(MIN($AX317,EOMONTH(BH$15,0))-MAX($AW317,BH$15)+1,)&gt;0,1,0)),
_xlfn.IFS(
$ES317="LisChannel",
_xlpm.COEFF*
INDEX({1;1;1.2;1.2;1;1;1;1;1.2;1.2;1.2;1.2},
MATCH(MONTH(BH$15),
{1,2,3,4,5,6,7,8,9,10,11,12})),
CONCATENATE($ES317," ",$L317)="RussOutdoor метро",
_xlpm.COEFF*
INDEX({0.8;0.9;1.1;1.1;1;1;1;1;1.1;1.1;1.1;1.1},
MATCH(MONTH(BH$15),
{1,2,3,4,5,6,7,8,9,10,11,12})),
$ES317&lt;&gt;"LisChannel",
_xlpm.COEFF,
$ES317&lt;&gt;"RussOutdoor",
_xlpm.COEFF))</f>
        <v/>
      </c>
      <c r="BI317" s="68">
        <f t="array" ref="BI317">
_xlfn.LET(_xlpm.COEFF,
IF($AW317+$AX317=0,0,IF(MAX(MIN($AX317,EOMONTH(BI$15,0))-MAX($AW317,BI$15)+1,)&gt;0,1,0)),
_xlfn.IFS(
$ES317="LisChannel",
_xlpm.COEFF*
INDEX({1;1;1.2;1.2;1;1;1;1;1.2;1.2;1.2;1.2},
MATCH(MONTH(BI$15),
{1,2,3,4,5,6,7,8,9,10,11,12})),
CONCATENATE($ES317," ",$L317)="RussOutdoor метро",
_xlpm.COEFF*
INDEX({0.8;0.9;1.1;1.1;1;1;1;1;1.1;1.1;1.1;1.1},
MATCH(MONTH(BI$15),
{1,2,3,4,5,6,7,8,9,10,11,12})),
$ES317&lt;&gt;"LisChannel",
_xlpm.COEFF,
$ES317&lt;&gt;"RussOutdoor",
_xlpm.COEFF))</f>
        <v/>
      </c>
      <c r="BJ317" s="68">
        <f t="array" ref="BJ317">
_xlfn.LET(_xlpm.COEFF,
IF($AW317+$AX317=0,0,IF(MAX(MIN($AX317,EOMONTH(BJ$15,0))-MAX($AW317,BJ$15)+1,)&gt;0,1,0)),
_xlfn.IFS(
$ES317="LisChannel",
_xlpm.COEFF*
INDEX({1;1;1.2;1.2;1;1;1;1;1.2;1.2;1.2;1.2},
MATCH(MONTH(BJ$15),
{1,2,3,4,5,6,7,8,9,10,11,12})),
CONCATENATE($ES317," ",$L317)="RussOutdoor метро",
_xlpm.COEFF*
INDEX({0.8;0.9;1.1;1.1;1;1;1;1;1.1;1.1;1.1;1.1},
MATCH(MONTH(BJ$15),
{1,2,3,4,5,6,7,8,9,10,11,12})),
$ES317&lt;&gt;"LisChannel",
_xlpm.COEFF,
$ES317&lt;&gt;"RussOutdoor",
_xlpm.COEFF))</f>
        <v/>
      </c>
      <c r="BK317" s="68">
        <f t="array" ref="BK317">
_xlfn.LET(_xlpm.COEFF,
IF($AW317+$AX317=0,0,IF(MAX(MIN($AX317,EOMONTH(BK$15,0))-MAX($AW317,BK$15)+1,)&gt;0,1,0)),
_xlfn.IFS(
$ES317="LisChannel",
_xlpm.COEFF*
INDEX({1;1;1.2;1.2;1;1;1;1;1.2;1.2;1.2;1.2},
MATCH(MONTH(BK$15),
{1,2,3,4,5,6,7,8,9,10,11,12})),
CONCATENATE($ES317," ",$L317)="RussOutdoor метро",
_xlpm.COEFF*
INDEX({0.8;0.9;1.1;1.1;1;1;1;1;1.1;1.1;1.1;1.1},
MATCH(MONTH(BK$15),
{1,2,3,4,5,6,7,8,9,10,11,12})),
$ES317&lt;&gt;"LisChannel",
_xlpm.COEFF,
$ES317&lt;&gt;"RussOutdoor",
_xlpm.COEFF))</f>
        <v/>
      </c>
      <c r="BL317" s="62">
        <f>COUNTIFS($AZ317:$BK317,"&gt;0")</f>
        <v/>
      </c>
      <c r="BM317" s="65" t="n"/>
      <c r="BN317" s="125">
        <f>$DJ317</f>
        <v/>
      </c>
      <c r="BO317" s="63">
        <f>$DQ317</f>
        <v/>
      </c>
      <c r="BP317" s="125">
        <f>
IFERROR(
IF($BL317=0,0,
$BN317*(1-$BO317)),
0)</f>
        <v/>
      </c>
      <c r="BQ317" s="125">
        <f t="array" ref="BQ317">
IFERROR(
_xlfn.IFS(
$DH317="день_1",
$BP317*$BL317/($AX317-$AW317+1)*AZ317*(DAY(EOMONTH(AZ$15,0))),
$DH317="день_2",
$BP317/30*MAX(MIN($AX317,EOMONTH(AZ$15,0))-MAX($AW317,AZ$15)+1,),
$DH317="раб.день",
$BP317/30*(IFERROR(
_xlfn.LET(_xlpm.VD,
CHOOSE(
{1;2;3;4;5;6;7;8;9;10;11;12;13;14;15;16;17;18},
45658,45659,45660,45661,45662,45663,45664,45665,45711,45724,45778,45779,45785,45786,45820,45821,45965,46022),
_xlfn.LET(_xlpm.DD,
MAX(MIN($AX317,EOMONTH(AZ$15,0))-MAX($AW317,AZ$15),),
_xlfn.IFS(
AND(MONTH($AW317)=MONTH(AZ$15),MONTH($AX317)&lt;&gt;MONTH(AZ$15)),
NETWORKDAYS.INTL($AW317,$AW317+_xlpm.DD,1,_xlpm.VD),
AND(MONTH($AW317)&lt;&gt;MONTH(AZ$15),MONTH($AX317)=MONTH(AZ$15)),
NETWORKDAYS.INTL(($AX317)-_xlpm.DD,$AX317,1,_xlpm.VD),
AND(MONTH($AW317)&lt;MONTH(AZ$15),MONTH($AX317)&gt;MONTH(AZ$15)),
NETWORKDAYS.INTL((EOMONTH(AZ$15-1,1))-_xlpm.DD,EOMONTH(AZ$15-1,1),1,_xlpm.VD),
AND(MONTH($AW317)=MONTH(AZ$15),MONTH($AX317)=MONTH(AZ$15)),
NETWORKDAYS.INTL($AW317,$AX317,1,_xlpm.VD)))),0)),
$DH317="месяц",
$BP317*AZ317,
$DH317="неделя",
$BP317*AZ317/7*(ROUNDUP((DAY(EOMONTH(AZ$15,0)))/4,0))),
0)</f>
        <v/>
      </c>
      <c r="BR317" s="125">
        <f t="array" ref="BR317">
IFERROR(
_xlfn.IFS(
$DH317="день_1",
$BP317*$BL317/($AX317-$AW317+1)*BA317*(DAY(EOMONTH(BA$15,0))),
$DH317="день_2",
$BP317/30*MAX(MIN($AX317,EOMONTH(BA$15,0))-MAX($AW317,BA$15)+1,),
$DH317="раб.день",
$BP317/30*(IFERROR(
_xlfn.LET(_xlpm.VD,
CHOOSE(
{1;2;3;4;5;6;7;8;9;10;11;12;13;14;15;16;17;18},
45658,45659,45660,45661,45662,45663,45664,45665,45711,45724,45778,45779,45785,45786,45820,45821,45965,46022),
_xlfn.LET(_xlpm.DD,
MAX(MIN($AX317,EOMONTH(BA$15,0))-MAX($AW317,BA$15),),
_xlfn.IFS(
AND(MONTH($AW317)=MONTH(BA$15),MONTH($AX317)&lt;&gt;MONTH(BA$15)),
NETWORKDAYS.INTL($AW317,$AW317+_xlpm.DD,1,_xlpm.VD),
AND(MONTH($AW317)&lt;&gt;MONTH(BA$15),MONTH($AX317)=MONTH(BA$15)),
NETWORKDAYS.INTL(($AX317)-_xlpm.DD,$AX317,1,_xlpm.VD),
AND(MONTH($AW317)&lt;MONTH(BA$15),MONTH($AX317)&gt;MONTH(BA$15)),
NETWORKDAYS.INTL((EOMONTH(BA$15-1,1))-_xlpm.DD,EOMONTH(BA$15-1,1),1,_xlpm.VD),
AND(MONTH($AW317)=MONTH(BA$15),MONTH($AX317)=MONTH(BA$15)),
NETWORKDAYS.INTL($AW317,$AX317,1,_xlpm.VD)))),0)),
$DH317="месяц",
$BP317*BA317,
$DH317="неделя",
$BP317*BA317/7*(ROUNDUP((DAY(EOMONTH(BA$15,0)))/4,0))),
0)</f>
        <v/>
      </c>
      <c r="BS317" s="125">
        <f t="array" ref="BS317">
IFERROR(
_xlfn.IFS(
$DH317="день_1",
$BP317*$BL317/($AX317-$AW317+1)*BB317*(DAY(EOMONTH(BB$15,0))),
$DH317="день_2",
$BP317/30*MAX(MIN($AX317,EOMONTH(BB$15,0))-MAX($AW317,BB$15)+1,),
$DH317="раб.день",
$BP317/30*(IFERROR(
_xlfn.LET(_xlpm.VD,
CHOOSE(
{1;2;3;4;5;6;7;8;9;10;11;12;13;14;15;16;17;18},
45658,45659,45660,45661,45662,45663,45664,45665,45711,45724,45778,45779,45785,45786,45820,45821,45965,46022),
_xlfn.LET(_xlpm.DD,
MAX(MIN($AX317,EOMONTH(BB$15,0))-MAX($AW317,BB$15),),
_xlfn.IFS(
AND(MONTH($AW317)=MONTH(BB$15),MONTH($AX317)&lt;&gt;MONTH(BB$15)),
NETWORKDAYS.INTL($AW317,$AW317+_xlpm.DD,1,_xlpm.VD),
AND(MONTH($AW317)&lt;&gt;MONTH(BB$15),MONTH($AX317)=MONTH(BB$15)),
NETWORKDAYS.INTL(($AX317)-_xlpm.DD,$AX317,1,_xlpm.VD),
AND(MONTH($AW317)&lt;MONTH(BB$15),MONTH($AX317)&gt;MONTH(BB$15)),
NETWORKDAYS.INTL((EOMONTH(BB$15-1,1))-_xlpm.DD,EOMONTH(BB$15-1,1),1,_xlpm.VD),
AND(MONTH($AW317)=MONTH(BB$15),MONTH($AX317)=MONTH(BB$15)),
NETWORKDAYS.INTL($AW317,$AX317,1,_xlpm.VD)))),0)),
$DH317="месяц",
$BP317*BB317,
$DH317="неделя",
$BP317*BB317/7*(ROUNDUP((DAY(EOMONTH(BB$15,0)))/4,0))),
0)</f>
        <v/>
      </c>
      <c r="BT317" s="125">
        <f t="array" ref="BT317">
IFERROR(
_xlfn.IFS(
$DH317="день_1",
$BP317*$BL317/($AX317-$AW317+1)*BC317*(DAY(EOMONTH(BC$15,0))),
$DH317="день_2",
$BP317/30*MAX(MIN($AX317,EOMONTH(BC$15,0))-MAX($AW317,BC$15)+1,),
$DH317="раб.день",
$BP317/30*(IFERROR(
_xlfn.LET(_xlpm.VD,
CHOOSE(
{1;2;3;4;5;6;7;8;9;10;11;12;13;14;15;16;17;18},
45658,45659,45660,45661,45662,45663,45664,45665,45711,45724,45778,45779,45785,45786,45820,45821,45965,46022),
_xlfn.LET(_xlpm.DD,
MAX(MIN($AX317,EOMONTH(BC$15,0))-MAX($AW317,BC$15),),
_xlfn.IFS(
AND(MONTH($AW317)=MONTH(BC$15),MONTH($AX317)&lt;&gt;MONTH(BC$15)),
NETWORKDAYS.INTL($AW317,$AW317+_xlpm.DD,1,_xlpm.VD),
AND(MONTH($AW317)&lt;&gt;MONTH(BC$15),MONTH($AX317)=MONTH(BC$15)),
NETWORKDAYS.INTL(($AX317)-_xlpm.DD,$AX317,1,_xlpm.VD),
AND(MONTH($AW317)&lt;MONTH(BC$15),MONTH($AX317)&gt;MONTH(BC$15)),
NETWORKDAYS.INTL((EOMONTH(BC$15-1,1))-_xlpm.DD,EOMONTH(BC$15-1,1),1,_xlpm.VD),
AND(MONTH($AW317)=MONTH(BC$15),MONTH($AX317)=MONTH(BC$15)),
NETWORKDAYS.INTL($AW317,$AX317,1,_xlpm.VD)))),0)),
$DH317="месяц",
$BP317*BC317,
$DH317="неделя",
$BP317*BC317/7*(ROUNDUP((DAY(EOMONTH(BC$15,0)))/4,0))),
0)</f>
        <v/>
      </c>
      <c r="BU317" s="125">
        <f t="array" ref="BU317">
IFERROR(
_xlfn.IFS(
$DH317="день_1",
$BP317*$BL317/($AX317-$AW317+1)*BD317*(DAY(EOMONTH(BD$15,0))),
$DH317="день_2",
$BP317/30*MAX(MIN($AX317,EOMONTH(BD$15,0))-MAX($AW317,BD$15)+1,),
$DH317="раб.день",
$BP317/30*(IFERROR(
_xlfn.LET(_xlpm.VD,
CHOOSE(
{1;2;3;4;5;6;7;8;9;10;11;12;13;14;15;16;17;18},
45658,45659,45660,45661,45662,45663,45664,45665,45711,45724,45778,45779,45785,45786,45820,45821,45965,46022),
_xlfn.LET(_xlpm.DD,
MAX(MIN($AX317,EOMONTH(BD$15,0))-MAX($AW317,BD$15),),
_xlfn.IFS(
AND(MONTH($AW317)=MONTH(BD$15),MONTH($AX317)&lt;&gt;MONTH(BD$15)),
NETWORKDAYS.INTL($AW317,$AW317+_xlpm.DD,1,_xlpm.VD),
AND(MONTH($AW317)&lt;&gt;MONTH(BD$15),MONTH($AX317)=MONTH(BD$15)),
NETWORKDAYS.INTL(($AX317)-_xlpm.DD,$AX317,1,_xlpm.VD),
AND(MONTH($AW317)&lt;MONTH(BD$15),MONTH($AX317)&gt;MONTH(BD$15)),
NETWORKDAYS.INTL((EOMONTH(BD$15-1,1))-_xlpm.DD,EOMONTH(BD$15-1,1),1,_xlpm.VD),
AND(MONTH($AW317)=MONTH(BD$15),MONTH($AX317)=MONTH(BD$15)),
NETWORKDAYS.INTL($AW317,$AX317,1,_xlpm.VD)))),0)),
$DH317="месяц",
$BP317*BD317,
$DH317="неделя",
$BP317*BD317/7*(ROUNDUP((DAY(EOMONTH(BD$15,0)))/4,0))),
0)</f>
        <v/>
      </c>
      <c r="BV317" s="125">
        <f t="array" ref="BV317">
IFERROR(
_xlfn.IFS(
$DH317="день_1",
$BP317*$BL317/($AX317-$AW317+1)*BE317*(DAY(EOMONTH(BE$15,0))),
$DH317="день_2",
$BP317/30*MAX(MIN($AX317,EOMONTH(BE$15,0))-MAX($AW317,BE$15)+1,),
$DH317="раб.день",
$BP317/30*(IFERROR(
_xlfn.LET(_xlpm.VD,
CHOOSE(
{1;2;3;4;5;6;7;8;9;10;11;12;13;14;15;16;17;18},
45658,45659,45660,45661,45662,45663,45664,45665,45711,45724,45778,45779,45785,45786,45820,45821,45965,46022),
_xlfn.LET(_xlpm.DD,
MAX(MIN($AX317,EOMONTH(BE$15,0))-MAX($AW317,BE$15),),
_xlfn.IFS(
AND(MONTH($AW317)=MONTH(BE$15),MONTH($AX317)&lt;&gt;MONTH(BE$15)),
NETWORKDAYS.INTL($AW317,$AW317+_xlpm.DD,1,_xlpm.VD),
AND(MONTH($AW317)&lt;&gt;MONTH(BE$15),MONTH($AX317)=MONTH(BE$15)),
NETWORKDAYS.INTL(($AX317)-_xlpm.DD,$AX317,1,_xlpm.VD),
AND(MONTH($AW317)&lt;MONTH(BE$15),MONTH($AX317)&gt;MONTH(BE$15)),
NETWORKDAYS.INTL((EOMONTH(BE$15-1,1))-_xlpm.DD,EOMONTH(BE$15-1,1),1,_xlpm.VD),
AND(MONTH($AW317)=MONTH(BE$15),MONTH($AX317)=MONTH(BE$15)),
NETWORKDAYS.INTL($AW317,$AX317,1,_xlpm.VD)))),0)),
$DH317="месяц",
$BP317*BE317,
$DH317="неделя",
$BP317*BE317/7*(ROUNDUP((DAY(EOMONTH(BE$15,0)))/4,0))),
0)</f>
        <v/>
      </c>
      <c r="BW317" s="125">
        <f t="array" ref="BW317">
IFERROR(
_xlfn.IFS(
$DH317="день_1",
$BP317*$BL317/($AX317-$AW317+1)*BF317*(DAY(EOMONTH(BF$15,0))),
$DH317="день_2",
$BP317/30*MAX(MIN($AX317,EOMONTH(BF$15,0))-MAX($AW317,BF$15)+1,),
$DH317="раб.день",
$BP317/30*(IFERROR(
_xlfn.LET(_xlpm.VD,
CHOOSE(
{1;2;3;4;5;6;7;8;9;10;11;12;13;14;15;16;17;18},
45658,45659,45660,45661,45662,45663,45664,45665,45711,45724,45778,45779,45785,45786,45820,45821,45965,46022),
_xlfn.LET(_xlpm.DD,
MAX(MIN($AX317,EOMONTH(BF$15,0))-MAX($AW317,BF$15),),
_xlfn.IFS(
AND(MONTH($AW317)=MONTH(BF$15),MONTH($AX317)&lt;&gt;MONTH(BF$15)),
NETWORKDAYS.INTL($AW317,$AW317+_xlpm.DD,1,_xlpm.VD),
AND(MONTH($AW317)&lt;&gt;MONTH(BF$15),MONTH($AX317)=MONTH(BF$15)),
NETWORKDAYS.INTL(($AX317)-_xlpm.DD,$AX317,1,_xlpm.VD),
AND(MONTH($AW317)&lt;MONTH(BF$15),MONTH($AX317)&gt;MONTH(BF$15)),
NETWORKDAYS.INTL((EOMONTH(BF$15-1,1))-_xlpm.DD,EOMONTH(BF$15-1,1),1,_xlpm.VD),
AND(MONTH($AW317)=MONTH(BF$15),MONTH($AX317)=MONTH(BF$15)),
NETWORKDAYS.INTL($AW317,$AX317,1,_xlpm.VD)))),0)),
$DH317="месяц",
$BP317*BF317,
$DH317="неделя",
$BP317*BF317/7*(ROUNDUP((DAY(EOMONTH(BF$15,0)))/4,0))),
0)</f>
        <v/>
      </c>
      <c r="BX317" s="125">
        <f t="array" ref="BX317">
IFERROR(
_xlfn.IFS(
$DH317="день_1",
$BP317*$BL317/($AX317-$AW317+1)*BG317*(DAY(EOMONTH(BG$15,0))),
$DH317="день_2",
$BP317/30*MAX(MIN($AX317,EOMONTH(BG$15,0))-MAX($AW317,BG$15)+1,),
$DH317="раб.день",
$BP317/30*(IFERROR(
_xlfn.LET(_xlpm.VD,
CHOOSE(
{1;2;3;4;5;6;7;8;9;10;11;12;13;14;15;16;17;18},
45658,45659,45660,45661,45662,45663,45664,45665,45711,45724,45778,45779,45785,45786,45820,45821,45965,46022),
_xlfn.LET(_xlpm.DD,
MAX(MIN($AX317,EOMONTH(BG$15,0))-MAX($AW317,BG$15),),
_xlfn.IFS(
AND(MONTH($AW317)=MONTH(BG$15),MONTH($AX317)&lt;&gt;MONTH(BG$15)),
NETWORKDAYS.INTL($AW317,$AW317+_xlpm.DD,1,_xlpm.VD),
AND(MONTH($AW317)&lt;&gt;MONTH(BG$15),MONTH($AX317)=MONTH(BG$15)),
NETWORKDAYS.INTL(($AX317)-_xlpm.DD,$AX317,1,_xlpm.VD),
AND(MONTH($AW317)&lt;MONTH(BG$15),MONTH($AX317)&gt;MONTH(BG$15)),
NETWORKDAYS.INTL((EOMONTH(BG$15-1,1))-_xlpm.DD,EOMONTH(BG$15-1,1),1,_xlpm.VD),
AND(MONTH($AW317)=MONTH(BG$15),MONTH($AX317)=MONTH(BG$15)),
NETWORKDAYS.INTL($AW317,$AX317,1,_xlpm.VD)))),0)),
$DH317="месяц",
$BP317*BG317,
$DH317="неделя",
$BP317*BG317/7*(ROUNDUP((DAY(EOMONTH(BG$15,0)))/4,0))),
0)</f>
        <v/>
      </c>
      <c r="BY317" s="125">
        <f t="array" ref="BY317">
IFERROR(
_xlfn.IFS(
$DH317="день_1",
$BP317*$BL317/($AX317-$AW317+1)*BH317*(DAY(EOMONTH(BH$15,0))),
$DH317="день_2",
$BP317/30*MAX(MIN($AX317,EOMONTH(BH$15,0))-MAX($AW317,BH$15)+1,),
$DH317="раб.день",
$BP317/30*(IFERROR(
_xlfn.LET(_xlpm.VD,
CHOOSE(
{1;2;3;4;5;6;7;8;9;10;11;12;13;14;15;16;17;18},
45658,45659,45660,45661,45662,45663,45664,45665,45711,45724,45778,45779,45785,45786,45820,45821,45965,46022),
_xlfn.LET(_xlpm.DD,
MAX(MIN($AX317,EOMONTH(BH$15,0))-MAX($AW317,BH$15),),
_xlfn.IFS(
AND(MONTH($AW317)=MONTH(BH$15),MONTH($AX317)&lt;&gt;MONTH(BH$15)),
NETWORKDAYS.INTL($AW317,$AW317+_xlpm.DD,1,_xlpm.VD),
AND(MONTH($AW317)&lt;&gt;MONTH(BH$15),MONTH($AX317)=MONTH(BH$15)),
NETWORKDAYS.INTL(($AX317)-_xlpm.DD,$AX317,1,_xlpm.VD),
AND(MONTH($AW317)&lt;MONTH(BH$15),MONTH($AX317)&gt;MONTH(BH$15)),
NETWORKDAYS.INTL((EOMONTH(BH$15-1,1))-_xlpm.DD,EOMONTH(BH$15-1,1),1,_xlpm.VD),
AND(MONTH($AW317)=MONTH(BH$15),MONTH($AX317)=MONTH(BH$15)),
NETWORKDAYS.INTL($AW317,$AX317,1,_xlpm.VD)))),0)),
$DH317="месяц",
$BP317*BH317,
$DH317="неделя",
$BP317*BH317/7*(ROUNDUP((DAY(EOMONTH(BH$15,0)))/4,0))),
0)</f>
        <v/>
      </c>
      <c r="BZ317" s="125">
        <f t="array" ref="BZ317">
IFERROR(
_xlfn.IFS(
$DH317="день_1",
$BP317*$BL317/($AX317-$AW317+1)*BI317*(DAY(EOMONTH(BI$15,0))),
$DH317="день_2",
$BP317/30*MAX(MIN($AX317,EOMONTH(BI$15,0))-MAX($AW317,BI$15)+1,),
$DH317="раб.день",
$BP317/30*(IFERROR(
_xlfn.LET(_xlpm.VD,
CHOOSE(
{1;2;3;4;5;6;7;8;9;10;11;12;13;14;15;16;17;18},
45658,45659,45660,45661,45662,45663,45664,45665,45711,45724,45778,45779,45785,45786,45820,45821,45965,46022),
_xlfn.LET(_xlpm.DD,
MAX(MIN($AX317,EOMONTH(BI$15,0))-MAX($AW317,BI$15),),
_xlfn.IFS(
AND(MONTH($AW317)=MONTH(BI$15),MONTH($AX317)&lt;&gt;MONTH(BI$15)),
NETWORKDAYS.INTL($AW317,$AW317+_xlpm.DD,1,_xlpm.VD),
AND(MONTH($AW317)&lt;&gt;MONTH(BI$15),MONTH($AX317)=MONTH(BI$15)),
NETWORKDAYS.INTL(($AX317)-_xlpm.DD,$AX317,1,_xlpm.VD),
AND(MONTH($AW317)&lt;MONTH(BI$15),MONTH($AX317)&gt;MONTH(BI$15)),
NETWORKDAYS.INTL((EOMONTH(BI$15-1,1))-_xlpm.DD,EOMONTH(BI$15-1,1),1,_xlpm.VD),
AND(MONTH($AW317)=MONTH(BI$15),MONTH($AX317)=MONTH(BI$15)),
NETWORKDAYS.INTL($AW317,$AX317,1,_xlpm.VD)))),0)),
$DH317="месяц",
$BP317*BI317,
$DH317="неделя",
$BP317*BI317/7*(ROUNDUP((DAY(EOMONTH(BI$15,0)))/4,0))),
0)</f>
        <v/>
      </c>
      <c r="CA317" s="125">
        <f t="array" ref="CA317">
IFERROR(
_xlfn.IFS(
$DH317="день_1",
$BP317*$BL317/($AX317-$AW317+1)*BJ317*(DAY(EOMONTH(BJ$15,0))),
$DH317="день_2",
$BP317/30*MAX(MIN($AX317,EOMONTH(BJ$15,0))-MAX($AW317,BJ$15)+1,),
$DH317="раб.день",
$BP317/30*(IFERROR(
_xlfn.LET(_xlpm.VD,
CHOOSE(
{1;2;3;4;5;6;7;8;9;10;11;12;13;14;15;16;17;18},
45658,45659,45660,45661,45662,45663,45664,45665,45711,45724,45778,45779,45785,45786,45820,45821,45965,46022),
_xlfn.LET(_xlpm.DD,
MAX(MIN($AX317,EOMONTH(BJ$15,0))-MAX($AW317,BJ$15),),
_xlfn.IFS(
AND(MONTH($AW317)=MONTH(BJ$15),MONTH($AX317)&lt;&gt;MONTH(BJ$15)),
NETWORKDAYS.INTL($AW317,$AW317+_xlpm.DD,1,_xlpm.VD),
AND(MONTH($AW317)&lt;&gt;MONTH(BJ$15),MONTH($AX317)=MONTH(BJ$15)),
NETWORKDAYS.INTL(($AX317)-_xlpm.DD,$AX317,1,_xlpm.VD),
AND(MONTH($AW317)&lt;MONTH(BJ$15),MONTH($AX317)&gt;MONTH(BJ$15)),
NETWORKDAYS.INTL((EOMONTH(BJ$15-1,1))-_xlpm.DD,EOMONTH(BJ$15-1,1),1,_xlpm.VD),
AND(MONTH($AW317)=MONTH(BJ$15),MONTH($AX317)=MONTH(BJ$15)),
NETWORKDAYS.INTL($AW317,$AX317,1,_xlpm.VD)))),0)),
$DH317="месяц",
$BP317*BJ317,
$DH317="неделя",
$BP317*BJ317/7*(ROUNDUP((DAY(EOMONTH(BJ$15,0)))/4,0))),
0)</f>
        <v/>
      </c>
      <c r="CB317" s="125">
        <f t="array" ref="CB317">
IFERROR(
_xlfn.IFS(
$DH317="день_1",
$BP317*$BL317/($AX317-$AW317+1)*BK317*(DAY(EOMONTH(BK$15,0))),
$DH317="день_2",
$BP317/30*MAX(MIN($AX317,EOMONTH(BK$15,0))-MAX($AW317,BK$15)+1,),
$DH317="раб.день",
$BP317/30*(IFERROR(
_xlfn.LET(_xlpm.VD,
CHOOSE(
{1;2;3;4;5;6;7;8;9;10;11;12;13;14;15;16;17;18},
45658,45659,45660,45661,45662,45663,45664,45665,45711,45724,45778,45779,45785,45786,45820,45821,45965,46022),
_xlfn.LET(_xlpm.DD,
MAX(MIN($AX317,EOMONTH(BK$15,0))-MAX($AW317,BK$15),),
_xlfn.IFS(
AND(MONTH($AW317)=MONTH(BK$15),MONTH($AX317)&lt;&gt;MONTH(BK$15)),
NETWORKDAYS.INTL($AW317,$AW317+_xlpm.DD,1,_xlpm.VD),
AND(MONTH($AW317)&lt;&gt;MONTH(BK$15),MONTH($AX317)=MONTH(BK$15)),
NETWORKDAYS.INTL(($AX317)-_xlpm.DD,$AX317,1,_xlpm.VD),
AND(MONTH($AW317)&lt;MONTH(BK$15),MONTH($AX317)&gt;MONTH(BK$15)),
NETWORKDAYS.INTL((EOMONTH(BK$15-1,1))-_xlpm.DD,EOMONTH(BK$15-1,1),1,_xlpm.VD),
AND(MONTH($AW317)=MONTH(BK$15),MONTH($AX317)=MONTH(BK$15)),
NETWORKDAYS.INTL($AW317,$AX317,1,_xlpm.VD)))),0)),
$DH317="месяц",
$BP317*BK317,
$DH317="неделя",
$BP317*BK317/7*(ROUNDUP((DAY(EOMONTH(BK$15,0)))/4,0))),
0)</f>
        <v/>
      </c>
      <c r="CC317" s="125">
        <f>SUM($BQ317:$CB317)</f>
        <v/>
      </c>
      <c r="CD317" s="126">
        <f>SUM($EH317:$EH317)</f>
        <v/>
      </c>
      <c r="CE317" s="126">
        <f>$CD317*$AB317</f>
        <v/>
      </c>
      <c r="CF317" s="126">
        <f>SUM($EK317:$EK317)</f>
        <v/>
      </c>
      <c r="CG317" s="126">
        <f>$CF317*$AB317</f>
        <v/>
      </c>
      <c r="CH317" s="126">
        <f>SUM($CC317,$CE317,$CG317)</f>
        <v/>
      </c>
      <c r="CI317" s="126">
        <f>$CH317*(1+$CM317)</f>
        <v/>
      </c>
      <c r="CJ317" s="127" t="n">
        <v>0</v>
      </c>
      <c r="CK317" s="126">
        <f>SUM($CH317:$CH317)*(1+$CJ317)</f>
        <v/>
      </c>
      <c r="CL317" s="126">
        <f>SUM($CH317:$CH317)*(1+$CM317)</f>
        <v/>
      </c>
      <c r="CM317" s="59" t="inlineStr">
        <is>
          <t>20%</t>
        </is>
      </c>
      <c r="CN317" s="59" t="n"/>
      <c r="CO317" s="72" t="n"/>
      <c r="CP317" s="59" t="n"/>
      <c r="CQ317" s="73" t="n"/>
      <c r="CR317" s="73" t="n"/>
      <c r="CS317" s="73" t="n"/>
      <c r="CT317" s="72" t="n"/>
      <c r="CU317" s="79" t="inlineStr">
        <is>
          <t> </t>
        </is>
      </c>
      <c r="CV317" s="60" t="n"/>
      <c r="CW317" s="60" t="n"/>
      <c r="CX317" s="60" t="n"/>
      <c r="CY317" s="127">
        <f>IFERROR(($CC317-$EE317)/($EE317/(1-$DQ317)),0)</f>
        <v/>
      </c>
      <c r="CZ317" s="127">
        <f>IFERROR(1-$EI317/($CE317),0)</f>
        <v/>
      </c>
      <c r="DA317" s="127">
        <f>IFERROR(1-$EL317/($CG317),0)</f>
        <v/>
      </c>
      <c r="DB317" s="126">
        <f>ROUND(IFERROR(($CI317/(1+$CM317)-$EN317),0),2)</f>
        <v/>
      </c>
      <c r="DC317" s="128" t="n"/>
      <c r="DD317" s="125" t="n"/>
      <c r="DE317" s="75" t="n">
        <v>0</v>
      </c>
      <c r="DF317" s="128" t="n"/>
      <c r="DG317" s="125">
        <f>IF($DC317=0,0,$DD317*($DC317*100%-$DE317*$DF317))*SUM($AB317:$AB317)</f>
        <v/>
      </c>
      <c r="DH317" s="129" t="inlineStr">
        <is>
          <t>месяц</t>
        </is>
      </c>
      <c r="DI317" s="130">
        <f t="array" ref="DI317">IFERROR(
IF($ES317="LisChannel",
(ROUND(((INDEX({174.625;153.888888888889;130.972222222222},MATCH($AI317,{2;3;4}),0))*$AG317*$AI317),2)),0),0)</f>
        <v/>
      </c>
      <c r="DJ317" s="130">
        <f>
_xlfn.LET(_xlpm.X,
IFERROR(
IF($ES317="НовиковТВ",
(_xlfn.LET(_xlpm.NTV,
_xlfn.LET(_xlpm.MIN,350000,
IF(SUMIFS($DI:$DI,$ES:$ES,"НовиковТВ")&lt;=_xlpm.MIN,
(SUMIFS($DI:$DI,$ES:$ES,"НовиковТВ")/(COUNTIFS($ES:$ES,"НовиковТВ")))*_xlpm.MIN/SUMIFS($DI:$DI,$ES:$ES,"НовиковТВ"),
DI317)),
_xlpm.NTV+$DG317/(1-(1-(_xlpm.NTV)*(1-$DL317)*(1-$DM317)*(1-$DN317)*(1-$DO317)*(1-$DP317)/_xlpm.NTV))))/(1+$EP317),
$DI317+$DG317/(1-(1-($DI317)*(1-$DL317)*(1-$DM317)*(1-$DN317)*(1-$DO317)*(1-$DP317)/$DI317))),
0),
_xlpm.X*(1+$CM317)*(1+$CW317)-_xlpm.X*(1+$CM317)+_xlpm.X)</f>
        <v/>
      </c>
      <c r="DK317" s="125" t="inlineStr">
        <is>
          <t>послед.</t>
        </is>
      </c>
      <c r="DL317" s="63" t="n">
        <v>0</v>
      </c>
      <c r="DM317" s="63" t="n">
        <v>0</v>
      </c>
      <c r="DN317" s="63" t="n">
        <v>0</v>
      </c>
      <c r="DO317" s="63" t="n">
        <v>0</v>
      </c>
      <c r="DP317" s="63" t="n">
        <v>0</v>
      </c>
      <c r="DQ317" s="63">
        <f t="array" ref="DQ317">IFERROR(_xlfn.IFS(
$DK317="послед.",1-(1-$DL317)*(1-$DM317)*(1-$DN317)*(1-$DO317)*(1-$DP317),
$DK317="сумм.",$DL317+$DM317+$DN317+$DO317+$DP317),
0)</f>
        <v/>
      </c>
      <c r="DR317" s="125">
        <f t="array" ref="DR317">
IFERROR(
_xlfn.IFS(
$BL317=0,
0,
$BL317&gt;0,
_xlfn.IFS($DK317="послед.",
$DJ317*(1-$DL317)*(1-$DM317)*(1-$DN317)*(1-$DO317)*(1-$DP317),
$DK317="сумм.",
$DJ317*(1-($DL317+$DM317+$DN317+$DO317+$DP317)))),0)</f>
        <v/>
      </c>
      <c r="DS317" s="125">
        <f t="array" ref="DS317">
IFERROR(_xlfn.IFS(
$DH317="день_1",
$DR317*$BL317/($AX317-$AW317+1)*AZ317*(DAY(EOMONTH(AZ$15,0))),
$DH317="день_2",
$DR317/30*MAX(MIN($AX317,EOMONTH(AZ$15,0))-MAX($AW317,AZ$15)+1,),
$DH317="раб.день",
$DR317/30*(IFERROR(
_xlfn.LET(_xlpm.VD,
CHOOSE(
{1;2;3;4;5;6;7;8;9;10;11;12;13;14;15;16;17;18},
45658,45659,45660,45661,45662,45663,45664,45665,45711,45724,45778,45779,45785,45786,45820,45821,45965,46022),
_xlfn.LET(_xlpm.DD,
MAX(MIN($AX317,EOMONTH(AZ$15,0))-MAX($AW317,AZ$15),),
_xlfn.IFS(
AND(MONTH($AW317)=MONTH(AZ$15),MONTH($AX317)&lt;&gt;MONTH(AZ$15)),
NETWORKDAYS.INTL($AW317,$AW317+_xlpm.DD,1,_xlpm.VD),
AND(MONTH($AW317)&lt;&gt;MONTH(AZ$15),MONTH($AX317)=MONTH(AZ$15)),
NETWORKDAYS.INTL(($AX317)-_xlpm.DD,$AX317,1,_xlpm.VD),
AND(MONTH($AW317)&lt;MONTH(AZ$15),MONTH($AX317)&gt;MONTH(AZ$15)),
NETWORKDAYS.INTL((EOMONTH(AZ$15-1,1))-_xlpm.DD,EOMONTH(AZ$15-1,1),1,_xlpm.VD),
AND(MONTH($AW317)=MONTH(AZ$15),MONTH($AX317)=MONTH(AZ$15)),
NETWORKDAYS.INTL($AW317,$AX317,1,_xlpm.VD)))),0)),
$DH317="месяц",
$DR317*AZ317,
$DH317="неделя",
$DR317*AZ317/7*(ROUNDUP((DAY(EOMONTH(AZ$15,0)))/4,0))),
0)</f>
        <v/>
      </c>
      <c r="DT317" s="125">
        <f t="array" ref="DT317">
IFERROR(_xlfn.IFS(
$DH317="день_1",
$DR317*$BL317/($AX317-$AW317+1)*BA317*(DAY(EOMONTH(BA$15,0))),
$DH317="день_2",
$DR317/30*MAX(MIN($AX317,EOMONTH(BA$15,0))-MAX($AW317,BA$15)+1,),
$DH317="раб.день",
$DR317/30*(IFERROR(
_xlfn.LET(_xlpm.VD,
CHOOSE(
{1;2;3;4;5;6;7;8;9;10;11;12;13;14;15;16;17;18},
45658,45659,45660,45661,45662,45663,45664,45665,45711,45724,45778,45779,45785,45786,45820,45821,45965,46022),
_xlfn.LET(_xlpm.DD,
MAX(MIN($AX317,EOMONTH(BA$15,0))-MAX($AW317,BA$15),),
_xlfn.IFS(
AND(MONTH($AW317)=MONTH(BA$15),MONTH($AX317)&lt;&gt;MONTH(BA$15)),
NETWORKDAYS.INTL($AW317,$AW317+_xlpm.DD,1,_xlpm.VD),
AND(MONTH($AW317)&lt;&gt;MONTH(BA$15),MONTH($AX317)=MONTH(BA$15)),
NETWORKDAYS.INTL(($AX317)-_xlpm.DD,$AX317,1,_xlpm.VD),
AND(MONTH($AW317)&lt;MONTH(BA$15),MONTH($AX317)&gt;MONTH(BA$15)),
NETWORKDAYS.INTL((EOMONTH(BA$15-1,1))-_xlpm.DD,EOMONTH(BA$15-1,1),1,_xlpm.VD),
AND(MONTH($AW317)=MONTH(BA$15),MONTH($AX317)=MONTH(BA$15)),
NETWORKDAYS.INTL($AW317,$AX317,1,_xlpm.VD)))),0)),
$DH317="месяц",
$DR317*BA317,
$DH317="неделя",
$DR317*BA317/7*(ROUNDUP((DAY(EOMONTH(BA$15,0)))/4,0))),
0)</f>
        <v/>
      </c>
      <c r="DU317" s="125">
        <f t="array" ref="DU317">
IFERROR(_xlfn.IFS(
$DH317="день_1",
$DR317*$BL317/($AX317-$AW317+1)*BB317*(DAY(EOMONTH(BB$15,0))),
$DH317="день_2",
$DR317/30*MAX(MIN($AX317,EOMONTH(BB$15,0))-MAX($AW317,BB$15)+1,),
$DH317="раб.день",
$DR317/30*(IFERROR(
_xlfn.LET(_xlpm.VD,
CHOOSE(
{1;2;3;4;5;6;7;8;9;10;11;12;13;14;15;16;17;18},
45658,45659,45660,45661,45662,45663,45664,45665,45711,45724,45778,45779,45785,45786,45820,45821,45965,46022),
_xlfn.LET(_xlpm.DD,
MAX(MIN($AX317,EOMONTH(BB$15,0))-MAX($AW317,BB$15),),
_xlfn.IFS(
AND(MONTH($AW317)=MONTH(BB$15),MONTH($AX317)&lt;&gt;MONTH(BB$15)),
NETWORKDAYS.INTL($AW317,$AW317+_xlpm.DD,1,_xlpm.VD),
AND(MONTH($AW317)&lt;&gt;MONTH(BB$15),MONTH($AX317)=MONTH(BB$15)),
NETWORKDAYS.INTL(($AX317)-_xlpm.DD,$AX317,1,_xlpm.VD),
AND(MONTH($AW317)&lt;MONTH(BB$15),MONTH($AX317)&gt;MONTH(BB$15)),
NETWORKDAYS.INTL((EOMONTH(BB$15-1,1))-_xlpm.DD,EOMONTH(BB$15-1,1),1,_xlpm.VD),
AND(MONTH($AW317)=MONTH(BB$15),MONTH($AX317)=MONTH(BB$15)),
NETWORKDAYS.INTL($AW317,$AX317,1,_xlpm.VD)))),0)),
$DH317="месяц",
$DR317*BB317,
$DH317="неделя",
$DR317*BB317/7*(ROUNDUP((DAY(EOMONTH(BB$15,0)))/4,0))),
0)</f>
        <v/>
      </c>
      <c r="DV317" s="125">
        <f t="array" ref="DV317">
IFERROR(_xlfn.IFS(
$DH317="день_1",
$DR317*$BL317/($AX317-$AW317+1)*BC317*(DAY(EOMONTH(BC$15,0))),
$DH317="день_2",
$DR317/30*MAX(MIN($AX317,EOMONTH(BC$15,0))-MAX($AW317,BC$15)+1,),
$DH317="раб.день",
$DR317/30*(IFERROR(
_xlfn.LET(_xlpm.VD,
CHOOSE(
{1;2;3;4;5;6;7;8;9;10;11;12;13;14;15;16;17;18},
45658,45659,45660,45661,45662,45663,45664,45665,45711,45724,45778,45779,45785,45786,45820,45821,45965,46022),
_xlfn.LET(_xlpm.DD,
MAX(MIN($AX317,EOMONTH(BC$15,0))-MAX($AW317,BC$15),),
_xlfn.IFS(
AND(MONTH($AW317)=MONTH(BC$15),MONTH($AX317)&lt;&gt;MONTH(BC$15)),
NETWORKDAYS.INTL($AW317,$AW317+_xlpm.DD,1,_xlpm.VD),
AND(MONTH($AW317)&lt;&gt;MONTH(BC$15),MONTH($AX317)=MONTH(BC$15)),
NETWORKDAYS.INTL(($AX317)-_xlpm.DD,$AX317,1,_xlpm.VD),
AND(MONTH($AW317)&lt;MONTH(BC$15),MONTH($AX317)&gt;MONTH(BC$15)),
NETWORKDAYS.INTL((EOMONTH(BC$15-1,1))-_xlpm.DD,EOMONTH(BC$15-1,1),1,_xlpm.VD),
AND(MONTH($AW317)=MONTH(BC$15),MONTH($AX317)=MONTH(BC$15)),
NETWORKDAYS.INTL($AW317,$AX317,1,_xlpm.VD)))),0)),
$DH317="месяц",
$DR317*BC317,
$DH317="неделя",
$DR317*BC317/7*(ROUNDUP((DAY(EOMONTH(BC$15,0)))/4,0))),
0)</f>
        <v/>
      </c>
      <c r="DW317" s="125">
        <f t="array" ref="DW317">
IFERROR(_xlfn.IFS(
$DH317="день_1",
$DR317*$BL317/($AX317-$AW317+1)*BD317*(DAY(EOMONTH(BD$15,0))),
$DH317="день_2",
$DR317/30*MAX(MIN($AX317,EOMONTH(BD$15,0))-MAX($AW317,BD$15)+1,),
$DH317="раб.день",
$DR317/30*(IFERROR(
_xlfn.LET(_xlpm.VD,
CHOOSE(
{1;2;3;4;5;6;7;8;9;10;11;12;13;14;15;16;17;18},
45658,45659,45660,45661,45662,45663,45664,45665,45711,45724,45778,45779,45785,45786,45820,45821,45965,46022),
_xlfn.LET(_xlpm.DD,
MAX(MIN($AX317,EOMONTH(BD$15,0))-MAX($AW317,BD$15),),
_xlfn.IFS(
AND(MONTH($AW317)=MONTH(BD$15),MONTH($AX317)&lt;&gt;MONTH(BD$15)),
NETWORKDAYS.INTL($AW317,$AW317+_xlpm.DD,1,_xlpm.VD),
AND(MONTH($AW317)&lt;&gt;MONTH(BD$15),MONTH($AX317)=MONTH(BD$15)),
NETWORKDAYS.INTL(($AX317)-_xlpm.DD,$AX317,1,_xlpm.VD),
AND(MONTH($AW317)&lt;MONTH(BD$15),MONTH($AX317)&gt;MONTH(BD$15)),
NETWORKDAYS.INTL((EOMONTH(BD$15-1,1))-_xlpm.DD,EOMONTH(BD$15-1,1),1,_xlpm.VD),
AND(MONTH($AW317)=MONTH(BD$15),MONTH($AX317)=MONTH(BD$15)),
NETWORKDAYS.INTL($AW317,$AX317,1,_xlpm.VD)))),0)),
$DH317="месяц",
$DR317*BD317,
$DH317="неделя",
$DR317*BD317/7*(ROUNDUP((DAY(EOMONTH(BD$15,0)))/4,0))),
0)</f>
        <v/>
      </c>
      <c r="DX317" s="125">
        <f t="array" ref="DX317">
IFERROR(_xlfn.IFS(
$DH317="день_1",
$DR317*$BL317/($AX317-$AW317+1)*BE317*(DAY(EOMONTH(BE$15,0))),
$DH317="день_2",
$DR317/30*MAX(MIN($AX317,EOMONTH(BE$15,0))-MAX($AW317,BE$15)+1,),
$DH317="раб.день",
$DR317/30*(IFERROR(
_xlfn.LET(_xlpm.VD,
CHOOSE(
{1;2;3;4;5;6;7;8;9;10;11;12;13;14;15;16;17;18},
45658,45659,45660,45661,45662,45663,45664,45665,45711,45724,45778,45779,45785,45786,45820,45821,45965,46022),
_xlfn.LET(_xlpm.DD,
MAX(MIN($AX317,EOMONTH(BE$15,0))-MAX($AW317,BE$15),),
_xlfn.IFS(
AND(MONTH($AW317)=MONTH(BE$15),MONTH($AX317)&lt;&gt;MONTH(BE$15)),
NETWORKDAYS.INTL($AW317,$AW317+_xlpm.DD,1,_xlpm.VD),
AND(MONTH($AW317)&lt;&gt;MONTH(BE$15),MONTH($AX317)=MONTH(BE$15)),
NETWORKDAYS.INTL(($AX317)-_xlpm.DD,$AX317,1,_xlpm.VD),
AND(MONTH($AW317)&lt;MONTH(BE$15),MONTH($AX317)&gt;MONTH(BE$15)),
NETWORKDAYS.INTL((EOMONTH(BE$15-1,1))-_xlpm.DD,EOMONTH(BE$15-1,1),1,_xlpm.VD),
AND(MONTH($AW317)=MONTH(BE$15),MONTH($AX317)=MONTH(BE$15)),
NETWORKDAYS.INTL($AW317,$AX317,1,_xlpm.VD)))),0)),
$DH317="месяц",
$DR317*BE317,
$DH317="неделя",
$DR317*BE317/7*(ROUNDUP((DAY(EOMONTH(BE$15,0)))/4,0))),
0)</f>
        <v/>
      </c>
      <c r="DY317" s="125">
        <f t="array" ref="DY317">
IFERROR(_xlfn.IFS(
$DH317="день_1",
$DR317*$BL317/($AX317-$AW317+1)*BF317*(DAY(EOMONTH(BF$15,0))),
$DH317="день_2",
$DR317/30*MAX(MIN($AX317,EOMONTH(BF$15,0))-MAX($AW317,BF$15)+1,),
$DH317="раб.день",
$DR317/30*(IFERROR(
_xlfn.LET(_xlpm.VD,
CHOOSE(
{1;2;3;4;5;6;7;8;9;10;11;12;13;14;15;16;17;18},
45658,45659,45660,45661,45662,45663,45664,45665,45711,45724,45778,45779,45785,45786,45820,45821,45965,46022),
_xlfn.LET(_xlpm.DD,
MAX(MIN($AX317,EOMONTH(BF$15,0))-MAX($AW317,BF$15),),
_xlfn.IFS(
AND(MONTH($AW317)=MONTH(BF$15),MONTH($AX317)&lt;&gt;MONTH(BF$15)),
NETWORKDAYS.INTL($AW317,$AW317+_xlpm.DD,1,_xlpm.VD),
AND(MONTH($AW317)&lt;&gt;MONTH(BF$15),MONTH($AX317)=MONTH(BF$15)),
NETWORKDAYS.INTL(($AX317)-_xlpm.DD,$AX317,1,_xlpm.VD),
AND(MONTH($AW317)&lt;MONTH(BF$15),MONTH($AX317)&gt;MONTH(BF$15)),
NETWORKDAYS.INTL((EOMONTH(BF$15-1,1))-_xlpm.DD,EOMONTH(BF$15-1,1),1,_xlpm.VD),
AND(MONTH($AW317)=MONTH(BF$15),MONTH($AX317)=MONTH(BF$15)),
NETWORKDAYS.INTL($AW317,$AX317,1,_xlpm.VD)))),0)),
$DH317="месяц",
$DR317*BF317,
$DH317="неделя",
$DR317*BF317/7*(ROUNDUP((DAY(EOMONTH(BF$15,0)))/4,0))),
0)</f>
        <v/>
      </c>
      <c r="DZ317" s="125">
        <f t="array" ref="DZ317">
IFERROR(_xlfn.IFS(
$DH317="день_1",
$DR317*$BL317/($AX317-$AW317+1)*BG317*(DAY(EOMONTH(BG$15,0))),
$DH317="день_2",
$DR317/30*MAX(MIN($AX317,EOMONTH(BG$15,0))-MAX($AW317,BG$15)+1,),
$DH317="раб.день",
$DR317/30*(IFERROR(
_xlfn.LET(_xlpm.VD,
CHOOSE(
{1;2;3;4;5;6;7;8;9;10;11;12;13;14;15;16;17;18},
45658,45659,45660,45661,45662,45663,45664,45665,45711,45724,45778,45779,45785,45786,45820,45821,45965,46022),
_xlfn.LET(_xlpm.DD,
MAX(MIN($AX317,EOMONTH(BG$15,0))-MAX($AW317,BG$15),),
_xlfn.IFS(
AND(MONTH($AW317)=MONTH(BG$15),MONTH($AX317)&lt;&gt;MONTH(BG$15)),
NETWORKDAYS.INTL($AW317,$AW317+_xlpm.DD,1,_xlpm.VD),
AND(MONTH($AW317)&lt;&gt;MONTH(BG$15),MONTH($AX317)=MONTH(BG$15)),
NETWORKDAYS.INTL(($AX317)-_xlpm.DD,$AX317,1,_xlpm.VD),
AND(MONTH($AW317)&lt;MONTH(BG$15),MONTH($AX317)&gt;MONTH(BG$15)),
NETWORKDAYS.INTL((EOMONTH(BG$15-1,1))-_xlpm.DD,EOMONTH(BG$15-1,1),1,_xlpm.VD),
AND(MONTH($AW317)=MONTH(BG$15),MONTH($AX317)=MONTH(BG$15)),
NETWORKDAYS.INTL($AW317,$AX317,1,_xlpm.VD)))),0)),
$DH317="месяц",
$DR317*BG317,
$DH317="неделя",
$DR317*BG317/7*(ROUNDUP((DAY(EOMONTH(BG$15,0)))/4,0))),
0)</f>
        <v/>
      </c>
      <c r="EA317" s="125">
        <f t="array" ref="EA317">
IFERROR(_xlfn.IFS(
$DH317="день_1",
$DR317*$BL317/($AX317-$AW317+1)*BH317*(DAY(EOMONTH(BH$15,0))),
$DH317="день_2",
$DR317/30*MAX(MIN($AX317,EOMONTH(BH$15,0))-MAX($AW317,BH$15)+1,),
$DH317="раб.день",
$DR317/30*(IFERROR(
_xlfn.LET(_xlpm.VD,
CHOOSE(
{1;2;3;4;5;6;7;8;9;10;11;12;13;14;15;16;17;18},
45658,45659,45660,45661,45662,45663,45664,45665,45711,45724,45778,45779,45785,45786,45820,45821,45965,46022),
_xlfn.LET(_xlpm.DD,
MAX(MIN($AX317,EOMONTH(BH$15,0))-MAX($AW317,BH$15),),
_xlfn.IFS(
AND(MONTH($AW317)=MONTH(BH$15),MONTH($AX317)&lt;&gt;MONTH(BH$15)),
NETWORKDAYS.INTL($AW317,$AW317+_xlpm.DD,1,_xlpm.VD),
AND(MONTH($AW317)&lt;&gt;MONTH(BH$15),MONTH($AX317)=MONTH(BH$15)),
NETWORKDAYS.INTL(($AX317)-_xlpm.DD,$AX317,1,_xlpm.VD),
AND(MONTH($AW317)&lt;MONTH(BH$15),MONTH($AX317)&gt;MONTH(BH$15)),
NETWORKDAYS.INTL((EOMONTH(BH$15-1,1))-_xlpm.DD,EOMONTH(BH$15-1,1),1,_xlpm.VD),
AND(MONTH($AW317)=MONTH(BH$15),MONTH($AX317)=MONTH(BH$15)),
NETWORKDAYS.INTL($AW317,$AX317,1,_xlpm.VD)))),0)),
$DH317="месяц",
$DR317*BH317,
$DH317="неделя",
$DR317*BH317/7*(ROUNDUP((DAY(EOMONTH(BH$15,0)))/4,0))),
0)</f>
        <v/>
      </c>
      <c r="EB317" s="125">
        <f t="array" ref="EB317">
IFERROR(_xlfn.IFS(
$DH317="день_1",
$DR317*$BL317/($AX317-$AW317+1)*BI317*(DAY(EOMONTH(BI$15,0))),
$DH317="день_2",
$DR317/30*MAX(MIN($AX317,EOMONTH(BI$15,0))-MAX($AW317,BI$15)+1,),
$DH317="раб.день",
$DR317/30*(IFERROR(
_xlfn.LET(_xlpm.VD,
CHOOSE(
{1;2;3;4;5;6;7;8;9;10;11;12;13;14;15;16;17;18},
45658,45659,45660,45661,45662,45663,45664,45665,45711,45724,45778,45779,45785,45786,45820,45821,45965,46022),
_xlfn.LET(_xlpm.DD,
MAX(MIN($AX317,EOMONTH(BI$15,0))-MAX($AW317,BI$15),),
_xlfn.IFS(
AND(MONTH($AW317)=MONTH(BI$15),MONTH($AX317)&lt;&gt;MONTH(BI$15)),
NETWORKDAYS.INTL($AW317,$AW317+_xlpm.DD,1,_xlpm.VD),
AND(MONTH($AW317)&lt;&gt;MONTH(BI$15),MONTH($AX317)=MONTH(BI$15)),
NETWORKDAYS.INTL(($AX317)-_xlpm.DD,$AX317,1,_xlpm.VD),
AND(MONTH($AW317)&lt;MONTH(BI$15),MONTH($AX317)&gt;MONTH(BI$15)),
NETWORKDAYS.INTL((EOMONTH(BI$15-1,1))-_xlpm.DD,EOMONTH(BI$15-1,1),1,_xlpm.VD),
AND(MONTH($AW317)=MONTH(BI$15),MONTH($AX317)=MONTH(BI$15)),
NETWORKDAYS.INTL($AW317,$AX317,1,_xlpm.VD)))),0)),
$DH317="месяц",
$DR317*BI317,
$DH317="неделя",
$DR317*BI317/7*(ROUNDUP((DAY(EOMONTH(BI$15,0)))/4,0))),
0)</f>
        <v/>
      </c>
      <c r="EC317" s="125">
        <f t="array" ref="EC317">
IFERROR(_xlfn.IFS(
$DH317="день_1",
$DR317*$BL317/($AX317-$AW317+1)*BJ317*(DAY(EOMONTH(BJ$15,0))),
$DH317="день_2",
$DR317/30*MAX(MIN($AX317,EOMONTH(BJ$15,0))-MAX($AW317,BJ$15)+1,),
$DH317="раб.день",
$DR317/30*(IFERROR(
_xlfn.LET(_xlpm.VD,
CHOOSE(
{1;2;3;4;5;6;7;8;9;10;11;12;13;14;15;16;17;18},
45658,45659,45660,45661,45662,45663,45664,45665,45711,45724,45778,45779,45785,45786,45820,45821,45965,46022),
_xlfn.LET(_xlpm.DD,
MAX(MIN($AX317,EOMONTH(BJ$15,0))-MAX($AW317,BJ$15),),
_xlfn.IFS(
AND(MONTH($AW317)=MONTH(BJ$15),MONTH($AX317)&lt;&gt;MONTH(BJ$15)),
NETWORKDAYS.INTL($AW317,$AW317+_xlpm.DD,1,_xlpm.VD),
AND(MONTH($AW317)&lt;&gt;MONTH(BJ$15),MONTH($AX317)=MONTH(BJ$15)),
NETWORKDAYS.INTL(($AX317)-_xlpm.DD,$AX317,1,_xlpm.VD),
AND(MONTH($AW317)&lt;MONTH(BJ$15),MONTH($AX317)&gt;MONTH(BJ$15)),
NETWORKDAYS.INTL((EOMONTH(BJ$15-1,1))-_xlpm.DD,EOMONTH(BJ$15-1,1),1,_xlpm.VD),
AND(MONTH($AW317)=MONTH(BJ$15),MONTH($AX317)=MONTH(BJ$15)),
NETWORKDAYS.INTL($AW317,$AX317,1,_xlpm.VD)))),0)),
$DH317="месяц",
$DR317*BJ317,
$DH317="неделя",
$DR317*BJ317/7*(ROUNDUP((DAY(EOMONTH(BJ$15,0)))/4,0))),
0)</f>
        <v/>
      </c>
      <c r="ED317" s="125">
        <f t="array" ref="ED317">
IFERROR(_xlfn.IFS(
$DH317="день_1",
$DR317*$BL317/($AX317-$AW317+1)*BK317*(DAY(EOMONTH(BK$15,0))),
$DH317="день_2",
$DR317/30*MAX(MIN($AX317,EOMONTH(BK$15,0))-MAX($AW317,BK$15)+1,),
$DH317="раб.день",
$DR317/30*(IFERROR(
_xlfn.LET(_xlpm.VD,
CHOOSE(
{1;2;3;4;5;6;7;8;9;10;11;12;13;14;15;16;17;18},
45658,45659,45660,45661,45662,45663,45664,45665,45711,45724,45778,45779,45785,45786,45820,45821,45965,46022),
_xlfn.LET(_xlpm.DD,
MAX(MIN($AX317,EOMONTH(BK$15,0))-MAX($AW317,BK$15),),
_xlfn.IFS(
AND(MONTH($AW317)=MONTH(BK$15),MONTH($AX317)&lt;&gt;MONTH(BK$15)),
NETWORKDAYS.INTL($AW317,$AW317+_xlpm.DD,1,_xlpm.VD),
AND(MONTH($AW317)&lt;&gt;MONTH(BK$15),MONTH($AX317)=MONTH(BK$15)),
NETWORKDAYS.INTL(($AX317)-_xlpm.DD,$AX317,1,_xlpm.VD),
AND(MONTH($AW317)&lt;MONTH(BK$15),MONTH($AX317)&gt;MONTH(BK$15)),
NETWORKDAYS.INTL((EOMONTH(BK$15-1,1))-_xlpm.DD,EOMONTH(BK$15-1,1),1,_xlpm.VD),
AND(MONTH($AW317)=MONTH(BK$15),MONTH($AX317)=MONTH(BK$15)),
NETWORKDAYS.INTL($AW317,$AX317,1,_xlpm.VD)))),0)),
$DH317="месяц",
$DR317*BK317,
$DH317="неделя",
$DR317*BK317/7*(ROUNDUP((DAY(EOMONTH(BK$15,0)))/4,0))),
0)</f>
        <v/>
      </c>
      <c r="EE317" s="125">
        <f>SUM($DS317,$DT317,$DU317,$DV317,$DW317,$DX317,$DY317,$DZ317,$EA317,$EB317,$EC317,$ED317)</f>
        <v/>
      </c>
      <c r="EF317" s="125">
        <f>IFERROR(ROUND($EE317*(1+$EP317),2),0)</f>
        <v/>
      </c>
      <c r="EG317" s="128" t="n">
        <v>1</v>
      </c>
      <c r="EH317" s="126" t="n">
        <v>0</v>
      </c>
      <c r="EI317" s="126">
        <f>ROUND(SUM($EH317:$EH317)*SUM($AB317:$AB317)*$EG317,2)</f>
        <v/>
      </c>
      <c r="EJ317" s="126">
        <f>ROUND($EI317*(1+$EP317),2)</f>
        <v/>
      </c>
      <c r="EK317" s="126" t="n">
        <v>0</v>
      </c>
      <c r="EL317" s="126">
        <f>ROUND(SUM($EK317:$EK317)*SUM($AB317:$AB317)*$EG317,2)</f>
        <v/>
      </c>
      <c r="EM317" s="126">
        <f>ROUND($EL317*(1+$EP317),2)</f>
        <v/>
      </c>
      <c r="EN317" s="126">
        <f>SUM($EE317,$EI317,$EL317)</f>
        <v/>
      </c>
      <c r="EO317" s="126">
        <f>SUM($EF317,$EJ317,$EM317)</f>
        <v/>
      </c>
      <c r="EP317" s="59" t="inlineStr">
        <is>
          <t>20%</t>
        </is>
      </c>
      <c r="EQ317" s="59" t="n"/>
      <c r="ER317" s="60">
        <f t="array" ref="ER317">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MATCH(ES317,
{"AMS";"RussOutdoor";"HD Outdoor";"Ingroup";"IQ";"Ledproduction";"LisChannel";"Logic";"Media-PPL";"NovikovTV | НовиковТВ";"SMA";"SOK";"КрокусТВ | CrocusTV | IndoorTV";"Сити";"ТЯК Москва"},
0)),"")</f>
        <v/>
      </c>
      <c r="ES317" s="60" t="n"/>
      <c r="ET317" s="60">
        <f t="array" ref="ET317">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MATCH(ES317,
{"AMS";"RussOutdoor";"HD Outdoor";"Ingroup";"IQ";"Ledproduction";"LisChannel";"Logic";"Media-PPL";"NovikovTV | НовиковТВ";"SMA";"SOK";"КрокусТВ | CrocusTV | IndoorTV";"Сити";"ТЯК Москва"},
0)),"")</f>
        <v/>
      </c>
      <c r="EU317" s="60" t="n"/>
      <c r="EV317" s="60" t="n"/>
      <c r="EX317" s="110">
        <f t="array" ref="EX317">
($AR317/30
+N("ТРАФИК ПЛОЩАДКИ"))*
(IFERROR(
_xlfn.LET(
_xlpm.GPR,
HLOOKUP($L317,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(MATCH($T317,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IF($Q317="цифровой",_xlpm.GPR/$AG317,_xlpm.GPR/60)),
0)
+N("DWELL TIME"))*
(IF($AB317=0,0,IF($AB317=1,0.3,IF($AB317=2,0.5,IF($AB317&gt;2,1))))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_xlfn.IFS($AC317="да",1.2,$AC317="нет",1)*
_xlfn.IFS($AD317="да",1.2,$AD317="нет",1)*
IF(R317="статический",1,1.2)*
$X317*
INDEX(
{1.2;1;1.2;1.2;1;1.2;1.2;1.2;1.2;1.2;1.2;1;1.2;1.2;1.2;1.2;1;1;1.2;1.2;1.2;1;1;1;1;1.2;1.2;1.2;1.2;1;1;1;1;1.2;1.2;1.2;1.2;1.2;1.2;1.2;1.2;1;1;1.2;1;1;1;1;1.5;1;1;1.5;1.5;1.2},
MATCH($Q317,_xlpm.MI,0)))&gt;{0.02;0.04;0.06;0.1;0.2;0.4;0.6;0.8;1;2;4;6})),
{0;1;2;3;4;5;6;7;8;9;10;11;12},
0)))
+N("КОЭФФИЦИЕНТ КОНТАКТА"))))*
(_xlfn.IFS($X317&lt;0.1,$X317/1000,$X317&gt;25,5.2,AND($X317&gt;=0.1,$X317&lt;=25),(($X317*2+0.1)/10)*($X317/10)))*
IFERROR((_xlfn.LET(
_xlpm.MA,
{0;0.8;0.85;0.9;0.95;1},
_xlpm.MAA,
{0;1;2;3;4;5},
INDEX(_xlpm.MA,MATCH(SUMPRODUCT(--((IF(ROUND(_xlpm.MAA,1)&gt;5,5,ROUND($AB317,1)))&gt;{0;1;2;3;4;5})),_xlpm.MAA,0)))
+N("КОЭФФИЦИЕНТ КОЛ-ВО КОНСТРУКЦИЙ")),1)*
$AB317,0))*
(IF($Q317="цифровой",$AG317/15*$AI317,1)
+N("ДЛЯ ЦИФРЫ"))</f>
        <v/>
      </c>
      <c r="EY317" s="110">
        <f>IFERROR(EX317*AY317,0)</f>
        <v/>
      </c>
      <c r="EZ317" s="131">
        <f>IFERROR(DP317/EY317*1000,0)</f>
        <v/>
      </c>
      <c r="FA317" s="112">
        <f>IFERROR(FC317/FB317,0)</f>
        <v/>
      </c>
      <c r="FB317" s="112">
        <f>IFERROR((FC317/(EY317/FF317*#REF!))*0.825,0)</f>
        <v/>
      </c>
      <c r="FC317" s="112">
        <f>IFERROR(((EX317*30/AR317)*100)/30,0)</f>
        <v/>
      </c>
      <c r="FD317" s="112">
        <f>IFERROR(EY317/G317*100%,0)</f>
        <v/>
      </c>
      <c r="FE317" s="112">
        <f>IFERROR(FD317/FC317*100%,0)</f>
        <v/>
      </c>
      <c r="FF317" s="110">
        <f>IFERROR(AR317/30*AY317,0)</f>
        <v/>
      </c>
    </row>
    <row r="318" ht="13" customHeight="1">
      <c r="A318" s="59" t="n"/>
      <c r="B318" s="60" t="n"/>
      <c r="C318" s="60" t="n"/>
      <c r="D318" s="60">
        <f t="array" ref="D318">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MATCH($E318,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18" s="60">
        <f t="array" ref="E318">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MATCH($F318,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18" s="60" t="inlineStr"/>
      <c r="G318" s="60" t="n"/>
      <c r="H318" s="60">
        <f t="array" ref="H318">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MATCH($I318,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18" s="60" t="n"/>
      <c r="J318" s="60" t="n"/>
      <c r="K318" s="60" t="n"/>
      <c r="L318" s="60" t="n"/>
      <c r="M318" s="60" t="n"/>
      <c r="N318" s="60" t="n"/>
      <c r="O318" s="60" t="n"/>
      <c r="P318" s="60">
        <f t="array" ref="P318">
_xlfn.IFS(
ISNUMBER(MATCH($Q318,{"шелфбаннер","разделитель","монетница","чековая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ISNUMBER(MATCH($Q318,{"LED/LCD","видеокулер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ISNUMBER(MATCH($Q318,{"автомобиль","машина","выставочное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ISNUMBER(MATCH($Q318,{"билборд","лифтовая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ISNUMBER(MATCH($Q318,{"навигация","подвесной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ISNUMBER(MATCH($Q318,{"движущаяся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ISNUMBER(MATCH($Q318,{"каталог","журнал"},)),
"Пресса",
$Q318="","")</f>
        <v/>
      </c>
      <c r="Q318" s="60" t="n"/>
      <c r="R318" s="60">
        <f t="array" ref="R318">
IFERROR(
_xlfn.IFS(
OR(ISNUMBER(MATCH($Q318,{"экспозиция","макет","стенд","автостенд","авто стенд","выставочное пространство","выставочные стенды","модульные выставочные стенды","3Д конструкция","3D конструкция"},)),P318="Экспонирование"),
"нестандартный",
ISNUMBER(MATCH($Q318,{"скроллер","призматрон"},)),
"динамический",
$P318="Видео",
"цифровой",
OR($P318="Пресса",$P318="Щит",$P318="POSm",$P318="Подвес",$P318="Брендирование/оклейка"),
"статический"),"")</f>
        <v/>
      </c>
      <c r="S318" s="59" t="n"/>
      <c r="T318" s="60" t="n"/>
      <c r="U318" s="60" t="n"/>
      <c r="V318" s="60">
        <f>
IF(P318="Видео",
"цифровой постер/ролик",
IF(ISNUMBER(MATCH(Q318,{"короб световой","короб световой | лайтбокс","короб световой | кристалайт","лайтбокс","лайт бокс","кристалайт","LB","lightbox"},)),
"бэклит",
IF(P318="Брендирование/оклейка",
"перфарированная пленка/самоклейка",
IF(P318="Экспонирование",
"под запрос",
IF(P318="Подвес",
"баннер/ткань",
"")))))</f>
        <v/>
      </c>
      <c r="W318" s="59" t="n"/>
      <c r="X318" s="59" t="n"/>
      <c r="Y318" s="59" t="n"/>
      <c r="Z318" s="61" t="n"/>
      <c r="AA318" s="61" t="n"/>
      <c r="AB318" s="61">
        <f>IF(BL318&gt;0,Z318,0)</f>
        <v/>
      </c>
      <c r="AC318" s="59" t="n"/>
      <c r="AD318" s="59" t="n"/>
      <c r="AE318" s="59" t="n"/>
      <c r="AF318" s="59" t="n"/>
      <c r="AG318" s="59" t="n"/>
      <c r="AH318" s="59" t="n"/>
      <c r="AI318" s="59" t="n"/>
      <c r="AJ318" s="59" t="n"/>
      <c r="AK318" s="59" t="n"/>
      <c r="AL318" s="62">
        <f>IFERROR(IF(OR(R318="статический",R318="динамический",R318="нестандартный",R318="",R318=""),"-",IF(AND(AH318="-",AI318="-"),"-",AK318*3600/AH318*AI318)),"-")</f>
        <v/>
      </c>
      <c r="AM318" s="62">
        <f>IFERROR(IF(OR(R318="статический",R318="динамический",R318="",R318="", R318="BTL",R318="нестандартный"),"-",AG318*AI318*AL318/60),"-")</f>
        <v/>
      </c>
      <c r="AN318" s="63">
        <f>IFERROR(IF(AH318="","-",AG318*AI318/AH318),"-")</f>
        <v/>
      </c>
      <c r="AO318" s="59">
        <f>IFERROR(IF(OR($R318="статический",$R318="динамический",$R318="",$R318="",$R318="BTL",$R318="нестандартный"),"-",$AL318*$AY318),"-")</f>
        <v/>
      </c>
      <c r="AP318" s="62">
        <f>IFERROR(IF(OR($R318="статический",$R318="динамический",$R318="",$R318="",$R318="BTL",$R318="нестандартный"),"-",$AM318*AY318),"-")</f>
        <v/>
      </c>
      <c r="AQ318" s="64" t="n"/>
      <c r="AR318" s="61" t="n"/>
      <c r="AS318" s="61" t="n"/>
      <c r="AT318" s="61" t="n"/>
      <c r="AU318" s="65" t="n"/>
      <c r="AV318" s="124">
        <f>IFERROR(DR318/AT318*1000,"n/a")</f>
        <v/>
      </c>
      <c r="AW318" s="67" t="n"/>
      <c r="AX318" s="67" t="n"/>
      <c r="AY318" s="43">
        <f>IFERROR(IF(OR($AW318="",$AX318=""),"",_xlfn.DAYS($AX318+1,$AW318)),"")</f>
        <v/>
      </c>
      <c r="AZ318" s="68">
        <f t="array" ref="AZ318">
_xlfn.LET(_xlpm.COEFF,
IF($AW318+$AX318=0,0,IF(MAX(MIN($AX318,EOMONTH(AZ$15,0))-MAX($AW318,AZ$15)+1,)&gt;0,1,0)),
_xlfn.IFS(
$ES318="LisChannel",
_xlpm.COEFF*
INDEX({1;1;1.2;1.2;1;1;1;1;1.2;1.2;1.2;1.2},
MATCH(MONTH(AZ$15),
{1,2,3,4,5,6,7,8,9,10,11,12})),
CONCATENATE($ES318," ",$L318)="RussOutdoor метро",
_xlpm.COEFF*
INDEX({0.8;0.9;1.1;1.1;1;1;1;1;1.1;1.1;1.1;1.1},
MATCH(MONTH(AZ$15),
{1,2,3,4,5,6,7,8,9,10,11,12})),
$ES318&lt;&gt;"LisChannel",
_xlpm.COEFF,
$ES318&lt;&gt;"RussOutdoor",
_xlpm.COEFF))</f>
        <v/>
      </c>
      <c r="BA318" s="68">
        <f t="array" ref="BA318">
_xlfn.LET(_xlpm.COEFF,
IF($AW318+$AX318=0,0,IF(MAX(MIN($AX318,EOMONTH(BA$15,0))-MAX($AW318,BA$15)+1,)&gt;0,1,0)),
_xlfn.IFS(
$ES318="LisChannel",
_xlpm.COEFF*
INDEX({1;1;1.2;1.2;1;1;1;1;1.2;1.2;1.2;1.2},
MATCH(MONTH(BA$15),
{1,2,3,4,5,6,7,8,9,10,11,12})),
CONCATENATE($ES318," ",$L318)="RussOutdoor метро",
_xlpm.COEFF*
INDEX({0.8;0.9;1.1;1.1;1;1;1;1;1.1;1.1;1.1;1.1},
MATCH(MONTH(BA$15),
{1,2,3,4,5,6,7,8,9,10,11,12})),
$ES318&lt;&gt;"LisChannel",
_xlpm.COEFF,
$ES318&lt;&gt;"RussOutdoor",
_xlpm.COEFF))</f>
        <v/>
      </c>
      <c r="BB318" s="68">
        <f t="array" ref="BB318">
_xlfn.LET(_xlpm.COEFF,
IF($AW318+$AX318=0,0,IF(MAX(MIN($AX318,EOMONTH(BB$15,0))-MAX($AW318,BB$15)+1,)&gt;0,1,0)),
_xlfn.IFS(
$ES318="LisChannel",
_xlpm.COEFF*
INDEX({1;1;1.2;1.2;1;1;1;1;1.2;1.2;1.2;1.2},
MATCH(MONTH(BB$15),
{1,2,3,4,5,6,7,8,9,10,11,12})),
CONCATENATE($ES318," ",$L318)="RussOutdoor метро",
_xlpm.COEFF*
INDEX({0.8;0.9;1.1;1.1;1;1;1;1;1.1;1.1;1.1;1.1},
MATCH(MONTH(BB$15),
{1,2,3,4,5,6,7,8,9,10,11,12})),
$ES318&lt;&gt;"LisChannel",
_xlpm.COEFF,
$ES318&lt;&gt;"RussOutdoor",
_xlpm.COEFF))</f>
        <v/>
      </c>
      <c r="BC318" s="68">
        <f t="array" ref="BC318">
_xlfn.LET(_xlpm.COEFF,
IF($AW318+$AX318=0,0,IF(MAX(MIN($AX318,EOMONTH(BC$15,0))-MAX($AW318,BC$15)+1,)&gt;0,1,0)),
_xlfn.IFS(
$ES318="LisChannel",
_xlpm.COEFF*
INDEX({1;1;1.2;1.2;1;1;1;1;1.2;1.2;1.2;1.2},
MATCH(MONTH(BC$15),
{1,2,3,4,5,6,7,8,9,10,11,12})),
CONCATENATE($ES318," ",$L318)="RussOutdoor метро",
_xlpm.COEFF*
INDEX({0.8;0.9;1.1;1.1;1;1;1;1;1.1;1.1;1.1;1.1},
MATCH(MONTH(BC$15),
{1,2,3,4,5,6,7,8,9,10,11,12})),
$ES318&lt;&gt;"LisChannel",
_xlpm.COEFF,
$ES318&lt;&gt;"RussOutdoor",
_xlpm.COEFF))</f>
        <v/>
      </c>
      <c r="BD318" s="68">
        <f t="array" ref="BD318">
_xlfn.LET(_xlpm.COEFF,
IF($AW318+$AX318=0,0,IF(MAX(MIN($AX318,EOMONTH(BD$15,0))-MAX($AW318,BD$15)+1,)&gt;0,1,0)),
_xlfn.IFS(
$ES318="LisChannel",
_xlpm.COEFF*
INDEX({1;1;1.2;1.2;1;1;1;1;1.2;1.2;1.2;1.2},
MATCH(MONTH(BD$15),
{1,2,3,4,5,6,7,8,9,10,11,12})),
CONCATENATE($ES318," ",$L318)="RussOutdoor метро",
_xlpm.COEFF*
INDEX({0.8;0.9;1.1;1.1;1;1;1;1;1.1;1.1;1.1;1.1},
MATCH(MONTH(BD$15),
{1,2,3,4,5,6,7,8,9,10,11,12})),
$ES318&lt;&gt;"LisChannel",
_xlpm.COEFF,
$ES318&lt;&gt;"RussOutdoor",
_xlpm.COEFF))</f>
        <v/>
      </c>
      <c r="BE318" s="68">
        <f t="array" ref="BE318">
_xlfn.LET(_xlpm.COEFF,
IF($AW318+$AX318=0,0,IF(MAX(MIN($AX318,EOMONTH(BE$15,0))-MAX($AW318,BE$15)+1,)&gt;0,1,0)),
_xlfn.IFS(
$ES318="LisChannel",
_xlpm.COEFF*
INDEX({1;1;1.2;1.2;1;1;1;1;1.2;1.2;1.2;1.2},
MATCH(MONTH(BE$15),
{1,2,3,4,5,6,7,8,9,10,11,12})),
CONCATENATE($ES318," ",$L318)="RussOutdoor метро",
_xlpm.COEFF*
INDEX({0.8;0.9;1.1;1.1;1;1;1;1;1.1;1.1;1.1;1.1},
MATCH(MONTH(BE$15),
{1,2,3,4,5,6,7,8,9,10,11,12})),
$ES318&lt;&gt;"LisChannel",
_xlpm.COEFF,
$ES318&lt;&gt;"RussOutdoor",
_xlpm.COEFF))</f>
        <v/>
      </c>
      <c r="BF318" s="68">
        <f t="array" ref="BF318">
_xlfn.LET(_xlpm.COEFF,
IF($AW318+$AX318=0,0,IF(MAX(MIN($AX318,EOMONTH(BF$15,0))-MAX($AW318,BF$15)+1,)&gt;0,1,0)),
_xlfn.IFS(
$ES318="LisChannel",
_xlpm.COEFF*
INDEX({1;1;1.2;1.2;1;1;1;1;1.2;1.2;1.2;1.2},
MATCH(MONTH(BF$15),
{1,2,3,4,5,6,7,8,9,10,11,12})),
CONCATENATE($ES318," ",$L318)="RussOutdoor метро",
_xlpm.COEFF*
INDEX({0.8;0.9;1.1;1.1;1;1;1;1;1.1;1.1;1.1;1.1},
MATCH(MONTH(BF$15),
{1,2,3,4,5,6,7,8,9,10,11,12})),
$ES318&lt;&gt;"LisChannel",
_xlpm.COEFF,
$ES318&lt;&gt;"RussOutdoor",
_xlpm.COEFF))</f>
        <v/>
      </c>
      <c r="BG318" s="68">
        <f t="array" ref="BG318">
_xlfn.LET(_xlpm.COEFF,
IF($AW318+$AX318=0,0,IF(MAX(MIN($AX318,EOMONTH(BG$15,0))-MAX($AW318,BG$15)+1,)&gt;0,1,0)),
_xlfn.IFS(
$ES318="LisChannel",
_xlpm.COEFF*
INDEX({1;1;1.2;1.2;1;1;1;1;1.2;1.2;1.2;1.2},
MATCH(MONTH(BG$15),
{1,2,3,4,5,6,7,8,9,10,11,12})),
CONCATENATE($ES318," ",$L318)="RussOutdoor метро",
_xlpm.COEFF*
INDEX({0.8;0.9;1.1;1.1;1;1;1;1;1.1;1.1;1.1;1.1},
MATCH(MONTH(BG$15),
{1,2,3,4,5,6,7,8,9,10,11,12})),
$ES318&lt;&gt;"LisChannel",
_xlpm.COEFF,
$ES318&lt;&gt;"RussOutdoor",
_xlpm.COEFF))</f>
        <v/>
      </c>
      <c r="BH318" s="68">
        <f t="array" ref="BH318">
_xlfn.LET(_xlpm.COEFF,
IF($AW318+$AX318=0,0,IF(MAX(MIN($AX318,EOMONTH(BH$15,0))-MAX($AW318,BH$15)+1,)&gt;0,1,0)),
_xlfn.IFS(
$ES318="LisChannel",
_xlpm.COEFF*
INDEX({1;1;1.2;1.2;1;1;1;1;1.2;1.2;1.2;1.2},
MATCH(MONTH(BH$15),
{1,2,3,4,5,6,7,8,9,10,11,12})),
CONCATENATE($ES318," ",$L318)="RussOutdoor метро",
_xlpm.COEFF*
INDEX({0.8;0.9;1.1;1.1;1;1;1;1;1.1;1.1;1.1;1.1},
MATCH(MONTH(BH$15),
{1,2,3,4,5,6,7,8,9,10,11,12})),
$ES318&lt;&gt;"LisChannel",
_xlpm.COEFF,
$ES318&lt;&gt;"RussOutdoor",
_xlpm.COEFF))</f>
        <v/>
      </c>
      <c r="BI318" s="68">
        <f t="array" ref="BI318">
_xlfn.LET(_xlpm.COEFF,
IF($AW318+$AX318=0,0,IF(MAX(MIN($AX318,EOMONTH(BI$15,0))-MAX($AW318,BI$15)+1,)&gt;0,1,0)),
_xlfn.IFS(
$ES318="LisChannel",
_xlpm.COEFF*
INDEX({1;1;1.2;1.2;1;1;1;1;1.2;1.2;1.2;1.2},
MATCH(MONTH(BI$15),
{1,2,3,4,5,6,7,8,9,10,11,12})),
CONCATENATE($ES318," ",$L318)="RussOutdoor метро",
_xlpm.COEFF*
INDEX({0.8;0.9;1.1;1.1;1;1;1;1;1.1;1.1;1.1;1.1},
MATCH(MONTH(BI$15),
{1,2,3,4,5,6,7,8,9,10,11,12})),
$ES318&lt;&gt;"LisChannel",
_xlpm.COEFF,
$ES318&lt;&gt;"RussOutdoor",
_xlpm.COEFF))</f>
        <v/>
      </c>
      <c r="BJ318" s="68">
        <f t="array" ref="BJ318">
_xlfn.LET(_xlpm.COEFF,
IF($AW318+$AX318=0,0,IF(MAX(MIN($AX318,EOMONTH(BJ$15,0))-MAX($AW318,BJ$15)+1,)&gt;0,1,0)),
_xlfn.IFS(
$ES318="LisChannel",
_xlpm.COEFF*
INDEX({1;1;1.2;1.2;1;1;1;1;1.2;1.2;1.2;1.2},
MATCH(MONTH(BJ$15),
{1,2,3,4,5,6,7,8,9,10,11,12})),
CONCATENATE($ES318," ",$L318)="RussOutdoor метро",
_xlpm.COEFF*
INDEX({0.8;0.9;1.1;1.1;1;1;1;1;1.1;1.1;1.1;1.1},
MATCH(MONTH(BJ$15),
{1,2,3,4,5,6,7,8,9,10,11,12})),
$ES318&lt;&gt;"LisChannel",
_xlpm.COEFF,
$ES318&lt;&gt;"RussOutdoor",
_xlpm.COEFF))</f>
        <v/>
      </c>
      <c r="BK318" s="68">
        <f t="array" ref="BK318">
_xlfn.LET(_xlpm.COEFF,
IF($AW318+$AX318=0,0,IF(MAX(MIN($AX318,EOMONTH(BK$15,0))-MAX($AW318,BK$15)+1,)&gt;0,1,0)),
_xlfn.IFS(
$ES318="LisChannel",
_xlpm.COEFF*
INDEX({1;1;1.2;1.2;1;1;1;1;1.2;1.2;1.2;1.2},
MATCH(MONTH(BK$15),
{1,2,3,4,5,6,7,8,9,10,11,12})),
CONCATENATE($ES318," ",$L318)="RussOutdoor метро",
_xlpm.COEFF*
INDEX({0.8;0.9;1.1;1.1;1;1;1;1;1.1;1.1;1.1;1.1},
MATCH(MONTH(BK$15),
{1,2,3,4,5,6,7,8,9,10,11,12})),
$ES318&lt;&gt;"LisChannel",
_xlpm.COEFF,
$ES318&lt;&gt;"RussOutdoor",
_xlpm.COEFF))</f>
        <v/>
      </c>
      <c r="BL318" s="62">
        <f>COUNTIFS($AZ318:$BK318,"&gt;0")</f>
        <v/>
      </c>
      <c r="BM318" s="65" t="n"/>
      <c r="BN318" s="125">
        <f>$DJ318</f>
        <v/>
      </c>
      <c r="BO318" s="63">
        <f>$DQ318</f>
        <v/>
      </c>
      <c r="BP318" s="125">
        <f>
IFERROR(
IF($BL318=0,0,
$BN318*(1-$BO318)),
0)</f>
        <v/>
      </c>
      <c r="BQ318" s="125">
        <f t="array" ref="BQ318">
IFERROR(
_xlfn.IFS(
$DH318="день_1",
$BP318*$BL318/($AX318-$AW318+1)*AZ318*(DAY(EOMONTH(AZ$15,0))),
$DH318="день_2",
$BP318/30*MAX(MIN($AX318,EOMONTH(AZ$15,0))-MAX($AW318,AZ$15)+1,),
$DH318="раб.день",
$BP318/30*(IFERROR(
_xlfn.LET(_xlpm.VD,
CHOOSE(
{1;2;3;4;5;6;7;8;9;10;11;12;13;14;15;16;17;18},
45658,45659,45660,45661,45662,45663,45664,45665,45711,45724,45778,45779,45785,45786,45820,45821,45965,46022),
_xlfn.LET(_xlpm.DD,
MAX(MIN($AX318,EOMONTH(AZ$15,0))-MAX($AW318,AZ$15),),
_xlfn.IFS(
AND(MONTH($AW318)=MONTH(AZ$15),MONTH($AX318)&lt;&gt;MONTH(AZ$15)),
NETWORKDAYS.INTL($AW318,$AW318+_xlpm.DD,1,_xlpm.VD),
AND(MONTH($AW318)&lt;&gt;MONTH(AZ$15),MONTH($AX318)=MONTH(AZ$15)),
NETWORKDAYS.INTL(($AX318)-_xlpm.DD,$AX318,1,_xlpm.VD),
AND(MONTH($AW318)&lt;MONTH(AZ$15),MONTH($AX318)&gt;MONTH(AZ$15)),
NETWORKDAYS.INTL((EOMONTH(AZ$15-1,1))-_xlpm.DD,EOMONTH(AZ$15-1,1),1,_xlpm.VD),
AND(MONTH($AW318)=MONTH(AZ$15),MONTH($AX318)=MONTH(AZ$15)),
NETWORKDAYS.INTL($AW318,$AX318,1,_xlpm.VD)))),0)),
$DH318="месяц",
$BP318*AZ318,
$DH318="неделя",
$BP318*AZ318/7*(ROUNDUP((DAY(EOMONTH(AZ$15,0)))/4,0))),
0)</f>
        <v/>
      </c>
      <c r="BR318" s="125">
        <f t="array" ref="BR318">
IFERROR(
_xlfn.IFS(
$DH318="день_1",
$BP318*$BL318/($AX318-$AW318+1)*BA318*(DAY(EOMONTH(BA$15,0))),
$DH318="день_2",
$BP318/30*MAX(MIN($AX318,EOMONTH(BA$15,0))-MAX($AW318,BA$15)+1,),
$DH318="раб.день",
$BP318/30*(IFERROR(
_xlfn.LET(_xlpm.VD,
CHOOSE(
{1;2;3;4;5;6;7;8;9;10;11;12;13;14;15;16;17;18},
45658,45659,45660,45661,45662,45663,45664,45665,45711,45724,45778,45779,45785,45786,45820,45821,45965,46022),
_xlfn.LET(_xlpm.DD,
MAX(MIN($AX318,EOMONTH(BA$15,0))-MAX($AW318,BA$15),),
_xlfn.IFS(
AND(MONTH($AW318)=MONTH(BA$15),MONTH($AX318)&lt;&gt;MONTH(BA$15)),
NETWORKDAYS.INTL($AW318,$AW318+_xlpm.DD,1,_xlpm.VD),
AND(MONTH($AW318)&lt;&gt;MONTH(BA$15),MONTH($AX318)=MONTH(BA$15)),
NETWORKDAYS.INTL(($AX318)-_xlpm.DD,$AX318,1,_xlpm.VD),
AND(MONTH($AW318)&lt;MONTH(BA$15),MONTH($AX318)&gt;MONTH(BA$15)),
NETWORKDAYS.INTL((EOMONTH(BA$15-1,1))-_xlpm.DD,EOMONTH(BA$15-1,1),1,_xlpm.VD),
AND(MONTH($AW318)=MONTH(BA$15),MONTH($AX318)=MONTH(BA$15)),
NETWORKDAYS.INTL($AW318,$AX318,1,_xlpm.VD)))),0)),
$DH318="месяц",
$BP318*BA318,
$DH318="неделя",
$BP318*BA318/7*(ROUNDUP((DAY(EOMONTH(BA$15,0)))/4,0))),
0)</f>
        <v/>
      </c>
      <c r="BS318" s="125">
        <f t="array" ref="BS318">
IFERROR(
_xlfn.IFS(
$DH318="день_1",
$BP318*$BL318/($AX318-$AW318+1)*BB318*(DAY(EOMONTH(BB$15,0))),
$DH318="день_2",
$BP318/30*MAX(MIN($AX318,EOMONTH(BB$15,0))-MAX($AW318,BB$15)+1,),
$DH318="раб.день",
$BP318/30*(IFERROR(
_xlfn.LET(_xlpm.VD,
CHOOSE(
{1;2;3;4;5;6;7;8;9;10;11;12;13;14;15;16;17;18},
45658,45659,45660,45661,45662,45663,45664,45665,45711,45724,45778,45779,45785,45786,45820,45821,45965,46022),
_xlfn.LET(_xlpm.DD,
MAX(MIN($AX318,EOMONTH(BB$15,0))-MAX($AW318,BB$15),),
_xlfn.IFS(
AND(MONTH($AW318)=MONTH(BB$15),MONTH($AX318)&lt;&gt;MONTH(BB$15)),
NETWORKDAYS.INTL($AW318,$AW318+_xlpm.DD,1,_xlpm.VD),
AND(MONTH($AW318)&lt;&gt;MONTH(BB$15),MONTH($AX318)=MONTH(BB$15)),
NETWORKDAYS.INTL(($AX318)-_xlpm.DD,$AX318,1,_xlpm.VD),
AND(MONTH($AW318)&lt;MONTH(BB$15),MONTH($AX318)&gt;MONTH(BB$15)),
NETWORKDAYS.INTL((EOMONTH(BB$15-1,1))-_xlpm.DD,EOMONTH(BB$15-1,1),1,_xlpm.VD),
AND(MONTH($AW318)=MONTH(BB$15),MONTH($AX318)=MONTH(BB$15)),
NETWORKDAYS.INTL($AW318,$AX318,1,_xlpm.VD)))),0)),
$DH318="месяц",
$BP318*BB318,
$DH318="неделя",
$BP318*BB318/7*(ROUNDUP((DAY(EOMONTH(BB$15,0)))/4,0))),
0)</f>
        <v/>
      </c>
      <c r="BT318" s="125">
        <f t="array" ref="BT318">
IFERROR(
_xlfn.IFS(
$DH318="день_1",
$BP318*$BL318/($AX318-$AW318+1)*BC318*(DAY(EOMONTH(BC$15,0))),
$DH318="день_2",
$BP318/30*MAX(MIN($AX318,EOMONTH(BC$15,0))-MAX($AW318,BC$15)+1,),
$DH318="раб.день",
$BP318/30*(IFERROR(
_xlfn.LET(_xlpm.VD,
CHOOSE(
{1;2;3;4;5;6;7;8;9;10;11;12;13;14;15;16;17;18},
45658,45659,45660,45661,45662,45663,45664,45665,45711,45724,45778,45779,45785,45786,45820,45821,45965,46022),
_xlfn.LET(_xlpm.DD,
MAX(MIN($AX318,EOMONTH(BC$15,0))-MAX($AW318,BC$15),),
_xlfn.IFS(
AND(MONTH($AW318)=MONTH(BC$15),MONTH($AX318)&lt;&gt;MONTH(BC$15)),
NETWORKDAYS.INTL($AW318,$AW318+_xlpm.DD,1,_xlpm.VD),
AND(MONTH($AW318)&lt;&gt;MONTH(BC$15),MONTH($AX318)=MONTH(BC$15)),
NETWORKDAYS.INTL(($AX318)-_xlpm.DD,$AX318,1,_xlpm.VD),
AND(MONTH($AW318)&lt;MONTH(BC$15),MONTH($AX318)&gt;MONTH(BC$15)),
NETWORKDAYS.INTL((EOMONTH(BC$15-1,1))-_xlpm.DD,EOMONTH(BC$15-1,1),1,_xlpm.VD),
AND(MONTH($AW318)=MONTH(BC$15),MONTH($AX318)=MONTH(BC$15)),
NETWORKDAYS.INTL($AW318,$AX318,1,_xlpm.VD)))),0)),
$DH318="месяц",
$BP318*BC318,
$DH318="неделя",
$BP318*BC318/7*(ROUNDUP((DAY(EOMONTH(BC$15,0)))/4,0))),
0)</f>
        <v/>
      </c>
      <c r="BU318" s="125">
        <f t="array" ref="BU318">
IFERROR(
_xlfn.IFS(
$DH318="день_1",
$BP318*$BL318/($AX318-$AW318+1)*BD318*(DAY(EOMONTH(BD$15,0))),
$DH318="день_2",
$BP318/30*MAX(MIN($AX318,EOMONTH(BD$15,0))-MAX($AW318,BD$15)+1,),
$DH318="раб.день",
$BP318/30*(IFERROR(
_xlfn.LET(_xlpm.VD,
CHOOSE(
{1;2;3;4;5;6;7;8;9;10;11;12;13;14;15;16;17;18},
45658,45659,45660,45661,45662,45663,45664,45665,45711,45724,45778,45779,45785,45786,45820,45821,45965,46022),
_xlfn.LET(_xlpm.DD,
MAX(MIN($AX318,EOMONTH(BD$15,0))-MAX($AW318,BD$15),),
_xlfn.IFS(
AND(MONTH($AW318)=MONTH(BD$15),MONTH($AX318)&lt;&gt;MONTH(BD$15)),
NETWORKDAYS.INTL($AW318,$AW318+_xlpm.DD,1,_xlpm.VD),
AND(MONTH($AW318)&lt;&gt;MONTH(BD$15),MONTH($AX318)=MONTH(BD$15)),
NETWORKDAYS.INTL(($AX318)-_xlpm.DD,$AX318,1,_xlpm.VD),
AND(MONTH($AW318)&lt;MONTH(BD$15),MONTH($AX318)&gt;MONTH(BD$15)),
NETWORKDAYS.INTL((EOMONTH(BD$15-1,1))-_xlpm.DD,EOMONTH(BD$15-1,1),1,_xlpm.VD),
AND(MONTH($AW318)=MONTH(BD$15),MONTH($AX318)=MONTH(BD$15)),
NETWORKDAYS.INTL($AW318,$AX318,1,_xlpm.VD)))),0)),
$DH318="месяц",
$BP318*BD318,
$DH318="неделя",
$BP318*BD318/7*(ROUNDUP((DAY(EOMONTH(BD$15,0)))/4,0))),
0)</f>
        <v/>
      </c>
      <c r="BV318" s="125">
        <f t="array" ref="BV318">
IFERROR(
_xlfn.IFS(
$DH318="день_1",
$BP318*$BL318/($AX318-$AW318+1)*BE318*(DAY(EOMONTH(BE$15,0))),
$DH318="день_2",
$BP318/30*MAX(MIN($AX318,EOMONTH(BE$15,0))-MAX($AW318,BE$15)+1,),
$DH318="раб.день",
$BP318/30*(IFERROR(
_xlfn.LET(_xlpm.VD,
CHOOSE(
{1;2;3;4;5;6;7;8;9;10;11;12;13;14;15;16;17;18},
45658,45659,45660,45661,45662,45663,45664,45665,45711,45724,45778,45779,45785,45786,45820,45821,45965,46022),
_xlfn.LET(_xlpm.DD,
MAX(MIN($AX318,EOMONTH(BE$15,0))-MAX($AW318,BE$15),),
_xlfn.IFS(
AND(MONTH($AW318)=MONTH(BE$15),MONTH($AX318)&lt;&gt;MONTH(BE$15)),
NETWORKDAYS.INTL($AW318,$AW318+_xlpm.DD,1,_xlpm.VD),
AND(MONTH($AW318)&lt;&gt;MONTH(BE$15),MONTH($AX318)=MONTH(BE$15)),
NETWORKDAYS.INTL(($AX318)-_xlpm.DD,$AX318,1,_xlpm.VD),
AND(MONTH($AW318)&lt;MONTH(BE$15),MONTH($AX318)&gt;MONTH(BE$15)),
NETWORKDAYS.INTL((EOMONTH(BE$15-1,1))-_xlpm.DD,EOMONTH(BE$15-1,1),1,_xlpm.VD),
AND(MONTH($AW318)=MONTH(BE$15),MONTH($AX318)=MONTH(BE$15)),
NETWORKDAYS.INTL($AW318,$AX318,1,_xlpm.VD)))),0)),
$DH318="месяц",
$BP318*BE318,
$DH318="неделя",
$BP318*BE318/7*(ROUNDUP((DAY(EOMONTH(BE$15,0)))/4,0))),
0)</f>
        <v/>
      </c>
      <c r="BW318" s="125">
        <f t="array" ref="BW318">
IFERROR(
_xlfn.IFS(
$DH318="день_1",
$BP318*$BL318/($AX318-$AW318+1)*BF318*(DAY(EOMONTH(BF$15,0))),
$DH318="день_2",
$BP318/30*MAX(MIN($AX318,EOMONTH(BF$15,0))-MAX($AW318,BF$15)+1,),
$DH318="раб.день",
$BP318/30*(IFERROR(
_xlfn.LET(_xlpm.VD,
CHOOSE(
{1;2;3;4;5;6;7;8;9;10;11;12;13;14;15;16;17;18},
45658,45659,45660,45661,45662,45663,45664,45665,45711,45724,45778,45779,45785,45786,45820,45821,45965,46022),
_xlfn.LET(_xlpm.DD,
MAX(MIN($AX318,EOMONTH(BF$15,0))-MAX($AW318,BF$15),),
_xlfn.IFS(
AND(MONTH($AW318)=MONTH(BF$15),MONTH($AX318)&lt;&gt;MONTH(BF$15)),
NETWORKDAYS.INTL($AW318,$AW318+_xlpm.DD,1,_xlpm.VD),
AND(MONTH($AW318)&lt;&gt;MONTH(BF$15),MONTH($AX318)=MONTH(BF$15)),
NETWORKDAYS.INTL(($AX318)-_xlpm.DD,$AX318,1,_xlpm.VD),
AND(MONTH($AW318)&lt;MONTH(BF$15),MONTH($AX318)&gt;MONTH(BF$15)),
NETWORKDAYS.INTL((EOMONTH(BF$15-1,1))-_xlpm.DD,EOMONTH(BF$15-1,1),1,_xlpm.VD),
AND(MONTH($AW318)=MONTH(BF$15),MONTH($AX318)=MONTH(BF$15)),
NETWORKDAYS.INTL($AW318,$AX318,1,_xlpm.VD)))),0)),
$DH318="месяц",
$BP318*BF318,
$DH318="неделя",
$BP318*BF318/7*(ROUNDUP((DAY(EOMONTH(BF$15,0)))/4,0))),
0)</f>
        <v/>
      </c>
      <c r="BX318" s="125">
        <f t="array" ref="BX318">
IFERROR(
_xlfn.IFS(
$DH318="день_1",
$BP318*$BL318/($AX318-$AW318+1)*BG318*(DAY(EOMONTH(BG$15,0))),
$DH318="день_2",
$BP318/30*MAX(MIN($AX318,EOMONTH(BG$15,0))-MAX($AW318,BG$15)+1,),
$DH318="раб.день",
$BP318/30*(IFERROR(
_xlfn.LET(_xlpm.VD,
CHOOSE(
{1;2;3;4;5;6;7;8;9;10;11;12;13;14;15;16;17;18},
45658,45659,45660,45661,45662,45663,45664,45665,45711,45724,45778,45779,45785,45786,45820,45821,45965,46022),
_xlfn.LET(_xlpm.DD,
MAX(MIN($AX318,EOMONTH(BG$15,0))-MAX($AW318,BG$15),),
_xlfn.IFS(
AND(MONTH($AW318)=MONTH(BG$15),MONTH($AX318)&lt;&gt;MONTH(BG$15)),
NETWORKDAYS.INTL($AW318,$AW318+_xlpm.DD,1,_xlpm.VD),
AND(MONTH($AW318)&lt;&gt;MONTH(BG$15),MONTH($AX318)=MONTH(BG$15)),
NETWORKDAYS.INTL(($AX318)-_xlpm.DD,$AX318,1,_xlpm.VD),
AND(MONTH($AW318)&lt;MONTH(BG$15),MONTH($AX318)&gt;MONTH(BG$15)),
NETWORKDAYS.INTL((EOMONTH(BG$15-1,1))-_xlpm.DD,EOMONTH(BG$15-1,1),1,_xlpm.VD),
AND(MONTH($AW318)=MONTH(BG$15),MONTH($AX318)=MONTH(BG$15)),
NETWORKDAYS.INTL($AW318,$AX318,1,_xlpm.VD)))),0)),
$DH318="месяц",
$BP318*BG318,
$DH318="неделя",
$BP318*BG318/7*(ROUNDUP((DAY(EOMONTH(BG$15,0)))/4,0))),
0)</f>
        <v/>
      </c>
      <c r="BY318" s="125">
        <f t="array" ref="BY318">
IFERROR(
_xlfn.IFS(
$DH318="день_1",
$BP318*$BL318/($AX318-$AW318+1)*BH318*(DAY(EOMONTH(BH$15,0))),
$DH318="день_2",
$BP318/30*MAX(MIN($AX318,EOMONTH(BH$15,0))-MAX($AW318,BH$15)+1,),
$DH318="раб.день",
$BP318/30*(IFERROR(
_xlfn.LET(_xlpm.VD,
CHOOSE(
{1;2;3;4;5;6;7;8;9;10;11;12;13;14;15;16;17;18},
45658,45659,45660,45661,45662,45663,45664,45665,45711,45724,45778,45779,45785,45786,45820,45821,45965,46022),
_xlfn.LET(_xlpm.DD,
MAX(MIN($AX318,EOMONTH(BH$15,0))-MAX($AW318,BH$15),),
_xlfn.IFS(
AND(MONTH($AW318)=MONTH(BH$15),MONTH($AX318)&lt;&gt;MONTH(BH$15)),
NETWORKDAYS.INTL($AW318,$AW318+_xlpm.DD,1,_xlpm.VD),
AND(MONTH($AW318)&lt;&gt;MONTH(BH$15),MONTH($AX318)=MONTH(BH$15)),
NETWORKDAYS.INTL(($AX318)-_xlpm.DD,$AX318,1,_xlpm.VD),
AND(MONTH($AW318)&lt;MONTH(BH$15),MONTH($AX318)&gt;MONTH(BH$15)),
NETWORKDAYS.INTL((EOMONTH(BH$15-1,1))-_xlpm.DD,EOMONTH(BH$15-1,1),1,_xlpm.VD),
AND(MONTH($AW318)=MONTH(BH$15),MONTH($AX318)=MONTH(BH$15)),
NETWORKDAYS.INTL($AW318,$AX318,1,_xlpm.VD)))),0)),
$DH318="месяц",
$BP318*BH318,
$DH318="неделя",
$BP318*BH318/7*(ROUNDUP((DAY(EOMONTH(BH$15,0)))/4,0))),
0)</f>
        <v/>
      </c>
      <c r="BZ318" s="125">
        <f t="array" ref="BZ318">
IFERROR(
_xlfn.IFS(
$DH318="день_1",
$BP318*$BL318/($AX318-$AW318+1)*BI318*(DAY(EOMONTH(BI$15,0))),
$DH318="день_2",
$BP318/30*MAX(MIN($AX318,EOMONTH(BI$15,0))-MAX($AW318,BI$15)+1,),
$DH318="раб.день",
$BP318/30*(IFERROR(
_xlfn.LET(_xlpm.VD,
CHOOSE(
{1;2;3;4;5;6;7;8;9;10;11;12;13;14;15;16;17;18},
45658,45659,45660,45661,45662,45663,45664,45665,45711,45724,45778,45779,45785,45786,45820,45821,45965,46022),
_xlfn.LET(_xlpm.DD,
MAX(MIN($AX318,EOMONTH(BI$15,0))-MAX($AW318,BI$15),),
_xlfn.IFS(
AND(MONTH($AW318)=MONTH(BI$15),MONTH($AX318)&lt;&gt;MONTH(BI$15)),
NETWORKDAYS.INTL($AW318,$AW318+_xlpm.DD,1,_xlpm.VD),
AND(MONTH($AW318)&lt;&gt;MONTH(BI$15),MONTH($AX318)=MONTH(BI$15)),
NETWORKDAYS.INTL(($AX318)-_xlpm.DD,$AX318,1,_xlpm.VD),
AND(MONTH($AW318)&lt;MONTH(BI$15),MONTH($AX318)&gt;MONTH(BI$15)),
NETWORKDAYS.INTL((EOMONTH(BI$15-1,1))-_xlpm.DD,EOMONTH(BI$15-1,1),1,_xlpm.VD),
AND(MONTH($AW318)=MONTH(BI$15),MONTH($AX318)=MONTH(BI$15)),
NETWORKDAYS.INTL($AW318,$AX318,1,_xlpm.VD)))),0)),
$DH318="месяц",
$BP318*BI318,
$DH318="неделя",
$BP318*BI318/7*(ROUNDUP((DAY(EOMONTH(BI$15,0)))/4,0))),
0)</f>
        <v/>
      </c>
      <c r="CA318" s="125">
        <f t="array" ref="CA318">
IFERROR(
_xlfn.IFS(
$DH318="день_1",
$BP318*$BL318/($AX318-$AW318+1)*BJ318*(DAY(EOMONTH(BJ$15,0))),
$DH318="день_2",
$BP318/30*MAX(MIN($AX318,EOMONTH(BJ$15,0))-MAX($AW318,BJ$15)+1,),
$DH318="раб.день",
$BP318/30*(IFERROR(
_xlfn.LET(_xlpm.VD,
CHOOSE(
{1;2;3;4;5;6;7;8;9;10;11;12;13;14;15;16;17;18},
45658,45659,45660,45661,45662,45663,45664,45665,45711,45724,45778,45779,45785,45786,45820,45821,45965,46022),
_xlfn.LET(_xlpm.DD,
MAX(MIN($AX318,EOMONTH(BJ$15,0))-MAX($AW318,BJ$15),),
_xlfn.IFS(
AND(MONTH($AW318)=MONTH(BJ$15),MONTH($AX318)&lt;&gt;MONTH(BJ$15)),
NETWORKDAYS.INTL($AW318,$AW318+_xlpm.DD,1,_xlpm.VD),
AND(MONTH($AW318)&lt;&gt;MONTH(BJ$15),MONTH($AX318)=MONTH(BJ$15)),
NETWORKDAYS.INTL(($AX318)-_xlpm.DD,$AX318,1,_xlpm.VD),
AND(MONTH($AW318)&lt;MONTH(BJ$15),MONTH($AX318)&gt;MONTH(BJ$15)),
NETWORKDAYS.INTL((EOMONTH(BJ$15-1,1))-_xlpm.DD,EOMONTH(BJ$15-1,1),1,_xlpm.VD),
AND(MONTH($AW318)=MONTH(BJ$15),MONTH($AX318)=MONTH(BJ$15)),
NETWORKDAYS.INTL($AW318,$AX318,1,_xlpm.VD)))),0)),
$DH318="месяц",
$BP318*BJ318,
$DH318="неделя",
$BP318*BJ318/7*(ROUNDUP((DAY(EOMONTH(BJ$15,0)))/4,0))),
0)</f>
        <v/>
      </c>
      <c r="CB318" s="125">
        <f t="array" ref="CB318">
IFERROR(
_xlfn.IFS(
$DH318="день_1",
$BP318*$BL318/($AX318-$AW318+1)*BK318*(DAY(EOMONTH(BK$15,0))),
$DH318="день_2",
$BP318/30*MAX(MIN($AX318,EOMONTH(BK$15,0))-MAX($AW318,BK$15)+1,),
$DH318="раб.день",
$BP318/30*(IFERROR(
_xlfn.LET(_xlpm.VD,
CHOOSE(
{1;2;3;4;5;6;7;8;9;10;11;12;13;14;15;16;17;18},
45658,45659,45660,45661,45662,45663,45664,45665,45711,45724,45778,45779,45785,45786,45820,45821,45965,46022),
_xlfn.LET(_xlpm.DD,
MAX(MIN($AX318,EOMONTH(BK$15,0))-MAX($AW318,BK$15),),
_xlfn.IFS(
AND(MONTH($AW318)=MONTH(BK$15),MONTH($AX318)&lt;&gt;MONTH(BK$15)),
NETWORKDAYS.INTL($AW318,$AW318+_xlpm.DD,1,_xlpm.VD),
AND(MONTH($AW318)&lt;&gt;MONTH(BK$15),MONTH($AX318)=MONTH(BK$15)),
NETWORKDAYS.INTL(($AX318)-_xlpm.DD,$AX318,1,_xlpm.VD),
AND(MONTH($AW318)&lt;MONTH(BK$15),MONTH($AX318)&gt;MONTH(BK$15)),
NETWORKDAYS.INTL((EOMONTH(BK$15-1,1))-_xlpm.DD,EOMONTH(BK$15-1,1),1,_xlpm.VD),
AND(MONTH($AW318)=MONTH(BK$15),MONTH($AX318)=MONTH(BK$15)),
NETWORKDAYS.INTL($AW318,$AX318,1,_xlpm.VD)))),0)),
$DH318="месяц",
$BP318*BK318,
$DH318="неделя",
$BP318*BK318/7*(ROUNDUP((DAY(EOMONTH(BK$15,0)))/4,0))),
0)</f>
        <v/>
      </c>
      <c r="CC318" s="125">
        <f>SUM($BQ318:$CB318)</f>
        <v/>
      </c>
      <c r="CD318" s="126">
        <f>SUM($EH318:$EH318)</f>
        <v/>
      </c>
      <c r="CE318" s="126">
        <f>$CD318*$AB318</f>
        <v/>
      </c>
      <c r="CF318" s="126">
        <f>SUM($EK318:$EK318)</f>
        <v/>
      </c>
      <c r="CG318" s="126">
        <f>$CF318*$AB318</f>
        <v/>
      </c>
      <c r="CH318" s="126">
        <f>SUM($CC318,$CE318,$CG318)</f>
        <v/>
      </c>
      <c r="CI318" s="126">
        <f>$CH318*(1+$CM318)</f>
        <v/>
      </c>
      <c r="CJ318" s="127" t="n">
        <v>0</v>
      </c>
      <c r="CK318" s="126">
        <f>SUM($CH318:$CH318)*(1+$CJ318)</f>
        <v/>
      </c>
      <c r="CL318" s="126">
        <f>SUM($CH318:$CH318)*(1+$CM318)</f>
        <v/>
      </c>
      <c r="CM318" s="59" t="inlineStr">
        <is>
          <t>20%</t>
        </is>
      </c>
      <c r="CN318" s="59" t="n"/>
      <c r="CO318" s="72" t="n"/>
      <c r="CP318" s="59" t="n"/>
      <c r="CQ318" s="73" t="n"/>
      <c r="CR318" s="73" t="n"/>
      <c r="CS318" s="73" t="n"/>
      <c r="CT318" s="72" t="n"/>
      <c r="CU318" s="79" t="inlineStr">
        <is>
          <t> </t>
        </is>
      </c>
      <c r="CV318" s="60" t="n"/>
      <c r="CW318" s="60" t="n"/>
      <c r="CX318" s="60" t="n"/>
      <c r="CY318" s="127">
        <f>IFERROR(($CC318-$EE318)/($EE318/(1-$DQ318)),0)</f>
        <v/>
      </c>
      <c r="CZ318" s="127">
        <f>IFERROR(1-$EI318/($CE318),0)</f>
        <v/>
      </c>
      <c r="DA318" s="127">
        <f>IFERROR(1-$EL318/($CG318),0)</f>
        <v/>
      </c>
      <c r="DB318" s="126">
        <f>ROUND(IFERROR(($CI318/(1+$CM318)-$EN318),0),2)</f>
        <v/>
      </c>
      <c r="DC318" s="128" t="n"/>
      <c r="DD318" s="125" t="n"/>
      <c r="DE318" s="75" t="n">
        <v>0</v>
      </c>
      <c r="DF318" s="128" t="n"/>
      <c r="DG318" s="125">
        <f>IF($DC318=0,0,$DD318*($DC318*100%-$DE318*$DF318))*SUM($AB318:$AB318)</f>
        <v/>
      </c>
      <c r="DH318" s="129" t="inlineStr">
        <is>
          <t>месяц</t>
        </is>
      </c>
      <c r="DI318" s="130">
        <f t="array" ref="DI318">IFERROR(
IF($ES318="LisChannel",
(ROUND(((INDEX({174.625;153.888888888889;130.972222222222},MATCH($AI318,{2;3;4}),0))*$AG318*$AI318),2)),0),0)</f>
        <v/>
      </c>
      <c r="DJ318" s="130">
        <f>
_xlfn.LET(_xlpm.X,
IFERROR(
IF($ES318="НовиковТВ",
(_xlfn.LET(_xlpm.NTV,
_xlfn.LET(_xlpm.MIN,350000,
IF(SUMIFS($DI:$DI,$ES:$ES,"НовиковТВ")&lt;=_xlpm.MIN,
(SUMIFS($DI:$DI,$ES:$ES,"НовиковТВ")/(COUNTIFS($ES:$ES,"НовиковТВ")))*_xlpm.MIN/SUMIFS($DI:$DI,$ES:$ES,"НовиковТВ"),
DI318)),
_xlpm.NTV+$DG318/(1-(1-(_xlpm.NTV)*(1-$DL318)*(1-$DM318)*(1-$DN318)*(1-$DO318)*(1-$DP318)/_xlpm.NTV))))/(1+$EP318),
$DI318+$DG318/(1-(1-($DI318)*(1-$DL318)*(1-$DM318)*(1-$DN318)*(1-$DO318)*(1-$DP318)/$DI318))),
0),
_xlpm.X*(1+$CM318)*(1+$CW318)-_xlpm.X*(1+$CM318)+_xlpm.X)</f>
        <v/>
      </c>
      <c r="DK318" s="125" t="inlineStr">
        <is>
          <t>послед.</t>
        </is>
      </c>
      <c r="DL318" s="63" t="n">
        <v>0</v>
      </c>
      <c r="DM318" s="63" t="n">
        <v>0</v>
      </c>
      <c r="DN318" s="63" t="n">
        <v>0</v>
      </c>
      <c r="DO318" s="63" t="n">
        <v>0</v>
      </c>
      <c r="DP318" s="63" t="n">
        <v>0</v>
      </c>
      <c r="DQ318" s="63">
        <f t="array" ref="DQ318">IFERROR(_xlfn.IFS(
$DK318="послед.",1-(1-$DL318)*(1-$DM318)*(1-$DN318)*(1-$DO318)*(1-$DP318),
$DK318="сумм.",$DL318+$DM318+$DN318+$DO318+$DP318),
0)</f>
        <v/>
      </c>
      <c r="DR318" s="125">
        <f t="array" ref="DR318">
IFERROR(
_xlfn.IFS(
$BL318=0,
0,
$BL318&gt;0,
_xlfn.IFS($DK318="послед.",
$DJ318*(1-$DL318)*(1-$DM318)*(1-$DN318)*(1-$DO318)*(1-$DP318),
$DK318="сумм.",
$DJ318*(1-($DL318+$DM318+$DN318+$DO318+$DP318)))),0)</f>
        <v/>
      </c>
      <c r="DS318" s="125">
        <f t="array" ref="DS318">
IFERROR(_xlfn.IFS(
$DH318="день_1",
$DR318*$BL318/($AX318-$AW318+1)*AZ318*(DAY(EOMONTH(AZ$15,0))),
$DH318="день_2",
$DR318/30*MAX(MIN($AX318,EOMONTH(AZ$15,0))-MAX($AW318,AZ$15)+1,),
$DH318="раб.день",
$DR318/30*(IFERROR(
_xlfn.LET(_xlpm.VD,
CHOOSE(
{1;2;3;4;5;6;7;8;9;10;11;12;13;14;15;16;17;18},
45658,45659,45660,45661,45662,45663,45664,45665,45711,45724,45778,45779,45785,45786,45820,45821,45965,46022),
_xlfn.LET(_xlpm.DD,
MAX(MIN($AX318,EOMONTH(AZ$15,0))-MAX($AW318,AZ$15),),
_xlfn.IFS(
AND(MONTH($AW318)=MONTH(AZ$15),MONTH($AX318)&lt;&gt;MONTH(AZ$15)),
NETWORKDAYS.INTL($AW318,$AW318+_xlpm.DD,1,_xlpm.VD),
AND(MONTH($AW318)&lt;&gt;MONTH(AZ$15),MONTH($AX318)=MONTH(AZ$15)),
NETWORKDAYS.INTL(($AX318)-_xlpm.DD,$AX318,1,_xlpm.VD),
AND(MONTH($AW318)&lt;MONTH(AZ$15),MONTH($AX318)&gt;MONTH(AZ$15)),
NETWORKDAYS.INTL((EOMONTH(AZ$15-1,1))-_xlpm.DD,EOMONTH(AZ$15-1,1),1,_xlpm.VD),
AND(MONTH($AW318)=MONTH(AZ$15),MONTH($AX318)=MONTH(AZ$15)),
NETWORKDAYS.INTL($AW318,$AX318,1,_xlpm.VD)))),0)),
$DH318="месяц",
$DR318*AZ318,
$DH318="неделя",
$DR318*AZ318/7*(ROUNDUP((DAY(EOMONTH(AZ$15,0)))/4,0))),
0)</f>
        <v/>
      </c>
      <c r="DT318" s="125">
        <f t="array" ref="DT318">
IFERROR(_xlfn.IFS(
$DH318="день_1",
$DR318*$BL318/($AX318-$AW318+1)*BA318*(DAY(EOMONTH(BA$15,0))),
$DH318="день_2",
$DR318/30*MAX(MIN($AX318,EOMONTH(BA$15,0))-MAX($AW318,BA$15)+1,),
$DH318="раб.день",
$DR318/30*(IFERROR(
_xlfn.LET(_xlpm.VD,
CHOOSE(
{1;2;3;4;5;6;7;8;9;10;11;12;13;14;15;16;17;18},
45658,45659,45660,45661,45662,45663,45664,45665,45711,45724,45778,45779,45785,45786,45820,45821,45965,46022),
_xlfn.LET(_xlpm.DD,
MAX(MIN($AX318,EOMONTH(BA$15,0))-MAX($AW318,BA$15),),
_xlfn.IFS(
AND(MONTH($AW318)=MONTH(BA$15),MONTH($AX318)&lt;&gt;MONTH(BA$15)),
NETWORKDAYS.INTL($AW318,$AW318+_xlpm.DD,1,_xlpm.VD),
AND(MONTH($AW318)&lt;&gt;MONTH(BA$15),MONTH($AX318)=MONTH(BA$15)),
NETWORKDAYS.INTL(($AX318)-_xlpm.DD,$AX318,1,_xlpm.VD),
AND(MONTH($AW318)&lt;MONTH(BA$15),MONTH($AX318)&gt;MONTH(BA$15)),
NETWORKDAYS.INTL((EOMONTH(BA$15-1,1))-_xlpm.DD,EOMONTH(BA$15-1,1),1,_xlpm.VD),
AND(MONTH($AW318)=MONTH(BA$15),MONTH($AX318)=MONTH(BA$15)),
NETWORKDAYS.INTL($AW318,$AX318,1,_xlpm.VD)))),0)),
$DH318="месяц",
$DR318*BA318,
$DH318="неделя",
$DR318*BA318/7*(ROUNDUP((DAY(EOMONTH(BA$15,0)))/4,0))),
0)</f>
        <v/>
      </c>
      <c r="DU318" s="125">
        <f t="array" ref="DU318">
IFERROR(_xlfn.IFS(
$DH318="день_1",
$DR318*$BL318/($AX318-$AW318+1)*BB318*(DAY(EOMONTH(BB$15,0))),
$DH318="день_2",
$DR318/30*MAX(MIN($AX318,EOMONTH(BB$15,0))-MAX($AW318,BB$15)+1,),
$DH318="раб.день",
$DR318/30*(IFERROR(
_xlfn.LET(_xlpm.VD,
CHOOSE(
{1;2;3;4;5;6;7;8;9;10;11;12;13;14;15;16;17;18},
45658,45659,45660,45661,45662,45663,45664,45665,45711,45724,45778,45779,45785,45786,45820,45821,45965,46022),
_xlfn.LET(_xlpm.DD,
MAX(MIN($AX318,EOMONTH(BB$15,0))-MAX($AW318,BB$15),),
_xlfn.IFS(
AND(MONTH($AW318)=MONTH(BB$15),MONTH($AX318)&lt;&gt;MONTH(BB$15)),
NETWORKDAYS.INTL($AW318,$AW318+_xlpm.DD,1,_xlpm.VD),
AND(MONTH($AW318)&lt;&gt;MONTH(BB$15),MONTH($AX318)=MONTH(BB$15)),
NETWORKDAYS.INTL(($AX318)-_xlpm.DD,$AX318,1,_xlpm.VD),
AND(MONTH($AW318)&lt;MONTH(BB$15),MONTH($AX318)&gt;MONTH(BB$15)),
NETWORKDAYS.INTL((EOMONTH(BB$15-1,1))-_xlpm.DD,EOMONTH(BB$15-1,1),1,_xlpm.VD),
AND(MONTH($AW318)=MONTH(BB$15),MONTH($AX318)=MONTH(BB$15)),
NETWORKDAYS.INTL($AW318,$AX318,1,_xlpm.VD)))),0)),
$DH318="месяц",
$DR318*BB318,
$DH318="неделя",
$DR318*BB318/7*(ROUNDUP((DAY(EOMONTH(BB$15,0)))/4,0))),
0)</f>
        <v/>
      </c>
      <c r="DV318" s="125">
        <f t="array" ref="DV318">
IFERROR(_xlfn.IFS(
$DH318="день_1",
$DR318*$BL318/($AX318-$AW318+1)*BC318*(DAY(EOMONTH(BC$15,0))),
$DH318="день_2",
$DR318/30*MAX(MIN($AX318,EOMONTH(BC$15,0))-MAX($AW318,BC$15)+1,),
$DH318="раб.день",
$DR318/30*(IFERROR(
_xlfn.LET(_xlpm.VD,
CHOOSE(
{1;2;3;4;5;6;7;8;9;10;11;12;13;14;15;16;17;18},
45658,45659,45660,45661,45662,45663,45664,45665,45711,45724,45778,45779,45785,45786,45820,45821,45965,46022),
_xlfn.LET(_xlpm.DD,
MAX(MIN($AX318,EOMONTH(BC$15,0))-MAX($AW318,BC$15),),
_xlfn.IFS(
AND(MONTH($AW318)=MONTH(BC$15),MONTH($AX318)&lt;&gt;MONTH(BC$15)),
NETWORKDAYS.INTL($AW318,$AW318+_xlpm.DD,1,_xlpm.VD),
AND(MONTH($AW318)&lt;&gt;MONTH(BC$15),MONTH($AX318)=MONTH(BC$15)),
NETWORKDAYS.INTL(($AX318)-_xlpm.DD,$AX318,1,_xlpm.VD),
AND(MONTH($AW318)&lt;MONTH(BC$15),MONTH($AX318)&gt;MONTH(BC$15)),
NETWORKDAYS.INTL((EOMONTH(BC$15-1,1))-_xlpm.DD,EOMONTH(BC$15-1,1),1,_xlpm.VD),
AND(MONTH($AW318)=MONTH(BC$15),MONTH($AX318)=MONTH(BC$15)),
NETWORKDAYS.INTL($AW318,$AX318,1,_xlpm.VD)))),0)),
$DH318="месяц",
$DR318*BC318,
$DH318="неделя",
$DR318*BC318/7*(ROUNDUP((DAY(EOMONTH(BC$15,0)))/4,0))),
0)</f>
        <v/>
      </c>
      <c r="DW318" s="125">
        <f t="array" ref="DW318">
IFERROR(_xlfn.IFS(
$DH318="день_1",
$DR318*$BL318/($AX318-$AW318+1)*BD318*(DAY(EOMONTH(BD$15,0))),
$DH318="день_2",
$DR318/30*MAX(MIN($AX318,EOMONTH(BD$15,0))-MAX($AW318,BD$15)+1,),
$DH318="раб.день",
$DR318/30*(IFERROR(
_xlfn.LET(_xlpm.VD,
CHOOSE(
{1;2;3;4;5;6;7;8;9;10;11;12;13;14;15;16;17;18},
45658,45659,45660,45661,45662,45663,45664,45665,45711,45724,45778,45779,45785,45786,45820,45821,45965,46022),
_xlfn.LET(_xlpm.DD,
MAX(MIN($AX318,EOMONTH(BD$15,0))-MAX($AW318,BD$15),),
_xlfn.IFS(
AND(MONTH($AW318)=MONTH(BD$15),MONTH($AX318)&lt;&gt;MONTH(BD$15)),
NETWORKDAYS.INTL($AW318,$AW318+_xlpm.DD,1,_xlpm.VD),
AND(MONTH($AW318)&lt;&gt;MONTH(BD$15),MONTH($AX318)=MONTH(BD$15)),
NETWORKDAYS.INTL(($AX318)-_xlpm.DD,$AX318,1,_xlpm.VD),
AND(MONTH($AW318)&lt;MONTH(BD$15),MONTH($AX318)&gt;MONTH(BD$15)),
NETWORKDAYS.INTL((EOMONTH(BD$15-1,1))-_xlpm.DD,EOMONTH(BD$15-1,1),1,_xlpm.VD),
AND(MONTH($AW318)=MONTH(BD$15),MONTH($AX318)=MONTH(BD$15)),
NETWORKDAYS.INTL($AW318,$AX318,1,_xlpm.VD)))),0)),
$DH318="месяц",
$DR318*BD318,
$DH318="неделя",
$DR318*BD318/7*(ROUNDUP((DAY(EOMONTH(BD$15,0)))/4,0))),
0)</f>
        <v/>
      </c>
      <c r="DX318" s="125">
        <f t="array" ref="DX318">
IFERROR(_xlfn.IFS(
$DH318="день_1",
$DR318*$BL318/($AX318-$AW318+1)*BE318*(DAY(EOMONTH(BE$15,0))),
$DH318="день_2",
$DR318/30*MAX(MIN($AX318,EOMONTH(BE$15,0))-MAX($AW318,BE$15)+1,),
$DH318="раб.день",
$DR318/30*(IFERROR(
_xlfn.LET(_xlpm.VD,
CHOOSE(
{1;2;3;4;5;6;7;8;9;10;11;12;13;14;15;16;17;18},
45658,45659,45660,45661,45662,45663,45664,45665,45711,45724,45778,45779,45785,45786,45820,45821,45965,46022),
_xlfn.LET(_xlpm.DD,
MAX(MIN($AX318,EOMONTH(BE$15,0))-MAX($AW318,BE$15),),
_xlfn.IFS(
AND(MONTH($AW318)=MONTH(BE$15),MONTH($AX318)&lt;&gt;MONTH(BE$15)),
NETWORKDAYS.INTL($AW318,$AW318+_xlpm.DD,1,_xlpm.VD),
AND(MONTH($AW318)&lt;&gt;MONTH(BE$15),MONTH($AX318)=MONTH(BE$15)),
NETWORKDAYS.INTL(($AX318)-_xlpm.DD,$AX318,1,_xlpm.VD),
AND(MONTH($AW318)&lt;MONTH(BE$15),MONTH($AX318)&gt;MONTH(BE$15)),
NETWORKDAYS.INTL((EOMONTH(BE$15-1,1))-_xlpm.DD,EOMONTH(BE$15-1,1),1,_xlpm.VD),
AND(MONTH($AW318)=MONTH(BE$15),MONTH($AX318)=MONTH(BE$15)),
NETWORKDAYS.INTL($AW318,$AX318,1,_xlpm.VD)))),0)),
$DH318="месяц",
$DR318*BE318,
$DH318="неделя",
$DR318*BE318/7*(ROUNDUP((DAY(EOMONTH(BE$15,0)))/4,0))),
0)</f>
        <v/>
      </c>
      <c r="DY318" s="125">
        <f t="array" ref="DY318">
IFERROR(_xlfn.IFS(
$DH318="день_1",
$DR318*$BL318/($AX318-$AW318+1)*BF318*(DAY(EOMONTH(BF$15,0))),
$DH318="день_2",
$DR318/30*MAX(MIN($AX318,EOMONTH(BF$15,0))-MAX($AW318,BF$15)+1,),
$DH318="раб.день",
$DR318/30*(IFERROR(
_xlfn.LET(_xlpm.VD,
CHOOSE(
{1;2;3;4;5;6;7;8;9;10;11;12;13;14;15;16;17;18},
45658,45659,45660,45661,45662,45663,45664,45665,45711,45724,45778,45779,45785,45786,45820,45821,45965,46022),
_xlfn.LET(_xlpm.DD,
MAX(MIN($AX318,EOMONTH(BF$15,0))-MAX($AW318,BF$15),),
_xlfn.IFS(
AND(MONTH($AW318)=MONTH(BF$15),MONTH($AX318)&lt;&gt;MONTH(BF$15)),
NETWORKDAYS.INTL($AW318,$AW318+_xlpm.DD,1,_xlpm.VD),
AND(MONTH($AW318)&lt;&gt;MONTH(BF$15),MONTH($AX318)=MONTH(BF$15)),
NETWORKDAYS.INTL(($AX318)-_xlpm.DD,$AX318,1,_xlpm.VD),
AND(MONTH($AW318)&lt;MONTH(BF$15),MONTH($AX318)&gt;MONTH(BF$15)),
NETWORKDAYS.INTL((EOMONTH(BF$15-1,1))-_xlpm.DD,EOMONTH(BF$15-1,1),1,_xlpm.VD),
AND(MONTH($AW318)=MONTH(BF$15),MONTH($AX318)=MONTH(BF$15)),
NETWORKDAYS.INTL($AW318,$AX318,1,_xlpm.VD)))),0)),
$DH318="месяц",
$DR318*BF318,
$DH318="неделя",
$DR318*BF318/7*(ROUNDUP((DAY(EOMONTH(BF$15,0)))/4,0))),
0)</f>
        <v/>
      </c>
      <c r="DZ318" s="125">
        <f t="array" ref="DZ318">
IFERROR(_xlfn.IFS(
$DH318="день_1",
$DR318*$BL318/($AX318-$AW318+1)*BG318*(DAY(EOMONTH(BG$15,0))),
$DH318="день_2",
$DR318/30*MAX(MIN($AX318,EOMONTH(BG$15,0))-MAX($AW318,BG$15)+1,),
$DH318="раб.день",
$DR318/30*(IFERROR(
_xlfn.LET(_xlpm.VD,
CHOOSE(
{1;2;3;4;5;6;7;8;9;10;11;12;13;14;15;16;17;18},
45658,45659,45660,45661,45662,45663,45664,45665,45711,45724,45778,45779,45785,45786,45820,45821,45965,46022),
_xlfn.LET(_xlpm.DD,
MAX(MIN($AX318,EOMONTH(BG$15,0))-MAX($AW318,BG$15),),
_xlfn.IFS(
AND(MONTH($AW318)=MONTH(BG$15),MONTH($AX318)&lt;&gt;MONTH(BG$15)),
NETWORKDAYS.INTL($AW318,$AW318+_xlpm.DD,1,_xlpm.VD),
AND(MONTH($AW318)&lt;&gt;MONTH(BG$15),MONTH($AX318)=MONTH(BG$15)),
NETWORKDAYS.INTL(($AX318)-_xlpm.DD,$AX318,1,_xlpm.VD),
AND(MONTH($AW318)&lt;MONTH(BG$15),MONTH($AX318)&gt;MONTH(BG$15)),
NETWORKDAYS.INTL((EOMONTH(BG$15-1,1))-_xlpm.DD,EOMONTH(BG$15-1,1),1,_xlpm.VD),
AND(MONTH($AW318)=MONTH(BG$15),MONTH($AX318)=MONTH(BG$15)),
NETWORKDAYS.INTL($AW318,$AX318,1,_xlpm.VD)))),0)),
$DH318="месяц",
$DR318*BG318,
$DH318="неделя",
$DR318*BG318/7*(ROUNDUP((DAY(EOMONTH(BG$15,0)))/4,0))),
0)</f>
        <v/>
      </c>
      <c r="EA318" s="125">
        <f t="array" ref="EA318">
IFERROR(_xlfn.IFS(
$DH318="день_1",
$DR318*$BL318/($AX318-$AW318+1)*BH318*(DAY(EOMONTH(BH$15,0))),
$DH318="день_2",
$DR318/30*MAX(MIN($AX318,EOMONTH(BH$15,0))-MAX($AW318,BH$15)+1,),
$DH318="раб.день",
$DR318/30*(IFERROR(
_xlfn.LET(_xlpm.VD,
CHOOSE(
{1;2;3;4;5;6;7;8;9;10;11;12;13;14;15;16;17;18},
45658,45659,45660,45661,45662,45663,45664,45665,45711,45724,45778,45779,45785,45786,45820,45821,45965,46022),
_xlfn.LET(_xlpm.DD,
MAX(MIN($AX318,EOMONTH(BH$15,0))-MAX($AW318,BH$15),),
_xlfn.IFS(
AND(MONTH($AW318)=MONTH(BH$15),MONTH($AX318)&lt;&gt;MONTH(BH$15)),
NETWORKDAYS.INTL($AW318,$AW318+_xlpm.DD,1,_xlpm.VD),
AND(MONTH($AW318)&lt;&gt;MONTH(BH$15),MONTH($AX318)=MONTH(BH$15)),
NETWORKDAYS.INTL(($AX318)-_xlpm.DD,$AX318,1,_xlpm.VD),
AND(MONTH($AW318)&lt;MONTH(BH$15),MONTH($AX318)&gt;MONTH(BH$15)),
NETWORKDAYS.INTL((EOMONTH(BH$15-1,1))-_xlpm.DD,EOMONTH(BH$15-1,1),1,_xlpm.VD),
AND(MONTH($AW318)=MONTH(BH$15),MONTH($AX318)=MONTH(BH$15)),
NETWORKDAYS.INTL($AW318,$AX318,1,_xlpm.VD)))),0)),
$DH318="месяц",
$DR318*BH318,
$DH318="неделя",
$DR318*BH318/7*(ROUNDUP((DAY(EOMONTH(BH$15,0)))/4,0))),
0)</f>
        <v/>
      </c>
      <c r="EB318" s="125">
        <f t="array" ref="EB318">
IFERROR(_xlfn.IFS(
$DH318="день_1",
$DR318*$BL318/($AX318-$AW318+1)*BI318*(DAY(EOMONTH(BI$15,0))),
$DH318="день_2",
$DR318/30*MAX(MIN($AX318,EOMONTH(BI$15,0))-MAX($AW318,BI$15)+1,),
$DH318="раб.день",
$DR318/30*(IFERROR(
_xlfn.LET(_xlpm.VD,
CHOOSE(
{1;2;3;4;5;6;7;8;9;10;11;12;13;14;15;16;17;18},
45658,45659,45660,45661,45662,45663,45664,45665,45711,45724,45778,45779,45785,45786,45820,45821,45965,46022),
_xlfn.LET(_xlpm.DD,
MAX(MIN($AX318,EOMONTH(BI$15,0))-MAX($AW318,BI$15),),
_xlfn.IFS(
AND(MONTH($AW318)=MONTH(BI$15),MONTH($AX318)&lt;&gt;MONTH(BI$15)),
NETWORKDAYS.INTL($AW318,$AW318+_xlpm.DD,1,_xlpm.VD),
AND(MONTH($AW318)&lt;&gt;MONTH(BI$15),MONTH($AX318)=MONTH(BI$15)),
NETWORKDAYS.INTL(($AX318)-_xlpm.DD,$AX318,1,_xlpm.VD),
AND(MONTH($AW318)&lt;MONTH(BI$15),MONTH($AX318)&gt;MONTH(BI$15)),
NETWORKDAYS.INTL((EOMONTH(BI$15-1,1))-_xlpm.DD,EOMONTH(BI$15-1,1),1,_xlpm.VD),
AND(MONTH($AW318)=MONTH(BI$15),MONTH($AX318)=MONTH(BI$15)),
NETWORKDAYS.INTL($AW318,$AX318,1,_xlpm.VD)))),0)),
$DH318="месяц",
$DR318*BI318,
$DH318="неделя",
$DR318*BI318/7*(ROUNDUP((DAY(EOMONTH(BI$15,0)))/4,0))),
0)</f>
        <v/>
      </c>
      <c r="EC318" s="125">
        <f t="array" ref="EC318">
IFERROR(_xlfn.IFS(
$DH318="день_1",
$DR318*$BL318/($AX318-$AW318+1)*BJ318*(DAY(EOMONTH(BJ$15,0))),
$DH318="день_2",
$DR318/30*MAX(MIN($AX318,EOMONTH(BJ$15,0))-MAX($AW318,BJ$15)+1,),
$DH318="раб.день",
$DR318/30*(IFERROR(
_xlfn.LET(_xlpm.VD,
CHOOSE(
{1;2;3;4;5;6;7;8;9;10;11;12;13;14;15;16;17;18},
45658,45659,45660,45661,45662,45663,45664,45665,45711,45724,45778,45779,45785,45786,45820,45821,45965,46022),
_xlfn.LET(_xlpm.DD,
MAX(MIN($AX318,EOMONTH(BJ$15,0))-MAX($AW318,BJ$15),),
_xlfn.IFS(
AND(MONTH($AW318)=MONTH(BJ$15),MONTH($AX318)&lt;&gt;MONTH(BJ$15)),
NETWORKDAYS.INTL($AW318,$AW318+_xlpm.DD,1,_xlpm.VD),
AND(MONTH($AW318)&lt;&gt;MONTH(BJ$15),MONTH($AX318)=MONTH(BJ$15)),
NETWORKDAYS.INTL(($AX318)-_xlpm.DD,$AX318,1,_xlpm.VD),
AND(MONTH($AW318)&lt;MONTH(BJ$15),MONTH($AX318)&gt;MONTH(BJ$15)),
NETWORKDAYS.INTL((EOMONTH(BJ$15-1,1))-_xlpm.DD,EOMONTH(BJ$15-1,1),1,_xlpm.VD),
AND(MONTH($AW318)=MONTH(BJ$15),MONTH($AX318)=MONTH(BJ$15)),
NETWORKDAYS.INTL($AW318,$AX318,1,_xlpm.VD)))),0)),
$DH318="месяц",
$DR318*BJ318,
$DH318="неделя",
$DR318*BJ318/7*(ROUNDUP((DAY(EOMONTH(BJ$15,0)))/4,0))),
0)</f>
        <v/>
      </c>
      <c r="ED318" s="125">
        <f t="array" ref="ED318">
IFERROR(_xlfn.IFS(
$DH318="день_1",
$DR318*$BL318/($AX318-$AW318+1)*BK318*(DAY(EOMONTH(BK$15,0))),
$DH318="день_2",
$DR318/30*MAX(MIN($AX318,EOMONTH(BK$15,0))-MAX($AW318,BK$15)+1,),
$DH318="раб.день",
$DR318/30*(IFERROR(
_xlfn.LET(_xlpm.VD,
CHOOSE(
{1;2;3;4;5;6;7;8;9;10;11;12;13;14;15;16;17;18},
45658,45659,45660,45661,45662,45663,45664,45665,45711,45724,45778,45779,45785,45786,45820,45821,45965,46022),
_xlfn.LET(_xlpm.DD,
MAX(MIN($AX318,EOMONTH(BK$15,0))-MAX($AW318,BK$15),),
_xlfn.IFS(
AND(MONTH($AW318)=MONTH(BK$15),MONTH($AX318)&lt;&gt;MONTH(BK$15)),
NETWORKDAYS.INTL($AW318,$AW318+_xlpm.DD,1,_xlpm.VD),
AND(MONTH($AW318)&lt;&gt;MONTH(BK$15),MONTH($AX318)=MONTH(BK$15)),
NETWORKDAYS.INTL(($AX318)-_xlpm.DD,$AX318,1,_xlpm.VD),
AND(MONTH($AW318)&lt;MONTH(BK$15),MONTH($AX318)&gt;MONTH(BK$15)),
NETWORKDAYS.INTL((EOMONTH(BK$15-1,1))-_xlpm.DD,EOMONTH(BK$15-1,1),1,_xlpm.VD),
AND(MONTH($AW318)=MONTH(BK$15),MONTH($AX318)=MONTH(BK$15)),
NETWORKDAYS.INTL($AW318,$AX318,1,_xlpm.VD)))),0)),
$DH318="месяц",
$DR318*BK318,
$DH318="неделя",
$DR318*BK318/7*(ROUNDUP((DAY(EOMONTH(BK$15,0)))/4,0))),
0)</f>
        <v/>
      </c>
      <c r="EE318" s="125">
        <f>SUM($DS318,$DT318,$DU318,$DV318,$DW318,$DX318,$DY318,$DZ318,$EA318,$EB318,$EC318,$ED318)</f>
        <v/>
      </c>
      <c r="EF318" s="125">
        <f>IFERROR(ROUND($EE318*(1+$EP318),2),0)</f>
        <v/>
      </c>
      <c r="EG318" s="128" t="n">
        <v>1</v>
      </c>
      <c r="EH318" s="126" t="n">
        <v>0</v>
      </c>
      <c r="EI318" s="126">
        <f>ROUND(SUM($EH318:$EH318)*SUM($AB318:$AB318)*$EG318,2)</f>
        <v/>
      </c>
      <c r="EJ318" s="126">
        <f>ROUND($EI318*(1+$EP318),2)</f>
        <v/>
      </c>
      <c r="EK318" s="126" t="n">
        <v>0</v>
      </c>
      <c r="EL318" s="126">
        <f>ROUND(SUM($EK318:$EK318)*SUM($AB318:$AB318)*$EG318,2)</f>
        <v/>
      </c>
      <c r="EM318" s="126">
        <f>ROUND($EL318*(1+$EP318),2)</f>
        <v/>
      </c>
      <c r="EN318" s="126">
        <f>SUM($EE318,$EI318,$EL318)</f>
        <v/>
      </c>
      <c r="EO318" s="126">
        <f>SUM($EF318,$EJ318,$EM318)</f>
        <v/>
      </c>
      <c r="EP318" s="59" t="inlineStr">
        <is>
          <t>20%</t>
        </is>
      </c>
      <c r="EQ318" s="59" t="n"/>
      <c r="ER318" s="60">
        <f t="array" ref="ER318">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MATCH(ES318,
{"AMS";"RussOutdoor";"HD Outdoor";"Ingroup";"IQ";"Ledproduction";"LisChannel";"Logic";"Media-PPL";"NovikovTV | НовиковТВ";"SMA";"SOK";"КрокусТВ | CrocusTV | IndoorTV";"Сити";"ТЯК Москва"},
0)),"")</f>
        <v/>
      </c>
      <c r="ES318" s="60" t="n"/>
      <c r="ET318" s="60">
        <f t="array" ref="ET318">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MATCH(ES318,
{"AMS";"RussOutdoor";"HD Outdoor";"Ingroup";"IQ";"Ledproduction";"LisChannel";"Logic";"Media-PPL";"NovikovTV | НовиковТВ";"SMA";"SOK";"КрокусТВ | CrocusTV | IndoorTV";"Сити";"ТЯК Москва"},
0)),"")</f>
        <v/>
      </c>
      <c r="EU318" s="60" t="n"/>
      <c r="EV318" s="60" t="n"/>
      <c r="EX318" s="110">
        <f t="array" ref="EX318">
($AR318/30
+N("ТРАФИК ПЛОЩАДКИ"))*
(IFERROR(
_xlfn.LET(
_xlpm.GPR,
HLOOKUP($L318,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(MATCH($T318,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IF($Q318="цифровой",_xlpm.GPR/$AG318,_xlpm.GPR/60)),
0)
+N("DWELL TIME"))*
(IF($AB318=0,0,IF($AB318=1,0.3,IF($AB318=2,0.5,IF($AB318&gt;2,1))))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_xlfn.IFS($AC318="да",1.2,$AC318="нет",1)*
_xlfn.IFS($AD318="да",1.2,$AD318="нет",1)*
IF(R318="статический",1,1.2)*
$X318*
INDEX(
{1.2;1;1.2;1.2;1;1.2;1.2;1.2;1.2;1.2;1.2;1;1.2;1.2;1.2;1.2;1;1;1.2;1.2;1.2;1;1;1;1;1.2;1.2;1.2;1.2;1;1;1;1;1.2;1.2;1.2;1.2;1.2;1.2;1.2;1.2;1;1;1.2;1;1;1;1;1.5;1;1;1.5;1.5;1.2},
MATCH($Q318,_xlpm.MI,0)))&gt;{0.02;0.04;0.06;0.1;0.2;0.4;0.6;0.8;1;2;4;6})),
{0;1;2;3;4;5;6;7;8;9;10;11;12},
0)))
+N("КОЭФФИЦИЕНТ КОНТАКТА"))))*
(_xlfn.IFS($X318&lt;0.1,$X318/1000,$X318&gt;25,5.2,AND($X318&gt;=0.1,$X318&lt;=25),(($X318*2+0.1)/10)*($X318/10)))*
IFERROR((_xlfn.LET(
_xlpm.MA,
{0;0.8;0.85;0.9;0.95;1},
_xlpm.MAA,
{0;1;2;3;4;5},
INDEX(_xlpm.MA,MATCH(SUMPRODUCT(--((IF(ROUND(_xlpm.MAA,1)&gt;5,5,ROUND($AB318,1)))&gt;{0;1;2;3;4;5})),_xlpm.MAA,0)))
+N("КОЭФФИЦИЕНТ КОЛ-ВО КОНСТРУКЦИЙ")),1)*
$AB318,0))*
(IF($Q318="цифровой",$AG318/15*$AI318,1)
+N("ДЛЯ ЦИФРЫ"))</f>
        <v/>
      </c>
      <c r="EY318" s="110">
        <f>IFERROR(EX318*AY318,0)</f>
        <v/>
      </c>
      <c r="EZ318" s="131">
        <f>IFERROR(DP318/EY318*1000,0)</f>
        <v/>
      </c>
      <c r="FA318" s="112">
        <f>IFERROR(FC318/FB318,0)</f>
        <v/>
      </c>
      <c r="FB318" s="112">
        <f>IFERROR((FC318/(EY318/FF318*#REF!))*0.825,0)</f>
        <v/>
      </c>
      <c r="FC318" s="112">
        <f>IFERROR(((EX318*30/AR318)*100)/30,0)</f>
        <v/>
      </c>
      <c r="FD318" s="112">
        <f>IFERROR(EY318/G318*100%,0)</f>
        <v/>
      </c>
      <c r="FE318" s="112">
        <f>IFERROR(FD318/FC318*100%,0)</f>
        <v/>
      </c>
      <c r="FF318" s="110">
        <f>IFERROR(AR318/30*AY318,0)</f>
        <v/>
      </c>
    </row>
    <row r="319" ht="13" customHeight="1">
      <c r="A319" s="59" t="n"/>
      <c r="B319" s="60" t="n"/>
      <c r="C319" s="60" t="n"/>
      <c r="D319" s="60">
        <f t="array" ref="D319">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MATCH($E319,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19" s="60">
        <f t="array" ref="E319">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MATCH($F319,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19" s="60" t="inlineStr"/>
      <c r="G319" s="60" t="n"/>
      <c r="H319" s="60">
        <f t="array" ref="H319">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MATCH($I319,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19" s="60" t="n"/>
      <c r="J319" s="60" t="n"/>
      <c r="K319" s="60" t="n"/>
      <c r="L319" s="60" t="n"/>
      <c r="M319" s="60" t="n"/>
      <c r="N319" s="60" t="n"/>
      <c r="O319" s="60" t="n"/>
      <c r="P319" s="60">
        <f t="array" ref="P319">
_xlfn.IFS(
ISNUMBER(MATCH($Q319,{"шелфбаннер","разделитель","монетница","чековая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ISNUMBER(MATCH($Q319,{"LED/LCD","видеокулер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ISNUMBER(MATCH($Q319,{"автомобиль","машина","выставочное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ISNUMBER(MATCH($Q319,{"билборд","лифтовая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ISNUMBER(MATCH($Q319,{"навигация","подвесной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ISNUMBER(MATCH($Q319,{"движущаяся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ISNUMBER(MATCH($Q319,{"каталог","журнал"},)),
"Пресса",
$Q319="","")</f>
        <v/>
      </c>
      <c r="Q319" s="60" t="n"/>
      <c r="R319" s="60">
        <f t="array" ref="R319">
IFERROR(
_xlfn.IFS(
OR(ISNUMBER(MATCH($Q319,{"экспозиция","макет","стенд","автостенд","авто стенд","выставочное пространство","выставочные стенды","модульные выставочные стенды","3Д конструкция","3D конструкция"},)),P319="Экспонирование"),
"нестандартный",
ISNUMBER(MATCH($Q319,{"скроллер","призматрон"},)),
"динамический",
$P319="Видео",
"цифровой",
OR($P319="Пресса",$P319="Щит",$P319="POSm",$P319="Подвес",$P319="Брендирование/оклейка"),
"статический"),"")</f>
        <v/>
      </c>
      <c r="S319" s="59" t="n"/>
      <c r="T319" s="60" t="n"/>
      <c r="U319" s="60" t="n"/>
      <c r="V319" s="60">
        <f>
IF(P319="Видео",
"цифровой постер/ролик",
IF(ISNUMBER(MATCH(Q319,{"короб световой","короб световой | лайтбокс","короб световой | кристалайт","лайтбокс","лайт бокс","кристалайт","LB","lightbox"},)),
"бэклит",
IF(P319="Брендирование/оклейка",
"перфарированная пленка/самоклейка",
IF(P319="Экспонирование",
"под запрос",
IF(P319="Подвес",
"баннер/ткань",
"")))))</f>
        <v/>
      </c>
      <c r="W319" s="59" t="n"/>
      <c r="X319" s="59" t="n"/>
      <c r="Y319" s="59" t="n"/>
      <c r="Z319" s="61" t="n"/>
      <c r="AA319" s="61" t="n"/>
      <c r="AB319" s="61">
        <f>IF(BL319&gt;0,Z319,0)</f>
        <v/>
      </c>
      <c r="AC319" s="59" t="n"/>
      <c r="AD319" s="59" t="n"/>
      <c r="AE319" s="59" t="n"/>
      <c r="AF319" s="59" t="n"/>
      <c r="AG319" s="59" t="n"/>
      <c r="AH319" s="59" t="n"/>
      <c r="AI319" s="59" t="n"/>
      <c r="AJ319" s="59" t="n"/>
      <c r="AK319" s="59" t="n"/>
      <c r="AL319" s="62">
        <f>IFERROR(IF(OR(R319="статический",R319="динамический",R319="нестандартный",R319="",R319=""),"-",IF(AND(AH319="-",AI319="-"),"-",AK319*3600/AH319*AI319)),"-")</f>
        <v/>
      </c>
      <c r="AM319" s="62">
        <f>IFERROR(IF(OR(R319="статический",R319="динамический",R319="",R319="", R319="BTL",R319="нестандартный"),"-",AG319*AI319*AL319/60),"-")</f>
        <v/>
      </c>
      <c r="AN319" s="63">
        <f>IFERROR(IF(AH319="","-",AG319*AI319/AH319),"-")</f>
        <v/>
      </c>
      <c r="AO319" s="59">
        <f>IFERROR(IF(OR($R319="статический",$R319="динамический",$R319="",$R319="",$R319="BTL",$R319="нестандартный"),"-",$AL319*$AY319),"-")</f>
        <v/>
      </c>
      <c r="AP319" s="62">
        <f>IFERROR(IF(OR($R319="статический",$R319="динамический",$R319="",$R319="",$R319="BTL",$R319="нестандартный"),"-",$AM319*AY319),"-")</f>
        <v/>
      </c>
      <c r="AQ319" s="64" t="n"/>
      <c r="AR319" s="61" t="n"/>
      <c r="AS319" s="61" t="n"/>
      <c r="AT319" s="61" t="n"/>
      <c r="AU319" s="65" t="n"/>
      <c r="AV319" s="124">
        <f>IFERROR(DR319/AT319*1000,"n/a")</f>
        <v/>
      </c>
      <c r="AW319" s="67" t="n"/>
      <c r="AX319" s="67" t="n"/>
      <c r="AY319" s="43">
        <f>IFERROR(IF(OR($AW319="",$AX319=""),"",_xlfn.DAYS($AX319+1,$AW319)),"")</f>
        <v/>
      </c>
      <c r="AZ319" s="68">
        <f t="array" ref="AZ319">
_xlfn.LET(_xlpm.COEFF,
IF($AW319+$AX319=0,0,IF(MAX(MIN($AX319,EOMONTH(AZ$15,0))-MAX($AW319,AZ$15)+1,)&gt;0,1,0)),
_xlfn.IFS(
$ES319="LisChannel",
_xlpm.COEFF*
INDEX({1;1;1.2;1.2;1;1;1;1;1.2;1.2;1.2;1.2},
MATCH(MONTH(AZ$15),
{1,2,3,4,5,6,7,8,9,10,11,12})),
CONCATENATE($ES319," ",$L319)="RussOutdoor метро",
_xlpm.COEFF*
INDEX({0.8;0.9;1.1;1.1;1;1;1;1;1.1;1.1;1.1;1.1},
MATCH(MONTH(AZ$15),
{1,2,3,4,5,6,7,8,9,10,11,12})),
$ES319&lt;&gt;"LisChannel",
_xlpm.COEFF,
$ES319&lt;&gt;"RussOutdoor",
_xlpm.COEFF))</f>
        <v/>
      </c>
      <c r="BA319" s="68">
        <f t="array" ref="BA319">
_xlfn.LET(_xlpm.COEFF,
IF($AW319+$AX319=0,0,IF(MAX(MIN($AX319,EOMONTH(BA$15,0))-MAX($AW319,BA$15)+1,)&gt;0,1,0)),
_xlfn.IFS(
$ES319="LisChannel",
_xlpm.COEFF*
INDEX({1;1;1.2;1.2;1;1;1;1;1.2;1.2;1.2;1.2},
MATCH(MONTH(BA$15),
{1,2,3,4,5,6,7,8,9,10,11,12})),
CONCATENATE($ES319," ",$L319)="RussOutdoor метро",
_xlpm.COEFF*
INDEX({0.8;0.9;1.1;1.1;1;1;1;1;1.1;1.1;1.1;1.1},
MATCH(MONTH(BA$15),
{1,2,3,4,5,6,7,8,9,10,11,12})),
$ES319&lt;&gt;"LisChannel",
_xlpm.COEFF,
$ES319&lt;&gt;"RussOutdoor",
_xlpm.COEFF))</f>
        <v/>
      </c>
      <c r="BB319" s="68">
        <f t="array" ref="BB319">
_xlfn.LET(_xlpm.COEFF,
IF($AW319+$AX319=0,0,IF(MAX(MIN($AX319,EOMONTH(BB$15,0))-MAX($AW319,BB$15)+1,)&gt;0,1,0)),
_xlfn.IFS(
$ES319="LisChannel",
_xlpm.COEFF*
INDEX({1;1;1.2;1.2;1;1;1;1;1.2;1.2;1.2;1.2},
MATCH(MONTH(BB$15),
{1,2,3,4,5,6,7,8,9,10,11,12})),
CONCATENATE($ES319," ",$L319)="RussOutdoor метро",
_xlpm.COEFF*
INDEX({0.8;0.9;1.1;1.1;1;1;1;1;1.1;1.1;1.1;1.1},
MATCH(MONTH(BB$15),
{1,2,3,4,5,6,7,8,9,10,11,12})),
$ES319&lt;&gt;"LisChannel",
_xlpm.COEFF,
$ES319&lt;&gt;"RussOutdoor",
_xlpm.COEFF))</f>
        <v/>
      </c>
      <c r="BC319" s="68">
        <f t="array" ref="BC319">
_xlfn.LET(_xlpm.COEFF,
IF($AW319+$AX319=0,0,IF(MAX(MIN($AX319,EOMONTH(BC$15,0))-MAX($AW319,BC$15)+1,)&gt;0,1,0)),
_xlfn.IFS(
$ES319="LisChannel",
_xlpm.COEFF*
INDEX({1;1;1.2;1.2;1;1;1;1;1.2;1.2;1.2;1.2},
MATCH(MONTH(BC$15),
{1,2,3,4,5,6,7,8,9,10,11,12})),
CONCATENATE($ES319," ",$L319)="RussOutdoor метро",
_xlpm.COEFF*
INDEX({0.8;0.9;1.1;1.1;1;1;1;1;1.1;1.1;1.1;1.1},
MATCH(MONTH(BC$15),
{1,2,3,4,5,6,7,8,9,10,11,12})),
$ES319&lt;&gt;"LisChannel",
_xlpm.COEFF,
$ES319&lt;&gt;"RussOutdoor",
_xlpm.COEFF))</f>
        <v/>
      </c>
      <c r="BD319" s="68">
        <f t="array" ref="BD319">
_xlfn.LET(_xlpm.COEFF,
IF($AW319+$AX319=0,0,IF(MAX(MIN($AX319,EOMONTH(BD$15,0))-MAX($AW319,BD$15)+1,)&gt;0,1,0)),
_xlfn.IFS(
$ES319="LisChannel",
_xlpm.COEFF*
INDEX({1;1;1.2;1.2;1;1;1;1;1.2;1.2;1.2;1.2},
MATCH(MONTH(BD$15),
{1,2,3,4,5,6,7,8,9,10,11,12})),
CONCATENATE($ES319," ",$L319)="RussOutdoor метро",
_xlpm.COEFF*
INDEX({0.8;0.9;1.1;1.1;1;1;1;1;1.1;1.1;1.1;1.1},
MATCH(MONTH(BD$15),
{1,2,3,4,5,6,7,8,9,10,11,12})),
$ES319&lt;&gt;"LisChannel",
_xlpm.COEFF,
$ES319&lt;&gt;"RussOutdoor",
_xlpm.COEFF))</f>
        <v/>
      </c>
      <c r="BE319" s="68">
        <f t="array" ref="BE319">
_xlfn.LET(_xlpm.COEFF,
IF($AW319+$AX319=0,0,IF(MAX(MIN($AX319,EOMONTH(BE$15,0))-MAX($AW319,BE$15)+1,)&gt;0,1,0)),
_xlfn.IFS(
$ES319="LisChannel",
_xlpm.COEFF*
INDEX({1;1;1.2;1.2;1;1;1;1;1.2;1.2;1.2;1.2},
MATCH(MONTH(BE$15),
{1,2,3,4,5,6,7,8,9,10,11,12})),
CONCATENATE($ES319," ",$L319)="RussOutdoor метро",
_xlpm.COEFF*
INDEX({0.8;0.9;1.1;1.1;1;1;1;1;1.1;1.1;1.1;1.1},
MATCH(MONTH(BE$15),
{1,2,3,4,5,6,7,8,9,10,11,12})),
$ES319&lt;&gt;"LisChannel",
_xlpm.COEFF,
$ES319&lt;&gt;"RussOutdoor",
_xlpm.COEFF))</f>
        <v/>
      </c>
      <c r="BF319" s="68">
        <f t="array" ref="BF319">
_xlfn.LET(_xlpm.COEFF,
IF($AW319+$AX319=0,0,IF(MAX(MIN($AX319,EOMONTH(BF$15,0))-MAX($AW319,BF$15)+1,)&gt;0,1,0)),
_xlfn.IFS(
$ES319="LisChannel",
_xlpm.COEFF*
INDEX({1;1;1.2;1.2;1;1;1;1;1.2;1.2;1.2;1.2},
MATCH(MONTH(BF$15),
{1,2,3,4,5,6,7,8,9,10,11,12})),
CONCATENATE($ES319," ",$L319)="RussOutdoor метро",
_xlpm.COEFF*
INDEX({0.8;0.9;1.1;1.1;1;1;1;1;1.1;1.1;1.1;1.1},
MATCH(MONTH(BF$15),
{1,2,3,4,5,6,7,8,9,10,11,12})),
$ES319&lt;&gt;"LisChannel",
_xlpm.COEFF,
$ES319&lt;&gt;"RussOutdoor",
_xlpm.COEFF))</f>
        <v/>
      </c>
      <c r="BG319" s="68">
        <f t="array" ref="BG319">
_xlfn.LET(_xlpm.COEFF,
IF($AW319+$AX319=0,0,IF(MAX(MIN($AX319,EOMONTH(BG$15,0))-MAX($AW319,BG$15)+1,)&gt;0,1,0)),
_xlfn.IFS(
$ES319="LisChannel",
_xlpm.COEFF*
INDEX({1;1;1.2;1.2;1;1;1;1;1.2;1.2;1.2;1.2},
MATCH(MONTH(BG$15),
{1,2,3,4,5,6,7,8,9,10,11,12})),
CONCATENATE($ES319," ",$L319)="RussOutdoor метро",
_xlpm.COEFF*
INDEX({0.8;0.9;1.1;1.1;1;1;1;1;1.1;1.1;1.1;1.1},
MATCH(MONTH(BG$15),
{1,2,3,4,5,6,7,8,9,10,11,12})),
$ES319&lt;&gt;"LisChannel",
_xlpm.COEFF,
$ES319&lt;&gt;"RussOutdoor",
_xlpm.COEFF))</f>
        <v/>
      </c>
      <c r="BH319" s="68">
        <f t="array" ref="BH319">
_xlfn.LET(_xlpm.COEFF,
IF($AW319+$AX319=0,0,IF(MAX(MIN($AX319,EOMONTH(BH$15,0))-MAX($AW319,BH$15)+1,)&gt;0,1,0)),
_xlfn.IFS(
$ES319="LisChannel",
_xlpm.COEFF*
INDEX({1;1;1.2;1.2;1;1;1;1;1.2;1.2;1.2;1.2},
MATCH(MONTH(BH$15),
{1,2,3,4,5,6,7,8,9,10,11,12})),
CONCATENATE($ES319," ",$L319)="RussOutdoor метро",
_xlpm.COEFF*
INDEX({0.8;0.9;1.1;1.1;1;1;1;1;1.1;1.1;1.1;1.1},
MATCH(MONTH(BH$15),
{1,2,3,4,5,6,7,8,9,10,11,12})),
$ES319&lt;&gt;"LisChannel",
_xlpm.COEFF,
$ES319&lt;&gt;"RussOutdoor",
_xlpm.COEFF))</f>
        <v/>
      </c>
      <c r="BI319" s="68">
        <f t="array" ref="BI319">
_xlfn.LET(_xlpm.COEFF,
IF($AW319+$AX319=0,0,IF(MAX(MIN($AX319,EOMONTH(BI$15,0))-MAX($AW319,BI$15)+1,)&gt;0,1,0)),
_xlfn.IFS(
$ES319="LisChannel",
_xlpm.COEFF*
INDEX({1;1;1.2;1.2;1;1;1;1;1.2;1.2;1.2;1.2},
MATCH(MONTH(BI$15),
{1,2,3,4,5,6,7,8,9,10,11,12})),
CONCATENATE($ES319," ",$L319)="RussOutdoor метро",
_xlpm.COEFF*
INDEX({0.8;0.9;1.1;1.1;1;1;1;1;1.1;1.1;1.1;1.1},
MATCH(MONTH(BI$15),
{1,2,3,4,5,6,7,8,9,10,11,12})),
$ES319&lt;&gt;"LisChannel",
_xlpm.COEFF,
$ES319&lt;&gt;"RussOutdoor",
_xlpm.COEFF))</f>
        <v/>
      </c>
      <c r="BJ319" s="68">
        <f t="array" ref="BJ319">
_xlfn.LET(_xlpm.COEFF,
IF($AW319+$AX319=0,0,IF(MAX(MIN($AX319,EOMONTH(BJ$15,0))-MAX($AW319,BJ$15)+1,)&gt;0,1,0)),
_xlfn.IFS(
$ES319="LisChannel",
_xlpm.COEFF*
INDEX({1;1;1.2;1.2;1;1;1;1;1.2;1.2;1.2;1.2},
MATCH(MONTH(BJ$15),
{1,2,3,4,5,6,7,8,9,10,11,12})),
CONCATENATE($ES319," ",$L319)="RussOutdoor метро",
_xlpm.COEFF*
INDEX({0.8;0.9;1.1;1.1;1;1;1;1;1.1;1.1;1.1;1.1},
MATCH(MONTH(BJ$15),
{1,2,3,4,5,6,7,8,9,10,11,12})),
$ES319&lt;&gt;"LisChannel",
_xlpm.COEFF,
$ES319&lt;&gt;"RussOutdoor",
_xlpm.COEFF))</f>
        <v/>
      </c>
      <c r="BK319" s="68">
        <f t="array" ref="BK319">
_xlfn.LET(_xlpm.COEFF,
IF($AW319+$AX319=0,0,IF(MAX(MIN($AX319,EOMONTH(BK$15,0))-MAX($AW319,BK$15)+1,)&gt;0,1,0)),
_xlfn.IFS(
$ES319="LisChannel",
_xlpm.COEFF*
INDEX({1;1;1.2;1.2;1;1;1;1;1.2;1.2;1.2;1.2},
MATCH(MONTH(BK$15),
{1,2,3,4,5,6,7,8,9,10,11,12})),
CONCATENATE($ES319," ",$L319)="RussOutdoor метро",
_xlpm.COEFF*
INDEX({0.8;0.9;1.1;1.1;1;1;1;1;1.1;1.1;1.1;1.1},
MATCH(MONTH(BK$15),
{1,2,3,4,5,6,7,8,9,10,11,12})),
$ES319&lt;&gt;"LisChannel",
_xlpm.COEFF,
$ES319&lt;&gt;"RussOutdoor",
_xlpm.COEFF))</f>
        <v/>
      </c>
      <c r="BL319" s="62">
        <f>COUNTIFS($AZ319:$BK319,"&gt;0")</f>
        <v/>
      </c>
      <c r="BM319" s="65" t="n"/>
      <c r="BN319" s="125">
        <f>$DJ319</f>
        <v/>
      </c>
      <c r="BO319" s="63">
        <f>$DQ319</f>
        <v/>
      </c>
      <c r="BP319" s="125">
        <f>
IFERROR(
IF($BL319=0,0,
$BN319*(1-$BO319)),
0)</f>
        <v/>
      </c>
      <c r="BQ319" s="125">
        <f t="array" ref="BQ319">
IFERROR(
_xlfn.IFS(
$DH319="день_1",
$BP319*$BL319/($AX319-$AW319+1)*AZ319*(DAY(EOMONTH(AZ$15,0))),
$DH319="день_2",
$BP319/30*MAX(MIN($AX319,EOMONTH(AZ$15,0))-MAX($AW319,AZ$15)+1,),
$DH319="раб.день",
$BP319/30*(IFERROR(
_xlfn.LET(_xlpm.VD,
CHOOSE(
{1;2;3;4;5;6;7;8;9;10;11;12;13;14;15;16;17;18},
45658,45659,45660,45661,45662,45663,45664,45665,45711,45724,45778,45779,45785,45786,45820,45821,45965,46022),
_xlfn.LET(_xlpm.DD,
MAX(MIN($AX319,EOMONTH(AZ$15,0))-MAX($AW319,AZ$15),),
_xlfn.IFS(
AND(MONTH($AW319)=MONTH(AZ$15),MONTH($AX319)&lt;&gt;MONTH(AZ$15)),
NETWORKDAYS.INTL($AW319,$AW319+_xlpm.DD,1,_xlpm.VD),
AND(MONTH($AW319)&lt;&gt;MONTH(AZ$15),MONTH($AX319)=MONTH(AZ$15)),
NETWORKDAYS.INTL(($AX319)-_xlpm.DD,$AX319,1,_xlpm.VD),
AND(MONTH($AW319)&lt;MONTH(AZ$15),MONTH($AX319)&gt;MONTH(AZ$15)),
NETWORKDAYS.INTL((EOMONTH(AZ$15-1,1))-_xlpm.DD,EOMONTH(AZ$15-1,1),1,_xlpm.VD),
AND(MONTH($AW319)=MONTH(AZ$15),MONTH($AX319)=MONTH(AZ$15)),
NETWORKDAYS.INTL($AW319,$AX319,1,_xlpm.VD)))),0)),
$DH319="месяц",
$BP319*AZ319,
$DH319="неделя",
$BP319*AZ319/7*(ROUNDUP((DAY(EOMONTH(AZ$15,0)))/4,0))),
0)</f>
        <v/>
      </c>
      <c r="BR319" s="125">
        <f t="array" ref="BR319">
IFERROR(
_xlfn.IFS(
$DH319="день_1",
$BP319*$BL319/($AX319-$AW319+1)*BA319*(DAY(EOMONTH(BA$15,0))),
$DH319="день_2",
$BP319/30*MAX(MIN($AX319,EOMONTH(BA$15,0))-MAX($AW319,BA$15)+1,),
$DH319="раб.день",
$BP319/30*(IFERROR(
_xlfn.LET(_xlpm.VD,
CHOOSE(
{1;2;3;4;5;6;7;8;9;10;11;12;13;14;15;16;17;18},
45658,45659,45660,45661,45662,45663,45664,45665,45711,45724,45778,45779,45785,45786,45820,45821,45965,46022),
_xlfn.LET(_xlpm.DD,
MAX(MIN($AX319,EOMONTH(BA$15,0))-MAX($AW319,BA$15),),
_xlfn.IFS(
AND(MONTH($AW319)=MONTH(BA$15),MONTH($AX319)&lt;&gt;MONTH(BA$15)),
NETWORKDAYS.INTL($AW319,$AW319+_xlpm.DD,1,_xlpm.VD),
AND(MONTH($AW319)&lt;&gt;MONTH(BA$15),MONTH($AX319)=MONTH(BA$15)),
NETWORKDAYS.INTL(($AX319)-_xlpm.DD,$AX319,1,_xlpm.VD),
AND(MONTH($AW319)&lt;MONTH(BA$15),MONTH($AX319)&gt;MONTH(BA$15)),
NETWORKDAYS.INTL((EOMONTH(BA$15-1,1))-_xlpm.DD,EOMONTH(BA$15-1,1),1,_xlpm.VD),
AND(MONTH($AW319)=MONTH(BA$15),MONTH($AX319)=MONTH(BA$15)),
NETWORKDAYS.INTL($AW319,$AX319,1,_xlpm.VD)))),0)),
$DH319="месяц",
$BP319*BA319,
$DH319="неделя",
$BP319*BA319/7*(ROUNDUP((DAY(EOMONTH(BA$15,0)))/4,0))),
0)</f>
        <v/>
      </c>
      <c r="BS319" s="125">
        <f t="array" ref="BS319">
IFERROR(
_xlfn.IFS(
$DH319="день_1",
$BP319*$BL319/($AX319-$AW319+1)*BB319*(DAY(EOMONTH(BB$15,0))),
$DH319="день_2",
$BP319/30*MAX(MIN($AX319,EOMONTH(BB$15,0))-MAX($AW319,BB$15)+1,),
$DH319="раб.день",
$BP319/30*(IFERROR(
_xlfn.LET(_xlpm.VD,
CHOOSE(
{1;2;3;4;5;6;7;8;9;10;11;12;13;14;15;16;17;18},
45658,45659,45660,45661,45662,45663,45664,45665,45711,45724,45778,45779,45785,45786,45820,45821,45965,46022),
_xlfn.LET(_xlpm.DD,
MAX(MIN($AX319,EOMONTH(BB$15,0))-MAX($AW319,BB$15),),
_xlfn.IFS(
AND(MONTH($AW319)=MONTH(BB$15),MONTH($AX319)&lt;&gt;MONTH(BB$15)),
NETWORKDAYS.INTL($AW319,$AW319+_xlpm.DD,1,_xlpm.VD),
AND(MONTH($AW319)&lt;&gt;MONTH(BB$15),MONTH($AX319)=MONTH(BB$15)),
NETWORKDAYS.INTL(($AX319)-_xlpm.DD,$AX319,1,_xlpm.VD),
AND(MONTH($AW319)&lt;MONTH(BB$15),MONTH($AX319)&gt;MONTH(BB$15)),
NETWORKDAYS.INTL((EOMONTH(BB$15-1,1))-_xlpm.DD,EOMONTH(BB$15-1,1),1,_xlpm.VD),
AND(MONTH($AW319)=MONTH(BB$15),MONTH($AX319)=MONTH(BB$15)),
NETWORKDAYS.INTL($AW319,$AX319,1,_xlpm.VD)))),0)),
$DH319="месяц",
$BP319*BB319,
$DH319="неделя",
$BP319*BB319/7*(ROUNDUP((DAY(EOMONTH(BB$15,0)))/4,0))),
0)</f>
        <v/>
      </c>
      <c r="BT319" s="125">
        <f t="array" ref="BT319">
IFERROR(
_xlfn.IFS(
$DH319="день_1",
$BP319*$BL319/($AX319-$AW319+1)*BC319*(DAY(EOMONTH(BC$15,0))),
$DH319="день_2",
$BP319/30*MAX(MIN($AX319,EOMONTH(BC$15,0))-MAX($AW319,BC$15)+1,),
$DH319="раб.день",
$BP319/30*(IFERROR(
_xlfn.LET(_xlpm.VD,
CHOOSE(
{1;2;3;4;5;6;7;8;9;10;11;12;13;14;15;16;17;18},
45658,45659,45660,45661,45662,45663,45664,45665,45711,45724,45778,45779,45785,45786,45820,45821,45965,46022),
_xlfn.LET(_xlpm.DD,
MAX(MIN($AX319,EOMONTH(BC$15,0))-MAX($AW319,BC$15),),
_xlfn.IFS(
AND(MONTH($AW319)=MONTH(BC$15),MONTH($AX319)&lt;&gt;MONTH(BC$15)),
NETWORKDAYS.INTL($AW319,$AW319+_xlpm.DD,1,_xlpm.VD),
AND(MONTH($AW319)&lt;&gt;MONTH(BC$15),MONTH($AX319)=MONTH(BC$15)),
NETWORKDAYS.INTL(($AX319)-_xlpm.DD,$AX319,1,_xlpm.VD),
AND(MONTH($AW319)&lt;MONTH(BC$15),MONTH($AX319)&gt;MONTH(BC$15)),
NETWORKDAYS.INTL((EOMONTH(BC$15-1,1))-_xlpm.DD,EOMONTH(BC$15-1,1),1,_xlpm.VD),
AND(MONTH($AW319)=MONTH(BC$15),MONTH($AX319)=MONTH(BC$15)),
NETWORKDAYS.INTL($AW319,$AX319,1,_xlpm.VD)))),0)),
$DH319="месяц",
$BP319*BC319,
$DH319="неделя",
$BP319*BC319/7*(ROUNDUP((DAY(EOMONTH(BC$15,0)))/4,0))),
0)</f>
        <v/>
      </c>
      <c r="BU319" s="125">
        <f t="array" ref="BU319">
IFERROR(
_xlfn.IFS(
$DH319="день_1",
$BP319*$BL319/($AX319-$AW319+1)*BD319*(DAY(EOMONTH(BD$15,0))),
$DH319="день_2",
$BP319/30*MAX(MIN($AX319,EOMONTH(BD$15,0))-MAX($AW319,BD$15)+1,),
$DH319="раб.день",
$BP319/30*(IFERROR(
_xlfn.LET(_xlpm.VD,
CHOOSE(
{1;2;3;4;5;6;7;8;9;10;11;12;13;14;15;16;17;18},
45658,45659,45660,45661,45662,45663,45664,45665,45711,45724,45778,45779,45785,45786,45820,45821,45965,46022),
_xlfn.LET(_xlpm.DD,
MAX(MIN($AX319,EOMONTH(BD$15,0))-MAX($AW319,BD$15),),
_xlfn.IFS(
AND(MONTH($AW319)=MONTH(BD$15),MONTH($AX319)&lt;&gt;MONTH(BD$15)),
NETWORKDAYS.INTL($AW319,$AW319+_xlpm.DD,1,_xlpm.VD),
AND(MONTH($AW319)&lt;&gt;MONTH(BD$15),MONTH($AX319)=MONTH(BD$15)),
NETWORKDAYS.INTL(($AX319)-_xlpm.DD,$AX319,1,_xlpm.VD),
AND(MONTH($AW319)&lt;MONTH(BD$15),MONTH($AX319)&gt;MONTH(BD$15)),
NETWORKDAYS.INTL((EOMONTH(BD$15-1,1))-_xlpm.DD,EOMONTH(BD$15-1,1),1,_xlpm.VD),
AND(MONTH($AW319)=MONTH(BD$15),MONTH($AX319)=MONTH(BD$15)),
NETWORKDAYS.INTL($AW319,$AX319,1,_xlpm.VD)))),0)),
$DH319="месяц",
$BP319*BD319,
$DH319="неделя",
$BP319*BD319/7*(ROUNDUP((DAY(EOMONTH(BD$15,0)))/4,0))),
0)</f>
        <v/>
      </c>
      <c r="BV319" s="125">
        <f t="array" ref="BV319">
IFERROR(
_xlfn.IFS(
$DH319="день_1",
$BP319*$BL319/($AX319-$AW319+1)*BE319*(DAY(EOMONTH(BE$15,0))),
$DH319="день_2",
$BP319/30*MAX(MIN($AX319,EOMONTH(BE$15,0))-MAX($AW319,BE$15)+1,),
$DH319="раб.день",
$BP319/30*(IFERROR(
_xlfn.LET(_xlpm.VD,
CHOOSE(
{1;2;3;4;5;6;7;8;9;10;11;12;13;14;15;16;17;18},
45658,45659,45660,45661,45662,45663,45664,45665,45711,45724,45778,45779,45785,45786,45820,45821,45965,46022),
_xlfn.LET(_xlpm.DD,
MAX(MIN($AX319,EOMONTH(BE$15,0))-MAX($AW319,BE$15),),
_xlfn.IFS(
AND(MONTH($AW319)=MONTH(BE$15),MONTH($AX319)&lt;&gt;MONTH(BE$15)),
NETWORKDAYS.INTL($AW319,$AW319+_xlpm.DD,1,_xlpm.VD),
AND(MONTH($AW319)&lt;&gt;MONTH(BE$15),MONTH($AX319)=MONTH(BE$15)),
NETWORKDAYS.INTL(($AX319)-_xlpm.DD,$AX319,1,_xlpm.VD),
AND(MONTH($AW319)&lt;MONTH(BE$15),MONTH($AX319)&gt;MONTH(BE$15)),
NETWORKDAYS.INTL((EOMONTH(BE$15-1,1))-_xlpm.DD,EOMONTH(BE$15-1,1),1,_xlpm.VD),
AND(MONTH($AW319)=MONTH(BE$15),MONTH($AX319)=MONTH(BE$15)),
NETWORKDAYS.INTL($AW319,$AX319,1,_xlpm.VD)))),0)),
$DH319="месяц",
$BP319*BE319,
$DH319="неделя",
$BP319*BE319/7*(ROUNDUP((DAY(EOMONTH(BE$15,0)))/4,0))),
0)</f>
        <v/>
      </c>
      <c r="BW319" s="125">
        <f t="array" ref="BW319">
IFERROR(
_xlfn.IFS(
$DH319="день_1",
$BP319*$BL319/($AX319-$AW319+1)*BF319*(DAY(EOMONTH(BF$15,0))),
$DH319="день_2",
$BP319/30*MAX(MIN($AX319,EOMONTH(BF$15,0))-MAX($AW319,BF$15)+1,),
$DH319="раб.день",
$BP319/30*(IFERROR(
_xlfn.LET(_xlpm.VD,
CHOOSE(
{1;2;3;4;5;6;7;8;9;10;11;12;13;14;15;16;17;18},
45658,45659,45660,45661,45662,45663,45664,45665,45711,45724,45778,45779,45785,45786,45820,45821,45965,46022),
_xlfn.LET(_xlpm.DD,
MAX(MIN($AX319,EOMONTH(BF$15,0))-MAX($AW319,BF$15),),
_xlfn.IFS(
AND(MONTH($AW319)=MONTH(BF$15),MONTH($AX319)&lt;&gt;MONTH(BF$15)),
NETWORKDAYS.INTL($AW319,$AW319+_xlpm.DD,1,_xlpm.VD),
AND(MONTH($AW319)&lt;&gt;MONTH(BF$15),MONTH($AX319)=MONTH(BF$15)),
NETWORKDAYS.INTL(($AX319)-_xlpm.DD,$AX319,1,_xlpm.VD),
AND(MONTH($AW319)&lt;MONTH(BF$15),MONTH($AX319)&gt;MONTH(BF$15)),
NETWORKDAYS.INTL((EOMONTH(BF$15-1,1))-_xlpm.DD,EOMONTH(BF$15-1,1),1,_xlpm.VD),
AND(MONTH($AW319)=MONTH(BF$15),MONTH($AX319)=MONTH(BF$15)),
NETWORKDAYS.INTL($AW319,$AX319,1,_xlpm.VD)))),0)),
$DH319="месяц",
$BP319*BF319,
$DH319="неделя",
$BP319*BF319/7*(ROUNDUP((DAY(EOMONTH(BF$15,0)))/4,0))),
0)</f>
        <v/>
      </c>
      <c r="BX319" s="125">
        <f t="array" ref="BX319">
IFERROR(
_xlfn.IFS(
$DH319="день_1",
$BP319*$BL319/($AX319-$AW319+1)*BG319*(DAY(EOMONTH(BG$15,0))),
$DH319="день_2",
$BP319/30*MAX(MIN($AX319,EOMONTH(BG$15,0))-MAX($AW319,BG$15)+1,),
$DH319="раб.день",
$BP319/30*(IFERROR(
_xlfn.LET(_xlpm.VD,
CHOOSE(
{1;2;3;4;5;6;7;8;9;10;11;12;13;14;15;16;17;18},
45658,45659,45660,45661,45662,45663,45664,45665,45711,45724,45778,45779,45785,45786,45820,45821,45965,46022),
_xlfn.LET(_xlpm.DD,
MAX(MIN($AX319,EOMONTH(BG$15,0))-MAX($AW319,BG$15),),
_xlfn.IFS(
AND(MONTH($AW319)=MONTH(BG$15),MONTH($AX319)&lt;&gt;MONTH(BG$15)),
NETWORKDAYS.INTL($AW319,$AW319+_xlpm.DD,1,_xlpm.VD),
AND(MONTH($AW319)&lt;&gt;MONTH(BG$15),MONTH($AX319)=MONTH(BG$15)),
NETWORKDAYS.INTL(($AX319)-_xlpm.DD,$AX319,1,_xlpm.VD),
AND(MONTH($AW319)&lt;MONTH(BG$15),MONTH($AX319)&gt;MONTH(BG$15)),
NETWORKDAYS.INTL((EOMONTH(BG$15-1,1))-_xlpm.DD,EOMONTH(BG$15-1,1),1,_xlpm.VD),
AND(MONTH($AW319)=MONTH(BG$15),MONTH($AX319)=MONTH(BG$15)),
NETWORKDAYS.INTL($AW319,$AX319,1,_xlpm.VD)))),0)),
$DH319="месяц",
$BP319*BG319,
$DH319="неделя",
$BP319*BG319/7*(ROUNDUP((DAY(EOMONTH(BG$15,0)))/4,0))),
0)</f>
        <v/>
      </c>
      <c r="BY319" s="125">
        <f t="array" ref="BY319">
IFERROR(
_xlfn.IFS(
$DH319="день_1",
$BP319*$BL319/($AX319-$AW319+1)*BH319*(DAY(EOMONTH(BH$15,0))),
$DH319="день_2",
$BP319/30*MAX(MIN($AX319,EOMONTH(BH$15,0))-MAX($AW319,BH$15)+1,),
$DH319="раб.день",
$BP319/30*(IFERROR(
_xlfn.LET(_xlpm.VD,
CHOOSE(
{1;2;3;4;5;6;7;8;9;10;11;12;13;14;15;16;17;18},
45658,45659,45660,45661,45662,45663,45664,45665,45711,45724,45778,45779,45785,45786,45820,45821,45965,46022),
_xlfn.LET(_xlpm.DD,
MAX(MIN($AX319,EOMONTH(BH$15,0))-MAX($AW319,BH$15),),
_xlfn.IFS(
AND(MONTH($AW319)=MONTH(BH$15),MONTH($AX319)&lt;&gt;MONTH(BH$15)),
NETWORKDAYS.INTL($AW319,$AW319+_xlpm.DD,1,_xlpm.VD),
AND(MONTH($AW319)&lt;&gt;MONTH(BH$15),MONTH($AX319)=MONTH(BH$15)),
NETWORKDAYS.INTL(($AX319)-_xlpm.DD,$AX319,1,_xlpm.VD),
AND(MONTH($AW319)&lt;MONTH(BH$15),MONTH($AX319)&gt;MONTH(BH$15)),
NETWORKDAYS.INTL((EOMONTH(BH$15-1,1))-_xlpm.DD,EOMONTH(BH$15-1,1),1,_xlpm.VD),
AND(MONTH($AW319)=MONTH(BH$15),MONTH($AX319)=MONTH(BH$15)),
NETWORKDAYS.INTL($AW319,$AX319,1,_xlpm.VD)))),0)),
$DH319="месяц",
$BP319*BH319,
$DH319="неделя",
$BP319*BH319/7*(ROUNDUP((DAY(EOMONTH(BH$15,0)))/4,0))),
0)</f>
        <v/>
      </c>
      <c r="BZ319" s="125">
        <f t="array" ref="BZ319">
IFERROR(
_xlfn.IFS(
$DH319="день_1",
$BP319*$BL319/($AX319-$AW319+1)*BI319*(DAY(EOMONTH(BI$15,0))),
$DH319="день_2",
$BP319/30*MAX(MIN($AX319,EOMONTH(BI$15,0))-MAX($AW319,BI$15)+1,),
$DH319="раб.день",
$BP319/30*(IFERROR(
_xlfn.LET(_xlpm.VD,
CHOOSE(
{1;2;3;4;5;6;7;8;9;10;11;12;13;14;15;16;17;18},
45658,45659,45660,45661,45662,45663,45664,45665,45711,45724,45778,45779,45785,45786,45820,45821,45965,46022),
_xlfn.LET(_xlpm.DD,
MAX(MIN($AX319,EOMONTH(BI$15,0))-MAX($AW319,BI$15),),
_xlfn.IFS(
AND(MONTH($AW319)=MONTH(BI$15),MONTH($AX319)&lt;&gt;MONTH(BI$15)),
NETWORKDAYS.INTL($AW319,$AW319+_xlpm.DD,1,_xlpm.VD),
AND(MONTH($AW319)&lt;&gt;MONTH(BI$15),MONTH($AX319)=MONTH(BI$15)),
NETWORKDAYS.INTL(($AX319)-_xlpm.DD,$AX319,1,_xlpm.VD),
AND(MONTH($AW319)&lt;MONTH(BI$15),MONTH($AX319)&gt;MONTH(BI$15)),
NETWORKDAYS.INTL((EOMONTH(BI$15-1,1))-_xlpm.DD,EOMONTH(BI$15-1,1),1,_xlpm.VD),
AND(MONTH($AW319)=MONTH(BI$15),MONTH($AX319)=MONTH(BI$15)),
NETWORKDAYS.INTL($AW319,$AX319,1,_xlpm.VD)))),0)),
$DH319="месяц",
$BP319*BI319,
$DH319="неделя",
$BP319*BI319/7*(ROUNDUP((DAY(EOMONTH(BI$15,0)))/4,0))),
0)</f>
        <v/>
      </c>
      <c r="CA319" s="125">
        <f t="array" ref="CA319">
IFERROR(
_xlfn.IFS(
$DH319="день_1",
$BP319*$BL319/($AX319-$AW319+1)*BJ319*(DAY(EOMONTH(BJ$15,0))),
$DH319="день_2",
$BP319/30*MAX(MIN($AX319,EOMONTH(BJ$15,0))-MAX($AW319,BJ$15)+1,),
$DH319="раб.день",
$BP319/30*(IFERROR(
_xlfn.LET(_xlpm.VD,
CHOOSE(
{1;2;3;4;5;6;7;8;9;10;11;12;13;14;15;16;17;18},
45658,45659,45660,45661,45662,45663,45664,45665,45711,45724,45778,45779,45785,45786,45820,45821,45965,46022),
_xlfn.LET(_xlpm.DD,
MAX(MIN($AX319,EOMONTH(BJ$15,0))-MAX($AW319,BJ$15),),
_xlfn.IFS(
AND(MONTH($AW319)=MONTH(BJ$15),MONTH($AX319)&lt;&gt;MONTH(BJ$15)),
NETWORKDAYS.INTL($AW319,$AW319+_xlpm.DD,1,_xlpm.VD),
AND(MONTH($AW319)&lt;&gt;MONTH(BJ$15),MONTH($AX319)=MONTH(BJ$15)),
NETWORKDAYS.INTL(($AX319)-_xlpm.DD,$AX319,1,_xlpm.VD),
AND(MONTH($AW319)&lt;MONTH(BJ$15),MONTH($AX319)&gt;MONTH(BJ$15)),
NETWORKDAYS.INTL((EOMONTH(BJ$15-1,1))-_xlpm.DD,EOMONTH(BJ$15-1,1),1,_xlpm.VD),
AND(MONTH($AW319)=MONTH(BJ$15),MONTH($AX319)=MONTH(BJ$15)),
NETWORKDAYS.INTL($AW319,$AX319,1,_xlpm.VD)))),0)),
$DH319="месяц",
$BP319*BJ319,
$DH319="неделя",
$BP319*BJ319/7*(ROUNDUP((DAY(EOMONTH(BJ$15,0)))/4,0))),
0)</f>
        <v/>
      </c>
      <c r="CB319" s="125">
        <f t="array" ref="CB319">
IFERROR(
_xlfn.IFS(
$DH319="день_1",
$BP319*$BL319/($AX319-$AW319+1)*BK319*(DAY(EOMONTH(BK$15,0))),
$DH319="день_2",
$BP319/30*MAX(MIN($AX319,EOMONTH(BK$15,0))-MAX($AW319,BK$15)+1,),
$DH319="раб.день",
$BP319/30*(IFERROR(
_xlfn.LET(_xlpm.VD,
CHOOSE(
{1;2;3;4;5;6;7;8;9;10;11;12;13;14;15;16;17;18},
45658,45659,45660,45661,45662,45663,45664,45665,45711,45724,45778,45779,45785,45786,45820,45821,45965,46022),
_xlfn.LET(_xlpm.DD,
MAX(MIN($AX319,EOMONTH(BK$15,0))-MAX($AW319,BK$15),),
_xlfn.IFS(
AND(MONTH($AW319)=MONTH(BK$15),MONTH($AX319)&lt;&gt;MONTH(BK$15)),
NETWORKDAYS.INTL($AW319,$AW319+_xlpm.DD,1,_xlpm.VD),
AND(MONTH($AW319)&lt;&gt;MONTH(BK$15),MONTH($AX319)=MONTH(BK$15)),
NETWORKDAYS.INTL(($AX319)-_xlpm.DD,$AX319,1,_xlpm.VD),
AND(MONTH($AW319)&lt;MONTH(BK$15),MONTH($AX319)&gt;MONTH(BK$15)),
NETWORKDAYS.INTL((EOMONTH(BK$15-1,1))-_xlpm.DD,EOMONTH(BK$15-1,1),1,_xlpm.VD),
AND(MONTH($AW319)=MONTH(BK$15),MONTH($AX319)=MONTH(BK$15)),
NETWORKDAYS.INTL($AW319,$AX319,1,_xlpm.VD)))),0)),
$DH319="месяц",
$BP319*BK319,
$DH319="неделя",
$BP319*BK319/7*(ROUNDUP((DAY(EOMONTH(BK$15,0)))/4,0))),
0)</f>
        <v/>
      </c>
      <c r="CC319" s="125">
        <f>SUM($BQ319:$CB319)</f>
        <v/>
      </c>
      <c r="CD319" s="126">
        <f>SUM($EH319:$EH319)</f>
        <v/>
      </c>
      <c r="CE319" s="126">
        <f>$CD319*$AB319</f>
        <v/>
      </c>
      <c r="CF319" s="126">
        <f>SUM($EK319:$EK319)</f>
        <v/>
      </c>
      <c r="CG319" s="126">
        <f>$CF319*$AB319</f>
        <v/>
      </c>
      <c r="CH319" s="126">
        <f>SUM($CC319,$CE319,$CG319)</f>
        <v/>
      </c>
      <c r="CI319" s="126">
        <f>$CH319*(1+$CM319)</f>
        <v/>
      </c>
      <c r="CJ319" s="127" t="n">
        <v>0</v>
      </c>
      <c r="CK319" s="126">
        <f>SUM($CH319:$CH319)*(1+$CJ319)</f>
        <v/>
      </c>
      <c r="CL319" s="126">
        <f>SUM($CH319:$CH319)*(1+$CM319)</f>
        <v/>
      </c>
      <c r="CM319" s="59" t="inlineStr">
        <is>
          <t>20%</t>
        </is>
      </c>
      <c r="CN319" s="59" t="n"/>
      <c r="CO319" s="72" t="n"/>
      <c r="CP319" s="59" t="n"/>
      <c r="CQ319" s="73" t="n"/>
      <c r="CR319" s="73" t="n"/>
      <c r="CS319" s="73" t="n"/>
      <c r="CT319" s="72" t="n"/>
      <c r="CU319" s="79" t="inlineStr">
        <is>
          <t> </t>
        </is>
      </c>
      <c r="CV319" s="60" t="n"/>
      <c r="CW319" s="60" t="n"/>
      <c r="CX319" s="60" t="n"/>
      <c r="CY319" s="127">
        <f>IFERROR(($CC319-$EE319)/($EE319/(1-$DQ319)),0)</f>
        <v/>
      </c>
      <c r="CZ319" s="127">
        <f>IFERROR(1-$EI319/($CE319),0)</f>
        <v/>
      </c>
      <c r="DA319" s="127">
        <f>IFERROR(1-$EL319/($CG319),0)</f>
        <v/>
      </c>
      <c r="DB319" s="126">
        <f>ROUND(IFERROR(($CI319/(1+$CM319)-$EN319),0),2)</f>
        <v/>
      </c>
      <c r="DC319" s="128" t="n"/>
      <c r="DD319" s="125" t="n"/>
      <c r="DE319" s="75" t="n">
        <v>0</v>
      </c>
      <c r="DF319" s="128" t="n"/>
      <c r="DG319" s="125">
        <f>IF($DC319=0,0,$DD319*($DC319*100%-$DE319*$DF319))*SUM($AB319:$AB319)</f>
        <v/>
      </c>
      <c r="DH319" s="129" t="inlineStr">
        <is>
          <t>месяц</t>
        </is>
      </c>
      <c r="DI319" s="130">
        <f t="array" ref="DI319">IFERROR(
IF($ES319="LisChannel",
(ROUND(((INDEX({174.625;153.888888888889;130.972222222222},MATCH($AI319,{2;3;4}),0))*$AG319*$AI319),2)),0),0)</f>
        <v/>
      </c>
      <c r="DJ319" s="130">
        <f>
_xlfn.LET(_xlpm.X,
IFERROR(
IF($ES319="НовиковТВ",
(_xlfn.LET(_xlpm.NTV,
_xlfn.LET(_xlpm.MIN,350000,
IF(SUMIFS($DI:$DI,$ES:$ES,"НовиковТВ")&lt;=_xlpm.MIN,
(SUMIFS($DI:$DI,$ES:$ES,"НовиковТВ")/(COUNTIFS($ES:$ES,"НовиковТВ")))*_xlpm.MIN/SUMIFS($DI:$DI,$ES:$ES,"НовиковТВ"),
DI319)),
_xlpm.NTV+$DG319/(1-(1-(_xlpm.NTV)*(1-$DL319)*(1-$DM319)*(1-$DN319)*(1-$DO319)*(1-$DP319)/_xlpm.NTV))))/(1+$EP319),
$DI319+$DG319/(1-(1-($DI319)*(1-$DL319)*(1-$DM319)*(1-$DN319)*(1-$DO319)*(1-$DP319)/$DI319))),
0),
_xlpm.X*(1+$CM319)*(1+$CW319)-_xlpm.X*(1+$CM319)+_xlpm.X)</f>
        <v/>
      </c>
      <c r="DK319" s="125" t="inlineStr">
        <is>
          <t>послед.</t>
        </is>
      </c>
      <c r="DL319" s="63" t="n">
        <v>0</v>
      </c>
      <c r="DM319" s="63" t="n">
        <v>0</v>
      </c>
      <c r="DN319" s="63" t="n">
        <v>0</v>
      </c>
      <c r="DO319" s="63" t="n">
        <v>0</v>
      </c>
      <c r="DP319" s="63" t="n">
        <v>0</v>
      </c>
      <c r="DQ319" s="63">
        <f t="array" ref="DQ319">IFERROR(_xlfn.IFS(
$DK319="послед.",1-(1-$DL319)*(1-$DM319)*(1-$DN319)*(1-$DO319)*(1-$DP319),
$DK319="сумм.",$DL319+$DM319+$DN319+$DO319+$DP319),
0)</f>
        <v/>
      </c>
      <c r="DR319" s="125">
        <f t="array" ref="DR319">
IFERROR(
_xlfn.IFS(
$BL319=0,
0,
$BL319&gt;0,
_xlfn.IFS($DK319="послед.",
$DJ319*(1-$DL319)*(1-$DM319)*(1-$DN319)*(1-$DO319)*(1-$DP319),
$DK319="сумм.",
$DJ319*(1-($DL319+$DM319+$DN319+$DO319+$DP319)))),0)</f>
        <v/>
      </c>
      <c r="DS319" s="125">
        <f t="array" ref="DS319">
IFERROR(_xlfn.IFS(
$DH319="день_1",
$DR319*$BL319/($AX319-$AW319+1)*AZ319*(DAY(EOMONTH(AZ$15,0))),
$DH319="день_2",
$DR319/30*MAX(MIN($AX319,EOMONTH(AZ$15,0))-MAX($AW319,AZ$15)+1,),
$DH319="раб.день",
$DR319/30*(IFERROR(
_xlfn.LET(_xlpm.VD,
CHOOSE(
{1;2;3;4;5;6;7;8;9;10;11;12;13;14;15;16;17;18},
45658,45659,45660,45661,45662,45663,45664,45665,45711,45724,45778,45779,45785,45786,45820,45821,45965,46022),
_xlfn.LET(_xlpm.DD,
MAX(MIN($AX319,EOMONTH(AZ$15,0))-MAX($AW319,AZ$15),),
_xlfn.IFS(
AND(MONTH($AW319)=MONTH(AZ$15),MONTH($AX319)&lt;&gt;MONTH(AZ$15)),
NETWORKDAYS.INTL($AW319,$AW319+_xlpm.DD,1,_xlpm.VD),
AND(MONTH($AW319)&lt;&gt;MONTH(AZ$15),MONTH($AX319)=MONTH(AZ$15)),
NETWORKDAYS.INTL(($AX319)-_xlpm.DD,$AX319,1,_xlpm.VD),
AND(MONTH($AW319)&lt;MONTH(AZ$15),MONTH($AX319)&gt;MONTH(AZ$15)),
NETWORKDAYS.INTL((EOMONTH(AZ$15-1,1))-_xlpm.DD,EOMONTH(AZ$15-1,1),1,_xlpm.VD),
AND(MONTH($AW319)=MONTH(AZ$15),MONTH($AX319)=MONTH(AZ$15)),
NETWORKDAYS.INTL($AW319,$AX319,1,_xlpm.VD)))),0)),
$DH319="месяц",
$DR319*AZ319,
$DH319="неделя",
$DR319*AZ319/7*(ROUNDUP((DAY(EOMONTH(AZ$15,0)))/4,0))),
0)</f>
        <v/>
      </c>
      <c r="DT319" s="125">
        <f t="array" ref="DT319">
IFERROR(_xlfn.IFS(
$DH319="день_1",
$DR319*$BL319/($AX319-$AW319+1)*BA319*(DAY(EOMONTH(BA$15,0))),
$DH319="день_2",
$DR319/30*MAX(MIN($AX319,EOMONTH(BA$15,0))-MAX($AW319,BA$15)+1,),
$DH319="раб.день",
$DR319/30*(IFERROR(
_xlfn.LET(_xlpm.VD,
CHOOSE(
{1;2;3;4;5;6;7;8;9;10;11;12;13;14;15;16;17;18},
45658,45659,45660,45661,45662,45663,45664,45665,45711,45724,45778,45779,45785,45786,45820,45821,45965,46022),
_xlfn.LET(_xlpm.DD,
MAX(MIN($AX319,EOMONTH(BA$15,0))-MAX($AW319,BA$15),),
_xlfn.IFS(
AND(MONTH($AW319)=MONTH(BA$15),MONTH($AX319)&lt;&gt;MONTH(BA$15)),
NETWORKDAYS.INTL($AW319,$AW319+_xlpm.DD,1,_xlpm.VD),
AND(MONTH($AW319)&lt;&gt;MONTH(BA$15),MONTH($AX319)=MONTH(BA$15)),
NETWORKDAYS.INTL(($AX319)-_xlpm.DD,$AX319,1,_xlpm.VD),
AND(MONTH($AW319)&lt;MONTH(BA$15),MONTH($AX319)&gt;MONTH(BA$15)),
NETWORKDAYS.INTL((EOMONTH(BA$15-1,1))-_xlpm.DD,EOMONTH(BA$15-1,1),1,_xlpm.VD),
AND(MONTH($AW319)=MONTH(BA$15),MONTH($AX319)=MONTH(BA$15)),
NETWORKDAYS.INTL($AW319,$AX319,1,_xlpm.VD)))),0)),
$DH319="месяц",
$DR319*BA319,
$DH319="неделя",
$DR319*BA319/7*(ROUNDUP((DAY(EOMONTH(BA$15,0)))/4,0))),
0)</f>
        <v/>
      </c>
      <c r="DU319" s="125">
        <f t="array" ref="DU319">
IFERROR(_xlfn.IFS(
$DH319="день_1",
$DR319*$BL319/($AX319-$AW319+1)*BB319*(DAY(EOMONTH(BB$15,0))),
$DH319="день_2",
$DR319/30*MAX(MIN($AX319,EOMONTH(BB$15,0))-MAX($AW319,BB$15)+1,),
$DH319="раб.день",
$DR319/30*(IFERROR(
_xlfn.LET(_xlpm.VD,
CHOOSE(
{1;2;3;4;5;6;7;8;9;10;11;12;13;14;15;16;17;18},
45658,45659,45660,45661,45662,45663,45664,45665,45711,45724,45778,45779,45785,45786,45820,45821,45965,46022),
_xlfn.LET(_xlpm.DD,
MAX(MIN($AX319,EOMONTH(BB$15,0))-MAX($AW319,BB$15),),
_xlfn.IFS(
AND(MONTH($AW319)=MONTH(BB$15),MONTH($AX319)&lt;&gt;MONTH(BB$15)),
NETWORKDAYS.INTL($AW319,$AW319+_xlpm.DD,1,_xlpm.VD),
AND(MONTH($AW319)&lt;&gt;MONTH(BB$15),MONTH($AX319)=MONTH(BB$15)),
NETWORKDAYS.INTL(($AX319)-_xlpm.DD,$AX319,1,_xlpm.VD),
AND(MONTH($AW319)&lt;MONTH(BB$15),MONTH($AX319)&gt;MONTH(BB$15)),
NETWORKDAYS.INTL((EOMONTH(BB$15-1,1))-_xlpm.DD,EOMONTH(BB$15-1,1),1,_xlpm.VD),
AND(MONTH($AW319)=MONTH(BB$15),MONTH($AX319)=MONTH(BB$15)),
NETWORKDAYS.INTL($AW319,$AX319,1,_xlpm.VD)))),0)),
$DH319="месяц",
$DR319*BB319,
$DH319="неделя",
$DR319*BB319/7*(ROUNDUP((DAY(EOMONTH(BB$15,0)))/4,0))),
0)</f>
        <v/>
      </c>
      <c r="DV319" s="125">
        <f t="array" ref="DV319">
IFERROR(_xlfn.IFS(
$DH319="день_1",
$DR319*$BL319/($AX319-$AW319+1)*BC319*(DAY(EOMONTH(BC$15,0))),
$DH319="день_2",
$DR319/30*MAX(MIN($AX319,EOMONTH(BC$15,0))-MAX($AW319,BC$15)+1,),
$DH319="раб.день",
$DR319/30*(IFERROR(
_xlfn.LET(_xlpm.VD,
CHOOSE(
{1;2;3;4;5;6;7;8;9;10;11;12;13;14;15;16;17;18},
45658,45659,45660,45661,45662,45663,45664,45665,45711,45724,45778,45779,45785,45786,45820,45821,45965,46022),
_xlfn.LET(_xlpm.DD,
MAX(MIN($AX319,EOMONTH(BC$15,0))-MAX($AW319,BC$15),),
_xlfn.IFS(
AND(MONTH($AW319)=MONTH(BC$15),MONTH($AX319)&lt;&gt;MONTH(BC$15)),
NETWORKDAYS.INTL($AW319,$AW319+_xlpm.DD,1,_xlpm.VD),
AND(MONTH($AW319)&lt;&gt;MONTH(BC$15),MONTH($AX319)=MONTH(BC$15)),
NETWORKDAYS.INTL(($AX319)-_xlpm.DD,$AX319,1,_xlpm.VD),
AND(MONTH($AW319)&lt;MONTH(BC$15),MONTH($AX319)&gt;MONTH(BC$15)),
NETWORKDAYS.INTL((EOMONTH(BC$15-1,1))-_xlpm.DD,EOMONTH(BC$15-1,1),1,_xlpm.VD),
AND(MONTH($AW319)=MONTH(BC$15),MONTH($AX319)=MONTH(BC$15)),
NETWORKDAYS.INTL($AW319,$AX319,1,_xlpm.VD)))),0)),
$DH319="месяц",
$DR319*BC319,
$DH319="неделя",
$DR319*BC319/7*(ROUNDUP((DAY(EOMONTH(BC$15,0)))/4,0))),
0)</f>
        <v/>
      </c>
      <c r="DW319" s="125">
        <f t="array" ref="DW319">
IFERROR(_xlfn.IFS(
$DH319="день_1",
$DR319*$BL319/($AX319-$AW319+1)*BD319*(DAY(EOMONTH(BD$15,0))),
$DH319="день_2",
$DR319/30*MAX(MIN($AX319,EOMONTH(BD$15,0))-MAX($AW319,BD$15)+1,),
$DH319="раб.день",
$DR319/30*(IFERROR(
_xlfn.LET(_xlpm.VD,
CHOOSE(
{1;2;3;4;5;6;7;8;9;10;11;12;13;14;15;16;17;18},
45658,45659,45660,45661,45662,45663,45664,45665,45711,45724,45778,45779,45785,45786,45820,45821,45965,46022),
_xlfn.LET(_xlpm.DD,
MAX(MIN($AX319,EOMONTH(BD$15,0))-MAX($AW319,BD$15),),
_xlfn.IFS(
AND(MONTH($AW319)=MONTH(BD$15),MONTH($AX319)&lt;&gt;MONTH(BD$15)),
NETWORKDAYS.INTL($AW319,$AW319+_xlpm.DD,1,_xlpm.VD),
AND(MONTH($AW319)&lt;&gt;MONTH(BD$15),MONTH($AX319)=MONTH(BD$15)),
NETWORKDAYS.INTL(($AX319)-_xlpm.DD,$AX319,1,_xlpm.VD),
AND(MONTH($AW319)&lt;MONTH(BD$15),MONTH($AX319)&gt;MONTH(BD$15)),
NETWORKDAYS.INTL((EOMONTH(BD$15-1,1))-_xlpm.DD,EOMONTH(BD$15-1,1),1,_xlpm.VD),
AND(MONTH($AW319)=MONTH(BD$15),MONTH($AX319)=MONTH(BD$15)),
NETWORKDAYS.INTL($AW319,$AX319,1,_xlpm.VD)))),0)),
$DH319="месяц",
$DR319*BD319,
$DH319="неделя",
$DR319*BD319/7*(ROUNDUP((DAY(EOMONTH(BD$15,0)))/4,0))),
0)</f>
        <v/>
      </c>
      <c r="DX319" s="125">
        <f t="array" ref="DX319">
IFERROR(_xlfn.IFS(
$DH319="день_1",
$DR319*$BL319/($AX319-$AW319+1)*BE319*(DAY(EOMONTH(BE$15,0))),
$DH319="день_2",
$DR319/30*MAX(MIN($AX319,EOMONTH(BE$15,0))-MAX($AW319,BE$15)+1,),
$DH319="раб.день",
$DR319/30*(IFERROR(
_xlfn.LET(_xlpm.VD,
CHOOSE(
{1;2;3;4;5;6;7;8;9;10;11;12;13;14;15;16;17;18},
45658,45659,45660,45661,45662,45663,45664,45665,45711,45724,45778,45779,45785,45786,45820,45821,45965,46022),
_xlfn.LET(_xlpm.DD,
MAX(MIN($AX319,EOMONTH(BE$15,0))-MAX($AW319,BE$15),),
_xlfn.IFS(
AND(MONTH($AW319)=MONTH(BE$15),MONTH($AX319)&lt;&gt;MONTH(BE$15)),
NETWORKDAYS.INTL($AW319,$AW319+_xlpm.DD,1,_xlpm.VD),
AND(MONTH($AW319)&lt;&gt;MONTH(BE$15),MONTH($AX319)=MONTH(BE$15)),
NETWORKDAYS.INTL(($AX319)-_xlpm.DD,$AX319,1,_xlpm.VD),
AND(MONTH($AW319)&lt;MONTH(BE$15),MONTH($AX319)&gt;MONTH(BE$15)),
NETWORKDAYS.INTL((EOMONTH(BE$15-1,1))-_xlpm.DD,EOMONTH(BE$15-1,1),1,_xlpm.VD),
AND(MONTH($AW319)=MONTH(BE$15),MONTH($AX319)=MONTH(BE$15)),
NETWORKDAYS.INTL($AW319,$AX319,1,_xlpm.VD)))),0)),
$DH319="месяц",
$DR319*BE319,
$DH319="неделя",
$DR319*BE319/7*(ROUNDUP((DAY(EOMONTH(BE$15,0)))/4,0))),
0)</f>
        <v/>
      </c>
      <c r="DY319" s="125">
        <f t="array" ref="DY319">
IFERROR(_xlfn.IFS(
$DH319="день_1",
$DR319*$BL319/($AX319-$AW319+1)*BF319*(DAY(EOMONTH(BF$15,0))),
$DH319="день_2",
$DR319/30*MAX(MIN($AX319,EOMONTH(BF$15,0))-MAX($AW319,BF$15)+1,),
$DH319="раб.день",
$DR319/30*(IFERROR(
_xlfn.LET(_xlpm.VD,
CHOOSE(
{1;2;3;4;5;6;7;8;9;10;11;12;13;14;15;16;17;18},
45658,45659,45660,45661,45662,45663,45664,45665,45711,45724,45778,45779,45785,45786,45820,45821,45965,46022),
_xlfn.LET(_xlpm.DD,
MAX(MIN($AX319,EOMONTH(BF$15,0))-MAX($AW319,BF$15),),
_xlfn.IFS(
AND(MONTH($AW319)=MONTH(BF$15),MONTH($AX319)&lt;&gt;MONTH(BF$15)),
NETWORKDAYS.INTL($AW319,$AW319+_xlpm.DD,1,_xlpm.VD),
AND(MONTH($AW319)&lt;&gt;MONTH(BF$15),MONTH($AX319)=MONTH(BF$15)),
NETWORKDAYS.INTL(($AX319)-_xlpm.DD,$AX319,1,_xlpm.VD),
AND(MONTH($AW319)&lt;MONTH(BF$15),MONTH($AX319)&gt;MONTH(BF$15)),
NETWORKDAYS.INTL((EOMONTH(BF$15-1,1))-_xlpm.DD,EOMONTH(BF$15-1,1),1,_xlpm.VD),
AND(MONTH($AW319)=MONTH(BF$15),MONTH($AX319)=MONTH(BF$15)),
NETWORKDAYS.INTL($AW319,$AX319,1,_xlpm.VD)))),0)),
$DH319="месяц",
$DR319*BF319,
$DH319="неделя",
$DR319*BF319/7*(ROUNDUP((DAY(EOMONTH(BF$15,0)))/4,0))),
0)</f>
        <v/>
      </c>
      <c r="DZ319" s="125">
        <f t="array" ref="DZ319">
IFERROR(_xlfn.IFS(
$DH319="день_1",
$DR319*$BL319/($AX319-$AW319+1)*BG319*(DAY(EOMONTH(BG$15,0))),
$DH319="день_2",
$DR319/30*MAX(MIN($AX319,EOMONTH(BG$15,0))-MAX($AW319,BG$15)+1,),
$DH319="раб.день",
$DR319/30*(IFERROR(
_xlfn.LET(_xlpm.VD,
CHOOSE(
{1;2;3;4;5;6;7;8;9;10;11;12;13;14;15;16;17;18},
45658,45659,45660,45661,45662,45663,45664,45665,45711,45724,45778,45779,45785,45786,45820,45821,45965,46022),
_xlfn.LET(_xlpm.DD,
MAX(MIN($AX319,EOMONTH(BG$15,0))-MAX($AW319,BG$15),),
_xlfn.IFS(
AND(MONTH($AW319)=MONTH(BG$15),MONTH($AX319)&lt;&gt;MONTH(BG$15)),
NETWORKDAYS.INTL($AW319,$AW319+_xlpm.DD,1,_xlpm.VD),
AND(MONTH($AW319)&lt;&gt;MONTH(BG$15),MONTH($AX319)=MONTH(BG$15)),
NETWORKDAYS.INTL(($AX319)-_xlpm.DD,$AX319,1,_xlpm.VD),
AND(MONTH($AW319)&lt;MONTH(BG$15),MONTH($AX319)&gt;MONTH(BG$15)),
NETWORKDAYS.INTL((EOMONTH(BG$15-1,1))-_xlpm.DD,EOMONTH(BG$15-1,1),1,_xlpm.VD),
AND(MONTH($AW319)=MONTH(BG$15),MONTH($AX319)=MONTH(BG$15)),
NETWORKDAYS.INTL($AW319,$AX319,1,_xlpm.VD)))),0)),
$DH319="месяц",
$DR319*BG319,
$DH319="неделя",
$DR319*BG319/7*(ROUNDUP((DAY(EOMONTH(BG$15,0)))/4,0))),
0)</f>
        <v/>
      </c>
      <c r="EA319" s="125">
        <f t="array" ref="EA319">
IFERROR(_xlfn.IFS(
$DH319="день_1",
$DR319*$BL319/($AX319-$AW319+1)*BH319*(DAY(EOMONTH(BH$15,0))),
$DH319="день_2",
$DR319/30*MAX(MIN($AX319,EOMONTH(BH$15,0))-MAX($AW319,BH$15)+1,),
$DH319="раб.день",
$DR319/30*(IFERROR(
_xlfn.LET(_xlpm.VD,
CHOOSE(
{1;2;3;4;5;6;7;8;9;10;11;12;13;14;15;16;17;18},
45658,45659,45660,45661,45662,45663,45664,45665,45711,45724,45778,45779,45785,45786,45820,45821,45965,46022),
_xlfn.LET(_xlpm.DD,
MAX(MIN($AX319,EOMONTH(BH$15,0))-MAX($AW319,BH$15),),
_xlfn.IFS(
AND(MONTH($AW319)=MONTH(BH$15),MONTH($AX319)&lt;&gt;MONTH(BH$15)),
NETWORKDAYS.INTL($AW319,$AW319+_xlpm.DD,1,_xlpm.VD),
AND(MONTH($AW319)&lt;&gt;MONTH(BH$15),MONTH($AX319)=MONTH(BH$15)),
NETWORKDAYS.INTL(($AX319)-_xlpm.DD,$AX319,1,_xlpm.VD),
AND(MONTH($AW319)&lt;MONTH(BH$15),MONTH($AX319)&gt;MONTH(BH$15)),
NETWORKDAYS.INTL((EOMONTH(BH$15-1,1))-_xlpm.DD,EOMONTH(BH$15-1,1),1,_xlpm.VD),
AND(MONTH($AW319)=MONTH(BH$15),MONTH($AX319)=MONTH(BH$15)),
NETWORKDAYS.INTL($AW319,$AX319,1,_xlpm.VD)))),0)),
$DH319="месяц",
$DR319*BH319,
$DH319="неделя",
$DR319*BH319/7*(ROUNDUP((DAY(EOMONTH(BH$15,0)))/4,0))),
0)</f>
        <v/>
      </c>
      <c r="EB319" s="125">
        <f t="array" ref="EB319">
IFERROR(_xlfn.IFS(
$DH319="день_1",
$DR319*$BL319/($AX319-$AW319+1)*BI319*(DAY(EOMONTH(BI$15,0))),
$DH319="день_2",
$DR319/30*MAX(MIN($AX319,EOMONTH(BI$15,0))-MAX($AW319,BI$15)+1,),
$DH319="раб.день",
$DR319/30*(IFERROR(
_xlfn.LET(_xlpm.VD,
CHOOSE(
{1;2;3;4;5;6;7;8;9;10;11;12;13;14;15;16;17;18},
45658,45659,45660,45661,45662,45663,45664,45665,45711,45724,45778,45779,45785,45786,45820,45821,45965,46022),
_xlfn.LET(_xlpm.DD,
MAX(MIN($AX319,EOMONTH(BI$15,0))-MAX($AW319,BI$15),),
_xlfn.IFS(
AND(MONTH($AW319)=MONTH(BI$15),MONTH($AX319)&lt;&gt;MONTH(BI$15)),
NETWORKDAYS.INTL($AW319,$AW319+_xlpm.DD,1,_xlpm.VD),
AND(MONTH($AW319)&lt;&gt;MONTH(BI$15),MONTH($AX319)=MONTH(BI$15)),
NETWORKDAYS.INTL(($AX319)-_xlpm.DD,$AX319,1,_xlpm.VD),
AND(MONTH($AW319)&lt;MONTH(BI$15),MONTH($AX319)&gt;MONTH(BI$15)),
NETWORKDAYS.INTL((EOMONTH(BI$15-1,1))-_xlpm.DD,EOMONTH(BI$15-1,1),1,_xlpm.VD),
AND(MONTH($AW319)=MONTH(BI$15),MONTH($AX319)=MONTH(BI$15)),
NETWORKDAYS.INTL($AW319,$AX319,1,_xlpm.VD)))),0)),
$DH319="месяц",
$DR319*BI319,
$DH319="неделя",
$DR319*BI319/7*(ROUNDUP((DAY(EOMONTH(BI$15,0)))/4,0))),
0)</f>
        <v/>
      </c>
      <c r="EC319" s="125">
        <f t="array" ref="EC319">
IFERROR(_xlfn.IFS(
$DH319="день_1",
$DR319*$BL319/($AX319-$AW319+1)*BJ319*(DAY(EOMONTH(BJ$15,0))),
$DH319="день_2",
$DR319/30*MAX(MIN($AX319,EOMONTH(BJ$15,0))-MAX($AW319,BJ$15)+1,),
$DH319="раб.день",
$DR319/30*(IFERROR(
_xlfn.LET(_xlpm.VD,
CHOOSE(
{1;2;3;4;5;6;7;8;9;10;11;12;13;14;15;16;17;18},
45658,45659,45660,45661,45662,45663,45664,45665,45711,45724,45778,45779,45785,45786,45820,45821,45965,46022),
_xlfn.LET(_xlpm.DD,
MAX(MIN($AX319,EOMONTH(BJ$15,0))-MAX($AW319,BJ$15),),
_xlfn.IFS(
AND(MONTH($AW319)=MONTH(BJ$15),MONTH($AX319)&lt;&gt;MONTH(BJ$15)),
NETWORKDAYS.INTL($AW319,$AW319+_xlpm.DD,1,_xlpm.VD),
AND(MONTH($AW319)&lt;&gt;MONTH(BJ$15),MONTH($AX319)=MONTH(BJ$15)),
NETWORKDAYS.INTL(($AX319)-_xlpm.DD,$AX319,1,_xlpm.VD),
AND(MONTH($AW319)&lt;MONTH(BJ$15),MONTH($AX319)&gt;MONTH(BJ$15)),
NETWORKDAYS.INTL((EOMONTH(BJ$15-1,1))-_xlpm.DD,EOMONTH(BJ$15-1,1),1,_xlpm.VD),
AND(MONTH($AW319)=MONTH(BJ$15),MONTH($AX319)=MONTH(BJ$15)),
NETWORKDAYS.INTL($AW319,$AX319,1,_xlpm.VD)))),0)),
$DH319="месяц",
$DR319*BJ319,
$DH319="неделя",
$DR319*BJ319/7*(ROUNDUP((DAY(EOMONTH(BJ$15,0)))/4,0))),
0)</f>
        <v/>
      </c>
      <c r="ED319" s="125">
        <f t="array" ref="ED319">
IFERROR(_xlfn.IFS(
$DH319="день_1",
$DR319*$BL319/($AX319-$AW319+1)*BK319*(DAY(EOMONTH(BK$15,0))),
$DH319="день_2",
$DR319/30*MAX(MIN($AX319,EOMONTH(BK$15,0))-MAX($AW319,BK$15)+1,),
$DH319="раб.день",
$DR319/30*(IFERROR(
_xlfn.LET(_xlpm.VD,
CHOOSE(
{1;2;3;4;5;6;7;8;9;10;11;12;13;14;15;16;17;18},
45658,45659,45660,45661,45662,45663,45664,45665,45711,45724,45778,45779,45785,45786,45820,45821,45965,46022),
_xlfn.LET(_xlpm.DD,
MAX(MIN($AX319,EOMONTH(BK$15,0))-MAX($AW319,BK$15),),
_xlfn.IFS(
AND(MONTH($AW319)=MONTH(BK$15),MONTH($AX319)&lt;&gt;MONTH(BK$15)),
NETWORKDAYS.INTL($AW319,$AW319+_xlpm.DD,1,_xlpm.VD),
AND(MONTH($AW319)&lt;&gt;MONTH(BK$15),MONTH($AX319)=MONTH(BK$15)),
NETWORKDAYS.INTL(($AX319)-_xlpm.DD,$AX319,1,_xlpm.VD),
AND(MONTH($AW319)&lt;MONTH(BK$15),MONTH($AX319)&gt;MONTH(BK$15)),
NETWORKDAYS.INTL((EOMONTH(BK$15-1,1))-_xlpm.DD,EOMONTH(BK$15-1,1),1,_xlpm.VD),
AND(MONTH($AW319)=MONTH(BK$15),MONTH($AX319)=MONTH(BK$15)),
NETWORKDAYS.INTL($AW319,$AX319,1,_xlpm.VD)))),0)),
$DH319="месяц",
$DR319*BK319,
$DH319="неделя",
$DR319*BK319/7*(ROUNDUP((DAY(EOMONTH(BK$15,0)))/4,0))),
0)</f>
        <v/>
      </c>
      <c r="EE319" s="125">
        <f>SUM($DS319,$DT319,$DU319,$DV319,$DW319,$DX319,$DY319,$DZ319,$EA319,$EB319,$EC319,$ED319)</f>
        <v/>
      </c>
      <c r="EF319" s="125">
        <f>IFERROR(ROUND($EE319*(1+$EP319),2),0)</f>
        <v/>
      </c>
      <c r="EG319" s="128" t="n">
        <v>1</v>
      </c>
      <c r="EH319" s="126" t="n">
        <v>0</v>
      </c>
      <c r="EI319" s="126">
        <f>ROUND(SUM($EH319:$EH319)*SUM($AB319:$AB319)*$EG319,2)</f>
        <v/>
      </c>
      <c r="EJ319" s="126">
        <f>ROUND($EI319*(1+$EP319),2)</f>
        <v/>
      </c>
      <c r="EK319" s="126" t="n">
        <v>0</v>
      </c>
      <c r="EL319" s="126">
        <f>ROUND(SUM($EK319:$EK319)*SUM($AB319:$AB319)*$EG319,2)</f>
        <v/>
      </c>
      <c r="EM319" s="126">
        <f>ROUND($EL319*(1+$EP319),2)</f>
        <v/>
      </c>
      <c r="EN319" s="126">
        <f>SUM($EE319,$EI319,$EL319)</f>
        <v/>
      </c>
      <c r="EO319" s="126">
        <f>SUM($EF319,$EJ319,$EM319)</f>
        <v/>
      </c>
      <c r="EP319" s="59" t="inlineStr">
        <is>
          <t>20%</t>
        </is>
      </c>
      <c r="EQ319" s="59" t="n"/>
      <c r="ER319" s="60">
        <f t="array" ref="ER319">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MATCH(ES319,
{"AMS";"RussOutdoor";"HD Outdoor";"Ingroup";"IQ";"Ledproduction";"LisChannel";"Logic";"Media-PPL";"NovikovTV | НовиковТВ";"SMA";"SOK";"КрокусТВ | CrocusTV | IndoorTV";"Сити";"ТЯК Москва"},
0)),"")</f>
        <v/>
      </c>
      <c r="ES319" s="60" t="n"/>
      <c r="ET319" s="60">
        <f t="array" ref="ET319">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MATCH(ES319,
{"AMS";"RussOutdoor";"HD Outdoor";"Ingroup";"IQ";"Ledproduction";"LisChannel";"Logic";"Media-PPL";"NovikovTV | НовиковТВ";"SMA";"SOK";"КрокусТВ | CrocusTV | IndoorTV";"Сити";"ТЯК Москва"},
0)),"")</f>
        <v/>
      </c>
      <c r="EU319" s="60" t="n"/>
      <c r="EV319" s="60" t="n"/>
      <c r="EX319" s="110">
        <f t="array" ref="EX319">
($AR319/30
+N("ТРАФИК ПЛОЩАДКИ"))*
(IFERROR(
_xlfn.LET(
_xlpm.GPR,
HLOOKUP($L319,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(MATCH($T319,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IF($Q319="цифровой",_xlpm.GPR/$AG319,_xlpm.GPR/60)),
0)
+N("DWELL TIME"))*
(IF($AB319=0,0,IF($AB319=1,0.3,IF($AB319=2,0.5,IF($AB319&gt;2,1))))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_xlfn.IFS($AC319="да",1.2,$AC319="нет",1)*
_xlfn.IFS($AD319="да",1.2,$AD319="нет",1)*
IF(R319="статический",1,1.2)*
$X319*
INDEX(
{1.2;1;1.2;1.2;1;1.2;1.2;1.2;1.2;1.2;1.2;1;1.2;1.2;1.2;1.2;1;1;1.2;1.2;1.2;1;1;1;1;1.2;1.2;1.2;1.2;1;1;1;1;1.2;1.2;1.2;1.2;1.2;1.2;1.2;1.2;1;1;1.2;1;1;1;1;1.5;1;1;1.5;1.5;1.2},
MATCH($Q319,_xlpm.MI,0)))&gt;{0.02;0.04;0.06;0.1;0.2;0.4;0.6;0.8;1;2;4;6})),
{0;1;2;3;4;5;6;7;8;9;10;11;12},
0)))
+N("КОЭФФИЦИЕНТ КОНТАКТА"))))*
(_xlfn.IFS($X319&lt;0.1,$X319/1000,$X319&gt;25,5.2,AND($X319&gt;=0.1,$X319&lt;=25),(($X319*2+0.1)/10)*($X319/10)))*
IFERROR((_xlfn.LET(
_xlpm.MA,
{0;0.8;0.85;0.9;0.95;1},
_xlpm.MAA,
{0;1;2;3;4;5},
INDEX(_xlpm.MA,MATCH(SUMPRODUCT(--((IF(ROUND(_xlpm.MAA,1)&gt;5,5,ROUND($AB319,1)))&gt;{0;1;2;3;4;5})),_xlpm.MAA,0)))
+N("КОЭФФИЦИЕНТ КОЛ-ВО КОНСТРУКЦИЙ")),1)*
$AB319,0))*
(IF($Q319="цифровой",$AG319/15*$AI319,1)
+N("ДЛЯ ЦИФРЫ"))</f>
        <v/>
      </c>
      <c r="EY319" s="110">
        <f>IFERROR(EX319*AY319,0)</f>
        <v/>
      </c>
      <c r="EZ319" s="131">
        <f>IFERROR(DP319/EY319*1000,0)</f>
        <v/>
      </c>
      <c r="FA319" s="112">
        <f>IFERROR(FC319/FB319,0)</f>
        <v/>
      </c>
      <c r="FB319" s="112">
        <f>IFERROR((FC319/(EY319/FF319*#REF!))*0.825,0)</f>
        <v/>
      </c>
      <c r="FC319" s="112">
        <f>IFERROR(((EX319*30/AR319)*100)/30,0)</f>
        <v/>
      </c>
      <c r="FD319" s="112">
        <f>IFERROR(EY319/G319*100%,0)</f>
        <v/>
      </c>
      <c r="FE319" s="112">
        <f>IFERROR(FD319/FC319*100%,0)</f>
        <v/>
      </c>
      <c r="FF319" s="110">
        <f>IFERROR(AR319/30*AY319,0)</f>
        <v/>
      </c>
    </row>
    <row r="320" ht="13" customHeight="1">
      <c r="A320" s="59" t="n"/>
      <c r="B320" s="60" t="n"/>
      <c r="C320" s="60" t="n"/>
      <c r="D320" s="60">
        <f t="array" ref="D320">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MATCH($E320,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20" s="60">
        <f t="array" ref="E320">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MATCH($F320,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20" s="60" t="inlineStr"/>
      <c r="G320" s="60" t="n"/>
      <c r="H320" s="60">
        <f t="array" ref="H320">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MATCH($I320,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20" s="60" t="n"/>
      <c r="J320" s="60" t="n"/>
      <c r="K320" s="60" t="n"/>
      <c r="L320" s="60" t="n"/>
      <c r="M320" s="60" t="n"/>
      <c r="N320" s="60" t="n"/>
      <c r="O320" s="60" t="n"/>
      <c r="P320" s="60">
        <f t="array" ref="P320">
_xlfn.IFS(
ISNUMBER(MATCH($Q320,{"шелфбаннер","разделитель","монетница","чековая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ISNUMBER(MATCH($Q320,{"LED/LCD","видеокулер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ISNUMBER(MATCH($Q320,{"автомобиль","машина","выставочное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ISNUMBER(MATCH($Q320,{"билборд","лифтовая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ISNUMBER(MATCH($Q320,{"навигация","подвесной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ISNUMBER(MATCH($Q320,{"движущаяся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ISNUMBER(MATCH($Q320,{"каталог","журнал"},)),
"Пресса",
$Q320="","")</f>
        <v/>
      </c>
      <c r="Q320" s="60" t="n"/>
      <c r="R320" s="60">
        <f t="array" ref="R320">
IFERROR(
_xlfn.IFS(
OR(ISNUMBER(MATCH($Q320,{"экспозиция","макет","стенд","автостенд","авто стенд","выставочное пространство","выставочные стенды","модульные выставочные стенды","3Д конструкция","3D конструкция"},)),P320="Экспонирование"),
"нестандартный",
ISNUMBER(MATCH($Q320,{"скроллер","призматрон"},)),
"динамический",
$P320="Видео",
"цифровой",
OR($P320="Пресса",$P320="Щит",$P320="POSm",$P320="Подвес",$P320="Брендирование/оклейка"),
"статический"),"")</f>
        <v/>
      </c>
      <c r="S320" s="59" t="n"/>
      <c r="T320" s="60" t="n"/>
      <c r="U320" s="60" t="n"/>
      <c r="V320" s="60">
        <f>
IF(P320="Видео",
"цифровой постер/ролик",
IF(ISNUMBER(MATCH(Q320,{"короб световой","короб световой | лайтбокс","короб световой | кристалайт","лайтбокс","лайт бокс","кристалайт","LB","lightbox"},)),
"бэклит",
IF(P320="Брендирование/оклейка",
"перфарированная пленка/самоклейка",
IF(P320="Экспонирование",
"под запрос",
IF(P320="Подвес",
"баннер/ткань",
"")))))</f>
        <v/>
      </c>
      <c r="W320" s="59" t="n"/>
      <c r="X320" s="59" t="n"/>
      <c r="Y320" s="59" t="n"/>
      <c r="Z320" s="61" t="n"/>
      <c r="AA320" s="61" t="n"/>
      <c r="AB320" s="61">
        <f>IF(BL320&gt;0,Z320,0)</f>
        <v/>
      </c>
      <c r="AC320" s="59" t="n"/>
      <c r="AD320" s="59" t="n"/>
      <c r="AE320" s="59" t="n"/>
      <c r="AF320" s="59" t="n"/>
      <c r="AG320" s="59" t="n"/>
      <c r="AH320" s="59" t="n"/>
      <c r="AI320" s="59" t="n"/>
      <c r="AJ320" s="59" t="n"/>
      <c r="AK320" s="59" t="n"/>
      <c r="AL320" s="62">
        <f>IFERROR(IF(OR(R320="статический",R320="динамический",R320="нестандартный",R320="",R320=""),"-",IF(AND(AH320="-",AI320="-"),"-",AK320*3600/AH320*AI320)),"-")</f>
        <v/>
      </c>
      <c r="AM320" s="62">
        <f>IFERROR(IF(OR(R320="статический",R320="динамический",R320="",R320="", R320="BTL",R320="нестандартный"),"-",AG320*AI320*AL320/60),"-")</f>
        <v/>
      </c>
      <c r="AN320" s="63">
        <f>IFERROR(IF(AH320="","-",AG320*AI320/AH320),"-")</f>
        <v/>
      </c>
      <c r="AO320" s="59">
        <f>IFERROR(IF(OR($R320="статический",$R320="динамический",$R320="",$R320="",$R320="BTL",$R320="нестандартный"),"-",$AL320*$AY320),"-")</f>
        <v/>
      </c>
      <c r="AP320" s="62">
        <f>IFERROR(IF(OR($R320="статический",$R320="динамический",$R320="",$R320="",$R320="BTL",$R320="нестандартный"),"-",$AM320*AY320),"-")</f>
        <v/>
      </c>
      <c r="AQ320" s="64" t="n"/>
      <c r="AR320" s="61" t="n"/>
      <c r="AS320" s="61" t="n"/>
      <c r="AT320" s="61" t="n"/>
      <c r="AU320" s="65" t="n"/>
      <c r="AV320" s="124">
        <f>IFERROR(DR320/AT320*1000,"n/a")</f>
        <v/>
      </c>
      <c r="AW320" s="67" t="n"/>
      <c r="AX320" s="67" t="n"/>
      <c r="AY320" s="43">
        <f>IFERROR(IF(OR($AW320="",$AX320=""),"",_xlfn.DAYS($AX320+1,$AW320)),"")</f>
        <v/>
      </c>
      <c r="AZ320" s="68">
        <f t="array" ref="AZ320">
_xlfn.LET(_xlpm.COEFF,
IF($AW320+$AX320=0,0,IF(MAX(MIN($AX320,EOMONTH(AZ$15,0))-MAX($AW320,AZ$15)+1,)&gt;0,1,0)),
_xlfn.IFS(
$ES320="LisChannel",
_xlpm.COEFF*
INDEX({1;1;1.2;1.2;1;1;1;1;1.2;1.2;1.2;1.2},
MATCH(MONTH(AZ$15),
{1,2,3,4,5,6,7,8,9,10,11,12})),
CONCATENATE($ES320," ",$L320)="RussOutdoor метро",
_xlpm.COEFF*
INDEX({0.8;0.9;1.1;1.1;1;1;1;1;1.1;1.1;1.1;1.1},
MATCH(MONTH(AZ$15),
{1,2,3,4,5,6,7,8,9,10,11,12})),
$ES320&lt;&gt;"LisChannel",
_xlpm.COEFF,
$ES320&lt;&gt;"RussOutdoor",
_xlpm.COEFF))</f>
        <v/>
      </c>
      <c r="BA320" s="68">
        <f t="array" ref="BA320">
_xlfn.LET(_xlpm.COEFF,
IF($AW320+$AX320=0,0,IF(MAX(MIN($AX320,EOMONTH(BA$15,0))-MAX($AW320,BA$15)+1,)&gt;0,1,0)),
_xlfn.IFS(
$ES320="LisChannel",
_xlpm.COEFF*
INDEX({1;1;1.2;1.2;1;1;1;1;1.2;1.2;1.2;1.2},
MATCH(MONTH(BA$15),
{1,2,3,4,5,6,7,8,9,10,11,12})),
CONCATENATE($ES320," ",$L320)="RussOutdoor метро",
_xlpm.COEFF*
INDEX({0.8;0.9;1.1;1.1;1;1;1;1;1.1;1.1;1.1;1.1},
MATCH(MONTH(BA$15),
{1,2,3,4,5,6,7,8,9,10,11,12})),
$ES320&lt;&gt;"LisChannel",
_xlpm.COEFF,
$ES320&lt;&gt;"RussOutdoor",
_xlpm.COEFF))</f>
        <v/>
      </c>
      <c r="BB320" s="68">
        <f t="array" ref="BB320">
_xlfn.LET(_xlpm.COEFF,
IF($AW320+$AX320=0,0,IF(MAX(MIN($AX320,EOMONTH(BB$15,0))-MAX($AW320,BB$15)+1,)&gt;0,1,0)),
_xlfn.IFS(
$ES320="LisChannel",
_xlpm.COEFF*
INDEX({1;1;1.2;1.2;1;1;1;1;1.2;1.2;1.2;1.2},
MATCH(MONTH(BB$15),
{1,2,3,4,5,6,7,8,9,10,11,12})),
CONCATENATE($ES320," ",$L320)="RussOutdoor метро",
_xlpm.COEFF*
INDEX({0.8;0.9;1.1;1.1;1;1;1;1;1.1;1.1;1.1;1.1},
MATCH(MONTH(BB$15),
{1,2,3,4,5,6,7,8,9,10,11,12})),
$ES320&lt;&gt;"LisChannel",
_xlpm.COEFF,
$ES320&lt;&gt;"RussOutdoor",
_xlpm.COEFF))</f>
        <v/>
      </c>
      <c r="BC320" s="68">
        <f t="array" ref="BC320">
_xlfn.LET(_xlpm.COEFF,
IF($AW320+$AX320=0,0,IF(MAX(MIN($AX320,EOMONTH(BC$15,0))-MAX($AW320,BC$15)+1,)&gt;0,1,0)),
_xlfn.IFS(
$ES320="LisChannel",
_xlpm.COEFF*
INDEX({1;1;1.2;1.2;1;1;1;1;1.2;1.2;1.2;1.2},
MATCH(MONTH(BC$15),
{1,2,3,4,5,6,7,8,9,10,11,12})),
CONCATENATE($ES320," ",$L320)="RussOutdoor метро",
_xlpm.COEFF*
INDEX({0.8;0.9;1.1;1.1;1;1;1;1;1.1;1.1;1.1;1.1},
MATCH(MONTH(BC$15),
{1,2,3,4,5,6,7,8,9,10,11,12})),
$ES320&lt;&gt;"LisChannel",
_xlpm.COEFF,
$ES320&lt;&gt;"RussOutdoor",
_xlpm.COEFF))</f>
        <v/>
      </c>
      <c r="BD320" s="68">
        <f t="array" ref="BD320">
_xlfn.LET(_xlpm.COEFF,
IF($AW320+$AX320=0,0,IF(MAX(MIN($AX320,EOMONTH(BD$15,0))-MAX($AW320,BD$15)+1,)&gt;0,1,0)),
_xlfn.IFS(
$ES320="LisChannel",
_xlpm.COEFF*
INDEX({1;1;1.2;1.2;1;1;1;1;1.2;1.2;1.2;1.2},
MATCH(MONTH(BD$15),
{1,2,3,4,5,6,7,8,9,10,11,12})),
CONCATENATE($ES320," ",$L320)="RussOutdoor метро",
_xlpm.COEFF*
INDEX({0.8;0.9;1.1;1.1;1;1;1;1;1.1;1.1;1.1;1.1},
MATCH(MONTH(BD$15),
{1,2,3,4,5,6,7,8,9,10,11,12})),
$ES320&lt;&gt;"LisChannel",
_xlpm.COEFF,
$ES320&lt;&gt;"RussOutdoor",
_xlpm.COEFF))</f>
        <v/>
      </c>
      <c r="BE320" s="68">
        <f t="array" ref="BE320">
_xlfn.LET(_xlpm.COEFF,
IF($AW320+$AX320=0,0,IF(MAX(MIN($AX320,EOMONTH(BE$15,0))-MAX($AW320,BE$15)+1,)&gt;0,1,0)),
_xlfn.IFS(
$ES320="LisChannel",
_xlpm.COEFF*
INDEX({1;1;1.2;1.2;1;1;1;1;1.2;1.2;1.2;1.2},
MATCH(MONTH(BE$15),
{1,2,3,4,5,6,7,8,9,10,11,12})),
CONCATENATE($ES320," ",$L320)="RussOutdoor метро",
_xlpm.COEFF*
INDEX({0.8;0.9;1.1;1.1;1;1;1;1;1.1;1.1;1.1;1.1},
MATCH(MONTH(BE$15),
{1,2,3,4,5,6,7,8,9,10,11,12})),
$ES320&lt;&gt;"LisChannel",
_xlpm.COEFF,
$ES320&lt;&gt;"RussOutdoor",
_xlpm.COEFF))</f>
        <v/>
      </c>
      <c r="BF320" s="68">
        <f t="array" ref="BF320">
_xlfn.LET(_xlpm.COEFF,
IF($AW320+$AX320=0,0,IF(MAX(MIN($AX320,EOMONTH(BF$15,0))-MAX($AW320,BF$15)+1,)&gt;0,1,0)),
_xlfn.IFS(
$ES320="LisChannel",
_xlpm.COEFF*
INDEX({1;1;1.2;1.2;1;1;1;1;1.2;1.2;1.2;1.2},
MATCH(MONTH(BF$15),
{1,2,3,4,5,6,7,8,9,10,11,12})),
CONCATENATE($ES320," ",$L320)="RussOutdoor метро",
_xlpm.COEFF*
INDEX({0.8;0.9;1.1;1.1;1;1;1;1;1.1;1.1;1.1;1.1},
MATCH(MONTH(BF$15),
{1,2,3,4,5,6,7,8,9,10,11,12})),
$ES320&lt;&gt;"LisChannel",
_xlpm.COEFF,
$ES320&lt;&gt;"RussOutdoor",
_xlpm.COEFF))</f>
        <v/>
      </c>
      <c r="BG320" s="68">
        <f t="array" ref="BG320">
_xlfn.LET(_xlpm.COEFF,
IF($AW320+$AX320=0,0,IF(MAX(MIN($AX320,EOMONTH(BG$15,0))-MAX($AW320,BG$15)+1,)&gt;0,1,0)),
_xlfn.IFS(
$ES320="LisChannel",
_xlpm.COEFF*
INDEX({1;1;1.2;1.2;1;1;1;1;1.2;1.2;1.2;1.2},
MATCH(MONTH(BG$15),
{1,2,3,4,5,6,7,8,9,10,11,12})),
CONCATENATE($ES320," ",$L320)="RussOutdoor метро",
_xlpm.COEFF*
INDEX({0.8;0.9;1.1;1.1;1;1;1;1;1.1;1.1;1.1;1.1},
MATCH(MONTH(BG$15),
{1,2,3,4,5,6,7,8,9,10,11,12})),
$ES320&lt;&gt;"LisChannel",
_xlpm.COEFF,
$ES320&lt;&gt;"RussOutdoor",
_xlpm.COEFF))</f>
        <v/>
      </c>
      <c r="BH320" s="68">
        <f t="array" ref="BH320">
_xlfn.LET(_xlpm.COEFF,
IF($AW320+$AX320=0,0,IF(MAX(MIN($AX320,EOMONTH(BH$15,0))-MAX($AW320,BH$15)+1,)&gt;0,1,0)),
_xlfn.IFS(
$ES320="LisChannel",
_xlpm.COEFF*
INDEX({1;1;1.2;1.2;1;1;1;1;1.2;1.2;1.2;1.2},
MATCH(MONTH(BH$15),
{1,2,3,4,5,6,7,8,9,10,11,12})),
CONCATENATE($ES320," ",$L320)="RussOutdoor метро",
_xlpm.COEFF*
INDEX({0.8;0.9;1.1;1.1;1;1;1;1;1.1;1.1;1.1;1.1},
MATCH(MONTH(BH$15),
{1,2,3,4,5,6,7,8,9,10,11,12})),
$ES320&lt;&gt;"LisChannel",
_xlpm.COEFF,
$ES320&lt;&gt;"RussOutdoor",
_xlpm.COEFF))</f>
        <v/>
      </c>
      <c r="BI320" s="68">
        <f t="array" ref="BI320">
_xlfn.LET(_xlpm.COEFF,
IF($AW320+$AX320=0,0,IF(MAX(MIN($AX320,EOMONTH(BI$15,0))-MAX($AW320,BI$15)+1,)&gt;0,1,0)),
_xlfn.IFS(
$ES320="LisChannel",
_xlpm.COEFF*
INDEX({1;1;1.2;1.2;1;1;1;1;1.2;1.2;1.2;1.2},
MATCH(MONTH(BI$15),
{1,2,3,4,5,6,7,8,9,10,11,12})),
CONCATENATE($ES320," ",$L320)="RussOutdoor метро",
_xlpm.COEFF*
INDEX({0.8;0.9;1.1;1.1;1;1;1;1;1.1;1.1;1.1;1.1},
MATCH(MONTH(BI$15),
{1,2,3,4,5,6,7,8,9,10,11,12})),
$ES320&lt;&gt;"LisChannel",
_xlpm.COEFF,
$ES320&lt;&gt;"RussOutdoor",
_xlpm.COEFF))</f>
        <v/>
      </c>
      <c r="BJ320" s="68">
        <f t="array" ref="BJ320">
_xlfn.LET(_xlpm.COEFF,
IF($AW320+$AX320=0,0,IF(MAX(MIN($AX320,EOMONTH(BJ$15,0))-MAX($AW320,BJ$15)+1,)&gt;0,1,0)),
_xlfn.IFS(
$ES320="LisChannel",
_xlpm.COEFF*
INDEX({1;1;1.2;1.2;1;1;1;1;1.2;1.2;1.2;1.2},
MATCH(MONTH(BJ$15),
{1,2,3,4,5,6,7,8,9,10,11,12})),
CONCATENATE($ES320," ",$L320)="RussOutdoor метро",
_xlpm.COEFF*
INDEX({0.8;0.9;1.1;1.1;1;1;1;1;1.1;1.1;1.1;1.1},
MATCH(MONTH(BJ$15),
{1,2,3,4,5,6,7,8,9,10,11,12})),
$ES320&lt;&gt;"LisChannel",
_xlpm.COEFF,
$ES320&lt;&gt;"RussOutdoor",
_xlpm.COEFF))</f>
        <v/>
      </c>
      <c r="BK320" s="68">
        <f t="array" ref="BK320">
_xlfn.LET(_xlpm.COEFF,
IF($AW320+$AX320=0,0,IF(MAX(MIN($AX320,EOMONTH(BK$15,0))-MAX($AW320,BK$15)+1,)&gt;0,1,0)),
_xlfn.IFS(
$ES320="LisChannel",
_xlpm.COEFF*
INDEX({1;1;1.2;1.2;1;1;1;1;1.2;1.2;1.2;1.2},
MATCH(MONTH(BK$15),
{1,2,3,4,5,6,7,8,9,10,11,12})),
CONCATENATE($ES320," ",$L320)="RussOutdoor метро",
_xlpm.COEFF*
INDEX({0.8;0.9;1.1;1.1;1;1;1;1;1.1;1.1;1.1;1.1},
MATCH(MONTH(BK$15),
{1,2,3,4,5,6,7,8,9,10,11,12})),
$ES320&lt;&gt;"LisChannel",
_xlpm.COEFF,
$ES320&lt;&gt;"RussOutdoor",
_xlpm.COEFF))</f>
        <v/>
      </c>
      <c r="BL320" s="62">
        <f>COUNTIFS($AZ320:$BK320,"&gt;0")</f>
        <v/>
      </c>
      <c r="BM320" s="65" t="n"/>
      <c r="BN320" s="125">
        <f>$DJ320</f>
        <v/>
      </c>
      <c r="BO320" s="63">
        <f>$DQ320</f>
        <v/>
      </c>
      <c r="BP320" s="125">
        <f>
IFERROR(
IF($BL320=0,0,
$BN320*(1-$BO320)),
0)</f>
        <v/>
      </c>
      <c r="BQ320" s="125">
        <f t="array" ref="BQ320">
IFERROR(
_xlfn.IFS(
$DH320="день_1",
$BP320*$BL320/($AX320-$AW320+1)*AZ320*(DAY(EOMONTH(AZ$15,0))),
$DH320="день_2",
$BP320/30*MAX(MIN($AX320,EOMONTH(AZ$15,0))-MAX($AW320,AZ$15)+1,),
$DH320="раб.день",
$BP320/30*(IFERROR(
_xlfn.LET(_xlpm.VD,
CHOOSE(
{1;2;3;4;5;6;7;8;9;10;11;12;13;14;15;16;17;18},
45658,45659,45660,45661,45662,45663,45664,45665,45711,45724,45778,45779,45785,45786,45820,45821,45965,46022),
_xlfn.LET(_xlpm.DD,
MAX(MIN($AX320,EOMONTH(AZ$15,0))-MAX($AW320,AZ$15),),
_xlfn.IFS(
AND(MONTH($AW320)=MONTH(AZ$15),MONTH($AX320)&lt;&gt;MONTH(AZ$15)),
NETWORKDAYS.INTL($AW320,$AW320+_xlpm.DD,1,_xlpm.VD),
AND(MONTH($AW320)&lt;&gt;MONTH(AZ$15),MONTH($AX320)=MONTH(AZ$15)),
NETWORKDAYS.INTL(($AX320)-_xlpm.DD,$AX320,1,_xlpm.VD),
AND(MONTH($AW320)&lt;MONTH(AZ$15),MONTH($AX320)&gt;MONTH(AZ$15)),
NETWORKDAYS.INTL((EOMONTH(AZ$15-1,1))-_xlpm.DD,EOMONTH(AZ$15-1,1),1,_xlpm.VD),
AND(MONTH($AW320)=MONTH(AZ$15),MONTH($AX320)=MONTH(AZ$15)),
NETWORKDAYS.INTL($AW320,$AX320,1,_xlpm.VD)))),0)),
$DH320="месяц",
$BP320*AZ320,
$DH320="неделя",
$BP320*AZ320/7*(ROUNDUP((DAY(EOMONTH(AZ$15,0)))/4,0))),
0)</f>
        <v/>
      </c>
      <c r="BR320" s="125">
        <f t="array" ref="BR320">
IFERROR(
_xlfn.IFS(
$DH320="день_1",
$BP320*$BL320/($AX320-$AW320+1)*BA320*(DAY(EOMONTH(BA$15,0))),
$DH320="день_2",
$BP320/30*MAX(MIN($AX320,EOMONTH(BA$15,0))-MAX($AW320,BA$15)+1,),
$DH320="раб.день",
$BP320/30*(IFERROR(
_xlfn.LET(_xlpm.VD,
CHOOSE(
{1;2;3;4;5;6;7;8;9;10;11;12;13;14;15;16;17;18},
45658,45659,45660,45661,45662,45663,45664,45665,45711,45724,45778,45779,45785,45786,45820,45821,45965,46022),
_xlfn.LET(_xlpm.DD,
MAX(MIN($AX320,EOMONTH(BA$15,0))-MAX($AW320,BA$15),),
_xlfn.IFS(
AND(MONTH($AW320)=MONTH(BA$15),MONTH($AX320)&lt;&gt;MONTH(BA$15)),
NETWORKDAYS.INTL($AW320,$AW320+_xlpm.DD,1,_xlpm.VD),
AND(MONTH($AW320)&lt;&gt;MONTH(BA$15),MONTH($AX320)=MONTH(BA$15)),
NETWORKDAYS.INTL(($AX320)-_xlpm.DD,$AX320,1,_xlpm.VD),
AND(MONTH($AW320)&lt;MONTH(BA$15),MONTH($AX320)&gt;MONTH(BA$15)),
NETWORKDAYS.INTL((EOMONTH(BA$15-1,1))-_xlpm.DD,EOMONTH(BA$15-1,1),1,_xlpm.VD),
AND(MONTH($AW320)=MONTH(BA$15),MONTH($AX320)=MONTH(BA$15)),
NETWORKDAYS.INTL($AW320,$AX320,1,_xlpm.VD)))),0)),
$DH320="месяц",
$BP320*BA320,
$DH320="неделя",
$BP320*BA320/7*(ROUNDUP((DAY(EOMONTH(BA$15,0)))/4,0))),
0)</f>
        <v/>
      </c>
      <c r="BS320" s="125">
        <f t="array" ref="BS320">
IFERROR(
_xlfn.IFS(
$DH320="день_1",
$BP320*$BL320/($AX320-$AW320+1)*BB320*(DAY(EOMONTH(BB$15,0))),
$DH320="день_2",
$BP320/30*MAX(MIN($AX320,EOMONTH(BB$15,0))-MAX($AW320,BB$15)+1,),
$DH320="раб.день",
$BP320/30*(IFERROR(
_xlfn.LET(_xlpm.VD,
CHOOSE(
{1;2;3;4;5;6;7;8;9;10;11;12;13;14;15;16;17;18},
45658,45659,45660,45661,45662,45663,45664,45665,45711,45724,45778,45779,45785,45786,45820,45821,45965,46022),
_xlfn.LET(_xlpm.DD,
MAX(MIN($AX320,EOMONTH(BB$15,0))-MAX($AW320,BB$15),),
_xlfn.IFS(
AND(MONTH($AW320)=MONTH(BB$15),MONTH($AX320)&lt;&gt;MONTH(BB$15)),
NETWORKDAYS.INTL($AW320,$AW320+_xlpm.DD,1,_xlpm.VD),
AND(MONTH($AW320)&lt;&gt;MONTH(BB$15),MONTH($AX320)=MONTH(BB$15)),
NETWORKDAYS.INTL(($AX320)-_xlpm.DD,$AX320,1,_xlpm.VD),
AND(MONTH($AW320)&lt;MONTH(BB$15),MONTH($AX320)&gt;MONTH(BB$15)),
NETWORKDAYS.INTL((EOMONTH(BB$15-1,1))-_xlpm.DD,EOMONTH(BB$15-1,1),1,_xlpm.VD),
AND(MONTH($AW320)=MONTH(BB$15),MONTH($AX320)=MONTH(BB$15)),
NETWORKDAYS.INTL($AW320,$AX320,1,_xlpm.VD)))),0)),
$DH320="месяц",
$BP320*BB320,
$DH320="неделя",
$BP320*BB320/7*(ROUNDUP((DAY(EOMONTH(BB$15,0)))/4,0))),
0)</f>
        <v/>
      </c>
      <c r="BT320" s="125">
        <f t="array" ref="BT320">
IFERROR(
_xlfn.IFS(
$DH320="день_1",
$BP320*$BL320/($AX320-$AW320+1)*BC320*(DAY(EOMONTH(BC$15,0))),
$DH320="день_2",
$BP320/30*MAX(MIN($AX320,EOMONTH(BC$15,0))-MAX($AW320,BC$15)+1,),
$DH320="раб.день",
$BP320/30*(IFERROR(
_xlfn.LET(_xlpm.VD,
CHOOSE(
{1;2;3;4;5;6;7;8;9;10;11;12;13;14;15;16;17;18},
45658,45659,45660,45661,45662,45663,45664,45665,45711,45724,45778,45779,45785,45786,45820,45821,45965,46022),
_xlfn.LET(_xlpm.DD,
MAX(MIN($AX320,EOMONTH(BC$15,0))-MAX($AW320,BC$15),),
_xlfn.IFS(
AND(MONTH($AW320)=MONTH(BC$15),MONTH($AX320)&lt;&gt;MONTH(BC$15)),
NETWORKDAYS.INTL($AW320,$AW320+_xlpm.DD,1,_xlpm.VD),
AND(MONTH($AW320)&lt;&gt;MONTH(BC$15),MONTH($AX320)=MONTH(BC$15)),
NETWORKDAYS.INTL(($AX320)-_xlpm.DD,$AX320,1,_xlpm.VD),
AND(MONTH($AW320)&lt;MONTH(BC$15),MONTH($AX320)&gt;MONTH(BC$15)),
NETWORKDAYS.INTL((EOMONTH(BC$15-1,1))-_xlpm.DD,EOMONTH(BC$15-1,1),1,_xlpm.VD),
AND(MONTH($AW320)=MONTH(BC$15),MONTH($AX320)=MONTH(BC$15)),
NETWORKDAYS.INTL($AW320,$AX320,1,_xlpm.VD)))),0)),
$DH320="месяц",
$BP320*BC320,
$DH320="неделя",
$BP320*BC320/7*(ROUNDUP((DAY(EOMONTH(BC$15,0)))/4,0))),
0)</f>
        <v/>
      </c>
      <c r="BU320" s="125">
        <f t="array" ref="BU320">
IFERROR(
_xlfn.IFS(
$DH320="день_1",
$BP320*$BL320/($AX320-$AW320+1)*BD320*(DAY(EOMONTH(BD$15,0))),
$DH320="день_2",
$BP320/30*MAX(MIN($AX320,EOMONTH(BD$15,0))-MAX($AW320,BD$15)+1,),
$DH320="раб.день",
$BP320/30*(IFERROR(
_xlfn.LET(_xlpm.VD,
CHOOSE(
{1;2;3;4;5;6;7;8;9;10;11;12;13;14;15;16;17;18},
45658,45659,45660,45661,45662,45663,45664,45665,45711,45724,45778,45779,45785,45786,45820,45821,45965,46022),
_xlfn.LET(_xlpm.DD,
MAX(MIN($AX320,EOMONTH(BD$15,0))-MAX($AW320,BD$15),),
_xlfn.IFS(
AND(MONTH($AW320)=MONTH(BD$15),MONTH($AX320)&lt;&gt;MONTH(BD$15)),
NETWORKDAYS.INTL($AW320,$AW320+_xlpm.DD,1,_xlpm.VD),
AND(MONTH($AW320)&lt;&gt;MONTH(BD$15),MONTH($AX320)=MONTH(BD$15)),
NETWORKDAYS.INTL(($AX320)-_xlpm.DD,$AX320,1,_xlpm.VD),
AND(MONTH($AW320)&lt;MONTH(BD$15),MONTH($AX320)&gt;MONTH(BD$15)),
NETWORKDAYS.INTL((EOMONTH(BD$15-1,1))-_xlpm.DD,EOMONTH(BD$15-1,1),1,_xlpm.VD),
AND(MONTH($AW320)=MONTH(BD$15),MONTH($AX320)=MONTH(BD$15)),
NETWORKDAYS.INTL($AW320,$AX320,1,_xlpm.VD)))),0)),
$DH320="месяц",
$BP320*BD320,
$DH320="неделя",
$BP320*BD320/7*(ROUNDUP((DAY(EOMONTH(BD$15,0)))/4,0))),
0)</f>
        <v/>
      </c>
      <c r="BV320" s="125">
        <f t="array" ref="BV320">
IFERROR(
_xlfn.IFS(
$DH320="день_1",
$BP320*$BL320/($AX320-$AW320+1)*BE320*(DAY(EOMONTH(BE$15,0))),
$DH320="день_2",
$BP320/30*MAX(MIN($AX320,EOMONTH(BE$15,0))-MAX($AW320,BE$15)+1,),
$DH320="раб.день",
$BP320/30*(IFERROR(
_xlfn.LET(_xlpm.VD,
CHOOSE(
{1;2;3;4;5;6;7;8;9;10;11;12;13;14;15;16;17;18},
45658,45659,45660,45661,45662,45663,45664,45665,45711,45724,45778,45779,45785,45786,45820,45821,45965,46022),
_xlfn.LET(_xlpm.DD,
MAX(MIN($AX320,EOMONTH(BE$15,0))-MAX($AW320,BE$15),),
_xlfn.IFS(
AND(MONTH($AW320)=MONTH(BE$15),MONTH($AX320)&lt;&gt;MONTH(BE$15)),
NETWORKDAYS.INTL($AW320,$AW320+_xlpm.DD,1,_xlpm.VD),
AND(MONTH($AW320)&lt;&gt;MONTH(BE$15),MONTH($AX320)=MONTH(BE$15)),
NETWORKDAYS.INTL(($AX320)-_xlpm.DD,$AX320,1,_xlpm.VD),
AND(MONTH($AW320)&lt;MONTH(BE$15),MONTH($AX320)&gt;MONTH(BE$15)),
NETWORKDAYS.INTL((EOMONTH(BE$15-1,1))-_xlpm.DD,EOMONTH(BE$15-1,1),1,_xlpm.VD),
AND(MONTH($AW320)=MONTH(BE$15),MONTH($AX320)=MONTH(BE$15)),
NETWORKDAYS.INTL($AW320,$AX320,1,_xlpm.VD)))),0)),
$DH320="месяц",
$BP320*BE320,
$DH320="неделя",
$BP320*BE320/7*(ROUNDUP((DAY(EOMONTH(BE$15,0)))/4,0))),
0)</f>
        <v/>
      </c>
      <c r="BW320" s="125">
        <f t="array" ref="BW320">
IFERROR(
_xlfn.IFS(
$DH320="день_1",
$BP320*$BL320/($AX320-$AW320+1)*BF320*(DAY(EOMONTH(BF$15,0))),
$DH320="день_2",
$BP320/30*MAX(MIN($AX320,EOMONTH(BF$15,0))-MAX($AW320,BF$15)+1,),
$DH320="раб.день",
$BP320/30*(IFERROR(
_xlfn.LET(_xlpm.VD,
CHOOSE(
{1;2;3;4;5;6;7;8;9;10;11;12;13;14;15;16;17;18},
45658,45659,45660,45661,45662,45663,45664,45665,45711,45724,45778,45779,45785,45786,45820,45821,45965,46022),
_xlfn.LET(_xlpm.DD,
MAX(MIN($AX320,EOMONTH(BF$15,0))-MAX($AW320,BF$15),),
_xlfn.IFS(
AND(MONTH($AW320)=MONTH(BF$15),MONTH($AX320)&lt;&gt;MONTH(BF$15)),
NETWORKDAYS.INTL($AW320,$AW320+_xlpm.DD,1,_xlpm.VD),
AND(MONTH($AW320)&lt;&gt;MONTH(BF$15),MONTH($AX320)=MONTH(BF$15)),
NETWORKDAYS.INTL(($AX320)-_xlpm.DD,$AX320,1,_xlpm.VD),
AND(MONTH($AW320)&lt;MONTH(BF$15),MONTH($AX320)&gt;MONTH(BF$15)),
NETWORKDAYS.INTL((EOMONTH(BF$15-1,1))-_xlpm.DD,EOMONTH(BF$15-1,1),1,_xlpm.VD),
AND(MONTH($AW320)=MONTH(BF$15),MONTH($AX320)=MONTH(BF$15)),
NETWORKDAYS.INTL($AW320,$AX320,1,_xlpm.VD)))),0)),
$DH320="месяц",
$BP320*BF320,
$DH320="неделя",
$BP320*BF320/7*(ROUNDUP((DAY(EOMONTH(BF$15,0)))/4,0))),
0)</f>
        <v/>
      </c>
      <c r="BX320" s="125">
        <f t="array" ref="BX320">
IFERROR(
_xlfn.IFS(
$DH320="день_1",
$BP320*$BL320/($AX320-$AW320+1)*BG320*(DAY(EOMONTH(BG$15,0))),
$DH320="день_2",
$BP320/30*MAX(MIN($AX320,EOMONTH(BG$15,0))-MAX($AW320,BG$15)+1,),
$DH320="раб.день",
$BP320/30*(IFERROR(
_xlfn.LET(_xlpm.VD,
CHOOSE(
{1;2;3;4;5;6;7;8;9;10;11;12;13;14;15;16;17;18},
45658,45659,45660,45661,45662,45663,45664,45665,45711,45724,45778,45779,45785,45786,45820,45821,45965,46022),
_xlfn.LET(_xlpm.DD,
MAX(MIN($AX320,EOMONTH(BG$15,0))-MAX($AW320,BG$15),),
_xlfn.IFS(
AND(MONTH($AW320)=MONTH(BG$15),MONTH($AX320)&lt;&gt;MONTH(BG$15)),
NETWORKDAYS.INTL($AW320,$AW320+_xlpm.DD,1,_xlpm.VD),
AND(MONTH($AW320)&lt;&gt;MONTH(BG$15),MONTH($AX320)=MONTH(BG$15)),
NETWORKDAYS.INTL(($AX320)-_xlpm.DD,$AX320,1,_xlpm.VD),
AND(MONTH($AW320)&lt;MONTH(BG$15),MONTH($AX320)&gt;MONTH(BG$15)),
NETWORKDAYS.INTL((EOMONTH(BG$15-1,1))-_xlpm.DD,EOMONTH(BG$15-1,1),1,_xlpm.VD),
AND(MONTH($AW320)=MONTH(BG$15),MONTH($AX320)=MONTH(BG$15)),
NETWORKDAYS.INTL($AW320,$AX320,1,_xlpm.VD)))),0)),
$DH320="месяц",
$BP320*BG320,
$DH320="неделя",
$BP320*BG320/7*(ROUNDUP((DAY(EOMONTH(BG$15,0)))/4,0))),
0)</f>
        <v/>
      </c>
      <c r="BY320" s="125">
        <f t="array" ref="BY320">
IFERROR(
_xlfn.IFS(
$DH320="день_1",
$BP320*$BL320/($AX320-$AW320+1)*BH320*(DAY(EOMONTH(BH$15,0))),
$DH320="день_2",
$BP320/30*MAX(MIN($AX320,EOMONTH(BH$15,0))-MAX($AW320,BH$15)+1,),
$DH320="раб.день",
$BP320/30*(IFERROR(
_xlfn.LET(_xlpm.VD,
CHOOSE(
{1;2;3;4;5;6;7;8;9;10;11;12;13;14;15;16;17;18},
45658,45659,45660,45661,45662,45663,45664,45665,45711,45724,45778,45779,45785,45786,45820,45821,45965,46022),
_xlfn.LET(_xlpm.DD,
MAX(MIN($AX320,EOMONTH(BH$15,0))-MAX($AW320,BH$15),),
_xlfn.IFS(
AND(MONTH($AW320)=MONTH(BH$15),MONTH($AX320)&lt;&gt;MONTH(BH$15)),
NETWORKDAYS.INTL($AW320,$AW320+_xlpm.DD,1,_xlpm.VD),
AND(MONTH($AW320)&lt;&gt;MONTH(BH$15),MONTH($AX320)=MONTH(BH$15)),
NETWORKDAYS.INTL(($AX320)-_xlpm.DD,$AX320,1,_xlpm.VD),
AND(MONTH($AW320)&lt;MONTH(BH$15),MONTH($AX320)&gt;MONTH(BH$15)),
NETWORKDAYS.INTL((EOMONTH(BH$15-1,1))-_xlpm.DD,EOMONTH(BH$15-1,1),1,_xlpm.VD),
AND(MONTH($AW320)=MONTH(BH$15),MONTH($AX320)=MONTH(BH$15)),
NETWORKDAYS.INTL($AW320,$AX320,1,_xlpm.VD)))),0)),
$DH320="месяц",
$BP320*BH320,
$DH320="неделя",
$BP320*BH320/7*(ROUNDUP((DAY(EOMONTH(BH$15,0)))/4,0))),
0)</f>
        <v/>
      </c>
      <c r="BZ320" s="125">
        <f t="array" ref="BZ320">
IFERROR(
_xlfn.IFS(
$DH320="день_1",
$BP320*$BL320/($AX320-$AW320+1)*BI320*(DAY(EOMONTH(BI$15,0))),
$DH320="день_2",
$BP320/30*MAX(MIN($AX320,EOMONTH(BI$15,0))-MAX($AW320,BI$15)+1,),
$DH320="раб.день",
$BP320/30*(IFERROR(
_xlfn.LET(_xlpm.VD,
CHOOSE(
{1;2;3;4;5;6;7;8;9;10;11;12;13;14;15;16;17;18},
45658,45659,45660,45661,45662,45663,45664,45665,45711,45724,45778,45779,45785,45786,45820,45821,45965,46022),
_xlfn.LET(_xlpm.DD,
MAX(MIN($AX320,EOMONTH(BI$15,0))-MAX($AW320,BI$15),),
_xlfn.IFS(
AND(MONTH($AW320)=MONTH(BI$15),MONTH($AX320)&lt;&gt;MONTH(BI$15)),
NETWORKDAYS.INTL($AW320,$AW320+_xlpm.DD,1,_xlpm.VD),
AND(MONTH($AW320)&lt;&gt;MONTH(BI$15),MONTH($AX320)=MONTH(BI$15)),
NETWORKDAYS.INTL(($AX320)-_xlpm.DD,$AX320,1,_xlpm.VD),
AND(MONTH($AW320)&lt;MONTH(BI$15),MONTH($AX320)&gt;MONTH(BI$15)),
NETWORKDAYS.INTL((EOMONTH(BI$15-1,1))-_xlpm.DD,EOMONTH(BI$15-1,1),1,_xlpm.VD),
AND(MONTH($AW320)=MONTH(BI$15),MONTH($AX320)=MONTH(BI$15)),
NETWORKDAYS.INTL($AW320,$AX320,1,_xlpm.VD)))),0)),
$DH320="месяц",
$BP320*BI320,
$DH320="неделя",
$BP320*BI320/7*(ROUNDUP((DAY(EOMONTH(BI$15,0)))/4,0))),
0)</f>
        <v/>
      </c>
      <c r="CA320" s="125">
        <f t="array" ref="CA320">
IFERROR(
_xlfn.IFS(
$DH320="день_1",
$BP320*$BL320/($AX320-$AW320+1)*BJ320*(DAY(EOMONTH(BJ$15,0))),
$DH320="день_2",
$BP320/30*MAX(MIN($AX320,EOMONTH(BJ$15,0))-MAX($AW320,BJ$15)+1,),
$DH320="раб.день",
$BP320/30*(IFERROR(
_xlfn.LET(_xlpm.VD,
CHOOSE(
{1;2;3;4;5;6;7;8;9;10;11;12;13;14;15;16;17;18},
45658,45659,45660,45661,45662,45663,45664,45665,45711,45724,45778,45779,45785,45786,45820,45821,45965,46022),
_xlfn.LET(_xlpm.DD,
MAX(MIN($AX320,EOMONTH(BJ$15,0))-MAX($AW320,BJ$15),),
_xlfn.IFS(
AND(MONTH($AW320)=MONTH(BJ$15),MONTH($AX320)&lt;&gt;MONTH(BJ$15)),
NETWORKDAYS.INTL($AW320,$AW320+_xlpm.DD,1,_xlpm.VD),
AND(MONTH($AW320)&lt;&gt;MONTH(BJ$15),MONTH($AX320)=MONTH(BJ$15)),
NETWORKDAYS.INTL(($AX320)-_xlpm.DD,$AX320,1,_xlpm.VD),
AND(MONTH($AW320)&lt;MONTH(BJ$15),MONTH($AX320)&gt;MONTH(BJ$15)),
NETWORKDAYS.INTL((EOMONTH(BJ$15-1,1))-_xlpm.DD,EOMONTH(BJ$15-1,1),1,_xlpm.VD),
AND(MONTH($AW320)=MONTH(BJ$15),MONTH($AX320)=MONTH(BJ$15)),
NETWORKDAYS.INTL($AW320,$AX320,1,_xlpm.VD)))),0)),
$DH320="месяц",
$BP320*BJ320,
$DH320="неделя",
$BP320*BJ320/7*(ROUNDUP((DAY(EOMONTH(BJ$15,0)))/4,0))),
0)</f>
        <v/>
      </c>
      <c r="CB320" s="125">
        <f t="array" ref="CB320">
IFERROR(
_xlfn.IFS(
$DH320="день_1",
$BP320*$BL320/($AX320-$AW320+1)*BK320*(DAY(EOMONTH(BK$15,0))),
$DH320="день_2",
$BP320/30*MAX(MIN($AX320,EOMONTH(BK$15,0))-MAX($AW320,BK$15)+1,),
$DH320="раб.день",
$BP320/30*(IFERROR(
_xlfn.LET(_xlpm.VD,
CHOOSE(
{1;2;3;4;5;6;7;8;9;10;11;12;13;14;15;16;17;18},
45658,45659,45660,45661,45662,45663,45664,45665,45711,45724,45778,45779,45785,45786,45820,45821,45965,46022),
_xlfn.LET(_xlpm.DD,
MAX(MIN($AX320,EOMONTH(BK$15,0))-MAX($AW320,BK$15),),
_xlfn.IFS(
AND(MONTH($AW320)=MONTH(BK$15),MONTH($AX320)&lt;&gt;MONTH(BK$15)),
NETWORKDAYS.INTL($AW320,$AW320+_xlpm.DD,1,_xlpm.VD),
AND(MONTH($AW320)&lt;&gt;MONTH(BK$15),MONTH($AX320)=MONTH(BK$15)),
NETWORKDAYS.INTL(($AX320)-_xlpm.DD,$AX320,1,_xlpm.VD),
AND(MONTH($AW320)&lt;MONTH(BK$15),MONTH($AX320)&gt;MONTH(BK$15)),
NETWORKDAYS.INTL((EOMONTH(BK$15-1,1))-_xlpm.DD,EOMONTH(BK$15-1,1),1,_xlpm.VD),
AND(MONTH($AW320)=MONTH(BK$15),MONTH($AX320)=MONTH(BK$15)),
NETWORKDAYS.INTL($AW320,$AX320,1,_xlpm.VD)))),0)),
$DH320="месяц",
$BP320*BK320,
$DH320="неделя",
$BP320*BK320/7*(ROUNDUP((DAY(EOMONTH(BK$15,0)))/4,0))),
0)</f>
        <v/>
      </c>
      <c r="CC320" s="125">
        <f>SUM($BQ320:$CB320)</f>
        <v/>
      </c>
      <c r="CD320" s="126">
        <f>SUM($EH320:$EH320)</f>
        <v/>
      </c>
      <c r="CE320" s="126">
        <f>$CD320*$AB320</f>
        <v/>
      </c>
      <c r="CF320" s="126">
        <f>SUM($EK320:$EK320)</f>
        <v/>
      </c>
      <c r="CG320" s="126">
        <f>$CF320*$AB320</f>
        <v/>
      </c>
      <c r="CH320" s="126">
        <f>SUM($CC320,$CE320,$CG320)</f>
        <v/>
      </c>
      <c r="CI320" s="126">
        <f>$CH320*(1+$CM320)</f>
        <v/>
      </c>
      <c r="CJ320" s="127" t="n">
        <v>0</v>
      </c>
      <c r="CK320" s="126">
        <f>SUM($CH320:$CH320)*(1+$CJ320)</f>
        <v/>
      </c>
      <c r="CL320" s="126">
        <f>SUM($CH320:$CH320)*(1+$CM320)</f>
        <v/>
      </c>
      <c r="CM320" s="59" t="inlineStr">
        <is>
          <t>20%</t>
        </is>
      </c>
      <c r="CN320" s="59" t="n"/>
      <c r="CO320" s="72" t="n"/>
      <c r="CP320" s="59" t="n"/>
      <c r="CQ320" s="73" t="n"/>
      <c r="CR320" s="73" t="n"/>
      <c r="CS320" s="73" t="n"/>
      <c r="CT320" s="72" t="n"/>
      <c r="CU320" s="79" t="inlineStr">
        <is>
          <t> </t>
        </is>
      </c>
      <c r="CV320" s="60" t="n"/>
      <c r="CW320" s="60" t="n"/>
      <c r="CX320" s="60" t="n"/>
      <c r="CY320" s="127">
        <f>IFERROR(($CC320-$EE320)/($EE320/(1-$DQ320)),0)</f>
        <v/>
      </c>
      <c r="CZ320" s="127">
        <f>IFERROR(1-$EI320/($CE320),0)</f>
        <v/>
      </c>
      <c r="DA320" s="127">
        <f>IFERROR(1-$EL320/($CG320),0)</f>
        <v/>
      </c>
      <c r="DB320" s="126">
        <f>ROUND(IFERROR(($CI320/(1+$CM320)-$EN320),0),2)</f>
        <v/>
      </c>
      <c r="DC320" s="128" t="n"/>
      <c r="DD320" s="125" t="n"/>
      <c r="DE320" s="75" t="n">
        <v>0</v>
      </c>
      <c r="DF320" s="128" t="n"/>
      <c r="DG320" s="125">
        <f>IF($DC320=0,0,$DD320*($DC320*100%-$DE320*$DF320))*SUM($AB320:$AB320)</f>
        <v/>
      </c>
      <c r="DH320" s="129" t="inlineStr">
        <is>
          <t>месяц</t>
        </is>
      </c>
      <c r="DI320" s="130">
        <f t="array" ref="DI320">IFERROR(
IF($ES320="LisChannel",
(ROUND(((INDEX({174.625;153.888888888889;130.972222222222},MATCH($AI320,{2;3;4}),0))*$AG320*$AI320),2)),0),0)</f>
        <v/>
      </c>
      <c r="DJ320" s="130">
        <f>
_xlfn.LET(_xlpm.X,
IFERROR(
IF($ES320="НовиковТВ",
(_xlfn.LET(_xlpm.NTV,
_xlfn.LET(_xlpm.MIN,350000,
IF(SUMIFS($DI:$DI,$ES:$ES,"НовиковТВ")&lt;=_xlpm.MIN,
(SUMIFS($DI:$DI,$ES:$ES,"НовиковТВ")/(COUNTIFS($ES:$ES,"НовиковТВ")))*_xlpm.MIN/SUMIFS($DI:$DI,$ES:$ES,"НовиковТВ"),
DI320)),
_xlpm.NTV+$DG320/(1-(1-(_xlpm.NTV)*(1-$DL320)*(1-$DM320)*(1-$DN320)*(1-$DO320)*(1-$DP320)/_xlpm.NTV))))/(1+$EP320),
$DI320+$DG320/(1-(1-($DI320)*(1-$DL320)*(1-$DM320)*(1-$DN320)*(1-$DO320)*(1-$DP320)/$DI320))),
0),
_xlpm.X*(1+$CM320)*(1+$CW320)-_xlpm.X*(1+$CM320)+_xlpm.X)</f>
        <v/>
      </c>
      <c r="DK320" s="125" t="inlineStr">
        <is>
          <t>послед.</t>
        </is>
      </c>
      <c r="DL320" s="63" t="n">
        <v>0</v>
      </c>
      <c r="DM320" s="63" t="n">
        <v>0</v>
      </c>
      <c r="DN320" s="63" t="n">
        <v>0</v>
      </c>
      <c r="DO320" s="63" t="n">
        <v>0</v>
      </c>
      <c r="DP320" s="63" t="n">
        <v>0</v>
      </c>
      <c r="DQ320" s="63">
        <f t="array" ref="DQ320">IFERROR(_xlfn.IFS(
$DK320="послед.",1-(1-$DL320)*(1-$DM320)*(1-$DN320)*(1-$DO320)*(1-$DP320),
$DK320="сумм.",$DL320+$DM320+$DN320+$DO320+$DP320),
0)</f>
        <v/>
      </c>
      <c r="DR320" s="125">
        <f t="array" ref="DR320">
IFERROR(
_xlfn.IFS(
$BL320=0,
0,
$BL320&gt;0,
_xlfn.IFS($DK320="послед.",
$DJ320*(1-$DL320)*(1-$DM320)*(1-$DN320)*(1-$DO320)*(1-$DP320),
$DK320="сумм.",
$DJ320*(1-($DL320+$DM320+$DN320+$DO320+$DP320)))),0)</f>
        <v/>
      </c>
      <c r="DS320" s="125">
        <f t="array" ref="DS320">
IFERROR(_xlfn.IFS(
$DH320="день_1",
$DR320*$BL320/($AX320-$AW320+1)*AZ320*(DAY(EOMONTH(AZ$15,0))),
$DH320="день_2",
$DR320/30*MAX(MIN($AX320,EOMONTH(AZ$15,0))-MAX($AW320,AZ$15)+1,),
$DH320="раб.день",
$DR320/30*(IFERROR(
_xlfn.LET(_xlpm.VD,
CHOOSE(
{1;2;3;4;5;6;7;8;9;10;11;12;13;14;15;16;17;18},
45658,45659,45660,45661,45662,45663,45664,45665,45711,45724,45778,45779,45785,45786,45820,45821,45965,46022),
_xlfn.LET(_xlpm.DD,
MAX(MIN($AX320,EOMONTH(AZ$15,0))-MAX($AW320,AZ$15),),
_xlfn.IFS(
AND(MONTH($AW320)=MONTH(AZ$15),MONTH($AX320)&lt;&gt;MONTH(AZ$15)),
NETWORKDAYS.INTL($AW320,$AW320+_xlpm.DD,1,_xlpm.VD),
AND(MONTH($AW320)&lt;&gt;MONTH(AZ$15),MONTH($AX320)=MONTH(AZ$15)),
NETWORKDAYS.INTL(($AX320)-_xlpm.DD,$AX320,1,_xlpm.VD),
AND(MONTH($AW320)&lt;MONTH(AZ$15),MONTH($AX320)&gt;MONTH(AZ$15)),
NETWORKDAYS.INTL((EOMONTH(AZ$15-1,1))-_xlpm.DD,EOMONTH(AZ$15-1,1),1,_xlpm.VD),
AND(MONTH($AW320)=MONTH(AZ$15),MONTH($AX320)=MONTH(AZ$15)),
NETWORKDAYS.INTL($AW320,$AX320,1,_xlpm.VD)))),0)),
$DH320="месяц",
$DR320*AZ320,
$DH320="неделя",
$DR320*AZ320/7*(ROUNDUP((DAY(EOMONTH(AZ$15,0)))/4,0))),
0)</f>
        <v/>
      </c>
      <c r="DT320" s="125">
        <f t="array" ref="DT320">
IFERROR(_xlfn.IFS(
$DH320="день_1",
$DR320*$BL320/($AX320-$AW320+1)*BA320*(DAY(EOMONTH(BA$15,0))),
$DH320="день_2",
$DR320/30*MAX(MIN($AX320,EOMONTH(BA$15,0))-MAX($AW320,BA$15)+1,),
$DH320="раб.день",
$DR320/30*(IFERROR(
_xlfn.LET(_xlpm.VD,
CHOOSE(
{1;2;3;4;5;6;7;8;9;10;11;12;13;14;15;16;17;18},
45658,45659,45660,45661,45662,45663,45664,45665,45711,45724,45778,45779,45785,45786,45820,45821,45965,46022),
_xlfn.LET(_xlpm.DD,
MAX(MIN($AX320,EOMONTH(BA$15,0))-MAX($AW320,BA$15),),
_xlfn.IFS(
AND(MONTH($AW320)=MONTH(BA$15),MONTH($AX320)&lt;&gt;MONTH(BA$15)),
NETWORKDAYS.INTL($AW320,$AW320+_xlpm.DD,1,_xlpm.VD),
AND(MONTH($AW320)&lt;&gt;MONTH(BA$15),MONTH($AX320)=MONTH(BA$15)),
NETWORKDAYS.INTL(($AX320)-_xlpm.DD,$AX320,1,_xlpm.VD),
AND(MONTH($AW320)&lt;MONTH(BA$15),MONTH($AX320)&gt;MONTH(BA$15)),
NETWORKDAYS.INTL((EOMONTH(BA$15-1,1))-_xlpm.DD,EOMONTH(BA$15-1,1),1,_xlpm.VD),
AND(MONTH($AW320)=MONTH(BA$15),MONTH($AX320)=MONTH(BA$15)),
NETWORKDAYS.INTL($AW320,$AX320,1,_xlpm.VD)))),0)),
$DH320="месяц",
$DR320*BA320,
$DH320="неделя",
$DR320*BA320/7*(ROUNDUP((DAY(EOMONTH(BA$15,0)))/4,0))),
0)</f>
        <v/>
      </c>
      <c r="DU320" s="125">
        <f t="array" ref="DU320">
IFERROR(_xlfn.IFS(
$DH320="день_1",
$DR320*$BL320/($AX320-$AW320+1)*BB320*(DAY(EOMONTH(BB$15,0))),
$DH320="день_2",
$DR320/30*MAX(MIN($AX320,EOMONTH(BB$15,0))-MAX($AW320,BB$15)+1,),
$DH320="раб.день",
$DR320/30*(IFERROR(
_xlfn.LET(_xlpm.VD,
CHOOSE(
{1;2;3;4;5;6;7;8;9;10;11;12;13;14;15;16;17;18},
45658,45659,45660,45661,45662,45663,45664,45665,45711,45724,45778,45779,45785,45786,45820,45821,45965,46022),
_xlfn.LET(_xlpm.DD,
MAX(MIN($AX320,EOMONTH(BB$15,0))-MAX($AW320,BB$15),),
_xlfn.IFS(
AND(MONTH($AW320)=MONTH(BB$15),MONTH($AX320)&lt;&gt;MONTH(BB$15)),
NETWORKDAYS.INTL($AW320,$AW320+_xlpm.DD,1,_xlpm.VD),
AND(MONTH($AW320)&lt;&gt;MONTH(BB$15),MONTH($AX320)=MONTH(BB$15)),
NETWORKDAYS.INTL(($AX320)-_xlpm.DD,$AX320,1,_xlpm.VD),
AND(MONTH($AW320)&lt;MONTH(BB$15),MONTH($AX320)&gt;MONTH(BB$15)),
NETWORKDAYS.INTL((EOMONTH(BB$15-1,1))-_xlpm.DD,EOMONTH(BB$15-1,1),1,_xlpm.VD),
AND(MONTH($AW320)=MONTH(BB$15),MONTH($AX320)=MONTH(BB$15)),
NETWORKDAYS.INTL($AW320,$AX320,1,_xlpm.VD)))),0)),
$DH320="месяц",
$DR320*BB320,
$DH320="неделя",
$DR320*BB320/7*(ROUNDUP((DAY(EOMONTH(BB$15,0)))/4,0))),
0)</f>
        <v/>
      </c>
      <c r="DV320" s="125">
        <f t="array" ref="DV320">
IFERROR(_xlfn.IFS(
$DH320="день_1",
$DR320*$BL320/($AX320-$AW320+1)*BC320*(DAY(EOMONTH(BC$15,0))),
$DH320="день_2",
$DR320/30*MAX(MIN($AX320,EOMONTH(BC$15,0))-MAX($AW320,BC$15)+1,),
$DH320="раб.день",
$DR320/30*(IFERROR(
_xlfn.LET(_xlpm.VD,
CHOOSE(
{1;2;3;4;5;6;7;8;9;10;11;12;13;14;15;16;17;18},
45658,45659,45660,45661,45662,45663,45664,45665,45711,45724,45778,45779,45785,45786,45820,45821,45965,46022),
_xlfn.LET(_xlpm.DD,
MAX(MIN($AX320,EOMONTH(BC$15,0))-MAX($AW320,BC$15),),
_xlfn.IFS(
AND(MONTH($AW320)=MONTH(BC$15),MONTH($AX320)&lt;&gt;MONTH(BC$15)),
NETWORKDAYS.INTL($AW320,$AW320+_xlpm.DD,1,_xlpm.VD),
AND(MONTH($AW320)&lt;&gt;MONTH(BC$15),MONTH($AX320)=MONTH(BC$15)),
NETWORKDAYS.INTL(($AX320)-_xlpm.DD,$AX320,1,_xlpm.VD),
AND(MONTH($AW320)&lt;MONTH(BC$15),MONTH($AX320)&gt;MONTH(BC$15)),
NETWORKDAYS.INTL((EOMONTH(BC$15-1,1))-_xlpm.DD,EOMONTH(BC$15-1,1),1,_xlpm.VD),
AND(MONTH($AW320)=MONTH(BC$15),MONTH($AX320)=MONTH(BC$15)),
NETWORKDAYS.INTL($AW320,$AX320,1,_xlpm.VD)))),0)),
$DH320="месяц",
$DR320*BC320,
$DH320="неделя",
$DR320*BC320/7*(ROUNDUP((DAY(EOMONTH(BC$15,0)))/4,0))),
0)</f>
        <v/>
      </c>
      <c r="DW320" s="125">
        <f t="array" ref="DW320">
IFERROR(_xlfn.IFS(
$DH320="день_1",
$DR320*$BL320/($AX320-$AW320+1)*BD320*(DAY(EOMONTH(BD$15,0))),
$DH320="день_2",
$DR320/30*MAX(MIN($AX320,EOMONTH(BD$15,0))-MAX($AW320,BD$15)+1,),
$DH320="раб.день",
$DR320/30*(IFERROR(
_xlfn.LET(_xlpm.VD,
CHOOSE(
{1;2;3;4;5;6;7;8;9;10;11;12;13;14;15;16;17;18},
45658,45659,45660,45661,45662,45663,45664,45665,45711,45724,45778,45779,45785,45786,45820,45821,45965,46022),
_xlfn.LET(_xlpm.DD,
MAX(MIN($AX320,EOMONTH(BD$15,0))-MAX($AW320,BD$15),),
_xlfn.IFS(
AND(MONTH($AW320)=MONTH(BD$15),MONTH($AX320)&lt;&gt;MONTH(BD$15)),
NETWORKDAYS.INTL($AW320,$AW320+_xlpm.DD,1,_xlpm.VD),
AND(MONTH($AW320)&lt;&gt;MONTH(BD$15),MONTH($AX320)=MONTH(BD$15)),
NETWORKDAYS.INTL(($AX320)-_xlpm.DD,$AX320,1,_xlpm.VD),
AND(MONTH($AW320)&lt;MONTH(BD$15),MONTH($AX320)&gt;MONTH(BD$15)),
NETWORKDAYS.INTL((EOMONTH(BD$15-1,1))-_xlpm.DD,EOMONTH(BD$15-1,1),1,_xlpm.VD),
AND(MONTH($AW320)=MONTH(BD$15),MONTH($AX320)=MONTH(BD$15)),
NETWORKDAYS.INTL($AW320,$AX320,1,_xlpm.VD)))),0)),
$DH320="месяц",
$DR320*BD320,
$DH320="неделя",
$DR320*BD320/7*(ROUNDUP((DAY(EOMONTH(BD$15,0)))/4,0))),
0)</f>
        <v/>
      </c>
      <c r="DX320" s="125">
        <f t="array" ref="DX320">
IFERROR(_xlfn.IFS(
$DH320="день_1",
$DR320*$BL320/($AX320-$AW320+1)*BE320*(DAY(EOMONTH(BE$15,0))),
$DH320="день_2",
$DR320/30*MAX(MIN($AX320,EOMONTH(BE$15,0))-MAX($AW320,BE$15)+1,),
$DH320="раб.день",
$DR320/30*(IFERROR(
_xlfn.LET(_xlpm.VD,
CHOOSE(
{1;2;3;4;5;6;7;8;9;10;11;12;13;14;15;16;17;18},
45658,45659,45660,45661,45662,45663,45664,45665,45711,45724,45778,45779,45785,45786,45820,45821,45965,46022),
_xlfn.LET(_xlpm.DD,
MAX(MIN($AX320,EOMONTH(BE$15,0))-MAX($AW320,BE$15),),
_xlfn.IFS(
AND(MONTH($AW320)=MONTH(BE$15),MONTH($AX320)&lt;&gt;MONTH(BE$15)),
NETWORKDAYS.INTL($AW320,$AW320+_xlpm.DD,1,_xlpm.VD),
AND(MONTH($AW320)&lt;&gt;MONTH(BE$15),MONTH($AX320)=MONTH(BE$15)),
NETWORKDAYS.INTL(($AX320)-_xlpm.DD,$AX320,1,_xlpm.VD),
AND(MONTH($AW320)&lt;MONTH(BE$15),MONTH($AX320)&gt;MONTH(BE$15)),
NETWORKDAYS.INTL((EOMONTH(BE$15-1,1))-_xlpm.DD,EOMONTH(BE$15-1,1),1,_xlpm.VD),
AND(MONTH($AW320)=MONTH(BE$15),MONTH($AX320)=MONTH(BE$15)),
NETWORKDAYS.INTL($AW320,$AX320,1,_xlpm.VD)))),0)),
$DH320="месяц",
$DR320*BE320,
$DH320="неделя",
$DR320*BE320/7*(ROUNDUP((DAY(EOMONTH(BE$15,0)))/4,0))),
0)</f>
        <v/>
      </c>
      <c r="DY320" s="125">
        <f t="array" ref="DY320">
IFERROR(_xlfn.IFS(
$DH320="день_1",
$DR320*$BL320/($AX320-$AW320+1)*BF320*(DAY(EOMONTH(BF$15,0))),
$DH320="день_2",
$DR320/30*MAX(MIN($AX320,EOMONTH(BF$15,0))-MAX($AW320,BF$15)+1,),
$DH320="раб.день",
$DR320/30*(IFERROR(
_xlfn.LET(_xlpm.VD,
CHOOSE(
{1;2;3;4;5;6;7;8;9;10;11;12;13;14;15;16;17;18},
45658,45659,45660,45661,45662,45663,45664,45665,45711,45724,45778,45779,45785,45786,45820,45821,45965,46022),
_xlfn.LET(_xlpm.DD,
MAX(MIN($AX320,EOMONTH(BF$15,0))-MAX($AW320,BF$15),),
_xlfn.IFS(
AND(MONTH($AW320)=MONTH(BF$15),MONTH($AX320)&lt;&gt;MONTH(BF$15)),
NETWORKDAYS.INTL($AW320,$AW320+_xlpm.DD,1,_xlpm.VD),
AND(MONTH($AW320)&lt;&gt;MONTH(BF$15),MONTH($AX320)=MONTH(BF$15)),
NETWORKDAYS.INTL(($AX320)-_xlpm.DD,$AX320,1,_xlpm.VD),
AND(MONTH($AW320)&lt;MONTH(BF$15),MONTH($AX320)&gt;MONTH(BF$15)),
NETWORKDAYS.INTL((EOMONTH(BF$15-1,1))-_xlpm.DD,EOMONTH(BF$15-1,1),1,_xlpm.VD),
AND(MONTH($AW320)=MONTH(BF$15),MONTH($AX320)=MONTH(BF$15)),
NETWORKDAYS.INTL($AW320,$AX320,1,_xlpm.VD)))),0)),
$DH320="месяц",
$DR320*BF320,
$DH320="неделя",
$DR320*BF320/7*(ROUNDUP((DAY(EOMONTH(BF$15,0)))/4,0))),
0)</f>
        <v/>
      </c>
      <c r="DZ320" s="125">
        <f t="array" ref="DZ320">
IFERROR(_xlfn.IFS(
$DH320="день_1",
$DR320*$BL320/($AX320-$AW320+1)*BG320*(DAY(EOMONTH(BG$15,0))),
$DH320="день_2",
$DR320/30*MAX(MIN($AX320,EOMONTH(BG$15,0))-MAX($AW320,BG$15)+1,),
$DH320="раб.день",
$DR320/30*(IFERROR(
_xlfn.LET(_xlpm.VD,
CHOOSE(
{1;2;3;4;5;6;7;8;9;10;11;12;13;14;15;16;17;18},
45658,45659,45660,45661,45662,45663,45664,45665,45711,45724,45778,45779,45785,45786,45820,45821,45965,46022),
_xlfn.LET(_xlpm.DD,
MAX(MIN($AX320,EOMONTH(BG$15,0))-MAX($AW320,BG$15),),
_xlfn.IFS(
AND(MONTH($AW320)=MONTH(BG$15),MONTH($AX320)&lt;&gt;MONTH(BG$15)),
NETWORKDAYS.INTL($AW320,$AW320+_xlpm.DD,1,_xlpm.VD),
AND(MONTH($AW320)&lt;&gt;MONTH(BG$15),MONTH($AX320)=MONTH(BG$15)),
NETWORKDAYS.INTL(($AX320)-_xlpm.DD,$AX320,1,_xlpm.VD),
AND(MONTH($AW320)&lt;MONTH(BG$15),MONTH($AX320)&gt;MONTH(BG$15)),
NETWORKDAYS.INTL((EOMONTH(BG$15-1,1))-_xlpm.DD,EOMONTH(BG$15-1,1),1,_xlpm.VD),
AND(MONTH($AW320)=MONTH(BG$15),MONTH($AX320)=MONTH(BG$15)),
NETWORKDAYS.INTL($AW320,$AX320,1,_xlpm.VD)))),0)),
$DH320="месяц",
$DR320*BG320,
$DH320="неделя",
$DR320*BG320/7*(ROUNDUP((DAY(EOMONTH(BG$15,0)))/4,0))),
0)</f>
        <v/>
      </c>
      <c r="EA320" s="125">
        <f t="array" ref="EA320">
IFERROR(_xlfn.IFS(
$DH320="день_1",
$DR320*$BL320/($AX320-$AW320+1)*BH320*(DAY(EOMONTH(BH$15,0))),
$DH320="день_2",
$DR320/30*MAX(MIN($AX320,EOMONTH(BH$15,0))-MAX($AW320,BH$15)+1,),
$DH320="раб.день",
$DR320/30*(IFERROR(
_xlfn.LET(_xlpm.VD,
CHOOSE(
{1;2;3;4;5;6;7;8;9;10;11;12;13;14;15;16;17;18},
45658,45659,45660,45661,45662,45663,45664,45665,45711,45724,45778,45779,45785,45786,45820,45821,45965,46022),
_xlfn.LET(_xlpm.DD,
MAX(MIN($AX320,EOMONTH(BH$15,0))-MAX($AW320,BH$15),),
_xlfn.IFS(
AND(MONTH($AW320)=MONTH(BH$15),MONTH($AX320)&lt;&gt;MONTH(BH$15)),
NETWORKDAYS.INTL($AW320,$AW320+_xlpm.DD,1,_xlpm.VD),
AND(MONTH($AW320)&lt;&gt;MONTH(BH$15),MONTH($AX320)=MONTH(BH$15)),
NETWORKDAYS.INTL(($AX320)-_xlpm.DD,$AX320,1,_xlpm.VD),
AND(MONTH($AW320)&lt;MONTH(BH$15),MONTH($AX320)&gt;MONTH(BH$15)),
NETWORKDAYS.INTL((EOMONTH(BH$15-1,1))-_xlpm.DD,EOMONTH(BH$15-1,1),1,_xlpm.VD),
AND(MONTH($AW320)=MONTH(BH$15),MONTH($AX320)=MONTH(BH$15)),
NETWORKDAYS.INTL($AW320,$AX320,1,_xlpm.VD)))),0)),
$DH320="месяц",
$DR320*BH320,
$DH320="неделя",
$DR320*BH320/7*(ROUNDUP((DAY(EOMONTH(BH$15,0)))/4,0))),
0)</f>
        <v/>
      </c>
      <c r="EB320" s="125">
        <f t="array" ref="EB320">
IFERROR(_xlfn.IFS(
$DH320="день_1",
$DR320*$BL320/($AX320-$AW320+1)*BI320*(DAY(EOMONTH(BI$15,0))),
$DH320="день_2",
$DR320/30*MAX(MIN($AX320,EOMONTH(BI$15,0))-MAX($AW320,BI$15)+1,),
$DH320="раб.день",
$DR320/30*(IFERROR(
_xlfn.LET(_xlpm.VD,
CHOOSE(
{1;2;3;4;5;6;7;8;9;10;11;12;13;14;15;16;17;18},
45658,45659,45660,45661,45662,45663,45664,45665,45711,45724,45778,45779,45785,45786,45820,45821,45965,46022),
_xlfn.LET(_xlpm.DD,
MAX(MIN($AX320,EOMONTH(BI$15,0))-MAX($AW320,BI$15),),
_xlfn.IFS(
AND(MONTH($AW320)=MONTH(BI$15),MONTH($AX320)&lt;&gt;MONTH(BI$15)),
NETWORKDAYS.INTL($AW320,$AW320+_xlpm.DD,1,_xlpm.VD),
AND(MONTH($AW320)&lt;&gt;MONTH(BI$15),MONTH($AX320)=MONTH(BI$15)),
NETWORKDAYS.INTL(($AX320)-_xlpm.DD,$AX320,1,_xlpm.VD),
AND(MONTH($AW320)&lt;MONTH(BI$15),MONTH($AX320)&gt;MONTH(BI$15)),
NETWORKDAYS.INTL((EOMONTH(BI$15-1,1))-_xlpm.DD,EOMONTH(BI$15-1,1),1,_xlpm.VD),
AND(MONTH($AW320)=MONTH(BI$15),MONTH($AX320)=MONTH(BI$15)),
NETWORKDAYS.INTL($AW320,$AX320,1,_xlpm.VD)))),0)),
$DH320="месяц",
$DR320*BI320,
$DH320="неделя",
$DR320*BI320/7*(ROUNDUP((DAY(EOMONTH(BI$15,0)))/4,0))),
0)</f>
        <v/>
      </c>
      <c r="EC320" s="125">
        <f t="array" ref="EC320">
IFERROR(_xlfn.IFS(
$DH320="день_1",
$DR320*$BL320/($AX320-$AW320+1)*BJ320*(DAY(EOMONTH(BJ$15,0))),
$DH320="день_2",
$DR320/30*MAX(MIN($AX320,EOMONTH(BJ$15,0))-MAX($AW320,BJ$15)+1,),
$DH320="раб.день",
$DR320/30*(IFERROR(
_xlfn.LET(_xlpm.VD,
CHOOSE(
{1;2;3;4;5;6;7;8;9;10;11;12;13;14;15;16;17;18},
45658,45659,45660,45661,45662,45663,45664,45665,45711,45724,45778,45779,45785,45786,45820,45821,45965,46022),
_xlfn.LET(_xlpm.DD,
MAX(MIN($AX320,EOMONTH(BJ$15,0))-MAX($AW320,BJ$15),),
_xlfn.IFS(
AND(MONTH($AW320)=MONTH(BJ$15),MONTH($AX320)&lt;&gt;MONTH(BJ$15)),
NETWORKDAYS.INTL($AW320,$AW320+_xlpm.DD,1,_xlpm.VD),
AND(MONTH($AW320)&lt;&gt;MONTH(BJ$15),MONTH($AX320)=MONTH(BJ$15)),
NETWORKDAYS.INTL(($AX320)-_xlpm.DD,$AX320,1,_xlpm.VD),
AND(MONTH($AW320)&lt;MONTH(BJ$15),MONTH($AX320)&gt;MONTH(BJ$15)),
NETWORKDAYS.INTL((EOMONTH(BJ$15-1,1))-_xlpm.DD,EOMONTH(BJ$15-1,1),1,_xlpm.VD),
AND(MONTH($AW320)=MONTH(BJ$15),MONTH($AX320)=MONTH(BJ$15)),
NETWORKDAYS.INTL($AW320,$AX320,1,_xlpm.VD)))),0)),
$DH320="месяц",
$DR320*BJ320,
$DH320="неделя",
$DR320*BJ320/7*(ROUNDUP((DAY(EOMONTH(BJ$15,0)))/4,0))),
0)</f>
        <v/>
      </c>
      <c r="ED320" s="125">
        <f t="array" ref="ED320">
IFERROR(_xlfn.IFS(
$DH320="день_1",
$DR320*$BL320/($AX320-$AW320+1)*BK320*(DAY(EOMONTH(BK$15,0))),
$DH320="день_2",
$DR320/30*MAX(MIN($AX320,EOMONTH(BK$15,0))-MAX($AW320,BK$15)+1,),
$DH320="раб.день",
$DR320/30*(IFERROR(
_xlfn.LET(_xlpm.VD,
CHOOSE(
{1;2;3;4;5;6;7;8;9;10;11;12;13;14;15;16;17;18},
45658,45659,45660,45661,45662,45663,45664,45665,45711,45724,45778,45779,45785,45786,45820,45821,45965,46022),
_xlfn.LET(_xlpm.DD,
MAX(MIN($AX320,EOMONTH(BK$15,0))-MAX($AW320,BK$15),),
_xlfn.IFS(
AND(MONTH($AW320)=MONTH(BK$15),MONTH($AX320)&lt;&gt;MONTH(BK$15)),
NETWORKDAYS.INTL($AW320,$AW320+_xlpm.DD,1,_xlpm.VD),
AND(MONTH($AW320)&lt;&gt;MONTH(BK$15),MONTH($AX320)=MONTH(BK$15)),
NETWORKDAYS.INTL(($AX320)-_xlpm.DD,$AX320,1,_xlpm.VD),
AND(MONTH($AW320)&lt;MONTH(BK$15),MONTH($AX320)&gt;MONTH(BK$15)),
NETWORKDAYS.INTL((EOMONTH(BK$15-1,1))-_xlpm.DD,EOMONTH(BK$15-1,1),1,_xlpm.VD),
AND(MONTH($AW320)=MONTH(BK$15),MONTH($AX320)=MONTH(BK$15)),
NETWORKDAYS.INTL($AW320,$AX320,1,_xlpm.VD)))),0)),
$DH320="месяц",
$DR320*BK320,
$DH320="неделя",
$DR320*BK320/7*(ROUNDUP((DAY(EOMONTH(BK$15,0)))/4,0))),
0)</f>
        <v/>
      </c>
      <c r="EE320" s="125">
        <f>SUM($DS320,$DT320,$DU320,$DV320,$DW320,$DX320,$DY320,$DZ320,$EA320,$EB320,$EC320,$ED320)</f>
        <v/>
      </c>
      <c r="EF320" s="125">
        <f>IFERROR(ROUND($EE320*(1+$EP320),2),0)</f>
        <v/>
      </c>
      <c r="EG320" s="128" t="n">
        <v>1</v>
      </c>
      <c r="EH320" s="126" t="n">
        <v>0</v>
      </c>
      <c r="EI320" s="126">
        <f>ROUND(SUM($EH320:$EH320)*SUM($AB320:$AB320)*$EG320,2)</f>
        <v/>
      </c>
      <c r="EJ320" s="126">
        <f>ROUND($EI320*(1+$EP320),2)</f>
        <v/>
      </c>
      <c r="EK320" s="126" t="n">
        <v>0</v>
      </c>
      <c r="EL320" s="126">
        <f>ROUND(SUM($EK320:$EK320)*SUM($AB320:$AB320)*$EG320,2)</f>
        <v/>
      </c>
      <c r="EM320" s="126">
        <f>ROUND($EL320*(1+$EP320),2)</f>
        <v/>
      </c>
      <c r="EN320" s="126">
        <f>SUM($EE320,$EI320,$EL320)</f>
        <v/>
      </c>
      <c r="EO320" s="126">
        <f>SUM($EF320,$EJ320,$EM320)</f>
        <v/>
      </c>
      <c r="EP320" s="59" t="inlineStr">
        <is>
          <t>20%</t>
        </is>
      </c>
      <c r="EQ320" s="59" t="n"/>
      <c r="ER320" s="60">
        <f t="array" ref="ER320">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MATCH(ES320,
{"AMS";"RussOutdoor";"HD Outdoor";"Ingroup";"IQ";"Ledproduction";"LisChannel";"Logic";"Media-PPL";"NovikovTV | НовиковТВ";"SMA";"SOK";"КрокусТВ | CrocusTV | IndoorTV";"Сити";"ТЯК Москва"},
0)),"")</f>
        <v/>
      </c>
      <c r="ES320" s="60" t="n"/>
      <c r="ET320" s="60">
        <f t="array" ref="ET320">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MATCH(ES320,
{"AMS";"RussOutdoor";"HD Outdoor";"Ingroup";"IQ";"Ledproduction";"LisChannel";"Logic";"Media-PPL";"NovikovTV | НовиковТВ";"SMA";"SOK";"КрокусТВ | CrocusTV | IndoorTV";"Сити";"ТЯК Москва"},
0)),"")</f>
        <v/>
      </c>
      <c r="EU320" s="60" t="n"/>
      <c r="EV320" s="60" t="n"/>
      <c r="EX320" s="110">
        <f t="array" ref="EX320">
($AR320/30
+N("ТРАФИК ПЛОЩАДКИ"))*
(IFERROR(
_xlfn.LET(
_xlpm.GPR,
HLOOKUP($L320,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(MATCH($T320,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IF($Q320="цифровой",_xlpm.GPR/$AG320,_xlpm.GPR/60)),
0)
+N("DWELL TIME"))*
(IF($AB320=0,0,IF($AB320=1,0.3,IF($AB320=2,0.5,IF($AB320&gt;2,1))))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_xlfn.IFS($AC320="да",1.2,$AC320="нет",1)*
_xlfn.IFS($AD320="да",1.2,$AD320="нет",1)*
IF(R320="статический",1,1.2)*
$X320*
INDEX(
{1.2;1;1.2;1.2;1;1.2;1.2;1.2;1.2;1.2;1.2;1;1.2;1.2;1.2;1.2;1;1;1.2;1.2;1.2;1;1;1;1;1.2;1.2;1.2;1.2;1;1;1;1;1.2;1.2;1.2;1.2;1.2;1.2;1.2;1.2;1;1;1.2;1;1;1;1;1.5;1;1;1.5;1.5;1.2},
MATCH($Q320,_xlpm.MI,0)))&gt;{0.02;0.04;0.06;0.1;0.2;0.4;0.6;0.8;1;2;4;6})),
{0;1;2;3;4;5;6;7;8;9;10;11;12},
0)))
+N("КОЭФФИЦИЕНТ КОНТАКТА"))))*
(_xlfn.IFS($X320&lt;0.1,$X320/1000,$X320&gt;25,5.2,AND($X320&gt;=0.1,$X320&lt;=25),(($X320*2+0.1)/10)*($X320/10)))*
IFERROR((_xlfn.LET(
_xlpm.MA,
{0;0.8;0.85;0.9;0.95;1},
_xlpm.MAA,
{0;1;2;3;4;5},
INDEX(_xlpm.MA,MATCH(SUMPRODUCT(--((IF(ROUND(_xlpm.MAA,1)&gt;5,5,ROUND($AB320,1)))&gt;{0;1;2;3;4;5})),_xlpm.MAA,0)))
+N("КОЭФФИЦИЕНТ КОЛ-ВО КОНСТРУКЦИЙ")),1)*
$AB320,0))*
(IF($Q320="цифровой",$AG320/15*$AI320,1)
+N("ДЛЯ ЦИФРЫ"))</f>
        <v/>
      </c>
      <c r="EY320" s="110">
        <f>IFERROR(EX320*AY320,0)</f>
        <v/>
      </c>
      <c r="EZ320" s="131">
        <f>IFERROR(DP320/EY320*1000,0)</f>
        <v/>
      </c>
      <c r="FA320" s="112">
        <f>IFERROR(FC320/FB320,0)</f>
        <v/>
      </c>
      <c r="FB320" s="112">
        <f>IFERROR((FC320/(EY320/FF320*#REF!))*0.825,0)</f>
        <v/>
      </c>
      <c r="FC320" s="112">
        <f>IFERROR(((EX320*30/AR320)*100)/30,0)</f>
        <v/>
      </c>
      <c r="FD320" s="112">
        <f>IFERROR(EY320/G320*100%,0)</f>
        <v/>
      </c>
      <c r="FE320" s="112">
        <f>IFERROR(FD320/FC320*100%,0)</f>
        <v/>
      </c>
      <c r="FF320" s="110">
        <f>IFERROR(AR320/30*AY320,0)</f>
        <v/>
      </c>
    </row>
    <row r="321" ht="13" customHeight="1">
      <c r="A321" s="59" t="n"/>
      <c r="B321" s="60" t="n"/>
      <c r="C321" s="60" t="n"/>
      <c r="D321" s="60">
        <f t="array" ref="D321">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MATCH($E321,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21" s="60">
        <f t="array" ref="E321">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MATCH($F321,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21" s="60" t="inlineStr"/>
      <c r="G321" s="60" t="n"/>
      <c r="H321" s="60">
        <f t="array" ref="H321">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MATCH($I321,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21" s="60" t="n"/>
      <c r="J321" s="60" t="n"/>
      <c r="K321" s="60" t="n"/>
      <c r="L321" s="60" t="n"/>
      <c r="M321" s="60" t="n"/>
      <c r="N321" s="60" t="n"/>
      <c r="O321" s="60" t="n"/>
      <c r="P321" s="60">
        <f t="array" ref="P321">
_xlfn.IFS(
ISNUMBER(MATCH($Q321,{"шелфбаннер","разделитель","монетница","чековая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ISNUMBER(MATCH($Q321,{"LED/LCD","видеокулер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ISNUMBER(MATCH($Q321,{"автомобиль","машина","выставочное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ISNUMBER(MATCH($Q321,{"билборд","лифтовая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ISNUMBER(MATCH($Q321,{"навигация","подвесной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ISNUMBER(MATCH($Q321,{"движущаяся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ISNUMBER(MATCH($Q321,{"каталог","журнал"},)),
"Пресса",
$Q321="","")</f>
        <v/>
      </c>
      <c r="Q321" s="60" t="n"/>
      <c r="R321" s="60">
        <f t="array" ref="R321">
IFERROR(
_xlfn.IFS(
OR(ISNUMBER(MATCH($Q321,{"экспозиция","макет","стенд","автостенд","авто стенд","выставочное пространство","выставочные стенды","модульные выставочные стенды","3Д конструкция","3D конструкция"},)),P321="Экспонирование"),
"нестандартный",
ISNUMBER(MATCH($Q321,{"скроллер","призматрон"},)),
"динамический",
$P321="Видео",
"цифровой",
OR($P321="Пресса",$P321="Щит",$P321="POSm",$P321="Подвес",$P321="Брендирование/оклейка"),
"статический"),"")</f>
        <v/>
      </c>
      <c r="S321" s="59" t="n"/>
      <c r="T321" s="60" t="n"/>
      <c r="U321" s="60" t="n"/>
      <c r="V321" s="60">
        <f>
IF(P321="Видео",
"цифровой постер/ролик",
IF(ISNUMBER(MATCH(Q321,{"короб световой","короб световой | лайтбокс","короб световой | кристалайт","лайтбокс","лайт бокс","кристалайт","LB","lightbox"},)),
"бэклит",
IF(P321="Брендирование/оклейка",
"перфарированная пленка/самоклейка",
IF(P321="Экспонирование",
"под запрос",
IF(P321="Подвес",
"баннер/ткань",
"")))))</f>
        <v/>
      </c>
      <c r="W321" s="59" t="n"/>
      <c r="X321" s="59" t="n"/>
      <c r="Y321" s="59" t="n"/>
      <c r="Z321" s="61" t="n"/>
      <c r="AA321" s="61" t="n"/>
      <c r="AB321" s="61">
        <f>IF(BL321&gt;0,Z321,0)</f>
        <v/>
      </c>
      <c r="AC321" s="59" t="n"/>
      <c r="AD321" s="59" t="n"/>
      <c r="AE321" s="59" t="n"/>
      <c r="AF321" s="59" t="n"/>
      <c r="AG321" s="59" t="n"/>
      <c r="AH321" s="59" t="n"/>
      <c r="AI321" s="59" t="n"/>
      <c r="AJ321" s="59" t="n"/>
      <c r="AK321" s="59" t="n"/>
      <c r="AL321" s="62">
        <f>IFERROR(IF(OR(R321="статический",R321="динамический",R321="нестандартный",R321="",R321=""),"-",IF(AND(AH321="-",AI321="-"),"-",AK321*3600/AH321*AI321)),"-")</f>
        <v/>
      </c>
      <c r="AM321" s="62">
        <f>IFERROR(IF(OR(R321="статический",R321="динамический",R321="",R321="", R321="BTL",R321="нестандартный"),"-",AG321*AI321*AL321/60),"-")</f>
        <v/>
      </c>
      <c r="AN321" s="63">
        <f>IFERROR(IF(AH321="","-",AG321*AI321/AH321),"-")</f>
        <v/>
      </c>
      <c r="AO321" s="59">
        <f>IFERROR(IF(OR($R321="статический",$R321="динамический",$R321="",$R321="",$R321="BTL",$R321="нестандартный"),"-",$AL321*$AY321),"-")</f>
        <v/>
      </c>
      <c r="AP321" s="62">
        <f>IFERROR(IF(OR($R321="статический",$R321="динамический",$R321="",$R321="",$R321="BTL",$R321="нестандартный"),"-",$AM321*AY321),"-")</f>
        <v/>
      </c>
      <c r="AQ321" s="64" t="n"/>
      <c r="AR321" s="61" t="n"/>
      <c r="AS321" s="61" t="n"/>
      <c r="AT321" s="61" t="n"/>
      <c r="AU321" s="65" t="n"/>
      <c r="AV321" s="124">
        <f>IFERROR(DR321/AT321*1000,"n/a")</f>
        <v/>
      </c>
      <c r="AW321" s="67" t="n"/>
      <c r="AX321" s="67" t="n"/>
      <c r="AY321" s="43">
        <f>IFERROR(IF(OR($AW321="",$AX321=""),"",_xlfn.DAYS($AX321+1,$AW321)),"")</f>
        <v/>
      </c>
      <c r="AZ321" s="68">
        <f t="array" ref="AZ321">
_xlfn.LET(_xlpm.COEFF,
IF($AW321+$AX321=0,0,IF(MAX(MIN($AX321,EOMONTH(AZ$15,0))-MAX($AW321,AZ$15)+1,)&gt;0,1,0)),
_xlfn.IFS(
$ES321="LisChannel",
_xlpm.COEFF*
INDEX({1;1;1.2;1.2;1;1;1;1;1.2;1.2;1.2;1.2},
MATCH(MONTH(AZ$15),
{1,2,3,4,5,6,7,8,9,10,11,12})),
CONCATENATE($ES321," ",$L321)="RussOutdoor метро",
_xlpm.COEFF*
INDEX({0.8;0.9;1.1;1.1;1;1;1;1;1.1;1.1;1.1;1.1},
MATCH(MONTH(AZ$15),
{1,2,3,4,5,6,7,8,9,10,11,12})),
$ES321&lt;&gt;"LisChannel",
_xlpm.COEFF,
$ES321&lt;&gt;"RussOutdoor",
_xlpm.COEFF))</f>
        <v/>
      </c>
      <c r="BA321" s="68">
        <f t="array" ref="BA321">
_xlfn.LET(_xlpm.COEFF,
IF($AW321+$AX321=0,0,IF(MAX(MIN($AX321,EOMONTH(BA$15,0))-MAX($AW321,BA$15)+1,)&gt;0,1,0)),
_xlfn.IFS(
$ES321="LisChannel",
_xlpm.COEFF*
INDEX({1;1;1.2;1.2;1;1;1;1;1.2;1.2;1.2;1.2},
MATCH(MONTH(BA$15),
{1,2,3,4,5,6,7,8,9,10,11,12})),
CONCATENATE($ES321," ",$L321)="RussOutdoor метро",
_xlpm.COEFF*
INDEX({0.8;0.9;1.1;1.1;1;1;1;1;1.1;1.1;1.1;1.1},
MATCH(MONTH(BA$15),
{1,2,3,4,5,6,7,8,9,10,11,12})),
$ES321&lt;&gt;"LisChannel",
_xlpm.COEFF,
$ES321&lt;&gt;"RussOutdoor",
_xlpm.COEFF))</f>
        <v/>
      </c>
      <c r="BB321" s="68">
        <f t="array" ref="BB321">
_xlfn.LET(_xlpm.COEFF,
IF($AW321+$AX321=0,0,IF(MAX(MIN($AX321,EOMONTH(BB$15,0))-MAX($AW321,BB$15)+1,)&gt;0,1,0)),
_xlfn.IFS(
$ES321="LisChannel",
_xlpm.COEFF*
INDEX({1;1;1.2;1.2;1;1;1;1;1.2;1.2;1.2;1.2},
MATCH(MONTH(BB$15),
{1,2,3,4,5,6,7,8,9,10,11,12})),
CONCATENATE($ES321," ",$L321)="RussOutdoor метро",
_xlpm.COEFF*
INDEX({0.8;0.9;1.1;1.1;1;1;1;1;1.1;1.1;1.1;1.1},
MATCH(MONTH(BB$15),
{1,2,3,4,5,6,7,8,9,10,11,12})),
$ES321&lt;&gt;"LisChannel",
_xlpm.COEFF,
$ES321&lt;&gt;"RussOutdoor",
_xlpm.COEFF))</f>
        <v/>
      </c>
      <c r="BC321" s="68">
        <f t="array" ref="BC321">
_xlfn.LET(_xlpm.COEFF,
IF($AW321+$AX321=0,0,IF(MAX(MIN($AX321,EOMONTH(BC$15,0))-MAX($AW321,BC$15)+1,)&gt;0,1,0)),
_xlfn.IFS(
$ES321="LisChannel",
_xlpm.COEFF*
INDEX({1;1;1.2;1.2;1;1;1;1;1.2;1.2;1.2;1.2},
MATCH(MONTH(BC$15),
{1,2,3,4,5,6,7,8,9,10,11,12})),
CONCATENATE($ES321," ",$L321)="RussOutdoor метро",
_xlpm.COEFF*
INDEX({0.8;0.9;1.1;1.1;1;1;1;1;1.1;1.1;1.1;1.1},
MATCH(MONTH(BC$15),
{1,2,3,4,5,6,7,8,9,10,11,12})),
$ES321&lt;&gt;"LisChannel",
_xlpm.COEFF,
$ES321&lt;&gt;"RussOutdoor",
_xlpm.COEFF))</f>
        <v/>
      </c>
      <c r="BD321" s="68">
        <f t="array" ref="BD321">
_xlfn.LET(_xlpm.COEFF,
IF($AW321+$AX321=0,0,IF(MAX(MIN($AX321,EOMONTH(BD$15,0))-MAX($AW321,BD$15)+1,)&gt;0,1,0)),
_xlfn.IFS(
$ES321="LisChannel",
_xlpm.COEFF*
INDEX({1;1;1.2;1.2;1;1;1;1;1.2;1.2;1.2;1.2},
MATCH(MONTH(BD$15),
{1,2,3,4,5,6,7,8,9,10,11,12})),
CONCATENATE($ES321," ",$L321)="RussOutdoor метро",
_xlpm.COEFF*
INDEX({0.8;0.9;1.1;1.1;1;1;1;1;1.1;1.1;1.1;1.1},
MATCH(MONTH(BD$15),
{1,2,3,4,5,6,7,8,9,10,11,12})),
$ES321&lt;&gt;"LisChannel",
_xlpm.COEFF,
$ES321&lt;&gt;"RussOutdoor",
_xlpm.COEFF))</f>
        <v/>
      </c>
      <c r="BE321" s="68">
        <f t="array" ref="BE321">
_xlfn.LET(_xlpm.COEFF,
IF($AW321+$AX321=0,0,IF(MAX(MIN($AX321,EOMONTH(BE$15,0))-MAX($AW321,BE$15)+1,)&gt;0,1,0)),
_xlfn.IFS(
$ES321="LisChannel",
_xlpm.COEFF*
INDEX({1;1;1.2;1.2;1;1;1;1;1.2;1.2;1.2;1.2},
MATCH(MONTH(BE$15),
{1,2,3,4,5,6,7,8,9,10,11,12})),
CONCATENATE($ES321," ",$L321)="RussOutdoor метро",
_xlpm.COEFF*
INDEX({0.8;0.9;1.1;1.1;1;1;1;1;1.1;1.1;1.1;1.1},
MATCH(MONTH(BE$15),
{1,2,3,4,5,6,7,8,9,10,11,12})),
$ES321&lt;&gt;"LisChannel",
_xlpm.COEFF,
$ES321&lt;&gt;"RussOutdoor",
_xlpm.COEFF))</f>
        <v/>
      </c>
      <c r="BF321" s="68">
        <f t="array" ref="BF321">
_xlfn.LET(_xlpm.COEFF,
IF($AW321+$AX321=0,0,IF(MAX(MIN($AX321,EOMONTH(BF$15,0))-MAX($AW321,BF$15)+1,)&gt;0,1,0)),
_xlfn.IFS(
$ES321="LisChannel",
_xlpm.COEFF*
INDEX({1;1;1.2;1.2;1;1;1;1;1.2;1.2;1.2;1.2},
MATCH(MONTH(BF$15),
{1,2,3,4,5,6,7,8,9,10,11,12})),
CONCATENATE($ES321," ",$L321)="RussOutdoor метро",
_xlpm.COEFF*
INDEX({0.8;0.9;1.1;1.1;1;1;1;1;1.1;1.1;1.1;1.1},
MATCH(MONTH(BF$15),
{1,2,3,4,5,6,7,8,9,10,11,12})),
$ES321&lt;&gt;"LisChannel",
_xlpm.COEFF,
$ES321&lt;&gt;"RussOutdoor",
_xlpm.COEFF))</f>
        <v/>
      </c>
      <c r="BG321" s="68">
        <f t="array" ref="BG321">
_xlfn.LET(_xlpm.COEFF,
IF($AW321+$AX321=0,0,IF(MAX(MIN($AX321,EOMONTH(BG$15,0))-MAX($AW321,BG$15)+1,)&gt;0,1,0)),
_xlfn.IFS(
$ES321="LisChannel",
_xlpm.COEFF*
INDEX({1;1;1.2;1.2;1;1;1;1;1.2;1.2;1.2;1.2},
MATCH(MONTH(BG$15),
{1,2,3,4,5,6,7,8,9,10,11,12})),
CONCATENATE($ES321," ",$L321)="RussOutdoor метро",
_xlpm.COEFF*
INDEX({0.8;0.9;1.1;1.1;1;1;1;1;1.1;1.1;1.1;1.1},
MATCH(MONTH(BG$15),
{1,2,3,4,5,6,7,8,9,10,11,12})),
$ES321&lt;&gt;"LisChannel",
_xlpm.COEFF,
$ES321&lt;&gt;"RussOutdoor",
_xlpm.COEFF))</f>
        <v/>
      </c>
      <c r="BH321" s="68">
        <f t="array" ref="BH321">
_xlfn.LET(_xlpm.COEFF,
IF($AW321+$AX321=0,0,IF(MAX(MIN($AX321,EOMONTH(BH$15,0))-MAX($AW321,BH$15)+1,)&gt;0,1,0)),
_xlfn.IFS(
$ES321="LisChannel",
_xlpm.COEFF*
INDEX({1;1;1.2;1.2;1;1;1;1;1.2;1.2;1.2;1.2},
MATCH(MONTH(BH$15),
{1,2,3,4,5,6,7,8,9,10,11,12})),
CONCATENATE($ES321," ",$L321)="RussOutdoor метро",
_xlpm.COEFF*
INDEX({0.8;0.9;1.1;1.1;1;1;1;1;1.1;1.1;1.1;1.1},
MATCH(MONTH(BH$15),
{1,2,3,4,5,6,7,8,9,10,11,12})),
$ES321&lt;&gt;"LisChannel",
_xlpm.COEFF,
$ES321&lt;&gt;"RussOutdoor",
_xlpm.COEFF))</f>
        <v/>
      </c>
      <c r="BI321" s="68">
        <f t="array" ref="BI321">
_xlfn.LET(_xlpm.COEFF,
IF($AW321+$AX321=0,0,IF(MAX(MIN($AX321,EOMONTH(BI$15,0))-MAX($AW321,BI$15)+1,)&gt;0,1,0)),
_xlfn.IFS(
$ES321="LisChannel",
_xlpm.COEFF*
INDEX({1;1;1.2;1.2;1;1;1;1;1.2;1.2;1.2;1.2},
MATCH(MONTH(BI$15),
{1,2,3,4,5,6,7,8,9,10,11,12})),
CONCATENATE($ES321," ",$L321)="RussOutdoor метро",
_xlpm.COEFF*
INDEX({0.8;0.9;1.1;1.1;1;1;1;1;1.1;1.1;1.1;1.1},
MATCH(MONTH(BI$15),
{1,2,3,4,5,6,7,8,9,10,11,12})),
$ES321&lt;&gt;"LisChannel",
_xlpm.COEFF,
$ES321&lt;&gt;"RussOutdoor",
_xlpm.COEFF))</f>
        <v/>
      </c>
      <c r="BJ321" s="68">
        <f t="array" ref="BJ321">
_xlfn.LET(_xlpm.COEFF,
IF($AW321+$AX321=0,0,IF(MAX(MIN($AX321,EOMONTH(BJ$15,0))-MAX($AW321,BJ$15)+1,)&gt;0,1,0)),
_xlfn.IFS(
$ES321="LisChannel",
_xlpm.COEFF*
INDEX({1;1;1.2;1.2;1;1;1;1;1.2;1.2;1.2;1.2},
MATCH(MONTH(BJ$15),
{1,2,3,4,5,6,7,8,9,10,11,12})),
CONCATENATE($ES321," ",$L321)="RussOutdoor метро",
_xlpm.COEFF*
INDEX({0.8;0.9;1.1;1.1;1;1;1;1;1.1;1.1;1.1;1.1},
MATCH(MONTH(BJ$15),
{1,2,3,4,5,6,7,8,9,10,11,12})),
$ES321&lt;&gt;"LisChannel",
_xlpm.COEFF,
$ES321&lt;&gt;"RussOutdoor",
_xlpm.COEFF))</f>
        <v/>
      </c>
      <c r="BK321" s="68">
        <f t="array" ref="BK321">
_xlfn.LET(_xlpm.COEFF,
IF($AW321+$AX321=0,0,IF(MAX(MIN($AX321,EOMONTH(BK$15,0))-MAX($AW321,BK$15)+1,)&gt;0,1,0)),
_xlfn.IFS(
$ES321="LisChannel",
_xlpm.COEFF*
INDEX({1;1;1.2;1.2;1;1;1;1;1.2;1.2;1.2;1.2},
MATCH(MONTH(BK$15),
{1,2,3,4,5,6,7,8,9,10,11,12})),
CONCATENATE($ES321," ",$L321)="RussOutdoor метро",
_xlpm.COEFF*
INDEX({0.8;0.9;1.1;1.1;1;1;1;1;1.1;1.1;1.1;1.1},
MATCH(MONTH(BK$15),
{1,2,3,4,5,6,7,8,9,10,11,12})),
$ES321&lt;&gt;"LisChannel",
_xlpm.COEFF,
$ES321&lt;&gt;"RussOutdoor",
_xlpm.COEFF))</f>
        <v/>
      </c>
      <c r="BL321" s="62">
        <f>COUNTIFS($AZ321:$BK321,"&gt;0")</f>
        <v/>
      </c>
      <c r="BM321" s="65" t="n"/>
      <c r="BN321" s="125">
        <f>$DJ321</f>
        <v/>
      </c>
      <c r="BO321" s="63">
        <f>$DQ321</f>
        <v/>
      </c>
      <c r="BP321" s="125">
        <f>
IFERROR(
IF($BL321=0,0,
$BN321*(1-$BO321)),
0)</f>
        <v/>
      </c>
      <c r="BQ321" s="125">
        <f t="array" ref="BQ321">
IFERROR(
_xlfn.IFS(
$DH321="день_1",
$BP321*$BL321/($AX321-$AW321+1)*AZ321*(DAY(EOMONTH(AZ$15,0))),
$DH321="день_2",
$BP321/30*MAX(MIN($AX321,EOMONTH(AZ$15,0))-MAX($AW321,AZ$15)+1,),
$DH321="раб.день",
$BP321/30*(IFERROR(
_xlfn.LET(_xlpm.VD,
CHOOSE(
{1;2;3;4;5;6;7;8;9;10;11;12;13;14;15;16;17;18},
45658,45659,45660,45661,45662,45663,45664,45665,45711,45724,45778,45779,45785,45786,45820,45821,45965,46022),
_xlfn.LET(_xlpm.DD,
MAX(MIN($AX321,EOMONTH(AZ$15,0))-MAX($AW321,AZ$15),),
_xlfn.IFS(
AND(MONTH($AW321)=MONTH(AZ$15),MONTH($AX321)&lt;&gt;MONTH(AZ$15)),
NETWORKDAYS.INTL($AW321,$AW321+_xlpm.DD,1,_xlpm.VD),
AND(MONTH($AW321)&lt;&gt;MONTH(AZ$15),MONTH($AX321)=MONTH(AZ$15)),
NETWORKDAYS.INTL(($AX321)-_xlpm.DD,$AX321,1,_xlpm.VD),
AND(MONTH($AW321)&lt;MONTH(AZ$15),MONTH($AX321)&gt;MONTH(AZ$15)),
NETWORKDAYS.INTL((EOMONTH(AZ$15-1,1))-_xlpm.DD,EOMONTH(AZ$15-1,1),1,_xlpm.VD),
AND(MONTH($AW321)=MONTH(AZ$15),MONTH($AX321)=MONTH(AZ$15)),
NETWORKDAYS.INTL($AW321,$AX321,1,_xlpm.VD)))),0)),
$DH321="месяц",
$BP321*AZ321,
$DH321="неделя",
$BP321*AZ321/7*(ROUNDUP((DAY(EOMONTH(AZ$15,0)))/4,0))),
0)</f>
        <v/>
      </c>
      <c r="BR321" s="125">
        <f t="array" ref="BR321">
IFERROR(
_xlfn.IFS(
$DH321="день_1",
$BP321*$BL321/($AX321-$AW321+1)*BA321*(DAY(EOMONTH(BA$15,0))),
$DH321="день_2",
$BP321/30*MAX(MIN($AX321,EOMONTH(BA$15,0))-MAX($AW321,BA$15)+1,),
$DH321="раб.день",
$BP321/30*(IFERROR(
_xlfn.LET(_xlpm.VD,
CHOOSE(
{1;2;3;4;5;6;7;8;9;10;11;12;13;14;15;16;17;18},
45658,45659,45660,45661,45662,45663,45664,45665,45711,45724,45778,45779,45785,45786,45820,45821,45965,46022),
_xlfn.LET(_xlpm.DD,
MAX(MIN($AX321,EOMONTH(BA$15,0))-MAX($AW321,BA$15),),
_xlfn.IFS(
AND(MONTH($AW321)=MONTH(BA$15),MONTH($AX321)&lt;&gt;MONTH(BA$15)),
NETWORKDAYS.INTL($AW321,$AW321+_xlpm.DD,1,_xlpm.VD),
AND(MONTH($AW321)&lt;&gt;MONTH(BA$15),MONTH($AX321)=MONTH(BA$15)),
NETWORKDAYS.INTL(($AX321)-_xlpm.DD,$AX321,1,_xlpm.VD),
AND(MONTH($AW321)&lt;MONTH(BA$15),MONTH($AX321)&gt;MONTH(BA$15)),
NETWORKDAYS.INTL((EOMONTH(BA$15-1,1))-_xlpm.DD,EOMONTH(BA$15-1,1),1,_xlpm.VD),
AND(MONTH($AW321)=MONTH(BA$15),MONTH($AX321)=MONTH(BA$15)),
NETWORKDAYS.INTL($AW321,$AX321,1,_xlpm.VD)))),0)),
$DH321="месяц",
$BP321*BA321,
$DH321="неделя",
$BP321*BA321/7*(ROUNDUP((DAY(EOMONTH(BA$15,0)))/4,0))),
0)</f>
        <v/>
      </c>
      <c r="BS321" s="125">
        <f t="array" ref="BS321">
IFERROR(
_xlfn.IFS(
$DH321="день_1",
$BP321*$BL321/($AX321-$AW321+1)*BB321*(DAY(EOMONTH(BB$15,0))),
$DH321="день_2",
$BP321/30*MAX(MIN($AX321,EOMONTH(BB$15,0))-MAX($AW321,BB$15)+1,),
$DH321="раб.день",
$BP321/30*(IFERROR(
_xlfn.LET(_xlpm.VD,
CHOOSE(
{1;2;3;4;5;6;7;8;9;10;11;12;13;14;15;16;17;18},
45658,45659,45660,45661,45662,45663,45664,45665,45711,45724,45778,45779,45785,45786,45820,45821,45965,46022),
_xlfn.LET(_xlpm.DD,
MAX(MIN($AX321,EOMONTH(BB$15,0))-MAX($AW321,BB$15),),
_xlfn.IFS(
AND(MONTH($AW321)=MONTH(BB$15),MONTH($AX321)&lt;&gt;MONTH(BB$15)),
NETWORKDAYS.INTL($AW321,$AW321+_xlpm.DD,1,_xlpm.VD),
AND(MONTH($AW321)&lt;&gt;MONTH(BB$15),MONTH($AX321)=MONTH(BB$15)),
NETWORKDAYS.INTL(($AX321)-_xlpm.DD,$AX321,1,_xlpm.VD),
AND(MONTH($AW321)&lt;MONTH(BB$15),MONTH($AX321)&gt;MONTH(BB$15)),
NETWORKDAYS.INTL((EOMONTH(BB$15-1,1))-_xlpm.DD,EOMONTH(BB$15-1,1),1,_xlpm.VD),
AND(MONTH($AW321)=MONTH(BB$15),MONTH($AX321)=MONTH(BB$15)),
NETWORKDAYS.INTL($AW321,$AX321,1,_xlpm.VD)))),0)),
$DH321="месяц",
$BP321*BB321,
$DH321="неделя",
$BP321*BB321/7*(ROUNDUP((DAY(EOMONTH(BB$15,0)))/4,0))),
0)</f>
        <v/>
      </c>
      <c r="BT321" s="125">
        <f t="array" ref="BT321">
IFERROR(
_xlfn.IFS(
$DH321="день_1",
$BP321*$BL321/($AX321-$AW321+1)*BC321*(DAY(EOMONTH(BC$15,0))),
$DH321="день_2",
$BP321/30*MAX(MIN($AX321,EOMONTH(BC$15,0))-MAX($AW321,BC$15)+1,),
$DH321="раб.день",
$BP321/30*(IFERROR(
_xlfn.LET(_xlpm.VD,
CHOOSE(
{1;2;3;4;5;6;7;8;9;10;11;12;13;14;15;16;17;18},
45658,45659,45660,45661,45662,45663,45664,45665,45711,45724,45778,45779,45785,45786,45820,45821,45965,46022),
_xlfn.LET(_xlpm.DD,
MAX(MIN($AX321,EOMONTH(BC$15,0))-MAX($AW321,BC$15),),
_xlfn.IFS(
AND(MONTH($AW321)=MONTH(BC$15),MONTH($AX321)&lt;&gt;MONTH(BC$15)),
NETWORKDAYS.INTL($AW321,$AW321+_xlpm.DD,1,_xlpm.VD),
AND(MONTH($AW321)&lt;&gt;MONTH(BC$15),MONTH($AX321)=MONTH(BC$15)),
NETWORKDAYS.INTL(($AX321)-_xlpm.DD,$AX321,1,_xlpm.VD),
AND(MONTH($AW321)&lt;MONTH(BC$15),MONTH($AX321)&gt;MONTH(BC$15)),
NETWORKDAYS.INTL((EOMONTH(BC$15-1,1))-_xlpm.DD,EOMONTH(BC$15-1,1),1,_xlpm.VD),
AND(MONTH($AW321)=MONTH(BC$15),MONTH($AX321)=MONTH(BC$15)),
NETWORKDAYS.INTL($AW321,$AX321,1,_xlpm.VD)))),0)),
$DH321="месяц",
$BP321*BC321,
$DH321="неделя",
$BP321*BC321/7*(ROUNDUP((DAY(EOMONTH(BC$15,0)))/4,0))),
0)</f>
        <v/>
      </c>
      <c r="BU321" s="125">
        <f t="array" ref="BU321">
IFERROR(
_xlfn.IFS(
$DH321="день_1",
$BP321*$BL321/($AX321-$AW321+1)*BD321*(DAY(EOMONTH(BD$15,0))),
$DH321="день_2",
$BP321/30*MAX(MIN($AX321,EOMONTH(BD$15,0))-MAX($AW321,BD$15)+1,),
$DH321="раб.день",
$BP321/30*(IFERROR(
_xlfn.LET(_xlpm.VD,
CHOOSE(
{1;2;3;4;5;6;7;8;9;10;11;12;13;14;15;16;17;18},
45658,45659,45660,45661,45662,45663,45664,45665,45711,45724,45778,45779,45785,45786,45820,45821,45965,46022),
_xlfn.LET(_xlpm.DD,
MAX(MIN($AX321,EOMONTH(BD$15,0))-MAX($AW321,BD$15),),
_xlfn.IFS(
AND(MONTH($AW321)=MONTH(BD$15),MONTH($AX321)&lt;&gt;MONTH(BD$15)),
NETWORKDAYS.INTL($AW321,$AW321+_xlpm.DD,1,_xlpm.VD),
AND(MONTH($AW321)&lt;&gt;MONTH(BD$15),MONTH($AX321)=MONTH(BD$15)),
NETWORKDAYS.INTL(($AX321)-_xlpm.DD,$AX321,1,_xlpm.VD),
AND(MONTH($AW321)&lt;MONTH(BD$15),MONTH($AX321)&gt;MONTH(BD$15)),
NETWORKDAYS.INTL((EOMONTH(BD$15-1,1))-_xlpm.DD,EOMONTH(BD$15-1,1),1,_xlpm.VD),
AND(MONTH($AW321)=MONTH(BD$15),MONTH($AX321)=MONTH(BD$15)),
NETWORKDAYS.INTL($AW321,$AX321,1,_xlpm.VD)))),0)),
$DH321="месяц",
$BP321*BD321,
$DH321="неделя",
$BP321*BD321/7*(ROUNDUP((DAY(EOMONTH(BD$15,0)))/4,0))),
0)</f>
        <v/>
      </c>
      <c r="BV321" s="125">
        <f t="array" ref="BV321">
IFERROR(
_xlfn.IFS(
$DH321="день_1",
$BP321*$BL321/($AX321-$AW321+1)*BE321*(DAY(EOMONTH(BE$15,0))),
$DH321="день_2",
$BP321/30*MAX(MIN($AX321,EOMONTH(BE$15,0))-MAX($AW321,BE$15)+1,),
$DH321="раб.день",
$BP321/30*(IFERROR(
_xlfn.LET(_xlpm.VD,
CHOOSE(
{1;2;3;4;5;6;7;8;9;10;11;12;13;14;15;16;17;18},
45658,45659,45660,45661,45662,45663,45664,45665,45711,45724,45778,45779,45785,45786,45820,45821,45965,46022),
_xlfn.LET(_xlpm.DD,
MAX(MIN($AX321,EOMONTH(BE$15,0))-MAX($AW321,BE$15),),
_xlfn.IFS(
AND(MONTH($AW321)=MONTH(BE$15),MONTH($AX321)&lt;&gt;MONTH(BE$15)),
NETWORKDAYS.INTL($AW321,$AW321+_xlpm.DD,1,_xlpm.VD),
AND(MONTH($AW321)&lt;&gt;MONTH(BE$15),MONTH($AX321)=MONTH(BE$15)),
NETWORKDAYS.INTL(($AX321)-_xlpm.DD,$AX321,1,_xlpm.VD),
AND(MONTH($AW321)&lt;MONTH(BE$15),MONTH($AX321)&gt;MONTH(BE$15)),
NETWORKDAYS.INTL((EOMONTH(BE$15-1,1))-_xlpm.DD,EOMONTH(BE$15-1,1),1,_xlpm.VD),
AND(MONTH($AW321)=MONTH(BE$15),MONTH($AX321)=MONTH(BE$15)),
NETWORKDAYS.INTL($AW321,$AX321,1,_xlpm.VD)))),0)),
$DH321="месяц",
$BP321*BE321,
$DH321="неделя",
$BP321*BE321/7*(ROUNDUP((DAY(EOMONTH(BE$15,0)))/4,0))),
0)</f>
        <v/>
      </c>
      <c r="BW321" s="125">
        <f t="array" ref="BW321">
IFERROR(
_xlfn.IFS(
$DH321="день_1",
$BP321*$BL321/($AX321-$AW321+1)*BF321*(DAY(EOMONTH(BF$15,0))),
$DH321="день_2",
$BP321/30*MAX(MIN($AX321,EOMONTH(BF$15,0))-MAX($AW321,BF$15)+1,),
$DH321="раб.день",
$BP321/30*(IFERROR(
_xlfn.LET(_xlpm.VD,
CHOOSE(
{1;2;3;4;5;6;7;8;9;10;11;12;13;14;15;16;17;18},
45658,45659,45660,45661,45662,45663,45664,45665,45711,45724,45778,45779,45785,45786,45820,45821,45965,46022),
_xlfn.LET(_xlpm.DD,
MAX(MIN($AX321,EOMONTH(BF$15,0))-MAX($AW321,BF$15),),
_xlfn.IFS(
AND(MONTH($AW321)=MONTH(BF$15),MONTH($AX321)&lt;&gt;MONTH(BF$15)),
NETWORKDAYS.INTL($AW321,$AW321+_xlpm.DD,1,_xlpm.VD),
AND(MONTH($AW321)&lt;&gt;MONTH(BF$15),MONTH($AX321)=MONTH(BF$15)),
NETWORKDAYS.INTL(($AX321)-_xlpm.DD,$AX321,1,_xlpm.VD),
AND(MONTH($AW321)&lt;MONTH(BF$15),MONTH($AX321)&gt;MONTH(BF$15)),
NETWORKDAYS.INTL((EOMONTH(BF$15-1,1))-_xlpm.DD,EOMONTH(BF$15-1,1),1,_xlpm.VD),
AND(MONTH($AW321)=MONTH(BF$15),MONTH($AX321)=MONTH(BF$15)),
NETWORKDAYS.INTL($AW321,$AX321,1,_xlpm.VD)))),0)),
$DH321="месяц",
$BP321*BF321,
$DH321="неделя",
$BP321*BF321/7*(ROUNDUP((DAY(EOMONTH(BF$15,0)))/4,0))),
0)</f>
        <v/>
      </c>
      <c r="BX321" s="125">
        <f t="array" ref="BX321">
IFERROR(
_xlfn.IFS(
$DH321="день_1",
$BP321*$BL321/($AX321-$AW321+1)*BG321*(DAY(EOMONTH(BG$15,0))),
$DH321="день_2",
$BP321/30*MAX(MIN($AX321,EOMONTH(BG$15,0))-MAX($AW321,BG$15)+1,),
$DH321="раб.день",
$BP321/30*(IFERROR(
_xlfn.LET(_xlpm.VD,
CHOOSE(
{1;2;3;4;5;6;7;8;9;10;11;12;13;14;15;16;17;18},
45658,45659,45660,45661,45662,45663,45664,45665,45711,45724,45778,45779,45785,45786,45820,45821,45965,46022),
_xlfn.LET(_xlpm.DD,
MAX(MIN($AX321,EOMONTH(BG$15,0))-MAX($AW321,BG$15),),
_xlfn.IFS(
AND(MONTH($AW321)=MONTH(BG$15),MONTH($AX321)&lt;&gt;MONTH(BG$15)),
NETWORKDAYS.INTL($AW321,$AW321+_xlpm.DD,1,_xlpm.VD),
AND(MONTH($AW321)&lt;&gt;MONTH(BG$15),MONTH($AX321)=MONTH(BG$15)),
NETWORKDAYS.INTL(($AX321)-_xlpm.DD,$AX321,1,_xlpm.VD),
AND(MONTH($AW321)&lt;MONTH(BG$15),MONTH($AX321)&gt;MONTH(BG$15)),
NETWORKDAYS.INTL((EOMONTH(BG$15-1,1))-_xlpm.DD,EOMONTH(BG$15-1,1),1,_xlpm.VD),
AND(MONTH($AW321)=MONTH(BG$15),MONTH($AX321)=MONTH(BG$15)),
NETWORKDAYS.INTL($AW321,$AX321,1,_xlpm.VD)))),0)),
$DH321="месяц",
$BP321*BG321,
$DH321="неделя",
$BP321*BG321/7*(ROUNDUP((DAY(EOMONTH(BG$15,0)))/4,0))),
0)</f>
        <v/>
      </c>
      <c r="BY321" s="125">
        <f t="array" ref="BY321">
IFERROR(
_xlfn.IFS(
$DH321="день_1",
$BP321*$BL321/($AX321-$AW321+1)*BH321*(DAY(EOMONTH(BH$15,0))),
$DH321="день_2",
$BP321/30*MAX(MIN($AX321,EOMONTH(BH$15,0))-MAX($AW321,BH$15)+1,),
$DH321="раб.день",
$BP321/30*(IFERROR(
_xlfn.LET(_xlpm.VD,
CHOOSE(
{1;2;3;4;5;6;7;8;9;10;11;12;13;14;15;16;17;18},
45658,45659,45660,45661,45662,45663,45664,45665,45711,45724,45778,45779,45785,45786,45820,45821,45965,46022),
_xlfn.LET(_xlpm.DD,
MAX(MIN($AX321,EOMONTH(BH$15,0))-MAX($AW321,BH$15),),
_xlfn.IFS(
AND(MONTH($AW321)=MONTH(BH$15),MONTH($AX321)&lt;&gt;MONTH(BH$15)),
NETWORKDAYS.INTL($AW321,$AW321+_xlpm.DD,1,_xlpm.VD),
AND(MONTH($AW321)&lt;&gt;MONTH(BH$15),MONTH($AX321)=MONTH(BH$15)),
NETWORKDAYS.INTL(($AX321)-_xlpm.DD,$AX321,1,_xlpm.VD),
AND(MONTH($AW321)&lt;MONTH(BH$15),MONTH($AX321)&gt;MONTH(BH$15)),
NETWORKDAYS.INTL((EOMONTH(BH$15-1,1))-_xlpm.DD,EOMONTH(BH$15-1,1),1,_xlpm.VD),
AND(MONTH($AW321)=MONTH(BH$15),MONTH($AX321)=MONTH(BH$15)),
NETWORKDAYS.INTL($AW321,$AX321,1,_xlpm.VD)))),0)),
$DH321="месяц",
$BP321*BH321,
$DH321="неделя",
$BP321*BH321/7*(ROUNDUP((DAY(EOMONTH(BH$15,0)))/4,0))),
0)</f>
        <v/>
      </c>
      <c r="BZ321" s="125">
        <f t="array" ref="BZ321">
IFERROR(
_xlfn.IFS(
$DH321="день_1",
$BP321*$BL321/($AX321-$AW321+1)*BI321*(DAY(EOMONTH(BI$15,0))),
$DH321="день_2",
$BP321/30*MAX(MIN($AX321,EOMONTH(BI$15,0))-MAX($AW321,BI$15)+1,),
$DH321="раб.день",
$BP321/30*(IFERROR(
_xlfn.LET(_xlpm.VD,
CHOOSE(
{1;2;3;4;5;6;7;8;9;10;11;12;13;14;15;16;17;18},
45658,45659,45660,45661,45662,45663,45664,45665,45711,45724,45778,45779,45785,45786,45820,45821,45965,46022),
_xlfn.LET(_xlpm.DD,
MAX(MIN($AX321,EOMONTH(BI$15,0))-MAX($AW321,BI$15),),
_xlfn.IFS(
AND(MONTH($AW321)=MONTH(BI$15),MONTH($AX321)&lt;&gt;MONTH(BI$15)),
NETWORKDAYS.INTL($AW321,$AW321+_xlpm.DD,1,_xlpm.VD),
AND(MONTH($AW321)&lt;&gt;MONTH(BI$15),MONTH($AX321)=MONTH(BI$15)),
NETWORKDAYS.INTL(($AX321)-_xlpm.DD,$AX321,1,_xlpm.VD),
AND(MONTH($AW321)&lt;MONTH(BI$15),MONTH($AX321)&gt;MONTH(BI$15)),
NETWORKDAYS.INTL((EOMONTH(BI$15-1,1))-_xlpm.DD,EOMONTH(BI$15-1,1),1,_xlpm.VD),
AND(MONTH($AW321)=MONTH(BI$15),MONTH($AX321)=MONTH(BI$15)),
NETWORKDAYS.INTL($AW321,$AX321,1,_xlpm.VD)))),0)),
$DH321="месяц",
$BP321*BI321,
$DH321="неделя",
$BP321*BI321/7*(ROUNDUP((DAY(EOMONTH(BI$15,0)))/4,0))),
0)</f>
        <v/>
      </c>
      <c r="CA321" s="125">
        <f t="array" ref="CA321">
IFERROR(
_xlfn.IFS(
$DH321="день_1",
$BP321*$BL321/($AX321-$AW321+1)*BJ321*(DAY(EOMONTH(BJ$15,0))),
$DH321="день_2",
$BP321/30*MAX(MIN($AX321,EOMONTH(BJ$15,0))-MAX($AW321,BJ$15)+1,),
$DH321="раб.день",
$BP321/30*(IFERROR(
_xlfn.LET(_xlpm.VD,
CHOOSE(
{1;2;3;4;5;6;7;8;9;10;11;12;13;14;15;16;17;18},
45658,45659,45660,45661,45662,45663,45664,45665,45711,45724,45778,45779,45785,45786,45820,45821,45965,46022),
_xlfn.LET(_xlpm.DD,
MAX(MIN($AX321,EOMONTH(BJ$15,0))-MAX($AW321,BJ$15),),
_xlfn.IFS(
AND(MONTH($AW321)=MONTH(BJ$15),MONTH($AX321)&lt;&gt;MONTH(BJ$15)),
NETWORKDAYS.INTL($AW321,$AW321+_xlpm.DD,1,_xlpm.VD),
AND(MONTH($AW321)&lt;&gt;MONTH(BJ$15),MONTH($AX321)=MONTH(BJ$15)),
NETWORKDAYS.INTL(($AX321)-_xlpm.DD,$AX321,1,_xlpm.VD),
AND(MONTH($AW321)&lt;MONTH(BJ$15),MONTH($AX321)&gt;MONTH(BJ$15)),
NETWORKDAYS.INTL((EOMONTH(BJ$15-1,1))-_xlpm.DD,EOMONTH(BJ$15-1,1),1,_xlpm.VD),
AND(MONTH($AW321)=MONTH(BJ$15),MONTH($AX321)=MONTH(BJ$15)),
NETWORKDAYS.INTL($AW321,$AX321,1,_xlpm.VD)))),0)),
$DH321="месяц",
$BP321*BJ321,
$DH321="неделя",
$BP321*BJ321/7*(ROUNDUP((DAY(EOMONTH(BJ$15,0)))/4,0))),
0)</f>
        <v/>
      </c>
      <c r="CB321" s="125">
        <f t="array" ref="CB321">
IFERROR(
_xlfn.IFS(
$DH321="день_1",
$BP321*$BL321/($AX321-$AW321+1)*BK321*(DAY(EOMONTH(BK$15,0))),
$DH321="день_2",
$BP321/30*MAX(MIN($AX321,EOMONTH(BK$15,0))-MAX($AW321,BK$15)+1,),
$DH321="раб.день",
$BP321/30*(IFERROR(
_xlfn.LET(_xlpm.VD,
CHOOSE(
{1;2;3;4;5;6;7;8;9;10;11;12;13;14;15;16;17;18},
45658,45659,45660,45661,45662,45663,45664,45665,45711,45724,45778,45779,45785,45786,45820,45821,45965,46022),
_xlfn.LET(_xlpm.DD,
MAX(MIN($AX321,EOMONTH(BK$15,0))-MAX($AW321,BK$15),),
_xlfn.IFS(
AND(MONTH($AW321)=MONTH(BK$15),MONTH($AX321)&lt;&gt;MONTH(BK$15)),
NETWORKDAYS.INTL($AW321,$AW321+_xlpm.DD,1,_xlpm.VD),
AND(MONTH($AW321)&lt;&gt;MONTH(BK$15),MONTH($AX321)=MONTH(BK$15)),
NETWORKDAYS.INTL(($AX321)-_xlpm.DD,$AX321,1,_xlpm.VD),
AND(MONTH($AW321)&lt;MONTH(BK$15),MONTH($AX321)&gt;MONTH(BK$15)),
NETWORKDAYS.INTL((EOMONTH(BK$15-1,1))-_xlpm.DD,EOMONTH(BK$15-1,1),1,_xlpm.VD),
AND(MONTH($AW321)=MONTH(BK$15),MONTH($AX321)=MONTH(BK$15)),
NETWORKDAYS.INTL($AW321,$AX321,1,_xlpm.VD)))),0)),
$DH321="месяц",
$BP321*BK321,
$DH321="неделя",
$BP321*BK321/7*(ROUNDUP((DAY(EOMONTH(BK$15,0)))/4,0))),
0)</f>
        <v/>
      </c>
      <c r="CC321" s="125">
        <f>SUM($BQ321:$CB321)</f>
        <v/>
      </c>
      <c r="CD321" s="126">
        <f>SUM($EH321:$EH321)</f>
        <v/>
      </c>
      <c r="CE321" s="126">
        <f>$CD321*$AB321</f>
        <v/>
      </c>
      <c r="CF321" s="126">
        <f>SUM($EK321:$EK321)</f>
        <v/>
      </c>
      <c r="CG321" s="126">
        <f>$CF321*$AB321</f>
        <v/>
      </c>
      <c r="CH321" s="126">
        <f>SUM($CC321,$CE321,$CG321)</f>
        <v/>
      </c>
      <c r="CI321" s="126">
        <f>$CH321*(1+$CM321)</f>
        <v/>
      </c>
      <c r="CJ321" s="127" t="n">
        <v>0</v>
      </c>
      <c r="CK321" s="126">
        <f>SUM($CH321:$CH321)*(1+$CJ321)</f>
        <v/>
      </c>
      <c r="CL321" s="126">
        <f>SUM($CH321:$CH321)*(1+$CM321)</f>
        <v/>
      </c>
      <c r="CM321" s="59" t="inlineStr">
        <is>
          <t>20%</t>
        </is>
      </c>
      <c r="CN321" s="59" t="n"/>
      <c r="CO321" s="72" t="n"/>
      <c r="CP321" s="59" t="n"/>
      <c r="CQ321" s="73" t="n"/>
      <c r="CR321" s="73" t="n"/>
      <c r="CS321" s="73" t="n"/>
      <c r="CT321" s="72" t="n"/>
      <c r="CU321" s="79" t="inlineStr">
        <is>
          <t> </t>
        </is>
      </c>
      <c r="CV321" s="60" t="n"/>
      <c r="CW321" s="60" t="n"/>
      <c r="CX321" s="60" t="n"/>
      <c r="CY321" s="127">
        <f>IFERROR(($CC321-$EE321)/($EE321/(1-$DQ321)),0)</f>
        <v/>
      </c>
      <c r="CZ321" s="127">
        <f>IFERROR(1-$EI321/($CE321),0)</f>
        <v/>
      </c>
      <c r="DA321" s="127">
        <f>IFERROR(1-$EL321/($CG321),0)</f>
        <v/>
      </c>
      <c r="DB321" s="126">
        <f>ROUND(IFERROR(($CI321/(1+$CM321)-$EN321),0),2)</f>
        <v/>
      </c>
      <c r="DC321" s="128" t="n"/>
      <c r="DD321" s="125" t="n"/>
      <c r="DE321" s="75" t="n">
        <v>0</v>
      </c>
      <c r="DF321" s="128" t="n"/>
      <c r="DG321" s="125">
        <f>IF($DC321=0,0,$DD321*($DC321*100%-$DE321*$DF321))*SUM($AB321:$AB321)</f>
        <v/>
      </c>
      <c r="DH321" s="129" t="inlineStr">
        <is>
          <t>месяц</t>
        </is>
      </c>
      <c r="DI321" s="130">
        <f t="array" ref="DI321">IFERROR(
IF($ES321="LisChannel",
(ROUND(((INDEX({174.625;153.888888888889;130.972222222222},MATCH($AI321,{2;3;4}),0))*$AG321*$AI321),2)),0),0)</f>
        <v/>
      </c>
      <c r="DJ321" s="130">
        <f>
_xlfn.LET(_xlpm.X,
IFERROR(
IF($ES321="НовиковТВ",
(_xlfn.LET(_xlpm.NTV,
_xlfn.LET(_xlpm.MIN,350000,
IF(SUMIFS($DI:$DI,$ES:$ES,"НовиковТВ")&lt;=_xlpm.MIN,
(SUMIFS($DI:$DI,$ES:$ES,"НовиковТВ")/(COUNTIFS($ES:$ES,"НовиковТВ")))*_xlpm.MIN/SUMIFS($DI:$DI,$ES:$ES,"НовиковТВ"),
DI321)),
_xlpm.NTV+$DG321/(1-(1-(_xlpm.NTV)*(1-$DL321)*(1-$DM321)*(1-$DN321)*(1-$DO321)*(1-$DP321)/_xlpm.NTV))))/(1+$EP321),
$DI321+$DG321/(1-(1-($DI321)*(1-$DL321)*(1-$DM321)*(1-$DN321)*(1-$DO321)*(1-$DP321)/$DI321))),
0),
_xlpm.X*(1+$CM321)*(1+$CW321)-_xlpm.X*(1+$CM321)+_xlpm.X)</f>
        <v/>
      </c>
      <c r="DK321" s="125" t="inlineStr">
        <is>
          <t>послед.</t>
        </is>
      </c>
      <c r="DL321" s="63" t="n">
        <v>0</v>
      </c>
      <c r="DM321" s="63" t="n">
        <v>0</v>
      </c>
      <c r="DN321" s="63" t="n">
        <v>0</v>
      </c>
      <c r="DO321" s="63" t="n">
        <v>0</v>
      </c>
      <c r="DP321" s="63" t="n">
        <v>0</v>
      </c>
      <c r="DQ321" s="63">
        <f t="array" ref="DQ321">IFERROR(_xlfn.IFS(
$DK321="послед.",1-(1-$DL321)*(1-$DM321)*(1-$DN321)*(1-$DO321)*(1-$DP321),
$DK321="сумм.",$DL321+$DM321+$DN321+$DO321+$DP321),
0)</f>
        <v/>
      </c>
      <c r="DR321" s="125">
        <f t="array" ref="DR321">
IFERROR(
_xlfn.IFS(
$BL321=0,
0,
$BL321&gt;0,
_xlfn.IFS($DK321="послед.",
$DJ321*(1-$DL321)*(1-$DM321)*(1-$DN321)*(1-$DO321)*(1-$DP321),
$DK321="сумм.",
$DJ321*(1-($DL321+$DM321+$DN321+$DO321+$DP321)))),0)</f>
        <v/>
      </c>
      <c r="DS321" s="125">
        <f t="array" ref="DS321">
IFERROR(_xlfn.IFS(
$DH321="день_1",
$DR321*$BL321/($AX321-$AW321+1)*AZ321*(DAY(EOMONTH(AZ$15,0))),
$DH321="день_2",
$DR321/30*MAX(MIN($AX321,EOMONTH(AZ$15,0))-MAX($AW321,AZ$15)+1,),
$DH321="раб.день",
$DR321/30*(IFERROR(
_xlfn.LET(_xlpm.VD,
CHOOSE(
{1;2;3;4;5;6;7;8;9;10;11;12;13;14;15;16;17;18},
45658,45659,45660,45661,45662,45663,45664,45665,45711,45724,45778,45779,45785,45786,45820,45821,45965,46022),
_xlfn.LET(_xlpm.DD,
MAX(MIN($AX321,EOMONTH(AZ$15,0))-MAX($AW321,AZ$15),),
_xlfn.IFS(
AND(MONTH($AW321)=MONTH(AZ$15),MONTH($AX321)&lt;&gt;MONTH(AZ$15)),
NETWORKDAYS.INTL($AW321,$AW321+_xlpm.DD,1,_xlpm.VD),
AND(MONTH($AW321)&lt;&gt;MONTH(AZ$15),MONTH($AX321)=MONTH(AZ$15)),
NETWORKDAYS.INTL(($AX321)-_xlpm.DD,$AX321,1,_xlpm.VD),
AND(MONTH($AW321)&lt;MONTH(AZ$15),MONTH($AX321)&gt;MONTH(AZ$15)),
NETWORKDAYS.INTL((EOMONTH(AZ$15-1,1))-_xlpm.DD,EOMONTH(AZ$15-1,1),1,_xlpm.VD),
AND(MONTH($AW321)=MONTH(AZ$15),MONTH($AX321)=MONTH(AZ$15)),
NETWORKDAYS.INTL($AW321,$AX321,1,_xlpm.VD)))),0)),
$DH321="месяц",
$DR321*AZ321,
$DH321="неделя",
$DR321*AZ321/7*(ROUNDUP((DAY(EOMONTH(AZ$15,0)))/4,0))),
0)</f>
        <v/>
      </c>
      <c r="DT321" s="125">
        <f t="array" ref="DT321">
IFERROR(_xlfn.IFS(
$DH321="день_1",
$DR321*$BL321/($AX321-$AW321+1)*BA321*(DAY(EOMONTH(BA$15,0))),
$DH321="день_2",
$DR321/30*MAX(MIN($AX321,EOMONTH(BA$15,0))-MAX($AW321,BA$15)+1,),
$DH321="раб.день",
$DR321/30*(IFERROR(
_xlfn.LET(_xlpm.VD,
CHOOSE(
{1;2;3;4;5;6;7;8;9;10;11;12;13;14;15;16;17;18},
45658,45659,45660,45661,45662,45663,45664,45665,45711,45724,45778,45779,45785,45786,45820,45821,45965,46022),
_xlfn.LET(_xlpm.DD,
MAX(MIN($AX321,EOMONTH(BA$15,0))-MAX($AW321,BA$15),),
_xlfn.IFS(
AND(MONTH($AW321)=MONTH(BA$15),MONTH($AX321)&lt;&gt;MONTH(BA$15)),
NETWORKDAYS.INTL($AW321,$AW321+_xlpm.DD,1,_xlpm.VD),
AND(MONTH($AW321)&lt;&gt;MONTH(BA$15),MONTH($AX321)=MONTH(BA$15)),
NETWORKDAYS.INTL(($AX321)-_xlpm.DD,$AX321,1,_xlpm.VD),
AND(MONTH($AW321)&lt;MONTH(BA$15),MONTH($AX321)&gt;MONTH(BA$15)),
NETWORKDAYS.INTL((EOMONTH(BA$15-1,1))-_xlpm.DD,EOMONTH(BA$15-1,1),1,_xlpm.VD),
AND(MONTH($AW321)=MONTH(BA$15),MONTH($AX321)=MONTH(BA$15)),
NETWORKDAYS.INTL($AW321,$AX321,1,_xlpm.VD)))),0)),
$DH321="месяц",
$DR321*BA321,
$DH321="неделя",
$DR321*BA321/7*(ROUNDUP((DAY(EOMONTH(BA$15,0)))/4,0))),
0)</f>
        <v/>
      </c>
      <c r="DU321" s="125">
        <f t="array" ref="DU321">
IFERROR(_xlfn.IFS(
$DH321="день_1",
$DR321*$BL321/($AX321-$AW321+1)*BB321*(DAY(EOMONTH(BB$15,0))),
$DH321="день_2",
$DR321/30*MAX(MIN($AX321,EOMONTH(BB$15,0))-MAX($AW321,BB$15)+1,),
$DH321="раб.день",
$DR321/30*(IFERROR(
_xlfn.LET(_xlpm.VD,
CHOOSE(
{1;2;3;4;5;6;7;8;9;10;11;12;13;14;15;16;17;18},
45658,45659,45660,45661,45662,45663,45664,45665,45711,45724,45778,45779,45785,45786,45820,45821,45965,46022),
_xlfn.LET(_xlpm.DD,
MAX(MIN($AX321,EOMONTH(BB$15,0))-MAX($AW321,BB$15),),
_xlfn.IFS(
AND(MONTH($AW321)=MONTH(BB$15),MONTH($AX321)&lt;&gt;MONTH(BB$15)),
NETWORKDAYS.INTL($AW321,$AW321+_xlpm.DD,1,_xlpm.VD),
AND(MONTH($AW321)&lt;&gt;MONTH(BB$15),MONTH($AX321)=MONTH(BB$15)),
NETWORKDAYS.INTL(($AX321)-_xlpm.DD,$AX321,1,_xlpm.VD),
AND(MONTH($AW321)&lt;MONTH(BB$15),MONTH($AX321)&gt;MONTH(BB$15)),
NETWORKDAYS.INTL((EOMONTH(BB$15-1,1))-_xlpm.DD,EOMONTH(BB$15-1,1),1,_xlpm.VD),
AND(MONTH($AW321)=MONTH(BB$15),MONTH($AX321)=MONTH(BB$15)),
NETWORKDAYS.INTL($AW321,$AX321,1,_xlpm.VD)))),0)),
$DH321="месяц",
$DR321*BB321,
$DH321="неделя",
$DR321*BB321/7*(ROUNDUP((DAY(EOMONTH(BB$15,0)))/4,0))),
0)</f>
        <v/>
      </c>
      <c r="DV321" s="125">
        <f t="array" ref="DV321">
IFERROR(_xlfn.IFS(
$DH321="день_1",
$DR321*$BL321/($AX321-$AW321+1)*BC321*(DAY(EOMONTH(BC$15,0))),
$DH321="день_2",
$DR321/30*MAX(MIN($AX321,EOMONTH(BC$15,0))-MAX($AW321,BC$15)+1,),
$DH321="раб.день",
$DR321/30*(IFERROR(
_xlfn.LET(_xlpm.VD,
CHOOSE(
{1;2;3;4;5;6;7;8;9;10;11;12;13;14;15;16;17;18},
45658,45659,45660,45661,45662,45663,45664,45665,45711,45724,45778,45779,45785,45786,45820,45821,45965,46022),
_xlfn.LET(_xlpm.DD,
MAX(MIN($AX321,EOMONTH(BC$15,0))-MAX($AW321,BC$15),),
_xlfn.IFS(
AND(MONTH($AW321)=MONTH(BC$15),MONTH($AX321)&lt;&gt;MONTH(BC$15)),
NETWORKDAYS.INTL($AW321,$AW321+_xlpm.DD,1,_xlpm.VD),
AND(MONTH($AW321)&lt;&gt;MONTH(BC$15),MONTH($AX321)=MONTH(BC$15)),
NETWORKDAYS.INTL(($AX321)-_xlpm.DD,$AX321,1,_xlpm.VD),
AND(MONTH($AW321)&lt;MONTH(BC$15),MONTH($AX321)&gt;MONTH(BC$15)),
NETWORKDAYS.INTL((EOMONTH(BC$15-1,1))-_xlpm.DD,EOMONTH(BC$15-1,1),1,_xlpm.VD),
AND(MONTH($AW321)=MONTH(BC$15),MONTH($AX321)=MONTH(BC$15)),
NETWORKDAYS.INTL($AW321,$AX321,1,_xlpm.VD)))),0)),
$DH321="месяц",
$DR321*BC321,
$DH321="неделя",
$DR321*BC321/7*(ROUNDUP((DAY(EOMONTH(BC$15,0)))/4,0))),
0)</f>
        <v/>
      </c>
      <c r="DW321" s="125">
        <f t="array" ref="DW321">
IFERROR(_xlfn.IFS(
$DH321="день_1",
$DR321*$BL321/($AX321-$AW321+1)*BD321*(DAY(EOMONTH(BD$15,0))),
$DH321="день_2",
$DR321/30*MAX(MIN($AX321,EOMONTH(BD$15,0))-MAX($AW321,BD$15)+1,),
$DH321="раб.день",
$DR321/30*(IFERROR(
_xlfn.LET(_xlpm.VD,
CHOOSE(
{1;2;3;4;5;6;7;8;9;10;11;12;13;14;15;16;17;18},
45658,45659,45660,45661,45662,45663,45664,45665,45711,45724,45778,45779,45785,45786,45820,45821,45965,46022),
_xlfn.LET(_xlpm.DD,
MAX(MIN($AX321,EOMONTH(BD$15,0))-MAX($AW321,BD$15),),
_xlfn.IFS(
AND(MONTH($AW321)=MONTH(BD$15),MONTH($AX321)&lt;&gt;MONTH(BD$15)),
NETWORKDAYS.INTL($AW321,$AW321+_xlpm.DD,1,_xlpm.VD),
AND(MONTH($AW321)&lt;&gt;MONTH(BD$15),MONTH($AX321)=MONTH(BD$15)),
NETWORKDAYS.INTL(($AX321)-_xlpm.DD,$AX321,1,_xlpm.VD),
AND(MONTH($AW321)&lt;MONTH(BD$15),MONTH($AX321)&gt;MONTH(BD$15)),
NETWORKDAYS.INTL((EOMONTH(BD$15-1,1))-_xlpm.DD,EOMONTH(BD$15-1,1),1,_xlpm.VD),
AND(MONTH($AW321)=MONTH(BD$15),MONTH($AX321)=MONTH(BD$15)),
NETWORKDAYS.INTL($AW321,$AX321,1,_xlpm.VD)))),0)),
$DH321="месяц",
$DR321*BD321,
$DH321="неделя",
$DR321*BD321/7*(ROUNDUP((DAY(EOMONTH(BD$15,0)))/4,0))),
0)</f>
        <v/>
      </c>
      <c r="DX321" s="125">
        <f t="array" ref="DX321">
IFERROR(_xlfn.IFS(
$DH321="день_1",
$DR321*$BL321/($AX321-$AW321+1)*BE321*(DAY(EOMONTH(BE$15,0))),
$DH321="день_2",
$DR321/30*MAX(MIN($AX321,EOMONTH(BE$15,0))-MAX($AW321,BE$15)+1,),
$DH321="раб.день",
$DR321/30*(IFERROR(
_xlfn.LET(_xlpm.VD,
CHOOSE(
{1;2;3;4;5;6;7;8;9;10;11;12;13;14;15;16;17;18},
45658,45659,45660,45661,45662,45663,45664,45665,45711,45724,45778,45779,45785,45786,45820,45821,45965,46022),
_xlfn.LET(_xlpm.DD,
MAX(MIN($AX321,EOMONTH(BE$15,0))-MAX($AW321,BE$15),),
_xlfn.IFS(
AND(MONTH($AW321)=MONTH(BE$15),MONTH($AX321)&lt;&gt;MONTH(BE$15)),
NETWORKDAYS.INTL($AW321,$AW321+_xlpm.DD,1,_xlpm.VD),
AND(MONTH($AW321)&lt;&gt;MONTH(BE$15),MONTH($AX321)=MONTH(BE$15)),
NETWORKDAYS.INTL(($AX321)-_xlpm.DD,$AX321,1,_xlpm.VD),
AND(MONTH($AW321)&lt;MONTH(BE$15),MONTH($AX321)&gt;MONTH(BE$15)),
NETWORKDAYS.INTL((EOMONTH(BE$15-1,1))-_xlpm.DD,EOMONTH(BE$15-1,1),1,_xlpm.VD),
AND(MONTH($AW321)=MONTH(BE$15),MONTH($AX321)=MONTH(BE$15)),
NETWORKDAYS.INTL($AW321,$AX321,1,_xlpm.VD)))),0)),
$DH321="месяц",
$DR321*BE321,
$DH321="неделя",
$DR321*BE321/7*(ROUNDUP((DAY(EOMONTH(BE$15,0)))/4,0))),
0)</f>
        <v/>
      </c>
      <c r="DY321" s="125">
        <f t="array" ref="DY321">
IFERROR(_xlfn.IFS(
$DH321="день_1",
$DR321*$BL321/($AX321-$AW321+1)*BF321*(DAY(EOMONTH(BF$15,0))),
$DH321="день_2",
$DR321/30*MAX(MIN($AX321,EOMONTH(BF$15,0))-MAX($AW321,BF$15)+1,),
$DH321="раб.день",
$DR321/30*(IFERROR(
_xlfn.LET(_xlpm.VD,
CHOOSE(
{1;2;3;4;5;6;7;8;9;10;11;12;13;14;15;16;17;18},
45658,45659,45660,45661,45662,45663,45664,45665,45711,45724,45778,45779,45785,45786,45820,45821,45965,46022),
_xlfn.LET(_xlpm.DD,
MAX(MIN($AX321,EOMONTH(BF$15,0))-MAX($AW321,BF$15),),
_xlfn.IFS(
AND(MONTH($AW321)=MONTH(BF$15),MONTH($AX321)&lt;&gt;MONTH(BF$15)),
NETWORKDAYS.INTL($AW321,$AW321+_xlpm.DD,1,_xlpm.VD),
AND(MONTH($AW321)&lt;&gt;MONTH(BF$15),MONTH($AX321)=MONTH(BF$15)),
NETWORKDAYS.INTL(($AX321)-_xlpm.DD,$AX321,1,_xlpm.VD),
AND(MONTH($AW321)&lt;MONTH(BF$15),MONTH($AX321)&gt;MONTH(BF$15)),
NETWORKDAYS.INTL((EOMONTH(BF$15-1,1))-_xlpm.DD,EOMONTH(BF$15-1,1),1,_xlpm.VD),
AND(MONTH($AW321)=MONTH(BF$15),MONTH($AX321)=MONTH(BF$15)),
NETWORKDAYS.INTL($AW321,$AX321,1,_xlpm.VD)))),0)),
$DH321="месяц",
$DR321*BF321,
$DH321="неделя",
$DR321*BF321/7*(ROUNDUP((DAY(EOMONTH(BF$15,0)))/4,0))),
0)</f>
        <v/>
      </c>
      <c r="DZ321" s="125">
        <f t="array" ref="DZ321">
IFERROR(_xlfn.IFS(
$DH321="день_1",
$DR321*$BL321/($AX321-$AW321+1)*BG321*(DAY(EOMONTH(BG$15,0))),
$DH321="день_2",
$DR321/30*MAX(MIN($AX321,EOMONTH(BG$15,0))-MAX($AW321,BG$15)+1,),
$DH321="раб.день",
$DR321/30*(IFERROR(
_xlfn.LET(_xlpm.VD,
CHOOSE(
{1;2;3;4;5;6;7;8;9;10;11;12;13;14;15;16;17;18},
45658,45659,45660,45661,45662,45663,45664,45665,45711,45724,45778,45779,45785,45786,45820,45821,45965,46022),
_xlfn.LET(_xlpm.DD,
MAX(MIN($AX321,EOMONTH(BG$15,0))-MAX($AW321,BG$15),),
_xlfn.IFS(
AND(MONTH($AW321)=MONTH(BG$15),MONTH($AX321)&lt;&gt;MONTH(BG$15)),
NETWORKDAYS.INTL($AW321,$AW321+_xlpm.DD,1,_xlpm.VD),
AND(MONTH($AW321)&lt;&gt;MONTH(BG$15),MONTH($AX321)=MONTH(BG$15)),
NETWORKDAYS.INTL(($AX321)-_xlpm.DD,$AX321,1,_xlpm.VD),
AND(MONTH($AW321)&lt;MONTH(BG$15),MONTH($AX321)&gt;MONTH(BG$15)),
NETWORKDAYS.INTL((EOMONTH(BG$15-1,1))-_xlpm.DD,EOMONTH(BG$15-1,1),1,_xlpm.VD),
AND(MONTH($AW321)=MONTH(BG$15),MONTH($AX321)=MONTH(BG$15)),
NETWORKDAYS.INTL($AW321,$AX321,1,_xlpm.VD)))),0)),
$DH321="месяц",
$DR321*BG321,
$DH321="неделя",
$DR321*BG321/7*(ROUNDUP((DAY(EOMONTH(BG$15,0)))/4,0))),
0)</f>
        <v/>
      </c>
      <c r="EA321" s="125">
        <f t="array" ref="EA321">
IFERROR(_xlfn.IFS(
$DH321="день_1",
$DR321*$BL321/($AX321-$AW321+1)*BH321*(DAY(EOMONTH(BH$15,0))),
$DH321="день_2",
$DR321/30*MAX(MIN($AX321,EOMONTH(BH$15,0))-MAX($AW321,BH$15)+1,),
$DH321="раб.день",
$DR321/30*(IFERROR(
_xlfn.LET(_xlpm.VD,
CHOOSE(
{1;2;3;4;5;6;7;8;9;10;11;12;13;14;15;16;17;18},
45658,45659,45660,45661,45662,45663,45664,45665,45711,45724,45778,45779,45785,45786,45820,45821,45965,46022),
_xlfn.LET(_xlpm.DD,
MAX(MIN($AX321,EOMONTH(BH$15,0))-MAX($AW321,BH$15),),
_xlfn.IFS(
AND(MONTH($AW321)=MONTH(BH$15),MONTH($AX321)&lt;&gt;MONTH(BH$15)),
NETWORKDAYS.INTL($AW321,$AW321+_xlpm.DD,1,_xlpm.VD),
AND(MONTH($AW321)&lt;&gt;MONTH(BH$15),MONTH($AX321)=MONTH(BH$15)),
NETWORKDAYS.INTL(($AX321)-_xlpm.DD,$AX321,1,_xlpm.VD),
AND(MONTH($AW321)&lt;MONTH(BH$15),MONTH($AX321)&gt;MONTH(BH$15)),
NETWORKDAYS.INTL((EOMONTH(BH$15-1,1))-_xlpm.DD,EOMONTH(BH$15-1,1),1,_xlpm.VD),
AND(MONTH($AW321)=MONTH(BH$15),MONTH($AX321)=MONTH(BH$15)),
NETWORKDAYS.INTL($AW321,$AX321,1,_xlpm.VD)))),0)),
$DH321="месяц",
$DR321*BH321,
$DH321="неделя",
$DR321*BH321/7*(ROUNDUP((DAY(EOMONTH(BH$15,0)))/4,0))),
0)</f>
        <v/>
      </c>
      <c r="EB321" s="125">
        <f t="array" ref="EB321">
IFERROR(_xlfn.IFS(
$DH321="день_1",
$DR321*$BL321/($AX321-$AW321+1)*BI321*(DAY(EOMONTH(BI$15,0))),
$DH321="день_2",
$DR321/30*MAX(MIN($AX321,EOMONTH(BI$15,0))-MAX($AW321,BI$15)+1,),
$DH321="раб.день",
$DR321/30*(IFERROR(
_xlfn.LET(_xlpm.VD,
CHOOSE(
{1;2;3;4;5;6;7;8;9;10;11;12;13;14;15;16;17;18},
45658,45659,45660,45661,45662,45663,45664,45665,45711,45724,45778,45779,45785,45786,45820,45821,45965,46022),
_xlfn.LET(_xlpm.DD,
MAX(MIN($AX321,EOMONTH(BI$15,0))-MAX($AW321,BI$15),),
_xlfn.IFS(
AND(MONTH($AW321)=MONTH(BI$15),MONTH($AX321)&lt;&gt;MONTH(BI$15)),
NETWORKDAYS.INTL($AW321,$AW321+_xlpm.DD,1,_xlpm.VD),
AND(MONTH($AW321)&lt;&gt;MONTH(BI$15),MONTH($AX321)=MONTH(BI$15)),
NETWORKDAYS.INTL(($AX321)-_xlpm.DD,$AX321,1,_xlpm.VD),
AND(MONTH($AW321)&lt;MONTH(BI$15),MONTH($AX321)&gt;MONTH(BI$15)),
NETWORKDAYS.INTL((EOMONTH(BI$15-1,1))-_xlpm.DD,EOMONTH(BI$15-1,1),1,_xlpm.VD),
AND(MONTH($AW321)=MONTH(BI$15),MONTH($AX321)=MONTH(BI$15)),
NETWORKDAYS.INTL($AW321,$AX321,1,_xlpm.VD)))),0)),
$DH321="месяц",
$DR321*BI321,
$DH321="неделя",
$DR321*BI321/7*(ROUNDUP((DAY(EOMONTH(BI$15,0)))/4,0))),
0)</f>
        <v/>
      </c>
      <c r="EC321" s="125">
        <f t="array" ref="EC321">
IFERROR(_xlfn.IFS(
$DH321="день_1",
$DR321*$BL321/($AX321-$AW321+1)*BJ321*(DAY(EOMONTH(BJ$15,0))),
$DH321="день_2",
$DR321/30*MAX(MIN($AX321,EOMONTH(BJ$15,0))-MAX($AW321,BJ$15)+1,),
$DH321="раб.день",
$DR321/30*(IFERROR(
_xlfn.LET(_xlpm.VD,
CHOOSE(
{1;2;3;4;5;6;7;8;9;10;11;12;13;14;15;16;17;18},
45658,45659,45660,45661,45662,45663,45664,45665,45711,45724,45778,45779,45785,45786,45820,45821,45965,46022),
_xlfn.LET(_xlpm.DD,
MAX(MIN($AX321,EOMONTH(BJ$15,0))-MAX($AW321,BJ$15),),
_xlfn.IFS(
AND(MONTH($AW321)=MONTH(BJ$15),MONTH($AX321)&lt;&gt;MONTH(BJ$15)),
NETWORKDAYS.INTL($AW321,$AW321+_xlpm.DD,1,_xlpm.VD),
AND(MONTH($AW321)&lt;&gt;MONTH(BJ$15),MONTH($AX321)=MONTH(BJ$15)),
NETWORKDAYS.INTL(($AX321)-_xlpm.DD,$AX321,1,_xlpm.VD),
AND(MONTH($AW321)&lt;MONTH(BJ$15),MONTH($AX321)&gt;MONTH(BJ$15)),
NETWORKDAYS.INTL((EOMONTH(BJ$15-1,1))-_xlpm.DD,EOMONTH(BJ$15-1,1),1,_xlpm.VD),
AND(MONTH($AW321)=MONTH(BJ$15),MONTH($AX321)=MONTH(BJ$15)),
NETWORKDAYS.INTL($AW321,$AX321,1,_xlpm.VD)))),0)),
$DH321="месяц",
$DR321*BJ321,
$DH321="неделя",
$DR321*BJ321/7*(ROUNDUP((DAY(EOMONTH(BJ$15,0)))/4,0))),
0)</f>
        <v/>
      </c>
      <c r="ED321" s="125">
        <f t="array" ref="ED321">
IFERROR(_xlfn.IFS(
$DH321="день_1",
$DR321*$BL321/($AX321-$AW321+1)*BK321*(DAY(EOMONTH(BK$15,0))),
$DH321="день_2",
$DR321/30*MAX(MIN($AX321,EOMONTH(BK$15,0))-MAX($AW321,BK$15)+1,),
$DH321="раб.день",
$DR321/30*(IFERROR(
_xlfn.LET(_xlpm.VD,
CHOOSE(
{1;2;3;4;5;6;7;8;9;10;11;12;13;14;15;16;17;18},
45658,45659,45660,45661,45662,45663,45664,45665,45711,45724,45778,45779,45785,45786,45820,45821,45965,46022),
_xlfn.LET(_xlpm.DD,
MAX(MIN($AX321,EOMONTH(BK$15,0))-MAX($AW321,BK$15),),
_xlfn.IFS(
AND(MONTH($AW321)=MONTH(BK$15),MONTH($AX321)&lt;&gt;MONTH(BK$15)),
NETWORKDAYS.INTL($AW321,$AW321+_xlpm.DD,1,_xlpm.VD),
AND(MONTH($AW321)&lt;&gt;MONTH(BK$15),MONTH($AX321)=MONTH(BK$15)),
NETWORKDAYS.INTL(($AX321)-_xlpm.DD,$AX321,1,_xlpm.VD),
AND(MONTH($AW321)&lt;MONTH(BK$15),MONTH($AX321)&gt;MONTH(BK$15)),
NETWORKDAYS.INTL((EOMONTH(BK$15-1,1))-_xlpm.DD,EOMONTH(BK$15-1,1),1,_xlpm.VD),
AND(MONTH($AW321)=MONTH(BK$15),MONTH($AX321)=MONTH(BK$15)),
NETWORKDAYS.INTL($AW321,$AX321,1,_xlpm.VD)))),0)),
$DH321="месяц",
$DR321*BK321,
$DH321="неделя",
$DR321*BK321/7*(ROUNDUP((DAY(EOMONTH(BK$15,0)))/4,0))),
0)</f>
        <v/>
      </c>
      <c r="EE321" s="125">
        <f>SUM($DS321,$DT321,$DU321,$DV321,$DW321,$DX321,$DY321,$DZ321,$EA321,$EB321,$EC321,$ED321)</f>
        <v/>
      </c>
      <c r="EF321" s="125">
        <f>IFERROR(ROUND($EE321*(1+$EP321),2),0)</f>
        <v/>
      </c>
      <c r="EG321" s="128" t="n">
        <v>1</v>
      </c>
      <c r="EH321" s="126" t="n">
        <v>0</v>
      </c>
      <c r="EI321" s="126">
        <f>ROUND(SUM($EH321:$EH321)*SUM($AB321:$AB321)*$EG321,2)</f>
        <v/>
      </c>
      <c r="EJ321" s="126">
        <f>ROUND($EI321*(1+$EP321),2)</f>
        <v/>
      </c>
      <c r="EK321" s="126" t="n">
        <v>0</v>
      </c>
      <c r="EL321" s="126">
        <f>ROUND(SUM($EK321:$EK321)*SUM($AB321:$AB321)*$EG321,2)</f>
        <v/>
      </c>
      <c r="EM321" s="126">
        <f>ROUND($EL321*(1+$EP321),2)</f>
        <v/>
      </c>
      <c r="EN321" s="126">
        <f>SUM($EE321,$EI321,$EL321)</f>
        <v/>
      </c>
      <c r="EO321" s="126">
        <f>SUM($EF321,$EJ321,$EM321)</f>
        <v/>
      </c>
      <c r="EP321" s="59" t="inlineStr">
        <is>
          <t>20%</t>
        </is>
      </c>
      <c r="EQ321" s="59" t="n"/>
      <c r="ER321" s="60">
        <f t="array" ref="ER321">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MATCH(ES321,
{"AMS";"RussOutdoor";"HD Outdoor";"Ingroup";"IQ";"Ledproduction";"LisChannel";"Logic";"Media-PPL";"NovikovTV | НовиковТВ";"SMA";"SOK";"КрокусТВ | CrocusTV | IndoorTV";"Сити";"ТЯК Москва"},
0)),"")</f>
        <v/>
      </c>
      <c r="ES321" s="60" t="n"/>
      <c r="ET321" s="60">
        <f t="array" ref="ET321">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MATCH(ES321,
{"AMS";"RussOutdoor";"HD Outdoor";"Ingroup";"IQ";"Ledproduction";"LisChannel";"Logic";"Media-PPL";"NovikovTV | НовиковТВ";"SMA";"SOK";"КрокусТВ | CrocusTV | IndoorTV";"Сити";"ТЯК Москва"},
0)),"")</f>
        <v/>
      </c>
      <c r="EU321" s="60" t="n"/>
      <c r="EV321" s="60" t="n"/>
      <c r="EX321" s="110">
        <f t="array" ref="EX321">
($AR321/30
+N("ТРАФИК ПЛОЩАДКИ"))*
(IFERROR(
_xlfn.LET(
_xlpm.GPR,
HLOOKUP($L321,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(MATCH($T321,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IF($Q321="цифровой",_xlpm.GPR/$AG321,_xlpm.GPR/60)),
0)
+N("DWELL TIME"))*
(IF($AB321=0,0,IF($AB321=1,0.3,IF($AB321=2,0.5,IF($AB321&gt;2,1))))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_xlfn.IFS($AC321="да",1.2,$AC321="нет",1)*
_xlfn.IFS($AD321="да",1.2,$AD321="нет",1)*
IF(R321="статический",1,1.2)*
$X321*
INDEX(
{1.2;1;1.2;1.2;1;1.2;1.2;1.2;1.2;1.2;1.2;1;1.2;1.2;1.2;1.2;1;1;1.2;1.2;1.2;1;1;1;1;1.2;1.2;1.2;1.2;1;1;1;1;1.2;1.2;1.2;1.2;1.2;1.2;1.2;1.2;1;1;1.2;1;1;1;1;1.5;1;1;1.5;1.5;1.2},
MATCH($Q321,_xlpm.MI,0)))&gt;{0.02;0.04;0.06;0.1;0.2;0.4;0.6;0.8;1;2;4;6})),
{0;1;2;3;4;5;6;7;8;9;10;11;12},
0)))
+N("КОЭФФИЦИЕНТ КОНТАКТА"))))*
(_xlfn.IFS($X321&lt;0.1,$X321/1000,$X321&gt;25,5.2,AND($X321&gt;=0.1,$X321&lt;=25),(($X321*2+0.1)/10)*($X321/10)))*
IFERROR((_xlfn.LET(
_xlpm.MA,
{0;0.8;0.85;0.9;0.95;1},
_xlpm.MAA,
{0;1;2;3;4;5},
INDEX(_xlpm.MA,MATCH(SUMPRODUCT(--((IF(ROUND(_xlpm.MAA,1)&gt;5,5,ROUND($AB321,1)))&gt;{0;1;2;3;4;5})),_xlpm.MAA,0)))
+N("КОЭФФИЦИЕНТ КОЛ-ВО КОНСТРУКЦИЙ")),1)*
$AB321,0))*
(IF($Q321="цифровой",$AG321/15*$AI321,1)
+N("ДЛЯ ЦИФРЫ"))</f>
        <v/>
      </c>
      <c r="EY321" s="110">
        <f>IFERROR(EX321*AY321,0)</f>
        <v/>
      </c>
      <c r="EZ321" s="131">
        <f>IFERROR(DP321/EY321*1000,0)</f>
        <v/>
      </c>
      <c r="FA321" s="112">
        <f>IFERROR(FC321/FB321,0)</f>
        <v/>
      </c>
      <c r="FB321" s="112">
        <f>IFERROR((FC321/(EY321/FF321*#REF!))*0.825,0)</f>
        <v/>
      </c>
      <c r="FC321" s="112">
        <f>IFERROR(((EX321*30/AR321)*100)/30,0)</f>
        <v/>
      </c>
      <c r="FD321" s="112">
        <f>IFERROR(EY321/G321*100%,0)</f>
        <v/>
      </c>
      <c r="FE321" s="112">
        <f>IFERROR(FD321/FC321*100%,0)</f>
        <v/>
      </c>
      <c r="FF321" s="110">
        <f>IFERROR(AR321/30*AY321,0)</f>
        <v/>
      </c>
    </row>
    <row r="322" ht="13" customHeight="1">
      <c r="A322" s="59" t="n"/>
      <c r="B322" s="60" t="n"/>
      <c r="C322" s="60" t="n"/>
      <c r="D322" s="60">
        <f t="array" ref="D322">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MATCH($E322,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22" s="60">
        <f t="array" ref="E322">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MATCH($F322,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22" s="60" t="inlineStr"/>
      <c r="G322" s="60" t="n"/>
      <c r="H322" s="60">
        <f t="array" ref="H322">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MATCH($I322,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22" s="60" t="n"/>
      <c r="J322" s="60" t="n"/>
      <c r="K322" s="60" t="n"/>
      <c r="L322" s="60" t="n"/>
      <c r="M322" s="60" t="n"/>
      <c r="N322" s="60" t="n"/>
      <c r="O322" s="60" t="n"/>
      <c r="P322" s="60">
        <f t="array" ref="P322">
_xlfn.IFS(
ISNUMBER(MATCH($Q322,{"шелфбаннер","разделитель","монетница","чековая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ISNUMBER(MATCH($Q322,{"LED/LCD","видеокулер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ISNUMBER(MATCH($Q322,{"автомобиль","машина","выставочное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ISNUMBER(MATCH($Q322,{"билборд","лифтовая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ISNUMBER(MATCH($Q322,{"навигация","подвесной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ISNUMBER(MATCH($Q322,{"движущаяся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ISNUMBER(MATCH($Q322,{"каталог","журнал"},)),
"Пресса",
$Q322="","")</f>
        <v/>
      </c>
      <c r="Q322" s="60" t="n"/>
      <c r="R322" s="60">
        <f t="array" ref="R322">
IFERROR(
_xlfn.IFS(
OR(ISNUMBER(MATCH($Q322,{"экспозиция","макет","стенд","автостенд","авто стенд","выставочное пространство","выставочные стенды","модульные выставочные стенды","3Д конструкция","3D конструкция"},)),P322="Экспонирование"),
"нестандартный",
ISNUMBER(MATCH($Q322,{"скроллер","призматрон"},)),
"динамический",
$P322="Видео",
"цифровой",
OR($P322="Пресса",$P322="Щит",$P322="POSm",$P322="Подвес",$P322="Брендирование/оклейка"),
"статический"),"")</f>
        <v/>
      </c>
      <c r="S322" s="59" t="n"/>
      <c r="T322" s="60" t="n"/>
      <c r="U322" s="60" t="n"/>
      <c r="V322" s="60">
        <f>
IF(P322="Видео",
"цифровой постер/ролик",
IF(ISNUMBER(MATCH(Q322,{"короб световой","короб световой | лайтбокс","короб световой | кристалайт","лайтбокс","лайт бокс","кристалайт","LB","lightbox"},)),
"бэклит",
IF(P322="Брендирование/оклейка",
"перфарированная пленка/самоклейка",
IF(P322="Экспонирование",
"под запрос",
IF(P322="Подвес",
"баннер/ткань",
"")))))</f>
        <v/>
      </c>
      <c r="W322" s="59" t="n"/>
      <c r="X322" s="59" t="n"/>
      <c r="Y322" s="59" t="n"/>
      <c r="Z322" s="61" t="n"/>
      <c r="AA322" s="61" t="n"/>
      <c r="AB322" s="61">
        <f>IF(BL322&gt;0,Z322,0)</f>
        <v/>
      </c>
      <c r="AC322" s="59" t="n"/>
      <c r="AD322" s="59" t="n"/>
      <c r="AE322" s="59" t="n"/>
      <c r="AF322" s="59" t="n"/>
      <c r="AG322" s="59" t="n"/>
      <c r="AH322" s="59" t="n"/>
      <c r="AI322" s="59" t="n"/>
      <c r="AJ322" s="59" t="n"/>
      <c r="AK322" s="59" t="n"/>
      <c r="AL322" s="62">
        <f>IFERROR(IF(OR(R322="статический",R322="динамический",R322="нестандартный",R322="",R322=""),"-",IF(AND(AH322="-",AI322="-"),"-",AK322*3600/AH322*AI322)),"-")</f>
        <v/>
      </c>
      <c r="AM322" s="62">
        <f>IFERROR(IF(OR(R322="статический",R322="динамический",R322="",R322="", R322="BTL",R322="нестандартный"),"-",AG322*AI322*AL322/60),"-")</f>
        <v/>
      </c>
      <c r="AN322" s="63">
        <f>IFERROR(IF(AH322="","-",AG322*AI322/AH322),"-")</f>
        <v/>
      </c>
      <c r="AO322" s="59">
        <f>IFERROR(IF(OR($R322="статический",$R322="динамический",$R322="",$R322="",$R322="BTL",$R322="нестандартный"),"-",$AL322*$AY322),"-")</f>
        <v/>
      </c>
      <c r="AP322" s="62">
        <f>IFERROR(IF(OR($R322="статический",$R322="динамический",$R322="",$R322="",$R322="BTL",$R322="нестандартный"),"-",$AM322*AY322),"-")</f>
        <v/>
      </c>
      <c r="AQ322" s="64" t="n"/>
      <c r="AR322" s="61" t="n"/>
      <c r="AS322" s="61" t="n"/>
      <c r="AT322" s="61" t="n"/>
      <c r="AU322" s="65" t="n"/>
      <c r="AV322" s="124">
        <f>IFERROR(DR322/AT322*1000,"n/a")</f>
        <v/>
      </c>
      <c r="AW322" s="67" t="n"/>
      <c r="AX322" s="67" t="n"/>
      <c r="AY322" s="43">
        <f>IFERROR(IF(OR($AW322="",$AX322=""),"",_xlfn.DAYS($AX322+1,$AW322)),"")</f>
        <v/>
      </c>
      <c r="AZ322" s="68">
        <f t="array" ref="AZ322">
_xlfn.LET(_xlpm.COEFF,
IF($AW322+$AX322=0,0,IF(MAX(MIN($AX322,EOMONTH(AZ$15,0))-MAX($AW322,AZ$15)+1,)&gt;0,1,0)),
_xlfn.IFS(
$ES322="LisChannel",
_xlpm.COEFF*
INDEX({1;1;1.2;1.2;1;1;1;1;1.2;1.2;1.2;1.2},
MATCH(MONTH(AZ$15),
{1,2,3,4,5,6,7,8,9,10,11,12})),
CONCATENATE($ES322," ",$L322)="RussOutdoor метро",
_xlpm.COEFF*
INDEX({0.8;0.9;1.1;1.1;1;1;1;1;1.1;1.1;1.1;1.1},
MATCH(MONTH(AZ$15),
{1,2,3,4,5,6,7,8,9,10,11,12})),
$ES322&lt;&gt;"LisChannel",
_xlpm.COEFF,
$ES322&lt;&gt;"RussOutdoor",
_xlpm.COEFF))</f>
        <v/>
      </c>
      <c r="BA322" s="68">
        <f t="array" ref="BA322">
_xlfn.LET(_xlpm.COEFF,
IF($AW322+$AX322=0,0,IF(MAX(MIN($AX322,EOMONTH(BA$15,0))-MAX($AW322,BA$15)+1,)&gt;0,1,0)),
_xlfn.IFS(
$ES322="LisChannel",
_xlpm.COEFF*
INDEX({1;1;1.2;1.2;1;1;1;1;1.2;1.2;1.2;1.2},
MATCH(MONTH(BA$15),
{1,2,3,4,5,6,7,8,9,10,11,12})),
CONCATENATE($ES322," ",$L322)="RussOutdoor метро",
_xlpm.COEFF*
INDEX({0.8;0.9;1.1;1.1;1;1;1;1;1.1;1.1;1.1;1.1},
MATCH(MONTH(BA$15),
{1,2,3,4,5,6,7,8,9,10,11,12})),
$ES322&lt;&gt;"LisChannel",
_xlpm.COEFF,
$ES322&lt;&gt;"RussOutdoor",
_xlpm.COEFF))</f>
        <v/>
      </c>
      <c r="BB322" s="68">
        <f t="array" ref="BB322">
_xlfn.LET(_xlpm.COEFF,
IF($AW322+$AX322=0,0,IF(MAX(MIN($AX322,EOMONTH(BB$15,0))-MAX($AW322,BB$15)+1,)&gt;0,1,0)),
_xlfn.IFS(
$ES322="LisChannel",
_xlpm.COEFF*
INDEX({1;1;1.2;1.2;1;1;1;1;1.2;1.2;1.2;1.2},
MATCH(MONTH(BB$15),
{1,2,3,4,5,6,7,8,9,10,11,12})),
CONCATENATE($ES322," ",$L322)="RussOutdoor метро",
_xlpm.COEFF*
INDEX({0.8;0.9;1.1;1.1;1;1;1;1;1.1;1.1;1.1;1.1},
MATCH(MONTH(BB$15),
{1,2,3,4,5,6,7,8,9,10,11,12})),
$ES322&lt;&gt;"LisChannel",
_xlpm.COEFF,
$ES322&lt;&gt;"RussOutdoor",
_xlpm.COEFF))</f>
        <v/>
      </c>
      <c r="BC322" s="68">
        <f t="array" ref="BC322">
_xlfn.LET(_xlpm.COEFF,
IF($AW322+$AX322=0,0,IF(MAX(MIN($AX322,EOMONTH(BC$15,0))-MAX($AW322,BC$15)+1,)&gt;0,1,0)),
_xlfn.IFS(
$ES322="LisChannel",
_xlpm.COEFF*
INDEX({1;1;1.2;1.2;1;1;1;1;1.2;1.2;1.2;1.2},
MATCH(MONTH(BC$15),
{1,2,3,4,5,6,7,8,9,10,11,12})),
CONCATENATE($ES322," ",$L322)="RussOutdoor метро",
_xlpm.COEFF*
INDEX({0.8;0.9;1.1;1.1;1;1;1;1;1.1;1.1;1.1;1.1},
MATCH(MONTH(BC$15),
{1,2,3,4,5,6,7,8,9,10,11,12})),
$ES322&lt;&gt;"LisChannel",
_xlpm.COEFF,
$ES322&lt;&gt;"RussOutdoor",
_xlpm.COEFF))</f>
        <v/>
      </c>
      <c r="BD322" s="68">
        <f t="array" ref="BD322">
_xlfn.LET(_xlpm.COEFF,
IF($AW322+$AX322=0,0,IF(MAX(MIN($AX322,EOMONTH(BD$15,0))-MAX($AW322,BD$15)+1,)&gt;0,1,0)),
_xlfn.IFS(
$ES322="LisChannel",
_xlpm.COEFF*
INDEX({1;1;1.2;1.2;1;1;1;1;1.2;1.2;1.2;1.2},
MATCH(MONTH(BD$15),
{1,2,3,4,5,6,7,8,9,10,11,12})),
CONCATENATE($ES322," ",$L322)="RussOutdoor метро",
_xlpm.COEFF*
INDEX({0.8;0.9;1.1;1.1;1;1;1;1;1.1;1.1;1.1;1.1},
MATCH(MONTH(BD$15),
{1,2,3,4,5,6,7,8,9,10,11,12})),
$ES322&lt;&gt;"LisChannel",
_xlpm.COEFF,
$ES322&lt;&gt;"RussOutdoor",
_xlpm.COEFF))</f>
        <v/>
      </c>
      <c r="BE322" s="68">
        <f t="array" ref="BE322">
_xlfn.LET(_xlpm.COEFF,
IF($AW322+$AX322=0,0,IF(MAX(MIN($AX322,EOMONTH(BE$15,0))-MAX($AW322,BE$15)+1,)&gt;0,1,0)),
_xlfn.IFS(
$ES322="LisChannel",
_xlpm.COEFF*
INDEX({1;1;1.2;1.2;1;1;1;1;1.2;1.2;1.2;1.2},
MATCH(MONTH(BE$15),
{1,2,3,4,5,6,7,8,9,10,11,12})),
CONCATENATE($ES322," ",$L322)="RussOutdoor метро",
_xlpm.COEFF*
INDEX({0.8;0.9;1.1;1.1;1;1;1;1;1.1;1.1;1.1;1.1},
MATCH(MONTH(BE$15),
{1,2,3,4,5,6,7,8,9,10,11,12})),
$ES322&lt;&gt;"LisChannel",
_xlpm.COEFF,
$ES322&lt;&gt;"RussOutdoor",
_xlpm.COEFF))</f>
        <v/>
      </c>
      <c r="BF322" s="68">
        <f t="array" ref="BF322">
_xlfn.LET(_xlpm.COEFF,
IF($AW322+$AX322=0,0,IF(MAX(MIN($AX322,EOMONTH(BF$15,0))-MAX($AW322,BF$15)+1,)&gt;0,1,0)),
_xlfn.IFS(
$ES322="LisChannel",
_xlpm.COEFF*
INDEX({1;1;1.2;1.2;1;1;1;1;1.2;1.2;1.2;1.2},
MATCH(MONTH(BF$15),
{1,2,3,4,5,6,7,8,9,10,11,12})),
CONCATENATE($ES322," ",$L322)="RussOutdoor метро",
_xlpm.COEFF*
INDEX({0.8;0.9;1.1;1.1;1;1;1;1;1.1;1.1;1.1;1.1},
MATCH(MONTH(BF$15),
{1,2,3,4,5,6,7,8,9,10,11,12})),
$ES322&lt;&gt;"LisChannel",
_xlpm.COEFF,
$ES322&lt;&gt;"RussOutdoor",
_xlpm.COEFF))</f>
        <v/>
      </c>
      <c r="BG322" s="68">
        <f t="array" ref="BG322">
_xlfn.LET(_xlpm.COEFF,
IF($AW322+$AX322=0,0,IF(MAX(MIN($AX322,EOMONTH(BG$15,0))-MAX($AW322,BG$15)+1,)&gt;0,1,0)),
_xlfn.IFS(
$ES322="LisChannel",
_xlpm.COEFF*
INDEX({1;1;1.2;1.2;1;1;1;1;1.2;1.2;1.2;1.2},
MATCH(MONTH(BG$15),
{1,2,3,4,5,6,7,8,9,10,11,12})),
CONCATENATE($ES322," ",$L322)="RussOutdoor метро",
_xlpm.COEFF*
INDEX({0.8;0.9;1.1;1.1;1;1;1;1;1.1;1.1;1.1;1.1},
MATCH(MONTH(BG$15),
{1,2,3,4,5,6,7,8,9,10,11,12})),
$ES322&lt;&gt;"LisChannel",
_xlpm.COEFF,
$ES322&lt;&gt;"RussOutdoor",
_xlpm.COEFF))</f>
        <v/>
      </c>
      <c r="BH322" s="68">
        <f t="array" ref="BH322">
_xlfn.LET(_xlpm.COEFF,
IF($AW322+$AX322=0,0,IF(MAX(MIN($AX322,EOMONTH(BH$15,0))-MAX($AW322,BH$15)+1,)&gt;0,1,0)),
_xlfn.IFS(
$ES322="LisChannel",
_xlpm.COEFF*
INDEX({1;1;1.2;1.2;1;1;1;1;1.2;1.2;1.2;1.2},
MATCH(MONTH(BH$15),
{1,2,3,4,5,6,7,8,9,10,11,12})),
CONCATENATE($ES322," ",$L322)="RussOutdoor метро",
_xlpm.COEFF*
INDEX({0.8;0.9;1.1;1.1;1;1;1;1;1.1;1.1;1.1;1.1},
MATCH(MONTH(BH$15),
{1,2,3,4,5,6,7,8,9,10,11,12})),
$ES322&lt;&gt;"LisChannel",
_xlpm.COEFF,
$ES322&lt;&gt;"RussOutdoor",
_xlpm.COEFF))</f>
        <v/>
      </c>
      <c r="BI322" s="68">
        <f t="array" ref="BI322">
_xlfn.LET(_xlpm.COEFF,
IF($AW322+$AX322=0,0,IF(MAX(MIN($AX322,EOMONTH(BI$15,0))-MAX($AW322,BI$15)+1,)&gt;0,1,0)),
_xlfn.IFS(
$ES322="LisChannel",
_xlpm.COEFF*
INDEX({1;1;1.2;1.2;1;1;1;1;1.2;1.2;1.2;1.2},
MATCH(MONTH(BI$15),
{1,2,3,4,5,6,7,8,9,10,11,12})),
CONCATENATE($ES322," ",$L322)="RussOutdoor метро",
_xlpm.COEFF*
INDEX({0.8;0.9;1.1;1.1;1;1;1;1;1.1;1.1;1.1;1.1},
MATCH(MONTH(BI$15),
{1,2,3,4,5,6,7,8,9,10,11,12})),
$ES322&lt;&gt;"LisChannel",
_xlpm.COEFF,
$ES322&lt;&gt;"RussOutdoor",
_xlpm.COEFF))</f>
        <v/>
      </c>
      <c r="BJ322" s="68">
        <f t="array" ref="BJ322">
_xlfn.LET(_xlpm.COEFF,
IF($AW322+$AX322=0,0,IF(MAX(MIN($AX322,EOMONTH(BJ$15,0))-MAX($AW322,BJ$15)+1,)&gt;0,1,0)),
_xlfn.IFS(
$ES322="LisChannel",
_xlpm.COEFF*
INDEX({1;1;1.2;1.2;1;1;1;1;1.2;1.2;1.2;1.2},
MATCH(MONTH(BJ$15),
{1,2,3,4,5,6,7,8,9,10,11,12})),
CONCATENATE($ES322," ",$L322)="RussOutdoor метро",
_xlpm.COEFF*
INDEX({0.8;0.9;1.1;1.1;1;1;1;1;1.1;1.1;1.1;1.1},
MATCH(MONTH(BJ$15),
{1,2,3,4,5,6,7,8,9,10,11,12})),
$ES322&lt;&gt;"LisChannel",
_xlpm.COEFF,
$ES322&lt;&gt;"RussOutdoor",
_xlpm.COEFF))</f>
        <v/>
      </c>
      <c r="BK322" s="68">
        <f t="array" ref="BK322">
_xlfn.LET(_xlpm.COEFF,
IF($AW322+$AX322=0,0,IF(MAX(MIN($AX322,EOMONTH(BK$15,0))-MAX($AW322,BK$15)+1,)&gt;0,1,0)),
_xlfn.IFS(
$ES322="LisChannel",
_xlpm.COEFF*
INDEX({1;1;1.2;1.2;1;1;1;1;1.2;1.2;1.2;1.2},
MATCH(MONTH(BK$15),
{1,2,3,4,5,6,7,8,9,10,11,12})),
CONCATENATE($ES322," ",$L322)="RussOutdoor метро",
_xlpm.COEFF*
INDEX({0.8;0.9;1.1;1.1;1;1;1;1;1.1;1.1;1.1;1.1},
MATCH(MONTH(BK$15),
{1,2,3,4,5,6,7,8,9,10,11,12})),
$ES322&lt;&gt;"LisChannel",
_xlpm.COEFF,
$ES322&lt;&gt;"RussOutdoor",
_xlpm.COEFF))</f>
        <v/>
      </c>
      <c r="BL322" s="62">
        <f>COUNTIFS($AZ322:$BK322,"&gt;0")</f>
        <v/>
      </c>
      <c r="BM322" s="65" t="n"/>
      <c r="BN322" s="125">
        <f>$DJ322</f>
        <v/>
      </c>
      <c r="BO322" s="63">
        <f>$DQ322</f>
        <v/>
      </c>
      <c r="BP322" s="125">
        <f>
IFERROR(
IF($BL322=0,0,
$BN322*(1-$BO322)),
0)</f>
        <v/>
      </c>
      <c r="BQ322" s="125">
        <f t="array" ref="BQ322">
IFERROR(
_xlfn.IFS(
$DH322="день_1",
$BP322*$BL322/($AX322-$AW322+1)*AZ322*(DAY(EOMONTH(AZ$15,0))),
$DH322="день_2",
$BP322/30*MAX(MIN($AX322,EOMONTH(AZ$15,0))-MAX($AW322,AZ$15)+1,),
$DH322="раб.день",
$BP322/30*(IFERROR(
_xlfn.LET(_xlpm.VD,
CHOOSE(
{1;2;3;4;5;6;7;8;9;10;11;12;13;14;15;16;17;18},
45658,45659,45660,45661,45662,45663,45664,45665,45711,45724,45778,45779,45785,45786,45820,45821,45965,46022),
_xlfn.LET(_xlpm.DD,
MAX(MIN($AX322,EOMONTH(AZ$15,0))-MAX($AW322,AZ$15),),
_xlfn.IFS(
AND(MONTH($AW322)=MONTH(AZ$15),MONTH($AX322)&lt;&gt;MONTH(AZ$15)),
NETWORKDAYS.INTL($AW322,$AW322+_xlpm.DD,1,_xlpm.VD),
AND(MONTH($AW322)&lt;&gt;MONTH(AZ$15),MONTH($AX322)=MONTH(AZ$15)),
NETWORKDAYS.INTL(($AX322)-_xlpm.DD,$AX322,1,_xlpm.VD),
AND(MONTH($AW322)&lt;MONTH(AZ$15),MONTH($AX322)&gt;MONTH(AZ$15)),
NETWORKDAYS.INTL((EOMONTH(AZ$15-1,1))-_xlpm.DD,EOMONTH(AZ$15-1,1),1,_xlpm.VD),
AND(MONTH($AW322)=MONTH(AZ$15),MONTH($AX322)=MONTH(AZ$15)),
NETWORKDAYS.INTL($AW322,$AX322,1,_xlpm.VD)))),0)),
$DH322="месяц",
$BP322*AZ322,
$DH322="неделя",
$BP322*AZ322/7*(ROUNDUP((DAY(EOMONTH(AZ$15,0)))/4,0))),
0)</f>
        <v/>
      </c>
      <c r="BR322" s="125">
        <f t="array" ref="BR322">
IFERROR(
_xlfn.IFS(
$DH322="день_1",
$BP322*$BL322/($AX322-$AW322+1)*BA322*(DAY(EOMONTH(BA$15,0))),
$DH322="день_2",
$BP322/30*MAX(MIN($AX322,EOMONTH(BA$15,0))-MAX($AW322,BA$15)+1,),
$DH322="раб.день",
$BP322/30*(IFERROR(
_xlfn.LET(_xlpm.VD,
CHOOSE(
{1;2;3;4;5;6;7;8;9;10;11;12;13;14;15;16;17;18},
45658,45659,45660,45661,45662,45663,45664,45665,45711,45724,45778,45779,45785,45786,45820,45821,45965,46022),
_xlfn.LET(_xlpm.DD,
MAX(MIN($AX322,EOMONTH(BA$15,0))-MAX($AW322,BA$15),),
_xlfn.IFS(
AND(MONTH($AW322)=MONTH(BA$15),MONTH($AX322)&lt;&gt;MONTH(BA$15)),
NETWORKDAYS.INTL($AW322,$AW322+_xlpm.DD,1,_xlpm.VD),
AND(MONTH($AW322)&lt;&gt;MONTH(BA$15),MONTH($AX322)=MONTH(BA$15)),
NETWORKDAYS.INTL(($AX322)-_xlpm.DD,$AX322,1,_xlpm.VD),
AND(MONTH($AW322)&lt;MONTH(BA$15),MONTH($AX322)&gt;MONTH(BA$15)),
NETWORKDAYS.INTL((EOMONTH(BA$15-1,1))-_xlpm.DD,EOMONTH(BA$15-1,1),1,_xlpm.VD),
AND(MONTH($AW322)=MONTH(BA$15),MONTH($AX322)=MONTH(BA$15)),
NETWORKDAYS.INTL($AW322,$AX322,1,_xlpm.VD)))),0)),
$DH322="месяц",
$BP322*BA322,
$DH322="неделя",
$BP322*BA322/7*(ROUNDUP((DAY(EOMONTH(BA$15,0)))/4,0))),
0)</f>
        <v/>
      </c>
      <c r="BS322" s="125">
        <f t="array" ref="BS322">
IFERROR(
_xlfn.IFS(
$DH322="день_1",
$BP322*$BL322/($AX322-$AW322+1)*BB322*(DAY(EOMONTH(BB$15,0))),
$DH322="день_2",
$BP322/30*MAX(MIN($AX322,EOMONTH(BB$15,0))-MAX($AW322,BB$15)+1,),
$DH322="раб.день",
$BP322/30*(IFERROR(
_xlfn.LET(_xlpm.VD,
CHOOSE(
{1;2;3;4;5;6;7;8;9;10;11;12;13;14;15;16;17;18},
45658,45659,45660,45661,45662,45663,45664,45665,45711,45724,45778,45779,45785,45786,45820,45821,45965,46022),
_xlfn.LET(_xlpm.DD,
MAX(MIN($AX322,EOMONTH(BB$15,0))-MAX($AW322,BB$15),),
_xlfn.IFS(
AND(MONTH($AW322)=MONTH(BB$15),MONTH($AX322)&lt;&gt;MONTH(BB$15)),
NETWORKDAYS.INTL($AW322,$AW322+_xlpm.DD,1,_xlpm.VD),
AND(MONTH($AW322)&lt;&gt;MONTH(BB$15),MONTH($AX322)=MONTH(BB$15)),
NETWORKDAYS.INTL(($AX322)-_xlpm.DD,$AX322,1,_xlpm.VD),
AND(MONTH($AW322)&lt;MONTH(BB$15),MONTH($AX322)&gt;MONTH(BB$15)),
NETWORKDAYS.INTL((EOMONTH(BB$15-1,1))-_xlpm.DD,EOMONTH(BB$15-1,1),1,_xlpm.VD),
AND(MONTH($AW322)=MONTH(BB$15),MONTH($AX322)=MONTH(BB$15)),
NETWORKDAYS.INTL($AW322,$AX322,1,_xlpm.VD)))),0)),
$DH322="месяц",
$BP322*BB322,
$DH322="неделя",
$BP322*BB322/7*(ROUNDUP((DAY(EOMONTH(BB$15,0)))/4,0))),
0)</f>
        <v/>
      </c>
      <c r="BT322" s="125">
        <f t="array" ref="BT322">
IFERROR(
_xlfn.IFS(
$DH322="день_1",
$BP322*$BL322/($AX322-$AW322+1)*BC322*(DAY(EOMONTH(BC$15,0))),
$DH322="день_2",
$BP322/30*MAX(MIN($AX322,EOMONTH(BC$15,0))-MAX($AW322,BC$15)+1,),
$DH322="раб.день",
$BP322/30*(IFERROR(
_xlfn.LET(_xlpm.VD,
CHOOSE(
{1;2;3;4;5;6;7;8;9;10;11;12;13;14;15;16;17;18},
45658,45659,45660,45661,45662,45663,45664,45665,45711,45724,45778,45779,45785,45786,45820,45821,45965,46022),
_xlfn.LET(_xlpm.DD,
MAX(MIN($AX322,EOMONTH(BC$15,0))-MAX($AW322,BC$15),),
_xlfn.IFS(
AND(MONTH($AW322)=MONTH(BC$15),MONTH($AX322)&lt;&gt;MONTH(BC$15)),
NETWORKDAYS.INTL($AW322,$AW322+_xlpm.DD,1,_xlpm.VD),
AND(MONTH($AW322)&lt;&gt;MONTH(BC$15),MONTH($AX322)=MONTH(BC$15)),
NETWORKDAYS.INTL(($AX322)-_xlpm.DD,$AX322,1,_xlpm.VD),
AND(MONTH($AW322)&lt;MONTH(BC$15),MONTH($AX322)&gt;MONTH(BC$15)),
NETWORKDAYS.INTL((EOMONTH(BC$15-1,1))-_xlpm.DD,EOMONTH(BC$15-1,1),1,_xlpm.VD),
AND(MONTH($AW322)=MONTH(BC$15),MONTH($AX322)=MONTH(BC$15)),
NETWORKDAYS.INTL($AW322,$AX322,1,_xlpm.VD)))),0)),
$DH322="месяц",
$BP322*BC322,
$DH322="неделя",
$BP322*BC322/7*(ROUNDUP((DAY(EOMONTH(BC$15,0)))/4,0))),
0)</f>
        <v/>
      </c>
      <c r="BU322" s="125">
        <f t="array" ref="BU322">
IFERROR(
_xlfn.IFS(
$DH322="день_1",
$BP322*$BL322/($AX322-$AW322+1)*BD322*(DAY(EOMONTH(BD$15,0))),
$DH322="день_2",
$BP322/30*MAX(MIN($AX322,EOMONTH(BD$15,0))-MAX($AW322,BD$15)+1,),
$DH322="раб.день",
$BP322/30*(IFERROR(
_xlfn.LET(_xlpm.VD,
CHOOSE(
{1;2;3;4;5;6;7;8;9;10;11;12;13;14;15;16;17;18},
45658,45659,45660,45661,45662,45663,45664,45665,45711,45724,45778,45779,45785,45786,45820,45821,45965,46022),
_xlfn.LET(_xlpm.DD,
MAX(MIN($AX322,EOMONTH(BD$15,0))-MAX($AW322,BD$15),),
_xlfn.IFS(
AND(MONTH($AW322)=MONTH(BD$15),MONTH($AX322)&lt;&gt;MONTH(BD$15)),
NETWORKDAYS.INTL($AW322,$AW322+_xlpm.DD,1,_xlpm.VD),
AND(MONTH($AW322)&lt;&gt;MONTH(BD$15),MONTH($AX322)=MONTH(BD$15)),
NETWORKDAYS.INTL(($AX322)-_xlpm.DD,$AX322,1,_xlpm.VD),
AND(MONTH($AW322)&lt;MONTH(BD$15),MONTH($AX322)&gt;MONTH(BD$15)),
NETWORKDAYS.INTL((EOMONTH(BD$15-1,1))-_xlpm.DD,EOMONTH(BD$15-1,1),1,_xlpm.VD),
AND(MONTH($AW322)=MONTH(BD$15),MONTH($AX322)=MONTH(BD$15)),
NETWORKDAYS.INTL($AW322,$AX322,1,_xlpm.VD)))),0)),
$DH322="месяц",
$BP322*BD322,
$DH322="неделя",
$BP322*BD322/7*(ROUNDUP((DAY(EOMONTH(BD$15,0)))/4,0))),
0)</f>
        <v/>
      </c>
      <c r="BV322" s="125">
        <f t="array" ref="BV322">
IFERROR(
_xlfn.IFS(
$DH322="день_1",
$BP322*$BL322/($AX322-$AW322+1)*BE322*(DAY(EOMONTH(BE$15,0))),
$DH322="день_2",
$BP322/30*MAX(MIN($AX322,EOMONTH(BE$15,0))-MAX($AW322,BE$15)+1,),
$DH322="раб.день",
$BP322/30*(IFERROR(
_xlfn.LET(_xlpm.VD,
CHOOSE(
{1;2;3;4;5;6;7;8;9;10;11;12;13;14;15;16;17;18},
45658,45659,45660,45661,45662,45663,45664,45665,45711,45724,45778,45779,45785,45786,45820,45821,45965,46022),
_xlfn.LET(_xlpm.DD,
MAX(MIN($AX322,EOMONTH(BE$15,0))-MAX($AW322,BE$15),),
_xlfn.IFS(
AND(MONTH($AW322)=MONTH(BE$15),MONTH($AX322)&lt;&gt;MONTH(BE$15)),
NETWORKDAYS.INTL($AW322,$AW322+_xlpm.DD,1,_xlpm.VD),
AND(MONTH($AW322)&lt;&gt;MONTH(BE$15),MONTH($AX322)=MONTH(BE$15)),
NETWORKDAYS.INTL(($AX322)-_xlpm.DD,$AX322,1,_xlpm.VD),
AND(MONTH($AW322)&lt;MONTH(BE$15),MONTH($AX322)&gt;MONTH(BE$15)),
NETWORKDAYS.INTL((EOMONTH(BE$15-1,1))-_xlpm.DD,EOMONTH(BE$15-1,1),1,_xlpm.VD),
AND(MONTH($AW322)=MONTH(BE$15),MONTH($AX322)=MONTH(BE$15)),
NETWORKDAYS.INTL($AW322,$AX322,1,_xlpm.VD)))),0)),
$DH322="месяц",
$BP322*BE322,
$DH322="неделя",
$BP322*BE322/7*(ROUNDUP((DAY(EOMONTH(BE$15,0)))/4,0))),
0)</f>
        <v/>
      </c>
      <c r="BW322" s="125">
        <f t="array" ref="BW322">
IFERROR(
_xlfn.IFS(
$DH322="день_1",
$BP322*$BL322/($AX322-$AW322+1)*BF322*(DAY(EOMONTH(BF$15,0))),
$DH322="день_2",
$BP322/30*MAX(MIN($AX322,EOMONTH(BF$15,0))-MAX($AW322,BF$15)+1,),
$DH322="раб.день",
$BP322/30*(IFERROR(
_xlfn.LET(_xlpm.VD,
CHOOSE(
{1;2;3;4;5;6;7;8;9;10;11;12;13;14;15;16;17;18},
45658,45659,45660,45661,45662,45663,45664,45665,45711,45724,45778,45779,45785,45786,45820,45821,45965,46022),
_xlfn.LET(_xlpm.DD,
MAX(MIN($AX322,EOMONTH(BF$15,0))-MAX($AW322,BF$15),),
_xlfn.IFS(
AND(MONTH($AW322)=MONTH(BF$15),MONTH($AX322)&lt;&gt;MONTH(BF$15)),
NETWORKDAYS.INTL($AW322,$AW322+_xlpm.DD,1,_xlpm.VD),
AND(MONTH($AW322)&lt;&gt;MONTH(BF$15),MONTH($AX322)=MONTH(BF$15)),
NETWORKDAYS.INTL(($AX322)-_xlpm.DD,$AX322,1,_xlpm.VD),
AND(MONTH($AW322)&lt;MONTH(BF$15),MONTH($AX322)&gt;MONTH(BF$15)),
NETWORKDAYS.INTL((EOMONTH(BF$15-1,1))-_xlpm.DD,EOMONTH(BF$15-1,1),1,_xlpm.VD),
AND(MONTH($AW322)=MONTH(BF$15),MONTH($AX322)=MONTH(BF$15)),
NETWORKDAYS.INTL($AW322,$AX322,1,_xlpm.VD)))),0)),
$DH322="месяц",
$BP322*BF322,
$DH322="неделя",
$BP322*BF322/7*(ROUNDUP((DAY(EOMONTH(BF$15,0)))/4,0))),
0)</f>
        <v/>
      </c>
      <c r="BX322" s="125">
        <f t="array" ref="BX322">
IFERROR(
_xlfn.IFS(
$DH322="день_1",
$BP322*$BL322/($AX322-$AW322+1)*BG322*(DAY(EOMONTH(BG$15,0))),
$DH322="день_2",
$BP322/30*MAX(MIN($AX322,EOMONTH(BG$15,0))-MAX($AW322,BG$15)+1,),
$DH322="раб.день",
$BP322/30*(IFERROR(
_xlfn.LET(_xlpm.VD,
CHOOSE(
{1;2;3;4;5;6;7;8;9;10;11;12;13;14;15;16;17;18},
45658,45659,45660,45661,45662,45663,45664,45665,45711,45724,45778,45779,45785,45786,45820,45821,45965,46022),
_xlfn.LET(_xlpm.DD,
MAX(MIN($AX322,EOMONTH(BG$15,0))-MAX($AW322,BG$15),),
_xlfn.IFS(
AND(MONTH($AW322)=MONTH(BG$15),MONTH($AX322)&lt;&gt;MONTH(BG$15)),
NETWORKDAYS.INTL($AW322,$AW322+_xlpm.DD,1,_xlpm.VD),
AND(MONTH($AW322)&lt;&gt;MONTH(BG$15),MONTH($AX322)=MONTH(BG$15)),
NETWORKDAYS.INTL(($AX322)-_xlpm.DD,$AX322,1,_xlpm.VD),
AND(MONTH($AW322)&lt;MONTH(BG$15),MONTH($AX322)&gt;MONTH(BG$15)),
NETWORKDAYS.INTL((EOMONTH(BG$15-1,1))-_xlpm.DD,EOMONTH(BG$15-1,1),1,_xlpm.VD),
AND(MONTH($AW322)=MONTH(BG$15),MONTH($AX322)=MONTH(BG$15)),
NETWORKDAYS.INTL($AW322,$AX322,1,_xlpm.VD)))),0)),
$DH322="месяц",
$BP322*BG322,
$DH322="неделя",
$BP322*BG322/7*(ROUNDUP((DAY(EOMONTH(BG$15,0)))/4,0))),
0)</f>
        <v/>
      </c>
      <c r="BY322" s="125">
        <f t="array" ref="BY322">
IFERROR(
_xlfn.IFS(
$DH322="день_1",
$BP322*$BL322/($AX322-$AW322+1)*BH322*(DAY(EOMONTH(BH$15,0))),
$DH322="день_2",
$BP322/30*MAX(MIN($AX322,EOMONTH(BH$15,0))-MAX($AW322,BH$15)+1,),
$DH322="раб.день",
$BP322/30*(IFERROR(
_xlfn.LET(_xlpm.VD,
CHOOSE(
{1;2;3;4;5;6;7;8;9;10;11;12;13;14;15;16;17;18},
45658,45659,45660,45661,45662,45663,45664,45665,45711,45724,45778,45779,45785,45786,45820,45821,45965,46022),
_xlfn.LET(_xlpm.DD,
MAX(MIN($AX322,EOMONTH(BH$15,0))-MAX($AW322,BH$15),),
_xlfn.IFS(
AND(MONTH($AW322)=MONTH(BH$15),MONTH($AX322)&lt;&gt;MONTH(BH$15)),
NETWORKDAYS.INTL($AW322,$AW322+_xlpm.DD,1,_xlpm.VD),
AND(MONTH($AW322)&lt;&gt;MONTH(BH$15),MONTH($AX322)=MONTH(BH$15)),
NETWORKDAYS.INTL(($AX322)-_xlpm.DD,$AX322,1,_xlpm.VD),
AND(MONTH($AW322)&lt;MONTH(BH$15),MONTH($AX322)&gt;MONTH(BH$15)),
NETWORKDAYS.INTL((EOMONTH(BH$15-1,1))-_xlpm.DD,EOMONTH(BH$15-1,1),1,_xlpm.VD),
AND(MONTH($AW322)=MONTH(BH$15),MONTH($AX322)=MONTH(BH$15)),
NETWORKDAYS.INTL($AW322,$AX322,1,_xlpm.VD)))),0)),
$DH322="месяц",
$BP322*BH322,
$DH322="неделя",
$BP322*BH322/7*(ROUNDUP((DAY(EOMONTH(BH$15,0)))/4,0))),
0)</f>
        <v/>
      </c>
      <c r="BZ322" s="125">
        <f t="array" ref="BZ322">
IFERROR(
_xlfn.IFS(
$DH322="день_1",
$BP322*$BL322/($AX322-$AW322+1)*BI322*(DAY(EOMONTH(BI$15,0))),
$DH322="день_2",
$BP322/30*MAX(MIN($AX322,EOMONTH(BI$15,0))-MAX($AW322,BI$15)+1,),
$DH322="раб.день",
$BP322/30*(IFERROR(
_xlfn.LET(_xlpm.VD,
CHOOSE(
{1;2;3;4;5;6;7;8;9;10;11;12;13;14;15;16;17;18},
45658,45659,45660,45661,45662,45663,45664,45665,45711,45724,45778,45779,45785,45786,45820,45821,45965,46022),
_xlfn.LET(_xlpm.DD,
MAX(MIN($AX322,EOMONTH(BI$15,0))-MAX($AW322,BI$15),),
_xlfn.IFS(
AND(MONTH($AW322)=MONTH(BI$15),MONTH($AX322)&lt;&gt;MONTH(BI$15)),
NETWORKDAYS.INTL($AW322,$AW322+_xlpm.DD,1,_xlpm.VD),
AND(MONTH($AW322)&lt;&gt;MONTH(BI$15),MONTH($AX322)=MONTH(BI$15)),
NETWORKDAYS.INTL(($AX322)-_xlpm.DD,$AX322,1,_xlpm.VD),
AND(MONTH($AW322)&lt;MONTH(BI$15),MONTH($AX322)&gt;MONTH(BI$15)),
NETWORKDAYS.INTL((EOMONTH(BI$15-1,1))-_xlpm.DD,EOMONTH(BI$15-1,1),1,_xlpm.VD),
AND(MONTH($AW322)=MONTH(BI$15),MONTH($AX322)=MONTH(BI$15)),
NETWORKDAYS.INTL($AW322,$AX322,1,_xlpm.VD)))),0)),
$DH322="месяц",
$BP322*BI322,
$DH322="неделя",
$BP322*BI322/7*(ROUNDUP((DAY(EOMONTH(BI$15,0)))/4,0))),
0)</f>
        <v/>
      </c>
      <c r="CA322" s="125">
        <f t="array" ref="CA322">
IFERROR(
_xlfn.IFS(
$DH322="день_1",
$BP322*$BL322/($AX322-$AW322+1)*BJ322*(DAY(EOMONTH(BJ$15,0))),
$DH322="день_2",
$BP322/30*MAX(MIN($AX322,EOMONTH(BJ$15,0))-MAX($AW322,BJ$15)+1,),
$DH322="раб.день",
$BP322/30*(IFERROR(
_xlfn.LET(_xlpm.VD,
CHOOSE(
{1;2;3;4;5;6;7;8;9;10;11;12;13;14;15;16;17;18},
45658,45659,45660,45661,45662,45663,45664,45665,45711,45724,45778,45779,45785,45786,45820,45821,45965,46022),
_xlfn.LET(_xlpm.DD,
MAX(MIN($AX322,EOMONTH(BJ$15,0))-MAX($AW322,BJ$15),),
_xlfn.IFS(
AND(MONTH($AW322)=MONTH(BJ$15),MONTH($AX322)&lt;&gt;MONTH(BJ$15)),
NETWORKDAYS.INTL($AW322,$AW322+_xlpm.DD,1,_xlpm.VD),
AND(MONTH($AW322)&lt;&gt;MONTH(BJ$15),MONTH($AX322)=MONTH(BJ$15)),
NETWORKDAYS.INTL(($AX322)-_xlpm.DD,$AX322,1,_xlpm.VD),
AND(MONTH($AW322)&lt;MONTH(BJ$15),MONTH($AX322)&gt;MONTH(BJ$15)),
NETWORKDAYS.INTL((EOMONTH(BJ$15-1,1))-_xlpm.DD,EOMONTH(BJ$15-1,1),1,_xlpm.VD),
AND(MONTH($AW322)=MONTH(BJ$15),MONTH($AX322)=MONTH(BJ$15)),
NETWORKDAYS.INTL($AW322,$AX322,1,_xlpm.VD)))),0)),
$DH322="месяц",
$BP322*BJ322,
$DH322="неделя",
$BP322*BJ322/7*(ROUNDUP((DAY(EOMONTH(BJ$15,0)))/4,0))),
0)</f>
        <v/>
      </c>
      <c r="CB322" s="125">
        <f t="array" ref="CB322">
IFERROR(
_xlfn.IFS(
$DH322="день_1",
$BP322*$BL322/($AX322-$AW322+1)*BK322*(DAY(EOMONTH(BK$15,0))),
$DH322="день_2",
$BP322/30*MAX(MIN($AX322,EOMONTH(BK$15,0))-MAX($AW322,BK$15)+1,),
$DH322="раб.день",
$BP322/30*(IFERROR(
_xlfn.LET(_xlpm.VD,
CHOOSE(
{1;2;3;4;5;6;7;8;9;10;11;12;13;14;15;16;17;18},
45658,45659,45660,45661,45662,45663,45664,45665,45711,45724,45778,45779,45785,45786,45820,45821,45965,46022),
_xlfn.LET(_xlpm.DD,
MAX(MIN($AX322,EOMONTH(BK$15,0))-MAX($AW322,BK$15),),
_xlfn.IFS(
AND(MONTH($AW322)=MONTH(BK$15),MONTH($AX322)&lt;&gt;MONTH(BK$15)),
NETWORKDAYS.INTL($AW322,$AW322+_xlpm.DD,1,_xlpm.VD),
AND(MONTH($AW322)&lt;&gt;MONTH(BK$15),MONTH($AX322)=MONTH(BK$15)),
NETWORKDAYS.INTL(($AX322)-_xlpm.DD,$AX322,1,_xlpm.VD),
AND(MONTH($AW322)&lt;MONTH(BK$15),MONTH($AX322)&gt;MONTH(BK$15)),
NETWORKDAYS.INTL((EOMONTH(BK$15-1,1))-_xlpm.DD,EOMONTH(BK$15-1,1),1,_xlpm.VD),
AND(MONTH($AW322)=MONTH(BK$15),MONTH($AX322)=MONTH(BK$15)),
NETWORKDAYS.INTL($AW322,$AX322,1,_xlpm.VD)))),0)),
$DH322="месяц",
$BP322*BK322,
$DH322="неделя",
$BP322*BK322/7*(ROUNDUP((DAY(EOMONTH(BK$15,0)))/4,0))),
0)</f>
        <v/>
      </c>
      <c r="CC322" s="125">
        <f>SUM($BQ322:$CB322)</f>
        <v/>
      </c>
      <c r="CD322" s="126">
        <f>SUM($EH322:$EH322)</f>
        <v/>
      </c>
      <c r="CE322" s="126">
        <f>$CD322*$AB322</f>
        <v/>
      </c>
      <c r="CF322" s="126">
        <f>SUM($EK322:$EK322)</f>
        <v/>
      </c>
      <c r="CG322" s="126">
        <f>$CF322*$AB322</f>
        <v/>
      </c>
      <c r="CH322" s="126">
        <f>SUM($CC322,$CE322,$CG322)</f>
        <v/>
      </c>
      <c r="CI322" s="126">
        <f>$CH322*(1+$CM322)</f>
        <v/>
      </c>
      <c r="CJ322" s="127" t="n">
        <v>0</v>
      </c>
      <c r="CK322" s="126">
        <f>SUM($CH322:$CH322)*(1+$CJ322)</f>
        <v/>
      </c>
      <c r="CL322" s="126">
        <f>SUM($CH322:$CH322)*(1+$CM322)</f>
        <v/>
      </c>
      <c r="CM322" s="59" t="inlineStr">
        <is>
          <t>20%</t>
        </is>
      </c>
      <c r="CN322" s="59" t="n"/>
      <c r="CO322" s="72" t="n"/>
      <c r="CP322" s="59" t="n"/>
      <c r="CQ322" s="73" t="n"/>
      <c r="CR322" s="73" t="n"/>
      <c r="CS322" s="73" t="n"/>
      <c r="CT322" s="72" t="n"/>
      <c r="CU322" s="79" t="inlineStr">
        <is>
          <t> </t>
        </is>
      </c>
      <c r="CV322" s="60" t="n"/>
      <c r="CW322" s="60" t="n"/>
      <c r="CX322" s="60" t="n"/>
      <c r="CY322" s="127">
        <f>IFERROR(($CC322-$EE322)/($EE322/(1-$DQ322)),0)</f>
        <v/>
      </c>
      <c r="CZ322" s="127">
        <f>IFERROR(1-$EI322/($CE322),0)</f>
        <v/>
      </c>
      <c r="DA322" s="127">
        <f>IFERROR(1-$EL322/($CG322),0)</f>
        <v/>
      </c>
      <c r="DB322" s="126">
        <f>ROUND(IFERROR(($CI322/(1+$CM322)-$EN322),0),2)</f>
        <v/>
      </c>
      <c r="DC322" s="128" t="n"/>
      <c r="DD322" s="125" t="n"/>
      <c r="DE322" s="75" t="n">
        <v>0</v>
      </c>
      <c r="DF322" s="128" t="n"/>
      <c r="DG322" s="125">
        <f>IF($DC322=0,0,$DD322*($DC322*100%-$DE322*$DF322))*SUM($AB322:$AB322)</f>
        <v/>
      </c>
      <c r="DH322" s="129" t="inlineStr">
        <is>
          <t>месяц</t>
        </is>
      </c>
      <c r="DI322" s="130">
        <f t="array" ref="DI322">IFERROR(
IF($ES322="LisChannel",
(ROUND(((INDEX({174.625;153.888888888889;130.972222222222},MATCH($AI322,{2;3;4}),0))*$AG322*$AI322),2)),0),0)</f>
        <v/>
      </c>
      <c r="DJ322" s="130">
        <f>
_xlfn.LET(_xlpm.X,
IFERROR(
IF($ES322="НовиковТВ",
(_xlfn.LET(_xlpm.NTV,
_xlfn.LET(_xlpm.MIN,350000,
IF(SUMIFS($DI:$DI,$ES:$ES,"НовиковТВ")&lt;=_xlpm.MIN,
(SUMIFS($DI:$DI,$ES:$ES,"НовиковТВ")/(COUNTIFS($ES:$ES,"НовиковТВ")))*_xlpm.MIN/SUMIFS($DI:$DI,$ES:$ES,"НовиковТВ"),
DI322)),
_xlpm.NTV+$DG322/(1-(1-(_xlpm.NTV)*(1-$DL322)*(1-$DM322)*(1-$DN322)*(1-$DO322)*(1-$DP322)/_xlpm.NTV))))/(1+$EP322),
$DI322+$DG322/(1-(1-($DI322)*(1-$DL322)*(1-$DM322)*(1-$DN322)*(1-$DO322)*(1-$DP322)/$DI322))),
0),
_xlpm.X*(1+$CM322)*(1+$CW322)-_xlpm.X*(1+$CM322)+_xlpm.X)</f>
        <v/>
      </c>
      <c r="DK322" s="125" t="inlineStr">
        <is>
          <t>послед.</t>
        </is>
      </c>
      <c r="DL322" s="63" t="n">
        <v>0</v>
      </c>
      <c r="DM322" s="63" t="n">
        <v>0</v>
      </c>
      <c r="DN322" s="63" t="n">
        <v>0</v>
      </c>
      <c r="DO322" s="63" t="n">
        <v>0</v>
      </c>
      <c r="DP322" s="63" t="n">
        <v>0</v>
      </c>
      <c r="DQ322" s="63">
        <f t="array" ref="DQ322">IFERROR(_xlfn.IFS(
$DK322="послед.",1-(1-$DL322)*(1-$DM322)*(1-$DN322)*(1-$DO322)*(1-$DP322),
$DK322="сумм.",$DL322+$DM322+$DN322+$DO322+$DP322),
0)</f>
        <v/>
      </c>
      <c r="DR322" s="125">
        <f t="array" ref="DR322">
IFERROR(
_xlfn.IFS(
$BL322=0,
0,
$BL322&gt;0,
_xlfn.IFS($DK322="послед.",
$DJ322*(1-$DL322)*(1-$DM322)*(1-$DN322)*(1-$DO322)*(1-$DP322),
$DK322="сумм.",
$DJ322*(1-($DL322+$DM322+$DN322+$DO322+$DP322)))),0)</f>
        <v/>
      </c>
      <c r="DS322" s="125">
        <f t="array" ref="DS322">
IFERROR(_xlfn.IFS(
$DH322="день_1",
$DR322*$BL322/($AX322-$AW322+1)*AZ322*(DAY(EOMONTH(AZ$15,0))),
$DH322="день_2",
$DR322/30*MAX(MIN($AX322,EOMONTH(AZ$15,0))-MAX($AW322,AZ$15)+1,),
$DH322="раб.день",
$DR322/30*(IFERROR(
_xlfn.LET(_xlpm.VD,
CHOOSE(
{1;2;3;4;5;6;7;8;9;10;11;12;13;14;15;16;17;18},
45658,45659,45660,45661,45662,45663,45664,45665,45711,45724,45778,45779,45785,45786,45820,45821,45965,46022),
_xlfn.LET(_xlpm.DD,
MAX(MIN($AX322,EOMONTH(AZ$15,0))-MAX($AW322,AZ$15),),
_xlfn.IFS(
AND(MONTH($AW322)=MONTH(AZ$15),MONTH($AX322)&lt;&gt;MONTH(AZ$15)),
NETWORKDAYS.INTL($AW322,$AW322+_xlpm.DD,1,_xlpm.VD),
AND(MONTH($AW322)&lt;&gt;MONTH(AZ$15),MONTH($AX322)=MONTH(AZ$15)),
NETWORKDAYS.INTL(($AX322)-_xlpm.DD,$AX322,1,_xlpm.VD),
AND(MONTH($AW322)&lt;MONTH(AZ$15),MONTH($AX322)&gt;MONTH(AZ$15)),
NETWORKDAYS.INTL((EOMONTH(AZ$15-1,1))-_xlpm.DD,EOMONTH(AZ$15-1,1),1,_xlpm.VD),
AND(MONTH($AW322)=MONTH(AZ$15),MONTH($AX322)=MONTH(AZ$15)),
NETWORKDAYS.INTL($AW322,$AX322,1,_xlpm.VD)))),0)),
$DH322="месяц",
$DR322*AZ322,
$DH322="неделя",
$DR322*AZ322/7*(ROUNDUP((DAY(EOMONTH(AZ$15,0)))/4,0))),
0)</f>
        <v/>
      </c>
      <c r="DT322" s="125">
        <f t="array" ref="DT322">
IFERROR(_xlfn.IFS(
$DH322="день_1",
$DR322*$BL322/($AX322-$AW322+1)*BA322*(DAY(EOMONTH(BA$15,0))),
$DH322="день_2",
$DR322/30*MAX(MIN($AX322,EOMONTH(BA$15,0))-MAX($AW322,BA$15)+1,),
$DH322="раб.день",
$DR322/30*(IFERROR(
_xlfn.LET(_xlpm.VD,
CHOOSE(
{1;2;3;4;5;6;7;8;9;10;11;12;13;14;15;16;17;18},
45658,45659,45660,45661,45662,45663,45664,45665,45711,45724,45778,45779,45785,45786,45820,45821,45965,46022),
_xlfn.LET(_xlpm.DD,
MAX(MIN($AX322,EOMONTH(BA$15,0))-MAX($AW322,BA$15),),
_xlfn.IFS(
AND(MONTH($AW322)=MONTH(BA$15),MONTH($AX322)&lt;&gt;MONTH(BA$15)),
NETWORKDAYS.INTL($AW322,$AW322+_xlpm.DD,1,_xlpm.VD),
AND(MONTH($AW322)&lt;&gt;MONTH(BA$15),MONTH($AX322)=MONTH(BA$15)),
NETWORKDAYS.INTL(($AX322)-_xlpm.DD,$AX322,1,_xlpm.VD),
AND(MONTH($AW322)&lt;MONTH(BA$15),MONTH($AX322)&gt;MONTH(BA$15)),
NETWORKDAYS.INTL((EOMONTH(BA$15-1,1))-_xlpm.DD,EOMONTH(BA$15-1,1),1,_xlpm.VD),
AND(MONTH($AW322)=MONTH(BA$15),MONTH($AX322)=MONTH(BA$15)),
NETWORKDAYS.INTL($AW322,$AX322,1,_xlpm.VD)))),0)),
$DH322="месяц",
$DR322*BA322,
$DH322="неделя",
$DR322*BA322/7*(ROUNDUP((DAY(EOMONTH(BA$15,0)))/4,0))),
0)</f>
        <v/>
      </c>
      <c r="DU322" s="125">
        <f t="array" ref="DU322">
IFERROR(_xlfn.IFS(
$DH322="день_1",
$DR322*$BL322/($AX322-$AW322+1)*BB322*(DAY(EOMONTH(BB$15,0))),
$DH322="день_2",
$DR322/30*MAX(MIN($AX322,EOMONTH(BB$15,0))-MAX($AW322,BB$15)+1,),
$DH322="раб.день",
$DR322/30*(IFERROR(
_xlfn.LET(_xlpm.VD,
CHOOSE(
{1;2;3;4;5;6;7;8;9;10;11;12;13;14;15;16;17;18},
45658,45659,45660,45661,45662,45663,45664,45665,45711,45724,45778,45779,45785,45786,45820,45821,45965,46022),
_xlfn.LET(_xlpm.DD,
MAX(MIN($AX322,EOMONTH(BB$15,0))-MAX($AW322,BB$15),),
_xlfn.IFS(
AND(MONTH($AW322)=MONTH(BB$15),MONTH($AX322)&lt;&gt;MONTH(BB$15)),
NETWORKDAYS.INTL($AW322,$AW322+_xlpm.DD,1,_xlpm.VD),
AND(MONTH($AW322)&lt;&gt;MONTH(BB$15),MONTH($AX322)=MONTH(BB$15)),
NETWORKDAYS.INTL(($AX322)-_xlpm.DD,$AX322,1,_xlpm.VD),
AND(MONTH($AW322)&lt;MONTH(BB$15),MONTH($AX322)&gt;MONTH(BB$15)),
NETWORKDAYS.INTL((EOMONTH(BB$15-1,1))-_xlpm.DD,EOMONTH(BB$15-1,1),1,_xlpm.VD),
AND(MONTH($AW322)=MONTH(BB$15),MONTH($AX322)=MONTH(BB$15)),
NETWORKDAYS.INTL($AW322,$AX322,1,_xlpm.VD)))),0)),
$DH322="месяц",
$DR322*BB322,
$DH322="неделя",
$DR322*BB322/7*(ROUNDUP((DAY(EOMONTH(BB$15,0)))/4,0))),
0)</f>
        <v/>
      </c>
      <c r="DV322" s="125">
        <f t="array" ref="DV322">
IFERROR(_xlfn.IFS(
$DH322="день_1",
$DR322*$BL322/($AX322-$AW322+1)*BC322*(DAY(EOMONTH(BC$15,0))),
$DH322="день_2",
$DR322/30*MAX(MIN($AX322,EOMONTH(BC$15,0))-MAX($AW322,BC$15)+1,),
$DH322="раб.день",
$DR322/30*(IFERROR(
_xlfn.LET(_xlpm.VD,
CHOOSE(
{1;2;3;4;5;6;7;8;9;10;11;12;13;14;15;16;17;18},
45658,45659,45660,45661,45662,45663,45664,45665,45711,45724,45778,45779,45785,45786,45820,45821,45965,46022),
_xlfn.LET(_xlpm.DD,
MAX(MIN($AX322,EOMONTH(BC$15,0))-MAX($AW322,BC$15),),
_xlfn.IFS(
AND(MONTH($AW322)=MONTH(BC$15),MONTH($AX322)&lt;&gt;MONTH(BC$15)),
NETWORKDAYS.INTL($AW322,$AW322+_xlpm.DD,1,_xlpm.VD),
AND(MONTH($AW322)&lt;&gt;MONTH(BC$15),MONTH($AX322)=MONTH(BC$15)),
NETWORKDAYS.INTL(($AX322)-_xlpm.DD,$AX322,1,_xlpm.VD),
AND(MONTH($AW322)&lt;MONTH(BC$15),MONTH($AX322)&gt;MONTH(BC$15)),
NETWORKDAYS.INTL((EOMONTH(BC$15-1,1))-_xlpm.DD,EOMONTH(BC$15-1,1),1,_xlpm.VD),
AND(MONTH($AW322)=MONTH(BC$15),MONTH($AX322)=MONTH(BC$15)),
NETWORKDAYS.INTL($AW322,$AX322,1,_xlpm.VD)))),0)),
$DH322="месяц",
$DR322*BC322,
$DH322="неделя",
$DR322*BC322/7*(ROUNDUP((DAY(EOMONTH(BC$15,0)))/4,0))),
0)</f>
        <v/>
      </c>
      <c r="DW322" s="125">
        <f t="array" ref="DW322">
IFERROR(_xlfn.IFS(
$DH322="день_1",
$DR322*$BL322/($AX322-$AW322+1)*BD322*(DAY(EOMONTH(BD$15,0))),
$DH322="день_2",
$DR322/30*MAX(MIN($AX322,EOMONTH(BD$15,0))-MAX($AW322,BD$15)+1,),
$DH322="раб.день",
$DR322/30*(IFERROR(
_xlfn.LET(_xlpm.VD,
CHOOSE(
{1;2;3;4;5;6;7;8;9;10;11;12;13;14;15;16;17;18},
45658,45659,45660,45661,45662,45663,45664,45665,45711,45724,45778,45779,45785,45786,45820,45821,45965,46022),
_xlfn.LET(_xlpm.DD,
MAX(MIN($AX322,EOMONTH(BD$15,0))-MAX($AW322,BD$15),),
_xlfn.IFS(
AND(MONTH($AW322)=MONTH(BD$15),MONTH($AX322)&lt;&gt;MONTH(BD$15)),
NETWORKDAYS.INTL($AW322,$AW322+_xlpm.DD,1,_xlpm.VD),
AND(MONTH($AW322)&lt;&gt;MONTH(BD$15),MONTH($AX322)=MONTH(BD$15)),
NETWORKDAYS.INTL(($AX322)-_xlpm.DD,$AX322,1,_xlpm.VD),
AND(MONTH($AW322)&lt;MONTH(BD$15),MONTH($AX322)&gt;MONTH(BD$15)),
NETWORKDAYS.INTL((EOMONTH(BD$15-1,1))-_xlpm.DD,EOMONTH(BD$15-1,1),1,_xlpm.VD),
AND(MONTH($AW322)=MONTH(BD$15),MONTH($AX322)=MONTH(BD$15)),
NETWORKDAYS.INTL($AW322,$AX322,1,_xlpm.VD)))),0)),
$DH322="месяц",
$DR322*BD322,
$DH322="неделя",
$DR322*BD322/7*(ROUNDUP((DAY(EOMONTH(BD$15,0)))/4,0))),
0)</f>
        <v/>
      </c>
      <c r="DX322" s="125">
        <f t="array" ref="DX322">
IFERROR(_xlfn.IFS(
$DH322="день_1",
$DR322*$BL322/($AX322-$AW322+1)*BE322*(DAY(EOMONTH(BE$15,0))),
$DH322="день_2",
$DR322/30*MAX(MIN($AX322,EOMONTH(BE$15,0))-MAX($AW322,BE$15)+1,),
$DH322="раб.день",
$DR322/30*(IFERROR(
_xlfn.LET(_xlpm.VD,
CHOOSE(
{1;2;3;4;5;6;7;8;9;10;11;12;13;14;15;16;17;18},
45658,45659,45660,45661,45662,45663,45664,45665,45711,45724,45778,45779,45785,45786,45820,45821,45965,46022),
_xlfn.LET(_xlpm.DD,
MAX(MIN($AX322,EOMONTH(BE$15,0))-MAX($AW322,BE$15),),
_xlfn.IFS(
AND(MONTH($AW322)=MONTH(BE$15),MONTH($AX322)&lt;&gt;MONTH(BE$15)),
NETWORKDAYS.INTL($AW322,$AW322+_xlpm.DD,1,_xlpm.VD),
AND(MONTH($AW322)&lt;&gt;MONTH(BE$15),MONTH($AX322)=MONTH(BE$15)),
NETWORKDAYS.INTL(($AX322)-_xlpm.DD,$AX322,1,_xlpm.VD),
AND(MONTH($AW322)&lt;MONTH(BE$15),MONTH($AX322)&gt;MONTH(BE$15)),
NETWORKDAYS.INTL((EOMONTH(BE$15-1,1))-_xlpm.DD,EOMONTH(BE$15-1,1),1,_xlpm.VD),
AND(MONTH($AW322)=MONTH(BE$15),MONTH($AX322)=MONTH(BE$15)),
NETWORKDAYS.INTL($AW322,$AX322,1,_xlpm.VD)))),0)),
$DH322="месяц",
$DR322*BE322,
$DH322="неделя",
$DR322*BE322/7*(ROUNDUP((DAY(EOMONTH(BE$15,0)))/4,0))),
0)</f>
        <v/>
      </c>
      <c r="DY322" s="125">
        <f t="array" ref="DY322">
IFERROR(_xlfn.IFS(
$DH322="день_1",
$DR322*$BL322/($AX322-$AW322+1)*BF322*(DAY(EOMONTH(BF$15,0))),
$DH322="день_2",
$DR322/30*MAX(MIN($AX322,EOMONTH(BF$15,0))-MAX($AW322,BF$15)+1,),
$DH322="раб.день",
$DR322/30*(IFERROR(
_xlfn.LET(_xlpm.VD,
CHOOSE(
{1;2;3;4;5;6;7;8;9;10;11;12;13;14;15;16;17;18},
45658,45659,45660,45661,45662,45663,45664,45665,45711,45724,45778,45779,45785,45786,45820,45821,45965,46022),
_xlfn.LET(_xlpm.DD,
MAX(MIN($AX322,EOMONTH(BF$15,0))-MAX($AW322,BF$15),),
_xlfn.IFS(
AND(MONTH($AW322)=MONTH(BF$15),MONTH($AX322)&lt;&gt;MONTH(BF$15)),
NETWORKDAYS.INTL($AW322,$AW322+_xlpm.DD,1,_xlpm.VD),
AND(MONTH($AW322)&lt;&gt;MONTH(BF$15),MONTH($AX322)=MONTH(BF$15)),
NETWORKDAYS.INTL(($AX322)-_xlpm.DD,$AX322,1,_xlpm.VD),
AND(MONTH($AW322)&lt;MONTH(BF$15),MONTH($AX322)&gt;MONTH(BF$15)),
NETWORKDAYS.INTL((EOMONTH(BF$15-1,1))-_xlpm.DD,EOMONTH(BF$15-1,1),1,_xlpm.VD),
AND(MONTH($AW322)=MONTH(BF$15),MONTH($AX322)=MONTH(BF$15)),
NETWORKDAYS.INTL($AW322,$AX322,1,_xlpm.VD)))),0)),
$DH322="месяц",
$DR322*BF322,
$DH322="неделя",
$DR322*BF322/7*(ROUNDUP((DAY(EOMONTH(BF$15,0)))/4,0))),
0)</f>
        <v/>
      </c>
      <c r="DZ322" s="125">
        <f t="array" ref="DZ322">
IFERROR(_xlfn.IFS(
$DH322="день_1",
$DR322*$BL322/($AX322-$AW322+1)*BG322*(DAY(EOMONTH(BG$15,0))),
$DH322="день_2",
$DR322/30*MAX(MIN($AX322,EOMONTH(BG$15,0))-MAX($AW322,BG$15)+1,),
$DH322="раб.день",
$DR322/30*(IFERROR(
_xlfn.LET(_xlpm.VD,
CHOOSE(
{1;2;3;4;5;6;7;8;9;10;11;12;13;14;15;16;17;18},
45658,45659,45660,45661,45662,45663,45664,45665,45711,45724,45778,45779,45785,45786,45820,45821,45965,46022),
_xlfn.LET(_xlpm.DD,
MAX(MIN($AX322,EOMONTH(BG$15,0))-MAX($AW322,BG$15),),
_xlfn.IFS(
AND(MONTH($AW322)=MONTH(BG$15),MONTH($AX322)&lt;&gt;MONTH(BG$15)),
NETWORKDAYS.INTL($AW322,$AW322+_xlpm.DD,1,_xlpm.VD),
AND(MONTH($AW322)&lt;&gt;MONTH(BG$15),MONTH($AX322)=MONTH(BG$15)),
NETWORKDAYS.INTL(($AX322)-_xlpm.DD,$AX322,1,_xlpm.VD),
AND(MONTH($AW322)&lt;MONTH(BG$15),MONTH($AX322)&gt;MONTH(BG$15)),
NETWORKDAYS.INTL((EOMONTH(BG$15-1,1))-_xlpm.DD,EOMONTH(BG$15-1,1),1,_xlpm.VD),
AND(MONTH($AW322)=MONTH(BG$15),MONTH($AX322)=MONTH(BG$15)),
NETWORKDAYS.INTL($AW322,$AX322,1,_xlpm.VD)))),0)),
$DH322="месяц",
$DR322*BG322,
$DH322="неделя",
$DR322*BG322/7*(ROUNDUP((DAY(EOMONTH(BG$15,0)))/4,0))),
0)</f>
        <v/>
      </c>
      <c r="EA322" s="125">
        <f t="array" ref="EA322">
IFERROR(_xlfn.IFS(
$DH322="день_1",
$DR322*$BL322/($AX322-$AW322+1)*BH322*(DAY(EOMONTH(BH$15,0))),
$DH322="день_2",
$DR322/30*MAX(MIN($AX322,EOMONTH(BH$15,0))-MAX($AW322,BH$15)+1,),
$DH322="раб.день",
$DR322/30*(IFERROR(
_xlfn.LET(_xlpm.VD,
CHOOSE(
{1;2;3;4;5;6;7;8;9;10;11;12;13;14;15;16;17;18},
45658,45659,45660,45661,45662,45663,45664,45665,45711,45724,45778,45779,45785,45786,45820,45821,45965,46022),
_xlfn.LET(_xlpm.DD,
MAX(MIN($AX322,EOMONTH(BH$15,0))-MAX($AW322,BH$15),),
_xlfn.IFS(
AND(MONTH($AW322)=MONTH(BH$15),MONTH($AX322)&lt;&gt;MONTH(BH$15)),
NETWORKDAYS.INTL($AW322,$AW322+_xlpm.DD,1,_xlpm.VD),
AND(MONTH($AW322)&lt;&gt;MONTH(BH$15),MONTH($AX322)=MONTH(BH$15)),
NETWORKDAYS.INTL(($AX322)-_xlpm.DD,$AX322,1,_xlpm.VD),
AND(MONTH($AW322)&lt;MONTH(BH$15),MONTH($AX322)&gt;MONTH(BH$15)),
NETWORKDAYS.INTL((EOMONTH(BH$15-1,1))-_xlpm.DD,EOMONTH(BH$15-1,1),1,_xlpm.VD),
AND(MONTH($AW322)=MONTH(BH$15),MONTH($AX322)=MONTH(BH$15)),
NETWORKDAYS.INTL($AW322,$AX322,1,_xlpm.VD)))),0)),
$DH322="месяц",
$DR322*BH322,
$DH322="неделя",
$DR322*BH322/7*(ROUNDUP((DAY(EOMONTH(BH$15,0)))/4,0))),
0)</f>
        <v/>
      </c>
      <c r="EB322" s="125">
        <f t="array" ref="EB322">
IFERROR(_xlfn.IFS(
$DH322="день_1",
$DR322*$BL322/($AX322-$AW322+1)*BI322*(DAY(EOMONTH(BI$15,0))),
$DH322="день_2",
$DR322/30*MAX(MIN($AX322,EOMONTH(BI$15,0))-MAX($AW322,BI$15)+1,),
$DH322="раб.день",
$DR322/30*(IFERROR(
_xlfn.LET(_xlpm.VD,
CHOOSE(
{1;2;3;4;5;6;7;8;9;10;11;12;13;14;15;16;17;18},
45658,45659,45660,45661,45662,45663,45664,45665,45711,45724,45778,45779,45785,45786,45820,45821,45965,46022),
_xlfn.LET(_xlpm.DD,
MAX(MIN($AX322,EOMONTH(BI$15,0))-MAX($AW322,BI$15),),
_xlfn.IFS(
AND(MONTH($AW322)=MONTH(BI$15),MONTH($AX322)&lt;&gt;MONTH(BI$15)),
NETWORKDAYS.INTL($AW322,$AW322+_xlpm.DD,1,_xlpm.VD),
AND(MONTH($AW322)&lt;&gt;MONTH(BI$15),MONTH($AX322)=MONTH(BI$15)),
NETWORKDAYS.INTL(($AX322)-_xlpm.DD,$AX322,1,_xlpm.VD),
AND(MONTH($AW322)&lt;MONTH(BI$15),MONTH($AX322)&gt;MONTH(BI$15)),
NETWORKDAYS.INTL((EOMONTH(BI$15-1,1))-_xlpm.DD,EOMONTH(BI$15-1,1),1,_xlpm.VD),
AND(MONTH($AW322)=MONTH(BI$15),MONTH($AX322)=MONTH(BI$15)),
NETWORKDAYS.INTL($AW322,$AX322,1,_xlpm.VD)))),0)),
$DH322="месяц",
$DR322*BI322,
$DH322="неделя",
$DR322*BI322/7*(ROUNDUP((DAY(EOMONTH(BI$15,0)))/4,0))),
0)</f>
        <v/>
      </c>
      <c r="EC322" s="125">
        <f t="array" ref="EC322">
IFERROR(_xlfn.IFS(
$DH322="день_1",
$DR322*$BL322/($AX322-$AW322+1)*BJ322*(DAY(EOMONTH(BJ$15,0))),
$DH322="день_2",
$DR322/30*MAX(MIN($AX322,EOMONTH(BJ$15,0))-MAX($AW322,BJ$15)+1,),
$DH322="раб.день",
$DR322/30*(IFERROR(
_xlfn.LET(_xlpm.VD,
CHOOSE(
{1;2;3;4;5;6;7;8;9;10;11;12;13;14;15;16;17;18},
45658,45659,45660,45661,45662,45663,45664,45665,45711,45724,45778,45779,45785,45786,45820,45821,45965,46022),
_xlfn.LET(_xlpm.DD,
MAX(MIN($AX322,EOMONTH(BJ$15,0))-MAX($AW322,BJ$15),),
_xlfn.IFS(
AND(MONTH($AW322)=MONTH(BJ$15),MONTH($AX322)&lt;&gt;MONTH(BJ$15)),
NETWORKDAYS.INTL($AW322,$AW322+_xlpm.DD,1,_xlpm.VD),
AND(MONTH($AW322)&lt;&gt;MONTH(BJ$15),MONTH($AX322)=MONTH(BJ$15)),
NETWORKDAYS.INTL(($AX322)-_xlpm.DD,$AX322,1,_xlpm.VD),
AND(MONTH($AW322)&lt;MONTH(BJ$15),MONTH($AX322)&gt;MONTH(BJ$15)),
NETWORKDAYS.INTL((EOMONTH(BJ$15-1,1))-_xlpm.DD,EOMONTH(BJ$15-1,1),1,_xlpm.VD),
AND(MONTH($AW322)=MONTH(BJ$15),MONTH($AX322)=MONTH(BJ$15)),
NETWORKDAYS.INTL($AW322,$AX322,1,_xlpm.VD)))),0)),
$DH322="месяц",
$DR322*BJ322,
$DH322="неделя",
$DR322*BJ322/7*(ROUNDUP((DAY(EOMONTH(BJ$15,0)))/4,0))),
0)</f>
        <v/>
      </c>
      <c r="ED322" s="125">
        <f t="array" ref="ED322">
IFERROR(_xlfn.IFS(
$DH322="день_1",
$DR322*$BL322/($AX322-$AW322+1)*BK322*(DAY(EOMONTH(BK$15,0))),
$DH322="день_2",
$DR322/30*MAX(MIN($AX322,EOMONTH(BK$15,0))-MAX($AW322,BK$15)+1,),
$DH322="раб.день",
$DR322/30*(IFERROR(
_xlfn.LET(_xlpm.VD,
CHOOSE(
{1;2;3;4;5;6;7;8;9;10;11;12;13;14;15;16;17;18},
45658,45659,45660,45661,45662,45663,45664,45665,45711,45724,45778,45779,45785,45786,45820,45821,45965,46022),
_xlfn.LET(_xlpm.DD,
MAX(MIN($AX322,EOMONTH(BK$15,0))-MAX($AW322,BK$15),),
_xlfn.IFS(
AND(MONTH($AW322)=MONTH(BK$15),MONTH($AX322)&lt;&gt;MONTH(BK$15)),
NETWORKDAYS.INTL($AW322,$AW322+_xlpm.DD,1,_xlpm.VD),
AND(MONTH($AW322)&lt;&gt;MONTH(BK$15),MONTH($AX322)=MONTH(BK$15)),
NETWORKDAYS.INTL(($AX322)-_xlpm.DD,$AX322,1,_xlpm.VD),
AND(MONTH($AW322)&lt;MONTH(BK$15),MONTH($AX322)&gt;MONTH(BK$15)),
NETWORKDAYS.INTL((EOMONTH(BK$15-1,1))-_xlpm.DD,EOMONTH(BK$15-1,1),1,_xlpm.VD),
AND(MONTH($AW322)=MONTH(BK$15),MONTH($AX322)=MONTH(BK$15)),
NETWORKDAYS.INTL($AW322,$AX322,1,_xlpm.VD)))),0)),
$DH322="месяц",
$DR322*BK322,
$DH322="неделя",
$DR322*BK322/7*(ROUNDUP((DAY(EOMONTH(BK$15,0)))/4,0))),
0)</f>
        <v/>
      </c>
      <c r="EE322" s="125">
        <f>SUM($DS322,$DT322,$DU322,$DV322,$DW322,$DX322,$DY322,$DZ322,$EA322,$EB322,$EC322,$ED322)</f>
        <v/>
      </c>
      <c r="EF322" s="125">
        <f>IFERROR(ROUND($EE322*(1+$EP322),2),0)</f>
        <v/>
      </c>
      <c r="EG322" s="128" t="n">
        <v>1</v>
      </c>
      <c r="EH322" s="126" t="n">
        <v>0</v>
      </c>
      <c r="EI322" s="126">
        <f>ROUND(SUM($EH322:$EH322)*SUM($AB322:$AB322)*$EG322,2)</f>
        <v/>
      </c>
      <c r="EJ322" s="126">
        <f>ROUND($EI322*(1+$EP322),2)</f>
        <v/>
      </c>
      <c r="EK322" s="126" t="n">
        <v>0</v>
      </c>
      <c r="EL322" s="126">
        <f>ROUND(SUM($EK322:$EK322)*SUM($AB322:$AB322)*$EG322,2)</f>
        <v/>
      </c>
      <c r="EM322" s="126">
        <f>ROUND($EL322*(1+$EP322),2)</f>
        <v/>
      </c>
      <c r="EN322" s="126">
        <f>SUM($EE322,$EI322,$EL322)</f>
        <v/>
      </c>
      <c r="EO322" s="126">
        <f>SUM($EF322,$EJ322,$EM322)</f>
        <v/>
      </c>
      <c r="EP322" s="59" t="inlineStr">
        <is>
          <t>20%</t>
        </is>
      </c>
      <c r="EQ322" s="59" t="n"/>
      <c r="ER322" s="60">
        <f t="array" ref="ER322">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MATCH(ES322,
{"AMS";"RussOutdoor";"HD Outdoor";"Ingroup";"IQ";"Ledproduction";"LisChannel";"Logic";"Media-PPL";"NovikovTV | НовиковТВ";"SMA";"SOK";"КрокусТВ | CrocusTV | IndoorTV";"Сити";"ТЯК Москва"},
0)),"")</f>
        <v/>
      </c>
      <c r="ES322" s="60" t="n"/>
      <c r="ET322" s="60">
        <f t="array" ref="ET322">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MATCH(ES322,
{"AMS";"RussOutdoor";"HD Outdoor";"Ingroup";"IQ";"Ledproduction";"LisChannel";"Logic";"Media-PPL";"NovikovTV | НовиковТВ";"SMA";"SOK";"КрокусТВ | CrocusTV | IndoorTV";"Сити";"ТЯК Москва"},
0)),"")</f>
        <v/>
      </c>
      <c r="EU322" s="60" t="n"/>
      <c r="EV322" s="60" t="n"/>
      <c r="EX322" s="110">
        <f t="array" ref="EX322">
($AR322/30
+N("ТРАФИК ПЛОЩАДКИ"))*
(IFERROR(
_xlfn.LET(
_xlpm.GPR,
HLOOKUP($L322,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(MATCH($T322,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IF($Q322="цифровой",_xlpm.GPR/$AG322,_xlpm.GPR/60)),
0)
+N("DWELL TIME"))*
(IF($AB322=0,0,IF($AB322=1,0.3,IF($AB322=2,0.5,IF($AB322&gt;2,1))))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_xlfn.IFS($AC322="да",1.2,$AC322="нет",1)*
_xlfn.IFS($AD322="да",1.2,$AD322="нет",1)*
IF(R322="статический",1,1.2)*
$X322*
INDEX(
{1.2;1;1.2;1.2;1;1.2;1.2;1.2;1.2;1.2;1.2;1;1.2;1.2;1.2;1.2;1;1;1.2;1.2;1.2;1;1;1;1;1.2;1.2;1.2;1.2;1;1;1;1;1.2;1.2;1.2;1.2;1.2;1.2;1.2;1.2;1;1;1.2;1;1;1;1;1.5;1;1;1.5;1.5;1.2},
MATCH($Q322,_xlpm.MI,0)))&gt;{0.02;0.04;0.06;0.1;0.2;0.4;0.6;0.8;1;2;4;6})),
{0;1;2;3;4;5;6;7;8;9;10;11;12},
0)))
+N("КОЭФФИЦИЕНТ КОНТАКТА"))))*
(_xlfn.IFS($X322&lt;0.1,$X322/1000,$X322&gt;25,5.2,AND($X322&gt;=0.1,$X322&lt;=25),(($X322*2+0.1)/10)*($X322/10)))*
IFERROR((_xlfn.LET(
_xlpm.MA,
{0;0.8;0.85;0.9;0.95;1},
_xlpm.MAA,
{0;1;2;3;4;5},
INDEX(_xlpm.MA,MATCH(SUMPRODUCT(--((IF(ROUND(_xlpm.MAA,1)&gt;5,5,ROUND($AB322,1)))&gt;{0;1;2;3;4;5})),_xlpm.MAA,0)))
+N("КОЭФФИЦИЕНТ КОЛ-ВО КОНСТРУКЦИЙ")),1)*
$AB322,0))*
(IF($Q322="цифровой",$AG322/15*$AI322,1)
+N("ДЛЯ ЦИФРЫ"))</f>
        <v/>
      </c>
      <c r="EY322" s="110">
        <f>IFERROR(EX322*AY322,0)</f>
        <v/>
      </c>
      <c r="EZ322" s="131">
        <f>IFERROR(DP322/EY322*1000,0)</f>
        <v/>
      </c>
      <c r="FA322" s="112">
        <f>IFERROR(FC322/FB322,0)</f>
        <v/>
      </c>
      <c r="FB322" s="112">
        <f>IFERROR((FC322/(EY322/FF322*#REF!))*0.825,0)</f>
        <v/>
      </c>
      <c r="FC322" s="112">
        <f>IFERROR(((EX322*30/AR322)*100)/30,0)</f>
        <v/>
      </c>
      <c r="FD322" s="112">
        <f>IFERROR(EY322/G322*100%,0)</f>
        <v/>
      </c>
      <c r="FE322" s="112">
        <f>IFERROR(FD322/FC322*100%,0)</f>
        <v/>
      </c>
      <c r="FF322" s="110">
        <f>IFERROR(AR322/30*AY322,0)</f>
        <v/>
      </c>
    </row>
    <row r="323" ht="13" customHeight="1">
      <c r="A323" s="59" t="n"/>
      <c r="B323" s="60" t="n"/>
      <c r="C323" s="60" t="n"/>
      <c r="D323" s="60">
        <f t="array" ref="D323">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MATCH($E323,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23" s="60">
        <f t="array" ref="E323">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MATCH($F323,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23" s="60" t="inlineStr"/>
      <c r="G323" s="60" t="n"/>
      <c r="H323" s="60">
        <f t="array" ref="H323">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MATCH($I323,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23" s="60" t="n"/>
      <c r="J323" s="60" t="n"/>
      <c r="K323" s="60" t="n"/>
      <c r="L323" s="60" t="n"/>
      <c r="M323" s="60" t="n"/>
      <c r="N323" s="60" t="n"/>
      <c r="O323" s="60" t="n"/>
      <c r="P323" s="60">
        <f t="array" ref="P323">
_xlfn.IFS(
ISNUMBER(MATCH($Q323,{"шелфбаннер","разделитель","монетница","чековая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ISNUMBER(MATCH($Q323,{"LED/LCD","видеокулер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ISNUMBER(MATCH($Q323,{"автомобиль","машина","выставочное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ISNUMBER(MATCH($Q323,{"билборд","лифтовая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ISNUMBER(MATCH($Q323,{"навигация","подвесной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ISNUMBER(MATCH($Q323,{"движущаяся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ISNUMBER(MATCH($Q323,{"каталог","журнал"},)),
"Пресса",
$Q323="","")</f>
        <v/>
      </c>
      <c r="Q323" s="60" t="n"/>
      <c r="R323" s="60">
        <f t="array" ref="R323">
IFERROR(
_xlfn.IFS(
OR(ISNUMBER(MATCH($Q323,{"экспозиция","макет","стенд","автостенд","авто стенд","выставочное пространство","выставочные стенды","модульные выставочные стенды","3Д конструкция","3D конструкция"},)),P323="Экспонирование"),
"нестандартный",
ISNUMBER(MATCH($Q323,{"скроллер","призматрон"},)),
"динамический",
$P323="Видео",
"цифровой",
OR($P323="Пресса",$P323="Щит",$P323="POSm",$P323="Подвес",$P323="Брендирование/оклейка"),
"статический"),"")</f>
        <v/>
      </c>
      <c r="S323" s="59" t="n"/>
      <c r="T323" s="60" t="n"/>
      <c r="U323" s="60" t="n"/>
      <c r="V323" s="60">
        <f>
IF(P323="Видео",
"цифровой постер/ролик",
IF(ISNUMBER(MATCH(Q323,{"короб световой","короб световой | лайтбокс","короб световой | кристалайт","лайтбокс","лайт бокс","кристалайт","LB","lightbox"},)),
"бэклит",
IF(P323="Брендирование/оклейка",
"перфарированная пленка/самоклейка",
IF(P323="Экспонирование",
"под запрос",
IF(P323="Подвес",
"баннер/ткань",
"")))))</f>
        <v/>
      </c>
      <c r="W323" s="59" t="n"/>
      <c r="X323" s="59" t="n"/>
      <c r="Y323" s="59" t="n"/>
      <c r="Z323" s="61" t="n"/>
      <c r="AA323" s="61" t="n"/>
      <c r="AB323" s="61">
        <f>IF(BL323&gt;0,Z323,0)</f>
        <v/>
      </c>
      <c r="AC323" s="59" t="n"/>
      <c r="AD323" s="59" t="n"/>
      <c r="AE323" s="59" t="n"/>
      <c r="AF323" s="59" t="n"/>
      <c r="AG323" s="59" t="n"/>
      <c r="AH323" s="59" t="n"/>
      <c r="AI323" s="59" t="n"/>
      <c r="AJ323" s="59" t="n"/>
      <c r="AK323" s="59" t="n"/>
      <c r="AL323" s="62">
        <f>IFERROR(IF(OR(R323="статический",R323="динамический",R323="нестандартный",R323="",R323=""),"-",IF(AND(AH323="-",AI323="-"),"-",AK323*3600/AH323*AI323)),"-")</f>
        <v/>
      </c>
      <c r="AM323" s="62">
        <f>IFERROR(IF(OR(R323="статический",R323="динамический",R323="",R323="", R323="BTL",R323="нестандартный"),"-",AG323*AI323*AL323/60),"-")</f>
        <v/>
      </c>
      <c r="AN323" s="63">
        <f>IFERROR(IF(AH323="","-",AG323*AI323/AH323),"-")</f>
        <v/>
      </c>
      <c r="AO323" s="59">
        <f>IFERROR(IF(OR($R323="статический",$R323="динамический",$R323="",$R323="",$R323="BTL",$R323="нестандартный"),"-",$AL323*$AY323),"-")</f>
        <v/>
      </c>
      <c r="AP323" s="62">
        <f>IFERROR(IF(OR($R323="статический",$R323="динамический",$R323="",$R323="",$R323="BTL",$R323="нестандартный"),"-",$AM323*AY323),"-")</f>
        <v/>
      </c>
      <c r="AQ323" s="64" t="n"/>
      <c r="AR323" s="61" t="n"/>
      <c r="AS323" s="61" t="n"/>
      <c r="AT323" s="61" t="n"/>
      <c r="AU323" s="65" t="n"/>
      <c r="AV323" s="124">
        <f>IFERROR(DR323/AT323*1000,"n/a")</f>
        <v/>
      </c>
      <c r="AW323" s="67" t="n"/>
      <c r="AX323" s="67" t="n"/>
      <c r="AY323" s="43">
        <f>IFERROR(IF(OR($AW323="",$AX323=""),"",_xlfn.DAYS($AX323+1,$AW323)),"")</f>
        <v/>
      </c>
      <c r="AZ323" s="68">
        <f t="array" ref="AZ323">
_xlfn.LET(_xlpm.COEFF,
IF($AW323+$AX323=0,0,IF(MAX(MIN($AX323,EOMONTH(AZ$15,0))-MAX($AW323,AZ$15)+1,)&gt;0,1,0)),
_xlfn.IFS(
$ES323="LisChannel",
_xlpm.COEFF*
INDEX({1;1;1.2;1.2;1;1;1;1;1.2;1.2;1.2;1.2},
MATCH(MONTH(AZ$15),
{1,2,3,4,5,6,7,8,9,10,11,12})),
CONCATENATE($ES323," ",$L323)="RussOutdoor метро",
_xlpm.COEFF*
INDEX({0.8;0.9;1.1;1.1;1;1;1;1;1.1;1.1;1.1;1.1},
MATCH(MONTH(AZ$15),
{1,2,3,4,5,6,7,8,9,10,11,12})),
$ES323&lt;&gt;"LisChannel",
_xlpm.COEFF,
$ES323&lt;&gt;"RussOutdoor",
_xlpm.COEFF))</f>
        <v/>
      </c>
      <c r="BA323" s="68">
        <f t="array" ref="BA323">
_xlfn.LET(_xlpm.COEFF,
IF($AW323+$AX323=0,0,IF(MAX(MIN($AX323,EOMONTH(BA$15,0))-MAX($AW323,BA$15)+1,)&gt;0,1,0)),
_xlfn.IFS(
$ES323="LisChannel",
_xlpm.COEFF*
INDEX({1;1;1.2;1.2;1;1;1;1;1.2;1.2;1.2;1.2},
MATCH(MONTH(BA$15),
{1,2,3,4,5,6,7,8,9,10,11,12})),
CONCATENATE($ES323," ",$L323)="RussOutdoor метро",
_xlpm.COEFF*
INDEX({0.8;0.9;1.1;1.1;1;1;1;1;1.1;1.1;1.1;1.1},
MATCH(MONTH(BA$15),
{1,2,3,4,5,6,7,8,9,10,11,12})),
$ES323&lt;&gt;"LisChannel",
_xlpm.COEFF,
$ES323&lt;&gt;"RussOutdoor",
_xlpm.COEFF))</f>
        <v/>
      </c>
      <c r="BB323" s="68">
        <f t="array" ref="BB323">
_xlfn.LET(_xlpm.COEFF,
IF($AW323+$AX323=0,0,IF(MAX(MIN($AX323,EOMONTH(BB$15,0))-MAX($AW323,BB$15)+1,)&gt;0,1,0)),
_xlfn.IFS(
$ES323="LisChannel",
_xlpm.COEFF*
INDEX({1;1;1.2;1.2;1;1;1;1;1.2;1.2;1.2;1.2},
MATCH(MONTH(BB$15),
{1,2,3,4,5,6,7,8,9,10,11,12})),
CONCATENATE($ES323," ",$L323)="RussOutdoor метро",
_xlpm.COEFF*
INDEX({0.8;0.9;1.1;1.1;1;1;1;1;1.1;1.1;1.1;1.1},
MATCH(MONTH(BB$15),
{1,2,3,4,5,6,7,8,9,10,11,12})),
$ES323&lt;&gt;"LisChannel",
_xlpm.COEFF,
$ES323&lt;&gt;"RussOutdoor",
_xlpm.COEFF))</f>
        <v/>
      </c>
      <c r="BC323" s="68">
        <f t="array" ref="BC323">
_xlfn.LET(_xlpm.COEFF,
IF($AW323+$AX323=0,0,IF(MAX(MIN($AX323,EOMONTH(BC$15,0))-MAX($AW323,BC$15)+1,)&gt;0,1,0)),
_xlfn.IFS(
$ES323="LisChannel",
_xlpm.COEFF*
INDEX({1;1;1.2;1.2;1;1;1;1;1.2;1.2;1.2;1.2},
MATCH(MONTH(BC$15),
{1,2,3,4,5,6,7,8,9,10,11,12})),
CONCATENATE($ES323," ",$L323)="RussOutdoor метро",
_xlpm.COEFF*
INDEX({0.8;0.9;1.1;1.1;1;1;1;1;1.1;1.1;1.1;1.1},
MATCH(MONTH(BC$15),
{1,2,3,4,5,6,7,8,9,10,11,12})),
$ES323&lt;&gt;"LisChannel",
_xlpm.COEFF,
$ES323&lt;&gt;"RussOutdoor",
_xlpm.COEFF))</f>
        <v/>
      </c>
      <c r="BD323" s="68">
        <f t="array" ref="BD323">
_xlfn.LET(_xlpm.COEFF,
IF($AW323+$AX323=0,0,IF(MAX(MIN($AX323,EOMONTH(BD$15,0))-MAX($AW323,BD$15)+1,)&gt;0,1,0)),
_xlfn.IFS(
$ES323="LisChannel",
_xlpm.COEFF*
INDEX({1;1;1.2;1.2;1;1;1;1;1.2;1.2;1.2;1.2},
MATCH(MONTH(BD$15),
{1,2,3,4,5,6,7,8,9,10,11,12})),
CONCATENATE($ES323," ",$L323)="RussOutdoor метро",
_xlpm.COEFF*
INDEX({0.8;0.9;1.1;1.1;1;1;1;1;1.1;1.1;1.1;1.1},
MATCH(MONTH(BD$15),
{1,2,3,4,5,6,7,8,9,10,11,12})),
$ES323&lt;&gt;"LisChannel",
_xlpm.COEFF,
$ES323&lt;&gt;"RussOutdoor",
_xlpm.COEFF))</f>
        <v/>
      </c>
      <c r="BE323" s="68">
        <f t="array" ref="BE323">
_xlfn.LET(_xlpm.COEFF,
IF($AW323+$AX323=0,0,IF(MAX(MIN($AX323,EOMONTH(BE$15,0))-MAX($AW323,BE$15)+1,)&gt;0,1,0)),
_xlfn.IFS(
$ES323="LisChannel",
_xlpm.COEFF*
INDEX({1;1;1.2;1.2;1;1;1;1;1.2;1.2;1.2;1.2},
MATCH(MONTH(BE$15),
{1,2,3,4,5,6,7,8,9,10,11,12})),
CONCATENATE($ES323," ",$L323)="RussOutdoor метро",
_xlpm.COEFF*
INDEX({0.8;0.9;1.1;1.1;1;1;1;1;1.1;1.1;1.1;1.1},
MATCH(MONTH(BE$15),
{1,2,3,4,5,6,7,8,9,10,11,12})),
$ES323&lt;&gt;"LisChannel",
_xlpm.COEFF,
$ES323&lt;&gt;"RussOutdoor",
_xlpm.COEFF))</f>
        <v/>
      </c>
      <c r="BF323" s="68">
        <f t="array" ref="BF323">
_xlfn.LET(_xlpm.COEFF,
IF($AW323+$AX323=0,0,IF(MAX(MIN($AX323,EOMONTH(BF$15,0))-MAX($AW323,BF$15)+1,)&gt;0,1,0)),
_xlfn.IFS(
$ES323="LisChannel",
_xlpm.COEFF*
INDEX({1;1;1.2;1.2;1;1;1;1;1.2;1.2;1.2;1.2},
MATCH(MONTH(BF$15),
{1,2,3,4,5,6,7,8,9,10,11,12})),
CONCATENATE($ES323," ",$L323)="RussOutdoor метро",
_xlpm.COEFF*
INDEX({0.8;0.9;1.1;1.1;1;1;1;1;1.1;1.1;1.1;1.1},
MATCH(MONTH(BF$15),
{1,2,3,4,5,6,7,8,9,10,11,12})),
$ES323&lt;&gt;"LisChannel",
_xlpm.COEFF,
$ES323&lt;&gt;"RussOutdoor",
_xlpm.COEFF))</f>
        <v/>
      </c>
      <c r="BG323" s="68">
        <f t="array" ref="BG323">
_xlfn.LET(_xlpm.COEFF,
IF($AW323+$AX323=0,0,IF(MAX(MIN($AX323,EOMONTH(BG$15,0))-MAX($AW323,BG$15)+1,)&gt;0,1,0)),
_xlfn.IFS(
$ES323="LisChannel",
_xlpm.COEFF*
INDEX({1;1;1.2;1.2;1;1;1;1;1.2;1.2;1.2;1.2},
MATCH(MONTH(BG$15),
{1,2,3,4,5,6,7,8,9,10,11,12})),
CONCATENATE($ES323," ",$L323)="RussOutdoor метро",
_xlpm.COEFF*
INDEX({0.8;0.9;1.1;1.1;1;1;1;1;1.1;1.1;1.1;1.1},
MATCH(MONTH(BG$15),
{1,2,3,4,5,6,7,8,9,10,11,12})),
$ES323&lt;&gt;"LisChannel",
_xlpm.COEFF,
$ES323&lt;&gt;"RussOutdoor",
_xlpm.COEFF))</f>
        <v/>
      </c>
      <c r="BH323" s="68">
        <f t="array" ref="BH323">
_xlfn.LET(_xlpm.COEFF,
IF($AW323+$AX323=0,0,IF(MAX(MIN($AX323,EOMONTH(BH$15,0))-MAX($AW323,BH$15)+1,)&gt;0,1,0)),
_xlfn.IFS(
$ES323="LisChannel",
_xlpm.COEFF*
INDEX({1;1;1.2;1.2;1;1;1;1;1.2;1.2;1.2;1.2},
MATCH(MONTH(BH$15),
{1,2,3,4,5,6,7,8,9,10,11,12})),
CONCATENATE($ES323," ",$L323)="RussOutdoor метро",
_xlpm.COEFF*
INDEX({0.8;0.9;1.1;1.1;1;1;1;1;1.1;1.1;1.1;1.1},
MATCH(MONTH(BH$15),
{1,2,3,4,5,6,7,8,9,10,11,12})),
$ES323&lt;&gt;"LisChannel",
_xlpm.COEFF,
$ES323&lt;&gt;"RussOutdoor",
_xlpm.COEFF))</f>
        <v/>
      </c>
      <c r="BI323" s="68">
        <f t="array" ref="BI323">
_xlfn.LET(_xlpm.COEFF,
IF($AW323+$AX323=0,0,IF(MAX(MIN($AX323,EOMONTH(BI$15,0))-MAX($AW323,BI$15)+1,)&gt;0,1,0)),
_xlfn.IFS(
$ES323="LisChannel",
_xlpm.COEFF*
INDEX({1;1;1.2;1.2;1;1;1;1;1.2;1.2;1.2;1.2},
MATCH(MONTH(BI$15),
{1,2,3,4,5,6,7,8,9,10,11,12})),
CONCATENATE($ES323," ",$L323)="RussOutdoor метро",
_xlpm.COEFF*
INDEX({0.8;0.9;1.1;1.1;1;1;1;1;1.1;1.1;1.1;1.1},
MATCH(MONTH(BI$15),
{1,2,3,4,5,6,7,8,9,10,11,12})),
$ES323&lt;&gt;"LisChannel",
_xlpm.COEFF,
$ES323&lt;&gt;"RussOutdoor",
_xlpm.COEFF))</f>
        <v/>
      </c>
      <c r="BJ323" s="68">
        <f t="array" ref="BJ323">
_xlfn.LET(_xlpm.COEFF,
IF($AW323+$AX323=0,0,IF(MAX(MIN($AX323,EOMONTH(BJ$15,0))-MAX($AW323,BJ$15)+1,)&gt;0,1,0)),
_xlfn.IFS(
$ES323="LisChannel",
_xlpm.COEFF*
INDEX({1;1;1.2;1.2;1;1;1;1;1.2;1.2;1.2;1.2},
MATCH(MONTH(BJ$15),
{1,2,3,4,5,6,7,8,9,10,11,12})),
CONCATENATE($ES323," ",$L323)="RussOutdoor метро",
_xlpm.COEFF*
INDEX({0.8;0.9;1.1;1.1;1;1;1;1;1.1;1.1;1.1;1.1},
MATCH(MONTH(BJ$15),
{1,2,3,4,5,6,7,8,9,10,11,12})),
$ES323&lt;&gt;"LisChannel",
_xlpm.COEFF,
$ES323&lt;&gt;"RussOutdoor",
_xlpm.COEFF))</f>
        <v/>
      </c>
      <c r="BK323" s="68">
        <f t="array" ref="BK323">
_xlfn.LET(_xlpm.COEFF,
IF($AW323+$AX323=0,0,IF(MAX(MIN($AX323,EOMONTH(BK$15,0))-MAX($AW323,BK$15)+1,)&gt;0,1,0)),
_xlfn.IFS(
$ES323="LisChannel",
_xlpm.COEFF*
INDEX({1;1;1.2;1.2;1;1;1;1;1.2;1.2;1.2;1.2},
MATCH(MONTH(BK$15),
{1,2,3,4,5,6,7,8,9,10,11,12})),
CONCATENATE($ES323," ",$L323)="RussOutdoor метро",
_xlpm.COEFF*
INDEX({0.8;0.9;1.1;1.1;1;1;1;1;1.1;1.1;1.1;1.1},
MATCH(MONTH(BK$15),
{1,2,3,4,5,6,7,8,9,10,11,12})),
$ES323&lt;&gt;"LisChannel",
_xlpm.COEFF,
$ES323&lt;&gt;"RussOutdoor",
_xlpm.COEFF))</f>
        <v/>
      </c>
      <c r="BL323" s="62">
        <f>COUNTIFS($AZ323:$BK323,"&gt;0")</f>
        <v/>
      </c>
      <c r="BM323" s="65" t="n"/>
      <c r="BN323" s="125">
        <f>$DJ323</f>
        <v/>
      </c>
      <c r="BO323" s="63">
        <f>$DQ323</f>
        <v/>
      </c>
      <c r="BP323" s="125">
        <f>
IFERROR(
IF($BL323=0,0,
$BN323*(1-$BO323)),
0)</f>
        <v/>
      </c>
      <c r="BQ323" s="125">
        <f t="array" ref="BQ323">
IFERROR(
_xlfn.IFS(
$DH323="день_1",
$BP323*$BL323/($AX323-$AW323+1)*AZ323*(DAY(EOMONTH(AZ$15,0))),
$DH323="день_2",
$BP323/30*MAX(MIN($AX323,EOMONTH(AZ$15,0))-MAX($AW323,AZ$15)+1,),
$DH323="раб.день",
$BP323/30*(IFERROR(
_xlfn.LET(_xlpm.VD,
CHOOSE(
{1;2;3;4;5;6;7;8;9;10;11;12;13;14;15;16;17;18},
45658,45659,45660,45661,45662,45663,45664,45665,45711,45724,45778,45779,45785,45786,45820,45821,45965,46022),
_xlfn.LET(_xlpm.DD,
MAX(MIN($AX323,EOMONTH(AZ$15,0))-MAX($AW323,AZ$15),),
_xlfn.IFS(
AND(MONTH($AW323)=MONTH(AZ$15),MONTH($AX323)&lt;&gt;MONTH(AZ$15)),
NETWORKDAYS.INTL($AW323,$AW323+_xlpm.DD,1,_xlpm.VD),
AND(MONTH($AW323)&lt;&gt;MONTH(AZ$15),MONTH($AX323)=MONTH(AZ$15)),
NETWORKDAYS.INTL(($AX323)-_xlpm.DD,$AX323,1,_xlpm.VD),
AND(MONTH($AW323)&lt;MONTH(AZ$15),MONTH($AX323)&gt;MONTH(AZ$15)),
NETWORKDAYS.INTL((EOMONTH(AZ$15-1,1))-_xlpm.DD,EOMONTH(AZ$15-1,1),1,_xlpm.VD),
AND(MONTH($AW323)=MONTH(AZ$15),MONTH($AX323)=MONTH(AZ$15)),
NETWORKDAYS.INTL($AW323,$AX323,1,_xlpm.VD)))),0)),
$DH323="месяц",
$BP323*AZ323,
$DH323="неделя",
$BP323*AZ323/7*(ROUNDUP((DAY(EOMONTH(AZ$15,0)))/4,0))),
0)</f>
        <v/>
      </c>
      <c r="BR323" s="125">
        <f t="array" ref="BR323">
IFERROR(
_xlfn.IFS(
$DH323="день_1",
$BP323*$BL323/($AX323-$AW323+1)*BA323*(DAY(EOMONTH(BA$15,0))),
$DH323="день_2",
$BP323/30*MAX(MIN($AX323,EOMONTH(BA$15,0))-MAX($AW323,BA$15)+1,),
$DH323="раб.день",
$BP323/30*(IFERROR(
_xlfn.LET(_xlpm.VD,
CHOOSE(
{1;2;3;4;5;6;7;8;9;10;11;12;13;14;15;16;17;18},
45658,45659,45660,45661,45662,45663,45664,45665,45711,45724,45778,45779,45785,45786,45820,45821,45965,46022),
_xlfn.LET(_xlpm.DD,
MAX(MIN($AX323,EOMONTH(BA$15,0))-MAX($AW323,BA$15),),
_xlfn.IFS(
AND(MONTH($AW323)=MONTH(BA$15),MONTH($AX323)&lt;&gt;MONTH(BA$15)),
NETWORKDAYS.INTL($AW323,$AW323+_xlpm.DD,1,_xlpm.VD),
AND(MONTH($AW323)&lt;&gt;MONTH(BA$15),MONTH($AX323)=MONTH(BA$15)),
NETWORKDAYS.INTL(($AX323)-_xlpm.DD,$AX323,1,_xlpm.VD),
AND(MONTH($AW323)&lt;MONTH(BA$15),MONTH($AX323)&gt;MONTH(BA$15)),
NETWORKDAYS.INTL((EOMONTH(BA$15-1,1))-_xlpm.DD,EOMONTH(BA$15-1,1),1,_xlpm.VD),
AND(MONTH($AW323)=MONTH(BA$15),MONTH($AX323)=MONTH(BA$15)),
NETWORKDAYS.INTL($AW323,$AX323,1,_xlpm.VD)))),0)),
$DH323="месяц",
$BP323*BA323,
$DH323="неделя",
$BP323*BA323/7*(ROUNDUP((DAY(EOMONTH(BA$15,0)))/4,0))),
0)</f>
        <v/>
      </c>
      <c r="BS323" s="125">
        <f t="array" ref="BS323">
IFERROR(
_xlfn.IFS(
$DH323="день_1",
$BP323*$BL323/($AX323-$AW323+1)*BB323*(DAY(EOMONTH(BB$15,0))),
$DH323="день_2",
$BP323/30*MAX(MIN($AX323,EOMONTH(BB$15,0))-MAX($AW323,BB$15)+1,),
$DH323="раб.день",
$BP323/30*(IFERROR(
_xlfn.LET(_xlpm.VD,
CHOOSE(
{1;2;3;4;5;6;7;8;9;10;11;12;13;14;15;16;17;18},
45658,45659,45660,45661,45662,45663,45664,45665,45711,45724,45778,45779,45785,45786,45820,45821,45965,46022),
_xlfn.LET(_xlpm.DD,
MAX(MIN($AX323,EOMONTH(BB$15,0))-MAX($AW323,BB$15),),
_xlfn.IFS(
AND(MONTH($AW323)=MONTH(BB$15),MONTH($AX323)&lt;&gt;MONTH(BB$15)),
NETWORKDAYS.INTL($AW323,$AW323+_xlpm.DD,1,_xlpm.VD),
AND(MONTH($AW323)&lt;&gt;MONTH(BB$15),MONTH($AX323)=MONTH(BB$15)),
NETWORKDAYS.INTL(($AX323)-_xlpm.DD,$AX323,1,_xlpm.VD),
AND(MONTH($AW323)&lt;MONTH(BB$15),MONTH($AX323)&gt;MONTH(BB$15)),
NETWORKDAYS.INTL((EOMONTH(BB$15-1,1))-_xlpm.DD,EOMONTH(BB$15-1,1),1,_xlpm.VD),
AND(MONTH($AW323)=MONTH(BB$15),MONTH($AX323)=MONTH(BB$15)),
NETWORKDAYS.INTL($AW323,$AX323,1,_xlpm.VD)))),0)),
$DH323="месяц",
$BP323*BB323,
$DH323="неделя",
$BP323*BB323/7*(ROUNDUP((DAY(EOMONTH(BB$15,0)))/4,0))),
0)</f>
        <v/>
      </c>
      <c r="BT323" s="125">
        <f t="array" ref="BT323">
IFERROR(
_xlfn.IFS(
$DH323="день_1",
$BP323*$BL323/($AX323-$AW323+1)*BC323*(DAY(EOMONTH(BC$15,0))),
$DH323="день_2",
$BP323/30*MAX(MIN($AX323,EOMONTH(BC$15,0))-MAX($AW323,BC$15)+1,),
$DH323="раб.день",
$BP323/30*(IFERROR(
_xlfn.LET(_xlpm.VD,
CHOOSE(
{1;2;3;4;5;6;7;8;9;10;11;12;13;14;15;16;17;18},
45658,45659,45660,45661,45662,45663,45664,45665,45711,45724,45778,45779,45785,45786,45820,45821,45965,46022),
_xlfn.LET(_xlpm.DD,
MAX(MIN($AX323,EOMONTH(BC$15,0))-MAX($AW323,BC$15),),
_xlfn.IFS(
AND(MONTH($AW323)=MONTH(BC$15),MONTH($AX323)&lt;&gt;MONTH(BC$15)),
NETWORKDAYS.INTL($AW323,$AW323+_xlpm.DD,1,_xlpm.VD),
AND(MONTH($AW323)&lt;&gt;MONTH(BC$15),MONTH($AX323)=MONTH(BC$15)),
NETWORKDAYS.INTL(($AX323)-_xlpm.DD,$AX323,1,_xlpm.VD),
AND(MONTH($AW323)&lt;MONTH(BC$15),MONTH($AX323)&gt;MONTH(BC$15)),
NETWORKDAYS.INTL((EOMONTH(BC$15-1,1))-_xlpm.DD,EOMONTH(BC$15-1,1),1,_xlpm.VD),
AND(MONTH($AW323)=MONTH(BC$15),MONTH($AX323)=MONTH(BC$15)),
NETWORKDAYS.INTL($AW323,$AX323,1,_xlpm.VD)))),0)),
$DH323="месяц",
$BP323*BC323,
$DH323="неделя",
$BP323*BC323/7*(ROUNDUP((DAY(EOMONTH(BC$15,0)))/4,0))),
0)</f>
        <v/>
      </c>
      <c r="BU323" s="125">
        <f t="array" ref="BU323">
IFERROR(
_xlfn.IFS(
$DH323="день_1",
$BP323*$BL323/($AX323-$AW323+1)*BD323*(DAY(EOMONTH(BD$15,0))),
$DH323="день_2",
$BP323/30*MAX(MIN($AX323,EOMONTH(BD$15,0))-MAX($AW323,BD$15)+1,),
$DH323="раб.день",
$BP323/30*(IFERROR(
_xlfn.LET(_xlpm.VD,
CHOOSE(
{1;2;3;4;5;6;7;8;9;10;11;12;13;14;15;16;17;18},
45658,45659,45660,45661,45662,45663,45664,45665,45711,45724,45778,45779,45785,45786,45820,45821,45965,46022),
_xlfn.LET(_xlpm.DD,
MAX(MIN($AX323,EOMONTH(BD$15,0))-MAX($AW323,BD$15),),
_xlfn.IFS(
AND(MONTH($AW323)=MONTH(BD$15),MONTH($AX323)&lt;&gt;MONTH(BD$15)),
NETWORKDAYS.INTL($AW323,$AW323+_xlpm.DD,1,_xlpm.VD),
AND(MONTH($AW323)&lt;&gt;MONTH(BD$15),MONTH($AX323)=MONTH(BD$15)),
NETWORKDAYS.INTL(($AX323)-_xlpm.DD,$AX323,1,_xlpm.VD),
AND(MONTH($AW323)&lt;MONTH(BD$15),MONTH($AX323)&gt;MONTH(BD$15)),
NETWORKDAYS.INTL((EOMONTH(BD$15-1,1))-_xlpm.DD,EOMONTH(BD$15-1,1),1,_xlpm.VD),
AND(MONTH($AW323)=MONTH(BD$15),MONTH($AX323)=MONTH(BD$15)),
NETWORKDAYS.INTL($AW323,$AX323,1,_xlpm.VD)))),0)),
$DH323="месяц",
$BP323*BD323,
$DH323="неделя",
$BP323*BD323/7*(ROUNDUP((DAY(EOMONTH(BD$15,0)))/4,0))),
0)</f>
        <v/>
      </c>
      <c r="BV323" s="125">
        <f t="array" ref="BV323">
IFERROR(
_xlfn.IFS(
$DH323="день_1",
$BP323*$BL323/($AX323-$AW323+1)*BE323*(DAY(EOMONTH(BE$15,0))),
$DH323="день_2",
$BP323/30*MAX(MIN($AX323,EOMONTH(BE$15,0))-MAX($AW323,BE$15)+1,),
$DH323="раб.день",
$BP323/30*(IFERROR(
_xlfn.LET(_xlpm.VD,
CHOOSE(
{1;2;3;4;5;6;7;8;9;10;11;12;13;14;15;16;17;18},
45658,45659,45660,45661,45662,45663,45664,45665,45711,45724,45778,45779,45785,45786,45820,45821,45965,46022),
_xlfn.LET(_xlpm.DD,
MAX(MIN($AX323,EOMONTH(BE$15,0))-MAX($AW323,BE$15),),
_xlfn.IFS(
AND(MONTH($AW323)=MONTH(BE$15),MONTH($AX323)&lt;&gt;MONTH(BE$15)),
NETWORKDAYS.INTL($AW323,$AW323+_xlpm.DD,1,_xlpm.VD),
AND(MONTH($AW323)&lt;&gt;MONTH(BE$15),MONTH($AX323)=MONTH(BE$15)),
NETWORKDAYS.INTL(($AX323)-_xlpm.DD,$AX323,1,_xlpm.VD),
AND(MONTH($AW323)&lt;MONTH(BE$15),MONTH($AX323)&gt;MONTH(BE$15)),
NETWORKDAYS.INTL((EOMONTH(BE$15-1,1))-_xlpm.DD,EOMONTH(BE$15-1,1),1,_xlpm.VD),
AND(MONTH($AW323)=MONTH(BE$15),MONTH($AX323)=MONTH(BE$15)),
NETWORKDAYS.INTL($AW323,$AX323,1,_xlpm.VD)))),0)),
$DH323="месяц",
$BP323*BE323,
$DH323="неделя",
$BP323*BE323/7*(ROUNDUP((DAY(EOMONTH(BE$15,0)))/4,0))),
0)</f>
        <v/>
      </c>
      <c r="BW323" s="125">
        <f t="array" ref="BW323">
IFERROR(
_xlfn.IFS(
$DH323="день_1",
$BP323*$BL323/($AX323-$AW323+1)*BF323*(DAY(EOMONTH(BF$15,0))),
$DH323="день_2",
$BP323/30*MAX(MIN($AX323,EOMONTH(BF$15,0))-MAX($AW323,BF$15)+1,),
$DH323="раб.день",
$BP323/30*(IFERROR(
_xlfn.LET(_xlpm.VD,
CHOOSE(
{1;2;3;4;5;6;7;8;9;10;11;12;13;14;15;16;17;18},
45658,45659,45660,45661,45662,45663,45664,45665,45711,45724,45778,45779,45785,45786,45820,45821,45965,46022),
_xlfn.LET(_xlpm.DD,
MAX(MIN($AX323,EOMONTH(BF$15,0))-MAX($AW323,BF$15),),
_xlfn.IFS(
AND(MONTH($AW323)=MONTH(BF$15),MONTH($AX323)&lt;&gt;MONTH(BF$15)),
NETWORKDAYS.INTL($AW323,$AW323+_xlpm.DD,1,_xlpm.VD),
AND(MONTH($AW323)&lt;&gt;MONTH(BF$15),MONTH($AX323)=MONTH(BF$15)),
NETWORKDAYS.INTL(($AX323)-_xlpm.DD,$AX323,1,_xlpm.VD),
AND(MONTH($AW323)&lt;MONTH(BF$15),MONTH($AX323)&gt;MONTH(BF$15)),
NETWORKDAYS.INTL((EOMONTH(BF$15-1,1))-_xlpm.DD,EOMONTH(BF$15-1,1),1,_xlpm.VD),
AND(MONTH($AW323)=MONTH(BF$15),MONTH($AX323)=MONTH(BF$15)),
NETWORKDAYS.INTL($AW323,$AX323,1,_xlpm.VD)))),0)),
$DH323="месяц",
$BP323*BF323,
$DH323="неделя",
$BP323*BF323/7*(ROUNDUP((DAY(EOMONTH(BF$15,0)))/4,0))),
0)</f>
        <v/>
      </c>
      <c r="BX323" s="125">
        <f t="array" ref="BX323">
IFERROR(
_xlfn.IFS(
$DH323="день_1",
$BP323*$BL323/($AX323-$AW323+1)*BG323*(DAY(EOMONTH(BG$15,0))),
$DH323="день_2",
$BP323/30*MAX(MIN($AX323,EOMONTH(BG$15,0))-MAX($AW323,BG$15)+1,),
$DH323="раб.день",
$BP323/30*(IFERROR(
_xlfn.LET(_xlpm.VD,
CHOOSE(
{1;2;3;4;5;6;7;8;9;10;11;12;13;14;15;16;17;18},
45658,45659,45660,45661,45662,45663,45664,45665,45711,45724,45778,45779,45785,45786,45820,45821,45965,46022),
_xlfn.LET(_xlpm.DD,
MAX(MIN($AX323,EOMONTH(BG$15,0))-MAX($AW323,BG$15),),
_xlfn.IFS(
AND(MONTH($AW323)=MONTH(BG$15),MONTH($AX323)&lt;&gt;MONTH(BG$15)),
NETWORKDAYS.INTL($AW323,$AW323+_xlpm.DD,1,_xlpm.VD),
AND(MONTH($AW323)&lt;&gt;MONTH(BG$15),MONTH($AX323)=MONTH(BG$15)),
NETWORKDAYS.INTL(($AX323)-_xlpm.DD,$AX323,1,_xlpm.VD),
AND(MONTH($AW323)&lt;MONTH(BG$15),MONTH($AX323)&gt;MONTH(BG$15)),
NETWORKDAYS.INTL((EOMONTH(BG$15-1,1))-_xlpm.DD,EOMONTH(BG$15-1,1),1,_xlpm.VD),
AND(MONTH($AW323)=MONTH(BG$15),MONTH($AX323)=MONTH(BG$15)),
NETWORKDAYS.INTL($AW323,$AX323,1,_xlpm.VD)))),0)),
$DH323="месяц",
$BP323*BG323,
$DH323="неделя",
$BP323*BG323/7*(ROUNDUP((DAY(EOMONTH(BG$15,0)))/4,0))),
0)</f>
        <v/>
      </c>
      <c r="BY323" s="125">
        <f t="array" ref="BY323">
IFERROR(
_xlfn.IFS(
$DH323="день_1",
$BP323*$BL323/($AX323-$AW323+1)*BH323*(DAY(EOMONTH(BH$15,0))),
$DH323="день_2",
$BP323/30*MAX(MIN($AX323,EOMONTH(BH$15,0))-MAX($AW323,BH$15)+1,),
$DH323="раб.день",
$BP323/30*(IFERROR(
_xlfn.LET(_xlpm.VD,
CHOOSE(
{1;2;3;4;5;6;7;8;9;10;11;12;13;14;15;16;17;18},
45658,45659,45660,45661,45662,45663,45664,45665,45711,45724,45778,45779,45785,45786,45820,45821,45965,46022),
_xlfn.LET(_xlpm.DD,
MAX(MIN($AX323,EOMONTH(BH$15,0))-MAX($AW323,BH$15),),
_xlfn.IFS(
AND(MONTH($AW323)=MONTH(BH$15),MONTH($AX323)&lt;&gt;MONTH(BH$15)),
NETWORKDAYS.INTL($AW323,$AW323+_xlpm.DD,1,_xlpm.VD),
AND(MONTH($AW323)&lt;&gt;MONTH(BH$15),MONTH($AX323)=MONTH(BH$15)),
NETWORKDAYS.INTL(($AX323)-_xlpm.DD,$AX323,1,_xlpm.VD),
AND(MONTH($AW323)&lt;MONTH(BH$15),MONTH($AX323)&gt;MONTH(BH$15)),
NETWORKDAYS.INTL((EOMONTH(BH$15-1,1))-_xlpm.DD,EOMONTH(BH$15-1,1),1,_xlpm.VD),
AND(MONTH($AW323)=MONTH(BH$15),MONTH($AX323)=MONTH(BH$15)),
NETWORKDAYS.INTL($AW323,$AX323,1,_xlpm.VD)))),0)),
$DH323="месяц",
$BP323*BH323,
$DH323="неделя",
$BP323*BH323/7*(ROUNDUP((DAY(EOMONTH(BH$15,0)))/4,0))),
0)</f>
        <v/>
      </c>
      <c r="BZ323" s="125">
        <f t="array" ref="BZ323">
IFERROR(
_xlfn.IFS(
$DH323="день_1",
$BP323*$BL323/($AX323-$AW323+1)*BI323*(DAY(EOMONTH(BI$15,0))),
$DH323="день_2",
$BP323/30*MAX(MIN($AX323,EOMONTH(BI$15,0))-MAX($AW323,BI$15)+1,),
$DH323="раб.день",
$BP323/30*(IFERROR(
_xlfn.LET(_xlpm.VD,
CHOOSE(
{1;2;3;4;5;6;7;8;9;10;11;12;13;14;15;16;17;18},
45658,45659,45660,45661,45662,45663,45664,45665,45711,45724,45778,45779,45785,45786,45820,45821,45965,46022),
_xlfn.LET(_xlpm.DD,
MAX(MIN($AX323,EOMONTH(BI$15,0))-MAX($AW323,BI$15),),
_xlfn.IFS(
AND(MONTH($AW323)=MONTH(BI$15),MONTH($AX323)&lt;&gt;MONTH(BI$15)),
NETWORKDAYS.INTL($AW323,$AW323+_xlpm.DD,1,_xlpm.VD),
AND(MONTH($AW323)&lt;&gt;MONTH(BI$15),MONTH($AX323)=MONTH(BI$15)),
NETWORKDAYS.INTL(($AX323)-_xlpm.DD,$AX323,1,_xlpm.VD),
AND(MONTH($AW323)&lt;MONTH(BI$15),MONTH($AX323)&gt;MONTH(BI$15)),
NETWORKDAYS.INTL((EOMONTH(BI$15-1,1))-_xlpm.DD,EOMONTH(BI$15-1,1),1,_xlpm.VD),
AND(MONTH($AW323)=MONTH(BI$15),MONTH($AX323)=MONTH(BI$15)),
NETWORKDAYS.INTL($AW323,$AX323,1,_xlpm.VD)))),0)),
$DH323="месяц",
$BP323*BI323,
$DH323="неделя",
$BP323*BI323/7*(ROUNDUP((DAY(EOMONTH(BI$15,0)))/4,0))),
0)</f>
        <v/>
      </c>
      <c r="CA323" s="125">
        <f t="array" ref="CA323">
IFERROR(
_xlfn.IFS(
$DH323="день_1",
$BP323*$BL323/($AX323-$AW323+1)*BJ323*(DAY(EOMONTH(BJ$15,0))),
$DH323="день_2",
$BP323/30*MAX(MIN($AX323,EOMONTH(BJ$15,0))-MAX($AW323,BJ$15)+1,),
$DH323="раб.день",
$BP323/30*(IFERROR(
_xlfn.LET(_xlpm.VD,
CHOOSE(
{1;2;3;4;5;6;7;8;9;10;11;12;13;14;15;16;17;18},
45658,45659,45660,45661,45662,45663,45664,45665,45711,45724,45778,45779,45785,45786,45820,45821,45965,46022),
_xlfn.LET(_xlpm.DD,
MAX(MIN($AX323,EOMONTH(BJ$15,0))-MAX($AW323,BJ$15),),
_xlfn.IFS(
AND(MONTH($AW323)=MONTH(BJ$15),MONTH($AX323)&lt;&gt;MONTH(BJ$15)),
NETWORKDAYS.INTL($AW323,$AW323+_xlpm.DD,1,_xlpm.VD),
AND(MONTH($AW323)&lt;&gt;MONTH(BJ$15),MONTH($AX323)=MONTH(BJ$15)),
NETWORKDAYS.INTL(($AX323)-_xlpm.DD,$AX323,1,_xlpm.VD),
AND(MONTH($AW323)&lt;MONTH(BJ$15),MONTH($AX323)&gt;MONTH(BJ$15)),
NETWORKDAYS.INTL((EOMONTH(BJ$15-1,1))-_xlpm.DD,EOMONTH(BJ$15-1,1),1,_xlpm.VD),
AND(MONTH($AW323)=MONTH(BJ$15),MONTH($AX323)=MONTH(BJ$15)),
NETWORKDAYS.INTL($AW323,$AX323,1,_xlpm.VD)))),0)),
$DH323="месяц",
$BP323*BJ323,
$DH323="неделя",
$BP323*BJ323/7*(ROUNDUP((DAY(EOMONTH(BJ$15,0)))/4,0))),
0)</f>
        <v/>
      </c>
      <c r="CB323" s="125">
        <f t="array" ref="CB323">
IFERROR(
_xlfn.IFS(
$DH323="день_1",
$BP323*$BL323/($AX323-$AW323+1)*BK323*(DAY(EOMONTH(BK$15,0))),
$DH323="день_2",
$BP323/30*MAX(MIN($AX323,EOMONTH(BK$15,0))-MAX($AW323,BK$15)+1,),
$DH323="раб.день",
$BP323/30*(IFERROR(
_xlfn.LET(_xlpm.VD,
CHOOSE(
{1;2;3;4;5;6;7;8;9;10;11;12;13;14;15;16;17;18},
45658,45659,45660,45661,45662,45663,45664,45665,45711,45724,45778,45779,45785,45786,45820,45821,45965,46022),
_xlfn.LET(_xlpm.DD,
MAX(MIN($AX323,EOMONTH(BK$15,0))-MAX($AW323,BK$15),),
_xlfn.IFS(
AND(MONTH($AW323)=MONTH(BK$15),MONTH($AX323)&lt;&gt;MONTH(BK$15)),
NETWORKDAYS.INTL($AW323,$AW323+_xlpm.DD,1,_xlpm.VD),
AND(MONTH($AW323)&lt;&gt;MONTH(BK$15),MONTH($AX323)=MONTH(BK$15)),
NETWORKDAYS.INTL(($AX323)-_xlpm.DD,$AX323,1,_xlpm.VD),
AND(MONTH($AW323)&lt;MONTH(BK$15),MONTH($AX323)&gt;MONTH(BK$15)),
NETWORKDAYS.INTL((EOMONTH(BK$15-1,1))-_xlpm.DD,EOMONTH(BK$15-1,1),1,_xlpm.VD),
AND(MONTH($AW323)=MONTH(BK$15),MONTH($AX323)=MONTH(BK$15)),
NETWORKDAYS.INTL($AW323,$AX323,1,_xlpm.VD)))),0)),
$DH323="месяц",
$BP323*BK323,
$DH323="неделя",
$BP323*BK323/7*(ROUNDUP((DAY(EOMONTH(BK$15,0)))/4,0))),
0)</f>
        <v/>
      </c>
      <c r="CC323" s="125">
        <f>SUM($BQ323:$CB323)</f>
        <v/>
      </c>
      <c r="CD323" s="126">
        <f>SUM($EH323:$EH323)</f>
        <v/>
      </c>
      <c r="CE323" s="126">
        <f>$CD323*$AB323</f>
        <v/>
      </c>
      <c r="CF323" s="126">
        <f>SUM($EK323:$EK323)</f>
        <v/>
      </c>
      <c r="CG323" s="126">
        <f>$CF323*$AB323</f>
        <v/>
      </c>
      <c r="CH323" s="126">
        <f>SUM($CC323,$CE323,$CG323)</f>
        <v/>
      </c>
      <c r="CI323" s="126">
        <f>$CH323*(1+$CM323)</f>
        <v/>
      </c>
      <c r="CJ323" s="127" t="n">
        <v>0</v>
      </c>
      <c r="CK323" s="126">
        <f>SUM($CH323:$CH323)*(1+$CJ323)</f>
        <v/>
      </c>
      <c r="CL323" s="126">
        <f>SUM($CH323:$CH323)*(1+$CM323)</f>
        <v/>
      </c>
      <c r="CM323" s="59" t="inlineStr">
        <is>
          <t>20%</t>
        </is>
      </c>
      <c r="CN323" s="59" t="n"/>
      <c r="CO323" s="72" t="n"/>
      <c r="CP323" s="59" t="n"/>
      <c r="CQ323" s="73" t="n"/>
      <c r="CR323" s="73" t="n"/>
      <c r="CS323" s="73" t="n"/>
      <c r="CT323" s="72" t="n"/>
      <c r="CU323" s="79" t="inlineStr">
        <is>
          <t> </t>
        </is>
      </c>
      <c r="CV323" s="60" t="n"/>
      <c r="CW323" s="60" t="n"/>
      <c r="CX323" s="60" t="n"/>
      <c r="CY323" s="127">
        <f>IFERROR(($CC323-$EE323)/($EE323/(1-$DQ323)),0)</f>
        <v/>
      </c>
      <c r="CZ323" s="127">
        <f>IFERROR(1-$EI323/($CE323),0)</f>
        <v/>
      </c>
      <c r="DA323" s="127">
        <f>IFERROR(1-$EL323/($CG323),0)</f>
        <v/>
      </c>
      <c r="DB323" s="126">
        <f>ROUND(IFERROR(($CI323/(1+$CM323)-$EN323),0),2)</f>
        <v/>
      </c>
      <c r="DC323" s="128" t="n"/>
      <c r="DD323" s="125" t="n"/>
      <c r="DE323" s="75" t="n">
        <v>0</v>
      </c>
      <c r="DF323" s="128" t="n"/>
      <c r="DG323" s="125">
        <f>IF($DC323=0,0,$DD323*($DC323*100%-$DE323*$DF323))*SUM($AB323:$AB323)</f>
        <v/>
      </c>
      <c r="DH323" s="129" t="inlineStr">
        <is>
          <t>месяц</t>
        </is>
      </c>
      <c r="DI323" s="130">
        <f t="array" ref="DI323">IFERROR(
IF($ES323="LisChannel",
(ROUND(((INDEX({174.625;153.888888888889;130.972222222222},MATCH($AI323,{2;3;4}),0))*$AG323*$AI323),2)),0),0)</f>
        <v/>
      </c>
      <c r="DJ323" s="130">
        <f>
_xlfn.LET(_xlpm.X,
IFERROR(
IF($ES323="НовиковТВ",
(_xlfn.LET(_xlpm.NTV,
_xlfn.LET(_xlpm.MIN,350000,
IF(SUMIFS($DI:$DI,$ES:$ES,"НовиковТВ")&lt;=_xlpm.MIN,
(SUMIFS($DI:$DI,$ES:$ES,"НовиковТВ")/(COUNTIFS($ES:$ES,"НовиковТВ")))*_xlpm.MIN/SUMIFS($DI:$DI,$ES:$ES,"НовиковТВ"),
DI323)),
_xlpm.NTV+$DG323/(1-(1-(_xlpm.NTV)*(1-$DL323)*(1-$DM323)*(1-$DN323)*(1-$DO323)*(1-$DP323)/_xlpm.NTV))))/(1+$EP323),
$DI323+$DG323/(1-(1-($DI323)*(1-$DL323)*(1-$DM323)*(1-$DN323)*(1-$DO323)*(1-$DP323)/$DI323))),
0),
_xlpm.X*(1+$CM323)*(1+$CW323)-_xlpm.X*(1+$CM323)+_xlpm.X)</f>
        <v/>
      </c>
      <c r="DK323" s="125" t="inlineStr">
        <is>
          <t>послед.</t>
        </is>
      </c>
      <c r="DL323" s="63" t="n">
        <v>0</v>
      </c>
      <c r="DM323" s="63" t="n">
        <v>0</v>
      </c>
      <c r="DN323" s="63" t="n">
        <v>0</v>
      </c>
      <c r="DO323" s="63" t="n">
        <v>0</v>
      </c>
      <c r="DP323" s="63" t="n">
        <v>0</v>
      </c>
      <c r="DQ323" s="63">
        <f t="array" ref="DQ323">IFERROR(_xlfn.IFS(
$DK323="послед.",1-(1-$DL323)*(1-$DM323)*(1-$DN323)*(1-$DO323)*(1-$DP323),
$DK323="сумм.",$DL323+$DM323+$DN323+$DO323+$DP323),
0)</f>
        <v/>
      </c>
      <c r="DR323" s="125">
        <f t="array" ref="DR323">
IFERROR(
_xlfn.IFS(
$BL323=0,
0,
$BL323&gt;0,
_xlfn.IFS($DK323="послед.",
$DJ323*(1-$DL323)*(1-$DM323)*(1-$DN323)*(1-$DO323)*(1-$DP323),
$DK323="сумм.",
$DJ323*(1-($DL323+$DM323+$DN323+$DO323+$DP323)))),0)</f>
        <v/>
      </c>
      <c r="DS323" s="125">
        <f t="array" ref="DS323">
IFERROR(_xlfn.IFS(
$DH323="день_1",
$DR323*$BL323/($AX323-$AW323+1)*AZ323*(DAY(EOMONTH(AZ$15,0))),
$DH323="день_2",
$DR323/30*MAX(MIN($AX323,EOMONTH(AZ$15,0))-MAX($AW323,AZ$15)+1,),
$DH323="раб.день",
$DR323/30*(IFERROR(
_xlfn.LET(_xlpm.VD,
CHOOSE(
{1;2;3;4;5;6;7;8;9;10;11;12;13;14;15;16;17;18},
45658,45659,45660,45661,45662,45663,45664,45665,45711,45724,45778,45779,45785,45786,45820,45821,45965,46022),
_xlfn.LET(_xlpm.DD,
MAX(MIN($AX323,EOMONTH(AZ$15,0))-MAX($AW323,AZ$15),),
_xlfn.IFS(
AND(MONTH($AW323)=MONTH(AZ$15),MONTH($AX323)&lt;&gt;MONTH(AZ$15)),
NETWORKDAYS.INTL($AW323,$AW323+_xlpm.DD,1,_xlpm.VD),
AND(MONTH($AW323)&lt;&gt;MONTH(AZ$15),MONTH($AX323)=MONTH(AZ$15)),
NETWORKDAYS.INTL(($AX323)-_xlpm.DD,$AX323,1,_xlpm.VD),
AND(MONTH($AW323)&lt;MONTH(AZ$15),MONTH($AX323)&gt;MONTH(AZ$15)),
NETWORKDAYS.INTL((EOMONTH(AZ$15-1,1))-_xlpm.DD,EOMONTH(AZ$15-1,1),1,_xlpm.VD),
AND(MONTH($AW323)=MONTH(AZ$15),MONTH($AX323)=MONTH(AZ$15)),
NETWORKDAYS.INTL($AW323,$AX323,1,_xlpm.VD)))),0)),
$DH323="месяц",
$DR323*AZ323,
$DH323="неделя",
$DR323*AZ323/7*(ROUNDUP((DAY(EOMONTH(AZ$15,0)))/4,0))),
0)</f>
        <v/>
      </c>
      <c r="DT323" s="125">
        <f t="array" ref="DT323">
IFERROR(_xlfn.IFS(
$DH323="день_1",
$DR323*$BL323/($AX323-$AW323+1)*BA323*(DAY(EOMONTH(BA$15,0))),
$DH323="день_2",
$DR323/30*MAX(MIN($AX323,EOMONTH(BA$15,0))-MAX($AW323,BA$15)+1,),
$DH323="раб.день",
$DR323/30*(IFERROR(
_xlfn.LET(_xlpm.VD,
CHOOSE(
{1;2;3;4;5;6;7;8;9;10;11;12;13;14;15;16;17;18},
45658,45659,45660,45661,45662,45663,45664,45665,45711,45724,45778,45779,45785,45786,45820,45821,45965,46022),
_xlfn.LET(_xlpm.DD,
MAX(MIN($AX323,EOMONTH(BA$15,0))-MAX($AW323,BA$15),),
_xlfn.IFS(
AND(MONTH($AW323)=MONTH(BA$15),MONTH($AX323)&lt;&gt;MONTH(BA$15)),
NETWORKDAYS.INTL($AW323,$AW323+_xlpm.DD,1,_xlpm.VD),
AND(MONTH($AW323)&lt;&gt;MONTH(BA$15),MONTH($AX323)=MONTH(BA$15)),
NETWORKDAYS.INTL(($AX323)-_xlpm.DD,$AX323,1,_xlpm.VD),
AND(MONTH($AW323)&lt;MONTH(BA$15),MONTH($AX323)&gt;MONTH(BA$15)),
NETWORKDAYS.INTL((EOMONTH(BA$15-1,1))-_xlpm.DD,EOMONTH(BA$15-1,1),1,_xlpm.VD),
AND(MONTH($AW323)=MONTH(BA$15),MONTH($AX323)=MONTH(BA$15)),
NETWORKDAYS.INTL($AW323,$AX323,1,_xlpm.VD)))),0)),
$DH323="месяц",
$DR323*BA323,
$DH323="неделя",
$DR323*BA323/7*(ROUNDUP((DAY(EOMONTH(BA$15,0)))/4,0))),
0)</f>
        <v/>
      </c>
      <c r="DU323" s="125">
        <f t="array" ref="DU323">
IFERROR(_xlfn.IFS(
$DH323="день_1",
$DR323*$BL323/($AX323-$AW323+1)*BB323*(DAY(EOMONTH(BB$15,0))),
$DH323="день_2",
$DR323/30*MAX(MIN($AX323,EOMONTH(BB$15,0))-MAX($AW323,BB$15)+1,),
$DH323="раб.день",
$DR323/30*(IFERROR(
_xlfn.LET(_xlpm.VD,
CHOOSE(
{1;2;3;4;5;6;7;8;9;10;11;12;13;14;15;16;17;18},
45658,45659,45660,45661,45662,45663,45664,45665,45711,45724,45778,45779,45785,45786,45820,45821,45965,46022),
_xlfn.LET(_xlpm.DD,
MAX(MIN($AX323,EOMONTH(BB$15,0))-MAX($AW323,BB$15),),
_xlfn.IFS(
AND(MONTH($AW323)=MONTH(BB$15),MONTH($AX323)&lt;&gt;MONTH(BB$15)),
NETWORKDAYS.INTL($AW323,$AW323+_xlpm.DD,1,_xlpm.VD),
AND(MONTH($AW323)&lt;&gt;MONTH(BB$15),MONTH($AX323)=MONTH(BB$15)),
NETWORKDAYS.INTL(($AX323)-_xlpm.DD,$AX323,1,_xlpm.VD),
AND(MONTH($AW323)&lt;MONTH(BB$15),MONTH($AX323)&gt;MONTH(BB$15)),
NETWORKDAYS.INTL((EOMONTH(BB$15-1,1))-_xlpm.DD,EOMONTH(BB$15-1,1),1,_xlpm.VD),
AND(MONTH($AW323)=MONTH(BB$15),MONTH($AX323)=MONTH(BB$15)),
NETWORKDAYS.INTL($AW323,$AX323,1,_xlpm.VD)))),0)),
$DH323="месяц",
$DR323*BB323,
$DH323="неделя",
$DR323*BB323/7*(ROUNDUP((DAY(EOMONTH(BB$15,0)))/4,0))),
0)</f>
        <v/>
      </c>
      <c r="DV323" s="125">
        <f t="array" ref="DV323">
IFERROR(_xlfn.IFS(
$DH323="день_1",
$DR323*$BL323/($AX323-$AW323+1)*BC323*(DAY(EOMONTH(BC$15,0))),
$DH323="день_2",
$DR323/30*MAX(MIN($AX323,EOMONTH(BC$15,0))-MAX($AW323,BC$15)+1,),
$DH323="раб.день",
$DR323/30*(IFERROR(
_xlfn.LET(_xlpm.VD,
CHOOSE(
{1;2;3;4;5;6;7;8;9;10;11;12;13;14;15;16;17;18},
45658,45659,45660,45661,45662,45663,45664,45665,45711,45724,45778,45779,45785,45786,45820,45821,45965,46022),
_xlfn.LET(_xlpm.DD,
MAX(MIN($AX323,EOMONTH(BC$15,0))-MAX($AW323,BC$15),),
_xlfn.IFS(
AND(MONTH($AW323)=MONTH(BC$15),MONTH($AX323)&lt;&gt;MONTH(BC$15)),
NETWORKDAYS.INTL($AW323,$AW323+_xlpm.DD,1,_xlpm.VD),
AND(MONTH($AW323)&lt;&gt;MONTH(BC$15),MONTH($AX323)=MONTH(BC$15)),
NETWORKDAYS.INTL(($AX323)-_xlpm.DD,$AX323,1,_xlpm.VD),
AND(MONTH($AW323)&lt;MONTH(BC$15),MONTH($AX323)&gt;MONTH(BC$15)),
NETWORKDAYS.INTL((EOMONTH(BC$15-1,1))-_xlpm.DD,EOMONTH(BC$15-1,1),1,_xlpm.VD),
AND(MONTH($AW323)=MONTH(BC$15),MONTH($AX323)=MONTH(BC$15)),
NETWORKDAYS.INTL($AW323,$AX323,1,_xlpm.VD)))),0)),
$DH323="месяц",
$DR323*BC323,
$DH323="неделя",
$DR323*BC323/7*(ROUNDUP((DAY(EOMONTH(BC$15,0)))/4,0))),
0)</f>
        <v/>
      </c>
      <c r="DW323" s="125">
        <f t="array" ref="DW323">
IFERROR(_xlfn.IFS(
$DH323="день_1",
$DR323*$BL323/($AX323-$AW323+1)*BD323*(DAY(EOMONTH(BD$15,0))),
$DH323="день_2",
$DR323/30*MAX(MIN($AX323,EOMONTH(BD$15,0))-MAX($AW323,BD$15)+1,),
$DH323="раб.день",
$DR323/30*(IFERROR(
_xlfn.LET(_xlpm.VD,
CHOOSE(
{1;2;3;4;5;6;7;8;9;10;11;12;13;14;15;16;17;18},
45658,45659,45660,45661,45662,45663,45664,45665,45711,45724,45778,45779,45785,45786,45820,45821,45965,46022),
_xlfn.LET(_xlpm.DD,
MAX(MIN($AX323,EOMONTH(BD$15,0))-MAX($AW323,BD$15),),
_xlfn.IFS(
AND(MONTH($AW323)=MONTH(BD$15),MONTH($AX323)&lt;&gt;MONTH(BD$15)),
NETWORKDAYS.INTL($AW323,$AW323+_xlpm.DD,1,_xlpm.VD),
AND(MONTH($AW323)&lt;&gt;MONTH(BD$15),MONTH($AX323)=MONTH(BD$15)),
NETWORKDAYS.INTL(($AX323)-_xlpm.DD,$AX323,1,_xlpm.VD),
AND(MONTH($AW323)&lt;MONTH(BD$15),MONTH($AX323)&gt;MONTH(BD$15)),
NETWORKDAYS.INTL((EOMONTH(BD$15-1,1))-_xlpm.DD,EOMONTH(BD$15-1,1),1,_xlpm.VD),
AND(MONTH($AW323)=MONTH(BD$15),MONTH($AX323)=MONTH(BD$15)),
NETWORKDAYS.INTL($AW323,$AX323,1,_xlpm.VD)))),0)),
$DH323="месяц",
$DR323*BD323,
$DH323="неделя",
$DR323*BD323/7*(ROUNDUP((DAY(EOMONTH(BD$15,0)))/4,0))),
0)</f>
        <v/>
      </c>
      <c r="DX323" s="125">
        <f t="array" ref="DX323">
IFERROR(_xlfn.IFS(
$DH323="день_1",
$DR323*$BL323/($AX323-$AW323+1)*BE323*(DAY(EOMONTH(BE$15,0))),
$DH323="день_2",
$DR323/30*MAX(MIN($AX323,EOMONTH(BE$15,0))-MAX($AW323,BE$15)+1,),
$DH323="раб.день",
$DR323/30*(IFERROR(
_xlfn.LET(_xlpm.VD,
CHOOSE(
{1;2;3;4;5;6;7;8;9;10;11;12;13;14;15;16;17;18},
45658,45659,45660,45661,45662,45663,45664,45665,45711,45724,45778,45779,45785,45786,45820,45821,45965,46022),
_xlfn.LET(_xlpm.DD,
MAX(MIN($AX323,EOMONTH(BE$15,0))-MAX($AW323,BE$15),),
_xlfn.IFS(
AND(MONTH($AW323)=MONTH(BE$15),MONTH($AX323)&lt;&gt;MONTH(BE$15)),
NETWORKDAYS.INTL($AW323,$AW323+_xlpm.DD,1,_xlpm.VD),
AND(MONTH($AW323)&lt;&gt;MONTH(BE$15),MONTH($AX323)=MONTH(BE$15)),
NETWORKDAYS.INTL(($AX323)-_xlpm.DD,$AX323,1,_xlpm.VD),
AND(MONTH($AW323)&lt;MONTH(BE$15),MONTH($AX323)&gt;MONTH(BE$15)),
NETWORKDAYS.INTL((EOMONTH(BE$15-1,1))-_xlpm.DD,EOMONTH(BE$15-1,1),1,_xlpm.VD),
AND(MONTH($AW323)=MONTH(BE$15),MONTH($AX323)=MONTH(BE$15)),
NETWORKDAYS.INTL($AW323,$AX323,1,_xlpm.VD)))),0)),
$DH323="месяц",
$DR323*BE323,
$DH323="неделя",
$DR323*BE323/7*(ROUNDUP((DAY(EOMONTH(BE$15,0)))/4,0))),
0)</f>
        <v/>
      </c>
      <c r="DY323" s="125">
        <f t="array" ref="DY323">
IFERROR(_xlfn.IFS(
$DH323="день_1",
$DR323*$BL323/($AX323-$AW323+1)*BF323*(DAY(EOMONTH(BF$15,0))),
$DH323="день_2",
$DR323/30*MAX(MIN($AX323,EOMONTH(BF$15,0))-MAX($AW323,BF$15)+1,),
$DH323="раб.день",
$DR323/30*(IFERROR(
_xlfn.LET(_xlpm.VD,
CHOOSE(
{1;2;3;4;5;6;7;8;9;10;11;12;13;14;15;16;17;18},
45658,45659,45660,45661,45662,45663,45664,45665,45711,45724,45778,45779,45785,45786,45820,45821,45965,46022),
_xlfn.LET(_xlpm.DD,
MAX(MIN($AX323,EOMONTH(BF$15,0))-MAX($AW323,BF$15),),
_xlfn.IFS(
AND(MONTH($AW323)=MONTH(BF$15),MONTH($AX323)&lt;&gt;MONTH(BF$15)),
NETWORKDAYS.INTL($AW323,$AW323+_xlpm.DD,1,_xlpm.VD),
AND(MONTH($AW323)&lt;&gt;MONTH(BF$15),MONTH($AX323)=MONTH(BF$15)),
NETWORKDAYS.INTL(($AX323)-_xlpm.DD,$AX323,1,_xlpm.VD),
AND(MONTH($AW323)&lt;MONTH(BF$15),MONTH($AX323)&gt;MONTH(BF$15)),
NETWORKDAYS.INTL((EOMONTH(BF$15-1,1))-_xlpm.DD,EOMONTH(BF$15-1,1),1,_xlpm.VD),
AND(MONTH($AW323)=MONTH(BF$15),MONTH($AX323)=MONTH(BF$15)),
NETWORKDAYS.INTL($AW323,$AX323,1,_xlpm.VD)))),0)),
$DH323="месяц",
$DR323*BF323,
$DH323="неделя",
$DR323*BF323/7*(ROUNDUP((DAY(EOMONTH(BF$15,0)))/4,0))),
0)</f>
        <v/>
      </c>
      <c r="DZ323" s="125">
        <f t="array" ref="DZ323">
IFERROR(_xlfn.IFS(
$DH323="день_1",
$DR323*$BL323/($AX323-$AW323+1)*BG323*(DAY(EOMONTH(BG$15,0))),
$DH323="день_2",
$DR323/30*MAX(MIN($AX323,EOMONTH(BG$15,0))-MAX($AW323,BG$15)+1,),
$DH323="раб.день",
$DR323/30*(IFERROR(
_xlfn.LET(_xlpm.VD,
CHOOSE(
{1;2;3;4;5;6;7;8;9;10;11;12;13;14;15;16;17;18},
45658,45659,45660,45661,45662,45663,45664,45665,45711,45724,45778,45779,45785,45786,45820,45821,45965,46022),
_xlfn.LET(_xlpm.DD,
MAX(MIN($AX323,EOMONTH(BG$15,0))-MAX($AW323,BG$15),),
_xlfn.IFS(
AND(MONTH($AW323)=MONTH(BG$15),MONTH($AX323)&lt;&gt;MONTH(BG$15)),
NETWORKDAYS.INTL($AW323,$AW323+_xlpm.DD,1,_xlpm.VD),
AND(MONTH($AW323)&lt;&gt;MONTH(BG$15),MONTH($AX323)=MONTH(BG$15)),
NETWORKDAYS.INTL(($AX323)-_xlpm.DD,$AX323,1,_xlpm.VD),
AND(MONTH($AW323)&lt;MONTH(BG$15),MONTH($AX323)&gt;MONTH(BG$15)),
NETWORKDAYS.INTL((EOMONTH(BG$15-1,1))-_xlpm.DD,EOMONTH(BG$15-1,1),1,_xlpm.VD),
AND(MONTH($AW323)=MONTH(BG$15),MONTH($AX323)=MONTH(BG$15)),
NETWORKDAYS.INTL($AW323,$AX323,1,_xlpm.VD)))),0)),
$DH323="месяц",
$DR323*BG323,
$DH323="неделя",
$DR323*BG323/7*(ROUNDUP((DAY(EOMONTH(BG$15,0)))/4,0))),
0)</f>
        <v/>
      </c>
      <c r="EA323" s="125">
        <f t="array" ref="EA323">
IFERROR(_xlfn.IFS(
$DH323="день_1",
$DR323*$BL323/($AX323-$AW323+1)*BH323*(DAY(EOMONTH(BH$15,0))),
$DH323="день_2",
$DR323/30*MAX(MIN($AX323,EOMONTH(BH$15,0))-MAX($AW323,BH$15)+1,),
$DH323="раб.день",
$DR323/30*(IFERROR(
_xlfn.LET(_xlpm.VD,
CHOOSE(
{1;2;3;4;5;6;7;8;9;10;11;12;13;14;15;16;17;18},
45658,45659,45660,45661,45662,45663,45664,45665,45711,45724,45778,45779,45785,45786,45820,45821,45965,46022),
_xlfn.LET(_xlpm.DD,
MAX(MIN($AX323,EOMONTH(BH$15,0))-MAX($AW323,BH$15),),
_xlfn.IFS(
AND(MONTH($AW323)=MONTH(BH$15),MONTH($AX323)&lt;&gt;MONTH(BH$15)),
NETWORKDAYS.INTL($AW323,$AW323+_xlpm.DD,1,_xlpm.VD),
AND(MONTH($AW323)&lt;&gt;MONTH(BH$15),MONTH($AX323)=MONTH(BH$15)),
NETWORKDAYS.INTL(($AX323)-_xlpm.DD,$AX323,1,_xlpm.VD),
AND(MONTH($AW323)&lt;MONTH(BH$15),MONTH($AX323)&gt;MONTH(BH$15)),
NETWORKDAYS.INTL((EOMONTH(BH$15-1,1))-_xlpm.DD,EOMONTH(BH$15-1,1),1,_xlpm.VD),
AND(MONTH($AW323)=MONTH(BH$15),MONTH($AX323)=MONTH(BH$15)),
NETWORKDAYS.INTL($AW323,$AX323,1,_xlpm.VD)))),0)),
$DH323="месяц",
$DR323*BH323,
$DH323="неделя",
$DR323*BH323/7*(ROUNDUP((DAY(EOMONTH(BH$15,0)))/4,0))),
0)</f>
        <v/>
      </c>
      <c r="EB323" s="125">
        <f t="array" ref="EB323">
IFERROR(_xlfn.IFS(
$DH323="день_1",
$DR323*$BL323/($AX323-$AW323+1)*BI323*(DAY(EOMONTH(BI$15,0))),
$DH323="день_2",
$DR323/30*MAX(MIN($AX323,EOMONTH(BI$15,0))-MAX($AW323,BI$15)+1,),
$DH323="раб.день",
$DR323/30*(IFERROR(
_xlfn.LET(_xlpm.VD,
CHOOSE(
{1;2;3;4;5;6;7;8;9;10;11;12;13;14;15;16;17;18},
45658,45659,45660,45661,45662,45663,45664,45665,45711,45724,45778,45779,45785,45786,45820,45821,45965,46022),
_xlfn.LET(_xlpm.DD,
MAX(MIN($AX323,EOMONTH(BI$15,0))-MAX($AW323,BI$15),),
_xlfn.IFS(
AND(MONTH($AW323)=MONTH(BI$15),MONTH($AX323)&lt;&gt;MONTH(BI$15)),
NETWORKDAYS.INTL($AW323,$AW323+_xlpm.DD,1,_xlpm.VD),
AND(MONTH($AW323)&lt;&gt;MONTH(BI$15),MONTH($AX323)=MONTH(BI$15)),
NETWORKDAYS.INTL(($AX323)-_xlpm.DD,$AX323,1,_xlpm.VD),
AND(MONTH($AW323)&lt;MONTH(BI$15),MONTH($AX323)&gt;MONTH(BI$15)),
NETWORKDAYS.INTL((EOMONTH(BI$15-1,1))-_xlpm.DD,EOMONTH(BI$15-1,1),1,_xlpm.VD),
AND(MONTH($AW323)=MONTH(BI$15),MONTH($AX323)=MONTH(BI$15)),
NETWORKDAYS.INTL($AW323,$AX323,1,_xlpm.VD)))),0)),
$DH323="месяц",
$DR323*BI323,
$DH323="неделя",
$DR323*BI323/7*(ROUNDUP((DAY(EOMONTH(BI$15,0)))/4,0))),
0)</f>
        <v/>
      </c>
      <c r="EC323" s="125">
        <f t="array" ref="EC323">
IFERROR(_xlfn.IFS(
$DH323="день_1",
$DR323*$BL323/($AX323-$AW323+1)*BJ323*(DAY(EOMONTH(BJ$15,0))),
$DH323="день_2",
$DR323/30*MAX(MIN($AX323,EOMONTH(BJ$15,0))-MAX($AW323,BJ$15)+1,),
$DH323="раб.день",
$DR323/30*(IFERROR(
_xlfn.LET(_xlpm.VD,
CHOOSE(
{1;2;3;4;5;6;7;8;9;10;11;12;13;14;15;16;17;18},
45658,45659,45660,45661,45662,45663,45664,45665,45711,45724,45778,45779,45785,45786,45820,45821,45965,46022),
_xlfn.LET(_xlpm.DD,
MAX(MIN($AX323,EOMONTH(BJ$15,0))-MAX($AW323,BJ$15),),
_xlfn.IFS(
AND(MONTH($AW323)=MONTH(BJ$15),MONTH($AX323)&lt;&gt;MONTH(BJ$15)),
NETWORKDAYS.INTL($AW323,$AW323+_xlpm.DD,1,_xlpm.VD),
AND(MONTH($AW323)&lt;&gt;MONTH(BJ$15),MONTH($AX323)=MONTH(BJ$15)),
NETWORKDAYS.INTL(($AX323)-_xlpm.DD,$AX323,1,_xlpm.VD),
AND(MONTH($AW323)&lt;MONTH(BJ$15),MONTH($AX323)&gt;MONTH(BJ$15)),
NETWORKDAYS.INTL((EOMONTH(BJ$15-1,1))-_xlpm.DD,EOMONTH(BJ$15-1,1),1,_xlpm.VD),
AND(MONTH($AW323)=MONTH(BJ$15),MONTH($AX323)=MONTH(BJ$15)),
NETWORKDAYS.INTL($AW323,$AX323,1,_xlpm.VD)))),0)),
$DH323="месяц",
$DR323*BJ323,
$DH323="неделя",
$DR323*BJ323/7*(ROUNDUP((DAY(EOMONTH(BJ$15,0)))/4,0))),
0)</f>
        <v/>
      </c>
      <c r="ED323" s="125">
        <f t="array" ref="ED323">
IFERROR(_xlfn.IFS(
$DH323="день_1",
$DR323*$BL323/($AX323-$AW323+1)*BK323*(DAY(EOMONTH(BK$15,0))),
$DH323="день_2",
$DR323/30*MAX(MIN($AX323,EOMONTH(BK$15,0))-MAX($AW323,BK$15)+1,),
$DH323="раб.день",
$DR323/30*(IFERROR(
_xlfn.LET(_xlpm.VD,
CHOOSE(
{1;2;3;4;5;6;7;8;9;10;11;12;13;14;15;16;17;18},
45658,45659,45660,45661,45662,45663,45664,45665,45711,45724,45778,45779,45785,45786,45820,45821,45965,46022),
_xlfn.LET(_xlpm.DD,
MAX(MIN($AX323,EOMONTH(BK$15,0))-MAX($AW323,BK$15),),
_xlfn.IFS(
AND(MONTH($AW323)=MONTH(BK$15),MONTH($AX323)&lt;&gt;MONTH(BK$15)),
NETWORKDAYS.INTL($AW323,$AW323+_xlpm.DD,1,_xlpm.VD),
AND(MONTH($AW323)&lt;&gt;MONTH(BK$15),MONTH($AX323)=MONTH(BK$15)),
NETWORKDAYS.INTL(($AX323)-_xlpm.DD,$AX323,1,_xlpm.VD),
AND(MONTH($AW323)&lt;MONTH(BK$15),MONTH($AX323)&gt;MONTH(BK$15)),
NETWORKDAYS.INTL((EOMONTH(BK$15-1,1))-_xlpm.DD,EOMONTH(BK$15-1,1),1,_xlpm.VD),
AND(MONTH($AW323)=MONTH(BK$15),MONTH($AX323)=MONTH(BK$15)),
NETWORKDAYS.INTL($AW323,$AX323,1,_xlpm.VD)))),0)),
$DH323="месяц",
$DR323*BK323,
$DH323="неделя",
$DR323*BK323/7*(ROUNDUP((DAY(EOMONTH(BK$15,0)))/4,0))),
0)</f>
        <v/>
      </c>
      <c r="EE323" s="125">
        <f>SUM($DS323,$DT323,$DU323,$DV323,$DW323,$DX323,$DY323,$DZ323,$EA323,$EB323,$EC323,$ED323)</f>
        <v/>
      </c>
      <c r="EF323" s="125">
        <f>IFERROR(ROUND($EE323*(1+$EP323),2),0)</f>
        <v/>
      </c>
      <c r="EG323" s="128" t="n">
        <v>1</v>
      </c>
      <c r="EH323" s="126" t="n">
        <v>0</v>
      </c>
      <c r="EI323" s="126">
        <f>ROUND(SUM($EH323:$EH323)*SUM($AB323:$AB323)*$EG323,2)</f>
        <v/>
      </c>
      <c r="EJ323" s="126">
        <f>ROUND($EI323*(1+$EP323),2)</f>
        <v/>
      </c>
      <c r="EK323" s="126" t="n">
        <v>0</v>
      </c>
      <c r="EL323" s="126">
        <f>ROUND(SUM($EK323:$EK323)*SUM($AB323:$AB323)*$EG323,2)</f>
        <v/>
      </c>
      <c r="EM323" s="126">
        <f>ROUND($EL323*(1+$EP323),2)</f>
        <v/>
      </c>
      <c r="EN323" s="126">
        <f>SUM($EE323,$EI323,$EL323)</f>
        <v/>
      </c>
      <c r="EO323" s="126">
        <f>SUM($EF323,$EJ323,$EM323)</f>
        <v/>
      </c>
      <c r="EP323" s="59" t="inlineStr">
        <is>
          <t>20%</t>
        </is>
      </c>
      <c r="EQ323" s="59" t="n"/>
      <c r="ER323" s="60">
        <f t="array" ref="ER323">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MATCH(ES323,
{"AMS";"RussOutdoor";"HD Outdoor";"Ingroup";"IQ";"Ledproduction";"LisChannel";"Logic";"Media-PPL";"NovikovTV | НовиковТВ";"SMA";"SOK";"КрокусТВ | CrocusTV | IndoorTV";"Сити";"ТЯК Москва"},
0)),"")</f>
        <v/>
      </c>
      <c r="ES323" s="60" t="n"/>
      <c r="ET323" s="60">
        <f t="array" ref="ET323">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MATCH(ES323,
{"AMS";"RussOutdoor";"HD Outdoor";"Ingroup";"IQ";"Ledproduction";"LisChannel";"Logic";"Media-PPL";"NovikovTV | НовиковТВ";"SMA";"SOK";"КрокусТВ | CrocusTV | IndoorTV";"Сити";"ТЯК Москва"},
0)),"")</f>
        <v/>
      </c>
      <c r="EU323" s="60" t="n"/>
      <c r="EV323" s="60" t="n"/>
      <c r="EX323" s="110">
        <f t="array" ref="EX323">
($AR323/30
+N("ТРАФИК ПЛОЩАДКИ"))*
(IFERROR(
_xlfn.LET(
_xlpm.GPR,
HLOOKUP($L323,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(MATCH($T323,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IF($Q323="цифровой",_xlpm.GPR/$AG323,_xlpm.GPR/60)),
0)
+N("DWELL TIME"))*
(IF($AB323=0,0,IF($AB323=1,0.3,IF($AB323=2,0.5,IF($AB323&gt;2,1))))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_xlfn.IFS($AC323="да",1.2,$AC323="нет",1)*
_xlfn.IFS($AD323="да",1.2,$AD323="нет",1)*
IF(R323="статический",1,1.2)*
$X323*
INDEX(
{1.2;1;1.2;1.2;1;1.2;1.2;1.2;1.2;1.2;1.2;1;1.2;1.2;1.2;1.2;1;1;1.2;1.2;1.2;1;1;1;1;1.2;1.2;1.2;1.2;1;1;1;1;1.2;1.2;1.2;1.2;1.2;1.2;1.2;1.2;1;1;1.2;1;1;1;1;1.5;1;1;1.5;1.5;1.2},
MATCH($Q323,_xlpm.MI,0)))&gt;{0.02;0.04;0.06;0.1;0.2;0.4;0.6;0.8;1;2;4;6})),
{0;1;2;3;4;5;6;7;8;9;10;11;12},
0)))
+N("КОЭФФИЦИЕНТ КОНТАКТА"))))*
(_xlfn.IFS($X323&lt;0.1,$X323/1000,$X323&gt;25,5.2,AND($X323&gt;=0.1,$X323&lt;=25),(($X323*2+0.1)/10)*($X323/10)))*
IFERROR((_xlfn.LET(
_xlpm.MA,
{0;0.8;0.85;0.9;0.95;1},
_xlpm.MAA,
{0;1;2;3;4;5},
INDEX(_xlpm.MA,MATCH(SUMPRODUCT(--((IF(ROUND(_xlpm.MAA,1)&gt;5,5,ROUND($AB323,1)))&gt;{0;1;2;3;4;5})),_xlpm.MAA,0)))
+N("КОЭФФИЦИЕНТ КОЛ-ВО КОНСТРУКЦИЙ")),1)*
$AB323,0))*
(IF($Q323="цифровой",$AG323/15*$AI323,1)
+N("ДЛЯ ЦИФРЫ"))</f>
        <v/>
      </c>
      <c r="EY323" s="110">
        <f>IFERROR(EX323*AY323,0)</f>
        <v/>
      </c>
      <c r="EZ323" s="131">
        <f>IFERROR(DP323/EY323*1000,0)</f>
        <v/>
      </c>
      <c r="FA323" s="112">
        <f>IFERROR(FC323/FB323,0)</f>
        <v/>
      </c>
      <c r="FB323" s="112">
        <f>IFERROR((FC323/(EY323/FF323*#REF!))*0.825,0)</f>
        <v/>
      </c>
      <c r="FC323" s="112">
        <f>IFERROR(((EX323*30/AR323)*100)/30,0)</f>
        <v/>
      </c>
      <c r="FD323" s="112">
        <f>IFERROR(EY323/G323*100%,0)</f>
        <v/>
      </c>
      <c r="FE323" s="112">
        <f>IFERROR(FD323/FC323*100%,0)</f>
        <v/>
      </c>
      <c r="FF323" s="110">
        <f>IFERROR(AR323/30*AY323,0)</f>
        <v/>
      </c>
    </row>
    <row r="324" ht="13" customHeight="1">
      <c r="A324" s="59" t="n"/>
      <c r="B324" s="60" t="n"/>
      <c r="C324" s="60" t="n"/>
      <c r="D324" s="60">
        <f t="array" ref="D324">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MATCH($E324,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24" s="60">
        <f t="array" ref="E324">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MATCH($F324,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24" s="60" t="inlineStr"/>
      <c r="G324" s="60" t="n"/>
      <c r="H324" s="60">
        <f t="array" ref="H324">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MATCH($I324,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24" s="60" t="n"/>
      <c r="J324" s="60" t="n"/>
      <c r="K324" s="60" t="n"/>
      <c r="L324" s="60" t="n"/>
      <c r="M324" s="60" t="n"/>
      <c r="N324" s="60" t="n"/>
      <c r="O324" s="60" t="n"/>
      <c r="P324" s="60">
        <f t="array" ref="P324">
_xlfn.IFS(
ISNUMBER(MATCH($Q324,{"шелфбаннер","разделитель","монетница","чековая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ISNUMBER(MATCH($Q324,{"LED/LCD","видеокулер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ISNUMBER(MATCH($Q324,{"автомобиль","машина","выставочное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ISNUMBER(MATCH($Q324,{"билборд","лифтовая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ISNUMBER(MATCH($Q324,{"навигация","подвесной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ISNUMBER(MATCH($Q324,{"движущаяся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ISNUMBER(MATCH($Q324,{"каталог","журнал"},)),
"Пресса",
$Q324="","")</f>
        <v/>
      </c>
      <c r="Q324" s="60" t="n"/>
      <c r="R324" s="60">
        <f t="array" ref="R324">
IFERROR(
_xlfn.IFS(
OR(ISNUMBER(MATCH($Q324,{"экспозиция","макет","стенд","автостенд","авто стенд","выставочное пространство","выставочные стенды","модульные выставочные стенды","3Д конструкция","3D конструкция"},)),P324="Экспонирование"),
"нестандартный",
ISNUMBER(MATCH($Q324,{"скроллер","призматрон"},)),
"динамический",
$P324="Видео",
"цифровой",
OR($P324="Пресса",$P324="Щит",$P324="POSm",$P324="Подвес",$P324="Брендирование/оклейка"),
"статический"),"")</f>
        <v/>
      </c>
      <c r="S324" s="59" t="n"/>
      <c r="T324" s="60" t="n"/>
      <c r="U324" s="60" t="n"/>
      <c r="V324" s="60">
        <f>
IF(P324="Видео",
"цифровой постер/ролик",
IF(ISNUMBER(MATCH(Q324,{"короб световой","короб световой | лайтбокс","короб световой | кристалайт","лайтбокс","лайт бокс","кристалайт","LB","lightbox"},)),
"бэклит",
IF(P324="Брендирование/оклейка",
"перфарированная пленка/самоклейка",
IF(P324="Экспонирование",
"под запрос",
IF(P324="Подвес",
"баннер/ткань",
"")))))</f>
        <v/>
      </c>
      <c r="W324" s="59" t="n"/>
      <c r="X324" s="59" t="n"/>
      <c r="Y324" s="59" t="n"/>
      <c r="Z324" s="61" t="n"/>
      <c r="AA324" s="61" t="n"/>
      <c r="AB324" s="61">
        <f>IF(BL324&gt;0,Z324,0)</f>
        <v/>
      </c>
      <c r="AC324" s="59" t="n"/>
      <c r="AD324" s="59" t="n"/>
      <c r="AE324" s="59" t="n"/>
      <c r="AF324" s="59" t="n"/>
      <c r="AG324" s="59" t="n"/>
      <c r="AH324" s="59" t="n"/>
      <c r="AI324" s="59" t="n"/>
      <c r="AJ324" s="59" t="n"/>
      <c r="AK324" s="59" t="n"/>
      <c r="AL324" s="62">
        <f>IFERROR(IF(OR(R324="статический",R324="динамический",R324="нестандартный",R324="",R324=""),"-",IF(AND(AH324="-",AI324="-"),"-",AK324*3600/AH324*AI324)),"-")</f>
        <v/>
      </c>
      <c r="AM324" s="62">
        <f>IFERROR(IF(OR(R324="статический",R324="динамический",R324="",R324="", R324="BTL",R324="нестандартный"),"-",AG324*AI324*AL324/60),"-")</f>
        <v/>
      </c>
      <c r="AN324" s="63">
        <f>IFERROR(IF(AH324="","-",AG324*AI324/AH324),"-")</f>
        <v/>
      </c>
      <c r="AO324" s="59">
        <f>IFERROR(IF(OR($R324="статический",$R324="динамический",$R324="",$R324="",$R324="BTL",$R324="нестандартный"),"-",$AL324*$AY324),"-")</f>
        <v/>
      </c>
      <c r="AP324" s="62">
        <f>IFERROR(IF(OR($R324="статический",$R324="динамический",$R324="",$R324="",$R324="BTL",$R324="нестандартный"),"-",$AM324*AY324),"-")</f>
        <v/>
      </c>
      <c r="AQ324" s="64" t="n"/>
      <c r="AR324" s="61" t="n"/>
      <c r="AS324" s="61" t="n"/>
      <c r="AT324" s="61" t="n"/>
      <c r="AU324" s="65" t="n"/>
      <c r="AV324" s="124">
        <f>IFERROR(DR324/AT324*1000,"n/a")</f>
        <v/>
      </c>
      <c r="AW324" s="67" t="n"/>
      <c r="AX324" s="67" t="n"/>
      <c r="AY324" s="43">
        <f>IFERROR(IF(OR($AW324="",$AX324=""),"",_xlfn.DAYS($AX324+1,$AW324)),"")</f>
        <v/>
      </c>
      <c r="AZ324" s="68">
        <f t="array" ref="AZ324">
_xlfn.LET(_xlpm.COEFF,
IF($AW324+$AX324=0,0,IF(MAX(MIN($AX324,EOMONTH(AZ$15,0))-MAX($AW324,AZ$15)+1,)&gt;0,1,0)),
_xlfn.IFS(
$ES324="LisChannel",
_xlpm.COEFF*
INDEX({1;1;1.2;1.2;1;1;1;1;1.2;1.2;1.2;1.2},
MATCH(MONTH(AZ$15),
{1,2,3,4,5,6,7,8,9,10,11,12})),
CONCATENATE($ES324," ",$L324)="RussOutdoor метро",
_xlpm.COEFF*
INDEX({0.8;0.9;1.1;1.1;1;1;1;1;1.1;1.1;1.1;1.1},
MATCH(MONTH(AZ$15),
{1,2,3,4,5,6,7,8,9,10,11,12})),
$ES324&lt;&gt;"LisChannel",
_xlpm.COEFF,
$ES324&lt;&gt;"RussOutdoor",
_xlpm.COEFF))</f>
        <v/>
      </c>
      <c r="BA324" s="68">
        <f t="array" ref="BA324">
_xlfn.LET(_xlpm.COEFF,
IF($AW324+$AX324=0,0,IF(MAX(MIN($AX324,EOMONTH(BA$15,0))-MAX($AW324,BA$15)+1,)&gt;0,1,0)),
_xlfn.IFS(
$ES324="LisChannel",
_xlpm.COEFF*
INDEX({1;1;1.2;1.2;1;1;1;1;1.2;1.2;1.2;1.2},
MATCH(MONTH(BA$15),
{1,2,3,4,5,6,7,8,9,10,11,12})),
CONCATENATE($ES324," ",$L324)="RussOutdoor метро",
_xlpm.COEFF*
INDEX({0.8;0.9;1.1;1.1;1;1;1;1;1.1;1.1;1.1;1.1},
MATCH(MONTH(BA$15),
{1,2,3,4,5,6,7,8,9,10,11,12})),
$ES324&lt;&gt;"LisChannel",
_xlpm.COEFF,
$ES324&lt;&gt;"RussOutdoor",
_xlpm.COEFF))</f>
        <v/>
      </c>
      <c r="BB324" s="68">
        <f t="array" ref="BB324">
_xlfn.LET(_xlpm.COEFF,
IF($AW324+$AX324=0,0,IF(MAX(MIN($AX324,EOMONTH(BB$15,0))-MAX($AW324,BB$15)+1,)&gt;0,1,0)),
_xlfn.IFS(
$ES324="LisChannel",
_xlpm.COEFF*
INDEX({1;1;1.2;1.2;1;1;1;1;1.2;1.2;1.2;1.2},
MATCH(MONTH(BB$15),
{1,2,3,4,5,6,7,8,9,10,11,12})),
CONCATENATE($ES324," ",$L324)="RussOutdoor метро",
_xlpm.COEFF*
INDEX({0.8;0.9;1.1;1.1;1;1;1;1;1.1;1.1;1.1;1.1},
MATCH(MONTH(BB$15),
{1,2,3,4,5,6,7,8,9,10,11,12})),
$ES324&lt;&gt;"LisChannel",
_xlpm.COEFF,
$ES324&lt;&gt;"RussOutdoor",
_xlpm.COEFF))</f>
        <v/>
      </c>
      <c r="BC324" s="68">
        <f t="array" ref="BC324">
_xlfn.LET(_xlpm.COEFF,
IF($AW324+$AX324=0,0,IF(MAX(MIN($AX324,EOMONTH(BC$15,0))-MAX($AW324,BC$15)+1,)&gt;0,1,0)),
_xlfn.IFS(
$ES324="LisChannel",
_xlpm.COEFF*
INDEX({1;1;1.2;1.2;1;1;1;1;1.2;1.2;1.2;1.2},
MATCH(MONTH(BC$15),
{1,2,3,4,5,6,7,8,9,10,11,12})),
CONCATENATE($ES324," ",$L324)="RussOutdoor метро",
_xlpm.COEFF*
INDEX({0.8;0.9;1.1;1.1;1;1;1;1;1.1;1.1;1.1;1.1},
MATCH(MONTH(BC$15),
{1,2,3,4,5,6,7,8,9,10,11,12})),
$ES324&lt;&gt;"LisChannel",
_xlpm.COEFF,
$ES324&lt;&gt;"RussOutdoor",
_xlpm.COEFF))</f>
        <v/>
      </c>
      <c r="BD324" s="68">
        <f t="array" ref="BD324">
_xlfn.LET(_xlpm.COEFF,
IF($AW324+$AX324=0,0,IF(MAX(MIN($AX324,EOMONTH(BD$15,0))-MAX($AW324,BD$15)+1,)&gt;0,1,0)),
_xlfn.IFS(
$ES324="LisChannel",
_xlpm.COEFF*
INDEX({1;1;1.2;1.2;1;1;1;1;1.2;1.2;1.2;1.2},
MATCH(MONTH(BD$15),
{1,2,3,4,5,6,7,8,9,10,11,12})),
CONCATENATE($ES324," ",$L324)="RussOutdoor метро",
_xlpm.COEFF*
INDEX({0.8;0.9;1.1;1.1;1;1;1;1;1.1;1.1;1.1;1.1},
MATCH(MONTH(BD$15),
{1,2,3,4,5,6,7,8,9,10,11,12})),
$ES324&lt;&gt;"LisChannel",
_xlpm.COEFF,
$ES324&lt;&gt;"RussOutdoor",
_xlpm.COEFF))</f>
        <v/>
      </c>
      <c r="BE324" s="68">
        <f t="array" ref="BE324">
_xlfn.LET(_xlpm.COEFF,
IF($AW324+$AX324=0,0,IF(MAX(MIN($AX324,EOMONTH(BE$15,0))-MAX($AW324,BE$15)+1,)&gt;0,1,0)),
_xlfn.IFS(
$ES324="LisChannel",
_xlpm.COEFF*
INDEX({1;1;1.2;1.2;1;1;1;1;1.2;1.2;1.2;1.2},
MATCH(MONTH(BE$15),
{1,2,3,4,5,6,7,8,9,10,11,12})),
CONCATENATE($ES324," ",$L324)="RussOutdoor метро",
_xlpm.COEFF*
INDEX({0.8;0.9;1.1;1.1;1;1;1;1;1.1;1.1;1.1;1.1},
MATCH(MONTH(BE$15),
{1,2,3,4,5,6,7,8,9,10,11,12})),
$ES324&lt;&gt;"LisChannel",
_xlpm.COEFF,
$ES324&lt;&gt;"RussOutdoor",
_xlpm.COEFF))</f>
        <v/>
      </c>
      <c r="BF324" s="68">
        <f t="array" ref="BF324">
_xlfn.LET(_xlpm.COEFF,
IF($AW324+$AX324=0,0,IF(MAX(MIN($AX324,EOMONTH(BF$15,0))-MAX($AW324,BF$15)+1,)&gt;0,1,0)),
_xlfn.IFS(
$ES324="LisChannel",
_xlpm.COEFF*
INDEX({1;1;1.2;1.2;1;1;1;1;1.2;1.2;1.2;1.2},
MATCH(MONTH(BF$15),
{1,2,3,4,5,6,7,8,9,10,11,12})),
CONCATENATE($ES324," ",$L324)="RussOutdoor метро",
_xlpm.COEFF*
INDEX({0.8;0.9;1.1;1.1;1;1;1;1;1.1;1.1;1.1;1.1},
MATCH(MONTH(BF$15),
{1,2,3,4,5,6,7,8,9,10,11,12})),
$ES324&lt;&gt;"LisChannel",
_xlpm.COEFF,
$ES324&lt;&gt;"RussOutdoor",
_xlpm.COEFF))</f>
        <v/>
      </c>
      <c r="BG324" s="68">
        <f t="array" ref="BG324">
_xlfn.LET(_xlpm.COEFF,
IF($AW324+$AX324=0,0,IF(MAX(MIN($AX324,EOMONTH(BG$15,0))-MAX($AW324,BG$15)+1,)&gt;0,1,0)),
_xlfn.IFS(
$ES324="LisChannel",
_xlpm.COEFF*
INDEX({1;1;1.2;1.2;1;1;1;1;1.2;1.2;1.2;1.2},
MATCH(MONTH(BG$15),
{1,2,3,4,5,6,7,8,9,10,11,12})),
CONCATENATE($ES324," ",$L324)="RussOutdoor метро",
_xlpm.COEFF*
INDEX({0.8;0.9;1.1;1.1;1;1;1;1;1.1;1.1;1.1;1.1},
MATCH(MONTH(BG$15),
{1,2,3,4,5,6,7,8,9,10,11,12})),
$ES324&lt;&gt;"LisChannel",
_xlpm.COEFF,
$ES324&lt;&gt;"RussOutdoor",
_xlpm.COEFF))</f>
        <v/>
      </c>
      <c r="BH324" s="68">
        <f t="array" ref="BH324">
_xlfn.LET(_xlpm.COEFF,
IF($AW324+$AX324=0,0,IF(MAX(MIN($AX324,EOMONTH(BH$15,0))-MAX($AW324,BH$15)+1,)&gt;0,1,0)),
_xlfn.IFS(
$ES324="LisChannel",
_xlpm.COEFF*
INDEX({1;1;1.2;1.2;1;1;1;1;1.2;1.2;1.2;1.2},
MATCH(MONTH(BH$15),
{1,2,3,4,5,6,7,8,9,10,11,12})),
CONCATENATE($ES324," ",$L324)="RussOutdoor метро",
_xlpm.COEFF*
INDEX({0.8;0.9;1.1;1.1;1;1;1;1;1.1;1.1;1.1;1.1},
MATCH(MONTH(BH$15),
{1,2,3,4,5,6,7,8,9,10,11,12})),
$ES324&lt;&gt;"LisChannel",
_xlpm.COEFF,
$ES324&lt;&gt;"RussOutdoor",
_xlpm.COEFF))</f>
        <v/>
      </c>
      <c r="BI324" s="68">
        <f t="array" ref="BI324">
_xlfn.LET(_xlpm.COEFF,
IF($AW324+$AX324=0,0,IF(MAX(MIN($AX324,EOMONTH(BI$15,0))-MAX($AW324,BI$15)+1,)&gt;0,1,0)),
_xlfn.IFS(
$ES324="LisChannel",
_xlpm.COEFF*
INDEX({1;1;1.2;1.2;1;1;1;1;1.2;1.2;1.2;1.2},
MATCH(MONTH(BI$15),
{1,2,3,4,5,6,7,8,9,10,11,12})),
CONCATENATE($ES324," ",$L324)="RussOutdoor метро",
_xlpm.COEFF*
INDEX({0.8;0.9;1.1;1.1;1;1;1;1;1.1;1.1;1.1;1.1},
MATCH(MONTH(BI$15),
{1,2,3,4,5,6,7,8,9,10,11,12})),
$ES324&lt;&gt;"LisChannel",
_xlpm.COEFF,
$ES324&lt;&gt;"RussOutdoor",
_xlpm.COEFF))</f>
        <v/>
      </c>
      <c r="BJ324" s="68">
        <f t="array" ref="BJ324">
_xlfn.LET(_xlpm.COEFF,
IF($AW324+$AX324=0,0,IF(MAX(MIN($AX324,EOMONTH(BJ$15,0))-MAX($AW324,BJ$15)+1,)&gt;0,1,0)),
_xlfn.IFS(
$ES324="LisChannel",
_xlpm.COEFF*
INDEX({1;1;1.2;1.2;1;1;1;1;1.2;1.2;1.2;1.2},
MATCH(MONTH(BJ$15),
{1,2,3,4,5,6,7,8,9,10,11,12})),
CONCATENATE($ES324," ",$L324)="RussOutdoor метро",
_xlpm.COEFF*
INDEX({0.8;0.9;1.1;1.1;1;1;1;1;1.1;1.1;1.1;1.1},
MATCH(MONTH(BJ$15),
{1,2,3,4,5,6,7,8,9,10,11,12})),
$ES324&lt;&gt;"LisChannel",
_xlpm.COEFF,
$ES324&lt;&gt;"RussOutdoor",
_xlpm.COEFF))</f>
        <v/>
      </c>
      <c r="BK324" s="68">
        <f t="array" ref="BK324">
_xlfn.LET(_xlpm.COEFF,
IF($AW324+$AX324=0,0,IF(MAX(MIN($AX324,EOMONTH(BK$15,0))-MAX($AW324,BK$15)+1,)&gt;0,1,0)),
_xlfn.IFS(
$ES324="LisChannel",
_xlpm.COEFF*
INDEX({1;1;1.2;1.2;1;1;1;1;1.2;1.2;1.2;1.2},
MATCH(MONTH(BK$15),
{1,2,3,4,5,6,7,8,9,10,11,12})),
CONCATENATE($ES324," ",$L324)="RussOutdoor метро",
_xlpm.COEFF*
INDEX({0.8;0.9;1.1;1.1;1;1;1;1;1.1;1.1;1.1;1.1},
MATCH(MONTH(BK$15),
{1,2,3,4,5,6,7,8,9,10,11,12})),
$ES324&lt;&gt;"LisChannel",
_xlpm.COEFF,
$ES324&lt;&gt;"RussOutdoor",
_xlpm.COEFF))</f>
        <v/>
      </c>
      <c r="BL324" s="62">
        <f>COUNTIFS($AZ324:$BK324,"&gt;0")</f>
        <v/>
      </c>
      <c r="BM324" s="65" t="n"/>
      <c r="BN324" s="125">
        <f>$DJ324</f>
        <v/>
      </c>
      <c r="BO324" s="63">
        <f>$DQ324</f>
        <v/>
      </c>
      <c r="BP324" s="125">
        <f>
IFERROR(
IF($BL324=0,0,
$BN324*(1-$BO324)),
0)</f>
        <v/>
      </c>
      <c r="BQ324" s="125">
        <f t="array" ref="BQ324">
IFERROR(
_xlfn.IFS(
$DH324="день_1",
$BP324*$BL324/($AX324-$AW324+1)*AZ324*(DAY(EOMONTH(AZ$15,0))),
$DH324="день_2",
$BP324/30*MAX(MIN($AX324,EOMONTH(AZ$15,0))-MAX($AW324,AZ$15)+1,),
$DH324="раб.день",
$BP324/30*(IFERROR(
_xlfn.LET(_xlpm.VD,
CHOOSE(
{1;2;3;4;5;6;7;8;9;10;11;12;13;14;15;16;17;18},
45658,45659,45660,45661,45662,45663,45664,45665,45711,45724,45778,45779,45785,45786,45820,45821,45965,46022),
_xlfn.LET(_xlpm.DD,
MAX(MIN($AX324,EOMONTH(AZ$15,0))-MAX($AW324,AZ$15),),
_xlfn.IFS(
AND(MONTH($AW324)=MONTH(AZ$15),MONTH($AX324)&lt;&gt;MONTH(AZ$15)),
NETWORKDAYS.INTL($AW324,$AW324+_xlpm.DD,1,_xlpm.VD),
AND(MONTH($AW324)&lt;&gt;MONTH(AZ$15),MONTH($AX324)=MONTH(AZ$15)),
NETWORKDAYS.INTL(($AX324)-_xlpm.DD,$AX324,1,_xlpm.VD),
AND(MONTH($AW324)&lt;MONTH(AZ$15),MONTH($AX324)&gt;MONTH(AZ$15)),
NETWORKDAYS.INTL((EOMONTH(AZ$15-1,1))-_xlpm.DD,EOMONTH(AZ$15-1,1),1,_xlpm.VD),
AND(MONTH($AW324)=MONTH(AZ$15),MONTH($AX324)=MONTH(AZ$15)),
NETWORKDAYS.INTL($AW324,$AX324,1,_xlpm.VD)))),0)),
$DH324="месяц",
$BP324*AZ324,
$DH324="неделя",
$BP324*AZ324/7*(ROUNDUP((DAY(EOMONTH(AZ$15,0)))/4,0))),
0)</f>
        <v/>
      </c>
      <c r="BR324" s="125">
        <f t="array" ref="BR324">
IFERROR(
_xlfn.IFS(
$DH324="день_1",
$BP324*$BL324/($AX324-$AW324+1)*BA324*(DAY(EOMONTH(BA$15,0))),
$DH324="день_2",
$BP324/30*MAX(MIN($AX324,EOMONTH(BA$15,0))-MAX($AW324,BA$15)+1,),
$DH324="раб.день",
$BP324/30*(IFERROR(
_xlfn.LET(_xlpm.VD,
CHOOSE(
{1;2;3;4;5;6;7;8;9;10;11;12;13;14;15;16;17;18},
45658,45659,45660,45661,45662,45663,45664,45665,45711,45724,45778,45779,45785,45786,45820,45821,45965,46022),
_xlfn.LET(_xlpm.DD,
MAX(MIN($AX324,EOMONTH(BA$15,0))-MAX($AW324,BA$15),),
_xlfn.IFS(
AND(MONTH($AW324)=MONTH(BA$15),MONTH($AX324)&lt;&gt;MONTH(BA$15)),
NETWORKDAYS.INTL($AW324,$AW324+_xlpm.DD,1,_xlpm.VD),
AND(MONTH($AW324)&lt;&gt;MONTH(BA$15),MONTH($AX324)=MONTH(BA$15)),
NETWORKDAYS.INTL(($AX324)-_xlpm.DD,$AX324,1,_xlpm.VD),
AND(MONTH($AW324)&lt;MONTH(BA$15),MONTH($AX324)&gt;MONTH(BA$15)),
NETWORKDAYS.INTL((EOMONTH(BA$15-1,1))-_xlpm.DD,EOMONTH(BA$15-1,1),1,_xlpm.VD),
AND(MONTH($AW324)=MONTH(BA$15),MONTH($AX324)=MONTH(BA$15)),
NETWORKDAYS.INTL($AW324,$AX324,1,_xlpm.VD)))),0)),
$DH324="месяц",
$BP324*BA324,
$DH324="неделя",
$BP324*BA324/7*(ROUNDUP((DAY(EOMONTH(BA$15,0)))/4,0))),
0)</f>
        <v/>
      </c>
      <c r="BS324" s="125">
        <f t="array" ref="BS324">
IFERROR(
_xlfn.IFS(
$DH324="день_1",
$BP324*$BL324/($AX324-$AW324+1)*BB324*(DAY(EOMONTH(BB$15,0))),
$DH324="день_2",
$BP324/30*MAX(MIN($AX324,EOMONTH(BB$15,0))-MAX($AW324,BB$15)+1,),
$DH324="раб.день",
$BP324/30*(IFERROR(
_xlfn.LET(_xlpm.VD,
CHOOSE(
{1;2;3;4;5;6;7;8;9;10;11;12;13;14;15;16;17;18},
45658,45659,45660,45661,45662,45663,45664,45665,45711,45724,45778,45779,45785,45786,45820,45821,45965,46022),
_xlfn.LET(_xlpm.DD,
MAX(MIN($AX324,EOMONTH(BB$15,0))-MAX($AW324,BB$15),),
_xlfn.IFS(
AND(MONTH($AW324)=MONTH(BB$15),MONTH($AX324)&lt;&gt;MONTH(BB$15)),
NETWORKDAYS.INTL($AW324,$AW324+_xlpm.DD,1,_xlpm.VD),
AND(MONTH($AW324)&lt;&gt;MONTH(BB$15),MONTH($AX324)=MONTH(BB$15)),
NETWORKDAYS.INTL(($AX324)-_xlpm.DD,$AX324,1,_xlpm.VD),
AND(MONTH($AW324)&lt;MONTH(BB$15),MONTH($AX324)&gt;MONTH(BB$15)),
NETWORKDAYS.INTL((EOMONTH(BB$15-1,1))-_xlpm.DD,EOMONTH(BB$15-1,1),1,_xlpm.VD),
AND(MONTH($AW324)=MONTH(BB$15),MONTH($AX324)=MONTH(BB$15)),
NETWORKDAYS.INTL($AW324,$AX324,1,_xlpm.VD)))),0)),
$DH324="месяц",
$BP324*BB324,
$DH324="неделя",
$BP324*BB324/7*(ROUNDUP((DAY(EOMONTH(BB$15,0)))/4,0))),
0)</f>
        <v/>
      </c>
      <c r="BT324" s="125">
        <f t="array" ref="BT324">
IFERROR(
_xlfn.IFS(
$DH324="день_1",
$BP324*$BL324/($AX324-$AW324+1)*BC324*(DAY(EOMONTH(BC$15,0))),
$DH324="день_2",
$BP324/30*MAX(MIN($AX324,EOMONTH(BC$15,0))-MAX($AW324,BC$15)+1,),
$DH324="раб.день",
$BP324/30*(IFERROR(
_xlfn.LET(_xlpm.VD,
CHOOSE(
{1;2;3;4;5;6;7;8;9;10;11;12;13;14;15;16;17;18},
45658,45659,45660,45661,45662,45663,45664,45665,45711,45724,45778,45779,45785,45786,45820,45821,45965,46022),
_xlfn.LET(_xlpm.DD,
MAX(MIN($AX324,EOMONTH(BC$15,0))-MAX($AW324,BC$15),),
_xlfn.IFS(
AND(MONTH($AW324)=MONTH(BC$15),MONTH($AX324)&lt;&gt;MONTH(BC$15)),
NETWORKDAYS.INTL($AW324,$AW324+_xlpm.DD,1,_xlpm.VD),
AND(MONTH($AW324)&lt;&gt;MONTH(BC$15),MONTH($AX324)=MONTH(BC$15)),
NETWORKDAYS.INTL(($AX324)-_xlpm.DD,$AX324,1,_xlpm.VD),
AND(MONTH($AW324)&lt;MONTH(BC$15),MONTH($AX324)&gt;MONTH(BC$15)),
NETWORKDAYS.INTL((EOMONTH(BC$15-1,1))-_xlpm.DD,EOMONTH(BC$15-1,1),1,_xlpm.VD),
AND(MONTH($AW324)=MONTH(BC$15),MONTH($AX324)=MONTH(BC$15)),
NETWORKDAYS.INTL($AW324,$AX324,1,_xlpm.VD)))),0)),
$DH324="месяц",
$BP324*BC324,
$DH324="неделя",
$BP324*BC324/7*(ROUNDUP((DAY(EOMONTH(BC$15,0)))/4,0))),
0)</f>
        <v/>
      </c>
      <c r="BU324" s="125">
        <f t="array" ref="BU324">
IFERROR(
_xlfn.IFS(
$DH324="день_1",
$BP324*$BL324/($AX324-$AW324+1)*BD324*(DAY(EOMONTH(BD$15,0))),
$DH324="день_2",
$BP324/30*MAX(MIN($AX324,EOMONTH(BD$15,0))-MAX($AW324,BD$15)+1,),
$DH324="раб.день",
$BP324/30*(IFERROR(
_xlfn.LET(_xlpm.VD,
CHOOSE(
{1;2;3;4;5;6;7;8;9;10;11;12;13;14;15;16;17;18},
45658,45659,45660,45661,45662,45663,45664,45665,45711,45724,45778,45779,45785,45786,45820,45821,45965,46022),
_xlfn.LET(_xlpm.DD,
MAX(MIN($AX324,EOMONTH(BD$15,0))-MAX($AW324,BD$15),),
_xlfn.IFS(
AND(MONTH($AW324)=MONTH(BD$15),MONTH($AX324)&lt;&gt;MONTH(BD$15)),
NETWORKDAYS.INTL($AW324,$AW324+_xlpm.DD,1,_xlpm.VD),
AND(MONTH($AW324)&lt;&gt;MONTH(BD$15),MONTH($AX324)=MONTH(BD$15)),
NETWORKDAYS.INTL(($AX324)-_xlpm.DD,$AX324,1,_xlpm.VD),
AND(MONTH($AW324)&lt;MONTH(BD$15),MONTH($AX324)&gt;MONTH(BD$15)),
NETWORKDAYS.INTL((EOMONTH(BD$15-1,1))-_xlpm.DD,EOMONTH(BD$15-1,1),1,_xlpm.VD),
AND(MONTH($AW324)=MONTH(BD$15),MONTH($AX324)=MONTH(BD$15)),
NETWORKDAYS.INTL($AW324,$AX324,1,_xlpm.VD)))),0)),
$DH324="месяц",
$BP324*BD324,
$DH324="неделя",
$BP324*BD324/7*(ROUNDUP((DAY(EOMONTH(BD$15,0)))/4,0))),
0)</f>
        <v/>
      </c>
      <c r="BV324" s="125">
        <f t="array" ref="BV324">
IFERROR(
_xlfn.IFS(
$DH324="день_1",
$BP324*$BL324/($AX324-$AW324+1)*BE324*(DAY(EOMONTH(BE$15,0))),
$DH324="день_2",
$BP324/30*MAX(MIN($AX324,EOMONTH(BE$15,0))-MAX($AW324,BE$15)+1,),
$DH324="раб.день",
$BP324/30*(IFERROR(
_xlfn.LET(_xlpm.VD,
CHOOSE(
{1;2;3;4;5;6;7;8;9;10;11;12;13;14;15;16;17;18},
45658,45659,45660,45661,45662,45663,45664,45665,45711,45724,45778,45779,45785,45786,45820,45821,45965,46022),
_xlfn.LET(_xlpm.DD,
MAX(MIN($AX324,EOMONTH(BE$15,0))-MAX($AW324,BE$15),),
_xlfn.IFS(
AND(MONTH($AW324)=MONTH(BE$15),MONTH($AX324)&lt;&gt;MONTH(BE$15)),
NETWORKDAYS.INTL($AW324,$AW324+_xlpm.DD,1,_xlpm.VD),
AND(MONTH($AW324)&lt;&gt;MONTH(BE$15),MONTH($AX324)=MONTH(BE$15)),
NETWORKDAYS.INTL(($AX324)-_xlpm.DD,$AX324,1,_xlpm.VD),
AND(MONTH($AW324)&lt;MONTH(BE$15),MONTH($AX324)&gt;MONTH(BE$15)),
NETWORKDAYS.INTL((EOMONTH(BE$15-1,1))-_xlpm.DD,EOMONTH(BE$15-1,1),1,_xlpm.VD),
AND(MONTH($AW324)=MONTH(BE$15),MONTH($AX324)=MONTH(BE$15)),
NETWORKDAYS.INTL($AW324,$AX324,1,_xlpm.VD)))),0)),
$DH324="месяц",
$BP324*BE324,
$DH324="неделя",
$BP324*BE324/7*(ROUNDUP((DAY(EOMONTH(BE$15,0)))/4,0))),
0)</f>
        <v/>
      </c>
      <c r="BW324" s="125">
        <f t="array" ref="BW324">
IFERROR(
_xlfn.IFS(
$DH324="день_1",
$BP324*$BL324/($AX324-$AW324+1)*BF324*(DAY(EOMONTH(BF$15,0))),
$DH324="день_2",
$BP324/30*MAX(MIN($AX324,EOMONTH(BF$15,0))-MAX($AW324,BF$15)+1,),
$DH324="раб.день",
$BP324/30*(IFERROR(
_xlfn.LET(_xlpm.VD,
CHOOSE(
{1;2;3;4;5;6;7;8;9;10;11;12;13;14;15;16;17;18},
45658,45659,45660,45661,45662,45663,45664,45665,45711,45724,45778,45779,45785,45786,45820,45821,45965,46022),
_xlfn.LET(_xlpm.DD,
MAX(MIN($AX324,EOMONTH(BF$15,0))-MAX($AW324,BF$15),),
_xlfn.IFS(
AND(MONTH($AW324)=MONTH(BF$15),MONTH($AX324)&lt;&gt;MONTH(BF$15)),
NETWORKDAYS.INTL($AW324,$AW324+_xlpm.DD,1,_xlpm.VD),
AND(MONTH($AW324)&lt;&gt;MONTH(BF$15),MONTH($AX324)=MONTH(BF$15)),
NETWORKDAYS.INTL(($AX324)-_xlpm.DD,$AX324,1,_xlpm.VD),
AND(MONTH($AW324)&lt;MONTH(BF$15),MONTH($AX324)&gt;MONTH(BF$15)),
NETWORKDAYS.INTL((EOMONTH(BF$15-1,1))-_xlpm.DD,EOMONTH(BF$15-1,1),1,_xlpm.VD),
AND(MONTH($AW324)=MONTH(BF$15),MONTH($AX324)=MONTH(BF$15)),
NETWORKDAYS.INTL($AW324,$AX324,1,_xlpm.VD)))),0)),
$DH324="месяц",
$BP324*BF324,
$DH324="неделя",
$BP324*BF324/7*(ROUNDUP((DAY(EOMONTH(BF$15,0)))/4,0))),
0)</f>
        <v/>
      </c>
      <c r="BX324" s="125">
        <f t="array" ref="BX324">
IFERROR(
_xlfn.IFS(
$DH324="день_1",
$BP324*$BL324/($AX324-$AW324+1)*BG324*(DAY(EOMONTH(BG$15,0))),
$DH324="день_2",
$BP324/30*MAX(MIN($AX324,EOMONTH(BG$15,0))-MAX($AW324,BG$15)+1,),
$DH324="раб.день",
$BP324/30*(IFERROR(
_xlfn.LET(_xlpm.VD,
CHOOSE(
{1;2;3;4;5;6;7;8;9;10;11;12;13;14;15;16;17;18},
45658,45659,45660,45661,45662,45663,45664,45665,45711,45724,45778,45779,45785,45786,45820,45821,45965,46022),
_xlfn.LET(_xlpm.DD,
MAX(MIN($AX324,EOMONTH(BG$15,0))-MAX($AW324,BG$15),),
_xlfn.IFS(
AND(MONTH($AW324)=MONTH(BG$15),MONTH($AX324)&lt;&gt;MONTH(BG$15)),
NETWORKDAYS.INTL($AW324,$AW324+_xlpm.DD,1,_xlpm.VD),
AND(MONTH($AW324)&lt;&gt;MONTH(BG$15),MONTH($AX324)=MONTH(BG$15)),
NETWORKDAYS.INTL(($AX324)-_xlpm.DD,$AX324,1,_xlpm.VD),
AND(MONTH($AW324)&lt;MONTH(BG$15),MONTH($AX324)&gt;MONTH(BG$15)),
NETWORKDAYS.INTL((EOMONTH(BG$15-1,1))-_xlpm.DD,EOMONTH(BG$15-1,1),1,_xlpm.VD),
AND(MONTH($AW324)=MONTH(BG$15),MONTH($AX324)=MONTH(BG$15)),
NETWORKDAYS.INTL($AW324,$AX324,1,_xlpm.VD)))),0)),
$DH324="месяц",
$BP324*BG324,
$DH324="неделя",
$BP324*BG324/7*(ROUNDUP((DAY(EOMONTH(BG$15,0)))/4,0))),
0)</f>
        <v/>
      </c>
      <c r="BY324" s="125">
        <f t="array" ref="BY324">
IFERROR(
_xlfn.IFS(
$DH324="день_1",
$BP324*$BL324/($AX324-$AW324+1)*BH324*(DAY(EOMONTH(BH$15,0))),
$DH324="день_2",
$BP324/30*MAX(MIN($AX324,EOMONTH(BH$15,0))-MAX($AW324,BH$15)+1,),
$DH324="раб.день",
$BP324/30*(IFERROR(
_xlfn.LET(_xlpm.VD,
CHOOSE(
{1;2;3;4;5;6;7;8;9;10;11;12;13;14;15;16;17;18},
45658,45659,45660,45661,45662,45663,45664,45665,45711,45724,45778,45779,45785,45786,45820,45821,45965,46022),
_xlfn.LET(_xlpm.DD,
MAX(MIN($AX324,EOMONTH(BH$15,0))-MAX($AW324,BH$15),),
_xlfn.IFS(
AND(MONTH($AW324)=MONTH(BH$15),MONTH($AX324)&lt;&gt;MONTH(BH$15)),
NETWORKDAYS.INTL($AW324,$AW324+_xlpm.DD,1,_xlpm.VD),
AND(MONTH($AW324)&lt;&gt;MONTH(BH$15),MONTH($AX324)=MONTH(BH$15)),
NETWORKDAYS.INTL(($AX324)-_xlpm.DD,$AX324,1,_xlpm.VD),
AND(MONTH($AW324)&lt;MONTH(BH$15),MONTH($AX324)&gt;MONTH(BH$15)),
NETWORKDAYS.INTL((EOMONTH(BH$15-1,1))-_xlpm.DD,EOMONTH(BH$15-1,1),1,_xlpm.VD),
AND(MONTH($AW324)=MONTH(BH$15),MONTH($AX324)=MONTH(BH$15)),
NETWORKDAYS.INTL($AW324,$AX324,1,_xlpm.VD)))),0)),
$DH324="месяц",
$BP324*BH324,
$DH324="неделя",
$BP324*BH324/7*(ROUNDUP((DAY(EOMONTH(BH$15,0)))/4,0))),
0)</f>
        <v/>
      </c>
      <c r="BZ324" s="125">
        <f t="array" ref="BZ324">
IFERROR(
_xlfn.IFS(
$DH324="день_1",
$BP324*$BL324/($AX324-$AW324+1)*BI324*(DAY(EOMONTH(BI$15,0))),
$DH324="день_2",
$BP324/30*MAX(MIN($AX324,EOMONTH(BI$15,0))-MAX($AW324,BI$15)+1,),
$DH324="раб.день",
$BP324/30*(IFERROR(
_xlfn.LET(_xlpm.VD,
CHOOSE(
{1;2;3;4;5;6;7;8;9;10;11;12;13;14;15;16;17;18},
45658,45659,45660,45661,45662,45663,45664,45665,45711,45724,45778,45779,45785,45786,45820,45821,45965,46022),
_xlfn.LET(_xlpm.DD,
MAX(MIN($AX324,EOMONTH(BI$15,0))-MAX($AW324,BI$15),),
_xlfn.IFS(
AND(MONTH($AW324)=MONTH(BI$15),MONTH($AX324)&lt;&gt;MONTH(BI$15)),
NETWORKDAYS.INTL($AW324,$AW324+_xlpm.DD,1,_xlpm.VD),
AND(MONTH($AW324)&lt;&gt;MONTH(BI$15),MONTH($AX324)=MONTH(BI$15)),
NETWORKDAYS.INTL(($AX324)-_xlpm.DD,$AX324,1,_xlpm.VD),
AND(MONTH($AW324)&lt;MONTH(BI$15),MONTH($AX324)&gt;MONTH(BI$15)),
NETWORKDAYS.INTL((EOMONTH(BI$15-1,1))-_xlpm.DD,EOMONTH(BI$15-1,1),1,_xlpm.VD),
AND(MONTH($AW324)=MONTH(BI$15),MONTH($AX324)=MONTH(BI$15)),
NETWORKDAYS.INTL($AW324,$AX324,1,_xlpm.VD)))),0)),
$DH324="месяц",
$BP324*BI324,
$DH324="неделя",
$BP324*BI324/7*(ROUNDUP((DAY(EOMONTH(BI$15,0)))/4,0))),
0)</f>
        <v/>
      </c>
      <c r="CA324" s="125">
        <f t="array" ref="CA324">
IFERROR(
_xlfn.IFS(
$DH324="день_1",
$BP324*$BL324/($AX324-$AW324+1)*BJ324*(DAY(EOMONTH(BJ$15,0))),
$DH324="день_2",
$BP324/30*MAX(MIN($AX324,EOMONTH(BJ$15,0))-MAX($AW324,BJ$15)+1,),
$DH324="раб.день",
$BP324/30*(IFERROR(
_xlfn.LET(_xlpm.VD,
CHOOSE(
{1;2;3;4;5;6;7;8;9;10;11;12;13;14;15;16;17;18},
45658,45659,45660,45661,45662,45663,45664,45665,45711,45724,45778,45779,45785,45786,45820,45821,45965,46022),
_xlfn.LET(_xlpm.DD,
MAX(MIN($AX324,EOMONTH(BJ$15,0))-MAX($AW324,BJ$15),),
_xlfn.IFS(
AND(MONTH($AW324)=MONTH(BJ$15),MONTH($AX324)&lt;&gt;MONTH(BJ$15)),
NETWORKDAYS.INTL($AW324,$AW324+_xlpm.DD,1,_xlpm.VD),
AND(MONTH($AW324)&lt;&gt;MONTH(BJ$15),MONTH($AX324)=MONTH(BJ$15)),
NETWORKDAYS.INTL(($AX324)-_xlpm.DD,$AX324,1,_xlpm.VD),
AND(MONTH($AW324)&lt;MONTH(BJ$15),MONTH($AX324)&gt;MONTH(BJ$15)),
NETWORKDAYS.INTL((EOMONTH(BJ$15-1,1))-_xlpm.DD,EOMONTH(BJ$15-1,1),1,_xlpm.VD),
AND(MONTH($AW324)=MONTH(BJ$15),MONTH($AX324)=MONTH(BJ$15)),
NETWORKDAYS.INTL($AW324,$AX324,1,_xlpm.VD)))),0)),
$DH324="месяц",
$BP324*BJ324,
$DH324="неделя",
$BP324*BJ324/7*(ROUNDUP((DAY(EOMONTH(BJ$15,0)))/4,0))),
0)</f>
        <v/>
      </c>
      <c r="CB324" s="125">
        <f t="array" ref="CB324">
IFERROR(
_xlfn.IFS(
$DH324="день_1",
$BP324*$BL324/($AX324-$AW324+1)*BK324*(DAY(EOMONTH(BK$15,0))),
$DH324="день_2",
$BP324/30*MAX(MIN($AX324,EOMONTH(BK$15,0))-MAX($AW324,BK$15)+1,),
$DH324="раб.день",
$BP324/30*(IFERROR(
_xlfn.LET(_xlpm.VD,
CHOOSE(
{1;2;3;4;5;6;7;8;9;10;11;12;13;14;15;16;17;18},
45658,45659,45660,45661,45662,45663,45664,45665,45711,45724,45778,45779,45785,45786,45820,45821,45965,46022),
_xlfn.LET(_xlpm.DD,
MAX(MIN($AX324,EOMONTH(BK$15,0))-MAX($AW324,BK$15),),
_xlfn.IFS(
AND(MONTH($AW324)=MONTH(BK$15),MONTH($AX324)&lt;&gt;MONTH(BK$15)),
NETWORKDAYS.INTL($AW324,$AW324+_xlpm.DD,1,_xlpm.VD),
AND(MONTH($AW324)&lt;&gt;MONTH(BK$15),MONTH($AX324)=MONTH(BK$15)),
NETWORKDAYS.INTL(($AX324)-_xlpm.DD,$AX324,1,_xlpm.VD),
AND(MONTH($AW324)&lt;MONTH(BK$15),MONTH($AX324)&gt;MONTH(BK$15)),
NETWORKDAYS.INTL((EOMONTH(BK$15-1,1))-_xlpm.DD,EOMONTH(BK$15-1,1),1,_xlpm.VD),
AND(MONTH($AW324)=MONTH(BK$15),MONTH($AX324)=MONTH(BK$15)),
NETWORKDAYS.INTL($AW324,$AX324,1,_xlpm.VD)))),0)),
$DH324="месяц",
$BP324*BK324,
$DH324="неделя",
$BP324*BK324/7*(ROUNDUP((DAY(EOMONTH(BK$15,0)))/4,0))),
0)</f>
        <v/>
      </c>
      <c r="CC324" s="125">
        <f>SUM($BQ324:$CB324)</f>
        <v/>
      </c>
      <c r="CD324" s="126">
        <f>SUM($EH324:$EH324)</f>
        <v/>
      </c>
      <c r="CE324" s="126">
        <f>$CD324*$AB324</f>
        <v/>
      </c>
      <c r="CF324" s="126">
        <f>SUM($EK324:$EK324)</f>
        <v/>
      </c>
      <c r="CG324" s="126">
        <f>$CF324*$AB324</f>
        <v/>
      </c>
      <c r="CH324" s="126">
        <f>SUM($CC324,$CE324,$CG324)</f>
        <v/>
      </c>
      <c r="CI324" s="126">
        <f>$CH324*(1+$CM324)</f>
        <v/>
      </c>
      <c r="CJ324" s="127" t="n">
        <v>0</v>
      </c>
      <c r="CK324" s="126">
        <f>SUM($CH324:$CH324)*(1+$CJ324)</f>
        <v/>
      </c>
      <c r="CL324" s="126">
        <f>SUM($CH324:$CH324)*(1+$CM324)</f>
        <v/>
      </c>
      <c r="CM324" s="59" t="inlineStr">
        <is>
          <t>20%</t>
        </is>
      </c>
      <c r="CN324" s="59" t="n"/>
      <c r="CO324" s="72" t="n"/>
      <c r="CP324" s="59" t="n"/>
      <c r="CQ324" s="73" t="n"/>
      <c r="CR324" s="73" t="n"/>
      <c r="CS324" s="73" t="n"/>
      <c r="CT324" s="72" t="n"/>
      <c r="CU324" s="79" t="inlineStr">
        <is>
          <t> </t>
        </is>
      </c>
      <c r="CV324" s="60" t="n"/>
      <c r="CW324" s="60" t="n"/>
      <c r="CX324" s="60" t="n"/>
      <c r="CY324" s="127">
        <f>IFERROR(($CC324-$EE324)/($EE324/(1-$DQ324)),0)</f>
        <v/>
      </c>
      <c r="CZ324" s="127">
        <f>IFERROR(1-$EI324/($CE324),0)</f>
        <v/>
      </c>
      <c r="DA324" s="127">
        <f>IFERROR(1-$EL324/($CG324),0)</f>
        <v/>
      </c>
      <c r="DB324" s="126">
        <f>ROUND(IFERROR(($CI324/(1+$CM324)-$EN324),0),2)</f>
        <v/>
      </c>
      <c r="DC324" s="128" t="n"/>
      <c r="DD324" s="125" t="n"/>
      <c r="DE324" s="75" t="n">
        <v>0</v>
      </c>
      <c r="DF324" s="128" t="n"/>
      <c r="DG324" s="125">
        <f>IF($DC324=0,0,$DD324*($DC324*100%-$DE324*$DF324))*SUM($AB324:$AB324)</f>
        <v/>
      </c>
      <c r="DH324" s="129" t="inlineStr">
        <is>
          <t>месяц</t>
        </is>
      </c>
      <c r="DI324" s="130">
        <f t="array" ref="DI324">IFERROR(
IF($ES324="LisChannel",
(ROUND(((INDEX({174.625;153.888888888889;130.972222222222},MATCH($AI324,{2;3;4}),0))*$AG324*$AI324),2)),0),0)</f>
        <v/>
      </c>
      <c r="DJ324" s="130">
        <f>
_xlfn.LET(_xlpm.X,
IFERROR(
IF($ES324="НовиковТВ",
(_xlfn.LET(_xlpm.NTV,
_xlfn.LET(_xlpm.MIN,350000,
IF(SUMIFS($DI:$DI,$ES:$ES,"НовиковТВ")&lt;=_xlpm.MIN,
(SUMIFS($DI:$DI,$ES:$ES,"НовиковТВ")/(COUNTIFS($ES:$ES,"НовиковТВ")))*_xlpm.MIN/SUMIFS($DI:$DI,$ES:$ES,"НовиковТВ"),
DI324)),
_xlpm.NTV+$DG324/(1-(1-(_xlpm.NTV)*(1-$DL324)*(1-$DM324)*(1-$DN324)*(1-$DO324)*(1-$DP324)/_xlpm.NTV))))/(1+$EP324),
$DI324+$DG324/(1-(1-($DI324)*(1-$DL324)*(1-$DM324)*(1-$DN324)*(1-$DO324)*(1-$DP324)/$DI324))),
0),
_xlpm.X*(1+$CM324)*(1+$CW324)-_xlpm.X*(1+$CM324)+_xlpm.X)</f>
        <v/>
      </c>
      <c r="DK324" s="125" t="inlineStr">
        <is>
          <t>послед.</t>
        </is>
      </c>
      <c r="DL324" s="63" t="n">
        <v>0</v>
      </c>
      <c r="DM324" s="63" t="n">
        <v>0</v>
      </c>
      <c r="DN324" s="63" t="n">
        <v>0</v>
      </c>
      <c r="DO324" s="63" t="n">
        <v>0</v>
      </c>
      <c r="DP324" s="63" t="n">
        <v>0</v>
      </c>
      <c r="DQ324" s="63">
        <f t="array" ref="DQ324">IFERROR(_xlfn.IFS(
$DK324="послед.",1-(1-$DL324)*(1-$DM324)*(1-$DN324)*(1-$DO324)*(1-$DP324),
$DK324="сумм.",$DL324+$DM324+$DN324+$DO324+$DP324),
0)</f>
        <v/>
      </c>
      <c r="DR324" s="125">
        <f t="array" ref="DR324">
IFERROR(
_xlfn.IFS(
$BL324=0,
0,
$BL324&gt;0,
_xlfn.IFS($DK324="послед.",
$DJ324*(1-$DL324)*(1-$DM324)*(1-$DN324)*(1-$DO324)*(1-$DP324),
$DK324="сумм.",
$DJ324*(1-($DL324+$DM324+$DN324+$DO324+$DP324)))),0)</f>
        <v/>
      </c>
      <c r="DS324" s="125">
        <f t="array" ref="DS324">
IFERROR(_xlfn.IFS(
$DH324="день_1",
$DR324*$BL324/($AX324-$AW324+1)*AZ324*(DAY(EOMONTH(AZ$15,0))),
$DH324="день_2",
$DR324/30*MAX(MIN($AX324,EOMONTH(AZ$15,0))-MAX($AW324,AZ$15)+1,),
$DH324="раб.день",
$DR324/30*(IFERROR(
_xlfn.LET(_xlpm.VD,
CHOOSE(
{1;2;3;4;5;6;7;8;9;10;11;12;13;14;15;16;17;18},
45658,45659,45660,45661,45662,45663,45664,45665,45711,45724,45778,45779,45785,45786,45820,45821,45965,46022),
_xlfn.LET(_xlpm.DD,
MAX(MIN($AX324,EOMONTH(AZ$15,0))-MAX($AW324,AZ$15),),
_xlfn.IFS(
AND(MONTH($AW324)=MONTH(AZ$15),MONTH($AX324)&lt;&gt;MONTH(AZ$15)),
NETWORKDAYS.INTL($AW324,$AW324+_xlpm.DD,1,_xlpm.VD),
AND(MONTH($AW324)&lt;&gt;MONTH(AZ$15),MONTH($AX324)=MONTH(AZ$15)),
NETWORKDAYS.INTL(($AX324)-_xlpm.DD,$AX324,1,_xlpm.VD),
AND(MONTH($AW324)&lt;MONTH(AZ$15),MONTH($AX324)&gt;MONTH(AZ$15)),
NETWORKDAYS.INTL((EOMONTH(AZ$15-1,1))-_xlpm.DD,EOMONTH(AZ$15-1,1),1,_xlpm.VD),
AND(MONTH($AW324)=MONTH(AZ$15),MONTH($AX324)=MONTH(AZ$15)),
NETWORKDAYS.INTL($AW324,$AX324,1,_xlpm.VD)))),0)),
$DH324="месяц",
$DR324*AZ324,
$DH324="неделя",
$DR324*AZ324/7*(ROUNDUP((DAY(EOMONTH(AZ$15,0)))/4,0))),
0)</f>
        <v/>
      </c>
      <c r="DT324" s="125">
        <f t="array" ref="DT324">
IFERROR(_xlfn.IFS(
$DH324="день_1",
$DR324*$BL324/($AX324-$AW324+1)*BA324*(DAY(EOMONTH(BA$15,0))),
$DH324="день_2",
$DR324/30*MAX(MIN($AX324,EOMONTH(BA$15,0))-MAX($AW324,BA$15)+1,),
$DH324="раб.день",
$DR324/30*(IFERROR(
_xlfn.LET(_xlpm.VD,
CHOOSE(
{1;2;3;4;5;6;7;8;9;10;11;12;13;14;15;16;17;18},
45658,45659,45660,45661,45662,45663,45664,45665,45711,45724,45778,45779,45785,45786,45820,45821,45965,46022),
_xlfn.LET(_xlpm.DD,
MAX(MIN($AX324,EOMONTH(BA$15,0))-MAX($AW324,BA$15),),
_xlfn.IFS(
AND(MONTH($AW324)=MONTH(BA$15),MONTH($AX324)&lt;&gt;MONTH(BA$15)),
NETWORKDAYS.INTL($AW324,$AW324+_xlpm.DD,1,_xlpm.VD),
AND(MONTH($AW324)&lt;&gt;MONTH(BA$15),MONTH($AX324)=MONTH(BA$15)),
NETWORKDAYS.INTL(($AX324)-_xlpm.DD,$AX324,1,_xlpm.VD),
AND(MONTH($AW324)&lt;MONTH(BA$15),MONTH($AX324)&gt;MONTH(BA$15)),
NETWORKDAYS.INTL((EOMONTH(BA$15-1,1))-_xlpm.DD,EOMONTH(BA$15-1,1),1,_xlpm.VD),
AND(MONTH($AW324)=MONTH(BA$15),MONTH($AX324)=MONTH(BA$15)),
NETWORKDAYS.INTL($AW324,$AX324,1,_xlpm.VD)))),0)),
$DH324="месяц",
$DR324*BA324,
$DH324="неделя",
$DR324*BA324/7*(ROUNDUP((DAY(EOMONTH(BA$15,0)))/4,0))),
0)</f>
        <v/>
      </c>
      <c r="DU324" s="125">
        <f t="array" ref="DU324">
IFERROR(_xlfn.IFS(
$DH324="день_1",
$DR324*$BL324/($AX324-$AW324+1)*BB324*(DAY(EOMONTH(BB$15,0))),
$DH324="день_2",
$DR324/30*MAX(MIN($AX324,EOMONTH(BB$15,0))-MAX($AW324,BB$15)+1,),
$DH324="раб.день",
$DR324/30*(IFERROR(
_xlfn.LET(_xlpm.VD,
CHOOSE(
{1;2;3;4;5;6;7;8;9;10;11;12;13;14;15;16;17;18},
45658,45659,45660,45661,45662,45663,45664,45665,45711,45724,45778,45779,45785,45786,45820,45821,45965,46022),
_xlfn.LET(_xlpm.DD,
MAX(MIN($AX324,EOMONTH(BB$15,0))-MAX($AW324,BB$15),),
_xlfn.IFS(
AND(MONTH($AW324)=MONTH(BB$15),MONTH($AX324)&lt;&gt;MONTH(BB$15)),
NETWORKDAYS.INTL($AW324,$AW324+_xlpm.DD,1,_xlpm.VD),
AND(MONTH($AW324)&lt;&gt;MONTH(BB$15),MONTH($AX324)=MONTH(BB$15)),
NETWORKDAYS.INTL(($AX324)-_xlpm.DD,$AX324,1,_xlpm.VD),
AND(MONTH($AW324)&lt;MONTH(BB$15),MONTH($AX324)&gt;MONTH(BB$15)),
NETWORKDAYS.INTL((EOMONTH(BB$15-1,1))-_xlpm.DD,EOMONTH(BB$15-1,1),1,_xlpm.VD),
AND(MONTH($AW324)=MONTH(BB$15),MONTH($AX324)=MONTH(BB$15)),
NETWORKDAYS.INTL($AW324,$AX324,1,_xlpm.VD)))),0)),
$DH324="месяц",
$DR324*BB324,
$DH324="неделя",
$DR324*BB324/7*(ROUNDUP((DAY(EOMONTH(BB$15,0)))/4,0))),
0)</f>
        <v/>
      </c>
      <c r="DV324" s="125">
        <f t="array" ref="DV324">
IFERROR(_xlfn.IFS(
$DH324="день_1",
$DR324*$BL324/($AX324-$AW324+1)*BC324*(DAY(EOMONTH(BC$15,0))),
$DH324="день_2",
$DR324/30*MAX(MIN($AX324,EOMONTH(BC$15,0))-MAX($AW324,BC$15)+1,),
$DH324="раб.день",
$DR324/30*(IFERROR(
_xlfn.LET(_xlpm.VD,
CHOOSE(
{1;2;3;4;5;6;7;8;9;10;11;12;13;14;15;16;17;18},
45658,45659,45660,45661,45662,45663,45664,45665,45711,45724,45778,45779,45785,45786,45820,45821,45965,46022),
_xlfn.LET(_xlpm.DD,
MAX(MIN($AX324,EOMONTH(BC$15,0))-MAX($AW324,BC$15),),
_xlfn.IFS(
AND(MONTH($AW324)=MONTH(BC$15),MONTH($AX324)&lt;&gt;MONTH(BC$15)),
NETWORKDAYS.INTL($AW324,$AW324+_xlpm.DD,1,_xlpm.VD),
AND(MONTH($AW324)&lt;&gt;MONTH(BC$15),MONTH($AX324)=MONTH(BC$15)),
NETWORKDAYS.INTL(($AX324)-_xlpm.DD,$AX324,1,_xlpm.VD),
AND(MONTH($AW324)&lt;MONTH(BC$15),MONTH($AX324)&gt;MONTH(BC$15)),
NETWORKDAYS.INTL((EOMONTH(BC$15-1,1))-_xlpm.DD,EOMONTH(BC$15-1,1),1,_xlpm.VD),
AND(MONTH($AW324)=MONTH(BC$15),MONTH($AX324)=MONTH(BC$15)),
NETWORKDAYS.INTL($AW324,$AX324,1,_xlpm.VD)))),0)),
$DH324="месяц",
$DR324*BC324,
$DH324="неделя",
$DR324*BC324/7*(ROUNDUP((DAY(EOMONTH(BC$15,0)))/4,0))),
0)</f>
        <v/>
      </c>
      <c r="DW324" s="125">
        <f t="array" ref="DW324">
IFERROR(_xlfn.IFS(
$DH324="день_1",
$DR324*$BL324/($AX324-$AW324+1)*BD324*(DAY(EOMONTH(BD$15,0))),
$DH324="день_2",
$DR324/30*MAX(MIN($AX324,EOMONTH(BD$15,0))-MAX($AW324,BD$15)+1,),
$DH324="раб.день",
$DR324/30*(IFERROR(
_xlfn.LET(_xlpm.VD,
CHOOSE(
{1;2;3;4;5;6;7;8;9;10;11;12;13;14;15;16;17;18},
45658,45659,45660,45661,45662,45663,45664,45665,45711,45724,45778,45779,45785,45786,45820,45821,45965,46022),
_xlfn.LET(_xlpm.DD,
MAX(MIN($AX324,EOMONTH(BD$15,0))-MAX($AW324,BD$15),),
_xlfn.IFS(
AND(MONTH($AW324)=MONTH(BD$15),MONTH($AX324)&lt;&gt;MONTH(BD$15)),
NETWORKDAYS.INTL($AW324,$AW324+_xlpm.DD,1,_xlpm.VD),
AND(MONTH($AW324)&lt;&gt;MONTH(BD$15),MONTH($AX324)=MONTH(BD$15)),
NETWORKDAYS.INTL(($AX324)-_xlpm.DD,$AX324,1,_xlpm.VD),
AND(MONTH($AW324)&lt;MONTH(BD$15),MONTH($AX324)&gt;MONTH(BD$15)),
NETWORKDAYS.INTL((EOMONTH(BD$15-1,1))-_xlpm.DD,EOMONTH(BD$15-1,1),1,_xlpm.VD),
AND(MONTH($AW324)=MONTH(BD$15),MONTH($AX324)=MONTH(BD$15)),
NETWORKDAYS.INTL($AW324,$AX324,1,_xlpm.VD)))),0)),
$DH324="месяц",
$DR324*BD324,
$DH324="неделя",
$DR324*BD324/7*(ROUNDUP((DAY(EOMONTH(BD$15,0)))/4,0))),
0)</f>
        <v/>
      </c>
      <c r="DX324" s="125">
        <f t="array" ref="DX324">
IFERROR(_xlfn.IFS(
$DH324="день_1",
$DR324*$BL324/($AX324-$AW324+1)*BE324*(DAY(EOMONTH(BE$15,0))),
$DH324="день_2",
$DR324/30*MAX(MIN($AX324,EOMONTH(BE$15,0))-MAX($AW324,BE$15)+1,),
$DH324="раб.день",
$DR324/30*(IFERROR(
_xlfn.LET(_xlpm.VD,
CHOOSE(
{1;2;3;4;5;6;7;8;9;10;11;12;13;14;15;16;17;18},
45658,45659,45660,45661,45662,45663,45664,45665,45711,45724,45778,45779,45785,45786,45820,45821,45965,46022),
_xlfn.LET(_xlpm.DD,
MAX(MIN($AX324,EOMONTH(BE$15,0))-MAX($AW324,BE$15),),
_xlfn.IFS(
AND(MONTH($AW324)=MONTH(BE$15),MONTH($AX324)&lt;&gt;MONTH(BE$15)),
NETWORKDAYS.INTL($AW324,$AW324+_xlpm.DD,1,_xlpm.VD),
AND(MONTH($AW324)&lt;&gt;MONTH(BE$15),MONTH($AX324)=MONTH(BE$15)),
NETWORKDAYS.INTL(($AX324)-_xlpm.DD,$AX324,1,_xlpm.VD),
AND(MONTH($AW324)&lt;MONTH(BE$15),MONTH($AX324)&gt;MONTH(BE$15)),
NETWORKDAYS.INTL((EOMONTH(BE$15-1,1))-_xlpm.DD,EOMONTH(BE$15-1,1),1,_xlpm.VD),
AND(MONTH($AW324)=MONTH(BE$15),MONTH($AX324)=MONTH(BE$15)),
NETWORKDAYS.INTL($AW324,$AX324,1,_xlpm.VD)))),0)),
$DH324="месяц",
$DR324*BE324,
$DH324="неделя",
$DR324*BE324/7*(ROUNDUP((DAY(EOMONTH(BE$15,0)))/4,0))),
0)</f>
        <v/>
      </c>
      <c r="DY324" s="125">
        <f t="array" ref="DY324">
IFERROR(_xlfn.IFS(
$DH324="день_1",
$DR324*$BL324/($AX324-$AW324+1)*BF324*(DAY(EOMONTH(BF$15,0))),
$DH324="день_2",
$DR324/30*MAX(MIN($AX324,EOMONTH(BF$15,0))-MAX($AW324,BF$15)+1,),
$DH324="раб.день",
$DR324/30*(IFERROR(
_xlfn.LET(_xlpm.VD,
CHOOSE(
{1;2;3;4;5;6;7;8;9;10;11;12;13;14;15;16;17;18},
45658,45659,45660,45661,45662,45663,45664,45665,45711,45724,45778,45779,45785,45786,45820,45821,45965,46022),
_xlfn.LET(_xlpm.DD,
MAX(MIN($AX324,EOMONTH(BF$15,0))-MAX($AW324,BF$15),),
_xlfn.IFS(
AND(MONTH($AW324)=MONTH(BF$15),MONTH($AX324)&lt;&gt;MONTH(BF$15)),
NETWORKDAYS.INTL($AW324,$AW324+_xlpm.DD,1,_xlpm.VD),
AND(MONTH($AW324)&lt;&gt;MONTH(BF$15),MONTH($AX324)=MONTH(BF$15)),
NETWORKDAYS.INTL(($AX324)-_xlpm.DD,$AX324,1,_xlpm.VD),
AND(MONTH($AW324)&lt;MONTH(BF$15),MONTH($AX324)&gt;MONTH(BF$15)),
NETWORKDAYS.INTL((EOMONTH(BF$15-1,1))-_xlpm.DD,EOMONTH(BF$15-1,1),1,_xlpm.VD),
AND(MONTH($AW324)=MONTH(BF$15),MONTH($AX324)=MONTH(BF$15)),
NETWORKDAYS.INTL($AW324,$AX324,1,_xlpm.VD)))),0)),
$DH324="месяц",
$DR324*BF324,
$DH324="неделя",
$DR324*BF324/7*(ROUNDUP((DAY(EOMONTH(BF$15,0)))/4,0))),
0)</f>
        <v/>
      </c>
      <c r="DZ324" s="125">
        <f t="array" ref="DZ324">
IFERROR(_xlfn.IFS(
$DH324="день_1",
$DR324*$BL324/($AX324-$AW324+1)*BG324*(DAY(EOMONTH(BG$15,0))),
$DH324="день_2",
$DR324/30*MAX(MIN($AX324,EOMONTH(BG$15,0))-MAX($AW324,BG$15)+1,),
$DH324="раб.день",
$DR324/30*(IFERROR(
_xlfn.LET(_xlpm.VD,
CHOOSE(
{1;2;3;4;5;6;7;8;9;10;11;12;13;14;15;16;17;18},
45658,45659,45660,45661,45662,45663,45664,45665,45711,45724,45778,45779,45785,45786,45820,45821,45965,46022),
_xlfn.LET(_xlpm.DD,
MAX(MIN($AX324,EOMONTH(BG$15,0))-MAX($AW324,BG$15),),
_xlfn.IFS(
AND(MONTH($AW324)=MONTH(BG$15),MONTH($AX324)&lt;&gt;MONTH(BG$15)),
NETWORKDAYS.INTL($AW324,$AW324+_xlpm.DD,1,_xlpm.VD),
AND(MONTH($AW324)&lt;&gt;MONTH(BG$15),MONTH($AX324)=MONTH(BG$15)),
NETWORKDAYS.INTL(($AX324)-_xlpm.DD,$AX324,1,_xlpm.VD),
AND(MONTH($AW324)&lt;MONTH(BG$15),MONTH($AX324)&gt;MONTH(BG$15)),
NETWORKDAYS.INTL((EOMONTH(BG$15-1,1))-_xlpm.DD,EOMONTH(BG$15-1,1),1,_xlpm.VD),
AND(MONTH($AW324)=MONTH(BG$15),MONTH($AX324)=MONTH(BG$15)),
NETWORKDAYS.INTL($AW324,$AX324,1,_xlpm.VD)))),0)),
$DH324="месяц",
$DR324*BG324,
$DH324="неделя",
$DR324*BG324/7*(ROUNDUP((DAY(EOMONTH(BG$15,0)))/4,0))),
0)</f>
        <v/>
      </c>
      <c r="EA324" s="125">
        <f t="array" ref="EA324">
IFERROR(_xlfn.IFS(
$DH324="день_1",
$DR324*$BL324/($AX324-$AW324+1)*BH324*(DAY(EOMONTH(BH$15,0))),
$DH324="день_2",
$DR324/30*MAX(MIN($AX324,EOMONTH(BH$15,0))-MAX($AW324,BH$15)+1,),
$DH324="раб.день",
$DR324/30*(IFERROR(
_xlfn.LET(_xlpm.VD,
CHOOSE(
{1;2;3;4;5;6;7;8;9;10;11;12;13;14;15;16;17;18},
45658,45659,45660,45661,45662,45663,45664,45665,45711,45724,45778,45779,45785,45786,45820,45821,45965,46022),
_xlfn.LET(_xlpm.DD,
MAX(MIN($AX324,EOMONTH(BH$15,0))-MAX($AW324,BH$15),),
_xlfn.IFS(
AND(MONTH($AW324)=MONTH(BH$15),MONTH($AX324)&lt;&gt;MONTH(BH$15)),
NETWORKDAYS.INTL($AW324,$AW324+_xlpm.DD,1,_xlpm.VD),
AND(MONTH($AW324)&lt;&gt;MONTH(BH$15),MONTH($AX324)=MONTH(BH$15)),
NETWORKDAYS.INTL(($AX324)-_xlpm.DD,$AX324,1,_xlpm.VD),
AND(MONTH($AW324)&lt;MONTH(BH$15),MONTH($AX324)&gt;MONTH(BH$15)),
NETWORKDAYS.INTL((EOMONTH(BH$15-1,1))-_xlpm.DD,EOMONTH(BH$15-1,1),1,_xlpm.VD),
AND(MONTH($AW324)=MONTH(BH$15),MONTH($AX324)=MONTH(BH$15)),
NETWORKDAYS.INTL($AW324,$AX324,1,_xlpm.VD)))),0)),
$DH324="месяц",
$DR324*BH324,
$DH324="неделя",
$DR324*BH324/7*(ROUNDUP((DAY(EOMONTH(BH$15,0)))/4,0))),
0)</f>
        <v/>
      </c>
      <c r="EB324" s="125">
        <f t="array" ref="EB324">
IFERROR(_xlfn.IFS(
$DH324="день_1",
$DR324*$BL324/($AX324-$AW324+1)*BI324*(DAY(EOMONTH(BI$15,0))),
$DH324="день_2",
$DR324/30*MAX(MIN($AX324,EOMONTH(BI$15,0))-MAX($AW324,BI$15)+1,),
$DH324="раб.день",
$DR324/30*(IFERROR(
_xlfn.LET(_xlpm.VD,
CHOOSE(
{1;2;3;4;5;6;7;8;9;10;11;12;13;14;15;16;17;18},
45658,45659,45660,45661,45662,45663,45664,45665,45711,45724,45778,45779,45785,45786,45820,45821,45965,46022),
_xlfn.LET(_xlpm.DD,
MAX(MIN($AX324,EOMONTH(BI$15,0))-MAX($AW324,BI$15),),
_xlfn.IFS(
AND(MONTH($AW324)=MONTH(BI$15),MONTH($AX324)&lt;&gt;MONTH(BI$15)),
NETWORKDAYS.INTL($AW324,$AW324+_xlpm.DD,1,_xlpm.VD),
AND(MONTH($AW324)&lt;&gt;MONTH(BI$15),MONTH($AX324)=MONTH(BI$15)),
NETWORKDAYS.INTL(($AX324)-_xlpm.DD,$AX324,1,_xlpm.VD),
AND(MONTH($AW324)&lt;MONTH(BI$15),MONTH($AX324)&gt;MONTH(BI$15)),
NETWORKDAYS.INTL((EOMONTH(BI$15-1,1))-_xlpm.DD,EOMONTH(BI$15-1,1),1,_xlpm.VD),
AND(MONTH($AW324)=MONTH(BI$15),MONTH($AX324)=MONTH(BI$15)),
NETWORKDAYS.INTL($AW324,$AX324,1,_xlpm.VD)))),0)),
$DH324="месяц",
$DR324*BI324,
$DH324="неделя",
$DR324*BI324/7*(ROUNDUP((DAY(EOMONTH(BI$15,0)))/4,0))),
0)</f>
        <v/>
      </c>
      <c r="EC324" s="125">
        <f t="array" ref="EC324">
IFERROR(_xlfn.IFS(
$DH324="день_1",
$DR324*$BL324/($AX324-$AW324+1)*BJ324*(DAY(EOMONTH(BJ$15,0))),
$DH324="день_2",
$DR324/30*MAX(MIN($AX324,EOMONTH(BJ$15,0))-MAX($AW324,BJ$15)+1,),
$DH324="раб.день",
$DR324/30*(IFERROR(
_xlfn.LET(_xlpm.VD,
CHOOSE(
{1;2;3;4;5;6;7;8;9;10;11;12;13;14;15;16;17;18},
45658,45659,45660,45661,45662,45663,45664,45665,45711,45724,45778,45779,45785,45786,45820,45821,45965,46022),
_xlfn.LET(_xlpm.DD,
MAX(MIN($AX324,EOMONTH(BJ$15,0))-MAX($AW324,BJ$15),),
_xlfn.IFS(
AND(MONTH($AW324)=MONTH(BJ$15),MONTH($AX324)&lt;&gt;MONTH(BJ$15)),
NETWORKDAYS.INTL($AW324,$AW324+_xlpm.DD,1,_xlpm.VD),
AND(MONTH($AW324)&lt;&gt;MONTH(BJ$15),MONTH($AX324)=MONTH(BJ$15)),
NETWORKDAYS.INTL(($AX324)-_xlpm.DD,$AX324,1,_xlpm.VD),
AND(MONTH($AW324)&lt;MONTH(BJ$15),MONTH($AX324)&gt;MONTH(BJ$15)),
NETWORKDAYS.INTL((EOMONTH(BJ$15-1,1))-_xlpm.DD,EOMONTH(BJ$15-1,1),1,_xlpm.VD),
AND(MONTH($AW324)=MONTH(BJ$15),MONTH($AX324)=MONTH(BJ$15)),
NETWORKDAYS.INTL($AW324,$AX324,1,_xlpm.VD)))),0)),
$DH324="месяц",
$DR324*BJ324,
$DH324="неделя",
$DR324*BJ324/7*(ROUNDUP((DAY(EOMONTH(BJ$15,0)))/4,0))),
0)</f>
        <v/>
      </c>
      <c r="ED324" s="125">
        <f t="array" ref="ED324">
IFERROR(_xlfn.IFS(
$DH324="день_1",
$DR324*$BL324/($AX324-$AW324+1)*BK324*(DAY(EOMONTH(BK$15,0))),
$DH324="день_2",
$DR324/30*MAX(MIN($AX324,EOMONTH(BK$15,0))-MAX($AW324,BK$15)+1,),
$DH324="раб.день",
$DR324/30*(IFERROR(
_xlfn.LET(_xlpm.VD,
CHOOSE(
{1;2;3;4;5;6;7;8;9;10;11;12;13;14;15;16;17;18},
45658,45659,45660,45661,45662,45663,45664,45665,45711,45724,45778,45779,45785,45786,45820,45821,45965,46022),
_xlfn.LET(_xlpm.DD,
MAX(MIN($AX324,EOMONTH(BK$15,0))-MAX($AW324,BK$15),),
_xlfn.IFS(
AND(MONTH($AW324)=MONTH(BK$15),MONTH($AX324)&lt;&gt;MONTH(BK$15)),
NETWORKDAYS.INTL($AW324,$AW324+_xlpm.DD,1,_xlpm.VD),
AND(MONTH($AW324)&lt;&gt;MONTH(BK$15),MONTH($AX324)=MONTH(BK$15)),
NETWORKDAYS.INTL(($AX324)-_xlpm.DD,$AX324,1,_xlpm.VD),
AND(MONTH($AW324)&lt;MONTH(BK$15),MONTH($AX324)&gt;MONTH(BK$15)),
NETWORKDAYS.INTL((EOMONTH(BK$15-1,1))-_xlpm.DD,EOMONTH(BK$15-1,1),1,_xlpm.VD),
AND(MONTH($AW324)=MONTH(BK$15),MONTH($AX324)=MONTH(BK$15)),
NETWORKDAYS.INTL($AW324,$AX324,1,_xlpm.VD)))),0)),
$DH324="месяц",
$DR324*BK324,
$DH324="неделя",
$DR324*BK324/7*(ROUNDUP((DAY(EOMONTH(BK$15,0)))/4,0))),
0)</f>
        <v/>
      </c>
      <c r="EE324" s="125">
        <f>SUM($DS324,$DT324,$DU324,$DV324,$DW324,$DX324,$DY324,$DZ324,$EA324,$EB324,$EC324,$ED324)</f>
        <v/>
      </c>
      <c r="EF324" s="125">
        <f>IFERROR(ROUND($EE324*(1+$EP324),2),0)</f>
        <v/>
      </c>
      <c r="EG324" s="128" t="n">
        <v>1</v>
      </c>
      <c r="EH324" s="126" t="n">
        <v>0</v>
      </c>
      <c r="EI324" s="126">
        <f>ROUND(SUM($EH324:$EH324)*SUM($AB324:$AB324)*$EG324,2)</f>
        <v/>
      </c>
      <c r="EJ324" s="126">
        <f>ROUND($EI324*(1+$EP324),2)</f>
        <v/>
      </c>
      <c r="EK324" s="126" t="n">
        <v>0</v>
      </c>
      <c r="EL324" s="126">
        <f>ROUND(SUM($EK324:$EK324)*SUM($AB324:$AB324)*$EG324,2)</f>
        <v/>
      </c>
      <c r="EM324" s="126">
        <f>ROUND($EL324*(1+$EP324),2)</f>
        <v/>
      </c>
      <c r="EN324" s="126">
        <f>SUM($EE324,$EI324,$EL324)</f>
        <v/>
      </c>
      <c r="EO324" s="126">
        <f>SUM($EF324,$EJ324,$EM324)</f>
        <v/>
      </c>
      <c r="EP324" s="59" t="inlineStr">
        <is>
          <t>20%</t>
        </is>
      </c>
      <c r="EQ324" s="59" t="n"/>
      <c r="ER324" s="60">
        <f t="array" ref="ER324">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MATCH(ES324,
{"AMS";"RussOutdoor";"HD Outdoor";"Ingroup";"IQ";"Ledproduction";"LisChannel";"Logic";"Media-PPL";"NovikovTV | НовиковТВ";"SMA";"SOK";"КрокусТВ | CrocusTV | IndoorTV";"Сити";"ТЯК Москва"},
0)),"")</f>
        <v/>
      </c>
      <c r="ES324" s="60" t="n"/>
      <c r="ET324" s="60">
        <f t="array" ref="ET324">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MATCH(ES324,
{"AMS";"RussOutdoor";"HD Outdoor";"Ingroup";"IQ";"Ledproduction";"LisChannel";"Logic";"Media-PPL";"NovikovTV | НовиковТВ";"SMA";"SOK";"КрокусТВ | CrocusTV | IndoorTV";"Сити";"ТЯК Москва"},
0)),"")</f>
        <v/>
      </c>
      <c r="EU324" s="60" t="n"/>
      <c r="EV324" s="60" t="n"/>
      <c r="EX324" s="110">
        <f t="array" ref="EX324">
($AR324/30
+N("ТРАФИК ПЛОЩАДКИ"))*
(IFERROR(
_xlfn.LET(
_xlpm.GPR,
HLOOKUP($L324,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(MATCH($T324,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IF($Q324="цифровой",_xlpm.GPR/$AG324,_xlpm.GPR/60)),
0)
+N("DWELL TIME"))*
(IF($AB324=0,0,IF($AB324=1,0.3,IF($AB324=2,0.5,IF($AB324&gt;2,1))))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_xlfn.IFS($AC324="да",1.2,$AC324="нет",1)*
_xlfn.IFS($AD324="да",1.2,$AD324="нет",1)*
IF(R324="статический",1,1.2)*
$X324*
INDEX(
{1.2;1;1.2;1.2;1;1.2;1.2;1.2;1.2;1.2;1.2;1;1.2;1.2;1.2;1.2;1;1;1.2;1.2;1.2;1;1;1;1;1.2;1.2;1.2;1.2;1;1;1;1;1.2;1.2;1.2;1.2;1.2;1.2;1.2;1.2;1;1;1.2;1;1;1;1;1.5;1;1;1.5;1.5;1.2},
MATCH($Q324,_xlpm.MI,0)))&gt;{0.02;0.04;0.06;0.1;0.2;0.4;0.6;0.8;1;2;4;6})),
{0;1;2;3;4;5;6;7;8;9;10;11;12},
0)))
+N("КОЭФФИЦИЕНТ КОНТАКТА"))))*
(_xlfn.IFS($X324&lt;0.1,$X324/1000,$X324&gt;25,5.2,AND($X324&gt;=0.1,$X324&lt;=25),(($X324*2+0.1)/10)*($X324/10)))*
IFERROR((_xlfn.LET(
_xlpm.MA,
{0;0.8;0.85;0.9;0.95;1},
_xlpm.MAA,
{0;1;2;3;4;5},
INDEX(_xlpm.MA,MATCH(SUMPRODUCT(--((IF(ROUND(_xlpm.MAA,1)&gt;5,5,ROUND($AB324,1)))&gt;{0;1;2;3;4;5})),_xlpm.MAA,0)))
+N("КОЭФФИЦИЕНТ КОЛ-ВО КОНСТРУКЦИЙ")),1)*
$AB324,0))*
(IF($Q324="цифровой",$AG324/15*$AI324,1)
+N("ДЛЯ ЦИФРЫ"))</f>
        <v/>
      </c>
      <c r="EY324" s="110">
        <f>IFERROR(EX324*AY324,0)</f>
        <v/>
      </c>
      <c r="EZ324" s="131">
        <f>IFERROR(DP324/EY324*1000,0)</f>
        <v/>
      </c>
      <c r="FA324" s="112">
        <f>IFERROR(FC324/FB324,0)</f>
        <v/>
      </c>
      <c r="FB324" s="112">
        <f>IFERROR((FC324/(EY324/FF324*#REF!))*0.825,0)</f>
        <v/>
      </c>
      <c r="FC324" s="112">
        <f>IFERROR(((EX324*30/AR324)*100)/30,0)</f>
        <v/>
      </c>
      <c r="FD324" s="112">
        <f>IFERROR(EY324/G324*100%,0)</f>
        <v/>
      </c>
      <c r="FE324" s="112">
        <f>IFERROR(FD324/FC324*100%,0)</f>
        <v/>
      </c>
      <c r="FF324" s="110">
        <f>IFERROR(AR324/30*AY324,0)</f>
        <v/>
      </c>
    </row>
    <row r="325" ht="13" customHeight="1">
      <c r="A325" s="59" t="n"/>
      <c r="B325" s="60" t="n"/>
      <c r="C325" s="60" t="n"/>
      <c r="D325" s="60">
        <f t="array" ref="D325">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MATCH($E325,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25" s="60">
        <f t="array" ref="E325">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MATCH($F325,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25" s="60" t="inlineStr"/>
      <c r="G325" s="60" t="n"/>
      <c r="H325" s="60">
        <f t="array" ref="H325">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MATCH($I325,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25" s="60" t="n"/>
      <c r="J325" s="60" t="n"/>
      <c r="K325" s="60" t="n"/>
      <c r="L325" s="60" t="n"/>
      <c r="M325" s="60" t="n"/>
      <c r="N325" s="60" t="n"/>
      <c r="O325" s="60" t="n"/>
      <c r="P325" s="60">
        <f t="array" ref="P325">
_xlfn.IFS(
ISNUMBER(MATCH($Q325,{"шелфбаннер","разделитель","монетница","чековая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ISNUMBER(MATCH($Q325,{"LED/LCD","видеокулер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ISNUMBER(MATCH($Q325,{"автомобиль","машина","выставочное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ISNUMBER(MATCH($Q325,{"билборд","лифтовая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ISNUMBER(MATCH($Q325,{"навигация","подвесной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ISNUMBER(MATCH($Q325,{"движущаяся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ISNUMBER(MATCH($Q325,{"каталог","журнал"},)),
"Пресса",
$Q325="","")</f>
        <v/>
      </c>
      <c r="Q325" s="60" t="n"/>
      <c r="R325" s="60">
        <f t="array" ref="R325">
IFERROR(
_xlfn.IFS(
OR(ISNUMBER(MATCH($Q325,{"экспозиция","макет","стенд","автостенд","авто стенд","выставочное пространство","выставочные стенды","модульные выставочные стенды","3Д конструкция","3D конструкция"},)),P325="Экспонирование"),
"нестандартный",
ISNUMBER(MATCH($Q325,{"скроллер","призматрон"},)),
"динамический",
$P325="Видео",
"цифровой",
OR($P325="Пресса",$P325="Щит",$P325="POSm",$P325="Подвес",$P325="Брендирование/оклейка"),
"статический"),"")</f>
        <v/>
      </c>
      <c r="S325" s="59" t="n"/>
      <c r="T325" s="60" t="n"/>
      <c r="U325" s="60" t="n"/>
      <c r="V325" s="60">
        <f>
IF(P325="Видео",
"цифровой постер/ролик",
IF(ISNUMBER(MATCH(Q325,{"короб световой","короб световой | лайтбокс","короб световой | кристалайт","лайтбокс","лайт бокс","кристалайт","LB","lightbox"},)),
"бэклит",
IF(P325="Брендирование/оклейка",
"перфарированная пленка/самоклейка",
IF(P325="Экспонирование",
"под запрос",
IF(P325="Подвес",
"баннер/ткань",
"")))))</f>
        <v/>
      </c>
      <c r="W325" s="59" t="n"/>
      <c r="X325" s="59" t="n"/>
      <c r="Y325" s="59" t="n"/>
      <c r="Z325" s="61" t="n"/>
      <c r="AA325" s="61" t="n"/>
      <c r="AB325" s="61">
        <f>IF(BL325&gt;0,Z325,0)</f>
        <v/>
      </c>
      <c r="AC325" s="59" t="n"/>
      <c r="AD325" s="59" t="n"/>
      <c r="AE325" s="59" t="n"/>
      <c r="AF325" s="59" t="n"/>
      <c r="AG325" s="59" t="n"/>
      <c r="AH325" s="59" t="n"/>
      <c r="AI325" s="59" t="n"/>
      <c r="AJ325" s="59" t="n"/>
      <c r="AK325" s="59" t="n"/>
      <c r="AL325" s="62">
        <f>IFERROR(IF(OR(R325="статический",R325="динамический",R325="нестандартный",R325="",R325=""),"-",IF(AND(AH325="-",AI325="-"),"-",AK325*3600/AH325*AI325)),"-")</f>
        <v/>
      </c>
      <c r="AM325" s="62">
        <f>IFERROR(IF(OR(R325="статический",R325="динамический",R325="",R325="", R325="BTL",R325="нестандартный"),"-",AG325*AI325*AL325/60),"-")</f>
        <v/>
      </c>
      <c r="AN325" s="63">
        <f>IFERROR(IF(AH325="","-",AG325*AI325/AH325),"-")</f>
        <v/>
      </c>
      <c r="AO325" s="59">
        <f>IFERROR(IF(OR($R325="статический",$R325="динамический",$R325="",$R325="",$R325="BTL",$R325="нестандартный"),"-",$AL325*$AY325),"-")</f>
        <v/>
      </c>
      <c r="AP325" s="62">
        <f>IFERROR(IF(OR($R325="статический",$R325="динамический",$R325="",$R325="",$R325="BTL",$R325="нестандартный"),"-",$AM325*AY325),"-")</f>
        <v/>
      </c>
      <c r="AQ325" s="64" t="n"/>
      <c r="AR325" s="61" t="n"/>
      <c r="AS325" s="61" t="n"/>
      <c r="AT325" s="61" t="n"/>
      <c r="AU325" s="65" t="n"/>
      <c r="AV325" s="124">
        <f>IFERROR(DR325/AT325*1000,"n/a")</f>
        <v/>
      </c>
      <c r="AW325" s="67" t="n"/>
      <c r="AX325" s="67" t="n"/>
      <c r="AY325" s="43">
        <f>IFERROR(IF(OR($AW325="",$AX325=""),"",_xlfn.DAYS($AX325+1,$AW325)),"")</f>
        <v/>
      </c>
      <c r="AZ325" s="68">
        <f t="array" ref="AZ325">
_xlfn.LET(_xlpm.COEFF,
IF($AW325+$AX325=0,0,IF(MAX(MIN($AX325,EOMONTH(AZ$15,0))-MAX($AW325,AZ$15)+1,)&gt;0,1,0)),
_xlfn.IFS(
$ES325="LisChannel",
_xlpm.COEFF*
INDEX({1;1;1.2;1.2;1;1;1;1;1.2;1.2;1.2;1.2},
MATCH(MONTH(AZ$15),
{1,2,3,4,5,6,7,8,9,10,11,12})),
CONCATENATE($ES325," ",$L325)="RussOutdoor метро",
_xlpm.COEFF*
INDEX({0.8;0.9;1.1;1.1;1;1;1;1;1.1;1.1;1.1;1.1},
MATCH(MONTH(AZ$15),
{1,2,3,4,5,6,7,8,9,10,11,12})),
$ES325&lt;&gt;"LisChannel",
_xlpm.COEFF,
$ES325&lt;&gt;"RussOutdoor",
_xlpm.COEFF))</f>
        <v/>
      </c>
      <c r="BA325" s="68">
        <f t="array" ref="BA325">
_xlfn.LET(_xlpm.COEFF,
IF($AW325+$AX325=0,0,IF(MAX(MIN($AX325,EOMONTH(BA$15,0))-MAX($AW325,BA$15)+1,)&gt;0,1,0)),
_xlfn.IFS(
$ES325="LisChannel",
_xlpm.COEFF*
INDEX({1;1;1.2;1.2;1;1;1;1;1.2;1.2;1.2;1.2},
MATCH(MONTH(BA$15),
{1,2,3,4,5,6,7,8,9,10,11,12})),
CONCATENATE($ES325," ",$L325)="RussOutdoor метро",
_xlpm.COEFF*
INDEX({0.8;0.9;1.1;1.1;1;1;1;1;1.1;1.1;1.1;1.1},
MATCH(MONTH(BA$15),
{1,2,3,4,5,6,7,8,9,10,11,12})),
$ES325&lt;&gt;"LisChannel",
_xlpm.COEFF,
$ES325&lt;&gt;"RussOutdoor",
_xlpm.COEFF))</f>
        <v/>
      </c>
      <c r="BB325" s="68">
        <f t="array" ref="BB325">
_xlfn.LET(_xlpm.COEFF,
IF($AW325+$AX325=0,0,IF(MAX(MIN($AX325,EOMONTH(BB$15,0))-MAX($AW325,BB$15)+1,)&gt;0,1,0)),
_xlfn.IFS(
$ES325="LisChannel",
_xlpm.COEFF*
INDEX({1;1;1.2;1.2;1;1;1;1;1.2;1.2;1.2;1.2},
MATCH(MONTH(BB$15),
{1,2,3,4,5,6,7,8,9,10,11,12})),
CONCATENATE($ES325," ",$L325)="RussOutdoor метро",
_xlpm.COEFF*
INDEX({0.8;0.9;1.1;1.1;1;1;1;1;1.1;1.1;1.1;1.1},
MATCH(MONTH(BB$15),
{1,2,3,4,5,6,7,8,9,10,11,12})),
$ES325&lt;&gt;"LisChannel",
_xlpm.COEFF,
$ES325&lt;&gt;"RussOutdoor",
_xlpm.COEFF))</f>
        <v/>
      </c>
      <c r="BC325" s="68">
        <f t="array" ref="BC325">
_xlfn.LET(_xlpm.COEFF,
IF($AW325+$AX325=0,0,IF(MAX(MIN($AX325,EOMONTH(BC$15,0))-MAX($AW325,BC$15)+1,)&gt;0,1,0)),
_xlfn.IFS(
$ES325="LisChannel",
_xlpm.COEFF*
INDEX({1;1;1.2;1.2;1;1;1;1;1.2;1.2;1.2;1.2},
MATCH(MONTH(BC$15),
{1,2,3,4,5,6,7,8,9,10,11,12})),
CONCATENATE($ES325," ",$L325)="RussOutdoor метро",
_xlpm.COEFF*
INDEX({0.8;0.9;1.1;1.1;1;1;1;1;1.1;1.1;1.1;1.1},
MATCH(MONTH(BC$15),
{1,2,3,4,5,6,7,8,9,10,11,12})),
$ES325&lt;&gt;"LisChannel",
_xlpm.COEFF,
$ES325&lt;&gt;"RussOutdoor",
_xlpm.COEFF))</f>
        <v/>
      </c>
      <c r="BD325" s="68">
        <f t="array" ref="BD325">
_xlfn.LET(_xlpm.COEFF,
IF($AW325+$AX325=0,0,IF(MAX(MIN($AX325,EOMONTH(BD$15,0))-MAX($AW325,BD$15)+1,)&gt;0,1,0)),
_xlfn.IFS(
$ES325="LisChannel",
_xlpm.COEFF*
INDEX({1;1;1.2;1.2;1;1;1;1;1.2;1.2;1.2;1.2},
MATCH(MONTH(BD$15),
{1,2,3,4,5,6,7,8,9,10,11,12})),
CONCATENATE($ES325," ",$L325)="RussOutdoor метро",
_xlpm.COEFF*
INDEX({0.8;0.9;1.1;1.1;1;1;1;1;1.1;1.1;1.1;1.1},
MATCH(MONTH(BD$15),
{1,2,3,4,5,6,7,8,9,10,11,12})),
$ES325&lt;&gt;"LisChannel",
_xlpm.COEFF,
$ES325&lt;&gt;"RussOutdoor",
_xlpm.COEFF))</f>
        <v/>
      </c>
      <c r="BE325" s="68">
        <f t="array" ref="BE325">
_xlfn.LET(_xlpm.COEFF,
IF($AW325+$AX325=0,0,IF(MAX(MIN($AX325,EOMONTH(BE$15,0))-MAX($AW325,BE$15)+1,)&gt;0,1,0)),
_xlfn.IFS(
$ES325="LisChannel",
_xlpm.COEFF*
INDEX({1;1;1.2;1.2;1;1;1;1;1.2;1.2;1.2;1.2},
MATCH(MONTH(BE$15),
{1,2,3,4,5,6,7,8,9,10,11,12})),
CONCATENATE($ES325," ",$L325)="RussOutdoor метро",
_xlpm.COEFF*
INDEX({0.8;0.9;1.1;1.1;1;1;1;1;1.1;1.1;1.1;1.1},
MATCH(MONTH(BE$15),
{1,2,3,4,5,6,7,8,9,10,11,12})),
$ES325&lt;&gt;"LisChannel",
_xlpm.COEFF,
$ES325&lt;&gt;"RussOutdoor",
_xlpm.COEFF))</f>
        <v/>
      </c>
      <c r="BF325" s="68">
        <f t="array" ref="BF325">
_xlfn.LET(_xlpm.COEFF,
IF($AW325+$AX325=0,0,IF(MAX(MIN($AX325,EOMONTH(BF$15,0))-MAX($AW325,BF$15)+1,)&gt;0,1,0)),
_xlfn.IFS(
$ES325="LisChannel",
_xlpm.COEFF*
INDEX({1;1;1.2;1.2;1;1;1;1;1.2;1.2;1.2;1.2},
MATCH(MONTH(BF$15),
{1,2,3,4,5,6,7,8,9,10,11,12})),
CONCATENATE($ES325," ",$L325)="RussOutdoor метро",
_xlpm.COEFF*
INDEX({0.8;0.9;1.1;1.1;1;1;1;1;1.1;1.1;1.1;1.1},
MATCH(MONTH(BF$15),
{1,2,3,4,5,6,7,8,9,10,11,12})),
$ES325&lt;&gt;"LisChannel",
_xlpm.COEFF,
$ES325&lt;&gt;"RussOutdoor",
_xlpm.COEFF))</f>
        <v/>
      </c>
      <c r="BG325" s="68">
        <f t="array" ref="BG325">
_xlfn.LET(_xlpm.COEFF,
IF($AW325+$AX325=0,0,IF(MAX(MIN($AX325,EOMONTH(BG$15,0))-MAX($AW325,BG$15)+1,)&gt;0,1,0)),
_xlfn.IFS(
$ES325="LisChannel",
_xlpm.COEFF*
INDEX({1;1;1.2;1.2;1;1;1;1;1.2;1.2;1.2;1.2},
MATCH(MONTH(BG$15),
{1,2,3,4,5,6,7,8,9,10,11,12})),
CONCATENATE($ES325," ",$L325)="RussOutdoor метро",
_xlpm.COEFF*
INDEX({0.8;0.9;1.1;1.1;1;1;1;1;1.1;1.1;1.1;1.1},
MATCH(MONTH(BG$15),
{1,2,3,4,5,6,7,8,9,10,11,12})),
$ES325&lt;&gt;"LisChannel",
_xlpm.COEFF,
$ES325&lt;&gt;"RussOutdoor",
_xlpm.COEFF))</f>
        <v/>
      </c>
      <c r="BH325" s="68">
        <f t="array" ref="BH325">
_xlfn.LET(_xlpm.COEFF,
IF($AW325+$AX325=0,0,IF(MAX(MIN($AX325,EOMONTH(BH$15,0))-MAX($AW325,BH$15)+1,)&gt;0,1,0)),
_xlfn.IFS(
$ES325="LisChannel",
_xlpm.COEFF*
INDEX({1;1;1.2;1.2;1;1;1;1;1.2;1.2;1.2;1.2},
MATCH(MONTH(BH$15),
{1,2,3,4,5,6,7,8,9,10,11,12})),
CONCATENATE($ES325," ",$L325)="RussOutdoor метро",
_xlpm.COEFF*
INDEX({0.8;0.9;1.1;1.1;1;1;1;1;1.1;1.1;1.1;1.1},
MATCH(MONTH(BH$15),
{1,2,3,4,5,6,7,8,9,10,11,12})),
$ES325&lt;&gt;"LisChannel",
_xlpm.COEFF,
$ES325&lt;&gt;"RussOutdoor",
_xlpm.COEFF))</f>
        <v/>
      </c>
      <c r="BI325" s="68">
        <f t="array" ref="BI325">
_xlfn.LET(_xlpm.COEFF,
IF($AW325+$AX325=0,0,IF(MAX(MIN($AX325,EOMONTH(BI$15,0))-MAX($AW325,BI$15)+1,)&gt;0,1,0)),
_xlfn.IFS(
$ES325="LisChannel",
_xlpm.COEFF*
INDEX({1;1;1.2;1.2;1;1;1;1;1.2;1.2;1.2;1.2},
MATCH(MONTH(BI$15),
{1,2,3,4,5,6,7,8,9,10,11,12})),
CONCATENATE($ES325," ",$L325)="RussOutdoor метро",
_xlpm.COEFF*
INDEX({0.8;0.9;1.1;1.1;1;1;1;1;1.1;1.1;1.1;1.1},
MATCH(MONTH(BI$15),
{1,2,3,4,5,6,7,8,9,10,11,12})),
$ES325&lt;&gt;"LisChannel",
_xlpm.COEFF,
$ES325&lt;&gt;"RussOutdoor",
_xlpm.COEFF))</f>
        <v/>
      </c>
      <c r="BJ325" s="68">
        <f t="array" ref="BJ325">
_xlfn.LET(_xlpm.COEFF,
IF($AW325+$AX325=0,0,IF(MAX(MIN($AX325,EOMONTH(BJ$15,0))-MAX($AW325,BJ$15)+1,)&gt;0,1,0)),
_xlfn.IFS(
$ES325="LisChannel",
_xlpm.COEFF*
INDEX({1;1;1.2;1.2;1;1;1;1;1.2;1.2;1.2;1.2},
MATCH(MONTH(BJ$15),
{1,2,3,4,5,6,7,8,9,10,11,12})),
CONCATENATE($ES325," ",$L325)="RussOutdoor метро",
_xlpm.COEFF*
INDEX({0.8;0.9;1.1;1.1;1;1;1;1;1.1;1.1;1.1;1.1},
MATCH(MONTH(BJ$15),
{1,2,3,4,5,6,7,8,9,10,11,12})),
$ES325&lt;&gt;"LisChannel",
_xlpm.COEFF,
$ES325&lt;&gt;"RussOutdoor",
_xlpm.COEFF))</f>
        <v/>
      </c>
      <c r="BK325" s="68">
        <f t="array" ref="BK325">
_xlfn.LET(_xlpm.COEFF,
IF($AW325+$AX325=0,0,IF(MAX(MIN($AX325,EOMONTH(BK$15,0))-MAX($AW325,BK$15)+1,)&gt;0,1,0)),
_xlfn.IFS(
$ES325="LisChannel",
_xlpm.COEFF*
INDEX({1;1;1.2;1.2;1;1;1;1;1.2;1.2;1.2;1.2},
MATCH(MONTH(BK$15),
{1,2,3,4,5,6,7,8,9,10,11,12})),
CONCATENATE($ES325," ",$L325)="RussOutdoor метро",
_xlpm.COEFF*
INDEX({0.8;0.9;1.1;1.1;1;1;1;1;1.1;1.1;1.1;1.1},
MATCH(MONTH(BK$15),
{1,2,3,4,5,6,7,8,9,10,11,12})),
$ES325&lt;&gt;"LisChannel",
_xlpm.COEFF,
$ES325&lt;&gt;"RussOutdoor",
_xlpm.COEFF))</f>
        <v/>
      </c>
      <c r="BL325" s="62">
        <f>COUNTIFS($AZ325:$BK325,"&gt;0")</f>
        <v/>
      </c>
      <c r="BM325" s="65" t="n"/>
      <c r="BN325" s="125">
        <f>$DJ325</f>
        <v/>
      </c>
      <c r="BO325" s="63">
        <f>$DQ325</f>
        <v/>
      </c>
      <c r="BP325" s="125">
        <f>
IFERROR(
IF($BL325=0,0,
$BN325*(1-$BO325)),
0)</f>
        <v/>
      </c>
      <c r="BQ325" s="125">
        <f t="array" ref="BQ325">
IFERROR(
_xlfn.IFS(
$DH325="день_1",
$BP325*$BL325/($AX325-$AW325+1)*AZ325*(DAY(EOMONTH(AZ$15,0))),
$DH325="день_2",
$BP325/30*MAX(MIN($AX325,EOMONTH(AZ$15,0))-MAX($AW325,AZ$15)+1,),
$DH325="раб.день",
$BP325/30*(IFERROR(
_xlfn.LET(_xlpm.VD,
CHOOSE(
{1;2;3;4;5;6;7;8;9;10;11;12;13;14;15;16;17;18},
45658,45659,45660,45661,45662,45663,45664,45665,45711,45724,45778,45779,45785,45786,45820,45821,45965,46022),
_xlfn.LET(_xlpm.DD,
MAX(MIN($AX325,EOMONTH(AZ$15,0))-MAX($AW325,AZ$15),),
_xlfn.IFS(
AND(MONTH($AW325)=MONTH(AZ$15),MONTH($AX325)&lt;&gt;MONTH(AZ$15)),
NETWORKDAYS.INTL($AW325,$AW325+_xlpm.DD,1,_xlpm.VD),
AND(MONTH($AW325)&lt;&gt;MONTH(AZ$15),MONTH($AX325)=MONTH(AZ$15)),
NETWORKDAYS.INTL(($AX325)-_xlpm.DD,$AX325,1,_xlpm.VD),
AND(MONTH($AW325)&lt;MONTH(AZ$15),MONTH($AX325)&gt;MONTH(AZ$15)),
NETWORKDAYS.INTL((EOMONTH(AZ$15-1,1))-_xlpm.DD,EOMONTH(AZ$15-1,1),1,_xlpm.VD),
AND(MONTH($AW325)=MONTH(AZ$15),MONTH($AX325)=MONTH(AZ$15)),
NETWORKDAYS.INTL($AW325,$AX325,1,_xlpm.VD)))),0)),
$DH325="месяц",
$BP325*AZ325,
$DH325="неделя",
$BP325*AZ325/7*(ROUNDUP((DAY(EOMONTH(AZ$15,0)))/4,0))),
0)</f>
        <v/>
      </c>
      <c r="BR325" s="125">
        <f t="array" ref="BR325">
IFERROR(
_xlfn.IFS(
$DH325="день_1",
$BP325*$BL325/($AX325-$AW325+1)*BA325*(DAY(EOMONTH(BA$15,0))),
$DH325="день_2",
$BP325/30*MAX(MIN($AX325,EOMONTH(BA$15,0))-MAX($AW325,BA$15)+1,),
$DH325="раб.день",
$BP325/30*(IFERROR(
_xlfn.LET(_xlpm.VD,
CHOOSE(
{1;2;3;4;5;6;7;8;9;10;11;12;13;14;15;16;17;18},
45658,45659,45660,45661,45662,45663,45664,45665,45711,45724,45778,45779,45785,45786,45820,45821,45965,46022),
_xlfn.LET(_xlpm.DD,
MAX(MIN($AX325,EOMONTH(BA$15,0))-MAX($AW325,BA$15),),
_xlfn.IFS(
AND(MONTH($AW325)=MONTH(BA$15),MONTH($AX325)&lt;&gt;MONTH(BA$15)),
NETWORKDAYS.INTL($AW325,$AW325+_xlpm.DD,1,_xlpm.VD),
AND(MONTH($AW325)&lt;&gt;MONTH(BA$15),MONTH($AX325)=MONTH(BA$15)),
NETWORKDAYS.INTL(($AX325)-_xlpm.DD,$AX325,1,_xlpm.VD),
AND(MONTH($AW325)&lt;MONTH(BA$15),MONTH($AX325)&gt;MONTH(BA$15)),
NETWORKDAYS.INTL((EOMONTH(BA$15-1,1))-_xlpm.DD,EOMONTH(BA$15-1,1),1,_xlpm.VD),
AND(MONTH($AW325)=MONTH(BA$15),MONTH($AX325)=MONTH(BA$15)),
NETWORKDAYS.INTL($AW325,$AX325,1,_xlpm.VD)))),0)),
$DH325="месяц",
$BP325*BA325,
$DH325="неделя",
$BP325*BA325/7*(ROUNDUP((DAY(EOMONTH(BA$15,0)))/4,0))),
0)</f>
        <v/>
      </c>
      <c r="BS325" s="125">
        <f t="array" ref="BS325">
IFERROR(
_xlfn.IFS(
$DH325="день_1",
$BP325*$BL325/($AX325-$AW325+1)*BB325*(DAY(EOMONTH(BB$15,0))),
$DH325="день_2",
$BP325/30*MAX(MIN($AX325,EOMONTH(BB$15,0))-MAX($AW325,BB$15)+1,),
$DH325="раб.день",
$BP325/30*(IFERROR(
_xlfn.LET(_xlpm.VD,
CHOOSE(
{1;2;3;4;5;6;7;8;9;10;11;12;13;14;15;16;17;18},
45658,45659,45660,45661,45662,45663,45664,45665,45711,45724,45778,45779,45785,45786,45820,45821,45965,46022),
_xlfn.LET(_xlpm.DD,
MAX(MIN($AX325,EOMONTH(BB$15,0))-MAX($AW325,BB$15),),
_xlfn.IFS(
AND(MONTH($AW325)=MONTH(BB$15),MONTH($AX325)&lt;&gt;MONTH(BB$15)),
NETWORKDAYS.INTL($AW325,$AW325+_xlpm.DD,1,_xlpm.VD),
AND(MONTH($AW325)&lt;&gt;MONTH(BB$15),MONTH($AX325)=MONTH(BB$15)),
NETWORKDAYS.INTL(($AX325)-_xlpm.DD,$AX325,1,_xlpm.VD),
AND(MONTH($AW325)&lt;MONTH(BB$15),MONTH($AX325)&gt;MONTH(BB$15)),
NETWORKDAYS.INTL((EOMONTH(BB$15-1,1))-_xlpm.DD,EOMONTH(BB$15-1,1),1,_xlpm.VD),
AND(MONTH($AW325)=MONTH(BB$15),MONTH($AX325)=MONTH(BB$15)),
NETWORKDAYS.INTL($AW325,$AX325,1,_xlpm.VD)))),0)),
$DH325="месяц",
$BP325*BB325,
$DH325="неделя",
$BP325*BB325/7*(ROUNDUP((DAY(EOMONTH(BB$15,0)))/4,0))),
0)</f>
        <v/>
      </c>
      <c r="BT325" s="125">
        <f t="array" ref="BT325">
IFERROR(
_xlfn.IFS(
$DH325="день_1",
$BP325*$BL325/($AX325-$AW325+1)*BC325*(DAY(EOMONTH(BC$15,0))),
$DH325="день_2",
$BP325/30*MAX(MIN($AX325,EOMONTH(BC$15,0))-MAX($AW325,BC$15)+1,),
$DH325="раб.день",
$BP325/30*(IFERROR(
_xlfn.LET(_xlpm.VD,
CHOOSE(
{1;2;3;4;5;6;7;8;9;10;11;12;13;14;15;16;17;18},
45658,45659,45660,45661,45662,45663,45664,45665,45711,45724,45778,45779,45785,45786,45820,45821,45965,46022),
_xlfn.LET(_xlpm.DD,
MAX(MIN($AX325,EOMONTH(BC$15,0))-MAX($AW325,BC$15),),
_xlfn.IFS(
AND(MONTH($AW325)=MONTH(BC$15),MONTH($AX325)&lt;&gt;MONTH(BC$15)),
NETWORKDAYS.INTL($AW325,$AW325+_xlpm.DD,1,_xlpm.VD),
AND(MONTH($AW325)&lt;&gt;MONTH(BC$15),MONTH($AX325)=MONTH(BC$15)),
NETWORKDAYS.INTL(($AX325)-_xlpm.DD,$AX325,1,_xlpm.VD),
AND(MONTH($AW325)&lt;MONTH(BC$15),MONTH($AX325)&gt;MONTH(BC$15)),
NETWORKDAYS.INTL((EOMONTH(BC$15-1,1))-_xlpm.DD,EOMONTH(BC$15-1,1),1,_xlpm.VD),
AND(MONTH($AW325)=MONTH(BC$15),MONTH($AX325)=MONTH(BC$15)),
NETWORKDAYS.INTL($AW325,$AX325,1,_xlpm.VD)))),0)),
$DH325="месяц",
$BP325*BC325,
$DH325="неделя",
$BP325*BC325/7*(ROUNDUP((DAY(EOMONTH(BC$15,0)))/4,0))),
0)</f>
        <v/>
      </c>
      <c r="BU325" s="125">
        <f t="array" ref="BU325">
IFERROR(
_xlfn.IFS(
$DH325="день_1",
$BP325*$BL325/($AX325-$AW325+1)*BD325*(DAY(EOMONTH(BD$15,0))),
$DH325="день_2",
$BP325/30*MAX(MIN($AX325,EOMONTH(BD$15,0))-MAX($AW325,BD$15)+1,),
$DH325="раб.день",
$BP325/30*(IFERROR(
_xlfn.LET(_xlpm.VD,
CHOOSE(
{1;2;3;4;5;6;7;8;9;10;11;12;13;14;15;16;17;18},
45658,45659,45660,45661,45662,45663,45664,45665,45711,45724,45778,45779,45785,45786,45820,45821,45965,46022),
_xlfn.LET(_xlpm.DD,
MAX(MIN($AX325,EOMONTH(BD$15,0))-MAX($AW325,BD$15),),
_xlfn.IFS(
AND(MONTH($AW325)=MONTH(BD$15),MONTH($AX325)&lt;&gt;MONTH(BD$15)),
NETWORKDAYS.INTL($AW325,$AW325+_xlpm.DD,1,_xlpm.VD),
AND(MONTH($AW325)&lt;&gt;MONTH(BD$15),MONTH($AX325)=MONTH(BD$15)),
NETWORKDAYS.INTL(($AX325)-_xlpm.DD,$AX325,1,_xlpm.VD),
AND(MONTH($AW325)&lt;MONTH(BD$15),MONTH($AX325)&gt;MONTH(BD$15)),
NETWORKDAYS.INTL((EOMONTH(BD$15-1,1))-_xlpm.DD,EOMONTH(BD$15-1,1),1,_xlpm.VD),
AND(MONTH($AW325)=MONTH(BD$15),MONTH($AX325)=MONTH(BD$15)),
NETWORKDAYS.INTL($AW325,$AX325,1,_xlpm.VD)))),0)),
$DH325="месяц",
$BP325*BD325,
$DH325="неделя",
$BP325*BD325/7*(ROUNDUP((DAY(EOMONTH(BD$15,0)))/4,0))),
0)</f>
        <v/>
      </c>
      <c r="BV325" s="125">
        <f t="array" ref="BV325">
IFERROR(
_xlfn.IFS(
$DH325="день_1",
$BP325*$BL325/($AX325-$AW325+1)*BE325*(DAY(EOMONTH(BE$15,0))),
$DH325="день_2",
$BP325/30*MAX(MIN($AX325,EOMONTH(BE$15,0))-MAX($AW325,BE$15)+1,),
$DH325="раб.день",
$BP325/30*(IFERROR(
_xlfn.LET(_xlpm.VD,
CHOOSE(
{1;2;3;4;5;6;7;8;9;10;11;12;13;14;15;16;17;18},
45658,45659,45660,45661,45662,45663,45664,45665,45711,45724,45778,45779,45785,45786,45820,45821,45965,46022),
_xlfn.LET(_xlpm.DD,
MAX(MIN($AX325,EOMONTH(BE$15,0))-MAX($AW325,BE$15),),
_xlfn.IFS(
AND(MONTH($AW325)=MONTH(BE$15),MONTH($AX325)&lt;&gt;MONTH(BE$15)),
NETWORKDAYS.INTL($AW325,$AW325+_xlpm.DD,1,_xlpm.VD),
AND(MONTH($AW325)&lt;&gt;MONTH(BE$15),MONTH($AX325)=MONTH(BE$15)),
NETWORKDAYS.INTL(($AX325)-_xlpm.DD,$AX325,1,_xlpm.VD),
AND(MONTH($AW325)&lt;MONTH(BE$15),MONTH($AX325)&gt;MONTH(BE$15)),
NETWORKDAYS.INTL((EOMONTH(BE$15-1,1))-_xlpm.DD,EOMONTH(BE$15-1,1),1,_xlpm.VD),
AND(MONTH($AW325)=MONTH(BE$15),MONTH($AX325)=MONTH(BE$15)),
NETWORKDAYS.INTL($AW325,$AX325,1,_xlpm.VD)))),0)),
$DH325="месяц",
$BP325*BE325,
$DH325="неделя",
$BP325*BE325/7*(ROUNDUP((DAY(EOMONTH(BE$15,0)))/4,0))),
0)</f>
        <v/>
      </c>
      <c r="BW325" s="125">
        <f t="array" ref="BW325">
IFERROR(
_xlfn.IFS(
$DH325="день_1",
$BP325*$BL325/($AX325-$AW325+1)*BF325*(DAY(EOMONTH(BF$15,0))),
$DH325="день_2",
$BP325/30*MAX(MIN($AX325,EOMONTH(BF$15,0))-MAX($AW325,BF$15)+1,),
$DH325="раб.день",
$BP325/30*(IFERROR(
_xlfn.LET(_xlpm.VD,
CHOOSE(
{1;2;3;4;5;6;7;8;9;10;11;12;13;14;15;16;17;18},
45658,45659,45660,45661,45662,45663,45664,45665,45711,45724,45778,45779,45785,45786,45820,45821,45965,46022),
_xlfn.LET(_xlpm.DD,
MAX(MIN($AX325,EOMONTH(BF$15,0))-MAX($AW325,BF$15),),
_xlfn.IFS(
AND(MONTH($AW325)=MONTH(BF$15),MONTH($AX325)&lt;&gt;MONTH(BF$15)),
NETWORKDAYS.INTL($AW325,$AW325+_xlpm.DD,1,_xlpm.VD),
AND(MONTH($AW325)&lt;&gt;MONTH(BF$15),MONTH($AX325)=MONTH(BF$15)),
NETWORKDAYS.INTL(($AX325)-_xlpm.DD,$AX325,1,_xlpm.VD),
AND(MONTH($AW325)&lt;MONTH(BF$15),MONTH($AX325)&gt;MONTH(BF$15)),
NETWORKDAYS.INTL((EOMONTH(BF$15-1,1))-_xlpm.DD,EOMONTH(BF$15-1,1),1,_xlpm.VD),
AND(MONTH($AW325)=MONTH(BF$15),MONTH($AX325)=MONTH(BF$15)),
NETWORKDAYS.INTL($AW325,$AX325,1,_xlpm.VD)))),0)),
$DH325="месяц",
$BP325*BF325,
$DH325="неделя",
$BP325*BF325/7*(ROUNDUP((DAY(EOMONTH(BF$15,0)))/4,0))),
0)</f>
        <v/>
      </c>
      <c r="BX325" s="125">
        <f t="array" ref="BX325">
IFERROR(
_xlfn.IFS(
$DH325="день_1",
$BP325*$BL325/($AX325-$AW325+1)*BG325*(DAY(EOMONTH(BG$15,0))),
$DH325="день_2",
$BP325/30*MAX(MIN($AX325,EOMONTH(BG$15,0))-MAX($AW325,BG$15)+1,),
$DH325="раб.день",
$BP325/30*(IFERROR(
_xlfn.LET(_xlpm.VD,
CHOOSE(
{1;2;3;4;5;6;7;8;9;10;11;12;13;14;15;16;17;18},
45658,45659,45660,45661,45662,45663,45664,45665,45711,45724,45778,45779,45785,45786,45820,45821,45965,46022),
_xlfn.LET(_xlpm.DD,
MAX(MIN($AX325,EOMONTH(BG$15,0))-MAX($AW325,BG$15),),
_xlfn.IFS(
AND(MONTH($AW325)=MONTH(BG$15),MONTH($AX325)&lt;&gt;MONTH(BG$15)),
NETWORKDAYS.INTL($AW325,$AW325+_xlpm.DD,1,_xlpm.VD),
AND(MONTH($AW325)&lt;&gt;MONTH(BG$15),MONTH($AX325)=MONTH(BG$15)),
NETWORKDAYS.INTL(($AX325)-_xlpm.DD,$AX325,1,_xlpm.VD),
AND(MONTH($AW325)&lt;MONTH(BG$15),MONTH($AX325)&gt;MONTH(BG$15)),
NETWORKDAYS.INTL((EOMONTH(BG$15-1,1))-_xlpm.DD,EOMONTH(BG$15-1,1),1,_xlpm.VD),
AND(MONTH($AW325)=MONTH(BG$15),MONTH($AX325)=MONTH(BG$15)),
NETWORKDAYS.INTL($AW325,$AX325,1,_xlpm.VD)))),0)),
$DH325="месяц",
$BP325*BG325,
$DH325="неделя",
$BP325*BG325/7*(ROUNDUP((DAY(EOMONTH(BG$15,0)))/4,0))),
0)</f>
        <v/>
      </c>
      <c r="BY325" s="125">
        <f t="array" ref="BY325">
IFERROR(
_xlfn.IFS(
$DH325="день_1",
$BP325*$BL325/($AX325-$AW325+1)*BH325*(DAY(EOMONTH(BH$15,0))),
$DH325="день_2",
$BP325/30*MAX(MIN($AX325,EOMONTH(BH$15,0))-MAX($AW325,BH$15)+1,),
$DH325="раб.день",
$BP325/30*(IFERROR(
_xlfn.LET(_xlpm.VD,
CHOOSE(
{1;2;3;4;5;6;7;8;9;10;11;12;13;14;15;16;17;18},
45658,45659,45660,45661,45662,45663,45664,45665,45711,45724,45778,45779,45785,45786,45820,45821,45965,46022),
_xlfn.LET(_xlpm.DD,
MAX(MIN($AX325,EOMONTH(BH$15,0))-MAX($AW325,BH$15),),
_xlfn.IFS(
AND(MONTH($AW325)=MONTH(BH$15),MONTH($AX325)&lt;&gt;MONTH(BH$15)),
NETWORKDAYS.INTL($AW325,$AW325+_xlpm.DD,1,_xlpm.VD),
AND(MONTH($AW325)&lt;&gt;MONTH(BH$15),MONTH($AX325)=MONTH(BH$15)),
NETWORKDAYS.INTL(($AX325)-_xlpm.DD,$AX325,1,_xlpm.VD),
AND(MONTH($AW325)&lt;MONTH(BH$15),MONTH($AX325)&gt;MONTH(BH$15)),
NETWORKDAYS.INTL((EOMONTH(BH$15-1,1))-_xlpm.DD,EOMONTH(BH$15-1,1),1,_xlpm.VD),
AND(MONTH($AW325)=MONTH(BH$15),MONTH($AX325)=MONTH(BH$15)),
NETWORKDAYS.INTL($AW325,$AX325,1,_xlpm.VD)))),0)),
$DH325="месяц",
$BP325*BH325,
$DH325="неделя",
$BP325*BH325/7*(ROUNDUP((DAY(EOMONTH(BH$15,0)))/4,0))),
0)</f>
        <v/>
      </c>
      <c r="BZ325" s="125">
        <f t="array" ref="BZ325">
IFERROR(
_xlfn.IFS(
$DH325="день_1",
$BP325*$BL325/($AX325-$AW325+1)*BI325*(DAY(EOMONTH(BI$15,0))),
$DH325="день_2",
$BP325/30*MAX(MIN($AX325,EOMONTH(BI$15,0))-MAX($AW325,BI$15)+1,),
$DH325="раб.день",
$BP325/30*(IFERROR(
_xlfn.LET(_xlpm.VD,
CHOOSE(
{1;2;3;4;5;6;7;8;9;10;11;12;13;14;15;16;17;18},
45658,45659,45660,45661,45662,45663,45664,45665,45711,45724,45778,45779,45785,45786,45820,45821,45965,46022),
_xlfn.LET(_xlpm.DD,
MAX(MIN($AX325,EOMONTH(BI$15,0))-MAX($AW325,BI$15),),
_xlfn.IFS(
AND(MONTH($AW325)=MONTH(BI$15),MONTH($AX325)&lt;&gt;MONTH(BI$15)),
NETWORKDAYS.INTL($AW325,$AW325+_xlpm.DD,1,_xlpm.VD),
AND(MONTH($AW325)&lt;&gt;MONTH(BI$15),MONTH($AX325)=MONTH(BI$15)),
NETWORKDAYS.INTL(($AX325)-_xlpm.DD,$AX325,1,_xlpm.VD),
AND(MONTH($AW325)&lt;MONTH(BI$15),MONTH($AX325)&gt;MONTH(BI$15)),
NETWORKDAYS.INTL((EOMONTH(BI$15-1,1))-_xlpm.DD,EOMONTH(BI$15-1,1),1,_xlpm.VD),
AND(MONTH($AW325)=MONTH(BI$15),MONTH($AX325)=MONTH(BI$15)),
NETWORKDAYS.INTL($AW325,$AX325,1,_xlpm.VD)))),0)),
$DH325="месяц",
$BP325*BI325,
$DH325="неделя",
$BP325*BI325/7*(ROUNDUP((DAY(EOMONTH(BI$15,0)))/4,0))),
0)</f>
        <v/>
      </c>
      <c r="CA325" s="125">
        <f t="array" ref="CA325">
IFERROR(
_xlfn.IFS(
$DH325="день_1",
$BP325*$BL325/($AX325-$AW325+1)*BJ325*(DAY(EOMONTH(BJ$15,0))),
$DH325="день_2",
$BP325/30*MAX(MIN($AX325,EOMONTH(BJ$15,0))-MAX($AW325,BJ$15)+1,),
$DH325="раб.день",
$BP325/30*(IFERROR(
_xlfn.LET(_xlpm.VD,
CHOOSE(
{1;2;3;4;5;6;7;8;9;10;11;12;13;14;15;16;17;18},
45658,45659,45660,45661,45662,45663,45664,45665,45711,45724,45778,45779,45785,45786,45820,45821,45965,46022),
_xlfn.LET(_xlpm.DD,
MAX(MIN($AX325,EOMONTH(BJ$15,0))-MAX($AW325,BJ$15),),
_xlfn.IFS(
AND(MONTH($AW325)=MONTH(BJ$15),MONTH($AX325)&lt;&gt;MONTH(BJ$15)),
NETWORKDAYS.INTL($AW325,$AW325+_xlpm.DD,1,_xlpm.VD),
AND(MONTH($AW325)&lt;&gt;MONTH(BJ$15),MONTH($AX325)=MONTH(BJ$15)),
NETWORKDAYS.INTL(($AX325)-_xlpm.DD,$AX325,1,_xlpm.VD),
AND(MONTH($AW325)&lt;MONTH(BJ$15),MONTH($AX325)&gt;MONTH(BJ$15)),
NETWORKDAYS.INTL((EOMONTH(BJ$15-1,1))-_xlpm.DD,EOMONTH(BJ$15-1,1),1,_xlpm.VD),
AND(MONTH($AW325)=MONTH(BJ$15),MONTH($AX325)=MONTH(BJ$15)),
NETWORKDAYS.INTL($AW325,$AX325,1,_xlpm.VD)))),0)),
$DH325="месяц",
$BP325*BJ325,
$DH325="неделя",
$BP325*BJ325/7*(ROUNDUP((DAY(EOMONTH(BJ$15,0)))/4,0))),
0)</f>
        <v/>
      </c>
      <c r="CB325" s="125">
        <f t="array" ref="CB325">
IFERROR(
_xlfn.IFS(
$DH325="день_1",
$BP325*$BL325/($AX325-$AW325+1)*BK325*(DAY(EOMONTH(BK$15,0))),
$DH325="день_2",
$BP325/30*MAX(MIN($AX325,EOMONTH(BK$15,0))-MAX($AW325,BK$15)+1,),
$DH325="раб.день",
$BP325/30*(IFERROR(
_xlfn.LET(_xlpm.VD,
CHOOSE(
{1;2;3;4;5;6;7;8;9;10;11;12;13;14;15;16;17;18},
45658,45659,45660,45661,45662,45663,45664,45665,45711,45724,45778,45779,45785,45786,45820,45821,45965,46022),
_xlfn.LET(_xlpm.DD,
MAX(MIN($AX325,EOMONTH(BK$15,0))-MAX($AW325,BK$15),),
_xlfn.IFS(
AND(MONTH($AW325)=MONTH(BK$15),MONTH($AX325)&lt;&gt;MONTH(BK$15)),
NETWORKDAYS.INTL($AW325,$AW325+_xlpm.DD,1,_xlpm.VD),
AND(MONTH($AW325)&lt;&gt;MONTH(BK$15),MONTH($AX325)=MONTH(BK$15)),
NETWORKDAYS.INTL(($AX325)-_xlpm.DD,$AX325,1,_xlpm.VD),
AND(MONTH($AW325)&lt;MONTH(BK$15),MONTH($AX325)&gt;MONTH(BK$15)),
NETWORKDAYS.INTL((EOMONTH(BK$15-1,1))-_xlpm.DD,EOMONTH(BK$15-1,1),1,_xlpm.VD),
AND(MONTH($AW325)=MONTH(BK$15),MONTH($AX325)=MONTH(BK$15)),
NETWORKDAYS.INTL($AW325,$AX325,1,_xlpm.VD)))),0)),
$DH325="месяц",
$BP325*BK325,
$DH325="неделя",
$BP325*BK325/7*(ROUNDUP((DAY(EOMONTH(BK$15,0)))/4,0))),
0)</f>
        <v/>
      </c>
      <c r="CC325" s="125">
        <f>SUM($BQ325:$CB325)</f>
        <v/>
      </c>
      <c r="CD325" s="126">
        <f>SUM($EH325:$EH325)</f>
        <v/>
      </c>
      <c r="CE325" s="126">
        <f>$CD325*$AB325</f>
        <v/>
      </c>
      <c r="CF325" s="126">
        <f>SUM($EK325:$EK325)</f>
        <v/>
      </c>
      <c r="CG325" s="126">
        <f>$CF325*$AB325</f>
        <v/>
      </c>
      <c r="CH325" s="126">
        <f>SUM($CC325,$CE325,$CG325)</f>
        <v/>
      </c>
      <c r="CI325" s="126">
        <f>$CH325*(1+$CM325)</f>
        <v/>
      </c>
      <c r="CJ325" s="127" t="n">
        <v>0</v>
      </c>
      <c r="CK325" s="126">
        <f>SUM($CH325:$CH325)*(1+$CJ325)</f>
        <v/>
      </c>
      <c r="CL325" s="126">
        <f>SUM($CH325:$CH325)*(1+$CM325)</f>
        <v/>
      </c>
      <c r="CM325" s="59" t="inlineStr">
        <is>
          <t>20%</t>
        </is>
      </c>
      <c r="CN325" s="59" t="n"/>
      <c r="CO325" s="72" t="n"/>
      <c r="CP325" s="59" t="n"/>
      <c r="CQ325" s="73" t="n"/>
      <c r="CR325" s="73" t="n"/>
      <c r="CS325" s="73" t="n"/>
      <c r="CT325" s="72" t="n"/>
      <c r="CU325" s="79" t="inlineStr">
        <is>
          <t> </t>
        </is>
      </c>
      <c r="CV325" s="60" t="n"/>
      <c r="CW325" s="60" t="n"/>
      <c r="CX325" s="60" t="n"/>
      <c r="CY325" s="127">
        <f>IFERROR(($CC325-$EE325)/($EE325/(1-$DQ325)),0)</f>
        <v/>
      </c>
      <c r="CZ325" s="127">
        <f>IFERROR(1-$EI325/($CE325),0)</f>
        <v/>
      </c>
      <c r="DA325" s="127">
        <f>IFERROR(1-$EL325/($CG325),0)</f>
        <v/>
      </c>
      <c r="DB325" s="126">
        <f>ROUND(IFERROR(($CI325/(1+$CM325)-$EN325),0),2)</f>
        <v/>
      </c>
      <c r="DC325" s="128" t="n"/>
      <c r="DD325" s="125" t="n"/>
      <c r="DE325" s="75" t="n">
        <v>0</v>
      </c>
      <c r="DF325" s="128" t="n"/>
      <c r="DG325" s="125">
        <f>IF($DC325=0,0,$DD325*($DC325*100%-$DE325*$DF325))*SUM($AB325:$AB325)</f>
        <v/>
      </c>
      <c r="DH325" s="129" t="inlineStr">
        <is>
          <t>месяц</t>
        </is>
      </c>
      <c r="DI325" s="130">
        <f t="array" ref="DI325">IFERROR(
IF($ES325="LisChannel",
(ROUND(((INDEX({174.625;153.888888888889;130.972222222222},MATCH($AI325,{2;3;4}),0))*$AG325*$AI325),2)),0),0)</f>
        <v/>
      </c>
      <c r="DJ325" s="130">
        <f>
_xlfn.LET(_xlpm.X,
IFERROR(
IF($ES325="НовиковТВ",
(_xlfn.LET(_xlpm.NTV,
_xlfn.LET(_xlpm.MIN,350000,
IF(SUMIFS($DI:$DI,$ES:$ES,"НовиковТВ")&lt;=_xlpm.MIN,
(SUMIFS($DI:$DI,$ES:$ES,"НовиковТВ")/(COUNTIFS($ES:$ES,"НовиковТВ")))*_xlpm.MIN/SUMIFS($DI:$DI,$ES:$ES,"НовиковТВ"),
DI325)),
_xlpm.NTV+$DG325/(1-(1-(_xlpm.NTV)*(1-$DL325)*(1-$DM325)*(1-$DN325)*(1-$DO325)*(1-$DP325)/_xlpm.NTV))))/(1+$EP325),
$DI325+$DG325/(1-(1-($DI325)*(1-$DL325)*(1-$DM325)*(1-$DN325)*(1-$DO325)*(1-$DP325)/$DI325))),
0),
_xlpm.X*(1+$CM325)*(1+$CW325)-_xlpm.X*(1+$CM325)+_xlpm.X)</f>
        <v/>
      </c>
      <c r="DK325" s="125" t="inlineStr">
        <is>
          <t>послед.</t>
        </is>
      </c>
      <c r="DL325" s="63" t="n">
        <v>0</v>
      </c>
      <c r="DM325" s="63" t="n">
        <v>0</v>
      </c>
      <c r="DN325" s="63" t="n">
        <v>0</v>
      </c>
      <c r="DO325" s="63" t="n">
        <v>0</v>
      </c>
      <c r="DP325" s="63" t="n">
        <v>0</v>
      </c>
      <c r="DQ325" s="63">
        <f t="array" ref="DQ325">IFERROR(_xlfn.IFS(
$DK325="послед.",1-(1-$DL325)*(1-$DM325)*(1-$DN325)*(1-$DO325)*(1-$DP325),
$DK325="сумм.",$DL325+$DM325+$DN325+$DO325+$DP325),
0)</f>
        <v/>
      </c>
      <c r="DR325" s="125">
        <f t="array" ref="DR325">
IFERROR(
_xlfn.IFS(
$BL325=0,
0,
$BL325&gt;0,
_xlfn.IFS($DK325="послед.",
$DJ325*(1-$DL325)*(1-$DM325)*(1-$DN325)*(1-$DO325)*(1-$DP325),
$DK325="сумм.",
$DJ325*(1-($DL325+$DM325+$DN325+$DO325+$DP325)))),0)</f>
        <v/>
      </c>
      <c r="DS325" s="125">
        <f t="array" ref="DS325">
IFERROR(_xlfn.IFS(
$DH325="день_1",
$DR325*$BL325/($AX325-$AW325+1)*AZ325*(DAY(EOMONTH(AZ$15,0))),
$DH325="день_2",
$DR325/30*MAX(MIN($AX325,EOMONTH(AZ$15,0))-MAX($AW325,AZ$15)+1,),
$DH325="раб.день",
$DR325/30*(IFERROR(
_xlfn.LET(_xlpm.VD,
CHOOSE(
{1;2;3;4;5;6;7;8;9;10;11;12;13;14;15;16;17;18},
45658,45659,45660,45661,45662,45663,45664,45665,45711,45724,45778,45779,45785,45786,45820,45821,45965,46022),
_xlfn.LET(_xlpm.DD,
MAX(MIN($AX325,EOMONTH(AZ$15,0))-MAX($AW325,AZ$15),),
_xlfn.IFS(
AND(MONTH($AW325)=MONTH(AZ$15),MONTH($AX325)&lt;&gt;MONTH(AZ$15)),
NETWORKDAYS.INTL($AW325,$AW325+_xlpm.DD,1,_xlpm.VD),
AND(MONTH($AW325)&lt;&gt;MONTH(AZ$15),MONTH($AX325)=MONTH(AZ$15)),
NETWORKDAYS.INTL(($AX325)-_xlpm.DD,$AX325,1,_xlpm.VD),
AND(MONTH($AW325)&lt;MONTH(AZ$15),MONTH($AX325)&gt;MONTH(AZ$15)),
NETWORKDAYS.INTL((EOMONTH(AZ$15-1,1))-_xlpm.DD,EOMONTH(AZ$15-1,1),1,_xlpm.VD),
AND(MONTH($AW325)=MONTH(AZ$15),MONTH($AX325)=MONTH(AZ$15)),
NETWORKDAYS.INTL($AW325,$AX325,1,_xlpm.VD)))),0)),
$DH325="месяц",
$DR325*AZ325,
$DH325="неделя",
$DR325*AZ325/7*(ROUNDUP((DAY(EOMONTH(AZ$15,0)))/4,0))),
0)</f>
        <v/>
      </c>
      <c r="DT325" s="125">
        <f t="array" ref="DT325">
IFERROR(_xlfn.IFS(
$DH325="день_1",
$DR325*$BL325/($AX325-$AW325+1)*BA325*(DAY(EOMONTH(BA$15,0))),
$DH325="день_2",
$DR325/30*MAX(MIN($AX325,EOMONTH(BA$15,0))-MAX($AW325,BA$15)+1,),
$DH325="раб.день",
$DR325/30*(IFERROR(
_xlfn.LET(_xlpm.VD,
CHOOSE(
{1;2;3;4;5;6;7;8;9;10;11;12;13;14;15;16;17;18},
45658,45659,45660,45661,45662,45663,45664,45665,45711,45724,45778,45779,45785,45786,45820,45821,45965,46022),
_xlfn.LET(_xlpm.DD,
MAX(MIN($AX325,EOMONTH(BA$15,0))-MAX($AW325,BA$15),),
_xlfn.IFS(
AND(MONTH($AW325)=MONTH(BA$15),MONTH($AX325)&lt;&gt;MONTH(BA$15)),
NETWORKDAYS.INTL($AW325,$AW325+_xlpm.DD,1,_xlpm.VD),
AND(MONTH($AW325)&lt;&gt;MONTH(BA$15),MONTH($AX325)=MONTH(BA$15)),
NETWORKDAYS.INTL(($AX325)-_xlpm.DD,$AX325,1,_xlpm.VD),
AND(MONTH($AW325)&lt;MONTH(BA$15),MONTH($AX325)&gt;MONTH(BA$15)),
NETWORKDAYS.INTL((EOMONTH(BA$15-1,1))-_xlpm.DD,EOMONTH(BA$15-1,1),1,_xlpm.VD),
AND(MONTH($AW325)=MONTH(BA$15),MONTH($AX325)=MONTH(BA$15)),
NETWORKDAYS.INTL($AW325,$AX325,1,_xlpm.VD)))),0)),
$DH325="месяц",
$DR325*BA325,
$DH325="неделя",
$DR325*BA325/7*(ROUNDUP((DAY(EOMONTH(BA$15,0)))/4,0))),
0)</f>
        <v/>
      </c>
      <c r="DU325" s="125">
        <f t="array" ref="DU325">
IFERROR(_xlfn.IFS(
$DH325="день_1",
$DR325*$BL325/($AX325-$AW325+1)*BB325*(DAY(EOMONTH(BB$15,0))),
$DH325="день_2",
$DR325/30*MAX(MIN($AX325,EOMONTH(BB$15,0))-MAX($AW325,BB$15)+1,),
$DH325="раб.день",
$DR325/30*(IFERROR(
_xlfn.LET(_xlpm.VD,
CHOOSE(
{1;2;3;4;5;6;7;8;9;10;11;12;13;14;15;16;17;18},
45658,45659,45660,45661,45662,45663,45664,45665,45711,45724,45778,45779,45785,45786,45820,45821,45965,46022),
_xlfn.LET(_xlpm.DD,
MAX(MIN($AX325,EOMONTH(BB$15,0))-MAX($AW325,BB$15),),
_xlfn.IFS(
AND(MONTH($AW325)=MONTH(BB$15),MONTH($AX325)&lt;&gt;MONTH(BB$15)),
NETWORKDAYS.INTL($AW325,$AW325+_xlpm.DD,1,_xlpm.VD),
AND(MONTH($AW325)&lt;&gt;MONTH(BB$15),MONTH($AX325)=MONTH(BB$15)),
NETWORKDAYS.INTL(($AX325)-_xlpm.DD,$AX325,1,_xlpm.VD),
AND(MONTH($AW325)&lt;MONTH(BB$15),MONTH($AX325)&gt;MONTH(BB$15)),
NETWORKDAYS.INTL((EOMONTH(BB$15-1,1))-_xlpm.DD,EOMONTH(BB$15-1,1),1,_xlpm.VD),
AND(MONTH($AW325)=MONTH(BB$15),MONTH($AX325)=MONTH(BB$15)),
NETWORKDAYS.INTL($AW325,$AX325,1,_xlpm.VD)))),0)),
$DH325="месяц",
$DR325*BB325,
$DH325="неделя",
$DR325*BB325/7*(ROUNDUP((DAY(EOMONTH(BB$15,0)))/4,0))),
0)</f>
        <v/>
      </c>
      <c r="DV325" s="125">
        <f t="array" ref="DV325">
IFERROR(_xlfn.IFS(
$DH325="день_1",
$DR325*$BL325/($AX325-$AW325+1)*BC325*(DAY(EOMONTH(BC$15,0))),
$DH325="день_2",
$DR325/30*MAX(MIN($AX325,EOMONTH(BC$15,0))-MAX($AW325,BC$15)+1,),
$DH325="раб.день",
$DR325/30*(IFERROR(
_xlfn.LET(_xlpm.VD,
CHOOSE(
{1;2;3;4;5;6;7;8;9;10;11;12;13;14;15;16;17;18},
45658,45659,45660,45661,45662,45663,45664,45665,45711,45724,45778,45779,45785,45786,45820,45821,45965,46022),
_xlfn.LET(_xlpm.DD,
MAX(MIN($AX325,EOMONTH(BC$15,0))-MAX($AW325,BC$15),),
_xlfn.IFS(
AND(MONTH($AW325)=MONTH(BC$15),MONTH($AX325)&lt;&gt;MONTH(BC$15)),
NETWORKDAYS.INTL($AW325,$AW325+_xlpm.DD,1,_xlpm.VD),
AND(MONTH($AW325)&lt;&gt;MONTH(BC$15),MONTH($AX325)=MONTH(BC$15)),
NETWORKDAYS.INTL(($AX325)-_xlpm.DD,$AX325,1,_xlpm.VD),
AND(MONTH($AW325)&lt;MONTH(BC$15),MONTH($AX325)&gt;MONTH(BC$15)),
NETWORKDAYS.INTL((EOMONTH(BC$15-1,1))-_xlpm.DD,EOMONTH(BC$15-1,1),1,_xlpm.VD),
AND(MONTH($AW325)=MONTH(BC$15),MONTH($AX325)=MONTH(BC$15)),
NETWORKDAYS.INTL($AW325,$AX325,1,_xlpm.VD)))),0)),
$DH325="месяц",
$DR325*BC325,
$DH325="неделя",
$DR325*BC325/7*(ROUNDUP((DAY(EOMONTH(BC$15,0)))/4,0))),
0)</f>
        <v/>
      </c>
      <c r="DW325" s="125">
        <f t="array" ref="DW325">
IFERROR(_xlfn.IFS(
$DH325="день_1",
$DR325*$BL325/($AX325-$AW325+1)*BD325*(DAY(EOMONTH(BD$15,0))),
$DH325="день_2",
$DR325/30*MAX(MIN($AX325,EOMONTH(BD$15,0))-MAX($AW325,BD$15)+1,),
$DH325="раб.день",
$DR325/30*(IFERROR(
_xlfn.LET(_xlpm.VD,
CHOOSE(
{1;2;3;4;5;6;7;8;9;10;11;12;13;14;15;16;17;18},
45658,45659,45660,45661,45662,45663,45664,45665,45711,45724,45778,45779,45785,45786,45820,45821,45965,46022),
_xlfn.LET(_xlpm.DD,
MAX(MIN($AX325,EOMONTH(BD$15,0))-MAX($AW325,BD$15),),
_xlfn.IFS(
AND(MONTH($AW325)=MONTH(BD$15),MONTH($AX325)&lt;&gt;MONTH(BD$15)),
NETWORKDAYS.INTL($AW325,$AW325+_xlpm.DD,1,_xlpm.VD),
AND(MONTH($AW325)&lt;&gt;MONTH(BD$15),MONTH($AX325)=MONTH(BD$15)),
NETWORKDAYS.INTL(($AX325)-_xlpm.DD,$AX325,1,_xlpm.VD),
AND(MONTH($AW325)&lt;MONTH(BD$15),MONTH($AX325)&gt;MONTH(BD$15)),
NETWORKDAYS.INTL((EOMONTH(BD$15-1,1))-_xlpm.DD,EOMONTH(BD$15-1,1),1,_xlpm.VD),
AND(MONTH($AW325)=MONTH(BD$15),MONTH($AX325)=MONTH(BD$15)),
NETWORKDAYS.INTL($AW325,$AX325,1,_xlpm.VD)))),0)),
$DH325="месяц",
$DR325*BD325,
$DH325="неделя",
$DR325*BD325/7*(ROUNDUP((DAY(EOMONTH(BD$15,0)))/4,0))),
0)</f>
        <v/>
      </c>
      <c r="DX325" s="125">
        <f t="array" ref="DX325">
IFERROR(_xlfn.IFS(
$DH325="день_1",
$DR325*$BL325/($AX325-$AW325+1)*BE325*(DAY(EOMONTH(BE$15,0))),
$DH325="день_2",
$DR325/30*MAX(MIN($AX325,EOMONTH(BE$15,0))-MAX($AW325,BE$15)+1,),
$DH325="раб.день",
$DR325/30*(IFERROR(
_xlfn.LET(_xlpm.VD,
CHOOSE(
{1;2;3;4;5;6;7;8;9;10;11;12;13;14;15;16;17;18},
45658,45659,45660,45661,45662,45663,45664,45665,45711,45724,45778,45779,45785,45786,45820,45821,45965,46022),
_xlfn.LET(_xlpm.DD,
MAX(MIN($AX325,EOMONTH(BE$15,0))-MAX($AW325,BE$15),),
_xlfn.IFS(
AND(MONTH($AW325)=MONTH(BE$15),MONTH($AX325)&lt;&gt;MONTH(BE$15)),
NETWORKDAYS.INTL($AW325,$AW325+_xlpm.DD,1,_xlpm.VD),
AND(MONTH($AW325)&lt;&gt;MONTH(BE$15),MONTH($AX325)=MONTH(BE$15)),
NETWORKDAYS.INTL(($AX325)-_xlpm.DD,$AX325,1,_xlpm.VD),
AND(MONTH($AW325)&lt;MONTH(BE$15),MONTH($AX325)&gt;MONTH(BE$15)),
NETWORKDAYS.INTL((EOMONTH(BE$15-1,1))-_xlpm.DD,EOMONTH(BE$15-1,1),1,_xlpm.VD),
AND(MONTH($AW325)=MONTH(BE$15),MONTH($AX325)=MONTH(BE$15)),
NETWORKDAYS.INTL($AW325,$AX325,1,_xlpm.VD)))),0)),
$DH325="месяц",
$DR325*BE325,
$DH325="неделя",
$DR325*BE325/7*(ROUNDUP((DAY(EOMONTH(BE$15,0)))/4,0))),
0)</f>
        <v/>
      </c>
      <c r="DY325" s="125">
        <f t="array" ref="DY325">
IFERROR(_xlfn.IFS(
$DH325="день_1",
$DR325*$BL325/($AX325-$AW325+1)*BF325*(DAY(EOMONTH(BF$15,0))),
$DH325="день_2",
$DR325/30*MAX(MIN($AX325,EOMONTH(BF$15,0))-MAX($AW325,BF$15)+1,),
$DH325="раб.день",
$DR325/30*(IFERROR(
_xlfn.LET(_xlpm.VD,
CHOOSE(
{1;2;3;4;5;6;7;8;9;10;11;12;13;14;15;16;17;18},
45658,45659,45660,45661,45662,45663,45664,45665,45711,45724,45778,45779,45785,45786,45820,45821,45965,46022),
_xlfn.LET(_xlpm.DD,
MAX(MIN($AX325,EOMONTH(BF$15,0))-MAX($AW325,BF$15),),
_xlfn.IFS(
AND(MONTH($AW325)=MONTH(BF$15),MONTH($AX325)&lt;&gt;MONTH(BF$15)),
NETWORKDAYS.INTL($AW325,$AW325+_xlpm.DD,1,_xlpm.VD),
AND(MONTH($AW325)&lt;&gt;MONTH(BF$15),MONTH($AX325)=MONTH(BF$15)),
NETWORKDAYS.INTL(($AX325)-_xlpm.DD,$AX325,1,_xlpm.VD),
AND(MONTH($AW325)&lt;MONTH(BF$15),MONTH($AX325)&gt;MONTH(BF$15)),
NETWORKDAYS.INTL((EOMONTH(BF$15-1,1))-_xlpm.DD,EOMONTH(BF$15-1,1),1,_xlpm.VD),
AND(MONTH($AW325)=MONTH(BF$15),MONTH($AX325)=MONTH(BF$15)),
NETWORKDAYS.INTL($AW325,$AX325,1,_xlpm.VD)))),0)),
$DH325="месяц",
$DR325*BF325,
$DH325="неделя",
$DR325*BF325/7*(ROUNDUP((DAY(EOMONTH(BF$15,0)))/4,0))),
0)</f>
        <v/>
      </c>
      <c r="DZ325" s="125">
        <f t="array" ref="DZ325">
IFERROR(_xlfn.IFS(
$DH325="день_1",
$DR325*$BL325/($AX325-$AW325+1)*BG325*(DAY(EOMONTH(BG$15,0))),
$DH325="день_2",
$DR325/30*MAX(MIN($AX325,EOMONTH(BG$15,0))-MAX($AW325,BG$15)+1,),
$DH325="раб.день",
$DR325/30*(IFERROR(
_xlfn.LET(_xlpm.VD,
CHOOSE(
{1;2;3;4;5;6;7;8;9;10;11;12;13;14;15;16;17;18},
45658,45659,45660,45661,45662,45663,45664,45665,45711,45724,45778,45779,45785,45786,45820,45821,45965,46022),
_xlfn.LET(_xlpm.DD,
MAX(MIN($AX325,EOMONTH(BG$15,0))-MAX($AW325,BG$15),),
_xlfn.IFS(
AND(MONTH($AW325)=MONTH(BG$15),MONTH($AX325)&lt;&gt;MONTH(BG$15)),
NETWORKDAYS.INTL($AW325,$AW325+_xlpm.DD,1,_xlpm.VD),
AND(MONTH($AW325)&lt;&gt;MONTH(BG$15),MONTH($AX325)=MONTH(BG$15)),
NETWORKDAYS.INTL(($AX325)-_xlpm.DD,$AX325,1,_xlpm.VD),
AND(MONTH($AW325)&lt;MONTH(BG$15),MONTH($AX325)&gt;MONTH(BG$15)),
NETWORKDAYS.INTL((EOMONTH(BG$15-1,1))-_xlpm.DD,EOMONTH(BG$15-1,1),1,_xlpm.VD),
AND(MONTH($AW325)=MONTH(BG$15),MONTH($AX325)=MONTH(BG$15)),
NETWORKDAYS.INTL($AW325,$AX325,1,_xlpm.VD)))),0)),
$DH325="месяц",
$DR325*BG325,
$DH325="неделя",
$DR325*BG325/7*(ROUNDUP((DAY(EOMONTH(BG$15,0)))/4,0))),
0)</f>
        <v/>
      </c>
      <c r="EA325" s="125">
        <f t="array" ref="EA325">
IFERROR(_xlfn.IFS(
$DH325="день_1",
$DR325*$BL325/($AX325-$AW325+1)*BH325*(DAY(EOMONTH(BH$15,0))),
$DH325="день_2",
$DR325/30*MAX(MIN($AX325,EOMONTH(BH$15,0))-MAX($AW325,BH$15)+1,),
$DH325="раб.день",
$DR325/30*(IFERROR(
_xlfn.LET(_xlpm.VD,
CHOOSE(
{1;2;3;4;5;6;7;8;9;10;11;12;13;14;15;16;17;18},
45658,45659,45660,45661,45662,45663,45664,45665,45711,45724,45778,45779,45785,45786,45820,45821,45965,46022),
_xlfn.LET(_xlpm.DD,
MAX(MIN($AX325,EOMONTH(BH$15,0))-MAX($AW325,BH$15),),
_xlfn.IFS(
AND(MONTH($AW325)=MONTH(BH$15),MONTH($AX325)&lt;&gt;MONTH(BH$15)),
NETWORKDAYS.INTL($AW325,$AW325+_xlpm.DD,1,_xlpm.VD),
AND(MONTH($AW325)&lt;&gt;MONTH(BH$15),MONTH($AX325)=MONTH(BH$15)),
NETWORKDAYS.INTL(($AX325)-_xlpm.DD,$AX325,1,_xlpm.VD),
AND(MONTH($AW325)&lt;MONTH(BH$15),MONTH($AX325)&gt;MONTH(BH$15)),
NETWORKDAYS.INTL((EOMONTH(BH$15-1,1))-_xlpm.DD,EOMONTH(BH$15-1,1),1,_xlpm.VD),
AND(MONTH($AW325)=MONTH(BH$15),MONTH($AX325)=MONTH(BH$15)),
NETWORKDAYS.INTL($AW325,$AX325,1,_xlpm.VD)))),0)),
$DH325="месяц",
$DR325*BH325,
$DH325="неделя",
$DR325*BH325/7*(ROUNDUP((DAY(EOMONTH(BH$15,0)))/4,0))),
0)</f>
        <v/>
      </c>
      <c r="EB325" s="125">
        <f t="array" ref="EB325">
IFERROR(_xlfn.IFS(
$DH325="день_1",
$DR325*$BL325/($AX325-$AW325+1)*BI325*(DAY(EOMONTH(BI$15,0))),
$DH325="день_2",
$DR325/30*MAX(MIN($AX325,EOMONTH(BI$15,0))-MAX($AW325,BI$15)+1,),
$DH325="раб.день",
$DR325/30*(IFERROR(
_xlfn.LET(_xlpm.VD,
CHOOSE(
{1;2;3;4;5;6;7;8;9;10;11;12;13;14;15;16;17;18},
45658,45659,45660,45661,45662,45663,45664,45665,45711,45724,45778,45779,45785,45786,45820,45821,45965,46022),
_xlfn.LET(_xlpm.DD,
MAX(MIN($AX325,EOMONTH(BI$15,0))-MAX($AW325,BI$15),),
_xlfn.IFS(
AND(MONTH($AW325)=MONTH(BI$15),MONTH($AX325)&lt;&gt;MONTH(BI$15)),
NETWORKDAYS.INTL($AW325,$AW325+_xlpm.DD,1,_xlpm.VD),
AND(MONTH($AW325)&lt;&gt;MONTH(BI$15),MONTH($AX325)=MONTH(BI$15)),
NETWORKDAYS.INTL(($AX325)-_xlpm.DD,$AX325,1,_xlpm.VD),
AND(MONTH($AW325)&lt;MONTH(BI$15),MONTH($AX325)&gt;MONTH(BI$15)),
NETWORKDAYS.INTL((EOMONTH(BI$15-1,1))-_xlpm.DD,EOMONTH(BI$15-1,1),1,_xlpm.VD),
AND(MONTH($AW325)=MONTH(BI$15),MONTH($AX325)=MONTH(BI$15)),
NETWORKDAYS.INTL($AW325,$AX325,1,_xlpm.VD)))),0)),
$DH325="месяц",
$DR325*BI325,
$DH325="неделя",
$DR325*BI325/7*(ROUNDUP((DAY(EOMONTH(BI$15,0)))/4,0))),
0)</f>
        <v/>
      </c>
      <c r="EC325" s="125">
        <f t="array" ref="EC325">
IFERROR(_xlfn.IFS(
$DH325="день_1",
$DR325*$BL325/($AX325-$AW325+1)*BJ325*(DAY(EOMONTH(BJ$15,0))),
$DH325="день_2",
$DR325/30*MAX(MIN($AX325,EOMONTH(BJ$15,0))-MAX($AW325,BJ$15)+1,),
$DH325="раб.день",
$DR325/30*(IFERROR(
_xlfn.LET(_xlpm.VD,
CHOOSE(
{1;2;3;4;5;6;7;8;9;10;11;12;13;14;15;16;17;18},
45658,45659,45660,45661,45662,45663,45664,45665,45711,45724,45778,45779,45785,45786,45820,45821,45965,46022),
_xlfn.LET(_xlpm.DD,
MAX(MIN($AX325,EOMONTH(BJ$15,0))-MAX($AW325,BJ$15),),
_xlfn.IFS(
AND(MONTH($AW325)=MONTH(BJ$15),MONTH($AX325)&lt;&gt;MONTH(BJ$15)),
NETWORKDAYS.INTL($AW325,$AW325+_xlpm.DD,1,_xlpm.VD),
AND(MONTH($AW325)&lt;&gt;MONTH(BJ$15),MONTH($AX325)=MONTH(BJ$15)),
NETWORKDAYS.INTL(($AX325)-_xlpm.DD,$AX325,1,_xlpm.VD),
AND(MONTH($AW325)&lt;MONTH(BJ$15),MONTH($AX325)&gt;MONTH(BJ$15)),
NETWORKDAYS.INTL((EOMONTH(BJ$15-1,1))-_xlpm.DD,EOMONTH(BJ$15-1,1),1,_xlpm.VD),
AND(MONTH($AW325)=MONTH(BJ$15),MONTH($AX325)=MONTH(BJ$15)),
NETWORKDAYS.INTL($AW325,$AX325,1,_xlpm.VD)))),0)),
$DH325="месяц",
$DR325*BJ325,
$DH325="неделя",
$DR325*BJ325/7*(ROUNDUP((DAY(EOMONTH(BJ$15,0)))/4,0))),
0)</f>
        <v/>
      </c>
      <c r="ED325" s="125">
        <f t="array" ref="ED325">
IFERROR(_xlfn.IFS(
$DH325="день_1",
$DR325*$BL325/($AX325-$AW325+1)*BK325*(DAY(EOMONTH(BK$15,0))),
$DH325="день_2",
$DR325/30*MAX(MIN($AX325,EOMONTH(BK$15,0))-MAX($AW325,BK$15)+1,),
$DH325="раб.день",
$DR325/30*(IFERROR(
_xlfn.LET(_xlpm.VD,
CHOOSE(
{1;2;3;4;5;6;7;8;9;10;11;12;13;14;15;16;17;18},
45658,45659,45660,45661,45662,45663,45664,45665,45711,45724,45778,45779,45785,45786,45820,45821,45965,46022),
_xlfn.LET(_xlpm.DD,
MAX(MIN($AX325,EOMONTH(BK$15,0))-MAX($AW325,BK$15),),
_xlfn.IFS(
AND(MONTH($AW325)=MONTH(BK$15),MONTH($AX325)&lt;&gt;MONTH(BK$15)),
NETWORKDAYS.INTL($AW325,$AW325+_xlpm.DD,1,_xlpm.VD),
AND(MONTH($AW325)&lt;&gt;MONTH(BK$15),MONTH($AX325)=MONTH(BK$15)),
NETWORKDAYS.INTL(($AX325)-_xlpm.DD,$AX325,1,_xlpm.VD),
AND(MONTH($AW325)&lt;MONTH(BK$15),MONTH($AX325)&gt;MONTH(BK$15)),
NETWORKDAYS.INTL((EOMONTH(BK$15-1,1))-_xlpm.DD,EOMONTH(BK$15-1,1),1,_xlpm.VD),
AND(MONTH($AW325)=MONTH(BK$15),MONTH($AX325)=MONTH(BK$15)),
NETWORKDAYS.INTL($AW325,$AX325,1,_xlpm.VD)))),0)),
$DH325="месяц",
$DR325*BK325,
$DH325="неделя",
$DR325*BK325/7*(ROUNDUP((DAY(EOMONTH(BK$15,0)))/4,0))),
0)</f>
        <v/>
      </c>
      <c r="EE325" s="125">
        <f>SUM($DS325,$DT325,$DU325,$DV325,$DW325,$DX325,$DY325,$DZ325,$EA325,$EB325,$EC325,$ED325)</f>
        <v/>
      </c>
      <c r="EF325" s="125">
        <f>IFERROR(ROUND($EE325*(1+$EP325),2),0)</f>
        <v/>
      </c>
      <c r="EG325" s="128" t="n">
        <v>1</v>
      </c>
      <c r="EH325" s="126" t="n">
        <v>0</v>
      </c>
      <c r="EI325" s="126">
        <f>ROUND(SUM($EH325:$EH325)*SUM($AB325:$AB325)*$EG325,2)</f>
        <v/>
      </c>
      <c r="EJ325" s="126">
        <f>ROUND($EI325*(1+$EP325),2)</f>
        <v/>
      </c>
      <c r="EK325" s="126" t="n">
        <v>0</v>
      </c>
      <c r="EL325" s="126">
        <f>ROUND(SUM($EK325:$EK325)*SUM($AB325:$AB325)*$EG325,2)</f>
        <v/>
      </c>
      <c r="EM325" s="126">
        <f>ROUND($EL325*(1+$EP325),2)</f>
        <v/>
      </c>
      <c r="EN325" s="126">
        <f>SUM($EE325,$EI325,$EL325)</f>
        <v/>
      </c>
      <c r="EO325" s="126">
        <f>SUM($EF325,$EJ325,$EM325)</f>
        <v/>
      </c>
      <c r="EP325" s="59" t="inlineStr">
        <is>
          <t>20%</t>
        </is>
      </c>
      <c r="EQ325" s="59" t="n"/>
      <c r="ER325" s="60">
        <f t="array" ref="ER325">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MATCH(ES325,
{"AMS";"RussOutdoor";"HD Outdoor";"Ingroup";"IQ";"Ledproduction";"LisChannel";"Logic";"Media-PPL";"NovikovTV | НовиковТВ";"SMA";"SOK";"КрокусТВ | CrocusTV | IndoorTV";"Сити";"ТЯК Москва"},
0)),"")</f>
        <v/>
      </c>
      <c r="ES325" s="60" t="n"/>
      <c r="ET325" s="60">
        <f t="array" ref="ET325">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MATCH(ES325,
{"AMS";"RussOutdoor";"HD Outdoor";"Ingroup";"IQ";"Ledproduction";"LisChannel";"Logic";"Media-PPL";"NovikovTV | НовиковТВ";"SMA";"SOK";"КрокусТВ | CrocusTV | IndoorTV";"Сити";"ТЯК Москва"},
0)),"")</f>
        <v/>
      </c>
      <c r="EU325" s="60" t="n"/>
      <c r="EV325" s="60" t="n"/>
      <c r="EX325" s="110">
        <f t="array" ref="EX325">
($AR325/30
+N("ТРАФИК ПЛОЩАДКИ"))*
(IFERROR(
_xlfn.LET(
_xlpm.GPR,
HLOOKUP($L325,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(MATCH($T325,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IF($Q325="цифровой",_xlpm.GPR/$AG325,_xlpm.GPR/60)),
0)
+N("DWELL TIME"))*
(IF($AB325=0,0,IF($AB325=1,0.3,IF($AB325=2,0.5,IF($AB325&gt;2,1))))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_xlfn.IFS($AC325="да",1.2,$AC325="нет",1)*
_xlfn.IFS($AD325="да",1.2,$AD325="нет",1)*
IF(R325="статический",1,1.2)*
$X325*
INDEX(
{1.2;1;1.2;1.2;1;1.2;1.2;1.2;1.2;1.2;1.2;1;1.2;1.2;1.2;1.2;1;1;1.2;1.2;1.2;1;1;1;1;1.2;1.2;1.2;1.2;1;1;1;1;1.2;1.2;1.2;1.2;1.2;1.2;1.2;1.2;1;1;1.2;1;1;1;1;1.5;1;1;1.5;1.5;1.2},
MATCH($Q325,_xlpm.MI,0)))&gt;{0.02;0.04;0.06;0.1;0.2;0.4;0.6;0.8;1;2;4;6})),
{0;1;2;3;4;5;6;7;8;9;10;11;12},
0)))
+N("КОЭФФИЦИЕНТ КОНТАКТА"))))*
(_xlfn.IFS($X325&lt;0.1,$X325/1000,$X325&gt;25,5.2,AND($X325&gt;=0.1,$X325&lt;=25),(($X325*2+0.1)/10)*($X325/10)))*
IFERROR((_xlfn.LET(
_xlpm.MA,
{0;0.8;0.85;0.9;0.95;1},
_xlpm.MAA,
{0;1;2;3;4;5},
INDEX(_xlpm.MA,MATCH(SUMPRODUCT(--((IF(ROUND(_xlpm.MAA,1)&gt;5,5,ROUND($AB325,1)))&gt;{0;1;2;3;4;5})),_xlpm.MAA,0)))
+N("КОЭФФИЦИЕНТ КОЛ-ВО КОНСТРУКЦИЙ")),1)*
$AB325,0))*
(IF($Q325="цифровой",$AG325/15*$AI325,1)
+N("ДЛЯ ЦИФРЫ"))</f>
        <v/>
      </c>
      <c r="EY325" s="110">
        <f>IFERROR(EX325*AY325,0)</f>
        <v/>
      </c>
      <c r="EZ325" s="131">
        <f>IFERROR(DP325/EY325*1000,0)</f>
        <v/>
      </c>
      <c r="FA325" s="112">
        <f>IFERROR(FC325/FB325,0)</f>
        <v/>
      </c>
      <c r="FB325" s="112">
        <f>IFERROR((FC325/(EY325/FF325*#REF!))*0.825,0)</f>
        <v/>
      </c>
      <c r="FC325" s="112">
        <f>IFERROR(((EX325*30/AR325)*100)/30,0)</f>
        <v/>
      </c>
      <c r="FD325" s="112">
        <f>IFERROR(EY325/G325*100%,0)</f>
        <v/>
      </c>
      <c r="FE325" s="112">
        <f>IFERROR(FD325/FC325*100%,0)</f>
        <v/>
      </c>
      <c r="FF325" s="110">
        <f>IFERROR(AR325/30*AY325,0)</f>
        <v/>
      </c>
    </row>
    <row r="326" ht="13" customHeight="1">
      <c r="A326" s="59" t="n"/>
      <c r="B326" s="60" t="n"/>
      <c r="C326" s="60" t="n"/>
      <c r="D326" s="60">
        <f t="array" ref="D326">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MATCH($E326,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26" s="60">
        <f t="array" ref="E326">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MATCH($F326,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26" s="60" t="inlineStr"/>
      <c r="G326" s="60" t="n"/>
      <c r="H326" s="60">
        <f t="array" ref="H326">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MATCH($I326,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26" s="60" t="n"/>
      <c r="J326" s="60" t="n"/>
      <c r="K326" s="60" t="n"/>
      <c r="L326" s="60" t="n"/>
      <c r="M326" s="60" t="n"/>
      <c r="N326" s="60" t="n"/>
      <c r="O326" s="60" t="n"/>
      <c r="P326" s="60">
        <f t="array" ref="P326">
_xlfn.IFS(
ISNUMBER(MATCH($Q326,{"шелфбаннер","разделитель","монетница","чековая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ISNUMBER(MATCH($Q326,{"LED/LCD","видеокулер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ISNUMBER(MATCH($Q326,{"автомобиль","машина","выставочное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ISNUMBER(MATCH($Q326,{"билборд","лифтовая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ISNUMBER(MATCH($Q326,{"навигация","подвесной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ISNUMBER(MATCH($Q326,{"движущаяся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ISNUMBER(MATCH($Q326,{"каталог","журнал"},)),
"Пресса",
$Q326="","")</f>
        <v/>
      </c>
      <c r="Q326" s="60" t="n"/>
      <c r="R326" s="60">
        <f t="array" ref="R326">
IFERROR(
_xlfn.IFS(
OR(ISNUMBER(MATCH($Q326,{"экспозиция","макет","стенд","автостенд","авто стенд","выставочное пространство","выставочные стенды","модульные выставочные стенды","3Д конструкция","3D конструкция"},)),P326="Экспонирование"),
"нестандартный",
ISNUMBER(MATCH($Q326,{"скроллер","призматрон"},)),
"динамический",
$P326="Видео",
"цифровой",
OR($P326="Пресса",$P326="Щит",$P326="POSm",$P326="Подвес",$P326="Брендирование/оклейка"),
"статический"),"")</f>
        <v/>
      </c>
      <c r="S326" s="59" t="n"/>
      <c r="T326" s="60" t="n"/>
      <c r="U326" s="60" t="n"/>
      <c r="V326" s="60">
        <f>
IF(P326="Видео",
"цифровой постер/ролик",
IF(ISNUMBER(MATCH(Q326,{"короб световой","короб световой | лайтбокс","короб световой | кристалайт","лайтбокс","лайт бокс","кристалайт","LB","lightbox"},)),
"бэклит",
IF(P326="Брендирование/оклейка",
"перфарированная пленка/самоклейка",
IF(P326="Экспонирование",
"под запрос",
IF(P326="Подвес",
"баннер/ткань",
"")))))</f>
        <v/>
      </c>
      <c r="W326" s="59" t="n"/>
      <c r="X326" s="59" t="n"/>
      <c r="Y326" s="59" t="n"/>
      <c r="Z326" s="61" t="n"/>
      <c r="AA326" s="61" t="n"/>
      <c r="AB326" s="61">
        <f>IF(BL326&gt;0,Z326,0)</f>
        <v/>
      </c>
      <c r="AC326" s="59" t="n"/>
      <c r="AD326" s="59" t="n"/>
      <c r="AE326" s="59" t="n"/>
      <c r="AF326" s="59" t="n"/>
      <c r="AG326" s="59" t="n"/>
      <c r="AH326" s="59" t="n"/>
      <c r="AI326" s="59" t="n"/>
      <c r="AJ326" s="59" t="n"/>
      <c r="AK326" s="59" t="n"/>
      <c r="AL326" s="62">
        <f>IFERROR(IF(OR(R326="статический",R326="динамический",R326="нестандартный",R326="",R326=""),"-",IF(AND(AH326="-",AI326="-"),"-",AK326*3600/AH326*AI326)),"-")</f>
        <v/>
      </c>
      <c r="AM326" s="62">
        <f>IFERROR(IF(OR(R326="статический",R326="динамический",R326="",R326="", R326="BTL",R326="нестандартный"),"-",AG326*AI326*AL326/60),"-")</f>
        <v/>
      </c>
      <c r="AN326" s="63">
        <f>IFERROR(IF(AH326="","-",AG326*AI326/AH326),"-")</f>
        <v/>
      </c>
      <c r="AO326" s="59">
        <f>IFERROR(IF(OR($R326="статический",$R326="динамический",$R326="",$R326="",$R326="BTL",$R326="нестандартный"),"-",$AL326*$AY326),"-")</f>
        <v/>
      </c>
      <c r="AP326" s="62">
        <f>IFERROR(IF(OR($R326="статический",$R326="динамический",$R326="",$R326="",$R326="BTL",$R326="нестандартный"),"-",$AM326*AY326),"-")</f>
        <v/>
      </c>
      <c r="AQ326" s="64" t="n"/>
      <c r="AR326" s="61" t="n"/>
      <c r="AS326" s="61" t="n"/>
      <c r="AT326" s="61" t="n"/>
      <c r="AU326" s="65" t="n"/>
      <c r="AV326" s="124">
        <f>IFERROR(DR326/AT326*1000,"n/a")</f>
        <v/>
      </c>
      <c r="AW326" s="67" t="n"/>
      <c r="AX326" s="67" t="n"/>
      <c r="AY326" s="43">
        <f>IFERROR(IF(OR($AW326="",$AX326=""),"",_xlfn.DAYS($AX326+1,$AW326)),"")</f>
        <v/>
      </c>
      <c r="AZ326" s="68">
        <f t="array" ref="AZ326">
_xlfn.LET(_xlpm.COEFF,
IF($AW326+$AX326=0,0,IF(MAX(MIN($AX326,EOMONTH(AZ$15,0))-MAX($AW326,AZ$15)+1,)&gt;0,1,0)),
_xlfn.IFS(
$ES326="LisChannel",
_xlpm.COEFF*
INDEX({1;1;1.2;1.2;1;1;1;1;1.2;1.2;1.2;1.2},
MATCH(MONTH(AZ$15),
{1,2,3,4,5,6,7,8,9,10,11,12})),
CONCATENATE($ES326," ",$L326)="RussOutdoor метро",
_xlpm.COEFF*
INDEX({0.8;0.9;1.1;1.1;1;1;1;1;1.1;1.1;1.1;1.1},
MATCH(MONTH(AZ$15),
{1,2,3,4,5,6,7,8,9,10,11,12})),
$ES326&lt;&gt;"LisChannel",
_xlpm.COEFF,
$ES326&lt;&gt;"RussOutdoor",
_xlpm.COEFF))</f>
        <v/>
      </c>
      <c r="BA326" s="68">
        <f t="array" ref="BA326">
_xlfn.LET(_xlpm.COEFF,
IF($AW326+$AX326=0,0,IF(MAX(MIN($AX326,EOMONTH(BA$15,0))-MAX($AW326,BA$15)+1,)&gt;0,1,0)),
_xlfn.IFS(
$ES326="LisChannel",
_xlpm.COEFF*
INDEX({1;1;1.2;1.2;1;1;1;1;1.2;1.2;1.2;1.2},
MATCH(MONTH(BA$15),
{1,2,3,4,5,6,7,8,9,10,11,12})),
CONCATENATE($ES326," ",$L326)="RussOutdoor метро",
_xlpm.COEFF*
INDEX({0.8;0.9;1.1;1.1;1;1;1;1;1.1;1.1;1.1;1.1},
MATCH(MONTH(BA$15),
{1,2,3,4,5,6,7,8,9,10,11,12})),
$ES326&lt;&gt;"LisChannel",
_xlpm.COEFF,
$ES326&lt;&gt;"RussOutdoor",
_xlpm.COEFF))</f>
        <v/>
      </c>
      <c r="BB326" s="68">
        <f t="array" ref="BB326">
_xlfn.LET(_xlpm.COEFF,
IF($AW326+$AX326=0,0,IF(MAX(MIN($AX326,EOMONTH(BB$15,0))-MAX($AW326,BB$15)+1,)&gt;0,1,0)),
_xlfn.IFS(
$ES326="LisChannel",
_xlpm.COEFF*
INDEX({1;1;1.2;1.2;1;1;1;1;1.2;1.2;1.2;1.2},
MATCH(MONTH(BB$15),
{1,2,3,4,5,6,7,8,9,10,11,12})),
CONCATENATE($ES326," ",$L326)="RussOutdoor метро",
_xlpm.COEFF*
INDEX({0.8;0.9;1.1;1.1;1;1;1;1;1.1;1.1;1.1;1.1},
MATCH(MONTH(BB$15),
{1,2,3,4,5,6,7,8,9,10,11,12})),
$ES326&lt;&gt;"LisChannel",
_xlpm.COEFF,
$ES326&lt;&gt;"RussOutdoor",
_xlpm.COEFF))</f>
        <v/>
      </c>
      <c r="BC326" s="68">
        <f t="array" ref="BC326">
_xlfn.LET(_xlpm.COEFF,
IF($AW326+$AX326=0,0,IF(MAX(MIN($AX326,EOMONTH(BC$15,0))-MAX($AW326,BC$15)+1,)&gt;0,1,0)),
_xlfn.IFS(
$ES326="LisChannel",
_xlpm.COEFF*
INDEX({1;1;1.2;1.2;1;1;1;1;1.2;1.2;1.2;1.2},
MATCH(MONTH(BC$15),
{1,2,3,4,5,6,7,8,9,10,11,12})),
CONCATENATE($ES326," ",$L326)="RussOutdoor метро",
_xlpm.COEFF*
INDEX({0.8;0.9;1.1;1.1;1;1;1;1;1.1;1.1;1.1;1.1},
MATCH(MONTH(BC$15),
{1,2,3,4,5,6,7,8,9,10,11,12})),
$ES326&lt;&gt;"LisChannel",
_xlpm.COEFF,
$ES326&lt;&gt;"RussOutdoor",
_xlpm.COEFF))</f>
        <v/>
      </c>
      <c r="BD326" s="68">
        <f t="array" ref="BD326">
_xlfn.LET(_xlpm.COEFF,
IF($AW326+$AX326=0,0,IF(MAX(MIN($AX326,EOMONTH(BD$15,0))-MAX($AW326,BD$15)+1,)&gt;0,1,0)),
_xlfn.IFS(
$ES326="LisChannel",
_xlpm.COEFF*
INDEX({1;1;1.2;1.2;1;1;1;1;1.2;1.2;1.2;1.2},
MATCH(MONTH(BD$15),
{1,2,3,4,5,6,7,8,9,10,11,12})),
CONCATENATE($ES326," ",$L326)="RussOutdoor метро",
_xlpm.COEFF*
INDEX({0.8;0.9;1.1;1.1;1;1;1;1;1.1;1.1;1.1;1.1},
MATCH(MONTH(BD$15),
{1,2,3,4,5,6,7,8,9,10,11,12})),
$ES326&lt;&gt;"LisChannel",
_xlpm.COEFF,
$ES326&lt;&gt;"RussOutdoor",
_xlpm.COEFF))</f>
        <v/>
      </c>
      <c r="BE326" s="68">
        <f t="array" ref="BE326">
_xlfn.LET(_xlpm.COEFF,
IF($AW326+$AX326=0,0,IF(MAX(MIN($AX326,EOMONTH(BE$15,0))-MAX($AW326,BE$15)+1,)&gt;0,1,0)),
_xlfn.IFS(
$ES326="LisChannel",
_xlpm.COEFF*
INDEX({1;1;1.2;1.2;1;1;1;1;1.2;1.2;1.2;1.2},
MATCH(MONTH(BE$15),
{1,2,3,4,5,6,7,8,9,10,11,12})),
CONCATENATE($ES326," ",$L326)="RussOutdoor метро",
_xlpm.COEFF*
INDEX({0.8;0.9;1.1;1.1;1;1;1;1;1.1;1.1;1.1;1.1},
MATCH(MONTH(BE$15),
{1,2,3,4,5,6,7,8,9,10,11,12})),
$ES326&lt;&gt;"LisChannel",
_xlpm.COEFF,
$ES326&lt;&gt;"RussOutdoor",
_xlpm.COEFF))</f>
        <v/>
      </c>
      <c r="BF326" s="68">
        <f t="array" ref="BF326">
_xlfn.LET(_xlpm.COEFF,
IF($AW326+$AX326=0,0,IF(MAX(MIN($AX326,EOMONTH(BF$15,0))-MAX($AW326,BF$15)+1,)&gt;0,1,0)),
_xlfn.IFS(
$ES326="LisChannel",
_xlpm.COEFF*
INDEX({1;1;1.2;1.2;1;1;1;1;1.2;1.2;1.2;1.2},
MATCH(MONTH(BF$15),
{1,2,3,4,5,6,7,8,9,10,11,12})),
CONCATENATE($ES326," ",$L326)="RussOutdoor метро",
_xlpm.COEFF*
INDEX({0.8;0.9;1.1;1.1;1;1;1;1;1.1;1.1;1.1;1.1},
MATCH(MONTH(BF$15),
{1,2,3,4,5,6,7,8,9,10,11,12})),
$ES326&lt;&gt;"LisChannel",
_xlpm.COEFF,
$ES326&lt;&gt;"RussOutdoor",
_xlpm.COEFF))</f>
        <v/>
      </c>
      <c r="BG326" s="68">
        <f t="array" ref="BG326">
_xlfn.LET(_xlpm.COEFF,
IF($AW326+$AX326=0,0,IF(MAX(MIN($AX326,EOMONTH(BG$15,0))-MAX($AW326,BG$15)+1,)&gt;0,1,0)),
_xlfn.IFS(
$ES326="LisChannel",
_xlpm.COEFF*
INDEX({1;1;1.2;1.2;1;1;1;1;1.2;1.2;1.2;1.2},
MATCH(MONTH(BG$15),
{1,2,3,4,5,6,7,8,9,10,11,12})),
CONCATENATE($ES326," ",$L326)="RussOutdoor метро",
_xlpm.COEFF*
INDEX({0.8;0.9;1.1;1.1;1;1;1;1;1.1;1.1;1.1;1.1},
MATCH(MONTH(BG$15),
{1,2,3,4,5,6,7,8,9,10,11,12})),
$ES326&lt;&gt;"LisChannel",
_xlpm.COEFF,
$ES326&lt;&gt;"RussOutdoor",
_xlpm.COEFF))</f>
        <v/>
      </c>
      <c r="BH326" s="68">
        <f t="array" ref="BH326">
_xlfn.LET(_xlpm.COEFF,
IF($AW326+$AX326=0,0,IF(MAX(MIN($AX326,EOMONTH(BH$15,0))-MAX($AW326,BH$15)+1,)&gt;0,1,0)),
_xlfn.IFS(
$ES326="LisChannel",
_xlpm.COEFF*
INDEX({1;1;1.2;1.2;1;1;1;1;1.2;1.2;1.2;1.2},
MATCH(MONTH(BH$15),
{1,2,3,4,5,6,7,8,9,10,11,12})),
CONCATENATE($ES326," ",$L326)="RussOutdoor метро",
_xlpm.COEFF*
INDEX({0.8;0.9;1.1;1.1;1;1;1;1;1.1;1.1;1.1;1.1},
MATCH(MONTH(BH$15),
{1,2,3,4,5,6,7,8,9,10,11,12})),
$ES326&lt;&gt;"LisChannel",
_xlpm.COEFF,
$ES326&lt;&gt;"RussOutdoor",
_xlpm.COEFF))</f>
        <v/>
      </c>
      <c r="BI326" s="68">
        <f t="array" ref="BI326">
_xlfn.LET(_xlpm.COEFF,
IF($AW326+$AX326=0,0,IF(MAX(MIN($AX326,EOMONTH(BI$15,0))-MAX($AW326,BI$15)+1,)&gt;0,1,0)),
_xlfn.IFS(
$ES326="LisChannel",
_xlpm.COEFF*
INDEX({1;1;1.2;1.2;1;1;1;1;1.2;1.2;1.2;1.2},
MATCH(MONTH(BI$15),
{1,2,3,4,5,6,7,8,9,10,11,12})),
CONCATENATE($ES326," ",$L326)="RussOutdoor метро",
_xlpm.COEFF*
INDEX({0.8;0.9;1.1;1.1;1;1;1;1;1.1;1.1;1.1;1.1},
MATCH(MONTH(BI$15),
{1,2,3,4,5,6,7,8,9,10,11,12})),
$ES326&lt;&gt;"LisChannel",
_xlpm.COEFF,
$ES326&lt;&gt;"RussOutdoor",
_xlpm.COEFF))</f>
        <v/>
      </c>
      <c r="BJ326" s="68">
        <f t="array" ref="BJ326">
_xlfn.LET(_xlpm.COEFF,
IF($AW326+$AX326=0,0,IF(MAX(MIN($AX326,EOMONTH(BJ$15,0))-MAX($AW326,BJ$15)+1,)&gt;0,1,0)),
_xlfn.IFS(
$ES326="LisChannel",
_xlpm.COEFF*
INDEX({1;1;1.2;1.2;1;1;1;1;1.2;1.2;1.2;1.2},
MATCH(MONTH(BJ$15),
{1,2,3,4,5,6,7,8,9,10,11,12})),
CONCATENATE($ES326," ",$L326)="RussOutdoor метро",
_xlpm.COEFF*
INDEX({0.8;0.9;1.1;1.1;1;1;1;1;1.1;1.1;1.1;1.1},
MATCH(MONTH(BJ$15),
{1,2,3,4,5,6,7,8,9,10,11,12})),
$ES326&lt;&gt;"LisChannel",
_xlpm.COEFF,
$ES326&lt;&gt;"RussOutdoor",
_xlpm.COEFF))</f>
        <v/>
      </c>
      <c r="BK326" s="68">
        <f t="array" ref="BK326">
_xlfn.LET(_xlpm.COEFF,
IF($AW326+$AX326=0,0,IF(MAX(MIN($AX326,EOMONTH(BK$15,0))-MAX($AW326,BK$15)+1,)&gt;0,1,0)),
_xlfn.IFS(
$ES326="LisChannel",
_xlpm.COEFF*
INDEX({1;1;1.2;1.2;1;1;1;1;1.2;1.2;1.2;1.2},
MATCH(MONTH(BK$15),
{1,2,3,4,5,6,7,8,9,10,11,12})),
CONCATENATE($ES326," ",$L326)="RussOutdoor метро",
_xlpm.COEFF*
INDEX({0.8;0.9;1.1;1.1;1;1;1;1;1.1;1.1;1.1;1.1},
MATCH(MONTH(BK$15),
{1,2,3,4,5,6,7,8,9,10,11,12})),
$ES326&lt;&gt;"LisChannel",
_xlpm.COEFF,
$ES326&lt;&gt;"RussOutdoor",
_xlpm.COEFF))</f>
        <v/>
      </c>
      <c r="BL326" s="62">
        <f>COUNTIFS($AZ326:$BK326,"&gt;0")</f>
        <v/>
      </c>
      <c r="BM326" s="65" t="n"/>
      <c r="BN326" s="125">
        <f>$DJ326</f>
        <v/>
      </c>
      <c r="BO326" s="63">
        <f>$DQ326</f>
        <v/>
      </c>
      <c r="BP326" s="125">
        <f>
IFERROR(
IF($BL326=0,0,
$BN326*(1-$BO326)),
0)</f>
        <v/>
      </c>
      <c r="BQ326" s="125">
        <f t="array" ref="BQ326">
IFERROR(
_xlfn.IFS(
$DH326="день_1",
$BP326*$BL326/($AX326-$AW326+1)*AZ326*(DAY(EOMONTH(AZ$15,0))),
$DH326="день_2",
$BP326/30*MAX(MIN($AX326,EOMONTH(AZ$15,0))-MAX($AW326,AZ$15)+1,),
$DH326="раб.день",
$BP326/30*(IFERROR(
_xlfn.LET(_xlpm.VD,
CHOOSE(
{1;2;3;4;5;6;7;8;9;10;11;12;13;14;15;16;17;18},
45658,45659,45660,45661,45662,45663,45664,45665,45711,45724,45778,45779,45785,45786,45820,45821,45965,46022),
_xlfn.LET(_xlpm.DD,
MAX(MIN($AX326,EOMONTH(AZ$15,0))-MAX($AW326,AZ$15),),
_xlfn.IFS(
AND(MONTH($AW326)=MONTH(AZ$15),MONTH($AX326)&lt;&gt;MONTH(AZ$15)),
NETWORKDAYS.INTL($AW326,$AW326+_xlpm.DD,1,_xlpm.VD),
AND(MONTH($AW326)&lt;&gt;MONTH(AZ$15),MONTH($AX326)=MONTH(AZ$15)),
NETWORKDAYS.INTL(($AX326)-_xlpm.DD,$AX326,1,_xlpm.VD),
AND(MONTH($AW326)&lt;MONTH(AZ$15),MONTH($AX326)&gt;MONTH(AZ$15)),
NETWORKDAYS.INTL((EOMONTH(AZ$15-1,1))-_xlpm.DD,EOMONTH(AZ$15-1,1),1,_xlpm.VD),
AND(MONTH($AW326)=MONTH(AZ$15),MONTH($AX326)=MONTH(AZ$15)),
NETWORKDAYS.INTL($AW326,$AX326,1,_xlpm.VD)))),0)),
$DH326="месяц",
$BP326*AZ326,
$DH326="неделя",
$BP326*AZ326/7*(ROUNDUP((DAY(EOMONTH(AZ$15,0)))/4,0))),
0)</f>
        <v/>
      </c>
      <c r="BR326" s="125">
        <f t="array" ref="BR326">
IFERROR(
_xlfn.IFS(
$DH326="день_1",
$BP326*$BL326/($AX326-$AW326+1)*BA326*(DAY(EOMONTH(BA$15,0))),
$DH326="день_2",
$BP326/30*MAX(MIN($AX326,EOMONTH(BA$15,0))-MAX($AW326,BA$15)+1,),
$DH326="раб.день",
$BP326/30*(IFERROR(
_xlfn.LET(_xlpm.VD,
CHOOSE(
{1;2;3;4;5;6;7;8;9;10;11;12;13;14;15;16;17;18},
45658,45659,45660,45661,45662,45663,45664,45665,45711,45724,45778,45779,45785,45786,45820,45821,45965,46022),
_xlfn.LET(_xlpm.DD,
MAX(MIN($AX326,EOMONTH(BA$15,0))-MAX($AW326,BA$15),),
_xlfn.IFS(
AND(MONTH($AW326)=MONTH(BA$15),MONTH($AX326)&lt;&gt;MONTH(BA$15)),
NETWORKDAYS.INTL($AW326,$AW326+_xlpm.DD,1,_xlpm.VD),
AND(MONTH($AW326)&lt;&gt;MONTH(BA$15),MONTH($AX326)=MONTH(BA$15)),
NETWORKDAYS.INTL(($AX326)-_xlpm.DD,$AX326,1,_xlpm.VD),
AND(MONTH($AW326)&lt;MONTH(BA$15),MONTH($AX326)&gt;MONTH(BA$15)),
NETWORKDAYS.INTL((EOMONTH(BA$15-1,1))-_xlpm.DD,EOMONTH(BA$15-1,1),1,_xlpm.VD),
AND(MONTH($AW326)=MONTH(BA$15),MONTH($AX326)=MONTH(BA$15)),
NETWORKDAYS.INTL($AW326,$AX326,1,_xlpm.VD)))),0)),
$DH326="месяц",
$BP326*BA326,
$DH326="неделя",
$BP326*BA326/7*(ROUNDUP((DAY(EOMONTH(BA$15,0)))/4,0))),
0)</f>
        <v/>
      </c>
      <c r="BS326" s="125">
        <f t="array" ref="BS326">
IFERROR(
_xlfn.IFS(
$DH326="день_1",
$BP326*$BL326/($AX326-$AW326+1)*BB326*(DAY(EOMONTH(BB$15,0))),
$DH326="день_2",
$BP326/30*MAX(MIN($AX326,EOMONTH(BB$15,0))-MAX($AW326,BB$15)+1,),
$DH326="раб.день",
$BP326/30*(IFERROR(
_xlfn.LET(_xlpm.VD,
CHOOSE(
{1;2;3;4;5;6;7;8;9;10;11;12;13;14;15;16;17;18},
45658,45659,45660,45661,45662,45663,45664,45665,45711,45724,45778,45779,45785,45786,45820,45821,45965,46022),
_xlfn.LET(_xlpm.DD,
MAX(MIN($AX326,EOMONTH(BB$15,0))-MAX($AW326,BB$15),),
_xlfn.IFS(
AND(MONTH($AW326)=MONTH(BB$15),MONTH($AX326)&lt;&gt;MONTH(BB$15)),
NETWORKDAYS.INTL($AW326,$AW326+_xlpm.DD,1,_xlpm.VD),
AND(MONTH($AW326)&lt;&gt;MONTH(BB$15),MONTH($AX326)=MONTH(BB$15)),
NETWORKDAYS.INTL(($AX326)-_xlpm.DD,$AX326,1,_xlpm.VD),
AND(MONTH($AW326)&lt;MONTH(BB$15),MONTH($AX326)&gt;MONTH(BB$15)),
NETWORKDAYS.INTL((EOMONTH(BB$15-1,1))-_xlpm.DD,EOMONTH(BB$15-1,1),1,_xlpm.VD),
AND(MONTH($AW326)=MONTH(BB$15),MONTH($AX326)=MONTH(BB$15)),
NETWORKDAYS.INTL($AW326,$AX326,1,_xlpm.VD)))),0)),
$DH326="месяц",
$BP326*BB326,
$DH326="неделя",
$BP326*BB326/7*(ROUNDUP((DAY(EOMONTH(BB$15,0)))/4,0))),
0)</f>
        <v/>
      </c>
      <c r="BT326" s="125">
        <f t="array" ref="BT326">
IFERROR(
_xlfn.IFS(
$DH326="день_1",
$BP326*$BL326/($AX326-$AW326+1)*BC326*(DAY(EOMONTH(BC$15,0))),
$DH326="день_2",
$BP326/30*MAX(MIN($AX326,EOMONTH(BC$15,0))-MAX($AW326,BC$15)+1,),
$DH326="раб.день",
$BP326/30*(IFERROR(
_xlfn.LET(_xlpm.VD,
CHOOSE(
{1;2;3;4;5;6;7;8;9;10;11;12;13;14;15;16;17;18},
45658,45659,45660,45661,45662,45663,45664,45665,45711,45724,45778,45779,45785,45786,45820,45821,45965,46022),
_xlfn.LET(_xlpm.DD,
MAX(MIN($AX326,EOMONTH(BC$15,0))-MAX($AW326,BC$15),),
_xlfn.IFS(
AND(MONTH($AW326)=MONTH(BC$15),MONTH($AX326)&lt;&gt;MONTH(BC$15)),
NETWORKDAYS.INTL($AW326,$AW326+_xlpm.DD,1,_xlpm.VD),
AND(MONTH($AW326)&lt;&gt;MONTH(BC$15),MONTH($AX326)=MONTH(BC$15)),
NETWORKDAYS.INTL(($AX326)-_xlpm.DD,$AX326,1,_xlpm.VD),
AND(MONTH($AW326)&lt;MONTH(BC$15),MONTH($AX326)&gt;MONTH(BC$15)),
NETWORKDAYS.INTL((EOMONTH(BC$15-1,1))-_xlpm.DD,EOMONTH(BC$15-1,1),1,_xlpm.VD),
AND(MONTH($AW326)=MONTH(BC$15),MONTH($AX326)=MONTH(BC$15)),
NETWORKDAYS.INTL($AW326,$AX326,1,_xlpm.VD)))),0)),
$DH326="месяц",
$BP326*BC326,
$DH326="неделя",
$BP326*BC326/7*(ROUNDUP((DAY(EOMONTH(BC$15,0)))/4,0))),
0)</f>
        <v/>
      </c>
      <c r="BU326" s="125">
        <f t="array" ref="BU326">
IFERROR(
_xlfn.IFS(
$DH326="день_1",
$BP326*$BL326/($AX326-$AW326+1)*BD326*(DAY(EOMONTH(BD$15,0))),
$DH326="день_2",
$BP326/30*MAX(MIN($AX326,EOMONTH(BD$15,0))-MAX($AW326,BD$15)+1,),
$DH326="раб.день",
$BP326/30*(IFERROR(
_xlfn.LET(_xlpm.VD,
CHOOSE(
{1;2;3;4;5;6;7;8;9;10;11;12;13;14;15;16;17;18},
45658,45659,45660,45661,45662,45663,45664,45665,45711,45724,45778,45779,45785,45786,45820,45821,45965,46022),
_xlfn.LET(_xlpm.DD,
MAX(MIN($AX326,EOMONTH(BD$15,0))-MAX($AW326,BD$15),),
_xlfn.IFS(
AND(MONTH($AW326)=MONTH(BD$15),MONTH($AX326)&lt;&gt;MONTH(BD$15)),
NETWORKDAYS.INTL($AW326,$AW326+_xlpm.DD,1,_xlpm.VD),
AND(MONTH($AW326)&lt;&gt;MONTH(BD$15),MONTH($AX326)=MONTH(BD$15)),
NETWORKDAYS.INTL(($AX326)-_xlpm.DD,$AX326,1,_xlpm.VD),
AND(MONTH($AW326)&lt;MONTH(BD$15),MONTH($AX326)&gt;MONTH(BD$15)),
NETWORKDAYS.INTL((EOMONTH(BD$15-1,1))-_xlpm.DD,EOMONTH(BD$15-1,1),1,_xlpm.VD),
AND(MONTH($AW326)=MONTH(BD$15),MONTH($AX326)=MONTH(BD$15)),
NETWORKDAYS.INTL($AW326,$AX326,1,_xlpm.VD)))),0)),
$DH326="месяц",
$BP326*BD326,
$DH326="неделя",
$BP326*BD326/7*(ROUNDUP((DAY(EOMONTH(BD$15,0)))/4,0))),
0)</f>
        <v/>
      </c>
      <c r="BV326" s="125">
        <f t="array" ref="BV326">
IFERROR(
_xlfn.IFS(
$DH326="день_1",
$BP326*$BL326/($AX326-$AW326+1)*BE326*(DAY(EOMONTH(BE$15,0))),
$DH326="день_2",
$BP326/30*MAX(MIN($AX326,EOMONTH(BE$15,0))-MAX($AW326,BE$15)+1,),
$DH326="раб.день",
$BP326/30*(IFERROR(
_xlfn.LET(_xlpm.VD,
CHOOSE(
{1;2;3;4;5;6;7;8;9;10;11;12;13;14;15;16;17;18},
45658,45659,45660,45661,45662,45663,45664,45665,45711,45724,45778,45779,45785,45786,45820,45821,45965,46022),
_xlfn.LET(_xlpm.DD,
MAX(MIN($AX326,EOMONTH(BE$15,0))-MAX($AW326,BE$15),),
_xlfn.IFS(
AND(MONTH($AW326)=MONTH(BE$15),MONTH($AX326)&lt;&gt;MONTH(BE$15)),
NETWORKDAYS.INTL($AW326,$AW326+_xlpm.DD,1,_xlpm.VD),
AND(MONTH($AW326)&lt;&gt;MONTH(BE$15),MONTH($AX326)=MONTH(BE$15)),
NETWORKDAYS.INTL(($AX326)-_xlpm.DD,$AX326,1,_xlpm.VD),
AND(MONTH($AW326)&lt;MONTH(BE$15),MONTH($AX326)&gt;MONTH(BE$15)),
NETWORKDAYS.INTL((EOMONTH(BE$15-1,1))-_xlpm.DD,EOMONTH(BE$15-1,1),1,_xlpm.VD),
AND(MONTH($AW326)=MONTH(BE$15),MONTH($AX326)=MONTH(BE$15)),
NETWORKDAYS.INTL($AW326,$AX326,1,_xlpm.VD)))),0)),
$DH326="месяц",
$BP326*BE326,
$DH326="неделя",
$BP326*BE326/7*(ROUNDUP((DAY(EOMONTH(BE$15,0)))/4,0))),
0)</f>
        <v/>
      </c>
      <c r="BW326" s="125">
        <f t="array" ref="BW326">
IFERROR(
_xlfn.IFS(
$DH326="день_1",
$BP326*$BL326/($AX326-$AW326+1)*BF326*(DAY(EOMONTH(BF$15,0))),
$DH326="день_2",
$BP326/30*MAX(MIN($AX326,EOMONTH(BF$15,0))-MAX($AW326,BF$15)+1,),
$DH326="раб.день",
$BP326/30*(IFERROR(
_xlfn.LET(_xlpm.VD,
CHOOSE(
{1;2;3;4;5;6;7;8;9;10;11;12;13;14;15;16;17;18},
45658,45659,45660,45661,45662,45663,45664,45665,45711,45724,45778,45779,45785,45786,45820,45821,45965,46022),
_xlfn.LET(_xlpm.DD,
MAX(MIN($AX326,EOMONTH(BF$15,0))-MAX($AW326,BF$15),),
_xlfn.IFS(
AND(MONTH($AW326)=MONTH(BF$15),MONTH($AX326)&lt;&gt;MONTH(BF$15)),
NETWORKDAYS.INTL($AW326,$AW326+_xlpm.DD,1,_xlpm.VD),
AND(MONTH($AW326)&lt;&gt;MONTH(BF$15),MONTH($AX326)=MONTH(BF$15)),
NETWORKDAYS.INTL(($AX326)-_xlpm.DD,$AX326,1,_xlpm.VD),
AND(MONTH($AW326)&lt;MONTH(BF$15),MONTH($AX326)&gt;MONTH(BF$15)),
NETWORKDAYS.INTL((EOMONTH(BF$15-1,1))-_xlpm.DD,EOMONTH(BF$15-1,1),1,_xlpm.VD),
AND(MONTH($AW326)=MONTH(BF$15),MONTH($AX326)=MONTH(BF$15)),
NETWORKDAYS.INTL($AW326,$AX326,1,_xlpm.VD)))),0)),
$DH326="месяц",
$BP326*BF326,
$DH326="неделя",
$BP326*BF326/7*(ROUNDUP((DAY(EOMONTH(BF$15,0)))/4,0))),
0)</f>
        <v/>
      </c>
      <c r="BX326" s="125">
        <f t="array" ref="BX326">
IFERROR(
_xlfn.IFS(
$DH326="день_1",
$BP326*$BL326/($AX326-$AW326+1)*BG326*(DAY(EOMONTH(BG$15,0))),
$DH326="день_2",
$BP326/30*MAX(MIN($AX326,EOMONTH(BG$15,0))-MAX($AW326,BG$15)+1,),
$DH326="раб.день",
$BP326/30*(IFERROR(
_xlfn.LET(_xlpm.VD,
CHOOSE(
{1;2;3;4;5;6;7;8;9;10;11;12;13;14;15;16;17;18},
45658,45659,45660,45661,45662,45663,45664,45665,45711,45724,45778,45779,45785,45786,45820,45821,45965,46022),
_xlfn.LET(_xlpm.DD,
MAX(MIN($AX326,EOMONTH(BG$15,0))-MAX($AW326,BG$15),),
_xlfn.IFS(
AND(MONTH($AW326)=MONTH(BG$15),MONTH($AX326)&lt;&gt;MONTH(BG$15)),
NETWORKDAYS.INTL($AW326,$AW326+_xlpm.DD,1,_xlpm.VD),
AND(MONTH($AW326)&lt;&gt;MONTH(BG$15),MONTH($AX326)=MONTH(BG$15)),
NETWORKDAYS.INTL(($AX326)-_xlpm.DD,$AX326,1,_xlpm.VD),
AND(MONTH($AW326)&lt;MONTH(BG$15),MONTH($AX326)&gt;MONTH(BG$15)),
NETWORKDAYS.INTL((EOMONTH(BG$15-1,1))-_xlpm.DD,EOMONTH(BG$15-1,1),1,_xlpm.VD),
AND(MONTH($AW326)=MONTH(BG$15),MONTH($AX326)=MONTH(BG$15)),
NETWORKDAYS.INTL($AW326,$AX326,1,_xlpm.VD)))),0)),
$DH326="месяц",
$BP326*BG326,
$DH326="неделя",
$BP326*BG326/7*(ROUNDUP((DAY(EOMONTH(BG$15,0)))/4,0))),
0)</f>
        <v/>
      </c>
      <c r="BY326" s="125">
        <f t="array" ref="BY326">
IFERROR(
_xlfn.IFS(
$DH326="день_1",
$BP326*$BL326/($AX326-$AW326+1)*BH326*(DAY(EOMONTH(BH$15,0))),
$DH326="день_2",
$BP326/30*MAX(MIN($AX326,EOMONTH(BH$15,0))-MAX($AW326,BH$15)+1,),
$DH326="раб.день",
$BP326/30*(IFERROR(
_xlfn.LET(_xlpm.VD,
CHOOSE(
{1;2;3;4;5;6;7;8;9;10;11;12;13;14;15;16;17;18},
45658,45659,45660,45661,45662,45663,45664,45665,45711,45724,45778,45779,45785,45786,45820,45821,45965,46022),
_xlfn.LET(_xlpm.DD,
MAX(MIN($AX326,EOMONTH(BH$15,0))-MAX($AW326,BH$15),),
_xlfn.IFS(
AND(MONTH($AW326)=MONTH(BH$15),MONTH($AX326)&lt;&gt;MONTH(BH$15)),
NETWORKDAYS.INTL($AW326,$AW326+_xlpm.DD,1,_xlpm.VD),
AND(MONTH($AW326)&lt;&gt;MONTH(BH$15),MONTH($AX326)=MONTH(BH$15)),
NETWORKDAYS.INTL(($AX326)-_xlpm.DD,$AX326,1,_xlpm.VD),
AND(MONTH($AW326)&lt;MONTH(BH$15),MONTH($AX326)&gt;MONTH(BH$15)),
NETWORKDAYS.INTL((EOMONTH(BH$15-1,1))-_xlpm.DD,EOMONTH(BH$15-1,1),1,_xlpm.VD),
AND(MONTH($AW326)=MONTH(BH$15),MONTH($AX326)=MONTH(BH$15)),
NETWORKDAYS.INTL($AW326,$AX326,1,_xlpm.VD)))),0)),
$DH326="месяц",
$BP326*BH326,
$DH326="неделя",
$BP326*BH326/7*(ROUNDUP((DAY(EOMONTH(BH$15,0)))/4,0))),
0)</f>
        <v/>
      </c>
      <c r="BZ326" s="125">
        <f t="array" ref="BZ326">
IFERROR(
_xlfn.IFS(
$DH326="день_1",
$BP326*$BL326/($AX326-$AW326+1)*BI326*(DAY(EOMONTH(BI$15,0))),
$DH326="день_2",
$BP326/30*MAX(MIN($AX326,EOMONTH(BI$15,0))-MAX($AW326,BI$15)+1,),
$DH326="раб.день",
$BP326/30*(IFERROR(
_xlfn.LET(_xlpm.VD,
CHOOSE(
{1;2;3;4;5;6;7;8;9;10;11;12;13;14;15;16;17;18},
45658,45659,45660,45661,45662,45663,45664,45665,45711,45724,45778,45779,45785,45786,45820,45821,45965,46022),
_xlfn.LET(_xlpm.DD,
MAX(MIN($AX326,EOMONTH(BI$15,0))-MAX($AW326,BI$15),),
_xlfn.IFS(
AND(MONTH($AW326)=MONTH(BI$15),MONTH($AX326)&lt;&gt;MONTH(BI$15)),
NETWORKDAYS.INTL($AW326,$AW326+_xlpm.DD,1,_xlpm.VD),
AND(MONTH($AW326)&lt;&gt;MONTH(BI$15),MONTH($AX326)=MONTH(BI$15)),
NETWORKDAYS.INTL(($AX326)-_xlpm.DD,$AX326,1,_xlpm.VD),
AND(MONTH($AW326)&lt;MONTH(BI$15),MONTH($AX326)&gt;MONTH(BI$15)),
NETWORKDAYS.INTL((EOMONTH(BI$15-1,1))-_xlpm.DD,EOMONTH(BI$15-1,1),1,_xlpm.VD),
AND(MONTH($AW326)=MONTH(BI$15),MONTH($AX326)=MONTH(BI$15)),
NETWORKDAYS.INTL($AW326,$AX326,1,_xlpm.VD)))),0)),
$DH326="месяц",
$BP326*BI326,
$DH326="неделя",
$BP326*BI326/7*(ROUNDUP((DAY(EOMONTH(BI$15,0)))/4,0))),
0)</f>
        <v/>
      </c>
      <c r="CA326" s="125">
        <f t="array" ref="CA326">
IFERROR(
_xlfn.IFS(
$DH326="день_1",
$BP326*$BL326/($AX326-$AW326+1)*BJ326*(DAY(EOMONTH(BJ$15,0))),
$DH326="день_2",
$BP326/30*MAX(MIN($AX326,EOMONTH(BJ$15,0))-MAX($AW326,BJ$15)+1,),
$DH326="раб.день",
$BP326/30*(IFERROR(
_xlfn.LET(_xlpm.VD,
CHOOSE(
{1;2;3;4;5;6;7;8;9;10;11;12;13;14;15;16;17;18},
45658,45659,45660,45661,45662,45663,45664,45665,45711,45724,45778,45779,45785,45786,45820,45821,45965,46022),
_xlfn.LET(_xlpm.DD,
MAX(MIN($AX326,EOMONTH(BJ$15,0))-MAX($AW326,BJ$15),),
_xlfn.IFS(
AND(MONTH($AW326)=MONTH(BJ$15),MONTH($AX326)&lt;&gt;MONTH(BJ$15)),
NETWORKDAYS.INTL($AW326,$AW326+_xlpm.DD,1,_xlpm.VD),
AND(MONTH($AW326)&lt;&gt;MONTH(BJ$15),MONTH($AX326)=MONTH(BJ$15)),
NETWORKDAYS.INTL(($AX326)-_xlpm.DD,$AX326,1,_xlpm.VD),
AND(MONTH($AW326)&lt;MONTH(BJ$15),MONTH($AX326)&gt;MONTH(BJ$15)),
NETWORKDAYS.INTL((EOMONTH(BJ$15-1,1))-_xlpm.DD,EOMONTH(BJ$15-1,1),1,_xlpm.VD),
AND(MONTH($AW326)=MONTH(BJ$15),MONTH($AX326)=MONTH(BJ$15)),
NETWORKDAYS.INTL($AW326,$AX326,1,_xlpm.VD)))),0)),
$DH326="месяц",
$BP326*BJ326,
$DH326="неделя",
$BP326*BJ326/7*(ROUNDUP((DAY(EOMONTH(BJ$15,0)))/4,0))),
0)</f>
        <v/>
      </c>
      <c r="CB326" s="125">
        <f t="array" ref="CB326">
IFERROR(
_xlfn.IFS(
$DH326="день_1",
$BP326*$BL326/($AX326-$AW326+1)*BK326*(DAY(EOMONTH(BK$15,0))),
$DH326="день_2",
$BP326/30*MAX(MIN($AX326,EOMONTH(BK$15,0))-MAX($AW326,BK$15)+1,),
$DH326="раб.день",
$BP326/30*(IFERROR(
_xlfn.LET(_xlpm.VD,
CHOOSE(
{1;2;3;4;5;6;7;8;9;10;11;12;13;14;15;16;17;18},
45658,45659,45660,45661,45662,45663,45664,45665,45711,45724,45778,45779,45785,45786,45820,45821,45965,46022),
_xlfn.LET(_xlpm.DD,
MAX(MIN($AX326,EOMONTH(BK$15,0))-MAX($AW326,BK$15),),
_xlfn.IFS(
AND(MONTH($AW326)=MONTH(BK$15),MONTH($AX326)&lt;&gt;MONTH(BK$15)),
NETWORKDAYS.INTL($AW326,$AW326+_xlpm.DD,1,_xlpm.VD),
AND(MONTH($AW326)&lt;&gt;MONTH(BK$15),MONTH($AX326)=MONTH(BK$15)),
NETWORKDAYS.INTL(($AX326)-_xlpm.DD,$AX326,1,_xlpm.VD),
AND(MONTH($AW326)&lt;MONTH(BK$15),MONTH($AX326)&gt;MONTH(BK$15)),
NETWORKDAYS.INTL((EOMONTH(BK$15-1,1))-_xlpm.DD,EOMONTH(BK$15-1,1),1,_xlpm.VD),
AND(MONTH($AW326)=MONTH(BK$15),MONTH($AX326)=MONTH(BK$15)),
NETWORKDAYS.INTL($AW326,$AX326,1,_xlpm.VD)))),0)),
$DH326="месяц",
$BP326*BK326,
$DH326="неделя",
$BP326*BK326/7*(ROUNDUP((DAY(EOMONTH(BK$15,0)))/4,0))),
0)</f>
        <v/>
      </c>
      <c r="CC326" s="125">
        <f>SUM($BQ326:$CB326)</f>
        <v/>
      </c>
      <c r="CD326" s="126">
        <f>SUM($EH326:$EH326)</f>
        <v/>
      </c>
      <c r="CE326" s="126">
        <f>$CD326*$AB326</f>
        <v/>
      </c>
      <c r="CF326" s="126">
        <f>SUM($EK326:$EK326)</f>
        <v/>
      </c>
      <c r="CG326" s="126">
        <f>$CF326*$AB326</f>
        <v/>
      </c>
      <c r="CH326" s="126">
        <f>SUM($CC326,$CE326,$CG326)</f>
        <v/>
      </c>
      <c r="CI326" s="126">
        <f>$CH326*(1+$CM326)</f>
        <v/>
      </c>
      <c r="CJ326" s="127" t="n">
        <v>0</v>
      </c>
      <c r="CK326" s="126">
        <f>SUM($CH326:$CH326)*(1+$CJ326)</f>
        <v/>
      </c>
      <c r="CL326" s="126">
        <f>SUM($CH326:$CH326)*(1+$CM326)</f>
        <v/>
      </c>
      <c r="CM326" s="59" t="inlineStr">
        <is>
          <t>20%</t>
        </is>
      </c>
      <c r="CN326" s="59" t="n"/>
      <c r="CO326" s="72" t="n"/>
      <c r="CP326" s="59" t="n"/>
      <c r="CQ326" s="73" t="n"/>
      <c r="CR326" s="73" t="n"/>
      <c r="CS326" s="73" t="n"/>
      <c r="CT326" s="72" t="n"/>
      <c r="CU326" s="79" t="inlineStr">
        <is>
          <t> </t>
        </is>
      </c>
      <c r="CV326" s="60" t="n"/>
      <c r="CW326" s="60" t="n"/>
      <c r="CX326" s="60" t="n"/>
      <c r="CY326" s="127">
        <f>IFERROR(($CC326-$EE326)/($EE326/(1-$DQ326)),0)</f>
        <v/>
      </c>
      <c r="CZ326" s="127">
        <f>IFERROR(1-$EI326/($CE326),0)</f>
        <v/>
      </c>
      <c r="DA326" s="127">
        <f>IFERROR(1-$EL326/($CG326),0)</f>
        <v/>
      </c>
      <c r="DB326" s="126">
        <f>ROUND(IFERROR(($CI326/(1+$CM326)-$EN326),0),2)</f>
        <v/>
      </c>
      <c r="DC326" s="128" t="n"/>
      <c r="DD326" s="125" t="n"/>
      <c r="DE326" s="75" t="n">
        <v>0</v>
      </c>
      <c r="DF326" s="128" t="n"/>
      <c r="DG326" s="125">
        <f>IF($DC326=0,0,$DD326*($DC326*100%-$DE326*$DF326))*SUM($AB326:$AB326)</f>
        <v/>
      </c>
      <c r="DH326" s="129" t="inlineStr">
        <is>
          <t>месяц</t>
        </is>
      </c>
      <c r="DI326" s="130">
        <f t="array" ref="DI326">IFERROR(
IF($ES326="LisChannel",
(ROUND(((INDEX({174.625;153.888888888889;130.972222222222},MATCH($AI326,{2;3;4}),0))*$AG326*$AI326),2)),0),0)</f>
        <v/>
      </c>
      <c r="DJ326" s="130">
        <f>
_xlfn.LET(_xlpm.X,
IFERROR(
IF($ES326="НовиковТВ",
(_xlfn.LET(_xlpm.NTV,
_xlfn.LET(_xlpm.MIN,350000,
IF(SUMIFS($DI:$DI,$ES:$ES,"НовиковТВ")&lt;=_xlpm.MIN,
(SUMIFS($DI:$DI,$ES:$ES,"НовиковТВ")/(COUNTIFS($ES:$ES,"НовиковТВ")))*_xlpm.MIN/SUMIFS($DI:$DI,$ES:$ES,"НовиковТВ"),
DI326)),
_xlpm.NTV+$DG326/(1-(1-(_xlpm.NTV)*(1-$DL326)*(1-$DM326)*(1-$DN326)*(1-$DO326)*(1-$DP326)/_xlpm.NTV))))/(1+$EP326),
$DI326+$DG326/(1-(1-($DI326)*(1-$DL326)*(1-$DM326)*(1-$DN326)*(1-$DO326)*(1-$DP326)/$DI326))),
0),
_xlpm.X*(1+$CM326)*(1+$CW326)-_xlpm.X*(1+$CM326)+_xlpm.X)</f>
        <v/>
      </c>
      <c r="DK326" s="125" t="inlineStr">
        <is>
          <t>послед.</t>
        </is>
      </c>
      <c r="DL326" s="63" t="n">
        <v>0</v>
      </c>
      <c r="DM326" s="63" t="n">
        <v>0</v>
      </c>
      <c r="DN326" s="63" t="n">
        <v>0</v>
      </c>
      <c r="DO326" s="63" t="n">
        <v>0</v>
      </c>
      <c r="DP326" s="63" t="n">
        <v>0</v>
      </c>
      <c r="DQ326" s="63">
        <f t="array" ref="DQ326">IFERROR(_xlfn.IFS(
$DK326="послед.",1-(1-$DL326)*(1-$DM326)*(1-$DN326)*(1-$DO326)*(1-$DP326),
$DK326="сумм.",$DL326+$DM326+$DN326+$DO326+$DP326),
0)</f>
        <v/>
      </c>
      <c r="DR326" s="125">
        <f t="array" ref="DR326">
IFERROR(
_xlfn.IFS(
$BL326=0,
0,
$BL326&gt;0,
_xlfn.IFS($DK326="послед.",
$DJ326*(1-$DL326)*(1-$DM326)*(1-$DN326)*(1-$DO326)*(1-$DP326),
$DK326="сумм.",
$DJ326*(1-($DL326+$DM326+$DN326+$DO326+$DP326)))),0)</f>
        <v/>
      </c>
      <c r="DS326" s="125">
        <f t="array" ref="DS326">
IFERROR(_xlfn.IFS(
$DH326="день_1",
$DR326*$BL326/($AX326-$AW326+1)*AZ326*(DAY(EOMONTH(AZ$15,0))),
$DH326="день_2",
$DR326/30*MAX(MIN($AX326,EOMONTH(AZ$15,0))-MAX($AW326,AZ$15)+1,),
$DH326="раб.день",
$DR326/30*(IFERROR(
_xlfn.LET(_xlpm.VD,
CHOOSE(
{1;2;3;4;5;6;7;8;9;10;11;12;13;14;15;16;17;18},
45658,45659,45660,45661,45662,45663,45664,45665,45711,45724,45778,45779,45785,45786,45820,45821,45965,46022),
_xlfn.LET(_xlpm.DD,
MAX(MIN($AX326,EOMONTH(AZ$15,0))-MAX($AW326,AZ$15),),
_xlfn.IFS(
AND(MONTH($AW326)=MONTH(AZ$15),MONTH($AX326)&lt;&gt;MONTH(AZ$15)),
NETWORKDAYS.INTL($AW326,$AW326+_xlpm.DD,1,_xlpm.VD),
AND(MONTH($AW326)&lt;&gt;MONTH(AZ$15),MONTH($AX326)=MONTH(AZ$15)),
NETWORKDAYS.INTL(($AX326)-_xlpm.DD,$AX326,1,_xlpm.VD),
AND(MONTH($AW326)&lt;MONTH(AZ$15),MONTH($AX326)&gt;MONTH(AZ$15)),
NETWORKDAYS.INTL((EOMONTH(AZ$15-1,1))-_xlpm.DD,EOMONTH(AZ$15-1,1),1,_xlpm.VD),
AND(MONTH($AW326)=MONTH(AZ$15),MONTH($AX326)=MONTH(AZ$15)),
NETWORKDAYS.INTL($AW326,$AX326,1,_xlpm.VD)))),0)),
$DH326="месяц",
$DR326*AZ326,
$DH326="неделя",
$DR326*AZ326/7*(ROUNDUP((DAY(EOMONTH(AZ$15,0)))/4,0))),
0)</f>
        <v/>
      </c>
      <c r="DT326" s="125">
        <f t="array" ref="DT326">
IFERROR(_xlfn.IFS(
$DH326="день_1",
$DR326*$BL326/($AX326-$AW326+1)*BA326*(DAY(EOMONTH(BA$15,0))),
$DH326="день_2",
$DR326/30*MAX(MIN($AX326,EOMONTH(BA$15,0))-MAX($AW326,BA$15)+1,),
$DH326="раб.день",
$DR326/30*(IFERROR(
_xlfn.LET(_xlpm.VD,
CHOOSE(
{1;2;3;4;5;6;7;8;9;10;11;12;13;14;15;16;17;18},
45658,45659,45660,45661,45662,45663,45664,45665,45711,45724,45778,45779,45785,45786,45820,45821,45965,46022),
_xlfn.LET(_xlpm.DD,
MAX(MIN($AX326,EOMONTH(BA$15,0))-MAX($AW326,BA$15),),
_xlfn.IFS(
AND(MONTH($AW326)=MONTH(BA$15),MONTH($AX326)&lt;&gt;MONTH(BA$15)),
NETWORKDAYS.INTL($AW326,$AW326+_xlpm.DD,1,_xlpm.VD),
AND(MONTH($AW326)&lt;&gt;MONTH(BA$15),MONTH($AX326)=MONTH(BA$15)),
NETWORKDAYS.INTL(($AX326)-_xlpm.DD,$AX326,1,_xlpm.VD),
AND(MONTH($AW326)&lt;MONTH(BA$15),MONTH($AX326)&gt;MONTH(BA$15)),
NETWORKDAYS.INTL((EOMONTH(BA$15-1,1))-_xlpm.DD,EOMONTH(BA$15-1,1),1,_xlpm.VD),
AND(MONTH($AW326)=MONTH(BA$15),MONTH($AX326)=MONTH(BA$15)),
NETWORKDAYS.INTL($AW326,$AX326,1,_xlpm.VD)))),0)),
$DH326="месяц",
$DR326*BA326,
$DH326="неделя",
$DR326*BA326/7*(ROUNDUP((DAY(EOMONTH(BA$15,0)))/4,0))),
0)</f>
        <v/>
      </c>
      <c r="DU326" s="125">
        <f t="array" ref="DU326">
IFERROR(_xlfn.IFS(
$DH326="день_1",
$DR326*$BL326/($AX326-$AW326+1)*BB326*(DAY(EOMONTH(BB$15,0))),
$DH326="день_2",
$DR326/30*MAX(MIN($AX326,EOMONTH(BB$15,0))-MAX($AW326,BB$15)+1,),
$DH326="раб.день",
$DR326/30*(IFERROR(
_xlfn.LET(_xlpm.VD,
CHOOSE(
{1;2;3;4;5;6;7;8;9;10;11;12;13;14;15;16;17;18},
45658,45659,45660,45661,45662,45663,45664,45665,45711,45724,45778,45779,45785,45786,45820,45821,45965,46022),
_xlfn.LET(_xlpm.DD,
MAX(MIN($AX326,EOMONTH(BB$15,0))-MAX($AW326,BB$15),),
_xlfn.IFS(
AND(MONTH($AW326)=MONTH(BB$15),MONTH($AX326)&lt;&gt;MONTH(BB$15)),
NETWORKDAYS.INTL($AW326,$AW326+_xlpm.DD,1,_xlpm.VD),
AND(MONTH($AW326)&lt;&gt;MONTH(BB$15),MONTH($AX326)=MONTH(BB$15)),
NETWORKDAYS.INTL(($AX326)-_xlpm.DD,$AX326,1,_xlpm.VD),
AND(MONTH($AW326)&lt;MONTH(BB$15),MONTH($AX326)&gt;MONTH(BB$15)),
NETWORKDAYS.INTL((EOMONTH(BB$15-1,1))-_xlpm.DD,EOMONTH(BB$15-1,1),1,_xlpm.VD),
AND(MONTH($AW326)=MONTH(BB$15),MONTH($AX326)=MONTH(BB$15)),
NETWORKDAYS.INTL($AW326,$AX326,1,_xlpm.VD)))),0)),
$DH326="месяц",
$DR326*BB326,
$DH326="неделя",
$DR326*BB326/7*(ROUNDUP((DAY(EOMONTH(BB$15,0)))/4,0))),
0)</f>
        <v/>
      </c>
      <c r="DV326" s="125">
        <f t="array" ref="DV326">
IFERROR(_xlfn.IFS(
$DH326="день_1",
$DR326*$BL326/($AX326-$AW326+1)*BC326*(DAY(EOMONTH(BC$15,0))),
$DH326="день_2",
$DR326/30*MAX(MIN($AX326,EOMONTH(BC$15,0))-MAX($AW326,BC$15)+1,),
$DH326="раб.день",
$DR326/30*(IFERROR(
_xlfn.LET(_xlpm.VD,
CHOOSE(
{1;2;3;4;5;6;7;8;9;10;11;12;13;14;15;16;17;18},
45658,45659,45660,45661,45662,45663,45664,45665,45711,45724,45778,45779,45785,45786,45820,45821,45965,46022),
_xlfn.LET(_xlpm.DD,
MAX(MIN($AX326,EOMONTH(BC$15,0))-MAX($AW326,BC$15),),
_xlfn.IFS(
AND(MONTH($AW326)=MONTH(BC$15),MONTH($AX326)&lt;&gt;MONTH(BC$15)),
NETWORKDAYS.INTL($AW326,$AW326+_xlpm.DD,1,_xlpm.VD),
AND(MONTH($AW326)&lt;&gt;MONTH(BC$15),MONTH($AX326)=MONTH(BC$15)),
NETWORKDAYS.INTL(($AX326)-_xlpm.DD,$AX326,1,_xlpm.VD),
AND(MONTH($AW326)&lt;MONTH(BC$15),MONTH($AX326)&gt;MONTH(BC$15)),
NETWORKDAYS.INTL((EOMONTH(BC$15-1,1))-_xlpm.DD,EOMONTH(BC$15-1,1),1,_xlpm.VD),
AND(MONTH($AW326)=MONTH(BC$15),MONTH($AX326)=MONTH(BC$15)),
NETWORKDAYS.INTL($AW326,$AX326,1,_xlpm.VD)))),0)),
$DH326="месяц",
$DR326*BC326,
$DH326="неделя",
$DR326*BC326/7*(ROUNDUP((DAY(EOMONTH(BC$15,0)))/4,0))),
0)</f>
        <v/>
      </c>
      <c r="DW326" s="125">
        <f t="array" ref="DW326">
IFERROR(_xlfn.IFS(
$DH326="день_1",
$DR326*$BL326/($AX326-$AW326+1)*BD326*(DAY(EOMONTH(BD$15,0))),
$DH326="день_2",
$DR326/30*MAX(MIN($AX326,EOMONTH(BD$15,0))-MAX($AW326,BD$15)+1,),
$DH326="раб.день",
$DR326/30*(IFERROR(
_xlfn.LET(_xlpm.VD,
CHOOSE(
{1;2;3;4;5;6;7;8;9;10;11;12;13;14;15;16;17;18},
45658,45659,45660,45661,45662,45663,45664,45665,45711,45724,45778,45779,45785,45786,45820,45821,45965,46022),
_xlfn.LET(_xlpm.DD,
MAX(MIN($AX326,EOMONTH(BD$15,0))-MAX($AW326,BD$15),),
_xlfn.IFS(
AND(MONTH($AW326)=MONTH(BD$15),MONTH($AX326)&lt;&gt;MONTH(BD$15)),
NETWORKDAYS.INTL($AW326,$AW326+_xlpm.DD,1,_xlpm.VD),
AND(MONTH($AW326)&lt;&gt;MONTH(BD$15),MONTH($AX326)=MONTH(BD$15)),
NETWORKDAYS.INTL(($AX326)-_xlpm.DD,$AX326,1,_xlpm.VD),
AND(MONTH($AW326)&lt;MONTH(BD$15),MONTH($AX326)&gt;MONTH(BD$15)),
NETWORKDAYS.INTL((EOMONTH(BD$15-1,1))-_xlpm.DD,EOMONTH(BD$15-1,1),1,_xlpm.VD),
AND(MONTH($AW326)=MONTH(BD$15),MONTH($AX326)=MONTH(BD$15)),
NETWORKDAYS.INTL($AW326,$AX326,1,_xlpm.VD)))),0)),
$DH326="месяц",
$DR326*BD326,
$DH326="неделя",
$DR326*BD326/7*(ROUNDUP((DAY(EOMONTH(BD$15,0)))/4,0))),
0)</f>
        <v/>
      </c>
      <c r="DX326" s="125">
        <f t="array" ref="DX326">
IFERROR(_xlfn.IFS(
$DH326="день_1",
$DR326*$BL326/($AX326-$AW326+1)*BE326*(DAY(EOMONTH(BE$15,0))),
$DH326="день_2",
$DR326/30*MAX(MIN($AX326,EOMONTH(BE$15,0))-MAX($AW326,BE$15)+1,),
$DH326="раб.день",
$DR326/30*(IFERROR(
_xlfn.LET(_xlpm.VD,
CHOOSE(
{1;2;3;4;5;6;7;8;9;10;11;12;13;14;15;16;17;18},
45658,45659,45660,45661,45662,45663,45664,45665,45711,45724,45778,45779,45785,45786,45820,45821,45965,46022),
_xlfn.LET(_xlpm.DD,
MAX(MIN($AX326,EOMONTH(BE$15,0))-MAX($AW326,BE$15),),
_xlfn.IFS(
AND(MONTH($AW326)=MONTH(BE$15),MONTH($AX326)&lt;&gt;MONTH(BE$15)),
NETWORKDAYS.INTL($AW326,$AW326+_xlpm.DD,1,_xlpm.VD),
AND(MONTH($AW326)&lt;&gt;MONTH(BE$15),MONTH($AX326)=MONTH(BE$15)),
NETWORKDAYS.INTL(($AX326)-_xlpm.DD,$AX326,1,_xlpm.VD),
AND(MONTH($AW326)&lt;MONTH(BE$15),MONTH($AX326)&gt;MONTH(BE$15)),
NETWORKDAYS.INTL((EOMONTH(BE$15-1,1))-_xlpm.DD,EOMONTH(BE$15-1,1),1,_xlpm.VD),
AND(MONTH($AW326)=MONTH(BE$15),MONTH($AX326)=MONTH(BE$15)),
NETWORKDAYS.INTL($AW326,$AX326,1,_xlpm.VD)))),0)),
$DH326="месяц",
$DR326*BE326,
$DH326="неделя",
$DR326*BE326/7*(ROUNDUP((DAY(EOMONTH(BE$15,0)))/4,0))),
0)</f>
        <v/>
      </c>
      <c r="DY326" s="125">
        <f t="array" ref="DY326">
IFERROR(_xlfn.IFS(
$DH326="день_1",
$DR326*$BL326/($AX326-$AW326+1)*BF326*(DAY(EOMONTH(BF$15,0))),
$DH326="день_2",
$DR326/30*MAX(MIN($AX326,EOMONTH(BF$15,0))-MAX($AW326,BF$15)+1,),
$DH326="раб.день",
$DR326/30*(IFERROR(
_xlfn.LET(_xlpm.VD,
CHOOSE(
{1;2;3;4;5;6;7;8;9;10;11;12;13;14;15;16;17;18},
45658,45659,45660,45661,45662,45663,45664,45665,45711,45724,45778,45779,45785,45786,45820,45821,45965,46022),
_xlfn.LET(_xlpm.DD,
MAX(MIN($AX326,EOMONTH(BF$15,0))-MAX($AW326,BF$15),),
_xlfn.IFS(
AND(MONTH($AW326)=MONTH(BF$15),MONTH($AX326)&lt;&gt;MONTH(BF$15)),
NETWORKDAYS.INTL($AW326,$AW326+_xlpm.DD,1,_xlpm.VD),
AND(MONTH($AW326)&lt;&gt;MONTH(BF$15),MONTH($AX326)=MONTH(BF$15)),
NETWORKDAYS.INTL(($AX326)-_xlpm.DD,$AX326,1,_xlpm.VD),
AND(MONTH($AW326)&lt;MONTH(BF$15),MONTH($AX326)&gt;MONTH(BF$15)),
NETWORKDAYS.INTL((EOMONTH(BF$15-1,1))-_xlpm.DD,EOMONTH(BF$15-1,1),1,_xlpm.VD),
AND(MONTH($AW326)=MONTH(BF$15),MONTH($AX326)=MONTH(BF$15)),
NETWORKDAYS.INTL($AW326,$AX326,1,_xlpm.VD)))),0)),
$DH326="месяц",
$DR326*BF326,
$DH326="неделя",
$DR326*BF326/7*(ROUNDUP((DAY(EOMONTH(BF$15,0)))/4,0))),
0)</f>
        <v/>
      </c>
      <c r="DZ326" s="125">
        <f t="array" ref="DZ326">
IFERROR(_xlfn.IFS(
$DH326="день_1",
$DR326*$BL326/($AX326-$AW326+1)*BG326*(DAY(EOMONTH(BG$15,0))),
$DH326="день_2",
$DR326/30*MAX(MIN($AX326,EOMONTH(BG$15,0))-MAX($AW326,BG$15)+1,),
$DH326="раб.день",
$DR326/30*(IFERROR(
_xlfn.LET(_xlpm.VD,
CHOOSE(
{1;2;3;4;5;6;7;8;9;10;11;12;13;14;15;16;17;18},
45658,45659,45660,45661,45662,45663,45664,45665,45711,45724,45778,45779,45785,45786,45820,45821,45965,46022),
_xlfn.LET(_xlpm.DD,
MAX(MIN($AX326,EOMONTH(BG$15,0))-MAX($AW326,BG$15),),
_xlfn.IFS(
AND(MONTH($AW326)=MONTH(BG$15),MONTH($AX326)&lt;&gt;MONTH(BG$15)),
NETWORKDAYS.INTL($AW326,$AW326+_xlpm.DD,1,_xlpm.VD),
AND(MONTH($AW326)&lt;&gt;MONTH(BG$15),MONTH($AX326)=MONTH(BG$15)),
NETWORKDAYS.INTL(($AX326)-_xlpm.DD,$AX326,1,_xlpm.VD),
AND(MONTH($AW326)&lt;MONTH(BG$15),MONTH($AX326)&gt;MONTH(BG$15)),
NETWORKDAYS.INTL((EOMONTH(BG$15-1,1))-_xlpm.DD,EOMONTH(BG$15-1,1),1,_xlpm.VD),
AND(MONTH($AW326)=MONTH(BG$15),MONTH($AX326)=MONTH(BG$15)),
NETWORKDAYS.INTL($AW326,$AX326,1,_xlpm.VD)))),0)),
$DH326="месяц",
$DR326*BG326,
$DH326="неделя",
$DR326*BG326/7*(ROUNDUP((DAY(EOMONTH(BG$15,0)))/4,0))),
0)</f>
        <v/>
      </c>
      <c r="EA326" s="125">
        <f t="array" ref="EA326">
IFERROR(_xlfn.IFS(
$DH326="день_1",
$DR326*$BL326/($AX326-$AW326+1)*BH326*(DAY(EOMONTH(BH$15,0))),
$DH326="день_2",
$DR326/30*MAX(MIN($AX326,EOMONTH(BH$15,0))-MAX($AW326,BH$15)+1,),
$DH326="раб.день",
$DR326/30*(IFERROR(
_xlfn.LET(_xlpm.VD,
CHOOSE(
{1;2;3;4;5;6;7;8;9;10;11;12;13;14;15;16;17;18},
45658,45659,45660,45661,45662,45663,45664,45665,45711,45724,45778,45779,45785,45786,45820,45821,45965,46022),
_xlfn.LET(_xlpm.DD,
MAX(MIN($AX326,EOMONTH(BH$15,0))-MAX($AW326,BH$15),),
_xlfn.IFS(
AND(MONTH($AW326)=MONTH(BH$15),MONTH($AX326)&lt;&gt;MONTH(BH$15)),
NETWORKDAYS.INTL($AW326,$AW326+_xlpm.DD,1,_xlpm.VD),
AND(MONTH($AW326)&lt;&gt;MONTH(BH$15),MONTH($AX326)=MONTH(BH$15)),
NETWORKDAYS.INTL(($AX326)-_xlpm.DD,$AX326,1,_xlpm.VD),
AND(MONTH($AW326)&lt;MONTH(BH$15),MONTH($AX326)&gt;MONTH(BH$15)),
NETWORKDAYS.INTL((EOMONTH(BH$15-1,1))-_xlpm.DD,EOMONTH(BH$15-1,1),1,_xlpm.VD),
AND(MONTH($AW326)=MONTH(BH$15),MONTH($AX326)=MONTH(BH$15)),
NETWORKDAYS.INTL($AW326,$AX326,1,_xlpm.VD)))),0)),
$DH326="месяц",
$DR326*BH326,
$DH326="неделя",
$DR326*BH326/7*(ROUNDUP((DAY(EOMONTH(BH$15,0)))/4,0))),
0)</f>
        <v/>
      </c>
      <c r="EB326" s="125">
        <f t="array" ref="EB326">
IFERROR(_xlfn.IFS(
$DH326="день_1",
$DR326*$BL326/($AX326-$AW326+1)*BI326*(DAY(EOMONTH(BI$15,0))),
$DH326="день_2",
$DR326/30*MAX(MIN($AX326,EOMONTH(BI$15,0))-MAX($AW326,BI$15)+1,),
$DH326="раб.день",
$DR326/30*(IFERROR(
_xlfn.LET(_xlpm.VD,
CHOOSE(
{1;2;3;4;5;6;7;8;9;10;11;12;13;14;15;16;17;18},
45658,45659,45660,45661,45662,45663,45664,45665,45711,45724,45778,45779,45785,45786,45820,45821,45965,46022),
_xlfn.LET(_xlpm.DD,
MAX(MIN($AX326,EOMONTH(BI$15,0))-MAX($AW326,BI$15),),
_xlfn.IFS(
AND(MONTH($AW326)=MONTH(BI$15),MONTH($AX326)&lt;&gt;MONTH(BI$15)),
NETWORKDAYS.INTL($AW326,$AW326+_xlpm.DD,1,_xlpm.VD),
AND(MONTH($AW326)&lt;&gt;MONTH(BI$15),MONTH($AX326)=MONTH(BI$15)),
NETWORKDAYS.INTL(($AX326)-_xlpm.DD,$AX326,1,_xlpm.VD),
AND(MONTH($AW326)&lt;MONTH(BI$15),MONTH($AX326)&gt;MONTH(BI$15)),
NETWORKDAYS.INTL((EOMONTH(BI$15-1,1))-_xlpm.DD,EOMONTH(BI$15-1,1),1,_xlpm.VD),
AND(MONTH($AW326)=MONTH(BI$15),MONTH($AX326)=MONTH(BI$15)),
NETWORKDAYS.INTL($AW326,$AX326,1,_xlpm.VD)))),0)),
$DH326="месяц",
$DR326*BI326,
$DH326="неделя",
$DR326*BI326/7*(ROUNDUP((DAY(EOMONTH(BI$15,0)))/4,0))),
0)</f>
        <v/>
      </c>
      <c r="EC326" s="125">
        <f t="array" ref="EC326">
IFERROR(_xlfn.IFS(
$DH326="день_1",
$DR326*$BL326/($AX326-$AW326+1)*BJ326*(DAY(EOMONTH(BJ$15,0))),
$DH326="день_2",
$DR326/30*MAX(MIN($AX326,EOMONTH(BJ$15,0))-MAX($AW326,BJ$15)+1,),
$DH326="раб.день",
$DR326/30*(IFERROR(
_xlfn.LET(_xlpm.VD,
CHOOSE(
{1;2;3;4;5;6;7;8;9;10;11;12;13;14;15;16;17;18},
45658,45659,45660,45661,45662,45663,45664,45665,45711,45724,45778,45779,45785,45786,45820,45821,45965,46022),
_xlfn.LET(_xlpm.DD,
MAX(MIN($AX326,EOMONTH(BJ$15,0))-MAX($AW326,BJ$15),),
_xlfn.IFS(
AND(MONTH($AW326)=MONTH(BJ$15),MONTH($AX326)&lt;&gt;MONTH(BJ$15)),
NETWORKDAYS.INTL($AW326,$AW326+_xlpm.DD,1,_xlpm.VD),
AND(MONTH($AW326)&lt;&gt;MONTH(BJ$15),MONTH($AX326)=MONTH(BJ$15)),
NETWORKDAYS.INTL(($AX326)-_xlpm.DD,$AX326,1,_xlpm.VD),
AND(MONTH($AW326)&lt;MONTH(BJ$15),MONTH($AX326)&gt;MONTH(BJ$15)),
NETWORKDAYS.INTL((EOMONTH(BJ$15-1,1))-_xlpm.DD,EOMONTH(BJ$15-1,1),1,_xlpm.VD),
AND(MONTH($AW326)=MONTH(BJ$15),MONTH($AX326)=MONTH(BJ$15)),
NETWORKDAYS.INTL($AW326,$AX326,1,_xlpm.VD)))),0)),
$DH326="месяц",
$DR326*BJ326,
$DH326="неделя",
$DR326*BJ326/7*(ROUNDUP((DAY(EOMONTH(BJ$15,0)))/4,0))),
0)</f>
        <v/>
      </c>
      <c r="ED326" s="125">
        <f t="array" ref="ED326">
IFERROR(_xlfn.IFS(
$DH326="день_1",
$DR326*$BL326/($AX326-$AW326+1)*BK326*(DAY(EOMONTH(BK$15,0))),
$DH326="день_2",
$DR326/30*MAX(MIN($AX326,EOMONTH(BK$15,0))-MAX($AW326,BK$15)+1,),
$DH326="раб.день",
$DR326/30*(IFERROR(
_xlfn.LET(_xlpm.VD,
CHOOSE(
{1;2;3;4;5;6;7;8;9;10;11;12;13;14;15;16;17;18},
45658,45659,45660,45661,45662,45663,45664,45665,45711,45724,45778,45779,45785,45786,45820,45821,45965,46022),
_xlfn.LET(_xlpm.DD,
MAX(MIN($AX326,EOMONTH(BK$15,0))-MAX($AW326,BK$15),),
_xlfn.IFS(
AND(MONTH($AW326)=MONTH(BK$15),MONTH($AX326)&lt;&gt;MONTH(BK$15)),
NETWORKDAYS.INTL($AW326,$AW326+_xlpm.DD,1,_xlpm.VD),
AND(MONTH($AW326)&lt;&gt;MONTH(BK$15),MONTH($AX326)=MONTH(BK$15)),
NETWORKDAYS.INTL(($AX326)-_xlpm.DD,$AX326,1,_xlpm.VD),
AND(MONTH($AW326)&lt;MONTH(BK$15),MONTH($AX326)&gt;MONTH(BK$15)),
NETWORKDAYS.INTL((EOMONTH(BK$15-1,1))-_xlpm.DD,EOMONTH(BK$15-1,1),1,_xlpm.VD),
AND(MONTH($AW326)=MONTH(BK$15),MONTH($AX326)=MONTH(BK$15)),
NETWORKDAYS.INTL($AW326,$AX326,1,_xlpm.VD)))),0)),
$DH326="месяц",
$DR326*BK326,
$DH326="неделя",
$DR326*BK326/7*(ROUNDUP((DAY(EOMONTH(BK$15,0)))/4,0))),
0)</f>
        <v/>
      </c>
      <c r="EE326" s="125">
        <f>SUM($DS326,$DT326,$DU326,$DV326,$DW326,$DX326,$DY326,$DZ326,$EA326,$EB326,$EC326,$ED326)</f>
        <v/>
      </c>
      <c r="EF326" s="125">
        <f>IFERROR(ROUND($EE326*(1+$EP326),2),0)</f>
        <v/>
      </c>
      <c r="EG326" s="128" t="n">
        <v>1</v>
      </c>
      <c r="EH326" s="126" t="n">
        <v>0</v>
      </c>
      <c r="EI326" s="126">
        <f>ROUND(SUM($EH326:$EH326)*SUM($AB326:$AB326)*$EG326,2)</f>
        <v/>
      </c>
      <c r="EJ326" s="126">
        <f>ROUND($EI326*(1+$EP326),2)</f>
        <v/>
      </c>
      <c r="EK326" s="126" t="n">
        <v>0</v>
      </c>
      <c r="EL326" s="126">
        <f>ROUND(SUM($EK326:$EK326)*SUM($AB326:$AB326)*$EG326,2)</f>
        <v/>
      </c>
      <c r="EM326" s="126">
        <f>ROUND($EL326*(1+$EP326),2)</f>
        <v/>
      </c>
      <c r="EN326" s="126">
        <f>SUM($EE326,$EI326,$EL326)</f>
        <v/>
      </c>
      <c r="EO326" s="126">
        <f>SUM($EF326,$EJ326,$EM326)</f>
        <v/>
      </c>
      <c r="EP326" s="59" t="inlineStr">
        <is>
          <t>20%</t>
        </is>
      </c>
      <c r="EQ326" s="59" t="n"/>
      <c r="ER326" s="60">
        <f t="array" ref="ER326">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MATCH(ES326,
{"AMS";"RussOutdoor";"HD Outdoor";"Ingroup";"IQ";"Ledproduction";"LisChannel";"Logic";"Media-PPL";"NovikovTV | НовиковТВ";"SMA";"SOK";"КрокусТВ | CrocusTV | IndoorTV";"Сити";"ТЯК Москва"},
0)),"")</f>
        <v/>
      </c>
      <c r="ES326" s="60" t="n"/>
      <c r="ET326" s="60">
        <f t="array" ref="ET326">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MATCH(ES326,
{"AMS";"RussOutdoor";"HD Outdoor";"Ingroup";"IQ";"Ledproduction";"LisChannel";"Logic";"Media-PPL";"NovikovTV | НовиковТВ";"SMA";"SOK";"КрокусТВ | CrocusTV | IndoorTV";"Сити";"ТЯК Москва"},
0)),"")</f>
        <v/>
      </c>
      <c r="EU326" s="60" t="n"/>
      <c r="EV326" s="60" t="n"/>
      <c r="EX326" s="110">
        <f t="array" ref="EX326">
($AR326/30
+N("ТРАФИК ПЛОЩАДКИ"))*
(IFERROR(
_xlfn.LET(
_xlpm.GPR,
HLOOKUP($L326,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(MATCH($T326,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IF($Q326="цифровой",_xlpm.GPR/$AG326,_xlpm.GPR/60)),
0)
+N("DWELL TIME"))*
(IF($AB326=0,0,IF($AB326=1,0.3,IF($AB326=2,0.5,IF($AB326&gt;2,1))))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_xlfn.IFS($AC326="да",1.2,$AC326="нет",1)*
_xlfn.IFS($AD326="да",1.2,$AD326="нет",1)*
IF(R326="статический",1,1.2)*
$X326*
INDEX(
{1.2;1;1.2;1.2;1;1.2;1.2;1.2;1.2;1.2;1.2;1;1.2;1.2;1.2;1.2;1;1;1.2;1.2;1.2;1;1;1;1;1.2;1.2;1.2;1.2;1;1;1;1;1.2;1.2;1.2;1.2;1.2;1.2;1.2;1.2;1;1;1.2;1;1;1;1;1.5;1;1;1.5;1.5;1.2},
MATCH($Q326,_xlpm.MI,0)))&gt;{0.02;0.04;0.06;0.1;0.2;0.4;0.6;0.8;1;2;4;6})),
{0;1;2;3;4;5;6;7;8;9;10;11;12},
0)))
+N("КОЭФФИЦИЕНТ КОНТАКТА"))))*
(_xlfn.IFS($X326&lt;0.1,$X326/1000,$X326&gt;25,5.2,AND($X326&gt;=0.1,$X326&lt;=25),(($X326*2+0.1)/10)*($X326/10)))*
IFERROR((_xlfn.LET(
_xlpm.MA,
{0;0.8;0.85;0.9;0.95;1},
_xlpm.MAA,
{0;1;2;3;4;5},
INDEX(_xlpm.MA,MATCH(SUMPRODUCT(--((IF(ROUND(_xlpm.MAA,1)&gt;5,5,ROUND($AB326,1)))&gt;{0;1;2;3;4;5})),_xlpm.MAA,0)))
+N("КОЭФФИЦИЕНТ КОЛ-ВО КОНСТРУКЦИЙ")),1)*
$AB326,0))*
(IF($Q326="цифровой",$AG326/15*$AI326,1)
+N("ДЛЯ ЦИФРЫ"))</f>
        <v/>
      </c>
      <c r="EY326" s="110">
        <f>IFERROR(EX326*AY326,0)</f>
        <v/>
      </c>
      <c r="EZ326" s="131">
        <f>IFERROR(DP326/EY326*1000,0)</f>
        <v/>
      </c>
      <c r="FA326" s="112">
        <f>IFERROR(FC326/FB326,0)</f>
        <v/>
      </c>
      <c r="FB326" s="112">
        <f>IFERROR((FC326/(EY326/FF326*#REF!))*0.825,0)</f>
        <v/>
      </c>
      <c r="FC326" s="112">
        <f>IFERROR(((EX326*30/AR326)*100)/30,0)</f>
        <v/>
      </c>
      <c r="FD326" s="112">
        <f>IFERROR(EY326/G326*100%,0)</f>
        <v/>
      </c>
      <c r="FE326" s="112">
        <f>IFERROR(FD326/FC326*100%,0)</f>
        <v/>
      </c>
      <c r="FF326" s="110">
        <f>IFERROR(AR326/30*AY326,0)</f>
        <v/>
      </c>
    </row>
    <row r="327" ht="13" customHeight="1">
      <c r="A327" s="59" t="n"/>
      <c r="B327" s="60" t="n"/>
      <c r="C327" s="60" t="n"/>
      <c r="D327" s="60">
        <f t="array" ref="D327">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MATCH($E327,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27" s="60">
        <f t="array" ref="E327">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MATCH($F327,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27" s="60" t="inlineStr"/>
      <c r="G327" s="60" t="n"/>
      <c r="H327" s="60">
        <f t="array" ref="H327">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MATCH($I327,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27" s="60" t="n"/>
      <c r="J327" s="60" t="n"/>
      <c r="K327" s="60" t="n"/>
      <c r="L327" s="60" t="n"/>
      <c r="M327" s="60" t="n"/>
      <c r="N327" s="60" t="n"/>
      <c r="O327" s="60" t="n"/>
      <c r="P327" s="60">
        <f t="array" ref="P327">
_xlfn.IFS(
ISNUMBER(MATCH($Q327,{"шелфбаннер","разделитель","монетница","чековая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ISNUMBER(MATCH($Q327,{"LED/LCD","видеокулер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ISNUMBER(MATCH($Q327,{"автомобиль","машина","выставочное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ISNUMBER(MATCH($Q327,{"билборд","лифтовая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ISNUMBER(MATCH($Q327,{"навигация","подвесной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ISNUMBER(MATCH($Q327,{"движущаяся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ISNUMBER(MATCH($Q327,{"каталог","журнал"},)),
"Пресса",
$Q327="","")</f>
        <v/>
      </c>
      <c r="Q327" s="60" t="n"/>
      <c r="R327" s="60">
        <f t="array" ref="R327">
IFERROR(
_xlfn.IFS(
OR(ISNUMBER(MATCH($Q327,{"экспозиция","макет","стенд","автостенд","авто стенд","выставочное пространство","выставочные стенды","модульные выставочные стенды","3Д конструкция","3D конструкция"},)),P327="Экспонирование"),
"нестандартный",
ISNUMBER(MATCH($Q327,{"скроллер","призматрон"},)),
"динамический",
$P327="Видео",
"цифровой",
OR($P327="Пресса",$P327="Щит",$P327="POSm",$P327="Подвес",$P327="Брендирование/оклейка"),
"статический"),"")</f>
        <v/>
      </c>
      <c r="S327" s="59" t="n"/>
      <c r="T327" s="60" t="n"/>
      <c r="U327" s="60" t="n"/>
      <c r="V327" s="60">
        <f>
IF(P327="Видео",
"цифровой постер/ролик",
IF(ISNUMBER(MATCH(Q327,{"короб световой","короб световой | лайтбокс","короб световой | кристалайт","лайтбокс","лайт бокс","кристалайт","LB","lightbox"},)),
"бэклит",
IF(P327="Брендирование/оклейка",
"перфарированная пленка/самоклейка",
IF(P327="Экспонирование",
"под запрос",
IF(P327="Подвес",
"баннер/ткань",
"")))))</f>
        <v/>
      </c>
      <c r="W327" s="59" t="n"/>
      <c r="X327" s="59" t="n"/>
      <c r="Y327" s="59" t="n"/>
      <c r="Z327" s="61" t="n"/>
      <c r="AA327" s="61" t="n"/>
      <c r="AB327" s="61">
        <f>IF(BL327&gt;0,Z327,0)</f>
        <v/>
      </c>
      <c r="AC327" s="59" t="n"/>
      <c r="AD327" s="59" t="n"/>
      <c r="AE327" s="59" t="n"/>
      <c r="AF327" s="59" t="n"/>
      <c r="AG327" s="59" t="n"/>
      <c r="AH327" s="59" t="n"/>
      <c r="AI327" s="59" t="n"/>
      <c r="AJ327" s="59" t="n"/>
      <c r="AK327" s="59" t="n"/>
      <c r="AL327" s="62">
        <f>IFERROR(IF(OR(R327="статический",R327="динамический",R327="нестандартный",R327="",R327=""),"-",IF(AND(AH327="-",AI327="-"),"-",AK327*3600/AH327*AI327)),"-")</f>
        <v/>
      </c>
      <c r="AM327" s="62">
        <f>IFERROR(IF(OR(R327="статический",R327="динамический",R327="",R327="", R327="BTL",R327="нестандартный"),"-",AG327*AI327*AL327/60),"-")</f>
        <v/>
      </c>
      <c r="AN327" s="63">
        <f>IFERROR(IF(AH327="","-",AG327*AI327/AH327),"-")</f>
        <v/>
      </c>
      <c r="AO327" s="59">
        <f>IFERROR(IF(OR($R327="статический",$R327="динамический",$R327="",$R327="",$R327="BTL",$R327="нестандартный"),"-",$AL327*$AY327),"-")</f>
        <v/>
      </c>
      <c r="AP327" s="62">
        <f>IFERROR(IF(OR($R327="статический",$R327="динамический",$R327="",$R327="",$R327="BTL",$R327="нестандартный"),"-",$AM327*AY327),"-")</f>
        <v/>
      </c>
      <c r="AQ327" s="64" t="n"/>
      <c r="AR327" s="61" t="n"/>
      <c r="AS327" s="61" t="n"/>
      <c r="AT327" s="61" t="n"/>
      <c r="AU327" s="65" t="n"/>
      <c r="AV327" s="124">
        <f>IFERROR(DR327/AT327*1000,"n/a")</f>
        <v/>
      </c>
      <c r="AW327" s="67" t="n"/>
      <c r="AX327" s="67" t="n"/>
      <c r="AY327" s="43">
        <f>IFERROR(IF(OR($AW327="",$AX327=""),"",_xlfn.DAYS($AX327+1,$AW327)),"")</f>
        <v/>
      </c>
      <c r="AZ327" s="68">
        <f t="array" ref="AZ327">
_xlfn.LET(_xlpm.COEFF,
IF($AW327+$AX327=0,0,IF(MAX(MIN($AX327,EOMONTH(AZ$15,0))-MAX($AW327,AZ$15)+1,)&gt;0,1,0)),
_xlfn.IFS(
$ES327="LisChannel",
_xlpm.COEFF*
INDEX({1;1;1.2;1.2;1;1;1;1;1.2;1.2;1.2;1.2},
MATCH(MONTH(AZ$15),
{1,2,3,4,5,6,7,8,9,10,11,12})),
CONCATENATE($ES327," ",$L327)="RussOutdoor метро",
_xlpm.COEFF*
INDEX({0.8;0.9;1.1;1.1;1;1;1;1;1.1;1.1;1.1;1.1},
MATCH(MONTH(AZ$15),
{1,2,3,4,5,6,7,8,9,10,11,12})),
$ES327&lt;&gt;"LisChannel",
_xlpm.COEFF,
$ES327&lt;&gt;"RussOutdoor",
_xlpm.COEFF))</f>
        <v/>
      </c>
      <c r="BA327" s="68">
        <f t="array" ref="BA327">
_xlfn.LET(_xlpm.COEFF,
IF($AW327+$AX327=0,0,IF(MAX(MIN($AX327,EOMONTH(BA$15,0))-MAX($AW327,BA$15)+1,)&gt;0,1,0)),
_xlfn.IFS(
$ES327="LisChannel",
_xlpm.COEFF*
INDEX({1;1;1.2;1.2;1;1;1;1;1.2;1.2;1.2;1.2},
MATCH(MONTH(BA$15),
{1,2,3,4,5,6,7,8,9,10,11,12})),
CONCATENATE($ES327," ",$L327)="RussOutdoor метро",
_xlpm.COEFF*
INDEX({0.8;0.9;1.1;1.1;1;1;1;1;1.1;1.1;1.1;1.1},
MATCH(MONTH(BA$15),
{1,2,3,4,5,6,7,8,9,10,11,12})),
$ES327&lt;&gt;"LisChannel",
_xlpm.COEFF,
$ES327&lt;&gt;"RussOutdoor",
_xlpm.COEFF))</f>
        <v/>
      </c>
      <c r="BB327" s="68">
        <f t="array" ref="BB327">
_xlfn.LET(_xlpm.COEFF,
IF($AW327+$AX327=0,0,IF(MAX(MIN($AX327,EOMONTH(BB$15,0))-MAX($AW327,BB$15)+1,)&gt;0,1,0)),
_xlfn.IFS(
$ES327="LisChannel",
_xlpm.COEFF*
INDEX({1;1;1.2;1.2;1;1;1;1;1.2;1.2;1.2;1.2},
MATCH(MONTH(BB$15),
{1,2,3,4,5,6,7,8,9,10,11,12})),
CONCATENATE($ES327," ",$L327)="RussOutdoor метро",
_xlpm.COEFF*
INDEX({0.8;0.9;1.1;1.1;1;1;1;1;1.1;1.1;1.1;1.1},
MATCH(MONTH(BB$15),
{1,2,3,4,5,6,7,8,9,10,11,12})),
$ES327&lt;&gt;"LisChannel",
_xlpm.COEFF,
$ES327&lt;&gt;"RussOutdoor",
_xlpm.COEFF))</f>
        <v/>
      </c>
      <c r="BC327" s="68">
        <f t="array" ref="BC327">
_xlfn.LET(_xlpm.COEFF,
IF($AW327+$AX327=0,0,IF(MAX(MIN($AX327,EOMONTH(BC$15,0))-MAX($AW327,BC$15)+1,)&gt;0,1,0)),
_xlfn.IFS(
$ES327="LisChannel",
_xlpm.COEFF*
INDEX({1;1;1.2;1.2;1;1;1;1;1.2;1.2;1.2;1.2},
MATCH(MONTH(BC$15),
{1,2,3,4,5,6,7,8,9,10,11,12})),
CONCATENATE($ES327," ",$L327)="RussOutdoor метро",
_xlpm.COEFF*
INDEX({0.8;0.9;1.1;1.1;1;1;1;1;1.1;1.1;1.1;1.1},
MATCH(MONTH(BC$15),
{1,2,3,4,5,6,7,8,9,10,11,12})),
$ES327&lt;&gt;"LisChannel",
_xlpm.COEFF,
$ES327&lt;&gt;"RussOutdoor",
_xlpm.COEFF))</f>
        <v/>
      </c>
      <c r="BD327" s="68">
        <f t="array" ref="BD327">
_xlfn.LET(_xlpm.COEFF,
IF($AW327+$AX327=0,0,IF(MAX(MIN($AX327,EOMONTH(BD$15,0))-MAX($AW327,BD$15)+1,)&gt;0,1,0)),
_xlfn.IFS(
$ES327="LisChannel",
_xlpm.COEFF*
INDEX({1;1;1.2;1.2;1;1;1;1;1.2;1.2;1.2;1.2},
MATCH(MONTH(BD$15),
{1,2,3,4,5,6,7,8,9,10,11,12})),
CONCATENATE($ES327," ",$L327)="RussOutdoor метро",
_xlpm.COEFF*
INDEX({0.8;0.9;1.1;1.1;1;1;1;1;1.1;1.1;1.1;1.1},
MATCH(MONTH(BD$15),
{1,2,3,4,5,6,7,8,9,10,11,12})),
$ES327&lt;&gt;"LisChannel",
_xlpm.COEFF,
$ES327&lt;&gt;"RussOutdoor",
_xlpm.COEFF))</f>
        <v/>
      </c>
      <c r="BE327" s="68">
        <f t="array" ref="BE327">
_xlfn.LET(_xlpm.COEFF,
IF($AW327+$AX327=0,0,IF(MAX(MIN($AX327,EOMONTH(BE$15,0))-MAX($AW327,BE$15)+1,)&gt;0,1,0)),
_xlfn.IFS(
$ES327="LisChannel",
_xlpm.COEFF*
INDEX({1;1;1.2;1.2;1;1;1;1;1.2;1.2;1.2;1.2},
MATCH(MONTH(BE$15),
{1,2,3,4,5,6,7,8,9,10,11,12})),
CONCATENATE($ES327," ",$L327)="RussOutdoor метро",
_xlpm.COEFF*
INDEX({0.8;0.9;1.1;1.1;1;1;1;1;1.1;1.1;1.1;1.1},
MATCH(MONTH(BE$15),
{1,2,3,4,5,6,7,8,9,10,11,12})),
$ES327&lt;&gt;"LisChannel",
_xlpm.COEFF,
$ES327&lt;&gt;"RussOutdoor",
_xlpm.COEFF))</f>
        <v/>
      </c>
      <c r="BF327" s="68">
        <f t="array" ref="BF327">
_xlfn.LET(_xlpm.COEFF,
IF($AW327+$AX327=0,0,IF(MAX(MIN($AX327,EOMONTH(BF$15,0))-MAX($AW327,BF$15)+1,)&gt;0,1,0)),
_xlfn.IFS(
$ES327="LisChannel",
_xlpm.COEFF*
INDEX({1;1;1.2;1.2;1;1;1;1;1.2;1.2;1.2;1.2},
MATCH(MONTH(BF$15),
{1,2,3,4,5,6,7,8,9,10,11,12})),
CONCATENATE($ES327," ",$L327)="RussOutdoor метро",
_xlpm.COEFF*
INDEX({0.8;0.9;1.1;1.1;1;1;1;1;1.1;1.1;1.1;1.1},
MATCH(MONTH(BF$15),
{1,2,3,4,5,6,7,8,9,10,11,12})),
$ES327&lt;&gt;"LisChannel",
_xlpm.COEFF,
$ES327&lt;&gt;"RussOutdoor",
_xlpm.COEFF))</f>
        <v/>
      </c>
      <c r="BG327" s="68">
        <f t="array" ref="BG327">
_xlfn.LET(_xlpm.COEFF,
IF($AW327+$AX327=0,0,IF(MAX(MIN($AX327,EOMONTH(BG$15,0))-MAX($AW327,BG$15)+1,)&gt;0,1,0)),
_xlfn.IFS(
$ES327="LisChannel",
_xlpm.COEFF*
INDEX({1;1;1.2;1.2;1;1;1;1;1.2;1.2;1.2;1.2},
MATCH(MONTH(BG$15),
{1,2,3,4,5,6,7,8,9,10,11,12})),
CONCATENATE($ES327," ",$L327)="RussOutdoor метро",
_xlpm.COEFF*
INDEX({0.8;0.9;1.1;1.1;1;1;1;1;1.1;1.1;1.1;1.1},
MATCH(MONTH(BG$15),
{1,2,3,4,5,6,7,8,9,10,11,12})),
$ES327&lt;&gt;"LisChannel",
_xlpm.COEFF,
$ES327&lt;&gt;"RussOutdoor",
_xlpm.COEFF))</f>
        <v/>
      </c>
      <c r="BH327" s="68">
        <f t="array" ref="BH327">
_xlfn.LET(_xlpm.COEFF,
IF($AW327+$AX327=0,0,IF(MAX(MIN($AX327,EOMONTH(BH$15,0))-MAX($AW327,BH$15)+1,)&gt;0,1,0)),
_xlfn.IFS(
$ES327="LisChannel",
_xlpm.COEFF*
INDEX({1;1;1.2;1.2;1;1;1;1;1.2;1.2;1.2;1.2},
MATCH(MONTH(BH$15),
{1,2,3,4,5,6,7,8,9,10,11,12})),
CONCATENATE($ES327," ",$L327)="RussOutdoor метро",
_xlpm.COEFF*
INDEX({0.8;0.9;1.1;1.1;1;1;1;1;1.1;1.1;1.1;1.1},
MATCH(MONTH(BH$15),
{1,2,3,4,5,6,7,8,9,10,11,12})),
$ES327&lt;&gt;"LisChannel",
_xlpm.COEFF,
$ES327&lt;&gt;"RussOutdoor",
_xlpm.COEFF))</f>
        <v/>
      </c>
      <c r="BI327" s="68">
        <f t="array" ref="BI327">
_xlfn.LET(_xlpm.COEFF,
IF($AW327+$AX327=0,0,IF(MAX(MIN($AX327,EOMONTH(BI$15,0))-MAX($AW327,BI$15)+1,)&gt;0,1,0)),
_xlfn.IFS(
$ES327="LisChannel",
_xlpm.COEFF*
INDEX({1;1;1.2;1.2;1;1;1;1;1.2;1.2;1.2;1.2},
MATCH(MONTH(BI$15),
{1,2,3,4,5,6,7,8,9,10,11,12})),
CONCATENATE($ES327," ",$L327)="RussOutdoor метро",
_xlpm.COEFF*
INDEX({0.8;0.9;1.1;1.1;1;1;1;1;1.1;1.1;1.1;1.1},
MATCH(MONTH(BI$15),
{1,2,3,4,5,6,7,8,9,10,11,12})),
$ES327&lt;&gt;"LisChannel",
_xlpm.COEFF,
$ES327&lt;&gt;"RussOutdoor",
_xlpm.COEFF))</f>
        <v/>
      </c>
      <c r="BJ327" s="68">
        <f t="array" ref="BJ327">
_xlfn.LET(_xlpm.COEFF,
IF($AW327+$AX327=0,0,IF(MAX(MIN($AX327,EOMONTH(BJ$15,0))-MAX($AW327,BJ$15)+1,)&gt;0,1,0)),
_xlfn.IFS(
$ES327="LisChannel",
_xlpm.COEFF*
INDEX({1;1;1.2;1.2;1;1;1;1;1.2;1.2;1.2;1.2},
MATCH(MONTH(BJ$15),
{1,2,3,4,5,6,7,8,9,10,11,12})),
CONCATENATE($ES327," ",$L327)="RussOutdoor метро",
_xlpm.COEFF*
INDEX({0.8;0.9;1.1;1.1;1;1;1;1;1.1;1.1;1.1;1.1},
MATCH(MONTH(BJ$15),
{1,2,3,4,5,6,7,8,9,10,11,12})),
$ES327&lt;&gt;"LisChannel",
_xlpm.COEFF,
$ES327&lt;&gt;"RussOutdoor",
_xlpm.COEFF))</f>
        <v/>
      </c>
      <c r="BK327" s="68">
        <f t="array" ref="BK327">
_xlfn.LET(_xlpm.COEFF,
IF($AW327+$AX327=0,0,IF(MAX(MIN($AX327,EOMONTH(BK$15,0))-MAX($AW327,BK$15)+1,)&gt;0,1,0)),
_xlfn.IFS(
$ES327="LisChannel",
_xlpm.COEFF*
INDEX({1;1;1.2;1.2;1;1;1;1;1.2;1.2;1.2;1.2},
MATCH(MONTH(BK$15),
{1,2,3,4,5,6,7,8,9,10,11,12})),
CONCATENATE($ES327," ",$L327)="RussOutdoor метро",
_xlpm.COEFF*
INDEX({0.8;0.9;1.1;1.1;1;1;1;1;1.1;1.1;1.1;1.1},
MATCH(MONTH(BK$15),
{1,2,3,4,5,6,7,8,9,10,11,12})),
$ES327&lt;&gt;"LisChannel",
_xlpm.COEFF,
$ES327&lt;&gt;"RussOutdoor",
_xlpm.COEFF))</f>
        <v/>
      </c>
      <c r="BL327" s="62">
        <f>COUNTIFS($AZ327:$BK327,"&gt;0")</f>
        <v/>
      </c>
      <c r="BM327" s="65" t="n"/>
      <c r="BN327" s="125">
        <f>$DJ327</f>
        <v/>
      </c>
      <c r="BO327" s="63">
        <f>$DQ327</f>
        <v/>
      </c>
      <c r="BP327" s="125">
        <f>
IFERROR(
IF($BL327=0,0,
$BN327*(1-$BO327)),
0)</f>
        <v/>
      </c>
      <c r="BQ327" s="125">
        <f t="array" ref="BQ327">
IFERROR(
_xlfn.IFS(
$DH327="день_1",
$BP327*$BL327/($AX327-$AW327+1)*AZ327*(DAY(EOMONTH(AZ$15,0))),
$DH327="день_2",
$BP327/30*MAX(MIN($AX327,EOMONTH(AZ$15,0))-MAX($AW327,AZ$15)+1,),
$DH327="раб.день",
$BP327/30*(IFERROR(
_xlfn.LET(_xlpm.VD,
CHOOSE(
{1;2;3;4;5;6;7;8;9;10;11;12;13;14;15;16;17;18},
45658,45659,45660,45661,45662,45663,45664,45665,45711,45724,45778,45779,45785,45786,45820,45821,45965,46022),
_xlfn.LET(_xlpm.DD,
MAX(MIN($AX327,EOMONTH(AZ$15,0))-MAX($AW327,AZ$15),),
_xlfn.IFS(
AND(MONTH($AW327)=MONTH(AZ$15),MONTH($AX327)&lt;&gt;MONTH(AZ$15)),
NETWORKDAYS.INTL($AW327,$AW327+_xlpm.DD,1,_xlpm.VD),
AND(MONTH($AW327)&lt;&gt;MONTH(AZ$15),MONTH($AX327)=MONTH(AZ$15)),
NETWORKDAYS.INTL(($AX327)-_xlpm.DD,$AX327,1,_xlpm.VD),
AND(MONTH($AW327)&lt;MONTH(AZ$15),MONTH($AX327)&gt;MONTH(AZ$15)),
NETWORKDAYS.INTL((EOMONTH(AZ$15-1,1))-_xlpm.DD,EOMONTH(AZ$15-1,1),1,_xlpm.VD),
AND(MONTH($AW327)=MONTH(AZ$15),MONTH($AX327)=MONTH(AZ$15)),
NETWORKDAYS.INTL($AW327,$AX327,1,_xlpm.VD)))),0)),
$DH327="месяц",
$BP327*AZ327,
$DH327="неделя",
$BP327*AZ327/7*(ROUNDUP((DAY(EOMONTH(AZ$15,0)))/4,0))),
0)</f>
        <v/>
      </c>
      <c r="BR327" s="125">
        <f t="array" ref="BR327">
IFERROR(
_xlfn.IFS(
$DH327="день_1",
$BP327*$BL327/($AX327-$AW327+1)*BA327*(DAY(EOMONTH(BA$15,0))),
$DH327="день_2",
$BP327/30*MAX(MIN($AX327,EOMONTH(BA$15,0))-MAX($AW327,BA$15)+1,),
$DH327="раб.день",
$BP327/30*(IFERROR(
_xlfn.LET(_xlpm.VD,
CHOOSE(
{1;2;3;4;5;6;7;8;9;10;11;12;13;14;15;16;17;18},
45658,45659,45660,45661,45662,45663,45664,45665,45711,45724,45778,45779,45785,45786,45820,45821,45965,46022),
_xlfn.LET(_xlpm.DD,
MAX(MIN($AX327,EOMONTH(BA$15,0))-MAX($AW327,BA$15),),
_xlfn.IFS(
AND(MONTH($AW327)=MONTH(BA$15),MONTH($AX327)&lt;&gt;MONTH(BA$15)),
NETWORKDAYS.INTL($AW327,$AW327+_xlpm.DD,1,_xlpm.VD),
AND(MONTH($AW327)&lt;&gt;MONTH(BA$15),MONTH($AX327)=MONTH(BA$15)),
NETWORKDAYS.INTL(($AX327)-_xlpm.DD,$AX327,1,_xlpm.VD),
AND(MONTH($AW327)&lt;MONTH(BA$15),MONTH($AX327)&gt;MONTH(BA$15)),
NETWORKDAYS.INTL((EOMONTH(BA$15-1,1))-_xlpm.DD,EOMONTH(BA$15-1,1),1,_xlpm.VD),
AND(MONTH($AW327)=MONTH(BA$15),MONTH($AX327)=MONTH(BA$15)),
NETWORKDAYS.INTL($AW327,$AX327,1,_xlpm.VD)))),0)),
$DH327="месяц",
$BP327*BA327,
$DH327="неделя",
$BP327*BA327/7*(ROUNDUP((DAY(EOMONTH(BA$15,0)))/4,0))),
0)</f>
        <v/>
      </c>
      <c r="BS327" s="125">
        <f t="array" ref="BS327">
IFERROR(
_xlfn.IFS(
$DH327="день_1",
$BP327*$BL327/($AX327-$AW327+1)*BB327*(DAY(EOMONTH(BB$15,0))),
$DH327="день_2",
$BP327/30*MAX(MIN($AX327,EOMONTH(BB$15,0))-MAX($AW327,BB$15)+1,),
$DH327="раб.день",
$BP327/30*(IFERROR(
_xlfn.LET(_xlpm.VD,
CHOOSE(
{1;2;3;4;5;6;7;8;9;10;11;12;13;14;15;16;17;18},
45658,45659,45660,45661,45662,45663,45664,45665,45711,45724,45778,45779,45785,45786,45820,45821,45965,46022),
_xlfn.LET(_xlpm.DD,
MAX(MIN($AX327,EOMONTH(BB$15,0))-MAX($AW327,BB$15),),
_xlfn.IFS(
AND(MONTH($AW327)=MONTH(BB$15),MONTH($AX327)&lt;&gt;MONTH(BB$15)),
NETWORKDAYS.INTL($AW327,$AW327+_xlpm.DD,1,_xlpm.VD),
AND(MONTH($AW327)&lt;&gt;MONTH(BB$15),MONTH($AX327)=MONTH(BB$15)),
NETWORKDAYS.INTL(($AX327)-_xlpm.DD,$AX327,1,_xlpm.VD),
AND(MONTH($AW327)&lt;MONTH(BB$15),MONTH($AX327)&gt;MONTH(BB$15)),
NETWORKDAYS.INTL((EOMONTH(BB$15-1,1))-_xlpm.DD,EOMONTH(BB$15-1,1),1,_xlpm.VD),
AND(MONTH($AW327)=MONTH(BB$15),MONTH($AX327)=MONTH(BB$15)),
NETWORKDAYS.INTL($AW327,$AX327,1,_xlpm.VD)))),0)),
$DH327="месяц",
$BP327*BB327,
$DH327="неделя",
$BP327*BB327/7*(ROUNDUP((DAY(EOMONTH(BB$15,0)))/4,0))),
0)</f>
        <v/>
      </c>
      <c r="BT327" s="125">
        <f t="array" ref="BT327">
IFERROR(
_xlfn.IFS(
$DH327="день_1",
$BP327*$BL327/($AX327-$AW327+1)*BC327*(DAY(EOMONTH(BC$15,0))),
$DH327="день_2",
$BP327/30*MAX(MIN($AX327,EOMONTH(BC$15,0))-MAX($AW327,BC$15)+1,),
$DH327="раб.день",
$BP327/30*(IFERROR(
_xlfn.LET(_xlpm.VD,
CHOOSE(
{1;2;3;4;5;6;7;8;9;10;11;12;13;14;15;16;17;18},
45658,45659,45660,45661,45662,45663,45664,45665,45711,45724,45778,45779,45785,45786,45820,45821,45965,46022),
_xlfn.LET(_xlpm.DD,
MAX(MIN($AX327,EOMONTH(BC$15,0))-MAX($AW327,BC$15),),
_xlfn.IFS(
AND(MONTH($AW327)=MONTH(BC$15),MONTH($AX327)&lt;&gt;MONTH(BC$15)),
NETWORKDAYS.INTL($AW327,$AW327+_xlpm.DD,1,_xlpm.VD),
AND(MONTH($AW327)&lt;&gt;MONTH(BC$15),MONTH($AX327)=MONTH(BC$15)),
NETWORKDAYS.INTL(($AX327)-_xlpm.DD,$AX327,1,_xlpm.VD),
AND(MONTH($AW327)&lt;MONTH(BC$15),MONTH($AX327)&gt;MONTH(BC$15)),
NETWORKDAYS.INTL((EOMONTH(BC$15-1,1))-_xlpm.DD,EOMONTH(BC$15-1,1),1,_xlpm.VD),
AND(MONTH($AW327)=MONTH(BC$15),MONTH($AX327)=MONTH(BC$15)),
NETWORKDAYS.INTL($AW327,$AX327,1,_xlpm.VD)))),0)),
$DH327="месяц",
$BP327*BC327,
$DH327="неделя",
$BP327*BC327/7*(ROUNDUP((DAY(EOMONTH(BC$15,0)))/4,0))),
0)</f>
        <v/>
      </c>
      <c r="BU327" s="125">
        <f t="array" ref="BU327">
IFERROR(
_xlfn.IFS(
$DH327="день_1",
$BP327*$BL327/($AX327-$AW327+1)*BD327*(DAY(EOMONTH(BD$15,0))),
$DH327="день_2",
$BP327/30*MAX(MIN($AX327,EOMONTH(BD$15,0))-MAX($AW327,BD$15)+1,),
$DH327="раб.день",
$BP327/30*(IFERROR(
_xlfn.LET(_xlpm.VD,
CHOOSE(
{1;2;3;4;5;6;7;8;9;10;11;12;13;14;15;16;17;18},
45658,45659,45660,45661,45662,45663,45664,45665,45711,45724,45778,45779,45785,45786,45820,45821,45965,46022),
_xlfn.LET(_xlpm.DD,
MAX(MIN($AX327,EOMONTH(BD$15,0))-MAX($AW327,BD$15),),
_xlfn.IFS(
AND(MONTH($AW327)=MONTH(BD$15),MONTH($AX327)&lt;&gt;MONTH(BD$15)),
NETWORKDAYS.INTL($AW327,$AW327+_xlpm.DD,1,_xlpm.VD),
AND(MONTH($AW327)&lt;&gt;MONTH(BD$15),MONTH($AX327)=MONTH(BD$15)),
NETWORKDAYS.INTL(($AX327)-_xlpm.DD,$AX327,1,_xlpm.VD),
AND(MONTH($AW327)&lt;MONTH(BD$15),MONTH($AX327)&gt;MONTH(BD$15)),
NETWORKDAYS.INTL((EOMONTH(BD$15-1,1))-_xlpm.DD,EOMONTH(BD$15-1,1),1,_xlpm.VD),
AND(MONTH($AW327)=MONTH(BD$15),MONTH($AX327)=MONTH(BD$15)),
NETWORKDAYS.INTL($AW327,$AX327,1,_xlpm.VD)))),0)),
$DH327="месяц",
$BP327*BD327,
$DH327="неделя",
$BP327*BD327/7*(ROUNDUP((DAY(EOMONTH(BD$15,0)))/4,0))),
0)</f>
        <v/>
      </c>
      <c r="BV327" s="125">
        <f t="array" ref="BV327">
IFERROR(
_xlfn.IFS(
$DH327="день_1",
$BP327*$BL327/($AX327-$AW327+1)*BE327*(DAY(EOMONTH(BE$15,0))),
$DH327="день_2",
$BP327/30*MAX(MIN($AX327,EOMONTH(BE$15,0))-MAX($AW327,BE$15)+1,),
$DH327="раб.день",
$BP327/30*(IFERROR(
_xlfn.LET(_xlpm.VD,
CHOOSE(
{1;2;3;4;5;6;7;8;9;10;11;12;13;14;15;16;17;18},
45658,45659,45660,45661,45662,45663,45664,45665,45711,45724,45778,45779,45785,45786,45820,45821,45965,46022),
_xlfn.LET(_xlpm.DD,
MAX(MIN($AX327,EOMONTH(BE$15,0))-MAX($AW327,BE$15),),
_xlfn.IFS(
AND(MONTH($AW327)=MONTH(BE$15),MONTH($AX327)&lt;&gt;MONTH(BE$15)),
NETWORKDAYS.INTL($AW327,$AW327+_xlpm.DD,1,_xlpm.VD),
AND(MONTH($AW327)&lt;&gt;MONTH(BE$15),MONTH($AX327)=MONTH(BE$15)),
NETWORKDAYS.INTL(($AX327)-_xlpm.DD,$AX327,1,_xlpm.VD),
AND(MONTH($AW327)&lt;MONTH(BE$15),MONTH($AX327)&gt;MONTH(BE$15)),
NETWORKDAYS.INTL((EOMONTH(BE$15-1,1))-_xlpm.DD,EOMONTH(BE$15-1,1),1,_xlpm.VD),
AND(MONTH($AW327)=MONTH(BE$15),MONTH($AX327)=MONTH(BE$15)),
NETWORKDAYS.INTL($AW327,$AX327,1,_xlpm.VD)))),0)),
$DH327="месяц",
$BP327*BE327,
$DH327="неделя",
$BP327*BE327/7*(ROUNDUP((DAY(EOMONTH(BE$15,0)))/4,0))),
0)</f>
        <v/>
      </c>
      <c r="BW327" s="125">
        <f t="array" ref="BW327">
IFERROR(
_xlfn.IFS(
$DH327="день_1",
$BP327*$BL327/($AX327-$AW327+1)*BF327*(DAY(EOMONTH(BF$15,0))),
$DH327="день_2",
$BP327/30*MAX(MIN($AX327,EOMONTH(BF$15,0))-MAX($AW327,BF$15)+1,),
$DH327="раб.день",
$BP327/30*(IFERROR(
_xlfn.LET(_xlpm.VD,
CHOOSE(
{1;2;3;4;5;6;7;8;9;10;11;12;13;14;15;16;17;18},
45658,45659,45660,45661,45662,45663,45664,45665,45711,45724,45778,45779,45785,45786,45820,45821,45965,46022),
_xlfn.LET(_xlpm.DD,
MAX(MIN($AX327,EOMONTH(BF$15,0))-MAX($AW327,BF$15),),
_xlfn.IFS(
AND(MONTH($AW327)=MONTH(BF$15),MONTH($AX327)&lt;&gt;MONTH(BF$15)),
NETWORKDAYS.INTL($AW327,$AW327+_xlpm.DD,1,_xlpm.VD),
AND(MONTH($AW327)&lt;&gt;MONTH(BF$15),MONTH($AX327)=MONTH(BF$15)),
NETWORKDAYS.INTL(($AX327)-_xlpm.DD,$AX327,1,_xlpm.VD),
AND(MONTH($AW327)&lt;MONTH(BF$15),MONTH($AX327)&gt;MONTH(BF$15)),
NETWORKDAYS.INTL((EOMONTH(BF$15-1,1))-_xlpm.DD,EOMONTH(BF$15-1,1),1,_xlpm.VD),
AND(MONTH($AW327)=MONTH(BF$15),MONTH($AX327)=MONTH(BF$15)),
NETWORKDAYS.INTL($AW327,$AX327,1,_xlpm.VD)))),0)),
$DH327="месяц",
$BP327*BF327,
$DH327="неделя",
$BP327*BF327/7*(ROUNDUP((DAY(EOMONTH(BF$15,0)))/4,0))),
0)</f>
        <v/>
      </c>
      <c r="BX327" s="125">
        <f t="array" ref="BX327">
IFERROR(
_xlfn.IFS(
$DH327="день_1",
$BP327*$BL327/($AX327-$AW327+1)*BG327*(DAY(EOMONTH(BG$15,0))),
$DH327="день_2",
$BP327/30*MAX(MIN($AX327,EOMONTH(BG$15,0))-MAX($AW327,BG$15)+1,),
$DH327="раб.день",
$BP327/30*(IFERROR(
_xlfn.LET(_xlpm.VD,
CHOOSE(
{1;2;3;4;5;6;7;8;9;10;11;12;13;14;15;16;17;18},
45658,45659,45660,45661,45662,45663,45664,45665,45711,45724,45778,45779,45785,45786,45820,45821,45965,46022),
_xlfn.LET(_xlpm.DD,
MAX(MIN($AX327,EOMONTH(BG$15,0))-MAX($AW327,BG$15),),
_xlfn.IFS(
AND(MONTH($AW327)=MONTH(BG$15),MONTH($AX327)&lt;&gt;MONTH(BG$15)),
NETWORKDAYS.INTL($AW327,$AW327+_xlpm.DD,1,_xlpm.VD),
AND(MONTH($AW327)&lt;&gt;MONTH(BG$15),MONTH($AX327)=MONTH(BG$15)),
NETWORKDAYS.INTL(($AX327)-_xlpm.DD,$AX327,1,_xlpm.VD),
AND(MONTH($AW327)&lt;MONTH(BG$15),MONTH($AX327)&gt;MONTH(BG$15)),
NETWORKDAYS.INTL((EOMONTH(BG$15-1,1))-_xlpm.DD,EOMONTH(BG$15-1,1),1,_xlpm.VD),
AND(MONTH($AW327)=MONTH(BG$15),MONTH($AX327)=MONTH(BG$15)),
NETWORKDAYS.INTL($AW327,$AX327,1,_xlpm.VD)))),0)),
$DH327="месяц",
$BP327*BG327,
$DH327="неделя",
$BP327*BG327/7*(ROUNDUP((DAY(EOMONTH(BG$15,0)))/4,0))),
0)</f>
        <v/>
      </c>
      <c r="BY327" s="125">
        <f t="array" ref="BY327">
IFERROR(
_xlfn.IFS(
$DH327="день_1",
$BP327*$BL327/($AX327-$AW327+1)*BH327*(DAY(EOMONTH(BH$15,0))),
$DH327="день_2",
$BP327/30*MAX(MIN($AX327,EOMONTH(BH$15,0))-MAX($AW327,BH$15)+1,),
$DH327="раб.день",
$BP327/30*(IFERROR(
_xlfn.LET(_xlpm.VD,
CHOOSE(
{1;2;3;4;5;6;7;8;9;10;11;12;13;14;15;16;17;18},
45658,45659,45660,45661,45662,45663,45664,45665,45711,45724,45778,45779,45785,45786,45820,45821,45965,46022),
_xlfn.LET(_xlpm.DD,
MAX(MIN($AX327,EOMONTH(BH$15,0))-MAX($AW327,BH$15),),
_xlfn.IFS(
AND(MONTH($AW327)=MONTH(BH$15),MONTH($AX327)&lt;&gt;MONTH(BH$15)),
NETWORKDAYS.INTL($AW327,$AW327+_xlpm.DD,1,_xlpm.VD),
AND(MONTH($AW327)&lt;&gt;MONTH(BH$15),MONTH($AX327)=MONTH(BH$15)),
NETWORKDAYS.INTL(($AX327)-_xlpm.DD,$AX327,1,_xlpm.VD),
AND(MONTH($AW327)&lt;MONTH(BH$15),MONTH($AX327)&gt;MONTH(BH$15)),
NETWORKDAYS.INTL((EOMONTH(BH$15-1,1))-_xlpm.DD,EOMONTH(BH$15-1,1),1,_xlpm.VD),
AND(MONTH($AW327)=MONTH(BH$15),MONTH($AX327)=MONTH(BH$15)),
NETWORKDAYS.INTL($AW327,$AX327,1,_xlpm.VD)))),0)),
$DH327="месяц",
$BP327*BH327,
$DH327="неделя",
$BP327*BH327/7*(ROUNDUP((DAY(EOMONTH(BH$15,0)))/4,0))),
0)</f>
        <v/>
      </c>
      <c r="BZ327" s="125">
        <f t="array" ref="BZ327">
IFERROR(
_xlfn.IFS(
$DH327="день_1",
$BP327*$BL327/($AX327-$AW327+1)*BI327*(DAY(EOMONTH(BI$15,0))),
$DH327="день_2",
$BP327/30*MAX(MIN($AX327,EOMONTH(BI$15,0))-MAX($AW327,BI$15)+1,),
$DH327="раб.день",
$BP327/30*(IFERROR(
_xlfn.LET(_xlpm.VD,
CHOOSE(
{1;2;3;4;5;6;7;8;9;10;11;12;13;14;15;16;17;18},
45658,45659,45660,45661,45662,45663,45664,45665,45711,45724,45778,45779,45785,45786,45820,45821,45965,46022),
_xlfn.LET(_xlpm.DD,
MAX(MIN($AX327,EOMONTH(BI$15,0))-MAX($AW327,BI$15),),
_xlfn.IFS(
AND(MONTH($AW327)=MONTH(BI$15),MONTH($AX327)&lt;&gt;MONTH(BI$15)),
NETWORKDAYS.INTL($AW327,$AW327+_xlpm.DD,1,_xlpm.VD),
AND(MONTH($AW327)&lt;&gt;MONTH(BI$15),MONTH($AX327)=MONTH(BI$15)),
NETWORKDAYS.INTL(($AX327)-_xlpm.DD,$AX327,1,_xlpm.VD),
AND(MONTH($AW327)&lt;MONTH(BI$15),MONTH($AX327)&gt;MONTH(BI$15)),
NETWORKDAYS.INTL((EOMONTH(BI$15-1,1))-_xlpm.DD,EOMONTH(BI$15-1,1),1,_xlpm.VD),
AND(MONTH($AW327)=MONTH(BI$15),MONTH($AX327)=MONTH(BI$15)),
NETWORKDAYS.INTL($AW327,$AX327,1,_xlpm.VD)))),0)),
$DH327="месяц",
$BP327*BI327,
$DH327="неделя",
$BP327*BI327/7*(ROUNDUP((DAY(EOMONTH(BI$15,0)))/4,0))),
0)</f>
        <v/>
      </c>
      <c r="CA327" s="125">
        <f t="array" ref="CA327">
IFERROR(
_xlfn.IFS(
$DH327="день_1",
$BP327*$BL327/($AX327-$AW327+1)*BJ327*(DAY(EOMONTH(BJ$15,0))),
$DH327="день_2",
$BP327/30*MAX(MIN($AX327,EOMONTH(BJ$15,0))-MAX($AW327,BJ$15)+1,),
$DH327="раб.день",
$BP327/30*(IFERROR(
_xlfn.LET(_xlpm.VD,
CHOOSE(
{1;2;3;4;5;6;7;8;9;10;11;12;13;14;15;16;17;18},
45658,45659,45660,45661,45662,45663,45664,45665,45711,45724,45778,45779,45785,45786,45820,45821,45965,46022),
_xlfn.LET(_xlpm.DD,
MAX(MIN($AX327,EOMONTH(BJ$15,0))-MAX($AW327,BJ$15),),
_xlfn.IFS(
AND(MONTH($AW327)=MONTH(BJ$15),MONTH($AX327)&lt;&gt;MONTH(BJ$15)),
NETWORKDAYS.INTL($AW327,$AW327+_xlpm.DD,1,_xlpm.VD),
AND(MONTH($AW327)&lt;&gt;MONTH(BJ$15),MONTH($AX327)=MONTH(BJ$15)),
NETWORKDAYS.INTL(($AX327)-_xlpm.DD,$AX327,1,_xlpm.VD),
AND(MONTH($AW327)&lt;MONTH(BJ$15),MONTH($AX327)&gt;MONTH(BJ$15)),
NETWORKDAYS.INTL((EOMONTH(BJ$15-1,1))-_xlpm.DD,EOMONTH(BJ$15-1,1),1,_xlpm.VD),
AND(MONTH($AW327)=MONTH(BJ$15),MONTH($AX327)=MONTH(BJ$15)),
NETWORKDAYS.INTL($AW327,$AX327,1,_xlpm.VD)))),0)),
$DH327="месяц",
$BP327*BJ327,
$DH327="неделя",
$BP327*BJ327/7*(ROUNDUP((DAY(EOMONTH(BJ$15,0)))/4,0))),
0)</f>
        <v/>
      </c>
      <c r="CB327" s="125">
        <f t="array" ref="CB327">
IFERROR(
_xlfn.IFS(
$DH327="день_1",
$BP327*$BL327/($AX327-$AW327+1)*BK327*(DAY(EOMONTH(BK$15,0))),
$DH327="день_2",
$BP327/30*MAX(MIN($AX327,EOMONTH(BK$15,0))-MAX($AW327,BK$15)+1,),
$DH327="раб.день",
$BP327/30*(IFERROR(
_xlfn.LET(_xlpm.VD,
CHOOSE(
{1;2;3;4;5;6;7;8;9;10;11;12;13;14;15;16;17;18},
45658,45659,45660,45661,45662,45663,45664,45665,45711,45724,45778,45779,45785,45786,45820,45821,45965,46022),
_xlfn.LET(_xlpm.DD,
MAX(MIN($AX327,EOMONTH(BK$15,0))-MAX($AW327,BK$15),),
_xlfn.IFS(
AND(MONTH($AW327)=MONTH(BK$15),MONTH($AX327)&lt;&gt;MONTH(BK$15)),
NETWORKDAYS.INTL($AW327,$AW327+_xlpm.DD,1,_xlpm.VD),
AND(MONTH($AW327)&lt;&gt;MONTH(BK$15),MONTH($AX327)=MONTH(BK$15)),
NETWORKDAYS.INTL(($AX327)-_xlpm.DD,$AX327,1,_xlpm.VD),
AND(MONTH($AW327)&lt;MONTH(BK$15),MONTH($AX327)&gt;MONTH(BK$15)),
NETWORKDAYS.INTL((EOMONTH(BK$15-1,1))-_xlpm.DD,EOMONTH(BK$15-1,1),1,_xlpm.VD),
AND(MONTH($AW327)=MONTH(BK$15),MONTH($AX327)=MONTH(BK$15)),
NETWORKDAYS.INTL($AW327,$AX327,1,_xlpm.VD)))),0)),
$DH327="месяц",
$BP327*BK327,
$DH327="неделя",
$BP327*BK327/7*(ROUNDUP((DAY(EOMONTH(BK$15,0)))/4,0))),
0)</f>
        <v/>
      </c>
      <c r="CC327" s="125">
        <f>SUM($BQ327:$CB327)</f>
        <v/>
      </c>
      <c r="CD327" s="126">
        <f>SUM($EH327:$EH327)</f>
        <v/>
      </c>
      <c r="CE327" s="126">
        <f>$CD327*$AB327</f>
        <v/>
      </c>
      <c r="CF327" s="126">
        <f>SUM($EK327:$EK327)</f>
        <v/>
      </c>
      <c r="CG327" s="126">
        <f>$CF327*$AB327</f>
        <v/>
      </c>
      <c r="CH327" s="126">
        <f>SUM($CC327,$CE327,$CG327)</f>
        <v/>
      </c>
      <c r="CI327" s="126">
        <f>$CH327*(1+$CM327)</f>
        <v/>
      </c>
      <c r="CJ327" s="127" t="n">
        <v>0</v>
      </c>
      <c r="CK327" s="126">
        <f>SUM($CH327:$CH327)*(1+$CJ327)</f>
        <v/>
      </c>
      <c r="CL327" s="126">
        <f>SUM($CH327:$CH327)*(1+$CM327)</f>
        <v/>
      </c>
      <c r="CM327" s="59" t="inlineStr">
        <is>
          <t>20%</t>
        </is>
      </c>
      <c r="CN327" s="59" t="n"/>
      <c r="CO327" s="72" t="n"/>
      <c r="CP327" s="59" t="n"/>
      <c r="CQ327" s="73" t="n"/>
      <c r="CR327" s="73" t="n"/>
      <c r="CS327" s="73" t="n"/>
      <c r="CT327" s="72" t="n"/>
      <c r="CU327" s="79" t="inlineStr">
        <is>
          <t> </t>
        </is>
      </c>
      <c r="CV327" s="60" t="n"/>
      <c r="CW327" s="60" t="n"/>
      <c r="CX327" s="60" t="n"/>
      <c r="CY327" s="127">
        <f>IFERROR(($CC327-$EE327)/($EE327/(1-$DQ327)),0)</f>
        <v/>
      </c>
      <c r="CZ327" s="127">
        <f>IFERROR(1-$EI327/($CE327),0)</f>
        <v/>
      </c>
      <c r="DA327" s="127">
        <f>IFERROR(1-$EL327/($CG327),0)</f>
        <v/>
      </c>
      <c r="DB327" s="126">
        <f>ROUND(IFERROR(($CI327/(1+$CM327)-$EN327),0),2)</f>
        <v/>
      </c>
      <c r="DC327" s="128" t="n"/>
      <c r="DD327" s="125" t="n"/>
      <c r="DE327" s="75" t="n">
        <v>0</v>
      </c>
      <c r="DF327" s="128" t="n"/>
      <c r="DG327" s="125">
        <f>IF($DC327=0,0,$DD327*($DC327*100%-$DE327*$DF327))*SUM($AB327:$AB327)</f>
        <v/>
      </c>
      <c r="DH327" s="129" t="inlineStr">
        <is>
          <t>месяц</t>
        </is>
      </c>
      <c r="DI327" s="130">
        <f t="array" ref="DI327">IFERROR(
IF($ES327="LisChannel",
(ROUND(((INDEX({174.625;153.888888888889;130.972222222222},MATCH($AI327,{2;3;4}),0))*$AG327*$AI327),2)),0),0)</f>
        <v/>
      </c>
      <c r="DJ327" s="130">
        <f>
_xlfn.LET(_xlpm.X,
IFERROR(
IF($ES327="НовиковТВ",
(_xlfn.LET(_xlpm.NTV,
_xlfn.LET(_xlpm.MIN,350000,
IF(SUMIFS($DI:$DI,$ES:$ES,"НовиковТВ")&lt;=_xlpm.MIN,
(SUMIFS($DI:$DI,$ES:$ES,"НовиковТВ")/(COUNTIFS($ES:$ES,"НовиковТВ")))*_xlpm.MIN/SUMIFS($DI:$DI,$ES:$ES,"НовиковТВ"),
DI327)),
_xlpm.NTV+$DG327/(1-(1-(_xlpm.NTV)*(1-$DL327)*(1-$DM327)*(1-$DN327)*(1-$DO327)*(1-$DP327)/_xlpm.NTV))))/(1+$EP327),
$DI327+$DG327/(1-(1-($DI327)*(1-$DL327)*(1-$DM327)*(1-$DN327)*(1-$DO327)*(1-$DP327)/$DI327))),
0),
_xlpm.X*(1+$CM327)*(1+$CW327)-_xlpm.X*(1+$CM327)+_xlpm.X)</f>
        <v/>
      </c>
      <c r="DK327" s="125" t="inlineStr">
        <is>
          <t>послед.</t>
        </is>
      </c>
      <c r="DL327" s="63" t="n">
        <v>0</v>
      </c>
      <c r="DM327" s="63" t="n">
        <v>0</v>
      </c>
      <c r="DN327" s="63" t="n">
        <v>0</v>
      </c>
      <c r="DO327" s="63" t="n">
        <v>0</v>
      </c>
      <c r="DP327" s="63" t="n">
        <v>0</v>
      </c>
      <c r="DQ327" s="63">
        <f t="array" ref="DQ327">IFERROR(_xlfn.IFS(
$DK327="послед.",1-(1-$DL327)*(1-$DM327)*(1-$DN327)*(1-$DO327)*(1-$DP327),
$DK327="сумм.",$DL327+$DM327+$DN327+$DO327+$DP327),
0)</f>
        <v/>
      </c>
      <c r="DR327" s="125">
        <f t="array" ref="DR327">
IFERROR(
_xlfn.IFS(
$BL327=0,
0,
$BL327&gt;0,
_xlfn.IFS($DK327="послед.",
$DJ327*(1-$DL327)*(1-$DM327)*(1-$DN327)*(1-$DO327)*(1-$DP327),
$DK327="сумм.",
$DJ327*(1-($DL327+$DM327+$DN327+$DO327+$DP327)))),0)</f>
        <v/>
      </c>
      <c r="DS327" s="125">
        <f t="array" ref="DS327">
IFERROR(_xlfn.IFS(
$DH327="день_1",
$DR327*$BL327/($AX327-$AW327+1)*AZ327*(DAY(EOMONTH(AZ$15,0))),
$DH327="день_2",
$DR327/30*MAX(MIN($AX327,EOMONTH(AZ$15,0))-MAX($AW327,AZ$15)+1,),
$DH327="раб.день",
$DR327/30*(IFERROR(
_xlfn.LET(_xlpm.VD,
CHOOSE(
{1;2;3;4;5;6;7;8;9;10;11;12;13;14;15;16;17;18},
45658,45659,45660,45661,45662,45663,45664,45665,45711,45724,45778,45779,45785,45786,45820,45821,45965,46022),
_xlfn.LET(_xlpm.DD,
MAX(MIN($AX327,EOMONTH(AZ$15,0))-MAX($AW327,AZ$15),),
_xlfn.IFS(
AND(MONTH($AW327)=MONTH(AZ$15),MONTH($AX327)&lt;&gt;MONTH(AZ$15)),
NETWORKDAYS.INTL($AW327,$AW327+_xlpm.DD,1,_xlpm.VD),
AND(MONTH($AW327)&lt;&gt;MONTH(AZ$15),MONTH($AX327)=MONTH(AZ$15)),
NETWORKDAYS.INTL(($AX327)-_xlpm.DD,$AX327,1,_xlpm.VD),
AND(MONTH($AW327)&lt;MONTH(AZ$15),MONTH($AX327)&gt;MONTH(AZ$15)),
NETWORKDAYS.INTL((EOMONTH(AZ$15-1,1))-_xlpm.DD,EOMONTH(AZ$15-1,1),1,_xlpm.VD),
AND(MONTH($AW327)=MONTH(AZ$15),MONTH($AX327)=MONTH(AZ$15)),
NETWORKDAYS.INTL($AW327,$AX327,1,_xlpm.VD)))),0)),
$DH327="месяц",
$DR327*AZ327,
$DH327="неделя",
$DR327*AZ327/7*(ROUNDUP((DAY(EOMONTH(AZ$15,0)))/4,0))),
0)</f>
        <v/>
      </c>
      <c r="DT327" s="125">
        <f t="array" ref="DT327">
IFERROR(_xlfn.IFS(
$DH327="день_1",
$DR327*$BL327/($AX327-$AW327+1)*BA327*(DAY(EOMONTH(BA$15,0))),
$DH327="день_2",
$DR327/30*MAX(MIN($AX327,EOMONTH(BA$15,0))-MAX($AW327,BA$15)+1,),
$DH327="раб.день",
$DR327/30*(IFERROR(
_xlfn.LET(_xlpm.VD,
CHOOSE(
{1;2;3;4;5;6;7;8;9;10;11;12;13;14;15;16;17;18},
45658,45659,45660,45661,45662,45663,45664,45665,45711,45724,45778,45779,45785,45786,45820,45821,45965,46022),
_xlfn.LET(_xlpm.DD,
MAX(MIN($AX327,EOMONTH(BA$15,0))-MAX($AW327,BA$15),),
_xlfn.IFS(
AND(MONTH($AW327)=MONTH(BA$15),MONTH($AX327)&lt;&gt;MONTH(BA$15)),
NETWORKDAYS.INTL($AW327,$AW327+_xlpm.DD,1,_xlpm.VD),
AND(MONTH($AW327)&lt;&gt;MONTH(BA$15),MONTH($AX327)=MONTH(BA$15)),
NETWORKDAYS.INTL(($AX327)-_xlpm.DD,$AX327,1,_xlpm.VD),
AND(MONTH($AW327)&lt;MONTH(BA$15),MONTH($AX327)&gt;MONTH(BA$15)),
NETWORKDAYS.INTL((EOMONTH(BA$15-1,1))-_xlpm.DD,EOMONTH(BA$15-1,1),1,_xlpm.VD),
AND(MONTH($AW327)=MONTH(BA$15),MONTH($AX327)=MONTH(BA$15)),
NETWORKDAYS.INTL($AW327,$AX327,1,_xlpm.VD)))),0)),
$DH327="месяц",
$DR327*BA327,
$DH327="неделя",
$DR327*BA327/7*(ROUNDUP((DAY(EOMONTH(BA$15,0)))/4,0))),
0)</f>
        <v/>
      </c>
      <c r="DU327" s="125">
        <f t="array" ref="DU327">
IFERROR(_xlfn.IFS(
$DH327="день_1",
$DR327*$BL327/($AX327-$AW327+1)*BB327*(DAY(EOMONTH(BB$15,0))),
$DH327="день_2",
$DR327/30*MAX(MIN($AX327,EOMONTH(BB$15,0))-MAX($AW327,BB$15)+1,),
$DH327="раб.день",
$DR327/30*(IFERROR(
_xlfn.LET(_xlpm.VD,
CHOOSE(
{1;2;3;4;5;6;7;8;9;10;11;12;13;14;15;16;17;18},
45658,45659,45660,45661,45662,45663,45664,45665,45711,45724,45778,45779,45785,45786,45820,45821,45965,46022),
_xlfn.LET(_xlpm.DD,
MAX(MIN($AX327,EOMONTH(BB$15,0))-MAX($AW327,BB$15),),
_xlfn.IFS(
AND(MONTH($AW327)=MONTH(BB$15),MONTH($AX327)&lt;&gt;MONTH(BB$15)),
NETWORKDAYS.INTL($AW327,$AW327+_xlpm.DD,1,_xlpm.VD),
AND(MONTH($AW327)&lt;&gt;MONTH(BB$15),MONTH($AX327)=MONTH(BB$15)),
NETWORKDAYS.INTL(($AX327)-_xlpm.DD,$AX327,1,_xlpm.VD),
AND(MONTH($AW327)&lt;MONTH(BB$15),MONTH($AX327)&gt;MONTH(BB$15)),
NETWORKDAYS.INTL((EOMONTH(BB$15-1,1))-_xlpm.DD,EOMONTH(BB$15-1,1),1,_xlpm.VD),
AND(MONTH($AW327)=MONTH(BB$15),MONTH($AX327)=MONTH(BB$15)),
NETWORKDAYS.INTL($AW327,$AX327,1,_xlpm.VD)))),0)),
$DH327="месяц",
$DR327*BB327,
$DH327="неделя",
$DR327*BB327/7*(ROUNDUP((DAY(EOMONTH(BB$15,0)))/4,0))),
0)</f>
        <v/>
      </c>
      <c r="DV327" s="125">
        <f t="array" ref="DV327">
IFERROR(_xlfn.IFS(
$DH327="день_1",
$DR327*$BL327/($AX327-$AW327+1)*BC327*(DAY(EOMONTH(BC$15,0))),
$DH327="день_2",
$DR327/30*MAX(MIN($AX327,EOMONTH(BC$15,0))-MAX($AW327,BC$15)+1,),
$DH327="раб.день",
$DR327/30*(IFERROR(
_xlfn.LET(_xlpm.VD,
CHOOSE(
{1;2;3;4;5;6;7;8;9;10;11;12;13;14;15;16;17;18},
45658,45659,45660,45661,45662,45663,45664,45665,45711,45724,45778,45779,45785,45786,45820,45821,45965,46022),
_xlfn.LET(_xlpm.DD,
MAX(MIN($AX327,EOMONTH(BC$15,0))-MAX($AW327,BC$15),),
_xlfn.IFS(
AND(MONTH($AW327)=MONTH(BC$15),MONTH($AX327)&lt;&gt;MONTH(BC$15)),
NETWORKDAYS.INTL($AW327,$AW327+_xlpm.DD,1,_xlpm.VD),
AND(MONTH($AW327)&lt;&gt;MONTH(BC$15),MONTH($AX327)=MONTH(BC$15)),
NETWORKDAYS.INTL(($AX327)-_xlpm.DD,$AX327,1,_xlpm.VD),
AND(MONTH($AW327)&lt;MONTH(BC$15),MONTH($AX327)&gt;MONTH(BC$15)),
NETWORKDAYS.INTL((EOMONTH(BC$15-1,1))-_xlpm.DD,EOMONTH(BC$15-1,1),1,_xlpm.VD),
AND(MONTH($AW327)=MONTH(BC$15),MONTH($AX327)=MONTH(BC$15)),
NETWORKDAYS.INTL($AW327,$AX327,1,_xlpm.VD)))),0)),
$DH327="месяц",
$DR327*BC327,
$DH327="неделя",
$DR327*BC327/7*(ROUNDUP((DAY(EOMONTH(BC$15,0)))/4,0))),
0)</f>
        <v/>
      </c>
      <c r="DW327" s="125">
        <f t="array" ref="DW327">
IFERROR(_xlfn.IFS(
$DH327="день_1",
$DR327*$BL327/($AX327-$AW327+1)*BD327*(DAY(EOMONTH(BD$15,0))),
$DH327="день_2",
$DR327/30*MAX(MIN($AX327,EOMONTH(BD$15,0))-MAX($AW327,BD$15)+1,),
$DH327="раб.день",
$DR327/30*(IFERROR(
_xlfn.LET(_xlpm.VD,
CHOOSE(
{1;2;3;4;5;6;7;8;9;10;11;12;13;14;15;16;17;18},
45658,45659,45660,45661,45662,45663,45664,45665,45711,45724,45778,45779,45785,45786,45820,45821,45965,46022),
_xlfn.LET(_xlpm.DD,
MAX(MIN($AX327,EOMONTH(BD$15,0))-MAX($AW327,BD$15),),
_xlfn.IFS(
AND(MONTH($AW327)=MONTH(BD$15),MONTH($AX327)&lt;&gt;MONTH(BD$15)),
NETWORKDAYS.INTL($AW327,$AW327+_xlpm.DD,1,_xlpm.VD),
AND(MONTH($AW327)&lt;&gt;MONTH(BD$15),MONTH($AX327)=MONTH(BD$15)),
NETWORKDAYS.INTL(($AX327)-_xlpm.DD,$AX327,1,_xlpm.VD),
AND(MONTH($AW327)&lt;MONTH(BD$15),MONTH($AX327)&gt;MONTH(BD$15)),
NETWORKDAYS.INTL((EOMONTH(BD$15-1,1))-_xlpm.DD,EOMONTH(BD$15-1,1),1,_xlpm.VD),
AND(MONTH($AW327)=MONTH(BD$15),MONTH($AX327)=MONTH(BD$15)),
NETWORKDAYS.INTL($AW327,$AX327,1,_xlpm.VD)))),0)),
$DH327="месяц",
$DR327*BD327,
$DH327="неделя",
$DR327*BD327/7*(ROUNDUP((DAY(EOMONTH(BD$15,0)))/4,0))),
0)</f>
        <v/>
      </c>
      <c r="DX327" s="125">
        <f t="array" ref="DX327">
IFERROR(_xlfn.IFS(
$DH327="день_1",
$DR327*$BL327/($AX327-$AW327+1)*BE327*(DAY(EOMONTH(BE$15,0))),
$DH327="день_2",
$DR327/30*MAX(MIN($AX327,EOMONTH(BE$15,0))-MAX($AW327,BE$15)+1,),
$DH327="раб.день",
$DR327/30*(IFERROR(
_xlfn.LET(_xlpm.VD,
CHOOSE(
{1;2;3;4;5;6;7;8;9;10;11;12;13;14;15;16;17;18},
45658,45659,45660,45661,45662,45663,45664,45665,45711,45724,45778,45779,45785,45786,45820,45821,45965,46022),
_xlfn.LET(_xlpm.DD,
MAX(MIN($AX327,EOMONTH(BE$15,0))-MAX($AW327,BE$15),),
_xlfn.IFS(
AND(MONTH($AW327)=MONTH(BE$15),MONTH($AX327)&lt;&gt;MONTH(BE$15)),
NETWORKDAYS.INTL($AW327,$AW327+_xlpm.DD,1,_xlpm.VD),
AND(MONTH($AW327)&lt;&gt;MONTH(BE$15),MONTH($AX327)=MONTH(BE$15)),
NETWORKDAYS.INTL(($AX327)-_xlpm.DD,$AX327,1,_xlpm.VD),
AND(MONTH($AW327)&lt;MONTH(BE$15),MONTH($AX327)&gt;MONTH(BE$15)),
NETWORKDAYS.INTL((EOMONTH(BE$15-1,1))-_xlpm.DD,EOMONTH(BE$15-1,1),1,_xlpm.VD),
AND(MONTH($AW327)=MONTH(BE$15),MONTH($AX327)=MONTH(BE$15)),
NETWORKDAYS.INTL($AW327,$AX327,1,_xlpm.VD)))),0)),
$DH327="месяц",
$DR327*BE327,
$DH327="неделя",
$DR327*BE327/7*(ROUNDUP((DAY(EOMONTH(BE$15,0)))/4,0))),
0)</f>
        <v/>
      </c>
      <c r="DY327" s="125">
        <f t="array" ref="DY327">
IFERROR(_xlfn.IFS(
$DH327="день_1",
$DR327*$BL327/($AX327-$AW327+1)*BF327*(DAY(EOMONTH(BF$15,0))),
$DH327="день_2",
$DR327/30*MAX(MIN($AX327,EOMONTH(BF$15,0))-MAX($AW327,BF$15)+1,),
$DH327="раб.день",
$DR327/30*(IFERROR(
_xlfn.LET(_xlpm.VD,
CHOOSE(
{1;2;3;4;5;6;7;8;9;10;11;12;13;14;15;16;17;18},
45658,45659,45660,45661,45662,45663,45664,45665,45711,45724,45778,45779,45785,45786,45820,45821,45965,46022),
_xlfn.LET(_xlpm.DD,
MAX(MIN($AX327,EOMONTH(BF$15,0))-MAX($AW327,BF$15),),
_xlfn.IFS(
AND(MONTH($AW327)=MONTH(BF$15),MONTH($AX327)&lt;&gt;MONTH(BF$15)),
NETWORKDAYS.INTL($AW327,$AW327+_xlpm.DD,1,_xlpm.VD),
AND(MONTH($AW327)&lt;&gt;MONTH(BF$15),MONTH($AX327)=MONTH(BF$15)),
NETWORKDAYS.INTL(($AX327)-_xlpm.DD,$AX327,1,_xlpm.VD),
AND(MONTH($AW327)&lt;MONTH(BF$15),MONTH($AX327)&gt;MONTH(BF$15)),
NETWORKDAYS.INTL((EOMONTH(BF$15-1,1))-_xlpm.DD,EOMONTH(BF$15-1,1),1,_xlpm.VD),
AND(MONTH($AW327)=MONTH(BF$15),MONTH($AX327)=MONTH(BF$15)),
NETWORKDAYS.INTL($AW327,$AX327,1,_xlpm.VD)))),0)),
$DH327="месяц",
$DR327*BF327,
$DH327="неделя",
$DR327*BF327/7*(ROUNDUP((DAY(EOMONTH(BF$15,0)))/4,0))),
0)</f>
        <v/>
      </c>
      <c r="DZ327" s="125">
        <f t="array" ref="DZ327">
IFERROR(_xlfn.IFS(
$DH327="день_1",
$DR327*$BL327/($AX327-$AW327+1)*BG327*(DAY(EOMONTH(BG$15,0))),
$DH327="день_2",
$DR327/30*MAX(MIN($AX327,EOMONTH(BG$15,0))-MAX($AW327,BG$15)+1,),
$DH327="раб.день",
$DR327/30*(IFERROR(
_xlfn.LET(_xlpm.VD,
CHOOSE(
{1;2;3;4;5;6;7;8;9;10;11;12;13;14;15;16;17;18},
45658,45659,45660,45661,45662,45663,45664,45665,45711,45724,45778,45779,45785,45786,45820,45821,45965,46022),
_xlfn.LET(_xlpm.DD,
MAX(MIN($AX327,EOMONTH(BG$15,0))-MAX($AW327,BG$15),),
_xlfn.IFS(
AND(MONTH($AW327)=MONTH(BG$15),MONTH($AX327)&lt;&gt;MONTH(BG$15)),
NETWORKDAYS.INTL($AW327,$AW327+_xlpm.DD,1,_xlpm.VD),
AND(MONTH($AW327)&lt;&gt;MONTH(BG$15),MONTH($AX327)=MONTH(BG$15)),
NETWORKDAYS.INTL(($AX327)-_xlpm.DD,$AX327,1,_xlpm.VD),
AND(MONTH($AW327)&lt;MONTH(BG$15),MONTH($AX327)&gt;MONTH(BG$15)),
NETWORKDAYS.INTL((EOMONTH(BG$15-1,1))-_xlpm.DD,EOMONTH(BG$15-1,1),1,_xlpm.VD),
AND(MONTH($AW327)=MONTH(BG$15),MONTH($AX327)=MONTH(BG$15)),
NETWORKDAYS.INTL($AW327,$AX327,1,_xlpm.VD)))),0)),
$DH327="месяц",
$DR327*BG327,
$DH327="неделя",
$DR327*BG327/7*(ROUNDUP((DAY(EOMONTH(BG$15,0)))/4,0))),
0)</f>
        <v/>
      </c>
      <c r="EA327" s="125">
        <f t="array" ref="EA327">
IFERROR(_xlfn.IFS(
$DH327="день_1",
$DR327*$BL327/($AX327-$AW327+1)*BH327*(DAY(EOMONTH(BH$15,0))),
$DH327="день_2",
$DR327/30*MAX(MIN($AX327,EOMONTH(BH$15,0))-MAX($AW327,BH$15)+1,),
$DH327="раб.день",
$DR327/30*(IFERROR(
_xlfn.LET(_xlpm.VD,
CHOOSE(
{1;2;3;4;5;6;7;8;9;10;11;12;13;14;15;16;17;18},
45658,45659,45660,45661,45662,45663,45664,45665,45711,45724,45778,45779,45785,45786,45820,45821,45965,46022),
_xlfn.LET(_xlpm.DD,
MAX(MIN($AX327,EOMONTH(BH$15,0))-MAX($AW327,BH$15),),
_xlfn.IFS(
AND(MONTH($AW327)=MONTH(BH$15),MONTH($AX327)&lt;&gt;MONTH(BH$15)),
NETWORKDAYS.INTL($AW327,$AW327+_xlpm.DD,1,_xlpm.VD),
AND(MONTH($AW327)&lt;&gt;MONTH(BH$15),MONTH($AX327)=MONTH(BH$15)),
NETWORKDAYS.INTL(($AX327)-_xlpm.DD,$AX327,1,_xlpm.VD),
AND(MONTH($AW327)&lt;MONTH(BH$15),MONTH($AX327)&gt;MONTH(BH$15)),
NETWORKDAYS.INTL((EOMONTH(BH$15-1,1))-_xlpm.DD,EOMONTH(BH$15-1,1),1,_xlpm.VD),
AND(MONTH($AW327)=MONTH(BH$15),MONTH($AX327)=MONTH(BH$15)),
NETWORKDAYS.INTL($AW327,$AX327,1,_xlpm.VD)))),0)),
$DH327="месяц",
$DR327*BH327,
$DH327="неделя",
$DR327*BH327/7*(ROUNDUP((DAY(EOMONTH(BH$15,0)))/4,0))),
0)</f>
        <v/>
      </c>
      <c r="EB327" s="125">
        <f t="array" ref="EB327">
IFERROR(_xlfn.IFS(
$DH327="день_1",
$DR327*$BL327/($AX327-$AW327+1)*BI327*(DAY(EOMONTH(BI$15,0))),
$DH327="день_2",
$DR327/30*MAX(MIN($AX327,EOMONTH(BI$15,0))-MAX($AW327,BI$15)+1,),
$DH327="раб.день",
$DR327/30*(IFERROR(
_xlfn.LET(_xlpm.VD,
CHOOSE(
{1;2;3;4;5;6;7;8;9;10;11;12;13;14;15;16;17;18},
45658,45659,45660,45661,45662,45663,45664,45665,45711,45724,45778,45779,45785,45786,45820,45821,45965,46022),
_xlfn.LET(_xlpm.DD,
MAX(MIN($AX327,EOMONTH(BI$15,0))-MAX($AW327,BI$15),),
_xlfn.IFS(
AND(MONTH($AW327)=MONTH(BI$15),MONTH($AX327)&lt;&gt;MONTH(BI$15)),
NETWORKDAYS.INTL($AW327,$AW327+_xlpm.DD,1,_xlpm.VD),
AND(MONTH($AW327)&lt;&gt;MONTH(BI$15),MONTH($AX327)=MONTH(BI$15)),
NETWORKDAYS.INTL(($AX327)-_xlpm.DD,$AX327,1,_xlpm.VD),
AND(MONTH($AW327)&lt;MONTH(BI$15),MONTH($AX327)&gt;MONTH(BI$15)),
NETWORKDAYS.INTL((EOMONTH(BI$15-1,1))-_xlpm.DD,EOMONTH(BI$15-1,1),1,_xlpm.VD),
AND(MONTH($AW327)=MONTH(BI$15),MONTH($AX327)=MONTH(BI$15)),
NETWORKDAYS.INTL($AW327,$AX327,1,_xlpm.VD)))),0)),
$DH327="месяц",
$DR327*BI327,
$DH327="неделя",
$DR327*BI327/7*(ROUNDUP((DAY(EOMONTH(BI$15,0)))/4,0))),
0)</f>
        <v/>
      </c>
      <c r="EC327" s="125">
        <f t="array" ref="EC327">
IFERROR(_xlfn.IFS(
$DH327="день_1",
$DR327*$BL327/($AX327-$AW327+1)*BJ327*(DAY(EOMONTH(BJ$15,0))),
$DH327="день_2",
$DR327/30*MAX(MIN($AX327,EOMONTH(BJ$15,0))-MAX($AW327,BJ$15)+1,),
$DH327="раб.день",
$DR327/30*(IFERROR(
_xlfn.LET(_xlpm.VD,
CHOOSE(
{1;2;3;4;5;6;7;8;9;10;11;12;13;14;15;16;17;18},
45658,45659,45660,45661,45662,45663,45664,45665,45711,45724,45778,45779,45785,45786,45820,45821,45965,46022),
_xlfn.LET(_xlpm.DD,
MAX(MIN($AX327,EOMONTH(BJ$15,0))-MAX($AW327,BJ$15),),
_xlfn.IFS(
AND(MONTH($AW327)=MONTH(BJ$15),MONTH($AX327)&lt;&gt;MONTH(BJ$15)),
NETWORKDAYS.INTL($AW327,$AW327+_xlpm.DD,1,_xlpm.VD),
AND(MONTH($AW327)&lt;&gt;MONTH(BJ$15),MONTH($AX327)=MONTH(BJ$15)),
NETWORKDAYS.INTL(($AX327)-_xlpm.DD,$AX327,1,_xlpm.VD),
AND(MONTH($AW327)&lt;MONTH(BJ$15),MONTH($AX327)&gt;MONTH(BJ$15)),
NETWORKDAYS.INTL((EOMONTH(BJ$15-1,1))-_xlpm.DD,EOMONTH(BJ$15-1,1),1,_xlpm.VD),
AND(MONTH($AW327)=MONTH(BJ$15),MONTH($AX327)=MONTH(BJ$15)),
NETWORKDAYS.INTL($AW327,$AX327,1,_xlpm.VD)))),0)),
$DH327="месяц",
$DR327*BJ327,
$DH327="неделя",
$DR327*BJ327/7*(ROUNDUP((DAY(EOMONTH(BJ$15,0)))/4,0))),
0)</f>
        <v/>
      </c>
      <c r="ED327" s="125">
        <f t="array" ref="ED327">
IFERROR(_xlfn.IFS(
$DH327="день_1",
$DR327*$BL327/($AX327-$AW327+1)*BK327*(DAY(EOMONTH(BK$15,0))),
$DH327="день_2",
$DR327/30*MAX(MIN($AX327,EOMONTH(BK$15,0))-MAX($AW327,BK$15)+1,),
$DH327="раб.день",
$DR327/30*(IFERROR(
_xlfn.LET(_xlpm.VD,
CHOOSE(
{1;2;3;4;5;6;7;8;9;10;11;12;13;14;15;16;17;18},
45658,45659,45660,45661,45662,45663,45664,45665,45711,45724,45778,45779,45785,45786,45820,45821,45965,46022),
_xlfn.LET(_xlpm.DD,
MAX(MIN($AX327,EOMONTH(BK$15,0))-MAX($AW327,BK$15),),
_xlfn.IFS(
AND(MONTH($AW327)=MONTH(BK$15),MONTH($AX327)&lt;&gt;MONTH(BK$15)),
NETWORKDAYS.INTL($AW327,$AW327+_xlpm.DD,1,_xlpm.VD),
AND(MONTH($AW327)&lt;&gt;MONTH(BK$15),MONTH($AX327)=MONTH(BK$15)),
NETWORKDAYS.INTL(($AX327)-_xlpm.DD,$AX327,1,_xlpm.VD),
AND(MONTH($AW327)&lt;MONTH(BK$15),MONTH($AX327)&gt;MONTH(BK$15)),
NETWORKDAYS.INTL((EOMONTH(BK$15-1,1))-_xlpm.DD,EOMONTH(BK$15-1,1),1,_xlpm.VD),
AND(MONTH($AW327)=MONTH(BK$15),MONTH($AX327)=MONTH(BK$15)),
NETWORKDAYS.INTL($AW327,$AX327,1,_xlpm.VD)))),0)),
$DH327="месяц",
$DR327*BK327,
$DH327="неделя",
$DR327*BK327/7*(ROUNDUP((DAY(EOMONTH(BK$15,0)))/4,0))),
0)</f>
        <v/>
      </c>
      <c r="EE327" s="125">
        <f>SUM($DS327,$DT327,$DU327,$DV327,$DW327,$DX327,$DY327,$DZ327,$EA327,$EB327,$EC327,$ED327)</f>
        <v/>
      </c>
      <c r="EF327" s="125">
        <f>IFERROR(ROUND($EE327*(1+$EP327),2),0)</f>
        <v/>
      </c>
      <c r="EG327" s="128" t="n">
        <v>1</v>
      </c>
      <c r="EH327" s="126" t="n">
        <v>0</v>
      </c>
      <c r="EI327" s="126">
        <f>ROUND(SUM($EH327:$EH327)*SUM($AB327:$AB327)*$EG327,2)</f>
        <v/>
      </c>
      <c r="EJ327" s="126">
        <f>ROUND($EI327*(1+$EP327),2)</f>
        <v/>
      </c>
      <c r="EK327" s="126" t="n">
        <v>0</v>
      </c>
      <c r="EL327" s="126">
        <f>ROUND(SUM($EK327:$EK327)*SUM($AB327:$AB327)*$EG327,2)</f>
        <v/>
      </c>
      <c r="EM327" s="126">
        <f>ROUND($EL327*(1+$EP327),2)</f>
        <v/>
      </c>
      <c r="EN327" s="126">
        <f>SUM($EE327,$EI327,$EL327)</f>
        <v/>
      </c>
      <c r="EO327" s="126">
        <f>SUM($EF327,$EJ327,$EM327)</f>
        <v/>
      </c>
      <c r="EP327" s="59" t="inlineStr">
        <is>
          <t>20%</t>
        </is>
      </c>
      <c r="EQ327" s="59" t="n"/>
      <c r="ER327" s="60">
        <f t="array" ref="ER327">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MATCH(ES327,
{"AMS";"RussOutdoor";"HD Outdoor";"Ingroup";"IQ";"Ledproduction";"LisChannel";"Logic";"Media-PPL";"NovikovTV | НовиковТВ";"SMA";"SOK";"КрокусТВ | CrocusTV | IndoorTV";"Сити";"ТЯК Москва"},
0)),"")</f>
        <v/>
      </c>
      <c r="ES327" s="60" t="n"/>
      <c r="ET327" s="60">
        <f t="array" ref="ET327">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MATCH(ES327,
{"AMS";"RussOutdoor";"HD Outdoor";"Ingroup";"IQ";"Ledproduction";"LisChannel";"Logic";"Media-PPL";"NovikovTV | НовиковТВ";"SMA";"SOK";"КрокусТВ | CrocusTV | IndoorTV";"Сити";"ТЯК Москва"},
0)),"")</f>
        <v/>
      </c>
      <c r="EU327" s="60" t="n"/>
      <c r="EV327" s="60" t="n"/>
      <c r="EX327" s="110">
        <f t="array" ref="EX327">
($AR327/30
+N("ТРАФИК ПЛОЩАДКИ"))*
(IFERROR(
_xlfn.LET(
_xlpm.GPR,
HLOOKUP($L327,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(MATCH($T327,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IF($Q327="цифровой",_xlpm.GPR/$AG327,_xlpm.GPR/60)),
0)
+N("DWELL TIME"))*
(IF($AB327=0,0,IF($AB327=1,0.3,IF($AB327=2,0.5,IF($AB327&gt;2,1))))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_xlfn.IFS($AC327="да",1.2,$AC327="нет",1)*
_xlfn.IFS($AD327="да",1.2,$AD327="нет",1)*
IF(R327="статический",1,1.2)*
$X327*
INDEX(
{1.2;1;1.2;1.2;1;1.2;1.2;1.2;1.2;1.2;1.2;1;1.2;1.2;1.2;1.2;1;1;1.2;1.2;1.2;1;1;1;1;1.2;1.2;1.2;1.2;1;1;1;1;1.2;1.2;1.2;1.2;1.2;1.2;1.2;1.2;1;1;1.2;1;1;1;1;1.5;1;1;1.5;1.5;1.2},
MATCH($Q327,_xlpm.MI,0)))&gt;{0.02;0.04;0.06;0.1;0.2;0.4;0.6;0.8;1;2;4;6})),
{0;1;2;3;4;5;6;7;8;9;10;11;12},
0)))
+N("КОЭФФИЦИЕНТ КОНТАКТА"))))*
(_xlfn.IFS($X327&lt;0.1,$X327/1000,$X327&gt;25,5.2,AND($X327&gt;=0.1,$X327&lt;=25),(($X327*2+0.1)/10)*($X327/10)))*
IFERROR((_xlfn.LET(
_xlpm.MA,
{0;0.8;0.85;0.9;0.95;1},
_xlpm.MAA,
{0;1;2;3;4;5},
INDEX(_xlpm.MA,MATCH(SUMPRODUCT(--((IF(ROUND(_xlpm.MAA,1)&gt;5,5,ROUND($AB327,1)))&gt;{0;1;2;3;4;5})),_xlpm.MAA,0)))
+N("КОЭФФИЦИЕНТ КОЛ-ВО КОНСТРУКЦИЙ")),1)*
$AB327,0))*
(IF($Q327="цифровой",$AG327/15*$AI327,1)
+N("ДЛЯ ЦИФРЫ"))</f>
        <v/>
      </c>
      <c r="EY327" s="110">
        <f>IFERROR(EX327*AY327,0)</f>
        <v/>
      </c>
      <c r="EZ327" s="131">
        <f>IFERROR(DP327/EY327*1000,0)</f>
        <v/>
      </c>
      <c r="FA327" s="112">
        <f>IFERROR(FC327/FB327,0)</f>
        <v/>
      </c>
      <c r="FB327" s="112">
        <f>IFERROR((FC327/(EY327/FF327*#REF!))*0.825,0)</f>
        <v/>
      </c>
      <c r="FC327" s="112">
        <f>IFERROR(((EX327*30/AR327)*100)/30,0)</f>
        <v/>
      </c>
      <c r="FD327" s="112">
        <f>IFERROR(EY327/G327*100%,0)</f>
        <v/>
      </c>
      <c r="FE327" s="112">
        <f>IFERROR(FD327/FC327*100%,0)</f>
        <v/>
      </c>
      <c r="FF327" s="110">
        <f>IFERROR(AR327/30*AY327,0)</f>
        <v/>
      </c>
    </row>
    <row r="328" ht="13" customHeight="1">
      <c r="A328" s="59" t="n"/>
      <c r="B328" s="60" t="n"/>
      <c r="C328" s="60" t="n"/>
      <c r="D328" s="60">
        <f t="array" ref="D328">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MATCH($E328,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28" s="60">
        <f t="array" ref="E328">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MATCH($F328,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28" s="60" t="inlineStr"/>
      <c r="G328" s="60" t="n"/>
      <c r="H328" s="60">
        <f t="array" ref="H328">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MATCH($I328,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28" s="60" t="n"/>
      <c r="J328" s="60" t="n"/>
      <c r="K328" s="60" t="n"/>
      <c r="L328" s="60" t="n"/>
      <c r="M328" s="60" t="n"/>
      <c r="N328" s="60" t="n"/>
      <c r="O328" s="60" t="n"/>
      <c r="P328" s="60">
        <f t="array" ref="P328">
_xlfn.IFS(
ISNUMBER(MATCH($Q328,{"шелфбаннер","разделитель","монетница","чековая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ISNUMBER(MATCH($Q328,{"LED/LCD","видеокулер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ISNUMBER(MATCH($Q328,{"автомобиль","машина","выставочное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ISNUMBER(MATCH($Q328,{"билборд","лифтовая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ISNUMBER(MATCH($Q328,{"навигация","подвесной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ISNUMBER(MATCH($Q328,{"движущаяся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ISNUMBER(MATCH($Q328,{"каталог","журнал"},)),
"Пресса",
$Q328="","")</f>
        <v/>
      </c>
      <c r="Q328" s="60" t="n"/>
      <c r="R328" s="60">
        <f t="array" ref="R328">
IFERROR(
_xlfn.IFS(
OR(ISNUMBER(MATCH($Q328,{"экспозиция","макет","стенд","автостенд","авто стенд","выставочное пространство","выставочные стенды","модульные выставочные стенды","3Д конструкция","3D конструкция"},)),P328="Экспонирование"),
"нестандартный",
ISNUMBER(MATCH($Q328,{"скроллер","призматрон"},)),
"динамический",
$P328="Видео",
"цифровой",
OR($P328="Пресса",$P328="Щит",$P328="POSm",$P328="Подвес",$P328="Брендирование/оклейка"),
"статический"),"")</f>
        <v/>
      </c>
      <c r="S328" s="59" t="n"/>
      <c r="T328" s="60" t="n"/>
      <c r="U328" s="60" t="n"/>
      <c r="V328" s="60">
        <f>
IF(P328="Видео",
"цифровой постер/ролик",
IF(ISNUMBER(MATCH(Q328,{"короб световой","короб световой | лайтбокс","короб световой | кристалайт","лайтбокс","лайт бокс","кристалайт","LB","lightbox"},)),
"бэклит",
IF(P328="Брендирование/оклейка",
"перфарированная пленка/самоклейка",
IF(P328="Экспонирование",
"под запрос",
IF(P328="Подвес",
"баннер/ткань",
"")))))</f>
        <v/>
      </c>
      <c r="W328" s="59" t="n"/>
      <c r="X328" s="59" t="n"/>
      <c r="Y328" s="59" t="n"/>
      <c r="Z328" s="61" t="n"/>
      <c r="AA328" s="61" t="n"/>
      <c r="AB328" s="61">
        <f>IF(BL328&gt;0,Z328,0)</f>
        <v/>
      </c>
      <c r="AC328" s="59" t="n"/>
      <c r="AD328" s="59" t="n"/>
      <c r="AE328" s="59" t="n"/>
      <c r="AF328" s="59" t="n"/>
      <c r="AG328" s="59" t="n"/>
      <c r="AH328" s="59" t="n"/>
      <c r="AI328" s="59" t="n"/>
      <c r="AJ328" s="59" t="n"/>
      <c r="AK328" s="59" t="n"/>
      <c r="AL328" s="62">
        <f>IFERROR(IF(OR(R328="статический",R328="динамический",R328="нестандартный",R328="",R328=""),"-",IF(AND(AH328="-",AI328="-"),"-",AK328*3600/AH328*AI328)),"-")</f>
        <v/>
      </c>
      <c r="AM328" s="62">
        <f>IFERROR(IF(OR(R328="статический",R328="динамический",R328="",R328="", R328="BTL",R328="нестандартный"),"-",AG328*AI328*AL328/60),"-")</f>
        <v/>
      </c>
      <c r="AN328" s="63">
        <f>IFERROR(IF(AH328="","-",AG328*AI328/AH328),"-")</f>
        <v/>
      </c>
      <c r="AO328" s="59">
        <f>IFERROR(IF(OR($R328="статический",$R328="динамический",$R328="",$R328="",$R328="BTL",$R328="нестандартный"),"-",$AL328*$AY328),"-")</f>
        <v/>
      </c>
      <c r="AP328" s="62">
        <f>IFERROR(IF(OR($R328="статический",$R328="динамический",$R328="",$R328="",$R328="BTL",$R328="нестандартный"),"-",$AM328*AY328),"-")</f>
        <v/>
      </c>
      <c r="AQ328" s="64" t="n"/>
      <c r="AR328" s="61" t="n"/>
      <c r="AS328" s="61" t="n"/>
      <c r="AT328" s="61" t="n"/>
      <c r="AU328" s="65" t="n"/>
      <c r="AV328" s="124">
        <f>IFERROR(DR328/AT328*1000,"n/a")</f>
        <v/>
      </c>
      <c r="AW328" s="67" t="n"/>
      <c r="AX328" s="67" t="n"/>
      <c r="AY328" s="43">
        <f>IFERROR(IF(OR($AW328="",$AX328=""),"",_xlfn.DAYS($AX328+1,$AW328)),"")</f>
        <v/>
      </c>
      <c r="AZ328" s="68">
        <f t="array" ref="AZ328">
_xlfn.LET(_xlpm.COEFF,
IF($AW328+$AX328=0,0,IF(MAX(MIN($AX328,EOMONTH(AZ$15,0))-MAX($AW328,AZ$15)+1,)&gt;0,1,0)),
_xlfn.IFS(
$ES328="LisChannel",
_xlpm.COEFF*
INDEX({1;1;1.2;1.2;1;1;1;1;1.2;1.2;1.2;1.2},
MATCH(MONTH(AZ$15),
{1,2,3,4,5,6,7,8,9,10,11,12})),
CONCATENATE($ES328," ",$L328)="RussOutdoor метро",
_xlpm.COEFF*
INDEX({0.8;0.9;1.1;1.1;1;1;1;1;1.1;1.1;1.1;1.1},
MATCH(MONTH(AZ$15),
{1,2,3,4,5,6,7,8,9,10,11,12})),
$ES328&lt;&gt;"LisChannel",
_xlpm.COEFF,
$ES328&lt;&gt;"RussOutdoor",
_xlpm.COEFF))</f>
        <v/>
      </c>
      <c r="BA328" s="68">
        <f t="array" ref="BA328">
_xlfn.LET(_xlpm.COEFF,
IF($AW328+$AX328=0,0,IF(MAX(MIN($AX328,EOMONTH(BA$15,0))-MAX($AW328,BA$15)+1,)&gt;0,1,0)),
_xlfn.IFS(
$ES328="LisChannel",
_xlpm.COEFF*
INDEX({1;1;1.2;1.2;1;1;1;1;1.2;1.2;1.2;1.2},
MATCH(MONTH(BA$15),
{1,2,3,4,5,6,7,8,9,10,11,12})),
CONCATENATE($ES328," ",$L328)="RussOutdoor метро",
_xlpm.COEFF*
INDEX({0.8;0.9;1.1;1.1;1;1;1;1;1.1;1.1;1.1;1.1},
MATCH(MONTH(BA$15),
{1,2,3,4,5,6,7,8,9,10,11,12})),
$ES328&lt;&gt;"LisChannel",
_xlpm.COEFF,
$ES328&lt;&gt;"RussOutdoor",
_xlpm.COEFF))</f>
        <v/>
      </c>
      <c r="BB328" s="68">
        <f t="array" ref="BB328">
_xlfn.LET(_xlpm.COEFF,
IF($AW328+$AX328=0,0,IF(MAX(MIN($AX328,EOMONTH(BB$15,0))-MAX($AW328,BB$15)+1,)&gt;0,1,0)),
_xlfn.IFS(
$ES328="LisChannel",
_xlpm.COEFF*
INDEX({1;1;1.2;1.2;1;1;1;1;1.2;1.2;1.2;1.2},
MATCH(MONTH(BB$15),
{1,2,3,4,5,6,7,8,9,10,11,12})),
CONCATENATE($ES328," ",$L328)="RussOutdoor метро",
_xlpm.COEFF*
INDEX({0.8;0.9;1.1;1.1;1;1;1;1;1.1;1.1;1.1;1.1},
MATCH(MONTH(BB$15),
{1,2,3,4,5,6,7,8,9,10,11,12})),
$ES328&lt;&gt;"LisChannel",
_xlpm.COEFF,
$ES328&lt;&gt;"RussOutdoor",
_xlpm.COEFF))</f>
        <v/>
      </c>
      <c r="BC328" s="68">
        <f t="array" ref="BC328">
_xlfn.LET(_xlpm.COEFF,
IF($AW328+$AX328=0,0,IF(MAX(MIN($AX328,EOMONTH(BC$15,0))-MAX($AW328,BC$15)+1,)&gt;0,1,0)),
_xlfn.IFS(
$ES328="LisChannel",
_xlpm.COEFF*
INDEX({1;1;1.2;1.2;1;1;1;1;1.2;1.2;1.2;1.2},
MATCH(MONTH(BC$15),
{1,2,3,4,5,6,7,8,9,10,11,12})),
CONCATENATE($ES328," ",$L328)="RussOutdoor метро",
_xlpm.COEFF*
INDEX({0.8;0.9;1.1;1.1;1;1;1;1;1.1;1.1;1.1;1.1},
MATCH(MONTH(BC$15),
{1,2,3,4,5,6,7,8,9,10,11,12})),
$ES328&lt;&gt;"LisChannel",
_xlpm.COEFF,
$ES328&lt;&gt;"RussOutdoor",
_xlpm.COEFF))</f>
        <v/>
      </c>
      <c r="BD328" s="68">
        <f t="array" ref="BD328">
_xlfn.LET(_xlpm.COEFF,
IF($AW328+$AX328=0,0,IF(MAX(MIN($AX328,EOMONTH(BD$15,0))-MAX($AW328,BD$15)+1,)&gt;0,1,0)),
_xlfn.IFS(
$ES328="LisChannel",
_xlpm.COEFF*
INDEX({1;1;1.2;1.2;1;1;1;1;1.2;1.2;1.2;1.2},
MATCH(MONTH(BD$15),
{1,2,3,4,5,6,7,8,9,10,11,12})),
CONCATENATE($ES328," ",$L328)="RussOutdoor метро",
_xlpm.COEFF*
INDEX({0.8;0.9;1.1;1.1;1;1;1;1;1.1;1.1;1.1;1.1},
MATCH(MONTH(BD$15),
{1,2,3,4,5,6,7,8,9,10,11,12})),
$ES328&lt;&gt;"LisChannel",
_xlpm.COEFF,
$ES328&lt;&gt;"RussOutdoor",
_xlpm.COEFF))</f>
        <v/>
      </c>
      <c r="BE328" s="68">
        <f t="array" ref="BE328">
_xlfn.LET(_xlpm.COEFF,
IF($AW328+$AX328=0,0,IF(MAX(MIN($AX328,EOMONTH(BE$15,0))-MAX($AW328,BE$15)+1,)&gt;0,1,0)),
_xlfn.IFS(
$ES328="LisChannel",
_xlpm.COEFF*
INDEX({1;1;1.2;1.2;1;1;1;1;1.2;1.2;1.2;1.2},
MATCH(MONTH(BE$15),
{1,2,3,4,5,6,7,8,9,10,11,12})),
CONCATENATE($ES328," ",$L328)="RussOutdoor метро",
_xlpm.COEFF*
INDEX({0.8;0.9;1.1;1.1;1;1;1;1;1.1;1.1;1.1;1.1},
MATCH(MONTH(BE$15),
{1,2,3,4,5,6,7,8,9,10,11,12})),
$ES328&lt;&gt;"LisChannel",
_xlpm.COEFF,
$ES328&lt;&gt;"RussOutdoor",
_xlpm.COEFF))</f>
        <v/>
      </c>
      <c r="BF328" s="68">
        <f t="array" ref="BF328">
_xlfn.LET(_xlpm.COEFF,
IF($AW328+$AX328=0,0,IF(MAX(MIN($AX328,EOMONTH(BF$15,0))-MAX($AW328,BF$15)+1,)&gt;0,1,0)),
_xlfn.IFS(
$ES328="LisChannel",
_xlpm.COEFF*
INDEX({1;1;1.2;1.2;1;1;1;1;1.2;1.2;1.2;1.2},
MATCH(MONTH(BF$15),
{1,2,3,4,5,6,7,8,9,10,11,12})),
CONCATENATE($ES328," ",$L328)="RussOutdoor метро",
_xlpm.COEFF*
INDEX({0.8;0.9;1.1;1.1;1;1;1;1;1.1;1.1;1.1;1.1},
MATCH(MONTH(BF$15),
{1,2,3,4,5,6,7,8,9,10,11,12})),
$ES328&lt;&gt;"LisChannel",
_xlpm.COEFF,
$ES328&lt;&gt;"RussOutdoor",
_xlpm.COEFF))</f>
        <v/>
      </c>
      <c r="BG328" s="68">
        <f t="array" ref="BG328">
_xlfn.LET(_xlpm.COEFF,
IF($AW328+$AX328=0,0,IF(MAX(MIN($AX328,EOMONTH(BG$15,0))-MAX($AW328,BG$15)+1,)&gt;0,1,0)),
_xlfn.IFS(
$ES328="LisChannel",
_xlpm.COEFF*
INDEX({1;1;1.2;1.2;1;1;1;1;1.2;1.2;1.2;1.2},
MATCH(MONTH(BG$15),
{1,2,3,4,5,6,7,8,9,10,11,12})),
CONCATENATE($ES328," ",$L328)="RussOutdoor метро",
_xlpm.COEFF*
INDEX({0.8;0.9;1.1;1.1;1;1;1;1;1.1;1.1;1.1;1.1},
MATCH(MONTH(BG$15),
{1,2,3,4,5,6,7,8,9,10,11,12})),
$ES328&lt;&gt;"LisChannel",
_xlpm.COEFF,
$ES328&lt;&gt;"RussOutdoor",
_xlpm.COEFF))</f>
        <v/>
      </c>
      <c r="BH328" s="68">
        <f t="array" ref="BH328">
_xlfn.LET(_xlpm.COEFF,
IF($AW328+$AX328=0,0,IF(MAX(MIN($AX328,EOMONTH(BH$15,0))-MAX($AW328,BH$15)+1,)&gt;0,1,0)),
_xlfn.IFS(
$ES328="LisChannel",
_xlpm.COEFF*
INDEX({1;1;1.2;1.2;1;1;1;1;1.2;1.2;1.2;1.2},
MATCH(MONTH(BH$15),
{1,2,3,4,5,6,7,8,9,10,11,12})),
CONCATENATE($ES328," ",$L328)="RussOutdoor метро",
_xlpm.COEFF*
INDEX({0.8;0.9;1.1;1.1;1;1;1;1;1.1;1.1;1.1;1.1},
MATCH(MONTH(BH$15),
{1,2,3,4,5,6,7,8,9,10,11,12})),
$ES328&lt;&gt;"LisChannel",
_xlpm.COEFF,
$ES328&lt;&gt;"RussOutdoor",
_xlpm.COEFF))</f>
        <v/>
      </c>
      <c r="BI328" s="68">
        <f t="array" ref="BI328">
_xlfn.LET(_xlpm.COEFF,
IF($AW328+$AX328=0,0,IF(MAX(MIN($AX328,EOMONTH(BI$15,0))-MAX($AW328,BI$15)+1,)&gt;0,1,0)),
_xlfn.IFS(
$ES328="LisChannel",
_xlpm.COEFF*
INDEX({1;1;1.2;1.2;1;1;1;1;1.2;1.2;1.2;1.2},
MATCH(MONTH(BI$15),
{1,2,3,4,5,6,7,8,9,10,11,12})),
CONCATENATE($ES328," ",$L328)="RussOutdoor метро",
_xlpm.COEFF*
INDEX({0.8;0.9;1.1;1.1;1;1;1;1;1.1;1.1;1.1;1.1},
MATCH(MONTH(BI$15),
{1,2,3,4,5,6,7,8,9,10,11,12})),
$ES328&lt;&gt;"LisChannel",
_xlpm.COEFF,
$ES328&lt;&gt;"RussOutdoor",
_xlpm.COEFF))</f>
        <v/>
      </c>
      <c r="BJ328" s="68">
        <f t="array" ref="BJ328">
_xlfn.LET(_xlpm.COEFF,
IF($AW328+$AX328=0,0,IF(MAX(MIN($AX328,EOMONTH(BJ$15,0))-MAX($AW328,BJ$15)+1,)&gt;0,1,0)),
_xlfn.IFS(
$ES328="LisChannel",
_xlpm.COEFF*
INDEX({1;1;1.2;1.2;1;1;1;1;1.2;1.2;1.2;1.2},
MATCH(MONTH(BJ$15),
{1,2,3,4,5,6,7,8,9,10,11,12})),
CONCATENATE($ES328," ",$L328)="RussOutdoor метро",
_xlpm.COEFF*
INDEX({0.8;0.9;1.1;1.1;1;1;1;1;1.1;1.1;1.1;1.1},
MATCH(MONTH(BJ$15),
{1,2,3,4,5,6,7,8,9,10,11,12})),
$ES328&lt;&gt;"LisChannel",
_xlpm.COEFF,
$ES328&lt;&gt;"RussOutdoor",
_xlpm.COEFF))</f>
        <v/>
      </c>
      <c r="BK328" s="68">
        <f t="array" ref="BK328">
_xlfn.LET(_xlpm.COEFF,
IF($AW328+$AX328=0,0,IF(MAX(MIN($AX328,EOMONTH(BK$15,0))-MAX($AW328,BK$15)+1,)&gt;0,1,0)),
_xlfn.IFS(
$ES328="LisChannel",
_xlpm.COEFF*
INDEX({1;1;1.2;1.2;1;1;1;1;1.2;1.2;1.2;1.2},
MATCH(MONTH(BK$15),
{1,2,3,4,5,6,7,8,9,10,11,12})),
CONCATENATE($ES328," ",$L328)="RussOutdoor метро",
_xlpm.COEFF*
INDEX({0.8;0.9;1.1;1.1;1;1;1;1;1.1;1.1;1.1;1.1},
MATCH(MONTH(BK$15),
{1,2,3,4,5,6,7,8,9,10,11,12})),
$ES328&lt;&gt;"LisChannel",
_xlpm.COEFF,
$ES328&lt;&gt;"RussOutdoor",
_xlpm.COEFF))</f>
        <v/>
      </c>
      <c r="BL328" s="62">
        <f>COUNTIFS($AZ328:$BK328,"&gt;0")</f>
        <v/>
      </c>
      <c r="BM328" s="65" t="n"/>
      <c r="BN328" s="125">
        <f>$DJ328</f>
        <v/>
      </c>
      <c r="BO328" s="63">
        <f>$DQ328</f>
        <v/>
      </c>
      <c r="BP328" s="125">
        <f>
IFERROR(
IF($BL328=0,0,
$BN328*(1-$BO328)),
0)</f>
        <v/>
      </c>
      <c r="BQ328" s="125">
        <f t="array" ref="BQ328">
IFERROR(
_xlfn.IFS(
$DH328="день_1",
$BP328*$BL328/($AX328-$AW328+1)*AZ328*(DAY(EOMONTH(AZ$15,0))),
$DH328="день_2",
$BP328/30*MAX(MIN($AX328,EOMONTH(AZ$15,0))-MAX($AW328,AZ$15)+1,),
$DH328="раб.день",
$BP328/30*(IFERROR(
_xlfn.LET(_xlpm.VD,
CHOOSE(
{1;2;3;4;5;6;7;8;9;10;11;12;13;14;15;16;17;18},
45658,45659,45660,45661,45662,45663,45664,45665,45711,45724,45778,45779,45785,45786,45820,45821,45965,46022),
_xlfn.LET(_xlpm.DD,
MAX(MIN($AX328,EOMONTH(AZ$15,0))-MAX($AW328,AZ$15),),
_xlfn.IFS(
AND(MONTH($AW328)=MONTH(AZ$15),MONTH($AX328)&lt;&gt;MONTH(AZ$15)),
NETWORKDAYS.INTL($AW328,$AW328+_xlpm.DD,1,_xlpm.VD),
AND(MONTH($AW328)&lt;&gt;MONTH(AZ$15),MONTH($AX328)=MONTH(AZ$15)),
NETWORKDAYS.INTL(($AX328)-_xlpm.DD,$AX328,1,_xlpm.VD),
AND(MONTH($AW328)&lt;MONTH(AZ$15),MONTH($AX328)&gt;MONTH(AZ$15)),
NETWORKDAYS.INTL((EOMONTH(AZ$15-1,1))-_xlpm.DD,EOMONTH(AZ$15-1,1),1,_xlpm.VD),
AND(MONTH($AW328)=MONTH(AZ$15),MONTH($AX328)=MONTH(AZ$15)),
NETWORKDAYS.INTL($AW328,$AX328,1,_xlpm.VD)))),0)),
$DH328="месяц",
$BP328*AZ328,
$DH328="неделя",
$BP328*AZ328/7*(ROUNDUP((DAY(EOMONTH(AZ$15,0)))/4,0))),
0)</f>
        <v/>
      </c>
      <c r="BR328" s="125">
        <f t="array" ref="BR328">
IFERROR(
_xlfn.IFS(
$DH328="день_1",
$BP328*$BL328/($AX328-$AW328+1)*BA328*(DAY(EOMONTH(BA$15,0))),
$DH328="день_2",
$BP328/30*MAX(MIN($AX328,EOMONTH(BA$15,0))-MAX($AW328,BA$15)+1,),
$DH328="раб.день",
$BP328/30*(IFERROR(
_xlfn.LET(_xlpm.VD,
CHOOSE(
{1;2;3;4;5;6;7;8;9;10;11;12;13;14;15;16;17;18},
45658,45659,45660,45661,45662,45663,45664,45665,45711,45724,45778,45779,45785,45786,45820,45821,45965,46022),
_xlfn.LET(_xlpm.DD,
MAX(MIN($AX328,EOMONTH(BA$15,0))-MAX($AW328,BA$15),),
_xlfn.IFS(
AND(MONTH($AW328)=MONTH(BA$15),MONTH($AX328)&lt;&gt;MONTH(BA$15)),
NETWORKDAYS.INTL($AW328,$AW328+_xlpm.DD,1,_xlpm.VD),
AND(MONTH($AW328)&lt;&gt;MONTH(BA$15),MONTH($AX328)=MONTH(BA$15)),
NETWORKDAYS.INTL(($AX328)-_xlpm.DD,$AX328,1,_xlpm.VD),
AND(MONTH($AW328)&lt;MONTH(BA$15),MONTH($AX328)&gt;MONTH(BA$15)),
NETWORKDAYS.INTL((EOMONTH(BA$15-1,1))-_xlpm.DD,EOMONTH(BA$15-1,1),1,_xlpm.VD),
AND(MONTH($AW328)=MONTH(BA$15),MONTH($AX328)=MONTH(BA$15)),
NETWORKDAYS.INTL($AW328,$AX328,1,_xlpm.VD)))),0)),
$DH328="месяц",
$BP328*BA328,
$DH328="неделя",
$BP328*BA328/7*(ROUNDUP((DAY(EOMONTH(BA$15,0)))/4,0))),
0)</f>
        <v/>
      </c>
      <c r="BS328" s="125">
        <f t="array" ref="BS328">
IFERROR(
_xlfn.IFS(
$DH328="день_1",
$BP328*$BL328/($AX328-$AW328+1)*BB328*(DAY(EOMONTH(BB$15,0))),
$DH328="день_2",
$BP328/30*MAX(MIN($AX328,EOMONTH(BB$15,0))-MAX($AW328,BB$15)+1,),
$DH328="раб.день",
$BP328/30*(IFERROR(
_xlfn.LET(_xlpm.VD,
CHOOSE(
{1;2;3;4;5;6;7;8;9;10;11;12;13;14;15;16;17;18},
45658,45659,45660,45661,45662,45663,45664,45665,45711,45724,45778,45779,45785,45786,45820,45821,45965,46022),
_xlfn.LET(_xlpm.DD,
MAX(MIN($AX328,EOMONTH(BB$15,0))-MAX($AW328,BB$15),),
_xlfn.IFS(
AND(MONTH($AW328)=MONTH(BB$15),MONTH($AX328)&lt;&gt;MONTH(BB$15)),
NETWORKDAYS.INTL($AW328,$AW328+_xlpm.DD,1,_xlpm.VD),
AND(MONTH($AW328)&lt;&gt;MONTH(BB$15),MONTH($AX328)=MONTH(BB$15)),
NETWORKDAYS.INTL(($AX328)-_xlpm.DD,$AX328,1,_xlpm.VD),
AND(MONTH($AW328)&lt;MONTH(BB$15),MONTH($AX328)&gt;MONTH(BB$15)),
NETWORKDAYS.INTL((EOMONTH(BB$15-1,1))-_xlpm.DD,EOMONTH(BB$15-1,1),1,_xlpm.VD),
AND(MONTH($AW328)=MONTH(BB$15),MONTH($AX328)=MONTH(BB$15)),
NETWORKDAYS.INTL($AW328,$AX328,1,_xlpm.VD)))),0)),
$DH328="месяц",
$BP328*BB328,
$DH328="неделя",
$BP328*BB328/7*(ROUNDUP((DAY(EOMONTH(BB$15,0)))/4,0))),
0)</f>
        <v/>
      </c>
      <c r="BT328" s="125">
        <f t="array" ref="BT328">
IFERROR(
_xlfn.IFS(
$DH328="день_1",
$BP328*$BL328/($AX328-$AW328+1)*BC328*(DAY(EOMONTH(BC$15,0))),
$DH328="день_2",
$BP328/30*MAX(MIN($AX328,EOMONTH(BC$15,0))-MAX($AW328,BC$15)+1,),
$DH328="раб.день",
$BP328/30*(IFERROR(
_xlfn.LET(_xlpm.VD,
CHOOSE(
{1;2;3;4;5;6;7;8;9;10;11;12;13;14;15;16;17;18},
45658,45659,45660,45661,45662,45663,45664,45665,45711,45724,45778,45779,45785,45786,45820,45821,45965,46022),
_xlfn.LET(_xlpm.DD,
MAX(MIN($AX328,EOMONTH(BC$15,0))-MAX($AW328,BC$15),),
_xlfn.IFS(
AND(MONTH($AW328)=MONTH(BC$15),MONTH($AX328)&lt;&gt;MONTH(BC$15)),
NETWORKDAYS.INTL($AW328,$AW328+_xlpm.DD,1,_xlpm.VD),
AND(MONTH($AW328)&lt;&gt;MONTH(BC$15),MONTH($AX328)=MONTH(BC$15)),
NETWORKDAYS.INTL(($AX328)-_xlpm.DD,$AX328,1,_xlpm.VD),
AND(MONTH($AW328)&lt;MONTH(BC$15),MONTH($AX328)&gt;MONTH(BC$15)),
NETWORKDAYS.INTL((EOMONTH(BC$15-1,1))-_xlpm.DD,EOMONTH(BC$15-1,1),1,_xlpm.VD),
AND(MONTH($AW328)=MONTH(BC$15),MONTH($AX328)=MONTH(BC$15)),
NETWORKDAYS.INTL($AW328,$AX328,1,_xlpm.VD)))),0)),
$DH328="месяц",
$BP328*BC328,
$DH328="неделя",
$BP328*BC328/7*(ROUNDUP((DAY(EOMONTH(BC$15,0)))/4,0))),
0)</f>
        <v/>
      </c>
      <c r="BU328" s="125">
        <f t="array" ref="BU328">
IFERROR(
_xlfn.IFS(
$DH328="день_1",
$BP328*$BL328/($AX328-$AW328+1)*BD328*(DAY(EOMONTH(BD$15,0))),
$DH328="день_2",
$BP328/30*MAX(MIN($AX328,EOMONTH(BD$15,0))-MAX($AW328,BD$15)+1,),
$DH328="раб.день",
$BP328/30*(IFERROR(
_xlfn.LET(_xlpm.VD,
CHOOSE(
{1;2;3;4;5;6;7;8;9;10;11;12;13;14;15;16;17;18},
45658,45659,45660,45661,45662,45663,45664,45665,45711,45724,45778,45779,45785,45786,45820,45821,45965,46022),
_xlfn.LET(_xlpm.DD,
MAX(MIN($AX328,EOMONTH(BD$15,0))-MAX($AW328,BD$15),),
_xlfn.IFS(
AND(MONTH($AW328)=MONTH(BD$15),MONTH($AX328)&lt;&gt;MONTH(BD$15)),
NETWORKDAYS.INTL($AW328,$AW328+_xlpm.DD,1,_xlpm.VD),
AND(MONTH($AW328)&lt;&gt;MONTH(BD$15),MONTH($AX328)=MONTH(BD$15)),
NETWORKDAYS.INTL(($AX328)-_xlpm.DD,$AX328,1,_xlpm.VD),
AND(MONTH($AW328)&lt;MONTH(BD$15),MONTH($AX328)&gt;MONTH(BD$15)),
NETWORKDAYS.INTL((EOMONTH(BD$15-1,1))-_xlpm.DD,EOMONTH(BD$15-1,1),1,_xlpm.VD),
AND(MONTH($AW328)=MONTH(BD$15),MONTH($AX328)=MONTH(BD$15)),
NETWORKDAYS.INTL($AW328,$AX328,1,_xlpm.VD)))),0)),
$DH328="месяц",
$BP328*BD328,
$DH328="неделя",
$BP328*BD328/7*(ROUNDUP((DAY(EOMONTH(BD$15,0)))/4,0))),
0)</f>
        <v/>
      </c>
      <c r="BV328" s="125">
        <f t="array" ref="BV328">
IFERROR(
_xlfn.IFS(
$DH328="день_1",
$BP328*$BL328/($AX328-$AW328+1)*BE328*(DAY(EOMONTH(BE$15,0))),
$DH328="день_2",
$BP328/30*MAX(MIN($AX328,EOMONTH(BE$15,0))-MAX($AW328,BE$15)+1,),
$DH328="раб.день",
$BP328/30*(IFERROR(
_xlfn.LET(_xlpm.VD,
CHOOSE(
{1;2;3;4;5;6;7;8;9;10;11;12;13;14;15;16;17;18},
45658,45659,45660,45661,45662,45663,45664,45665,45711,45724,45778,45779,45785,45786,45820,45821,45965,46022),
_xlfn.LET(_xlpm.DD,
MAX(MIN($AX328,EOMONTH(BE$15,0))-MAX($AW328,BE$15),),
_xlfn.IFS(
AND(MONTH($AW328)=MONTH(BE$15),MONTH($AX328)&lt;&gt;MONTH(BE$15)),
NETWORKDAYS.INTL($AW328,$AW328+_xlpm.DD,1,_xlpm.VD),
AND(MONTH($AW328)&lt;&gt;MONTH(BE$15),MONTH($AX328)=MONTH(BE$15)),
NETWORKDAYS.INTL(($AX328)-_xlpm.DD,$AX328,1,_xlpm.VD),
AND(MONTH($AW328)&lt;MONTH(BE$15),MONTH($AX328)&gt;MONTH(BE$15)),
NETWORKDAYS.INTL((EOMONTH(BE$15-1,1))-_xlpm.DD,EOMONTH(BE$15-1,1),1,_xlpm.VD),
AND(MONTH($AW328)=MONTH(BE$15),MONTH($AX328)=MONTH(BE$15)),
NETWORKDAYS.INTL($AW328,$AX328,1,_xlpm.VD)))),0)),
$DH328="месяц",
$BP328*BE328,
$DH328="неделя",
$BP328*BE328/7*(ROUNDUP((DAY(EOMONTH(BE$15,0)))/4,0))),
0)</f>
        <v/>
      </c>
      <c r="BW328" s="125">
        <f t="array" ref="BW328">
IFERROR(
_xlfn.IFS(
$DH328="день_1",
$BP328*$BL328/($AX328-$AW328+1)*BF328*(DAY(EOMONTH(BF$15,0))),
$DH328="день_2",
$BP328/30*MAX(MIN($AX328,EOMONTH(BF$15,0))-MAX($AW328,BF$15)+1,),
$DH328="раб.день",
$BP328/30*(IFERROR(
_xlfn.LET(_xlpm.VD,
CHOOSE(
{1;2;3;4;5;6;7;8;9;10;11;12;13;14;15;16;17;18},
45658,45659,45660,45661,45662,45663,45664,45665,45711,45724,45778,45779,45785,45786,45820,45821,45965,46022),
_xlfn.LET(_xlpm.DD,
MAX(MIN($AX328,EOMONTH(BF$15,0))-MAX($AW328,BF$15),),
_xlfn.IFS(
AND(MONTH($AW328)=MONTH(BF$15),MONTH($AX328)&lt;&gt;MONTH(BF$15)),
NETWORKDAYS.INTL($AW328,$AW328+_xlpm.DD,1,_xlpm.VD),
AND(MONTH($AW328)&lt;&gt;MONTH(BF$15),MONTH($AX328)=MONTH(BF$15)),
NETWORKDAYS.INTL(($AX328)-_xlpm.DD,$AX328,1,_xlpm.VD),
AND(MONTH($AW328)&lt;MONTH(BF$15),MONTH($AX328)&gt;MONTH(BF$15)),
NETWORKDAYS.INTL((EOMONTH(BF$15-1,1))-_xlpm.DD,EOMONTH(BF$15-1,1),1,_xlpm.VD),
AND(MONTH($AW328)=MONTH(BF$15),MONTH($AX328)=MONTH(BF$15)),
NETWORKDAYS.INTL($AW328,$AX328,1,_xlpm.VD)))),0)),
$DH328="месяц",
$BP328*BF328,
$DH328="неделя",
$BP328*BF328/7*(ROUNDUP((DAY(EOMONTH(BF$15,0)))/4,0))),
0)</f>
        <v/>
      </c>
      <c r="BX328" s="125">
        <f t="array" ref="BX328">
IFERROR(
_xlfn.IFS(
$DH328="день_1",
$BP328*$BL328/($AX328-$AW328+1)*BG328*(DAY(EOMONTH(BG$15,0))),
$DH328="день_2",
$BP328/30*MAX(MIN($AX328,EOMONTH(BG$15,0))-MAX($AW328,BG$15)+1,),
$DH328="раб.день",
$BP328/30*(IFERROR(
_xlfn.LET(_xlpm.VD,
CHOOSE(
{1;2;3;4;5;6;7;8;9;10;11;12;13;14;15;16;17;18},
45658,45659,45660,45661,45662,45663,45664,45665,45711,45724,45778,45779,45785,45786,45820,45821,45965,46022),
_xlfn.LET(_xlpm.DD,
MAX(MIN($AX328,EOMONTH(BG$15,0))-MAX($AW328,BG$15),),
_xlfn.IFS(
AND(MONTH($AW328)=MONTH(BG$15),MONTH($AX328)&lt;&gt;MONTH(BG$15)),
NETWORKDAYS.INTL($AW328,$AW328+_xlpm.DD,1,_xlpm.VD),
AND(MONTH($AW328)&lt;&gt;MONTH(BG$15),MONTH($AX328)=MONTH(BG$15)),
NETWORKDAYS.INTL(($AX328)-_xlpm.DD,$AX328,1,_xlpm.VD),
AND(MONTH($AW328)&lt;MONTH(BG$15),MONTH($AX328)&gt;MONTH(BG$15)),
NETWORKDAYS.INTL((EOMONTH(BG$15-1,1))-_xlpm.DD,EOMONTH(BG$15-1,1),1,_xlpm.VD),
AND(MONTH($AW328)=MONTH(BG$15),MONTH($AX328)=MONTH(BG$15)),
NETWORKDAYS.INTL($AW328,$AX328,1,_xlpm.VD)))),0)),
$DH328="месяц",
$BP328*BG328,
$DH328="неделя",
$BP328*BG328/7*(ROUNDUP((DAY(EOMONTH(BG$15,0)))/4,0))),
0)</f>
        <v/>
      </c>
      <c r="BY328" s="125">
        <f t="array" ref="BY328">
IFERROR(
_xlfn.IFS(
$DH328="день_1",
$BP328*$BL328/($AX328-$AW328+1)*BH328*(DAY(EOMONTH(BH$15,0))),
$DH328="день_2",
$BP328/30*MAX(MIN($AX328,EOMONTH(BH$15,0))-MAX($AW328,BH$15)+1,),
$DH328="раб.день",
$BP328/30*(IFERROR(
_xlfn.LET(_xlpm.VD,
CHOOSE(
{1;2;3;4;5;6;7;8;9;10;11;12;13;14;15;16;17;18},
45658,45659,45660,45661,45662,45663,45664,45665,45711,45724,45778,45779,45785,45786,45820,45821,45965,46022),
_xlfn.LET(_xlpm.DD,
MAX(MIN($AX328,EOMONTH(BH$15,0))-MAX($AW328,BH$15),),
_xlfn.IFS(
AND(MONTH($AW328)=MONTH(BH$15),MONTH($AX328)&lt;&gt;MONTH(BH$15)),
NETWORKDAYS.INTL($AW328,$AW328+_xlpm.DD,1,_xlpm.VD),
AND(MONTH($AW328)&lt;&gt;MONTH(BH$15),MONTH($AX328)=MONTH(BH$15)),
NETWORKDAYS.INTL(($AX328)-_xlpm.DD,$AX328,1,_xlpm.VD),
AND(MONTH($AW328)&lt;MONTH(BH$15),MONTH($AX328)&gt;MONTH(BH$15)),
NETWORKDAYS.INTL((EOMONTH(BH$15-1,1))-_xlpm.DD,EOMONTH(BH$15-1,1),1,_xlpm.VD),
AND(MONTH($AW328)=MONTH(BH$15),MONTH($AX328)=MONTH(BH$15)),
NETWORKDAYS.INTL($AW328,$AX328,1,_xlpm.VD)))),0)),
$DH328="месяц",
$BP328*BH328,
$DH328="неделя",
$BP328*BH328/7*(ROUNDUP((DAY(EOMONTH(BH$15,0)))/4,0))),
0)</f>
        <v/>
      </c>
      <c r="BZ328" s="125">
        <f t="array" ref="BZ328">
IFERROR(
_xlfn.IFS(
$DH328="день_1",
$BP328*$BL328/($AX328-$AW328+1)*BI328*(DAY(EOMONTH(BI$15,0))),
$DH328="день_2",
$BP328/30*MAX(MIN($AX328,EOMONTH(BI$15,0))-MAX($AW328,BI$15)+1,),
$DH328="раб.день",
$BP328/30*(IFERROR(
_xlfn.LET(_xlpm.VD,
CHOOSE(
{1;2;3;4;5;6;7;8;9;10;11;12;13;14;15;16;17;18},
45658,45659,45660,45661,45662,45663,45664,45665,45711,45724,45778,45779,45785,45786,45820,45821,45965,46022),
_xlfn.LET(_xlpm.DD,
MAX(MIN($AX328,EOMONTH(BI$15,0))-MAX($AW328,BI$15),),
_xlfn.IFS(
AND(MONTH($AW328)=MONTH(BI$15),MONTH($AX328)&lt;&gt;MONTH(BI$15)),
NETWORKDAYS.INTL($AW328,$AW328+_xlpm.DD,1,_xlpm.VD),
AND(MONTH($AW328)&lt;&gt;MONTH(BI$15),MONTH($AX328)=MONTH(BI$15)),
NETWORKDAYS.INTL(($AX328)-_xlpm.DD,$AX328,1,_xlpm.VD),
AND(MONTH($AW328)&lt;MONTH(BI$15),MONTH($AX328)&gt;MONTH(BI$15)),
NETWORKDAYS.INTL((EOMONTH(BI$15-1,1))-_xlpm.DD,EOMONTH(BI$15-1,1),1,_xlpm.VD),
AND(MONTH($AW328)=MONTH(BI$15),MONTH($AX328)=MONTH(BI$15)),
NETWORKDAYS.INTL($AW328,$AX328,1,_xlpm.VD)))),0)),
$DH328="месяц",
$BP328*BI328,
$DH328="неделя",
$BP328*BI328/7*(ROUNDUP((DAY(EOMONTH(BI$15,0)))/4,0))),
0)</f>
        <v/>
      </c>
      <c r="CA328" s="125">
        <f t="array" ref="CA328">
IFERROR(
_xlfn.IFS(
$DH328="день_1",
$BP328*$BL328/($AX328-$AW328+1)*BJ328*(DAY(EOMONTH(BJ$15,0))),
$DH328="день_2",
$BP328/30*MAX(MIN($AX328,EOMONTH(BJ$15,0))-MAX($AW328,BJ$15)+1,),
$DH328="раб.день",
$BP328/30*(IFERROR(
_xlfn.LET(_xlpm.VD,
CHOOSE(
{1;2;3;4;5;6;7;8;9;10;11;12;13;14;15;16;17;18},
45658,45659,45660,45661,45662,45663,45664,45665,45711,45724,45778,45779,45785,45786,45820,45821,45965,46022),
_xlfn.LET(_xlpm.DD,
MAX(MIN($AX328,EOMONTH(BJ$15,0))-MAX($AW328,BJ$15),),
_xlfn.IFS(
AND(MONTH($AW328)=MONTH(BJ$15),MONTH($AX328)&lt;&gt;MONTH(BJ$15)),
NETWORKDAYS.INTL($AW328,$AW328+_xlpm.DD,1,_xlpm.VD),
AND(MONTH($AW328)&lt;&gt;MONTH(BJ$15),MONTH($AX328)=MONTH(BJ$15)),
NETWORKDAYS.INTL(($AX328)-_xlpm.DD,$AX328,1,_xlpm.VD),
AND(MONTH($AW328)&lt;MONTH(BJ$15),MONTH($AX328)&gt;MONTH(BJ$15)),
NETWORKDAYS.INTL((EOMONTH(BJ$15-1,1))-_xlpm.DD,EOMONTH(BJ$15-1,1),1,_xlpm.VD),
AND(MONTH($AW328)=MONTH(BJ$15),MONTH($AX328)=MONTH(BJ$15)),
NETWORKDAYS.INTL($AW328,$AX328,1,_xlpm.VD)))),0)),
$DH328="месяц",
$BP328*BJ328,
$DH328="неделя",
$BP328*BJ328/7*(ROUNDUP((DAY(EOMONTH(BJ$15,0)))/4,0))),
0)</f>
        <v/>
      </c>
      <c r="CB328" s="125">
        <f t="array" ref="CB328">
IFERROR(
_xlfn.IFS(
$DH328="день_1",
$BP328*$BL328/($AX328-$AW328+1)*BK328*(DAY(EOMONTH(BK$15,0))),
$DH328="день_2",
$BP328/30*MAX(MIN($AX328,EOMONTH(BK$15,0))-MAX($AW328,BK$15)+1,),
$DH328="раб.день",
$BP328/30*(IFERROR(
_xlfn.LET(_xlpm.VD,
CHOOSE(
{1;2;3;4;5;6;7;8;9;10;11;12;13;14;15;16;17;18},
45658,45659,45660,45661,45662,45663,45664,45665,45711,45724,45778,45779,45785,45786,45820,45821,45965,46022),
_xlfn.LET(_xlpm.DD,
MAX(MIN($AX328,EOMONTH(BK$15,0))-MAX($AW328,BK$15),),
_xlfn.IFS(
AND(MONTH($AW328)=MONTH(BK$15),MONTH($AX328)&lt;&gt;MONTH(BK$15)),
NETWORKDAYS.INTL($AW328,$AW328+_xlpm.DD,1,_xlpm.VD),
AND(MONTH($AW328)&lt;&gt;MONTH(BK$15),MONTH($AX328)=MONTH(BK$15)),
NETWORKDAYS.INTL(($AX328)-_xlpm.DD,$AX328,1,_xlpm.VD),
AND(MONTH($AW328)&lt;MONTH(BK$15),MONTH($AX328)&gt;MONTH(BK$15)),
NETWORKDAYS.INTL((EOMONTH(BK$15-1,1))-_xlpm.DD,EOMONTH(BK$15-1,1),1,_xlpm.VD),
AND(MONTH($AW328)=MONTH(BK$15),MONTH($AX328)=MONTH(BK$15)),
NETWORKDAYS.INTL($AW328,$AX328,1,_xlpm.VD)))),0)),
$DH328="месяц",
$BP328*BK328,
$DH328="неделя",
$BP328*BK328/7*(ROUNDUP((DAY(EOMONTH(BK$15,0)))/4,0))),
0)</f>
        <v/>
      </c>
      <c r="CC328" s="125">
        <f>SUM($BQ328:$CB328)</f>
        <v/>
      </c>
      <c r="CD328" s="126">
        <f>SUM($EH328:$EH328)</f>
        <v/>
      </c>
      <c r="CE328" s="126">
        <f>$CD328*$AB328</f>
        <v/>
      </c>
      <c r="CF328" s="126">
        <f>SUM($EK328:$EK328)</f>
        <v/>
      </c>
      <c r="CG328" s="126">
        <f>$CF328*$AB328</f>
        <v/>
      </c>
      <c r="CH328" s="126">
        <f>SUM($CC328,$CE328,$CG328)</f>
        <v/>
      </c>
      <c r="CI328" s="126">
        <f>$CH328*(1+$CM328)</f>
        <v/>
      </c>
      <c r="CJ328" s="127" t="n">
        <v>0</v>
      </c>
      <c r="CK328" s="126">
        <f>SUM($CH328:$CH328)*(1+$CJ328)</f>
        <v/>
      </c>
      <c r="CL328" s="126">
        <f>SUM($CH328:$CH328)*(1+$CM328)</f>
        <v/>
      </c>
      <c r="CM328" s="59" t="inlineStr">
        <is>
          <t>20%</t>
        </is>
      </c>
      <c r="CN328" s="59" t="n"/>
      <c r="CO328" s="72" t="n"/>
      <c r="CP328" s="59" t="n"/>
      <c r="CQ328" s="73" t="n"/>
      <c r="CR328" s="73" t="n"/>
      <c r="CS328" s="73" t="n"/>
      <c r="CT328" s="72" t="n"/>
      <c r="CU328" s="79" t="inlineStr">
        <is>
          <t> </t>
        </is>
      </c>
      <c r="CV328" s="60" t="n"/>
      <c r="CW328" s="60" t="n"/>
      <c r="CX328" s="60" t="n"/>
      <c r="CY328" s="127">
        <f>IFERROR(($CC328-$EE328)/($EE328/(1-$DQ328)),0)</f>
        <v/>
      </c>
      <c r="CZ328" s="127">
        <f>IFERROR(1-$EI328/($CE328),0)</f>
        <v/>
      </c>
      <c r="DA328" s="127">
        <f>IFERROR(1-$EL328/($CG328),0)</f>
        <v/>
      </c>
      <c r="DB328" s="126">
        <f>ROUND(IFERROR(($CI328/(1+$CM328)-$EN328),0),2)</f>
        <v/>
      </c>
      <c r="DC328" s="128" t="n"/>
      <c r="DD328" s="125" t="n"/>
      <c r="DE328" s="75" t="n">
        <v>0</v>
      </c>
      <c r="DF328" s="128" t="n"/>
      <c r="DG328" s="125">
        <f>IF($DC328=0,0,$DD328*($DC328*100%-$DE328*$DF328))*SUM($AB328:$AB328)</f>
        <v/>
      </c>
      <c r="DH328" s="129" t="inlineStr">
        <is>
          <t>месяц</t>
        </is>
      </c>
      <c r="DI328" s="130">
        <f t="array" ref="DI328">IFERROR(
IF($ES328="LisChannel",
(ROUND(((INDEX({174.625;153.888888888889;130.972222222222},MATCH($AI328,{2;3;4}),0))*$AG328*$AI328),2)),0),0)</f>
        <v/>
      </c>
      <c r="DJ328" s="130">
        <f>
_xlfn.LET(_xlpm.X,
IFERROR(
IF($ES328="НовиковТВ",
(_xlfn.LET(_xlpm.NTV,
_xlfn.LET(_xlpm.MIN,350000,
IF(SUMIFS($DI:$DI,$ES:$ES,"НовиковТВ")&lt;=_xlpm.MIN,
(SUMIFS($DI:$DI,$ES:$ES,"НовиковТВ")/(COUNTIFS($ES:$ES,"НовиковТВ")))*_xlpm.MIN/SUMIFS($DI:$DI,$ES:$ES,"НовиковТВ"),
DI328)),
_xlpm.NTV+$DG328/(1-(1-(_xlpm.NTV)*(1-$DL328)*(1-$DM328)*(1-$DN328)*(1-$DO328)*(1-$DP328)/_xlpm.NTV))))/(1+$EP328),
$DI328+$DG328/(1-(1-($DI328)*(1-$DL328)*(1-$DM328)*(1-$DN328)*(1-$DO328)*(1-$DP328)/$DI328))),
0),
_xlpm.X*(1+$CM328)*(1+$CW328)-_xlpm.X*(1+$CM328)+_xlpm.X)</f>
        <v/>
      </c>
      <c r="DK328" s="125" t="inlineStr">
        <is>
          <t>послед.</t>
        </is>
      </c>
      <c r="DL328" s="63" t="n">
        <v>0</v>
      </c>
      <c r="DM328" s="63" t="n">
        <v>0</v>
      </c>
      <c r="DN328" s="63" t="n">
        <v>0</v>
      </c>
      <c r="DO328" s="63" t="n">
        <v>0</v>
      </c>
      <c r="DP328" s="63" t="n">
        <v>0</v>
      </c>
      <c r="DQ328" s="63">
        <f t="array" ref="DQ328">IFERROR(_xlfn.IFS(
$DK328="послед.",1-(1-$DL328)*(1-$DM328)*(1-$DN328)*(1-$DO328)*(1-$DP328),
$DK328="сумм.",$DL328+$DM328+$DN328+$DO328+$DP328),
0)</f>
        <v/>
      </c>
      <c r="DR328" s="125">
        <f t="array" ref="DR328">
IFERROR(
_xlfn.IFS(
$BL328=0,
0,
$BL328&gt;0,
_xlfn.IFS($DK328="послед.",
$DJ328*(1-$DL328)*(1-$DM328)*(1-$DN328)*(1-$DO328)*(1-$DP328),
$DK328="сумм.",
$DJ328*(1-($DL328+$DM328+$DN328+$DO328+$DP328)))),0)</f>
        <v/>
      </c>
      <c r="DS328" s="125">
        <f t="array" ref="DS328">
IFERROR(_xlfn.IFS(
$DH328="день_1",
$DR328*$BL328/($AX328-$AW328+1)*AZ328*(DAY(EOMONTH(AZ$15,0))),
$DH328="день_2",
$DR328/30*MAX(MIN($AX328,EOMONTH(AZ$15,0))-MAX($AW328,AZ$15)+1,),
$DH328="раб.день",
$DR328/30*(IFERROR(
_xlfn.LET(_xlpm.VD,
CHOOSE(
{1;2;3;4;5;6;7;8;9;10;11;12;13;14;15;16;17;18},
45658,45659,45660,45661,45662,45663,45664,45665,45711,45724,45778,45779,45785,45786,45820,45821,45965,46022),
_xlfn.LET(_xlpm.DD,
MAX(MIN($AX328,EOMONTH(AZ$15,0))-MAX($AW328,AZ$15),),
_xlfn.IFS(
AND(MONTH($AW328)=MONTH(AZ$15),MONTH($AX328)&lt;&gt;MONTH(AZ$15)),
NETWORKDAYS.INTL($AW328,$AW328+_xlpm.DD,1,_xlpm.VD),
AND(MONTH($AW328)&lt;&gt;MONTH(AZ$15),MONTH($AX328)=MONTH(AZ$15)),
NETWORKDAYS.INTL(($AX328)-_xlpm.DD,$AX328,1,_xlpm.VD),
AND(MONTH($AW328)&lt;MONTH(AZ$15),MONTH($AX328)&gt;MONTH(AZ$15)),
NETWORKDAYS.INTL((EOMONTH(AZ$15-1,1))-_xlpm.DD,EOMONTH(AZ$15-1,1),1,_xlpm.VD),
AND(MONTH($AW328)=MONTH(AZ$15),MONTH($AX328)=MONTH(AZ$15)),
NETWORKDAYS.INTL($AW328,$AX328,1,_xlpm.VD)))),0)),
$DH328="месяц",
$DR328*AZ328,
$DH328="неделя",
$DR328*AZ328/7*(ROUNDUP((DAY(EOMONTH(AZ$15,0)))/4,0))),
0)</f>
        <v/>
      </c>
      <c r="DT328" s="125">
        <f t="array" ref="DT328">
IFERROR(_xlfn.IFS(
$DH328="день_1",
$DR328*$BL328/($AX328-$AW328+1)*BA328*(DAY(EOMONTH(BA$15,0))),
$DH328="день_2",
$DR328/30*MAX(MIN($AX328,EOMONTH(BA$15,0))-MAX($AW328,BA$15)+1,),
$DH328="раб.день",
$DR328/30*(IFERROR(
_xlfn.LET(_xlpm.VD,
CHOOSE(
{1;2;3;4;5;6;7;8;9;10;11;12;13;14;15;16;17;18},
45658,45659,45660,45661,45662,45663,45664,45665,45711,45724,45778,45779,45785,45786,45820,45821,45965,46022),
_xlfn.LET(_xlpm.DD,
MAX(MIN($AX328,EOMONTH(BA$15,0))-MAX($AW328,BA$15),),
_xlfn.IFS(
AND(MONTH($AW328)=MONTH(BA$15),MONTH($AX328)&lt;&gt;MONTH(BA$15)),
NETWORKDAYS.INTL($AW328,$AW328+_xlpm.DD,1,_xlpm.VD),
AND(MONTH($AW328)&lt;&gt;MONTH(BA$15),MONTH($AX328)=MONTH(BA$15)),
NETWORKDAYS.INTL(($AX328)-_xlpm.DD,$AX328,1,_xlpm.VD),
AND(MONTH($AW328)&lt;MONTH(BA$15),MONTH($AX328)&gt;MONTH(BA$15)),
NETWORKDAYS.INTL((EOMONTH(BA$15-1,1))-_xlpm.DD,EOMONTH(BA$15-1,1),1,_xlpm.VD),
AND(MONTH($AW328)=MONTH(BA$15),MONTH($AX328)=MONTH(BA$15)),
NETWORKDAYS.INTL($AW328,$AX328,1,_xlpm.VD)))),0)),
$DH328="месяц",
$DR328*BA328,
$DH328="неделя",
$DR328*BA328/7*(ROUNDUP((DAY(EOMONTH(BA$15,0)))/4,0))),
0)</f>
        <v/>
      </c>
      <c r="DU328" s="125">
        <f t="array" ref="DU328">
IFERROR(_xlfn.IFS(
$DH328="день_1",
$DR328*$BL328/($AX328-$AW328+1)*BB328*(DAY(EOMONTH(BB$15,0))),
$DH328="день_2",
$DR328/30*MAX(MIN($AX328,EOMONTH(BB$15,0))-MAX($AW328,BB$15)+1,),
$DH328="раб.день",
$DR328/30*(IFERROR(
_xlfn.LET(_xlpm.VD,
CHOOSE(
{1;2;3;4;5;6;7;8;9;10;11;12;13;14;15;16;17;18},
45658,45659,45660,45661,45662,45663,45664,45665,45711,45724,45778,45779,45785,45786,45820,45821,45965,46022),
_xlfn.LET(_xlpm.DD,
MAX(MIN($AX328,EOMONTH(BB$15,0))-MAX($AW328,BB$15),),
_xlfn.IFS(
AND(MONTH($AW328)=MONTH(BB$15),MONTH($AX328)&lt;&gt;MONTH(BB$15)),
NETWORKDAYS.INTL($AW328,$AW328+_xlpm.DD,1,_xlpm.VD),
AND(MONTH($AW328)&lt;&gt;MONTH(BB$15),MONTH($AX328)=MONTH(BB$15)),
NETWORKDAYS.INTL(($AX328)-_xlpm.DD,$AX328,1,_xlpm.VD),
AND(MONTH($AW328)&lt;MONTH(BB$15),MONTH($AX328)&gt;MONTH(BB$15)),
NETWORKDAYS.INTL((EOMONTH(BB$15-1,1))-_xlpm.DD,EOMONTH(BB$15-1,1),1,_xlpm.VD),
AND(MONTH($AW328)=MONTH(BB$15),MONTH($AX328)=MONTH(BB$15)),
NETWORKDAYS.INTL($AW328,$AX328,1,_xlpm.VD)))),0)),
$DH328="месяц",
$DR328*BB328,
$DH328="неделя",
$DR328*BB328/7*(ROUNDUP((DAY(EOMONTH(BB$15,0)))/4,0))),
0)</f>
        <v/>
      </c>
      <c r="DV328" s="125">
        <f t="array" ref="DV328">
IFERROR(_xlfn.IFS(
$DH328="день_1",
$DR328*$BL328/($AX328-$AW328+1)*BC328*(DAY(EOMONTH(BC$15,0))),
$DH328="день_2",
$DR328/30*MAX(MIN($AX328,EOMONTH(BC$15,0))-MAX($AW328,BC$15)+1,),
$DH328="раб.день",
$DR328/30*(IFERROR(
_xlfn.LET(_xlpm.VD,
CHOOSE(
{1;2;3;4;5;6;7;8;9;10;11;12;13;14;15;16;17;18},
45658,45659,45660,45661,45662,45663,45664,45665,45711,45724,45778,45779,45785,45786,45820,45821,45965,46022),
_xlfn.LET(_xlpm.DD,
MAX(MIN($AX328,EOMONTH(BC$15,0))-MAX($AW328,BC$15),),
_xlfn.IFS(
AND(MONTH($AW328)=MONTH(BC$15),MONTH($AX328)&lt;&gt;MONTH(BC$15)),
NETWORKDAYS.INTL($AW328,$AW328+_xlpm.DD,1,_xlpm.VD),
AND(MONTH($AW328)&lt;&gt;MONTH(BC$15),MONTH($AX328)=MONTH(BC$15)),
NETWORKDAYS.INTL(($AX328)-_xlpm.DD,$AX328,1,_xlpm.VD),
AND(MONTH($AW328)&lt;MONTH(BC$15),MONTH($AX328)&gt;MONTH(BC$15)),
NETWORKDAYS.INTL((EOMONTH(BC$15-1,1))-_xlpm.DD,EOMONTH(BC$15-1,1),1,_xlpm.VD),
AND(MONTH($AW328)=MONTH(BC$15),MONTH($AX328)=MONTH(BC$15)),
NETWORKDAYS.INTL($AW328,$AX328,1,_xlpm.VD)))),0)),
$DH328="месяц",
$DR328*BC328,
$DH328="неделя",
$DR328*BC328/7*(ROUNDUP((DAY(EOMONTH(BC$15,0)))/4,0))),
0)</f>
        <v/>
      </c>
      <c r="DW328" s="125">
        <f t="array" ref="DW328">
IFERROR(_xlfn.IFS(
$DH328="день_1",
$DR328*$BL328/($AX328-$AW328+1)*BD328*(DAY(EOMONTH(BD$15,0))),
$DH328="день_2",
$DR328/30*MAX(MIN($AX328,EOMONTH(BD$15,0))-MAX($AW328,BD$15)+1,),
$DH328="раб.день",
$DR328/30*(IFERROR(
_xlfn.LET(_xlpm.VD,
CHOOSE(
{1;2;3;4;5;6;7;8;9;10;11;12;13;14;15;16;17;18},
45658,45659,45660,45661,45662,45663,45664,45665,45711,45724,45778,45779,45785,45786,45820,45821,45965,46022),
_xlfn.LET(_xlpm.DD,
MAX(MIN($AX328,EOMONTH(BD$15,0))-MAX($AW328,BD$15),),
_xlfn.IFS(
AND(MONTH($AW328)=MONTH(BD$15),MONTH($AX328)&lt;&gt;MONTH(BD$15)),
NETWORKDAYS.INTL($AW328,$AW328+_xlpm.DD,1,_xlpm.VD),
AND(MONTH($AW328)&lt;&gt;MONTH(BD$15),MONTH($AX328)=MONTH(BD$15)),
NETWORKDAYS.INTL(($AX328)-_xlpm.DD,$AX328,1,_xlpm.VD),
AND(MONTH($AW328)&lt;MONTH(BD$15),MONTH($AX328)&gt;MONTH(BD$15)),
NETWORKDAYS.INTL((EOMONTH(BD$15-1,1))-_xlpm.DD,EOMONTH(BD$15-1,1),1,_xlpm.VD),
AND(MONTH($AW328)=MONTH(BD$15),MONTH($AX328)=MONTH(BD$15)),
NETWORKDAYS.INTL($AW328,$AX328,1,_xlpm.VD)))),0)),
$DH328="месяц",
$DR328*BD328,
$DH328="неделя",
$DR328*BD328/7*(ROUNDUP((DAY(EOMONTH(BD$15,0)))/4,0))),
0)</f>
        <v/>
      </c>
      <c r="DX328" s="125">
        <f t="array" ref="DX328">
IFERROR(_xlfn.IFS(
$DH328="день_1",
$DR328*$BL328/($AX328-$AW328+1)*BE328*(DAY(EOMONTH(BE$15,0))),
$DH328="день_2",
$DR328/30*MAX(MIN($AX328,EOMONTH(BE$15,0))-MAX($AW328,BE$15)+1,),
$DH328="раб.день",
$DR328/30*(IFERROR(
_xlfn.LET(_xlpm.VD,
CHOOSE(
{1;2;3;4;5;6;7;8;9;10;11;12;13;14;15;16;17;18},
45658,45659,45660,45661,45662,45663,45664,45665,45711,45724,45778,45779,45785,45786,45820,45821,45965,46022),
_xlfn.LET(_xlpm.DD,
MAX(MIN($AX328,EOMONTH(BE$15,0))-MAX($AW328,BE$15),),
_xlfn.IFS(
AND(MONTH($AW328)=MONTH(BE$15),MONTH($AX328)&lt;&gt;MONTH(BE$15)),
NETWORKDAYS.INTL($AW328,$AW328+_xlpm.DD,1,_xlpm.VD),
AND(MONTH($AW328)&lt;&gt;MONTH(BE$15),MONTH($AX328)=MONTH(BE$15)),
NETWORKDAYS.INTL(($AX328)-_xlpm.DD,$AX328,1,_xlpm.VD),
AND(MONTH($AW328)&lt;MONTH(BE$15),MONTH($AX328)&gt;MONTH(BE$15)),
NETWORKDAYS.INTL((EOMONTH(BE$15-1,1))-_xlpm.DD,EOMONTH(BE$15-1,1),1,_xlpm.VD),
AND(MONTH($AW328)=MONTH(BE$15),MONTH($AX328)=MONTH(BE$15)),
NETWORKDAYS.INTL($AW328,$AX328,1,_xlpm.VD)))),0)),
$DH328="месяц",
$DR328*BE328,
$DH328="неделя",
$DR328*BE328/7*(ROUNDUP((DAY(EOMONTH(BE$15,0)))/4,0))),
0)</f>
        <v/>
      </c>
      <c r="DY328" s="125">
        <f t="array" ref="DY328">
IFERROR(_xlfn.IFS(
$DH328="день_1",
$DR328*$BL328/($AX328-$AW328+1)*BF328*(DAY(EOMONTH(BF$15,0))),
$DH328="день_2",
$DR328/30*MAX(MIN($AX328,EOMONTH(BF$15,0))-MAX($AW328,BF$15)+1,),
$DH328="раб.день",
$DR328/30*(IFERROR(
_xlfn.LET(_xlpm.VD,
CHOOSE(
{1;2;3;4;5;6;7;8;9;10;11;12;13;14;15;16;17;18},
45658,45659,45660,45661,45662,45663,45664,45665,45711,45724,45778,45779,45785,45786,45820,45821,45965,46022),
_xlfn.LET(_xlpm.DD,
MAX(MIN($AX328,EOMONTH(BF$15,0))-MAX($AW328,BF$15),),
_xlfn.IFS(
AND(MONTH($AW328)=MONTH(BF$15),MONTH($AX328)&lt;&gt;MONTH(BF$15)),
NETWORKDAYS.INTL($AW328,$AW328+_xlpm.DD,1,_xlpm.VD),
AND(MONTH($AW328)&lt;&gt;MONTH(BF$15),MONTH($AX328)=MONTH(BF$15)),
NETWORKDAYS.INTL(($AX328)-_xlpm.DD,$AX328,1,_xlpm.VD),
AND(MONTH($AW328)&lt;MONTH(BF$15),MONTH($AX328)&gt;MONTH(BF$15)),
NETWORKDAYS.INTL((EOMONTH(BF$15-1,1))-_xlpm.DD,EOMONTH(BF$15-1,1),1,_xlpm.VD),
AND(MONTH($AW328)=MONTH(BF$15),MONTH($AX328)=MONTH(BF$15)),
NETWORKDAYS.INTL($AW328,$AX328,1,_xlpm.VD)))),0)),
$DH328="месяц",
$DR328*BF328,
$DH328="неделя",
$DR328*BF328/7*(ROUNDUP((DAY(EOMONTH(BF$15,0)))/4,0))),
0)</f>
        <v/>
      </c>
      <c r="DZ328" s="125">
        <f t="array" ref="DZ328">
IFERROR(_xlfn.IFS(
$DH328="день_1",
$DR328*$BL328/($AX328-$AW328+1)*BG328*(DAY(EOMONTH(BG$15,0))),
$DH328="день_2",
$DR328/30*MAX(MIN($AX328,EOMONTH(BG$15,0))-MAX($AW328,BG$15)+1,),
$DH328="раб.день",
$DR328/30*(IFERROR(
_xlfn.LET(_xlpm.VD,
CHOOSE(
{1;2;3;4;5;6;7;8;9;10;11;12;13;14;15;16;17;18},
45658,45659,45660,45661,45662,45663,45664,45665,45711,45724,45778,45779,45785,45786,45820,45821,45965,46022),
_xlfn.LET(_xlpm.DD,
MAX(MIN($AX328,EOMONTH(BG$15,0))-MAX($AW328,BG$15),),
_xlfn.IFS(
AND(MONTH($AW328)=MONTH(BG$15),MONTH($AX328)&lt;&gt;MONTH(BG$15)),
NETWORKDAYS.INTL($AW328,$AW328+_xlpm.DD,1,_xlpm.VD),
AND(MONTH($AW328)&lt;&gt;MONTH(BG$15),MONTH($AX328)=MONTH(BG$15)),
NETWORKDAYS.INTL(($AX328)-_xlpm.DD,$AX328,1,_xlpm.VD),
AND(MONTH($AW328)&lt;MONTH(BG$15),MONTH($AX328)&gt;MONTH(BG$15)),
NETWORKDAYS.INTL((EOMONTH(BG$15-1,1))-_xlpm.DD,EOMONTH(BG$15-1,1),1,_xlpm.VD),
AND(MONTH($AW328)=MONTH(BG$15),MONTH($AX328)=MONTH(BG$15)),
NETWORKDAYS.INTL($AW328,$AX328,1,_xlpm.VD)))),0)),
$DH328="месяц",
$DR328*BG328,
$DH328="неделя",
$DR328*BG328/7*(ROUNDUP((DAY(EOMONTH(BG$15,0)))/4,0))),
0)</f>
        <v/>
      </c>
      <c r="EA328" s="125">
        <f t="array" ref="EA328">
IFERROR(_xlfn.IFS(
$DH328="день_1",
$DR328*$BL328/($AX328-$AW328+1)*BH328*(DAY(EOMONTH(BH$15,0))),
$DH328="день_2",
$DR328/30*MAX(MIN($AX328,EOMONTH(BH$15,0))-MAX($AW328,BH$15)+1,),
$DH328="раб.день",
$DR328/30*(IFERROR(
_xlfn.LET(_xlpm.VD,
CHOOSE(
{1;2;3;4;5;6;7;8;9;10;11;12;13;14;15;16;17;18},
45658,45659,45660,45661,45662,45663,45664,45665,45711,45724,45778,45779,45785,45786,45820,45821,45965,46022),
_xlfn.LET(_xlpm.DD,
MAX(MIN($AX328,EOMONTH(BH$15,0))-MAX($AW328,BH$15),),
_xlfn.IFS(
AND(MONTH($AW328)=MONTH(BH$15),MONTH($AX328)&lt;&gt;MONTH(BH$15)),
NETWORKDAYS.INTL($AW328,$AW328+_xlpm.DD,1,_xlpm.VD),
AND(MONTH($AW328)&lt;&gt;MONTH(BH$15),MONTH($AX328)=MONTH(BH$15)),
NETWORKDAYS.INTL(($AX328)-_xlpm.DD,$AX328,1,_xlpm.VD),
AND(MONTH($AW328)&lt;MONTH(BH$15),MONTH($AX328)&gt;MONTH(BH$15)),
NETWORKDAYS.INTL((EOMONTH(BH$15-1,1))-_xlpm.DD,EOMONTH(BH$15-1,1),1,_xlpm.VD),
AND(MONTH($AW328)=MONTH(BH$15),MONTH($AX328)=MONTH(BH$15)),
NETWORKDAYS.INTL($AW328,$AX328,1,_xlpm.VD)))),0)),
$DH328="месяц",
$DR328*BH328,
$DH328="неделя",
$DR328*BH328/7*(ROUNDUP((DAY(EOMONTH(BH$15,0)))/4,0))),
0)</f>
        <v/>
      </c>
      <c r="EB328" s="125">
        <f t="array" ref="EB328">
IFERROR(_xlfn.IFS(
$DH328="день_1",
$DR328*$BL328/($AX328-$AW328+1)*BI328*(DAY(EOMONTH(BI$15,0))),
$DH328="день_2",
$DR328/30*MAX(MIN($AX328,EOMONTH(BI$15,0))-MAX($AW328,BI$15)+1,),
$DH328="раб.день",
$DR328/30*(IFERROR(
_xlfn.LET(_xlpm.VD,
CHOOSE(
{1;2;3;4;5;6;7;8;9;10;11;12;13;14;15;16;17;18},
45658,45659,45660,45661,45662,45663,45664,45665,45711,45724,45778,45779,45785,45786,45820,45821,45965,46022),
_xlfn.LET(_xlpm.DD,
MAX(MIN($AX328,EOMONTH(BI$15,0))-MAX($AW328,BI$15),),
_xlfn.IFS(
AND(MONTH($AW328)=MONTH(BI$15),MONTH($AX328)&lt;&gt;MONTH(BI$15)),
NETWORKDAYS.INTL($AW328,$AW328+_xlpm.DD,1,_xlpm.VD),
AND(MONTH($AW328)&lt;&gt;MONTH(BI$15),MONTH($AX328)=MONTH(BI$15)),
NETWORKDAYS.INTL(($AX328)-_xlpm.DD,$AX328,1,_xlpm.VD),
AND(MONTH($AW328)&lt;MONTH(BI$15),MONTH($AX328)&gt;MONTH(BI$15)),
NETWORKDAYS.INTL((EOMONTH(BI$15-1,1))-_xlpm.DD,EOMONTH(BI$15-1,1),1,_xlpm.VD),
AND(MONTH($AW328)=MONTH(BI$15),MONTH($AX328)=MONTH(BI$15)),
NETWORKDAYS.INTL($AW328,$AX328,1,_xlpm.VD)))),0)),
$DH328="месяц",
$DR328*BI328,
$DH328="неделя",
$DR328*BI328/7*(ROUNDUP((DAY(EOMONTH(BI$15,0)))/4,0))),
0)</f>
        <v/>
      </c>
      <c r="EC328" s="125">
        <f t="array" ref="EC328">
IFERROR(_xlfn.IFS(
$DH328="день_1",
$DR328*$BL328/($AX328-$AW328+1)*BJ328*(DAY(EOMONTH(BJ$15,0))),
$DH328="день_2",
$DR328/30*MAX(MIN($AX328,EOMONTH(BJ$15,0))-MAX($AW328,BJ$15)+1,),
$DH328="раб.день",
$DR328/30*(IFERROR(
_xlfn.LET(_xlpm.VD,
CHOOSE(
{1;2;3;4;5;6;7;8;9;10;11;12;13;14;15;16;17;18},
45658,45659,45660,45661,45662,45663,45664,45665,45711,45724,45778,45779,45785,45786,45820,45821,45965,46022),
_xlfn.LET(_xlpm.DD,
MAX(MIN($AX328,EOMONTH(BJ$15,0))-MAX($AW328,BJ$15),),
_xlfn.IFS(
AND(MONTH($AW328)=MONTH(BJ$15),MONTH($AX328)&lt;&gt;MONTH(BJ$15)),
NETWORKDAYS.INTL($AW328,$AW328+_xlpm.DD,1,_xlpm.VD),
AND(MONTH($AW328)&lt;&gt;MONTH(BJ$15),MONTH($AX328)=MONTH(BJ$15)),
NETWORKDAYS.INTL(($AX328)-_xlpm.DD,$AX328,1,_xlpm.VD),
AND(MONTH($AW328)&lt;MONTH(BJ$15),MONTH($AX328)&gt;MONTH(BJ$15)),
NETWORKDAYS.INTL((EOMONTH(BJ$15-1,1))-_xlpm.DD,EOMONTH(BJ$15-1,1),1,_xlpm.VD),
AND(MONTH($AW328)=MONTH(BJ$15),MONTH($AX328)=MONTH(BJ$15)),
NETWORKDAYS.INTL($AW328,$AX328,1,_xlpm.VD)))),0)),
$DH328="месяц",
$DR328*BJ328,
$DH328="неделя",
$DR328*BJ328/7*(ROUNDUP((DAY(EOMONTH(BJ$15,0)))/4,0))),
0)</f>
        <v/>
      </c>
      <c r="ED328" s="125">
        <f t="array" ref="ED328">
IFERROR(_xlfn.IFS(
$DH328="день_1",
$DR328*$BL328/($AX328-$AW328+1)*BK328*(DAY(EOMONTH(BK$15,0))),
$DH328="день_2",
$DR328/30*MAX(MIN($AX328,EOMONTH(BK$15,0))-MAX($AW328,BK$15)+1,),
$DH328="раб.день",
$DR328/30*(IFERROR(
_xlfn.LET(_xlpm.VD,
CHOOSE(
{1;2;3;4;5;6;7;8;9;10;11;12;13;14;15;16;17;18},
45658,45659,45660,45661,45662,45663,45664,45665,45711,45724,45778,45779,45785,45786,45820,45821,45965,46022),
_xlfn.LET(_xlpm.DD,
MAX(MIN($AX328,EOMONTH(BK$15,0))-MAX($AW328,BK$15),),
_xlfn.IFS(
AND(MONTH($AW328)=MONTH(BK$15),MONTH($AX328)&lt;&gt;MONTH(BK$15)),
NETWORKDAYS.INTL($AW328,$AW328+_xlpm.DD,1,_xlpm.VD),
AND(MONTH($AW328)&lt;&gt;MONTH(BK$15),MONTH($AX328)=MONTH(BK$15)),
NETWORKDAYS.INTL(($AX328)-_xlpm.DD,$AX328,1,_xlpm.VD),
AND(MONTH($AW328)&lt;MONTH(BK$15),MONTH($AX328)&gt;MONTH(BK$15)),
NETWORKDAYS.INTL((EOMONTH(BK$15-1,1))-_xlpm.DD,EOMONTH(BK$15-1,1),1,_xlpm.VD),
AND(MONTH($AW328)=MONTH(BK$15),MONTH($AX328)=MONTH(BK$15)),
NETWORKDAYS.INTL($AW328,$AX328,1,_xlpm.VD)))),0)),
$DH328="месяц",
$DR328*BK328,
$DH328="неделя",
$DR328*BK328/7*(ROUNDUP((DAY(EOMONTH(BK$15,0)))/4,0))),
0)</f>
        <v/>
      </c>
      <c r="EE328" s="125">
        <f>SUM($DS328,$DT328,$DU328,$DV328,$DW328,$DX328,$DY328,$DZ328,$EA328,$EB328,$EC328,$ED328)</f>
        <v/>
      </c>
      <c r="EF328" s="125">
        <f>IFERROR(ROUND($EE328*(1+$EP328),2),0)</f>
        <v/>
      </c>
      <c r="EG328" s="128" t="n">
        <v>1</v>
      </c>
      <c r="EH328" s="126" t="n">
        <v>0</v>
      </c>
      <c r="EI328" s="126">
        <f>ROUND(SUM($EH328:$EH328)*SUM($AB328:$AB328)*$EG328,2)</f>
        <v/>
      </c>
      <c r="EJ328" s="126">
        <f>ROUND($EI328*(1+$EP328),2)</f>
        <v/>
      </c>
      <c r="EK328" s="126" t="n">
        <v>0</v>
      </c>
      <c r="EL328" s="126">
        <f>ROUND(SUM($EK328:$EK328)*SUM($AB328:$AB328)*$EG328,2)</f>
        <v/>
      </c>
      <c r="EM328" s="126">
        <f>ROUND($EL328*(1+$EP328),2)</f>
        <v/>
      </c>
      <c r="EN328" s="126">
        <f>SUM($EE328,$EI328,$EL328)</f>
        <v/>
      </c>
      <c r="EO328" s="126">
        <f>SUM($EF328,$EJ328,$EM328)</f>
        <v/>
      </c>
      <c r="EP328" s="59" t="inlineStr">
        <is>
          <t>20%</t>
        </is>
      </c>
      <c r="EQ328" s="59" t="n"/>
      <c r="ER328" s="60">
        <f t="array" ref="ER328">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MATCH(ES328,
{"AMS";"RussOutdoor";"HD Outdoor";"Ingroup";"IQ";"Ledproduction";"LisChannel";"Logic";"Media-PPL";"NovikovTV | НовиковТВ";"SMA";"SOK";"КрокусТВ | CrocusTV | IndoorTV";"Сити";"ТЯК Москва"},
0)),"")</f>
        <v/>
      </c>
      <c r="ES328" s="60" t="n"/>
      <c r="ET328" s="60">
        <f t="array" ref="ET328">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MATCH(ES328,
{"AMS";"RussOutdoor";"HD Outdoor";"Ingroup";"IQ";"Ledproduction";"LisChannel";"Logic";"Media-PPL";"NovikovTV | НовиковТВ";"SMA";"SOK";"КрокусТВ | CrocusTV | IndoorTV";"Сити";"ТЯК Москва"},
0)),"")</f>
        <v/>
      </c>
      <c r="EU328" s="60" t="n"/>
      <c r="EV328" s="60" t="n"/>
      <c r="EX328" s="110">
        <f t="array" ref="EX328">
($AR328/30
+N("ТРАФИК ПЛОЩАДКИ"))*
(IFERROR(
_xlfn.LET(
_xlpm.GPR,
HLOOKUP($L328,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(MATCH($T328,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IF($Q328="цифровой",_xlpm.GPR/$AG328,_xlpm.GPR/60)),
0)
+N("DWELL TIME"))*
(IF($AB328=0,0,IF($AB328=1,0.3,IF($AB328=2,0.5,IF($AB328&gt;2,1))))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_xlfn.IFS($AC328="да",1.2,$AC328="нет",1)*
_xlfn.IFS($AD328="да",1.2,$AD328="нет",1)*
IF(R328="статический",1,1.2)*
$X328*
INDEX(
{1.2;1;1.2;1.2;1;1.2;1.2;1.2;1.2;1.2;1.2;1;1.2;1.2;1.2;1.2;1;1;1.2;1.2;1.2;1;1;1;1;1.2;1.2;1.2;1.2;1;1;1;1;1.2;1.2;1.2;1.2;1.2;1.2;1.2;1.2;1;1;1.2;1;1;1;1;1.5;1;1;1.5;1.5;1.2},
MATCH($Q328,_xlpm.MI,0)))&gt;{0.02;0.04;0.06;0.1;0.2;0.4;0.6;0.8;1;2;4;6})),
{0;1;2;3;4;5;6;7;8;9;10;11;12},
0)))
+N("КОЭФФИЦИЕНТ КОНТАКТА"))))*
(_xlfn.IFS($X328&lt;0.1,$X328/1000,$X328&gt;25,5.2,AND($X328&gt;=0.1,$X328&lt;=25),(($X328*2+0.1)/10)*($X328/10)))*
IFERROR((_xlfn.LET(
_xlpm.MA,
{0;0.8;0.85;0.9;0.95;1},
_xlpm.MAA,
{0;1;2;3;4;5},
INDEX(_xlpm.MA,MATCH(SUMPRODUCT(--((IF(ROUND(_xlpm.MAA,1)&gt;5,5,ROUND($AB328,1)))&gt;{0;1;2;3;4;5})),_xlpm.MAA,0)))
+N("КОЭФФИЦИЕНТ КОЛ-ВО КОНСТРУКЦИЙ")),1)*
$AB328,0))*
(IF($Q328="цифровой",$AG328/15*$AI328,1)
+N("ДЛЯ ЦИФРЫ"))</f>
        <v/>
      </c>
      <c r="EY328" s="110">
        <f>IFERROR(EX328*AY328,0)</f>
        <v/>
      </c>
      <c r="EZ328" s="131">
        <f>IFERROR(DP328/EY328*1000,0)</f>
        <v/>
      </c>
      <c r="FA328" s="112">
        <f>IFERROR(FC328/FB328,0)</f>
        <v/>
      </c>
      <c r="FB328" s="112">
        <f>IFERROR((FC328/(EY328/FF328*#REF!))*0.825,0)</f>
        <v/>
      </c>
      <c r="FC328" s="112">
        <f>IFERROR(((EX328*30/AR328)*100)/30,0)</f>
        <v/>
      </c>
      <c r="FD328" s="112">
        <f>IFERROR(EY328/G328*100%,0)</f>
        <v/>
      </c>
      <c r="FE328" s="112">
        <f>IFERROR(FD328/FC328*100%,0)</f>
        <v/>
      </c>
      <c r="FF328" s="110">
        <f>IFERROR(AR328/30*AY328,0)</f>
        <v/>
      </c>
    </row>
    <row r="329" ht="13" customHeight="1">
      <c r="A329" s="59" t="n"/>
      <c r="B329" s="60" t="n"/>
      <c r="C329" s="60" t="n"/>
      <c r="D329" s="60">
        <f t="array" ref="D329">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MATCH($E329,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29" s="60">
        <f t="array" ref="E329">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MATCH($F329,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29" s="60" t="inlineStr"/>
      <c r="G329" s="60" t="n"/>
      <c r="H329" s="60">
        <f t="array" ref="H329">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MATCH($I329,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29" s="60" t="n"/>
      <c r="J329" s="60" t="n"/>
      <c r="K329" s="60" t="n"/>
      <c r="L329" s="60" t="n"/>
      <c r="M329" s="60" t="n"/>
      <c r="N329" s="60" t="n"/>
      <c r="O329" s="60" t="n"/>
      <c r="P329" s="60">
        <f t="array" ref="P329">
_xlfn.IFS(
ISNUMBER(MATCH($Q329,{"шелфбаннер","разделитель","монетница","чековая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ISNUMBER(MATCH($Q329,{"LED/LCD","видеокулер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ISNUMBER(MATCH($Q329,{"автомобиль","машина","выставочное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ISNUMBER(MATCH($Q329,{"билборд","лифтовая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ISNUMBER(MATCH($Q329,{"навигация","подвесной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ISNUMBER(MATCH($Q329,{"движущаяся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ISNUMBER(MATCH($Q329,{"каталог","журнал"},)),
"Пресса",
$Q329="","")</f>
        <v/>
      </c>
      <c r="Q329" s="60" t="n"/>
      <c r="R329" s="60">
        <f t="array" ref="R329">
IFERROR(
_xlfn.IFS(
OR(ISNUMBER(MATCH($Q329,{"экспозиция","макет","стенд","автостенд","авто стенд","выставочное пространство","выставочные стенды","модульные выставочные стенды","3Д конструкция","3D конструкция"},)),P329="Экспонирование"),
"нестандартный",
ISNUMBER(MATCH($Q329,{"скроллер","призматрон"},)),
"динамический",
$P329="Видео",
"цифровой",
OR($P329="Пресса",$P329="Щит",$P329="POSm",$P329="Подвес",$P329="Брендирование/оклейка"),
"статический"),"")</f>
        <v/>
      </c>
      <c r="S329" s="59" t="n"/>
      <c r="T329" s="60" t="n"/>
      <c r="U329" s="60" t="n"/>
      <c r="V329" s="60">
        <f>
IF(P329="Видео",
"цифровой постер/ролик",
IF(ISNUMBER(MATCH(Q329,{"короб световой","короб световой | лайтбокс","короб световой | кристалайт","лайтбокс","лайт бокс","кристалайт","LB","lightbox"},)),
"бэклит",
IF(P329="Брендирование/оклейка",
"перфарированная пленка/самоклейка",
IF(P329="Экспонирование",
"под запрос",
IF(P329="Подвес",
"баннер/ткань",
"")))))</f>
        <v/>
      </c>
      <c r="W329" s="59" t="n"/>
      <c r="X329" s="59" t="n"/>
      <c r="Y329" s="59" t="n"/>
      <c r="Z329" s="61" t="n"/>
      <c r="AA329" s="61" t="n"/>
      <c r="AB329" s="61">
        <f>IF(BL329&gt;0,Z329,0)</f>
        <v/>
      </c>
      <c r="AC329" s="59" t="n"/>
      <c r="AD329" s="59" t="n"/>
      <c r="AE329" s="59" t="n"/>
      <c r="AF329" s="59" t="n"/>
      <c r="AG329" s="59" t="n"/>
      <c r="AH329" s="59" t="n"/>
      <c r="AI329" s="59" t="n"/>
      <c r="AJ329" s="59" t="n"/>
      <c r="AK329" s="59" t="n"/>
      <c r="AL329" s="62">
        <f>IFERROR(IF(OR(R329="статический",R329="динамический",R329="нестандартный",R329="",R329=""),"-",IF(AND(AH329="-",AI329="-"),"-",AK329*3600/AH329*AI329)),"-")</f>
        <v/>
      </c>
      <c r="AM329" s="62">
        <f>IFERROR(IF(OR(R329="статический",R329="динамический",R329="",R329="", R329="BTL",R329="нестандартный"),"-",AG329*AI329*AL329/60),"-")</f>
        <v/>
      </c>
      <c r="AN329" s="63">
        <f>IFERROR(IF(AH329="","-",AG329*AI329/AH329),"-")</f>
        <v/>
      </c>
      <c r="AO329" s="59">
        <f>IFERROR(IF(OR($R329="статический",$R329="динамический",$R329="",$R329="",$R329="BTL",$R329="нестандартный"),"-",$AL329*$AY329),"-")</f>
        <v/>
      </c>
      <c r="AP329" s="62">
        <f>IFERROR(IF(OR($R329="статический",$R329="динамический",$R329="",$R329="",$R329="BTL",$R329="нестандартный"),"-",$AM329*AY329),"-")</f>
        <v/>
      </c>
      <c r="AQ329" s="64" t="n"/>
      <c r="AR329" s="61" t="n"/>
      <c r="AS329" s="61" t="n"/>
      <c r="AT329" s="61" t="n"/>
      <c r="AU329" s="65" t="n"/>
      <c r="AV329" s="124">
        <f>IFERROR(DR329/AT329*1000,"n/a")</f>
        <v/>
      </c>
      <c r="AW329" s="67" t="n"/>
      <c r="AX329" s="67" t="n"/>
      <c r="AY329" s="43">
        <f>IFERROR(IF(OR($AW329="",$AX329=""),"",_xlfn.DAYS($AX329+1,$AW329)),"")</f>
        <v/>
      </c>
      <c r="AZ329" s="68">
        <f t="array" ref="AZ329">
_xlfn.LET(_xlpm.COEFF,
IF($AW329+$AX329=0,0,IF(MAX(MIN($AX329,EOMONTH(AZ$15,0))-MAX($AW329,AZ$15)+1,)&gt;0,1,0)),
_xlfn.IFS(
$ES329="LisChannel",
_xlpm.COEFF*
INDEX({1;1;1.2;1.2;1;1;1;1;1.2;1.2;1.2;1.2},
MATCH(MONTH(AZ$15),
{1,2,3,4,5,6,7,8,9,10,11,12})),
CONCATENATE($ES329," ",$L329)="RussOutdoor метро",
_xlpm.COEFF*
INDEX({0.8;0.9;1.1;1.1;1;1;1;1;1.1;1.1;1.1;1.1},
MATCH(MONTH(AZ$15),
{1,2,3,4,5,6,7,8,9,10,11,12})),
$ES329&lt;&gt;"LisChannel",
_xlpm.COEFF,
$ES329&lt;&gt;"RussOutdoor",
_xlpm.COEFF))</f>
        <v/>
      </c>
      <c r="BA329" s="68">
        <f t="array" ref="BA329">
_xlfn.LET(_xlpm.COEFF,
IF($AW329+$AX329=0,0,IF(MAX(MIN($AX329,EOMONTH(BA$15,0))-MAX($AW329,BA$15)+1,)&gt;0,1,0)),
_xlfn.IFS(
$ES329="LisChannel",
_xlpm.COEFF*
INDEX({1;1;1.2;1.2;1;1;1;1;1.2;1.2;1.2;1.2},
MATCH(MONTH(BA$15),
{1,2,3,4,5,6,7,8,9,10,11,12})),
CONCATENATE($ES329," ",$L329)="RussOutdoor метро",
_xlpm.COEFF*
INDEX({0.8;0.9;1.1;1.1;1;1;1;1;1.1;1.1;1.1;1.1},
MATCH(MONTH(BA$15),
{1,2,3,4,5,6,7,8,9,10,11,12})),
$ES329&lt;&gt;"LisChannel",
_xlpm.COEFF,
$ES329&lt;&gt;"RussOutdoor",
_xlpm.COEFF))</f>
        <v/>
      </c>
      <c r="BB329" s="68">
        <f t="array" ref="BB329">
_xlfn.LET(_xlpm.COEFF,
IF($AW329+$AX329=0,0,IF(MAX(MIN($AX329,EOMONTH(BB$15,0))-MAX($AW329,BB$15)+1,)&gt;0,1,0)),
_xlfn.IFS(
$ES329="LisChannel",
_xlpm.COEFF*
INDEX({1;1;1.2;1.2;1;1;1;1;1.2;1.2;1.2;1.2},
MATCH(MONTH(BB$15),
{1,2,3,4,5,6,7,8,9,10,11,12})),
CONCATENATE($ES329," ",$L329)="RussOutdoor метро",
_xlpm.COEFF*
INDEX({0.8;0.9;1.1;1.1;1;1;1;1;1.1;1.1;1.1;1.1},
MATCH(MONTH(BB$15),
{1,2,3,4,5,6,7,8,9,10,11,12})),
$ES329&lt;&gt;"LisChannel",
_xlpm.COEFF,
$ES329&lt;&gt;"RussOutdoor",
_xlpm.COEFF))</f>
        <v/>
      </c>
      <c r="BC329" s="68">
        <f t="array" ref="BC329">
_xlfn.LET(_xlpm.COEFF,
IF($AW329+$AX329=0,0,IF(MAX(MIN($AX329,EOMONTH(BC$15,0))-MAX($AW329,BC$15)+1,)&gt;0,1,0)),
_xlfn.IFS(
$ES329="LisChannel",
_xlpm.COEFF*
INDEX({1;1;1.2;1.2;1;1;1;1;1.2;1.2;1.2;1.2},
MATCH(MONTH(BC$15),
{1,2,3,4,5,6,7,8,9,10,11,12})),
CONCATENATE($ES329," ",$L329)="RussOutdoor метро",
_xlpm.COEFF*
INDEX({0.8;0.9;1.1;1.1;1;1;1;1;1.1;1.1;1.1;1.1},
MATCH(MONTH(BC$15),
{1,2,3,4,5,6,7,8,9,10,11,12})),
$ES329&lt;&gt;"LisChannel",
_xlpm.COEFF,
$ES329&lt;&gt;"RussOutdoor",
_xlpm.COEFF))</f>
        <v/>
      </c>
      <c r="BD329" s="68">
        <f t="array" ref="BD329">
_xlfn.LET(_xlpm.COEFF,
IF($AW329+$AX329=0,0,IF(MAX(MIN($AX329,EOMONTH(BD$15,0))-MAX($AW329,BD$15)+1,)&gt;0,1,0)),
_xlfn.IFS(
$ES329="LisChannel",
_xlpm.COEFF*
INDEX({1;1;1.2;1.2;1;1;1;1;1.2;1.2;1.2;1.2},
MATCH(MONTH(BD$15),
{1,2,3,4,5,6,7,8,9,10,11,12})),
CONCATENATE($ES329," ",$L329)="RussOutdoor метро",
_xlpm.COEFF*
INDEX({0.8;0.9;1.1;1.1;1;1;1;1;1.1;1.1;1.1;1.1},
MATCH(MONTH(BD$15),
{1,2,3,4,5,6,7,8,9,10,11,12})),
$ES329&lt;&gt;"LisChannel",
_xlpm.COEFF,
$ES329&lt;&gt;"RussOutdoor",
_xlpm.COEFF))</f>
        <v/>
      </c>
      <c r="BE329" s="68">
        <f t="array" ref="BE329">
_xlfn.LET(_xlpm.COEFF,
IF($AW329+$AX329=0,0,IF(MAX(MIN($AX329,EOMONTH(BE$15,0))-MAX($AW329,BE$15)+1,)&gt;0,1,0)),
_xlfn.IFS(
$ES329="LisChannel",
_xlpm.COEFF*
INDEX({1;1;1.2;1.2;1;1;1;1;1.2;1.2;1.2;1.2},
MATCH(MONTH(BE$15),
{1,2,3,4,5,6,7,8,9,10,11,12})),
CONCATENATE($ES329," ",$L329)="RussOutdoor метро",
_xlpm.COEFF*
INDEX({0.8;0.9;1.1;1.1;1;1;1;1;1.1;1.1;1.1;1.1},
MATCH(MONTH(BE$15),
{1,2,3,4,5,6,7,8,9,10,11,12})),
$ES329&lt;&gt;"LisChannel",
_xlpm.COEFF,
$ES329&lt;&gt;"RussOutdoor",
_xlpm.COEFF))</f>
        <v/>
      </c>
      <c r="BF329" s="68">
        <f t="array" ref="BF329">
_xlfn.LET(_xlpm.COEFF,
IF($AW329+$AX329=0,0,IF(MAX(MIN($AX329,EOMONTH(BF$15,0))-MAX($AW329,BF$15)+1,)&gt;0,1,0)),
_xlfn.IFS(
$ES329="LisChannel",
_xlpm.COEFF*
INDEX({1;1;1.2;1.2;1;1;1;1;1.2;1.2;1.2;1.2},
MATCH(MONTH(BF$15),
{1,2,3,4,5,6,7,8,9,10,11,12})),
CONCATENATE($ES329," ",$L329)="RussOutdoor метро",
_xlpm.COEFF*
INDEX({0.8;0.9;1.1;1.1;1;1;1;1;1.1;1.1;1.1;1.1},
MATCH(MONTH(BF$15),
{1,2,3,4,5,6,7,8,9,10,11,12})),
$ES329&lt;&gt;"LisChannel",
_xlpm.COEFF,
$ES329&lt;&gt;"RussOutdoor",
_xlpm.COEFF))</f>
        <v/>
      </c>
      <c r="BG329" s="68">
        <f t="array" ref="BG329">
_xlfn.LET(_xlpm.COEFF,
IF($AW329+$AX329=0,0,IF(MAX(MIN($AX329,EOMONTH(BG$15,0))-MAX($AW329,BG$15)+1,)&gt;0,1,0)),
_xlfn.IFS(
$ES329="LisChannel",
_xlpm.COEFF*
INDEX({1;1;1.2;1.2;1;1;1;1;1.2;1.2;1.2;1.2},
MATCH(MONTH(BG$15),
{1,2,3,4,5,6,7,8,9,10,11,12})),
CONCATENATE($ES329," ",$L329)="RussOutdoor метро",
_xlpm.COEFF*
INDEX({0.8;0.9;1.1;1.1;1;1;1;1;1.1;1.1;1.1;1.1},
MATCH(MONTH(BG$15),
{1,2,3,4,5,6,7,8,9,10,11,12})),
$ES329&lt;&gt;"LisChannel",
_xlpm.COEFF,
$ES329&lt;&gt;"RussOutdoor",
_xlpm.COEFF))</f>
        <v/>
      </c>
      <c r="BH329" s="68">
        <f t="array" ref="BH329">
_xlfn.LET(_xlpm.COEFF,
IF($AW329+$AX329=0,0,IF(MAX(MIN($AX329,EOMONTH(BH$15,0))-MAX($AW329,BH$15)+1,)&gt;0,1,0)),
_xlfn.IFS(
$ES329="LisChannel",
_xlpm.COEFF*
INDEX({1;1;1.2;1.2;1;1;1;1;1.2;1.2;1.2;1.2},
MATCH(MONTH(BH$15),
{1,2,3,4,5,6,7,8,9,10,11,12})),
CONCATENATE($ES329," ",$L329)="RussOutdoor метро",
_xlpm.COEFF*
INDEX({0.8;0.9;1.1;1.1;1;1;1;1;1.1;1.1;1.1;1.1},
MATCH(MONTH(BH$15),
{1,2,3,4,5,6,7,8,9,10,11,12})),
$ES329&lt;&gt;"LisChannel",
_xlpm.COEFF,
$ES329&lt;&gt;"RussOutdoor",
_xlpm.COEFF))</f>
        <v/>
      </c>
      <c r="BI329" s="68">
        <f t="array" ref="BI329">
_xlfn.LET(_xlpm.COEFF,
IF($AW329+$AX329=0,0,IF(MAX(MIN($AX329,EOMONTH(BI$15,0))-MAX($AW329,BI$15)+1,)&gt;0,1,0)),
_xlfn.IFS(
$ES329="LisChannel",
_xlpm.COEFF*
INDEX({1;1;1.2;1.2;1;1;1;1;1.2;1.2;1.2;1.2},
MATCH(MONTH(BI$15),
{1,2,3,4,5,6,7,8,9,10,11,12})),
CONCATENATE($ES329," ",$L329)="RussOutdoor метро",
_xlpm.COEFF*
INDEX({0.8;0.9;1.1;1.1;1;1;1;1;1.1;1.1;1.1;1.1},
MATCH(MONTH(BI$15),
{1,2,3,4,5,6,7,8,9,10,11,12})),
$ES329&lt;&gt;"LisChannel",
_xlpm.COEFF,
$ES329&lt;&gt;"RussOutdoor",
_xlpm.COEFF))</f>
        <v/>
      </c>
      <c r="BJ329" s="68">
        <f t="array" ref="BJ329">
_xlfn.LET(_xlpm.COEFF,
IF($AW329+$AX329=0,0,IF(MAX(MIN($AX329,EOMONTH(BJ$15,0))-MAX($AW329,BJ$15)+1,)&gt;0,1,0)),
_xlfn.IFS(
$ES329="LisChannel",
_xlpm.COEFF*
INDEX({1;1;1.2;1.2;1;1;1;1;1.2;1.2;1.2;1.2},
MATCH(MONTH(BJ$15),
{1,2,3,4,5,6,7,8,9,10,11,12})),
CONCATENATE($ES329," ",$L329)="RussOutdoor метро",
_xlpm.COEFF*
INDEX({0.8;0.9;1.1;1.1;1;1;1;1;1.1;1.1;1.1;1.1},
MATCH(MONTH(BJ$15),
{1,2,3,4,5,6,7,8,9,10,11,12})),
$ES329&lt;&gt;"LisChannel",
_xlpm.COEFF,
$ES329&lt;&gt;"RussOutdoor",
_xlpm.COEFF))</f>
        <v/>
      </c>
      <c r="BK329" s="68">
        <f t="array" ref="BK329">
_xlfn.LET(_xlpm.COEFF,
IF($AW329+$AX329=0,0,IF(MAX(MIN($AX329,EOMONTH(BK$15,0))-MAX($AW329,BK$15)+1,)&gt;0,1,0)),
_xlfn.IFS(
$ES329="LisChannel",
_xlpm.COEFF*
INDEX({1;1;1.2;1.2;1;1;1;1;1.2;1.2;1.2;1.2},
MATCH(MONTH(BK$15),
{1,2,3,4,5,6,7,8,9,10,11,12})),
CONCATENATE($ES329," ",$L329)="RussOutdoor метро",
_xlpm.COEFF*
INDEX({0.8;0.9;1.1;1.1;1;1;1;1;1.1;1.1;1.1;1.1},
MATCH(MONTH(BK$15),
{1,2,3,4,5,6,7,8,9,10,11,12})),
$ES329&lt;&gt;"LisChannel",
_xlpm.COEFF,
$ES329&lt;&gt;"RussOutdoor",
_xlpm.COEFF))</f>
        <v/>
      </c>
      <c r="BL329" s="62">
        <f>COUNTIFS($AZ329:$BK329,"&gt;0")</f>
        <v/>
      </c>
      <c r="BM329" s="65" t="n"/>
      <c r="BN329" s="125">
        <f>$DJ329</f>
        <v/>
      </c>
      <c r="BO329" s="63">
        <f>$DQ329</f>
        <v/>
      </c>
      <c r="BP329" s="125">
        <f>
IFERROR(
IF($BL329=0,0,
$BN329*(1-$BO329)),
0)</f>
        <v/>
      </c>
      <c r="BQ329" s="125">
        <f t="array" ref="BQ329">
IFERROR(
_xlfn.IFS(
$DH329="день_1",
$BP329*$BL329/($AX329-$AW329+1)*AZ329*(DAY(EOMONTH(AZ$15,0))),
$DH329="день_2",
$BP329/30*MAX(MIN($AX329,EOMONTH(AZ$15,0))-MAX($AW329,AZ$15)+1,),
$DH329="раб.день",
$BP329/30*(IFERROR(
_xlfn.LET(_xlpm.VD,
CHOOSE(
{1;2;3;4;5;6;7;8;9;10;11;12;13;14;15;16;17;18},
45658,45659,45660,45661,45662,45663,45664,45665,45711,45724,45778,45779,45785,45786,45820,45821,45965,46022),
_xlfn.LET(_xlpm.DD,
MAX(MIN($AX329,EOMONTH(AZ$15,0))-MAX($AW329,AZ$15),),
_xlfn.IFS(
AND(MONTH($AW329)=MONTH(AZ$15),MONTH($AX329)&lt;&gt;MONTH(AZ$15)),
NETWORKDAYS.INTL($AW329,$AW329+_xlpm.DD,1,_xlpm.VD),
AND(MONTH($AW329)&lt;&gt;MONTH(AZ$15),MONTH($AX329)=MONTH(AZ$15)),
NETWORKDAYS.INTL(($AX329)-_xlpm.DD,$AX329,1,_xlpm.VD),
AND(MONTH($AW329)&lt;MONTH(AZ$15),MONTH($AX329)&gt;MONTH(AZ$15)),
NETWORKDAYS.INTL((EOMONTH(AZ$15-1,1))-_xlpm.DD,EOMONTH(AZ$15-1,1),1,_xlpm.VD),
AND(MONTH($AW329)=MONTH(AZ$15),MONTH($AX329)=MONTH(AZ$15)),
NETWORKDAYS.INTL($AW329,$AX329,1,_xlpm.VD)))),0)),
$DH329="месяц",
$BP329*AZ329,
$DH329="неделя",
$BP329*AZ329/7*(ROUNDUP((DAY(EOMONTH(AZ$15,0)))/4,0))),
0)</f>
        <v/>
      </c>
      <c r="BR329" s="125">
        <f t="array" ref="BR329">
IFERROR(
_xlfn.IFS(
$DH329="день_1",
$BP329*$BL329/($AX329-$AW329+1)*BA329*(DAY(EOMONTH(BA$15,0))),
$DH329="день_2",
$BP329/30*MAX(MIN($AX329,EOMONTH(BA$15,0))-MAX($AW329,BA$15)+1,),
$DH329="раб.день",
$BP329/30*(IFERROR(
_xlfn.LET(_xlpm.VD,
CHOOSE(
{1;2;3;4;5;6;7;8;9;10;11;12;13;14;15;16;17;18},
45658,45659,45660,45661,45662,45663,45664,45665,45711,45724,45778,45779,45785,45786,45820,45821,45965,46022),
_xlfn.LET(_xlpm.DD,
MAX(MIN($AX329,EOMONTH(BA$15,0))-MAX($AW329,BA$15),),
_xlfn.IFS(
AND(MONTH($AW329)=MONTH(BA$15),MONTH($AX329)&lt;&gt;MONTH(BA$15)),
NETWORKDAYS.INTL($AW329,$AW329+_xlpm.DD,1,_xlpm.VD),
AND(MONTH($AW329)&lt;&gt;MONTH(BA$15),MONTH($AX329)=MONTH(BA$15)),
NETWORKDAYS.INTL(($AX329)-_xlpm.DD,$AX329,1,_xlpm.VD),
AND(MONTH($AW329)&lt;MONTH(BA$15),MONTH($AX329)&gt;MONTH(BA$15)),
NETWORKDAYS.INTL((EOMONTH(BA$15-1,1))-_xlpm.DD,EOMONTH(BA$15-1,1),1,_xlpm.VD),
AND(MONTH($AW329)=MONTH(BA$15),MONTH($AX329)=MONTH(BA$15)),
NETWORKDAYS.INTL($AW329,$AX329,1,_xlpm.VD)))),0)),
$DH329="месяц",
$BP329*BA329,
$DH329="неделя",
$BP329*BA329/7*(ROUNDUP((DAY(EOMONTH(BA$15,0)))/4,0))),
0)</f>
        <v/>
      </c>
      <c r="BS329" s="125">
        <f t="array" ref="BS329">
IFERROR(
_xlfn.IFS(
$DH329="день_1",
$BP329*$BL329/($AX329-$AW329+1)*BB329*(DAY(EOMONTH(BB$15,0))),
$DH329="день_2",
$BP329/30*MAX(MIN($AX329,EOMONTH(BB$15,0))-MAX($AW329,BB$15)+1,),
$DH329="раб.день",
$BP329/30*(IFERROR(
_xlfn.LET(_xlpm.VD,
CHOOSE(
{1;2;3;4;5;6;7;8;9;10;11;12;13;14;15;16;17;18},
45658,45659,45660,45661,45662,45663,45664,45665,45711,45724,45778,45779,45785,45786,45820,45821,45965,46022),
_xlfn.LET(_xlpm.DD,
MAX(MIN($AX329,EOMONTH(BB$15,0))-MAX($AW329,BB$15),),
_xlfn.IFS(
AND(MONTH($AW329)=MONTH(BB$15),MONTH($AX329)&lt;&gt;MONTH(BB$15)),
NETWORKDAYS.INTL($AW329,$AW329+_xlpm.DD,1,_xlpm.VD),
AND(MONTH($AW329)&lt;&gt;MONTH(BB$15),MONTH($AX329)=MONTH(BB$15)),
NETWORKDAYS.INTL(($AX329)-_xlpm.DD,$AX329,1,_xlpm.VD),
AND(MONTH($AW329)&lt;MONTH(BB$15),MONTH($AX329)&gt;MONTH(BB$15)),
NETWORKDAYS.INTL((EOMONTH(BB$15-1,1))-_xlpm.DD,EOMONTH(BB$15-1,1),1,_xlpm.VD),
AND(MONTH($AW329)=MONTH(BB$15),MONTH($AX329)=MONTH(BB$15)),
NETWORKDAYS.INTL($AW329,$AX329,1,_xlpm.VD)))),0)),
$DH329="месяц",
$BP329*BB329,
$DH329="неделя",
$BP329*BB329/7*(ROUNDUP((DAY(EOMONTH(BB$15,0)))/4,0))),
0)</f>
        <v/>
      </c>
      <c r="BT329" s="125">
        <f t="array" ref="BT329">
IFERROR(
_xlfn.IFS(
$DH329="день_1",
$BP329*$BL329/($AX329-$AW329+1)*BC329*(DAY(EOMONTH(BC$15,0))),
$DH329="день_2",
$BP329/30*MAX(MIN($AX329,EOMONTH(BC$15,0))-MAX($AW329,BC$15)+1,),
$DH329="раб.день",
$BP329/30*(IFERROR(
_xlfn.LET(_xlpm.VD,
CHOOSE(
{1;2;3;4;5;6;7;8;9;10;11;12;13;14;15;16;17;18},
45658,45659,45660,45661,45662,45663,45664,45665,45711,45724,45778,45779,45785,45786,45820,45821,45965,46022),
_xlfn.LET(_xlpm.DD,
MAX(MIN($AX329,EOMONTH(BC$15,0))-MAX($AW329,BC$15),),
_xlfn.IFS(
AND(MONTH($AW329)=MONTH(BC$15),MONTH($AX329)&lt;&gt;MONTH(BC$15)),
NETWORKDAYS.INTL($AW329,$AW329+_xlpm.DD,1,_xlpm.VD),
AND(MONTH($AW329)&lt;&gt;MONTH(BC$15),MONTH($AX329)=MONTH(BC$15)),
NETWORKDAYS.INTL(($AX329)-_xlpm.DD,$AX329,1,_xlpm.VD),
AND(MONTH($AW329)&lt;MONTH(BC$15),MONTH($AX329)&gt;MONTH(BC$15)),
NETWORKDAYS.INTL((EOMONTH(BC$15-1,1))-_xlpm.DD,EOMONTH(BC$15-1,1),1,_xlpm.VD),
AND(MONTH($AW329)=MONTH(BC$15),MONTH($AX329)=MONTH(BC$15)),
NETWORKDAYS.INTL($AW329,$AX329,1,_xlpm.VD)))),0)),
$DH329="месяц",
$BP329*BC329,
$DH329="неделя",
$BP329*BC329/7*(ROUNDUP((DAY(EOMONTH(BC$15,0)))/4,0))),
0)</f>
        <v/>
      </c>
      <c r="BU329" s="125">
        <f t="array" ref="BU329">
IFERROR(
_xlfn.IFS(
$DH329="день_1",
$BP329*$BL329/($AX329-$AW329+1)*BD329*(DAY(EOMONTH(BD$15,0))),
$DH329="день_2",
$BP329/30*MAX(MIN($AX329,EOMONTH(BD$15,0))-MAX($AW329,BD$15)+1,),
$DH329="раб.день",
$BP329/30*(IFERROR(
_xlfn.LET(_xlpm.VD,
CHOOSE(
{1;2;3;4;5;6;7;8;9;10;11;12;13;14;15;16;17;18},
45658,45659,45660,45661,45662,45663,45664,45665,45711,45724,45778,45779,45785,45786,45820,45821,45965,46022),
_xlfn.LET(_xlpm.DD,
MAX(MIN($AX329,EOMONTH(BD$15,0))-MAX($AW329,BD$15),),
_xlfn.IFS(
AND(MONTH($AW329)=MONTH(BD$15),MONTH($AX329)&lt;&gt;MONTH(BD$15)),
NETWORKDAYS.INTL($AW329,$AW329+_xlpm.DD,1,_xlpm.VD),
AND(MONTH($AW329)&lt;&gt;MONTH(BD$15),MONTH($AX329)=MONTH(BD$15)),
NETWORKDAYS.INTL(($AX329)-_xlpm.DD,$AX329,1,_xlpm.VD),
AND(MONTH($AW329)&lt;MONTH(BD$15),MONTH($AX329)&gt;MONTH(BD$15)),
NETWORKDAYS.INTL((EOMONTH(BD$15-1,1))-_xlpm.DD,EOMONTH(BD$15-1,1),1,_xlpm.VD),
AND(MONTH($AW329)=MONTH(BD$15),MONTH($AX329)=MONTH(BD$15)),
NETWORKDAYS.INTL($AW329,$AX329,1,_xlpm.VD)))),0)),
$DH329="месяц",
$BP329*BD329,
$DH329="неделя",
$BP329*BD329/7*(ROUNDUP((DAY(EOMONTH(BD$15,0)))/4,0))),
0)</f>
        <v/>
      </c>
      <c r="BV329" s="125">
        <f t="array" ref="BV329">
IFERROR(
_xlfn.IFS(
$DH329="день_1",
$BP329*$BL329/($AX329-$AW329+1)*BE329*(DAY(EOMONTH(BE$15,0))),
$DH329="день_2",
$BP329/30*MAX(MIN($AX329,EOMONTH(BE$15,0))-MAX($AW329,BE$15)+1,),
$DH329="раб.день",
$BP329/30*(IFERROR(
_xlfn.LET(_xlpm.VD,
CHOOSE(
{1;2;3;4;5;6;7;8;9;10;11;12;13;14;15;16;17;18},
45658,45659,45660,45661,45662,45663,45664,45665,45711,45724,45778,45779,45785,45786,45820,45821,45965,46022),
_xlfn.LET(_xlpm.DD,
MAX(MIN($AX329,EOMONTH(BE$15,0))-MAX($AW329,BE$15),),
_xlfn.IFS(
AND(MONTH($AW329)=MONTH(BE$15),MONTH($AX329)&lt;&gt;MONTH(BE$15)),
NETWORKDAYS.INTL($AW329,$AW329+_xlpm.DD,1,_xlpm.VD),
AND(MONTH($AW329)&lt;&gt;MONTH(BE$15),MONTH($AX329)=MONTH(BE$15)),
NETWORKDAYS.INTL(($AX329)-_xlpm.DD,$AX329,1,_xlpm.VD),
AND(MONTH($AW329)&lt;MONTH(BE$15),MONTH($AX329)&gt;MONTH(BE$15)),
NETWORKDAYS.INTL((EOMONTH(BE$15-1,1))-_xlpm.DD,EOMONTH(BE$15-1,1),1,_xlpm.VD),
AND(MONTH($AW329)=MONTH(BE$15),MONTH($AX329)=MONTH(BE$15)),
NETWORKDAYS.INTL($AW329,$AX329,1,_xlpm.VD)))),0)),
$DH329="месяц",
$BP329*BE329,
$DH329="неделя",
$BP329*BE329/7*(ROUNDUP((DAY(EOMONTH(BE$15,0)))/4,0))),
0)</f>
        <v/>
      </c>
      <c r="BW329" s="125">
        <f t="array" ref="BW329">
IFERROR(
_xlfn.IFS(
$DH329="день_1",
$BP329*$BL329/($AX329-$AW329+1)*BF329*(DAY(EOMONTH(BF$15,0))),
$DH329="день_2",
$BP329/30*MAX(MIN($AX329,EOMONTH(BF$15,0))-MAX($AW329,BF$15)+1,),
$DH329="раб.день",
$BP329/30*(IFERROR(
_xlfn.LET(_xlpm.VD,
CHOOSE(
{1;2;3;4;5;6;7;8;9;10;11;12;13;14;15;16;17;18},
45658,45659,45660,45661,45662,45663,45664,45665,45711,45724,45778,45779,45785,45786,45820,45821,45965,46022),
_xlfn.LET(_xlpm.DD,
MAX(MIN($AX329,EOMONTH(BF$15,0))-MAX($AW329,BF$15),),
_xlfn.IFS(
AND(MONTH($AW329)=MONTH(BF$15),MONTH($AX329)&lt;&gt;MONTH(BF$15)),
NETWORKDAYS.INTL($AW329,$AW329+_xlpm.DD,1,_xlpm.VD),
AND(MONTH($AW329)&lt;&gt;MONTH(BF$15),MONTH($AX329)=MONTH(BF$15)),
NETWORKDAYS.INTL(($AX329)-_xlpm.DD,$AX329,1,_xlpm.VD),
AND(MONTH($AW329)&lt;MONTH(BF$15),MONTH($AX329)&gt;MONTH(BF$15)),
NETWORKDAYS.INTL((EOMONTH(BF$15-1,1))-_xlpm.DD,EOMONTH(BF$15-1,1),1,_xlpm.VD),
AND(MONTH($AW329)=MONTH(BF$15),MONTH($AX329)=MONTH(BF$15)),
NETWORKDAYS.INTL($AW329,$AX329,1,_xlpm.VD)))),0)),
$DH329="месяц",
$BP329*BF329,
$DH329="неделя",
$BP329*BF329/7*(ROUNDUP((DAY(EOMONTH(BF$15,0)))/4,0))),
0)</f>
        <v/>
      </c>
      <c r="BX329" s="125">
        <f t="array" ref="BX329">
IFERROR(
_xlfn.IFS(
$DH329="день_1",
$BP329*$BL329/($AX329-$AW329+1)*BG329*(DAY(EOMONTH(BG$15,0))),
$DH329="день_2",
$BP329/30*MAX(MIN($AX329,EOMONTH(BG$15,0))-MAX($AW329,BG$15)+1,),
$DH329="раб.день",
$BP329/30*(IFERROR(
_xlfn.LET(_xlpm.VD,
CHOOSE(
{1;2;3;4;5;6;7;8;9;10;11;12;13;14;15;16;17;18},
45658,45659,45660,45661,45662,45663,45664,45665,45711,45724,45778,45779,45785,45786,45820,45821,45965,46022),
_xlfn.LET(_xlpm.DD,
MAX(MIN($AX329,EOMONTH(BG$15,0))-MAX($AW329,BG$15),),
_xlfn.IFS(
AND(MONTH($AW329)=MONTH(BG$15),MONTH($AX329)&lt;&gt;MONTH(BG$15)),
NETWORKDAYS.INTL($AW329,$AW329+_xlpm.DD,1,_xlpm.VD),
AND(MONTH($AW329)&lt;&gt;MONTH(BG$15),MONTH($AX329)=MONTH(BG$15)),
NETWORKDAYS.INTL(($AX329)-_xlpm.DD,$AX329,1,_xlpm.VD),
AND(MONTH($AW329)&lt;MONTH(BG$15),MONTH($AX329)&gt;MONTH(BG$15)),
NETWORKDAYS.INTL((EOMONTH(BG$15-1,1))-_xlpm.DD,EOMONTH(BG$15-1,1),1,_xlpm.VD),
AND(MONTH($AW329)=MONTH(BG$15),MONTH($AX329)=MONTH(BG$15)),
NETWORKDAYS.INTL($AW329,$AX329,1,_xlpm.VD)))),0)),
$DH329="месяц",
$BP329*BG329,
$DH329="неделя",
$BP329*BG329/7*(ROUNDUP((DAY(EOMONTH(BG$15,0)))/4,0))),
0)</f>
        <v/>
      </c>
      <c r="BY329" s="125">
        <f t="array" ref="BY329">
IFERROR(
_xlfn.IFS(
$DH329="день_1",
$BP329*$BL329/($AX329-$AW329+1)*BH329*(DAY(EOMONTH(BH$15,0))),
$DH329="день_2",
$BP329/30*MAX(MIN($AX329,EOMONTH(BH$15,0))-MAX($AW329,BH$15)+1,),
$DH329="раб.день",
$BP329/30*(IFERROR(
_xlfn.LET(_xlpm.VD,
CHOOSE(
{1;2;3;4;5;6;7;8;9;10;11;12;13;14;15;16;17;18},
45658,45659,45660,45661,45662,45663,45664,45665,45711,45724,45778,45779,45785,45786,45820,45821,45965,46022),
_xlfn.LET(_xlpm.DD,
MAX(MIN($AX329,EOMONTH(BH$15,0))-MAX($AW329,BH$15),),
_xlfn.IFS(
AND(MONTH($AW329)=MONTH(BH$15),MONTH($AX329)&lt;&gt;MONTH(BH$15)),
NETWORKDAYS.INTL($AW329,$AW329+_xlpm.DD,1,_xlpm.VD),
AND(MONTH($AW329)&lt;&gt;MONTH(BH$15),MONTH($AX329)=MONTH(BH$15)),
NETWORKDAYS.INTL(($AX329)-_xlpm.DD,$AX329,1,_xlpm.VD),
AND(MONTH($AW329)&lt;MONTH(BH$15),MONTH($AX329)&gt;MONTH(BH$15)),
NETWORKDAYS.INTL((EOMONTH(BH$15-1,1))-_xlpm.DD,EOMONTH(BH$15-1,1),1,_xlpm.VD),
AND(MONTH($AW329)=MONTH(BH$15),MONTH($AX329)=MONTH(BH$15)),
NETWORKDAYS.INTL($AW329,$AX329,1,_xlpm.VD)))),0)),
$DH329="месяц",
$BP329*BH329,
$DH329="неделя",
$BP329*BH329/7*(ROUNDUP((DAY(EOMONTH(BH$15,0)))/4,0))),
0)</f>
        <v/>
      </c>
      <c r="BZ329" s="125">
        <f t="array" ref="BZ329">
IFERROR(
_xlfn.IFS(
$DH329="день_1",
$BP329*$BL329/($AX329-$AW329+1)*BI329*(DAY(EOMONTH(BI$15,0))),
$DH329="день_2",
$BP329/30*MAX(MIN($AX329,EOMONTH(BI$15,0))-MAX($AW329,BI$15)+1,),
$DH329="раб.день",
$BP329/30*(IFERROR(
_xlfn.LET(_xlpm.VD,
CHOOSE(
{1;2;3;4;5;6;7;8;9;10;11;12;13;14;15;16;17;18},
45658,45659,45660,45661,45662,45663,45664,45665,45711,45724,45778,45779,45785,45786,45820,45821,45965,46022),
_xlfn.LET(_xlpm.DD,
MAX(MIN($AX329,EOMONTH(BI$15,0))-MAX($AW329,BI$15),),
_xlfn.IFS(
AND(MONTH($AW329)=MONTH(BI$15),MONTH($AX329)&lt;&gt;MONTH(BI$15)),
NETWORKDAYS.INTL($AW329,$AW329+_xlpm.DD,1,_xlpm.VD),
AND(MONTH($AW329)&lt;&gt;MONTH(BI$15),MONTH($AX329)=MONTH(BI$15)),
NETWORKDAYS.INTL(($AX329)-_xlpm.DD,$AX329,1,_xlpm.VD),
AND(MONTH($AW329)&lt;MONTH(BI$15),MONTH($AX329)&gt;MONTH(BI$15)),
NETWORKDAYS.INTL((EOMONTH(BI$15-1,1))-_xlpm.DD,EOMONTH(BI$15-1,1),1,_xlpm.VD),
AND(MONTH($AW329)=MONTH(BI$15),MONTH($AX329)=MONTH(BI$15)),
NETWORKDAYS.INTL($AW329,$AX329,1,_xlpm.VD)))),0)),
$DH329="месяц",
$BP329*BI329,
$DH329="неделя",
$BP329*BI329/7*(ROUNDUP((DAY(EOMONTH(BI$15,0)))/4,0))),
0)</f>
        <v/>
      </c>
      <c r="CA329" s="125">
        <f t="array" ref="CA329">
IFERROR(
_xlfn.IFS(
$DH329="день_1",
$BP329*$BL329/($AX329-$AW329+1)*BJ329*(DAY(EOMONTH(BJ$15,0))),
$DH329="день_2",
$BP329/30*MAX(MIN($AX329,EOMONTH(BJ$15,0))-MAX($AW329,BJ$15)+1,),
$DH329="раб.день",
$BP329/30*(IFERROR(
_xlfn.LET(_xlpm.VD,
CHOOSE(
{1;2;3;4;5;6;7;8;9;10;11;12;13;14;15;16;17;18},
45658,45659,45660,45661,45662,45663,45664,45665,45711,45724,45778,45779,45785,45786,45820,45821,45965,46022),
_xlfn.LET(_xlpm.DD,
MAX(MIN($AX329,EOMONTH(BJ$15,0))-MAX($AW329,BJ$15),),
_xlfn.IFS(
AND(MONTH($AW329)=MONTH(BJ$15),MONTH($AX329)&lt;&gt;MONTH(BJ$15)),
NETWORKDAYS.INTL($AW329,$AW329+_xlpm.DD,1,_xlpm.VD),
AND(MONTH($AW329)&lt;&gt;MONTH(BJ$15),MONTH($AX329)=MONTH(BJ$15)),
NETWORKDAYS.INTL(($AX329)-_xlpm.DD,$AX329,1,_xlpm.VD),
AND(MONTH($AW329)&lt;MONTH(BJ$15),MONTH($AX329)&gt;MONTH(BJ$15)),
NETWORKDAYS.INTL((EOMONTH(BJ$15-1,1))-_xlpm.DD,EOMONTH(BJ$15-1,1),1,_xlpm.VD),
AND(MONTH($AW329)=MONTH(BJ$15),MONTH($AX329)=MONTH(BJ$15)),
NETWORKDAYS.INTL($AW329,$AX329,1,_xlpm.VD)))),0)),
$DH329="месяц",
$BP329*BJ329,
$DH329="неделя",
$BP329*BJ329/7*(ROUNDUP((DAY(EOMONTH(BJ$15,0)))/4,0))),
0)</f>
        <v/>
      </c>
      <c r="CB329" s="125">
        <f t="array" ref="CB329">
IFERROR(
_xlfn.IFS(
$DH329="день_1",
$BP329*$BL329/($AX329-$AW329+1)*BK329*(DAY(EOMONTH(BK$15,0))),
$DH329="день_2",
$BP329/30*MAX(MIN($AX329,EOMONTH(BK$15,0))-MAX($AW329,BK$15)+1,),
$DH329="раб.день",
$BP329/30*(IFERROR(
_xlfn.LET(_xlpm.VD,
CHOOSE(
{1;2;3;4;5;6;7;8;9;10;11;12;13;14;15;16;17;18},
45658,45659,45660,45661,45662,45663,45664,45665,45711,45724,45778,45779,45785,45786,45820,45821,45965,46022),
_xlfn.LET(_xlpm.DD,
MAX(MIN($AX329,EOMONTH(BK$15,0))-MAX($AW329,BK$15),),
_xlfn.IFS(
AND(MONTH($AW329)=MONTH(BK$15),MONTH($AX329)&lt;&gt;MONTH(BK$15)),
NETWORKDAYS.INTL($AW329,$AW329+_xlpm.DD,1,_xlpm.VD),
AND(MONTH($AW329)&lt;&gt;MONTH(BK$15),MONTH($AX329)=MONTH(BK$15)),
NETWORKDAYS.INTL(($AX329)-_xlpm.DD,$AX329,1,_xlpm.VD),
AND(MONTH($AW329)&lt;MONTH(BK$15),MONTH($AX329)&gt;MONTH(BK$15)),
NETWORKDAYS.INTL((EOMONTH(BK$15-1,1))-_xlpm.DD,EOMONTH(BK$15-1,1),1,_xlpm.VD),
AND(MONTH($AW329)=MONTH(BK$15),MONTH($AX329)=MONTH(BK$15)),
NETWORKDAYS.INTL($AW329,$AX329,1,_xlpm.VD)))),0)),
$DH329="месяц",
$BP329*BK329,
$DH329="неделя",
$BP329*BK329/7*(ROUNDUP((DAY(EOMONTH(BK$15,0)))/4,0))),
0)</f>
        <v/>
      </c>
      <c r="CC329" s="125">
        <f>SUM($BQ329:$CB329)</f>
        <v/>
      </c>
      <c r="CD329" s="126">
        <f>SUM($EH329:$EH329)</f>
        <v/>
      </c>
      <c r="CE329" s="126">
        <f>$CD329*$AB329</f>
        <v/>
      </c>
      <c r="CF329" s="126">
        <f>SUM($EK329:$EK329)</f>
        <v/>
      </c>
      <c r="CG329" s="126">
        <f>$CF329*$AB329</f>
        <v/>
      </c>
      <c r="CH329" s="126">
        <f>SUM($CC329,$CE329,$CG329)</f>
        <v/>
      </c>
      <c r="CI329" s="126">
        <f>$CH329*(1+$CM329)</f>
        <v/>
      </c>
      <c r="CJ329" s="127" t="n">
        <v>0</v>
      </c>
      <c r="CK329" s="126">
        <f>SUM($CH329:$CH329)*(1+$CJ329)</f>
        <v/>
      </c>
      <c r="CL329" s="126">
        <f>SUM($CH329:$CH329)*(1+$CM329)</f>
        <v/>
      </c>
      <c r="CM329" s="59" t="inlineStr">
        <is>
          <t>20%</t>
        </is>
      </c>
      <c r="CN329" s="59" t="n"/>
      <c r="CO329" s="72" t="n"/>
      <c r="CP329" s="59" t="n"/>
      <c r="CQ329" s="73" t="n"/>
      <c r="CR329" s="73" t="n"/>
      <c r="CS329" s="73" t="n"/>
      <c r="CT329" s="72" t="n"/>
      <c r="CU329" s="79" t="inlineStr">
        <is>
          <t> </t>
        </is>
      </c>
      <c r="CV329" s="60" t="n"/>
      <c r="CW329" s="60" t="n"/>
      <c r="CX329" s="60" t="n"/>
      <c r="CY329" s="127">
        <f>IFERROR(($CC329-$EE329)/($EE329/(1-$DQ329)),0)</f>
        <v/>
      </c>
      <c r="CZ329" s="127">
        <f>IFERROR(1-$EI329/($CE329),0)</f>
        <v/>
      </c>
      <c r="DA329" s="127">
        <f>IFERROR(1-$EL329/($CG329),0)</f>
        <v/>
      </c>
      <c r="DB329" s="126">
        <f>ROUND(IFERROR(($CI329/(1+$CM329)-$EN329),0),2)</f>
        <v/>
      </c>
      <c r="DC329" s="128" t="n"/>
      <c r="DD329" s="125" t="n"/>
      <c r="DE329" s="75" t="n">
        <v>0</v>
      </c>
      <c r="DF329" s="128" t="n"/>
      <c r="DG329" s="125">
        <f>IF($DC329=0,0,$DD329*($DC329*100%-$DE329*$DF329))*SUM($AB329:$AB329)</f>
        <v/>
      </c>
      <c r="DH329" s="129" t="inlineStr">
        <is>
          <t>месяц</t>
        </is>
      </c>
      <c r="DI329" s="130">
        <f t="array" ref="DI329">IFERROR(
IF($ES329="LisChannel",
(ROUND(((INDEX({174.625;153.888888888889;130.972222222222},MATCH($AI329,{2;3;4}),0))*$AG329*$AI329),2)),0),0)</f>
        <v/>
      </c>
      <c r="DJ329" s="130">
        <f>
_xlfn.LET(_xlpm.X,
IFERROR(
IF($ES329="НовиковТВ",
(_xlfn.LET(_xlpm.NTV,
_xlfn.LET(_xlpm.MIN,350000,
IF(SUMIFS($DI:$DI,$ES:$ES,"НовиковТВ")&lt;=_xlpm.MIN,
(SUMIFS($DI:$DI,$ES:$ES,"НовиковТВ")/(COUNTIFS($ES:$ES,"НовиковТВ")))*_xlpm.MIN/SUMIFS($DI:$DI,$ES:$ES,"НовиковТВ"),
DI329)),
_xlpm.NTV+$DG329/(1-(1-(_xlpm.NTV)*(1-$DL329)*(1-$DM329)*(1-$DN329)*(1-$DO329)*(1-$DP329)/_xlpm.NTV))))/(1+$EP329),
$DI329+$DG329/(1-(1-($DI329)*(1-$DL329)*(1-$DM329)*(1-$DN329)*(1-$DO329)*(1-$DP329)/$DI329))),
0),
_xlpm.X*(1+$CM329)*(1+$CW329)-_xlpm.X*(1+$CM329)+_xlpm.X)</f>
        <v/>
      </c>
      <c r="DK329" s="125" t="inlineStr">
        <is>
          <t>послед.</t>
        </is>
      </c>
      <c r="DL329" s="63" t="n">
        <v>0</v>
      </c>
      <c r="DM329" s="63" t="n">
        <v>0</v>
      </c>
      <c r="DN329" s="63" t="n">
        <v>0</v>
      </c>
      <c r="DO329" s="63" t="n">
        <v>0</v>
      </c>
      <c r="DP329" s="63" t="n">
        <v>0</v>
      </c>
      <c r="DQ329" s="63">
        <f t="array" ref="DQ329">IFERROR(_xlfn.IFS(
$DK329="послед.",1-(1-$DL329)*(1-$DM329)*(1-$DN329)*(1-$DO329)*(1-$DP329),
$DK329="сумм.",$DL329+$DM329+$DN329+$DO329+$DP329),
0)</f>
        <v/>
      </c>
      <c r="DR329" s="125">
        <f t="array" ref="DR329">
IFERROR(
_xlfn.IFS(
$BL329=0,
0,
$BL329&gt;0,
_xlfn.IFS($DK329="послед.",
$DJ329*(1-$DL329)*(1-$DM329)*(1-$DN329)*(1-$DO329)*(1-$DP329),
$DK329="сумм.",
$DJ329*(1-($DL329+$DM329+$DN329+$DO329+$DP329)))),0)</f>
        <v/>
      </c>
      <c r="DS329" s="125">
        <f t="array" ref="DS329">
IFERROR(_xlfn.IFS(
$DH329="день_1",
$DR329*$BL329/($AX329-$AW329+1)*AZ329*(DAY(EOMONTH(AZ$15,0))),
$DH329="день_2",
$DR329/30*MAX(MIN($AX329,EOMONTH(AZ$15,0))-MAX($AW329,AZ$15)+1,),
$DH329="раб.день",
$DR329/30*(IFERROR(
_xlfn.LET(_xlpm.VD,
CHOOSE(
{1;2;3;4;5;6;7;8;9;10;11;12;13;14;15;16;17;18},
45658,45659,45660,45661,45662,45663,45664,45665,45711,45724,45778,45779,45785,45786,45820,45821,45965,46022),
_xlfn.LET(_xlpm.DD,
MAX(MIN($AX329,EOMONTH(AZ$15,0))-MAX($AW329,AZ$15),),
_xlfn.IFS(
AND(MONTH($AW329)=MONTH(AZ$15),MONTH($AX329)&lt;&gt;MONTH(AZ$15)),
NETWORKDAYS.INTL($AW329,$AW329+_xlpm.DD,1,_xlpm.VD),
AND(MONTH($AW329)&lt;&gt;MONTH(AZ$15),MONTH($AX329)=MONTH(AZ$15)),
NETWORKDAYS.INTL(($AX329)-_xlpm.DD,$AX329,1,_xlpm.VD),
AND(MONTH($AW329)&lt;MONTH(AZ$15),MONTH($AX329)&gt;MONTH(AZ$15)),
NETWORKDAYS.INTL((EOMONTH(AZ$15-1,1))-_xlpm.DD,EOMONTH(AZ$15-1,1),1,_xlpm.VD),
AND(MONTH($AW329)=MONTH(AZ$15),MONTH($AX329)=MONTH(AZ$15)),
NETWORKDAYS.INTL($AW329,$AX329,1,_xlpm.VD)))),0)),
$DH329="месяц",
$DR329*AZ329,
$DH329="неделя",
$DR329*AZ329/7*(ROUNDUP((DAY(EOMONTH(AZ$15,0)))/4,0))),
0)</f>
        <v/>
      </c>
      <c r="DT329" s="125">
        <f t="array" ref="DT329">
IFERROR(_xlfn.IFS(
$DH329="день_1",
$DR329*$BL329/($AX329-$AW329+1)*BA329*(DAY(EOMONTH(BA$15,0))),
$DH329="день_2",
$DR329/30*MAX(MIN($AX329,EOMONTH(BA$15,0))-MAX($AW329,BA$15)+1,),
$DH329="раб.день",
$DR329/30*(IFERROR(
_xlfn.LET(_xlpm.VD,
CHOOSE(
{1;2;3;4;5;6;7;8;9;10;11;12;13;14;15;16;17;18},
45658,45659,45660,45661,45662,45663,45664,45665,45711,45724,45778,45779,45785,45786,45820,45821,45965,46022),
_xlfn.LET(_xlpm.DD,
MAX(MIN($AX329,EOMONTH(BA$15,0))-MAX($AW329,BA$15),),
_xlfn.IFS(
AND(MONTH($AW329)=MONTH(BA$15),MONTH($AX329)&lt;&gt;MONTH(BA$15)),
NETWORKDAYS.INTL($AW329,$AW329+_xlpm.DD,1,_xlpm.VD),
AND(MONTH($AW329)&lt;&gt;MONTH(BA$15),MONTH($AX329)=MONTH(BA$15)),
NETWORKDAYS.INTL(($AX329)-_xlpm.DD,$AX329,1,_xlpm.VD),
AND(MONTH($AW329)&lt;MONTH(BA$15),MONTH($AX329)&gt;MONTH(BA$15)),
NETWORKDAYS.INTL((EOMONTH(BA$15-1,1))-_xlpm.DD,EOMONTH(BA$15-1,1),1,_xlpm.VD),
AND(MONTH($AW329)=MONTH(BA$15),MONTH($AX329)=MONTH(BA$15)),
NETWORKDAYS.INTL($AW329,$AX329,1,_xlpm.VD)))),0)),
$DH329="месяц",
$DR329*BA329,
$DH329="неделя",
$DR329*BA329/7*(ROUNDUP((DAY(EOMONTH(BA$15,0)))/4,0))),
0)</f>
        <v/>
      </c>
      <c r="DU329" s="125">
        <f t="array" ref="DU329">
IFERROR(_xlfn.IFS(
$DH329="день_1",
$DR329*$BL329/($AX329-$AW329+1)*BB329*(DAY(EOMONTH(BB$15,0))),
$DH329="день_2",
$DR329/30*MAX(MIN($AX329,EOMONTH(BB$15,0))-MAX($AW329,BB$15)+1,),
$DH329="раб.день",
$DR329/30*(IFERROR(
_xlfn.LET(_xlpm.VD,
CHOOSE(
{1;2;3;4;5;6;7;8;9;10;11;12;13;14;15;16;17;18},
45658,45659,45660,45661,45662,45663,45664,45665,45711,45724,45778,45779,45785,45786,45820,45821,45965,46022),
_xlfn.LET(_xlpm.DD,
MAX(MIN($AX329,EOMONTH(BB$15,0))-MAX($AW329,BB$15),),
_xlfn.IFS(
AND(MONTH($AW329)=MONTH(BB$15),MONTH($AX329)&lt;&gt;MONTH(BB$15)),
NETWORKDAYS.INTL($AW329,$AW329+_xlpm.DD,1,_xlpm.VD),
AND(MONTH($AW329)&lt;&gt;MONTH(BB$15),MONTH($AX329)=MONTH(BB$15)),
NETWORKDAYS.INTL(($AX329)-_xlpm.DD,$AX329,1,_xlpm.VD),
AND(MONTH($AW329)&lt;MONTH(BB$15),MONTH($AX329)&gt;MONTH(BB$15)),
NETWORKDAYS.INTL((EOMONTH(BB$15-1,1))-_xlpm.DD,EOMONTH(BB$15-1,1),1,_xlpm.VD),
AND(MONTH($AW329)=MONTH(BB$15),MONTH($AX329)=MONTH(BB$15)),
NETWORKDAYS.INTL($AW329,$AX329,1,_xlpm.VD)))),0)),
$DH329="месяц",
$DR329*BB329,
$DH329="неделя",
$DR329*BB329/7*(ROUNDUP((DAY(EOMONTH(BB$15,0)))/4,0))),
0)</f>
        <v/>
      </c>
      <c r="DV329" s="125">
        <f t="array" ref="DV329">
IFERROR(_xlfn.IFS(
$DH329="день_1",
$DR329*$BL329/($AX329-$AW329+1)*BC329*(DAY(EOMONTH(BC$15,0))),
$DH329="день_2",
$DR329/30*MAX(MIN($AX329,EOMONTH(BC$15,0))-MAX($AW329,BC$15)+1,),
$DH329="раб.день",
$DR329/30*(IFERROR(
_xlfn.LET(_xlpm.VD,
CHOOSE(
{1;2;3;4;5;6;7;8;9;10;11;12;13;14;15;16;17;18},
45658,45659,45660,45661,45662,45663,45664,45665,45711,45724,45778,45779,45785,45786,45820,45821,45965,46022),
_xlfn.LET(_xlpm.DD,
MAX(MIN($AX329,EOMONTH(BC$15,0))-MAX($AW329,BC$15),),
_xlfn.IFS(
AND(MONTH($AW329)=MONTH(BC$15),MONTH($AX329)&lt;&gt;MONTH(BC$15)),
NETWORKDAYS.INTL($AW329,$AW329+_xlpm.DD,1,_xlpm.VD),
AND(MONTH($AW329)&lt;&gt;MONTH(BC$15),MONTH($AX329)=MONTH(BC$15)),
NETWORKDAYS.INTL(($AX329)-_xlpm.DD,$AX329,1,_xlpm.VD),
AND(MONTH($AW329)&lt;MONTH(BC$15),MONTH($AX329)&gt;MONTH(BC$15)),
NETWORKDAYS.INTL((EOMONTH(BC$15-1,1))-_xlpm.DD,EOMONTH(BC$15-1,1),1,_xlpm.VD),
AND(MONTH($AW329)=MONTH(BC$15),MONTH($AX329)=MONTH(BC$15)),
NETWORKDAYS.INTL($AW329,$AX329,1,_xlpm.VD)))),0)),
$DH329="месяц",
$DR329*BC329,
$DH329="неделя",
$DR329*BC329/7*(ROUNDUP((DAY(EOMONTH(BC$15,0)))/4,0))),
0)</f>
        <v/>
      </c>
      <c r="DW329" s="125">
        <f t="array" ref="DW329">
IFERROR(_xlfn.IFS(
$DH329="день_1",
$DR329*$BL329/($AX329-$AW329+1)*BD329*(DAY(EOMONTH(BD$15,0))),
$DH329="день_2",
$DR329/30*MAX(MIN($AX329,EOMONTH(BD$15,0))-MAX($AW329,BD$15)+1,),
$DH329="раб.день",
$DR329/30*(IFERROR(
_xlfn.LET(_xlpm.VD,
CHOOSE(
{1;2;3;4;5;6;7;8;9;10;11;12;13;14;15;16;17;18},
45658,45659,45660,45661,45662,45663,45664,45665,45711,45724,45778,45779,45785,45786,45820,45821,45965,46022),
_xlfn.LET(_xlpm.DD,
MAX(MIN($AX329,EOMONTH(BD$15,0))-MAX($AW329,BD$15),),
_xlfn.IFS(
AND(MONTH($AW329)=MONTH(BD$15),MONTH($AX329)&lt;&gt;MONTH(BD$15)),
NETWORKDAYS.INTL($AW329,$AW329+_xlpm.DD,1,_xlpm.VD),
AND(MONTH($AW329)&lt;&gt;MONTH(BD$15),MONTH($AX329)=MONTH(BD$15)),
NETWORKDAYS.INTL(($AX329)-_xlpm.DD,$AX329,1,_xlpm.VD),
AND(MONTH($AW329)&lt;MONTH(BD$15),MONTH($AX329)&gt;MONTH(BD$15)),
NETWORKDAYS.INTL((EOMONTH(BD$15-1,1))-_xlpm.DD,EOMONTH(BD$15-1,1),1,_xlpm.VD),
AND(MONTH($AW329)=MONTH(BD$15),MONTH($AX329)=MONTH(BD$15)),
NETWORKDAYS.INTL($AW329,$AX329,1,_xlpm.VD)))),0)),
$DH329="месяц",
$DR329*BD329,
$DH329="неделя",
$DR329*BD329/7*(ROUNDUP((DAY(EOMONTH(BD$15,0)))/4,0))),
0)</f>
        <v/>
      </c>
      <c r="DX329" s="125">
        <f t="array" ref="DX329">
IFERROR(_xlfn.IFS(
$DH329="день_1",
$DR329*$BL329/($AX329-$AW329+1)*BE329*(DAY(EOMONTH(BE$15,0))),
$DH329="день_2",
$DR329/30*MAX(MIN($AX329,EOMONTH(BE$15,0))-MAX($AW329,BE$15)+1,),
$DH329="раб.день",
$DR329/30*(IFERROR(
_xlfn.LET(_xlpm.VD,
CHOOSE(
{1;2;3;4;5;6;7;8;9;10;11;12;13;14;15;16;17;18},
45658,45659,45660,45661,45662,45663,45664,45665,45711,45724,45778,45779,45785,45786,45820,45821,45965,46022),
_xlfn.LET(_xlpm.DD,
MAX(MIN($AX329,EOMONTH(BE$15,0))-MAX($AW329,BE$15),),
_xlfn.IFS(
AND(MONTH($AW329)=MONTH(BE$15),MONTH($AX329)&lt;&gt;MONTH(BE$15)),
NETWORKDAYS.INTL($AW329,$AW329+_xlpm.DD,1,_xlpm.VD),
AND(MONTH($AW329)&lt;&gt;MONTH(BE$15),MONTH($AX329)=MONTH(BE$15)),
NETWORKDAYS.INTL(($AX329)-_xlpm.DD,$AX329,1,_xlpm.VD),
AND(MONTH($AW329)&lt;MONTH(BE$15),MONTH($AX329)&gt;MONTH(BE$15)),
NETWORKDAYS.INTL((EOMONTH(BE$15-1,1))-_xlpm.DD,EOMONTH(BE$15-1,1),1,_xlpm.VD),
AND(MONTH($AW329)=MONTH(BE$15),MONTH($AX329)=MONTH(BE$15)),
NETWORKDAYS.INTL($AW329,$AX329,1,_xlpm.VD)))),0)),
$DH329="месяц",
$DR329*BE329,
$DH329="неделя",
$DR329*BE329/7*(ROUNDUP((DAY(EOMONTH(BE$15,0)))/4,0))),
0)</f>
        <v/>
      </c>
      <c r="DY329" s="125">
        <f t="array" ref="DY329">
IFERROR(_xlfn.IFS(
$DH329="день_1",
$DR329*$BL329/($AX329-$AW329+1)*BF329*(DAY(EOMONTH(BF$15,0))),
$DH329="день_2",
$DR329/30*MAX(MIN($AX329,EOMONTH(BF$15,0))-MAX($AW329,BF$15)+1,),
$DH329="раб.день",
$DR329/30*(IFERROR(
_xlfn.LET(_xlpm.VD,
CHOOSE(
{1;2;3;4;5;6;7;8;9;10;11;12;13;14;15;16;17;18},
45658,45659,45660,45661,45662,45663,45664,45665,45711,45724,45778,45779,45785,45786,45820,45821,45965,46022),
_xlfn.LET(_xlpm.DD,
MAX(MIN($AX329,EOMONTH(BF$15,0))-MAX($AW329,BF$15),),
_xlfn.IFS(
AND(MONTH($AW329)=MONTH(BF$15),MONTH($AX329)&lt;&gt;MONTH(BF$15)),
NETWORKDAYS.INTL($AW329,$AW329+_xlpm.DD,1,_xlpm.VD),
AND(MONTH($AW329)&lt;&gt;MONTH(BF$15),MONTH($AX329)=MONTH(BF$15)),
NETWORKDAYS.INTL(($AX329)-_xlpm.DD,$AX329,1,_xlpm.VD),
AND(MONTH($AW329)&lt;MONTH(BF$15),MONTH($AX329)&gt;MONTH(BF$15)),
NETWORKDAYS.INTL((EOMONTH(BF$15-1,1))-_xlpm.DD,EOMONTH(BF$15-1,1),1,_xlpm.VD),
AND(MONTH($AW329)=MONTH(BF$15),MONTH($AX329)=MONTH(BF$15)),
NETWORKDAYS.INTL($AW329,$AX329,1,_xlpm.VD)))),0)),
$DH329="месяц",
$DR329*BF329,
$DH329="неделя",
$DR329*BF329/7*(ROUNDUP((DAY(EOMONTH(BF$15,0)))/4,0))),
0)</f>
        <v/>
      </c>
      <c r="DZ329" s="125">
        <f t="array" ref="DZ329">
IFERROR(_xlfn.IFS(
$DH329="день_1",
$DR329*$BL329/($AX329-$AW329+1)*BG329*(DAY(EOMONTH(BG$15,0))),
$DH329="день_2",
$DR329/30*MAX(MIN($AX329,EOMONTH(BG$15,0))-MAX($AW329,BG$15)+1,),
$DH329="раб.день",
$DR329/30*(IFERROR(
_xlfn.LET(_xlpm.VD,
CHOOSE(
{1;2;3;4;5;6;7;8;9;10;11;12;13;14;15;16;17;18},
45658,45659,45660,45661,45662,45663,45664,45665,45711,45724,45778,45779,45785,45786,45820,45821,45965,46022),
_xlfn.LET(_xlpm.DD,
MAX(MIN($AX329,EOMONTH(BG$15,0))-MAX($AW329,BG$15),),
_xlfn.IFS(
AND(MONTH($AW329)=MONTH(BG$15),MONTH($AX329)&lt;&gt;MONTH(BG$15)),
NETWORKDAYS.INTL($AW329,$AW329+_xlpm.DD,1,_xlpm.VD),
AND(MONTH($AW329)&lt;&gt;MONTH(BG$15),MONTH($AX329)=MONTH(BG$15)),
NETWORKDAYS.INTL(($AX329)-_xlpm.DD,$AX329,1,_xlpm.VD),
AND(MONTH($AW329)&lt;MONTH(BG$15),MONTH($AX329)&gt;MONTH(BG$15)),
NETWORKDAYS.INTL((EOMONTH(BG$15-1,1))-_xlpm.DD,EOMONTH(BG$15-1,1),1,_xlpm.VD),
AND(MONTH($AW329)=MONTH(BG$15),MONTH($AX329)=MONTH(BG$15)),
NETWORKDAYS.INTL($AW329,$AX329,1,_xlpm.VD)))),0)),
$DH329="месяц",
$DR329*BG329,
$DH329="неделя",
$DR329*BG329/7*(ROUNDUP((DAY(EOMONTH(BG$15,0)))/4,0))),
0)</f>
        <v/>
      </c>
      <c r="EA329" s="125">
        <f t="array" ref="EA329">
IFERROR(_xlfn.IFS(
$DH329="день_1",
$DR329*$BL329/($AX329-$AW329+1)*BH329*(DAY(EOMONTH(BH$15,0))),
$DH329="день_2",
$DR329/30*MAX(MIN($AX329,EOMONTH(BH$15,0))-MAX($AW329,BH$15)+1,),
$DH329="раб.день",
$DR329/30*(IFERROR(
_xlfn.LET(_xlpm.VD,
CHOOSE(
{1;2;3;4;5;6;7;8;9;10;11;12;13;14;15;16;17;18},
45658,45659,45660,45661,45662,45663,45664,45665,45711,45724,45778,45779,45785,45786,45820,45821,45965,46022),
_xlfn.LET(_xlpm.DD,
MAX(MIN($AX329,EOMONTH(BH$15,0))-MAX($AW329,BH$15),),
_xlfn.IFS(
AND(MONTH($AW329)=MONTH(BH$15),MONTH($AX329)&lt;&gt;MONTH(BH$15)),
NETWORKDAYS.INTL($AW329,$AW329+_xlpm.DD,1,_xlpm.VD),
AND(MONTH($AW329)&lt;&gt;MONTH(BH$15),MONTH($AX329)=MONTH(BH$15)),
NETWORKDAYS.INTL(($AX329)-_xlpm.DD,$AX329,1,_xlpm.VD),
AND(MONTH($AW329)&lt;MONTH(BH$15),MONTH($AX329)&gt;MONTH(BH$15)),
NETWORKDAYS.INTL((EOMONTH(BH$15-1,1))-_xlpm.DD,EOMONTH(BH$15-1,1),1,_xlpm.VD),
AND(MONTH($AW329)=MONTH(BH$15),MONTH($AX329)=MONTH(BH$15)),
NETWORKDAYS.INTL($AW329,$AX329,1,_xlpm.VD)))),0)),
$DH329="месяц",
$DR329*BH329,
$DH329="неделя",
$DR329*BH329/7*(ROUNDUP((DAY(EOMONTH(BH$15,0)))/4,0))),
0)</f>
        <v/>
      </c>
      <c r="EB329" s="125">
        <f t="array" ref="EB329">
IFERROR(_xlfn.IFS(
$DH329="день_1",
$DR329*$BL329/($AX329-$AW329+1)*BI329*(DAY(EOMONTH(BI$15,0))),
$DH329="день_2",
$DR329/30*MAX(MIN($AX329,EOMONTH(BI$15,0))-MAX($AW329,BI$15)+1,),
$DH329="раб.день",
$DR329/30*(IFERROR(
_xlfn.LET(_xlpm.VD,
CHOOSE(
{1;2;3;4;5;6;7;8;9;10;11;12;13;14;15;16;17;18},
45658,45659,45660,45661,45662,45663,45664,45665,45711,45724,45778,45779,45785,45786,45820,45821,45965,46022),
_xlfn.LET(_xlpm.DD,
MAX(MIN($AX329,EOMONTH(BI$15,0))-MAX($AW329,BI$15),),
_xlfn.IFS(
AND(MONTH($AW329)=MONTH(BI$15),MONTH($AX329)&lt;&gt;MONTH(BI$15)),
NETWORKDAYS.INTL($AW329,$AW329+_xlpm.DD,1,_xlpm.VD),
AND(MONTH($AW329)&lt;&gt;MONTH(BI$15),MONTH($AX329)=MONTH(BI$15)),
NETWORKDAYS.INTL(($AX329)-_xlpm.DD,$AX329,1,_xlpm.VD),
AND(MONTH($AW329)&lt;MONTH(BI$15),MONTH($AX329)&gt;MONTH(BI$15)),
NETWORKDAYS.INTL((EOMONTH(BI$15-1,1))-_xlpm.DD,EOMONTH(BI$15-1,1),1,_xlpm.VD),
AND(MONTH($AW329)=MONTH(BI$15),MONTH($AX329)=MONTH(BI$15)),
NETWORKDAYS.INTL($AW329,$AX329,1,_xlpm.VD)))),0)),
$DH329="месяц",
$DR329*BI329,
$DH329="неделя",
$DR329*BI329/7*(ROUNDUP((DAY(EOMONTH(BI$15,0)))/4,0))),
0)</f>
        <v/>
      </c>
      <c r="EC329" s="125">
        <f t="array" ref="EC329">
IFERROR(_xlfn.IFS(
$DH329="день_1",
$DR329*$BL329/($AX329-$AW329+1)*BJ329*(DAY(EOMONTH(BJ$15,0))),
$DH329="день_2",
$DR329/30*MAX(MIN($AX329,EOMONTH(BJ$15,0))-MAX($AW329,BJ$15)+1,),
$DH329="раб.день",
$DR329/30*(IFERROR(
_xlfn.LET(_xlpm.VD,
CHOOSE(
{1;2;3;4;5;6;7;8;9;10;11;12;13;14;15;16;17;18},
45658,45659,45660,45661,45662,45663,45664,45665,45711,45724,45778,45779,45785,45786,45820,45821,45965,46022),
_xlfn.LET(_xlpm.DD,
MAX(MIN($AX329,EOMONTH(BJ$15,0))-MAX($AW329,BJ$15),),
_xlfn.IFS(
AND(MONTH($AW329)=MONTH(BJ$15),MONTH($AX329)&lt;&gt;MONTH(BJ$15)),
NETWORKDAYS.INTL($AW329,$AW329+_xlpm.DD,1,_xlpm.VD),
AND(MONTH($AW329)&lt;&gt;MONTH(BJ$15),MONTH($AX329)=MONTH(BJ$15)),
NETWORKDAYS.INTL(($AX329)-_xlpm.DD,$AX329,1,_xlpm.VD),
AND(MONTH($AW329)&lt;MONTH(BJ$15),MONTH($AX329)&gt;MONTH(BJ$15)),
NETWORKDAYS.INTL((EOMONTH(BJ$15-1,1))-_xlpm.DD,EOMONTH(BJ$15-1,1),1,_xlpm.VD),
AND(MONTH($AW329)=MONTH(BJ$15),MONTH($AX329)=MONTH(BJ$15)),
NETWORKDAYS.INTL($AW329,$AX329,1,_xlpm.VD)))),0)),
$DH329="месяц",
$DR329*BJ329,
$DH329="неделя",
$DR329*BJ329/7*(ROUNDUP((DAY(EOMONTH(BJ$15,0)))/4,0))),
0)</f>
        <v/>
      </c>
      <c r="ED329" s="125">
        <f t="array" ref="ED329">
IFERROR(_xlfn.IFS(
$DH329="день_1",
$DR329*$BL329/($AX329-$AW329+1)*BK329*(DAY(EOMONTH(BK$15,0))),
$DH329="день_2",
$DR329/30*MAX(MIN($AX329,EOMONTH(BK$15,0))-MAX($AW329,BK$15)+1,),
$DH329="раб.день",
$DR329/30*(IFERROR(
_xlfn.LET(_xlpm.VD,
CHOOSE(
{1;2;3;4;5;6;7;8;9;10;11;12;13;14;15;16;17;18},
45658,45659,45660,45661,45662,45663,45664,45665,45711,45724,45778,45779,45785,45786,45820,45821,45965,46022),
_xlfn.LET(_xlpm.DD,
MAX(MIN($AX329,EOMONTH(BK$15,0))-MAX($AW329,BK$15),),
_xlfn.IFS(
AND(MONTH($AW329)=MONTH(BK$15),MONTH($AX329)&lt;&gt;MONTH(BK$15)),
NETWORKDAYS.INTL($AW329,$AW329+_xlpm.DD,1,_xlpm.VD),
AND(MONTH($AW329)&lt;&gt;MONTH(BK$15),MONTH($AX329)=MONTH(BK$15)),
NETWORKDAYS.INTL(($AX329)-_xlpm.DD,$AX329,1,_xlpm.VD),
AND(MONTH($AW329)&lt;MONTH(BK$15),MONTH($AX329)&gt;MONTH(BK$15)),
NETWORKDAYS.INTL((EOMONTH(BK$15-1,1))-_xlpm.DD,EOMONTH(BK$15-1,1),1,_xlpm.VD),
AND(MONTH($AW329)=MONTH(BK$15),MONTH($AX329)=MONTH(BK$15)),
NETWORKDAYS.INTL($AW329,$AX329,1,_xlpm.VD)))),0)),
$DH329="месяц",
$DR329*BK329,
$DH329="неделя",
$DR329*BK329/7*(ROUNDUP((DAY(EOMONTH(BK$15,0)))/4,0))),
0)</f>
        <v/>
      </c>
      <c r="EE329" s="125">
        <f>SUM($DS329,$DT329,$DU329,$DV329,$DW329,$DX329,$DY329,$DZ329,$EA329,$EB329,$EC329,$ED329)</f>
        <v/>
      </c>
      <c r="EF329" s="125">
        <f>IFERROR(ROUND($EE329*(1+$EP329),2),0)</f>
        <v/>
      </c>
      <c r="EG329" s="128" t="n">
        <v>1</v>
      </c>
      <c r="EH329" s="126" t="n">
        <v>0</v>
      </c>
      <c r="EI329" s="126">
        <f>ROUND(SUM($EH329:$EH329)*SUM($AB329:$AB329)*$EG329,2)</f>
        <v/>
      </c>
      <c r="EJ329" s="126">
        <f>ROUND($EI329*(1+$EP329),2)</f>
        <v/>
      </c>
      <c r="EK329" s="126" t="n">
        <v>0</v>
      </c>
      <c r="EL329" s="126">
        <f>ROUND(SUM($EK329:$EK329)*SUM($AB329:$AB329)*$EG329,2)</f>
        <v/>
      </c>
      <c r="EM329" s="126">
        <f>ROUND($EL329*(1+$EP329),2)</f>
        <v/>
      </c>
      <c r="EN329" s="126">
        <f>SUM($EE329,$EI329,$EL329)</f>
        <v/>
      </c>
      <c r="EO329" s="126">
        <f>SUM($EF329,$EJ329,$EM329)</f>
        <v/>
      </c>
      <c r="EP329" s="59" t="inlineStr">
        <is>
          <t>20%</t>
        </is>
      </c>
      <c r="EQ329" s="59" t="n"/>
      <c r="ER329" s="60">
        <f t="array" ref="ER329">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MATCH(ES329,
{"AMS";"RussOutdoor";"HD Outdoor";"Ingroup";"IQ";"Ledproduction";"LisChannel";"Logic";"Media-PPL";"NovikovTV | НовиковТВ";"SMA";"SOK";"КрокусТВ | CrocusTV | IndoorTV";"Сити";"ТЯК Москва"},
0)),"")</f>
        <v/>
      </c>
      <c r="ES329" s="60" t="n"/>
      <c r="ET329" s="60">
        <f t="array" ref="ET329">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MATCH(ES329,
{"AMS";"RussOutdoor";"HD Outdoor";"Ingroup";"IQ";"Ledproduction";"LisChannel";"Logic";"Media-PPL";"NovikovTV | НовиковТВ";"SMA";"SOK";"КрокусТВ | CrocusTV | IndoorTV";"Сити";"ТЯК Москва"},
0)),"")</f>
        <v/>
      </c>
      <c r="EU329" s="60" t="n"/>
      <c r="EV329" s="60" t="n"/>
      <c r="EX329" s="110">
        <f t="array" ref="EX329">
($AR329/30
+N("ТРАФИК ПЛОЩАДКИ"))*
(IFERROR(
_xlfn.LET(
_xlpm.GPR,
HLOOKUP($L329,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(MATCH($T329,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IF($Q329="цифровой",_xlpm.GPR/$AG329,_xlpm.GPR/60)),
0)
+N("DWELL TIME"))*
(IF($AB329=0,0,IF($AB329=1,0.3,IF($AB329=2,0.5,IF($AB329&gt;2,1))))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_xlfn.IFS($AC329="да",1.2,$AC329="нет",1)*
_xlfn.IFS($AD329="да",1.2,$AD329="нет",1)*
IF(R329="статический",1,1.2)*
$X329*
INDEX(
{1.2;1;1.2;1.2;1;1.2;1.2;1.2;1.2;1.2;1.2;1;1.2;1.2;1.2;1.2;1;1;1.2;1.2;1.2;1;1;1;1;1.2;1.2;1.2;1.2;1;1;1;1;1.2;1.2;1.2;1.2;1.2;1.2;1.2;1.2;1;1;1.2;1;1;1;1;1.5;1;1;1.5;1.5;1.2},
MATCH($Q329,_xlpm.MI,0)))&gt;{0.02;0.04;0.06;0.1;0.2;0.4;0.6;0.8;1;2;4;6})),
{0;1;2;3;4;5;6;7;8;9;10;11;12},
0)))
+N("КОЭФФИЦИЕНТ КОНТАКТА"))))*
(_xlfn.IFS($X329&lt;0.1,$X329/1000,$X329&gt;25,5.2,AND($X329&gt;=0.1,$X329&lt;=25),(($X329*2+0.1)/10)*($X329/10)))*
IFERROR((_xlfn.LET(
_xlpm.MA,
{0;0.8;0.85;0.9;0.95;1},
_xlpm.MAA,
{0;1;2;3;4;5},
INDEX(_xlpm.MA,MATCH(SUMPRODUCT(--((IF(ROUND(_xlpm.MAA,1)&gt;5,5,ROUND($AB329,1)))&gt;{0;1;2;3;4;5})),_xlpm.MAA,0)))
+N("КОЭФФИЦИЕНТ КОЛ-ВО КОНСТРУКЦИЙ")),1)*
$AB329,0))*
(IF($Q329="цифровой",$AG329/15*$AI329,1)
+N("ДЛЯ ЦИФРЫ"))</f>
        <v/>
      </c>
      <c r="EY329" s="110">
        <f>IFERROR(EX329*AY329,0)</f>
        <v/>
      </c>
      <c r="EZ329" s="131">
        <f>IFERROR(DP329/EY329*1000,0)</f>
        <v/>
      </c>
      <c r="FA329" s="112">
        <f>IFERROR(FC329/FB329,0)</f>
        <v/>
      </c>
      <c r="FB329" s="112">
        <f>IFERROR((FC329/(EY329/FF329*#REF!))*0.825,0)</f>
        <v/>
      </c>
      <c r="FC329" s="112">
        <f>IFERROR(((EX329*30/AR329)*100)/30,0)</f>
        <v/>
      </c>
      <c r="FD329" s="112">
        <f>IFERROR(EY329/G329*100%,0)</f>
        <v/>
      </c>
      <c r="FE329" s="112">
        <f>IFERROR(FD329/FC329*100%,0)</f>
        <v/>
      </c>
      <c r="FF329" s="110">
        <f>IFERROR(AR329/30*AY329,0)</f>
        <v/>
      </c>
    </row>
    <row r="330" ht="13" customHeight="1">
      <c r="A330" s="59" t="n"/>
      <c r="B330" s="60" t="n"/>
      <c r="C330" s="60" t="n"/>
      <c r="D330" s="60">
        <f t="array" ref="D330">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MATCH($E330,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30" s="60">
        <f t="array" ref="E330">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MATCH($F330,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30" s="60" t="inlineStr"/>
      <c r="G330" s="60" t="n"/>
      <c r="H330" s="60">
        <f t="array" ref="H330">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MATCH($I330,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30" s="60" t="n"/>
      <c r="J330" s="60" t="n"/>
      <c r="K330" s="60" t="n"/>
      <c r="L330" s="60" t="n"/>
      <c r="M330" s="60" t="n"/>
      <c r="N330" s="60" t="n"/>
      <c r="O330" s="60" t="n"/>
      <c r="P330" s="60">
        <f t="array" ref="P330">
_xlfn.IFS(
ISNUMBER(MATCH($Q330,{"шелфбаннер","разделитель","монетница","чековая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ISNUMBER(MATCH($Q330,{"LED/LCD","видеокулер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ISNUMBER(MATCH($Q330,{"автомобиль","машина","выставочное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ISNUMBER(MATCH($Q330,{"билборд","лифтовая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ISNUMBER(MATCH($Q330,{"навигация","подвесной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ISNUMBER(MATCH($Q330,{"движущаяся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ISNUMBER(MATCH($Q330,{"каталог","журнал"},)),
"Пресса",
$Q330="","")</f>
        <v/>
      </c>
      <c r="Q330" s="60" t="n"/>
      <c r="R330" s="60">
        <f t="array" ref="R330">
IFERROR(
_xlfn.IFS(
OR(ISNUMBER(MATCH($Q330,{"экспозиция","макет","стенд","автостенд","авто стенд","выставочное пространство","выставочные стенды","модульные выставочные стенды","3Д конструкция","3D конструкция"},)),P330="Экспонирование"),
"нестандартный",
ISNUMBER(MATCH($Q330,{"скроллер","призматрон"},)),
"динамический",
$P330="Видео",
"цифровой",
OR($P330="Пресса",$P330="Щит",$P330="POSm",$P330="Подвес",$P330="Брендирование/оклейка"),
"статический"),"")</f>
        <v/>
      </c>
      <c r="S330" s="59" t="n"/>
      <c r="T330" s="60" t="n"/>
      <c r="U330" s="60" t="n"/>
      <c r="V330" s="60">
        <f>
IF(P330="Видео",
"цифровой постер/ролик",
IF(ISNUMBER(MATCH(Q330,{"короб световой","короб световой | лайтбокс","короб световой | кристалайт","лайтбокс","лайт бокс","кристалайт","LB","lightbox"},)),
"бэклит",
IF(P330="Брендирование/оклейка",
"перфарированная пленка/самоклейка",
IF(P330="Экспонирование",
"под запрос",
IF(P330="Подвес",
"баннер/ткань",
"")))))</f>
        <v/>
      </c>
      <c r="W330" s="59" t="n"/>
      <c r="X330" s="59" t="n"/>
      <c r="Y330" s="59" t="n"/>
      <c r="Z330" s="61" t="n"/>
      <c r="AA330" s="61" t="n"/>
      <c r="AB330" s="61">
        <f>IF(BL330&gt;0,Z330,0)</f>
        <v/>
      </c>
      <c r="AC330" s="59" t="n"/>
      <c r="AD330" s="59" t="n"/>
      <c r="AE330" s="59" t="n"/>
      <c r="AF330" s="59" t="n"/>
      <c r="AG330" s="59" t="n"/>
      <c r="AH330" s="59" t="n"/>
      <c r="AI330" s="59" t="n"/>
      <c r="AJ330" s="59" t="n"/>
      <c r="AK330" s="59" t="n"/>
      <c r="AL330" s="62">
        <f>IFERROR(IF(OR(R330="статический",R330="динамический",R330="нестандартный",R330="",R330=""),"-",IF(AND(AH330="-",AI330="-"),"-",AK330*3600/AH330*AI330)),"-")</f>
        <v/>
      </c>
      <c r="AM330" s="62">
        <f>IFERROR(IF(OR(R330="статический",R330="динамический",R330="",R330="", R330="BTL",R330="нестандартный"),"-",AG330*AI330*AL330/60),"-")</f>
        <v/>
      </c>
      <c r="AN330" s="63">
        <f>IFERROR(IF(AH330="","-",AG330*AI330/AH330),"-")</f>
        <v/>
      </c>
      <c r="AO330" s="59">
        <f>IFERROR(IF(OR($R330="статический",$R330="динамический",$R330="",$R330="",$R330="BTL",$R330="нестандартный"),"-",$AL330*$AY330),"-")</f>
        <v/>
      </c>
      <c r="AP330" s="62">
        <f>IFERROR(IF(OR($R330="статический",$R330="динамический",$R330="",$R330="",$R330="BTL",$R330="нестандартный"),"-",$AM330*AY330),"-")</f>
        <v/>
      </c>
      <c r="AQ330" s="64" t="n"/>
      <c r="AR330" s="61" t="n"/>
      <c r="AS330" s="61" t="n"/>
      <c r="AT330" s="61" t="n"/>
      <c r="AU330" s="65" t="n"/>
      <c r="AV330" s="124">
        <f>IFERROR(DR330/AT330*1000,"n/a")</f>
        <v/>
      </c>
      <c r="AW330" s="67" t="n"/>
      <c r="AX330" s="67" t="n"/>
      <c r="AY330" s="43">
        <f>IFERROR(IF(OR($AW330="",$AX330=""),"",_xlfn.DAYS($AX330+1,$AW330)),"")</f>
        <v/>
      </c>
      <c r="AZ330" s="68">
        <f t="array" ref="AZ330">
_xlfn.LET(_xlpm.COEFF,
IF($AW330+$AX330=0,0,IF(MAX(MIN($AX330,EOMONTH(AZ$15,0))-MAX($AW330,AZ$15)+1,)&gt;0,1,0)),
_xlfn.IFS(
$ES330="LisChannel",
_xlpm.COEFF*
INDEX({1;1;1.2;1.2;1;1;1;1;1.2;1.2;1.2;1.2},
MATCH(MONTH(AZ$15),
{1,2,3,4,5,6,7,8,9,10,11,12})),
CONCATENATE($ES330," ",$L330)="RussOutdoor метро",
_xlpm.COEFF*
INDEX({0.8;0.9;1.1;1.1;1;1;1;1;1.1;1.1;1.1;1.1},
MATCH(MONTH(AZ$15),
{1,2,3,4,5,6,7,8,9,10,11,12})),
$ES330&lt;&gt;"LisChannel",
_xlpm.COEFF,
$ES330&lt;&gt;"RussOutdoor",
_xlpm.COEFF))</f>
        <v/>
      </c>
      <c r="BA330" s="68">
        <f t="array" ref="BA330">
_xlfn.LET(_xlpm.COEFF,
IF($AW330+$AX330=0,0,IF(MAX(MIN($AX330,EOMONTH(BA$15,0))-MAX($AW330,BA$15)+1,)&gt;0,1,0)),
_xlfn.IFS(
$ES330="LisChannel",
_xlpm.COEFF*
INDEX({1;1;1.2;1.2;1;1;1;1;1.2;1.2;1.2;1.2},
MATCH(MONTH(BA$15),
{1,2,3,4,5,6,7,8,9,10,11,12})),
CONCATENATE($ES330," ",$L330)="RussOutdoor метро",
_xlpm.COEFF*
INDEX({0.8;0.9;1.1;1.1;1;1;1;1;1.1;1.1;1.1;1.1},
MATCH(MONTH(BA$15),
{1,2,3,4,5,6,7,8,9,10,11,12})),
$ES330&lt;&gt;"LisChannel",
_xlpm.COEFF,
$ES330&lt;&gt;"RussOutdoor",
_xlpm.COEFF))</f>
        <v/>
      </c>
      <c r="BB330" s="68">
        <f t="array" ref="BB330">
_xlfn.LET(_xlpm.COEFF,
IF($AW330+$AX330=0,0,IF(MAX(MIN($AX330,EOMONTH(BB$15,0))-MAX($AW330,BB$15)+1,)&gt;0,1,0)),
_xlfn.IFS(
$ES330="LisChannel",
_xlpm.COEFF*
INDEX({1;1;1.2;1.2;1;1;1;1;1.2;1.2;1.2;1.2},
MATCH(MONTH(BB$15),
{1,2,3,4,5,6,7,8,9,10,11,12})),
CONCATENATE($ES330," ",$L330)="RussOutdoor метро",
_xlpm.COEFF*
INDEX({0.8;0.9;1.1;1.1;1;1;1;1;1.1;1.1;1.1;1.1},
MATCH(MONTH(BB$15),
{1,2,3,4,5,6,7,8,9,10,11,12})),
$ES330&lt;&gt;"LisChannel",
_xlpm.COEFF,
$ES330&lt;&gt;"RussOutdoor",
_xlpm.COEFF))</f>
        <v/>
      </c>
      <c r="BC330" s="68">
        <f t="array" ref="BC330">
_xlfn.LET(_xlpm.COEFF,
IF($AW330+$AX330=0,0,IF(MAX(MIN($AX330,EOMONTH(BC$15,0))-MAX($AW330,BC$15)+1,)&gt;0,1,0)),
_xlfn.IFS(
$ES330="LisChannel",
_xlpm.COEFF*
INDEX({1;1;1.2;1.2;1;1;1;1;1.2;1.2;1.2;1.2},
MATCH(MONTH(BC$15),
{1,2,3,4,5,6,7,8,9,10,11,12})),
CONCATENATE($ES330," ",$L330)="RussOutdoor метро",
_xlpm.COEFF*
INDEX({0.8;0.9;1.1;1.1;1;1;1;1;1.1;1.1;1.1;1.1},
MATCH(MONTH(BC$15),
{1,2,3,4,5,6,7,8,9,10,11,12})),
$ES330&lt;&gt;"LisChannel",
_xlpm.COEFF,
$ES330&lt;&gt;"RussOutdoor",
_xlpm.COEFF))</f>
        <v/>
      </c>
      <c r="BD330" s="68">
        <f t="array" ref="BD330">
_xlfn.LET(_xlpm.COEFF,
IF($AW330+$AX330=0,0,IF(MAX(MIN($AX330,EOMONTH(BD$15,0))-MAX($AW330,BD$15)+1,)&gt;0,1,0)),
_xlfn.IFS(
$ES330="LisChannel",
_xlpm.COEFF*
INDEX({1;1;1.2;1.2;1;1;1;1;1.2;1.2;1.2;1.2},
MATCH(MONTH(BD$15),
{1,2,3,4,5,6,7,8,9,10,11,12})),
CONCATENATE($ES330," ",$L330)="RussOutdoor метро",
_xlpm.COEFF*
INDEX({0.8;0.9;1.1;1.1;1;1;1;1;1.1;1.1;1.1;1.1},
MATCH(MONTH(BD$15),
{1,2,3,4,5,6,7,8,9,10,11,12})),
$ES330&lt;&gt;"LisChannel",
_xlpm.COEFF,
$ES330&lt;&gt;"RussOutdoor",
_xlpm.COEFF))</f>
        <v/>
      </c>
      <c r="BE330" s="68">
        <f t="array" ref="BE330">
_xlfn.LET(_xlpm.COEFF,
IF($AW330+$AX330=0,0,IF(MAX(MIN($AX330,EOMONTH(BE$15,0))-MAX($AW330,BE$15)+1,)&gt;0,1,0)),
_xlfn.IFS(
$ES330="LisChannel",
_xlpm.COEFF*
INDEX({1;1;1.2;1.2;1;1;1;1;1.2;1.2;1.2;1.2},
MATCH(MONTH(BE$15),
{1,2,3,4,5,6,7,8,9,10,11,12})),
CONCATENATE($ES330," ",$L330)="RussOutdoor метро",
_xlpm.COEFF*
INDEX({0.8;0.9;1.1;1.1;1;1;1;1;1.1;1.1;1.1;1.1},
MATCH(MONTH(BE$15),
{1,2,3,4,5,6,7,8,9,10,11,12})),
$ES330&lt;&gt;"LisChannel",
_xlpm.COEFF,
$ES330&lt;&gt;"RussOutdoor",
_xlpm.COEFF))</f>
        <v/>
      </c>
      <c r="BF330" s="68">
        <f t="array" ref="BF330">
_xlfn.LET(_xlpm.COEFF,
IF($AW330+$AX330=0,0,IF(MAX(MIN($AX330,EOMONTH(BF$15,0))-MAX($AW330,BF$15)+1,)&gt;0,1,0)),
_xlfn.IFS(
$ES330="LisChannel",
_xlpm.COEFF*
INDEX({1;1;1.2;1.2;1;1;1;1;1.2;1.2;1.2;1.2},
MATCH(MONTH(BF$15),
{1,2,3,4,5,6,7,8,9,10,11,12})),
CONCATENATE($ES330," ",$L330)="RussOutdoor метро",
_xlpm.COEFF*
INDEX({0.8;0.9;1.1;1.1;1;1;1;1;1.1;1.1;1.1;1.1},
MATCH(MONTH(BF$15),
{1,2,3,4,5,6,7,8,9,10,11,12})),
$ES330&lt;&gt;"LisChannel",
_xlpm.COEFF,
$ES330&lt;&gt;"RussOutdoor",
_xlpm.COEFF))</f>
        <v/>
      </c>
      <c r="BG330" s="68">
        <f t="array" ref="BG330">
_xlfn.LET(_xlpm.COEFF,
IF($AW330+$AX330=0,0,IF(MAX(MIN($AX330,EOMONTH(BG$15,0))-MAX($AW330,BG$15)+1,)&gt;0,1,0)),
_xlfn.IFS(
$ES330="LisChannel",
_xlpm.COEFF*
INDEX({1;1;1.2;1.2;1;1;1;1;1.2;1.2;1.2;1.2},
MATCH(MONTH(BG$15),
{1,2,3,4,5,6,7,8,9,10,11,12})),
CONCATENATE($ES330," ",$L330)="RussOutdoor метро",
_xlpm.COEFF*
INDEX({0.8;0.9;1.1;1.1;1;1;1;1;1.1;1.1;1.1;1.1},
MATCH(MONTH(BG$15),
{1,2,3,4,5,6,7,8,9,10,11,12})),
$ES330&lt;&gt;"LisChannel",
_xlpm.COEFF,
$ES330&lt;&gt;"RussOutdoor",
_xlpm.COEFF))</f>
        <v/>
      </c>
      <c r="BH330" s="68">
        <f t="array" ref="BH330">
_xlfn.LET(_xlpm.COEFF,
IF($AW330+$AX330=0,0,IF(MAX(MIN($AX330,EOMONTH(BH$15,0))-MAX($AW330,BH$15)+1,)&gt;0,1,0)),
_xlfn.IFS(
$ES330="LisChannel",
_xlpm.COEFF*
INDEX({1;1;1.2;1.2;1;1;1;1;1.2;1.2;1.2;1.2},
MATCH(MONTH(BH$15),
{1,2,3,4,5,6,7,8,9,10,11,12})),
CONCATENATE($ES330," ",$L330)="RussOutdoor метро",
_xlpm.COEFF*
INDEX({0.8;0.9;1.1;1.1;1;1;1;1;1.1;1.1;1.1;1.1},
MATCH(MONTH(BH$15),
{1,2,3,4,5,6,7,8,9,10,11,12})),
$ES330&lt;&gt;"LisChannel",
_xlpm.COEFF,
$ES330&lt;&gt;"RussOutdoor",
_xlpm.COEFF))</f>
        <v/>
      </c>
      <c r="BI330" s="68">
        <f t="array" ref="BI330">
_xlfn.LET(_xlpm.COEFF,
IF($AW330+$AX330=0,0,IF(MAX(MIN($AX330,EOMONTH(BI$15,0))-MAX($AW330,BI$15)+1,)&gt;0,1,0)),
_xlfn.IFS(
$ES330="LisChannel",
_xlpm.COEFF*
INDEX({1;1;1.2;1.2;1;1;1;1;1.2;1.2;1.2;1.2},
MATCH(MONTH(BI$15),
{1,2,3,4,5,6,7,8,9,10,11,12})),
CONCATENATE($ES330," ",$L330)="RussOutdoor метро",
_xlpm.COEFF*
INDEX({0.8;0.9;1.1;1.1;1;1;1;1;1.1;1.1;1.1;1.1},
MATCH(MONTH(BI$15),
{1,2,3,4,5,6,7,8,9,10,11,12})),
$ES330&lt;&gt;"LisChannel",
_xlpm.COEFF,
$ES330&lt;&gt;"RussOutdoor",
_xlpm.COEFF))</f>
        <v/>
      </c>
      <c r="BJ330" s="68">
        <f t="array" ref="BJ330">
_xlfn.LET(_xlpm.COEFF,
IF($AW330+$AX330=0,0,IF(MAX(MIN($AX330,EOMONTH(BJ$15,0))-MAX($AW330,BJ$15)+1,)&gt;0,1,0)),
_xlfn.IFS(
$ES330="LisChannel",
_xlpm.COEFF*
INDEX({1;1;1.2;1.2;1;1;1;1;1.2;1.2;1.2;1.2},
MATCH(MONTH(BJ$15),
{1,2,3,4,5,6,7,8,9,10,11,12})),
CONCATENATE($ES330," ",$L330)="RussOutdoor метро",
_xlpm.COEFF*
INDEX({0.8;0.9;1.1;1.1;1;1;1;1;1.1;1.1;1.1;1.1},
MATCH(MONTH(BJ$15),
{1,2,3,4,5,6,7,8,9,10,11,12})),
$ES330&lt;&gt;"LisChannel",
_xlpm.COEFF,
$ES330&lt;&gt;"RussOutdoor",
_xlpm.COEFF))</f>
        <v/>
      </c>
      <c r="BK330" s="68">
        <f t="array" ref="BK330">
_xlfn.LET(_xlpm.COEFF,
IF($AW330+$AX330=0,0,IF(MAX(MIN($AX330,EOMONTH(BK$15,0))-MAX($AW330,BK$15)+1,)&gt;0,1,0)),
_xlfn.IFS(
$ES330="LisChannel",
_xlpm.COEFF*
INDEX({1;1;1.2;1.2;1;1;1;1;1.2;1.2;1.2;1.2},
MATCH(MONTH(BK$15),
{1,2,3,4,5,6,7,8,9,10,11,12})),
CONCATENATE($ES330," ",$L330)="RussOutdoor метро",
_xlpm.COEFF*
INDEX({0.8;0.9;1.1;1.1;1;1;1;1;1.1;1.1;1.1;1.1},
MATCH(MONTH(BK$15),
{1,2,3,4,5,6,7,8,9,10,11,12})),
$ES330&lt;&gt;"LisChannel",
_xlpm.COEFF,
$ES330&lt;&gt;"RussOutdoor",
_xlpm.COEFF))</f>
        <v/>
      </c>
      <c r="BL330" s="62">
        <f>COUNTIFS($AZ330:$BK330,"&gt;0")</f>
        <v/>
      </c>
      <c r="BM330" s="65" t="n"/>
      <c r="BN330" s="125">
        <f>$DJ330</f>
        <v/>
      </c>
      <c r="BO330" s="63">
        <f>$DQ330</f>
        <v/>
      </c>
      <c r="BP330" s="125">
        <f>
IFERROR(
IF($BL330=0,0,
$BN330*(1-$BO330)),
0)</f>
        <v/>
      </c>
      <c r="BQ330" s="125">
        <f t="array" ref="BQ330">
IFERROR(
_xlfn.IFS(
$DH330="день_1",
$BP330*$BL330/($AX330-$AW330+1)*AZ330*(DAY(EOMONTH(AZ$15,0))),
$DH330="день_2",
$BP330/30*MAX(MIN($AX330,EOMONTH(AZ$15,0))-MAX($AW330,AZ$15)+1,),
$DH330="раб.день",
$BP330/30*(IFERROR(
_xlfn.LET(_xlpm.VD,
CHOOSE(
{1;2;3;4;5;6;7;8;9;10;11;12;13;14;15;16;17;18},
45658,45659,45660,45661,45662,45663,45664,45665,45711,45724,45778,45779,45785,45786,45820,45821,45965,46022),
_xlfn.LET(_xlpm.DD,
MAX(MIN($AX330,EOMONTH(AZ$15,0))-MAX($AW330,AZ$15),),
_xlfn.IFS(
AND(MONTH($AW330)=MONTH(AZ$15),MONTH($AX330)&lt;&gt;MONTH(AZ$15)),
NETWORKDAYS.INTL($AW330,$AW330+_xlpm.DD,1,_xlpm.VD),
AND(MONTH($AW330)&lt;&gt;MONTH(AZ$15),MONTH($AX330)=MONTH(AZ$15)),
NETWORKDAYS.INTL(($AX330)-_xlpm.DD,$AX330,1,_xlpm.VD),
AND(MONTH($AW330)&lt;MONTH(AZ$15),MONTH($AX330)&gt;MONTH(AZ$15)),
NETWORKDAYS.INTL((EOMONTH(AZ$15-1,1))-_xlpm.DD,EOMONTH(AZ$15-1,1),1,_xlpm.VD),
AND(MONTH($AW330)=MONTH(AZ$15),MONTH($AX330)=MONTH(AZ$15)),
NETWORKDAYS.INTL($AW330,$AX330,1,_xlpm.VD)))),0)),
$DH330="месяц",
$BP330*AZ330,
$DH330="неделя",
$BP330*AZ330/7*(ROUNDUP((DAY(EOMONTH(AZ$15,0)))/4,0))),
0)</f>
        <v/>
      </c>
      <c r="BR330" s="125">
        <f t="array" ref="BR330">
IFERROR(
_xlfn.IFS(
$DH330="день_1",
$BP330*$BL330/($AX330-$AW330+1)*BA330*(DAY(EOMONTH(BA$15,0))),
$DH330="день_2",
$BP330/30*MAX(MIN($AX330,EOMONTH(BA$15,0))-MAX($AW330,BA$15)+1,),
$DH330="раб.день",
$BP330/30*(IFERROR(
_xlfn.LET(_xlpm.VD,
CHOOSE(
{1;2;3;4;5;6;7;8;9;10;11;12;13;14;15;16;17;18},
45658,45659,45660,45661,45662,45663,45664,45665,45711,45724,45778,45779,45785,45786,45820,45821,45965,46022),
_xlfn.LET(_xlpm.DD,
MAX(MIN($AX330,EOMONTH(BA$15,0))-MAX($AW330,BA$15),),
_xlfn.IFS(
AND(MONTH($AW330)=MONTH(BA$15),MONTH($AX330)&lt;&gt;MONTH(BA$15)),
NETWORKDAYS.INTL($AW330,$AW330+_xlpm.DD,1,_xlpm.VD),
AND(MONTH($AW330)&lt;&gt;MONTH(BA$15),MONTH($AX330)=MONTH(BA$15)),
NETWORKDAYS.INTL(($AX330)-_xlpm.DD,$AX330,1,_xlpm.VD),
AND(MONTH($AW330)&lt;MONTH(BA$15),MONTH($AX330)&gt;MONTH(BA$15)),
NETWORKDAYS.INTL((EOMONTH(BA$15-1,1))-_xlpm.DD,EOMONTH(BA$15-1,1),1,_xlpm.VD),
AND(MONTH($AW330)=MONTH(BA$15),MONTH($AX330)=MONTH(BA$15)),
NETWORKDAYS.INTL($AW330,$AX330,1,_xlpm.VD)))),0)),
$DH330="месяц",
$BP330*BA330,
$DH330="неделя",
$BP330*BA330/7*(ROUNDUP((DAY(EOMONTH(BA$15,0)))/4,0))),
0)</f>
        <v/>
      </c>
      <c r="BS330" s="125">
        <f t="array" ref="BS330">
IFERROR(
_xlfn.IFS(
$DH330="день_1",
$BP330*$BL330/($AX330-$AW330+1)*BB330*(DAY(EOMONTH(BB$15,0))),
$DH330="день_2",
$BP330/30*MAX(MIN($AX330,EOMONTH(BB$15,0))-MAX($AW330,BB$15)+1,),
$DH330="раб.день",
$BP330/30*(IFERROR(
_xlfn.LET(_xlpm.VD,
CHOOSE(
{1;2;3;4;5;6;7;8;9;10;11;12;13;14;15;16;17;18},
45658,45659,45660,45661,45662,45663,45664,45665,45711,45724,45778,45779,45785,45786,45820,45821,45965,46022),
_xlfn.LET(_xlpm.DD,
MAX(MIN($AX330,EOMONTH(BB$15,0))-MAX($AW330,BB$15),),
_xlfn.IFS(
AND(MONTH($AW330)=MONTH(BB$15),MONTH($AX330)&lt;&gt;MONTH(BB$15)),
NETWORKDAYS.INTL($AW330,$AW330+_xlpm.DD,1,_xlpm.VD),
AND(MONTH($AW330)&lt;&gt;MONTH(BB$15),MONTH($AX330)=MONTH(BB$15)),
NETWORKDAYS.INTL(($AX330)-_xlpm.DD,$AX330,1,_xlpm.VD),
AND(MONTH($AW330)&lt;MONTH(BB$15),MONTH($AX330)&gt;MONTH(BB$15)),
NETWORKDAYS.INTL((EOMONTH(BB$15-1,1))-_xlpm.DD,EOMONTH(BB$15-1,1),1,_xlpm.VD),
AND(MONTH($AW330)=MONTH(BB$15),MONTH($AX330)=MONTH(BB$15)),
NETWORKDAYS.INTL($AW330,$AX330,1,_xlpm.VD)))),0)),
$DH330="месяц",
$BP330*BB330,
$DH330="неделя",
$BP330*BB330/7*(ROUNDUP((DAY(EOMONTH(BB$15,0)))/4,0))),
0)</f>
        <v/>
      </c>
      <c r="BT330" s="125">
        <f t="array" ref="BT330">
IFERROR(
_xlfn.IFS(
$DH330="день_1",
$BP330*$BL330/($AX330-$AW330+1)*BC330*(DAY(EOMONTH(BC$15,0))),
$DH330="день_2",
$BP330/30*MAX(MIN($AX330,EOMONTH(BC$15,0))-MAX($AW330,BC$15)+1,),
$DH330="раб.день",
$BP330/30*(IFERROR(
_xlfn.LET(_xlpm.VD,
CHOOSE(
{1;2;3;4;5;6;7;8;9;10;11;12;13;14;15;16;17;18},
45658,45659,45660,45661,45662,45663,45664,45665,45711,45724,45778,45779,45785,45786,45820,45821,45965,46022),
_xlfn.LET(_xlpm.DD,
MAX(MIN($AX330,EOMONTH(BC$15,0))-MAX($AW330,BC$15),),
_xlfn.IFS(
AND(MONTH($AW330)=MONTH(BC$15),MONTH($AX330)&lt;&gt;MONTH(BC$15)),
NETWORKDAYS.INTL($AW330,$AW330+_xlpm.DD,1,_xlpm.VD),
AND(MONTH($AW330)&lt;&gt;MONTH(BC$15),MONTH($AX330)=MONTH(BC$15)),
NETWORKDAYS.INTL(($AX330)-_xlpm.DD,$AX330,1,_xlpm.VD),
AND(MONTH($AW330)&lt;MONTH(BC$15),MONTH($AX330)&gt;MONTH(BC$15)),
NETWORKDAYS.INTL((EOMONTH(BC$15-1,1))-_xlpm.DD,EOMONTH(BC$15-1,1),1,_xlpm.VD),
AND(MONTH($AW330)=MONTH(BC$15),MONTH($AX330)=MONTH(BC$15)),
NETWORKDAYS.INTL($AW330,$AX330,1,_xlpm.VD)))),0)),
$DH330="месяц",
$BP330*BC330,
$DH330="неделя",
$BP330*BC330/7*(ROUNDUP((DAY(EOMONTH(BC$15,0)))/4,0))),
0)</f>
        <v/>
      </c>
      <c r="BU330" s="125">
        <f t="array" ref="BU330">
IFERROR(
_xlfn.IFS(
$DH330="день_1",
$BP330*$BL330/($AX330-$AW330+1)*BD330*(DAY(EOMONTH(BD$15,0))),
$DH330="день_2",
$BP330/30*MAX(MIN($AX330,EOMONTH(BD$15,0))-MAX($AW330,BD$15)+1,),
$DH330="раб.день",
$BP330/30*(IFERROR(
_xlfn.LET(_xlpm.VD,
CHOOSE(
{1;2;3;4;5;6;7;8;9;10;11;12;13;14;15;16;17;18},
45658,45659,45660,45661,45662,45663,45664,45665,45711,45724,45778,45779,45785,45786,45820,45821,45965,46022),
_xlfn.LET(_xlpm.DD,
MAX(MIN($AX330,EOMONTH(BD$15,0))-MAX($AW330,BD$15),),
_xlfn.IFS(
AND(MONTH($AW330)=MONTH(BD$15),MONTH($AX330)&lt;&gt;MONTH(BD$15)),
NETWORKDAYS.INTL($AW330,$AW330+_xlpm.DD,1,_xlpm.VD),
AND(MONTH($AW330)&lt;&gt;MONTH(BD$15),MONTH($AX330)=MONTH(BD$15)),
NETWORKDAYS.INTL(($AX330)-_xlpm.DD,$AX330,1,_xlpm.VD),
AND(MONTH($AW330)&lt;MONTH(BD$15),MONTH($AX330)&gt;MONTH(BD$15)),
NETWORKDAYS.INTL((EOMONTH(BD$15-1,1))-_xlpm.DD,EOMONTH(BD$15-1,1),1,_xlpm.VD),
AND(MONTH($AW330)=MONTH(BD$15),MONTH($AX330)=MONTH(BD$15)),
NETWORKDAYS.INTL($AW330,$AX330,1,_xlpm.VD)))),0)),
$DH330="месяц",
$BP330*BD330,
$DH330="неделя",
$BP330*BD330/7*(ROUNDUP((DAY(EOMONTH(BD$15,0)))/4,0))),
0)</f>
        <v/>
      </c>
      <c r="BV330" s="125">
        <f t="array" ref="BV330">
IFERROR(
_xlfn.IFS(
$DH330="день_1",
$BP330*$BL330/($AX330-$AW330+1)*BE330*(DAY(EOMONTH(BE$15,0))),
$DH330="день_2",
$BP330/30*MAX(MIN($AX330,EOMONTH(BE$15,0))-MAX($AW330,BE$15)+1,),
$DH330="раб.день",
$BP330/30*(IFERROR(
_xlfn.LET(_xlpm.VD,
CHOOSE(
{1;2;3;4;5;6;7;8;9;10;11;12;13;14;15;16;17;18},
45658,45659,45660,45661,45662,45663,45664,45665,45711,45724,45778,45779,45785,45786,45820,45821,45965,46022),
_xlfn.LET(_xlpm.DD,
MAX(MIN($AX330,EOMONTH(BE$15,0))-MAX($AW330,BE$15),),
_xlfn.IFS(
AND(MONTH($AW330)=MONTH(BE$15),MONTH($AX330)&lt;&gt;MONTH(BE$15)),
NETWORKDAYS.INTL($AW330,$AW330+_xlpm.DD,1,_xlpm.VD),
AND(MONTH($AW330)&lt;&gt;MONTH(BE$15),MONTH($AX330)=MONTH(BE$15)),
NETWORKDAYS.INTL(($AX330)-_xlpm.DD,$AX330,1,_xlpm.VD),
AND(MONTH($AW330)&lt;MONTH(BE$15),MONTH($AX330)&gt;MONTH(BE$15)),
NETWORKDAYS.INTL((EOMONTH(BE$15-1,1))-_xlpm.DD,EOMONTH(BE$15-1,1),1,_xlpm.VD),
AND(MONTH($AW330)=MONTH(BE$15),MONTH($AX330)=MONTH(BE$15)),
NETWORKDAYS.INTL($AW330,$AX330,1,_xlpm.VD)))),0)),
$DH330="месяц",
$BP330*BE330,
$DH330="неделя",
$BP330*BE330/7*(ROUNDUP((DAY(EOMONTH(BE$15,0)))/4,0))),
0)</f>
        <v/>
      </c>
      <c r="BW330" s="125">
        <f t="array" ref="BW330">
IFERROR(
_xlfn.IFS(
$DH330="день_1",
$BP330*$BL330/($AX330-$AW330+1)*BF330*(DAY(EOMONTH(BF$15,0))),
$DH330="день_2",
$BP330/30*MAX(MIN($AX330,EOMONTH(BF$15,0))-MAX($AW330,BF$15)+1,),
$DH330="раб.день",
$BP330/30*(IFERROR(
_xlfn.LET(_xlpm.VD,
CHOOSE(
{1;2;3;4;5;6;7;8;9;10;11;12;13;14;15;16;17;18},
45658,45659,45660,45661,45662,45663,45664,45665,45711,45724,45778,45779,45785,45786,45820,45821,45965,46022),
_xlfn.LET(_xlpm.DD,
MAX(MIN($AX330,EOMONTH(BF$15,0))-MAX($AW330,BF$15),),
_xlfn.IFS(
AND(MONTH($AW330)=MONTH(BF$15),MONTH($AX330)&lt;&gt;MONTH(BF$15)),
NETWORKDAYS.INTL($AW330,$AW330+_xlpm.DD,1,_xlpm.VD),
AND(MONTH($AW330)&lt;&gt;MONTH(BF$15),MONTH($AX330)=MONTH(BF$15)),
NETWORKDAYS.INTL(($AX330)-_xlpm.DD,$AX330,1,_xlpm.VD),
AND(MONTH($AW330)&lt;MONTH(BF$15),MONTH($AX330)&gt;MONTH(BF$15)),
NETWORKDAYS.INTL((EOMONTH(BF$15-1,1))-_xlpm.DD,EOMONTH(BF$15-1,1),1,_xlpm.VD),
AND(MONTH($AW330)=MONTH(BF$15),MONTH($AX330)=MONTH(BF$15)),
NETWORKDAYS.INTL($AW330,$AX330,1,_xlpm.VD)))),0)),
$DH330="месяц",
$BP330*BF330,
$DH330="неделя",
$BP330*BF330/7*(ROUNDUP((DAY(EOMONTH(BF$15,0)))/4,0))),
0)</f>
        <v/>
      </c>
      <c r="BX330" s="125">
        <f t="array" ref="BX330">
IFERROR(
_xlfn.IFS(
$DH330="день_1",
$BP330*$BL330/($AX330-$AW330+1)*BG330*(DAY(EOMONTH(BG$15,0))),
$DH330="день_2",
$BP330/30*MAX(MIN($AX330,EOMONTH(BG$15,0))-MAX($AW330,BG$15)+1,),
$DH330="раб.день",
$BP330/30*(IFERROR(
_xlfn.LET(_xlpm.VD,
CHOOSE(
{1;2;3;4;5;6;7;8;9;10;11;12;13;14;15;16;17;18},
45658,45659,45660,45661,45662,45663,45664,45665,45711,45724,45778,45779,45785,45786,45820,45821,45965,46022),
_xlfn.LET(_xlpm.DD,
MAX(MIN($AX330,EOMONTH(BG$15,0))-MAX($AW330,BG$15),),
_xlfn.IFS(
AND(MONTH($AW330)=MONTH(BG$15),MONTH($AX330)&lt;&gt;MONTH(BG$15)),
NETWORKDAYS.INTL($AW330,$AW330+_xlpm.DD,1,_xlpm.VD),
AND(MONTH($AW330)&lt;&gt;MONTH(BG$15),MONTH($AX330)=MONTH(BG$15)),
NETWORKDAYS.INTL(($AX330)-_xlpm.DD,$AX330,1,_xlpm.VD),
AND(MONTH($AW330)&lt;MONTH(BG$15),MONTH($AX330)&gt;MONTH(BG$15)),
NETWORKDAYS.INTL((EOMONTH(BG$15-1,1))-_xlpm.DD,EOMONTH(BG$15-1,1),1,_xlpm.VD),
AND(MONTH($AW330)=MONTH(BG$15),MONTH($AX330)=MONTH(BG$15)),
NETWORKDAYS.INTL($AW330,$AX330,1,_xlpm.VD)))),0)),
$DH330="месяц",
$BP330*BG330,
$DH330="неделя",
$BP330*BG330/7*(ROUNDUP((DAY(EOMONTH(BG$15,0)))/4,0))),
0)</f>
        <v/>
      </c>
      <c r="BY330" s="125">
        <f t="array" ref="BY330">
IFERROR(
_xlfn.IFS(
$DH330="день_1",
$BP330*$BL330/($AX330-$AW330+1)*BH330*(DAY(EOMONTH(BH$15,0))),
$DH330="день_2",
$BP330/30*MAX(MIN($AX330,EOMONTH(BH$15,0))-MAX($AW330,BH$15)+1,),
$DH330="раб.день",
$BP330/30*(IFERROR(
_xlfn.LET(_xlpm.VD,
CHOOSE(
{1;2;3;4;5;6;7;8;9;10;11;12;13;14;15;16;17;18},
45658,45659,45660,45661,45662,45663,45664,45665,45711,45724,45778,45779,45785,45786,45820,45821,45965,46022),
_xlfn.LET(_xlpm.DD,
MAX(MIN($AX330,EOMONTH(BH$15,0))-MAX($AW330,BH$15),),
_xlfn.IFS(
AND(MONTH($AW330)=MONTH(BH$15),MONTH($AX330)&lt;&gt;MONTH(BH$15)),
NETWORKDAYS.INTL($AW330,$AW330+_xlpm.DD,1,_xlpm.VD),
AND(MONTH($AW330)&lt;&gt;MONTH(BH$15),MONTH($AX330)=MONTH(BH$15)),
NETWORKDAYS.INTL(($AX330)-_xlpm.DD,$AX330,1,_xlpm.VD),
AND(MONTH($AW330)&lt;MONTH(BH$15),MONTH($AX330)&gt;MONTH(BH$15)),
NETWORKDAYS.INTL((EOMONTH(BH$15-1,1))-_xlpm.DD,EOMONTH(BH$15-1,1),1,_xlpm.VD),
AND(MONTH($AW330)=MONTH(BH$15),MONTH($AX330)=MONTH(BH$15)),
NETWORKDAYS.INTL($AW330,$AX330,1,_xlpm.VD)))),0)),
$DH330="месяц",
$BP330*BH330,
$DH330="неделя",
$BP330*BH330/7*(ROUNDUP((DAY(EOMONTH(BH$15,0)))/4,0))),
0)</f>
        <v/>
      </c>
      <c r="BZ330" s="125">
        <f t="array" ref="BZ330">
IFERROR(
_xlfn.IFS(
$DH330="день_1",
$BP330*$BL330/($AX330-$AW330+1)*BI330*(DAY(EOMONTH(BI$15,0))),
$DH330="день_2",
$BP330/30*MAX(MIN($AX330,EOMONTH(BI$15,0))-MAX($AW330,BI$15)+1,),
$DH330="раб.день",
$BP330/30*(IFERROR(
_xlfn.LET(_xlpm.VD,
CHOOSE(
{1;2;3;4;5;6;7;8;9;10;11;12;13;14;15;16;17;18},
45658,45659,45660,45661,45662,45663,45664,45665,45711,45724,45778,45779,45785,45786,45820,45821,45965,46022),
_xlfn.LET(_xlpm.DD,
MAX(MIN($AX330,EOMONTH(BI$15,0))-MAX($AW330,BI$15),),
_xlfn.IFS(
AND(MONTH($AW330)=MONTH(BI$15),MONTH($AX330)&lt;&gt;MONTH(BI$15)),
NETWORKDAYS.INTL($AW330,$AW330+_xlpm.DD,1,_xlpm.VD),
AND(MONTH($AW330)&lt;&gt;MONTH(BI$15),MONTH($AX330)=MONTH(BI$15)),
NETWORKDAYS.INTL(($AX330)-_xlpm.DD,$AX330,1,_xlpm.VD),
AND(MONTH($AW330)&lt;MONTH(BI$15),MONTH($AX330)&gt;MONTH(BI$15)),
NETWORKDAYS.INTL((EOMONTH(BI$15-1,1))-_xlpm.DD,EOMONTH(BI$15-1,1),1,_xlpm.VD),
AND(MONTH($AW330)=MONTH(BI$15),MONTH($AX330)=MONTH(BI$15)),
NETWORKDAYS.INTL($AW330,$AX330,1,_xlpm.VD)))),0)),
$DH330="месяц",
$BP330*BI330,
$DH330="неделя",
$BP330*BI330/7*(ROUNDUP((DAY(EOMONTH(BI$15,0)))/4,0))),
0)</f>
        <v/>
      </c>
      <c r="CA330" s="125">
        <f t="array" ref="CA330">
IFERROR(
_xlfn.IFS(
$DH330="день_1",
$BP330*$BL330/($AX330-$AW330+1)*BJ330*(DAY(EOMONTH(BJ$15,0))),
$DH330="день_2",
$BP330/30*MAX(MIN($AX330,EOMONTH(BJ$15,0))-MAX($AW330,BJ$15)+1,),
$DH330="раб.день",
$BP330/30*(IFERROR(
_xlfn.LET(_xlpm.VD,
CHOOSE(
{1;2;3;4;5;6;7;8;9;10;11;12;13;14;15;16;17;18},
45658,45659,45660,45661,45662,45663,45664,45665,45711,45724,45778,45779,45785,45786,45820,45821,45965,46022),
_xlfn.LET(_xlpm.DD,
MAX(MIN($AX330,EOMONTH(BJ$15,0))-MAX($AW330,BJ$15),),
_xlfn.IFS(
AND(MONTH($AW330)=MONTH(BJ$15),MONTH($AX330)&lt;&gt;MONTH(BJ$15)),
NETWORKDAYS.INTL($AW330,$AW330+_xlpm.DD,1,_xlpm.VD),
AND(MONTH($AW330)&lt;&gt;MONTH(BJ$15),MONTH($AX330)=MONTH(BJ$15)),
NETWORKDAYS.INTL(($AX330)-_xlpm.DD,$AX330,1,_xlpm.VD),
AND(MONTH($AW330)&lt;MONTH(BJ$15),MONTH($AX330)&gt;MONTH(BJ$15)),
NETWORKDAYS.INTL((EOMONTH(BJ$15-1,1))-_xlpm.DD,EOMONTH(BJ$15-1,1),1,_xlpm.VD),
AND(MONTH($AW330)=MONTH(BJ$15),MONTH($AX330)=MONTH(BJ$15)),
NETWORKDAYS.INTL($AW330,$AX330,1,_xlpm.VD)))),0)),
$DH330="месяц",
$BP330*BJ330,
$DH330="неделя",
$BP330*BJ330/7*(ROUNDUP((DAY(EOMONTH(BJ$15,0)))/4,0))),
0)</f>
        <v/>
      </c>
      <c r="CB330" s="125">
        <f t="array" ref="CB330">
IFERROR(
_xlfn.IFS(
$DH330="день_1",
$BP330*$BL330/($AX330-$AW330+1)*BK330*(DAY(EOMONTH(BK$15,0))),
$DH330="день_2",
$BP330/30*MAX(MIN($AX330,EOMONTH(BK$15,0))-MAX($AW330,BK$15)+1,),
$DH330="раб.день",
$BP330/30*(IFERROR(
_xlfn.LET(_xlpm.VD,
CHOOSE(
{1;2;3;4;5;6;7;8;9;10;11;12;13;14;15;16;17;18},
45658,45659,45660,45661,45662,45663,45664,45665,45711,45724,45778,45779,45785,45786,45820,45821,45965,46022),
_xlfn.LET(_xlpm.DD,
MAX(MIN($AX330,EOMONTH(BK$15,0))-MAX($AW330,BK$15),),
_xlfn.IFS(
AND(MONTH($AW330)=MONTH(BK$15),MONTH($AX330)&lt;&gt;MONTH(BK$15)),
NETWORKDAYS.INTL($AW330,$AW330+_xlpm.DD,1,_xlpm.VD),
AND(MONTH($AW330)&lt;&gt;MONTH(BK$15),MONTH($AX330)=MONTH(BK$15)),
NETWORKDAYS.INTL(($AX330)-_xlpm.DD,$AX330,1,_xlpm.VD),
AND(MONTH($AW330)&lt;MONTH(BK$15),MONTH($AX330)&gt;MONTH(BK$15)),
NETWORKDAYS.INTL((EOMONTH(BK$15-1,1))-_xlpm.DD,EOMONTH(BK$15-1,1),1,_xlpm.VD),
AND(MONTH($AW330)=MONTH(BK$15),MONTH($AX330)=MONTH(BK$15)),
NETWORKDAYS.INTL($AW330,$AX330,1,_xlpm.VD)))),0)),
$DH330="месяц",
$BP330*BK330,
$DH330="неделя",
$BP330*BK330/7*(ROUNDUP((DAY(EOMONTH(BK$15,0)))/4,0))),
0)</f>
        <v/>
      </c>
      <c r="CC330" s="125">
        <f>SUM($BQ330:$CB330)</f>
        <v/>
      </c>
      <c r="CD330" s="126">
        <f>SUM($EH330:$EH330)</f>
        <v/>
      </c>
      <c r="CE330" s="126">
        <f>$CD330*$AB330</f>
        <v/>
      </c>
      <c r="CF330" s="126">
        <f>SUM($EK330:$EK330)</f>
        <v/>
      </c>
      <c r="CG330" s="126">
        <f>$CF330*$AB330</f>
        <v/>
      </c>
      <c r="CH330" s="126">
        <f>SUM($CC330,$CE330,$CG330)</f>
        <v/>
      </c>
      <c r="CI330" s="126">
        <f>$CH330*(1+$CM330)</f>
        <v/>
      </c>
      <c r="CJ330" s="127" t="n">
        <v>0</v>
      </c>
      <c r="CK330" s="126">
        <f>SUM($CH330:$CH330)*(1+$CJ330)</f>
        <v/>
      </c>
      <c r="CL330" s="126">
        <f>SUM($CH330:$CH330)*(1+$CM330)</f>
        <v/>
      </c>
      <c r="CM330" s="59" t="inlineStr">
        <is>
          <t>20%</t>
        </is>
      </c>
      <c r="CN330" s="59" t="n"/>
      <c r="CO330" s="72" t="n"/>
      <c r="CP330" s="59" t="n"/>
      <c r="CQ330" s="73" t="n"/>
      <c r="CR330" s="73" t="n"/>
      <c r="CS330" s="73" t="n"/>
      <c r="CT330" s="72" t="n"/>
      <c r="CU330" s="79" t="inlineStr">
        <is>
          <t> </t>
        </is>
      </c>
      <c r="CV330" s="60" t="n"/>
      <c r="CW330" s="60" t="n"/>
      <c r="CX330" s="60" t="n"/>
      <c r="CY330" s="127">
        <f>IFERROR(($CC330-$EE330)/($EE330/(1-$DQ330)),0)</f>
        <v/>
      </c>
      <c r="CZ330" s="127">
        <f>IFERROR(1-$EI330/($CE330),0)</f>
        <v/>
      </c>
      <c r="DA330" s="127">
        <f>IFERROR(1-$EL330/($CG330),0)</f>
        <v/>
      </c>
      <c r="DB330" s="126">
        <f>ROUND(IFERROR(($CI330/(1+$CM330)-$EN330),0),2)</f>
        <v/>
      </c>
      <c r="DC330" s="128" t="n"/>
      <c r="DD330" s="125" t="n"/>
      <c r="DE330" s="75" t="n">
        <v>0</v>
      </c>
      <c r="DF330" s="128" t="n"/>
      <c r="DG330" s="125">
        <f>IF($DC330=0,0,$DD330*($DC330*100%-$DE330*$DF330))*SUM($AB330:$AB330)</f>
        <v/>
      </c>
      <c r="DH330" s="129" t="inlineStr">
        <is>
          <t>месяц</t>
        </is>
      </c>
      <c r="DI330" s="130">
        <f t="array" ref="DI330">IFERROR(
IF($ES330="LisChannel",
(ROUND(((INDEX({174.625;153.888888888889;130.972222222222},MATCH($AI330,{2;3;4}),0))*$AG330*$AI330),2)),0),0)</f>
        <v/>
      </c>
      <c r="DJ330" s="130">
        <f>
_xlfn.LET(_xlpm.X,
IFERROR(
IF($ES330="НовиковТВ",
(_xlfn.LET(_xlpm.NTV,
_xlfn.LET(_xlpm.MIN,350000,
IF(SUMIFS($DI:$DI,$ES:$ES,"НовиковТВ")&lt;=_xlpm.MIN,
(SUMIFS($DI:$DI,$ES:$ES,"НовиковТВ")/(COUNTIFS($ES:$ES,"НовиковТВ")))*_xlpm.MIN/SUMIFS($DI:$DI,$ES:$ES,"НовиковТВ"),
DI330)),
_xlpm.NTV+$DG330/(1-(1-(_xlpm.NTV)*(1-$DL330)*(1-$DM330)*(1-$DN330)*(1-$DO330)*(1-$DP330)/_xlpm.NTV))))/(1+$EP330),
$DI330+$DG330/(1-(1-($DI330)*(1-$DL330)*(1-$DM330)*(1-$DN330)*(1-$DO330)*(1-$DP330)/$DI330))),
0),
_xlpm.X*(1+$CM330)*(1+$CW330)-_xlpm.X*(1+$CM330)+_xlpm.X)</f>
        <v/>
      </c>
      <c r="DK330" s="125" t="inlineStr">
        <is>
          <t>послед.</t>
        </is>
      </c>
      <c r="DL330" s="63" t="n">
        <v>0</v>
      </c>
      <c r="DM330" s="63" t="n">
        <v>0</v>
      </c>
      <c r="DN330" s="63" t="n">
        <v>0</v>
      </c>
      <c r="DO330" s="63" t="n">
        <v>0</v>
      </c>
      <c r="DP330" s="63" t="n">
        <v>0</v>
      </c>
      <c r="DQ330" s="63">
        <f t="array" ref="DQ330">IFERROR(_xlfn.IFS(
$DK330="послед.",1-(1-$DL330)*(1-$DM330)*(1-$DN330)*(1-$DO330)*(1-$DP330),
$DK330="сумм.",$DL330+$DM330+$DN330+$DO330+$DP330),
0)</f>
        <v/>
      </c>
      <c r="DR330" s="125">
        <f t="array" ref="DR330">
IFERROR(
_xlfn.IFS(
$BL330=0,
0,
$BL330&gt;0,
_xlfn.IFS($DK330="послед.",
$DJ330*(1-$DL330)*(1-$DM330)*(1-$DN330)*(1-$DO330)*(1-$DP330),
$DK330="сумм.",
$DJ330*(1-($DL330+$DM330+$DN330+$DO330+$DP330)))),0)</f>
        <v/>
      </c>
      <c r="DS330" s="125">
        <f t="array" ref="DS330">
IFERROR(_xlfn.IFS(
$DH330="день_1",
$DR330*$BL330/($AX330-$AW330+1)*AZ330*(DAY(EOMONTH(AZ$15,0))),
$DH330="день_2",
$DR330/30*MAX(MIN($AX330,EOMONTH(AZ$15,0))-MAX($AW330,AZ$15)+1,),
$DH330="раб.день",
$DR330/30*(IFERROR(
_xlfn.LET(_xlpm.VD,
CHOOSE(
{1;2;3;4;5;6;7;8;9;10;11;12;13;14;15;16;17;18},
45658,45659,45660,45661,45662,45663,45664,45665,45711,45724,45778,45779,45785,45786,45820,45821,45965,46022),
_xlfn.LET(_xlpm.DD,
MAX(MIN($AX330,EOMONTH(AZ$15,0))-MAX($AW330,AZ$15),),
_xlfn.IFS(
AND(MONTH($AW330)=MONTH(AZ$15),MONTH($AX330)&lt;&gt;MONTH(AZ$15)),
NETWORKDAYS.INTL($AW330,$AW330+_xlpm.DD,1,_xlpm.VD),
AND(MONTH($AW330)&lt;&gt;MONTH(AZ$15),MONTH($AX330)=MONTH(AZ$15)),
NETWORKDAYS.INTL(($AX330)-_xlpm.DD,$AX330,1,_xlpm.VD),
AND(MONTH($AW330)&lt;MONTH(AZ$15),MONTH($AX330)&gt;MONTH(AZ$15)),
NETWORKDAYS.INTL((EOMONTH(AZ$15-1,1))-_xlpm.DD,EOMONTH(AZ$15-1,1),1,_xlpm.VD),
AND(MONTH($AW330)=MONTH(AZ$15),MONTH($AX330)=MONTH(AZ$15)),
NETWORKDAYS.INTL($AW330,$AX330,1,_xlpm.VD)))),0)),
$DH330="месяц",
$DR330*AZ330,
$DH330="неделя",
$DR330*AZ330/7*(ROUNDUP((DAY(EOMONTH(AZ$15,0)))/4,0))),
0)</f>
        <v/>
      </c>
      <c r="DT330" s="125">
        <f t="array" ref="DT330">
IFERROR(_xlfn.IFS(
$DH330="день_1",
$DR330*$BL330/($AX330-$AW330+1)*BA330*(DAY(EOMONTH(BA$15,0))),
$DH330="день_2",
$DR330/30*MAX(MIN($AX330,EOMONTH(BA$15,0))-MAX($AW330,BA$15)+1,),
$DH330="раб.день",
$DR330/30*(IFERROR(
_xlfn.LET(_xlpm.VD,
CHOOSE(
{1;2;3;4;5;6;7;8;9;10;11;12;13;14;15;16;17;18},
45658,45659,45660,45661,45662,45663,45664,45665,45711,45724,45778,45779,45785,45786,45820,45821,45965,46022),
_xlfn.LET(_xlpm.DD,
MAX(MIN($AX330,EOMONTH(BA$15,0))-MAX($AW330,BA$15),),
_xlfn.IFS(
AND(MONTH($AW330)=MONTH(BA$15),MONTH($AX330)&lt;&gt;MONTH(BA$15)),
NETWORKDAYS.INTL($AW330,$AW330+_xlpm.DD,1,_xlpm.VD),
AND(MONTH($AW330)&lt;&gt;MONTH(BA$15),MONTH($AX330)=MONTH(BA$15)),
NETWORKDAYS.INTL(($AX330)-_xlpm.DD,$AX330,1,_xlpm.VD),
AND(MONTH($AW330)&lt;MONTH(BA$15),MONTH($AX330)&gt;MONTH(BA$15)),
NETWORKDAYS.INTL((EOMONTH(BA$15-1,1))-_xlpm.DD,EOMONTH(BA$15-1,1),1,_xlpm.VD),
AND(MONTH($AW330)=MONTH(BA$15),MONTH($AX330)=MONTH(BA$15)),
NETWORKDAYS.INTL($AW330,$AX330,1,_xlpm.VD)))),0)),
$DH330="месяц",
$DR330*BA330,
$DH330="неделя",
$DR330*BA330/7*(ROUNDUP((DAY(EOMONTH(BA$15,0)))/4,0))),
0)</f>
        <v/>
      </c>
      <c r="DU330" s="125">
        <f t="array" ref="DU330">
IFERROR(_xlfn.IFS(
$DH330="день_1",
$DR330*$BL330/($AX330-$AW330+1)*BB330*(DAY(EOMONTH(BB$15,0))),
$DH330="день_2",
$DR330/30*MAX(MIN($AX330,EOMONTH(BB$15,0))-MAX($AW330,BB$15)+1,),
$DH330="раб.день",
$DR330/30*(IFERROR(
_xlfn.LET(_xlpm.VD,
CHOOSE(
{1;2;3;4;5;6;7;8;9;10;11;12;13;14;15;16;17;18},
45658,45659,45660,45661,45662,45663,45664,45665,45711,45724,45778,45779,45785,45786,45820,45821,45965,46022),
_xlfn.LET(_xlpm.DD,
MAX(MIN($AX330,EOMONTH(BB$15,0))-MAX($AW330,BB$15),),
_xlfn.IFS(
AND(MONTH($AW330)=MONTH(BB$15),MONTH($AX330)&lt;&gt;MONTH(BB$15)),
NETWORKDAYS.INTL($AW330,$AW330+_xlpm.DD,1,_xlpm.VD),
AND(MONTH($AW330)&lt;&gt;MONTH(BB$15),MONTH($AX330)=MONTH(BB$15)),
NETWORKDAYS.INTL(($AX330)-_xlpm.DD,$AX330,1,_xlpm.VD),
AND(MONTH($AW330)&lt;MONTH(BB$15),MONTH($AX330)&gt;MONTH(BB$15)),
NETWORKDAYS.INTL((EOMONTH(BB$15-1,1))-_xlpm.DD,EOMONTH(BB$15-1,1),1,_xlpm.VD),
AND(MONTH($AW330)=MONTH(BB$15),MONTH($AX330)=MONTH(BB$15)),
NETWORKDAYS.INTL($AW330,$AX330,1,_xlpm.VD)))),0)),
$DH330="месяц",
$DR330*BB330,
$DH330="неделя",
$DR330*BB330/7*(ROUNDUP((DAY(EOMONTH(BB$15,0)))/4,0))),
0)</f>
        <v/>
      </c>
      <c r="DV330" s="125">
        <f t="array" ref="DV330">
IFERROR(_xlfn.IFS(
$DH330="день_1",
$DR330*$BL330/($AX330-$AW330+1)*BC330*(DAY(EOMONTH(BC$15,0))),
$DH330="день_2",
$DR330/30*MAX(MIN($AX330,EOMONTH(BC$15,0))-MAX($AW330,BC$15)+1,),
$DH330="раб.день",
$DR330/30*(IFERROR(
_xlfn.LET(_xlpm.VD,
CHOOSE(
{1;2;3;4;5;6;7;8;9;10;11;12;13;14;15;16;17;18},
45658,45659,45660,45661,45662,45663,45664,45665,45711,45724,45778,45779,45785,45786,45820,45821,45965,46022),
_xlfn.LET(_xlpm.DD,
MAX(MIN($AX330,EOMONTH(BC$15,0))-MAX($AW330,BC$15),),
_xlfn.IFS(
AND(MONTH($AW330)=MONTH(BC$15),MONTH($AX330)&lt;&gt;MONTH(BC$15)),
NETWORKDAYS.INTL($AW330,$AW330+_xlpm.DD,1,_xlpm.VD),
AND(MONTH($AW330)&lt;&gt;MONTH(BC$15),MONTH($AX330)=MONTH(BC$15)),
NETWORKDAYS.INTL(($AX330)-_xlpm.DD,$AX330,1,_xlpm.VD),
AND(MONTH($AW330)&lt;MONTH(BC$15),MONTH($AX330)&gt;MONTH(BC$15)),
NETWORKDAYS.INTL((EOMONTH(BC$15-1,1))-_xlpm.DD,EOMONTH(BC$15-1,1),1,_xlpm.VD),
AND(MONTH($AW330)=MONTH(BC$15),MONTH($AX330)=MONTH(BC$15)),
NETWORKDAYS.INTL($AW330,$AX330,1,_xlpm.VD)))),0)),
$DH330="месяц",
$DR330*BC330,
$DH330="неделя",
$DR330*BC330/7*(ROUNDUP((DAY(EOMONTH(BC$15,0)))/4,0))),
0)</f>
        <v/>
      </c>
      <c r="DW330" s="125">
        <f t="array" ref="DW330">
IFERROR(_xlfn.IFS(
$DH330="день_1",
$DR330*$BL330/($AX330-$AW330+1)*BD330*(DAY(EOMONTH(BD$15,0))),
$DH330="день_2",
$DR330/30*MAX(MIN($AX330,EOMONTH(BD$15,0))-MAX($AW330,BD$15)+1,),
$DH330="раб.день",
$DR330/30*(IFERROR(
_xlfn.LET(_xlpm.VD,
CHOOSE(
{1;2;3;4;5;6;7;8;9;10;11;12;13;14;15;16;17;18},
45658,45659,45660,45661,45662,45663,45664,45665,45711,45724,45778,45779,45785,45786,45820,45821,45965,46022),
_xlfn.LET(_xlpm.DD,
MAX(MIN($AX330,EOMONTH(BD$15,0))-MAX($AW330,BD$15),),
_xlfn.IFS(
AND(MONTH($AW330)=MONTH(BD$15),MONTH($AX330)&lt;&gt;MONTH(BD$15)),
NETWORKDAYS.INTL($AW330,$AW330+_xlpm.DD,1,_xlpm.VD),
AND(MONTH($AW330)&lt;&gt;MONTH(BD$15),MONTH($AX330)=MONTH(BD$15)),
NETWORKDAYS.INTL(($AX330)-_xlpm.DD,$AX330,1,_xlpm.VD),
AND(MONTH($AW330)&lt;MONTH(BD$15),MONTH($AX330)&gt;MONTH(BD$15)),
NETWORKDAYS.INTL((EOMONTH(BD$15-1,1))-_xlpm.DD,EOMONTH(BD$15-1,1),1,_xlpm.VD),
AND(MONTH($AW330)=MONTH(BD$15),MONTH($AX330)=MONTH(BD$15)),
NETWORKDAYS.INTL($AW330,$AX330,1,_xlpm.VD)))),0)),
$DH330="месяц",
$DR330*BD330,
$DH330="неделя",
$DR330*BD330/7*(ROUNDUP((DAY(EOMONTH(BD$15,0)))/4,0))),
0)</f>
        <v/>
      </c>
      <c r="DX330" s="125">
        <f t="array" ref="DX330">
IFERROR(_xlfn.IFS(
$DH330="день_1",
$DR330*$BL330/($AX330-$AW330+1)*BE330*(DAY(EOMONTH(BE$15,0))),
$DH330="день_2",
$DR330/30*MAX(MIN($AX330,EOMONTH(BE$15,0))-MAX($AW330,BE$15)+1,),
$DH330="раб.день",
$DR330/30*(IFERROR(
_xlfn.LET(_xlpm.VD,
CHOOSE(
{1;2;3;4;5;6;7;8;9;10;11;12;13;14;15;16;17;18},
45658,45659,45660,45661,45662,45663,45664,45665,45711,45724,45778,45779,45785,45786,45820,45821,45965,46022),
_xlfn.LET(_xlpm.DD,
MAX(MIN($AX330,EOMONTH(BE$15,0))-MAX($AW330,BE$15),),
_xlfn.IFS(
AND(MONTH($AW330)=MONTH(BE$15),MONTH($AX330)&lt;&gt;MONTH(BE$15)),
NETWORKDAYS.INTL($AW330,$AW330+_xlpm.DD,1,_xlpm.VD),
AND(MONTH($AW330)&lt;&gt;MONTH(BE$15),MONTH($AX330)=MONTH(BE$15)),
NETWORKDAYS.INTL(($AX330)-_xlpm.DD,$AX330,1,_xlpm.VD),
AND(MONTH($AW330)&lt;MONTH(BE$15),MONTH($AX330)&gt;MONTH(BE$15)),
NETWORKDAYS.INTL((EOMONTH(BE$15-1,1))-_xlpm.DD,EOMONTH(BE$15-1,1),1,_xlpm.VD),
AND(MONTH($AW330)=MONTH(BE$15),MONTH($AX330)=MONTH(BE$15)),
NETWORKDAYS.INTL($AW330,$AX330,1,_xlpm.VD)))),0)),
$DH330="месяц",
$DR330*BE330,
$DH330="неделя",
$DR330*BE330/7*(ROUNDUP((DAY(EOMONTH(BE$15,0)))/4,0))),
0)</f>
        <v/>
      </c>
      <c r="DY330" s="125">
        <f t="array" ref="DY330">
IFERROR(_xlfn.IFS(
$DH330="день_1",
$DR330*$BL330/($AX330-$AW330+1)*BF330*(DAY(EOMONTH(BF$15,0))),
$DH330="день_2",
$DR330/30*MAX(MIN($AX330,EOMONTH(BF$15,0))-MAX($AW330,BF$15)+1,),
$DH330="раб.день",
$DR330/30*(IFERROR(
_xlfn.LET(_xlpm.VD,
CHOOSE(
{1;2;3;4;5;6;7;8;9;10;11;12;13;14;15;16;17;18},
45658,45659,45660,45661,45662,45663,45664,45665,45711,45724,45778,45779,45785,45786,45820,45821,45965,46022),
_xlfn.LET(_xlpm.DD,
MAX(MIN($AX330,EOMONTH(BF$15,0))-MAX($AW330,BF$15),),
_xlfn.IFS(
AND(MONTH($AW330)=MONTH(BF$15),MONTH($AX330)&lt;&gt;MONTH(BF$15)),
NETWORKDAYS.INTL($AW330,$AW330+_xlpm.DD,1,_xlpm.VD),
AND(MONTH($AW330)&lt;&gt;MONTH(BF$15),MONTH($AX330)=MONTH(BF$15)),
NETWORKDAYS.INTL(($AX330)-_xlpm.DD,$AX330,1,_xlpm.VD),
AND(MONTH($AW330)&lt;MONTH(BF$15),MONTH($AX330)&gt;MONTH(BF$15)),
NETWORKDAYS.INTL((EOMONTH(BF$15-1,1))-_xlpm.DD,EOMONTH(BF$15-1,1),1,_xlpm.VD),
AND(MONTH($AW330)=MONTH(BF$15),MONTH($AX330)=MONTH(BF$15)),
NETWORKDAYS.INTL($AW330,$AX330,1,_xlpm.VD)))),0)),
$DH330="месяц",
$DR330*BF330,
$DH330="неделя",
$DR330*BF330/7*(ROUNDUP((DAY(EOMONTH(BF$15,0)))/4,0))),
0)</f>
        <v/>
      </c>
      <c r="DZ330" s="125">
        <f t="array" ref="DZ330">
IFERROR(_xlfn.IFS(
$DH330="день_1",
$DR330*$BL330/($AX330-$AW330+1)*BG330*(DAY(EOMONTH(BG$15,0))),
$DH330="день_2",
$DR330/30*MAX(MIN($AX330,EOMONTH(BG$15,0))-MAX($AW330,BG$15)+1,),
$DH330="раб.день",
$DR330/30*(IFERROR(
_xlfn.LET(_xlpm.VD,
CHOOSE(
{1;2;3;4;5;6;7;8;9;10;11;12;13;14;15;16;17;18},
45658,45659,45660,45661,45662,45663,45664,45665,45711,45724,45778,45779,45785,45786,45820,45821,45965,46022),
_xlfn.LET(_xlpm.DD,
MAX(MIN($AX330,EOMONTH(BG$15,0))-MAX($AW330,BG$15),),
_xlfn.IFS(
AND(MONTH($AW330)=MONTH(BG$15),MONTH($AX330)&lt;&gt;MONTH(BG$15)),
NETWORKDAYS.INTL($AW330,$AW330+_xlpm.DD,1,_xlpm.VD),
AND(MONTH($AW330)&lt;&gt;MONTH(BG$15),MONTH($AX330)=MONTH(BG$15)),
NETWORKDAYS.INTL(($AX330)-_xlpm.DD,$AX330,1,_xlpm.VD),
AND(MONTH($AW330)&lt;MONTH(BG$15),MONTH($AX330)&gt;MONTH(BG$15)),
NETWORKDAYS.INTL((EOMONTH(BG$15-1,1))-_xlpm.DD,EOMONTH(BG$15-1,1),1,_xlpm.VD),
AND(MONTH($AW330)=MONTH(BG$15),MONTH($AX330)=MONTH(BG$15)),
NETWORKDAYS.INTL($AW330,$AX330,1,_xlpm.VD)))),0)),
$DH330="месяц",
$DR330*BG330,
$DH330="неделя",
$DR330*BG330/7*(ROUNDUP((DAY(EOMONTH(BG$15,0)))/4,0))),
0)</f>
        <v/>
      </c>
      <c r="EA330" s="125">
        <f t="array" ref="EA330">
IFERROR(_xlfn.IFS(
$DH330="день_1",
$DR330*$BL330/($AX330-$AW330+1)*BH330*(DAY(EOMONTH(BH$15,0))),
$DH330="день_2",
$DR330/30*MAX(MIN($AX330,EOMONTH(BH$15,0))-MAX($AW330,BH$15)+1,),
$DH330="раб.день",
$DR330/30*(IFERROR(
_xlfn.LET(_xlpm.VD,
CHOOSE(
{1;2;3;4;5;6;7;8;9;10;11;12;13;14;15;16;17;18},
45658,45659,45660,45661,45662,45663,45664,45665,45711,45724,45778,45779,45785,45786,45820,45821,45965,46022),
_xlfn.LET(_xlpm.DD,
MAX(MIN($AX330,EOMONTH(BH$15,0))-MAX($AW330,BH$15),),
_xlfn.IFS(
AND(MONTH($AW330)=MONTH(BH$15),MONTH($AX330)&lt;&gt;MONTH(BH$15)),
NETWORKDAYS.INTL($AW330,$AW330+_xlpm.DD,1,_xlpm.VD),
AND(MONTH($AW330)&lt;&gt;MONTH(BH$15),MONTH($AX330)=MONTH(BH$15)),
NETWORKDAYS.INTL(($AX330)-_xlpm.DD,$AX330,1,_xlpm.VD),
AND(MONTH($AW330)&lt;MONTH(BH$15),MONTH($AX330)&gt;MONTH(BH$15)),
NETWORKDAYS.INTL((EOMONTH(BH$15-1,1))-_xlpm.DD,EOMONTH(BH$15-1,1),1,_xlpm.VD),
AND(MONTH($AW330)=MONTH(BH$15),MONTH($AX330)=MONTH(BH$15)),
NETWORKDAYS.INTL($AW330,$AX330,1,_xlpm.VD)))),0)),
$DH330="месяц",
$DR330*BH330,
$DH330="неделя",
$DR330*BH330/7*(ROUNDUP((DAY(EOMONTH(BH$15,0)))/4,0))),
0)</f>
        <v/>
      </c>
      <c r="EB330" s="125">
        <f t="array" ref="EB330">
IFERROR(_xlfn.IFS(
$DH330="день_1",
$DR330*$BL330/($AX330-$AW330+1)*BI330*(DAY(EOMONTH(BI$15,0))),
$DH330="день_2",
$DR330/30*MAX(MIN($AX330,EOMONTH(BI$15,0))-MAX($AW330,BI$15)+1,),
$DH330="раб.день",
$DR330/30*(IFERROR(
_xlfn.LET(_xlpm.VD,
CHOOSE(
{1;2;3;4;5;6;7;8;9;10;11;12;13;14;15;16;17;18},
45658,45659,45660,45661,45662,45663,45664,45665,45711,45724,45778,45779,45785,45786,45820,45821,45965,46022),
_xlfn.LET(_xlpm.DD,
MAX(MIN($AX330,EOMONTH(BI$15,0))-MAX($AW330,BI$15),),
_xlfn.IFS(
AND(MONTH($AW330)=MONTH(BI$15),MONTH($AX330)&lt;&gt;MONTH(BI$15)),
NETWORKDAYS.INTL($AW330,$AW330+_xlpm.DD,1,_xlpm.VD),
AND(MONTH($AW330)&lt;&gt;MONTH(BI$15),MONTH($AX330)=MONTH(BI$15)),
NETWORKDAYS.INTL(($AX330)-_xlpm.DD,$AX330,1,_xlpm.VD),
AND(MONTH($AW330)&lt;MONTH(BI$15),MONTH($AX330)&gt;MONTH(BI$15)),
NETWORKDAYS.INTL((EOMONTH(BI$15-1,1))-_xlpm.DD,EOMONTH(BI$15-1,1),1,_xlpm.VD),
AND(MONTH($AW330)=MONTH(BI$15),MONTH($AX330)=MONTH(BI$15)),
NETWORKDAYS.INTL($AW330,$AX330,1,_xlpm.VD)))),0)),
$DH330="месяц",
$DR330*BI330,
$DH330="неделя",
$DR330*BI330/7*(ROUNDUP((DAY(EOMONTH(BI$15,0)))/4,0))),
0)</f>
        <v/>
      </c>
      <c r="EC330" s="125">
        <f t="array" ref="EC330">
IFERROR(_xlfn.IFS(
$DH330="день_1",
$DR330*$BL330/($AX330-$AW330+1)*BJ330*(DAY(EOMONTH(BJ$15,0))),
$DH330="день_2",
$DR330/30*MAX(MIN($AX330,EOMONTH(BJ$15,0))-MAX($AW330,BJ$15)+1,),
$DH330="раб.день",
$DR330/30*(IFERROR(
_xlfn.LET(_xlpm.VD,
CHOOSE(
{1;2;3;4;5;6;7;8;9;10;11;12;13;14;15;16;17;18},
45658,45659,45660,45661,45662,45663,45664,45665,45711,45724,45778,45779,45785,45786,45820,45821,45965,46022),
_xlfn.LET(_xlpm.DD,
MAX(MIN($AX330,EOMONTH(BJ$15,0))-MAX($AW330,BJ$15),),
_xlfn.IFS(
AND(MONTH($AW330)=MONTH(BJ$15),MONTH($AX330)&lt;&gt;MONTH(BJ$15)),
NETWORKDAYS.INTL($AW330,$AW330+_xlpm.DD,1,_xlpm.VD),
AND(MONTH($AW330)&lt;&gt;MONTH(BJ$15),MONTH($AX330)=MONTH(BJ$15)),
NETWORKDAYS.INTL(($AX330)-_xlpm.DD,$AX330,1,_xlpm.VD),
AND(MONTH($AW330)&lt;MONTH(BJ$15),MONTH($AX330)&gt;MONTH(BJ$15)),
NETWORKDAYS.INTL((EOMONTH(BJ$15-1,1))-_xlpm.DD,EOMONTH(BJ$15-1,1),1,_xlpm.VD),
AND(MONTH($AW330)=MONTH(BJ$15),MONTH($AX330)=MONTH(BJ$15)),
NETWORKDAYS.INTL($AW330,$AX330,1,_xlpm.VD)))),0)),
$DH330="месяц",
$DR330*BJ330,
$DH330="неделя",
$DR330*BJ330/7*(ROUNDUP((DAY(EOMONTH(BJ$15,0)))/4,0))),
0)</f>
        <v/>
      </c>
      <c r="ED330" s="125">
        <f t="array" ref="ED330">
IFERROR(_xlfn.IFS(
$DH330="день_1",
$DR330*$BL330/($AX330-$AW330+1)*BK330*(DAY(EOMONTH(BK$15,0))),
$DH330="день_2",
$DR330/30*MAX(MIN($AX330,EOMONTH(BK$15,0))-MAX($AW330,BK$15)+1,),
$DH330="раб.день",
$DR330/30*(IFERROR(
_xlfn.LET(_xlpm.VD,
CHOOSE(
{1;2;3;4;5;6;7;8;9;10;11;12;13;14;15;16;17;18},
45658,45659,45660,45661,45662,45663,45664,45665,45711,45724,45778,45779,45785,45786,45820,45821,45965,46022),
_xlfn.LET(_xlpm.DD,
MAX(MIN($AX330,EOMONTH(BK$15,0))-MAX($AW330,BK$15),),
_xlfn.IFS(
AND(MONTH($AW330)=MONTH(BK$15),MONTH($AX330)&lt;&gt;MONTH(BK$15)),
NETWORKDAYS.INTL($AW330,$AW330+_xlpm.DD,1,_xlpm.VD),
AND(MONTH($AW330)&lt;&gt;MONTH(BK$15),MONTH($AX330)=MONTH(BK$15)),
NETWORKDAYS.INTL(($AX330)-_xlpm.DD,$AX330,1,_xlpm.VD),
AND(MONTH($AW330)&lt;MONTH(BK$15),MONTH($AX330)&gt;MONTH(BK$15)),
NETWORKDAYS.INTL((EOMONTH(BK$15-1,1))-_xlpm.DD,EOMONTH(BK$15-1,1),1,_xlpm.VD),
AND(MONTH($AW330)=MONTH(BK$15),MONTH($AX330)=MONTH(BK$15)),
NETWORKDAYS.INTL($AW330,$AX330,1,_xlpm.VD)))),0)),
$DH330="месяц",
$DR330*BK330,
$DH330="неделя",
$DR330*BK330/7*(ROUNDUP((DAY(EOMONTH(BK$15,0)))/4,0))),
0)</f>
        <v/>
      </c>
      <c r="EE330" s="125">
        <f>SUM($DS330,$DT330,$DU330,$DV330,$DW330,$DX330,$DY330,$DZ330,$EA330,$EB330,$EC330,$ED330)</f>
        <v/>
      </c>
      <c r="EF330" s="125">
        <f>IFERROR(ROUND($EE330*(1+$EP330),2),0)</f>
        <v/>
      </c>
      <c r="EG330" s="128" t="n">
        <v>1</v>
      </c>
      <c r="EH330" s="126" t="n">
        <v>0</v>
      </c>
      <c r="EI330" s="126">
        <f>ROUND(SUM($EH330:$EH330)*SUM($AB330:$AB330)*$EG330,2)</f>
        <v/>
      </c>
      <c r="EJ330" s="126">
        <f>ROUND($EI330*(1+$EP330),2)</f>
        <v/>
      </c>
      <c r="EK330" s="126" t="n">
        <v>0</v>
      </c>
      <c r="EL330" s="126">
        <f>ROUND(SUM($EK330:$EK330)*SUM($AB330:$AB330)*$EG330,2)</f>
        <v/>
      </c>
      <c r="EM330" s="126">
        <f>ROUND($EL330*(1+$EP330),2)</f>
        <v/>
      </c>
      <c r="EN330" s="126">
        <f>SUM($EE330,$EI330,$EL330)</f>
        <v/>
      </c>
      <c r="EO330" s="126">
        <f>SUM($EF330,$EJ330,$EM330)</f>
        <v/>
      </c>
      <c r="EP330" s="59" t="inlineStr">
        <is>
          <t>20%</t>
        </is>
      </c>
      <c r="EQ330" s="59" t="n"/>
      <c r="ER330" s="60">
        <f t="array" ref="ER330">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MATCH(ES330,
{"AMS";"RussOutdoor";"HD Outdoor";"Ingroup";"IQ";"Ledproduction";"LisChannel";"Logic";"Media-PPL";"NovikovTV | НовиковТВ";"SMA";"SOK";"КрокусТВ | CrocusTV | IndoorTV";"Сити";"ТЯК Москва"},
0)),"")</f>
        <v/>
      </c>
      <c r="ES330" s="60" t="n"/>
      <c r="ET330" s="60">
        <f t="array" ref="ET330">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MATCH(ES330,
{"AMS";"RussOutdoor";"HD Outdoor";"Ingroup";"IQ";"Ledproduction";"LisChannel";"Logic";"Media-PPL";"NovikovTV | НовиковТВ";"SMA";"SOK";"КрокусТВ | CrocusTV | IndoorTV";"Сити";"ТЯК Москва"},
0)),"")</f>
        <v/>
      </c>
      <c r="EU330" s="60" t="n"/>
      <c r="EV330" s="60" t="n"/>
      <c r="EX330" s="110">
        <f t="array" ref="EX330">
($AR330/30
+N("ТРАФИК ПЛОЩАДКИ"))*
(IFERROR(
_xlfn.LET(
_xlpm.GPR,
HLOOKUP($L330,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(MATCH($T330,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IF($Q330="цифровой",_xlpm.GPR/$AG330,_xlpm.GPR/60)),
0)
+N("DWELL TIME"))*
(IF($AB330=0,0,IF($AB330=1,0.3,IF($AB330=2,0.5,IF($AB330&gt;2,1))))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_xlfn.IFS($AC330="да",1.2,$AC330="нет",1)*
_xlfn.IFS($AD330="да",1.2,$AD330="нет",1)*
IF(R330="статический",1,1.2)*
$X330*
INDEX(
{1.2;1;1.2;1.2;1;1.2;1.2;1.2;1.2;1.2;1.2;1;1.2;1.2;1.2;1.2;1;1;1.2;1.2;1.2;1;1;1;1;1.2;1.2;1.2;1.2;1;1;1;1;1.2;1.2;1.2;1.2;1.2;1.2;1.2;1.2;1;1;1.2;1;1;1;1;1.5;1;1;1.5;1.5;1.2},
MATCH($Q330,_xlpm.MI,0)))&gt;{0.02;0.04;0.06;0.1;0.2;0.4;0.6;0.8;1;2;4;6})),
{0;1;2;3;4;5;6;7;8;9;10;11;12},
0)))
+N("КОЭФФИЦИЕНТ КОНТАКТА"))))*
(_xlfn.IFS($X330&lt;0.1,$X330/1000,$X330&gt;25,5.2,AND($X330&gt;=0.1,$X330&lt;=25),(($X330*2+0.1)/10)*($X330/10)))*
IFERROR((_xlfn.LET(
_xlpm.MA,
{0;0.8;0.85;0.9;0.95;1},
_xlpm.MAA,
{0;1;2;3;4;5},
INDEX(_xlpm.MA,MATCH(SUMPRODUCT(--((IF(ROUND(_xlpm.MAA,1)&gt;5,5,ROUND($AB330,1)))&gt;{0;1;2;3;4;5})),_xlpm.MAA,0)))
+N("КОЭФФИЦИЕНТ КОЛ-ВО КОНСТРУКЦИЙ")),1)*
$AB330,0))*
(IF($Q330="цифровой",$AG330/15*$AI330,1)
+N("ДЛЯ ЦИФРЫ"))</f>
        <v/>
      </c>
      <c r="EY330" s="110">
        <f>IFERROR(EX330*AY330,0)</f>
        <v/>
      </c>
      <c r="EZ330" s="131">
        <f>IFERROR(DP330/EY330*1000,0)</f>
        <v/>
      </c>
      <c r="FA330" s="112">
        <f>IFERROR(FC330/FB330,0)</f>
        <v/>
      </c>
      <c r="FB330" s="112">
        <f>IFERROR((FC330/(EY330/FF330*#REF!))*0.825,0)</f>
        <v/>
      </c>
      <c r="FC330" s="112">
        <f>IFERROR(((EX330*30/AR330)*100)/30,0)</f>
        <v/>
      </c>
      <c r="FD330" s="112">
        <f>IFERROR(EY330/G330*100%,0)</f>
        <v/>
      </c>
      <c r="FE330" s="112">
        <f>IFERROR(FD330/FC330*100%,0)</f>
        <v/>
      </c>
      <c r="FF330" s="110">
        <f>IFERROR(AR330/30*AY330,0)</f>
        <v/>
      </c>
    </row>
    <row r="331" ht="13" customHeight="1">
      <c r="A331" s="59" t="n"/>
      <c r="B331" s="60" t="n"/>
      <c r="C331" s="60" t="n"/>
      <c r="D331" s="60">
        <f t="array" ref="D331">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MATCH($E331,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31" s="60">
        <f t="array" ref="E331">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MATCH($F331,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31" s="60" t="inlineStr"/>
      <c r="G331" s="60" t="n"/>
      <c r="H331" s="60">
        <f t="array" ref="H331">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MATCH($I331,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31" s="60" t="n"/>
      <c r="J331" s="60" t="n"/>
      <c r="K331" s="60" t="n"/>
      <c r="L331" s="60" t="n"/>
      <c r="M331" s="60" t="n"/>
      <c r="N331" s="60" t="n"/>
      <c r="O331" s="60" t="n"/>
      <c r="P331" s="60">
        <f t="array" ref="P331">
_xlfn.IFS(
ISNUMBER(MATCH($Q331,{"шелфбаннер","разделитель","монетница","чековая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ISNUMBER(MATCH($Q331,{"LED/LCD","видеокулер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ISNUMBER(MATCH($Q331,{"автомобиль","машина","выставочное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ISNUMBER(MATCH($Q331,{"билборд","лифтовая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ISNUMBER(MATCH($Q331,{"навигация","подвесной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ISNUMBER(MATCH($Q331,{"движущаяся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ISNUMBER(MATCH($Q331,{"каталог","журнал"},)),
"Пресса",
$Q331="","")</f>
        <v/>
      </c>
      <c r="Q331" s="60" t="n"/>
      <c r="R331" s="60">
        <f t="array" ref="R331">
IFERROR(
_xlfn.IFS(
OR(ISNUMBER(MATCH($Q331,{"экспозиция","макет","стенд","автостенд","авто стенд","выставочное пространство","выставочные стенды","модульные выставочные стенды","3Д конструкция","3D конструкция"},)),P331="Экспонирование"),
"нестандартный",
ISNUMBER(MATCH($Q331,{"скроллер","призматрон"},)),
"динамический",
$P331="Видео",
"цифровой",
OR($P331="Пресса",$P331="Щит",$P331="POSm",$P331="Подвес",$P331="Брендирование/оклейка"),
"статический"),"")</f>
        <v/>
      </c>
      <c r="S331" s="59" t="n"/>
      <c r="T331" s="60" t="n"/>
      <c r="U331" s="60" t="n"/>
      <c r="V331" s="60">
        <f>
IF(P331="Видео",
"цифровой постер/ролик",
IF(ISNUMBER(MATCH(Q331,{"короб световой","короб световой | лайтбокс","короб световой | кристалайт","лайтбокс","лайт бокс","кристалайт","LB","lightbox"},)),
"бэклит",
IF(P331="Брендирование/оклейка",
"перфарированная пленка/самоклейка",
IF(P331="Экспонирование",
"под запрос",
IF(P331="Подвес",
"баннер/ткань",
"")))))</f>
        <v/>
      </c>
      <c r="W331" s="59" t="n"/>
      <c r="X331" s="59" t="n"/>
      <c r="Y331" s="59" t="n"/>
      <c r="Z331" s="61" t="n"/>
      <c r="AA331" s="61" t="n"/>
      <c r="AB331" s="61">
        <f>IF(BL331&gt;0,Z331,0)</f>
        <v/>
      </c>
      <c r="AC331" s="59" t="n"/>
      <c r="AD331" s="59" t="n"/>
      <c r="AE331" s="59" t="n"/>
      <c r="AF331" s="59" t="n"/>
      <c r="AG331" s="59" t="n"/>
      <c r="AH331" s="59" t="n"/>
      <c r="AI331" s="59" t="n"/>
      <c r="AJ331" s="59" t="n"/>
      <c r="AK331" s="59" t="n"/>
      <c r="AL331" s="62">
        <f>IFERROR(IF(OR(R331="статический",R331="динамический",R331="нестандартный",R331="",R331=""),"-",IF(AND(AH331="-",AI331="-"),"-",AK331*3600/AH331*AI331)),"-")</f>
        <v/>
      </c>
      <c r="AM331" s="62">
        <f>IFERROR(IF(OR(R331="статический",R331="динамический",R331="",R331="", R331="BTL",R331="нестандартный"),"-",AG331*AI331*AL331/60),"-")</f>
        <v/>
      </c>
      <c r="AN331" s="63">
        <f>IFERROR(IF(AH331="","-",AG331*AI331/AH331),"-")</f>
        <v/>
      </c>
      <c r="AO331" s="59">
        <f>IFERROR(IF(OR($R331="статический",$R331="динамический",$R331="",$R331="",$R331="BTL",$R331="нестандартный"),"-",$AL331*$AY331),"-")</f>
        <v/>
      </c>
      <c r="AP331" s="62">
        <f>IFERROR(IF(OR($R331="статический",$R331="динамический",$R331="",$R331="",$R331="BTL",$R331="нестандартный"),"-",$AM331*AY331),"-")</f>
        <v/>
      </c>
      <c r="AQ331" s="64" t="n"/>
      <c r="AR331" s="61" t="n"/>
      <c r="AS331" s="61" t="n"/>
      <c r="AT331" s="61" t="n"/>
      <c r="AU331" s="65" t="n"/>
      <c r="AV331" s="124">
        <f>IFERROR(DR331/AT331*1000,"n/a")</f>
        <v/>
      </c>
      <c r="AW331" s="67" t="n"/>
      <c r="AX331" s="67" t="n"/>
      <c r="AY331" s="43">
        <f>IFERROR(IF(OR($AW331="",$AX331=""),"",_xlfn.DAYS($AX331+1,$AW331)),"")</f>
        <v/>
      </c>
      <c r="AZ331" s="68">
        <f t="array" ref="AZ331">
_xlfn.LET(_xlpm.COEFF,
IF($AW331+$AX331=0,0,IF(MAX(MIN($AX331,EOMONTH(AZ$15,0))-MAX($AW331,AZ$15)+1,)&gt;0,1,0)),
_xlfn.IFS(
$ES331="LisChannel",
_xlpm.COEFF*
INDEX({1;1;1.2;1.2;1;1;1;1;1.2;1.2;1.2;1.2},
MATCH(MONTH(AZ$15),
{1,2,3,4,5,6,7,8,9,10,11,12})),
CONCATENATE($ES331," ",$L331)="RussOutdoor метро",
_xlpm.COEFF*
INDEX({0.8;0.9;1.1;1.1;1;1;1;1;1.1;1.1;1.1;1.1},
MATCH(MONTH(AZ$15),
{1,2,3,4,5,6,7,8,9,10,11,12})),
$ES331&lt;&gt;"LisChannel",
_xlpm.COEFF,
$ES331&lt;&gt;"RussOutdoor",
_xlpm.COEFF))</f>
        <v/>
      </c>
      <c r="BA331" s="68">
        <f t="array" ref="BA331">
_xlfn.LET(_xlpm.COEFF,
IF($AW331+$AX331=0,0,IF(MAX(MIN($AX331,EOMONTH(BA$15,0))-MAX($AW331,BA$15)+1,)&gt;0,1,0)),
_xlfn.IFS(
$ES331="LisChannel",
_xlpm.COEFF*
INDEX({1;1;1.2;1.2;1;1;1;1;1.2;1.2;1.2;1.2},
MATCH(MONTH(BA$15),
{1,2,3,4,5,6,7,8,9,10,11,12})),
CONCATENATE($ES331," ",$L331)="RussOutdoor метро",
_xlpm.COEFF*
INDEX({0.8;0.9;1.1;1.1;1;1;1;1;1.1;1.1;1.1;1.1},
MATCH(MONTH(BA$15),
{1,2,3,4,5,6,7,8,9,10,11,12})),
$ES331&lt;&gt;"LisChannel",
_xlpm.COEFF,
$ES331&lt;&gt;"RussOutdoor",
_xlpm.COEFF))</f>
        <v/>
      </c>
      <c r="BB331" s="68">
        <f t="array" ref="BB331">
_xlfn.LET(_xlpm.COEFF,
IF($AW331+$AX331=0,0,IF(MAX(MIN($AX331,EOMONTH(BB$15,0))-MAX($AW331,BB$15)+1,)&gt;0,1,0)),
_xlfn.IFS(
$ES331="LisChannel",
_xlpm.COEFF*
INDEX({1;1;1.2;1.2;1;1;1;1;1.2;1.2;1.2;1.2},
MATCH(MONTH(BB$15),
{1,2,3,4,5,6,7,8,9,10,11,12})),
CONCATENATE($ES331," ",$L331)="RussOutdoor метро",
_xlpm.COEFF*
INDEX({0.8;0.9;1.1;1.1;1;1;1;1;1.1;1.1;1.1;1.1},
MATCH(MONTH(BB$15),
{1,2,3,4,5,6,7,8,9,10,11,12})),
$ES331&lt;&gt;"LisChannel",
_xlpm.COEFF,
$ES331&lt;&gt;"RussOutdoor",
_xlpm.COEFF))</f>
        <v/>
      </c>
      <c r="BC331" s="68">
        <f t="array" ref="BC331">
_xlfn.LET(_xlpm.COEFF,
IF($AW331+$AX331=0,0,IF(MAX(MIN($AX331,EOMONTH(BC$15,0))-MAX($AW331,BC$15)+1,)&gt;0,1,0)),
_xlfn.IFS(
$ES331="LisChannel",
_xlpm.COEFF*
INDEX({1;1;1.2;1.2;1;1;1;1;1.2;1.2;1.2;1.2},
MATCH(MONTH(BC$15),
{1,2,3,4,5,6,7,8,9,10,11,12})),
CONCATENATE($ES331," ",$L331)="RussOutdoor метро",
_xlpm.COEFF*
INDEX({0.8;0.9;1.1;1.1;1;1;1;1;1.1;1.1;1.1;1.1},
MATCH(MONTH(BC$15),
{1,2,3,4,5,6,7,8,9,10,11,12})),
$ES331&lt;&gt;"LisChannel",
_xlpm.COEFF,
$ES331&lt;&gt;"RussOutdoor",
_xlpm.COEFF))</f>
        <v/>
      </c>
      <c r="BD331" s="68">
        <f t="array" ref="BD331">
_xlfn.LET(_xlpm.COEFF,
IF($AW331+$AX331=0,0,IF(MAX(MIN($AX331,EOMONTH(BD$15,0))-MAX($AW331,BD$15)+1,)&gt;0,1,0)),
_xlfn.IFS(
$ES331="LisChannel",
_xlpm.COEFF*
INDEX({1;1;1.2;1.2;1;1;1;1;1.2;1.2;1.2;1.2},
MATCH(MONTH(BD$15),
{1,2,3,4,5,6,7,8,9,10,11,12})),
CONCATENATE($ES331," ",$L331)="RussOutdoor метро",
_xlpm.COEFF*
INDEX({0.8;0.9;1.1;1.1;1;1;1;1;1.1;1.1;1.1;1.1},
MATCH(MONTH(BD$15),
{1,2,3,4,5,6,7,8,9,10,11,12})),
$ES331&lt;&gt;"LisChannel",
_xlpm.COEFF,
$ES331&lt;&gt;"RussOutdoor",
_xlpm.COEFF))</f>
        <v/>
      </c>
      <c r="BE331" s="68">
        <f t="array" ref="BE331">
_xlfn.LET(_xlpm.COEFF,
IF($AW331+$AX331=0,0,IF(MAX(MIN($AX331,EOMONTH(BE$15,0))-MAX($AW331,BE$15)+1,)&gt;0,1,0)),
_xlfn.IFS(
$ES331="LisChannel",
_xlpm.COEFF*
INDEX({1;1;1.2;1.2;1;1;1;1;1.2;1.2;1.2;1.2},
MATCH(MONTH(BE$15),
{1,2,3,4,5,6,7,8,9,10,11,12})),
CONCATENATE($ES331," ",$L331)="RussOutdoor метро",
_xlpm.COEFF*
INDEX({0.8;0.9;1.1;1.1;1;1;1;1;1.1;1.1;1.1;1.1},
MATCH(MONTH(BE$15),
{1,2,3,4,5,6,7,8,9,10,11,12})),
$ES331&lt;&gt;"LisChannel",
_xlpm.COEFF,
$ES331&lt;&gt;"RussOutdoor",
_xlpm.COEFF))</f>
        <v/>
      </c>
      <c r="BF331" s="68">
        <f t="array" ref="BF331">
_xlfn.LET(_xlpm.COEFF,
IF($AW331+$AX331=0,0,IF(MAX(MIN($AX331,EOMONTH(BF$15,0))-MAX($AW331,BF$15)+1,)&gt;0,1,0)),
_xlfn.IFS(
$ES331="LisChannel",
_xlpm.COEFF*
INDEX({1;1;1.2;1.2;1;1;1;1;1.2;1.2;1.2;1.2},
MATCH(MONTH(BF$15),
{1,2,3,4,5,6,7,8,9,10,11,12})),
CONCATENATE($ES331," ",$L331)="RussOutdoor метро",
_xlpm.COEFF*
INDEX({0.8;0.9;1.1;1.1;1;1;1;1;1.1;1.1;1.1;1.1},
MATCH(MONTH(BF$15),
{1,2,3,4,5,6,7,8,9,10,11,12})),
$ES331&lt;&gt;"LisChannel",
_xlpm.COEFF,
$ES331&lt;&gt;"RussOutdoor",
_xlpm.COEFF))</f>
        <v/>
      </c>
      <c r="BG331" s="68">
        <f t="array" ref="BG331">
_xlfn.LET(_xlpm.COEFF,
IF($AW331+$AX331=0,0,IF(MAX(MIN($AX331,EOMONTH(BG$15,0))-MAX($AW331,BG$15)+1,)&gt;0,1,0)),
_xlfn.IFS(
$ES331="LisChannel",
_xlpm.COEFF*
INDEX({1;1;1.2;1.2;1;1;1;1;1.2;1.2;1.2;1.2},
MATCH(MONTH(BG$15),
{1,2,3,4,5,6,7,8,9,10,11,12})),
CONCATENATE($ES331," ",$L331)="RussOutdoor метро",
_xlpm.COEFF*
INDEX({0.8;0.9;1.1;1.1;1;1;1;1;1.1;1.1;1.1;1.1},
MATCH(MONTH(BG$15),
{1,2,3,4,5,6,7,8,9,10,11,12})),
$ES331&lt;&gt;"LisChannel",
_xlpm.COEFF,
$ES331&lt;&gt;"RussOutdoor",
_xlpm.COEFF))</f>
        <v/>
      </c>
      <c r="BH331" s="68">
        <f t="array" ref="BH331">
_xlfn.LET(_xlpm.COEFF,
IF($AW331+$AX331=0,0,IF(MAX(MIN($AX331,EOMONTH(BH$15,0))-MAX($AW331,BH$15)+1,)&gt;0,1,0)),
_xlfn.IFS(
$ES331="LisChannel",
_xlpm.COEFF*
INDEX({1;1;1.2;1.2;1;1;1;1;1.2;1.2;1.2;1.2},
MATCH(MONTH(BH$15),
{1,2,3,4,5,6,7,8,9,10,11,12})),
CONCATENATE($ES331," ",$L331)="RussOutdoor метро",
_xlpm.COEFF*
INDEX({0.8;0.9;1.1;1.1;1;1;1;1;1.1;1.1;1.1;1.1},
MATCH(MONTH(BH$15),
{1,2,3,4,5,6,7,8,9,10,11,12})),
$ES331&lt;&gt;"LisChannel",
_xlpm.COEFF,
$ES331&lt;&gt;"RussOutdoor",
_xlpm.COEFF))</f>
        <v/>
      </c>
      <c r="BI331" s="68">
        <f t="array" ref="BI331">
_xlfn.LET(_xlpm.COEFF,
IF($AW331+$AX331=0,0,IF(MAX(MIN($AX331,EOMONTH(BI$15,0))-MAX($AW331,BI$15)+1,)&gt;0,1,0)),
_xlfn.IFS(
$ES331="LisChannel",
_xlpm.COEFF*
INDEX({1;1;1.2;1.2;1;1;1;1;1.2;1.2;1.2;1.2},
MATCH(MONTH(BI$15),
{1,2,3,4,5,6,7,8,9,10,11,12})),
CONCATENATE($ES331," ",$L331)="RussOutdoor метро",
_xlpm.COEFF*
INDEX({0.8;0.9;1.1;1.1;1;1;1;1;1.1;1.1;1.1;1.1},
MATCH(MONTH(BI$15),
{1,2,3,4,5,6,7,8,9,10,11,12})),
$ES331&lt;&gt;"LisChannel",
_xlpm.COEFF,
$ES331&lt;&gt;"RussOutdoor",
_xlpm.COEFF))</f>
        <v/>
      </c>
      <c r="BJ331" s="68">
        <f t="array" ref="BJ331">
_xlfn.LET(_xlpm.COEFF,
IF($AW331+$AX331=0,0,IF(MAX(MIN($AX331,EOMONTH(BJ$15,0))-MAX($AW331,BJ$15)+1,)&gt;0,1,0)),
_xlfn.IFS(
$ES331="LisChannel",
_xlpm.COEFF*
INDEX({1;1;1.2;1.2;1;1;1;1;1.2;1.2;1.2;1.2},
MATCH(MONTH(BJ$15),
{1,2,3,4,5,6,7,8,9,10,11,12})),
CONCATENATE($ES331," ",$L331)="RussOutdoor метро",
_xlpm.COEFF*
INDEX({0.8;0.9;1.1;1.1;1;1;1;1;1.1;1.1;1.1;1.1},
MATCH(MONTH(BJ$15),
{1,2,3,4,5,6,7,8,9,10,11,12})),
$ES331&lt;&gt;"LisChannel",
_xlpm.COEFF,
$ES331&lt;&gt;"RussOutdoor",
_xlpm.COEFF))</f>
        <v/>
      </c>
      <c r="BK331" s="68">
        <f t="array" ref="BK331">
_xlfn.LET(_xlpm.COEFF,
IF($AW331+$AX331=0,0,IF(MAX(MIN($AX331,EOMONTH(BK$15,0))-MAX($AW331,BK$15)+1,)&gt;0,1,0)),
_xlfn.IFS(
$ES331="LisChannel",
_xlpm.COEFF*
INDEX({1;1;1.2;1.2;1;1;1;1;1.2;1.2;1.2;1.2},
MATCH(MONTH(BK$15),
{1,2,3,4,5,6,7,8,9,10,11,12})),
CONCATENATE($ES331," ",$L331)="RussOutdoor метро",
_xlpm.COEFF*
INDEX({0.8;0.9;1.1;1.1;1;1;1;1;1.1;1.1;1.1;1.1},
MATCH(MONTH(BK$15),
{1,2,3,4,5,6,7,8,9,10,11,12})),
$ES331&lt;&gt;"LisChannel",
_xlpm.COEFF,
$ES331&lt;&gt;"RussOutdoor",
_xlpm.COEFF))</f>
        <v/>
      </c>
      <c r="BL331" s="62">
        <f>COUNTIFS($AZ331:$BK331,"&gt;0")</f>
        <v/>
      </c>
      <c r="BM331" s="65" t="n"/>
      <c r="BN331" s="125">
        <f>$DJ331</f>
        <v/>
      </c>
      <c r="BO331" s="63">
        <f>$DQ331</f>
        <v/>
      </c>
      <c r="BP331" s="125">
        <f>
IFERROR(
IF($BL331=0,0,
$BN331*(1-$BO331)),
0)</f>
        <v/>
      </c>
      <c r="BQ331" s="125">
        <f t="array" ref="BQ331">
IFERROR(
_xlfn.IFS(
$DH331="день_1",
$BP331*$BL331/($AX331-$AW331+1)*AZ331*(DAY(EOMONTH(AZ$15,0))),
$DH331="день_2",
$BP331/30*MAX(MIN($AX331,EOMONTH(AZ$15,0))-MAX($AW331,AZ$15)+1,),
$DH331="раб.день",
$BP331/30*(IFERROR(
_xlfn.LET(_xlpm.VD,
CHOOSE(
{1;2;3;4;5;6;7;8;9;10;11;12;13;14;15;16;17;18},
45658,45659,45660,45661,45662,45663,45664,45665,45711,45724,45778,45779,45785,45786,45820,45821,45965,46022),
_xlfn.LET(_xlpm.DD,
MAX(MIN($AX331,EOMONTH(AZ$15,0))-MAX($AW331,AZ$15),),
_xlfn.IFS(
AND(MONTH($AW331)=MONTH(AZ$15),MONTH($AX331)&lt;&gt;MONTH(AZ$15)),
NETWORKDAYS.INTL($AW331,$AW331+_xlpm.DD,1,_xlpm.VD),
AND(MONTH($AW331)&lt;&gt;MONTH(AZ$15),MONTH($AX331)=MONTH(AZ$15)),
NETWORKDAYS.INTL(($AX331)-_xlpm.DD,$AX331,1,_xlpm.VD),
AND(MONTH($AW331)&lt;MONTH(AZ$15),MONTH($AX331)&gt;MONTH(AZ$15)),
NETWORKDAYS.INTL((EOMONTH(AZ$15-1,1))-_xlpm.DD,EOMONTH(AZ$15-1,1),1,_xlpm.VD),
AND(MONTH($AW331)=MONTH(AZ$15),MONTH($AX331)=MONTH(AZ$15)),
NETWORKDAYS.INTL($AW331,$AX331,1,_xlpm.VD)))),0)),
$DH331="месяц",
$BP331*AZ331,
$DH331="неделя",
$BP331*AZ331/7*(ROUNDUP((DAY(EOMONTH(AZ$15,0)))/4,0))),
0)</f>
        <v/>
      </c>
      <c r="BR331" s="125">
        <f t="array" ref="BR331">
IFERROR(
_xlfn.IFS(
$DH331="день_1",
$BP331*$BL331/($AX331-$AW331+1)*BA331*(DAY(EOMONTH(BA$15,0))),
$DH331="день_2",
$BP331/30*MAX(MIN($AX331,EOMONTH(BA$15,0))-MAX($AW331,BA$15)+1,),
$DH331="раб.день",
$BP331/30*(IFERROR(
_xlfn.LET(_xlpm.VD,
CHOOSE(
{1;2;3;4;5;6;7;8;9;10;11;12;13;14;15;16;17;18},
45658,45659,45660,45661,45662,45663,45664,45665,45711,45724,45778,45779,45785,45786,45820,45821,45965,46022),
_xlfn.LET(_xlpm.DD,
MAX(MIN($AX331,EOMONTH(BA$15,0))-MAX($AW331,BA$15),),
_xlfn.IFS(
AND(MONTH($AW331)=MONTH(BA$15),MONTH($AX331)&lt;&gt;MONTH(BA$15)),
NETWORKDAYS.INTL($AW331,$AW331+_xlpm.DD,1,_xlpm.VD),
AND(MONTH($AW331)&lt;&gt;MONTH(BA$15),MONTH($AX331)=MONTH(BA$15)),
NETWORKDAYS.INTL(($AX331)-_xlpm.DD,$AX331,1,_xlpm.VD),
AND(MONTH($AW331)&lt;MONTH(BA$15),MONTH($AX331)&gt;MONTH(BA$15)),
NETWORKDAYS.INTL((EOMONTH(BA$15-1,1))-_xlpm.DD,EOMONTH(BA$15-1,1),1,_xlpm.VD),
AND(MONTH($AW331)=MONTH(BA$15),MONTH($AX331)=MONTH(BA$15)),
NETWORKDAYS.INTL($AW331,$AX331,1,_xlpm.VD)))),0)),
$DH331="месяц",
$BP331*BA331,
$DH331="неделя",
$BP331*BA331/7*(ROUNDUP((DAY(EOMONTH(BA$15,0)))/4,0))),
0)</f>
        <v/>
      </c>
      <c r="BS331" s="125">
        <f t="array" ref="BS331">
IFERROR(
_xlfn.IFS(
$DH331="день_1",
$BP331*$BL331/($AX331-$AW331+1)*BB331*(DAY(EOMONTH(BB$15,0))),
$DH331="день_2",
$BP331/30*MAX(MIN($AX331,EOMONTH(BB$15,0))-MAX($AW331,BB$15)+1,),
$DH331="раб.день",
$BP331/30*(IFERROR(
_xlfn.LET(_xlpm.VD,
CHOOSE(
{1;2;3;4;5;6;7;8;9;10;11;12;13;14;15;16;17;18},
45658,45659,45660,45661,45662,45663,45664,45665,45711,45724,45778,45779,45785,45786,45820,45821,45965,46022),
_xlfn.LET(_xlpm.DD,
MAX(MIN($AX331,EOMONTH(BB$15,0))-MAX($AW331,BB$15),),
_xlfn.IFS(
AND(MONTH($AW331)=MONTH(BB$15),MONTH($AX331)&lt;&gt;MONTH(BB$15)),
NETWORKDAYS.INTL($AW331,$AW331+_xlpm.DD,1,_xlpm.VD),
AND(MONTH($AW331)&lt;&gt;MONTH(BB$15),MONTH($AX331)=MONTH(BB$15)),
NETWORKDAYS.INTL(($AX331)-_xlpm.DD,$AX331,1,_xlpm.VD),
AND(MONTH($AW331)&lt;MONTH(BB$15),MONTH($AX331)&gt;MONTH(BB$15)),
NETWORKDAYS.INTL((EOMONTH(BB$15-1,1))-_xlpm.DD,EOMONTH(BB$15-1,1),1,_xlpm.VD),
AND(MONTH($AW331)=MONTH(BB$15),MONTH($AX331)=MONTH(BB$15)),
NETWORKDAYS.INTL($AW331,$AX331,1,_xlpm.VD)))),0)),
$DH331="месяц",
$BP331*BB331,
$DH331="неделя",
$BP331*BB331/7*(ROUNDUP((DAY(EOMONTH(BB$15,0)))/4,0))),
0)</f>
        <v/>
      </c>
      <c r="BT331" s="125">
        <f t="array" ref="BT331">
IFERROR(
_xlfn.IFS(
$DH331="день_1",
$BP331*$BL331/($AX331-$AW331+1)*BC331*(DAY(EOMONTH(BC$15,0))),
$DH331="день_2",
$BP331/30*MAX(MIN($AX331,EOMONTH(BC$15,0))-MAX($AW331,BC$15)+1,),
$DH331="раб.день",
$BP331/30*(IFERROR(
_xlfn.LET(_xlpm.VD,
CHOOSE(
{1;2;3;4;5;6;7;8;9;10;11;12;13;14;15;16;17;18},
45658,45659,45660,45661,45662,45663,45664,45665,45711,45724,45778,45779,45785,45786,45820,45821,45965,46022),
_xlfn.LET(_xlpm.DD,
MAX(MIN($AX331,EOMONTH(BC$15,0))-MAX($AW331,BC$15),),
_xlfn.IFS(
AND(MONTH($AW331)=MONTH(BC$15),MONTH($AX331)&lt;&gt;MONTH(BC$15)),
NETWORKDAYS.INTL($AW331,$AW331+_xlpm.DD,1,_xlpm.VD),
AND(MONTH($AW331)&lt;&gt;MONTH(BC$15),MONTH($AX331)=MONTH(BC$15)),
NETWORKDAYS.INTL(($AX331)-_xlpm.DD,$AX331,1,_xlpm.VD),
AND(MONTH($AW331)&lt;MONTH(BC$15),MONTH($AX331)&gt;MONTH(BC$15)),
NETWORKDAYS.INTL((EOMONTH(BC$15-1,1))-_xlpm.DD,EOMONTH(BC$15-1,1),1,_xlpm.VD),
AND(MONTH($AW331)=MONTH(BC$15),MONTH($AX331)=MONTH(BC$15)),
NETWORKDAYS.INTL($AW331,$AX331,1,_xlpm.VD)))),0)),
$DH331="месяц",
$BP331*BC331,
$DH331="неделя",
$BP331*BC331/7*(ROUNDUP((DAY(EOMONTH(BC$15,0)))/4,0))),
0)</f>
        <v/>
      </c>
      <c r="BU331" s="125">
        <f t="array" ref="BU331">
IFERROR(
_xlfn.IFS(
$DH331="день_1",
$BP331*$BL331/($AX331-$AW331+1)*BD331*(DAY(EOMONTH(BD$15,0))),
$DH331="день_2",
$BP331/30*MAX(MIN($AX331,EOMONTH(BD$15,0))-MAX($AW331,BD$15)+1,),
$DH331="раб.день",
$BP331/30*(IFERROR(
_xlfn.LET(_xlpm.VD,
CHOOSE(
{1;2;3;4;5;6;7;8;9;10;11;12;13;14;15;16;17;18},
45658,45659,45660,45661,45662,45663,45664,45665,45711,45724,45778,45779,45785,45786,45820,45821,45965,46022),
_xlfn.LET(_xlpm.DD,
MAX(MIN($AX331,EOMONTH(BD$15,0))-MAX($AW331,BD$15),),
_xlfn.IFS(
AND(MONTH($AW331)=MONTH(BD$15),MONTH($AX331)&lt;&gt;MONTH(BD$15)),
NETWORKDAYS.INTL($AW331,$AW331+_xlpm.DD,1,_xlpm.VD),
AND(MONTH($AW331)&lt;&gt;MONTH(BD$15),MONTH($AX331)=MONTH(BD$15)),
NETWORKDAYS.INTL(($AX331)-_xlpm.DD,$AX331,1,_xlpm.VD),
AND(MONTH($AW331)&lt;MONTH(BD$15),MONTH($AX331)&gt;MONTH(BD$15)),
NETWORKDAYS.INTL((EOMONTH(BD$15-1,1))-_xlpm.DD,EOMONTH(BD$15-1,1),1,_xlpm.VD),
AND(MONTH($AW331)=MONTH(BD$15),MONTH($AX331)=MONTH(BD$15)),
NETWORKDAYS.INTL($AW331,$AX331,1,_xlpm.VD)))),0)),
$DH331="месяц",
$BP331*BD331,
$DH331="неделя",
$BP331*BD331/7*(ROUNDUP((DAY(EOMONTH(BD$15,0)))/4,0))),
0)</f>
        <v/>
      </c>
      <c r="BV331" s="125">
        <f t="array" ref="BV331">
IFERROR(
_xlfn.IFS(
$DH331="день_1",
$BP331*$BL331/($AX331-$AW331+1)*BE331*(DAY(EOMONTH(BE$15,0))),
$DH331="день_2",
$BP331/30*MAX(MIN($AX331,EOMONTH(BE$15,0))-MAX($AW331,BE$15)+1,),
$DH331="раб.день",
$BP331/30*(IFERROR(
_xlfn.LET(_xlpm.VD,
CHOOSE(
{1;2;3;4;5;6;7;8;9;10;11;12;13;14;15;16;17;18},
45658,45659,45660,45661,45662,45663,45664,45665,45711,45724,45778,45779,45785,45786,45820,45821,45965,46022),
_xlfn.LET(_xlpm.DD,
MAX(MIN($AX331,EOMONTH(BE$15,0))-MAX($AW331,BE$15),),
_xlfn.IFS(
AND(MONTH($AW331)=MONTH(BE$15),MONTH($AX331)&lt;&gt;MONTH(BE$15)),
NETWORKDAYS.INTL($AW331,$AW331+_xlpm.DD,1,_xlpm.VD),
AND(MONTH($AW331)&lt;&gt;MONTH(BE$15),MONTH($AX331)=MONTH(BE$15)),
NETWORKDAYS.INTL(($AX331)-_xlpm.DD,$AX331,1,_xlpm.VD),
AND(MONTH($AW331)&lt;MONTH(BE$15),MONTH($AX331)&gt;MONTH(BE$15)),
NETWORKDAYS.INTL((EOMONTH(BE$15-1,1))-_xlpm.DD,EOMONTH(BE$15-1,1),1,_xlpm.VD),
AND(MONTH($AW331)=MONTH(BE$15),MONTH($AX331)=MONTH(BE$15)),
NETWORKDAYS.INTL($AW331,$AX331,1,_xlpm.VD)))),0)),
$DH331="месяц",
$BP331*BE331,
$DH331="неделя",
$BP331*BE331/7*(ROUNDUP((DAY(EOMONTH(BE$15,0)))/4,0))),
0)</f>
        <v/>
      </c>
      <c r="BW331" s="125">
        <f t="array" ref="BW331">
IFERROR(
_xlfn.IFS(
$DH331="день_1",
$BP331*$BL331/($AX331-$AW331+1)*BF331*(DAY(EOMONTH(BF$15,0))),
$DH331="день_2",
$BP331/30*MAX(MIN($AX331,EOMONTH(BF$15,0))-MAX($AW331,BF$15)+1,),
$DH331="раб.день",
$BP331/30*(IFERROR(
_xlfn.LET(_xlpm.VD,
CHOOSE(
{1;2;3;4;5;6;7;8;9;10;11;12;13;14;15;16;17;18},
45658,45659,45660,45661,45662,45663,45664,45665,45711,45724,45778,45779,45785,45786,45820,45821,45965,46022),
_xlfn.LET(_xlpm.DD,
MAX(MIN($AX331,EOMONTH(BF$15,0))-MAX($AW331,BF$15),),
_xlfn.IFS(
AND(MONTH($AW331)=MONTH(BF$15),MONTH($AX331)&lt;&gt;MONTH(BF$15)),
NETWORKDAYS.INTL($AW331,$AW331+_xlpm.DD,1,_xlpm.VD),
AND(MONTH($AW331)&lt;&gt;MONTH(BF$15),MONTH($AX331)=MONTH(BF$15)),
NETWORKDAYS.INTL(($AX331)-_xlpm.DD,$AX331,1,_xlpm.VD),
AND(MONTH($AW331)&lt;MONTH(BF$15),MONTH($AX331)&gt;MONTH(BF$15)),
NETWORKDAYS.INTL((EOMONTH(BF$15-1,1))-_xlpm.DD,EOMONTH(BF$15-1,1),1,_xlpm.VD),
AND(MONTH($AW331)=MONTH(BF$15),MONTH($AX331)=MONTH(BF$15)),
NETWORKDAYS.INTL($AW331,$AX331,1,_xlpm.VD)))),0)),
$DH331="месяц",
$BP331*BF331,
$DH331="неделя",
$BP331*BF331/7*(ROUNDUP((DAY(EOMONTH(BF$15,0)))/4,0))),
0)</f>
        <v/>
      </c>
      <c r="BX331" s="125">
        <f t="array" ref="BX331">
IFERROR(
_xlfn.IFS(
$DH331="день_1",
$BP331*$BL331/($AX331-$AW331+1)*BG331*(DAY(EOMONTH(BG$15,0))),
$DH331="день_2",
$BP331/30*MAX(MIN($AX331,EOMONTH(BG$15,0))-MAX($AW331,BG$15)+1,),
$DH331="раб.день",
$BP331/30*(IFERROR(
_xlfn.LET(_xlpm.VD,
CHOOSE(
{1;2;3;4;5;6;7;8;9;10;11;12;13;14;15;16;17;18},
45658,45659,45660,45661,45662,45663,45664,45665,45711,45724,45778,45779,45785,45786,45820,45821,45965,46022),
_xlfn.LET(_xlpm.DD,
MAX(MIN($AX331,EOMONTH(BG$15,0))-MAX($AW331,BG$15),),
_xlfn.IFS(
AND(MONTH($AW331)=MONTH(BG$15),MONTH($AX331)&lt;&gt;MONTH(BG$15)),
NETWORKDAYS.INTL($AW331,$AW331+_xlpm.DD,1,_xlpm.VD),
AND(MONTH($AW331)&lt;&gt;MONTH(BG$15),MONTH($AX331)=MONTH(BG$15)),
NETWORKDAYS.INTL(($AX331)-_xlpm.DD,$AX331,1,_xlpm.VD),
AND(MONTH($AW331)&lt;MONTH(BG$15),MONTH($AX331)&gt;MONTH(BG$15)),
NETWORKDAYS.INTL((EOMONTH(BG$15-1,1))-_xlpm.DD,EOMONTH(BG$15-1,1),1,_xlpm.VD),
AND(MONTH($AW331)=MONTH(BG$15),MONTH($AX331)=MONTH(BG$15)),
NETWORKDAYS.INTL($AW331,$AX331,1,_xlpm.VD)))),0)),
$DH331="месяц",
$BP331*BG331,
$DH331="неделя",
$BP331*BG331/7*(ROUNDUP((DAY(EOMONTH(BG$15,0)))/4,0))),
0)</f>
        <v/>
      </c>
      <c r="BY331" s="125">
        <f t="array" ref="BY331">
IFERROR(
_xlfn.IFS(
$DH331="день_1",
$BP331*$BL331/($AX331-$AW331+1)*BH331*(DAY(EOMONTH(BH$15,0))),
$DH331="день_2",
$BP331/30*MAX(MIN($AX331,EOMONTH(BH$15,0))-MAX($AW331,BH$15)+1,),
$DH331="раб.день",
$BP331/30*(IFERROR(
_xlfn.LET(_xlpm.VD,
CHOOSE(
{1;2;3;4;5;6;7;8;9;10;11;12;13;14;15;16;17;18},
45658,45659,45660,45661,45662,45663,45664,45665,45711,45724,45778,45779,45785,45786,45820,45821,45965,46022),
_xlfn.LET(_xlpm.DD,
MAX(MIN($AX331,EOMONTH(BH$15,0))-MAX($AW331,BH$15),),
_xlfn.IFS(
AND(MONTH($AW331)=MONTH(BH$15),MONTH($AX331)&lt;&gt;MONTH(BH$15)),
NETWORKDAYS.INTL($AW331,$AW331+_xlpm.DD,1,_xlpm.VD),
AND(MONTH($AW331)&lt;&gt;MONTH(BH$15),MONTH($AX331)=MONTH(BH$15)),
NETWORKDAYS.INTL(($AX331)-_xlpm.DD,$AX331,1,_xlpm.VD),
AND(MONTH($AW331)&lt;MONTH(BH$15),MONTH($AX331)&gt;MONTH(BH$15)),
NETWORKDAYS.INTL((EOMONTH(BH$15-1,1))-_xlpm.DD,EOMONTH(BH$15-1,1),1,_xlpm.VD),
AND(MONTH($AW331)=MONTH(BH$15),MONTH($AX331)=MONTH(BH$15)),
NETWORKDAYS.INTL($AW331,$AX331,1,_xlpm.VD)))),0)),
$DH331="месяц",
$BP331*BH331,
$DH331="неделя",
$BP331*BH331/7*(ROUNDUP((DAY(EOMONTH(BH$15,0)))/4,0))),
0)</f>
        <v/>
      </c>
      <c r="BZ331" s="125">
        <f t="array" ref="BZ331">
IFERROR(
_xlfn.IFS(
$DH331="день_1",
$BP331*$BL331/($AX331-$AW331+1)*BI331*(DAY(EOMONTH(BI$15,0))),
$DH331="день_2",
$BP331/30*MAX(MIN($AX331,EOMONTH(BI$15,0))-MAX($AW331,BI$15)+1,),
$DH331="раб.день",
$BP331/30*(IFERROR(
_xlfn.LET(_xlpm.VD,
CHOOSE(
{1;2;3;4;5;6;7;8;9;10;11;12;13;14;15;16;17;18},
45658,45659,45660,45661,45662,45663,45664,45665,45711,45724,45778,45779,45785,45786,45820,45821,45965,46022),
_xlfn.LET(_xlpm.DD,
MAX(MIN($AX331,EOMONTH(BI$15,0))-MAX($AW331,BI$15),),
_xlfn.IFS(
AND(MONTH($AW331)=MONTH(BI$15),MONTH($AX331)&lt;&gt;MONTH(BI$15)),
NETWORKDAYS.INTL($AW331,$AW331+_xlpm.DD,1,_xlpm.VD),
AND(MONTH($AW331)&lt;&gt;MONTH(BI$15),MONTH($AX331)=MONTH(BI$15)),
NETWORKDAYS.INTL(($AX331)-_xlpm.DD,$AX331,1,_xlpm.VD),
AND(MONTH($AW331)&lt;MONTH(BI$15),MONTH($AX331)&gt;MONTH(BI$15)),
NETWORKDAYS.INTL((EOMONTH(BI$15-1,1))-_xlpm.DD,EOMONTH(BI$15-1,1),1,_xlpm.VD),
AND(MONTH($AW331)=MONTH(BI$15),MONTH($AX331)=MONTH(BI$15)),
NETWORKDAYS.INTL($AW331,$AX331,1,_xlpm.VD)))),0)),
$DH331="месяц",
$BP331*BI331,
$DH331="неделя",
$BP331*BI331/7*(ROUNDUP((DAY(EOMONTH(BI$15,0)))/4,0))),
0)</f>
        <v/>
      </c>
      <c r="CA331" s="125">
        <f t="array" ref="CA331">
IFERROR(
_xlfn.IFS(
$DH331="день_1",
$BP331*$BL331/($AX331-$AW331+1)*BJ331*(DAY(EOMONTH(BJ$15,0))),
$DH331="день_2",
$BP331/30*MAX(MIN($AX331,EOMONTH(BJ$15,0))-MAX($AW331,BJ$15)+1,),
$DH331="раб.день",
$BP331/30*(IFERROR(
_xlfn.LET(_xlpm.VD,
CHOOSE(
{1;2;3;4;5;6;7;8;9;10;11;12;13;14;15;16;17;18},
45658,45659,45660,45661,45662,45663,45664,45665,45711,45724,45778,45779,45785,45786,45820,45821,45965,46022),
_xlfn.LET(_xlpm.DD,
MAX(MIN($AX331,EOMONTH(BJ$15,0))-MAX($AW331,BJ$15),),
_xlfn.IFS(
AND(MONTH($AW331)=MONTH(BJ$15),MONTH($AX331)&lt;&gt;MONTH(BJ$15)),
NETWORKDAYS.INTL($AW331,$AW331+_xlpm.DD,1,_xlpm.VD),
AND(MONTH($AW331)&lt;&gt;MONTH(BJ$15),MONTH($AX331)=MONTH(BJ$15)),
NETWORKDAYS.INTL(($AX331)-_xlpm.DD,$AX331,1,_xlpm.VD),
AND(MONTH($AW331)&lt;MONTH(BJ$15),MONTH($AX331)&gt;MONTH(BJ$15)),
NETWORKDAYS.INTL((EOMONTH(BJ$15-1,1))-_xlpm.DD,EOMONTH(BJ$15-1,1),1,_xlpm.VD),
AND(MONTH($AW331)=MONTH(BJ$15),MONTH($AX331)=MONTH(BJ$15)),
NETWORKDAYS.INTL($AW331,$AX331,1,_xlpm.VD)))),0)),
$DH331="месяц",
$BP331*BJ331,
$DH331="неделя",
$BP331*BJ331/7*(ROUNDUP((DAY(EOMONTH(BJ$15,0)))/4,0))),
0)</f>
        <v/>
      </c>
      <c r="CB331" s="125">
        <f t="array" ref="CB331">
IFERROR(
_xlfn.IFS(
$DH331="день_1",
$BP331*$BL331/($AX331-$AW331+1)*BK331*(DAY(EOMONTH(BK$15,0))),
$DH331="день_2",
$BP331/30*MAX(MIN($AX331,EOMONTH(BK$15,0))-MAX($AW331,BK$15)+1,),
$DH331="раб.день",
$BP331/30*(IFERROR(
_xlfn.LET(_xlpm.VD,
CHOOSE(
{1;2;3;4;5;6;7;8;9;10;11;12;13;14;15;16;17;18},
45658,45659,45660,45661,45662,45663,45664,45665,45711,45724,45778,45779,45785,45786,45820,45821,45965,46022),
_xlfn.LET(_xlpm.DD,
MAX(MIN($AX331,EOMONTH(BK$15,0))-MAX($AW331,BK$15),),
_xlfn.IFS(
AND(MONTH($AW331)=MONTH(BK$15),MONTH($AX331)&lt;&gt;MONTH(BK$15)),
NETWORKDAYS.INTL($AW331,$AW331+_xlpm.DD,1,_xlpm.VD),
AND(MONTH($AW331)&lt;&gt;MONTH(BK$15),MONTH($AX331)=MONTH(BK$15)),
NETWORKDAYS.INTL(($AX331)-_xlpm.DD,$AX331,1,_xlpm.VD),
AND(MONTH($AW331)&lt;MONTH(BK$15),MONTH($AX331)&gt;MONTH(BK$15)),
NETWORKDAYS.INTL((EOMONTH(BK$15-1,1))-_xlpm.DD,EOMONTH(BK$15-1,1),1,_xlpm.VD),
AND(MONTH($AW331)=MONTH(BK$15),MONTH($AX331)=MONTH(BK$15)),
NETWORKDAYS.INTL($AW331,$AX331,1,_xlpm.VD)))),0)),
$DH331="месяц",
$BP331*BK331,
$DH331="неделя",
$BP331*BK331/7*(ROUNDUP((DAY(EOMONTH(BK$15,0)))/4,0))),
0)</f>
        <v/>
      </c>
      <c r="CC331" s="125">
        <f>SUM($BQ331:$CB331)</f>
        <v/>
      </c>
      <c r="CD331" s="126">
        <f>SUM($EH331:$EH331)</f>
        <v/>
      </c>
      <c r="CE331" s="126">
        <f>$CD331*$AB331</f>
        <v/>
      </c>
      <c r="CF331" s="126">
        <f>SUM($EK331:$EK331)</f>
        <v/>
      </c>
      <c r="CG331" s="126">
        <f>$CF331*$AB331</f>
        <v/>
      </c>
      <c r="CH331" s="126">
        <f>SUM($CC331,$CE331,$CG331)</f>
        <v/>
      </c>
      <c r="CI331" s="126">
        <f>$CH331*(1+$CM331)</f>
        <v/>
      </c>
      <c r="CJ331" s="127" t="n">
        <v>0</v>
      </c>
      <c r="CK331" s="126">
        <f>SUM($CH331:$CH331)*(1+$CJ331)</f>
        <v/>
      </c>
      <c r="CL331" s="126">
        <f>SUM($CH331:$CH331)*(1+$CM331)</f>
        <v/>
      </c>
      <c r="CM331" s="59" t="inlineStr">
        <is>
          <t>20%</t>
        </is>
      </c>
      <c r="CN331" s="59" t="n"/>
      <c r="CO331" s="72" t="n"/>
      <c r="CP331" s="59" t="n"/>
      <c r="CQ331" s="73" t="n"/>
      <c r="CR331" s="73" t="n"/>
      <c r="CS331" s="73" t="n"/>
      <c r="CT331" s="72" t="n"/>
      <c r="CU331" s="79" t="inlineStr">
        <is>
          <t> </t>
        </is>
      </c>
      <c r="CV331" s="60" t="n"/>
      <c r="CW331" s="60" t="n"/>
      <c r="CX331" s="60" t="n"/>
      <c r="CY331" s="127">
        <f>IFERROR(($CC331-$EE331)/($EE331/(1-$DQ331)),0)</f>
        <v/>
      </c>
      <c r="CZ331" s="127">
        <f>IFERROR(1-$EI331/($CE331),0)</f>
        <v/>
      </c>
      <c r="DA331" s="127">
        <f>IFERROR(1-$EL331/($CG331),0)</f>
        <v/>
      </c>
      <c r="DB331" s="126">
        <f>ROUND(IFERROR(($CI331/(1+$CM331)-$EN331),0),2)</f>
        <v/>
      </c>
      <c r="DC331" s="128" t="n"/>
      <c r="DD331" s="125" t="n"/>
      <c r="DE331" s="75" t="n">
        <v>0</v>
      </c>
      <c r="DF331" s="128" t="n"/>
      <c r="DG331" s="125">
        <f>IF($DC331=0,0,$DD331*($DC331*100%-$DE331*$DF331))*SUM($AB331:$AB331)</f>
        <v/>
      </c>
      <c r="DH331" s="129" t="inlineStr">
        <is>
          <t>месяц</t>
        </is>
      </c>
      <c r="DI331" s="130">
        <f t="array" ref="DI331">IFERROR(
IF($ES331="LisChannel",
(ROUND(((INDEX({174.625;153.888888888889;130.972222222222},MATCH($AI331,{2;3;4}),0))*$AG331*$AI331),2)),0),0)</f>
        <v/>
      </c>
      <c r="DJ331" s="130">
        <f>
_xlfn.LET(_xlpm.X,
IFERROR(
IF($ES331="НовиковТВ",
(_xlfn.LET(_xlpm.NTV,
_xlfn.LET(_xlpm.MIN,350000,
IF(SUMIFS($DI:$DI,$ES:$ES,"НовиковТВ")&lt;=_xlpm.MIN,
(SUMIFS($DI:$DI,$ES:$ES,"НовиковТВ")/(COUNTIFS($ES:$ES,"НовиковТВ")))*_xlpm.MIN/SUMIFS($DI:$DI,$ES:$ES,"НовиковТВ"),
DI331)),
_xlpm.NTV+$DG331/(1-(1-(_xlpm.NTV)*(1-$DL331)*(1-$DM331)*(1-$DN331)*(1-$DO331)*(1-$DP331)/_xlpm.NTV))))/(1+$EP331),
$DI331+$DG331/(1-(1-($DI331)*(1-$DL331)*(1-$DM331)*(1-$DN331)*(1-$DO331)*(1-$DP331)/$DI331))),
0),
_xlpm.X*(1+$CM331)*(1+$CW331)-_xlpm.X*(1+$CM331)+_xlpm.X)</f>
        <v/>
      </c>
      <c r="DK331" s="125" t="inlineStr">
        <is>
          <t>послед.</t>
        </is>
      </c>
      <c r="DL331" s="63" t="n">
        <v>0</v>
      </c>
      <c r="DM331" s="63" t="n">
        <v>0</v>
      </c>
      <c r="DN331" s="63" t="n">
        <v>0</v>
      </c>
      <c r="DO331" s="63" t="n">
        <v>0</v>
      </c>
      <c r="DP331" s="63" t="n">
        <v>0</v>
      </c>
      <c r="DQ331" s="63">
        <f t="array" ref="DQ331">IFERROR(_xlfn.IFS(
$DK331="послед.",1-(1-$DL331)*(1-$DM331)*(1-$DN331)*(1-$DO331)*(1-$DP331),
$DK331="сумм.",$DL331+$DM331+$DN331+$DO331+$DP331),
0)</f>
        <v/>
      </c>
      <c r="DR331" s="125">
        <f t="array" ref="DR331">
IFERROR(
_xlfn.IFS(
$BL331=0,
0,
$BL331&gt;0,
_xlfn.IFS($DK331="послед.",
$DJ331*(1-$DL331)*(1-$DM331)*(1-$DN331)*(1-$DO331)*(1-$DP331),
$DK331="сумм.",
$DJ331*(1-($DL331+$DM331+$DN331+$DO331+$DP331)))),0)</f>
        <v/>
      </c>
      <c r="DS331" s="125">
        <f t="array" ref="DS331">
IFERROR(_xlfn.IFS(
$DH331="день_1",
$DR331*$BL331/($AX331-$AW331+1)*AZ331*(DAY(EOMONTH(AZ$15,0))),
$DH331="день_2",
$DR331/30*MAX(MIN($AX331,EOMONTH(AZ$15,0))-MAX($AW331,AZ$15)+1,),
$DH331="раб.день",
$DR331/30*(IFERROR(
_xlfn.LET(_xlpm.VD,
CHOOSE(
{1;2;3;4;5;6;7;8;9;10;11;12;13;14;15;16;17;18},
45658,45659,45660,45661,45662,45663,45664,45665,45711,45724,45778,45779,45785,45786,45820,45821,45965,46022),
_xlfn.LET(_xlpm.DD,
MAX(MIN($AX331,EOMONTH(AZ$15,0))-MAX($AW331,AZ$15),),
_xlfn.IFS(
AND(MONTH($AW331)=MONTH(AZ$15),MONTH($AX331)&lt;&gt;MONTH(AZ$15)),
NETWORKDAYS.INTL($AW331,$AW331+_xlpm.DD,1,_xlpm.VD),
AND(MONTH($AW331)&lt;&gt;MONTH(AZ$15),MONTH($AX331)=MONTH(AZ$15)),
NETWORKDAYS.INTL(($AX331)-_xlpm.DD,$AX331,1,_xlpm.VD),
AND(MONTH($AW331)&lt;MONTH(AZ$15),MONTH($AX331)&gt;MONTH(AZ$15)),
NETWORKDAYS.INTL((EOMONTH(AZ$15-1,1))-_xlpm.DD,EOMONTH(AZ$15-1,1),1,_xlpm.VD),
AND(MONTH($AW331)=MONTH(AZ$15),MONTH($AX331)=MONTH(AZ$15)),
NETWORKDAYS.INTL($AW331,$AX331,1,_xlpm.VD)))),0)),
$DH331="месяц",
$DR331*AZ331,
$DH331="неделя",
$DR331*AZ331/7*(ROUNDUP((DAY(EOMONTH(AZ$15,0)))/4,0))),
0)</f>
        <v/>
      </c>
      <c r="DT331" s="125">
        <f t="array" ref="DT331">
IFERROR(_xlfn.IFS(
$DH331="день_1",
$DR331*$BL331/($AX331-$AW331+1)*BA331*(DAY(EOMONTH(BA$15,0))),
$DH331="день_2",
$DR331/30*MAX(MIN($AX331,EOMONTH(BA$15,0))-MAX($AW331,BA$15)+1,),
$DH331="раб.день",
$DR331/30*(IFERROR(
_xlfn.LET(_xlpm.VD,
CHOOSE(
{1;2;3;4;5;6;7;8;9;10;11;12;13;14;15;16;17;18},
45658,45659,45660,45661,45662,45663,45664,45665,45711,45724,45778,45779,45785,45786,45820,45821,45965,46022),
_xlfn.LET(_xlpm.DD,
MAX(MIN($AX331,EOMONTH(BA$15,0))-MAX($AW331,BA$15),),
_xlfn.IFS(
AND(MONTH($AW331)=MONTH(BA$15),MONTH($AX331)&lt;&gt;MONTH(BA$15)),
NETWORKDAYS.INTL($AW331,$AW331+_xlpm.DD,1,_xlpm.VD),
AND(MONTH($AW331)&lt;&gt;MONTH(BA$15),MONTH($AX331)=MONTH(BA$15)),
NETWORKDAYS.INTL(($AX331)-_xlpm.DD,$AX331,1,_xlpm.VD),
AND(MONTH($AW331)&lt;MONTH(BA$15),MONTH($AX331)&gt;MONTH(BA$15)),
NETWORKDAYS.INTL((EOMONTH(BA$15-1,1))-_xlpm.DD,EOMONTH(BA$15-1,1),1,_xlpm.VD),
AND(MONTH($AW331)=MONTH(BA$15),MONTH($AX331)=MONTH(BA$15)),
NETWORKDAYS.INTL($AW331,$AX331,1,_xlpm.VD)))),0)),
$DH331="месяц",
$DR331*BA331,
$DH331="неделя",
$DR331*BA331/7*(ROUNDUP((DAY(EOMONTH(BA$15,0)))/4,0))),
0)</f>
        <v/>
      </c>
      <c r="DU331" s="125">
        <f t="array" ref="DU331">
IFERROR(_xlfn.IFS(
$DH331="день_1",
$DR331*$BL331/($AX331-$AW331+1)*BB331*(DAY(EOMONTH(BB$15,0))),
$DH331="день_2",
$DR331/30*MAX(MIN($AX331,EOMONTH(BB$15,0))-MAX($AW331,BB$15)+1,),
$DH331="раб.день",
$DR331/30*(IFERROR(
_xlfn.LET(_xlpm.VD,
CHOOSE(
{1;2;3;4;5;6;7;8;9;10;11;12;13;14;15;16;17;18},
45658,45659,45660,45661,45662,45663,45664,45665,45711,45724,45778,45779,45785,45786,45820,45821,45965,46022),
_xlfn.LET(_xlpm.DD,
MAX(MIN($AX331,EOMONTH(BB$15,0))-MAX($AW331,BB$15),),
_xlfn.IFS(
AND(MONTH($AW331)=MONTH(BB$15),MONTH($AX331)&lt;&gt;MONTH(BB$15)),
NETWORKDAYS.INTL($AW331,$AW331+_xlpm.DD,1,_xlpm.VD),
AND(MONTH($AW331)&lt;&gt;MONTH(BB$15),MONTH($AX331)=MONTH(BB$15)),
NETWORKDAYS.INTL(($AX331)-_xlpm.DD,$AX331,1,_xlpm.VD),
AND(MONTH($AW331)&lt;MONTH(BB$15),MONTH($AX331)&gt;MONTH(BB$15)),
NETWORKDAYS.INTL((EOMONTH(BB$15-1,1))-_xlpm.DD,EOMONTH(BB$15-1,1),1,_xlpm.VD),
AND(MONTH($AW331)=MONTH(BB$15),MONTH($AX331)=MONTH(BB$15)),
NETWORKDAYS.INTL($AW331,$AX331,1,_xlpm.VD)))),0)),
$DH331="месяц",
$DR331*BB331,
$DH331="неделя",
$DR331*BB331/7*(ROUNDUP((DAY(EOMONTH(BB$15,0)))/4,0))),
0)</f>
        <v/>
      </c>
      <c r="DV331" s="125">
        <f t="array" ref="DV331">
IFERROR(_xlfn.IFS(
$DH331="день_1",
$DR331*$BL331/($AX331-$AW331+1)*BC331*(DAY(EOMONTH(BC$15,0))),
$DH331="день_2",
$DR331/30*MAX(MIN($AX331,EOMONTH(BC$15,0))-MAX($AW331,BC$15)+1,),
$DH331="раб.день",
$DR331/30*(IFERROR(
_xlfn.LET(_xlpm.VD,
CHOOSE(
{1;2;3;4;5;6;7;8;9;10;11;12;13;14;15;16;17;18},
45658,45659,45660,45661,45662,45663,45664,45665,45711,45724,45778,45779,45785,45786,45820,45821,45965,46022),
_xlfn.LET(_xlpm.DD,
MAX(MIN($AX331,EOMONTH(BC$15,0))-MAX($AW331,BC$15),),
_xlfn.IFS(
AND(MONTH($AW331)=MONTH(BC$15),MONTH($AX331)&lt;&gt;MONTH(BC$15)),
NETWORKDAYS.INTL($AW331,$AW331+_xlpm.DD,1,_xlpm.VD),
AND(MONTH($AW331)&lt;&gt;MONTH(BC$15),MONTH($AX331)=MONTH(BC$15)),
NETWORKDAYS.INTL(($AX331)-_xlpm.DD,$AX331,1,_xlpm.VD),
AND(MONTH($AW331)&lt;MONTH(BC$15),MONTH($AX331)&gt;MONTH(BC$15)),
NETWORKDAYS.INTL((EOMONTH(BC$15-1,1))-_xlpm.DD,EOMONTH(BC$15-1,1),1,_xlpm.VD),
AND(MONTH($AW331)=MONTH(BC$15),MONTH($AX331)=MONTH(BC$15)),
NETWORKDAYS.INTL($AW331,$AX331,1,_xlpm.VD)))),0)),
$DH331="месяц",
$DR331*BC331,
$DH331="неделя",
$DR331*BC331/7*(ROUNDUP((DAY(EOMONTH(BC$15,0)))/4,0))),
0)</f>
        <v/>
      </c>
      <c r="DW331" s="125">
        <f t="array" ref="DW331">
IFERROR(_xlfn.IFS(
$DH331="день_1",
$DR331*$BL331/($AX331-$AW331+1)*BD331*(DAY(EOMONTH(BD$15,0))),
$DH331="день_2",
$DR331/30*MAX(MIN($AX331,EOMONTH(BD$15,0))-MAX($AW331,BD$15)+1,),
$DH331="раб.день",
$DR331/30*(IFERROR(
_xlfn.LET(_xlpm.VD,
CHOOSE(
{1;2;3;4;5;6;7;8;9;10;11;12;13;14;15;16;17;18},
45658,45659,45660,45661,45662,45663,45664,45665,45711,45724,45778,45779,45785,45786,45820,45821,45965,46022),
_xlfn.LET(_xlpm.DD,
MAX(MIN($AX331,EOMONTH(BD$15,0))-MAX($AW331,BD$15),),
_xlfn.IFS(
AND(MONTH($AW331)=MONTH(BD$15),MONTH($AX331)&lt;&gt;MONTH(BD$15)),
NETWORKDAYS.INTL($AW331,$AW331+_xlpm.DD,1,_xlpm.VD),
AND(MONTH($AW331)&lt;&gt;MONTH(BD$15),MONTH($AX331)=MONTH(BD$15)),
NETWORKDAYS.INTL(($AX331)-_xlpm.DD,$AX331,1,_xlpm.VD),
AND(MONTH($AW331)&lt;MONTH(BD$15),MONTH($AX331)&gt;MONTH(BD$15)),
NETWORKDAYS.INTL((EOMONTH(BD$15-1,1))-_xlpm.DD,EOMONTH(BD$15-1,1),1,_xlpm.VD),
AND(MONTH($AW331)=MONTH(BD$15),MONTH($AX331)=MONTH(BD$15)),
NETWORKDAYS.INTL($AW331,$AX331,1,_xlpm.VD)))),0)),
$DH331="месяц",
$DR331*BD331,
$DH331="неделя",
$DR331*BD331/7*(ROUNDUP((DAY(EOMONTH(BD$15,0)))/4,0))),
0)</f>
        <v/>
      </c>
      <c r="DX331" s="125">
        <f t="array" ref="DX331">
IFERROR(_xlfn.IFS(
$DH331="день_1",
$DR331*$BL331/($AX331-$AW331+1)*BE331*(DAY(EOMONTH(BE$15,0))),
$DH331="день_2",
$DR331/30*MAX(MIN($AX331,EOMONTH(BE$15,0))-MAX($AW331,BE$15)+1,),
$DH331="раб.день",
$DR331/30*(IFERROR(
_xlfn.LET(_xlpm.VD,
CHOOSE(
{1;2;3;4;5;6;7;8;9;10;11;12;13;14;15;16;17;18},
45658,45659,45660,45661,45662,45663,45664,45665,45711,45724,45778,45779,45785,45786,45820,45821,45965,46022),
_xlfn.LET(_xlpm.DD,
MAX(MIN($AX331,EOMONTH(BE$15,0))-MAX($AW331,BE$15),),
_xlfn.IFS(
AND(MONTH($AW331)=MONTH(BE$15),MONTH($AX331)&lt;&gt;MONTH(BE$15)),
NETWORKDAYS.INTL($AW331,$AW331+_xlpm.DD,1,_xlpm.VD),
AND(MONTH($AW331)&lt;&gt;MONTH(BE$15),MONTH($AX331)=MONTH(BE$15)),
NETWORKDAYS.INTL(($AX331)-_xlpm.DD,$AX331,1,_xlpm.VD),
AND(MONTH($AW331)&lt;MONTH(BE$15),MONTH($AX331)&gt;MONTH(BE$15)),
NETWORKDAYS.INTL((EOMONTH(BE$15-1,1))-_xlpm.DD,EOMONTH(BE$15-1,1),1,_xlpm.VD),
AND(MONTH($AW331)=MONTH(BE$15),MONTH($AX331)=MONTH(BE$15)),
NETWORKDAYS.INTL($AW331,$AX331,1,_xlpm.VD)))),0)),
$DH331="месяц",
$DR331*BE331,
$DH331="неделя",
$DR331*BE331/7*(ROUNDUP((DAY(EOMONTH(BE$15,0)))/4,0))),
0)</f>
        <v/>
      </c>
      <c r="DY331" s="125">
        <f t="array" ref="DY331">
IFERROR(_xlfn.IFS(
$DH331="день_1",
$DR331*$BL331/($AX331-$AW331+1)*BF331*(DAY(EOMONTH(BF$15,0))),
$DH331="день_2",
$DR331/30*MAX(MIN($AX331,EOMONTH(BF$15,0))-MAX($AW331,BF$15)+1,),
$DH331="раб.день",
$DR331/30*(IFERROR(
_xlfn.LET(_xlpm.VD,
CHOOSE(
{1;2;3;4;5;6;7;8;9;10;11;12;13;14;15;16;17;18},
45658,45659,45660,45661,45662,45663,45664,45665,45711,45724,45778,45779,45785,45786,45820,45821,45965,46022),
_xlfn.LET(_xlpm.DD,
MAX(MIN($AX331,EOMONTH(BF$15,0))-MAX($AW331,BF$15),),
_xlfn.IFS(
AND(MONTH($AW331)=MONTH(BF$15),MONTH($AX331)&lt;&gt;MONTH(BF$15)),
NETWORKDAYS.INTL($AW331,$AW331+_xlpm.DD,1,_xlpm.VD),
AND(MONTH($AW331)&lt;&gt;MONTH(BF$15),MONTH($AX331)=MONTH(BF$15)),
NETWORKDAYS.INTL(($AX331)-_xlpm.DD,$AX331,1,_xlpm.VD),
AND(MONTH($AW331)&lt;MONTH(BF$15),MONTH($AX331)&gt;MONTH(BF$15)),
NETWORKDAYS.INTL((EOMONTH(BF$15-1,1))-_xlpm.DD,EOMONTH(BF$15-1,1),1,_xlpm.VD),
AND(MONTH($AW331)=MONTH(BF$15),MONTH($AX331)=MONTH(BF$15)),
NETWORKDAYS.INTL($AW331,$AX331,1,_xlpm.VD)))),0)),
$DH331="месяц",
$DR331*BF331,
$DH331="неделя",
$DR331*BF331/7*(ROUNDUP((DAY(EOMONTH(BF$15,0)))/4,0))),
0)</f>
        <v/>
      </c>
      <c r="DZ331" s="125">
        <f t="array" ref="DZ331">
IFERROR(_xlfn.IFS(
$DH331="день_1",
$DR331*$BL331/($AX331-$AW331+1)*BG331*(DAY(EOMONTH(BG$15,0))),
$DH331="день_2",
$DR331/30*MAX(MIN($AX331,EOMONTH(BG$15,0))-MAX($AW331,BG$15)+1,),
$DH331="раб.день",
$DR331/30*(IFERROR(
_xlfn.LET(_xlpm.VD,
CHOOSE(
{1;2;3;4;5;6;7;8;9;10;11;12;13;14;15;16;17;18},
45658,45659,45660,45661,45662,45663,45664,45665,45711,45724,45778,45779,45785,45786,45820,45821,45965,46022),
_xlfn.LET(_xlpm.DD,
MAX(MIN($AX331,EOMONTH(BG$15,0))-MAX($AW331,BG$15),),
_xlfn.IFS(
AND(MONTH($AW331)=MONTH(BG$15),MONTH($AX331)&lt;&gt;MONTH(BG$15)),
NETWORKDAYS.INTL($AW331,$AW331+_xlpm.DD,1,_xlpm.VD),
AND(MONTH($AW331)&lt;&gt;MONTH(BG$15),MONTH($AX331)=MONTH(BG$15)),
NETWORKDAYS.INTL(($AX331)-_xlpm.DD,$AX331,1,_xlpm.VD),
AND(MONTH($AW331)&lt;MONTH(BG$15),MONTH($AX331)&gt;MONTH(BG$15)),
NETWORKDAYS.INTL((EOMONTH(BG$15-1,1))-_xlpm.DD,EOMONTH(BG$15-1,1),1,_xlpm.VD),
AND(MONTH($AW331)=MONTH(BG$15),MONTH($AX331)=MONTH(BG$15)),
NETWORKDAYS.INTL($AW331,$AX331,1,_xlpm.VD)))),0)),
$DH331="месяц",
$DR331*BG331,
$DH331="неделя",
$DR331*BG331/7*(ROUNDUP((DAY(EOMONTH(BG$15,0)))/4,0))),
0)</f>
        <v/>
      </c>
      <c r="EA331" s="125">
        <f t="array" ref="EA331">
IFERROR(_xlfn.IFS(
$DH331="день_1",
$DR331*$BL331/($AX331-$AW331+1)*BH331*(DAY(EOMONTH(BH$15,0))),
$DH331="день_2",
$DR331/30*MAX(MIN($AX331,EOMONTH(BH$15,0))-MAX($AW331,BH$15)+1,),
$DH331="раб.день",
$DR331/30*(IFERROR(
_xlfn.LET(_xlpm.VD,
CHOOSE(
{1;2;3;4;5;6;7;8;9;10;11;12;13;14;15;16;17;18},
45658,45659,45660,45661,45662,45663,45664,45665,45711,45724,45778,45779,45785,45786,45820,45821,45965,46022),
_xlfn.LET(_xlpm.DD,
MAX(MIN($AX331,EOMONTH(BH$15,0))-MAX($AW331,BH$15),),
_xlfn.IFS(
AND(MONTH($AW331)=MONTH(BH$15),MONTH($AX331)&lt;&gt;MONTH(BH$15)),
NETWORKDAYS.INTL($AW331,$AW331+_xlpm.DD,1,_xlpm.VD),
AND(MONTH($AW331)&lt;&gt;MONTH(BH$15),MONTH($AX331)=MONTH(BH$15)),
NETWORKDAYS.INTL(($AX331)-_xlpm.DD,$AX331,1,_xlpm.VD),
AND(MONTH($AW331)&lt;MONTH(BH$15),MONTH($AX331)&gt;MONTH(BH$15)),
NETWORKDAYS.INTL((EOMONTH(BH$15-1,1))-_xlpm.DD,EOMONTH(BH$15-1,1),1,_xlpm.VD),
AND(MONTH($AW331)=MONTH(BH$15),MONTH($AX331)=MONTH(BH$15)),
NETWORKDAYS.INTL($AW331,$AX331,1,_xlpm.VD)))),0)),
$DH331="месяц",
$DR331*BH331,
$DH331="неделя",
$DR331*BH331/7*(ROUNDUP((DAY(EOMONTH(BH$15,0)))/4,0))),
0)</f>
        <v/>
      </c>
      <c r="EB331" s="125">
        <f t="array" ref="EB331">
IFERROR(_xlfn.IFS(
$DH331="день_1",
$DR331*$BL331/($AX331-$AW331+1)*BI331*(DAY(EOMONTH(BI$15,0))),
$DH331="день_2",
$DR331/30*MAX(MIN($AX331,EOMONTH(BI$15,0))-MAX($AW331,BI$15)+1,),
$DH331="раб.день",
$DR331/30*(IFERROR(
_xlfn.LET(_xlpm.VD,
CHOOSE(
{1;2;3;4;5;6;7;8;9;10;11;12;13;14;15;16;17;18},
45658,45659,45660,45661,45662,45663,45664,45665,45711,45724,45778,45779,45785,45786,45820,45821,45965,46022),
_xlfn.LET(_xlpm.DD,
MAX(MIN($AX331,EOMONTH(BI$15,0))-MAX($AW331,BI$15),),
_xlfn.IFS(
AND(MONTH($AW331)=MONTH(BI$15),MONTH($AX331)&lt;&gt;MONTH(BI$15)),
NETWORKDAYS.INTL($AW331,$AW331+_xlpm.DD,1,_xlpm.VD),
AND(MONTH($AW331)&lt;&gt;MONTH(BI$15),MONTH($AX331)=MONTH(BI$15)),
NETWORKDAYS.INTL(($AX331)-_xlpm.DD,$AX331,1,_xlpm.VD),
AND(MONTH($AW331)&lt;MONTH(BI$15),MONTH($AX331)&gt;MONTH(BI$15)),
NETWORKDAYS.INTL((EOMONTH(BI$15-1,1))-_xlpm.DD,EOMONTH(BI$15-1,1),1,_xlpm.VD),
AND(MONTH($AW331)=MONTH(BI$15),MONTH($AX331)=MONTH(BI$15)),
NETWORKDAYS.INTL($AW331,$AX331,1,_xlpm.VD)))),0)),
$DH331="месяц",
$DR331*BI331,
$DH331="неделя",
$DR331*BI331/7*(ROUNDUP((DAY(EOMONTH(BI$15,0)))/4,0))),
0)</f>
        <v/>
      </c>
      <c r="EC331" s="125">
        <f t="array" ref="EC331">
IFERROR(_xlfn.IFS(
$DH331="день_1",
$DR331*$BL331/($AX331-$AW331+1)*BJ331*(DAY(EOMONTH(BJ$15,0))),
$DH331="день_2",
$DR331/30*MAX(MIN($AX331,EOMONTH(BJ$15,0))-MAX($AW331,BJ$15)+1,),
$DH331="раб.день",
$DR331/30*(IFERROR(
_xlfn.LET(_xlpm.VD,
CHOOSE(
{1;2;3;4;5;6;7;8;9;10;11;12;13;14;15;16;17;18},
45658,45659,45660,45661,45662,45663,45664,45665,45711,45724,45778,45779,45785,45786,45820,45821,45965,46022),
_xlfn.LET(_xlpm.DD,
MAX(MIN($AX331,EOMONTH(BJ$15,0))-MAX($AW331,BJ$15),),
_xlfn.IFS(
AND(MONTH($AW331)=MONTH(BJ$15),MONTH($AX331)&lt;&gt;MONTH(BJ$15)),
NETWORKDAYS.INTL($AW331,$AW331+_xlpm.DD,1,_xlpm.VD),
AND(MONTH($AW331)&lt;&gt;MONTH(BJ$15),MONTH($AX331)=MONTH(BJ$15)),
NETWORKDAYS.INTL(($AX331)-_xlpm.DD,$AX331,1,_xlpm.VD),
AND(MONTH($AW331)&lt;MONTH(BJ$15),MONTH($AX331)&gt;MONTH(BJ$15)),
NETWORKDAYS.INTL((EOMONTH(BJ$15-1,1))-_xlpm.DD,EOMONTH(BJ$15-1,1),1,_xlpm.VD),
AND(MONTH($AW331)=MONTH(BJ$15),MONTH($AX331)=MONTH(BJ$15)),
NETWORKDAYS.INTL($AW331,$AX331,1,_xlpm.VD)))),0)),
$DH331="месяц",
$DR331*BJ331,
$DH331="неделя",
$DR331*BJ331/7*(ROUNDUP((DAY(EOMONTH(BJ$15,0)))/4,0))),
0)</f>
        <v/>
      </c>
      <c r="ED331" s="125">
        <f t="array" ref="ED331">
IFERROR(_xlfn.IFS(
$DH331="день_1",
$DR331*$BL331/($AX331-$AW331+1)*BK331*(DAY(EOMONTH(BK$15,0))),
$DH331="день_2",
$DR331/30*MAX(MIN($AX331,EOMONTH(BK$15,0))-MAX($AW331,BK$15)+1,),
$DH331="раб.день",
$DR331/30*(IFERROR(
_xlfn.LET(_xlpm.VD,
CHOOSE(
{1;2;3;4;5;6;7;8;9;10;11;12;13;14;15;16;17;18},
45658,45659,45660,45661,45662,45663,45664,45665,45711,45724,45778,45779,45785,45786,45820,45821,45965,46022),
_xlfn.LET(_xlpm.DD,
MAX(MIN($AX331,EOMONTH(BK$15,0))-MAX($AW331,BK$15),),
_xlfn.IFS(
AND(MONTH($AW331)=MONTH(BK$15),MONTH($AX331)&lt;&gt;MONTH(BK$15)),
NETWORKDAYS.INTL($AW331,$AW331+_xlpm.DD,1,_xlpm.VD),
AND(MONTH($AW331)&lt;&gt;MONTH(BK$15),MONTH($AX331)=MONTH(BK$15)),
NETWORKDAYS.INTL(($AX331)-_xlpm.DD,$AX331,1,_xlpm.VD),
AND(MONTH($AW331)&lt;MONTH(BK$15),MONTH($AX331)&gt;MONTH(BK$15)),
NETWORKDAYS.INTL((EOMONTH(BK$15-1,1))-_xlpm.DD,EOMONTH(BK$15-1,1),1,_xlpm.VD),
AND(MONTH($AW331)=MONTH(BK$15),MONTH($AX331)=MONTH(BK$15)),
NETWORKDAYS.INTL($AW331,$AX331,1,_xlpm.VD)))),0)),
$DH331="месяц",
$DR331*BK331,
$DH331="неделя",
$DR331*BK331/7*(ROUNDUP((DAY(EOMONTH(BK$15,0)))/4,0))),
0)</f>
        <v/>
      </c>
      <c r="EE331" s="125">
        <f>SUM($DS331,$DT331,$DU331,$DV331,$DW331,$DX331,$DY331,$DZ331,$EA331,$EB331,$EC331,$ED331)</f>
        <v/>
      </c>
      <c r="EF331" s="125">
        <f>IFERROR(ROUND($EE331*(1+$EP331),2),0)</f>
        <v/>
      </c>
      <c r="EG331" s="128" t="n">
        <v>1</v>
      </c>
      <c r="EH331" s="126" t="n">
        <v>0</v>
      </c>
      <c r="EI331" s="126">
        <f>ROUND(SUM($EH331:$EH331)*SUM($AB331:$AB331)*$EG331,2)</f>
        <v/>
      </c>
      <c r="EJ331" s="126">
        <f>ROUND($EI331*(1+$EP331),2)</f>
        <v/>
      </c>
      <c r="EK331" s="126" t="n">
        <v>0</v>
      </c>
      <c r="EL331" s="126">
        <f>ROUND(SUM($EK331:$EK331)*SUM($AB331:$AB331)*$EG331,2)</f>
        <v/>
      </c>
      <c r="EM331" s="126">
        <f>ROUND($EL331*(1+$EP331),2)</f>
        <v/>
      </c>
      <c r="EN331" s="126">
        <f>SUM($EE331,$EI331,$EL331)</f>
        <v/>
      </c>
      <c r="EO331" s="126">
        <f>SUM($EF331,$EJ331,$EM331)</f>
        <v/>
      </c>
      <c r="EP331" s="59" t="inlineStr">
        <is>
          <t>20%</t>
        </is>
      </c>
      <c r="EQ331" s="59" t="n"/>
      <c r="ER331" s="60">
        <f t="array" ref="ER331">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MATCH(ES331,
{"AMS";"RussOutdoor";"HD Outdoor";"Ingroup";"IQ";"Ledproduction";"LisChannel";"Logic";"Media-PPL";"NovikovTV | НовиковТВ";"SMA";"SOK";"КрокусТВ | CrocusTV | IndoorTV";"Сити";"ТЯК Москва"},
0)),"")</f>
        <v/>
      </c>
      <c r="ES331" s="60" t="n"/>
      <c r="ET331" s="60">
        <f t="array" ref="ET331">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MATCH(ES331,
{"AMS";"RussOutdoor";"HD Outdoor";"Ingroup";"IQ";"Ledproduction";"LisChannel";"Logic";"Media-PPL";"NovikovTV | НовиковТВ";"SMA";"SOK";"КрокусТВ | CrocusTV | IndoorTV";"Сити";"ТЯК Москва"},
0)),"")</f>
        <v/>
      </c>
      <c r="EU331" s="60" t="n"/>
      <c r="EV331" s="60" t="n"/>
      <c r="EX331" s="110">
        <f t="array" ref="EX331">
($AR331/30
+N("ТРАФИК ПЛОЩАДКИ"))*
(IFERROR(
_xlfn.LET(
_xlpm.GPR,
HLOOKUP($L331,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(MATCH($T331,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IF($Q331="цифровой",_xlpm.GPR/$AG331,_xlpm.GPR/60)),
0)
+N("DWELL TIME"))*
(IF($AB331=0,0,IF($AB331=1,0.3,IF($AB331=2,0.5,IF($AB331&gt;2,1))))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_xlfn.IFS($AC331="да",1.2,$AC331="нет",1)*
_xlfn.IFS($AD331="да",1.2,$AD331="нет",1)*
IF(R331="статический",1,1.2)*
$X331*
INDEX(
{1.2;1;1.2;1.2;1;1.2;1.2;1.2;1.2;1.2;1.2;1;1.2;1.2;1.2;1.2;1;1;1.2;1.2;1.2;1;1;1;1;1.2;1.2;1.2;1.2;1;1;1;1;1.2;1.2;1.2;1.2;1.2;1.2;1.2;1.2;1;1;1.2;1;1;1;1;1.5;1;1;1.5;1.5;1.2},
MATCH($Q331,_xlpm.MI,0)))&gt;{0.02;0.04;0.06;0.1;0.2;0.4;0.6;0.8;1;2;4;6})),
{0;1;2;3;4;5;6;7;8;9;10;11;12},
0)))
+N("КОЭФФИЦИЕНТ КОНТАКТА"))))*
(_xlfn.IFS($X331&lt;0.1,$X331/1000,$X331&gt;25,5.2,AND($X331&gt;=0.1,$X331&lt;=25),(($X331*2+0.1)/10)*($X331/10)))*
IFERROR((_xlfn.LET(
_xlpm.MA,
{0;0.8;0.85;0.9;0.95;1},
_xlpm.MAA,
{0;1;2;3;4;5},
INDEX(_xlpm.MA,MATCH(SUMPRODUCT(--((IF(ROUND(_xlpm.MAA,1)&gt;5,5,ROUND($AB331,1)))&gt;{0;1;2;3;4;5})),_xlpm.MAA,0)))
+N("КОЭФФИЦИЕНТ КОЛ-ВО КОНСТРУКЦИЙ")),1)*
$AB331,0))*
(IF($Q331="цифровой",$AG331/15*$AI331,1)
+N("ДЛЯ ЦИФРЫ"))</f>
        <v/>
      </c>
      <c r="EY331" s="110">
        <f>IFERROR(EX331*AY331,0)</f>
        <v/>
      </c>
      <c r="EZ331" s="131">
        <f>IFERROR(DP331/EY331*1000,0)</f>
        <v/>
      </c>
      <c r="FA331" s="112">
        <f>IFERROR(FC331/FB331,0)</f>
        <v/>
      </c>
      <c r="FB331" s="112">
        <f>IFERROR((FC331/(EY331/FF331*#REF!))*0.825,0)</f>
        <v/>
      </c>
      <c r="FC331" s="112">
        <f>IFERROR(((EX331*30/AR331)*100)/30,0)</f>
        <v/>
      </c>
      <c r="FD331" s="112">
        <f>IFERROR(EY331/G331*100%,0)</f>
        <v/>
      </c>
      <c r="FE331" s="112">
        <f>IFERROR(FD331/FC331*100%,0)</f>
        <v/>
      </c>
      <c r="FF331" s="110">
        <f>IFERROR(AR331/30*AY331,0)</f>
        <v/>
      </c>
    </row>
    <row r="332" ht="13" customHeight="1">
      <c r="A332" s="59" t="n"/>
      <c r="B332" s="60" t="n"/>
      <c r="C332" s="60" t="n"/>
      <c r="D332" s="60">
        <f t="array" ref="D332">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MATCH($E332,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32" s="60">
        <f t="array" ref="E332">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MATCH($F332,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32" s="60" t="inlineStr"/>
      <c r="G332" s="60" t="n"/>
      <c r="H332" s="60">
        <f t="array" ref="H332">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MATCH($I332,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32" s="60" t="n"/>
      <c r="J332" s="60" t="n"/>
      <c r="K332" s="60" t="n"/>
      <c r="L332" s="60" t="n"/>
      <c r="M332" s="60" t="n"/>
      <c r="N332" s="60" t="n"/>
      <c r="O332" s="60" t="n"/>
      <c r="P332" s="60">
        <f t="array" ref="P332">
_xlfn.IFS(
ISNUMBER(MATCH($Q332,{"шелфбаннер","разделитель","монетница","чековая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ISNUMBER(MATCH($Q332,{"LED/LCD","видеокулер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ISNUMBER(MATCH($Q332,{"автомобиль","машина","выставочное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ISNUMBER(MATCH($Q332,{"билборд","лифтовая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ISNUMBER(MATCH($Q332,{"навигация","подвесной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ISNUMBER(MATCH($Q332,{"движущаяся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ISNUMBER(MATCH($Q332,{"каталог","журнал"},)),
"Пресса",
$Q332="","")</f>
        <v/>
      </c>
      <c r="Q332" s="60" t="n"/>
      <c r="R332" s="60">
        <f t="array" ref="R332">
IFERROR(
_xlfn.IFS(
OR(ISNUMBER(MATCH($Q332,{"экспозиция","макет","стенд","автостенд","авто стенд","выставочное пространство","выставочные стенды","модульные выставочные стенды","3Д конструкция","3D конструкция"},)),P332="Экспонирование"),
"нестандартный",
ISNUMBER(MATCH($Q332,{"скроллер","призматрон"},)),
"динамический",
$P332="Видео",
"цифровой",
OR($P332="Пресса",$P332="Щит",$P332="POSm",$P332="Подвес",$P332="Брендирование/оклейка"),
"статический"),"")</f>
        <v/>
      </c>
      <c r="S332" s="59" t="n"/>
      <c r="T332" s="60" t="n"/>
      <c r="U332" s="60" t="n"/>
      <c r="V332" s="60">
        <f>
IF(P332="Видео",
"цифровой постер/ролик",
IF(ISNUMBER(MATCH(Q332,{"короб световой","короб световой | лайтбокс","короб световой | кристалайт","лайтбокс","лайт бокс","кристалайт","LB","lightbox"},)),
"бэклит",
IF(P332="Брендирование/оклейка",
"перфарированная пленка/самоклейка",
IF(P332="Экспонирование",
"под запрос",
IF(P332="Подвес",
"баннер/ткань",
"")))))</f>
        <v/>
      </c>
      <c r="W332" s="59" t="n"/>
      <c r="X332" s="59" t="n"/>
      <c r="Y332" s="59" t="n"/>
      <c r="Z332" s="61" t="n"/>
      <c r="AA332" s="61" t="n"/>
      <c r="AB332" s="61">
        <f>IF(BL332&gt;0,Z332,0)</f>
        <v/>
      </c>
      <c r="AC332" s="59" t="n"/>
      <c r="AD332" s="59" t="n"/>
      <c r="AE332" s="59" t="n"/>
      <c r="AF332" s="59" t="n"/>
      <c r="AG332" s="59" t="n"/>
      <c r="AH332" s="59" t="n"/>
      <c r="AI332" s="59" t="n"/>
      <c r="AJ332" s="59" t="n"/>
      <c r="AK332" s="59" t="n"/>
      <c r="AL332" s="62">
        <f>IFERROR(IF(OR(R332="статический",R332="динамический",R332="нестандартный",R332="",R332=""),"-",IF(AND(AH332="-",AI332="-"),"-",AK332*3600/AH332*AI332)),"-")</f>
        <v/>
      </c>
      <c r="AM332" s="62">
        <f>IFERROR(IF(OR(R332="статический",R332="динамический",R332="",R332="", R332="BTL",R332="нестандартный"),"-",AG332*AI332*AL332/60),"-")</f>
        <v/>
      </c>
      <c r="AN332" s="63">
        <f>IFERROR(IF(AH332="","-",AG332*AI332/AH332),"-")</f>
        <v/>
      </c>
      <c r="AO332" s="59">
        <f>IFERROR(IF(OR($R332="статический",$R332="динамический",$R332="",$R332="",$R332="BTL",$R332="нестандартный"),"-",$AL332*$AY332),"-")</f>
        <v/>
      </c>
      <c r="AP332" s="62">
        <f>IFERROR(IF(OR($R332="статический",$R332="динамический",$R332="",$R332="",$R332="BTL",$R332="нестандартный"),"-",$AM332*AY332),"-")</f>
        <v/>
      </c>
      <c r="AQ332" s="64" t="n"/>
      <c r="AR332" s="61" t="n"/>
      <c r="AS332" s="61" t="n"/>
      <c r="AT332" s="61" t="n"/>
      <c r="AU332" s="65" t="n"/>
      <c r="AV332" s="124">
        <f>IFERROR(DR332/AT332*1000,"n/a")</f>
        <v/>
      </c>
      <c r="AW332" s="67" t="n"/>
      <c r="AX332" s="67" t="n"/>
      <c r="AY332" s="43">
        <f>IFERROR(IF(OR($AW332="",$AX332=""),"",_xlfn.DAYS($AX332+1,$AW332)),"")</f>
        <v/>
      </c>
      <c r="AZ332" s="68">
        <f t="array" ref="AZ332">
_xlfn.LET(_xlpm.COEFF,
IF($AW332+$AX332=0,0,IF(MAX(MIN($AX332,EOMONTH(AZ$15,0))-MAX($AW332,AZ$15)+1,)&gt;0,1,0)),
_xlfn.IFS(
$ES332="LisChannel",
_xlpm.COEFF*
INDEX({1;1;1.2;1.2;1;1;1;1;1.2;1.2;1.2;1.2},
MATCH(MONTH(AZ$15),
{1,2,3,4,5,6,7,8,9,10,11,12})),
CONCATENATE($ES332," ",$L332)="RussOutdoor метро",
_xlpm.COEFF*
INDEX({0.8;0.9;1.1;1.1;1;1;1;1;1.1;1.1;1.1;1.1},
MATCH(MONTH(AZ$15),
{1,2,3,4,5,6,7,8,9,10,11,12})),
$ES332&lt;&gt;"LisChannel",
_xlpm.COEFF,
$ES332&lt;&gt;"RussOutdoor",
_xlpm.COEFF))</f>
        <v/>
      </c>
      <c r="BA332" s="68">
        <f t="array" ref="BA332">
_xlfn.LET(_xlpm.COEFF,
IF($AW332+$AX332=0,0,IF(MAX(MIN($AX332,EOMONTH(BA$15,0))-MAX($AW332,BA$15)+1,)&gt;0,1,0)),
_xlfn.IFS(
$ES332="LisChannel",
_xlpm.COEFF*
INDEX({1;1;1.2;1.2;1;1;1;1;1.2;1.2;1.2;1.2},
MATCH(MONTH(BA$15),
{1,2,3,4,5,6,7,8,9,10,11,12})),
CONCATENATE($ES332," ",$L332)="RussOutdoor метро",
_xlpm.COEFF*
INDEX({0.8;0.9;1.1;1.1;1;1;1;1;1.1;1.1;1.1;1.1},
MATCH(MONTH(BA$15),
{1,2,3,4,5,6,7,8,9,10,11,12})),
$ES332&lt;&gt;"LisChannel",
_xlpm.COEFF,
$ES332&lt;&gt;"RussOutdoor",
_xlpm.COEFF))</f>
        <v/>
      </c>
      <c r="BB332" s="68">
        <f t="array" ref="BB332">
_xlfn.LET(_xlpm.COEFF,
IF($AW332+$AX332=0,0,IF(MAX(MIN($AX332,EOMONTH(BB$15,0))-MAX($AW332,BB$15)+1,)&gt;0,1,0)),
_xlfn.IFS(
$ES332="LisChannel",
_xlpm.COEFF*
INDEX({1;1;1.2;1.2;1;1;1;1;1.2;1.2;1.2;1.2},
MATCH(MONTH(BB$15),
{1,2,3,4,5,6,7,8,9,10,11,12})),
CONCATENATE($ES332," ",$L332)="RussOutdoor метро",
_xlpm.COEFF*
INDEX({0.8;0.9;1.1;1.1;1;1;1;1;1.1;1.1;1.1;1.1},
MATCH(MONTH(BB$15),
{1,2,3,4,5,6,7,8,9,10,11,12})),
$ES332&lt;&gt;"LisChannel",
_xlpm.COEFF,
$ES332&lt;&gt;"RussOutdoor",
_xlpm.COEFF))</f>
        <v/>
      </c>
      <c r="BC332" s="68">
        <f t="array" ref="BC332">
_xlfn.LET(_xlpm.COEFF,
IF($AW332+$AX332=0,0,IF(MAX(MIN($AX332,EOMONTH(BC$15,0))-MAX($AW332,BC$15)+1,)&gt;0,1,0)),
_xlfn.IFS(
$ES332="LisChannel",
_xlpm.COEFF*
INDEX({1;1;1.2;1.2;1;1;1;1;1.2;1.2;1.2;1.2},
MATCH(MONTH(BC$15),
{1,2,3,4,5,6,7,8,9,10,11,12})),
CONCATENATE($ES332," ",$L332)="RussOutdoor метро",
_xlpm.COEFF*
INDEX({0.8;0.9;1.1;1.1;1;1;1;1;1.1;1.1;1.1;1.1},
MATCH(MONTH(BC$15),
{1,2,3,4,5,6,7,8,9,10,11,12})),
$ES332&lt;&gt;"LisChannel",
_xlpm.COEFF,
$ES332&lt;&gt;"RussOutdoor",
_xlpm.COEFF))</f>
        <v/>
      </c>
      <c r="BD332" s="68">
        <f t="array" ref="BD332">
_xlfn.LET(_xlpm.COEFF,
IF($AW332+$AX332=0,0,IF(MAX(MIN($AX332,EOMONTH(BD$15,0))-MAX($AW332,BD$15)+1,)&gt;0,1,0)),
_xlfn.IFS(
$ES332="LisChannel",
_xlpm.COEFF*
INDEX({1;1;1.2;1.2;1;1;1;1;1.2;1.2;1.2;1.2},
MATCH(MONTH(BD$15),
{1,2,3,4,5,6,7,8,9,10,11,12})),
CONCATENATE($ES332," ",$L332)="RussOutdoor метро",
_xlpm.COEFF*
INDEX({0.8;0.9;1.1;1.1;1;1;1;1;1.1;1.1;1.1;1.1},
MATCH(MONTH(BD$15),
{1,2,3,4,5,6,7,8,9,10,11,12})),
$ES332&lt;&gt;"LisChannel",
_xlpm.COEFF,
$ES332&lt;&gt;"RussOutdoor",
_xlpm.COEFF))</f>
        <v/>
      </c>
      <c r="BE332" s="68">
        <f t="array" ref="BE332">
_xlfn.LET(_xlpm.COEFF,
IF($AW332+$AX332=0,0,IF(MAX(MIN($AX332,EOMONTH(BE$15,0))-MAX($AW332,BE$15)+1,)&gt;0,1,0)),
_xlfn.IFS(
$ES332="LisChannel",
_xlpm.COEFF*
INDEX({1;1;1.2;1.2;1;1;1;1;1.2;1.2;1.2;1.2},
MATCH(MONTH(BE$15),
{1,2,3,4,5,6,7,8,9,10,11,12})),
CONCATENATE($ES332," ",$L332)="RussOutdoor метро",
_xlpm.COEFF*
INDEX({0.8;0.9;1.1;1.1;1;1;1;1;1.1;1.1;1.1;1.1},
MATCH(MONTH(BE$15),
{1,2,3,4,5,6,7,8,9,10,11,12})),
$ES332&lt;&gt;"LisChannel",
_xlpm.COEFF,
$ES332&lt;&gt;"RussOutdoor",
_xlpm.COEFF))</f>
        <v/>
      </c>
      <c r="BF332" s="68">
        <f t="array" ref="BF332">
_xlfn.LET(_xlpm.COEFF,
IF($AW332+$AX332=0,0,IF(MAX(MIN($AX332,EOMONTH(BF$15,0))-MAX($AW332,BF$15)+1,)&gt;0,1,0)),
_xlfn.IFS(
$ES332="LisChannel",
_xlpm.COEFF*
INDEX({1;1;1.2;1.2;1;1;1;1;1.2;1.2;1.2;1.2},
MATCH(MONTH(BF$15),
{1,2,3,4,5,6,7,8,9,10,11,12})),
CONCATENATE($ES332," ",$L332)="RussOutdoor метро",
_xlpm.COEFF*
INDEX({0.8;0.9;1.1;1.1;1;1;1;1;1.1;1.1;1.1;1.1},
MATCH(MONTH(BF$15),
{1,2,3,4,5,6,7,8,9,10,11,12})),
$ES332&lt;&gt;"LisChannel",
_xlpm.COEFF,
$ES332&lt;&gt;"RussOutdoor",
_xlpm.COEFF))</f>
        <v/>
      </c>
      <c r="BG332" s="68">
        <f t="array" ref="BG332">
_xlfn.LET(_xlpm.COEFF,
IF($AW332+$AX332=0,0,IF(MAX(MIN($AX332,EOMONTH(BG$15,0))-MAX($AW332,BG$15)+1,)&gt;0,1,0)),
_xlfn.IFS(
$ES332="LisChannel",
_xlpm.COEFF*
INDEX({1;1;1.2;1.2;1;1;1;1;1.2;1.2;1.2;1.2},
MATCH(MONTH(BG$15),
{1,2,3,4,5,6,7,8,9,10,11,12})),
CONCATENATE($ES332," ",$L332)="RussOutdoor метро",
_xlpm.COEFF*
INDEX({0.8;0.9;1.1;1.1;1;1;1;1;1.1;1.1;1.1;1.1},
MATCH(MONTH(BG$15),
{1,2,3,4,5,6,7,8,9,10,11,12})),
$ES332&lt;&gt;"LisChannel",
_xlpm.COEFF,
$ES332&lt;&gt;"RussOutdoor",
_xlpm.COEFF))</f>
        <v/>
      </c>
      <c r="BH332" s="68">
        <f t="array" ref="BH332">
_xlfn.LET(_xlpm.COEFF,
IF($AW332+$AX332=0,0,IF(MAX(MIN($AX332,EOMONTH(BH$15,0))-MAX($AW332,BH$15)+1,)&gt;0,1,0)),
_xlfn.IFS(
$ES332="LisChannel",
_xlpm.COEFF*
INDEX({1;1;1.2;1.2;1;1;1;1;1.2;1.2;1.2;1.2},
MATCH(MONTH(BH$15),
{1,2,3,4,5,6,7,8,9,10,11,12})),
CONCATENATE($ES332," ",$L332)="RussOutdoor метро",
_xlpm.COEFF*
INDEX({0.8;0.9;1.1;1.1;1;1;1;1;1.1;1.1;1.1;1.1},
MATCH(MONTH(BH$15),
{1,2,3,4,5,6,7,8,9,10,11,12})),
$ES332&lt;&gt;"LisChannel",
_xlpm.COEFF,
$ES332&lt;&gt;"RussOutdoor",
_xlpm.COEFF))</f>
        <v/>
      </c>
      <c r="BI332" s="68">
        <f t="array" ref="BI332">
_xlfn.LET(_xlpm.COEFF,
IF($AW332+$AX332=0,0,IF(MAX(MIN($AX332,EOMONTH(BI$15,0))-MAX($AW332,BI$15)+1,)&gt;0,1,0)),
_xlfn.IFS(
$ES332="LisChannel",
_xlpm.COEFF*
INDEX({1;1;1.2;1.2;1;1;1;1;1.2;1.2;1.2;1.2},
MATCH(MONTH(BI$15),
{1,2,3,4,5,6,7,8,9,10,11,12})),
CONCATENATE($ES332," ",$L332)="RussOutdoor метро",
_xlpm.COEFF*
INDEX({0.8;0.9;1.1;1.1;1;1;1;1;1.1;1.1;1.1;1.1},
MATCH(MONTH(BI$15),
{1,2,3,4,5,6,7,8,9,10,11,12})),
$ES332&lt;&gt;"LisChannel",
_xlpm.COEFF,
$ES332&lt;&gt;"RussOutdoor",
_xlpm.COEFF))</f>
        <v/>
      </c>
      <c r="BJ332" s="68">
        <f t="array" ref="BJ332">
_xlfn.LET(_xlpm.COEFF,
IF($AW332+$AX332=0,0,IF(MAX(MIN($AX332,EOMONTH(BJ$15,0))-MAX($AW332,BJ$15)+1,)&gt;0,1,0)),
_xlfn.IFS(
$ES332="LisChannel",
_xlpm.COEFF*
INDEX({1;1;1.2;1.2;1;1;1;1;1.2;1.2;1.2;1.2},
MATCH(MONTH(BJ$15),
{1,2,3,4,5,6,7,8,9,10,11,12})),
CONCATENATE($ES332," ",$L332)="RussOutdoor метро",
_xlpm.COEFF*
INDEX({0.8;0.9;1.1;1.1;1;1;1;1;1.1;1.1;1.1;1.1},
MATCH(MONTH(BJ$15),
{1,2,3,4,5,6,7,8,9,10,11,12})),
$ES332&lt;&gt;"LisChannel",
_xlpm.COEFF,
$ES332&lt;&gt;"RussOutdoor",
_xlpm.COEFF))</f>
        <v/>
      </c>
      <c r="BK332" s="68">
        <f t="array" ref="BK332">
_xlfn.LET(_xlpm.COEFF,
IF($AW332+$AX332=0,0,IF(MAX(MIN($AX332,EOMONTH(BK$15,0))-MAX($AW332,BK$15)+1,)&gt;0,1,0)),
_xlfn.IFS(
$ES332="LisChannel",
_xlpm.COEFF*
INDEX({1;1;1.2;1.2;1;1;1;1;1.2;1.2;1.2;1.2},
MATCH(MONTH(BK$15),
{1,2,3,4,5,6,7,8,9,10,11,12})),
CONCATENATE($ES332," ",$L332)="RussOutdoor метро",
_xlpm.COEFF*
INDEX({0.8;0.9;1.1;1.1;1;1;1;1;1.1;1.1;1.1;1.1},
MATCH(MONTH(BK$15),
{1,2,3,4,5,6,7,8,9,10,11,12})),
$ES332&lt;&gt;"LisChannel",
_xlpm.COEFF,
$ES332&lt;&gt;"RussOutdoor",
_xlpm.COEFF))</f>
        <v/>
      </c>
      <c r="BL332" s="62">
        <f>COUNTIFS($AZ332:$BK332,"&gt;0")</f>
        <v/>
      </c>
      <c r="BM332" s="65" t="n"/>
      <c r="BN332" s="125">
        <f>$DJ332</f>
        <v/>
      </c>
      <c r="BO332" s="63">
        <f>$DQ332</f>
        <v/>
      </c>
      <c r="BP332" s="125">
        <f>
IFERROR(
IF($BL332=0,0,
$BN332*(1-$BO332)),
0)</f>
        <v/>
      </c>
      <c r="BQ332" s="125">
        <f t="array" ref="BQ332">
IFERROR(
_xlfn.IFS(
$DH332="день_1",
$BP332*$BL332/($AX332-$AW332+1)*AZ332*(DAY(EOMONTH(AZ$15,0))),
$DH332="день_2",
$BP332/30*MAX(MIN($AX332,EOMONTH(AZ$15,0))-MAX($AW332,AZ$15)+1,),
$DH332="раб.день",
$BP332/30*(IFERROR(
_xlfn.LET(_xlpm.VD,
CHOOSE(
{1;2;3;4;5;6;7;8;9;10;11;12;13;14;15;16;17;18},
45658,45659,45660,45661,45662,45663,45664,45665,45711,45724,45778,45779,45785,45786,45820,45821,45965,46022),
_xlfn.LET(_xlpm.DD,
MAX(MIN($AX332,EOMONTH(AZ$15,0))-MAX($AW332,AZ$15),),
_xlfn.IFS(
AND(MONTH($AW332)=MONTH(AZ$15),MONTH($AX332)&lt;&gt;MONTH(AZ$15)),
NETWORKDAYS.INTL($AW332,$AW332+_xlpm.DD,1,_xlpm.VD),
AND(MONTH($AW332)&lt;&gt;MONTH(AZ$15),MONTH($AX332)=MONTH(AZ$15)),
NETWORKDAYS.INTL(($AX332)-_xlpm.DD,$AX332,1,_xlpm.VD),
AND(MONTH($AW332)&lt;MONTH(AZ$15),MONTH($AX332)&gt;MONTH(AZ$15)),
NETWORKDAYS.INTL((EOMONTH(AZ$15-1,1))-_xlpm.DD,EOMONTH(AZ$15-1,1),1,_xlpm.VD),
AND(MONTH($AW332)=MONTH(AZ$15),MONTH($AX332)=MONTH(AZ$15)),
NETWORKDAYS.INTL($AW332,$AX332,1,_xlpm.VD)))),0)),
$DH332="месяц",
$BP332*AZ332,
$DH332="неделя",
$BP332*AZ332/7*(ROUNDUP((DAY(EOMONTH(AZ$15,0)))/4,0))),
0)</f>
        <v/>
      </c>
      <c r="BR332" s="125">
        <f t="array" ref="BR332">
IFERROR(
_xlfn.IFS(
$DH332="день_1",
$BP332*$BL332/($AX332-$AW332+1)*BA332*(DAY(EOMONTH(BA$15,0))),
$DH332="день_2",
$BP332/30*MAX(MIN($AX332,EOMONTH(BA$15,0))-MAX($AW332,BA$15)+1,),
$DH332="раб.день",
$BP332/30*(IFERROR(
_xlfn.LET(_xlpm.VD,
CHOOSE(
{1;2;3;4;5;6;7;8;9;10;11;12;13;14;15;16;17;18},
45658,45659,45660,45661,45662,45663,45664,45665,45711,45724,45778,45779,45785,45786,45820,45821,45965,46022),
_xlfn.LET(_xlpm.DD,
MAX(MIN($AX332,EOMONTH(BA$15,0))-MAX($AW332,BA$15),),
_xlfn.IFS(
AND(MONTH($AW332)=MONTH(BA$15),MONTH($AX332)&lt;&gt;MONTH(BA$15)),
NETWORKDAYS.INTL($AW332,$AW332+_xlpm.DD,1,_xlpm.VD),
AND(MONTH($AW332)&lt;&gt;MONTH(BA$15),MONTH($AX332)=MONTH(BA$15)),
NETWORKDAYS.INTL(($AX332)-_xlpm.DD,$AX332,1,_xlpm.VD),
AND(MONTH($AW332)&lt;MONTH(BA$15),MONTH($AX332)&gt;MONTH(BA$15)),
NETWORKDAYS.INTL((EOMONTH(BA$15-1,1))-_xlpm.DD,EOMONTH(BA$15-1,1),1,_xlpm.VD),
AND(MONTH($AW332)=MONTH(BA$15),MONTH($AX332)=MONTH(BA$15)),
NETWORKDAYS.INTL($AW332,$AX332,1,_xlpm.VD)))),0)),
$DH332="месяц",
$BP332*BA332,
$DH332="неделя",
$BP332*BA332/7*(ROUNDUP((DAY(EOMONTH(BA$15,0)))/4,0))),
0)</f>
        <v/>
      </c>
      <c r="BS332" s="125">
        <f t="array" ref="BS332">
IFERROR(
_xlfn.IFS(
$DH332="день_1",
$BP332*$BL332/($AX332-$AW332+1)*BB332*(DAY(EOMONTH(BB$15,0))),
$DH332="день_2",
$BP332/30*MAX(MIN($AX332,EOMONTH(BB$15,0))-MAX($AW332,BB$15)+1,),
$DH332="раб.день",
$BP332/30*(IFERROR(
_xlfn.LET(_xlpm.VD,
CHOOSE(
{1;2;3;4;5;6;7;8;9;10;11;12;13;14;15;16;17;18},
45658,45659,45660,45661,45662,45663,45664,45665,45711,45724,45778,45779,45785,45786,45820,45821,45965,46022),
_xlfn.LET(_xlpm.DD,
MAX(MIN($AX332,EOMONTH(BB$15,0))-MAX($AW332,BB$15),),
_xlfn.IFS(
AND(MONTH($AW332)=MONTH(BB$15),MONTH($AX332)&lt;&gt;MONTH(BB$15)),
NETWORKDAYS.INTL($AW332,$AW332+_xlpm.DD,1,_xlpm.VD),
AND(MONTH($AW332)&lt;&gt;MONTH(BB$15),MONTH($AX332)=MONTH(BB$15)),
NETWORKDAYS.INTL(($AX332)-_xlpm.DD,$AX332,1,_xlpm.VD),
AND(MONTH($AW332)&lt;MONTH(BB$15),MONTH($AX332)&gt;MONTH(BB$15)),
NETWORKDAYS.INTL((EOMONTH(BB$15-1,1))-_xlpm.DD,EOMONTH(BB$15-1,1),1,_xlpm.VD),
AND(MONTH($AW332)=MONTH(BB$15),MONTH($AX332)=MONTH(BB$15)),
NETWORKDAYS.INTL($AW332,$AX332,1,_xlpm.VD)))),0)),
$DH332="месяц",
$BP332*BB332,
$DH332="неделя",
$BP332*BB332/7*(ROUNDUP((DAY(EOMONTH(BB$15,0)))/4,0))),
0)</f>
        <v/>
      </c>
      <c r="BT332" s="125">
        <f t="array" ref="BT332">
IFERROR(
_xlfn.IFS(
$DH332="день_1",
$BP332*$BL332/($AX332-$AW332+1)*BC332*(DAY(EOMONTH(BC$15,0))),
$DH332="день_2",
$BP332/30*MAX(MIN($AX332,EOMONTH(BC$15,0))-MAX($AW332,BC$15)+1,),
$DH332="раб.день",
$BP332/30*(IFERROR(
_xlfn.LET(_xlpm.VD,
CHOOSE(
{1;2;3;4;5;6;7;8;9;10;11;12;13;14;15;16;17;18},
45658,45659,45660,45661,45662,45663,45664,45665,45711,45724,45778,45779,45785,45786,45820,45821,45965,46022),
_xlfn.LET(_xlpm.DD,
MAX(MIN($AX332,EOMONTH(BC$15,0))-MAX($AW332,BC$15),),
_xlfn.IFS(
AND(MONTH($AW332)=MONTH(BC$15),MONTH($AX332)&lt;&gt;MONTH(BC$15)),
NETWORKDAYS.INTL($AW332,$AW332+_xlpm.DD,1,_xlpm.VD),
AND(MONTH($AW332)&lt;&gt;MONTH(BC$15),MONTH($AX332)=MONTH(BC$15)),
NETWORKDAYS.INTL(($AX332)-_xlpm.DD,$AX332,1,_xlpm.VD),
AND(MONTH($AW332)&lt;MONTH(BC$15),MONTH($AX332)&gt;MONTH(BC$15)),
NETWORKDAYS.INTL((EOMONTH(BC$15-1,1))-_xlpm.DD,EOMONTH(BC$15-1,1),1,_xlpm.VD),
AND(MONTH($AW332)=MONTH(BC$15),MONTH($AX332)=MONTH(BC$15)),
NETWORKDAYS.INTL($AW332,$AX332,1,_xlpm.VD)))),0)),
$DH332="месяц",
$BP332*BC332,
$DH332="неделя",
$BP332*BC332/7*(ROUNDUP((DAY(EOMONTH(BC$15,0)))/4,0))),
0)</f>
        <v/>
      </c>
      <c r="BU332" s="125">
        <f t="array" ref="BU332">
IFERROR(
_xlfn.IFS(
$DH332="день_1",
$BP332*$BL332/($AX332-$AW332+1)*BD332*(DAY(EOMONTH(BD$15,0))),
$DH332="день_2",
$BP332/30*MAX(MIN($AX332,EOMONTH(BD$15,0))-MAX($AW332,BD$15)+1,),
$DH332="раб.день",
$BP332/30*(IFERROR(
_xlfn.LET(_xlpm.VD,
CHOOSE(
{1;2;3;4;5;6;7;8;9;10;11;12;13;14;15;16;17;18},
45658,45659,45660,45661,45662,45663,45664,45665,45711,45724,45778,45779,45785,45786,45820,45821,45965,46022),
_xlfn.LET(_xlpm.DD,
MAX(MIN($AX332,EOMONTH(BD$15,0))-MAX($AW332,BD$15),),
_xlfn.IFS(
AND(MONTH($AW332)=MONTH(BD$15),MONTH($AX332)&lt;&gt;MONTH(BD$15)),
NETWORKDAYS.INTL($AW332,$AW332+_xlpm.DD,1,_xlpm.VD),
AND(MONTH($AW332)&lt;&gt;MONTH(BD$15),MONTH($AX332)=MONTH(BD$15)),
NETWORKDAYS.INTL(($AX332)-_xlpm.DD,$AX332,1,_xlpm.VD),
AND(MONTH($AW332)&lt;MONTH(BD$15),MONTH($AX332)&gt;MONTH(BD$15)),
NETWORKDAYS.INTL((EOMONTH(BD$15-1,1))-_xlpm.DD,EOMONTH(BD$15-1,1),1,_xlpm.VD),
AND(MONTH($AW332)=MONTH(BD$15),MONTH($AX332)=MONTH(BD$15)),
NETWORKDAYS.INTL($AW332,$AX332,1,_xlpm.VD)))),0)),
$DH332="месяц",
$BP332*BD332,
$DH332="неделя",
$BP332*BD332/7*(ROUNDUP((DAY(EOMONTH(BD$15,0)))/4,0))),
0)</f>
        <v/>
      </c>
      <c r="BV332" s="125">
        <f t="array" ref="BV332">
IFERROR(
_xlfn.IFS(
$DH332="день_1",
$BP332*$BL332/($AX332-$AW332+1)*BE332*(DAY(EOMONTH(BE$15,0))),
$DH332="день_2",
$BP332/30*MAX(MIN($AX332,EOMONTH(BE$15,0))-MAX($AW332,BE$15)+1,),
$DH332="раб.день",
$BP332/30*(IFERROR(
_xlfn.LET(_xlpm.VD,
CHOOSE(
{1;2;3;4;5;6;7;8;9;10;11;12;13;14;15;16;17;18},
45658,45659,45660,45661,45662,45663,45664,45665,45711,45724,45778,45779,45785,45786,45820,45821,45965,46022),
_xlfn.LET(_xlpm.DD,
MAX(MIN($AX332,EOMONTH(BE$15,0))-MAX($AW332,BE$15),),
_xlfn.IFS(
AND(MONTH($AW332)=MONTH(BE$15),MONTH($AX332)&lt;&gt;MONTH(BE$15)),
NETWORKDAYS.INTL($AW332,$AW332+_xlpm.DD,1,_xlpm.VD),
AND(MONTH($AW332)&lt;&gt;MONTH(BE$15),MONTH($AX332)=MONTH(BE$15)),
NETWORKDAYS.INTL(($AX332)-_xlpm.DD,$AX332,1,_xlpm.VD),
AND(MONTH($AW332)&lt;MONTH(BE$15),MONTH($AX332)&gt;MONTH(BE$15)),
NETWORKDAYS.INTL((EOMONTH(BE$15-1,1))-_xlpm.DD,EOMONTH(BE$15-1,1),1,_xlpm.VD),
AND(MONTH($AW332)=MONTH(BE$15),MONTH($AX332)=MONTH(BE$15)),
NETWORKDAYS.INTL($AW332,$AX332,1,_xlpm.VD)))),0)),
$DH332="месяц",
$BP332*BE332,
$DH332="неделя",
$BP332*BE332/7*(ROUNDUP((DAY(EOMONTH(BE$15,0)))/4,0))),
0)</f>
        <v/>
      </c>
      <c r="BW332" s="125">
        <f t="array" ref="BW332">
IFERROR(
_xlfn.IFS(
$DH332="день_1",
$BP332*$BL332/($AX332-$AW332+1)*BF332*(DAY(EOMONTH(BF$15,0))),
$DH332="день_2",
$BP332/30*MAX(MIN($AX332,EOMONTH(BF$15,0))-MAX($AW332,BF$15)+1,),
$DH332="раб.день",
$BP332/30*(IFERROR(
_xlfn.LET(_xlpm.VD,
CHOOSE(
{1;2;3;4;5;6;7;8;9;10;11;12;13;14;15;16;17;18},
45658,45659,45660,45661,45662,45663,45664,45665,45711,45724,45778,45779,45785,45786,45820,45821,45965,46022),
_xlfn.LET(_xlpm.DD,
MAX(MIN($AX332,EOMONTH(BF$15,0))-MAX($AW332,BF$15),),
_xlfn.IFS(
AND(MONTH($AW332)=MONTH(BF$15),MONTH($AX332)&lt;&gt;MONTH(BF$15)),
NETWORKDAYS.INTL($AW332,$AW332+_xlpm.DD,1,_xlpm.VD),
AND(MONTH($AW332)&lt;&gt;MONTH(BF$15),MONTH($AX332)=MONTH(BF$15)),
NETWORKDAYS.INTL(($AX332)-_xlpm.DD,$AX332,1,_xlpm.VD),
AND(MONTH($AW332)&lt;MONTH(BF$15),MONTH($AX332)&gt;MONTH(BF$15)),
NETWORKDAYS.INTL((EOMONTH(BF$15-1,1))-_xlpm.DD,EOMONTH(BF$15-1,1),1,_xlpm.VD),
AND(MONTH($AW332)=MONTH(BF$15),MONTH($AX332)=MONTH(BF$15)),
NETWORKDAYS.INTL($AW332,$AX332,1,_xlpm.VD)))),0)),
$DH332="месяц",
$BP332*BF332,
$DH332="неделя",
$BP332*BF332/7*(ROUNDUP((DAY(EOMONTH(BF$15,0)))/4,0))),
0)</f>
        <v/>
      </c>
      <c r="BX332" s="125">
        <f t="array" ref="BX332">
IFERROR(
_xlfn.IFS(
$DH332="день_1",
$BP332*$BL332/($AX332-$AW332+1)*BG332*(DAY(EOMONTH(BG$15,0))),
$DH332="день_2",
$BP332/30*MAX(MIN($AX332,EOMONTH(BG$15,0))-MAX($AW332,BG$15)+1,),
$DH332="раб.день",
$BP332/30*(IFERROR(
_xlfn.LET(_xlpm.VD,
CHOOSE(
{1;2;3;4;5;6;7;8;9;10;11;12;13;14;15;16;17;18},
45658,45659,45660,45661,45662,45663,45664,45665,45711,45724,45778,45779,45785,45786,45820,45821,45965,46022),
_xlfn.LET(_xlpm.DD,
MAX(MIN($AX332,EOMONTH(BG$15,0))-MAX($AW332,BG$15),),
_xlfn.IFS(
AND(MONTH($AW332)=MONTH(BG$15),MONTH($AX332)&lt;&gt;MONTH(BG$15)),
NETWORKDAYS.INTL($AW332,$AW332+_xlpm.DD,1,_xlpm.VD),
AND(MONTH($AW332)&lt;&gt;MONTH(BG$15),MONTH($AX332)=MONTH(BG$15)),
NETWORKDAYS.INTL(($AX332)-_xlpm.DD,$AX332,1,_xlpm.VD),
AND(MONTH($AW332)&lt;MONTH(BG$15),MONTH($AX332)&gt;MONTH(BG$15)),
NETWORKDAYS.INTL((EOMONTH(BG$15-1,1))-_xlpm.DD,EOMONTH(BG$15-1,1),1,_xlpm.VD),
AND(MONTH($AW332)=MONTH(BG$15),MONTH($AX332)=MONTH(BG$15)),
NETWORKDAYS.INTL($AW332,$AX332,1,_xlpm.VD)))),0)),
$DH332="месяц",
$BP332*BG332,
$DH332="неделя",
$BP332*BG332/7*(ROUNDUP((DAY(EOMONTH(BG$15,0)))/4,0))),
0)</f>
        <v/>
      </c>
      <c r="BY332" s="125">
        <f t="array" ref="BY332">
IFERROR(
_xlfn.IFS(
$DH332="день_1",
$BP332*$BL332/($AX332-$AW332+1)*BH332*(DAY(EOMONTH(BH$15,0))),
$DH332="день_2",
$BP332/30*MAX(MIN($AX332,EOMONTH(BH$15,0))-MAX($AW332,BH$15)+1,),
$DH332="раб.день",
$BP332/30*(IFERROR(
_xlfn.LET(_xlpm.VD,
CHOOSE(
{1;2;3;4;5;6;7;8;9;10;11;12;13;14;15;16;17;18},
45658,45659,45660,45661,45662,45663,45664,45665,45711,45724,45778,45779,45785,45786,45820,45821,45965,46022),
_xlfn.LET(_xlpm.DD,
MAX(MIN($AX332,EOMONTH(BH$15,0))-MAX($AW332,BH$15),),
_xlfn.IFS(
AND(MONTH($AW332)=MONTH(BH$15),MONTH($AX332)&lt;&gt;MONTH(BH$15)),
NETWORKDAYS.INTL($AW332,$AW332+_xlpm.DD,1,_xlpm.VD),
AND(MONTH($AW332)&lt;&gt;MONTH(BH$15),MONTH($AX332)=MONTH(BH$15)),
NETWORKDAYS.INTL(($AX332)-_xlpm.DD,$AX332,1,_xlpm.VD),
AND(MONTH($AW332)&lt;MONTH(BH$15),MONTH($AX332)&gt;MONTH(BH$15)),
NETWORKDAYS.INTL((EOMONTH(BH$15-1,1))-_xlpm.DD,EOMONTH(BH$15-1,1),1,_xlpm.VD),
AND(MONTH($AW332)=MONTH(BH$15),MONTH($AX332)=MONTH(BH$15)),
NETWORKDAYS.INTL($AW332,$AX332,1,_xlpm.VD)))),0)),
$DH332="месяц",
$BP332*BH332,
$DH332="неделя",
$BP332*BH332/7*(ROUNDUP((DAY(EOMONTH(BH$15,0)))/4,0))),
0)</f>
        <v/>
      </c>
      <c r="BZ332" s="125">
        <f t="array" ref="BZ332">
IFERROR(
_xlfn.IFS(
$DH332="день_1",
$BP332*$BL332/($AX332-$AW332+1)*BI332*(DAY(EOMONTH(BI$15,0))),
$DH332="день_2",
$BP332/30*MAX(MIN($AX332,EOMONTH(BI$15,0))-MAX($AW332,BI$15)+1,),
$DH332="раб.день",
$BP332/30*(IFERROR(
_xlfn.LET(_xlpm.VD,
CHOOSE(
{1;2;3;4;5;6;7;8;9;10;11;12;13;14;15;16;17;18},
45658,45659,45660,45661,45662,45663,45664,45665,45711,45724,45778,45779,45785,45786,45820,45821,45965,46022),
_xlfn.LET(_xlpm.DD,
MAX(MIN($AX332,EOMONTH(BI$15,0))-MAX($AW332,BI$15),),
_xlfn.IFS(
AND(MONTH($AW332)=MONTH(BI$15),MONTH($AX332)&lt;&gt;MONTH(BI$15)),
NETWORKDAYS.INTL($AW332,$AW332+_xlpm.DD,1,_xlpm.VD),
AND(MONTH($AW332)&lt;&gt;MONTH(BI$15),MONTH($AX332)=MONTH(BI$15)),
NETWORKDAYS.INTL(($AX332)-_xlpm.DD,$AX332,1,_xlpm.VD),
AND(MONTH($AW332)&lt;MONTH(BI$15),MONTH($AX332)&gt;MONTH(BI$15)),
NETWORKDAYS.INTL((EOMONTH(BI$15-1,1))-_xlpm.DD,EOMONTH(BI$15-1,1),1,_xlpm.VD),
AND(MONTH($AW332)=MONTH(BI$15),MONTH($AX332)=MONTH(BI$15)),
NETWORKDAYS.INTL($AW332,$AX332,1,_xlpm.VD)))),0)),
$DH332="месяц",
$BP332*BI332,
$DH332="неделя",
$BP332*BI332/7*(ROUNDUP((DAY(EOMONTH(BI$15,0)))/4,0))),
0)</f>
        <v/>
      </c>
      <c r="CA332" s="125">
        <f t="array" ref="CA332">
IFERROR(
_xlfn.IFS(
$DH332="день_1",
$BP332*$BL332/($AX332-$AW332+1)*BJ332*(DAY(EOMONTH(BJ$15,0))),
$DH332="день_2",
$BP332/30*MAX(MIN($AX332,EOMONTH(BJ$15,0))-MAX($AW332,BJ$15)+1,),
$DH332="раб.день",
$BP332/30*(IFERROR(
_xlfn.LET(_xlpm.VD,
CHOOSE(
{1;2;3;4;5;6;7;8;9;10;11;12;13;14;15;16;17;18},
45658,45659,45660,45661,45662,45663,45664,45665,45711,45724,45778,45779,45785,45786,45820,45821,45965,46022),
_xlfn.LET(_xlpm.DD,
MAX(MIN($AX332,EOMONTH(BJ$15,0))-MAX($AW332,BJ$15),),
_xlfn.IFS(
AND(MONTH($AW332)=MONTH(BJ$15),MONTH($AX332)&lt;&gt;MONTH(BJ$15)),
NETWORKDAYS.INTL($AW332,$AW332+_xlpm.DD,1,_xlpm.VD),
AND(MONTH($AW332)&lt;&gt;MONTH(BJ$15),MONTH($AX332)=MONTH(BJ$15)),
NETWORKDAYS.INTL(($AX332)-_xlpm.DD,$AX332,1,_xlpm.VD),
AND(MONTH($AW332)&lt;MONTH(BJ$15),MONTH($AX332)&gt;MONTH(BJ$15)),
NETWORKDAYS.INTL((EOMONTH(BJ$15-1,1))-_xlpm.DD,EOMONTH(BJ$15-1,1),1,_xlpm.VD),
AND(MONTH($AW332)=MONTH(BJ$15),MONTH($AX332)=MONTH(BJ$15)),
NETWORKDAYS.INTL($AW332,$AX332,1,_xlpm.VD)))),0)),
$DH332="месяц",
$BP332*BJ332,
$DH332="неделя",
$BP332*BJ332/7*(ROUNDUP((DAY(EOMONTH(BJ$15,0)))/4,0))),
0)</f>
        <v/>
      </c>
      <c r="CB332" s="125">
        <f t="array" ref="CB332">
IFERROR(
_xlfn.IFS(
$DH332="день_1",
$BP332*$BL332/($AX332-$AW332+1)*BK332*(DAY(EOMONTH(BK$15,0))),
$DH332="день_2",
$BP332/30*MAX(MIN($AX332,EOMONTH(BK$15,0))-MAX($AW332,BK$15)+1,),
$DH332="раб.день",
$BP332/30*(IFERROR(
_xlfn.LET(_xlpm.VD,
CHOOSE(
{1;2;3;4;5;6;7;8;9;10;11;12;13;14;15;16;17;18},
45658,45659,45660,45661,45662,45663,45664,45665,45711,45724,45778,45779,45785,45786,45820,45821,45965,46022),
_xlfn.LET(_xlpm.DD,
MAX(MIN($AX332,EOMONTH(BK$15,0))-MAX($AW332,BK$15),),
_xlfn.IFS(
AND(MONTH($AW332)=MONTH(BK$15),MONTH($AX332)&lt;&gt;MONTH(BK$15)),
NETWORKDAYS.INTL($AW332,$AW332+_xlpm.DD,1,_xlpm.VD),
AND(MONTH($AW332)&lt;&gt;MONTH(BK$15),MONTH($AX332)=MONTH(BK$15)),
NETWORKDAYS.INTL(($AX332)-_xlpm.DD,$AX332,1,_xlpm.VD),
AND(MONTH($AW332)&lt;MONTH(BK$15),MONTH($AX332)&gt;MONTH(BK$15)),
NETWORKDAYS.INTL((EOMONTH(BK$15-1,1))-_xlpm.DD,EOMONTH(BK$15-1,1),1,_xlpm.VD),
AND(MONTH($AW332)=MONTH(BK$15),MONTH($AX332)=MONTH(BK$15)),
NETWORKDAYS.INTL($AW332,$AX332,1,_xlpm.VD)))),0)),
$DH332="месяц",
$BP332*BK332,
$DH332="неделя",
$BP332*BK332/7*(ROUNDUP((DAY(EOMONTH(BK$15,0)))/4,0))),
0)</f>
        <v/>
      </c>
      <c r="CC332" s="125">
        <f>SUM($BQ332:$CB332)</f>
        <v/>
      </c>
      <c r="CD332" s="126">
        <f>SUM($EH332:$EH332)</f>
        <v/>
      </c>
      <c r="CE332" s="126">
        <f>$CD332*$AB332</f>
        <v/>
      </c>
      <c r="CF332" s="126">
        <f>SUM($EK332:$EK332)</f>
        <v/>
      </c>
      <c r="CG332" s="126">
        <f>$CF332*$AB332</f>
        <v/>
      </c>
      <c r="CH332" s="126">
        <f>SUM($CC332,$CE332,$CG332)</f>
        <v/>
      </c>
      <c r="CI332" s="126">
        <f>$CH332*(1+$CM332)</f>
        <v/>
      </c>
      <c r="CJ332" s="127" t="n">
        <v>0</v>
      </c>
      <c r="CK332" s="126">
        <f>SUM($CH332:$CH332)*(1+$CJ332)</f>
        <v/>
      </c>
      <c r="CL332" s="126">
        <f>SUM($CH332:$CH332)*(1+$CM332)</f>
        <v/>
      </c>
      <c r="CM332" s="59" t="inlineStr">
        <is>
          <t>20%</t>
        </is>
      </c>
      <c r="CN332" s="59" t="n"/>
      <c r="CO332" s="72" t="n"/>
      <c r="CP332" s="59" t="n"/>
      <c r="CQ332" s="73" t="n"/>
      <c r="CR332" s="73" t="n"/>
      <c r="CS332" s="73" t="n"/>
      <c r="CT332" s="72" t="n"/>
      <c r="CU332" s="79" t="inlineStr">
        <is>
          <t> </t>
        </is>
      </c>
      <c r="CV332" s="60" t="n"/>
      <c r="CW332" s="60" t="n"/>
      <c r="CX332" s="60" t="n"/>
      <c r="CY332" s="127">
        <f>IFERROR(($CC332-$EE332)/($EE332/(1-$DQ332)),0)</f>
        <v/>
      </c>
      <c r="CZ332" s="127">
        <f>IFERROR(1-$EI332/($CE332),0)</f>
        <v/>
      </c>
      <c r="DA332" s="127">
        <f>IFERROR(1-$EL332/($CG332),0)</f>
        <v/>
      </c>
      <c r="DB332" s="126">
        <f>ROUND(IFERROR(($CI332/(1+$CM332)-$EN332),0),2)</f>
        <v/>
      </c>
      <c r="DC332" s="128" t="n"/>
      <c r="DD332" s="125" t="n"/>
      <c r="DE332" s="75" t="n">
        <v>0</v>
      </c>
      <c r="DF332" s="128" t="n"/>
      <c r="DG332" s="125">
        <f>IF($DC332=0,0,$DD332*($DC332*100%-$DE332*$DF332))*SUM($AB332:$AB332)</f>
        <v/>
      </c>
      <c r="DH332" s="129" t="inlineStr">
        <is>
          <t>месяц</t>
        </is>
      </c>
      <c r="DI332" s="130">
        <f t="array" ref="DI332">IFERROR(
IF($ES332="LisChannel",
(ROUND(((INDEX({174.625;153.888888888889;130.972222222222},MATCH($AI332,{2;3;4}),0))*$AG332*$AI332),2)),0),0)</f>
        <v/>
      </c>
      <c r="DJ332" s="130">
        <f>
_xlfn.LET(_xlpm.X,
IFERROR(
IF($ES332="НовиковТВ",
(_xlfn.LET(_xlpm.NTV,
_xlfn.LET(_xlpm.MIN,350000,
IF(SUMIFS($DI:$DI,$ES:$ES,"НовиковТВ")&lt;=_xlpm.MIN,
(SUMIFS($DI:$DI,$ES:$ES,"НовиковТВ")/(COUNTIFS($ES:$ES,"НовиковТВ")))*_xlpm.MIN/SUMIFS($DI:$DI,$ES:$ES,"НовиковТВ"),
DI332)),
_xlpm.NTV+$DG332/(1-(1-(_xlpm.NTV)*(1-$DL332)*(1-$DM332)*(1-$DN332)*(1-$DO332)*(1-$DP332)/_xlpm.NTV))))/(1+$EP332),
$DI332+$DG332/(1-(1-($DI332)*(1-$DL332)*(1-$DM332)*(1-$DN332)*(1-$DO332)*(1-$DP332)/$DI332))),
0),
_xlpm.X*(1+$CM332)*(1+$CW332)-_xlpm.X*(1+$CM332)+_xlpm.X)</f>
        <v/>
      </c>
      <c r="DK332" s="125" t="inlineStr">
        <is>
          <t>послед.</t>
        </is>
      </c>
      <c r="DL332" s="63" t="n">
        <v>0</v>
      </c>
      <c r="DM332" s="63" t="n">
        <v>0</v>
      </c>
      <c r="DN332" s="63" t="n">
        <v>0</v>
      </c>
      <c r="DO332" s="63" t="n">
        <v>0</v>
      </c>
      <c r="DP332" s="63" t="n">
        <v>0</v>
      </c>
      <c r="DQ332" s="63">
        <f t="array" ref="DQ332">IFERROR(_xlfn.IFS(
$DK332="послед.",1-(1-$DL332)*(1-$DM332)*(1-$DN332)*(1-$DO332)*(1-$DP332),
$DK332="сумм.",$DL332+$DM332+$DN332+$DO332+$DP332),
0)</f>
        <v/>
      </c>
      <c r="DR332" s="125">
        <f t="array" ref="DR332">
IFERROR(
_xlfn.IFS(
$BL332=0,
0,
$BL332&gt;0,
_xlfn.IFS($DK332="послед.",
$DJ332*(1-$DL332)*(1-$DM332)*(1-$DN332)*(1-$DO332)*(1-$DP332),
$DK332="сумм.",
$DJ332*(1-($DL332+$DM332+$DN332+$DO332+$DP332)))),0)</f>
        <v/>
      </c>
      <c r="DS332" s="125">
        <f t="array" ref="DS332">
IFERROR(_xlfn.IFS(
$DH332="день_1",
$DR332*$BL332/($AX332-$AW332+1)*AZ332*(DAY(EOMONTH(AZ$15,0))),
$DH332="день_2",
$DR332/30*MAX(MIN($AX332,EOMONTH(AZ$15,0))-MAX($AW332,AZ$15)+1,),
$DH332="раб.день",
$DR332/30*(IFERROR(
_xlfn.LET(_xlpm.VD,
CHOOSE(
{1;2;3;4;5;6;7;8;9;10;11;12;13;14;15;16;17;18},
45658,45659,45660,45661,45662,45663,45664,45665,45711,45724,45778,45779,45785,45786,45820,45821,45965,46022),
_xlfn.LET(_xlpm.DD,
MAX(MIN($AX332,EOMONTH(AZ$15,0))-MAX($AW332,AZ$15),),
_xlfn.IFS(
AND(MONTH($AW332)=MONTH(AZ$15),MONTH($AX332)&lt;&gt;MONTH(AZ$15)),
NETWORKDAYS.INTL($AW332,$AW332+_xlpm.DD,1,_xlpm.VD),
AND(MONTH($AW332)&lt;&gt;MONTH(AZ$15),MONTH($AX332)=MONTH(AZ$15)),
NETWORKDAYS.INTL(($AX332)-_xlpm.DD,$AX332,1,_xlpm.VD),
AND(MONTH($AW332)&lt;MONTH(AZ$15),MONTH($AX332)&gt;MONTH(AZ$15)),
NETWORKDAYS.INTL((EOMONTH(AZ$15-1,1))-_xlpm.DD,EOMONTH(AZ$15-1,1),1,_xlpm.VD),
AND(MONTH($AW332)=MONTH(AZ$15),MONTH($AX332)=MONTH(AZ$15)),
NETWORKDAYS.INTL($AW332,$AX332,1,_xlpm.VD)))),0)),
$DH332="месяц",
$DR332*AZ332,
$DH332="неделя",
$DR332*AZ332/7*(ROUNDUP((DAY(EOMONTH(AZ$15,0)))/4,0))),
0)</f>
        <v/>
      </c>
      <c r="DT332" s="125">
        <f t="array" ref="DT332">
IFERROR(_xlfn.IFS(
$DH332="день_1",
$DR332*$BL332/($AX332-$AW332+1)*BA332*(DAY(EOMONTH(BA$15,0))),
$DH332="день_2",
$DR332/30*MAX(MIN($AX332,EOMONTH(BA$15,0))-MAX($AW332,BA$15)+1,),
$DH332="раб.день",
$DR332/30*(IFERROR(
_xlfn.LET(_xlpm.VD,
CHOOSE(
{1;2;3;4;5;6;7;8;9;10;11;12;13;14;15;16;17;18},
45658,45659,45660,45661,45662,45663,45664,45665,45711,45724,45778,45779,45785,45786,45820,45821,45965,46022),
_xlfn.LET(_xlpm.DD,
MAX(MIN($AX332,EOMONTH(BA$15,0))-MAX($AW332,BA$15),),
_xlfn.IFS(
AND(MONTH($AW332)=MONTH(BA$15),MONTH($AX332)&lt;&gt;MONTH(BA$15)),
NETWORKDAYS.INTL($AW332,$AW332+_xlpm.DD,1,_xlpm.VD),
AND(MONTH($AW332)&lt;&gt;MONTH(BA$15),MONTH($AX332)=MONTH(BA$15)),
NETWORKDAYS.INTL(($AX332)-_xlpm.DD,$AX332,1,_xlpm.VD),
AND(MONTH($AW332)&lt;MONTH(BA$15),MONTH($AX332)&gt;MONTH(BA$15)),
NETWORKDAYS.INTL((EOMONTH(BA$15-1,1))-_xlpm.DD,EOMONTH(BA$15-1,1),1,_xlpm.VD),
AND(MONTH($AW332)=MONTH(BA$15),MONTH($AX332)=MONTH(BA$15)),
NETWORKDAYS.INTL($AW332,$AX332,1,_xlpm.VD)))),0)),
$DH332="месяц",
$DR332*BA332,
$DH332="неделя",
$DR332*BA332/7*(ROUNDUP((DAY(EOMONTH(BA$15,0)))/4,0))),
0)</f>
        <v/>
      </c>
      <c r="DU332" s="125">
        <f t="array" ref="DU332">
IFERROR(_xlfn.IFS(
$DH332="день_1",
$DR332*$BL332/($AX332-$AW332+1)*BB332*(DAY(EOMONTH(BB$15,0))),
$DH332="день_2",
$DR332/30*MAX(MIN($AX332,EOMONTH(BB$15,0))-MAX($AW332,BB$15)+1,),
$DH332="раб.день",
$DR332/30*(IFERROR(
_xlfn.LET(_xlpm.VD,
CHOOSE(
{1;2;3;4;5;6;7;8;9;10;11;12;13;14;15;16;17;18},
45658,45659,45660,45661,45662,45663,45664,45665,45711,45724,45778,45779,45785,45786,45820,45821,45965,46022),
_xlfn.LET(_xlpm.DD,
MAX(MIN($AX332,EOMONTH(BB$15,0))-MAX($AW332,BB$15),),
_xlfn.IFS(
AND(MONTH($AW332)=MONTH(BB$15),MONTH($AX332)&lt;&gt;MONTH(BB$15)),
NETWORKDAYS.INTL($AW332,$AW332+_xlpm.DD,1,_xlpm.VD),
AND(MONTH($AW332)&lt;&gt;MONTH(BB$15),MONTH($AX332)=MONTH(BB$15)),
NETWORKDAYS.INTL(($AX332)-_xlpm.DD,$AX332,1,_xlpm.VD),
AND(MONTH($AW332)&lt;MONTH(BB$15),MONTH($AX332)&gt;MONTH(BB$15)),
NETWORKDAYS.INTL((EOMONTH(BB$15-1,1))-_xlpm.DD,EOMONTH(BB$15-1,1),1,_xlpm.VD),
AND(MONTH($AW332)=MONTH(BB$15),MONTH($AX332)=MONTH(BB$15)),
NETWORKDAYS.INTL($AW332,$AX332,1,_xlpm.VD)))),0)),
$DH332="месяц",
$DR332*BB332,
$DH332="неделя",
$DR332*BB332/7*(ROUNDUP((DAY(EOMONTH(BB$15,0)))/4,0))),
0)</f>
        <v/>
      </c>
      <c r="DV332" s="125">
        <f t="array" ref="DV332">
IFERROR(_xlfn.IFS(
$DH332="день_1",
$DR332*$BL332/($AX332-$AW332+1)*BC332*(DAY(EOMONTH(BC$15,0))),
$DH332="день_2",
$DR332/30*MAX(MIN($AX332,EOMONTH(BC$15,0))-MAX($AW332,BC$15)+1,),
$DH332="раб.день",
$DR332/30*(IFERROR(
_xlfn.LET(_xlpm.VD,
CHOOSE(
{1;2;3;4;5;6;7;8;9;10;11;12;13;14;15;16;17;18},
45658,45659,45660,45661,45662,45663,45664,45665,45711,45724,45778,45779,45785,45786,45820,45821,45965,46022),
_xlfn.LET(_xlpm.DD,
MAX(MIN($AX332,EOMONTH(BC$15,0))-MAX($AW332,BC$15),),
_xlfn.IFS(
AND(MONTH($AW332)=MONTH(BC$15),MONTH($AX332)&lt;&gt;MONTH(BC$15)),
NETWORKDAYS.INTL($AW332,$AW332+_xlpm.DD,1,_xlpm.VD),
AND(MONTH($AW332)&lt;&gt;MONTH(BC$15),MONTH($AX332)=MONTH(BC$15)),
NETWORKDAYS.INTL(($AX332)-_xlpm.DD,$AX332,1,_xlpm.VD),
AND(MONTH($AW332)&lt;MONTH(BC$15),MONTH($AX332)&gt;MONTH(BC$15)),
NETWORKDAYS.INTL((EOMONTH(BC$15-1,1))-_xlpm.DD,EOMONTH(BC$15-1,1),1,_xlpm.VD),
AND(MONTH($AW332)=MONTH(BC$15),MONTH($AX332)=MONTH(BC$15)),
NETWORKDAYS.INTL($AW332,$AX332,1,_xlpm.VD)))),0)),
$DH332="месяц",
$DR332*BC332,
$DH332="неделя",
$DR332*BC332/7*(ROUNDUP((DAY(EOMONTH(BC$15,0)))/4,0))),
0)</f>
        <v/>
      </c>
      <c r="DW332" s="125">
        <f t="array" ref="DW332">
IFERROR(_xlfn.IFS(
$DH332="день_1",
$DR332*$BL332/($AX332-$AW332+1)*BD332*(DAY(EOMONTH(BD$15,0))),
$DH332="день_2",
$DR332/30*MAX(MIN($AX332,EOMONTH(BD$15,0))-MAX($AW332,BD$15)+1,),
$DH332="раб.день",
$DR332/30*(IFERROR(
_xlfn.LET(_xlpm.VD,
CHOOSE(
{1;2;3;4;5;6;7;8;9;10;11;12;13;14;15;16;17;18},
45658,45659,45660,45661,45662,45663,45664,45665,45711,45724,45778,45779,45785,45786,45820,45821,45965,46022),
_xlfn.LET(_xlpm.DD,
MAX(MIN($AX332,EOMONTH(BD$15,0))-MAX($AW332,BD$15),),
_xlfn.IFS(
AND(MONTH($AW332)=MONTH(BD$15),MONTH($AX332)&lt;&gt;MONTH(BD$15)),
NETWORKDAYS.INTL($AW332,$AW332+_xlpm.DD,1,_xlpm.VD),
AND(MONTH($AW332)&lt;&gt;MONTH(BD$15),MONTH($AX332)=MONTH(BD$15)),
NETWORKDAYS.INTL(($AX332)-_xlpm.DD,$AX332,1,_xlpm.VD),
AND(MONTH($AW332)&lt;MONTH(BD$15),MONTH($AX332)&gt;MONTH(BD$15)),
NETWORKDAYS.INTL((EOMONTH(BD$15-1,1))-_xlpm.DD,EOMONTH(BD$15-1,1),1,_xlpm.VD),
AND(MONTH($AW332)=MONTH(BD$15),MONTH($AX332)=MONTH(BD$15)),
NETWORKDAYS.INTL($AW332,$AX332,1,_xlpm.VD)))),0)),
$DH332="месяц",
$DR332*BD332,
$DH332="неделя",
$DR332*BD332/7*(ROUNDUP((DAY(EOMONTH(BD$15,0)))/4,0))),
0)</f>
        <v/>
      </c>
      <c r="DX332" s="125">
        <f t="array" ref="DX332">
IFERROR(_xlfn.IFS(
$DH332="день_1",
$DR332*$BL332/($AX332-$AW332+1)*BE332*(DAY(EOMONTH(BE$15,0))),
$DH332="день_2",
$DR332/30*MAX(MIN($AX332,EOMONTH(BE$15,0))-MAX($AW332,BE$15)+1,),
$DH332="раб.день",
$DR332/30*(IFERROR(
_xlfn.LET(_xlpm.VD,
CHOOSE(
{1;2;3;4;5;6;7;8;9;10;11;12;13;14;15;16;17;18},
45658,45659,45660,45661,45662,45663,45664,45665,45711,45724,45778,45779,45785,45786,45820,45821,45965,46022),
_xlfn.LET(_xlpm.DD,
MAX(MIN($AX332,EOMONTH(BE$15,0))-MAX($AW332,BE$15),),
_xlfn.IFS(
AND(MONTH($AW332)=MONTH(BE$15),MONTH($AX332)&lt;&gt;MONTH(BE$15)),
NETWORKDAYS.INTL($AW332,$AW332+_xlpm.DD,1,_xlpm.VD),
AND(MONTH($AW332)&lt;&gt;MONTH(BE$15),MONTH($AX332)=MONTH(BE$15)),
NETWORKDAYS.INTL(($AX332)-_xlpm.DD,$AX332,1,_xlpm.VD),
AND(MONTH($AW332)&lt;MONTH(BE$15),MONTH($AX332)&gt;MONTH(BE$15)),
NETWORKDAYS.INTL((EOMONTH(BE$15-1,1))-_xlpm.DD,EOMONTH(BE$15-1,1),1,_xlpm.VD),
AND(MONTH($AW332)=MONTH(BE$15),MONTH($AX332)=MONTH(BE$15)),
NETWORKDAYS.INTL($AW332,$AX332,1,_xlpm.VD)))),0)),
$DH332="месяц",
$DR332*BE332,
$DH332="неделя",
$DR332*BE332/7*(ROUNDUP((DAY(EOMONTH(BE$15,0)))/4,0))),
0)</f>
        <v/>
      </c>
      <c r="DY332" s="125">
        <f t="array" ref="DY332">
IFERROR(_xlfn.IFS(
$DH332="день_1",
$DR332*$BL332/($AX332-$AW332+1)*BF332*(DAY(EOMONTH(BF$15,0))),
$DH332="день_2",
$DR332/30*MAX(MIN($AX332,EOMONTH(BF$15,0))-MAX($AW332,BF$15)+1,),
$DH332="раб.день",
$DR332/30*(IFERROR(
_xlfn.LET(_xlpm.VD,
CHOOSE(
{1;2;3;4;5;6;7;8;9;10;11;12;13;14;15;16;17;18},
45658,45659,45660,45661,45662,45663,45664,45665,45711,45724,45778,45779,45785,45786,45820,45821,45965,46022),
_xlfn.LET(_xlpm.DD,
MAX(MIN($AX332,EOMONTH(BF$15,0))-MAX($AW332,BF$15),),
_xlfn.IFS(
AND(MONTH($AW332)=MONTH(BF$15),MONTH($AX332)&lt;&gt;MONTH(BF$15)),
NETWORKDAYS.INTL($AW332,$AW332+_xlpm.DD,1,_xlpm.VD),
AND(MONTH($AW332)&lt;&gt;MONTH(BF$15),MONTH($AX332)=MONTH(BF$15)),
NETWORKDAYS.INTL(($AX332)-_xlpm.DD,$AX332,1,_xlpm.VD),
AND(MONTH($AW332)&lt;MONTH(BF$15),MONTH($AX332)&gt;MONTH(BF$15)),
NETWORKDAYS.INTL((EOMONTH(BF$15-1,1))-_xlpm.DD,EOMONTH(BF$15-1,1),1,_xlpm.VD),
AND(MONTH($AW332)=MONTH(BF$15),MONTH($AX332)=MONTH(BF$15)),
NETWORKDAYS.INTL($AW332,$AX332,1,_xlpm.VD)))),0)),
$DH332="месяц",
$DR332*BF332,
$DH332="неделя",
$DR332*BF332/7*(ROUNDUP((DAY(EOMONTH(BF$15,0)))/4,0))),
0)</f>
        <v/>
      </c>
      <c r="DZ332" s="125">
        <f t="array" ref="DZ332">
IFERROR(_xlfn.IFS(
$DH332="день_1",
$DR332*$BL332/($AX332-$AW332+1)*BG332*(DAY(EOMONTH(BG$15,0))),
$DH332="день_2",
$DR332/30*MAX(MIN($AX332,EOMONTH(BG$15,0))-MAX($AW332,BG$15)+1,),
$DH332="раб.день",
$DR332/30*(IFERROR(
_xlfn.LET(_xlpm.VD,
CHOOSE(
{1;2;3;4;5;6;7;8;9;10;11;12;13;14;15;16;17;18},
45658,45659,45660,45661,45662,45663,45664,45665,45711,45724,45778,45779,45785,45786,45820,45821,45965,46022),
_xlfn.LET(_xlpm.DD,
MAX(MIN($AX332,EOMONTH(BG$15,0))-MAX($AW332,BG$15),),
_xlfn.IFS(
AND(MONTH($AW332)=MONTH(BG$15),MONTH($AX332)&lt;&gt;MONTH(BG$15)),
NETWORKDAYS.INTL($AW332,$AW332+_xlpm.DD,1,_xlpm.VD),
AND(MONTH($AW332)&lt;&gt;MONTH(BG$15),MONTH($AX332)=MONTH(BG$15)),
NETWORKDAYS.INTL(($AX332)-_xlpm.DD,$AX332,1,_xlpm.VD),
AND(MONTH($AW332)&lt;MONTH(BG$15),MONTH($AX332)&gt;MONTH(BG$15)),
NETWORKDAYS.INTL((EOMONTH(BG$15-1,1))-_xlpm.DD,EOMONTH(BG$15-1,1),1,_xlpm.VD),
AND(MONTH($AW332)=MONTH(BG$15),MONTH($AX332)=MONTH(BG$15)),
NETWORKDAYS.INTL($AW332,$AX332,1,_xlpm.VD)))),0)),
$DH332="месяц",
$DR332*BG332,
$DH332="неделя",
$DR332*BG332/7*(ROUNDUP((DAY(EOMONTH(BG$15,0)))/4,0))),
0)</f>
        <v/>
      </c>
      <c r="EA332" s="125">
        <f t="array" ref="EA332">
IFERROR(_xlfn.IFS(
$DH332="день_1",
$DR332*$BL332/($AX332-$AW332+1)*BH332*(DAY(EOMONTH(BH$15,0))),
$DH332="день_2",
$DR332/30*MAX(MIN($AX332,EOMONTH(BH$15,0))-MAX($AW332,BH$15)+1,),
$DH332="раб.день",
$DR332/30*(IFERROR(
_xlfn.LET(_xlpm.VD,
CHOOSE(
{1;2;3;4;5;6;7;8;9;10;11;12;13;14;15;16;17;18},
45658,45659,45660,45661,45662,45663,45664,45665,45711,45724,45778,45779,45785,45786,45820,45821,45965,46022),
_xlfn.LET(_xlpm.DD,
MAX(MIN($AX332,EOMONTH(BH$15,0))-MAX($AW332,BH$15),),
_xlfn.IFS(
AND(MONTH($AW332)=MONTH(BH$15),MONTH($AX332)&lt;&gt;MONTH(BH$15)),
NETWORKDAYS.INTL($AW332,$AW332+_xlpm.DD,1,_xlpm.VD),
AND(MONTH($AW332)&lt;&gt;MONTH(BH$15),MONTH($AX332)=MONTH(BH$15)),
NETWORKDAYS.INTL(($AX332)-_xlpm.DD,$AX332,1,_xlpm.VD),
AND(MONTH($AW332)&lt;MONTH(BH$15),MONTH($AX332)&gt;MONTH(BH$15)),
NETWORKDAYS.INTL((EOMONTH(BH$15-1,1))-_xlpm.DD,EOMONTH(BH$15-1,1),1,_xlpm.VD),
AND(MONTH($AW332)=MONTH(BH$15),MONTH($AX332)=MONTH(BH$15)),
NETWORKDAYS.INTL($AW332,$AX332,1,_xlpm.VD)))),0)),
$DH332="месяц",
$DR332*BH332,
$DH332="неделя",
$DR332*BH332/7*(ROUNDUP((DAY(EOMONTH(BH$15,0)))/4,0))),
0)</f>
        <v/>
      </c>
      <c r="EB332" s="125">
        <f t="array" ref="EB332">
IFERROR(_xlfn.IFS(
$DH332="день_1",
$DR332*$BL332/($AX332-$AW332+1)*BI332*(DAY(EOMONTH(BI$15,0))),
$DH332="день_2",
$DR332/30*MAX(MIN($AX332,EOMONTH(BI$15,0))-MAX($AW332,BI$15)+1,),
$DH332="раб.день",
$DR332/30*(IFERROR(
_xlfn.LET(_xlpm.VD,
CHOOSE(
{1;2;3;4;5;6;7;8;9;10;11;12;13;14;15;16;17;18},
45658,45659,45660,45661,45662,45663,45664,45665,45711,45724,45778,45779,45785,45786,45820,45821,45965,46022),
_xlfn.LET(_xlpm.DD,
MAX(MIN($AX332,EOMONTH(BI$15,0))-MAX($AW332,BI$15),),
_xlfn.IFS(
AND(MONTH($AW332)=MONTH(BI$15),MONTH($AX332)&lt;&gt;MONTH(BI$15)),
NETWORKDAYS.INTL($AW332,$AW332+_xlpm.DD,1,_xlpm.VD),
AND(MONTH($AW332)&lt;&gt;MONTH(BI$15),MONTH($AX332)=MONTH(BI$15)),
NETWORKDAYS.INTL(($AX332)-_xlpm.DD,$AX332,1,_xlpm.VD),
AND(MONTH($AW332)&lt;MONTH(BI$15),MONTH($AX332)&gt;MONTH(BI$15)),
NETWORKDAYS.INTL((EOMONTH(BI$15-1,1))-_xlpm.DD,EOMONTH(BI$15-1,1),1,_xlpm.VD),
AND(MONTH($AW332)=MONTH(BI$15),MONTH($AX332)=MONTH(BI$15)),
NETWORKDAYS.INTL($AW332,$AX332,1,_xlpm.VD)))),0)),
$DH332="месяц",
$DR332*BI332,
$DH332="неделя",
$DR332*BI332/7*(ROUNDUP((DAY(EOMONTH(BI$15,0)))/4,0))),
0)</f>
        <v/>
      </c>
      <c r="EC332" s="125">
        <f t="array" ref="EC332">
IFERROR(_xlfn.IFS(
$DH332="день_1",
$DR332*$BL332/($AX332-$AW332+1)*BJ332*(DAY(EOMONTH(BJ$15,0))),
$DH332="день_2",
$DR332/30*MAX(MIN($AX332,EOMONTH(BJ$15,0))-MAX($AW332,BJ$15)+1,),
$DH332="раб.день",
$DR332/30*(IFERROR(
_xlfn.LET(_xlpm.VD,
CHOOSE(
{1;2;3;4;5;6;7;8;9;10;11;12;13;14;15;16;17;18},
45658,45659,45660,45661,45662,45663,45664,45665,45711,45724,45778,45779,45785,45786,45820,45821,45965,46022),
_xlfn.LET(_xlpm.DD,
MAX(MIN($AX332,EOMONTH(BJ$15,0))-MAX($AW332,BJ$15),),
_xlfn.IFS(
AND(MONTH($AW332)=MONTH(BJ$15),MONTH($AX332)&lt;&gt;MONTH(BJ$15)),
NETWORKDAYS.INTL($AW332,$AW332+_xlpm.DD,1,_xlpm.VD),
AND(MONTH($AW332)&lt;&gt;MONTH(BJ$15),MONTH($AX332)=MONTH(BJ$15)),
NETWORKDAYS.INTL(($AX332)-_xlpm.DD,$AX332,1,_xlpm.VD),
AND(MONTH($AW332)&lt;MONTH(BJ$15),MONTH($AX332)&gt;MONTH(BJ$15)),
NETWORKDAYS.INTL((EOMONTH(BJ$15-1,1))-_xlpm.DD,EOMONTH(BJ$15-1,1),1,_xlpm.VD),
AND(MONTH($AW332)=MONTH(BJ$15),MONTH($AX332)=MONTH(BJ$15)),
NETWORKDAYS.INTL($AW332,$AX332,1,_xlpm.VD)))),0)),
$DH332="месяц",
$DR332*BJ332,
$DH332="неделя",
$DR332*BJ332/7*(ROUNDUP((DAY(EOMONTH(BJ$15,0)))/4,0))),
0)</f>
        <v/>
      </c>
      <c r="ED332" s="125">
        <f t="array" ref="ED332">
IFERROR(_xlfn.IFS(
$DH332="день_1",
$DR332*$BL332/($AX332-$AW332+1)*BK332*(DAY(EOMONTH(BK$15,0))),
$DH332="день_2",
$DR332/30*MAX(MIN($AX332,EOMONTH(BK$15,0))-MAX($AW332,BK$15)+1,),
$DH332="раб.день",
$DR332/30*(IFERROR(
_xlfn.LET(_xlpm.VD,
CHOOSE(
{1;2;3;4;5;6;7;8;9;10;11;12;13;14;15;16;17;18},
45658,45659,45660,45661,45662,45663,45664,45665,45711,45724,45778,45779,45785,45786,45820,45821,45965,46022),
_xlfn.LET(_xlpm.DD,
MAX(MIN($AX332,EOMONTH(BK$15,0))-MAX($AW332,BK$15),),
_xlfn.IFS(
AND(MONTH($AW332)=MONTH(BK$15),MONTH($AX332)&lt;&gt;MONTH(BK$15)),
NETWORKDAYS.INTL($AW332,$AW332+_xlpm.DD,1,_xlpm.VD),
AND(MONTH($AW332)&lt;&gt;MONTH(BK$15),MONTH($AX332)=MONTH(BK$15)),
NETWORKDAYS.INTL(($AX332)-_xlpm.DD,$AX332,1,_xlpm.VD),
AND(MONTH($AW332)&lt;MONTH(BK$15),MONTH($AX332)&gt;MONTH(BK$15)),
NETWORKDAYS.INTL((EOMONTH(BK$15-1,1))-_xlpm.DD,EOMONTH(BK$15-1,1),1,_xlpm.VD),
AND(MONTH($AW332)=MONTH(BK$15),MONTH($AX332)=MONTH(BK$15)),
NETWORKDAYS.INTL($AW332,$AX332,1,_xlpm.VD)))),0)),
$DH332="месяц",
$DR332*BK332,
$DH332="неделя",
$DR332*BK332/7*(ROUNDUP((DAY(EOMONTH(BK$15,0)))/4,0))),
0)</f>
        <v/>
      </c>
      <c r="EE332" s="125">
        <f>SUM($DS332,$DT332,$DU332,$DV332,$DW332,$DX332,$DY332,$DZ332,$EA332,$EB332,$EC332,$ED332)</f>
        <v/>
      </c>
      <c r="EF332" s="125">
        <f>IFERROR(ROUND($EE332*(1+$EP332),2),0)</f>
        <v/>
      </c>
      <c r="EG332" s="128" t="n">
        <v>1</v>
      </c>
      <c r="EH332" s="126" t="n">
        <v>0</v>
      </c>
      <c r="EI332" s="126">
        <f>ROUND(SUM($EH332:$EH332)*SUM($AB332:$AB332)*$EG332,2)</f>
        <v/>
      </c>
      <c r="EJ332" s="126">
        <f>ROUND($EI332*(1+$EP332),2)</f>
        <v/>
      </c>
      <c r="EK332" s="126" t="n">
        <v>0</v>
      </c>
      <c r="EL332" s="126">
        <f>ROUND(SUM($EK332:$EK332)*SUM($AB332:$AB332)*$EG332,2)</f>
        <v/>
      </c>
      <c r="EM332" s="126">
        <f>ROUND($EL332*(1+$EP332),2)</f>
        <v/>
      </c>
      <c r="EN332" s="126">
        <f>SUM($EE332,$EI332,$EL332)</f>
        <v/>
      </c>
      <c r="EO332" s="126">
        <f>SUM($EF332,$EJ332,$EM332)</f>
        <v/>
      </c>
      <c r="EP332" s="59" t="inlineStr">
        <is>
          <t>20%</t>
        </is>
      </c>
      <c r="EQ332" s="59" t="n"/>
      <c r="ER332" s="60">
        <f t="array" ref="ER332">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MATCH(ES332,
{"AMS";"RussOutdoor";"HD Outdoor";"Ingroup";"IQ";"Ledproduction";"LisChannel";"Logic";"Media-PPL";"NovikovTV | НовиковТВ";"SMA";"SOK";"КрокусТВ | CrocusTV | IndoorTV";"Сити";"ТЯК Москва"},
0)),"")</f>
        <v/>
      </c>
      <c r="ES332" s="60" t="n"/>
      <c r="ET332" s="60">
        <f t="array" ref="ET332">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MATCH(ES332,
{"AMS";"RussOutdoor";"HD Outdoor";"Ingroup";"IQ";"Ledproduction";"LisChannel";"Logic";"Media-PPL";"NovikovTV | НовиковТВ";"SMA";"SOK";"КрокусТВ | CrocusTV | IndoorTV";"Сити";"ТЯК Москва"},
0)),"")</f>
        <v/>
      </c>
      <c r="EU332" s="60" t="n"/>
      <c r="EV332" s="60" t="n"/>
      <c r="EX332" s="110">
        <f t="array" ref="EX332">
($AR332/30
+N("ТРАФИК ПЛОЩАДКИ"))*
(IFERROR(
_xlfn.LET(
_xlpm.GPR,
HLOOKUP($L332,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(MATCH($T332,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IF($Q332="цифровой",_xlpm.GPR/$AG332,_xlpm.GPR/60)),
0)
+N("DWELL TIME"))*
(IF($AB332=0,0,IF($AB332=1,0.3,IF($AB332=2,0.5,IF($AB332&gt;2,1))))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_xlfn.IFS($AC332="да",1.2,$AC332="нет",1)*
_xlfn.IFS($AD332="да",1.2,$AD332="нет",1)*
IF(R332="статический",1,1.2)*
$X332*
INDEX(
{1.2;1;1.2;1.2;1;1.2;1.2;1.2;1.2;1.2;1.2;1;1.2;1.2;1.2;1.2;1;1;1.2;1.2;1.2;1;1;1;1;1.2;1.2;1.2;1.2;1;1;1;1;1.2;1.2;1.2;1.2;1.2;1.2;1.2;1.2;1;1;1.2;1;1;1;1;1.5;1;1;1.5;1.5;1.2},
MATCH($Q332,_xlpm.MI,0)))&gt;{0.02;0.04;0.06;0.1;0.2;0.4;0.6;0.8;1;2;4;6})),
{0;1;2;3;4;5;6;7;8;9;10;11;12},
0)))
+N("КОЭФФИЦИЕНТ КОНТАКТА"))))*
(_xlfn.IFS($X332&lt;0.1,$X332/1000,$X332&gt;25,5.2,AND($X332&gt;=0.1,$X332&lt;=25),(($X332*2+0.1)/10)*($X332/10)))*
IFERROR((_xlfn.LET(
_xlpm.MA,
{0;0.8;0.85;0.9;0.95;1},
_xlpm.MAA,
{0;1;2;3;4;5},
INDEX(_xlpm.MA,MATCH(SUMPRODUCT(--((IF(ROUND(_xlpm.MAA,1)&gt;5,5,ROUND($AB332,1)))&gt;{0;1;2;3;4;5})),_xlpm.MAA,0)))
+N("КОЭФФИЦИЕНТ КОЛ-ВО КОНСТРУКЦИЙ")),1)*
$AB332,0))*
(IF($Q332="цифровой",$AG332/15*$AI332,1)
+N("ДЛЯ ЦИФРЫ"))</f>
        <v/>
      </c>
      <c r="EY332" s="110">
        <f>IFERROR(EX332*AY332,0)</f>
        <v/>
      </c>
      <c r="EZ332" s="131">
        <f>IFERROR(DP332/EY332*1000,0)</f>
        <v/>
      </c>
      <c r="FA332" s="112">
        <f>IFERROR(FC332/FB332,0)</f>
        <v/>
      </c>
      <c r="FB332" s="112">
        <f>IFERROR((FC332/(EY332/FF332*#REF!))*0.825,0)</f>
        <v/>
      </c>
      <c r="FC332" s="112">
        <f>IFERROR(((EX332*30/AR332)*100)/30,0)</f>
        <v/>
      </c>
      <c r="FD332" s="112">
        <f>IFERROR(EY332/G332*100%,0)</f>
        <v/>
      </c>
      <c r="FE332" s="112">
        <f>IFERROR(FD332/FC332*100%,0)</f>
        <v/>
      </c>
      <c r="FF332" s="110">
        <f>IFERROR(AR332/30*AY332,0)</f>
        <v/>
      </c>
    </row>
    <row r="333" ht="13" customHeight="1">
      <c r="A333" s="59" t="n"/>
      <c r="B333" s="60" t="n"/>
      <c r="C333" s="60" t="n"/>
      <c r="D333" s="60">
        <f t="array" ref="D333">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MATCH($E333,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33" s="60">
        <f t="array" ref="E333">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MATCH($F333,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33" s="60" t="inlineStr"/>
      <c r="G333" s="60" t="n"/>
      <c r="H333" s="60">
        <f t="array" ref="H333">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MATCH($I333,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33" s="60" t="n"/>
      <c r="J333" s="60" t="n"/>
      <c r="K333" s="60" t="n"/>
      <c r="L333" s="60" t="n"/>
      <c r="M333" s="60" t="n"/>
      <c r="N333" s="60" t="n"/>
      <c r="O333" s="60" t="n"/>
      <c r="P333" s="60">
        <f t="array" ref="P333">
_xlfn.IFS(
ISNUMBER(MATCH($Q333,{"шелфбаннер","разделитель","монетница","чековая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ISNUMBER(MATCH($Q333,{"LED/LCD","видеокулер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ISNUMBER(MATCH($Q333,{"автомобиль","машина","выставочное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ISNUMBER(MATCH($Q333,{"билборд","лифтовая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ISNUMBER(MATCH($Q333,{"навигация","подвесной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ISNUMBER(MATCH($Q333,{"движущаяся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ISNUMBER(MATCH($Q333,{"каталог","журнал"},)),
"Пресса",
$Q333="","")</f>
        <v/>
      </c>
      <c r="Q333" s="60" t="n"/>
      <c r="R333" s="60">
        <f t="array" ref="R333">
IFERROR(
_xlfn.IFS(
OR(ISNUMBER(MATCH($Q333,{"экспозиция","макет","стенд","автостенд","авто стенд","выставочное пространство","выставочные стенды","модульные выставочные стенды","3Д конструкция","3D конструкция"},)),P333="Экспонирование"),
"нестандартный",
ISNUMBER(MATCH($Q333,{"скроллер","призматрон"},)),
"динамический",
$P333="Видео",
"цифровой",
OR($P333="Пресса",$P333="Щит",$P333="POSm",$P333="Подвес",$P333="Брендирование/оклейка"),
"статический"),"")</f>
        <v/>
      </c>
      <c r="S333" s="59" t="n"/>
      <c r="T333" s="60" t="n"/>
      <c r="U333" s="60" t="n"/>
      <c r="V333" s="60">
        <f>
IF(P333="Видео",
"цифровой постер/ролик",
IF(ISNUMBER(MATCH(Q333,{"короб световой","короб световой | лайтбокс","короб световой | кристалайт","лайтбокс","лайт бокс","кристалайт","LB","lightbox"},)),
"бэклит",
IF(P333="Брендирование/оклейка",
"перфарированная пленка/самоклейка",
IF(P333="Экспонирование",
"под запрос",
IF(P333="Подвес",
"баннер/ткань",
"")))))</f>
        <v/>
      </c>
      <c r="W333" s="59" t="n"/>
      <c r="X333" s="59" t="n"/>
      <c r="Y333" s="59" t="n"/>
      <c r="Z333" s="61" t="n"/>
      <c r="AA333" s="61" t="n"/>
      <c r="AB333" s="61">
        <f>IF(BL333&gt;0,Z333,0)</f>
        <v/>
      </c>
      <c r="AC333" s="59" t="n"/>
      <c r="AD333" s="59" t="n"/>
      <c r="AE333" s="59" t="n"/>
      <c r="AF333" s="59" t="n"/>
      <c r="AG333" s="59" t="n"/>
      <c r="AH333" s="59" t="n"/>
      <c r="AI333" s="59" t="n"/>
      <c r="AJ333" s="59" t="n"/>
      <c r="AK333" s="59" t="n"/>
      <c r="AL333" s="62">
        <f>IFERROR(IF(OR(R333="статический",R333="динамический",R333="нестандартный",R333="",R333=""),"-",IF(AND(AH333="-",AI333="-"),"-",AK333*3600/AH333*AI333)),"-")</f>
        <v/>
      </c>
      <c r="AM333" s="62">
        <f>IFERROR(IF(OR(R333="статический",R333="динамический",R333="",R333="", R333="BTL",R333="нестандартный"),"-",AG333*AI333*AL333/60),"-")</f>
        <v/>
      </c>
      <c r="AN333" s="63">
        <f>IFERROR(IF(AH333="","-",AG333*AI333/AH333),"-")</f>
        <v/>
      </c>
      <c r="AO333" s="59">
        <f>IFERROR(IF(OR($R333="статический",$R333="динамический",$R333="",$R333="",$R333="BTL",$R333="нестандартный"),"-",$AL333*$AY333),"-")</f>
        <v/>
      </c>
      <c r="AP333" s="62">
        <f>IFERROR(IF(OR($R333="статический",$R333="динамический",$R333="",$R333="",$R333="BTL",$R333="нестандартный"),"-",$AM333*AY333),"-")</f>
        <v/>
      </c>
      <c r="AQ333" s="64" t="n"/>
      <c r="AR333" s="61" t="n"/>
      <c r="AS333" s="61" t="n"/>
      <c r="AT333" s="61" t="n"/>
      <c r="AU333" s="65" t="n"/>
      <c r="AV333" s="124">
        <f>IFERROR(DR333/AT333*1000,"n/a")</f>
        <v/>
      </c>
      <c r="AW333" s="67" t="n"/>
      <c r="AX333" s="67" t="n"/>
      <c r="AY333" s="43">
        <f>IFERROR(IF(OR($AW333="",$AX333=""),"",_xlfn.DAYS($AX333+1,$AW333)),"")</f>
        <v/>
      </c>
      <c r="AZ333" s="68">
        <f t="array" ref="AZ333">
_xlfn.LET(_xlpm.COEFF,
IF($AW333+$AX333=0,0,IF(MAX(MIN($AX333,EOMONTH(AZ$15,0))-MAX($AW333,AZ$15)+1,)&gt;0,1,0)),
_xlfn.IFS(
$ES333="LisChannel",
_xlpm.COEFF*
INDEX({1;1;1.2;1.2;1;1;1;1;1.2;1.2;1.2;1.2},
MATCH(MONTH(AZ$15),
{1,2,3,4,5,6,7,8,9,10,11,12})),
CONCATENATE($ES333," ",$L333)="RussOutdoor метро",
_xlpm.COEFF*
INDEX({0.8;0.9;1.1;1.1;1;1;1;1;1.1;1.1;1.1;1.1},
MATCH(MONTH(AZ$15),
{1,2,3,4,5,6,7,8,9,10,11,12})),
$ES333&lt;&gt;"LisChannel",
_xlpm.COEFF,
$ES333&lt;&gt;"RussOutdoor",
_xlpm.COEFF))</f>
        <v/>
      </c>
      <c r="BA333" s="68">
        <f t="array" ref="BA333">
_xlfn.LET(_xlpm.COEFF,
IF($AW333+$AX333=0,0,IF(MAX(MIN($AX333,EOMONTH(BA$15,0))-MAX($AW333,BA$15)+1,)&gt;0,1,0)),
_xlfn.IFS(
$ES333="LisChannel",
_xlpm.COEFF*
INDEX({1;1;1.2;1.2;1;1;1;1;1.2;1.2;1.2;1.2},
MATCH(MONTH(BA$15),
{1,2,3,4,5,6,7,8,9,10,11,12})),
CONCATENATE($ES333," ",$L333)="RussOutdoor метро",
_xlpm.COEFF*
INDEX({0.8;0.9;1.1;1.1;1;1;1;1;1.1;1.1;1.1;1.1},
MATCH(MONTH(BA$15),
{1,2,3,4,5,6,7,8,9,10,11,12})),
$ES333&lt;&gt;"LisChannel",
_xlpm.COEFF,
$ES333&lt;&gt;"RussOutdoor",
_xlpm.COEFF))</f>
        <v/>
      </c>
      <c r="BB333" s="68">
        <f t="array" ref="BB333">
_xlfn.LET(_xlpm.COEFF,
IF($AW333+$AX333=0,0,IF(MAX(MIN($AX333,EOMONTH(BB$15,0))-MAX($AW333,BB$15)+1,)&gt;0,1,0)),
_xlfn.IFS(
$ES333="LisChannel",
_xlpm.COEFF*
INDEX({1;1;1.2;1.2;1;1;1;1;1.2;1.2;1.2;1.2},
MATCH(MONTH(BB$15),
{1,2,3,4,5,6,7,8,9,10,11,12})),
CONCATENATE($ES333," ",$L333)="RussOutdoor метро",
_xlpm.COEFF*
INDEX({0.8;0.9;1.1;1.1;1;1;1;1;1.1;1.1;1.1;1.1},
MATCH(MONTH(BB$15),
{1,2,3,4,5,6,7,8,9,10,11,12})),
$ES333&lt;&gt;"LisChannel",
_xlpm.COEFF,
$ES333&lt;&gt;"RussOutdoor",
_xlpm.COEFF))</f>
        <v/>
      </c>
      <c r="BC333" s="68">
        <f t="array" ref="BC333">
_xlfn.LET(_xlpm.COEFF,
IF($AW333+$AX333=0,0,IF(MAX(MIN($AX333,EOMONTH(BC$15,0))-MAX($AW333,BC$15)+1,)&gt;0,1,0)),
_xlfn.IFS(
$ES333="LisChannel",
_xlpm.COEFF*
INDEX({1;1;1.2;1.2;1;1;1;1;1.2;1.2;1.2;1.2},
MATCH(MONTH(BC$15),
{1,2,3,4,5,6,7,8,9,10,11,12})),
CONCATENATE($ES333," ",$L333)="RussOutdoor метро",
_xlpm.COEFF*
INDEX({0.8;0.9;1.1;1.1;1;1;1;1;1.1;1.1;1.1;1.1},
MATCH(MONTH(BC$15),
{1,2,3,4,5,6,7,8,9,10,11,12})),
$ES333&lt;&gt;"LisChannel",
_xlpm.COEFF,
$ES333&lt;&gt;"RussOutdoor",
_xlpm.COEFF))</f>
        <v/>
      </c>
      <c r="BD333" s="68">
        <f t="array" ref="BD333">
_xlfn.LET(_xlpm.COEFF,
IF($AW333+$AX333=0,0,IF(MAX(MIN($AX333,EOMONTH(BD$15,0))-MAX($AW333,BD$15)+1,)&gt;0,1,0)),
_xlfn.IFS(
$ES333="LisChannel",
_xlpm.COEFF*
INDEX({1;1;1.2;1.2;1;1;1;1;1.2;1.2;1.2;1.2},
MATCH(MONTH(BD$15),
{1,2,3,4,5,6,7,8,9,10,11,12})),
CONCATENATE($ES333," ",$L333)="RussOutdoor метро",
_xlpm.COEFF*
INDEX({0.8;0.9;1.1;1.1;1;1;1;1;1.1;1.1;1.1;1.1},
MATCH(MONTH(BD$15),
{1,2,3,4,5,6,7,8,9,10,11,12})),
$ES333&lt;&gt;"LisChannel",
_xlpm.COEFF,
$ES333&lt;&gt;"RussOutdoor",
_xlpm.COEFF))</f>
        <v/>
      </c>
      <c r="BE333" s="68">
        <f t="array" ref="BE333">
_xlfn.LET(_xlpm.COEFF,
IF($AW333+$AX333=0,0,IF(MAX(MIN($AX333,EOMONTH(BE$15,0))-MAX($AW333,BE$15)+1,)&gt;0,1,0)),
_xlfn.IFS(
$ES333="LisChannel",
_xlpm.COEFF*
INDEX({1;1;1.2;1.2;1;1;1;1;1.2;1.2;1.2;1.2},
MATCH(MONTH(BE$15),
{1,2,3,4,5,6,7,8,9,10,11,12})),
CONCATENATE($ES333," ",$L333)="RussOutdoor метро",
_xlpm.COEFF*
INDEX({0.8;0.9;1.1;1.1;1;1;1;1;1.1;1.1;1.1;1.1},
MATCH(MONTH(BE$15),
{1,2,3,4,5,6,7,8,9,10,11,12})),
$ES333&lt;&gt;"LisChannel",
_xlpm.COEFF,
$ES333&lt;&gt;"RussOutdoor",
_xlpm.COEFF))</f>
        <v/>
      </c>
      <c r="BF333" s="68">
        <f t="array" ref="BF333">
_xlfn.LET(_xlpm.COEFF,
IF($AW333+$AX333=0,0,IF(MAX(MIN($AX333,EOMONTH(BF$15,0))-MAX($AW333,BF$15)+1,)&gt;0,1,0)),
_xlfn.IFS(
$ES333="LisChannel",
_xlpm.COEFF*
INDEX({1;1;1.2;1.2;1;1;1;1;1.2;1.2;1.2;1.2},
MATCH(MONTH(BF$15),
{1,2,3,4,5,6,7,8,9,10,11,12})),
CONCATENATE($ES333," ",$L333)="RussOutdoor метро",
_xlpm.COEFF*
INDEX({0.8;0.9;1.1;1.1;1;1;1;1;1.1;1.1;1.1;1.1},
MATCH(MONTH(BF$15),
{1,2,3,4,5,6,7,8,9,10,11,12})),
$ES333&lt;&gt;"LisChannel",
_xlpm.COEFF,
$ES333&lt;&gt;"RussOutdoor",
_xlpm.COEFF))</f>
        <v/>
      </c>
      <c r="BG333" s="68">
        <f t="array" ref="BG333">
_xlfn.LET(_xlpm.COEFF,
IF($AW333+$AX333=0,0,IF(MAX(MIN($AX333,EOMONTH(BG$15,0))-MAX($AW333,BG$15)+1,)&gt;0,1,0)),
_xlfn.IFS(
$ES333="LisChannel",
_xlpm.COEFF*
INDEX({1;1;1.2;1.2;1;1;1;1;1.2;1.2;1.2;1.2},
MATCH(MONTH(BG$15),
{1,2,3,4,5,6,7,8,9,10,11,12})),
CONCATENATE($ES333," ",$L333)="RussOutdoor метро",
_xlpm.COEFF*
INDEX({0.8;0.9;1.1;1.1;1;1;1;1;1.1;1.1;1.1;1.1},
MATCH(MONTH(BG$15),
{1,2,3,4,5,6,7,8,9,10,11,12})),
$ES333&lt;&gt;"LisChannel",
_xlpm.COEFF,
$ES333&lt;&gt;"RussOutdoor",
_xlpm.COEFF))</f>
        <v/>
      </c>
      <c r="BH333" s="68">
        <f t="array" ref="BH333">
_xlfn.LET(_xlpm.COEFF,
IF($AW333+$AX333=0,0,IF(MAX(MIN($AX333,EOMONTH(BH$15,0))-MAX($AW333,BH$15)+1,)&gt;0,1,0)),
_xlfn.IFS(
$ES333="LisChannel",
_xlpm.COEFF*
INDEX({1;1;1.2;1.2;1;1;1;1;1.2;1.2;1.2;1.2},
MATCH(MONTH(BH$15),
{1,2,3,4,5,6,7,8,9,10,11,12})),
CONCATENATE($ES333," ",$L333)="RussOutdoor метро",
_xlpm.COEFF*
INDEX({0.8;0.9;1.1;1.1;1;1;1;1;1.1;1.1;1.1;1.1},
MATCH(MONTH(BH$15),
{1,2,3,4,5,6,7,8,9,10,11,12})),
$ES333&lt;&gt;"LisChannel",
_xlpm.COEFF,
$ES333&lt;&gt;"RussOutdoor",
_xlpm.COEFF))</f>
        <v/>
      </c>
      <c r="BI333" s="68">
        <f t="array" ref="BI333">
_xlfn.LET(_xlpm.COEFF,
IF($AW333+$AX333=0,0,IF(MAX(MIN($AX333,EOMONTH(BI$15,0))-MAX($AW333,BI$15)+1,)&gt;0,1,0)),
_xlfn.IFS(
$ES333="LisChannel",
_xlpm.COEFF*
INDEX({1;1;1.2;1.2;1;1;1;1;1.2;1.2;1.2;1.2},
MATCH(MONTH(BI$15),
{1,2,3,4,5,6,7,8,9,10,11,12})),
CONCATENATE($ES333," ",$L333)="RussOutdoor метро",
_xlpm.COEFF*
INDEX({0.8;0.9;1.1;1.1;1;1;1;1;1.1;1.1;1.1;1.1},
MATCH(MONTH(BI$15),
{1,2,3,4,5,6,7,8,9,10,11,12})),
$ES333&lt;&gt;"LisChannel",
_xlpm.COEFF,
$ES333&lt;&gt;"RussOutdoor",
_xlpm.COEFF))</f>
        <v/>
      </c>
      <c r="BJ333" s="68">
        <f t="array" ref="BJ333">
_xlfn.LET(_xlpm.COEFF,
IF($AW333+$AX333=0,0,IF(MAX(MIN($AX333,EOMONTH(BJ$15,0))-MAX($AW333,BJ$15)+1,)&gt;0,1,0)),
_xlfn.IFS(
$ES333="LisChannel",
_xlpm.COEFF*
INDEX({1;1;1.2;1.2;1;1;1;1;1.2;1.2;1.2;1.2},
MATCH(MONTH(BJ$15),
{1,2,3,4,5,6,7,8,9,10,11,12})),
CONCATENATE($ES333," ",$L333)="RussOutdoor метро",
_xlpm.COEFF*
INDEX({0.8;0.9;1.1;1.1;1;1;1;1;1.1;1.1;1.1;1.1},
MATCH(MONTH(BJ$15),
{1,2,3,4,5,6,7,8,9,10,11,12})),
$ES333&lt;&gt;"LisChannel",
_xlpm.COEFF,
$ES333&lt;&gt;"RussOutdoor",
_xlpm.COEFF))</f>
        <v/>
      </c>
      <c r="BK333" s="68">
        <f t="array" ref="BK333">
_xlfn.LET(_xlpm.COEFF,
IF($AW333+$AX333=0,0,IF(MAX(MIN($AX333,EOMONTH(BK$15,0))-MAX($AW333,BK$15)+1,)&gt;0,1,0)),
_xlfn.IFS(
$ES333="LisChannel",
_xlpm.COEFF*
INDEX({1;1;1.2;1.2;1;1;1;1;1.2;1.2;1.2;1.2},
MATCH(MONTH(BK$15),
{1,2,3,4,5,6,7,8,9,10,11,12})),
CONCATENATE($ES333," ",$L333)="RussOutdoor метро",
_xlpm.COEFF*
INDEX({0.8;0.9;1.1;1.1;1;1;1;1;1.1;1.1;1.1;1.1},
MATCH(MONTH(BK$15),
{1,2,3,4,5,6,7,8,9,10,11,12})),
$ES333&lt;&gt;"LisChannel",
_xlpm.COEFF,
$ES333&lt;&gt;"RussOutdoor",
_xlpm.COEFF))</f>
        <v/>
      </c>
      <c r="BL333" s="62">
        <f>COUNTIFS($AZ333:$BK333,"&gt;0")</f>
        <v/>
      </c>
      <c r="BM333" s="65" t="n"/>
      <c r="BN333" s="125">
        <f>$DJ333</f>
        <v/>
      </c>
      <c r="BO333" s="63">
        <f>$DQ333</f>
        <v/>
      </c>
      <c r="BP333" s="125">
        <f>
IFERROR(
IF($BL333=0,0,
$BN333*(1-$BO333)),
0)</f>
        <v/>
      </c>
      <c r="BQ333" s="125">
        <f t="array" ref="BQ333">
IFERROR(
_xlfn.IFS(
$DH333="день_1",
$BP333*$BL333/($AX333-$AW333+1)*AZ333*(DAY(EOMONTH(AZ$15,0))),
$DH333="день_2",
$BP333/30*MAX(MIN($AX333,EOMONTH(AZ$15,0))-MAX($AW333,AZ$15)+1,),
$DH333="раб.день",
$BP333/30*(IFERROR(
_xlfn.LET(_xlpm.VD,
CHOOSE(
{1;2;3;4;5;6;7;8;9;10;11;12;13;14;15;16;17;18},
45658,45659,45660,45661,45662,45663,45664,45665,45711,45724,45778,45779,45785,45786,45820,45821,45965,46022),
_xlfn.LET(_xlpm.DD,
MAX(MIN($AX333,EOMONTH(AZ$15,0))-MAX($AW333,AZ$15),),
_xlfn.IFS(
AND(MONTH($AW333)=MONTH(AZ$15),MONTH($AX333)&lt;&gt;MONTH(AZ$15)),
NETWORKDAYS.INTL($AW333,$AW333+_xlpm.DD,1,_xlpm.VD),
AND(MONTH($AW333)&lt;&gt;MONTH(AZ$15),MONTH($AX333)=MONTH(AZ$15)),
NETWORKDAYS.INTL(($AX333)-_xlpm.DD,$AX333,1,_xlpm.VD),
AND(MONTH($AW333)&lt;MONTH(AZ$15),MONTH($AX333)&gt;MONTH(AZ$15)),
NETWORKDAYS.INTL((EOMONTH(AZ$15-1,1))-_xlpm.DD,EOMONTH(AZ$15-1,1),1,_xlpm.VD),
AND(MONTH($AW333)=MONTH(AZ$15),MONTH($AX333)=MONTH(AZ$15)),
NETWORKDAYS.INTL($AW333,$AX333,1,_xlpm.VD)))),0)),
$DH333="месяц",
$BP333*AZ333,
$DH333="неделя",
$BP333*AZ333/7*(ROUNDUP((DAY(EOMONTH(AZ$15,0)))/4,0))),
0)</f>
        <v/>
      </c>
      <c r="BR333" s="125">
        <f t="array" ref="BR333">
IFERROR(
_xlfn.IFS(
$DH333="день_1",
$BP333*$BL333/($AX333-$AW333+1)*BA333*(DAY(EOMONTH(BA$15,0))),
$DH333="день_2",
$BP333/30*MAX(MIN($AX333,EOMONTH(BA$15,0))-MAX($AW333,BA$15)+1,),
$DH333="раб.день",
$BP333/30*(IFERROR(
_xlfn.LET(_xlpm.VD,
CHOOSE(
{1;2;3;4;5;6;7;8;9;10;11;12;13;14;15;16;17;18},
45658,45659,45660,45661,45662,45663,45664,45665,45711,45724,45778,45779,45785,45786,45820,45821,45965,46022),
_xlfn.LET(_xlpm.DD,
MAX(MIN($AX333,EOMONTH(BA$15,0))-MAX($AW333,BA$15),),
_xlfn.IFS(
AND(MONTH($AW333)=MONTH(BA$15),MONTH($AX333)&lt;&gt;MONTH(BA$15)),
NETWORKDAYS.INTL($AW333,$AW333+_xlpm.DD,1,_xlpm.VD),
AND(MONTH($AW333)&lt;&gt;MONTH(BA$15),MONTH($AX333)=MONTH(BA$15)),
NETWORKDAYS.INTL(($AX333)-_xlpm.DD,$AX333,1,_xlpm.VD),
AND(MONTH($AW333)&lt;MONTH(BA$15),MONTH($AX333)&gt;MONTH(BA$15)),
NETWORKDAYS.INTL((EOMONTH(BA$15-1,1))-_xlpm.DD,EOMONTH(BA$15-1,1),1,_xlpm.VD),
AND(MONTH($AW333)=MONTH(BA$15),MONTH($AX333)=MONTH(BA$15)),
NETWORKDAYS.INTL($AW333,$AX333,1,_xlpm.VD)))),0)),
$DH333="месяц",
$BP333*BA333,
$DH333="неделя",
$BP333*BA333/7*(ROUNDUP((DAY(EOMONTH(BA$15,0)))/4,0))),
0)</f>
        <v/>
      </c>
      <c r="BS333" s="125">
        <f t="array" ref="BS333">
IFERROR(
_xlfn.IFS(
$DH333="день_1",
$BP333*$BL333/($AX333-$AW333+1)*BB333*(DAY(EOMONTH(BB$15,0))),
$DH333="день_2",
$BP333/30*MAX(MIN($AX333,EOMONTH(BB$15,0))-MAX($AW333,BB$15)+1,),
$DH333="раб.день",
$BP333/30*(IFERROR(
_xlfn.LET(_xlpm.VD,
CHOOSE(
{1;2;3;4;5;6;7;8;9;10;11;12;13;14;15;16;17;18},
45658,45659,45660,45661,45662,45663,45664,45665,45711,45724,45778,45779,45785,45786,45820,45821,45965,46022),
_xlfn.LET(_xlpm.DD,
MAX(MIN($AX333,EOMONTH(BB$15,0))-MAX($AW333,BB$15),),
_xlfn.IFS(
AND(MONTH($AW333)=MONTH(BB$15),MONTH($AX333)&lt;&gt;MONTH(BB$15)),
NETWORKDAYS.INTL($AW333,$AW333+_xlpm.DD,1,_xlpm.VD),
AND(MONTH($AW333)&lt;&gt;MONTH(BB$15),MONTH($AX333)=MONTH(BB$15)),
NETWORKDAYS.INTL(($AX333)-_xlpm.DD,$AX333,1,_xlpm.VD),
AND(MONTH($AW333)&lt;MONTH(BB$15),MONTH($AX333)&gt;MONTH(BB$15)),
NETWORKDAYS.INTL((EOMONTH(BB$15-1,1))-_xlpm.DD,EOMONTH(BB$15-1,1),1,_xlpm.VD),
AND(MONTH($AW333)=MONTH(BB$15),MONTH($AX333)=MONTH(BB$15)),
NETWORKDAYS.INTL($AW333,$AX333,1,_xlpm.VD)))),0)),
$DH333="месяц",
$BP333*BB333,
$DH333="неделя",
$BP333*BB333/7*(ROUNDUP((DAY(EOMONTH(BB$15,0)))/4,0))),
0)</f>
        <v/>
      </c>
      <c r="BT333" s="125">
        <f t="array" ref="BT333">
IFERROR(
_xlfn.IFS(
$DH333="день_1",
$BP333*$BL333/($AX333-$AW333+1)*BC333*(DAY(EOMONTH(BC$15,0))),
$DH333="день_2",
$BP333/30*MAX(MIN($AX333,EOMONTH(BC$15,0))-MAX($AW333,BC$15)+1,),
$DH333="раб.день",
$BP333/30*(IFERROR(
_xlfn.LET(_xlpm.VD,
CHOOSE(
{1;2;3;4;5;6;7;8;9;10;11;12;13;14;15;16;17;18},
45658,45659,45660,45661,45662,45663,45664,45665,45711,45724,45778,45779,45785,45786,45820,45821,45965,46022),
_xlfn.LET(_xlpm.DD,
MAX(MIN($AX333,EOMONTH(BC$15,0))-MAX($AW333,BC$15),),
_xlfn.IFS(
AND(MONTH($AW333)=MONTH(BC$15),MONTH($AX333)&lt;&gt;MONTH(BC$15)),
NETWORKDAYS.INTL($AW333,$AW333+_xlpm.DD,1,_xlpm.VD),
AND(MONTH($AW333)&lt;&gt;MONTH(BC$15),MONTH($AX333)=MONTH(BC$15)),
NETWORKDAYS.INTL(($AX333)-_xlpm.DD,$AX333,1,_xlpm.VD),
AND(MONTH($AW333)&lt;MONTH(BC$15),MONTH($AX333)&gt;MONTH(BC$15)),
NETWORKDAYS.INTL((EOMONTH(BC$15-1,1))-_xlpm.DD,EOMONTH(BC$15-1,1),1,_xlpm.VD),
AND(MONTH($AW333)=MONTH(BC$15),MONTH($AX333)=MONTH(BC$15)),
NETWORKDAYS.INTL($AW333,$AX333,1,_xlpm.VD)))),0)),
$DH333="месяц",
$BP333*BC333,
$DH333="неделя",
$BP333*BC333/7*(ROUNDUP((DAY(EOMONTH(BC$15,0)))/4,0))),
0)</f>
        <v/>
      </c>
      <c r="BU333" s="125">
        <f t="array" ref="BU333">
IFERROR(
_xlfn.IFS(
$DH333="день_1",
$BP333*$BL333/($AX333-$AW333+1)*BD333*(DAY(EOMONTH(BD$15,0))),
$DH333="день_2",
$BP333/30*MAX(MIN($AX333,EOMONTH(BD$15,0))-MAX($AW333,BD$15)+1,),
$DH333="раб.день",
$BP333/30*(IFERROR(
_xlfn.LET(_xlpm.VD,
CHOOSE(
{1;2;3;4;5;6;7;8;9;10;11;12;13;14;15;16;17;18},
45658,45659,45660,45661,45662,45663,45664,45665,45711,45724,45778,45779,45785,45786,45820,45821,45965,46022),
_xlfn.LET(_xlpm.DD,
MAX(MIN($AX333,EOMONTH(BD$15,0))-MAX($AW333,BD$15),),
_xlfn.IFS(
AND(MONTH($AW333)=MONTH(BD$15),MONTH($AX333)&lt;&gt;MONTH(BD$15)),
NETWORKDAYS.INTL($AW333,$AW333+_xlpm.DD,1,_xlpm.VD),
AND(MONTH($AW333)&lt;&gt;MONTH(BD$15),MONTH($AX333)=MONTH(BD$15)),
NETWORKDAYS.INTL(($AX333)-_xlpm.DD,$AX333,1,_xlpm.VD),
AND(MONTH($AW333)&lt;MONTH(BD$15),MONTH($AX333)&gt;MONTH(BD$15)),
NETWORKDAYS.INTL((EOMONTH(BD$15-1,1))-_xlpm.DD,EOMONTH(BD$15-1,1),1,_xlpm.VD),
AND(MONTH($AW333)=MONTH(BD$15),MONTH($AX333)=MONTH(BD$15)),
NETWORKDAYS.INTL($AW333,$AX333,1,_xlpm.VD)))),0)),
$DH333="месяц",
$BP333*BD333,
$DH333="неделя",
$BP333*BD333/7*(ROUNDUP((DAY(EOMONTH(BD$15,0)))/4,0))),
0)</f>
        <v/>
      </c>
      <c r="BV333" s="125">
        <f t="array" ref="BV333">
IFERROR(
_xlfn.IFS(
$DH333="день_1",
$BP333*$BL333/($AX333-$AW333+1)*BE333*(DAY(EOMONTH(BE$15,0))),
$DH333="день_2",
$BP333/30*MAX(MIN($AX333,EOMONTH(BE$15,0))-MAX($AW333,BE$15)+1,),
$DH333="раб.день",
$BP333/30*(IFERROR(
_xlfn.LET(_xlpm.VD,
CHOOSE(
{1;2;3;4;5;6;7;8;9;10;11;12;13;14;15;16;17;18},
45658,45659,45660,45661,45662,45663,45664,45665,45711,45724,45778,45779,45785,45786,45820,45821,45965,46022),
_xlfn.LET(_xlpm.DD,
MAX(MIN($AX333,EOMONTH(BE$15,0))-MAX($AW333,BE$15),),
_xlfn.IFS(
AND(MONTH($AW333)=MONTH(BE$15),MONTH($AX333)&lt;&gt;MONTH(BE$15)),
NETWORKDAYS.INTL($AW333,$AW333+_xlpm.DD,1,_xlpm.VD),
AND(MONTH($AW333)&lt;&gt;MONTH(BE$15),MONTH($AX333)=MONTH(BE$15)),
NETWORKDAYS.INTL(($AX333)-_xlpm.DD,$AX333,1,_xlpm.VD),
AND(MONTH($AW333)&lt;MONTH(BE$15),MONTH($AX333)&gt;MONTH(BE$15)),
NETWORKDAYS.INTL((EOMONTH(BE$15-1,1))-_xlpm.DD,EOMONTH(BE$15-1,1),1,_xlpm.VD),
AND(MONTH($AW333)=MONTH(BE$15),MONTH($AX333)=MONTH(BE$15)),
NETWORKDAYS.INTL($AW333,$AX333,1,_xlpm.VD)))),0)),
$DH333="месяц",
$BP333*BE333,
$DH333="неделя",
$BP333*BE333/7*(ROUNDUP((DAY(EOMONTH(BE$15,0)))/4,0))),
0)</f>
        <v/>
      </c>
      <c r="BW333" s="125">
        <f t="array" ref="BW333">
IFERROR(
_xlfn.IFS(
$DH333="день_1",
$BP333*$BL333/($AX333-$AW333+1)*BF333*(DAY(EOMONTH(BF$15,0))),
$DH333="день_2",
$BP333/30*MAX(MIN($AX333,EOMONTH(BF$15,0))-MAX($AW333,BF$15)+1,),
$DH333="раб.день",
$BP333/30*(IFERROR(
_xlfn.LET(_xlpm.VD,
CHOOSE(
{1;2;3;4;5;6;7;8;9;10;11;12;13;14;15;16;17;18},
45658,45659,45660,45661,45662,45663,45664,45665,45711,45724,45778,45779,45785,45786,45820,45821,45965,46022),
_xlfn.LET(_xlpm.DD,
MAX(MIN($AX333,EOMONTH(BF$15,0))-MAX($AW333,BF$15),),
_xlfn.IFS(
AND(MONTH($AW333)=MONTH(BF$15),MONTH($AX333)&lt;&gt;MONTH(BF$15)),
NETWORKDAYS.INTL($AW333,$AW333+_xlpm.DD,1,_xlpm.VD),
AND(MONTH($AW333)&lt;&gt;MONTH(BF$15),MONTH($AX333)=MONTH(BF$15)),
NETWORKDAYS.INTL(($AX333)-_xlpm.DD,$AX333,1,_xlpm.VD),
AND(MONTH($AW333)&lt;MONTH(BF$15),MONTH($AX333)&gt;MONTH(BF$15)),
NETWORKDAYS.INTL((EOMONTH(BF$15-1,1))-_xlpm.DD,EOMONTH(BF$15-1,1),1,_xlpm.VD),
AND(MONTH($AW333)=MONTH(BF$15),MONTH($AX333)=MONTH(BF$15)),
NETWORKDAYS.INTL($AW333,$AX333,1,_xlpm.VD)))),0)),
$DH333="месяц",
$BP333*BF333,
$DH333="неделя",
$BP333*BF333/7*(ROUNDUP((DAY(EOMONTH(BF$15,0)))/4,0))),
0)</f>
        <v/>
      </c>
      <c r="BX333" s="125">
        <f t="array" ref="BX333">
IFERROR(
_xlfn.IFS(
$DH333="день_1",
$BP333*$BL333/($AX333-$AW333+1)*BG333*(DAY(EOMONTH(BG$15,0))),
$DH333="день_2",
$BP333/30*MAX(MIN($AX333,EOMONTH(BG$15,0))-MAX($AW333,BG$15)+1,),
$DH333="раб.день",
$BP333/30*(IFERROR(
_xlfn.LET(_xlpm.VD,
CHOOSE(
{1;2;3;4;5;6;7;8;9;10;11;12;13;14;15;16;17;18},
45658,45659,45660,45661,45662,45663,45664,45665,45711,45724,45778,45779,45785,45786,45820,45821,45965,46022),
_xlfn.LET(_xlpm.DD,
MAX(MIN($AX333,EOMONTH(BG$15,0))-MAX($AW333,BG$15),),
_xlfn.IFS(
AND(MONTH($AW333)=MONTH(BG$15),MONTH($AX333)&lt;&gt;MONTH(BG$15)),
NETWORKDAYS.INTL($AW333,$AW333+_xlpm.DD,1,_xlpm.VD),
AND(MONTH($AW333)&lt;&gt;MONTH(BG$15),MONTH($AX333)=MONTH(BG$15)),
NETWORKDAYS.INTL(($AX333)-_xlpm.DD,$AX333,1,_xlpm.VD),
AND(MONTH($AW333)&lt;MONTH(BG$15),MONTH($AX333)&gt;MONTH(BG$15)),
NETWORKDAYS.INTL((EOMONTH(BG$15-1,1))-_xlpm.DD,EOMONTH(BG$15-1,1),1,_xlpm.VD),
AND(MONTH($AW333)=MONTH(BG$15),MONTH($AX333)=MONTH(BG$15)),
NETWORKDAYS.INTL($AW333,$AX333,1,_xlpm.VD)))),0)),
$DH333="месяц",
$BP333*BG333,
$DH333="неделя",
$BP333*BG333/7*(ROUNDUP((DAY(EOMONTH(BG$15,0)))/4,0))),
0)</f>
        <v/>
      </c>
      <c r="BY333" s="125">
        <f t="array" ref="BY333">
IFERROR(
_xlfn.IFS(
$DH333="день_1",
$BP333*$BL333/($AX333-$AW333+1)*BH333*(DAY(EOMONTH(BH$15,0))),
$DH333="день_2",
$BP333/30*MAX(MIN($AX333,EOMONTH(BH$15,0))-MAX($AW333,BH$15)+1,),
$DH333="раб.день",
$BP333/30*(IFERROR(
_xlfn.LET(_xlpm.VD,
CHOOSE(
{1;2;3;4;5;6;7;8;9;10;11;12;13;14;15;16;17;18},
45658,45659,45660,45661,45662,45663,45664,45665,45711,45724,45778,45779,45785,45786,45820,45821,45965,46022),
_xlfn.LET(_xlpm.DD,
MAX(MIN($AX333,EOMONTH(BH$15,0))-MAX($AW333,BH$15),),
_xlfn.IFS(
AND(MONTH($AW333)=MONTH(BH$15),MONTH($AX333)&lt;&gt;MONTH(BH$15)),
NETWORKDAYS.INTL($AW333,$AW333+_xlpm.DD,1,_xlpm.VD),
AND(MONTH($AW333)&lt;&gt;MONTH(BH$15),MONTH($AX333)=MONTH(BH$15)),
NETWORKDAYS.INTL(($AX333)-_xlpm.DD,$AX333,1,_xlpm.VD),
AND(MONTH($AW333)&lt;MONTH(BH$15),MONTH($AX333)&gt;MONTH(BH$15)),
NETWORKDAYS.INTL((EOMONTH(BH$15-1,1))-_xlpm.DD,EOMONTH(BH$15-1,1),1,_xlpm.VD),
AND(MONTH($AW333)=MONTH(BH$15),MONTH($AX333)=MONTH(BH$15)),
NETWORKDAYS.INTL($AW333,$AX333,1,_xlpm.VD)))),0)),
$DH333="месяц",
$BP333*BH333,
$DH333="неделя",
$BP333*BH333/7*(ROUNDUP((DAY(EOMONTH(BH$15,0)))/4,0))),
0)</f>
        <v/>
      </c>
      <c r="BZ333" s="125">
        <f t="array" ref="BZ333">
IFERROR(
_xlfn.IFS(
$DH333="день_1",
$BP333*$BL333/($AX333-$AW333+1)*BI333*(DAY(EOMONTH(BI$15,0))),
$DH333="день_2",
$BP333/30*MAX(MIN($AX333,EOMONTH(BI$15,0))-MAX($AW333,BI$15)+1,),
$DH333="раб.день",
$BP333/30*(IFERROR(
_xlfn.LET(_xlpm.VD,
CHOOSE(
{1;2;3;4;5;6;7;8;9;10;11;12;13;14;15;16;17;18},
45658,45659,45660,45661,45662,45663,45664,45665,45711,45724,45778,45779,45785,45786,45820,45821,45965,46022),
_xlfn.LET(_xlpm.DD,
MAX(MIN($AX333,EOMONTH(BI$15,0))-MAX($AW333,BI$15),),
_xlfn.IFS(
AND(MONTH($AW333)=MONTH(BI$15),MONTH($AX333)&lt;&gt;MONTH(BI$15)),
NETWORKDAYS.INTL($AW333,$AW333+_xlpm.DD,1,_xlpm.VD),
AND(MONTH($AW333)&lt;&gt;MONTH(BI$15),MONTH($AX333)=MONTH(BI$15)),
NETWORKDAYS.INTL(($AX333)-_xlpm.DD,$AX333,1,_xlpm.VD),
AND(MONTH($AW333)&lt;MONTH(BI$15),MONTH($AX333)&gt;MONTH(BI$15)),
NETWORKDAYS.INTL((EOMONTH(BI$15-1,1))-_xlpm.DD,EOMONTH(BI$15-1,1),1,_xlpm.VD),
AND(MONTH($AW333)=MONTH(BI$15),MONTH($AX333)=MONTH(BI$15)),
NETWORKDAYS.INTL($AW333,$AX333,1,_xlpm.VD)))),0)),
$DH333="месяц",
$BP333*BI333,
$DH333="неделя",
$BP333*BI333/7*(ROUNDUP((DAY(EOMONTH(BI$15,0)))/4,0))),
0)</f>
        <v/>
      </c>
      <c r="CA333" s="125">
        <f t="array" ref="CA333">
IFERROR(
_xlfn.IFS(
$DH333="день_1",
$BP333*$BL333/($AX333-$AW333+1)*BJ333*(DAY(EOMONTH(BJ$15,0))),
$DH333="день_2",
$BP333/30*MAX(MIN($AX333,EOMONTH(BJ$15,0))-MAX($AW333,BJ$15)+1,),
$DH333="раб.день",
$BP333/30*(IFERROR(
_xlfn.LET(_xlpm.VD,
CHOOSE(
{1;2;3;4;5;6;7;8;9;10;11;12;13;14;15;16;17;18},
45658,45659,45660,45661,45662,45663,45664,45665,45711,45724,45778,45779,45785,45786,45820,45821,45965,46022),
_xlfn.LET(_xlpm.DD,
MAX(MIN($AX333,EOMONTH(BJ$15,0))-MAX($AW333,BJ$15),),
_xlfn.IFS(
AND(MONTH($AW333)=MONTH(BJ$15),MONTH($AX333)&lt;&gt;MONTH(BJ$15)),
NETWORKDAYS.INTL($AW333,$AW333+_xlpm.DD,1,_xlpm.VD),
AND(MONTH($AW333)&lt;&gt;MONTH(BJ$15),MONTH($AX333)=MONTH(BJ$15)),
NETWORKDAYS.INTL(($AX333)-_xlpm.DD,$AX333,1,_xlpm.VD),
AND(MONTH($AW333)&lt;MONTH(BJ$15),MONTH($AX333)&gt;MONTH(BJ$15)),
NETWORKDAYS.INTL((EOMONTH(BJ$15-1,1))-_xlpm.DD,EOMONTH(BJ$15-1,1),1,_xlpm.VD),
AND(MONTH($AW333)=MONTH(BJ$15),MONTH($AX333)=MONTH(BJ$15)),
NETWORKDAYS.INTL($AW333,$AX333,1,_xlpm.VD)))),0)),
$DH333="месяц",
$BP333*BJ333,
$DH333="неделя",
$BP333*BJ333/7*(ROUNDUP((DAY(EOMONTH(BJ$15,0)))/4,0))),
0)</f>
        <v/>
      </c>
      <c r="CB333" s="125">
        <f t="array" ref="CB333">
IFERROR(
_xlfn.IFS(
$DH333="день_1",
$BP333*$BL333/($AX333-$AW333+1)*BK333*(DAY(EOMONTH(BK$15,0))),
$DH333="день_2",
$BP333/30*MAX(MIN($AX333,EOMONTH(BK$15,0))-MAX($AW333,BK$15)+1,),
$DH333="раб.день",
$BP333/30*(IFERROR(
_xlfn.LET(_xlpm.VD,
CHOOSE(
{1;2;3;4;5;6;7;8;9;10;11;12;13;14;15;16;17;18},
45658,45659,45660,45661,45662,45663,45664,45665,45711,45724,45778,45779,45785,45786,45820,45821,45965,46022),
_xlfn.LET(_xlpm.DD,
MAX(MIN($AX333,EOMONTH(BK$15,0))-MAX($AW333,BK$15),),
_xlfn.IFS(
AND(MONTH($AW333)=MONTH(BK$15),MONTH($AX333)&lt;&gt;MONTH(BK$15)),
NETWORKDAYS.INTL($AW333,$AW333+_xlpm.DD,1,_xlpm.VD),
AND(MONTH($AW333)&lt;&gt;MONTH(BK$15),MONTH($AX333)=MONTH(BK$15)),
NETWORKDAYS.INTL(($AX333)-_xlpm.DD,$AX333,1,_xlpm.VD),
AND(MONTH($AW333)&lt;MONTH(BK$15),MONTH($AX333)&gt;MONTH(BK$15)),
NETWORKDAYS.INTL((EOMONTH(BK$15-1,1))-_xlpm.DD,EOMONTH(BK$15-1,1),1,_xlpm.VD),
AND(MONTH($AW333)=MONTH(BK$15),MONTH($AX333)=MONTH(BK$15)),
NETWORKDAYS.INTL($AW333,$AX333,1,_xlpm.VD)))),0)),
$DH333="месяц",
$BP333*BK333,
$DH333="неделя",
$BP333*BK333/7*(ROUNDUP((DAY(EOMONTH(BK$15,0)))/4,0))),
0)</f>
        <v/>
      </c>
      <c r="CC333" s="125">
        <f>SUM($BQ333:$CB333)</f>
        <v/>
      </c>
      <c r="CD333" s="126">
        <f>SUM($EH333:$EH333)</f>
        <v/>
      </c>
      <c r="CE333" s="126">
        <f>$CD333*$AB333</f>
        <v/>
      </c>
      <c r="CF333" s="126">
        <f>SUM($EK333:$EK333)</f>
        <v/>
      </c>
      <c r="CG333" s="126">
        <f>$CF333*$AB333</f>
        <v/>
      </c>
      <c r="CH333" s="126">
        <f>SUM($CC333,$CE333,$CG333)</f>
        <v/>
      </c>
      <c r="CI333" s="126">
        <f>$CH333*(1+$CM333)</f>
        <v/>
      </c>
      <c r="CJ333" s="127" t="n">
        <v>0</v>
      </c>
      <c r="CK333" s="126">
        <f>SUM($CH333:$CH333)*(1+$CJ333)</f>
        <v/>
      </c>
      <c r="CL333" s="126">
        <f>SUM($CH333:$CH333)*(1+$CM333)</f>
        <v/>
      </c>
      <c r="CM333" s="59" t="inlineStr">
        <is>
          <t>20%</t>
        </is>
      </c>
      <c r="CN333" s="59" t="n"/>
      <c r="CO333" s="72" t="n"/>
      <c r="CP333" s="59" t="n"/>
      <c r="CQ333" s="73" t="n"/>
      <c r="CR333" s="73" t="n"/>
      <c r="CS333" s="73" t="n"/>
      <c r="CT333" s="72" t="n"/>
      <c r="CU333" s="79" t="inlineStr">
        <is>
          <t> </t>
        </is>
      </c>
      <c r="CV333" s="60" t="n"/>
      <c r="CW333" s="60" t="n"/>
      <c r="CX333" s="60" t="n"/>
      <c r="CY333" s="127">
        <f>IFERROR(($CC333-$EE333)/($EE333/(1-$DQ333)),0)</f>
        <v/>
      </c>
      <c r="CZ333" s="127">
        <f>IFERROR(1-$EI333/($CE333),0)</f>
        <v/>
      </c>
      <c r="DA333" s="127">
        <f>IFERROR(1-$EL333/($CG333),0)</f>
        <v/>
      </c>
      <c r="DB333" s="126">
        <f>ROUND(IFERROR(($CI333/(1+$CM333)-$EN333),0),2)</f>
        <v/>
      </c>
      <c r="DC333" s="128" t="n"/>
      <c r="DD333" s="125" t="n"/>
      <c r="DE333" s="75" t="n">
        <v>0</v>
      </c>
      <c r="DF333" s="128" t="n"/>
      <c r="DG333" s="125">
        <f>IF($DC333=0,0,$DD333*($DC333*100%-$DE333*$DF333))*SUM($AB333:$AB333)</f>
        <v/>
      </c>
      <c r="DH333" s="129" t="inlineStr">
        <is>
          <t>месяц</t>
        </is>
      </c>
      <c r="DI333" s="130">
        <f t="array" ref="DI333">IFERROR(
IF($ES333="LisChannel",
(ROUND(((INDEX({174.625;153.888888888889;130.972222222222},MATCH($AI333,{2;3;4}),0))*$AG333*$AI333),2)),0),0)</f>
        <v/>
      </c>
      <c r="DJ333" s="130">
        <f>
_xlfn.LET(_xlpm.X,
IFERROR(
IF($ES333="НовиковТВ",
(_xlfn.LET(_xlpm.NTV,
_xlfn.LET(_xlpm.MIN,350000,
IF(SUMIFS($DI:$DI,$ES:$ES,"НовиковТВ")&lt;=_xlpm.MIN,
(SUMIFS($DI:$DI,$ES:$ES,"НовиковТВ")/(COUNTIFS($ES:$ES,"НовиковТВ")))*_xlpm.MIN/SUMIFS($DI:$DI,$ES:$ES,"НовиковТВ"),
DI333)),
_xlpm.NTV+$DG333/(1-(1-(_xlpm.NTV)*(1-$DL333)*(1-$DM333)*(1-$DN333)*(1-$DO333)*(1-$DP333)/_xlpm.NTV))))/(1+$EP333),
$DI333+$DG333/(1-(1-($DI333)*(1-$DL333)*(1-$DM333)*(1-$DN333)*(1-$DO333)*(1-$DP333)/$DI333))),
0),
_xlpm.X*(1+$CM333)*(1+$CW333)-_xlpm.X*(1+$CM333)+_xlpm.X)</f>
        <v/>
      </c>
      <c r="DK333" s="125" t="inlineStr">
        <is>
          <t>послед.</t>
        </is>
      </c>
      <c r="DL333" s="63" t="n">
        <v>0</v>
      </c>
      <c r="DM333" s="63" t="n">
        <v>0</v>
      </c>
      <c r="DN333" s="63" t="n">
        <v>0</v>
      </c>
      <c r="DO333" s="63" t="n">
        <v>0</v>
      </c>
      <c r="DP333" s="63" t="n">
        <v>0</v>
      </c>
      <c r="DQ333" s="63">
        <f t="array" ref="DQ333">IFERROR(_xlfn.IFS(
$DK333="послед.",1-(1-$DL333)*(1-$DM333)*(1-$DN333)*(1-$DO333)*(1-$DP333),
$DK333="сумм.",$DL333+$DM333+$DN333+$DO333+$DP333),
0)</f>
        <v/>
      </c>
      <c r="DR333" s="125">
        <f t="array" ref="DR333">
IFERROR(
_xlfn.IFS(
$BL333=0,
0,
$BL333&gt;0,
_xlfn.IFS($DK333="послед.",
$DJ333*(1-$DL333)*(1-$DM333)*(1-$DN333)*(1-$DO333)*(1-$DP333),
$DK333="сумм.",
$DJ333*(1-($DL333+$DM333+$DN333+$DO333+$DP333)))),0)</f>
        <v/>
      </c>
      <c r="DS333" s="125">
        <f t="array" ref="DS333">
IFERROR(_xlfn.IFS(
$DH333="день_1",
$DR333*$BL333/($AX333-$AW333+1)*AZ333*(DAY(EOMONTH(AZ$15,0))),
$DH333="день_2",
$DR333/30*MAX(MIN($AX333,EOMONTH(AZ$15,0))-MAX($AW333,AZ$15)+1,),
$DH333="раб.день",
$DR333/30*(IFERROR(
_xlfn.LET(_xlpm.VD,
CHOOSE(
{1;2;3;4;5;6;7;8;9;10;11;12;13;14;15;16;17;18},
45658,45659,45660,45661,45662,45663,45664,45665,45711,45724,45778,45779,45785,45786,45820,45821,45965,46022),
_xlfn.LET(_xlpm.DD,
MAX(MIN($AX333,EOMONTH(AZ$15,0))-MAX($AW333,AZ$15),),
_xlfn.IFS(
AND(MONTH($AW333)=MONTH(AZ$15),MONTH($AX333)&lt;&gt;MONTH(AZ$15)),
NETWORKDAYS.INTL($AW333,$AW333+_xlpm.DD,1,_xlpm.VD),
AND(MONTH($AW333)&lt;&gt;MONTH(AZ$15),MONTH($AX333)=MONTH(AZ$15)),
NETWORKDAYS.INTL(($AX333)-_xlpm.DD,$AX333,1,_xlpm.VD),
AND(MONTH($AW333)&lt;MONTH(AZ$15),MONTH($AX333)&gt;MONTH(AZ$15)),
NETWORKDAYS.INTL((EOMONTH(AZ$15-1,1))-_xlpm.DD,EOMONTH(AZ$15-1,1),1,_xlpm.VD),
AND(MONTH($AW333)=MONTH(AZ$15),MONTH($AX333)=MONTH(AZ$15)),
NETWORKDAYS.INTL($AW333,$AX333,1,_xlpm.VD)))),0)),
$DH333="месяц",
$DR333*AZ333,
$DH333="неделя",
$DR333*AZ333/7*(ROUNDUP((DAY(EOMONTH(AZ$15,0)))/4,0))),
0)</f>
        <v/>
      </c>
      <c r="DT333" s="125">
        <f t="array" ref="DT333">
IFERROR(_xlfn.IFS(
$DH333="день_1",
$DR333*$BL333/($AX333-$AW333+1)*BA333*(DAY(EOMONTH(BA$15,0))),
$DH333="день_2",
$DR333/30*MAX(MIN($AX333,EOMONTH(BA$15,0))-MAX($AW333,BA$15)+1,),
$DH333="раб.день",
$DR333/30*(IFERROR(
_xlfn.LET(_xlpm.VD,
CHOOSE(
{1;2;3;4;5;6;7;8;9;10;11;12;13;14;15;16;17;18},
45658,45659,45660,45661,45662,45663,45664,45665,45711,45724,45778,45779,45785,45786,45820,45821,45965,46022),
_xlfn.LET(_xlpm.DD,
MAX(MIN($AX333,EOMONTH(BA$15,0))-MAX($AW333,BA$15),),
_xlfn.IFS(
AND(MONTH($AW333)=MONTH(BA$15),MONTH($AX333)&lt;&gt;MONTH(BA$15)),
NETWORKDAYS.INTL($AW333,$AW333+_xlpm.DD,1,_xlpm.VD),
AND(MONTH($AW333)&lt;&gt;MONTH(BA$15),MONTH($AX333)=MONTH(BA$15)),
NETWORKDAYS.INTL(($AX333)-_xlpm.DD,$AX333,1,_xlpm.VD),
AND(MONTH($AW333)&lt;MONTH(BA$15),MONTH($AX333)&gt;MONTH(BA$15)),
NETWORKDAYS.INTL((EOMONTH(BA$15-1,1))-_xlpm.DD,EOMONTH(BA$15-1,1),1,_xlpm.VD),
AND(MONTH($AW333)=MONTH(BA$15),MONTH($AX333)=MONTH(BA$15)),
NETWORKDAYS.INTL($AW333,$AX333,1,_xlpm.VD)))),0)),
$DH333="месяц",
$DR333*BA333,
$DH333="неделя",
$DR333*BA333/7*(ROUNDUP((DAY(EOMONTH(BA$15,0)))/4,0))),
0)</f>
        <v/>
      </c>
      <c r="DU333" s="125">
        <f t="array" ref="DU333">
IFERROR(_xlfn.IFS(
$DH333="день_1",
$DR333*$BL333/($AX333-$AW333+1)*BB333*(DAY(EOMONTH(BB$15,0))),
$DH333="день_2",
$DR333/30*MAX(MIN($AX333,EOMONTH(BB$15,0))-MAX($AW333,BB$15)+1,),
$DH333="раб.день",
$DR333/30*(IFERROR(
_xlfn.LET(_xlpm.VD,
CHOOSE(
{1;2;3;4;5;6;7;8;9;10;11;12;13;14;15;16;17;18},
45658,45659,45660,45661,45662,45663,45664,45665,45711,45724,45778,45779,45785,45786,45820,45821,45965,46022),
_xlfn.LET(_xlpm.DD,
MAX(MIN($AX333,EOMONTH(BB$15,0))-MAX($AW333,BB$15),),
_xlfn.IFS(
AND(MONTH($AW333)=MONTH(BB$15),MONTH($AX333)&lt;&gt;MONTH(BB$15)),
NETWORKDAYS.INTL($AW333,$AW333+_xlpm.DD,1,_xlpm.VD),
AND(MONTH($AW333)&lt;&gt;MONTH(BB$15),MONTH($AX333)=MONTH(BB$15)),
NETWORKDAYS.INTL(($AX333)-_xlpm.DD,$AX333,1,_xlpm.VD),
AND(MONTH($AW333)&lt;MONTH(BB$15),MONTH($AX333)&gt;MONTH(BB$15)),
NETWORKDAYS.INTL((EOMONTH(BB$15-1,1))-_xlpm.DD,EOMONTH(BB$15-1,1),1,_xlpm.VD),
AND(MONTH($AW333)=MONTH(BB$15),MONTH($AX333)=MONTH(BB$15)),
NETWORKDAYS.INTL($AW333,$AX333,1,_xlpm.VD)))),0)),
$DH333="месяц",
$DR333*BB333,
$DH333="неделя",
$DR333*BB333/7*(ROUNDUP((DAY(EOMONTH(BB$15,0)))/4,0))),
0)</f>
        <v/>
      </c>
      <c r="DV333" s="125">
        <f t="array" ref="DV333">
IFERROR(_xlfn.IFS(
$DH333="день_1",
$DR333*$BL333/($AX333-$AW333+1)*BC333*(DAY(EOMONTH(BC$15,0))),
$DH333="день_2",
$DR333/30*MAX(MIN($AX333,EOMONTH(BC$15,0))-MAX($AW333,BC$15)+1,),
$DH333="раб.день",
$DR333/30*(IFERROR(
_xlfn.LET(_xlpm.VD,
CHOOSE(
{1;2;3;4;5;6;7;8;9;10;11;12;13;14;15;16;17;18},
45658,45659,45660,45661,45662,45663,45664,45665,45711,45724,45778,45779,45785,45786,45820,45821,45965,46022),
_xlfn.LET(_xlpm.DD,
MAX(MIN($AX333,EOMONTH(BC$15,0))-MAX($AW333,BC$15),),
_xlfn.IFS(
AND(MONTH($AW333)=MONTH(BC$15),MONTH($AX333)&lt;&gt;MONTH(BC$15)),
NETWORKDAYS.INTL($AW333,$AW333+_xlpm.DD,1,_xlpm.VD),
AND(MONTH($AW333)&lt;&gt;MONTH(BC$15),MONTH($AX333)=MONTH(BC$15)),
NETWORKDAYS.INTL(($AX333)-_xlpm.DD,$AX333,1,_xlpm.VD),
AND(MONTH($AW333)&lt;MONTH(BC$15),MONTH($AX333)&gt;MONTH(BC$15)),
NETWORKDAYS.INTL((EOMONTH(BC$15-1,1))-_xlpm.DD,EOMONTH(BC$15-1,1),1,_xlpm.VD),
AND(MONTH($AW333)=MONTH(BC$15),MONTH($AX333)=MONTH(BC$15)),
NETWORKDAYS.INTL($AW333,$AX333,1,_xlpm.VD)))),0)),
$DH333="месяц",
$DR333*BC333,
$DH333="неделя",
$DR333*BC333/7*(ROUNDUP((DAY(EOMONTH(BC$15,0)))/4,0))),
0)</f>
        <v/>
      </c>
      <c r="DW333" s="125">
        <f t="array" ref="DW333">
IFERROR(_xlfn.IFS(
$DH333="день_1",
$DR333*$BL333/($AX333-$AW333+1)*BD333*(DAY(EOMONTH(BD$15,0))),
$DH333="день_2",
$DR333/30*MAX(MIN($AX333,EOMONTH(BD$15,0))-MAX($AW333,BD$15)+1,),
$DH333="раб.день",
$DR333/30*(IFERROR(
_xlfn.LET(_xlpm.VD,
CHOOSE(
{1;2;3;4;5;6;7;8;9;10;11;12;13;14;15;16;17;18},
45658,45659,45660,45661,45662,45663,45664,45665,45711,45724,45778,45779,45785,45786,45820,45821,45965,46022),
_xlfn.LET(_xlpm.DD,
MAX(MIN($AX333,EOMONTH(BD$15,0))-MAX($AW333,BD$15),),
_xlfn.IFS(
AND(MONTH($AW333)=MONTH(BD$15),MONTH($AX333)&lt;&gt;MONTH(BD$15)),
NETWORKDAYS.INTL($AW333,$AW333+_xlpm.DD,1,_xlpm.VD),
AND(MONTH($AW333)&lt;&gt;MONTH(BD$15),MONTH($AX333)=MONTH(BD$15)),
NETWORKDAYS.INTL(($AX333)-_xlpm.DD,$AX333,1,_xlpm.VD),
AND(MONTH($AW333)&lt;MONTH(BD$15),MONTH($AX333)&gt;MONTH(BD$15)),
NETWORKDAYS.INTL((EOMONTH(BD$15-1,1))-_xlpm.DD,EOMONTH(BD$15-1,1),1,_xlpm.VD),
AND(MONTH($AW333)=MONTH(BD$15),MONTH($AX333)=MONTH(BD$15)),
NETWORKDAYS.INTL($AW333,$AX333,1,_xlpm.VD)))),0)),
$DH333="месяц",
$DR333*BD333,
$DH333="неделя",
$DR333*BD333/7*(ROUNDUP((DAY(EOMONTH(BD$15,0)))/4,0))),
0)</f>
        <v/>
      </c>
      <c r="DX333" s="125">
        <f t="array" ref="DX333">
IFERROR(_xlfn.IFS(
$DH333="день_1",
$DR333*$BL333/($AX333-$AW333+1)*BE333*(DAY(EOMONTH(BE$15,0))),
$DH333="день_2",
$DR333/30*MAX(MIN($AX333,EOMONTH(BE$15,0))-MAX($AW333,BE$15)+1,),
$DH333="раб.день",
$DR333/30*(IFERROR(
_xlfn.LET(_xlpm.VD,
CHOOSE(
{1;2;3;4;5;6;7;8;9;10;11;12;13;14;15;16;17;18},
45658,45659,45660,45661,45662,45663,45664,45665,45711,45724,45778,45779,45785,45786,45820,45821,45965,46022),
_xlfn.LET(_xlpm.DD,
MAX(MIN($AX333,EOMONTH(BE$15,0))-MAX($AW333,BE$15),),
_xlfn.IFS(
AND(MONTH($AW333)=MONTH(BE$15),MONTH($AX333)&lt;&gt;MONTH(BE$15)),
NETWORKDAYS.INTL($AW333,$AW333+_xlpm.DD,1,_xlpm.VD),
AND(MONTH($AW333)&lt;&gt;MONTH(BE$15),MONTH($AX333)=MONTH(BE$15)),
NETWORKDAYS.INTL(($AX333)-_xlpm.DD,$AX333,1,_xlpm.VD),
AND(MONTH($AW333)&lt;MONTH(BE$15),MONTH($AX333)&gt;MONTH(BE$15)),
NETWORKDAYS.INTL((EOMONTH(BE$15-1,1))-_xlpm.DD,EOMONTH(BE$15-1,1),1,_xlpm.VD),
AND(MONTH($AW333)=MONTH(BE$15),MONTH($AX333)=MONTH(BE$15)),
NETWORKDAYS.INTL($AW333,$AX333,1,_xlpm.VD)))),0)),
$DH333="месяц",
$DR333*BE333,
$DH333="неделя",
$DR333*BE333/7*(ROUNDUP((DAY(EOMONTH(BE$15,0)))/4,0))),
0)</f>
        <v/>
      </c>
      <c r="DY333" s="125">
        <f t="array" ref="DY333">
IFERROR(_xlfn.IFS(
$DH333="день_1",
$DR333*$BL333/($AX333-$AW333+1)*BF333*(DAY(EOMONTH(BF$15,0))),
$DH333="день_2",
$DR333/30*MAX(MIN($AX333,EOMONTH(BF$15,0))-MAX($AW333,BF$15)+1,),
$DH333="раб.день",
$DR333/30*(IFERROR(
_xlfn.LET(_xlpm.VD,
CHOOSE(
{1;2;3;4;5;6;7;8;9;10;11;12;13;14;15;16;17;18},
45658,45659,45660,45661,45662,45663,45664,45665,45711,45724,45778,45779,45785,45786,45820,45821,45965,46022),
_xlfn.LET(_xlpm.DD,
MAX(MIN($AX333,EOMONTH(BF$15,0))-MAX($AW333,BF$15),),
_xlfn.IFS(
AND(MONTH($AW333)=MONTH(BF$15),MONTH($AX333)&lt;&gt;MONTH(BF$15)),
NETWORKDAYS.INTL($AW333,$AW333+_xlpm.DD,1,_xlpm.VD),
AND(MONTH($AW333)&lt;&gt;MONTH(BF$15),MONTH($AX333)=MONTH(BF$15)),
NETWORKDAYS.INTL(($AX333)-_xlpm.DD,$AX333,1,_xlpm.VD),
AND(MONTH($AW333)&lt;MONTH(BF$15),MONTH($AX333)&gt;MONTH(BF$15)),
NETWORKDAYS.INTL((EOMONTH(BF$15-1,1))-_xlpm.DD,EOMONTH(BF$15-1,1),1,_xlpm.VD),
AND(MONTH($AW333)=MONTH(BF$15),MONTH($AX333)=MONTH(BF$15)),
NETWORKDAYS.INTL($AW333,$AX333,1,_xlpm.VD)))),0)),
$DH333="месяц",
$DR333*BF333,
$DH333="неделя",
$DR333*BF333/7*(ROUNDUP((DAY(EOMONTH(BF$15,0)))/4,0))),
0)</f>
        <v/>
      </c>
      <c r="DZ333" s="125">
        <f t="array" ref="DZ333">
IFERROR(_xlfn.IFS(
$DH333="день_1",
$DR333*$BL333/($AX333-$AW333+1)*BG333*(DAY(EOMONTH(BG$15,0))),
$DH333="день_2",
$DR333/30*MAX(MIN($AX333,EOMONTH(BG$15,0))-MAX($AW333,BG$15)+1,),
$DH333="раб.день",
$DR333/30*(IFERROR(
_xlfn.LET(_xlpm.VD,
CHOOSE(
{1;2;3;4;5;6;7;8;9;10;11;12;13;14;15;16;17;18},
45658,45659,45660,45661,45662,45663,45664,45665,45711,45724,45778,45779,45785,45786,45820,45821,45965,46022),
_xlfn.LET(_xlpm.DD,
MAX(MIN($AX333,EOMONTH(BG$15,0))-MAX($AW333,BG$15),),
_xlfn.IFS(
AND(MONTH($AW333)=MONTH(BG$15),MONTH($AX333)&lt;&gt;MONTH(BG$15)),
NETWORKDAYS.INTL($AW333,$AW333+_xlpm.DD,1,_xlpm.VD),
AND(MONTH($AW333)&lt;&gt;MONTH(BG$15),MONTH($AX333)=MONTH(BG$15)),
NETWORKDAYS.INTL(($AX333)-_xlpm.DD,$AX333,1,_xlpm.VD),
AND(MONTH($AW333)&lt;MONTH(BG$15),MONTH($AX333)&gt;MONTH(BG$15)),
NETWORKDAYS.INTL((EOMONTH(BG$15-1,1))-_xlpm.DD,EOMONTH(BG$15-1,1),1,_xlpm.VD),
AND(MONTH($AW333)=MONTH(BG$15),MONTH($AX333)=MONTH(BG$15)),
NETWORKDAYS.INTL($AW333,$AX333,1,_xlpm.VD)))),0)),
$DH333="месяц",
$DR333*BG333,
$DH333="неделя",
$DR333*BG333/7*(ROUNDUP((DAY(EOMONTH(BG$15,0)))/4,0))),
0)</f>
        <v/>
      </c>
      <c r="EA333" s="125">
        <f t="array" ref="EA333">
IFERROR(_xlfn.IFS(
$DH333="день_1",
$DR333*$BL333/($AX333-$AW333+1)*BH333*(DAY(EOMONTH(BH$15,0))),
$DH333="день_2",
$DR333/30*MAX(MIN($AX333,EOMONTH(BH$15,0))-MAX($AW333,BH$15)+1,),
$DH333="раб.день",
$DR333/30*(IFERROR(
_xlfn.LET(_xlpm.VD,
CHOOSE(
{1;2;3;4;5;6;7;8;9;10;11;12;13;14;15;16;17;18},
45658,45659,45660,45661,45662,45663,45664,45665,45711,45724,45778,45779,45785,45786,45820,45821,45965,46022),
_xlfn.LET(_xlpm.DD,
MAX(MIN($AX333,EOMONTH(BH$15,0))-MAX($AW333,BH$15),),
_xlfn.IFS(
AND(MONTH($AW333)=MONTH(BH$15),MONTH($AX333)&lt;&gt;MONTH(BH$15)),
NETWORKDAYS.INTL($AW333,$AW333+_xlpm.DD,1,_xlpm.VD),
AND(MONTH($AW333)&lt;&gt;MONTH(BH$15),MONTH($AX333)=MONTH(BH$15)),
NETWORKDAYS.INTL(($AX333)-_xlpm.DD,$AX333,1,_xlpm.VD),
AND(MONTH($AW333)&lt;MONTH(BH$15),MONTH($AX333)&gt;MONTH(BH$15)),
NETWORKDAYS.INTL((EOMONTH(BH$15-1,1))-_xlpm.DD,EOMONTH(BH$15-1,1),1,_xlpm.VD),
AND(MONTH($AW333)=MONTH(BH$15),MONTH($AX333)=MONTH(BH$15)),
NETWORKDAYS.INTL($AW333,$AX333,1,_xlpm.VD)))),0)),
$DH333="месяц",
$DR333*BH333,
$DH333="неделя",
$DR333*BH333/7*(ROUNDUP((DAY(EOMONTH(BH$15,0)))/4,0))),
0)</f>
        <v/>
      </c>
      <c r="EB333" s="125">
        <f t="array" ref="EB333">
IFERROR(_xlfn.IFS(
$DH333="день_1",
$DR333*$BL333/($AX333-$AW333+1)*BI333*(DAY(EOMONTH(BI$15,0))),
$DH333="день_2",
$DR333/30*MAX(MIN($AX333,EOMONTH(BI$15,0))-MAX($AW333,BI$15)+1,),
$DH333="раб.день",
$DR333/30*(IFERROR(
_xlfn.LET(_xlpm.VD,
CHOOSE(
{1;2;3;4;5;6;7;8;9;10;11;12;13;14;15;16;17;18},
45658,45659,45660,45661,45662,45663,45664,45665,45711,45724,45778,45779,45785,45786,45820,45821,45965,46022),
_xlfn.LET(_xlpm.DD,
MAX(MIN($AX333,EOMONTH(BI$15,0))-MAX($AW333,BI$15),),
_xlfn.IFS(
AND(MONTH($AW333)=MONTH(BI$15),MONTH($AX333)&lt;&gt;MONTH(BI$15)),
NETWORKDAYS.INTL($AW333,$AW333+_xlpm.DD,1,_xlpm.VD),
AND(MONTH($AW333)&lt;&gt;MONTH(BI$15),MONTH($AX333)=MONTH(BI$15)),
NETWORKDAYS.INTL(($AX333)-_xlpm.DD,$AX333,1,_xlpm.VD),
AND(MONTH($AW333)&lt;MONTH(BI$15),MONTH($AX333)&gt;MONTH(BI$15)),
NETWORKDAYS.INTL((EOMONTH(BI$15-1,1))-_xlpm.DD,EOMONTH(BI$15-1,1),1,_xlpm.VD),
AND(MONTH($AW333)=MONTH(BI$15),MONTH($AX333)=MONTH(BI$15)),
NETWORKDAYS.INTL($AW333,$AX333,1,_xlpm.VD)))),0)),
$DH333="месяц",
$DR333*BI333,
$DH333="неделя",
$DR333*BI333/7*(ROUNDUP((DAY(EOMONTH(BI$15,0)))/4,0))),
0)</f>
        <v/>
      </c>
      <c r="EC333" s="125">
        <f t="array" ref="EC333">
IFERROR(_xlfn.IFS(
$DH333="день_1",
$DR333*$BL333/($AX333-$AW333+1)*BJ333*(DAY(EOMONTH(BJ$15,0))),
$DH333="день_2",
$DR333/30*MAX(MIN($AX333,EOMONTH(BJ$15,0))-MAX($AW333,BJ$15)+1,),
$DH333="раб.день",
$DR333/30*(IFERROR(
_xlfn.LET(_xlpm.VD,
CHOOSE(
{1;2;3;4;5;6;7;8;9;10;11;12;13;14;15;16;17;18},
45658,45659,45660,45661,45662,45663,45664,45665,45711,45724,45778,45779,45785,45786,45820,45821,45965,46022),
_xlfn.LET(_xlpm.DD,
MAX(MIN($AX333,EOMONTH(BJ$15,0))-MAX($AW333,BJ$15),),
_xlfn.IFS(
AND(MONTH($AW333)=MONTH(BJ$15),MONTH($AX333)&lt;&gt;MONTH(BJ$15)),
NETWORKDAYS.INTL($AW333,$AW333+_xlpm.DD,1,_xlpm.VD),
AND(MONTH($AW333)&lt;&gt;MONTH(BJ$15),MONTH($AX333)=MONTH(BJ$15)),
NETWORKDAYS.INTL(($AX333)-_xlpm.DD,$AX333,1,_xlpm.VD),
AND(MONTH($AW333)&lt;MONTH(BJ$15),MONTH($AX333)&gt;MONTH(BJ$15)),
NETWORKDAYS.INTL((EOMONTH(BJ$15-1,1))-_xlpm.DD,EOMONTH(BJ$15-1,1),1,_xlpm.VD),
AND(MONTH($AW333)=MONTH(BJ$15),MONTH($AX333)=MONTH(BJ$15)),
NETWORKDAYS.INTL($AW333,$AX333,1,_xlpm.VD)))),0)),
$DH333="месяц",
$DR333*BJ333,
$DH333="неделя",
$DR333*BJ333/7*(ROUNDUP((DAY(EOMONTH(BJ$15,0)))/4,0))),
0)</f>
        <v/>
      </c>
      <c r="ED333" s="125">
        <f t="array" ref="ED333">
IFERROR(_xlfn.IFS(
$DH333="день_1",
$DR333*$BL333/($AX333-$AW333+1)*BK333*(DAY(EOMONTH(BK$15,0))),
$DH333="день_2",
$DR333/30*MAX(MIN($AX333,EOMONTH(BK$15,0))-MAX($AW333,BK$15)+1,),
$DH333="раб.день",
$DR333/30*(IFERROR(
_xlfn.LET(_xlpm.VD,
CHOOSE(
{1;2;3;4;5;6;7;8;9;10;11;12;13;14;15;16;17;18},
45658,45659,45660,45661,45662,45663,45664,45665,45711,45724,45778,45779,45785,45786,45820,45821,45965,46022),
_xlfn.LET(_xlpm.DD,
MAX(MIN($AX333,EOMONTH(BK$15,0))-MAX($AW333,BK$15),),
_xlfn.IFS(
AND(MONTH($AW333)=MONTH(BK$15),MONTH($AX333)&lt;&gt;MONTH(BK$15)),
NETWORKDAYS.INTL($AW333,$AW333+_xlpm.DD,1,_xlpm.VD),
AND(MONTH($AW333)&lt;&gt;MONTH(BK$15),MONTH($AX333)=MONTH(BK$15)),
NETWORKDAYS.INTL(($AX333)-_xlpm.DD,$AX333,1,_xlpm.VD),
AND(MONTH($AW333)&lt;MONTH(BK$15),MONTH($AX333)&gt;MONTH(BK$15)),
NETWORKDAYS.INTL((EOMONTH(BK$15-1,1))-_xlpm.DD,EOMONTH(BK$15-1,1),1,_xlpm.VD),
AND(MONTH($AW333)=MONTH(BK$15),MONTH($AX333)=MONTH(BK$15)),
NETWORKDAYS.INTL($AW333,$AX333,1,_xlpm.VD)))),0)),
$DH333="месяц",
$DR333*BK333,
$DH333="неделя",
$DR333*BK333/7*(ROUNDUP((DAY(EOMONTH(BK$15,0)))/4,0))),
0)</f>
        <v/>
      </c>
      <c r="EE333" s="125">
        <f>SUM($DS333,$DT333,$DU333,$DV333,$DW333,$DX333,$DY333,$DZ333,$EA333,$EB333,$EC333,$ED333)</f>
        <v/>
      </c>
      <c r="EF333" s="125">
        <f>IFERROR(ROUND($EE333*(1+$EP333),2),0)</f>
        <v/>
      </c>
      <c r="EG333" s="128" t="n">
        <v>1</v>
      </c>
      <c r="EH333" s="126" t="n">
        <v>0</v>
      </c>
      <c r="EI333" s="126">
        <f>ROUND(SUM($EH333:$EH333)*SUM($AB333:$AB333)*$EG333,2)</f>
        <v/>
      </c>
      <c r="EJ333" s="126">
        <f>ROUND($EI333*(1+$EP333),2)</f>
        <v/>
      </c>
      <c r="EK333" s="126" t="n">
        <v>0</v>
      </c>
      <c r="EL333" s="126">
        <f>ROUND(SUM($EK333:$EK333)*SUM($AB333:$AB333)*$EG333,2)</f>
        <v/>
      </c>
      <c r="EM333" s="126">
        <f>ROUND($EL333*(1+$EP333),2)</f>
        <v/>
      </c>
      <c r="EN333" s="126">
        <f>SUM($EE333,$EI333,$EL333)</f>
        <v/>
      </c>
      <c r="EO333" s="126">
        <f>SUM($EF333,$EJ333,$EM333)</f>
        <v/>
      </c>
      <c r="EP333" s="59" t="inlineStr">
        <is>
          <t>20%</t>
        </is>
      </c>
      <c r="EQ333" s="59" t="n"/>
      <c r="ER333" s="60">
        <f t="array" ref="ER333">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MATCH(ES333,
{"AMS";"RussOutdoor";"HD Outdoor";"Ingroup";"IQ";"Ledproduction";"LisChannel";"Logic";"Media-PPL";"NovikovTV | НовиковТВ";"SMA";"SOK";"КрокусТВ | CrocusTV | IndoorTV";"Сити";"ТЯК Москва"},
0)),"")</f>
        <v/>
      </c>
      <c r="ES333" s="60" t="n"/>
      <c r="ET333" s="60">
        <f t="array" ref="ET333">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MATCH(ES333,
{"AMS";"RussOutdoor";"HD Outdoor";"Ingroup";"IQ";"Ledproduction";"LisChannel";"Logic";"Media-PPL";"NovikovTV | НовиковТВ";"SMA";"SOK";"КрокусТВ | CrocusTV | IndoorTV";"Сити";"ТЯК Москва"},
0)),"")</f>
        <v/>
      </c>
      <c r="EU333" s="60" t="n"/>
      <c r="EV333" s="60" t="n"/>
      <c r="EX333" s="110">
        <f t="array" ref="EX333">
($AR333/30
+N("ТРАФИК ПЛОЩАДКИ"))*
(IFERROR(
_xlfn.LET(
_xlpm.GPR,
HLOOKUP($L333,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(MATCH($T333,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IF($Q333="цифровой",_xlpm.GPR/$AG333,_xlpm.GPR/60)),
0)
+N("DWELL TIME"))*
(IF($AB333=0,0,IF($AB333=1,0.3,IF($AB333=2,0.5,IF($AB333&gt;2,1))))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_xlfn.IFS($AC333="да",1.2,$AC333="нет",1)*
_xlfn.IFS($AD333="да",1.2,$AD333="нет",1)*
IF(R333="статический",1,1.2)*
$X333*
INDEX(
{1.2;1;1.2;1.2;1;1.2;1.2;1.2;1.2;1.2;1.2;1;1.2;1.2;1.2;1.2;1;1;1.2;1.2;1.2;1;1;1;1;1.2;1.2;1.2;1.2;1;1;1;1;1.2;1.2;1.2;1.2;1.2;1.2;1.2;1.2;1;1;1.2;1;1;1;1;1.5;1;1;1.5;1.5;1.2},
MATCH($Q333,_xlpm.MI,0)))&gt;{0.02;0.04;0.06;0.1;0.2;0.4;0.6;0.8;1;2;4;6})),
{0;1;2;3;4;5;6;7;8;9;10;11;12},
0)))
+N("КОЭФФИЦИЕНТ КОНТАКТА"))))*
(_xlfn.IFS($X333&lt;0.1,$X333/1000,$X333&gt;25,5.2,AND($X333&gt;=0.1,$X333&lt;=25),(($X333*2+0.1)/10)*($X333/10)))*
IFERROR((_xlfn.LET(
_xlpm.MA,
{0;0.8;0.85;0.9;0.95;1},
_xlpm.MAA,
{0;1;2;3;4;5},
INDEX(_xlpm.MA,MATCH(SUMPRODUCT(--((IF(ROUND(_xlpm.MAA,1)&gt;5,5,ROUND($AB333,1)))&gt;{0;1;2;3;4;5})),_xlpm.MAA,0)))
+N("КОЭФФИЦИЕНТ КОЛ-ВО КОНСТРУКЦИЙ")),1)*
$AB333,0))*
(IF($Q333="цифровой",$AG333/15*$AI333,1)
+N("ДЛЯ ЦИФРЫ"))</f>
        <v/>
      </c>
      <c r="EY333" s="110">
        <f>IFERROR(EX333*AY333,0)</f>
        <v/>
      </c>
      <c r="EZ333" s="131">
        <f>IFERROR(DP333/EY333*1000,0)</f>
        <v/>
      </c>
      <c r="FA333" s="112">
        <f>IFERROR(FC333/FB333,0)</f>
        <v/>
      </c>
      <c r="FB333" s="112">
        <f>IFERROR((FC333/(EY333/FF333*#REF!))*0.825,0)</f>
        <v/>
      </c>
      <c r="FC333" s="112">
        <f>IFERROR(((EX333*30/AR333)*100)/30,0)</f>
        <v/>
      </c>
      <c r="FD333" s="112">
        <f>IFERROR(EY333/G333*100%,0)</f>
        <v/>
      </c>
      <c r="FE333" s="112">
        <f>IFERROR(FD333/FC333*100%,0)</f>
        <v/>
      </c>
      <c r="FF333" s="110">
        <f>IFERROR(AR333/30*AY333,0)</f>
        <v/>
      </c>
    </row>
    <row r="334" ht="13" customHeight="1">
      <c r="A334" s="59" t="n"/>
      <c r="B334" s="60" t="n"/>
      <c r="C334" s="60" t="n"/>
      <c r="D334" s="60">
        <f t="array" ref="D334">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MATCH($E334,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34" s="60">
        <f t="array" ref="E334">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MATCH($F334,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34" s="60" t="inlineStr"/>
      <c r="G334" s="60" t="n"/>
      <c r="H334" s="60">
        <f t="array" ref="H334">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MATCH($I334,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34" s="60" t="n"/>
      <c r="J334" s="60" t="n"/>
      <c r="K334" s="60" t="n"/>
      <c r="L334" s="60" t="n"/>
      <c r="M334" s="60" t="n"/>
      <c r="N334" s="60" t="n"/>
      <c r="O334" s="60" t="n"/>
      <c r="P334" s="60">
        <f t="array" ref="P334">
_xlfn.IFS(
ISNUMBER(MATCH($Q334,{"шелфбаннер","разделитель","монетница","чековая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ISNUMBER(MATCH($Q334,{"LED/LCD","видеокулер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ISNUMBER(MATCH($Q334,{"автомобиль","машина","выставочное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ISNUMBER(MATCH($Q334,{"билборд","лифтовая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ISNUMBER(MATCH($Q334,{"навигация","подвесной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ISNUMBER(MATCH($Q334,{"движущаяся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ISNUMBER(MATCH($Q334,{"каталог","журнал"},)),
"Пресса",
$Q334="","")</f>
        <v/>
      </c>
      <c r="Q334" s="60" t="n"/>
      <c r="R334" s="60">
        <f t="array" ref="R334">
IFERROR(
_xlfn.IFS(
OR(ISNUMBER(MATCH($Q334,{"экспозиция","макет","стенд","автостенд","авто стенд","выставочное пространство","выставочные стенды","модульные выставочные стенды","3Д конструкция","3D конструкция"},)),P334="Экспонирование"),
"нестандартный",
ISNUMBER(MATCH($Q334,{"скроллер","призматрон"},)),
"динамический",
$P334="Видео",
"цифровой",
OR($P334="Пресса",$P334="Щит",$P334="POSm",$P334="Подвес",$P334="Брендирование/оклейка"),
"статический"),"")</f>
        <v/>
      </c>
      <c r="S334" s="59" t="n"/>
      <c r="T334" s="60" t="n"/>
      <c r="U334" s="60" t="n"/>
      <c r="V334" s="60">
        <f>
IF(P334="Видео",
"цифровой постер/ролик",
IF(ISNUMBER(MATCH(Q334,{"короб световой","короб световой | лайтбокс","короб световой | кристалайт","лайтбокс","лайт бокс","кристалайт","LB","lightbox"},)),
"бэклит",
IF(P334="Брендирование/оклейка",
"перфарированная пленка/самоклейка",
IF(P334="Экспонирование",
"под запрос",
IF(P334="Подвес",
"баннер/ткань",
"")))))</f>
        <v/>
      </c>
      <c r="W334" s="59" t="n"/>
      <c r="X334" s="59" t="n"/>
      <c r="Y334" s="59" t="n"/>
      <c r="Z334" s="61" t="n"/>
      <c r="AA334" s="61" t="n"/>
      <c r="AB334" s="61">
        <f>IF(BL334&gt;0,Z334,0)</f>
        <v/>
      </c>
      <c r="AC334" s="59" t="n"/>
      <c r="AD334" s="59" t="n"/>
      <c r="AE334" s="59" t="n"/>
      <c r="AF334" s="59" t="n"/>
      <c r="AG334" s="59" t="n"/>
      <c r="AH334" s="59" t="n"/>
      <c r="AI334" s="59" t="n"/>
      <c r="AJ334" s="59" t="n"/>
      <c r="AK334" s="59" t="n"/>
      <c r="AL334" s="62">
        <f>IFERROR(IF(OR(R334="статический",R334="динамический",R334="нестандартный",R334="",R334=""),"-",IF(AND(AH334="-",AI334="-"),"-",AK334*3600/AH334*AI334)),"-")</f>
        <v/>
      </c>
      <c r="AM334" s="62">
        <f>IFERROR(IF(OR(R334="статический",R334="динамический",R334="",R334="", R334="BTL",R334="нестандартный"),"-",AG334*AI334*AL334/60),"-")</f>
        <v/>
      </c>
      <c r="AN334" s="63">
        <f>IFERROR(IF(AH334="","-",AG334*AI334/AH334),"-")</f>
        <v/>
      </c>
      <c r="AO334" s="59">
        <f>IFERROR(IF(OR($R334="статический",$R334="динамический",$R334="",$R334="",$R334="BTL",$R334="нестандартный"),"-",$AL334*$AY334),"-")</f>
        <v/>
      </c>
      <c r="AP334" s="62">
        <f>IFERROR(IF(OR($R334="статический",$R334="динамический",$R334="",$R334="",$R334="BTL",$R334="нестандартный"),"-",$AM334*AY334),"-")</f>
        <v/>
      </c>
      <c r="AQ334" s="64" t="n"/>
      <c r="AR334" s="61" t="n"/>
      <c r="AS334" s="61" t="n"/>
      <c r="AT334" s="61" t="n"/>
      <c r="AU334" s="65" t="n"/>
      <c r="AV334" s="124">
        <f>IFERROR(DR334/AT334*1000,"n/a")</f>
        <v/>
      </c>
      <c r="AW334" s="67" t="n"/>
      <c r="AX334" s="67" t="n"/>
      <c r="AY334" s="43">
        <f>IFERROR(IF(OR($AW334="",$AX334=""),"",_xlfn.DAYS($AX334+1,$AW334)),"")</f>
        <v/>
      </c>
      <c r="AZ334" s="68">
        <f t="array" ref="AZ334">
_xlfn.LET(_xlpm.COEFF,
IF($AW334+$AX334=0,0,IF(MAX(MIN($AX334,EOMONTH(AZ$15,0))-MAX($AW334,AZ$15)+1,)&gt;0,1,0)),
_xlfn.IFS(
$ES334="LisChannel",
_xlpm.COEFF*
INDEX({1;1;1.2;1.2;1;1;1;1;1.2;1.2;1.2;1.2},
MATCH(MONTH(AZ$15),
{1,2,3,4,5,6,7,8,9,10,11,12})),
CONCATENATE($ES334," ",$L334)="RussOutdoor метро",
_xlpm.COEFF*
INDEX({0.8;0.9;1.1;1.1;1;1;1;1;1.1;1.1;1.1;1.1},
MATCH(MONTH(AZ$15),
{1,2,3,4,5,6,7,8,9,10,11,12})),
$ES334&lt;&gt;"LisChannel",
_xlpm.COEFF,
$ES334&lt;&gt;"RussOutdoor",
_xlpm.COEFF))</f>
        <v/>
      </c>
      <c r="BA334" s="68">
        <f t="array" ref="BA334">
_xlfn.LET(_xlpm.COEFF,
IF($AW334+$AX334=0,0,IF(MAX(MIN($AX334,EOMONTH(BA$15,0))-MAX($AW334,BA$15)+1,)&gt;0,1,0)),
_xlfn.IFS(
$ES334="LisChannel",
_xlpm.COEFF*
INDEX({1;1;1.2;1.2;1;1;1;1;1.2;1.2;1.2;1.2},
MATCH(MONTH(BA$15),
{1,2,3,4,5,6,7,8,9,10,11,12})),
CONCATENATE($ES334," ",$L334)="RussOutdoor метро",
_xlpm.COEFF*
INDEX({0.8;0.9;1.1;1.1;1;1;1;1;1.1;1.1;1.1;1.1},
MATCH(MONTH(BA$15),
{1,2,3,4,5,6,7,8,9,10,11,12})),
$ES334&lt;&gt;"LisChannel",
_xlpm.COEFF,
$ES334&lt;&gt;"RussOutdoor",
_xlpm.COEFF))</f>
        <v/>
      </c>
      <c r="BB334" s="68">
        <f t="array" ref="BB334">
_xlfn.LET(_xlpm.COEFF,
IF($AW334+$AX334=0,0,IF(MAX(MIN($AX334,EOMONTH(BB$15,0))-MAX($AW334,BB$15)+1,)&gt;0,1,0)),
_xlfn.IFS(
$ES334="LisChannel",
_xlpm.COEFF*
INDEX({1;1;1.2;1.2;1;1;1;1;1.2;1.2;1.2;1.2},
MATCH(MONTH(BB$15),
{1,2,3,4,5,6,7,8,9,10,11,12})),
CONCATENATE($ES334," ",$L334)="RussOutdoor метро",
_xlpm.COEFF*
INDEX({0.8;0.9;1.1;1.1;1;1;1;1;1.1;1.1;1.1;1.1},
MATCH(MONTH(BB$15),
{1,2,3,4,5,6,7,8,9,10,11,12})),
$ES334&lt;&gt;"LisChannel",
_xlpm.COEFF,
$ES334&lt;&gt;"RussOutdoor",
_xlpm.COEFF))</f>
        <v/>
      </c>
      <c r="BC334" s="68">
        <f t="array" ref="BC334">
_xlfn.LET(_xlpm.COEFF,
IF($AW334+$AX334=0,0,IF(MAX(MIN($AX334,EOMONTH(BC$15,0))-MAX($AW334,BC$15)+1,)&gt;0,1,0)),
_xlfn.IFS(
$ES334="LisChannel",
_xlpm.COEFF*
INDEX({1;1;1.2;1.2;1;1;1;1;1.2;1.2;1.2;1.2},
MATCH(MONTH(BC$15),
{1,2,3,4,5,6,7,8,9,10,11,12})),
CONCATENATE($ES334," ",$L334)="RussOutdoor метро",
_xlpm.COEFF*
INDEX({0.8;0.9;1.1;1.1;1;1;1;1;1.1;1.1;1.1;1.1},
MATCH(MONTH(BC$15),
{1,2,3,4,5,6,7,8,9,10,11,12})),
$ES334&lt;&gt;"LisChannel",
_xlpm.COEFF,
$ES334&lt;&gt;"RussOutdoor",
_xlpm.COEFF))</f>
        <v/>
      </c>
      <c r="BD334" s="68">
        <f t="array" ref="BD334">
_xlfn.LET(_xlpm.COEFF,
IF($AW334+$AX334=0,0,IF(MAX(MIN($AX334,EOMONTH(BD$15,0))-MAX($AW334,BD$15)+1,)&gt;0,1,0)),
_xlfn.IFS(
$ES334="LisChannel",
_xlpm.COEFF*
INDEX({1;1;1.2;1.2;1;1;1;1;1.2;1.2;1.2;1.2},
MATCH(MONTH(BD$15),
{1,2,3,4,5,6,7,8,9,10,11,12})),
CONCATENATE($ES334," ",$L334)="RussOutdoor метро",
_xlpm.COEFF*
INDEX({0.8;0.9;1.1;1.1;1;1;1;1;1.1;1.1;1.1;1.1},
MATCH(MONTH(BD$15),
{1,2,3,4,5,6,7,8,9,10,11,12})),
$ES334&lt;&gt;"LisChannel",
_xlpm.COEFF,
$ES334&lt;&gt;"RussOutdoor",
_xlpm.COEFF))</f>
        <v/>
      </c>
      <c r="BE334" s="68">
        <f t="array" ref="BE334">
_xlfn.LET(_xlpm.COEFF,
IF($AW334+$AX334=0,0,IF(MAX(MIN($AX334,EOMONTH(BE$15,0))-MAX($AW334,BE$15)+1,)&gt;0,1,0)),
_xlfn.IFS(
$ES334="LisChannel",
_xlpm.COEFF*
INDEX({1;1;1.2;1.2;1;1;1;1;1.2;1.2;1.2;1.2},
MATCH(MONTH(BE$15),
{1,2,3,4,5,6,7,8,9,10,11,12})),
CONCATENATE($ES334," ",$L334)="RussOutdoor метро",
_xlpm.COEFF*
INDEX({0.8;0.9;1.1;1.1;1;1;1;1;1.1;1.1;1.1;1.1},
MATCH(MONTH(BE$15),
{1,2,3,4,5,6,7,8,9,10,11,12})),
$ES334&lt;&gt;"LisChannel",
_xlpm.COEFF,
$ES334&lt;&gt;"RussOutdoor",
_xlpm.COEFF))</f>
        <v/>
      </c>
      <c r="BF334" s="68">
        <f t="array" ref="BF334">
_xlfn.LET(_xlpm.COEFF,
IF($AW334+$AX334=0,0,IF(MAX(MIN($AX334,EOMONTH(BF$15,0))-MAX($AW334,BF$15)+1,)&gt;0,1,0)),
_xlfn.IFS(
$ES334="LisChannel",
_xlpm.COEFF*
INDEX({1;1;1.2;1.2;1;1;1;1;1.2;1.2;1.2;1.2},
MATCH(MONTH(BF$15),
{1,2,3,4,5,6,7,8,9,10,11,12})),
CONCATENATE($ES334," ",$L334)="RussOutdoor метро",
_xlpm.COEFF*
INDEX({0.8;0.9;1.1;1.1;1;1;1;1;1.1;1.1;1.1;1.1},
MATCH(MONTH(BF$15),
{1,2,3,4,5,6,7,8,9,10,11,12})),
$ES334&lt;&gt;"LisChannel",
_xlpm.COEFF,
$ES334&lt;&gt;"RussOutdoor",
_xlpm.COEFF))</f>
        <v/>
      </c>
      <c r="BG334" s="68">
        <f t="array" ref="BG334">
_xlfn.LET(_xlpm.COEFF,
IF($AW334+$AX334=0,0,IF(MAX(MIN($AX334,EOMONTH(BG$15,0))-MAX($AW334,BG$15)+1,)&gt;0,1,0)),
_xlfn.IFS(
$ES334="LisChannel",
_xlpm.COEFF*
INDEX({1;1;1.2;1.2;1;1;1;1;1.2;1.2;1.2;1.2},
MATCH(MONTH(BG$15),
{1,2,3,4,5,6,7,8,9,10,11,12})),
CONCATENATE($ES334," ",$L334)="RussOutdoor метро",
_xlpm.COEFF*
INDEX({0.8;0.9;1.1;1.1;1;1;1;1;1.1;1.1;1.1;1.1},
MATCH(MONTH(BG$15),
{1,2,3,4,5,6,7,8,9,10,11,12})),
$ES334&lt;&gt;"LisChannel",
_xlpm.COEFF,
$ES334&lt;&gt;"RussOutdoor",
_xlpm.COEFF))</f>
        <v/>
      </c>
      <c r="BH334" s="68">
        <f t="array" ref="BH334">
_xlfn.LET(_xlpm.COEFF,
IF($AW334+$AX334=0,0,IF(MAX(MIN($AX334,EOMONTH(BH$15,0))-MAX($AW334,BH$15)+1,)&gt;0,1,0)),
_xlfn.IFS(
$ES334="LisChannel",
_xlpm.COEFF*
INDEX({1;1;1.2;1.2;1;1;1;1;1.2;1.2;1.2;1.2},
MATCH(MONTH(BH$15),
{1,2,3,4,5,6,7,8,9,10,11,12})),
CONCATENATE($ES334," ",$L334)="RussOutdoor метро",
_xlpm.COEFF*
INDEX({0.8;0.9;1.1;1.1;1;1;1;1;1.1;1.1;1.1;1.1},
MATCH(MONTH(BH$15),
{1,2,3,4,5,6,7,8,9,10,11,12})),
$ES334&lt;&gt;"LisChannel",
_xlpm.COEFF,
$ES334&lt;&gt;"RussOutdoor",
_xlpm.COEFF))</f>
        <v/>
      </c>
      <c r="BI334" s="68">
        <f t="array" ref="BI334">
_xlfn.LET(_xlpm.COEFF,
IF($AW334+$AX334=0,0,IF(MAX(MIN($AX334,EOMONTH(BI$15,0))-MAX($AW334,BI$15)+1,)&gt;0,1,0)),
_xlfn.IFS(
$ES334="LisChannel",
_xlpm.COEFF*
INDEX({1;1;1.2;1.2;1;1;1;1;1.2;1.2;1.2;1.2},
MATCH(MONTH(BI$15),
{1,2,3,4,5,6,7,8,9,10,11,12})),
CONCATENATE($ES334," ",$L334)="RussOutdoor метро",
_xlpm.COEFF*
INDEX({0.8;0.9;1.1;1.1;1;1;1;1;1.1;1.1;1.1;1.1},
MATCH(MONTH(BI$15),
{1,2,3,4,5,6,7,8,9,10,11,12})),
$ES334&lt;&gt;"LisChannel",
_xlpm.COEFF,
$ES334&lt;&gt;"RussOutdoor",
_xlpm.COEFF))</f>
        <v/>
      </c>
      <c r="BJ334" s="68">
        <f t="array" ref="BJ334">
_xlfn.LET(_xlpm.COEFF,
IF($AW334+$AX334=0,0,IF(MAX(MIN($AX334,EOMONTH(BJ$15,0))-MAX($AW334,BJ$15)+1,)&gt;0,1,0)),
_xlfn.IFS(
$ES334="LisChannel",
_xlpm.COEFF*
INDEX({1;1;1.2;1.2;1;1;1;1;1.2;1.2;1.2;1.2},
MATCH(MONTH(BJ$15),
{1,2,3,4,5,6,7,8,9,10,11,12})),
CONCATENATE($ES334," ",$L334)="RussOutdoor метро",
_xlpm.COEFF*
INDEX({0.8;0.9;1.1;1.1;1;1;1;1;1.1;1.1;1.1;1.1},
MATCH(MONTH(BJ$15),
{1,2,3,4,5,6,7,8,9,10,11,12})),
$ES334&lt;&gt;"LisChannel",
_xlpm.COEFF,
$ES334&lt;&gt;"RussOutdoor",
_xlpm.COEFF))</f>
        <v/>
      </c>
      <c r="BK334" s="68">
        <f t="array" ref="BK334">
_xlfn.LET(_xlpm.COEFF,
IF($AW334+$AX334=0,0,IF(MAX(MIN($AX334,EOMONTH(BK$15,0))-MAX($AW334,BK$15)+1,)&gt;0,1,0)),
_xlfn.IFS(
$ES334="LisChannel",
_xlpm.COEFF*
INDEX({1;1;1.2;1.2;1;1;1;1;1.2;1.2;1.2;1.2},
MATCH(MONTH(BK$15),
{1,2,3,4,5,6,7,8,9,10,11,12})),
CONCATENATE($ES334," ",$L334)="RussOutdoor метро",
_xlpm.COEFF*
INDEX({0.8;0.9;1.1;1.1;1;1;1;1;1.1;1.1;1.1;1.1},
MATCH(MONTH(BK$15),
{1,2,3,4,5,6,7,8,9,10,11,12})),
$ES334&lt;&gt;"LisChannel",
_xlpm.COEFF,
$ES334&lt;&gt;"RussOutdoor",
_xlpm.COEFF))</f>
        <v/>
      </c>
      <c r="BL334" s="62">
        <f>COUNTIFS($AZ334:$BK334,"&gt;0")</f>
        <v/>
      </c>
      <c r="BM334" s="65" t="n"/>
      <c r="BN334" s="125">
        <f>$DJ334</f>
        <v/>
      </c>
      <c r="BO334" s="63">
        <f>$DQ334</f>
        <v/>
      </c>
      <c r="BP334" s="125">
        <f>
IFERROR(
IF($BL334=0,0,
$BN334*(1-$BO334)),
0)</f>
        <v/>
      </c>
      <c r="BQ334" s="125">
        <f t="array" ref="BQ334">
IFERROR(
_xlfn.IFS(
$DH334="день_1",
$BP334*$BL334/($AX334-$AW334+1)*AZ334*(DAY(EOMONTH(AZ$15,0))),
$DH334="день_2",
$BP334/30*MAX(MIN($AX334,EOMONTH(AZ$15,0))-MAX($AW334,AZ$15)+1,),
$DH334="раб.день",
$BP334/30*(IFERROR(
_xlfn.LET(_xlpm.VD,
CHOOSE(
{1;2;3;4;5;6;7;8;9;10;11;12;13;14;15;16;17;18},
45658,45659,45660,45661,45662,45663,45664,45665,45711,45724,45778,45779,45785,45786,45820,45821,45965,46022),
_xlfn.LET(_xlpm.DD,
MAX(MIN($AX334,EOMONTH(AZ$15,0))-MAX($AW334,AZ$15),),
_xlfn.IFS(
AND(MONTH($AW334)=MONTH(AZ$15),MONTH($AX334)&lt;&gt;MONTH(AZ$15)),
NETWORKDAYS.INTL($AW334,$AW334+_xlpm.DD,1,_xlpm.VD),
AND(MONTH($AW334)&lt;&gt;MONTH(AZ$15),MONTH($AX334)=MONTH(AZ$15)),
NETWORKDAYS.INTL(($AX334)-_xlpm.DD,$AX334,1,_xlpm.VD),
AND(MONTH($AW334)&lt;MONTH(AZ$15),MONTH($AX334)&gt;MONTH(AZ$15)),
NETWORKDAYS.INTL((EOMONTH(AZ$15-1,1))-_xlpm.DD,EOMONTH(AZ$15-1,1),1,_xlpm.VD),
AND(MONTH($AW334)=MONTH(AZ$15),MONTH($AX334)=MONTH(AZ$15)),
NETWORKDAYS.INTL($AW334,$AX334,1,_xlpm.VD)))),0)),
$DH334="месяц",
$BP334*AZ334,
$DH334="неделя",
$BP334*AZ334/7*(ROUNDUP((DAY(EOMONTH(AZ$15,0)))/4,0))),
0)</f>
        <v/>
      </c>
      <c r="BR334" s="125">
        <f t="array" ref="BR334">
IFERROR(
_xlfn.IFS(
$DH334="день_1",
$BP334*$BL334/($AX334-$AW334+1)*BA334*(DAY(EOMONTH(BA$15,0))),
$DH334="день_2",
$BP334/30*MAX(MIN($AX334,EOMONTH(BA$15,0))-MAX($AW334,BA$15)+1,),
$DH334="раб.день",
$BP334/30*(IFERROR(
_xlfn.LET(_xlpm.VD,
CHOOSE(
{1;2;3;4;5;6;7;8;9;10;11;12;13;14;15;16;17;18},
45658,45659,45660,45661,45662,45663,45664,45665,45711,45724,45778,45779,45785,45786,45820,45821,45965,46022),
_xlfn.LET(_xlpm.DD,
MAX(MIN($AX334,EOMONTH(BA$15,0))-MAX($AW334,BA$15),),
_xlfn.IFS(
AND(MONTH($AW334)=MONTH(BA$15),MONTH($AX334)&lt;&gt;MONTH(BA$15)),
NETWORKDAYS.INTL($AW334,$AW334+_xlpm.DD,1,_xlpm.VD),
AND(MONTH($AW334)&lt;&gt;MONTH(BA$15),MONTH($AX334)=MONTH(BA$15)),
NETWORKDAYS.INTL(($AX334)-_xlpm.DD,$AX334,1,_xlpm.VD),
AND(MONTH($AW334)&lt;MONTH(BA$15),MONTH($AX334)&gt;MONTH(BA$15)),
NETWORKDAYS.INTL((EOMONTH(BA$15-1,1))-_xlpm.DD,EOMONTH(BA$15-1,1),1,_xlpm.VD),
AND(MONTH($AW334)=MONTH(BA$15),MONTH($AX334)=MONTH(BA$15)),
NETWORKDAYS.INTL($AW334,$AX334,1,_xlpm.VD)))),0)),
$DH334="месяц",
$BP334*BA334,
$DH334="неделя",
$BP334*BA334/7*(ROUNDUP((DAY(EOMONTH(BA$15,0)))/4,0))),
0)</f>
        <v/>
      </c>
      <c r="BS334" s="125">
        <f t="array" ref="BS334">
IFERROR(
_xlfn.IFS(
$DH334="день_1",
$BP334*$BL334/($AX334-$AW334+1)*BB334*(DAY(EOMONTH(BB$15,0))),
$DH334="день_2",
$BP334/30*MAX(MIN($AX334,EOMONTH(BB$15,0))-MAX($AW334,BB$15)+1,),
$DH334="раб.день",
$BP334/30*(IFERROR(
_xlfn.LET(_xlpm.VD,
CHOOSE(
{1;2;3;4;5;6;7;8;9;10;11;12;13;14;15;16;17;18},
45658,45659,45660,45661,45662,45663,45664,45665,45711,45724,45778,45779,45785,45786,45820,45821,45965,46022),
_xlfn.LET(_xlpm.DD,
MAX(MIN($AX334,EOMONTH(BB$15,0))-MAX($AW334,BB$15),),
_xlfn.IFS(
AND(MONTH($AW334)=MONTH(BB$15),MONTH($AX334)&lt;&gt;MONTH(BB$15)),
NETWORKDAYS.INTL($AW334,$AW334+_xlpm.DD,1,_xlpm.VD),
AND(MONTH($AW334)&lt;&gt;MONTH(BB$15),MONTH($AX334)=MONTH(BB$15)),
NETWORKDAYS.INTL(($AX334)-_xlpm.DD,$AX334,1,_xlpm.VD),
AND(MONTH($AW334)&lt;MONTH(BB$15),MONTH($AX334)&gt;MONTH(BB$15)),
NETWORKDAYS.INTL((EOMONTH(BB$15-1,1))-_xlpm.DD,EOMONTH(BB$15-1,1),1,_xlpm.VD),
AND(MONTH($AW334)=MONTH(BB$15),MONTH($AX334)=MONTH(BB$15)),
NETWORKDAYS.INTL($AW334,$AX334,1,_xlpm.VD)))),0)),
$DH334="месяц",
$BP334*BB334,
$DH334="неделя",
$BP334*BB334/7*(ROUNDUP((DAY(EOMONTH(BB$15,0)))/4,0))),
0)</f>
        <v/>
      </c>
      <c r="BT334" s="125">
        <f t="array" ref="BT334">
IFERROR(
_xlfn.IFS(
$DH334="день_1",
$BP334*$BL334/($AX334-$AW334+1)*BC334*(DAY(EOMONTH(BC$15,0))),
$DH334="день_2",
$BP334/30*MAX(MIN($AX334,EOMONTH(BC$15,0))-MAX($AW334,BC$15)+1,),
$DH334="раб.день",
$BP334/30*(IFERROR(
_xlfn.LET(_xlpm.VD,
CHOOSE(
{1;2;3;4;5;6;7;8;9;10;11;12;13;14;15;16;17;18},
45658,45659,45660,45661,45662,45663,45664,45665,45711,45724,45778,45779,45785,45786,45820,45821,45965,46022),
_xlfn.LET(_xlpm.DD,
MAX(MIN($AX334,EOMONTH(BC$15,0))-MAX($AW334,BC$15),),
_xlfn.IFS(
AND(MONTH($AW334)=MONTH(BC$15),MONTH($AX334)&lt;&gt;MONTH(BC$15)),
NETWORKDAYS.INTL($AW334,$AW334+_xlpm.DD,1,_xlpm.VD),
AND(MONTH($AW334)&lt;&gt;MONTH(BC$15),MONTH($AX334)=MONTH(BC$15)),
NETWORKDAYS.INTL(($AX334)-_xlpm.DD,$AX334,1,_xlpm.VD),
AND(MONTH($AW334)&lt;MONTH(BC$15),MONTH($AX334)&gt;MONTH(BC$15)),
NETWORKDAYS.INTL((EOMONTH(BC$15-1,1))-_xlpm.DD,EOMONTH(BC$15-1,1),1,_xlpm.VD),
AND(MONTH($AW334)=MONTH(BC$15),MONTH($AX334)=MONTH(BC$15)),
NETWORKDAYS.INTL($AW334,$AX334,1,_xlpm.VD)))),0)),
$DH334="месяц",
$BP334*BC334,
$DH334="неделя",
$BP334*BC334/7*(ROUNDUP((DAY(EOMONTH(BC$15,0)))/4,0))),
0)</f>
        <v/>
      </c>
      <c r="BU334" s="125">
        <f t="array" ref="BU334">
IFERROR(
_xlfn.IFS(
$DH334="день_1",
$BP334*$BL334/($AX334-$AW334+1)*BD334*(DAY(EOMONTH(BD$15,0))),
$DH334="день_2",
$BP334/30*MAX(MIN($AX334,EOMONTH(BD$15,0))-MAX($AW334,BD$15)+1,),
$DH334="раб.день",
$BP334/30*(IFERROR(
_xlfn.LET(_xlpm.VD,
CHOOSE(
{1;2;3;4;5;6;7;8;9;10;11;12;13;14;15;16;17;18},
45658,45659,45660,45661,45662,45663,45664,45665,45711,45724,45778,45779,45785,45786,45820,45821,45965,46022),
_xlfn.LET(_xlpm.DD,
MAX(MIN($AX334,EOMONTH(BD$15,0))-MAX($AW334,BD$15),),
_xlfn.IFS(
AND(MONTH($AW334)=MONTH(BD$15),MONTH($AX334)&lt;&gt;MONTH(BD$15)),
NETWORKDAYS.INTL($AW334,$AW334+_xlpm.DD,1,_xlpm.VD),
AND(MONTH($AW334)&lt;&gt;MONTH(BD$15),MONTH($AX334)=MONTH(BD$15)),
NETWORKDAYS.INTL(($AX334)-_xlpm.DD,$AX334,1,_xlpm.VD),
AND(MONTH($AW334)&lt;MONTH(BD$15),MONTH($AX334)&gt;MONTH(BD$15)),
NETWORKDAYS.INTL((EOMONTH(BD$15-1,1))-_xlpm.DD,EOMONTH(BD$15-1,1),1,_xlpm.VD),
AND(MONTH($AW334)=MONTH(BD$15),MONTH($AX334)=MONTH(BD$15)),
NETWORKDAYS.INTL($AW334,$AX334,1,_xlpm.VD)))),0)),
$DH334="месяц",
$BP334*BD334,
$DH334="неделя",
$BP334*BD334/7*(ROUNDUP((DAY(EOMONTH(BD$15,0)))/4,0))),
0)</f>
        <v/>
      </c>
      <c r="BV334" s="125">
        <f t="array" ref="BV334">
IFERROR(
_xlfn.IFS(
$DH334="день_1",
$BP334*$BL334/($AX334-$AW334+1)*BE334*(DAY(EOMONTH(BE$15,0))),
$DH334="день_2",
$BP334/30*MAX(MIN($AX334,EOMONTH(BE$15,0))-MAX($AW334,BE$15)+1,),
$DH334="раб.день",
$BP334/30*(IFERROR(
_xlfn.LET(_xlpm.VD,
CHOOSE(
{1;2;3;4;5;6;7;8;9;10;11;12;13;14;15;16;17;18},
45658,45659,45660,45661,45662,45663,45664,45665,45711,45724,45778,45779,45785,45786,45820,45821,45965,46022),
_xlfn.LET(_xlpm.DD,
MAX(MIN($AX334,EOMONTH(BE$15,0))-MAX($AW334,BE$15),),
_xlfn.IFS(
AND(MONTH($AW334)=MONTH(BE$15),MONTH($AX334)&lt;&gt;MONTH(BE$15)),
NETWORKDAYS.INTL($AW334,$AW334+_xlpm.DD,1,_xlpm.VD),
AND(MONTH($AW334)&lt;&gt;MONTH(BE$15),MONTH($AX334)=MONTH(BE$15)),
NETWORKDAYS.INTL(($AX334)-_xlpm.DD,$AX334,1,_xlpm.VD),
AND(MONTH($AW334)&lt;MONTH(BE$15),MONTH($AX334)&gt;MONTH(BE$15)),
NETWORKDAYS.INTL((EOMONTH(BE$15-1,1))-_xlpm.DD,EOMONTH(BE$15-1,1),1,_xlpm.VD),
AND(MONTH($AW334)=MONTH(BE$15),MONTH($AX334)=MONTH(BE$15)),
NETWORKDAYS.INTL($AW334,$AX334,1,_xlpm.VD)))),0)),
$DH334="месяц",
$BP334*BE334,
$DH334="неделя",
$BP334*BE334/7*(ROUNDUP((DAY(EOMONTH(BE$15,0)))/4,0))),
0)</f>
        <v/>
      </c>
      <c r="BW334" s="125">
        <f t="array" ref="BW334">
IFERROR(
_xlfn.IFS(
$DH334="день_1",
$BP334*$BL334/($AX334-$AW334+1)*BF334*(DAY(EOMONTH(BF$15,0))),
$DH334="день_2",
$BP334/30*MAX(MIN($AX334,EOMONTH(BF$15,0))-MAX($AW334,BF$15)+1,),
$DH334="раб.день",
$BP334/30*(IFERROR(
_xlfn.LET(_xlpm.VD,
CHOOSE(
{1;2;3;4;5;6;7;8;9;10;11;12;13;14;15;16;17;18},
45658,45659,45660,45661,45662,45663,45664,45665,45711,45724,45778,45779,45785,45786,45820,45821,45965,46022),
_xlfn.LET(_xlpm.DD,
MAX(MIN($AX334,EOMONTH(BF$15,0))-MAX($AW334,BF$15),),
_xlfn.IFS(
AND(MONTH($AW334)=MONTH(BF$15),MONTH($AX334)&lt;&gt;MONTH(BF$15)),
NETWORKDAYS.INTL($AW334,$AW334+_xlpm.DD,1,_xlpm.VD),
AND(MONTH($AW334)&lt;&gt;MONTH(BF$15),MONTH($AX334)=MONTH(BF$15)),
NETWORKDAYS.INTL(($AX334)-_xlpm.DD,$AX334,1,_xlpm.VD),
AND(MONTH($AW334)&lt;MONTH(BF$15),MONTH($AX334)&gt;MONTH(BF$15)),
NETWORKDAYS.INTL((EOMONTH(BF$15-1,1))-_xlpm.DD,EOMONTH(BF$15-1,1),1,_xlpm.VD),
AND(MONTH($AW334)=MONTH(BF$15),MONTH($AX334)=MONTH(BF$15)),
NETWORKDAYS.INTL($AW334,$AX334,1,_xlpm.VD)))),0)),
$DH334="месяц",
$BP334*BF334,
$DH334="неделя",
$BP334*BF334/7*(ROUNDUP((DAY(EOMONTH(BF$15,0)))/4,0))),
0)</f>
        <v/>
      </c>
      <c r="BX334" s="125">
        <f t="array" ref="BX334">
IFERROR(
_xlfn.IFS(
$DH334="день_1",
$BP334*$BL334/($AX334-$AW334+1)*BG334*(DAY(EOMONTH(BG$15,0))),
$DH334="день_2",
$BP334/30*MAX(MIN($AX334,EOMONTH(BG$15,0))-MAX($AW334,BG$15)+1,),
$DH334="раб.день",
$BP334/30*(IFERROR(
_xlfn.LET(_xlpm.VD,
CHOOSE(
{1;2;3;4;5;6;7;8;9;10;11;12;13;14;15;16;17;18},
45658,45659,45660,45661,45662,45663,45664,45665,45711,45724,45778,45779,45785,45786,45820,45821,45965,46022),
_xlfn.LET(_xlpm.DD,
MAX(MIN($AX334,EOMONTH(BG$15,0))-MAX($AW334,BG$15),),
_xlfn.IFS(
AND(MONTH($AW334)=MONTH(BG$15),MONTH($AX334)&lt;&gt;MONTH(BG$15)),
NETWORKDAYS.INTL($AW334,$AW334+_xlpm.DD,1,_xlpm.VD),
AND(MONTH($AW334)&lt;&gt;MONTH(BG$15),MONTH($AX334)=MONTH(BG$15)),
NETWORKDAYS.INTL(($AX334)-_xlpm.DD,$AX334,1,_xlpm.VD),
AND(MONTH($AW334)&lt;MONTH(BG$15),MONTH($AX334)&gt;MONTH(BG$15)),
NETWORKDAYS.INTL((EOMONTH(BG$15-1,1))-_xlpm.DD,EOMONTH(BG$15-1,1),1,_xlpm.VD),
AND(MONTH($AW334)=MONTH(BG$15),MONTH($AX334)=MONTH(BG$15)),
NETWORKDAYS.INTL($AW334,$AX334,1,_xlpm.VD)))),0)),
$DH334="месяц",
$BP334*BG334,
$DH334="неделя",
$BP334*BG334/7*(ROUNDUP((DAY(EOMONTH(BG$15,0)))/4,0))),
0)</f>
        <v/>
      </c>
      <c r="BY334" s="125">
        <f t="array" ref="BY334">
IFERROR(
_xlfn.IFS(
$DH334="день_1",
$BP334*$BL334/($AX334-$AW334+1)*BH334*(DAY(EOMONTH(BH$15,0))),
$DH334="день_2",
$BP334/30*MAX(MIN($AX334,EOMONTH(BH$15,0))-MAX($AW334,BH$15)+1,),
$DH334="раб.день",
$BP334/30*(IFERROR(
_xlfn.LET(_xlpm.VD,
CHOOSE(
{1;2;3;4;5;6;7;8;9;10;11;12;13;14;15;16;17;18},
45658,45659,45660,45661,45662,45663,45664,45665,45711,45724,45778,45779,45785,45786,45820,45821,45965,46022),
_xlfn.LET(_xlpm.DD,
MAX(MIN($AX334,EOMONTH(BH$15,0))-MAX($AW334,BH$15),),
_xlfn.IFS(
AND(MONTH($AW334)=MONTH(BH$15),MONTH($AX334)&lt;&gt;MONTH(BH$15)),
NETWORKDAYS.INTL($AW334,$AW334+_xlpm.DD,1,_xlpm.VD),
AND(MONTH($AW334)&lt;&gt;MONTH(BH$15),MONTH($AX334)=MONTH(BH$15)),
NETWORKDAYS.INTL(($AX334)-_xlpm.DD,$AX334,1,_xlpm.VD),
AND(MONTH($AW334)&lt;MONTH(BH$15),MONTH($AX334)&gt;MONTH(BH$15)),
NETWORKDAYS.INTL((EOMONTH(BH$15-1,1))-_xlpm.DD,EOMONTH(BH$15-1,1),1,_xlpm.VD),
AND(MONTH($AW334)=MONTH(BH$15),MONTH($AX334)=MONTH(BH$15)),
NETWORKDAYS.INTL($AW334,$AX334,1,_xlpm.VD)))),0)),
$DH334="месяц",
$BP334*BH334,
$DH334="неделя",
$BP334*BH334/7*(ROUNDUP((DAY(EOMONTH(BH$15,0)))/4,0))),
0)</f>
        <v/>
      </c>
      <c r="BZ334" s="125">
        <f t="array" ref="BZ334">
IFERROR(
_xlfn.IFS(
$DH334="день_1",
$BP334*$BL334/($AX334-$AW334+1)*BI334*(DAY(EOMONTH(BI$15,0))),
$DH334="день_2",
$BP334/30*MAX(MIN($AX334,EOMONTH(BI$15,0))-MAX($AW334,BI$15)+1,),
$DH334="раб.день",
$BP334/30*(IFERROR(
_xlfn.LET(_xlpm.VD,
CHOOSE(
{1;2;3;4;5;6;7;8;9;10;11;12;13;14;15;16;17;18},
45658,45659,45660,45661,45662,45663,45664,45665,45711,45724,45778,45779,45785,45786,45820,45821,45965,46022),
_xlfn.LET(_xlpm.DD,
MAX(MIN($AX334,EOMONTH(BI$15,0))-MAX($AW334,BI$15),),
_xlfn.IFS(
AND(MONTH($AW334)=MONTH(BI$15),MONTH($AX334)&lt;&gt;MONTH(BI$15)),
NETWORKDAYS.INTL($AW334,$AW334+_xlpm.DD,1,_xlpm.VD),
AND(MONTH($AW334)&lt;&gt;MONTH(BI$15),MONTH($AX334)=MONTH(BI$15)),
NETWORKDAYS.INTL(($AX334)-_xlpm.DD,$AX334,1,_xlpm.VD),
AND(MONTH($AW334)&lt;MONTH(BI$15),MONTH($AX334)&gt;MONTH(BI$15)),
NETWORKDAYS.INTL((EOMONTH(BI$15-1,1))-_xlpm.DD,EOMONTH(BI$15-1,1),1,_xlpm.VD),
AND(MONTH($AW334)=MONTH(BI$15),MONTH($AX334)=MONTH(BI$15)),
NETWORKDAYS.INTL($AW334,$AX334,1,_xlpm.VD)))),0)),
$DH334="месяц",
$BP334*BI334,
$DH334="неделя",
$BP334*BI334/7*(ROUNDUP((DAY(EOMONTH(BI$15,0)))/4,0))),
0)</f>
        <v/>
      </c>
      <c r="CA334" s="125">
        <f t="array" ref="CA334">
IFERROR(
_xlfn.IFS(
$DH334="день_1",
$BP334*$BL334/($AX334-$AW334+1)*BJ334*(DAY(EOMONTH(BJ$15,0))),
$DH334="день_2",
$BP334/30*MAX(MIN($AX334,EOMONTH(BJ$15,0))-MAX($AW334,BJ$15)+1,),
$DH334="раб.день",
$BP334/30*(IFERROR(
_xlfn.LET(_xlpm.VD,
CHOOSE(
{1;2;3;4;5;6;7;8;9;10;11;12;13;14;15;16;17;18},
45658,45659,45660,45661,45662,45663,45664,45665,45711,45724,45778,45779,45785,45786,45820,45821,45965,46022),
_xlfn.LET(_xlpm.DD,
MAX(MIN($AX334,EOMONTH(BJ$15,0))-MAX($AW334,BJ$15),),
_xlfn.IFS(
AND(MONTH($AW334)=MONTH(BJ$15),MONTH($AX334)&lt;&gt;MONTH(BJ$15)),
NETWORKDAYS.INTL($AW334,$AW334+_xlpm.DD,1,_xlpm.VD),
AND(MONTH($AW334)&lt;&gt;MONTH(BJ$15),MONTH($AX334)=MONTH(BJ$15)),
NETWORKDAYS.INTL(($AX334)-_xlpm.DD,$AX334,1,_xlpm.VD),
AND(MONTH($AW334)&lt;MONTH(BJ$15),MONTH($AX334)&gt;MONTH(BJ$15)),
NETWORKDAYS.INTL((EOMONTH(BJ$15-1,1))-_xlpm.DD,EOMONTH(BJ$15-1,1),1,_xlpm.VD),
AND(MONTH($AW334)=MONTH(BJ$15),MONTH($AX334)=MONTH(BJ$15)),
NETWORKDAYS.INTL($AW334,$AX334,1,_xlpm.VD)))),0)),
$DH334="месяц",
$BP334*BJ334,
$DH334="неделя",
$BP334*BJ334/7*(ROUNDUP((DAY(EOMONTH(BJ$15,0)))/4,0))),
0)</f>
        <v/>
      </c>
      <c r="CB334" s="125">
        <f t="array" ref="CB334">
IFERROR(
_xlfn.IFS(
$DH334="день_1",
$BP334*$BL334/($AX334-$AW334+1)*BK334*(DAY(EOMONTH(BK$15,0))),
$DH334="день_2",
$BP334/30*MAX(MIN($AX334,EOMONTH(BK$15,0))-MAX($AW334,BK$15)+1,),
$DH334="раб.день",
$BP334/30*(IFERROR(
_xlfn.LET(_xlpm.VD,
CHOOSE(
{1;2;3;4;5;6;7;8;9;10;11;12;13;14;15;16;17;18},
45658,45659,45660,45661,45662,45663,45664,45665,45711,45724,45778,45779,45785,45786,45820,45821,45965,46022),
_xlfn.LET(_xlpm.DD,
MAX(MIN($AX334,EOMONTH(BK$15,0))-MAX($AW334,BK$15),),
_xlfn.IFS(
AND(MONTH($AW334)=MONTH(BK$15),MONTH($AX334)&lt;&gt;MONTH(BK$15)),
NETWORKDAYS.INTL($AW334,$AW334+_xlpm.DD,1,_xlpm.VD),
AND(MONTH($AW334)&lt;&gt;MONTH(BK$15),MONTH($AX334)=MONTH(BK$15)),
NETWORKDAYS.INTL(($AX334)-_xlpm.DD,$AX334,1,_xlpm.VD),
AND(MONTH($AW334)&lt;MONTH(BK$15),MONTH($AX334)&gt;MONTH(BK$15)),
NETWORKDAYS.INTL((EOMONTH(BK$15-1,1))-_xlpm.DD,EOMONTH(BK$15-1,1),1,_xlpm.VD),
AND(MONTH($AW334)=MONTH(BK$15),MONTH($AX334)=MONTH(BK$15)),
NETWORKDAYS.INTL($AW334,$AX334,1,_xlpm.VD)))),0)),
$DH334="месяц",
$BP334*BK334,
$DH334="неделя",
$BP334*BK334/7*(ROUNDUP((DAY(EOMONTH(BK$15,0)))/4,0))),
0)</f>
        <v/>
      </c>
      <c r="CC334" s="125">
        <f>SUM($BQ334:$CB334)</f>
        <v/>
      </c>
      <c r="CD334" s="126">
        <f>SUM($EH334:$EH334)</f>
        <v/>
      </c>
      <c r="CE334" s="126">
        <f>$CD334*$AB334</f>
        <v/>
      </c>
      <c r="CF334" s="126">
        <f>SUM($EK334:$EK334)</f>
        <v/>
      </c>
      <c r="CG334" s="126">
        <f>$CF334*$AB334</f>
        <v/>
      </c>
      <c r="CH334" s="126">
        <f>SUM($CC334,$CE334,$CG334)</f>
        <v/>
      </c>
      <c r="CI334" s="126">
        <f>$CH334*(1+$CM334)</f>
        <v/>
      </c>
      <c r="CJ334" s="127" t="n">
        <v>0</v>
      </c>
      <c r="CK334" s="126">
        <f>SUM($CH334:$CH334)*(1+$CJ334)</f>
        <v/>
      </c>
      <c r="CL334" s="126">
        <f>SUM($CH334:$CH334)*(1+$CM334)</f>
        <v/>
      </c>
      <c r="CM334" s="59" t="inlineStr">
        <is>
          <t>20%</t>
        </is>
      </c>
      <c r="CN334" s="59" t="n"/>
      <c r="CO334" s="72" t="n"/>
      <c r="CP334" s="59" t="n"/>
      <c r="CQ334" s="73" t="n"/>
      <c r="CR334" s="73" t="n"/>
      <c r="CS334" s="73" t="n"/>
      <c r="CT334" s="72" t="n"/>
      <c r="CU334" s="79" t="inlineStr">
        <is>
          <t> </t>
        </is>
      </c>
      <c r="CV334" s="60" t="n"/>
      <c r="CW334" s="60" t="n"/>
      <c r="CX334" s="60" t="n"/>
      <c r="CY334" s="127">
        <f>IFERROR(($CC334-$EE334)/($EE334/(1-$DQ334)),0)</f>
        <v/>
      </c>
      <c r="CZ334" s="127">
        <f>IFERROR(1-$EI334/($CE334),0)</f>
        <v/>
      </c>
      <c r="DA334" s="127">
        <f>IFERROR(1-$EL334/($CG334),0)</f>
        <v/>
      </c>
      <c r="DB334" s="126">
        <f>ROUND(IFERROR(($CI334/(1+$CM334)-$EN334),0),2)</f>
        <v/>
      </c>
      <c r="DC334" s="128" t="n"/>
      <c r="DD334" s="125" t="n"/>
      <c r="DE334" s="75" t="n">
        <v>0</v>
      </c>
      <c r="DF334" s="128" t="n"/>
      <c r="DG334" s="125">
        <f>IF($DC334=0,0,$DD334*($DC334*100%-$DE334*$DF334))*SUM($AB334:$AB334)</f>
        <v/>
      </c>
      <c r="DH334" s="129" t="inlineStr">
        <is>
          <t>месяц</t>
        </is>
      </c>
      <c r="DI334" s="130">
        <f t="array" ref="DI334">IFERROR(
IF($ES334="LisChannel",
(ROUND(((INDEX({174.625;153.888888888889;130.972222222222},MATCH($AI334,{2;3;4}),0))*$AG334*$AI334),2)),0),0)</f>
        <v/>
      </c>
      <c r="DJ334" s="130">
        <f>
_xlfn.LET(_xlpm.X,
IFERROR(
IF($ES334="НовиковТВ",
(_xlfn.LET(_xlpm.NTV,
_xlfn.LET(_xlpm.MIN,350000,
IF(SUMIFS($DI:$DI,$ES:$ES,"НовиковТВ")&lt;=_xlpm.MIN,
(SUMIFS($DI:$DI,$ES:$ES,"НовиковТВ")/(COUNTIFS($ES:$ES,"НовиковТВ")))*_xlpm.MIN/SUMIFS($DI:$DI,$ES:$ES,"НовиковТВ"),
DI334)),
_xlpm.NTV+$DG334/(1-(1-(_xlpm.NTV)*(1-$DL334)*(1-$DM334)*(1-$DN334)*(1-$DO334)*(1-$DP334)/_xlpm.NTV))))/(1+$EP334),
$DI334+$DG334/(1-(1-($DI334)*(1-$DL334)*(1-$DM334)*(1-$DN334)*(1-$DO334)*(1-$DP334)/$DI334))),
0),
_xlpm.X*(1+$CM334)*(1+$CW334)-_xlpm.X*(1+$CM334)+_xlpm.X)</f>
        <v/>
      </c>
      <c r="DK334" s="125" t="inlineStr">
        <is>
          <t>послед.</t>
        </is>
      </c>
      <c r="DL334" s="63" t="n">
        <v>0</v>
      </c>
      <c r="DM334" s="63" t="n">
        <v>0</v>
      </c>
      <c r="DN334" s="63" t="n">
        <v>0</v>
      </c>
      <c r="DO334" s="63" t="n">
        <v>0</v>
      </c>
      <c r="DP334" s="63" t="n">
        <v>0</v>
      </c>
      <c r="DQ334" s="63">
        <f t="array" ref="DQ334">IFERROR(_xlfn.IFS(
$DK334="послед.",1-(1-$DL334)*(1-$DM334)*(1-$DN334)*(1-$DO334)*(1-$DP334),
$DK334="сумм.",$DL334+$DM334+$DN334+$DO334+$DP334),
0)</f>
        <v/>
      </c>
      <c r="DR334" s="125">
        <f t="array" ref="DR334">
IFERROR(
_xlfn.IFS(
$BL334=0,
0,
$BL334&gt;0,
_xlfn.IFS($DK334="послед.",
$DJ334*(1-$DL334)*(1-$DM334)*(1-$DN334)*(1-$DO334)*(1-$DP334),
$DK334="сумм.",
$DJ334*(1-($DL334+$DM334+$DN334+$DO334+$DP334)))),0)</f>
        <v/>
      </c>
      <c r="DS334" s="125">
        <f t="array" ref="DS334">
IFERROR(_xlfn.IFS(
$DH334="день_1",
$DR334*$BL334/($AX334-$AW334+1)*AZ334*(DAY(EOMONTH(AZ$15,0))),
$DH334="день_2",
$DR334/30*MAX(MIN($AX334,EOMONTH(AZ$15,0))-MAX($AW334,AZ$15)+1,),
$DH334="раб.день",
$DR334/30*(IFERROR(
_xlfn.LET(_xlpm.VD,
CHOOSE(
{1;2;3;4;5;6;7;8;9;10;11;12;13;14;15;16;17;18},
45658,45659,45660,45661,45662,45663,45664,45665,45711,45724,45778,45779,45785,45786,45820,45821,45965,46022),
_xlfn.LET(_xlpm.DD,
MAX(MIN($AX334,EOMONTH(AZ$15,0))-MAX($AW334,AZ$15),),
_xlfn.IFS(
AND(MONTH($AW334)=MONTH(AZ$15),MONTH($AX334)&lt;&gt;MONTH(AZ$15)),
NETWORKDAYS.INTL($AW334,$AW334+_xlpm.DD,1,_xlpm.VD),
AND(MONTH($AW334)&lt;&gt;MONTH(AZ$15),MONTH($AX334)=MONTH(AZ$15)),
NETWORKDAYS.INTL(($AX334)-_xlpm.DD,$AX334,1,_xlpm.VD),
AND(MONTH($AW334)&lt;MONTH(AZ$15),MONTH($AX334)&gt;MONTH(AZ$15)),
NETWORKDAYS.INTL((EOMONTH(AZ$15-1,1))-_xlpm.DD,EOMONTH(AZ$15-1,1),1,_xlpm.VD),
AND(MONTH($AW334)=MONTH(AZ$15),MONTH($AX334)=MONTH(AZ$15)),
NETWORKDAYS.INTL($AW334,$AX334,1,_xlpm.VD)))),0)),
$DH334="месяц",
$DR334*AZ334,
$DH334="неделя",
$DR334*AZ334/7*(ROUNDUP((DAY(EOMONTH(AZ$15,0)))/4,0))),
0)</f>
        <v/>
      </c>
      <c r="DT334" s="125">
        <f t="array" ref="DT334">
IFERROR(_xlfn.IFS(
$DH334="день_1",
$DR334*$BL334/($AX334-$AW334+1)*BA334*(DAY(EOMONTH(BA$15,0))),
$DH334="день_2",
$DR334/30*MAX(MIN($AX334,EOMONTH(BA$15,0))-MAX($AW334,BA$15)+1,),
$DH334="раб.день",
$DR334/30*(IFERROR(
_xlfn.LET(_xlpm.VD,
CHOOSE(
{1;2;3;4;5;6;7;8;9;10;11;12;13;14;15;16;17;18},
45658,45659,45660,45661,45662,45663,45664,45665,45711,45724,45778,45779,45785,45786,45820,45821,45965,46022),
_xlfn.LET(_xlpm.DD,
MAX(MIN($AX334,EOMONTH(BA$15,0))-MAX($AW334,BA$15),),
_xlfn.IFS(
AND(MONTH($AW334)=MONTH(BA$15),MONTH($AX334)&lt;&gt;MONTH(BA$15)),
NETWORKDAYS.INTL($AW334,$AW334+_xlpm.DD,1,_xlpm.VD),
AND(MONTH($AW334)&lt;&gt;MONTH(BA$15),MONTH($AX334)=MONTH(BA$15)),
NETWORKDAYS.INTL(($AX334)-_xlpm.DD,$AX334,1,_xlpm.VD),
AND(MONTH($AW334)&lt;MONTH(BA$15),MONTH($AX334)&gt;MONTH(BA$15)),
NETWORKDAYS.INTL((EOMONTH(BA$15-1,1))-_xlpm.DD,EOMONTH(BA$15-1,1),1,_xlpm.VD),
AND(MONTH($AW334)=MONTH(BA$15),MONTH($AX334)=MONTH(BA$15)),
NETWORKDAYS.INTL($AW334,$AX334,1,_xlpm.VD)))),0)),
$DH334="месяц",
$DR334*BA334,
$DH334="неделя",
$DR334*BA334/7*(ROUNDUP((DAY(EOMONTH(BA$15,0)))/4,0))),
0)</f>
        <v/>
      </c>
      <c r="DU334" s="125">
        <f t="array" ref="DU334">
IFERROR(_xlfn.IFS(
$DH334="день_1",
$DR334*$BL334/($AX334-$AW334+1)*BB334*(DAY(EOMONTH(BB$15,0))),
$DH334="день_2",
$DR334/30*MAX(MIN($AX334,EOMONTH(BB$15,0))-MAX($AW334,BB$15)+1,),
$DH334="раб.день",
$DR334/30*(IFERROR(
_xlfn.LET(_xlpm.VD,
CHOOSE(
{1;2;3;4;5;6;7;8;9;10;11;12;13;14;15;16;17;18},
45658,45659,45660,45661,45662,45663,45664,45665,45711,45724,45778,45779,45785,45786,45820,45821,45965,46022),
_xlfn.LET(_xlpm.DD,
MAX(MIN($AX334,EOMONTH(BB$15,0))-MAX($AW334,BB$15),),
_xlfn.IFS(
AND(MONTH($AW334)=MONTH(BB$15),MONTH($AX334)&lt;&gt;MONTH(BB$15)),
NETWORKDAYS.INTL($AW334,$AW334+_xlpm.DD,1,_xlpm.VD),
AND(MONTH($AW334)&lt;&gt;MONTH(BB$15),MONTH($AX334)=MONTH(BB$15)),
NETWORKDAYS.INTL(($AX334)-_xlpm.DD,$AX334,1,_xlpm.VD),
AND(MONTH($AW334)&lt;MONTH(BB$15),MONTH($AX334)&gt;MONTH(BB$15)),
NETWORKDAYS.INTL((EOMONTH(BB$15-1,1))-_xlpm.DD,EOMONTH(BB$15-1,1),1,_xlpm.VD),
AND(MONTH($AW334)=MONTH(BB$15),MONTH($AX334)=MONTH(BB$15)),
NETWORKDAYS.INTL($AW334,$AX334,1,_xlpm.VD)))),0)),
$DH334="месяц",
$DR334*BB334,
$DH334="неделя",
$DR334*BB334/7*(ROUNDUP((DAY(EOMONTH(BB$15,0)))/4,0))),
0)</f>
        <v/>
      </c>
      <c r="DV334" s="125">
        <f t="array" ref="DV334">
IFERROR(_xlfn.IFS(
$DH334="день_1",
$DR334*$BL334/($AX334-$AW334+1)*BC334*(DAY(EOMONTH(BC$15,0))),
$DH334="день_2",
$DR334/30*MAX(MIN($AX334,EOMONTH(BC$15,0))-MAX($AW334,BC$15)+1,),
$DH334="раб.день",
$DR334/30*(IFERROR(
_xlfn.LET(_xlpm.VD,
CHOOSE(
{1;2;3;4;5;6;7;8;9;10;11;12;13;14;15;16;17;18},
45658,45659,45660,45661,45662,45663,45664,45665,45711,45724,45778,45779,45785,45786,45820,45821,45965,46022),
_xlfn.LET(_xlpm.DD,
MAX(MIN($AX334,EOMONTH(BC$15,0))-MAX($AW334,BC$15),),
_xlfn.IFS(
AND(MONTH($AW334)=MONTH(BC$15),MONTH($AX334)&lt;&gt;MONTH(BC$15)),
NETWORKDAYS.INTL($AW334,$AW334+_xlpm.DD,1,_xlpm.VD),
AND(MONTH($AW334)&lt;&gt;MONTH(BC$15),MONTH($AX334)=MONTH(BC$15)),
NETWORKDAYS.INTL(($AX334)-_xlpm.DD,$AX334,1,_xlpm.VD),
AND(MONTH($AW334)&lt;MONTH(BC$15),MONTH($AX334)&gt;MONTH(BC$15)),
NETWORKDAYS.INTL((EOMONTH(BC$15-1,1))-_xlpm.DD,EOMONTH(BC$15-1,1),1,_xlpm.VD),
AND(MONTH($AW334)=MONTH(BC$15),MONTH($AX334)=MONTH(BC$15)),
NETWORKDAYS.INTL($AW334,$AX334,1,_xlpm.VD)))),0)),
$DH334="месяц",
$DR334*BC334,
$DH334="неделя",
$DR334*BC334/7*(ROUNDUP((DAY(EOMONTH(BC$15,0)))/4,0))),
0)</f>
        <v/>
      </c>
      <c r="DW334" s="125">
        <f t="array" ref="DW334">
IFERROR(_xlfn.IFS(
$DH334="день_1",
$DR334*$BL334/($AX334-$AW334+1)*BD334*(DAY(EOMONTH(BD$15,0))),
$DH334="день_2",
$DR334/30*MAX(MIN($AX334,EOMONTH(BD$15,0))-MAX($AW334,BD$15)+1,),
$DH334="раб.день",
$DR334/30*(IFERROR(
_xlfn.LET(_xlpm.VD,
CHOOSE(
{1;2;3;4;5;6;7;8;9;10;11;12;13;14;15;16;17;18},
45658,45659,45660,45661,45662,45663,45664,45665,45711,45724,45778,45779,45785,45786,45820,45821,45965,46022),
_xlfn.LET(_xlpm.DD,
MAX(MIN($AX334,EOMONTH(BD$15,0))-MAX($AW334,BD$15),),
_xlfn.IFS(
AND(MONTH($AW334)=MONTH(BD$15),MONTH($AX334)&lt;&gt;MONTH(BD$15)),
NETWORKDAYS.INTL($AW334,$AW334+_xlpm.DD,1,_xlpm.VD),
AND(MONTH($AW334)&lt;&gt;MONTH(BD$15),MONTH($AX334)=MONTH(BD$15)),
NETWORKDAYS.INTL(($AX334)-_xlpm.DD,$AX334,1,_xlpm.VD),
AND(MONTH($AW334)&lt;MONTH(BD$15),MONTH($AX334)&gt;MONTH(BD$15)),
NETWORKDAYS.INTL((EOMONTH(BD$15-1,1))-_xlpm.DD,EOMONTH(BD$15-1,1),1,_xlpm.VD),
AND(MONTH($AW334)=MONTH(BD$15),MONTH($AX334)=MONTH(BD$15)),
NETWORKDAYS.INTL($AW334,$AX334,1,_xlpm.VD)))),0)),
$DH334="месяц",
$DR334*BD334,
$DH334="неделя",
$DR334*BD334/7*(ROUNDUP((DAY(EOMONTH(BD$15,0)))/4,0))),
0)</f>
        <v/>
      </c>
      <c r="DX334" s="125">
        <f t="array" ref="DX334">
IFERROR(_xlfn.IFS(
$DH334="день_1",
$DR334*$BL334/($AX334-$AW334+1)*BE334*(DAY(EOMONTH(BE$15,0))),
$DH334="день_2",
$DR334/30*MAX(MIN($AX334,EOMONTH(BE$15,0))-MAX($AW334,BE$15)+1,),
$DH334="раб.день",
$DR334/30*(IFERROR(
_xlfn.LET(_xlpm.VD,
CHOOSE(
{1;2;3;4;5;6;7;8;9;10;11;12;13;14;15;16;17;18},
45658,45659,45660,45661,45662,45663,45664,45665,45711,45724,45778,45779,45785,45786,45820,45821,45965,46022),
_xlfn.LET(_xlpm.DD,
MAX(MIN($AX334,EOMONTH(BE$15,0))-MAX($AW334,BE$15),),
_xlfn.IFS(
AND(MONTH($AW334)=MONTH(BE$15),MONTH($AX334)&lt;&gt;MONTH(BE$15)),
NETWORKDAYS.INTL($AW334,$AW334+_xlpm.DD,1,_xlpm.VD),
AND(MONTH($AW334)&lt;&gt;MONTH(BE$15),MONTH($AX334)=MONTH(BE$15)),
NETWORKDAYS.INTL(($AX334)-_xlpm.DD,$AX334,1,_xlpm.VD),
AND(MONTH($AW334)&lt;MONTH(BE$15),MONTH($AX334)&gt;MONTH(BE$15)),
NETWORKDAYS.INTL((EOMONTH(BE$15-1,1))-_xlpm.DD,EOMONTH(BE$15-1,1),1,_xlpm.VD),
AND(MONTH($AW334)=MONTH(BE$15),MONTH($AX334)=MONTH(BE$15)),
NETWORKDAYS.INTL($AW334,$AX334,1,_xlpm.VD)))),0)),
$DH334="месяц",
$DR334*BE334,
$DH334="неделя",
$DR334*BE334/7*(ROUNDUP((DAY(EOMONTH(BE$15,0)))/4,0))),
0)</f>
        <v/>
      </c>
      <c r="DY334" s="125">
        <f t="array" ref="DY334">
IFERROR(_xlfn.IFS(
$DH334="день_1",
$DR334*$BL334/($AX334-$AW334+1)*BF334*(DAY(EOMONTH(BF$15,0))),
$DH334="день_2",
$DR334/30*MAX(MIN($AX334,EOMONTH(BF$15,0))-MAX($AW334,BF$15)+1,),
$DH334="раб.день",
$DR334/30*(IFERROR(
_xlfn.LET(_xlpm.VD,
CHOOSE(
{1;2;3;4;5;6;7;8;9;10;11;12;13;14;15;16;17;18},
45658,45659,45660,45661,45662,45663,45664,45665,45711,45724,45778,45779,45785,45786,45820,45821,45965,46022),
_xlfn.LET(_xlpm.DD,
MAX(MIN($AX334,EOMONTH(BF$15,0))-MAX($AW334,BF$15),),
_xlfn.IFS(
AND(MONTH($AW334)=MONTH(BF$15),MONTH($AX334)&lt;&gt;MONTH(BF$15)),
NETWORKDAYS.INTL($AW334,$AW334+_xlpm.DD,1,_xlpm.VD),
AND(MONTH($AW334)&lt;&gt;MONTH(BF$15),MONTH($AX334)=MONTH(BF$15)),
NETWORKDAYS.INTL(($AX334)-_xlpm.DD,$AX334,1,_xlpm.VD),
AND(MONTH($AW334)&lt;MONTH(BF$15),MONTH($AX334)&gt;MONTH(BF$15)),
NETWORKDAYS.INTL((EOMONTH(BF$15-1,1))-_xlpm.DD,EOMONTH(BF$15-1,1),1,_xlpm.VD),
AND(MONTH($AW334)=MONTH(BF$15),MONTH($AX334)=MONTH(BF$15)),
NETWORKDAYS.INTL($AW334,$AX334,1,_xlpm.VD)))),0)),
$DH334="месяц",
$DR334*BF334,
$DH334="неделя",
$DR334*BF334/7*(ROUNDUP((DAY(EOMONTH(BF$15,0)))/4,0))),
0)</f>
        <v/>
      </c>
      <c r="DZ334" s="125">
        <f t="array" ref="DZ334">
IFERROR(_xlfn.IFS(
$DH334="день_1",
$DR334*$BL334/($AX334-$AW334+1)*BG334*(DAY(EOMONTH(BG$15,0))),
$DH334="день_2",
$DR334/30*MAX(MIN($AX334,EOMONTH(BG$15,0))-MAX($AW334,BG$15)+1,),
$DH334="раб.день",
$DR334/30*(IFERROR(
_xlfn.LET(_xlpm.VD,
CHOOSE(
{1;2;3;4;5;6;7;8;9;10;11;12;13;14;15;16;17;18},
45658,45659,45660,45661,45662,45663,45664,45665,45711,45724,45778,45779,45785,45786,45820,45821,45965,46022),
_xlfn.LET(_xlpm.DD,
MAX(MIN($AX334,EOMONTH(BG$15,0))-MAX($AW334,BG$15),),
_xlfn.IFS(
AND(MONTH($AW334)=MONTH(BG$15),MONTH($AX334)&lt;&gt;MONTH(BG$15)),
NETWORKDAYS.INTL($AW334,$AW334+_xlpm.DD,1,_xlpm.VD),
AND(MONTH($AW334)&lt;&gt;MONTH(BG$15),MONTH($AX334)=MONTH(BG$15)),
NETWORKDAYS.INTL(($AX334)-_xlpm.DD,$AX334,1,_xlpm.VD),
AND(MONTH($AW334)&lt;MONTH(BG$15),MONTH($AX334)&gt;MONTH(BG$15)),
NETWORKDAYS.INTL((EOMONTH(BG$15-1,1))-_xlpm.DD,EOMONTH(BG$15-1,1),1,_xlpm.VD),
AND(MONTH($AW334)=MONTH(BG$15),MONTH($AX334)=MONTH(BG$15)),
NETWORKDAYS.INTL($AW334,$AX334,1,_xlpm.VD)))),0)),
$DH334="месяц",
$DR334*BG334,
$DH334="неделя",
$DR334*BG334/7*(ROUNDUP((DAY(EOMONTH(BG$15,0)))/4,0))),
0)</f>
        <v/>
      </c>
      <c r="EA334" s="125">
        <f t="array" ref="EA334">
IFERROR(_xlfn.IFS(
$DH334="день_1",
$DR334*$BL334/($AX334-$AW334+1)*BH334*(DAY(EOMONTH(BH$15,0))),
$DH334="день_2",
$DR334/30*MAX(MIN($AX334,EOMONTH(BH$15,0))-MAX($AW334,BH$15)+1,),
$DH334="раб.день",
$DR334/30*(IFERROR(
_xlfn.LET(_xlpm.VD,
CHOOSE(
{1;2;3;4;5;6;7;8;9;10;11;12;13;14;15;16;17;18},
45658,45659,45660,45661,45662,45663,45664,45665,45711,45724,45778,45779,45785,45786,45820,45821,45965,46022),
_xlfn.LET(_xlpm.DD,
MAX(MIN($AX334,EOMONTH(BH$15,0))-MAX($AW334,BH$15),),
_xlfn.IFS(
AND(MONTH($AW334)=MONTH(BH$15),MONTH($AX334)&lt;&gt;MONTH(BH$15)),
NETWORKDAYS.INTL($AW334,$AW334+_xlpm.DD,1,_xlpm.VD),
AND(MONTH($AW334)&lt;&gt;MONTH(BH$15),MONTH($AX334)=MONTH(BH$15)),
NETWORKDAYS.INTL(($AX334)-_xlpm.DD,$AX334,1,_xlpm.VD),
AND(MONTH($AW334)&lt;MONTH(BH$15),MONTH($AX334)&gt;MONTH(BH$15)),
NETWORKDAYS.INTL((EOMONTH(BH$15-1,1))-_xlpm.DD,EOMONTH(BH$15-1,1),1,_xlpm.VD),
AND(MONTH($AW334)=MONTH(BH$15),MONTH($AX334)=MONTH(BH$15)),
NETWORKDAYS.INTL($AW334,$AX334,1,_xlpm.VD)))),0)),
$DH334="месяц",
$DR334*BH334,
$DH334="неделя",
$DR334*BH334/7*(ROUNDUP((DAY(EOMONTH(BH$15,0)))/4,0))),
0)</f>
        <v/>
      </c>
      <c r="EB334" s="125">
        <f t="array" ref="EB334">
IFERROR(_xlfn.IFS(
$DH334="день_1",
$DR334*$BL334/($AX334-$AW334+1)*BI334*(DAY(EOMONTH(BI$15,0))),
$DH334="день_2",
$DR334/30*MAX(MIN($AX334,EOMONTH(BI$15,0))-MAX($AW334,BI$15)+1,),
$DH334="раб.день",
$DR334/30*(IFERROR(
_xlfn.LET(_xlpm.VD,
CHOOSE(
{1;2;3;4;5;6;7;8;9;10;11;12;13;14;15;16;17;18},
45658,45659,45660,45661,45662,45663,45664,45665,45711,45724,45778,45779,45785,45786,45820,45821,45965,46022),
_xlfn.LET(_xlpm.DD,
MAX(MIN($AX334,EOMONTH(BI$15,0))-MAX($AW334,BI$15),),
_xlfn.IFS(
AND(MONTH($AW334)=MONTH(BI$15),MONTH($AX334)&lt;&gt;MONTH(BI$15)),
NETWORKDAYS.INTL($AW334,$AW334+_xlpm.DD,1,_xlpm.VD),
AND(MONTH($AW334)&lt;&gt;MONTH(BI$15),MONTH($AX334)=MONTH(BI$15)),
NETWORKDAYS.INTL(($AX334)-_xlpm.DD,$AX334,1,_xlpm.VD),
AND(MONTH($AW334)&lt;MONTH(BI$15),MONTH($AX334)&gt;MONTH(BI$15)),
NETWORKDAYS.INTL((EOMONTH(BI$15-1,1))-_xlpm.DD,EOMONTH(BI$15-1,1),1,_xlpm.VD),
AND(MONTH($AW334)=MONTH(BI$15),MONTH($AX334)=MONTH(BI$15)),
NETWORKDAYS.INTL($AW334,$AX334,1,_xlpm.VD)))),0)),
$DH334="месяц",
$DR334*BI334,
$DH334="неделя",
$DR334*BI334/7*(ROUNDUP((DAY(EOMONTH(BI$15,0)))/4,0))),
0)</f>
        <v/>
      </c>
      <c r="EC334" s="125">
        <f t="array" ref="EC334">
IFERROR(_xlfn.IFS(
$DH334="день_1",
$DR334*$BL334/($AX334-$AW334+1)*BJ334*(DAY(EOMONTH(BJ$15,0))),
$DH334="день_2",
$DR334/30*MAX(MIN($AX334,EOMONTH(BJ$15,0))-MAX($AW334,BJ$15)+1,),
$DH334="раб.день",
$DR334/30*(IFERROR(
_xlfn.LET(_xlpm.VD,
CHOOSE(
{1;2;3;4;5;6;7;8;9;10;11;12;13;14;15;16;17;18},
45658,45659,45660,45661,45662,45663,45664,45665,45711,45724,45778,45779,45785,45786,45820,45821,45965,46022),
_xlfn.LET(_xlpm.DD,
MAX(MIN($AX334,EOMONTH(BJ$15,0))-MAX($AW334,BJ$15),),
_xlfn.IFS(
AND(MONTH($AW334)=MONTH(BJ$15),MONTH($AX334)&lt;&gt;MONTH(BJ$15)),
NETWORKDAYS.INTL($AW334,$AW334+_xlpm.DD,1,_xlpm.VD),
AND(MONTH($AW334)&lt;&gt;MONTH(BJ$15),MONTH($AX334)=MONTH(BJ$15)),
NETWORKDAYS.INTL(($AX334)-_xlpm.DD,$AX334,1,_xlpm.VD),
AND(MONTH($AW334)&lt;MONTH(BJ$15),MONTH($AX334)&gt;MONTH(BJ$15)),
NETWORKDAYS.INTL((EOMONTH(BJ$15-1,1))-_xlpm.DD,EOMONTH(BJ$15-1,1),1,_xlpm.VD),
AND(MONTH($AW334)=MONTH(BJ$15),MONTH($AX334)=MONTH(BJ$15)),
NETWORKDAYS.INTL($AW334,$AX334,1,_xlpm.VD)))),0)),
$DH334="месяц",
$DR334*BJ334,
$DH334="неделя",
$DR334*BJ334/7*(ROUNDUP((DAY(EOMONTH(BJ$15,0)))/4,0))),
0)</f>
        <v/>
      </c>
      <c r="ED334" s="125">
        <f t="array" ref="ED334">
IFERROR(_xlfn.IFS(
$DH334="день_1",
$DR334*$BL334/($AX334-$AW334+1)*BK334*(DAY(EOMONTH(BK$15,0))),
$DH334="день_2",
$DR334/30*MAX(MIN($AX334,EOMONTH(BK$15,0))-MAX($AW334,BK$15)+1,),
$DH334="раб.день",
$DR334/30*(IFERROR(
_xlfn.LET(_xlpm.VD,
CHOOSE(
{1;2;3;4;5;6;7;8;9;10;11;12;13;14;15;16;17;18},
45658,45659,45660,45661,45662,45663,45664,45665,45711,45724,45778,45779,45785,45786,45820,45821,45965,46022),
_xlfn.LET(_xlpm.DD,
MAX(MIN($AX334,EOMONTH(BK$15,0))-MAX($AW334,BK$15),),
_xlfn.IFS(
AND(MONTH($AW334)=MONTH(BK$15),MONTH($AX334)&lt;&gt;MONTH(BK$15)),
NETWORKDAYS.INTL($AW334,$AW334+_xlpm.DD,1,_xlpm.VD),
AND(MONTH($AW334)&lt;&gt;MONTH(BK$15),MONTH($AX334)=MONTH(BK$15)),
NETWORKDAYS.INTL(($AX334)-_xlpm.DD,$AX334,1,_xlpm.VD),
AND(MONTH($AW334)&lt;MONTH(BK$15),MONTH($AX334)&gt;MONTH(BK$15)),
NETWORKDAYS.INTL((EOMONTH(BK$15-1,1))-_xlpm.DD,EOMONTH(BK$15-1,1),1,_xlpm.VD),
AND(MONTH($AW334)=MONTH(BK$15),MONTH($AX334)=MONTH(BK$15)),
NETWORKDAYS.INTL($AW334,$AX334,1,_xlpm.VD)))),0)),
$DH334="месяц",
$DR334*BK334,
$DH334="неделя",
$DR334*BK334/7*(ROUNDUP((DAY(EOMONTH(BK$15,0)))/4,0))),
0)</f>
        <v/>
      </c>
      <c r="EE334" s="125">
        <f>SUM($DS334,$DT334,$DU334,$DV334,$DW334,$DX334,$DY334,$DZ334,$EA334,$EB334,$EC334,$ED334)</f>
        <v/>
      </c>
      <c r="EF334" s="125">
        <f>IFERROR(ROUND($EE334*(1+$EP334),2),0)</f>
        <v/>
      </c>
      <c r="EG334" s="128" t="n">
        <v>1</v>
      </c>
      <c r="EH334" s="126" t="n">
        <v>0</v>
      </c>
      <c r="EI334" s="126">
        <f>ROUND(SUM($EH334:$EH334)*SUM($AB334:$AB334)*$EG334,2)</f>
        <v/>
      </c>
      <c r="EJ334" s="126">
        <f>ROUND($EI334*(1+$EP334),2)</f>
        <v/>
      </c>
      <c r="EK334" s="126" t="n">
        <v>0</v>
      </c>
      <c r="EL334" s="126">
        <f>ROUND(SUM($EK334:$EK334)*SUM($AB334:$AB334)*$EG334,2)</f>
        <v/>
      </c>
      <c r="EM334" s="126">
        <f>ROUND($EL334*(1+$EP334),2)</f>
        <v/>
      </c>
      <c r="EN334" s="126">
        <f>SUM($EE334,$EI334,$EL334)</f>
        <v/>
      </c>
      <c r="EO334" s="126">
        <f>SUM($EF334,$EJ334,$EM334)</f>
        <v/>
      </c>
      <c r="EP334" s="59" t="inlineStr">
        <is>
          <t>20%</t>
        </is>
      </c>
      <c r="EQ334" s="59" t="n"/>
      <c r="ER334" s="60">
        <f t="array" ref="ER334">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MATCH(ES334,
{"AMS";"RussOutdoor";"HD Outdoor";"Ingroup";"IQ";"Ledproduction";"LisChannel";"Logic";"Media-PPL";"NovikovTV | НовиковТВ";"SMA";"SOK";"КрокусТВ | CrocusTV | IndoorTV";"Сити";"ТЯК Москва"},
0)),"")</f>
        <v/>
      </c>
      <c r="ES334" s="60" t="n"/>
      <c r="ET334" s="60">
        <f t="array" ref="ET334">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MATCH(ES334,
{"AMS";"RussOutdoor";"HD Outdoor";"Ingroup";"IQ";"Ledproduction";"LisChannel";"Logic";"Media-PPL";"NovikovTV | НовиковТВ";"SMA";"SOK";"КрокусТВ | CrocusTV | IndoorTV";"Сити";"ТЯК Москва"},
0)),"")</f>
        <v/>
      </c>
      <c r="EU334" s="60" t="n"/>
      <c r="EV334" s="60" t="n"/>
      <c r="EX334" s="110">
        <f t="array" ref="EX334">
($AR334/30
+N("ТРАФИК ПЛОЩАДКИ"))*
(IFERROR(
_xlfn.LET(
_xlpm.GPR,
HLOOKUP($L334,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(MATCH($T334,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IF($Q334="цифровой",_xlpm.GPR/$AG334,_xlpm.GPR/60)),
0)
+N("DWELL TIME"))*
(IF($AB334=0,0,IF($AB334=1,0.3,IF($AB334=2,0.5,IF($AB334&gt;2,1))))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_xlfn.IFS($AC334="да",1.2,$AC334="нет",1)*
_xlfn.IFS($AD334="да",1.2,$AD334="нет",1)*
IF(R334="статический",1,1.2)*
$X334*
INDEX(
{1.2;1;1.2;1.2;1;1.2;1.2;1.2;1.2;1.2;1.2;1;1.2;1.2;1.2;1.2;1;1;1.2;1.2;1.2;1;1;1;1;1.2;1.2;1.2;1.2;1;1;1;1;1.2;1.2;1.2;1.2;1.2;1.2;1.2;1.2;1;1;1.2;1;1;1;1;1.5;1;1;1.5;1.5;1.2},
MATCH($Q334,_xlpm.MI,0)))&gt;{0.02;0.04;0.06;0.1;0.2;0.4;0.6;0.8;1;2;4;6})),
{0;1;2;3;4;5;6;7;8;9;10;11;12},
0)))
+N("КОЭФФИЦИЕНТ КОНТАКТА"))))*
(_xlfn.IFS($X334&lt;0.1,$X334/1000,$X334&gt;25,5.2,AND($X334&gt;=0.1,$X334&lt;=25),(($X334*2+0.1)/10)*($X334/10)))*
IFERROR((_xlfn.LET(
_xlpm.MA,
{0;0.8;0.85;0.9;0.95;1},
_xlpm.MAA,
{0;1;2;3;4;5},
INDEX(_xlpm.MA,MATCH(SUMPRODUCT(--((IF(ROUND(_xlpm.MAA,1)&gt;5,5,ROUND($AB334,1)))&gt;{0;1;2;3;4;5})),_xlpm.MAA,0)))
+N("КОЭФФИЦИЕНТ КОЛ-ВО КОНСТРУКЦИЙ")),1)*
$AB334,0))*
(IF($Q334="цифровой",$AG334/15*$AI334,1)
+N("ДЛЯ ЦИФРЫ"))</f>
        <v/>
      </c>
      <c r="EY334" s="110">
        <f>IFERROR(EX334*AY334,0)</f>
        <v/>
      </c>
      <c r="EZ334" s="131">
        <f>IFERROR(DP334/EY334*1000,0)</f>
        <v/>
      </c>
      <c r="FA334" s="112">
        <f>IFERROR(FC334/FB334,0)</f>
        <v/>
      </c>
      <c r="FB334" s="112">
        <f>IFERROR((FC334/(EY334/FF334*#REF!))*0.825,0)</f>
        <v/>
      </c>
      <c r="FC334" s="112">
        <f>IFERROR(((EX334*30/AR334)*100)/30,0)</f>
        <v/>
      </c>
      <c r="FD334" s="112">
        <f>IFERROR(EY334/G334*100%,0)</f>
        <v/>
      </c>
      <c r="FE334" s="112">
        <f>IFERROR(FD334/FC334*100%,0)</f>
        <v/>
      </c>
      <c r="FF334" s="110">
        <f>IFERROR(AR334/30*AY334,0)</f>
        <v/>
      </c>
    </row>
    <row r="335" ht="13" customHeight="1">
      <c r="A335" s="59" t="n"/>
      <c r="B335" s="60" t="n"/>
      <c r="C335" s="60" t="n"/>
      <c r="D335" s="60">
        <f t="array" ref="D335">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MATCH($E335,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35" s="60">
        <f t="array" ref="E335">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MATCH($F335,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35" s="60" t="inlineStr"/>
      <c r="G335" s="60" t="n"/>
      <c r="H335" s="60">
        <f t="array" ref="H335">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MATCH($I335,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35" s="60" t="n"/>
      <c r="J335" s="60" t="n"/>
      <c r="K335" s="60" t="n"/>
      <c r="L335" s="60" t="n"/>
      <c r="M335" s="60" t="n"/>
      <c r="N335" s="60" t="n"/>
      <c r="O335" s="60" t="n"/>
      <c r="P335" s="60">
        <f t="array" ref="P335">
_xlfn.IFS(
ISNUMBER(MATCH($Q335,{"шелфбаннер","разделитель","монетница","чековая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ISNUMBER(MATCH($Q335,{"LED/LCD","видеокулер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ISNUMBER(MATCH($Q335,{"автомобиль","машина","выставочное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ISNUMBER(MATCH($Q335,{"билборд","лифтовая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ISNUMBER(MATCH($Q335,{"навигация","подвесной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ISNUMBER(MATCH($Q335,{"движущаяся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ISNUMBER(MATCH($Q335,{"каталог","журнал"},)),
"Пресса",
$Q335="","")</f>
        <v/>
      </c>
      <c r="Q335" s="60" t="n"/>
      <c r="R335" s="60">
        <f t="array" ref="R335">
IFERROR(
_xlfn.IFS(
OR(ISNUMBER(MATCH($Q335,{"экспозиция","макет","стенд","автостенд","авто стенд","выставочное пространство","выставочные стенды","модульные выставочные стенды","3Д конструкция","3D конструкция"},)),P335="Экспонирование"),
"нестандартный",
ISNUMBER(MATCH($Q335,{"скроллер","призматрон"},)),
"динамический",
$P335="Видео",
"цифровой",
OR($P335="Пресса",$P335="Щит",$P335="POSm",$P335="Подвес",$P335="Брендирование/оклейка"),
"статический"),"")</f>
        <v/>
      </c>
      <c r="S335" s="59" t="n"/>
      <c r="T335" s="60" t="n"/>
      <c r="U335" s="60" t="n"/>
      <c r="V335" s="60">
        <f>
IF(P335="Видео",
"цифровой постер/ролик",
IF(ISNUMBER(MATCH(Q335,{"короб световой","короб световой | лайтбокс","короб световой | кристалайт","лайтбокс","лайт бокс","кристалайт","LB","lightbox"},)),
"бэклит",
IF(P335="Брендирование/оклейка",
"перфарированная пленка/самоклейка",
IF(P335="Экспонирование",
"под запрос",
IF(P335="Подвес",
"баннер/ткань",
"")))))</f>
        <v/>
      </c>
      <c r="W335" s="59" t="n"/>
      <c r="X335" s="59" t="n"/>
      <c r="Y335" s="59" t="n"/>
      <c r="Z335" s="61" t="n"/>
      <c r="AA335" s="61" t="n"/>
      <c r="AB335" s="61">
        <f>IF(BL335&gt;0,Z335,0)</f>
        <v/>
      </c>
      <c r="AC335" s="59" t="n"/>
      <c r="AD335" s="59" t="n"/>
      <c r="AE335" s="59" t="n"/>
      <c r="AF335" s="59" t="n"/>
      <c r="AG335" s="59" t="n"/>
      <c r="AH335" s="59" t="n"/>
      <c r="AI335" s="59" t="n"/>
      <c r="AJ335" s="59" t="n"/>
      <c r="AK335" s="59" t="n"/>
      <c r="AL335" s="62">
        <f>IFERROR(IF(OR(R335="статический",R335="динамический",R335="нестандартный",R335="",R335=""),"-",IF(AND(AH335="-",AI335="-"),"-",AK335*3600/AH335*AI335)),"-")</f>
        <v/>
      </c>
      <c r="AM335" s="62">
        <f>IFERROR(IF(OR(R335="статический",R335="динамический",R335="",R335="", R335="BTL",R335="нестандартный"),"-",AG335*AI335*AL335/60),"-")</f>
        <v/>
      </c>
      <c r="AN335" s="63">
        <f>IFERROR(IF(AH335="","-",AG335*AI335/AH335),"-")</f>
        <v/>
      </c>
      <c r="AO335" s="59">
        <f>IFERROR(IF(OR($R335="статический",$R335="динамический",$R335="",$R335="",$R335="BTL",$R335="нестандартный"),"-",$AL335*$AY335),"-")</f>
        <v/>
      </c>
      <c r="AP335" s="62">
        <f>IFERROR(IF(OR($R335="статический",$R335="динамический",$R335="",$R335="",$R335="BTL",$R335="нестандартный"),"-",$AM335*AY335),"-")</f>
        <v/>
      </c>
      <c r="AQ335" s="64" t="n"/>
      <c r="AR335" s="61" t="n"/>
      <c r="AS335" s="61" t="n"/>
      <c r="AT335" s="61" t="n"/>
      <c r="AU335" s="65" t="n"/>
      <c r="AV335" s="124">
        <f>IFERROR(DR335/AT335*1000,"n/a")</f>
        <v/>
      </c>
      <c r="AW335" s="67" t="n"/>
      <c r="AX335" s="67" t="n"/>
      <c r="AY335" s="43">
        <f>IFERROR(IF(OR($AW335="",$AX335=""),"",_xlfn.DAYS($AX335+1,$AW335)),"")</f>
        <v/>
      </c>
      <c r="AZ335" s="68">
        <f t="array" ref="AZ335">
_xlfn.LET(_xlpm.COEFF,
IF($AW335+$AX335=0,0,IF(MAX(MIN($AX335,EOMONTH(AZ$15,0))-MAX($AW335,AZ$15)+1,)&gt;0,1,0)),
_xlfn.IFS(
$ES335="LisChannel",
_xlpm.COEFF*
INDEX({1;1;1.2;1.2;1;1;1;1;1.2;1.2;1.2;1.2},
MATCH(MONTH(AZ$15),
{1,2,3,4,5,6,7,8,9,10,11,12})),
CONCATENATE($ES335," ",$L335)="RussOutdoor метро",
_xlpm.COEFF*
INDEX({0.8;0.9;1.1;1.1;1;1;1;1;1.1;1.1;1.1;1.1},
MATCH(MONTH(AZ$15),
{1,2,3,4,5,6,7,8,9,10,11,12})),
$ES335&lt;&gt;"LisChannel",
_xlpm.COEFF,
$ES335&lt;&gt;"RussOutdoor",
_xlpm.COEFF))</f>
        <v/>
      </c>
      <c r="BA335" s="68">
        <f t="array" ref="BA335">
_xlfn.LET(_xlpm.COEFF,
IF($AW335+$AX335=0,0,IF(MAX(MIN($AX335,EOMONTH(BA$15,0))-MAX($AW335,BA$15)+1,)&gt;0,1,0)),
_xlfn.IFS(
$ES335="LisChannel",
_xlpm.COEFF*
INDEX({1;1;1.2;1.2;1;1;1;1;1.2;1.2;1.2;1.2},
MATCH(MONTH(BA$15),
{1,2,3,4,5,6,7,8,9,10,11,12})),
CONCATENATE($ES335," ",$L335)="RussOutdoor метро",
_xlpm.COEFF*
INDEX({0.8;0.9;1.1;1.1;1;1;1;1;1.1;1.1;1.1;1.1},
MATCH(MONTH(BA$15),
{1,2,3,4,5,6,7,8,9,10,11,12})),
$ES335&lt;&gt;"LisChannel",
_xlpm.COEFF,
$ES335&lt;&gt;"RussOutdoor",
_xlpm.COEFF))</f>
        <v/>
      </c>
      <c r="BB335" s="68">
        <f t="array" ref="BB335">
_xlfn.LET(_xlpm.COEFF,
IF($AW335+$AX335=0,0,IF(MAX(MIN($AX335,EOMONTH(BB$15,0))-MAX($AW335,BB$15)+1,)&gt;0,1,0)),
_xlfn.IFS(
$ES335="LisChannel",
_xlpm.COEFF*
INDEX({1;1;1.2;1.2;1;1;1;1;1.2;1.2;1.2;1.2},
MATCH(MONTH(BB$15),
{1,2,3,4,5,6,7,8,9,10,11,12})),
CONCATENATE($ES335," ",$L335)="RussOutdoor метро",
_xlpm.COEFF*
INDEX({0.8;0.9;1.1;1.1;1;1;1;1;1.1;1.1;1.1;1.1},
MATCH(MONTH(BB$15),
{1,2,3,4,5,6,7,8,9,10,11,12})),
$ES335&lt;&gt;"LisChannel",
_xlpm.COEFF,
$ES335&lt;&gt;"RussOutdoor",
_xlpm.COEFF))</f>
        <v/>
      </c>
      <c r="BC335" s="68">
        <f t="array" ref="BC335">
_xlfn.LET(_xlpm.COEFF,
IF($AW335+$AX335=0,0,IF(MAX(MIN($AX335,EOMONTH(BC$15,0))-MAX($AW335,BC$15)+1,)&gt;0,1,0)),
_xlfn.IFS(
$ES335="LisChannel",
_xlpm.COEFF*
INDEX({1;1;1.2;1.2;1;1;1;1;1.2;1.2;1.2;1.2},
MATCH(MONTH(BC$15),
{1,2,3,4,5,6,7,8,9,10,11,12})),
CONCATENATE($ES335," ",$L335)="RussOutdoor метро",
_xlpm.COEFF*
INDEX({0.8;0.9;1.1;1.1;1;1;1;1;1.1;1.1;1.1;1.1},
MATCH(MONTH(BC$15),
{1,2,3,4,5,6,7,8,9,10,11,12})),
$ES335&lt;&gt;"LisChannel",
_xlpm.COEFF,
$ES335&lt;&gt;"RussOutdoor",
_xlpm.COEFF))</f>
        <v/>
      </c>
      <c r="BD335" s="68">
        <f t="array" ref="BD335">
_xlfn.LET(_xlpm.COEFF,
IF($AW335+$AX335=0,0,IF(MAX(MIN($AX335,EOMONTH(BD$15,0))-MAX($AW335,BD$15)+1,)&gt;0,1,0)),
_xlfn.IFS(
$ES335="LisChannel",
_xlpm.COEFF*
INDEX({1;1;1.2;1.2;1;1;1;1;1.2;1.2;1.2;1.2},
MATCH(MONTH(BD$15),
{1,2,3,4,5,6,7,8,9,10,11,12})),
CONCATENATE($ES335," ",$L335)="RussOutdoor метро",
_xlpm.COEFF*
INDEX({0.8;0.9;1.1;1.1;1;1;1;1;1.1;1.1;1.1;1.1},
MATCH(MONTH(BD$15),
{1,2,3,4,5,6,7,8,9,10,11,12})),
$ES335&lt;&gt;"LisChannel",
_xlpm.COEFF,
$ES335&lt;&gt;"RussOutdoor",
_xlpm.COEFF))</f>
        <v/>
      </c>
      <c r="BE335" s="68">
        <f t="array" ref="BE335">
_xlfn.LET(_xlpm.COEFF,
IF($AW335+$AX335=0,0,IF(MAX(MIN($AX335,EOMONTH(BE$15,0))-MAX($AW335,BE$15)+1,)&gt;0,1,0)),
_xlfn.IFS(
$ES335="LisChannel",
_xlpm.COEFF*
INDEX({1;1;1.2;1.2;1;1;1;1;1.2;1.2;1.2;1.2},
MATCH(MONTH(BE$15),
{1,2,3,4,5,6,7,8,9,10,11,12})),
CONCATENATE($ES335," ",$L335)="RussOutdoor метро",
_xlpm.COEFF*
INDEX({0.8;0.9;1.1;1.1;1;1;1;1;1.1;1.1;1.1;1.1},
MATCH(MONTH(BE$15),
{1,2,3,4,5,6,7,8,9,10,11,12})),
$ES335&lt;&gt;"LisChannel",
_xlpm.COEFF,
$ES335&lt;&gt;"RussOutdoor",
_xlpm.COEFF))</f>
        <v/>
      </c>
      <c r="BF335" s="68">
        <f t="array" ref="BF335">
_xlfn.LET(_xlpm.COEFF,
IF($AW335+$AX335=0,0,IF(MAX(MIN($AX335,EOMONTH(BF$15,0))-MAX($AW335,BF$15)+1,)&gt;0,1,0)),
_xlfn.IFS(
$ES335="LisChannel",
_xlpm.COEFF*
INDEX({1;1;1.2;1.2;1;1;1;1;1.2;1.2;1.2;1.2},
MATCH(MONTH(BF$15),
{1,2,3,4,5,6,7,8,9,10,11,12})),
CONCATENATE($ES335," ",$L335)="RussOutdoor метро",
_xlpm.COEFF*
INDEX({0.8;0.9;1.1;1.1;1;1;1;1;1.1;1.1;1.1;1.1},
MATCH(MONTH(BF$15),
{1,2,3,4,5,6,7,8,9,10,11,12})),
$ES335&lt;&gt;"LisChannel",
_xlpm.COEFF,
$ES335&lt;&gt;"RussOutdoor",
_xlpm.COEFF))</f>
        <v/>
      </c>
      <c r="BG335" s="68">
        <f t="array" ref="BG335">
_xlfn.LET(_xlpm.COEFF,
IF($AW335+$AX335=0,0,IF(MAX(MIN($AX335,EOMONTH(BG$15,0))-MAX($AW335,BG$15)+1,)&gt;0,1,0)),
_xlfn.IFS(
$ES335="LisChannel",
_xlpm.COEFF*
INDEX({1;1;1.2;1.2;1;1;1;1;1.2;1.2;1.2;1.2},
MATCH(MONTH(BG$15),
{1,2,3,4,5,6,7,8,9,10,11,12})),
CONCATENATE($ES335," ",$L335)="RussOutdoor метро",
_xlpm.COEFF*
INDEX({0.8;0.9;1.1;1.1;1;1;1;1;1.1;1.1;1.1;1.1},
MATCH(MONTH(BG$15),
{1,2,3,4,5,6,7,8,9,10,11,12})),
$ES335&lt;&gt;"LisChannel",
_xlpm.COEFF,
$ES335&lt;&gt;"RussOutdoor",
_xlpm.COEFF))</f>
        <v/>
      </c>
      <c r="BH335" s="68">
        <f t="array" ref="BH335">
_xlfn.LET(_xlpm.COEFF,
IF($AW335+$AX335=0,0,IF(MAX(MIN($AX335,EOMONTH(BH$15,0))-MAX($AW335,BH$15)+1,)&gt;0,1,0)),
_xlfn.IFS(
$ES335="LisChannel",
_xlpm.COEFF*
INDEX({1;1;1.2;1.2;1;1;1;1;1.2;1.2;1.2;1.2},
MATCH(MONTH(BH$15),
{1,2,3,4,5,6,7,8,9,10,11,12})),
CONCATENATE($ES335," ",$L335)="RussOutdoor метро",
_xlpm.COEFF*
INDEX({0.8;0.9;1.1;1.1;1;1;1;1;1.1;1.1;1.1;1.1},
MATCH(MONTH(BH$15),
{1,2,3,4,5,6,7,8,9,10,11,12})),
$ES335&lt;&gt;"LisChannel",
_xlpm.COEFF,
$ES335&lt;&gt;"RussOutdoor",
_xlpm.COEFF))</f>
        <v/>
      </c>
      <c r="BI335" s="68">
        <f t="array" ref="BI335">
_xlfn.LET(_xlpm.COEFF,
IF($AW335+$AX335=0,0,IF(MAX(MIN($AX335,EOMONTH(BI$15,0))-MAX($AW335,BI$15)+1,)&gt;0,1,0)),
_xlfn.IFS(
$ES335="LisChannel",
_xlpm.COEFF*
INDEX({1;1;1.2;1.2;1;1;1;1;1.2;1.2;1.2;1.2},
MATCH(MONTH(BI$15),
{1,2,3,4,5,6,7,8,9,10,11,12})),
CONCATENATE($ES335," ",$L335)="RussOutdoor метро",
_xlpm.COEFF*
INDEX({0.8;0.9;1.1;1.1;1;1;1;1;1.1;1.1;1.1;1.1},
MATCH(MONTH(BI$15),
{1,2,3,4,5,6,7,8,9,10,11,12})),
$ES335&lt;&gt;"LisChannel",
_xlpm.COEFF,
$ES335&lt;&gt;"RussOutdoor",
_xlpm.COEFF))</f>
        <v/>
      </c>
      <c r="BJ335" s="68">
        <f t="array" ref="BJ335">
_xlfn.LET(_xlpm.COEFF,
IF($AW335+$AX335=0,0,IF(MAX(MIN($AX335,EOMONTH(BJ$15,0))-MAX($AW335,BJ$15)+1,)&gt;0,1,0)),
_xlfn.IFS(
$ES335="LisChannel",
_xlpm.COEFF*
INDEX({1;1;1.2;1.2;1;1;1;1;1.2;1.2;1.2;1.2},
MATCH(MONTH(BJ$15),
{1,2,3,4,5,6,7,8,9,10,11,12})),
CONCATENATE($ES335," ",$L335)="RussOutdoor метро",
_xlpm.COEFF*
INDEX({0.8;0.9;1.1;1.1;1;1;1;1;1.1;1.1;1.1;1.1},
MATCH(MONTH(BJ$15),
{1,2,3,4,5,6,7,8,9,10,11,12})),
$ES335&lt;&gt;"LisChannel",
_xlpm.COEFF,
$ES335&lt;&gt;"RussOutdoor",
_xlpm.COEFF))</f>
        <v/>
      </c>
      <c r="BK335" s="68">
        <f t="array" ref="BK335">
_xlfn.LET(_xlpm.COEFF,
IF($AW335+$AX335=0,0,IF(MAX(MIN($AX335,EOMONTH(BK$15,0))-MAX($AW335,BK$15)+1,)&gt;0,1,0)),
_xlfn.IFS(
$ES335="LisChannel",
_xlpm.COEFF*
INDEX({1;1;1.2;1.2;1;1;1;1;1.2;1.2;1.2;1.2},
MATCH(MONTH(BK$15),
{1,2,3,4,5,6,7,8,9,10,11,12})),
CONCATENATE($ES335," ",$L335)="RussOutdoor метро",
_xlpm.COEFF*
INDEX({0.8;0.9;1.1;1.1;1;1;1;1;1.1;1.1;1.1;1.1},
MATCH(MONTH(BK$15),
{1,2,3,4,5,6,7,8,9,10,11,12})),
$ES335&lt;&gt;"LisChannel",
_xlpm.COEFF,
$ES335&lt;&gt;"RussOutdoor",
_xlpm.COEFF))</f>
        <v/>
      </c>
      <c r="BL335" s="62">
        <f>COUNTIFS($AZ335:$BK335,"&gt;0")</f>
        <v/>
      </c>
      <c r="BM335" s="65" t="n"/>
      <c r="BN335" s="125">
        <f>$DJ335</f>
        <v/>
      </c>
      <c r="BO335" s="63">
        <f>$DQ335</f>
        <v/>
      </c>
      <c r="BP335" s="125">
        <f>
IFERROR(
IF($BL335=0,0,
$BN335*(1-$BO335)),
0)</f>
        <v/>
      </c>
      <c r="BQ335" s="125">
        <f t="array" ref="BQ335">
IFERROR(
_xlfn.IFS(
$DH335="день_1",
$BP335*$BL335/($AX335-$AW335+1)*AZ335*(DAY(EOMONTH(AZ$15,0))),
$DH335="день_2",
$BP335/30*MAX(MIN($AX335,EOMONTH(AZ$15,0))-MAX($AW335,AZ$15)+1,),
$DH335="раб.день",
$BP335/30*(IFERROR(
_xlfn.LET(_xlpm.VD,
CHOOSE(
{1;2;3;4;5;6;7;8;9;10;11;12;13;14;15;16;17;18},
45658,45659,45660,45661,45662,45663,45664,45665,45711,45724,45778,45779,45785,45786,45820,45821,45965,46022),
_xlfn.LET(_xlpm.DD,
MAX(MIN($AX335,EOMONTH(AZ$15,0))-MAX($AW335,AZ$15),),
_xlfn.IFS(
AND(MONTH($AW335)=MONTH(AZ$15),MONTH($AX335)&lt;&gt;MONTH(AZ$15)),
NETWORKDAYS.INTL($AW335,$AW335+_xlpm.DD,1,_xlpm.VD),
AND(MONTH($AW335)&lt;&gt;MONTH(AZ$15),MONTH($AX335)=MONTH(AZ$15)),
NETWORKDAYS.INTL(($AX335)-_xlpm.DD,$AX335,1,_xlpm.VD),
AND(MONTH($AW335)&lt;MONTH(AZ$15),MONTH($AX335)&gt;MONTH(AZ$15)),
NETWORKDAYS.INTL((EOMONTH(AZ$15-1,1))-_xlpm.DD,EOMONTH(AZ$15-1,1),1,_xlpm.VD),
AND(MONTH($AW335)=MONTH(AZ$15),MONTH($AX335)=MONTH(AZ$15)),
NETWORKDAYS.INTL($AW335,$AX335,1,_xlpm.VD)))),0)),
$DH335="месяц",
$BP335*AZ335,
$DH335="неделя",
$BP335*AZ335/7*(ROUNDUP((DAY(EOMONTH(AZ$15,0)))/4,0))),
0)</f>
        <v/>
      </c>
      <c r="BR335" s="125">
        <f t="array" ref="BR335">
IFERROR(
_xlfn.IFS(
$DH335="день_1",
$BP335*$BL335/($AX335-$AW335+1)*BA335*(DAY(EOMONTH(BA$15,0))),
$DH335="день_2",
$BP335/30*MAX(MIN($AX335,EOMONTH(BA$15,0))-MAX($AW335,BA$15)+1,),
$DH335="раб.день",
$BP335/30*(IFERROR(
_xlfn.LET(_xlpm.VD,
CHOOSE(
{1;2;3;4;5;6;7;8;9;10;11;12;13;14;15;16;17;18},
45658,45659,45660,45661,45662,45663,45664,45665,45711,45724,45778,45779,45785,45786,45820,45821,45965,46022),
_xlfn.LET(_xlpm.DD,
MAX(MIN($AX335,EOMONTH(BA$15,0))-MAX($AW335,BA$15),),
_xlfn.IFS(
AND(MONTH($AW335)=MONTH(BA$15),MONTH($AX335)&lt;&gt;MONTH(BA$15)),
NETWORKDAYS.INTL($AW335,$AW335+_xlpm.DD,1,_xlpm.VD),
AND(MONTH($AW335)&lt;&gt;MONTH(BA$15),MONTH($AX335)=MONTH(BA$15)),
NETWORKDAYS.INTL(($AX335)-_xlpm.DD,$AX335,1,_xlpm.VD),
AND(MONTH($AW335)&lt;MONTH(BA$15),MONTH($AX335)&gt;MONTH(BA$15)),
NETWORKDAYS.INTL((EOMONTH(BA$15-1,1))-_xlpm.DD,EOMONTH(BA$15-1,1),1,_xlpm.VD),
AND(MONTH($AW335)=MONTH(BA$15),MONTH($AX335)=MONTH(BA$15)),
NETWORKDAYS.INTL($AW335,$AX335,1,_xlpm.VD)))),0)),
$DH335="месяц",
$BP335*BA335,
$DH335="неделя",
$BP335*BA335/7*(ROUNDUP((DAY(EOMONTH(BA$15,0)))/4,0))),
0)</f>
        <v/>
      </c>
      <c r="BS335" s="125">
        <f t="array" ref="BS335">
IFERROR(
_xlfn.IFS(
$DH335="день_1",
$BP335*$BL335/($AX335-$AW335+1)*BB335*(DAY(EOMONTH(BB$15,0))),
$DH335="день_2",
$BP335/30*MAX(MIN($AX335,EOMONTH(BB$15,0))-MAX($AW335,BB$15)+1,),
$DH335="раб.день",
$BP335/30*(IFERROR(
_xlfn.LET(_xlpm.VD,
CHOOSE(
{1;2;3;4;5;6;7;8;9;10;11;12;13;14;15;16;17;18},
45658,45659,45660,45661,45662,45663,45664,45665,45711,45724,45778,45779,45785,45786,45820,45821,45965,46022),
_xlfn.LET(_xlpm.DD,
MAX(MIN($AX335,EOMONTH(BB$15,0))-MAX($AW335,BB$15),),
_xlfn.IFS(
AND(MONTH($AW335)=MONTH(BB$15),MONTH($AX335)&lt;&gt;MONTH(BB$15)),
NETWORKDAYS.INTL($AW335,$AW335+_xlpm.DD,1,_xlpm.VD),
AND(MONTH($AW335)&lt;&gt;MONTH(BB$15),MONTH($AX335)=MONTH(BB$15)),
NETWORKDAYS.INTL(($AX335)-_xlpm.DD,$AX335,1,_xlpm.VD),
AND(MONTH($AW335)&lt;MONTH(BB$15),MONTH($AX335)&gt;MONTH(BB$15)),
NETWORKDAYS.INTL((EOMONTH(BB$15-1,1))-_xlpm.DD,EOMONTH(BB$15-1,1),1,_xlpm.VD),
AND(MONTH($AW335)=MONTH(BB$15),MONTH($AX335)=MONTH(BB$15)),
NETWORKDAYS.INTL($AW335,$AX335,1,_xlpm.VD)))),0)),
$DH335="месяц",
$BP335*BB335,
$DH335="неделя",
$BP335*BB335/7*(ROUNDUP((DAY(EOMONTH(BB$15,0)))/4,0))),
0)</f>
        <v/>
      </c>
      <c r="BT335" s="125">
        <f t="array" ref="BT335">
IFERROR(
_xlfn.IFS(
$DH335="день_1",
$BP335*$BL335/($AX335-$AW335+1)*BC335*(DAY(EOMONTH(BC$15,0))),
$DH335="день_2",
$BP335/30*MAX(MIN($AX335,EOMONTH(BC$15,0))-MAX($AW335,BC$15)+1,),
$DH335="раб.день",
$BP335/30*(IFERROR(
_xlfn.LET(_xlpm.VD,
CHOOSE(
{1;2;3;4;5;6;7;8;9;10;11;12;13;14;15;16;17;18},
45658,45659,45660,45661,45662,45663,45664,45665,45711,45724,45778,45779,45785,45786,45820,45821,45965,46022),
_xlfn.LET(_xlpm.DD,
MAX(MIN($AX335,EOMONTH(BC$15,0))-MAX($AW335,BC$15),),
_xlfn.IFS(
AND(MONTH($AW335)=MONTH(BC$15),MONTH($AX335)&lt;&gt;MONTH(BC$15)),
NETWORKDAYS.INTL($AW335,$AW335+_xlpm.DD,1,_xlpm.VD),
AND(MONTH($AW335)&lt;&gt;MONTH(BC$15),MONTH($AX335)=MONTH(BC$15)),
NETWORKDAYS.INTL(($AX335)-_xlpm.DD,$AX335,1,_xlpm.VD),
AND(MONTH($AW335)&lt;MONTH(BC$15),MONTH($AX335)&gt;MONTH(BC$15)),
NETWORKDAYS.INTL((EOMONTH(BC$15-1,1))-_xlpm.DD,EOMONTH(BC$15-1,1),1,_xlpm.VD),
AND(MONTH($AW335)=MONTH(BC$15),MONTH($AX335)=MONTH(BC$15)),
NETWORKDAYS.INTL($AW335,$AX335,1,_xlpm.VD)))),0)),
$DH335="месяц",
$BP335*BC335,
$DH335="неделя",
$BP335*BC335/7*(ROUNDUP((DAY(EOMONTH(BC$15,0)))/4,0))),
0)</f>
        <v/>
      </c>
      <c r="BU335" s="125">
        <f t="array" ref="BU335">
IFERROR(
_xlfn.IFS(
$DH335="день_1",
$BP335*$BL335/($AX335-$AW335+1)*BD335*(DAY(EOMONTH(BD$15,0))),
$DH335="день_2",
$BP335/30*MAX(MIN($AX335,EOMONTH(BD$15,0))-MAX($AW335,BD$15)+1,),
$DH335="раб.день",
$BP335/30*(IFERROR(
_xlfn.LET(_xlpm.VD,
CHOOSE(
{1;2;3;4;5;6;7;8;9;10;11;12;13;14;15;16;17;18},
45658,45659,45660,45661,45662,45663,45664,45665,45711,45724,45778,45779,45785,45786,45820,45821,45965,46022),
_xlfn.LET(_xlpm.DD,
MAX(MIN($AX335,EOMONTH(BD$15,0))-MAX($AW335,BD$15),),
_xlfn.IFS(
AND(MONTH($AW335)=MONTH(BD$15),MONTH($AX335)&lt;&gt;MONTH(BD$15)),
NETWORKDAYS.INTL($AW335,$AW335+_xlpm.DD,1,_xlpm.VD),
AND(MONTH($AW335)&lt;&gt;MONTH(BD$15),MONTH($AX335)=MONTH(BD$15)),
NETWORKDAYS.INTL(($AX335)-_xlpm.DD,$AX335,1,_xlpm.VD),
AND(MONTH($AW335)&lt;MONTH(BD$15),MONTH($AX335)&gt;MONTH(BD$15)),
NETWORKDAYS.INTL((EOMONTH(BD$15-1,1))-_xlpm.DD,EOMONTH(BD$15-1,1),1,_xlpm.VD),
AND(MONTH($AW335)=MONTH(BD$15),MONTH($AX335)=MONTH(BD$15)),
NETWORKDAYS.INTL($AW335,$AX335,1,_xlpm.VD)))),0)),
$DH335="месяц",
$BP335*BD335,
$DH335="неделя",
$BP335*BD335/7*(ROUNDUP((DAY(EOMONTH(BD$15,0)))/4,0))),
0)</f>
        <v/>
      </c>
      <c r="BV335" s="125">
        <f t="array" ref="BV335">
IFERROR(
_xlfn.IFS(
$DH335="день_1",
$BP335*$BL335/($AX335-$AW335+1)*BE335*(DAY(EOMONTH(BE$15,0))),
$DH335="день_2",
$BP335/30*MAX(MIN($AX335,EOMONTH(BE$15,0))-MAX($AW335,BE$15)+1,),
$DH335="раб.день",
$BP335/30*(IFERROR(
_xlfn.LET(_xlpm.VD,
CHOOSE(
{1;2;3;4;5;6;7;8;9;10;11;12;13;14;15;16;17;18},
45658,45659,45660,45661,45662,45663,45664,45665,45711,45724,45778,45779,45785,45786,45820,45821,45965,46022),
_xlfn.LET(_xlpm.DD,
MAX(MIN($AX335,EOMONTH(BE$15,0))-MAX($AW335,BE$15),),
_xlfn.IFS(
AND(MONTH($AW335)=MONTH(BE$15),MONTH($AX335)&lt;&gt;MONTH(BE$15)),
NETWORKDAYS.INTL($AW335,$AW335+_xlpm.DD,1,_xlpm.VD),
AND(MONTH($AW335)&lt;&gt;MONTH(BE$15),MONTH($AX335)=MONTH(BE$15)),
NETWORKDAYS.INTL(($AX335)-_xlpm.DD,$AX335,1,_xlpm.VD),
AND(MONTH($AW335)&lt;MONTH(BE$15),MONTH($AX335)&gt;MONTH(BE$15)),
NETWORKDAYS.INTL((EOMONTH(BE$15-1,1))-_xlpm.DD,EOMONTH(BE$15-1,1),1,_xlpm.VD),
AND(MONTH($AW335)=MONTH(BE$15),MONTH($AX335)=MONTH(BE$15)),
NETWORKDAYS.INTL($AW335,$AX335,1,_xlpm.VD)))),0)),
$DH335="месяц",
$BP335*BE335,
$DH335="неделя",
$BP335*BE335/7*(ROUNDUP((DAY(EOMONTH(BE$15,0)))/4,0))),
0)</f>
        <v/>
      </c>
      <c r="BW335" s="125">
        <f t="array" ref="BW335">
IFERROR(
_xlfn.IFS(
$DH335="день_1",
$BP335*$BL335/($AX335-$AW335+1)*BF335*(DAY(EOMONTH(BF$15,0))),
$DH335="день_2",
$BP335/30*MAX(MIN($AX335,EOMONTH(BF$15,0))-MAX($AW335,BF$15)+1,),
$DH335="раб.день",
$BP335/30*(IFERROR(
_xlfn.LET(_xlpm.VD,
CHOOSE(
{1;2;3;4;5;6;7;8;9;10;11;12;13;14;15;16;17;18},
45658,45659,45660,45661,45662,45663,45664,45665,45711,45724,45778,45779,45785,45786,45820,45821,45965,46022),
_xlfn.LET(_xlpm.DD,
MAX(MIN($AX335,EOMONTH(BF$15,0))-MAX($AW335,BF$15),),
_xlfn.IFS(
AND(MONTH($AW335)=MONTH(BF$15),MONTH($AX335)&lt;&gt;MONTH(BF$15)),
NETWORKDAYS.INTL($AW335,$AW335+_xlpm.DD,1,_xlpm.VD),
AND(MONTH($AW335)&lt;&gt;MONTH(BF$15),MONTH($AX335)=MONTH(BF$15)),
NETWORKDAYS.INTL(($AX335)-_xlpm.DD,$AX335,1,_xlpm.VD),
AND(MONTH($AW335)&lt;MONTH(BF$15),MONTH($AX335)&gt;MONTH(BF$15)),
NETWORKDAYS.INTL((EOMONTH(BF$15-1,1))-_xlpm.DD,EOMONTH(BF$15-1,1),1,_xlpm.VD),
AND(MONTH($AW335)=MONTH(BF$15),MONTH($AX335)=MONTH(BF$15)),
NETWORKDAYS.INTL($AW335,$AX335,1,_xlpm.VD)))),0)),
$DH335="месяц",
$BP335*BF335,
$DH335="неделя",
$BP335*BF335/7*(ROUNDUP((DAY(EOMONTH(BF$15,0)))/4,0))),
0)</f>
        <v/>
      </c>
      <c r="BX335" s="125">
        <f t="array" ref="BX335">
IFERROR(
_xlfn.IFS(
$DH335="день_1",
$BP335*$BL335/($AX335-$AW335+1)*BG335*(DAY(EOMONTH(BG$15,0))),
$DH335="день_2",
$BP335/30*MAX(MIN($AX335,EOMONTH(BG$15,0))-MAX($AW335,BG$15)+1,),
$DH335="раб.день",
$BP335/30*(IFERROR(
_xlfn.LET(_xlpm.VD,
CHOOSE(
{1;2;3;4;5;6;7;8;9;10;11;12;13;14;15;16;17;18},
45658,45659,45660,45661,45662,45663,45664,45665,45711,45724,45778,45779,45785,45786,45820,45821,45965,46022),
_xlfn.LET(_xlpm.DD,
MAX(MIN($AX335,EOMONTH(BG$15,0))-MAX($AW335,BG$15),),
_xlfn.IFS(
AND(MONTH($AW335)=MONTH(BG$15),MONTH($AX335)&lt;&gt;MONTH(BG$15)),
NETWORKDAYS.INTL($AW335,$AW335+_xlpm.DD,1,_xlpm.VD),
AND(MONTH($AW335)&lt;&gt;MONTH(BG$15),MONTH($AX335)=MONTH(BG$15)),
NETWORKDAYS.INTL(($AX335)-_xlpm.DD,$AX335,1,_xlpm.VD),
AND(MONTH($AW335)&lt;MONTH(BG$15),MONTH($AX335)&gt;MONTH(BG$15)),
NETWORKDAYS.INTL((EOMONTH(BG$15-1,1))-_xlpm.DD,EOMONTH(BG$15-1,1),1,_xlpm.VD),
AND(MONTH($AW335)=MONTH(BG$15),MONTH($AX335)=MONTH(BG$15)),
NETWORKDAYS.INTL($AW335,$AX335,1,_xlpm.VD)))),0)),
$DH335="месяц",
$BP335*BG335,
$DH335="неделя",
$BP335*BG335/7*(ROUNDUP((DAY(EOMONTH(BG$15,0)))/4,0))),
0)</f>
        <v/>
      </c>
      <c r="BY335" s="125">
        <f t="array" ref="BY335">
IFERROR(
_xlfn.IFS(
$DH335="день_1",
$BP335*$BL335/($AX335-$AW335+1)*BH335*(DAY(EOMONTH(BH$15,0))),
$DH335="день_2",
$BP335/30*MAX(MIN($AX335,EOMONTH(BH$15,0))-MAX($AW335,BH$15)+1,),
$DH335="раб.день",
$BP335/30*(IFERROR(
_xlfn.LET(_xlpm.VD,
CHOOSE(
{1;2;3;4;5;6;7;8;9;10;11;12;13;14;15;16;17;18},
45658,45659,45660,45661,45662,45663,45664,45665,45711,45724,45778,45779,45785,45786,45820,45821,45965,46022),
_xlfn.LET(_xlpm.DD,
MAX(MIN($AX335,EOMONTH(BH$15,0))-MAX($AW335,BH$15),),
_xlfn.IFS(
AND(MONTH($AW335)=MONTH(BH$15),MONTH($AX335)&lt;&gt;MONTH(BH$15)),
NETWORKDAYS.INTL($AW335,$AW335+_xlpm.DD,1,_xlpm.VD),
AND(MONTH($AW335)&lt;&gt;MONTH(BH$15),MONTH($AX335)=MONTH(BH$15)),
NETWORKDAYS.INTL(($AX335)-_xlpm.DD,$AX335,1,_xlpm.VD),
AND(MONTH($AW335)&lt;MONTH(BH$15),MONTH($AX335)&gt;MONTH(BH$15)),
NETWORKDAYS.INTL((EOMONTH(BH$15-1,1))-_xlpm.DD,EOMONTH(BH$15-1,1),1,_xlpm.VD),
AND(MONTH($AW335)=MONTH(BH$15),MONTH($AX335)=MONTH(BH$15)),
NETWORKDAYS.INTL($AW335,$AX335,1,_xlpm.VD)))),0)),
$DH335="месяц",
$BP335*BH335,
$DH335="неделя",
$BP335*BH335/7*(ROUNDUP((DAY(EOMONTH(BH$15,0)))/4,0))),
0)</f>
        <v/>
      </c>
      <c r="BZ335" s="125">
        <f t="array" ref="BZ335">
IFERROR(
_xlfn.IFS(
$DH335="день_1",
$BP335*$BL335/($AX335-$AW335+1)*BI335*(DAY(EOMONTH(BI$15,0))),
$DH335="день_2",
$BP335/30*MAX(MIN($AX335,EOMONTH(BI$15,0))-MAX($AW335,BI$15)+1,),
$DH335="раб.день",
$BP335/30*(IFERROR(
_xlfn.LET(_xlpm.VD,
CHOOSE(
{1;2;3;4;5;6;7;8;9;10;11;12;13;14;15;16;17;18},
45658,45659,45660,45661,45662,45663,45664,45665,45711,45724,45778,45779,45785,45786,45820,45821,45965,46022),
_xlfn.LET(_xlpm.DD,
MAX(MIN($AX335,EOMONTH(BI$15,0))-MAX($AW335,BI$15),),
_xlfn.IFS(
AND(MONTH($AW335)=MONTH(BI$15),MONTH($AX335)&lt;&gt;MONTH(BI$15)),
NETWORKDAYS.INTL($AW335,$AW335+_xlpm.DD,1,_xlpm.VD),
AND(MONTH($AW335)&lt;&gt;MONTH(BI$15),MONTH($AX335)=MONTH(BI$15)),
NETWORKDAYS.INTL(($AX335)-_xlpm.DD,$AX335,1,_xlpm.VD),
AND(MONTH($AW335)&lt;MONTH(BI$15),MONTH($AX335)&gt;MONTH(BI$15)),
NETWORKDAYS.INTL((EOMONTH(BI$15-1,1))-_xlpm.DD,EOMONTH(BI$15-1,1),1,_xlpm.VD),
AND(MONTH($AW335)=MONTH(BI$15),MONTH($AX335)=MONTH(BI$15)),
NETWORKDAYS.INTL($AW335,$AX335,1,_xlpm.VD)))),0)),
$DH335="месяц",
$BP335*BI335,
$DH335="неделя",
$BP335*BI335/7*(ROUNDUP((DAY(EOMONTH(BI$15,0)))/4,0))),
0)</f>
        <v/>
      </c>
      <c r="CA335" s="125">
        <f t="array" ref="CA335">
IFERROR(
_xlfn.IFS(
$DH335="день_1",
$BP335*$BL335/($AX335-$AW335+1)*BJ335*(DAY(EOMONTH(BJ$15,0))),
$DH335="день_2",
$BP335/30*MAX(MIN($AX335,EOMONTH(BJ$15,0))-MAX($AW335,BJ$15)+1,),
$DH335="раб.день",
$BP335/30*(IFERROR(
_xlfn.LET(_xlpm.VD,
CHOOSE(
{1;2;3;4;5;6;7;8;9;10;11;12;13;14;15;16;17;18},
45658,45659,45660,45661,45662,45663,45664,45665,45711,45724,45778,45779,45785,45786,45820,45821,45965,46022),
_xlfn.LET(_xlpm.DD,
MAX(MIN($AX335,EOMONTH(BJ$15,0))-MAX($AW335,BJ$15),),
_xlfn.IFS(
AND(MONTH($AW335)=MONTH(BJ$15),MONTH($AX335)&lt;&gt;MONTH(BJ$15)),
NETWORKDAYS.INTL($AW335,$AW335+_xlpm.DD,1,_xlpm.VD),
AND(MONTH($AW335)&lt;&gt;MONTH(BJ$15),MONTH($AX335)=MONTH(BJ$15)),
NETWORKDAYS.INTL(($AX335)-_xlpm.DD,$AX335,1,_xlpm.VD),
AND(MONTH($AW335)&lt;MONTH(BJ$15),MONTH($AX335)&gt;MONTH(BJ$15)),
NETWORKDAYS.INTL((EOMONTH(BJ$15-1,1))-_xlpm.DD,EOMONTH(BJ$15-1,1),1,_xlpm.VD),
AND(MONTH($AW335)=MONTH(BJ$15),MONTH($AX335)=MONTH(BJ$15)),
NETWORKDAYS.INTL($AW335,$AX335,1,_xlpm.VD)))),0)),
$DH335="месяц",
$BP335*BJ335,
$DH335="неделя",
$BP335*BJ335/7*(ROUNDUP((DAY(EOMONTH(BJ$15,0)))/4,0))),
0)</f>
        <v/>
      </c>
      <c r="CB335" s="125">
        <f t="array" ref="CB335">
IFERROR(
_xlfn.IFS(
$DH335="день_1",
$BP335*$BL335/($AX335-$AW335+1)*BK335*(DAY(EOMONTH(BK$15,0))),
$DH335="день_2",
$BP335/30*MAX(MIN($AX335,EOMONTH(BK$15,0))-MAX($AW335,BK$15)+1,),
$DH335="раб.день",
$BP335/30*(IFERROR(
_xlfn.LET(_xlpm.VD,
CHOOSE(
{1;2;3;4;5;6;7;8;9;10;11;12;13;14;15;16;17;18},
45658,45659,45660,45661,45662,45663,45664,45665,45711,45724,45778,45779,45785,45786,45820,45821,45965,46022),
_xlfn.LET(_xlpm.DD,
MAX(MIN($AX335,EOMONTH(BK$15,0))-MAX($AW335,BK$15),),
_xlfn.IFS(
AND(MONTH($AW335)=MONTH(BK$15),MONTH($AX335)&lt;&gt;MONTH(BK$15)),
NETWORKDAYS.INTL($AW335,$AW335+_xlpm.DD,1,_xlpm.VD),
AND(MONTH($AW335)&lt;&gt;MONTH(BK$15),MONTH($AX335)=MONTH(BK$15)),
NETWORKDAYS.INTL(($AX335)-_xlpm.DD,$AX335,1,_xlpm.VD),
AND(MONTH($AW335)&lt;MONTH(BK$15),MONTH($AX335)&gt;MONTH(BK$15)),
NETWORKDAYS.INTL((EOMONTH(BK$15-1,1))-_xlpm.DD,EOMONTH(BK$15-1,1),1,_xlpm.VD),
AND(MONTH($AW335)=MONTH(BK$15),MONTH($AX335)=MONTH(BK$15)),
NETWORKDAYS.INTL($AW335,$AX335,1,_xlpm.VD)))),0)),
$DH335="месяц",
$BP335*BK335,
$DH335="неделя",
$BP335*BK335/7*(ROUNDUP((DAY(EOMONTH(BK$15,0)))/4,0))),
0)</f>
        <v/>
      </c>
      <c r="CC335" s="125">
        <f>SUM($BQ335:$CB335)</f>
        <v/>
      </c>
      <c r="CD335" s="126">
        <f>SUM($EH335:$EH335)</f>
        <v/>
      </c>
      <c r="CE335" s="126">
        <f>$CD335*$AB335</f>
        <v/>
      </c>
      <c r="CF335" s="126">
        <f>SUM($EK335:$EK335)</f>
        <v/>
      </c>
      <c r="CG335" s="126">
        <f>$CF335*$AB335</f>
        <v/>
      </c>
      <c r="CH335" s="126">
        <f>SUM($CC335,$CE335,$CG335)</f>
        <v/>
      </c>
      <c r="CI335" s="126">
        <f>$CH335*(1+$CM335)</f>
        <v/>
      </c>
      <c r="CJ335" s="127" t="n">
        <v>0</v>
      </c>
      <c r="CK335" s="126">
        <f>SUM($CH335:$CH335)*(1+$CJ335)</f>
        <v/>
      </c>
      <c r="CL335" s="126">
        <f>SUM($CH335:$CH335)*(1+$CM335)</f>
        <v/>
      </c>
      <c r="CM335" s="59" t="inlineStr">
        <is>
          <t>20%</t>
        </is>
      </c>
      <c r="CN335" s="59" t="n"/>
      <c r="CO335" s="72" t="n"/>
      <c r="CP335" s="59" t="n"/>
      <c r="CQ335" s="73" t="n"/>
      <c r="CR335" s="73" t="n"/>
      <c r="CS335" s="73" t="n"/>
      <c r="CT335" s="72" t="n"/>
      <c r="CU335" s="79" t="inlineStr">
        <is>
          <t> </t>
        </is>
      </c>
      <c r="CV335" s="60" t="n"/>
      <c r="CW335" s="60" t="n"/>
      <c r="CX335" s="60" t="n"/>
      <c r="CY335" s="127">
        <f>IFERROR(($CC335-$EE335)/($EE335/(1-$DQ335)),0)</f>
        <v/>
      </c>
      <c r="CZ335" s="127">
        <f>IFERROR(1-$EI335/($CE335),0)</f>
        <v/>
      </c>
      <c r="DA335" s="127">
        <f>IFERROR(1-$EL335/($CG335),0)</f>
        <v/>
      </c>
      <c r="DB335" s="126">
        <f>ROUND(IFERROR(($CI335/(1+$CM335)-$EN335),0),2)</f>
        <v/>
      </c>
      <c r="DC335" s="128" t="n"/>
      <c r="DD335" s="125" t="n"/>
      <c r="DE335" s="75" t="n">
        <v>0</v>
      </c>
      <c r="DF335" s="128" t="n"/>
      <c r="DG335" s="125">
        <f>IF($DC335=0,0,$DD335*($DC335*100%-$DE335*$DF335))*SUM($AB335:$AB335)</f>
        <v/>
      </c>
      <c r="DH335" s="129" t="inlineStr">
        <is>
          <t>месяц</t>
        </is>
      </c>
      <c r="DI335" s="130">
        <f t="array" ref="DI335">IFERROR(
IF($ES335="LisChannel",
(ROUND(((INDEX({174.625;153.888888888889;130.972222222222},MATCH($AI335,{2;3;4}),0))*$AG335*$AI335),2)),0),0)</f>
        <v/>
      </c>
      <c r="DJ335" s="130">
        <f>
_xlfn.LET(_xlpm.X,
IFERROR(
IF($ES335="НовиковТВ",
(_xlfn.LET(_xlpm.NTV,
_xlfn.LET(_xlpm.MIN,350000,
IF(SUMIFS($DI:$DI,$ES:$ES,"НовиковТВ")&lt;=_xlpm.MIN,
(SUMIFS($DI:$DI,$ES:$ES,"НовиковТВ")/(COUNTIFS($ES:$ES,"НовиковТВ")))*_xlpm.MIN/SUMIFS($DI:$DI,$ES:$ES,"НовиковТВ"),
DI335)),
_xlpm.NTV+$DG335/(1-(1-(_xlpm.NTV)*(1-$DL335)*(1-$DM335)*(1-$DN335)*(1-$DO335)*(1-$DP335)/_xlpm.NTV))))/(1+$EP335),
$DI335+$DG335/(1-(1-($DI335)*(1-$DL335)*(1-$DM335)*(1-$DN335)*(1-$DO335)*(1-$DP335)/$DI335))),
0),
_xlpm.X*(1+$CM335)*(1+$CW335)-_xlpm.X*(1+$CM335)+_xlpm.X)</f>
        <v/>
      </c>
      <c r="DK335" s="125" t="inlineStr">
        <is>
          <t>послед.</t>
        </is>
      </c>
      <c r="DL335" s="63" t="n">
        <v>0</v>
      </c>
      <c r="DM335" s="63" t="n">
        <v>0</v>
      </c>
      <c r="DN335" s="63" t="n">
        <v>0</v>
      </c>
      <c r="DO335" s="63" t="n">
        <v>0</v>
      </c>
      <c r="DP335" s="63" t="n">
        <v>0</v>
      </c>
      <c r="DQ335" s="63">
        <f t="array" ref="DQ335">IFERROR(_xlfn.IFS(
$DK335="послед.",1-(1-$DL335)*(1-$DM335)*(1-$DN335)*(1-$DO335)*(1-$DP335),
$DK335="сумм.",$DL335+$DM335+$DN335+$DO335+$DP335),
0)</f>
        <v/>
      </c>
      <c r="DR335" s="125">
        <f t="array" ref="DR335">
IFERROR(
_xlfn.IFS(
$BL335=0,
0,
$BL335&gt;0,
_xlfn.IFS($DK335="послед.",
$DJ335*(1-$DL335)*(1-$DM335)*(1-$DN335)*(1-$DO335)*(1-$DP335),
$DK335="сумм.",
$DJ335*(1-($DL335+$DM335+$DN335+$DO335+$DP335)))),0)</f>
        <v/>
      </c>
      <c r="DS335" s="125">
        <f t="array" ref="DS335">
IFERROR(_xlfn.IFS(
$DH335="день_1",
$DR335*$BL335/($AX335-$AW335+1)*AZ335*(DAY(EOMONTH(AZ$15,0))),
$DH335="день_2",
$DR335/30*MAX(MIN($AX335,EOMONTH(AZ$15,0))-MAX($AW335,AZ$15)+1,),
$DH335="раб.день",
$DR335/30*(IFERROR(
_xlfn.LET(_xlpm.VD,
CHOOSE(
{1;2;3;4;5;6;7;8;9;10;11;12;13;14;15;16;17;18},
45658,45659,45660,45661,45662,45663,45664,45665,45711,45724,45778,45779,45785,45786,45820,45821,45965,46022),
_xlfn.LET(_xlpm.DD,
MAX(MIN($AX335,EOMONTH(AZ$15,0))-MAX($AW335,AZ$15),),
_xlfn.IFS(
AND(MONTH($AW335)=MONTH(AZ$15),MONTH($AX335)&lt;&gt;MONTH(AZ$15)),
NETWORKDAYS.INTL($AW335,$AW335+_xlpm.DD,1,_xlpm.VD),
AND(MONTH($AW335)&lt;&gt;MONTH(AZ$15),MONTH($AX335)=MONTH(AZ$15)),
NETWORKDAYS.INTL(($AX335)-_xlpm.DD,$AX335,1,_xlpm.VD),
AND(MONTH($AW335)&lt;MONTH(AZ$15),MONTH($AX335)&gt;MONTH(AZ$15)),
NETWORKDAYS.INTL((EOMONTH(AZ$15-1,1))-_xlpm.DD,EOMONTH(AZ$15-1,1),1,_xlpm.VD),
AND(MONTH($AW335)=MONTH(AZ$15),MONTH($AX335)=MONTH(AZ$15)),
NETWORKDAYS.INTL($AW335,$AX335,1,_xlpm.VD)))),0)),
$DH335="месяц",
$DR335*AZ335,
$DH335="неделя",
$DR335*AZ335/7*(ROUNDUP((DAY(EOMONTH(AZ$15,0)))/4,0))),
0)</f>
        <v/>
      </c>
      <c r="DT335" s="125">
        <f t="array" ref="DT335">
IFERROR(_xlfn.IFS(
$DH335="день_1",
$DR335*$BL335/($AX335-$AW335+1)*BA335*(DAY(EOMONTH(BA$15,0))),
$DH335="день_2",
$DR335/30*MAX(MIN($AX335,EOMONTH(BA$15,0))-MAX($AW335,BA$15)+1,),
$DH335="раб.день",
$DR335/30*(IFERROR(
_xlfn.LET(_xlpm.VD,
CHOOSE(
{1;2;3;4;5;6;7;8;9;10;11;12;13;14;15;16;17;18},
45658,45659,45660,45661,45662,45663,45664,45665,45711,45724,45778,45779,45785,45786,45820,45821,45965,46022),
_xlfn.LET(_xlpm.DD,
MAX(MIN($AX335,EOMONTH(BA$15,0))-MAX($AW335,BA$15),),
_xlfn.IFS(
AND(MONTH($AW335)=MONTH(BA$15),MONTH($AX335)&lt;&gt;MONTH(BA$15)),
NETWORKDAYS.INTL($AW335,$AW335+_xlpm.DD,1,_xlpm.VD),
AND(MONTH($AW335)&lt;&gt;MONTH(BA$15),MONTH($AX335)=MONTH(BA$15)),
NETWORKDAYS.INTL(($AX335)-_xlpm.DD,$AX335,1,_xlpm.VD),
AND(MONTH($AW335)&lt;MONTH(BA$15),MONTH($AX335)&gt;MONTH(BA$15)),
NETWORKDAYS.INTL((EOMONTH(BA$15-1,1))-_xlpm.DD,EOMONTH(BA$15-1,1),1,_xlpm.VD),
AND(MONTH($AW335)=MONTH(BA$15),MONTH($AX335)=MONTH(BA$15)),
NETWORKDAYS.INTL($AW335,$AX335,1,_xlpm.VD)))),0)),
$DH335="месяц",
$DR335*BA335,
$DH335="неделя",
$DR335*BA335/7*(ROUNDUP((DAY(EOMONTH(BA$15,0)))/4,0))),
0)</f>
        <v/>
      </c>
      <c r="DU335" s="125">
        <f t="array" ref="DU335">
IFERROR(_xlfn.IFS(
$DH335="день_1",
$DR335*$BL335/($AX335-$AW335+1)*BB335*(DAY(EOMONTH(BB$15,0))),
$DH335="день_2",
$DR335/30*MAX(MIN($AX335,EOMONTH(BB$15,0))-MAX($AW335,BB$15)+1,),
$DH335="раб.день",
$DR335/30*(IFERROR(
_xlfn.LET(_xlpm.VD,
CHOOSE(
{1;2;3;4;5;6;7;8;9;10;11;12;13;14;15;16;17;18},
45658,45659,45660,45661,45662,45663,45664,45665,45711,45724,45778,45779,45785,45786,45820,45821,45965,46022),
_xlfn.LET(_xlpm.DD,
MAX(MIN($AX335,EOMONTH(BB$15,0))-MAX($AW335,BB$15),),
_xlfn.IFS(
AND(MONTH($AW335)=MONTH(BB$15),MONTH($AX335)&lt;&gt;MONTH(BB$15)),
NETWORKDAYS.INTL($AW335,$AW335+_xlpm.DD,1,_xlpm.VD),
AND(MONTH($AW335)&lt;&gt;MONTH(BB$15),MONTH($AX335)=MONTH(BB$15)),
NETWORKDAYS.INTL(($AX335)-_xlpm.DD,$AX335,1,_xlpm.VD),
AND(MONTH($AW335)&lt;MONTH(BB$15),MONTH($AX335)&gt;MONTH(BB$15)),
NETWORKDAYS.INTL((EOMONTH(BB$15-1,1))-_xlpm.DD,EOMONTH(BB$15-1,1),1,_xlpm.VD),
AND(MONTH($AW335)=MONTH(BB$15),MONTH($AX335)=MONTH(BB$15)),
NETWORKDAYS.INTL($AW335,$AX335,1,_xlpm.VD)))),0)),
$DH335="месяц",
$DR335*BB335,
$DH335="неделя",
$DR335*BB335/7*(ROUNDUP((DAY(EOMONTH(BB$15,0)))/4,0))),
0)</f>
        <v/>
      </c>
      <c r="DV335" s="125">
        <f t="array" ref="DV335">
IFERROR(_xlfn.IFS(
$DH335="день_1",
$DR335*$BL335/($AX335-$AW335+1)*BC335*(DAY(EOMONTH(BC$15,0))),
$DH335="день_2",
$DR335/30*MAX(MIN($AX335,EOMONTH(BC$15,0))-MAX($AW335,BC$15)+1,),
$DH335="раб.день",
$DR335/30*(IFERROR(
_xlfn.LET(_xlpm.VD,
CHOOSE(
{1;2;3;4;5;6;7;8;9;10;11;12;13;14;15;16;17;18},
45658,45659,45660,45661,45662,45663,45664,45665,45711,45724,45778,45779,45785,45786,45820,45821,45965,46022),
_xlfn.LET(_xlpm.DD,
MAX(MIN($AX335,EOMONTH(BC$15,0))-MAX($AW335,BC$15),),
_xlfn.IFS(
AND(MONTH($AW335)=MONTH(BC$15),MONTH($AX335)&lt;&gt;MONTH(BC$15)),
NETWORKDAYS.INTL($AW335,$AW335+_xlpm.DD,1,_xlpm.VD),
AND(MONTH($AW335)&lt;&gt;MONTH(BC$15),MONTH($AX335)=MONTH(BC$15)),
NETWORKDAYS.INTL(($AX335)-_xlpm.DD,$AX335,1,_xlpm.VD),
AND(MONTH($AW335)&lt;MONTH(BC$15),MONTH($AX335)&gt;MONTH(BC$15)),
NETWORKDAYS.INTL((EOMONTH(BC$15-1,1))-_xlpm.DD,EOMONTH(BC$15-1,1),1,_xlpm.VD),
AND(MONTH($AW335)=MONTH(BC$15),MONTH($AX335)=MONTH(BC$15)),
NETWORKDAYS.INTL($AW335,$AX335,1,_xlpm.VD)))),0)),
$DH335="месяц",
$DR335*BC335,
$DH335="неделя",
$DR335*BC335/7*(ROUNDUP((DAY(EOMONTH(BC$15,0)))/4,0))),
0)</f>
        <v/>
      </c>
      <c r="DW335" s="125">
        <f t="array" ref="DW335">
IFERROR(_xlfn.IFS(
$DH335="день_1",
$DR335*$BL335/($AX335-$AW335+1)*BD335*(DAY(EOMONTH(BD$15,0))),
$DH335="день_2",
$DR335/30*MAX(MIN($AX335,EOMONTH(BD$15,0))-MAX($AW335,BD$15)+1,),
$DH335="раб.день",
$DR335/30*(IFERROR(
_xlfn.LET(_xlpm.VD,
CHOOSE(
{1;2;3;4;5;6;7;8;9;10;11;12;13;14;15;16;17;18},
45658,45659,45660,45661,45662,45663,45664,45665,45711,45724,45778,45779,45785,45786,45820,45821,45965,46022),
_xlfn.LET(_xlpm.DD,
MAX(MIN($AX335,EOMONTH(BD$15,0))-MAX($AW335,BD$15),),
_xlfn.IFS(
AND(MONTH($AW335)=MONTH(BD$15),MONTH($AX335)&lt;&gt;MONTH(BD$15)),
NETWORKDAYS.INTL($AW335,$AW335+_xlpm.DD,1,_xlpm.VD),
AND(MONTH($AW335)&lt;&gt;MONTH(BD$15),MONTH($AX335)=MONTH(BD$15)),
NETWORKDAYS.INTL(($AX335)-_xlpm.DD,$AX335,1,_xlpm.VD),
AND(MONTH($AW335)&lt;MONTH(BD$15),MONTH($AX335)&gt;MONTH(BD$15)),
NETWORKDAYS.INTL((EOMONTH(BD$15-1,1))-_xlpm.DD,EOMONTH(BD$15-1,1),1,_xlpm.VD),
AND(MONTH($AW335)=MONTH(BD$15),MONTH($AX335)=MONTH(BD$15)),
NETWORKDAYS.INTL($AW335,$AX335,1,_xlpm.VD)))),0)),
$DH335="месяц",
$DR335*BD335,
$DH335="неделя",
$DR335*BD335/7*(ROUNDUP((DAY(EOMONTH(BD$15,0)))/4,0))),
0)</f>
        <v/>
      </c>
      <c r="DX335" s="125">
        <f t="array" ref="DX335">
IFERROR(_xlfn.IFS(
$DH335="день_1",
$DR335*$BL335/($AX335-$AW335+1)*BE335*(DAY(EOMONTH(BE$15,0))),
$DH335="день_2",
$DR335/30*MAX(MIN($AX335,EOMONTH(BE$15,0))-MAX($AW335,BE$15)+1,),
$DH335="раб.день",
$DR335/30*(IFERROR(
_xlfn.LET(_xlpm.VD,
CHOOSE(
{1;2;3;4;5;6;7;8;9;10;11;12;13;14;15;16;17;18},
45658,45659,45660,45661,45662,45663,45664,45665,45711,45724,45778,45779,45785,45786,45820,45821,45965,46022),
_xlfn.LET(_xlpm.DD,
MAX(MIN($AX335,EOMONTH(BE$15,0))-MAX($AW335,BE$15),),
_xlfn.IFS(
AND(MONTH($AW335)=MONTH(BE$15),MONTH($AX335)&lt;&gt;MONTH(BE$15)),
NETWORKDAYS.INTL($AW335,$AW335+_xlpm.DD,1,_xlpm.VD),
AND(MONTH($AW335)&lt;&gt;MONTH(BE$15),MONTH($AX335)=MONTH(BE$15)),
NETWORKDAYS.INTL(($AX335)-_xlpm.DD,$AX335,1,_xlpm.VD),
AND(MONTH($AW335)&lt;MONTH(BE$15),MONTH($AX335)&gt;MONTH(BE$15)),
NETWORKDAYS.INTL((EOMONTH(BE$15-1,1))-_xlpm.DD,EOMONTH(BE$15-1,1),1,_xlpm.VD),
AND(MONTH($AW335)=MONTH(BE$15),MONTH($AX335)=MONTH(BE$15)),
NETWORKDAYS.INTL($AW335,$AX335,1,_xlpm.VD)))),0)),
$DH335="месяц",
$DR335*BE335,
$DH335="неделя",
$DR335*BE335/7*(ROUNDUP((DAY(EOMONTH(BE$15,0)))/4,0))),
0)</f>
        <v/>
      </c>
      <c r="DY335" s="125">
        <f t="array" ref="DY335">
IFERROR(_xlfn.IFS(
$DH335="день_1",
$DR335*$BL335/($AX335-$AW335+1)*BF335*(DAY(EOMONTH(BF$15,0))),
$DH335="день_2",
$DR335/30*MAX(MIN($AX335,EOMONTH(BF$15,0))-MAX($AW335,BF$15)+1,),
$DH335="раб.день",
$DR335/30*(IFERROR(
_xlfn.LET(_xlpm.VD,
CHOOSE(
{1;2;3;4;5;6;7;8;9;10;11;12;13;14;15;16;17;18},
45658,45659,45660,45661,45662,45663,45664,45665,45711,45724,45778,45779,45785,45786,45820,45821,45965,46022),
_xlfn.LET(_xlpm.DD,
MAX(MIN($AX335,EOMONTH(BF$15,0))-MAX($AW335,BF$15),),
_xlfn.IFS(
AND(MONTH($AW335)=MONTH(BF$15),MONTH($AX335)&lt;&gt;MONTH(BF$15)),
NETWORKDAYS.INTL($AW335,$AW335+_xlpm.DD,1,_xlpm.VD),
AND(MONTH($AW335)&lt;&gt;MONTH(BF$15),MONTH($AX335)=MONTH(BF$15)),
NETWORKDAYS.INTL(($AX335)-_xlpm.DD,$AX335,1,_xlpm.VD),
AND(MONTH($AW335)&lt;MONTH(BF$15),MONTH($AX335)&gt;MONTH(BF$15)),
NETWORKDAYS.INTL((EOMONTH(BF$15-1,1))-_xlpm.DD,EOMONTH(BF$15-1,1),1,_xlpm.VD),
AND(MONTH($AW335)=MONTH(BF$15),MONTH($AX335)=MONTH(BF$15)),
NETWORKDAYS.INTL($AW335,$AX335,1,_xlpm.VD)))),0)),
$DH335="месяц",
$DR335*BF335,
$DH335="неделя",
$DR335*BF335/7*(ROUNDUP((DAY(EOMONTH(BF$15,0)))/4,0))),
0)</f>
        <v/>
      </c>
      <c r="DZ335" s="125">
        <f t="array" ref="DZ335">
IFERROR(_xlfn.IFS(
$DH335="день_1",
$DR335*$BL335/($AX335-$AW335+1)*BG335*(DAY(EOMONTH(BG$15,0))),
$DH335="день_2",
$DR335/30*MAX(MIN($AX335,EOMONTH(BG$15,0))-MAX($AW335,BG$15)+1,),
$DH335="раб.день",
$DR335/30*(IFERROR(
_xlfn.LET(_xlpm.VD,
CHOOSE(
{1;2;3;4;5;6;7;8;9;10;11;12;13;14;15;16;17;18},
45658,45659,45660,45661,45662,45663,45664,45665,45711,45724,45778,45779,45785,45786,45820,45821,45965,46022),
_xlfn.LET(_xlpm.DD,
MAX(MIN($AX335,EOMONTH(BG$15,0))-MAX($AW335,BG$15),),
_xlfn.IFS(
AND(MONTH($AW335)=MONTH(BG$15),MONTH($AX335)&lt;&gt;MONTH(BG$15)),
NETWORKDAYS.INTL($AW335,$AW335+_xlpm.DD,1,_xlpm.VD),
AND(MONTH($AW335)&lt;&gt;MONTH(BG$15),MONTH($AX335)=MONTH(BG$15)),
NETWORKDAYS.INTL(($AX335)-_xlpm.DD,$AX335,1,_xlpm.VD),
AND(MONTH($AW335)&lt;MONTH(BG$15),MONTH($AX335)&gt;MONTH(BG$15)),
NETWORKDAYS.INTL((EOMONTH(BG$15-1,1))-_xlpm.DD,EOMONTH(BG$15-1,1),1,_xlpm.VD),
AND(MONTH($AW335)=MONTH(BG$15),MONTH($AX335)=MONTH(BG$15)),
NETWORKDAYS.INTL($AW335,$AX335,1,_xlpm.VD)))),0)),
$DH335="месяц",
$DR335*BG335,
$DH335="неделя",
$DR335*BG335/7*(ROUNDUP((DAY(EOMONTH(BG$15,0)))/4,0))),
0)</f>
        <v/>
      </c>
      <c r="EA335" s="125">
        <f t="array" ref="EA335">
IFERROR(_xlfn.IFS(
$DH335="день_1",
$DR335*$BL335/($AX335-$AW335+1)*BH335*(DAY(EOMONTH(BH$15,0))),
$DH335="день_2",
$DR335/30*MAX(MIN($AX335,EOMONTH(BH$15,0))-MAX($AW335,BH$15)+1,),
$DH335="раб.день",
$DR335/30*(IFERROR(
_xlfn.LET(_xlpm.VD,
CHOOSE(
{1;2;3;4;5;6;7;8;9;10;11;12;13;14;15;16;17;18},
45658,45659,45660,45661,45662,45663,45664,45665,45711,45724,45778,45779,45785,45786,45820,45821,45965,46022),
_xlfn.LET(_xlpm.DD,
MAX(MIN($AX335,EOMONTH(BH$15,0))-MAX($AW335,BH$15),),
_xlfn.IFS(
AND(MONTH($AW335)=MONTH(BH$15),MONTH($AX335)&lt;&gt;MONTH(BH$15)),
NETWORKDAYS.INTL($AW335,$AW335+_xlpm.DD,1,_xlpm.VD),
AND(MONTH($AW335)&lt;&gt;MONTH(BH$15),MONTH($AX335)=MONTH(BH$15)),
NETWORKDAYS.INTL(($AX335)-_xlpm.DD,$AX335,1,_xlpm.VD),
AND(MONTH($AW335)&lt;MONTH(BH$15),MONTH($AX335)&gt;MONTH(BH$15)),
NETWORKDAYS.INTL((EOMONTH(BH$15-1,1))-_xlpm.DD,EOMONTH(BH$15-1,1),1,_xlpm.VD),
AND(MONTH($AW335)=MONTH(BH$15),MONTH($AX335)=MONTH(BH$15)),
NETWORKDAYS.INTL($AW335,$AX335,1,_xlpm.VD)))),0)),
$DH335="месяц",
$DR335*BH335,
$DH335="неделя",
$DR335*BH335/7*(ROUNDUP((DAY(EOMONTH(BH$15,0)))/4,0))),
0)</f>
        <v/>
      </c>
      <c r="EB335" s="125">
        <f t="array" ref="EB335">
IFERROR(_xlfn.IFS(
$DH335="день_1",
$DR335*$BL335/($AX335-$AW335+1)*BI335*(DAY(EOMONTH(BI$15,0))),
$DH335="день_2",
$DR335/30*MAX(MIN($AX335,EOMONTH(BI$15,0))-MAX($AW335,BI$15)+1,),
$DH335="раб.день",
$DR335/30*(IFERROR(
_xlfn.LET(_xlpm.VD,
CHOOSE(
{1;2;3;4;5;6;7;8;9;10;11;12;13;14;15;16;17;18},
45658,45659,45660,45661,45662,45663,45664,45665,45711,45724,45778,45779,45785,45786,45820,45821,45965,46022),
_xlfn.LET(_xlpm.DD,
MAX(MIN($AX335,EOMONTH(BI$15,0))-MAX($AW335,BI$15),),
_xlfn.IFS(
AND(MONTH($AW335)=MONTH(BI$15),MONTH($AX335)&lt;&gt;MONTH(BI$15)),
NETWORKDAYS.INTL($AW335,$AW335+_xlpm.DD,1,_xlpm.VD),
AND(MONTH($AW335)&lt;&gt;MONTH(BI$15),MONTH($AX335)=MONTH(BI$15)),
NETWORKDAYS.INTL(($AX335)-_xlpm.DD,$AX335,1,_xlpm.VD),
AND(MONTH($AW335)&lt;MONTH(BI$15),MONTH($AX335)&gt;MONTH(BI$15)),
NETWORKDAYS.INTL((EOMONTH(BI$15-1,1))-_xlpm.DD,EOMONTH(BI$15-1,1),1,_xlpm.VD),
AND(MONTH($AW335)=MONTH(BI$15),MONTH($AX335)=MONTH(BI$15)),
NETWORKDAYS.INTL($AW335,$AX335,1,_xlpm.VD)))),0)),
$DH335="месяц",
$DR335*BI335,
$DH335="неделя",
$DR335*BI335/7*(ROUNDUP((DAY(EOMONTH(BI$15,0)))/4,0))),
0)</f>
        <v/>
      </c>
      <c r="EC335" s="125">
        <f t="array" ref="EC335">
IFERROR(_xlfn.IFS(
$DH335="день_1",
$DR335*$BL335/($AX335-$AW335+1)*BJ335*(DAY(EOMONTH(BJ$15,0))),
$DH335="день_2",
$DR335/30*MAX(MIN($AX335,EOMONTH(BJ$15,0))-MAX($AW335,BJ$15)+1,),
$DH335="раб.день",
$DR335/30*(IFERROR(
_xlfn.LET(_xlpm.VD,
CHOOSE(
{1;2;3;4;5;6;7;8;9;10;11;12;13;14;15;16;17;18},
45658,45659,45660,45661,45662,45663,45664,45665,45711,45724,45778,45779,45785,45786,45820,45821,45965,46022),
_xlfn.LET(_xlpm.DD,
MAX(MIN($AX335,EOMONTH(BJ$15,0))-MAX($AW335,BJ$15),),
_xlfn.IFS(
AND(MONTH($AW335)=MONTH(BJ$15),MONTH($AX335)&lt;&gt;MONTH(BJ$15)),
NETWORKDAYS.INTL($AW335,$AW335+_xlpm.DD,1,_xlpm.VD),
AND(MONTH($AW335)&lt;&gt;MONTH(BJ$15),MONTH($AX335)=MONTH(BJ$15)),
NETWORKDAYS.INTL(($AX335)-_xlpm.DD,$AX335,1,_xlpm.VD),
AND(MONTH($AW335)&lt;MONTH(BJ$15),MONTH($AX335)&gt;MONTH(BJ$15)),
NETWORKDAYS.INTL((EOMONTH(BJ$15-1,1))-_xlpm.DD,EOMONTH(BJ$15-1,1),1,_xlpm.VD),
AND(MONTH($AW335)=MONTH(BJ$15),MONTH($AX335)=MONTH(BJ$15)),
NETWORKDAYS.INTL($AW335,$AX335,1,_xlpm.VD)))),0)),
$DH335="месяц",
$DR335*BJ335,
$DH335="неделя",
$DR335*BJ335/7*(ROUNDUP((DAY(EOMONTH(BJ$15,0)))/4,0))),
0)</f>
        <v/>
      </c>
      <c r="ED335" s="125">
        <f t="array" ref="ED335">
IFERROR(_xlfn.IFS(
$DH335="день_1",
$DR335*$BL335/($AX335-$AW335+1)*BK335*(DAY(EOMONTH(BK$15,0))),
$DH335="день_2",
$DR335/30*MAX(MIN($AX335,EOMONTH(BK$15,0))-MAX($AW335,BK$15)+1,),
$DH335="раб.день",
$DR335/30*(IFERROR(
_xlfn.LET(_xlpm.VD,
CHOOSE(
{1;2;3;4;5;6;7;8;9;10;11;12;13;14;15;16;17;18},
45658,45659,45660,45661,45662,45663,45664,45665,45711,45724,45778,45779,45785,45786,45820,45821,45965,46022),
_xlfn.LET(_xlpm.DD,
MAX(MIN($AX335,EOMONTH(BK$15,0))-MAX($AW335,BK$15),),
_xlfn.IFS(
AND(MONTH($AW335)=MONTH(BK$15),MONTH($AX335)&lt;&gt;MONTH(BK$15)),
NETWORKDAYS.INTL($AW335,$AW335+_xlpm.DD,1,_xlpm.VD),
AND(MONTH($AW335)&lt;&gt;MONTH(BK$15),MONTH($AX335)=MONTH(BK$15)),
NETWORKDAYS.INTL(($AX335)-_xlpm.DD,$AX335,1,_xlpm.VD),
AND(MONTH($AW335)&lt;MONTH(BK$15),MONTH($AX335)&gt;MONTH(BK$15)),
NETWORKDAYS.INTL((EOMONTH(BK$15-1,1))-_xlpm.DD,EOMONTH(BK$15-1,1),1,_xlpm.VD),
AND(MONTH($AW335)=MONTH(BK$15),MONTH($AX335)=MONTH(BK$15)),
NETWORKDAYS.INTL($AW335,$AX335,1,_xlpm.VD)))),0)),
$DH335="месяц",
$DR335*BK335,
$DH335="неделя",
$DR335*BK335/7*(ROUNDUP((DAY(EOMONTH(BK$15,0)))/4,0))),
0)</f>
        <v/>
      </c>
      <c r="EE335" s="125">
        <f>SUM($DS335,$DT335,$DU335,$DV335,$DW335,$DX335,$DY335,$DZ335,$EA335,$EB335,$EC335,$ED335)</f>
        <v/>
      </c>
      <c r="EF335" s="125">
        <f>IFERROR(ROUND($EE335*(1+$EP335),2),0)</f>
        <v/>
      </c>
      <c r="EG335" s="128" t="n">
        <v>1</v>
      </c>
      <c r="EH335" s="126" t="n">
        <v>0</v>
      </c>
      <c r="EI335" s="126">
        <f>ROUND(SUM($EH335:$EH335)*SUM($AB335:$AB335)*$EG335,2)</f>
        <v/>
      </c>
      <c r="EJ335" s="126">
        <f>ROUND($EI335*(1+$EP335),2)</f>
        <v/>
      </c>
      <c r="EK335" s="126" t="n">
        <v>0</v>
      </c>
      <c r="EL335" s="126">
        <f>ROUND(SUM($EK335:$EK335)*SUM($AB335:$AB335)*$EG335,2)</f>
        <v/>
      </c>
      <c r="EM335" s="126">
        <f>ROUND($EL335*(1+$EP335),2)</f>
        <v/>
      </c>
      <c r="EN335" s="126">
        <f>SUM($EE335,$EI335,$EL335)</f>
        <v/>
      </c>
      <c r="EO335" s="126">
        <f>SUM($EF335,$EJ335,$EM335)</f>
        <v/>
      </c>
      <c r="EP335" s="59" t="inlineStr">
        <is>
          <t>20%</t>
        </is>
      </c>
      <c r="EQ335" s="59" t="n"/>
      <c r="ER335" s="60">
        <f t="array" ref="ER335">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MATCH(ES335,
{"AMS";"RussOutdoor";"HD Outdoor";"Ingroup";"IQ";"Ledproduction";"LisChannel";"Logic";"Media-PPL";"NovikovTV | НовиковТВ";"SMA";"SOK";"КрокусТВ | CrocusTV | IndoorTV";"Сити";"ТЯК Москва"},
0)),"")</f>
        <v/>
      </c>
      <c r="ES335" s="60" t="n"/>
      <c r="ET335" s="60">
        <f t="array" ref="ET335">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MATCH(ES335,
{"AMS";"RussOutdoor";"HD Outdoor";"Ingroup";"IQ";"Ledproduction";"LisChannel";"Logic";"Media-PPL";"NovikovTV | НовиковТВ";"SMA";"SOK";"КрокусТВ | CrocusTV | IndoorTV";"Сити";"ТЯК Москва"},
0)),"")</f>
        <v/>
      </c>
      <c r="EU335" s="60" t="n"/>
      <c r="EV335" s="60" t="n"/>
      <c r="EX335" s="110">
        <f t="array" ref="EX335">
($AR335/30
+N("ТРАФИК ПЛОЩАДКИ"))*
(IFERROR(
_xlfn.LET(
_xlpm.GPR,
HLOOKUP($L335,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(MATCH($T335,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IF($Q335="цифровой",_xlpm.GPR/$AG335,_xlpm.GPR/60)),
0)
+N("DWELL TIME"))*
(IF($AB335=0,0,IF($AB335=1,0.3,IF($AB335=2,0.5,IF($AB335&gt;2,1))))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_xlfn.IFS($AC335="да",1.2,$AC335="нет",1)*
_xlfn.IFS($AD335="да",1.2,$AD335="нет",1)*
IF(R335="статический",1,1.2)*
$X335*
INDEX(
{1.2;1;1.2;1.2;1;1.2;1.2;1.2;1.2;1.2;1.2;1;1.2;1.2;1.2;1.2;1;1;1.2;1.2;1.2;1;1;1;1;1.2;1.2;1.2;1.2;1;1;1;1;1.2;1.2;1.2;1.2;1.2;1.2;1.2;1.2;1;1;1.2;1;1;1;1;1.5;1;1;1.5;1.5;1.2},
MATCH($Q335,_xlpm.MI,0)))&gt;{0.02;0.04;0.06;0.1;0.2;0.4;0.6;0.8;1;2;4;6})),
{0;1;2;3;4;5;6;7;8;9;10;11;12},
0)))
+N("КОЭФФИЦИЕНТ КОНТАКТА"))))*
(_xlfn.IFS($X335&lt;0.1,$X335/1000,$X335&gt;25,5.2,AND($X335&gt;=0.1,$X335&lt;=25),(($X335*2+0.1)/10)*($X335/10)))*
IFERROR((_xlfn.LET(
_xlpm.MA,
{0;0.8;0.85;0.9;0.95;1},
_xlpm.MAA,
{0;1;2;3;4;5},
INDEX(_xlpm.MA,MATCH(SUMPRODUCT(--((IF(ROUND(_xlpm.MAA,1)&gt;5,5,ROUND($AB335,1)))&gt;{0;1;2;3;4;5})),_xlpm.MAA,0)))
+N("КОЭФФИЦИЕНТ КОЛ-ВО КОНСТРУКЦИЙ")),1)*
$AB335,0))*
(IF($Q335="цифровой",$AG335/15*$AI335,1)
+N("ДЛЯ ЦИФРЫ"))</f>
        <v/>
      </c>
      <c r="EY335" s="110">
        <f>IFERROR(EX335*AY335,0)</f>
        <v/>
      </c>
      <c r="EZ335" s="131">
        <f>IFERROR(DP335/EY335*1000,0)</f>
        <v/>
      </c>
      <c r="FA335" s="112">
        <f>IFERROR(FC335/FB335,0)</f>
        <v/>
      </c>
      <c r="FB335" s="112">
        <f>IFERROR((FC335/(EY335/FF335*#REF!))*0.825,0)</f>
        <v/>
      </c>
      <c r="FC335" s="112">
        <f>IFERROR(((EX335*30/AR335)*100)/30,0)</f>
        <v/>
      </c>
      <c r="FD335" s="112">
        <f>IFERROR(EY335/G335*100%,0)</f>
        <v/>
      </c>
      <c r="FE335" s="112">
        <f>IFERROR(FD335/FC335*100%,0)</f>
        <v/>
      </c>
      <c r="FF335" s="110">
        <f>IFERROR(AR335/30*AY335,0)</f>
        <v/>
      </c>
    </row>
    <row r="336" ht="13" customHeight="1">
      <c r="A336" s="59" t="n"/>
      <c r="B336" s="60" t="n"/>
      <c r="C336" s="60" t="n"/>
      <c r="D336" s="60">
        <f t="array" ref="D336">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MATCH($E336,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36" s="60">
        <f t="array" ref="E336">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MATCH($F336,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36" s="60" t="inlineStr"/>
      <c r="G336" s="60" t="n"/>
      <c r="H336" s="60">
        <f t="array" ref="H336">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MATCH($I336,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36" s="60" t="n"/>
      <c r="J336" s="60" t="n"/>
      <c r="K336" s="60" t="n"/>
      <c r="L336" s="60" t="n"/>
      <c r="M336" s="60" t="n"/>
      <c r="N336" s="60" t="n"/>
      <c r="O336" s="60" t="n"/>
      <c r="P336" s="60">
        <f t="array" ref="P336">
_xlfn.IFS(
ISNUMBER(MATCH($Q336,{"шелфбаннер","разделитель","монетница","чековая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ISNUMBER(MATCH($Q336,{"LED/LCD","видеокулер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ISNUMBER(MATCH($Q336,{"автомобиль","машина","выставочное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ISNUMBER(MATCH($Q336,{"билборд","лифтовая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ISNUMBER(MATCH($Q336,{"навигация","подвесной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ISNUMBER(MATCH($Q336,{"движущаяся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ISNUMBER(MATCH($Q336,{"каталог","журнал"},)),
"Пресса",
$Q336="","")</f>
        <v/>
      </c>
      <c r="Q336" s="60" t="n"/>
      <c r="R336" s="60">
        <f t="array" ref="R336">
IFERROR(
_xlfn.IFS(
OR(ISNUMBER(MATCH($Q336,{"экспозиция","макет","стенд","автостенд","авто стенд","выставочное пространство","выставочные стенды","модульные выставочные стенды","3Д конструкция","3D конструкция"},)),P336="Экспонирование"),
"нестандартный",
ISNUMBER(MATCH($Q336,{"скроллер","призматрон"},)),
"динамический",
$P336="Видео",
"цифровой",
OR($P336="Пресса",$P336="Щит",$P336="POSm",$P336="Подвес",$P336="Брендирование/оклейка"),
"статический"),"")</f>
        <v/>
      </c>
      <c r="S336" s="59" t="n"/>
      <c r="T336" s="60" t="n"/>
      <c r="U336" s="60" t="n"/>
      <c r="V336" s="60">
        <f>
IF(P336="Видео",
"цифровой постер/ролик",
IF(ISNUMBER(MATCH(Q336,{"короб световой","короб световой | лайтбокс","короб световой | кристалайт","лайтбокс","лайт бокс","кристалайт","LB","lightbox"},)),
"бэклит",
IF(P336="Брендирование/оклейка",
"перфарированная пленка/самоклейка",
IF(P336="Экспонирование",
"под запрос",
IF(P336="Подвес",
"баннер/ткань",
"")))))</f>
        <v/>
      </c>
      <c r="W336" s="59" t="n"/>
      <c r="X336" s="59" t="n"/>
      <c r="Y336" s="59" t="n"/>
      <c r="Z336" s="61" t="n"/>
      <c r="AA336" s="61" t="n"/>
      <c r="AB336" s="61">
        <f>IF(BL336&gt;0,Z336,0)</f>
        <v/>
      </c>
      <c r="AC336" s="59" t="n"/>
      <c r="AD336" s="59" t="n"/>
      <c r="AE336" s="59" t="n"/>
      <c r="AF336" s="59" t="n"/>
      <c r="AG336" s="59" t="n"/>
      <c r="AH336" s="59" t="n"/>
      <c r="AI336" s="59" t="n"/>
      <c r="AJ336" s="59" t="n"/>
      <c r="AK336" s="59" t="n"/>
      <c r="AL336" s="62">
        <f>IFERROR(IF(OR(R336="статический",R336="динамический",R336="нестандартный",R336="",R336=""),"-",IF(AND(AH336="-",AI336="-"),"-",AK336*3600/AH336*AI336)),"-")</f>
        <v/>
      </c>
      <c r="AM336" s="62">
        <f>IFERROR(IF(OR(R336="статический",R336="динамический",R336="",R336="", R336="BTL",R336="нестандартный"),"-",AG336*AI336*AL336/60),"-")</f>
        <v/>
      </c>
      <c r="AN336" s="63">
        <f>IFERROR(IF(AH336="","-",AG336*AI336/AH336),"-")</f>
        <v/>
      </c>
      <c r="AO336" s="59">
        <f>IFERROR(IF(OR($R336="статический",$R336="динамический",$R336="",$R336="",$R336="BTL",$R336="нестандартный"),"-",$AL336*$AY336),"-")</f>
        <v/>
      </c>
      <c r="AP336" s="62">
        <f>IFERROR(IF(OR($R336="статический",$R336="динамический",$R336="",$R336="",$R336="BTL",$R336="нестандартный"),"-",$AM336*AY336),"-")</f>
        <v/>
      </c>
      <c r="AQ336" s="64" t="n"/>
      <c r="AR336" s="61" t="n"/>
      <c r="AS336" s="61" t="n"/>
      <c r="AT336" s="61" t="n"/>
      <c r="AU336" s="65" t="n"/>
      <c r="AV336" s="124">
        <f>IFERROR(DR336/AT336*1000,"n/a")</f>
        <v/>
      </c>
      <c r="AW336" s="67" t="n"/>
      <c r="AX336" s="67" t="n"/>
      <c r="AY336" s="43">
        <f>IFERROR(IF(OR($AW336="",$AX336=""),"",_xlfn.DAYS($AX336+1,$AW336)),"")</f>
        <v/>
      </c>
      <c r="AZ336" s="68">
        <f t="array" ref="AZ336">
_xlfn.LET(_xlpm.COEFF,
IF($AW336+$AX336=0,0,IF(MAX(MIN($AX336,EOMONTH(AZ$15,0))-MAX($AW336,AZ$15)+1,)&gt;0,1,0)),
_xlfn.IFS(
$ES336="LisChannel",
_xlpm.COEFF*
INDEX({1;1;1.2;1.2;1;1;1;1;1.2;1.2;1.2;1.2},
MATCH(MONTH(AZ$15),
{1,2,3,4,5,6,7,8,9,10,11,12})),
CONCATENATE($ES336," ",$L336)="RussOutdoor метро",
_xlpm.COEFF*
INDEX({0.8;0.9;1.1;1.1;1;1;1;1;1.1;1.1;1.1;1.1},
MATCH(MONTH(AZ$15),
{1,2,3,4,5,6,7,8,9,10,11,12})),
$ES336&lt;&gt;"LisChannel",
_xlpm.COEFF,
$ES336&lt;&gt;"RussOutdoor",
_xlpm.COEFF))</f>
        <v/>
      </c>
      <c r="BA336" s="68">
        <f t="array" ref="BA336">
_xlfn.LET(_xlpm.COEFF,
IF($AW336+$AX336=0,0,IF(MAX(MIN($AX336,EOMONTH(BA$15,0))-MAX($AW336,BA$15)+1,)&gt;0,1,0)),
_xlfn.IFS(
$ES336="LisChannel",
_xlpm.COEFF*
INDEX({1;1;1.2;1.2;1;1;1;1;1.2;1.2;1.2;1.2},
MATCH(MONTH(BA$15),
{1,2,3,4,5,6,7,8,9,10,11,12})),
CONCATENATE($ES336," ",$L336)="RussOutdoor метро",
_xlpm.COEFF*
INDEX({0.8;0.9;1.1;1.1;1;1;1;1;1.1;1.1;1.1;1.1},
MATCH(MONTH(BA$15),
{1,2,3,4,5,6,7,8,9,10,11,12})),
$ES336&lt;&gt;"LisChannel",
_xlpm.COEFF,
$ES336&lt;&gt;"RussOutdoor",
_xlpm.COEFF))</f>
        <v/>
      </c>
      <c r="BB336" s="68">
        <f t="array" ref="BB336">
_xlfn.LET(_xlpm.COEFF,
IF($AW336+$AX336=0,0,IF(MAX(MIN($AX336,EOMONTH(BB$15,0))-MAX($AW336,BB$15)+1,)&gt;0,1,0)),
_xlfn.IFS(
$ES336="LisChannel",
_xlpm.COEFF*
INDEX({1;1;1.2;1.2;1;1;1;1;1.2;1.2;1.2;1.2},
MATCH(MONTH(BB$15),
{1,2,3,4,5,6,7,8,9,10,11,12})),
CONCATENATE($ES336," ",$L336)="RussOutdoor метро",
_xlpm.COEFF*
INDEX({0.8;0.9;1.1;1.1;1;1;1;1;1.1;1.1;1.1;1.1},
MATCH(MONTH(BB$15),
{1,2,3,4,5,6,7,8,9,10,11,12})),
$ES336&lt;&gt;"LisChannel",
_xlpm.COEFF,
$ES336&lt;&gt;"RussOutdoor",
_xlpm.COEFF))</f>
        <v/>
      </c>
      <c r="BC336" s="68">
        <f t="array" ref="BC336">
_xlfn.LET(_xlpm.COEFF,
IF($AW336+$AX336=0,0,IF(MAX(MIN($AX336,EOMONTH(BC$15,0))-MAX($AW336,BC$15)+1,)&gt;0,1,0)),
_xlfn.IFS(
$ES336="LisChannel",
_xlpm.COEFF*
INDEX({1;1;1.2;1.2;1;1;1;1;1.2;1.2;1.2;1.2},
MATCH(MONTH(BC$15),
{1,2,3,4,5,6,7,8,9,10,11,12})),
CONCATENATE($ES336," ",$L336)="RussOutdoor метро",
_xlpm.COEFF*
INDEX({0.8;0.9;1.1;1.1;1;1;1;1;1.1;1.1;1.1;1.1},
MATCH(MONTH(BC$15),
{1,2,3,4,5,6,7,8,9,10,11,12})),
$ES336&lt;&gt;"LisChannel",
_xlpm.COEFF,
$ES336&lt;&gt;"RussOutdoor",
_xlpm.COEFF))</f>
        <v/>
      </c>
      <c r="BD336" s="68">
        <f t="array" ref="BD336">
_xlfn.LET(_xlpm.COEFF,
IF($AW336+$AX336=0,0,IF(MAX(MIN($AX336,EOMONTH(BD$15,0))-MAX($AW336,BD$15)+1,)&gt;0,1,0)),
_xlfn.IFS(
$ES336="LisChannel",
_xlpm.COEFF*
INDEX({1;1;1.2;1.2;1;1;1;1;1.2;1.2;1.2;1.2},
MATCH(MONTH(BD$15),
{1,2,3,4,5,6,7,8,9,10,11,12})),
CONCATENATE($ES336," ",$L336)="RussOutdoor метро",
_xlpm.COEFF*
INDEX({0.8;0.9;1.1;1.1;1;1;1;1;1.1;1.1;1.1;1.1},
MATCH(MONTH(BD$15),
{1,2,3,4,5,6,7,8,9,10,11,12})),
$ES336&lt;&gt;"LisChannel",
_xlpm.COEFF,
$ES336&lt;&gt;"RussOutdoor",
_xlpm.COEFF))</f>
        <v/>
      </c>
      <c r="BE336" s="68">
        <f t="array" ref="BE336">
_xlfn.LET(_xlpm.COEFF,
IF($AW336+$AX336=0,0,IF(MAX(MIN($AX336,EOMONTH(BE$15,0))-MAX($AW336,BE$15)+1,)&gt;0,1,0)),
_xlfn.IFS(
$ES336="LisChannel",
_xlpm.COEFF*
INDEX({1;1;1.2;1.2;1;1;1;1;1.2;1.2;1.2;1.2},
MATCH(MONTH(BE$15),
{1,2,3,4,5,6,7,8,9,10,11,12})),
CONCATENATE($ES336," ",$L336)="RussOutdoor метро",
_xlpm.COEFF*
INDEX({0.8;0.9;1.1;1.1;1;1;1;1;1.1;1.1;1.1;1.1},
MATCH(MONTH(BE$15),
{1,2,3,4,5,6,7,8,9,10,11,12})),
$ES336&lt;&gt;"LisChannel",
_xlpm.COEFF,
$ES336&lt;&gt;"RussOutdoor",
_xlpm.COEFF))</f>
        <v/>
      </c>
      <c r="BF336" s="68">
        <f t="array" ref="BF336">
_xlfn.LET(_xlpm.COEFF,
IF($AW336+$AX336=0,0,IF(MAX(MIN($AX336,EOMONTH(BF$15,0))-MAX($AW336,BF$15)+1,)&gt;0,1,0)),
_xlfn.IFS(
$ES336="LisChannel",
_xlpm.COEFF*
INDEX({1;1;1.2;1.2;1;1;1;1;1.2;1.2;1.2;1.2},
MATCH(MONTH(BF$15),
{1,2,3,4,5,6,7,8,9,10,11,12})),
CONCATENATE($ES336," ",$L336)="RussOutdoor метро",
_xlpm.COEFF*
INDEX({0.8;0.9;1.1;1.1;1;1;1;1;1.1;1.1;1.1;1.1},
MATCH(MONTH(BF$15),
{1,2,3,4,5,6,7,8,9,10,11,12})),
$ES336&lt;&gt;"LisChannel",
_xlpm.COEFF,
$ES336&lt;&gt;"RussOutdoor",
_xlpm.COEFF))</f>
        <v/>
      </c>
      <c r="BG336" s="68">
        <f t="array" ref="BG336">
_xlfn.LET(_xlpm.COEFF,
IF($AW336+$AX336=0,0,IF(MAX(MIN($AX336,EOMONTH(BG$15,0))-MAX($AW336,BG$15)+1,)&gt;0,1,0)),
_xlfn.IFS(
$ES336="LisChannel",
_xlpm.COEFF*
INDEX({1;1;1.2;1.2;1;1;1;1;1.2;1.2;1.2;1.2},
MATCH(MONTH(BG$15),
{1,2,3,4,5,6,7,8,9,10,11,12})),
CONCATENATE($ES336," ",$L336)="RussOutdoor метро",
_xlpm.COEFF*
INDEX({0.8;0.9;1.1;1.1;1;1;1;1;1.1;1.1;1.1;1.1},
MATCH(MONTH(BG$15),
{1,2,3,4,5,6,7,8,9,10,11,12})),
$ES336&lt;&gt;"LisChannel",
_xlpm.COEFF,
$ES336&lt;&gt;"RussOutdoor",
_xlpm.COEFF))</f>
        <v/>
      </c>
      <c r="BH336" s="68">
        <f t="array" ref="BH336">
_xlfn.LET(_xlpm.COEFF,
IF($AW336+$AX336=0,0,IF(MAX(MIN($AX336,EOMONTH(BH$15,0))-MAX($AW336,BH$15)+1,)&gt;0,1,0)),
_xlfn.IFS(
$ES336="LisChannel",
_xlpm.COEFF*
INDEX({1;1;1.2;1.2;1;1;1;1;1.2;1.2;1.2;1.2},
MATCH(MONTH(BH$15),
{1,2,3,4,5,6,7,8,9,10,11,12})),
CONCATENATE($ES336," ",$L336)="RussOutdoor метро",
_xlpm.COEFF*
INDEX({0.8;0.9;1.1;1.1;1;1;1;1;1.1;1.1;1.1;1.1},
MATCH(MONTH(BH$15),
{1,2,3,4,5,6,7,8,9,10,11,12})),
$ES336&lt;&gt;"LisChannel",
_xlpm.COEFF,
$ES336&lt;&gt;"RussOutdoor",
_xlpm.COEFF))</f>
        <v/>
      </c>
      <c r="BI336" s="68">
        <f t="array" ref="BI336">
_xlfn.LET(_xlpm.COEFF,
IF($AW336+$AX336=0,0,IF(MAX(MIN($AX336,EOMONTH(BI$15,0))-MAX($AW336,BI$15)+1,)&gt;0,1,0)),
_xlfn.IFS(
$ES336="LisChannel",
_xlpm.COEFF*
INDEX({1;1;1.2;1.2;1;1;1;1;1.2;1.2;1.2;1.2},
MATCH(MONTH(BI$15),
{1,2,3,4,5,6,7,8,9,10,11,12})),
CONCATENATE($ES336," ",$L336)="RussOutdoor метро",
_xlpm.COEFF*
INDEX({0.8;0.9;1.1;1.1;1;1;1;1;1.1;1.1;1.1;1.1},
MATCH(MONTH(BI$15),
{1,2,3,4,5,6,7,8,9,10,11,12})),
$ES336&lt;&gt;"LisChannel",
_xlpm.COEFF,
$ES336&lt;&gt;"RussOutdoor",
_xlpm.COEFF))</f>
        <v/>
      </c>
      <c r="BJ336" s="68">
        <f t="array" ref="BJ336">
_xlfn.LET(_xlpm.COEFF,
IF($AW336+$AX336=0,0,IF(MAX(MIN($AX336,EOMONTH(BJ$15,0))-MAX($AW336,BJ$15)+1,)&gt;0,1,0)),
_xlfn.IFS(
$ES336="LisChannel",
_xlpm.COEFF*
INDEX({1;1;1.2;1.2;1;1;1;1;1.2;1.2;1.2;1.2},
MATCH(MONTH(BJ$15),
{1,2,3,4,5,6,7,8,9,10,11,12})),
CONCATENATE($ES336," ",$L336)="RussOutdoor метро",
_xlpm.COEFF*
INDEX({0.8;0.9;1.1;1.1;1;1;1;1;1.1;1.1;1.1;1.1},
MATCH(MONTH(BJ$15),
{1,2,3,4,5,6,7,8,9,10,11,12})),
$ES336&lt;&gt;"LisChannel",
_xlpm.COEFF,
$ES336&lt;&gt;"RussOutdoor",
_xlpm.COEFF))</f>
        <v/>
      </c>
      <c r="BK336" s="68">
        <f t="array" ref="BK336">
_xlfn.LET(_xlpm.COEFF,
IF($AW336+$AX336=0,0,IF(MAX(MIN($AX336,EOMONTH(BK$15,0))-MAX($AW336,BK$15)+1,)&gt;0,1,0)),
_xlfn.IFS(
$ES336="LisChannel",
_xlpm.COEFF*
INDEX({1;1;1.2;1.2;1;1;1;1;1.2;1.2;1.2;1.2},
MATCH(MONTH(BK$15),
{1,2,3,4,5,6,7,8,9,10,11,12})),
CONCATENATE($ES336," ",$L336)="RussOutdoor метро",
_xlpm.COEFF*
INDEX({0.8;0.9;1.1;1.1;1;1;1;1;1.1;1.1;1.1;1.1},
MATCH(MONTH(BK$15),
{1,2,3,4,5,6,7,8,9,10,11,12})),
$ES336&lt;&gt;"LisChannel",
_xlpm.COEFF,
$ES336&lt;&gt;"RussOutdoor",
_xlpm.COEFF))</f>
        <v/>
      </c>
      <c r="BL336" s="62">
        <f>COUNTIFS($AZ336:$BK336,"&gt;0")</f>
        <v/>
      </c>
      <c r="BM336" s="65" t="n"/>
      <c r="BN336" s="125">
        <f>$DJ336</f>
        <v/>
      </c>
      <c r="BO336" s="63">
        <f>$DQ336</f>
        <v/>
      </c>
      <c r="BP336" s="125">
        <f>
IFERROR(
IF($BL336=0,0,
$BN336*(1-$BO336)),
0)</f>
        <v/>
      </c>
      <c r="BQ336" s="125">
        <f t="array" ref="BQ336">
IFERROR(
_xlfn.IFS(
$DH336="день_1",
$BP336*$BL336/($AX336-$AW336+1)*AZ336*(DAY(EOMONTH(AZ$15,0))),
$DH336="день_2",
$BP336/30*MAX(MIN($AX336,EOMONTH(AZ$15,0))-MAX($AW336,AZ$15)+1,),
$DH336="раб.день",
$BP336/30*(IFERROR(
_xlfn.LET(_xlpm.VD,
CHOOSE(
{1;2;3;4;5;6;7;8;9;10;11;12;13;14;15;16;17;18},
45658,45659,45660,45661,45662,45663,45664,45665,45711,45724,45778,45779,45785,45786,45820,45821,45965,46022),
_xlfn.LET(_xlpm.DD,
MAX(MIN($AX336,EOMONTH(AZ$15,0))-MAX($AW336,AZ$15),),
_xlfn.IFS(
AND(MONTH($AW336)=MONTH(AZ$15),MONTH($AX336)&lt;&gt;MONTH(AZ$15)),
NETWORKDAYS.INTL($AW336,$AW336+_xlpm.DD,1,_xlpm.VD),
AND(MONTH($AW336)&lt;&gt;MONTH(AZ$15),MONTH($AX336)=MONTH(AZ$15)),
NETWORKDAYS.INTL(($AX336)-_xlpm.DD,$AX336,1,_xlpm.VD),
AND(MONTH($AW336)&lt;MONTH(AZ$15),MONTH($AX336)&gt;MONTH(AZ$15)),
NETWORKDAYS.INTL((EOMONTH(AZ$15-1,1))-_xlpm.DD,EOMONTH(AZ$15-1,1),1,_xlpm.VD),
AND(MONTH($AW336)=MONTH(AZ$15),MONTH($AX336)=MONTH(AZ$15)),
NETWORKDAYS.INTL($AW336,$AX336,1,_xlpm.VD)))),0)),
$DH336="месяц",
$BP336*AZ336,
$DH336="неделя",
$BP336*AZ336/7*(ROUNDUP((DAY(EOMONTH(AZ$15,0)))/4,0))),
0)</f>
        <v/>
      </c>
      <c r="BR336" s="125">
        <f t="array" ref="BR336">
IFERROR(
_xlfn.IFS(
$DH336="день_1",
$BP336*$BL336/($AX336-$AW336+1)*BA336*(DAY(EOMONTH(BA$15,0))),
$DH336="день_2",
$BP336/30*MAX(MIN($AX336,EOMONTH(BA$15,0))-MAX($AW336,BA$15)+1,),
$DH336="раб.день",
$BP336/30*(IFERROR(
_xlfn.LET(_xlpm.VD,
CHOOSE(
{1;2;3;4;5;6;7;8;9;10;11;12;13;14;15;16;17;18},
45658,45659,45660,45661,45662,45663,45664,45665,45711,45724,45778,45779,45785,45786,45820,45821,45965,46022),
_xlfn.LET(_xlpm.DD,
MAX(MIN($AX336,EOMONTH(BA$15,0))-MAX($AW336,BA$15),),
_xlfn.IFS(
AND(MONTH($AW336)=MONTH(BA$15),MONTH($AX336)&lt;&gt;MONTH(BA$15)),
NETWORKDAYS.INTL($AW336,$AW336+_xlpm.DD,1,_xlpm.VD),
AND(MONTH($AW336)&lt;&gt;MONTH(BA$15),MONTH($AX336)=MONTH(BA$15)),
NETWORKDAYS.INTL(($AX336)-_xlpm.DD,$AX336,1,_xlpm.VD),
AND(MONTH($AW336)&lt;MONTH(BA$15),MONTH($AX336)&gt;MONTH(BA$15)),
NETWORKDAYS.INTL((EOMONTH(BA$15-1,1))-_xlpm.DD,EOMONTH(BA$15-1,1),1,_xlpm.VD),
AND(MONTH($AW336)=MONTH(BA$15),MONTH($AX336)=MONTH(BA$15)),
NETWORKDAYS.INTL($AW336,$AX336,1,_xlpm.VD)))),0)),
$DH336="месяц",
$BP336*BA336,
$DH336="неделя",
$BP336*BA336/7*(ROUNDUP((DAY(EOMONTH(BA$15,0)))/4,0))),
0)</f>
        <v/>
      </c>
      <c r="BS336" s="125">
        <f t="array" ref="BS336">
IFERROR(
_xlfn.IFS(
$DH336="день_1",
$BP336*$BL336/($AX336-$AW336+1)*BB336*(DAY(EOMONTH(BB$15,0))),
$DH336="день_2",
$BP336/30*MAX(MIN($AX336,EOMONTH(BB$15,0))-MAX($AW336,BB$15)+1,),
$DH336="раб.день",
$BP336/30*(IFERROR(
_xlfn.LET(_xlpm.VD,
CHOOSE(
{1;2;3;4;5;6;7;8;9;10;11;12;13;14;15;16;17;18},
45658,45659,45660,45661,45662,45663,45664,45665,45711,45724,45778,45779,45785,45786,45820,45821,45965,46022),
_xlfn.LET(_xlpm.DD,
MAX(MIN($AX336,EOMONTH(BB$15,0))-MAX($AW336,BB$15),),
_xlfn.IFS(
AND(MONTH($AW336)=MONTH(BB$15),MONTH($AX336)&lt;&gt;MONTH(BB$15)),
NETWORKDAYS.INTL($AW336,$AW336+_xlpm.DD,1,_xlpm.VD),
AND(MONTH($AW336)&lt;&gt;MONTH(BB$15),MONTH($AX336)=MONTH(BB$15)),
NETWORKDAYS.INTL(($AX336)-_xlpm.DD,$AX336,1,_xlpm.VD),
AND(MONTH($AW336)&lt;MONTH(BB$15),MONTH($AX336)&gt;MONTH(BB$15)),
NETWORKDAYS.INTL((EOMONTH(BB$15-1,1))-_xlpm.DD,EOMONTH(BB$15-1,1),1,_xlpm.VD),
AND(MONTH($AW336)=MONTH(BB$15),MONTH($AX336)=MONTH(BB$15)),
NETWORKDAYS.INTL($AW336,$AX336,1,_xlpm.VD)))),0)),
$DH336="месяц",
$BP336*BB336,
$DH336="неделя",
$BP336*BB336/7*(ROUNDUP((DAY(EOMONTH(BB$15,0)))/4,0))),
0)</f>
        <v/>
      </c>
      <c r="BT336" s="125">
        <f t="array" ref="BT336">
IFERROR(
_xlfn.IFS(
$DH336="день_1",
$BP336*$BL336/($AX336-$AW336+1)*BC336*(DAY(EOMONTH(BC$15,0))),
$DH336="день_2",
$BP336/30*MAX(MIN($AX336,EOMONTH(BC$15,0))-MAX($AW336,BC$15)+1,),
$DH336="раб.день",
$BP336/30*(IFERROR(
_xlfn.LET(_xlpm.VD,
CHOOSE(
{1;2;3;4;5;6;7;8;9;10;11;12;13;14;15;16;17;18},
45658,45659,45660,45661,45662,45663,45664,45665,45711,45724,45778,45779,45785,45786,45820,45821,45965,46022),
_xlfn.LET(_xlpm.DD,
MAX(MIN($AX336,EOMONTH(BC$15,0))-MAX($AW336,BC$15),),
_xlfn.IFS(
AND(MONTH($AW336)=MONTH(BC$15),MONTH($AX336)&lt;&gt;MONTH(BC$15)),
NETWORKDAYS.INTL($AW336,$AW336+_xlpm.DD,1,_xlpm.VD),
AND(MONTH($AW336)&lt;&gt;MONTH(BC$15),MONTH($AX336)=MONTH(BC$15)),
NETWORKDAYS.INTL(($AX336)-_xlpm.DD,$AX336,1,_xlpm.VD),
AND(MONTH($AW336)&lt;MONTH(BC$15),MONTH($AX336)&gt;MONTH(BC$15)),
NETWORKDAYS.INTL((EOMONTH(BC$15-1,1))-_xlpm.DD,EOMONTH(BC$15-1,1),1,_xlpm.VD),
AND(MONTH($AW336)=MONTH(BC$15),MONTH($AX336)=MONTH(BC$15)),
NETWORKDAYS.INTL($AW336,$AX336,1,_xlpm.VD)))),0)),
$DH336="месяц",
$BP336*BC336,
$DH336="неделя",
$BP336*BC336/7*(ROUNDUP((DAY(EOMONTH(BC$15,0)))/4,0))),
0)</f>
        <v/>
      </c>
      <c r="BU336" s="125">
        <f t="array" ref="BU336">
IFERROR(
_xlfn.IFS(
$DH336="день_1",
$BP336*$BL336/($AX336-$AW336+1)*BD336*(DAY(EOMONTH(BD$15,0))),
$DH336="день_2",
$BP336/30*MAX(MIN($AX336,EOMONTH(BD$15,0))-MAX($AW336,BD$15)+1,),
$DH336="раб.день",
$BP336/30*(IFERROR(
_xlfn.LET(_xlpm.VD,
CHOOSE(
{1;2;3;4;5;6;7;8;9;10;11;12;13;14;15;16;17;18},
45658,45659,45660,45661,45662,45663,45664,45665,45711,45724,45778,45779,45785,45786,45820,45821,45965,46022),
_xlfn.LET(_xlpm.DD,
MAX(MIN($AX336,EOMONTH(BD$15,0))-MAX($AW336,BD$15),),
_xlfn.IFS(
AND(MONTH($AW336)=MONTH(BD$15),MONTH($AX336)&lt;&gt;MONTH(BD$15)),
NETWORKDAYS.INTL($AW336,$AW336+_xlpm.DD,1,_xlpm.VD),
AND(MONTH($AW336)&lt;&gt;MONTH(BD$15),MONTH($AX336)=MONTH(BD$15)),
NETWORKDAYS.INTL(($AX336)-_xlpm.DD,$AX336,1,_xlpm.VD),
AND(MONTH($AW336)&lt;MONTH(BD$15),MONTH($AX336)&gt;MONTH(BD$15)),
NETWORKDAYS.INTL((EOMONTH(BD$15-1,1))-_xlpm.DD,EOMONTH(BD$15-1,1),1,_xlpm.VD),
AND(MONTH($AW336)=MONTH(BD$15),MONTH($AX336)=MONTH(BD$15)),
NETWORKDAYS.INTL($AW336,$AX336,1,_xlpm.VD)))),0)),
$DH336="месяц",
$BP336*BD336,
$DH336="неделя",
$BP336*BD336/7*(ROUNDUP((DAY(EOMONTH(BD$15,0)))/4,0))),
0)</f>
        <v/>
      </c>
      <c r="BV336" s="125">
        <f t="array" ref="BV336">
IFERROR(
_xlfn.IFS(
$DH336="день_1",
$BP336*$BL336/($AX336-$AW336+1)*BE336*(DAY(EOMONTH(BE$15,0))),
$DH336="день_2",
$BP336/30*MAX(MIN($AX336,EOMONTH(BE$15,0))-MAX($AW336,BE$15)+1,),
$DH336="раб.день",
$BP336/30*(IFERROR(
_xlfn.LET(_xlpm.VD,
CHOOSE(
{1;2;3;4;5;6;7;8;9;10;11;12;13;14;15;16;17;18},
45658,45659,45660,45661,45662,45663,45664,45665,45711,45724,45778,45779,45785,45786,45820,45821,45965,46022),
_xlfn.LET(_xlpm.DD,
MAX(MIN($AX336,EOMONTH(BE$15,0))-MAX($AW336,BE$15),),
_xlfn.IFS(
AND(MONTH($AW336)=MONTH(BE$15),MONTH($AX336)&lt;&gt;MONTH(BE$15)),
NETWORKDAYS.INTL($AW336,$AW336+_xlpm.DD,1,_xlpm.VD),
AND(MONTH($AW336)&lt;&gt;MONTH(BE$15),MONTH($AX336)=MONTH(BE$15)),
NETWORKDAYS.INTL(($AX336)-_xlpm.DD,$AX336,1,_xlpm.VD),
AND(MONTH($AW336)&lt;MONTH(BE$15),MONTH($AX336)&gt;MONTH(BE$15)),
NETWORKDAYS.INTL((EOMONTH(BE$15-1,1))-_xlpm.DD,EOMONTH(BE$15-1,1),1,_xlpm.VD),
AND(MONTH($AW336)=MONTH(BE$15),MONTH($AX336)=MONTH(BE$15)),
NETWORKDAYS.INTL($AW336,$AX336,1,_xlpm.VD)))),0)),
$DH336="месяц",
$BP336*BE336,
$DH336="неделя",
$BP336*BE336/7*(ROUNDUP((DAY(EOMONTH(BE$15,0)))/4,0))),
0)</f>
        <v/>
      </c>
      <c r="BW336" s="125">
        <f t="array" ref="BW336">
IFERROR(
_xlfn.IFS(
$DH336="день_1",
$BP336*$BL336/($AX336-$AW336+1)*BF336*(DAY(EOMONTH(BF$15,0))),
$DH336="день_2",
$BP336/30*MAX(MIN($AX336,EOMONTH(BF$15,0))-MAX($AW336,BF$15)+1,),
$DH336="раб.день",
$BP336/30*(IFERROR(
_xlfn.LET(_xlpm.VD,
CHOOSE(
{1;2;3;4;5;6;7;8;9;10;11;12;13;14;15;16;17;18},
45658,45659,45660,45661,45662,45663,45664,45665,45711,45724,45778,45779,45785,45786,45820,45821,45965,46022),
_xlfn.LET(_xlpm.DD,
MAX(MIN($AX336,EOMONTH(BF$15,0))-MAX($AW336,BF$15),),
_xlfn.IFS(
AND(MONTH($AW336)=MONTH(BF$15),MONTH($AX336)&lt;&gt;MONTH(BF$15)),
NETWORKDAYS.INTL($AW336,$AW336+_xlpm.DD,1,_xlpm.VD),
AND(MONTH($AW336)&lt;&gt;MONTH(BF$15),MONTH($AX336)=MONTH(BF$15)),
NETWORKDAYS.INTL(($AX336)-_xlpm.DD,$AX336,1,_xlpm.VD),
AND(MONTH($AW336)&lt;MONTH(BF$15),MONTH($AX336)&gt;MONTH(BF$15)),
NETWORKDAYS.INTL((EOMONTH(BF$15-1,1))-_xlpm.DD,EOMONTH(BF$15-1,1),1,_xlpm.VD),
AND(MONTH($AW336)=MONTH(BF$15),MONTH($AX336)=MONTH(BF$15)),
NETWORKDAYS.INTL($AW336,$AX336,1,_xlpm.VD)))),0)),
$DH336="месяц",
$BP336*BF336,
$DH336="неделя",
$BP336*BF336/7*(ROUNDUP((DAY(EOMONTH(BF$15,0)))/4,0))),
0)</f>
        <v/>
      </c>
      <c r="BX336" s="125">
        <f t="array" ref="BX336">
IFERROR(
_xlfn.IFS(
$DH336="день_1",
$BP336*$BL336/($AX336-$AW336+1)*BG336*(DAY(EOMONTH(BG$15,0))),
$DH336="день_2",
$BP336/30*MAX(MIN($AX336,EOMONTH(BG$15,0))-MAX($AW336,BG$15)+1,),
$DH336="раб.день",
$BP336/30*(IFERROR(
_xlfn.LET(_xlpm.VD,
CHOOSE(
{1;2;3;4;5;6;7;8;9;10;11;12;13;14;15;16;17;18},
45658,45659,45660,45661,45662,45663,45664,45665,45711,45724,45778,45779,45785,45786,45820,45821,45965,46022),
_xlfn.LET(_xlpm.DD,
MAX(MIN($AX336,EOMONTH(BG$15,0))-MAX($AW336,BG$15),),
_xlfn.IFS(
AND(MONTH($AW336)=MONTH(BG$15),MONTH($AX336)&lt;&gt;MONTH(BG$15)),
NETWORKDAYS.INTL($AW336,$AW336+_xlpm.DD,1,_xlpm.VD),
AND(MONTH($AW336)&lt;&gt;MONTH(BG$15),MONTH($AX336)=MONTH(BG$15)),
NETWORKDAYS.INTL(($AX336)-_xlpm.DD,$AX336,1,_xlpm.VD),
AND(MONTH($AW336)&lt;MONTH(BG$15),MONTH($AX336)&gt;MONTH(BG$15)),
NETWORKDAYS.INTL((EOMONTH(BG$15-1,1))-_xlpm.DD,EOMONTH(BG$15-1,1),1,_xlpm.VD),
AND(MONTH($AW336)=MONTH(BG$15),MONTH($AX336)=MONTH(BG$15)),
NETWORKDAYS.INTL($AW336,$AX336,1,_xlpm.VD)))),0)),
$DH336="месяц",
$BP336*BG336,
$DH336="неделя",
$BP336*BG336/7*(ROUNDUP((DAY(EOMONTH(BG$15,0)))/4,0))),
0)</f>
        <v/>
      </c>
      <c r="BY336" s="125">
        <f t="array" ref="BY336">
IFERROR(
_xlfn.IFS(
$DH336="день_1",
$BP336*$BL336/($AX336-$AW336+1)*BH336*(DAY(EOMONTH(BH$15,0))),
$DH336="день_2",
$BP336/30*MAX(MIN($AX336,EOMONTH(BH$15,0))-MAX($AW336,BH$15)+1,),
$DH336="раб.день",
$BP336/30*(IFERROR(
_xlfn.LET(_xlpm.VD,
CHOOSE(
{1;2;3;4;5;6;7;8;9;10;11;12;13;14;15;16;17;18},
45658,45659,45660,45661,45662,45663,45664,45665,45711,45724,45778,45779,45785,45786,45820,45821,45965,46022),
_xlfn.LET(_xlpm.DD,
MAX(MIN($AX336,EOMONTH(BH$15,0))-MAX($AW336,BH$15),),
_xlfn.IFS(
AND(MONTH($AW336)=MONTH(BH$15),MONTH($AX336)&lt;&gt;MONTH(BH$15)),
NETWORKDAYS.INTL($AW336,$AW336+_xlpm.DD,1,_xlpm.VD),
AND(MONTH($AW336)&lt;&gt;MONTH(BH$15),MONTH($AX336)=MONTH(BH$15)),
NETWORKDAYS.INTL(($AX336)-_xlpm.DD,$AX336,1,_xlpm.VD),
AND(MONTH($AW336)&lt;MONTH(BH$15),MONTH($AX336)&gt;MONTH(BH$15)),
NETWORKDAYS.INTL((EOMONTH(BH$15-1,1))-_xlpm.DD,EOMONTH(BH$15-1,1),1,_xlpm.VD),
AND(MONTH($AW336)=MONTH(BH$15),MONTH($AX336)=MONTH(BH$15)),
NETWORKDAYS.INTL($AW336,$AX336,1,_xlpm.VD)))),0)),
$DH336="месяц",
$BP336*BH336,
$DH336="неделя",
$BP336*BH336/7*(ROUNDUP((DAY(EOMONTH(BH$15,0)))/4,0))),
0)</f>
        <v/>
      </c>
      <c r="BZ336" s="125">
        <f t="array" ref="BZ336">
IFERROR(
_xlfn.IFS(
$DH336="день_1",
$BP336*$BL336/($AX336-$AW336+1)*BI336*(DAY(EOMONTH(BI$15,0))),
$DH336="день_2",
$BP336/30*MAX(MIN($AX336,EOMONTH(BI$15,0))-MAX($AW336,BI$15)+1,),
$DH336="раб.день",
$BP336/30*(IFERROR(
_xlfn.LET(_xlpm.VD,
CHOOSE(
{1;2;3;4;5;6;7;8;9;10;11;12;13;14;15;16;17;18},
45658,45659,45660,45661,45662,45663,45664,45665,45711,45724,45778,45779,45785,45786,45820,45821,45965,46022),
_xlfn.LET(_xlpm.DD,
MAX(MIN($AX336,EOMONTH(BI$15,0))-MAX($AW336,BI$15),),
_xlfn.IFS(
AND(MONTH($AW336)=MONTH(BI$15),MONTH($AX336)&lt;&gt;MONTH(BI$15)),
NETWORKDAYS.INTL($AW336,$AW336+_xlpm.DD,1,_xlpm.VD),
AND(MONTH($AW336)&lt;&gt;MONTH(BI$15),MONTH($AX336)=MONTH(BI$15)),
NETWORKDAYS.INTL(($AX336)-_xlpm.DD,$AX336,1,_xlpm.VD),
AND(MONTH($AW336)&lt;MONTH(BI$15),MONTH($AX336)&gt;MONTH(BI$15)),
NETWORKDAYS.INTL((EOMONTH(BI$15-1,1))-_xlpm.DD,EOMONTH(BI$15-1,1),1,_xlpm.VD),
AND(MONTH($AW336)=MONTH(BI$15),MONTH($AX336)=MONTH(BI$15)),
NETWORKDAYS.INTL($AW336,$AX336,1,_xlpm.VD)))),0)),
$DH336="месяц",
$BP336*BI336,
$DH336="неделя",
$BP336*BI336/7*(ROUNDUP((DAY(EOMONTH(BI$15,0)))/4,0))),
0)</f>
        <v/>
      </c>
      <c r="CA336" s="125">
        <f t="array" ref="CA336">
IFERROR(
_xlfn.IFS(
$DH336="день_1",
$BP336*$BL336/($AX336-$AW336+1)*BJ336*(DAY(EOMONTH(BJ$15,0))),
$DH336="день_2",
$BP336/30*MAX(MIN($AX336,EOMONTH(BJ$15,0))-MAX($AW336,BJ$15)+1,),
$DH336="раб.день",
$BP336/30*(IFERROR(
_xlfn.LET(_xlpm.VD,
CHOOSE(
{1;2;3;4;5;6;7;8;9;10;11;12;13;14;15;16;17;18},
45658,45659,45660,45661,45662,45663,45664,45665,45711,45724,45778,45779,45785,45786,45820,45821,45965,46022),
_xlfn.LET(_xlpm.DD,
MAX(MIN($AX336,EOMONTH(BJ$15,0))-MAX($AW336,BJ$15),),
_xlfn.IFS(
AND(MONTH($AW336)=MONTH(BJ$15),MONTH($AX336)&lt;&gt;MONTH(BJ$15)),
NETWORKDAYS.INTL($AW336,$AW336+_xlpm.DD,1,_xlpm.VD),
AND(MONTH($AW336)&lt;&gt;MONTH(BJ$15),MONTH($AX336)=MONTH(BJ$15)),
NETWORKDAYS.INTL(($AX336)-_xlpm.DD,$AX336,1,_xlpm.VD),
AND(MONTH($AW336)&lt;MONTH(BJ$15),MONTH($AX336)&gt;MONTH(BJ$15)),
NETWORKDAYS.INTL((EOMONTH(BJ$15-1,1))-_xlpm.DD,EOMONTH(BJ$15-1,1),1,_xlpm.VD),
AND(MONTH($AW336)=MONTH(BJ$15),MONTH($AX336)=MONTH(BJ$15)),
NETWORKDAYS.INTL($AW336,$AX336,1,_xlpm.VD)))),0)),
$DH336="месяц",
$BP336*BJ336,
$DH336="неделя",
$BP336*BJ336/7*(ROUNDUP((DAY(EOMONTH(BJ$15,0)))/4,0))),
0)</f>
        <v/>
      </c>
      <c r="CB336" s="125">
        <f t="array" ref="CB336">
IFERROR(
_xlfn.IFS(
$DH336="день_1",
$BP336*$BL336/($AX336-$AW336+1)*BK336*(DAY(EOMONTH(BK$15,0))),
$DH336="день_2",
$BP336/30*MAX(MIN($AX336,EOMONTH(BK$15,0))-MAX($AW336,BK$15)+1,),
$DH336="раб.день",
$BP336/30*(IFERROR(
_xlfn.LET(_xlpm.VD,
CHOOSE(
{1;2;3;4;5;6;7;8;9;10;11;12;13;14;15;16;17;18},
45658,45659,45660,45661,45662,45663,45664,45665,45711,45724,45778,45779,45785,45786,45820,45821,45965,46022),
_xlfn.LET(_xlpm.DD,
MAX(MIN($AX336,EOMONTH(BK$15,0))-MAX($AW336,BK$15),),
_xlfn.IFS(
AND(MONTH($AW336)=MONTH(BK$15),MONTH($AX336)&lt;&gt;MONTH(BK$15)),
NETWORKDAYS.INTL($AW336,$AW336+_xlpm.DD,1,_xlpm.VD),
AND(MONTH($AW336)&lt;&gt;MONTH(BK$15),MONTH($AX336)=MONTH(BK$15)),
NETWORKDAYS.INTL(($AX336)-_xlpm.DD,$AX336,1,_xlpm.VD),
AND(MONTH($AW336)&lt;MONTH(BK$15),MONTH($AX336)&gt;MONTH(BK$15)),
NETWORKDAYS.INTL((EOMONTH(BK$15-1,1))-_xlpm.DD,EOMONTH(BK$15-1,1),1,_xlpm.VD),
AND(MONTH($AW336)=MONTH(BK$15),MONTH($AX336)=MONTH(BK$15)),
NETWORKDAYS.INTL($AW336,$AX336,1,_xlpm.VD)))),0)),
$DH336="месяц",
$BP336*BK336,
$DH336="неделя",
$BP336*BK336/7*(ROUNDUP((DAY(EOMONTH(BK$15,0)))/4,0))),
0)</f>
        <v/>
      </c>
      <c r="CC336" s="125">
        <f>SUM($BQ336:$CB336)</f>
        <v/>
      </c>
      <c r="CD336" s="126">
        <f>SUM($EH336:$EH336)</f>
        <v/>
      </c>
      <c r="CE336" s="126">
        <f>$CD336*$AB336</f>
        <v/>
      </c>
      <c r="CF336" s="126">
        <f>SUM($EK336:$EK336)</f>
        <v/>
      </c>
      <c r="CG336" s="126">
        <f>$CF336*$AB336</f>
        <v/>
      </c>
      <c r="CH336" s="126">
        <f>SUM($CC336,$CE336,$CG336)</f>
        <v/>
      </c>
      <c r="CI336" s="126">
        <f>$CH336*(1+$CM336)</f>
        <v/>
      </c>
      <c r="CJ336" s="127" t="n">
        <v>0</v>
      </c>
      <c r="CK336" s="126">
        <f>SUM($CH336:$CH336)*(1+$CJ336)</f>
        <v/>
      </c>
      <c r="CL336" s="126">
        <f>SUM($CH336:$CH336)*(1+$CM336)</f>
        <v/>
      </c>
      <c r="CM336" s="59" t="inlineStr">
        <is>
          <t>20%</t>
        </is>
      </c>
      <c r="CN336" s="59" t="n"/>
      <c r="CO336" s="72" t="n"/>
      <c r="CP336" s="59" t="n"/>
      <c r="CQ336" s="73" t="n"/>
      <c r="CR336" s="73" t="n"/>
      <c r="CS336" s="73" t="n"/>
      <c r="CT336" s="72" t="n"/>
      <c r="CU336" s="79" t="inlineStr">
        <is>
          <t> </t>
        </is>
      </c>
      <c r="CV336" s="60" t="n"/>
      <c r="CW336" s="60" t="n"/>
      <c r="CX336" s="60" t="n"/>
      <c r="CY336" s="127">
        <f>IFERROR(($CC336-$EE336)/($EE336/(1-$DQ336)),0)</f>
        <v/>
      </c>
      <c r="CZ336" s="127">
        <f>IFERROR(1-$EI336/($CE336),0)</f>
        <v/>
      </c>
      <c r="DA336" s="127">
        <f>IFERROR(1-$EL336/($CG336),0)</f>
        <v/>
      </c>
      <c r="DB336" s="126">
        <f>ROUND(IFERROR(($CI336/(1+$CM336)-$EN336),0),2)</f>
        <v/>
      </c>
      <c r="DC336" s="128" t="n"/>
      <c r="DD336" s="125" t="n"/>
      <c r="DE336" s="75" t="n">
        <v>0</v>
      </c>
      <c r="DF336" s="128" t="n"/>
      <c r="DG336" s="125">
        <f>IF($DC336=0,0,$DD336*($DC336*100%-$DE336*$DF336))*SUM($AB336:$AB336)</f>
        <v/>
      </c>
      <c r="DH336" s="129" t="inlineStr">
        <is>
          <t>месяц</t>
        </is>
      </c>
      <c r="DI336" s="130">
        <f t="array" ref="DI336">IFERROR(
IF($ES336="LisChannel",
(ROUND(((INDEX({174.625;153.888888888889;130.972222222222},MATCH($AI336,{2;3;4}),0))*$AG336*$AI336),2)),0),0)</f>
        <v/>
      </c>
      <c r="DJ336" s="130">
        <f>
_xlfn.LET(_xlpm.X,
IFERROR(
IF($ES336="НовиковТВ",
(_xlfn.LET(_xlpm.NTV,
_xlfn.LET(_xlpm.MIN,350000,
IF(SUMIFS($DI:$DI,$ES:$ES,"НовиковТВ")&lt;=_xlpm.MIN,
(SUMIFS($DI:$DI,$ES:$ES,"НовиковТВ")/(COUNTIFS($ES:$ES,"НовиковТВ")))*_xlpm.MIN/SUMIFS($DI:$DI,$ES:$ES,"НовиковТВ"),
DI336)),
_xlpm.NTV+$DG336/(1-(1-(_xlpm.NTV)*(1-$DL336)*(1-$DM336)*(1-$DN336)*(1-$DO336)*(1-$DP336)/_xlpm.NTV))))/(1+$EP336),
$DI336+$DG336/(1-(1-($DI336)*(1-$DL336)*(1-$DM336)*(1-$DN336)*(1-$DO336)*(1-$DP336)/$DI336))),
0),
_xlpm.X*(1+$CM336)*(1+$CW336)-_xlpm.X*(1+$CM336)+_xlpm.X)</f>
        <v/>
      </c>
      <c r="DK336" s="125" t="inlineStr">
        <is>
          <t>послед.</t>
        </is>
      </c>
      <c r="DL336" s="63" t="n">
        <v>0</v>
      </c>
      <c r="DM336" s="63" t="n">
        <v>0</v>
      </c>
      <c r="DN336" s="63" t="n">
        <v>0</v>
      </c>
      <c r="DO336" s="63" t="n">
        <v>0</v>
      </c>
      <c r="DP336" s="63" t="n">
        <v>0</v>
      </c>
      <c r="DQ336" s="63">
        <f t="array" ref="DQ336">IFERROR(_xlfn.IFS(
$DK336="послед.",1-(1-$DL336)*(1-$DM336)*(1-$DN336)*(1-$DO336)*(1-$DP336),
$DK336="сумм.",$DL336+$DM336+$DN336+$DO336+$DP336),
0)</f>
        <v/>
      </c>
      <c r="DR336" s="125">
        <f t="array" ref="DR336">
IFERROR(
_xlfn.IFS(
$BL336=0,
0,
$BL336&gt;0,
_xlfn.IFS($DK336="послед.",
$DJ336*(1-$DL336)*(1-$DM336)*(1-$DN336)*(1-$DO336)*(1-$DP336),
$DK336="сумм.",
$DJ336*(1-($DL336+$DM336+$DN336+$DO336+$DP336)))),0)</f>
        <v/>
      </c>
      <c r="DS336" s="125">
        <f t="array" ref="DS336">
IFERROR(_xlfn.IFS(
$DH336="день_1",
$DR336*$BL336/($AX336-$AW336+1)*AZ336*(DAY(EOMONTH(AZ$15,0))),
$DH336="день_2",
$DR336/30*MAX(MIN($AX336,EOMONTH(AZ$15,0))-MAX($AW336,AZ$15)+1,),
$DH336="раб.день",
$DR336/30*(IFERROR(
_xlfn.LET(_xlpm.VD,
CHOOSE(
{1;2;3;4;5;6;7;8;9;10;11;12;13;14;15;16;17;18},
45658,45659,45660,45661,45662,45663,45664,45665,45711,45724,45778,45779,45785,45786,45820,45821,45965,46022),
_xlfn.LET(_xlpm.DD,
MAX(MIN($AX336,EOMONTH(AZ$15,0))-MAX($AW336,AZ$15),),
_xlfn.IFS(
AND(MONTH($AW336)=MONTH(AZ$15),MONTH($AX336)&lt;&gt;MONTH(AZ$15)),
NETWORKDAYS.INTL($AW336,$AW336+_xlpm.DD,1,_xlpm.VD),
AND(MONTH($AW336)&lt;&gt;MONTH(AZ$15),MONTH($AX336)=MONTH(AZ$15)),
NETWORKDAYS.INTL(($AX336)-_xlpm.DD,$AX336,1,_xlpm.VD),
AND(MONTH($AW336)&lt;MONTH(AZ$15),MONTH($AX336)&gt;MONTH(AZ$15)),
NETWORKDAYS.INTL((EOMONTH(AZ$15-1,1))-_xlpm.DD,EOMONTH(AZ$15-1,1),1,_xlpm.VD),
AND(MONTH($AW336)=MONTH(AZ$15),MONTH($AX336)=MONTH(AZ$15)),
NETWORKDAYS.INTL($AW336,$AX336,1,_xlpm.VD)))),0)),
$DH336="месяц",
$DR336*AZ336,
$DH336="неделя",
$DR336*AZ336/7*(ROUNDUP((DAY(EOMONTH(AZ$15,0)))/4,0))),
0)</f>
        <v/>
      </c>
      <c r="DT336" s="125">
        <f t="array" ref="DT336">
IFERROR(_xlfn.IFS(
$DH336="день_1",
$DR336*$BL336/($AX336-$AW336+1)*BA336*(DAY(EOMONTH(BA$15,0))),
$DH336="день_2",
$DR336/30*MAX(MIN($AX336,EOMONTH(BA$15,0))-MAX($AW336,BA$15)+1,),
$DH336="раб.день",
$DR336/30*(IFERROR(
_xlfn.LET(_xlpm.VD,
CHOOSE(
{1;2;3;4;5;6;7;8;9;10;11;12;13;14;15;16;17;18},
45658,45659,45660,45661,45662,45663,45664,45665,45711,45724,45778,45779,45785,45786,45820,45821,45965,46022),
_xlfn.LET(_xlpm.DD,
MAX(MIN($AX336,EOMONTH(BA$15,0))-MAX($AW336,BA$15),),
_xlfn.IFS(
AND(MONTH($AW336)=MONTH(BA$15),MONTH($AX336)&lt;&gt;MONTH(BA$15)),
NETWORKDAYS.INTL($AW336,$AW336+_xlpm.DD,1,_xlpm.VD),
AND(MONTH($AW336)&lt;&gt;MONTH(BA$15),MONTH($AX336)=MONTH(BA$15)),
NETWORKDAYS.INTL(($AX336)-_xlpm.DD,$AX336,1,_xlpm.VD),
AND(MONTH($AW336)&lt;MONTH(BA$15),MONTH($AX336)&gt;MONTH(BA$15)),
NETWORKDAYS.INTL((EOMONTH(BA$15-1,1))-_xlpm.DD,EOMONTH(BA$15-1,1),1,_xlpm.VD),
AND(MONTH($AW336)=MONTH(BA$15),MONTH($AX336)=MONTH(BA$15)),
NETWORKDAYS.INTL($AW336,$AX336,1,_xlpm.VD)))),0)),
$DH336="месяц",
$DR336*BA336,
$DH336="неделя",
$DR336*BA336/7*(ROUNDUP((DAY(EOMONTH(BA$15,0)))/4,0))),
0)</f>
        <v/>
      </c>
      <c r="DU336" s="125">
        <f t="array" ref="DU336">
IFERROR(_xlfn.IFS(
$DH336="день_1",
$DR336*$BL336/($AX336-$AW336+1)*BB336*(DAY(EOMONTH(BB$15,0))),
$DH336="день_2",
$DR336/30*MAX(MIN($AX336,EOMONTH(BB$15,0))-MAX($AW336,BB$15)+1,),
$DH336="раб.день",
$DR336/30*(IFERROR(
_xlfn.LET(_xlpm.VD,
CHOOSE(
{1;2;3;4;5;6;7;8;9;10;11;12;13;14;15;16;17;18},
45658,45659,45660,45661,45662,45663,45664,45665,45711,45724,45778,45779,45785,45786,45820,45821,45965,46022),
_xlfn.LET(_xlpm.DD,
MAX(MIN($AX336,EOMONTH(BB$15,0))-MAX($AW336,BB$15),),
_xlfn.IFS(
AND(MONTH($AW336)=MONTH(BB$15),MONTH($AX336)&lt;&gt;MONTH(BB$15)),
NETWORKDAYS.INTL($AW336,$AW336+_xlpm.DD,1,_xlpm.VD),
AND(MONTH($AW336)&lt;&gt;MONTH(BB$15),MONTH($AX336)=MONTH(BB$15)),
NETWORKDAYS.INTL(($AX336)-_xlpm.DD,$AX336,1,_xlpm.VD),
AND(MONTH($AW336)&lt;MONTH(BB$15),MONTH($AX336)&gt;MONTH(BB$15)),
NETWORKDAYS.INTL((EOMONTH(BB$15-1,1))-_xlpm.DD,EOMONTH(BB$15-1,1),1,_xlpm.VD),
AND(MONTH($AW336)=MONTH(BB$15),MONTH($AX336)=MONTH(BB$15)),
NETWORKDAYS.INTL($AW336,$AX336,1,_xlpm.VD)))),0)),
$DH336="месяц",
$DR336*BB336,
$DH336="неделя",
$DR336*BB336/7*(ROUNDUP((DAY(EOMONTH(BB$15,0)))/4,0))),
0)</f>
        <v/>
      </c>
      <c r="DV336" s="125">
        <f t="array" ref="DV336">
IFERROR(_xlfn.IFS(
$DH336="день_1",
$DR336*$BL336/($AX336-$AW336+1)*BC336*(DAY(EOMONTH(BC$15,0))),
$DH336="день_2",
$DR336/30*MAX(MIN($AX336,EOMONTH(BC$15,0))-MAX($AW336,BC$15)+1,),
$DH336="раб.день",
$DR336/30*(IFERROR(
_xlfn.LET(_xlpm.VD,
CHOOSE(
{1;2;3;4;5;6;7;8;9;10;11;12;13;14;15;16;17;18},
45658,45659,45660,45661,45662,45663,45664,45665,45711,45724,45778,45779,45785,45786,45820,45821,45965,46022),
_xlfn.LET(_xlpm.DD,
MAX(MIN($AX336,EOMONTH(BC$15,0))-MAX($AW336,BC$15),),
_xlfn.IFS(
AND(MONTH($AW336)=MONTH(BC$15),MONTH($AX336)&lt;&gt;MONTH(BC$15)),
NETWORKDAYS.INTL($AW336,$AW336+_xlpm.DD,1,_xlpm.VD),
AND(MONTH($AW336)&lt;&gt;MONTH(BC$15),MONTH($AX336)=MONTH(BC$15)),
NETWORKDAYS.INTL(($AX336)-_xlpm.DD,$AX336,1,_xlpm.VD),
AND(MONTH($AW336)&lt;MONTH(BC$15),MONTH($AX336)&gt;MONTH(BC$15)),
NETWORKDAYS.INTL((EOMONTH(BC$15-1,1))-_xlpm.DD,EOMONTH(BC$15-1,1),1,_xlpm.VD),
AND(MONTH($AW336)=MONTH(BC$15),MONTH($AX336)=MONTH(BC$15)),
NETWORKDAYS.INTL($AW336,$AX336,1,_xlpm.VD)))),0)),
$DH336="месяц",
$DR336*BC336,
$DH336="неделя",
$DR336*BC336/7*(ROUNDUP((DAY(EOMONTH(BC$15,0)))/4,0))),
0)</f>
        <v/>
      </c>
      <c r="DW336" s="125">
        <f t="array" ref="DW336">
IFERROR(_xlfn.IFS(
$DH336="день_1",
$DR336*$BL336/($AX336-$AW336+1)*BD336*(DAY(EOMONTH(BD$15,0))),
$DH336="день_2",
$DR336/30*MAX(MIN($AX336,EOMONTH(BD$15,0))-MAX($AW336,BD$15)+1,),
$DH336="раб.день",
$DR336/30*(IFERROR(
_xlfn.LET(_xlpm.VD,
CHOOSE(
{1;2;3;4;5;6;7;8;9;10;11;12;13;14;15;16;17;18},
45658,45659,45660,45661,45662,45663,45664,45665,45711,45724,45778,45779,45785,45786,45820,45821,45965,46022),
_xlfn.LET(_xlpm.DD,
MAX(MIN($AX336,EOMONTH(BD$15,0))-MAX($AW336,BD$15),),
_xlfn.IFS(
AND(MONTH($AW336)=MONTH(BD$15),MONTH($AX336)&lt;&gt;MONTH(BD$15)),
NETWORKDAYS.INTL($AW336,$AW336+_xlpm.DD,1,_xlpm.VD),
AND(MONTH($AW336)&lt;&gt;MONTH(BD$15),MONTH($AX336)=MONTH(BD$15)),
NETWORKDAYS.INTL(($AX336)-_xlpm.DD,$AX336,1,_xlpm.VD),
AND(MONTH($AW336)&lt;MONTH(BD$15),MONTH($AX336)&gt;MONTH(BD$15)),
NETWORKDAYS.INTL((EOMONTH(BD$15-1,1))-_xlpm.DD,EOMONTH(BD$15-1,1),1,_xlpm.VD),
AND(MONTH($AW336)=MONTH(BD$15),MONTH($AX336)=MONTH(BD$15)),
NETWORKDAYS.INTL($AW336,$AX336,1,_xlpm.VD)))),0)),
$DH336="месяц",
$DR336*BD336,
$DH336="неделя",
$DR336*BD336/7*(ROUNDUP((DAY(EOMONTH(BD$15,0)))/4,0))),
0)</f>
        <v/>
      </c>
      <c r="DX336" s="125">
        <f t="array" ref="DX336">
IFERROR(_xlfn.IFS(
$DH336="день_1",
$DR336*$BL336/($AX336-$AW336+1)*BE336*(DAY(EOMONTH(BE$15,0))),
$DH336="день_2",
$DR336/30*MAX(MIN($AX336,EOMONTH(BE$15,0))-MAX($AW336,BE$15)+1,),
$DH336="раб.день",
$DR336/30*(IFERROR(
_xlfn.LET(_xlpm.VD,
CHOOSE(
{1;2;3;4;5;6;7;8;9;10;11;12;13;14;15;16;17;18},
45658,45659,45660,45661,45662,45663,45664,45665,45711,45724,45778,45779,45785,45786,45820,45821,45965,46022),
_xlfn.LET(_xlpm.DD,
MAX(MIN($AX336,EOMONTH(BE$15,0))-MAX($AW336,BE$15),),
_xlfn.IFS(
AND(MONTH($AW336)=MONTH(BE$15),MONTH($AX336)&lt;&gt;MONTH(BE$15)),
NETWORKDAYS.INTL($AW336,$AW336+_xlpm.DD,1,_xlpm.VD),
AND(MONTH($AW336)&lt;&gt;MONTH(BE$15),MONTH($AX336)=MONTH(BE$15)),
NETWORKDAYS.INTL(($AX336)-_xlpm.DD,$AX336,1,_xlpm.VD),
AND(MONTH($AW336)&lt;MONTH(BE$15),MONTH($AX336)&gt;MONTH(BE$15)),
NETWORKDAYS.INTL((EOMONTH(BE$15-1,1))-_xlpm.DD,EOMONTH(BE$15-1,1),1,_xlpm.VD),
AND(MONTH($AW336)=MONTH(BE$15),MONTH($AX336)=MONTH(BE$15)),
NETWORKDAYS.INTL($AW336,$AX336,1,_xlpm.VD)))),0)),
$DH336="месяц",
$DR336*BE336,
$DH336="неделя",
$DR336*BE336/7*(ROUNDUP((DAY(EOMONTH(BE$15,0)))/4,0))),
0)</f>
        <v/>
      </c>
      <c r="DY336" s="125">
        <f t="array" ref="DY336">
IFERROR(_xlfn.IFS(
$DH336="день_1",
$DR336*$BL336/($AX336-$AW336+1)*BF336*(DAY(EOMONTH(BF$15,0))),
$DH336="день_2",
$DR336/30*MAX(MIN($AX336,EOMONTH(BF$15,0))-MAX($AW336,BF$15)+1,),
$DH336="раб.день",
$DR336/30*(IFERROR(
_xlfn.LET(_xlpm.VD,
CHOOSE(
{1;2;3;4;5;6;7;8;9;10;11;12;13;14;15;16;17;18},
45658,45659,45660,45661,45662,45663,45664,45665,45711,45724,45778,45779,45785,45786,45820,45821,45965,46022),
_xlfn.LET(_xlpm.DD,
MAX(MIN($AX336,EOMONTH(BF$15,0))-MAX($AW336,BF$15),),
_xlfn.IFS(
AND(MONTH($AW336)=MONTH(BF$15),MONTH($AX336)&lt;&gt;MONTH(BF$15)),
NETWORKDAYS.INTL($AW336,$AW336+_xlpm.DD,1,_xlpm.VD),
AND(MONTH($AW336)&lt;&gt;MONTH(BF$15),MONTH($AX336)=MONTH(BF$15)),
NETWORKDAYS.INTL(($AX336)-_xlpm.DD,$AX336,1,_xlpm.VD),
AND(MONTH($AW336)&lt;MONTH(BF$15),MONTH($AX336)&gt;MONTH(BF$15)),
NETWORKDAYS.INTL((EOMONTH(BF$15-1,1))-_xlpm.DD,EOMONTH(BF$15-1,1),1,_xlpm.VD),
AND(MONTH($AW336)=MONTH(BF$15),MONTH($AX336)=MONTH(BF$15)),
NETWORKDAYS.INTL($AW336,$AX336,1,_xlpm.VD)))),0)),
$DH336="месяц",
$DR336*BF336,
$DH336="неделя",
$DR336*BF336/7*(ROUNDUP((DAY(EOMONTH(BF$15,0)))/4,0))),
0)</f>
        <v/>
      </c>
      <c r="DZ336" s="125">
        <f t="array" ref="DZ336">
IFERROR(_xlfn.IFS(
$DH336="день_1",
$DR336*$BL336/($AX336-$AW336+1)*BG336*(DAY(EOMONTH(BG$15,0))),
$DH336="день_2",
$DR336/30*MAX(MIN($AX336,EOMONTH(BG$15,0))-MAX($AW336,BG$15)+1,),
$DH336="раб.день",
$DR336/30*(IFERROR(
_xlfn.LET(_xlpm.VD,
CHOOSE(
{1;2;3;4;5;6;7;8;9;10;11;12;13;14;15;16;17;18},
45658,45659,45660,45661,45662,45663,45664,45665,45711,45724,45778,45779,45785,45786,45820,45821,45965,46022),
_xlfn.LET(_xlpm.DD,
MAX(MIN($AX336,EOMONTH(BG$15,0))-MAX($AW336,BG$15),),
_xlfn.IFS(
AND(MONTH($AW336)=MONTH(BG$15),MONTH($AX336)&lt;&gt;MONTH(BG$15)),
NETWORKDAYS.INTL($AW336,$AW336+_xlpm.DD,1,_xlpm.VD),
AND(MONTH($AW336)&lt;&gt;MONTH(BG$15),MONTH($AX336)=MONTH(BG$15)),
NETWORKDAYS.INTL(($AX336)-_xlpm.DD,$AX336,1,_xlpm.VD),
AND(MONTH($AW336)&lt;MONTH(BG$15),MONTH($AX336)&gt;MONTH(BG$15)),
NETWORKDAYS.INTL((EOMONTH(BG$15-1,1))-_xlpm.DD,EOMONTH(BG$15-1,1),1,_xlpm.VD),
AND(MONTH($AW336)=MONTH(BG$15),MONTH($AX336)=MONTH(BG$15)),
NETWORKDAYS.INTL($AW336,$AX336,1,_xlpm.VD)))),0)),
$DH336="месяц",
$DR336*BG336,
$DH336="неделя",
$DR336*BG336/7*(ROUNDUP((DAY(EOMONTH(BG$15,0)))/4,0))),
0)</f>
        <v/>
      </c>
      <c r="EA336" s="125">
        <f t="array" ref="EA336">
IFERROR(_xlfn.IFS(
$DH336="день_1",
$DR336*$BL336/($AX336-$AW336+1)*BH336*(DAY(EOMONTH(BH$15,0))),
$DH336="день_2",
$DR336/30*MAX(MIN($AX336,EOMONTH(BH$15,0))-MAX($AW336,BH$15)+1,),
$DH336="раб.день",
$DR336/30*(IFERROR(
_xlfn.LET(_xlpm.VD,
CHOOSE(
{1;2;3;4;5;6;7;8;9;10;11;12;13;14;15;16;17;18},
45658,45659,45660,45661,45662,45663,45664,45665,45711,45724,45778,45779,45785,45786,45820,45821,45965,46022),
_xlfn.LET(_xlpm.DD,
MAX(MIN($AX336,EOMONTH(BH$15,0))-MAX($AW336,BH$15),),
_xlfn.IFS(
AND(MONTH($AW336)=MONTH(BH$15),MONTH($AX336)&lt;&gt;MONTH(BH$15)),
NETWORKDAYS.INTL($AW336,$AW336+_xlpm.DD,1,_xlpm.VD),
AND(MONTH($AW336)&lt;&gt;MONTH(BH$15),MONTH($AX336)=MONTH(BH$15)),
NETWORKDAYS.INTL(($AX336)-_xlpm.DD,$AX336,1,_xlpm.VD),
AND(MONTH($AW336)&lt;MONTH(BH$15),MONTH($AX336)&gt;MONTH(BH$15)),
NETWORKDAYS.INTL((EOMONTH(BH$15-1,1))-_xlpm.DD,EOMONTH(BH$15-1,1),1,_xlpm.VD),
AND(MONTH($AW336)=MONTH(BH$15),MONTH($AX336)=MONTH(BH$15)),
NETWORKDAYS.INTL($AW336,$AX336,1,_xlpm.VD)))),0)),
$DH336="месяц",
$DR336*BH336,
$DH336="неделя",
$DR336*BH336/7*(ROUNDUP((DAY(EOMONTH(BH$15,0)))/4,0))),
0)</f>
        <v/>
      </c>
      <c r="EB336" s="125">
        <f t="array" ref="EB336">
IFERROR(_xlfn.IFS(
$DH336="день_1",
$DR336*$BL336/($AX336-$AW336+1)*BI336*(DAY(EOMONTH(BI$15,0))),
$DH336="день_2",
$DR336/30*MAX(MIN($AX336,EOMONTH(BI$15,0))-MAX($AW336,BI$15)+1,),
$DH336="раб.день",
$DR336/30*(IFERROR(
_xlfn.LET(_xlpm.VD,
CHOOSE(
{1;2;3;4;5;6;7;8;9;10;11;12;13;14;15;16;17;18},
45658,45659,45660,45661,45662,45663,45664,45665,45711,45724,45778,45779,45785,45786,45820,45821,45965,46022),
_xlfn.LET(_xlpm.DD,
MAX(MIN($AX336,EOMONTH(BI$15,0))-MAX($AW336,BI$15),),
_xlfn.IFS(
AND(MONTH($AW336)=MONTH(BI$15),MONTH($AX336)&lt;&gt;MONTH(BI$15)),
NETWORKDAYS.INTL($AW336,$AW336+_xlpm.DD,1,_xlpm.VD),
AND(MONTH($AW336)&lt;&gt;MONTH(BI$15),MONTH($AX336)=MONTH(BI$15)),
NETWORKDAYS.INTL(($AX336)-_xlpm.DD,$AX336,1,_xlpm.VD),
AND(MONTH($AW336)&lt;MONTH(BI$15),MONTH($AX336)&gt;MONTH(BI$15)),
NETWORKDAYS.INTL((EOMONTH(BI$15-1,1))-_xlpm.DD,EOMONTH(BI$15-1,1),1,_xlpm.VD),
AND(MONTH($AW336)=MONTH(BI$15),MONTH($AX336)=MONTH(BI$15)),
NETWORKDAYS.INTL($AW336,$AX336,1,_xlpm.VD)))),0)),
$DH336="месяц",
$DR336*BI336,
$DH336="неделя",
$DR336*BI336/7*(ROUNDUP((DAY(EOMONTH(BI$15,0)))/4,0))),
0)</f>
        <v/>
      </c>
      <c r="EC336" s="125">
        <f t="array" ref="EC336">
IFERROR(_xlfn.IFS(
$DH336="день_1",
$DR336*$BL336/($AX336-$AW336+1)*BJ336*(DAY(EOMONTH(BJ$15,0))),
$DH336="день_2",
$DR336/30*MAX(MIN($AX336,EOMONTH(BJ$15,0))-MAX($AW336,BJ$15)+1,),
$DH336="раб.день",
$DR336/30*(IFERROR(
_xlfn.LET(_xlpm.VD,
CHOOSE(
{1;2;3;4;5;6;7;8;9;10;11;12;13;14;15;16;17;18},
45658,45659,45660,45661,45662,45663,45664,45665,45711,45724,45778,45779,45785,45786,45820,45821,45965,46022),
_xlfn.LET(_xlpm.DD,
MAX(MIN($AX336,EOMONTH(BJ$15,0))-MAX($AW336,BJ$15),),
_xlfn.IFS(
AND(MONTH($AW336)=MONTH(BJ$15),MONTH($AX336)&lt;&gt;MONTH(BJ$15)),
NETWORKDAYS.INTL($AW336,$AW336+_xlpm.DD,1,_xlpm.VD),
AND(MONTH($AW336)&lt;&gt;MONTH(BJ$15),MONTH($AX336)=MONTH(BJ$15)),
NETWORKDAYS.INTL(($AX336)-_xlpm.DD,$AX336,1,_xlpm.VD),
AND(MONTH($AW336)&lt;MONTH(BJ$15),MONTH($AX336)&gt;MONTH(BJ$15)),
NETWORKDAYS.INTL((EOMONTH(BJ$15-1,1))-_xlpm.DD,EOMONTH(BJ$15-1,1),1,_xlpm.VD),
AND(MONTH($AW336)=MONTH(BJ$15),MONTH($AX336)=MONTH(BJ$15)),
NETWORKDAYS.INTL($AW336,$AX336,1,_xlpm.VD)))),0)),
$DH336="месяц",
$DR336*BJ336,
$DH336="неделя",
$DR336*BJ336/7*(ROUNDUP((DAY(EOMONTH(BJ$15,0)))/4,0))),
0)</f>
        <v/>
      </c>
      <c r="ED336" s="125">
        <f t="array" ref="ED336">
IFERROR(_xlfn.IFS(
$DH336="день_1",
$DR336*$BL336/($AX336-$AW336+1)*BK336*(DAY(EOMONTH(BK$15,0))),
$DH336="день_2",
$DR336/30*MAX(MIN($AX336,EOMONTH(BK$15,0))-MAX($AW336,BK$15)+1,),
$DH336="раб.день",
$DR336/30*(IFERROR(
_xlfn.LET(_xlpm.VD,
CHOOSE(
{1;2;3;4;5;6;7;8;9;10;11;12;13;14;15;16;17;18},
45658,45659,45660,45661,45662,45663,45664,45665,45711,45724,45778,45779,45785,45786,45820,45821,45965,46022),
_xlfn.LET(_xlpm.DD,
MAX(MIN($AX336,EOMONTH(BK$15,0))-MAX($AW336,BK$15),),
_xlfn.IFS(
AND(MONTH($AW336)=MONTH(BK$15),MONTH($AX336)&lt;&gt;MONTH(BK$15)),
NETWORKDAYS.INTL($AW336,$AW336+_xlpm.DD,1,_xlpm.VD),
AND(MONTH($AW336)&lt;&gt;MONTH(BK$15),MONTH($AX336)=MONTH(BK$15)),
NETWORKDAYS.INTL(($AX336)-_xlpm.DD,$AX336,1,_xlpm.VD),
AND(MONTH($AW336)&lt;MONTH(BK$15),MONTH($AX336)&gt;MONTH(BK$15)),
NETWORKDAYS.INTL((EOMONTH(BK$15-1,1))-_xlpm.DD,EOMONTH(BK$15-1,1),1,_xlpm.VD),
AND(MONTH($AW336)=MONTH(BK$15),MONTH($AX336)=MONTH(BK$15)),
NETWORKDAYS.INTL($AW336,$AX336,1,_xlpm.VD)))),0)),
$DH336="месяц",
$DR336*BK336,
$DH336="неделя",
$DR336*BK336/7*(ROUNDUP((DAY(EOMONTH(BK$15,0)))/4,0))),
0)</f>
        <v/>
      </c>
      <c r="EE336" s="125">
        <f>SUM($DS336,$DT336,$DU336,$DV336,$DW336,$DX336,$DY336,$DZ336,$EA336,$EB336,$EC336,$ED336)</f>
        <v/>
      </c>
      <c r="EF336" s="125">
        <f>IFERROR(ROUND($EE336*(1+$EP336),2),0)</f>
        <v/>
      </c>
      <c r="EG336" s="128" t="n">
        <v>1</v>
      </c>
      <c r="EH336" s="126" t="n">
        <v>0</v>
      </c>
      <c r="EI336" s="126">
        <f>ROUND(SUM($EH336:$EH336)*SUM($AB336:$AB336)*$EG336,2)</f>
        <v/>
      </c>
      <c r="EJ336" s="126">
        <f>ROUND($EI336*(1+$EP336),2)</f>
        <v/>
      </c>
      <c r="EK336" s="126" t="n">
        <v>0</v>
      </c>
      <c r="EL336" s="126">
        <f>ROUND(SUM($EK336:$EK336)*SUM($AB336:$AB336)*$EG336,2)</f>
        <v/>
      </c>
      <c r="EM336" s="126">
        <f>ROUND($EL336*(1+$EP336),2)</f>
        <v/>
      </c>
      <c r="EN336" s="126">
        <f>SUM($EE336,$EI336,$EL336)</f>
        <v/>
      </c>
      <c r="EO336" s="126">
        <f>SUM($EF336,$EJ336,$EM336)</f>
        <v/>
      </c>
      <c r="EP336" s="59" t="inlineStr">
        <is>
          <t>20%</t>
        </is>
      </c>
      <c r="EQ336" s="59" t="n"/>
      <c r="ER336" s="60">
        <f t="array" ref="ER336">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MATCH(ES336,
{"AMS";"RussOutdoor";"HD Outdoor";"Ingroup";"IQ";"Ledproduction";"LisChannel";"Logic";"Media-PPL";"NovikovTV | НовиковТВ";"SMA";"SOK";"КрокусТВ | CrocusTV | IndoorTV";"Сити";"ТЯК Москва"},
0)),"")</f>
        <v/>
      </c>
      <c r="ES336" s="60" t="n"/>
      <c r="ET336" s="60">
        <f t="array" ref="ET336">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MATCH(ES336,
{"AMS";"RussOutdoor";"HD Outdoor";"Ingroup";"IQ";"Ledproduction";"LisChannel";"Logic";"Media-PPL";"NovikovTV | НовиковТВ";"SMA";"SOK";"КрокусТВ | CrocusTV | IndoorTV";"Сити";"ТЯК Москва"},
0)),"")</f>
        <v/>
      </c>
      <c r="EU336" s="60" t="n"/>
      <c r="EV336" s="60" t="n"/>
      <c r="EX336" s="110">
        <f t="array" ref="EX336">
($AR336/30
+N("ТРАФИК ПЛОЩАДКИ"))*
(IFERROR(
_xlfn.LET(
_xlpm.GPR,
HLOOKUP($L336,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(MATCH($T336,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IF($Q336="цифровой",_xlpm.GPR/$AG336,_xlpm.GPR/60)),
0)
+N("DWELL TIME"))*
(IF($AB336=0,0,IF($AB336=1,0.3,IF($AB336=2,0.5,IF($AB336&gt;2,1))))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_xlfn.IFS($AC336="да",1.2,$AC336="нет",1)*
_xlfn.IFS($AD336="да",1.2,$AD336="нет",1)*
IF(R336="статический",1,1.2)*
$X336*
INDEX(
{1.2;1;1.2;1.2;1;1.2;1.2;1.2;1.2;1.2;1.2;1;1.2;1.2;1.2;1.2;1;1;1.2;1.2;1.2;1;1;1;1;1.2;1.2;1.2;1.2;1;1;1;1;1.2;1.2;1.2;1.2;1.2;1.2;1.2;1.2;1;1;1.2;1;1;1;1;1.5;1;1;1.5;1.5;1.2},
MATCH($Q336,_xlpm.MI,0)))&gt;{0.02;0.04;0.06;0.1;0.2;0.4;0.6;0.8;1;2;4;6})),
{0;1;2;3;4;5;6;7;8;9;10;11;12},
0)))
+N("КОЭФФИЦИЕНТ КОНТАКТА"))))*
(_xlfn.IFS($X336&lt;0.1,$X336/1000,$X336&gt;25,5.2,AND($X336&gt;=0.1,$X336&lt;=25),(($X336*2+0.1)/10)*($X336/10)))*
IFERROR((_xlfn.LET(
_xlpm.MA,
{0;0.8;0.85;0.9;0.95;1},
_xlpm.MAA,
{0;1;2;3;4;5},
INDEX(_xlpm.MA,MATCH(SUMPRODUCT(--((IF(ROUND(_xlpm.MAA,1)&gt;5,5,ROUND($AB336,1)))&gt;{0;1;2;3;4;5})),_xlpm.MAA,0)))
+N("КОЭФФИЦИЕНТ КОЛ-ВО КОНСТРУКЦИЙ")),1)*
$AB336,0))*
(IF($Q336="цифровой",$AG336/15*$AI336,1)
+N("ДЛЯ ЦИФРЫ"))</f>
        <v/>
      </c>
      <c r="EY336" s="110">
        <f>IFERROR(EX336*AY336,0)</f>
        <v/>
      </c>
      <c r="EZ336" s="131">
        <f>IFERROR(DP336/EY336*1000,0)</f>
        <v/>
      </c>
      <c r="FA336" s="112">
        <f>IFERROR(FC336/FB336,0)</f>
        <v/>
      </c>
      <c r="FB336" s="112">
        <f>IFERROR((FC336/(EY336/FF336*#REF!))*0.825,0)</f>
        <v/>
      </c>
      <c r="FC336" s="112">
        <f>IFERROR(((EX336*30/AR336)*100)/30,0)</f>
        <v/>
      </c>
      <c r="FD336" s="112">
        <f>IFERROR(EY336/G336*100%,0)</f>
        <v/>
      </c>
      <c r="FE336" s="112">
        <f>IFERROR(FD336/FC336*100%,0)</f>
        <v/>
      </c>
      <c r="FF336" s="110">
        <f>IFERROR(AR336/30*AY336,0)</f>
        <v/>
      </c>
    </row>
    <row r="337" ht="13" customHeight="1">
      <c r="A337" s="59" t="n"/>
      <c r="B337" s="60" t="n"/>
      <c r="C337" s="60" t="n"/>
      <c r="D337" s="60">
        <f t="array" ref="D337">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MATCH($E337,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37" s="60">
        <f t="array" ref="E337">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MATCH($F337,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37" s="60" t="inlineStr"/>
      <c r="G337" s="60" t="n"/>
      <c r="H337" s="60">
        <f t="array" ref="H337">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MATCH($I337,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37" s="60" t="n"/>
      <c r="J337" s="60" t="n"/>
      <c r="K337" s="60" t="n"/>
      <c r="L337" s="60" t="n"/>
      <c r="M337" s="60" t="n"/>
      <c r="N337" s="60" t="n"/>
      <c r="O337" s="60" t="n"/>
      <c r="P337" s="60">
        <f t="array" ref="P337">
_xlfn.IFS(
ISNUMBER(MATCH($Q337,{"шелфбаннер","разделитель","монетница","чековая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ISNUMBER(MATCH($Q337,{"LED/LCD","видеокулер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ISNUMBER(MATCH($Q337,{"автомобиль","машина","выставочное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ISNUMBER(MATCH($Q337,{"билборд","лифтовая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ISNUMBER(MATCH($Q337,{"навигация","подвесной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ISNUMBER(MATCH($Q337,{"движущаяся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ISNUMBER(MATCH($Q337,{"каталог","журнал"},)),
"Пресса",
$Q337="","")</f>
        <v/>
      </c>
      <c r="Q337" s="60" t="n"/>
      <c r="R337" s="60">
        <f t="array" ref="R337">
IFERROR(
_xlfn.IFS(
OR(ISNUMBER(MATCH($Q337,{"экспозиция","макет","стенд","автостенд","авто стенд","выставочное пространство","выставочные стенды","модульные выставочные стенды","3Д конструкция","3D конструкция"},)),P337="Экспонирование"),
"нестандартный",
ISNUMBER(MATCH($Q337,{"скроллер","призматрон"},)),
"динамический",
$P337="Видео",
"цифровой",
OR($P337="Пресса",$P337="Щит",$P337="POSm",$P337="Подвес",$P337="Брендирование/оклейка"),
"статический"),"")</f>
        <v/>
      </c>
      <c r="S337" s="59" t="n"/>
      <c r="T337" s="60" t="n"/>
      <c r="U337" s="60" t="n"/>
      <c r="V337" s="60">
        <f>
IF(P337="Видео",
"цифровой постер/ролик",
IF(ISNUMBER(MATCH(Q337,{"короб световой","короб световой | лайтбокс","короб световой | кристалайт","лайтбокс","лайт бокс","кристалайт","LB","lightbox"},)),
"бэклит",
IF(P337="Брендирование/оклейка",
"перфарированная пленка/самоклейка",
IF(P337="Экспонирование",
"под запрос",
IF(P337="Подвес",
"баннер/ткань",
"")))))</f>
        <v/>
      </c>
      <c r="W337" s="59" t="n"/>
      <c r="X337" s="59" t="n"/>
      <c r="Y337" s="59" t="n"/>
      <c r="Z337" s="61" t="n"/>
      <c r="AA337" s="61" t="n"/>
      <c r="AB337" s="61">
        <f>IF(BL337&gt;0,Z337,0)</f>
        <v/>
      </c>
      <c r="AC337" s="59" t="n"/>
      <c r="AD337" s="59" t="n"/>
      <c r="AE337" s="59" t="n"/>
      <c r="AF337" s="59" t="n"/>
      <c r="AG337" s="59" t="n"/>
      <c r="AH337" s="59" t="n"/>
      <c r="AI337" s="59" t="n"/>
      <c r="AJ337" s="59" t="n"/>
      <c r="AK337" s="59" t="n"/>
      <c r="AL337" s="62">
        <f>IFERROR(IF(OR(R337="статический",R337="динамический",R337="нестандартный",R337="",R337=""),"-",IF(AND(AH337="-",AI337="-"),"-",AK337*3600/AH337*AI337)),"-")</f>
        <v/>
      </c>
      <c r="AM337" s="62">
        <f>IFERROR(IF(OR(R337="статический",R337="динамический",R337="",R337="", R337="BTL",R337="нестандартный"),"-",AG337*AI337*AL337/60),"-")</f>
        <v/>
      </c>
      <c r="AN337" s="63">
        <f>IFERROR(IF(AH337="","-",AG337*AI337/AH337),"-")</f>
        <v/>
      </c>
      <c r="AO337" s="59">
        <f>IFERROR(IF(OR($R337="статический",$R337="динамический",$R337="",$R337="",$R337="BTL",$R337="нестандартный"),"-",$AL337*$AY337),"-")</f>
        <v/>
      </c>
      <c r="AP337" s="62">
        <f>IFERROR(IF(OR($R337="статический",$R337="динамический",$R337="",$R337="",$R337="BTL",$R337="нестандартный"),"-",$AM337*AY337),"-")</f>
        <v/>
      </c>
      <c r="AQ337" s="64" t="n"/>
      <c r="AR337" s="61" t="n"/>
      <c r="AS337" s="61" t="n"/>
      <c r="AT337" s="61" t="n"/>
      <c r="AU337" s="65" t="n"/>
      <c r="AV337" s="124">
        <f>IFERROR(DR337/AT337*1000,"n/a")</f>
        <v/>
      </c>
      <c r="AW337" s="67" t="n"/>
      <c r="AX337" s="67" t="n"/>
      <c r="AY337" s="43">
        <f>IFERROR(IF(OR($AW337="",$AX337=""),"",_xlfn.DAYS($AX337+1,$AW337)),"")</f>
        <v/>
      </c>
      <c r="AZ337" s="68">
        <f t="array" ref="AZ337">
_xlfn.LET(_xlpm.COEFF,
IF($AW337+$AX337=0,0,IF(MAX(MIN($AX337,EOMONTH(AZ$15,0))-MAX($AW337,AZ$15)+1,)&gt;0,1,0)),
_xlfn.IFS(
$ES337="LisChannel",
_xlpm.COEFF*
INDEX({1;1;1.2;1.2;1;1;1;1;1.2;1.2;1.2;1.2},
MATCH(MONTH(AZ$15),
{1,2,3,4,5,6,7,8,9,10,11,12})),
CONCATENATE($ES337," ",$L337)="RussOutdoor метро",
_xlpm.COEFF*
INDEX({0.8;0.9;1.1;1.1;1;1;1;1;1.1;1.1;1.1;1.1},
MATCH(MONTH(AZ$15),
{1,2,3,4,5,6,7,8,9,10,11,12})),
$ES337&lt;&gt;"LisChannel",
_xlpm.COEFF,
$ES337&lt;&gt;"RussOutdoor",
_xlpm.COEFF))</f>
        <v/>
      </c>
      <c r="BA337" s="68">
        <f t="array" ref="BA337">
_xlfn.LET(_xlpm.COEFF,
IF($AW337+$AX337=0,0,IF(MAX(MIN($AX337,EOMONTH(BA$15,0))-MAX($AW337,BA$15)+1,)&gt;0,1,0)),
_xlfn.IFS(
$ES337="LisChannel",
_xlpm.COEFF*
INDEX({1;1;1.2;1.2;1;1;1;1;1.2;1.2;1.2;1.2},
MATCH(MONTH(BA$15),
{1,2,3,4,5,6,7,8,9,10,11,12})),
CONCATENATE($ES337," ",$L337)="RussOutdoor метро",
_xlpm.COEFF*
INDEX({0.8;0.9;1.1;1.1;1;1;1;1;1.1;1.1;1.1;1.1},
MATCH(MONTH(BA$15),
{1,2,3,4,5,6,7,8,9,10,11,12})),
$ES337&lt;&gt;"LisChannel",
_xlpm.COEFF,
$ES337&lt;&gt;"RussOutdoor",
_xlpm.COEFF))</f>
        <v/>
      </c>
      <c r="BB337" s="68">
        <f t="array" ref="BB337">
_xlfn.LET(_xlpm.COEFF,
IF($AW337+$AX337=0,0,IF(MAX(MIN($AX337,EOMONTH(BB$15,0))-MAX($AW337,BB$15)+1,)&gt;0,1,0)),
_xlfn.IFS(
$ES337="LisChannel",
_xlpm.COEFF*
INDEX({1;1;1.2;1.2;1;1;1;1;1.2;1.2;1.2;1.2},
MATCH(MONTH(BB$15),
{1,2,3,4,5,6,7,8,9,10,11,12})),
CONCATENATE($ES337," ",$L337)="RussOutdoor метро",
_xlpm.COEFF*
INDEX({0.8;0.9;1.1;1.1;1;1;1;1;1.1;1.1;1.1;1.1},
MATCH(MONTH(BB$15),
{1,2,3,4,5,6,7,8,9,10,11,12})),
$ES337&lt;&gt;"LisChannel",
_xlpm.COEFF,
$ES337&lt;&gt;"RussOutdoor",
_xlpm.COEFF))</f>
        <v/>
      </c>
      <c r="BC337" s="68">
        <f t="array" ref="BC337">
_xlfn.LET(_xlpm.COEFF,
IF($AW337+$AX337=0,0,IF(MAX(MIN($AX337,EOMONTH(BC$15,0))-MAX($AW337,BC$15)+1,)&gt;0,1,0)),
_xlfn.IFS(
$ES337="LisChannel",
_xlpm.COEFF*
INDEX({1;1;1.2;1.2;1;1;1;1;1.2;1.2;1.2;1.2},
MATCH(MONTH(BC$15),
{1,2,3,4,5,6,7,8,9,10,11,12})),
CONCATENATE($ES337," ",$L337)="RussOutdoor метро",
_xlpm.COEFF*
INDEX({0.8;0.9;1.1;1.1;1;1;1;1;1.1;1.1;1.1;1.1},
MATCH(MONTH(BC$15),
{1,2,3,4,5,6,7,8,9,10,11,12})),
$ES337&lt;&gt;"LisChannel",
_xlpm.COEFF,
$ES337&lt;&gt;"RussOutdoor",
_xlpm.COEFF))</f>
        <v/>
      </c>
      <c r="BD337" s="68">
        <f t="array" ref="BD337">
_xlfn.LET(_xlpm.COEFF,
IF($AW337+$AX337=0,0,IF(MAX(MIN($AX337,EOMONTH(BD$15,0))-MAX($AW337,BD$15)+1,)&gt;0,1,0)),
_xlfn.IFS(
$ES337="LisChannel",
_xlpm.COEFF*
INDEX({1;1;1.2;1.2;1;1;1;1;1.2;1.2;1.2;1.2},
MATCH(MONTH(BD$15),
{1,2,3,4,5,6,7,8,9,10,11,12})),
CONCATENATE($ES337," ",$L337)="RussOutdoor метро",
_xlpm.COEFF*
INDEX({0.8;0.9;1.1;1.1;1;1;1;1;1.1;1.1;1.1;1.1},
MATCH(MONTH(BD$15),
{1,2,3,4,5,6,7,8,9,10,11,12})),
$ES337&lt;&gt;"LisChannel",
_xlpm.COEFF,
$ES337&lt;&gt;"RussOutdoor",
_xlpm.COEFF))</f>
        <v/>
      </c>
      <c r="BE337" s="68">
        <f t="array" ref="BE337">
_xlfn.LET(_xlpm.COEFF,
IF($AW337+$AX337=0,0,IF(MAX(MIN($AX337,EOMONTH(BE$15,0))-MAX($AW337,BE$15)+1,)&gt;0,1,0)),
_xlfn.IFS(
$ES337="LisChannel",
_xlpm.COEFF*
INDEX({1;1;1.2;1.2;1;1;1;1;1.2;1.2;1.2;1.2},
MATCH(MONTH(BE$15),
{1,2,3,4,5,6,7,8,9,10,11,12})),
CONCATENATE($ES337," ",$L337)="RussOutdoor метро",
_xlpm.COEFF*
INDEX({0.8;0.9;1.1;1.1;1;1;1;1;1.1;1.1;1.1;1.1},
MATCH(MONTH(BE$15),
{1,2,3,4,5,6,7,8,9,10,11,12})),
$ES337&lt;&gt;"LisChannel",
_xlpm.COEFF,
$ES337&lt;&gt;"RussOutdoor",
_xlpm.COEFF))</f>
        <v/>
      </c>
      <c r="BF337" s="68">
        <f t="array" ref="BF337">
_xlfn.LET(_xlpm.COEFF,
IF($AW337+$AX337=0,0,IF(MAX(MIN($AX337,EOMONTH(BF$15,0))-MAX($AW337,BF$15)+1,)&gt;0,1,0)),
_xlfn.IFS(
$ES337="LisChannel",
_xlpm.COEFF*
INDEX({1;1;1.2;1.2;1;1;1;1;1.2;1.2;1.2;1.2},
MATCH(MONTH(BF$15),
{1,2,3,4,5,6,7,8,9,10,11,12})),
CONCATENATE($ES337," ",$L337)="RussOutdoor метро",
_xlpm.COEFF*
INDEX({0.8;0.9;1.1;1.1;1;1;1;1;1.1;1.1;1.1;1.1},
MATCH(MONTH(BF$15),
{1,2,3,4,5,6,7,8,9,10,11,12})),
$ES337&lt;&gt;"LisChannel",
_xlpm.COEFF,
$ES337&lt;&gt;"RussOutdoor",
_xlpm.COEFF))</f>
        <v/>
      </c>
      <c r="BG337" s="68">
        <f t="array" ref="BG337">
_xlfn.LET(_xlpm.COEFF,
IF($AW337+$AX337=0,0,IF(MAX(MIN($AX337,EOMONTH(BG$15,0))-MAX($AW337,BG$15)+1,)&gt;0,1,0)),
_xlfn.IFS(
$ES337="LisChannel",
_xlpm.COEFF*
INDEX({1;1;1.2;1.2;1;1;1;1;1.2;1.2;1.2;1.2},
MATCH(MONTH(BG$15),
{1,2,3,4,5,6,7,8,9,10,11,12})),
CONCATENATE($ES337," ",$L337)="RussOutdoor метро",
_xlpm.COEFF*
INDEX({0.8;0.9;1.1;1.1;1;1;1;1;1.1;1.1;1.1;1.1},
MATCH(MONTH(BG$15),
{1,2,3,4,5,6,7,8,9,10,11,12})),
$ES337&lt;&gt;"LisChannel",
_xlpm.COEFF,
$ES337&lt;&gt;"RussOutdoor",
_xlpm.COEFF))</f>
        <v/>
      </c>
      <c r="BH337" s="68">
        <f t="array" ref="BH337">
_xlfn.LET(_xlpm.COEFF,
IF($AW337+$AX337=0,0,IF(MAX(MIN($AX337,EOMONTH(BH$15,0))-MAX($AW337,BH$15)+1,)&gt;0,1,0)),
_xlfn.IFS(
$ES337="LisChannel",
_xlpm.COEFF*
INDEX({1;1;1.2;1.2;1;1;1;1;1.2;1.2;1.2;1.2},
MATCH(MONTH(BH$15),
{1,2,3,4,5,6,7,8,9,10,11,12})),
CONCATENATE($ES337," ",$L337)="RussOutdoor метро",
_xlpm.COEFF*
INDEX({0.8;0.9;1.1;1.1;1;1;1;1;1.1;1.1;1.1;1.1},
MATCH(MONTH(BH$15),
{1,2,3,4,5,6,7,8,9,10,11,12})),
$ES337&lt;&gt;"LisChannel",
_xlpm.COEFF,
$ES337&lt;&gt;"RussOutdoor",
_xlpm.COEFF))</f>
        <v/>
      </c>
      <c r="BI337" s="68">
        <f t="array" ref="BI337">
_xlfn.LET(_xlpm.COEFF,
IF($AW337+$AX337=0,0,IF(MAX(MIN($AX337,EOMONTH(BI$15,0))-MAX($AW337,BI$15)+1,)&gt;0,1,0)),
_xlfn.IFS(
$ES337="LisChannel",
_xlpm.COEFF*
INDEX({1;1;1.2;1.2;1;1;1;1;1.2;1.2;1.2;1.2},
MATCH(MONTH(BI$15),
{1,2,3,4,5,6,7,8,9,10,11,12})),
CONCATENATE($ES337," ",$L337)="RussOutdoor метро",
_xlpm.COEFF*
INDEX({0.8;0.9;1.1;1.1;1;1;1;1;1.1;1.1;1.1;1.1},
MATCH(MONTH(BI$15),
{1,2,3,4,5,6,7,8,9,10,11,12})),
$ES337&lt;&gt;"LisChannel",
_xlpm.COEFF,
$ES337&lt;&gt;"RussOutdoor",
_xlpm.COEFF))</f>
        <v/>
      </c>
      <c r="BJ337" s="68">
        <f t="array" ref="BJ337">
_xlfn.LET(_xlpm.COEFF,
IF($AW337+$AX337=0,0,IF(MAX(MIN($AX337,EOMONTH(BJ$15,0))-MAX($AW337,BJ$15)+1,)&gt;0,1,0)),
_xlfn.IFS(
$ES337="LisChannel",
_xlpm.COEFF*
INDEX({1;1;1.2;1.2;1;1;1;1;1.2;1.2;1.2;1.2},
MATCH(MONTH(BJ$15),
{1,2,3,4,5,6,7,8,9,10,11,12})),
CONCATENATE($ES337," ",$L337)="RussOutdoor метро",
_xlpm.COEFF*
INDEX({0.8;0.9;1.1;1.1;1;1;1;1;1.1;1.1;1.1;1.1},
MATCH(MONTH(BJ$15),
{1,2,3,4,5,6,7,8,9,10,11,12})),
$ES337&lt;&gt;"LisChannel",
_xlpm.COEFF,
$ES337&lt;&gt;"RussOutdoor",
_xlpm.COEFF))</f>
        <v/>
      </c>
      <c r="BK337" s="68">
        <f t="array" ref="BK337">
_xlfn.LET(_xlpm.COEFF,
IF($AW337+$AX337=0,0,IF(MAX(MIN($AX337,EOMONTH(BK$15,0))-MAX($AW337,BK$15)+1,)&gt;0,1,0)),
_xlfn.IFS(
$ES337="LisChannel",
_xlpm.COEFF*
INDEX({1;1;1.2;1.2;1;1;1;1;1.2;1.2;1.2;1.2},
MATCH(MONTH(BK$15),
{1,2,3,4,5,6,7,8,9,10,11,12})),
CONCATENATE($ES337," ",$L337)="RussOutdoor метро",
_xlpm.COEFF*
INDEX({0.8;0.9;1.1;1.1;1;1;1;1;1.1;1.1;1.1;1.1},
MATCH(MONTH(BK$15),
{1,2,3,4,5,6,7,8,9,10,11,12})),
$ES337&lt;&gt;"LisChannel",
_xlpm.COEFF,
$ES337&lt;&gt;"RussOutdoor",
_xlpm.COEFF))</f>
        <v/>
      </c>
      <c r="BL337" s="62">
        <f>COUNTIFS($AZ337:$BK337,"&gt;0")</f>
        <v/>
      </c>
      <c r="BM337" s="65" t="n"/>
      <c r="BN337" s="125">
        <f>$DJ337</f>
        <v/>
      </c>
      <c r="BO337" s="63">
        <f>$DQ337</f>
        <v/>
      </c>
      <c r="BP337" s="125">
        <f>
IFERROR(
IF($BL337=0,0,
$BN337*(1-$BO337)),
0)</f>
        <v/>
      </c>
      <c r="BQ337" s="125">
        <f t="array" ref="BQ337">
IFERROR(
_xlfn.IFS(
$DH337="день_1",
$BP337*$BL337/($AX337-$AW337+1)*AZ337*(DAY(EOMONTH(AZ$15,0))),
$DH337="день_2",
$BP337/30*MAX(MIN($AX337,EOMONTH(AZ$15,0))-MAX($AW337,AZ$15)+1,),
$DH337="раб.день",
$BP337/30*(IFERROR(
_xlfn.LET(_xlpm.VD,
CHOOSE(
{1;2;3;4;5;6;7;8;9;10;11;12;13;14;15;16;17;18},
45658,45659,45660,45661,45662,45663,45664,45665,45711,45724,45778,45779,45785,45786,45820,45821,45965,46022),
_xlfn.LET(_xlpm.DD,
MAX(MIN($AX337,EOMONTH(AZ$15,0))-MAX($AW337,AZ$15),),
_xlfn.IFS(
AND(MONTH($AW337)=MONTH(AZ$15),MONTH($AX337)&lt;&gt;MONTH(AZ$15)),
NETWORKDAYS.INTL($AW337,$AW337+_xlpm.DD,1,_xlpm.VD),
AND(MONTH($AW337)&lt;&gt;MONTH(AZ$15),MONTH($AX337)=MONTH(AZ$15)),
NETWORKDAYS.INTL(($AX337)-_xlpm.DD,$AX337,1,_xlpm.VD),
AND(MONTH($AW337)&lt;MONTH(AZ$15),MONTH($AX337)&gt;MONTH(AZ$15)),
NETWORKDAYS.INTL((EOMONTH(AZ$15-1,1))-_xlpm.DD,EOMONTH(AZ$15-1,1),1,_xlpm.VD),
AND(MONTH($AW337)=MONTH(AZ$15),MONTH($AX337)=MONTH(AZ$15)),
NETWORKDAYS.INTL($AW337,$AX337,1,_xlpm.VD)))),0)),
$DH337="месяц",
$BP337*AZ337,
$DH337="неделя",
$BP337*AZ337/7*(ROUNDUP((DAY(EOMONTH(AZ$15,0)))/4,0))),
0)</f>
        <v/>
      </c>
      <c r="BR337" s="125">
        <f t="array" ref="BR337">
IFERROR(
_xlfn.IFS(
$DH337="день_1",
$BP337*$BL337/($AX337-$AW337+1)*BA337*(DAY(EOMONTH(BA$15,0))),
$DH337="день_2",
$BP337/30*MAX(MIN($AX337,EOMONTH(BA$15,0))-MAX($AW337,BA$15)+1,),
$DH337="раб.день",
$BP337/30*(IFERROR(
_xlfn.LET(_xlpm.VD,
CHOOSE(
{1;2;3;4;5;6;7;8;9;10;11;12;13;14;15;16;17;18},
45658,45659,45660,45661,45662,45663,45664,45665,45711,45724,45778,45779,45785,45786,45820,45821,45965,46022),
_xlfn.LET(_xlpm.DD,
MAX(MIN($AX337,EOMONTH(BA$15,0))-MAX($AW337,BA$15),),
_xlfn.IFS(
AND(MONTH($AW337)=MONTH(BA$15),MONTH($AX337)&lt;&gt;MONTH(BA$15)),
NETWORKDAYS.INTL($AW337,$AW337+_xlpm.DD,1,_xlpm.VD),
AND(MONTH($AW337)&lt;&gt;MONTH(BA$15),MONTH($AX337)=MONTH(BA$15)),
NETWORKDAYS.INTL(($AX337)-_xlpm.DD,$AX337,1,_xlpm.VD),
AND(MONTH($AW337)&lt;MONTH(BA$15),MONTH($AX337)&gt;MONTH(BA$15)),
NETWORKDAYS.INTL((EOMONTH(BA$15-1,1))-_xlpm.DD,EOMONTH(BA$15-1,1),1,_xlpm.VD),
AND(MONTH($AW337)=MONTH(BA$15),MONTH($AX337)=MONTH(BA$15)),
NETWORKDAYS.INTL($AW337,$AX337,1,_xlpm.VD)))),0)),
$DH337="месяц",
$BP337*BA337,
$DH337="неделя",
$BP337*BA337/7*(ROUNDUP((DAY(EOMONTH(BA$15,0)))/4,0))),
0)</f>
        <v/>
      </c>
      <c r="BS337" s="125">
        <f t="array" ref="BS337">
IFERROR(
_xlfn.IFS(
$DH337="день_1",
$BP337*$BL337/($AX337-$AW337+1)*BB337*(DAY(EOMONTH(BB$15,0))),
$DH337="день_2",
$BP337/30*MAX(MIN($AX337,EOMONTH(BB$15,0))-MAX($AW337,BB$15)+1,),
$DH337="раб.день",
$BP337/30*(IFERROR(
_xlfn.LET(_xlpm.VD,
CHOOSE(
{1;2;3;4;5;6;7;8;9;10;11;12;13;14;15;16;17;18},
45658,45659,45660,45661,45662,45663,45664,45665,45711,45724,45778,45779,45785,45786,45820,45821,45965,46022),
_xlfn.LET(_xlpm.DD,
MAX(MIN($AX337,EOMONTH(BB$15,0))-MAX($AW337,BB$15),),
_xlfn.IFS(
AND(MONTH($AW337)=MONTH(BB$15),MONTH($AX337)&lt;&gt;MONTH(BB$15)),
NETWORKDAYS.INTL($AW337,$AW337+_xlpm.DD,1,_xlpm.VD),
AND(MONTH($AW337)&lt;&gt;MONTH(BB$15),MONTH($AX337)=MONTH(BB$15)),
NETWORKDAYS.INTL(($AX337)-_xlpm.DD,$AX337,1,_xlpm.VD),
AND(MONTH($AW337)&lt;MONTH(BB$15),MONTH($AX337)&gt;MONTH(BB$15)),
NETWORKDAYS.INTL((EOMONTH(BB$15-1,1))-_xlpm.DD,EOMONTH(BB$15-1,1),1,_xlpm.VD),
AND(MONTH($AW337)=MONTH(BB$15),MONTH($AX337)=MONTH(BB$15)),
NETWORKDAYS.INTL($AW337,$AX337,1,_xlpm.VD)))),0)),
$DH337="месяц",
$BP337*BB337,
$DH337="неделя",
$BP337*BB337/7*(ROUNDUP((DAY(EOMONTH(BB$15,0)))/4,0))),
0)</f>
        <v/>
      </c>
      <c r="BT337" s="125">
        <f t="array" ref="BT337">
IFERROR(
_xlfn.IFS(
$DH337="день_1",
$BP337*$BL337/($AX337-$AW337+1)*BC337*(DAY(EOMONTH(BC$15,0))),
$DH337="день_2",
$BP337/30*MAX(MIN($AX337,EOMONTH(BC$15,0))-MAX($AW337,BC$15)+1,),
$DH337="раб.день",
$BP337/30*(IFERROR(
_xlfn.LET(_xlpm.VD,
CHOOSE(
{1;2;3;4;5;6;7;8;9;10;11;12;13;14;15;16;17;18},
45658,45659,45660,45661,45662,45663,45664,45665,45711,45724,45778,45779,45785,45786,45820,45821,45965,46022),
_xlfn.LET(_xlpm.DD,
MAX(MIN($AX337,EOMONTH(BC$15,0))-MAX($AW337,BC$15),),
_xlfn.IFS(
AND(MONTH($AW337)=MONTH(BC$15),MONTH($AX337)&lt;&gt;MONTH(BC$15)),
NETWORKDAYS.INTL($AW337,$AW337+_xlpm.DD,1,_xlpm.VD),
AND(MONTH($AW337)&lt;&gt;MONTH(BC$15),MONTH($AX337)=MONTH(BC$15)),
NETWORKDAYS.INTL(($AX337)-_xlpm.DD,$AX337,1,_xlpm.VD),
AND(MONTH($AW337)&lt;MONTH(BC$15),MONTH($AX337)&gt;MONTH(BC$15)),
NETWORKDAYS.INTL((EOMONTH(BC$15-1,1))-_xlpm.DD,EOMONTH(BC$15-1,1),1,_xlpm.VD),
AND(MONTH($AW337)=MONTH(BC$15),MONTH($AX337)=MONTH(BC$15)),
NETWORKDAYS.INTL($AW337,$AX337,1,_xlpm.VD)))),0)),
$DH337="месяц",
$BP337*BC337,
$DH337="неделя",
$BP337*BC337/7*(ROUNDUP((DAY(EOMONTH(BC$15,0)))/4,0))),
0)</f>
        <v/>
      </c>
      <c r="BU337" s="125">
        <f t="array" ref="BU337">
IFERROR(
_xlfn.IFS(
$DH337="день_1",
$BP337*$BL337/($AX337-$AW337+1)*BD337*(DAY(EOMONTH(BD$15,0))),
$DH337="день_2",
$BP337/30*MAX(MIN($AX337,EOMONTH(BD$15,0))-MAX($AW337,BD$15)+1,),
$DH337="раб.день",
$BP337/30*(IFERROR(
_xlfn.LET(_xlpm.VD,
CHOOSE(
{1;2;3;4;5;6;7;8;9;10;11;12;13;14;15;16;17;18},
45658,45659,45660,45661,45662,45663,45664,45665,45711,45724,45778,45779,45785,45786,45820,45821,45965,46022),
_xlfn.LET(_xlpm.DD,
MAX(MIN($AX337,EOMONTH(BD$15,0))-MAX($AW337,BD$15),),
_xlfn.IFS(
AND(MONTH($AW337)=MONTH(BD$15),MONTH($AX337)&lt;&gt;MONTH(BD$15)),
NETWORKDAYS.INTL($AW337,$AW337+_xlpm.DD,1,_xlpm.VD),
AND(MONTH($AW337)&lt;&gt;MONTH(BD$15),MONTH($AX337)=MONTH(BD$15)),
NETWORKDAYS.INTL(($AX337)-_xlpm.DD,$AX337,1,_xlpm.VD),
AND(MONTH($AW337)&lt;MONTH(BD$15),MONTH($AX337)&gt;MONTH(BD$15)),
NETWORKDAYS.INTL((EOMONTH(BD$15-1,1))-_xlpm.DD,EOMONTH(BD$15-1,1),1,_xlpm.VD),
AND(MONTH($AW337)=MONTH(BD$15),MONTH($AX337)=MONTH(BD$15)),
NETWORKDAYS.INTL($AW337,$AX337,1,_xlpm.VD)))),0)),
$DH337="месяц",
$BP337*BD337,
$DH337="неделя",
$BP337*BD337/7*(ROUNDUP((DAY(EOMONTH(BD$15,0)))/4,0))),
0)</f>
        <v/>
      </c>
      <c r="BV337" s="125">
        <f t="array" ref="BV337">
IFERROR(
_xlfn.IFS(
$DH337="день_1",
$BP337*$BL337/($AX337-$AW337+1)*BE337*(DAY(EOMONTH(BE$15,0))),
$DH337="день_2",
$BP337/30*MAX(MIN($AX337,EOMONTH(BE$15,0))-MAX($AW337,BE$15)+1,),
$DH337="раб.день",
$BP337/30*(IFERROR(
_xlfn.LET(_xlpm.VD,
CHOOSE(
{1;2;3;4;5;6;7;8;9;10;11;12;13;14;15;16;17;18},
45658,45659,45660,45661,45662,45663,45664,45665,45711,45724,45778,45779,45785,45786,45820,45821,45965,46022),
_xlfn.LET(_xlpm.DD,
MAX(MIN($AX337,EOMONTH(BE$15,0))-MAX($AW337,BE$15),),
_xlfn.IFS(
AND(MONTH($AW337)=MONTH(BE$15),MONTH($AX337)&lt;&gt;MONTH(BE$15)),
NETWORKDAYS.INTL($AW337,$AW337+_xlpm.DD,1,_xlpm.VD),
AND(MONTH($AW337)&lt;&gt;MONTH(BE$15),MONTH($AX337)=MONTH(BE$15)),
NETWORKDAYS.INTL(($AX337)-_xlpm.DD,$AX337,1,_xlpm.VD),
AND(MONTH($AW337)&lt;MONTH(BE$15),MONTH($AX337)&gt;MONTH(BE$15)),
NETWORKDAYS.INTL((EOMONTH(BE$15-1,1))-_xlpm.DD,EOMONTH(BE$15-1,1),1,_xlpm.VD),
AND(MONTH($AW337)=MONTH(BE$15),MONTH($AX337)=MONTH(BE$15)),
NETWORKDAYS.INTL($AW337,$AX337,1,_xlpm.VD)))),0)),
$DH337="месяц",
$BP337*BE337,
$DH337="неделя",
$BP337*BE337/7*(ROUNDUP((DAY(EOMONTH(BE$15,0)))/4,0))),
0)</f>
        <v/>
      </c>
      <c r="BW337" s="125">
        <f t="array" ref="BW337">
IFERROR(
_xlfn.IFS(
$DH337="день_1",
$BP337*$BL337/($AX337-$AW337+1)*BF337*(DAY(EOMONTH(BF$15,0))),
$DH337="день_2",
$BP337/30*MAX(MIN($AX337,EOMONTH(BF$15,0))-MAX($AW337,BF$15)+1,),
$DH337="раб.день",
$BP337/30*(IFERROR(
_xlfn.LET(_xlpm.VD,
CHOOSE(
{1;2;3;4;5;6;7;8;9;10;11;12;13;14;15;16;17;18},
45658,45659,45660,45661,45662,45663,45664,45665,45711,45724,45778,45779,45785,45786,45820,45821,45965,46022),
_xlfn.LET(_xlpm.DD,
MAX(MIN($AX337,EOMONTH(BF$15,0))-MAX($AW337,BF$15),),
_xlfn.IFS(
AND(MONTH($AW337)=MONTH(BF$15),MONTH($AX337)&lt;&gt;MONTH(BF$15)),
NETWORKDAYS.INTL($AW337,$AW337+_xlpm.DD,1,_xlpm.VD),
AND(MONTH($AW337)&lt;&gt;MONTH(BF$15),MONTH($AX337)=MONTH(BF$15)),
NETWORKDAYS.INTL(($AX337)-_xlpm.DD,$AX337,1,_xlpm.VD),
AND(MONTH($AW337)&lt;MONTH(BF$15),MONTH($AX337)&gt;MONTH(BF$15)),
NETWORKDAYS.INTL((EOMONTH(BF$15-1,1))-_xlpm.DD,EOMONTH(BF$15-1,1),1,_xlpm.VD),
AND(MONTH($AW337)=MONTH(BF$15),MONTH($AX337)=MONTH(BF$15)),
NETWORKDAYS.INTL($AW337,$AX337,1,_xlpm.VD)))),0)),
$DH337="месяц",
$BP337*BF337,
$DH337="неделя",
$BP337*BF337/7*(ROUNDUP((DAY(EOMONTH(BF$15,0)))/4,0))),
0)</f>
        <v/>
      </c>
      <c r="BX337" s="125">
        <f t="array" ref="BX337">
IFERROR(
_xlfn.IFS(
$DH337="день_1",
$BP337*$BL337/($AX337-$AW337+1)*BG337*(DAY(EOMONTH(BG$15,0))),
$DH337="день_2",
$BP337/30*MAX(MIN($AX337,EOMONTH(BG$15,0))-MAX($AW337,BG$15)+1,),
$DH337="раб.день",
$BP337/30*(IFERROR(
_xlfn.LET(_xlpm.VD,
CHOOSE(
{1;2;3;4;5;6;7;8;9;10;11;12;13;14;15;16;17;18},
45658,45659,45660,45661,45662,45663,45664,45665,45711,45724,45778,45779,45785,45786,45820,45821,45965,46022),
_xlfn.LET(_xlpm.DD,
MAX(MIN($AX337,EOMONTH(BG$15,0))-MAX($AW337,BG$15),),
_xlfn.IFS(
AND(MONTH($AW337)=MONTH(BG$15),MONTH($AX337)&lt;&gt;MONTH(BG$15)),
NETWORKDAYS.INTL($AW337,$AW337+_xlpm.DD,1,_xlpm.VD),
AND(MONTH($AW337)&lt;&gt;MONTH(BG$15),MONTH($AX337)=MONTH(BG$15)),
NETWORKDAYS.INTL(($AX337)-_xlpm.DD,$AX337,1,_xlpm.VD),
AND(MONTH($AW337)&lt;MONTH(BG$15),MONTH($AX337)&gt;MONTH(BG$15)),
NETWORKDAYS.INTL((EOMONTH(BG$15-1,1))-_xlpm.DD,EOMONTH(BG$15-1,1),1,_xlpm.VD),
AND(MONTH($AW337)=MONTH(BG$15),MONTH($AX337)=MONTH(BG$15)),
NETWORKDAYS.INTL($AW337,$AX337,1,_xlpm.VD)))),0)),
$DH337="месяц",
$BP337*BG337,
$DH337="неделя",
$BP337*BG337/7*(ROUNDUP((DAY(EOMONTH(BG$15,0)))/4,0))),
0)</f>
        <v/>
      </c>
      <c r="BY337" s="125">
        <f t="array" ref="BY337">
IFERROR(
_xlfn.IFS(
$DH337="день_1",
$BP337*$BL337/($AX337-$AW337+1)*BH337*(DAY(EOMONTH(BH$15,0))),
$DH337="день_2",
$BP337/30*MAX(MIN($AX337,EOMONTH(BH$15,0))-MAX($AW337,BH$15)+1,),
$DH337="раб.день",
$BP337/30*(IFERROR(
_xlfn.LET(_xlpm.VD,
CHOOSE(
{1;2;3;4;5;6;7;8;9;10;11;12;13;14;15;16;17;18},
45658,45659,45660,45661,45662,45663,45664,45665,45711,45724,45778,45779,45785,45786,45820,45821,45965,46022),
_xlfn.LET(_xlpm.DD,
MAX(MIN($AX337,EOMONTH(BH$15,0))-MAX($AW337,BH$15),),
_xlfn.IFS(
AND(MONTH($AW337)=MONTH(BH$15),MONTH($AX337)&lt;&gt;MONTH(BH$15)),
NETWORKDAYS.INTL($AW337,$AW337+_xlpm.DD,1,_xlpm.VD),
AND(MONTH($AW337)&lt;&gt;MONTH(BH$15),MONTH($AX337)=MONTH(BH$15)),
NETWORKDAYS.INTL(($AX337)-_xlpm.DD,$AX337,1,_xlpm.VD),
AND(MONTH($AW337)&lt;MONTH(BH$15),MONTH($AX337)&gt;MONTH(BH$15)),
NETWORKDAYS.INTL((EOMONTH(BH$15-1,1))-_xlpm.DD,EOMONTH(BH$15-1,1),1,_xlpm.VD),
AND(MONTH($AW337)=MONTH(BH$15),MONTH($AX337)=MONTH(BH$15)),
NETWORKDAYS.INTL($AW337,$AX337,1,_xlpm.VD)))),0)),
$DH337="месяц",
$BP337*BH337,
$DH337="неделя",
$BP337*BH337/7*(ROUNDUP((DAY(EOMONTH(BH$15,0)))/4,0))),
0)</f>
        <v/>
      </c>
      <c r="BZ337" s="125">
        <f t="array" ref="BZ337">
IFERROR(
_xlfn.IFS(
$DH337="день_1",
$BP337*$BL337/($AX337-$AW337+1)*BI337*(DAY(EOMONTH(BI$15,0))),
$DH337="день_2",
$BP337/30*MAX(MIN($AX337,EOMONTH(BI$15,0))-MAX($AW337,BI$15)+1,),
$DH337="раб.день",
$BP337/30*(IFERROR(
_xlfn.LET(_xlpm.VD,
CHOOSE(
{1;2;3;4;5;6;7;8;9;10;11;12;13;14;15;16;17;18},
45658,45659,45660,45661,45662,45663,45664,45665,45711,45724,45778,45779,45785,45786,45820,45821,45965,46022),
_xlfn.LET(_xlpm.DD,
MAX(MIN($AX337,EOMONTH(BI$15,0))-MAX($AW337,BI$15),),
_xlfn.IFS(
AND(MONTH($AW337)=MONTH(BI$15),MONTH($AX337)&lt;&gt;MONTH(BI$15)),
NETWORKDAYS.INTL($AW337,$AW337+_xlpm.DD,1,_xlpm.VD),
AND(MONTH($AW337)&lt;&gt;MONTH(BI$15),MONTH($AX337)=MONTH(BI$15)),
NETWORKDAYS.INTL(($AX337)-_xlpm.DD,$AX337,1,_xlpm.VD),
AND(MONTH($AW337)&lt;MONTH(BI$15),MONTH($AX337)&gt;MONTH(BI$15)),
NETWORKDAYS.INTL((EOMONTH(BI$15-1,1))-_xlpm.DD,EOMONTH(BI$15-1,1),1,_xlpm.VD),
AND(MONTH($AW337)=MONTH(BI$15),MONTH($AX337)=MONTH(BI$15)),
NETWORKDAYS.INTL($AW337,$AX337,1,_xlpm.VD)))),0)),
$DH337="месяц",
$BP337*BI337,
$DH337="неделя",
$BP337*BI337/7*(ROUNDUP((DAY(EOMONTH(BI$15,0)))/4,0))),
0)</f>
        <v/>
      </c>
      <c r="CA337" s="125">
        <f t="array" ref="CA337">
IFERROR(
_xlfn.IFS(
$DH337="день_1",
$BP337*$BL337/($AX337-$AW337+1)*BJ337*(DAY(EOMONTH(BJ$15,0))),
$DH337="день_2",
$BP337/30*MAX(MIN($AX337,EOMONTH(BJ$15,0))-MAX($AW337,BJ$15)+1,),
$DH337="раб.день",
$BP337/30*(IFERROR(
_xlfn.LET(_xlpm.VD,
CHOOSE(
{1;2;3;4;5;6;7;8;9;10;11;12;13;14;15;16;17;18},
45658,45659,45660,45661,45662,45663,45664,45665,45711,45724,45778,45779,45785,45786,45820,45821,45965,46022),
_xlfn.LET(_xlpm.DD,
MAX(MIN($AX337,EOMONTH(BJ$15,0))-MAX($AW337,BJ$15),),
_xlfn.IFS(
AND(MONTH($AW337)=MONTH(BJ$15),MONTH($AX337)&lt;&gt;MONTH(BJ$15)),
NETWORKDAYS.INTL($AW337,$AW337+_xlpm.DD,1,_xlpm.VD),
AND(MONTH($AW337)&lt;&gt;MONTH(BJ$15),MONTH($AX337)=MONTH(BJ$15)),
NETWORKDAYS.INTL(($AX337)-_xlpm.DD,$AX337,1,_xlpm.VD),
AND(MONTH($AW337)&lt;MONTH(BJ$15),MONTH($AX337)&gt;MONTH(BJ$15)),
NETWORKDAYS.INTL((EOMONTH(BJ$15-1,1))-_xlpm.DD,EOMONTH(BJ$15-1,1),1,_xlpm.VD),
AND(MONTH($AW337)=MONTH(BJ$15),MONTH($AX337)=MONTH(BJ$15)),
NETWORKDAYS.INTL($AW337,$AX337,1,_xlpm.VD)))),0)),
$DH337="месяц",
$BP337*BJ337,
$DH337="неделя",
$BP337*BJ337/7*(ROUNDUP((DAY(EOMONTH(BJ$15,0)))/4,0))),
0)</f>
        <v/>
      </c>
      <c r="CB337" s="125">
        <f t="array" ref="CB337">
IFERROR(
_xlfn.IFS(
$DH337="день_1",
$BP337*$BL337/($AX337-$AW337+1)*BK337*(DAY(EOMONTH(BK$15,0))),
$DH337="день_2",
$BP337/30*MAX(MIN($AX337,EOMONTH(BK$15,0))-MAX($AW337,BK$15)+1,),
$DH337="раб.день",
$BP337/30*(IFERROR(
_xlfn.LET(_xlpm.VD,
CHOOSE(
{1;2;3;4;5;6;7;8;9;10;11;12;13;14;15;16;17;18},
45658,45659,45660,45661,45662,45663,45664,45665,45711,45724,45778,45779,45785,45786,45820,45821,45965,46022),
_xlfn.LET(_xlpm.DD,
MAX(MIN($AX337,EOMONTH(BK$15,0))-MAX($AW337,BK$15),),
_xlfn.IFS(
AND(MONTH($AW337)=MONTH(BK$15),MONTH($AX337)&lt;&gt;MONTH(BK$15)),
NETWORKDAYS.INTL($AW337,$AW337+_xlpm.DD,1,_xlpm.VD),
AND(MONTH($AW337)&lt;&gt;MONTH(BK$15),MONTH($AX337)=MONTH(BK$15)),
NETWORKDAYS.INTL(($AX337)-_xlpm.DD,$AX337,1,_xlpm.VD),
AND(MONTH($AW337)&lt;MONTH(BK$15),MONTH($AX337)&gt;MONTH(BK$15)),
NETWORKDAYS.INTL((EOMONTH(BK$15-1,1))-_xlpm.DD,EOMONTH(BK$15-1,1),1,_xlpm.VD),
AND(MONTH($AW337)=MONTH(BK$15),MONTH($AX337)=MONTH(BK$15)),
NETWORKDAYS.INTL($AW337,$AX337,1,_xlpm.VD)))),0)),
$DH337="месяц",
$BP337*BK337,
$DH337="неделя",
$BP337*BK337/7*(ROUNDUP((DAY(EOMONTH(BK$15,0)))/4,0))),
0)</f>
        <v/>
      </c>
      <c r="CC337" s="125">
        <f>SUM($BQ337:$CB337)</f>
        <v/>
      </c>
      <c r="CD337" s="126">
        <f>SUM($EH337:$EH337)</f>
        <v/>
      </c>
      <c r="CE337" s="126">
        <f>$CD337*$AB337</f>
        <v/>
      </c>
      <c r="CF337" s="126">
        <f>SUM($EK337:$EK337)</f>
        <v/>
      </c>
      <c r="CG337" s="126">
        <f>$CF337*$AB337</f>
        <v/>
      </c>
      <c r="CH337" s="126">
        <f>SUM($CC337,$CE337,$CG337)</f>
        <v/>
      </c>
      <c r="CI337" s="126">
        <f>$CH337*(1+$CM337)</f>
        <v/>
      </c>
      <c r="CJ337" s="127" t="n">
        <v>0</v>
      </c>
      <c r="CK337" s="126">
        <f>SUM($CH337:$CH337)*(1+$CJ337)</f>
        <v/>
      </c>
      <c r="CL337" s="126">
        <f>SUM($CH337:$CH337)*(1+$CM337)</f>
        <v/>
      </c>
      <c r="CM337" s="59" t="inlineStr">
        <is>
          <t>20%</t>
        </is>
      </c>
      <c r="CN337" s="59" t="n"/>
      <c r="CO337" s="72" t="n"/>
      <c r="CP337" s="59" t="n"/>
      <c r="CQ337" s="73" t="n"/>
      <c r="CR337" s="73" t="n"/>
      <c r="CS337" s="73" t="n"/>
      <c r="CT337" s="72" t="n"/>
      <c r="CU337" s="79" t="inlineStr">
        <is>
          <t> </t>
        </is>
      </c>
      <c r="CV337" s="60" t="n"/>
      <c r="CW337" s="60" t="n"/>
      <c r="CX337" s="60" t="n"/>
      <c r="CY337" s="127">
        <f>IFERROR(($CC337-$EE337)/($EE337/(1-$DQ337)),0)</f>
        <v/>
      </c>
      <c r="CZ337" s="127">
        <f>IFERROR(1-$EI337/($CE337),0)</f>
        <v/>
      </c>
      <c r="DA337" s="127">
        <f>IFERROR(1-$EL337/($CG337),0)</f>
        <v/>
      </c>
      <c r="DB337" s="126">
        <f>ROUND(IFERROR(($CI337/(1+$CM337)-$EN337),0),2)</f>
        <v/>
      </c>
      <c r="DC337" s="128" t="n"/>
      <c r="DD337" s="125" t="n"/>
      <c r="DE337" s="75" t="n">
        <v>0</v>
      </c>
      <c r="DF337" s="128" t="n"/>
      <c r="DG337" s="125">
        <f>IF($DC337=0,0,$DD337*($DC337*100%-$DE337*$DF337))*SUM($AB337:$AB337)</f>
        <v/>
      </c>
      <c r="DH337" s="129" t="inlineStr">
        <is>
          <t>месяц</t>
        </is>
      </c>
      <c r="DI337" s="130">
        <f t="array" ref="DI337">IFERROR(
IF($ES337="LisChannel",
(ROUND(((INDEX({174.625;153.888888888889;130.972222222222},MATCH($AI337,{2;3;4}),0))*$AG337*$AI337),2)),0),0)</f>
        <v/>
      </c>
      <c r="DJ337" s="130">
        <f>
_xlfn.LET(_xlpm.X,
IFERROR(
IF($ES337="НовиковТВ",
(_xlfn.LET(_xlpm.NTV,
_xlfn.LET(_xlpm.MIN,350000,
IF(SUMIFS($DI:$DI,$ES:$ES,"НовиковТВ")&lt;=_xlpm.MIN,
(SUMIFS($DI:$DI,$ES:$ES,"НовиковТВ")/(COUNTIFS($ES:$ES,"НовиковТВ")))*_xlpm.MIN/SUMIFS($DI:$DI,$ES:$ES,"НовиковТВ"),
DI337)),
_xlpm.NTV+$DG337/(1-(1-(_xlpm.NTV)*(1-$DL337)*(1-$DM337)*(1-$DN337)*(1-$DO337)*(1-$DP337)/_xlpm.NTV))))/(1+$EP337),
$DI337+$DG337/(1-(1-($DI337)*(1-$DL337)*(1-$DM337)*(1-$DN337)*(1-$DO337)*(1-$DP337)/$DI337))),
0),
_xlpm.X*(1+$CM337)*(1+$CW337)-_xlpm.X*(1+$CM337)+_xlpm.X)</f>
        <v/>
      </c>
      <c r="DK337" s="125" t="inlineStr">
        <is>
          <t>послед.</t>
        </is>
      </c>
      <c r="DL337" s="63" t="n">
        <v>0</v>
      </c>
      <c r="DM337" s="63" t="n">
        <v>0</v>
      </c>
      <c r="DN337" s="63" t="n">
        <v>0</v>
      </c>
      <c r="DO337" s="63" t="n">
        <v>0</v>
      </c>
      <c r="DP337" s="63" t="n">
        <v>0</v>
      </c>
      <c r="DQ337" s="63">
        <f t="array" ref="DQ337">IFERROR(_xlfn.IFS(
$DK337="послед.",1-(1-$DL337)*(1-$DM337)*(1-$DN337)*(1-$DO337)*(1-$DP337),
$DK337="сумм.",$DL337+$DM337+$DN337+$DO337+$DP337),
0)</f>
        <v/>
      </c>
      <c r="DR337" s="125">
        <f t="array" ref="DR337">
IFERROR(
_xlfn.IFS(
$BL337=0,
0,
$BL337&gt;0,
_xlfn.IFS($DK337="послед.",
$DJ337*(1-$DL337)*(1-$DM337)*(1-$DN337)*(1-$DO337)*(1-$DP337),
$DK337="сумм.",
$DJ337*(1-($DL337+$DM337+$DN337+$DO337+$DP337)))),0)</f>
        <v/>
      </c>
      <c r="DS337" s="125">
        <f t="array" ref="DS337">
IFERROR(_xlfn.IFS(
$DH337="день_1",
$DR337*$BL337/($AX337-$AW337+1)*AZ337*(DAY(EOMONTH(AZ$15,0))),
$DH337="день_2",
$DR337/30*MAX(MIN($AX337,EOMONTH(AZ$15,0))-MAX($AW337,AZ$15)+1,),
$DH337="раб.день",
$DR337/30*(IFERROR(
_xlfn.LET(_xlpm.VD,
CHOOSE(
{1;2;3;4;5;6;7;8;9;10;11;12;13;14;15;16;17;18},
45658,45659,45660,45661,45662,45663,45664,45665,45711,45724,45778,45779,45785,45786,45820,45821,45965,46022),
_xlfn.LET(_xlpm.DD,
MAX(MIN($AX337,EOMONTH(AZ$15,0))-MAX($AW337,AZ$15),),
_xlfn.IFS(
AND(MONTH($AW337)=MONTH(AZ$15),MONTH($AX337)&lt;&gt;MONTH(AZ$15)),
NETWORKDAYS.INTL($AW337,$AW337+_xlpm.DD,1,_xlpm.VD),
AND(MONTH($AW337)&lt;&gt;MONTH(AZ$15),MONTH($AX337)=MONTH(AZ$15)),
NETWORKDAYS.INTL(($AX337)-_xlpm.DD,$AX337,1,_xlpm.VD),
AND(MONTH($AW337)&lt;MONTH(AZ$15),MONTH($AX337)&gt;MONTH(AZ$15)),
NETWORKDAYS.INTL((EOMONTH(AZ$15-1,1))-_xlpm.DD,EOMONTH(AZ$15-1,1),1,_xlpm.VD),
AND(MONTH($AW337)=MONTH(AZ$15),MONTH($AX337)=MONTH(AZ$15)),
NETWORKDAYS.INTL($AW337,$AX337,1,_xlpm.VD)))),0)),
$DH337="месяц",
$DR337*AZ337,
$DH337="неделя",
$DR337*AZ337/7*(ROUNDUP((DAY(EOMONTH(AZ$15,0)))/4,0))),
0)</f>
        <v/>
      </c>
      <c r="DT337" s="125">
        <f t="array" ref="DT337">
IFERROR(_xlfn.IFS(
$DH337="день_1",
$DR337*$BL337/($AX337-$AW337+1)*BA337*(DAY(EOMONTH(BA$15,0))),
$DH337="день_2",
$DR337/30*MAX(MIN($AX337,EOMONTH(BA$15,0))-MAX($AW337,BA$15)+1,),
$DH337="раб.день",
$DR337/30*(IFERROR(
_xlfn.LET(_xlpm.VD,
CHOOSE(
{1;2;3;4;5;6;7;8;9;10;11;12;13;14;15;16;17;18},
45658,45659,45660,45661,45662,45663,45664,45665,45711,45724,45778,45779,45785,45786,45820,45821,45965,46022),
_xlfn.LET(_xlpm.DD,
MAX(MIN($AX337,EOMONTH(BA$15,0))-MAX($AW337,BA$15),),
_xlfn.IFS(
AND(MONTH($AW337)=MONTH(BA$15),MONTH($AX337)&lt;&gt;MONTH(BA$15)),
NETWORKDAYS.INTL($AW337,$AW337+_xlpm.DD,1,_xlpm.VD),
AND(MONTH($AW337)&lt;&gt;MONTH(BA$15),MONTH($AX337)=MONTH(BA$15)),
NETWORKDAYS.INTL(($AX337)-_xlpm.DD,$AX337,1,_xlpm.VD),
AND(MONTH($AW337)&lt;MONTH(BA$15),MONTH($AX337)&gt;MONTH(BA$15)),
NETWORKDAYS.INTL((EOMONTH(BA$15-1,1))-_xlpm.DD,EOMONTH(BA$15-1,1),1,_xlpm.VD),
AND(MONTH($AW337)=MONTH(BA$15),MONTH($AX337)=MONTH(BA$15)),
NETWORKDAYS.INTL($AW337,$AX337,1,_xlpm.VD)))),0)),
$DH337="месяц",
$DR337*BA337,
$DH337="неделя",
$DR337*BA337/7*(ROUNDUP((DAY(EOMONTH(BA$15,0)))/4,0))),
0)</f>
        <v/>
      </c>
      <c r="DU337" s="125">
        <f t="array" ref="DU337">
IFERROR(_xlfn.IFS(
$DH337="день_1",
$DR337*$BL337/($AX337-$AW337+1)*BB337*(DAY(EOMONTH(BB$15,0))),
$DH337="день_2",
$DR337/30*MAX(MIN($AX337,EOMONTH(BB$15,0))-MAX($AW337,BB$15)+1,),
$DH337="раб.день",
$DR337/30*(IFERROR(
_xlfn.LET(_xlpm.VD,
CHOOSE(
{1;2;3;4;5;6;7;8;9;10;11;12;13;14;15;16;17;18},
45658,45659,45660,45661,45662,45663,45664,45665,45711,45724,45778,45779,45785,45786,45820,45821,45965,46022),
_xlfn.LET(_xlpm.DD,
MAX(MIN($AX337,EOMONTH(BB$15,0))-MAX($AW337,BB$15),),
_xlfn.IFS(
AND(MONTH($AW337)=MONTH(BB$15),MONTH($AX337)&lt;&gt;MONTH(BB$15)),
NETWORKDAYS.INTL($AW337,$AW337+_xlpm.DD,1,_xlpm.VD),
AND(MONTH($AW337)&lt;&gt;MONTH(BB$15),MONTH($AX337)=MONTH(BB$15)),
NETWORKDAYS.INTL(($AX337)-_xlpm.DD,$AX337,1,_xlpm.VD),
AND(MONTH($AW337)&lt;MONTH(BB$15),MONTH($AX337)&gt;MONTH(BB$15)),
NETWORKDAYS.INTL((EOMONTH(BB$15-1,1))-_xlpm.DD,EOMONTH(BB$15-1,1),1,_xlpm.VD),
AND(MONTH($AW337)=MONTH(BB$15),MONTH($AX337)=MONTH(BB$15)),
NETWORKDAYS.INTL($AW337,$AX337,1,_xlpm.VD)))),0)),
$DH337="месяц",
$DR337*BB337,
$DH337="неделя",
$DR337*BB337/7*(ROUNDUP((DAY(EOMONTH(BB$15,0)))/4,0))),
0)</f>
        <v/>
      </c>
      <c r="DV337" s="125">
        <f t="array" ref="DV337">
IFERROR(_xlfn.IFS(
$DH337="день_1",
$DR337*$BL337/($AX337-$AW337+1)*BC337*(DAY(EOMONTH(BC$15,0))),
$DH337="день_2",
$DR337/30*MAX(MIN($AX337,EOMONTH(BC$15,0))-MAX($AW337,BC$15)+1,),
$DH337="раб.день",
$DR337/30*(IFERROR(
_xlfn.LET(_xlpm.VD,
CHOOSE(
{1;2;3;4;5;6;7;8;9;10;11;12;13;14;15;16;17;18},
45658,45659,45660,45661,45662,45663,45664,45665,45711,45724,45778,45779,45785,45786,45820,45821,45965,46022),
_xlfn.LET(_xlpm.DD,
MAX(MIN($AX337,EOMONTH(BC$15,0))-MAX($AW337,BC$15),),
_xlfn.IFS(
AND(MONTH($AW337)=MONTH(BC$15),MONTH($AX337)&lt;&gt;MONTH(BC$15)),
NETWORKDAYS.INTL($AW337,$AW337+_xlpm.DD,1,_xlpm.VD),
AND(MONTH($AW337)&lt;&gt;MONTH(BC$15),MONTH($AX337)=MONTH(BC$15)),
NETWORKDAYS.INTL(($AX337)-_xlpm.DD,$AX337,1,_xlpm.VD),
AND(MONTH($AW337)&lt;MONTH(BC$15),MONTH($AX337)&gt;MONTH(BC$15)),
NETWORKDAYS.INTL((EOMONTH(BC$15-1,1))-_xlpm.DD,EOMONTH(BC$15-1,1),1,_xlpm.VD),
AND(MONTH($AW337)=MONTH(BC$15),MONTH($AX337)=MONTH(BC$15)),
NETWORKDAYS.INTL($AW337,$AX337,1,_xlpm.VD)))),0)),
$DH337="месяц",
$DR337*BC337,
$DH337="неделя",
$DR337*BC337/7*(ROUNDUP((DAY(EOMONTH(BC$15,0)))/4,0))),
0)</f>
        <v/>
      </c>
      <c r="DW337" s="125">
        <f t="array" ref="DW337">
IFERROR(_xlfn.IFS(
$DH337="день_1",
$DR337*$BL337/($AX337-$AW337+1)*BD337*(DAY(EOMONTH(BD$15,0))),
$DH337="день_2",
$DR337/30*MAX(MIN($AX337,EOMONTH(BD$15,0))-MAX($AW337,BD$15)+1,),
$DH337="раб.день",
$DR337/30*(IFERROR(
_xlfn.LET(_xlpm.VD,
CHOOSE(
{1;2;3;4;5;6;7;8;9;10;11;12;13;14;15;16;17;18},
45658,45659,45660,45661,45662,45663,45664,45665,45711,45724,45778,45779,45785,45786,45820,45821,45965,46022),
_xlfn.LET(_xlpm.DD,
MAX(MIN($AX337,EOMONTH(BD$15,0))-MAX($AW337,BD$15),),
_xlfn.IFS(
AND(MONTH($AW337)=MONTH(BD$15),MONTH($AX337)&lt;&gt;MONTH(BD$15)),
NETWORKDAYS.INTL($AW337,$AW337+_xlpm.DD,1,_xlpm.VD),
AND(MONTH($AW337)&lt;&gt;MONTH(BD$15),MONTH($AX337)=MONTH(BD$15)),
NETWORKDAYS.INTL(($AX337)-_xlpm.DD,$AX337,1,_xlpm.VD),
AND(MONTH($AW337)&lt;MONTH(BD$15),MONTH($AX337)&gt;MONTH(BD$15)),
NETWORKDAYS.INTL((EOMONTH(BD$15-1,1))-_xlpm.DD,EOMONTH(BD$15-1,1),1,_xlpm.VD),
AND(MONTH($AW337)=MONTH(BD$15),MONTH($AX337)=MONTH(BD$15)),
NETWORKDAYS.INTL($AW337,$AX337,1,_xlpm.VD)))),0)),
$DH337="месяц",
$DR337*BD337,
$DH337="неделя",
$DR337*BD337/7*(ROUNDUP((DAY(EOMONTH(BD$15,0)))/4,0))),
0)</f>
        <v/>
      </c>
      <c r="DX337" s="125">
        <f t="array" ref="DX337">
IFERROR(_xlfn.IFS(
$DH337="день_1",
$DR337*$BL337/($AX337-$AW337+1)*BE337*(DAY(EOMONTH(BE$15,0))),
$DH337="день_2",
$DR337/30*MAX(MIN($AX337,EOMONTH(BE$15,0))-MAX($AW337,BE$15)+1,),
$DH337="раб.день",
$DR337/30*(IFERROR(
_xlfn.LET(_xlpm.VD,
CHOOSE(
{1;2;3;4;5;6;7;8;9;10;11;12;13;14;15;16;17;18},
45658,45659,45660,45661,45662,45663,45664,45665,45711,45724,45778,45779,45785,45786,45820,45821,45965,46022),
_xlfn.LET(_xlpm.DD,
MAX(MIN($AX337,EOMONTH(BE$15,0))-MAX($AW337,BE$15),),
_xlfn.IFS(
AND(MONTH($AW337)=MONTH(BE$15),MONTH($AX337)&lt;&gt;MONTH(BE$15)),
NETWORKDAYS.INTL($AW337,$AW337+_xlpm.DD,1,_xlpm.VD),
AND(MONTH($AW337)&lt;&gt;MONTH(BE$15),MONTH($AX337)=MONTH(BE$15)),
NETWORKDAYS.INTL(($AX337)-_xlpm.DD,$AX337,1,_xlpm.VD),
AND(MONTH($AW337)&lt;MONTH(BE$15),MONTH($AX337)&gt;MONTH(BE$15)),
NETWORKDAYS.INTL((EOMONTH(BE$15-1,1))-_xlpm.DD,EOMONTH(BE$15-1,1),1,_xlpm.VD),
AND(MONTH($AW337)=MONTH(BE$15),MONTH($AX337)=MONTH(BE$15)),
NETWORKDAYS.INTL($AW337,$AX337,1,_xlpm.VD)))),0)),
$DH337="месяц",
$DR337*BE337,
$DH337="неделя",
$DR337*BE337/7*(ROUNDUP((DAY(EOMONTH(BE$15,0)))/4,0))),
0)</f>
        <v/>
      </c>
      <c r="DY337" s="125">
        <f t="array" ref="DY337">
IFERROR(_xlfn.IFS(
$DH337="день_1",
$DR337*$BL337/($AX337-$AW337+1)*BF337*(DAY(EOMONTH(BF$15,0))),
$DH337="день_2",
$DR337/30*MAX(MIN($AX337,EOMONTH(BF$15,0))-MAX($AW337,BF$15)+1,),
$DH337="раб.день",
$DR337/30*(IFERROR(
_xlfn.LET(_xlpm.VD,
CHOOSE(
{1;2;3;4;5;6;7;8;9;10;11;12;13;14;15;16;17;18},
45658,45659,45660,45661,45662,45663,45664,45665,45711,45724,45778,45779,45785,45786,45820,45821,45965,46022),
_xlfn.LET(_xlpm.DD,
MAX(MIN($AX337,EOMONTH(BF$15,0))-MAX($AW337,BF$15),),
_xlfn.IFS(
AND(MONTH($AW337)=MONTH(BF$15),MONTH($AX337)&lt;&gt;MONTH(BF$15)),
NETWORKDAYS.INTL($AW337,$AW337+_xlpm.DD,1,_xlpm.VD),
AND(MONTH($AW337)&lt;&gt;MONTH(BF$15),MONTH($AX337)=MONTH(BF$15)),
NETWORKDAYS.INTL(($AX337)-_xlpm.DD,$AX337,1,_xlpm.VD),
AND(MONTH($AW337)&lt;MONTH(BF$15),MONTH($AX337)&gt;MONTH(BF$15)),
NETWORKDAYS.INTL((EOMONTH(BF$15-1,1))-_xlpm.DD,EOMONTH(BF$15-1,1),1,_xlpm.VD),
AND(MONTH($AW337)=MONTH(BF$15),MONTH($AX337)=MONTH(BF$15)),
NETWORKDAYS.INTL($AW337,$AX337,1,_xlpm.VD)))),0)),
$DH337="месяц",
$DR337*BF337,
$DH337="неделя",
$DR337*BF337/7*(ROUNDUP((DAY(EOMONTH(BF$15,0)))/4,0))),
0)</f>
        <v/>
      </c>
      <c r="DZ337" s="125">
        <f t="array" ref="DZ337">
IFERROR(_xlfn.IFS(
$DH337="день_1",
$DR337*$BL337/($AX337-$AW337+1)*BG337*(DAY(EOMONTH(BG$15,0))),
$DH337="день_2",
$DR337/30*MAX(MIN($AX337,EOMONTH(BG$15,0))-MAX($AW337,BG$15)+1,),
$DH337="раб.день",
$DR337/30*(IFERROR(
_xlfn.LET(_xlpm.VD,
CHOOSE(
{1;2;3;4;5;6;7;8;9;10;11;12;13;14;15;16;17;18},
45658,45659,45660,45661,45662,45663,45664,45665,45711,45724,45778,45779,45785,45786,45820,45821,45965,46022),
_xlfn.LET(_xlpm.DD,
MAX(MIN($AX337,EOMONTH(BG$15,0))-MAX($AW337,BG$15),),
_xlfn.IFS(
AND(MONTH($AW337)=MONTH(BG$15),MONTH($AX337)&lt;&gt;MONTH(BG$15)),
NETWORKDAYS.INTL($AW337,$AW337+_xlpm.DD,1,_xlpm.VD),
AND(MONTH($AW337)&lt;&gt;MONTH(BG$15),MONTH($AX337)=MONTH(BG$15)),
NETWORKDAYS.INTL(($AX337)-_xlpm.DD,$AX337,1,_xlpm.VD),
AND(MONTH($AW337)&lt;MONTH(BG$15),MONTH($AX337)&gt;MONTH(BG$15)),
NETWORKDAYS.INTL((EOMONTH(BG$15-1,1))-_xlpm.DD,EOMONTH(BG$15-1,1),1,_xlpm.VD),
AND(MONTH($AW337)=MONTH(BG$15),MONTH($AX337)=MONTH(BG$15)),
NETWORKDAYS.INTL($AW337,$AX337,1,_xlpm.VD)))),0)),
$DH337="месяц",
$DR337*BG337,
$DH337="неделя",
$DR337*BG337/7*(ROUNDUP((DAY(EOMONTH(BG$15,0)))/4,0))),
0)</f>
        <v/>
      </c>
      <c r="EA337" s="125">
        <f t="array" ref="EA337">
IFERROR(_xlfn.IFS(
$DH337="день_1",
$DR337*$BL337/($AX337-$AW337+1)*BH337*(DAY(EOMONTH(BH$15,0))),
$DH337="день_2",
$DR337/30*MAX(MIN($AX337,EOMONTH(BH$15,0))-MAX($AW337,BH$15)+1,),
$DH337="раб.день",
$DR337/30*(IFERROR(
_xlfn.LET(_xlpm.VD,
CHOOSE(
{1;2;3;4;5;6;7;8;9;10;11;12;13;14;15;16;17;18},
45658,45659,45660,45661,45662,45663,45664,45665,45711,45724,45778,45779,45785,45786,45820,45821,45965,46022),
_xlfn.LET(_xlpm.DD,
MAX(MIN($AX337,EOMONTH(BH$15,0))-MAX($AW337,BH$15),),
_xlfn.IFS(
AND(MONTH($AW337)=MONTH(BH$15),MONTH($AX337)&lt;&gt;MONTH(BH$15)),
NETWORKDAYS.INTL($AW337,$AW337+_xlpm.DD,1,_xlpm.VD),
AND(MONTH($AW337)&lt;&gt;MONTH(BH$15),MONTH($AX337)=MONTH(BH$15)),
NETWORKDAYS.INTL(($AX337)-_xlpm.DD,$AX337,1,_xlpm.VD),
AND(MONTH($AW337)&lt;MONTH(BH$15),MONTH($AX337)&gt;MONTH(BH$15)),
NETWORKDAYS.INTL((EOMONTH(BH$15-1,1))-_xlpm.DD,EOMONTH(BH$15-1,1),1,_xlpm.VD),
AND(MONTH($AW337)=MONTH(BH$15),MONTH($AX337)=MONTH(BH$15)),
NETWORKDAYS.INTL($AW337,$AX337,1,_xlpm.VD)))),0)),
$DH337="месяц",
$DR337*BH337,
$DH337="неделя",
$DR337*BH337/7*(ROUNDUP((DAY(EOMONTH(BH$15,0)))/4,0))),
0)</f>
        <v/>
      </c>
      <c r="EB337" s="125">
        <f t="array" ref="EB337">
IFERROR(_xlfn.IFS(
$DH337="день_1",
$DR337*$BL337/($AX337-$AW337+1)*BI337*(DAY(EOMONTH(BI$15,0))),
$DH337="день_2",
$DR337/30*MAX(MIN($AX337,EOMONTH(BI$15,0))-MAX($AW337,BI$15)+1,),
$DH337="раб.день",
$DR337/30*(IFERROR(
_xlfn.LET(_xlpm.VD,
CHOOSE(
{1;2;3;4;5;6;7;8;9;10;11;12;13;14;15;16;17;18},
45658,45659,45660,45661,45662,45663,45664,45665,45711,45724,45778,45779,45785,45786,45820,45821,45965,46022),
_xlfn.LET(_xlpm.DD,
MAX(MIN($AX337,EOMONTH(BI$15,0))-MAX($AW337,BI$15),),
_xlfn.IFS(
AND(MONTH($AW337)=MONTH(BI$15),MONTH($AX337)&lt;&gt;MONTH(BI$15)),
NETWORKDAYS.INTL($AW337,$AW337+_xlpm.DD,1,_xlpm.VD),
AND(MONTH($AW337)&lt;&gt;MONTH(BI$15),MONTH($AX337)=MONTH(BI$15)),
NETWORKDAYS.INTL(($AX337)-_xlpm.DD,$AX337,1,_xlpm.VD),
AND(MONTH($AW337)&lt;MONTH(BI$15),MONTH($AX337)&gt;MONTH(BI$15)),
NETWORKDAYS.INTL((EOMONTH(BI$15-1,1))-_xlpm.DD,EOMONTH(BI$15-1,1),1,_xlpm.VD),
AND(MONTH($AW337)=MONTH(BI$15),MONTH($AX337)=MONTH(BI$15)),
NETWORKDAYS.INTL($AW337,$AX337,1,_xlpm.VD)))),0)),
$DH337="месяц",
$DR337*BI337,
$DH337="неделя",
$DR337*BI337/7*(ROUNDUP((DAY(EOMONTH(BI$15,0)))/4,0))),
0)</f>
        <v/>
      </c>
      <c r="EC337" s="125">
        <f t="array" ref="EC337">
IFERROR(_xlfn.IFS(
$DH337="день_1",
$DR337*$BL337/($AX337-$AW337+1)*BJ337*(DAY(EOMONTH(BJ$15,0))),
$DH337="день_2",
$DR337/30*MAX(MIN($AX337,EOMONTH(BJ$15,0))-MAX($AW337,BJ$15)+1,),
$DH337="раб.день",
$DR337/30*(IFERROR(
_xlfn.LET(_xlpm.VD,
CHOOSE(
{1;2;3;4;5;6;7;8;9;10;11;12;13;14;15;16;17;18},
45658,45659,45660,45661,45662,45663,45664,45665,45711,45724,45778,45779,45785,45786,45820,45821,45965,46022),
_xlfn.LET(_xlpm.DD,
MAX(MIN($AX337,EOMONTH(BJ$15,0))-MAX($AW337,BJ$15),),
_xlfn.IFS(
AND(MONTH($AW337)=MONTH(BJ$15),MONTH($AX337)&lt;&gt;MONTH(BJ$15)),
NETWORKDAYS.INTL($AW337,$AW337+_xlpm.DD,1,_xlpm.VD),
AND(MONTH($AW337)&lt;&gt;MONTH(BJ$15),MONTH($AX337)=MONTH(BJ$15)),
NETWORKDAYS.INTL(($AX337)-_xlpm.DD,$AX337,1,_xlpm.VD),
AND(MONTH($AW337)&lt;MONTH(BJ$15),MONTH($AX337)&gt;MONTH(BJ$15)),
NETWORKDAYS.INTL((EOMONTH(BJ$15-1,1))-_xlpm.DD,EOMONTH(BJ$15-1,1),1,_xlpm.VD),
AND(MONTH($AW337)=MONTH(BJ$15),MONTH($AX337)=MONTH(BJ$15)),
NETWORKDAYS.INTL($AW337,$AX337,1,_xlpm.VD)))),0)),
$DH337="месяц",
$DR337*BJ337,
$DH337="неделя",
$DR337*BJ337/7*(ROUNDUP((DAY(EOMONTH(BJ$15,0)))/4,0))),
0)</f>
        <v/>
      </c>
      <c r="ED337" s="125">
        <f t="array" ref="ED337">
IFERROR(_xlfn.IFS(
$DH337="день_1",
$DR337*$BL337/($AX337-$AW337+1)*BK337*(DAY(EOMONTH(BK$15,0))),
$DH337="день_2",
$DR337/30*MAX(MIN($AX337,EOMONTH(BK$15,0))-MAX($AW337,BK$15)+1,),
$DH337="раб.день",
$DR337/30*(IFERROR(
_xlfn.LET(_xlpm.VD,
CHOOSE(
{1;2;3;4;5;6;7;8;9;10;11;12;13;14;15;16;17;18},
45658,45659,45660,45661,45662,45663,45664,45665,45711,45724,45778,45779,45785,45786,45820,45821,45965,46022),
_xlfn.LET(_xlpm.DD,
MAX(MIN($AX337,EOMONTH(BK$15,0))-MAX($AW337,BK$15),),
_xlfn.IFS(
AND(MONTH($AW337)=MONTH(BK$15),MONTH($AX337)&lt;&gt;MONTH(BK$15)),
NETWORKDAYS.INTL($AW337,$AW337+_xlpm.DD,1,_xlpm.VD),
AND(MONTH($AW337)&lt;&gt;MONTH(BK$15),MONTH($AX337)=MONTH(BK$15)),
NETWORKDAYS.INTL(($AX337)-_xlpm.DD,$AX337,1,_xlpm.VD),
AND(MONTH($AW337)&lt;MONTH(BK$15),MONTH($AX337)&gt;MONTH(BK$15)),
NETWORKDAYS.INTL((EOMONTH(BK$15-1,1))-_xlpm.DD,EOMONTH(BK$15-1,1),1,_xlpm.VD),
AND(MONTH($AW337)=MONTH(BK$15),MONTH($AX337)=MONTH(BK$15)),
NETWORKDAYS.INTL($AW337,$AX337,1,_xlpm.VD)))),0)),
$DH337="месяц",
$DR337*BK337,
$DH337="неделя",
$DR337*BK337/7*(ROUNDUP((DAY(EOMONTH(BK$15,0)))/4,0))),
0)</f>
        <v/>
      </c>
      <c r="EE337" s="125">
        <f>SUM($DS337,$DT337,$DU337,$DV337,$DW337,$DX337,$DY337,$DZ337,$EA337,$EB337,$EC337,$ED337)</f>
        <v/>
      </c>
      <c r="EF337" s="125">
        <f>IFERROR(ROUND($EE337*(1+$EP337),2),0)</f>
        <v/>
      </c>
      <c r="EG337" s="128" t="n">
        <v>1</v>
      </c>
      <c r="EH337" s="126" t="n">
        <v>0</v>
      </c>
      <c r="EI337" s="126">
        <f>ROUND(SUM($EH337:$EH337)*SUM($AB337:$AB337)*$EG337,2)</f>
        <v/>
      </c>
      <c r="EJ337" s="126">
        <f>ROUND($EI337*(1+$EP337),2)</f>
        <v/>
      </c>
      <c r="EK337" s="126" t="n">
        <v>0</v>
      </c>
      <c r="EL337" s="126">
        <f>ROUND(SUM($EK337:$EK337)*SUM($AB337:$AB337)*$EG337,2)</f>
        <v/>
      </c>
      <c r="EM337" s="126">
        <f>ROUND($EL337*(1+$EP337),2)</f>
        <v/>
      </c>
      <c r="EN337" s="126">
        <f>SUM($EE337,$EI337,$EL337)</f>
        <v/>
      </c>
      <c r="EO337" s="126">
        <f>SUM($EF337,$EJ337,$EM337)</f>
        <v/>
      </c>
      <c r="EP337" s="59" t="inlineStr">
        <is>
          <t>20%</t>
        </is>
      </c>
      <c r="EQ337" s="59" t="n"/>
      <c r="ER337" s="60">
        <f t="array" ref="ER337">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MATCH(ES337,
{"AMS";"RussOutdoor";"HD Outdoor";"Ingroup";"IQ";"Ledproduction";"LisChannel";"Logic";"Media-PPL";"NovikovTV | НовиковТВ";"SMA";"SOK";"КрокусТВ | CrocusTV | IndoorTV";"Сити";"ТЯК Москва"},
0)),"")</f>
        <v/>
      </c>
      <c r="ES337" s="60" t="n"/>
      <c r="ET337" s="60">
        <f t="array" ref="ET337">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MATCH(ES337,
{"AMS";"RussOutdoor";"HD Outdoor";"Ingroup";"IQ";"Ledproduction";"LisChannel";"Logic";"Media-PPL";"NovikovTV | НовиковТВ";"SMA";"SOK";"КрокусТВ | CrocusTV | IndoorTV";"Сити";"ТЯК Москва"},
0)),"")</f>
        <v/>
      </c>
      <c r="EU337" s="60" t="n"/>
      <c r="EV337" s="60" t="n"/>
      <c r="EX337" s="110">
        <f t="array" ref="EX337">
($AR337/30
+N("ТРАФИК ПЛОЩАДКИ"))*
(IFERROR(
_xlfn.LET(
_xlpm.GPR,
HLOOKUP($L337,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(MATCH($T337,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IF($Q337="цифровой",_xlpm.GPR/$AG337,_xlpm.GPR/60)),
0)
+N("DWELL TIME"))*
(IF($AB337=0,0,IF($AB337=1,0.3,IF($AB337=2,0.5,IF($AB337&gt;2,1))))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_xlfn.IFS($AC337="да",1.2,$AC337="нет",1)*
_xlfn.IFS($AD337="да",1.2,$AD337="нет",1)*
IF(R337="статический",1,1.2)*
$X337*
INDEX(
{1.2;1;1.2;1.2;1;1.2;1.2;1.2;1.2;1.2;1.2;1;1.2;1.2;1.2;1.2;1;1;1.2;1.2;1.2;1;1;1;1;1.2;1.2;1.2;1.2;1;1;1;1;1.2;1.2;1.2;1.2;1.2;1.2;1.2;1.2;1;1;1.2;1;1;1;1;1.5;1;1;1.5;1.5;1.2},
MATCH($Q337,_xlpm.MI,0)))&gt;{0.02;0.04;0.06;0.1;0.2;0.4;0.6;0.8;1;2;4;6})),
{0;1;2;3;4;5;6;7;8;9;10;11;12},
0)))
+N("КОЭФФИЦИЕНТ КОНТАКТА"))))*
(_xlfn.IFS($X337&lt;0.1,$X337/1000,$X337&gt;25,5.2,AND($X337&gt;=0.1,$X337&lt;=25),(($X337*2+0.1)/10)*($X337/10)))*
IFERROR((_xlfn.LET(
_xlpm.MA,
{0;0.8;0.85;0.9;0.95;1},
_xlpm.MAA,
{0;1;2;3;4;5},
INDEX(_xlpm.MA,MATCH(SUMPRODUCT(--((IF(ROUND(_xlpm.MAA,1)&gt;5,5,ROUND($AB337,1)))&gt;{0;1;2;3;4;5})),_xlpm.MAA,0)))
+N("КОЭФФИЦИЕНТ КОЛ-ВО КОНСТРУКЦИЙ")),1)*
$AB337,0))*
(IF($Q337="цифровой",$AG337/15*$AI337,1)
+N("ДЛЯ ЦИФРЫ"))</f>
        <v/>
      </c>
      <c r="EY337" s="110">
        <f>IFERROR(EX337*AY337,0)</f>
        <v/>
      </c>
      <c r="EZ337" s="131">
        <f>IFERROR(DP337/EY337*1000,0)</f>
        <v/>
      </c>
      <c r="FA337" s="112">
        <f>IFERROR(FC337/FB337,0)</f>
        <v/>
      </c>
      <c r="FB337" s="112">
        <f>IFERROR((FC337/(EY337/FF337*#REF!))*0.825,0)</f>
        <v/>
      </c>
      <c r="FC337" s="112">
        <f>IFERROR(((EX337*30/AR337)*100)/30,0)</f>
        <v/>
      </c>
      <c r="FD337" s="112">
        <f>IFERROR(EY337/G337*100%,0)</f>
        <v/>
      </c>
      <c r="FE337" s="112">
        <f>IFERROR(FD337/FC337*100%,0)</f>
        <v/>
      </c>
      <c r="FF337" s="110">
        <f>IFERROR(AR337/30*AY337,0)</f>
        <v/>
      </c>
    </row>
    <row r="338" ht="13" customHeight="1">
      <c r="A338" s="59" t="n"/>
      <c r="B338" s="60" t="n"/>
      <c r="C338" s="60" t="n"/>
      <c r="D338" s="60">
        <f t="array" ref="D338">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MATCH($E338,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38" s="60">
        <f t="array" ref="E338">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MATCH($F338,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38" s="60" t="inlineStr"/>
      <c r="G338" s="60" t="n"/>
      <c r="H338" s="60">
        <f t="array" ref="H338">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MATCH($I338,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38" s="60" t="n"/>
      <c r="J338" s="60" t="n"/>
      <c r="K338" s="60" t="n"/>
      <c r="L338" s="60" t="n"/>
      <c r="M338" s="60" t="n"/>
      <c r="N338" s="60" t="n"/>
      <c r="O338" s="60" t="n"/>
      <c r="P338" s="60">
        <f t="array" ref="P338">
_xlfn.IFS(
ISNUMBER(MATCH($Q338,{"шелфбаннер","разделитель","монетница","чековая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ISNUMBER(MATCH($Q338,{"LED/LCD","видеокулер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ISNUMBER(MATCH($Q338,{"автомобиль","машина","выставочное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ISNUMBER(MATCH($Q338,{"билборд","лифтовая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ISNUMBER(MATCH($Q338,{"навигация","подвесной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ISNUMBER(MATCH($Q338,{"движущаяся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ISNUMBER(MATCH($Q338,{"каталог","журнал"},)),
"Пресса",
$Q338="","")</f>
        <v/>
      </c>
      <c r="Q338" s="60" t="n"/>
      <c r="R338" s="60">
        <f t="array" ref="R338">
IFERROR(
_xlfn.IFS(
OR(ISNUMBER(MATCH($Q338,{"экспозиция","макет","стенд","автостенд","авто стенд","выставочное пространство","выставочные стенды","модульные выставочные стенды","3Д конструкция","3D конструкция"},)),P338="Экспонирование"),
"нестандартный",
ISNUMBER(MATCH($Q338,{"скроллер","призматрон"},)),
"динамический",
$P338="Видео",
"цифровой",
OR($P338="Пресса",$P338="Щит",$P338="POSm",$P338="Подвес",$P338="Брендирование/оклейка"),
"статический"),"")</f>
        <v/>
      </c>
      <c r="S338" s="59" t="n"/>
      <c r="T338" s="60" t="n"/>
      <c r="U338" s="60" t="n"/>
      <c r="V338" s="60">
        <f>
IF(P338="Видео",
"цифровой постер/ролик",
IF(ISNUMBER(MATCH(Q338,{"короб световой","короб световой | лайтбокс","короб световой | кристалайт","лайтбокс","лайт бокс","кристалайт","LB","lightbox"},)),
"бэклит",
IF(P338="Брендирование/оклейка",
"перфарированная пленка/самоклейка",
IF(P338="Экспонирование",
"под запрос",
IF(P338="Подвес",
"баннер/ткань",
"")))))</f>
        <v/>
      </c>
      <c r="W338" s="59" t="n"/>
      <c r="X338" s="59" t="n"/>
      <c r="Y338" s="59" t="n"/>
      <c r="Z338" s="61" t="n"/>
      <c r="AA338" s="61" t="n"/>
      <c r="AB338" s="61">
        <f>IF(BL338&gt;0,Z338,0)</f>
        <v/>
      </c>
      <c r="AC338" s="59" t="n"/>
      <c r="AD338" s="59" t="n"/>
      <c r="AE338" s="59" t="n"/>
      <c r="AF338" s="59" t="n"/>
      <c r="AG338" s="59" t="n"/>
      <c r="AH338" s="59" t="n"/>
      <c r="AI338" s="59" t="n"/>
      <c r="AJ338" s="59" t="n"/>
      <c r="AK338" s="59" t="n"/>
      <c r="AL338" s="62">
        <f>IFERROR(IF(OR(R338="статический",R338="динамический",R338="нестандартный",R338="",R338=""),"-",IF(AND(AH338="-",AI338="-"),"-",AK338*3600/AH338*AI338)),"-")</f>
        <v/>
      </c>
      <c r="AM338" s="62">
        <f>IFERROR(IF(OR(R338="статический",R338="динамический",R338="",R338="", R338="BTL",R338="нестандартный"),"-",AG338*AI338*AL338/60),"-")</f>
        <v/>
      </c>
      <c r="AN338" s="63">
        <f>IFERROR(IF(AH338="","-",AG338*AI338/AH338),"-")</f>
        <v/>
      </c>
      <c r="AO338" s="59">
        <f>IFERROR(IF(OR($R338="статический",$R338="динамический",$R338="",$R338="",$R338="BTL",$R338="нестандартный"),"-",$AL338*$AY338),"-")</f>
        <v/>
      </c>
      <c r="AP338" s="62">
        <f>IFERROR(IF(OR($R338="статический",$R338="динамический",$R338="",$R338="",$R338="BTL",$R338="нестандартный"),"-",$AM338*AY338),"-")</f>
        <v/>
      </c>
      <c r="AQ338" s="64" t="n"/>
      <c r="AR338" s="61" t="n"/>
      <c r="AS338" s="61" t="n"/>
      <c r="AT338" s="61" t="n"/>
      <c r="AU338" s="65" t="n"/>
      <c r="AV338" s="124">
        <f>IFERROR(DR338/AT338*1000,"n/a")</f>
        <v/>
      </c>
      <c r="AW338" s="67" t="n"/>
      <c r="AX338" s="67" t="n"/>
      <c r="AY338" s="43">
        <f>IFERROR(IF(OR($AW338="",$AX338=""),"",_xlfn.DAYS($AX338+1,$AW338)),"")</f>
        <v/>
      </c>
      <c r="AZ338" s="68">
        <f t="array" ref="AZ338">
_xlfn.LET(_xlpm.COEFF,
IF($AW338+$AX338=0,0,IF(MAX(MIN($AX338,EOMONTH(AZ$15,0))-MAX($AW338,AZ$15)+1,)&gt;0,1,0)),
_xlfn.IFS(
$ES338="LisChannel",
_xlpm.COEFF*
INDEX({1;1;1.2;1.2;1;1;1;1;1.2;1.2;1.2;1.2},
MATCH(MONTH(AZ$15),
{1,2,3,4,5,6,7,8,9,10,11,12})),
CONCATENATE($ES338," ",$L338)="RussOutdoor метро",
_xlpm.COEFF*
INDEX({0.8;0.9;1.1;1.1;1;1;1;1;1.1;1.1;1.1;1.1},
MATCH(MONTH(AZ$15),
{1,2,3,4,5,6,7,8,9,10,11,12})),
$ES338&lt;&gt;"LisChannel",
_xlpm.COEFF,
$ES338&lt;&gt;"RussOutdoor",
_xlpm.COEFF))</f>
        <v/>
      </c>
      <c r="BA338" s="68">
        <f t="array" ref="BA338">
_xlfn.LET(_xlpm.COEFF,
IF($AW338+$AX338=0,0,IF(MAX(MIN($AX338,EOMONTH(BA$15,0))-MAX($AW338,BA$15)+1,)&gt;0,1,0)),
_xlfn.IFS(
$ES338="LisChannel",
_xlpm.COEFF*
INDEX({1;1;1.2;1.2;1;1;1;1;1.2;1.2;1.2;1.2},
MATCH(MONTH(BA$15),
{1,2,3,4,5,6,7,8,9,10,11,12})),
CONCATENATE($ES338," ",$L338)="RussOutdoor метро",
_xlpm.COEFF*
INDEX({0.8;0.9;1.1;1.1;1;1;1;1;1.1;1.1;1.1;1.1},
MATCH(MONTH(BA$15),
{1,2,3,4,5,6,7,8,9,10,11,12})),
$ES338&lt;&gt;"LisChannel",
_xlpm.COEFF,
$ES338&lt;&gt;"RussOutdoor",
_xlpm.COEFF))</f>
        <v/>
      </c>
      <c r="BB338" s="68">
        <f t="array" ref="BB338">
_xlfn.LET(_xlpm.COEFF,
IF($AW338+$AX338=0,0,IF(MAX(MIN($AX338,EOMONTH(BB$15,0))-MAX($AW338,BB$15)+1,)&gt;0,1,0)),
_xlfn.IFS(
$ES338="LisChannel",
_xlpm.COEFF*
INDEX({1;1;1.2;1.2;1;1;1;1;1.2;1.2;1.2;1.2},
MATCH(MONTH(BB$15),
{1,2,3,4,5,6,7,8,9,10,11,12})),
CONCATENATE($ES338," ",$L338)="RussOutdoor метро",
_xlpm.COEFF*
INDEX({0.8;0.9;1.1;1.1;1;1;1;1;1.1;1.1;1.1;1.1},
MATCH(MONTH(BB$15),
{1,2,3,4,5,6,7,8,9,10,11,12})),
$ES338&lt;&gt;"LisChannel",
_xlpm.COEFF,
$ES338&lt;&gt;"RussOutdoor",
_xlpm.COEFF))</f>
        <v/>
      </c>
      <c r="BC338" s="68">
        <f t="array" ref="BC338">
_xlfn.LET(_xlpm.COEFF,
IF($AW338+$AX338=0,0,IF(MAX(MIN($AX338,EOMONTH(BC$15,0))-MAX($AW338,BC$15)+1,)&gt;0,1,0)),
_xlfn.IFS(
$ES338="LisChannel",
_xlpm.COEFF*
INDEX({1;1;1.2;1.2;1;1;1;1;1.2;1.2;1.2;1.2},
MATCH(MONTH(BC$15),
{1,2,3,4,5,6,7,8,9,10,11,12})),
CONCATENATE($ES338," ",$L338)="RussOutdoor метро",
_xlpm.COEFF*
INDEX({0.8;0.9;1.1;1.1;1;1;1;1;1.1;1.1;1.1;1.1},
MATCH(MONTH(BC$15),
{1,2,3,4,5,6,7,8,9,10,11,12})),
$ES338&lt;&gt;"LisChannel",
_xlpm.COEFF,
$ES338&lt;&gt;"RussOutdoor",
_xlpm.COEFF))</f>
        <v/>
      </c>
      <c r="BD338" s="68">
        <f t="array" ref="BD338">
_xlfn.LET(_xlpm.COEFF,
IF($AW338+$AX338=0,0,IF(MAX(MIN($AX338,EOMONTH(BD$15,0))-MAX($AW338,BD$15)+1,)&gt;0,1,0)),
_xlfn.IFS(
$ES338="LisChannel",
_xlpm.COEFF*
INDEX({1;1;1.2;1.2;1;1;1;1;1.2;1.2;1.2;1.2},
MATCH(MONTH(BD$15),
{1,2,3,4,5,6,7,8,9,10,11,12})),
CONCATENATE($ES338," ",$L338)="RussOutdoor метро",
_xlpm.COEFF*
INDEX({0.8;0.9;1.1;1.1;1;1;1;1;1.1;1.1;1.1;1.1},
MATCH(MONTH(BD$15),
{1,2,3,4,5,6,7,8,9,10,11,12})),
$ES338&lt;&gt;"LisChannel",
_xlpm.COEFF,
$ES338&lt;&gt;"RussOutdoor",
_xlpm.COEFF))</f>
        <v/>
      </c>
      <c r="BE338" s="68">
        <f t="array" ref="BE338">
_xlfn.LET(_xlpm.COEFF,
IF($AW338+$AX338=0,0,IF(MAX(MIN($AX338,EOMONTH(BE$15,0))-MAX($AW338,BE$15)+1,)&gt;0,1,0)),
_xlfn.IFS(
$ES338="LisChannel",
_xlpm.COEFF*
INDEX({1;1;1.2;1.2;1;1;1;1;1.2;1.2;1.2;1.2},
MATCH(MONTH(BE$15),
{1,2,3,4,5,6,7,8,9,10,11,12})),
CONCATENATE($ES338," ",$L338)="RussOutdoor метро",
_xlpm.COEFF*
INDEX({0.8;0.9;1.1;1.1;1;1;1;1;1.1;1.1;1.1;1.1},
MATCH(MONTH(BE$15),
{1,2,3,4,5,6,7,8,9,10,11,12})),
$ES338&lt;&gt;"LisChannel",
_xlpm.COEFF,
$ES338&lt;&gt;"RussOutdoor",
_xlpm.COEFF))</f>
        <v/>
      </c>
      <c r="BF338" s="68">
        <f t="array" ref="BF338">
_xlfn.LET(_xlpm.COEFF,
IF($AW338+$AX338=0,0,IF(MAX(MIN($AX338,EOMONTH(BF$15,0))-MAX($AW338,BF$15)+1,)&gt;0,1,0)),
_xlfn.IFS(
$ES338="LisChannel",
_xlpm.COEFF*
INDEX({1;1;1.2;1.2;1;1;1;1;1.2;1.2;1.2;1.2},
MATCH(MONTH(BF$15),
{1,2,3,4,5,6,7,8,9,10,11,12})),
CONCATENATE($ES338," ",$L338)="RussOutdoor метро",
_xlpm.COEFF*
INDEX({0.8;0.9;1.1;1.1;1;1;1;1;1.1;1.1;1.1;1.1},
MATCH(MONTH(BF$15),
{1,2,3,4,5,6,7,8,9,10,11,12})),
$ES338&lt;&gt;"LisChannel",
_xlpm.COEFF,
$ES338&lt;&gt;"RussOutdoor",
_xlpm.COEFF))</f>
        <v/>
      </c>
      <c r="BG338" s="68">
        <f t="array" ref="BG338">
_xlfn.LET(_xlpm.COEFF,
IF($AW338+$AX338=0,0,IF(MAX(MIN($AX338,EOMONTH(BG$15,0))-MAX($AW338,BG$15)+1,)&gt;0,1,0)),
_xlfn.IFS(
$ES338="LisChannel",
_xlpm.COEFF*
INDEX({1;1;1.2;1.2;1;1;1;1;1.2;1.2;1.2;1.2},
MATCH(MONTH(BG$15),
{1,2,3,4,5,6,7,8,9,10,11,12})),
CONCATENATE($ES338," ",$L338)="RussOutdoor метро",
_xlpm.COEFF*
INDEX({0.8;0.9;1.1;1.1;1;1;1;1;1.1;1.1;1.1;1.1},
MATCH(MONTH(BG$15),
{1,2,3,4,5,6,7,8,9,10,11,12})),
$ES338&lt;&gt;"LisChannel",
_xlpm.COEFF,
$ES338&lt;&gt;"RussOutdoor",
_xlpm.COEFF))</f>
        <v/>
      </c>
      <c r="BH338" s="68">
        <f t="array" ref="BH338">
_xlfn.LET(_xlpm.COEFF,
IF($AW338+$AX338=0,0,IF(MAX(MIN($AX338,EOMONTH(BH$15,0))-MAX($AW338,BH$15)+1,)&gt;0,1,0)),
_xlfn.IFS(
$ES338="LisChannel",
_xlpm.COEFF*
INDEX({1;1;1.2;1.2;1;1;1;1;1.2;1.2;1.2;1.2},
MATCH(MONTH(BH$15),
{1,2,3,4,5,6,7,8,9,10,11,12})),
CONCATENATE($ES338," ",$L338)="RussOutdoor метро",
_xlpm.COEFF*
INDEX({0.8;0.9;1.1;1.1;1;1;1;1;1.1;1.1;1.1;1.1},
MATCH(MONTH(BH$15),
{1,2,3,4,5,6,7,8,9,10,11,12})),
$ES338&lt;&gt;"LisChannel",
_xlpm.COEFF,
$ES338&lt;&gt;"RussOutdoor",
_xlpm.COEFF))</f>
        <v/>
      </c>
      <c r="BI338" s="68">
        <f t="array" ref="BI338">
_xlfn.LET(_xlpm.COEFF,
IF($AW338+$AX338=0,0,IF(MAX(MIN($AX338,EOMONTH(BI$15,0))-MAX($AW338,BI$15)+1,)&gt;0,1,0)),
_xlfn.IFS(
$ES338="LisChannel",
_xlpm.COEFF*
INDEX({1;1;1.2;1.2;1;1;1;1;1.2;1.2;1.2;1.2},
MATCH(MONTH(BI$15),
{1,2,3,4,5,6,7,8,9,10,11,12})),
CONCATENATE($ES338," ",$L338)="RussOutdoor метро",
_xlpm.COEFF*
INDEX({0.8;0.9;1.1;1.1;1;1;1;1;1.1;1.1;1.1;1.1},
MATCH(MONTH(BI$15),
{1,2,3,4,5,6,7,8,9,10,11,12})),
$ES338&lt;&gt;"LisChannel",
_xlpm.COEFF,
$ES338&lt;&gt;"RussOutdoor",
_xlpm.COEFF))</f>
        <v/>
      </c>
      <c r="BJ338" s="68">
        <f t="array" ref="BJ338">
_xlfn.LET(_xlpm.COEFF,
IF($AW338+$AX338=0,0,IF(MAX(MIN($AX338,EOMONTH(BJ$15,0))-MAX($AW338,BJ$15)+1,)&gt;0,1,0)),
_xlfn.IFS(
$ES338="LisChannel",
_xlpm.COEFF*
INDEX({1;1;1.2;1.2;1;1;1;1;1.2;1.2;1.2;1.2},
MATCH(MONTH(BJ$15),
{1,2,3,4,5,6,7,8,9,10,11,12})),
CONCATENATE($ES338," ",$L338)="RussOutdoor метро",
_xlpm.COEFF*
INDEX({0.8;0.9;1.1;1.1;1;1;1;1;1.1;1.1;1.1;1.1},
MATCH(MONTH(BJ$15),
{1,2,3,4,5,6,7,8,9,10,11,12})),
$ES338&lt;&gt;"LisChannel",
_xlpm.COEFF,
$ES338&lt;&gt;"RussOutdoor",
_xlpm.COEFF))</f>
        <v/>
      </c>
      <c r="BK338" s="68">
        <f t="array" ref="BK338">
_xlfn.LET(_xlpm.COEFF,
IF($AW338+$AX338=0,0,IF(MAX(MIN($AX338,EOMONTH(BK$15,0))-MAX($AW338,BK$15)+1,)&gt;0,1,0)),
_xlfn.IFS(
$ES338="LisChannel",
_xlpm.COEFF*
INDEX({1;1;1.2;1.2;1;1;1;1;1.2;1.2;1.2;1.2},
MATCH(MONTH(BK$15),
{1,2,3,4,5,6,7,8,9,10,11,12})),
CONCATENATE($ES338," ",$L338)="RussOutdoor метро",
_xlpm.COEFF*
INDEX({0.8;0.9;1.1;1.1;1;1;1;1;1.1;1.1;1.1;1.1},
MATCH(MONTH(BK$15),
{1,2,3,4,5,6,7,8,9,10,11,12})),
$ES338&lt;&gt;"LisChannel",
_xlpm.COEFF,
$ES338&lt;&gt;"RussOutdoor",
_xlpm.COEFF))</f>
        <v/>
      </c>
      <c r="BL338" s="62">
        <f>COUNTIFS($AZ338:$BK338,"&gt;0")</f>
        <v/>
      </c>
      <c r="BM338" s="65" t="n"/>
      <c r="BN338" s="125">
        <f>$DJ338</f>
        <v/>
      </c>
      <c r="BO338" s="63">
        <f>$DQ338</f>
        <v/>
      </c>
      <c r="BP338" s="125">
        <f>
IFERROR(
IF($BL338=0,0,
$BN338*(1-$BO338)),
0)</f>
        <v/>
      </c>
      <c r="BQ338" s="125">
        <f t="array" ref="BQ338">
IFERROR(
_xlfn.IFS(
$DH338="день_1",
$BP338*$BL338/($AX338-$AW338+1)*AZ338*(DAY(EOMONTH(AZ$15,0))),
$DH338="день_2",
$BP338/30*MAX(MIN($AX338,EOMONTH(AZ$15,0))-MAX($AW338,AZ$15)+1,),
$DH338="раб.день",
$BP338/30*(IFERROR(
_xlfn.LET(_xlpm.VD,
CHOOSE(
{1;2;3;4;5;6;7;8;9;10;11;12;13;14;15;16;17;18},
45658,45659,45660,45661,45662,45663,45664,45665,45711,45724,45778,45779,45785,45786,45820,45821,45965,46022),
_xlfn.LET(_xlpm.DD,
MAX(MIN($AX338,EOMONTH(AZ$15,0))-MAX($AW338,AZ$15),),
_xlfn.IFS(
AND(MONTH($AW338)=MONTH(AZ$15),MONTH($AX338)&lt;&gt;MONTH(AZ$15)),
NETWORKDAYS.INTL($AW338,$AW338+_xlpm.DD,1,_xlpm.VD),
AND(MONTH($AW338)&lt;&gt;MONTH(AZ$15),MONTH($AX338)=MONTH(AZ$15)),
NETWORKDAYS.INTL(($AX338)-_xlpm.DD,$AX338,1,_xlpm.VD),
AND(MONTH($AW338)&lt;MONTH(AZ$15),MONTH($AX338)&gt;MONTH(AZ$15)),
NETWORKDAYS.INTL((EOMONTH(AZ$15-1,1))-_xlpm.DD,EOMONTH(AZ$15-1,1),1,_xlpm.VD),
AND(MONTH($AW338)=MONTH(AZ$15),MONTH($AX338)=MONTH(AZ$15)),
NETWORKDAYS.INTL($AW338,$AX338,1,_xlpm.VD)))),0)),
$DH338="месяц",
$BP338*AZ338,
$DH338="неделя",
$BP338*AZ338/7*(ROUNDUP((DAY(EOMONTH(AZ$15,0)))/4,0))),
0)</f>
        <v/>
      </c>
      <c r="BR338" s="125">
        <f t="array" ref="BR338">
IFERROR(
_xlfn.IFS(
$DH338="день_1",
$BP338*$BL338/($AX338-$AW338+1)*BA338*(DAY(EOMONTH(BA$15,0))),
$DH338="день_2",
$BP338/30*MAX(MIN($AX338,EOMONTH(BA$15,0))-MAX($AW338,BA$15)+1,),
$DH338="раб.день",
$BP338/30*(IFERROR(
_xlfn.LET(_xlpm.VD,
CHOOSE(
{1;2;3;4;5;6;7;8;9;10;11;12;13;14;15;16;17;18},
45658,45659,45660,45661,45662,45663,45664,45665,45711,45724,45778,45779,45785,45786,45820,45821,45965,46022),
_xlfn.LET(_xlpm.DD,
MAX(MIN($AX338,EOMONTH(BA$15,0))-MAX($AW338,BA$15),),
_xlfn.IFS(
AND(MONTH($AW338)=MONTH(BA$15),MONTH($AX338)&lt;&gt;MONTH(BA$15)),
NETWORKDAYS.INTL($AW338,$AW338+_xlpm.DD,1,_xlpm.VD),
AND(MONTH($AW338)&lt;&gt;MONTH(BA$15),MONTH($AX338)=MONTH(BA$15)),
NETWORKDAYS.INTL(($AX338)-_xlpm.DD,$AX338,1,_xlpm.VD),
AND(MONTH($AW338)&lt;MONTH(BA$15),MONTH($AX338)&gt;MONTH(BA$15)),
NETWORKDAYS.INTL((EOMONTH(BA$15-1,1))-_xlpm.DD,EOMONTH(BA$15-1,1),1,_xlpm.VD),
AND(MONTH($AW338)=MONTH(BA$15),MONTH($AX338)=MONTH(BA$15)),
NETWORKDAYS.INTL($AW338,$AX338,1,_xlpm.VD)))),0)),
$DH338="месяц",
$BP338*BA338,
$DH338="неделя",
$BP338*BA338/7*(ROUNDUP((DAY(EOMONTH(BA$15,0)))/4,0))),
0)</f>
        <v/>
      </c>
      <c r="BS338" s="125">
        <f t="array" ref="BS338">
IFERROR(
_xlfn.IFS(
$DH338="день_1",
$BP338*$BL338/($AX338-$AW338+1)*BB338*(DAY(EOMONTH(BB$15,0))),
$DH338="день_2",
$BP338/30*MAX(MIN($AX338,EOMONTH(BB$15,0))-MAX($AW338,BB$15)+1,),
$DH338="раб.день",
$BP338/30*(IFERROR(
_xlfn.LET(_xlpm.VD,
CHOOSE(
{1;2;3;4;5;6;7;8;9;10;11;12;13;14;15;16;17;18},
45658,45659,45660,45661,45662,45663,45664,45665,45711,45724,45778,45779,45785,45786,45820,45821,45965,46022),
_xlfn.LET(_xlpm.DD,
MAX(MIN($AX338,EOMONTH(BB$15,0))-MAX($AW338,BB$15),),
_xlfn.IFS(
AND(MONTH($AW338)=MONTH(BB$15),MONTH($AX338)&lt;&gt;MONTH(BB$15)),
NETWORKDAYS.INTL($AW338,$AW338+_xlpm.DD,1,_xlpm.VD),
AND(MONTH($AW338)&lt;&gt;MONTH(BB$15),MONTH($AX338)=MONTH(BB$15)),
NETWORKDAYS.INTL(($AX338)-_xlpm.DD,$AX338,1,_xlpm.VD),
AND(MONTH($AW338)&lt;MONTH(BB$15),MONTH($AX338)&gt;MONTH(BB$15)),
NETWORKDAYS.INTL((EOMONTH(BB$15-1,1))-_xlpm.DD,EOMONTH(BB$15-1,1),1,_xlpm.VD),
AND(MONTH($AW338)=MONTH(BB$15),MONTH($AX338)=MONTH(BB$15)),
NETWORKDAYS.INTL($AW338,$AX338,1,_xlpm.VD)))),0)),
$DH338="месяц",
$BP338*BB338,
$DH338="неделя",
$BP338*BB338/7*(ROUNDUP((DAY(EOMONTH(BB$15,0)))/4,0))),
0)</f>
        <v/>
      </c>
      <c r="BT338" s="125">
        <f t="array" ref="BT338">
IFERROR(
_xlfn.IFS(
$DH338="день_1",
$BP338*$BL338/($AX338-$AW338+1)*BC338*(DAY(EOMONTH(BC$15,0))),
$DH338="день_2",
$BP338/30*MAX(MIN($AX338,EOMONTH(BC$15,0))-MAX($AW338,BC$15)+1,),
$DH338="раб.день",
$BP338/30*(IFERROR(
_xlfn.LET(_xlpm.VD,
CHOOSE(
{1;2;3;4;5;6;7;8;9;10;11;12;13;14;15;16;17;18},
45658,45659,45660,45661,45662,45663,45664,45665,45711,45724,45778,45779,45785,45786,45820,45821,45965,46022),
_xlfn.LET(_xlpm.DD,
MAX(MIN($AX338,EOMONTH(BC$15,0))-MAX($AW338,BC$15),),
_xlfn.IFS(
AND(MONTH($AW338)=MONTH(BC$15),MONTH($AX338)&lt;&gt;MONTH(BC$15)),
NETWORKDAYS.INTL($AW338,$AW338+_xlpm.DD,1,_xlpm.VD),
AND(MONTH($AW338)&lt;&gt;MONTH(BC$15),MONTH($AX338)=MONTH(BC$15)),
NETWORKDAYS.INTL(($AX338)-_xlpm.DD,$AX338,1,_xlpm.VD),
AND(MONTH($AW338)&lt;MONTH(BC$15),MONTH($AX338)&gt;MONTH(BC$15)),
NETWORKDAYS.INTL((EOMONTH(BC$15-1,1))-_xlpm.DD,EOMONTH(BC$15-1,1),1,_xlpm.VD),
AND(MONTH($AW338)=MONTH(BC$15),MONTH($AX338)=MONTH(BC$15)),
NETWORKDAYS.INTL($AW338,$AX338,1,_xlpm.VD)))),0)),
$DH338="месяц",
$BP338*BC338,
$DH338="неделя",
$BP338*BC338/7*(ROUNDUP((DAY(EOMONTH(BC$15,0)))/4,0))),
0)</f>
        <v/>
      </c>
      <c r="BU338" s="125">
        <f t="array" ref="BU338">
IFERROR(
_xlfn.IFS(
$DH338="день_1",
$BP338*$BL338/($AX338-$AW338+1)*BD338*(DAY(EOMONTH(BD$15,0))),
$DH338="день_2",
$BP338/30*MAX(MIN($AX338,EOMONTH(BD$15,0))-MAX($AW338,BD$15)+1,),
$DH338="раб.день",
$BP338/30*(IFERROR(
_xlfn.LET(_xlpm.VD,
CHOOSE(
{1;2;3;4;5;6;7;8;9;10;11;12;13;14;15;16;17;18},
45658,45659,45660,45661,45662,45663,45664,45665,45711,45724,45778,45779,45785,45786,45820,45821,45965,46022),
_xlfn.LET(_xlpm.DD,
MAX(MIN($AX338,EOMONTH(BD$15,0))-MAX($AW338,BD$15),),
_xlfn.IFS(
AND(MONTH($AW338)=MONTH(BD$15),MONTH($AX338)&lt;&gt;MONTH(BD$15)),
NETWORKDAYS.INTL($AW338,$AW338+_xlpm.DD,1,_xlpm.VD),
AND(MONTH($AW338)&lt;&gt;MONTH(BD$15),MONTH($AX338)=MONTH(BD$15)),
NETWORKDAYS.INTL(($AX338)-_xlpm.DD,$AX338,1,_xlpm.VD),
AND(MONTH($AW338)&lt;MONTH(BD$15),MONTH($AX338)&gt;MONTH(BD$15)),
NETWORKDAYS.INTL((EOMONTH(BD$15-1,1))-_xlpm.DD,EOMONTH(BD$15-1,1),1,_xlpm.VD),
AND(MONTH($AW338)=MONTH(BD$15),MONTH($AX338)=MONTH(BD$15)),
NETWORKDAYS.INTL($AW338,$AX338,1,_xlpm.VD)))),0)),
$DH338="месяц",
$BP338*BD338,
$DH338="неделя",
$BP338*BD338/7*(ROUNDUP((DAY(EOMONTH(BD$15,0)))/4,0))),
0)</f>
        <v/>
      </c>
      <c r="BV338" s="125">
        <f t="array" ref="BV338">
IFERROR(
_xlfn.IFS(
$DH338="день_1",
$BP338*$BL338/($AX338-$AW338+1)*BE338*(DAY(EOMONTH(BE$15,0))),
$DH338="день_2",
$BP338/30*MAX(MIN($AX338,EOMONTH(BE$15,0))-MAX($AW338,BE$15)+1,),
$DH338="раб.день",
$BP338/30*(IFERROR(
_xlfn.LET(_xlpm.VD,
CHOOSE(
{1;2;3;4;5;6;7;8;9;10;11;12;13;14;15;16;17;18},
45658,45659,45660,45661,45662,45663,45664,45665,45711,45724,45778,45779,45785,45786,45820,45821,45965,46022),
_xlfn.LET(_xlpm.DD,
MAX(MIN($AX338,EOMONTH(BE$15,0))-MAX($AW338,BE$15),),
_xlfn.IFS(
AND(MONTH($AW338)=MONTH(BE$15),MONTH($AX338)&lt;&gt;MONTH(BE$15)),
NETWORKDAYS.INTL($AW338,$AW338+_xlpm.DD,1,_xlpm.VD),
AND(MONTH($AW338)&lt;&gt;MONTH(BE$15),MONTH($AX338)=MONTH(BE$15)),
NETWORKDAYS.INTL(($AX338)-_xlpm.DD,$AX338,1,_xlpm.VD),
AND(MONTH($AW338)&lt;MONTH(BE$15),MONTH($AX338)&gt;MONTH(BE$15)),
NETWORKDAYS.INTL((EOMONTH(BE$15-1,1))-_xlpm.DD,EOMONTH(BE$15-1,1),1,_xlpm.VD),
AND(MONTH($AW338)=MONTH(BE$15),MONTH($AX338)=MONTH(BE$15)),
NETWORKDAYS.INTL($AW338,$AX338,1,_xlpm.VD)))),0)),
$DH338="месяц",
$BP338*BE338,
$DH338="неделя",
$BP338*BE338/7*(ROUNDUP((DAY(EOMONTH(BE$15,0)))/4,0))),
0)</f>
        <v/>
      </c>
      <c r="BW338" s="125">
        <f t="array" ref="BW338">
IFERROR(
_xlfn.IFS(
$DH338="день_1",
$BP338*$BL338/($AX338-$AW338+1)*BF338*(DAY(EOMONTH(BF$15,0))),
$DH338="день_2",
$BP338/30*MAX(MIN($AX338,EOMONTH(BF$15,0))-MAX($AW338,BF$15)+1,),
$DH338="раб.день",
$BP338/30*(IFERROR(
_xlfn.LET(_xlpm.VD,
CHOOSE(
{1;2;3;4;5;6;7;8;9;10;11;12;13;14;15;16;17;18},
45658,45659,45660,45661,45662,45663,45664,45665,45711,45724,45778,45779,45785,45786,45820,45821,45965,46022),
_xlfn.LET(_xlpm.DD,
MAX(MIN($AX338,EOMONTH(BF$15,0))-MAX($AW338,BF$15),),
_xlfn.IFS(
AND(MONTH($AW338)=MONTH(BF$15),MONTH($AX338)&lt;&gt;MONTH(BF$15)),
NETWORKDAYS.INTL($AW338,$AW338+_xlpm.DD,1,_xlpm.VD),
AND(MONTH($AW338)&lt;&gt;MONTH(BF$15),MONTH($AX338)=MONTH(BF$15)),
NETWORKDAYS.INTL(($AX338)-_xlpm.DD,$AX338,1,_xlpm.VD),
AND(MONTH($AW338)&lt;MONTH(BF$15),MONTH($AX338)&gt;MONTH(BF$15)),
NETWORKDAYS.INTL((EOMONTH(BF$15-1,1))-_xlpm.DD,EOMONTH(BF$15-1,1),1,_xlpm.VD),
AND(MONTH($AW338)=MONTH(BF$15),MONTH($AX338)=MONTH(BF$15)),
NETWORKDAYS.INTL($AW338,$AX338,1,_xlpm.VD)))),0)),
$DH338="месяц",
$BP338*BF338,
$DH338="неделя",
$BP338*BF338/7*(ROUNDUP((DAY(EOMONTH(BF$15,0)))/4,0))),
0)</f>
        <v/>
      </c>
      <c r="BX338" s="125">
        <f t="array" ref="BX338">
IFERROR(
_xlfn.IFS(
$DH338="день_1",
$BP338*$BL338/($AX338-$AW338+1)*BG338*(DAY(EOMONTH(BG$15,0))),
$DH338="день_2",
$BP338/30*MAX(MIN($AX338,EOMONTH(BG$15,0))-MAX($AW338,BG$15)+1,),
$DH338="раб.день",
$BP338/30*(IFERROR(
_xlfn.LET(_xlpm.VD,
CHOOSE(
{1;2;3;4;5;6;7;8;9;10;11;12;13;14;15;16;17;18},
45658,45659,45660,45661,45662,45663,45664,45665,45711,45724,45778,45779,45785,45786,45820,45821,45965,46022),
_xlfn.LET(_xlpm.DD,
MAX(MIN($AX338,EOMONTH(BG$15,0))-MAX($AW338,BG$15),),
_xlfn.IFS(
AND(MONTH($AW338)=MONTH(BG$15),MONTH($AX338)&lt;&gt;MONTH(BG$15)),
NETWORKDAYS.INTL($AW338,$AW338+_xlpm.DD,1,_xlpm.VD),
AND(MONTH($AW338)&lt;&gt;MONTH(BG$15),MONTH($AX338)=MONTH(BG$15)),
NETWORKDAYS.INTL(($AX338)-_xlpm.DD,$AX338,1,_xlpm.VD),
AND(MONTH($AW338)&lt;MONTH(BG$15),MONTH($AX338)&gt;MONTH(BG$15)),
NETWORKDAYS.INTL((EOMONTH(BG$15-1,1))-_xlpm.DD,EOMONTH(BG$15-1,1),1,_xlpm.VD),
AND(MONTH($AW338)=MONTH(BG$15),MONTH($AX338)=MONTH(BG$15)),
NETWORKDAYS.INTL($AW338,$AX338,1,_xlpm.VD)))),0)),
$DH338="месяц",
$BP338*BG338,
$DH338="неделя",
$BP338*BG338/7*(ROUNDUP((DAY(EOMONTH(BG$15,0)))/4,0))),
0)</f>
        <v/>
      </c>
      <c r="BY338" s="125">
        <f t="array" ref="BY338">
IFERROR(
_xlfn.IFS(
$DH338="день_1",
$BP338*$BL338/($AX338-$AW338+1)*BH338*(DAY(EOMONTH(BH$15,0))),
$DH338="день_2",
$BP338/30*MAX(MIN($AX338,EOMONTH(BH$15,0))-MAX($AW338,BH$15)+1,),
$DH338="раб.день",
$BP338/30*(IFERROR(
_xlfn.LET(_xlpm.VD,
CHOOSE(
{1;2;3;4;5;6;7;8;9;10;11;12;13;14;15;16;17;18},
45658,45659,45660,45661,45662,45663,45664,45665,45711,45724,45778,45779,45785,45786,45820,45821,45965,46022),
_xlfn.LET(_xlpm.DD,
MAX(MIN($AX338,EOMONTH(BH$15,0))-MAX($AW338,BH$15),),
_xlfn.IFS(
AND(MONTH($AW338)=MONTH(BH$15),MONTH($AX338)&lt;&gt;MONTH(BH$15)),
NETWORKDAYS.INTL($AW338,$AW338+_xlpm.DD,1,_xlpm.VD),
AND(MONTH($AW338)&lt;&gt;MONTH(BH$15),MONTH($AX338)=MONTH(BH$15)),
NETWORKDAYS.INTL(($AX338)-_xlpm.DD,$AX338,1,_xlpm.VD),
AND(MONTH($AW338)&lt;MONTH(BH$15),MONTH($AX338)&gt;MONTH(BH$15)),
NETWORKDAYS.INTL((EOMONTH(BH$15-1,1))-_xlpm.DD,EOMONTH(BH$15-1,1),1,_xlpm.VD),
AND(MONTH($AW338)=MONTH(BH$15),MONTH($AX338)=MONTH(BH$15)),
NETWORKDAYS.INTL($AW338,$AX338,1,_xlpm.VD)))),0)),
$DH338="месяц",
$BP338*BH338,
$DH338="неделя",
$BP338*BH338/7*(ROUNDUP((DAY(EOMONTH(BH$15,0)))/4,0))),
0)</f>
        <v/>
      </c>
      <c r="BZ338" s="125">
        <f t="array" ref="BZ338">
IFERROR(
_xlfn.IFS(
$DH338="день_1",
$BP338*$BL338/($AX338-$AW338+1)*BI338*(DAY(EOMONTH(BI$15,0))),
$DH338="день_2",
$BP338/30*MAX(MIN($AX338,EOMONTH(BI$15,0))-MAX($AW338,BI$15)+1,),
$DH338="раб.день",
$BP338/30*(IFERROR(
_xlfn.LET(_xlpm.VD,
CHOOSE(
{1;2;3;4;5;6;7;8;9;10;11;12;13;14;15;16;17;18},
45658,45659,45660,45661,45662,45663,45664,45665,45711,45724,45778,45779,45785,45786,45820,45821,45965,46022),
_xlfn.LET(_xlpm.DD,
MAX(MIN($AX338,EOMONTH(BI$15,0))-MAX($AW338,BI$15),),
_xlfn.IFS(
AND(MONTH($AW338)=MONTH(BI$15),MONTH($AX338)&lt;&gt;MONTH(BI$15)),
NETWORKDAYS.INTL($AW338,$AW338+_xlpm.DD,1,_xlpm.VD),
AND(MONTH($AW338)&lt;&gt;MONTH(BI$15),MONTH($AX338)=MONTH(BI$15)),
NETWORKDAYS.INTL(($AX338)-_xlpm.DD,$AX338,1,_xlpm.VD),
AND(MONTH($AW338)&lt;MONTH(BI$15),MONTH($AX338)&gt;MONTH(BI$15)),
NETWORKDAYS.INTL((EOMONTH(BI$15-1,1))-_xlpm.DD,EOMONTH(BI$15-1,1),1,_xlpm.VD),
AND(MONTH($AW338)=MONTH(BI$15),MONTH($AX338)=MONTH(BI$15)),
NETWORKDAYS.INTL($AW338,$AX338,1,_xlpm.VD)))),0)),
$DH338="месяц",
$BP338*BI338,
$DH338="неделя",
$BP338*BI338/7*(ROUNDUP((DAY(EOMONTH(BI$15,0)))/4,0))),
0)</f>
        <v/>
      </c>
      <c r="CA338" s="125">
        <f t="array" ref="CA338">
IFERROR(
_xlfn.IFS(
$DH338="день_1",
$BP338*$BL338/($AX338-$AW338+1)*BJ338*(DAY(EOMONTH(BJ$15,0))),
$DH338="день_2",
$BP338/30*MAX(MIN($AX338,EOMONTH(BJ$15,0))-MAX($AW338,BJ$15)+1,),
$DH338="раб.день",
$BP338/30*(IFERROR(
_xlfn.LET(_xlpm.VD,
CHOOSE(
{1;2;3;4;5;6;7;8;9;10;11;12;13;14;15;16;17;18},
45658,45659,45660,45661,45662,45663,45664,45665,45711,45724,45778,45779,45785,45786,45820,45821,45965,46022),
_xlfn.LET(_xlpm.DD,
MAX(MIN($AX338,EOMONTH(BJ$15,0))-MAX($AW338,BJ$15),),
_xlfn.IFS(
AND(MONTH($AW338)=MONTH(BJ$15),MONTH($AX338)&lt;&gt;MONTH(BJ$15)),
NETWORKDAYS.INTL($AW338,$AW338+_xlpm.DD,1,_xlpm.VD),
AND(MONTH($AW338)&lt;&gt;MONTH(BJ$15),MONTH($AX338)=MONTH(BJ$15)),
NETWORKDAYS.INTL(($AX338)-_xlpm.DD,$AX338,1,_xlpm.VD),
AND(MONTH($AW338)&lt;MONTH(BJ$15),MONTH($AX338)&gt;MONTH(BJ$15)),
NETWORKDAYS.INTL((EOMONTH(BJ$15-1,1))-_xlpm.DD,EOMONTH(BJ$15-1,1),1,_xlpm.VD),
AND(MONTH($AW338)=MONTH(BJ$15),MONTH($AX338)=MONTH(BJ$15)),
NETWORKDAYS.INTL($AW338,$AX338,1,_xlpm.VD)))),0)),
$DH338="месяц",
$BP338*BJ338,
$DH338="неделя",
$BP338*BJ338/7*(ROUNDUP((DAY(EOMONTH(BJ$15,0)))/4,0))),
0)</f>
        <v/>
      </c>
      <c r="CB338" s="125">
        <f t="array" ref="CB338">
IFERROR(
_xlfn.IFS(
$DH338="день_1",
$BP338*$BL338/($AX338-$AW338+1)*BK338*(DAY(EOMONTH(BK$15,0))),
$DH338="день_2",
$BP338/30*MAX(MIN($AX338,EOMONTH(BK$15,0))-MAX($AW338,BK$15)+1,),
$DH338="раб.день",
$BP338/30*(IFERROR(
_xlfn.LET(_xlpm.VD,
CHOOSE(
{1;2;3;4;5;6;7;8;9;10;11;12;13;14;15;16;17;18},
45658,45659,45660,45661,45662,45663,45664,45665,45711,45724,45778,45779,45785,45786,45820,45821,45965,46022),
_xlfn.LET(_xlpm.DD,
MAX(MIN($AX338,EOMONTH(BK$15,0))-MAX($AW338,BK$15),),
_xlfn.IFS(
AND(MONTH($AW338)=MONTH(BK$15),MONTH($AX338)&lt;&gt;MONTH(BK$15)),
NETWORKDAYS.INTL($AW338,$AW338+_xlpm.DD,1,_xlpm.VD),
AND(MONTH($AW338)&lt;&gt;MONTH(BK$15),MONTH($AX338)=MONTH(BK$15)),
NETWORKDAYS.INTL(($AX338)-_xlpm.DD,$AX338,1,_xlpm.VD),
AND(MONTH($AW338)&lt;MONTH(BK$15),MONTH($AX338)&gt;MONTH(BK$15)),
NETWORKDAYS.INTL((EOMONTH(BK$15-1,1))-_xlpm.DD,EOMONTH(BK$15-1,1),1,_xlpm.VD),
AND(MONTH($AW338)=MONTH(BK$15),MONTH($AX338)=MONTH(BK$15)),
NETWORKDAYS.INTL($AW338,$AX338,1,_xlpm.VD)))),0)),
$DH338="месяц",
$BP338*BK338,
$DH338="неделя",
$BP338*BK338/7*(ROUNDUP((DAY(EOMONTH(BK$15,0)))/4,0))),
0)</f>
        <v/>
      </c>
      <c r="CC338" s="125">
        <f>SUM($BQ338:$CB338)</f>
        <v/>
      </c>
      <c r="CD338" s="126">
        <f>SUM($EH338:$EH338)</f>
        <v/>
      </c>
      <c r="CE338" s="126">
        <f>$CD338*$AB338</f>
        <v/>
      </c>
      <c r="CF338" s="126">
        <f>SUM($EK338:$EK338)</f>
        <v/>
      </c>
      <c r="CG338" s="126">
        <f>$CF338*$AB338</f>
        <v/>
      </c>
      <c r="CH338" s="126">
        <f>SUM($CC338,$CE338,$CG338)</f>
        <v/>
      </c>
      <c r="CI338" s="126">
        <f>$CH338*(1+$CM338)</f>
        <v/>
      </c>
      <c r="CJ338" s="127" t="n">
        <v>0</v>
      </c>
      <c r="CK338" s="126">
        <f>SUM($CH338:$CH338)*(1+$CJ338)</f>
        <v/>
      </c>
      <c r="CL338" s="126">
        <f>SUM($CH338:$CH338)*(1+$CM338)</f>
        <v/>
      </c>
      <c r="CM338" s="59" t="inlineStr">
        <is>
          <t>20%</t>
        </is>
      </c>
      <c r="CN338" s="59" t="n"/>
      <c r="CO338" s="72" t="n"/>
      <c r="CP338" s="59" t="n"/>
      <c r="CQ338" s="73" t="n"/>
      <c r="CR338" s="73" t="n"/>
      <c r="CS338" s="73" t="n"/>
      <c r="CT338" s="72" t="n"/>
      <c r="CU338" s="79" t="inlineStr">
        <is>
          <t> </t>
        </is>
      </c>
      <c r="CV338" s="60" t="n"/>
      <c r="CW338" s="60" t="n"/>
      <c r="CX338" s="60" t="n"/>
      <c r="CY338" s="127">
        <f>IFERROR(($CC338-$EE338)/($EE338/(1-$DQ338)),0)</f>
        <v/>
      </c>
      <c r="CZ338" s="127">
        <f>IFERROR(1-$EI338/($CE338),0)</f>
        <v/>
      </c>
      <c r="DA338" s="127">
        <f>IFERROR(1-$EL338/($CG338),0)</f>
        <v/>
      </c>
      <c r="DB338" s="126">
        <f>ROUND(IFERROR(($CI338/(1+$CM338)-$EN338),0),2)</f>
        <v/>
      </c>
      <c r="DC338" s="128" t="n"/>
      <c r="DD338" s="125" t="n"/>
      <c r="DE338" s="75" t="n">
        <v>0</v>
      </c>
      <c r="DF338" s="128" t="n"/>
      <c r="DG338" s="125">
        <f>IF($DC338=0,0,$DD338*($DC338*100%-$DE338*$DF338))*SUM($AB338:$AB338)</f>
        <v/>
      </c>
      <c r="DH338" s="129" t="inlineStr">
        <is>
          <t>месяц</t>
        </is>
      </c>
      <c r="DI338" s="130">
        <f t="array" ref="DI338">IFERROR(
IF($ES338="LisChannel",
(ROUND(((INDEX({174.625;153.888888888889;130.972222222222},MATCH($AI338,{2;3;4}),0))*$AG338*$AI338),2)),0),0)</f>
        <v/>
      </c>
      <c r="DJ338" s="130">
        <f>
_xlfn.LET(_xlpm.X,
IFERROR(
IF($ES338="НовиковТВ",
(_xlfn.LET(_xlpm.NTV,
_xlfn.LET(_xlpm.MIN,350000,
IF(SUMIFS($DI:$DI,$ES:$ES,"НовиковТВ")&lt;=_xlpm.MIN,
(SUMIFS($DI:$DI,$ES:$ES,"НовиковТВ")/(COUNTIFS($ES:$ES,"НовиковТВ")))*_xlpm.MIN/SUMIFS($DI:$DI,$ES:$ES,"НовиковТВ"),
DI338)),
_xlpm.NTV+$DG338/(1-(1-(_xlpm.NTV)*(1-$DL338)*(1-$DM338)*(1-$DN338)*(1-$DO338)*(1-$DP338)/_xlpm.NTV))))/(1+$EP338),
$DI338+$DG338/(1-(1-($DI338)*(1-$DL338)*(1-$DM338)*(1-$DN338)*(1-$DO338)*(1-$DP338)/$DI338))),
0),
_xlpm.X*(1+$CM338)*(1+$CW338)-_xlpm.X*(1+$CM338)+_xlpm.X)</f>
        <v/>
      </c>
      <c r="DK338" s="125" t="inlineStr">
        <is>
          <t>послед.</t>
        </is>
      </c>
      <c r="DL338" s="63" t="n">
        <v>0</v>
      </c>
      <c r="DM338" s="63" t="n">
        <v>0</v>
      </c>
      <c r="DN338" s="63" t="n">
        <v>0</v>
      </c>
      <c r="DO338" s="63" t="n">
        <v>0</v>
      </c>
      <c r="DP338" s="63" t="n">
        <v>0</v>
      </c>
      <c r="DQ338" s="63">
        <f t="array" ref="DQ338">IFERROR(_xlfn.IFS(
$DK338="послед.",1-(1-$DL338)*(1-$DM338)*(1-$DN338)*(1-$DO338)*(1-$DP338),
$DK338="сумм.",$DL338+$DM338+$DN338+$DO338+$DP338),
0)</f>
        <v/>
      </c>
      <c r="DR338" s="125">
        <f t="array" ref="DR338">
IFERROR(
_xlfn.IFS(
$BL338=0,
0,
$BL338&gt;0,
_xlfn.IFS($DK338="послед.",
$DJ338*(1-$DL338)*(1-$DM338)*(1-$DN338)*(1-$DO338)*(1-$DP338),
$DK338="сумм.",
$DJ338*(1-($DL338+$DM338+$DN338+$DO338+$DP338)))),0)</f>
        <v/>
      </c>
      <c r="DS338" s="125">
        <f t="array" ref="DS338">
IFERROR(_xlfn.IFS(
$DH338="день_1",
$DR338*$BL338/($AX338-$AW338+1)*AZ338*(DAY(EOMONTH(AZ$15,0))),
$DH338="день_2",
$DR338/30*MAX(MIN($AX338,EOMONTH(AZ$15,0))-MAX($AW338,AZ$15)+1,),
$DH338="раб.день",
$DR338/30*(IFERROR(
_xlfn.LET(_xlpm.VD,
CHOOSE(
{1;2;3;4;5;6;7;8;9;10;11;12;13;14;15;16;17;18},
45658,45659,45660,45661,45662,45663,45664,45665,45711,45724,45778,45779,45785,45786,45820,45821,45965,46022),
_xlfn.LET(_xlpm.DD,
MAX(MIN($AX338,EOMONTH(AZ$15,0))-MAX($AW338,AZ$15),),
_xlfn.IFS(
AND(MONTH($AW338)=MONTH(AZ$15),MONTH($AX338)&lt;&gt;MONTH(AZ$15)),
NETWORKDAYS.INTL($AW338,$AW338+_xlpm.DD,1,_xlpm.VD),
AND(MONTH($AW338)&lt;&gt;MONTH(AZ$15),MONTH($AX338)=MONTH(AZ$15)),
NETWORKDAYS.INTL(($AX338)-_xlpm.DD,$AX338,1,_xlpm.VD),
AND(MONTH($AW338)&lt;MONTH(AZ$15),MONTH($AX338)&gt;MONTH(AZ$15)),
NETWORKDAYS.INTL((EOMONTH(AZ$15-1,1))-_xlpm.DD,EOMONTH(AZ$15-1,1),1,_xlpm.VD),
AND(MONTH($AW338)=MONTH(AZ$15),MONTH($AX338)=MONTH(AZ$15)),
NETWORKDAYS.INTL($AW338,$AX338,1,_xlpm.VD)))),0)),
$DH338="месяц",
$DR338*AZ338,
$DH338="неделя",
$DR338*AZ338/7*(ROUNDUP((DAY(EOMONTH(AZ$15,0)))/4,0))),
0)</f>
        <v/>
      </c>
      <c r="DT338" s="125">
        <f t="array" ref="DT338">
IFERROR(_xlfn.IFS(
$DH338="день_1",
$DR338*$BL338/($AX338-$AW338+1)*BA338*(DAY(EOMONTH(BA$15,0))),
$DH338="день_2",
$DR338/30*MAX(MIN($AX338,EOMONTH(BA$15,0))-MAX($AW338,BA$15)+1,),
$DH338="раб.день",
$DR338/30*(IFERROR(
_xlfn.LET(_xlpm.VD,
CHOOSE(
{1;2;3;4;5;6;7;8;9;10;11;12;13;14;15;16;17;18},
45658,45659,45660,45661,45662,45663,45664,45665,45711,45724,45778,45779,45785,45786,45820,45821,45965,46022),
_xlfn.LET(_xlpm.DD,
MAX(MIN($AX338,EOMONTH(BA$15,0))-MAX($AW338,BA$15),),
_xlfn.IFS(
AND(MONTH($AW338)=MONTH(BA$15),MONTH($AX338)&lt;&gt;MONTH(BA$15)),
NETWORKDAYS.INTL($AW338,$AW338+_xlpm.DD,1,_xlpm.VD),
AND(MONTH($AW338)&lt;&gt;MONTH(BA$15),MONTH($AX338)=MONTH(BA$15)),
NETWORKDAYS.INTL(($AX338)-_xlpm.DD,$AX338,1,_xlpm.VD),
AND(MONTH($AW338)&lt;MONTH(BA$15),MONTH($AX338)&gt;MONTH(BA$15)),
NETWORKDAYS.INTL((EOMONTH(BA$15-1,1))-_xlpm.DD,EOMONTH(BA$15-1,1),1,_xlpm.VD),
AND(MONTH($AW338)=MONTH(BA$15),MONTH($AX338)=MONTH(BA$15)),
NETWORKDAYS.INTL($AW338,$AX338,1,_xlpm.VD)))),0)),
$DH338="месяц",
$DR338*BA338,
$DH338="неделя",
$DR338*BA338/7*(ROUNDUP((DAY(EOMONTH(BA$15,0)))/4,0))),
0)</f>
        <v/>
      </c>
      <c r="DU338" s="125">
        <f t="array" ref="DU338">
IFERROR(_xlfn.IFS(
$DH338="день_1",
$DR338*$BL338/($AX338-$AW338+1)*BB338*(DAY(EOMONTH(BB$15,0))),
$DH338="день_2",
$DR338/30*MAX(MIN($AX338,EOMONTH(BB$15,0))-MAX($AW338,BB$15)+1,),
$DH338="раб.день",
$DR338/30*(IFERROR(
_xlfn.LET(_xlpm.VD,
CHOOSE(
{1;2;3;4;5;6;7;8;9;10;11;12;13;14;15;16;17;18},
45658,45659,45660,45661,45662,45663,45664,45665,45711,45724,45778,45779,45785,45786,45820,45821,45965,46022),
_xlfn.LET(_xlpm.DD,
MAX(MIN($AX338,EOMONTH(BB$15,0))-MAX($AW338,BB$15),),
_xlfn.IFS(
AND(MONTH($AW338)=MONTH(BB$15),MONTH($AX338)&lt;&gt;MONTH(BB$15)),
NETWORKDAYS.INTL($AW338,$AW338+_xlpm.DD,1,_xlpm.VD),
AND(MONTH($AW338)&lt;&gt;MONTH(BB$15),MONTH($AX338)=MONTH(BB$15)),
NETWORKDAYS.INTL(($AX338)-_xlpm.DD,$AX338,1,_xlpm.VD),
AND(MONTH($AW338)&lt;MONTH(BB$15),MONTH($AX338)&gt;MONTH(BB$15)),
NETWORKDAYS.INTL((EOMONTH(BB$15-1,1))-_xlpm.DD,EOMONTH(BB$15-1,1),1,_xlpm.VD),
AND(MONTH($AW338)=MONTH(BB$15),MONTH($AX338)=MONTH(BB$15)),
NETWORKDAYS.INTL($AW338,$AX338,1,_xlpm.VD)))),0)),
$DH338="месяц",
$DR338*BB338,
$DH338="неделя",
$DR338*BB338/7*(ROUNDUP((DAY(EOMONTH(BB$15,0)))/4,0))),
0)</f>
        <v/>
      </c>
      <c r="DV338" s="125">
        <f t="array" ref="DV338">
IFERROR(_xlfn.IFS(
$DH338="день_1",
$DR338*$BL338/($AX338-$AW338+1)*BC338*(DAY(EOMONTH(BC$15,0))),
$DH338="день_2",
$DR338/30*MAX(MIN($AX338,EOMONTH(BC$15,0))-MAX($AW338,BC$15)+1,),
$DH338="раб.день",
$DR338/30*(IFERROR(
_xlfn.LET(_xlpm.VD,
CHOOSE(
{1;2;3;4;5;6;7;8;9;10;11;12;13;14;15;16;17;18},
45658,45659,45660,45661,45662,45663,45664,45665,45711,45724,45778,45779,45785,45786,45820,45821,45965,46022),
_xlfn.LET(_xlpm.DD,
MAX(MIN($AX338,EOMONTH(BC$15,0))-MAX($AW338,BC$15),),
_xlfn.IFS(
AND(MONTH($AW338)=MONTH(BC$15),MONTH($AX338)&lt;&gt;MONTH(BC$15)),
NETWORKDAYS.INTL($AW338,$AW338+_xlpm.DD,1,_xlpm.VD),
AND(MONTH($AW338)&lt;&gt;MONTH(BC$15),MONTH($AX338)=MONTH(BC$15)),
NETWORKDAYS.INTL(($AX338)-_xlpm.DD,$AX338,1,_xlpm.VD),
AND(MONTH($AW338)&lt;MONTH(BC$15),MONTH($AX338)&gt;MONTH(BC$15)),
NETWORKDAYS.INTL((EOMONTH(BC$15-1,1))-_xlpm.DD,EOMONTH(BC$15-1,1),1,_xlpm.VD),
AND(MONTH($AW338)=MONTH(BC$15),MONTH($AX338)=MONTH(BC$15)),
NETWORKDAYS.INTL($AW338,$AX338,1,_xlpm.VD)))),0)),
$DH338="месяц",
$DR338*BC338,
$DH338="неделя",
$DR338*BC338/7*(ROUNDUP((DAY(EOMONTH(BC$15,0)))/4,0))),
0)</f>
        <v/>
      </c>
      <c r="DW338" s="125">
        <f t="array" ref="DW338">
IFERROR(_xlfn.IFS(
$DH338="день_1",
$DR338*$BL338/($AX338-$AW338+1)*BD338*(DAY(EOMONTH(BD$15,0))),
$DH338="день_2",
$DR338/30*MAX(MIN($AX338,EOMONTH(BD$15,0))-MAX($AW338,BD$15)+1,),
$DH338="раб.день",
$DR338/30*(IFERROR(
_xlfn.LET(_xlpm.VD,
CHOOSE(
{1;2;3;4;5;6;7;8;9;10;11;12;13;14;15;16;17;18},
45658,45659,45660,45661,45662,45663,45664,45665,45711,45724,45778,45779,45785,45786,45820,45821,45965,46022),
_xlfn.LET(_xlpm.DD,
MAX(MIN($AX338,EOMONTH(BD$15,0))-MAX($AW338,BD$15),),
_xlfn.IFS(
AND(MONTH($AW338)=MONTH(BD$15),MONTH($AX338)&lt;&gt;MONTH(BD$15)),
NETWORKDAYS.INTL($AW338,$AW338+_xlpm.DD,1,_xlpm.VD),
AND(MONTH($AW338)&lt;&gt;MONTH(BD$15),MONTH($AX338)=MONTH(BD$15)),
NETWORKDAYS.INTL(($AX338)-_xlpm.DD,$AX338,1,_xlpm.VD),
AND(MONTH($AW338)&lt;MONTH(BD$15),MONTH($AX338)&gt;MONTH(BD$15)),
NETWORKDAYS.INTL((EOMONTH(BD$15-1,1))-_xlpm.DD,EOMONTH(BD$15-1,1),1,_xlpm.VD),
AND(MONTH($AW338)=MONTH(BD$15),MONTH($AX338)=MONTH(BD$15)),
NETWORKDAYS.INTL($AW338,$AX338,1,_xlpm.VD)))),0)),
$DH338="месяц",
$DR338*BD338,
$DH338="неделя",
$DR338*BD338/7*(ROUNDUP((DAY(EOMONTH(BD$15,0)))/4,0))),
0)</f>
        <v/>
      </c>
      <c r="DX338" s="125">
        <f t="array" ref="DX338">
IFERROR(_xlfn.IFS(
$DH338="день_1",
$DR338*$BL338/($AX338-$AW338+1)*BE338*(DAY(EOMONTH(BE$15,0))),
$DH338="день_2",
$DR338/30*MAX(MIN($AX338,EOMONTH(BE$15,0))-MAX($AW338,BE$15)+1,),
$DH338="раб.день",
$DR338/30*(IFERROR(
_xlfn.LET(_xlpm.VD,
CHOOSE(
{1;2;3;4;5;6;7;8;9;10;11;12;13;14;15;16;17;18},
45658,45659,45660,45661,45662,45663,45664,45665,45711,45724,45778,45779,45785,45786,45820,45821,45965,46022),
_xlfn.LET(_xlpm.DD,
MAX(MIN($AX338,EOMONTH(BE$15,0))-MAX($AW338,BE$15),),
_xlfn.IFS(
AND(MONTH($AW338)=MONTH(BE$15),MONTH($AX338)&lt;&gt;MONTH(BE$15)),
NETWORKDAYS.INTL($AW338,$AW338+_xlpm.DD,1,_xlpm.VD),
AND(MONTH($AW338)&lt;&gt;MONTH(BE$15),MONTH($AX338)=MONTH(BE$15)),
NETWORKDAYS.INTL(($AX338)-_xlpm.DD,$AX338,1,_xlpm.VD),
AND(MONTH($AW338)&lt;MONTH(BE$15),MONTH($AX338)&gt;MONTH(BE$15)),
NETWORKDAYS.INTL((EOMONTH(BE$15-1,1))-_xlpm.DD,EOMONTH(BE$15-1,1),1,_xlpm.VD),
AND(MONTH($AW338)=MONTH(BE$15),MONTH($AX338)=MONTH(BE$15)),
NETWORKDAYS.INTL($AW338,$AX338,1,_xlpm.VD)))),0)),
$DH338="месяц",
$DR338*BE338,
$DH338="неделя",
$DR338*BE338/7*(ROUNDUP((DAY(EOMONTH(BE$15,0)))/4,0))),
0)</f>
        <v/>
      </c>
      <c r="DY338" s="125">
        <f t="array" ref="DY338">
IFERROR(_xlfn.IFS(
$DH338="день_1",
$DR338*$BL338/($AX338-$AW338+1)*BF338*(DAY(EOMONTH(BF$15,0))),
$DH338="день_2",
$DR338/30*MAX(MIN($AX338,EOMONTH(BF$15,0))-MAX($AW338,BF$15)+1,),
$DH338="раб.день",
$DR338/30*(IFERROR(
_xlfn.LET(_xlpm.VD,
CHOOSE(
{1;2;3;4;5;6;7;8;9;10;11;12;13;14;15;16;17;18},
45658,45659,45660,45661,45662,45663,45664,45665,45711,45724,45778,45779,45785,45786,45820,45821,45965,46022),
_xlfn.LET(_xlpm.DD,
MAX(MIN($AX338,EOMONTH(BF$15,0))-MAX($AW338,BF$15),),
_xlfn.IFS(
AND(MONTH($AW338)=MONTH(BF$15),MONTH($AX338)&lt;&gt;MONTH(BF$15)),
NETWORKDAYS.INTL($AW338,$AW338+_xlpm.DD,1,_xlpm.VD),
AND(MONTH($AW338)&lt;&gt;MONTH(BF$15),MONTH($AX338)=MONTH(BF$15)),
NETWORKDAYS.INTL(($AX338)-_xlpm.DD,$AX338,1,_xlpm.VD),
AND(MONTH($AW338)&lt;MONTH(BF$15),MONTH($AX338)&gt;MONTH(BF$15)),
NETWORKDAYS.INTL((EOMONTH(BF$15-1,1))-_xlpm.DD,EOMONTH(BF$15-1,1),1,_xlpm.VD),
AND(MONTH($AW338)=MONTH(BF$15),MONTH($AX338)=MONTH(BF$15)),
NETWORKDAYS.INTL($AW338,$AX338,1,_xlpm.VD)))),0)),
$DH338="месяц",
$DR338*BF338,
$DH338="неделя",
$DR338*BF338/7*(ROUNDUP((DAY(EOMONTH(BF$15,0)))/4,0))),
0)</f>
        <v/>
      </c>
      <c r="DZ338" s="125">
        <f t="array" ref="DZ338">
IFERROR(_xlfn.IFS(
$DH338="день_1",
$DR338*$BL338/($AX338-$AW338+1)*BG338*(DAY(EOMONTH(BG$15,0))),
$DH338="день_2",
$DR338/30*MAX(MIN($AX338,EOMONTH(BG$15,0))-MAX($AW338,BG$15)+1,),
$DH338="раб.день",
$DR338/30*(IFERROR(
_xlfn.LET(_xlpm.VD,
CHOOSE(
{1;2;3;4;5;6;7;8;9;10;11;12;13;14;15;16;17;18},
45658,45659,45660,45661,45662,45663,45664,45665,45711,45724,45778,45779,45785,45786,45820,45821,45965,46022),
_xlfn.LET(_xlpm.DD,
MAX(MIN($AX338,EOMONTH(BG$15,0))-MAX($AW338,BG$15),),
_xlfn.IFS(
AND(MONTH($AW338)=MONTH(BG$15),MONTH($AX338)&lt;&gt;MONTH(BG$15)),
NETWORKDAYS.INTL($AW338,$AW338+_xlpm.DD,1,_xlpm.VD),
AND(MONTH($AW338)&lt;&gt;MONTH(BG$15),MONTH($AX338)=MONTH(BG$15)),
NETWORKDAYS.INTL(($AX338)-_xlpm.DD,$AX338,1,_xlpm.VD),
AND(MONTH($AW338)&lt;MONTH(BG$15),MONTH($AX338)&gt;MONTH(BG$15)),
NETWORKDAYS.INTL((EOMONTH(BG$15-1,1))-_xlpm.DD,EOMONTH(BG$15-1,1),1,_xlpm.VD),
AND(MONTH($AW338)=MONTH(BG$15),MONTH($AX338)=MONTH(BG$15)),
NETWORKDAYS.INTL($AW338,$AX338,1,_xlpm.VD)))),0)),
$DH338="месяц",
$DR338*BG338,
$DH338="неделя",
$DR338*BG338/7*(ROUNDUP((DAY(EOMONTH(BG$15,0)))/4,0))),
0)</f>
        <v/>
      </c>
      <c r="EA338" s="125">
        <f t="array" ref="EA338">
IFERROR(_xlfn.IFS(
$DH338="день_1",
$DR338*$BL338/($AX338-$AW338+1)*BH338*(DAY(EOMONTH(BH$15,0))),
$DH338="день_2",
$DR338/30*MAX(MIN($AX338,EOMONTH(BH$15,0))-MAX($AW338,BH$15)+1,),
$DH338="раб.день",
$DR338/30*(IFERROR(
_xlfn.LET(_xlpm.VD,
CHOOSE(
{1;2;3;4;5;6;7;8;9;10;11;12;13;14;15;16;17;18},
45658,45659,45660,45661,45662,45663,45664,45665,45711,45724,45778,45779,45785,45786,45820,45821,45965,46022),
_xlfn.LET(_xlpm.DD,
MAX(MIN($AX338,EOMONTH(BH$15,0))-MAX($AW338,BH$15),),
_xlfn.IFS(
AND(MONTH($AW338)=MONTH(BH$15),MONTH($AX338)&lt;&gt;MONTH(BH$15)),
NETWORKDAYS.INTL($AW338,$AW338+_xlpm.DD,1,_xlpm.VD),
AND(MONTH($AW338)&lt;&gt;MONTH(BH$15),MONTH($AX338)=MONTH(BH$15)),
NETWORKDAYS.INTL(($AX338)-_xlpm.DD,$AX338,1,_xlpm.VD),
AND(MONTH($AW338)&lt;MONTH(BH$15),MONTH($AX338)&gt;MONTH(BH$15)),
NETWORKDAYS.INTL((EOMONTH(BH$15-1,1))-_xlpm.DD,EOMONTH(BH$15-1,1),1,_xlpm.VD),
AND(MONTH($AW338)=MONTH(BH$15),MONTH($AX338)=MONTH(BH$15)),
NETWORKDAYS.INTL($AW338,$AX338,1,_xlpm.VD)))),0)),
$DH338="месяц",
$DR338*BH338,
$DH338="неделя",
$DR338*BH338/7*(ROUNDUP((DAY(EOMONTH(BH$15,0)))/4,0))),
0)</f>
        <v/>
      </c>
      <c r="EB338" s="125">
        <f t="array" ref="EB338">
IFERROR(_xlfn.IFS(
$DH338="день_1",
$DR338*$BL338/($AX338-$AW338+1)*BI338*(DAY(EOMONTH(BI$15,0))),
$DH338="день_2",
$DR338/30*MAX(MIN($AX338,EOMONTH(BI$15,0))-MAX($AW338,BI$15)+1,),
$DH338="раб.день",
$DR338/30*(IFERROR(
_xlfn.LET(_xlpm.VD,
CHOOSE(
{1;2;3;4;5;6;7;8;9;10;11;12;13;14;15;16;17;18},
45658,45659,45660,45661,45662,45663,45664,45665,45711,45724,45778,45779,45785,45786,45820,45821,45965,46022),
_xlfn.LET(_xlpm.DD,
MAX(MIN($AX338,EOMONTH(BI$15,0))-MAX($AW338,BI$15),),
_xlfn.IFS(
AND(MONTH($AW338)=MONTH(BI$15),MONTH($AX338)&lt;&gt;MONTH(BI$15)),
NETWORKDAYS.INTL($AW338,$AW338+_xlpm.DD,1,_xlpm.VD),
AND(MONTH($AW338)&lt;&gt;MONTH(BI$15),MONTH($AX338)=MONTH(BI$15)),
NETWORKDAYS.INTL(($AX338)-_xlpm.DD,$AX338,1,_xlpm.VD),
AND(MONTH($AW338)&lt;MONTH(BI$15),MONTH($AX338)&gt;MONTH(BI$15)),
NETWORKDAYS.INTL((EOMONTH(BI$15-1,1))-_xlpm.DD,EOMONTH(BI$15-1,1),1,_xlpm.VD),
AND(MONTH($AW338)=MONTH(BI$15),MONTH($AX338)=MONTH(BI$15)),
NETWORKDAYS.INTL($AW338,$AX338,1,_xlpm.VD)))),0)),
$DH338="месяц",
$DR338*BI338,
$DH338="неделя",
$DR338*BI338/7*(ROUNDUP((DAY(EOMONTH(BI$15,0)))/4,0))),
0)</f>
        <v/>
      </c>
      <c r="EC338" s="125">
        <f t="array" ref="EC338">
IFERROR(_xlfn.IFS(
$DH338="день_1",
$DR338*$BL338/($AX338-$AW338+1)*BJ338*(DAY(EOMONTH(BJ$15,0))),
$DH338="день_2",
$DR338/30*MAX(MIN($AX338,EOMONTH(BJ$15,0))-MAX($AW338,BJ$15)+1,),
$DH338="раб.день",
$DR338/30*(IFERROR(
_xlfn.LET(_xlpm.VD,
CHOOSE(
{1;2;3;4;5;6;7;8;9;10;11;12;13;14;15;16;17;18},
45658,45659,45660,45661,45662,45663,45664,45665,45711,45724,45778,45779,45785,45786,45820,45821,45965,46022),
_xlfn.LET(_xlpm.DD,
MAX(MIN($AX338,EOMONTH(BJ$15,0))-MAX($AW338,BJ$15),),
_xlfn.IFS(
AND(MONTH($AW338)=MONTH(BJ$15),MONTH($AX338)&lt;&gt;MONTH(BJ$15)),
NETWORKDAYS.INTL($AW338,$AW338+_xlpm.DD,1,_xlpm.VD),
AND(MONTH($AW338)&lt;&gt;MONTH(BJ$15),MONTH($AX338)=MONTH(BJ$15)),
NETWORKDAYS.INTL(($AX338)-_xlpm.DD,$AX338,1,_xlpm.VD),
AND(MONTH($AW338)&lt;MONTH(BJ$15),MONTH($AX338)&gt;MONTH(BJ$15)),
NETWORKDAYS.INTL((EOMONTH(BJ$15-1,1))-_xlpm.DD,EOMONTH(BJ$15-1,1),1,_xlpm.VD),
AND(MONTH($AW338)=MONTH(BJ$15),MONTH($AX338)=MONTH(BJ$15)),
NETWORKDAYS.INTL($AW338,$AX338,1,_xlpm.VD)))),0)),
$DH338="месяц",
$DR338*BJ338,
$DH338="неделя",
$DR338*BJ338/7*(ROUNDUP((DAY(EOMONTH(BJ$15,0)))/4,0))),
0)</f>
        <v/>
      </c>
      <c r="ED338" s="125">
        <f t="array" ref="ED338">
IFERROR(_xlfn.IFS(
$DH338="день_1",
$DR338*$BL338/($AX338-$AW338+1)*BK338*(DAY(EOMONTH(BK$15,0))),
$DH338="день_2",
$DR338/30*MAX(MIN($AX338,EOMONTH(BK$15,0))-MAX($AW338,BK$15)+1,),
$DH338="раб.день",
$DR338/30*(IFERROR(
_xlfn.LET(_xlpm.VD,
CHOOSE(
{1;2;3;4;5;6;7;8;9;10;11;12;13;14;15;16;17;18},
45658,45659,45660,45661,45662,45663,45664,45665,45711,45724,45778,45779,45785,45786,45820,45821,45965,46022),
_xlfn.LET(_xlpm.DD,
MAX(MIN($AX338,EOMONTH(BK$15,0))-MAX($AW338,BK$15),),
_xlfn.IFS(
AND(MONTH($AW338)=MONTH(BK$15),MONTH($AX338)&lt;&gt;MONTH(BK$15)),
NETWORKDAYS.INTL($AW338,$AW338+_xlpm.DD,1,_xlpm.VD),
AND(MONTH($AW338)&lt;&gt;MONTH(BK$15),MONTH($AX338)=MONTH(BK$15)),
NETWORKDAYS.INTL(($AX338)-_xlpm.DD,$AX338,1,_xlpm.VD),
AND(MONTH($AW338)&lt;MONTH(BK$15),MONTH($AX338)&gt;MONTH(BK$15)),
NETWORKDAYS.INTL((EOMONTH(BK$15-1,1))-_xlpm.DD,EOMONTH(BK$15-1,1),1,_xlpm.VD),
AND(MONTH($AW338)=MONTH(BK$15),MONTH($AX338)=MONTH(BK$15)),
NETWORKDAYS.INTL($AW338,$AX338,1,_xlpm.VD)))),0)),
$DH338="месяц",
$DR338*BK338,
$DH338="неделя",
$DR338*BK338/7*(ROUNDUP((DAY(EOMONTH(BK$15,0)))/4,0))),
0)</f>
        <v/>
      </c>
      <c r="EE338" s="125">
        <f>SUM($DS338,$DT338,$DU338,$DV338,$DW338,$DX338,$DY338,$DZ338,$EA338,$EB338,$EC338,$ED338)</f>
        <v/>
      </c>
      <c r="EF338" s="125">
        <f>IFERROR(ROUND($EE338*(1+$EP338),2),0)</f>
        <v/>
      </c>
      <c r="EG338" s="128" t="n">
        <v>1</v>
      </c>
      <c r="EH338" s="126" t="n">
        <v>0</v>
      </c>
      <c r="EI338" s="126">
        <f>ROUND(SUM($EH338:$EH338)*SUM($AB338:$AB338)*$EG338,2)</f>
        <v/>
      </c>
      <c r="EJ338" s="126">
        <f>ROUND($EI338*(1+$EP338),2)</f>
        <v/>
      </c>
      <c r="EK338" s="126" t="n">
        <v>0</v>
      </c>
      <c r="EL338" s="126">
        <f>ROUND(SUM($EK338:$EK338)*SUM($AB338:$AB338)*$EG338,2)</f>
        <v/>
      </c>
      <c r="EM338" s="126">
        <f>ROUND($EL338*(1+$EP338),2)</f>
        <v/>
      </c>
      <c r="EN338" s="126">
        <f>SUM($EE338,$EI338,$EL338)</f>
        <v/>
      </c>
      <c r="EO338" s="126">
        <f>SUM($EF338,$EJ338,$EM338)</f>
        <v/>
      </c>
      <c r="EP338" s="59" t="inlineStr">
        <is>
          <t>20%</t>
        </is>
      </c>
      <c r="EQ338" s="59" t="n"/>
      <c r="ER338" s="60">
        <f t="array" ref="ER338">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MATCH(ES338,
{"AMS";"RussOutdoor";"HD Outdoor";"Ingroup";"IQ";"Ledproduction";"LisChannel";"Logic";"Media-PPL";"NovikovTV | НовиковТВ";"SMA";"SOK";"КрокусТВ | CrocusTV | IndoorTV";"Сити";"ТЯК Москва"},
0)),"")</f>
        <v/>
      </c>
      <c r="ES338" s="60" t="n"/>
      <c r="ET338" s="60">
        <f t="array" ref="ET338">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MATCH(ES338,
{"AMS";"RussOutdoor";"HD Outdoor";"Ingroup";"IQ";"Ledproduction";"LisChannel";"Logic";"Media-PPL";"NovikovTV | НовиковТВ";"SMA";"SOK";"КрокусТВ | CrocusTV | IndoorTV";"Сити";"ТЯК Москва"},
0)),"")</f>
        <v/>
      </c>
      <c r="EU338" s="60" t="n"/>
      <c r="EV338" s="60" t="n"/>
      <c r="EX338" s="110">
        <f t="array" ref="EX338">
($AR338/30
+N("ТРАФИК ПЛОЩАДКИ"))*
(IFERROR(
_xlfn.LET(
_xlpm.GPR,
HLOOKUP($L338,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(MATCH($T338,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IF($Q338="цифровой",_xlpm.GPR/$AG338,_xlpm.GPR/60)),
0)
+N("DWELL TIME"))*
(IF($AB338=0,0,IF($AB338=1,0.3,IF($AB338=2,0.5,IF($AB338&gt;2,1))))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_xlfn.IFS($AC338="да",1.2,$AC338="нет",1)*
_xlfn.IFS($AD338="да",1.2,$AD338="нет",1)*
IF(R338="статический",1,1.2)*
$X338*
INDEX(
{1.2;1;1.2;1.2;1;1.2;1.2;1.2;1.2;1.2;1.2;1;1.2;1.2;1.2;1.2;1;1;1.2;1.2;1.2;1;1;1;1;1.2;1.2;1.2;1.2;1;1;1;1;1.2;1.2;1.2;1.2;1.2;1.2;1.2;1.2;1;1;1.2;1;1;1;1;1.5;1;1;1.5;1.5;1.2},
MATCH($Q338,_xlpm.MI,0)))&gt;{0.02;0.04;0.06;0.1;0.2;0.4;0.6;0.8;1;2;4;6})),
{0;1;2;3;4;5;6;7;8;9;10;11;12},
0)))
+N("КОЭФФИЦИЕНТ КОНТАКТА"))))*
(_xlfn.IFS($X338&lt;0.1,$X338/1000,$X338&gt;25,5.2,AND($X338&gt;=0.1,$X338&lt;=25),(($X338*2+0.1)/10)*($X338/10)))*
IFERROR((_xlfn.LET(
_xlpm.MA,
{0;0.8;0.85;0.9;0.95;1},
_xlpm.MAA,
{0;1;2;3;4;5},
INDEX(_xlpm.MA,MATCH(SUMPRODUCT(--((IF(ROUND(_xlpm.MAA,1)&gt;5,5,ROUND($AB338,1)))&gt;{0;1;2;3;4;5})),_xlpm.MAA,0)))
+N("КОЭФФИЦИЕНТ КОЛ-ВО КОНСТРУКЦИЙ")),1)*
$AB338,0))*
(IF($Q338="цифровой",$AG338/15*$AI338,1)
+N("ДЛЯ ЦИФРЫ"))</f>
        <v/>
      </c>
      <c r="EY338" s="110">
        <f>IFERROR(EX338*AY338,0)</f>
        <v/>
      </c>
      <c r="EZ338" s="131">
        <f>IFERROR(DP338/EY338*1000,0)</f>
        <v/>
      </c>
      <c r="FA338" s="112">
        <f>IFERROR(FC338/FB338,0)</f>
        <v/>
      </c>
      <c r="FB338" s="112">
        <f>IFERROR((FC338/(EY338/FF338*#REF!))*0.825,0)</f>
        <v/>
      </c>
      <c r="FC338" s="112">
        <f>IFERROR(((EX338*30/AR338)*100)/30,0)</f>
        <v/>
      </c>
      <c r="FD338" s="112">
        <f>IFERROR(EY338/G338*100%,0)</f>
        <v/>
      </c>
      <c r="FE338" s="112">
        <f>IFERROR(FD338/FC338*100%,0)</f>
        <v/>
      </c>
      <c r="FF338" s="110">
        <f>IFERROR(AR338/30*AY338,0)</f>
        <v/>
      </c>
    </row>
    <row r="339" ht="13" customHeight="1">
      <c r="A339" s="59" t="n"/>
      <c r="B339" s="60" t="n"/>
      <c r="C339" s="60" t="n"/>
      <c r="D339" s="60">
        <f t="array" ref="D339">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MATCH($E339,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39" s="60">
        <f t="array" ref="E339">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MATCH($F339,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39" s="60" t="inlineStr"/>
      <c r="G339" s="60" t="n"/>
      <c r="H339" s="60">
        <f t="array" ref="H339">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MATCH($I339,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39" s="60" t="n"/>
      <c r="J339" s="60" t="n"/>
      <c r="K339" s="60" t="n"/>
      <c r="L339" s="60" t="n"/>
      <c r="M339" s="60" t="n"/>
      <c r="N339" s="60" t="n"/>
      <c r="O339" s="60" t="n"/>
      <c r="P339" s="60">
        <f t="array" ref="P339">
_xlfn.IFS(
ISNUMBER(MATCH($Q339,{"шелфбаннер","разделитель","монетница","чековая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ISNUMBER(MATCH($Q339,{"LED/LCD","видеокулер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ISNUMBER(MATCH($Q339,{"автомобиль","машина","выставочное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ISNUMBER(MATCH($Q339,{"билборд","лифтовая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ISNUMBER(MATCH($Q339,{"навигация","подвесной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ISNUMBER(MATCH($Q339,{"движущаяся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ISNUMBER(MATCH($Q339,{"каталог","журнал"},)),
"Пресса",
$Q339="","")</f>
        <v/>
      </c>
      <c r="Q339" s="60" t="n"/>
      <c r="R339" s="60">
        <f t="array" ref="R339">
IFERROR(
_xlfn.IFS(
OR(ISNUMBER(MATCH($Q339,{"экспозиция","макет","стенд","автостенд","авто стенд","выставочное пространство","выставочные стенды","модульные выставочные стенды","3Д конструкция","3D конструкция"},)),P339="Экспонирование"),
"нестандартный",
ISNUMBER(MATCH($Q339,{"скроллер","призматрон"},)),
"динамический",
$P339="Видео",
"цифровой",
OR($P339="Пресса",$P339="Щит",$P339="POSm",$P339="Подвес",$P339="Брендирование/оклейка"),
"статический"),"")</f>
        <v/>
      </c>
      <c r="S339" s="59" t="n"/>
      <c r="T339" s="60" t="n"/>
      <c r="U339" s="60" t="n"/>
      <c r="V339" s="60">
        <f>
IF(P339="Видео",
"цифровой постер/ролик",
IF(ISNUMBER(MATCH(Q339,{"короб световой","короб световой | лайтбокс","короб световой | кристалайт","лайтбокс","лайт бокс","кристалайт","LB","lightbox"},)),
"бэклит",
IF(P339="Брендирование/оклейка",
"перфарированная пленка/самоклейка",
IF(P339="Экспонирование",
"под запрос",
IF(P339="Подвес",
"баннер/ткань",
"")))))</f>
        <v/>
      </c>
      <c r="W339" s="59" t="n"/>
      <c r="X339" s="59" t="n"/>
      <c r="Y339" s="59" t="n"/>
      <c r="Z339" s="61" t="n"/>
      <c r="AA339" s="61" t="n"/>
      <c r="AB339" s="61">
        <f>IF(BL339&gt;0,Z339,0)</f>
        <v/>
      </c>
      <c r="AC339" s="59" t="n"/>
      <c r="AD339" s="59" t="n"/>
      <c r="AE339" s="59" t="n"/>
      <c r="AF339" s="59" t="n"/>
      <c r="AG339" s="59" t="n"/>
      <c r="AH339" s="59" t="n"/>
      <c r="AI339" s="59" t="n"/>
      <c r="AJ339" s="59" t="n"/>
      <c r="AK339" s="59" t="n"/>
      <c r="AL339" s="62">
        <f>IFERROR(IF(OR(R339="статический",R339="динамический",R339="нестандартный",R339="",R339=""),"-",IF(AND(AH339="-",AI339="-"),"-",AK339*3600/AH339*AI339)),"-")</f>
        <v/>
      </c>
      <c r="AM339" s="62">
        <f>IFERROR(IF(OR(R339="статический",R339="динамический",R339="",R339="", R339="BTL",R339="нестандартный"),"-",AG339*AI339*AL339/60),"-")</f>
        <v/>
      </c>
      <c r="AN339" s="63">
        <f>IFERROR(IF(AH339="","-",AG339*AI339/AH339),"-")</f>
        <v/>
      </c>
      <c r="AO339" s="59">
        <f>IFERROR(IF(OR($R339="статический",$R339="динамический",$R339="",$R339="",$R339="BTL",$R339="нестандартный"),"-",$AL339*$AY339),"-")</f>
        <v/>
      </c>
      <c r="AP339" s="62">
        <f>IFERROR(IF(OR($R339="статический",$R339="динамический",$R339="",$R339="",$R339="BTL",$R339="нестандартный"),"-",$AM339*AY339),"-")</f>
        <v/>
      </c>
      <c r="AQ339" s="64" t="n"/>
      <c r="AR339" s="61" t="n"/>
      <c r="AS339" s="61" t="n"/>
      <c r="AT339" s="61" t="n"/>
      <c r="AU339" s="65" t="n"/>
      <c r="AV339" s="124">
        <f>IFERROR(DR339/AT339*1000,"n/a")</f>
        <v/>
      </c>
      <c r="AW339" s="67" t="n"/>
      <c r="AX339" s="67" t="n"/>
      <c r="AY339" s="43">
        <f>IFERROR(IF(OR($AW339="",$AX339=""),"",_xlfn.DAYS($AX339+1,$AW339)),"")</f>
        <v/>
      </c>
      <c r="AZ339" s="68">
        <f t="array" ref="AZ339">
_xlfn.LET(_xlpm.COEFF,
IF($AW339+$AX339=0,0,IF(MAX(MIN($AX339,EOMONTH(AZ$15,0))-MAX($AW339,AZ$15)+1,)&gt;0,1,0)),
_xlfn.IFS(
$ES339="LisChannel",
_xlpm.COEFF*
INDEX({1;1;1.2;1.2;1;1;1;1;1.2;1.2;1.2;1.2},
MATCH(MONTH(AZ$15),
{1,2,3,4,5,6,7,8,9,10,11,12})),
CONCATENATE($ES339," ",$L339)="RussOutdoor метро",
_xlpm.COEFF*
INDEX({0.8;0.9;1.1;1.1;1;1;1;1;1.1;1.1;1.1;1.1},
MATCH(MONTH(AZ$15),
{1,2,3,4,5,6,7,8,9,10,11,12})),
$ES339&lt;&gt;"LisChannel",
_xlpm.COEFF,
$ES339&lt;&gt;"RussOutdoor",
_xlpm.COEFF))</f>
        <v/>
      </c>
      <c r="BA339" s="68">
        <f t="array" ref="BA339">
_xlfn.LET(_xlpm.COEFF,
IF($AW339+$AX339=0,0,IF(MAX(MIN($AX339,EOMONTH(BA$15,0))-MAX($AW339,BA$15)+1,)&gt;0,1,0)),
_xlfn.IFS(
$ES339="LisChannel",
_xlpm.COEFF*
INDEX({1;1;1.2;1.2;1;1;1;1;1.2;1.2;1.2;1.2},
MATCH(MONTH(BA$15),
{1,2,3,4,5,6,7,8,9,10,11,12})),
CONCATENATE($ES339," ",$L339)="RussOutdoor метро",
_xlpm.COEFF*
INDEX({0.8;0.9;1.1;1.1;1;1;1;1;1.1;1.1;1.1;1.1},
MATCH(MONTH(BA$15),
{1,2,3,4,5,6,7,8,9,10,11,12})),
$ES339&lt;&gt;"LisChannel",
_xlpm.COEFF,
$ES339&lt;&gt;"RussOutdoor",
_xlpm.COEFF))</f>
        <v/>
      </c>
      <c r="BB339" s="68">
        <f t="array" ref="BB339">
_xlfn.LET(_xlpm.COEFF,
IF($AW339+$AX339=0,0,IF(MAX(MIN($AX339,EOMONTH(BB$15,0))-MAX($AW339,BB$15)+1,)&gt;0,1,0)),
_xlfn.IFS(
$ES339="LisChannel",
_xlpm.COEFF*
INDEX({1;1;1.2;1.2;1;1;1;1;1.2;1.2;1.2;1.2},
MATCH(MONTH(BB$15),
{1,2,3,4,5,6,7,8,9,10,11,12})),
CONCATENATE($ES339," ",$L339)="RussOutdoor метро",
_xlpm.COEFF*
INDEX({0.8;0.9;1.1;1.1;1;1;1;1;1.1;1.1;1.1;1.1},
MATCH(MONTH(BB$15),
{1,2,3,4,5,6,7,8,9,10,11,12})),
$ES339&lt;&gt;"LisChannel",
_xlpm.COEFF,
$ES339&lt;&gt;"RussOutdoor",
_xlpm.COEFF))</f>
        <v/>
      </c>
      <c r="BC339" s="68">
        <f t="array" ref="BC339">
_xlfn.LET(_xlpm.COEFF,
IF($AW339+$AX339=0,0,IF(MAX(MIN($AX339,EOMONTH(BC$15,0))-MAX($AW339,BC$15)+1,)&gt;0,1,0)),
_xlfn.IFS(
$ES339="LisChannel",
_xlpm.COEFF*
INDEX({1;1;1.2;1.2;1;1;1;1;1.2;1.2;1.2;1.2},
MATCH(MONTH(BC$15),
{1,2,3,4,5,6,7,8,9,10,11,12})),
CONCATENATE($ES339," ",$L339)="RussOutdoor метро",
_xlpm.COEFF*
INDEX({0.8;0.9;1.1;1.1;1;1;1;1;1.1;1.1;1.1;1.1},
MATCH(MONTH(BC$15),
{1,2,3,4,5,6,7,8,9,10,11,12})),
$ES339&lt;&gt;"LisChannel",
_xlpm.COEFF,
$ES339&lt;&gt;"RussOutdoor",
_xlpm.COEFF))</f>
        <v/>
      </c>
      <c r="BD339" s="68">
        <f t="array" ref="BD339">
_xlfn.LET(_xlpm.COEFF,
IF($AW339+$AX339=0,0,IF(MAX(MIN($AX339,EOMONTH(BD$15,0))-MAX($AW339,BD$15)+1,)&gt;0,1,0)),
_xlfn.IFS(
$ES339="LisChannel",
_xlpm.COEFF*
INDEX({1;1;1.2;1.2;1;1;1;1;1.2;1.2;1.2;1.2},
MATCH(MONTH(BD$15),
{1,2,3,4,5,6,7,8,9,10,11,12})),
CONCATENATE($ES339," ",$L339)="RussOutdoor метро",
_xlpm.COEFF*
INDEX({0.8;0.9;1.1;1.1;1;1;1;1;1.1;1.1;1.1;1.1},
MATCH(MONTH(BD$15),
{1,2,3,4,5,6,7,8,9,10,11,12})),
$ES339&lt;&gt;"LisChannel",
_xlpm.COEFF,
$ES339&lt;&gt;"RussOutdoor",
_xlpm.COEFF))</f>
        <v/>
      </c>
      <c r="BE339" s="68">
        <f t="array" ref="BE339">
_xlfn.LET(_xlpm.COEFF,
IF($AW339+$AX339=0,0,IF(MAX(MIN($AX339,EOMONTH(BE$15,0))-MAX($AW339,BE$15)+1,)&gt;0,1,0)),
_xlfn.IFS(
$ES339="LisChannel",
_xlpm.COEFF*
INDEX({1;1;1.2;1.2;1;1;1;1;1.2;1.2;1.2;1.2},
MATCH(MONTH(BE$15),
{1,2,3,4,5,6,7,8,9,10,11,12})),
CONCATENATE($ES339," ",$L339)="RussOutdoor метро",
_xlpm.COEFF*
INDEX({0.8;0.9;1.1;1.1;1;1;1;1;1.1;1.1;1.1;1.1},
MATCH(MONTH(BE$15),
{1,2,3,4,5,6,7,8,9,10,11,12})),
$ES339&lt;&gt;"LisChannel",
_xlpm.COEFF,
$ES339&lt;&gt;"RussOutdoor",
_xlpm.COEFF))</f>
        <v/>
      </c>
      <c r="BF339" s="68">
        <f t="array" ref="BF339">
_xlfn.LET(_xlpm.COEFF,
IF($AW339+$AX339=0,0,IF(MAX(MIN($AX339,EOMONTH(BF$15,0))-MAX($AW339,BF$15)+1,)&gt;0,1,0)),
_xlfn.IFS(
$ES339="LisChannel",
_xlpm.COEFF*
INDEX({1;1;1.2;1.2;1;1;1;1;1.2;1.2;1.2;1.2},
MATCH(MONTH(BF$15),
{1,2,3,4,5,6,7,8,9,10,11,12})),
CONCATENATE($ES339," ",$L339)="RussOutdoor метро",
_xlpm.COEFF*
INDEX({0.8;0.9;1.1;1.1;1;1;1;1;1.1;1.1;1.1;1.1},
MATCH(MONTH(BF$15),
{1,2,3,4,5,6,7,8,9,10,11,12})),
$ES339&lt;&gt;"LisChannel",
_xlpm.COEFF,
$ES339&lt;&gt;"RussOutdoor",
_xlpm.COEFF))</f>
        <v/>
      </c>
      <c r="BG339" s="68">
        <f t="array" ref="BG339">
_xlfn.LET(_xlpm.COEFF,
IF($AW339+$AX339=0,0,IF(MAX(MIN($AX339,EOMONTH(BG$15,0))-MAX($AW339,BG$15)+1,)&gt;0,1,0)),
_xlfn.IFS(
$ES339="LisChannel",
_xlpm.COEFF*
INDEX({1;1;1.2;1.2;1;1;1;1;1.2;1.2;1.2;1.2},
MATCH(MONTH(BG$15),
{1,2,3,4,5,6,7,8,9,10,11,12})),
CONCATENATE($ES339," ",$L339)="RussOutdoor метро",
_xlpm.COEFF*
INDEX({0.8;0.9;1.1;1.1;1;1;1;1;1.1;1.1;1.1;1.1},
MATCH(MONTH(BG$15),
{1,2,3,4,5,6,7,8,9,10,11,12})),
$ES339&lt;&gt;"LisChannel",
_xlpm.COEFF,
$ES339&lt;&gt;"RussOutdoor",
_xlpm.COEFF))</f>
        <v/>
      </c>
      <c r="BH339" s="68">
        <f t="array" ref="BH339">
_xlfn.LET(_xlpm.COEFF,
IF($AW339+$AX339=0,0,IF(MAX(MIN($AX339,EOMONTH(BH$15,0))-MAX($AW339,BH$15)+1,)&gt;0,1,0)),
_xlfn.IFS(
$ES339="LisChannel",
_xlpm.COEFF*
INDEX({1;1;1.2;1.2;1;1;1;1;1.2;1.2;1.2;1.2},
MATCH(MONTH(BH$15),
{1,2,3,4,5,6,7,8,9,10,11,12})),
CONCATENATE($ES339," ",$L339)="RussOutdoor метро",
_xlpm.COEFF*
INDEX({0.8;0.9;1.1;1.1;1;1;1;1;1.1;1.1;1.1;1.1},
MATCH(MONTH(BH$15),
{1,2,3,4,5,6,7,8,9,10,11,12})),
$ES339&lt;&gt;"LisChannel",
_xlpm.COEFF,
$ES339&lt;&gt;"RussOutdoor",
_xlpm.COEFF))</f>
        <v/>
      </c>
      <c r="BI339" s="68">
        <f t="array" ref="BI339">
_xlfn.LET(_xlpm.COEFF,
IF($AW339+$AX339=0,0,IF(MAX(MIN($AX339,EOMONTH(BI$15,0))-MAX($AW339,BI$15)+1,)&gt;0,1,0)),
_xlfn.IFS(
$ES339="LisChannel",
_xlpm.COEFF*
INDEX({1;1;1.2;1.2;1;1;1;1;1.2;1.2;1.2;1.2},
MATCH(MONTH(BI$15),
{1,2,3,4,5,6,7,8,9,10,11,12})),
CONCATENATE($ES339," ",$L339)="RussOutdoor метро",
_xlpm.COEFF*
INDEX({0.8;0.9;1.1;1.1;1;1;1;1;1.1;1.1;1.1;1.1},
MATCH(MONTH(BI$15),
{1,2,3,4,5,6,7,8,9,10,11,12})),
$ES339&lt;&gt;"LisChannel",
_xlpm.COEFF,
$ES339&lt;&gt;"RussOutdoor",
_xlpm.COEFF))</f>
        <v/>
      </c>
      <c r="BJ339" s="68">
        <f t="array" ref="BJ339">
_xlfn.LET(_xlpm.COEFF,
IF($AW339+$AX339=0,0,IF(MAX(MIN($AX339,EOMONTH(BJ$15,0))-MAX($AW339,BJ$15)+1,)&gt;0,1,0)),
_xlfn.IFS(
$ES339="LisChannel",
_xlpm.COEFF*
INDEX({1;1;1.2;1.2;1;1;1;1;1.2;1.2;1.2;1.2},
MATCH(MONTH(BJ$15),
{1,2,3,4,5,6,7,8,9,10,11,12})),
CONCATENATE($ES339," ",$L339)="RussOutdoor метро",
_xlpm.COEFF*
INDEX({0.8;0.9;1.1;1.1;1;1;1;1;1.1;1.1;1.1;1.1},
MATCH(MONTH(BJ$15),
{1,2,3,4,5,6,7,8,9,10,11,12})),
$ES339&lt;&gt;"LisChannel",
_xlpm.COEFF,
$ES339&lt;&gt;"RussOutdoor",
_xlpm.COEFF))</f>
        <v/>
      </c>
      <c r="BK339" s="68">
        <f t="array" ref="BK339">
_xlfn.LET(_xlpm.COEFF,
IF($AW339+$AX339=0,0,IF(MAX(MIN($AX339,EOMONTH(BK$15,0))-MAX($AW339,BK$15)+1,)&gt;0,1,0)),
_xlfn.IFS(
$ES339="LisChannel",
_xlpm.COEFF*
INDEX({1;1;1.2;1.2;1;1;1;1;1.2;1.2;1.2;1.2},
MATCH(MONTH(BK$15),
{1,2,3,4,5,6,7,8,9,10,11,12})),
CONCATENATE($ES339," ",$L339)="RussOutdoor метро",
_xlpm.COEFF*
INDEX({0.8;0.9;1.1;1.1;1;1;1;1;1.1;1.1;1.1;1.1},
MATCH(MONTH(BK$15),
{1,2,3,4,5,6,7,8,9,10,11,12})),
$ES339&lt;&gt;"LisChannel",
_xlpm.COEFF,
$ES339&lt;&gt;"RussOutdoor",
_xlpm.COEFF))</f>
        <v/>
      </c>
      <c r="BL339" s="62">
        <f>COUNTIFS($AZ339:$BK339,"&gt;0")</f>
        <v/>
      </c>
      <c r="BM339" s="65" t="n"/>
      <c r="BN339" s="125">
        <f>$DJ339</f>
        <v/>
      </c>
      <c r="BO339" s="63">
        <f>$DQ339</f>
        <v/>
      </c>
      <c r="BP339" s="125">
        <f>
IFERROR(
IF($BL339=0,0,
$BN339*(1-$BO339)),
0)</f>
        <v/>
      </c>
      <c r="BQ339" s="125">
        <f t="array" ref="BQ339">
IFERROR(
_xlfn.IFS(
$DH339="день_1",
$BP339*$BL339/($AX339-$AW339+1)*AZ339*(DAY(EOMONTH(AZ$15,0))),
$DH339="день_2",
$BP339/30*MAX(MIN($AX339,EOMONTH(AZ$15,0))-MAX($AW339,AZ$15)+1,),
$DH339="раб.день",
$BP339/30*(IFERROR(
_xlfn.LET(_xlpm.VD,
CHOOSE(
{1;2;3;4;5;6;7;8;9;10;11;12;13;14;15;16;17;18},
45658,45659,45660,45661,45662,45663,45664,45665,45711,45724,45778,45779,45785,45786,45820,45821,45965,46022),
_xlfn.LET(_xlpm.DD,
MAX(MIN($AX339,EOMONTH(AZ$15,0))-MAX($AW339,AZ$15),),
_xlfn.IFS(
AND(MONTH($AW339)=MONTH(AZ$15),MONTH($AX339)&lt;&gt;MONTH(AZ$15)),
NETWORKDAYS.INTL($AW339,$AW339+_xlpm.DD,1,_xlpm.VD),
AND(MONTH($AW339)&lt;&gt;MONTH(AZ$15),MONTH($AX339)=MONTH(AZ$15)),
NETWORKDAYS.INTL(($AX339)-_xlpm.DD,$AX339,1,_xlpm.VD),
AND(MONTH($AW339)&lt;MONTH(AZ$15),MONTH($AX339)&gt;MONTH(AZ$15)),
NETWORKDAYS.INTL((EOMONTH(AZ$15-1,1))-_xlpm.DD,EOMONTH(AZ$15-1,1),1,_xlpm.VD),
AND(MONTH($AW339)=MONTH(AZ$15),MONTH($AX339)=MONTH(AZ$15)),
NETWORKDAYS.INTL($AW339,$AX339,1,_xlpm.VD)))),0)),
$DH339="месяц",
$BP339*AZ339,
$DH339="неделя",
$BP339*AZ339/7*(ROUNDUP((DAY(EOMONTH(AZ$15,0)))/4,0))),
0)</f>
        <v/>
      </c>
      <c r="BR339" s="125">
        <f t="array" ref="BR339">
IFERROR(
_xlfn.IFS(
$DH339="день_1",
$BP339*$BL339/($AX339-$AW339+1)*BA339*(DAY(EOMONTH(BA$15,0))),
$DH339="день_2",
$BP339/30*MAX(MIN($AX339,EOMONTH(BA$15,0))-MAX($AW339,BA$15)+1,),
$DH339="раб.день",
$BP339/30*(IFERROR(
_xlfn.LET(_xlpm.VD,
CHOOSE(
{1;2;3;4;5;6;7;8;9;10;11;12;13;14;15;16;17;18},
45658,45659,45660,45661,45662,45663,45664,45665,45711,45724,45778,45779,45785,45786,45820,45821,45965,46022),
_xlfn.LET(_xlpm.DD,
MAX(MIN($AX339,EOMONTH(BA$15,0))-MAX($AW339,BA$15),),
_xlfn.IFS(
AND(MONTH($AW339)=MONTH(BA$15),MONTH($AX339)&lt;&gt;MONTH(BA$15)),
NETWORKDAYS.INTL($AW339,$AW339+_xlpm.DD,1,_xlpm.VD),
AND(MONTH($AW339)&lt;&gt;MONTH(BA$15),MONTH($AX339)=MONTH(BA$15)),
NETWORKDAYS.INTL(($AX339)-_xlpm.DD,$AX339,1,_xlpm.VD),
AND(MONTH($AW339)&lt;MONTH(BA$15),MONTH($AX339)&gt;MONTH(BA$15)),
NETWORKDAYS.INTL((EOMONTH(BA$15-1,1))-_xlpm.DD,EOMONTH(BA$15-1,1),1,_xlpm.VD),
AND(MONTH($AW339)=MONTH(BA$15),MONTH($AX339)=MONTH(BA$15)),
NETWORKDAYS.INTL($AW339,$AX339,1,_xlpm.VD)))),0)),
$DH339="месяц",
$BP339*BA339,
$DH339="неделя",
$BP339*BA339/7*(ROUNDUP((DAY(EOMONTH(BA$15,0)))/4,0))),
0)</f>
        <v/>
      </c>
      <c r="BS339" s="125">
        <f t="array" ref="BS339">
IFERROR(
_xlfn.IFS(
$DH339="день_1",
$BP339*$BL339/($AX339-$AW339+1)*BB339*(DAY(EOMONTH(BB$15,0))),
$DH339="день_2",
$BP339/30*MAX(MIN($AX339,EOMONTH(BB$15,0))-MAX($AW339,BB$15)+1,),
$DH339="раб.день",
$BP339/30*(IFERROR(
_xlfn.LET(_xlpm.VD,
CHOOSE(
{1;2;3;4;5;6;7;8;9;10;11;12;13;14;15;16;17;18},
45658,45659,45660,45661,45662,45663,45664,45665,45711,45724,45778,45779,45785,45786,45820,45821,45965,46022),
_xlfn.LET(_xlpm.DD,
MAX(MIN($AX339,EOMONTH(BB$15,0))-MAX($AW339,BB$15),),
_xlfn.IFS(
AND(MONTH($AW339)=MONTH(BB$15),MONTH($AX339)&lt;&gt;MONTH(BB$15)),
NETWORKDAYS.INTL($AW339,$AW339+_xlpm.DD,1,_xlpm.VD),
AND(MONTH($AW339)&lt;&gt;MONTH(BB$15),MONTH($AX339)=MONTH(BB$15)),
NETWORKDAYS.INTL(($AX339)-_xlpm.DD,$AX339,1,_xlpm.VD),
AND(MONTH($AW339)&lt;MONTH(BB$15),MONTH($AX339)&gt;MONTH(BB$15)),
NETWORKDAYS.INTL((EOMONTH(BB$15-1,1))-_xlpm.DD,EOMONTH(BB$15-1,1),1,_xlpm.VD),
AND(MONTH($AW339)=MONTH(BB$15),MONTH($AX339)=MONTH(BB$15)),
NETWORKDAYS.INTL($AW339,$AX339,1,_xlpm.VD)))),0)),
$DH339="месяц",
$BP339*BB339,
$DH339="неделя",
$BP339*BB339/7*(ROUNDUP((DAY(EOMONTH(BB$15,0)))/4,0))),
0)</f>
        <v/>
      </c>
      <c r="BT339" s="125">
        <f t="array" ref="BT339">
IFERROR(
_xlfn.IFS(
$DH339="день_1",
$BP339*$BL339/($AX339-$AW339+1)*BC339*(DAY(EOMONTH(BC$15,0))),
$DH339="день_2",
$BP339/30*MAX(MIN($AX339,EOMONTH(BC$15,0))-MAX($AW339,BC$15)+1,),
$DH339="раб.день",
$BP339/30*(IFERROR(
_xlfn.LET(_xlpm.VD,
CHOOSE(
{1;2;3;4;5;6;7;8;9;10;11;12;13;14;15;16;17;18},
45658,45659,45660,45661,45662,45663,45664,45665,45711,45724,45778,45779,45785,45786,45820,45821,45965,46022),
_xlfn.LET(_xlpm.DD,
MAX(MIN($AX339,EOMONTH(BC$15,0))-MAX($AW339,BC$15),),
_xlfn.IFS(
AND(MONTH($AW339)=MONTH(BC$15),MONTH($AX339)&lt;&gt;MONTH(BC$15)),
NETWORKDAYS.INTL($AW339,$AW339+_xlpm.DD,1,_xlpm.VD),
AND(MONTH($AW339)&lt;&gt;MONTH(BC$15),MONTH($AX339)=MONTH(BC$15)),
NETWORKDAYS.INTL(($AX339)-_xlpm.DD,$AX339,1,_xlpm.VD),
AND(MONTH($AW339)&lt;MONTH(BC$15),MONTH($AX339)&gt;MONTH(BC$15)),
NETWORKDAYS.INTL((EOMONTH(BC$15-1,1))-_xlpm.DD,EOMONTH(BC$15-1,1),1,_xlpm.VD),
AND(MONTH($AW339)=MONTH(BC$15),MONTH($AX339)=MONTH(BC$15)),
NETWORKDAYS.INTL($AW339,$AX339,1,_xlpm.VD)))),0)),
$DH339="месяц",
$BP339*BC339,
$DH339="неделя",
$BP339*BC339/7*(ROUNDUP((DAY(EOMONTH(BC$15,0)))/4,0))),
0)</f>
        <v/>
      </c>
      <c r="BU339" s="125">
        <f t="array" ref="BU339">
IFERROR(
_xlfn.IFS(
$DH339="день_1",
$BP339*$BL339/($AX339-$AW339+1)*BD339*(DAY(EOMONTH(BD$15,0))),
$DH339="день_2",
$BP339/30*MAX(MIN($AX339,EOMONTH(BD$15,0))-MAX($AW339,BD$15)+1,),
$DH339="раб.день",
$BP339/30*(IFERROR(
_xlfn.LET(_xlpm.VD,
CHOOSE(
{1;2;3;4;5;6;7;8;9;10;11;12;13;14;15;16;17;18},
45658,45659,45660,45661,45662,45663,45664,45665,45711,45724,45778,45779,45785,45786,45820,45821,45965,46022),
_xlfn.LET(_xlpm.DD,
MAX(MIN($AX339,EOMONTH(BD$15,0))-MAX($AW339,BD$15),),
_xlfn.IFS(
AND(MONTH($AW339)=MONTH(BD$15),MONTH($AX339)&lt;&gt;MONTH(BD$15)),
NETWORKDAYS.INTL($AW339,$AW339+_xlpm.DD,1,_xlpm.VD),
AND(MONTH($AW339)&lt;&gt;MONTH(BD$15),MONTH($AX339)=MONTH(BD$15)),
NETWORKDAYS.INTL(($AX339)-_xlpm.DD,$AX339,1,_xlpm.VD),
AND(MONTH($AW339)&lt;MONTH(BD$15),MONTH($AX339)&gt;MONTH(BD$15)),
NETWORKDAYS.INTL((EOMONTH(BD$15-1,1))-_xlpm.DD,EOMONTH(BD$15-1,1),1,_xlpm.VD),
AND(MONTH($AW339)=MONTH(BD$15),MONTH($AX339)=MONTH(BD$15)),
NETWORKDAYS.INTL($AW339,$AX339,1,_xlpm.VD)))),0)),
$DH339="месяц",
$BP339*BD339,
$DH339="неделя",
$BP339*BD339/7*(ROUNDUP((DAY(EOMONTH(BD$15,0)))/4,0))),
0)</f>
        <v/>
      </c>
      <c r="BV339" s="125">
        <f t="array" ref="BV339">
IFERROR(
_xlfn.IFS(
$DH339="день_1",
$BP339*$BL339/($AX339-$AW339+1)*BE339*(DAY(EOMONTH(BE$15,0))),
$DH339="день_2",
$BP339/30*MAX(MIN($AX339,EOMONTH(BE$15,0))-MAX($AW339,BE$15)+1,),
$DH339="раб.день",
$BP339/30*(IFERROR(
_xlfn.LET(_xlpm.VD,
CHOOSE(
{1;2;3;4;5;6;7;8;9;10;11;12;13;14;15;16;17;18},
45658,45659,45660,45661,45662,45663,45664,45665,45711,45724,45778,45779,45785,45786,45820,45821,45965,46022),
_xlfn.LET(_xlpm.DD,
MAX(MIN($AX339,EOMONTH(BE$15,0))-MAX($AW339,BE$15),),
_xlfn.IFS(
AND(MONTH($AW339)=MONTH(BE$15),MONTH($AX339)&lt;&gt;MONTH(BE$15)),
NETWORKDAYS.INTL($AW339,$AW339+_xlpm.DD,1,_xlpm.VD),
AND(MONTH($AW339)&lt;&gt;MONTH(BE$15),MONTH($AX339)=MONTH(BE$15)),
NETWORKDAYS.INTL(($AX339)-_xlpm.DD,$AX339,1,_xlpm.VD),
AND(MONTH($AW339)&lt;MONTH(BE$15),MONTH($AX339)&gt;MONTH(BE$15)),
NETWORKDAYS.INTL((EOMONTH(BE$15-1,1))-_xlpm.DD,EOMONTH(BE$15-1,1),1,_xlpm.VD),
AND(MONTH($AW339)=MONTH(BE$15),MONTH($AX339)=MONTH(BE$15)),
NETWORKDAYS.INTL($AW339,$AX339,1,_xlpm.VD)))),0)),
$DH339="месяц",
$BP339*BE339,
$DH339="неделя",
$BP339*BE339/7*(ROUNDUP((DAY(EOMONTH(BE$15,0)))/4,0))),
0)</f>
        <v/>
      </c>
      <c r="BW339" s="125">
        <f t="array" ref="BW339">
IFERROR(
_xlfn.IFS(
$DH339="день_1",
$BP339*$BL339/($AX339-$AW339+1)*BF339*(DAY(EOMONTH(BF$15,0))),
$DH339="день_2",
$BP339/30*MAX(MIN($AX339,EOMONTH(BF$15,0))-MAX($AW339,BF$15)+1,),
$DH339="раб.день",
$BP339/30*(IFERROR(
_xlfn.LET(_xlpm.VD,
CHOOSE(
{1;2;3;4;5;6;7;8;9;10;11;12;13;14;15;16;17;18},
45658,45659,45660,45661,45662,45663,45664,45665,45711,45724,45778,45779,45785,45786,45820,45821,45965,46022),
_xlfn.LET(_xlpm.DD,
MAX(MIN($AX339,EOMONTH(BF$15,0))-MAX($AW339,BF$15),),
_xlfn.IFS(
AND(MONTH($AW339)=MONTH(BF$15),MONTH($AX339)&lt;&gt;MONTH(BF$15)),
NETWORKDAYS.INTL($AW339,$AW339+_xlpm.DD,1,_xlpm.VD),
AND(MONTH($AW339)&lt;&gt;MONTH(BF$15),MONTH($AX339)=MONTH(BF$15)),
NETWORKDAYS.INTL(($AX339)-_xlpm.DD,$AX339,1,_xlpm.VD),
AND(MONTH($AW339)&lt;MONTH(BF$15),MONTH($AX339)&gt;MONTH(BF$15)),
NETWORKDAYS.INTL((EOMONTH(BF$15-1,1))-_xlpm.DD,EOMONTH(BF$15-1,1),1,_xlpm.VD),
AND(MONTH($AW339)=MONTH(BF$15),MONTH($AX339)=MONTH(BF$15)),
NETWORKDAYS.INTL($AW339,$AX339,1,_xlpm.VD)))),0)),
$DH339="месяц",
$BP339*BF339,
$DH339="неделя",
$BP339*BF339/7*(ROUNDUP((DAY(EOMONTH(BF$15,0)))/4,0))),
0)</f>
        <v/>
      </c>
      <c r="BX339" s="125">
        <f t="array" ref="BX339">
IFERROR(
_xlfn.IFS(
$DH339="день_1",
$BP339*$BL339/($AX339-$AW339+1)*BG339*(DAY(EOMONTH(BG$15,0))),
$DH339="день_2",
$BP339/30*MAX(MIN($AX339,EOMONTH(BG$15,0))-MAX($AW339,BG$15)+1,),
$DH339="раб.день",
$BP339/30*(IFERROR(
_xlfn.LET(_xlpm.VD,
CHOOSE(
{1;2;3;4;5;6;7;8;9;10;11;12;13;14;15;16;17;18},
45658,45659,45660,45661,45662,45663,45664,45665,45711,45724,45778,45779,45785,45786,45820,45821,45965,46022),
_xlfn.LET(_xlpm.DD,
MAX(MIN($AX339,EOMONTH(BG$15,0))-MAX($AW339,BG$15),),
_xlfn.IFS(
AND(MONTH($AW339)=MONTH(BG$15),MONTH($AX339)&lt;&gt;MONTH(BG$15)),
NETWORKDAYS.INTL($AW339,$AW339+_xlpm.DD,1,_xlpm.VD),
AND(MONTH($AW339)&lt;&gt;MONTH(BG$15),MONTH($AX339)=MONTH(BG$15)),
NETWORKDAYS.INTL(($AX339)-_xlpm.DD,$AX339,1,_xlpm.VD),
AND(MONTH($AW339)&lt;MONTH(BG$15),MONTH($AX339)&gt;MONTH(BG$15)),
NETWORKDAYS.INTL((EOMONTH(BG$15-1,1))-_xlpm.DD,EOMONTH(BG$15-1,1),1,_xlpm.VD),
AND(MONTH($AW339)=MONTH(BG$15),MONTH($AX339)=MONTH(BG$15)),
NETWORKDAYS.INTL($AW339,$AX339,1,_xlpm.VD)))),0)),
$DH339="месяц",
$BP339*BG339,
$DH339="неделя",
$BP339*BG339/7*(ROUNDUP((DAY(EOMONTH(BG$15,0)))/4,0))),
0)</f>
        <v/>
      </c>
      <c r="BY339" s="125">
        <f t="array" ref="BY339">
IFERROR(
_xlfn.IFS(
$DH339="день_1",
$BP339*$BL339/($AX339-$AW339+1)*BH339*(DAY(EOMONTH(BH$15,0))),
$DH339="день_2",
$BP339/30*MAX(MIN($AX339,EOMONTH(BH$15,0))-MAX($AW339,BH$15)+1,),
$DH339="раб.день",
$BP339/30*(IFERROR(
_xlfn.LET(_xlpm.VD,
CHOOSE(
{1;2;3;4;5;6;7;8;9;10;11;12;13;14;15;16;17;18},
45658,45659,45660,45661,45662,45663,45664,45665,45711,45724,45778,45779,45785,45786,45820,45821,45965,46022),
_xlfn.LET(_xlpm.DD,
MAX(MIN($AX339,EOMONTH(BH$15,0))-MAX($AW339,BH$15),),
_xlfn.IFS(
AND(MONTH($AW339)=MONTH(BH$15),MONTH($AX339)&lt;&gt;MONTH(BH$15)),
NETWORKDAYS.INTL($AW339,$AW339+_xlpm.DD,1,_xlpm.VD),
AND(MONTH($AW339)&lt;&gt;MONTH(BH$15),MONTH($AX339)=MONTH(BH$15)),
NETWORKDAYS.INTL(($AX339)-_xlpm.DD,$AX339,1,_xlpm.VD),
AND(MONTH($AW339)&lt;MONTH(BH$15),MONTH($AX339)&gt;MONTH(BH$15)),
NETWORKDAYS.INTL((EOMONTH(BH$15-1,1))-_xlpm.DD,EOMONTH(BH$15-1,1),1,_xlpm.VD),
AND(MONTH($AW339)=MONTH(BH$15),MONTH($AX339)=MONTH(BH$15)),
NETWORKDAYS.INTL($AW339,$AX339,1,_xlpm.VD)))),0)),
$DH339="месяц",
$BP339*BH339,
$DH339="неделя",
$BP339*BH339/7*(ROUNDUP((DAY(EOMONTH(BH$15,0)))/4,0))),
0)</f>
        <v/>
      </c>
      <c r="BZ339" s="125">
        <f t="array" ref="BZ339">
IFERROR(
_xlfn.IFS(
$DH339="день_1",
$BP339*$BL339/($AX339-$AW339+1)*BI339*(DAY(EOMONTH(BI$15,0))),
$DH339="день_2",
$BP339/30*MAX(MIN($AX339,EOMONTH(BI$15,0))-MAX($AW339,BI$15)+1,),
$DH339="раб.день",
$BP339/30*(IFERROR(
_xlfn.LET(_xlpm.VD,
CHOOSE(
{1;2;3;4;5;6;7;8;9;10;11;12;13;14;15;16;17;18},
45658,45659,45660,45661,45662,45663,45664,45665,45711,45724,45778,45779,45785,45786,45820,45821,45965,46022),
_xlfn.LET(_xlpm.DD,
MAX(MIN($AX339,EOMONTH(BI$15,0))-MAX($AW339,BI$15),),
_xlfn.IFS(
AND(MONTH($AW339)=MONTH(BI$15),MONTH($AX339)&lt;&gt;MONTH(BI$15)),
NETWORKDAYS.INTL($AW339,$AW339+_xlpm.DD,1,_xlpm.VD),
AND(MONTH($AW339)&lt;&gt;MONTH(BI$15),MONTH($AX339)=MONTH(BI$15)),
NETWORKDAYS.INTL(($AX339)-_xlpm.DD,$AX339,1,_xlpm.VD),
AND(MONTH($AW339)&lt;MONTH(BI$15),MONTH($AX339)&gt;MONTH(BI$15)),
NETWORKDAYS.INTL((EOMONTH(BI$15-1,1))-_xlpm.DD,EOMONTH(BI$15-1,1),1,_xlpm.VD),
AND(MONTH($AW339)=MONTH(BI$15),MONTH($AX339)=MONTH(BI$15)),
NETWORKDAYS.INTL($AW339,$AX339,1,_xlpm.VD)))),0)),
$DH339="месяц",
$BP339*BI339,
$DH339="неделя",
$BP339*BI339/7*(ROUNDUP((DAY(EOMONTH(BI$15,0)))/4,0))),
0)</f>
        <v/>
      </c>
      <c r="CA339" s="125">
        <f t="array" ref="CA339">
IFERROR(
_xlfn.IFS(
$DH339="день_1",
$BP339*$BL339/($AX339-$AW339+1)*BJ339*(DAY(EOMONTH(BJ$15,0))),
$DH339="день_2",
$BP339/30*MAX(MIN($AX339,EOMONTH(BJ$15,0))-MAX($AW339,BJ$15)+1,),
$DH339="раб.день",
$BP339/30*(IFERROR(
_xlfn.LET(_xlpm.VD,
CHOOSE(
{1;2;3;4;5;6;7;8;9;10;11;12;13;14;15;16;17;18},
45658,45659,45660,45661,45662,45663,45664,45665,45711,45724,45778,45779,45785,45786,45820,45821,45965,46022),
_xlfn.LET(_xlpm.DD,
MAX(MIN($AX339,EOMONTH(BJ$15,0))-MAX($AW339,BJ$15),),
_xlfn.IFS(
AND(MONTH($AW339)=MONTH(BJ$15),MONTH($AX339)&lt;&gt;MONTH(BJ$15)),
NETWORKDAYS.INTL($AW339,$AW339+_xlpm.DD,1,_xlpm.VD),
AND(MONTH($AW339)&lt;&gt;MONTH(BJ$15),MONTH($AX339)=MONTH(BJ$15)),
NETWORKDAYS.INTL(($AX339)-_xlpm.DD,$AX339,1,_xlpm.VD),
AND(MONTH($AW339)&lt;MONTH(BJ$15),MONTH($AX339)&gt;MONTH(BJ$15)),
NETWORKDAYS.INTL((EOMONTH(BJ$15-1,1))-_xlpm.DD,EOMONTH(BJ$15-1,1),1,_xlpm.VD),
AND(MONTH($AW339)=MONTH(BJ$15),MONTH($AX339)=MONTH(BJ$15)),
NETWORKDAYS.INTL($AW339,$AX339,1,_xlpm.VD)))),0)),
$DH339="месяц",
$BP339*BJ339,
$DH339="неделя",
$BP339*BJ339/7*(ROUNDUP((DAY(EOMONTH(BJ$15,0)))/4,0))),
0)</f>
        <v/>
      </c>
      <c r="CB339" s="125">
        <f t="array" ref="CB339">
IFERROR(
_xlfn.IFS(
$DH339="день_1",
$BP339*$BL339/($AX339-$AW339+1)*BK339*(DAY(EOMONTH(BK$15,0))),
$DH339="день_2",
$BP339/30*MAX(MIN($AX339,EOMONTH(BK$15,0))-MAX($AW339,BK$15)+1,),
$DH339="раб.день",
$BP339/30*(IFERROR(
_xlfn.LET(_xlpm.VD,
CHOOSE(
{1;2;3;4;5;6;7;8;9;10;11;12;13;14;15;16;17;18},
45658,45659,45660,45661,45662,45663,45664,45665,45711,45724,45778,45779,45785,45786,45820,45821,45965,46022),
_xlfn.LET(_xlpm.DD,
MAX(MIN($AX339,EOMONTH(BK$15,0))-MAX($AW339,BK$15),),
_xlfn.IFS(
AND(MONTH($AW339)=MONTH(BK$15),MONTH($AX339)&lt;&gt;MONTH(BK$15)),
NETWORKDAYS.INTL($AW339,$AW339+_xlpm.DD,1,_xlpm.VD),
AND(MONTH($AW339)&lt;&gt;MONTH(BK$15),MONTH($AX339)=MONTH(BK$15)),
NETWORKDAYS.INTL(($AX339)-_xlpm.DD,$AX339,1,_xlpm.VD),
AND(MONTH($AW339)&lt;MONTH(BK$15),MONTH($AX339)&gt;MONTH(BK$15)),
NETWORKDAYS.INTL((EOMONTH(BK$15-1,1))-_xlpm.DD,EOMONTH(BK$15-1,1),1,_xlpm.VD),
AND(MONTH($AW339)=MONTH(BK$15),MONTH($AX339)=MONTH(BK$15)),
NETWORKDAYS.INTL($AW339,$AX339,1,_xlpm.VD)))),0)),
$DH339="месяц",
$BP339*BK339,
$DH339="неделя",
$BP339*BK339/7*(ROUNDUP((DAY(EOMONTH(BK$15,0)))/4,0))),
0)</f>
        <v/>
      </c>
      <c r="CC339" s="125">
        <f>SUM($BQ339:$CB339)</f>
        <v/>
      </c>
      <c r="CD339" s="126">
        <f>SUM($EH339:$EH339)</f>
        <v/>
      </c>
      <c r="CE339" s="126">
        <f>$CD339*$AB339</f>
        <v/>
      </c>
      <c r="CF339" s="126">
        <f>SUM($EK339:$EK339)</f>
        <v/>
      </c>
      <c r="CG339" s="126">
        <f>$CF339*$AB339</f>
        <v/>
      </c>
      <c r="CH339" s="126">
        <f>SUM($CC339,$CE339,$CG339)</f>
        <v/>
      </c>
      <c r="CI339" s="126">
        <f>$CH339*(1+$CM339)</f>
        <v/>
      </c>
      <c r="CJ339" s="127" t="n">
        <v>0</v>
      </c>
      <c r="CK339" s="126">
        <f>SUM($CH339:$CH339)*(1+$CJ339)</f>
        <v/>
      </c>
      <c r="CL339" s="126">
        <f>SUM($CH339:$CH339)*(1+$CM339)</f>
        <v/>
      </c>
      <c r="CM339" s="59" t="inlineStr">
        <is>
          <t>20%</t>
        </is>
      </c>
      <c r="CN339" s="59" t="n"/>
      <c r="CO339" s="72" t="n"/>
      <c r="CP339" s="59" t="n"/>
      <c r="CQ339" s="73" t="n"/>
      <c r="CR339" s="73" t="n"/>
      <c r="CS339" s="73" t="n"/>
      <c r="CT339" s="72" t="n"/>
      <c r="CU339" s="79" t="inlineStr">
        <is>
          <t> </t>
        </is>
      </c>
      <c r="CV339" s="60" t="n"/>
      <c r="CW339" s="60" t="n"/>
      <c r="CX339" s="60" t="n"/>
      <c r="CY339" s="127">
        <f>IFERROR(($CC339-$EE339)/($EE339/(1-$DQ339)),0)</f>
        <v/>
      </c>
      <c r="CZ339" s="127">
        <f>IFERROR(1-$EI339/($CE339),0)</f>
        <v/>
      </c>
      <c r="DA339" s="127">
        <f>IFERROR(1-$EL339/($CG339),0)</f>
        <v/>
      </c>
      <c r="DB339" s="126">
        <f>ROUND(IFERROR(($CI339/(1+$CM339)-$EN339),0),2)</f>
        <v/>
      </c>
      <c r="DC339" s="128" t="n"/>
      <c r="DD339" s="125" t="n"/>
      <c r="DE339" s="75" t="n">
        <v>0</v>
      </c>
      <c r="DF339" s="128" t="n"/>
      <c r="DG339" s="125">
        <f>IF($DC339=0,0,$DD339*($DC339*100%-$DE339*$DF339))*SUM($AB339:$AB339)</f>
        <v/>
      </c>
      <c r="DH339" s="129" t="inlineStr">
        <is>
          <t>месяц</t>
        </is>
      </c>
      <c r="DI339" s="130">
        <f t="array" ref="DI339">IFERROR(
IF($ES339="LisChannel",
(ROUND(((INDEX({174.625;153.888888888889;130.972222222222},MATCH($AI339,{2;3;4}),0))*$AG339*$AI339),2)),0),0)</f>
        <v/>
      </c>
      <c r="DJ339" s="130">
        <f>
_xlfn.LET(_xlpm.X,
IFERROR(
IF($ES339="НовиковТВ",
(_xlfn.LET(_xlpm.NTV,
_xlfn.LET(_xlpm.MIN,350000,
IF(SUMIFS($DI:$DI,$ES:$ES,"НовиковТВ")&lt;=_xlpm.MIN,
(SUMIFS($DI:$DI,$ES:$ES,"НовиковТВ")/(COUNTIFS($ES:$ES,"НовиковТВ")))*_xlpm.MIN/SUMIFS($DI:$DI,$ES:$ES,"НовиковТВ"),
DI339)),
_xlpm.NTV+$DG339/(1-(1-(_xlpm.NTV)*(1-$DL339)*(1-$DM339)*(1-$DN339)*(1-$DO339)*(1-$DP339)/_xlpm.NTV))))/(1+$EP339),
$DI339+$DG339/(1-(1-($DI339)*(1-$DL339)*(1-$DM339)*(1-$DN339)*(1-$DO339)*(1-$DP339)/$DI339))),
0),
_xlpm.X*(1+$CM339)*(1+$CW339)-_xlpm.X*(1+$CM339)+_xlpm.X)</f>
        <v/>
      </c>
      <c r="DK339" s="125" t="inlineStr">
        <is>
          <t>послед.</t>
        </is>
      </c>
      <c r="DL339" s="63" t="n">
        <v>0</v>
      </c>
      <c r="DM339" s="63" t="n">
        <v>0</v>
      </c>
      <c r="DN339" s="63" t="n">
        <v>0</v>
      </c>
      <c r="DO339" s="63" t="n">
        <v>0</v>
      </c>
      <c r="DP339" s="63" t="n">
        <v>0</v>
      </c>
      <c r="DQ339" s="63">
        <f t="array" ref="DQ339">IFERROR(_xlfn.IFS(
$DK339="послед.",1-(1-$DL339)*(1-$DM339)*(1-$DN339)*(1-$DO339)*(1-$DP339),
$DK339="сумм.",$DL339+$DM339+$DN339+$DO339+$DP339),
0)</f>
        <v/>
      </c>
      <c r="DR339" s="125">
        <f t="array" ref="DR339">
IFERROR(
_xlfn.IFS(
$BL339=0,
0,
$BL339&gt;0,
_xlfn.IFS($DK339="послед.",
$DJ339*(1-$DL339)*(1-$DM339)*(1-$DN339)*(1-$DO339)*(1-$DP339),
$DK339="сумм.",
$DJ339*(1-($DL339+$DM339+$DN339+$DO339+$DP339)))),0)</f>
        <v/>
      </c>
      <c r="DS339" s="125">
        <f t="array" ref="DS339">
IFERROR(_xlfn.IFS(
$DH339="день_1",
$DR339*$BL339/($AX339-$AW339+1)*AZ339*(DAY(EOMONTH(AZ$15,0))),
$DH339="день_2",
$DR339/30*MAX(MIN($AX339,EOMONTH(AZ$15,0))-MAX($AW339,AZ$15)+1,),
$DH339="раб.день",
$DR339/30*(IFERROR(
_xlfn.LET(_xlpm.VD,
CHOOSE(
{1;2;3;4;5;6;7;8;9;10;11;12;13;14;15;16;17;18},
45658,45659,45660,45661,45662,45663,45664,45665,45711,45724,45778,45779,45785,45786,45820,45821,45965,46022),
_xlfn.LET(_xlpm.DD,
MAX(MIN($AX339,EOMONTH(AZ$15,0))-MAX($AW339,AZ$15),),
_xlfn.IFS(
AND(MONTH($AW339)=MONTH(AZ$15),MONTH($AX339)&lt;&gt;MONTH(AZ$15)),
NETWORKDAYS.INTL($AW339,$AW339+_xlpm.DD,1,_xlpm.VD),
AND(MONTH($AW339)&lt;&gt;MONTH(AZ$15),MONTH($AX339)=MONTH(AZ$15)),
NETWORKDAYS.INTL(($AX339)-_xlpm.DD,$AX339,1,_xlpm.VD),
AND(MONTH($AW339)&lt;MONTH(AZ$15),MONTH($AX339)&gt;MONTH(AZ$15)),
NETWORKDAYS.INTL((EOMONTH(AZ$15-1,1))-_xlpm.DD,EOMONTH(AZ$15-1,1),1,_xlpm.VD),
AND(MONTH($AW339)=MONTH(AZ$15),MONTH($AX339)=MONTH(AZ$15)),
NETWORKDAYS.INTL($AW339,$AX339,1,_xlpm.VD)))),0)),
$DH339="месяц",
$DR339*AZ339,
$DH339="неделя",
$DR339*AZ339/7*(ROUNDUP((DAY(EOMONTH(AZ$15,0)))/4,0))),
0)</f>
        <v/>
      </c>
      <c r="DT339" s="125">
        <f t="array" ref="DT339">
IFERROR(_xlfn.IFS(
$DH339="день_1",
$DR339*$BL339/($AX339-$AW339+1)*BA339*(DAY(EOMONTH(BA$15,0))),
$DH339="день_2",
$DR339/30*MAX(MIN($AX339,EOMONTH(BA$15,0))-MAX($AW339,BA$15)+1,),
$DH339="раб.день",
$DR339/30*(IFERROR(
_xlfn.LET(_xlpm.VD,
CHOOSE(
{1;2;3;4;5;6;7;8;9;10;11;12;13;14;15;16;17;18},
45658,45659,45660,45661,45662,45663,45664,45665,45711,45724,45778,45779,45785,45786,45820,45821,45965,46022),
_xlfn.LET(_xlpm.DD,
MAX(MIN($AX339,EOMONTH(BA$15,0))-MAX($AW339,BA$15),),
_xlfn.IFS(
AND(MONTH($AW339)=MONTH(BA$15),MONTH($AX339)&lt;&gt;MONTH(BA$15)),
NETWORKDAYS.INTL($AW339,$AW339+_xlpm.DD,1,_xlpm.VD),
AND(MONTH($AW339)&lt;&gt;MONTH(BA$15),MONTH($AX339)=MONTH(BA$15)),
NETWORKDAYS.INTL(($AX339)-_xlpm.DD,$AX339,1,_xlpm.VD),
AND(MONTH($AW339)&lt;MONTH(BA$15),MONTH($AX339)&gt;MONTH(BA$15)),
NETWORKDAYS.INTL((EOMONTH(BA$15-1,1))-_xlpm.DD,EOMONTH(BA$15-1,1),1,_xlpm.VD),
AND(MONTH($AW339)=MONTH(BA$15),MONTH($AX339)=MONTH(BA$15)),
NETWORKDAYS.INTL($AW339,$AX339,1,_xlpm.VD)))),0)),
$DH339="месяц",
$DR339*BA339,
$DH339="неделя",
$DR339*BA339/7*(ROUNDUP((DAY(EOMONTH(BA$15,0)))/4,0))),
0)</f>
        <v/>
      </c>
      <c r="DU339" s="125">
        <f t="array" ref="DU339">
IFERROR(_xlfn.IFS(
$DH339="день_1",
$DR339*$BL339/($AX339-$AW339+1)*BB339*(DAY(EOMONTH(BB$15,0))),
$DH339="день_2",
$DR339/30*MAX(MIN($AX339,EOMONTH(BB$15,0))-MAX($AW339,BB$15)+1,),
$DH339="раб.день",
$DR339/30*(IFERROR(
_xlfn.LET(_xlpm.VD,
CHOOSE(
{1;2;3;4;5;6;7;8;9;10;11;12;13;14;15;16;17;18},
45658,45659,45660,45661,45662,45663,45664,45665,45711,45724,45778,45779,45785,45786,45820,45821,45965,46022),
_xlfn.LET(_xlpm.DD,
MAX(MIN($AX339,EOMONTH(BB$15,0))-MAX($AW339,BB$15),),
_xlfn.IFS(
AND(MONTH($AW339)=MONTH(BB$15),MONTH($AX339)&lt;&gt;MONTH(BB$15)),
NETWORKDAYS.INTL($AW339,$AW339+_xlpm.DD,1,_xlpm.VD),
AND(MONTH($AW339)&lt;&gt;MONTH(BB$15),MONTH($AX339)=MONTH(BB$15)),
NETWORKDAYS.INTL(($AX339)-_xlpm.DD,$AX339,1,_xlpm.VD),
AND(MONTH($AW339)&lt;MONTH(BB$15),MONTH($AX339)&gt;MONTH(BB$15)),
NETWORKDAYS.INTL((EOMONTH(BB$15-1,1))-_xlpm.DD,EOMONTH(BB$15-1,1),1,_xlpm.VD),
AND(MONTH($AW339)=MONTH(BB$15),MONTH($AX339)=MONTH(BB$15)),
NETWORKDAYS.INTL($AW339,$AX339,1,_xlpm.VD)))),0)),
$DH339="месяц",
$DR339*BB339,
$DH339="неделя",
$DR339*BB339/7*(ROUNDUP((DAY(EOMONTH(BB$15,0)))/4,0))),
0)</f>
        <v/>
      </c>
      <c r="DV339" s="125">
        <f t="array" ref="DV339">
IFERROR(_xlfn.IFS(
$DH339="день_1",
$DR339*$BL339/($AX339-$AW339+1)*BC339*(DAY(EOMONTH(BC$15,0))),
$DH339="день_2",
$DR339/30*MAX(MIN($AX339,EOMONTH(BC$15,0))-MAX($AW339,BC$15)+1,),
$DH339="раб.день",
$DR339/30*(IFERROR(
_xlfn.LET(_xlpm.VD,
CHOOSE(
{1;2;3;4;5;6;7;8;9;10;11;12;13;14;15;16;17;18},
45658,45659,45660,45661,45662,45663,45664,45665,45711,45724,45778,45779,45785,45786,45820,45821,45965,46022),
_xlfn.LET(_xlpm.DD,
MAX(MIN($AX339,EOMONTH(BC$15,0))-MAX($AW339,BC$15),),
_xlfn.IFS(
AND(MONTH($AW339)=MONTH(BC$15),MONTH($AX339)&lt;&gt;MONTH(BC$15)),
NETWORKDAYS.INTL($AW339,$AW339+_xlpm.DD,1,_xlpm.VD),
AND(MONTH($AW339)&lt;&gt;MONTH(BC$15),MONTH($AX339)=MONTH(BC$15)),
NETWORKDAYS.INTL(($AX339)-_xlpm.DD,$AX339,1,_xlpm.VD),
AND(MONTH($AW339)&lt;MONTH(BC$15),MONTH($AX339)&gt;MONTH(BC$15)),
NETWORKDAYS.INTL((EOMONTH(BC$15-1,1))-_xlpm.DD,EOMONTH(BC$15-1,1),1,_xlpm.VD),
AND(MONTH($AW339)=MONTH(BC$15),MONTH($AX339)=MONTH(BC$15)),
NETWORKDAYS.INTL($AW339,$AX339,1,_xlpm.VD)))),0)),
$DH339="месяц",
$DR339*BC339,
$DH339="неделя",
$DR339*BC339/7*(ROUNDUP((DAY(EOMONTH(BC$15,0)))/4,0))),
0)</f>
        <v/>
      </c>
      <c r="DW339" s="125">
        <f t="array" ref="DW339">
IFERROR(_xlfn.IFS(
$DH339="день_1",
$DR339*$BL339/($AX339-$AW339+1)*BD339*(DAY(EOMONTH(BD$15,0))),
$DH339="день_2",
$DR339/30*MAX(MIN($AX339,EOMONTH(BD$15,0))-MAX($AW339,BD$15)+1,),
$DH339="раб.день",
$DR339/30*(IFERROR(
_xlfn.LET(_xlpm.VD,
CHOOSE(
{1;2;3;4;5;6;7;8;9;10;11;12;13;14;15;16;17;18},
45658,45659,45660,45661,45662,45663,45664,45665,45711,45724,45778,45779,45785,45786,45820,45821,45965,46022),
_xlfn.LET(_xlpm.DD,
MAX(MIN($AX339,EOMONTH(BD$15,0))-MAX($AW339,BD$15),),
_xlfn.IFS(
AND(MONTH($AW339)=MONTH(BD$15),MONTH($AX339)&lt;&gt;MONTH(BD$15)),
NETWORKDAYS.INTL($AW339,$AW339+_xlpm.DD,1,_xlpm.VD),
AND(MONTH($AW339)&lt;&gt;MONTH(BD$15),MONTH($AX339)=MONTH(BD$15)),
NETWORKDAYS.INTL(($AX339)-_xlpm.DD,$AX339,1,_xlpm.VD),
AND(MONTH($AW339)&lt;MONTH(BD$15),MONTH($AX339)&gt;MONTH(BD$15)),
NETWORKDAYS.INTL((EOMONTH(BD$15-1,1))-_xlpm.DD,EOMONTH(BD$15-1,1),1,_xlpm.VD),
AND(MONTH($AW339)=MONTH(BD$15),MONTH($AX339)=MONTH(BD$15)),
NETWORKDAYS.INTL($AW339,$AX339,1,_xlpm.VD)))),0)),
$DH339="месяц",
$DR339*BD339,
$DH339="неделя",
$DR339*BD339/7*(ROUNDUP((DAY(EOMONTH(BD$15,0)))/4,0))),
0)</f>
        <v/>
      </c>
      <c r="DX339" s="125">
        <f t="array" ref="DX339">
IFERROR(_xlfn.IFS(
$DH339="день_1",
$DR339*$BL339/($AX339-$AW339+1)*BE339*(DAY(EOMONTH(BE$15,0))),
$DH339="день_2",
$DR339/30*MAX(MIN($AX339,EOMONTH(BE$15,0))-MAX($AW339,BE$15)+1,),
$DH339="раб.день",
$DR339/30*(IFERROR(
_xlfn.LET(_xlpm.VD,
CHOOSE(
{1;2;3;4;5;6;7;8;9;10;11;12;13;14;15;16;17;18},
45658,45659,45660,45661,45662,45663,45664,45665,45711,45724,45778,45779,45785,45786,45820,45821,45965,46022),
_xlfn.LET(_xlpm.DD,
MAX(MIN($AX339,EOMONTH(BE$15,0))-MAX($AW339,BE$15),),
_xlfn.IFS(
AND(MONTH($AW339)=MONTH(BE$15),MONTH($AX339)&lt;&gt;MONTH(BE$15)),
NETWORKDAYS.INTL($AW339,$AW339+_xlpm.DD,1,_xlpm.VD),
AND(MONTH($AW339)&lt;&gt;MONTH(BE$15),MONTH($AX339)=MONTH(BE$15)),
NETWORKDAYS.INTL(($AX339)-_xlpm.DD,$AX339,1,_xlpm.VD),
AND(MONTH($AW339)&lt;MONTH(BE$15),MONTH($AX339)&gt;MONTH(BE$15)),
NETWORKDAYS.INTL((EOMONTH(BE$15-1,1))-_xlpm.DD,EOMONTH(BE$15-1,1),1,_xlpm.VD),
AND(MONTH($AW339)=MONTH(BE$15),MONTH($AX339)=MONTH(BE$15)),
NETWORKDAYS.INTL($AW339,$AX339,1,_xlpm.VD)))),0)),
$DH339="месяц",
$DR339*BE339,
$DH339="неделя",
$DR339*BE339/7*(ROUNDUP((DAY(EOMONTH(BE$15,0)))/4,0))),
0)</f>
        <v/>
      </c>
      <c r="DY339" s="125">
        <f t="array" ref="DY339">
IFERROR(_xlfn.IFS(
$DH339="день_1",
$DR339*$BL339/($AX339-$AW339+1)*BF339*(DAY(EOMONTH(BF$15,0))),
$DH339="день_2",
$DR339/30*MAX(MIN($AX339,EOMONTH(BF$15,0))-MAX($AW339,BF$15)+1,),
$DH339="раб.день",
$DR339/30*(IFERROR(
_xlfn.LET(_xlpm.VD,
CHOOSE(
{1;2;3;4;5;6;7;8;9;10;11;12;13;14;15;16;17;18},
45658,45659,45660,45661,45662,45663,45664,45665,45711,45724,45778,45779,45785,45786,45820,45821,45965,46022),
_xlfn.LET(_xlpm.DD,
MAX(MIN($AX339,EOMONTH(BF$15,0))-MAX($AW339,BF$15),),
_xlfn.IFS(
AND(MONTH($AW339)=MONTH(BF$15),MONTH($AX339)&lt;&gt;MONTH(BF$15)),
NETWORKDAYS.INTL($AW339,$AW339+_xlpm.DD,1,_xlpm.VD),
AND(MONTH($AW339)&lt;&gt;MONTH(BF$15),MONTH($AX339)=MONTH(BF$15)),
NETWORKDAYS.INTL(($AX339)-_xlpm.DD,$AX339,1,_xlpm.VD),
AND(MONTH($AW339)&lt;MONTH(BF$15),MONTH($AX339)&gt;MONTH(BF$15)),
NETWORKDAYS.INTL((EOMONTH(BF$15-1,1))-_xlpm.DD,EOMONTH(BF$15-1,1),1,_xlpm.VD),
AND(MONTH($AW339)=MONTH(BF$15),MONTH($AX339)=MONTH(BF$15)),
NETWORKDAYS.INTL($AW339,$AX339,1,_xlpm.VD)))),0)),
$DH339="месяц",
$DR339*BF339,
$DH339="неделя",
$DR339*BF339/7*(ROUNDUP((DAY(EOMONTH(BF$15,0)))/4,0))),
0)</f>
        <v/>
      </c>
      <c r="DZ339" s="125">
        <f t="array" ref="DZ339">
IFERROR(_xlfn.IFS(
$DH339="день_1",
$DR339*$BL339/($AX339-$AW339+1)*BG339*(DAY(EOMONTH(BG$15,0))),
$DH339="день_2",
$DR339/30*MAX(MIN($AX339,EOMONTH(BG$15,0))-MAX($AW339,BG$15)+1,),
$DH339="раб.день",
$DR339/30*(IFERROR(
_xlfn.LET(_xlpm.VD,
CHOOSE(
{1;2;3;4;5;6;7;8;9;10;11;12;13;14;15;16;17;18},
45658,45659,45660,45661,45662,45663,45664,45665,45711,45724,45778,45779,45785,45786,45820,45821,45965,46022),
_xlfn.LET(_xlpm.DD,
MAX(MIN($AX339,EOMONTH(BG$15,0))-MAX($AW339,BG$15),),
_xlfn.IFS(
AND(MONTH($AW339)=MONTH(BG$15),MONTH($AX339)&lt;&gt;MONTH(BG$15)),
NETWORKDAYS.INTL($AW339,$AW339+_xlpm.DD,1,_xlpm.VD),
AND(MONTH($AW339)&lt;&gt;MONTH(BG$15),MONTH($AX339)=MONTH(BG$15)),
NETWORKDAYS.INTL(($AX339)-_xlpm.DD,$AX339,1,_xlpm.VD),
AND(MONTH($AW339)&lt;MONTH(BG$15),MONTH($AX339)&gt;MONTH(BG$15)),
NETWORKDAYS.INTL((EOMONTH(BG$15-1,1))-_xlpm.DD,EOMONTH(BG$15-1,1),1,_xlpm.VD),
AND(MONTH($AW339)=MONTH(BG$15),MONTH($AX339)=MONTH(BG$15)),
NETWORKDAYS.INTL($AW339,$AX339,1,_xlpm.VD)))),0)),
$DH339="месяц",
$DR339*BG339,
$DH339="неделя",
$DR339*BG339/7*(ROUNDUP((DAY(EOMONTH(BG$15,0)))/4,0))),
0)</f>
        <v/>
      </c>
      <c r="EA339" s="125">
        <f t="array" ref="EA339">
IFERROR(_xlfn.IFS(
$DH339="день_1",
$DR339*$BL339/($AX339-$AW339+1)*BH339*(DAY(EOMONTH(BH$15,0))),
$DH339="день_2",
$DR339/30*MAX(MIN($AX339,EOMONTH(BH$15,0))-MAX($AW339,BH$15)+1,),
$DH339="раб.день",
$DR339/30*(IFERROR(
_xlfn.LET(_xlpm.VD,
CHOOSE(
{1;2;3;4;5;6;7;8;9;10;11;12;13;14;15;16;17;18},
45658,45659,45660,45661,45662,45663,45664,45665,45711,45724,45778,45779,45785,45786,45820,45821,45965,46022),
_xlfn.LET(_xlpm.DD,
MAX(MIN($AX339,EOMONTH(BH$15,0))-MAX($AW339,BH$15),),
_xlfn.IFS(
AND(MONTH($AW339)=MONTH(BH$15),MONTH($AX339)&lt;&gt;MONTH(BH$15)),
NETWORKDAYS.INTL($AW339,$AW339+_xlpm.DD,1,_xlpm.VD),
AND(MONTH($AW339)&lt;&gt;MONTH(BH$15),MONTH($AX339)=MONTH(BH$15)),
NETWORKDAYS.INTL(($AX339)-_xlpm.DD,$AX339,1,_xlpm.VD),
AND(MONTH($AW339)&lt;MONTH(BH$15),MONTH($AX339)&gt;MONTH(BH$15)),
NETWORKDAYS.INTL((EOMONTH(BH$15-1,1))-_xlpm.DD,EOMONTH(BH$15-1,1),1,_xlpm.VD),
AND(MONTH($AW339)=MONTH(BH$15),MONTH($AX339)=MONTH(BH$15)),
NETWORKDAYS.INTL($AW339,$AX339,1,_xlpm.VD)))),0)),
$DH339="месяц",
$DR339*BH339,
$DH339="неделя",
$DR339*BH339/7*(ROUNDUP((DAY(EOMONTH(BH$15,0)))/4,0))),
0)</f>
        <v/>
      </c>
      <c r="EB339" s="125">
        <f t="array" ref="EB339">
IFERROR(_xlfn.IFS(
$DH339="день_1",
$DR339*$BL339/($AX339-$AW339+1)*BI339*(DAY(EOMONTH(BI$15,0))),
$DH339="день_2",
$DR339/30*MAX(MIN($AX339,EOMONTH(BI$15,0))-MAX($AW339,BI$15)+1,),
$DH339="раб.день",
$DR339/30*(IFERROR(
_xlfn.LET(_xlpm.VD,
CHOOSE(
{1;2;3;4;5;6;7;8;9;10;11;12;13;14;15;16;17;18},
45658,45659,45660,45661,45662,45663,45664,45665,45711,45724,45778,45779,45785,45786,45820,45821,45965,46022),
_xlfn.LET(_xlpm.DD,
MAX(MIN($AX339,EOMONTH(BI$15,0))-MAX($AW339,BI$15),),
_xlfn.IFS(
AND(MONTH($AW339)=MONTH(BI$15),MONTH($AX339)&lt;&gt;MONTH(BI$15)),
NETWORKDAYS.INTL($AW339,$AW339+_xlpm.DD,1,_xlpm.VD),
AND(MONTH($AW339)&lt;&gt;MONTH(BI$15),MONTH($AX339)=MONTH(BI$15)),
NETWORKDAYS.INTL(($AX339)-_xlpm.DD,$AX339,1,_xlpm.VD),
AND(MONTH($AW339)&lt;MONTH(BI$15),MONTH($AX339)&gt;MONTH(BI$15)),
NETWORKDAYS.INTL((EOMONTH(BI$15-1,1))-_xlpm.DD,EOMONTH(BI$15-1,1),1,_xlpm.VD),
AND(MONTH($AW339)=MONTH(BI$15),MONTH($AX339)=MONTH(BI$15)),
NETWORKDAYS.INTL($AW339,$AX339,1,_xlpm.VD)))),0)),
$DH339="месяц",
$DR339*BI339,
$DH339="неделя",
$DR339*BI339/7*(ROUNDUP((DAY(EOMONTH(BI$15,0)))/4,0))),
0)</f>
        <v/>
      </c>
      <c r="EC339" s="125">
        <f t="array" ref="EC339">
IFERROR(_xlfn.IFS(
$DH339="день_1",
$DR339*$BL339/($AX339-$AW339+1)*BJ339*(DAY(EOMONTH(BJ$15,0))),
$DH339="день_2",
$DR339/30*MAX(MIN($AX339,EOMONTH(BJ$15,0))-MAX($AW339,BJ$15)+1,),
$DH339="раб.день",
$DR339/30*(IFERROR(
_xlfn.LET(_xlpm.VD,
CHOOSE(
{1;2;3;4;5;6;7;8;9;10;11;12;13;14;15;16;17;18},
45658,45659,45660,45661,45662,45663,45664,45665,45711,45724,45778,45779,45785,45786,45820,45821,45965,46022),
_xlfn.LET(_xlpm.DD,
MAX(MIN($AX339,EOMONTH(BJ$15,0))-MAX($AW339,BJ$15),),
_xlfn.IFS(
AND(MONTH($AW339)=MONTH(BJ$15),MONTH($AX339)&lt;&gt;MONTH(BJ$15)),
NETWORKDAYS.INTL($AW339,$AW339+_xlpm.DD,1,_xlpm.VD),
AND(MONTH($AW339)&lt;&gt;MONTH(BJ$15),MONTH($AX339)=MONTH(BJ$15)),
NETWORKDAYS.INTL(($AX339)-_xlpm.DD,$AX339,1,_xlpm.VD),
AND(MONTH($AW339)&lt;MONTH(BJ$15),MONTH($AX339)&gt;MONTH(BJ$15)),
NETWORKDAYS.INTL((EOMONTH(BJ$15-1,1))-_xlpm.DD,EOMONTH(BJ$15-1,1),1,_xlpm.VD),
AND(MONTH($AW339)=MONTH(BJ$15),MONTH($AX339)=MONTH(BJ$15)),
NETWORKDAYS.INTL($AW339,$AX339,1,_xlpm.VD)))),0)),
$DH339="месяц",
$DR339*BJ339,
$DH339="неделя",
$DR339*BJ339/7*(ROUNDUP((DAY(EOMONTH(BJ$15,0)))/4,0))),
0)</f>
        <v/>
      </c>
      <c r="ED339" s="125">
        <f t="array" ref="ED339">
IFERROR(_xlfn.IFS(
$DH339="день_1",
$DR339*$BL339/($AX339-$AW339+1)*BK339*(DAY(EOMONTH(BK$15,0))),
$DH339="день_2",
$DR339/30*MAX(MIN($AX339,EOMONTH(BK$15,0))-MAX($AW339,BK$15)+1,),
$DH339="раб.день",
$DR339/30*(IFERROR(
_xlfn.LET(_xlpm.VD,
CHOOSE(
{1;2;3;4;5;6;7;8;9;10;11;12;13;14;15;16;17;18},
45658,45659,45660,45661,45662,45663,45664,45665,45711,45724,45778,45779,45785,45786,45820,45821,45965,46022),
_xlfn.LET(_xlpm.DD,
MAX(MIN($AX339,EOMONTH(BK$15,0))-MAX($AW339,BK$15),),
_xlfn.IFS(
AND(MONTH($AW339)=MONTH(BK$15),MONTH($AX339)&lt;&gt;MONTH(BK$15)),
NETWORKDAYS.INTL($AW339,$AW339+_xlpm.DD,1,_xlpm.VD),
AND(MONTH($AW339)&lt;&gt;MONTH(BK$15),MONTH($AX339)=MONTH(BK$15)),
NETWORKDAYS.INTL(($AX339)-_xlpm.DD,$AX339,1,_xlpm.VD),
AND(MONTH($AW339)&lt;MONTH(BK$15),MONTH($AX339)&gt;MONTH(BK$15)),
NETWORKDAYS.INTL((EOMONTH(BK$15-1,1))-_xlpm.DD,EOMONTH(BK$15-1,1),1,_xlpm.VD),
AND(MONTH($AW339)=MONTH(BK$15),MONTH($AX339)=MONTH(BK$15)),
NETWORKDAYS.INTL($AW339,$AX339,1,_xlpm.VD)))),0)),
$DH339="месяц",
$DR339*BK339,
$DH339="неделя",
$DR339*BK339/7*(ROUNDUP((DAY(EOMONTH(BK$15,0)))/4,0))),
0)</f>
        <v/>
      </c>
      <c r="EE339" s="125">
        <f>SUM($DS339,$DT339,$DU339,$DV339,$DW339,$DX339,$DY339,$DZ339,$EA339,$EB339,$EC339,$ED339)</f>
        <v/>
      </c>
      <c r="EF339" s="125">
        <f>IFERROR(ROUND($EE339*(1+$EP339),2),0)</f>
        <v/>
      </c>
      <c r="EG339" s="128" t="n">
        <v>1</v>
      </c>
      <c r="EH339" s="126" t="n">
        <v>0</v>
      </c>
      <c r="EI339" s="126">
        <f>ROUND(SUM($EH339:$EH339)*SUM($AB339:$AB339)*$EG339,2)</f>
        <v/>
      </c>
      <c r="EJ339" s="126">
        <f>ROUND($EI339*(1+$EP339),2)</f>
        <v/>
      </c>
      <c r="EK339" s="126" t="n">
        <v>0</v>
      </c>
      <c r="EL339" s="126">
        <f>ROUND(SUM($EK339:$EK339)*SUM($AB339:$AB339)*$EG339,2)</f>
        <v/>
      </c>
      <c r="EM339" s="126">
        <f>ROUND($EL339*(1+$EP339),2)</f>
        <v/>
      </c>
      <c r="EN339" s="126">
        <f>SUM($EE339,$EI339,$EL339)</f>
        <v/>
      </c>
      <c r="EO339" s="126">
        <f>SUM($EF339,$EJ339,$EM339)</f>
        <v/>
      </c>
      <c r="EP339" s="59" t="inlineStr">
        <is>
          <t>20%</t>
        </is>
      </c>
      <c r="EQ339" s="59" t="n"/>
      <c r="ER339" s="60">
        <f t="array" ref="ER339">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MATCH(ES339,
{"AMS";"RussOutdoor";"HD Outdoor";"Ingroup";"IQ";"Ledproduction";"LisChannel";"Logic";"Media-PPL";"NovikovTV | НовиковТВ";"SMA";"SOK";"КрокусТВ | CrocusTV | IndoorTV";"Сити";"ТЯК Москва"},
0)),"")</f>
        <v/>
      </c>
      <c r="ES339" s="60" t="n"/>
      <c r="ET339" s="60">
        <f t="array" ref="ET339">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MATCH(ES339,
{"AMS";"RussOutdoor";"HD Outdoor";"Ingroup";"IQ";"Ledproduction";"LisChannel";"Logic";"Media-PPL";"NovikovTV | НовиковТВ";"SMA";"SOK";"КрокусТВ | CrocusTV | IndoorTV";"Сити";"ТЯК Москва"},
0)),"")</f>
        <v/>
      </c>
      <c r="EU339" s="60" t="n"/>
      <c r="EV339" s="60" t="n"/>
      <c r="EX339" s="110">
        <f t="array" ref="EX339">
($AR339/30
+N("ТРАФИК ПЛОЩАДКИ"))*
(IFERROR(
_xlfn.LET(
_xlpm.GPR,
HLOOKUP($L339,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(MATCH($T339,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IF($Q339="цифровой",_xlpm.GPR/$AG339,_xlpm.GPR/60)),
0)
+N("DWELL TIME"))*
(IF($AB339=0,0,IF($AB339=1,0.3,IF($AB339=2,0.5,IF($AB339&gt;2,1))))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_xlfn.IFS($AC339="да",1.2,$AC339="нет",1)*
_xlfn.IFS($AD339="да",1.2,$AD339="нет",1)*
IF(R339="статический",1,1.2)*
$X339*
INDEX(
{1.2;1;1.2;1.2;1;1.2;1.2;1.2;1.2;1.2;1.2;1;1.2;1.2;1.2;1.2;1;1;1.2;1.2;1.2;1;1;1;1;1.2;1.2;1.2;1.2;1;1;1;1;1.2;1.2;1.2;1.2;1.2;1.2;1.2;1.2;1;1;1.2;1;1;1;1;1.5;1;1;1.5;1.5;1.2},
MATCH($Q339,_xlpm.MI,0)))&gt;{0.02;0.04;0.06;0.1;0.2;0.4;0.6;0.8;1;2;4;6})),
{0;1;2;3;4;5;6;7;8;9;10;11;12},
0)))
+N("КОЭФФИЦИЕНТ КОНТАКТА"))))*
(_xlfn.IFS($X339&lt;0.1,$X339/1000,$X339&gt;25,5.2,AND($X339&gt;=0.1,$X339&lt;=25),(($X339*2+0.1)/10)*($X339/10)))*
IFERROR((_xlfn.LET(
_xlpm.MA,
{0;0.8;0.85;0.9;0.95;1},
_xlpm.MAA,
{0;1;2;3;4;5},
INDEX(_xlpm.MA,MATCH(SUMPRODUCT(--((IF(ROUND(_xlpm.MAA,1)&gt;5,5,ROUND($AB339,1)))&gt;{0;1;2;3;4;5})),_xlpm.MAA,0)))
+N("КОЭФФИЦИЕНТ КОЛ-ВО КОНСТРУКЦИЙ")),1)*
$AB339,0))*
(IF($Q339="цифровой",$AG339/15*$AI339,1)
+N("ДЛЯ ЦИФРЫ"))</f>
        <v/>
      </c>
      <c r="EY339" s="110">
        <f>IFERROR(EX339*AY339,0)</f>
        <v/>
      </c>
      <c r="EZ339" s="131">
        <f>IFERROR(DP339/EY339*1000,0)</f>
        <v/>
      </c>
      <c r="FA339" s="112">
        <f>IFERROR(FC339/FB339,0)</f>
        <v/>
      </c>
      <c r="FB339" s="112">
        <f>IFERROR((FC339/(EY339/FF339*#REF!))*0.825,0)</f>
        <v/>
      </c>
      <c r="FC339" s="112">
        <f>IFERROR(((EX339*30/AR339)*100)/30,0)</f>
        <v/>
      </c>
      <c r="FD339" s="112">
        <f>IFERROR(EY339/G339*100%,0)</f>
        <v/>
      </c>
      <c r="FE339" s="112">
        <f>IFERROR(FD339/FC339*100%,0)</f>
        <v/>
      </c>
      <c r="FF339" s="110">
        <f>IFERROR(AR339/30*AY339,0)</f>
        <v/>
      </c>
    </row>
    <row r="340" ht="13" customHeight="1">
      <c r="A340" s="59" t="n"/>
      <c r="B340" s="60" t="n"/>
      <c r="C340" s="60" t="n"/>
      <c r="D340" s="60">
        <f t="array" ref="D340">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MATCH($E340,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40" s="60">
        <f t="array" ref="E340">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MATCH($F340,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40" s="60" t="inlineStr"/>
      <c r="G340" s="60" t="n"/>
      <c r="H340" s="60">
        <f t="array" ref="H340">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MATCH($I340,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40" s="60" t="n"/>
      <c r="J340" s="60" t="n"/>
      <c r="K340" s="60" t="n"/>
      <c r="L340" s="60" t="n"/>
      <c r="M340" s="60" t="n"/>
      <c r="N340" s="60" t="n"/>
      <c r="O340" s="60" t="n"/>
      <c r="P340" s="60">
        <f t="array" ref="P340">
_xlfn.IFS(
ISNUMBER(MATCH($Q340,{"шелфбаннер","разделитель","монетница","чековая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ISNUMBER(MATCH($Q340,{"LED/LCD","видеокулер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ISNUMBER(MATCH($Q340,{"автомобиль","машина","выставочное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ISNUMBER(MATCH($Q340,{"билборд","лифтовая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ISNUMBER(MATCH($Q340,{"навигация","подвесной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ISNUMBER(MATCH($Q340,{"движущаяся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ISNUMBER(MATCH($Q340,{"каталог","журнал"},)),
"Пресса",
$Q340="","")</f>
        <v/>
      </c>
      <c r="Q340" s="60" t="n"/>
      <c r="R340" s="60">
        <f t="array" ref="R340">
IFERROR(
_xlfn.IFS(
OR(ISNUMBER(MATCH($Q340,{"экспозиция","макет","стенд","автостенд","авто стенд","выставочное пространство","выставочные стенды","модульные выставочные стенды","3Д конструкция","3D конструкция"},)),P340="Экспонирование"),
"нестандартный",
ISNUMBER(MATCH($Q340,{"скроллер","призматрон"},)),
"динамический",
$P340="Видео",
"цифровой",
OR($P340="Пресса",$P340="Щит",$P340="POSm",$P340="Подвес",$P340="Брендирование/оклейка"),
"статический"),"")</f>
        <v/>
      </c>
      <c r="S340" s="59" t="n"/>
      <c r="T340" s="60" t="n"/>
      <c r="U340" s="60" t="n"/>
      <c r="V340" s="60">
        <f>
IF(P340="Видео",
"цифровой постер/ролик",
IF(ISNUMBER(MATCH(Q340,{"короб световой","короб световой | лайтбокс","короб световой | кристалайт","лайтбокс","лайт бокс","кристалайт","LB","lightbox"},)),
"бэклит",
IF(P340="Брендирование/оклейка",
"перфарированная пленка/самоклейка",
IF(P340="Экспонирование",
"под запрос",
IF(P340="Подвес",
"баннер/ткань",
"")))))</f>
        <v/>
      </c>
      <c r="W340" s="59" t="n"/>
      <c r="X340" s="59" t="n"/>
      <c r="Y340" s="59" t="n"/>
      <c r="Z340" s="61" t="n"/>
      <c r="AA340" s="61" t="n"/>
      <c r="AB340" s="61">
        <f>IF(BL340&gt;0,Z340,0)</f>
        <v/>
      </c>
      <c r="AC340" s="59" t="n"/>
      <c r="AD340" s="59" t="n"/>
      <c r="AE340" s="59" t="n"/>
      <c r="AF340" s="59" t="n"/>
      <c r="AG340" s="59" t="n"/>
      <c r="AH340" s="59" t="n"/>
      <c r="AI340" s="59" t="n"/>
      <c r="AJ340" s="59" t="n"/>
      <c r="AK340" s="59" t="n"/>
      <c r="AL340" s="62">
        <f>IFERROR(IF(OR(R340="статический",R340="динамический",R340="нестандартный",R340="",R340=""),"-",IF(AND(AH340="-",AI340="-"),"-",AK340*3600/AH340*AI340)),"-")</f>
        <v/>
      </c>
      <c r="AM340" s="62">
        <f>IFERROR(IF(OR(R340="статический",R340="динамический",R340="",R340="", R340="BTL",R340="нестандартный"),"-",AG340*AI340*AL340/60),"-")</f>
        <v/>
      </c>
      <c r="AN340" s="63">
        <f>IFERROR(IF(AH340="","-",AG340*AI340/AH340),"-")</f>
        <v/>
      </c>
      <c r="AO340" s="59">
        <f>IFERROR(IF(OR($R340="статический",$R340="динамический",$R340="",$R340="",$R340="BTL",$R340="нестандартный"),"-",$AL340*$AY340),"-")</f>
        <v/>
      </c>
      <c r="AP340" s="62">
        <f>IFERROR(IF(OR($R340="статический",$R340="динамический",$R340="",$R340="",$R340="BTL",$R340="нестандартный"),"-",$AM340*AY340),"-")</f>
        <v/>
      </c>
      <c r="AQ340" s="64" t="n"/>
      <c r="AR340" s="61" t="n"/>
      <c r="AS340" s="61" t="n"/>
      <c r="AT340" s="61" t="n"/>
      <c r="AU340" s="65" t="n"/>
      <c r="AV340" s="124">
        <f>IFERROR(DR340/AT340*1000,"n/a")</f>
        <v/>
      </c>
      <c r="AW340" s="67" t="n"/>
      <c r="AX340" s="67" t="n"/>
      <c r="AY340" s="43">
        <f>IFERROR(IF(OR($AW340="",$AX340=""),"",_xlfn.DAYS($AX340+1,$AW340)),"")</f>
        <v/>
      </c>
      <c r="AZ340" s="68">
        <f t="array" ref="AZ340">
_xlfn.LET(_xlpm.COEFF,
IF($AW340+$AX340=0,0,IF(MAX(MIN($AX340,EOMONTH(AZ$15,0))-MAX($AW340,AZ$15)+1,)&gt;0,1,0)),
_xlfn.IFS(
$ES340="LisChannel",
_xlpm.COEFF*
INDEX({1;1;1.2;1.2;1;1;1;1;1.2;1.2;1.2;1.2},
MATCH(MONTH(AZ$15),
{1,2,3,4,5,6,7,8,9,10,11,12})),
CONCATENATE($ES340," ",$L340)="RussOutdoor метро",
_xlpm.COEFF*
INDEX({0.8;0.9;1.1;1.1;1;1;1;1;1.1;1.1;1.1;1.1},
MATCH(MONTH(AZ$15),
{1,2,3,4,5,6,7,8,9,10,11,12})),
$ES340&lt;&gt;"LisChannel",
_xlpm.COEFF,
$ES340&lt;&gt;"RussOutdoor",
_xlpm.COEFF))</f>
        <v/>
      </c>
      <c r="BA340" s="68">
        <f t="array" ref="BA340">
_xlfn.LET(_xlpm.COEFF,
IF($AW340+$AX340=0,0,IF(MAX(MIN($AX340,EOMONTH(BA$15,0))-MAX($AW340,BA$15)+1,)&gt;0,1,0)),
_xlfn.IFS(
$ES340="LisChannel",
_xlpm.COEFF*
INDEX({1;1;1.2;1.2;1;1;1;1;1.2;1.2;1.2;1.2},
MATCH(MONTH(BA$15),
{1,2,3,4,5,6,7,8,9,10,11,12})),
CONCATENATE($ES340," ",$L340)="RussOutdoor метро",
_xlpm.COEFF*
INDEX({0.8;0.9;1.1;1.1;1;1;1;1;1.1;1.1;1.1;1.1},
MATCH(MONTH(BA$15),
{1,2,3,4,5,6,7,8,9,10,11,12})),
$ES340&lt;&gt;"LisChannel",
_xlpm.COEFF,
$ES340&lt;&gt;"RussOutdoor",
_xlpm.COEFF))</f>
        <v/>
      </c>
      <c r="BB340" s="68">
        <f t="array" ref="BB340">
_xlfn.LET(_xlpm.COEFF,
IF($AW340+$AX340=0,0,IF(MAX(MIN($AX340,EOMONTH(BB$15,0))-MAX($AW340,BB$15)+1,)&gt;0,1,0)),
_xlfn.IFS(
$ES340="LisChannel",
_xlpm.COEFF*
INDEX({1;1;1.2;1.2;1;1;1;1;1.2;1.2;1.2;1.2},
MATCH(MONTH(BB$15),
{1,2,3,4,5,6,7,8,9,10,11,12})),
CONCATENATE($ES340," ",$L340)="RussOutdoor метро",
_xlpm.COEFF*
INDEX({0.8;0.9;1.1;1.1;1;1;1;1;1.1;1.1;1.1;1.1},
MATCH(MONTH(BB$15),
{1,2,3,4,5,6,7,8,9,10,11,12})),
$ES340&lt;&gt;"LisChannel",
_xlpm.COEFF,
$ES340&lt;&gt;"RussOutdoor",
_xlpm.COEFF))</f>
        <v/>
      </c>
      <c r="BC340" s="68">
        <f t="array" ref="BC340">
_xlfn.LET(_xlpm.COEFF,
IF($AW340+$AX340=0,0,IF(MAX(MIN($AX340,EOMONTH(BC$15,0))-MAX($AW340,BC$15)+1,)&gt;0,1,0)),
_xlfn.IFS(
$ES340="LisChannel",
_xlpm.COEFF*
INDEX({1;1;1.2;1.2;1;1;1;1;1.2;1.2;1.2;1.2},
MATCH(MONTH(BC$15),
{1,2,3,4,5,6,7,8,9,10,11,12})),
CONCATENATE($ES340," ",$L340)="RussOutdoor метро",
_xlpm.COEFF*
INDEX({0.8;0.9;1.1;1.1;1;1;1;1;1.1;1.1;1.1;1.1},
MATCH(MONTH(BC$15),
{1,2,3,4,5,6,7,8,9,10,11,12})),
$ES340&lt;&gt;"LisChannel",
_xlpm.COEFF,
$ES340&lt;&gt;"RussOutdoor",
_xlpm.COEFF))</f>
        <v/>
      </c>
      <c r="BD340" s="68">
        <f t="array" ref="BD340">
_xlfn.LET(_xlpm.COEFF,
IF($AW340+$AX340=0,0,IF(MAX(MIN($AX340,EOMONTH(BD$15,0))-MAX($AW340,BD$15)+1,)&gt;0,1,0)),
_xlfn.IFS(
$ES340="LisChannel",
_xlpm.COEFF*
INDEX({1;1;1.2;1.2;1;1;1;1;1.2;1.2;1.2;1.2},
MATCH(MONTH(BD$15),
{1,2,3,4,5,6,7,8,9,10,11,12})),
CONCATENATE($ES340," ",$L340)="RussOutdoor метро",
_xlpm.COEFF*
INDEX({0.8;0.9;1.1;1.1;1;1;1;1;1.1;1.1;1.1;1.1},
MATCH(MONTH(BD$15),
{1,2,3,4,5,6,7,8,9,10,11,12})),
$ES340&lt;&gt;"LisChannel",
_xlpm.COEFF,
$ES340&lt;&gt;"RussOutdoor",
_xlpm.COEFF))</f>
        <v/>
      </c>
      <c r="BE340" s="68">
        <f t="array" ref="BE340">
_xlfn.LET(_xlpm.COEFF,
IF($AW340+$AX340=0,0,IF(MAX(MIN($AX340,EOMONTH(BE$15,0))-MAX($AW340,BE$15)+1,)&gt;0,1,0)),
_xlfn.IFS(
$ES340="LisChannel",
_xlpm.COEFF*
INDEX({1;1;1.2;1.2;1;1;1;1;1.2;1.2;1.2;1.2},
MATCH(MONTH(BE$15),
{1,2,3,4,5,6,7,8,9,10,11,12})),
CONCATENATE($ES340," ",$L340)="RussOutdoor метро",
_xlpm.COEFF*
INDEX({0.8;0.9;1.1;1.1;1;1;1;1;1.1;1.1;1.1;1.1},
MATCH(MONTH(BE$15),
{1,2,3,4,5,6,7,8,9,10,11,12})),
$ES340&lt;&gt;"LisChannel",
_xlpm.COEFF,
$ES340&lt;&gt;"RussOutdoor",
_xlpm.COEFF))</f>
        <v/>
      </c>
      <c r="BF340" s="68">
        <f t="array" ref="BF340">
_xlfn.LET(_xlpm.COEFF,
IF($AW340+$AX340=0,0,IF(MAX(MIN($AX340,EOMONTH(BF$15,0))-MAX($AW340,BF$15)+1,)&gt;0,1,0)),
_xlfn.IFS(
$ES340="LisChannel",
_xlpm.COEFF*
INDEX({1;1;1.2;1.2;1;1;1;1;1.2;1.2;1.2;1.2},
MATCH(MONTH(BF$15),
{1,2,3,4,5,6,7,8,9,10,11,12})),
CONCATENATE($ES340," ",$L340)="RussOutdoor метро",
_xlpm.COEFF*
INDEX({0.8;0.9;1.1;1.1;1;1;1;1;1.1;1.1;1.1;1.1},
MATCH(MONTH(BF$15),
{1,2,3,4,5,6,7,8,9,10,11,12})),
$ES340&lt;&gt;"LisChannel",
_xlpm.COEFF,
$ES340&lt;&gt;"RussOutdoor",
_xlpm.COEFF))</f>
        <v/>
      </c>
      <c r="BG340" s="68">
        <f t="array" ref="BG340">
_xlfn.LET(_xlpm.COEFF,
IF($AW340+$AX340=0,0,IF(MAX(MIN($AX340,EOMONTH(BG$15,0))-MAX($AW340,BG$15)+1,)&gt;0,1,0)),
_xlfn.IFS(
$ES340="LisChannel",
_xlpm.COEFF*
INDEX({1;1;1.2;1.2;1;1;1;1;1.2;1.2;1.2;1.2},
MATCH(MONTH(BG$15),
{1,2,3,4,5,6,7,8,9,10,11,12})),
CONCATENATE($ES340," ",$L340)="RussOutdoor метро",
_xlpm.COEFF*
INDEX({0.8;0.9;1.1;1.1;1;1;1;1;1.1;1.1;1.1;1.1},
MATCH(MONTH(BG$15),
{1,2,3,4,5,6,7,8,9,10,11,12})),
$ES340&lt;&gt;"LisChannel",
_xlpm.COEFF,
$ES340&lt;&gt;"RussOutdoor",
_xlpm.COEFF))</f>
        <v/>
      </c>
      <c r="BH340" s="68">
        <f t="array" ref="BH340">
_xlfn.LET(_xlpm.COEFF,
IF($AW340+$AX340=0,0,IF(MAX(MIN($AX340,EOMONTH(BH$15,0))-MAX($AW340,BH$15)+1,)&gt;0,1,0)),
_xlfn.IFS(
$ES340="LisChannel",
_xlpm.COEFF*
INDEX({1;1;1.2;1.2;1;1;1;1;1.2;1.2;1.2;1.2},
MATCH(MONTH(BH$15),
{1,2,3,4,5,6,7,8,9,10,11,12})),
CONCATENATE($ES340," ",$L340)="RussOutdoor метро",
_xlpm.COEFF*
INDEX({0.8;0.9;1.1;1.1;1;1;1;1;1.1;1.1;1.1;1.1},
MATCH(MONTH(BH$15),
{1,2,3,4,5,6,7,8,9,10,11,12})),
$ES340&lt;&gt;"LisChannel",
_xlpm.COEFF,
$ES340&lt;&gt;"RussOutdoor",
_xlpm.COEFF))</f>
        <v/>
      </c>
      <c r="BI340" s="68">
        <f t="array" ref="BI340">
_xlfn.LET(_xlpm.COEFF,
IF($AW340+$AX340=0,0,IF(MAX(MIN($AX340,EOMONTH(BI$15,0))-MAX($AW340,BI$15)+1,)&gt;0,1,0)),
_xlfn.IFS(
$ES340="LisChannel",
_xlpm.COEFF*
INDEX({1;1;1.2;1.2;1;1;1;1;1.2;1.2;1.2;1.2},
MATCH(MONTH(BI$15),
{1,2,3,4,5,6,7,8,9,10,11,12})),
CONCATENATE($ES340," ",$L340)="RussOutdoor метро",
_xlpm.COEFF*
INDEX({0.8;0.9;1.1;1.1;1;1;1;1;1.1;1.1;1.1;1.1},
MATCH(MONTH(BI$15),
{1,2,3,4,5,6,7,8,9,10,11,12})),
$ES340&lt;&gt;"LisChannel",
_xlpm.COEFF,
$ES340&lt;&gt;"RussOutdoor",
_xlpm.COEFF))</f>
        <v/>
      </c>
      <c r="BJ340" s="68">
        <f t="array" ref="BJ340">
_xlfn.LET(_xlpm.COEFF,
IF($AW340+$AX340=0,0,IF(MAX(MIN($AX340,EOMONTH(BJ$15,0))-MAX($AW340,BJ$15)+1,)&gt;0,1,0)),
_xlfn.IFS(
$ES340="LisChannel",
_xlpm.COEFF*
INDEX({1;1;1.2;1.2;1;1;1;1;1.2;1.2;1.2;1.2},
MATCH(MONTH(BJ$15),
{1,2,3,4,5,6,7,8,9,10,11,12})),
CONCATENATE($ES340," ",$L340)="RussOutdoor метро",
_xlpm.COEFF*
INDEX({0.8;0.9;1.1;1.1;1;1;1;1;1.1;1.1;1.1;1.1},
MATCH(MONTH(BJ$15),
{1,2,3,4,5,6,7,8,9,10,11,12})),
$ES340&lt;&gt;"LisChannel",
_xlpm.COEFF,
$ES340&lt;&gt;"RussOutdoor",
_xlpm.COEFF))</f>
        <v/>
      </c>
      <c r="BK340" s="68">
        <f t="array" ref="BK340">
_xlfn.LET(_xlpm.COEFF,
IF($AW340+$AX340=0,0,IF(MAX(MIN($AX340,EOMONTH(BK$15,0))-MAX($AW340,BK$15)+1,)&gt;0,1,0)),
_xlfn.IFS(
$ES340="LisChannel",
_xlpm.COEFF*
INDEX({1;1;1.2;1.2;1;1;1;1;1.2;1.2;1.2;1.2},
MATCH(MONTH(BK$15),
{1,2,3,4,5,6,7,8,9,10,11,12})),
CONCATENATE($ES340," ",$L340)="RussOutdoor метро",
_xlpm.COEFF*
INDEX({0.8;0.9;1.1;1.1;1;1;1;1;1.1;1.1;1.1;1.1},
MATCH(MONTH(BK$15),
{1,2,3,4,5,6,7,8,9,10,11,12})),
$ES340&lt;&gt;"LisChannel",
_xlpm.COEFF,
$ES340&lt;&gt;"RussOutdoor",
_xlpm.COEFF))</f>
        <v/>
      </c>
      <c r="BL340" s="62">
        <f>COUNTIFS($AZ340:$BK340,"&gt;0")</f>
        <v/>
      </c>
      <c r="BM340" s="65" t="n"/>
      <c r="BN340" s="125">
        <f>$DJ340</f>
        <v/>
      </c>
      <c r="BO340" s="63">
        <f>$DQ340</f>
        <v/>
      </c>
      <c r="BP340" s="125">
        <f>
IFERROR(
IF($BL340=0,0,
$BN340*(1-$BO340)),
0)</f>
        <v/>
      </c>
      <c r="BQ340" s="125">
        <f t="array" ref="BQ340">
IFERROR(
_xlfn.IFS(
$DH340="день_1",
$BP340*$BL340/($AX340-$AW340+1)*AZ340*(DAY(EOMONTH(AZ$15,0))),
$DH340="день_2",
$BP340/30*MAX(MIN($AX340,EOMONTH(AZ$15,0))-MAX($AW340,AZ$15)+1,),
$DH340="раб.день",
$BP340/30*(IFERROR(
_xlfn.LET(_xlpm.VD,
CHOOSE(
{1;2;3;4;5;6;7;8;9;10;11;12;13;14;15;16;17;18},
45658,45659,45660,45661,45662,45663,45664,45665,45711,45724,45778,45779,45785,45786,45820,45821,45965,46022),
_xlfn.LET(_xlpm.DD,
MAX(MIN($AX340,EOMONTH(AZ$15,0))-MAX($AW340,AZ$15),),
_xlfn.IFS(
AND(MONTH($AW340)=MONTH(AZ$15),MONTH($AX340)&lt;&gt;MONTH(AZ$15)),
NETWORKDAYS.INTL($AW340,$AW340+_xlpm.DD,1,_xlpm.VD),
AND(MONTH($AW340)&lt;&gt;MONTH(AZ$15),MONTH($AX340)=MONTH(AZ$15)),
NETWORKDAYS.INTL(($AX340)-_xlpm.DD,$AX340,1,_xlpm.VD),
AND(MONTH($AW340)&lt;MONTH(AZ$15),MONTH($AX340)&gt;MONTH(AZ$15)),
NETWORKDAYS.INTL((EOMONTH(AZ$15-1,1))-_xlpm.DD,EOMONTH(AZ$15-1,1),1,_xlpm.VD),
AND(MONTH($AW340)=MONTH(AZ$15),MONTH($AX340)=MONTH(AZ$15)),
NETWORKDAYS.INTL($AW340,$AX340,1,_xlpm.VD)))),0)),
$DH340="месяц",
$BP340*AZ340,
$DH340="неделя",
$BP340*AZ340/7*(ROUNDUP((DAY(EOMONTH(AZ$15,0)))/4,0))),
0)</f>
        <v/>
      </c>
      <c r="BR340" s="125">
        <f t="array" ref="BR340">
IFERROR(
_xlfn.IFS(
$DH340="день_1",
$BP340*$BL340/($AX340-$AW340+1)*BA340*(DAY(EOMONTH(BA$15,0))),
$DH340="день_2",
$BP340/30*MAX(MIN($AX340,EOMONTH(BA$15,0))-MAX($AW340,BA$15)+1,),
$DH340="раб.день",
$BP340/30*(IFERROR(
_xlfn.LET(_xlpm.VD,
CHOOSE(
{1;2;3;4;5;6;7;8;9;10;11;12;13;14;15;16;17;18},
45658,45659,45660,45661,45662,45663,45664,45665,45711,45724,45778,45779,45785,45786,45820,45821,45965,46022),
_xlfn.LET(_xlpm.DD,
MAX(MIN($AX340,EOMONTH(BA$15,0))-MAX($AW340,BA$15),),
_xlfn.IFS(
AND(MONTH($AW340)=MONTH(BA$15),MONTH($AX340)&lt;&gt;MONTH(BA$15)),
NETWORKDAYS.INTL($AW340,$AW340+_xlpm.DD,1,_xlpm.VD),
AND(MONTH($AW340)&lt;&gt;MONTH(BA$15),MONTH($AX340)=MONTH(BA$15)),
NETWORKDAYS.INTL(($AX340)-_xlpm.DD,$AX340,1,_xlpm.VD),
AND(MONTH($AW340)&lt;MONTH(BA$15),MONTH($AX340)&gt;MONTH(BA$15)),
NETWORKDAYS.INTL((EOMONTH(BA$15-1,1))-_xlpm.DD,EOMONTH(BA$15-1,1),1,_xlpm.VD),
AND(MONTH($AW340)=MONTH(BA$15),MONTH($AX340)=MONTH(BA$15)),
NETWORKDAYS.INTL($AW340,$AX340,1,_xlpm.VD)))),0)),
$DH340="месяц",
$BP340*BA340,
$DH340="неделя",
$BP340*BA340/7*(ROUNDUP((DAY(EOMONTH(BA$15,0)))/4,0))),
0)</f>
        <v/>
      </c>
      <c r="BS340" s="125">
        <f t="array" ref="BS340">
IFERROR(
_xlfn.IFS(
$DH340="день_1",
$BP340*$BL340/($AX340-$AW340+1)*BB340*(DAY(EOMONTH(BB$15,0))),
$DH340="день_2",
$BP340/30*MAX(MIN($AX340,EOMONTH(BB$15,0))-MAX($AW340,BB$15)+1,),
$DH340="раб.день",
$BP340/30*(IFERROR(
_xlfn.LET(_xlpm.VD,
CHOOSE(
{1;2;3;4;5;6;7;8;9;10;11;12;13;14;15;16;17;18},
45658,45659,45660,45661,45662,45663,45664,45665,45711,45724,45778,45779,45785,45786,45820,45821,45965,46022),
_xlfn.LET(_xlpm.DD,
MAX(MIN($AX340,EOMONTH(BB$15,0))-MAX($AW340,BB$15),),
_xlfn.IFS(
AND(MONTH($AW340)=MONTH(BB$15),MONTH($AX340)&lt;&gt;MONTH(BB$15)),
NETWORKDAYS.INTL($AW340,$AW340+_xlpm.DD,1,_xlpm.VD),
AND(MONTH($AW340)&lt;&gt;MONTH(BB$15),MONTH($AX340)=MONTH(BB$15)),
NETWORKDAYS.INTL(($AX340)-_xlpm.DD,$AX340,1,_xlpm.VD),
AND(MONTH($AW340)&lt;MONTH(BB$15),MONTH($AX340)&gt;MONTH(BB$15)),
NETWORKDAYS.INTL((EOMONTH(BB$15-1,1))-_xlpm.DD,EOMONTH(BB$15-1,1),1,_xlpm.VD),
AND(MONTH($AW340)=MONTH(BB$15),MONTH($AX340)=MONTH(BB$15)),
NETWORKDAYS.INTL($AW340,$AX340,1,_xlpm.VD)))),0)),
$DH340="месяц",
$BP340*BB340,
$DH340="неделя",
$BP340*BB340/7*(ROUNDUP((DAY(EOMONTH(BB$15,0)))/4,0))),
0)</f>
        <v/>
      </c>
      <c r="BT340" s="125">
        <f t="array" ref="BT340">
IFERROR(
_xlfn.IFS(
$DH340="день_1",
$BP340*$BL340/($AX340-$AW340+1)*BC340*(DAY(EOMONTH(BC$15,0))),
$DH340="день_2",
$BP340/30*MAX(MIN($AX340,EOMONTH(BC$15,0))-MAX($AW340,BC$15)+1,),
$DH340="раб.день",
$BP340/30*(IFERROR(
_xlfn.LET(_xlpm.VD,
CHOOSE(
{1;2;3;4;5;6;7;8;9;10;11;12;13;14;15;16;17;18},
45658,45659,45660,45661,45662,45663,45664,45665,45711,45724,45778,45779,45785,45786,45820,45821,45965,46022),
_xlfn.LET(_xlpm.DD,
MAX(MIN($AX340,EOMONTH(BC$15,0))-MAX($AW340,BC$15),),
_xlfn.IFS(
AND(MONTH($AW340)=MONTH(BC$15),MONTH($AX340)&lt;&gt;MONTH(BC$15)),
NETWORKDAYS.INTL($AW340,$AW340+_xlpm.DD,1,_xlpm.VD),
AND(MONTH($AW340)&lt;&gt;MONTH(BC$15),MONTH($AX340)=MONTH(BC$15)),
NETWORKDAYS.INTL(($AX340)-_xlpm.DD,$AX340,1,_xlpm.VD),
AND(MONTH($AW340)&lt;MONTH(BC$15),MONTH($AX340)&gt;MONTH(BC$15)),
NETWORKDAYS.INTL((EOMONTH(BC$15-1,1))-_xlpm.DD,EOMONTH(BC$15-1,1),1,_xlpm.VD),
AND(MONTH($AW340)=MONTH(BC$15),MONTH($AX340)=MONTH(BC$15)),
NETWORKDAYS.INTL($AW340,$AX340,1,_xlpm.VD)))),0)),
$DH340="месяц",
$BP340*BC340,
$DH340="неделя",
$BP340*BC340/7*(ROUNDUP((DAY(EOMONTH(BC$15,0)))/4,0))),
0)</f>
        <v/>
      </c>
      <c r="BU340" s="125">
        <f t="array" ref="BU340">
IFERROR(
_xlfn.IFS(
$DH340="день_1",
$BP340*$BL340/($AX340-$AW340+1)*BD340*(DAY(EOMONTH(BD$15,0))),
$DH340="день_2",
$BP340/30*MAX(MIN($AX340,EOMONTH(BD$15,0))-MAX($AW340,BD$15)+1,),
$DH340="раб.день",
$BP340/30*(IFERROR(
_xlfn.LET(_xlpm.VD,
CHOOSE(
{1;2;3;4;5;6;7;8;9;10;11;12;13;14;15;16;17;18},
45658,45659,45660,45661,45662,45663,45664,45665,45711,45724,45778,45779,45785,45786,45820,45821,45965,46022),
_xlfn.LET(_xlpm.DD,
MAX(MIN($AX340,EOMONTH(BD$15,0))-MAX($AW340,BD$15),),
_xlfn.IFS(
AND(MONTH($AW340)=MONTH(BD$15),MONTH($AX340)&lt;&gt;MONTH(BD$15)),
NETWORKDAYS.INTL($AW340,$AW340+_xlpm.DD,1,_xlpm.VD),
AND(MONTH($AW340)&lt;&gt;MONTH(BD$15),MONTH($AX340)=MONTH(BD$15)),
NETWORKDAYS.INTL(($AX340)-_xlpm.DD,$AX340,1,_xlpm.VD),
AND(MONTH($AW340)&lt;MONTH(BD$15),MONTH($AX340)&gt;MONTH(BD$15)),
NETWORKDAYS.INTL((EOMONTH(BD$15-1,1))-_xlpm.DD,EOMONTH(BD$15-1,1),1,_xlpm.VD),
AND(MONTH($AW340)=MONTH(BD$15),MONTH($AX340)=MONTH(BD$15)),
NETWORKDAYS.INTL($AW340,$AX340,1,_xlpm.VD)))),0)),
$DH340="месяц",
$BP340*BD340,
$DH340="неделя",
$BP340*BD340/7*(ROUNDUP((DAY(EOMONTH(BD$15,0)))/4,0))),
0)</f>
        <v/>
      </c>
      <c r="BV340" s="125">
        <f t="array" ref="BV340">
IFERROR(
_xlfn.IFS(
$DH340="день_1",
$BP340*$BL340/($AX340-$AW340+1)*BE340*(DAY(EOMONTH(BE$15,0))),
$DH340="день_2",
$BP340/30*MAX(MIN($AX340,EOMONTH(BE$15,0))-MAX($AW340,BE$15)+1,),
$DH340="раб.день",
$BP340/30*(IFERROR(
_xlfn.LET(_xlpm.VD,
CHOOSE(
{1;2;3;4;5;6;7;8;9;10;11;12;13;14;15;16;17;18},
45658,45659,45660,45661,45662,45663,45664,45665,45711,45724,45778,45779,45785,45786,45820,45821,45965,46022),
_xlfn.LET(_xlpm.DD,
MAX(MIN($AX340,EOMONTH(BE$15,0))-MAX($AW340,BE$15),),
_xlfn.IFS(
AND(MONTH($AW340)=MONTH(BE$15),MONTH($AX340)&lt;&gt;MONTH(BE$15)),
NETWORKDAYS.INTL($AW340,$AW340+_xlpm.DD,1,_xlpm.VD),
AND(MONTH($AW340)&lt;&gt;MONTH(BE$15),MONTH($AX340)=MONTH(BE$15)),
NETWORKDAYS.INTL(($AX340)-_xlpm.DD,$AX340,1,_xlpm.VD),
AND(MONTH($AW340)&lt;MONTH(BE$15),MONTH($AX340)&gt;MONTH(BE$15)),
NETWORKDAYS.INTL((EOMONTH(BE$15-1,1))-_xlpm.DD,EOMONTH(BE$15-1,1),1,_xlpm.VD),
AND(MONTH($AW340)=MONTH(BE$15),MONTH($AX340)=MONTH(BE$15)),
NETWORKDAYS.INTL($AW340,$AX340,1,_xlpm.VD)))),0)),
$DH340="месяц",
$BP340*BE340,
$DH340="неделя",
$BP340*BE340/7*(ROUNDUP((DAY(EOMONTH(BE$15,0)))/4,0))),
0)</f>
        <v/>
      </c>
      <c r="BW340" s="125">
        <f t="array" ref="BW340">
IFERROR(
_xlfn.IFS(
$DH340="день_1",
$BP340*$BL340/($AX340-$AW340+1)*BF340*(DAY(EOMONTH(BF$15,0))),
$DH340="день_2",
$BP340/30*MAX(MIN($AX340,EOMONTH(BF$15,0))-MAX($AW340,BF$15)+1,),
$DH340="раб.день",
$BP340/30*(IFERROR(
_xlfn.LET(_xlpm.VD,
CHOOSE(
{1;2;3;4;5;6;7;8;9;10;11;12;13;14;15;16;17;18},
45658,45659,45660,45661,45662,45663,45664,45665,45711,45724,45778,45779,45785,45786,45820,45821,45965,46022),
_xlfn.LET(_xlpm.DD,
MAX(MIN($AX340,EOMONTH(BF$15,0))-MAX($AW340,BF$15),),
_xlfn.IFS(
AND(MONTH($AW340)=MONTH(BF$15),MONTH($AX340)&lt;&gt;MONTH(BF$15)),
NETWORKDAYS.INTL($AW340,$AW340+_xlpm.DD,1,_xlpm.VD),
AND(MONTH($AW340)&lt;&gt;MONTH(BF$15),MONTH($AX340)=MONTH(BF$15)),
NETWORKDAYS.INTL(($AX340)-_xlpm.DD,$AX340,1,_xlpm.VD),
AND(MONTH($AW340)&lt;MONTH(BF$15),MONTH($AX340)&gt;MONTH(BF$15)),
NETWORKDAYS.INTL((EOMONTH(BF$15-1,1))-_xlpm.DD,EOMONTH(BF$15-1,1),1,_xlpm.VD),
AND(MONTH($AW340)=MONTH(BF$15),MONTH($AX340)=MONTH(BF$15)),
NETWORKDAYS.INTL($AW340,$AX340,1,_xlpm.VD)))),0)),
$DH340="месяц",
$BP340*BF340,
$DH340="неделя",
$BP340*BF340/7*(ROUNDUP((DAY(EOMONTH(BF$15,0)))/4,0))),
0)</f>
        <v/>
      </c>
      <c r="BX340" s="125">
        <f t="array" ref="BX340">
IFERROR(
_xlfn.IFS(
$DH340="день_1",
$BP340*$BL340/($AX340-$AW340+1)*BG340*(DAY(EOMONTH(BG$15,0))),
$DH340="день_2",
$BP340/30*MAX(MIN($AX340,EOMONTH(BG$15,0))-MAX($AW340,BG$15)+1,),
$DH340="раб.день",
$BP340/30*(IFERROR(
_xlfn.LET(_xlpm.VD,
CHOOSE(
{1;2;3;4;5;6;7;8;9;10;11;12;13;14;15;16;17;18},
45658,45659,45660,45661,45662,45663,45664,45665,45711,45724,45778,45779,45785,45786,45820,45821,45965,46022),
_xlfn.LET(_xlpm.DD,
MAX(MIN($AX340,EOMONTH(BG$15,0))-MAX($AW340,BG$15),),
_xlfn.IFS(
AND(MONTH($AW340)=MONTH(BG$15),MONTH($AX340)&lt;&gt;MONTH(BG$15)),
NETWORKDAYS.INTL($AW340,$AW340+_xlpm.DD,1,_xlpm.VD),
AND(MONTH($AW340)&lt;&gt;MONTH(BG$15),MONTH($AX340)=MONTH(BG$15)),
NETWORKDAYS.INTL(($AX340)-_xlpm.DD,$AX340,1,_xlpm.VD),
AND(MONTH($AW340)&lt;MONTH(BG$15),MONTH($AX340)&gt;MONTH(BG$15)),
NETWORKDAYS.INTL((EOMONTH(BG$15-1,1))-_xlpm.DD,EOMONTH(BG$15-1,1),1,_xlpm.VD),
AND(MONTH($AW340)=MONTH(BG$15),MONTH($AX340)=MONTH(BG$15)),
NETWORKDAYS.INTL($AW340,$AX340,1,_xlpm.VD)))),0)),
$DH340="месяц",
$BP340*BG340,
$DH340="неделя",
$BP340*BG340/7*(ROUNDUP((DAY(EOMONTH(BG$15,0)))/4,0))),
0)</f>
        <v/>
      </c>
      <c r="BY340" s="125">
        <f t="array" ref="BY340">
IFERROR(
_xlfn.IFS(
$DH340="день_1",
$BP340*$BL340/($AX340-$AW340+1)*BH340*(DAY(EOMONTH(BH$15,0))),
$DH340="день_2",
$BP340/30*MAX(MIN($AX340,EOMONTH(BH$15,0))-MAX($AW340,BH$15)+1,),
$DH340="раб.день",
$BP340/30*(IFERROR(
_xlfn.LET(_xlpm.VD,
CHOOSE(
{1;2;3;4;5;6;7;8;9;10;11;12;13;14;15;16;17;18},
45658,45659,45660,45661,45662,45663,45664,45665,45711,45724,45778,45779,45785,45786,45820,45821,45965,46022),
_xlfn.LET(_xlpm.DD,
MAX(MIN($AX340,EOMONTH(BH$15,0))-MAX($AW340,BH$15),),
_xlfn.IFS(
AND(MONTH($AW340)=MONTH(BH$15),MONTH($AX340)&lt;&gt;MONTH(BH$15)),
NETWORKDAYS.INTL($AW340,$AW340+_xlpm.DD,1,_xlpm.VD),
AND(MONTH($AW340)&lt;&gt;MONTH(BH$15),MONTH($AX340)=MONTH(BH$15)),
NETWORKDAYS.INTL(($AX340)-_xlpm.DD,$AX340,1,_xlpm.VD),
AND(MONTH($AW340)&lt;MONTH(BH$15),MONTH($AX340)&gt;MONTH(BH$15)),
NETWORKDAYS.INTL((EOMONTH(BH$15-1,1))-_xlpm.DD,EOMONTH(BH$15-1,1),1,_xlpm.VD),
AND(MONTH($AW340)=MONTH(BH$15),MONTH($AX340)=MONTH(BH$15)),
NETWORKDAYS.INTL($AW340,$AX340,1,_xlpm.VD)))),0)),
$DH340="месяц",
$BP340*BH340,
$DH340="неделя",
$BP340*BH340/7*(ROUNDUP((DAY(EOMONTH(BH$15,0)))/4,0))),
0)</f>
        <v/>
      </c>
      <c r="BZ340" s="125">
        <f t="array" ref="BZ340">
IFERROR(
_xlfn.IFS(
$DH340="день_1",
$BP340*$BL340/($AX340-$AW340+1)*BI340*(DAY(EOMONTH(BI$15,0))),
$DH340="день_2",
$BP340/30*MAX(MIN($AX340,EOMONTH(BI$15,0))-MAX($AW340,BI$15)+1,),
$DH340="раб.день",
$BP340/30*(IFERROR(
_xlfn.LET(_xlpm.VD,
CHOOSE(
{1;2;3;4;5;6;7;8;9;10;11;12;13;14;15;16;17;18},
45658,45659,45660,45661,45662,45663,45664,45665,45711,45724,45778,45779,45785,45786,45820,45821,45965,46022),
_xlfn.LET(_xlpm.DD,
MAX(MIN($AX340,EOMONTH(BI$15,0))-MAX($AW340,BI$15),),
_xlfn.IFS(
AND(MONTH($AW340)=MONTH(BI$15),MONTH($AX340)&lt;&gt;MONTH(BI$15)),
NETWORKDAYS.INTL($AW340,$AW340+_xlpm.DD,1,_xlpm.VD),
AND(MONTH($AW340)&lt;&gt;MONTH(BI$15),MONTH($AX340)=MONTH(BI$15)),
NETWORKDAYS.INTL(($AX340)-_xlpm.DD,$AX340,1,_xlpm.VD),
AND(MONTH($AW340)&lt;MONTH(BI$15),MONTH($AX340)&gt;MONTH(BI$15)),
NETWORKDAYS.INTL((EOMONTH(BI$15-1,1))-_xlpm.DD,EOMONTH(BI$15-1,1),1,_xlpm.VD),
AND(MONTH($AW340)=MONTH(BI$15),MONTH($AX340)=MONTH(BI$15)),
NETWORKDAYS.INTL($AW340,$AX340,1,_xlpm.VD)))),0)),
$DH340="месяц",
$BP340*BI340,
$DH340="неделя",
$BP340*BI340/7*(ROUNDUP((DAY(EOMONTH(BI$15,0)))/4,0))),
0)</f>
        <v/>
      </c>
      <c r="CA340" s="125">
        <f t="array" ref="CA340">
IFERROR(
_xlfn.IFS(
$DH340="день_1",
$BP340*$BL340/($AX340-$AW340+1)*BJ340*(DAY(EOMONTH(BJ$15,0))),
$DH340="день_2",
$BP340/30*MAX(MIN($AX340,EOMONTH(BJ$15,0))-MAX($AW340,BJ$15)+1,),
$DH340="раб.день",
$BP340/30*(IFERROR(
_xlfn.LET(_xlpm.VD,
CHOOSE(
{1;2;3;4;5;6;7;8;9;10;11;12;13;14;15;16;17;18},
45658,45659,45660,45661,45662,45663,45664,45665,45711,45724,45778,45779,45785,45786,45820,45821,45965,46022),
_xlfn.LET(_xlpm.DD,
MAX(MIN($AX340,EOMONTH(BJ$15,0))-MAX($AW340,BJ$15),),
_xlfn.IFS(
AND(MONTH($AW340)=MONTH(BJ$15),MONTH($AX340)&lt;&gt;MONTH(BJ$15)),
NETWORKDAYS.INTL($AW340,$AW340+_xlpm.DD,1,_xlpm.VD),
AND(MONTH($AW340)&lt;&gt;MONTH(BJ$15),MONTH($AX340)=MONTH(BJ$15)),
NETWORKDAYS.INTL(($AX340)-_xlpm.DD,$AX340,1,_xlpm.VD),
AND(MONTH($AW340)&lt;MONTH(BJ$15),MONTH($AX340)&gt;MONTH(BJ$15)),
NETWORKDAYS.INTL((EOMONTH(BJ$15-1,1))-_xlpm.DD,EOMONTH(BJ$15-1,1),1,_xlpm.VD),
AND(MONTH($AW340)=MONTH(BJ$15),MONTH($AX340)=MONTH(BJ$15)),
NETWORKDAYS.INTL($AW340,$AX340,1,_xlpm.VD)))),0)),
$DH340="месяц",
$BP340*BJ340,
$DH340="неделя",
$BP340*BJ340/7*(ROUNDUP((DAY(EOMONTH(BJ$15,0)))/4,0))),
0)</f>
        <v/>
      </c>
      <c r="CB340" s="125">
        <f t="array" ref="CB340">
IFERROR(
_xlfn.IFS(
$DH340="день_1",
$BP340*$BL340/($AX340-$AW340+1)*BK340*(DAY(EOMONTH(BK$15,0))),
$DH340="день_2",
$BP340/30*MAX(MIN($AX340,EOMONTH(BK$15,0))-MAX($AW340,BK$15)+1,),
$DH340="раб.день",
$BP340/30*(IFERROR(
_xlfn.LET(_xlpm.VD,
CHOOSE(
{1;2;3;4;5;6;7;8;9;10;11;12;13;14;15;16;17;18},
45658,45659,45660,45661,45662,45663,45664,45665,45711,45724,45778,45779,45785,45786,45820,45821,45965,46022),
_xlfn.LET(_xlpm.DD,
MAX(MIN($AX340,EOMONTH(BK$15,0))-MAX($AW340,BK$15),),
_xlfn.IFS(
AND(MONTH($AW340)=MONTH(BK$15),MONTH($AX340)&lt;&gt;MONTH(BK$15)),
NETWORKDAYS.INTL($AW340,$AW340+_xlpm.DD,1,_xlpm.VD),
AND(MONTH($AW340)&lt;&gt;MONTH(BK$15),MONTH($AX340)=MONTH(BK$15)),
NETWORKDAYS.INTL(($AX340)-_xlpm.DD,$AX340,1,_xlpm.VD),
AND(MONTH($AW340)&lt;MONTH(BK$15),MONTH($AX340)&gt;MONTH(BK$15)),
NETWORKDAYS.INTL((EOMONTH(BK$15-1,1))-_xlpm.DD,EOMONTH(BK$15-1,1),1,_xlpm.VD),
AND(MONTH($AW340)=MONTH(BK$15),MONTH($AX340)=MONTH(BK$15)),
NETWORKDAYS.INTL($AW340,$AX340,1,_xlpm.VD)))),0)),
$DH340="месяц",
$BP340*BK340,
$DH340="неделя",
$BP340*BK340/7*(ROUNDUP((DAY(EOMONTH(BK$15,0)))/4,0))),
0)</f>
        <v/>
      </c>
      <c r="CC340" s="125">
        <f>SUM($BQ340:$CB340)</f>
        <v/>
      </c>
      <c r="CD340" s="126">
        <f>SUM($EH340:$EH340)</f>
        <v/>
      </c>
      <c r="CE340" s="126">
        <f>$CD340*$AB340</f>
        <v/>
      </c>
      <c r="CF340" s="126">
        <f>SUM($EK340:$EK340)</f>
        <v/>
      </c>
      <c r="CG340" s="126">
        <f>$CF340*$AB340</f>
        <v/>
      </c>
      <c r="CH340" s="126">
        <f>SUM($CC340,$CE340,$CG340)</f>
        <v/>
      </c>
      <c r="CI340" s="126">
        <f>$CH340*(1+$CM340)</f>
        <v/>
      </c>
      <c r="CJ340" s="127" t="n">
        <v>0</v>
      </c>
      <c r="CK340" s="126">
        <f>SUM($CH340:$CH340)*(1+$CJ340)</f>
        <v/>
      </c>
      <c r="CL340" s="126">
        <f>SUM($CH340:$CH340)*(1+$CM340)</f>
        <v/>
      </c>
      <c r="CM340" s="59" t="inlineStr">
        <is>
          <t>20%</t>
        </is>
      </c>
      <c r="CN340" s="59" t="n"/>
      <c r="CO340" s="72" t="n"/>
      <c r="CP340" s="59" t="n"/>
      <c r="CQ340" s="73" t="n"/>
      <c r="CR340" s="73" t="n"/>
      <c r="CS340" s="73" t="n"/>
      <c r="CT340" s="72" t="n"/>
      <c r="CU340" s="79" t="inlineStr">
        <is>
          <t> </t>
        </is>
      </c>
      <c r="CV340" s="60" t="n"/>
      <c r="CW340" s="60" t="n"/>
      <c r="CX340" s="60" t="n"/>
      <c r="CY340" s="127">
        <f>IFERROR(($CC340-$EE340)/($EE340/(1-$DQ340)),0)</f>
        <v/>
      </c>
      <c r="CZ340" s="127">
        <f>IFERROR(1-$EI340/($CE340),0)</f>
        <v/>
      </c>
      <c r="DA340" s="127">
        <f>IFERROR(1-$EL340/($CG340),0)</f>
        <v/>
      </c>
      <c r="DB340" s="126">
        <f>ROUND(IFERROR(($CI340/(1+$CM340)-$EN340),0),2)</f>
        <v/>
      </c>
      <c r="DC340" s="128" t="n"/>
      <c r="DD340" s="125" t="n"/>
      <c r="DE340" s="75" t="n">
        <v>0</v>
      </c>
      <c r="DF340" s="128" t="n"/>
      <c r="DG340" s="125">
        <f>IF($DC340=0,0,$DD340*($DC340*100%-$DE340*$DF340))*SUM($AB340:$AB340)</f>
        <v/>
      </c>
      <c r="DH340" s="129" t="inlineStr">
        <is>
          <t>месяц</t>
        </is>
      </c>
      <c r="DI340" s="130">
        <f t="array" ref="DI340">IFERROR(
IF($ES340="LisChannel",
(ROUND(((INDEX({174.625;153.888888888889;130.972222222222},MATCH($AI340,{2;3;4}),0))*$AG340*$AI340),2)),0),0)</f>
        <v/>
      </c>
      <c r="DJ340" s="130">
        <f>
_xlfn.LET(_xlpm.X,
IFERROR(
IF($ES340="НовиковТВ",
(_xlfn.LET(_xlpm.NTV,
_xlfn.LET(_xlpm.MIN,350000,
IF(SUMIFS($DI:$DI,$ES:$ES,"НовиковТВ")&lt;=_xlpm.MIN,
(SUMIFS($DI:$DI,$ES:$ES,"НовиковТВ")/(COUNTIFS($ES:$ES,"НовиковТВ")))*_xlpm.MIN/SUMIFS($DI:$DI,$ES:$ES,"НовиковТВ"),
DI340)),
_xlpm.NTV+$DG340/(1-(1-(_xlpm.NTV)*(1-$DL340)*(1-$DM340)*(1-$DN340)*(1-$DO340)*(1-$DP340)/_xlpm.NTV))))/(1+$EP340),
$DI340+$DG340/(1-(1-($DI340)*(1-$DL340)*(1-$DM340)*(1-$DN340)*(1-$DO340)*(1-$DP340)/$DI340))),
0),
_xlpm.X*(1+$CM340)*(1+$CW340)-_xlpm.X*(1+$CM340)+_xlpm.X)</f>
        <v/>
      </c>
      <c r="DK340" s="125" t="inlineStr">
        <is>
          <t>послед.</t>
        </is>
      </c>
      <c r="DL340" s="63" t="n">
        <v>0</v>
      </c>
      <c r="DM340" s="63" t="n">
        <v>0</v>
      </c>
      <c r="DN340" s="63" t="n">
        <v>0</v>
      </c>
      <c r="DO340" s="63" t="n">
        <v>0</v>
      </c>
      <c r="DP340" s="63" t="n">
        <v>0</v>
      </c>
      <c r="DQ340" s="63">
        <f t="array" ref="DQ340">IFERROR(_xlfn.IFS(
$DK340="послед.",1-(1-$DL340)*(1-$DM340)*(1-$DN340)*(1-$DO340)*(1-$DP340),
$DK340="сумм.",$DL340+$DM340+$DN340+$DO340+$DP340),
0)</f>
        <v/>
      </c>
      <c r="DR340" s="125">
        <f t="array" ref="DR340">
IFERROR(
_xlfn.IFS(
$BL340=0,
0,
$BL340&gt;0,
_xlfn.IFS($DK340="послед.",
$DJ340*(1-$DL340)*(1-$DM340)*(1-$DN340)*(1-$DO340)*(1-$DP340),
$DK340="сумм.",
$DJ340*(1-($DL340+$DM340+$DN340+$DO340+$DP340)))),0)</f>
        <v/>
      </c>
      <c r="DS340" s="125">
        <f t="array" ref="DS340">
IFERROR(_xlfn.IFS(
$DH340="день_1",
$DR340*$BL340/($AX340-$AW340+1)*AZ340*(DAY(EOMONTH(AZ$15,0))),
$DH340="день_2",
$DR340/30*MAX(MIN($AX340,EOMONTH(AZ$15,0))-MAX($AW340,AZ$15)+1,),
$DH340="раб.день",
$DR340/30*(IFERROR(
_xlfn.LET(_xlpm.VD,
CHOOSE(
{1;2;3;4;5;6;7;8;9;10;11;12;13;14;15;16;17;18},
45658,45659,45660,45661,45662,45663,45664,45665,45711,45724,45778,45779,45785,45786,45820,45821,45965,46022),
_xlfn.LET(_xlpm.DD,
MAX(MIN($AX340,EOMONTH(AZ$15,0))-MAX($AW340,AZ$15),),
_xlfn.IFS(
AND(MONTH($AW340)=MONTH(AZ$15),MONTH($AX340)&lt;&gt;MONTH(AZ$15)),
NETWORKDAYS.INTL($AW340,$AW340+_xlpm.DD,1,_xlpm.VD),
AND(MONTH($AW340)&lt;&gt;MONTH(AZ$15),MONTH($AX340)=MONTH(AZ$15)),
NETWORKDAYS.INTL(($AX340)-_xlpm.DD,$AX340,1,_xlpm.VD),
AND(MONTH($AW340)&lt;MONTH(AZ$15),MONTH($AX340)&gt;MONTH(AZ$15)),
NETWORKDAYS.INTL((EOMONTH(AZ$15-1,1))-_xlpm.DD,EOMONTH(AZ$15-1,1),1,_xlpm.VD),
AND(MONTH($AW340)=MONTH(AZ$15),MONTH($AX340)=MONTH(AZ$15)),
NETWORKDAYS.INTL($AW340,$AX340,1,_xlpm.VD)))),0)),
$DH340="месяц",
$DR340*AZ340,
$DH340="неделя",
$DR340*AZ340/7*(ROUNDUP((DAY(EOMONTH(AZ$15,0)))/4,0))),
0)</f>
        <v/>
      </c>
      <c r="DT340" s="125">
        <f t="array" ref="DT340">
IFERROR(_xlfn.IFS(
$DH340="день_1",
$DR340*$BL340/($AX340-$AW340+1)*BA340*(DAY(EOMONTH(BA$15,0))),
$DH340="день_2",
$DR340/30*MAX(MIN($AX340,EOMONTH(BA$15,0))-MAX($AW340,BA$15)+1,),
$DH340="раб.день",
$DR340/30*(IFERROR(
_xlfn.LET(_xlpm.VD,
CHOOSE(
{1;2;3;4;5;6;7;8;9;10;11;12;13;14;15;16;17;18},
45658,45659,45660,45661,45662,45663,45664,45665,45711,45724,45778,45779,45785,45786,45820,45821,45965,46022),
_xlfn.LET(_xlpm.DD,
MAX(MIN($AX340,EOMONTH(BA$15,0))-MAX($AW340,BA$15),),
_xlfn.IFS(
AND(MONTH($AW340)=MONTH(BA$15),MONTH($AX340)&lt;&gt;MONTH(BA$15)),
NETWORKDAYS.INTL($AW340,$AW340+_xlpm.DD,1,_xlpm.VD),
AND(MONTH($AW340)&lt;&gt;MONTH(BA$15),MONTH($AX340)=MONTH(BA$15)),
NETWORKDAYS.INTL(($AX340)-_xlpm.DD,$AX340,1,_xlpm.VD),
AND(MONTH($AW340)&lt;MONTH(BA$15),MONTH($AX340)&gt;MONTH(BA$15)),
NETWORKDAYS.INTL((EOMONTH(BA$15-1,1))-_xlpm.DD,EOMONTH(BA$15-1,1),1,_xlpm.VD),
AND(MONTH($AW340)=MONTH(BA$15),MONTH($AX340)=MONTH(BA$15)),
NETWORKDAYS.INTL($AW340,$AX340,1,_xlpm.VD)))),0)),
$DH340="месяц",
$DR340*BA340,
$DH340="неделя",
$DR340*BA340/7*(ROUNDUP((DAY(EOMONTH(BA$15,0)))/4,0))),
0)</f>
        <v/>
      </c>
      <c r="DU340" s="125">
        <f t="array" ref="DU340">
IFERROR(_xlfn.IFS(
$DH340="день_1",
$DR340*$BL340/($AX340-$AW340+1)*BB340*(DAY(EOMONTH(BB$15,0))),
$DH340="день_2",
$DR340/30*MAX(MIN($AX340,EOMONTH(BB$15,0))-MAX($AW340,BB$15)+1,),
$DH340="раб.день",
$DR340/30*(IFERROR(
_xlfn.LET(_xlpm.VD,
CHOOSE(
{1;2;3;4;5;6;7;8;9;10;11;12;13;14;15;16;17;18},
45658,45659,45660,45661,45662,45663,45664,45665,45711,45724,45778,45779,45785,45786,45820,45821,45965,46022),
_xlfn.LET(_xlpm.DD,
MAX(MIN($AX340,EOMONTH(BB$15,0))-MAX($AW340,BB$15),),
_xlfn.IFS(
AND(MONTH($AW340)=MONTH(BB$15),MONTH($AX340)&lt;&gt;MONTH(BB$15)),
NETWORKDAYS.INTL($AW340,$AW340+_xlpm.DD,1,_xlpm.VD),
AND(MONTH($AW340)&lt;&gt;MONTH(BB$15),MONTH($AX340)=MONTH(BB$15)),
NETWORKDAYS.INTL(($AX340)-_xlpm.DD,$AX340,1,_xlpm.VD),
AND(MONTH($AW340)&lt;MONTH(BB$15),MONTH($AX340)&gt;MONTH(BB$15)),
NETWORKDAYS.INTL((EOMONTH(BB$15-1,1))-_xlpm.DD,EOMONTH(BB$15-1,1),1,_xlpm.VD),
AND(MONTH($AW340)=MONTH(BB$15),MONTH($AX340)=MONTH(BB$15)),
NETWORKDAYS.INTL($AW340,$AX340,1,_xlpm.VD)))),0)),
$DH340="месяц",
$DR340*BB340,
$DH340="неделя",
$DR340*BB340/7*(ROUNDUP((DAY(EOMONTH(BB$15,0)))/4,0))),
0)</f>
        <v/>
      </c>
      <c r="DV340" s="125">
        <f t="array" ref="DV340">
IFERROR(_xlfn.IFS(
$DH340="день_1",
$DR340*$BL340/($AX340-$AW340+1)*BC340*(DAY(EOMONTH(BC$15,0))),
$DH340="день_2",
$DR340/30*MAX(MIN($AX340,EOMONTH(BC$15,0))-MAX($AW340,BC$15)+1,),
$DH340="раб.день",
$DR340/30*(IFERROR(
_xlfn.LET(_xlpm.VD,
CHOOSE(
{1;2;3;4;5;6;7;8;9;10;11;12;13;14;15;16;17;18},
45658,45659,45660,45661,45662,45663,45664,45665,45711,45724,45778,45779,45785,45786,45820,45821,45965,46022),
_xlfn.LET(_xlpm.DD,
MAX(MIN($AX340,EOMONTH(BC$15,0))-MAX($AW340,BC$15),),
_xlfn.IFS(
AND(MONTH($AW340)=MONTH(BC$15),MONTH($AX340)&lt;&gt;MONTH(BC$15)),
NETWORKDAYS.INTL($AW340,$AW340+_xlpm.DD,1,_xlpm.VD),
AND(MONTH($AW340)&lt;&gt;MONTH(BC$15),MONTH($AX340)=MONTH(BC$15)),
NETWORKDAYS.INTL(($AX340)-_xlpm.DD,$AX340,1,_xlpm.VD),
AND(MONTH($AW340)&lt;MONTH(BC$15),MONTH($AX340)&gt;MONTH(BC$15)),
NETWORKDAYS.INTL((EOMONTH(BC$15-1,1))-_xlpm.DD,EOMONTH(BC$15-1,1),1,_xlpm.VD),
AND(MONTH($AW340)=MONTH(BC$15),MONTH($AX340)=MONTH(BC$15)),
NETWORKDAYS.INTL($AW340,$AX340,1,_xlpm.VD)))),0)),
$DH340="месяц",
$DR340*BC340,
$DH340="неделя",
$DR340*BC340/7*(ROUNDUP((DAY(EOMONTH(BC$15,0)))/4,0))),
0)</f>
        <v/>
      </c>
      <c r="DW340" s="125">
        <f t="array" ref="DW340">
IFERROR(_xlfn.IFS(
$DH340="день_1",
$DR340*$BL340/($AX340-$AW340+1)*BD340*(DAY(EOMONTH(BD$15,0))),
$DH340="день_2",
$DR340/30*MAX(MIN($AX340,EOMONTH(BD$15,0))-MAX($AW340,BD$15)+1,),
$DH340="раб.день",
$DR340/30*(IFERROR(
_xlfn.LET(_xlpm.VD,
CHOOSE(
{1;2;3;4;5;6;7;8;9;10;11;12;13;14;15;16;17;18},
45658,45659,45660,45661,45662,45663,45664,45665,45711,45724,45778,45779,45785,45786,45820,45821,45965,46022),
_xlfn.LET(_xlpm.DD,
MAX(MIN($AX340,EOMONTH(BD$15,0))-MAX($AW340,BD$15),),
_xlfn.IFS(
AND(MONTH($AW340)=MONTH(BD$15),MONTH($AX340)&lt;&gt;MONTH(BD$15)),
NETWORKDAYS.INTL($AW340,$AW340+_xlpm.DD,1,_xlpm.VD),
AND(MONTH($AW340)&lt;&gt;MONTH(BD$15),MONTH($AX340)=MONTH(BD$15)),
NETWORKDAYS.INTL(($AX340)-_xlpm.DD,$AX340,1,_xlpm.VD),
AND(MONTH($AW340)&lt;MONTH(BD$15),MONTH($AX340)&gt;MONTH(BD$15)),
NETWORKDAYS.INTL((EOMONTH(BD$15-1,1))-_xlpm.DD,EOMONTH(BD$15-1,1),1,_xlpm.VD),
AND(MONTH($AW340)=MONTH(BD$15),MONTH($AX340)=MONTH(BD$15)),
NETWORKDAYS.INTL($AW340,$AX340,1,_xlpm.VD)))),0)),
$DH340="месяц",
$DR340*BD340,
$DH340="неделя",
$DR340*BD340/7*(ROUNDUP((DAY(EOMONTH(BD$15,0)))/4,0))),
0)</f>
        <v/>
      </c>
      <c r="DX340" s="125">
        <f t="array" ref="DX340">
IFERROR(_xlfn.IFS(
$DH340="день_1",
$DR340*$BL340/($AX340-$AW340+1)*BE340*(DAY(EOMONTH(BE$15,0))),
$DH340="день_2",
$DR340/30*MAX(MIN($AX340,EOMONTH(BE$15,0))-MAX($AW340,BE$15)+1,),
$DH340="раб.день",
$DR340/30*(IFERROR(
_xlfn.LET(_xlpm.VD,
CHOOSE(
{1;2;3;4;5;6;7;8;9;10;11;12;13;14;15;16;17;18},
45658,45659,45660,45661,45662,45663,45664,45665,45711,45724,45778,45779,45785,45786,45820,45821,45965,46022),
_xlfn.LET(_xlpm.DD,
MAX(MIN($AX340,EOMONTH(BE$15,0))-MAX($AW340,BE$15),),
_xlfn.IFS(
AND(MONTH($AW340)=MONTH(BE$15),MONTH($AX340)&lt;&gt;MONTH(BE$15)),
NETWORKDAYS.INTL($AW340,$AW340+_xlpm.DD,1,_xlpm.VD),
AND(MONTH($AW340)&lt;&gt;MONTH(BE$15),MONTH($AX340)=MONTH(BE$15)),
NETWORKDAYS.INTL(($AX340)-_xlpm.DD,$AX340,1,_xlpm.VD),
AND(MONTH($AW340)&lt;MONTH(BE$15),MONTH($AX340)&gt;MONTH(BE$15)),
NETWORKDAYS.INTL((EOMONTH(BE$15-1,1))-_xlpm.DD,EOMONTH(BE$15-1,1),1,_xlpm.VD),
AND(MONTH($AW340)=MONTH(BE$15),MONTH($AX340)=MONTH(BE$15)),
NETWORKDAYS.INTL($AW340,$AX340,1,_xlpm.VD)))),0)),
$DH340="месяц",
$DR340*BE340,
$DH340="неделя",
$DR340*BE340/7*(ROUNDUP((DAY(EOMONTH(BE$15,0)))/4,0))),
0)</f>
        <v/>
      </c>
      <c r="DY340" s="125">
        <f t="array" ref="DY340">
IFERROR(_xlfn.IFS(
$DH340="день_1",
$DR340*$BL340/($AX340-$AW340+1)*BF340*(DAY(EOMONTH(BF$15,0))),
$DH340="день_2",
$DR340/30*MAX(MIN($AX340,EOMONTH(BF$15,0))-MAX($AW340,BF$15)+1,),
$DH340="раб.день",
$DR340/30*(IFERROR(
_xlfn.LET(_xlpm.VD,
CHOOSE(
{1;2;3;4;5;6;7;8;9;10;11;12;13;14;15;16;17;18},
45658,45659,45660,45661,45662,45663,45664,45665,45711,45724,45778,45779,45785,45786,45820,45821,45965,46022),
_xlfn.LET(_xlpm.DD,
MAX(MIN($AX340,EOMONTH(BF$15,0))-MAX($AW340,BF$15),),
_xlfn.IFS(
AND(MONTH($AW340)=MONTH(BF$15),MONTH($AX340)&lt;&gt;MONTH(BF$15)),
NETWORKDAYS.INTL($AW340,$AW340+_xlpm.DD,1,_xlpm.VD),
AND(MONTH($AW340)&lt;&gt;MONTH(BF$15),MONTH($AX340)=MONTH(BF$15)),
NETWORKDAYS.INTL(($AX340)-_xlpm.DD,$AX340,1,_xlpm.VD),
AND(MONTH($AW340)&lt;MONTH(BF$15),MONTH($AX340)&gt;MONTH(BF$15)),
NETWORKDAYS.INTL((EOMONTH(BF$15-1,1))-_xlpm.DD,EOMONTH(BF$15-1,1),1,_xlpm.VD),
AND(MONTH($AW340)=MONTH(BF$15),MONTH($AX340)=MONTH(BF$15)),
NETWORKDAYS.INTL($AW340,$AX340,1,_xlpm.VD)))),0)),
$DH340="месяц",
$DR340*BF340,
$DH340="неделя",
$DR340*BF340/7*(ROUNDUP((DAY(EOMONTH(BF$15,0)))/4,0))),
0)</f>
        <v/>
      </c>
      <c r="DZ340" s="125">
        <f t="array" ref="DZ340">
IFERROR(_xlfn.IFS(
$DH340="день_1",
$DR340*$BL340/($AX340-$AW340+1)*BG340*(DAY(EOMONTH(BG$15,0))),
$DH340="день_2",
$DR340/30*MAX(MIN($AX340,EOMONTH(BG$15,0))-MAX($AW340,BG$15)+1,),
$DH340="раб.день",
$DR340/30*(IFERROR(
_xlfn.LET(_xlpm.VD,
CHOOSE(
{1;2;3;4;5;6;7;8;9;10;11;12;13;14;15;16;17;18},
45658,45659,45660,45661,45662,45663,45664,45665,45711,45724,45778,45779,45785,45786,45820,45821,45965,46022),
_xlfn.LET(_xlpm.DD,
MAX(MIN($AX340,EOMONTH(BG$15,0))-MAX($AW340,BG$15),),
_xlfn.IFS(
AND(MONTH($AW340)=MONTH(BG$15),MONTH($AX340)&lt;&gt;MONTH(BG$15)),
NETWORKDAYS.INTL($AW340,$AW340+_xlpm.DD,1,_xlpm.VD),
AND(MONTH($AW340)&lt;&gt;MONTH(BG$15),MONTH($AX340)=MONTH(BG$15)),
NETWORKDAYS.INTL(($AX340)-_xlpm.DD,$AX340,1,_xlpm.VD),
AND(MONTH($AW340)&lt;MONTH(BG$15),MONTH($AX340)&gt;MONTH(BG$15)),
NETWORKDAYS.INTL((EOMONTH(BG$15-1,1))-_xlpm.DD,EOMONTH(BG$15-1,1),1,_xlpm.VD),
AND(MONTH($AW340)=MONTH(BG$15),MONTH($AX340)=MONTH(BG$15)),
NETWORKDAYS.INTL($AW340,$AX340,1,_xlpm.VD)))),0)),
$DH340="месяц",
$DR340*BG340,
$DH340="неделя",
$DR340*BG340/7*(ROUNDUP((DAY(EOMONTH(BG$15,0)))/4,0))),
0)</f>
        <v/>
      </c>
      <c r="EA340" s="125">
        <f t="array" ref="EA340">
IFERROR(_xlfn.IFS(
$DH340="день_1",
$DR340*$BL340/($AX340-$AW340+1)*BH340*(DAY(EOMONTH(BH$15,0))),
$DH340="день_2",
$DR340/30*MAX(MIN($AX340,EOMONTH(BH$15,0))-MAX($AW340,BH$15)+1,),
$DH340="раб.день",
$DR340/30*(IFERROR(
_xlfn.LET(_xlpm.VD,
CHOOSE(
{1;2;3;4;5;6;7;8;9;10;11;12;13;14;15;16;17;18},
45658,45659,45660,45661,45662,45663,45664,45665,45711,45724,45778,45779,45785,45786,45820,45821,45965,46022),
_xlfn.LET(_xlpm.DD,
MAX(MIN($AX340,EOMONTH(BH$15,0))-MAX($AW340,BH$15),),
_xlfn.IFS(
AND(MONTH($AW340)=MONTH(BH$15),MONTH($AX340)&lt;&gt;MONTH(BH$15)),
NETWORKDAYS.INTL($AW340,$AW340+_xlpm.DD,1,_xlpm.VD),
AND(MONTH($AW340)&lt;&gt;MONTH(BH$15),MONTH($AX340)=MONTH(BH$15)),
NETWORKDAYS.INTL(($AX340)-_xlpm.DD,$AX340,1,_xlpm.VD),
AND(MONTH($AW340)&lt;MONTH(BH$15),MONTH($AX340)&gt;MONTH(BH$15)),
NETWORKDAYS.INTL((EOMONTH(BH$15-1,1))-_xlpm.DD,EOMONTH(BH$15-1,1),1,_xlpm.VD),
AND(MONTH($AW340)=MONTH(BH$15),MONTH($AX340)=MONTH(BH$15)),
NETWORKDAYS.INTL($AW340,$AX340,1,_xlpm.VD)))),0)),
$DH340="месяц",
$DR340*BH340,
$DH340="неделя",
$DR340*BH340/7*(ROUNDUP((DAY(EOMONTH(BH$15,0)))/4,0))),
0)</f>
        <v/>
      </c>
      <c r="EB340" s="125">
        <f t="array" ref="EB340">
IFERROR(_xlfn.IFS(
$DH340="день_1",
$DR340*$BL340/($AX340-$AW340+1)*BI340*(DAY(EOMONTH(BI$15,0))),
$DH340="день_2",
$DR340/30*MAX(MIN($AX340,EOMONTH(BI$15,0))-MAX($AW340,BI$15)+1,),
$DH340="раб.день",
$DR340/30*(IFERROR(
_xlfn.LET(_xlpm.VD,
CHOOSE(
{1;2;3;4;5;6;7;8;9;10;11;12;13;14;15;16;17;18},
45658,45659,45660,45661,45662,45663,45664,45665,45711,45724,45778,45779,45785,45786,45820,45821,45965,46022),
_xlfn.LET(_xlpm.DD,
MAX(MIN($AX340,EOMONTH(BI$15,0))-MAX($AW340,BI$15),),
_xlfn.IFS(
AND(MONTH($AW340)=MONTH(BI$15),MONTH($AX340)&lt;&gt;MONTH(BI$15)),
NETWORKDAYS.INTL($AW340,$AW340+_xlpm.DD,1,_xlpm.VD),
AND(MONTH($AW340)&lt;&gt;MONTH(BI$15),MONTH($AX340)=MONTH(BI$15)),
NETWORKDAYS.INTL(($AX340)-_xlpm.DD,$AX340,1,_xlpm.VD),
AND(MONTH($AW340)&lt;MONTH(BI$15),MONTH($AX340)&gt;MONTH(BI$15)),
NETWORKDAYS.INTL((EOMONTH(BI$15-1,1))-_xlpm.DD,EOMONTH(BI$15-1,1),1,_xlpm.VD),
AND(MONTH($AW340)=MONTH(BI$15),MONTH($AX340)=MONTH(BI$15)),
NETWORKDAYS.INTL($AW340,$AX340,1,_xlpm.VD)))),0)),
$DH340="месяц",
$DR340*BI340,
$DH340="неделя",
$DR340*BI340/7*(ROUNDUP((DAY(EOMONTH(BI$15,0)))/4,0))),
0)</f>
        <v/>
      </c>
      <c r="EC340" s="125">
        <f t="array" ref="EC340">
IFERROR(_xlfn.IFS(
$DH340="день_1",
$DR340*$BL340/($AX340-$AW340+1)*BJ340*(DAY(EOMONTH(BJ$15,0))),
$DH340="день_2",
$DR340/30*MAX(MIN($AX340,EOMONTH(BJ$15,0))-MAX($AW340,BJ$15)+1,),
$DH340="раб.день",
$DR340/30*(IFERROR(
_xlfn.LET(_xlpm.VD,
CHOOSE(
{1;2;3;4;5;6;7;8;9;10;11;12;13;14;15;16;17;18},
45658,45659,45660,45661,45662,45663,45664,45665,45711,45724,45778,45779,45785,45786,45820,45821,45965,46022),
_xlfn.LET(_xlpm.DD,
MAX(MIN($AX340,EOMONTH(BJ$15,0))-MAX($AW340,BJ$15),),
_xlfn.IFS(
AND(MONTH($AW340)=MONTH(BJ$15),MONTH($AX340)&lt;&gt;MONTH(BJ$15)),
NETWORKDAYS.INTL($AW340,$AW340+_xlpm.DD,1,_xlpm.VD),
AND(MONTH($AW340)&lt;&gt;MONTH(BJ$15),MONTH($AX340)=MONTH(BJ$15)),
NETWORKDAYS.INTL(($AX340)-_xlpm.DD,$AX340,1,_xlpm.VD),
AND(MONTH($AW340)&lt;MONTH(BJ$15),MONTH($AX340)&gt;MONTH(BJ$15)),
NETWORKDAYS.INTL((EOMONTH(BJ$15-1,1))-_xlpm.DD,EOMONTH(BJ$15-1,1),1,_xlpm.VD),
AND(MONTH($AW340)=MONTH(BJ$15),MONTH($AX340)=MONTH(BJ$15)),
NETWORKDAYS.INTL($AW340,$AX340,1,_xlpm.VD)))),0)),
$DH340="месяц",
$DR340*BJ340,
$DH340="неделя",
$DR340*BJ340/7*(ROUNDUP((DAY(EOMONTH(BJ$15,0)))/4,0))),
0)</f>
        <v/>
      </c>
      <c r="ED340" s="125">
        <f t="array" ref="ED340">
IFERROR(_xlfn.IFS(
$DH340="день_1",
$DR340*$BL340/($AX340-$AW340+1)*BK340*(DAY(EOMONTH(BK$15,0))),
$DH340="день_2",
$DR340/30*MAX(MIN($AX340,EOMONTH(BK$15,0))-MAX($AW340,BK$15)+1,),
$DH340="раб.день",
$DR340/30*(IFERROR(
_xlfn.LET(_xlpm.VD,
CHOOSE(
{1;2;3;4;5;6;7;8;9;10;11;12;13;14;15;16;17;18},
45658,45659,45660,45661,45662,45663,45664,45665,45711,45724,45778,45779,45785,45786,45820,45821,45965,46022),
_xlfn.LET(_xlpm.DD,
MAX(MIN($AX340,EOMONTH(BK$15,0))-MAX($AW340,BK$15),),
_xlfn.IFS(
AND(MONTH($AW340)=MONTH(BK$15),MONTH($AX340)&lt;&gt;MONTH(BK$15)),
NETWORKDAYS.INTL($AW340,$AW340+_xlpm.DD,1,_xlpm.VD),
AND(MONTH($AW340)&lt;&gt;MONTH(BK$15),MONTH($AX340)=MONTH(BK$15)),
NETWORKDAYS.INTL(($AX340)-_xlpm.DD,$AX340,1,_xlpm.VD),
AND(MONTH($AW340)&lt;MONTH(BK$15),MONTH($AX340)&gt;MONTH(BK$15)),
NETWORKDAYS.INTL((EOMONTH(BK$15-1,1))-_xlpm.DD,EOMONTH(BK$15-1,1),1,_xlpm.VD),
AND(MONTH($AW340)=MONTH(BK$15),MONTH($AX340)=MONTH(BK$15)),
NETWORKDAYS.INTL($AW340,$AX340,1,_xlpm.VD)))),0)),
$DH340="месяц",
$DR340*BK340,
$DH340="неделя",
$DR340*BK340/7*(ROUNDUP((DAY(EOMONTH(BK$15,0)))/4,0))),
0)</f>
        <v/>
      </c>
      <c r="EE340" s="125">
        <f>SUM($DS340,$DT340,$DU340,$DV340,$DW340,$DX340,$DY340,$DZ340,$EA340,$EB340,$EC340,$ED340)</f>
        <v/>
      </c>
      <c r="EF340" s="125">
        <f>IFERROR(ROUND($EE340*(1+$EP340),2),0)</f>
        <v/>
      </c>
      <c r="EG340" s="128" t="n">
        <v>1</v>
      </c>
      <c r="EH340" s="126" t="n">
        <v>0</v>
      </c>
      <c r="EI340" s="126">
        <f>ROUND(SUM($EH340:$EH340)*SUM($AB340:$AB340)*$EG340,2)</f>
        <v/>
      </c>
      <c r="EJ340" s="126">
        <f>ROUND($EI340*(1+$EP340),2)</f>
        <v/>
      </c>
      <c r="EK340" s="126" t="n">
        <v>0</v>
      </c>
      <c r="EL340" s="126">
        <f>ROUND(SUM($EK340:$EK340)*SUM($AB340:$AB340)*$EG340,2)</f>
        <v/>
      </c>
      <c r="EM340" s="126">
        <f>ROUND($EL340*(1+$EP340),2)</f>
        <v/>
      </c>
      <c r="EN340" s="126">
        <f>SUM($EE340,$EI340,$EL340)</f>
        <v/>
      </c>
      <c r="EO340" s="126">
        <f>SUM($EF340,$EJ340,$EM340)</f>
        <v/>
      </c>
      <c r="EP340" s="59" t="inlineStr">
        <is>
          <t>20%</t>
        </is>
      </c>
      <c r="EQ340" s="59" t="n"/>
      <c r="ER340" s="60">
        <f t="array" ref="ER340">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MATCH(ES340,
{"AMS";"RussOutdoor";"HD Outdoor";"Ingroup";"IQ";"Ledproduction";"LisChannel";"Logic";"Media-PPL";"NovikovTV | НовиковТВ";"SMA";"SOK";"КрокусТВ | CrocusTV | IndoorTV";"Сити";"ТЯК Москва"},
0)),"")</f>
        <v/>
      </c>
      <c r="ES340" s="60" t="n"/>
      <c r="ET340" s="60">
        <f t="array" ref="ET340">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MATCH(ES340,
{"AMS";"RussOutdoor";"HD Outdoor";"Ingroup";"IQ";"Ledproduction";"LisChannel";"Logic";"Media-PPL";"NovikovTV | НовиковТВ";"SMA";"SOK";"КрокусТВ | CrocusTV | IndoorTV";"Сити";"ТЯК Москва"},
0)),"")</f>
        <v/>
      </c>
      <c r="EU340" s="60" t="n"/>
      <c r="EV340" s="60" t="n"/>
      <c r="EX340" s="110">
        <f t="array" ref="EX340">
($AR340/30
+N("ТРАФИК ПЛОЩАДКИ"))*
(IFERROR(
_xlfn.LET(
_xlpm.GPR,
HLOOKUP($L340,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(MATCH($T340,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IF($Q340="цифровой",_xlpm.GPR/$AG340,_xlpm.GPR/60)),
0)
+N("DWELL TIME"))*
(IF($AB340=0,0,IF($AB340=1,0.3,IF($AB340=2,0.5,IF($AB340&gt;2,1))))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_xlfn.IFS($AC340="да",1.2,$AC340="нет",1)*
_xlfn.IFS($AD340="да",1.2,$AD340="нет",1)*
IF(R340="статический",1,1.2)*
$X340*
INDEX(
{1.2;1;1.2;1.2;1;1.2;1.2;1.2;1.2;1.2;1.2;1;1.2;1.2;1.2;1.2;1;1;1.2;1.2;1.2;1;1;1;1;1.2;1.2;1.2;1.2;1;1;1;1;1.2;1.2;1.2;1.2;1.2;1.2;1.2;1.2;1;1;1.2;1;1;1;1;1.5;1;1;1.5;1.5;1.2},
MATCH($Q340,_xlpm.MI,0)))&gt;{0.02;0.04;0.06;0.1;0.2;0.4;0.6;0.8;1;2;4;6})),
{0;1;2;3;4;5;6;7;8;9;10;11;12},
0)))
+N("КОЭФФИЦИЕНТ КОНТАКТА"))))*
(_xlfn.IFS($X340&lt;0.1,$X340/1000,$X340&gt;25,5.2,AND($X340&gt;=0.1,$X340&lt;=25),(($X340*2+0.1)/10)*($X340/10)))*
IFERROR((_xlfn.LET(
_xlpm.MA,
{0;0.8;0.85;0.9;0.95;1},
_xlpm.MAA,
{0;1;2;3;4;5},
INDEX(_xlpm.MA,MATCH(SUMPRODUCT(--((IF(ROUND(_xlpm.MAA,1)&gt;5,5,ROUND($AB340,1)))&gt;{0;1;2;3;4;5})),_xlpm.MAA,0)))
+N("КОЭФФИЦИЕНТ КОЛ-ВО КОНСТРУКЦИЙ")),1)*
$AB340,0))*
(IF($Q340="цифровой",$AG340/15*$AI340,1)
+N("ДЛЯ ЦИФРЫ"))</f>
        <v/>
      </c>
      <c r="EY340" s="110">
        <f>IFERROR(EX340*AY340,0)</f>
        <v/>
      </c>
      <c r="EZ340" s="131">
        <f>IFERROR(DP340/EY340*1000,0)</f>
        <v/>
      </c>
      <c r="FA340" s="112">
        <f>IFERROR(FC340/FB340,0)</f>
        <v/>
      </c>
      <c r="FB340" s="112">
        <f>IFERROR((FC340/(EY340/FF340*#REF!))*0.825,0)</f>
        <v/>
      </c>
      <c r="FC340" s="112">
        <f>IFERROR(((EX340*30/AR340)*100)/30,0)</f>
        <v/>
      </c>
      <c r="FD340" s="112">
        <f>IFERROR(EY340/G340*100%,0)</f>
        <v/>
      </c>
      <c r="FE340" s="112">
        <f>IFERROR(FD340/FC340*100%,0)</f>
        <v/>
      </c>
      <c r="FF340" s="110">
        <f>IFERROR(AR340/30*AY340,0)</f>
        <v/>
      </c>
    </row>
    <row r="341" ht="13" customHeight="1">
      <c r="A341" s="59" t="n"/>
      <c r="B341" s="60" t="n"/>
      <c r="C341" s="60" t="n"/>
      <c r="D341" s="60">
        <f t="array" ref="D341">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MATCH($E341,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41" s="60">
        <f t="array" ref="E341">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MATCH($F341,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41" s="60" t="inlineStr"/>
      <c r="G341" s="60" t="n"/>
      <c r="H341" s="60">
        <f t="array" ref="H341">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MATCH($I341,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41" s="60" t="n"/>
      <c r="J341" s="60" t="n"/>
      <c r="K341" s="60" t="n"/>
      <c r="L341" s="60" t="n"/>
      <c r="M341" s="60" t="n"/>
      <c r="N341" s="60" t="n"/>
      <c r="O341" s="60" t="n"/>
      <c r="P341" s="60">
        <f t="array" ref="P341">
_xlfn.IFS(
ISNUMBER(MATCH($Q341,{"шелфбаннер","разделитель","монетница","чековая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ISNUMBER(MATCH($Q341,{"LED/LCD","видеокулер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ISNUMBER(MATCH($Q341,{"автомобиль","машина","выставочное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ISNUMBER(MATCH($Q341,{"билборд","лифтовая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ISNUMBER(MATCH($Q341,{"навигация","подвесной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ISNUMBER(MATCH($Q341,{"движущаяся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ISNUMBER(MATCH($Q341,{"каталог","журнал"},)),
"Пресса",
$Q341="","")</f>
        <v/>
      </c>
      <c r="Q341" s="60" t="n"/>
      <c r="R341" s="60">
        <f t="array" ref="R341">
IFERROR(
_xlfn.IFS(
OR(ISNUMBER(MATCH($Q341,{"экспозиция","макет","стенд","автостенд","авто стенд","выставочное пространство","выставочные стенды","модульные выставочные стенды","3Д конструкция","3D конструкция"},)),P341="Экспонирование"),
"нестандартный",
ISNUMBER(MATCH($Q341,{"скроллер","призматрон"},)),
"динамический",
$P341="Видео",
"цифровой",
OR($P341="Пресса",$P341="Щит",$P341="POSm",$P341="Подвес",$P341="Брендирование/оклейка"),
"статический"),"")</f>
        <v/>
      </c>
      <c r="S341" s="59" t="n"/>
      <c r="T341" s="60" t="n"/>
      <c r="U341" s="60" t="n"/>
      <c r="V341" s="60">
        <f>
IF(P341="Видео",
"цифровой постер/ролик",
IF(ISNUMBER(MATCH(Q341,{"короб световой","короб световой | лайтбокс","короб световой | кристалайт","лайтбокс","лайт бокс","кристалайт","LB","lightbox"},)),
"бэклит",
IF(P341="Брендирование/оклейка",
"перфарированная пленка/самоклейка",
IF(P341="Экспонирование",
"под запрос",
IF(P341="Подвес",
"баннер/ткань",
"")))))</f>
        <v/>
      </c>
      <c r="W341" s="59" t="n"/>
      <c r="X341" s="59" t="n"/>
      <c r="Y341" s="59" t="n"/>
      <c r="Z341" s="61" t="n"/>
      <c r="AA341" s="61" t="n"/>
      <c r="AB341" s="61">
        <f>IF(BL341&gt;0,Z341,0)</f>
        <v/>
      </c>
      <c r="AC341" s="59" t="n"/>
      <c r="AD341" s="59" t="n"/>
      <c r="AE341" s="59" t="n"/>
      <c r="AF341" s="59" t="n"/>
      <c r="AG341" s="59" t="n"/>
      <c r="AH341" s="59" t="n"/>
      <c r="AI341" s="59" t="n"/>
      <c r="AJ341" s="59" t="n"/>
      <c r="AK341" s="59" t="n"/>
      <c r="AL341" s="62">
        <f>IFERROR(IF(OR(R341="статический",R341="динамический",R341="нестандартный",R341="",R341=""),"-",IF(AND(AH341="-",AI341="-"),"-",AK341*3600/AH341*AI341)),"-")</f>
        <v/>
      </c>
      <c r="AM341" s="62">
        <f>IFERROR(IF(OR(R341="статический",R341="динамический",R341="",R341="", R341="BTL",R341="нестандартный"),"-",AG341*AI341*AL341/60),"-")</f>
        <v/>
      </c>
      <c r="AN341" s="63">
        <f>IFERROR(IF(AH341="","-",AG341*AI341/AH341),"-")</f>
        <v/>
      </c>
      <c r="AO341" s="59">
        <f>IFERROR(IF(OR($R341="статический",$R341="динамический",$R341="",$R341="",$R341="BTL",$R341="нестандартный"),"-",$AL341*$AY341),"-")</f>
        <v/>
      </c>
      <c r="AP341" s="62">
        <f>IFERROR(IF(OR($R341="статический",$R341="динамический",$R341="",$R341="",$R341="BTL",$R341="нестандартный"),"-",$AM341*AY341),"-")</f>
        <v/>
      </c>
      <c r="AQ341" s="64" t="n"/>
      <c r="AR341" s="61" t="n"/>
      <c r="AS341" s="61" t="n"/>
      <c r="AT341" s="61" t="n"/>
      <c r="AU341" s="65" t="n"/>
      <c r="AV341" s="124">
        <f>IFERROR(DR341/AT341*1000,"n/a")</f>
        <v/>
      </c>
      <c r="AW341" s="67" t="n"/>
      <c r="AX341" s="67" t="n"/>
      <c r="AY341" s="43">
        <f>IFERROR(IF(OR($AW341="",$AX341=""),"",_xlfn.DAYS($AX341+1,$AW341)),"")</f>
        <v/>
      </c>
      <c r="AZ341" s="68">
        <f t="array" ref="AZ341">
_xlfn.LET(_xlpm.COEFF,
IF($AW341+$AX341=0,0,IF(MAX(MIN($AX341,EOMONTH(AZ$15,0))-MAX($AW341,AZ$15)+1,)&gt;0,1,0)),
_xlfn.IFS(
$ES341="LisChannel",
_xlpm.COEFF*
INDEX({1;1;1.2;1.2;1;1;1;1;1.2;1.2;1.2;1.2},
MATCH(MONTH(AZ$15),
{1,2,3,4,5,6,7,8,9,10,11,12})),
CONCATENATE($ES341," ",$L341)="RussOutdoor метро",
_xlpm.COEFF*
INDEX({0.8;0.9;1.1;1.1;1;1;1;1;1.1;1.1;1.1;1.1},
MATCH(MONTH(AZ$15),
{1,2,3,4,5,6,7,8,9,10,11,12})),
$ES341&lt;&gt;"LisChannel",
_xlpm.COEFF,
$ES341&lt;&gt;"RussOutdoor",
_xlpm.COEFF))</f>
        <v/>
      </c>
      <c r="BA341" s="68">
        <f t="array" ref="BA341">
_xlfn.LET(_xlpm.COEFF,
IF($AW341+$AX341=0,0,IF(MAX(MIN($AX341,EOMONTH(BA$15,0))-MAX($AW341,BA$15)+1,)&gt;0,1,0)),
_xlfn.IFS(
$ES341="LisChannel",
_xlpm.COEFF*
INDEX({1;1;1.2;1.2;1;1;1;1;1.2;1.2;1.2;1.2},
MATCH(MONTH(BA$15),
{1,2,3,4,5,6,7,8,9,10,11,12})),
CONCATENATE($ES341," ",$L341)="RussOutdoor метро",
_xlpm.COEFF*
INDEX({0.8;0.9;1.1;1.1;1;1;1;1;1.1;1.1;1.1;1.1},
MATCH(MONTH(BA$15),
{1,2,3,4,5,6,7,8,9,10,11,12})),
$ES341&lt;&gt;"LisChannel",
_xlpm.COEFF,
$ES341&lt;&gt;"RussOutdoor",
_xlpm.COEFF))</f>
        <v/>
      </c>
      <c r="BB341" s="68">
        <f t="array" ref="BB341">
_xlfn.LET(_xlpm.COEFF,
IF($AW341+$AX341=0,0,IF(MAX(MIN($AX341,EOMONTH(BB$15,0))-MAX($AW341,BB$15)+1,)&gt;0,1,0)),
_xlfn.IFS(
$ES341="LisChannel",
_xlpm.COEFF*
INDEX({1;1;1.2;1.2;1;1;1;1;1.2;1.2;1.2;1.2},
MATCH(MONTH(BB$15),
{1,2,3,4,5,6,7,8,9,10,11,12})),
CONCATENATE($ES341," ",$L341)="RussOutdoor метро",
_xlpm.COEFF*
INDEX({0.8;0.9;1.1;1.1;1;1;1;1;1.1;1.1;1.1;1.1},
MATCH(MONTH(BB$15),
{1,2,3,4,5,6,7,8,9,10,11,12})),
$ES341&lt;&gt;"LisChannel",
_xlpm.COEFF,
$ES341&lt;&gt;"RussOutdoor",
_xlpm.COEFF))</f>
        <v/>
      </c>
      <c r="BC341" s="68">
        <f t="array" ref="BC341">
_xlfn.LET(_xlpm.COEFF,
IF($AW341+$AX341=0,0,IF(MAX(MIN($AX341,EOMONTH(BC$15,0))-MAX($AW341,BC$15)+1,)&gt;0,1,0)),
_xlfn.IFS(
$ES341="LisChannel",
_xlpm.COEFF*
INDEX({1;1;1.2;1.2;1;1;1;1;1.2;1.2;1.2;1.2},
MATCH(MONTH(BC$15),
{1,2,3,4,5,6,7,8,9,10,11,12})),
CONCATENATE($ES341," ",$L341)="RussOutdoor метро",
_xlpm.COEFF*
INDEX({0.8;0.9;1.1;1.1;1;1;1;1;1.1;1.1;1.1;1.1},
MATCH(MONTH(BC$15),
{1,2,3,4,5,6,7,8,9,10,11,12})),
$ES341&lt;&gt;"LisChannel",
_xlpm.COEFF,
$ES341&lt;&gt;"RussOutdoor",
_xlpm.COEFF))</f>
        <v/>
      </c>
      <c r="BD341" s="68">
        <f t="array" ref="BD341">
_xlfn.LET(_xlpm.COEFF,
IF($AW341+$AX341=0,0,IF(MAX(MIN($AX341,EOMONTH(BD$15,0))-MAX($AW341,BD$15)+1,)&gt;0,1,0)),
_xlfn.IFS(
$ES341="LisChannel",
_xlpm.COEFF*
INDEX({1;1;1.2;1.2;1;1;1;1;1.2;1.2;1.2;1.2},
MATCH(MONTH(BD$15),
{1,2,3,4,5,6,7,8,9,10,11,12})),
CONCATENATE($ES341," ",$L341)="RussOutdoor метро",
_xlpm.COEFF*
INDEX({0.8;0.9;1.1;1.1;1;1;1;1;1.1;1.1;1.1;1.1},
MATCH(MONTH(BD$15),
{1,2,3,4,5,6,7,8,9,10,11,12})),
$ES341&lt;&gt;"LisChannel",
_xlpm.COEFF,
$ES341&lt;&gt;"RussOutdoor",
_xlpm.COEFF))</f>
        <v/>
      </c>
      <c r="BE341" s="68">
        <f t="array" ref="BE341">
_xlfn.LET(_xlpm.COEFF,
IF($AW341+$AX341=0,0,IF(MAX(MIN($AX341,EOMONTH(BE$15,0))-MAX($AW341,BE$15)+1,)&gt;0,1,0)),
_xlfn.IFS(
$ES341="LisChannel",
_xlpm.COEFF*
INDEX({1;1;1.2;1.2;1;1;1;1;1.2;1.2;1.2;1.2},
MATCH(MONTH(BE$15),
{1,2,3,4,5,6,7,8,9,10,11,12})),
CONCATENATE($ES341," ",$L341)="RussOutdoor метро",
_xlpm.COEFF*
INDEX({0.8;0.9;1.1;1.1;1;1;1;1;1.1;1.1;1.1;1.1},
MATCH(MONTH(BE$15),
{1,2,3,4,5,6,7,8,9,10,11,12})),
$ES341&lt;&gt;"LisChannel",
_xlpm.COEFF,
$ES341&lt;&gt;"RussOutdoor",
_xlpm.COEFF))</f>
        <v/>
      </c>
      <c r="BF341" s="68">
        <f t="array" ref="BF341">
_xlfn.LET(_xlpm.COEFF,
IF($AW341+$AX341=0,0,IF(MAX(MIN($AX341,EOMONTH(BF$15,0))-MAX($AW341,BF$15)+1,)&gt;0,1,0)),
_xlfn.IFS(
$ES341="LisChannel",
_xlpm.COEFF*
INDEX({1;1;1.2;1.2;1;1;1;1;1.2;1.2;1.2;1.2},
MATCH(MONTH(BF$15),
{1,2,3,4,5,6,7,8,9,10,11,12})),
CONCATENATE($ES341," ",$L341)="RussOutdoor метро",
_xlpm.COEFF*
INDEX({0.8;0.9;1.1;1.1;1;1;1;1;1.1;1.1;1.1;1.1},
MATCH(MONTH(BF$15),
{1,2,3,4,5,6,7,8,9,10,11,12})),
$ES341&lt;&gt;"LisChannel",
_xlpm.COEFF,
$ES341&lt;&gt;"RussOutdoor",
_xlpm.COEFF))</f>
        <v/>
      </c>
      <c r="BG341" s="68">
        <f t="array" ref="BG341">
_xlfn.LET(_xlpm.COEFF,
IF($AW341+$AX341=0,0,IF(MAX(MIN($AX341,EOMONTH(BG$15,0))-MAX($AW341,BG$15)+1,)&gt;0,1,0)),
_xlfn.IFS(
$ES341="LisChannel",
_xlpm.COEFF*
INDEX({1;1;1.2;1.2;1;1;1;1;1.2;1.2;1.2;1.2},
MATCH(MONTH(BG$15),
{1,2,3,4,5,6,7,8,9,10,11,12})),
CONCATENATE($ES341," ",$L341)="RussOutdoor метро",
_xlpm.COEFF*
INDEX({0.8;0.9;1.1;1.1;1;1;1;1;1.1;1.1;1.1;1.1},
MATCH(MONTH(BG$15),
{1,2,3,4,5,6,7,8,9,10,11,12})),
$ES341&lt;&gt;"LisChannel",
_xlpm.COEFF,
$ES341&lt;&gt;"RussOutdoor",
_xlpm.COEFF))</f>
        <v/>
      </c>
      <c r="BH341" s="68">
        <f t="array" ref="BH341">
_xlfn.LET(_xlpm.COEFF,
IF($AW341+$AX341=0,0,IF(MAX(MIN($AX341,EOMONTH(BH$15,0))-MAX($AW341,BH$15)+1,)&gt;0,1,0)),
_xlfn.IFS(
$ES341="LisChannel",
_xlpm.COEFF*
INDEX({1;1;1.2;1.2;1;1;1;1;1.2;1.2;1.2;1.2},
MATCH(MONTH(BH$15),
{1,2,3,4,5,6,7,8,9,10,11,12})),
CONCATENATE($ES341," ",$L341)="RussOutdoor метро",
_xlpm.COEFF*
INDEX({0.8;0.9;1.1;1.1;1;1;1;1;1.1;1.1;1.1;1.1},
MATCH(MONTH(BH$15),
{1,2,3,4,5,6,7,8,9,10,11,12})),
$ES341&lt;&gt;"LisChannel",
_xlpm.COEFF,
$ES341&lt;&gt;"RussOutdoor",
_xlpm.COEFF))</f>
        <v/>
      </c>
      <c r="BI341" s="68">
        <f t="array" ref="BI341">
_xlfn.LET(_xlpm.COEFF,
IF($AW341+$AX341=0,0,IF(MAX(MIN($AX341,EOMONTH(BI$15,0))-MAX($AW341,BI$15)+1,)&gt;0,1,0)),
_xlfn.IFS(
$ES341="LisChannel",
_xlpm.COEFF*
INDEX({1;1;1.2;1.2;1;1;1;1;1.2;1.2;1.2;1.2},
MATCH(MONTH(BI$15),
{1,2,3,4,5,6,7,8,9,10,11,12})),
CONCATENATE($ES341," ",$L341)="RussOutdoor метро",
_xlpm.COEFF*
INDEX({0.8;0.9;1.1;1.1;1;1;1;1;1.1;1.1;1.1;1.1},
MATCH(MONTH(BI$15),
{1,2,3,4,5,6,7,8,9,10,11,12})),
$ES341&lt;&gt;"LisChannel",
_xlpm.COEFF,
$ES341&lt;&gt;"RussOutdoor",
_xlpm.COEFF))</f>
        <v/>
      </c>
      <c r="BJ341" s="68">
        <f t="array" ref="BJ341">
_xlfn.LET(_xlpm.COEFF,
IF($AW341+$AX341=0,0,IF(MAX(MIN($AX341,EOMONTH(BJ$15,0))-MAX($AW341,BJ$15)+1,)&gt;0,1,0)),
_xlfn.IFS(
$ES341="LisChannel",
_xlpm.COEFF*
INDEX({1;1;1.2;1.2;1;1;1;1;1.2;1.2;1.2;1.2},
MATCH(MONTH(BJ$15),
{1,2,3,4,5,6,7,8,9,10,11,12})),
CONCATENATE($ES341," ",$L341)="RussOutdoor метро",
_xlpm.COEFF*
INDEX({0.8;0.9;1.1;1.1;1;1;1;1;1.1;1.1;1.1;1.1},
MATCH(MONTH(BJ$15),
{1,2,3,4,5,6,7,8,9,10,11,12})),
$ES341&lt;&gt;"LisChannel",
_xlpm.COEFF,
$ES341&lt;&gt;"RussOutdoor",
_xlpm.COEFF))</f>
        <v/>
      </c>
      <c r="BK341" s="68">
        <f t="array" ref="BK341">
_xlfn.LET(_xlpm.COEFF,
IF($AW341+$AX341=0,0,IF(MAX(MIN($AX341,EOMONTH(BK$15,0))-MAX($AW341,BK$15)+1,)&gt;0,1,0)),
_xlfn.IFS(
$ES341="LisChannel",
_xlpm.COEFF*
INDEX({1;1;1.2;1.2;1;1;1;1;1.2;1.2;1.2;1.2},
MATCH(MONTH(BK$15),
{1,2,3,4,5,6,7,8,9,10,11,12})),
CONCATENATE($ES341," ",$L341)="RussOutdoor метро",
_xlpm.COEFF*
INDEX({0.8;0.9;1.1;1.1;1;1;1;1;1.1;1.1;1.1;1.1},
MATCH(MONTH(BK$15),
{1,2,3,4,5,6,7,8,9,10,11,12})),
$ES341&lt;&gt;"LisChannel",
_xlpm.COEFF,
$ES341&lt;&gt;"RussOutdoor",
_xlpm.COEFF))</f>
        <v/>
      </c>
      <c r="BL341" s="62">
        <f>COUNTIFS($AZ341:$BK341,"&gt;0")</f>
        <v/>
      </c>
      <c r="BM341" s="65" t="n"/>
      <c r="BN341" s="125">
        <f>$DJ341</f>
        <v/>
      </c>
      <c r="BO341" s="63">
        <f>$DQ341</f>
        <v/>
      </c>
      <c r="BP341" s="125">
        <f>
IFERROR(
IF($BL341=0,0,
$BN341*(1-$BO341)),
0)</f>
        <v/>
      </c>
      <c r="BQ341" s="125">
        <f t="array" ref="BQ341">
IFERROR(
_xlfn.IFS(
$DH341="день_1",
$BP341*$BL341/($AX341-$AW341+1)*AZ341*(DAY(EOMONTH(AZ$15,0))),
$DH341="день_2",
$BP341/30*MAX(MIN($AX341,EOMONTH(AZ$15,0))-MAX($AW341,AZ$15)+1,),
$DH341="раб.день",
$BP341/30*(IFERROR(
_xlfn.LET(_xlpm.VD,
CHOOSE(
{1;2;3;4;5;6;7;8;9;10;11;12;13;14;15;16;17;18},
45658,45659,45660,45661,45662,45663,45664,45665,45711,45724,45778,45779,45785,45786,45820,45821,45965,46022),
_xlfn.LET(_xlpm.DD,
MAX(MIN($AX341,EOMONTH(AZ$15,0))-MAX($AW341,AZ$15),),
_xlfn.IFS(
AND(MONTH($AW341)=MONTH(AZ$15),MONTH($AX341)&lt;&gt;MONTH(AZ$15)),
NETWORKDAYS.INTL($AW341,$AW341+_xlpm.DD,1,_xlpm.VD),
AND(MONTH($AW341)&lt;&gt;MONTH(AZ$15),MONTH($AX341)=MONTH(AZ$15)),
NETWORKDAYS.INTL(($AX341)-_xlpm.DD,$AX341,1,_xlpm.VD),
AND(MONTH($AW341)&lt;MONTH(AZ$15),MONTH($AX341)&gt;MONTH(AZ$15)),
NETWORKDAYS.INTL((EOMONTH(AZ$15-1,1))-_xlpm.DD,EOMONTH(AZ$15-1,1),1,_xlpm.VD),
AND(MONTH($AW341)=MONTH(AZ$15),MONTH($AX341)=MONTH(AZ$15)),
NETWORKDAYS.INTL($AW341,$AX341,1,_xlpm.VD)))),0)),
$DH341="месяц",
$BP341*AZ341,
$DH341="неделя",
$BP341*AZ341/7*(ROUNDUP((DAY(EOMONTH(AZ$15,0)))/4,0))),
0)</f>
        <v/>
      </c>
      <c r="BR341" s="125">
        <f t="array" ref="BR341">
IFERROR(
_xlfn.IFS(
$DH341="день_1",
$BP341*$BL341/($AX341-$AW341+1)*BA341*(DAY(EOMONTH(BA$15,0))),
$DH341="день_2",
$BP341/30*MAX(MIN($AX341,EOMONTH(BA$15,0))-MAX($AW341,BA$15)+1,),
$DH341="раб.день",
$BP341/30*(IFERROR(
_xlfn.LET(_xlpm.VD,
CHOOSE(
{1;2;3;4;5;6;7;8;9;10;11;12;13;14;15;16;17;18},
45658,45659,45660,45661,45662,45663,45664,45665,45711,45724,45778,45779,45785,45786,45820,45821,45965,46022),
_xlfn.LET(_xlpm.DD,
MAX(MIN($AX341,EOMONTH(BA$15,0))-MAX($AW341,BA$15),),
_xlfn.IFS(
AND(MONTH($AW341)=MONTH(BA$15),MONTH($AX341)&lt;&gt;MONTH(BA$15)),
NETWORKDAYS.INTL($AW341,$AW341+_xlpm.DD,1,_xlpm.VD),
AND(MONTH($AW341)&lt;&gt;MONTH(BA$15),MONTH($AX341)=MONTH(BA$15)),
NETWORKDAYS.INTL(($AX341)-_xlpm.DD,$AX341,1,_xlpm.VD),
AND(MONTH($AW341)&lt;MONTH(BA$15),MONTH($AX341)&gt;MONTH(BA$15)),
NETWORKDAYS.INTL((EOMONTH(BA$15-1,1))-_xlpm.DD,EOMONTH(BA$15-1,1),1,_xlpm.VD),
AND(MONTH($AW341)=MONTH(BA$15),MONTH($AX341)=MONTH(BA$15)),
NETWORKDAYS.INTL($AW341,$AX341,1,_xlpm.VD)))),0)),
$DH341="месяц",
$BP341*BA341,
$DH341="неделя",
$BP341*BA341/7*(ROUNDUP((DAY(EOMONTH(BA$15,0)))/4,0))),
0)</f>
        <v/>
      </c>
      <c r="BS341" s="125">
        <f t="array" ref="BS341">
IFERROR(
_xlfn.IFS(
$DH341="день_1",
$BP341*$BL341/($AX341-$AW341+1)*BB341*(DAY(EOMONTH(BB$15,0))),
$DH341="день_2",
$BP341/30*MAX(MIN($AX341,EOMONTH(BB$15,0))-MAX($AW341,BB$15)+1,),
$DH341="раб.день",
$BP341/30*(IFERROR(
_xlfn.LET(_xlpm.VD,
CHOOSE(
{1;2;3;4;5;6;7;8;9;10;11;12;13;14;15;16;17;18},
45658,45659,45660,45661,45662,45663,45664,45665,45711,45724,45778,45779,45785,45786,45820,45821,45965,46022),
_xlfn.LET(_xlpm.DD,
MAX(MIN($AX341,EOMONTH(BB$15,0))-MAX($AW341,BB$15),),
_xlfn.IFS(
AND(MONTH($AW341)=MONTH(BB$15),MONTH($AX341)&lt;&gt;MONTH(BB$15)),
NETWORKDAYS.INTL($AW341,$AW341+_xlpm.DD,1,_xlpm.VD),
AND(MONTH($AW341)&lt;&gt;MONTH(BB$15),MONTH($AX341)=MONTH(BB$15)),
NETWORKDAYS.INTL(($AX341)-_xlpm.DD,$AX341,1,_xlpm.VD),
AND(MONTH($AW341)&lt;MONTH(BB$15),MONTH($AX341)&gt;MONTH(BB$15)),
NETWORKDAYS.INTL((EOMONTH(BB$15-1,1))-_xlpm.DD,EOMONTH(BB$15-1,1),1,_xlpm.VD),
AND(MONTH($AW341)=MONTH(BB$15),MONTH($AX341)=MONTH(BB$15)),
NETWORKDAYS.INTL($AW341,$AX341,1,_xlpm.VD)))),0)),
$DH341="месяц",
$BP341*BB341,
$DH341="неделя",
$BP341*BB341/7*(ROUNDUP((DAY(EOMONTH(BB$15,0)))/4,0))),
0)</f>
        <v/>
      </c>
      <c r="BT341" s="125">
        <f t="array" ref="BT341">
IFERROR(
_xlfn.IFS(
$DH341="день_1",
$BP341*$BL341/($AX341-$AW341+1)*BC341*(DAY(EOMONTH(BC$15,0))),
$DH341="день_2",
$BP341/30*MAX(MIN($AX341,EOMONTH(BC$15,0))-MAX($AW341,BC$15)+1,),
$DH341="раб.день",
$BP341/30*(IFERROR(
_xlfn.LET(_xlpm.VD,
CHOOSE(
{1;2;3;4;5;6;7;8;9;10;11;12;13;14;15;16;17;18},
45658,45659,45660,45661,45662,45663,45664,45665,45711,45724,45778,45779,45785,45786,45820,45821,45965,46022),
_xlfn.LET(_xlpm.DD,
MAX(MIN($AX341,EOMONTH(BC$15,0))-MAX($AW341,BC$15),),
_xlfn.IFS(
AND(MONTH($AW341)=MONTH(BC$15),MONTH($AX341)&lt;&gt;MONTH(BC$15)),
NETWORKDAYS.INTL($AW341,$AW341+_xlpm.DD,1,_xlpm.VD),
AND(MONTH($AW341)&lt;&gt;MONTH(BC$15),MONTH($AX341)=MONTH(BC$15)),
NETWORKDAYS.INTL(($AX341)-_xlpm.DD,$AX341,1,_xlpm.VD),
AND(MONTH($AW341)&lt;MONTH(BC$15),MONTH($AX341)&gt;MONTH(BC$15)),
NETWORKDAYS.INTL((EOMONTH(BC$15-1,1))-_xlpm.DD,EOMONTH(BC$15-1,1),1,_xlpm.VD),
AND(MONTH($AW341)=MONTH(BC$15),MONTH($AX341)=MONTH(BC$15)),
NETWORKDAYS.INTL($AW341,$AX341,1,_xlpm.VD)))),0)),
$DH341="месяц",
$BP341*BC341,
$DH341="неделя",
$BP341*BC341/7*(ROUNDUP((DAY(EOMONTH(BC$15,0)))/4,0))),
0)</f>
        <v/>
      </c>
      <c r="BU341" s="125">
        <f t="array" ref="BU341">
IFERROR(
_xlfn.IFS(
$DH341="день_1",
$BP341*$BL341/($AX341-$AW341+1)*BD341*(DAY(EOMONTH(BD$15,0))),
$DH341="день_2",
$BP341/30*MAX(MIN($AX341,EOMONTH(BD$15,0))-MAX($AW341,BD$15)+1,),
$DH341="раб.день",
$BP341/30*(IFERROR(
_xlfn.LET(_xlpm.VD,
CHOOSE(
{1;2;3;4;5;6;7;8;9;10;11;12;13;14;15;16;17;18},
45658,45659,45660,45661,45662,45663,45664,45665,45711,45724,45778,45779,45785,45786,45820,45821,45965,46022),
_xlfn.LET(_xlpm.DD,
MAX(MIN($AX341,EOMONTH(BD$15,0))-MAX($AW341,BD$15),),
_xlfn.IFS(
AND(MONTH($AW341)=MONTH(BD$15),MONTH($AX341)&lt;&gt;MONTH(BD$15)),
NETWORKDAYS.INTL($AW341,$AW341+_xlpm.DD,1,_xlpm.VD),
AND(MONTH($AW341)&lt;&gt;MONTH(BD$15),MONTH($AX341)=MONTH(BD$15)),
NETWORKDAYS.INTL(($AX341)-_xlpm.DD,$AX341,1,_xlpm.VD),
AND(MONTH($AW341)&lt;MONTH(BD$15),MONTH($AX341)&gt;MONTH(BD$15)),
NETWORKDAYS.INTL((EOMONTH(BD$15-1,1))-_xlpm.DD,EOMONTH(BD$15-1,1),1,_xlpm.VD),
AND(MONTH($AW341)=MONTH(BD$15),MONTH($AX341)=MONTH(BD$15)),
NETWORKDAYS.INTL($AW341,$AX341,1,_xlpm.VD)))),0)),
$DH341="месяц",
$BP341*BD341,
$DH341="неделя",
$BP341*BD341/7*(ROUNDUP((DAY(EOMONTH(BD$15,0)))/4,0))),
0)</f>
        <v/>
      </c>
      <c r="BV341" s="125">
        <f t="array" ref="BV341">
IFERROR(
_xlfn.IFS(
$DH341="день_1",
$BP341*$BL341/($AX341-$AW341+1)*BE341*(DAY(EOMONTH(BE$15,0))),
$DH341="день_2",
$BP341/30*MAX(MIN($AX341,EOMONTH(BE$15,0))-MAX($AW341,BE$15)+1,),
$DH341="раб.день",
$BP341/30*(IFERROR(
_xlfn.LET(_xlpm.VD,
CHOOSE(
{1;2;3;4;5;6;7;8;9;10;11;12;13;14;15;16;17;18},
45658,45659,45660,45661,45662,45663,45664,45665,45711,45724,45778,45779,45785,45786,45820,45821,45965,46022),
_xlfn.LET(_xlpm.DD,
MAX(MIN($AX341,EOMONTH(BE$15,0))-MAX($AW341,BE$15),),
_xlfn.IFS(
AND(MONTH($AW341)=MONTH(BE$15),MONTH($AX341)&lt;&gt;MONTH(BE$15)),
NETWORKDAYS.INTL($AW341,$AW341+_xlpm.DD,1,_xlpm.VD),
AND(MONTH($AW341)&lt;&gt;MONTH(BE$15),MONTH($AX341)=MONTH(BE$15)),
NETWORKDAYS.INTL(($AX341)-_xlpm.DD,$AX341,1,_xlpm.VD),
AND(MONTH($AW341)&lt;MONTH(BE$15),MONTH($AX341)&gt;MONTH(BE$15)),
NETWORKDAYS.INTL((EOMONTH(BE$15-1,1))-_xlpm.DD,EOMONTH(BE$15-1,1),1,_xlpm.VD),
AND(MONTH($AW341)=MONTH(BE$15),MONTH($AX341)=MONTH(BE$15)),
NETWORKDAYS.INTL($AW341,$AX341,1,_xlpm.VD)))),0)),
$DH341="месяц",
$BP341*BE341,
$DH341="неделя",
$BP341*BE341/7*(ROUNDUP((DAY(EOMONTH(BE$15,0)))/4,0))),
0)</f>
        <v/>
      </c>
      <c r="BW341" s="125">
        <f t="array" ref="BW341">
IFERROR(
_xlfn.IFS(
$DH341="день_1",
$BP341*$BL341/($AX341-$AW341+1)*BF341*(DAY(EOMONTH(BF$15,0))),
$DH341="день_2",
$BP341/30*MAX(MIN($AX341,EOMONTH(BF$15,0))-MAX($AW341,BF$15)+1,),
$DH341="раб.день",
$BP341/30*(IFERROR(
_xlfn.LET(_xlpm.VD,
CHOOSE(
{1;2;3;4;5;6;7;8;9;10;11;12;13;14;15;16;17;18},
45658,45659,45660,45661,45662,45663,45664,45665,45711,45724,45778,45779,45785,45786,45820,45821,45965,46022),
_xlfn.LET(_xlpm.DD,
MAX(MIN($AX341,EOMONTH(BF$15,0))-MAX($AW341,BF$15),),
_xlfn.IFS(
AND(MONTH($AW341)=MONTH(BF$15),MONTH($AX341)&lt;&gt;MONTH(BF$15)),
NETWORKDAYS.INTL($AW341,$AW341+_xlpm.DD,1,_xlpm.VD),
AND(MONTH($AW341)&lt;&gt;MONTH(BF$15),MONTH($AX341)=MONTH(BF$15)),
NETWORKDAYS.INTL(($AX341)-_xlpm.DD,$AX341,1,_xlpm.VD),
AND(MONTH($AW341)&lt;MONTH(BF$15),MONTH($AX341)&gt;MONTH(BF$15)),
NETWORKDAYS.INTL((EOMONTH(BF$15-1,1))-_xlpm.DD,EOMONTH(BF$15-1,1),1,_xlpm.VD),
AND(MONTH($AW341)=MONTH(BF$15),MONTH($AX341)=MONTH(BF$15)),
NETWORKDAYS.INTL($AW341,$AX341,1,_xlpm.VD)))),0)),
$DH341="месяц",
$BP341*BF341,
$DH341="неделя",
$BP341*BF341/7*(ROUNDUP((DAY(EOMONTH(BF$15,0)))/4,0))),
0)</f>
        <v/>
      </c>
      <c r="BX341" s="125">
        <f t="array" ref="BX341">
IFERROR(
_xlfn.IFS(
$DH341="день_1",
$BP341*$BL341/($AX341-$AW341+1)*BG341*(DAY(EOMONTH(BG$15,0))),
$DH341="день_2",
$BP341/30*MAX(MIN($AX341,EOMONTH(BG$15,0))-MAX($AW341,BG$15)+1,),
$DH341="раб.день",
$BP341/30*(IFERROR(
_xlfn.LET(_xlpm.VD,
CHOOSE(
{1;2;3;4;5;6;7;8;9;10;11;12;13;14;15;16;17;18},
45658,45659,45660,45661,45662,45663,45664,45665,45711,45724,45778,45779,45785,45786,45820,45821,45965,46022),
_xlfn.LET(_xlpm.DD,
MAX(MIN($AX341,EOMONTH(BG$15,0))-MAX($AW341,BG$15),),
_xlfn.IFS(
AND(MONTH($AW341)=MONTH(BG$15),MONTH($AX341)&lt;&gt;MONTH(BG$15)),
NETWORKDAYS.INTL($AW341,$AW341+_xlpm.DD,1,_xlpm.VD),
AND(MONTH($AW341)&lt;&gt;MONTH(BG$15),MONTH($AX341)=MONTH(BG$15)),
NETWORKDAYS.INTL(($AX341)-_xlpm.DD,$AX341,1,_xlpm.VD),
AND(MONTH($AW341)&lt;MONTH(BG$15),MONTH($AX341)&gt;MONTH(BG$15)),
NETWORKDAYS.INTL((EOMONTH(BG$15-1,1))-_xlpm.DD,EOMONTH(BG$15-1,1),1,_xlpm.VD),
AND(MONTH($AW341)=MONTH(BG$15),MONTH($AX341)=MONTH(BG$15)),
NETWORKDAYS.INTL($AW341,$AX341,1,_xlpm.VD)))),0)),
$DH341="месяц",
$BP341*BG341,
$DH341="неделя",
$BP341*BG341/7*(ROUNDUP((DAY(EOMONTH(BG$15,0)))/4,0))),
0)</f>
        <v/>
      </c>
      <c r="BY341" s="125">
        <f t="array" ref="BY341">
IFERROR(
_xlfn.IFS(
$DH341="день_1",
$BP341*$BL341/($AX341-$AW341+1)*BH341*(DAY(EOMONTH(BH$15,0))),
$DH341="день_2",
$BP341/30*MAX(MIN($AX341,EOMONTH(BH$15,0))-MAX($AW341,BH$15)+1,),
$DH341="раб.день",
$BP341/30*(IFERROR(
_xlfn.LET(_xlpm.VD,
CHOOSE(
{1;2;3;4;5;6;7;8;9;10;11;12;13;14;15;16;17;18},
45658,45659,45660,45661,45662,45663,45664,45665,45711,45724,45778,45779,45785,45786,45820,45821,45965,46022),
_xlfn.LET(_xlpm.DD,
MAX(MIN($AX341,EOMONTH(BH$15,0))-MAX($AW341,BH$15),),
_xlfn.IFS(
AND(MONTH($AW341)=MONTH(BH$15),MONTH($AX341)&lt;&gt;MONTH(BH$15)),
NETWORKDAYS.INTL($AW341,$AW341+_xlpm.DD,1,_xlpm.VD),
AND(MONTH($AW341)&lt;&gt;MONTH(BH$15),MONTH($AX341)=MONTH(BH$15)),
NETWORKDAYS.INTL(($AX341)-_xlpm.DD,$AX341,1,_xlpm.VD),
AND(MONTH($AW341)&lt;MONTH(BH$15),MONTH($AX341)&gt;MONTH(BH$15)),
NETWORKDAYS.INTL((EOMONTH(BH$15-1,1))-_xlpm.DD,EOMONTH(BH$15-1,1),1,_xlpm.VD),
AND(MONTH($AW341)=MONTH(BH$15),MONTH($AX341)=MONTH(BH$15)),
NETWORKDAYS.INTL($AW341,$AX341,1,_xlpm.VD)))),0)),
$DH341="месяц",
$BP341*BH341,
$DH341="неделя",
$BP341*BH341/7*(ROUNDUP((DAY(EOMONTH(BH$15,0)))/4,0))),
0)</f>
        <v/>
      </c>
      <c r="BZ341" s="125">
        <f t="array" ref="BZ341">
IFERROR(
_xlfn.IFS(
$DH341="день_1",
$BP341*$BL341/($AX341-$AW341+1)*BI341*(DAY(EOMONTH(BI$15,0))),
$DH341="день_2",
$BP341/30*MAX(MIN($AX341,EOMONTH(BI$15,0))-MAX($AW341,BI$15)+1,),
$DH341="раб.день",
$BP341/30*(IFERROR(
_xlfn.LET(_xlpm.VD,
CHOOSE(
{1;2;3;4;5;6;7;8;9;10;11;12;13;14;15;16;17;18},
45658,45659,45660,45661,45662,45663,45664,45665,45711,45724,45778,45779,45785,45786,45820,45821,45965,46022),
_xlfn.LET(_xlpm.DD,
MAX(MIN($AX341,EOMONTH(BI$15,0))-MAX($AW341,BI$15),),
_xlfn.IFS(
AND(MONTH($AW341)=MONTH(BI$15),MONTH($AX341)&lt;&gt;MONTH(BI$15)),
NETWORKDAYS.INTL($AW341,$AW341+_xlpm.DD,1,_xlpm.VD),
AND(MONTH($AW341)&lt;&gt;MONTH(BI$15),MONTH($AX341)=MONTH(BI$15)),
NETWORKDAYS.INTL(($AX341)-_xlpm.DD,$AX341,1,_xlpm.VD),
AND(MONTH($AW341)&lt;MONTH(BI$15),MONTH($AX341)&gt;MONTH(BI$15)),
NETWORKDAYS.INTL((EOMONTH(BI$15-1,1))-_xlpm.DD,EOMONTH(BI$15-1,1),1,_xlpm.VD),
AND(MONTH($AW341)=MONTH(BI$15),MONTH($AX341)=MONTH(BI$15)),
NETWORKDAYS.INTL($AW341,$AX341,1,_xlpm.VD)))),0)),
$DH341="месяц",
$BP341*BI341,
$DH341="неделя",
$BP341*BI341/7*(ROUNDUP((DAY(EOMONTH(BI$15,0)))/4,0))),
0)</f>
        <v/>
      </c>
      <c r="CA341" s="125">
        <f t="array" ref="CA341">
IFERROR(
_xlfn.IFS(
$DH341="день_1",
$BP341*$BL341/($AX341-$AW341+1)*BJ341*(DAY(EOMONTH(BJ$15,0))),
$DH341="день_2",
$BP341/30*MAX(MIN($AX341,EOMONTH(BJ$15,0))-MAX($AW341,BJ$15)+1,),
$DH341="раб.день",
$BP341/30*(IFERROR(
_xlfn.LET(_xlpm.VD,
CHOOSE(
{1;2;3;4;5;6;7;8;9;10;11;12;13;14;15;16;17;18},
45658,45659,45660,45661,45662,45663,45664,45665,45711,45724,45778,45779,45785,45786,45820,45821,45965,46022),
_xlfn.LET(_xlpm.DD,
MAX(MIN($AX341,EOMONTH(BJ$15,0))-MAX($AW341,BJ$15),),
_xlfn.IFS(
AND(MONTH($AW341)=MONTH(BJ$15),MONTH($AX341)&lt;&gt;MONTH(BJ$15)),
NETWORKDAYS.INTL($AW341,$AW341+_xlpm.DD,1,_xlpm.VD),
AND(MONTH($AW341)&lt;&gt;MONTH(BJ$15),MONTH($AX341)=MONTH(BJ$15)),
NETWORKDAYS.INTL(($AX341)-_xlpm.DD,$AX341,1,_xlpm.VD),
AND(MONTH($AW341)&lt;MONTH(BJ$15),MONTH($AX341)&gt;MONTH(BJ$15)),
NETWORKDAYS.INTL((EOMONTH(BJ$15-1,1))-_xlpm.DD,EOMONTH(BJ$15-1,1),1,_xlpm.VD),
AND(MONTH($AW341)=MONTH(BJ$15),MONTH($AX341)=MONTH(BJ$15)),
NETWORKDAYS.INTL($AW341,$AX341,1,_xlpm.VD)))),0)),
$DH341="месяц",
$BP341*BJ341,
$DH341="неделя",
$BP341*BJ341/7*(ROUNDUP((DAY(EOMONTH(BJ$15,0)))/4,0))),
0)</f>
        <v/>
      </c>
      <c r="CB341" s="125">
        <f t="array" ref="CB341">
IFERROR(
_xlfn.IFS(
$DH341="день_1",
$BP341*$BL341/($AX341-$AW341+1)*BK341*(DAY(EOMONTH(BK$15,0))),
$DH341="день_2",
$BP341/30*MAX(MIN($AX341,EOMONTH(BK$15,0))-MAX($AW341,BK$15)+1,),
$DH341="раб.день",
$BP341/30*(IFERROR(
_xlfn.LET(_xlpm.VD,
CHOOSE(
{1;2;3;4;5;6;7;8;9;10;11;12;13;14;15;16;17;18},
45658,45659,45660,45661,45662,45663,45664,45665,45711,45724,45778,45779,45785,45786,45820,45821,45965,46022),
_xlfn.LET(_xlpm.DD,
MAX(MIN($AX341,EOMONTH(BK$15,0))-MAX($AW341,BK$15),),
_xlfn.IFS(
AND(MONTH($AW341)=MONTH(BK$15),MONTH($AX341)&lt;&gt;MONTH(BK$15)),
NETWORKDAYS.INTL($AW341,$AW341+_xlpm.DD,1,_xlpm.VD),
AND(MONTH($AW341)&lt;&gt;MONTH(BK$15),MONTH($AX341)=MONTH(BK$15)),
NETWORKDAYS.INTL(($AX341)-_xlpm.DD,$AX341,1,_xlpm.VD),
AND(MONTH($AW341)&lt;MONTH(BK$15),MONTH($AX341)&gt;MONTH(BK$15)),
NETWORKDAYS.INTL((EOMONTH(BK$15-1,1))-_xlpm.DD,EOMONTH(BK$15-1,1),1,_xlpm.VD),
AND(MONTH($AW341)=MONTH(BK$15),MONTH($AX341)=MONTH(BK$15)),
NETWORKDAYS.INTL($AW341,$AX341,1,_xlpm.VD)))),0)),
$DH341="месяц",
$BP341*BK341,
$DH341="неделя",
$BP341*BK341/7*(ROUNDUP((DAY(EOMONTH(BK$15,0)))/4,0))),
0)</f>
        <v/>
      </c>
      <c r="CC341" s="125">
        <f>SUM($BQ341:$CB341)</f>
        <v/>
      </c>
      <c r="CD341" s="126">
        <f>SUM($EH341:$EH341)</f>
        <v/>
      </c>
      <c r="CE341" s="126">
        <f>$CD341*$AB341</f>
        <v/>
      </c>
      <c r="CF341" s="126">
        <f>SUM($EK341:$EK341)</f>
        <v/>
      </c>
      <c r="CG341" s="126">
        <f>$CF341*$AB341</f>
        <v/>
      </c>
      <c r="CH341" s="126">
        <f>SUM($CC341,$CE341,$CG341)</f>
        <v/>
      </c>
      <c r="CI341" s="126">
        <f>$CH341*(1+$CM341)</f>
        <v/>
      </c>
      <c r="CJ341" s="127" t="n">
        <v>0</v>
      </c>
      <c r="CK341" s="126">
        <f>SUM($CH341:$CH341)*(1+$CJ341)</f>
        <v/>
      </c>
      <c r="CL341" s="126">
        <f>SUM($CH341:$CH341)*(1+$CM341)</f>
        <v/>
      </c>
      <c r="CM341" s="59" t="inlineStr">
        <is>
          <t>20%</t>
        </is>
      </c>
      <c r="CN341" s="59" t="n"/>
      <c r="CO341" s="72" t="n"/>
      <c r="CP341" s="59" t="n"/>
      <c r="CQ341" s="73" t="n"/>
      <c r="CR341" s="73" t="n"/>
      <c r="CS341" s="73" t="n"/>
      <c r="CT341" s="72" t="n"/>
      <c r="CU341" s="79" t="inlineStr">
        <is>
          <t> </t>
        </is>
      </c>
      <c r="CV341" s="60" t="n"/>
      <c r="CW341" s="60" t="n"/>
      <c r="CX341" s="60" t="n"/>
      <c r="CY341" s="127">
        <f>IFERROR(($CC341-$EE341)/($EE341/(1-$DQ341)),0)</f>
        <v/>
      </c>
      <c r="CZ341" s="127">
        <f>IFERROR(1-$EI341/($CE341),0)</f>
        <v/>
      </c>
      <c r="DA341" s="127">
        <f>IFERROR(1-$EL341/($CG341),0)</f>
        <v/>
      </c>
      <c r="DB341" s="126">
        <f>ROUND(IFERROR(($CI341/(1+$CM341)-$EN341),0),2)</f>
        <v/>
      </c>
      <c r="DC341" s="128" t="n"/>
      <c r="DD341" s="125" t="n"/>
      <c r="DE341" s="75" t="n">
        <v>0</v>
      </c>
      <c r="DF341" s="128" t="n"/>
      <c r="DG341" s="125">
        <f>IF($DC341=0,0,$DD341*($DC341*100%-$DE341*$DF341))*SUM($AB341:$AB341)</f>
        <v/>
      </c>
      <c r="DH341" s="129" t="inlineStr">
        <is>
          <t>месяц</t>
        </is>
      </c>
      <c r="DI341" s="130">
        <f t="array" ref="DI341">IFERROR(
IF($ES341="LisChannel",
(ROUND(((INDEX({174.625;153.888888888889;130.972222222222},MATCH($AI341,{2;3;4}),0))*$AG341*$AI341),2)),0),0)</f>
        <v/>
      </c>
      <c r="DJ341" s="130">
        <f>
_xlfn.LET(_xlpm.X,
IFERROR(
IF($ES341="НовиковТВ",
(_xlfn.LET(_xlpm.NTV,
_xlfn.LET(_xlpm.MIN,350000,
IF(SUMIFS($DI:$DI,$ES:$ES,"НовиковТВ")&lt;=_xlpm.MIN,
(SUMIFS($DI:$DI,$ES:$ES,"НовиковТВ")/(COUNTIFS($ES:$ES,"НовиковТВ")))*_xlpm.MIN/SUMIFS($DI:$DI,$ES:$ES,"НовиковТВ"),
DI341)),
_xlpm.NTV+$DG341/(1-(1-(_xlpm.NTV)*(1-$DL341)*(1-$DM341)*(1-$DN341)*(1-$DO341)*(1-$DP341)/_xlpm.NTV))))/(1+$EP341),
$DI341+$DG341/(1-(1-($DI341)*(1-$DL341)*(1-$DM341)*(1-$DN341)*(1-$DO341)*(1-$DP341)/$DI341))),
0),
_xlpm.X*(1+$CM341)*(1+$CW341)-_xlpm.X*(1+$CM341)+_xlpm.X)</f>
        <v/>
      </c>
      <c r="DK341" s="125" t="inlineStr">
        <is>
          <t>послед.</t>
        </is>
      </c>
      <c r="DL341" s="63" t="n">
        <v>0</v>
      </c>
      <c r="DM341" s="63" t="n">
        <v>0</v>
      </c>
      <c r="DN341" s="63" t="n">
        <v>0</v>
      </c>
      <c r="DO341" s="63" t="n">
        <v>0</v>
      </c>
      <c r="DP341" s="63" t="n">
        <v>0</v>
      </c>
      <c r="DQ341" s="63">
        <f t="array" ref="DQ341">IFERROR(_xlfn.IFS(
$DK341="послед.",1-(1-$DL341)*(1-$DM341)*(1-$DN341)*(1-$DO341)*(1-$DP341),
$DK341="сумм.",$DL341+$DM341+$DN341+$DO341+$DP341),
0)</f>
        <v/>
      </c>
      <c r="DR341" s="125">
        <f t="array" ref="DR341">
IFERROR(
_xlfn.IFS(
$BL341=0,
0,
$BL341&gt;0,
_xlfn.IFS($DK341="послед.",
$DJ341*(1-$DL341)*(1-$DM341)*(1-$DN341)*(1-$DO341)*(1-$DP341),
$DK341="сумм.",
$DJ341*(1-($DL341+$DM341+$DN341+$DO341+$DP341)))),0)</f>
        <v/>
      </c>
      <c r="DS341" s="125">
        <f t="array" ref="DS341">
IFERROR(_xlfn.IFS(
$DH341="день_1",
$DR341*$BL341/($AX341-$AW341+1)*AZ341*(DAY(EOMONTH(AZ$15,0))),
$DH341="день_2",
$DR341/30*MAX(MIN($AX341,EOMONTH(AZ$15,0))-MAX($AW341,AZ$15)+1,),
$DH341="раб.день",
$DR341/30*(IFERROR(
_xlfn.LET(_xlpm.VD,
CHOOSE(
{1;2;3;4;5;6;7;8;9;10;11;12;13;14;15;16;17;18},
45658,45659,45660,45661,45662,45663,45664,45665,45711,45724,45778,45779,45785,45786,45820,45821,45965,46022),
_xlfn.LET(_xlpm.DD,
MAX(MIN($AX341,EOMONTH(AZ$15,0))-MAX($AW341,AZ$15),),
_xlfn.IFS(
AND(MONTH($AW341)=MONTH(AZ$15),MONTH($AX341)&lt;&gt;MONTH(AZ$15)),
NETWORKDAYS.INTL($AW341,$AW341+_xlpm.DD,1,_xlpm.VD),
AND(MONTH($AW341)&lt;&gt;MONTH(AZ$15),MONTH($AX341)=MONTH(AZ$15)),
NETWORKDAYS.INTL(($AX341)-_xlpm.DD,$AX341,1,_xlpm.VD),
AND(MONTH($AW341)&lt;MONTH(AZ$15),MONTH($AX341)&gt;MONTH(AZ$15)),
NETWORKDAYS.INTL((EOMONTH(AZ$15-1,1))-_xlpm.DD,EOMONTH(AZ$15-1,1),1,_xlpm.VD),
AND(MONTH($AW341)=MONTH(AZ$15),MONTH($AX341)=MONTH(AZ$15)),
NETWORKDAYS.INTL($AW341,$AX341,1,_xlpm.VD)))),0)),
$DH341="месяц",
$DR341*AZ341,
$DH341="неделя",
$DR341*AZ341/7*(ROUNDUP((DAY(EOMONTH(AZ$15,0)))/4,0))),
0)</f>
        <v/>
      </c>
      <c r="DT341" s="125">
        <f t="array" ref="DT341">
IFERROR(_xlfn.IFS(
$DH341="день_1",
$DR341*$BL341/($AX341-$AW341+1)*BA341*(DAY(EOMONTH(BA$15,0))),
$DH341="день_2",
$DR341/30*MAX(MIN($AX341,EOMONTH(BA$15,0))-MAX($AW341,BA$15)+1,),
$DH341="раб.день",
$DR341/30*(IFERROR(
_xlfn.LET(_xlpm.VD,
CHOOSE(
{1;2;3;4;5;6;7;8;9;10;11;12;13;14;15;16;17;18},
45658,45659,45660,45661,45662,45663,45664,45665,45711,45724,45778,45779,45785,45786,45820,45821,45965,46022),
_xlfn.LET(_xlpm.DD,
MAX(MIN($AX341,EOMONTH(BA$15,0))-MAX($AW341,BA$15),),
_xlfn.IFS(
AND(MONTH($AW341)=MONTH(BA$15),MONTH($AX341)&lt;&gt;MONTH(BA$15)),
NETWORKDAYS.INTL($AW341,$AW341+_xlpm.DD,1,_xlpm.VD),
AND(MONTH($AW341)&lt;&gt;MONTH(BA$15),MONTH($AX341)=MONTH(BA$15)),
NETWORKDAYS.INTL(($AX341)-_xlpm.DD,$AX341,1,_xlpm.VD),
AND(MONTH($AW341)&lt;MONTH(BA$15),MONTH($AX341)&gt;MONTH(BA$15)),
NETWORKDAYS.INTL((EOMONTH(BA$15-1,1))-_xlpm.DD,EOMONTH(BA$15-1,1),1,_xlpm.VD),
AND(MONTH($AW341)=MONTH(BA$15),MONTH($AX341)=MONTH(BA$15)),
NETWORKDAYS.INTL($AW341,$AX341,1,_xlpm.VD)))),0)),
$DH341="месяц",
$DR341*BA341,
$DH341="неделя",
$DR341*BA341/7*(ROUNDUP((DAY(EOMONTH(BA$15,0)))/4,0))),
0)</f>
        <v/>
      </c>
      <c r="DU341" s="125">
        <f t="array" ref="DU341">
IFERROR(_xlfn.IFS(
$DH341="день_1",
$DR341*$BL341/($AX341-$AW341+1)*BB341*(DAY(EOMONTH(BB$15,0))),
$DH341="день_2",
$DR341/30*MAX(MIN($AX341,EOMONTH(BB$15,0))-MAX($AW341,BB$15)+1,),
$DH341="раб.день",
$DR341/30*(IFERROR(
_xlfn.LET(_xlpm.VD,
CHOOSE(
{1;2;3;4;5;6;7;8;9;10;11;12;13;14;15;16;17;18},
45658,45659,45660,45661,45662,45663,45664,45665,45711,45724,45778,45779,45785,45786,45820,45821,45965,46022),
_xlfn.LET(_xlpm.DD,
MAX(MIN($AX341,EOMONTH(BB$15,0))-MAX($AW341,BB$15),),
_xlfn.IFS(
AND(MONTH($AW341)=MONTH(BB$15),MONTH($AX341)&lt;&gt;MONTH(BB$15)),
NETWORKDAYS.INTL($AW341,$AW341+_xlpm.DD,1,_xlpm.VD),
AND(MONTH($AW341)&lt;&gt;MONTH(BB$15),MONTH($AX341)=MONTH(BB$15)),
NETWORKDAYS.INTL(($AX341)-_xlpm.DD,$AX341,1,_xlpm.VD),
AND(MONTH($AW341)&lt;MONTH(BB$15),MONTH($AX341)&gt;MONTH(BB$15)),
NETWORKDAYS.INTL((EOMONTH(BB$15-1,1))-_xlpm.DD,EOMONTH(BB$15-1,1),1,_xlpm.VD),
AND(MONTH($AW341)=MONTH(BB$15),MONTH($AX341)=MONTH(BB$15)),
NETWORKDAYS.INTL($AW341,$AX341,1,_xlpm.VD)))),0)),
$DH341="месяц",
$DR341*BB341,
$DH341="неделя",
$DR341*BB341/7*(ROUNDUP((DAY(EOMONTH(BB$15,0)))/4,0))),
0)</f>
        <v/>
      </c>
      <c r="DV341" s="125">
        <f t="array" ref="DV341">
IFERROR(_xlfn.IFS(
$DH341="день_1",
$DR341*$BL341/($AX341-$AW341+1)*BC341*(DAY(EOMONTH(BC$15,0))),
$DH341="день_2",
$DR341/30*MAX(MIN($AX341,EOMONTH(BC$15,0))-MAX($AW341,BC$15)+1,),
$DH341="раб.день",
$DR341/30*(IFERROR(
_xlfn.LET(_xlpm.VD,
CHOOSE(
{1;2;3;4;5;6;7;8;9;10;11;12;13;14;15;16;17;18},
45658,45659,45660,45661,45662,45663,45664,45665,45711,45724,45778,45779,45785,45786,45820,45821,45965,46022),
_xlfn.LET(_xlpm.DD,
MAX(MIN($AX341,EOMONTH(BC$15,0))-MAX($AW341,BC$15),),
_xlfn.IFS(
AND(MONTH($AW341)=MONTH(BC$15),MONTH($AX341)&lt;&gt;MONTH(BC$15)),
NETWORKDAYS.INTL($AW341,$AW341+_xlpm.DD,1,_xlpm.VD),
AND(MONTH($AW341)&lt;&gt;MONTH(BC$15),MONTH($AX341)=MONTH(BC$15)),
NETWORKDAYS.INTL(($AX341)-_xlpm.DD,$AX341,1,_xlpm.VD),
AND(MONTH($AW341)&lt;MONTH(BC$15),MONTH($AX341)&gt;MONTH(BC$15)),
NETWORKDAYS.INTL((EOMONTH(BC$15-1,1))-_xlpm.DD,EOMONTH(BC$15-1,1),1,_xlpm.VD),
AND(MONTH($AW341)=MONTH(BC$15),MONTH($AX341)=MONTH(BC$15)),
NETWORKDAYS.INTL($AW341,$AX341,1,_xlpm.VD)))),0)),
$DH341="месяц",
$DR341*BC341,
$DH341="неделя",
$DR341*BC341/7*(ROUNDUP((DAY(EOMONTH(BC$15,0)))/4,0))),
0)</f>
        <v/>
      </c>
      <c r="DW341" s="125">
        <f t="array" ref="DW341">
IFERROR(_xlfn.IFS(
$DH341="день_1",
$DR341*$BL341/($AX341-$AW341+1)*BD341*(DAY(EOMONTH(BD$15,0))),
$DH341="день_2",
$DR341/30*MAX(MIN($AX341,EOMONTH(BD$15,0))-MAX($AW341,BD$15)+1,),
$DH341="раб.день",
$DR341/30*(IFERROR(
_xlfn.LET(_xlpm.VD,
CHOOSE(
{1;2;3;4;5;6;7;8;9;10;11;12;13;14;15;16;17;18},
45658,45659,45660,45661,45662,45663,45664,45665,45711,45724,45778,45779,45785,45786,45820,45821,45965,46022),
_xlfn.LET(_xlpm.DD,
MAX(MIN($AX341,EOMONTH(BD$15,0))-MAX($AW341,BD$15),),
_xlfn.IFS(
AND(MONTH($AW341)=MONTH(BD$15),MONTH($AX341)&lt;&gt;MONTH(BD$15)),
NETWORKDAYS.INTL($AW341,$AW341+_xlpm.DD,1,_xlpm.VD),
AND(MONTH($AW341)&lt;&gt;MONTH(BD$15),MONTH($AX341)=MONTH(BD$15)),
NETWORKDAYS.INTL(($AX341)-_xlpm.DD,$AX341,1,_xlpm.VD),
AND(MONTH($AW341)&lt;MONTH(BD$15),MONTH($AX341)&gt;MONTH(BD$15)),
NETWORKDAYS.INTL((EOMONTH(BD$15-1,1))-_xlpm.DD,EOMONTH(BD$15-1,1),1,_xlpm.VD),
AND(MONTH($AW341)=MONTH(BD$15),MONTH($AX341)=MONTH(BD$15)),
NETWORKDAYS.INTL($AW341,$AX341,1,_xlpm.VD)))),0)),
$DH341="месяц",
$DR341*BD341,
$DH341="неделя",
$DR341*BD341/7*(ROUNDUP((DAY(EOMONTH(BD$15,0)))/4,0))),
0)</f>
        <v/>
      </c>
      <c r="DX341" s="125">
        <f t="array" ref="DX341">
IFERROR(_xlfn.IFS(
$DH341="день_1",
$DR341*$BL341/($AX341-$AW341+1)*BE341*(DAY(EOMONTH(BE$15,0))),
$DH341="день_2",
$DR341/30*MAX(MIN($AX341,EOMONTH(BE$15,0))-MAX($AW341,BE$15)+1,),
$DH341="раб.день",
$DR341/30*(IFERROR(
_xlfn.LET(_xlpm.VD,
CHOOSE(
{1;2;3;4;5;6;7;8;9;10;11;12;13;14;15;16;17;18},
45658,45659,45660,45661,45662,45663,45664,45665,45711,45724,45778,45779,45785,45786,45820,45821,45965,46022),
_xlfn.LET(_xlpm.DD,
MAX(MIN($AX341,EOMONTH(BE$15,0))-MAX($AW341,BE$15),),
_xlfn.IFS(
AND(MONTH($AW341)=MONTH(BE$15),MONTH($AX341)&lt;&gt;MONTH(BE$15)),
NETWORKDAYS.INTL($AW341,$AW341+_xlpm.DD,1,_xlpm.VD),
AND(MONTH($AW341)&lt;&gt;MONTH(BE$15),MONTH($AX341)=MONTH(BE$15)),
NETWORKDAYS.INTL(($AX341)-_xlpm.DD,$AX341,1,_xlpm.VD),
AND(MONTH($AW341)&lt;MONTH(BE$15),MONTH($AX341)&gt;MONTH(BE$15)),
NETWORKDAYS.INTL((EOMONTH(BE$15-1,1))-_xlpm.DD,EOMONTH(BE$15-1,1),1,_xlpm.VD),
AND(MONTH($AW341)=MONTH(BE$15),MONTH($AX341)=MONTH(BE$15)),
NETWORKDAYS.INTL($AW341,$AX341,1,_xlpm.VD)))),0)),
$DH341="месяц",
$DR341*BE341,
$DH341="неделя",
$DR341*BE341/7*(ROUNDUP((DAY(EOMONTH(BE$15,0)))/4,0))),
0)</f>
        <v/>
      </c>
      <c r="DY341" s="125">
        <f t="array" ref="DY341">
IFERROR(_xlfn.IFS(
$DH341="день_1",
$DR341*$BL341/($AX341-$AW341+1)*BF341*(DAY(EOMONTH(BF$15,0))),
$DH341="день_2",
$DR341/30*MAX(MIN($AX341,EOMONTH(BF$15,0))-MAX($AW341,BF$15)+1,),
$DH341="раб.день",
$DR341/30*(IFERROR(
_xlfn.LET(_xlpm.VD,
CHOOSE(
{1;2;3;4;5;6;7;8;9;10;11;12;13;14;15;16;17;18},
45658,45659,45660,45661,45662,45663,45664,45665,45711,45724,45778,45779,45785,45786,45820,45821,45965,46022),
_xlfn.LET(_xlpm.DD,
MAX(MIN($AX341,EOMONTH(BF$15,0))-MAX($AW341,BF$15),),
_xlfn.IFS(
AND(MONTH($AW341)=MONTH(BF$15),MONTH($AX341)&lt;&gt;MONTH(BF$15)),
NETWORKDAYS.INTL($AW341,$AW341+_xlpm.DD,1,_xlpm.VD),
AND(MONTH($AW341)&lt;&gt;MONTH(BF$15),MONTH($AX341)=MONTH(BF$15)),
NETWORKDAYS.INTL(($AX341)-_xlpm.DD,$AX341,1,_xlpm.VD),
AND(MONTH($AW341)&lt;MONTH(BF$15),MONTH($AX341)&gt;MONTH(BF$15)),
NETWORKDAYS.INTL((EOMONTH(BF$15-1,1))-_xlpm.DD,EOMONTH(BF$15-1,1),1,_xlpm.VD),
AND(MONTH($AW341)=MONTH(BF$15),MONTH($AX341)=MONTH(BF$15)),
NETWORKDAYS.INTL($AW341,$AX341,1,_xlpm.VD)))),0)),
$DH341="месяц",
$DR341*BF341,
$DH341="неделя",
$DR341*BF341/7*(ROUNDUP((DAY(EOMONTH(BF$15,0)))/4,0))),
0)</f>
        <v/>
      </c>
      <c r="DZ341" s="125">
        <f t="array" ref="DZ341">
IFERROR(_xlfn.IFS(
$DH341="день_1",
$DR341*$BL341/($AX341-$AW341+1)*BG341*(DAY(EOMONTH(BG$15,0))),
$DH341="день_2",
$DR341/30*MAX(MIN($AX341,EOMONTH(BG$15,0))-MAX($AW341,BG$15)+1,),
$DH341="раб.день",
$DR341/30*(IFERROR(
_xlfn.LET(_xlpm.VD,
CHOOSE(
{1;2;3;4;5;6;7;8;9;10;11;12;13;14;15;16;17;18},
45658,45659,45660,45661,45662,45663,45664,45665,45711,45724,45778,45779,45785,45786,45820,45821,45965,46022),
_xlfn.LET(_xlpm.DD,
MAX(MIN($AX341,EOMONTH(BG$15,0))-MAX($AW341,BG$15),),
_xlfn.IFS(
AND(MONTH($AW341)=MONTH(BG$15),MONTH($AX341)&lt;&gt;MONTH(BG$15)),
NETWORKDAYS.INTL($AW341,$AW341+_xlpm.DD,1,_xlpm.VD),
AND(MONTH($AW341)&lt;&gt;MONTH(BG$15),MONTH($AX341)=MONTH(BG$15)),
NETWORKDAYS.INTL(($AX341)-_xlpm.DD,$AX341,1,_xlpm.VD),
AND(MONTH($AW341)&lt;MONTH(BG$15),MONTH($AX341)&gt;MONTH(BG$15)),
NETWORKDAYS.INTL((EOMONTH(BG$15-1,1))-_xlpm.DD,EOMONTH(BG$15-1,1),1,_xlpm.VD),
AND(MONTH($AW341)=MONTH(BG$15),MONTH($AX341)=MONTH(BG$15)),
NETWORKDAYS.INTL($AW341,$AX341,1,_xlpm.VD)))),0)),
$DH341="месяц",
$DR341*BG341,
$DH341="неделя",
$DR341*BG341/7*(ROUNDUP((DAY(EOMONTH(BG$15,0)))/4,0))),
0)</f>
        <v/>
      </c>
      <c r="EA341" s="125">
        <f t="array" ref="EA341">
IFERROR(_xlfn.IFS(
$DH341="день_1",
$DR341*$BL341/($AX341-$AW341+1)*BH341*(DAY(EOMONTH(BH$15,0))),
$DH341="день_2",
$DR341/30*MAX(MIN($AX341,EOMONTH(BH$15,0))-MAX($AW341,BH$15)+1,),
$DH341="раб.день",
$DR341/30*(IFERROR(
_xlfn.LET(_xlpm.VD,
CHOOSE(
{1;2;3;4;5;6;7;8;9;10;11;12;13;14;15;16;17;18},
45658,45659,45660,45661,45662,45663,45664,45665,45711,45724,45778,45779,45785,45786,45820,45821,45965,46022),
_xlfn.LET(_xlpm.DD,
MAX(MIN($AX341,EOMONTH(BH$15,0))-MAX($AW341,BH$15),),
_xlfn.IFS(
AND(MONTH($AW341)=MONTH(BH$15),MONTH($AX341)&lt;&gt;MONTH(BH$15)),
NETWORKDAYS.INTL($AW341,$AW341+_xlpm.DD,1,_xlpm.VD),
AND(MONTH($AW341)&lt;&gt;MONTH(BH$15),MONTH($AX341)=MONTH(BH$15)),
NETWORKDAYS.INTL(($AX341)-_xlpm.DD,$AX341,1,_xlpm.VD),
AND(MONTH($AW341)&lt;MONTH(BH$15),MONTH($AX341)&gt;MONTH(BH$15)),
NETWORKDAYS.INTL((EOMONTH(BH$15-1,1))-_xlpm.DD,EOMONTH(BH$15-1,1),1,_xlpm.VD),
AND(MONTH($AW341)=MONTH(BH$15),MONTH($AX341)=MONTH(BH$15)),
NETWORKDAYS.INTL($AW341,$AX341,1,_xlpm.VD)))),0)),
$DH341="месяц",
$DR341*BH341,
$DH341="неделя",
$DR341*BH341/7*(ROUNDUP((DAY(EOMONTH(BH$15,0)))/4,0))),
0)</f>
        <v/>
      </c>
      <c r="EB341" s="125">
        <f t="array" ref="EB341">
IFERROR(_xlfn.IFS(
$DH341="день_1",
$DR341*$BL341/($AX341-$AW341+1)*BI341*(DAY(EOMONTH(BI$15,0))),
$DH341="день_2",
$DR341/30*MAX(MIN($AX341,EOMONTH(BI$15,0))-MAX($AW341,BI$15)+1,),
$DH341="раб.день",
$DR341/30*(IFERROR(
_xlfn.LET(_xlpm.VD,
CHOOSE(
{1;2;3;4;5;6;7;8;9;10;11;12;13;14;15;16;17;18},
45658,45659,45660,45661,45662,45663,45664,45665,45711,45724,45778,45779,45785,45786,45820,45821,45965,46022),
_xlfn.LET(_xlpm.DD,
MAX(MIN($AX341,EOMONTH(BI$15,0))-MAX($AW341,BI$15),),
_xlfn.IFS(
AND(MONTH($AW341)=MONTH(BI$15),MONTH($AX341)&lt;&gt;MONTH(BI$15)),
NETWORKDAYS.INTL($AW341,$AW341+_xlpm.DD,1,_xlpm.VD),
AND(MONTH($AW341)&lt;&gt;MONTH(BI$15),MONTH($AX341)=MONTH(BI$15)),
NETWORKDAYS.INTL(($AX341)-_xlpm.DD,$AX341,1,_xlpm.VD),
AND(MONTH($AW341)&lt;MONTH(BI$15),MONTH($AX341)&gt;MONTH(BI$15)),
NETWORKDAYS.INTL((EOMONTH(BI$15-1,1))-_xlpm.DD,EOMONTH(BI$15-1,1),1,_xlpm.VD),
AND(MONTH($AW341)=MONTH(BI$15),MONTH($AX341)=MONTH(BI$15)),
NETWORKDAYS.INTL($AW341,$AX341,1,_xlpm.VD)))),0)),
$DH341="месяц",
$DR341*BI341,
$DH341="неделя",
$DR341*BI341/7*(ROUNDUP((DAY(EOMONTH(BI$15,0)))/4,0))),
0)</f>
        <v/>
      </c>
      <c r="EC341" s="125">
        <f t="array" ref="EC341">
IFERROR(_xlfn.IFS(
$DH341="день_1",
$DR341*$BL341/($AX341-$AW341+1)*BJ341*(DAY(EOMONTH(BJ$15,0))),
$DH341="день_2",
$DR341/30*MAX(MIN($AX341,EOMONTH(BJ$15,0))-MAX($AW341,BJ$15)+1,),
$DH341="раб.день",
$DR341/30*(IFERROR(
_xlfn.LET(_xlpm.VD,
CHOOSE(
{1;2;3;4;5;6;7;8;9;10;11;12;13;14;15;16;17;18},
45658,45659,45660,45661,45662,45663,45664,45665,45711,45724,45778,45779,45785,45786,45820,45821,45965,46022),
_xlfn.LET(_xlpm.DD,
MAX(MIN($AX341,EOMONTH(BJ$15,0))-MAX($AW341,BJ$15),),
_xlfn.IFS(
AND(MONTH($AW341)=MONTH(BJ$15),MONTH($AX341)&lt;&gt;MONTH(BJ$15)),
NETWORKDAYS.INTL($AW341,$AW341+_xlpm.DD,1,_xlpm.VD),
AND(MONTH($AW341)&lt;&gt;MONTH(BJ$15),MONTH($AX341)=MONTH(BJ$15)),
NETWORKDAYS.INTL(($AX341)-_xlpm.DD,$AX341,1,_xlpm.VD),
AND(MONTH($AW341)&lt;MONTH(BJ$15),MONTH($AX341)&gt;MONTH(BJ$15)),
NETWORKDAYS.INTL((EOMONTH(BJ$15-1,1))-_xlpm.DD,EOMONTH(BJ$15-1,1),1,_xlpm.VD),
AND(MONTH($AW341)=MONTH(BJ$15),MONTH($AX341)=MONTH(BJ$15)),
NETWORKDAYS.INTL($AW341,$AX341,1,_xlpm.VD)))),0)),
$DH341="месяц",
$DR341*BJ341,
$DH341="неделя",
$DR341*BJ341/7*(ROUNDUP((DAY(EOMONTH(BJ$15,0)))/4,0))),
0)</f>
        <v/>
      </c>
      <c r="ED341" s="125">
        <f t="array" ref="ED341">
IFERROR(_xlfn.IFS(
$DH341="день_1",
$DR341*$BL341/($AX341-$AW341+1)*BK341*(DAY(EOMONTH(BK$15,0))),
$DH341="день_2",
$DR341/30*MAX(MIN($AX341,EOMONTH(BK$15,0))-MAX($AW341,BK$15)+1,),
$DH341="раб.день",
$DR341/30*(IFERROR(
_xlfn.LET(_xlpm.VD,
CHOOSE(
{1;2;3;4;5;6;7;8;9;10;11;12;13;14;15;16;17;18},
45658,45659,45660,45661,45662,45663,45664,45665,45711,45724,45778,45779,45785,45786,45820,45821,45965,46022),
_xlfn.LET(_xlpm.DD,
MAX(MIN($AX341,EOMONTH(BK$15,0))-MAX($AW341,BK$15),),
_xlfn.IFS(
AND(MONTH($AW341)=MONTH(BK$15),MONTH($AX341)&lt;&gt;MONTH(BK$15)),
NETWORKDAYS.INTL($AW341,$AW341+_xlpm.DD,1,_xlpm.VD),
AND(MONTH($AW341)&lt;&gt;MONTH(BK$15),MONTH($AX341)=MONTH(BK$15)),
NETWORKDAYS.INTL(($AX341)-_xlpm.DD,$AX341,1,_xlpm.VD),
AND(MONTH($AW341)&lt;MONTH(BK$15),MONTH($AX341)&gt;MONTH(BK$15)),
NETWORKDAYS.INTL((EOMONTH(BK$15-1,1))-_xlpm.DD,EOMONTH(BK$15-1,1),1,_xlpm.VD),
AND(MONTH($AW341)=MONTH(BK$15),MONTH($AX341)=MONTH(BK$15)),
NETWORKDAYS.INTL($AW341,$AX341,1,_xlpm.VD)))),0)),
$DH341="месяц",
$DR341*BK341,
$DH341="неделя",
$DR341*BK341/7*(ROUNDUP((DAY(EOMONTH(BK$15,0)))/4,0))),
0)</f>
        <v/>
      </c>
      <c r="EE341" s="125">
        <f>SUM($DS341,$DT341,$DU341,$DV341,$DW341,$DX341,$DY341,$DZ341,$EA341,$EB341,$EC341,$ED341)</f>
        <v/>
      </c>
      <c r="EF341" s="125">
        <f>IFERROR(ROUND($EE341*(1+$EP341),2),0)</f>
        <v/>
      </c>
      <c r="EG341" s="128" t="n">
        <v>1</v>
      </c>
      <c r="EH341" s="126" t="n">
        <v>0</v>
      </c>
      <c r="EI341" s="126">
        <f>ROUND(SUM($EH341:$EH341)*SUM($AB341:$AB341)*$EG341,2)</f>
        <v/>
      </c>
      <c r="EJ341" s="126">
        <f>ROUND($EI341*(1+$EP341),2)</f>
        <v/>
      </c>
      <c r="EK341" s="126" t="n">
        <v>0</v>
      </c>
      <c r="EL341" s="126">
        <f>ROUND(SUM($EK341:$EK341)*SUM($AB341:$AB341)*$EG341,2)</f>
        <v/>
      </c>
      <c r="EM341" s="126">
        <f>ROUND($EL341*(1+$EP341),2)</f>
        <v/>
      </c>
      <c r="EN341" s="126">
        <f>SUM($EE341,$EI341,$EL341)</f>
        <v/>
      </c>
      <c r="EO341" s="126">
        <f>SUM($EF341,$EJ341,$EM341)</f>
        <v/>
      </c>
      <c r="EP341" s="59" t="inlineStr">
        <is>
          <t>20%</t>
        </is>
      </c>
      <c r="EQ341" s="59" t="n"/>
      <c r="ER341" s="60">
        <f t="array" ref="ER341">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MATCH(ES341,
{"AMS";"RussOutdoor";"HD Outdoor";"Ingroup";"IQ";"Ledproduction";"LisChannel";"Logic";"Media-PPL";"NovikovTV | НовиковТВ";"SMA";"SOK";"КрокусТВ | CrocusTV | IndoorTV";"Сити";"ТЯК Москва"},
0)),"")</f>
        <v/>
      </c>
      <c r="ES341" s="60" t="n"/>
      <c r="ET341" s="60">
        <f t="array" ref="ET341">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MATCH(ES341,
{"AMS";"RussOutdoor";"HD Outdoor";"Ingroup";"IQ";"Ledproduction";"LisChannel";"Logic";"Media-PPL";"NovikovTV | НовиковТВ";"SMA";"SOK";"КрокусТВ | CrocusTV | IndoorTV";"Сити";"ТЯК Москва"},
0)),"")</f>
        <v/>
      </c>
      <c r="EU341" s="60" t="n"/>
      <c r="EV341" s="60" t="n"/>
      <c r="EX341" s="110">
        <f t="array" ref="EX341">
($AR341/30
+N("ТРАФИК ПЛОЩАДКИ"))*
(IFERROR(
_xlfn.LET(
_xlpm.GPR,
HLOOKUP($L341,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(MATCH($T341,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IF($Q341="цифровой",_xlpm.GPR/$AG341,_xlpm.GPR/60)),
0)
+N("DWELL TIME"))*
(IF($AB341=0,0,IF($AB341=1,0.3,IF($AB341=2,0.5,IF($AB341&gt;2,1))))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_xlfn.IFS($AC341="да",1.2,$AC341="нет",1)*
_xlfn.IFS($AD341="да",1.2,$AD341="нет",1)*
IF(R341="статический",1,1.2)*
$X341*
INDEX(
{1.2;1;1.2;1.2;1;1.2;1.2;1.2;1.2;1.2;1.2;1;1.2;1.2;1.2;1.2;1;1;1.2;1.2;1.2;1;1;1;1;1.2;1.2;1.2;1.2;1;1;1;1;1.2;1.2;1.2;1.2;1.2;1.2;1.2;1.2;1;1;1.2;1;1;1;1;1.5;1;1;1.5;1.5;1.2},
MATCH($Q341,_xlpm.MI,0)))&gt;{0.02;0.04;0.06;0.1;0.2;0.4;0.6;0.8;1;2;4;6})),
{0;1;2;3;4;5;6;7;8;9;10;11;12},
0)))
+N("КОЭФФИЦИЕНТ КОНТАКТА"))))*
(_xlfn.IFS($X341&lt;0.1,$X341/1000,$X341&gt;25,5.2,AND($X341&gt;=0.1,$X341&lt;=25),(($X341*2+0.1)/10)*($X341/10)))*
IFERROR((_xlfn.LET(
_xlpm.MA,
{0;0.8;0.85;0.9;0.95;1},
_xlpm.MAA,
{0;1;2;3;4;5},
INDEX(_xlpm.MA,MATCH(SUMPRODUCT(--((IF(ROUND(_xlpm.MAA,1)&gt;5,5,ROUND($AB341,1)))&gt;{0;1;2;3;4;5})),_xlpm.MAA,0)))
+N("КОЭФФИЦИЕНТ КОЛ-ВО КОНСТРУКЦИЙ")),1)*
$AB341,0))*
(IF($Q341="цифровой",$AG341/15*$AI341,1)
+N("ДЛЯ ЦИФРЫ"))</f>
        <v/>
      </c>
      <c r="EY341" s="110">
        <f>IFERROR(EX341*AY341,0)</f>
        <v/>
      </c>
      <c r="EZ341" s="131">
        <f>IFERROR(DP341/EY341*1000,0)</f>
        <v/>
      </c>
      <c r="FA341" s="112">
        <f>IFERROR(FC341/FB341,0)</f>
        <v/>
      </c>
      <c r="FB341" s="112">
        <f>IFERROR((FC341/(EY341/FF341*#REF!))*0.825,0)</f>
        <v/>
      </c>
      <c r="FC341" s="112">
        <f>IFERROR(((EX341*30/AR341)*100)/30,0)</f>
        <v/>
      </c>
      <c r="FD341" s="112">
        <f>IFERROR(EY341/G341*100%,0)</f>
        <v/>
      </c>
      <c r="FE341" s="112">
        <f>IFERROR(FD341/FC341*100%,0)</f>
        <v/>
      </c>
      <c r="FF341" s="110">
        <f>IFERROR(AR341/30*AY341,0)</f>
        <v/>
      </c>
    </row>
    <row r="342" ht="13" customHeight="1">
      <c r="A342" s="59" t="n"/>
      <c r="B342" s="60" t="n"/>
      <c r="C342" s="60" t="n"/>
      <c r="D342" s="60">
        <f t="array" ref="D342">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MATCH($E342,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42" s="60">
        <f t="array" ref="E342">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MATCH($F342,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42" s="60" t="inlineStr"/>
      <c r="G342" s="60" t="n"/>
      <c r="H342" s="60">
        <f t="array" ref="H342">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MATCH($I342,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42" s="60" t="n"/>
      <c r="J342" s="60" t="n"/>
      <c r="K342" s="60" t="n"/>
      <c r="L342" s="60" t="n"/>
      <c r="M342" s="60" t="n"/>
      <c r="N342" s="60" t="n"/>
      <c r="O342" s="60" t="n"/>
      <c r="P342" s="60">
        <f t="array" ref="P342">
_xlfn.IFS(
ISNUMBER(MATCH($Q342,{"шелфбаннер","разделитель","монетница","чековая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ISNUMBER(MATCH($Q342,{"LED/LCD","видеокулер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ISNUMBER(MATCH($Q342,{"автомобиль","машина","выставочное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ISNUMBER(MATCH($Q342,{"билборд","лифтовая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ISNUMBER(MATCH($Q342,{"навигация","подвесной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ISNUMBER(MATCH($Q342,{"движущаяся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ISNUMBER(MATCH($Q342,{"каталог","журнал"},)),
"Пресса",
$Q342="","")</f>
        <v/>
      </c>
      <c r="Q342" s="60" t="n"/>
      <c r="R342" s="60">
        <f t="array" ref="R342">
IFERROR(
_xlfn.IFS(
OR(ISNUMBER(MATCH($Q342,{"экспозиция","макет","стенд","автостенд","авто стенд","выставочное пространство","выставочные стенды","модульные выставочные стенды","3Д конструкция","3D конструкция"},)),P342="Экспонирование"),
"нестандартный",
ISNUMBER(MATCH($Q342,{"скроллер","призматрон"},)),
"динамический",
$P342="Видео",
"цифровой",
OR($P342="Пресса",$P342="Щит",$P342="POSm",$P342="Подвес",$P342="Брендирование/оклейка"),
"статический"),"")</f>
        <v/>
      </c>
      <c r="S342" s="59" t="n"/>
      <c r="T342" s="60" t="n"/>
      <c r="U342" s="60" t="n"/>
      <c r="V342" s="60">
        <f>
IF(P342="Видео",
"цифровой постер/ролик",
IF(ISNUMBER(MATCH(Q342,{"короб световой","короб световой | лайтбокс","короб световой | кристалайт","лайтбокс","лайт бокс","кристалайт","LB","lightbox"},)),
"бэклит",
IF(P342="Брендирование/оклейка",
"перфарированная пленка/самоклейка",
IF(P342="Экспонирование",
"под запрос",
IF(P342="Подвес",
"баннер/ткань",
"")))))</f>
        <v/>
      </c>
      <c r="W342" s="59" t="n"/>
      <c r="X342" s="59" t="n"/>
      <c r="Y342" s="59" t="n"/>
      <c r="Z342" s="61" t="n"/>
      <c r="AA342" s="61" t="n"/>
      <c r="AB342" s="61">
        <f>IF(BL342&gt;0,Z342,0)</f>
        <v/>
      </c>
      <c r="AC342" s="59" t="n"/>
      <c r="AD342" s="59" t="n"/>
      <c r="AE342" s="59" t="n"/>
      <c r="AF342" s="59" t="n"/>
      <c r="AG342" s="59" t="n"/>
      <c r="AH342" s="59" t="n"/>
      <c r="AI342" s="59" t="n"/>
      <c r="AJ342" s="59" t="n"/>
      <c r="AK342" s="59" t="n"/>
      <c r="AL342" s="62">
        <f>IFERROR(IF(OR(R342="статический",R342="динамический",R342="нестандартный",R342="",R342=""),"-",IF(AND(AH342="-",AI342="-"),"-",AK342*3600/AH342*AI342)),"-")</f>
        <v/>
      </c>
      <c r="AM342" s="62">
        <f>IFERROR(IF(OR(R342="статический",R342="динамический",R342="",R342="", R342="BTL",R342="нестандартный"),"-",AG342*AI342*AL342/60),"-")</f>
        <v/>
      </c>
      <c r="AN342" s="63">
        <f>IFERROR(IF(AH342="","-",AG342*AI342/AH342),"-")</f>
        <v/>
      </c>
      <c r="AO342" s="59">
        <f>IFERROR(IF(OR($R342="статический",$R342="динамический",$R342="",$R342="",$R342="BTL",$R342="нестандартный"),"-",$AL342*$AY342),"-")</f>
        <v/>
      </c>
      <c r="AP342" s="62">
        <f>IFERROR(IF(OR($R342="статический",$R342="динамический",$R342="",$R342="",$R342="BTL",$R342="нестандартный"),"-",$AM342*AY342),"-")</f>
        <v/>
      </c>
      <c r="AQ342" s="64" t="n"/>
      <c r="AR342" s="61" t="n"/>
      <c r="AS342" s="61" t="n"/>
      <c r="AT342" s="61" t="n"/>
      <c r="AU342" s="65" t="n"/>
      <c r="AV342" s="124">
        <f>IFERROR(DR342/AT342*1000,"n/a")</f>
        <v/>
      </c>
      <c r="AW342" s="67" t="n"/>
      <c r="AX342" s="67" t="n"/>
      <c r="AY342" s="43">
        <f>IFERROR(IF(OR($AW342="",$AX342=""),"",_xlfn.DAYS($AX342+1,$AW342)),"")</f>
        <v/>
      </c>
      <c r="AZ342" s="68">
        <f t="array" ref="AZ342">
_xlfn.LET(_xlpm.COEFF,
IF($AW342+$AX342=0,0,IF(MAX(MIN($AX342,EOMONTH(AZ$15,0))-MAX($AW342,AZ$15)+1,)&gt;0,1,0)),
_xlfn.IFS(
$ES342="LisChannel",
_xlpm.COEFF*
INDEX({1;1;1.2;1.2;1;1;1;1;1.2;1.2;1.2;1.2},
MATCH(MONTH(AZ$15),
{1,2,3,4,5,6,7,8,9,10,11,12})),
CONCATENATE($ES342," ",$L342)="RussOutdoor метро",
_xlpm.COEFF*
INDEX({0.8;0.9;1.1;1.1;1;1;1;1;1.1;1.1;1.1;1.1},
MATCH(MONTH(AZ$15),
{1,2,3,4,5,6,7,8,9,10,11,12})),
$ES342&lt;&gt;"LisChannel",
_xlpm.COEFF,
$ES342&lt;&gt;"RussOutdoor",
_xlpm.COEFF))</f>
        <v/>
      </c>
      <c r="BA342" s="68">
        <f t="array" ref="BA342">
_xlfn.LET(_xlpm.COEFF,
IF($AW342+$AX342=0,0,IF(MAX(MIN($AX342,EOMONTH(BA$15,0))-MAX($AW342,BA$15)+1,)&gt;0,1,0)),
_xlfn.IFS(
$ES342="LisChannel",
_xlpm.COEFF*
INDEX({1;1;1.2;1.2;1;1;1;1;1.2;1.2;1.2;1.2},
MATCH(MONTH(BA$15),
{1,2,3,4,5,6,7,8,9,10,11,12})),
CONCATENATE($ES342," ",$L342)="RussOutdoor метро",
_xlpm.COEFF*
INDEX({0.8;0.9;1.1;1.1;1;1;1;1;1.1;1.1;1.1;1.1},
MATCH(MONTH(BA$15),
{1,2,3,4,5,6,7,8,9,10,11,12})),
$ES342&lt;&gt;"LisChannel",
_xlpm.COEFF,
$ES342&lt;&gt;"RussOutdoor",
_xlpm.COEFF))</f>
        <v/>
      </c>
      <c r="BB342" s="68">
        <f t="array" ref="BB342">
_xlfn.LET(_xlpm.COEFF,
IF($AW342+$AX342=0,0,IF(MAX(MIN($AX342,EOMONTH(BB$15,0))-MAX($AW342,BB$15)+1,)&gt;0,1,0)),
_xlfn.IFS(
$ES342="LisChannel",
_xlpm.COEFF*
INDEX({1;1;1.2;1.2;1;1;1;1;1.2;1.2;1.2;1.2},
MATCH(MONTH(BB$15),
{1,2,3,4,5,6,7,8,9,10,11,12})),
CONCATENATE($ES342," ",$L342)="RussOutdoor метро",
_xlpm.COEFF*
INDEX({0.8;0.9;1.1;1.1;1;1;1;1;1.1;1.1;1.1;1.1},
MATCH(MONTH(BB$15),
{1,2,3,4,5,6,7,8,9,10,11,12})),
$ES342&lt;&gt;"LisChannel",
_xlpm.COEFF,
$ES342&lt;&gt;"RussOutdoor",
_xlpm.COEFF))</f>
        <v/>
      </c>
      <c r="BC342" s="68">
        <f t="array" ref="BC342">
_xlfn.LET(_xlpm.COEFF,
IF($AW342+$AX342=0,0,IF(MAX(MIN($AX342,EOMONTH(BC$15,0))-MAX($AW342,BC$15)+1,)&gt;0,1,0)),
_xlfn.IFS(
$ES342="LisChannel",
_xlpm.COEFF*
INDEX({1;1;1.2;1.2;1;1;1;1;1.2;1.2;1.2;1.2},
MATCH(MONTH(BC$15),
{1,2,3,4,5,6,7,8,9,10,11,12})),
CONCATENATE($ES342," ",$L342)="RussOutdoor метро",
_xlpm.COEFF*
INDEX({0.8;0.9;1.1;1.1;1;1;1;1;1.1;1.1;1.1;1.1},
MATCH(MONTH(BC$15),
{1,2,3,4,5,6,7,8,9,10,11,12})),
$ES342&lt;&gt;"LisChannel",
_xlpm.COEFF,
$ES342&lt;&gt;"RussOutdoor",
_xlpm.COEFF))</f>
        <v/>
      </c>
      <c r="BD342" s="68">
        <f t="array" ref="BD342">
_xlfn.LET(_xlpm.COEFF,
IF($AW342+$AX342=0,0,IF(MAX(MIN($AX342,EOMONTH(BD$15,0))-MAX($AW342,BD$15)+1,)&gt;0,1,0)),
_xlfn.IFS(
$ES342="LisChannel",
_xlpm.COEFF*
INDEX({1;1;1.2;1.2;1;1;1;1;1.2;1.2;1.2;1.2},
MATCH(MONTH(BD$15),
{1,2,3,4,5,6,7,8,9,10,11,12})),
CONCATENATE($ES342," ",$L342)="RussOutdoor метро",
_xlpm.COEFF*
INDEX({0.8;0.9;1.1;1.1;1;1;1;1;1.1;1.1;1.1;1.1},
MATCH(MONTH(BD$15),
{1,2,3,4,5,6,7,8,9,10,11,12})),
$ES342&lt;&gt;"LisChannel",
_xlpm.COEFF,
$ES342&lt;&gt;"RussOutdoor",
_xlpm.COEFF))</f>
        <v/>
      </c>
      <c r="BE342" s="68">
        <f t="array" ref="BE342">
_xlfn.LET(_xlpm.COEFF,
IF($AW342+$AX342=0,0,IF(MAX(MIN($AX342,EOMONTH(BE$15,0))-MAX($AW342,BE$15)+1,)&gt;0,1,0)),
_xlfn.IFS(
$ES342="LisChannel",
_xlpm.COEFF*
INDEX({1;1;1.2;1.2;1;1;1;1;1.2;1.2;1.2;1.2},
MATCH(MONTH(BE$15),
{1,2,3,4,5,6,7,8,9,10,11,12})),
CONCATENATE($ES342," ",$L342)="RussOutdoor метро",
_xlpm.COEFF*
INDEX({0.8;0.9;1.1;1.1;1;1;1;1;1.1;1.1;1.1;1.1},
MATCH(MONTH(BE$15),
{1,2,3,4,5,6,7,8,9,10,11,12})),
$ES342&lt;&gt;"LisChannel",
_xlpm.COEFF,
$ES342&lt;&gt;"RussOutdoor",
_xlpm.COEFF))</f>
        <v/>
      </c>
      <c r="BF342" s="68">
        <f t="array" ref="BF342">
_xlfn.LET(_xlpm.COEFF,
IF($AW342+$AX342=0,0,IF(MAX(MIN($AX342,EOMONTH(BF$15,0))-MAX($AW342,BF$15)+1,)&gt;0,1,0)),
_xlfn.IFS(
$ES342="LisChannel",
_xlpm.COEFF*
INDEX({1;1;1.2;1.2;1;1;1;1;1.2;1.2;1.2;1.2},
MATCH(MONTH(BF$15),
{1,2,3,4,5,6,7,8,9,10,11,12})),
CONCATENATE($ES342," ",$L342)="RussOutdoor метро",
_xlpm.COEFF*
INDEX({0.8;0.9;1.1;1.1;1;1;1;1;1.1;1.1;1.1;1.1},
MATCH(MONTH(BF$15),
{1,2,3,4,5,6,7,8,9,10,11,12})),
$ES342&lt;&gt;"LisChannel",
_xlpm.COEFF,
$ES342&lt;&gt;"RussOutdoor",
_xlpm.COEFF))</f>
        <v/>
      </c>
      <c r="BG342" s="68">
        <f t="array" ref="BG342">
_xlfn.LET(_xlpm.COEFF,
IF($AW342+$AX342=0,0,IF(MAX(MIN($AX342,EOMONTH(BG$15,0))-MAX($AW342,BG$15)+1,)&gt;0,1,0)),
_xlfn.IFS(
$ES342="LisChannel",
_xlpm.COEFF*
INDEX({1;1;1.2;1.2;1;1;1;1;1.2;1.2;1.2;1.2},
MATCH(MONTH(BG$15),
{1,2,3,4,5,6,7,8,9,10,11,12})),
CONCATENATE($ES342," ",$L342)="RussOutdoor метро",
_xlpm.COEFF*
INDEX({0.8;0.9;1.1;1.1;1;1;1;1;1.1;1.1;1.1;1.1},
MATCH(MONTH(BG$15),
{1,2,3,4,5,6,7,8,9,10,11,12})),
$ES342&lt;&gt;"LisChannel",
_xlpm.COEFF,
$ES342&lt;&gt;"RussOutdoor",
_xlpm.COEFF))</f>
        <v/>
      </c>
      <c r="BH342" s="68">
        <f t="array" ref="BH342">
_xlfn.LET(_xlpm.COEFF,
IF($AW342+$AX342=0,0,IF(MAX(MIN($AX342,EOMONTH(BH$15,0))-MAX($AW342,BH$15)+1,)&gt;0,1,0)),
_xlfn.IFS(
$ES342="LisChannel",
_xlpm.COEFF*
INDEX({1;1;1.2;1.2;1;1;1;1;1.2;1.2;1.2;1.2},
MATCH(MONTH(BH$15),
{1,2,3,4,5,6,7,8,9,10,11,12})),
CONCATENATE($ES342," ",$L342)="RussOutdoor метро",
_xlpm.COEFF*
INDEX({0.8;0.9;1.1;1.1;1;1;1;1;1.1;1.1;1.1;1.1},
MATCH(MONTH(BH$15),
{1,2,3,4,5,6,7,8,9,10,11,12})),
$ES342&lt;&gt;"LisChannel",
_xlpm.COEFF,
$ES342&lt;&gt;"RussOutdoor",
_xlpm.COEFF))</f>
        <v/>
      </c>
      <c r="BI342" s="68">
        <f t="array" ref="BI342">
_xlfn.LET(_xlpm.COEFF,
IF($AW342+$AX342=0,0,IF(MAX(MIN($AX342,EOMONTH(BI$15,0))-MAX($AW342,BI$15)+1,)&gt;0,1,0)),
_xlfn.IFS(
$ES342="LisChannel",
_xlpm.COEFF*
INDEX({1;1;1.2;1.2;1;1;1;1;1.2;1.2;1.2;1.2},
MATCH(MONTH(BI$15),
{1,2,3,4,5,6,7,8,9,10,11,12})),
CONCATENATE($ES342," ",$L342)="RussOutdoor метро",
_xlpm.COEFF*
INDEX({0.8;0.9;1.1;1.1;1;1;1;1;1.1;1.1;1.1;1.1},
MATCH(MONTH(BI$15),
{1,2,3,4,5,6,7,8,9,10,11,12})),
$ES342&lt;&gt;"LisChannel",
_xlpm.COEFF,
$ES342&lt;&gt;"RussOutdoor",
_xlpm.COEFF))</f>
        <v/>
      </c>
      <c r="BJ342" s="68">
        <f t="array" ref="BJ342">
_xlfn.LET(_xlpm.COEFF,
IF($AW342+$AX342=0,0,IF(MAX(MIN($AX342,EOMONTH(BJ$15,0))-MAX($AW342,BJ$15)+1,)&gt;0,1,0)),
_xlfn.IFS(
$ES342="LisChannel",
_xlpm.COEFF*
INDEX({1;1;1.2;1.2;1;1;1;1;1.2;1.2;1.2;1.2},
MATCH(MONTH(BJ$15),
{1,2,3,4,5,6,7,8,9,10,11,12})),
CONCATENATE($ES342," ",$L342)="RussOutdoor метро",
_xlpm.COEFF*
INDEX({0.8;0.9;1.1;1.1;1;1;1;1;1.1;1.1;1.1;1.1},
MATCH(MONTH(BJ$15),
{1,2,3,4,5,6,7,8,9,10,11,12})),
$ES342&lt;&gt;"LisChannel",
_xlpm.COEFF,
$ES342&lt;&gt;"RussOutdoor",
_xlpm.COEFF))</f>
        <v/>
      </c>
      <c r="BK342" s="68">
        <f t="array" ref="BK342">
_xlfn.LET(_xlpm.COEFF,
IF($AW342+$AX342=0,0,IF(MAX(MIN($AX342,EOMONTH(BK$15,0))-MAX($AW342,BK$15)+1,)&gt;0,1,0)),
_xlfn.IFS(
$ES342="LisChannel",
_xlpm.COEFF*
INDEX({1;1;1.2;1.2;1;1;1;1;1.2;1.2;1.2;1.2},
MATCH(MONTH(BK$15),
{1,2,3,4,5,6,7,8,9,10,11,12})),
CONCATENATE($ES342," ",$L342)="RussOutdoor метро",
_xlpm.COEFF*
INDEX({0.8;0.9;1.1;1.1;1;1;1;1;1.1;1.1;1.1;1.1},
MATCH(MONTH(BK$15),
{1,2,3,4,5,6,7,8,9,10,11,12})),
$ES342&lt;&gt;"LisChannel",
_xlpm.COEFF,
$ES342&lt;&gt;"RussOutdoor",
_xlpm.COEFF))</f>
        <v/>
      </c>
      <c r="BL342" s="62">
        <f>COUNTIFS($AZ342:$BK342,"&gt;0")</f>
        <v/>
      </c>
      <c r="BM342" s="65" t="n"/>
      <c r="BN342" s="125">
        <f>$DJ342</f>
        <v/>
      </c>
      <c r="BO342" s="63">
        <f>$DQ342</f>
        <v/>
      </c>
      <c r="BP342" s="125">
        <f>
IFERROR(
IF($BL342=0,0,
$BN342*(1-$BO342)),
0)</f>
        <v/>
      </c>
      <c r="BQ342" s="125">
        <f t="array" ref="BQ342">
IFERROR(
_xlfn.IFS(
$DH342="день_1",
$BP342*$BL342/($AX342-$AW342+1)*AZ342*(DAY(EOMONTH(AZ$15,0))),
$DH342="день_2",
$BP342/30*MAX(MIN($AX342,EOMONTH(AZ$15,0))-MAX($AW342,AZ$15)+1,),
$DH342="раб.день",
$BP342/30*(IFERROR(
_xlfn.LET(_xlpm.VD,
CHOOSE(
{1;2;3;4;5;6;7;8;9;10;11;12;13;14;15;16;17;18},
45658,45659,45660,45661,45662,45663,45664,45665,45711,45724,45778,45779,45785,45786,45820,45821,45965,46022),
_xlfn.LET(_xlpm.DD,
MAX(MIN($AX342,EOMONTH(AZ$15,0))-MAX($AW342,AZ$15),),
_xlfn.IFS(
AND(MONTH($AW342)=MONTH(AZ$15),MONTH($AX342)&lt;&gt;MONTH(AZ$15)),
NETWORKDAYS.INTL($AW342,$AW342+_xlpm.DD,1,_xlpm.VD),
AND(MONTH($AW342)&lt;&gt;MONTH(AZ$15),MONTH($AX342)=MONTH(AZ$15)),
NETWORKDAYS.INTL(($AX342)-_xlpm.DD,$AX342,1,_xlpm.VD),
AND(MONTH($AW342)&lt;MONTH(AZ$15),MONTH($AX342)&gt;MONTH(AZ$15)),
NETWORKDAYS.INTL((EOMONTH(AZ$15-1,1))-_xlpm.DD,EOMONTH(AZ$15-1,1),1,_xlpm.VD),
AND(MONTH($AW342)=MONTH(AZ$15),MONTH($AX342)=MONTH(AZ$15)),
NETWORKDAYS.INTL($AW342,$AX342,1,_xlpm.VD)))),0)),
$DH342="месяц",
$BP342*AZ342,
$DH342="неделя",
$BP342*AZ342/7*(ROUNDUP((DAY(EOMONTH(AZ$15,0)))/4,0))),
0)</f>
        <v/>
      </c>
      <c r="BR342" s="125">
        <f t="array" ref="BR342">
IFERROR(
_xlfn.IFS(
$DH342="день_1",
$BP342*$BL342/($AX342-$AW342+1)*BA342*(DAY(EOMONTH(BA$15,0))),
$DH342="день_2",
$BP342/30*MAX(MIN($AX342,EOMONTH(BA$15,0))-MAX($AW342,BA$15)+1,),
$DH342="раб.день",
$BP342/30*(IFERROR(
_xlfn.LET(_xlpm.VD,
CHOOSE(
{1;2;3;4;5;6;7;8;9;10;11;12;13;14;15;16;17;18},
45658,45659,45660,45661,45662,45663,45664,45665,45711,45724,45778,45779,45785,45786,45820,45821,45965,46022),
_xlfn.LET(_xlpm.DD,
MAX(MIN($AX342,EOMONTH(BA$15,0))-MAX($AW342,BA$15),),
_xlfn.IFS(
AND(MONTH($AW342)=MONTH(BA$15),MONTH($AX342)&lt;&gt;MONTH(BA$15)),
NETWORKDAYS.INTL($AW342,$AW342+_xlpm.DD,1,_xlpm.VD),
AND(MONTH($AW342)&lt;&gt;MONTH(BA$15),MONTH($AX342)=MONTH(BA$15)),
NETWORKDAYS.INTL(($AX342)-_xlpm.DD,$AX342,1,_xlpm.VD),
AND(MONTH($AW342)&lt;MONTH(BA$15),MONTH($AX342)&gt;MONTH(BA$15)),
NETWORKDAYS.INTL((EOMONTH(BA$15-1,1))-_xlpm.DD,EOMONTH(BA$15-1,1),1,_xlpm.VD),
AND(MONTH($AW342)=MONTH(BA$15),MONTH($AX342)=MONTH(BA$15)),
NETWORKDAYS.INTL($AW342,$AX342,1,_xlpm.VD)))),0)),
$DH342="месяц",
$BP342*BA342,
$DH342="неделя",
$BP342*BA342/7*(ROUNDUP((DAY(EOMONTH(BA$15,0)))/4,0))),
0)</f>
        <v/>
      </c>
      <c r="BS342" s="125">
        <f t="array" ref="BS342">
IFERROR(
_xlfn.IFS(
$DH342="день_1",
$BP342*$BL342/($AX342-$AW342+1)*BB342*(DAY(EOMONTH(BB$15,0))),
$DH342="день_2",
$BP342/30*MAX(MIN($AX342,EOMONTH(BB$15,0))-MAX($AW342,BB$15)+1,),
$DH342="раб.день",
$BP342/30*(IFERROR(
_xlfn.LET(_xlpm.VD,
CHOOSE(
{1;2;3;4;5;6;7;8;9;10;11;12;13;14;15;16;17;18},
45658,45659,45660,45661,45662,45663,45664,45665,45711,45724,45778,45779,45785,45786,45820,45821,45965,46022),
_xlfn.LET(_xlpm.DD,
MAX(MIN($AX342,EOMONTH(BB$15,0))-MAX($AW342,BB$15),),
_xlfn.IFS(
AND(MONTH($AW342)=MONTH(BB$15),MONTH($AX342)&lt;&gt;MONTH(BB$15)),
NETWORKDAYS.INTL($AW342,$AW342+_xlpm.DD,1,_xlpm.VD),
AND(MONTH($AW342)&lt;&gt;MONTH(BB$15),MONTH($AX342)=MONTH(BB$15)),
NETWORKDAYS.INTL(($AX342)-_xlpm.DD,$AX342,1,_xlpm.VD),
AND(MONTH($AW342)&lt;MONTH(BB$15),MONTH($AX342)&gt;MONTH(BB$15)),
NETWORKDAYS.INTL((EOMONTH(BB$15-1,1))-_xlpm.DD,EOMONTH(BB$15-1,1),1,_xlpm.VD),
AND(MONTH($AW342)=MONTH(BB$15),MONTH($AX342)=MONTH(BB$15)),
NETWORKDAYS.INTL($AW342,$AX342,1,_xlpm.VD)))),0)),
$DH342="месяц",
$BP342*BB342,
$DH342="неделя",
$BP342*BB342/7*(ROUNDUP((DAY(EOMONTH(BB$15,0)))/4,0))),
0)</f>
        <v/>
      </c>
      <c r="BT342" s="125">
        <f t="array" ref="BT342">
IFERROR(
_xlfn.IFS(
$DH342="день_1",
$BP342*$BL342/($AX342-$AW342+1)*BC342*(DAY(EOMONTH(BC$15,0))),
$DH342="день_2",
$BP342/30*MAX(MIN($AX342,EOMONTH(BC$15,0))-MAX($AW342,BC$15)+1,),
$DH342="раб.день",
$BP342/30*(IFERROR(
_xlfn.LET(_xlpm.VD,
CHOOSE(
{1;2;3;4;5;6;7;8;9;10;11;12;13;14;15;16;17;18},
45658,45659,45660,45661,45662,45663,45664,45665,45711,45724,45778,45779,45785,45786,45820,45821,45965,46022),
_xlfn.LET(_xlpm.DD,
MAX(MIN($AX342,EOMONTH(BC$15,0))-MAX($AW342,BC$15),),
_xlfn.IFS(
AND(MONTH($AW342)=MONTH(BC$15),MONTH($AX342)&lt;&gt;MONTH(BC$15)),
NETWORKDAYS.INTL($AW342,$AW342+_xlpm.DD,1,_xlpm.VD),
AND(MONTH($AW342)&lt;&gt;MONTH(BC$15),MONTH($AX342)=MONTH(BC$15)),
NETWORKDAYS.INTL(($AX342)-_xlpm.DD,$AX342,1,_xlpm.VD),
AND(MONTH($AW342)&lt;MONTH(BC$15),MONTH($AX342)&gt;MONTH(BC$15)),
NETWORKDAYS.INTL((EOMONTH(BC$15-1,1))-_xlpm.DD,EOMONTH(BC$15-1,1),1,_xlpm.VD),
AND(MONTH($AW342)=MONTH(BC$15),MONTH($AX342)=MONTH(BC$15)),
NETWORKDAYS.INTL($AW342,$AX342,1,_xlpm.VD)))),0)),
$DH342="месяц",
$BP342*BC342,
$DH342="неделя",
$BP342*BC342/7*(ROUNDUP((DAY(EOMONTH(BC$15,0)))/4,0))),
0)</f>
        <v/>
      </c>
      <c r="BU342" s="125">
        <f t="array" ref="BU342">
IFERROR(
_xlfn.IFS(
$DH342="день_1",
$BP342*$BL342/($AX342-$AW342+1)*BD342*(DAY(EOMONTH(BD$15,0))),
$DH342="день_2",
$BP342/30*MAX(MIN($AX342,EOMONTH(BD$15,0))-MAX($AW342,BD$15)+1,),
$DH342="раб.день",
$BP342/30*(IFERROR(
_xlfn.LET(_xlpm.VD,
CHOOSE(
{1;2;3;4;5;6;7;8;9;10;11;12;13;14;15;16;17;18},
45658,45659,45660,45661,45662,45663,45664,45665,45711,45724,45778,45779,45785,45786,45820,45821,45965,46022),
_xlfn.LET(_xlpm.DD,
MAX(MIN($AX342,EOMONTH(BD$15,0))-MAX($AW342,BD$15),),
_xlfn.IFS(
AND(MONTH($AW342)=MONTH(BD$15),MONTH($AX342)&lt;&gt;MONTH(BD$15)),
NETWORKDAYS.INTL($AW342,$AW342+_xlpm.DD,1,_xlpm.VD),
AND(MONTH($AW342)&lt;&gt;MONTH(BD$15),MONTH($AX342)=MONTH(BD$15)),
NETWORKDAYS.INTL(($AX342)-_xlpm.DD,$AX342,1,_xlpm.VD),
AND(MONTH($AW342)&lt;MONTH(BD$15),MONTH($AX342)&gt;MONTH(BD$15)),
NETWORKDAYS.INTL((EOMONTH(BD$15-1,1))-_xlpm.DD,EOMONTH(BD$15-1,1),1,_xlpm.VD),
AND(MONTH($AW342)=MONTH(BD$15),MONTH($AX342)=MONTH(BD$15)),
NETWORKDAYS.INTL($AW342,$AX342,1,_xlpm.VD)))),0)),
$DH342="месяц",
$BP342*BD342,
$DH342="неделя",
$BP342*BD342/7*(ROUNDUP((DAY(EOMONTH(BD$15,0)))/4,0))),
0)</f>
        <v/>
      </c>
      <c r="BV342" s="125">
        <f t="array" ref="BV342">
IFERROR(
_xlfn.IFS(
$DH342="день_1",
$BP342*$BL342/($AX342-$AW342+1)*BE342*(DAY(EOMONTH(BE$15,0))),
$DH342="день_2",
$BP342/30*MAX(MIN($AX342,EOMONTH(BE$15,0))-MAX($AW342,BE$15)+1,),
$DH342="раб.день",
$BP342/30*(IFERROR(
_xlfn.LET(_xlpm.VD,
CHOOSE(
{1;2;3;4;5;6;7;8;9;10;11;12;13;14;15;16;17;18},
45658,45659,45660,45661,45662,45663,45664,45665,45711,45724,45778,45779,45785,45786,45820,45821,45965,46022),
_xlfn.LET(_xlpm.DD,
MAX(MIN($AX342,EOMONTH(BE$15,0))-MAX($AW342,BE$15),),
_xlfn.IFS(
AND(MONTH($AW342)=MONTH(BE$15),MONTH($AX342)&lt;&gt;MONTH(BE$15)),
NETWORKDAYS.INTL($AW342,$AW342+_xlpm.DD,1,_xlpm.VD),
AND(MONTH($AW342)&lt;&gt;MONTH(BE$15),MONTH($AX342)=MONTH(BE$15)),
NETWORKDAYS.INTL(($AX342)-_xlpm.DD,$AX342,1,_xlpm.VD),
AND(MONTH($AW342)&lt;MONTH(BE$15),MONTH($AX342)&gt;MONTH(BE$15)),
NETWORKDAYS.INTL((EOMONTH(BE$15-1,1))-_xlpm.DD,EOMONTH(BE$15-1,1),1,_xlpm.VD),
AND(MONTH($AW342)=MONTH(BE$15),MONTH($AX342)=MONTH(BE$15)),
NETWORKDAYS.INTL($AW342,$AX342,1,_xlpm.VD)))),0)),
$DH342="месяц",
$BP342*BE342,
$DH342="неделя",
$BP342*BE342/7*(ROUNDUP((DAY(EOMONTH(BE$15,0)))/4,0))),
0)</f>
        <v/>
      </c>
      <c r="BW342" s="125">
        <f t="array" ref="BW342">
IFERROR(
_xlfn.IFS(
$DH342="день_1",
$BP342*$BL342/($AX342-$AW342+1)*BF342*(DAY(EOMONTH(BF$15,0))),
$DH342="день_2",
$BP342/30*MAX(MIN($AX342,EOMONTH(BF$15,0))-MAX($AW342,BF$15)+1,),
$DH342="раб.день",
$BP342/30*(IFERROR(
_xlfn.LET(_xlpm.VD,
CHOOSE(
{1;2;3;4;5;6;7;8;9;10;11;12;13;14;15;16;17;18},
45658,45659,45660,45661,45662,45663,45664,45665,45711,45724,45778,45779,45785,45786,45820,45821,45965,46022),
_xlfn.LET(_xlpm.DD,
MAX(MIN($AX342,EOMONTH(BF$15,0))-MAX($AW342,BF$15),),
_xlfn.IFS(
AND(MONTH($AW342)=MONTH(BF$15),MONTH($AX342)&lt;&gt;MONTH(BF$15)),
NETWORKDAYS.INTL($AW342,$AW342+_xlpm.DD,1,_xlpm.VD),
AND(MONTH($AW342)&lt;&gt;MONTH(BF$15),MONTH($AX342)=MONTH(BF$15)),
NETWORKDAYS.INTL(($AX342)-_xlpm.DD,$AX342,1,_xlpm.VD),
AND(MONTH($AW342)&lt;MONTH(BF$15),MONTH($AX342)&gt;MONTH(BF$15)),
NETWORKDAYS.INTL((EOMONTH(BF$15-1,1))-_xlpm.DD,EOMONTH(BF$15-1,1),1,_xlpm.VD),
AND(MONTH($AW342)=MONTH(BF$15),MONTH($AX342)=MONTH(BF$15)),
NETWORKDAYS.INTL($AW342,$AX342,1,_xlpm.VD)))),0)),
$DH342="месяц",
$BP342*BF342,
$DH342="неделя",
$BP342*BF342/7*(ROUNDUP((DAY(EOMONTH(BF$15,0)))/4,0))),
0)</f>
        <v/>
      </c>
      <c r="BX342" s="125">
        <f t="array" ref="BX342">
IFERROR(
_xlfn.IFS(
$DH342="день_1",
$BP342*$BL342/($AX342-$AW342+1)*BG342*(DAY(EOMONTH(BG$15,0))),
$DH342="день_2",
$BP342/30*MAX(MIN($AX342,EOMONTH(BG$15,0))-MAX($AW342,BG$15)+1,),
$DH342="раб.день",
$BP342/30*(IFERROR(
_xlfn.LET(_xlpm.VD,
CHOOSE(
{1;2;3;4;5;6;7;8;9;10;11;12;13;14;15;16;17;18},
45658,45659,45660,45661,45662,45663,45664,45665,45711,45724,45778,45779,45785,45786,45820,45821,45965,46022),
_xlfn.LET(_xlpm.DD,
MAX(MIN($AX342,EOMONTH(BG$15,0))-MAX($AW342,BG$15),),
_xlfn.IFS(
AND(MONTH($AW342)=MONTH(BG$15),MONTH($AX342)&lt;&gt;MONTH(BG$15)),
NETWORKDAYS.INTL($AW342,$AW342+_xlpm.DD,1,_xlpm.VD),
AND(MONTH($AW342)&lt;&gt;MONTH(BG$15),MONTH($AX342)=MONTH(BG$15)),
NETWORKDAYS.INTL(($AX342)-_xlpm.DD,$AX342,1,_xlpm.VD),
AND(MONTH($AW342)&lt;MONTH(BG$15),MONTH($AX342)&gt;MONTH(BG$15)),
NETWORKDAYS.INTL((EOMONTH(BG$15-1,1))-_xlpm.DD,EOMONTH(BG$15-1,1),1,_xlpm.VD),
AND(MONTH($AW342)=MONTH(BG$15),MONTH($AX342)=MONTH(BG$15)),
NETWORKDAYS.INTL($AW342,$AX342,1,_xlpm.VD)))),0)),
$DH342="месяц",
$BP342*BG342,
$DH342="неделя",
$BP342*BG342/7*(ROUNDUP((DAY(EOMONTH(BG$15,0)))/4,0))),
0)</f>
        <v/>
      </c>
      <c r="BY342" s="125">
        <f t="array" ref="BY342">
IFERROR(
_xlfn.IFS(
$DH342="день_1",
$BP342*$BL342/($AX342-$AW342+1)*BH342*(DAY(EOMONTH(BH$15,0))),
$DH342="день_2",
$BP342/30*MAX(MIN($AX342,EOMONTH(BH$15,0))-MAX($AW342,BH$15)+1,),
$DH342="раб.день",
$BP342/30*(IFERROR(
_xlfn.LET(_xlpm.VD,
CHOOSE(
{1;2;3;4;5;6;7;8;9;10;11;12;13;14;15;16;17;18},
45658,45659,45660,45661,45662,45663,45664,45665,45711,45724,45778,45779,45785,45786,45820,45821,45965,46022),
_xlfn.LET(_xlpm.DD,
MAX(MIN($AX342,EOMONTH(BH$15,0))-MAX($AW342,BH$15),),
_xlfn.IFS(
AND(MONTH($AW342)=MONTH(BH$15),MONTH($AX342)&lt;&gt;MONTH(BH$15)),
NETWORKDAYS.INTL($AW342,$AW342+_xlpm.DD,1,_xlpm.VD),
AND(MONTH($AW342)&lt;&gt;MONTH(BH$15),MONTH($AX342)=MONTH(BH$15)),
NETWORKDAYS.INTL(($AX342)-_xlpm.DD,$AX342,1,_xlpm.VD),
AND(MONTH($AW342)&lt;MONTH(BH$15),MONTH($AX342)&gt;MONTH(BH$15)),
NETWORKDAYS.INTL((EOMONTH(BH$15-1,1))-_xlpm.DD,EOMONTH(BH$15-1,1),1,_xlpm.VD),
AND(MONTH($AW342)=MONTH(BH$15),MONTH($AX342)=MONTH(BH$15)),
NETWORKDAYS.INTL($AW342,$AX342,1,_xlpm.VD)))),0)),
$DH342="месяц",
$BP342*BH342,
$DH342="неделя",
$BP342*BH342/7*(ROUNDUP((DAY(EOMONTH(BH$15,0)))/4,0))),
0)</f>
        <v/>
      </c>
      <c r="BZ342" s="125">
        <f t="array" ref="BZ342">
IFERROR(
_xlfn.IFS(
$DH342="день_1",
$BP342*$BL342/($AX342-$AW342+1)*BI342*(DAY(EOMONTH(BI$15,0))),
$DH342="день_2",
$BP342/30*MAX(MIN($AX342,EOMONTH(BI$15,0))-MAX($AW342,BI$15)+1,),
$DH342="раб.день",
$BP342/30*(IFERROR(
_xlfn.LET(_xlpm.VD,
CHOOSE(
{1;2;3;4;5;6;7;8;9;10;11;12;13;14;15;16;17;18},
45658,45659,45660,45661,45662,45663,45664,45665,45711,45724,45778,45779,45785,45786,45820,45821,45965,46022),
_xlfn.LET(_xlpm.DD,
MAX(MIN($AX342,EOMONTH(BI$15,0))-MAX($AW342,BI$15),),
_xlfn.IFS(
AND(MONTH($AW342)=MONTH(BI$15),MONTH($AX342)&lt;&gt;MONTH(BI$15)),
NETWORKDAYS.INTL($AW342,$AW342+_xlpm.DD,1,_xlpm.VD),
AND(MONTH($AW342)&lt;&gt;MONTH(BI$15),MONTH($AX342)=MONTH(BI$15)),
NETWORKDAYS.INTL(($AX342)-_xlpm.DD,$AX342,1,_xlpm.VD),
AND(MONTH($AW342)&lt;MONTH(BI$15),MONTH($AX342)&gt;MONTH(BI$15)),
NETWORKDAYS.INTL((EOMONTH(BI$15-1,1))-_xlpm.DD,EOMONTH(BI$15-1,1),1,_xlpm.VD),
AND(MONTH($AW342)=MONTH(BI$15),MONTH($AX342)=MONTH(BI$15)),
NETWORKDAYS.INTL($AW342,$AX342,1,_xlpm.VD)))),0)),
$DH342="месяц",
$BP342*BI342,
$DH342="неделя",
$BP342*BI342/7*(ROUNDUP((DAY(EOMONTH(BI$15,0)))/4,0))),
0)</f>
        <v/>
      </c>
      <c r="CA342" s="125">
        <f t="array" ref="CA342">
IFERROR(
_xlfn.IFS(
$DH342="день_1",
$BP342*$BL342/($AX342-$AW342+1)*BJ342*(DAY(EOMONTH(BJ$15,0))),
$DH342="день_2",
$BP342/30*MAX(MIN($AX342,EOMONTH(BJ$15,0))-MAX($AW342,BJ$15)+1,),
$DH342="раб.день",
$BP342/30*(IFERROR(
_xlfn.LET(_xlpm.VD,
CHOOSE(
{1;2;3;4;5;6;7;8;9;10;11;12;13;14;15;16;17;18},
45658,45659,45660,45661,45662,45663,45664,45665,45711,45724,45778,45779,45785,45786,45820,45821,45965,46022),
_xlfn.LET(_xlpm.DD,
MAX(MIN($AX342,EOMONTH(BJ$15,0))-MAX($AW342,BJ$15),),
_xlfn.IFS(
AND(MONTH($AW342)=MONTH(BJ$15),MONTH($AX342)&lt;&gt;MONTH(BJ$15)),
NETWORKDAYS.INTL($AW342,$AW342+_xlpm.DD,1,_xlpm.VD),
AND(MONTH($AW342)&lt;&gt;MONTH(BJ$15),MONTH($AX342)=MONTH(BJ$15)),
NETWORKDAYS.INTL(($AX342)-_xlpm.DD,$AX342,1,_xlpm.VD),
AND(MONTH($AW342)&lt;MONTH(BJ$15),MONTH($AX342)&gt;MONTH(BJ$15)),
NETWORKDAYS.INTL((EOMONTH(BJ$15-1,1))-_xlpm.DD,EOMONTH(BJ$15-1,1),1,_xlpm.VD),
AND(MONTH($AW342)=MONTH(BJ$15),MONTH($AX342)=MONTH(BJ$15)),
NETWORKDAYS.INTL($AW342,$AX342,1,_xlpm.VD)))),0)),
$DH342="месяц",
$BP342*BJ342,
$DH342="неделя",
$BP342*BJ342/7*(ROUNDUP((DAY(EOMONTH(BJ$15,0)))/4,0))),
0)</f>
        <v/>
      </c>
      <c r="CB342" s="125">
        <f t="array" ref="CB342">
IFERROR(
_xlfn.IFS(
$DH342="день_1",
$BP342*$BL342/($AX342-$AW342+1)*BK342*(DAY(EOMONTH(BK$15,0))),
$DH342="день_2",
$BP342/30*MAX(MIN($AX342,EOMONTH(BK$15,0))-MAX($AW342,BK$15)+1,),
$DH342="раб.день",
$BP342/30*(IFERROR(
_xlfn.LET(_xlpm.VD,
CHOOSE(
{1;2;3;4;5;6;7;8;9;10;11;12;13;14;15;16;17;18},
45658,45659,45660,45661,45662,45663,45664,45665,45711,45724,45778,45779,45785,45786,45820,45821,45965,46022),
_xlfn.LET(_xlpm.DD,
MAX(MIN($AX342,EOMONTH(BK$15,0))-MAX($AW342,BK$15),),
_xlfn.IFS(
AND(MONTH($AW342)=MONTH(BK$15),MONTH($AX342)&lt;&gt;MONTH(BK$15)),
NETWORKDAYS.INTL($AW342,$AW342+_xlpm.DD,1,_xlpm.VD),
AND(MONTH($AW342)&lt;&gt;MONTH(BK$15),MONTH($AX342)=MONTH(BK$15)),
NETWORKDAYS.INTL(($AX342)-_xlpm.DD,$AX342,1,_xlpm.VD),
AND(MONTH($AW342)&lt;MONTH(BK$15),MONTH($AX342)&gt;MONTH(BK$15)),
NETWORKDAYS.INTL((EOMONTH(BK$15-1,1))-_xlpm.DD,EOMONTH(BK$15-1,1),1,_xlpm.VD),
AND(MONTH($AW342)=MONTH(BK$15),MONTH($AX342)=MONTH(BK$15)),
NETWORKDAYS.INTL($AW342,$AX342,1,_xlpm.VD)))),0)),
$DH342="месяц",
$BP342*BK342,
$DH342="неделя",
$BP342*BK342/7*(ROUNDUP((DAY(EOMONTH(BK$15,0)))/4,0))),
0)</f>
        <v/>
      </c>
      <c r="CC342" s="125">
        <f>SUM($BQ342:$CB342)</f>
        <v/>
      </c>
      <c r="CD342" s="126">
        <f>SUM($EH342:$EH342)</f>
        <v/>
      </c>
      <c r="CE342" s="126">
        <f>$CD342*$AB342</f>
        <v/>
      </c>
      <c r="CF342" s="126">
        <f>SUM($EK342:$EK342)</f>
        <v/>
      </c>
      <c r="CG342" s="126">
        <f>$CF342*$AB342</f>
        <v/>
      </c>
      <c r="CH342" s="126">
        <f>SUM($CC342,$CE342,$CG342)</f>
        <v/>
      </c>
      <c r="CI342" s="126">
        <f>$CH342*(1+$CM342)</f>
        <v/>
      </c>
      <c r="CJ342" s="127" t="n">
        <v>0</v>
      </c>
      <c r="CK342" s="126">
        <f>SUM($CH342:$CH342)*(1+$CJ342)</f>
        <v/>
      </c>
      <c r="CL342" s="126">
        <f>SUM($CH342:$CH342)*(1+$CM342)</f>
        <v/>
      </c>
      <c r="CM342" s="59" t="inlineStr">
        <is>
          <t>20%</t>
        </is>
      </c>
      <c r="CN342" s="59" t="n"/>
      <c r="CO342" s="72" t="n"/>
      <c r="CP342" s="59" t="n"/>
      <c r="CQ342" s="73" t="n"/>
      <c r="CR342" s="73" t="n"/>
      <c r="CS342" s="73" t="n"/>
      <c r="CT342" s="72" t="n"/>
      <c r="CU342" s="79" t="inlineStr">
        <is>
          <t> </t>
        </is>
      </c>
      <c r="CV342" s="60" t="n"/>
      <c r="CW342" s="60" t="n"/>
      <c r="CX342" s="60" t="n"/>
      <c r="CY342" s="127">
        <f>IFERROR(($CC342-$EE342)/($EE342/(1-$DQ342)),0)</f>
        <v/>
      </c>
      <c r="CZ342" s="127">
        <f>IFERROR(1-$EI342/($CE342),0)</f>
        <v/>
      </c>
      <c r="DA342" s="127">
        <f>IFERROR(1-$EL342/($CG342),0)</f>
        <v/>
      </c>
      <c r="DB342" s="126">
        <f>ROUND(IFERROR(($CI342/(1+$CM342)-$EN342),0),2)</f>
        <v/>
      </c>
      <c r="DC342" s="128" t="n"/>
      <c r="DD342" s="125" t="n"/>
      <c r="DE342" s="75" t="n">
        <v>0</v>
      </c>
      <c r="DF342" s="128" t="n"/>
      <c r="DG342" s="125">
        <f>IF($DC342=0,0,$DD342*($DC342*100%-$DE342*$DF342))*SUM($AB342:$AB342)</f>
        <v/>
      </c>
      <c r="DH342" s="129" t="inlineStr">
        <is>
          <t>месяц</t>
        </is>
      </c>
      <c r="DI342" s="130">
        <f t="array" ref="DI342">IFERROR(
IF($ES342="LisChannel",
(ROUND(((INDEX({174.625;153.888888888889;130.972222222222},MATCH($AI342,{2;3;4}),0))*$AG342*$AI342),2)),0),0)</f>
        <v/>
      </c>
      <c r="DJ342" s="130">
        <f>
_xlfn.LET(_xlpm.X,
IFERROR(
IF($ES342="НовиковТВ",
(_xlfn.LET(_xlpm.NTV,
_xlfn.LET(_xlpm.MIN,350000,
IF(SUMIFS($DI:$DI,$ES:$ES,"НовиковТВ")&lt;=_xlpm.MIN,
(SUMIFS($DI:$DI,$ES:$ES,"НовиковТВ")/(COUNTIFS($ES:$ES,"НовиковТВ")))*_xlpm.MIN/SUMIFS($DI:$DI,$ES:$ES,"НовиковТВ"),
DI342)),
_xlpm.NTV+$DG342/(1-(1-(_xlpm.NTV)*(1-$DL342)*(1-$DM342)*(1-$DN342)*(1-$DO342)*(1-$DP342)/_xlpm.NTV))))/(1+$EP342),
$DI342+$DG342/(1-(1-($DI342)*(1-$DL342)*(1-$DM342)*(1-$DN342)*(1-$DO342)*(1-$DP342)/$DI342))),
0),
_xlpm.X*(1+$CM342)*(1+$CW342)-_xlpm.X*(1+$CM342)+_xlpm.X)</f>
        <v/>
      </c>
      <c r="DK342" s="125" t="inlineStr">
        <is>
          <t>послед.</t>
        </is>
      </c>
      <c r="DL342" s="63" t="n">
        <v>0</v>
      </c>
      <c r="DM342" s="63" t="n">
        <v>0</v>
      </c>
      <c r="DN342" s="63" t="n">
        <v>0</v>
      </c>
      <c r="DO342" s="63" t="n">
        <v>0</v>
      </c>
      <c r="DP342" s="63" t="n">
        <v>0</v>
      </c>
      <c r="DQ342" s="63">
        <f t="array" ref="DQ342">IFERROR(_xlfn.IFS(
$DK342="послед.",1-(1-$DL342)*(1-$DM342)*(1-$DN342)*(1-$DO342)*(1-$DP342),
$DK342="сумм.",$DL342+$DM342+$DN342+$DO342+$DP342),
0)</f>
        <v/>
      </c>
      <c r="DR342" s="125">
        <f t="array" ref="DR342">
IFERROR(
_xlfn.IFS(
$BL342=0,
0,
$BL342&gt;0,
_xlfn.IFS($DK342="послед.",
$DJ342*(1-$DL342)*(1-$DM342)*(1-$DN342)*(1-$DO342)*(1-$DP342),
$DK342="сумм.",
$DJ342*(1-($DL342+$DM342+$DN342+$DO342+$DP342)))),0)</f>
        <v/>
      </c>
      <c r="DS342" s="125">
        <f t="array" ref="DS342">
IFERROR(_xlfn.IFS(
$DH342="день_1",
$DR342*$BL342/($AX342-$AW342+1)*AZ342*(DAY(EOMONTH(AZ$15,0))),
$DH342="день_2",
$DR342/30*MAX(MIN($AX342,EOMONTH(AZ$15,0))-MAX($AW342,AZ$15)+1,),
$DH342="раб.день",
$DR342/30*(IFERROR(
_xlfn.LET(_xlpm.VD,
CHOOSE(
{1;2;3;4;5;6;7;8;9;10;11;12;13;14;15;16;17;18},
45658,45659,45660,45661,45662,45663,45664,45665,45711,45724,45778,45779,45785,45786,45820,45821,45965,46022),
_xlfn.LET(_xlpm.DD,
MAX(MIN($AX342,EOMONTH(AZ$15,0))-MAX($AW342,AZ$15),),
_xlfn.IFS(
AND(MONTH($AW342)=MONTH(AZ$15),MONTH($AX342)&lt;&gt;MONTH(AZ$15)),
NETWORKDAYS.INTL($AW342,$AW342+_xlpm.DD,1,_xlpm.VD),
AND(MONTH($AW342)&lt;&gt;MONTH(AZ$15),MONTH($AX342)=MONTH(AZ$15)),
NETWORKDAYS.INTL(($AX342)-_xlpm.DD,$AX342,1,_xlpm.VD),
AND(MONTH($AW342)&lt;MONTH(AZ$15),MONTH($AX342)&gt;MONTH(AZ$15)),
NETWORKDAYS.INTL((EOMONTH(AZ$15-1,1))-_xlpm.DD,EOMONTH(AZ$15-1,1),1,_xlpm.VD),
AND(MONTH($AW342)=MONTH(AZ$15),MONTH($AX342)=MONTH(AZ$15)),
NETWORKDAYS.INTL($AW342,$AX342,1,_xlpm.VD)))),0)),
$DH342="месяц",
$DR342*AZ342,
$DH342="неделя",
$DR342*AZ342/7*(ROUNDUP((DAY(EOMONTH(AZ$15,0)))/4,0))),
0)</f>
        <v/>
      </c>
      <c r="DT342" s="125">
        <f t="array" ref="DT342">
IFERROR(_xlfn.IFS(
$DH342="день_1",
$DR342*$BL342/($AX342-$AW342+1)*BA342*(DAY(EOMONTH(BA$15,0))),
$DH342="день_2",
$DR342/30*MAX(MIN($AX342,EOMONTH(BA$15,0))-MAX($AW342,BA$15)+1,),
$DH342="раб.день",
$DR342/30*(IFERROR(
_xlfn.LET(_xlpm.VD,
CHOOSE(
{1;2;3;4;5;6;7;8;9;10;11;12;13;14;15;16;17;18},
45658,45659,45660,45661,45662,45663,45664,45665,45711,45724,45778,45779,45785,45786,45820,45821,45965,46022),
_xlfn.LET(_xlpm.DD,
MAX(MIN($AX342,EOMONTH(BA$15,0))-MAX($AW342,BA$15),),
_xlfn.IFS(
AND(MONTH($AW342)=MONTH(BA$15),MONTH($AX342)&lt;&gt;MONTH(BA$15)),
NETWORKDAYS.INTL($AW342,$AW342+_xlpm.DD,1,_xlpm.VD),
AND(MONTH($AW342)&lt;&gt;MONTH(BA$15),MONTH($AX342)=MONTH(BA$15)),
NETWORKDAYS.INTL(($AX342)-_xlpm.DD,$AX342,1,_xlpm.VD),
AND(MONTH($AW342)&lt;MONTH(BA$15),MONTH($AX342)&gt;MONTH(BA$15)),
NETWORKDAYS.INTL((EOMONTH(BA$15-1,1))-_xlpm.DD,EOMONTH(BA$15-1,1),1,_xlpm.VD),
AND(MONTH($AW342)=MONTH(BA$15),MONTH($AX342)=MONTH(BA$15)),
NETWORKDAYS.INTL($AW342,$AX342,1,_xlpm.VD)))),0)),
$DH342="месяц",
$DR342*BA342,
$DH342="неделя",
$DR342*BA342/7*(ROUNDUP((DAY(EOMONTH(BA$15,0)))/4,0))),
0)</f>
        <v/>
      </c>
      <c r="DU342" s="125">
        <f t="array" ref="DU342">
IFERROR(_xlfn.IFS(
$DH342="день_1",
$DR342*$BL342/($AX342-$AW342+1)*BB342*(DAY(EOMONTH(BB$15,0))),
$DH342="день_2",
$DR342/30*MAX(MIN($AX342,EOMONTH(BB$15,0))-MAX($AW342,BB$15)+1,),
$DH342="раб.день",
$DR342/30*(IFERROR(
_xlfn.LET(_xlpm.VD,
CHOOSE(
{1;2;3;4;5;6;7;8;9;10;11;12;13;14;15;16;17;18},
45658,45659,45660,45661,45662,45663,45664,45665,45711,45724,45778,45779,45785,45786,45820,45821,45965,46022),
_xlfn.LET(_xlpm.DD,
MAX(MIN($AX342,EOMONTH(BB$15,0))-MAX($AW342,BB$15),),
_xlfn.IFS(
AND(MONTH($AW342)=MONTH(BB$15),MONTH($AX342)&lt;&gt;MONTH(BB$15)),
NETWORKDAYS.INTL($AW342,$AW342+_xlpm.DD,1,_xlpm.VD),
AND(MONTH($AW342)&lt;&gt;MONTH(BB$15),MONTH($AX342)=MONTH(BB$15)),
NETWORKDAYS.INTL(($AX342)-_xlpm.DD,$AX342,1,_xlpm.VD),
AND(MONTH($AW342)&lt;MONTH(BB$15),MONTH($AX342)&gt;MONTH(BB$15)),
NETWORKDAYS.INTL((EOMONTH(BB$15-1,1))-_xlpm.DD,EOMONTH(BB$15-1,1),1,_xlpm.VD),
AND(MONTH($AW342)=MONTH(BB$15),MONTH($AX342)=MONTH(BB$15)),
NETWORKDAYS.INTL($AW342,$AX342,1,_xlpm.VD)))),0)),
$DH342="месяц",
$DR342*BB342,
$DH342="неделя",
$DR342*BB342/7*(ROUNDUP((DAY(EOMONTH(BB$15,0)))/4,0))),
0)</f>
        <v/>
      </c>
      <c r="DV342" s="125">
        <f t="array" ref="DV342">
IFERROR(_xlfn.IFS(
$DH342="день_1",
$DR342*$BL342/($AX342-$AW342+1)*BC342*(DAY(EOMONTH(BC$15,0))),
$DH342="день_2",
$DR342/30*MAX(MIN($AX342,EOMONTH(BC$15,0))-MAX($AW342,BC$15)+1,),
$DH342="раб.день",
$DR342/30*(IFERROR(
_xlfn.LET(_xlpm.VD,
CHOOSE(
{1;2;3;4;5;6;7;8;9;10;11;12;13;14;15;16;17;18},
45658,45659,45660,45661,45662,45663,45664,45665,45711,45724,45778,45779,45785,45786,45820,45821,45965,46022),
_xlfn.LET(_xlpm.DD,
MAX(MIN($AX342,EOMONTH(BC$15,0))-MAX($AW342,BC$15),),
_xlfn.IFS(
AND(MONTH($AW342)=MONTH(BC$15),MONTH($AX342)&lt;&gt;MONTH(BC$15)),
NETWORKDAYS.INTL($AW342,$AW342+_xlpm.DD,1,_xlpm.VD),
AND(MONTH($AW342)&lt;&gt;MONTH(BC$15),MONTH($AX342)=MONTH(BC$15)),
NETWORKDAYS.INTL(($AX342)-_xlpm.DD,$AX342,1,_xlpm.VD),
AND(MONTH($AW342)&lt;MONTH(BC$15),MONTH($AX342)&gt;MONTH(BC$15)),
NETWORKDAYS.INTL((EOMONTH(BC$15-1,1))-_xlpm.DD,EOMONTH(BC$15-1,1),1,_xlpm.VD),
AND(MONTH($AW342)=MONTH(BC$15),MONTH($AX342)=MONTH(BC$15)),
NETWORKDAYS.INTL($AW342,$AX342,1,_xlpm.VD)))),0)),
$DH342="месяц",
$DR342*BC342,
$DH342="неделя",
$DR342*BC342/7*(ROUNDUP((DAY(EOMONTH(BC$15,0)))/4,0))),
0)</f>
        <v/>
      </c>
      <c r="DW342" s="125">
        <f t="array" ref="DW342">
IFERROR(_xlfn.IFS(
$DH342="день_1",
$DR342*$BL342/($AX342-$AW342+1)*BD342*(DAY(EOMONTH(BD$15,0))),
$DH342="день_2",
$DR342/30*MAX(MIN($AX342,EOMONTH(BD$15,0))-MAX($AW342,BD$15)+1,),
$DH342="раб.день",
$DR342/30*(IFERROR(
_xlfn.LET(_xlpm.VD,
CHOOSE(
{1;2;3;4;5;6;7;8;9;10;11;12;13;14;15;16;17;18},
45658,45659,45660,45661,45662,45663,45664,45665,45711,45724,45778,45779,45785,45786,45820,45821,45965,46022),
_xlfn.LET(_xlpm.DD,
MAX(MIN($AX342,EOMONTH(BD$15,0))-MAX($AW342,BD$15),),
_xlfn.IFS(
AND(MONTH($AW342)=MONTH(BD$15),MONTH($AX342)&lt;&gt;MONTH(BD$15)),
NETWORKDAYS.INTL($AW342,$AW342+_xlpm.DD,1,_xlpm.VD),
AND(MONTH($AW342)&lt;&gt;MONTH(BD$15),MONTH($AX342)=MONTH(BD$15)),
NETWORKDAYS.INTL(($AX342)-_xlpm.DD,$AX342,1,_xlpm.VD),
AND(MONTH($AW342)&lt;MONTH(BD$15),MONTH($AX342)&gt;MONTH(BD$15)),
NETWORKDAYS.INTL((EOMONTH(BD$15-1,1))-_xlpm.DD,EOMONTH(BD$15-1,1),1,_xlpm.VD),
AND(MONTH($AW342)=MONTH(BD$15),MONTH($AX342)=MONTH(BD$15)),
NETWORKDAYS.INTL($AW342,$AX342,1,_xlpm.VD)))),0)),
$DH342="месяц",
$DR342*BD342,
$DH342="неделя",
$DR342*BD342/7*(ROUNDUP((DAY(EOMONTH(BD$15,0)))/4,0))),
0)</f>
        <v/>
      </c>
      <c r="DX342" s="125">
        <f t="array" ref="DX342">
IFERROR(_xlfn.IFS(
$DH342="день_1",
$DR342*$BL342/($AX342-$AW342+1)*BE342*(DAY(EOMONTH(BE$15,0))),
$DH342="день_2",
$DR342/30*MAX(MIN($AX342,EOMONTH(BE$15,0))-MAX($AW342,BE$15)+1,),
$DH342="раб.день",
$DR342/30*(IFERROR(
_xlfn.LET(_xlpm.VD,
CHOOSE(
{1;2;3;4;5;6;7;8;9;10;11;12;13;14;15;16;17;18},
45658,45659,45660,45661,45662,45663,45664,45665,45711,45724,45778,45779,45785,45786,45820,45821,45965,46022),
_xlfn.LET(_xlpm.DD,
MAX(MIN($AX342,EOMONTH(BE$15,0))-MAX($AW342,BE$15),),
_xlfn.IFS(
AND(MONTH($AW342)=MONTH(BE$15),MONTH($AX342)&lt;&gt;MONTH(BE$15)),
NETWORKDAYS.INTL($AW342,$AW342+_xlpm.DD,1,_xlpm.VD),
AND(MONTH($AW342)&lt;&gt;MONTH(BE$15),MONTH($AX342)=MONTH(BE$15)),
NETWORKDAYS.INTL(($AX342)-_xlpm.DD,$AX342,1,_xlpm.VD),
AND(MONTH($AW342)&lt;MONTH(BE$15),MONTH($AX342)&gt;MONTH(BE$15)),
NETWORKDAYS.INTL((EOMONTH(BE$15-1,1))-_xlpm.DD,EOMONTH(BE$15-1,1),1,_xlpm.VD),
AND(MONTH($AW342)=MONTH(BE$15),MONTH($AX342)=MONTH(BE$15)),
NETWORKDAYS.INTL($AW342,$AX342,1,_xlpm.VD)))),0)),
$DH342="месяц",
$DR342*BE342,
$DH342="неделя",
$DR342*BE342/7*(ROUNDUP((DAY(EOMONTH(BE$15,0)))/4,0))),
0)</f>
        <v/>
      </c>
      <c r="DY342" s="125">
        <f t="array" ref="DY342">
IFERROR(_xlfn.IFS(
$DH342="день_1",
$DR342*$BL342/($AX342-$AW342+1)*BF342*(DAY(EOMONTH(BF$15,0))),
$DH342="день_2",
$DR342/30*MAX(MIN($AX342,EOMONTH(BF$15,0))-MAX($AW342,BF$15)+1,),
$DH342="раб.день",
$DR342/30*(IFERROR(
_xlfn.LET(_xlpm.VD,
CHOOSE(
{1;2;3;4;5;6;7;8;9;10;11;12;13;14;15;16;17;18},
45658,45659,45660,45661,45662,45663,45664,45665,45711,45724,45778,45779,45785,45786,45820,45821,45965,46022),
_xlfn.LET(_xlpm.DD,
MAX(MIN($AX342,EOMONTH(BF$15,0))-MAX($AW342,BF$15),),
_xlfn.IFS(
AND(MONTH($AW342)=MONTH(BF$15),MONTH($AX342)&lt;&gt;MONTH(BF$15)),
NETWORKDAYS.INTL($AW342,$AW342+_xlpm.DD,1,_xlpm.VD),
AND(MONTH($AW342)&lt;&gt;MONTH(BF$15),MONTH($AX342)=MONTH(BF$15)),
NETWORKDAYS.INTL(($AX342)-_xlpm.DD,$AX342,1,_xlpm.VD),
AND(MONTH($AW342)&lt;MONTH(BF$15),MONTH($AX342)&gt;MONTH(BF$15)),
NETWORKDAYS.INTL((EOMONTH(BF$15-1,1))-_xlpm.DD,EOMONTH(BF$15-1,1),1,_xlpm.VD),
AND(MONTH($AW342)=MONTH(BF$15),MONTH($AX342)=MONTH(BF$15)),
NETWORKDAYS.INTL($AW342,$AX342,1,_xlpm.VD)))),0)),
$DH342="месяц",
$DR342*BF342,
$DH342="неделя",
$DR342*BF342/7*(ROUNDUP((DAY(EOMONTH(BF$15,0)))/4,0))),
0)</f>
        <v/>
      </c>
      <c r="DZ342" s="125">
        <f t="array" ref="DZ342">
IFERROR(_xlfn.IFS(
$DH342="день_1",
$DR342*$BL342/($AX342-$AW342+1)*BG342*(DAY(EOMONTH(BG$15,0))),
$DH342="день_2",
$DR342/30*MAX(MIN($AX342,EOMONTH(BG$15,0))-MAX($AW342,BG$15)+1,),
$DH342="раб.день",
$DR342/30*(IFERROR(
_xlfn.LET(_xlpm.VD,
CHOOSE(
{1;2;3;4;5;6;7;8;9;10;11;12;13;14;15;16;17;18},
45658,45659,45660,45661,45662,45663,45664,45665,45711,45724,45778,45779,45785,45786,45820,45821,45965,46022),
_xlfn.LET(_xlpm.DD,
MAX(MIN($AX342,EOMONTH(BG$15,0))-MAX($AW342,BG$15),),
_xlfn.IFS(
AND(MONTH($AW342)=MONTH(BG$15),MONTH($AX342)&lt;&gt;MONTH(BG$15)),
NETWORKDAYS.INTL($AW342,$AW342+_xlpm.DD,1,_xlpm.VD),
AND(MONTH($AW342)&lt;&gt;MONTH(BG$15),MONTH($AX342)=MONTH(BG$15)),
NETWORKDAYS.INTL(($AX342)-_xlpm.DD,$AX342,1,_xlpm.VD),
AND(MONTH($AW342)&lt;MONTH(BG$15),MONTH($AX342)&gt;MONTH(BG$15)),
NETWORKDAYS.INTL((EOMONTH(BG$15-1,1))-_xlpm.DD,EOMONTH(BG$15-1,1),1,_xlpm.VD),
AND(MONTH($AW342)=MONTH(BG$15),MONTH($AX342)=MONTH(BG$15)),
NETWORKDAYS.INTL($AW342,$AX342,1,_xlpm.VD)))),0)),
$DH342="месяц",
$DR342*BG342,
$DH342="неделя",
$DR342*BG342/7*(ROUNDUP((DAY(EOMONTH(BG$15,0)))/4,0))),
0)</f>
        <v/>
      </c>
      <c r="EA342" s="125">
        <f t="array" ref="EA342">
IFERROR(_xlfn.IFS(
$DH342="день_1",
$DR342*$BL342/($AX342-$AW342+1)*BH342*(DAY(EOMONTH(BH$15,0))),
$DH342="день_2",
$DR342/30*MAX(MIN($AX342,EOMONTH(BH$15,0))-MAX($AW342,BH$15)+1,),
$DH342="раб.день",
$DR342/30*(IFERROR(
_xlfn.LET(_xlpm.VD,
CHOOSE(
{1;2;3;4;5;6;7;8;9;10;11;12;13;14;15;16;17;18},
45658,45659,45660,45661,45662,45663,45664,45665,45711,45724,45778,45779,45785,45786,45820,45821,45965,46022),
_xlfn.LET(_xlpm.DD,
MAX(MIN($AX342,EOMONTH(BH$15,0))-MAX($AW342,BH$15),),
_xlfn.IFS(
AND(MONTH($AW342)=MONTH(BH$15),MONTH($AX342)&lt;&gt;MONTH(BH$15)),
NETWORKDAYS.INTL($AW342,$AW342+_xlpm.DD,1,_xlpm.VD),
AND(MONTH($AW342)&lt;&gt;MONTH(BH$15),MONTH($AX342)=MONTH(BH$15)),
NETWORKDAYS.INTL(($AX342)-_xlpm.DD,$AX342,1,_xlpm.VD),
AND(MONTH($AW342)&lt;MONTH(BH$15),MONTH($AX342)&gt;MONTH(BH$15)),
NETWORKDAYS.INTL((EOMONTH(BH$15-1,1))-_xlpm.DD,EOMONTH(BH$15-1,1),1,_xlpm.VD),
AND(MONTH($AW342)=MONTH(BH$15),MONTH($AX342)=MONTH(BH$15)),
NETWORKDAYS.INTL($AW342,$AX342,1,_xlpm.VD)))),0)),
$DH342="месяц",
$DR342*BH342,
$DH342="неделя",
$DR342*BH342/7*(ROUNDUP((DAY(EOMONTH(BH$15,0)))/4,0))),
0)</f>
        <v/>
      </c>
      <c r="EB342" s="125">
        <f t="array" ref="EB342">
IFERROR(_xlfn.IFS(
$DH342="день_1",
$DR342*$BL342/($AX342-$AW342+1)*BI342*(DAY(EOMONTH(BI$15,0))),
$DH342="день_2",
$DR342/30*MAX(MIN($AX342,EOMONTH(BI$15,0))-MAX($AW342,BI$15)+1,),
$DH342="раб.день",
$DR342/30*(IFERROR(
_xlfn.LET(_xlpm.VD,
CHOOSE(
{1;2;3;4;5;6;7;8;9;10;11;12;13;14;15;16;17;18},
45658,45659,45660,45661,45662,45663,45664,45665,45711,45724,45778,45779,45785,45786,45820,45821,45965,46022),
_xlfn.LET(_xlpm.DD,
MAX(MIN($AX342,EOMONTH(BI$15,0))-MAX($AW342,BI$15),),
_xlfn.IFS(
AND(MONTH($AW342)=MONTH(BI$15),MONTH($AX342)&lt;&gt;MONTH(BI$15)),
NETWORKDAYS.INTL($AW342,$AW342+_xlpm.DD,1,_xlpm.VD),
AND(MONTH($AW342)&lt;&gt;MONTH(BI$15),MONTH($AX342)=MONTH(BI$15)),
NETWORKDAYS.INTL(($AX342)-_xlpm.DD,$AX342,1,_xlpm.VD),
AND(MONTH($AW342)&lt;MONTH(BI$15),MONTH($AX342)&gt;MONTH(BI$15)),
NETWORKDAYS.INTL((EOMONTH(BI$15-1,1))-_xlpm.DD,EOMONTH(BI$15-1,1),1,_xlpm.VD),
AND(MONTH($AW342)=MONTH(BI$15),MONTH($AX342)=MONTH(BI$15)),
NETWORKDAYS.INTL($AW342,$AX342,1,_xlpm.VD)))),0)),
$DH342="месяц",
$DR342*BI342,
$DH342="неделя",
$DR342*BI342/7*(ROUNDUP((DAY(EOMONTH(BI$15,0)))/4,0))),
0)</f>
        <v/>
      </c>
      <c r="EC342" s="125">
        <f t="array" ref="EC342">
IFERROR(_xlfn.IFS(
$DH342="день_1",
$DR342*$BL342/($AX342-$AW342+1)*BJ342*(DAY(EOMONTH(BJ$15,0))),
$DH342="день_2",
$DR342/30*MAX(MIN($AX342,EOMONTH(BJ$15,0))-MAX($AW342,BJ$15)+1,),
$DH342="раб.день",
$DR342/30*(IFERROR(
_xlfn.LET(_xlpm.VD,
CHOOSE(
{1;2;3;4;5;6;7;8;9;10;11;12;13;14;15;16;17;18},
45658,45659,45660,45661,45662,45663,45664,45665,45711,45724,45778,45779,45785,45786,45820,45821,45965,46022),
_xlfn.LET(_xlpm.DD,
MAX(MIN($AX342,EOMONTH(BJ$15,0))-MAX($AW342,BJ$15),),
_xlfn.IFS(
AND(MONTH($AW342)=MONTH(BJ$15),MONTH($AX342)&lt;&gt;MONTH(BJ$15)),
NETWORKDAYS.INTL($AW342,$AW342+_xlpm.DD,1,_xlpm.VD),
AND(MONTH($AW342)&lt;&gt;MONTH(BJ$15),MONTH($AX342)=MONTH(BJ$15)),
NETWORKDAYS.INTL(($AX342)-_xlpm.DD,$AX342,1,_xlpm.VD),
AND(MONTH($AW342)&lt;MONTH(BJ$15),MONTH($AX342)&gt;MONTH(BJ$15)),
NETWORKDAYS.INTL((EOMONTH(BJ$15-1,1))-_xlpm.DD,EOMONTH(BJ$15-1,1),1,_xlpm.VD),
AND(MONTH($AW342)=MONTH(BJ$15),MONTH($AX342)=MONTH(BJ$15)),
NETWORKDAYS.INTL($AW342,$AX342,1,_xlpm.VD)))),0)),
$DH342="месяц",
$DR342*BJ342,
$DH342="неделя",
$DR342*BJ342/7*(ROUNDUP((DAY(EOMONTH(BJ$15,0)))/4,0))),
0)</f>
        <v/>
      </c>
      <c r="ED342" s="125">
        <f t="array" ref="ED342">
IFERROR(_xlfn.IFS(
$DH342="день_1",
$DR342*$BL342/($AX342-$AW342+1)*BK342*(DAY(EOMONTH(BK$15,0))),
$DH342="день_2",
$DR342/30*MAX(MIN($AX342,EOMONTH(BK$15,0))-MAX($AW342,BK$15)+1,),
$DH342="раб.день",
$DR342/30*(IFERROR(
_xlfn.LET(_xlpm.VD,
CHOOSE(
{1;2;3;4;5;6;7;8;9;10;11;12;13;14;15;16;17;18},
45658,45659,45660,45661,45662,45663,45664,45665,45711,45724,45778,45779,45785,45786,45820,45821,45965,46022),
_xlfn.LET(_xlpm.DD,
MAX(MIN($AX342,EOMONTH(BK$15,0))-MAX($AW342,BK$15),),
_xlfn.IFS(
AND(MONTH($AW342)=MONTH(BK$15),MONTH($AX342)&lt;&gt;MONTH(BK$15)),
NETWORKDAYS.INTL($AW342,$AW342+_xlpm.DD,1,_xlpm.VD),
AND(MONTH($AW342)&lt;&gt;MONTH(BK$15),MONTH($AX342)=MONTH(BK$15)),
NETWORKDAYS.INTL(($AX342)-_xlpm.DD,$AX342,1,_xlpm.VD),
AND(MONTH($AW342)&lt;MONTH(BK$15),MONTH($AX342)&gt;MONTH(BK$15)),
NETWORKDAYS.INTL((EOMONTH(BK$15-1,1))-_xlpm.DD,EOMONTH(BK$15-1,1),1,_xlpm.VD),
AND(MONTH($AW342)=MONTH(BK$15),MONTH($AX342)=MONTH(BK$15)),
NETWORKDAYS.INTL($AW342,$AX342,1,_xlpm.VD)))),0)),
$DH342="месяц",
$DR342*BK342,
$DH342="неделя",
$DR342*BK342/7*(ROUNDUP((DAY(EOMONTH(BK$15,0)))/4,0))),
0)</f>
        <v/>
      </c>
      <c r="EE342" s="125">
        <f>SUM($DS342,$DT342,$DU342,$DV342,$DW342,$DX342,$DY342,$DZ342,$EA342,$EB342,$EC342,$ED342)</f>
        <v/>
      </c>
      <c r="EF342" s="125">
        <f>IFERROR(ROUND($EE342*(1+$EP342),2),0)</f>
        <v/>
      </c>
      <c r="EG342" s="128" t="n">
        <v>1</v>
      </c>
      <c r="EH342" s="126" t="n">
        <v>0</v>
      </c>
      <c r="EI342" s="126">
        <f>ROUND(SUM($EH342:$EH342)*SUM($AB342:$AB342)*$EG342,2)</f>
        <v/>
      </c>
      <c r="EJ342" s="126">
        <f>ROUND($EI342*(1+$EP342),2)</f>
        <v/>
      </c>
      <c r="EK342" s="126" t="n">
        <v>0</v>
      </c>
      <c r="EL342" s="126">
        <f>ROUND(SUM($EK342:$EK342)*SUM($AB342:$AB342)*$EG342,2)</f>
        <v/>
      </c>
      <c r="EM342" s="126">
        <f>ROUND($EL342*(1+$EP342),2)</f>
        <v/>
      </c>
      <c r="EN342" s="126">
        <f>SUM($EE342,$EI342,$EL342)</f>
        <v/>
      </c>
      <c r="EO342" s="126">
        <f>SUM($EF342,$EJ342,$EM342)</f>
        <v/>
      </c>
      <c r="EP342" s="59" t="inlineStr">
        <is>
          <t>20%</t>
        </is>
      </c>
      <c r="EQ342" s="59" t="n"/>
      <c r="ER342" s="60">
        <f t="array" ref="ER342">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MATCH(ES342,
{"AMS";"RussOutdoor";"HD Outdoor";"Ingroup";"IQ";"Ledproduction";"LisChannel";"Logic";"Media-PPL";"NovikovTV | НовиковТВ";"SMA";"SOK";"КрокусТВ | CrocusTV | IndoorTV";"Сити";"ТЯК Москва"},
0)),"")</f>
        <v/>
      </c>
      <c r="ES342" s="60" t="n"/>
      <c r="ET342" s="60">
        <f t="array" ref="ET342">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MATCH(ES342,
{"AMS";"RussOutdoor";"HD Outdoor";"Ingroup";"IQ";"Ledproduction";"LisChannel";"Logic";"Media-PPL";"NovikovTV | НовиковТВ";"SMA";"SOK";"КрокусТВ | CrocusTV | IndoorTV";"Сити";"ТЯК Москва"},
0)),"")</f>
        <v/>
      </c>
      <c r="EU342" s="60" t="n"/>
      <c r="EV342" s="60" t="n"/>
      <c r="EX342" s="110">
        <f t="array" ref="EX342">
($AR342/30
+N("ТРАФИК ПЛОЩАДКИ"))*
(IFERROR(
_xlfn.LET(
_xlpm.GPR,
HLOOKUP($L342,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(MATCH($T342,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IF($Q342="цифровой",_xlpm.GPR/$AG342,_xlpm.GPR/60)),
0)
+N("DWELL TIME"))*
(IF($AB342=0,0,IF($AB342=1,0.3,IF($AB342=2,0.5,IF($AB342&gt;2,1))))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_xlfn.IFS($AC342="да",1.2,$AC342="нет",1)*
_xlfn.IFS($AD342="да",1.2,$AD342="нет",1)*
IF(R342="статический",1,1.2)*
$X342*
INDEX(
{1.2;1;1.2;1.2;1;1.2;1.2;1.2;1.2;1.2;1.2;1;1.2;1.2;1.2;1.2;1;1;1.2;1.2;1.2;1;1;1;1;1.2;1.2;1.2;1.2;1;1;1;1;1.2;1.2;1.2;1.2;1.2;1.2;1.2;1.2;1;1;1.2;1;1;1;1;1.5;1;1;1.5;1.5;1.2},
MATCH($Q342,_xlpm.MI,0)))&gt;{0.02;0.04;0.06;0.1;0.2;0.4;0.6;0.8;1;2;4;6})),
{0;1;2;3;4;5;6;7;8;9;10;11;12},
0)))
+N("КОЭФФИЦИЕНТ КОНТАКТА"))))*
(_xlfn.IFS($X342&lt;0.1,$X342/1000,$X342&gt;25,5.2,AND($X342&gt;=0.1,$X342&lt;=25),(($X342*2+0.1)/10)*($X342/10)))*
IFERROR((_xlfn.LET(
_xlpm.MA,
{0;0.8;0.85;0.9;0.95;1},
_xlpm.MAA,
{0;1;2;3;4;5},
INDEX(_xlpm.MA,MATCH(SUMPRODUCT(--((IF(ROUND(_xlpm.MAA,1)&gt;5,5,ROUND($AB342,1)))&gt;{0;1;2;3;4;5})),_xlpm.MAA,0)))
+N("КОЭФФИЦИЕНТ КОЛ-ВО КОНСТРУКЦИЙ")),1)*
$AB342,0))*
(IF($Q342="цифровой",$AG342/15*$AI342,1)
+N("ДЛЯ ЦИФРЫ"))</f>
        <v/>
      </c>
      <c r="EY342" s="110">
        <f>IFERROR(EX342*AY342,0)</f>
        <v/>
      </c>
      <c r="EZ342" s="131">
        <f>IFERROR(DP342/EY342*1000,0)</f>
        <v/>
      </c>
      <c r="FA342" s="112">
        <f>IFERROR(FC342/FB342,0)</f>
        <v/>
      </c>
      <c r="FB342" s="112">
        <f>IFERROR((FC342/(EY342/FF342*#REF!))*0.825,0)</f>
        <v/>
      </c>
      <c r="FC342" s="112">
        <f>IFERROR(((EX342*30/AR342)*100)/30,0)</f>
        <v/>
      </c>
      <c r="FD342" s="112">
        <f>IFERROR(EY342/G342*100%,0)</f>
        <v/>
      </c>
      <c r="FE342" s="112">
        <f>IFERROR(FD342/FC342*100%,0)</f>
        <v/>
      </c>
      <c r="FF342" s="110">
        <f>IFERROR(AR342/30*AY342,0)</f>
        <v/>
      </c>
    </row>
    <row r="343" ht="13" customHeight="1">
      <c r="A343" s="59" t="n"/>
      <c r="B343" s="60" t="n"/>
      <c r="C343" s="60" t="n"/>
      <c r="D343" s="60">
        <f t="array" ref="D343">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MATCH($E343,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43" s="60">
        <f t="array" ref="E343">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MATCH($F343,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43" s="60" t="inlineStr"/>
      <c r="G343" s="60" t="n"/>
      <c r="H343" s="60">
        <f t="array" ref="H343">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MATCH($I343,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43" s="60" t="n"/>
      <c r="J343" s="60" t="n"/>
      <c r="K343" s="60" t="n"/>
      <c r="L343" s="60" t="n"/>
      <c r="M343" s="60" t="n"/>
      <c r="N343" s="60" t="n"/>
      <c r="O343" s="60" t="n"/>
      <c r="P343" s="60">
        <f t="array" ref="P343">
_xlfn.IFS(
ISNUMBER(MATCH($Q343,{"шелфбаннер","разделитель","монетница","чековая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ISNUMBER(MATCH($Q343,{"LED/LCD","видеокулер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ISNUMBER(MATCH($Q343,{"автомобиль","машина","выставочное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ISNUMBER(MATCH($Q343,{"билборд","лифтовая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ISNUMBER(MATCH($Q343,{"навигация","подвесной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ISNUMBER(MATCH($Q343,{"движущаяся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ISNUMBER(MATCH($Q343,{"каталог","журнал"},)),
"Пресса",
$Q343="","")</f>
        <v/>
      </c>
      <c r="Q343" s="60" t="n"/>
      <c r="R343" s="60">
        <f t="array" ref="R343">
IFERROR(
_xlfn.IFS(
OR(ISNUMBER(MATCH($Q343,{"экспозиция","макет","стенд","автостенд","авто стенд","выставочное пространство","выставочные стенды","модульные выставочные стенды","3Д конструкция","3D конструкция"},)),P343="Экспонирование"),
"нестандартный",
ISNUMBER(MATCH($Q343,{"скроллер","призматрон"},)),
"динамический",
$P343="Видео",
"цифровой",
OR($P343="Пресса",$P343="Щит",$P343="POSm",$P343="Подвес",$P343="Брендирование/оклейка"),
"статический"),"")</f>
        <v/>
      </c>
      <c r="S343" s="59" t="n"/>
      <c r="T343" s="60" t="n"/>
      <c r="U343" s="60" t="n"/>
      <c r="V343" s="60">
        <f>
IF(P343="Видео",
"цифровой постер/ролик",
IF(ISNUMBER(MATCH(Q343,{"короб световой","короб световой | лайтбокс","короб световой | кристалайт","лайтбокс","лайт бокс","кристалайт","LB","lightbox"},)),
"бэклит",
IF(P343="Брендирование/оклейка",
"перфарированная пленка/самоклейка",
IF(P343="Экспонирование",
"под запрос",
IF(P343="Подвес",
"баннер/ткань",
"")))))</f>
        <v/>
      </c>
      <c r="W343" s="59" t="n"/>
      <c r="X343" s="59" t="n"/>
      <c r="Y343" s="59" t="n"/>
      <c r="Z343" s="61" t="n"/>
      <c r="AA343" s="61" t="n"/>
      <c r="AB343" s="61">
        <f>IF(BL343&gt;0,Z343,0)</f>
        <v/>
      </c>
      <c r="AC343" s="59" t="n"/>
      <c r="AD343" s="59" t="n"/>
      <c r="AE343" s="59" t="n"/>
      <c r="AF343" s="59" t="n"/>
      <c r="AG343" s="59" t="n"/>
      <c r="AH343" s="59" t="n"/>
      <c r="AI343" s="59" t="n"/>
      <c r="AJ343" s="59" t="n"/>
      <c r="AK343" s="59" t="n"/>
      <c r="AL343" s="62">
        <f>IFERROR(IF(OR(R343="статический",R343="динамический",R343="нестандартный",R343="",R343=""),"-",IF(AND(AH343="-",AI343="-"),"-",AK343*3600/AH343*AI343)),"-")</f>
        <v/>
      </c>
      <c r="AM343" s="62">
        <f>IFERROR(IF(OR(R343="статический",R343="динамический",R343="",R343="", R343="BTL",R343="нестандартный"),"-",AG343*AI343*AL343/60),"-")</f>
        <v/>
      </c>
      <c r="AN343" s="63">
        <f>IFERROR(IF(AH343="","-",AG343*AI343/AH343),"-")</f>
        <v/>
      </c>
      <c r="AO343" s="59">
        <f>IFERROR(IF(OR($R343="статический",$R343="динамический",$R343="",$R343="",$R343="BTL",$R343="нестандартный"),"-",$AL343*$AY343),"-")</f>
        <v/>
      </c>
      <c r="AP343" s="62">
        <f>IFERROR(IF(OR($R343="статический",$R343="динамический",$R343="",$R343="",$R343="BTL",$R343="нестандартный"),"-",$AM343*AY343),"-")</f>
        <v/>
      </c>
      <c r="AQ343" s="64" t="n"/>
      <c r="AR343" s="61" t="n"/>
      <c r="AS343" s="61" t="n"/>
      <c r="AT343" s="61" t="n"/>
      <c r="AU343" s="65" t="n"/>
      <c r="AV343" s="124">
        <f>IFERROR(DR343/AT343*1000,"n/a")</f>
        <v/>
      </c>
      <c r="AW343" s="67" t="n"/>
      <c r="AX343" s="67" t="n"/>
      <c r="AY343" s="43">
        <f>IFERROR(IF(OR($AW343="",$AX343=""),"",_xlfn.DAYS($AX343+1,$AW343)),"")</f>
        <v/>
      </c>
      <c r="AZ343" s="68">
        <f t="array" ref="AZ343">
_xlfn.LET(_xlpm.COEFF,
IF($AW343+$AX343=0,0,IF(MAX(MIN($AX343,EOMONTH(AZ$15,0))-MAX($AW343,AZ$15)+1,)&gt;0,1,0)),
_xlfn.IFS(
$ES343="LisChannel",
_xlpm.COEFF*
INDEX({1;1;1.2;1.2;1;1;1;1;1.2;1.2;1.2;1.2},
MATCH(MONTH(AZ$15),
{1,2,3,4,5,6,7,8,9,10,11,12})),
CONCATENATE($ES343," ",$L343)="RussOutdoor метро",
_xlpm.COEFF*
INDEX({0.8;0.9;1.1;1.1;1;1;1;1;1.1;1.1;1.1;1.1},
MATCH(MONTH(AZ$15),
{1,2,3,4,5,6,7,8,9,10,11,12})),
$ES343&lt;&gt;"LisChannel",
_xlpm.COEFF,
$ES343&lt;&gt;"RussOutdoor",
_xlpm.COEFF))</f>
        <v/>
      </c>
      <c r="BA343" s="68">
        <f t="array" ref="BA343">
_xlfn.LET(_xlpm.COEFF,
IF($AW343+$AX343=0,0,IF(MAX(MIN($AX343,EOMONTH(BA$15,0))-MAX($AW343,BA$15)+1,)&gt;0,1,0)),
_xlfn.IFS(
$ES343="LisChannel",
_xlpm.COEFF*
INDEX({1;1;1.2;1.2;1;1;1;1;1.2;1.2;1.2;1.2},
MATCH(MONTH(BA$15),
{1,2,3,4,5,6,7,8,9,10,11,12})),
CONCATENATE($ES343," ",$L343)="RussOutdoor метро",
_xlpm.COEFF*
INDEX({0.8;0.9;1.1;1.1;1;1;1;1;1.1;1.1;1.1;1.1},
MATCH(MONTH(BA$15),
{1,2,3,4,5,6,7,8,9,10,11,12})),
$ES343&lt;&gt;"LisChannel",
_xlpm.COEFF,
$ES343&lt;&gt;"RussOutdoor",
_xlpm.COEFF))</f>
        <v/>
      </c>
      <c r="BB343" s="68">
        <f t="array" ref="BB343">
_xlfn.LET(_xlpm.COEFF,
IF($AW343+$AX343=0,0,IF(MAX(MIN($AX343,EOMONTH(BB$15,0))-MAX($AW343,BB$15)+1,)&gt;0,1,0)),
_xlfn.IFS(
$ES343="LisChannel",
_xlpm.COEFF*
INDEX({1;1;1.2;1.2;1;1;1;1;1.2;1.2;1.2;1.2},
MATCH(MONTH(BB$15),
{1,2,3,4,5,6,7,8,9,10,11,12})),
CONCATENATE($ES343," ",$L343)="RussOutdoor метро",
_xlpm.COEFF*
INDEX({0.8;0.9;1.1;1.1;1;1;1;1;1.1;1.1;1.1;1.1},
MATCH(MONTH(BB$15),
{1,2,3,4,5,6,7,8,9,10,11,12})),
$ES343&lt;&gt;"LisChannel",
_xlpm.COEFF,
$ES343&lt;&gt;"RussOutdoor",
_xlpm.COEFF))</f>
        <v/>
      </c>
      <c r="BC343" s="68">
        <f t="array" ref="BC343">
_xlfn.LET(_xlpm.COEFF,
IF($AW343+$AX343=0,0,IF(MAX(MIN($AX343,EOMONTH(BC$15,0))-MAX($AW343,BC$15)+1,)&gt;0,1,0)),
_xlfn.IFS(
$ES343="LisChannel",
_xlpm.COEFF*
INDEX({1;1;1.2;1.2;1;1;1;1;1.2;1.2;1.2;1.2},
MATCH(MONTH(BC$15),
{1,2,3,4,5,6,7,8,9,10,11,12})),
CONCATENATE($ES343," ",$L343)="RussOutdoor метро",
_xlpm.COEFF*
INDEX({0.8;0.9;1.1;1.1;1;1;1;1;1.1;1.1;1.1;1.1},
MATCH(MONTH(BC$15),
{1,2,3,4,5,6,7,8,9,10,11,12})),
$ES343&lt;&gt;"LisChannel",
_xlpm.COEFF,
$ES343&lt;&gt;"RussOutdoor",
_xlpm.COEFF))</f>
        <v/>
      </c>
      <c r="BD343" s="68">
        <f t="array" ref="BD343">
_xlfn.LET(_xlpm.COEFF,
IF($AW343+$AX343=0,0,IF(MAX(MIN($AX343,EOMONTH(BD$15,0))-MAX($AW343,BD$15)+1,)&gt;0,1,0)),
_xlfn.IFS(
$ES343="LisChannel",
_xlpm.COEFF*
INDEX({1;1;1.2;1.2;1;1;1;1;1.2;1.2;1.2;1.2},
MATCH(MONTH(BD$15),
{1,2,3,4,5,6,7,8,9,10,11,12})),
CONCATENATE($ES343," ",$L343)="RussOutdoor метро",
_xlpm.COEFF*
INDEX({0.8;0.9;1.1;1.1;1;1;1;1;1.1;1.1;1.1;1.1},
MATCH(MONTH(BD$15),
{1,2,3,4,5,6,7,8,9,10,11,12})),
$ES343&lt;&gt;"LisChannel",
_xlpm.COEFF,
$ES343&lt;&gt;"RussOutdoor",
_xlpm.COEFF))</f>
        <v/>
      </c>
      <c r="BE343" s="68">
        <f t="array" ref="BE343">
_xlfn.LET(_xlpm.COEFF,
IF($AW343+$AX343=0,0,IF(MAX(MIN($AX343,EOMONTH(BE$15,0))-MAX($AW343,BE$15)+1,)&gt;0,1,0)),
_xlfn.IFS(
$ES343="LisChannel",
_xlpm.COEFF*
INDEX({1;1;1.2;1.2;1;1;1;1;1.2;1.2;1.2;1.2},
MATCH(MONTH(BE$15),
{1,2,3,4,5,6,7,8,9,10,11,12})),
CONCATENATE($ES343," ",$L343)="RussOutdoor метро",
_xlpm.COEFF*
INDEX({0.8;0.9;1.1;1.1;1;1;1;1;1.1;1.1;1.1;1.1},
MATCH(MONTH(BE$15),
{1,2,3,4,5,6,7,8,9,10,11,12})),
$ES343&lt;&gt;"LisChannel",
_xlpm.COEFF,
$ES343&lt;&gt;"RussOutdoor",
_xlpm.COEFF))</f>
        <v/>
      </c>
      <c r="BF343" s="68">
        <f t="array" ref="BF343">
_xlfn.LET(_xlpm.COEFF,
IF($AW343+$AX343=0,0,IF(MAX(MIN($AX343,EOMONTH(BF$15,0))-MAX($AW343,BF$15)+1,)&gt;0,1,0)),
_xlfn.IFS(
$ES343="LisChannel",
_xlpm.COEFF*
INDEX({1;1;1.2;1.2;1;1;1;1;1.2;1.2;1.2;1.2},
MATCH(MONTH(BF$15),
{1,2,3,4,5,6,7,8,9,10,11,12})),
CONCATENATE($ES343," ",$L343)="RussOutdoor метро",
_xlpm.COEFF*
INDEX({0.8;0.9;1.1;1.1;1;1;1;1;1.1;1.1;1.1;1.1},
MATCH(MONTH(BF$15),
{1,2,3,4,5,6,7,8,9,10,11,12})),
$ES343&lt;&gt;"LisChannel",
_xlpm.COEFF,
$ES343&lt;&gt;"RussOutdoor",
_xlpm.COEFF))</f>
        <v/>
      </c>
      <c r="BG343" s="68">
        <f t="array" ref="BG343">
_xlfn.LET(_xlpm.COEFF,
IF($AW343+$AX343=0,0,IF(MAX(MIN($AX343,EOMONTH(BG$15,0))-MAX($AW343,BG$15)+1,)&gt;0,1,0)),
_xlfn.IFS(
$ES343="LisChannel",
_xlpm.COEFF*
INDEX({1;1;1.2;1.2;1;1;1;1;1.2;1.2;1.2;1.2},
MATCH(MONTH(BG$15),
{1,2,3,4,5,6,7,8,9,10,11,12})),
CONCATENATE($ES343," ",$L343)="RussOutdoor метро",
_xlpm.COEFF*
INDEX({0.8;0.9;1.1;1.1;1;1;1;1;1.1;1.1;1.1;1.1},
MATCH(MONTH(BG$15),
{1,2,3,4,5,6,7,8,9,10,11,12})),
$ES343&lt;&gt;"LisChannel",
_xlpm.COEFF,
$ES343&lt;&gt;"RussOutdoor",
_xlpm.COEFF))</f>
        <v/>
      </c>
      <c r="BH343" s="68">
        <f t="array" ref="BH343">
_xlfn.LET(_xlpm.COEFF,
IF($AW343+$AX343=0,0,IF(MAX(MIN($AX343,EOMONTH(BH$15,0))-MAX($AW343,BH$15)+1,)&gt;0,1,0)),
_xlfn.IFS(
$ES343="LisChannel",
_xlpm.COEFF*
INDEX({1;1;1.2;1.2;1;1;1;1;1.2;1.2;1.2;1.2},
MATCH(MONTH(BH$15),
{1,2,3,4,5,6,7,8,9,10,11,12})),
CONCATENATE($ES343," ",$L343)="RussOutdoor метро",
_xlpm.COEFF*
INDEX({0.8;0.9;1.1;1.1;1;1;1;1;1.1;1.1;1.1;1.1},
MATCH(MONTH(BH$15),
{1,2,3,4,5,6,7,8,9,10,11,12})),
$ES343&lt;&gt;"LisChannel",
_xlpm.COEFF,
$ES343&lt;&gt;"RussOutdoor",
_xlpm.COEFF))</f>
        <v/>
      </c>
      <c r="BI343" s="68">
        <f t="array" ref="BI343">
_xlfn.LET(_xlpm.COEFF,
IF($AW343+$AX343=0,0,IF(MAX(MIN($AX343,EOMONTH(BI$15,0))-MAX($AW343,BI$15)+1,)&gt;0,1,0)),
_xlfn.IFS(
$ES343="LisChannel",
_xlpm.COEFF*
INDEX({1;1;1.2;1.2;1;1;1;1;1.2;1.2;1.2;1.2},
MATCH(MONTH(BI$15),
{1,2,3,4,5,6,7,8,9,10,11,12})),
CONCATENATE($ES343," ",$L343)="RussOutdoor метро",
_xlpm.COEFF*
INDEX({0.8;0.9;1.1;1.1;1;1;1;1;1.1;1.1;1.1;1.1},
MATCH(MONTH(BI$15),
{1,2,3,4,5,6,7,8,9,10,11,12})),
$ES343&lt;&gt;"LisChannel",
_xlpm.COEFF,
$ES343&lt;&gt;"RussOutdoor",
_xlpm.COEFF))</f>
        <v/>
      </c>
      <c r="BJ343" s="68">
        <f t="array" ref="BJ343">
_xlfn.LET(_xlpm.COEFF,
IF($AW343+$AX343=0,0,IF(MAX(MIN($AX343,EOMONTH(BJ$15,0))-MAX($AW343,BJ$15)+1,)&gt;0,1,0)),
_xlfn.IFS(
$ES343="LisChannel",
_xlpm.COEFF*
INDEX({1;1;1.2;1.2;1;1;1;1;1.2;1.2;1.2;1.2},
MATCH(MONTH(BJ$15),
{1,2,3,4,5,6,7,8,9,10,11,12})),
CONCATENATE($ES343," ",$L343)="RussOutdoor метро",
_xlpm.COEFF*
INDEX({0.8;0.9;1.1;1.1;1;1;1;1;1.1;1.1;1.1;1.1},
MATCH(MONTH(BJ$15),
{1,2,3,4,5,6,7,8,9,10,11,12})),
$ES343&lt;&gt;"LisChannel",
_xlpm.COEFF,
$ES343&lt;&gt;"RussOutdoor",
_xlpm.COEFF))</f>
        <v/>
      </c>
      <c r="BK343" s="68">
        <f t="array" ref="BK343">
_xlfn.LET(_xlpm.COEFF,
IF($AW343+$AX343=0,0,IF(MAX(MIN($AX343,EOMONTH(BK$15,0))-MAX($AW343,BK$15)+1,)&gt;0,1,0)),
_xlfn.IFS(
$ES343="LisChannel",
_xlpm.COEFF*
INDEX({1;1;1.2;1.2;1;1;1;1;1.2;1.2;1.2;1.2},
MATCH(MONTH(BK$15),
{1,2,3,4,5,6,7,8,9,10,11,12})),
CONCATENATE($ES343," ",$L343)="RussOutdoor метро",
_xlpm.COEFF*
INDEX({0.8;0.9;1.1;1.1;1;1;1;1;1.1;1.1;1.1;1.1},
MATCH(MONTH(BK$15),
{1,2,3,4,5,6,7,8,9,10,11,12})),
$ES343&lt;&gt;"LisChannel",
_xlpm.COEFF,
$ES343&lt;&gt;"RussOutdoor",
_xlpm.COEFF))</f>
        <v/>
      </c>
      <c r="BL343" s="62">
        <f>COUNTIFS($AZ343:$BK343,"&gt;0")</f>
        <v/>
      </c>
      <c r="BM343" s="65" t="n"/>
      <c r="BN343" s="125">
        <f>$DJ343</f>
        <v/>
      </c>
      <c r="BO343" s="63">
        <f>$DQ343</f>
        <v/>
      </c>
      <c r="BP343" s="125">
        <f>
IFERROR(
IF($BL343=0,0,
$BN343*(1-$BO343)),
0)</f>
        <v/>
      </c>
      <c r="BQ343" s="125">
        <f t="array" ref="BQ343">
IFERROR(
_xlfn.IFS(
$DH343="день_1",
$BP343*$BL343/($AX343-$AW343+1)*AZ343*(DAY(EOMONTH(AZ$15,0))),
$DH343="день_2",
$BP343/30*MAX(MIN($AX343,EOMONTH(AZ$15,0))-MAX($AW343,AZ$15)+1,),
$DH343="раб.день",
$BP343/30*(IFERROR(
_xlfn.LET(_xlpm.VD,
CHOOSE(
{1;2;3;4;5;6;7;8;9;10;11;12;13;14;15;16;17;18},
45658,45659,45660,45661,45662,45663,45664,45665,45711,45724,45778,45779,45785,45786,45820,45821,45965,46022),
_xlfn.LET(_xlpm.DD,
MAX(MIN($AX343,EOMONTH(AZ$15,0))-MAX($AW343,AZ$15),),
_xlfn.IFS(
AND(MONTH($AW343)=MONTH(AZ$15),MONTH($AX343)&lt;&gt;MONTH(AZ$15)),
NETWORKDAYS.INTL($AW343,$AW343+_xlpm.DD,1,_xlpm.VD),
AND(MONTH($AW343)&lt;&gt;MONTH(AZ$15),MONTH($AX343)=MONTH(AZ$15)),
NETWORKDAYS.INTL(($AX343)-_xlpm.DD,$AX343,1,_xlpm.VD),
AND(MONTH($AW343)&lt;MONTH(AZ$15),MONTH($AX343)&gt;MONTH(AZ$15)),
NETWORKDAYS.INTL((EOMONTH(AZ$15-1,1))-_xlpm.DD,EOMONTH(AZ$15-1,1),1,_xlpm.VD),
AND(MONTH($AW343)=MONTH(AZ$15),MONTH($AX343)=MONTH(AZ$15)),
NETWORKDAYS.INTL($AW343,$AX343,1,_xlpm.VD)))),0)),
$DH343="месяц",
$BP343*AZ343,
$DH343="неделя",
$BP343*AZ343/7*(ROUNDUP((DAY(EOMONTH(AZ$15,0)))/4,0))),
0)</f>
        <v/>
      </c>
      <c r="BR343" s="125">
        <f t="array" ref="BR343">
IFERROR(
_xlfn.IFS(
$DH343="день_1",
$BP343*$BL343/($AX343-$AW343+1)*BA343*(DAY(EOMONTH(BA$15,0))),
$DH343="день_2",
$BP343/30*MAX(MIN($AX343,EOMONTH(BA$15,0))-MAX($AW343,BA$15)+1,),
$DH343="раб.день",
$BP343/30*(IFERROR(
_xlfn.LET(_xlpm.VD,
CHOOSE(
{1;2;3;4;5;6;7;8;9;10;11;12;13;14;15;16;17;18},
45658,45659,45660,45661,45662,45663,45664,45665,45711,45724,45778,45779,45785,45786,45820,45821,45965,46022),
_xlfn.LET(_xlpm.DD,
MAX(MIN($AX343,EOMONTH(BA$15,0))-MAX($AW343,BA$15),),
_xlfn.IFS(
AND(MONTH($AW343)=MONTH(BA$15),MONTH($AX343)&lt;&gt;MONTH(BA$15)),
NETWORKDAYS.INTL($AW343,$AW343+_xlpm.DD,1,_xlpm.VD),
AND(MONTH($AW343)&lt;&gt;MONTH(BA$15),MONTH($AX343)=MONTH(BA$15)),
NETWORKDAYS.INTL(($AX343)-_xlpm.DD,$AX343,1,_xlpm.VD),
AND(MONTH($AW343)&lt;MONTH(BA$15),MONTH($AX343)&gt;MONTH(BA$15)),
NETWORKDAYS.INTL((EOMONTH(BA$15-1,1))-_xlpm.DD,EOMONTH(BA$15-1,1),1,_xlpm.VD),
AND(MONTH($AW343)=MONTH(BA$15),MONTH($AX343)=MONTH(BA$15)),
NETWORKDAYS.INTL($AW343,$AX343,1,_xlpm.VD)))),0)),
$DH343="месяц",
$BP343*BA343,
$DH343="неделя",
$BP343*BA343/7*(ROUNDUP((DAY(EOMONTH(BA$15,0)))/4,0))),
0)</f>
        <v/>
      </c>
      <c r="BS343" s="125">
        <f t="array" ref="BS343">
IFERROR(
_xlfn.IFS(
$DH343="день_1",
$BP343*$BL343/($AX343-$AW343+1)*BB343*(DAY(EOMONTH(BB$15,0))),
$DH343="день_2",
$BP343/30*MAX(MIN($AX343,EOMONTH(BB$15,0))-MAX($AW343,BB$15)+1,),
$DH343="раб.день",
$BP343/30*(IFERROR(
_xlfn.LET(_xlpm.VD,
CHOOSE(
{1;2;3;4;5;6;7;8;9;10;11;12;13;14;15;16;17;18},
45658,45659,45660,45661,45662,45663,45664,45665,45711,45724,45778,45779,45785,45786,45820,45821,45965,46022),
_xlfn.LET(_xlpm.DD,
MAX(MIN($AX343,EOMONTH(BB$15,0))-MAX($AW343,BB$15),),
_xlfn.IFS(
AND(MONTH($AW343)=MONTH(BB$15),MONTH($AX343)&lt;&gt;MONTH(BB$15)),
NETWORKDAYS.INTL($AW343,$AW343+_xlpm.DD,1,_xlpm.VD),
AND(MONTH($AW343)&lt;&gt;MONTH(BB$15),MONTH($AX343)=MONTH(BB$15)),
NETWORKDAYS.INTL(($AX343)-_xlpm.DD,$AX343,1,_xlpm.VD),
AND(MONTH($AW343)&lt;MONTH(BB$15),MONTH($AX343)&gt;MONTH(BB$15)),
NETWORKDAYS.INTL((EOMONTH(BB$15-1,1))-_xlpm.DD,EOMONTH(BB$15-1,1),1,_xlpm.VD),
AND(MONTH($AW343)=MONTH(BB$15),MONTH($AX343)=MONTH(BB$15)),
NETWORKDAYS.INTL($AW343,$AX343,1,_xlpm.VD)))),0)),
$DH343="месяц",
$BP343*BB343,
$DH343="неделя",
$BP343*BB343/7*(ROUNDUP((DAY(EOMONTH(BB$15,0)))/4,0))),
0)</f>
        <v/>
      </c>
      <c r="BT343" s="125">
        <f t="array" ref="BT343">
IFERROR(
_xlfn.IFS(
$DH343="день_1",
$BP343*$BL343/($AX343-$AW343+1)*BC343*(DAY(EOMONTH(BC$15,0))),
$DH343="день_2",
$BP343/30*MAX(MIN($AX343,EOMONTH(BC$15,0))-MAX($AW343,BC$15)+1,),
$DH343="раб.день",
$BP343/30*(IFERROR(
_xlfn.LET(_xlpm.VD,
CHOOSE(
{1;2;3;4;5;6;7;8;9;10;11;12;13;14;15;16;17;18},
45658,45659,45660,45661,45662,45663,45664,45665,45711,45724,45778,45779,45785,45786,45820,45821,45965,46022),
_xlfn.LET(_xlpm.DD,
MAX(MIN($AX343,EOMONTH(BC$15,0))-MAX($AW343,BC$15),),
_xlfn.IFS(
AND(MONTH($AW343)=MONTH(BC$15),MONTH($AX343)&lt;&gt;MONTH(BC$15)),
NETWORKDAYS.INTL($AW343,$AW343+_xlpm.DD,1,_xlpm.VD),
AND(MONTH($AW343)&lt;&gt;MONTH(BC$15),MONTH($AX343)=MONTH(BC$15)),
NETWORKDAYS.INTL(($AX343)-_xlpm.DD,$AX343,1,_xlpm.VD),
AND(MONTH($AW343)&lt;MONTH(BC$15),MONTH($AX343)&gt;MONTH(BC$15)),
NETWORKDAYS.INTL((EOMONTH(BC$15-1,1))-_xlpm.DD,EOMONTH(BC$15-1,1),1,_xlpm.VD),
AND(MONTH($AW343)=MONTH(BC$15),MONTH($AX343)=MONTH(BC$15)),
NETWORKDAYS.INTL($AW343,$AX343,1,_xlpm.VD)))),0)),
$DH343="месяц",
$BP343*BC343,
$DH343="неделя",
$BP343*BC343/7*(ROUNDUP((DAY(EOMONTH(BC$15,0)))/4,0))),
0)</f>
        <v/>
      </c>
      <c r="BU343" s="125">
        <f t="array" ref="BU343">
IFERROR(
_xlfn.IFS(
$DH343="день_1",
$BP343*$BL343/($AX343-$AW343+1)*BD343*(DAY(EOMONTH(BD$15,0))),
$DH343="день_2",
$BP343/30*MAX(MIN($AX343,EOMONTH(BD$15,0))-MAX($AW343,BD$15)+1,),
$DH343="раб.день",
$BP343/30*(IFERROR(
_xlfn.LET(_xlpm.VD,
CHOOSE(
{1;2;3;4;5;6;7;8;9;10;11;12;13;14;15;16;17;18},
45658,45659,45660,45661,45662,45663,45664,45665,45711,45724,45778,45779,45785,45786,45820,45821,45965,46022),
_xlfn.LET(_xlpm.DD,
MAX(MIN($AX343,EOMONTH(BD$15,0))-MAX($AW343,BD$15),),
_xlfn.IFS(
AND(MONTH($AW343)=MONTH(BD$15),MONTH($AX343)&lt;&gt;MONTH(BD$15)),
NETWORKDAYS.INTL($AW343,$AW343+_xlpm.DD,1,_xlpm.VD),
AND(MONTH($AW343)&lt;&gt;MONTH(BD$15),MONTH($AX343)=MONTH(BD$15)),
NETWORKDAYS.INTL(($AX343)-_xlpm.DD,$AX343,1,_xlpm.VD),
AND(MONTH($AW343)&lt;MONTH(BD$15),MONTH($AX343)&gt;MONTH(BD$15)),
NETWORKDAYS.INTL((EOMONTH(BD$15-1,1))-_xlpm.DD,EOMONTH(BD$15-1,1),1,_xlpm.VD),
AND(MONTH($AW343)=MONTH(BD$15),MONTH($AX343)=MONTH(BD$15)),
NETWORKDAYS.INTL($AW343,$AX343,1,_xlpm.VD)))),0)),
$DH343="месяц",
$BP343*BD343,
$DH343="неделя",
$BP343*BD343/7*(ROUNDUP((DAY(EOMONTH(BD$15,0)))/4,0))),
0)</f>
        <v/>
      </c>
      <c r="BV343" s="125">
        <f t="array" ref="BV343">
IFERROR(
_xlfn.IFS(
$DH343="день_1",
$BP343*$BL343/($AX343-$AW343+1)*BE343*(DAY(EOMONTH(BE$15,0))),
$DH343="день_2",
$BP343/30*MAX(MIN($AX343,EOMONTH(BE$15,0))-MAX($AW343,BE$15)+1,),
$DH343="раб.день",
$BP343/30*(IFERROR(
_xlfn.LET(_xlpm.VD,
CHOOSE(
{1;2;3;4;5;6;7;8;9;10;11;12;13;14;15;16;17;18},
45658,45659,45660,45661,45662,45663,45664,45665,45711,45724,45778,45779,45785,45786,45820,45821,45965,46022),
_xlfn.LET(_xlpm.DD,
MAX(MIN($AX343,EOMONTH(BE$15,0))-MAX($AW343,BE$15),),
_xlfn.IFS(
AND(MONTH($AW343)=MONTH(BE$15),MONTH($AX343)&lt;&gt;MONTH(BE$15)),
NETWORKDAYS.INTL($AW343,$AW343+_xlpm.DD,1,_xlpm.VD),
AND(MONTH($AW343)&lt;&gt;MONTH(BE$15),MONTH($AX343)=MONTH(BE$15)),
NETWORKDAYS.INTL(($AX343)-_xlpm.DD,$AX343,1,_xlpm.VD),
AND(MONTH($AW343)&lt;MONTH(BE$15),MONTH($AX343)&gt;MONTH(BE$15)),
NETWORKDAYS.INTL((EOMONTH(BE$15-1,1))-_xlpm.DD,EOMONTH(BE$15-1,1),1,_xlpm.VD),
AND(MONTH($AW343)=MONTH(BE$15),MONTH($AX343)=MONTH(BE$15)),
NETWORKDAYS.INTL($AW343,$AX343,1,_xlpm.VD)))),0)),
$DH343="месяц",
$BP343*BE343,
$DH343="неделя",
$BP343*BE343/7*(ROUNDUP((DAY(EOMONTH(BE$15,0)))/4,0))),
0)</f>
        <v/>
      </c>
      <c r="BW343" s="125">
        <f t="array" ref="BW343">
IFERROR(
_xlfn.IFS(
$DH343="день_1",
$BP343*$BL343/($AX343-$AW343+1)*BF343*(DAY(EOMONTH(BF$15,0))),
$DH343="день_2",
$BP343/30*MAX(MIN($AX343,EOMONTH(BF$15,0))-MAX($AW343,BF$15)+1,),
$DH343="раб.день",
$BP343/30*(IFERROR(
_xlfn.LET(_xlpm.VD,
CHOOSE(
{1;2;3;4;5;6;7;8;9;10;11;12;13;14;15;16;17;18},
45658,45659,45660,45661,45662,45663,45664,45665,45711,45724,45778,45779,45785,45786,45820,45821,45965,46022),
_xlfn.LET(_xlpm.DD,
MAX(MIN($AX343,EOMONTH(BF$15,0))-MAX($AW343,BF$15),),
_xlfn.IFS(
AND(MONTH($AW343)=MONTH(BF$15),MONTH($AX343)&lt;&gt;MONTH(BF$15)),
NETWORKDAYS.INTL($AW343,$AW343+_xlpm.DD,1,_xlpm.VD),
AND(MONTH($AW343)&lt;&gt;MONTH(BF$15),MONTH($AX343)=MONTH(BF$15)),
NETWORKDAYS.INTL(($AX343)-_xlpm.DD,$AX343,1,_xlpm.VD),
AND(MONTH($AW343)&lt;MONTH(BF$15),MONTH($AX343)&gt;MONTH(BF$15)),
NETWORKDAYS.INTL((EOMONTH(BF$15-1,1))-_xlpm.DD,EOMONTH(BF$15-1,1),1,_xlpm.VD),
AND(MONTH($AW343)=MONTH(BF$15),MONTH($AX343)=MONTH(BF$15)),
NETWORKDAYS.INTL($AW343,$AX343,1,_xlpm.VD)))),0)),
$DH343="месяц",
$BP343*BF343,
$DH343="неделя",
$BP343*BF343/7*(ROUNDUP((DAY(EOMONTH(BF$15,0)))/4,0))),
0)</f>
        <v/>
      </c>
      <c r="BX343" s="125">
        <f t="array" ref="BX343">
IFERROR(
_xlfn.IFS(
$DH343="день_1",
$BP343*$BL343/($AX343-$AW343+1)*BG343*(DAY(EOMONTH(BG$15,0))),
$DH343="день_2",
$BP343/30*MAX(MIN($AX343,EOMONTH(BG$15,0))-MAX($AW343,BG$15)+1,),
$DH343="раб.день",
$BP343/30*(IFERROR(
_xlfn.LET(_xlpm.VD,
CHOOSE(
{1;2;3;4;5;6;7;8;9;10;11;12;13;14;15;16;17;18},
45658,45659,45660,45661,45662,45663,45664,45665,45711,45724,45778,45779,45785,45786,45820,45821,45965,46022),
_xlfn.LET(_xlpm.DD,
MAX(MIN($AX343,EOMONTH(BG$15,0))-MAX($AW343,BG$15),),
_xlfn.IFS(
AND(MONTH($AW343)=MONTH(BG$15),MONTH($AX343)&lt;&gt;MONTH(BG$15)),
NETWORKDAYS.INTL($AW343,$AW343+_xlpm.DD,1,_xlpm.VD),
AND(MONTH($AW343)&lt;&gt;MONTH(BG$15),MONTH($AX343)=MONTH(BG$15)),
NETWORKDAYS.INTL(($AX343)-_xlpm.DD,$AX343,1,_xlpm.VD),
AND(MONTH($AW343)&lt;MONTH(BG$15),MONTH($AX343)&gt;MONTH(BG$15)),
NETWORKDAYS.INTL((EOMONTH(BG$15-1,1))-_xlpm.DD,EOMONTH(BG$15-1,1),1,_xlpm.VD),
AND(MONTH($AW343)=MONTH(BG$15),MONTH($AX343)=MONTH(BG$15)),
NETWORKDAYS.INTL($AW343,$AX343,1,_xlpm.VD)))),0)),
$DH343="месяц",
$BP343*BG343,
$DH343="неделя",
$BP343*BG343/7*(ROUNDUP((DAY(EOMONTH(BG$15,0)))/4,0))),
0)</f>
        <v/>
      </c>
      <c r="BY343" s="125">
        <f t="array" ref="BY343">
IFERROR(
_xlfn.IFS(
$DH343="день_1",
$BP343*$BL343/($AX343-$AW343+1)*BH343*(DAY(EOMONTH(BH$15,0))),
$DH343="день_2",
$BP343/30*MAX(MIN($AX343,EOMONTH(BH$15,0))-MAX($AW343,BH$15)+1,),
$DH343="раб.день",
$BP343/30*(IFERROR(
_xlfn.LET(_xlpm.VD,
CHOOSE(
{1;2;3;4;5;6;7;8;9;10;11;12;13;14;15;16;17;18},
45658,45659,45660,45661,45662,45663,45664,45665,45711,45724,45778,45779,45785,45786,45820,45821,45965,46022),
_xlfn.LET(_xlpm.DD,
MAX(MIN($AX343,EOMONTH(BH$15,0))-MAX($AW343,BH$15),),
_xlfn.IFS(
AND(MONTH($AW343)=MONTH(BH$15),MONTH($AX343)&lt;&gt;MONTH(BH$15)),
NETWORKDAYS.INTL($AW343,$AW343+_xlpm.DD,1,_xlpm.VD),
AND(MONTH($AW343)&lt;&gt;MONTH(BH$15),MONTH($AX343)=MONTH(BH$15)),
NETWORKDAYS.INTL(($AX343)-_xlpm.DD,$AX343,1,_xlpm.VD),
AND(MONTH($AW343)&lt;MONTH(BH$15),MONTH($AX343)&gt;MONTH(BH$15)),
NETWORKDAYS.INTL((EOMONTH(BH$15-1,1))-_xlpm.DD,EOMONTH(BH$15-1,1),1,_xlpm.VD),
AND(MONTH($AW343)=MONTH(BH$15),MONTH($AX343)=MONTH(BH$15)),
NETWORKDAYS.INTL($AW343,$AX343,1,_xlpm.VD)))),0)),
$DH343="месяц",
$BP343*BH343,
$DH343="неделя",
$BP343*BH343/7*(ROUNDUP((DAY(EOMONTH(BH$15,0)))/4,0))),
0)</f>
        <v/>
      </c>
      <c r="BZ343" s="125">
        <f t="array" ref="BZ343">
IFERROR(
_xlfn.IFS(
$DH343="день_1",
$BP343*$BL343/($AX343-$AW343+1)*BI343*(DAY(EOMONTH(BI$15,0))),
$DH343="день_2",
$BP343/30*MAX(MIN($AX343,EOMONTH(BI$15,0))-MAX($AW343,BI$15)+1,),
$DH343="раб.день",
$BP343/30*(IFERROR(
_xlfn.LET(_xlpm.VD,
CHOOSE(
{1;2;3;4;5;6;7;8;9;10;11;12;13;14;15;16;17;18},
45658,45659,45660,45661,45662,45663,45664,45665,45711,45724,45778,45779,45785,45786,45820,45821,45965,46022),
_xlfn.LET(_xlpm.DD,
MAX(MIN($AX343,EOMONTH(BI$15,0))-MAX($AW343,BI$15),),
_xlfn.IFS(
AND(MONTH($AW343)=MONTH(BI$15),MONTH($AX343)&lt;&gt;MONTH(BI$15)),
NETWORKDAYS.INTL($AW343,$AW343+_xlpm.DD,1,_xlpm.VD),
AND(MONTH($AW343)&lt;&gt;MONTH(BI$15),MONTH($AX343)=MONTH(BI$15)),
NETWORKDAYS.INTL(($AX343)-_xlpm.DD,$AX343,1,_xlpm.VD),
AND(MONTH($AW343)&lt;MONTH(BI$15),MONTH($AX343)&gt;MONTH(BI$15)),
NETWORKDAYS.INTL((EOMONTH(BI$15-1,1))-_xlpm.DD,EOMONTH(BI$15-1,1),1,_xlpm.VD),
AND(MONTH($AW343)=MONTH(BI$15),MONTH($AX343)=MONTH(BI$15)),
NETWORKDAYS.INTL($AW343,$AX343,1,_xlpm.VD)))),0)),
$DH343="месяц",
$BP343*BI343,
$DH343="неделя",
$BP343*BI343/7*(ROUNDUP((DAY(EOMONTH(BI$15,0)))/4,0))),
0)</f>
        <v/>
      </c>
      <c r="CA343" s="125">
        <f t="array" ref="CA343">
IFERROR(
_xlfn.IFS(
$DH343="день_1",
$BP343*$BL343/($AX343-$AW343+1)*BJ343*(DAY(EOMONTH(BJ$15,0))),
$DH343="день_2",
$BP343/30*MAX(MIN($AX343,EOMONTH(BJ$15,0))-MAX($AW343,BJ$15)+1,),
$DH343="раб.день",
$BP343/30*(IFERROR(
_xlfn.LET(_xlpm.VD,
CHOOSE(
{1;2;3;4;5;6;7;8;9;10;11;12;13;14;15;16;17;18},
45658,45659,45660,45661,45662,45663,45664,45665,45711,45724,45778,45779,45785,45786,45820,45821,45965,46022),
_xlfn.LET(_xlpm.DD,
MAX(MIN($AX343,EOMONTH(BJ$15,0))-MAX($AW343,BJ$15),),
_xlfn.IFS(
AND(MONTH($AW343)=MONTH(BJ$15),MONTH($AX343)&lt;&gt;MONTH(BJ$15)),
NETWORKDAYS.INTL($AW343,$AW343+_xlpm.DD,1,_xlpm.VD),
AND(MONTH($AW343)&lt;&gt;MONTH(BJ$15),MONTH($AX343)=MONTH(BJ$15)),
NETWORKDAYS.INTL(($AX343)-_xlpm.DD,$AX343,1,_xlpm.VD),
AND(MONTH($AW343)&lt;MONTH(BJ$15),MONTH($AX343)&gt;MONTH(BJ$15)),
NETWORKDAYS.INTL((EOMONTH(BJ$15-1,1))-_xlpm.DD,EOMONTH(BJ$15-1,1),1,_xlpm.VD),
AND(MONTH($AW343)=MONTH(BJ$15),MONTH($AX343)=MONTH(BJ$15)),
NETWORKDAYS.INTL($AW343,$AX343,1,_xlpm.VD)))),0)),
$DH343="месяц",
$BP343*BJ343,
$DH343="неделя",
$BP343*BJ343/7*(ROUNDUP((DAY(EOMONTH(BJ$15,0)))/4,0))),
0)</f>
        <v/>
      </c>
      <c r="CB343" s="125">
        <f t="array" ref="CB343">
IFERROR(
_xlfn.IFS(
$DH343="день_1",
$BP343*$BL343/($AX343-$AW343+1)*BK343*(DAY(EOMONTH(BK$15,0))),
$DH343="день_2",
$BP343/30*MAX(MIN($AX343,EOMONTH(BK$15,0))-MAX($AW343,BK$15)+1,),
$DH343="раб.день",
$BP343/30*(IFERROR(
_xlfn.LET(_xlpm.VD,
CHOOSE(
{1;2;3;4;5;6;7;8;9;10;11;12;13;14;15;16;17;18},
45658,45659,45660,45661,45662,45663,45664,45665,45711,45724,45778,45779,45785,45786,45820,45821,45965,46022),
_xlfn.LET(_xlpm.DD,
MAX(MIN($AX343,EOMONTH(BK$15,0))-MAX($AW343,BK$15),),
_xlfn.IFS(
AND(MONTH($AW343)=MONTH(BK$15),MONTH($AX343)&lt;&gt;MONTH(BK$15)),
NETWORKDAYS.INTL($AW343,$AW343+_xlpm.DD,1,_xlpm.VD),
AND(MONTH($AW343)&lt;&gt;MONTH(BK$15),MONTH($AX343)=MONTH(BK$15)),
NETWORKDAYS.INTL(($AX343)-_xlpm.DD,$AX343,1,_xlpm.VD),
AND(MONTH($AW343)&lt;MONTH(BK$15),MONTH($AX343)&gt;MONTH(BK$15)),
NETWORKDAYS.INTL((EOMONTH(BK$15-1,1))-_xlpm.DD,EOMONTH(BK$15-1,1),1,_xlpm.VD),
AND(MONTH($AW343)=MONTH(BK$15),MONTH($AX343)=MONTH(BK$15)),
NETWORKDAYS.INTL($AW343,$AX343,1,_xlpm.VD)))),0)),
$DH343="месяц",
$BP343*BK343,
$DH343="неделя",
$BP343*BK343/7*(ROUNDUP((DAY(EOMONTH(BK$15,0)))/4,0))),
0)</f>
        <v/>
      </c>
      <c r="CC343" s="125">
        <f>SUM($BQ343:$CB343)</f>
        <v/>
      </c>
      <c r="CD343" s="126">
        <f>SUM($EH343:$EH343)</f>
        <v/>
      </c>
      <c r="CE343" s="126">
        <f>$CD343*$AB343</f>
        <v/>
      </c>
      <c r="CF343" s="126">
        <f>SUM($EK343:$EK343)</f>
        <v/>
      </c>
      <c r="CG343" s="126">
        <f>$CF343*$AB343</f>
        <v/>
      </c>
      <c r="CH343" s="126">
        <f>SUM($CC343,$CE343,$CG343)</f>
        <v/>
      </c>
      <c r="CI343" s="126">
        <f>$CH343*(1+$CM343)</f>
        <v/>
      </c>
      <c r="CJ343" s="127" t="n">
        <v>0</v>
      </c>
      <c r="CK343" s="126">
        <f>SUM($CH343:$CH343)*(1+$CJ343)</f>
        <v/>
      </c>
      <c r="CL343" s="126">
        <f>SUM($CH343:$CH343)*(1+$CM343)</f>
        <v/>
      </c>
      <c r="CM343" s="59" t="inlineStr">
        <is>
          <t>20%</t>
        </is>
      </c>
      <c r="CN343" s="59" t="n"/>
      <c r="CO343" s="72" t="n"/>
      <c r="CP343" s="59" t="n"/>
      <c r="CQ343" s="73" t="n"/>
      <c r="CR343" s="73" t="n"/>
      <c r="CS343" s="73" t="n"/>
      <c r="CT343" s="72" t="n"/>
      <c r="CU343" s="79" t="inlineStr">
        <is>
          <t> </t>
        </is>
      </c>
      <c r="CV343" s="60" t="n"/>
      <c r="CW343" s="60" t="n"/>
      <c r="CX343" s="60" t="n"/>
      <c r="CY343" s="127">
        <f>IFERROR(($CC343-$EE343)/($EE343/(1-$DQ343)),0)</f>
        <v/>
      </c>
      <c r="CZ343" s="127">
        <f>IFERROR(1-$EI343/($CE343),0)</f>
        <v/>
      </c>
      <c r="DA343" s="127">
        <f>IFERROR(1-$EL343/($CG343),0)</f>
        <v/>
      </c>
      <c r="DB343" s="126">
        <f>ROUND(IFERROR(($CI343/(1+$CM343)-$EN343),0),2)</f>
        <v/>
      </c>
      <c r="DC343" s="128" t="n"/>
      <c r="DD343" s="125" t="n"/>
      <c r="DE343" s="75" t="n">
        <v>0</v>
      </c>
      <c r="DF343" s="128" t="n"/>
      <c r="DG343" s="125">
        <f>IF($DC343=0,0,$DD343*($DC343*100%-$DE343*$DF343))*SUM($AB343:$AB343)</f>
        <v/>
      </c>
      <c r="DH343" s="129" t="inlineStr">
        <is>
          <t>месяц</t>
        </is>
      </c>
      <c r="DI343" s="130">
        <f t="array" ref="DI343">IFERROR(
IF($ES343="LisChannel",
(ROUND(((INDEX({174.625;153.888888888889;130.972222222222},MATCH($AI343,{2;3;4}),0))*$AG343*$AI343),2)),0),0)</f>
        <v/>
      </c>
      <c r="DJ343" s="130">
        <f>
_xlfn.LET(_xlpm.X,
IFERROR(
IF($ES343="НовиковТВ",
(_xlfn.LET(_xlpm.NTV,
_xlfn.LET(_xlpm.MIN,350000,
IF(SUMIFS($DI:$DI,$ES:$ES,"НовиковТВ")&lt;=_xlpm.MIN,
(SUMIFS($DI:$DI,$ES:$ES,"НовиковТВ")/(COUNTIFS($ES:$ES,"НовиковТВ")))*_xlpm.MIN/SUMIFS($DI:$DI,$ES:$ES,"НовиковТВ"),
DI343)),
_xlpm.NTV+$DG343/(1-(1-(_xlpm.NTV)*(1-$DL343)*(1-$DM343)*(1-$DN343)*(1-$DO343)*(1-$DP343)/_xlpm.NTV))))/(1+$EP343),
$DI343+$DG343/(1-(1-($DI343)*(1-$DL343)*(1-$DM343)*(1-$DN343)*(1-$DO343)*(1-$DP343)/$DI343))),
0),
_xlpm.X*(1+$CM343)*(1+$CW343)-_xlpm.X*(1+$CM343)+_xlpm.X)</f>
        <v/>
      </c>
      <c r="DK343" s="125" t="inlineStr">
        <is>
          <t>послед.</t>
        </is>
      </c>
      <c r="DL343" s="63" t="n">
        <v>0</v>
      </c>
      <c r="DM343" s="63" t="n">
        <v>0</v>
      </c>
      <c r="DN343" s="63" t="n">
        <v>0</v>
      </c>
      <c r="DO343" s="63" t="n">
        <v>0</v>
      </c>
      <c r="DP343" s="63" t="n">
        <v>0</v>
      </c>
      <c r="DQ343" s="63">
        <f t="array" ref="DQ343">IFERROR(_xlfn.IFS(
$DK343="послед.",1-(1-$DL343)*(1-$DM343)*(1-$DN343)*(1-$DO343)*(1-$DP343),
$DK343="сумм.",$DL343+$DM343+$DN343+$DO343+$DP343),
0)</f>
        <v/>
      </c>
      <c r="DR343" s="125">
        <f t="array" ref="DR343">
IFERROR(
_xlfn.IFS(
$BL343=0,
0,
$BL343&gt;0,
_xlfn.IFS($DK343="послед.",
$DJ343*(1-$DL343)*(1-$DM343)*(1-$DN343)*(1-$DO343)*(1-$DP343),
$DK343="сумм.",
$DJ343*(1-($DL343+$DM343+$DN343+$DO343+$DP343)))),0)</f>
        <v/>
      </c>
      <c r="DS343" s="125">
        <f t="array" ref="DS343">
IFERROR(_xlfn.IFS(
$DH343="день_1",
$DR343*$BL343/($AX343-$AW343+1)*AZ343*(DAY(EOMONTH(AZ$15,0))),
$DH343="день_2",
$DR343/30*MAX(MIN($AX343,EOMONTH(AZ$15,0))-MAX($AW343,AZ$15)+1,),
$DH343="раб.день",
$DR343/30*(IFERROR(
_xlfn.LET(_xlpm.VD,
CHOOSE(
{1;2;3;4;5;6;7;8;9;10;11;12;13;14;15;16;17;18},
45658,45659,45660,45661,45662,45663,45664,45665,45711,45724,45778,45779,45785,45786,45820,45821,45965,46022),
_xlfn.LET(_xlpm.DD,
MAX(MIN($AX343,EOMONTH(AZ$15,0))-MAX($AW343,AZ$15),),
_xlfn.IFS(
AND(MONTH($AW343)=MONTH(AZ$15),MONTH($AX343)&lt;&gt;MONTH(AZ$15)),
NETWORKDAYS.INTL($AW343,$AW343+_xlpm.DD,1,_xlpm.VD),
AND(MONTH($AW343)&lt;&gt;MONTH(AZ$15),MONTH($AX343)=MONTH(AZ$15)),
NETWORKDAYS.INTL(($AX343)-_xlpm.DD,$AX343,1,_xlpm.VD),
AND(MONTH($AW343)&lt;MONTH(AZ$15),MONTH($AX343)&gt;MONTH(AZ$15)),
NETWORKDAYS.INTL((EOMONTH(AZ$15-1,1))-_xlpm.DD,EOMONTH(AZ$15-1,1),1,_xlpm.VD),
AND(MONTH($AW343)=MONTH(AZ$15),MONTH($AX343)=MONTH(AZ$15)),
NETWORKDAYS.INTL($AW343,$AX343,1,_xlpm.VD)))),0)),
$DH343="месяц",
$DR343*AZ343,
$DH343="неделя",
$DR343*AZ343/7*(ROUNDUP((DAY(EOMONTH(AZ$15,0)))/4,0))),
0)</f>
        <v/>
      </c>
      <c r="DT343" s="125">
        <f t="array" ref="DT343">
IFERROR(_xlfn.IFS(
$DH343="день_1",
$DR343*$BL343/($AX343-$AW343+1)*BA343*(DAY(EOMONTH(BA$15,0))),
$DH343="день_2",
$DR343/30*MAX(MIN($AX343,EOMONTH(BA$15,0))-MAX($AW343,BA$15)+1,),
$DH343="раб.день",
$DR343/30*(IFERROR(
_xlfn.LET(_xlpm.VD,
CHOOSE(
{1;2;3;4;5;6;7;8;9;10;11;12;13;14;15;16;17;18},
45658,45659,45660,45661,45662,45663,45664,45665,45711,45724,45778,45779,45785,45786,45820,45821,45965,46022),
_xlfn.LET(_xlpm.DD,
MAX(MIN($AX343,EOMONTH(BA$15,0))-MAX($AW343,BA$15),),
_xlfn.IFS(
AND(MONTH($AW343)=MONTH(BA$15),MONTH($AX343)&lt;&gt;MONTH(BA$15)),
NETWORKDAYS.INTL($AW343,$AW343+_xlpm.DD,1,_xlpm.VD),
AND(MONTH($AW343)&lt;&gt;MONTH(BA$15),MONTH($AX343)=MONTH(BA$15)),
NETWORKDAYS.INTL(($AX343)-_xlpm.DD,$AX343,1,_xlpm.VD),
AND(MONTH($AW343)&lt;MONTH(BA$15),MONTH($AX343)&gt;MONTH(BA$15)),
NETWORKDAYS.INTL((EOMONTH(BA$15-1,1))-_xlpm.DD,EOMONTH(BA$15-1,1),1,_xlpm.VD),
AND(MONTH($AW343)=MONTH(BA$15),MONTH($AX343)=MONTH(BA$15)),
NETWORKDAYS.INTL($AW343,$AX343,1,_xlpm.VD)))),0)),
$DH343="месяц",
$DR343*BA343,
$DH343="неделя",
$DR343*BA343/7*(ROUNDUP((DAY(EOMONTH(BA$15,0)))/4,0))),
0)</f>
        <v/>
      </c>
      <c r="DU343" s="125">
        <f t="array" ref="DU343">
IFERROR(_xlfn.IFS(
$DH343="день_1",
$DR343*$BL343/($AX343-$AW343+1)*BB343*(DAY(EOMONTH(BB$15,0))),
$DH343="день_2",
$DR343/30*MAX(MIN($AX343,EOMONTH(BB$15,0))-MAX($AW343,BB$15)+1,),
$DH343="раб.день",
$DR343/30*(IFERROR(
_xlfn.LET(_xlpm.VD,
CHOOSE(
{1;2;3;4;5;6;7;8;9;10;11;12;13;14;15;16;17;18},
45658,45659,45660,45661,45662,45663,45664,45665,45711,45724,45778,45779,45785,45786,45820,45821,45965,46022),
_xlfn.LET(_xlpm.DD,
MAX(MIN($AX343,EOMONTH(BB$15,0))-MAX($AW343,BB$15),),
_xlfn.IFS(
AND(MONTH($AW343)=MONTH(BB$15),MONTH($AX343)&lt;&gt;MONTH(BB$15)),
NETWORKDAYS.INTL($AW343,$AW343+_xlpm.DD,1,_xlpm.VD),
AND(MONTH($AW343)&lt;&gt;MONTH(BB$15),MONTH($AX343)=MONTH(BB$15)),
NETWORKDAYS.INTL(($AX343)-_xlpm.DD,$AX343,1,_xlpm.VD),
AND(MONTH($AW343)&lt;MONTH(BB$15),MONTH($AX343)&gt;MONTH(BB$15)),
NETWORKDAYS.INTL((EOMONTH(BB$15-1,1))-_xlpm.DD,EOMONTH(BB$15-1,1),1,_xlpm.VD),
AND(MONTH($AW343)=MONTH(BB$15),MONTH($AX343)=MONTH(BB$15)),
NETWORKDAYS.INTL($AW343,$AX343,1,_xlpm.VD)))),0)),
$DH343="месяц",
$DR343*BB343,
$DH343="неделя",
$DR343*BB343/7*(ROUNDUP((DAY(EOMONTH(BB$15,0)))/4,0))),
0)</f>
        <v/>
      </c>
      <c r="DV343" s="125">
        <f t="array" ref="DV343">
IFERROR(_xlfn.IFS(
$DH343="день_1",
$DR343*$BL343/($AX343-$AW343+1)*BC343*(DAY(EOMONTH(BC$15,0))),
$DH343="день_2",
$DR343/30*MAX(MIN($AX343,EOMONTH(BC$15,0))-MAX($AW343,BC$15)+1,),
$DH343="раб.день",
$DR343/30*(IFERROR(
_xlfn.LET(_xlpm.VD,
CHOOSE(
{1;2;3;4;5;6;7;8;9;10;11;12;13;14;15;16;17;18},
45658,45659,45660,45661,45662,45663,45664,45665,45711,45724,45778,45779,45785,45786,45820,45821,45965,46022),
_xlfn.LET(_xlpm.DD,
MAX(MIN($AX343,EOMONTH(BC$15,0))-MAX($AW343,BC$15),),
_xlfn.IFS(
AND(MONTH($AW343)=MONTH(BC$15),MONTH($AX343)&lt;&gt;MONTH(BC$15)),
NETWORKDAYS.INTL($AW343,$AW343+_xlpm.DD,1,_xlpm.VD),
AND(MONTH($AW343)&lt;&gt;MONTH(BC$15),MONTH($AX343)=MONTH(BC$15)),
NETWORKDAYS.INTL(($AX343)-_xlpm.DD,$AX343,1,_xlpm.VD),
AND(MONTH($AW343)&lt;MONTH(BC$15),MONTH($AX343)&gt;MONTH(BC$15)),
NETWORKDAYS.INTL((EOMONTH(BC$15-1,1))-_xlpm.DD,EOMONTH(BC$15-1,1),1,_xlpm.VD),
AND(MONTH($AW343)=MONTH(BC$15),MONTH($AX343)=MONTH(BC$15)),
NETWORKDAYS.INTL($AW343,$AX343,1,_xlpm.VD)))),0)),
$DH343="месяц",
$DR343*BC343,
$DH343="неделя",
$DR343*BC343/7*(ROUNDUP((DAY(EOMONTH(BC$15,0)))/4,0))),
0)</f>
        <v/>
      </c>
      <c r="DW343" s="125">
        <f t="array" ref="DW343">
IFERROR(_xlfn.IFS(
$DH343="день_1",
$DR343*$BL343/($AX343-$AW343+1)*BD343*(DAY(EOMONTH(BD$15,0))),
$DH343="день_2",
$DR343/30*MAX(MIN($AX343,EOMONTH(BD$15,0))-MAX($AW343,BD$15)+1,),
$DH343="раб.день",
$DR343/30*(IFERROR(
_xlfn.LET(_xlpm.VD,
CHOOSE(
{1;2;3;4;5;6;7;8;9;10;11;12;13;14;15;16;17;18},
45658,45659,45660,45661,45662,45663,45664,45665,45711,45724,45778,45779,45785,45786,45820,45821,45965,46022),
_xlfn.LET(_xlpm.DD,
MAX(MIN($AX343,EOMONTH(BD$15,0))-MAX($AW343,BD$15),),
_xlfn.IFS(
AND(MONTH($AW343)=MONTH(BD$15),MONTH($AX343)&lt;&gt;MONTH(BD$15)),
NETWORKDAYS.INTL($AW343,$AW343+_xlpm.DD,1,_xlpm.VD),
AND(MONTH($AW343)&lt;&gt;MONTH(BD$15),MONTH($AX343)=MONTH(BD$15)),
NETWORKDAYS.INTL(($AX343)-_xlpm.DD,$AX343,1,_xlpm.VD),
AND(MONTH($AW343)&lt;MONTH(BD$15),MONTH($AX343)&gt;MONTH(BD$15)),
NETWORKDAYS.INTL((EOMONTH(BD$15-1,1))-_xlpm.DD,EOMONTH(BD$15-1,1),1,_xlpm.VD),
AND(MONTH($AW343)=MONTH(BD$15),MONTH($AX343)=MONTH(BD$15)),
NETWORKDAYS.INTL($AW343,$AX343,1,_xlpm.VD)))),0)),
$DH343="месяц",
$DR343*BD343,
$DH343="неделя",
$DR343*BD343/7*(ROUNDUP((DAY(EOMONTH(BD$15,0)))/4,0))),
0)</f>
        <v/>
      </c>
      <c r="DX343" s="125">
        <f t="array" ref="DX343">
IFERROR(_xlfn.IFS(
$DH343="день_1",
$DR343*$BL343/($AX343-$AW343+1)*BE343*(DAY(EOMONTH(BE$15,0))),
$DH343="день_2",
$DR343/30*MAX(MIN($AX343,EOMONTH(BE$15,0))-MAX($AW343,BE$15)+1,),
$DH343="раб.день",
$DR343/30*(IFERROR(
_xlfn.LET(_xlpm.VD,
CHOOSE(
{1;2;3;4;5;6;7;8;9;10;11;12;13;14;15;16;17;18},
45658,45659,45660,45661,45662,45663,45664,45665,45711,45724,45778,45779,45785,45786,45820,45821,45965,46022),
_xlfn.LET(_xlpm.DD,
MAX(MIN($AX343,EOMONTH(BE$15,0))-MAX($AW343,BE$15),),
_xlfn.IFS(
AND(MONTH($AW343)=MONTH(BE$15),MONTH($AX343)&lt;&gt;MONTH(BE$15)),
NETWORKDAYS.INTL($AW343,$AW343+_xlpm.DD,1,_xlpm.VD),
AND(MONTH($AW343)&lt;&gt;MONTH(BE$15),MONTH($AX343)=MONTH(BE$15)),
NETWORKDAYS.INTL(($AX343)-_xlpm.DD,$AX343,1,_xlpm.VD),
AND(MONTH($AW343)&lt;MONTH(BE$15),MONTH($AX343)&gt;MONTH(BE$15)),
NETWORKDAYS.INTL((EOMONTH(BE$15-1,1))-_xlpm.DD,EOMONTH(BE$15-1,1),1,_xlpm.VD),
AND(MONTH($AW343)=MONTH(BE$15),MONTH($AX343)=MONTH(BE$15)),
NETWORKDAYS.INTL($AW343,$AX343,1,_xlpm.VD)))),0)),
$DH343="месяц",
$DR343*BE343,
$DH343="неделя",
$DR343*BE343/7*(ROUNDUP((DAY(EOMONTH(BE$15,0)))/4,0))),
0)</f>
        <v/>
      </c>
      <c r="DY343" s="125">
        <f t="array" ref="DY343">
IFERROR(_xlfn.IFS(
$DH343="день_1",
$DR343*$BL343/($AX343-$AW343+1)*BF343*(DAY(EOMONTH(BF$15,0))),
$DH343="день_2",
$DR343/30*MAX(MIN($AX343,EOMONTH(BF$15,0))-MAX($AW343,BF$15)+1,),
$DH343="раб.день",
$DR343/30*(IFERROR(
_xlfn.LET(_xlpm.VD,
CHOOSE(
{1;2;3;4;5;6;7;8;9;10;11;12;13;14;15;16;17;18},
45658,45659,45660,45661,45662,45663,45664,45665,45711,45724,45778,45779,45785,45786,45820,45821,45965,46022),
_xlfn.LET(_xlpm.DD,
MAX(MIN($AX343,EOMONTH(BF$15,0))-MAX($AW343,BF$15),),
_xlfn.IFS(
AND(MONTH($AW343)=MONTH(BF$15),MONTH($AX343)&lt;&gt;MONTH(BF$15)),
NETWORKDAYS.INTL($AW343,$AW343+_xlpm.DD,1,_xlpm.VD),
AND(MONTH($AW343)&lt;&gt;MONTH(BF$15),MONTH($AX343)=MONTH(BF$15)),
NETWORKDAYS.INTL(($AX343)-_xlpm.DD,$AX343,1,_xlpm.VD),
AND(MONTH($AW343)&lt;MONTH(BF$15),MONTH($AX343)&gt;MONTH(BF$15)),
NETWORKDAYS.INTL((EOMONTH(BF$15-1,1))-_xlpm.DD,EOMONTH(BF$15-1,1),1,_xlpm.VD),
AND(MONTH($AW343)=MONTH(BF$15),MONTH($AX343)=MONTH(BF$15)),
NETWORKDAYS.INTL($AW343,$AX343,1,_xlpm.VD)))),0)),
$DH343="месяц",
$DR343*BF343,
$DH343="неделя",
$DR343*BF343/7*(ROUNDUP((DAY(EOMONTH(BF$15,0)))/4,0))),
0)</f>
        <v/>
      </c>
      <c r="DZ343" s="125">
        <f t="array" ref="DZ343">
IFERROR(_xlfn.IFS(
$DH343="день_1",
$DR343*$BL343/($AX343-$AW343+1)*BG343*(DAY(EOMONTH(BG$15,0))),
$DH343="день_2",
$DR343/30*MAX(MIN($AX343,EOMONTH(BG$15,0))-MAX($AW343,BG$15)+1,),
$DH343="раб.день",
$DR343/30*(IFERROR(
_xlfn.LET(_xlpm.VD,
CHOOSE(
{1;2;3;4;5;6;7;8;9;10;11;12;13;14;15;16;17;18},
45658,45659,45660,45661,45662,45663,45664,45665,45711,45724,45778,45779,45785,45786,45820,45821,45965,46022),
_xlfn.LET(_xlpm.DD,
MAX(MIN($AX343,EOMONTH(BG$15,0))-MAX($AW343,BG$15),),
_xlfn.IFS(
AND(MONTH($AW343)=MONTH(BG$15),MONTH($AX343)&lt;&gt;MONTH(BG$15)),
NETWORKDAYS.INTL($AW343,$AW343+_xlpm.DD,1,_xlpm.VD),
AND(MONTH($AW343)&lt;&gt;MONTH(BG$15),MONTH($AX343)=MONTH(BG$15)),
NETWORKDAYS.INTL(($AX343)-_xlpm.DD,$AX343,1,_xlpm.VD),
AND(MONTH($AW343)&lt;MONTH(BG$15),MONTH($AX343)&gt;MONTH(BG$15)),
NETWORKDAYS.INTL((EOMONTH(BG$15-1,1))-_xlpm.DD,EOMONTH(BG$15-1,1),1,_xlpm.VD),
AND(MONTH($AW343)=MONTH(BG$15),MONTH($AX343)=MONTH(BG$15)),
NETWORKDAYS.INTL($AW343,$AX343,1,_xlpm.VD)))),0)),
$DH343="месяц",
$DR343*BG343,
$DH343="неделя",
$DR343*BG343/7*(ROUNDUP((DAY(EOMONTH(BG$15,0)))/4,0))),
0)</f>
        <v/>
      </c>
      <c r="EA343" s="125">
        <f t="array" ref="EA343">
IFERROR(_xlfn.IFS(
$DH343="день_1",
$DR343*$BL343/($AX343-$AW343+1)*BH343*(DAY(EOMONTH(BH$15,0))),
$DH343="день_2",
$DR343/30*MAX(MIN($AX343,EOMONTH(BH$15,0))-MAX($AW343,BH$15)+1,),
$DH343="раб.день",
$DR343/30*(IFERROR(
_xlfn.LET(_xlpm.VD,
CHOOSE(
{1;2;3;4;5;6;7;8;9;10;11;12;13;14;15;16;17;18},
45658,45659,45660,45661,45662,45663,45664,45665,45711,45724,45778,45779,45785,45786,45820,45821,45965,46022),
_xlfn.LET(_xlpm.DD,
MAX(MIN($AX343,EOMONTH(BH$15,0))-MAX($AW343,BH$15),),
_xlfn.IFS(
AND(MONTH($AW343)=MONTH(BH$15),MONTH($AX343)&lt;&gt;MONTH(BH$15)),
NETWORKDAYS.INTL($AW343,$AW343+_xlpm.DD,1,_xlpm.VD),
AND(MONTH($AW343)&lt;&gt;MONTH(BH$15),MONTH($AX343)=MONTH(BH$15)),
NETWORKDAYS.INTL(($AX343)-_xlpm.DD,$AX343,1,_xlpm.VD),
AND(MONTH($AW343)&lt;MONTH(BH$15),MONTH($AX343)&gt;MONTH(BH$15)),
NETWORKDAYS.INTL((EOMONTH(BH$15-1,1))-_xlpm.DD,EOMONTH(BH$15-1,1),1,_xlpm.VD),
AND(MONTH($AW343)=MONTH(BH$15),MONTH($AX343)=MONTH(BH$15)),
NETWORKDAYS.INTL($AW343,$AX343,1,_xlpm.VD)))),0)),
$DH343="месяц",
$DR343*BH343,
$DH343="неделя",
$DR343*BH343/7*(ROUNDUP((DAY(EOMONTH(BH$15,0)))/4,0))),
0)</f>
        <v/>
      </c>
      <c r="EB343" s="125">
        <f t="array" ref="EB343">
IFERROR(_xlfn.IFS(
$DH343="день_1",
$DR343*$BL343/($AX343-$AW343+1)*BI343*(DAY(EOMONTH(BI$15,0))),
$DH343="день_2",
$DR343/30*MAX(MIN($AX343,EOMONTH(BI$15,0))-MAX($AW343,BI$15)+1,),
$DH343="раб.день",
$DR343/30*(IFERROR(
_xlfn.LET(_xlpm.VD,
CHOOSE(
{1;2;3;4;5;6;7;8;9;10;11;12;13;14;15;16;17;18},
45658,45659,45660,45661,45662,45663,45664,45665,45711,45724,45778,45779,45785,45786,45820,45821,45965,46022),
_xlfn.LET(_xlpm.DD,
MAX(MIN($AX343,EOMONTH(BI$15,0))-MAX($AW343,BI$15),),
_xlfn.IFS(
AND(MONTH($AW343)=MONTH(BI$15),MONTH($AX343)&lt;&gt;MONTH(BI$15)),
NETWORKDAYS.INTL($AW343,$AW343+_xlpm.DD,1,_xlpm.VD),
AND(MONTH($AW343)&lt;&gt;MONTH(BI$15),MONTH($AX343)=MONTH(BI$15)),
NETWORKDAYS.INTL(($AX343)-_xlpm.DD,$AX343,1,_xlpm.VD),
AND(MONTH($AW343)&lt;MONTH(BI$15),MONTH($AX343)&gt;MONTH(BI$15)),
NETWORKDAYS.INTL((EOMONTH(BI$15-1,1))-_xlpm.DD,EOMONTH(BI$15-1,1),1,_xlpm.VD),
AND(MONTH($AW343)=MONTH(BI$15),MONTH($AX343)=MONTH(BI$15)),
NETWORKDAYS.INTL($AW343,$AX343,1,_xlpm.VD)))),0)),
$DH343="месяц",
$DR343*BI343,
$DH343="неделя",
$DR343*BI343/7*(ROUNDUP((DAY(EOMONTH(BI$15,0)))/4,0))),
0)</f>
        <v/>
      </c>
      <c r="EC343" s="125">
        <f t="array" ref="EC343">
IFERROR(_xlfn.IFS(
$DH343="день_1",
$DR343*$BL343/($AX343-$AW343+1)*BJ343*(DAY(EOMONTH(BJ$15,0))),
$DH343="день_2",
$DR343/30*MAX(MIN($AX343,EOMONTH(BJ$15,0))-MAX($AW343,BJ$15)+1,),
$DH343="раб.день",
$DR343/30*(IFERROR(
_xlfn.LET(_xlpm.VD,
CHOOSE(
{1;2;3;4;5;6;7;8;9;10;11;12;13;14;15;16;17;18},
45658,45659,45660,45661,45662,45663,45664,45665,45711,45724,45778,45779,45785,45786,45820,45821,45965,46022),
_xlfn.LET(_xlpm.DD,
MAX(MIN($AX343,EOMONTH(BJ$15,0))-MAX($AW343,BJ$15),),
_xlfn.IFS(
AND(MONTH($AW343)=MONTH(BJ$15),MONTH($AX343)&lt;&gt;MONTH(BJ$15)),
NETWORKDAYS.INTL($AW343,$AW343+_xlpm.DD,1,_xlpm.VD),
AND(MONTH($AW343)&lt;&gt;MONTH(BJ$15),MONTH($AX343)=MONTH(BJ$15)),
NETWORKDAYS.INTL(($AX343)-_xlpm.DD,$AX343,1,_xlpm.VD),
AND(MONTH($AW343)&lt;MONTH(BJ$15),MONTH($AX343)&gt;MONTH(BJ$15)),
NETWORKDAYS.INTL((EOMONTH(BJ$15-1,1))-_xlpm.DD,EOMONTH(BJ$15-1,1),1,_xlpm.VD),
AND(MONTH($AW343)=MONTH(BJ$15),MONTH($AX343)=MONTH(BJ$15)),
NETWORKDAYS.INTL($AW343,$AX343,1,_xlpm.VD)))),0)),
$DH343="месяц",
$DR343*BJ343,
$DH343="неделя",
$DR343*BJ343/7*(ROUNDUP((DAY(EOMONTH(BJ$15,0)))/4,0))),
0)</f>
        <v/>
      </c>
      <c r="ED343" s="125">
        <f t="array" ref="ED343">
IFERROR(_xlfn.IFS(
$DH343="день_1",
$DR343*$BL343/($AX343-$AW343+1)*BK343*(DAY(EOMONTH(BK$15,0))),
$DH343="день_2",
$DR343/30*MAX(MIN($AX343,EOMONTH(BK$15,0))-MAX($AW343,BK$15)+1,),
$DH343="раб.день",
$DR343/30*(IFERROR(
_xlfn.LET(_xlpm.VD,
CHOOSE(
{1;2;3;4;5;6;7;8;9;10;11;12;13;14;15;16;17;18},
45658,45659,45660,45661,45662,45663,45664,45665,45711,45724,45778,45779,45785,45786,45820,45821,45965,46022),
_xlfn.LET(_xlpm.DD,
MAX(MIN($AX343,EOMONTH(BK$15,0))-MAX($AW343,BK$15),),
_xlfn.IFS(
AND(MONTH($AW343)=MONTH(BK$15),MONTH($AX343)&lt;&gt;MONTH(BK$15)),
NETWORKDAYS.INTL($AW343,$AW343+_xlpm.DD,1,_xlpm.VD),
AND(MONTH($AW343)&lt;&gt;MONTH(BK$15),MONTH($AX343)=MONTH(BK$15)),
NETWORKDAYS.INTL(($AX343)-_xlpm.DD,$AX343,1,_xlpm.VD),
AND(MONTH($AW343)&lt;MONTH(BK$15),MONTH($AX343)&gt;MONTH(BK$15)),
NETWORKDAYS.INTL((EOMONTH(BK$15-1,1))-_xlpm.DD,EOMONTH(BK$15-1,1),1,_xlpm.VD),
AND(MONTH($AW343)=MONTH(BK$15),MONTH($AX343)=MONTH(BK$15)),
NETWORKDAYS.INTL($AW343,$AX343,1,_xlpm.VD)))),0)),
$DH343="месяц",
$DR343*BK343,
$DH343="неделя",
$DR343*BK343/7*(ROUNDUP((DAY(EOMONTH(BK$15,0)))/4,0))),
0)</f>
        <v/>
      </c>
      <c r="EE343" s="125">
        <f>SUM($DS343,$DT343,$DU343,$DV343,$DW343,$DX343,$DY343,$DZ343,$EA343,$EB343,$EC343,$ED343)</f>
        <v/>
      </c>
      <c r="EF343" s="125">
        <f>IFERROR(ROUND($EE343*(1+$EP343),2),0)</f>
        <v/>
      </c>
      <c r="EG343" s="128" t="n">
        <v>1</v>
      </c>
      <c r="EH343" s="126" t="n">
        <v>0</v>
      </c>
      <c r="EI343" s="126">
        <f>ROUND(SUM($EH343:$EH343)*SUM($AB343:$AB343)*$EG343,2)</f>
        <v/>
      </c>
      <c r="EJ343" s="126">
        <f>ROUND($EI343*(1+$EP343),2)</f>
        <v/>
      </c>
      <c r="EK343" s="126" t="n">
        <v>0</v>
      </c>
      <c r="EL343" s="126">
        <f>ROUND(SUM($EK343:$EK343)*SUM($AB343:$AB343)*$EG343,2)</f>
        <v/>
      </c>
      <c r="EM343" s="126">
        <f>ROUND($EL343*(1+$EP343),2)</f>
        <v/>
      </c>
      <c r="EN343" s="126">
        <f>SUM($EE343,$EI343,$EL343)</f>
        <v/>
      </c>
      <c r="EO343" s="126">
        <f>SUM($EF343,$EJ343,$EM343)</f>
        <v/>
      </c>
      <c r="EP343" s="59" t="inlineStr">
        <is>
          <t>20%</t>
        </is>
      </c>
      <c r="EQ343" s="59" t="n"/>
      <c r="ER343" s="60">
        <f t="array" ref="ER343">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MATCH(ES343,
{"AMS";"RussOutdoor";"HD Outdoor";"Ingroup";"IQ";"Ledproduction";"LisChannel";"Logic";"Media-PPL";"NovikovTV | НовиковТВ";"SMA";"SOK";"КрокусТВ | CrocusTV | IndoorTV";"Сити";"ТЯК Москва"},
0)),"")</f>
        <v/>
      </c>
      <c r="ES343" s="60" t="n"/>
      <c r="ET343" s="60">
        <f t="array" ref="ET343">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MATCH(ES343,
{"AMS";"RussOutdoor";"HD Outdoor";"Ingroup";"IQ";"Ledproduction";"LisChannel";"Logic";"Media-PPL";"NovikovTV | НовиковТВ";"SMA";"SOK";"КрокусТВ | CrocusTV | IndoorTV";"Сити";"ТЯК Москва"},
0)),"")</f>
        <v/>
      </c>
      <c r="EU343" s="60" t="n"/>
      <c r="EV343" s="60" t="n"/>
      <c r="EX343" s="110">
        <f t="array" ref="EX343">
($AR343/30
+N("ТРАФИК ПЛОЩАДКИ"))*
(IFERROR(
_xlfn.LET(
_xlpm.GPR,
HLOOKUP($L343,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(MATCH($T343,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IF($Q343="цифровой",_xlpm.GPR/$AG343,_xlpm.GPR/60)),
0)
+N("DWELL TIME"))*
(IF($AB343=0,0,IF($AB343=1,0.3,IF($AB343=2,0.5,IF($AB343&gt;2,1))))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_xlfn.IFS($AC343="да",1.2,$AC343="нет",1)*
_xlfn.IFS($AD343="да",1.2,$AD343="нет",1)*
IF(R343="статический",1,1.2)*
$X343*
INDEX(
{1.2;1;1.2;1.2;1;1.2;1.2;1.2;1.2;1.2;1.2;1;1.2;1.2;1.2;1.2;1;1;1.2;1.2;1.2;1;1;1;1;1.2;1.2;1.2;1.2;1;1;1;1;1.2;1.2;1.2;1.2;1.2;1.2;1.2;1.2;1;1;1.2;1;1;1;1;1.5;1;1;1.5;1.5;1.2},
MATCH($Q343,_xlpm.MI,0)))&gt;{0.02;0.04;0.06;0.1;0.2;0.4;0.6;0.8;1;2;4;6})),
{0;1;2;3;4;5;6;7;8;9;10;11;12},
0)))
+N("КОЭФФИЦИЕНТ КОНТАКТА"))))*
(_xlfn.IFS($X343&lt;0.1,$X343/1000,$X343&gt;25,5.2,AND($X343&gt;=0.1,$X343&lt;=25),(($X343*2+0.1)/10)*($X343/10)))*
IFERROR((_xlfn.LET(
_xlpm.MA,
{0;0.8;0.85;0.9;0.95;1},
_xlpm.MAA,
{0;1;2;3;4;5},
INDEX(_xlpm.MA,MATCH(SUMPRODUCT(--((IF(ROUND(_xlpm.MAA,1)&gt;5,5,ROUND($AB343,1)))&gt;{0;1;2;3;4;5})),_xlpm.MAA,0)))
+N("КОЭФФИЦИЕНТ КОЛ-ВО КОНСТРУКЦИЙ")),1)*
$AB343,0))*
(IF($Q343="цифровой",$AG343/15*$AI343,1)
+N("ДЛЯ ЦИФРЫ"))</f>
        <v/>
      </c>
      <c r="EY343" s="110">
        <f>IFERROR(EX343*AY343,0)</f>
        <v/>
      </c>
      <c r="EZ343" s="131">
        <f>IFERROR(DP343/EY343*1000,0)</f>
        <v/>
      </c>
      <c r="FA343" s="112">
        <f>IFERROR(FC343/FB343,0)</f>
        <v/>
      </c>
      <c r="FB343" s="112">
        <f>IFERROR((FC343/(EY343/FF343*#REF!))*0.825,0)</f>
        <v/>
      </c>
      <c r="FC343" s="112">
        <f>IFERROR(((EX343*30/AR343)*100)/30,0)</f>
        <v/>
      </c>
      <c r="FD343" s="112">
        <f>IFERROR(EY343/G343*100%,0)</f>
        <v/>
      </c>
      <c r="FE343" s="112">
        <f>IFERROR(FD343/FC343*100%,0)</f>
        <v/>
      </c>
      <c r="FF343" s="110">
        <f>IFERROR(AR343/30*AY343,0)</f>
        <v/>
      </c>
    </row>
    <row r="344" ht="13" customHeight="1">
      <c r="A344" s="59" t="n"/>
      <c r="B344" s="60" t="n"/>
      <c r="C344" s="60" t="n"/>
      <c r="D344" s="60">
        <f t="array" ref="D344">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MATCH($E344,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44" s="60">
        <f t="array" ref="E344">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MATCH($F344,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44" s="60" t="inlineStr"/>
      <c r="G344" s="60" t="n"/>
      <c r="H344" s="60">
        <f t="array" ref="H344">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MATCH($I344,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44" s="60" t="n"/>
      <c r="J344" s="60" t="n"/>
      <c r="K344" s="60" t="n"/>
      <c r="L344" s="60" t="n"/>
      <c r="M344" s="60" t="n"/>
      <c r="N344" s="60" t="n"/>
      <c r="O344" s="60" t="n"/>
      <c r="P344" s="60">
        <f t="array" ref="P344">
_xlfn.IFS(
ISNUMBER(MATCH($Q344,{"шелфбаннер","разделитель","монетница","чековая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ISNUMBER(MATCH($Q344,{"LED/LCD","видеокулер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ISNUMBER(MATCH($Q344,{"автомобиль","машина","выставочное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ISNUMBER(MATCH($Q344,{"билборд","лифтовая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ISNUMBER(MATCH($Q344,{"навигация","подвесной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ISNUMBER(MATCH($Q344,{"движущаяся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ISNUMBER(MATCH($Q344,{"каталог","журнал"},)),
"Пресса",
$Q344="","")</f>
        <v/>
      </c>
      <c r="Q344" s="60" t="n"/>
      <c r="R344" s="60">
        <f t="array" ref="R344">
IFERROR(
_xlfn.IFS(
OR(ISNUMBER(MATCH($Q344,{"экспозиция","макет","стенд","автостенд","авто стенд","выставочное пространство","выставочные стенды","модульные выставочные стенды","3Д конструкция","3D конструкция"},)),P344="Экспонирование"),
"нестандартный",
ISNUMBER(MATCH($Q344,{"скроллер","призматрон"},)),
"динамический",
$P344="Видео",
"цифровой",
OR($P344="Пресса",$P344="Щит",$P344="POSm",$P344="Подвес",$P344="Брендирование/оклейка"),
"статический"),"")</f>
        <v/>
      </c>
      <c r="S344" s="59" t="n"/>
      <c r="T344" s="60" t="n"/>
      <c r="U344" s="60" t="n"/>
      <c r="V344" s="60">
        <f>
IF(P344="Видео",
"цифровой постер/ролик",
IF(ISNUMBER(MATCH(Q344,{"короб световой","короб световой | лайтбокс","короб световой | кристалайт","лайтбокс","лайт бокс","кристалайт","LB","lightbox"},)),
"бэклит",
IF(P344="Брендирование/оклейка",
"перфарированная пленка/самоклейка",
IF(P344="Экспонирование",
"под запрос",
IF(P344="Подвес",
"баннер/ткань",
"")))))</f>
        <v/>
      </c>
      <c r="W344" s="59" t="n"/>
      <c r="X344" s="59" t="n"/>
      <c r="Y344" s="59" t="n"/>
      <c r="Z344" s="61" t="n"/>
      <c r="AA344" s="61" t="n"/>
      <c r="AB344" s="61">
        <f>IF(BL344&gt;0,Z344,0)</f>
        <v/>
      </c>
      <c r="AC344" s="59" t="n"/>
      <c r="AD344" s="59" t="n"/>
      <c r="AE344" s="59" t="n"/>
      <c r="AF344" s="59" t="n"/>
      <c r="AG344" s="59" t="n"/>
      <c r="AH344" s="59" t="n"/>
      <c r="AI344" s="59" t="n"/>
      <c r="AJ344" s="59" t="n"/>
      <c r="AK344" s="59" t="n"/>
      <c r="AL344" s="62">
        <f>IFERROR(IF(OR(R344="статический",R344="динамический",R344="нестандартный",R344="",R344=""),"-",IF(AND(AH344="-",AI344="-"),"-",AK344*3600/AH344*AI344)),"-")</f>
        <v/>
      </c>
      <c r="AM344" s="62">
        <f>IFERROR(IF(OR(R344="статический",R344="динамический",R344="",R344="", R344="BTL",R344="нестандартный"),"-",AG344*AI344*AL344/60),"-")</f>
        <v/>
      </c>
      <c r="AN344" s="63">
        <f>IFERROR(IF(AH344="","-",AG344*AI344/AH344),"-")</f>
        <v/>
      </c>
      <c r="AO344" s="59">
        <f>IFERROR(IF(OR($R344="статический",$R344="динамический",$R344="",$R344="",$R344="BTL",$R344="нестандартный"),"-",$AL344*$AY344),"-")</f>
        <v/>
      </c>
      <c r="AP344" s="62">
        <f>IFERROR(IF(OR($R344="статический",$R344="динамический",$R344="",$R344="",$R344="BTL",$R344="нестандартный"),"-",$AM344*AY344),"-")</f>
        <v/>
      </c>
      <c r="AQ344" s="64" t="n"/>
      <c r="AR344" s="61" t="n"/>
      <c r="AS344" s="61" t="n"/>
      <c r="AT344" s="61" t="n"/>
      <c r="AU344" s="65" t="n"/>
      <c r="AV344" s="124">
        <f>IFERROR(DR344/AT344*1000,"n/a")</f>
        <v/>
      </c>
      <c r="AW344" s="67" t="n"/>
      <c r="AX344" s="67" t="n"/>
      <c r="AY344" s="43">
        <f>IFERROR(IF(OR($AW344="",$AX344=""),"",_xlfn.DAYS($AX344+1,$AW344)),"")</f>
        <v/>
      </c>
      <c r="AZ344" s="68">
        <f t="array" ref="AZ344">
_xlfn.LET(_xlpm.COEFF,
IF($AW344+$AX344=0,0,IF(MAX(MIN($AX344,EOMONTH(AZ$15,0))-MAX($AW344,AZ$15)+1,)&gt;0,1,0)),
_xlfn.IFS(
$ES344="LisChannel",
_xlpm.COEFF*
INDEX({1;1;1.2;1.2;1;1;1;1;1.2;1.2;1.2;1.2},
MATCH(MONTH(AZ$15),
{1,2,3,4,5,6,7,8,9,10,11,12})),
CONCATENATE($ES344," ",$L344)="RussOutdoor метро",
_xlpm.COEFF*
INDEX({0.8;0.9;1.1;1.1;1;1;1;1;1.1;1.1;1.1;1.1},
MATCH(MONTH(AZ$15),
{1,2,3,4,5,6,7,8,9,10,11,12})),
$ES344&lt;&gt;"LisChannel",
_xlpm.COEFF,
$ES344&lt;&gt;"RussOutdoor",
_xlpm.COEFF))</f>
        <v/>
      </c>
      <c r="BA344" s="68">
        <f t="array" ref="BA344">
_xlfn.LET(_xlpm.COEFF,
IF($AW344+$AX344=0,0,IF(MAX(MIN($AX344,EOMONTH(BA$15,0))-MAX($AW344,BA$15)+1,)&gt;0,1,0)),
_xlfn.IFS(
$ES344="LisChannel",
_xlpm.COEFF*
INDEX({1;1;1.2;1.2;1;1;1;1;1.2;1.2;1.2;1.2},
MATCH(MONTH(BA$15),
{1,2,3,4,5,6,7,8,9,10,11,12})),
CONCATENATE($ES344," ",$L344)="RussOutdoor метро",
_xlpm.COEFF*
INDEX({0.8;0.9;1.1;1.1;1;1;1;1;1.1;1.1;1.1;1.1},
MATCH(MONTH(BA$15),
{1,2,3,4,5,6,7,8,9,10,11,12})),
$ES344&lt;&gt;"LisChannel",
_xlpm.COEFF,
$ES344&lt;&gt;"RussOutdoor",
_xlpm.COEFF))</f>
        <v/>
      </c>
      <c r="BB344" s="68">
        <f t="array" ref="BB344">
_xlfn.LET(_xlpm.COEFF,
IF($AW344+$AX344=0,0,IF(MAX(MIN($AX344,EOMONTH(BB$15,0))-MAX($AW344,BB$15)+1,)&gt;0,1,0)),
_xlfn.IFS(
$ES344="LisChannel",
_xlpm.COEFF*
INDEX({1;1;1.2;1.2;1;1;1;1;1.2;1.2;1.2;1.2},
MATCH(MONTH(BB$15),
{1,2,3,4,5,6,7,8,9,10,11,12})),
CONCATENATE($ES344," ",$L344)="RussOutdoor метро",
_xlpm.COEFF*
INDEX({0.8;0.9;1.1;1.1;1;1;1;1;1.1;1.1;1.1;1.1},
MATCH(MONTH(BB$15),
{1,2,3,4,5,6,7,8,9,10,11,12})),
$ES344&lt;&gt;"LisChannel",
_xlpm.COEFF,
$ES344&lt;&gt;"RussOutdoor",
_xlpm.COEFF))</f>
        <v/>
      </c>
      <c r="BC344" s="68">
        <f t="array" ref="BC344">
_xlfn.LET(_xlpm.COEFF,
IF($AW344+$AX344=0,0,IF(MAX(MIN($AX344,EOMONTH(BC$15,0))-MAX($AW344,BC$15)+1,)&gt;0,1,0)),
_xlfn.IFS(
$ES344="LisChannel",
_xlpm.COEFF*
INDEX({1;1;1.2;1.2;1;1;1;1;1.2;1.2;1.2;1.2},
MATCH(MONTH(BC$15),
{1,2,3,4,5,6,7,8,9,10,11,12})),
CONCATENATE($ES344," ",$L344)="RussOutdoor метро",
_xlpm.COEFF*
INDEX({0.8;0.9;1.1;1.1;1;1;1;1;1.1;1.1;1.1;1.1},
MATCH(MONTH(BC$15),
{1,2,3,4,5,6,7,8,9,10,11,12})),
$ES344&lt;&gt;"LisChannel",
_xlpm.COEFF,
$ES344&lt;&gt;"RussOutdoor",
_xlpm.COEFF))</f>
        <v/>
      </c>
      <c r="BD344" s="68">
        <f t="array" ref="BD344">
_xlfn.LET(_xlpm.COEFF,
IF($AW344+$AX344=0,0,IF(MAX(MIN($AX344,EOMONTH(BD$15,0))-MAX($AW344,BD$15)+1,)&gt;0,1,0)),
_xlfn.IFS(
$ES344="LisChannel",
_xlpm.COEFF*
INDEX({1;1;1.2;1.2;1;1;1;1;1.2;1.2;1.2;1.2},
MATCH(MONTH(BD$15),
{1,2,3,4,5,6,7,8,9,10,11,12})),
CONCATENATE($ES344," ",$L344)="RussOutdoor метро",
_xlpm.COEFF*
INDEX({0.8;0.9;1.1;1.1;1;1;1;1;1.1;1.1;1.1;1.1},
MATCH(MONTH(BD$15),
{1,2,3,4,5,6,7,8,9,10,11,12})),
$ES344&lt;&gt;"LisChannel",
_xlpm.COEFF,
$ES344&lt;&gt;"RussOutdoor",
_xlpm.COEFF))</f>
        <v/>
      </c>
      <c r="BE344" s="68">
        <f t="array" ref="BE344">
_xlfn.LET(_xlpm.COEFF,
IF($AW344+$AX344=0,0,IF(MAX(MIN($AX344,EOMONTH(BE$15,0))-MAX($AW344,BE$15)+1,)&gt;0,1,0)),
_xlfn.IFS(
$ES344="LisChannel",
_xlpm.COEFF*
INDEX({1;1;1.2;1.2;1;1;1;1;1.2;1.2;1.2;1.2},
MATCH(MONTH(BE$15),
{1,2,3,4,5,6,7,8,9,10,11,12})),
CONCATENATE($ES344," ",$L344)="RussOutdoor метро",
_xlpm.COEFF*
INDEX({0.8;0.9;1.1;1.1;1;1;1;1;1.1;1.1;1.1;1.1},
MATCH(MONTH(BE$15),
{1,2,3,4,5,6,7,8,9,10,11,12})),
$ES344&lt;&gt;"LisChannel",
_xlpm.COEFF,
$ES344&lt;&gt;"RussOutdoor",
_xlpm.COEFF))</f>
        <v/>
      </c>
      <c r="BF344" s="68">
        <f t="array" ref="BF344">
_xlfn.LET(_xlpm.COEFF,
IF($AW344+$AX344=0,0,IF(MAX(MIN($AX344,EOMONTH(BF$15,0))-MAX($AW344,BF$15)+1,)&gt;0,1,0)),
_xlfn.IFS(
$ES344="LisChannel",
_xlpm.COEFF*
INDEX({1;1;1.2;1.2;1;1;1;1;1.2;1.2;1.2;1.2},
MATCH(MONTH(BF$15),
{1,2,3,4,5,6,7,8,9,10,11,12})),
CONCATENATE($ES344," ",$L344)="RussOutdoor метро",
_xlpm.COEFF*
INDEX({0.8;0.9;1.1;1.1;1;1;1;1;1.1;1.1;1.1;1.1},
MATCH(MONTH(BF$15),
{1,2,3,4,5,6,7,8,9,10,11,12})),
$ES344&lt;&gt;"LisChannel",
_xlpm.COEFF,
$ES344&lt;&gt;"RussOutdoor",
_xlpm.COEFF))</f>
        <v/>
      </c>
      <c r="BG344" s="68">
        <f t="array" ref="BG344">
_xlfn.LET(_xlpm.COEFF,
IF($AW344+$AX344=0,0,IF(MAX(MIN($AX344,EOMONTH(BG$15,0))-MAX($AW344,BG$15)+1,)&gt;0,1,0)),
_xlfn.IFS(
$ES344="LisChannel",
_xlpm.COEFF*
INDEX({1;1;1.2;1.2;1;1;1;1;1.2;1.2;1.2;1.2},
MATCH(MONTH(BG$15),
{1,2,3,4,5,6,7,8,9,10,11,12})),
CONCATENATE($ES344," ",$L344)="RussOutdoor метро",
_xlpm.COEFF*
INDEX({0.8;0.9;1.1;1.1;1;1;1;1;1.1;1.1;1.1;1.1},
MATCH(MONTH(BG$15),
{1,2,3,4,5,6,7,8,9,10,11,12})),
$ES344&lt;&gt;"LisChannel",
_xlpm.COEFF,
$ES344&lt;&gt;"RussOutdoor",
_xlpm.COEFF))</f>
        <v/>
      </c>
      <c r="BH344" s="68">
        <f t="array" ref="BH344">
_xlfn.LET(_xlpm.COEFF,
IF($AW344+$AX344=0,0,IF(MAX(MIN($AX344,EOMONTH(BH$15,0))-MAX($AW344,BH$15)+1,)&gt;0,1,0)),
_xlfn.IFS(
$ES344="LisChannel",
_xlpm.COEFF*
INDEX({1;1;1.2;1.2;1;1;1;1;1.2;1.2;1.2;1.2},
MATCH(MONTH(BH$15),
{1,2,3,4,5,6,7,8,9,10,11,12})),
CONCATENATE($ES344," ",$L344)="RussOutdoor метро",
_xlpm.COEFF*
INDEX({0.8;0.9;1.1;1.1;1;1;1;1;1.1;1.1;1.1;1.1},
MATCH(MONTH(BH$15),
{1,2,3,4,5,6,7,8,9,10,11,12})),
$ES344&lt;&gt;"LisChannel",
_xlpm.COEFF,
$ES344&lt;&gt;"RussOutdoor",
_xlpm.COEFF))</f>
        <v/>
      </c>
      <c r="BI344" s="68">
        <f t="array" ref="BI344">
_xlfn.LET(_xlpm.COEFF,
IF($AW344+$AX344=0,0,IF(MAX(MIN($AX344,EOMONTH(BI$15,0))-MAX($AW344,BI$15)+1,)&gt;0,1,0)),
_xlfn.IFS(
$ES344="LisChannel",
_xlpm.COEFF*
INDEX({1;1;1.2;1.2;1;1;1;1;1.2;1.2;1.2;1.2},
MATCH(MONTH(BI$15),
{1,2,3,4,5,6,7,8,9,10,11,12})),
CONCATENATE($ES344," ",$L344)="RussOutdoor метро",
_xlpm.COEFF*
INDEX({0.8;0.9;1.1;1.1;1;1;1;1;1.1;1.1;1.1;1.1},
MATCH(MONTH(BI$15),
{1,2,3,4,5,6,7,8,9,10,11,12})),
$ES344&lt;&gt;"LisChannel",
_xlpm.COEFF,
$ES344&lt;&gt;"RussOutdoor",
_xlpm.COEFF))</f>
        <v/>
      </c>
      <c r="BJ344" s="68">
        <f t="array" ref="BJ344">
_xlfn.LET(_xlpm.COEFF,
IF($AW344+$AX344=0,0,IF(MAX(MIN($AX344,EOMONTH(BJ$15,0))-MAX($AW344,BJ$15)+1,)&gt;0,1,0)),
_xlfn.IFS(
$ES344="LisChannel",
_xlpm.COEFF*
INDEX({1;1;1.2;1.2;1;1;1;1;1.2;1.2;1.2;1.2},
MATCH(MONTH(BJ$15),
{1,2,3,4,5,6,7,8,9,10,11,12})),
CONCATENATE($ES344," ",$L344)="RussOutdoor метро",
_xlpm.COEFF*
INDEX({0.8;0.9;1.1;1.1;1;1;1;1;1.1;1.1;1.1;1.1},
MATCH(MONTH(BJ$15),
{1,2,3,4,5,6,7,8,9,10,11,12})),
$ES344&lt;&gt;"LisChannel",
_xlpm.COEFF,
$ES344&lt;&gt;"RussOutdoor",
_xlpm.COEFF))</f>
        <v/>
      </c>
      <c r="BK344" s="68">
        <f t="array" ref="BK344">
_xlfn.LET(_xlpm.COEFF,
IF($AW344+$AX344=0,0,IF(MAX(MIN($AX344,EOMONTH(BK$15,0))-MAX($AW344,BK$15)+1,)&gt;0,1,0)),
_xlfn.IFS(
$ES344="LisChannel",
_xlpm.COEFF*
INDEX({1;1;1.2;1.2;1;1;1;1;1.2;1.2;1.2;1.2},
MATCH(MONTH(BK$15),
{1,2,3,4,5,6,7,8,9,10,11,12})),
CONCATENATE($ES344," ",$L344)="RussOutdoor метро",
_xlpm.COEFF*
INDEX({0.8;0.9;1.1;1.1;1;1;1;1;1.1;1.1;1.1;1.1},
MATCH(MONTH(BK$15),
{1,2,3,4,5,6,7,8,9,10,11,12})),
$ES344&lt;&gt;"LisChannel",
_xlpm.COEFF,
$ES344&lt;&gt;"RussOutdoor",
_xlpm.COEFF))</f>
        <v/>
      </c>
      <c r="BL344" s="62">
        <f>COUNTIFS($AZ344:$BK344,"&gt;0")</f>
        <v/>
      </c>
      <c r="BM344" s="65" t="n"/>
      <c r="BN344" s="125">
        <f>$DJ344</f>
        <v/>
      </c>
      <c r="BO344" s="63">
        <f>$DQ344</f>
        <v/>
      </c>
      <c r="BP344" s="125">
        <f>
IFERROR(
IF($BL344=0,0,
$BN344*(1-$BO344)),
0)</f>
        <v/>
      </c>
      <c r="BQ344" s="125">
        <f t="array" ref="BQ344">
IFERROR(
_xlfn.IFS(
$DH344="день_1",
$BP344*$BL344/($AX344-$AW344+1)*AZ344*(DAY(EOMONTH(AZ$15,0))),
$DH344="день_2",
$BP344/30*MAX(MIN($AX344,EOMONTH(AZ$15,0))-MAX($AW344,AZ$15)+1,),
$DH344="раб.день",
$BP344/30*(IFERROR(
_xlfn.LET(_xlpm.VD,
CHOOSE(
{1;2;3;4;5;6;7;8;9;10;11;12;13;14;15;16;17;18},
45658,45659,45660,45661,45662,45663,45664,45665,45711,45724,45778,45779,45785,45786,45820,45821,45965,46022),
_xlfn.LET(_xlpm.DD,
MAX(MIN($AX344,EOMONTH(AZ$15,0))-MAX($AW344,AZ$15),),
_xlfn.IFS(
AND(MONTH($AW344)=MONTH(AZ$15),MONTH($AX344)&lt;&gt;MONTH(AZ$15)),
NETWORKDAYS.INTL($AW344,$AW344+_xlpm.DD,1,_xlpm.VD),
AND(MONTH($AW344)&lt;&gt;MONTH(AZ$15),MONTH($AX344)=MONTH(AZ$15)),
NETWORKDAYS.INTL(($AX344)-_xlpm.DD,$AX344,1,_xlpm.VD),
AND(MONTH($AW344)&lt;MONTH(AZ$15),MONTH($AX344)&gt;MONTH(AZ$15)),
NETWORKDAYS.INTL((EOMONTH(AZ$15-1,1))-_xlpm.DD,EOMONTH(AZ$15-1,1),1,_xlpm.VD),
AND(MONTH($AW344)=MONTH(AZ$15),MONTH($AX344)=MONTH(AZ$15)),
NETWORKDAYS.INTL($AW344,$AX344,1,_xlpm.VD)))),0)),
$DH344="месяц",
$BP344*AZ344,
$DH344="неделя",
$BP344*AZ344/7*(ROUNDUP((DAY(EOMONTH(AZ$15,0)))/4,0))),
0)</f>
        <v/>
      </c>
      <c r="BR344" s="125">
        <f t="array" ref="BR344">
IFERROR(
_xlfn.IFS(
$DH344="день_1",
$BP344*$BL344/($AX344-$AW344+1)*BA344*(DAY(EOMONTH(BA$15,0))),
$DH344="день_2",
$BP344/30*MAX(MIN($AX344,EOMONTH(BA$15,0))-MAX($AW344,BA$15)+1,),
$DH344="раб.день",
$BP344/30*(IFERROR(
_xlfn.LET(_xlpm.VD,
CHOOSE(
{1;2;3;4;5;6;7;8;9;10;11;12;13;14;15;16;17;18},
45658,45659,45660,45661,45662,45663,45664,45665,45711,45724,45778,45779,45785,45786,45820,45821,45965,46022),
_xlfn.LET(_xlpm.DD,
MAX(MIN($AX344,EOMONTH(BA$15,0))-MAX($AW344,BA$15),),
_xlfn.IFS(
AND(MONTH($AW344)=MONTH(BA$15),MONTH($AX344)&lt;&gt;MONTH(BA$15)),
NETWORKDAYS.INTL($AW344,$AW344+_xlpm.DD,1,_xlpm.VD),
AND(MONTH($AW344)&lt;&gt;MONTH(BA$15),MONTH($AX344)=MONTH(BA$15)),
NETWORKDAYS.INTL(($AX344)-_xlpm.DD,$AX344,1,_xlpm.VD),
AND(MONTH($AW344)&lt;MONTH(BA$15),MONTH($AX344)&gt;MONTH(BA$15)),
NETWORKDAYS.INTL((EOMONTH(BA$15-1,1))-_xlpm.DD,EOMONTH(BA$15-1,1),1,_xlpm.VD),
AND(MONTH($AW344)=MONTH(BA$15),MONTH($AX344)=MONTH(BA$15)),
NETWORKDAYS.INTL($AW344,$AX344,1,_xlpm.VD)))),0)),
$DH344="месяц",
$BP344*BA344,
$DH344="неделя",
$BP344*BA344/7*(ROUNDUP((DAY(EOMONTH(BA$15,0)))/4,0))),
0)</f>
        <v/>
      </c>
      <c r="BS344" s="125">
        <f t="array" ref="BS344">
IFERROR(
_xlfn.IFS(
$DH344="день_1",
$BP344*$BL344/($AX344-$AW344+1)*BB344*(DAY(EOMONTH(BB$15,0))),
$DH344="день_2",
$BP344/30*MAX(MIN($AX344,EOMONTH(BB$15,0))-MAX($AW344,BB$15)+1,),
$DH344="раб.день",
$BP344/30*(IFERROR(
_xlfn.LET(_xlpm.VD,
CHOOSE(
{1;2;3;4;5;6;7;8;9;10;11;12;13;14;15;16;17;18},
45658,45659,45660,45661,45662,45663,45664,45665,45711,45724,45778,45779,45785,45786,45820,45821,45965,46022),
_xlfn.LET(_xlpm.DD,
MAX(MIN($AX344,EOMONTH(BB$15,0))-MAX($AW344,BB$15),),
_xlfn.IFS(
AND(MONTH($AW344)=MONTH(BB$15),MONTH($AX344)&lt;&gt;MONTH(BB$15)),
NETWORKDAYS.INTL($AW344,$AW344+_xlpm.DD,1,_xlpm.VD),
AND(MONTH($AW344)&lt;&gt;MONTH(BB$15),MONTH($AX344)=MONTH(BB$15)),
NETWORKDAYS.INTL(($AX344)-_xlpm.DD,$AX344,1,_xlpm.VD),
AND(MONTH($AW344)&lt;MONTH(BB$15),MONTH($AX344)&gt;MONTH(BB$15)),
NETWORKDAYS.INTL((EOMONTH(BB$15-1,1))-_xlpm.DD,EOMONTH(BB$15-1,1),1,_xlpm.VD),
AND(MONTH($AW344)=MONTH(BB$15),MONTH($AX344)=MONTH(BB$15)),
NETWORKDAYS.INTL($AW344,$AX344,1,_xlpm.VD)))),0)),
$DH344="месяц",
$BP344*BB344,
$DH344="неделя",
$BP344*BB344/7*(ROUNDUP((DAY(EOMONTH(BB$15,0)))/4,0))),
0)</f>
        <v/>
      </c>
      <c r="BT344" s="125">
        <f t="array" ref="BT344">
IFERROR(
_xlfn.IFS(
$DH344="день_1",
$BP344*$BL344/($AX344-$AW344+1)*BC344*(DAY(EOMONTH(BC$15,0))),
$DH344="день_2",
$BP344/30*MAX(MIN($AX344,EOMONTH(BC$15,0))-MAX($AW344,BC$15)+1,),
$DH344="раб.день",
$BP344/30*(IFERROR(
_xlfn.LET(_xlpm.VD,
CHOOSE(
{1;2;3;4;5;6;7;8;9;10;11;12;13;14;15;16;17;18},
45658,45659,45660,45661,45662,45663,45664,45665,45711,45724,45778,45779,45785,45786,45820,45821,45965,46022),
_xlfn.LET(_xlpm.DD,
MAX(MIN($AX344,EOMONTH(BC$15,0))-MAX($AW344,BC$15),),
_xlfn.IFS(
AND(MONTH($AW344)=MONTH(BC$15),MONTH($AX344)&lt;&gt;MONTH(BC$15)),
NETWORKDAYS.INTL($AW344,$AW344+_xlpm.DD,1,_xlpm.VD),
AND(MONTH($AW344)&lt;&gt;MONTH(BC$15),MONTH($AX344)=MONTH(BC$15)),
NETWORKDAYS.INTL(($AX344)-_xlpm.DD,$AX344,1,_xlpm.VD),
AND(MONTH($AW344)&lt;MONTH(BC$15),MONTH($AX344)&gt;MONTH(BC$15)),
NETWORKDAYS.INTL((EOMONTH(BC$15-1,1))-_xlpm.DD,EOMONTH(BC$15-1,1),1,_xlpm.VD),
AND(MONTH($AW344)=MONTH(BC$15),MONTH($AX344)=MONTH(BC$15)),
NETWORKDAYS.INTL($AW344,$AX344,1,_xlpm.VD)))),0)),
$DH344="месяц",
$BP344*BC344,
$DH344="неделя",
$BP344*BC344/7*(ROUNDUP((DAY(EOMONTH(BC$15,0)))/4,0))),
0)</f>
        <v/>
      </c>
      <c r="BU344" s="125">
        <f t="array" ref="BU344">
IFERROR(
_xlfn.IFS(
$DH344="день_1",
$BP344*$BL344/($AX344-$AW344+1)*BD344*(DAY(EOMONTH(BD$15,0))),
$DH344="день_2",
$BP344/30*MAX(MIN($AX344,EOMONTH(BD$15,0))-MAX($AW344,BD$15)+1,),
$DH344="раб.день",
$BP344/30*(IFERROR(
_xlfn.LET(_xlpm.VD,
CHOOSE(
{1;2;3;4;5;6;7;8;9;10;11;12;13;14;15;16;17;18},
45658,45659,45660,45661,45662,45663,45664,45665,45711,45724,45778,45779,45785,45786,45820,45821,45965,46022),
_xlfn.LET(_xlpm.DD,
MAX(MIN($AX344,EOMONTH(BD$15,0))-MAX($AW344,BD$15),),
_xlfn.IFS(
AND(MONTH($AW344)=MONTH(BD$15),MONTH($AX344)&lt;&gt;MONTH(BD$15)),
NETWORKDAYS.INTL($AW344,$AW344+_xlpm.DD,1,_xlpm.VD),
AND(MONTH($AW344)&lt;&gt;MONTH(BD$15),MONTH($AX344)=MONTH(BD$15)),
NETWORKDAYS.INTL(($AX344)-_xlpm.DD,$AX344,1,_xlpm.VD),
AND(MONTH($AW344)&lt;MONTH(BD$15),MONTH($AX344)&gt;MONTH(BD$15)),
NETWORKDAYS.INTL((EOMONTH(BD$15-1,1))-_xlpm.DD,EOMONTH(BD$15-1,1),1,_xlpm.VD),
AND(MONTH($AW344)=MONTH(BD$15),MONTH($AX344)=MONTH(BD$15)),
NETWORKDAYS.INTL($AW344,$AX344,1,_xlpm.VD)))),0)),
$DH344="месяц",
$BP344*BD344,
$DH344="неделя",
$BP344*BD344/7*(ROUNDUP((DAY(EOMONTH(BD$15,0)))/4,0))),
0)</f>
        <v/>
      </c>
      <c r="BV344" s="125">
        <f t="array" ref="BV344">
IFERROR(
_xlfn.IFS(
$DH344="день_1",
$BP344*$BL344/($AX344-$AW344+1)*BE344*(DAY(EOMONTH(BE$15,0))),
$DH344="день_2",
$BP344/30*MAX(MIN($AX344,EOMONTH(BE$15,0))-MAX($AW344,BE$15)+1,),
$DH344="раб.день",
$BP344/30*(IFERROR(
_xlfn.LET(_xlpm.VD,
CHOOSE(
{1;2;3;4;5;6;7;8;9;10;11;12;13;14;15;16;17;18},
45658,45659,45660,45661,45662,45663,45664,45665,45711,45724,45778,45779,45785,45786,45820,45821,45965,46022),
_xlfn.LET(_xlpm.DD,
MAX(MIN($AX344,EOMONTH(BE$15,0))-MAX($AW344,BE$15),),
_xlfn.IFS(
AND(MONTH($AW344)=MONTH(BE$15),MONTH($AX344)&lt;&gt;MONTH(BE$15)),
NETWORKDAYS.INTL($AW344,$AW344+_xlpm.DD,1,_xlpm.VD),
AND(MONTH($AW344)&lt;&gt;MONTH(BE$15),MONTH($AX344)=MONTH(BE$15)),
NETWORKDAYS.INTL(($AX344)-_xlpm.DD,$AX344,1,_xlpm.VD),
AND(MONTH($AW344)&lt;MONTH(BE$15),MONTH($AX344)&gt;MONTH(BE$15)),
NETWORKDAYS.INTL((EOMONTH(BE$15-1,1))-_xlpm.DD,EOMONTH(BE$15-1,1),1,_xlpm.VD),
AND(MONTH($AW344)=MONTH(BE$15),MONTH($AX344)=MONTH(BE$15)),
NETWORKDAYS.INTL($AW344,$AX344,1,_xlpm.VD)))),0)),
$DH344="месяц",
$BP344*BE344,
$DH344="неделя",
$BP344*BE344/7*(ROUNDUP((DAY(EOMONTH(BE$15,0)))/4,0))),
0)</f>
        <v/>
      </c>
      <c r="BW344" s="125">
        <f t="array" ref="BW344">
IFERROR(
_xlfn.IFS(
$DH344="день_1",
$BP344*$BL344/($AX344-$AW344+1)*BF344*(DAY(EOMONTH(BF$15,0))),
$DH344="день_2",
$BP344/30*MAX(MIN($AX344,EOMONTH(BF$15,0))-MAX($AW344,BF$15)+1,),
$DH344="раб.день",
$BP344/30*(IFERROR(
_xlfn.LET(_xlpm.VD,
CHOOSE(
{1;2;3;4;5;6;7;8;9;10;11;12;13;14;15;16;17;18},
45658,45659,45660,45661,45662,45663,45664,45665,45711,45724,45778,45779,45785,45786,45820,45821,45965,46022),
_xlfn.LET(_xlpm.DD,
MAX(MIN($AX344,EOMONTH(BF$15,0))-MAX($AW344,BF$15),),
_xlfn.IFS(
AND(MONTH($AW344)=MONTH(BF$15),MONTH($AX344)&lt;&gt;MONTH(BF$15)),
NETWORKDAYS.INTL($AW344,$AW344+_xlpm.DD,1,_xlpm.VD),
AND(MONTH($AW344)&lt;&gt;MONTH(BF$15),MONTH($AX344)=MONTH(BF$15)),
NETWORKDAYS.INTL(($AX344)-_xlpm.DD,$AX344,1,_xlpm.VD),
AND(MONTH($AW344)&lt;MONTH(BF$15),MONTH($AX344)&gt;MONTH(BF$15)),
NETWORKDAYS.INTL((EOMONTH(BF$15-1,1))-_xlpm.DD,EOMONTH(BF$15-1,1),1,_xlpm.VD),
AND(MONTH($AW344)=MONTH(BF$15),MONTH($AX344)=MONTH(BF$15)),
NETWORKDAYS.INTL($AW344,$AX344,1,_xlpm.VD)))),0)),
$DH344="месяц",
$BP344*BF344,
$DH344="неделя",
$BP344*BF344/7*(ROUNDUP((DAY(EOMONTH(BF$15,0)))/4,0))),
0)</f>
        <v/>
      </c>
      <c r="BX344" s="125">
        <f t="array" ref="BX344">
IFERROR(
_xlfn.IFS(
$DH344="день_1",
$BP344*$BL344/($AX344-$AW344+1)*BG344*(DAY(EOMONTH(BG$15,0))),
$DH344="день_2",
$BP344/30*MAX(MIN($AX344,EOMONTH(BG$15,0))-MAX($AW344,BG$15)+1,),
$DH344="раб.день",
$BP344/30*(IFERROR(
_xlfn.LET(_xlpm.VD,
CHOOSE(
{1;2;3;4;5;6;7;8;9;10;11;12;13;14;15;16;17;18},
45658,45659,45660,45661,45662,45663,45664,45665,45711,45724,45778,45779,45785,45786,45820,45821,45965,46022),
_xlfn.LET(_xlpm.DD,
MAX(MIN($AX344,EOMONTH(BG$15,0))-MAX($AW344,BG$15),),
_xlfn.IFS(
AND(MONTH($AW344)=MONTH(BG$15),MONTH($AX344)&lt;&gt;MONTH(BG$15)),
NETWORKDAYS.INTL($AW344,$AW344+_xlpm.DD,1,_xlpm.VD),
AND(MONTH($AW344)&lt;&gt;MONTH(BG$15),MONTH($AX344)=MONTH(BG$15)),
NETWORKDAYS.INTL(($AX344)-_xlpm.DD,$AX344,1,_xlpm.VD),
AND(MONTH($AW344)&lt;MONTH(BG$15),MONTH($AX344)&gt;MONTH(BG$15)),
NETWORKDAYS.INTL((EOMONTH(BG$15-1,1))-_xlpm.DD,EOMONTH(BG$15-1,1),1,_xlpm.VD),
AND(MONTH($AW344)=MONTH(BG$15),MONTH($AX344)=MONTH(BG$15)),
NETWORKDAYS.INTL($AW344,$AX344,1,_xlpm.VD)))),0)),
$DH344="месяц",
$BP344*BG344,
$DH344="неделя",
$BP344*BG344/7*(ROUNDUP((DAY(EOMONTH(BG$15,0)))/4,0))),
0)</f>
        <v/>
      </c>
      <c r="BY344" s="125">
        <f t="array" ref="BY344">
IFERROR(
_xlfn.IFS(
$DH344="день_1",
$BP344*$BL344/($AX344-$AW344+1)*BH344*(DAY(EOMONTH(BH$15,0))),
$DH344="день_2",
$BP344/30*MAX(MIN($AX344,EOMONTH(BH$15,0))-MAX($AW344,BH$15)+1,),
$DH344="раб.день",
$BP344/30*(IFERROR(
_xlfn.LET(_xlpm.VD,
CHOOSE(
{1;2;3;4;5;6;7;8;9;10;11;12;13;14;15;16;17;18},
45658,45659,45660,45661,45662,45663,45664,45665,45711,45724,45778,45779,45785,45786,45820,45821,45965,46022),
_xlfn.LET(_xlpm.DD,
MAX(MIN($AX344,EOMONTH(BH$15,0))-MAX($AW344,BH$15),),
_xlfn.IFS(
AND(MONTH($AW344)=MONTH(BH$15),MONTH($AX344)&lt;&gt;MONTH(BH$15)),
NETWORKDAYS.INTL($AW344,$AW344+_xlpm.DD,1,_xlpm.VD),
AND(MONTH($AW344)&lt;&gt;MONTH(BH$15),MONTH($AX344)=MONTH(BH$15)),
NETWORKDAYS.INTL(($AX344)-_xlpm.DD,$AX344,1,_xlpm.VD),
AND(MONTH($AW344)&lt;MONTH(BH$15),MONTH($AX344)&gt;MONTH(BH$15)),
NETWORKDAYS.INTL((EOMONTH(BH$15-1,1))-_xlpm.DD,EOMONTH(BH$15-1,1),1,_xlpm.VD),
AND(MONTH($AW344)=MONTH(BH$15),MONTH($AX344)=MONTH(BH$15)),
NETWORKDAYS.INTL($AW344,$AX344,1,_xlpm.VD)))),0)),
$DH344="месяц",
$BP344*BH344,
$DH344="неделя",
$BP344*BH344/7*(ROUNDUP((DAY(EOMONTH(BH$15,0)))/4,0))),
0)</f>
        <v/>
      </c>
      <c r="BZ344" s="125">
        <f t="array" ref="BZ344">
IFERROR(
_xlfn.IFS(
$DH344="день_1",
$BP344*$BL344/($AX344-$AW344+1)*BI344*(DAY(EOMONTH(BI$15,0))),
$DH344="день_2",
$BP344/30*MAX(MIN($AX344,EOMONTH(BI$15,0))-MAX($AW344,BI$15)+1,),
$DH344="раб.день",
$BP344/30*(IFERROR(
_xlfn.LET(_xlpm.VD,
CHOOSE(
{1;2;3;4;5;6;7;8;9;10;11;12;13;14;15;16;17;18},
45658,45659,45660,45661,45662,45663,45664,45665,45711,45724,45778,45779,45785,45786,45820,45821,45965,46022),
_xlfn.LET(_xlpm.DD,
MAX(MIN($AX344,EOMONTH(BI$15,0))-MAX($AW344,BI$15),),
_xlfn.IFS(
AND(MONTH($AW344)=MONTH(BI$15),MONTH($AX344)&lt;&gt;MONTH(BI$15)),
NETWORKDAYS.INTL($AW344,$AW344+_xlpm.DD,1,_xlpm.VD),
AND(MONTH($AW344)&lt;&gt;MONTH(BI$15),MONTH($AX344)=MONTH(BI$15)),
NETWORKDAYS.INTL(($AX344)-_xlpm.DD,$AX344,1,_xlpm.VD),
AND(MONTH($AW344)&lt;MONTH(BI$15),MONTH($AX344)&gt;MONTH(BI$15)),
NETWORKDAYS.INTL((EOMONTH(BI$15-1,1))-_xlpm.DD,EOMONTH(BI$15-1,1),1,_xlpm.VD),
AND(MONTH($AW344)=MONTH(BI$15),MONTH($AX344)=MONTH(BI$15)),
NETWORKDAYS.INTL($AW344,$AX344,1,_xlpm.VD)))),0)),
$DH344="месяц",
$BP344*BI344,
$DH344="неделя",
$BP344*BI344/7*(ROUNDUP((DAY(EOMONTH(BI$15,0)))/4,0))),
0)</f>
        <v/>
      </c>
      <c r="CA344" s="125">
        <f t="array" ref="CA344">
IFERROR(
_xlfn.IFS(
$DH344="день_1",
$BP344*$BL344/($AX344-$AW344+1)*BJ344*(DAY(EOMONTH(BJ$15,0))),
$DH344="день_2",
$BP344/30*MAX(MIN($AX344,EOMONTH(BJ$15,0))-MAX($AW344,BJ$15)+1,),
$DH344="раб.день",
$BP344/30*(IFERROR(
_xlfn.LET(_xlpm.VD,
CHOOSE(
{1;2;3;4;5;6;7;8;9;10;11;12;13;14;15;16;17;18},
45658,45659,45660,45661,45662,45663,45664,45665,45711,45724,45778,45779,45785,45786,45820,45821,45965,46022),
_xlfn.LET(_xlpm.DD,
MAX(MIN($AX344,EOMONTH(BJ$15,0))-MAX($AW344,BJ$15),),
_xlfn.IFS(
AND(MONTH($AW344)=MONTH(BJ$15),MONTH($AX344)&lt;&gt;MONTH(BJ$15)),
NETWORKDAYS.INTL($AW344,$AW344+_xlpm.DD,1,_xlpm.VD),
AND(MONTH($AW344)&lt;&gt;MONTH(BJ$15),MONTH($AX344)=MONTH(BJ$15)),
NETWORKDAYS.INTL(($AX344)-_xlpm.DD,$AX344,1,_xlpm.VD),
AND(MONTH($AW344)&lt;MONTH(BJ$15),MONTH($AX344)&gt;MONTH(BJ$15)),
NETWORKDAYS.INTL((EOMONTH(BJ$15-1,1))-_xlpm.DD,EOMONTH(BJ$15-1,1),1,_xlpm.VD),
AND(MONTH($AW344)=MONTH(BJ$15),MONTH($AX344)=MONTH(BJ$15)),
NETWORKDAYS.INTL($AW344,$AX344,1,_xlpm.VD)))),0)),
$DH344="месяц",
$BP344*BJ344,
$DH344="неделя",
$BP344*BJ344/7*(ROUNDUP((DAY(EOMONTH(BJ$15,0)))/4,0))),
0)</f>
        <v/>
      </c>
      <c r="CB344" s="125">
        <f t="array" ref="CB344">
IFERROR(
_xlfn.IFS(
$DH344="день_1",
$BP344*$BL344/($AX344-$AW344+1)*BK344*(DAY(EOMONTH(BK$15,0))),
$DH344="день_2",
$BP344/30*MAX(MIN($AX344,EOMONTH(BK$15,0))-MAX($AW344,BK$15)+1,),
$DH344="раб.день",
$BP344/30*(IFERROR(
_xlfn.LET(_xlpm.VD,
CHOOSE(
{1;2;3;4;5;6;7;8;9;10;11;12;13;14;15;16;17;18},
45658,45659,45660,45661,45662,45663,45664,45665,45711,45724,45778,45779,45785,45786,45820,45821,45965,46022),
_xlfn.LET(_xlpm.DD,
MAX(MIN($AX344,EOMONTH(BK$15,0))-MAX($AW344,BK$15),),
_xlfn.IFS(
AND(MONTH($AW344)=MONTH(BK$15),MONTH($AX344)&lt;&gt;MONTH(BK$15)),
NETWORKDAYS.INTL($AW344,$AW344+_xlpm.DD,1,_xlpm.VD),
AND(MONTH($AW344)&lt;&gt;MONTH(BK$15),MONTH($AX344)=MONTH(BK$15)),
NETWORKDAYS.INTL(($AX344)-_xlpm.DD,$AX344,1,_xlpm.VD),
AND(MONTH($AW344)&lt;MONTH(BK$15),MONTH($AX344)&gt;MONTH(BK$15)),
NETWORKDAYS.INTL((EOMONTH(BK$15-1,1))-_xlpm.DD,EOMONTH(BK$15-1,1),1,_xlpm.VD),
AND(MONTH($AW344)=MONTH(BK$15),MONTH($AX344)=MONTH(BK$15)),
NETWORKDAYS.INTL($AW344,$AX344,1,_xlpm.VD)))),0)),
$DH344="месяц",
$BP344*BK344,
$DH344="неделя",
$BP344*BK344/7*(ROUNDUP((DAY(EOMONTH(BK$15,0)))/4,0))),
0)</f>
        <v/>
      </c>
      <c r="CC344" s="125">
        <f>SUM($BQ344:$CB344)</f>
        <v/>
      </c>
      <c r="CD344" s="126">
        <f>SUM($EH344:$EH344)</f>
        <v/>
      </c>
      <c r="CE344" s="126">
        <f>$CD344*$AB344</f>
        <v/>
      </c>
      <c r="CF344" s="126">
        <f>SUM($EK344:$EK344)</f>
        <v/>
      </c>
      <c r="CG344" s="126">
        <f>$CF344*$AB344</f>
        <v/>
      </c>
      <c r="CH344" s="126">
        <f>SUM($CC344,$CE344,$CG344)</f>
        <v/>
      </c>
      <c r="CI344" s="126">
        <f>$CH344*(1+$CM344)</f>
        <v/>
      </c>
      <c r="CJ344" s="127" t="n">
        <v>0</v>
      </c>
      <c r="CK344" s="126">
        <f>SUM($CH344:$CH344)*(1+$CJ344)</f>
        <v/>
      </c>
      <c r="CL344" s="126">
        <f>SUM($CH344:$CH344)*(1+$CM344)</f>
        <v/>
      </c>
      <c r="CM344" s="59" t="inlineStr">
        <is>
          <t>20%</t>
        </is>
      </c>
      <c r="CN344" s="59" t="n"/>
      <c r="CO344" s="72" t="n"/>
      <c r="CP344" s="59" t="n"/>
      <c r="CQ344" s="73" t="n"/>
      <c r="CR344" s="73" t="n"/>
      <c r="CS344" s="73" t="n"/>
      <c r="CT344" s="72" t="n"/>
      <c r="CU344" s="79" t="inlineStr">
        <is>
          <t> </t>
        </is>
      </c>
      <c r="CV344" s="60" t="n"/>
      <c r="CW344" s="60" t="n"/>
      <c r="CX344" s="60" t="n"/>
      <c r="CY344" s="127">
        <f>IFERROR(($CC344-$EE344)/($EE344/(1-$DQ344)),0)</f>
        <v/>
      </c>
      <c r="CZ344" s="127">
        <f>IFERROR(1-$EI344/($CE344),0)</f>
        <v/>
      </c>
      <c r="DA344" s="127">
        <f>IFERROR(1-$EL344/($CG344),0)</f>
        <v/>
      </c>
      <c r="DB344" s="126">
        <f>ROUND(IFERROR(($CI344/(1+$CM344)-$EN344),0),2)</f>
        <v/>
      </c>
      <c r="DC344" s="128" t="n"/>
      <c r="DD344" s="125" t="n"/>
      <c r="DE344" s="75" t="n">
        <v>0</v>
      </c>
      <c r="DF344" s="128" t="n"/>
      <c r="DG344" s="125">
        <f>IF($DC344=0,0,$DD344*($DC344*100%-$DE344*$DF344))*SUM($AB344:$AB344)</f>
        <v/>
      </c>
      <c r="DH344" s="129" t="inlineStr">
        <is>
          <t>месяц</t>
        </is>
      </c>
      <c r="DI344" s="130">
        <f t="array" ref="DI344">IFERROR(
IF($ES344="LisChannel",
(ROUND(((INDEX({174.625;153.888888888889;130.972222222222},MATCH($AI344,{2;3;4}),0))*$AG344*$AI344),2)),0),0)</f>
        <v/>
      </c>
      <c r="DJ344" s="130">
        <f>
_xlfn.LET(_xlpm.X,
IFERROR(
IF($ES344="НовиковТВ",
(_xlfn.LET(_xlpm.NTV,
_xlfn.LET(_xlpm.MIN,350000,
IF(SUMIFS($DI:$DI,$ES:$ES,"НовиковТВ")&lt;=_xlpm.MIN,
(SUMIFS($DI:$DI,$ES:$ES,"НовиковТВ")/(COUNTIFS($ES:$ES,"НовиковТВ")))*_xlpm.MIN/SUMIFS($DI:$DI,$ES:$ES,"НовиковТВ"),
DI344)),
_xlpm.NTV+$DG344/(1-(1-(_xlpm.NTV)*(1-$DL344)*(1-$DM344)*(1-$DN344)*(1-$DO344)*(1-$DP344)/_xlpm.NTV))))/(1+$EP344),
$DI344+$DG344/(1-(1-($DI344)*(1-$DL344)*(1-$DM344)*(1-$DN344)*(1-$DO344)*(1-$DP344)/$DI344))),
0),
_xlpm.X*(1+$CM344)*(1+$CW344)-_xlpm.X*(1+$CM344)+_xlpm.X)</f>
        <v/>
      </c>
      <c r="DK344" s="125" t="inlineStr">
        <is>
          <t>послед.</t>
        </is>
      </c>
      <c r="DL344" s="63" t="n">
        <v>0</v>
      </c>
      <c r="DM344" s="63" t="n">
        <v>0</v>
      </c>
      <c r="DN344" s="63" t="n">
        <v>0</v>
      </c>
      <c r="DO344" s="63" t="n">
        <v>0</v>
      </c>
      <c r="DP344" s="63" t="n">
        <v>0</v>
      </c>
      <c r="DQ344" s="63">
        <f t="array" ref="DQ344">IFERROR(_xlfn.IFS(
$DK344="послед.",1-(1-$DL344)*(1-$DM344)*(1-$DN344)*(1-$DO344)*(1-$DP344),
$DK344="сумм.",$DL344+$DM344+$DN344+$DO344+$DP344),
0)</f>
        <v/>
      </c>
      <c r="DR344" s="125">
        <f t="array" ref="DR344">
IFERROR(
_xlfn.IFS(
$BL344=0,
0,
$BL344&gt;0,
_xlfn.IFS($DK344="послед.",
$DJ344*(1-$DL344)*(1-$DM344)*(1-$DN344)*(1-$DO344)*(1-$DP344),
$DK344="сумм.",
$DJ344*(1-($DL344+$DM344+$DN344+$DO344+$DP344)))),0)</f>
        <v/>
      </c>
      <c r="DS344" s="125">
        <f t="array" ref="DS344">
IFERROR(_xlfn.IFS(
$DH344="день_1",
$DR344*$BL344/($AX344-$AW344+1)*AZ344*(DAY(EOMONTH(AZ$15,0))),
$DH344="день_2",
$DR344/30*MAX(MIN($AX344,EOMONTH(AZ$15,0))-MAX($AW344,AZ$15)+1,),
$DH344="раб.день",
$DR344/30*(IFERROR(
_xlfn.LET(_xlpm.VD,
CHOOSE(
{1;2;3;4;5;6;7;8;9;10;11;12;13;14;15;16;17;18},
45658,45659,45660,45661,45662,45663,45664,45665,45711,45724,45778,45779,45785,45786,45820,45821,45965,46022),
_xlfn.LET(_xlpm.DD,
MAX(MIN($AX344,EOMONTH(AZ$15,0))-MAX($AW344,AZ$15),),
_xlfn.IFS(
AND(MONTH($AW344)=MONTH(AZ$15),MONTH($AX344)&lt;&gt;MONTH(AZ$15)),
NETWORKDAYS.INTL($AW344,$AW344+_xlpm.DD,1,_xlpm.VD),
AND(MONTH($AW344)&lt;&gt;MONTH(AZ$15),MONTH($AX344)=MONTH(AZ$15)),
NETWORKDAYS.INTL(($AX344)-_xlpm.DD,$AX344,1,_xlpm.VD),
AND(MONTH($AW344)&lt;MONTH(AZ$15),MONTH($AX344)&gt;MONTH(AZ$15)),
NETWORKDAYS.INTL((EOMONTH(AZ$15-1,1))-_xlpm.DD,EOMONTH(AZ$15-1,1),1,_xlpm.VD),
AND(MONTH($AW344)=MONTH(AZ$15),MONTH($AX344)=MONTH(AZ$15)),
NETWORKDAYS.INTL($AW344,$AX344,1,_xlpm.VD)))),0)),
$DH344="месяц",
$DR344*AZ344,
$DH344="неделя",
$DR344*AZ344/7*(ROUNDUP((DAY(EOMONTH(AZ$15,0)))/4,0))),
0)</f>
        <v/>
      </c>
      <c r="DT344" s="125">
        <f t="array" ref="DT344">
IFERROR(_xlfn.IFS(
$DH344="день_1",
$DR344*$BL344/($AX344-$AW344+1)*BA344*(DAY(EOMONTH(BA$15,0))),
$DH344="день_2",
$DR344/30*MAX(MIN($AX344,EOMONTH(BA$15,0))-MAX($AW344,BA$15)+1,),
$DH344="раб.день",
$DR344/30*(IFERROR(
_xlfn.LET(_xlpm.VD,
CHOOSE(
{1;2;3;4;5;6;7;8;9;10;11;12;13;14;15;16;17;18},
45658,45659,45660,45661,45662,45663,45664,45665,45711,45724,45778,45779,45785,45786,45820,45821,45965,46022),
_xlfn.LET(_xlpm.DD,
MAX(MIN($AX344,EOMONTH(BA$15,0))-MAX($AW344,BA$15),),
_xlfn.IFS(
AND(MONTH($AW344)=MONTH(BA$15),MONTH($AX344)&lt;&gt;MONTH(BA$15)),
NETWORKDAYS.INTL($AW344,$AW344+_xlpm.DD,1,_xlpm.VD),
AND(MONTH($AW344)&lt;&gt;MONTH(BA$15),MONTH($AX344)=MONTH(BA$15)),
NETWORKDAYS.INTL(($AX344)-_xlpm.DD,$AX344,1,_xlpm.VD),
AND(MONTH($AW344)&lt;MONTH(BA$15),MONTH($AX344)&gt;MONTH(BA$15)),
NETWORKDAYS.INTL((EOMONTH(BA$15-1,1))-_xlpm.DD,EOMONTH(BA$15-1,1),1,_xlpm.VD),
AND(MONTH($AW344)=MONTH(BA$15),MONTH($AX344)=MONTH(BA$15)),
NETWORKDAYS.INTL($AW344,$AX344,1,_xlpm.VD)))),0)),
$DH344="месяц",
$DR344*BA344,
$DH344="неделя",
$DR344*BA344/7*(ROUNDUP((DAY(EOMONTH(BA$15,0)))/4,0))),
0)</f>
        <v/>
      </c>
      <c r="DU344" s="125">
        <f t="array" ref="DU344">
IFERROR(_xlfn.IFS(
$DH344="день_1",
$DR344*$BL344/($AX344-$AW344+1)*BB344*(DAY(EOMONTH(BB$15,0))),
$DH344="день_2",
$DR344/30*MAX(MIN($AX344,EOMONTH(BB$15,0))-MAX($AW344,BB$15)+1,),
$DH344="раб.день",
$DR344/30*(IFERROR(
_xlfn.LET(_xlpm.VD,
CHOOSE(
{1;2;3;4;5;6;7;8;9;10;11;12;13;14;15;16;17;18},
45658,45659,45660,45661,45662,45663,45664,45665,45711,45724,45778,45779,45785,45786,45820,45821,45965,46022),
_xlfn.LET(_xlpm.DD,
MAX(MIN($AX344,EOMONTH(BB$15,0))-MAX($AW344,BB$15),),
_xlfn.IFS(
AND(MONTH($AW344)=MONTH(BB$15),MONTH($AX344)&lt;&gt;MONTH(BB$15)),
NETWORKDAYS.INTL($AW344,$AW344+_xlpm.DD,1,_xlpm.VD),
AND(MONTH($AW344)&lt;&gt;MONTH(BB$15),MONTH($AX344)=MONTH(BB$15)),
NETWORKDAYS.INTL(($AX344)-_xlpm.DD,$AX344,1,_xlpm.VD),
AND(MONTH($AW344)&lt;MONTH(BB$15),MONTH($AX344)&gt;MONTH(BB$15)),
NETWORKDAYS.INTL((EOMONTH(BB$15-1,1))-_xlpm.DD,EOMONTH(BB$15-1,1),1,_xlpm.VD),
AND(MONTH($AW344)=MONTH(BB$15),MONTH($AX344)=MONTH(BB$15)),
NETWORKDAYS.INTL($AW344,$AX344,1,_xlpm.VD)))),0)),
$DH344="месяц",
$DR344*BB344,
$DH344="неделя",
$DR344*BB344/7*(ROUNDUP((DAY(EOMONTH(BB$15,0)))/4,0))),
0)</f>
        <v/>
      </c>
      <c r="DV344" s="125">
        <f t="array" ref="DV344">
IFERROR(_xlfn.IFS(
$DH344="день_1",
$DR344*$BL344/($AX344-$AW344+1)*BC344*(DAY(EOMONTH(BC$15,0))),
$DH344="день_2",
$DR344/30*MAX(MIN($AX344,EOMONTH(BC$15,0))-MAX($AW344,BC$15)+1,),
$DH344="раб.день",
$DR344/30*(IFERROR(
_xlfn.LET(_xlpm.VD,
CHOOSE(
{1;2;3;4;5;6;7;8;9;10;11;12;13;14;15;16;17;18},
45658,45659,45660,45661,45662,45663,45664,45665,45711,45724,45778,45779,45785,45786,45820,45821,45965,46022),
_xlfn.LET(_xlpm.DD,
MAX(MIN($AX344,EOMONTH(BC$15,0))-MAX($AW344,BC$15),),
_xlfn.IFS(
AND(MONTH($AW344)=MONTH(BC$15),MONTH($AX344)&lt;&gt;MONTH(BC$15)),
NETWORKDAYS.INTL($AW344,$AW344+_xlpm.DD,1,_xlpm.VD),
AND(MONTH($AW344)&lt;&gt;MONTH(BC$15),MONTH($AX344)=MONTH(BC$15)),
NETWORKDAYS.INTL(($AX344)-_xlpm.DD,$AX344,1,_xlpm.VD),
AND(MONTH($AW344)&lt;MONTH(BC$15),MONTH($AX344)&gt;MONTH(BC$15)),
NETWORKDAYS.INTL((EOMONTH(BC$15-1,1))-_xlpm.DD,EOMONTH(BC$15-1,1),1,_xlpm.VD),
AND(MONTH($AW344)=MONTH(BC$15),MONTH($AX344)=MONTH(BC$15)),
NETWORKDAYS.INTL($AW344,$AX344,1,_xlpm.VD)))),0)),
$DH344="месяц",
$DR344*BC344,
$DH344="неделя",
$DR344*BC344/7*(ROUNDUP((DAY(EOMONTH(BC$15,0)))/4,0))),
0)</f>
        <v/>
      </c>
      <c r="DW344" s="125">
        <f t="array" ref="DW344">
IFERROR(_xlfn.IFS(
$DH344="день_1",
$DR344*$BL344/($AX344-$AW344+1)*BD344*(DAY(EOMONTH(BD$15,0))),
$DH344="день_2",
$DR344/30*MAX(MIN($AX344,EOMONTH(BD$15,0))-MAX($AW344,BD$15)+1,),
$DH344="раб.день",
$DR344/30*(IFERROR(
_xlfn.LET(_xlpm.VD,
CHOOSE(
{1;2;3;4;5;6;7;8;9;10;11;12;13;14;15;16;17;18},
45658,45659,45660,45661,45662,45663,45664,45665,45711,45724,45778,45779,45785,45786,45820,45821,45965,46022),
_xlfn.LET(_xlpm.DD,
MAX(MIN($AX344,EOMONTH(BD$15,0))-MAX($AW344,BD$15),),
_xlfn.IFS(
AND(MONTH($AW344)=MONTH(BD$15),MONTH($AX344)&lt;&gt;MONTH(BD$15)),
NETWORKDAYS.INTL($AW344,$AW344+_xlpm.DD,1,_xlpm.VD),
AND(MONTH($AW344)&lt;&gt;MONTH(BD$15),MONTH($AX344)=MONTH(BD$15)),
NETWORKDAYS.INTL(($AX344)-_xlpm.DD,$AX344,1,_xlpm.VD),
AND(MONTH($AW344)&lt;MONTH(BD$15),MONTH($AX344)&gt;MONTH(BD$15)),
NETWORKDAYS.INTL((EOMONTH(BD$15-1,1))-_xlpm.DD,EOMONTH(BD$15-1,1),1,_xlpm.VD),
AND(MONTH($AW344)=MONTH(BD$15),MONTH($AX344)=MONTH(BD$15)),
NETWORKDAYS.INTL($AW344,$AX344,1,_xlpm.VD)))),0)),
$DH344="месяц",
$DR344*BD344,
$DH344="неделя",
$DR344*BD344/7*(ROUNDUP((DAY(EOMONTH(BD$15,0)))/4,0))),
0)</f>
        <v/>
      </c>
      <c r="DX344" s="125">
        <f t="array" ref="DX344">
IFERROR(_xlfn.IFS(
$DH344="день_1",
$DR344*$BL344/($AX344-$AW344+1)*BE344*(DAY(EOMONTH(BE$15,0))),
$DH344="день_2",
$DR344/30*MAX(MIN($AX344,EOMONTH(BE$15,0))-MAX($AW344,BE$15)+1,),
$DH344="раб.день",
$DR344/30*(IFERROR(
_xlfn.LET(_xlpm.VD,
CHOOSE(
{1;2;3;4;5;6;7;8;9;10;11;12;13;14;15;16;17;18},
45658,45659,45660,45661,45662,45663,45664,45665,45711,45724,45778,45779,45785,45786,45820,45821,45965,46022),
_xlfn.LET(_xlpm.DD,
MAX(MIN($AX344,EOMONTH(BE$15,0))-MAX($AW344,BE$15),),
_xlfn.IFS(
AND(MONTH($AW344)=MONTH(BE$15),MONTH($AX344)&lt;&gt;MONTH(BE$15)),
NETWORKDAYS.INTL($AW344,$AW344+_xlpm.DD,1,_xlpm.VD),
AND(MONTH($AW344)&lt;&gt;MONTH(BE$15),MONTH($AX344)=MONTH(BE$15)),
NETWORKDAYS.INTL(($AX344)-_xlpm.DD,$AX344,1,_xlpm.VD),
AND(MONTH($AW344)&lt;MONTH(BE$15),MONTH($AX344)&gt;MONTH(BE$15)),
NETWORKDAYS.INTL((EOMONTH(BE$15-1,1))-_xlpm.DD,EOMONTH(BE$15-1,1),1,_xlpm.VD),
AND(MONTH($AW344)=MONTH(BE$15),MONTH($AX344)=MONTH(BE$15)),
NETWORKDAYS.INTL($AW344,$AX344,1,_xlpm.VD)))),0)),
$DH344="месяц",
$DR344*BE344,
$DH344="неделя",
$DR344*BE344/7*(ROUNDUP((DAY(EOMONTH(BE$15,0)))/4,0))),
0)</f>
        <v/>
      </c>
      <c r="DY344" s="125">
        <f t="array" ref="DY344">
IFERROR(_xlfn.IFS(
$DH344="день_1",
$DR344*$BL344/($AX344-$AW344+1)*BF344*(DAY(EOMONTH(BF$15,0))),
$DH344="день_2",
$DR344/30*MAX(MIN($AX344,EOMONTH(BF$15,0))-MAX($AW344,BF$15)+1,),
$DH344="раб.день",
$DR344/30*(IFERROR(
_xlfn.LET(_xlpm.VD,
CHOOSE(
{1;2;3;4;5;6;7;8;9;10;11;12;13;14;15;16;17;18},
45658,45659,45660,45661,45662,45663,45664,45665,45711,45724,45778,45779,45785,45786,45820,45821,45965,46022),
_xlfn.LET(_xlpm.DD,
MAX(MIN($AX344,EOMONTH(BF$15,0))-MAX($AW344,BF$15),),
_xlfn.IFS(
AND(MONTH($AW344)=MONTH(BF$15),MONTH($AX344)&lt;&gt;MONTH(BF$15)),
NETWORKDAYS.INTL($AW344,$AW344+_xlpm.DD,1,_xlpm.VD),
AND(MONTH($AW344)&lt;&gt;MONTH(BF$15),MONTH($AX344)=MONTH(BF$15)),
NETWORKDAYS.INTL(($AX344)-_xlpm.DD,$AX344,1,_xlpm.VD),
AND(MONTH($AW344)&lt;MONTH(BF$15),MONTH($AX344)&gt;MONTH(BF$15)),
NETWORKDAYS.INTL((EOMONTH(BF$15-1,1))-_xlpm.DD,EOMONTH(BF$15-1,1),1,_xlpm.VD),
AND(MONTH($AW344)=MONTH(BF$15),MONTH($AX344)=MONTH(BF$15)),
NETWORKDAYS.INTL($AW344,$AX344,1,_xlpm.VD)))),0)),
$DH344="месяц",
$DR344*BF344,
$DH344="неделя",
$DR344*BF344/7*(ROUNDUP((DAY(EOMONTH(BF$15,0)))/4,0))),
0)</f>
        <v/>
      </c>
      <c r="DZ344" s="125">
        <f t="array" ref="DZ344">
IFERROR(_xlfn.IFS(
$DH344="день_1",
$DR344*$BL344/($AX344-$AW344+1)*BG344*(DAY(EOMONTH(BG$15,0))),
$DH344="день_2",
$DR344/30*MAX(MIN($AX344,EOMONTH(BG$15,0))-MAX($AW344,BG$15)+1,),
$DH344="раб.день",
$DR344/30*(IFERROR(
_xlfn.LET(_xlpm.VD,
CHOOSE(
{1;2;3;4;5;6;7;8;9;10;11;12;13;14;15;16;17;18},
45658,45659,45660,45661,45662,45663,45664,45665,45711,45724,45778,45779,45785,45786,45820,45821,45965,46022),
_xlfn.LET(_xlpm.DD,
MAX(MIN($AX344,EOMONTH(BG$15,0))-MAX($AW344,BG$15),),
_xlfn.IFS(
AND(MONTH($AW344)=MONTH(BG$15),MONTH($AX344)&lt;&gt;MONTH(BG$15)),
NETWORKDAYS.INTL($AW344,$AW344+_xlpm.DD,1,_xlpm.VD),
AND(MONTH($AW344)&lt;&gt;MONTH(BG$15),MONTH($AX344)=MONTH(BG$15)),
NETWORKDAYS.INTL(($AX344)-_xlpm.DD,$AX344,1,_xlpm.VD),
AND(MONTH($AW344)&lt;MONTH(BG$15),MONTH($AX344)&gt;MONTH(BG$15)),
NETWORKDAYS.INTL((EOMONTH(BG$15-1,1))-_xlpm.DD,EOMONTH(BG$15-1,1),1,_xlpm.VD),
AND(MONTH($AW344)=MONTH(BG$15),MONTH($AX344)=MONTH(BG$15)),
NETWORKDAYS.INTL($AW344,$AX344,1,_xlpm.VD)))),0)),
$DH344="месяц",
$DR344*BG344,
$DH344="неделя",
$DR344*BG344/7*(ROUNDUP((DAY(EOMONTH(BG$15,0)))/4,0))),
0)</f>
        <v/>
      </c>
      <c r="EA344" s="125">
        <f t="array" ref="EA344">
IFERROR(_xlfn.IFS(
$DH344="день_1",
$DR344*$BL344/($AX344-$AW344+1)*BH344*(DAY(EOMONTH(BH$15,0))),
$DH344="день_2",
$DR344/30*MAX(MIN($AX344,EOMONTH(BH$15,0))-MAX($AW344,BH$15)+1,),
$DH344="раб.день",
$DR344/30*(IFERROR(
_xlfn.LET(_xlpm.VD,
CHOOSE(
{1;2;3;4;5;6;7;8;9;10;11;12;13;14;15;16;17;18},
45658,45659,45660,45661,45662,45663,45664,45665,45711,45724,45778,45779,45785,45786,45820,45821,45965,46022),
_xlfn.LET(_xlpm.DD,
MAX(MIN($AX344,EOMONTH(BH$15,0))-MAX($AW344,BH$15),),
_xlfn.IFS(
AND(MONTH($AW344)=MONTH(BH$15),MONTH($AX344)&lt;&gt;MONTH(BH$15)),
NETWORKDAYS.INTL($AW344,$AW344+_xlpm.DD,1,_xlpm.VD),
AND(MONTH($AW344)&lt;&gt;MONTH(BH$15),MONTH($AX344)=MONTH(BH$15)),
NETWORKDAYS.INTL(($AX344)-_xlpm.DD,$AX344,1,_xlpm.VD),
AND(MONTH($AW344)&lt;MONTH(BH$15),MONTH($AX344)&gt;MONTH(BH$15)),
NETWORKDAYS.INTL((EOMONTH(BH$15-1,1))-_xlpm.DD,EOMONTH(BH$15-1,1),1,_xlpm.VD),
AND(MONTH($AW344)=MONTH(BH$15),MONTH($AX344)=MONTH(BH$15)),
NETWORKDAYS.INTL($AW344,$AX344,1,_xlpm.VD)))),0)),
$DH344="месяц",
$DR344*BH344,
$DH344="неделя",
$DR344*BH344/7*(ROUNDUP((DAY(EOMONTH(BH$15,0)))/4,0))),
0)</f>
        <v/>
      </c>
      <c r="EB344" s="125">
        <f t="array" ref="EB344">
IFERROR(_xlfn.IFS(
$DH344="день_1",
$DR344*$BL344/($AX344-$AW344+1)*BI344*(DAY(EOMONTH(BI$15,0))),
$DH344="день_2",
$DR344/30*MAX(MIN($AX344,EOMONTH(BI$15,0))-MAX($AW344,BI$15)+1,),
$DH344="раб.день",
$DR344/30*(IFERROR(
_xlfn.LET(_xlpm.VD,
CHOOSE(
{1;2;3;4;5;6;7;8;9;10;11;12;13;14;15;16;17;18},
45658,45659,45660,45661,45662,45663,45664,45665,45711,45724,45778,45779,45785,45786,45820,45821,45965,46022),
_xlfn.LET(_xlpm.DD,
MAX(MIN($AX344,EOMONTH(BI$15,0))-MAX($AW344,BI$15),),
_xlfn.IFS(
AND(MONTH($AW344)=MONTH(BI$15),MONTH($AX344)&lt;&gt;MONTH(BI$15)),
NETWORKDAYS.INTL($AW344,$AW344+_xlpm.DD,1,_xlpm.VD),
AND(MONTH($AW344)&lt;&gt;MONTH(BI$15),MONTH($AX344)=MONTH(BI$15)),
NETWORKDAYS.INTL(($AX344)-_xlpm.DD,$AX344,1,_xlpm.VD),
AND(MONTH($AW344)&lt;MONTH(BI$15),MONTH($AX344)&gt;MONTH(BI$15)),
NETWORKDAYS.INTL((EOMONTH(BI$15-1,1))-_xlpm.DD,EOMONTH(BI$15-1,1),1,_xlpm.VD),
AND(MONTH($AW344)=MONTH(BI$15),MONTH($AX344)=MONTH(BI$15)),
NETWORKDAYS.INTL($AW344,$AX344,1,_xlpm.VD)))),0)),
$DH344="месяц",
$DR344*BI344,
$DH344="неделя",
$DR344*BI344/7*(ROUNDUP((DAY(EOMONTH(BI$15,0)))/4,0))),
0)</f>
        <v/>
      </c>
      <c r="EC344" s="125">
        <f t="array" ref="EC344">
IFERROR(_xlfn.IFS(
$DH344="день_1",
$DR344*$BL344/($AX344-$AW344+1)*BJ344*(DAY(EOMONTH(BJ$15,0))),
$DH344="день_2",
$DR344/30*MAX(MIN($AX344,EOMONTH(BJ$15,0))-MAX($AW344,BJ$15)+1,),
$DH344="раб.день",
$DR344/30*(IFERROR(
_xlfn.LET(_xlpm.VD,
CHOOSE(
{1;2;3;4;5;6;7;8;9;10;11;12;13;14;15;16;17;18},
45658,45659,45660,45661,45662,45663,45664,45665,45711,45724,45778,45779,45785,45786,45820,45821,45965,46022),
_xlfn.LET(_xlpm.DD,
MAX(MIN($AX344,EOMONTH(BJ$15,0))-MAX($AW344,BJ$15),),
_xlfn.IFS(
AND(MONTH($AW344)=MONTH(BJ$15),MONTH($AX344)&lt;&gt;MONTH(BJ$15)),
NETWORKDAYS.INTL($AW344,$AW344+_xlpm.DD,1,_xlpm.VD),
AND(MONTH($AW344)&lt;&gt;MONTH(BJ$15),MONTH($AX344)=MONTH(BJ$15)),
NETWORKDAYS.INTL(($AX344)-_xlpm.DD,$AX344,1,_xlpm.VD),
AND(MONTH($AW344)&lt;MONTH(BJ$15),MONTH($AX344)&gt;MONTH(BJ$15)),
NETWORKDAYS.INTL((EOMONTH(BJ$15-1,1))-_xlpm.DD,EOMONTH(BJ$15-1,1),1,_xlpm.VD),
AND(MONTH($AW344)=MONTH(BJ$15),MONTH($AX344)=MONTH(BJ$15)),
NETWORKDAYS.INTL($AW344,$AX344,1,_xlpm.VD)))),0)),
$DH344="месяц",
$DR344*BJ344,
$DH344="неделя",
$DR344*BJ344/7*(ROUNDUP((DAY(EOMONTH(BJ$15,0)))/4,0))),
0)</f>
        <v/>
      </c>
      <c r="ED344" s="125">
        <f t="array" ref="ED344">
IFERROR(_xlfn.IFS(
$DH344="день_1",
$DR344*$BL344/($AX344-$AW344+1)*BK344*(DAY(EOMONTH(BK$15,0))),
$DH344="день_2",
$DR344/30*MAX(MIN($AX344,EOMONTH(BK$15,0))-MAX($AW344,BK$15)+1,),
$DH344="раб.день",
$DR344/30*(IFERROR(
_xlfn.LET(_xlpm.VD,
CHOOSE(
{1;2;3;4;5;6;7;8;9;10;11;12;13;14;15;16;17;18},
45658,45659,45660,45661,45662,45663,45664,45665,45711,45724,45778,45779,45785,45786,45820,45821,45965,46022),
_xlfn.LET(_xlpm.DD,
MAX(MIN($AX344,EOMONTH(BK$15,0))-MAX($AW344,BK$15),),
_xlfn.IFS(
AND(MONTH($AW344)=MONTH(BK$15),MONTH($AX344)&lt;&gt;MONTH(BK$15)),
NETWORKDAYS.INTL($AW344,$AW344+_xlpm.DD,1,_xlpm.VD),
AND(MONTH($AW344)&lt;&gt;MONTH(BK$15),MONTH($AX344)=MONTH(BK$15)),
NETWORKDAYS.INTL(($AX344)-_xlpm.DD,$AX344,1,_xlpm.VD),
AND(MONTH($AW344)&lt;MONTH(BK$15),MONTH($AX344)&gt;MONTH(BK$15)),
NETWORKDAYS.INTL((EOMONTH(BK$15-1,1))-_xlpm.DD,EOMONTH(BK$15-1,1),1,_xlpm.VD),
AND(MONTH($AW344)=MONTH(BK$15),MONTH($AX344)=MONTH(BK$15)),
NETWORKDAYS.INTL($AW344,$AX344,1,_xlpm.VD)))),0)),
$DH344="месяц",
$DR344*BK344,
$DH344="неделя",
$DR344*BK344/7*(ROUNDUP((DAY(EOMONTH(BK$15,0)))/4,0))),
0)</f>
        <v/>
      </c>
      <c r="EE344" s="125">
        <f>SUM($DS344,$DT344,$DU344,$DV344,$DW344,$DX344,$DY344,$DZ344,$EA344,$EB344,$EC344,$ED344)</f>
        <v/>
      </c>
      <c r="EF344" s="125">
        <f>IFERROR(ROUND($EE344*(1+$EP344),2),0)</f>
        <v/>
      </c>
      <c r="EG344" s="128" t="n">
        <v>1</v>
      </c>
      <c r="EH344" s="126" t="n">
        <v>0</v>
      </c>
      <c r="EI344" s="126">
        <f>ROUND(SUM($EH344:$EH344)*SUM($AB344:$AB344)*$EG344,2)</f>
        <v/>
      </c>
      <c r="EJ344" s="126">
        <f>ROUND($EI344*(1+$EP344),2)</f>
        <v/>
      </c>
      <c r="EK344" s="126" t="n">
        <v>0</v>
      </c>
      <c r="EL344" s="126">
        <f>ROUND(SUM($EK344:$EK344)*SUM($AB344:$AB344)*$EG344,2)</f>
        <v/>
      </c>
      <c r="EM344" s="126">
        <f>ROUND($EL344*(1+$EP344),2)</f>
        <v/>
      </c>
      <c r="EN344" s="126">
        <f>SUM($EE344,$EI344,$EL344)</f>
        <v/>
      </c>
      <c r="EO344" s="126">
        <f>SUM($EF344,$EJ344,$EM344)</f>
        <v/>
      </c>
      <c r="EP344" s="59" t="inlineStr">
        <is>
          <t>20%</t>
        </is>
      </c>
      <c r="EQ344" s="59" t="n"/>
      <c r="ER344" s="60">
        <f t="array" ref="ER344">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MATCH(ES344,
{"AMS";"RussOutdoor";"HD Outdoor";"Ingroup";"IQ";"Ledproduction";"LisChannel";"Logic";"Media-PPL";"NovikovTV | НовиковТВ";"SMA";"SOK";"КрокусТВ | CrocusTV | IndoorTV";"Сити";"ТЯК Москва"},
0)),"")</f>
        <v/>
      </c>
      <c r="ES344" s="60" t="n"/>
      <c r="ET344" s="60">
        <f t="array" ref="ET344">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MATCH(ES344,
{"AMS";"RussOutdoor";"HD Outdoor";"Ingroup";"IQ";"Ledproduction";"LisChannel";"Logic";"Media-PPL";"NovikovTV | НовиковТВ";"SMA";"SOK";"КрокусТВ | CrocusTV | IndoorTV";"Сити";"ТЯК Москва"},
0)),"")</f>
        <v/>
      </c>
      <c r="EU344" s="60" t="n"/>
      <c r="EV344" s="60" t="n"/>
      <c r="EX344" s="110">
        <f t="array" ref="EX344">
($AR344/30
+N("ТРАФИК ПЛОЩАДКИ"))*
(IFERROR(
_xlfn.LET(
_xlpm.GPR,
HLOOKUP($L344,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(MATCH($T344,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IF($Q344="цифровой",_xlpm.GPR/$AG344,_xlpm.GPR/60)),
0)
+N("DWELL TIME"))*
(IF($AB344=0,0,IF($AB344=1,0.3,IF($AB344=2,0.5,IF($AB344&gt;2,1))))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_xlfn.IFS($AC344="да",1.2,$AC344="нет",1)*
_xlfn.IFS($AD344="да",1.2,$AD344="нет",1)*
IF(R344="статический",1,1.2)*
$X344*
INDEX(
{1.2;1;1.2;1.2;1;1.2;1.2;1.2;1.2;1.2;1.2;1;1.2;1.2;1.2;1.2;1;1;1.2;1.2;1.2;1;1;1;1;1.2;1.2;1.2;1.2;1;1;1;1;1.2;1.2;1.2;1.2;1.2;1.2;1.2;1.2;1;1;1.2;1;1;1;1;1.5;1;1;1.5;1.5;1.2},
MATCH($Q344,_xlpm.MI,0)))&gt;{0.02;0.04;0.06;0.1;0.2;0.4;0.6;0.8;1;2;4;6})),
{0;1;2;3;4;5;6;7;8;9;10;11;12},
0)))
+N("КОЭФФИЦИЕНТ КОНТАКТА"))))*
(_xlfn.IFS($X344&lt;0.1,$X344/1000,$X344&gt;25,5.2,AND($X344&gt;=0.1,$X344&lt;=25),(($X344*2+0.1)/10)*($X344/10)))*
IFERROR((_xlfn.LET(
_xlpm.MA,
{0;0.8;0.85;0.9;0.95;1},
_xlpm.MAA,
{0;1;2;3;4;5},
INDEX(_xlpm.MA,MATCH(SUMPRODUCT(--((IF(ROUND(_xlpm.MAA,1)&gt;5,5,ROUND($AB344,1)))&gt;{0;1;2;3;4;5})),_xlpm.MAA,0)))
+N("КОЭФФИЦИЕНТ КОЛ-ВО КОНСТРУКЦИЙ")),1)*
$AB344,0))*
(IF($Q344="цифровой",$AG344/15*$AI344,1)
+N("ДЛЯ ЦИФРЫ"))</f>
        <v/>
      </c>
      <c r="EY344" s="110">
        <f>IFERROR(EX344*AY344,0)</f>
        <v/>
      </c>
      <c r="EZ344" s="131">
        <f>IFERROR(DP344/EY344*1000,0)</f>
        <v/>
      </c>
      <c r="FA344" s="112">
        <f>IFERROR(FC344/FB344,0)</f>
        <v/>
      </c>
      <c r="FB344" s="112">
        <f>IFERROR((FC344/(EY344/FF344*#REF!))*0.825,0)</f>
        <v/>
      </c>
      <c r="FC344" s="112">
        <f>IFERROR(((EX344*30/AR344)*100)/30,0)</f>
        <v/>
      </c>
      <c r="FD344" s="112">
        <f>IFERROR(EY344/G344*100%,0)</f>
        <v/>
      </c>
      <c r="FE344" s="112">
        <f>IFERROR(FD344/FC344*100%,0)</f>
        <v/>
      </c>
      <c r="FF344" s="110">
        <f>IFERROR(AR344/30*AY344,0)</f>
        <v/>
      </c>
    </row>
    <row r="345" ht="13" customHeight="1">
      <c r="A345" s="59" t="n"/>
      <c r="B345" s="60" t="n"/>
      <c r="C345" s="60" t="n"/>
      <c r="D345" s="60">
        <f t="array" ref="D345">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MATCH($E345,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45" s="60">
        <f t="array" ref="E345">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MATCH($F345,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45" s="60" t="inlineStr"/>
      <c r="G345" s="60" t="n"/>
      <c r="H345" s="60">
        <f t="array" ref="H345">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MATCH($I345,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45" s="60" t="n"/>
      <c r="J345" s="60" t="n"/>
      <c r="K345" s="60" t="n"/>
      <c r="L345" s="60" t="n"/>
      <c r="M345" s="60" t="n"/>
      <c r="N345" s="60" t="n"/>
      <c r="O345" s="60" t="n"/>
      <c r="P345" s="60">
        <f t="array" ref="P345">
_xlfn.IFS(
ISNUMBER(MATCH($Q345,{"шелфбаннер","разделитель","монетница","чековая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ISNUMBER(MATCH($Q345,{"LED/LCD","видеокулер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ISNUMBER(MATCH($Q345,{"автомобиль","машина","выставочное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ISNUMBER(MATCH($Q345,{"билборд","лифтовая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ISNUMBER(MATCH($Q345,{"навигация","подвесной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ISNUMBER(MATCH($Q345,{"движущаяся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ISNUMBER(MATCH($Q345,{"каталог","журнал"},)),
"Пресса",
$Q345="","")</f>
        <v/>
      </c>
      <c r="Q345" s="60" t="n"/>
      <c r="R345" s="60">
        <f t="array" ref="R345">
IFERROR(
_xlfn.IFS(
OR(ISNUMBER(MATCH($Q345,{"экспозиция","макет","стенд","автостенд","авто стенд","выставочное пространство","выставочные стенды","модульные выставочные стенды","3Д конструкция","3D конструкция"},)),P345="Экспонирование"),
"нестандартный",
ISNUMBER(MATCH($Q345,{"скроллер","призматрон"},)),
"динамический",
$P345="Видео",
"цифровой",
OR($P345="Пресса",$P345="Щит",$P345="POSm",$P345="Подвес",$P345="Брендирование/оклейка"),
"статический"),"")</f>
        <v/>
      </c>
      <c r="S345" s="59" t="n"/>
      <c r="T345" s="60" t="n"/>
      <c r="U345" s="60" t="n"/>
      <c r="V345" s="60">
        <f>
IF(P345="Видео",
"цифровой постер/ролик",
IF(ISNUMBER(MATCH(Q345,{"короб световой","короб световой | лайтбокс","короб световой | кристалайт","лайтбокс","лайт бокс","кристалайт","LB","lightbox"},)),
"бэклит",
IF(P345="Брендирование/оклейка",
"перфарированная пленка/самоклейка",
IF(P345="Экспонирование",
"под запрос",
IF(P345="Подвес",
"баннер/ткань",
"")))))</f>
        <v/>
      </c>
      <c r="W345" s="59" t="n"/>
      <c r="X345" s="59" t="n"/>
      <c r="Y345" s="59" t="n"/>
      <c r="Z345" s="61" t="n"/>
      <c r="AA345" s="61" t="n"/>
      <c r="AB345" s="61">
        <f>IF(BL345&gt;0,Z345,0)</f>
        <v/>
      </c>
      <c r="AC345" s="59" t="n"/>
      <c r="AD345" s="59" t="n"/>
      <c r="AE345" s="59" t="n"/>
      <c r="AF345" s="59" t="n"/>
      <c r="AG345" s="59" t="n"/>
      <c r="AH345" s="59" t="n"/>
      <c r="AI345" s="59" t="n"/>
      <c r="AJ345" s="59" t="n"/>
      <c r="AK345" s="59" t="n"/>
      <c r="AL345" s="62">
        <f>IFERROR(IF(OR(R345="статический",R345="динамический",R345="нестандартный",R345="",R345=""),"-",IF(AND(AH345="-",AI345="-"),"-",AK345*3600/AH345*AI345)),"-")</f>
        <v/>
      </c>
      <c r="AM345" s="62">
        <f>IFERROR(IF(OR(R345="статический",R345="динамический",R345="",R345="", R345="BTL",R345="нестандартный"),"-",AG345*AI345*AL345/60),"-")</f>
        <v/>
      </c>
      <c r="AN345" s="63">
        <f>IFERROR(IF(AH345="","-",AG345*AI345/AH345),"-")</f>
        <v/>
      </c>
      <c r="AO345" s="59">
        <f>IFERROR(IF(OR($R345="статический",$R345="динамический",$R345="",$R345="",$R345="BTL",$R345="нестандартный"),"-",$AL345*$AY345),"-")</f>
        <v/>
      </c>
      <c r="AP345" s="62">
        <f>IFERROR(IF(OR($R345="статический",$R345="динамический",$R345="",$R345="",$R345="BTL",$R345="нестандартный"),"-",$AM345*AY345),"-")</f>
        <v/>
      </c>
      <c r="AQ345" s="64" t="n"/>
      <c r="AR345" s="61" t="n"/>
      <c r="AS345" s="61" t="n"/>
      <c r="AT345" s="61" t="n"/>
      <c r="AU345" s="65" t="n"/>
      <c r="AV345" s="124">
        <f>IFERROR(DR345/AT345*1000,"n/a")</f>
        <v/>
      </c>
      <c r="AW345" s="67" t="n"/>
      <c r="AX345" s="67" t="n"/>
      <c r="AY345" s="43">
        <f>IFERROR(IF(OR($AW345="",$AX345=""),"",_xlfn.DAYS($AX345+1,$AW345)),"")</f>
        <v/>
      </c>
      <c r="AZ345" s="68">
        <f t="array" ref="AZ345">
_xlfn.LET(_xlpm.COEFF,
IF($AW345+$AX345=0,0,IF(MAX(MIN($AX345,EOMONTH(AZ$15,0))-MAX($AW345,AZ$15)+1,)&gt;0,1,0)),
_xlfn.IFS(
$ES345="LisChannel",
_xlpm.COEFF*
INDEX({1;1;1.2;1.2;1;1;1;1;1.2;1.2;1.2;1.2},
MATCH(MONTH(AZ$15),
{1,2,3,4,5,6,7,8,9,10,11,12})),
CONCATENATE($ES345," ",$L345)="RussOutdoor метро",
_xlpm.COEFF*
INDEX({0.8;0.9;1.1;1.1;1;1;1;1;1.1;1.1;1.1;1.1},
MATCH(MONTH(AZ$15),
{1,2,3,4,5,6,7,8,9,10,11,12})),
$ES345&lt;&gt;"LisChannel",
_xlpm.COEFF,
$ES345&lt;&gt;"RussOutdoor",
_xlpm.COEFF))</f>
        <v/>
      </c>
      <c r="BA345" s="68">
        <f t="array" ref="BA345">
_xlfn.LET(_xlpm.COEFF,
IF($AW345+$AX345=0,0,IF(MAX(MIN($AX345,EOMONTH(BA$15,0))-MAX($AW345,BA$15)+1,)&gt;0,1,0)),
_xlfn.IFS(
$ES345="LisChannel",
_xlpm.COEFF*
INDEX({1;1;1.2;1.2;1;1;1;1;1.2;1.2;1.2;1.2},
MATCH(MONTH(BA$15),
{1,2,3,4,5,6,7,8,9,10,11,12})),
CONCATENATE($ES345," ",$L345)="RussOutdoor метро",
_xlpm.COEFF*
INDEX({0.8;0.9;1.1;1.1;1;1;1;1;1.1;1.1;1.1;1.1},
MATCH(MONTH(BA$15),
{1,2,3,4,5,6,7,8,9,10,11,12})),
$ES345&lt;&gt;"LisChannel",
_xlpm.COEFF,
$ES345&lt;&gt;"RussOutdoor",
_xlpm.COEFF))</f>
        <v/>
      </c>
      <c r="BB345" s="68">
        <f t="array" ref="BB345">
_xlfn.LET(_xlpm.COEFF,
IF($AW345+$AX345=0,0,IF(MAX(MIN($AX345,EOMONTH(BB$15,0))-MAX($AW345,BB$15)+1,)&gt;0,1,0)),
_xlfn.IFS(
$ES345="LisChannel",
_xlpm.COEFF*
INDEX({1;1;1.2;1.2;1;1;1;1;1.2;1.2;1.2;1.2},
MATCH(MONTH(BB$15),
{1,2,3,4,5,6,7,8,9,10,11,12})),
CONCATENATE($ES345," ",$L345)="RussOutdoor метро",
_xlpm.COEFF*
INDEX({0.8;0.9;1.1;1.1;1;1;1;1;1.1;1.1;1.1;1.1},
MATCH(MONTH(BB$15),
{1,2,3,4,5,6,7,8,9,10,11,12})),
$ES345&lt;&gt;"LisChannel",
_xlpm.COEFF,
$ES345&lt;&gt;"RussOutdoor",
_xlpm.COEFF))</f>
        <v/>
      </c>
      <c r="BC345" s="68">
        <f t="array" ref="BC345">
_xlfn.LET(_xlpm.COEFF,
IF($AW345+$AX345=0,0,IF(MAX(MIN($AX345,EOMONTH(BC$15,0))-MAX($AW345,BC$15)+1,)&gt;0,1,0)),
_xlfn.IFS(
$ES345="LisChannel",
_xlpm.COEFF*
INDEX({1;1;1.2;1.2;1;1;1;1;1.2;1.2;1.2;1.2},
MATCH(MONTH(BC$15),
{1,2,3,4,5,6,7,8,9,10,11,12})),
CONCATENATE($ES345," ",$L345)="RussOutdoor метро",
_xlpm.COEFF*
INDEX({0.8;0.9;1.1;1.1;1;1;1;1;1.1;1.1;1.1;1.1},
MATCH(MONTH(BC$15),
{1,2,3,4,5,6,7,8,9,10,11,12})),
$ES345&lt;&gt;"LisChannel",
_xlpm.COEFF,
$ES345&lt;&gt;"RussOutdoor",
_xlpm.COEFF))</f>
        <v/>
      </c>
      <c r="BD345" s="68">
        <f t="array" ref="BD345">
_xlfn.LET(_xlpm.COEFF,
IF($AW345+$AX345=0,0,IF(MAX(MIN($AX345,EOMONTH(BD$15,0))-MAX($AW345,BD$15)+1,)&gt;0,1,0)),
_xlfn.IFS(
$ES345="LisChannel",
_xlpm.COEFF*
INDEX({1;1;1.2;1.2;1;1;1;1;1.2;1.2;1.2;1.2},
MATCH(MONTH(BD$15),
{1,2,3,4,5,6,7,8,9,10,11,12})),
CONCATENATE($ES345," ",$L345)="RussOutdoor метро",
_xlpm.COEFF*
INDEX({0.8;0.9;1.1;1.1;1;1;1;1;1.1;1.1;1.1;1.1},
MATCH(MONTH(BD$15),
{1,2,3,4,5,6,7,8,9,10,11,12})),
$ES345&lt;&gt;"LisChannel",
_xlpm.COEFF,
$ES345&lt;&gt;"RussOutdoor",
_xlpm.COEFF))</f>
        <v/>
      </c>
      <c r="BE345" s="68">
        <f t="array" ref="BE345">
_xlfn.LET(_xlpm.COEFF,
IF($AW345+$AX345=0,0,IF(MAX(MIN($AX345,EOMONTH(BE$15,0))-MAX($AW345,BE$15)+1,)&gt;0,1,0)),
_xlfn.IFS(
$ES345="LisChannel",
_xlpm.COEFF*
INDEX({1;1;1.2;1.2;1;1;1;1;1.2;1.2;1.2;1.2},
MATCH(MONTH(BE$15),
{1,2,3,4,5,6,7,8,9,10,11,12})),
CONCATENATE($ES345," ",$L345)="RussOutdoor метро",
_xlpm.COEFF*
INDEX({0.8;0.9;1.1;1.1;1;1;1;1;1.1;1.1;1.1;1.1},
MATCH(MONTH(BE$15),
{1,2,3,4,5,6,7,8,9,10,11,12})),
$ES345&lt;&gt;"LisChannel",
_xlpm.COEFF,
$ES345&lt;&gt;"RussOutdoor",
_xlpm.COEFF))</f>
        <v/>
      </c>
      <c r="BF345" s="68">
        <f t="array" ref="BF345">
_xlfn.LET(_xlpm.COEFF,
IF($AW345+$AX345=0,0,IF(MAX(MIN($AX345,EOMONTH(BF$15,0))-MAX($AW345,BF$15)+1,)&gt;0,1,0)),
_xlfn.IFS(
$ES345="LisChannel",
_xlpm.COEFF*
INDEX({1;1;1.2;1.2;1;1;1;1;1.2;1.2;1.2;1.2},
MATCH(MONTH(BF$15),
{1,2,3,4,5,6,7,8,9,10,11,12})),
CONCATENATE($ES345," ",$L345)="RussOutdoor метро",
_xlpm.COEFF*
INDEX({0.8;0.9;1.1;1.1;1;1;1;1;1.1;1.1;1.1;1.1},
MATCH(MONTH(BF$15),
{1,2,3,4,5,6,7,8,9,10,11,12})),
$ES345&lt;&gt;"LisChannel",
_xlpm.COEFF,
$ES345&lt;&gt;"RussOutdoor",
_xlpm.COEFF))</f>
        <v/>
      </c>
      <c r="BG345" s="68">
        <f t="array" ref="BG345">
_xlfn.LET(_xlpm.COEFF,
IF($AW345+$AX345=0,0,IF(MAX(MIN($AX345,EOMONTH(BG$15,0))-MAX($AW345,BG$15)+1,)&gt;0,1,0)),
_xlfn.IFS(
$ES345="LisChannel",
_xlpm.COEFF*
INDEX({1;1;1.2;1.2;1;1;1;1;1.2;1.2;1.2;1.2},
MATCH(MONTH(BG$15),
{1,2,3,4,5,6,7,8,9,10,11,12})),
CONCATENATE($ES345," ",$L345)="RussOutdoor метро",
_xlpm.COEFF*
INDEX({0.8;0.9;1.1;1.1;1;1;1;1;1.1;1.1;1.1;1.1},
MATCH(MONTH(BG$15),
{1,2,3,4,5,6,7,8,9,10,11,12})),
$ES345&lt;&gt;"LisChannel",
_xlpm.COEFF,
$ES345&lt;&gt;"RussOutdoor",
_xlpm.COEFF))</f>
        <v/>
      </c>
      <c r="BH345" s="68">
        <f t="array" ref="BH345">
_xlfn.LET(_xlpm.COEFF,
IF($AW345+$AX345=0,0,IF(MAX(MIN($AX345,EOMONTH(BH$15,0))-MAX($AW345,BH$15)+1,)&gt;0,1,0)),
_xlfn.IFS(
$ES345="LisChannel",
_xlpm.COEFF*
INDEX({1;1;1.2;1.2;1;1;1;1;1.2;1.2;1.2;1.2},
MATCH(MONTH(BH$15),
{1,2,3,4,5,6,7,8,9,10,11,12})),
CONCATENATE($ES345," ",$L345)="RussOutdoor метро",
_xlpm.COEFF*
INDEX({0.8;0.9;1.1;1.1;1;1;1;1;1.1;1.1;1.1;1.1},
MATCH(MONTH(BH$15),
{1,2,3,4,5,6,7,8,9,10,11,12})),
$ES345&lt;&gt;"LisChannel",
_xlpm.COEFF,
$ES345&lt;&gt;"RussOutdoor",
_xlpm.COEFF))</f>
        <v/>
      </c>
      <c r="BI345" s="68">
        <f t="array" ref="BI345">
_xlfn.LET(_xlpm.COEFF,
IF($AW345+$AX345=0,0,IF(MAX(MIN($AX345,EOMONTH(BI$15,0))-MAX($AW345,BI$15)+1,)&gt;0,1,0)),
_xlfn.IFS(
$ES345="LisChannel",
_xlpm.COEFF*
INDEX({1;1;1.2;1.2;1;1;1;1;1.2;1.2;1.2;1.2},
MATCH(MONTH(BI$15),
{1,2,3,4,5,6,7,8,9,10,11,12})),
CONCATENATE($ES345," ",$L345)="RussOutdoor метро",
_xlpm.COEFF*
INDEX({0.8;0.9;1.1;1.1;1;1;1;1;1.1;1.1;1.1;1.1},
MATCH(MONTH(BI$15),
{1,2,3,4,5,6,7,8,9,10,11,12})),
$ES345&lt;&gt;"LisChannel",
_xlpm.COEFF,
$ES345&lt;&gt;"RussOutdoor",
_xlpm.COEFF))</f>
        <v/>
      </c>
      <c r="BJ345" s="68">
        <f t="array" ref="BJ345">
_xlfn.LET(_xlpm.COEFF,
IF($AW345+$AX345=0,0,IF(MAX(MIN($AX345,EOMONTH(BJ$15,0))-MAX($AW345,BJ$15)+1,)&gt;0,1,0)),
_xlfn.IFS(
$ES345="LisChannel",
_xlpm.COEFF*
INDEX({1;1;1.2;1.2;1;1;1;1;1.2;1.2;1.2;1.2},
MATCH(MONTH(BJ$15),
{1,2,3,4,5,6,7,8,9,10,11,12})),
CONCATENATE($ES345," ",$L345)="RussOutdoor метро",
_xlpm.COEFF*
INDEX({0.8;0.9;1.1;1.1;1;1;1;1;1.1;1.1;1.1;1.1},
MATCH(MONTH(BJ$15),
{1,2,3,4,5,6,7,8,9,10,11,12})),
$ES345&lt;&gt;"LisChannel",
_xlpm.COEFF,
$ES345&lt;&gt;"RussOutdoor",
_xlpm.COEFF))</f>
        <v/>
      </c>
      <c r="BK345" s="68">
        <f t="array" ref="BK345">
_xlfn.LET(_xlpm.COEFF,
IF($AW345+$AX345=0,0,IF(MAX(MIN($AX345,EOMONTH(BK$15,0))-MAX($AW345,BK$15)+1,)&gt;0,1,0)),
_xlfn.IFS(
$ES345="LisChannel",
_xlpm.COEFF*
INDEX({1;1;1.2;1.2;1;1;1;1;1.2;1.2;1.2;1.2},
MATCH(MONTH(BK$15),
{1,2,3,4,5,6,7,8,9,10,11,12})),
CONCATENATE($ES345," ",$L345)="RussOutdoor метро",
_xlpm.COEFF*
INDEX({0.8;0.9;1.1;1.1;1;1;1;1;1.1;1.1;1.1;1.1},
MATCH(MONTH(BK$15),
{1,2,3,4,5,6,7,8,9,10,11,12})),
$ES345&lt;&gt;"LisChannel",
_xlpm.COEFF,
$ES345&lt;&gt;"RussOutdoor",
_xlpm.COEFF))</f>
        <v/>
      </c>
      <c r="BL345" s="62">
        <f>COUNTIFS($AZ345:$BK345,"&gt;0")</f>
        <v/>
      </c>
      <c r="BM345" s="65" t="n"/>
      <c r="BN345" s="125">
        <f>$DJ345</f>
        <v/>
      </c>
      <c r="BO345" s="63">
        <f>$DQ345</f>
        <v/>
      </c>
      <c r="BP345" s="125">
        <f>
IFERROR(
IF($BL345=0,0,
$BN345*(1-$BO345)),
0)</f>
        <v/>
      </c>
      <c r="BQ345" s="125">
        <f t="array" ref="BQ345">
IFERROR(
_xlfn.IFS(
$DH345="день_1",
$BP345*$BL345/($AX345-$AW345+1)*AZ345*(DAY(EOMONTH(AZ$15,0))),
$DH345="день_2",
$BP345/30*MAX(MIN($AX345,EOMONTH(AZ$15,0))-MAX($AW345,AZ$15)+1,),
$DH345="раб.день",
$BP345/30*(IFERROR(
_xlfn.LET(_xlpm.VD,
CHOOSE(
{1;2;3;4;5;6;7;8;9;10;11;12;13;14;15;16;17;18},
45658,45659,45660,45661,45662,45663,45664,45665,45711,45724,45778,45779,45785,45786,45820,45821,45965,46022),
_xlfn.LET(_xlpm.DD,
MAX(MIN($AX345,EOMONTH(AZ$15,0))-MAX($AW345,AZ$15),),
_xlfn.IFS(
AND(MONTH($AW345)=MONTH(AZ$15),MONTH($AX345)&lt;&gt;MONTH(AZ$15)),
NETWORKDAYS.INTL($AW345,$AW345+_xlpm.DD,1,_xlpm.VD),
AND(MONTH($AW345)&lt;&gt;MONTH(AZ$15),MONTH($AX345)=MONTH(AZ$15)),
NETWORKDAYS.INTL(($AX345)-_xlpm.DD,$AX345,1,_xlpm.VD),
AND(MONTH($AW345)&lt;MONTH(AZ$15),MONTH($AX345)&gt;MONTH(AZ$15)),
NETWORKDAYS.INTL((EOMONTH(AZ$15-1,1))-_xlpm.DD,EOMONTH(AZ$15-1,1),1,_xlpm.VD),
AND(MONTH($AW345)=MONTH(AZ$15),MONTH($AX345)=MONTH(AZ$15)),
NETWORKDAYS.INTL($AW345,$AX345,1,_xlpm.VD)))),0)),
$DH345="месяц",
$BP345*AZ345,
$DH345="неделя",
$BP345*AZ345/7*(ROUNDUP((DAY(EOMONTH(AZ$15,0)))/4,0))),
0)</f>
        <v/>
      </c>
      <c r="BR345" s="125">
        <f t="array" ref="BR345">
IFERROR(
_xlfn.IFS(
$DH345="день_1",
$BP345*$BL345/($AX345-$AW345+1)*BA345*(DAY(EOMONTH(BA$15,0))),
$DH345="день_2",
$BP345/30*MAX(MIN($AX345,EOMONTH(BA$15,0))-MAX($AW345,BA$15)+1,),
$DH345="раб.день",
$BP345/30*(IFERROR(
_xlfn.LET(_xlpm.VD,
CHOOSE(
{1;2;3;4;5;6;7;8;9;10;11;12;13;14;15;16;17;18},
45658,45659,45660,45661,45662,45663,45664,45665,45711,45724,45778,45779,45785,45786,45820,45821,45965,46022),
_xlfn.LET(_xlpm.DD,
MAX(MIN($AX345,EOMONTH(BA$15,0))-MAX($AW345,BA$15),),
_xlfn.IFS(
AND(MONTH($AW345)=MONTH(BA$15),MONTH($AX345)&lt;&gt;MONTH(BA$15)),
NETWORKDAYS.INTL($AW345,$AW345+_xlpm.DD,1,_xlpm.VD),
AND(MONTH($AW345)&lt;&gt;MONTH(BA$15),MONTH($AX345)=MONTH(BA$15)),
NETWORKDAYS.INTL(($AX345)-_xlpm.DD,$AX345,1,_xlpm.VD),
AND(MONTH($AW345)&lt;MONTH(BA$15),MONTH($AX345)&gt;MONTH(BA$15)),
NETWORKDAYS.INTL((EOMONTH(BA$15-1,1))-_xlpm.DD,EOMONTH(BA$15-1,1),1,_xlpm.VD),
AND(MONTH($AW345)=MONTH(BA$15),MONTH($AX345)=MONTH(BA$15)),
NETWORKDAYS.INTL($AW345,$AX345,1,_xlpm.VD)))),0)),
$DH345="месяц",
$BP345*BA345,
$DH345="неделя",
$BP345*BA345/7*(ROUNDUP((DAY(EOMONTH(BA$15,0)))/4,0))),
0)</f>
        <v/>
      </c>
      <c r="BS345" s="125">
        <f t="array" ref="BS345">
IFERROR(
_xlfn.IFS(
$DH345="день_1",
$BP345*$BL345/($AX345-$AW345+1)*BB345*(DAY(EOMONTH(BB$15,0))),
$DH345="день_2",
$BP345/30*MAX(MIN($AX345,EOMONTH(BB$15,0))-MAX($AW345,BB$15)+1,),
$DH345="раб.день",
$BP345/30*(IFERROR(
_xlfn.LET(_xlpm.VD,
CHOOSE(
{1;2;3;4;5;6;7;8;9;10;11;12;13;14;15;16;17;18},
45658,45659,45660,45661,45662,45663,45664,45665,45711,45724,45778,45779,45785,45786,45820,45821,45965,46022),
_xlfn.LET(_xlpm.DD,
MAX(MIN($AX345,EOMONTH(BB$15,0))-MAX($AW345,BB$15),),
_xlfn.IFS(
AND(MONTH($AW345)=MONTH(BB$15),MONTH($AX345)&lt;&gt;MONTH(BB$15)),
NETWORKDAYS.INTL($AW345,$AW345+_xlpm.DD,1,_xlpm.VD),
AND(MONTH($AW345)&lt;&gt;MONTH(BB$15),MONTH($AX345)=MONTH(BB$15)),
NETWORKDAYS.INTL(($AX345)-_xlpm.DD,$AX345,1,_xlpm.VD),
AND(MONTH($AW345)&lt;MONTH(BB$15),MONTH($AX345)&gt;MONTH(BB$15)),
NETWORKDAYS.INTL((EOMONTH(BB$15-1,1))-_xlpm.DD,EOMONTH(BB$15-1,1),1,_xlpm.VD),
AND(MONTH($AW345)=MONTH(BB$15),MONTH($AX345)=MONTH(BB$15)),
NETWORKDAYS.INTL($AW345,$AX345,1,_xlpm.VD)))),0)),
$DH345="месяц",
$BP345*BB345,
$DH345="неделя",
$BP345*BB345/7*(ROUNDUP((DAY(EOMONTH(BB$15,0)))/4,0))),
0)</f>
        <v/>
      </c>
      <c r="BT345" s="125">
        <f t="array" ref="BT345">
IFERROR(
_xlfn.IFS(
$DH345="день_1",
$BP345*$BL345/($AX345-$AW345+1)*BC345*(DAY(EOMONTH(BC$15,0))),
$DH345="день_2",
$BP345/30*MAX(MIN($AX345,EOMONTH(BC$15,0))-MAX($AW345,BC$15)+1,),
$DH345="раб.день",
$BP345/30*(IFERROR(
_xlfn.LET(_xlpm.VD,
CHOOSE(
{1;2;3;4;5;6;7;8;9;10;11;12;13;14;15;16;17;18},
45658,45659,45660,45661,45662,45663,45664,45665,45711,45724,45778,45779,45785,45786,45820,45821,45965,46022),
_xlfn.LET(_xlpm.DD,
MAX(MIN($AX345,EOMONTH(BC$15,0))-MAX($AW345,BC$15),),
_xlfn.IFS(
AND(MONTH($AW345)=MONTH(BC$15),MONTH($AX345)&lt;&gt;MONTH(BC$15)),
NETWORKDAYS.INTL($AW345,$AW345+_xlpm.DD,1,_xlpm.VD),
AND(MONTH($AW345)&lt;&gt;MONTH(BC$15),MONTH($AX345)=MONTH(BC$15)),
NETWORKDAYS.INTL(($AX345)-_xlpm.DD,$AX345,1,_xlpm.VD),
AND(MONTH($AW345)&lt;MONTH(BC$15),MONTH($AX345)&gt;MONTH(BC$15)),
NETWORKDAYS.INTL((EOMONTH(BC$15-1,1))-_xlpm.DD,EOMONTH(BC$15-1,1),1,_xlpm.VD),
AND(MONTH($AW345)=MONTH(BC$15),MONTH($AX345)=MONTH(BC$15)),
NETWORKDAYS.INTL($AW345,$AX345,1,_xlpm.VD)))),0)),
$DH345="месяц",
$BP345*BC345,
$DH345="неделя",
$BP345*BC345/7*(ROUNDUP((DAY(EOMONTH(BC$15,0)))/4,0))),
0)</f>
        <v/>
      </c>
      <c r="BU345" s="125">
        <f t="array" ref="BU345">
IFERROR(
_xlfn.IFS(
$DH345="день_1",
$BP345*$BL345/($AX345-$AW345+1)*BD345*(DAY(EOMONTH(BD$15,0))),
$DH345="день_2",
$BP345/30*MAX(MIN($AX345,EOMONTH(BD$15,0))-MAX($AW345,BD$15)+1,),
$DH345="раб.день",
$BP345/30*(IFERROR(
_xlfn.LET(_xlpm.VD,
CHOOSE(
{1;2;3;4;5;6;7;8;9;10;11;12;13;14;15;16;17;18},
45658,45659,45660,45661,45662,45663,45664,45665,45711,45724,45778,45779,45785,45786,45820,45821,45965,46022),
_xlfn.LET(_xlpm.DD,
MAX(MIN($AX345,EOMONTH(BD$15,0))-MAX($AW345,BD$15),),
_xlfn.IFS(
AND(MONTH($AW345)=MONTH(BD$15),MONTH($AX345)&lt;&gt;MONTH(BD$15)),
NETWORKDAYS.INTL($AW345,$AW345+_xlpm.DD,1,_xlpm.VD),
AND(MONTH($AW345)&lt;&gt;MONTH(BD$15),MONTH($AX345)=MONTH(BD$15)),
NETWORKDAYS.INTL(($AX345)-_xlpm.DD,$AX345,1,_xlpm.VD),
AND(MONTH($AW345)&lt;MONTH(BD$15),MONTH($AX345)&gt;MONTH(BD$15)),
NETWORKDAYS.INTL((EOMONTH(BD$15-1,1))-_xlpm.DD,EOMONTH(BD$15-1,1),1,_xlpm.VD),
AND(MONTH($AW345)=MONTH(BD$15),MONTH($AX345)=MONTH(BD$15)),
NETWORKDAYS.INTL($AW345,$AX345,1,_xlpm.VD)))),0)),
$DH345="месяц",
$BP345*BD345,
$DH345="неделя",
$BP345*BD345/7*(ROUNDUP((DAY(EOMONTH(BD$15,0)))/4,0))),
0)</f>
        <v/>
      </c>
      <c r="BV345" s="125">
        <f t="array" ref="BV345">
IFERROR(
_xlfn.IFS(
$DH345="день_1",
$BP345*$BL345/($AX345-$AW345+1)*BE345*(DAY(EOMONTH(BE$15,0))),
$DH345="день_2",
$BP345/30*MAX(MIN($AX345,EOMONTH(BE$15,0))-MAX($AW345,BE$15)+1,),
$DH345="раб.день",
$BP345/30*(IFERROR(
_xlfn.LET(_xlpm.VD,
CHOOSE(
{1;2;3;4;5;6;7;8;9;10;11;12;13;14;15;16;17;18},
45658,45659,45660,45661,45662,45663,45664,45665,45711,45724,45778,45779,45785,45786,45820,45821,45965,46022),
_xlfn.LET(_xlpm.DD,
MAX(MIN($AX345,EOMONTH(BE$15,0))-MAX($AW345,BE$15),),
_xlfn.IFS(
AND(MONTH($AW345)=MONTH(BE$15),MONTH($AX345)&lt;&gt;MONTH(BE$15)),
NETWORKDAYS.INTL($AW345,$AW345+_xlpm.DD,1,_xlpm.VD),
AND(MONTH($AW345)&lt;&gt;MONTH(BE$15),MONTH($AX345)=MONTH(BE$15)),
NETWORKDAYS.INTL(($AX345)-_xlpm.DD,$AX345,1,_xlpm.VD),
AND(MONTH($AW345)&lt;MONTH(BE$15),MONTH($AX345)&gt;MONTH(BE$15)),
NETWORKDAYS.INTL((EOMONTH(BE$15-1,1))-_xlpm.DD,EOMONTH(BE$15-1,1),1,_xlpm.VD),
AND(MONTH($AW345)=MONTH(BE$15),MONTH($AX345)=MONTH(BE$15)),
NETWORKDAYS.INTL($AW345,$AX345,1,_xlpm.VD)))),0)),
$DH345="месяц",
$BP345*BE345,
$DH345="неделя",
$BP345*BE345/7*(ROUNDUP((DAY(EOMONTH(BE$15,0)))/4,0))),
0)</f>
        <v/>
      </c>
      <c r="BW345" s="125">
        <f t="array" ref="BW345">
IFERROR(
_xlfn.IFS(
$DH345="день_1",
$BP345*$BL345/($AX345-$AW345+1)*BF345*(DAY(EOMONTH(BF$15,0))),
$DH345="день_2",
$BP345/30*MAX(MIN($AX345,EOMONTH(BF$15,0))-MAX($AW345,BF$15)+1,),
$DH345="раб.день",
$BP345/30*(IFERROR(
_xlfn.LET(_xlpm.VD,
CHOOSE(
{1;2;3;4;5;6;7;8;9;10;11;12;13;14;15;16;17;18},
45658,45659,45660,45661,45662,45663,45664,45665,45711,45724,45778,45779,45785,45786,45820,45821,45965,46022),
_xlfn.LET(_xlpm.DD,
MAX(MIN($AX345,EOMONTH(BF$15,0))-MAX($AW345,BF$15),),
_xlfn.IFS(
AND(MONTH($AW345)=MONTH(BF$15),MONTH($AX345)&lt;&gt;MONTH(BF$15)),
NETWORKDAYS.INTL($AW345,$AW345+_xlpm.DD,1,_xlpm.VD),
AND(MONTH($AW345)&lt;&gt;MONTH(BF$15),MONTH($AX345)=MONTH(BF$15)),
NETWORKDAYS.INTL(($AX345)-_xlpm.DD,$AX345,1,_xlpm.VD),
AND(MONTH($AW345)&lt;MONTH(BF$15),MONTH($AX345)&gt;MONTH(BF$15)),
NETWORKDAYS.INTL((EOMONTH(BF$15-1,1))-_xlpm.DD,EOMONTH(BF$15-1,1),1,_xlpm.VD),
AND(MONTH($AW345)=MONTH(BF$15),MONTH($AX345)=MONTH(BF$15)),
NETWORKDAYS.INTL($AW345,$AX345,1,_xlpm.VD)))),0)),
$DH345="месяц",
$BP345*BF345,
$DH345="неделя",
$BP345*BF345/7*(ROUNDUP((DAY(EOMONTH(BF$15,0)))/4,0))),
0)</f>
        <v/>
      </c>
      <c r="BX345" s="125">
        <f t="array" ref="BX345">
IFERROR(
_xlfn.IFS(
$DH345="день_1",
$BP345*$BL345/($AX345-$AW345+1)*BG345*(DAY(EOMONTH(BG$15,0))),
$DH345="день_2",
$BP345/30*MAX(MIN($AX345,EOMONTH(BG$15,0))-MAX($AW345,BG$15)+1,),
$DH345="раб.день",
$BP345/30*(IFERROR(
_xlfn.LET(_xlpm.VD,
CHOOSE(
{1;2;3;4;5;6;7;8;9;10;11;12;13;14;15;16;17;18},
45658,45659,45660,45661,45662,45663,45664,45665,45711,45724,45778,45779,45785,45786,45820,45821,45965,46022),
_xlfn.LET(_xlpm.DD,
MAX(MIN($AX345,EOMONTH(BG$15,0))-MAX($AW345,BG$15),),
_xlfn.IFS(
AND(MONTH($AW345)=MONTH(BG$15),MONTH($AX345)&lt;&gt;MONTH(BG$15)),
NETWORKDAYS.INTL($AW345,$AW345+_xlpm.DD,1,_xlpm.VD),
AND(MONTH($AW345)&lt;&gt;MONTH(BG$15),MONTH($AX345)=MONTH(BG$15)),
NETWORKDAYS.INTL(($AX345)-_xlpm.DD,$AX345,1,_xlpm.VD),
AND(MONTH($AW345)&lt;MONTH(BG$15),MONTH($AX345)&gt;MONTH(BG$15)),
NETWORKDAYS.INTL((EOMONTH(BG$15-1,1))-_xlpm.DD,EOMONTH(BG$15-1,1),1,_xlpm.VD),
AND(MONTH($AW345)=MONTH(BG$15),MONTH($AX345)=MONTH(BG$15)),
NETWORKDAYS.INTL($AW345,$AX345,1,_xlpm.VD)))),0)),
$DH345="месяц",
$BP345*BG345,
$DH345="неделя",
$BP345*BG345/7*(ROUNDUP((DAY(EOMONTH(BG$15,0)))/4,0))),
0)</f>
        <v/>
      </c>
      <c r="BY345" s="125">
        <f t="array" ref="BY345">
IFERROR(
_xlfn.IFS(
$DH345="день_1",
$BP345*$BL345/($AX345-$AW345+1)*BH345*(DAY(EOMONTH(BH$15,0))),
$DH345="день_2",
$BP345/30*MAX(MIN($AX345,EOMONTH(BH$15,0))-MAX($AW345,BH$15)+1,),
$DH345="раб.день",
$BP345/30*(IFERROR(
_xlfn.LET(_xlpm.VD,
CHOOSE(
{1;2;3;4;5;6;7;8;9;10;11;12;13;14;15;16;17;18},
45658,45659,45660,45661,45662,45663,45664,45665,45711,45724,45778,45779,45785,45786,45820,45821,45965,46022),
_xlfn.LET(_xlpm.DD,
MAX(MIN($AX345,EOMONTH(BH$15,0))-MAX($AW345,BH$15),),
_xlfn.IFS(
AND(MONTH($AW345)=MONTH(BH$15),MONTH($AX345)&lt;&gt;MONTH(BH$15)),
NETWORKDAYS.INTL($AW345,$AW345+_xlpm.DD,1,_xlpm.VD),
AND(MONTH($AW345)&lt;&gt;MONTH(BH$15),MONTH($AX345)=MONTH(BH$15)),
NETWORKDAYS.INTL(($AX345)-_xlpm.DD,$AX345,1,_xlpm.VD),
AND(MONTH($AW345)&lt;MONTH(BH$15),MONTH($AX345)&gt;MONTH(BH$15)),
NETWORKDAYS.INTL((EOMONTH(BH$15-1,1))-_xlpm.DD,EOMONTH(BH$15-1,1),1,_xlpm.VD),
AND(MONTH($AW345)=MONTH(BH$15),MONTH($AX345)=MONTH(BH$15)),
NETWORKDAYS.INTL($AW345,$AX345,1,_xlpm.VD)))),0)),
$DH345="месяц",
$BP345*BH345,
$DH345="неделя",
$BP345*BH345/7*(ROUNDUP((DAY(EOMONTH(BH$15,0)))/4,0))),
0)</f>
        <v/>
      </c>
      <c r="BZ345" s="125">
        <f t="array" ref="BZ345">
IFERROR(
_xlfn.IFS(
$DH345="день_1",
$BP345*$BL345/($AX345-$AW345+1)*BI345*(DAY(EOMONTH(BI$15,0))),
$DH345="день_2",
$BP345/30*MAX(MIN($AX345,EOMONTH(BI$15,0))-MAX($AW345,BI$15)+1,),
$DH345="раб.день",
$BP345/30*(IFERROR(
_xlfn.LET(_xlpm.VD,
CHOOSE(
{1;2;3;4;5;6;7;8;9;10;11;12;13;14;15;16;17;18},
45658,45659,45660,45661,45662,45663,45664,45665,45711,45724,45778,45779,45785,45786,45820,45821,45965,46022),
_xlfn.LET(_xlpm.DD,
MAX(MIN($AX345,EOMONTH(BI$15,0))-MAX($AW345,BI$15),),
_xlfn.IFS(
AND(MONTH($AW345)=MONTH(BI$15),MONTH($AX345)&lt;&gt;MONTH(BI$15)),
NETWORKDAYS.INTL($AW345,$AW345+_xlpm.DD,1,_xlpm.VD),
AND(MONTH($AW345)&lt;&gt;MONTH(BI$15),MONTH($AX345)=MONTH(BI$15)),
NETWORKDAYS.INTL(($AX345)-_xlpm.DD,$AX345,1,_xlpm.VD),
AND(MONTH($AW345)&lt;MONTH(BI$15),MONTH($AX345)&gt;MONTH(BI$15)),
NETWORKDAYS.INTL((EOMONTH(BI$15-1,1))-_xlpm.DD,EOMONTH(BI$15-1,1),1,_xlpm.VD),
AND(MONTH($AW345)=MONTH(BI$15),MONTH($AX345)=MONTH(BI$15)),
NETWORKDAYS.INTL($AW345,$AX345,1,_xlpm.VD)))),0)),
$DH345="месяц",
$BP345*BI345,
$DH345="неделя",
$BP345*BI345/7*(ROUNDUP((DAY(EOMONTH(BI$15,0)))/4,0))),
0)</f>
        <v/>
      </c>
      <c r="CA345" s="125">
        <f t="array" ref="CA345">
IFERROR(
_xlfn.IFS(
$DH345="день_1",
$BP345*$BL345/($AX345-$AW345+1)*BJ345*(DAY(EOMONTH(BJ$15,0))),
$DH345="день_2",
$BP345/30*MAX(MIN($AX345,EOMONTH(BJ$15,0))-MAX($AW345,BJ$15)+1,),
$DH345="раб.день",
$BP345/30*(IFERROR(
_xlfn.LET(_xlpm.VD,
CHOOSE(
{1;2;3;4;5;6;7;8;9;10;11;12;13;14;15;16;17;18},
45658,45659,45660,45661,45662,45663,45664,45665,45711,45724,45778,45779,45785,45786,45820,45821,45965,46022),
_xlfn.LET(_xlpm.DD,
MAX(MIN($AX345,EOMONTH(BJ$15,0))-MAX($AW345,BJ$15),),
_xlfn.IFS(
AND(MONTH($AW345)=MONTH(BJ$15),MONTH($AX345)&lt;&gt;MONTH(BJ$15)),
NETWORKDAYS.INTL($AW345,$AW345+_xlpm.DD,1,_xlpm.VD),
AND(MONTH($AW345)&lt;&gt;MONTH(BJ$15),MONTH($AX345)=MONTH(BJ$15)),
NETWORKDAYS.INTL(($AX345)-_xlpm.DD,$AX345,1,_xlpm.VD),
AND(MONTH($AW345)&lt;MONTH(BJ$15),MONTH($AX345)&gt;MONTH(BJ$15)),
NETWORKDAYS.INTL((EOMONTH(BJ$15-1,1))-_xlpm.DD,EOMONTH(BJ$15-1,1),1,_xlpm.VD),
AND(MONTH($AW345)=MONTH(BJ$15),MONTH($AX345)=MONTH(BJ$15)),
NETWORKDAYS.INTL($AW345,$AX345,1,_xlpm.VD)))),0)),
$DH345="месяц",
$BP345*BJ345,
$DH345="неделя",
$BP345*BJ345/7*(ROUNDUP((DAY(EOMONTH(BJ$15,0)))/4,0))),
0)</f>
        <v/>
      </c>
      <c r="CB345" s="125">
        <f t="array" ref="CB345">
IFERROR(
_xlfn.IFS(
$DH345="день_1",
$BP345*$BL345/($AX345-$AW345+1)*BK345*(DAY(EOMONTH(BK$15,0))),
$DH345="день_2",
$BP345/30*MAX(MIN($AX345,EOMONTH(BK$15,0))-MAX($AW345,BK$15)+1,),
$DH345="раб.день",
$BP345/30*(IFERROR(
_xlfn.LET(_xlpm.VD,
CHOOSE(
{1;2;3;4;5;6;7;8;9;10;11;12;13;14;15;16;17;18},
45658,45659,45660,45661,45662,45663,45664,45665,45711,45724,45778,45779,45785,45786,45820,45821,45965,46022),
_xlfn.LET(_xlpm.DD,
MAX(MIN($AX345,EOMONTH(BK$15,0))-MAX($AW345,BK$15),),
_xlfn.IFS(
AND(MONTH($AW345)=MONTH(BK$15),MONTH($AX345)&lt;&gt;MONTH(BK$15)),
NETWORKDAYS.INTL($AW345,$AW345+_xlpm.DD,1,_xlpm.VD),
AND(MONTH($AW345)&lt;&gt;MONTH(BK$15),MONTH($AX345)=MONTH(BK$15)),
NETWORKDAYS.INTL(($AX345)-_xlpm.DD,$AX345,1,_xlpm.VD),
AND(MONTH($AW345)&lt;MONTH(BK$15),MONTH($AX345)&gt;MONTH(BK$15)),
NETWORKDAYS.INTL((EOMONTH(BK$15-1,1))-_xlpm.DD,EOMONTH(BK$15-1,1),1,_xlpm.VD),
AND(MONTH($AW345)=MONTH(BK$15),MONTH($AX345)=MONTH(BK$15)),
NETWORKDAYS.INTL($AW345,$AX345,1,_xlpm.VD)))),0)),
$DH345="месяц",
$BP345*BK345,
$DH345="неделя",
$BP345*BK345/7*(ROUNDUP((DAY(EOMONTH(BK$15,0)))/4,0))),
0)</f>
        <v/>
      </c>
      <c r="CC345" s="125">
        <f>SUM($BQ345:$CB345)</f>
        <v/>
      </c>
      <c r="CD345" s="126">
        <f>SUM($EH345:$EH345)</f>
        <v/>
      </c>
      <c r="CE345" s="126">
        <f>$CD345*$AB345</f>
        <v/>
      </c>
      <c r="CF345" s="126">
        <f>SUM($EK345:$EK345)</f>
        <v/>
      </c>
      <c r="CG345" s="126">
        <f>$CF345*$AB345</f>
        <v/>
      </c>
      <c r="CH345" s="126">
        <f>SUM($CC345,$CE345,$CG345)</f>
        <v/>
      </c>
      <c r="CI345" s="126">
        <f>$CH345*(1+$CM345)</f>
        <v/>
      </c>
      <c r="CJ345" s="127" t="n">
        <v>0</v>
      </c>
      <c r="CK345" s="126">
        <f>SUM($CH345:$CH345)*(1+$CJ345)</f>
        <v/>
      </c>
      <c r="CL345" s="126">
        <f>SUM($CH345:$CH345)*(1+$CM345)</f>
        <v/>
      </c>
      <c r="CM345" s="59" t="inlineStr">
        <is>
          <t>20%</t>
        </is>
      </c>
      <c r="CN345" s="59" t="n"/>
      <c r="CO345" s="72" t="n"/>
      <c r="CP345" s="59" t="n"/>
      <c r="CQ345" s="73" t="n"/>
      <c r="CR345" s="73" t="n"/>
      <c r="CS345" s="73" t="n"/>
      <c r="CT345" s="72" t="n"/>
      <c r="CU345" s="79" t="inlineStr">
        <is>
          <t> </t>
        </is>
      </c>
      <c r="CV345" s="60" t="n"/>
      <c r="CW345" s="60" t="n"/>
      <c r="CX345" s="60" t="n"/>
      <c r="CY345" s="127">
        <f>IFERROR(($CC345-$EE345)/($EE345/(1-$DQ345)),0)</f>
        <v/>
      </c>
      <c r="CZ345" s="127">
        <f>IFERROR(1-$EI345/($CE345),0)</f>
        <v/>
      </c>
      <c r="DA345" s="127">
        <f>IFERROR(1-$EL345/($CG345),0)</f>
        <v/>
      </c>
      <c r="DB345" s="126">
        <f>ROUND(IFERROR(($CI345/(1+$CM345)-$EN345),0),2)</f>
        <v/>
      </c>
      <c r="DC345" s="128" t="n"/>
      <c r="DD345" s="125" t="n"/>
      <c r="DE345" s="75" t="n">
        <v>0</v>
      </c>
      <c r="DF345" s="128" t="n"/>
      <c r="DG345" s="125">
        <f>IF($DC345=0,0,$DD345*($DC345*100%-$DE345*$DF345))*SUM($AB345:$AB345)</f>
        <v/>
      </c>
      <c r="DH345" s="129" t="inlineStr">
        <is>
          <t>месяц</t>
        </is>
      </c>
      <c r="DI345" s="130">
        <f t="array" ref="DI345">IFERROR(
IF($ES345="LisChannel",
(ROUND(((INDEX({174.625;153.888888888889;130.972222222222},MATCH($AI345,{2;3;4}),0))*$AG345*$AI345),2)),0),0)</f>
        <v/>
      </c>
      <c r="DJ345" s="130">
        <f>
_xlfn.LET(_xlpm.X,
IFERROR(
IF($ES345="НовиковТВ",
(_xlfn.LET(_xlpm.NTV,
_xlfn.LET(_xlpm.MIN,350000,
IF(SUMIFS($DI:$DI,$ES:$ES,"НовиковТВ")&lt;=_xlpm.MIN,
(SUMIFS($DI:$DI,$ES:$ES,"НовиковТВ")/(COUNTIFS($ES:$ES,"НовиковТВ")))*_xlpm.MIN/SUMIFS($DI:$DI,$ES:$ES,"НовиковТВ"),
DI345)),
_xlpm.NTV+$DG345/(1-(1-(_xlpm.NTV)*(1-$DL345)*(1-$DM345)*(1-$DN345)*(1-$DO345)*(1-$DP345)/_xlpm.NTV))))/(1+$EP345),
$DI345+$DG345/(1-(1-($DI345)*(1-$DL345)*(1-$DM345)*(1-$DN345)*(1-$DO345)*(1-$DP345)/$DI345))),
0),
_xlpm.X*(1+$CM345)*(1+$CW345)-_xlpm.X*(1+$CM345)+_xlpm.X)</f>
        <v/>
      </c>
      <c r="DK345" s="125" t="inlineStr">
        <is>
          <t>послед.</t>
        </is>
      </c>
      <c r="DL345" s="63" t="n">
        <v>0</v>
      </c>
      <c r="DM345" s="63" t="n">
        <v>0</v>
      </c>
      <c r="DN345" s="63" t="n">
        <v>0</v>
      </c>
      <c r="DO345" s="63" t="n">
        <v>0</v>
      </c>
      <c r="DP345" s="63" t="n">
        <v>0</v>
      </c>
      <c r="DQ345" s="63">
        <f t="array" ref="DQ345">IFERROR(_xlfn.IFS(
$DK345="послед.",1-(1-$DL345)*(1-$DM345)*(1-$DN345)*(1-$DO345)*(1-$DP345),
$DK345="сумм.",$DL345+$DM345+$DN345+$DO345+$DP345),
0)</f>
        <v/>
      </c>
      <c r="DR345" s="125">
        <f t="array" ref="DR345">
IFERROR(
_xlfn.IFS(
$BL345=0,
0,
$BL345&gt;0,
_xlfn.IFS($DK345="послед.",
$DJ345*(1-$DL345)*(1-$DM345)*(1-$DN345)*(1-$DO345)*(1-$DP345),
$DK345="сумм.",
$DJ345*(1-($DL345+$DM345+$DN345+$DO345+$DP345)))),0)</f>
        <v/>
      </c>
      <c r="DS345" s="125">
        <f t="array" ref="DS345">
IFERROR(_xlfn.IFS(
$DH345="день_1",
$DR345*$BL345/($AX345-$AW345+1)*AZ345*(DAY(EOMONTH(AZ$15,0))),
$DH345="день_2",
$DR345/30*MAX(MIN($AX345,EOMONTH(AZ$15,0))-MAX($AW345,AZ$15)+1,),
$DH345="раб.день",
$DR345/30*(IFERROR(
_xlfn.LET(_xlpm.VD,
CHOOSE(
{1;2;3;4;5;6;7;8;9;10;11;12;13;14;15;16;17;18},
45658,45659,45660,45661,45662,45663,45664,45665,45711,45724,45778,45779,45785,45786,45820,45821,45965,46022),
_xlfn.LET(_xlpm.DD,
MAX(MIN($AX345,EOMONTH(AZ$15,0))-MAX($AW345,AZ$15),),
_xlfn.IFS(
AND(MONTH($AW345)=MONTH(AZ$15),MONTH($AX345)&lt;&gt;MONTH(AZ$15)),
NETWORKDAYS.INTL($AW345,$AW345+_xlpm.DD,1,_xlpm.VD),
AND(MONTH($AW345)&lt;&gt;MONTH(AZ$15),MONTH($AX345)=MONTH(AZ$15)),
NETWORKDAYS.INTL(($AX345)-_xlpm.DD,$AX345,1,_xlpm.VD),
AND(MONTH($AW345)&lt;MONTH(AZ$15),MONTH($AX345)&gt;MONTH(AZ$15)),
NETWORKDAYS.INTL((EOMONTH(AZ$15-1,1))-_xlpm.DD,EOMONTH(AZ$15-1,1),1,_xlpm.VD),
AND(MONTH($AW345)=MONTH(AZ$15),MONTH($AX345)=MONTH(AZ$15)),
NETWORKDAYS.INTL($AW345,$AX345,1,_xlpm.VD)))),0)),
$DH345="месяц",
$DR345*AZ345,
$DH345="неделя",
$DR345*AZ345/7*(ROUNDUP((DAY(EOMONTH(AZ$15,0)))/4,0))),
0)</f>
        <v/>
      </c>
      <c r="DT345" s="125">
        <f t="array" ref="DT345">
IFERROR(_xlfn.IFS(
$DH345="день_1",
$DR345*$BL345/($AX345-$AW345+1)*BA345*(DAY(EOMONTH(BA$15,0))),
$DH345="день_2",
$DR345/30*MAX(MIN($AX345,EOMONTH(BA$15,0))-MAX($AW345,BA$15)+1,),
$DH345="раб.день",
$DR345/30*(IFERROR(
_xlfn.LET(_xlpm.VD,
CHOOSE(
{1;2;3;4;5;6;7;8;9;10;11;12;13;14;15;16;17;18},
45658,45659,45660,45661,45662,45663,45664,45665,45711,45724,45778,45779,45785,45786,45820,45821,45965,46022),
_xlfn.LET(_xlpm.DD,
MAX(MIN($AX345,EOMONTH(BA$15,0))-MAX($AW345,BA$15),),
_xlfn.IFS(
AND(MONTH($AW345)=MONTH(BA$15),MONTH($AX345)&lt;&gt;MONTH(BA$15)),
NETWORKDAYS.INTL($AW345,$AW345+_xlpm.DD,1,_xlpm.VD),
AND(MONTH($AW345)&lt;&gt;MONTH(BA$15),MONTH($AX345)=MONTH(BA$15)),
NETWORKDAYS.INTL(($AX345)-_xlpm.DD,$AX345,1,_xlpm.VD),
AND(MONTH($AW345)&lt;MONTH(BA$15),MONTH($AX345)&gt;MONTH(BA$15)),
NETWORKDAYS.INTL((EOMONTH(BA$15-1,1))-_xlpm.DD,EOMONTH(BA$15-1,1),1,_xlpm.VD),
AND(MONTH($AW345)=MONTH(BA$15),MONTH($AX345)=MONTH(BA$15)),
NETWORKDAYS.INTL($AW345,$AX345,1,_xlpm.VD)))),0)),
$DH345="месяц",
$DR345*BA345,
$DH345="неделя",
$DR345*BA345/7*(ROUNDUP((DAY(EOMONTH(BA$15,0)))/4,0))),
0)</f>
        <v/>
      </c>
      <c r="DU345" s="125">
        <f t="array" ref="DU345">
IFERROR(_xlfn.IFS(
$DH345="день_1",
$DR345*$BL345/($AX345-$AW345+1)*BB345*(DAY(EOMONTH(BB$15,0))),
$DH345="день_2",
$DR345/30*MAX(MIN($AX345,EOMONTH(BB$15,0))-MAX($AW345,BB$15)+1,),
$DH345="раб.день",
$DR345/30*(IFERROR(
_xlfn.LET(_xlpm.VD,
CHOOSE(
{1;2;3;4;5;6;7;8;9;10;11;12;13;14;15;16;17;18},
45658,45659,45660,45661,45662,45663,45664,45665,45711,45724,45778,45779,45785,45786,45820,45821,45965,46022),
_xlfn.LET(_xlpm.DD,
MAX(MIN($AX345,EOMONTH(BB$15,0))-MAX($AW345,BB$15),),
_xlfn.IFS(
AND(MONTH($AW345)=MONTH(BB$15),MONTH($AX345)&lt;&gt;MONTH(BB$15)),
NETWORKDAYS.INTL($AW345,$AW345+_xlpm.DD,1,_xlpm.VD),
AND(MONTH($AW345)&lt;&gt;MONTH(BB$15),MONTH($AX345)=MONTH(BB$15)),
NETWORKDAYS.INTL(($AX345)-_xlpm.DD,$AX345,1,_xlpm.VD),
AND(MONTH($AW345)&lt;MONTH(BB$15),MONTH($AX345)&gt;MONTH(BB$15)),
NETWORKDAYS.INTL((EOMONTH(BB$15-1,1))-_xlpm.DD,EOMONTH(BB$15-1,1),1,_xlpm.VD),
AND(MONTH($AW345)=MONTH(BB$15),MONTH($AX345)=MONTH(BB$15)),
NETWORKDAYS.INTL($AW345,$AX345,1,_xlpm.VD)))),0)),
$DH345="месяц",
$DR345*BB345,
$DH345="неделя",
$DR345*BB345/7*(ROUNDUP((DAY(EOMONTH(BB$15,0)))/4,0))),
0)</f>
        <v/>
      </c>
      <c r="DV345" s="125">
        <f t="array" ref="DV345">
IFERROR(_xlfn.IFS(
$DH345="день_1",
$DR345*$BL345/($AX345-$AW345+1)*BC345*(DAY(EOMONTH(BC$15,0))),
$DH345="день_2",
$DR345/30*MAX(MIN($AX345,EOMONTH(BC$15,0))-MAX($AW345,BC$15)+1,),
$DH345="раб.день",
$DR345/30*(IFERROR(
_xlfn.LET(_xlpm.VD,
CHOOSE(
{1;2;3;4;5;6;7;8;9;10;11;12;13;14;15;16;17;18},
45658,45659,45660,45661,45662,45663,45664,45665,45711,45724,45778,45779,45785,45786,45820,45821,45965,46022),
_xlfn.LET(_xlpm.DD,
MAX(MIN($AX345,EOMONTH(BC$15,0))-MAX($AW345,BC$15),),
_xlfn.IFS(
AND(MONTH($AW345)=MONTH(BC$15),MONTH($AX345)&lt;&gt;MONTH(BC$15)),
NETWORKDAYS.INTL($AW345,$AW345+_xlpm.DD,1,_xlpm.VD),
AND(MONTH($AW345)&lt;&gt;MONTH(BC$15),MONTH($AX345)=MONTH(BC$15)),
NETWORKDAYS.INTL(($AX345)-_xlpm.DD,$AX345,1,_xlpm.VD),
AND(MONTH($AW345)&lt;MONTH(BC$15),MONTH($AX345)&gt;MONTH(BC$15)),
NETWORKDAYS.INTL((EOMONTH(BC$15-1,1))-_xlpm.DD,EOMONTH(BC$15-1,1),1,_xlpm.VD),
AND(MONTH($AW345)=MONTH(BC$15),MONTH($AX345)=MONTH(BC$15)),
NETWORKDAYS.INTL($AW345,$AX345,1,_xlpm.VD)))),0)),
$DH345="месяц",
$DR345*BC345,
$DH345="неделя",
$DR345*BC345/7*(ROUNDUP((DAY(EOMONTH(BC$15,0)))/4,0))),
0)</f>
        <v/>
      </c>
      <c r="DW345" s="125">
        <f t="array" ref="DW345">
IFERROR(_xlfn.IFS(
$DH345="день_1",
$DR345*$BL345/($AX345-$AW345+1)*BD345*(DAY(EOMONTH(BD$15,0))),
$DH345="день_2",
$DR345/30*MAX(MIN($AX345,EOMONTH(BD$15,0))-MAX($AW345,BD$15)+1,),
$DH345="раб.день",
$DR345/30*(IFERROR(
_xlfn.LET(_xlpm.VD,
CHOOSE(
{1;2;3;4;5;6;7;8;9;10;11;12;13;14;15;16;17;18},
45658,45659,45660,45661,45662,45663,45664,45665,45711,45724,45778,45779,45785,45786,45820,45821,45965,46022),
_xlfn.LET(_xlpm.DD,
MAX(MIN($AX345,EOMONTH(BD$15,0))-MAX($AW345,BD$15),),
_xlfn.IFS(
AND(MONTH($AW345)=MONTH(BD$15),MONTH($AX345)&lt;&gt;MONTH(BD$15)),
NETWORKDAYS.INTL($AW345,$AW345+_xlpm.DD,1,_xlpm.VD),
AND(MONTH($AW345)&lt;&gt;MONTH(BD$15),MONTH($AX345)=MONTH(BD$15)),
NETWORKDAYS.INTL(($AX345)-_xlpm.DD,$AX345,1,_xlpm.VD),
AND(MONTH($AW345)&lt;MONTH(BD$15),MONTH($AX345)&gt;MONTH(BD$15)),
NETWORKDAYS.INTL((EOMONTH(BD$15-1,1))-_xlpm.DD,EOMONTH(BD$15-1,1),1,_xlpm.VD),
AND(MONTH($AW345)=MONTH(BD$15),MONTH($AX345)=MONTH(BD$15)),
NETWORKDAYS.INTL($AW345,$AX345,1,_xlpm.VD)))),0)),
$DH345="месяц",
$DR345*BD345,
$DH345="неделя",
$DR345*BD345/7*(ROUNDUP((DAY(EOMONTH(BD$15,0)))/4,0))),
0)</f>
        <v/>
      </c>
      <c r="DX345" s="125">
        <f t="array" ref="DX345">
IFERROR(_xlfn.IFS(
$DH345="день_1",
$DR345*$BL345/($AX345-$AW345+1)*BE345*(DAY(EOMONTH(BE$15,0))),
$DH345="день_2",
$DR345/30*MAX(MIN($AX345,EOMONTH(BE$15,0))-MAX($AW345,BE$15)+1,),
$DH345="раб.день",
$DR345/30*(IFERROR(
_xlfn.LET(_xlpm.VD,
CHOOSE(
{1;2;3;4;5;6;7;8;9;10;11;12;13;14;15;16;17;18},
45658,45659,45660,45661,45662,45663,45664,45665,45711,45724,45778,45779,45785,45786,45820,45821,45965,46022),
_xlfn.LET(_xlpm.DD,
MAX(MIN($AX345,EOMONTH(BE$15,0))-MAX($AW345,BE$15),),
_xlfn.IFS(
AND(MONTH($AW345)=MONTH(BE$15),MONTH($AX345)&lt;&gt;MONTH(BE$15)),
NETWORKDAYS.INTL($AW345,$AW345+_xlpm.DD,1,_xlpm.VD),
AND(MONTH($AW345)&lt;&gt;MONTH(BE$15),MONTH($AX345)=MONTH(BE$15)),
NETWORKDAYS.INTL(($AX345)-_xlpm.DD,$AX345,1,_xlpm.VD),
AND(MONTH($AW345)&lt;MONTH(BE$15),MONTH($AX345)&gt;MONTH(BE$15)),
NETWORKDAYS.INTL((EOMONTH(BE$15-1,1))-_xlpm.DD,EOMONTH(BE$15-1,1),1,_xlpm.VD),
AND(MONTH($AW345)=MONTH(BE$15),MONTH($AX345)=MONTH(BE$15)),
NETWORKDAYS.INTL($AW345,$AX345,1,_xlpm.VD)))),0)),
$DH345="месяц",
$DR345*BE345,
$DH345="неделя",
$DR345*BE345/7*(ROUNDUP((DAY(EOMONTH(BE$15,0)))/4,0))),
0)</f>
        <v/>
      </c>
      <c r="DY345" s="125">
        <f t="array" ref="DY345">
IFERROR(_xlfn.IFS(
$DH345="день_1",
$DR345*$BL345/($AX345-$AW345+1)*BF345*(DAY(EOMONTH(BF$15,0))),
$DH345="день_2",
$DR345/30*MAX(MIN($AX345,EOMONTH(BF$15,0))-MAX($AW345,BF$15)+1,),
$DH345="раб.день",
$DR345/30*(IFERROR(
_xlfn.LET(_xlpm.VD,
CHOOSE(
{1;2;3;4;5;6;7;8;9;10;11;12;13;14;15;16;17;18},
45658,45659,45660,45661,45662,45663,45664,45665,45711,45724,45778,45779,45785,45786,45820,45821,45965,46022),
_xlfn.LET(_xlpm.DD,
MAX(MIN($AX345,EOMONTH(BF$15,0))-MAX($AW345,BF$15),),
_xlfn.IFS(
AND(MONTH($AW345)=MONTH(BF$15),MONTH($AX345)&lt;&gt;MONTH(BF$15)),
NETWORKDAYS.INTL($AW345,$AW345+_xlpm.DD,1,_xlpm.VD),
AND(MONTH($AW345)&lt;&gt;MONTH(BF$15),MONTH($AX345)=MONTH(BF$15)),
NETWORKDAYS.INTL(($AX345)-_xlpm.DD,$AX345,1,_xlpm.VD),
AND(MONTH($AW345)&lt;MONTH(BF$15),MONTH($AX345)&gt;MONTH(BF$15)),
NETWORKDAYS.INTL((EOMONTH(BF$15-1,1))-_xlpm.DD,EOMONTH(BF$15-1,1),1,_xlpm.VD),
AND(MONTH($AW345)=MONTH(BF$15),MONTH($AX345)=MONTH(BF$15)),
NETWORKDAYS.INTL($AW345,$AX345,1,_xlpm.VD)))),0)),
$DH345="месяц",
$DR345*BF345,
$DH345="неделя",
$DR345*BF345/7*(ROUNDUP((DAY(EOMONTH(BF$15,0)))/4,0))),
0)</f>
        <v/>
      </c>
      <c r="DZ345" s="125">
        <f t="array" ref="DZ345">
IFERROR(_xlfn.IFS(
$DH345="день_1",
$DR345*$BL345/($AX345-$AW345+1)*BG345*(DAY(EOMONTH(BG$15,0))),
$DH345="день_2",
$DR345/30*MAX(MIN($AX345,EOMONTH(BG$15,0))-MAX($AW345,BG$15)+1,),
$DH345="раб.день",
$DR345/30*(IFERROR(
_xlfn.LET(_xlpm.VD,
CHOOSE(
{1;2;3;4;5;6;7;8;9;10;11;12;13;14;15;16;17;18},
45658,45659,45660,45661,45662,45663,45664,45665,45711,45724,45778,45779,45785,45786,45820,45821,45965,46022),
_xlfn.LET(_xlpm.DD,
MAX(MIN($AX345,EOMONTH(BG$15,0))-MAX($AW345,BG$15),),
_xlfn.IFS(
AND(MONTH($AW345)=MONTH(BG$15),MONTH($AX345)&lt;&gt;MONTH(BG$15)),
NETWORKDAYS.INTL($AW345,$AW345+_xlpm.DD,1,_xlpm.VD),
AND(MONTH($AW345)&lt;&gt;MONTH(BG$15),MONTH($AX345)=MONTH(BG$15)),
NETWORKDAYS.INTL(($AX345)-_xlpm.DD,$AX345,1,_xlpm.VD),
AND(MONTH($AW345)&lt;MONTH(BG$15),MONTH($AX345)&gt;MONTH(BG$15)),
NETWORKDAYS.INTL((EOMONTH(BG$15-1,1))-_xlpm.DD,EOMONTH(BG$15-1,1),1,_xlpm.VD),
AND(MONTH($AW345)=MONTH(BG$15),MONTH($AX345)=MONTH(BG$15)),
NETWORKDAYS.INTL($AW345,$AX345,1,_xlpm.VD)))),0)),
$DH345="месяц",
$DR345*BG345,
$DH345="неделя",
$DR345*BG345/7*(ROUNDUP((DAY(EOMONTH(BG$15,0)))/4,0))),
0)</f>
        <v/>
      </c>
      <c r="EA345" s="125">
        <f t="array" ref="EA345">
IFERROR(_xlfn.IFS(
$DH345="день_1",
$DR345*$BL345/($AX345-$AW345+1)*BH345*(DAY(EOMONTH(BH$15,0))),
$DH345="день_2",
$DR345/30*MAX(MIN($AX345,EOMONTH(BH$15,0))-MAX($AW345,BH$15)+1,),
$DH345="раб.день",
$DR345/30*(IFERROR(
_xlfn.LET(_xlpm.VD,
CHOOSE(
{1;2;3;4;5;6;7;8;9;10;11;12;13;14;15;16;17;18},
45658,45659,45660,45661,45662,45663,45664,45665,45711,45724,45778,45779,45785,45786,45820,45821,45965,46022),
_xlfn.LET(_xlpm.DD,
MAX(MIN($AX345,EOMONTH(BH$15,0))-MAX($AW345,BH$15),),
_xlfn.IFS(
AND(MONTH($AW345)=MONTH(BH$15),MONTH($AX345)&lt;&gt;MONTH(BH$15)),
NETWORKDAYS.INTL($AW345,$AW345+_xlpm.DD,1,_xlpm.VD),
AND(MONTH($AW345)&lt;&gt;MONTH(BH$15),MONTH($AX345)=MONTH(BH$15)),
NETWORKDAYS.INTL(($AX345)-_xlpm.DD,$AX345,1,_xlpm.VD),
AND(MONTH($AW345)&lt;MONTH(BH$15),MONTH($AX345)&gt;MONTH(BH$15)),
NETWORKDAYS.INTL((EOMONTH(BH$15-1,1))-_xlpm.DD,EOMONTH(BH$15-1,1),1,_xlpm.VD),
AND(MONTH($AW345)=MONTH(BH$15),MONTH($AX345)=MONTH(BH$15)),
NETWORKDAYS.INTL($AW345,$AX345,1,_xlpm.VD)))),0)),
$DH345="месяц",
$DR345*BH345,
$DH345="неделя",
$DR345*BH345/7*(ROUNDUP((DAY(EOMONTH(BH$15,0)))/4,0))),
0)</f>
        <v/>
      </c>
      <c r="EB345" s="125">
        <f t="array" ref="EB345">
IFERROR(_xlfn.IFS(
$DH345="день_1",
$DR345*$BL345/($AX345-$AW345+1)*BI345*(DAY(EOMONTH(BI$15,0))),
$DH345="день_2",
$DR345/30*MAX(MIN($AX345,EOMONTH(BI$15,0))-MAX($AW345,BI$15)+1,),
$DH345="раб.день",
$DR345/30*(IFERROR(
_xlfn.LET(_xlpm.VD,
CHOOSE(
{1;2;3;4;5;6;7;8;9;10;11;12;13;14;15;16;17;18},
45658,45659,45660,45661,45662,45663,45664,45665,45711,45724,45778,45779,45785,45786,45820,45821,45965,46022),
_xlfn.LET(_xlpm.DD,
MAX(MIN($AX345,EOMONTH(BI$15,0))-MAX($AW345,BI$15),),
_xlfn.IFS(
AND(MONTH($AW345)=MONTH(BI$15),MONTH($AX345)&lt;&gt;MONTH(BI$15)),
NETWORKDAYS.INTL($AW345,$AW345+_xlpm.DD,1,_xlpm.VD),
AND(MONTH($AW345)&lt;&gt;MONTH(BI$15),MONTH($AX345)=MONTH(BI$15)),
NETWORKDAYS.INTL(($AX345)-_xlpm.DD,$AX345,1,_xlpm.VD),
AND(MONTH($AW345)&lt;MONTH(BI$15),MONTH($AX345)&gt;MONTH(BI$15)),
NETWORKDAYS.INTL((EOMONTH(BI$15-1,1))-_xlpm.DD,EOMONTH(BI$15-1,1),1,_xlpm.VD),
AND(MONTH($AW345)=MONTH(BI$15),MONTH($AX345)=MONTH(BI$15)),
NETWORKDAYS.INTL($AW345,$AX345,1,_xlpm.VD)))),0)),
$DH345="месяц",
$DR345*BI345,
$DH345="неделя",
$DR345*BI345/7*(ROUNDUP((DAY(EOMONTH(BI$15,0)))/4,0))),
0)</f>
        <v/>
      </c>
      <c r="EC345" s="125">
        <f t="array" ref="EC345">
IFERROR(_xlfn.IFS(
$DH345="день_1",
$DR345*$BL345/($AX345-$AW345+1)*BJ345*(DAY(EOMONTH(BJ$15,0))),
$DH345="день_2",
$DR345/30*MAX(MIN($AX345,EOMONTH(BJ$15,0))-MAX($AW345,BJ$15)+1,),
$DH345="раб.день",
$DR345/30*(IFERROR(
_xlfn.LET(_xlpm.VD,
CHOOSE(
{1;2;3;4;5;6;7;8;9;10;11;12;13;14;15;16;17;18},
45658,45659,45660,45661,45662,45663,45664,45665,45711,45724,45778,45779,45785,45786,45820,45821,45965,46022),
_xlfn.LET(_xlpm.DD,
MAX(MIN($AX345,EOMONTH(BJ$15,0))-MAX($AW345,BJ$15),),
_xlfn.IFS(
AND(MONTH($AW345)=MONTH(BJ$15),MONTH($AX345)&lt;&gt;MONTH(BJ$15)),
NETWORKDAYS.INTL($AW345,$AW345+_xlpm.DD,1,_xlpm.VD),
AND(MONTH($AW345)&lt;&gt;MONTH(BJ$15),MONTH($AX345)=MONTH(BJ$15)),
NETWORKDAYS.INTL(($AX345)-_xlpm.DD,$AX345,1,_xlpm.VD),
AND(MONTH($AW345)&lt;MONTH(BJ$15),MONTH($AX345)&gt;MONTH(BJ$15)),
NETWORKDAYS.INTL((EOMONTH(BJ$15-1,1))-_xlpm.DD,EOMONTH(BJ$15-1,1),1,_xlpm.VD),
AND(MONTH($AW345)=MONTH(BJ$15),MONTH($AX345)=MONTH(BJ$15)),
NETWORKDAYS.INTL($AW345,$AX345,1,_xlpm.VD)))),0)),
$DH345="месяц",
$DR345*BJ345,
$DH345="неделя",
$DR345*BJ345/7*(ROUNDUP((DAY(EOMONTH(BJ$15,0)))/4,0))),
0)</f>
        <v/>
      </c>
      <c r="ED345" s="125">
        <f t="array" ref="ED345">
IFERROR(_xlfn.IFS(
$DH345="день_1",
$DR345*$BL345/($AX345-$AW345+1)*BK345*(DAY(EOMONTH(BK$15,0))),
$DH345="день_2",
$DR345/30*MAX(MIN($AX345,EOMONTH(BK$15,0))-MAX($AW345,BK$15)+1,),
$DH345="раб.день",
$DR345/30*(IFERROR(
_xlfn.LET(_xlpm.VD,
CHOOSE(
{1;2;3;4;5;6;7;8;9;10;11;12;13;14;15;16;17;18},
45658,45659,45660,45661,45662,45663,45664,45665,45711,45724,45778,45779,45785,45786,45820,45821,45965,46022),
_xlfn.LET(_xlpm.DD,
MAX(MIN($AX345,EOMONTH(BK$15,0))-MAX($AW345,BK$15),),
_xlfn.IFS(
AND(MONTH($AW345)=MONTH(BK$15),MONTH($AX345)&lt;&gt;MONTH(BK$15)),
NETWORKDAYS.INTL($AW345,$AW345+_xlpm.DD,1,_xlpm.VD),
AND(MONTH($AW345)&lt;&gt;MONTH(BK$15),MONTH($AX345)=MONTH(BK$15)),
NETWORKDAYS.INTL(($AX345)-_xlpm.DD,$AX345,1,_xlpm.VD),
AND(MONTH($AW345)&lt;MONTH(BK$15),MONTH($AX345)&gt;MONTH(BK$15)),
NETWORKDAYS.INTL((EOMONTH(BK$15-1,1))-_xlpm.DD,EOMONTH(BK$15-1,1),1,_xlpm.VD),
AND(MONTH($AW345)=MONTH(BK$15),MONTH($AX345)=MONTH(BK$15)),
NETWORKDAYS.INTL($AW345,$AX345,1,_xlpm.VD)))),0)),
$DH345="месяц",
$DR345*BK345,
$DH345="неделя",
$DR345*BK345/7*(ROUNDUP((DAY(EOMONTH(BK$15,0)))/4,0))),
0)</f>
        <v/>
      </c>
      <c r="EE345" s="125">
        <f>SUM($DS345,$DT345,$DU345,$DV345,$DW345,$DX345,$DY345,$DZ345,$EA345,$EB345,$EC345,$ED345)</f>
        <v/>
      </c>
      <c r="EF345" s="125">
        <f>IFERROR(ROUND($EE345*(1+$EP345),2),0)</f>
        <v/>
      </c>
      <c r="EG345" s="128" t="n">
        <v>1</v>
      </c>
      <c r="EH345" s="126" t="n">
        <v>0</v>
      </c>
      <c r="EI345" s="126">
        <f>ROUND(SUM($EH345:$EH345)*SUM($AB345:$AB345)*$EG345,2)</f>
        <v/>
      </c>
      <c r="EJ345" s="126">
        <f>ROUND($EI345*(1+$EP345),2)</f>
        <v/>
      </c>
      <c r="EK345" s="126" t="n">
        <v>0</v>
      </c>
      <c r="EL345" s="126">
        <f>ROUND(SUM($EK345:$EK345)*SUM($AB345:$AB345)*$EG345,2)</f>
        <v/>
      </c>
      <c r="EM345" s="126">
        <f>ROUND($EL345*(1+$EP345),2)</f>
        <v/>
      </c>
      <c r="EN345" s="126">
        <f>SUM($EE345,$EI345,$EL345)</f>
        <v/>
      </c>
      <c r="EO345" s="126">
        <f>SUM($EF345,$EJ345,$EM345)</f>
        <v/>
      </c>
      <c r="EP345" s="59" t="inlineStr">
        <is>
          <t>20%</t>
        </is>
      </c>
      <c r="EQ345" s="59" t="n"/>
      <c r="ER345" s="60">
        <f t="array" ref="ER345">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MATCH(ES345,
{"AMS";"RussOutdoor";"HD Outdoor";"Ingroup";"IQ";"Ledproduction";"LisChannel";"Logic";"Media-PPL";"NovikovTV | НовиковТВ";"SMA";"SOK";"КрокусТВ | CrocusTV | IndoorTV";"Сити";"ТЯК Москва"},
0)),"")</f>
        <v/>
      </c>
      <c r="ES345" s="60" t="n"/>
      <c r="ET345" s="60">
        <f t="array" ref="ET345">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MATCH(ES345,
{"AMS";"RussOutdoor";"HD Outdoor";"Ingroup";"IQ";"Ledproduction";"LisChannel";"Logic";"Media-PPL";"NovikovTV | НовиковТВ";"SMA";"SOK";"КрокусТВ | CrocusTV | IndoorTV";"Сити";"ТЯК Москва"},
0)),"")</f>
        <v/>
      </c>
      <c r="EU345" s="60" t="n"/>
      <c r="EV345" s="60" t="n"/>
      <c r="EX345" s="110">
        <f t="array" ref="EX345">
($AR345/30
+N("ТРАФИК ПЛОЩАДКИ"))*
(IFERROR(
_xlfn.LET(
_xlpm.GPR,
HLOOKUP($L345,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(MATCH($T345,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IF($Q345="цифровой",_xlpm.GPR/$AG345,_xlpm.GPR/60)),
0)
+N("DWELL TIME"))*
(IF($AB345=0,0,IF($AB345=1,0.3,IF($AB345=2,0.5,IF($AB345&gt;2,1))))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_xlfn.IFS($AC345="да",1.2,$AC345="нет",1)*
_xlfn.IFS($AD345="да",1.2,$AD345="нет",1)*
IF(R345="статический",1,1.2)*
$X345*
INDEX(
{1.2;1;1.2;1.2;1;1.2;1.2;1.2;1.2;1.2;1.2;1;1.2;1.2;1.2;1.2;1;1;1.2;1.2;1.2;1;1;1;1;1.2;1.2;1.2;1.2;1;1;1;1;1.2;1.2;1.2;1.2;1.2;1.2;1.2;1.2;1;1;1.2;1;1;1;1;1.5;1;1;1.5;1.5;1.2},
MATCH($Q345,_xlpm.MI,0)))&gt;{0.02;0.04;0.06;0.1;0.2;0.4;0.6;0.8;1;2;4;6})),
{0;1;2;3;4;5;6;7;8;9;10;11;12},
0)))
+N("КОЭФФИЦИЕНТ КОНТАКТА"))))*
(_xlfn.IFS($X345&lt;0.1,$X345/1000,$X345&gt;25,5.2,AND($X345&gt;=0.1,$X345&lt;=25),(($X345*2+0.1)/10)*($X345/10)))*
IFERROR((_xlfn.LET(
_xlpm.MA,
{0;0.8;0.85;0.9;0.95;1},
_xlpm.MAA,
{0;1;2;3;4;5},
INDEX(_xlpm.MA,MATCH(SUMPRODUCT(--((IF(ROUND(_xlpm.MAA,1)&gt;5,5,ROUND($AB345,1)))&gt;{0;1;2;3;4;5})),_xlpm.MAA,0)))
+N("КОЭФФИЦИЕНТ КОЛ-ВО КОНСТРУКЦИЙ")),1)*
$AB345,0))*
(IF($Q345="цифровой",$AG345/15*$AI345,1)
+N("ДЛЯ ЦИФРЫ"))</f>
        <v/>
      </c>
      <c r="EY345" s="110">
        <f>IFERROR(EX345*AY345,0)</f>
        <v/>
      </c>
      <c r="EZ345" s="131">
        <f>IFERROR(DP345/EY345*1000,0)</f>
        <v/>
      </c>
      <c r="FA345" s="112">
        <f>IFERROR(FC345/FB345,0)</f>
        <v/>
      </c>
      <c r="FB345" s="112">
        <f>IFERROR((FC345/(EY345/FF345*#REF!))*0.825,0)</f>
        <v/>
      </c>
      <c r="FC345" s="112">
        <f>IFERROR(((EX345*30/AR345)*100)/30,0)</f>
        <v/>
      </c>
      <c r="FD345" s="112">
        <f>IFERROR(EY345/G345*100%,0)</f>
        <v/>
      </c>
      <c r="FE345" s="112">
        <f>IFERROR(FD345/FC345*100%,0)</f>
        <v/>
      </c>
      <c r="FF345" s="110">
        <f>IFERROR(AR345/30*AY345,0)</f>
        <v/>
      </c>
    </row>
    <row r="346" ht="13" customHeight="1">
      <c r="A346" s="59" t="n"/>
      <c r="B346" s="60" t="n"/>
      <c r="C346" s="60" t="n"/>
      <c r="D346" s="60">
        <f t="array" ref="D346">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46" s="60">
        <f t="array" ref="E346">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MATCH($F346,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46" s="60" t="inlineStr"/>
      <c r="G346" s="60" t="n"/>
      <c r="H346" s="60">
        <f t="array" ref="H346">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MATCH($I346,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46" s="60" t="n"/>
      <c r="J346" s="60" t="n"/>
      <c r="K346" s="60" t="n"/>
      <c r="L346" s="60" t="n"/>
      <c r="M346" s="60" t="n"/>
      <c r="N346" s="60" t="n"/>
      <c r="O346" s="60" t="n"/>
      <c r="P346" s="60">
        <f t="array" ref="P346">
_xlfn.IFS(
ISNUMBER(MATCH($Q346,{"шелфбаннер","разделитель","монетница","чековая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ISNUMBER(MATCH($Q346,{"LED/LCD","видеокулер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ISNUMBER(MATCH($Q346,{"автомобиль","машина","выставочное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ISNUMBER(MATCH($Q346,{"билборд","лифтовая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ISNUMBER(MATCH($Q346,{"навигация","подвесной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ISNUMBER(MATCH($Q346,{"движущаяся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ISNUMBER(MATCH($Q346,{"каталог","журнал"},)),
"Пресса",
$Q346="","")</f>
        <v/>
      </c>
      <c r="Q346" s="60" t="n"/>
      <c r="R346" s="60">
        <f t="array" ref="R346">
IFERROR(
_xlfn.IFS(
OR(ISNUMBER(MATCH($Q346,{"экспозиция","макет","стенд","автостенд","авто стенд","выставочное пространство","выставочные стенды","модульные выставочные стенды","3Д конструкция","3D конструкция"},)),P346="Экспонирование"),
"нестандартный",
ISNUMBER(MATCH($Q346,{"скроллер","призматрон"},)),
"динамический",
$P346="Видео",
"цифровой",
OR($P346="Пресса",$P346="Щит",$P346="POSm",$P346="Подвес",$P346="Брендирование/оклейка"),
"статический"),"")</f>
        <v/>
      </c>
      <c r="S346" s="59" t="n"/>
      <c r="T346" s="60" t="n"/>
      <c r="U346" s="60" t="n"/>
      <c r="V346" s="60">
        <f>
IF(P346="Видео",
"цифровой постер/ролик",
IF(ISNUMBER(MATCH(Q346,{"короб световой","короб световой | лайтбокс","короб световой | кристалайт","лайтбокс","лайт бокс","кристалайт","LB","lightbox"},)),
"бэклит",
IF(P346="Брендирование/оклейка",
"перфарированная пленка/самоклейка",
IF(P346="Экспонирование",
"под запрос",
IF(P346="Подвес",
"баннер/ткань",
"")))))</f>
        <v/>
      </c>
      <c r="W346" s="59" t="n"/>
      <c r="X346" s="59" t="n"/>
      <c r="Y346" s="59" t="n"/>
      <c r="Z346" s="61" t="n"/>
      <c r="AA346" s="61" t="n"/>
      <c r="AB346" s="61">
        <f>IF(BL346&gt;0,Z346,0)</f>
        <v/>
      </c>
      <c r="AC346" s="59" t="n"/>
      <c r="AD346" s="59" t="n"/>
      <c r="AE346" s="59" t="n"/>
      <c r="AF346" s="59" t="n"/>
      <c r="AG346" s="59" t="n"/>
      <c r="AH346" s="59" t="n"/>
      <c r="AI346" s="59" t="n"/>
      <c r="AJ346" s="59" t="n"/>
      <c r="AK346" s="59" t="n"/>
      <c r="AL346" s="62">
        <f>IFERROR(IF(OR(R346="статический",R346="динамический",R346="нестандартный",R346="",R346=""),"-",IF(AND(AH346="-",AI346="-"),"-",AK346*3600/AH346*AI346)),"-")</f>
        <v/>
      </c>
      <c r="AM346" s="62">
        <f>IFERROR(IF(OR(R346="статический",R346="динамический",R346="",R346="", R346="BTL",R346="нестандартный"),"-",AG346*AI346*AL346/60),"-")</f>
        <v/>
      </c>
      <c r="AN346" s="63">
        <f>IFERROR(IF(AH346="","-",AG346*AI346/AH346),"-")</f>
        <v/>
      </c>
      <c r="AO346" s="59">
        <f>IFERROR(IF(OR($R346="статический",$R346="динамический",$R346="",$R346="",$R346="BTL",$R346="нестандартный"),"-",$AL346*$AY346),"-")</f>
        <v/>
      </c>
      <c r="AP346" s="62">
        <f>IFERROR(IF(OR($R346="статический",$R346="динамический",$R346="",$R346="",$R346="BTL",$R346="нестандартный"),"-",$AM346*AY346),"-")</f>
        <v/>
      </c>
      <c r="AQ346" s="64" t="n"/>
      <c r="AR346" s="61" t="n"/>
      <c r="AS346" s="61" t="n"/>
      <c r="AT346" s="61" t="n"/>
      <c r="AU346" s="65" t="n"/>
      <c r="AV346" s="124">
        <f>IFERROR(DR346/AT346*1000,"n/a")</f>
        <v/>
      </c>
      <c r="AW346" s="67" t="n"/>
      <c r="AX346" s="67" t="n"/>
      <c r="AY346" s="43">
        <f>IFERROR(IF(OR($AW346="",$AX346=""),"",_xlfn.DAYS($AX346+1,$AW346)),"")</f>
        <v/>
      </c>
      <c r="AZ346" s="68">
        <f t="array" ref="AZ346">
_xlfn.LET(_xlpm.COEFF,
IF($AW346+$AX346=0,0,IF(MAX(MIN($AX346,EOMONTH(AZ$15,0))-MAX($AW346,AZ$15)+1,)&gt;0,1,0)),
_xlfn.IFS(
$ES346="LisChannel",
_xlpm.COEFF*
INDEX({1;1;1.2;1.2;1;1;1;1;1.2;1.2;1.2;1.2},
MATCH(MONTH(AZ$15),
{1,2,3,4,5,6,7,8,9,10,11,12})),
CONCATENATE($ES346," ",$L346)="RussOutdoor метро",
_xlpm.COEFF*
INDEX({0.8;0.9;1.1;1.1;1;1;1;1;1.1;1.1;1.1;1.1},
MATCH(MONTH(AZ$15),
{1,2,3,4,5,6,7,8,9,10,11,12})),
$ES346&lt;&gt;"LisChannel",
_xlpm.COEFF,
$ES346&lt;&gt;"RussOutdoor",
_xlpm.COEFF))</f>
        <v/>
      </c>
      <c r="BA346" s="68">
        <f t="array" ref="BA346">
_xlfn.LET(_xlpm.COEFF,
IF($AW346+$AX346=0,0,IF(MAX(MIN($AX346,EOMONTH(BA$15,0))-MAX($AW346,BA$15)+1,)&gt;0,1,0)),
_xlfn.IFS(
$ES346="LisChannel",
_xlpm.COEFF*
INDEX({1;1;1.2;1.2;1;1;1;1;1.2;1.2;1.2;1.2},
MATCH(MONTH(BA$15),
{1,2,3,4,5,6,7,8,9,10,11,12})),
CONCATENATE($ES346," ",$L346)="RussOutdoor метро",
_xlpm.COEFF*
INDEX({0.8;0.9;1.1;1.1;1;1;1;1;1.1;1.1;1.1;1.1},
MATCH(MONTH(BA$15),
{1,2,3,4,5,6,7,8,9,10,11,12})),
$ES346&lt;&gt;"LisChannel",
_xlpm.COEFF,
$ES346&lt;&gt;"RussOutdoor",
_xlpm.COEFF))</f>
        <v/>
      </c>
      <c r="BB346" s="68">
        <f t="array" ref="BB346">
_xlfn.LET(_xlpm.COEFF,
IF($AW346+$AX346=0,0,IF(MAX(MIN($AX346,EOMONTH(BB$15,0))-MAX($AW346,BB$15)+1,)&gt;0,1,0)),
_xlfn.IFS(
$ES346="LisChannel",
_xlpm.COEFF*
INDEX({1;1;1.2;1.2;1;1;1;1;1.2;1.2;1.2;1.2},
MATCH(MONTH(BB$15),
{1,2,3,4,5,6,7,8,9,10,11,12})),
CONCATENATE($ES346," ",$L346)="RussOutdoor метро",
_xlpm.COEFF*
INDEX({0.8;0.9;1.1;1.1;1;1;1;1;1.1;1.1;1.1;1.1},
MATCH(MONTH(BB$15),
{1,2,3,4,5,6,7,8,9,10,11,12})),
$ES346&lt;&gt;"LisChannel",
_xlpm.COEFF,
$ES346&lt;&gt;"RussOutdoor",
_xlpm.COEFF))</f>
        <v/>
      </c>
      <c r="BC346" s="68">
        <f t="array" ref="BC346">
_xlfn.LET(_xlpm.COEFF,
IF($AW346+$AX346=0,0,IF(MAX(MIN($AX346,EOMONTH(BC$15,0))-MAX($AW346,BC$15)+1,)&gt;0,1,0)),
_xlfn.IFS(
$ES346="LisChannel",
_xlpm.COEFF*
INDEX({1;1;1.2;1.2;1;1;1;1;1.2;1.2;1.2;1.2},
MATCH(MONTH(BC$15),
{1,2,3,4,5,6,7,8,9,10,11,12})),
CONCATENATE($ES346," ",$L346)="RussOutdoor метро",
_xlpm.COEFF*
INDEX({0.8;0.9;1.1;1.1;1;1;1;1;1.1;1.1;1.1;1.1},
MATCH(MONTH(BC$15),
{1,2,3,4,5,6,7,8,9,10,11,12})),
$ES346&lt;&gt;"LisChannel",
_xlpm.COEFF,
$ES346&lt;&gt;"RussOutdoor",
_xlpm.COEFF))</f>
        <v/>
      </c>
      <c r="BD346" s="68">
        <f t="array" ref="BD346">
_xlfn.LET(_xlpm.COEFF,
IF($AW346+$AX346=0,0,IF(MAX(MIN($AX346,EOMONTH(BD$15,0))-MAX($AW346,BD$15)+1,)&gt;0,1,0)),
_xlfn.IFS(
$ES346="LisChannel",
_xlpm.COEFF*
INDEX({1;1;1.2;1.2;1;1;1;1;1.2;1.2;1.2;1.2},
MATCH(MONTH(BD$15),
{1,2,3,4,5,6,7,8,9,10,11,12})),
CONCATENATE($ES346," ",$L346)="RussOutdoor метро",
_xlpm.COEFF*
INDEX({0.8;0.9;1.1;1.1;1;1;1;1;1.1;1.1;1.1;1.1},
MATCH(MONTH(BD$15),
{1,2,3,4,5,6,7,8,9,10,11,12})),
$ES346&lt;&gt;"LisChannel",
_xlpm.COEFF,
$ES346&lt;&gt;"RussOutdoor",
_xlpm.COEFF))</f>
        <v/>
      </c>
      <c r="BE346" s="68">
        <f t="array" ref="BE346">
_xlfn.LET(_xlpm.COEFF,
IF($AW346+$AX346=0,0,IF(MAX(MIN($AX346,EOMONTH(BE$15,0))-MAX($AW346,BE$15)+1,)&gt;0,1,0)),
_xlfn.IFS(
$ES346="LisChannel",
_xlpm.COEFF*
INDEX({1;1;1.2;1.2;1;1;1;1;1.2;1.2;1.2;1.2},
MATCH(MONTH(BE$15),
{1,2,3,4,5,6,7,8,9,10,11,12})),
CONCATENATE($ES346," ",$L346)="RussOutdoor метро",
_xlpm.COEFF*
INDEX({0.8;0.9;1.1;1.1;1;1;1;1;1.1;1.1;1.1;1.1},
MATCH(MONTH(BE$15),
{1,2,3,4,5,6,7,8,9,10,11,12})),
$ES346&lt;&gt;"LisChannel",
_xlpm.COEFF,
$ES346&lt;&gt;"RussOutdoor",
_xlpm.COEFF))</f>
        <v/>
      </c>
      <c r="BF346" s="68">
        <f t="array" ref="BF346">
_xlfn.LET(_xlpm.COEFF,
IF($AW346+$AX346=0,0,IF(MAX(MIN($AX346,EOMONTH(BF$15,0))-MAX($AW346,BF$15)+1,)&gt;0,1,0)),
_xlfn.IFS(
$ES346="LisChannel",
_xlpm.COEFF*
INDEX({1;1;1.2;1.2;1;1;1;1;1.2;1.2;1.2;1.2},
MATCH(MONTH(BF$15),
{1,2,3,4,5,6,7,8,9,10,11,12})),
CONCATENATE($ES346," ",$L346)="RussOutdoor метро",
_xlpm.COEFF*
INDEX({0.8;0.9;1.1;1.1;1;1;1;1;1.1;1.1;1.1;1.1},
MATCH(MONTH(BF$15),
{1,2,3,4,5,6,7,8,9,10,11,12})),
$ES346&lt;&gt;"LisChannel",
_xlpm.COEFF,
$ES346&lt;&gt;"RussOutdoor",
_xlpm.COEFF))</f>
        <v/>
      </c>
      <c r="BG346" s="68">
        <f t="array" ref="BG346">
_xlfn.LET(_xlpm.COEFF,
IF($AW346+$AX346=0,0,IF(MAX(MIN($AX346,EOMONTH(BG$15,0))-MAX($AW346,BG$15)+1,)&gt;0,1,0)),
_xlfn.IFS(
$ES346="LisChannel",
_xlpm.COEFF*
INDEX({1;1;1.2;1.2;1;1;1;1;1.2;1.2;1.2;1.2},
MATCH(MONTH(BG$15),
{1,2,3,4,5,6,7,8,9,10,11,12})),
CONCATENATE($ES346," ",$L346)="RussOutdoor метро",
_xlpm.COEFF*
INDEX({0.8;0.9;1.1;1.1;1;1;1;1;1.1;1.1;1.1;1.1},
MATCH(MONTH(BG$15),
{1,2,3,4,5,6,7,8,9,10,11,12})),
$ES346&lt;&gt;"LisChannel",
_xlpm.COEFF,
$ES346&lt;&gt;"RussOutdoor",
_xlpm.COEFF))</f>
        <v/>
      </c>
      <c r="BH346" s="68">
        <f t="array" ref="BH346">
_xlfn.LET(_xlpm.COEFF,
IF($AW346+$AX346=0,0,IF(MAX(MIN($AX346,EOMONTH(BH$15,0))-MAX($AW346,BH$15)+1,)&gt;0,1,0)),
_xlfn.IFS(
$ES346="LisChannel",
_xlpm.COEFF*
INDEX({1;1;1.2;1.2;1;1;1;1;1.2;1.2;1.2;1.2},
MATCH(MONTH(BH$15),
{1,2,3,4,5,6,7,8,9,10,11,12})),
CONCATENATE($ES346," ",$L346)="RussOutdoor метро",
_xlpm.COEFF*
INDEX({0.8;0.9;1.1;1.1;1;1;1;1;1.1;1.1;1.1;1.1},
MATCH(MONTH(BH$15),
{1,2,3,4,5,6,7,8,9,10,11,12})),
$ES346&lt;&gt;"LisChannel",
_xlpm.COEFF,
$ES346&lt;&gt;"RussOutdoor",
_xlpm.COEFF))</f>
        <v/>
      </c>
      <c r="BI346" s="68">
        <f t="array" ref="BI346">
_xlfn.LET(_xlpm.COEFF,
IF($AW346+$AX346=0,0,IF(MAX(MIN($AX346,EOMONTH(BI$15,0))-MAX($AW346,BI$15)+1,)&gt;0,1,0)),
_xlfn.IFS(
$ES346="LisChannel",
_xlpm.COEFF*
INDEX({1;1;1.2;1.2;1;1;1;1;1.2;1.2;1.2;1.2},
MATCH(MONTH(BI$15),
{1,2,3,4,5,6,7,8,9,10,11,12})),
CONCATENATE($ES346," ",$L346)="RussOutdoor метро",
_xlpm.COEFF*
INDEX({0.8;0.9;1.1;1.1;1;1;1;1;1.1;1.1;1.1;1.1},
MATCH(MONTH(BI$15),
{1,2,3,4,5,6,7,8,9,10,11,12})),
$ES346&lt;&gt;"LisChannel",
_xlpm.COEFF,
$ES346&lt;&gt;"RussOutdoor",
_xlpm.COEFF))</f>
        <v/>
      </c>
      <c r="BJ346" s="68">
        <f t="array" ref="BJ346">
_xlfn.LET(_xlpm.COEFF,
IF($AW346+$AX346=0,0,IF(MAX(MIN($AX346,EOMONTH(BJ$15,0))-MAX($AW346,BJ$15)+1,)&gt;0,1,0)),
_xlfn.IFS(
$ES346="LisChannel",
_xlpm.COEFF*
INDEX({1;1;1.2;1.2;1;1;1;1;1.2;1.2;1.2;1.2},
MATCH(MONTH(BJ$15),
{1,2,3,4,5,6,7,8,9,10,11,12})),
CONCATENATE($ES346," ",$L346)="RussOutdoor метро",
_xlpm.COEFF*
INDEX({0.8;0.9;1.1;1.1;1;1;1;1;1.1;1.1;1.1;1.1},
MATCH(MONTH(BJ$15),
{1,2,3,4,5,6,7,8,9,10,11,12})),
$ES346&lt;&gt;"LisChannel",
_xlpm.COEFF,
$ES346&lt;&gt;"RussOutdoor",
_xlpm.COEFF))</f>
        <v/>
      </c>
      <c r="BK346" s="68">
        <f t="array" ref="BK346">
_xlfn.LET(_xlpm.COEFF,
IF($AW346+$AX346=0,0,IF(MAX(MIN($AX346,EOMONTH(BK$15,0))-MAX($AW346,BK$15)+1,)&gt;0,1,0)),
_xlfn.IFS(
$ES346="LisChannel",
_xlpm.COEFF*
INDEX({1;1;1.2;1.2;1;1;1;1;1.2;1.2;1.2;1.2},
MATCH(MONTH(BK$15),
{1,2,3,4,5,6,7,8,9,10,11,12})),
CONCATENATE($ES346," ",$L346)="RussOutdoor метро",
_xlpm.COEFF*
INDEX({0.8;0.9;1.1;1.1;1;1;1;1;1.1;1.1;1.1;1.1},
MATCH(MONTH(BK$15),
{1,2,3,4,5,6,7,8,9,10,11,12})),
$ES346&lt;&gt;"LisChannel",
_xlpm.COEFF,
$ES346&lt;&gt;"RussOutdoor",
_xlpm.COEFF))</f>
        <v/>
      </c>
      <c r="BL346" s="62">
        <f>COUNTIFS($AZ346:$BK346,"&gt;0")</f>
        <v/>
      </c>
      <c r="BM346" s="65" t="n"/>
      <c r="BN346" s="125">
        <f>$DJ346</f>
        <v/>
      </c>
      <c r="BO346" s="63">
        <f>$DQ346</f>
        <v/>
      </c>
      <c r="BP346" s="125">
        <f>
IFERROR(
IF($BL346=0,0,
$BN346*(1-$BO346)),
0)</f>
        <v/>
      </c>
      <c r="BQ346" s="125">
        <f t="array" ref="BQ346">
IFERROR(
_xlfn.IFS(
$DH346="день_1",
$BP346*$BL346/($AX346-$AW346+1)*AZ346*(DAY(EOMONTH(AZ$15,0))),
$DH346="день_2",
$BP346/30*MAX(MIN($AX346,EOMONTH(AZ$15,0))-MAX($AW346,AZ$15)+1,),
$DH346="раб.день",
$BP346/30*(IFERROR(
_xlfn.LET(_xlpm.VD,
CHOOSE(
{1;2;3;4;5;6;7;8;9;10;11;12;13;14;15;16;17;18},
45658,45659,45660,45661,45662,45663,45664,45665,45711,45724,45778,45779,45785,45786,45820,45821,45965,46022),
_xlfn.LET(_xlpm.DD,
MAX(MIN($AX346,EOMONTH(AZ$15,0))-MAX($AW346,AZ$15),),
_xlfn.IFS(
AND(MONTH($AW346)=MONTH(AZ$15),MONTH($AX346)&lt;&gt;MONTH(AZ$15)),
NETWORKDAYS.INTL($AW346,$AW346+_xlpm.DD,1,_xlpm.VD),
AND(MONTH($AW346)&lt;&gt;MONTH(AZ$15),MONTH($AX346)=MONTH(AZ$15)),
NETWORKDAYS.INTL(($AX346)-_xlpm.DD,$AX346,1,_xlpm.VD),
AND(MONTH($AW346)&lt;MONTH(AZ$15),MONTH($AX346)&gt;MONTH(AZ$15)),
NETWORKDAYS.INTL((EOMONTH(AZ$15-1,1))-_xlpm.DD,EOMONTH(AZ$15-1,1),1,_xlpm.VD),
AND(MONTH($AW346)=MONTH(AZ$15),MONTH($AX346)=MONTH(AZ$15)),
NETWORKDAYS.INTL($AW346,$AX346,1,_xlpm.VD)))),0)),
$DH346="месяц",
$BP346*AZ346,
$DH346="неделя",
$BP346*AZ346/7*(ROUNDUP((DAY(EOMONTH(AZ$15,0)))/4,0))),
0)</f>
        <v/>
      </c>
      <c r="BR346" s="125">
        <f t="array" ref="BR346">
IFERROR(
_xlfn.IFS(
$DH346="день_1",
$BP346*$BL346/($AX346-$AW346+1)*BA346*(DAY(EOMONTH(BA$15,0))),
$DH346="день_2",
$BP346/30*MAX(MIN($AX346,EOMONTH(BA$15,0))-MAX($AW346,BA$15)+1,),
$DH346="раб.день",
$BP346/30*(IFERROR(
_xlfn.LET(_xlpm.VD,
CHOOSE(
{1;2;3;4;5;6;7;8;9;10;11;12;13;14;15;16;17;18},
45658,45659,45660,45661,45662,45663,45664,45665,45711,45724,45778,45779,45785,45786,45820,45821,45965,46022),
_xlfn.LET(_xlpm.DD,
MAX(MIN($AX346,EOMONTH(BA$15,0))-MAX($AW346,BA$15),),
_xlfn.IFS(
AND(MONTH($AW346)=MONTH(BA$15),MONTH($AX346)&lt;&gt;MONTH(BA$15)),
NETWORKDAYS.INTL($AW346,$AW346+_xlpm.DD,1,_xlpm.VD),
AND(MONTH($AW346)&lt;&gt;MONTH(BA$15),MONTH($AX346)=MONTH(BA$15)),
NETWORKDAYS.INTL(($AX346)-_xlpm.DD,$AX346,1,_xlpm.VD),
AND(MONTH($AW346)&lt;MONTH(BA$15),MONTH($AX346)&gt;MONTH(BA$15)),
NETWORKDAYS.INTL((EOMONTH(BA$15-1,1))-_xlpm.DD,EOMONTH(BA$15-1,1),1,_xlpm.VD),
AND(MONTH($AW346)=MONTH(BA$15),MONTH($AX346)=MONTH(BA$15)),
NETWORKDAYS.INTL($AW346,$AX346,1,_xlpm.VD)))),0)),
$DH346="месяц",
$BP346*BA346,
$DH346="неделя",
$BP346*BA346/7*(ROUNDUP((DAY(EOMONTH(BA$15,0)))/4,0))),
0)</f>
        <v/>
      </c>
      <c r="BS346" s="125">
        <f t="array" ref="BS346">
IFERROR(
_xlfn.IFS(
$DH346="день_1",
$BP346*$BL346/($AX346-$AW346+1)*BB346*(DAY(EOMONTH(BB$15,0))),
$DH346="день_2",
$BP346/30*MAX(MIN($AX346,EOMONTH(BB$15,0))-MAX($AW346,BB$15)+1,),
$DH346="раб.день",
$BP346/30*(IFERROR(
_xlfn.LET(_xlpm.VD,
CHOOSE(
{1;2;3;4;5;6;7;8;9;10;11;12;13;14;15;16;17;18},
45658,45659,45660,45661,45662,45663,45664,45665,45711,45724,45778,45779,45785,45786,45820,45821,45965,46022),
_xlfn.LET(_xlpm.DD,
MAX(MIN($AX346,EOMONTH(BB$15,0))-MAX($AW346,BB$15),),
_xlfn.IFS(
AND(MONTH($AW346)=MONTH(BB$15),MONTH($AX346)&lt;&gt;MONTH(BB$15)),
NETWORKDAYS.INTL($AW346,$AW346+_xlpm.DD,1,_xlpm.VD),
AND(MONTH($AW346)&lt;&gt;MONTH(BB$15),MONTH($AX346)=MONTH(BB$15)),
NETWORKDAYS.INTL(($AX346)-_xlpm.DD,$AX346,1,_xlpm.VD),
AND(MONTH($AW346)&lt;MONTH(BB$15),MONTH($AX346)&gt;MONTH(BB$15)),
NETWORKDAYS.INTL((EOMONTH(BB$15-1,1))-_xlpm.DD,EOMONTH(BB$15-1,1),1,_xlpm.VD),
AND(MONTH($AW346)=MONTH(BB$15),MONTH($AX346)=MONTH(BB$15)),
NETWORKDAYS.INTL($AW346,$AX346,1,_xlpm.VD)))),0)),
$DH346="месяц",
$BP346*BB346,
$DH346="неделя",
$BP346*BB346/7*(ROUNDUP((DAY(EOMONTH(BB$15,0)))/4,0))),
0)</f>
        <v/>
      </c>
      <c r="BT346" s="125">
        <f t="array" ref="BT346">
IFERROR(
_xlfn.IFS(
$DH346="день_1",
$BP346*$BL346/($AX346-$AW346+1)*BC346*(DAY(EOMONTH(BC$15,0))),
$DH346="день_2",
$BP346/30*MAX(MIN($AX346,EOMONTH(BC$15,0))-MAX($AW346,BC$15)+1,),
$DH346="раб.день",
$BP346/30*(IFERROR(
_xlfn.LET(_xlpm.VD,
CHOOSE(
{1;2;3;4;5;6;7;8;9;10;11;12;13;14;15;16;17;18},
45658,45659,45660,45661,45662,45663,45664,45665,45711,45724,45778,45779,45785,45786,45820,45821,45965,46022),
_xlfn.LET(_xlpm.DD,
MAX(MIN($AX346,EOMONTH(BC$15,0))-MAX($AW346,BC$15),),
_xlfn.IFS(
AND(MONTH($AW346)=MONTH(BC$15),MONTH($AX346)&lt;&gt;MONTH(BC$15)),
NETWORKDAYS.INTL($AW346,$AW346+_xlpm.DD,1,_xlpm.VD),
AND(MONTH($AW346)&lt;&gt;MONTH(BC$15),MONTH($AX346)=MONTH(BC$15)),
NETWORKDAYS.INTL(($AX346)-_xlpm.DD,$AX346,1,_xlpm.VD),
AND(MONTH($AW346)&lt;MONTH(BC$15),MONTH($AX346)&gt;MONTH(BC$15)),
NETWORKDAYS.INTL((EOMONTH(BC$15-1,1))-_xlpm.DD,EOMONTH(BC$15-1,1),1,_xlpm.VD),
AND(MONTH($AW346)=MONTH(BC$15),MONTH($AX346)=MONTH(BC$15)),
NETWORKDAYS.INTL($AW346,$AX346,1,_xlpm.VD)))),0)),
$DH346="месяц",
$BP346*BC346,
$DH346="неделя",
$BP346*BC346/7*(ROUNDUP((DAY(EOMONTH(BC$15,0)))/4,0))),
0)</f>
        <v/>
      </c>
      <c r="BU346" s="125">
        <f t="array" ref="BU346">
IFERROR(
_xlfn.IFS(
$DH346="день_1",
$BP346*$BL346/($AX346-$AW346+1)*BD346*(DAY(EOMONTH(BD$15,0))),
$DH346="день_2",
$BP346/30*MAX(MIN($AX346,EOMONTH(BD$15,0))-MAX($AW346,BD$15)+1,),
$DH346="раб.день",
$BP346/30*(IFERROR(
_xlfn.LET(_xlpm.VD,
CHOOSE(
{1;2;3;4;5;6;7;8;9;10;11;12;13;14;15;16;17;18},
45658,45659,45660,45661,45662,45663,45664,45665,45711,45724,45778,45779,45785,45786,45820,45821,45965,46022),
_xlfn.LET(_xlpm.DD,
MAX(MIN($AX346,EOMONTH(BD$15,0))-MAX($AW346,BD$15),),
_xlfn.IFS(
AND(MONTH($AW346)=MONTH(BD$15),MONTH($AX346)&lt;&gt;MONTH(BD$15)),
NETWORKDAYS.INTL($AW346,$AW346+_xlpm.DD,1,_xlpm.VD),
AND(MONTH($AW346)&lt;&gt;MONTH(BD$15),MONTH($AX346)=MONTH(BD$15)),
NETWORKDAYS.INTL(($AX346)-_xlpm.DD,$AX346,1,_xlpm.VD),
AND(MONTH($AW346)&lt;MONTH(BD$15),MONTH($AX346)&gt;MONTH(BD$15)),
NETWORKDAYS.INTL((EOMONTH(BD$15-1,1))-_xlpm.DD,EOMONTH(BD$15-1,1),1,_xlpm.VD),
AND(MONTH($AW346)=MONTH(BD$15),MONTH($AX346)=MONTH(BD$15)),
NETWORKDAYS.INTL($AW346,$AX346,1,_xlpm.VD)))),0)),
$DH346="месяц",
$BP346*BD346,
$DH346="неделя",
$BP346*BD346/7*(ROUNDUP((DAY(EOMONTH(BD$15,0)))/4,0))),
0)</f>
        <v/>
      </c>
      <c r="BV346" s="125">
        <f t="array" ref="BV346">
IFERROR(
_xlfn.IFS(
$DH346="день_1",
$BP346*$BL346/($AX346-$AW346+1)*BE346*(DAY(EOMONTH(BE$15,0))),
$DH346="день_2",
$BP346/30*MAX(MIN($AX346,EOMONTH(BE$15,0))-MAX($AW346,BE$15)+1,),
$DH346="раб.день",
$BP346/30*(IFERROR(
_xlfn.LET(_xlpm.VD,
CHOOSE(
{1;2;3;4;5;6;7;8;9;10;11;12;13;14;15;16;17;18},
45658,45659,45660,45661,45662,45663,45664,45665,45711,45724,45778,45779,45785,45786,45820,45821,45965,46022),
_xlfn.LET(_xlpm.DD,
MAX(MIN($AX346,EOMONTH(BE$15,0))-MAX($AW346,BE$15),),
_xlfn.IFS(
AND(MONTH($AW346)=MONTH(BE$15),MONTH($AX346)&lt;&gt;MONTH(BE$15)),
NETWORKDAYS.INTL($AW346,$AW346+_xlpm.DD,1,_xlpm.VD),
AND(MONTH($AW346)&lt;&gt;MONTH(BE$15),MONTH($AX346)=MONTH(BE$15)),
NETWORKDAYS.INTL(($AX346)-_xlpm.DD,$AX346,1,_xlpm.VD),
AND(MONTH($AW346)&lt;MONTH(BE$15),MONTH($AX346)&gt;MONTH(BE$15)),
NETWORKDAYS.INTL((EOMONTH(BE$15-1,1))-_xlpm.DD,EOMONTH(BE$15-1,1),1,_xlpm.VD),
AND(MONTH($AW346)=MONTH(BE$15),MONTH($AX346)=MONTH(BE$15)),
NETWORKDAYS.INTL($AW346,$AX346,1,_xlpm.VD)))),0)),
$DH346="месяц",
$BP346*BE346,
$DH346="неделя",
$BP346*BE346/7*(ROUNDUP((DAY(EOMONTH(BE$15,0)))/4,0))),
0)</f>
        <v/>
      </c>
      <c r="BW346" s="125">
        <f t="array" ref="BW346">
IFERROR(
_xlfn.IFS(
$DH346="день_1",
$BP346*$BL346/($AX346-$AW346+1)*BF346*(DAY(EOMONTH(BF$15,0))),
$DH346="день_2",
$BP346/30*MAX(MIN($AX346,EOMONTH(BF$15,0))-MAX($AW346,BF$15)+1,),
$DH346="раб.день",
$BP346/30*(IFERROR(
_xlfn.LET(_xlpm.VD,
CHOOSE(
{1;2;3;4;5;6;7;8;9;10;11;12;13;14;15;16;17;18},
45658,45659,45660,45661,45662,45663,45664,45665,45711,45724,45778,45779,45785,45786,45820,45821,45965,46022),
_xlfn.LET(_xlpm.DD,
MAX(MIN($AX346,EOMONTH(BF$15,0))-MAX($AW346,BF$15),),
_xlfn.IFS(
AND(MONTH($AW346)=MONTH(BF$15),MONTH($AX346)&lt;&gt;MONTH(BF$15)),
NETWORKDAYS.INTL($AW346,$AW346+_xlpm.DD,1,_xlpm.VD),
AND(MONTH($AW346)&lt;&gt;MONTH(BF$15),MONTH($AX346)=MONTH(BF$15)),
NETWORKDAYS.INTL(($AX346)-_xlpm.DD,$AX346,1,_xlpm.VD),
AND(MONTH($AW346)&lt;MONTH(BF$15),MONTH($AX346)&gt;MONTH(BF$15)),
NETWORKDAYS.INTL((EOMONTH(BF$15-1,1))-_xlpm.DD,EOMONTH(BF$15-1,1),1,_xlpm.VD),
AND(MONTH($AW346)=MONTH(BF$15),MONTH($AX346)=MONTH(BF$15)),
NETWORKDAYS.INTL($AW346,$AX346,1,_xlpm.VD)))),0)),
$DH346="месяц",
$BP346*BF346,
$DH346="неделя",
$BP346*BF346/7*(ROUNDUP((DAY(EOMONTH(BF$15,0)))/4,0))),
0)</f>
        <v/>
      </c>
      <c r="BX346" s="125">
        <f t="array" ref="BX346">
IFERROR(
_xlfn.IFS(
$DH346="день_1",
$BP346*$BL346/($AX346-$AW346+1)*BG346*(DAY(EOMONTH(BG$15,0))),
$DH346="день_2",
$BP346/30*MAX(MIN($AX346,EOMONTH(BG$15,0))-MAX($AW346,BG$15)+1,),
$DH346="раб.день",
$BP346/30*(IFERROR(
_xlfn.LET(_xlpm.VD,
CHOOSE(
{1;2;3;4;5;6;7;8;9;10;11;12;13;14;15;16;17;18},
45658,45659,45660,45661,45662,45663,45664,45665,45711,45724,45778,45779,45785,45786,45820,45821,45965,46022),
_xlfn.LET(_xlpm.DD,
MAX(MIN($AX346,EOMONTH(BG$15,0))-MAX($AW346,BG$15),),
_xlfn.IFS(
AND(MONTH($AW346)=MONTH(BG$15),MONTH($AX346)&lt;&gt;MONTH(BG$15)),
NETWORKDAYS.INTL($AW346,$AW346+_xlpm.DD,1,_xlpm.VD),
AND(MONTH($AW346)&lt;&gt;MONTH(BG$15),MONTH($AX346)=MONTH(BG$15)),
NETWORKDAYS.INTL(($AX346)-_xlpm.DD,$AX346,1,_xlpm.VD),
AND(MONTH($AW346)&lt;MONTH(BG$15),MONTH($AX346)&gt;MONTH(BG$15)),
NETWORKDAYS.INTL((EOMONTH(BG$15-1,1))-_xlpm.DD,EOMONTH(BG$15-1,1),1,_xlpm.VD),
AND(MONTH($AW346)=MONTH(BG$15),MONTH($AX346)=MONTH(BG$15)),
NETWORKDAYS.INTL($AW346,$AX346,1,_xlpm.VD)))),0)),
$DH346="месяц",
$BP346*BG346,
$DH346="неделя",
$BP346*BG346/7*(ROUNDUP((DAY(EOMONTH(BG$15,0)))/4,0))),
0)</f>
        <v/>
      </c>
      <c r="BY346" s="125">
        <f t="array" ref="BY346">
IFERROR(
_xlfn.IFS(
$DH346="день_1",
$BP346*$BL346/($AX346-$AW346+1)*BH346*(DAY(EOMONTH(BH$15,0))),
$DH346="день_2",
$BP346/30*MAX(MIN($AX346,EOMONTH(BH$15,0))-MAX($AW346,BH$15)+1,),
$DH346="раб.день",
$BP346/30*(IFERROR(
_xlfn.LET(_xlpm.VD,
CHOOSE(
{1;2;3;4;5;6;7;8;9;10;11;12;13;14;15;16;17;18},
45658,45659,45660,45661,45662,45663,45664,45665,45711,45724,45778,45779,45785,45786,45820,45821,45965,46022),
_xlfn.LET(_xlpm.DD,
MAX(MIN($AX346,EOMONTH(BH$15,0))-MAX($AW346,BH$15),),
_xlfn.IFS(
AND(MONTH($AW346)=MONTH(BH$15),MONTH($AX346)&lt;&gt;MONTH(BH$15)),
NETWORKDAYS.INTL($AW346,$AW346+_xlpm.DD,1,_xlpm.VD),
AND(MONTH($AW346)&lt;&gt;MONTH(BH$15),MONTH($AX346)=MONTH(BH$15)),
NETWORKDAYS.INTL(($AX346)-_xlpm.DD,$AX346,1,_xlpm.VD),
AND(MONTH($AW346)&lt;MONTH(BH$15),MONTH($AX346)&gt;MONTH(BH$15)),
NETWORKDAYS.INTL((EOMONTH(BH$15-1,1))-_xlpm.DD,EOMONTH(BH$15-1,1),1,_xlpm.VD),
AND(MONTH($AW346)=MONTH(BH$15),MONTH($AX346)=MONTH(BH$15)),
NETWORKDAYS.INTL($AW346,$AX346,1,_xlpm.VD)))),0)),
$DH346="месяц",
$BP346*BH346,
$DH346="неделя",
$BP346*BH346/7*(ROUNDUP((DAY(EOMONTH(BH$15,0)))/4,0))),
0)</f>
        <v/>
      </c>
      <c r="BZ346" s="125">
        <f t="array" ref="BZ346">
IFERROR(
_xlfn.IFS(
$DH346="день_1",
$BP346*$BL346/($AX346-$AW346+1)*BI346*(DAY(EOMONTH(BI$15,0))),
$DH346="день_2",
$BP346/30*MAX(MIN($AX346,EOMONTH(BI$15,0))-MAX($AW346,BI$15)+1,),
$DH346="раб.день",
$BP346/30*(IFERROR(
_xlfn.LET(_xlpm.VD,
CHOOSE(
{1;2;3;4;5;6;7;8;9;10;11;12;13;14;15;16;17;18},
45658,45659,45660,45661,45662,45663,45664,45665,45711,45724,45778,45779,45785,45786,45820,45821,45965,46022),
_xlfn.LET(_xlpm.DD,
MAX(MIN($AX346,EOMONTH(BI$15,0))-MAX($AW346,BI$15),),
_xlfn.IFS(
AND(MONTH($AW346)=MONTH(BI$15),MONTH($AX346)&lt;&gt;MONTH(BI$15)),
NETWORKDAYS.INTL($AW346,$AW346+_xlpm.DD,1,_xlpm.VD),
AND(MONTH($AW346)&lt;&gt;MONTH(BI$15),MONTH($AX346)=MONTH(BI$15)),
NETWORKDAYS.INTL(($AX346)-_xlpm.DD,$AX346,1,_xlpm.VD),
AND(MONTH($AW346)&lt;MONTH(BI$15),MONTH($AX346)&gt;MONTH(BI$15)),
NETWORKDAYS.INTL((EOMONTH(BI$15-1,1))-_xlpm.DD,EOMONTH(BI$15-1,1),1,_xlpm.VD),
AND(MONTH($AW346)=MONTH(BI$15),MONTH($AX346)=MONTH(BI$15)),
NETWORKDAYS.INTL($AW346,$AX346,1,_xlpm.VD)))),0)),
$DH346="месяц",
$BP346*BI346,
$DH346="неделя",
$BP346*BI346/7*(ROUNDUP((DAY(EOMONTH(BI$15,0)))/4,0))),
0)</f>
        <v/>
      </c>
      <c r="CA346" s="125">
        <f t="array" ref="CA346">
IFERROR(
_xlfn.IFS(
$DH346="день_1",
$BP346*$BL346/($AX346-$AW346+1)*BJ346*(DAY(EOMONTH(BJ$15,0))),
$DH346="день_2",
$BP346/30*MAX(MIN($AX346,EOMONTH(BJ$15,0))-MAX($AW346,BJ$15)+1,),
$DH346="раб.день",
$BP346/30*(IFERROR(
_xlfn.LET(_xlpm.VD,
CHOOSE(
{1;2;3;4;5;6;7;8;9;10;11;12;13;14;15;16;17;18},
45658,45659,45660,45661,45662,45663,45664,45665,45711,45724,45778,45779,45785,45786,45820,45821,45965,46022),
_xlfn.LET(_xlpm.DD,
MAX(MIN($AX346,EOMONTH(BJ$15,0))-MAX($AW346,BJ$15),),
_xlfn.IFS(
AND(MONTH($AW346)=MONTH(BJ$15),MONTH($AX346)&lt;&gt;MONTH(BJ$15)),
NETWORKDAYS.INTL($AW346,$AW346+_xlpm.DD,1,_xlpm.VD),
AND(MONTH($AW346)&lt;&gt;MONTH(BJ$15),MONTH($AX346)=MONTH(BJ$15)),
NETWORKDAYS.INTL(($AX346)-_xlpm.DD,$AX346,1,_xlpm.VD),
AND(MONTH($AW346)&lt;MONTH(BJ$15),MONTH($AX346)&gt;MONTH(BJ$15)),
NETWORKDAYS.INTL((EOMONTH(BJ$15-1,1))-_xlpm.DD,EOMONTH(BJ$15-1,1),1,_xlpm.VD),
AND(MONTH($AW346)=MONTH(BJ$15),MONTH($AX346)=MONTH(BJ$15)),
NETWORKDAYS.INTL($AW346,$AX346,1,_xlpm.VD)))),0)),
$DH346="месяц",
$BP346*BJ346,
$DH346="неделя",
$BP346*BJ346/7*(ROUNDUP((DAY(EOMONTH(BJ$15,0)))/4,0))),
0)</f>
        <v/>
      </c>
      <c r="CB346" s="125">
        <f t="array" ref="CB346">
IFERROR(
_xlfn.IFS(
$DH346="день_1",
$BP346*$BL346/($AX346-$AW346+1)*BK346*(DAY(EOMONTH(BK$15,0))),
$DH346="день_2",
$BP346/30*MAX(MIN($AX346,EOMONTH(BK$15,0))-MAX($AW346,BK$15)+1,),
$DH346="раб.день",
$BP346/30*(IFERROR(
_xlfn.LET(_xlpm.VD,
CHOOSE(
{1;2;3;4;5;6;7;8;9;10;11;12;13;14;15;16;17;18},
45658,45659,45660,45661,45662,45663,45664,45665,45711,45724,45778,45779,45785,45786,45820,45821,45965,46022),
_xlfn.LET(_xlpm.DD,
MAX(MIN($AX346,EOMONTH(BK$15,0))-MAX($AW346,BK$15),),
_xlfn.IFS(
AND(MONTH($AW346)=MONTH(BK$15),MONTH($AX346)&lt;&gt;MONTH(BK$15)),
NETWORKDAYS.INTL($AW346,$AW346+_xlpm.DD,1,_xlpm.VD),
AND(MONTH($AW346)&lt;&gt;MONTH(BK$15),MONTH($AX346)=MONTH(BK$15)),
NETWORKDAYS.INTL(($AX346)-_xlpm.DD,$AX346,1,_xlpm.VD),
AND(MONTH($AW346)&lt;MONTH(BK$15),MONTH($AX346)&gt;MONTH(BK$15)),
NETWORKDAYS.INTL((EOMONTH(BK$15-1,1))-_xlpm.DD,EOMONTH(BK$15-1,1),1,_xlpm.VD),
AND(MONTH($AW346)=MONTH(BK$15),MONTH($AX346)=MONTH(BK$15)),
NETWORKDAYS.INTL($AW346,$AX346,1,_xlpm.VD)))),0)),
$DH346="месяц",
$BP346*BK346,
$DH346="неделя",
$BP346*BK346/7*(ROUNDUP((DAY(EOMONTH(BK$15,0)))/4,0))),
0)</f>
        <v/>
      </c>
      <c r="CC346" s="125">
        <f>SUM($BQ346:$CB346)</f>
        <v/>
      </c>
      <c r="CD346" s="126">
        <f>SUM($EH346:$EH346)</f>
        <v/>
      </c>
      <c r="CE346" s="126">
        <f>$CD346*$AB346</f>
        <v/>
      </c>
      <c r="CF346" s="126">
        <f>SUM($EK346:$EK346)</f>
        <v/>
      </c>
      <c r="CG346" s="126">
        <f>$CF346*$AB346</f>
        <v/>
      </c>
      <c r="CH346" s="126">
        <f>SUM($CC346,$CE346,$CG346)</f>
        <v/>
      </c>
      <c r="CI346" s="126">
        <f>$CH346*(1+$CM346)</f>
        <v/>
      </c>
      <c r="CJ346" s="127" t="n">
        <v>0</v>
      </c>
      <c r="CK346" s="126">
        <f>SUM($CH346:$CH346)*(1+$CJ346)</f>
        <v/>
      </c>
      <c r="CL346" s="126">
        <f>SUM($CH346:$CH346)*(1+$CM346)</f>
        <v/>
      </c>
      <c r="CM346" s="59" t="inlineStr">
        <is>
          <t>20%</t>
        </is>
      </c>
      <c r="CN346" s="59" t="n"/>
      <c r="CO346" s="72" t="n"/>
      <c r="CP346" s="59" t="n"/>
      <c r="CQ346" s="73" t="n"/>
      <c r="CR346" s="73" t="n"/>
      <c r="CS346" s="73" t="n"/>
      <c r="CT346" s="72" t="n"/>
      <c r="CU346" s="79" t="inlineStr">
        <is>
          <t> </t>
        </is>
      </c>
      <c r="CV346" s="60" t="n"/>
      <c r="CW346" s="60" t="n"/>
      <c r="CX346" s="60" t="n"/>
      <c r="CY346" s="127">
        <f>IFERROR(($CC346-$EE346)/($EE346/(1-$DQ346)),0)</f>
        <v/>
      </c>
      <c r="CZ346" s="127">
        <f>IFERROR(1-$EI346/($CE346),0)</f>
        <v/>
      </c>
      <c r="DA346" s="127">
        <f>IFERROR(1-$EL346/($CG346),0)</f>
        <v/>
      </c>
      <c r="DB346" s="126">
        <f>ROUND(IFERROR(($CI346/(1+$CM346)-$EN346),0),2)</f>
        <v/>
      </c>
      <c r="DC346" s="128" t="n"/>
      <c r="DD346" s="125" t="n"/>
      <c r="DE346" s="75" t="n">
        <v>0</v>
      </c>
      <c r="DF346" s="128" t="n"/>
      <c r="DG346" s="125">
        <f>IF($DC346=0,0,$DD346*($DC346*100%-$DE346*$DF346))*SUM($AB346:$AB346)</f>
        <v/>
      </c>
      <c r="DH346" s="129" t="inlineStr">
        <is>
          <t>месяц</t>
        </is>
      </c>
      <c r="DI346" s="130">
        <f t="array" ref="DI346">IFERROR(
IF($ES346="LisChannel",
(ROUND(((INDEX({174.625;153.888888888889;130.972222222222},MATCH($AI346,{2;3;4}),0))*$AG346*$AI346),2)),0),0)</f>
        <v/>
      </c>
      <c r="DJ346" s="130">
        <f>
_xlfn.LET(_xlpm.X,
IFERROR(
IF($ES346="НовиковТВ",
(_xlfn.LET(_xlpm.NTV,
_xlfn.LET(_xlpm.MIN,350000,
IF(SUMIFS($DI:$DI,$ES:$ES,"НовиковТВ")&lt;=_xlpm.MIN,
(SUMIFS($DI:$DI,$ES:$ES,"НовиковТВ")/(COUNTIFS($ES:$ES,"НовиковТВ")))*_xlpm.MIN/SUMIFS($DI:$DI,$ES:$ES,"НовиковТВ"),
DI346)),
_xlpm.NTV+$DG346/(1-(1-(_xlpm.NTV)*(1-$DL346)*(1-$DM346)*(1-$DN346)*(1-$DO346)*(1-$DP346)/_xlpm.NTV))))/(1+$EP346),
$DI346+$DG346/(1-(1-($DI346)*(1-$DL346)*(1-$DM346)*(1-$DN346)*(1-$DO346)*(1-$DP346)/$DI346))),
0),
_xlpm.X*(1+$CM346)*(1+$CW346)-_xlpm.X*(1+$CM346)+_xlpm.X)</f>
        <v/>
      </c>
      <c r="DK346" s="125" t="inlineStr">
        <is>
          <t>послед.</t>
        </is>
      </c>
      <c r="DL346" s="63" t="n">
        <v>0</v>
      </c>
      <c r="DM346" s="63" t="n">
        <v>0</v>
      </c>
      <c r="DN346" s="63" t="n">
        <v>0</v>
      </c>
      <c r="DO346" s="63" t="n">
        <v>0</v>
      </c>
      <c r="DP346" s="63" t="n">
        <v>0</v>
      </c>
      <c r="DQ346" s="63">
        <f t="array" ref="DQ346">IFERROR(_xlfn.IFS(
$DK346="послед.",1-(1-$DL346)*(1-$DM346)*(1-$DN346)*(1-$DO346)*(1-$DP346),
$DK346="сумм.",$DL346+$DM346+$DN346+$DO346+$DP346),
0)</f>
        <v/>
      </c>
      <c r="DR346" s="125">
        <f t="array" ref="DR346">
IFERROR(
_xlfn.IFS(
$BL346=0,
0,
$BL346&gt;0,
_xlfn.IFS($DK346="послед.",
$DJ346*(1-$DL346)*(1-$DM346)*(1-$DN346)*(1-$DO346)*(1-$DP346),
$DK346="сумм.",
$DJ346*(1-($DL346+$DM346+$DN346+$DO346+$DP346)))),0)</f>
        <v/>
      </c>
      <c r="DS346" s="125">
        <f t="array" ref="DS346">
IFERROR(_xlfn.IFS(
$DH346="день_1",
$DR346*$BL346/($AX346-$AW346+1)*AZ346*(DAY(EOMONTH(AZ$15,0))),
$DH346="день_2",
$DR346/30*MAX(MIN($AX346,EOMONTH(AZ$15,0))-MAX($AW346,AZ$15)+1,),
$DH346="раб.день",
$DR346/30*(IFERROR(
_xlfn.LET(_xlpm.VD,
CHOOSE(
{1;2;3;4;5;6;7;8;9;10;11;12;13;14;15;16;17;18},
45658,45659,45660,45661,45662,45663,45664,45665,45711,45724,45778,45779,45785,45786,45820,45821,45965,46022),
_xlfn.LET(_xlpm.DD,
MAX(MIN($AX346,EOMONTH(AZ$15,0))-MAX($AW346,AZ$15),),
_xlfn.IFS(
AND(MONTH($AW346)=MONTH(AZ$15),MONTH($AX346)&lt;&gt;MONTH(AZ$15)),
NETWORKDAYS.INTL($AW346,$AW346+_xlpm.DD,1,_xlpm.VD),
AND(MONTH($AW346)&lt;&gt;MONTH(AZ$15),MONTH($AX346)=MONTH(AZ$15)),
NETWORKDAYS.INTL(($AX346)-_xlpm.DD,$AX346,1,_xlpm.VD),
AND(MONTH($AW346)&lt;MONTH(AZ$15),MONTH($AX346)&gt;MONTH(AZ$15)),
NETWORKDAYS.INTL((EOMONTH(AZ$15-1,1))-_xlpm.DD,EOMONTH(AZ$15-1,1),1,_xlpm.VD),
AND(MONTH($AW346)=MONTH(AZ$15),MONTH($AX346)=MONTH(AZ$15)),
NETWORKDAYS.INTL($AW346,$AX346,1,_xlpm.VD)))),0)),
$DH346="месяц",
$DR346*AZ346,
$DH346="неделя",
$DR346*AZ346/7*(ROUNDUP((DAY(EOMONTH(AZ$15,0)))/4,0))),
0)</f>
        <v/>
      </c>
      <c r="DT346" s="125">
        <f t="array" ref="DT346">
IFERROR(_xlfn.IFS(
$DH346="день_1",
$DR346*$BL346/($AX346-$AW346+1)*BA346*(DAY(EOMONTH(BA$15,0))),
$DH346="день_2",
$DR346/30*MAX(MIN($AX346,EOMONTH(BA$15,0))-MAX($AW346,BA$15)+1,),
$DH346="раб.день",
$DR346/30*(IFERROR(
_xlfn.LET(_xlpm.VD,
CHOOSE(
{1;2;3;4;5;6;7;8;9;10;11;12;13;14;15;16;17;18},
45658,45659,45660,45661,45662,45663,45664,45665,45711,45724,45778,45779,45785,45786,45820,45821,45965,46022),
_xlfn.LET(_xlpm.DD,
MAX(MIN($AX346,EOMONTH(BA$15,0))-MAX($AW346,BA$15),),
_xlfn.IFS(
AND(MONTH($AW346)=MONTH(BA$15),MONTH($AX346)&lt;&gt;MONTH(BA$15)),
NETWORKDAYS.INTL($AW346,$AW346+_xlpm.DD,1,_xlpm.VD),
AND(MONTH($AW346)&lt;&gt;MONTH(BA$15),MONTH($AX346)=MONTH(BA$15)),
NETWORKDAYS.INTL(($AX346)-_xlpm.DD,$AX346,1,_xlpm.VD),
AND(MONTH($AW346)&lt;MONTH(BA$15),MONTH($AX346)&gt;MONTH(BA$15)),
NETWORKDAYS.INTL((EOMONTH(BA$15-1,1))-_xlpm.DD,EOMONTH(BA$15-1,1),1,_xlpm.VD),
AND(MONTH($AW346)=MONTH(BA$15),MONTH($AX346)=MONTH(BA$15)),
NETWORKDAYS.INTL($AW346,$AX346,1,_xlpm.VD)))),0)),
$DH346="месяц",
$DR346*BA346,
$DH346="неделя",
$DR346*BA346/7*(ROUNDUP((DAY(EOMONTH(BA$15,0)))/4,0))),
0)</f>
        <v/>
      </c>
      <c r="DU346" s="125">
        <f t="array" ref="DU346">
IFERROR(_xlfn.IFS(
$DH346="день_1",
$DR346*$BL346/($AX346-$AW346+1)*BB346*(DAY(EOMONTH(BB$15,0))),
$DH346="день_2",
$DR346/30*MAX(MIN($AX346,EOMONTH(BB$15,0))-MAX($AW346,BB$15)+1,),
$DH346="раб.день",
$DR346/30*(IFERROR(
_xlfn.LET(_xlpm.VD,
CHOOSE(
{1;2;3;4;5;6;7;8;9;10;11;12;13;14;15;16;17;18},
45658,45659,45660,45661,45662,45663,45664,45665,45711,45724,45778,45779,45785,45786,45820,45821,45965,46022),
_xlfn.LET(_xlpm.DD,
MAX(MIN($AX346,EOMONTH(BB$15,0))-MAX($AW346,BB$15),),
_xlfn.IFS(
AND(MONTH($AW346)=MONTH(BB$15),MONTH($AX346)&lt;&gt;MONTH(BB$15)),
NETWORKDAYS.INTL($AW346,$AW346+_xlpm.DD,1,_xlpm.VD),
AND(MONTH($AW346)&lt;&gt;MONTH(BB$15),MONTH($AX346)=MONTH(BB$15)),
NETWORKDAYS.INTL(($AX346)-_xlpm.DD,$AX346,1,_xlpm.VD),
AND(MONTH($AW346)&lt;MONTH(BB$15),MONTH($AX346)&gt;MONTH(BB$15)),
NETWORKDAYS.INTL((EOMONTH(BB$15-1,1))-_xlpm.DD,EOMONTH(BB$15-1,1),1,_xlpm.VD),
AND(MONTH($AW346)=MONTH(BB$15),MONTH($AX346)=MONTH(BB$15)),
NETWORKDAYS.INTL($AW346,$AX346,1,_xlpm.VD)))),0)),
$DH346="месяц",
$DR346*BB346,
$DH346="неделя",
$DR346*BB346/7*(ROUNDUP((DAY(EOMONTH(BB$15,0)))/4,0))),
0)</f>
        <v/>
      </c>
      <c r="DV346" s="125">
        <f t="array" ref="DV346">
IFERROR(_xlfn.IFS(
$DH346="день_1",
$DR346*$BL346/($AX346-$AW346+1)*BC346*(DAY(EOMONTH(BC$15,0))),
$DH346="день_2",
$DR346/30*MAX(MIN($AX346,EOMONTH(BC$15,0))-MAX($AW346,BC$15)+1,),
$DH346="раб.день",
$DR346/30*(IFERROR(
_xlfn.LET(_xlpm.VD,
CHOOSE(
{1;2;3;4;5;6;7;8;9;10;11;12;13;14;15;16;17;18},
45658,45659,45660,45661,45662,45663,45664,45665,45711,45724,45778,45779,45785,45786,45820,45821,45965,46022),
_xlfn.LET(_xlpm.DD,
MAX(MIN($AX346,EOMONTH(BC$15,0))-MAX($AW346,BC$15),),
_xlfn.IFS(
AND(MONTH($AW346)=MONTH(BC$15),MONTH($AX346)&lt;&gt;MONTH(BC$15)),
NETWORKDAYS.INTL($AW346,$AW346+_xlpm.DD,1,_xlpm.VD),
AND(MONTH($AW346)&lt;&gt;MONTH(BC$15),MONTH($AX346)=MONTH(BC$15)),
NETWORKDAYS.INTL(($AX346)-_xlpm.DD,$AX346,1,_xlpm.VD),
AND(MONTH($AW346)&lt;MONTH(BC$15),MONTH($AX346)&gt;MONTH(BC$15)),
NETWORKDAYS.INTL((EOMONTH(BC$15-1,1))-_xlpm.DD,EOMONTH(BC$15-1,1),1,_xlpm.VD),
AND(MONTH($AW346)=MONTH(BC$15),MONTH($AX346)=MONTH(BC$15)),
NETWORKDAYS.INTL($AW346,$AX346,1,_xlpm.VD)))),0)),
$DH346="месяц",
$DR346*BC346,
$DH346="неделя",
$DR346*BC346/7*(ROUNDUP((DAY(EOMONTH(BC$15,0)))/4,0))),
0)</f>
        <v/>
      </c>
      <c r="DW346" s="125">
        <f t="array" ref="DW346">
IFERROR(_xlfn.IFS(
$DH346="день_1",
$DR346*$BL346/($AX346-$AW346+1)*BD346*(DAY(EOMONTH(BD$15,0))),
$DH346="день_2",
$DR346/30*MAX(MIN($AX346,EOMONTH(BD$15,0))-MAX($AW346,BD$15)+1,),
$DH346="раб.день",
$DR346/30*(IFERROR(
_xlfn.LET(_xlpm.VD,
CHOOSE(
{1;2;3;4;5;6;7;8;9;10;11;12;13;14;15;16;17;18},
45658,45659,45660,45661,45662,45663,45664,45665,45711,45724,45778,45779,45785,45786,45820,45821,45965,46022),
_xlfn.LET(_xlpm.DD,
MAX(MIN($AX346,EOMONTH(BD$15,0))-MAX($AW346,BD$15),),
_xlfn.IFS(
AND(MONTH($AW346)=MONTH(BD$15),MONTH($AX346)&lt;&gt;MONTH(BD$15)),
NETWORKDAYS.INTL($AW346,$AW346+_xlpm.DD,1,_xlpm.VD),
AND(MONTH($AW346)&lt;&gt;MONTH(BD$15),MONTH($AX346)=MONTH(BD$15)),
NETWORKDAYS.INTL(($AX346)-_xlpm.DD,$AX346,1,_xlpm.VD),
AND(MONTH($AW346)&lt;MONTH(BD$15),MONTH($AX346)&gt;MONTH(BD$15)),
NETWORKDAYS.INTL((EOMONTH(BD$15-1,1))-_xlpm.DD,EOMONTH(BD$15-1,1),1,_xlpm.VD),
AND(MONTH($AW346)=MONTH(BD$15),MONTH($AX346)=MONTH(BD$15)),
NETWORKDAYS.INTL($AW346,$AX346,1,_xlpm.VD)))),0)),
$DH346="месяц",
$DR346*BD346,
$DH346="неделя",
$DR346*BD346/7*(ROUNDUP((DAY(EOMONTH(BD$15,0)))/4,0))),
0)</f>
        <v/>
      </c>
      <c r="DX346" s="125">
        <f t="array" ref="DX346">
IFERROR(_xlfn.IFS(
$DH346="день_1",
$DR346*$BL346/($AX346-$AW346+1)*BE346*(DAY(EOMONTH(BE$15,0))),
$DH346="день_2",
$DR346/30*MAX(MIN($AX346,EOMONTH(BE$15,0))-MAX($AW346,BE$15)+1,),
$DH346="раб.день",
$DR346/30*(IFERROR(
_xlfn.LET(_xlpm.VD,
CHOOSE(
{1;2;3;4;5;6;7;8;9;10;11;12;13;14;15;16;17;18},
45658,45659,45660,45661,45662,45663,45664,45665,45711,45724,45778,45779,45785,45786,45820,45821,45965,46022),
_xlfn.LET(_xlpm.DD,
MAX(MIN($AX346,EOMONTH(BE$15,0))-MAX($AW346,BE$15),),
_xlfn.IFS(
AND(MONTH($AW346)=MONTH(BE$15),MONTH($AX346)&lt;&gt;MONTH(BE$15)),
NETWORKDAYS.INTL($AW346,$AW346+_xlpm.DD,1,_xlpm.VD),
AND(MONTH($AW346)&lt;&gt;MONTH(BE$15),MONTH($AX346)=MONTH(BE$15)),
NETWORKDAYS.INTL(($AX346)-_xlpm.DD,$AX346,1,_xlpm.VD),
AND(MONTH($AW346)&lt;MONTH(BE$15),MONTH($AX346)&gt;MONTH(BE$15)),
NETWORKDAYS.INTL((EOMONTH(BE$15-1,1))-_xlpm.DD,EOMONTH(BE$15-1,1),1,_xlpm.VD),
AND(MONTH($AW346)=MONTH(BE$15),MONTH($AX346)=MONTH(BE$15)),
NETWORKDAYS.INTL($AW346,$AX346,1,_xlpm.VD)))),0)),
$DH346="месяц",
$DR346*BE346,
$DH346="неделя",
$DR346*BE346/7*(ROUNDUP((DAY(EOMONTH(BE$15,0)))/4,0))),
0)</f>
        <v/>
      </c>
      <c r="DY346" s="125">
        <f t="array" ref="DY346">
IFERROR(_xlfn.IFS(
$DH346="день_1",
$DR346*$BL346/($AX346-$AW346+1)*BF346*(DAY(EOMONTH(BF$15,0))),
$DH346="день_2",
$DR346/30*MAX(MIN($AX346,EOMONTH(BF$15,0))-MAX($AW346,BF$15)+1,),
$DH346="раб.день",
$DR346/30*(IFERROR(
_xlfn.LET(_xlpm.VD,
CHOOSE(
{1;2;3;4;5;6;7;8;9;10;11;12;13;14;15;16;17;18},
45658,45659,45660,45661,45662,45663,45664,45665,45711,45724,45778,45779,45785,45786,45820,45821,45965,46022),
_xlfn.LET(_xlpm.DD,
MAX(MIN($AX346,EOMONTH(BF$15,0))-MAX($AW346,BF$15),),
_xlfn.IFS(
AND(MONTH($AW346)=MONTH(BF$15),MONTH($AX346)&lt;&gt;MONTH(BF$15)),
NETWORKDAYS.INTL($AW346,$AW346+_xlpm.DD,1,_xlpm.VD),
AND(MONTH($AW346)&lt;&gt;MONTH(BF$15),MONTH($AX346)=MONTH(BF$15)),
NETWORKDAYS.INTL(($AX346)-_xlpm.DD,$AX346,1,_xlpm.VD),
AND(MONTH($AW346)&lt;MONTH(BF$15),MONTH($AX346)&gt;MONTH(BF$15)),
NETWORKDAYS.INTL((EOMONTH(BF$15-1,1))-_xlpm.DD,EOMONTH(BF$15-1,1),1,_xlpm.VD),
AND(MONTH($AW346)=MONTH(BF$15),MONTH($AX346)=MONTH(BF$15)),
NETWORKDAYS.INTL($AW346,$AX346,1,_xlpm.VD)))),0)),
$DH346="месяц",
$DR346*BF346,
$DH346="неделя",
$DR346*BF346/7*(ROUNDUP((DAY(EOMONTH(BF$15,0)))/4,0))),
0)</f>
        <v/>
      </c>
      <c r="DZ346" s="125">
        <f t="array" ref="DZ346">
IFERROR(_xlfn.IFS(
$DH346="день_1",
$DR346*$BL346/($AX346-$AW346+1)*BG346*(DAY(EOMONTH(BG$15,0))),
$DH346="день_2",
$DR346/30*MAX(MIN($AX346,EOMONTH(BG$15,0))-MAX($AW346,BG$15)+1,),
$DH346="раб.день",
$DR346/30*(IFERROR(
_xlfn.LET(_xlpm.VD,
CHOOSE(
{1;2;3;4;5;6;7;8;9;10;11;12;13;14;15;16;17;18},
45658,45659,45660,45661,45662,45663,45664,45665,45711,45724,45778,45779,45785,45786,45820,45821,45965,46022),
_xlfn.LET(_xlpm.DD,
MAX(MIN($AX346,EOMONTH(BG$15,0))-MAX($AW346,BG$15),),
_xlfn.IFS(
AND(MONTH($AW346)=MONTH(BG$15),MONTH($AX346)&lt;&gt;MONTH(BG$15)),
NETWORKDAYS.INTL($AW346,$AW346+_xlpm.DD,1,_xlpm.VD),
AND(MONTH($AW346)&lt;&gt;MONTH(BG$15),MONTH($AX346)=MONTH(BG$15)),
NETWORKDAYS.INTL(($AX346)-_xlpm.DD,$AX346,1,_xlpm.VD),
AND(MONTH($AW346)&lt;MONTH(BG$15),MONTH($AX346)&gt;MONTH(BG$15)),
NETWORKDAYS.INTL((EOMONTH(BG$15-1,1))-_xlpm.DD,EOMONTH(BG$15-1,1),1,_xlpm.VD),
AND(MONTH($AW346)=MONTH(BG$15),MONTH($AX346)=MONTH(BG$15)),
NETWORKDAYS.INTL($AW346,$AX346,1,_xlpm.VD)))),0)),
$DH346="месяц",
$DR346*BG346,
$DH346="неделя",
$DR346*BG346/7*(ROUNDUP((DAY(EOMONTH(BG$15,0)))/4,0))),
0)</f>
        <v/>
      </c>
      <c r="EA346" s="125">
        <f t="array" ref="EA346">
IFERROR(_xlfn.IFS(
$DH346="день_1",
$DR346*$BL346/($AX346-$AW346+1)*BH346*(DAY(EOMONTH(BH$15,0))),
$DH346="день_2",
$DR346/30*MAX(MIN($AX346,EOMONTH(BH$15,0))-MAX($AW346,BH$15)+1,),
$DH346="раб.день",
$DR346/30*(IFERROR(
_xlfn.LET(_xlpm.VD,
CHOOSE(
{1;2;3;4;5;6;7;8;9;10;11;12;13;14;15;16;17;18},
45658,45659,45660,45661,45662,45663,45664,45665,45711,45724,45778,45779,45785,45786,45820,45821,45965,46022),
_xlfn.LET(_xlpm.DD,
MAX(MIN($AX346,EOMONTH(BH$15,0))-MAX($AW346,BH$15),),
_xlfn.IFS(
AND(MONTH($AW346)=MONTH(BH$15),MONTH($AX346)&lt;&gt;MONTH(BH$15)),
NETWORKDAYS.INTL($AW346,$AW346+_xlpm.DD,1,_xlpm.VD),
AND(MONTH($AW346)&lt;&gt;MONTH(BH$15),MONTH($AX346)=MONTH(BH$15)),
NETWORKDAYS.INTL(($AX346)-_xlpm.DD,$AX346,1,_xlpm.VD),
AND(MONTH($AW346)&lt;MONTH(BH$15),MONTH($AX346)&gt;MONTH(BH$15)),
NETWORKDAYS.INTL((EOMONTH(BH$15-1,1))-_xlpm.DD,EOMONTH(BH$15-1,1),1,_xlpm.VD),
AND(MONTH($AW346)=MONTH(BH$15),MONTH($AX346)=MONTH(BH$15)),
NETWORKDAYS.INTL($AW346,$AX346,1,_xlpm.VD)))),0)),
$DH346="месяц",
$DR346*BH346,
$DH346="неделя",
$DR346*BH346/7*(ROUNDUP((DAY(EOMONTH(BH$15,0)))/4,0))),
0)</f>
        <v/>
      </c>
      <c r="EB346" s="125">
        <f t="array" ref="EB346">
IFERROR(_xlfn.IFS(
$DH346="день_1",
$DR346*$BL346/($AX346-$AW346+1)*BI346*(DAY(EOMONTH(BI$15,0))),
$DH346="день_2",
$DR346/30*MAX(MIN($AX346,EOMONTH(BI$15,0))-MAX($AW346,BI$15)+1,),
$DH346="раб.день",
$DR346/30*(IFERROR(
_xlfn.LET(_xlpm.VD,
CHOOSE(
{1;2;3;4;5;6;7;8;9;10;11;12;13;14;15;16;17;18},
45658,45659,45660,45661,45662,45663,45664,45665,45711,45724,45778,45779,45785,45786,45820,45821,45965,46022),
_xlfn.LET(_xlpm.DD,
MAX(MIN($AX346,EOMONTH(BI$15,0))-MAX($AW346,BI$15),),
_xlfn.IFS(
AND(MONTH($AW346)=MONTH(BI$15),MONTH($AX346)&lt;&gt;MONTH(BI$15)),
NETWORKDAYS.INTL($AW346,$AW346+_xlpm.DD,1,_xlpm.VD),
AND(MONTH($AW346)&lt;&gt;MONTH(BI$15),MONTH($AX346)=MONTH(BI$15)),
NETWORKDAYS.INTL(($AX346)-_xlpm.DD,$AX346,1,_xlpm.VD),
AND(MONTH($AW346)&lt;MONTH(BI$15),MONTH($AX346)&gt;MONTH(BI$15)),
NETWORKDAYS.INTL((EOMONTH(BI$15-1,1))-_xlpm.DD,EOMONTH(BI$15-1,1),1,_xlpm.VD),
AND(MONTH($AW346)=MONTH(BI$15),MONTH($AX346)=MONTH(BI$15)),
NETWORKDAYS.INTL($AW346,$AX346,1,_xlpm.VD)))),0)),
$DH346="месяц",
$DR346*BI346,
$DH346="неделя",
$DR346*BI346/7*(ROUNDUP((DAY(EOMONTH(BI$15,0)))/4,0))),
0)</f>
        <v/>
      </c>
      <c r="EC346" s="125">
        <f t="array" ref="EC346">
IFERROR(_xlfn.IFS(
$DH346="день_1",
$DR346*$BL346/($AX346-$AW346+1)*BJ346*(DAY(EOMONTH(BJ$15,0))),
$DH346="день_2",
$DR346/30*MAX(MIN($AX346,EOMONTH(BJ$15,0))-MAX($AW346,BJ$15)+1,),
$DH346="раб.день",
$DR346/30*(IFERROR(
_xlfn.LET(_xlpm.VD,
CHOOSE(
{1;2;3;4;5;6;7;8;9;10;11;12;13;14;15;16;17;18},
45658,45659,45660,45661,45662,45663,45664,45665,45711,45724,45778,45779,45785,45786,45820,45821,45965,46022),
_xlfn.LET(_xlpm.DD,
MAX(MIN($AX346,EOMONTH(BJ$15,0))-MAX($AW346,BJ$15),),
_xlfn.IFS(
AND(MONTH($AW346)=MONTH(BJ$15),MONTH($AX346)&lt;&gt;MONTH(BJ$15)),
NETWORKDAYS.INTL($AW346,$AW346+_xlpm.DD,1,_xlpm.VD),
AND(MONTH($AW346)&lt;&gt;MONTH(BJ$15),MONTH($AX346)=MONTH(BJ$15)),
NETWORKDAYS.INTL(($AX346)-_xlpm.DD,$AX346,1,_xlpm.VD),
AND(MONTH($AW346)&lt;MONTH(BJ$15),MONTH($AX346)&gt;MONTH(BJ$15)),
NETWORKDAYS.INTL((EOMONTH(BJ$15-1,1))-_xlpm.DD,EOMONTH(BJ$15-1,1),1,_xlpm.VD),
AND(MONTH($AW346)=MONTH(BJ$15),MONTH($AX346)=MONTH(BJ$15)),
NETWORKDAYS.INTL($AW346,$AX346,1,_xlpm.VD)))),0)),
$DH346="месяц",
$DR346*BJ346,
$DH346="неделя",
$DR346*BJ346/7*(ROUNDUP((DAY(EOMONTH(BJ$15,0)))/4,0))),
0)</f>
        <v/>
      </c>
      <c r="ED346" s="125">
        <f t="array" ref="ED346">
IFERROR(_xlfn.IFS(
$DH346="день_1",
$DR346*$BL346/($AX346-$AW346+1)*BK346*(DAY(EOMONTH(BK$15,0))),
$DH346="день_2",
$DR346/30*MAX(MIN($AX346,EOMONTH(BK$15,0))-MAX($AW346,BK$15)+1,),
$DH346="раб.день",
$DR346/30*(IFERROR(
_xlfn.LET(_xlpm.VD,
CHOOSE(
{1;2;3;4;5;6;7;8;9;10;11;12;13;14;15;16;17;18},
45658,45659,45660,45661,45662,45663,45664,45665,45711,45724,45778,45779,45785,45786,45820,45821,45965,46022),
_xlfn.LET(_xlpm.DD,
MAX(MIN($AX346,EOMONTH(BK$15,0))-MAX($AW346,BK$15),),
_xlfn.IFS(
AND(MONTH($AW346)=MONTH(BK$15),MONTH($AX346)&lt;&gt;MONTH(BK$15)),
NETWORKDAYS.INTL($AW346,$AW346+_xlpm.DD,1,_xlpm.VD),
AND(MONTH($AW346)&lt;&gt;MONTH(BK$15),MONTH($AX346)=MONTH(BK$15)),
NETWORKDAYS.INTL(($AX346)-_xlpm.DD,$AX346,1,_xlpm.VD),
AND(MONTH($AW346)&lt;MONTH(BK$15),MONTH($AX346)&gt;MONTH(BK$15)),
NETWORKDAYS.INTL((EOMONTH(BK$15-1,1))-_xlpm.DD,EOMONTH(BK$15-1,1),1,_xlpm.VD),
AND(MONTH($AW346)=MONTH(BK$15),MONTH($AX346)=MONTH(BK$15)),
NETWORKDAYS.INTL($AW346,$AX346,1,_xlpm.VD)))),0)),
$DH346="месяц",
$DR346*BK346,
$DH346="неделя",
$DR346*BK346/7*(ROUNDUP((DAY(EOMONTH(BK$15,0)))/4,0))),
0)</f>
        <v/>
      </c>
      <c r="EE346" s="125">
        <f>SUM($DS346,$DT346,$DU346,$DV346,$DW346,$DX346,$DY346,$DZ346,$EA346,$EB346,$EC346,$ED346)</f>
        <v/>
      </c>
      <c r="EF346" s="125">
        <f>IFERROR(ROUND($EE346*(1+$EP346),2),0)</f>
        <v/>
      </c>
      <c r="EG346" s="128" t="n">
        <v>1</v>
      </c>
      <c r="EH346" s="126" t="n">
        <v>0</v>
      </c>
      <c r="EI346" s="126">
        <f>ROUND(SUM($EH346:$EH346)*SUM($AB346:$AB346)*$EG346,2)</f>
        <v/>
      </c>
      <c r="EJ346" s="126">
        <f>ROUND($EI346*(1+$EP346),2)</f>
        <v/>
      </c>
      <c r="EK346" s="126" t="n">
        <v>0</v>
      </c>
      <c r="EL346" s="126">
        <f>ROUND(SUM($EK346:$EK346)*SUM($AB346:$AB346)*$EG346,2)</f>
        <v/>
      </c>
      <c r="EM346" s="126">
        <f>ROUND($EL346*(1+$EP346),2)</f>
        <v/>
      </c>
      <c r="EN346" s="126">
        <f>SUM($EE346,$EI346,$EL346)</f>
        <v/>
      </c>
      <c r="EO346" s="126">
        <f>SUM($EF346,$EJ346,$EM346)</f>
        <v/>
      </c>
      <c r="EP346" s="59" t="inlineStr">
        <is>
          <t>20%</t>
        </is>
      </c>
      <c r="EQ346" s="59" t="n"/>
      <c r="ER346" s="60">
        <f t="array" ref="ER346">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MATCH(ES346,
{"AMS";"RussOutdoor";"HD Outdoor";"Ingroup";"IQ";"Ledproduction";"LisChannel";"Logic";"Media-PPL";"NovikovTV | НовиковТВ";"SMA";"SOK";"КрокусТВ | CrocusTV | IndoorTV";"Сити";"ТЯК Москва"},
0)),"")</f>
        <v/>
      </c>
      <c r="ES346" s="60" t="n"/>
      <c r="ET346" s="60">
        <f t="array" ref="ET346">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MATCH(ES346,
{"AMS";"RussOutdoor";"HD Outdoor";"Ingroup";"IQ";"Ledproduction";"LisChannel";"Logic";"Media-PPL";"NovikovTV | НовиковТВ";"SMA";"SOK";"КрокусТВ | CrocusTV | IndoorTV";"Сити";"ТЯК Москва"},
0)),"")</f>
        <v/>
      </c>
      <c r="EU346" s="60" t="n"/>
      <c r="EV346" s="60" t="n"/>
      <c r="EX346" s="110">
        <f t="array" ref="EX346">
($AR346/30
+N("ТРАФИК ПЛОЩАДКИ"))*
(IFERROR(
_xlfn.LET(
_xlpm.GPR,
HLOOKUP($L346,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(MATCH($T346,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IF($Q346="цифровой",_xlpm.GPR/$AG346,_xlpm.GPR/60)),
0)
+N("DWELL TIME"))*
(IF($AB346=0,0,IF($AB346=1,0.3,IF($AB346=2,0.5,IF($AB346&gt;2,1))))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_xlfn.IFS($AC346="да",1.2,$AC346="нет",1)*
_xlfn.IFS($AD346="да",1.2,$AD346="нет",1)*
IF(R346="статический",1,1.2)*
$X346*
INDEX(
{1.2;1;1.2;1.2;1;1.2;1.2;1.2;1.2;1.2;1.2;1;1.2;1.2;1.2;1.2;1;1;1.2;1.2;1.2;1;1;1;1;1.2;1.2;1.2;1.2;1;1;1;1;1.2;1.2;1.2;1.2;1.2;1.2;1.2;1.2;1;1;1.2;1;1;1;1;1.5;1;1;1.5;1.5;1.2},
MATCH($Q346,_xlpm.MI,0)))&gt;{0.02;0.04;0.06;0.1;0.2;0.4;0.6;0.8;1;2;4;6})),
{0;1;2;3;4;5;6;7;8;9;10;11;12},
0)))
+N("КОЭФФИЦИЕНТ КОНТАКТА"))))*
(_xlfn.IFS($X346&lt;0.1,$X346/1000,$X346&gt;25,5.2,AND($X346&gt;=0.1,$X346&lt;=25),(($X346*2+0.1)/10)*($X346/10)))*
IFERROR((_xlfn.LET(
_xlpm.MA,
{0;0.8;0.85;0.9;0.95;1},
_xlpm.MAA,
{0;1;2;3;4;5},
INDEX(_xlpm.MA,MATCH(SUMPRODUCT(--((IF(ROUND(_xlpm.MAA,1)&gt;5,5,ROUND($AB346,1)))&gt;{0;1;2;3;4;5})),_xlpm.MAA,0)))
+N("КОЭФФИЦИЕНТ КОЛ-ВО КОНСТРУКЦИЙ")),1)*
$AB346,0))*
(IF($Q346="цифровой",$AG346/15*$AI346,1)
+N("ДЛЯ ЦИФРЫ"))</f>
        <v/>
      </c>
      <c r="EY346" s="110">
        <f>IFERROR(EX346*AY346,0)</f>
        <v/>
      </c>
      <c r="EZ346" s="131">
        <f>IFERROR(DP346/EY346*1000,0)</f>
        <v/>
      </c>
      <c r="FA346" s="112">
        <f>IFERROR(FC346/FB346,0)</f>
        <v/>
      </c>
      <c r="FB346" s="112">
        <f>IFERROR((FC346/(EY346/FF346*#REF!))*0.825,0)</f>
        <v/>
      </c>
      <c r="FC346" s="112">
        <f>IFERROR(((EX346*30/AR346)*100)/30,0)</f>
        <v/>
      </c>
      <c r="FD346" s="112">
        <f>IFERROR(EY346/G346*100%,0)</f>
        <v/>
      </c>
      <c r="FE346" s="112">
        <f>IFERROR(FD346/FC346*100%,0)</f>
        <v/>
      </c>
      <c r="FF346" s="110">
        <f>IFERROR(AR346/30*AY346,0)</f>
        <v/>
      </c>
    </row>
    <row r="347" ht="13" customHeight="1">
      <c r="A347" s="59" t="n"/>
      <c r="B347" s="60" t="n"/>
      <c r="C347" s="60" t="n"/>
      <c r="D347" s="60">
        <f t="array" ref="D347">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MATCH($E347,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47" s="60">
        <f t="array" ref="E347">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MATCH($F347,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47" s="60" t="inlineStr"/>
      <c r="G347" s="60" t="n"/>
      <c r="H347" s="60">
        <f t="array" ref="H347">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MATCH($I347,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47" s="60" t="n"/>
      <c r="J347" s="60" t="n"/>
      <c r="K347" s="60" t="n"/>
      <c r="L347" s="60" t="n"/>
      <c r="M347" s="60" t="n"/>
      <c r="N347" s="60" t="n"/>
      <c r="O347" s="60" t="n"/>
      <c r="P347" s="60">
        <f t="array" ref="P347">
_xlfn.IFS(
ISNUMBER(MATCH($Q347,{"шелфбаннер","разделитель","монетница","чековая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ISNUMBER(MATCH($Q347,{"LED/LCD","видеокулер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ISNUMBER(MATCH($Q347,{"автомобиль","машина","выставочное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ISNUMBER(MATCH($Q347,{"билборд","лифтовая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ISNUMBER(MATCH($Q347,{"навигация","подвесной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ISNUMBER(MATCH($Q347,{"движущаяся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ISNUMBER(MATCH($Q347,{"каталог","журнал"},)),
"Пресса",
$Q347="","")</f>
        <v/>
      </c>
      <c r="Q347" s="60" t="n"/>
      <c r="R347" s="60">
        <f t="array" ref="R347">
IFERROR(
_xlfn.IFS(
OR(ISNUMBER(MATCH($Q347,{"экспозиция","макет","стенд","автостенд","авто стенд","выставочное пространство","выставочные стенды","модульные выставочные стенды","3Д конструкция","3D конструкция"},)),P347="Экспонирование"),
"нестандартный",
ISNUMBER(MATCH($Q347,{"скроллер","призматрон"},)),
"динамический",
$P347="Видео",
"цифровой",
OR($P347="Пресса",$P347="Щит",$P347="POSm",$P347="Подвес",$P347="Брендирование/оклейка"),
"статический"),"")</f>
        <v/>
      </c>
      <c r="S347" s="59" t="n"/>
      <c r="T347" s="60" t="n"/>
      <c r="U347" s="60" t="n"/>
      <c r="V347" s="60">
        <f>
IF(P347="Видео",
"цифровой постер/ролик",
IF(ISNUMBER(MATCH(Q347,{"короб световой","короб световой | лайтбокс","короб световой | кристалайт","лайтбокс","лайт бокс","кристалайт","LB","lightbox"},)),
"бэклит",
IF(P347="Брендирование/оклейка",
"перфарированная пленка/самоклейка",
IF(P347="Экспонирование",
"под запрос",
IF(P347="Подвес",
"баннер/ткань",
"")))))</f>
        <v/>
      </c>
      <c r="W347" s="59" t="n"/>
      <c r="X347" s="59" t="n"/>
      <c r="Y347" s="59" t="n"/>
      <c r="Z347" s="61" t="n"/>
      <c r="AA347" s="61" t="n"/>
      <c r="AB347" s="61">
        <f>IF(BL347&gt;0,Z347,0)</f>
        <v/>
      </c>
      <c r="AC347" s="59" t="n"/>
      <c r="AD347" s="59" t="n"/>
      <c r="AE347" s="59" t="n"/>
      <c r="AF347" s="59" t="n"/>
      <c r="AG347" s="59" t="n"/>
      <c r="AH347" s="59" t="n"/>
      <c r="AI347" s="59" t="n"/>
      <c r="AJ347" s="59" t="n"/>
      <c r="AK347" s="59" t="n"/>
      <c r="AL347" s="62">
        <f>IFERROR(IF(OR(R347="статический",R347="динамический",R347="нестандартный",R347="",R347=""),"-",IF(AND(AH347="-",AI347="-"),"-",AK347*3600/AH347*AI347)),"-")</f>
        <v/>
      </c>
      <c r="AM347" s="62">
        <f>IFERROR(IF(OR(R347="статический",R347="динамический",R347="",R347="", R347="BTL",R347="нестандартный"),"-",AG347*AI347*AL347/60),"-")</f>
        <v/>
      </c>
      <c r="AN347" s="63">
        <f>IFERROR(IF(AH347="","-",AG347*AI347/AH347),"-")</f>
        <v/>
      </c>
      <c r="AO347" s="59">
        <f>IFERROR(IF(OR($R347="статический",$R347="динамический",$R347="",$R347="",$R347="BTL",$R347="нестандартный"),"-",$AL347*$AY347),"-")</f>
        <v/>
      </c>
      <c r="AP347" s="62">
        <f>IFERROR(IF(OR($R347="статический",$R347="динамический",$R347="",$R347="",$R347="BTL",$R347="нестандартный"),"-",$AM347*AY347),"-")</f>
        <v/>
      </c>
      <c r="AQ347" s="64" t="n"/>
      <c r="AR347" s="61" t="n"/>
      <c r="AS347" s="61" t="n"/>
      <c r="AT347" s="61" t="n"/>
      <c r="AU347" s="65" t="n"/>
      <c r="AV347" s="124">
        <f>IFERROR(DR347/AT347*1000,"n/a")</f>
        <v/>
      </c>
      <c r="AW347" s="67" t="n"/>
      <c r="AX347" s="67" t="n"/>
      <c r="AY347" s="43">
        <f>IFERROR(IF(OR($AW347="",$AX347=""),"",_xlfn.DAYS($AX347+1,$AW347)),"")</f>
        <v/>
      </c>
      <c r="AZ347" s="68">
        <f t="array" ref="AZ347">
_xlfn.LET(_xlpm.COEFF,
IF($AW347+$AX347=0,0,IF(MAX(MIN($AX347,EOMONTH(AZ$15,0))-MAX($AW347,AZ$15)+1,)&gt;0,1,0)),
_xlfn.IFS(
$ES347="LisChannel",
_xlpm.COEFF*
INDEX({1;1;1.2;1.2;1;1;1;1;1.2;1.2;1.2;1.2},
MATCH(MONTH(AZ$15),
{1,2,3,4,5,6,7,8,9,10,11,12})),
CONCATENATE($ES347," ",$L347)="RussOutdoor метро",
_xlpm.COEFF*
INDEX({0.8;0.9;1.1;1.1;1;1;1;1;1.1;1.1;1.1;1.1},
MATCH(MONTH(AZ$15),
{1,2,3,4,5,6,7,8,9,10,11,12})),
$ES347&lt;&gt;"LisChannel",
_xlpm.COEFF,
$ES347&lt;&gt;"RussOutdoor",
_xlpm.COEFF))</f>
        <v/>
      </c>
      <c r="BA347" s="68">
        <f t="array" ref="BA347">
_xlfn.LET(_xlpm.COEFF,
IF($AW347+$AX347=0,0,IF(MAX(MIN($AX347,EOMONTH(BA$15,0))-MAX($AW347,BA$15)+1,)&gt;0,1,0)),
_xlfn.IFS(
$ES347="LisChannel",
_xlpm.COEFF*
INDEX({1;1;1.2;1.2;1;1;1;1;1.2;1.2;1.2;1.2},
MATCH(MONTH(BA$15),
{1,2,3,4,5,6,7,8,9,10,11,12})),
CONCATENATE($ES347," ",$L347)="RussOutdoor метро",
_xlpm.COEFF*
INDEX({0.8;0.9;1.1;1.1;1;1;1;1;1.1;1.1;1.1;1.1},
MATCH(MONTH(BA$15),
{1,2,3,4,5,6,7,8,9,10,11,12})),
$ES347&lt;&gt;"LisChannel",
_xlpm.COEFF,
$ES347&lt;&gt;"RussOutdoor",
_xlpm.COEFF))</f>
        <v/>
      </c>
      <c r="BB347" s="68">
        <f t="array" ref="BB347">
_xlfn.LET(_xlpm.COEFF,
IF($AW347+$AX347=0,0,IF(MAX(MIN($AX347,EOMONTH(BB$15,0))-MAX($AW347,BB$15)+1,)&gt;0,1,0)),
_xlfn.IFS(
$ES347="LisChannel",
_xlpm.COEFF*
INDEX({1;1;1.2;1.2;1;1;1;1;1.2;1.2;1.2;1.2},
MATCH(MONTH(BB$15),
{1,2,3,4,5,6,7,8,9,10,11,12})),
CONCATENATE($ES347," ",$L347)="RussOutdoor метро",
_xlpm.COEFF*
INDEX({0.8;0.9;1.1;1.1;1;1;1;1;1.1;1.1;1.1;1.1},
MATCH(MONTH(BB$15),
{1,2,3,4,5,6,7,8,9,10,11,12})),
$ES347&lt;&gt;"LisChannel",
_xlpm.COEFF,
$ES347&lt;&gt;"RussOutdoor",
_xlpm.COEFF))</f>
        <v/>
      </c>
      <c r="BC347" s="68">
        <f t="array" ref="BC347">
_xlfn.LET(_xlpm.COEFF,
IF($AW347+$AX347=0,0,IF(MAX(MIN($AX347,EOMONTH(BC$15,0))-MAX($AW347,BC$15)+1,)&gt;0,1,0)),
_xlfn.IFS(
$ES347="LisChannel",
_xlpm.COEFF*
INDEX({1;1;1.2;1.2;1;1;1;1;1.2;1.2;1.2;1.2},
MATCH(MONTH(BC$15),
{1,2,3,4,5,6,7,8,9,10,11,12})),
CONCATENATE($ES347," ",$L347)="RussOutdoor метро",
_xlpm.COEFF*
INDEX({0.8;0.9;1.1;1.1;1;1;1;1;1.1;1.1;1.1;1.1},
MATCH(MONTH(BC$15),
{1,2,3,4,5,6,7,8,9,10,11,12})),
$ES347&lt;&gt;"LisChannel",
_xlpm.COEFF,
$ES347&lt;&gt;"RussOutdoor",
_xlpm.COEFF))</f>
        <v/>
      </c>
      <c r="BD347" s="68">
        <f t="array" ref="BD347">
_xlfn.LET(_xlpm.COEFF,
IF($AW347+$AX347=0,0,IF(MAX(MIN($AX347,EOMONTH(BD$15,0))-MAX($AW347,BD$15)+1,)&gt;0,1,0)),
_xlfn.IFS(
$ES347="LisChannel",
_xlpm.COEFF*
INDEX({1;1;1.2;1.2;1;1;1;1;1.2;1.2;1.2;1.2},
MATCH(MONTH(BD$15),
{1,2,3,4,5,6,7,8,9,10,11,12})),
CONCATENATE($ES347," ",$L347)="RussOutdoor метро",
_xlpm.COEFF*
INDEX({0.8;0.9;1.1;1.1;1;1;1;1;1.1;1.1;1.1;1.1},
MATCH(MONTH(BD$15),
{1,2,3,4,5,6,7,8,9,10,11,12})),
$ES347&lt;&gt;"LisChannel",
_xlpm.COEFF,
$ES347&lt;&gt;"RussOutdoor",
_xlpm.COEFF))</f>
        <v/>
      </c>
      <c r="BE347" s="68">
        <f t="array" ref="BE347">
_xlfn.LET(_xlpm.COEFF,
IF($AW347+$AX347=0,0,IF(MAX(MIN($AX347,EOMONTH(BE$15,0))-MAX($AW347,BE$15)+1,)&gt;0,1,0)),
_xlfn.IFS(
$ES347="LisChannel",
_xlpm.COEFF*
INDEX({1;1;1.2;1.2;1;1;1;1;1.2;1.2;1.2;1.2},
MATCH(MONTH(BE$15),
{1,2,3,4,5,6,7,8,9,10,11,12})),
CONCATENATE($ES347," ",$L347)="RussOutdoor метро",
_xlpm.COEFF*
INDEX({0.8;0.9;1.1;1.1;1;1;1;1;1.1;1.1;1.1;1.1},
MATCH(MONTH(BE$15),
{1,2,3,4,5,6,7,8,9,10,11,12})),
$ES347&lt;&gt;"LisChannel",
_xlpm.COEFF,
$ES347&lt;&gt;"RussOutdoor",
_xlpm.COEFF))</f>
        <v/>
      </c>
      <c r="BF347" s="68">
        <f t="array" ref="BF347">
_xlfn.LET(_xlpm.COEFF,
IF($AW347+$AX347=0,0,IF(MAX(MIN($AX347,EOMONTH(BF$15,0))-MAX($AW347,BF$15)+1,)&gt;0,1,0)),
_xlfn.IFS(
$ES347="LisChannel",
_xlpm.COEFF*
INDEX({1;1;1.2;1.2;1;1;1;1;1.2;1.2;1.2;1.2},
MATCH(MONTH(BF$15),
{1,2,3,4,5,6,7,8,9,10,11,12})),
CONCATENATE($ES347," ",$L347)="RussOutdoor метро",
_xlpm.COEFF*
INDEX({0.8;0.9;1.1;1.1;1;1;1;1;1.1;1.1;1.1;1.1},
MATCH(MONTH(BF$15),
{1,2,3,4,5,6,7,8,9,10,11,12})),
$ES347&lt;&gt;"LisChannel",
_xlpm.COEFF,
$ES347&lt;&gt;"RussOutdoor",
_xlpm.COEFF))</f>
        <v/>
      </c>
      <c r="BG347" s="68">
        <f t="array" ref="BG347">
_xlfn.LET(_xlpm.COEFF,
IF($AW347+$AX347=0,0,IF(MAX(MIN($AX347,EOMONTH(BG$15,0))-MAX($AW347,BG$15)+1,)&gt;0,1,0)),
_xlfn.IFS(
$ES347="LisChannel",
_xlpm.COEFF*
INDEX({1;1;1.2;1.2;1;1;1;1;1.2;1.2;1.2;1.2},
MATCH(MONTH(BG$15),
{1,2,3,4,5,6,7,8,9,10,11,12})),
CONCATENATE($ES347," ",$L347)="RussOutdoor метро",
_xlpm.COEFF*
INDEX({0.8;0.9;1.1;1.1;1;1;1;1;1.1;1.1;1.1;1.1},
MATCH(MONTH(BG$15),
{1,2,3,4,5,6,7,8,9,10,11,12})),
$ES347&lt;&gt;"LisChannel",
_xlpm.COEFF,
$ES347&lt;&gt;"RussOutdoor",
_xlpm.COEFF))</f>
        <v/>
      </c>
      <c r="BH347" s="68">
        <f t="array" ref="BH347">
_xlfn.LET(_xlpm.COEFF,
IF($AW347+$AX347=0,0,IF(MAX(MIN($AX347,EOMONTH(BH$15,0))-MAX($AW347,BH$15)+1,)&gt;0,1,0)),
_xlfn.IFS(
$ES347="LisChannel",
_xlpm.COEFF*
INDEX({1;1;1.2;1.2;1;1;1;1;1.2;1.2;1.2;1.2},
MATCH(MONTH(BH$15),
{1,2,3,4,5,6,7,8,9,10,11,12})),
CONCATENATE($ES347," ",$L347)="RussOutdoor метро",
_xlpm.COEFF*
INDEX({0.8;0.9;1.1;1.1;1;1;1;1;1.1;1.1;1.1;1.1},
MATCH(MONTH(BH$15),
{1,2,3,4,5,6,7,8,9,10,11,12})),
$ES347&lt;&gt;"LisChannel",
_xlpm.COEFF,
$ES347&lt;&gt;"RussOutdoor",
_xlpm.COEFF))</f>
        <v/>
      </c>
      <c r="BI347" s="68">
        <f t="array" ref="BI347">
_xlfn.LET(_xlpm.COEFF,
IF($AW347+$AX347=0,0,IF(MAX(MIN($AX347,EOMONTH(BI$15,0))-MAX($AW347,BI$15)+1,)&gt;0,1,0)),
_xlfn.IFS(
$ES347="LisChannel",
_xlpm.COEFF*
INDEX({1;1;1.2;1.2;1;1;1;1;1.2;1.2;1.2;1.2},
MATCH(MONTH(BI$15),
{1,2,3,4,5,6,7,8,9,10,11,12})),
CONCATENATE($ES347," ",$L347)="RussOutdoor метро",
_xlpm.COEFF*
INDEX({0.8;0.9;1.1;1.1;1;1;1;1;1.1;1.1;1.1;1.1},
MATCH(MONTH(BI$15),
{1,2,3,4,5,6,7,8,9,10,11,12})),
$ES347&lt;&gt;"LisChannel",
_xlpm.COEFF,
$ES347&lt;&gt;"RussOutdoor",
_xlpm.COEFF))</f>
        <v/>
      </c>
      <c r="BJ347" s="68">
        <f t="array" ref="BJ347">
_xlfn.LET(_xlpm.COEFF,
IF($AW347+$AX347=0,0,IF(MAX(MIN($AX347,EOMONTH(BJ$15,0))-MAX($AW347,BJ$15)+1,)&gt;0,1,0)),
_xlfn.IFS(
$ES347="LisChannel",
_xlpm.COEFF*
INDEX({1;1;1.2;1.2;1;1;1;1;1.2;1.2;1.2;1.2},
MATCH(MONTH(BJ$15),
{1,2,3,4,5,6,7,8,9,10,11,12})),
CONCATENATE($ES347," ",$L347)="RussOutdoor метро",
_xlpm.COEFF*
INDEX({0.8;0.9;1.1;1.1;1;1;1;1;1.1;1.1;1.1;1.1},
MATCH(MONTH(BJ$15),
{1,2,3,4,5,6,7,8,9,10,11,12})),
$ES347&lt;&gt;"LisChannel",
_xlpm.COEFF,
$ES347&lt;&gt;"RussOutdoor",
_xlpm.COEFF))</f>
        <v/>
      </c>
      <c r="BK347" s="68">
        <f t="array" ref="BK347">
_xlfn.LET(_xlpm.COEFF,
IF($AW347+$AX347=0,0,IF(MAX(MIN($AX347,EOMONTH(BK$15,0))-MAX($AW347,BK$15)+1,)&gt;0,1,0)),
_xlfn.IFS(
$ES347="LisChannel",
_xlpm.COEFF*
INDEX({1;1;1.2;1.2;1;1;1;1;1.2;1.2;1.2;1.2},
MATCH(MONTH(BK$15),
{1,2,3,4,5,6,7,8,9,10,11,12})),
CONCATENATE($ES347," ",$L347)="RussOutdoor метро",
_xlpm.COEFF*
INDEX({0.8;0.9;1.1;1.1;1;1;1;1;1.1;1.1;1.1;1.1},
MATCH(MONTH(BK$15),
{1,2,3,4,5,6,7,8,9,10,11,12})),
$ES347&lt;&gt;"LisChannel",
_xlpm.COEFF,
$ES347&lt;&gt;"RussOutdoor",
_xlpm.COEFF))</f>
        <v/>
      </c>
      <c r="BL347" s="62">
        <f>COUNTIFS($AZ347:$BK347,"&gt;0")</f>
        <v/>
      </c>
      <c r="BM347" s="65" t="n"/>
      <c r="BN347" s="125">
        <f>$DJ347</f>
        <v/>
      </c>
      <c r="BO347" s="63">
        <f>$DQ347</f>
        <v/>
      </c>
      <c r="BP347" s="125">
        <f>
IFERROR(
IF($BL347=0,0,
$BN347*(1-$BO347)),
0)</f>
        <v/>
      </c>
      <c r="BQ347" s="125">
        <f t="array" ref="BQ347">
IFERROR(
_xlfn.IFS(
$DH347="день_1",
$BP347*$BL347/($AX347-$AW347+1)*AZ347*(DAY(EOMONTH(AZ$15,0))),
$DH347="день_2",
$BP347/30*MAX(MIN($AX347,EOMONTH(AZ$15,0))-MAX($AW347,AZ$15)+1,),
$DH347="раб.день",
$BP347/30*(IFERROR(
_xlfn.LET(_xlpm.VD,
CHOOSE(
{1;2;3;4;5;6;7;8;9;10;11;12;13;14;15;16;17;18},
45658,45659,45660,45661,45662,45663,45664,45665,45711,45724,45778,45779,45785,45786,45820,45821,45965,46022),
_xlfn.LET(_xlpm.DD,
MAX(MIN($AX347,EOMONTH(AZ$15,0))-MAX($AW347,AZ$15),),
_xlfn.IFS(
AND(MONTH($AW347)=MONTH(AZ$15),MONTH($AX347)&lt;&gt;MONTH(AZ$15)),
NETWORKDAYS.INTL($AW347,$AW347+_xlpm.DD,1,_xlpm.VD),
AND(MONTH($AW347)&lt;&gt;MONTH(AZ$15),MONTH($AX347)=MONTH(AZ$15)),
NETWORKDAYS.INTL(($AX347)-_xlpm.DD,$AX347,1,_xlpm.VD),
AND(MONTH($AW347)&lt;MONTH(AZ$15),MONTH($AX347)&gt;MONTH(AZ$15)),
NETWORKDAYS.INTL((EOMONTH(AZ$15-1,1))-_xlpm.DD,EOMONTH(AZ$15-1,1),1,_xlpm.VD),
AND(MONTH($AW347)=MONTH(AZ$15),MONTH($AX347)=MONTH(AZ$15)),
NETWORKDAYS.INTL($AW347,$AX347,1,_xlpm.VD)))),0)),
$DH347="месяц",
$BP347*AZ347,
$DH347="неделя",
$BP347*AZ347/7*(ROUNDUP((DAY(EOMONTH(AZ$15,0)))/4,0))),
0)</f>
        <v/>
      </c>
      <c r="BR347" s="125">
        <f t="array" ref="BR347">
IFERROR(
_xlfn.IFS(
$DH347="день_1",
$BP347*$BL347/($AX347-$AW347+1)*BA347*(DAY(EOMONTH(BA$15,0))),
$DH347="день_2",
$BP347/30*MAX(MIN($AX347,EOMONTH(BA$15,0))-MAX($AW347,BA$15)+1,),
$DH347="раб.день",
$BP347/30*(IFERROR(
_xlfn.LET(_xlpm.VD,
CHOOSE(
{1;2;3;4;5;6;7;8;9;10;11;12;13;14;15;16;17;18},
45658,45659,45660,45661,45662,45663,45664,45665,45711,45724,45778,45779,45785,45786,45820,45821,45965,46022),
_xlfn.LET(_xlpm.DD,
MAX(MIN($AX347,EOMONTH(BA$15,0))-MAX($AW347,BA$15),),
_xlfn.IFS(
AND(MONTH($AW347)=MONTH(BA$15),MONTH($AX347)&lt;&gt;MONTH(BA$15)),
NETWORKDAYS.INTL($AW347,$AW347+_xlpm.DD,1,_xlpm.VD),
AND(MONTH($AW347)&lt;&gt;MONTH(BA$15),MONTH($AX347)=MONTH(BA$15)),
NETWORKDAYS.INTL(($AX347)-_xlpm.DD,$AX347,1,_xlpm.VD),
AND(MONTH($AW347)&lt;MONTH(BA$15),MONTH($AX347)&gt;MONTH(BA$15)),
NETWORKDAYS.INTL((EOMONTH(BA$15-1,1))-_xlpm.DD,EOMONTH(BA$15-1,1),1,_xlpm.VD),
AND(MONTH($AW347)=MONTH(BA$15),MONTH($AX347)=MONTH(BA$15)),
NETWORKDAYS.INTL($AW347,$AX347,1,_xlpm.VD)))),0)),
$DH347="месяц",
$BP347*BA347,
$DH347="неделя",
$BP347*BA347/7*(ROUNDUP((DAY(EOMONTH(BA$15,0)))/4,0))),
0)</f>
        <v/>
      </c>
      <c r="BS347" s="125">
        <f t="array" ref="BS347">
IFERROR(
_xlfn.IFS(
$DH347="день_1",
$BP347*$BL347/($AX347-$AW347+1)*BB347*(DAY(EOMONTH(BB$15,0))),
$DH347="день_2",
$BP347/30*MAX(MIN($AX347,EOMONTH(BB$15,0))-MAX($AW347,BB$15)+1,),
$DH347="раб.день",
$BP347/30*(IFERROR(
_xlfn.LET(_xlpm.VD,
CHOOSE(
{1;2;3;4;5;6;7;8;9;10;11;12;13;14;15;16;17;18},
45658,45659,45660,45661,45662,45663,45664,45665,45711,45724,45778,45779,45785,45786,45820,45821,45965,46022),
_xlfn.LET(_xlpm.DD,
MAX(MIN($AX347,EOMONTH(BB$15,0))-MAX($AW347,BB$15),),
_xlfn.IFS(
AND(MONTH($AW347)=MONTH(BB$15),MONTH($AX347)&lt;&gt;MONTH(BB$15)),
NETWORKDAYS.INTL($AW347,$AW347+_xlpm.DD,1,_xlpm.VD),
AND(MONTH($AW347)&lt;&gt;MONTH(BB$15),MONTH($AX347)=MONTH(BB$15)),
NETWORKDAYS.INTL(($AX347)-_xlpm.DD,$AX347,1,_xlpm.VD),
AND(MONTH($AW347)&lt;MONTH(BB$15),MONTH($AX347)&gt;MONTH(BB$15)),
NETWORKDAYS.INTL((EOMONTH(BB$15-1,1))-_xlpm.DD,EOMONTH(BB$15-1,1),1,_xlpm.VD),
AND(MONTH($AW347)=MONTH(BB$15),MONTH($AX347)=MONTH(BB$15)),
NETWORKDAYS.INTL($AW347,$AX347,1,_xlpm.VD)))),0)),
$DH347="месяц",
$BP347*BB347,
$DH347="неделя",
$BP347*BB347/7*(ROUNDUP((DAY(EOMONTH(BB$15,0)))/4,0))),
0)</f>
        <v/>
      </c>
      <c r="BT347" s="125">
        <f t="array" ref="BT347">
IFERROR(
_xlfn.IFS(
$DH347="день_1",
$BP347*$BL347/($AX347-$AW347+1)*BC347*(DAY(EOMONTH(BC$15,0))),
$DH347="день_2",
$BP347/30*MAX(MIN($AX347,EOMONTH(BC$15,0))-MAX($AW347,BC$15)+1,),
$DH347="раб.день",
$BP347/30*(IFERROR(
_xlfn.LET(_xlpm.VD,
CHOOSE(
{1;2;3;4;5;6;7;8;9;10;11;12;13;14;15;16;17;18},
45658,45659,45660,45661,45662,45663,45664,45665,45711,45724,45778,45779,45785,45786,45820,45821,45965,46022),
_xlfn.LET(_xlpm.DD,
MAX(MIN($AX347,EOMONTH(BC$15,0))-MAX($AW347,BC$15),),
_xlfn.IFS(
AND(MONTH($AW347)=MONTH(BC$15),MONTH($AX347)&lt;&gt;MONTH(BC$15)),
NETWORKDAYS.INTL($AW347,$AW347+_xlpm.DD,1,_xlpm.VD),
AND(MONTH($AW347)&lt;&gt;MONTH(BC$15),MONTH($AX347)=MONTH(BC$15)),
NETWORKDAYS.INTL(($AX347)-_xlpm.DD,$AX347,1,_xlpm.VD),
AND(MONTH($AW347)&lt;MONTH(BC$15),MONTH($AX347)&gt;MONTH(BC$15)),
NETWORKDAYS.INTL((EOMONTH(BC$15-1,1))-_xlpm.DD,EOMONTH(BC$15-1,1),1,_xlpm.VD),
AND(MONTH($AW347)=MONTH(BC$15),MONTH($AX347)=MONTH(BC$15)),
NETWORKDAYS.INTL($AW347,$AX347,1,_xlpm.VD)))),0)),
$DH347="месяц",
$BP347*BC347,
$DH347="неделя",
$BP347*BC347/7*(ROUNDUP((DAY(EOMONTH(BC$15,0)))/4,0))),
0)</f>
        <v/>
      </c>
      <c r="BU347" s="125">
        <f t="array" ref="BU347">
IFERROR(
_xlfn.IFS(
$DH347="день_1",
$BP347*$BL347/($AX347-$AW347+1)*BD347*(DAY(EOMONTH(BD$15,0))),
$DH347="день_2",
$BP347/30*MAX(MIN($AX347,EOMONTH(BD$15,0))-MAX($AW347,BD$15)+1,),
$DH347="раб.день",
$BP347/30*(IFERROR(
_xlfn.LET(_xlpm.VD,
CHOOSE(
{1;2;3;4;5;6;7;8;9;10;11;12;13;14;15;16;17;18},
45658,45659,45660,45661,45662,45663,45664,45665,45711,45724,45778,45779,45785,45786,45820,45821,45965,46022),
_xlfn.LET(_xlpm.DD,
MAX(MIN($AX347,EOMONTH(BD$15,0))-MAX($AW347,BD$15),),
_xlfn.IFS(
AND(MONTH($AW347)=MONTH(BD$15),MONTH($AX347)&lt;&gt;MONTH(BD$15)),
NETWORKDAYS.INTL($AW347,$AW347+_xlpm.DD,1,_xlpm.VD),
AND(MONTH($AW347)&lt;&gt;MONTH(BD$15),MONTH($AX347)=MONTH(BD$15)),
NETWORKDAYS.INTL(($AX347)-_xlpm.DD,$AX347,1,_xlpm.VD),
AND(MONTH($AW347)&lt;MONTH(BD$15),MONTH($AX347)&gt;MONTH(BD$15)),
NETWORKDAYS.INTL((EOMONTH(BD$15-1,1))-_xlpm.DD,EOMONTH(BD$15-1,1),1,_xlpm.VD),
AND(MONTH($AW347)=MONTH(BD$15),MONTH($AX347)=MONTH(BD$15)),
NETWORKDAYS.INTL($AW347,$AX347,1,_xlpm.VD)))),0)),
$DH347="месяц",
$BP347*BD347,
$DH347="неделя",
$BP347*BD347/7*(ROUNDUP((DAY(EOMONTH(BD$15,0)))/4,0))),
0)</f>
        <v/>
      </c>
      <c r="BV347" s="125">
        <f t="array" ref="BV347">
IFERROR(
_xlfn.IFS(
$DH347="день_1",
$BP347*$BL347/($AX347-$AW347+1)*BE347*(DAY(EOMONTH(BE$15,0))),
$DH347="день_2",
$BP347/30*MAX(MIN($AX347,EOMONTH(BE$15,0))-MAX($AW347,BE$15)+1,),
$DH347="раб.день",
$BP347/30*(IFERROR(
_xlfn.LET(_xlpm.VD,
CHOOSE(
{1;2;3;4;5;6;7;8;9;10;11;12;13;14;15;16;17;18},
45658,45659,45660,45661,45662,45663,45664,45665,45711,45724,45778,45779,45785,45786,45820,45821,45965,46022),
_xlfn.LET(_xlpm.DD,
MAX(MIN($AX347,EOMONTH(BE$15,0))-MAX($AW347,BE$15),),
_xlfn.IFS(
AND(MONTH($AW347)=MONTH(BE$15),MONTH($AX347)&lt;&gt;MONTH(BE$15)),
NETWORKDAYS.INTL($AW347,$AW347+_xlpm.DD,1,_xlpm.VD),
AND(MONTH($AW347)&lt;&gt;MONTH(BE$15),MONTH($AX347)=MONTH(BE$15)),
NETWORKDAYS.INTL(($AX347)-_xlpm.DD,$AX347,1,_xlpm.VD),
AND(MONTH($AW347)&lt;MONTH(BE$15),MONTH($AX347)&gt;MONTH(BE$15)),
NETWORKDAYS.INTL((EOMONTH(BE$15-1,1))-_xlpm.DD,EOMONTH(BE$15-1,1),1,_xlpm.VD),
AND(MONTH($AW347)=MONTH(BE$15),MONTH($AX347)=MONTH(BE$15)),
NETWORKDAYS.INTL($AW347,$AX347,1,_xlpm.VD)))),0)),
$DH347="месяц",
$BP347*BE347,
$DH347="неделя",
$BP347*BE347/7*(ROUNDUP((DAY(EOMONTH(BE$15,0)))/4,0))),
0)</f>
        <v/>
      </c>
      <c r="BW347" s="125">
        <f t="array" ref="BW347">
IFERROR(
_xlfn.IFS(
$DH347="день_1",
$BP347*$BL347/($AX347-$AW347+1)*BF347*(DAY(EOMONTH(BF$15,0))),
$DH347="день_2",
$BP347/30*MAX(MIN($AX347,EOMONTH(BF$15,0))-MAX($AW347,BF$15)+1,),
$DH347="раб.день",
$BP347/30*(IFERROR(
_xlfn.LET(_xlpm.VD,
CHOOSE(
{1;2;3;4;5;6;7;8;9;10;11;12;13;14;15;16;17;18},
45658,45659,45660,45661,45662,45663,45664,45665,45711,45724,45778,45779,45785,45786,45820,45821,45965,46022),
_xlfn.LET(_xlpm.DD,
MAX(MIN($AX347,EOMONTH(BF$15,0))-MAX($AW347,BF$15),),
_xlfn.IFS(
AND(MONTH($AW347)=MONTH(BF$15),MONTH($AX347)&lt;&gt;MONTH(BF$15)),
NETWORKDAYS.INTL($AW347,$AW347+_xlpm.DD,1,_xlpm.VD),
AND(MONTH($AW347)&lt;&gt;MONTH(BF$15),MONTH($AX347)=MONTH(BF$15)),
NETWORKDAYS.INTL(($AX347)-_xlpm.DD,$AX347,1,_xlpm.VD),
AND(MONTH($AW347)&lt;MONTH(BF$15),MONTH($AX347)&gt;MONTH(BF$15)),
NETWORKDAYS.INTL((EOMONTH(BF$15-1,1))-_xlpm.DD,EOMONTH(BF$15-1,1),1,_xlpm.VD),
AND(MONTH($AW347)=MONTH(BF$15),MONTH($AX347)=MONTH(BF$15)),
NETWORKDAYS.INTL($AW347,$AX347,1,_xlpm.VD)))),0)),
$DH347="месяц",
$BP347*BF347,
$DH347="неделя",
$BP347*BF347/7*(ROUNDUP((DAY(EOMONTH(BF$15,0)))/4,0))),
0)</f>
        <v/>
      </c>
      <c r="BX347" s="125">
        <f t="array" ref="BX347">
IFERROR(
_xlfn.IFS(
$DH347="день_1",
$BP347*$BL347/($AX347-$AW347+1)*BG347*(DAY(EOMONTH(BG$15,0))),
$DH347="день_2",
$BP347/30*MAX(MIN($AX347,EOMONTH(BG$15,0))-MAX($AW347,BG$15)+1,),
$DH347="раб.день",
$BP347/30*(IFERROR(
_xlfn.LET(_xlpm.VD,
CHOOSE(
{1;2;3;4;5;6;7;8;9;10;11;12;13;14;15;16;17;18},
45658,45659,45660,45661,45662,45663,45664,45665,45711,45724,45778,45779,45785,45786,45820,45821,45965,46022),
_xlfn.LET(_xlpm.DD,
MAX(MIN($AX347,EOMONTH(BG$15,0))-MAX($AW347,BG$15),),
_xlfn.IFS(
AND(MONTH($AW347)=MONTH(BG$15),MONTH($AX347)&lt;&gt;MONTH(BG$15)),
NETWORKDAYS.INTL($AW347,$AW347+_xlpm.DD,1,_xlpm.VD),
AND(MONTH($AW347)&lt;&gt;MONTH(BG$15),MONTH($AX347)=MONTH(BG$15)),
NETWORKDAYS.INTL(($AX347)-_xlpm.DD,$AX347,1,_xlpm.VD),
AND(MONTH($AW347)&lt;MONTH(BG$15),MONTH($AX347)&gt;MONTH(BG$15)),
NETWORKDAYS.INTL((EOMONTH(BG$15-1,1))-_xlpm.DD,EOMONTH(BG$15-1,1),1,_xlpm.VD),
AND(MONTH($AW347)=MONTH(BG$15),MONTH($AX347)=MONTH(BG$15)),
NETWORKDAYS.INTL($AW347,$AX347,1,_xlpm.VD)))),0)),
$DH347="месяц",
$BP347*BG347,
$DH347="неделя",
$BP347*BG347/7*(ROUNDUP((DAY(EOMONTH(BG$15,0)))/4,0))),
0)</f>
        <v/>
      </c>
      <c r="BY347" s="125">
        <f t="array" ref="BY347">
IFERROR(
_xlfn.IFS(
$DH347="день_1",
$BP347*$BL347/($AX347-$AW347+1)*BH347*(DAY(EOMONTH(BH$15,0))),
$DH347="день_2",
$BP347/30*MAX(MIN($AX347,EOMONTH(BH$15,0))-MAX($AW347,BH$15)+1,),
$DH347="раб.день",
$BP347/30*(IFERROR(
_xlfn.LET(_xlpm.VD,
CHOOSE(
{1;2;3;4;5;6;7;8;9;10;11;12;13;14;15;16;17;18},
45658,45659,45660,45661,45662,45663,45664,45665,45711,45724,45778,45779,45785,45786,45820,45821,45965,46022),
_xlfn.LET(_xlpm.DD,
MAX(MIN($AX347,EOMONTH(BH$15,0))-MAX($AW347,BH$15),),
_xlfn.IFS(
AND(MONTH($AW347)=MONTH(BH$15),MONTH($AX347)&lt;&gt;MONTH(BH$15)),
NETWORKDAYS.INTL($AW347,$AW347+_xlpm.DD,1,_xlpm.VD),
AND(MONTH($AW347)&lt;&gt;MONTH(BH$15),MONTH($AX347)=MONTH(BH$15)),
NETWORKDAYS.INTL(($AX347)-_xlpm.DD,$AX347,1,_xlpm.VD),
AND(MONTH($AW347)&lt;MONTH(BH$15),MONTH($AX347)&gt;MONTH(BH$15)),
NETWORKDAYS.INTL((EOMONTH(BH$15-1,1))-_xlpm.DD,EOMONTH(BH$15-1,1),1,_xlpm.VD),
AND(MONTH($AW347)=MONTH(BH$15),MONTH($AX347)=MONTH(BH$15)),
NETWORKDAYS.INTL($AW347,$AX347,1,_xlpm.VD)))),0)),
$DH347="месяц",
$BP347*BH347,
$DH347="неделя",
$BP347*BH347/7*(ROUNDUP((DAY(EOMONTH(BH$15,0)))/4,0))),
0)</f>
        <v/>
      </c>
      <c r="BZ347" s="125">
        <f t="array" ref="BZ347">
IFERROR(
_xlfn.IFS(
$DH347="день_1",
$BP347*$BL347/($AX347-$AW347+1)*BI347*(DAY(EOMONTH(BI$15,0))),
$DH347="день_2",
$BP347/30*MAX(MIN($AX347,EOMONTH(BI$15,0))-MAX($AW347,BI$15)+1,),
$DH347="раб.день",
$BP347/30*(IFERROR(
_xlfn.LET(_xlpm.VD,
CHOOSE(
{1;2;3;4;5;6;7;8;9;10;11;12;13;14;15;16;17;18},
45658,45659,45660,45661,45662,45663,45664,45665,45711,45724,45778,45779,45785,45786,45820,45821,45965,46022),
_xlfn.LET(_xlpm.DD,
MAX(MIN($AX347,EOMONTH(BI$15,0))-MAX($AW347,BI$15),),
_xlfn.IFS(
AND(MONTH($AW347)=MONTH(BI$15),MONTH($AX347)&lt;&gt;MONTH(BI$15)),
NETWORKDAYS.INTL($AW347,$AW347+_xlpm.DD,1,_xlpm.VD),
AND(MONTH($AW347)&lt;&gt;MONTH(BI$15),MONTH($AX347)=MONTH(BI$15)),
NETWORKDAYS.INTL(($AX347)-_xlpm.DD,$AX347,1,_xlpm.VD),
AND(MONTH($AW347)&lt;MONTH(BI$15),MONTH($AX347)&gt;MONTH(BI$15)),
NETWORKDAYS.INTL((EOMONTH(BI$15-1,1))-_xlpm.DD,EOMONTH(BI$15-1,1),1,_xlpm.VD),
AND(MONTH($AW347)=MONTH(BI$15),MONTH($AX347)=MONTH(BI$15)),
NETWORKDAYS.INTL($AW347,$AX347,1,_xlpm.VD)))),0)),
$DH347="месяц",
$BP347*BI347,
$DH347="неделя",
$BP347*BI347/7*(ROUNDUP((DAY(EOMONTH(BI$15,0)))/4,0))),
0)</f>
        <v/>
      </c>
      <c r="CA347" s="125">
        <f t="array" ref="CA347">
IFERROR(
_xlfn.IFS(
$DH347="день_1",
$BP347*$BL347/($AX347-$AW347+1)*BJ347*(DAY(EOMONTH(BJ$15,0))),
$DH347="день_2",
$BP347/30*MAX(MIN($AX347,EOMONTH(BJ$15,0))-MAX($AW347,BJ$15)+1,),
$DH347="раб.день",
$BP347/30*(IFERROR(
_xlfn.LET(_xlpm.VD,
CHOOSE(
{1;2;3;4;5;6;7;8;9;10;11;12;13;14;15;16;17;18},
45658,45659,45660,45661,45662,45663,45664,45665,45711,45724,45778,45779,45785,45786,45820,45821,45965,46022),
_xlfn.LET(_xlpm.DD,
MAX(MIN($AX347,EOMONTH(BJ$15,0))-MAX($AW347,BJ$15),),
_xlfn.IFS(
AND(MONTH($AW347)=MONTH(BJ$15),MONTH($AX347)&lt;&gt;MONTH(BJ$15)),
NETWORKDAYS.INTL($AW347,$AW347+_xlpm.DD,1,_xlpm.VD),
AND(MONTH($AW347)&lt;&gt;MONTH(BJ$15),MONTH($AX347)=MONTH(BJ$15)),
NETWORKDAYS.INTL(($AX347)-_xlpm.DD,$AX347,1,_xlpm.VD),
AND(MONTH($AW347)&lt;MONTH(BJ$15),MONTH($AX347)&gt;MONTH(BJ$15)),
NETWORKDAYS.INTL((EOMONTH(BJ$15-1,1))-_xlpm.DD,EOMONTH(BJ$15-1,1),1,_xlpm.VD),
AND(MONTH($AW347)=MONTH(BJ$15),MONTH($AX347)=MONTH(BJ$15)),
NETWORKDAYS.INTL($AW347,$AX347,1,_xlpm.VD)))),0)),
$DH347="месяц",
$BP347*BJ347,
$DH347="неделя",
$BP347*BJ347/7*(ROUNDUP((DAY(EOMONTH(BJ$15,0)))/4,0))),
0)</f>
        <v/>
      </c>
      <c r="CB347" s="125">
        <f t="array" ref="CB347">
IFERROR(
_xlfn.IFS(
$DH347="день_1",
$BP347*$BL347/($AX347-$AW347+1)*BK347*(DAY(EOMONTH(BK$15,0))),
$DH347="день_2",
$BP347/30*MAX(MIN($AX347,EOMONTH(BK$15,0))-MAX($AW347,BK$15)+1,),
$DH347="раб.день",
$BP347/30*(IFERROR(
_xlfn.LET(_xlpm.VD,
CHOOSE(
{1;2;3;4;5;6;7;8;9;10;11;12;13;14;15;16;17;18},
45658,45659,45660,45661,45662,45663,45664,45665,45711,45724,45778,45779,45785,45786,45820,45821,45965,46022),
_xlfn.LET(_xlpm.DD,
MAX(MIN($AX347,EOMONTH(BK$15,0))-MAX($AW347,BK$15),),
_xlfn.IFS(
AND(MONTH($AW347)=MONTH(BK$15),MONTH($AX347)&lt;&gt;MONTH(BK$15)),
NETWORKDAYS.INTL($AW347,$AW347+_xlpm.DD,1,_xlpm.VD),
AND(MONTH($AW347)&lt;&gt;MONTH(BK$15),MONTH($AX347)=MONTH(BK$15)),
NETWORKDAYS.INTL(($AX347)-_xlpm.DD,$AX347,1,_xlpm.VD),
AND(MONTH($AW347)&lt;MONTH(BK$15),MONTH($AX347)&gt;MONTH(BK$15)),
NETWORKDAYS.INTL((EOMONTH(BK$15-1,1))-_xlpm.DD,EOMONTH(BK$15-1,1),1,_xlpm.VD),
AND(MONTH($AW347)=MONTH(BK$15),MONTH($AX347)=MONTH(BK$15)),
NETWORKDAYS.INTL($AW347,$AX347,1,_xlpm.VD)))),0)),
$DH347="месяц",
$BP347*BK347,
$DH347="неделя",
$BP347*BK347/7*(ROUNDUP((DAY(EOMONTH(BK$15,0)))/4,0))),
0)</f>
        <v/>
      </c>
      <c r="CC347" s="125">
        <f>SUM($BQ347:$CB347)</f>
        <v/>
      </c>
      <c r="CD347" s="126">
        <f>SUM($EH347:$EH347)</f>
        <v/>
      </c>
      <c r="CE347" s="126">
        <f>$CD347*$AB347</f>
        <v/>
      </c>
      <c r="CF347" s="126">
        <f>SUM($EK347:$EK347)</f>
        <v/>
      </c>
      <c r="CG347" s="126">
        <f>$CF347*$AB347</f>
        <v/>
      </c>
      <c r="CH347" s="126">
        <f>SUM($CC347,$CE347,$CG347)</f>
        <v/>
      </c>
      <c r="CI347" s="126">
        <f>$CH347*(1+$CM347)</f>
        <v/>
      </c>
      <c r="CJ347" s="127" t="n">
        <v>0</v>
      </c>
      <c r="CK347" s="126">
        <f>SUM($CH347:$CH347)*(1+$CJ347)</f>
        <v/>
      </c>
      <c r="CL347" s="126">
        <f>SUM($CH347:$CH347)*(1+$CM347)</f>
        <v/>
      </c>
      <c r="CM347" s="59" t="inlineStr">
        <is>
          <t>20%</t>
        </is>
      </c>
      <c r="CN347" s="59" t="n"/>
      <c r="CO347" s="72" t="n"/>
      <c r="CP347" s="59" t="n"/>
      <c r="CQ347" s="73" t="n"/>
      <c r="CR347" s="73" t="n"/>
      <c r="CS347" s="73" t="n"/>
      <c r="CT347" s="72" t="n"/>
      <c r="CU347" s="79" t="inlineStr">
        <is>
          <t> </t>
        </is>
      </c>
      <c r="CV347" s="60" t="n"/>
      <c r="CW347" s="60" t="n"/>
      <c r="CX347" s="60" t="n"/>
      <c r="CY347" s="127">
        <f>IFERROR(($CC347-$EE347)/($EE347/(1-$DQ347)),0)</f>
        <v/>
      </c>
      <c r="CZ347" s="127">
        <f>IFERROR(1-$EI347/($CE347),0)</f>
        <v/>
      </c>
      <c r="DA347" s="127">
        <f>IFERROR(1-$EL347/($CG347),0)</f>
        <v/>
      </c>
      <c r="DB347" s="126">
        <f>ROUND(IFERROR(($CI347/(1+$CM347)-$EN347),0),2)</f>
        <v/>
      </c>
      <c r="DC347" s="128" t="n"/>
      <c r="DD347" s="125" t="n"/>
      <c r="DE347" s="75" t="n">
        <v>0</v>
      </c>
      <c r="DF347" s="128" t="n"/>
      <c r="DG347" s="125">
        <f>IF($DC347=0,0,$DD347*($DC347*100%-$DE347*$DF347))*SUM($AB347:$AB347)</f>
        <v/>
      </c>
      <c r="DH347" s="129" t="inlineStr">
        <is>
          <t>месяц</t>
        </is>
      </c>
      <c r="DI347" s="130">
        <f t="array" ref="DI347">IFERROR(
IF($ES347="LisChannel",
(ROUND(((INDEX({174.625;153.888888888889;130.972222222222},MATCH($AI347,{2;3;4}),0))*$AG347*$AI347),2)),0),0)</f>
        <v/>
      </c>
      <c r="DJ347" s="130">
        <f>
_xlfn.LET(_xlpm.X,
IFERROR(
IF($ES347="НовиковТВ",
(_xlfn.LET(_xlpm.NTV,
_xlfn.LET(_xlpm.MIN,350000,
IF(SUMIFS($DI:$DI,$ES:$ES,"НовиковТВ")&lt;=_xlpm.MIN,
(SUMIFS($DI:$DI,$ES:$ES,"НовиковТВ")/(COUNTIFS($ES:$ES,"НовиковТВ")))*_xlpm.MIN/SUMIFS($DI:$DI,$ES:$ES,"НовиковТВ"),
DI347)),
_xlpm.NTV+$DG347/(1-(1-(_xlpm.NTV)*(1-$DL347)*(1-$DM347)*(1-$DN347)*(1-$DO347)*(1-$DP347)/_xlpm.NTV))))/(1+$EP347),
$DI347+$DG347/(1-(1-($DI347)*(1-$DL347)*(1-$DM347)*(1-$DN347)*(1-$DO347)*(1-$DP347)/$DI347))),
0),
_xlpm.X*(1+$CM347)*(1+$CW347)-_xlpm.X*(1+$CM347)+_xlpm.X)</f>
        <v/>
      </c>
      <c r="DK347" s="125" t="inlineStr">
        <is>
          <t>послед.</t>
        </is>
      </c>
      <c r="DL347" s="63" t="n">
        <v>0</v>
      </c>
      <c r="DM347" s="63" t="n">
        <v>0</v>
      </c>
      <c r="DN347" s="63" t="n">
        <v>0</v>
      </c>
      <c r="DO347" s="63" t="n">
        <v>0</v>
      </c>
      <c r="DP347" s="63" t="n">
        <v>0</v>
      </c>
      <c r="DQ347" s="63">
        <f t="array" ref="DQ347">IFERROR(_xlfn.IFS(
$DK347="послед.",1-(1-$DL347)*(1-$DM347)*(1-$DN347)*(1-$DO347)*(1-$DP347),
$DK347="сумм.",$DL347+$DM347+$DN347+$DO347+$DP347),
0)</f>
        <v/>
      </c>
      <c r="DR347" s="125">
        <f t="array" ref="DR347">
IFERROR(
_xlfn.IFS(
$BL347=0,
0,
$BL347&gt;0,
_xlfn.IFS($DK347="послед.",
$DJ347*(1-$DL347)*(1-$DM347)*(1-$DN347)*(1-$DO347)*(1-$DP347),
$DK347="сумм.",
$DJ347*(1-($DL347+$DM347+$DN347+$DO347+$DP347)))),0)</f>
        <v/>
      </c>
      <c r="DS347" s="125">
        <f t="array" ref="DS347">
IFERROR(_xlfn.IFS(
$DH347="день_1",
$DR347*$BL347/($AX347-$AW347+1)*AZ347*(DAY(EOMONTH(AZ$15,0))),
$DH347="день_2",
$DR347/30*MAX(MIN($AX347,EOMONTH(AZ$15,0))-MAX($AW347,AZ$15)+1,),
$DH347="раб.день",
$DR347/30*(IFERROR(
_xlfn.LET(_xlpm.VD,
CHOOSE(
{1;2;3;4;5;6;7;8;9;10;11;12;13;14;15;16;17;18},
45658,45659,45660,45661,45662,45663,45664,45665,45711,45724,45778,45779,45785,45786,45820,45821,45965,46022),
_xlfn.LET(_xlpm.DD,
MAX(MIN($AX347,EOMONTH(AZ$15,0))-MAX($AW347,AZ$15),),
_xlfn.IFS(
AND(MONTH($AW347)=MONTH(AZ$15),MONTH($AX347)&lt;&gt;MONTH(AZ$15)),
NETWORKDAYS.INTL($AW347,$AW347+_xlpm.DD,1,_xlpm.VD),
AND(MONTH($AW347)&lt;&gt;MONTH(AZ$15),MONTH($AX347)=MONTH(AZ$15)),
NETWORKDAYS.INTL(($AX347)-_xlpm.DD,$AX347,1,_xlpm.VD),
AND(MONTH($AW347)&lt;MONTH(AZ$15),MONTH($AX347)&gt;MONTH(AZ$15)),
NETWORKDAYS.INTL((EOMONTH(AZ$15-1,1))-_xlpm.DD,EOMONTH(AZ$15-1,1),1,_xlpm.VD),
AND(MONTH($AW347)=MONTH(AZ$15),MONTH($AX347)=MONTH(AZ$15)),
NETWORKDAYS.INTL($AW347,$AX347,1,_xlpm.VD)))),0)),
$DH347="месяц",
$DR347*AZ347,
$DH347="неделя",
$DR347*AZ347/7*(ROUNDUP((DAY(EOMONTH(AZ$15,0)))/4,0))),
0)</f>
        <v/>
      </c>
      <c r="DT347" s="125">
        <f t="array" ref="DT347">
IFERROR(_xlfn.IFS(
$DH347="день_1",
$DR347*$BL347/($AX347-$AW347+1)*BA347*(DAY(EOMONTH(BA$15,0))),
$DH347="день_2",
$DR347/30*MAX(MIN($AX347,EOMONTH(BA$15,0))-MAX($AW347,BA$15)+1,),
$DH347="раб.день",
$DR347/30*(IFERROR(
_xlfn.LET(_xlpm.VD,
CHOOSE(
{1;2;3;4;5;6;7;8;9;10;11;12;13;14;15;16;17;18},
45658,45659,45660,45661,45662,45663,45664,45665,45711,45724,45778,45779,45785,45786,45820,45821,45965,46022),
_xlfn.LET(_xlpm.DD,
MAX(MIN($AX347,EOMONTH(BA$15,0))-MAX($AW347,BA$15),),
_xlfn.IFS(
AND(MONTH($AW347)=MONTH(BA$15),MONTH($AX347)&lt;&gt;MONTH(BA$15)),
NETWORKDAYS.INTL($AW347,$AW347+_xlpm.DD,1,_xlpm.VD),
AND(MONTH($AW347)&lt;&gt;MONTH(BA$15),MONTH($AX347)=MONTH(BA$15)),
NETWORKDAYS.INTL(($AX347)-_xlpm.DD,$AX347,1,_xlpm.VD),
AND(MONTH($AW347)&lt;MONTH(BA$15),MONTH($AX347)&gt;MONTH(BA$15)),
NETWORKDAYS.INTL((EOMONTH(BA$15-1,1))-_xlpm.DD,EOMONTH(BA$15-1,1),1,_xlpm.VD),
AND(MONTH($AW347)=MONTH(BA$15),MONTH($AX347)=MONTH(BA$15)),
NETWORKDAYS.INTL($AW347,$AX347,1,_xlpm.VD)))),0)),
$DH347="месяц",
$DR347*BA347,
$DH347="неделя",
$DR347*BA347/7*(ROUNDUP((DAY(EOMONTH(BA$15,0)))/4,0))),
0)</f>
        <v/>
      </c>
      <c r="DU347" s="125">
        <f t="array" ref="DU347">
IFERROR(_xlfn.IFS(
$DH347="день_1",
$DR347*$BL347/($AX347-$AW347+1)*BB347*(DAY(EOMONTH(BB$15,0))),
$DH347="день_2",
$DR347/30*MAX(MIN($AX347,EOMONTH(BB$15,0))-MAX($AW347,BB$15)+1,),
$DH347="раб.день",
$DR347/30*(IFERROR(
_xlfn.LET(_xlpm.VD,
CHOOSE(
{1;2;3;4;5;6;7;8;9;10;11;12;13;14;15;16;17;18},
45658,45659,45660,45661,45662,45663,45664,45665,45711,45724,45778,45779,45785,45786,45820,45821,45965,46022),
_xlfn.LET(_xlpm.DD,
MAX(MIN($AX347,EOMONTH(BB$15,0))-MAX($AW347,BB$15),),
_xlfn.IFS(
AND(MONTH($AW347)=MONTH(BB$15),MONTH($AX347)&lt;&gt;MONTH(BB$15)),
NETWORKDAYS.INTL($AW347,$AW347+_xlpm.DD,1,_xlpm.VD),
AND(MONTH($AW347)&lt;&gt;MONTH(BB$15),MONTH($AX347)=MONTH(BB$15)),
NETWORKDAYS.INTL(($AX347)-_xlpm.DD,$AX347,1,_xlpm.VD),
AND(MONTH($AW347)&lt;MONTH(BB$15),MONTH($AX347)&gt;MONTH(BB$15)),
NETWORKDAYS.INTL((EOMONTH(BB$15-1,1))-_xlpm.DD,EOMONTH(BB$15-1,1),1,_xlpm.VD),
AND(MONTH($AW347)=MONTH(BB$15),MONTH($AX347)=MONTH(BB$15)),
NETWORKDAYS.INTL($AW347,$AX347,1,_xlpm.VD)))),0)),
$DH347="месяц",
$DR347*BB347,
$DH347="неделя",
$DR347*BB347/7*(ROUNDUP((DAY(EOMONTH(BB$15,0)))/4,0))),
0)</f>
        <v/>
      </c>
      <c r="DV347" s="125">
        <f t="array" ref="DV347">
IFERROR(_xlfn.IFS(
$DH347="день_1",
$DR347*$BL347/($AX347-$AW347+1)*BC347*(DAY(EOMONTH(BC$15,0))),
$DH347="день_2",
$DR347/30*MAX(MIN($AX347,EOMONTH(BC$15,0))-MAX($AW347,BC$15)+1,),
$DH347="раб.день",
$DR347/30*(IFERROR(
_xlfn.LET(_xlpm.VD,
CHOOSE(
{1;2;3;4;5;6;7;8;9;10;11;12;13;14;15;16;17;18},
45658,45659,45660,45661,45662,45663,45664,45665,45711,45724,45778,45779,45785,45786,45820,45821,45965,46022),
_xlfn.LET(_xlpm.DD,
MAX(MIN($AX347,EOMONTH(BC$15,0))-MAX($AW347,BC$15),),
_xlfn.IFS(
AND(MONTH($AW347)=MONTH(BC$15),MONTH($AX347)&lt;&gt;MONTH(BC$15)),
NETWORKDAYS.INTL($AW347,$AW347+_xlpm.DD,1,_xlpm.VD),
AND(MONTH($AW347)&lt;&gt;MONTH(BC$15),MONTH($AX347)=MONTH(BC$15)),
NETWORKDAYS.INTL(($AX347)-_xlpm.DD,$AX347,1,_xlpm.VD),
AND(MONTH($AW347)&lt;MONTH(BC$15),MONTH($AX347)&gt;MONTH(BC$15)),
NETWORKDAYS.INTL((EOMONTH(BC$15-1,1))-_xlpm.DD,EOMONTH(BC$15-1,1),1,_xlpm.VD),
AND(MONTH($AW347)=MONTH(BC$15),MONTH($AX347)=MONTH(BC$15)),
NETWORKDAYS.INTL($AW347,$AX347,1,_xlpm.VD)))),0)),
$DH347="месяц",
$DR347*BC347,
$DH347="неделя",
$DR347*BC347/7*(ROUNDUP((DAY(EOMONTH(BC$15,0)))/4,0))),
0)</f>
        <v/>
      </c>
      <c r="DW347" s="125">
        <f t="array" ref="DW347">
IFERROR(_xlfn.IFS(
$DH347="день_1",
$DR347*$BL347/($AX347-$AW347+1)*BD347*(DAY(EOMONTH(BD$15,0))),
$DH347="день_2",
$DR347/30*MAX(MIN($AX347,EOMONTH(BD$15,0))-MAX($AW347,BD$15)+1,),
$DH347="раб.день",
$DR347/30*(IFERROR(
_xlfn.LET(_xlpm.VD,
CHOOSE(
{1;2;3;4;5;6;7;8;9;10;11;12;13;14;15;16;17;18},
45658,45659,45660,45661,45662,45663,45664,45665,45711,45724,45778,45779,45785,45786,45820,45821,45965,46022),
_xlfn.LET(_xlpm.DD,
MAX(MIN($AX347,EOMONTH(BD$15,0))-MAX($AW347,BD$15),),
_xlfn.IFS(
AND(MONTH($AW347)=MONTH(BD$15),MONTH($AX347)&lt;&gt;MONTH(BD$15)),
NETWORKDAYS.INTL($AW347,$AW347+_xlpm.DD,1,_xlpm.VD),
AND(MONTH($AW347)&lt;&gt;MONTH(BD$15),MONTH($AX347)=MONTH(BD$15)),
NETWORKDAYS.INTL(($AX347)-_xlpm.DD,$AX347,1,_xlpm.VD),
AND(MONTH($AW347)&lt;MONTH(BD$15),MONTH($AX347)&gt;MONTH(BD$15)),
NETWORKDAYS.INTL((EOMONTH(BD$15-1,1))-_xlpm.DD,EOMONTH(BD$15-1,1),1,_xlpm.VD),
AND(MONTH($AW347)=MONTH(BD$15),MONTH($AX347)=MONTH(BD$15)),
NETWORKDAYS.INTL($AW347,$AX347,1,_xlpm.VD)))),0)),
$DH347="месяц",
$DR347*BD347,
$DH347="неделя",
$DR347*BD347/7*(ROUNDUP((DAY(EOMONTH(BD$15,0)))/4,0))),
0)</f>
        <v/>
      </c>
      <c r="DX347" s="125">
        <f t="array" ref="DX347">
IFERROR(_xlfn.IFS(
$DH347="день_1",
$DR347*$BL347/($AX347-$AW347+1)*BE347*(DAY(EOMONTH(BE$15,0))),
$DH347="день_2",
$DR347/30*MAX(MIN($AX347,EOMONTH(BE$15,0))-MAX($AW347,BE$15)+1,),
$DH347="раб.день",
$DR347/30*(IFERROR(
_xlfn.LET(_xlpm.VD,
CHOOSE(
{1;2;3;4;5;6;7;8;9;10;11;12;13;14;15;16;17;18},
45658,45659,45660,45661,45662,45663,45664,45665,45711,45724,45778,45779,45785,45786,45820,45821,45965,46022),
_xlfn.LET(_xlpm.DD,
MAX(MIN($AX347,EOMONTH(BE$15,0))-MAX($AW347,BE$15),),
_xlfn.IFS(
AND(MONTH($AW347)=MONTH(BE$15),MONTH($AX347)&lt;&gt;MONTH(BE$15)),
NETWORKDAYS.INTL($AW347,$AW347+_xlpm.DD,1,_xlpm.VD),
AND(MONTH($AW347)&lt;&gt;MONTH(BE$15),MONTH($AX347)=MONTH(BE$15)),
NETWORKDAYS.INTL(($AX347)-_xlpm.DD,$AX347,1,_xlpm.VD),
AND(MONTH($AW347)&lt;MONTH(BE$15),MONTH($AX347)&gt;MONTH(BE$15)),
NETWORKDAYS.INTL((EOMONTH(BE$15-1,1))-_xlpm.DD,EOMONTH(BE$15-1,1),1,_xlpm.VD),
AND(MONTH($AW347)=MONTH(BE$15),MONTH($AX347)=MONTH(BE$15)),
NETWORKDAYS.INTL($AW347,$AX347,1,_xlpm.VD)))),0)),
$DH347="месяц",
$DR347*BE347,
$DH347="неделя",
$DR347*BE347/7*(ROUNDUP((DAY(EOMONTH(BE$15,0)))/4,0))),
0)</f>
        <v/>
      </c>
      <c r="DY347" s="125">
        <f t="array" ref="DY347">
IFERROR(_xlfn.IFS(
$DH347="день_1",
$DR347*$BL347/($AX347-$AW347+1)*BF347*(DAY(EOMONTH(BF$15,0))),
$DH347="день_2",
$DR347/30*MAX(MIN($AX347,EOMONTH(BF$15,0))-MAX($AW347,BF$15)+1,),
$DH347="раб.день",
$DR347/30*(IFERROR(
_xlfn.LET(_xlpm.VD,
CHOOSE(
{1;2;3;4;5;6;7;8;9;10;11;12;13;14;15;16;17;18},
45658,45659,45660,45661,45662,45663,45664,45665,45711,45724,45778,45779,45785,45786,45820,45821,45965,46022),
_xlfn.LET(_xlpm.DD,
MAX(MIN($AX347,EOMONTH(BF$15,0))-MAX($AW347,BF$15),),
_xlfn.IFS(
AND(MONTH($AW347)=MONTH(BF$15),MONTH($AX347)&lt;&gt;MONTH(BF$15)),
NETWORKDAYS.INTL($AW347,$AW347+_xlpm.DD,1,_xlpm.VD),
AND(MONTH($AW347)&lt;&gt;MONTH(BF$15),MONTH($AX347)=MONTH(BF$15)),
NETWORKDAYS.INTL(($AX347)-_xlpm.DD,$AX347,1,_xlpm.VD),
AND(MONTH($AW347)&lt;MONTH(BF$15),MONTH($AX347)&gt;MONTH(BF$15)),
NETWORKDAYS.INTL((EOMONTH(BF$15-1,1))-_xlpm.DD,EOMONTH(BF$15-1,1),1,_xlpm.VD),
AND(MONTH($AW347)=MONTH(BF$15),MONTH($AX347)=MONTH(BF$15)),
NETWORKDAYS.INTL($AW347,$AX347,1,_xlpm.VD)))),0)),
$DH347="месяц",
$DR347*BF347,
$DH347="неделя",
$DR347*BF347/7*(ROUNDUP((DAY(EOMONTH(BF$15,0)))/4,0))),
0)</f>
        <v/>
      </c>
      <c r="DZ347" s="125">
        <f t="array" ref="DZ347">
IFERROR(_xlfn.IFS(
$DH347="день_1",
$DR347*$BL347/($AX347-$AW347+1)*BG347*(DAY(EOMONTH(BG$15,0))),
$DH347="день_2",
$DR347/30*MAX(MIN($AX347,EOMONTH(BG$15,0))-MAX($AW347,BG$15)+1,),
$DH347="раб.день",
$DR347/30*(IFERROR(
_xlfn.LET(_xlpm.VD,
CHOOSE(
{1;2;3;4;5;6;7;8;9;10;11;12;13;14;15;16;17;18},
45658,45659,45660,45661,45662,45663,45664,45665,45711,45724,45778,45779,45785,45786,45820,45821,45965,46022),
_xlfn.LET(_xlpm.DD,
MAX(MIN($AX347,EOMONTH(BG$15,0))-MAX($AW347,BG$15),),
_xlfn.IFS(
AND(MONTH($AW347)=MONTH(BG$15),MONTH($AX347)&lt;&gt;MONTH(BG$15)),
NETWORKDAYS.INTL($AW347,$AW347+_xlpm.DD,1,_xlpm.VD),
AND(MONTH($AW347)&lt;&gt;MONTH(BG$15),MONTH($AX347)=MONTH(BG$15)),
NETWORKDAYS.INTL(($AX347)-_xlpm.DD,$AX347,1,_xlpm.VD),
AND(MONTH($AW347)&lt;MONTH(BG$15),MONTH($AX347)&gt;MONTH(BG$15)),
NETWORKDAYS.INTL((EOMONTH(BG$15-1,1))-_xlpm.DD,EOMONTH(BG$15-1,1),1,_xlpm.VD),
AND(MONTH($AW347)=MONTH(BG$15),MONTH($AX347)=MONTH(BG$15)),
NETWORKDAYS.INTL($AW347,$AX347,1,_xlpm.VD)))),0)),
$DH347="месяц",
$DR347*BG347,
$DH347="неделя",
$DR347*BG347/7*(ROUNDUP((DAY(EOMONTH(BG$15,0)))/4,0))),
0)</f>
        <v/>
      </c>
      <c r="EA347" s="125">
        <f t="array" ref="EA347">
IFERROR(_xlfn.IFS(
$DH347="день_1",
$DR347*$BL347/($AX347-$AW347+1)*BH347*(DAY(EOMONTH(BH$15,0))),
$DH347="день_2",
$DR347/30*MAX(MIN($AX347,EOMONTH(BH$15,0))-MAX($AW347,BH$15)+1,),
$DH347="раб.день",
$DR347/30*(IFERROR(
_xlfn.LET(_xlpm.VD,
CHOOSE(
{1;2;3;4;5;6;7;8;9;10;11;12;13;14;15;16;17;18},
45658,45659,45660,45661,45662,45663,45664,45665,45711,45724,45778,45779,45785,45786,45820,45821,45965,46022),
_xlfn.LET(_xlpm.DD,
MAX(MIN($AX347,EOMONTH(BH$15,0))-MAX($AW347,BH$15),),
_xlfn.IFS(
AND(MONTH($AW347)=MONTH(BH$15),MONTH($AX347)&lt;&gt;MONTH(BH$15)),
NETWORKDAYS.INTL($AW347,$AW347+_xlpm.DD,1,_xlpm.VD),
AND(MONTH($AW347)&lt;&gt;MONTH(BH$15),MONTH($AX347)=MONTH(BH$15)),
NETWORKDAYS.INTL(($AX347)-_xlpm.DD,$AX347,1,_xlpm.VD),
AND(MONTH($AW347)&lt;MONTH(BH$15),MONTH($AX347)&gt;MONTH(BH$15)),
NETWORKDAYS.INTL((EOMONTH(BH$15-1,1))-_xlpm.DD,EOMONTH(BH$15-1,1),1,_xlpm.VD),
AND(MONTH($AW347)=MONTH(BH$15),MONTH($AX347)=MONTH(BH$15)),
NETWORKDAYS.INTL($AW347,$AX347,1,_xlpm.VD)))),0)),
$DH347="месяц",
$DR347*BH347,
$DH347="неделя",
$DR347*BH347/7*(ROUNDUP((DAY(EOMONTH(BH$15,0)))/4,0))),
0)</f>
        <v/>
      </c>
      <c r="EB347" s="125">
        <f t="array" ref="EB347">
IFERROR(_xlfn.IFS(
$DH347="день_1",
$DR347*$BL347/($AX347-$AW347+1)*BI347*(DAY(EOMONTH(BI$15,0))),
$DH347="день_2",
$DR347/30*MAX(MIN($AX347,EOMONTH(BI$15,0))-MAX($AW347,BI$15)+1,),
$DH347="раб.день",
$DR347/30*(IFERROR(
_xlfn.LET(_xlpm.VD,
CHOOSE(
{1;2;3;4;5;6;7;8;9;10;11;12;13;14;15;16;17;18},
45658,45659,45660,45661,45662,45663,45664,45665,45711,45724,45778,45779,45785,45786,45820,45821,45965,46022),
_xlfn.LET(_xlpm.DD,
MAX(MIN($AX347,EOMONTH(BI$15,0))-MAX($AW347,BI$15),),
_xlfn.IFS(
AND(MONTH($AW347)=MONTH(BI$15),MONTH($AX347)&lt;&gt;MONTH(BI$15)),
NETWORKDAYS.INTL($AW347,$AW347+_xlpm.DD,1,_xlpm.VD),
AND(MONTH($AW347)&lt;&gt;MONTH(BI$15),MONTH($AX347)=MONTH(BI$15)),
NETWORKDAYS.INTL(($AX347)-_xlpm.DD,$AX347,1,_xlpm.VD),
AND(MONTH($AW347)&lt;MONTH(BI$15),MONTH($AX347)&gt;MONTH(BI$15)),
NETWORKDAYS.INTL((EOMONTH(BI$15-1,1))-_xlpm.DD,EOMONTH(BI$15-1,1),1,_xlpm.VD),
AND(MONTH($AW347)=MONTH(BI$15),MONTH($AX347)=MONTH(BI$15)),
NETWORKDAYS.INTL($AW347,$AX347,1,_xlpm.VD)))),0)),
$DH347="месяц",
$DR347*BI347,
$DH347="неделя",
$DR347*BI347/7*(ROUNDUP((DAY(EOMONTH(BI$15,0)))/4,0))),
0)</f>
        <v/>
      </c>
      <c r="EC347" s="125">
        <f t="array" ref="EC347">
IFERROR(_xlfn.IFS(
$DH347="день_1",
$DR347*$BL347/($AX347-$AW347+1)*BJ347*(DAY(EOMONTH(BJ$15,0))),
$DH347="день_2",
$DR347/30*MAX(MIN($AX347,EOMONTH(BJ$15,0))-MAX($AW347,BJ$15)+1,),
$DH347="раб.день",
$DR347/30*(IFERROR(
_xlfn.LET(_xlpm.VD,
CHOOSE(
{1;2;3;4;5;6;7;8;9;10;11;12;13;14;15;16;17;18},
45658,45659,45660,45661,45662,45663,45664,45665,45711,45724,45778,45779,45785,45786,45820,45821,45965,46022),
_xlfn.LET(_xlpm.DD,
MAX(MIN($AX347,EOMONTH(BJ$15,0))-MAX($AW347,BJ$15),),
_xlfn.IFS(
AND(MONTH($AW347)=MONTH(BJ$15),MONTH($AX347)&lt;&gt;MONTH(BJ$15)),
NETWORKDAYS.INTL($AW347,$AW347+_xlpm.DD,1,_xlpm.VD),
AND(MONTH($AW347)&lt;&gt;MONTH(BJ$15),MONTH($AX347)=MONTH(BJ$15)),
NETWORKDAYS.INTL(($AX347)-_xlpm.DD,$AX347,1,_xlpm.VD),
AND(MONTH($AW347)&lt;MONTH(BJ$15),MONTH($AX347)&gt;MONTH(BJ$15)),
NETWORKDAYS.INTL((EOMONTH(BJ$15-1,1))-_xlpm.DD,EOMONTH(BJ$15-1,1),1,_xlpm.VD),
AND(MONTH($AW347)=MONTH(BJ$15),MONTH($AX347)=MONTH(BJ$15)),
NETWORKDAYS.INTL($AW347,$AX347,1,_xlpm.VD)))),0)),
$DH347="месяц",
$DR347*BJ347,
$DH347="неделя",
$DR347*BJ347/7*(ROUNDUP((DAY(EOMONTH(BJ$15,0)))/4,0))),
0)</f>
        <v/>
      </c>
      <c r="ED347" s="125">
        <f t="array" ref="ED347">
IFERROR(_xlfn.IFS(
$DH347="день_1",
$DR347*$BL347/($AX347-$AW347+1)*BK347*(DAY(EOMONTH(BK$15,0))),
$DH347="день_2",
$DR347/30*MAX(MIN($AX347,EOMONTH(BK$15,0))-MAX($AW347,BK$15)+1,),
$DH347="раб.день",
$DR347/30*(IFERROR(
_xlfn.LET(_xlpm.VD,
CHOOSE(
{1;2;3;4;5;6;7;8;9;10;11;12;13;14;15;16;17;18},
45658,45659,45660,45661,45662,45663,45664,45665,45711,45724,45778,45779,45785,45786,45820,45821,45965,46022),
_xlfn.LET(_xlpm.DD,
MAX(MIN($AX347,EOMONTH(BK$15,0))-MAX($AW347,BK$15),),
_xlfn.IFS(
AND(MONTH($AW347)=MONTH(BK$15),MONTH($AX347)&lt;&gt;MONTH(BK$15)),
NETWORKDAYS.INTL($AW347,$AW347+_xlpm.DD,1,_xlpm.VD),
AND(MONTH($AW347)&lt;&gt;MONTH(BK$15),MONTH($AX347)=MONTH(BK$15)),
NETWORKDAYS.INTL(($AX347)-_xlpm.DD,$AX347,1,_xlpm.VD),
AND(MONTH($AW347)&lt;MONTH(BK$15),MONTH($AX347)&gt;MONTH(BK$15)),
NETWORKDAYS.INTL((EOMONTH(BK$15-1,1))-_xlpm.DD,EOMONTH(BK$15-1,1),1,_xlpm.VD),
AND(MONTH($AW347)=MONTH(BK$15),MONTH($AX347)=MONTH(BK$15)),
NETWORKDAYS.INTL($AW347,$AX347,1,_xlpm.VD)))),0)),
$DH347="месяц",
$DR347*BK347,
$DH347="неделя",
$DR347*BK347/7*(ROUNDUP((DAY(EOMONTH(BK$15,0)))/4,0))),
0)</f>
        <v/>
      </c>
      <c r="EE347" s="125">
        <f>SUM($DS347,$DT347,$DU347,$DV347,$DW347,$DX347,$DY347,$DZ347,$EA347,$EB347,$EC347,$ED347)</f>
        <v/>
      </c>
      <c r="EF347" s="125">
        <f>IFERROR(ROUND($EE347*(1+$EP347),2),0)</f>
        <v/>
      </c>
      <c r="EG347" s="128" t="n">
        <v>1</v>
      </c>
      <c r="EH347" s="126" t="n">
        <v>0</v>
      </c>
      <c r="EI347" s="126">
        <f>ROUND(SUM($EH347:$EH347)*SUM($AB347:$AB347)*$EG347,2)</f>
        <v/>
      </c>
      <c r="EJ347" s="126">
        <f>ROUND($EI347*(1+$EP347),2)</f>
        <v/>
      </c>
      <c r="EK347" s="126" t="n">
        <v>0</v>
      </c>
      <c r="EL347" s="126">
        <f>ROUND(SUM($EK347:$EK347)*SUM($AB347:$AB347)*$EG347,2)</f>
        <v/>
      </c>
      <c r="EM347" s="126">
        <f>ROUND($EL347*(1+$EP347),2)</f>
        <v/>
      </c>
      <c r="EN347" s="126">
        <f>SUM($EE347,$EI347,$EL347)</f>
        <v/>
      </c>
      <c r="EO347" s="126">
        <f>SUM($EF347,$EJ347,$EM347)</f>
        <v/>
      </c>
      <c r="EP347" s="59" t="inlineStr">
        <is>
          <t>20%</t>
        </is>
      </c>
      <c r="EQ347" s="59" t="n"/>
      <c r="ER347" s="60">
        <f t="array" ref="ER347">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MATCH(ES347,
{"AMS";"RussOutdoor";"HD Outdoor";"Ingroup";"IQ";"Ledproduction";"LisChannel";"Logic";"Media-PPL";"NovikovTV | НовиковТВ";"SMA";"SOK";"КрокусТВ | CrocusTV | IndoorTV";"Сити";"ТЯК Москва"},
0)),"")</f>
        <v/>
      </c>
      <c r="ES347" s="60" t="n"/>
      <c r="ET347" s="60">
        <f t="array" ref="ET347">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MATCH(ES347,
{"AMS";"RussOutdoor";"HD Outdoor";"Ingroup";"IQ";"Ledproduction";"LisChannel";"Logic";"Media-PPL";"NovikovTV | НовиковТВ";"SMA";"SOK";"КрокусТВ | CrocusTV | IndoorTV";"Сити";"ТЯК Москва"},
0)),"")</f>
        <v/>
      </c>
      <c r="EU347" s="60" t="n"/>
      <c r="EV347" s="60" t="n"/>
      <c r="EX347" s="110">
        <f t="array" ref="EX347">
($AR347/30
+N("ТРАФИК ПЛОЩАДКИ"))*
(IFERROR(
_xlfn.LET(
_xlpm.GPR,
HLOOKUP($L347,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(MATCH($T347,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IF($Q347="цифровой",_xlpm.GPR/$AG347,_xlpm.GPR/60)),
0)
+N("DWELL TIME"))*
(IF($AB347=0,0,IF($AB347=1,0.3,IF($AB347=2,0.5,IF($AB347&gt;2,1))))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_xlfn.IFS($AC347="да",1.2,$AC347="нет",1)*
_xlfn.IFS($AD347="да",1.2,$AD347="нет",1)*
IF(R347="статический",1,1.2)*
$X347*
INDEX(
{1.2;1;1.2;1.2;1;1.2;1.2;1.2;1.2;1.2;1.2;1;1.2;1.2;1.2;1.2;1;1;1.2;1.2;1.2;1;1;1;1;1.2;1.2;1.2;1.2;1;1;1;1;1.2;1.2;1.2;1.2;1.2;1.2;1.2;1.2;1;1;1.2;1;1;1;1;1.5;1;1;1.5;1.5;1.2},
MATCH($Q347,_xlpm.MI,0)))&gt;{0.02;0.04;0.06;0.1;0.2;0.4;0.6;0.8;1;2;4;6})),
{0;1;2;3;4;5;6;7;8;9;10;11;12},
0)))
+N("КОЭФФИЦИЕНТ КОНТАКТА"))))*
(_xlfn.IFS($X347&lt;0.1,$X347/1000,$X347&gt;25,5.2,AND($X347&gt;=0.1,$X347&lt;=25),(($X347*2+0.1)/10)*($X347/10)))*
IFERROR((_xlfn.LET(
_xlpm.MA,
{0;0.8;0.85;0.9;0.95;1},
_xlpm.MAA,
{0;1;2;3;4;5},
INDEX(_xlpm.MA,MATCH(SUMPRODUCT(--((IF(ROUND(_xlpm.MAA,1)&gt;5,5,ROUND($AB347,1)))&gt;{0;1;2;3;4;5})),_xlpm.MAA,0)))
+N("КОЭФФИЦИЕНТ КОЛ-ВО КОНСТРУКЦИЙ")),1)*
$AB347,0))*
(IF($Q347="цифровой",$AG347/15*$AI347,1)
+N("ДЛЯ ЦИФРЫ"))</f>
        <v/>
      </c>
      <c r="EY347" s="110">
        <f>IFERROR(EX347*AY347,0)</f>
        <v/>
      </c>
      <c r="EZ347" s="131">
        <f>IFERROR(DP347/EY347*1000,0)</f>
        <v/>
      </c>
      <c r="FA347" s="112">
        <f>IFERROR(FC347/FB347,0)</f>
        <v/>
      </c>
      <c r="FB347" s="112">
        <f>IFERROR((FC347/(EY347/FF347*#REF!))*0.825,0)</f>
        <v/>
      </c>
      <c r="FC347" s="112">
        <f>IFERROR(((EX347*30/AR347)*100)/30,0)</f>
        <v/>
      </c>
      <c r="FD347" s="112">
        <f>IFERROR(EY347/G347*100%,0)</f>
        <v/>
      </c>
      <c r="FE347" s="112">
        <f>IFERROR(FD347/FC347*100%,0)</f>
        <v/>
      </c>
      <c r="FF347" s="110">
        <f>IFERROR(AR347/30*AY347,0)</f>
        <v/>
      </c>
    </row>
    <row r="348" ht="13" customHeight="1">
      <c r="A348" s="59" t="n"/>
      <c r="B348" s="60" t="n"/>
      <c r="C348" s="60" t="n"/>
      <c r="D348" s="60">
        <f t="array" ref="D348">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MATCH($E348,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48" s="60">
        <f t="array" ref="E348">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MATCH($F348,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48" s="60" t="inlineStr"/>
      <c r="G348" s="60" t="n"/>
      <c r="H348" s="60">
        <f t="array" ref="H348">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MATCH($I348,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48" s="60" t="n"/>
      <c r="J348" s="60" t="n"/>
      <c r="K348" s="60" t="n"/>
      <c r="L348" s="60" t="n"/>
      <c r="M348" s="60" t="n"/>
      <c r="N348" s="60" t="n"/>
      <c r="O348" s="60" t="n"/>
      <c r="P348" s="60">
        <f t="array" ref="P348">
_xlfn.IFS(
ISNUMBER(MATCH($Q348,{"шелфбаннер","разделитель","монетница","чековая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ISNUMBER(MATCH($Q348,{"LED/LCD","видеокулер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ISNUMBER(MATCH($Q348,{"автомобиль","машина","выставочное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ISNUMBER(MATCH($Q348,{"билборд","лифтовая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ISNUMBER(MATCH($Q348,{"навигация","подвесной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ISNUMBER(MATCH($Q348,{"движущаяся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ISNUMBER(MATCH($Q348,{"каталог","журнал"},)),
"Пресса",
$Q348="","")</f>
        <v/>
      </c>
      <c r="Q348" s="60" t="n"/>
      <c r="R348" s="60">
        <f t="array" ref="R348">
IFERROR(
_xlfn.IFS(
OR(ISNUMBER(MATCH($Q348,{"экспозиция","макет","стенд","автостенд","авто стенд","выставочное пространство","выставочные стенды","модульные выставочные стенды","3Д конструкция","3D конструкция"},)),P348="Экспонирование"),
"нестандартный",
ISNUMBER(MATCH($Q348,{"скроллер","призматрон"},)),
"динамический",
$P348="Видео",
"цифровой",
OR($P348="Пресса",$P348="Щит",$P348="POSm",$P348="Подвес",$P348="Брендирование/оклейка"),
"статический"),"")</f>
        <v/>
      </c>
      <c r="S348" s="59" t="n"/>
      <c r="T348" s="60" t="n"/>
      <c r="U348" s="60" t="n"/>
      <c r="V348" s="60">
        <f>
IF(P348="Видео",
"цифровой постер/ролик",
IF(ISNUMBER(MATCH(Q348,{"короб световой","короб световой | лайтбокс","короб световой | кристалайт","лайтбокс","лайт бокс","кристалайт","LB","lightbox"},)),
"бэклит",
IF(P348="Брендирование/оклейка",
"перфарированная пленка/самоклейка",
IF(P348="Экспонирование",
"под запрос",
IF(P348="Подвес",
"баннер/ткань",
"")))))</f>
        <v/>
      </c>
      <c r="W348" s="59" t="n"/>
      <c r="X348" s="59" t="n"/>
      <c r="Y348" s="59" t="n"/>
      <c r="Z348" s="61" t="n"/>
      <c r="AA348" s="61" t="n"/>
      <c r="AB348" s="61">
        <f>IF(BL348&gt;0,Z348,0)</f>
        <v/>
      </c>
      <c r="AC348" s="59" t="n"/>
      <c r="AD348" s="59" t="n"/>
      <c r="AE348" s="59" t="n"/>
      <c r="AF348" s="59" t="n"/>
      <c r="AG348" s="59" t="n"/>
      <c r="AH348" s="59" t="n"/>
      <c r="AI348" s="59" t="n"/>
      <c r="AJ348" s="59" t="n"/>
      <c r="AK348" s="59" t="n"/>
      <c r="AL348" s="62">
        <f>IFERROR(IF(OR(R348="статический",R348="динамический",R348="нестандартный",R348="",R348=""),"-",IF(AND(AH348="-",AI348="-"),"-",AK348*3600/AH348*AI348)),"-")</f>
        <v/>
      </c>
      <c r="AM348" s="62">
        <f>IFERROR(IF(OR(R348="статический",R348="динамический",R348="",R348="", R348="BTL",R348="нестандартный"),"-",AG348*AI348*AL348/60),"-")</f>
        <v/>
      </c>
      <c r="AN348" s="63">
        <f>IFERROR(IF(AH348="","-",AG348*AI348/AH348),"-")</f>
        <v/>
      </c>
      <c r="AO348" s="59">
        <f>IFERROR(IF(OR($R348="статический",$R348="динамический",$R348="",$R348="",$R348="BTL",$R348="нестандартный"),"-",$AL348*$AY348),"-")</f>
        <v/>
      </c>
      <c r="AP348" s="62">
        <f>IFERROR(IF(OR($R348="статический",$R348="динамический",$R348="",$R348="",$R348="BTL",$R348="нестандартный"),"-",$AM348*AY348),"-")</f>
        <v/>
      </c>
      <c r="AQ348" s="64" t="n"/>
      <c r="AR348" s="61" t="n"/>
      <c r="AS348" s="61" t="n"/>
      <c r="AT348" s="61" t="n"/>
      <c r="AU348" s="65" t="n"/>
      <c r="AV348" s="124">
        <f>IFERROR(DR348/AT348*1000,"n/a")</f>
        <v/>
      </c>
      <c r="AW348" s="67" t="n"/>
      <c r="AX348" s="67" t="n"/>
      <c r="AY348" s="43">
        <f>IFERROR(IF(OR($AW348="",$AX348=""),"",_xlfn.DAYS($AX348+1,$AW348)),"")</f>
        <v/>
      </c>
      <c r="AZ348" s="68">
        <f t="array" ref="AZ348">
_xlfn.LET(_xlpm.COEFF,
IF($AW348+$AX348=0,0,IF(MAX(MIN($AX348,EOMONTH(AZ$15,0))-MAX($AW348,AZ$15)+1,)&gt;0,1,0)),
_xlfn.IFS(
$ES348="LisChannel",
_xlpm.COEFF*
INDEX({1;1;1.2;1.2;1;1;1;1;1.2;1.2;1.2;1.2},
MATCH(MONTH(AZ$15),
{1,2,3,4,5,6,7,8,9,10,11,12})),
CONCATENATE($ES348," ",$L348)="RussOutdoor метро",
_xlpm.COEFF*
INDEX({0.8;0.9;1.1;1.1;1;1;1;1;1.1;1.1;1.1;1.1},
MATCH(MONTH(AZ$15),
{1,2,3,4,5,6,7,8,9,10,11,12})),
$ES348&lt;&gt;"LisChannel",
_xlpm.COEFF,
$ES348&lt;&gt;"RussOutdoor",
_xlpm.COEFF))</f>
        <v/>
      </c>
      <c r="BA348" s="68">
        <f t="array" ref="BA348">
_xlfn.LET(_xlpm.COEFF,
IF($AW348+$AX348=0,0,IF(MAX(MIN($AX348,EOMONTH(BA$15,0))-MAX($AW348,BA$15)+1,)&gt;0,1,0)),
_xlfn.IFS(
$ES348="LisChannel",
_xlpm.COEFF*
INDEX({1;1;1.2;1.2;1;1;1;1;1.2;1.2;1.2;1.2},
MATCH(MONTH(BA$15),
{1,2,3,4,5,6,7,8,9,10,11,12})),
CONCATENATE($ES348," ",$L348)="RussOutdoor метро",
_xlpm.COEFF*
INDEX({0.8;0.9;1.1;1.1;1;1;1;1;1.1;1.1;1.1;1.1},
MATCH(MONTH(BA$15),
{1,2,3,4,5,6,7,8,9,10,11,12})),
$ES348&lt;&gt;"LisChannel",
_xlpm.COEFF,
$ES348&lt;&gt;"RussOutdoor",
_xlpm.COEFF))</f>
        <v/>
      </c>
      <c r="BB348" s="68">
        <f t="array" ref="BB348">
_xlfn.LET(_xlpm.COEFF,
IF($AW348+$AX348=0,0,IF(MAX(MIN($AX348,EOMONTH(BB$15,0))-MAX($AW348,BB$15)+1,)&gt;0,1,0)),
_xlfn.IFS(
$ES348="LisChannel",
_xlpm.COEFF*
INDEX({1;1;1.2;1.2;1;1;1;1;1.2;1.2;1.2;1.2},
MATCH(MONTH(BB$15),
{1,2,3,4,5,6,7,8,9,10,11,12})),
CONCATENATE($ES348," ",$L348)="RussOutdoor метро",
_xlpm.COEFF*
INDEX({0.8;0.9;1.1;1.1;1;1;1;1;1.1;1.1;1.1;1.1},
MATCH(MONTH(BB$15),
{1,2,3,4,5,6,7,8,9,10,11,12})),
$ES348&lt;&gt;"LisChannel",
_xlpm.COEFF,
$ES348&lt;&gt;"RussOutdoor",
_xlpm.COEFF))</f>
        <v/>
      </c>
      <c r="BC348" s="68">
        <f t="array" ref="BC348">
_xlfn.LET(_xlpm.COEFF,
IF($AW348+$AX348=0,0,IF(MAX(MIN($AX348,EOMONTH(BC$15,0))-MAX($AW348,BC$15)+1,)&gt;0,1,0)),
_xlfn.IFS(
$ES348="LisChannel",
_xlpm.COEFF*
INDEX({1;1;1.2;1.2;1;1;1;1;1.2;1.2;1.2;1.2},
MATCH(MONTH(BC$15),
{1,2,3,4,5,6,7,8,9,10,11,12})),
CONCATENATE($ES348," ",$L348)="RussOutdoor метро",
_xlpm.COEFF*
INDEX({0.8;0.9;1.1;1.1;1;1;1;1;1.1;1.1;1.1;1.1},
MATCH(MONTH(BC$15),
{1,2,3,4,5,6,7,8,9,10,11,12})),
$ES348&lt;&gt;"LisChannel",
_xlpm.COEFF,
$ES348&lt;&gt;"RussOutdoor",
_xlpm.COEFF))</f>
        <v/>
      </c>
      <c r="BD348" s="68">
        <f t="array" ref="BD348">
_xlfn.LET(_xlpm.COEFF,
IF($AW348+$AX348=0,0,IF(MAX(MIN($AX348,EOMONTH(BD$15,0))-MAX($AW348,BD$15)+1,)&gt;0,1,0)),
_xlfn.IFS(
$ES348="LisChannel",
_xlpm.COEFF*
INDEX({1;1;1.2;1.2;1;1;1;1;1.2;1.2;1.2;1.2},
MATCH(MONTH(BD$15),
{1,2,3,4,5,6,7,8,9,10,11,12})),
CONCATENATE($ES348," ",$L348)="RussOutdoor метро",
_xlpm.COEFF*
INDEX({0.8;0.9;1.1;1.1;1;1;1;1;1.1;1.1;1.1;1.1},
MATCH(MONTH(BD$15),
{1,2,3,4,5,6,7,8,9,10,11,12})),
$ES348&lt;&gt;"LisChannel",
_xlpm.COEFF,
$ES348&lt;&gt;"RussOutdoor",
_xlpm.COEFF))</f>
        <v/>
      </c>
      <c r="BE348" s="68">
        <f t="array" ref="BE348">
_xlfn.LET(_xlpm.COEFF,
IF($AW348+$AX348=0,0,IF(MAX(MIN($AX348,EOMONTH(BE$15,0))-MAX($AW348,BE$15)+1,)&gt;0,1,0)),
_xlfn.IFS(
$ES348="LisChannel",
_xlpm.COEFF*
INDEX({1;1;1.2;1.2;1;1;1;1;1.2;1.2;1.2;1.2},
MATCH(MONTH(BE$15),
{1,2,3,4,5,6,7,8,9,10,11,12})),
CONCATENATE($ES348," ",$L348)="RussOutdoor метро",
_xlpm.COEFF*
INDEX({0.8;0.9;1.1;1.1;1;1;1;1;1.1;1.1;1.1;1.1},
MATCH(MONTH(BE$15),
{1,2,3,4,5,6,7,8,9,10,11,12})),
$ES348&lt;&gt;"LisChannel",
_xlpm.COEFF,
$ES348&lt;&gt;"RussOutdoor",
_xlpm.COEFF))</f>
        <v/>
      </c>
      <c r="BF348" s="68">
        <f t="array" ref="BF348">
_xlfn.LET(_xlpm.COEFF,
IF($AW348+$AX348=0,0,IF(MAX(MIN($AX348,EOMONTH(BF$15,0))-MAX($AW348,BF$15)+1,)&gt;0,1,0)),
_xlfn.IFS(
$ES348="LisChannel",
_xlpm.COEFF*
INDEX({1;1;1.2;1.2;1;1;1;1;1.2;1.2;1.2;1.2},
MATCH(MONTH(BF$15),
{1,2,3,4,5,6,7,8,9,10,11,12})),
CONCATENATE($ES348," ",$L348)="RussOutdoor метро",
_xlpm.COEFF*
INDEX({0.8;0.9;1.1;1.1;1;1;1;1;1.1;1.1;1.1;1.1},
MATCH(MONTH(BF$15),
{1,2,3,4,5,6,7,8,9,10,11,12})),
$ES348&lt;&gt;"LisChannel",
_xlpm.COEFF,
$ES348&lt;&gt;"RussOutdoor",
_xlpm.COEFF))</f>
        <v/>
      </c>
      <c r="BG348" s="68">
        <f t="array" ref="BG348">
_xlfn.LET(_xlpm.COEFF,
IF($AW348+$AX348=0,0,IF(MAX(MIN($AX348,EOMONTH(BG$15,0))-MAX($AW348,BG$15)+1,)&gt;0,1,0)),
_xlfn.IFS(
$ES348="LisChannel",
_xlpm.COEFF*
INDEX({1;1;1.2;1.2;1;1;1;1;1.2;1.2;1.2;1.2},
MATCH(MONTH(BG$15),
{1,2,3,4,5,6,7,8,9,10,11,12})),
CONCATENATE($ES348," ",$L348)="RussOutdoor метро",
_xlpm.COEFF*
INDEX({0.8;0.9;1.1;1.1;1;1;1;1;1.1;1.1;1.1;1.1},
MATCH(MONTH(BG$15),
{1,2,3,4,5,6,7,8,9,10,11,12})),
$ES348&lt;&gt;"LisChannel",
_xlpm.COEFF,
$ES348&lt;&gt;"RussOutdoor",
_xlpm.COEFF))</f>
        <v/>
      </c>
      <c r="BH348" s="68">
        <f t="array" ref="BH348">
_xlfn.LET(_xlpm.COEFF,
IF($AW348+$AX348=0,0,IF(MAX(MIN($AX348,EOMONTH(BH$15,0))-MAX($AW348,BH$15)+1,)&gt;0,1,0)),
_xlfn.IFS(
$ES348="LisChannel",
_xlpm.COEFF*
INDEX({1;1;1.2;1.2;1;1;1;1;1.2;1.2;1.2;1.2},
MATCH(MONTH(BH$15),
{1,2,3,4,5,6,7,8,9,10,11,12})),
CONCATENATE($ES348," ",$L348)="RussOutdoor метро",
_xlpm.COEFF*
INDEX({0.8;0.9;1.1;1.1;1;1;1;1;1.1;1.1;1.1;1.1},
MATCH(MONTH(BH$15),
{1,2,3,4,5,6,7,8,9,10,11,12})),
$ES348&lt;&gt;"LisChannel",
_xlpm.COEFF,
$ES348&lt;&gt;"RussOutdoor",
_xlpm.COEFF))</f>
        <v/>
      </c>
      <c r="BI348" s="68">
        <f t="array" ref="BI348">
_xlfn.LET(_xlpm.COEFF,
IF($AW348+$AX348=0,0,IF(MAX(MIN($AX348,EOMONTH(BI$15,0))-MAX($AW348,BI$15)+1,)&gt;0,1,0)),
_xlfn.IFS(
$ES348="LisChannel",
_xlpm.COEFF*
INDEX({1;1;1.2;1.2;1;1;1;1;1.2;1.2;1.2;1.2},
MATCH(MONTH(BI$15),
{1,2,3,4,5,6,7,8,9,10,11,12})),
CONCATENATE($ES348," ",$L348)="RussOutdoor метро",
_xlpm.COEFF*
INDEX({0.8;0.9;1.1;1.1;1;1;1;1;1.1;1.1;1.1;1.1},
MATCH(MONTH(BI$15),
{1,2,3,4,5,6,7,8,9,10,11,12})),
$ES348&lt;&gt;"LisChannel",
_xlpm.COEFF,
$ES348&lt;&gt;"RussOutdoor",
_xlpm.COEFF))</f>
        <v/>
      </c>
      <c r="BJ348" s="68">
        <f t="array" ref="BJ348">
_xlfn.LET(_xlpm.COEFF,
IF($AW348+$AX348=0,0,IF(MAX(MIN($AX348,EOMONTH(BJ$15,0))-MAX($AW348,BJ$15)+1,)&gt;0,1,0)),
_xlfn.IFS(
$ES348="LisChannel",
_xlpm.COEFF*
INDEX({1;1;1.2;1.2;1;1;1;1;1.2;1.2;1.2;1.2},
MATCH(MONTH(BJ$15),
{1,2,3,4,5,6,7,8,9,10,11,12})),
CONCATENATE($ES348," ",$L348)="RussOutdoor метро",
_xlpm.COEFF*
INDEX({0.8;0.9;1.1;1.1;1;1;1;1;1.1;1.1;1.1;1.1},
MATCH(MONTH(BJ$15),
{1,2,3,4,5,6,7,8,9,10,11,12})),
$ES348&lt;&gt;"LisChannel",
_xlpm.COEFF,
$ES348&lt;&gt;"RussOutdoor",
_xlpm.COEFF))</f>
        <v/>
      </c>
      <c r="BK348" s="68">
        <f t="array" ref="BK348">
_xlfn.LET(_xlpm.COEFF,
IF($AW348+$AX348=0,0,IF(MAX(MIN($AX348,EOMONTH(BK$15,0))-MAX($AW348,BK$15)+1,)&gt;0,1,0)),
_xlfn.IFS(
$ES348="LisChannel",
_xlpm.COEFF*
INDEX({1;1;1.2;1.2;1;1;1;1;1.2;1.2;1.2;1.2},
MATCH(MONTH(BK$15),
{1,2,3,4,5,6,7,8,9,10,11,12})),
CONCATENATE($ES348," ",$L348)="RussOutdoor метро",
_xlpm.COEFF*
INDEX({0.8;0.9;1.1;1.1;1;1;1;1;1.1;1.1;1.1;1.1},
MATCH(MONTH(BK$15),
{1,2,3,4,5,6,7,8,9,10,11,12})),
$ES348&lt;&gt;"LisChannel",
_xlpm.COEFF,
$ES348&lt;&gt;"RussOutdoor",
_xlpm.COEFF))</f>
        <v/>
      </c>
      <c r="BL348" s="62">
        <f>COUNTIFS($AZ348:$BK348,"&gt;0")</f>
        <v/>
      </c>
      <c r="BM348" s="65" t="n"/>
      <c r="BN348" s="125">
        <f>$DJ348</f>
        <v/>
      </c>
      <c r="BO348" s="63">
        <f>$DQ348</f>
        <v/>
      </c>
      <c r="BP348" s="125">
        <f>
IFERROR(
IF($BL348=0,0,
$BN348*(1-$BO348)),
0)</f>
        <v/>
      </c>
      <c r="BQ348" s="125">
        <f t="array" ref="BQ348">
IFERROR(
_xlfn.IFS(
$DH348="день_1",
$BP348*$BL348/($AX348-$AW348+1)*AZ348*(DAY(EOMONTH(AZ$15,0))),
$DH348="день_2",
$BP348/30*MAX(MIN($AX348,EOMONTH(AZ$15,0))-MAX($AW348,AZ$15)+1,),
$DH348="раб.день",
$BP348/30*(IFERROR(
_xlfn.LET(_xlpm.VD,
CHOOSE(
{1;2;3;4;5;6;7;8;9;10;11;12;13;14;15;16;17;18},
45658,45659,45660,45661,45662,45663,45664,45665,45711,45724,45778,45779,45785,45786,45820,45821,45965,46022),
_xlfn.LET(_xlpm.DD,
MAX(MIN($AX348,EOMONTH(AZ$15,0))-MAX($AW348,AZ$15),),
_xlfn.IFS(
AND(MONTH($AW348)=MONTH(AZ$15),MONTH($AX348)&lt;&gt;MONTH(AZ$15)),
NETWORKDAYS.INTL($AW348,$AW348+_xlpm.DD,1,_xlpm.VD),
AND(MONTH($AW348)&lt;&gt;MONTH(AZ$15),MONTH($AX348)=MONTH(AZ$15)),
NETWORKDAYS.INTL(($AX348)-_xlpm.DD,$AX348,1,_xlpm.VD),
AND(MONTH($AW348)&lt;MONTH(AZ$15),MONTH($AX348)&gt;MONTH(AZ$15)),
NETWORKDAYS.INTL((EOMONTH(AZ$15-1,1))-_xlpm.DD,EOMONTH(AZ$15-1,1),1,_xlpm.VD),
AND(MONTH($AW348)=MONTH(AZ$15),MONTH($AX348)=MONTH(AZ$15)),
NETWORKDAYS.INTL($AW348,$AX348,1,_xlpm.VD)))),0)),
$DH348="месяц",
$BP348*AZ348,
$DH348="неделя",
$BP348*AZ348/7*(ROUNDUP((DAY(EOMONTH(AZ$15,0)))/4,0))),
0)</f>
        <v/>
      </c>
      <c r="BR348" s="125">
        <f t="array" ref="BR348">
IFERROR(
_xlfn.IFS(
$DH348="день_1",
$BP348*$BL348/($AX348-$AW348+1)*BA348*(DAY(EOMONTH(BA$15,0))),
$DH348="день_2",
$BP348/30*MAX(MIN($AX348,EOMONTH(BA$15,0))-MAX($AW348,BA$15)+1,),
$DH348="раб.день",
$BP348/30*(IFERROR(
_xlfn.LET(_xlpm.VD,
CHOOSE(
{1;2;3;4;5;6;7;8;9;10;11;12;13;14;15;16;17;18},
45658,45659,45660,45661,45662,45663,45664,45665,45711,45724,45778,45779,45785,45786,45820,45821,45965,46022),
_xlfn.LET(_xlpm.DD,
MAX(MIN($AX348,EOMONTH(BA$15,0))-MAX($AW348,BA$15),),
_xlfn.IFS(
AND(MONTH($AW348)=MONTH(BA$15),MONTH($AX348)&lt;&gt;MONTH(BA$15)),
NETWORKDAYS.INTL($AW348,$AW348+_xlpm.DD,1,_xlpm.VD),
AND(MONTH($AW348)&lt;&gt;MONTH(BA$15),MONTH($AX348)=MONTH(BA$15)),
NETWORKDAYS.INTL(($AX348)-_xlpm.DD,$AX348,1,_xlpm.VD),
AND(MONTH($AW348)&lt;MONTH(BA$15),MONTH($AX348)&gt;MONTH(BA$15)),
NETWORKDAYS.INTL((EOMONTH(BA$15-1,1))-_xlpm.DD,EOMONTH(BA$15-1,1),1,_xlpm.VD),
AND(MONTH($AW348)=MONTH(BA$15),MONTH($AX348)=MONTH(BA$15)),
NETWORKDAYS.INTL($AW348,$AX348,1,_xlpm.VD)))),0)),
$DH348="месяц",
$BP348*BA348,
$DH348="неделя",
$BP348*BA348/7*(ROUNDUP((DAY(EOMONTH(BA$15,0)))/4,0))),
0)</f>
        <v/>
      </c>
      <c r="BS348" s="125">
        <f t="array" ref="BS348">
IFERROR(
_xlfn.IFS(
$DH348="день_1",
$BP348*$BL348/($AX348-$AW348+1)*BB348*(DAY(EOMONTH(BB$15,0))),
$DH348="день_2",
$BP348/30*MAX(MIN($AX348,EOMONTH(BB$15,0))-MAX($AW348,BB$15)+1,),
$DH348="раб.день",
$BP348/30*(IFERROR(
_xlfn.LET(_xlpm.VD,
CHOOSE(
{1;2;3;4;5;6;7;8;9;10;11;12;13;14;15;16;17;18},
45658,45659,45660,45661,45662,45663,45664,45665,45711,45724,45778,45779,45785,45786,45820,45821,45965,46022),
_xlfn.LET(_xlpm.DD,
MAX(MIN($AX348,EOMONTH(BB$15,0))-MAX($AW348,BB$15),),
_xlfn.IFS(
AND(MONTH($AW348)=MONTH(BB$15),MONTH($AX348)&lt;&gt;MONTH(BB$15)),
NETWORKDAYS.INTL($AW348,$AW348+_xlpm.DD,1,_xlpm.VD),
AND(MONTH($AW348)&lt;&gt;MONTH(BB$15),MONTH($AX348)=MONTH(BB$15)),
NETWORKDAYS.INTL(($AX348)-_xlpm.DD,$AX348,1,_xlpm.VD),
AND(MONTH($AW348)&lt;MONTH(BB$15),MONTH($AX348)&gt;MONTH(BB$15)),
NETWORKDAYS.INTL((EOMONTH(BB$15-1,1))-_xlpm.DD,EOMONTH(BB$15-1,1),1,_xlpm.VD),
AND(MONTH($AW348)=MONTH(BB$15),MONTH($AX348)=MONTH(BB$15)),
NETWORKDAYS.INTL($AW348,$AX348,1,_xlpm.VD)))),0)),
$DH348="месяц",
$BP348*BB348,
$DH348="неделя",
$BP348*BB348/7*(ROUNDUP((DAY(EOMONTH(BB$15,0)))/4,0))),
0)</f>
        <v/>
      </c>
      <c r="BT348" s="125">
        <f t="array" ref="BT348">
IFERROR(
_xlfn.IFS(
$DH348="день_1",
$BP348*$BL348/($AX348-$AW348+1)*BC348*(DAY(EOMONTH(BC$15,0))),
$DH348="день_2",
$BP348/30*MAX(MIN($AX348,EOMONTH(BC$15,0))-MAX($AW348,BC$15)+1,),
$DH348="раб.день",
$BP348/30*(IFERROR(
_xlfn.LET(_xlpm.VD,
CHOOSE(
{1;2;3;4;5;6;7;8;9;10;11;12;13;14;15;16;17;18},
45658,45659,45660,45661,45662,45663,45664,45665,45711,45724,45778,45779,45785,45786,45820,45821,45965,46022),
_xlfn.LET(_xlpm.DD,
MAX(MIN($AX348,EOMONTH(BC$15,0))-MAX($AW348,BC$15),),
_xlfn.IFS(
AND(MONTH($AW348)=MONTH(BC$15),MONTH($AX348)&lt;&gt;MONTH(BC$15)),
NETWORKDAYS.INTL($AW348,$AW348+_xlpm.DD,1,_xlpm.VD),
AND(MONTH($AW348)&lt;&gt;MONTH(BC$15),MONTH($AX348)=MONTH(BC$15)),
NETWORKDAYS.INTL(($AX348)-_xlpm.DD,$AX348,1,_xlpm.VD),
AND(MONTH($AW348)&lt;MONTH(BC$15),MONTH($AX348)&gt;MONTH(BC$15)),
NETWORKDAYS.INTL((EOMONTH(BC$15-1,1))-_xlpm.DD,EOMONTH(BC$15-1,1),1,_xlpm.VD),
AND(MONTH($AW348)=MONTH(BC$15),MONTH($AX348)=MONTH(BC$15)),
NETWORKDAYS.INTL($AW348,$AX348,1,_xlpm.VD)))),0)),
$DH348="месяц",
$BP348*BC348,
$DH348="неделя",
$BP348*BC348/7*(ROUNDUP((DAY(EOMONTH(BC$15,0)))/4,0))),
0)</f>
        <v/>
      </c>
      <c r="BU348" s="125">
        <f t="array" ref="BU348">
IFERROR(
_xlfn.IFS(
$DH348="день_1",
$BP348*$BL348/($AX348-$AW348+1)*BD348*(DAY(EOMONTH(BD$15,0))),
$DH348="день_2",
$BP348/30*MAX(MIN($AX348,EOMONTH(BD$15,0))-MAX($AW348,BD$15)+1,),
$DH348="раб.день",
$BP348/30*(IFERROR(
_xlfn.LET(_xlpm.VD,
CHOOSE(
{1;2;3;4;5;6;7;8;9;10;11;12;13;14;15;16;17;18},
45658,45659,45660,45661,45662,45663,45664,45665,45711,45724,45778,45779,45785,45786,45820,45821,45965,46022),
_xlfn.LET(_xlpm.DD,
MAX(MIN($AX348,EOMONTH(BD$15,0))-MAX($AW348,BD$15),),
_xlfn.IFS(
AND(MONTH($AW348)=MONTH(BD$15),MONTH($AX348)&lt;&gt;MONTH(BD$15)),
NETWORKDAYS.INTL($AW348,$AW348+_xlpm.DD,1,_xlpm.VD),
AND(MONTH($AW348)&lt;&gt;MONTH(BD$15),MONTH($AX348)=MONTH(BD$15)),
NETWORKDAYS.INTL(($AX348)-_xlpm.DD,$AX348,1,_xlpm.VD),
AND(MONTH($AW348)&lt;MONTH(BD$15),MONTH($AX348)&gt;MONTH(BD$15)),
NETWORKDAYS.INTL((EOMONTH(BD$15-1,1))-_xlpm.DD,EOMONTH(BD$15-1,1),1,_xlpm.VD),
AND(MONTH($AW348)=MONTH(BD$15),MONTH($AX348)=MONTH(BD$15)),
NETWORKDAYS.INTL($AW348,$AX348,1,_xlpm.VD)))),0)),
$DH348="месяц",
$BP348*BD348,
$DH348="неделя",
$BP348*BD348/7*(ROUNDUP((DAY(EOMONTH(BD$15,0)))/4,0))),
0)</f>
        <v/>
      </c>
      <c r="BV348" s="125">
        <f t="array" ref="BV348">
IFERROR(
_xlfn.IFS(
$DH348="день_1",
$BP348*$BL348/($AX348-$AW348+1)*BE348*(DAY(EOMONTH(BE$15,0))),
$DH348="день_2",
$BP348/30*MAX(MIN($AX348,EOMONTH(BE$15,0))-MAX($AW348,BE$15)+1,),
$DH348="раб.день",
$BP348/30*(IFERROR(
_xlfn.LET(_xlpm.VD,
CHOOSE(
{1;2;3;4;5;6;7;8;9;10;11;12;13;14;15;16;17;18},
45658,45659,45660,45661,45662,45663,45664,45665,45711,45724,45778,45779,45785,45786,45820,45821,45965,46022),
_xlfn.LET(_xlpm.DD,
MAX(MIN($AX348,EOMONTH(BE$15,0))-MAX($AW348,BE$15),),
_xlfn.IFS(
AND(MONTH($AW348)=MONTH(BE$15),MONTH($AX348)&lt;&gt;MONTH(BE$15)),
NETWORKDAYS.INTL($AW348,$AW348+_xlpm.DD,1,_xlpm.VD),
AND(MONTH($AW348)&lt;&gt;MONTH(BE$15),MONTH($AX348)=MONTH(BE$15)),
NETWORKDAYS.INTL(($AX348)-_xlpm.DD,$AX348,1,_xlpm.VD),
AND(MONTH($AW348)&lt;MONTH(BE$15),MONTH($AX348)&gt;MONTH(BE$15)),
NETWORKDAYS.INTL((EOMONTH(BE$15-1,1))-_xlpm.DD,EOMONTH(BE$15-1,1),1,_xlpm.VD),
AND(MONTH($AW348)=MONTH(BE$15),MONTH($AX348)=MONTH(BE$15)),
NETWORKDAYS.INTL($AW348,$AX348,1,_xlpm.VD)))),0)),
$DH348="месяц",
$BP348*BE348,
$DH348="неделя",
$BP348*BE348/7*(ROUNDUP((DAY(EOMONTH(BE$15,0)))/4,0))),
0)</f>
        <v/>
      </c>
      <c r="BW348" s="125">
        <f t="array" ref="BW348">
IFERROR(
_xlfn.IFS(
$DH348="день_1",
$BP348*$BL348/($AX348-$AW348+1)*BF348*(DAY(EOMONTH(BF$15,0))),
$DH348="день_2",
$BP348/30*MAX(MIN($AX348,EOMONTH(BF$15,0))-MAX($AW348,BF$15)+1,),
$DH348="раб.день",
$BP348/30*(IFERROR(
_xlfn.LET(_xlpm.VD,
CHOOSE(
{1;2;3;4;5;6;7;8;9;10;11;12;13;14;15;16;17;18},
45658,45659,45660,45661,45662,45663,45664,45665,45711,45724,45778,45779,45785,45786,45820,45821,45965,46022),
_xlfn.LET(_xlpm.DD,
MAX(MIN($AX348,EOMONTH(BF$15,0))-MAX($AW348,BF$15),),
_xlfn.IFS(
AND(MONTH($AW348)=MONTH(BF$15),MONTH($AX348)&lt;&gt;MONTH(BF$15)),
NETWORKDAYS.INTL($AW348,$AW348+_xlpm.DD,1,_xlpm.VD),
AND(MONTH($AW348)&lt;&gt;MONTH(BF$15),MONTH($AX348)=MONTH(BF$15)),
NETWORKDAYS.INTL(($AX348)-_xlpm.DD,$AX348,1,_xlpm.VD),
AND(MONTH($AW348)&lt;MONTH(BF$15),MONTH($AX348)&gt;MONTH(BF$15)),
NETWORKDAYS.INTL((EOMONTH(BF$15-1,1))-_xlpm.DD,EOMONTH(BF$15-1,1),1,_xlpm.VD),
AND(MONTH($AW348)=MONTH(BF$15),MONTH($AX348)=MONTH(BF$15)),
NETWORKDAYS.INTL($AW348,$AX348,1,_xlpm.VD)))),0)),
$DH348="месяц",
$BP348*BF348,
$DH348="неделя",
$BP348*BF348/7*(ROUNDUP((DAY(EOMONTH(BF$15,0)))/4,0))),
0)</f>
        <v/>
      </c>
      <c r="BX348" s="125">
        <f t="array" ref="BX348">
IFERROR(
_xlfn.IFS(
$DH348="день_1",
$BP348*$BL348/($AX348-$AW348+1)*BG348*(DAY(EOMONTH(BG$15,0))),
$DH348="день_2",
$BP348/30*MAX(MIN($AX348,EOMONTH(BG$15,0))-MAX($AW348,BG$15)+1,),
$DH348="раб.день",
$BP348/30*(IFERROR(
_xlfn.LET(_xlpm.VD,
CHOOSE(
{1;2;3;4;5;6;7;8;9;10;11;12;13;14;15;16;17;18},
45658,45659,45660,45661,45662,45663,45664,45665,45711,45724,45778,45779,45785,45786,45820,45821,45965,46022),
_xlfn.LET(_xlpm.DD,
MAX(MIN($AX348,EOMONTH(BG$15,0))-MAX($AW348,BG$15),),
_xlfn.IFS(
AND(MONTH($AW348)=MONTH(BG$15),MONTH($AX348)&lt;&gt;MONTH(BG$15)),
NETWORKDAYS.INTL($AW348,$AW348+_xlpm.DD,1,_xlpm.VD),
AND(MONTH($AW348)&lt;&gt;MONTH(BG$15),MONTH($AX348)=MONTH(BG$15)),
NETWORKDAYS.INTL(($AX348)-_xlpm.DD,$AX348,1,_xlpm.VD),
AND(MONTH($AW348)&lt;MONTH(BG$15),MONTH($AX348)&gt;MONTH(BG$15)),
NETWORKDAYS.INTL((EOMONTH(BG$15-1,1))-_xlpm.DD,EOMONTH(BG$15-1,1),1,_xlpm.VD),
AND(MONTH($AW348)=MONTH(BG$15),MONTH($AX348)=MONTH(BG$15)),
NETWORKDAYS.INTL($AW348,$AX348,1,_xlpm.VD)))),0)),
$DH348="месяц",
$BP348*BG348,
$DH348="неделя",
$BP348*BG348/7*(ROUNDUP((DAY(EOMONTH(BG$15,0)))/4,0))),
0)</f>
        <v/>
      </c>
      <c r="BY348" s="125">
        <f t="array" ref="BY348">
IFERROR(
_xlfn.IFS(
$DH348="день_1",
$BP348*$BL348/($AX348-$AW348+1)*BH348*(DAY(EOMONTH(BH$15,0))),
$DH348="день_2",
$BP348/30*MAX(MIN($AX348,EOMONTH(BH$15,0))-MAX($AW348,BH$15)+1,),
$DH348="раб.день",
$BP348/30*(IFERROR(
_xlfn.LET(_xlpm.VD,
CHOOSE(
{1;2;3;4;5;6;7;8;9;10;11;12;13;14;15;16;17;18},
45658,45659,45660,45661,45662,45663,45664,45665,45711,45724,45778,45779,45785,45786,45820,45821,45965,46022),
_xlfn.LET(_xlpm.DD,
MAX(MIN($AX348,EOMONTH(BH$15,0))-MAX($AW348,BH$15),),
_xlfn.IFS(
AND(MONTH($AW348)=MONTH(BH$15),MONTH($AX348)&lt;&gt;MONTH(BH$15)),
NETWORKDAYS.INTL($AW348,$AW348+_xlpm.DD,1,_xlpm.VD),
AND(MONTH($AW348)&lt;&gt;MONTH(BH$15),MONTH($AX348)=MONTH(BH$15)),
NETWORKDAYS.INTL(($AX348)-_xlpm.DD,$AX348,1,_xlpm.VD),
AND(MONTH($AW348)&lt;MONTH(BH$15),MONTH($AX348)&gt;MONTH(BH$15)),
NETWORKDAYS.INTL((EOMONTH(BH$15-1,1))-_xlpm.DD,EOMONTH(BH$15-1,1),1,_xlpm.VD),
AND(MONTH($AW348)=MONTH(BH$15),MONTH($AX348)=MONTH(BH$15)),
NETWORKDAYS.INTL($AW348,$AX348,1,_xlpm.VD)))),0)),
$DH348="месяц",
$BP348*BH348,
$DH348="неделя",
$BP348*BH348/7*(ROUNDUP((DAY(EOMONTH(BH$15,0)))/4,0))),
0)</f>
        <v/>
      </c>
      <c r="BZ348" s="125">
        <f t="array" ref="BZ348">
IFERROR(
_xlfn.IFS(
$DH348="день_1",
$BP348*$BL348/($AX348-$AW348+1)*BI348*(DAY(EOMONTH(BI$15,0))),
$DH348="день_2",
$BP348/30*MAX(MIN($AX348,EOMONTH(BI$15,0))-MAX($AW348,BI$15)+1,),
$DH348="раб.день",
$BP348/30*(IFERROR(
_xlfn.LET(_xlpm.VD,
CHOOSE(
{1;2;3;4;5;6;7;8;9;10;11;12;13;14;15;16;17;18},
45658,45659,45660,45661,45662,45663,45664,45665,45711,45724,45778,45779,45785,45786,45820,45821,45965,46022),
_xlfn.LET(_xlpm.DD,
MAX(MIN($AX348,EOMONTH(BI$15,0))-MAX($AW348,BI$15),),
_xlfn.IFS(
AND(MONTH($AW348)=MONTH(BI$15),MONTH($AX348)&lt;&gt;MONTH(BI$15)),
NETWORKDAYS.INTL($AW348,$AW348+_xlpm.DD,1,_xlpm.VD),
AND(MONTH($AW348)&lt;&gt;MONTH(BI$15),MONTH($AX348)=MONTH(BI$15)),
NETWORKDAYS.INTL(($AX348)-_xlpm.DD,$AX348,1,_xlpm.VD),
AND(MONTH($AW348)&lt;MONTH(BI$15),MONTH($AX348)&gt;MONTH(BI$15)),
NETWORKDAYS.INTL((EOMONTH(BI$15-1,1))-_xlpm.DD,EOMONTH(BI$15-1,1),1,_xlpm.VD),
AND(MONTH($AW348)=MONTH(BI$15),MONTH($AX348)=MONTH(BI$15)),
NETWORKDAYS.INTL($AW348,$AX348,1,_xlpm.VD)))),0)),
$DH348="месяц",
$BP348*BI348,
$DH348="неделя",
$BP348*BI348/7*(ROUNDUP((DAY(EOMONTH(BI$15,0)))/4,0))),
0)</f>
        <v/>
      </c>
      <c r="CA348" s="125">
        <f t="array" ref="CA348">
IFERROR(
_xlfn.IFS(
$DH348="день_1",
$BP348*$BL348/($AX348-$AW348+1)*BJ348*(DAY(EOMONTH(BJ$15,0))),
$DH348="день_2",
$BP348/30*MAX(MIN($AX348,EOMONTH(BJ$15,0))-MAX($AW348,BJ$15)+1,),
$DH348="раб.день",
$BP348/30*(IFERROR(
_xlfn.LET(_xlpm.VD,
CHOOSE(
{1;2;3;4;5;6;7;8;9;10;11;12;13;14;15;16;17;18},
45658,45659,45660,45661,45662,45663,45664,45665,45711,45724,45778,45779,45785,45786,45820,45821,45965,46022),
_xlfn.LET(_xlpm.DD,
MAX(MIN($AX348,EOMONTH(BJ$15,0))-MAX($AW348,BJ$15),),
_xlfn.IFS(
AND(MONTH($AW348)=MONTH(BJ$15),MONTH($AX348)&lt;&gt;MONTH(BJ$15)),
NETWORKDAYS.INTL($AW348,$AW348+_xlpm.DD,1,_xlpm.VD),
AND(MONTH($AW348)&lt;&gt;MONTH(BJ$15),MONTH($AX348)=MONTH(BJ$15)),
NETWORKDAYS.INTL(($AX348)-_xlpm.DD,$AX348,1,_xlpm.VD),
AND(MONTH($AW348)&lt;MONTH(BJ$15),MONTH($AX348)&gt;MONTH(BJ$15)),
NETWORKDAYS.INTL((EOMONTH(BJ$15-1,1))-_xlpm.DD,EOMONTH(BJ$15-1,1),1,_xlpm.VD),
AND(MONTH($AW348)=MONTH(BJ$15),MONTH($AX348)=MONTH(BJ$15)),
NETWORKDAYS.INTL($AW348,$AX348,1,_xlpm.VD)))),0)),
$DH348="месяц",
$BP348*BJ348,
$DH348="неделя",
$BP348*BJ348/7*(ROUNDUP((DAY(EOMONTH(BJ$15,0)))/4,0))),
0)</f>
        <v/>
      </c>
      <c r="CB348" s="125">
        <f t="array" ref="CB348">
IFERROR(
_xlfn.IFS(
$DH348="день_1",
$BP348*$BL348/($AX348-$AW348+1)*BK348*(DAY(EOMONTH(BK$15,0))),
$DH348="день_2",
$BP348/30*MAX(MIN($AX348,EOMONTH(BK$15,0))-MAX($AW348,BK$15)+1,),
$DH348="раб.день",
$BP348/30*(IFERROR(
_xlfn.LET(_xlpm.VD,
CHOOSE(
{1;2;3;4;5;6;7;8;9;10;11;12;13;14;15;16;17;18},
45658,45659,45660,45661,45662,45663,45664,45665,45711,45724,45778,45779,45785,45786,45820,45821,45965,46022),
_xlfn.LET(_xlpm.DD,
MAX(MIN($AX348,EOMONTH(BK$15,0))-MAX($AW348,BK$15),),
_xlfn.IFS(
AND(MONTH($AW348)=MONTH(BK$15),MONTH($AX348)&lt;&gt;MONTH(BK$15)),
NETWORKDAYS.INTL($AW348,$AW348+_xlpm.DD,1,_xlpm.VD),
AND(MONTH($AW348)&lt;&gt;MONTH(BK$15),MONTH($AX348)=MONTH(BK$15)),
NETWORKDAYS.INTL(($AX348)-_xlpm.DD,$AX348,1,_xlpm.VD),
AND(MONTH($AW348)&lt;MONTH(BK$15),MONTH($AX348)&gt;MONTH(BK$15)),
NETWORKDAYS.INTL((EOMONTH(BK$15-1,1))-_xlpm.DD,EOMONTH(BK$15-1,1),1,_xlpm.VD),
AND(MONTH($AW348)=MONTH(BK$15),MONTH($AX348)=MONTH(BK$15)),
NETWORKDAYS.INTL($AW348,$AX348,1,_xlpm.VD)))),0)),
$DH348="месяц",
$BP348*BK348,
$DH348="неделя",
$BP348*BK348/7*(ROUNDUP((DAY(EOMONTH(BK$15,0)))/4,0))),
0)</f>
        <v/>
      </c>
      <c r="CC348" s="125">
        <f>SUM($BQ348:$CB348)</f>
        <v/>
      </c>
      <c r="CD348" s="126">
        <f>SUM($EH348:$EH348)</f>
        <v/>
      </c>
      <c r="CE348" s="126">
        <f>$CD348*$AB348</f>
        <v/>
      </c>
      <c r="CF348" s="126">
        <f>SUM($EK348:$EK348)</f>
        <v/>
      </c>
      <c r="CG348" s="126">
        <f>$CF348*$AB348</f>
        <v/>
      </c>
      <c r="CH348" s="126">
        <f>SUM($CC348,$CE348,$CG348)</f>
        <v/>
      </c>
      <c r="CI348" s="126">
        <f>$CH348*(1+$CM348)</f>
        <v/>
      </c>
      <c r="CJ348" s="127" t="n">
        <v>0</v>
      </c>
      <c r="CK348" s="126">
        <f>SUM($CH348:$CH348)*(1+$CJ348)</f>
        <v/>
      </c>
      <c r="CL348" s="126">
        <f>SUM($CH348:$CH348)*(1+$CM348)</f>
        <v/>
      </c>
      <c r="CM348" s="59" t="inlineStr">
        <is>
          <t>20%</t>
        </is>
      </c>
      <c r="CN348" s="59" t="n"/>
      <c r="CO348" s="72" t="n"/>
      <c r="CP348" s="59" t="n"/>
      <c r="CQ348" s="73" t="n"/>
      <c r="CR348" s="73" t="n"/>
      <c r="CS348" s="73" t="n"/>
      <c r="CT348" s="72" t="n"/>
      <c r="CU348" s="79" t="inlineStr">
        <is>
          <t> </t>
        </is>
      </c>
      <c r="CV348" s="60" t="n"/>
      <c r="CW348" s="60" t="n"/>
      <c r="CX348" s="60" t="n"/>
      <c r="CY348" s="127">
        <f>IFERROR(($CC348-$EE348)/($EE348/(1-$DQ348)),0)</f>
        <v/>
      </c>
      <c r="CZ348" s="127">
        <f>IFERROR(1-$EI348/($CE348),0)</f>
        <v/>
      </c>
      <c r="DA348" s="127">
        <f>IFERROR(1-$EL348/($CG348),0)</f>
        <v/>
      </c>
      <c r="DB348" s="126">
        <f>ROUND(IFERROR(($CI348/(1+$CM348)-$EN348),0),2)</f>
        <v/>
      </c>
      <c r="DC348" s="128" t="n"/>
      <c r="DD348" s="125" t="n"/>
      <c r="DE348" s="75" t="n">
        <v>0</v>
      </c>
      <c r="DF348" s="128" t="n"/>
      <c r="DG348" s="125">
        <f>IF($DC348=0,0,$DD348*($DC348*100%-$DE348*$DF348))*SUM($AB348:$AB348)</f>
        <v/>
      </c>
      <c r="DH348" s="129" t="inlineStr">
        <is>
          <t>месяц</t>
        </is>
      </c>
      <c r="DI348" s="130">
        <f t="array" ref="DI348">IFERROR(
IF($ES348="LisChannel",
(ROUND(((INDEX({174.625;153.888888888889;130.972222222222},MATCH($AI348,{2;3;4}),0))*$AG348*$AI348),2)),0),0)</f>
        <v/>
      </c>
      <c r="DJ348" s="130">
        <f>
_xlfn.LET(_xlpm.X,
IFERROR(
IF($ES348="НовиковТВ",
(_xlfn.LET(_xlpm.NTV,
_xlfn.LET(_xlpm.MIN,350000,
IF(SUMIFS($DI:$DI,$ES:$ES,"НовиковТВ")&lt;=_xlpm.MIN,
(SUMIFS($DI:$DI,$ES:$ES,"НовиковТВ")/(COUNTIFS($ES:$ES,"НовиковТВ")))*_xlpm.MIN/SUMIFS($DI:$DI,$ES:$ES,"НовиковТВ"),
DI348)),
_xlpm.NTV+$DG348/(1-(1-(_xlpm.NTV)*(1-$DL348)*(1-$DM348)*(1-$DN348)*(1-$DO348)*(1-$DP348)/_xlpm.NTV))))/(1+$EP348),
$DI348+$DG348/(1-(1-($DI348)*(1-$DL348)*(1-$DM348)*(1-$DN348)*(1-$DO348)*(1-$DP348)/$DI348))),
0),
_xlpm.X*(1+$CM348)*(1+$CW348)-_xlpm.X*(1+$CM348)+_xlpm.X)</f>
        <v/>
      </c>
      <c r="DK348" s="125" t="inlineStr">
        <is>
          <t>послед.</t>
        </is>
      </c>
      <c r="DL348" s="63" t="n">
        <v>0</v>
      </c>
      <c r="DM348" s="63" t="n">
        <v>0</v>
      </c>
      <c r="DN348" s="63" t="n">
        <v>0</v>
      </c>
      <c r="DO348" s="63" t="n">
        <v>0</v>
      </c>
      <c r="DP348" s="63" t="n">
        <v>0</v>
      </c>
      <c r="DQ348" s="63">
        <f t="array" ref="DQ348">IFERROR(_xlfn.IFS(
$DK348="послед.",1-(1-$DL348)*(1-$DM348)*(1-$DN348)*(1-$DO348)*(1-$DP348),
$DK348="сумм.",$DL348+$DM348+$DN348+$DO348+$DP348),
0)</f>
        <v/>
      </c>
      <c r="DR348" s="125">
        <f t="array" ref="DR348">
IFERROR(
_xlfn.IFS(
$BL348=0,
0,
$BL348&gt;0,
_xlfn.IFS($DK348="послед.",
$DJ348*(1-$DL348)*(1-$DM348)*(1-$DN348)*(1-$DO348)*(1-$DP348),
$DK348="сумм.",
$DJ348*(1-($DL348+$DM348+$DN348+$DO348+$DP348)))),0)</f>
        <v/>
      </c>
      <c r="DS348" s="125">
        <f t="array" ref="DS348">
IFERROR(_xlfn.IFS(
$DH348="день_1",
$DR348*$BL348/($AX348-$AW348+1)*AZ348*(DAY(EOMONTH(AZ$15,0))),
$DH348="день_2",
$DR348/30*MAX(MIN($AX348,EOMONTH(AZ$15,0))-MAX($AW348,AZ$15)+1,),
$DH348="раб.день",
$DR348/30*(IFERROR(
_xlfn.LET(_xlpm.VD,
CHOOSE(
{1;2;3;4;5;6;7;8;9;10;11;12;13;14;15;16;17;18},
45658,45659,45660,45661,45662,45663,45664,45665,45711,45724,45778,45779,45785,45786,45820,45821,45965,46022),
_xlfn.LET(_xlpm.DD,
MAX(MIN($AX348,EOMONTH(AZ$15,0))-MAX($AW348,AZ$15),),
_xlfn.IFS(
AND(MONTH($AW348)=MONTH(AZ$15),MONTH($AX348)&lt;&gt;MONTH(AZ$15)),
NETWORKDAYS.INTL($AW348,$AW348+_xlpm.DD,1,_xlpm.VD),
AND(MONTH($AW348)&lt;&gt;MONTH(AZ$15),MONTH($AX348)=MONTH(AZ$15)),
NETWORKDAYS.INTL(($AX348)-_xlpm.DD,$AX348,1,_xlpm.VD),
AND(MONTH($AW348)&lt;MONTH(AZ$15),MONTH($AX348)&gt;MONTH(AZ$15)),
NETWORKDAYS.INTL((EOMONTH(AZ$15-1,1))-_xlpm.DD,EOMONTH(AZ$15-1,1),1,_xlpm.VD),
AND(MONTH($AW348)=MONTH(AZ$15),MONTH($AX348)=MONTH(AZ$15)),
NETWORKDAYS.INTL($AW348,$AX348,1,_xlpm.VD)))),0)),
$DH348="месяц",
$DR348*AZ348,
$DH348="неделя",
$DR348*AZ348/7*(ROUNDUP((DAY(EOMONTH(AZ$15,0)))/4,0))),
0)</f>
        <v/>
      </c>
      <c r="DT348" s="125">
        <f t="array" ref="DT348">
IFERROR(_xlfn.IFS(
$DH348="день_1",
$DR348*$BL348/($AX348-$AW348+1)*BA348*(DAY(EOMONTH(BA$15,0))),
$DH348="день_2",
$DR348/30*MAX(MIN($AX348,EOMONTH(BA$15,0))-MAX($AW348,BA$15)+1,),
$DH348="раб.день",
$DR348/30*(IFERROR(
_xlfn.LET(_xlpm.VD,
CHOOSE(
{1;2;3;4;5;6;7;8;9;10;11;12;13;14;15;16;17;18},
45658,45659,45660,45661,45662,45663,45664,45665,45711,45724,45778,45779,45785,45786,45820,45821,45965,46022),
_xlfn.LET(_xlpm.DD,
MAX(MIN($AX348,EOMONTH(BA$15,0))-MAX($AW348,BA$15),),
_xlfn.IFS(
AND(MONTH($AW348)=MONTH(BA$15),MONTH($AX348)&lt;&gt;MONTH(BA$15)),
NETWORKDAYS.INTL($AW348,$AW348+_xlpm.DD,1,_xlpm.VD),
AND(MONTH($AW348)&lt;&gt;MONTH(BA$15),MONTH($AX348)=MONTH(BA$15)),
NETWORKDAYS.INTL(($AX348)-_xlpm.DD,$AX348,1,_xlpm.VD),
AND(MONTH($AW348)&lt;MONTH(BA$15),MONTH($AX348)&gt;MONTH(BA$15)),
NETWORKDAYS.INTL((EOMONTH(BA$15-1,1))-_xlpm.DD,EOMONTH(BA$15-1,1),1,_xlpm.VD),
AND(MONTH($AW348)=MONTH(BA$15),MONTH($AX348)=MONTH(BA$15)),
NETWORKDAYS.INTL($AW348,$AX348,1,_xlpm.VD)))),0)),
$DH348="месяц",
$DR348*BA348,
$DH348="неделя",
$DR348*BA348/7*(ROUNDUP((DAY(EOMONTH(BA$15,0)))/4,0))),
0)</f>
        <v/>
      </c>
      <c r="DU348" s="125">
        <f t="array" ref="DU348">
IFERROR(_xlfn.IFS(
$DH348="день_1",
$DR348*$BL348/($AX348-$AW348+1)*BB348*(DAY(EOMONTH(BB$15,0))),
$DH348="день_2",
$DR348/30*MAX(MIN($AX348,EOMONTH(BB$15,0))-MAX($AW348,BB$15)+1,),
$DH348="раб.день",
$DR348/30*(IFERROR(
_xlfn.LET(_xlpm.VD,
CHOOSE(
{1;2;3;4;5;6;7;8;9;10;11;12;13;14;15;16;17;18},
45658,45659,45660,45661,45662,45663,45664,45665,45711,45724,45778,45779,45785,45786,45820,45821,45965,46022),
_xlfn.LET(_xlpm.DD,
MAX(MIN($AX348,EOMONTH(BB$15,0))-MAX($AW348,BB$15),),
_xlfn.IFS(
AND(MONTH($AW348)=MONTH(BB$15),MONTH($AX348)&lt;&gt;MONTH(BB$15)),
NETWORKDAYS.INTL($AW348,$AW348+_xlpm.DD,1,_xlpm.VD),
AND(MONTH($AW348)&lt;&gt;MONTH(BB$15),MONTH($AX348)=MONTH(BB$15)),
NETWORKDAYS.INTL(($AX348)-_xlpm.DD,$AX348,1,_xlpm.VD),
AND(MONTH($AW348)&lt;MONTH(BB$15),MONTH($AX348)&gt;MONTH(BB$15)),
NETWORKDAYS.INTL((EOMONTH(BB$15-1,1))-_xlpm.DD,EOMONTH(BB$15-1,1),1,_xlpm.VD),
AND(MONTH($AW348)=MONTH(BB$15),MONTH($AX348)=MONTH(BB$15)),
NETWORKDAYS.INTL($AW348,$AX348,1,_xlpm.VD)))),0)),
$DH348="месяц",
$DR348*BB348,
$DH348="неделя",
$DR348*BB348/7*(ROUNDUP((DAY(EOMONTH(BB$15,0)))/4,0))),
0)</f>
        <v/>
      </c>
      <c r="DV348" s="125">
        <f t="array" ref="DV348">
IFERROR(_xlfn.IFS(
$DH348="день_1",
$DR348*$BL348/($AX348-$AW348+1)*BC348*(DAY(EOMONTH(BC$15,0))),
$DH348="день_2",
$DR348/30*MAX(MIN($AX348,EOMONTH(BC$15,0))-MAX($AW348,BC$15)+1,),
$DH348="раб.день",
$DR348/30*(IFERROR(
_xlfn.LET(_xlpm.VD,
CHOOSE(
{1;2;3;4;5;6;7;8;9;10;11;12;13;14;15;16;17;18},
45658,45659,45660,45661,45662,45663,45664,45665,45711,45724,45778,45779,45785,45786,45820,45821,45965,46022),
_xlfn.LET(_xlpm.DD,
MAX(MIN($AX348,EOMONTH(BC$15,0))-MAX($AW348,BC$15),),
_xlfn.IFS(
AND(MONTH($AW348)=MONTH(BC$15),MONTH($AX348)&lt;&gt;MONTH(BC$15)),
NETWORKDAYS.INTL($AW348,$AW348+_xlpm.DD,1,_xlpm.VD),
AND(MONTH($AW348)&lt;&gt;MONTH(BC$15),MONTH($AX348)=MONTH(BC$15)),
NETWORKDAYS.INTL(($AX348)-_xlpm.DD,$AX348,1,_xlpm.VD),
AND(MONTH($AW348)&lt;MONTH(BC$15),MONTH($AX348)&gt;MONTH(BC$15)),
NETWORKDAYS.INTL((EOMONTH(BC$15-1,1))-_xlpm.DD,EOMONTH(BC$15-1,1),1,_xlpm.VD),
AND(MONTH($AW348)=MONTH(BC$15),MONTH($AX348)=MONTH(BC$15)),
NETWORKDAYS.INTL($AW348,$AX348,1,_xlpm.VD)))),0)),
$DH348="месяц",
$DR348*BC348,
$DH348="неделя",
$DR348*BC348/7*(ROUNDUP((DAY(EOMONTH(BC$15,0)))/4,0))),
0)</f>
        <v/>
      </c>
      <c r="DW348" s="125">
        <f t="array" ref="DW348">
IFERROR(_xlfn.IFS(
$DH348="день_1",
$DR348*$BL348/($AX348-$AW348+1)*BD348*(DAY(EOMONTH(BD$15,0))),
$DH348="день_2",
$DR348/30*MAX(MIN($AX348,EOMONTH(BD$15,0))-MAX($AW348,BD$15)+1,),
$DH348="раб.день",
$DR348/30*(IFERROR(
_xlfn.LET(_xlpm.VD,
CHOOSE(
{1;2;3;4;5;6;7;8;9;10;11;12;13;14;15;16;17;18},
45658,45659,45660,45661,45662,45663,45664,45665,45711,45724,45778,45779,45785,45786,45820,45821,45965,46022),
_xlfn.LET(_xlpm.DD,
MAX(MIN($AX348,EOMONTH(BD$15,0))-MAX($AW348,BD$15),),
_xlfn.IFS(
AND(MONTH($AW348)=MONTH(BD$15),MONTH($AX348)&lt;&gt;MONTH(BD$15)),
NETWORKDAYS.INTL($AW348,$AW348+_xlpm.DD,1,_xlpm.VD),
AND(MONTH($AW348)&lt;&gt;MONTH(BD$15),MONTH($AX348)=MONTH(BD$15)),
NETWORKDAYS.INTL(($AX348)-_xlpm.DD,$AX348,1,_xlpm.VD),
AND(MONTH($AW348)&lt;MONTH(BD$15),MONTH($AX348)&gt;MONTH(BD$15)),
NETWORKDAYS.INTL((EOMONTH(BD$15-1,1))-_xlpm.DD,EOMONTH(BD$15-1,1),1,_xlpm.VD),
AND(MONTH($AW348)=MONTH(BD$15),MONTH($AX348)=MONTH(BD$15)),
NETWORKDAYS.INTL($AW348,$AX348,1,_xlpm.VD)))),0)),
$DH348="месяц",
$DR348*BD348,
$DH348="неделя",
$DR348*BD348/7*(ROUNDUP((DAY(EOMONTH(BD$15,0)))/4,0))),
0)</f>
        <v/>
      </c>
      <c r="DX348" s="125">
        <f t="array" ref="DX348">
IFERROR(_xlfn.IFS(
$DH348="день_1",
$DR348*$BL348/($AX348-$AW348+1)*BE348*(DAY(EOMONTH(BE$15,0))),
$DH348="день_2",
$DR348/30*MAX(MIN($AX348,EOMONTH(BE$15,0))-MAX($AW348,BE$15)+1,),
$DH348="раб.день",
$DR348/30*(IFERROR(
_xlfn.LET(_xlpm.VD,
CHOOSE(
{1;2;3;4;5;6;7;8;9;10;11;12;13;14;15;16;17;18},
45658,45659,45660,45661,45662,45663,45664,45665,45711,45724,45778,45779,45785,45786,45820,45821,45965,46022),
_xlfn.LET(_xlpm.DD,
MAX(MIN($AX348,EOMONTH(BE$15,0))-MAX($AW348,BE$15),),
_xlfn.IFS(
AND(MONTH($AW348)=MONTH(BE$15),MONTH($AX348)&lt;&gt;MONTH(BE$15)),
NETWORKDAYS.INTL($AW348,$AW348+_xlpm.DD,1,_xlpm.VD),
AND(MONTH($AW348)&lt;&gt;MONTH(BE$15),MONTH($AX348)=MONTH(BE$15)),
NETWORKDAYS.INTL(($AX348)-_xlpm.DD,$AX348,1,_xlpm.VD),
AND(MONTH($AW348)&lt;MONTH(BE$15),MONTH($AX348)&gt;MONTH(BE$15)),
NETWORKDAYS.INTL((EOMONTH(BE$15-1,1))-_xlpm.DD,EOMONTH(BE$15-1,1),1,_xlpm.VD),
AND(MONTH($AW348)=MONTH(BE$15),MONTH($AX348)=MONTH(BE$15)),
NETWORKDAYS.INTL($AW348,$AX348,1,_xlpm.VD)))),0)),
$DH348="месяц",
$DR348*BE348,
$DH348="неделя",
$DR348*BE348/7*(ROUNDUP((DAY(EOMONTH(BE$15,0)))/4,0))),
0)</f>
        <v/>
      </c>
      <c r="DY348" s="125">
        <f t="array" ref="DY348">
IFERROR(_xlfn.IFS(
$DH348="день_1",
$DR348*$BL348/($AX348-$AW348+1)*BF348*(DAY(EOMONTH(BF$15,0))),
$DH348="день_2",
$DR348/30*MAX(MIN($AX348,EOMONTH(BF$15,0))-MAX($AW348,BF$15)+1,),
$DH348="раб.день",
$DR348/30*(IFERROR(
_xlfn.LET(_xlpm.VD,
CHOOSE(
{1;2;3;4;5;6;7;8;9;10;11;12;13;14;15;16;17;18},
45658,45659,45660,45661,45662,45663,45664,45665,45711,45724,45778,45779,45785,45786,45820,45821,45965,46022),
_xlfn.LET(_xlpm.DD,
MAX(MIN($AX348,EOMONTH(BF$15,0))-MAX($AW348,BF$15),),
_xlfn.IFS(
AND(MONTH($AW348)=MONTH(BF$15),MONTH($AX348)&lt;&gt;MONTH(BF$15)),
NETWORKDAYS.INTL($AW348,$AW348+_xlpm.DD,1,_xlpm.VD),
AND(MONTH($AW348)&lt;&gt;MONTH(BF$15),MONTH($AX348)=MONTH(BF$15)),
NETWORKDAYS.INTL(($AX348)-_xlpm.DD,$AX348,1,_xlpm.VD),
AND(MONTH($AW348)&lt;MONTH(BF$15),MONTH($AX348)&gt;MONTH(BF$15)),
NETWORKDAYS.INTL((EOMONTH(BF$15-1,1))-_xlpm.DD,EOMONTH(BF$15-1,1),1,_xlpm.VD),
AND(MONTH($AW348)=MONTH(BF$15),MONTH($AX348)=MONTH(BF$15)),
NETWORKDAYS.INTL($AW348,$AX348,1,_xlpm.VD)))),0)),
$DH348="месяц",
$DR348*BF348,
$DH348="неделя",
$DR348*BF348/7*(ROUNDUP((DAY(EOMONTH(BF$15,0)))/4,0))),
0)</f>
        <v/>
      </c>
      <c r="DZ348" s="125">
        <f t="array" ref="DZ348">
IFERROR(_xlfn.IFS(
$DH348="день_1",
$DR348*$BL348/($AX348-$AW348+1)*BG348*(DAY(EOMONTH(BG$15,0))),
$DH348="день_2",
$DR348/30*MAX(MIN($AX348,EOMONTH(BG$15,0))-MAX($AW348,BG$15)+1,),
$DH348="раб.день",
$DR348/30*(IFERROR(
_xlfn.LET(_xlpm.VD,
CHOOSE(
{1;2;3;4;5;6;7;8;9;10;11;12;13;14;15;16;17;18},
45658,45659,45660,45661,45662,45663,45664,45665,45711,45724,45778,45779,45785,45786,45820,45821,45965,46022),
_xlfn.LET(_xlpm.DD,
MAX(MIN($AX348,EOMONTH(BG$15,0))-MAX($AW348,BG$15),),
_xlfn.IFS(
AND(MONTH($AW348)=MONTH(BG$15),MONTH($AX348)&lt;&gt;MONTH(BG$15)),
NETWORKDAYS.INTL($AW348,$AW348+_xlpm.DD,1,_xlpm.VD),
AND(MONTH($AW348)&lt;&gt;MONTH(BG$15),MONTH($AX348)=MONTH(BG$15)),
NETWORKDAYS.INTL(($AX348)-_xlpm.DD,$AX348,1,_xlpm.VD),
AND(MONTH($AW348)&lt;MONTH(BG$15),MONTH($AX348)&gt;MONTH(BG$15)),
NETWORKDAYS.INTL((EOMONTH(BG$15-1,1))-_xlpm.DD,EOMONTH(BG$15-1,1),1,_xlpm.VD),
AND(MONTH($AW348)=MONTH(BG$15),MONTH($AX348)=MONTH(BG$15)),
NETWORKDAYS.INTL($AW348,$AX348,1,_xlpm.VD)))),0)),
$DH348="месяц",
$DR348*BG348,
$DH348="неделя",
$DR348*BG348/7*(ROUNDUP((DAY(EOMONTH(BG$15,0)))/4,0))),
0)</f>
        <v/>
      </c>
      <c r="EA348" s="125">
        <f t="array" ref="EA348">
IFERROR(_xlfn.IFS(
$DH348="день_1",
$DR348*$BL348/($AX348-$AW348+1)*BH348*(DAY(EOMONTH(BH$15,0))),
$DH348="день_2",
$DR348/30*MAX(MIN($AX348,EOMONTH(BH$15,0))-MAX($AW348,BH$15)+1,),
$DH348="раб.день",
$DR348/30*(IFERROR(
_xlfn.LET(_xlpm.VD,
CHOOSE(
{1;2;3;4;5;6;7;8;9;10;11;12;13;14;15;16;17;18},
45658,45659,45660,45661,45662,45663,45664,45665,45711,45724,45778,45779,45785,45786,45820,45821,45965,46022),
_xlfn.LET(_xlpm.DD,
MAX(MIN($AX348,EOMONTH(BH$15,0))-MAX($AW348,BH$15),),
_xlfn.IFS(
AND(MONTH($AW348)=MONTH(BH$15),MONTH($AX348)&lt;&gt;MONTH(BH$15)),
NETWORKDAYS.INTL($AW348,$AW348+_xlpm.DD,1,_xlpm.VD),
AND(MONTH($AW348)&lt;&gt;MONTH(BH$15),MONTH($AX348)=MONTH(BH$15)),
NETWORKDAYS.INTL(($AX348)-_xlpm.DD,$AX348,1,_xlpm.VD),
AND(MONTH($AW348)&lt;MONTH(BH$15),MONTH($AX348)&gt;MONTH(BH$15)),
NETWORKDAYS.INTL((EOMONTH(BH$15-1,1))-_xlpm.DD,EOMONTH(BH$15-1,1),1,_xlpm.VD),
AND(MONTH($AW348)=MONTH(BH$15),MONTH($AX348)=MONTH(BH$15)),
NETWORKDAYS.INTL($AW348,$AX348,1,_xlpm.VD)))),0)),
$DH348="месяц",
$DR348*BH348,
$DH348="неделя",
$DR348*BH348/7*(ROUNDUP((DAY(EOMONTH(BH$15,0)))/4,0))),
0)</f>
        <v/>
      </c>
      <c r="EB348" s="125">
        <f t="array" ref="EB348">
IFERROR(_xlfn.IFS(
$DH348="день_1",
$DR348*$BL348/($AX348-$AW348+1)*BI348*(DAY(EOMONTH(BI$15,0))),
$DH348="день_2",
$DR348/30*MAX(MIN($AX348,EOMONTH(BI$15,0))-MAX($AW348,BI$15)+1,),
$DH348="раб.день",
$DR348/30*(IFERROR(
_xlfn.LET(_xlpm.VD,
CHOOSE(
{1;2;3;4;5;6;7;8;9;10;11;12;13;14;15;16;17;18},
45658,45659,45660,45661,45662,45663,45664,45665,45711,45724,45778,45779,45785,45786,45820,45821,45965,46022),
_xlfn.LET(_xlpm.DD,
MAX(MIN($AX348,EOMONTH(BI$15,0))-MAX($AW348,BI$15),),
_xlfn.IFS(
AND(MONTH($AW348)=MONTH(BI$15),MONTH($AX348)&lt;&gt;MONTH(BI$15)),
NETWORKDAYS.INTL($AW348,$AW348+_xlpm.DD,1,_xlpm.VD),
AND(MONTH($AW348)&lt;&gt;MONTH(BI$15),MONTH($AX348)=MONTH(BI$15)),
NETWORKDAYS.INTL(($AX348)-_xlpm.DD,$AX348,1,_xlpm.VD),
AND(MONTH($AW348)&lt;MONTH(BI$15),MONTH($AX348)&gt;MONTH(BI$15)),
NETWORKDAYS.INTL((EOMONTH(BI$15-1,1))-_xlpm.DD,EOMONTH(BI$15-1,1),1,_xlpm.VD),
AND(MONTH($AW348)=MONTH(BI$15),MONTH($AX348)=MONTH(BI$15)),
NETWORKDAYS.INTL($AW348,$AX348,1,_xlpm.VD)))),0)),
$DH348="месяц",
$DR348*BI348,
$DH348="неделя",
$DR348*BI348/7*(ROUNDUP((DAY(EOMONTH(BI$15,0)))/4,0))),
0)</f>
        <v/>
      </c>
      <c r="EC348" s="125">
        <f t="array" ref="EC348">
IFERROR(_xlfn.IFS(
$DH348="день_1",
$DR348*$BL348/($AX348-$AW348+1)*BJ348*(DAY(EOMONTH(BJ$15,0))),
$DH348="день_2",
$DR348/30*MAX(MIN($AX348,EOMONTH(BJ$15,0))-MAX($AW348,BJ$15)+1,),
$DH348="раб.день",
$DR348/30*(IFERROR(
_xlfn.LET(_xlpm.VD,
CHOOSE(
{1;2;3;4;5;6;7;8;9;10;11;12;13;14;15;16;17;18},
45658,45659,45660,45661,45662,45663,45664,45665,45711,45724,45778,45779,45785,45786,45820,45821,45965,46022),
_xlfn.LET(_xlpm.DD,
MAX(MIN($AX348,EOMONTH(BJ$15,0))-MAX($AW348,BJ$15),),
_xlfn.IFS(
AND(MONTH($AW348)=MONTH(BJ$15),MONTH($AX348)&lt;&gt;MONTH(BJ$15)),
NETWORKDAYS.INTL($AW348,$AW348+_xlpm.DD,1,_xlpm.VD),
AND(MONTH($AW348)&lt;&gt;MONTH(BJ$15),MONTH($AX348)=MONTH(BJ$15)),
NETWORKDAYS.INTL(($AX348)-_xlpm.DD,$AX348,1,_xlpm.VD),
AND(MONTH($AW348)&lt;MONTH(BJ$15),MONTH($AX348)&gt;MONTH(BJ$15)),
NETWORKDAYS.INTL((EOMONTH(BJ$15-1,1))-_xlpm.DD,EOMONTH(BJ$15-1,1),1,_xlpm.VD),
AND(MONTH($AW348)=MONTH(BJ$15),MONTH($AX348)=MONTH(BJ$15)),
NETWORKDAYS.INTL($AW348,$AX348,1,_xlpm.VD)))),0)),
$DH348="месяц",
$DR348*BJ348,
$DH348="неделя",
$DR348*BJ348/7*(ROUNDUP((DAY(EOMONTH(BJ$15,0)))/4,0))),
0)</f>
        <v/>
      </c>
      <c r="ED348" s="125">
        <f t="array" ref="ED348">
IFERROR(_xlfn.IFS(
$DH348="день_1",
$DR348*$BL348/($AX348-$AW348+1)*BK348*(DAY(EOMONTH(BK$15,0))),
$DH348="день_2",
$DR348/30*MAX(MIN($AX348,EOMONTH(BK$15,0))-MAX($AW348,BK$15)+1,),
$DH348="раб.день",
$DR348/30*(IFERROR(
_xlfn.LET(_xlpm.VD,
CHOOSE(
{1;2;3;4;5;6;7;8;9;10;11;12;13;14;15;16;17;18},
45658,45659,45660,45661,45662,45663,45664,45665,45711,45724,45778,45779,45785,45786,45820,45821,45965,46022),
_xlfn.LET(_xlpm.DD,
MAX(MIN($AX348,EOMONTH(BK$15,0))-MAX($AW348,BK$15),),
_xlfn.IFS(
AND(MONTH($AW348)=MONTH(BK$15),MONTH($AX348)&lt;&gt;MONTH(BK$15)),
NETWORKDAYS.INTL($AW348,$AW348+_xlpm.DD,1,_xlpm.VD),
AND(MONTH($AW348)&lt;&gt;MONTH(BK$15),MONTH($AX348)=MONTH(BK$15)),
NETWORKDAYS.INTL(($AX348)-_xlpm.DD,$AX348,1,_xlpm.VD),
AND(MONTH($AW348)&lt;MONTH(BK$15),MONTH($AX348)&gt;MONTH(BK$15)),
NETWORKDAYS.INTL((EOMONTH(BK$15-1,1))-_xlpm.DD,EOMONTH(BK$15-1,1),1,_xlpm.VD),
AND(MONTH($AW348)=MONTH(BK$15),MONTH($AX348)=MONTH(BK$15)),
NETWORKDAYS.INTL($AW348,$AX348,1,_xlpm.VD)))),0)),
$DH348="месяц",
$DR348*BK348,
$DH348="неделя",
$DR348*BK348/7*(ROUNDUP((DAY(EOMONTH(BK$15,0)))/4,0))),
0)</f>
        <v/>
      </c>
      <c r="EE348" s="125">
        <f>SUM($DS348,$DT348,$DU348,$DV348,$DW348,$DX348,$DY348,$DZ348,$EA348,$EB348,$EC348,$ED348)</f>
        <v/>
      </c>
      <c r="EF348" s="125">
        <f>IFERROR(ROUND($EE348*(1+$EP348),2),0)</f>
        <v/>
      </c>
      <c r="EG348" s="128" t="n">
        <v>1</v>
      </c>
      <c r="EH348" s="126" t="n">
        <v>0</v>
      </c>
      <c r="EI348" s="126">
        <f>ROUND(SUM($EH348:$EH348)*SUM($AB348:$AB348)*$EG348,2)</f>
        <v/>
      </c>
      <c r="EJ348" s="126">
        <f>ROUND($EI348*(1+$EP348),2)</f>
        <v/>
      </c>
      <c r="EK348" s="126" t="n">
        <v>0</v>
      </c>
      <c r="EL348" s="126">
        <f>ROUND(SUM($EK348:$EK348)*SUM($AB348:$AB348)*$EG348,2)</f>
        <v/>
      </c>
      <c r="EM348" s="126">
        <f>ROUND($EL348*(1+$EP348),2)</f>
        <v/>
      </c>
      <c r="EN348" s="126">
        <f>SUM($EE348,$EI348,$EL348)</f>
        <v/>
      </c>
      <c r="EO348" s="126">
        <f>SUM($EF348,$EJ348,$EM348)</f>
        <v/>
      </c>
      <c r="EP348" s="59" t="inlineStr">
        <is>
          <t>20%</t>
        </is>
      </c>
      <c r="EQ348" s="59" t="n"/>
      <c r="ER348" s="60">
        <f t="array" ref="ER348">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MATCH(ES348,
{"AMS";"RussOutdoor";"HD Outdoor";"Ingroup";"IQ";"Ledproduction";"LisChannel";"Logic";"Media-PPL";"NovikovTV | НовиковТВ";"SMA";"SOK";"КрокусТВ | CrocusTV | IndoorTV";"Сити";"ТЯК Москва"},
0)),"")</f>
        <v/>
      </c>
      <c r="ES348" s="60" t="n"/>
      <c r="ET348" s="60">
        <f t="array" ref="ET348">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MATCH(ES348,
{"AMS";"RussOutdoor";"HD Outdoor";"Ingroup";"IQ";"Ledproduction";"LisChannel";"Logic";"Media-PPL";"NovikovTV | НовиковТВ";"SMA";"SOK";"КрокусТВ | CrocusTV | IndoorTV";"Сити";"ТЯК Москва"},
0)),"")</f>
        <v/>
      </c>
      <c r="EU348" s="60" t="n"/>
      <c r="EV348" s="60" t="n"/>
      <c r="EX348" s="110">
        <f t="array" ref="EX348">
($AR348/30
+N("ТРАФИК ПЛОЩАДКИ"))*
(IFERROR(
_xlfn.LET(
_xlpm.GPR,
HLOOKUP($L348,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(MATCH($T348,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IF($Q348="цифровой",_xlpm.GPR/$AG348,_xlpm.GPR/60)),
0)
+N("DWELL TIME"))*
(IF($AB348=0,0,IF($AB348=1,0.3,IF($AB348=2,0.5,IF($AB348&gt;2,1))))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_xlfn.IFS($AC348="да",1.2,$AC348="нет",1)*
_xlfn.IFS($AD348="да",1.2,$AD348="нет",1)*
IF(R348="статический",1,1.2)*
$X348*
INDEX(
{1.2;1;1.2;1.2;1;1.2;1.2;1.2;1.2;1.2;1.2;1;1.2;1.2;1.2;1.2;1;1;1.2;1.2;1.2;1;1;1;1;1.2;1.2;1.2;1.2;1;1;1;1;1.2;1.2;1.2;1.2;1.2;1.2;1.2;1.2;1;1;1.2;1;1;1;1;1.5;1;1;1.5;1.5;1.2},
MATCH($Q348,_xlpm.MI,0)))&gt;{0.02;0.04;0.06;0.1;0.2;0.4;0.6;0.8;1;2;4;6})),
{0;1;2;3;4;5;6;7;8;9;10;11;12},
0)))
+N("КОЭФФИЦИЕНТ КОНТАКТА"))))*
(_xlfn.IFS($X348&lt;0.1,$X348/1000,$X348&gt;25,5.2,AND($X348&gt;=0.1,$X348&lt;=25),(($X348*2+0.1)/10)*($X348/10)))*
IFERROR((_xlfn.LET(
_xlpm.MA,
{0;0.8;0.85;0.9;0.95;1},
_xlpm.MAA,
{0;1;2;3;4;5},
INDEX(_xlpm.MA,MATCH(SUMPRODUCT(--((IF(ROUND(_xlpm.MAA,1)&gt;5,5,ROUND($AB348,1)))&gt;{0;1;2;3;4;5})),_xlpm.MAA,0)))
+N("КОЭФФИЦИЕНТ КОЛ-ВО КОНСТРУКЦИЙ")),1)*
$AB348,0))*
(IF($Q348="цифровой",$AG348/15*$AI348,1)
+N("ДЛЯ ЦИФРЫ"))</f>
        <v/>
      </c>
      <c r="EY348" s="110">
        <f>IFERROR(EX348*AY348,0)</f>
        <v/>
      </c>
      <c r="EZ348" s="131">
        <f>IFERROR(DP348/EY348*1000,0)</f>
        <v/>
      </c>
      <c r="FA348" s="112">
        <f>IFERROR(FC348/FB348,0)</f>
        <v/>
      </c>
      <c r="FB348" s="112">
        <f>IFERROR((FC348/(EY348/FF348*#REF!))*0.825,0)</f>
        <v/>
      </c>
      <c r="FC348" s="112">
        <f>IFERROR(((EX348*30/AR348)*100)/30,0)</f>
        <v/>
      </c>
      <c r="FD348" s="112">
        <f>IFERROR(EY348/G348*100%,0)</f>
        <v/>
      </c>
      <c r="FE348" s="112">
        <f>IFERROR(FD348/FC348*100%,0)</f>
        <v/>
      </c>
      <c r="FF348" s="110">
        <f>IFERROR(AR348/30*AY348,0)</f>
        <v/>
      </c>
    </row>
    <row r="349" ht="13" customHeight="1">
      <c r="A349" s="59" t="n"/>
      <c r="B349" s="60" t="n"/>
      <c r="C349" s="60" t="n"/>
      <c r="D349" s="60">
        <f t="array" ref="D349">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MATCH($E349,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49" s="60">
        <f t="array" ref="E349">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MATCH($F349,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49" s="60" t="inlineStr"/>
      <c r="G349" s="60" t="n"/>
      <c r="H349" s="60">
        <f t="array" ref="H349">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MATCH($I349,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49" s="60" t="n"/>
      <c r="J349" s="60" t="n"/>
      <c r="K349" s="60" t="n"/>
      <c r="L349" s="60" t="n"/>
      <c r="M349" s="60" t="n"/>
      <c r="N349" s="60" t="n"/>
      <c r="O349" s="60" t="n"/>
      <c r="P349" s="60">
        <f t="array" ref="P349">
_xlfn.IFS(
ISNUMBER(MATCH($Q349,{"шелфбаннер","разделитель","монетница","чековая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ISNUMBER(MATCH($Q349,{"LED/LCD","видеокулер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ISNUMBER(MATCH($Q349,{"автомобиль","машина","выставочное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ISNUMBER(MATCH($Q349,{"билборд","лифтовая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ISNUMBER(MATCH($Q349,{"навигация","подвесной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ISNUMBER(MATCH($Q349,{"движущаяся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ISNUMBER(MATCH($Q349,{"каталог","журнал"},)),
"Пресса",
$Q349="","")</f>
        <v/>
      </c>
      <c r="Q349" s="60" t="n"/>
      <c r="R349" s="60">
        <f t="array" ref="R349">
IFERROR(
_xlfn.IFS(
OR(ISNUMBER(MATCH($Q349,{"экспозиция","макет","стенд","автостенд","авто стенд","выставочное пространство","выставочные стенды","модульные выставочные стенды","3Д конструкция","3D конструкция"},)),P349="Экспонирование"),
"нестандартный",
ISNUMBER(MATCH($Q349,{"скроллер","призматрон"},)),
"динамический",
$P349="Видео",
"цифровой",
OR($P349="Пресса",$P349="Щит",$P349="POSm",$P349="Подвес",$P349="Брендирование/оклейка"),
"статический"),"")</f>
        <v/>
      </c>
      <c r="S349" s="59" t="n"/>
      <c r="T349" s="60" t="n"/>
      <c r="U349" s="60" t="n"/>
      <c r="V349" s="60">
        <f>
IF(P349="Видео",
"цифровой постер/ролик",
IF(ISNUMBER(MATCH(Q349,{"короб световой","короб световой | лайтбокс","короб световой | кристалайт","лайтбокс","лайт бокс","кристалайт","LB","lightbox"},)),
"бэклит",
IF(P349="Брендирование/оклейка",
"перфарированная пленка/самоклейка",
IF(P349="Экспонирование",
"под запрос",
IF(P349="Подвес",
"баннер/ткань",
"")))))</f>
        <v/>
      </c>
      <c r="W349" s="59" t="n"/>
      <c r="X349" s="59" t="n"/>
      <c r="Y349" s="59" t="n"/>
      <c r="Z349" s="61" t="n"/>
      <c r="AA349" s="61" t="n"/>
      <c r="AB349" s="61">
        <f>IF(BL349&gt;0,Z349,0)</f>
        <v/>
      </c>
      <c r="AC349" s="59" t="n"/>
      <c r="AD349" s="59" t="n"/>
      <c r="AE349" s="59" t="n"/>
      <c r="AF349" s="59" t="n"/>
      <c r="AG349" s="59" t="n"/>
      <c r="AH349" s="59" t="n"/>
      <c r="AI349" s="59" t="n"/>
      <c r="AJ349" s="59" t="n"/>
      <c r="AK349" s="59" t="n"/>
      <c r="AL349" s="62">
        <f>IFERROR(IF(OR(R349="статический",R349="динамический",R349="нестандартный",R349="",R349=""),"-",IF(AND(AH349="-",AI349="-"),"-",AK349*3600/AH349*AI349)),"-")</f>
        <v/>
      </c>
      <c r="AM349" s="62">
        <f>IFERROR(IF(OR(R349="статический",R349="динамический",R349="",R349="", R349="BTL",R349="нестандартный"),"-",AG349*AI349*AL349/60),"-")</f>
        <v/>
      </c>
      <c r="AN349" s="63">
        <f>IFERROR(IF(AH349="","-",AG349*AI349/AH349),"-")</f>
        <v/>
      </c>
      <c r="AO349" s="59">
        <f>IFERROR(IF(OR($R349="статический",$R349="динамический",$R349="",$R349="",$R349="BTL",$R349="нестандартный"),"-",$AL349*$AY349),"-")</f>
        <v/>
      </c>
      <c r="AP349" s="62">
        <f>IFERROR(IF(OR($R349="статический",$R349="динамический",$R349="",$R349="",$R349="BTL",$R349="нестандартный"),"-",$AM349*AY349),"-")</f>
        <v/>
      </c>
      <c r="AQ349" s="64" t="n"/>
      <c r="AR349" s="61" t="n"/>
      <c r="AS349" s="61" t="n"/>
      <c r="AT349" s="61" t="n"/>
      <c r="AU349" s="65" t="n"/>
      <c r="AV349" s="124">
        <f>IFERROR(DR349/AT349*1000,"n/a")</f>
        <v/>
      </c>
      <c r="AW349" s="67" t="n"/>
      <c r="AX349" s="67" t="n"/>
      <c r="AY349" s="43">
        <f>IFERROR(IF(OR($AW349="",$AX349=""),"",_xlfn.DAYS($AX349+1,$AW349)),"")</f>
        <v/>
      </c>
      <c r="AZ349" s="68">
        <f t="array" ref="AZ349">
_xlfn.LET(_xlpm.COEFF,
IF($AW349+$AX349=0,0,IF(MAX(MIN($AX349,EOMONTH(AZ$15,0))-MAX($AW349,AZ$15)+1,)&gt;0,1,0)),
_xlfn.IFS(
$ES349="LisChannel",
_xlpm.COEFF*
INDEX({1;1;1.2;1.2;1;1;1;1;1.2;1.2;1.2;1.2},
MATCH(MONTH(AZ$15),
{1,2,3,4,5,6,7,8,9,10,11,12})),
CONCATENATE($ES349," ",$L349)="RussOutdoor метро",
_xlpm.COEFF*
INDEX({0.8;0.9;1.1;1.1;1;1;1;1;1.1;1.1;1.1;1.1},
MATCH(MONTH(AZ$15),
{1,2,3,4,5,6,7,8,9,10,11,12})),
$ES349&lt;&gt;"LisChannel",
_xlpm.COEFF,
$ES349&lt;&gt;"RussOutdoor",
_xlpm.COEFF))</f>
        <v/>
      </c>
      <c r="BA349" s="68">
        <f t="array" ref="BA349">
_xlfn.LET(_xlpm.COEFF,
IF($AW349+$AX349=0,0,IF(MAX(MIN($AX349,EOMONTH(BA$15,0))-MAX($AW349,BA$15)+1,)&gt;0,1,0)),
_xlfn.IFS(
$ES349="LisChannel",
_xlpm.COEFF*
INDEX({1;1;1.2;1.2;1;1;1;1;1.2;1.2;1.2;1.2},
MATCH(MONTH(BA$15),
{1,2,3,4,5,6,7,8,9,10,11,12})),
CONCATENATE($ES349," ",$L349)="RussOutdoor метро",
_xlpm.COEFF*
INDEX({0.8;0.9;1.1;1.1;1;1;1;1;1.1;1.1;1.1;1.1},
MATCH(MONTH(BA$15),
{1,2,3,4,5,6,7,8,9,10,11,12})),
$ES349&lt;&gt;"LisChannel",
_xlpm.COEFF,
$ES349&lt;&gt;"RussOutdoor",
_xlpm.COEFF))</f>
        <v/>
      </c>
      <c r="BB349" s="68">
        <f t="array" ref="BB349">
_xlfn.LET(_xlpm.COEFF,
IF($AW349+$AX349=0,0,IF(MAX(MIN($AX349,EOMONTH(BB$15,0))-MAX($AW349,BB$15)+1,)&gt;0,1,0)),
_xlfn.IFS(
$ES349="LisChannel",
_xlpm.COEFF*
INDEX({1;1;1.2;1.2;1;1;1;1;1.2;1.2;1.2;1.2},
MATCH(MONTH(BB$15),
{1,2,3,4,5,6,7,8,9,10,11,12})),
CONCATENATE($ES349," ",$L349)="RussOutdoor метро",
_xlpm.COEFF*
INDEX({0.8;0.9;1.1;1.1;1;1;1;1;1.1;1.1;1.1;1.1},
MATCH(MONTH(BB$15),
{1,2,3,4,5,6,7,8,9,10,11,12})),
$ES349&lt;&gt;"LisChannel",
_xlpm.COEFF,
$ES349&lt;&gt;"RussOutdoor",
_xlpm.COEFF))</f>
        <v/>
      </c>
      <c r="BC349" s="68">
        <f t="array" ref="BC349">
_xlfn.LET(_xlpm.COEFF,
IF($AW349+$AX349=0,0,IF(MAX(MIN($AX349,EOMONTH(BC$15,0))-MAX($AW349,BC$15)+1,)&gt;0,1,0)),
_xlfn.IFS(
$ES349="LisChannel",
_xlpm.COEFF*
INDEX({1;1;1.2;1.2;1;1;1;1;1.2;1.2;1.2;1.2},
MATCH(MONTH(BC$15),
{1,2,3,4,5,6,7,8,9,10,11,12})),
CONCATENATE($ES349," ",$L349)="RussOutdoor метро",
_xlpm.COEFF*
INDEX({0.8;0.9;1.1;1.1;1;1;1;1;1.1;1.1;1.1;1.1},
MATCH(MONTH(BC$15),
{1,2,3,4,5,6,7,8,9,10,11,12})),
$ES349&lt;&gt;"LisChannel",
_xlpm.COEFF,
$ES349&lt;&gt;"RussOutdoor",
_xlpm.COEFF))</f>
        <v/>
      </c>
      <c r="BD349" s="68">
        <f t="array" ref="BD349">
_xlfn.LET(_xlpm.COEFF,
IF($AW349+$AX349=0,0,IF(MAX(MIN($AX349,EOMONTH(BD$15,0))-MAX($AW349,BD$15)+1,)&gt;0,1,0)),
_xlfn.IFS(
$ES349="LisChannel",
_xlpm.COEFF*
INDEX({1;1;1.2;1.2;1;1;1;1;1.2;1.2;1.2;1.2},
MATCH(MONTH(BD$15),
{1,2,3,4,5,6,7,8,9,10,11,12})),
CONCATENATE($ES349," ",$L349)="RussOutdoor метро",
_xlpm.COEFF*
INDEX({0.8;0.9;1.1;1.1;1;1;1;1;1.1;1.1;1.1;1.1},
MATCH(MONTH(BD$15),
{1,2,3,4,5,6,7,8,9,10,11,12})),
$ES349&lt;&gt;"LisChannel",
_xlpm.COEFF,
$ES349&lt;&gt;"RussOutdoor",
_xlpm.COEFF))</f>
        <v/>
      </c>
      <c r="BE349" s="68">
        <f t="array" ref="BE349">
_xlfn.LET(_xlpm.COEFF,
IF($AW349+$AX349=0,0,IF(MAX(MIN($AX349,EOMONTH(BE$15,0))-MAX($AW349,BE$15)+1,)&gt;0,1,0)),
_xlfn.IFS(
$ES349="LisChannel",
_xlpm.COEFF*
INDEX({1;1;1.2;1.2;1;1;1;1;1.2;1.2;1.2;1.2},
MATCH(MONTH(BE$15),
{1,2,3,4,5,6,7,8,9,10,11,12})),
CONCATENATE($ES349," ",$L349)="RussOutdoor метро",
_xlpm.COEFF*
INDEX({0.8;0.9;1.1;1.1;1;1;1;1;1.1;1.1;1.1;1.1},
MATCH(MONTH(BE$15),
{1,2,3,4,5,6,7,8,9,10,11,12})),
$ES349&lt;&gt;"LisChannel",
_xlpm.COEFF,
$ES349&lt;&gt;"RussOutdoor",
_xlpm.COEFF))</f>
        <v/>
      </c>
      <c r="BF349" s="68">
        <f t="array" ref="BF349">
_xlfn.LET(_xlpm.COEFF,
IF($AW349+$AX349=0,0,IF(MAX(MIN($AX349,EOMONTH(BF$15,0))-MAX($AW349,BF$15)+1,)&gt;0,1,0)),
_xlfn.IFS(
$ES349="LisChannel",
_xlpm.COEFF*
INDEX({1;1;1.2;1.2;1;1;1;1;1.2;1.2;1.2;1.2},
MATCH(MONTH(BF$15),
{1,2,3,4,5,6,7,8,9,10,11,12})),
CONCATENATE($ES349," ",$L349)="RussOutdoor метро",
_xlpm.COEFF*
INDEX({0.8;0.9;1.1;1.1;1;1;1;1;1.1;1.1;1.1;1.1},
MATCH(MONTH(BF$15),
{1,2,3,4,5,6,7,8,9,10,11,12})),
$ES349&lt;&gt;"LisChannel",
_xlpm.COEFF,
$ES349&lt;&gt;"RussOutdoor",
_xlpm.COEFF))</f>
        <v/>
      </c>
      <c r="BG349" s="68">
        <f t="array" ref="BG349">
_xlfn.LET(_xlpm.COEFF,
IF($AW349+$AX349=0,0,IF(MAX(MIN($AX349,EOMONTH(BG$15,0))-MAX($AW349,BG$15)+1,)&gt;0,1,0)),
_xlfn.IFS(
$ES349="LisChannel",
_xlpm.COEFF*
INDEX({1;1;1.2;1.2;1;1;1;1;1.2;1.2;1.2;1.2},
MATCH(MONTH(BG$15),
{1,2,3,4,5,6,7,8,9,10,11,12})),
CONCATENATE($ES349," ",$L349)="RussOutdoor метро",
_xlpm.COEFF*
INDEX({0.8;0.9;1.1;1.1;1;1;1;1;1.1;1.1;1.1;1.1},
MATCH(MONTH(BG$15),
{1,2,3,4,5,6,7,8,9,10,11,12})),
$ES349&lt;&gt;"LisChannel",
_xlpm.COEFF,
$ES349&lt;&gt;"RussOutdoor",
_xlpm.COEFF))</f>
        <v/>
      </c>
      <c r="BH349" s="68">
        <f t="array" ref="BH349">
_xlfn.LET(_xlpm.COEFF,
IF($AW349+$AX349=0,0,IF(MAX(MIN($AX349,EOMONTH(BH$15,0))-MAX($AW349,BH$15)+1,)&gt;0,1,0)),
_xlfn.IFS(
$ES349="LisChannel",
_xlpm.COEFF*
INDEX({1;1;1.2;1.2;1;1;1;1;1.2;1.2;1.2;1.2},
MATCH(MONTH(BH$15),
{1,2,3,4,5,6,7,8,9,10,11,12})),
CONCATENATE($ES349," ",$L349)="RussOutdoor метро",
_xlpm.COEFF*
INDEX({0.8;0.9;1.1;1.1;1;1;1;1;1.1;1.1;1.1;1.1},
MATCH(MONTH(BH$15),
{1,2,3,4,5,6,7,8,9,10,11,12})),
$ES349&lt;&gt;"LisChannel",
_xlpm.COEFF,
$ES349&lt;&gt;"RussOutdoor",
_xlpm.COEFF))</f>
        <v/>
      </c>
      <c r="BI349" s="68">
        <f t="array" ref="BI349">
_xlfn.LET(_xlpm.COEFF,
IF($AW349+$AX349=0,0,IF(MAX(MIN($AX349,EOMONTH(BI$15,0))-MAX($AW349,BI$15)+1,)&gt;0,1,0)),
_xlfn.IFS(
$ES349="LisChannel",
_xlpm.COEFF*
INDEX({1;1;1.2;1.2;1;1;1;1;1.2;1.2;1.2;1.2},
MATCH(MONTH(BI$15),
{1,2,3,4,5,6,7,8,9,10,11,12})),
CONCATENATE($ES349," ",$L349)="RussOutdoor метро",
_xlpm.COEFF*
INDEX({0.8;0.9;1.1;1.1;1;1;1;1;1.1;1.1;1.1;1.1},
MATCH(MONTH(BI$15),
{1,2,3,4,5,6,7,8,9,10,11,12})),
$ES349&lt;&gt;"LisChannel",
_xlpm.COEFF,
$ES349&lt;&gt;"RussOutdoor",
_xlpm.COEFF))</f>
        <v/>
      </c>
      <c r="BJ349" s="68">
        <f t="array" ref="BJ349">
_xlfn.LET(_xlpm.COEFF,
IF($AW349+$AX349=0,0,IF(MAX(MIN($AX349,EOMONTH(BJ$15,0))-MAX($AW349,BJ$15)+1,)&gt;0,1,0)),
_xlfn.IFS(
$ES349="LisChannel",
_xlpm.COEFF*
INDEX({1;1;1.2;1.2;1;1;1;1;1.2;1.2;1.2;1.2},
MATCH(MONTH(BJ$15),
{1,2,3,4,5,6,7,8,9,10,11,12})),
CONCATENATE($ES349," ",$L349)="RussOutdoor метро",
_xlpm.COEFF*
INDEX({0.8;0.9;1.1;1.1;1;1;1;1;1.1;1.1;1.1;1.1},
MATCH(MONTH(BJ$15),
{1,2,3,4,5,6,7,8,9,10,11,12})),
$ES349&lt;&gt;"LisChannel",
_xlpm.COEFF,
$ES349&lt;&gt;"RussOutdoor",
_xlpm.COEFF))</f>
        <v/>
      </c>
      <c r="BK349" s="68">
        <f t="array" ref="BK349">
_xlfn.LET(_xlpm.COEFF,
IF($AW349+$AX349=0,0,IF(MAX(MIN($AX349,EOMONTH(BK$15,0))-MAX($AW349,BK$15)+1,)&gt;0,1,0)),
_xlfn.IFS(
$ES349="LisChannel",
_xlpm.COEFF*
INDEX({1;1;1.2;1.2;1;1;1;1;1.2;1.2;1.2;1.2},
MATCH(MONTH(BK$15),
{1,2,3,4,5,6,7,8,9,10,11,12})),
CONCATENATE($ES349," ",$L349)="RussOutdoor метро",
_xlpm.COEFF*
INDEX({0.8;0.9;1.1;1.1;1;1;1;1;1.1;1.1;1.1;1.1},
MATCH(MONTH(BK$15),
{1,2,3,4,5,6,7,8,9,10,11,12})),
$ES349&lt;&gt;"LisChannel",
_xlpm.COEFF,
$ES349&lt;&gt;"RussOutdoor",
_xlpm.COEFF))</f>
        <v/>
      </c>
      <c r="BL349" s="62">
        <f>COUNTIFS($AZ349:$BK349,"&gt;0")</f>
        <v/>
      </c>
      <c r="BM349" s="65" t="n"/>
      <c r="BN349" s="125">
        <f>$DJ349</f>
        <v/>
      </c>
      <c r="BO349" s="63">
        <f>$DQ349</f>
        <v/>
      </c>
      <c r="BP349" s="125">
        <f>
IFERROR(
IF($BL349=0,0,
$BN349*(1-$BO349)),
0)</f>
        <v/>
      </c>
      <c r="BQ349" s="125">
        <f t="array" ref="BQ349">
IFERROR(
_xlfn.IFS(
$DH349="день_1",
$BP349*$BL349/($AX349-$AW349+1)*AZ349*(DAY(EOMONTH(AZ$15,0))),
$DH349="день_2",
$BP349/30*MAX(MIN($AX349,EOMONTH(AZ$15,0))-MAX($AW349,AZ$15)+1,),
$DH349="раб.день",
$BP349/30*(IFERROR(
_xlfn.LET(_xlpm.VD,
CHOOSE(
{1;2;3;4;5;6;7;8;9;10;11;12;13;14;15;16;17;18},
45658,45659,45660,45661,45662,45663,45664,45665,45711,45724,45778,45779,45785,45786,45820,45821,45965,46022),
_xlfn.LET(_xlpm.DD,
MAX(MIN($AX349,EOMONTH(AZ$15,0))-MAX($AW349,AZ$15),),
_xlfn.IFS(
AND(MONTH($AW349)=MONTH(AZ$15),MONTH($AX349)&lt;&gt;MONTH(AZ$15)),
NETWORKDAYS.INTL($AW349,$AW349+_xlpm.DD,1,_xlpm.VD),
AND(MONTH($AW349)&lt;&gt;MONTH(AZ$15),MONTH($AX349)=MONTH(AZ$15)),
NETWORKDAYS.INTL(($AX349)-_xlpm.DD,$AX349,1,_xlpm.VD),
AND(MONTH($AW349)&lt;MONTH(AZ$15),MONTH($AX349)&gt;MONTH(AZ$15)),
NETWORKDAYS.INTL((EOMONTH(AZ$15-1,1))-_xlpm.DD,EOMONTH(AZ$15-1,1),1,_xlpm.VD),
AND(MONTH($AW349)=MONTH(AZ$15),MONTH($AX349)=MONTH(AZ$15)),
NETWORKDAYS.INTL($AW349,$AX349,1,_xlpm.VD)))),0)),
$DH349="месяц",
$BP349*AZ349,
$DH349="неделя",
$BP349*AZ349/7*(ROUNDUP((DAY(EOMONTH(AZ$15,0)))/4,0))),
0)</f>
        <v/>
      </c>
      <c r="BR349" s="125">
        <f t="array" ref="BR349">
IFERROR(
_xlfn.IFS(
$DH349="день_1",
$BP349*$BL349/($AX349-$AW349+1)*BA349*(DAY(EOMONTH(BA$15,0))),
$DH349="день_2",
$BP349/30*MAX(MIN($AX349,EOMONTH(BA$15,0))-MAX($AW349,BA$15)+1,),
$DH349="раб.день",
$BP349/30*(IFERROR(
_xlfn.LET(_xlpm.VD,
CHOOSE(
{1;2;3;4;5;6;7;8;9;10;11;12;13;14;15;16;17;18},
45658,45659,45660,45661,45662,45663,45664,45665,45711,45724,45778,45779,45785,45786,45820,45821,45965,46022),
_xlfn.LET(_xlpm.DD,
MAX(MIN($AX349,EOMONTH(BA$15,0))-MAX($AW349,BA$15),),
_xlfn.IFS(
AND(MONTH($AW349)=MONTH(BA$15),MONTH($AX349)&lt;&gt;MONTH(BA$15)),
NETWORKDAYS.INTL($AW349,$AW349+_xlpm.DD,1,_xlpm.VD),
AND(MONTH($AW349)&lt;&gt;MONTH(BA$15),MONTH($AX349)=MONTH(BA$15)),
NETWORKDAYS.INTL(($AX349)-_xlpm.DD,$AX349,1,_xlpm.VD),
AND(MONTH($AW349)&lt;MONTH(BA$15),MONTH($AX349)&gt;MONTH(BA$15)),
NETWORKDAYS.INTL((EOMONTH(BA$15-1,1))-_xlpm.DD,EOMONTH(BA$15-1,1),1,_xlpm.VD),
AND(MONTH($AW349)=MONTH(BA$15),MONTH($AX349)=MONTH(BA$15)),
NETWORKDAYS.INTL($AW349,$AX349,1,_xlpm.VD)))),0)),
$DH349="месяц",
$BP349*BA349,
$DH349="неделя",
$BP349*BA349/7*(ROUNDUP((DAY(EOMONTH(BA$15,0)))/4,0))),
0)</f>
        <v/>
      </c>
      <c r="BS349" s="125">
        <f t="array" ref="BS349">
IFERROR(
_xlfn.IFS(
$DH349="день_1",
$BP349*$BL349/($AX349-$AW349+1)*BB349*(DAY(EOMONTH(BB$15,0))),
$DH349="день_2",
$BP349/30*MAX(MIN($AX349,EOMONTH(BB$15,0))-MAX($AW349,BB$15)+1,),
$DH349="раб.день",
$BP349/30*(IFERROR(
_xlfn.LET(_xlpm.VD,
CHOOSE(
{1;2;3;4;5;6;7;8;9;10;11;12;13;14;15;16;17;18},
45658,45659,45660,45661,45662,45663,45664,45665,45711,45724,45778,45779,45785,45786,45820,45821,45965,46022),
_xlfn.LET(_xlpm.DD,
MAX(MIN($AX349,EOMONTH(BB$15,0))-MAX($AW349,BB$15),),
_xlfn.IFS(
AND(MONTH($AW349)=MONTH(BB$15),MONTH($AX349)&lt;&gt;MONTH(BB$15)),
NETWORKDAYS.INTL($AW349,$AW349+_xlpm.DD,1,_xlpm.VD),
AND(MONTH($AW349)&lt;&gt;MONTH(BB$15),MONTH($AX349)=MONTH(BB$15)),
NETWORKDAYS.INTL(($AX349)-_xlpm.DD,$AX349,1,_xlpm.VD),
AND(MONTH($AW349)&lt;MONTH(BB$15),MONTH($AX349)&gt;MONTH(BB$15)),
NETWORKDAYS.INTL((EOMONTH(BB$15-1,1))-_xlpm.DD,EOMONTH(BB$15-1,1),1,_xlpm.VD),
AND(MONTH($AW349)=MONTH(BB$15),MONTH($AX349)=MONTH(BB$15)),
NETWORKDAYS.INTL($AW349,$AX349,1,_xlpm.VD)))),0)),
$DH349="месяц",
$BP349*BB349,
$DH349="неделя",
$BP349*BB349/7*(ROUNDUP((DAY(EOMONTH(BB$15,0)))/4,0))),
0)</f>
        <v/>
      </c>
      <c r="BT349" s="125">
        <f t="array" ref="BT349">
IFERROR(
_xlfn.IFS(
$DH349="день_1",
$BP349*$BL349/($AX349-$AW349+1)*BC349*(DAY(EOMONTH(BC$15,0))),
$DH349="день_2",
$BP349/30*MAX(MIN($AX349,EOMONTH(BC$15,0))-MAX($AW349,BC$15)+1,),
$DH349="раб.день",
$BP349/30*(IFERROR(
_xlfn.LET(_xlpm.VD,
CHOOSE(
{1;2;3;4;5;6;7;8;9;10;11;12;13;14;15;16;17;18},
45658,45659,45660,45661,45662,45663,45664,45665,45711,45724,45778,45779,45785,45786,45820,45821,45965,46022),
_xlfn.LET(_xlpm.DD,
MAX(MIN($AX349,EOMONTH(BC$15,0))-MAX($AW349,BC$15),),
_xlfn.IFS(
AND(MONTH($AW349)=MONTH(BC$15),MONTH($AX349)&lt;&gt;MONTH(BC$15)),
NETWORKDAYS.INTL($AW349,$AW349+_xlpm.DD,1,_xlpm.VD),
AND(MONTH($AW349)&lt;&gt;MONTH(BC$15),MONTH($AX349)=MONTH(BC$15)),
NETWORKDAYS.INTL(($AX349)-_xlpm.DD,$AX349,1,_xlpm.VD),
AND(MONTH($AW349)&lt;MONTH(BC$15),MONTH($AX349)&gt;MONTH(BC$15)),
NETWORKDAYS.INTL((EOMONTH(BC$15-1,1))-_xlpm.DD,EOMONTH(BC$15-1,1),1,_xlpm.VD),
AND(MONTH($AW349)=MONTH(BC$15),MONTH($AX349)=MONTH(BC$15)),
NETWORKDAYS.INTL($AW349,$AX349,1,_xlpm.VD)))),0)),
$DH349="месяц",
$BP349*BC349,
$DH349="неделя",
$BP349*BC349/7*(ROUNDUP((DAY(EOMONTH(BC$15,0)))/4,0))),
0)</f>
        <v/>
      </c>
      <c r="BU349" s="125">
        <f t="array" ref="BU349">
IFERROR(
_xlfn.IFS(
$DH349="день_1",
$BP349*$BL349/($AX349-$AW349+1)*BD349*(DAY(EOMONTH(BD$15,0))),
$DH349="день_2",
$BP349/30*MAX(MIN($AX349,EOMONTH(BD$15,0))-MAX($AW349,BD$15)+1,),
$DH349="раб.день",
$BP349/30*(IFERROR(
_xlfn.LET(_xlpm.VD,
CHOOSE(
{1;2;3;4;5;6;7;8;9;10;11;12;13;14;15;16;17;18},
45658,45659,45660,45661,45662,45663,45664,45665,45711,45724,45778,45779,45785,45786,45820,45821,45965,46022),
_xlfn.LET(_xlpm.DD,
MAX(MIN($AX349,EOMONTH(BD$15,0))-MAX($AW349,BD$15),),
_xlfn.IFS(
AND(MONTH($AW349)=MONTH(BD$15),MONTH($AX349)&lt;&gt;MONTH(BD$15)),
NETWORKDAYS.INTL($AW349,$AW349+_xlpm.DD,1,_xlpm.VD),
AND(MONTH($AW349)&lt;&gt;MONTH(BD$15),MONTH($AX349)=MONTH(BD$15)),
NETWORKDAYS.INTL(($AX349)-_xlpm.DD,$AX349,1,_xlpm.VD),
AND(MONTH($AW349)&lt;MONTH(BD$15),MONTH($AX349)&gt;MONTH(BD$15)),
NETWORKDAYS.INTL((EOMONTH(BD$15-1,1))-_xlpm.DD,EOMONTH(BD$15-1,1),1,_xlpm.VD),
AND(MONTH($AW349)=MONTH(BD$15),MONTH($AX349)=MONTH(BD$15)),
NETWORKDAYS.INTL($AW349,$AX349,1,_xlpm.VD)))),0)),
$DH349="месяц",
$BP349*BD349,
$DH349="неделя",
$BP349*BD349/7*(ROUNDUP((DAY(EOMONTH(BD$15,0)))/4,0))),
0)</f>
        <v/>
      </c>
      <c r="BV349" s="125">
        <f t="array" ref="BV349">
IFERROR(
_xlfn.IFS(
$DH349="день_1",
$BP349*$BL349/($AX349-$AW349+1)*BE349*(DAY(EOMONTH(BE$15,0))),
$DH349="день_2",
$BP349/30*MAX(MIN($AX349,EOMONTH(BE$15,0))-MAX($AW349,BE$15)+1,),
$DH349="раб.день",
$BP349/30*(IFERROR(
_xlfn.LET(_xlpm.VD,
CHOOSE(
{1;2;3;4;5;6;7;8;9;10;11;12;13;14;15;16;17;18},
45658,45659,45660,45661,45662,45663,45664,45665,45711,45724,45778,45779,45785,45786,45820,45821,45965,46022),
_xlfn.LET(_xlpm.DD,
MAX(MIN($AX349,EOMONTH(BE$15,0))-MAX($AW349,BE$15),),
_xlfn.IFS(
AND(MONTH($AW349)=MONTH(BE$15),MONTH($AX349)&lt;&gt;MONTH(BE$15)),
NETWORKDAYS.INTL($AW349,$AW349+_xlpm.DD,1,_xlpm.VD),
AND(MONTH($AW349)&lt;&gt;MONTH(BE$15),MONTH($AX349)=MONTH(BE$15)),
NETWORKDAYS.INTL(($AX349)-_xlpm.DD,$AX349,1,_xlpm.VD),
AND(MONTH($AW349)&lt;MONTH(BE$15),MONTH($AX349)&gt;MONTH(BE$15)),
NETWORKDAYS.INTL((EOMONTH(BE$15-1,1))-_xlpm.DD,EOMONTH(BE$15-1,1),1,_xlpm.VD),
AND(MONTH($AW349)=MONTH(BE$15),MONTH($AX349)=MONTH(BE$15)),
NETWORKDAYS.INTL($AW349,$AX349,1,_xlpm.VD)))),0)),
$DH349="месяц",
$BP349*BE349,
$DH349="неделя",
$BP349*BE349/7*(ROUNDUP((DAY(EOMONTH(BE$15,0)))/4,0))),
0)</f>
        <v/>
      </c>
      <c r="BW349" s="125">
        <f t="array" ref="BW349">
IFERROR(
_xlfn.IFS(
$DH349="день_1",
$BP349*$BL349/($AX349-$AW349+1)*BF349*(DAY(EOMONTH(BF$15,0))),
$DH349="день_2",
$BP349/30*MAX(MIN($AX349,EOMONTH(BF$15,0))-MAX($AW349,BF$15)+1,),
$DH349="раб.день",
$BP349/30*(IFERROR(
_xlfn.LET(_xlpm.VD,
CHOOSE(
{1;2;3;4;5;6;7;8;9;10;11;12;13;14;15;16;17;18},
45658,45659,45660,45661,45662,45663,45664,45665,45711,45724,45778,45779,45785,45786,45820,45821,45965,46022),
_xlfn.LET(_xlpm.DD,
MAX(MIN($AX349,EOMONTH(BF$15,0))-MAX($AW349,BF$15),),
_xlfn.IFS(
AND(MONTH($AW349)=MONTH(BF$15),MONTH($AX349)&lt;&gt;MONTH(BF$15)),
NETWORKDAYS.INTL($AW349,$AW349+_xlpm.DD,1,_xlpm.VD),
AND(MONTH($AW349)&lt;&gt;MONTH(BF$15),MONTH($AX349)=MONTH(BF$15)),
NETWORKDAYS.INTL(($AX349)-_xlpm.DD,$AX349,1,_xlpm.VD),
AND(MONTH($AW349)&lt;MONTH(BF$15),MONTH($AX349)&gt;MONTH(BF$15)),
NETWORKDAYS.INTL((EOMONTH(BF$15-1,1))-_xlpm.DD,EOMONTH(BF$15-1,1),1,_xlpm.VD),
AND(MONTH($AW349)=MONTH(BF$15),MONTH($AX349)=MONTH(BF$15)),
NETWORKDAYS.INTL($AW349,$AX349,1,_xlpm.VD)))),0)),
$DH349="месяц",
$BP349*BF349,
$DH349="неделя",
$BP349*BF349/7*(ROUNDUP((DAY(EOMONTH(BF$15,0)))/4,0))),
0)</f>
        <v/>
      </c>
      <c r="BX349" s="125">
        <f t="array" ref="BX349">
IFERROR(
_xlfn.IFS(
$DH349="день_1",
$BP349*$BL349/($AX349-$AW349+1)*BG349*(DAY(EOMONTH(BG$15,0))),
$DH349="день_2",
$BP349/30*MAX(MIN($AX349,EOMONTH(BG$15,0))-MAX($AW349,BG$15)+1,),
$DH349="раб.день",
$BP349/30*(IFERROR(
_xlfn.LET(_xlpm.VD,
CHOOSE(
{1;2;3;4;5;6;7;8;9;10;11;12;13;14;15;16;17;18},
45658,45659,45660,45661,45662,45663,45664,45665,45711,45724,45778,45779,45785,45786,45820,45821,45965,46022),
_xlfn.LET(_xlpm.DD,
MAX(MIN($AX349,EOMONTH(BG$15,0))-MAX($AW349,BG$15),),
_xlfn.IFS(
AND(MONTH($AW349)=MONTH(BG$15),MONTH($AX349)&lt;&gt;MONTH(BG$15)),
NETWORKDAYS.INTL($AW349,$AW349+_xlpm.DD,1,_xlpm.VD),
AND(MONTH($AW349)&lt;&gt;MONTH(BG$15),MONTH($AX349)=MONTH(BG$15)),
NETWORKDAYS.INTL(($AX349)-_xlpm.DD,$AX349,1,_xlpm.VD),
AND(MONTH($AW349)&lt;MONTH(BG$15),MONTH($AX349)&gt;MONTH(BG$15)),
NETWORKDAYS.INTL((EOMONTH(BG$15-1,1))-_xlpm.DD,EOMONTH(BG$15-1,1),1,_xlpm.VD),
AND(MONTH($AW349)=MONTH(BG$15),MONTH($AX349)=MONTH(BG$15)),
NETWORKDAYS.INTL($AW349,$AX349,1,_xlpm.VD)))),0)),
$DH349="месяц",
$BP349*BG349,
$DH349="неделя",
$BP349*BG349/7*(ROUNDUP((DAY(EOMONTH(BG$15,0)))/4,0))),
0)</f>
        <v/>
      </c>
      <c r="BY349" s="125">
        <f t="array" ref="BY349">
IFERROR(
_xlfn.IFS(
$DH349="день_1",
$BP349*$BL349/($AX349-$AW349+1)*BH349*(DAY(EOMONTH(BH$15,0))),
$DH349="день_2",
$BP349/30*MAX(MIN($AX349,EOMONTH(BH$15,0))-MAX($AW349,BH$15)+1,),
$DH349="раб.день",
$BP349/30*(IFERROR(
_xlfn.LET(_xlpm.VD,
CHOOSE(
{1;2;3;4;5;6;7;8;9;10;11;12;13;14;15;16;17;18},
45658,45659,45660,45661,45662,45663,45664,45665,45711,45724,45778,45779,45785,45786,45820,45821,45965,46022),
_xlfn.LET(_xlpm.DD,
MAX(MIN($AX349,EOMONTH(BH$15,0))-MAX($AW349,BH$15),),
_xlfn.IFS(
AND(MONTH($AW349)=MONTH(BH$15),MONTH($AX349)&lt;&gt;MONTH(BH$15)),
NETWORKDAYS.INTL($AW349,$AW349+_xlpm.DD,1,_xlpm.VD),
AND(MONTH($AW349)&lt;&gt;MONTH(BH$15),MONTH($AX349)=MONTH(BH$15)),
NETWORKDAYS.INTL(($AX349)-_xlpm.DD,$AX349,1,_xlpm.VD),
AND(MONTH($AW349)&lt;MONTH(BH$15),MONTH($AX349)&gt;MONTH(BH$15)),
NETWORKDAYS.INTL((EOMONTH(BH$15-1,1))-_xlpm.DD,EOMONTH(BH$15-1,1),1,_xlpm.VD),
AND(MONTH($AW349)=MONTH(BH$15),MONTH($AX349)=MONTH(BH$15)),
NETWORKDAYS.INTL($AW349,$AX349,1,_xlpm.VD)))),0)),
$DH349="месяц",
$BP349*BH349,
$DH349="неделя",
$BP349*BH349/7*(ROUNDUP((DAY(EOMONTH(BH$15,0)))/4,0))),
0)</f>
        <v/>
      </c>
      <c r="BZ349" s="125">
        <f t="array" ref="BZ349">
IFERROR(
_xlfn.IFS(
$DH349="день_1",
$BP349*$BL349/($AX349-$AW349+1)*BI349*(DAY(EOMONTH(BI$15,0))),
$DH349="день_2",
$BP349/30*MAX(MIN($AX349,EOMONTH(BI$15,0))-MAX($AW349,BI$15)+1,),
$DH349="раб.день",
$BP349/30*(IFERROR(
_xlfn.LET(_xlpm.VD,
CHOOSE(
{1;2;3;4;5;6;7;8;9;10;11;12;13;14;15;16;17;18},
45658,45659,45660,45661,45662,45663,45664,45665,45711,45724,45778,45779,45785,45786,45820,45821,45965,46022),
_xlfn.LET(_xlpm.DD,
MAX(MIN($AX349,EOMONTH(BI$15,0))-MAX($AW349,BI$15),),
_xlfn.IFS(
AND(MONTH($AW349)=MONTH(BI$15),MONTH($AX349)&lt;&gt;MONTH(BI$15)),
NETWORKDAYS.INTL($AW349,$AW349+_xlpm.DD,1,_xlpm.VD),
AND(MONTH($AW349)&lt;&gt;MONTH(BI$15),MONTH($AX349)=MONTH(BI$15)),
NETWORKDAYS.INTL(($AX349)-_xlpm.DD,$AX349,1,_xlpm.VD),
AND(MONTH($AW349)&lt;MONTH(BI$15),MONTH($AX349)&gt;MONTH(BI$15)),
NETWORKDAYS.INTL((EOMONTH(BI$15-1,1))-_xlpm.DD,EOMONTH(BI$15-1,1),1,_xlpm.VD),
AND(MONTH($AW349)=MONTH(BI$15),MONTH($AX349)=MONTH(BI$15)),
NETWORKDAYS.INTL($AW349,$AX349,1,_xlpm.VD)))),0)),
$DH349="месяц",
$BP349*BI349,
$DH349="неделя",
$BP349*BI349/7*(ROUNDUP((DAY(EOMONTH(BI$15,0)))/4,0))),
0)</f>
        <v/>
      </c>
      <c r="CA349" s="125">
        <f t="array" ref="CA349">
IFERROR(
_xlfn.IFS(
$DH349="день_1",
$BP349*$BL349/($AX349-$AW349+1)*BJ349*(DAY(EOMONTH(BJ$15,0))),
$DH349="день_2",
$BP349/30*MAX(MIN($AX349,EOMONTH(BJ$15,0))-MAX($AW349,BJ$15)+1,),
$DH349="раб.день",
$BP349/30*(IFERROR(
_xlfn.LET(_xlpm.VD,
CHOOSE(
{1;2;3;4;5;6;7;8;9;10;11;12;13;14;15;16;17;18},
45658,45659,45660,45661,45662,45663,45664,45665,45711,45724,45778,45779,45785,45786,45820,45821,45965,46022),
_xlfn.LET(_xlpm.DD,
MAX(MIN($AX349,EOMONTH(BJ$15,0))-MAX($AW349,BJ$15),),
_xlfn.IFS(
AND(MONTH($AW349)=MONTH(BJ$15),MONTH($AX349)&lt;&gt;MONTH(BJ$15)),
NETWORKDAYS.INTL($AW349,$AW349+_xlpm.DD,1,_xlpm.VD),
AND(MONTH($AW349)&lt;&gt;MONTH(BJ$15),MONTH($AX349)=MONTH(BJ$15)),
NETWORKDAYS.INTL(($AX349)-_xlpm.DD,$AX349,1,_xlpm.VD),
AND(MONTH($AW349)&lt;MONTH(BJ$15),MONTH($AX349)&gt;MONTH(BJ$15)),
NETWORKDAYS.INTL((EOMONTH(BJ$15-1,1))-_xlpm.DD,EOMONTH(BJ$15-1,1),1,_xlpm.VD),
AND(MONTH($AW349)=MONTH(BJ$15),MONTH($AX349)=MONTH(BJ$15)),
NETWORKDAYS.INTL($AW349,$AX349,1,_xlpm.VD)))),0)),
$DH349="месяц",
$BP349*BJ349,
$DH349="неделя",
$BP349*BJ349/7*(ROUNDUP((DAY(EOMONTH(BJ$15,0)))/4,0))),
0)</f>
        <v/>
      </c>
      <c r="CB349" s="125">
        <f t="array" ref="CB349">
IFERROR(
_xlfn.IFS(
$DH349="день_1",
$BP349*$BL349/($AX349-$AW349+1)*BK349*(DAY(EOMONTH(BK$15,0))),
$DH349="день_2",
$BP349/30*MAX(MIN($AX349,EOMONTH(BK$15,0))-MAX($AW349,BK$15)+1,),
$DH349="раб.день",
$BP349/30*(IFERROR(
_xlfn.LET(_xlpm.VD,
CHOOSE(
{1;2;3;4;5;6;7;8;9;10;11;12;13;14;15;16;17;18},
45658,45659,45660,45661,45662,45663,45664,45665,45711,45724,45778,45779,45785,45786,45820,45821,45965,46022),
_xlfn.LET(_xlpm.DD,
MAX(MIN($AX349,EOMONTH(BK$15,0))-MAX($AW349,BK$15),),
_xlfn.IFS(
AND(MONTH($AW349)=MONTH(BK$15),MONTH($AX349)&lt;&gt;MONTH(BK$15)),
NETWORKDAYS.INTL($AW349,$AW349+_xlpm.DD,1,_xlpm.VD),
AND(MONTH($AW349)&lt;&gt;MONTH(BK$15),MONTH($AX349)=MONTH(BK$15)),
NETWORKDAYS.INTL(($AX349)-_xlpm.DD,$AX349,1,_xlpm.VD),
AND(MONTH($AW349)&lt;MONTH(BK$15),MONTH($AX349)&gt;MONTH(BK$15)),
NETWORKDAYS.INTL((EOMONTH(BK$15-1,1))-_xlpm.DD,EOMONTH(BK$15-1,1),1,_xlpm.VD),
AND(MONTH($AW349)=MONTH(BK$15),MONTH($AX349)=MONTH(BK$15)),
NETWORKDAYS.INTL($AW349,$AX349,1,_xlpm.VD)))),0)),
$DH349="месяц",
$BP349*BK349,
$DH349="неделя",
$BP349*BK349/7*(ROUNDUP((DAY(EOMONTH(BK$15,0)))/4,0))),
0)</f>
        <v/>
      </c>
      <c r="CC349" s="125">
        <f>SUM($BQ349:$CB349)</f>
        <v/>
      </c>
      <c r="CD349" s="126">
        <f>SUM($EH349:$EH349)</f>
        <v/>
      </c>
      <c r="CE349" s="126">
        <f>$CD349*$AB349</f>
        <v/>
      </c>
      <c r="CF349" s="126">
        <f>SUM($EK349:$EK349)</f>
        <v/>
      </c>
      <c r="CG349" s="126">
        <f>$CF349*$AB349</f>
        <v/>
      </c>
      <c r="CH349" s="126">
        <f>SUM($CC349,$CE349,$CG349)</f>
        <v/>
      </c>
      <c r="CI349" s="126">
        <f>$CH349*(1+$CM349)</f>
        <v/>
      </c>
      <c r="CJ349" s="127" t="n">
        <v>0</v>
      </c>
      <c r="CK349" s="126">
        <f>SUM($CH349:$CH349)*(1+$CJ349)</f>
        <v/>
      </c>
      <c r="CL349" s="126">
        <f>SUM($CH349:$CH349)*(1+$CM349)</f>
        <v/>
      </c>
      <c r="CM349" s="59" t="inlineStr">
        <is>
          <t>20%</t>
        </is>
      </c>
      <c r="CN349" s="59" t="n"/>
      <c r="CO349" s="72" t="n"/>
      <c r="CP349" s="59" t="n"/>
      <c r="CQ349" s="73" t="n"/>
      <c r="CR349" s="73" t="n"/>
      <c r="CS349" s="73" t="n"/>
      <c r="CT349" s="72" t="n"/>
      <c r="CU349" s="79" t="inlineStr">
        <is>
          <t> </t>
        </is>
      </c>
      <c r="CV349" s="60" t="n"/>
      <c r="CW349" s="60" t="n"/>
      <c r="CX349" s="60" t="n"/>
      <c r="CY349" s="127">
        <f>IFERROR(($CC349-$EE349)/($EE349/(1-$DQ349)),0)</f>
        <v/>
      </c>
      <c r="CZ349" s="127">
        <f>IFERROR(1-$EI349/($CE349),0)</f>
        <v/>
      </c>
      <c r="DA349" s="127">
        <f>IFERROR(1-$EL349/($CG349),0)</f>
        <v/>
      </c>
      <c r="DB349" s="126">
        <f>ROUND(IFERROR(($CI349/(1+$CM349)-$EN349),0),2)</f>
        <v/>
      </c>
      <c r="DC349" s="128" t="n"/>
      <c r="DD349" s="125" t="n"/>
      <c r="DE349" s="75" t="n">
        <v>0</v>
      </c>
      <c r="DF349" s="128" t="n"/>
      <c r="DG349" s="125">
        <f>IF($DC349=0,0,$DD349*($DC349*100%-$DE349*$DF349))*SUM($AB349:$AB349)</f>
        <v/>
      </c>
      <c r="DH349" s="129" t="inlineStr">
        <is>
          <t>месяц</t>
        </is>
      </c>
      <c r="DI349" s="130">
        <f t="array" ref="DI349">IFERROR(
IF($ES349="LisChannel",
(ROUND(((INDEX({174.625;153.888888888889;130.972222222222},MATCH($AI349,{2;3;4}),0))*$AG349*$AI349),2)),0),0)</f>
        <v/>
      </c>
      <c r="DJ349" s="130">
        <f>
_xlfn.LET(_xlpm.X,
IFERROR(
IF($ES349="НовиковТВ",
(_xlfn.LET(_xlpm.NTV,
_xlfn.LET(_xlpm.MIN,350000,
IF(SUMIFS($DI:$DI,$ES:$ES,"НовиковТВ")&lt;=_xlpm.MIN,
(SUMIFS($DI:$DI,$ES:$ES,"НовиковТВ")/(COUNTIFS($ES:$ES,"НовиковТВ")))*_xlpm.MIN/SUMIFS($DI:$DI,$ES:$ES,"НовиковТВ"),
DI349)),
_xlpm.NTV+$DG349/(1-(1-(_xlpm.NTV)*(1-$DL349)*(1-$DM349)*(1-$DN349)*(1-$DO349)*(1-$DP349)/_xlpm.NTV))))/(1+$EP349),
$DI349+$DG349/(1-(1-($DI349)*(1-$DL349)*(1-$DM349)*(1-$DN349)*(1-$DO349)*(1-$DP349)/$DI349))),
0),
_xlpm.X*(1+$CM349)*(1+$CW349)-_xlpm.X*(1+$CM349)+_xlpm.X)</f>
        <v/>
      </c>
      <c r="DK349" s="125" t="inlineStr">
        <is>
          <t>послед.</t>
        </is>
      </c>
      <c r="DL349" s="63" t="n">
        <v>0</v>
      </c>
      <c r="DM349" s="63" t="n">
        <v>0</v>
      </c>
      <c r="DN349" s="63" t="n">
        <v>0</v>
      </c>
      <c r="DO349" s="63" t="n">
        <v>0</v>
      </c>
      <c r="DP349" s="63" t="n">
        <v>0</v>
      </c>
      <c r="DQ349" s="63">
        <f t="array" ref="DQ349">IFERROR(_xlfn.IFS(
$DK349="послед.",1-(1-$DL349)*(1-$DM349)*(1-$DN349)*(1-$DO349)*(1-$DP349),
$DK349="сумм.",$DL349+$DM349+$DN349+$DO349+$DP349),
0)</f>
        <v/>
      </c>
      <c r="DR349" s="125">
        <f t="array" ref="DR349">
IFERROR(
_xlfn.IFS(
$BL349=0,
0,
$BL349&gt;0,
_xlfn.IFS($DK349="послед.",
$DJ349*(1-$DL349)*(1-$DM349)*(1-$DN349)*(1-$DO349)*(1-$DP349),
$DK349="сумм.",
$DJ349*(1-($DL349+$DM349+$DN349+$DO349+$DP349)))),0)</f>
        <v/>
      </c>
      <c r="DS349" s="125">
        <f t="array" ref="DS349">
IFERROR(_xlfn.IFS(
$DH349="день_1",
$DR349*$BL349/($AX349-$AW349+1)*AZ349*(DAY(EOMONTH(AZ$15,0))),
$DH349="день_2",
$DR349/30*MAX(MIN($AX349,EOMONTH(AZ$15,0))-MAX($AW349,AZ$15)+1,),
$DH349="раб.день",
$DR349/30*(IFERROR(
_xlfn.LET(_xlpm.VD,
CHOOSE(
{1;2;3;4;5;6;7;8;9;10;11;12;13;14;15;16;17;18},
45658,45659,45660,45661,45662,45663,45664,45665,45711,45724,45778,45779,45785,45786,45820,45821,45965,46022),
_xlfn.LET(_xlpm.DD,
MAX(MIN($AX349,EOMONTH(AZ$15,0))-MAX($AW349,AZ$15),),
_xlfn.IFS(
AND(MONTH($AW349)=MONTH(AZ$15),MONTH($AX349)&lt;&gt;MONTH(AZ$15)),
NETWORKDAYS.INTL($AW349,$AW349+_xlpm.DD,1,_xlpm.VD),
AND(MONTH($AW349)&lt;&gt;MONTH(AZ$15),MONTH($AX349)=MONTH(AZ$15)),
NETWORKDAYS.INTL(($AX349)-_xlpm.DD,$AX349,1,_xlpm.VD),
AND(MONTH($AW349)&lt;MONTH(AZ$15),MONTH($AX349)&gt;MONTH(AZ$15)),
NETWORKDAYS.INTL((EOMONTH(AZ$15-1,1))-_xlpm.DD,EOMONTH(AZ$15-1,1),1,_xlpm.VD),
AND(MONTH($AW349)=MONTH(AZ$15),MONTH($AX349)=MONTH(AZ$15)),
NETWORKDAYS.INTL($AW349,$AX349,1,_xlpm.VD)))),0)),
$DH349="месяц",
$DR349*AZ349,
$DH349="неделя",
$DR349*AZ349/7*(ROUNDUP((DAY(EOMONTH(AZ$15,0)))/4,0))),
0)</f>
        <v/>
      </c>
      <c r="DT349" s="125">
        <f t="array" ref="DT349">
IFERROR(_xlfn.IFS(
$DH349="день_1",
$DR349*$BL349/($AX349-$AW349+1)*BA349*(DAY(EOMONTH(BA$15,0))),
$DH349="день_2",
$DR349/30*MAX(MIN($AX349,EOMONTH(BA$15,0))-MAX($AW349,BA$15)+1,),
$DH349="раб.день",
$DR349/30*(IFERROR(
_xlfn.LET(_xlpm.VD,
CHOOSE(
{1;2;3;4;5;6;7;8;9;10;11;12;13;14;15;16;17;18},
45658,45659,45660,45661,45662,45663,45664,45665,45711,45724,45778,45779,45785,45786,45820,45821,45965,46022),
_xlfn.LET(_xlpm.DD,
MAX(MIN($AX349,EOMONTH(BA$15,0))-MAX($AW349,BA$15),),
_xlfn.IFS(
AND(MONTH($AW349)=MONTH(BA$15),MONTH($AX349)&lt;&gt;MONTH(BA$15)),
NETWORKDAYS.INTL($AW349,$AW349+_xlpm.DD,1,_xlpm.VD),
AND(MONTH($AW349)&lt;&gt;MONTH(BA$15),MONTH($AX349)=MONTH(BA$15)),
NETWORKDAYS.INTL(($AX349)-_xlpm.DD,$AX349,1,_xlpm.VD),
AND(MONTH($AW349)&lt;MONTH(BA$15),MONTH($AX349)&gt;MONTH(BA$15)),
NETWORKDAYS.INTL((EOMONTH(BA$15-1,1))-_xlpm.DD,EOMONTH(BA$15-1,1),1,_xlpm.VD),
AND(MONTH($AW349)=MONTH(BA$15),MONTH($AX349)=MONTH(BA$15)),
NETWORKDAYS.INTL($AW349,$AX349,1,_xlpm.VD)))),0)),
$DH349="месяц",
$DR349*BA349,
$DH349="неделя",
$DR349*BA349/7*(ROUNDUP((DAY(EOMONTH(BA$15,0)))/4,0))),
0)</f>
        <v/>
      </c>
      <c r="DU349" s="125">
        <f t="array" ref="DU349">
IFERROR(_xlfn.IFS(
$DH349="день_1",
$DR349*$BL349/($AX349-$AW349+1)*BB349*(DAY(EOMONTH(BB$15,0))),
$DH349="день_2",
$DR349/30*MAX(MIN($AX349,EOMONTH(BB$15,0))-MAX($AW349,BB$15)+1,),
$DH349="раб.день",
$DR349/30*(IFERROR(
_xlfn.LET(_xlpm.VD,
CHOOSE(
{1;2;3;4;5;6;7;8;9;10;11;12;13;14;15;16;17;18},
45658,45659,45660,45661,45662,45663,45664,45665,45711,45724,45778,45779,45785,45786,45820,45821,45965,46022),
_xlfn.LET(_xlpm.DD,
MAX(MIN($AX349,EOMONTH(BB$15,0))-MAX($AW349,BB$15),),
_xlfn.IFS(
AND(MONTH($AW349)=MONTH(BB$15),MONTH($AX349)&lt;&gt;MONTH(BB$15)),
NETWORKDAYS.INTL($AW349,$AW349+_xlpm.DD,1,_xlpm.VD),
AND(MONTH($AW349)&lt;&gt;MONTH(BB$15),MONTH($AX349)=MONTH(BB$15)),
NETWORKDAYS.INTL(($AX349)-_xlpm.DD,$AX349,1,_xlpm.VD),
AND(MONTH($AW349)&lt;MONTH(BB$15),MONTH($AX349)&gt;MONTH(BB$15)),
NETWORKDAYS.INTL((EOMONTH(BB$15-1,1))-_xlpm.DD,EOMONTH(BB$15-1,1),1,_xlpm.VD),
AND(MONTH($AW349)=MONTH(BB$15),MONTH($AX349)=MONTH(BB$15)),
NETWORKDAYS.INTL($AW349,$AX349,1,_xlpm.VD)))),0)),
$DH349="месяц",
$DR349*BB349,
$DH349="неделя",
$DR349*BB349/7*(ROUNDUP((DAY(EOMONTH(BB$15,0)))/4,0))),
0)</f>
        <v/>
      </c>
      <c r="DV349" s="125">
        <f t="array" ref="DV349">
IFERROR(_xlfn.IFS(
$DH349="день_1",
$DR349*$BL349/($AX349-$AW349+1)*BC349*(DAY(EOMONTH(BC$15,0))),
$DH349="день_2",
$DR349/30*MAX(MIN($AX349,EOMONTH(BC$15,0))-MAX($AW349,BC$15)+1,),
$DH349="раб.день",
$DR349/30*(IFERROR(
_xlfn.LET(_xlpm.VD,
CHOOSE(
{1;2;3;4;5;6;7;8;9;10;11;12;13;14;15;16;17;18},
45658,45659,45660,45661,45662,45663,45664,45665,45711,45724,45778,45779,45785,45786,45820,45821,45965,46022),
_xlfn.LET(_xlpm.DD,
MAX(MIN($AX349,EOMONTH(BC$15,0))-MAX($AW349,BC$15),),
_xlfn.IFS(
AND(MONTH($AW349)=MONTH(BC$15),MONTH($AX349)&lt;&gt;MONTH(BC$15)),
NETWORKDAYS.INTL($AW349,$AW349+_xlpm.DD,1,_xlpm.VD),
AND(MONTH($AW349)&lt;&gt;MONTH(BC$15),MONTH($AX349)=MONTH(BC$15)),
NETWORKDAYS.INTL(($AX349)-_xlpm.DD,$AX349,1,_xlpm.VD),
AND(MONTH($AW349)&lt;MONTH(BC$15),MONTH($AX349)&gt;MONTH(BC$15)),
NETWORKDAYS.INTL((EOMONTH(BC$15-1,1))-_xlpm.DD,EOMONTH(BC$15-1,1),1,_xlpm.VD),
AND(MONTH($AW349)=MONTH(BC$15),MONTH($AX349)=MONTH(BC$15)),
NETWORKDAYS.INTL($AW349,$AX349,1,_xlpm.VD)))),0)),
$DH349="месяц",
$DR349*BC349,
$DH349="неделя",
$DR349*BC349/7*(ROUNDUP((DAY(EOMONTH(BC$15,0)))/4,0))),
0)</f>
        <v/>
      </c>
      <c r="DW349" s="125">
        <f t="array" ref="DW349">
IFERROR(_xlfn.IFS(
$DH349="день_1",
$DR349*$BL349/($AX349-$AW349+1)*BD349*(DAY(EOMONTH(BD$15,0))),
$DH349="день_2",
$DR349/30*MAX(MIN($AX349,EOMONTH(BD$15,0))-MAX($AW349,BD$15)+1,),
$DH349="раб.день",
$DR349/30*(IFERROR(
_xlfn.LET(_xlpm.VD,
CHOOSE(
{1;2;3;4;5;6;7;8;9;10;11;12;13;14;15;16;17;18},
45658,45659,45660,45661,45662,45663,45664,45665,45711,45724,45778,45779,45785,45786,45820,45821,45965,46022),
_xlfn.LET(_xlpm.DD,
MAX(MIN($AX349,EOMONTH(BD$15,0))-MAX($AW349,BD$15),),
_xlfn.IFS(
AND(MONTH($AW349)=MONTH(BD$15),MONTH($AX349)&lt;&gt;MONTH(BD$15)),
NETWORKDAYS.INTL($AW349,$AW349+_xlpm.DD,1,_xlpm.VD),
AND(MONTH($AW349)&lt;&gt;MONTH(BD$15),MONTH($AX349)=MONTH(BD$15)),
NETWORKDAYS.INTL(($AX349)-_xlpm.DD,$AX349,1,_xlpm.VD),
AND(MONTH($AW349)&lt;MONTH(BD$15),MONTH($AX349)&gt;MONTH(BD$15)),
NETWORKDAYS.INTL((EOMONTH(BD$15-1,1))-_xlpm.DD,EOMONTH(BD$15-1,1),1,_xlpm.VD),
AND(MONTH($AW349)=MONTH(BD$15),MONTH($AX349)=MONTH(BD$15)),
NETWORKDAYS.INTL($AW349,$AX349,1,_xlpm.VD)))),0)),
$DH349="месяц",
$DR349*BD349,
$DH349="неделя",
$DR349*BD349/7*(ROUNDUP((DAY(EOMONTH(BD$15,0)))/4,0))),
0)</f>
        <v/>
      </c>
      <c r="DX349" s="125">
        <f t="array" ref="DX349">
IFERROR(_xlfn.IFS(
$DH349="день_1",
$DR349*$BL349/($AX349-$AW349+1)*BE349*(DAY(EOMONTH(BE$15,0))),
$DH349="день_2",
$DR349/30*MAX(MIN($AX349,EOMONTH(BE$15,0))-MAX($AW349,BE$15)+1,),
$DH349="раб.день",
$DR349/30*(IFERROR(
_xlfn.LET(_xlpm.VD,
CHOOSE(
{1;2;3;4;5;6;7;8;9;10;11;12;13;14;15;16;17;18},
45658,45659,45660,45661,45662,45663,45664,45665,45711,45724,45778,45779,45785,45786,45820,45821,45965,46022),
_xlfn.LET(_xlpm.DD,
MAX(MIN($AX349,EOMONTH(BE$15,0))-MAX($AW349,BE$15),),
_xlfn.IFS(
AND(MONTH($AW349)=MONTH(BE$15),MONTH($AX349)&lt;&gt;MONTH(BE$15)),
NETWORKDAYS.INTL($AW349,$AW349+_xlpm.DD,1,_xlpm.VD),
AND(MONTH($AW349)&lt;&gt;MONTH(BE$15),MONTH($AX349)=MONTH(BE$15)),
NETWORKDAYS.INTL(($AX349)-_xlpm.DD,$AX349,1,_xlpm.VD),
AND(MONTH($AW349)&lt;MONTH(BE$15),MONTH($AX349)&gt;MONTH(BE$15)),
NETWORKDAYS.INTL((EOMONTH(BE$15-1,1))-_xlpm.DD,EOMONTH(BE$15-1,1),1,_xlpm.VD),
AND(MONTH($AW349)=MONTH(BE$15),MONTH($AX349)=MONTH(BE$15)),
NETWORKDAYS.INTL($AW349,$AX349,1,_xlpm.VD)))),0)),
$DH349="месяц",
$DR349*BE349,
$DH349="неделя",
$DR349*BE349/7*(ROUNDUP((DAY(EOMONTH(BE$15,0)))/4,0))),
0)</f>
        <v/>
      </c>
      <c r="DY349" s="125">
        <f t="array" ref="DY349">
IFERROR(_xlfn.IFS(
$DH349="день_1",
$DR349*$BL349/($AX349-$AW349+1)*BF349*(DAY(EOMONTH(BF$15,0))),
$DH349="день_2",
$DR349/30*MAX(MIN($AX349,EOMONTH(BF$15,0))-MAX($AW349,BF$15)+1,),
$DH349="раб.день",
$DR349/30*(IFERROR(
_xlfn.LET(_xlpm.VD,
CHOOSE(
{1;2;3;4;5;6;7;8;9;10;11;12;13;14;15;16;17;18},
45658,45659,45660,45661,45662,45663,45664,45665,45711,45724,45778,45779,45785,45786,45820,45821,45965,46022),
_xlfn.LET(_xlpm.DD,
MAX(MIN($AX349,EOMONTH(BF$15,0))-MAX($AW349,BF$15),),
_xlfn.IFS(
AND(MONTH($AW349)=MONTH(BF$15),MONTH($AX349)&lt;&gt;MONTH(BF$15)),
NETWORKDAYS.INTL($AW349,$AW349+_xlpm.DD,1,_xlpm.VD),
AND(MONTH($AW349)&lt;&gt;MONTH(BF$15),MONTH($AX349)=MONTH(BF$15)),
NETWORKDAYS.INTL(($AX349)-_xlpm.DD,$AX349,1,_xlpm.VD),
AND(MONTH($AW349)&lt;MONTH(BF$15),MONTH($AX349)&gt;MONTH(BF$15)),
NETWORKDAYS.INTL((EOMONTH(BF$15-1,1))-_xlpm.DD,EOMONTH(BF$15-1,1),1,_xlpm.VD),
AND(MONTH($AW349)=MONTH(BF$15),MONTH($AX349)=MONTH(BF$15)),
NETWORKDAYS.INTL($AW349,$AX349,1,_xlpm.VD)))),0)),
$DH349="месяц",
$DR349*BF349,
$DH349="неделя",
$DR349*BF349/7*(ROUNDUP((DAY(EOMONTH(BF$15,0)))/4,0))),
0)</f>
        <v/>
      </c>
      <c r="DZ349" s="125">
        <f t="array" ref="DZ349">
IFERROR(_xlfn.IFS(
$DH349="день_1",
$DR349*$BL349/($AX349-$AW349+1)*BG349*(DAY(EOMONTH(BG$15,0))),
$DH349="день_2",
$DR349/30*MAX(MIN($AX349,EOMONTH(BG$15,0))-MAX($AW349,BG$15)+1,),
$DH349="раб.день",
$DR349/30*(IFERROR(
_xlfn.LET(_xlpm.VD,
CHOOSE(
{1;2;3;4;5;6;7;8;9;10;11;12;13;14;15;16;17;18},
45658,45659,45660,45661,45662,45663,45664,45665,45711,45724,45778,45779,45785,45786,45820,45821,45965,46022),
_xlfn.LET(_xlpm.DD,
MAX(MIN($AX349,EOMONTH(BG$15,0))-MAX($AW349,BG$15),),
_xlfn.IFS(
AND(MONTH($AW349)=MONTH(BG$15),MONTH($AX349)&lt;&gt;MONTH(BG$15)),
NETWORKDAYS.INTL($AW349,$AW349+_xlpm.DD,1,_xlpm.VD),
AND(MONTH($AW349)&lt;&gt;MONTH(BG$15),MONTH($AX349)=MONTH(BG$15)),
NETWORKDAYS.INTL(($AX349)-_xlpm.DD,$AX349,1,_xlpm.VD),
AND(MONTH($AW349)&lt;MONTH(BG$15),MONTH($AX349)&gt;MONTH(BG$15)),
NETWORKDAYS.INTL((EOMONTH(BG$15-1,1))-_xlpm.DD,EOMONTH(BG$15-1,1),1,_xlpm.VD),
AND(MONTH($AW349)=MONTH(BG$15),MONTH($AX349)=MONTH(BG$15)),
NETWORKDAYS.INTL($AW349,$AX349,1,_xlpm.VD)))),0)),
$DH349="месяц",
$DR349*BG349,
$DH349="неделя",
$DR349*BG349/7*(ROUNDUP((DAY(EOMONTH(BG$15,0)))/4,0))),
0)</f>
        <v/>
      </c>
      <c r="EA349" s="125">
        <f t="array" ref="EA349">
IFERROR(_xlfn.IFS(
$DH349="день_1",
$DR349*$BL349/($AX349-$AW349+1)*BH349*(DAY(EOMONTH(BH$15,0))),
$DH349="день_2",
$DR349/30*MAX(MIN($AX349,EOMONTH(BH$15,0))-MAX($AW349,BH$15)+1,),
$DH349="раб.день",
$DR349/30*(IFERROR(
_xlfn.LET(_xlpm.VD,
CHOOSE(
{1;2;3;4;5;6;7;8;9;10;11;12;13;14;15;16;17;18},
45658,45659,45660,45661,45662,45663,45664,45665,45711,45724,45778,45779,45785,45786,45820,45821,45965,46022),
_xlfn.LET(_xlpm.DD,
MAX(MIN($AX349,EOMONTH(BH$15,0))-MAX($AW349,BH$15),),
_xlfn.IFS(
AND(MONTH($AW349)=MONTH(BH$15),MONTH($AX349)&lt;&gt;MONTH(BH$15)),
NETWORKDAYS.INTL($AW349,$AW349+_xlpm.DD,1,_xlpm.VD),
AND(MONTH($AW349)&lt;&gt;MONTH(BH$15),MONTH($AX349)=MONTH(BH$15)),
NETWORKDAYS.INTL(($AX349)-_xlpm.DD,$AX349,1,_xlpm.VD),
AND(MONTH($AW349)&lt;MONTH(BH$15),MONTH($AX349)&gt;MONTH(BH$15)),
NETWORKDAYS.INTL((EOMONTH(BH$15-1,1))-_xlpm.DD,EOMONTH(BH$15-1,1),1,_xlpm.VD),
AND(MONTH($AW349)=MONTH(BH$15),MONTH($AX349)=MONTH(BH$15)),
NETWORKDAYS.INTL($AW349,$AX349,1,_xlpm.VD)))),0)),
$DH349="месяц",
$DR349*BH349,
$DH349="неделя",
$DR349*BH349/7*(ROUNDUP((DAY(EOMONTH(BH$15,0)))/4,0))),
0)</f>
        <v/>
      </c>
      <c r="EB349" s="125">
        <f t="array" ref="EB349">
IFERROR(_xlfn.IFS(
$DH349="день_1",
$DR349*$BL349/($AX349-$AW349+1)*BI349*(DAY(EOMONTH(BI$15,0))),
$DH349="день_2",
$DR349/30*MAX(MIN($AX349,EOMONTH(BI$15,0))-MAX($AW349,BI$15)+1,),
$DH349="раб.день",
$DR349/30*(IFERROR(
_xlfn.LET(_xlpm.VD,
CHOOSE(
{1;2;3;4;5;6;7;8;9;10;11;12;13;14;15;16;17;18},
45658,45659,45660,45661,45662,45663,45664,45665,45711,45724,45778,45779,45785,45786,45820,45821,45965,46022),
_xlfn.LET(_xlpm.DD,
MAX(MIN($AX349,EOMONTH(BI$15,0))-MAX($AW349,BI$15),),
_xlfn.IFS(
AND(MONTH($AW349)=MONTH(BI$15),MONTH($AX349)&lt;&gt;MONTH(BI$15)),
NETWORKDAYS.INTL($AW349,$AW349+_xlpm.DD,1,_xlpm.VD),
AND(MONTH($AW349)&lt;&gt;MONTH(BI$15),MONTH($AX349)=MONTH(BI$15)),
NETWORKDAYS.INTL(($AX349)-_xlpm.DD,$AX349,1,_xlpm.VD),
AND(MONTH($AW349)&lt;MONTH(BI$15),MONTH($AX349)&gt;MONTH(BI$15)),
NETWORKDAYS.INTL((EOMONTH(BI$15-1,1))-_xlpm.DD,EOMONTH(BI$15-1,1),1,_xlpm.VD),
AND(MONTH($AW349)=MONTH(BI$15),MONTH($AX349)=MONTH(BI$15)),
NETWORKDAYS.INTL($AW349,$AX349,1,_xlpm.VD)))),0)),
$DH349="месяц",
$DR349*BI349,
$DH349="неделя",
$DR349*BI349/7*(ROUNDUP((DAY(EOMONTH(BI$15,0)))/4,0))),
0)</f>
        <v/>
      </c>
      <c r="EC349" s="125">
        <f t="array" ref="EC349">
IFERROR(_xlfn.IFS(
$DH349="день_1",
$DR349*$BL349/($AX349-$AW349+1)*BJ349*(DAY(EOMONTH(BJ$15,0))),
$DH349="день_2",
$DR349/30*MAX(MIN($AX349,EOMONTH(BJ$15,0))-MAX($AW349,BJ$15)+1,),
$DH349="раб.день",
$DR349/30*(IFERROR(
_xlfn.LET(_xlpm.VD,
CHOOSE(
{1;2;3;4;5;6;7;8;9;10;11;12;13;14;15;16;17;18},
45658,45659,45660,45661,45662,45663,45664,45665,45711,45724,45778,45779,45785,45786,45820,45821,45965,46022),
_xlfn.LET(_xlpm.DD,
MAX(MIN($AX349,EOMONTH(BJ$15,0))-MAX($AW349,BJ$15),),
_xlfn.IFS(
AND(MONTH($AW349)=MONTH(BJ$15),MONTH($AX349)&lt;&gt;MONTH(BJ$15)),
NETWORKDAYS.INTL($AW349,$AW349+_xlpm.DD,1,_xlpm.VD),
AND(MONTH($AW349)&lt;&gt;MONTH(BJ$15),MONTH($AX349)=MONTH(BJ$15)),
NETWORKDAYS.INTL(($AX349)-_xlpm.DD,$AX349,1,_xlpm.VD),
AND(MONTH($AW349)&lt;MONTH(BJ$15),MONTH($AX349)&gt;MONTH(BJ$15)),
NETWORKDAYS.INTL((EOMONTH(BJ$15-1,1))-_xlpm.DD,EOMONTH(BJ$15-1,1),1,_xlpm.VD),
AND(MONTH($AW349)=MONTH(BJ$15),MONTH($AX349)=MONTH(BJ$15)),
NETWORKDAYS.INTL($AW349,$AX349,1,_xlpm.VD)))),0)),
$DH349="месяц",
$DR349*BJ349,
$DH349="неделя",
$DR349*BJ349/7*(ROUNDUP((DAY(EOMONTH(BJ$15,0)))/4,0))),
0)</f>
        <v/>
      </c>
      <c r="ED349" s="125">
        <f t="array" ref="ED349">
IFERROR(_xlfn.IFS(
$DH349="день_1",
$DR349*$BL349/($AX349-$AW349+1)*BK349*(DAY(EOMONTH(BK$15,0))),
$DH349="день_2",
$DR349/30*MAX(MIN($AX349,EOMONTH(BK$15,0))-MAX($AW349,BK$15)+1,),
$DH349="раб.день",
$DR349/30*(IFERROR(
_xlfn.LET(_xlpm.VD,
CHOOSE(
{1;2;3;4;5;6;7;8;9;10;11;12;13;14;15;16;17;18},
45658,45659,45660,45661,45662,45663,45664,45665,45711,45724,45778,45779,45785,45786,45820,45821,45965,46022),
_xlfn.LET(_xlpm.DD,
MAX(MIN($AX349,EOMONTH(BK$15,0))-MAX($AW349,BK$15),),
_xlfn.IFS(
AND(MONTH($AW349)=MONTH(BK$15),MONTH($AX349)&lt;&gt;MONTH(BK$15)),
NETWORKDAYS.INTL($AW349,$AW349+_xlpm.DD,1,_xlpm.VD),
AND(MONTH($AW349)&lt;&gt;MONTH(BK$15),MONTH($AX349)=MONTH(BK$15)),
NETWORKDAYS.INTL(($AX349)-_xlpm.DD,$AX349,1,_xlpm.VD),
AND(MONTH($AW349)&lt;MONTH(BK$15),MONTH($AX349)&gt;MONTH(BK$15)),
NETWORKDAYS.INTL((EOMONTH(BK$15-1,1))-_xlpm.DD,EOMONTH(BK$15-1,1),1,_xlpm.VD),
AND(MONTH($AW349)=MONTH(BK$15),MONTH($AX349)=MONTH(BK$15)),
NETWORKDAYS.INTL($AW349,$AX349,1,_xlpm.VD)))),0)),
$DH349="месяц",
$DR349*BK349,
$DH349="неделя",
$DR349*BK349/7*(ROUNDUP((DAY(EOMONTH(BK$15,0)))/4,0))),
0)</f>
        <v/>
      </c>
      <c r="EE349" s="125">
        <f>SUM($DS349,$DT349,$DU349,$DV349,$DW349,$DX349,$DY349,$DZ349,$EA349,$EB349,$EC349,$ED349)</f>
        <v/>
      </c>
      <c r="EF349" s="125">
        <f>IFERROR(ROUND($EE349*(1+$EP349),2),0)</f>
        <v/>
      </c>
      <c r="EG349" s="128" t="n">
        <v>1</v>
      </c>
      <c r="EH349" s="126" t="n">
        <v>0</v>
      </c>
      <c r="EI349" s="126">
        <f>ROUND(SUM($EH349:$EH349)*SUM($AB349:$AB349)*$EG349,2)</f>
        <v/>
      </c>
      <c r="EJ349" s="126">
        <f>ROUND($EI349*(1+$EP349),2)</f>
        <v/>
      </c>
      <c r="EK349" s="126" t="n">
        <v>0</v>
      </c>
      <c r="EL349" s="126">
        <f>ROUND(SUM($EK349:$EK349)*SUM($AB349:$AB349)*$EG349,2)</f>
        <v/>
      </c>
      <c r="EM349" s="126">
        <f>ROUND($EL349*(1+$EP349),2)</f>
        <v/>
      </c>
      <c r="EN349" s="126">
        <f>SUM($EE349,$EI349,$EL349)</f>
        <v/>
      </c>
      <c r="EO349" s="126">
        <f>SUM($EF349,$EJ349,$EM349)</f>
        <v/>
      </c>
      <c r="EP349" s="59" t="inlineStr">
        <is>
          <t>20%</t>
        </is>
      </c>
      <c r="EQ349" s="59" t="n"/>
      <c r="ER349" s="60">
        <f t="array" ref="ER349">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MATCH(ES349,
{"AMS";"RussOutdoor";"HD Outdoor";"Ingroup";"IQ";"Ledproduction";"LisChannel";"Logic";"Media-PPL";"NovikovTV | НовиковТВ";"SMA";"SOK";"КрокусТВ | CrocusTV | IndoorTV";"Сити";"ТЯК Москва"},
0)),"")</f>
        <v/>
      </c>
      <c r="ES349" s="60" t="n"/>
      <c r="ET349" s="60">
        <f t="array" ref="ET349">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MATCH(ES349,
{"AMS";"RussOutdoor";"HD Outdoor";"Ingroup";"IQ";"Ledproduction";"LisChannel";"Logic";"Media-PPL";"NovikovTV | НовиковТВ";"SMA";"SOK";"КрокусТВ | CrocusTV | IndoorTV";"Сити";"ТЯК Москва"},
0)),"")</f>
        <v/>
      </c>
      <c r="EU349" s="60" t="n"/>
      <c r="EV349" s="60" t="n"/>
      <c r="EX349" s="110">
        <f t="array" ref="EX349">
($AR349/30
+N("ТРАФИК ПЛОЩАДКИ"))*
(IFERROR(
_xlfn.LET(
_xlpm.GPR,
HLOOKUP($L349,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(MATCH($T349,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IF($Q349="цифровой",_xlpm.GPR/$AG349,_xlpm.GPR/60)),
0)
+N("DWELL TIME"))*
(IF($AB349=0,0,IF($AB349=1,0.3,IF($AB349=2,0.5,IF($AB349&gt;2,1))))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_xlfn.IFS($AC349="да",1.2,$AC349="нет",1)*
_xlfn.IFS($AD349="да",1.2,$AD349="нет",1)*
IF(R349="статический",1,1.2)*
$X349*
INDEX(
{1.2;1;1.2;1.2;1;1.2;1.2;1.2;1.2;1.2;1.2;1;1.2;1.2;1.2;1.2;1;1;1.2;1.2;1.2;1;1;1;1;1.2;1.2;1.2;1.2;1;1;1;1;1.2;1.2;1.2;1.2;1.2;1.2;1.2;1.2;1;1;1.2;1;1;1;1;1.5;1;1;1.5;1.5;1.2},
MATCH($Q349,_xlpm.MI,0)))&gt;{0.02;0.04;0.06;0.1;0.2;0.4;0.6;0.8;1;2;4;6})),
{0;1;2;3;4;5;6;7;8;9;10;11;12},
0)))
+N("КОЭФФИЦИЕНТ КОНТАКТА"))))*
(_xlfn.IFS($X349&lt;0.1,$X349/1000,$X349&gt;25,5.2,AND($X349&gt;=0.1,$X349&lt;=25),(($X349*2+0.1)/10)*($X349/10)))*
IFERROR((_xlfn.LET(
_xlpm.MA,
{0;0.8;0.85;0.9;0.95;1},
_xlpm.MAA,
{0;1;2;3;4;5},
INDEX(_xlpm.MA,MATCH(SUMPRODUCT(--((IF(ROUND(_xlpm.MAA,1)&gt;5,5,ROUND($AB349,1)))&gt;{0;1;2;3;4;5})),_xlpm.MAA,0)))
+N("КОЭФФИЦИЕНТ КОЛ-ВО КОНСТРУКЦИЙ")),1)*
$AB349,0))*
(IF($Q349="цифровой",$AG349/15*$AI349,1)
+N("ДЛЯ ЦИФРЫ"))</f>
        <v/>
      </c>
      <c r="EY349" s="110">
        <f>IFERROR(EX349*AY349,0)</f>
        <v/>
      </c>
      <c r="EZ349" s="131">
        <f>IFERROR(DP349/EY349*1000,0)</f>
        <v/>
      </c>
      <c r="FA349" s="112">
        <f>IFERROR(FC349/FB349,0)</f>
        <v/>
      </c>
      <c r="FB349" s="112">
        <f>IFERROR((FC349/(EY349/FF349*#REF!))*0.825,0)</f>
        <v/>
      </c>
      <c r="FC349" s="112">
        <f>IFERROR(((EX349*30/AR349)*100)/30,0)</f>
        <v/>
      </c>
      <c r="FD349" s="112">
        <f>IFERROR(EY349/G349*100%,0)</f>
        <v/>
      </c>
      <c r="FE349" s="112">
        <f>IFERROR(FD349/FC349*100%,0)</f>
        <v/>
      </c>
      <c r="FF349" s="110">
        <f>IFERROR(AR349/30*AY349,0)</f>
        <v/>
      </c>
    </row>
    <row r="350" ht="13" customHeight="1">
      <c r="A350" s="59" t="n"/>
      <c r="B350" s="60" t="n"/>
      <c r="C350" s="60" t="n"/>
      <c r="D350" s="60">
        <f t="array" ref="D350">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MATCH($E350,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50" s="60">
        <f t="array" ref="E350">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MATCH($F350,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50" s="60" t="inlineStr"/>
      <c r="G350" s="60" t="n"/>
      <c r="H350" s="60">
        <f t="array" ref="H350">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MATCH($I350,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50" s="60" t="n"/>
      <c r="J350" s="60" t="n"/>
      <c r="K350" s="60" t="n"/>
      <c r="L350" s="60" t="n"/>
      <c r="M350" s="60" t="n"/>
      <c r="N350" s="60" t="n"/>
      <c r="O350" s="60" t="n"/>
      <c r="P350" s="60">
        <f t="array" ref="P350">
_xlfn.IFS(
ISNUMBER(MATCH($Q350,{"шелфбаннер","разделитель","монетница","чековая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ISNUMBER(MATCH($Q350,{"LED/LCD","видеокулер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ISNUMBER(MATCH($Q350,{"автомобиль","машина","выставочное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ISNUMBER(MATCH($Q350,{"билборд","лифтовая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ISNUMBER(MATCH($Q350,{"навигация","подвесной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ISNUMBER(MATCH($Q350,{"движущаяся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ISNUMBER(MATCH($Q350,{"каталог","журнал"},)),
"Пресса",
$Q350="","")</f>
        <v/>
      </c>
      <c r="Q350" s="60" t="n"/>
      <c r="R350" s="60">
        <f t="array" ref="R350">
IFERROR(
_xlfn.IFS(
OR(ISNUMBER(MATCH($Q350,{"экспозиция","макет","стенд","автостенд","авто стенд","выставочное пространство","выставочные стенды","модульные выставочные стенды","3Д конструкция","3D конструкция"},)),P350="Экспонирование"),
"нестандартный",
ISNUMBER(MATCH($Q350,{"скроллер","призматрон"},)),
"динамический",
$P350="Видео",
"цифровой",
OR($P350="Пресса",$P350="Щит",$P350="POSm",$P350="Подвес",$P350="Брендирование/оклейка"),
"статический"),"")</f>
        <v/>
      </c>
      <c r="S350" s="59" t="n"/>
      <c r="T350" s="60" t="n"/>
      <c r="U350" s="60" t="n"/>
      <c r="V350" s="60">
        <f>
IF(P350="Видео",
"цифровой постер/ролик",
IF(ISNUMBER(MATCH(Q350,{"короб световой","короб световой | лайтбокс","короб световой | кристалайт","лайтбокс","лайт бокс","кристалайт","LB","lightbox"},)),
"бэклит",
IF(P350="Брендирование/оклейка",
"перфарированная пленка/самоклейка",
IF(P350="Экспонирование",
"под запрос",
IF(P350="Подвес",
"баннер/ткань",
"")))))</f>
        <v/>
      </c>
      <c r="W350" s="59" t="n"/>
      <c r="X350" s="59" t="n"/>
      <c r="Y350" s="59" t="n"/>
      <c r="Z350" s="61" t="n"/>
      <c r="AA350" s="61" t="n"/>
      <c r="AB350" s="61">
        <f>IF(BL350&gt;0,Z350,0)</f>
        <v/>
      </c>
      <c r="AC350" s="59" t="n"/>
      <c r="AD350" s="59" t="n"/>
      <c r="AE350" s="59" t="n"/>
      <c r="AF350" s="59" t="n"/>
      <c r="AG350" s="59" t="n"/>
      <c r="AH350" s="59" t="n"/>
      <c r="AI350" s="59" t="n"/>
      <c r="AJ350" s="59" t="n"/>
      <c r="AK350" s="59" t="n"/>
      <c r="AL350" s="62">
        <f>IFERROR(IF(OR(R350="статический",R350="динамический",R350="нестандартный",R350="",R350=""),"-",IF(AND(AH350="-",AI350="-"),"-",AK350*3600/AH350*AI350)),"-")</f>
        <v/>
      </c>
      <c r="AM350" s="62">
        <f>IFERROR(IF(OR(R350="статический",R350="динамический",R350="",R350="", R350="BTL",R350="нестандартный"),"-",AG350*AI350*AL350/60),"-")</f>
        <v/>
      </c>
      <c r="AN350" s="63">
        <f>IFERROR(IF(AH350="","-",AG350*AI350/AH350),"-")</f>
        <v/>
      </c>
      <c r="AO350" s="59">
        <f>IFERROR(IF(OR($R350="статический",$R350="динамический",$R350="",$R350="",$R350="BTL",$R350="нестандартный"),"-",$AL350*$AY350),"-")</f>
        <v/>
      </c>
      <c r="AP350" s="62">
        <f>IFERROR(IF(OR($R350="статический",$R350="динамический",$R350="",$R350="",$R350="BTL",$R350="нестандартный"),"-",$AM350*AY350),"-")</f>
        <v/>
      </c>
      <c r="AQ350" s="64" t="n"/>
      <c r="AR350" s="61" t="n"/>
      <c r="AS350" s="61" t="n"/>
      <c r="AT350" s="61" t="n"/>
      <c r="AU350" s="65" t="n"/>
      <c r="AV350" s="124">
        <f>IFERROR(DR350/AT350*1000,"n/a")</f>
        <v/>
      </c>
      <c r="AW350" s="67" t="n"/>
      <c r="AX350" s="67" t="n"/>
      <c r="AY350" s="43">
        <f>IFERROR(IF(OR($AW350="",$AX350=""),"",_xlfn.DAYS($AX350+1,$AW350)),"")</f>
        <v/>
      </c>
      <c r="AZ350" s="68">
        <f t="array" ref="AZ350">
_xlfn.LET(_xlpm.COEFF,
IF($AW350+$AX350=0,0,IF(MAX(MIN($AX350,EOMONTH(AZ$15,0))-MAX($AW350,AZ$15)+1,)&gt;0,1,0)),
_xlfn.IFS(
$ES350="LisChannel",
_xlpm.COEFF*
INDEX({1;1;1.2;1.2;1;1;1;1;1.2;1.2;1.2;1.2},
MATCH(MONTH(AZ$15),
{1,2,3,4,5,6,7,8,9,10,11,12})),
CONCATENATE($ES350," ",$L350)="RussOutdoor метро",
_xlpm.COEFF*
INDEX({0.8;0.9;1.1;1.1;1;1;1;1;1.1;1.1;1.1;1.1},
MATCH(MONTH(AZ$15),
{1,2,3,4,5,6,7,8,9,10,11,12})),
$ES350&lt;&gt;"LisChannel",
_xlpm.COEFF,
$ES350&lt;&gt;"RussOutdoor",
_xlpm.COEFF))</f>
        <v/>
      </c>
      <c r="BA350" s="68">
        <f t="array" ref="BA350">
_xlfn.LET(_xlpm.COEFF,
IF($AW350+$AX350=0,0,IF(MAX(MIN($AX350,EOMONTH(BA$15,0))-MAX($AW350,BA$15)+1,)&gt;0,1,0)),
_xlfn.IFS(
$ES350="LisChannel",
_xlpm.COEFF*
INDEX({1;1;1.2;1.2;1;1;1;1;1.2;1.2;1.2;1.2},
MATCH(MONTH(BA$15),
{1,2,3,4,5,6,7,8,9,10,11,12})),
CONCATENATE($ES350," ",$L350)="RussOutdoor метро",
_xlpm.COEFF*
INDEX({0.8;0.9;1.1;1.1;1;1;1;1;1.1;1.1;1.1;1.1},
MATCH(MONTH(BA$15),
{1,2,3,4,5,6,7,8,9,10,11,12})),
$ES350&lt;&gt;"LisChannel",
_xlpm.COEFF,
$ES350&lt;&gt;"RussOutdoor",
_xlpm.COEFF))</f>
        <v/>
      </c>
      <c r="BB350" s="68">
        <f t="array" ref="BB350">
_xlfn.LET(_xlpm.COEFF,
IF($AW350+$AX350=0,0,IF(MAX(MIN($AX350,EOMONTH(BB$15,0))-MAX($AW350,BB$15)+1,)&gt;0,1,0)),
_xlfn.IFS(
$ES350="LisChannel",
_xlpm.COEFF*
INDEX({1;1;1.2;1.2;1;1;1;1;1.2;1.2;1.2;1.2},
MATCH(MONTH(BB$15),
{1,2,3,4,5,6,7,8,9,10,11,12})),
CONCATENATE($ES350," ",$L350)="RussOutdoor метро",
_xlpm.COEFF*
INDEX({0.8;0.9;1.1;1.1;1;1;1;1;1.1;1.1;1.1;1.1},
MATCH(MONTH(BB$15),
{1,2,3,4,5,6,7,8,9,10,11,12})),
$ES350&lt;&gt;"LisChannel",
_xlpm.COEFF,
$ES350&lt;&gt;"RussOutdoor",
_xlpm.COEFF))</f>
        <v/>
      </c>
      <c r="BC350" s="68">
        <f t="array" ref="BC350">
_xlfn.LET(_xlpm.COEFF,
IF($AW350+$AX350=0,0,IF(MAX(MIN($AX350,EOMONTH(BC$15,0))-MAX($AW350,BC$15)+1,)&gt;0,1,0)),
_xlfn.IFS(
$ES350="LisChannel",
_xlpm.COEFF*
INDEX({1;1;1.2;1.2;1;1;1;1;1.2;1.2;1.2;1.2},
MATCH(MONTH(BC$15),
{1,2,3,4,5,6,7,8,9,10,11,12})),
CONCATENATE($ES350," ",$L350)="RussOutdoor метро",
_xlpm.COEFF*
INDEX({0.8;0.9;1.1;1.1;1;1;1;1;1.1;1.1;1.1;1.1},
MATCH(MONTH(BC$15),
{1,2,3,4,5,6,7,8,9,10,11,12})),
$ES350&lt;&gt;"LisChannel",
_xlpm.COEFF,
$ES350&lt;&gt;"RussOutdoor",
_xlpm.COEFF))</f>
        <v/>
      </c>
      <c r="BD350" s="68">
        <f t="array" ref="BD350">
_xlfn.LET(_xlpm.COEFF,
IF($AW350+$AX350=0,0,IF(MAX(MIN($AX350,EOMONTH(BD$15,0))-MAX($AW350,BD$15)+1,)&gt;0,1,0)),
_xlfn.IFS(
$ES350="LisChannel",
_xlpm.COEFF*
INDEX({1;1;1.2;1.2;1;1;1;1;1.2;1.2;1.2;1.2},
MATCH(MONTH(BD$15),
{1,2,3,4,5,6,7,8,9,10,11,12})),
CONCATENATE($ES350," ",$L350)="RussOutdoor метро",
_xlpm.COEFF*
INDEX({0.8;0.9;1.1;1.1;1;1;1;1;1.1;1.1;1.1;1.1},
MATCH(MONTH(BD$15),
{1,2,3,4,5,6,7,8,9,10,11,12})),
$ES350&lt;&gt;"LisChannel",
_xlpm.COEFF,
$ES350&lt;&gt;"RussOutdoor",
_xlpm.COEFF))</f>
        <v/>
      </c>
      <c r="BE350" s="68">
        <f t="array" ref="BE350">
_xlfn.LET(_xlpm.COEFF,
IF($AW350+$AX350=0,0,IF(MAX(MIN($AX350,EOMONTH(BE$15,0))-MAX($AW350,BE$15)+1,)&gt;0,1,0)),
_xlfn.IFS(
$ES350="LisChannel",
_xlpm.COEFF*
INDEX({1;1;1.2;1.2;1;1;1;1;1.2;1.2;1.2;1.2},
MATCH(MONTH(BE$15),
{1,2,3,4,5,6,7,8,9,10,11,12})),
CONCATENATE($ES350," ",$L350)="RussOutdoor метро",
_xlpm.COEFF*
INDEX({0.8;0.9;1.1;1.1;1;1;1;1;1.1;1.1;1.1;1.1},
MATCH(MONTH(BE$15),
{1,2,3,4,5,6,7,8,9,10,11,12})),
$ES350&lt;&gt;"LisChannel",
_xlpm.COEFF,
$ES350&lt;&gt;"RussOutdoor",
_xlpm.COEFF))</f>
        <v/>
      </c>
      <c r="BF350" s="68">
        <f t="array" ref="BF350">
_xlfn.LET(_xlpm.COEFF,
IF($AW350+$AX350=0,0,IF(MAX(MIN($AX350,EOMONTH(BF$15,0))-MAX($AW350,BF$15)+1,)&gt;0,1,0)),
_xlfn.IFS(
$ES350="LisChannel",
_xlpm.COEFF*
INDEX({1;1;1.2;1.2;1;1;1;1;1.2;1.2;1.2;1.2},
MATCH(MONTH(BF$15),
{1,2,3,4,5,6,7,8,9,10,11,12})),
CONCATENATE($ES350," ",$L350)="RussOutdoor метро",
_xlpm.COEFF*
INDEX({0.8;0.9;1.1;1.1;1;1;1;1;1.1;1.1;1.1;1.1},
MATCH(MONTH(BF$15),
{1,2,3,4,5,6,7,8,9,10,11,12})),
$ES350&lt;&gt;"LisChannel",
_xlpm.COEFF,
$ES350&lt;&gt;"RussOutdoor",
_xlpm.COEFF))</f>
        <v/>
      </c>
      <c r="BG350" s="68">
        <f t="array" ref="BG350">
_xlfn.LET(_xlpm.COEFF,
IF($AW350+$AX350=0,0,IF(MAX(MIN($AX350,EOMONTH(BG$15,0))-MAX($AW350,BG$15)+1,)&gt;0,1,0)),
_xlfn.IFS(
$ES350="LisChannel",
_xlpm.COEFF*
INDEX({1;1;1.2;1.2;1;1;1;1;1.2;1.2;1.2;1.2},
MATCH(MONTH(BG$15),
{1,2,3,4,5,6,7,8,9,10,11,12})),
CONCATENATE($ES350," ",$L350)="RussOutdoor метро",
_xlpm.COEFF*
INDEX({0.8;0.9;1.1;1.1;1;1;1;1;1.1;1.1;1.1;1.1},
MATCH(MONTH(BG$15),
{1,2,3,4,5,6,7,8,9,10,11,12})),
$ES350&lt;&gt;"LisChannel",
_xlpm.COEFF,
$ES350&lt;&gt;"RussOutdoor",
_xlpm.COEFF))</f>
        <v/>
      </c>
      <c r="BH350" s="68">
        <f t="array" ref="BH350">
_xlfn.LET(_xlpm.COEFF,
IF($AW350+$AX350=0,0,IF(MAX(MIN($AX350,EOMONTH(BH$15,0))-MAX($AW350,BH$15)+1,)&gt;0,1,0)),
_xlfn.IFS(
$ES350="LisChannel",
_xlpm.COEFF*
INDEX({1;1;1.2;1.2;1;1;1;1;1.2;1.2;1.2;1.2},
MATCH(MONTH(BH$15),
{1,2,3,4,5,6,7,8,9,10,11,12})),
CONCATENATE($ES350," ",$L350)="RussOutdoor метро",
_xlpm.COEFF*
INDEX({0.8;0.9;1.1;1.1;1;1;1;1;1.1;1.1;1.1;1.1},
MATCH(MONTH(BH$15),
{1,2,3,4,5,6,7,8,9,10,11,12})),
$ES350&lt;&gt;"LisChannel",
_xlpm.COEFF,
$ES350&lt;&gt;"RussOutdoor",
_xlpm.COEFF))</f>
        <v/>
      </c>
      <c r="BI350" s="68">
        <f t="array" ref="BI350">
_xlfn.LET(_xlpm.COEFF,
IF($AW350+$AX350=0,0,IF(MAX(MIN($AX350,EOMONTH(BI$15,0))-MAX($AW350,BI$15)+1,)&gt;0,1,0)),
_xlfn.IFS(
$ES350="LisChannel",
_xlpm.COEFF*
INDEX({1;1;1.2;1.2;1;1;1;1;1.2;1.2;1.2;1.2},
MATCH(MONTH(BI$15),
{1,2,3,4,5,6,7,8,9,10,11,12})),
CONCATENATE($ES350," ",$L350)="RussOutdoor метро",
_xlpm.COEFF*
INDEX({0.8;0.9;1.1;1.1;1;1;1;1;1.1;1.1;1.1;1.1},
MATCH(MONTH(BI$15),
{1,2,3,4,5,6,7,8,9,10,11,12})),
$ES350&lt;&gt;"LisChannel",
_xlpm.COEFF,
$ES350&lt;&gt;"RussOutdoor",
_xlpm.COEFF))</f>
        <v/>
      </c>
      <c r="BJ350" s="68">
        <f t="array" ref="BJ350">
_xlfn.LET(_xlpm.COEFF,
IF($AW350+$AX350=0,0,IF(MAX(MIN($AX350,EOMONTH(BJ$15,0))-MAX($AW350,BJ$15)+1,)&gt;0,1,0)),
_xlfn.IFS(
$ES350="LisChannel",
_xlpm.COEFF*
INDEX({1;1;1.2;1.2;1;1;1;1;1.2;1.2;1.2;1.2},
MATCH(MONTH(BJ$15),
{1,2,3,4,5,6,7,8,9,10,11,12})),
CONCATENATE($ES350," ",$L350)="RussOutdoor метро",
_xlpm.COEFF*
INDEX({0.8;0.9;1.1;1.1;1;1;1;1;1.1;1.1;1.1;1.1},
MATCH(MONTH(BJ$15),
{1,2,3,4,5,6,7,8,9,10,11,12})),
$ES350&lt;&gt;"LisChannel",
_xlpm.COEFF,
$ES350&lt;&gt;"RussOutdoor",
_xlpm.COEFF))</f>
        <v/>
      </c>
      <c r="BK350" s="68">
        <f t="array" ref="BK350">
_xlfn.LET(_xlpm.COEFF,
IF($AW350+$AX350=0,0,IF(MAX(MIN($AX350,EOMONTH(BK$15,0))-MAX($AW350,BK$15)+1,)&gt;0,1,0)),
_xlfn.IFS(
$ES350="LisChannel",
_xlpm.COEFF*
INDEX({1;1;1.2;1.2;1;1;1;1;1.2;1.2;1.2;1.2},
MATCH(MONTH(BK$15),
{1,2,3,4,5,6,7,8,9,10,11,12})),
CONCATENATE($ES350," ",$L350)="RussOutdoor метро",
_xlpm.COEFF*
INDEX({0.8;0.9;1.1;1.1;1;1;1;1;1.1;1.1;1.1;1.1},
MATCH(MONTH(BK$15),
{1,2,3,4,5,6,7,8,9,10,11,12})),
$ES350&lt;&gt;"LisChannel",
_xlpm.COEFF,
$ES350&lt;&gt;"RussOutdoor",
_xlpm.COEFF))</f>
        <v/>
      </c>
      <c r="BL350" s="62">
        <f>COUNTIFS($AZ350:$BK350,"&gt;0")</f>
        <v/>
      </c>
      <c r="BM350" s="65" t="n"/>
      <c r="BN350" s="125">
        <f>$DJ350</f>
        <v/>
      </c>
      <c r="BO350" s="63">
        <f>$DQ350</f>
        <v/>
      </c>
      <c r="BP350" s="125">
        <f>
IFERROR(
IF($BL350=0,0,
$BN350*(1-$BO350)),
0)</f>
        <v/>
      </c>
      <c r="BQ350" s="125">
        <f t="array" ref="BQ350">
IFERROR(
_xlfn.IFS(
$DH350="день_1",
$BP350*$BL350/($AX350-$AW350+1)*AZ350*(DAY(EOMONTH(AZ$15,0))),
$DH350="день_2",
$BP350/30*MAX(MIN($AX350,EOMONTH(AZ$15,0))-MAX($AW350,AZ$15)+1,),
$DH350="раб.день",
$BP350/30*(IFERROR(
_xlfn.LET(_xlpm.VD,
CHOOSE(
{1;2;3;4;5;6;7;8;9;10;11;12;13;14;15;16;17;18},
45658,45659,45660,45661,45662,45663,45664,45665,45711,45724,45778,45779,45785,45786,45820,45821,45965,46022),
_xlfn.LET(_xlpm.DD,
MAX(MIN($AX350,EOMONTH(AZ$15,0))-MAX($AW350,AZ$15),),
_xlfn.IFS(
AND(MONTH($AW350)=MONTH(AZ$15),MONTH($AX350)&lt;&gt;MONTH(AZ$15)),
NETWORKDAYS.INTL($AW350,$AW350+_xlpm.DD,1,_xlpm.VD),
AND(MONTH($AW350)&lt;&gt;MONTH(AZ$15),MONTH($AX350)=MONTH(AZ$15)),
NETWORKDAYS.INTL(($AX350)-_xlpm.DD,$AX350,1,_xlpm.VD),
AND(MONTH($AW350)&lt;MONTH(AZ$15),MONTH($AX350)&gt;MONTH(AZ$15)),
NETWORKDAYS.INTL((EOMONTH(AZ$15-1,1))-_xlpm.DD,EOMONTH(AZ$15-1,1),1,_xlpm.VD),
AND(MONTH($AW350)=MONTH(AZ$15),MONTH($AX350)=MONTH(AZ$15)),
NETWORKDAYS.INTL($AW350,$AX350,1,_xlpm.VD)))),0)),
$DH350="месяц",
$BP350*AZ350,
$DH350="неделя",
$BP350*AZ350/7*(ROUNDUP((DAY(EOMONTH(AZ$15,0)))/4,0))),
0)</f>
        <v/>
      </c>
      <c r="BR350" s="125">
        <f t="array" ref="BR350">
IFERROR(
_xlfn.IFS(
$DH350="день_1",
$BP350*$BL350/($AX350-$AW350+1)*BA350*(DAY(EOMONTH(BA$15,0))),
$DH350="день_2",
$BP350/30*MAX(MIN($AX350,EOMONTH(BA$15,0))-MAX($AW350,BA$15)+1,),
$DH350="раб.день",
$BP350/30*(IFERROR(
_xlfn.LET(_xlpm.VD,
CHOOSE(
{1;2;3;4;5;6;7;8;9;10;11;12;13;14;15;16;17;18},
45658,45659,45660,45661,45662,45663,45664,45665,45711,45724,45778,45779,45785,45786,45820,45821,45965,46022),
_xlfn.LET(_xlpm.DD,
MAX(MIN($AX350,EOMONTH(BA$15,0))-MAX($AW350,BA$15),),
_xlfn.IFS(
AND(MONTH($AW350)=MONTH(BA$15),MONTH($AX350)&lt;&gt;MONTH(BA$15)),
NETWORKDAYS.INTL($AW350,$AW350+_xlpm.DD,1,_xlpm.VD),
AND(MONTH($AW350)&lt;&gt;MONTH(BA$15),MONTH($AX350)=MONTH(BA$15)),
NETWORKDAYS.INTL(($AX350)-_xlpm.DD,$AX350,1,_xlpm.VD),
AND(MONTH($AW350)&lt;MONTH(BA$15),MONTH($AX350)&gt;MONTH(BA$15)),
NETWORKDAYS.INTL((EOMONTH(BA$15-1,1))-_xlpm.DD,EOMONTH(BA$15-1,1),1,_xlpm.VD),
AND(MONTH($AW350)=MONTH(BA$15),MONTH($AX350)=MONTH(BA$15)),
NETWORKDAYS.INTL($AW350,$AX350,1,_xlpm.VD)))),0)),
$DH350="месяц",
$BP350*BA350,
$DH350="неделя",
$BP350*BA350/7*(ROUNDUP((DAY(EOMONTH(BA$15,0)))/4,0))),
0)</f>
        <v/>
      </c>
      <c r="BS350" s="125">
        <f t="array" ref="BS350">
IFERROR(
_xlfn.IFS(
$DH350="день_1",
$BP350*$BL350/($AX350-$AW350+1)*BB350*(DAY(EOMONTH(BB$15,0))),
$DH350="день_2",
$BP350/30*MAX(MIN($AX350,EOMONTH(BB$15,0))-MAX($AW350,BB$15)+1,),
$DH350="раб.день",
$BP350/30*(IFERROR(
_xlfn.LET(_xlpm.VD,
CHOOSE(
{1;2;3;4;5;6;7;8;9;10;11;12;13;14;15;16;17;18},
45658,45659,45660,45661,45662,45663,45664,45665,45711,45724,45778,45779,45785,45786,45820,45821,45965,46022),
_xlfn.LET(_xlpm.DD,
MAX(MIN($AX350,EOMONTH(BB$15,0))-MAX($AW350,BB$15),),
_xlfn.IFS(
AND(MONTH($AW350)=MONTH(BB$15),MONTH($AX350)&lt;&gt;MONTH(BB$15)),
NETWORKDAYS.INTL($AW350,$AW350+_xlpm.DD,1,_xlpm.VD),
AND(MONTH($AW350)&lt;&gt;MONTH(BB$15),MONTH($AX350)=MONTH(BB$15)),
NETWORKDAYS.INTL(($AX350)-_xlpm.DD,$AX350,1,_xlpm.VD),
AND(MONTH($AW350)&lt;MONTH(BB$15),MONTH($AX350)&gt;MONTH(BB$15)),
NETWORKDAYS.INTL((EOMONTH(BB$15-1,1))-_xlpm.DD,EOMONTH(BB$15-1,1),1,_xlpm.VD),
AND(MONTH($AW350)=MONTH(BB$15),MONTH($AX350)=MONTH(BB$15)),
NETWORKDAYS.INTL($AW350,$AX350,1,_xlpm.VD)))),0)),
$DH350="месяц",
$BP350*BB350,
$DH350="неделя",
$BP350*BB350/7*(ROUNDUP((DAY(EOMONTH(BB$15,0)))/4,0))),
0)</f>
        <v/>
      </c>
      <c r="BT350" s="125">
        <f t="array" ref="BT350">
IFERROR(
_xlfn.IFS(
$DH350="день_1",
$BP350*$BL350/($AX350-$AW350+1)*BC350*(DAY(EOMONTH(BC$15,0))),
$DH350="день_2",
$BP350/30*MAX(MIN($AX350,EOMONTH(BC$15,0))-MAX($AW350,BC$15)+1,),
$DH350="раб.день",
$BP350/30*(IFERROR(
_xlfn.LET(_xlpm.VD,
CHOOSE(
{1;2;3;4;5;6;7;8;9;10;11;12;13;14;15;16;17;18},
45658,45659,45660,45661,45662,45663,45664,45665,45711,45724,45778,45779,45785,45786,45820,45821,45965,46022),
_xlfn.LET(_xlpm.DD,
MAX(MIN($AX350,EOMONTH(BC$15,0))-MAX($AW350,BC$15),),
_xlfn.IFS(
AND(MONTH($AW350)=MONTH(BC$15),MONTH($AX350)&lt;&gt;MONTH(BC$15)),
NETWORKDAYS.INTL($AW350,$AW350+_xlpm.DD,1,_xlpm.VD),
AND(MONTH($AW350)&lt;&gt;MONTH(BC$15),MONTH($AX350)=MONTH(BC$15)),
NETWORKDAYS.INTL(($AX350)-_xlpm.DD,$AX350,1,_xlpm.VD),
AND(MONTH($AW350)&lt;MONTH(BC$15),MONTH($AX350)&gt;MONTH(BC$15)),
NETWORKDAYS.INTL((EOMONTH(BC$15-1,1))-_xlpm.DD,EOMONTH(BC$15-1,1),1,_xlpm.VD),
AND(MONTH($AW350)=MONTH(BC$15),MONTH($AX350)=MONTH(BC$15)),
NETWORKDAYS.INTL($AW350,$AX350,1,_xlpm.VD)))),0)),
$DH350="месяц",
$BP350*BC350,
$DH350="неделя",
$BP350*BC350/7*(ROUNDUP((DAY(EOMONTH(BC$15,0)))/4,0))),
0)</f>
        <v/>
      </c>
      <c r="BU350" s="125">
        <f t="array" ref="BU350">
IFERROR(
_xlfn.IFS(
$DH350="день_1",
$BP350*$BL350/($AX350-$AW350+1)*BD350*(DAY(EOMONTH(BD$15,0))),
$DH350="день_2",
$BP350/30*MAX(MIN($AX350,EOMONTH(BD$15,0))-MAX($AW350,BD$15)+1,),
$DH350="раб.день",
$BP350/30*(IFERROR(
_xlfn.LET(_xlpm.VD,
CHOOSE(
{1;2;3;4;5;6;7;8;9;10;11;12;13;14;15;16;17;18},
45658,45659,45660,45661,45662,45663,45664,45665,45711,45724,45778,45779,45785,45786,45820,45821,45965,46022),
_xlfn.LET(_xlpm.DD,
MAX(MIN($AX350,EOMONTH(BD$15,0))-MAX($AW350,BD$15),),
_xlfn.IFS(
AND(MONTH($AW350)=MONTH(BD$15),MONTH($AX350)&lt;&gt;MONTH(BD$15)),
NETWORKDAYS.INTL($AW350,$AW350+_xlpm.DD,1,_xlpm.VD),
AND(MONTH($AW350)&lt;&gt;MONTH(BD$15),MONTH($AX350)=MONTH(BD$15)),
NETWORKDAYS.INTL(($AX350)-_xlpm.DD,$AX350,1,_xlpm.VD),
AND(MONTH($AW350)&lt;MONTH(BD$15),MONTH($AX350)&gt;MONTH(BD$15)),
NETWORKDAYS.INTL((EOMONTH(BD$15-1,1))-_xlpm.DD,EOMONTH(BD$15-1,1),1,_xlpm.VD),
AND(MONTH($AW350)=MONTH(BD$15),MONTH($AX350)=MONTH(BD$15)),
NETWORKDAYS.INTL($AW350,$AX350,1,_xlpm.VD)))),0)),
$DH350="месяц",
$BP350*BD350,
$DH350="неделя",
$BP350*BD350/7*(ROUNDUP((DAY(EOMONTH(BD$15,0)))/4,0))),
0)</f>
        <v/>
      </c>
      <c r="BV350" s="125">
        <f t="array" ref="BV350">
IFERROR(
_xlfn.IFS(
$DH350="день_1",
$BP350*$BL350/($AX350-$AW350+1)*BE350*(DAY(EOMONTH(BE$15,0))),
$DH350="день_2",
$BP350/30*MAX(MIN($AX350,EOMONTH(BE$15,0))-MAX($AW350,BE$15)+1,),
$DH350="раб.день",
$BP350/30*(IFERROR(
_xlfn.LET(_xlpm.VD,
CHOOSE(
{1;2;3;4;5;6;7;8;9;10;11;12;13;14;15;16;17;18},
45658,45659,45660,45661,45662,45663,45664,45665,45711,45724,45778,45779,45785,45786,45820,45821,45965,46022),
_xlfn.LET(_xlpm.DD,
MAX(MIN($AX350,EOMONTH(BE$15,0))-MAX($AW350,BE$15),),
_xlfn.IFS(
AND(MONTH($AW350)=MONTH(BE$15),MONTH($AX350)&lt;&gt;MONTH(BE$15)),
NETWORKDAYS.INTL($AW350,$AW350+_xlpm.DD,1,_xlpm.VD),
AND(MONTH($AW350)&lt;&gt;MONTH(BE$15),MONTH($AX350)=MONTH(BE$15)),
NETWORKDAYS.INTL(($AX350)-_xlpm.DD,$AX350,1,_xlpm.VD),
AND(MONTH($AW350)&lt;MONTH(BE$15),MONTH($AX350)&gt;MONTH(BE$15)),
NETWORKDAYS.INTL((EOMONTH(BE$15-1,1))-_xlpm.DD,EOMONTH(BE$15-1,1),1,_xlpm.VD),
AND(MONTH($AW350)=MONTH(BE$15),MONTH($AX350)=MONTH(BE$15)),
NETWORKDAYS.INTL($AW350,$AX350,1,_xlpm.VD)))),0)),
$DH350="месяц",
$BP350*BE350,
$DH350="неделя",
$BP350*BE350/7*(ROUNDUP((DAY(EOMONTH(BE$15,0)))/4,0))),
0)</f>
        <v/>
      </c>
      <c r="BW350" s="125">
        <f t="array" ref="BW350">
IFERROR(
_xlfn.IFS(
$DH350="день_1",
$BP350*$BL350/($AX350-$AW350+1)*BF350*(DAY(EOMONTH(BF$15,0))),
$DH350="день_2",
$BP350/30*MAX(MIN($AX350,EOMONTH(BF$15,0))-MAX($AW350,BF$15)+1,),
$DH350="раб.день",
$BP350/30*(IFERROR(
_xlfn.LET(_xlpm.VD,
CHOOSE(
{1;2;3;4;5;6;7;8;9;10;11;12;13;14;15;16;17;18},
45658,45659,45660,45661,45662,45663,45664,45665,45711,45724,45778,45779,45785,45786,45820,45821,45965,46022),
_xlfn.LET(_xlpm.DD,
MAX(MIN($AX350,EOMONTH(BF$15,0))-MAX($AW350,BF$15),),
_xlfn.IFS(
AND(MONTH($AW350)=MONTH(BF$15),MONTH($AX350)&lt;&gt;MONTH(BF$15)),
NETWORKDAYS.INTL($AW350,$AW350+_xlpm.DD,1,_xlpm.VD),
AND(MONTH($AW350)&lt;&gt;MONTH(BF$15),MONTH($AX350)=MONTH(BF$15)),
NETWORKDAYS.INTL(($AX350)-_xlpm.DD,$AX350,1,_xlpm.VD),
AND(MONTH($AW350)&lt;MONTH(BF$15),MONTH($AX350)&gt;MONTH(BF$15)),
NETWORKDAYS.INTL((EOMONTH(BF$15-1,1))-_xlpm.DD,EOMONTH(BF$15-1,1),1,_xlpm.VD),
AND(MONTH($AW350)=MONTH(BF$15),MONTH($AX350)=MONTH(BF$15)),
NETWORKDAYS.INTL($AW350,$AX350,1,_xlpm.VD)))),0)),
$DH350="месяц",
$BP350*BF350,
$DH350="неделя",
$BP350*BF350/7*(ROUNDUP((DAY(EOMONTH(BF$15,0)))/4,0))),
0)</f>
        <v/>
      </c>
      <c r="BX350" s="125">
        <f t="array" ref="BX350">
IFERROR(
_xlfn.IFS(
$DH350="день_1",
$BP350*$BL350/($AX350-$AW350+1)*BG350*(DAY(EOMONTH(BG$15,0))),
$DH350="день_2",
$BP350/30*MAX(MIN($AX350,EOMONTH(BG$15,0))-MAX($AW350,BG$15)+1,),
$DH350="раб.день",
$BP350/30*(IFERROR(
_xlfn.LET(_xlpm.VD,
CHOOSE(
{1;2;3;4;5;6;7;8;9;10;11;12;13;14;15;16;17;18},
45658,45659,45660,45661,45662,45663,45664,45665,45711,45724,45778,45779,45785,45786,45820,45821,45965,46022),
_xlfn.LET(_xlpm.DD,
MAX(MIN($AX350,EOMONTH(BG$15,0))-MAX($AW350,BG$15),),
_xlfn.IFS(
AND(MONTH($AW350)=MONTH(BG$15),MONTH($AX350)&lt;&gt;MONTH(BG$15)),
NETWORKDAYS.INTL($AW350,$AW350+_xlpm.DD,1,_xlpm.VD),
AND(MONTH($AW350)&lt;&gt;MONTH(BG$15),MONTH($AX350)=MONTH(BG$15)),
NETWORKDAYS.INTL(($AX350)-_xlpm.DD,$AX350,1,_xlpm.VD),
AND(MONTH($AW350)&lt;MONTH(BG$15),MONTH($AX350)&gt;MONTH(BG$15)),
NETWORKDAYS.INTL((EOMONTH(BG$15-1,1))-_xlpm.DD,EOMONTH(BG$15-1,1),1,_xlpm.VD),
AND(MONTH($AW350)=MONTH(BG$15),MONTH($AX350)=MONTH(BG$15)),
NETWORKDAYS.INTL($AW350,$AX350,1,_xlpm.VD)))),0)),
$DH350="месяц",
$BP350*BG350,
$DH350="неделя",
$BP350*BG350/7*(ROUNDUP((DAY(EOMONTH(BG$15,0)))/4,0))),
0)</f>
        <v/>
      </c>
      <c r="BY350" s="125">
        <f t="array" ref="BY350">
IFERROR(
_xlfn.IFS(
$DH350="день_1",
$BP350*$BL350/($AX350-$AW350+1)*BH350*(DAY(EOMONTH(BH$15,0))),
$DH350="день_2",
$BP350/30*MAX(MIN($AX350,EOMONTH(BH$15,0))-MAX($AW350,BH$15)+1,),
$DH350="раб.день",
$BP350/30*(IFERROR(
_xlfn.LET(_xlpm.VD,
CHOOSE(
{1;2;3;4;5;6;7;8;9;10;11;12;13;14;15;16;17;18},
45658,45659,45660,45661,45662,45663,45664,45665,45711,45724,45778,45779,45785,45786,45820,45821,45965,46022),
_xlfn.LET(_xlpm.DD,
MAX(MIN($AX350,EOMONTH(BH$15,0))-MAX($AW350,BH$15),),
_xlfn.IFS(
AND(MONTH($AW350)=MONTH(BH$15),MONTH($AX350)&lt;&gt;MONTH(BH$15)),
NETWORKDAYS.INTL($AW350,$AW350+_xlpm.DD,1,_xlpm.VD),
AND(MONTH($AW350)&lt;&gt;MONTH(BH$15),MONTH($AX350)=MONTH(BH$15)),
NETWORKDAYS.INTL(($AX350)-_xlpm.DD,$AX350,1,_xlpm.VD),
AND(MONTH($AW350)&lt;MONTH(BH$15),MONTH($AX350)&gt;MONTH(BH$15)),
NETWORKDAYS.INTL((EOMONTH(BH$15-1,1))-_xlpm.DD,EOMONTH(BH$15-1,1),1,_xlpm.VD),
AND(MONTH($AW350)=MONTH(BH$15),MONTH($AX350)=MONTH(BH$15)),
NETWORKDAYS.INTL($AW350,$AX350,1,_xlpm.VD)))),0)),
$DH350="месяц",
$BP350*BH350,
$DH350="неделя",
$BP350*BH350/7*(ROUNDUP((DAY(EOMONTH(BH$15,0)))/4,0))),
0)</f>
        <v/>
      </c>
      <c r="BZ350" s="125">
        <f t="array" ref="BZ350">
IFERROR(
_xlfn.IFS(
$DH350="день_1",
$BP350*$BL350/($AX350-$AW350+1)*BI350*(DAY(EOMONTH(BI$15,0))),
$DH350="день_2",
$BP350/30*MAX(MIN($AX350,EOMONTH(BI$15,0))-MAX($AW350,BI$15)+1,),
$DH350="раб.день",
$BP350/30*(IFERROR(
_xlfn.LET(_xlpm.VD,
CHOOSE(
{1;2;3;4;5;6;7;8;9;10;11;12;13;14;15;16;17;18},
45658,45659,45660,45661,45662,45663,45664,45665,45711,45724,45778,45779,45785,45786,45820,45821,45965,46022),
_xlfn.LET(_xlpm.DD,
MAX(MIN($AX350,EOMONTH(BI$15,0))-MAX($AW350,BI$15),),
_xlfn.IFS(
AND(MONTH($AW350)=MONTH(BI$15),MONTH($AX350)&lt;&gt;MONTH(BI$15)),
NETWORKDAYS.INTL($AW350,$AW350+_xlpm.DD,1,_xlpm.VD),
AND(MONTH($AW350)&lt;&gt;MONTH(BI$15),MONTH($AX350)=MONTH(BI$15)),
NETWORKDAYS.INTL(($AX350)-_xlpm.DD,$AX350,1,_xlpm.VD),
AND(MONTH($AW350)&lt;MONTH(BI$15),MONTH($AX350)&gt;MONTH(BI$15)),
NETWORKDAYS.INTL((EOMONTH(BI$15-1,1))-_xlpm.DD,EOMONTH(BI$15-1,1),1,_xlpm.VD),
AND(MONTH($AW350)=MONTH(BI$15),MONTH($AX350)=MONTH(BI$15)),
NETWORKDAYS.INTL($AW350,$AX350,1,_xlpm.VD)))),0)),
$DH350="месяц",
$BP350*BI350,
$DH350="неделя",
$BP350*BI350/7*(ROUNDUP((DAY(EOMONTH(BI$15,0)))/4,0))),
0)</f>
        <v/>
      </c>
      <c r="CA350" s="125">
        <f t="array" ref="CA350">
IFERROR(
_xlfn.IFS(
$DH350="день_1",
$BP350*$BL350/($AX350-$AW350+1)*BJ350*(DAY(EOMONTH(BJ$15,0))),
$DH350="день_2",
$BP350/30*MAX(MIN($AX350,EOMONTH(BJ$15,0))-MAX($AW350,BJ$15)+1,),
$DH350="раб.день",
$BP350/30*(IFERROR(
_xlfn.LET(_xlpm.VD,
CHOOSE(
{1;2;3;4;5;6;7;8;9;10;11;12;13;14;15;16;17;18},
45658,45659,45660,45661,45662,45663,45664,45665,45711,45724,45778,45779,45785,45786,45820,45821,45965,46022),
_xlfn.LET(_xlpm.DD,
MAX(MIN($AX350,EOMONTH(BJ$15,0))-MAX($AW350,BJ$15),),
_xlfn.IFS(
AND(MONTH($AW350)=MONTH(BJ$15),MONTH($AX350)&lt;&gt;MONTH(BJ$15)),
NETWORKDAYS.INTL($AW350,$AW350+_xlpm.DD,1,_xlpm.VD),
AND(MONTH($AW350)&lt;&gt;MONTH(BJ$15),MONTH($AX350)=MONTH(BJ$15)),
NETWORKDAYS.INTL(($AX350)-_xlpm.DD,$AX350,1,_xlpm.VD),
AND(MONTH($AW350)&lt;MONTH(BJ$15),MONTH($AX350)&gt;MONTH(BJ$15)),
NETWORKDAYS.INTL((EOMONTH(BJ$15-1,1))-_xlpm.DD,EOMONTH(BJ$15-1,1),1,_xlpm.VD),
AND(MONTH($AW350)=MONTH(BJ$15),MONTH($AX350)=MONTH(BJ$15)),
NETWORKDAYS.INTL($AW350,$AX350,1,_xlpm.VD)))),0)),
$DH350="месяц",
$BP350*BJ350,
$DH350="неделя",
$BP350*BJ350/7*(ROUNDUP((DAY(EOMONTH(BJ$15,0)))/4,0))),
0)</f>
        <v/>
      </c>
      <c r="CB350" s="125">
        <f t="array" ref="CB350">
IFERROR(
_xlfn.IFS(
$DH350="день_1",
$BP350*$BL350/($AX350-$AW350+1)*BK350*(DAY(EOMONTH(BK$15,0))),
$DH350="день_2",
$BP350/30*MAX(MIN($AX350,EOMONTH(BK$15,0))-MAX($AW350,BK$15)+1,),
$DH350="раб.день",
$BP350/30*(IFERROR(
_xlfn.LET(_xlpm.VD,
CHOOSE(
{1;2;3;4;5;6;7;8;9;10;11;12;13;14;15;16;17;18},
45658,45659,45660,45661,45662,45663,45664,45665,45711,45724,45778,45779,45785,45786,45820,45821,45965,46022),
_xlfn.LET(_xlpm.DD,
MAX(MIN($AX350,EOMONTH(BK$15,0))-MAX($AW350,BK$15),),
_xlfn.IFS(
AND(MONTH($AW350)=MONTH(BK$15),MONTH($AX350)&lt;&gt;MONTH(BK$15)),
NETWORKDAYS.INTL($AW350,$AW350+_xlpm.DD,1,_xlpm.VD),
AND(MONTH($AW350)&lt;&gt;MONTH(BK$15),MONTH($AX350)=MONTH(BK$15)),
NETWORKDAYS.INTL(($AX350)-_xlpm.DD,$AX350,1,_xlpm.VD),
AND(MONTH($AW350)&lt;MONTH(BK$15),MONTH($AX350)&gt;MONTH(BK$15)),
NETWORKDAYS.INTL((EOMONTH(BK$15-1,1))-_xlpm.DD,EOMONTH(BK$15-1,1),1,_xlpm.VD),
AND(MONTH($AW350)=MONTH(BK$15),MONTH($AX350)=MONTH(BK$15)),
NETWORKDAYS.INTL($AW350,$AX350,1,_xlpm.VD)))),0)),
$DH350="месяц",
$BP350*BK350,
$DH350="неделя",
$BP350*BK350/7*(ROUNDUP((DAY(EOMONTH(BK$15,0)))/4,0))),
0)</f>
        <v/>
      </c>
      <c r="CC350" s="125">
        <f>SUM($BQ350:$CB350)</f>
        <v/>
      </c>
      <c r="CD350" s="126">
        <f>SUM($EH350:$EH350)</f>
        <v/>
      </c>
      <c r="CE350" s="126">
        <f>$CD350*$AB350</f>
        <v/>
      </c>
      <c r="CF350" s="126">
        <f>SUM($EK350:$EK350)</f>
        <v/>
      </c>
      <c r="CG350" s="126">
        <f>$CF350*$AB350</f>
        <v/>
      </c>
      <c r="CH350" s="126">
        <f>SUM($CC350,$CE350,$CG350)</f>
        <v/>
      </c>
      <c r="CI350" s="126">
        <f>$CH350*(1+$CM350)</f>
        <v/>
      </c>
      <c r="CJ350" s="127" t="n">
        <v>0</v>
      </c>
      <c r="CK350" s="126">
        <f>SUM($CH350:$CH350)*(1+$CJ350)</f>
        <v/>
      </c>
      <c r="CL350" s="126">
        <f>SUM($CH350:$CH350)*(1+$CM350)</f>
        <v/>
      </c>
      <c r="CM350" s="59" t="inlineStr">
        <is>
          <t>20%</t>
        </is>
      </c>
      <c r="CN350" s="59" t="n"/>
      <c r="CO350" s="72" t="n"/>
      <c r="CP350" s="59" t="n"/>
      <c r="CQ350" s="73" t="n"/>
      <c r="CR350" s="73" t="n"/>
      <c r="CS350" s="73" t="n"/>
      <c r="CT350" s="72" t="n"/>
      <c r="CU350" s="79" t="inlineStr">
        <is>
          <t> </t>
        </is>
      </c>
      <c r="CV350" s="60" t="n"/>
      <c r="CW350" s="60" t="n"/>
      <c r="CX350" s="60" t="n"/>
      <c r="CY350" s="127">
        <f>IFERROR(($CC350-$EE350)/($EE350/(1-$DQ350)),0)</f>
        <v/>
      </c>
      <c r="CZ350" s="127">
        <f>IFERROR(1-$EI350/($CE350),0)</f>
        <v/>
      </c>
      <c r="DA350" s="127">
        <f>IFERROR(1-$EL350/($CG350),0)</f>
        <v/>
      </c>
      <c r="DB350" s="126">
        <f>ROUND(IFERROR(($CI350/(1+$CM350)-$EN350),0),2)</f>
        <v/>
      </c>
      <c r="DC350" s="128" t="n"/>
      <c r="DD350" s="125" t="n"/>
      <c r="DE350" s="75" t="n">
        <v>0</v>
      </c>
      <c r="DF350" s="128" t="n"/>
      <c r="DG350" s="125">
        <f>IF($DC350=0,0,$DD350*($DC350*100%-$DE350*$DF350))*SUM($AB350:$AB350)</f>
        <v/>
      </c>
      <c r="DH350" s="129" t="inlineStr">
        <is>
          <t>месяц</t>
        </is>
      </c>
      <c r="DI350" s="130">
        <f t="array" ref="DI350">IFERROR(
IF($ES350="LisChannel",
(ROUND(((INDEX({174.625;153.888888888889;130.972222222222},MATCH($AI350,{2;3;4}),0))*$AG350*$AI350),2)),0),0)</f>
        <v/>
      </c>
      <c r="DJ350" s="130">
        <f>
_xlfn.LET(_xlpm.X,
IFERROR(
IF($ES350="НовиковТВ",
(_xlfn.LET(_xlpm.NTV,
_xlfn.LET(_xlpm.MIN,350000,
IF(SUMIFS($DI:$DI,$ES:$ES,"НовиковТВ")&lt;=_xlpm.MIN,
(SUMIFS($DI:$DI,$ES:$ES,"НовиковТВ")/(COUNTIFS($ES:$ES,"НовиковТВ")))*_xlpm.MIN/SUMIFS($DI:$DI,$ES:$ES,"НовиковТВ"),
DI350)),
_xlpm.NTV+$DG350/(1-(1-(_xlpm.NTV)*(1-$DL350)*(1-$DM350)*(1-$DN350)*(1-$DO350)*(1-$DP350)/_xlpm.NTV))))/(1+$EP350),
$DI350+$DG350/(1-(1-($DI350)*(1-$DL350)*(1-$DM350)*(1-$DN350)*(1-$DO350)*(1-$DP350)/$DI350))),
0),
_xlpm.X*(1+$CM350)*(1+$CW350)-_xlpm.X*(1+$CM350)+_xlpm.X)</f>
        <v/>
      </c>
      <c r="DK350" s="125" t="inlineStr">
        <is>
          <t>послед.</t>
        </is>
      </c>
      <c r="DL350" s="63" t="n">
        <v>0</v>
      </c>
      <c r="DM350" s="63" t="n">
        <v>0</v>
      </c>
      <c r="DN350" s="63" t="n">
        <v>0</v>
      </c>
      <c r="DO350" s="63" t="n">
        <v>0</v>
      </c>
      <c r="DP350" s="63" t="n">
        <v>0</v>
      </c>
      <c r="DQ350" s="63">
        <f t="array" ref="DQ350">IFERROR(_xlfn.IFS(
$DK350="послед.",1-(1-$DL350)*(1-$DM350)*(1-$DN350)*(1-$DO350)*(1-$DP350),
$DK350="сумм.",$DL350+$DM350+$DN350+$DO350+$DP350),
0)</f>
        <v/>
      </c>
      <c r="DR350" s="125">
        <f t="array" ref="DR350">
IFERROR(
_xlfn.IFS(
$BL350=0,
0,
$BL350&gt;0,
_xlfn.IFS($DK350="послед.",
$DJ350*(1-$DL350)*(1-$DM350)*(1-$DN350)*(1-$DO350)*(1-$DP350),
$DK350="сумм.",
$DJ350*(1-($DL350+$DM350+$DN350+$DO350+$DP350)))),0)</f>
        <v/>
      </c>
      <c r="DS350" s="125">
        <f t="array" ref="DS350">
IFERROR(_xlfn.IFS(
$DH350="день_1",
$DR350*$BL350/($AX350-$AW350+1)*AZ350*(DAY(EOMONTH(AZ$15,0))),
$DH350="день_2",
$DR350/30*MAX(MIN($AX350,EOMONTH(AZ$15,0))-MAX($AW350,AZ$15)+1,),
$DH350="раб.день",
$DR350/30*(IFERROR(
_xlfn.LET(_xlpm.VD,
CHOOSE(
{1;2;3;4;5;6;7;8;9;10;11;12;13;14;15;16;17;18},
45658,45659,45660,45661,45662,45663,45664,45665,45711,45724,45778,45779,45785,45786,45820,45821,45965,46022),
_xlfn.LET(_xlpm.DD,
MAX(MIN($AX350,EOMONTH(AZ$15,0))-MAX($AW350,AZ$15),),
_xlfn.IFS(
AND(MONTH($AW350)=MONTH(AZ$15),MONTH($AX350)&lt;&gt;MONTH(AZ$15)),
NETWORKDAYS.INTL($AW350,$AW350+_xlpm.DD,1,_xlpm.VD),
AND(MONTH($AW350)&lt;&gt;MONTH(AZ$15),MONTH($AX350)=MONTH(AZ$15)),
NETWORKDAYS.INTL(($AX350)-_xlpm.DD,$AX350,1,_xlpm.VD),
AND(MONTH($AW350)&lt;MONTH(AZ$15),MONTH($AX350)&gt;MONTH(AZ$15)),
NETWORKDAYS.INTL((EOMONTH(AZ$15-1,1))-_xlpm.DD,EOMONTH(AZ$15-1,1),1,_xlpm.VD),
AND(MONTH($AW350)=MONTH(AZ$15),MONTH($AX350)=MONTH(AZ$15)),
NETWORKDAYS.INTL($AW350,$AX350,1,_xlpm.VD)))),0)),
$DH350="месяц",
$DR350*AZ350,
$DH350="неделя",
$DR350*AZ350/7*(ROUNDUP((DAY(EOMONTH(AZ$15,0)))/4,0))),
0)</f>
        <v/>
      </c>
      <c r="DT350" s="125">
        <f t="array" ref="DT350">
IFERROR(_xlfn.IFS(
$DH350="день_1",
$DR350*$BL350/($AX350-$AW350+1)*BA350*(DAY(EOMONTH(BA$15,0))),
$DH350="день_2",
$DR350/30*MAX(MIN($AX350,EOMONTH(BA$15,0))-MAX($AW350,BA$15)+1,),
$DH350="раб.день",
$DR350/30*(IFERROR(
_xlfn.LET(_xlpm.VD,
CHOOSE(
{1;2;3;4;5;6;7;8;9;10;11;12;13;14;15;16;17;18},
45658,45659,45660,45661,45662,45663,45664,45665,45711,45724,45778,45779,45785,45786,45820,45821,45965,46022),
_xlfn.LET(_xlpm.DD,
MAX(MIN($AX350,EOMONTH(BA$15,0))-MAX($AW350,BA$15),),
_xlfn.IFS(
AND(MONTH($AW350)=MONTH(BA$15),MONTH($AX350)&lt;&gt;MONTH(BA$15)),
NETWORKDAYS.INTL($AW350,$AW350+_xlpm.DD,1,_xlpm.VD),
AND(MONTH($AW350)&lt;&gt;MONTH(BA$15),MONTH($AX350)=MONTH(BA$15)),
NETWORKDAYS.INTL(($AX350)-_xlpm.DD,$AX350,1,_xlpm.VD),
AND(MONTH($AW350)&lt;MONTH(BA$15),MONTH($AX350)&gt;MONTH(BA$15)),
NETWORKDAYS.INTL((EOMONTH(BA$15-1,1))-_xlpm.DD,EOMONTH(BA$15-1,1),1,_xlpm.VD),
AND(MONTH($AW350)=MONTH(BA$15),MONTH($AX350)=MONTH(BA$15)),
NETWORKDAYS.INTL($AW350,$AX350,1,_xlpm.VD)))),0)),
$DH350="месяц",
$DR350*BA350,
$DH350="неделя",
$DR350*BA350/7*(ROUNDUP((DAY(EOMONTH(BA$15,0)))/4,0))),
0)</f>
        <v/>
      </c>
      <c r="DU350" s="125">
        <f t="array" ref="DU350">
IFERROR(_xlfn.IFS(
$DH350="день_1",
$DR350*$BL350/($AX350-$AW350+1)*BB350*(DAY(EOMONTH(BB$15,0))),
$DH350="день_2",
$DR350/30*MAX(MIN($AX350,EOMONTH(BB$15,0))-MAX($AW350,BB$15)+1,),
$DH350="раб.день",
$DR350/30*(IFERROR(
_xlfn.LET(_xlpm.VD,
CHOOSE(
{1;2;3;4;5;6;7;8;9;10;11;12;13;14;15;16;17;18},
45658,45659,45660,45661,45662,45663,45664,45665,45711,45724,45778,45779,45785,45786,45820,45821,45965,46022),
_xlfn.LET(_xlpm.DD,
MAX(MIN($AX350,EOMONTH(BB$15,0))-MAX($AW350,BB$15),),
_xlfn.IFS(
AND(MONTH($AW350)=MONTH(BB$15),MONTH($AX350)&lt;&gt;MONTH(BB$15)),
NETWORKDAYS.INTL($AW350,$AW350+_xlpm.DD,1,_xlpm.VD),
AND(MONTH($AW350)&lt;&gt;MONTH(BB$15),MONTH($AX350)=MONTH(BB$15)),
NETWORKDAYS.INTL(($AX350)-_xlpm.DD,$AX350,1,_xlpm.VD),
AND(MONTH($AW350)&lt;MONTH(BB$15),MONTH($AX350)&gt;MONTH(BB$15)),
NETWORKDAYS.INTL((EOMONTH(BB$15-1,1))-_xlpm.DD,EOMONTH(BB$15-1,1),1,_xlpm.VD),
AND(MONTH($AW350)=MONTH(BB$15),MONTH($AX350)=MONTH(BB$15)),
NETWORKDAYS.INTL($AW350,$AX350,1,_xlpm.VD)))),0)),
$DH350="месяц",
$DR350*BB350,
$DH350="неделя",
$DR350*BB350/7*(ROUNDUP((DAY(EOMONTH(BB$15,0)))/4,0))),
0)</f>
        <v/>
      </c>
      <c r="DV350" s="125">
        <f t="array" ref="DV350">
IFERROR(_xlfn.IFS(
$DH350="день_1",
$DR350*$BL350/($AX350-$AW350+1)*BC350*(DAY(EOMONTH(BC$15,0))),
$DH350="день_2",
$DR350/30*MAX(MIN($AX350,EOMONTH(BC$15,0))-MAX($AW350,BC$15)+1,),
$DH350="раб.день",
$DR350/30*(IFERROR(
_xlfn.LET(_xlpm.VD,
CHOOSE(
{1;2;3;4;5;6;7;8;9;10;11;12;13;14;15;16;17;18},
45658,45659,45660,45661,45662,45663,45664,45665,45711,45724,45778,45779,45785,45786,45820,45821,45965,46022),
_xlfn.LET(_xlpm.DD,
MAX(MIN($AX350,EOMONTH(BC$15,0))-MAX($AW350,BC$15),),
_xlfn.IFS(
AND(MONTH($AW350)=MONTH(BC$15),MONTH($AX350)&lt;&gt;MONTH(BC$15)),
NETWORKDAYS.INTL($AW350,$AW350+_xlpm.DD,1,_xlpm.VD),
AND(MONTH($AW350)&lt;&gt;MONTH(BC$15),MONTH($AX350)=MONTH(BC$15)),
NETWORKDAYS.INTL(($AX350)-_xlpm.DD,$AX350,1,_xlpm.VD),
AND(MONTH($AW350)&lt;MONTH(BC$15),MONTH($AX350)&gt;MONTH(BC$15)),
NETWORKDAYS.INTL((EOMONTH(BC$15-1,1))-_xlpm.DD,EOMONTH(BC$15-1,1),1,_xlpm.VD),
AND(MONTH($AW350)=MONTH(BC$15),MONTH($AX350)=MONTH(BC$15)),
NETWORKDAYS.INTL($AW350,$AX350,1,_xlpm.VD)))),0)),
$DH350="месяц",
$DR350*BC350,
$DH350="неделя",
$DR350*BC350/7*(ROUNDUP((DAY(EOMONTH(BC$15,0)))/4,0))),
0)</f>
        <v/>
      </c>
      <c r="DW350" s="125">
        <f t="array" ref="DW350">
IFERROR(_xlfn.IFS(
$DH350="день_1",
$DR350*$BL350/($AX350-$AW350+1)*BD350*(DAY(EOMONTH(BD$15,0))),
$DH350="день_2",
$DR350/30*MAX(MIN($AX350,EOMONTH(BD$15,0))-MAX($AW350,BD$15)+1,),
$DH350="раб.день",
$DR350/30*(IFERROR(
_xlfn.LET(_xlpm.VD,
CHOOSE(
{1;2;3;4;5;6;7;8;9;10;11;12;13;14;15;16;17;18},
45658,45659,45660,45661,45662,45663,45664,45665,45711,45724,45778,45779,45785,45786,45820,45821,45965,46022),
_xlfn.LET(_xlpm.DD,
MAX(MIN($AX350,EOMONTH(BD$15,0))-MAX($AW350,BD$15),),
_xlfn.IFS(
AND(MONTH($AW350)=MONTH(BD$15),MONTH($AX350)&lt;&gt;MONTH(BD$15)),
NETWORKDAYS.INTL($AW350,$AW350+_xlpm.DD,1,_xlpm.VD),
AND(MONTH($AW350)&lt;&gt;MONTH(BD$15),MONTH($AX350)=MONTH(BD$15)),
NETWORKDAYS.INTL(($AX350)-_xlpm.DD,$AX350,1,_xlpm.VD),
AND(MONTH($AW350)&lt;MONTH(BD$15),MONTH($AX350)&gt;MONTH(BD$15)),
NETWORKDAYS.INTL((EOMONTH(BD$15-1,1))-_xlpm.DD,EOMONTH(BD$15-1,1),1,_xlpm.VD),
AND(MONTH($AW350)=MONTH(BD$15),MONTH($AX350)=MONTH(BD$15)),
NETWORKDAYS.INTL($AW350,$AX350,1,_xlpm.VD)))),0)),
$DH350="месяц",
$DR350*BD350,
$DH350="неделя",
$DR350*BD350/7*(ROUNDUP((DAY(EOMONTH(BD$15,0)))/4,0))),
0)</f>
        <v/>
      </c>
      <c r="DX350" s="125">
        <f t="array" ref="DX350">
IFERROR(_xlfn.IFS(
$DH350="день_1",
$DR350*$BL350/($AX350-$AW350+1)*BE350*(DAY(EOMONTH(BE$15,0))),
$DH350="день_2",
$DR350/30*MAX(MIN($AX350,EOMONTH(BE$15,0))-MAX($AW350,BE$15)+1,),
$DH350="раб.день",
$DR350/30*(IFERROR(
_xlfn.LET(_xlpm.VD,
CHOOSE(
{1;2;3;4;5;6;7;8;9;10;11;12;13;14;15;16;17;18},
45658,45659,45660,45661,45662,45663,45664,45665,45711,45724,45778,45779,45785,45786,45820,45821,45965,46022),
_xlfn.LET(_xlpm.DD,
MAX(MIN($AX350,EOMONTH(BE$15,0))-MAX($AW350,BE$15),),
_xlfn.IFS(
AND(MONTH($AW350)=MONTH(BE$15),MONTH($AX350)&lt;&gt;MONTH(BE$15)),
NETWORKDAYS.INTL($AW350,$AW350+_xlpm.DD,1,_xlpm.VD),
AND(MONTH($AW350)&lt;&gt;MONTH(BE$15),MONTH($AX350)=MONTH(BE$15)),
NETWORKDAYS.INTL(($AX350)-_xlpm.DD,$AX350,1,_xlpm.VD),
AND(MONTH($AW350)&lt;MONTH(BE$15),MONTH($AX350)&gt;MONTH(BE$15)),
NETWORKDAYS.INTL((EOMONTH(BE$15-1,1))-_xlpm.DD,EOMONTH(BE$15-1,1),1,_xlpm.VD),
AND(MONTH($AW350)=MONTH(BE$15),MONTH($AX350)=MONTH(BE$15)),
NETWORKDAYS.INTL($AW350,$AX350,1,_xlpm.VD)))),0)),
$DH350="месяц",
$DR350*BE350,
$DH350="неделя",
$DR350*BE350/7*(ROUNDUP((DAY(EOMONTH(BE$15,0)))/4,0))),
0)</f>
        <v/>
      </c>
      <c r="DY350" s="125">
        <f t="array" ref="DY350">
IFERROR(_xlfn.IFS(
$DH350="день_1",
$DR350*$BL350/($AX350-$AW350+1)*BF350*(DAY(EOMONTH(BF$15,0))),
$DH350="день_2",
$DR350/30*MAX(MIN($AX350,EOMONTH(BF$15,0))-MAX($AW350,BF$15)+1,),
$DH350="раб.день",
$DR350/30*(IFERROR(
_xlfn.LET(_xlpm.VD,
CHOOSE(
{1;2;3;4;5;6;7;8;9;10;11;12;13;14;15;16;17;18},
45658,45659,45660,45661,45662,45663,45664,45665,45711,45724,45778,45779,45785,45786,45820,45821,45965,46022),
_xlfn.LET(_xlpm.DD,
MAX(MIN($AX350,EOMONTH(BF$15,0))-MAX($AW350,BF$15),),
_xlfn.IFS(
AND(MONTH($AW350)=MONTH(BF$15),MONTH($AX350)&lt;&gt;MONTH(BF$15)),
NETWORKDAYS.INTL($AW350,$AW350+_xlpm.DD,1,_xlpm.VD),
AND(MONTH($AW350)&lt;&gt;MONTH(BF$15),MONTH($AX350)=MONTH(BF$15)),
NETWORKDAYS.INTL(($AX350)-_xlpm.DD,$AX350,1,_xlpm.VD),
AND(MONTH($AW350)&lt;MONTH(BF$15),MONTH($AX350)&gt;MONTH(BF$15)),
NETWORKDAYS.INTL((EOMONTH(BF$15-1,1))-_xlpm.DD,EOMONTH(BF$15-1,1),1,_xlpm.VD),
AND(MONTH($AW350)=MONTH(BF$15),MONTH($AX350)=MONTH(BF$15)),
NETWORKDAYS.INTL($AW350,$AX350,1,_xlpm.VD)))),0)),
$DH350="месяц",
$DR350*BF350,
$DH350="неделя",
$DR350*BF350/7*(ROUNDUP((DAY(EOMONTH(BF$15,0)))/4,0))),
0)</f>
        <v/>
      </c>
      <c r="DZ350" s="125">
        <f t="array" ref="DZ350">
IFERROR(_xlfn.IFS(
$DH350="день_1",
$DR350*$BL350/($AX350-$AW350+1)*BG350*(DAY(EOMONTH(BG$15,0))),
$DH350="день_2",
$DR350/30*MAX(MIN($AX350,EOMONTH(BG$15,0))-MAX($AW350,BG$15)+1,),
$DH350="раб.день",
$DR350/30*(IFERROR(
_xlfn.LET(_xlpm.VD,
CHOOSE(
{1;2;3;4;5;6;7;8;9;10;11;12;13;14;15;16;17;18},
45658,45659,45660,45661,45662,45663,45664,45665,45711,45724,45778,45779,45785,45786,45820,45821,45965,46022),
_xlfn.LET(_xlpm.DD,
MAX(MIN($AX350,EOMONTH(BG$15,0))-MAX($AW350,BG$15),),
_xlfn.IFS(
AND(MONTH($AW350)=MONTH(BG$15),MONTH($AX350)&lt;&gt;MONTH(BG$15)),
NETWORKDAYS.INTL($AW350,$AW350+_xlpm.DD,1,_xlpm.VD),
AND(MONTH($AW350)&lt;&gt;MONTH(BG$15),MONTH($AX350)=MONTH(BG$15)),
NETWORKDAYS.INTL(($AX350)-_xlpm.DD,$AX350,1,_xlpm.VD),
AND(MONTH($AW350)&lt;MONTH(BG$15),MONTH($AX350)&gt;MONTH(BG$15)),
NETWORKDAYS.INTL((EOMONTH(BG$15-1,1))-_xlpm.DD,EOMONTH(BG$15-1,1),1,_xlpm.VD),
AND(MONTH($AW350)=MONTH(BG$15),MONTH($AX350)=MONTH(BG$15)),
NETWORKDAYS.INTL($AW350,$AX350,1,_xlpm.VD)))),0)),
$DH350="месяц",
$DR350*BG350,
$DH350="неделя",
$DR350*BG350/7*(ROUNDUP((DAY(EOMONTH(BG$15,0)))/4,0))),
0)</f>
        <v/>
      </c>
      <c r="EA350" s="125">
        <f t="array" ref="EA350">
IFERROR(_xlfn.IFS(
$DH350="день_1",
$DR350*$BL350/($AX350-$AW350+1)*BH350*(DAY(EOMONTH(BH$15,0))),
$DH350="день_2",
$DR350/30*MAX(MIN($AX350,EOMONTH(BH$15,0))-MAX($AW350,BH$15)+1,),
$DH350="раб.день",
$DR350/30*(IFERROR(
_xlfn.LET(_xlpm.VD,
CHOOSE(
{1;2;3;4;5;6;7;8;9;10;11;12;13;14;15;16;17;18},
45658,45659,45660,45661,45662,45663,45664,45665,45711,45724,45778,45779,45785,45786,45820,45821,45965,46022),
_xlfn.LET(_xlpm.DD,
MAX(MIN($AX350,EOMONTH(BH$15,0))-MAX($AW350,BH$15),),
_xlfn.IFS(
AND(MONTH($AW350)=MONTH(BH$15),MONTH($AX350)&lt;&gt;MONTH(BH$15)),
NETWORKDAYS.INTL($AW350,$AW350+_xlpm.DD,1,_xlpm.VD),
AND(MONTH($AW350)&lt;&gt;MONTH(BH$15),MONTH($AX350)=MONTH(BH$15)),
NETWORKDAYS.INTL(($AX350)-_xlpm.DD,$AX350,1,_xlpm.VD),
AND(MONTH($AW350)&lt;MONTH(BH$15),MONTH($AX350)&gt;MONTH(BH$15)),
NETWORKDAYS.INTL((EOMONTH(BH$15-1,1))-_xlpm.DD,EOMONTH(BH$15-1,1),1,_xlpm.VD),
AND(MONTH($AW350)=MONTH(BH$15),MONTH($AX350)=MONTH(BH$15)),
NETWORKDAYS.INTL($AW350,$AX350,1,_xlpm.VD)))),0)),
$DH350="месяц",
$DR350*BH350,
$DH350="неделя",
$DR350*BH350/7*(ROUNDUP((DAY(EOMONTH(BH$15,0)))/4,0))),
0)</f>
        <v/>
      </c>
      <c r="EB350" s="125">
        <f t="array" ref="EB350">
IFERROR(_xlfn.IFS(
$DH350="день_1",
$DR350*$BL350/($AX350-$AW350+1)*BI350*(DAY(EOMONTH(BI$15,0))),
$DH350="день_2",
$DR350/30*MAX(MIN($AX350,EOMONTH(BI$15,0))-MAX($AW350,BI$15)+1,),
$DH350="раб.день",
$DR350/30*(IFERROR(
_xlfn.LET(_xlpm.VD,
CHOOSE(
{1;2;3;4;5;6;7;8;9;10;11;12;13;14;15;16;17;18},
45658,45659,45660,45661,45662,45663,45664,45665,45711,45724,45778,45779,45785,45786,45820,45821,45965,46022),
_xlfn.LET(_xlpm.DD,
MAX(MIN($AX350,EOMONTH(BI$15,0))-MAX($AW350,BI$15),),
_xlfn.IFS(
AND(MONTH($AW350)=MONTH(BI$15),MONTH($AX350)&lt;&gt;MONTH(BI$15)),
NETWORKDAYS.INTL($AW350,$AW350+_xlpm.DD,1,_xlpm.VD),
AND(MONTH($AW350)&lt;&gt;MONTH(BI$15),MONTH($AX350)=MONTH(BI$15)),
NETWORKDAYS.INTL(($AX350)-_xlpm.DD,$AX350,1,_xlpm.VD),
AND(MONTH($AW350)&lt;MONTH(BI$15),MONTH($AX350)&gt;MONTH(BI$15)),
NETWORKDAYS.INTL((EOMONTH(BI$15-1,1))-_xlpm.DD,EOMONTH(BI$15-1,1),1,_xlpm.VD),
AND(MONTH($AW350)=MONTH(BI$15),MONTH($AX350)=MONTH(BI$15)),
NETWORKDAYS.INTL($AW350,$AX350,1,_xlpm.VD)))),0)),
$DH350="месяц",
$DR350*BI350,
$DH350="неделя",
$DR350*BI350/7*(ROUNDUP((DAY(EOMONTH(BI$15,0)))/4,0))),
0)</f>
        <v/>
      </c>
      <c r="EC350" s="125">
        <f t="array" ref="EC350">
IFERROR(_xlfn.IFS(
$DH350="день_1",
$DR350*$BL350/($AX350-$AW350+1)*BJ350*(DAY(EOMONTH(BJ$15,0))),
$DH350="день_2",
$DR350/30*MAX(MIN($AX350,EOMONTH(BJ$15,0))-MAX($AW350,BJ$15)+1,),
$DH350="раб.день",
$DR350/30*(IFERROR(
_xlfn.LET(_xlpm.VD,
CHOOSE(
{1;2;3;4;5;6;7;8;9;10;11;12;13;14;15;16;17;18},
45658,45659,45660,45661,45662,45663,45664,45665,45711,45724,45778,45779,45785,45786,45820,45821,45965,46022),
_xlfn.LET(_xlpm.DD,
MAX(MIN($AX350,EOMONTH(BJ$15,0))-MAX($AW350,BJ$15),),
_xlfn.IFS(
AND(MONTH($AW350)=MONTH(BJ$15),MONTH($AX350)&lt;&gt;MONTH(BJ$15)),
NETWORKDAYS.INTL($AW350,$AW350+_xlpm.DD,1,_xlpm.VD),
AND(MONTH($AW350)&lt;&gt;MONTH(BJ$15),MONTH($AX350)=MONTH(BJ$15)),
NETWORKDAYS.INTL(($AX350)-_xlpm.DD,$AX350,1,_xlpm.VD),
AND(MONTH($AW350)&lt;MONTH(BJ$15),MONTH($AX350)&gt;MONTH(BJ$15)),
NETWORKDAYS.INTL((EOMONTH(BJ$15-1,1))-_xlpm.DD,EOMONTH(BJ$15-1,1),1,_xlpm.VD),
AND(MONTH($AW350)=MONTH(BJ$15),MONTH($AX350)=MONTH(BJ$15)),
NETWORKDAYS.INTL($AW350,$AX350,1,_xlpm.VD)))),0)),
$DH350="месяц",
$DR350*BJ350,
$DH350="неделя",
$DR350*BJ350/7*(ROUNDUP((DAY(EOMONTH(BJ$15,0)))/4,0))),
0)</f>
        <v/>
      </c>
      <c r="ED350" s="125">
        <f t="array" ref="ED350">
IFERROR(_xlfn.IFS(
$DH350="день_1",
$DR350*$BL350/($AX350-$AW350+1)*BK350*(DAY(EOMONTH(BK$15,0))),
$DH350="день_2",
$DR350/30*MAX(MIN($AX350,EOMONTH(BK$15,0))-MAX($AW350,BK$15)+1,),
$DH350="раб.день",
$DR350/30*(IFERROR(
_xlfn.LET(_xlpm.VD,
CHOOSE(
{1;2;3;4;5;6;7;8;9;10;11;12;13;14;15;16;17;18},
45658,45659,45660,45661,45662,45663,45664,45665,45711,45724,45778,45779,45785,45786,45820,45821,45965,46022),
_xlfn.LET(_xlpm.DD,
MAX(MIN($AX350,EOMONTH(BK$15,0))-MAX($AW350,BK$15),),
_xlfn.IFS(
AND(MONTH($AW350)=MONTH(BK$15),MONTH($AX350)&lt;&gt;MONTH(BK$15)),
NETWORKDAYS.INTL($AW350,$AW350+_xlpm.DD,1,_xlpm.VD),
AND(MONTH($AW350)&lt;&gt;MONTH(BK$15),MONTH($AX350)=MONTH(BK$15)),
NETWORKDAYS.INTL(($AX350)-_xlpm.DD,$AX350,1,_xlpm.VD),
AND(MONTH($AW350)&lt;MONTH(BK$15),MONTH($AX350)&gt;MONTH(BK$15)),
NETWORKDAYS.INTL((EOMONTH(BK$15-1,1))-_xlpm.DD,EOMONTH(BK$15-1,1),1,_xlpm.VD),
AND(MONTH($AW350)=MONTH(BK$15),MONTH($AX350)=MONTH(BK$15)),
NETWORKDAYS.INTL($AW350,$AX350,1,_xlpm.VD)))),0)),
$DH350="месяц",
$DR350*BK350,
$DH350="неделя",
$DR350*BK350/7*(ROUNDUP((DAY(EOMONTH(BK$15,0)))/4,0))),
0)</f>
        <v/>
      </c>
      <c r="EE350" s="125">
        <f>SUM($DS350,$DT350,$DU350,$DV350,$DW350,$DX350,$DY350,$DZ350,$EA350,$EB350,$EC350,$ED350)</f>
        <v/>
      </c>
      <c r="EF350" s="125">
        <f>IFERROR(ROUND($EE350*(1+$EP350),2),0)</f>
        <v/>
      </c>
      <c r="EG350" s="128" t="n">
        <v>1</v>
      </c>
      <c r="EH350" s="126" t="n">
        <v>0</v>
      </c>
      <c r="EI350" s="126">
        <f>ROUND(SUM($EH350:$EH350)*SUM($AB350:$AB350)*$EG350,2)</f>
        <v/>
      </c>
      <c r="EJ350" s="126">
        <f>ROUND($EI350*(1+$EP350),2)</f>
        <v/>
      </c>
      <c r="EK350" s="126" t="n">
        <v>0</v>
      </c>
      <c r="EL350" s="126">
        <f>ROUND(SUM($EK350:$EK350)*SUM($AB350:$AB350)*$EG350,2)</f>
        <v/>
      </c>
      <c r="EM350" s="126">
        <f>ROUND($EL350*(1+$EP350),2)</f>
        <v/>
      </c>
      <c r="EN350" s="126">
        <f>SUM($EE350,$EI350,$EL350)</f>
        <v/>
      </c>
      <c r="EO350" s="126">
        <f>SUM($EF350,$EJ350,$EM350)</f>
        <v/>
      </c>
      <c r="EP350" s="59" t="inlineStr">
        <is>
          <t>20%</t>
        </is>
      </c>
      <c r="EQ350" s="59" t="n"/>
      <c r="ER350" s="60">
        <f t="array" ref="ER350">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MATCH(ES350,
{"AMS";"RussOutdoor";"HD Outdoor";"Ingroup";"IQ";"Ledproduction";"LisChannel";"Logic";"Media-PPL";"NovikovTV | НовиковТВ";"SMA";"SOK";"КрокусТВ | CrocusTV | IndoorTV";"Сити";"ТЯК Москва"},
0)),"")</f>
        <v/>
      </c>
      <c r="ES350" s="60" t="n"/>
      <c r="ET350" s="60">
        <f t="array" ref="ET350">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MATCH(ES350,
{"AMS";"RussOutdoor";"HD Outdoor";"Ingroup";"IQ";"Ledproduction";"LisChannel";"Logic";"Media-PPL";"NovikovTV | НовиковТВ";"SMA";"SOK";"КрокусТВ | CrocusTV | IndoorTV";"Сити";"ТЯК Москва"},
0)),"")</f>
        <v/>
      </c>
      <c r="EU350" s="60" t="n"/>
      <c r="EV350" s="60" t="n"/>
      <c r="EX350" s="110">
        <f t="array" ref="EX350">
($AR350/30
+N("ТРАФИК ПЛОЩАДКИ"))*
(IFERROR(
_xlfn.LET(
_xlpm.GPR,
HLOOKUP($L350,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(MATCH($T350,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IF($Q350="цифровой",_xlpm.GPR/$AG350,_xlpm.GPR/60)),
0)
+N("DWELL TIME"))*
(IF($AB350=0,0,IF($AB350=1,0.3,IF($AB350=2,0.5,IF($AB350&gt;2,1))))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_xlfn.IFS($AC350="да",1.2,$AC350="нет",1)*
_xlfn.IFS($AD350="да",1.2,$AD350="нет",1)*
IF(R350="статический",1,1.2)*
$X350*
INDEX(
{1.2;1;1.2;1.2;1;1.2;1.2;1.2;1.2;1.2;1.2;1;1.2;1.2;1.2;1.2;1;1;1.2;1.2;1.2;1;1;1;1;1.2;1.2;1.2;1.2;1;1;1;1;1.2;1.2;1.2;1.2;1.2;1.2;1.2;1.2;1;1;1.2;1;1;1;1;1.5;1;1;1.5;1.5;1.2},
MATCH($Q350,_xlpm.MI,0)))&gt;{0.02;0.04;0.06;0.1;0.2;0.4;0.6;0.8;1;2;4;6})),
{0;1;2;3;4;5;6;7;8;9;10;11;12},
0)))
+N("КОЭФФИЦИЕНТ КОНТАКТА"))))*
(_xlfn.IFS($X350&lt;0.1,$X350/1000,$X350&gt;25,5.2,AND($X350&gt;=0.1,$X350&lt;=25),(($X350*2+0.1)/10)*($X350/10)))*
IFERROR((_xlfn.LET(
_xlpm.MA,
{0;0.8;0.85;0.9;0.95;1},
_xlpm.MAA,
{0;1;2;3;4;5},
INDEX(_xlpm.MA,MATCH(SUMPRODUCT(--((IF(ROUND(_xlpm.MAA,1)&gt;5,5,ROUND($AB350,1)))&gt;{0;1;2;3;4;5})),_xlpm.MAA,0)))
+N("КОЭФФИЦИЕНТ КОЛ-ВО КОНСТРУКЦИЙ")),1)*
$AB350,0))*
(IF($Q350="цифровой",$AG350/15*$AI350,1)
+N("ДЛЯ ЦИФРЫ"))</f>
        <v/>
      </c>
      <c r="EY350" s="110">
        <f>IFERROR(EX350*AY350,0)</f>
        <v/>
      </c>
      <c r="EZ350" s="131">
        <f>IFERROR(DP350/EY350*1000,0)</f>
        <v/>
      </c>
      <c r="FA350" s="112">
        <f>IFERROR(FC350/FB350,0)</f>
        <v/>
      </c>
      <c r="FB350" s="112">
        <f>IFERROR((FC350/(EY350/FF350*#REF!))*0.825,0)</f>
        <v/>
      </c>
      <c r="FC350" s="112">
        <f>IFERROR(((EX350*30/AR350)*100)/30,0)</f>
        <v/>
      </c>
      <c r="FD350" s="112">
        <f>IFERROR(EY350/G350*100%,0)</f>
        <v/>
      </c>
      <c r="FE350" s="112">
        <f>IFERROR(FD350/FC350*100%,0)</f>
        <v/>
      </c>
      <c r="FF350" s="110">
        <f>IFERROR(AR350/30*AY350,0)</f>
        <v/>
      </c>
    </row>
    <row r="351" ht="13" customHeight="1">
      <c r="A351" s="59" t="n"/>
      <c r="B351" s="60" t="n"/>
      <c r="C351" s="60" t="n"/>
      <c r="D351" s="60">
        <f t="array" ref="D351">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MATCH($E351,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51" s="60">
        <f t="array" ref="E351">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MATCH($F351,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51" s="60" t="inlineStr"/>
      <c r="G351" s="60" t="n"/>
      <c r="H351" s="60">
        <f t="array" ref="H351">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MATCH($I351,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51" s="60" t="n"/>
      <c r="J351" s="60" t="n"/>
      <c r="K351" s="60" t="n"/>
      <c r="L351" s="60" t="n"/>
      <c r="M351" s="60" t="n"/>
      <c r="N351" s="60" t="n"/>
      <c r="O351" s="60" t="n"/>
      <c r="P351" s="60">
        <f t="array" ref="P351">
_xlfn.IFS(
ISNUMBER(MATCH($Q351,{"шелфбаннер","разделитель","монетница","чековая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ISNUMBER(MATCH($Q351,{"LED/LCD","видеокулер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ISNUMBER(MATCH($Q351,{"автомобиль","машина","выставочное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ISNUMBER(MATCH($Q351,{"билборд","лифтовая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ISNUMBER(MATCH($Q351,{"навигация","подвесной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ISNUMBER(MATCH($Q351,{"движущаяся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ISNUMBER(MATCH($Q351,{"каталог","журнал"},)),
"Пресса",
$Q351="","")</f>
        <v/>
      </c>
      <c r="Q351" s="60" t="n"/>
      <c r="R351" s="60">
        <f t="array" ref="R351">
IFERROR(
_xlfn.IFS(
OR(ISNUMBER(MATCH($Q351,{"экспозиция","макет","стенд","автостенд","авто стенд","выставочное пространство","выставочные стенды","модульные выставочные стенды","3Д конструкция","3D конструкция"},)),P351="Экспонирование"),
"нестандартный",
ISNUMBER(MATCH($Q351,{"скроллер","призматрон"},)),
"динамический",
$P351="Видео",
"цифровой",
OR($P351="Пресса",$P351="Щит",$P351="POSm",$P351="Подвес",$P351="Брендирование/оклейка"),
"статический"),"")</f>
        <v/>
      </c>
      <c r="S351" s="59" t="n"/>
      <c r="T351" s="60" t="n"/>
      <c r="U351" s="60" t="n"/>
      <c r="V351" s="60">
        <f>
IF(P351="Видео",
"цифровой постер/ролик",
IF(ISNUMBER(MATCH(Q351,{"короб световой","короб световой | лайтбокс","короб световой | кристалайт","лайтбокс","лайт бокс","кристалайт","LB","lightbox"},)),
"бэклит",
IF(P351="Брендирование/оклейка",
"перфарированная пленка/самоклейка",
IF(P351="Экспонирование",
"под запрос",
IF(P351="Подвес",
"баннер/ткань",
"")))))</f>
        <v/>
      </c>
      <c r="W351" s="59" t="n"/>
      <c r="X351" s="59" t="n"/>
      <c r="Y351" s="59" t="n"/>
      <c r="Z351" s="61" t="n"/>
      <c r="AA351" s="61" t="n"/>
      <c r="AB351" s="61">
        <f>IF(BL351&gt;0,Z351,0)</f>
        <v/>
      </c>
      <c r="AC351" s="59" t="n"/>
      <c r="AD351" s="59" t="n"/>
      <c r="AE351" s="59" t="n"/>
      <c r="AF351" s="59" t="n"/>
      <c r="AG351" s="59" t="n"/>
      <c r="AH351" s="59" t="n"/>
      <c r="AI351" s="59" t="n"/>
      <c r="AJ351" s="59" t="n"/>
      <c r="AK351" s="59" t="n"/>
      <c r="AL351" s="62">
        <f>IFERROR(IF(OR(R351="статический",R351="динамический",R351="нестандартный",R351="",R351=""),"-",IF(AND(AH351="-",AI351="-"),"-",AK351*3600/AH351*AI351)),"-")</f>
        <v/>
      </c>
      <c r="AM351" s="62">
        <f>IFERROR(IF(OR(R351="статический",R351="динамический",R351="",R351="", R351="BTL",R351="нестандартный"),"-",AG351*AI351*AL351/60),"-")</f>
        <v/>
      </c>
      <c r="AN351" s="63">
        <f>IFERROR(IF(AH351="","-",AG351*AI351/AH351),"-")</f>
        <v/>
      </c>
      <c r="AO351" s="59">
        <f>IFERROR(IF(OR($R351="статический",$R351="динамический",$R351="",$R351="",$R351="BTL",$R351="нестандартный"),"-",$AL351*$AY351),"-")</f>
        <v/>
      </c>
      <c r="AP351" s="62">
        <f>IFERROR(IF(OR($R351="статический",$R351="динамический",$R351="",$R351="",$R351="BTL",$R351="нестандартный"),"-",$AM351*AY351),"-")</f>
        <v/>
      </c>
      <c r="AQ351" s="64" t="n"/>
      <c r="AR351" s="61" t="n"/>
      <c r="AS351" s="61" t="n"/>
      <c r="AT351" s="61" t="n"/>
      <c r="AU351" s="65" t="n"/>
      <c r="AV351" s="124">
        <f>IFERROR(DR351/AT351*1000,"n/a")</f>
        <v/>
      </c>
      <c r="AW351" s="67" t="n"/>
      <c r="AX351" s="67" t="n"/>
      <c r="AY351" s="43">
        <f>IFERROR(IF(OR($AW351="",$AX351=""),"",_xlfn.DAYS($AX351+1,$AW351)),"")</f>
        <v/>
      </c>
      <c r="AZ351" s="68">
        <f t="array" ref="AZ351">
_xlfn.LET(_xlpm.COEFF,
IF($AW351+$AX351=0,0,IF(MAX(MIN($AX351,EOMONTH(AZ$15,0))-MAX($AW351,AZ$15)+1,)&gt;0,1,0)),
_xlfn.IFS(
$ES351="LisChannel",
_xlpm.COEFF*
INDEX({1;1;1.2;1.2;1;1;1;1;1.2;1.2;1.2;1.2},
MATCH(MONTH(AZ$15),
{1,2,3,4,5,6,7,8,9,10,11,12})),
CONCATENATE($ES351," ",$L351)="RussOutdoor метро",
_xlpm.COEFF*
INDEX({0.8;0.9;1.1;1.1;1;1;1;1;1.1;1.1;1.1;1.1},
MATCH(MONTH(AZ$15),
{1,2,3,4,5,6,7,8,9,10,11,12})),
$ES351&lt;&gt;"LisChannel",
_xlpm.COEFF,
$ES351&lt;&gt;"RussOutdoor",
_xlpm.COEFF))</f>
        <v/>
      </c>
      <c r="BA351" s="68">
        <f t="array" ref="BA351">
_xlfn.LET(_xlpm.COEFF,
IF($AW351+$AX351=0,0,IF(MAX(MIN($AX351,EOMONTH(BA$15,0))-MAX($AW351,BA$15)+1,)&gt;0,1,0)),
_xlfn.IFS(
$ES351="LisChannel",
_xlpm.COEFF*
INDEX({1;1;1.2;1.2;1;1;1;1;1.2;1.2;1.2;1.2},
MATCH(MONTH(BA$15),
{1,2,3,4,5,6,7,8,9,10,11,12})),
CONCATENATE($ES351," ",$L351)="RussOutdoor метро",
_xlpm.COEFF*
INDEX({0.8;0.9;1.1;1.1;1;1;1;1;1.1;1.1;1.1;1.1},
MATCH(MONTH(BA$15),
{1,2,3,4,5,6,7,8,9,10,11,12})),
$ES351&lt;&gt;"LisChannel",
_xlpm.COEFF,
$ES351&lt;&gt;"RussOutdoor",
_xlpm.COEFF))</f>
        <v/>
      </c>
      <c r="BB351" s="68">
        <f t="array" ref="BB351">
_xlfn.LET(_xlpm.COEFF,
IF($AW351+$AX351=0,0,IF(MAX(MIN($AX351,EOMONTH(BB$15,0))-MAX($AW351,BB$15)+1,)&gt;0,1,0)),
_xlfn.IFS(
$ES351="LisChannel",
_xlpm.COEFF*
INDEX({1;1;1.2;1.2;1;1;1;1;1.2;1.2;1.2;1.2},
MATCH(MONTH(BB$15),
{1,2,3,4,5,6,7,8,9,10,11,12})),
CONCATENATE($ES351," ",$L351)="RussOutdoor метро",
_xlpm.COEFF*
INDEX({0.8;0.9;1.1;1.1;1;1;1;1;1.1;1.1;1.1;1.1},
MATCH(MONTH(BB$15),
{1,2,3,4,5,6,7,8,9,10,11,12})),
$ES351&lt;&gt;"LisChannel",
_xlpm.COEFF,
$ES351&lt;&gt;"RussOutdoor",
_xlpm.COEFF))</f>
        <v/>
      </c>
      <c r="BC351" s="68">
        <f t="array" ref="BC351">
_xlfn.LET(_xlpm.COEFF,
IF($AW351+$AX351=0,0,IF(MAX(MIN($AX351,EOMONTH(BC$15,0))-MAX($AW351,BC$15)+1,)&gt;0,1,0)),
_xlfn.IFS(
$ES351="LisChannel",
_xlpm.COEFF*
INDEX({1;1;1.2;1.2;1;1;1;1;1.2;1.2;1.2;1.2},
MATCH(MONTH(BC$15),
{1,2,3,4,5,6,7,8,9,10,11,12})),
CONCATENATE($ES351," ",$L351)="RussOutdoor метро",
_xlpm.COEFF*
INDEX({0.8;0.9;1.1;1.1;1;1;1;1;1.1;1.1;1.1;1.1},
MATCH(MONTH(BC$15),
{1,2,3,4,5,6,7,8,9,10,11,12})),
$ES351&lt;&gt;"LisChannel",
_xlpm.COEFF,
$ES351&lt;&gt;"RussOutdoor",
_xlpm.COEFF))</f>
        <v/>
      </c>
      <c r="BD351" s="68">
        <f t="array" ref="BD351">
_xlfn.LET(_xlpm.COEFF,
IF($AW351+$AX351=0,0,IF(MAX(MIN($AX351,EOMONTH(BD$15,0))-MAX($AW351,BD$15)+1,)&gt;0,1,0)),
_xlfn.IFS(
$ES351="LisChannel",
_xlpm.COEFF*
INDEX({1;1;1.2;1.2;1;1;1;1;1.2;1.2;1.2;1.2},
MATCH(MONTH(BD$15),
{1,2,3,4,5,6,7,8,9,10,11,12})),
CONCATENATE($ES351," ",$L351)="RussOutdoor метро",
_xlpm.COEFF*
INDEX({0.8;0.9;1.1;1.1;1;1;1;1;1.1;1.1;1.1;1.1},
MATCH(MONTH(BD$15),
{1,2,3,4,5,6,7,8,9,10,11,12})),
$ES351&lt;&gt;"LisChannel",
_xlpm.COEFF,
$ES351&lt;&gt;"RussOutdoor",
_xlpm.COEFF))</f>
        <v/>
      </c>
      <c r="BE351" s="68">
        <f t="array" ref="BE351">
_xlfn.LET(_xlpm.COEFF,
IF($AW351+$AX351=0,0,IF(MAX(MIN($AX351,EOMONTH(BE$15,0))-MAX($AW351,BE$15)+1,)&gt;0,1,0)),
_xlfn.IFS(
$ES351="LisChannel",
_xlpm.COEFF*
INDEX({1;1;1.2;1.2;1;1;1;1;1.2;1.2;1.2;1.2},
MATCH(MONTH(BE$15),
{1,2,3,4,5,6,7,8,9,10,11,12})),
CONCATENATE($ES351," ",$L351)="RussOutdoor метро",
_xlpm.COEFF*
INDEX({0.8;0.9;1.1;1.1;1;1;1;1;1.1;1.1;1.1;1.1},
MATCH(MONTH(BE$15),
{1,2,3,4,5,6,7,8,9,10,11,12})),
$ES351&lt;&gt;"LisChannel",
_xlpm.COEFF,
$ES351&lt;&gt;"RussOutdoor",
_xlpm.COEFF))</f>
        <v/>
      </c>
      <c r="BF351" s="68">
        <f t="array" ref="BF351">
_xlfn.LET(_xlpm.COEFF,
IF($AW351+$AX351=0,0,IF(MAX(MIN($AX351,EOMONTH(BF$15,0))-MAX($AW351,BF$15)+1,)&gt;0,1,0)),
_xlfn.IFS(
$ES351="LisChannel",
_xlpm.COEFF*
INDEX({1;1;1.2;1.2;1;1;1;1;1.2;1.2;1.2;1.2},
MATCH(MONTH(BF$15),
{1,2,3,4,5,6,7,8,9,10,11,12})),
CONCATENATE($ES351," ",$L351)="RussOutdoor метро",
_xlpm.COEFF*
INDEX({0.8;0.9;1.1;1.1;1;1;1;1;1.1;1.1;1.1;1.1},
MATCH(MONTH(BF$15),
{1,2,3,4,5,6,7,8,9,10,11,12})),
$ES351&lt;&gt;"LisChannel",
_xlpm.COEFF,
$ES351&lt;&gt;"RussOutdoor",
_xlpm.COEFF))</f>
        <v/>
      </c>
      <c r="BG351" s="68">
        <f t="array" ref="BG351">
_xlfn.LET(_xlpm.COEFF,
IF($AW351+$AX351=0,0,IF(MAX(MIN($AX351,EOMONTH(BG$15,0))-MAX($AW351,BG$15)+1,)&gt;0,1,0)),
_xlfn.IFS(
$ES351="LisChannel",
_xlpm.COEFF*
INDEX({1;1;1.2;1.2;1;1;1;1;1.2;1.2;1.2;1.2},
MATCH(MONTH(BG$15),
{1,2,3,4,5,6,7,8,9,10,11,12})),
CONCATENATE($ES351," ",$L351)="RussOutdoor метро",
_xlpm.COEFF*
INDEX({0.8;0.9;1.1;1.1;1;1;1;1;1.1;1.1;1.1;1.1},
MATCH(MONTH(BG$15),
{1,2,3,4,5,6,7,8,9,10,11,12})),
$ES351&lt;&gt;"LisChannel",
_xlpm.COEFF,
$ES351&lt;&gt;"RussOutdoor",
_xlpm.COEFF))</f>
        <v/>
      </c>
      <c r="BH351" s="68">
        <f t="array" ref="BH351">
_xlfn.LET(_xlpm.COEFF,
IF($AW351+$AX351=0,0,IF(MAX(MIN($AX351,EOMONTH(BH$15,0))-MAX($AW351,BH$15)+1,)&gt;0,1,0)),
_xlfn.IFS(
$ES351="LisChannel",
_xlpm.COEFF*
INDEX({1;1;1.2;1.2;1;1;1;1;1.2;1.2;1.2;1.2},
MATCH(MONTH(BH$15),
{1,2,3,4,5,6,7,8,9,10,11,12})),
CONCATENATE($ES351," ",$L351)="RussOutdoor метро",
_xlpm.COEFF*
INDEX({0.8;0.9;1.1;1.1;1;1;1;1;1.1;1.1;1.1;1.1},
MATCH(MONTH(BH$15),
{1,2,3,4,5,6,7,8,9,10,11,12})),
$ES351&lt;&gt;"LisChannel",
_xlpm.COEFF,
$ES351&lt;&gt;"RussOutdoor",
_xlpm.COEFF))</f>
        <v/>
      </c>
      <c r="BI351" s="68">
        <f t="array" ref="BI351">
_xlfn.LET(_xlpm.COEFF,
IF($AW351+$AX351=0,0,IF(MAX(MIN($AX351,EOMONTH(BI$15,0))-MAX($AW351,BI$15)+1,)&gt;0,1,0)),
_xlfn.IFS(
$ES351="LisChannel",
_xlpm.COEFF*
INDEX({1;1;1.2;1.2;1;1;1;1;1.2;1.2;1.2;1.2},
MATCH(MONTH(BI$15),
{1,2,3,4,5,6,7,8,9,10,11,12})),
CONCATENATE($ES351," ",$L351)="RussOutdoor метро",
_xlpm.COEFF*
INDEX({0.8;0.9;1.1;1.1;1;1;1;1;1.1;1.1;1.1;1.1},
MATCH(MONTH(BI$15),
{1,2,3,4,5,6,7,8,9,10,11,12})),
$ES351&lt;&gt;"LisChannel",
_xlpm.COEFF,
$ES351&lt;&gt;"RussOutdoor",
_xlpm.COEFF))</f>
        <v/>
      </c>
      <c r="BJ351" s="68">
        <f t="array" ref="BJ351">
_xlfn.LET(_xlpm.COEFF,
IF($AW351+$AX351=0,0,IF(MAX(MIN($AX351,EOMONTH(BJ$15,0))-MAX($AW351,BJ$15)+1,)&gt;0,1,0)),
_xlfn.IFS(
$ES351="LisChannel",
_xlpm.COEFF*
INDEX({1;1;1.2;1.2;1;1;1;1;1.2;1.2;1.2;1.2},
MATCH(MONTH(BJ$15),
{1,2,3,4,5,6,7,8,9,10,11,12})),
CONCATENATE($ES351," ",$L351)="RussOutdoor метро",
_xlpm.COEFF*
INDEX({0.8;0.9;1.1;1.1;1;1;1;1;1.1;1.1;1.1;1.1},
MATCH(MONTH(BJ$15),
{1,2,3,4,5,6,7,8,9,10,11,12})),
$ES351&lt;&gt;"LisChannel",
_xlpm.COEFF,
$ES351&lt;&gt;"RussOutdoor",
_xlpm.COEFF))</f>
        <v/>
      </c>
      <c r="BK351" s="68">
        <f t="array" ref="BK351">
_xlfn.LET(_xlpm.COEFF,
IF($AW351+$AX351=0,0,IF(MAX(MIN($AX351,EOMONTH(BK$15,0))-MAX($AW351,BK$15)+1,)&gt;0,1,0)),
_xlfn.IFS(
$ES351="LisChannel",
_xlpm.COEFF*
INDEX({1;1;1.2;1.2;1;1;1;1;1.2;1.2;1.2;1.2},
MATCH(MONTH(BK$15),
{1,2,3,4,5,6,7,8,9,10,11,12})),
CONCATENATE($ES351," ",$L351)="RussOutdoor метро",
_xlpm.COEFF*
INDEX({0.8;0.9;1.1;1.1;1;1;1;1;1.1;1.1;1.1;1.1},
MATCH(MONTH(BK$15),
{1,2,3,4,5,6,7,8,9,10,11,12})),
$ES351&lt;&gt;"LisChannel",
_xlpm.COEFF,
$ES351&lt;&gt;"RussOutdoor",
_xlpm.COEFF))</f>
        <v/>
      </c>
      <c r="BL351" s="62">
        <f>COUNTIFS($AZ351:$BK351,"&gt;0")</f>
        <v/>
      </c>
      <c r="BM351" s="65" t="n"/>
      <c r="BN351" s="125">
        <f>$DJ351</f>
        <v/>
      </c>
      <c r="BO351" s="63">
        <f>$DQ351</f>
        <v/>
      </c>
      <c r="BP351" s="125">
        <f>
IFERROR(
IF($BL351=0,0,
$BN351*(1-$BO351)),
0)</f>
        <v/>
      </c>
      <c r="BQ351" s="125">
        <f t="array" ref="BQ351">
IFERROR(
_xlfn.IFS(
$DH351="день_1",
$BP351*$BL351/($AX351-$AW351+1)*AZ351*(DAY(EOMONTH(AZ$15,0))),
$DH351="день_2",
$BP351/30*MAX(MIN($AX351,EOMONTH(AZ$15,0))-MAX($AW351,AZ$15)+1,),
$DH351="раб.день",
$BP351/30*(IFERROR(
_xlfn.LET(_xlpm.VD,
CHOOSE(
{1;2;3;4;5;6;7;8;9;10;11;12;13;14;15;16;17;18},
45658,45659,45660,45661,45662,45663,45664,45665,45711,45724,45778,45779,45785,45786,45820,45821,45965,46022),
_xlfn.LET(_xlpm.DD,
MAX(MIN($AX351,EOMONTH(AZ$15,0))-MAX($AW351,AZ$15),),
_xlfn.IFS(
AND(MONTH($AW351)=MONTH(AZ$15),MONTH($AX351)&lt;&gt;MONTH(AZ$15)),
NETWORKDAYS.INTL($AW351,$AW351+_xlpm.DD,1,_xlpm.VD),
AND(MONTH($AW351)&lt;&gt;MONTH(AZ$15),MONTH($AX351)=MONTH(AZ$15)),
NETWORKDAYS.INTL(($AX351)-_xlpm.DD,$AX351,1,_xlpm.VD),
AND(MONTH($AW351)&lt;MONTH(AZ$15),MONTH($AX351)&gt;MONTH(AZ$15)),
NETWORKDAYS.INTL((EOMONTH(AZ$15-1,1))-_xlpm.DD,EOMONTH(AZ$15-1,1),1,_xlpm.VD),
AND(MONTH($AW351)=MONTH(AZ$15),MONTH($AX351)=MONTH(AZ$15)),
NETWORKDAYS.INTL($AW351,$AX351,1,_xlpm.VD)))),0)),
$DH351="месяц",
$BP351*AZ351,
$DH351="неделя",
$BP351*AZ351/7*(ROUNDUP((DAY(EOMONTH(AZ$15,0)))/4,0))),
0)</f>
        <v/>
      </c>
      <c r="BR351" s="125">
        <f t="array" ref="BR351">
IFERROR(
_xlfn.IFS(
$DH351="день_1",
$BP351*$BL351/($AX351-$AW351+1)*BA351*(DAY(EOMONTH(BA$15,0))),
$DH351="день_2",
$BP351/30*MAX(MIN($AX351,EOMONTH(BA$15,0))-MAX($AW351,BA$15)+1,),
$DH351="раб.день",
$BP351/30*(IFERROR(
_xlfn.LET(_xlpm.VD,
CHOOSE(
{1;2;3;4;5;6;7;8;9;10;11;12;13;14;15;16;17;18},
45658,45659,45660,45661,45662,45663,45664,45665,45711,45724,45778,45779,45785,45786,45820,45821,45965,46022),
_xlfn.LET(_xlpm.DD,
MAX(MIN($AX351,EOMONTH(BA$15,0))-MAX($AW351,BA$15),),
_xlfn.IFS(
AND(MONTH($AW351)=MONTH(BA$15),MONTH($AX351)&lt;&gt;MONTH(BA$15)),
NETWORKDAYS.INTL($AW351,$AW351+_xlpm.DD,1,_xlpm.VD),
AND(MONTH($AW351)&lt;&gt;MONTH(BA$15),MONTH($AX351)=MONTH(BA$15)),
NETWORKDAYS.INTL(($AX351)-_xlpm.DD,$AX351,1,_xlpm.VD),
AND(MONTH($AW351)&lt;MONTH(BA$15),MONTH($AX351)&gt;MONTH(BA$15)),
NETWORKDAYS.INTL((EOMONTH(BA$15-1,1))-_xlpm.DD,EOMONTH(BA$15-1,1),1,_xlpm.VD),
AND(MONTH($AW351)=MONTH(BA$15),MONTH($AX351)=MONTH(BA$15)),
NETWORKDAYS.INTL($AW351,$AX351,1,_xlpm.VD)))),0)),
$DH351="месяц",
$BP351*BA351,
$DH351="неделя",
$BP351*BA351/7*(ROUNDUP((DAY(EOMONTH(BA$15,0)))/4,0))),
0)</f>
        <v/>
      </c>
      <c r="BS351" s="125">
        <f t="array" ref="BS351">
IFERROR(
_xlfn.IFS(
$DH351="день_1",
$BP351*$BL351/($AX351-$AW351+1)*BB351*(DAY(EOMONTH(BB$15,0))),
$DH351="день_2",
$BP351/30*MAX(MIN($AX351,EOMONTH(BB$15,0))-MAX($AW351,BB$15)+1,),
$DH351="раб.день",
$BP351/30*(IFERROR(
_xlfn.LET(_xlpm.VD,
CHOOSE(
{1;2;3;4;5;6;7;8;9;10;11;12;13;14;15;16;17;18},
45658,45659,45660,45661,45662,45663,45664,45665,45711,45724,45778,45779,45785,45786,45820,45821,45965,46022),
_xlfn.LET(_xlpm.DD,
MAX(MIN($AX351,EOMONTH(BB$15,0))-MAX($AW351,BB$15),),
_xlfn.IFS(
AND(MONTH($AW351)=MONTH(BB$15),MONTH($AX351)&lt;&gt;MONTH(BB$15)),
NETWORKDAYS.INTL($AW351,$AW351+_xlpm.DD,1,_xlpm.VD),
AND(MONTH($AW351)&lt;&gt;MONTH(BB$15),MONTH($AX351)=MONTH(BB$15)),
NETWORKDAYS.INTL(($AX351)-_xlpm.DD,$AX351,1,_xlpm.VD),
AND(MONTH($AW351)&lt;MONTH(BB$15),MONTH($AX351)&gt;MONTH(BB$15)),
NETWORKDAYS.INTL((EOMONTH(BB$15-1,1))-_xlpm.DD,EOMONTH(BB$15-1,1),1,_xlpm.VD),
AND(MONTH($AW351)=MONTH(BB$15),MONTH($AX351)=MONTH(BB$15)),
NETWORKDAYS.INTL($AW351,$AX351,1,_xlpm.VD)))),0)),
$DH351="месяц",
$BP351*BB351,
$DH351="неделя",
$BP351*BB351/7*(ROUNDUP((DAY(EOMONTH(BB$15,0)))/4,0))),
0)</f>
        <v/>
      </c>
      <c r="BT351" s="125">
        <f t="array" ref="BT351">
IFERROR(
_xlfn.IFS(
$DH351="день_1",
$BP351*$BL351/($AX351-$AW351+1)*BC351*(DAY(EOMONTH(BC$15,0))),
$DH351="день_2",
$BP351/30*MAX(MIN($AX351,EOMONTH(BC$15,0))-MAX($AW351,BC$15)+1,),
$DH351="раб.день",
$BP351/30*(IFERROR(
_xlfn.LET(_xlpm.VD,
CHOOSE(
{1;2;3;4;5;6;7;8;9;10;11;12;13;14;15;16;17;18},
45658,45659,45660,45661,45662,45663,45664,45665,45711,45724,45778,45779,45785,45786,45820,45821,45965,46022),
_xlfn.LET(_xlpm.DD,
MAX(MIN($AX351,EOMONTH(BC$15,0))-MAX($AW351,BC$15),),
_xlfn.IFS(
AND(MONTH($AW351)=MONTH(BC$15),MONTH($AX351)&lt;&gt;MONTH(BC$15)),
NETWORKDAYS.INTL($AW351,$AW351+_xlpm.DD,1,_xlpm.VD),
AND(MONTH($AW351)&lt;&gt;MONTH(BC$15),MONTH($AX351)=MONTH(BC$15)),
NETWORKDAYS.INTL(($AX351)-_xlpm.DD,$AX351,1,_xlpm.VD),
AND(MONTH($AW351)&lt;MONTH(BC$15),MONTH($AX351)&gt;MONTH(BC$15)),
NETWORKDAYS.INTL((EOMONTH(BC$15-1,1))-_xlpm.DD,EOMONTH(BC$15-1,1),1,_xlpm.VD),
AND(MONTH($AW351)=MONTH(BC$15),MONTH($AX351)=MONTH(BC$15)),
NETWORKDAYS.INTL($AW351,$AX351,1,_xlpm.VD)))),0)),
$DH351="месяц",
$BP351*BC351,
$DH351="неделя",
$BP351*BC351/7*(ROUNDUP((DAY(EOMONTH(BC$15,0)))/4,0))),
0)</f>
        <v/>
      </c>
      <c r="BU351" s="125">
        <f t="array" ref="BU351">
IFERROR(
_xlfn.IFS(
$DH351="день_1",
$BP351*$BL351/($AX351-$AW351+1)*BD351*(DAY(EOMONTH(BD$15,0))),
$DH351="день_2",
$BP351/30*MAX(MIN($AX351,EOMONTH(BD$15,0))-MAX($AW351,BD$15)+1,),
$DH351="раб.день",
$BP351/30*(IFERROR(
_xlfn.LET(_xlpm.VD,
CHOOSE(
{1;2;3;4;5;6;7;8;9;10;11;12;13;14;15;16;17;18},
45658,45659,45660,45661,45662,45663,45664,45665,45711,45724,45778,45779,45785,45786,45820,45821,45965,46022),
_xlfn.LET(_xlpm.DD,
MAX(MIN($AX351,EOMONTH(BD$15,0))-MAX($AW351,BD$15),),
_xlfn.IFS(
AND(MONTH($AW351)=MONTH(BD$15),MONTH($AX351)&lt;&gt;MONTH(BD$15)),
NETWORKDAYS.INTL($AW351,$AW351+_xlpm.DD,1,_xlpm.VD),
AND(MONTH($AW351)&lt;&gt;MONTH(BD$15),MONTH($AX351)=MONTH(BD$15)),
NETWORKDAYS.INTL(($AX351)-_xlpm.DD,$AX351,1,_xlpm.VD),
AND(MONTH($AW351)&lt;MONTH(BD$15),MONTH($AX351)&gt;MONTH(BD$15)),
NETWORKDAYS.INTL((EOMONTH(BD$15-1,1))-_xlpm.DD,EOMONTH(BD$15-1,1),1,_xlpm.VD),
AND(MONTH($AW351)=MONTH(BD$15),MONTH($AX351)=MONTH(BD$15)),
NETWORKDAYS.INTL($AW351,$AX351,1,_xlpm.VD)))),0)),
$DH351="месяц",
$BP351*BD351,
$DH351="неделя",
$BP351*BD351/7*(ROUNDUP((DAY(EOMONTH(BD$15,0)))/4,0))),
0)</f>
        <v/>
      </c>
      <c r="BV351" s="125">
        <f t="array" ref="BV351">
IFERROR(
_xlfn.IFS(
$DH351="день_1",
$BP351*$BL351/($AX351-$AW351+1)*BE351*(DAY(EOMONTH(BE$15,0))),
$DH351="день_2",
$BP351/30*MAX(MIN($AX351,EOMONTH(BE$15,0))-MAX($AW351,BE$15)+1,),
$DH351="раб.день",
$BP351/30*(IFERROR(
_xlfn.LET(_xlpm.VD,
CHOOSE(
{1;2;3;4;5;6;7;8;9;10;11;12;13;14;15;16;17;18},
45658,45659,45660,45661,45662,45663,45664,45665,45711,45724,45778,45779,45785,45786,45820,45821,45965,46022),
_xlfn.LET(_xlpm.DD,
MAX(MIN($AX351,EOMONTH(BE$15,0))-MAX($AW351,BE$15),),
_xlfn.IFS(
AND(MONTH($AW351)=MONTH(BE$15),MONTH($AX351)&lt;&gt;MONTH(BE$15)),
NETWORKDAYS.INTL($AW351,$AW351+_xlpm.DD,1,_xlpm.VD),
AND(MONTH($AW351)&lt;&gt;MONTH(BE$15),MONTH($AX351)=MONTH(BE$15)),
NETWORKDAYS.INTL(($AX351)-_xlpm.DD,$AX351,1,_xlpm.VD),
AND(MONTH($AW351)&lt;MONTH(BE$15),MONTH($AX351)&gt;MONTH(BE$15)),
NETWORKDAYS.INTL((EOMONTH(BE$15-1,1))-_xlpm.DD,EOMONTH(BE$15-1,1),1,_xlpm.VD),
AND(MONTH($AW351)=MONTH(BE$15),MONTH($AX351)=MONTH(BE$15)),
NETWORKDAYS.INTL($AW351,$AX351,1,_xlpm.VD)))),0)),
$DH351="месяц",
$BP351*BE351,
$DH351="неделя",
$BP351*BE351/7*(ROUNDUP((DAY(EOMONTH(BE$15,0)))/4,0))),
0)</f>
        <v/>
      </c>
      <c r="BW351" s="125">
        <f t="array" ref="BW351">
IFERROR(
_xlfn.IFS(
$DH351="день_1",
$BP351*$BL351/($AX351-$AW351+1)*BF351*(DAY(EOMONTH(BF$15,0))),
$DH351="день_2",
$BP351/30*MAX(MIN($AX351,EOMONTH(BF$15,0))-MAX($AW351,BF$15)+1,),
$DH351="раб.день",
$BP351/30*(IFERROR(
_xlfn.LET(_xlpm.VD,
CHOOSE(
{1;2;3;4;5;6;7;8;9;10;11;12;13;14;15;16;17;18},
45658,45659,45660,45661,45662,45663,45664,45665,45711,45724,45778,45779,45785,45786,45820,45821,45965,46022),
_xlfn.LET(_xlpm.DD,
MAX(MIN($AX351,EOMONTH(BF$15,0))-MAX($AW351,BF$15),),
_xlfn.IFS(
AND(MONTH($AW351)=MONTH(BF$15),MONTH($AX351)&lt;&gt;MONTH(BF$15)),
NETWORKDAYS.INTL($AW351,$AW351+_xlpm.DD,1,_xlpm.VD),
AND(MONTH($AW351)&lt;&gt;MONTH(BF$15),MONTH($AX351)=MONTH(BF$15)),
NETWORKDAYS.INTL(($AX351)-_xlpm.DD,$AX351,1,_xlpm.VD),
AND(MONTH($AW351)&lt;MONTH(BF$15),MONTH($AX351)&gt;MONTH(BF$15)),
NETWORKDAYS.INTL((EOMONTH(BF$15-1,1))-_xlpm.DD,EOMONTH(BF$15-1,1),1,_xlpm.VD),
AND(MONTH($AW351)=MONTH(BF$15),MONTH($AX351)=MONTH(BF$15)),
NETWORKDAYS.INTL($AW351,$AX351,1,_xlpm.VD)))),0)),
$DH351="месяц",
$BP351*BF351,
$DH351="неделя",
$BP351*BF351/7*(ROUNDUP((DAY(EOMONTH(BF$15,0)))/4,0))),
0)</f>
        <v/>
      </c>
      <c r="BX351" s="125">
        <f t="array" ref="BX351">
IFERROR(
_xlfn.IFS(
$DH351="день_1",
$BP351*$BL351/($AX351-$AW351+1)*BG351*(DAY(EOMONTH(BG$15,0))),
$DH351="день_2",
$BP351/30*MAX(MIN($AX351,EOMONTH(BG$15,0))-MAX($AW351,BG$15)+1,),
$DH351="раб.день",
$BP351/30*(IFERROR(
_xlfn.LET(_xlpm.VD,
CHOOSE(
{1;2;3;4;5;6;7;8;9;10;11;12;13;14;15;16;17;18},
45658,45659,45660,45661,45662,45663,45664,45665,45711,45724,45778,45779,45785,45786,45820,45821,45965,46022),
_xlfn.LET(_xlpm.DD,
MAX(MIN($AX351,EOMONTH(BG$15,0))-MAX($AW351,BG$15),),
_xlfn.IFS(
AND(MONTH($AW351)=MONTH(BG$15),MONTH($AX351)&lt;&gt;MONTH(BG$15)),
NETWORKDAYS.INTL($AW351,$AW351+_xlpm.DD,1,_xlpm.VD),
AND(MONTH($AW351)&lt;&gt;MONTH(BG$15),MONTH($AX351)=MONTH(BG$15)),
NETWORKDAYS.INTL(($AX351)-_xlpm.DD,$AX351,1,_xlpm.VD),
AND(MONTH($AW351)&lt;MONTH(BG$15),MONTH($AX351)&gt;MONTH(BG$15)),
NETWORKDAYS.INTL((EOMONTH(BG$15-1,1))-_xlpm.DD,EOMONTH(BG$15-1,1),1,_xlpm.VD),
AND(MONTH($AW351)=MONTH(BG$15),MONTH($AX351)=MONTH(BG$15)),
NETWORKDAYS.INTL($AW351,$AX351,1,_xlpm.VD)))),0)),
$DH351="месяц",
$BP351*BG351,
$DH351="неделя",
$BP351*BG351/7*(ROUNDUP((DAY(EOMONTH(BG$15,0)))/4,0))),
0)</f>
        <v/>
      </c>
      <c r="BY351" s="125">
        <f t="array" ref="BY351">
IFERROR(
_xlfn.IFS(
$DH351="день_1",
$BP351*$BL351/($AX351-$AW351+1)*BH351*(DAY(EOMONTH(BH$15,0))),
$DH351="день_2",
$BP351/30*MAX(MIN($AX351,EOMONTH(BH$15,0))-MAX($AW351,BH$15)+1,),
$DH351="раб.день",
$BP351/30*(IFERROR(
_xlfn.LET(_xlpm.VD,
CHOOSE(
{1;2;3;4;5;6;7;8;9;10;11;12;13;14;15;16;17;18},
45658,45659,45660,45661,45662,45663,45664,45665,45711,45724,45778,45779,45785,45786,45820,45821,45965,46022),
_xlfn.LET(_xlpm.DD,
MAX(MIN($AX351,EOMONTH(BH$15,0))-MAX($AW351,BH$15),),
_xlfn.IFS(
AND(MONTH($AW351)=MONTH(BH$15),MONTH($AX351)&lt;&gt;MONTH(BH$15)),
NETWORKDAYS.INTL($AW351,$AW351+_xlpm.DD,1,_xlpm.VD),
AND(MONTH($AW351)&lt;&gt;MONTH(BH$15),MONTH($AX351)=MONTH(BH$15)),
NETWORKDAYS.INTL(($AX351)-_xlpm.DD,$AX351,1,_xlpm.VD),
AND(MONTH($AW351)&lt;MONTH(BH$15),MONTH($AX351)&gt;MONTH(BH$15)),
NETWORKDAYS.INTL((EOMONTH(BH$15-1,1))-_xlpm.DD,EOMONTH(BH$15-1,1),1,_xlpm.VD),
AND(MONTH($AW351)=MONTH(BH$15),MONTH($AX351)=MONTH(BH$15)),
NETWORKDAYS.INTL($AW351,$AX351,1,_xlpm.VD)))),0)),
$DH351="месяц",
$BP351*BH351,
$DH351="неделя",
$BP351*BH351/7*(ROUNDUP((DAY(EOMONTH(BH$15,0)))/4,0))),
0)</f>
        <v/>
      </c>
      <c r="BZ351" s="125">
        <f t="array" ref="BZ351">
IFERROR(
_xlfn.IFS(
$DH351="день_1",
$BP351*$BL351/($AX351-$AW351+1)*BI351*(DAY(EOMONTH(BI$15,0))),
$DH351="день_2",
$BP351/30*MAX(MIN($AX351,EOMONTH(BI$15,0))-MAX($AW351,BI$15)+1,),
$DH351="раб.день",
$BP351/30*(IFERROR(
_xlfn.LET(_xlpm.VD,
CHOOSE(
{1;2;3;4;5;6;7;8;9;10;11;12;13;14;15;16;17;18},
45658,45659,45660,45661,45662,45663,45664,45665,45711,45724,45778,45779,45785,45786,45820,45821,45965,46022),
_xlfn.LET(_xlpm.DD,
MAX(MIN($AX351,EOMONTH(BI$15,0))-MAX($AW351,BI$15),),
_xlfn.IFS(
AND(MONTH($AW351)=MONTH(BI$15),MONTH($AX351)&lt;&gt;MONTH(BI$15)),
NETWORKDAYS.INTL($AW351,$AW351+_xlpm.DD,1,_xlpm.VD),
AND(MONTH($AW351)&lt;&gt;MONTH(BI$15),MONTH($AX351)=MONTH(BI$15)),
NETWORKDAYS.INTL(($AX351)-_xlpm.DD,$AX351,1,_xlpm.VD),
AND(MONTH($AW351)&lt;MONTH(BI$15),MONTH($AX351)&gt;MONTH(BI$15)),
NETWORKDAYS.INTL((EOMONTH(BI$15-1,1))-_xlpm.DD,EOMONTH(BI$15-1,1),1,_xlpm.VD),
AND(MONTH($AW351)=MONTH(BI$15),MONTH($AX351)=MONTH(BI$15)),
NETWORKDAYS.INTL($AW351,$AX351,1,_xlpm.VD)))),0)),
$DH351="месяц",
$BP351*BI351,
$DH351="неделя",
$BP351*BI351/7*(ROUNDUP((DAY(EOMONTH(BI$15,0)))/4,0))),
0)</f>
        <v/>
      </c>
      <c r="CA351" s="125">
        <f t="array" ref="CA351">
IFERROR(
_xlfn.IFS(
$DH351="день_1",
$BP351*$BL351/($AX351-$AW351+1)*BJ351*(DAY(EOMONTH(BJ$15,0))),
$DH351="день_2",
$BP351/30*MAX(MIN($AX351,EOMONTH(BJ$15,0))-MAX($AW351,BJ$15)+1,),
$DH351="раб.день",
$BP351/30*(IFERROR(
_xlfn.LET(_xlpm.VD,
CHOOSE(
{1;2;3;4;5;6;7;8;9;10;11;12;13;14;15;16;17;18},
45658,45659,45660,45661,45662,45663,45664,45665,45711,45724,45778,45779,45785,45786,45820,45821,45965,46022),
_xlfn.LET(_xlpm.DD,
MAX(MIN($AX351,EOMONTH(BJ$15,0))-MAX($AW351,BJ$15),),
_xlfn.IFS(
AND(MONTH($AW351)=MONTH(BJ$15),MONTH($AX351)&lt;&gt;MONTH(BJ$15)),
NETWORKDAYS.INTL($AW351,$AW351+_xlpm.DD,1,_xlpm.VD),
AND(MONTH($AW351)&lt;&gt;MONTH(BJ$15),MONTH($AX351)=MONTH(BJ$15)),
NETWORKDAYS.INTL(($AX351)-_xlpm.DD,$AX351,1,_xlpm.VD),
AND(MONTH($AW351)&lt;MONTH(BJ$15),MONTH($AX351)&gt;MONTH(BJ$15)),
NETWORKDAYS.INTL((EOMONTH(BJ$15-1,1))-_xlpm.DD,EOMONTH(BJ$15-1,1),1,_xlpm.VD),
AND(MONTH($AW351)=MONTH(BJ$15),MONTH($AX351)=MONTH(BJ$15)),
NETWORKDAYS.INTL($AW351,$AX351,1,_xlpm.VD)))),0)),
$DH351="месяц",
$BP351*BJ351,
$DH351="неделя",
$BP351*BJ351/7*(ROUNDUP((DAY(EOMONTH(BJ$15,0)))/4,0))),
0)</f>
        <v/>
      </c>
      <c r="CB351" s="125">
        <f t="array" ref="CB351">
IFERROR(
_xlfn.IFS(
$DH351="день_1",
$BP351*$BL351/($AX351-$AW351+1)*BK351*(DAY(EOMONTH(BK$15,0))),
$DH351="день_2",
$BP351/30*MAX(MIN($AX351,EOMONTH(BK$15,0))-MAX($AW351,BK$15)+1,),
$DH351="раб.день",
$BP351/30*(IFERROR(
_xlfn.LET(_xlpm.VD,
CHOOSE(
{1;2;3;4;5;6;7;8;9;10;11;12;13;14;15;16;17;18},
45658,45659,45660,45661,45662,45663,45664,45665,45711,45724,45778,45779,45785,45786,45820,45821,45965,46022),
_xlfn.LET(_xlpm.DD,
MAX(MIN($AX351,EOMONTH(BK$15,0))-MAX($AW351,BK$15),),
_xlfn.IFS(
AND(MONTH($AW351)=MONTH(BK$15),MONTH($AX351)&lt;&gt;MONTH(BK$15)),
NETWORKDAYS.INTL($AW351,$AW351+_xlpm.DD,1,_xlpm.VD),
AND(MONTH($AW351)&lt;&gt;MONTH(BK$15),MONTH($AX351)=MONTH(BK$15)),
NETWORKDAYS.INTL(($AX351)-_xlpm.DD,$AX351,1,_xlpm.VD),
AND(MONTH($AW351)&lt;MONTH(BK$15),MONTH($AX351)&gt;MONTH(BK$15)),
NETWORKDAYS.INTL((EOMONTH(BK$15-1,1))-_xlpm.DD,EOMONTH(BK$15-1,1),1,_xlpm.VD),
AND(MONTH($AW351)=MONTH(BK$15),MONTH($AX351)=MONTH(BK$15)),
NETWORKDAYS.INTL($AW351,$AX351,1,_xlpm.VD)))),0)),
$DH351="месяц",
$BP351*BK351,
$DH351="неделя",
$BP351*BK351/7*(ROUNDUP((DAY(EOMONTH(BK$15,0)))/4,0))),
0)</f>
        <v/>
      </c>
      <c r="CC351" s="125">
        <f>SUM($BQ351:$CB351)</f>
        <v/>
      </c>
      <c r="CD351" s="126">
        <f>SUM($EH351:$EH351)</f>
        <v/>
      </c>
      <c r="CE351" s="126">
        <f>$CD351*$AB351</f>
        <v/>
      </c>
      <c r="CF351" s="126">
        <f>SUM($EK351:$EK351)</f>
        <v/>
      </c>
      <c r="CG351" s="126">
        <f>$CF351*$AB351</f>
        <v/>
      </c>
      <c r="CH351" s="126">
        <f>SUM($CC351,$CE351,$CG351)</f>
        <v/>
      </c>
      <c r="CI351" s="126">
        <f>$CH351*(1+$CM351)</f>
        <v/>
      </c>
      <c r="CJ351" s="127" t="n">
        <v>0</v>
      </c>
      <c r="CK351" s="126">
        <f>SUM($CH351:$CH351)*(1+$CJ351)</f>
        <v/>
      </c>
      <c r="CL351" s="126">
        <f>SUM($CH351:$CH351)*(1+$CM351)</f>
        <v/>
      </c>
      <c r="CM351" s="59" t="inlineStr">
        <is>
          <t>20%</t>
        </is>
      </c>
      <c r="CN351" s="59" t="n"/>
      <c r="CO351" s="72" t="n"/>
      <c r="CP351" s="59" t="n"/>
      <c r="CQ351" s="73" t="n"/>
      <c r="CR351" s="73" t="n"/>
      <c r="CS351" s="73" t="n"/>
      <c r="CT351" s="72" t="n"/>
      <c r="CU351" s="79" t="inlineStr">
        <is>
          <t> </t>
        </is>
      </c>
      <c r="CV351" s="60" t="n"/>
      <c r="CW351" s="60" t="n"/>
      <c r="CX351" s="60" t="n"/>
      <c r="CY351" s="127">
        <f>IFERROR(($CC351-$EE351)/($EE351/(1-$DQ351)),0)</f>
        <v/>
      </c>
      <c r="CZ351" s="127">
        <f>IFERROR(1-$EI351/($CE351),0)</f>
        <v/>
      </c>
      <c r="DA351" s="127">
        <f>IFERROR(1-$EL351/($CG351),0)</f>
        <v/>
      </c>
      <c r="DB351" s="126">
        <f>ROUND(IFERROR(($CI351/(1+$CM351)-$EN351),0),2)</f>
        <v/>
      </c>
      <c r="DC351" s="128" t="n"/>
      <c r="DD351" s="125" t="n"/>
      <c r="DE351" s="75" t="n">
        <v>0</v>
      </c>
      <c r="DF351" s="128" t="n"/>
      <c r="DG351" s="125">
        <f>IF($DC351=0,0,$DD351*($DC351*100%-$DE351*$DF351))*SUM($AB351:$AB351)</f>
        <v/>
      </c>
      <c r="DH351" s="129" t="inlineStr">
        <is>
          <t>месяц</t>
        </is>
      </c>
      <c r="DI351" s="130">
        <f t="array" ref="DI351">IFERROR(
IF($ES351="LisChannel",
(ROUND(((INDEX({174.625;153.888888888889;130.972222222222},MATCH($AI351,{2;3;4}),0))*$AG351*$AI351),2)),0),0)</f>
        <v/>
      </c>
      <c r="DJ351" s="130">
        <f>
_xlfn.LET(_xlpm.X,
IFERROR(
IF($ES351="НовиковТВ",
(_xlfn.LET(_xlpm.NTV,
_xlfn.LET(_xlpm.MIN,350000,
IF(SUMIFS($DI:$DI,$ES:$ES,"НовиковТВ")&lt;=_xlpm.MIN,
(SUMIFS($DI:$DI,$ES:$ES,"НовиковТВ")/(COUNTIFS($ES:$ES,"НовиковТВ")))*_xlpm.MIN/SUMIFS($DI:$DI,$ES:$ES,"НовиковТВ"),
DI351)),
_xlpm.NTV+$DG351/(1-(1-(_xlpm.NTV)*(1-$DL351)*(1-$DM351)*(1-$DN351)*(1-$DO351)*(1-$DP351)/_xlpm.NTV))))/(1+$EP351),
$DI351+$DG351/(1-(1-($DI351)*(1-$DL351)*(1-$DM351)*(1-$DN351)*(1-$DO351)*(1-$DP351)/$DI351))),
0),
_xlpm.X*(1+$CM351)*(1+$CW351)-_xlpm.X*(1+$CM351)+_xlpm.X)</f>
        <v/>
      </c>
      <c r="DK351" s="125" t="inlineStr">
        <is>
          <t>послед.</t>
        </is>
      </c>
      <c r="DL351" s="63" t="n">
        <v>0</v>
      </c>
      <c r="DM351" s="63" t="n">
        <v>0</v>
      </c>
      <c r="DN351" s="63" t="n">
        <v>0</v>
      </c>
      <c r="DO351" s="63" t="n">
        <v>0</v>
      </c>
      <c r="DP351" s="63" t="n">
        <v>0</v>
      </c>
      <c r="DQ351" s="63">
        <f t="array" ref="DQ351">IFERROR(_xlfn.IFS(
$DK351="послед.",1-(1-$DL351)*(1-$DM351)*(1-$DN351)*(1-$DO351)*(1-$DP351),
$DK351="сумм.",$DL351+$DM351+$DN351+$DO351+$DP351),
0)</f>
        <v/>
      </c>
      <c r="DR351" s="125">
        <f t="array" ref="DR351">
IFERROR(
_xlfn.IFS(
$BL351=0,
0,
$BL351&gt;0,
_xlfn.IFS($DK351="послед.",
$DJ351*(1-$DL351)*(1-$DM351)*(1-$DN351)*(1-$DO351)*(1-$DP351),
$DK351="сумм.",
$DJ351*(1-($DL351+$DM351+$DN351+$DO351+$DP351)))),0)</f>
        <v/>
      </c>
      <c r="DS351" s="125">
        <f t="array" ref="DS351">
IFERROR(_xlfn.IFS(
$DH351="день_1",
$DR351*$BL351/($AX351-$AW351+1)*AZ351*(DAY(EOMONTH(AZ$15,0))),
$DH351="день_2",
$DR351/30*MAX(MIN($AX351,EOMONTH(AZ$15,0))-MAX($AW351,AZ$15)+1,),
$DH351="раб.день",
$DR351/30*(IFERROR(
_xlfn.LET(_xlpm.VD,
CHOOSE(
{1;2;3;4;5;6;7;8;9;10;11;12;13;14;15;16;17;18},
45658,45659,45660,45661,45662,45663,45664,45665,45711,45724,45778,45779,45785,45786,45820,45821,45965,46022),
_xlfn.LET(_xlpm.DD,
MAX(MIN($AX351,EOMONTH(AZ$15,0))-MAX($AW351,AZ$15),),
_xlfn.IFS(
AND(MONTH($AW351)=MONTH(AZ$15),MONTH($AX351)&lt;&gt;MONTH(AZ$15)),
NETWORKDAYS.INTL($AW351,$AW351+_xlpm.DD,1,_xlpm.VD),
AND(MONTH($AW351)&lt;&gt;MONTH(AZ$15),MONTH($AX351)=MONTH(AZ$15)),
NETWORKDAYS.INTL(($AX351)-_xlpm.DD,$AX351,1,_xlpm.VD),
AND(MONTH($AW351)&lt;MONTH(AZ$15),MONTH($AX351)&gt;MONTH(AZ$15)),
NETWORKDAYS.INTL((EOMONTH(AZ$15-1,1))-_xlpm.DD,EOMONTH(AZ$15-1,1),1,_xlpm.VD),
AND(MONTH($AW351)=MONTH(AZ$15),MONTH($AX351)=MONTH(AZ$15)),
NETWORKDAYS.INTL($AW351,$AX351,1,_xlpm.VD)))),0)),
$DH351="месяц",
$DR351*AZ351,
$DH351="неделя",
$DR351*AZ351/7*(ROUNDUP((DAY(EOMONTH(AZ$15,0)))/4,0))),
0)</f>
        <v/>
      </c>
      <c r="DT351" s="125">
        <f t="array" ref="DT351">
IFERROR(_xlfn.IFS(
$DH351="день_1",
$DR351*$BL351/($AX351-$AW351+1)*BA351*(DAY(EOMONTH(BA$15,0))),
$DH351="день_2",
$DR351/30*MAX(MIN($AX351,EOMONTH(BA$15,0))-MAX($AW351,BA$15)+1,),
$DH351="раб.день",
$DR351/30*(IFERROR(
_xlfn.LET(_xlpm.VD,
CHOOSE(
{1;2;3;4;5;6;7;8;9;10;11;12;13;14;15;16;17;18},
45658,45659,45660,45661,45662,45663,45664,45665,45711,45724,45778,45779,45785,45786,45820,45821,45965,46022),
_xlfn.LET(_xlpm.DD,
MAX(MIN($AX351,EOMONTH(BA$15,0))-MAX($AW351,BA$15),),
_xlfn.IFS(
AND(MONTH($AW351)=MONTH(BA$15),MONTH($AX351)&lt;&gt;MONTH(BA$15)),
NETWORKDAYS.INTL($AW351,$AW351+_xlpm.DD,1,_xlpm.VD),
AND(MONTH($AW351)&lt;&gt;MONTH(BA$15),MONTH($AX351)=MONTH(BA$15)),
NETWORKDAYS.INTL(($AX351)-_xlpm.DD,$AX351,1,_xlpm.VD),
AND(MONTH($AW351)&lt;MONTH(BA$15),MONTH($AX351)&gt;MONTH(BA$15)),
NETWORKDAYS.INTL((EOMONTH(BA$15-1,1))-_xlpm.DD,EOMONTH(BA$15-1,1),1,_xlpm.VD),
AND(MONTH($AW351)=MONTH(BA$15),MONTH($AX351)=MONTH(BA$15)),
NETWORKDAYS.INTL($AW351,$AX351,1,_xlpm.VD)))),0)),
$DH351="месяц",
$DR351*BA351,
$DH351="неделя",
$DR351*BA351/7*(ROUNDUP((DAY(EOMONTH(BA$15,0)))/4,0))),
0)</f>
        <v/>
      </c>
      <c r="DU351" s="125">
        <f t="array" ref="DU351">
IFERROR(_xlfn.IFS(
$DH351="день_1",
$DR351*$BL351/($AX351-$AW351+1)*BB351*(DAY(EOMONTH(BB$15,0))),
$DH351="день_2",
$DR351/30*MAX(MIN($AX351,EOMONTH(BB$15,0))-MAX($AW351,BB$15)+1,),
$DH351="раб.день",
$DR351/30*(IFERROR(
_xlfn.LET(_xlpm.VD,
CHOOSE(
{1;2;3;4;5;6;7;8;9;10;11;12;13;14;15;16;17;18},
45658,45659,45660,45661,45662,45663,45664,45665,45711,45724,45778,45779,45785,45786,45820,45821,45965,46022),
_xlfn.LET(_xlpm.DD,
MAX(MIN($AX351,EOMONTH(BB$15,0))-MAX($AW351,BB$15),),
_xlfn.IFS(
AND(MONTH($AW351)=MONTH(BB$15),MONTH($AX351)&lt;&gt;MONTH(BB$15)),
NETWORKDAYS.INTL($AW351,$AW351+_xlpm.DD,1,_xlpm.VD),
AND(MONTH($AW351)&lt;&gt;MONTH(BB$15),MONTH($AX351)=MONTH(BB$15)),
NETWORKDAYS.INTL(($AX351)-_xlpm.DD,$AX351,1,_xlpm.VD),
AND(MONTH($AW351)&lt;MONTH(BB$15),MONTH($AX351)&gt;MONTH(BB$15)),
NETWORKDAYS.INTL((EOMONTH(BB$15-1,1))-_xlpm.DD,EOMONTH(BB$15-1,1),1,_xlpm.VD),
AND(MONTH($AW351)=MONTH(BB$15),MONTH($AX351)=MONTH(BB$15)),
NETWORKDAYS.INTL($AW351,$AX351,1,_xlpm.VD)))),0)),
$DH351="месяц",
$DR351*BB351,
$DH351="неделя",
$DR351*BB351/7*(ROUNDUP((DAY(EOMONTH(BB$15,0)))/4,0))),
0)</f>
        <v/>
      </c>
      <c r="DV351" s="125">
        <f t="array" ref="DV351">
IFERROR(_xlfn.IFS(
$DH351="день_1",
$DR351*$BL351/($AX351-$AW351+1)*BC351*(DAY(EOMONTH(BC$15,0))),
$DH351="день_2",
$DR351/30*MAX(MIN($AX351,EOMONTH(BC$15,0))-MAX($AW351,BC$15)+1,),
$DH351="раб.день",
$DR351/30*(IFERROR(
_xlfn.LET(_xlpm.VD,
CHOOSE(
{1;2;3;4;5;6;7;8;9;10;11;12;13;14;15;16;17;18},
45658,45659,45660,45661,45662,45663,45664,45665,45711,45724,45778,45779,45785,45786,45820,45821,45965,46022),
_xlfn.LET(_xlpm.DD,
MAX(MIN($AX351,EOMONTH(BC$15,0))-MAX($AW351,BC$15),),
_xlfn.IFS(
AND(MONTH($AW351)=MONTH(BC$15),MONTH($AX351)&lt;&gt;MONTH(BC$15)),
NETWORKDAYS.INTL($AW351,$AW351+_xlpm.DD,1,_xlpm.VD),
AND(MONTH($AW351)&lt;&gt;MONTH(BC$15),MONTH($AX351)=MONTH(BC$15)),
NETWORKDAYS.INTL(($AX351)-_xlpm.DD,$AX351,1,_xlpm.VD),
AND(MONTH($AW351)&lt;MONTH(BC$15),MONTH($AX351)&gt;MONTH(BC$15)),
NETWORKDAYS.INTL((EOMONTH(BC$15-1,1))-_xlpm.DD,EOMONTH(BC$15-1,1),1,_xlpm.VD),
AND(MONTH($AW351)=MONTH(BC$15),MONTH($AX351)=MONTH(BC$15)),
NETWORKDAYS.INTL($AW351,$AX351,1,_xlpm.VD)))),0)),
$DH351="месяц",
$DR351*BC351,
$DH351="неделя",
$DR351*BC351/7*(ROUNDUP((DAY(EOMONTH(BC$15,0)))/4,0))),
0)</f>
        <v/>
      </c>
      <c r="DW351" s="125">
        <f t="array" ref="DW351">
IFERROR(_xlfn.IFS(
$DH351="день_1",
$DR351*$BL351/($AX351-$AW351+1)*BD351*(DAY(EOMONTH(BD$15,0))),
$DH351="день_2",
$DR351/30*MAX(MIN($AX351,EOMONTH(BD$15,0))-MAX($AW351,BD$15)+1,),
$DH351="раб.день",
$DR351/30*(IFERROR(
_xlfn.LET(_xlpm.VD,
CHOOSE(
{1;2;3;4;5;6;7;8;9;10;11;12;13;14;15;16;17;18},
45658,45659,45660,45661,45662,45663,45664,45665,45711,45724,45778,45779,45785,45786,45820,45821,45965,46022),
_xlfn.LET(_xlpm.DD,
MAX(MIN($AX351,EOMONTH(BD$15,0))-MAX($AW351,BD$15),),
_xlfn.IFS(
AND(MONTH($AW351)=MONTH(BD$15),MONTH($AX351)&lt;&gt;MONTH(BD$15)),
NETWORKDAYS.INTL($AW351,$AW351+_xlpm.DD,1,_xlpm.VD),
AND(MONTH($AW351)&lt;&gt;MONTH(BD$15),MONTH($AX351)=MONTH(BD$15)),
NETWORKDAYS.INTL(($AX351)-_xlpm.DD,$AX351,1,_xlpm.VD),
AND(MONTH($AW351)&lt;MONTH(BD$15),MONTH($AX351)&gt;MONTH(BD$15)),
NETWORKDAYS.INTL((EOMONTH(BD$15-1,1))-_xlpm.DD,EOMONTH(BD$15-1,1),1,_xlpm.VD),
AND(MONTH($AW351)=MONTH(BD$15),MONTH($AX351)=MONTH(BD$15)),
NETWORKDAYS.INTL($AW351,$AX351,1,_xlpm.VD)))),0)),
$DH351="месяц",
$DR351*BD351,
$DH351="неделя",
$DR351*BD351/7*(ROUNDUP((DAY(EOMONTH(BD$15,0)))/4,0))),
0)</f>
        <v/>
      </c>
      <c r="DX351" s="125">
        <f t="array" ref="DX351">
IFERROR(_xlfn.IFS(
$DH351="день_1",
$DR351*$BL351/($AX351-$AW351+1)*BE351*(DAY(EOMONTH(BE$15,0))),
$DH351="день_2",
$DR351/30*MAX(MIN($AX351,EOMONTH(BE$15,0))-MAX($AW351,BE$15)+1,),
$DH351="раб.день",
$DR351/30*(IFERROR(
_xlfn.LET(_xlpm.VD,
CHOOSE(
{1;2;3;4;5;6;7;8;9;10;11;12;13;14;15;16;17;18},
45658,45659,45660,45661,45662,45663,45664,45665,45711,45724,45778,45779,45785,45786,45820,45821,45965,46022),
_xlfn.LET(_xlpm.DD,
MAX(MIN($AX351,EOMONTH(BE$15,0))-MAX($AW351,BE$15),),
_xlfn.IFS(
AND(MONTH($AW351)=MONTH(BE$15),MONTH($AX351)&lt;&gt;MONTH(BE$15)),
NETWORKDAYS.INTL($AW351,$AW351+_xlpm.DD,1,_xlpm.VD),
AND(MONTH($AW351)&lt;&gt;MONTH(BE$15),MONTH($AX351)=MONTH(BE$15)),
NETWORKDAYS.INTL(($AX351)-_xlpm.DD,$AX351,1,_xlpm.VD),
AND(MONTH($AW351)&lt;MONTH(BE$15),MONTH($AX351)&gt;MONTH(BE$15)),
NETWORKDAYS.INTL((EOMONTH(BE$15-1,1))-_xlpm.DD,EOMONTH(BE$15-1,1),1,_xlpm.VD),
AND(MONTH($AW351)=MONTH(BE$15),MONTH($AX351)=MONTH(BE$15)),
NETWORKDAYS.INTL($AW351,$AX351,1,_xlpm.VD)))),0)),
$DH351="месяц",
$DR351*BE351,
$DH351="неделя",
$DR351*BE351/7*(ROUNDUP((DAY(EOMONTH(BE$15,0)))/4,0))),
0)</f>
        <v/>
      </c>
      <c r="DY351" s="125">
        <f t="array" ref="DY351">
IFERROR(_xlfn.IFS(
$DH351="день_1",
$DR351*$BL351/($AX351-$AW351+1)*BF351*(DAY(EOMONTH(BF$15,0))),
$DH351="день_2",
$DR351/30*MAX(MIN($AX351,EOMONTH(BF$15,0))-MAX($AW351,BF$15)+1,),
$DH351="раб.день",
$DR351/30*(IFERROR(
_xlfn.LET(_xlpm.VD,
CHOOSE(
{1;2;3;4;5;6;7;8;9;10;11;12;13;14;15;16;17;18},
45658,45659,45660,45661,45662,45663,45664,45665,45711,45724,45778,45779,45785,45786,45820,45821,45965,46022),
_xlfn.LET(_xlpm.DD,
MAX(MIN($AX351,EOMONTH(BF$15,0))-MAX($AW351,BF$15),),
_xlfn.IFS(
AND(MONTH($AW351)=MONTH(BF$15),MONTH($AX351)&lt;&gt;MONTH(BF$15)),
NETWORKDAYS.INTL($AW351,$AW351+_xlpm.DD,1,_xlpm.VD),
AND(MONTH($AW351)&lt;&gt;MONTH(BF$15),MONTH($AX351)=MONTH(BF$15)),
NETWORKDAYS.INTL(($AX351)-_xlpm.DD,$AX351,1,_xlpm.VD),
AND(MONTH($AW351)&lt;MONTH(BF$15),MONTH($AX351)&gt;MONTH(BF$15)),
NETWORKDAYS.INTL((EOMONTH(BF$15-1,1))-_xlpm.DD,EOMONTH(BF$15-1,1),1,_xlpm.VD),
AND(MONTH($AW351)=MONTH(BF$15),MONTH($AX351)=MONTH(BF$15)),
NETWORKDAYS.INTL($AW351,$AX351,1,_xlpm.VD)))),0)),
$DH351="месяц",
$DR351*BF351,
$DH351="неделя",
$DR351*BF351/7*(ROUNDUP((DAY(EOMONTH(BF$15,0)))/4,0))),
0)</f>
        <v/>
      </c>
      <c r="DZ351" s="125">
        <f t="array" ref="DZ351">
IFERROR(_xlfn.IFS(
$DH351="день_1",
$DR351*$BL351/($AX351-$AW351+1)*BG351*(DAY(EOMONTH(BG$15,0))),
$DH351="день_2",
$DR351/30*MAX(MIN($AX351,EOMONTH(BG$15,0))-MAX($AW351,BG$15)+1,),
$DH351="раб.день",
$DR351/30*(IFERROR(
_xlfn.LET(_xlpm.VD,
CHOOSE(
{1;2;3;4;5;6;7;8;9;10;11;12;13;14;15;16;17;18},
45658,45659,45660,45661,45662,45663,45664,45665,45711,45724,45778,45779,45785,45786,45820,45821,45965,46022),
_xlfn.LET(_xlpm.DD,
MAX(MIN($AX351,EOMONTH(BG$15,0))-MAX($AW351,BG$15),),
_xlfn.IFS(
AND(MONTH($AW351)=MONTH(BG$15),MONTH($AX351)&lt;&gt;MONTH(BG$15)),
NETWORKDAYS.INTL($AW351,$AW351+_xlpm.DD,1,_xlpm.VD),
AND(MONTH($AW351)&lt;&gt;MONTH(BG$15),MONTH($AX351)=MONTH(BG$15)),
NETWORKDAYS.INTL(($AX351)-_xlpm.DD,$AX351,1,_xlpm.VD),
AND(MONTH($AW351)&lt;MONTH(BG$15),MONTH($AX351)&gt;MONTH(BG$15)),
NETWORKDAYS.INTL((EOMONTH(BG$15-1,1))-_xlpm.DD,EOMONTH(BG$15-1,1),1,_xlpm.VD),
AND(MONTH($AW351)=MONTH(BG$15),MONTH($AX351)=MONTH(BG$15)),
NETWORKDAYS.INTL($AW351,$AX351,1,_xlpm.VD)))),0)),
$DH351="месяц",
$DR351*BG351,
$DH351="неделя",
$DR351*BG351/7*(ROUNDUP((DAY(EOMONTH(BG$15,0)))/4,0))),
0)</f>
        <v/>
      </c>
      <c r="EA351" s="125">
        <f t="array" ref="EA351">
IFERROR(_xlfn.IFS(
$DH351="день_1",
$DR351*$BL351/($AX351-$AW351+1)*BH351*(DAY(EOMONTH(BH$15,0))),
$DH351="день_2",
$DR351/30*MAX(MIN($AX351,EOMONTH(BH$15,0))-MAX($AW351,BH$15)+1,),
$DH351="раб.день",
$DR351/30*(IFERROR(
_xlfn.LET(_xlpm.VD,
CHOOSE(
{1;2;3;4;5;6;7;8;9;10;11;12;13;14;15;16;17;18},
45658,45659,45660,45661,45662,45663,45664,45665,45711,45724,45778,45779,45785,45786,45820,45821,45965,46022),
_xlfn.LET(_xlpm.DD,
MAX(MIN($AX351,EOMONTH(BH$15,0))-MAX($AW351,BH$15),),
_xlfn.IFS(
AND(MONTH($AW351)=MONTH(BH$15),MONTH($AX351)&lt;&gt;MONTH(BH$15)),
NETWORKDAYS.INTL($AW351,$AW351+_xlpm.DD,1,_xlpm.VD),
AND(MONTH($AW351)&lt;&gt;MONTH(BH$15),MONTH($AX351)=MONTH(BH$15)),
NETWORKDAYS.INTL(($AX351)-_xlpm.DD,$AX351,1,_xlpm.VD),
AND(MONTH($AW351)&lt;MONTH(BH$15),MONTH($AX351)&gt;MONTH(BH$15)),
NETWORKDAYS.INTL((EOMONTH(BH$15-1,1))-_xlpm.DD,EOMONTH(BH$15-1,1),1,_xlpm.VD),
AND(MONTH($AW351)=MONTH(BH$15),MONTH($AX351)=MONTH(BH$15)),
NETWORKDAYS.INTL($AW351,$AX351,1,_xlpm.VD)))),0)),
$DH351="месяц",
$DR351*BH351,
$DH351="неделя",
$DR351*BH351/7*(ROUNDUP((DAY(EOMONTH(BH$15,0)))/4,0))),
0)</f>
        <v/>
      </c>
      <c r="EB351" s="125">
        <f t="array" ref="EB351">
IFERROR(_xlfn.IFS(
$DH351="день_1",
$DR351*$BL351/($AX351-$AW351+1)*BI351*(DAY(EOMONTH(BI$15,0))),
$DH351="день_2",
$DR351/30*MAX(MIN($AX351,EOMONTH(BI$15,0))-MAX($AW351,BI$15)+1,),
$DH351="раб.день",
$DR351/30*(IFERROR(
_xlfn.LET(_xlpm.VD,
CHOOSE(
{1;2;3;4;5;6;7;8;9;10;11;12;13;14;15;16;17;18},
45658,45659,45660,45661,45662,45663,45664,45665,45711,45724,45778,45779,45785,45786,45820,45821,45965,46022),
_xlfn.LET(_xlpm.DD,
MAX(MIN($AX351,EOMONTH(BI$15,0))-MAX($AW351,BI$15),),
_xlfn.IFS(
AND(MONTH($AW351)=MONTH(BI$15),MONTH($AX351)&lt;&gt;MONTH(BI$15)),
NETWORKDAYS.INTL($AW351,$AW351+_xlpm.DD,1,_xlpm.VD),
AND(MONTH($AW351)&lt;&gt;MONTH(BI$15),MONTH($AX351)=MONTH(BI$15)),
NETWORKDAYS.INTL(($AX351)-_xlpm.DD,$AX351,1,_xlpm.VD),
AND(MONTH($AW351)&lt;MONTH(BI$15),MONTH($AX351)&gt;MONTH(BI$15)),
NETWORKDAYS.INTL((EOMONTH(BI$15-1,1))-_xlpm.DD,EOMONTH(BI$15-1,1),1,_xlpm.VD),
AND(MONTH($AW351)=MONTH(BI$15),MONTH($AX351)=MONTH(BI$15)),
NETWORKDAYS.INTL($AW351,$AX351,1,_xlpm.VD)))),0)),
$DH351="месяц",
$DR351*BI351,
$DH351="неделя",
$DR351*BI351/7*(ROUNDUP((DAY(EOMONTH(BI$15,0)))/4,0))),
0)</f>
        <v/>
      </c>
      <c r="EC351" s="125">
        <f t="array" ref="EC351">
IFERROR(_xlfn.IFS(
$DH351="день_1",
$DR351*$BL351/($AX351-$AW351+1)*BJ351*(DAY(EOMONTH(BJ$15,0))),
$DH351="день_2",
$DR351/30*MAX(MIN($AX351,EOMONTH(BJ$15,0))-MAX($AW351,BJ$15)+1,),
$DH351="раб.день",
$DR351/30*(IFERROR(
_xlfn.LET(_xlpm.VD,
CHOOSE(
{1;2;3;4;5;6;7;8;9;10;11;12;13;14;15;16;17;18},
45658,45659,45660,45661,45662,45663,45664,45665,45711,45724,45778,45779,45785,45786,45820,45821,45965,46022),
_xlfn.LET(_xlpm.DD,
MAX(MIN($AX351,EOMONTH(BJ$15,0))-MAX($AW351,BJ$15),),
_xlfn.IFS(
AND(MONTH($AW351)=MONTH(BJ$15),MONTH($AX351)&lt;&gt;MONTH(BJ$15)),
NETWORKDAYS.INTL($AW351,$AW351+_xlpm.DD,1,_xlpm.VD),
AND(MONTH($AW351)&lt;&gt;MONTH(BJ$15),MONTH($AX351)=MONTH(BJ$15)),
NETWORKDAYS.INTL(($AX351)-_xlpm.DD,$AX351,1,_xlpm.VD),
AND(MONTH($AW351)&lt;MONTH(BJ$15),MONTH($AX351)&gt;MONTH(BJ$15)),
NETWORKDAYS.INTL((EOMONTH(BJ$15-1,1))-_xlpm.DD,EOMONTH(BJ$15-1,1),1,_xlpm.VD),
AND(MONTH($AW351)=MONTH(BJ$15),MONTH($AX351)=MONTH(BJ$15)),
NETWORKDAYS.INTL($AW351,$AX351,1,_xlpm.VD)))),0)),
$DH351="месяц",
$DR351*BJ351,
$DH351="неделя",
$DR351*BJ351/7*(ROUNDUP((DAY(EOMONTH(BJ$15,0)))/4,0))),
0)</f>
        <v/>
      </c>
      <c r="ED351" s="125">
        <f t="array" ref="ED351">
IFERROR(_xlfn.IFS(
$DH351="день_1",
$DR351*$BL351/($AX351-$AW351+1)*BK351*(DAY(EOMONTH(BK$15,0))),
$DH351="день_2",
$DR351/30*MAX(MIN($AX351,EOMONTH(BK$15,0))-MAX($AW351,BK$15)+1,),
$DH351="раб.день",
$DR351/30*(IFERROR(
_xlfn.LET(_xlpm.VD,
CHOOSE(
{1;2;3;4;5;6;7;8;9;10;11;12;13;14;15;16;17;18},
45658,45659,45660,45661,45662,45663,45664,45665,45711,45724,45778,45779,45785,45786,45820,45821,45965,46022),
_xlfn.LET(_xlpm.DD,
MAX(MIN($AX351,EOMONTH(BK$15,0))-MAX($AW351,BK$15),),
_xlfn.IFS(
AND(MONTH($AW351)=MONTH(BK$15),MONTH($AX351)&lt;&gt;MONTH(BK$15)),
NETWORKDAYS.INTL($AW351,$AW351+_xlpm.DD,1,_xlpm.VD),
AND(MONTH($AW351)&lt;&gt;MONTH(BK$15),MONTH($AX351)=MONTH(BK$15)),
NETWORKDAYS.INTL(($AX351)-_xlpm.DD,$AX351,1,_xlpm.VD),
AND(MONTH($AW351)&lt;MONTH(BK$15),MONTH($AX351)&gt;MONTH(BK$15)),
NETWORKDAYS.INTL((EOMONTH(BK$15-1,1))-_xlpm.DD,EOMONTH(BK$15-1,1),1,_xlpm.VD),
AND(MONTH($AW351)=MONTH(BK$15),MONTH($AX351)=MONTH(BK$15)),
NETWORKDAYS.INTL($AW351,$AX351,1,_xlpm.VD)))),0)),
$DH351="месяц",
$DR351*BK351,
$DH351="неделя",
$DR351*BK351/7*(ROUNDUP((DAY(EOMONTH(BK$15,0)))/4,0))),
0)</f>
        <v/>
      </c>
      <c r="EE351" s="125">
        <f>SUM($DS351,$DT351,$DU351,$DV351,$DW351,$DX351,$DY351,$DZ351,$EA351,$EB351,$EC351,$ED351)</f>
        <v/>
      </c>
      <c r="EF351" s="125">
        <f>IFERROR(ROUND($EE351*(1+$EP351),2),0)</f>
        <v/>
      </c>
      <c r="EG351" s="128" t="n">
        <v>1</v>
      </c>
      <c r="EH351" s="126" t="n">
        <v>0</v>
      </c>
      <c r="EI351" s="126">
        <f>ROUND(SUM($EH351:$EH351)*SUM($AB351:$AB351)*$EG351,2)</f>
        <v/>
      </c>
      <c r="EJ351" s="126">
        <f>ROUND($EI351*(1+$EP351),2)</f>
        <v/>
      </c>
      <c r="EK351" s="126" t="n">
        <v>0</v>
      </c>
      <c r="EL351" s="126">
        <f>ROUND(SUM($EK351:$EK351)*SUM($AB351:$AB351)*$EG351,2)</f>
        <v/>
      </c>
      <c r="EM351" s="126">
        <f>ROUND($EL351*(1+$EP351),2)</f>
        <v/>
      </c>
      <c r="EN351" s="126">
        <f>SUM($EE351,$EI351,$EL351)</f>
        <v/>
      </c>
      <c r="EO351" s="126">
        <f>SUM($EF351,$EJ351,$EM351)</f>
        <v/>
      </c>
      <c r="EP351" s="59" t="inlineStr">
        <is>
          <t>20%</t>
        </is>
      </c>
      <c r="EQ351" s="59" t="n"/>
      <c r="ER351" s="60">
        <f t="array" ref="ER351">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MATCH(ES351,
{"AMS";"RussOutdoor";"HD Outdoor";"Ingroup";"IQ";"Ledproduction";"LisChannel";"Logic";"Media-PPL";"NovikovTV | НовиковТВ";"SMA";"SOK";"КрокусТВ | CrocusTV | IndoorTV";"Сити";"ТЯК Москва"},
0)),"")</f>
        <v/>
      </c>
      <c r="ES351" s="60" t="n"/>
      <c r="ET351" s="60">
        <f t="array" ref="ET351">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MATCH(ES351,
{"AMS";"RussOutdoor";"HD Outdoor";"Ingroup";"IQ";"Ledproduction";"LisChannel";"Logic";"Media-PPL";"NovikovTV | НовиковТВ";"SMA";"SOK";"КрокусТВ | CrocusTV | IndoorTV";"Сити";"ТЯК Москва"},
0)),"")</f>
        <v/>
      </c>
      <c r="EU351" s="60" t="n"/>
      <c r="EV351" s="60" t="n"/>
      <c r="EX351" s="110">
        <f t="array" ref="EX351">
($AR351/30
+N("ТРАФИК ПЛОЩАДКИ"))*
(IFERROR(
_xlfn.LET(
_xlpm.GPR,
HLOOKUP($L351,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(MATCH($T351,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IF($Q351="цифровой",_xlpm.GPR/$AG351,_xlpm.GPR/60)),
0)
+N("DWELL TIME"))*
(IF($AB351=0,0,IF($AB351=1,0.3,IF($AB351=2,0.5,IF($AB351&gt;2,1))))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_xlfn.IFS($AC351="да",1.2,$AC351="нет",1)*
_xlfn.IFS($AD351="да",1.2,$AD351="нет",1)*
IF(R351="статический",1,1.2)*
$X351*
INDEX(
{1.2;1;1.2;1.2;1;1.2;1.2;1.2;1.2;1.2;1.2;1;1.2;1.2;1.2;1.2;1;1;1.2;1.2;1.2;1;1;1;1;1.2;1.2;1.2;1.2;1;1;1;1;1.2;1.2;1.2;1.2;1.2;1.2;1.2;1.2;1;1;1.2;1;1;1;1;1.5;1;1;1.5;1.5;1.2},
MATCH($Q351,_xlpm.MI,0)))&gt;{0.02;0.04;0.06;0.1;0.2;0.4;0.6;0.8;1;2;4;6})),
{0;1;2;3;4;5;6;7;8;9;10;11;12},
0)))
+N("КОЭФФИЦИЕНТ КОНТАКТА"))))*
(_xlfn.IFS($X351&lt;0.1,$X351/1000,$X351&gt;25,5.2,AND($X351&gt;=0.1,$X351&lt;=25),(($X351*2+0.1)/10)*($X351/10)))*
IFERROR((_xlfn.LET(
_xlpm.MA,
{0;0.8;0.85;0.9;0.95;1},
_xlpm.MAA,
{0;1;2;3;4;5},
INDEX(_xlpm.MA,MATCH(SUMPRODUCT(--((IF(ROUND(_xlpm.MAA,1)&gt;5,5,ROUND($AB351,1)))&gt;{0;1;2;3;4;5})),_xlpm.MAA,0)))
+N("КОЭФФИЦИЕНТ КОЛ-ВО КОНСТРУКЦИЙ")),1)*
$AB351,0))*
(IF($Q351="цифровой",$AG351/15*$AI351,1)
+N("ДЛЯ ЦИФРЫ"))</f>
        <v/>
      </c>
      <c r="EY351" s="110">
        <f>IFERROR(EX351*AY351,0)</f>
        <v/>
      </c>
      <c r="EZ351" s="131">
        <f>IFERROR(DP351/EY351*1000,0)</f>
        <v/>
      </c>
      <c r="FA351" s="112">
        <f>IFERROR(FC351/FB351,0)</f>
        <v/>
      </c>
      <c r="FB351" s="112">
        <f>IFERROR((FC351/(EY351/FF351*#REF!))*0.825,0)</f>
        <v/>
      </c>
      <c r="FC351" s="112">
        <f>IFERROR(((EX351*30/AR351)*100)/30,0)</f>
        <v/>
      </c>
      <c r="FD351" s="112">
        <f>IFERROR(EY351/G351*100%,0)</f>
        <v/>
      </c>
      <c r="FE351" s="112">
        <f>IFERROR(FD351/FC351*100%,0)</f>
        <v/>
      </c>
      <c r="FF351" s="110">
        <f>IFERROR(AR351/30*AY351,0)</f>
        <v/>
      </c>
    </row>
    <row r="352" ht="13" customHeight="1">
      <c r="A352" s="59" t="n"/>
      <c r="B352" s="60" t="n"/>
      <c r="C352" s="60" t="n"/>
      <c r="D352" s="60">
        <f t="array" ref="D352">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MATCH($E352,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52" s="60">
        <f t="array" ref="E352">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MATCH($F352,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52" s="60" t="inlineStr"/>
      <c r="G352" s="60" t="n"/>
      <c r="H352" s="60">
        <f t="array" ref="H352">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MATCH($I352,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52" s="60" t="n"/>
      <c r="J352" s="60" t="n"/>
      <c r="K352" s="60" t="n"/>
      <c r="L352" s="60" t="n"/>
      <c r="M352" s="60" t="n"/>
      <c r="N352" s="60" t="n"/>
      <c r="O352" s="60" t="n"/>
      <c r="P352" s="60">
        <f t="array" ref="P352">
_xlfn.IFS(
ISNUMBER(MATCH($Q352,{"шелфбаннер","разделитель","монетница","чековая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ISNUMBER(MATCH($Q352,{"LED/LCD","видеокулер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ISNUMBER(MATCH($Q352,{"автомобиль","машина","выставочное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ISNUMBER(MATCH($Q352,{"билборд","лифтовая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ISNUMBER(MATCH($Q352,{"навигация","подвесной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ISNUMBER(MATCH($Q352,{"движущаяся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ISNUMBER(MATCH($Q352,{"каталог","журнал"},)),
"Пресса",
$Q352="","")</f>
        <v/>
      </c>
      <c r="Q352" s="60" t="n"/>
      <c r="R352" s="60">
        <f t="array" ref="R352">
IFERROR(
_xlfn.IFS(
OR(ISNUMBER(MATCH($Q352,{"экспозиция","макет","стенд","автостенд","авто стенд","выставочное пространство","выставочные стенды","модульные выставочные стенды","3Д конструкция","3D конструкция"},)),P352="Экспонирование"),
"нестандартный",
ISNUMBER(MATCH($Q352,{"скроллер","призматрон"},)),
"динамический",
$P352="Видео",
"цифровой",
OR($P352="Пресса",$P352="Щит",$P352="POSm",$P352="Подвес",$P352="Брендирование/оклейка"),
"статический"),"")</f>
        <v/>
      </c>
      <c r="S352" s="59" t="n"/>
      <c r="T352" s="60" t="n"/>
      <c r="U352" s="60" t="n"/>
      <c r="V352" s="60">
        <f>
IF(P352="Видео",
"цифровой постер/ролик",
IF(ISNUMBER(MATCH(Q352,{"короб световой","короб световой | лайтбокс","короб световой | кристалайт","лайтбокс","лайт бокс","кристалайт","LB","lightbox"},)),
"бэклит",
IF(P352="Брендирование/оклейка",
"перфарированная пленка/самоклейка",
IF(P352="Экспонирование",
"под запрос",
IF(P352="Подвес",
"баннер/ткань",
"")))))</f>
        <v/>
      </c>
      <c r="W352" s="59" t="n"/>
      <c r="X352" s="59" t="n"/>
      <c r="Y352" s="59" t="n"/>
      <c r="Z352" s="61" t="n"/>
      <c r="AA352" s="61" t="n"/>
      <c r="AB352" s="61">
        <f>IF(BL352&gt;0,Z352,0)</f>
        <v/>
      </c>
      <c r="AC352" s="59" t="n"/>
      <c r="AD352" s="59" t="n"/>
      <c r="AE352" s="59" t="n"/>
      <c r="AF352" s="59" t="n"/>
      <c r="AG352" s="59" t="n"/>
      <c r="AH352" s="59" t="n"/>
      <c r="AI352" s="59" t="n"/>
      <c r="AJ352" s="59" t="n"/>
      <c r="AK352" s="59" t="n"/>
      <c r="AL352" s="62">
        <f>IFERROR(IF(OR(R352="статический",R352="динамический",R352="нестандартный",R352="",R352=""),"-",IF(AND(AH352="-",AI352="-"),"-",AK352*3600/AH352*AI352)),"-")</f>
        <v/>
      </c>
      <c r="AM352" s="62">
        <f>IFERROR(IF(OR(R352="статический",R352="динамический",R352="",R352="", R352="BTL",R352="нестандартный"),"-",AG352*AI352*AL352/60),"-")</f>
        <v/>
      </c>
      <c r="AN352" s="63">
        <f>IFERROR(IF(AH352="","-",AG352*AI352/AH352),"-")</f>
        <v/>
      </c>
      <c r="AO352" s="59">
        <f>IFERROR(IF(OR($R352="статический",$R352="динамический",$R352="",$R352="",$R352="BTL",$R352="нестандартный"),"-",$AL352*$AY352),"-")</f>
        <v/>
      </c>
      <c r="AP352" s="62">
        <f>IFERROR(IF(OR($R352="статический",$R352="динамический",$R352="",$R352="",$R352="BTL",$R352="нестандартный"),"-",$AM352*AY352),"-")</f>
        <v/>
      </c>
      <c r="AQ352" s="64" t="n"/>
      <c r="AR352" s="61" t="n"/>
      <c r="AS352" s="61" t="n"/>
      <c r="AT352" s="61" t="n"/>
      <c r="AU352" s="65" t="n"/>
      <c r="AV352" s="124">
        <f>IFERROR(DR352/AT352*1000,"n/a")</f>
        <v/>
      </c>
      <c r="AW352" s="67" t="n"/>
      <c r="AX352" s="67" t="n"/>
      <c r="AY352" s="43">
        <f>IFERROR(IF(OR($AW352="",$AX352=""),"",_xlfn.DAYS($AX352+1,$AW352)),"")</f>
        <v/>
      </c>
      <c r="AZ352" s="68">
        <f t="array" ref="AZ352">
_xlfn.LET(_xlpm.COEFF,
IF($AW352+$AX352=0,0,IF(MAX(MIN($AX352,EOMONTH(AZ$15,0))-MAX($AW352,AZ$15)+1,)&gt;0,1,0)),
_xlfn.IFS(
$ES352="LisChannel",
_xlpm.COEFF*
INDEX({1;1;1.2;1.2;1;1;1;1;1.2;1.2;1.2;1.2},
MATCH(MONTH(AZ$15),
{1,2,3,4,5,6,7,8,9,10,11,12})),
CONCATENATE($ES352," ",$L352)="RussOutdoor метро",
_xlpm.COEFF*
INDEX({0.8;0.9;1.1;1.1;1;1;1;1;1.1;1.1;1.1;1.1},
MATCH(MONTH(AZ$15),
{1,2,3,4,5,6,7,8,9,10,11,12})),
$ES352&lt;&gt;"LisChannel",
_xlpm.COEFF,
$ES352&lt;&gt;"RussOutdoor",
_xlpm.COEFF))</f>
        <v/>
      </c>
      <c r="BA352" s="68">
        <f t="array" ref="BA352">
_xlfn.LET(_xlpm.COEFF,
IF($AW352+$AX352=0,0,IF(MAX(MIN($AX352,EOMONTH(BA$15,0))-MAX($AW352,BA$15)+1,)&gt;0,1,0)),
_xlfn.IFS(
$ES352="LisChannel",
_xlpm.COEFF*
INDEX({1;1;1.2;1.2;1;1;1;1;1.2;1.2;1.2;1.2},
MATCH(MONTH(BA$15),
{1,2,3,4,5,6,7,8,9,10,11,12})),
CONCATENATE($ES352," ",$L352)="RussOutdoor метро",
_xlpm.COEFF*
INDEX({0.8;0.9;1.1;1.1;1;1;1;1;1.1;1.1;1.1;1.1},
MATCH(MONTH(BA$15),
{1,2,3,4,5,6,7,8,9,10,11,12})),
$ES352&lt;&gt;"LisChannel",
_xlpm.COEFF,
$ES352&lt;&gt;"RussOutdoor",
_xlpm.COEFF))</f>
        <v/>
      </c>
      <c r="BB352" s="68">
        <f t="array" ref="BB352">
_xlfn.LET(_xlpm.COEFF,
IF($AW352+$AX352=0,0,IF(MAX(MIN($AX352,EOMONTH(BB$15,0))-MAX($AW352,BB$15)+1,)&gt;0,1,0)),
_xlfn.IFS(
$ES352="LisChannel",
_xlpm.COEFF*
INDEX({1;1;1.2;1.2;1;1;1;1;1.2;1.2;1.2;1.2},
MATCH(MONTH(BB$15),
{1,2,3,4,5,6,7,8,9,10,11,12})),
CONCATENATE($ES352," ",$L352)="RussOutdoor метро",
_xlpm.COEFF*
INDEX({0.8;0.9;1.1;1.1;1;1;1;1;1.1;1.1;1.1;1.1},
MATCH(MONTH(BB$15),
{1,2,3,4,5,6,7,8,9,10,11,12})),
$ES352&lt;&gt;"LisChannel",
_xlpm.COEFF,
$ES352&lt;&gt;"RussOutdoor",
_xlpm.COEFF))</f>
        <v/>
      </c>
      <c r="BC352" s="68">
        <f t="array" ref="BC352">
_xlfn.LET(_xlpm.COEFF,
IF($AW352+$AX352=0,0,IF(MAX(MIN($AX352,EOMONTH(BC$15,0))-MAX($AW352,BC$15)+1,)&gt;0,1,0)),
_xlfn.IFS(
$ES352="LisChannel",
_xlpm.COEFF*
INDEX({1;1;1.2;1.2;1;1;1;1;1.2;1.2;1.2;1.2},
MATCH(MONTH(BC$15),
{1,2,3,4,5,6,7,8,9,10,11,12})),
CONCATENATE($ES352," ",$L352)="RussOutdoor метро",
_xlpm.COEFF*
INDEX({0.8;0.9;1.1;1.1;1;1;1;1;1.1;1.1;1.1;1.1},
MATCH(MONTH(BC$15),
{1,2,3,4,5,6,7,8,9,10,11,12})),
$ES352&lt;&gt;"LisChannel",
_xlpm.COEFF,
$ES352&lt;&gt;"RussOutdoor",
_xlpm.COEFF))</f>
        <v/>
      </c>
      <c r="BD352" s="68">
        <f t="array" ref="BD352">
_xlfn.LET(_xlpm.COEFF,
IF($AW352+$AX352=0,0,IF(MAX(MIN($AX352,EOMONTH(BD$15,0))-MAX($AW352,BD$15)+1,)&gt;0,1,0)),
_xlfn.IFS(
$ES352="LisChannel",
_xlpm.COEFF*
INDEX({1;1;1.2;1.2;1;1;1;1;1.2;1.2;1.2;1.2},
MATCH(MONTH(BD$15),
{1,2,3,4,5,6,7,8,9,10,11,12})),
CONCATENATE($ES352," ",$L352)="RussOutdoor метро",
_xlpm.COEFF*
INDEX({0.8;0.9;1.1;1.1;1;1;1;1;1.1;1.1;1.1;1.1},
MATCH(MONTH(BD$15),
{1,2,3,4,5,6,7,8,9,10,11,12})),
$ES352&lt;&gt;"LisChannel",
_xlpm.COEFF,
$ES352&lt;&gt;"RussOutdoor",
_xlpm.COEFF))</f>
        <v/>
      </c>
      <c r="BE352" s="68">
        <f t="array" ref="BE352">
_xlfn.LET(_xlpm.COEFF,
IF($AW352+$AX352=0,0,IF(MAX(MIN($AX352,EOMONTH(BE$15,0))-MAX($AW352,BE$15)+1,)&gt;0,1,0)),
_xlfn.IFS(
$ES352="LisChannel",
_xlpm.COEFF*
INDEX({1;1;1.2;1.2;1;1;1;1;1.2;1.2;1.2;1.2},
MATCH(MONTH(BE$15),
{1,2,3,4,5,6,7,8,9,10,11,12})),
CONCATENATE($ES352," ",$L352)="RussOutdoor метро",
_xlpm.COEFF*
INDEX({0.8;0.9;1.1;1.1;1;1;1;1;1.1;1.1;1.1;1.1},
MATCH(MONTH(BE$15),
{1,2,3,4,5,6,7,8,9,10,11,12})),
$ES352&lt;&gt;"LisChannel",
_xlpm.COEFF,
$ES352&lt;&gt;"RussOutdoor",
_xlpm.COEFF))</f>
        <v/>
      </c>
      <c r="BF352" s="68">
        <f t="array" ref="BF352">
_xlfn.LET(_xlpm.COEFF,
IF($AW352+$AX352=0,0,IF(MAX(MIN($AX352,EOMONTH(BF$15,0))-MAX($AW352,BF$15)+1,)&gt;0,1,0)),
_xlfn.IFS(
$ES352="LisChannel",
_xlpm.COEFF*
INDEX({1;1;1.2;1.2;1;1;1;1;1.2;1.2;1.2;1.2},
MATCH(MONTH(BF$15),
{1,2,3,4,5,6,7,8,9,10,11,12})),
CONCATENATE($ES352," ",$L352)="RussOutdoor метро",
_xlpm.COEFF*
INDEX({0.8;0.9;1.1;1.1;1;1;1;1;1.1;1.1;1.1;1.1},
MATCH(MONTH(BF$15),
{1,2,3,4,5,6,7,8,9,10,11,12})),
$ES352&lt;&gt;"LisChannel",
_xlpm.COEFF,
$ES352&lt;&gt;"RussOutdoor",
_xlpm.COEFF))</f>
        <v/>
      </c>
      <c r="BG352" s="68">
        <f t="array" ref="BG352">
_xlfn.LET(_xlpm.COEFF,
IF($AW352+$AX352=0,0,IF(MAX(MIN($AX352,EOMONTH(BG$15,0))-MAX($AW352,BG$15)+1,)&gt;0,1,0)),
_xlfn.IFS(
$ES352="LisChannel",
_xlpm.COEFF*
INDEX({1;1;1.2;1.2;1;1;1;1;1.2;1.2;1.2;1.2},
MATCH(MONTH(BG$15),
{1,2,3,4,5,6,7,8,9,10,11,12})),
CONCATENATE($ES352," ",$L352)="RussOutdoor метро",
_xlpm.COEFF*
INDEX({0.8;0.9;1.1;1.1;1;1;1;1;1.1;1.1;1.1;1.1},
MATCH(MONTH(BG$15),
{1,2,3,4,5,6,7,8,9,10,11,12})),
$ES352&lt;&gt;"LisChannel",
_xlpm.COEFF,
$ES352&lt;&gt;"RussOutdoor",
_xlpm.COEFF))</f>
        <v/>
      </c>
      <c r="BH352" s="68">
        <f t="array" ref="BH352">
_xlfn.LET(_xlpm.COEFF,
IF($AW352+$AX352=0,0,IF(MAX(MIN($AX352,EOMONTH(BH$15,0))-MAX($AW352,BH$15)+1,)&gt;0,1,0)),
_xlfn.IFS(
$ES352="LisChannel",
_xlpm.COEFF*
INDEX({1;1;1.2;1.2;1;1;1;1;1.2;1.2;1.2;1.2},
MATCH(MONTH(BH$15),
{1,2,3,4,5,6,7,8,9,10,11,12})),
CONCATENATE($ES352," ",$L352)="RussOutdoor метро",
_xlpm.COEFF*
INDEX({0.8;0.9;1.1;1.1;1;1;1;1;1.1;1.1;1.1;1.1},
MATCH(MONTH(BH$15),
{1,2,3,4,5,6,7,8,9,10,11,12})),
$ES352&lt;&gt;"LisChannel",
_xlpm.COEFF,
$ES352&lt;&gt;"RussOutdoor",
_xlpm.COEFF))</f>
        <v/>
      </c>
      <c r="BI352" s="68">
        <f t="array" ref="BI352">
_xlfn.LET(_xlpm.COEFF,
IF($AW352+$AX352=0,0,IF(MAX(MIN($AX352,EOMONTH(BI$15,0))-MAX($AW352,BI$15)+1,)&gt;0,1,0)),
_xlfn.IFS(
$ES352="LisChannel",
_xlpm.COEFF*
INDEX({1;1;1.2;1.2;1;1;1;1;1.2;1.2;1.2;1.2},
MATCH(MONTH(BI$15),
{1,2,3,4,5,6,7,8,9,10,11,12})),
CONCATENATE($ES352," ",$L352)="RussOutdoor метро",
_xlpm.COEFF*
INDEX({0.8;0.9;1.1;1.1;1;1;1;1;1.1;1.1;1.1;1.1},
MATCH(MONTH(BI$15),
{1,2,3,4,5,6,7,8,9,10,11,12})),
$ES352&lt;&gt;"LisChannel",
_xlpm.COEFF,
$ES352&lt;&gt;"RussOutdoor",
_xlpm.COEFF))</f>
        <v/>
      </c>
      <c r="BJ352" s="68">
        <f t="array" ref="BJ352">
_xlfn.LET(_xlpm.COEFF,
IF($AW352+$AX352=0,0,IF(MAX(MIN($AX352,EOMONTH(BJ$15,0))-MAX($AW352,BJ$15)+1,)&gt;0,1,0)),
_xlfn.IFS(
$ES352="LisChannel",
_xlpm.COEFF*
INDEX({1;1;1.2;1.2;1;1;1;1;1.2;1.2;1.2;1.2},
MATCH(MONTH(BJ$15),
{1,2,3,4,5,6,7,8,9,10,11,12})),
CONCATENATE($ES352," ",$L352)="RussOutdoor метро",
_xlpm.COEFF*
INDEX({0.8;0.9;1.1;1.1;1;1;1;1;1.1;1.1;1.1;1.1},
MATCH(MONTH(BJ$15),
{1,2,3,4,5,6,7,8,9,10,11,12})),
$ES352&lt;&gt;"LisChannel",
_xlpm.COEFF,
$ES352&lt;&gt;"RussOutdoor",
_xlpm.COEFF))</f>
        <v/>
      </c>
      <c r="BK352" s="68">
        <f t="array" ref="BK352">
_xlfn.LET(_xlpm.COEFF,
IF($AW352+$AX352=0,0,IF(MAX(MIN($AX352,EOMONTH(BK$15,0))-MAX($AW352,BK$15)+1,)&gt;0,1,0)),
_xlfn.IFS(
$ES352="LisChannel",
_xlpm.COEFF*
INDEX({1;1;1.2;1.2;1;1;1;1;1.2;1.2;1.2;1.2},
MATCH(MONTH(BK$15),
{1,2,3,4,5,6,7,8,9,10,11,12})),
CONCATENATE($ES352," ",$L352)="RussOutdoor метро",
_xlpm.COEFF*
INDEX({0.8;0.9;1.1;1.1;1;1;1;1;1.1;1.1;1.1;1.1},
MATCH(MONTH(BK$15),
{1,2,3,4,5,6,7,8,9,10,11,12})),
$ES352&lt;&gt;"LisChannel",
_xlpm.COEFF,
$ES352&lt;&gt;"RussOutdoor",
_xlpm.COEFF))</f>
        <v/>
      </c>
      <c r="BL352" s="62">
        <f>COUNTIFS($AZ352:$BK352,"&gt;0")</f>
        <v/>
      </c>
      <c r="BM352" s="65" t="n"/>
      <c r="BN352" s="125">
        <f>$DJ352</f>
        <v/>
      </c>
      <c r="BO352" s="63">
        <f>$DQ352</f>
        <v/>
      </c>
      <c r="BP352" s="125">
        <f>
IFERROR(
IF($BL352=0,0,
$BN352*(1-$BO352)),
0)</f>
        <v/>
      </c>
      <c r="BQ352" s="125">
        <f t="array" ref="BQ352">
IFERROR(
_xlfn.IFS(
$DH352="день_1",
$BP352*$BL352/($AX352-$AW352+1)*AZ352*(DAY(EOMONTH(AZ$15,0))),
$DH352="день_2",
$BP352/30*MAX(MIN($AX352,EOMONTH(AZ$15,0))-MAX($AW352,AZ$15)+1,),
$DH352="раб.день",
$BP352/30*(IFERROR(
_xlfn.LET(_xlpm.VD,
CHOOSE(
{1;2;3;4;5;6;7;8;9;10;11;12;13;14;15;16;17;18},
45658,45659,45660,45661,45662,45663,45664,45665,45711,45724,45778,45779,45785,45786,45820,45821,45965,46022),
_xlfn.LET(_xlpm.DD,
MAX(MIN($AX352,EOMONTH(AZ$15,0))-MAX($AW352,AZ$15),),
_xlfn.IFS(
AND(MONTH($AW352)=MONTH(AZ$15),MONTH($AX352)&lt;&gt;MONTH(AZ$15)),
NETWORKDAYS.INTL($AW352,$AW352+_xlpm.DD,1,_xlpm.VD),
AND(MONTH($AW352)&lt;&gt;MONTH(AZ$15),MONTH($AX352)=MONTH(AZ$15)),
NETWORKDAYS.INTL(($AX352)-_xlpm.DD,$AX352,1,_xlpm.VD),
AND(MONTH($AW352)&lt;MONTH(AZ$15),MONTH($AX352)&gt;MONTH(AZ$15)),
NETWORKDAYS.INTL((EOMONTH(AZ$15-1,1))-_xlpm.DD,EOMONTH(AZ$15-1,1),1,_xlpm.VD),
AND(MONTH($AW352)=MONTH(AZ$15),MONTH($AX352)=MONTH(AZ$15)),
NETWORKDAYS.INTL($AW352,$AX352,1,_xlpm.VD)))),0)),
$DH352="месяц",
$BP352*AZ352,
$DH352="неделя",
$BP352*AZ352/7*(ROUNDUP((DAY(EOMONTH(AZ$15,0)))/4,0))),
0)</f>
        <v/>
      </c>
      <c r="BR352" s="125">
        <f t="array" ref="BR352">
IFERROR(
_xlfn.IFS(
$DH352="день_1",
$BP352*$BL352/($AX352-$AW352+1)*BA352*(DAY(EOMONTH(BA$15,0))),
$DH352="день_2",
$BP352/30*MAX(MIN($AX352,EOMONTH(BA$15,0))-MAX($AW352,BA$15)+1,),
$DH352="раб.день",
$BP352/30*(IFERROR(
_xlfn.LET(_xlpm.VD,
CHOOSE(
{1;2;3;4;5;6;7;8;9;10;11;12;13;14;15;16;17;18},
45658,45659,45660,45661,45662,45663,45664,45665,45711,45724,45778,45779,45785,45786,45820,45821,45965,46022),
_xlfn.LET(_xlpm.DD,
MAX(MIN($AX352,EOMONTH(BA$15,0))-MAX($AW352,BA$15),),
_xlfn.IFS(
AND(MONTH($AW352)=MONTH(BA$15),MONTH($AX352)&lt;&gt;MONTH(BA$15)),
NETWORKDAYS.INTL($AW352,$AW352+_xlpm.DD,1,_xlpm.VD),
AND(MONTH($AW352)&lt;&gt;MONTH(BA$15),MONTH($AX352)=MONTH(BA$15)),
NETWORKDAYS.INTL(($AX352)-_xlpm.DD,$AX352,1,_xlpm.VD),
AND(MONTH($AW352)&lt;MONTH(BA$15),MONTH($AX352)&gt;MONTH(BA$15)),
NETWORKDAYS.INTL((EOMONTH(BA$15-1,1))-_xlpm.DD,EOMONTH(BA$15-1,1),1,_xlpm.VD),
AND(MONTH($AW352)=MONTH(BA$15),MONTH($AX352)=MONTH(BA$15)),
NETWORKDAYS.INTL($AW352,$AX352,1,_xlpm.VD)))),0)),
$DH352="месяц",
$BP352*BA352,
$DH352="неделя",
$BP352*BA352/7*(ROUNDUP((DAY(EOMONTH(BA$15,0)))/4,0))),
0)</f>
        <v/>
      </c>
      <c r="BS352" s="125">
        <f t="array" ref="BS352">
IFERROR(
_xlfn.IFS(
$DH352="день_1",
$BP352*$BL352/($AX352-$AW352+1)*BB352*(DAY(EOMONTH(BB$15,0))),
$DH352="день_2",
$BP352/30*MAX(MIN($AX352,EOMONTH(BB$15,0))-MAX($AW352,BB$15)+1,),
$DH352="раб.день",
$BP352/30*(IFERROR(
_xlfn.LET(_xlpm.VD,
CHOOSE(
{1;2;3;4;5;6;7;8;9;10;11;12;13;14;15;16;17;18},
45658,45659,45660,45661,45662,45663,45664,45665,45711,45724,45778,45779,45785,45786,45820,45821,45965,46022),
_xlfn.LET(_xlpm.DD,
MAX(MIN($AX352,EOMONTH(BB$15,0))-MAX($AW352,BB$15),),
_xlfn.IFS(
AND(MONTH($AW352)=MONTH(BB$15),MONTH($AX352)&lt;&gt;MONTH(BB$15)),
NETWORKDAYS.INTL($AW352,$AW352+_xlpm.DD,1,_xlpm.VD),
AND(MONTH($AW352)&lt;&gt;MONTH(BB$15),MONTH($AX352)=MONTH(BB$15)),
NETWORKDAYS.INTL(($AX352)-_xlpm.DD,$AX352,1,_xlpm.VD),
AND(MONTH($AW352)&lt;MONTH(BB$15),MONTH($AX352)&gt;MONTH(BB$15)),
NETWORKDAYS.INTL((EOMONTH(BB$15-1,1))-_xlpm.DD,EOMONTH(BB$15-1,1),1,_xlpm.VD),
AND(MONTH($AW352)=MONTH(BB$15),MONTH($AX352)=MONTH(BB$15)),
NETWORKDAYS.INTL($AW352,$AX352,1,_xlpm.VD)))),0)),
$DH352="месяц",
$BP352*BB352,
$DH352="неделя",
$BP352*BB352/7*(ROUNDUP((DAY(EOMONTH(BB$15,0)))/4,0))),
0)</f>
        <v/>
      </c>
      <c r="BT352" s="125">
        <f t="array" ref="BT352">
IFERROR(
_xlfn.IFS(
$DH352="день_1",
$BP352*$BL352/($AX352-$AW352+1)*BC352*(DAY(EOMONTH(BC$15,0))),
$DH352="день_2",
$BP352/30*MAX(MIN($AX352,EOMONTH(BC$15,0))-MAX($AW352,BC$15)+1,),
$DH352="раб.день",
$BP352/30*(IFERROR(
_xlfn.LET(_xlpm.VD,
CHOOSE(
{1;2;3;4;5;6;7;8;9;10;11;12;13;14;15;16;17;18},
45658,45659,45660,45661,45662,45663,45664,45665,45711,45724,45778,45779,45785,45786,45820,45821,45965,46022),
_xlfn.LET(_xlpm.DD,
MAX(MIN($AX352,EOMONTH(BC$15,0))-MAX($AW352,BC$15),),
_xlfn.IFS(
AND(MONTH($AW352)=MONTH(BC$15),MONTH($AX352)&lt;&gt;MONTH(BC$15)),
NETWORKDAYS.INTL($AW352,$AW352+_xlpm.DD,1,_xlpm.VD),
AND(MONTH($AW352)&lt;&gt;MONTH(BC$15),MONTH($AX352)=MONTH(BC$15)),
NETWORKDAYS.INTL(($AX352)-_xlpm.DD,$AX352,1,_xlpm.VD),
AND(MONTH($AW352)&lt;MONTH(BC$15),MONTH($AX352)&gt;MONTH(BC$15)),
NETWORKDAYS.INTL((EOMONTH(BC$15-1,1))-_xlpm.DD,EOMONTH(BC$15-1,1),1,_xlpm.VD),
AND(MONTH($AW352)=MONTH(BC$15),MONTH($AX352)=MONTH(BC$15)),
NETWORKDAYS.INTL($AW352,$AX352,1,_xlpm.VD)))),0)),
$DH352="месяц",
$BP352*BC352,
$DH352="неделя",
$BP352*BC352/7*(ROUNDUP((DAY(EOMONTH(BC$15,0)))/4,0))),
0)</f>
        <v/>
      </c>
      <c r="BU352" s="125">
        <f t="array" ref="BU352">
IFERROR(
_xlfn.IFS(
$DH352="день_1",
$BP352*$BL352/($AX352-$AW352+1)*BD352*(DAY(EOMONTH(BD$15,0))),
$DH352="день_2",
$BP352/30*MAX(MIN($AX352,EOMONTH(BD$15,0))-MAX($AW352,BD$15)+1,),
$DH352="раб.день",
$BP352/30*(IFERROR(
_xlfn.LET(_xlpm.VD,
CHOOSE(
{1;2;3;4;5;6;7;8;9;10;11;12;13;14;15;16;17;18},
45658,45659,45660,45661,45662,45663,45664,45665,45711,45724,45778,45779,45785,45786,45820,45821,45965,46022),
_xlfn.LET(_xlpm.DD,
MAX(MIN($AX352,EOMONTH(BD$15,0))-MAX($AW352,BD$15),),
_xlfn.IFS(
AND(MONTH($AW352)=MONTH(BD$15),MONTH($AX352)&lt;&gt;MONTH(BD$15)),
NETWORKDAYS.INTL($AW352,$AW352+_xlpm.DD,1,_xlpm.VD),
AND(MONTH($AW352)&lt;&gt;MONTH(BD$15),MONTH($AX352)=MONTH(BD$15)),
NETWORKDAYS.INTL(($AX352)-_xlpm.DD,$AX352,1,_xlpm.VD),
AND(MONTH($AW352)&lt;MONTH(BD$15),MONTH($AX352)&gt;MONTH(BD$15)),
NETWORKDAYS.INTL((EOMONTH(BD$15-1,1))-_xlpm.DD,EOMONTH(BD$15-1,1),1,_xlpm.VD),
AND(MONTH($AW352)=MONTH(BD$15),MONTH($AX352)=MONTH(BD$15)),
NETWORKDAYS.INTL($AW352,$AX352,1,_xlpm.VD)))),0)),
$DH352="месяц",
$BP352*BD352,
$DH352="неделя",
$BP352*BD352/7*(ROUNDUP((DAY(EOMONTH(BD$15,0)))/4,0))),
0)</f>
        <v/>
      </c>
      <c r="BV352" s="125">
        <f t="array" ref="BV352">
IFERROR(
_xlfn.IFS(
$DH352="день_1",
$BP352*$BL352/($AX352-$AW352+1)*BE352*(DAY(EOMONTH(BE$15,0))),
$DH352="день_2",
$BP352/30*MAX(MIN($AX352,EOMONTH(BE$15,0))-MAX($AW352,BE$15)+1,),
$DH352="раб.день",
$BP352/30*(IFERROR(
_xlfn.LET(_xlpm.VD,
CHOOSE(
{1;2;3;4;5;6;7;8;9;10;11;12;13;14;15;16;17;18},
45658,45659,45660,45661,45662,45663,45664,45665,45711,45724,45778,45779,45785,45786,45820,45821,45965,46022),
_xlfn.LET(_xlpm.DD,
MAX(MIN($AX352,EOMONTH(BE$15,0))-MAX($AW352,BE$15),),
_xlfn.IFS(
AND(MONTH($AW352)=MONTH(BE$15),MONTH($AX352)&lt;&gt;MONTH(BE$15)),
NETWORKDAYS.INTL($AW352,$AW352+_xlpm.DD,1,_xlpm.VD),
AND(MONTH($AW352)&lt;&gt;MONTH(BE$15),MONTH($AX352)=MONTH(BE$15)),
NETWORKDAYS.INTL(($AX352)-_xlpm.DD,$AX352,1,_xlpm.VD),
AND(MONTH($AW352)&lt;MONTH(BE$15),MONTH($AX352)&gt;MONTH(BE$15)),
NETWORKDAYS.INTL((EOMONTH(BE$15-1,1))-_xlpm.DD,EOMONTH(BE$15-1,1),1,_xlpm.VD),
AND(MONTH($AW352)=MONTH(BE$15),MONTH($AX352)=MONTH(BE$15)),
NETWORKDAYS.INTL($AW352,$AX352,1,_xlpm.VD)))),0)),
$DH352="месяц",
$BP352*BE352,
$DH352="неделя",
$BP352*BE352/7*(ROUNDUP((DAY(EOMONTH(BE$15,0)))/4,0))),
0)</f>
        <v/>
      </c>
      <c r="BW352" s="125">
        <f t="array" ref="BW352">
IFERROR(
_xlfn.IFS(
$DH352="день_1",
$BP352*$BL352/($AX352-$AW352+1)*BF352*(DAY(EOMONTH(BF$15,0))),
$DH352="день_2",
$BP352/30*MAX(MIN($AX352,EOMONTH(BF$15,0))-MAX($AW352,BF$15)+1,),
$DH352="раб.день",
$BP352/30*(IFERROR(
_xlfn.LET(_xlpm.VD,
CHOOSE(
{1;2;3;4;5;6;7;8;9;10;11;12;13;14;15;16;17;18},
45658,45659,45660,45661,45662,45663,45664,45665,45711,45724,45778,45779,45785,45786,45820,45821,45965,46022),
_xlfn.LET(_xlpm.DD,
MAX(MIN($AX352,EOMONTH(BF$15,0))-MAX($AW352,BF$15),),
_xlfn.IFS(
AND(MONTH($AW352)=MONTH(BF$15),MONTH($AX352)&lt;&gt;MONTH(BF$15)),
NETWORKDAYS.INTL($AW352,$AW352+_xlpm.DD,1,_xlpm.VD),
AND(MONTH($AW352)&lt;&gt;MONTH(BF$15),MONTH($AX352)=MONTH(BF$15)),
NETWORKDAYS.INTL(($AX352)-_xlpm.DD,$AX352,1,_xlpm.VD),
AND(MONTH($AW352)&lt;MONTH(BF$15),MONTH($AX352)&gt;MONTH(BF$15)),
NETWORKDAYS.INTL((EOMONTH(BF$15-1,1))-_xlpm.DD,EOMONTH(BF$15-1,1),1,_xlpm.VD),
AND(MONTH($AW352)=MONTH(BF$15),MONTH($AX352)=MONTH(BF$15)),
NETWORKDAYS.INTL($AW352,$AX352,1,_xlpm.VD)))),0)),
$DH352="месяц",
$BP352*BF352,
$DH352="неделя",
$BP352*BF352/7*(ROUNDUP((DAY(EOMONTH(BF$15,0)))/4,0))),
0)</f>
        <v/>
      </c>
      <c r="BX352" s="125">
        <f t="array" ref="BX352">
IFERROR(
_xlfn.IFS(
$DH352="день_1",
$BP352*$BL352/($AX352-$AW352+1)*BG352*(DAY(EOMONTH(BG$15,0))),
$DH352="день_2",
$BP352/30*MAX(MIN($AX352,EOMONTH(BG$15,0))-MAX($AW352,BG$15)+1,),
$DH352="раб.день",
$BP352/30*(IFERROR(
_xlfn.LET(_xlpm.VD,
CHOOSE(
{1;2;3;4;5;6;7;8;9;10;11;12;13;14;15;16;17;18},
45658,45659,45660,45661,45662,45663,45664,45665,45711,45724,45778,45779,45785,45786,45820,45821,45965,46022),
_xlfn.LET(_xlpm.DD,
MAX(MIN($AX352,EOMONTH(BG$15,0))-MAX($AW352,BG$15),),
_xlfn.IFS(
AND(MONTH($AW352)=MONTH(BG$15),MONTH($AX352)&lt;&gt;MONTH(BG$15)),
NETWORKDAYS.INTL($AW352,$AW352+_xlpm.DD,1,_xlpm.VD),
AND(MONTH($AW352)&lt;&gt;MONTH(BG$15),MONTH($AX352)=MONTH(BG$15)),
NETWORKDAYS.INTL(($AX352)-_xlpm.DD,$AX352,1,_xlpm.VD),
AND(MONTH($AW352)&lt;MONTH(BG$15),MONTH($AX352)&gt;MONTH(BG$15)),
NETWORKDAYS.INTL((EOMONTH(BG$15-1,1))-_xlpm.DD,EOMONTH(BG$15-1,1),1,_xlpm.VD),
AND(MONTH($AW352)=MONTH(BG$15),MONTH($AX352)=MONTH(BG$15)),
NETWORKDAYS.INTL($AW352,$AX352,1,_xlpm.VD)))),0)),
$DH352="месяц",
$BP352*BG352,
$DH352="неделя",
$BP352*BG352/7*(ROUNDUP((DAY(EOMONTH(BG$15,0)))/4,0))),
0)</f>
        <v/>
      </c>
      <c r="BY352" s="125">
        <f t="array" ref="BY352">
IFERROR(
_xlfn.IFS(
$DH352="день_1",
$BP352*$BL352/($AX352-$AW352+1)*BH352*(DAY(EOMONTH(BH$15,0))),
$DH352="день_2",
$BP352/30*MAX(MIN($AX352,EOMONTH(BH$15,0))-MAX($AW352,BH$15)+1,),
$DH352="раб.день",
$BP352/30*(IFERROR(
_xlfn.LET(_xlpm.VD,
CHOOSE(
{1;2;3;4;5;6;7;8;9;10;11;12;13;14;15;16;17;18},
45658,45659,45660,45661,45662,45663,45664,45665,45711,45724,45778,45779,45785,45786,45820,45821,45965,46022),
_xlfn.LET(_xlpm.DD,
MAX(MIN($AX352,EOMONTH(BH$15,0))-MAX($AW352,BH$15),),
_xlfn.IFS(
AND(MONTH($AW352)=MONTH(BH$15),MONTH($AX352)&lt;&gt;MONTH(BH$15)),
NETWORKDAYS.INTL($AW352,$AW352+_xlpm.DD,1,_xlpm.VD),
AND(MONTH($AW352)&lt;&gt;MONTH(BH$15),MONTH($AX352)=MONTH(BH$15)),
NETWORKDAYS.INTL(($AX352)-_xlpm.DD,$AX352,1,_xlpm.VD),
AND(MONTH($AW352)&lt;MONTH(BH$15),MONTH($AX352)&gt;MONTH(BH$15)),
NETWORKDAYS.INTL((EOMONTH(BH$15-1,1))-_xlpm.DD,EOMONTH(BH$15-1,1),1,_xlpm.VD),
AND(MONTH($AW352)=MONTH(BH$15),MONTH($AX352)=MONTH(BH$15)),
NETWORKDAYS.INTL($AW352,$AX352,1,_xlpm.VD)))),0)),
$DH352="месяц",
$BP352*BH352,
$DH352="неделя",
$BP352*BH352/7*(ROUNDUP((DAY(EOMONTH(BH$15,0)))/4,0))),
0)</f>
        <v/>
      </c>
      <c r="BZ352" s="125">
        <f t="array" ref="BZ352">
IFERROR(
_xlfn.IFS(
$DH352="день_1",
$BP352*$BL352/($AX352-$AW352+1)*BI352*(DAY(EOMONTH(BI$15,0))),
$DH352="день_2",
$BP352/30*MAX(MIN($AX352,EOMONTH(BI$15,0))-MAX($AW352,BI$15)+1,),
$DH352="раб.день",
$BP352/30*(IFERROR(
_xlfn.LET(_xlpm.VD,
CHOOSE(
{1;2;3;4;5;6;7;8;9;10;11;12;13;14;15;16;17;18},
45658,45659,45660,45661,45662,45663,45664,45665,45711,45724,45778,45779,45785,45786,45820,45821,45965,46022),
_xlfn.LET(_xlpm.DD,
MAX(MIN($AX352,EOMONTH(BI$15,0))-MAX($AW352,BI$15),),
_xlfn.IFS(
AND(MONTH($AW352)=MONTH(BI$15),MONTH($AX352)&lt;&gt;MONTH(BI$15)),
NETWORKDAYS.INTL($AW352,$AW352+_xlpm.DD,1,_xlpm.VD),
AND(MONTH($AW352)&lt;&gt;MONTH(BI$15),MONTH($AX352)=MONTH(BI$15)),
NETWORKDAYS.INTL(($AX352)-_xlpm.DD,$AX352,1,_xlpm.VD),
AND(MONTH($AW352)&lt;MONTH(BI$15),MONTH($AX352)&gt;MONTH(BI$15)),
NETWORKDAYS.INTL((EOMONTH(BI$15-1,1))-_xlpm.DD,EOMONTH(BI$15-1,1),1,_xlpm.VD),
AND(MONTH($AW352)=MONTH(BI$15),MONTH($AX352)=MONTH(BI$15)),
NETWORKDAYS.INTL($AW352,$AX352,1,_xlpm.VD)))),0)),
$DH352="месяц",
$BP352*BI352,
$DH352="неделя",
$BP352*BI352/7*(ROUNDUP((DAY(EOMONTH(BI$15,0)))/4,0))),
0)</f>
        <v/>
      </c>
      <c r="CA352" s="125">
        <f t="array" ref="CA352">
IFERROR(
_xlfn.IFS(
$DH352="день_1",
$BP352*$BL352/($AX352-$AW352+1)*BJ352*(DAY(EOMONTH(BJ$15,0))),
$DH352="день_2",
$BP352/30*MAX(MIN($AX352,EOMONTH(BJ$15,0))-MAX($AW352,BJ$15)+1,),
$DH352="раб.день",
$BP352/30*(IFERROR(
_xlfn.LET(_xlpm.VD,
CHOOSE(
{1;2;3;4;5;6;7;8;9;10;11;12;13;14;15;16;17;18},
45658,45659,45660,45661,45662,45663,45664,45665,45711,45724,45778,45779,45785,45786,45820,45821,45965,46022),
_xlfn.LET(_xlpm.DD,
MAX(MIN($AX352,EOMONTH(BJ$15,0))-MAX($AW352,BJ$15),),
_xlfn.IFS(
AND(MONTH($AW352)=MONTH(BJ$15),MONTH($AX352)&lt;&gt;MONTH(BJ$15)),
NETWORKDAYS.INTL($AW352,$AW352+_xlpm.DD,1,_xlpm.VD),
AND(MONTH($AW352)&lt;&gt;MONTH(BJ$15),MONTH($AX352)=MONTH(BJ$15)),
NETWORKDAYS.INTL(($AX352)-_xlpm.DD,$AX352,1,_xlpm.VD),
AND(MONTH($AW352)&lt;MONTH(BJ$15),MONTH($AX352)&gt;MONTH(BJ$15)),
NETWORKDAYS.INTL((EOMONTH(BJ$15-1,1))-_xlpm.DD,EOMONTH(BJ$15-1,1),1,_xlpm.VD),
AND(MONTH($AW352)=MONTH(BJ$15),MONTH($AX352)=MONTH(BJ$15)),
NETWORKDAYS.INTL($AW352,$AX352,1,_xlpm.VD)))),0)),
$DH352="месяц",
$BP352*BJ352,
$DH352="неделя",
$BP352*BJ352/7*(ROUNDUP((DAY(EOMONTH(BJ$15,0)))/4,0))),
0)</f>
        <v/>
      </c>
      <c r="CB352" s="125">
        <f t="array" ref="CB352">
IFERROR(
_xlfn.IFS(
$DH352="день_1",
$BP352*$BL352/($AX352-$AW352+1)*BK352*(DAY(EOMONTH(BK$15,0))),
$DH352="день_2",
$BP352/30*MAX(MIN($AX352,EOMONTH(BK$15,0))-MAX($AW352,BK$15)+1,),
$DH352="раб.день",
$BP352/30*(IFERROR(
_xlfn.LET(_xlpm.VD,
CHOOSE(
{1;2;3;4;5;6;7;8;9;10;11;12;13;14;15;16;17;18},
45658,45659,45660,45661,45662,45663,45664,45665,45711,45724,45778,45779,45785,45786,45820,45821,45965,46022),
_xlfn.LET(_xlpm.DD,
MAX(MIN($AX352,EOMONTH(BK$15,0))-MAX($AW352,BK$15),),
_xlfn.IFS(
AND(MONTH($AW352)=MONTH(BK$15),MONTH($AX352)&lt;&gt;MONTH(BK$15)),
NETWORKDAYS.INTL($AW352,$AW352+_xlpm.DD,1,_xlpm.VD),
AND(MONTH($AW352)&lt;&gt;MONTH(BK$15),MONTH($AX352)=MONTH(BK$15)),
NETWORKDAYS.INTL(($AX352)-_xlpm.DD,$AX352,1,_xlpm.VD),
AND(MONTH($AW352)&lt;MONTH(BK$15),MONTH($AX352)&gt;MONTH(BK$15)),
NETWORKDAYS.INTL((EOMONTH(BK$15-1,1))-_xlpm.DD,EOMONTH(BK$15-1,1),1,_xlpm.VD),
AND(MONTH($AW352)=MONTH(BK$15),MONTH($AX352)=MONTH(BK$15)),
NETWORKDAYS.INTL($AW352,$AX352,1,_xlpm.VD)))),0)),
$DH352="месяц",
$BP352*BK352,
$DH352="неделя",
$BP352*BK352/7*(ROUNDUP((DAY(EOMONTH(BK$15,0)))/4,0))),
0)</f>
        <v/>
      </c>
      <c r="CC352" s="125">
        <f>SUM($BQ352:$CB352)</f>
        <v/>
      </c>
      <c r="CD352" s="126">
        <f>SUM($EH352:$EH352)</f>
        <v/>
      </c>
      <c r="CE352" s="126">
        <f>$CD352*$AB352</f>
        <v/>
      </c>
      <c r="CF352" s="126">
        <f>SUM($EK352:$EK352)</f>
        <v/>
      </c>
      <c r="CG352" s="126">
        <f>$CF352*$AB352</f>
        <v/>
      </c>
      <c r="CH352" s="126">
        <f>SUM($CC352,$CE352,$CG352)</f>
        <v/>
      </c>
      <c r="CI352" s="126">
        <f>$CH352*(1+$CM352)</f>
        <v/>
      </c>
      <c r="CJ352" s="127" t="n">
        <v>0</v>
      </c>
      <c r="CK352" s="126">
        <f>SUM($CH352:$CH352)*(1+$CJ352)</f>
        <v/>
      </c>
      <c r="CL352" s="126">
        <f>SUM($CH352:$CH352)*(1+$CM352)</f>
        <v/>
      </c>
      <c r="CM352" s="59" t="inlineStr">
        <is>
          <t>20%</t>
        </is>
      </c>
      <c r="CN352" s="59" t="n"/>
      <c r="CO352" s="72" t="n"/>
      <c r="CP352" s="59" t="n"/>
      <c r="CQ352" s="73" t="n"/>
      <c r="CR352" s="73" t="n"/>
      <c r="CS352" s="73" t="n"/>
      <c r="CT352" s="72" t="n"/>
      <c r="CU352" s="79" t="inlineStr">
        <is>
          <t> </t>
        </is>
      </c>
      <c r="CV352" s="60" t="n"/>
      <c r="CW352" s="60" t="n"/>
      <c r="CX352" s="60" t="n"/>
      <c r="CY352" s="127">
        <f>IFERROR(($CC352-$EE352)/($EE352/(1-$DQ352)),0)</f>
        <v/>
      </c>
      <c r="CZ352" s="127">
        <f>IFERROR(1-$EI352/($CE352),0)</f>
        <v/>
      </c>
      <c r="DA352" s="127">
        <f>IFERROR(1-$EL352/($CG352),0)</f>
        <v/>
      </c>
      <c r="DB352" s="126">
        <f>ROUND(IFERROR(($CI352/(1+$CM352)-$EN352),0),2)</f>
        <v/>
      </c>
      <c r="DC352" s="128" t="n"/>
      <c r="DD352" s="125" t="n"/>
      <c r="DE352" s="75" t="n">
        <v>0</v>
      </c>
      <c r="DF352" s="128" t="n"/>
      <c r="DG352" s="125">
        <f>IF($DC352=0,0,$DD352*($DC352*100%-$DE352*$DF352))*SUM($AB352:$AB352)</f>
        <v/>
      </c>
      <c r="DH352" s="129" t="inlineStr">
        <is>
          <t>месяц</t>
        </is>
      </c>
      <c r="DI352" s="130">
        <f t="array" ref="DI352">IFERROR(
IF($ES352="LisChannel",
(ROUND(((INDEX({174.625;153.888888888889;130.972222222222},MATCH($AI352,{2;3;4}),0))*$AG352*$AI352),2)),0),0)</f>
        <v/>
      </c>
      <c r="DJ352" s="130">
        <f>
_xlfn.LET(_xlpm.X,
IFERROR(
IF($ES352="НовиковТВ",
(_xlfn.LET(_xlpm.NTV,
_xlfn.LET(_xlpm.MIN,350000,
IF(SUMIFS($DI:$DI,$ES:$ES,"НовиковТВ")&lt;=_xlpm.MIN,
(SUMIFS($DI:$DI,$ES:$ES,"НовиковТВ")/(COUNTIFS($ES:$ES,"НовиковТВ")))*_xlpm.MIN/SUMIFS($DI:$DI,$ES:$ES,"НовиковТВ"),
DI352)),
_xlpm.NTV+$DG352/(1-(1-(_xlpm.NTV)*(1-$DL352)*(1-$DM352)*(1-$DN352)*(1-$DO352)*(1-$DP352)/_xlpm.NTV))))/(1+$EP352),
$DI352+$DG352/(1-(1-($DI352)*(1-$DL352)*(1-$DM352)*(1-$DN352)*(1-$DO352)*(1-$DP352)/$DI352))),
0),
_xlpm.X*(1+$CM352)*(1+$CW352)-_xlpm.X*(1+$CM352)+_xlpm.X)</f>
        <v/>
      </c>
      <c r="DK352" s="125" t="inlineStr">
        <is>
          <t>послед.</t>
        </is>
      </c>
      <c r="DL352" s="63" t="n">
        <v>0</v>
      </c>
      <c r="DM352" s="63" t="n">
        <v>0</v>
      </c>
      <c r="DN352" s="63" t="n">
        <v>0</v>
      </c>
      <c r="DO352" s="63" t="n">
        <v>0</v>
      </c>
      <c r="DP352" s="63" t="n">
        <v>0</v>
      </c>
      <c r="DQ352" s="63">
        <f t="array" ref="DQ352">IFERROR(_xlfn.IFS(
$DK352="послед.",1-(1-$DL352)*(1-$DM352)*(1-$DN352)*(1-$DO352)*(1-$DP352),
$DK352="сумм.",$DL352+$DM352+$DN352+$DO352+$DP352),
0)</f>
        <v/>
      </c>
      <c r="DR352" s="125">
        <f t="array" ref="DR352">
IFERROR(
_xlfn.IFS(
$BL352=0,
0,
$BL352&gt;0,
_xlfn.IFS($DK352="послед.",
$DJ352*(1-$DL352)*(1-$DM352)*(1-$DN352)*(1-$DO352)*(1-$DP352),
$DK352="сумм.",
$DJ352*(1-($DL352+$DM352+$DN352+$DO352+$DP352)))),0)</f>
        <v/>
      </c>
      <c r="DS352" s="125">
        <f t="array" ref="DS352">
IFERROR(_xlfn.IFS(
$DH352="день_1",
$DR352*$BL352/($AX352-$AW352+1)*AZ352*(DAY(EOMONTH(AZ$15,0))),
$DH352="день_2",
$DR352/30*MAX(MIN($AX352,EOMONTH(AZ$15,0))-MAX($AW352,AZ$15)+1,),
$DH352="раб.день",
$DR352/30*(IFERROR(
_xlfn.LET(_xlpm.VD,
CHOOSE(
{1;2;3;4;5;6;7;8;9;10;11;12;13;14;15;16;17;18},
45658,45659,45660,45661,45662,45663,45664,45665,45711,45724,45778,45779,45785,45786,45820,45821,45965,46022),
_xlfn.LET(_xlpm.DD,
MAX(MIN($AX352,EOMONTH(AZ$15,0))-MAX($AW352,AZ$15),),
_xlfn.IFS(
AND(MONTH($AW352)=MONTH(AZ$15),MONTH($AX352)&lt;&gt;MONTH(AZ$15)),
NETWORKDAYS.INTL($AW352,$AW352+_xlpm.DD,1,_xlpm.VD),
AND(MONTH($AW352)&lt;&gt;MONTH(AZ$15),MONTH($AX352)=MONTH(AZ$15)),
NETWORKDAYS.INTL(($AX352)-_xlpm.DD,$AX352,1,_xlpm.VD),
AND(MONTH($AW352)&lt;MONTH(AZ$15),MONTH($AX352)&gt;MONTH(AZ$15)),
NETWORKDAYS.INTL((EOMONTH(AZ$15-1,1))-_xlpm.DD,EOMONTH(AZ$15-1,1),1,_xlpm.VD),
AND(MONTH($AW352)=MONTH(AZ$15),MONTH($AX352)=MONTH(AZ$15)),
NETWORKDAYS.INTL($AW352,$AX352,1,_xlpm.VD)))),0)),
$DH352="месяц",
$DR352*AZ352,
$DH352="неделя",
$DR352*AZ352/7*(ROUNDUP((DAY(EOMONTH(AZ$15,0)))/4,0))),
0)</f>
        <v/>
      </c>
      <c r="DT352" s="125">
        <f t="array" ref="DT352">
IFERROR(_xlfn.IFS(
$DH352="день_1",
$DR352*$BL352/($AX352-$AW352+1)*BA352*(DAY(EOMONTH(BA$15,0))),
$DH352="день_2",
$DR352/30*MAX(MIN($AX352,EOMONTH(BA$15,0))-MAX($AW352,BA$15)+1,),
$DH352="раб.день",
$DR352/30*(IFERROR(
_xlfn.LET(_xlpm.VD,
CHOOSE(
{1;2;3;4;5;6;7;8;9;10;11;12;13;14;15;16;17;18},
45658,45659,45660,45661,45662,45663,45664,45665,45711,45724,45778,45779,45785,45786,45820,45821,45965,46022),
_xlfn.LET(_xlpm.DD,
MAX(MIN($AX352,EOMONTH(BA$15,0))-MAX($AW352,BA$15),),
_xlfn.IFS(
AND(MONTH($AW352)=MONTH(BA$15),MONTH($AX352)&lt;&gt;MONTH(BA$15)),
NETWORKDAYS.INTL($AW352,$AW352+_xlpm.DD,1,_xlpm.VD),
AND(MONTH($AW352)&lt;&gt;MONTH(BA$15),MONTH($AX352)=MONTH(BA$15)),
NETWORKDAYS.INTL(($AX352)-_xlpm.DD,$AX352,1,_xlpm.VD),
AND(MONTH($AW352)&lt;MONTH(BA$15),MONTH($AX352)&gt;MONTH(BA$15)),
NETWORKDAYS.INTL((EOMONTH(BA$15-1,1))-_xlpm.DD,EOMONTH(BA$15-1,1),1,_xlpm.VD),
AND(MONTH($AW352)=MONTH(BA$15),MONTH($AX352)=MONTH(BA$15)),
NETWORKDAYS.INTL($AW352,$AX352,1,_xlpm.VD)))),0)),
$DH352="месяц",
$DR352*BA352,
$DH352="неделя",
$DR352*BA352/7*(ROUNDUP((DAY(EOMONTH(BA$15,0)))/4,0))),
0)</f>
        <v/>
      </c>
      <c r="DU352" s="125">
        <f t="array" ref="DU352">
IFERROR(_xlfn.IFS(
$DH352="день_1",
$DR352*$BL352/($AX352-$AW352+1)*BB352*(DAY(EOMONTH(BB$15,0))),
$DH352="день_2",
$DR352/30*MAX(MIN($AX352,EOMONTH(BB$15,0))-MAX($AW352,BB$15)+1,),
$DH352="раб.день",
$DR352/30*(IFERROR(
_xlfn.LET(_xlpm.VD,
CHOOSE(
{1;2;3;4;5;6;7;8;9;10;11;12;13;14;15;16;17;18},
45658,45659,45660,45661,45662,45663,45664,45665,45711,45724,45778,45779,45785,45786,45820,45821,45965,46022),
_xlfn.LET(_xlpm.DD,
MAX(MIN($AX352,EOMONTH(BB$15,0))-MAX($AW352,BB$15),),
_xlfn.IFS(
AND(MONTH($AW352)=MONTH(BB$15),MONTH($AX352)&lt;&gt;MONTH(BB$15)),
NETWORKDAYS.INTL($AW352,$AW352+_xlpm.DD,1,_xlpm.VD),
AND(MONTH($AW352)&lt;&gt;MONTH(BB$15),MONTH($AX352)=MONTH(BB$15)),
NETWORKDAYS.INTL(($AX352)-_xlpm.DD,$AX352,1,_xlpm.VD),
AND(MONTH($AW352)&lt;MONTH(BB$15),MONTH($AX352)&gt;MONTH(BB$15)),
NETWORKDAYS.INTL((EOMONTH(BB$15-1,1))-_xlpm.DD,EOMONTH(BB$15-1,1),1,_xlpm.VD),
AND(MONTH($AW352)=MONTH(BB$15),MONTH($AX352)=MONTH(BB$15)),
NETWORKDAYS.INTL($AW352,$AX352,1,_xlpm.VD)))),0)),
$DH352="месяц",
$DR352*BB352,
$DH352="неделя",
$DR352*BB352/7*(ROUNDUP((DAY(EOMONTH(BB$15,0)))/4,0))),
0)</f>
        <v/>
      </c>
      <c r="DV352" s="125">
        <f t="array" ref="DV352">
IFERROR(_xlfn.IFS(
$DH352="день_1",
$DR352*$BL352/($AX352-$AW352+1)*BC352*(DAY(EOMONTH(BC$15,0))),
$DH352="день_2",
$DR352/30*MAX(MIN($AX352,EOMONTH(BC$15,0))-MAX($AW352,BC$15)+1,),
$DH352="раб.день",
$DR352/30*(IFERROR(
_xlfn.LET(_xlpm.VD,
CHOOSE(
{1;2;3;4;5;6;7;8;9;10;11;12;13;14;15;16;17;18},
45658,45659,45660,45661,45662,45663,45664,45665,45711,45724,45778,45779,45785,45786,45820,45821,45965,46022),
_xlfn.LET(_xlpm.DD,
MAX(MIN($AX352,EOMONTH(BC$15,0))-MAX($AW352,BC$15),),
_xlfn.IFS(
AND(MONTH($AW352)=MONTH(BC$15),MONTH($AX352)&lt;&gt;MONTH(BC$15)),
NETWORKDAYS.INTL($AW352,$AW352+_xlpm.DD,1,_xlpm.VD),
AND(MONTH($AW352)&lt;&gt;MONTH(BC$15),MONTH($AX352)=MONTH(BC$15)),
NETWORKDAYS.INTL(($AX352)-_xlpm.DD,$AX352,1,_xlpm.VD),
AND(MONTH($AW352)&lt;MONTH(BC$15),MONTH($AX352)&gt;MONTH(BC$15)),
NETWORKDAYS.INTL((EOMONTH(BC$15-1,1))-_xlpm.DD,EOMONTH(BC$15-1,1),1,_xlpm.VD),
AND(MONTH($AW352)=MONTH(BC$15),MONTH($AX352)=MONTH(BC$15)),
NETWORKDAYS.INTL($AW352,$AX352,1,_xlpm.VD)))),0)),
$DH352="месяц",
$DR352*BC352,
$DH352="неделя",
$DR352*BC352/7*(ROUNDUP((DAY(EOMONTH(BC$15,0)))/4,0))),
0)</f>
        <v/>
      </c>
      <c r="DW352" s="125">
        <f t="array" ref="DW352">
IFERROR(_xlfn.IFS(
$DH352="день_1",
$DR352*$BL352/($AX352-$AW352+1)*BD352*(DAY(EOMONTH(BD$15,0))),
$DH352="день_2",
$DR352/30*MAX(MIN($AX352,EOMONTH(BD$15,0))-MAX($AW352,BD$15)+1,),
$DH352="раб.день",
$DR352/30*(IFERROR(
_xlfn.LET(_xlpm.VD,
CHOOSE(
{1;2;3;4;5;6;7;8;9;10;11;12;13;14;15;16;17;18},
45658,45659,45660,45661,45662,45663,45664,45665,45711,45724,45778,45779,45785,45786,45820,45821,45965,46022),
_xlfn.LET(_xlpm.DD,
MAX(MIN($AX352,EOMONTH(BD$15,0))-MAX($AW352,BD$15),),
_xlfn.IFS(
AND(MONTH($AW352)=MONTH(BD$15),MONTH($AX352)&lt;&gt;MONTH(BD$15)),
NETWORKDAYS.INTL($AW352,$AW352+_xlpm.DD,1,_xlpm.VD),
AND(MONTH($AW352)&lt;&gt;MONTH(BD$15),MONTH($AX352)=MONTH(BD$15)),
NETWORKDAYS.INTL(($AX352)-_xlpm.DD,$AX352,1,_xlpm.VD),
AND(MONTH($AW352)&lt;MONTH(BD$15),MONTH($AX352)&gt;MONTH(BD$15)),
NETWORKDAYS.INTL((EOMONTH(BD$15-1,1))-_xlpm.DD,EOMONTH(BD$15-1,1),1,_xlpm.VD),
AND(MONTH($AW352)=MONTH(BD$15),MONTH($AX352)=MONTH(BD$15)),
NETWORKDAYS.INTL($AW352,$AX352,1,_xlpm.VD)))),0)),
$DH352="месяц",
$DR352*BD352,
$DH352="неделя",
$DR352*BD352/7*(ROUNDUP((DAY(EOMONTH(BD$15,0)))/4,0))),
0)</f>
        <v/>
      </c>
      <c r="DX352" s="125">
        <f t="array" ref="DX352">
IFERROR(_xlfn.IFS(
$DH352="день_1",
$DR352*$BL352/($AX352-$AW352+1)*BE352*(DAY(EOMONTH(BE$15,0))),
$DH352="день_2",
$DR352/30*MAX(MIN($AX352,EOMONTH(BE$15,0))-MAX($AW352,BE$15)+1,),
$DH352="раб.день",
$DR352/30*(IFERROR(
_xlfn.LET(_xlpm.VD,
CHOOSE(
{1;2;3;4;5;6;7;8;9;10;11;12;13;14;15;16;17;18},
45658,45659,45660,45661,45662,45663,45664,45665,45711,45724,45778,45779,45785,45786,45820,45821,45965,46022),
_xlfn.LET(_xlpm.DD,
MAX(MIN($AX352,EOMONTH(BE$15,0))-MAX($AW352,BE$15),),
_xlfn.IFS(
AND(MONTH($AW352)=MONTH(BE$15),MONTH($AX352)&lt;&gt;MONTH(BE$15)),
NETWORKDAYS.INTL($AW352,$AW352+_xlpm.DD,1,_xlpm.VD),
AND(MONTH($AW352)&lt;&gt;MONTH(BE$15),MONTH($AX352)=MONTH(BE$15)),
NETWORKDAYS.INTL(($AX352)-_xlpm.DD,$AX352,1,_xlpm.VD),
AND(MONTH($AW352)&lt;MONTH(BE$15),MONTH($AX352)&gt;MONTH(BE$15)),
NETWORKDAYS.INTL((EOMONTH(BE$15-1,1))-_xlpm.DD,EOMONTH(BE$15-1,1),1,_xlpm.VD),
AND(MONTH($AW352)=MONTH(BE$15),MONTH($AX352)=MONTH(BE$15)),
NETWORKDAYS.INTL($AW352,$AX352,1,_xlpm.VD)))),0)),
$DH352="месяц",
$DR352*BE352,
$DH352="неделя",
$DR352*BE352/7*(ROUNDUP((DAY(EOMONTH(BE$15,0)))/4,0))),
0)</f>
        <v/>
      </c>
      <c r="DY352" s="125">
        <f t="array" ref="DY352">
IFERROR(_xlfn.IFS(
$DH352="день_1",
$DR352*$BL352/($AX352-$AW352+1)*BF352*(DAY(EOMONTH(BF$15,0))),
$DH352="день_2",
$DR352/30*MAX(MIN($AX352,EOMONTH(BF$15,0))-MAX($AW352,BF$15)+1,),
$DH352="раб.день",
$DR352/30*(IFERROR(
_xlfn.LET(_xlpm.VD,
CHOOSE(
{1;2;3;4;5;6;7;8;9;10;11;12;13;14;15;16;17;18},
45658,45659,45660,45661,45662,45663,45664,45665,45711,45724,45778,45779,45785,45786,45820,45821,45965,46022),
_xlfn.LET(_xlpm.DD,
MAX(MIN($AX352,EOMONTH(BF$15,0))-MAX($AW352,BF$15),),
_xlfn.IFS(
AND(MONTH($AW352)=MONTH(BF$15),MONTH($AX352)&lt;&gt;MONTH(BF$15)),
NETWORKDAYS.INTL($AW352,$AW352+_xlpm.DD,1,_xlpm.VD),
AND(MONTH($AW352)&lt;&gt;MONTH(BF$15),MONTH($AX352)=MONTH(BF$15)),
NETWORKDAYS.INTL(($AX352)-_xlpm.DD,$AX352,1,_xlpm.VD),
AND(MONTH($AW352)&lt;MONTH(BF$15),MONTH($AX352)&gt;MONTH(BF$15)),
NETWORKDAYS.INTL((EOMONTH(BF$15-1,1))-_xlpm.DD,EOMONTH(BF$15-1,1),1,_xlpm.VD),
AND(MONTH($AW352)=MONTH(BF$15),MONTH($AX352)=MONTH(BF$15)),
NETWORKDAYS.INTL($AW352,$AX352,1,_xlpm.VD)))),0)),
$DH352="месяц",
$DR352*BF352,
$DH352="неделя",
$DR352*BF352/7*(ROUNDUP((DAY(EOMONTH(BF$15,0)))/4,0))),
0)</f>
        <v/>
      </c>
      <c r="DZ352" s="125">
        <f t="array" ref="DZ352">
IFERROR(_xlfn.IFS(
$DH352="день_1",
$DR352*$BL352/($AX352-$AW352+1)*BG352*(DAY(EOMONTH(BG$15,0))),
$DH352="день_2",
$DR352/30*MAX(MIN($AX352,EOMONTH(BG$15,0))-MAX($AW352,BG$15)+1,),
$DH352="раб.день",
$DR352/30*(IFERROR(
_xlfn.LET(_xlpm.VD,
CHOOSE(
{1;2;3;4;5;6;7;8;9;10;11;12;13;14;15;16;17;18},
45658,45659,45660,45661,45662,45663,45664,45665,45711,45724,45778,45779,45785,45786,45820,45821,45965,46022),
_xlfn.LET(_xlpm.DD,
MAX(MIN($AX352,EOMONTH(BG$15,0))-MAX($AW352,BG$15),),
_xlfn.IFS(
AND(MONTH($AW352)=MONTH(BG$15),MONTH($AX352)&lt;&gt;MONTH(BG$15)),
NETWORKDAYS.INTL($AW352,$AW352+_xlpm.DD,1,_xlpm.VD),
AND(MONTH($AW352)&lt;&gt;MONTH(BG$15),MONTH($AX352)=MONTH(BG$15)),
NETWORKDAYS.INTL(($AX352)-_xlpm.DD,$AX352,1,_xlpm.VD),
AND(MONTH($AW352)&lt;MONTH(BG$15),MONTH($AX352)&gt;MONTH(BG$15)),
NETWORKDAYS.INTL((EOMONTH(BG$15-1,1))-_xlpm.DD,EOMONTH(BG$15-1,1),1,_xlpm.VD),
AND(MONTH($AW352)=MONTH(BG$15),MONTH($AX352)=MONTH(BG$15)),
NETWORKDAYS.INTL($AW352,$AX352,1,_xlpm.VD)))),0)),
$DH352="месяц",
$DR352*BG352,
$DH352="неделя",
$DR352*BG352/7*(ROUNDUP((DAY(EOMONTH(BG$15,0)))/4,0))),
0)</f>
        <v/>
      </c>
      <c r="EA352" s="125">
        <f t="array" ref="EA352">
IFERROR(_xlfn.IFS(
$DH352="день_1",
$DR352*$BL352/($AX352-$AW352+1)*BH352*(DAY(EOMONTH(BH$15,0))),
$DH352="день_2",
$DR352/30*MAX(MIN($AX352,EOMONTH(BH$15,0))-MAX($AW352,BH$15)+1,),
$DH352="раб.день",
$DR352/30*(IFERROR(
_xlfn.LET(_xlpm.VD,
CHOOSE(
{1;2;3;4;5;6;7;8;9;10;11;12;13;14;15;16;17;18},
45658,45659,45660,45661,45662,45663,45664,45665,45711,45724,45778,45779,45785,45786,45820,45821,45965,46022),
_xlfn.LET(_xlpm.DD,
MAX(MIN($AX352,EOMONTH(BH$15,0))-MAX($AW352,BH$15),),
_xlfn.IFS(
AND(MONTH($AW352)=MONTH(BH$15),MONTH($AX352)&lt;&gt;MONTH(BH$15)),
NETWORKDAYS.INTL($AW352,$AW352+_xlpm.DD,1,_xlpm.VD),
AND(MONTH($AW352)&lt;&gt;MONTH(BH$15),MONTH($AX352)=MONTH(BH$15)),
NETWORKDAYS.INTL(($AX352)-_xlpm.DD,$AX352,1,_xlpm.VD),
AND(MONTH($AW352)&lt;MONTH(BH$15),MONTH($AX352)&gt;MONTH(BH$15)),
NETWORKDAYS.INTL((EOMONTH(BH$15-1,1))-_xlpm.DD,EOMONTH(BH$15-1,1),1,_xlpm.VD),
AND(MONTH($AW352)=MONTH(BH$15),MONTH($AX352)=MONTH(BH$15)),
NETWORKDAYS.INTL($AW352,$AX352,1,_xlpm.VD)))),0)),
$DH352="месяц",
$DR352*BH352,
$DH352="неделя",
$DR352*BH352/7*(ROUNDUP((DAY(EOMONTH(BH$15,0)))/4,0))),
0)</f>
        <v/>
      </c>
      <c r="EB352" s="125">
        <f t="array" ref="EB352">
IFERROR(_xlfn.IFS(
$DH352="день_1",
$DR352*$BL352/($AX352-$AW352+1)*BI352*(DAY(EOMONTH(BI$15,0))),
$DH352="день_2",
$DR352/30*MAX(MIN($AX352,EOMONTH(BI$15,0))-MAX($AW352,BI$15)+1,),
$DH352="раб.день",
$DR352/30*(IFERROR(
_xlfn.LET(_xlpm.VD,
CHOOSE(
{1;2;3;4;5;6;7;8;9;10;11;12;13;14;15;16;17;18},
45658,45659,45660,45661,45662,45663,45664,45665,45711,45724,45778,45779,45785,45786,45820,45821,45965,46022),
_xlfn.LET(_xlpm.DD,
MAX(MIN($AX352,EOMONTH(BI$15,0))-MAX($AW352,BI$15),),
_xlfn.IFS(
AND(MONTH($AW352)=MONTH(BI$15),MONTH($AX352)&lt;&gt;MONTH(BI$15)),
NETWORKDAYS.INTL($AW352,$AW352+_xlpm.DD,1,_xlpm.VD),
AND(MONTH($AW352)&lt;&gt;MONTH(BI$15),MONTH($AX352)=MONTH(BI$15)),
NETWORKDAYS.INTL(($AX352)-_xlpm.DD,$AX352,1,_xlpm.VD),
AND(MONTH($AW352)&lt;MONTH(BI$15),MONTH($AX352)&gt;MONTH(BI$15)),
NETWORKDAYS.INTL((EOMONTH(BI$15-1,1))-_xlpm.DD,EOMONTH(BI$15-1,1),1,_xlpm.VD),
AND(MONTH($AW352)=MONTH(BI$15),MONTH($AX352)=MONTH(BI$15)),
NETWORKDAYS.INTL($AW352,$AX352,1,_xlpm.VD)))),0)),
$DH352="месяц",
$DR352*BI352,
$DH352="неделя",
$DR352*BI352/7*(ROUNDUP((DAY(EOMONTH(BI$15,0)))/4,0))),
0)</f>
        <v/>
      </c>
      <c r="EC352" s="125">
        <f t="array" ref="EC352">
IFERROR(_xlfn.IFS(
$DH352="день_1",
$DR352*$BL352/($AX352-$AW352+1)*BJ352*(DAY(EOMONTH(BJ$15,0))),
$DH352="день_2",
$DR352/30*MAX(MIN($AX352,EOMONTH(BJ$15,0))-MAX($AW352,BJ$15)+1,),
$DH352="раб.день",
$DR352/30*(IFERROR(
_xlfn.LET(_xlpm.VD,
CHOOSE(
{1;2;3;4;5;6;7;8;9;10;11;12;13;14;15;16;17;18},
45658,45659,45660,45661,45662,45663,45664,45665,45711,45724,45778,45779,45785,45786,45820,45821,45965,46022),
_xlfn.LET(_xlpm.DD,
MAX(MIN($AX352,EOMONTH(BJ$15,0))-MAX($AW352,BJ$15),),
_xlfn.IFS(
AND(MONTH($AW352)=MONTH(BJ$15),MONTH($AX352)&lt;&gt;MONTH(BJ$15)),
NETWORKDAYS.INTL($AW352,$AW352+_xlpm.DD,1,_xlpm.VD),
AND(MONTH($AW352)&lt;&gt;MONTH(BJ$15),MONTH($AX352)=MONTH(BJ$15)),
NETWORKDAYS.INTL(($AX352)-_xlpm.DD,$AX352,1,_xlpm.VD),
AND(MONTH($AW352)&lt;MONTH(BJ$15),MONTH($AX352)&gt;MONTH(BJ$15)),
NETWORKDAYS.INTL((EOMONTH(BJ$15-1,1))-_xlpm.DD,EOMONTH(BJ$15-1,1),1,_xlpm.VD),
AND(MONTH($AW352)=MONTH(BJ$15),MONTH($AX352)=MONTH(BJ$15)),
NETWORKDAYS.INTL($AW352,$AX352,1,_xlpm.VD)))),0)),
$DH352="месяц",
$DR352*BJ352,
$DH352="неделя",
$DR352*BJ352/7*(ROUNDUP((DAY(EOMONTH(BJ$15,0)))/4,0))),
0)</f>
        <v/>
      </c>
      <c r="ED352" s="125">
        <f t="array" ref="ED352">
IFERROR(_xlfn.IFS(
$DH352="день_1",
$DR352*$BL352/($AX352-$AW352+1)*BK352*(DAY(EOMONTH(BK$15,0))),
$DH352="день_2",
$DR352/30*MAX(MIN($AX352,EOMONTH(BK$15,0))-MAX($AW352,BK$15)+1,),
$DH352="раб.день",
$DR352/30*(IFERROR(
_xlfn.LET(_xlpm.VD,
CHOOSE(
{1;2;3;4;5;6;7;8;9;10;11;12;13;14;15;16;17;18},
45658,45659,45660,45661,45662,45663,45664,45665,45711,45724,45778,45779,45785,45786,45820,45821,45965,46022),
_xlfn.LET(_xlpm.DD,
MAX(MIN($AX352,EOMONTH(BK$15,0))-MAX($AW352,BK$15),),
_xlfn.IFS(
AND(MONTH($AW352)=MONTH(BK$15),MONTH($AX352)&lt;&gt;MONTH(BK$15)),
NETWORKDAYS.INTL($AW352,$AW352+_xlpm.DD,1,_xlpm.VD),
AND(MONTH($AW352)&lt;&gt;MONTH(BK$15),MONTH($AX352)=MONTH(BK$15)),
NETWORKDAYS.INTL(($AX352)-_xlpm.DD,$AX352,1,_xlpm.VD),
AND(MONTH($AW352)&lt;MONTH(BK$15),MONTH($AX352)&gt;MONTH(BK$15)),
NETWORKDAYS.INTL((EOMONTH(BK$15-1,1))-_xlpm.DD,EOMONTH(BK$15-1,1),1,_xlpm.VD),
AND(MONTH($AW352)=MONTH(BK$15),MONTH($AX352)=MONTH(BK$15)),
NETWORKDAYS.INTL($AW352,$AX352,1,_xlpm.VD)))),0)),
$DH352="месяц",
$DR352*BK352,
$DH352="неделя",
$DR352*BK352/7*(ROUNDUP((DAY(EOMONTH(BK$15,0)))/4,0))),
0)</f>
        <v/>
      </c>
      <c r="EE352" s="125">
        <f>SUM($DS352,$DT352,$DU352,$DV352,$DW352,$DX352,$DY352,$DZ352,$EA352,$EB352,$EC352,$ED352)</f>
        <v/>
      </c>
      <c r="EF352" s="125">
        <f>IFERROR(ROUND($EE352*(1+$EP352),2),0)</f>
        <v/>
      </c>
      <c r="EG352" s="128" t="n">
        <v>1</v>
      </c>
      <c r="EH352" s="126" t="n">
        <v>0</v>
      </c>
      <c r="EI352" s="126">
        <f>ROUND(SUM($EH352:$EH352)*SUM($AB352:$AB352)*$EG352,2)</f>
        <v/>
      </c>
      <c r="EJ352" s="126">
        <f>ROUND($EI352*(1+$EP352),2)</f>
        <v/>
      </c>
      <c r="EK352" s="126" t="n">
        <v>0</v>
      </c>
      <c r="EL352" s="126">
        <f>ROUND(SUM($EK352:$EK352)*SUM($AB352:$AB352)*$EG352,2)</f>
        <v/>
      </c>
      <c r="EM352" s="126">
        <f>ROUND($EL352*(1+$EP352),2)</f>
        <v/>
      </c>
      <c r="EN352" s="126">
        <f>SUM($EE352,$EI352,$EL352)</f>
        <v/>
      </c>
      <c r="EO352" s="126">
        <f>SUM($EF352,$EJ352,$EM352)</f>
        <v/>
      </c>
      <c r="EP352" s="59" t="inlineStr">
        <is>
          <t>20%</t>
        </is>
      </c>
      <c r="EQ352" s="59" t="n"/>
      <c r="ER352" s="60">
        <f t="array" ref="ER352">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MATCH(ES352,
{"AMS";"RussOutdoor";"HD Outdoor";"Ingroup";"IQ";"Ledproduction";"LisChannel";"Logic";"Media-PPL";"NovikovTV | НовиковТВ";"SMA";"SOK";"КрокусТВ | CrocusTV | IndoorTV";"Сити";"ТЯК Москва"},
0)),"")</f>
        <v/>
      </c>
      <c r="ES352" s="60" t="n"/>
      <c r="ET352" s="60">
        <f t="array" ref="ET352">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MATCH(ES352,
{"AMS";"RussOutdoor";"HD Outdoor";"Ingroup";"IQ";"Ledproduction";"LisChannel";"Logic";"Media-PPL";"NovikovTV | НовиковТВ";"SMA";"SOK";"КрокусТВ | CrocusTV | IndoorTV";"Сити";"ТЯК Москва"},
0)),"")</f>
        <v/>
      </c>
      <c r="EU352" s="60" t="n"/>
      <c r="EV352" s="60" t="n"/>
      <c r="EX352" s="110">
        <f t="array" ref="EX352">
($AR352/30
+N("ТРАФИК ПЛОЩАДКИ"))*
(IFERROR(
_xlfn.LET(
_xlpm.GPR,
HLOOKUP($L352,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(MATCH($T352,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IF($Q352="цифровой",_xlpm.GPR/$AG352,_xlpm.GPR/60)),
0)
+N("DWELL TIME"))*
(IF($AB352=0,0,IF($AB352=1,0.3,IF($AB352=2,0.5,IF($AB352&gt;2,1))))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_xlfn.IFS($AC352="да",1.2,$AC352="нет",1)*
_xlfn.IFS($AD352="да",1.2,$AD352="нет",1)*
IF(R352="статический",1,1.2)*
$X352*
INDEX(
{1.2;1;1.2;1.2;1;1.2;1.2;1.2;1.2;1.2;1.2;1;1.2;1.2;1.2;1.2;1;1;1.2;1.2;1.2;1;1;1;1;1.2;1.2;1.2;1.2;1;1;1;1;1.2;1.2;1.2;1.2;1.2;1.2;1.2;1.2;1;1;1.2;1;1;1;1;1.5;1;1;1.5;1.5;1.2},
MATCH($Q352,_xlpm.MI,0)))&gt;{0.02;0.04;0.06;0.1;0.2;0.4;0.6;0.8;1;2;4;6})),
{0;1;2;3;4;5;6;7;8;9;10;11;12},
0)))
+N("КОЭФФИЦИЕНТ КОНТАКТА"))))*
(_xlfn.IFS($X352&lt;0.1,$X352/1000,$X352&gt;25,5.2,AND($X352&gt;=0.1,$X352&lt;=25),(($X352*2+0.1)/10)*($X352/10)))*
IFERROR((_xlfn.LET(
_xlpm.MA,
{0;0.8;0.85;0.9;0.95;1},
_xlpm.MAA,
{0;1;2;3;4;5},
INDEX(_xlpm.MA,MATCH(SUMPRODUCT(--((IF(ROUND(_xlpm.MAA,1)&gt;5,5,ROUND($AB352,1)))&gt;{0;1;2;3;4;5})),_xlpm.MAA,0)))
+N("КОЭФФИЦИЕНТ КОЛ-ВО КОНСТРУКЦИЙ")),1)*
$AB352,0))*
(IF($Q352="цифровой",$AG352/15*$AI352,1)
+N("ДЛЯ ЦИФРЫ"))</f>
        <v/>
      </c>
      <c r="EY352" s="110">
        <f>IFERROR(EX352*AY352,0)</f>
        <v/>
      </c>
      <c r="EZ352" s="131">
        <f>IFERROR(DP352/EY352*1000,0)</f>
        <v/>
      </c>
      <c r="FA352" s="112">
        <f>IFERROR(FC352/FB352,0)</f>
        <v/>
      </c>
      <c r="FB352" s="112">
        <f>IFERROR((FC352/(EY352/FF352*#REF!))*0.825,0)</f>
        <v/>
      </c>
      <c r="FC352" s="112">
        <f>IFERROR(((EX352*30/AR352)*100)/30,0)</f>
        <v/>
      </c>
      <c r="FD352" s="112">
        <f>IFERROR(EY352/G352*100%,0)</f>
        <v/>
      </c>
      <c r="FE352" s="112">
        <f>IFERROR(FD352/FC352*100%,0)</f>
        <v/>
      </c>
      <c r="FF352" s="110">
        <f>IFERROR(AR352/30*AY352,0)</f>
        <v/>
      </c>
    </row>
    <row r="353" ht="13" customHeight="1">
      <c r="A353" s="59" t="n"/>
      <c r="B353" s="60" t="n"/>
      <c r="C353" s="60" t="n"/>
      <c r="D353" s="60">
        <f t="array" ref="D353">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MATCH($E353,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53" s="60">
        <f t="array" ref="E353">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MATCH($F353,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53" s="60" t="inlineStr"/>
      <c r="G353" s="60" t="n"/>
      <c r="H353" s="60">
        <f t="array" ref="H353">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MATCH($I353,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53" s="60" t="n"/>
      <c r="J353" s="60" t="n"/>
      <c r="K353" s="60" t="n"/>
      <c r="L353" s="60" t="n"/>
      <c r="M353" s="60" t="n"/>
      <c r="N353" s="60" t="n"/>
      <c r="O353" s="60" t="n"/>
      <c r="P353" s="60">
        <f t="array" ref="P353">
_xlfn.IFS(
ISNUMBER(MATCH($Q353,{"шелфбаннер","разделитель","монетница","чековая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ISNUMBER(MATCH($Q353,{"LED/LCD","видеокулер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ISNUMBER(MATCH($Q353,{"автомобиль","машина","выставочное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ISNUMBER(MATCH($Q353,{"билборд","лифтовая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ISNUMBER(MATCH($Q353,{"навигация","подвесной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ISNUMBER(MATCH($Q353,{"движущаяся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ISNUMBER(MATCH($Q353,{"каталог","журнал"},)),
"Пресса",
$Q353="","")</f>
        <v/>
      </c>
      <c r="Q353" s="60" t="n"/>
      <c r="R353" s="60">
        <f t="array" ref="R353">
IFERROR(
_xlfn.IFS(
OR(ISNUMBER(MATCH($Q353,{"экспозиция","макет","стенд","автостенд","авто стенд","выставочное пространство","выставочные стенды","модульные выставочные стенды","3Д конструкция","3D конструкция"},)),P353="Экспонирование"),
"нестандартный",
ISNUMBER(MATCH($Q353,{"скроллер","призматрон"},)),
"динамический",
$P353="Видео",
"цифровой",
OR($P353="Пресса",$P353="Щит",$P353="POSm",$P353="Подвес",$P353="Брендирование/оклейка"),
"статический"),"")</f>
        <v/>
      </c>
      <c r="S353" s="59" t="n"/>
      <c r="T353" s="60" t="n"/>
      <c r="U353" s="60" t="n"/>
      <c r="V353" s="60">
        <f>
IF(P353="Видео",
"цифровой постер/ролик",
IF(ISNUMBER(MATCH(Q353,{"короб световой","короб световой | лайтбокс","короб световой | кристалайт","лайтбокс","лайт бокс","кристалайт","LB","lightbox"},)),
"бэклит",
IF(P353="Брендирование/оклейка",
"перфарированная пленка/самоклейка",
IF(P353="Экспонирование",
"под запрос",
IF(P353="Подвес",
"баннер/ткань",
"")))))</f>
        <v/>
      </c>
      <c r="W353" s="59" t="n"/>
      <c r="X353" s="59" t="n"/>
      <c r="Y353" s="59" t="n"/>
      <c r="Z353" s="61" t="n"/>
      <c r="AA353" s="61" t="n"/>
      <c r="AB353" s="61">
        <f>IF(BL353&gt;0,Z353,0)</f>
        <v/>
      </c>
      <c r="AC353" s="59" t="n"/>
      <c r="AD353" s="59" t="n"/>
      <c r="AE353" s="59" t="n"/>
      <c r="AF353" s="59" t="n"/>
      <c r="AG353" s="59" t="n"/>
      <c r="AH353" s="59" t="n"/>
      <c r="AI353" s="59" t="n"/>
      <c r="AJ353" s="59" t="n"/>
      <c r="AK353" s="59" t="n"/>
      <c r="AL353" s="62">
        <f>IFERROR(IF(OR(R353="статический",R353="динамический",R353="нестандартный",R353="",R353=""),"-",IF(AND(AH353="-",AI353="-"),"-",AK353*3600/AH353*AI353)),"-")</f>
        <v/>
      </c>
      <c r="AM353" s="62">
        <f>IFERROR(IF(OR(R353="статический",R353="динамический",R353="",R353="", R353="BTL",R353="нестандартный"),"-",AG353*AI353*AL353/60),"-")</f>
        <v/>
      </c>
      <c r="AN353" s="63">
        <f>IFERROR(IF(AH353="","-",AG353*AI353/AH353),"-")</f>
        <v/>
      </c>
      <c r="AO353" s="59">
        <f>IFERROR(IF(OR($R353="статический",$R353="динамический",$R353="",$R353="",$R353="BTL",$R353="нестандартный"),"-",$AL353*$AY353),"-")</f>
        <v/>
      </c>
      <c r="AP353" s="62">
        <f>IFERROR(IF(OR($R353="статический",$R353="динамический",$R353="",$R353="",$R353="BTL",$R353="нестандартный"),"-",$AM353*AY353),"-")</f>
        <v/>
      </c>
      <c r="AQ353" s="64" t="n"/>
      <c r="AR353" s="61" t="n"/>
      <c r="AS353" s="61" t="n"/>
      <c r="AT353" s="61" t="n"/>
      <c r="AU353" s="65" t="n"/>
      <c r="AV353" s="124">
        <f>IFERROR(DR353/AT353*1000,"n/a")</f>
        <v/>
      </c>
      <c r="AW353" s="67" t="n"/>
      <c r="AX353" s="67" t="n"/>
      <c r="AY353" s="43">
        <f>IFERROR(IF(OR($AW353="",$AX353=""),"",_xlfn.DAYS($AX353+1,$AW353)),"")</f>
        <v/>
      </c>
      <c r="AZ353" s="68">
        <f t="array" ref="AZ353">
_xlfn.LET(_xlpm.COEFF,
IF($AW353+$AX353=0,0,IF(MAX(MIN($AX353,EOMONTH(AZ$15,0))-MAX($AW353,AZ$15)+1,)&gt;0,1,0)),
_xlfn.IFS(
$ES353="LisChannel",
_xlpm.COEFF*
INDEX({1;1;1.2;1.2;1;1;1;1;1.2;1.2;1.2;1.2},
MATCH(MONTH(AZ$15),
{1,2,3,4,5,6,7,8,9,10,11,12})),
CONCATENATE($ES353," ",$L353)="RussOutdoor метро",
_xlpm.COEFF*
INDEX({0.8;0.9;1.1;1.1;1;1;1;1;1.1;1.1;1.1;1.1},
MATCH(MONTH(AZ$15),
{1,2,3,4,5,6,7,8,9,10,11,12})),
$ES353&lt;&gt;"LisChannel",
_xlpm.COEFF,
$ES353&lt;&gt;"RussOutdoor",
_xlpm.COEFF))</f>
        <v/>
      </c>
      <c r="BA353" s="68">
        <f t="array" ref="BA353">
_xlfn.LET(_xlpm.COEFF,
IF($AW353+$AX353=0,0,IF(MAX(MIN($AX353,EOMONTH(BA$15,0))-MAX($AW353,BA$15)+1,)&gt;0,1,0)),
_xlfn.IFS(
$ES353="LisChannel",
_xlpm.COEFF*
INDEX({1;1;1.2;1.2;1;1;1;1;1.2;1.2;1.2;1.2},
MATCH(MONTH(BA$15),
{1,2,3,4,5,6,7,8,9,10,11,12})),
CONCATENATE($ES353," ",$L353)="RussOutdoor метро",
_xlpm.COEFF*
INDEX({0.8;0.9;1.1;1.1;1;1;1;1;1.1;1.1;1.1;1.1},
MATCH(MONTH(BA$15),
{1,2,3,4,5,6,7,8,9,10,11,12})),
$ES353&lt;&gt;"LisChannel",
_xlpm.COEFF,
$ES353&lt;&gt;"RussOutdoor",
_xlpm.COEFF))</f>
        <v/>
      </c>
      <c r="BB353" s="68">
        <f t="array" ref="BB353">
_xlfn.LET(_xlpm.COEFF,
IF($AW353+$AX353=0,0,IF(MAX(MIN($AX353,EOMONTH(BB$15,0))-MAX($AW353,BB$15)+1,)&gt;0,1,0)),
_xlfn.IFS(
$ES353="LisChannel",
_xlpm.COEFF*
INDEX({1;1;1.2;1.2;1;1;1;1;1.2;1.2;1.2;1.2},
MATCH(MONTH(BB$15),
{1,2,3,4,5,6,7,8,9,10,11,12})),
CONCATENATE($ES353," ",$L353)="RussOutdoor метро",
_xlpm.COEFF*
INDEX({0.8;0.9;1.1;1.1;1;1;1;1;1.1;1.1;1.1;1.1},
MATCH(MONTH(BB$15),
{1,2,3,4,5,6,7,8,9,10,11,12})),
$ES353&lt;&gt;"LisChannel",
_xlpm.COEFF,
$ES353&lt;&gt;"RussOutdoor",
_xlpm.COEFF))</f>
        <v/>
      </c>
      <c r="BC353" s="68">
        <f t="array" ref="BC353">
_xlfn.LET(_xlpm.COEFF,
IF($AW353+$AX353=0,0,IF(MAX(MIN($AX353,EOMONTH(BC$15,0))-MAX($AW353,BC$15)+1,)&gt;0,1,0)),
_xlfn.IFS(
$ES353="LisChannel",
_xlpm.COEFF*
INDEX({1;1;1.2;1.2;1;1;1;1;1.2;1.2;1.2;1.2},
MATCH(MONTH(BC$15),
{1,2,3,4,5,6,7,8,9,10,11,12})),
CONCATENATE($ES353," ",$L353)="RussOutdoor метро",
_xlpm.COEFF*
INDEX({0.8;0.9;1.1;1.1;1;1;1;1;1.1;1.1;1.1;1.1},
MATCH(MONTH(BC$15),
{1,2,3,4,5,6,7,8,9,10,11,12})),
$ES353&lt;&gt;"LisChannel",
_xlpm.COEFF,
$ES353&lt;&gt;"RussOutdoor",
_xlpm.COEFF))</f>
        <v/>
      </c>
      <c r="BD353" s="68">
        <f t="array" ref="BD353">
_xlfn.LET(_xlpm.COEFF,
IF($AW353+$AX353=0,0,IF(MAX(MIN($AX353,EOMONTH(BD$15,0))-MAX($AW353,BD$15)+1,)&gt;0,1,0)),
_xlfn.IFS(
$ES353="LisChannel",
_xlpm.COEFF*
INDEX({1;1;1.2;1.2;1;1;1;1;1.2;1.2;1.2;1.2},
MATCH(MONTH(BD$15),
{1,2,3,4,5,6,7,8,9,10,11,12})),
CONCATENATE($ES353," ",$L353)="RussOutdoor метро",
_xlpm.COEFF*
INDEX({0.8;0.9;1.1;1.1;1;1;1;1;1.1;1.1;1.1;1.1},
MATCH(MONTH(BD$15),
{1,2,3,4,5,6,7,8,9,10,11,12})),
$ES353&lt;&gt;"LisChannel",
_xlpm.COEFF,
$ES353&lt;&gt;"RussOutdoor",
_xlpm.COEFF))</f>
        <v/>
      </c>
      <c r="BE353" s="68">
        <f t="array" ref="BE353">
_xlfn.LET(_xlpm.COEFF,
IF($AW353+$AX353=0,0,IF(MAX(MIN($AX353,EOMONTH(BE$15,0))-MAX($AW353,BE$15)+1,)&gt;0,1,0)),
_xlfn.IFS(
$ES353="LisChannel",
_xlpm.COEFF*
INDEX({1;1;1.2;1.2;1;1;1;1;1.2;1.2;1.2;1.2},
MATCH(MONTH(BE$15),
{1,2,3,4,5,6,7,8,9,10,11,12})),
CONCATENATE($ES353," ",$L353)="RussOutdoor метро",
_xlpm.COEFF*
INDEX({0.8;0.9;1.1;1.1;1;1;1;1;1.1;1.1;1.1;1.1},
MATCH(MONTH(BE$15),
{1,2,3,4,5,6,7,8,9,10,11,12})),
$ES353&lt;&gt;"LisChannel",
_xlpm.COEFF,
$ES353&lt;&gt;"RussOutdoor",
_xlpm.COEFF))</f>
        <v/>
      </c>
      <c r="BF353" s="68">
        <f t="array" ref="BF353">
_xlfn.LET(_xlpm.COEFF,
IF($AW353+$AX353=0,0,IF(MAX(MIN($AX353,EOMONTH(BF$15,0))-MAX($AW353,BF$15)+1,)&gt;0,1,0)),
_xlfn.IFS(
$ES353="LisChannel",
_xlpm.COEFF*
INDEX({1;1;1.2;1.2;1;1;1;1;1.2;1.2;1.2;1.2},
MATCH(MONTH(BF$15),
{1,2,3,4,5,6,7,8,9,10,11,12})),
CONCATENATE($ES353," ",$L353)="RussOutdoor метро",
_xlpm.COEFF*
INDEX({0.8;0.9;1.1;1.1;1;1;1;1;1.1;1.1;1.1;1.1},
MATCH(MONTH(BF$15),
{1,2,3,4,5,6,7,8,9,10,11,12})),
$ES353&lt;&gt;"LisChannel",
_xlpm.COEFF,
$ES353&lt;&gt;"RussOutdoor",
_xlpm.COEFF))</f>
        <v/>
      </c>
      <c r="BG353" s="68">
        <f t="array" ref="BG353">
_xlfn.LET(_xlpm.COEFF,
IF($AW353+$AX353=0,0,IF(MAX(MIN($AX353,EOMONTH(BG$15,0))-MAX($AW353,BG$15)+1,)&gt;0,1,0)),
_xlfn.IFS(
$ES353="LisChannel",
_xlpm.COEFF*
INDEX({1;1;1.2;1.2;1;1;1;1;1.2;1.2;1.2;1.2},
MATCH(MONTH(BG$15),
{1,2,3,4,5,6,7,8,9,10,11,12})),
CONCATENATE($ES353," ",$L353)="RussOutdoor метро",
_xlpm.COEFF*
INDEX({0.8;0.9;1.1;1.1;1;1;1;1;1.1;1.1;1.1;1.1},
MATCH(MONTH(BG$15),
{1,2,3,4,5,6,7,8,9,10,11,12})),
$ES353&lt;&gt;"LisChannel",
_xlpm.COEFF,
$ES353&lt;&gt;"RussOutdoor",
_xlpm.COEFF))</f>
        <v/>
      </c>
      <c r="BH353" s="68">
        <f t="array" ref="BH353">
_xlfn.LET(_xlpm.COEFF,
IF($AW353+$AX353=0,0,IF(MAX(MIN($AX353,EOMONTH(BH$15,0))-MAX($AW353,BH$15)+1,)&gt;0,1,0)),
_xlfn.IFS(
$ES353="LisChannel",
_xlpm.COEFF*
INDEX({1;1;1.2;1.2;1;1;1;1;1.2;1.2;1.2;1.2},
MATCH(MONTH(BH$15),
{1,2,3,4,5,6,7,8,9,10,11,12})),
CONCATENATE($ES353," ",$L353)="RussOutdoor метро",
_xlpm.COEFF*
INDEX({0.8;0.9;1.1;1.1;1;1;1;1;1.1;1.1;1.1;1.1},
MATCH(MONTH(BH$15),
{1,2,3,4,5,6,7,8,9,10,11,12})),
$ES353&lt;&gt;"LisChannel",
_xlpm.COEFF,
$ES353&lt;&gt;"RussOutdoor",
_xlpm.COEFF))</f>
        <v/>
      </c>
      <c r="BI353" s="68">
        <f t="array" ref="BI353">
_xlfn.LET(_xlpm.COEFF,
IF($AW353+$AX353=0,0,IF(MAX(MIN($AX353,EOMONTH(BI$15,0))-MAX($AW353,BI$15)+1,)&gt;0,1,0)),
_xlfn.IFS(
$ES353="LisChannel",
_xlpm.COEFF*
INDEX({1;1;1.2;1.2;1;1;1;1;1.2;1.2;1.2;1.2},
MATCH(MONTH(BI$15),
{1,2,3,4,5,6,7,8,9,10,11,12})),
CONCATENATE($ES353," ",$L353)="RussOutdoor метро",
_xlpm.COEFF*
INDEX({0.8;0.9;1.1;1.1;1;1;1;1;1.1;1.1;1.1;1.1},
MATCH(MONTH(BI$15),
{1,2,3,4,5,6,7,8,9,10,11,12})),
$ES353&lt;&gt;"LisChannel",
_xlpm.COEFF,
$ES353&lt;&gt;"RussOutdoor",
_xlpm.COEFF))</f>
        <v/>
      </c>
      <c r="BJ353" s="68">
        <f t="array" ref="BJ353">
_xlfn.LET(_xlpm.COEFF,
IF($AW353+$AX353=0,0,IF(MAX(MIN($AX353,EOMONTH(BJ$15,0))-MAX($AW353,BJ$15)+1,)&gt;0,1,0)),
_xlfn.IFS(
$ES353="LisChannel",
_xlpm.COEFF*
INDEX({1;1;1.2;1.2;1;1;1;1;1.2;1.2;1.2;1.2},
MATCH(MONTH(BJ$15),
{1,2,3,4,5,6,7,8,9,10,11,12})),
CONCATENATE($ES353," ",$L353)="RussOutdoor метро",
_xlpm.COEFF*
INDEX({0.8;0.9;1.1;1.1;1;1;1;1;1.1;1.1;1.1;1.1},
MATCH(MONTH(BJ$15),
{1,2,3,4,5,6,7,8,9,10,11,12})),
$ES353&lt;&gt;"LisChannel",
_xlpm.COEFF,
$ES353&lt;&gt;"RussOutdoor",
_xlpm.COEFF))</f>
        <v/>
      </c>
      <c r="BK353" s="68">
        <f t="array" ref="BK353">
_xlfn.LET(_xlpm.COEFF,
IF($AW353+$AX353=0,0,IF(MAX(MIN($AX353,EOMONTH(BK$15,0))-MAX($AW353,BK$15)+1,)&gt;0,1,0)),
_xlfn.IFS(
$ES353="LisChannel",
_xlpm.COEFF*
INDEX({1;1;1.2;1.2;1;1;1;1;1.2;1.2;1.2;1.2},
MATCH(MONTH(BK$15),
{1,2,3,4,5,6,7,8,9,10,11,12})),
CONCATENATE($ES353," ",$L353)="RussOutdoor метро",
_xlpm.COEFF*
INDEX({0.8;0.9;1.1;1.1;1;1;1;1;1.1;1.1;1.1;1.1},
MATCH(MONTH(BK$15),
{1,2,3,4,5,6,7,8,9,10,11,12})),
$ES353&lt;&gt;"LisChannel",
_xlpm.COEFF,
$ES353&lt;&gt;"RussOutdoor",
_xlpm.COEFF))</f>
        <v/>
      </c>
      <c r="BL353" s="62">
        <f>COUNTIFS($AZ353:$BK353,"&gt;0")</f>
        <v/>
      </c>
      <c r="BM353" s="65" t="n"/>
      <c r="BN353" s="125">
        <f>$DJ353</f>
        <v/>
      </c>
      <c r="BO353" s="63">
        <f>$DQ353</f>
        <v/>
      </c>
      <c r="BP353" s="125">
        <f>
IFERROR(
IF($BL353=0,0,
$BN353*(1-$BO353)),
0)</f>
        <v/>
      </c>
      <c r="BQ353" s="125">
        <f t="array" ref="BQ353">
IFERROR(
_xlfn.IFS(
$DH353="день_1",
$BP353*$BL353/($AX353-$AW353+1)*AZ353*(DAY(EOMONTH(AZ$15,0))),
$DH353="день_2",
$BP353/30*MAX(MIN($AX353,EOMONTH(AZ$15,0))-MAX($AW353,AZ$15)+1,),
$DH353="раб.день",
$BP353/30*(IFERROR(
_xlfn.LET(_xlpm.VD,
CHOOSE(
{1;2;3;4;5;6;7;8;9;10;11;12;13;14;15;16;17;18},
45658,45659,45660,45661,45662,45663,45664,45665,45711,45724,45778,45779,45785,45786,45820,45821,45965,46022),
_xlfn.LET(_xlpm.DD,
MAX(MIN($AX353,EOMONTH(AZ$15,0))-MAX($AW353,AZ$15),),
_xlfn.IFS(
AND(MONTH($AW353)=MONTH(AZ$15),MONTH($AX353)&lt;&gt;MONTH(AZ$15)),
NETWORKDAYS.INTL($AW353,$AW353+_xlpm.DD,1,_xlpm.VD),
AND(MONTH($AW353)&lt;&gt;MONTH(AZ$15),MONTH($AX353)=MONTH(AZ$15)),
NETWORKDAYS.INTL(($AX353)-_xlpm.DD,$AX353,1,_xlpm.VD),
AND(MONTH($AW353)&lt;MONTH(AZ$15),MONTH($AX353)&gt;MONTH(AZ$15)),
NETWORKDAYS.INTL((EOMONTH(AZ$15-1,1))-_xlpm.DD,EOMONTH(AZ$15-1,1),1,_xlpm.VD),
AND(MONTH($AW353)=MONTH(AZ$15),MONTH($AX353)=MONTH(AZ$15)),
NETWORKDAYS.INTL($AW353,$AX353,1,_xlpm.VD)))),0)),
$DH353="месяц",
$BP353*AZ353,
$DH353="неделя",
$BP353*AZ353/7*(ROUNDUP((DAY(EOMONTH(AZ$15,0)))/4,0))),
0)</f>
        <v/>
      </c>
      <c r="BR353" s="125">
        <f t="array" ref="BR353">
IFERROR(
_xlfn.IFS(
$DH353="день_1",
$BP353*$BL353/($AX353-$AW353+1)*BA353*(DAY(EOMONTH(BA$15,0))),
$DH353="день_2",
$BP353/30*MAX(MIN($AX353,EOMONTH(BA$15,0))-MAX($AW353,BA$15)+1,),
$DH353="раб.день",
$BP353/30*(IFERROR(
_xlfn.LET(_xlpm.VD,
CHOOSE(
{1;2;3;4;5;6;7;8;9;10;11;12;13;14;15;16;17;18},
45658,45659,45660,45661,45662,45663,45664,45665,45711,45724,45778,45779,45785,45786,45820,45821,45965,46022),
_xlfn.LET(_xlpm.DD,
MAX(MIN($AX353,EOMONTH(BA$15,0))-MAX($AW353,BA$15),),
_xlfn.IFS(
AND(MONTH($AW353)=MONTH(BA$15),MONTH($AX353)&lt;&gt;MONTH(BA$15)),
NETWORKDAYS.INTL($AW353,$AW353+_xlpm.DD,1,_xlpm.VD),
AND(MONTH($AW353)&lt;&gt;MONTH(BA$15),MONTH($AX353)=MONTH(BA$15)),
NETWORKDAYS.INTL(($AX353)-_xlpm.DD,$AX353,1,_xlpm.VD),
AND(MONTH($AW353)&lt;MONTH(BA$15),MONTH($AX353)&gt;MONTH(BA$15)),
NETWORKDAYS.INTL((EOMONTH(BA$15-1,1))-_xlpm.DD,EOMONTH(BA$15-1,1),1,_xlpm.VD),
AND(MONTH($AW353)=MONTH(BA$15),MONTH($AX353)=MONTH(BA$15)),
NETWORKDAYS.INTL($AW353,$AX353,1,_xlpm.VD)))),0)),
$DH353="месяц",
$BP353*BA353,
$DH353="неделя",
$BP353*BA353/7*(ROUNDUP((DAY(EOMONTH(BA$15,0)))/4,0))),
0)</f>
        <v/>
      </c>
      <c r="BS353" s="125">
        <f t="array" ref="BS353">
IFERROR(
_xlfn.IFS(
$DH353="день_1",
$BP353*$BL353/($AX353-$AW353+1)*BB353*(DAY(EOMONTH(BB$15,0))),
$DH353="день_2",
$BP353/30*MAX(MIN($AX353,EOMONTH(BB$15,0))-MAX($AW353,BB$15)+1,),
$DH353="раб.день",
$BP353/30*(IFERROR(
_xlfn.LET(_xlpm.VD,
CHOOSE(
{1;2;3;4;5;6;7;8;9;10;11;12;13;14;15;16;17;18},
45658,45659,45660,45661,45662,45663,45664,45665,45711,45724,45778,45779,45785,45786,45820,45821,45965,46022),
_xlfn.LET(_xlpm.DD,
MAX(MIN($AX353,EOMONTH(BB$15,0))-MAX($AW353,BB$15),),
_xlfn.IFS(
AND(MONTH($AW353)=MONTH(BB$15),MONTH($AX353)&lt;&gt;MONTH(BB$15)),
NETWORKDAYS.INTL($AW353,$AW353+_xlpm.DD,1,_xlpm.VD),
AND(MONTH($AW353)&lt;&gt;MONTH(BB$15),MONTH($AX353)=MONTH(BB$15)),
NETWORKDAYS.INTL(($AX353)-_xlpm.DD,$AX353,1,_xlpm.VD),
AND(MONTH($AW353)&lt;MONTH(BB$15),MONTH($AX353)&gt;MONTH(BB$15)),
NETWORKDAYS.INTL((EOMONTH(BB$15-1,1))-_xlpm.DD,EOMONTH(BB$15-1,1),1,_xlpm.VD),
AND(MONTH($AW353)=MONTH(BB$15),MONTH($AX353)=MONTH(BB$15)),
NETWORKDAYS.INTL($AW353,$AX353,1,_xlpm.VD)))),0)),
$DH353="месяц",
$BP353*BB353,
$DH353="неделя",
$BP353*BB353/7*(ROUNDUP((DAY(EOMONTH(BB$15,0)))/4,0))),
0)</f>
        <v/>
      </c>
      <c r="BT353" s="125">
        <f t="array" ref="BT353">
IFERROR(
_xlfn.IFS(
$DH353="день_1",
$BP353*$BL353/($AX353-$AW353+1)*BC353*(DAY(EOMONTH(BC$15,0))),
$DH353="день_2",
$BP353/30*MAX(MIN($AX353,EOMONTH(BC$15,0))-MAX($AW353,BC$15)+1,),
$DH353="раб.день",
$BP353/30*(IFERROR(
_xlfn.LET(_xlpm.VD,
CHOOSE(
{1;2;3;4;5;6;7;8;9;10;11;12;13;14;15;16;17;18},
45658,45659,45660,45661,45662,45663,45664,45665,45711,45724,45778,45779,45785,45786,45820,45821,45965,46022),
_xlfn.LET(_xlpm.DD,
MAX(MIN($AX353,EOMONTH(BC$15,0))-MAX($AW353,BC$15),),
_xlfn.IFS(
AND(MONTH($AW353)=MONTH(BC$15),MONTH($AX353)&lt;&gt;MONTH(BC$15)),
NETWORKDAYS.INTL($AW353,$AW353+_xlpm.DD,1,_xlpm.VD),
AND(MONTH($AW353)&lt;&gt;MONTH(BC$15),MONTH($AX353)=MONTH(BC$15)),
NETWORKDAYS.INTL(($AX353)-_xlpm.DD,$AX353,1,_xlpm.VD),
AND(MONTH($AW353)&lt;MONTH(BC$15),MONTH($AX353)&gt;MONTH(BC$15)),
NETWORKDAYS.INTL((EOMONTH(BC$15-1,1))-_xlpm.DD,EOMONTH(BC$15-1,1),1,_xlpm.VD),
AND(MONTH($AW353)=MONTH(BC$15),MONTH($AX353)=MONTH(BC$15)),
NETWORKDAYS.INTL($AW353,$AX353,1,_xlpm.VD)))),0)),
$DH353="месяц",
$BP353*BC353,
$DH353="неделя",
$BP353*BC353/7*(ROUNDUP((DAY(EOMONTH(BC$15,0)))/4,0))),
0)</f>
        <v/>
      </c>
      <c r="BU353" s="125">
        <f t="array" ref="BU353">
IFERROR(
_xlfn.IFS(
$DH353="день_1",
$BP353*$BL353/($AX353-$AW353+1)*BD353*(DAY(EOMONTH(BD$15,0))),
$DH353="день_2",
$BP353/30*MAX(MIN($AX353,EOMONTH(BD$15,0))-MAX($AW353,BD$15)+1,),
$DH353="раб.день",
$BP353/30*(IFERROR(
_xlfn.LET(_xlpm.VD,
CHOOSE(
{1;2;3;4;5;6;7;8;9;10;11;12;13;14;15;16;17;18},
45658,45659,45660,45661,45662,45663,45664,45665,45711,45724,45778,45779,45785,45786,45820,45821,45965,46022),
_xlfn.LET(_xlpm.DD,
MAX(MIN($AX353,EOMONTH(BD$15,0))-MAX($AW353,BD$15),),
_xlfn.IFS(
AND(MONTH($AW353)=MONTH(BD$15),MONTH($AX353)&lt;&gt;MONTH(BD$15)),
NETWORKDAYS.INTL($AW353,$AW353+_xlpm.DD,1,_xlpm.VD),
AND(MONTH($AW353)&lt;&gt;MONTH(BD$15),MONTH($AX353)=MONTH(BD$15)),
NETWORKDAYS.INTL(($AX353)-_xlpm.DD,$AX353,1,_xlpm.VD),
AND(MONTH($AW353)&lt;MONTH(BD$15),MONTH($AX353)&gt;MONTH(BD$15)),
NETWORKDAYS.INTL((EOMONTH(BD$15-1,1))-_xlpm.DD,EOMONTH(BD$15-1,1),1,_xlpm.VD),
AND(MONTH($AW353)=MONTH(BD$15),MONTH($AX353)=MONTH(BD$15)),
NETWORKDAYS.INTL($AW353,$AX353,1,_xlpm.VD)))),0)),
$DH353="месяц",
$BP353*BD353,
$DH353="неделя",
$BP353*BD353/7*(ROUNDUP((DAY(EOMONTH(BD$15,0)))/4,0))),
0)</f>
        <v/>
      </c>
      <c r="BV353" s="125">
        <f t="array" ref="BV353">
IFERROR(
_xlfn.IFS(
$DH353="день_1",
$BP353*$BL353/($AX353-$AW353+1)*BE353*(DAY(EOMONTH(BE$15,0))),
$DH353="день_2",
$BP353/30*MAX(MIN($AX353,EOMONTH(BE$15,0))-MAX($AW353,BE$15)+1,),
$DH353="раб.день",
$BP353/30*(IFERROR(
_xlfn.LET(_xlpm.VD,
CHOOSE(
{1;2;3;4;5;6;7;8;9;10;11;12;13;14;15;16;17;18},
45658,45659,45660,45661,45662,45663,45664,45665,45711,45724,45778,45779,45785,45786,45820,45821,45965,46022),
_xlfn.LET(_xlpm.DD,
MAX(MIN($AX353,EOMONTH(BE$15,0))-MAX($AW353,BE$15),),
_xlfn.IFS(
AND(MONTH($AW353)=MONTH(BE$15),MONTH($AX353)&lt;&gt;MONTH(BE$15)),
NETWORKDAYS.INTL($AW353,$AW353+_xlpm.DD,1,_xlpm.VD),
AND(MONTH($AW353)&lt;&gt;MONTH(BE$15),MONTH($AX353)=MONTH(BE$15)),
NETWORKDAYS.INTL(($AX353)-_xlpm.DD,$AX353,1,_xlpm.VD),
AND(MONTH($AW353)&lt;MONTH(BE$15),MONTH($AX353)&gt;MONTH(BE$15)),
NETWORKDAYS.INTL((EOMONTH(BE$15-1,1))-_xlpm.DD,EOMONTH(BE$15-1,1),1,_xlpm.VD),
AND(MONTH($AW353)=MONTH(BE$15),MONTH($AX353)=MONTH(BE$15)),
NETWORKDAYS.INTL($AW353,$AX353,1,_xlpm.VD)))),0)),
$DH353="месяц",
$BP353*BE353,
$DH353="неделя",
$BP353*BE353/7*(ROUNDUP((DAY(EOMONTH(BE$15,0)))/4,0))),
0)</f>
        <v/>
      </c>
      <c r="BW353" s="125">
        <f t="array" ref="BW353">
IFERROR(
_xlfn.IFS(
$DH353="день_1",
$BP353*$BL353/($AX353-$AW353+1)*BF353*(DAY(EOMONTH(BF$15,0))),
$DH353="день_2",
$BP353/30*MAX(MIN($AX353,EOMONTH(BF$15,0))-MAX($AW353,BF$15)+1,),
$DH353="раб.день",
$BP353/30*(IFERROR(
_xlfn.LET(_xlpm.VD,
CHOOSE(
{1;2;3;4;5;6;7;8;9;10;11;12;13;14;15;16;17;18},
45658,45659,45660,45661,45662,45663,45664,45665,45711,45724,45778,45779,45785,45786,45820,45821,45965,46022),
_xlfn.LET(_xlpm.DD,
MAX(MIN($AX353,EOMONTH(BF$15,0))-MAX($AW353,BF$15),),
_xlfn.IFS(
AND(MONTH($AW353)=MONTH(BF$15),MONTH($AX353)&lt;&gt;MONTH(BF$15)),
NETWORKDAYS.INTL($AW353,$AW353+_xlpm.DD,1,_xlpm.VD),
AND(MONTH($AW353)&lt;&gt;MONTH(BF$15),MONTH($AX353)=MONTH(BF$15)),
NETWORKDAYS.INTL(($AX353)-_xlpm.DD,$AX353,1,_xlpm.VD),
AND(MONTH($AW353)&lt;MONTH(BF$15),MONTH($AX353)&gt;MONTH(BF$15)),
NETWORKDAYS.INTL((EOMONTH(BF$15-1,1))-_xlpm.DD,EOMONTH(BF$15-1,1),1,_xlpm.VD),
AND(MONTH($AW353)=MONTH(BF$15),MONTH($AX353)=MONTH(BF$15)),
NETWORKDAYS.INTL($AW353,$AX353,1,_xlpm.VD)))),0)),
$DH353="месяц",
$BP353*BF353,
$DH353="неделя",
$BP353*BF353/7*(ROUNDUP((DAY(EOMONTH(BF$15,0)))/4,0))),
0)</f>
        <v/>
      </c>
      <c r="BX353" s="125">
        <f t="array" ref="BX353">
IFERROR(
_xlfn.IFS(
$DH353="день_1",
$BP353*$BL353/($AX353-$AW353+1)*BG353*(DAY(EOMONTH(BG$15,0))),
$DH353="день_2",
$BP353/30*MAX(MIN($AX353,EOMONTH(BG$15,0))-MAX($AW353,BG$15)+1,),
$DH353="раб.день",
$BP353/30*(IFERROR(
_xlfn.LET(_xlpm.VD,
CHOOSE(
{1;2;3;4;5;6;7;8;9;10;11;12;13;14;15;16;17;18},
45658,45659,45660,45661,45662,45663,45664,45665,45711,45724,45778,45779,45785,45786,45820,45821,45965,46022),
_xlfn.LET(_xlpm.DD,
MAX(MIN($AX353,EOMONTH(BG$15,0))-MAX($AW353,BG$15),),
_xlfn.IFS(
AND(MONTH($AW353)=MONTH(BG$15),MONTH($AX353)&lt;&gt;MONTH(BG$15)),
NETWORKDAYS.INTL($AW353,$AW353+_xlpm.DD,1,_xlpm.VD),
AND(MONTH($AW353)&lt;&gt;MONTH(BG$15),MONTH($AX353)=MONTH(BG$15)),
NETWORKDAYS.INTL(($AX353)-_xlpm.DD,$AX353,1,_xlpm.VD),
AND(MONTH($AW353)&lt;MONTH(BG$15),MONTH($AX353)&gt;MONTH(BG$15)),
NETWORKDAYS.INTL((EOMONTH(BG$15-1,1))-_xlpm.DD,EOMONTH(BG$15-1,1),1,_xlpm.VD),
AND(MONTH($AW353)=MONTH(BG$15),MONTH($AX353)=MONTH(BG$15)),
NETWORKDAYS.INTL($AW353,$AX353,1,_xlpm.VD)))),0)),
$DH353="месяц",
$BP353*BG353,
$DH353="неделя",
$BP353*BG353/7*(ROUNDUP((DAY(EOMONTH(BG$15,0)))/4,0))),
0)</f>
        <v/>
      </c>
      <c r="BY353" s="125">
        <f t="array" ref="BY353">
IFERROR(
_xlfn.IFS(
$DH353="день_1",
$BP353*$BL353/($AX353-$AW353+1)*BH353*(DAY(EOMONTH(BH$15,0))),
$DH353="день_2",
$BP353/30*MAX(MIN($AX353,EOMONTH(BH$15,0))-MAX($AW353,BH$15)+1,),
$DH353="раб.день",
$BP353/30*(IFERROR(
_xlfn.LET(_xlpm.VD,
CHOOSE(
{1;2;3;4;5;6;7;8;9;10;11;12;13;14;15;16;17;18},
45658,45659,45660,45661,45662,45663,45664,45665,45711,45724,45778,45779,45785,45786,45820,45821,45965,46022),
_xlfn.LET(_xlpm.DD,
MAX(MIN($AX353,EOMONTH(BH$15,0))-MAX($AW353,BH$15),),
_xlfn.IFS(
AND(MONTH($AW353)=MONTH(BH$15),MONTH($AX353)&lt;&gt;MONTH(BH$15)),
NETWORKDAYS.INTL($AW353,$AW353+_xlpm.DD,1,_xlpm.VD),
AND(MONTH($AW353)&lt;&gt;MONTH(BH$15),MONTH($AX353)=MONTH(BH$15)),
NETWORKDAYS.INTL(($AX353)-_xlpm.DD,$AX353,1,_xlpm.VD),
AND(MONTH($AW353)&lt;MONTH(BH$15),MONTH($AX353)&gt;MONTH(BH$15)),
NETWORKDAYS.INTL((EOMONTH(BH$15-1,1))-_xlpm.DD,EOMONTH(BH$15-1,1),1,_xlpm.VD),
AND(MONTH($AW353)=MONTH(BH$15),MONTH($AX353)=MONTH(BH$15)),
NETWORKDAYS.INTL($AW353,$AX353,1,_xlpm.VD)))),0)),
$DH353="месяц",
$BP353*BH353,
$DH353="неделя",
$BP353*BH353/7*(ROUNDUP((DAY(EOMONTH(BH$15,0)))/4,0))),
0)</f>
        <v/>
      </c>
      <c r="BZ353" s="125">
        <f t="array" ref="BZ353">
IFERROR(
_xlfn.IFS(
$DH353="день_1",
$BP353*$BL353/($AX353-$AW353+1)*BI353*(DAY(EOMONTH(BI$15,0))),
$DH353="день_2",
$BP353/30*MAX(MIN($AX353,EOMONTH(BI$15,0))-MAX($AW353,BI$15)+1,),
$DH353="раб.день",
$BP353/30*(IFERROR(
_xlfn.LET(_xlpm.VD,
CHOOSE(
{1;2;3;4;5;6;7;8;9;10;11;12;13;14;15;16;17;18},
45658,45659,45660,45661,45662,45663,45664,45665,45711,45724,45778,45779,45785,45786,45820,45821,45965,46022),
_xlfn.LET(_xlpm.DD,
MAX(MIN($AX353,EOMONTH(BI$15,0))-MAX($AW353,BI$15),),
_xlfn.IFS(
AND(MONTH($AW353)=MONTH(BI$15),MONTH($AX353)&lt;&gt;MONTH(BI$15)),
NETWORKDAYS.INTL($AW353,$AW353+_xlpm.DD,1,_xlpm.VD),
AND(MONTH($AW353)&lt;&gt;MONTH(BI$15),MONTH($AX353)=MONTH(BI$15)),
NETWORKDAYS.INTL(($AX353)-_xlpm.DD,$AX353,1,_xlpm.VD),
AND(MONTH($AW353)&lt;MONTH(BI$15),MONTH($AX353)&gt;MONTH(BI$15)),
NETWORKDAYS.INTL((EOMONTH(BI$15-1,1))-_xlpm.DD,EOMONTH(BI$15-1,1),1,_xlpm.VD),
AND(MONTH($AW353)=MONTH(BI$15),MONTH($AX353)=MONTH(BI$15)),
NETWORKDAYS.INTL($AW353,$AX353,1,_xlpm.VD)))),0)),
$DH353="месяц",
$BP353*BI353,
$DH353="неделя",
$BP353*BI353/7*(ROUNDUP((DAY(EOMONTH(BI$15,0)))/4,0))),
0)</f>
        <v/>
      </c>
      <c r="CA353" s="125">
        <f t="array" ref="CA353">
IFERROR(
_xlfn.IFS(
$DH353="день_1",
$BP353*$BL353/($AX353-$AW353+1)*BJ353*(DAY(EOMONTH(BJ$15,0))),
$DH353="день_2",
$BP353/30*MAX(MIN($AX353,EOMONTH(BJ$15,0))-MAX($AW353,BJ$15)+1,),
$DH353="раб.день",
$BP353/30*(IFERROR(
_xlfn.LET(_xlpm.VD,
CHOOSE(
{1;2;3;4;5;6;7;8;9;10;11;12;13;14;15;16;17;18},
45658,45659,45660,45661,45662,45663,45664,45665,45711,45724,45778,45779,45785,45786,45820,45821,45965,46022),
_xlfn.LET(_xlpm.DD,
MAX(MIN($AX353,EOMONTH(BJ$15,0))-MAX($AW353,BJ$15),),
_xlfn.IFS(
AND(MONTH($AW353)=MONTH(BJ$15),MONTH($AX353)&lt;&gt;MONTH(BJ$15)),
NETWORKDAYS.INTL($AW353,$AW353+_xlpm.DD,1,_xlpm.VD),
AND(MONTH($AW353)&lt;&gt;MONTH(BJ$15),MONTH($AX353)=MONTH(BJ$15)),
NETWORKDAYS.INTL(($AX353)-_xlpm.DD,$AX353,1,_xlpm.VD),
AND(MONTH($AW353)&lt;MONTH(BJ$15),MONTH($AX353)&gt;MONTH(BJ$15)),
NETWORKDAYS.INTL((EOMONTH(BJ$15-1,1))-_xlpm.DD,EOMONTH(BJ$15-1,1),1,_xlpm.VD),
AND(MONTH($AW353)=MONTH(BJ$15),MONTH($AX353)=MONTH(BJ$15)),
NETWORKDAYS.INTL($AW353,$AX353,1,_xlpm.VD)))),0)),
$DH353="месяц",
$BP353*BJ353,
$DH353="неделя",
$BP353*BJ353/7*(ROUNDUP((DAY(EOMONTH(BJ$15,0)))/4,0))),
0)</f>
        <v/>
      </c>
      <c r="CB353" s="125">
        <f t="array" ref="CB353">
IFERROR(
_xlfn.IFS(
$DH353="день_1",
$BP353*$BL353/($AX353-$AW353+1)*BK353*(DAY(EOMONTH(BK$15,0))),
$DH353="день_2",
$BP353/30*MAX(MIN($AX353,EOMONTH(BK$15,0))-MAX($AW353,BK$15)+1,),
$DH353="раб.день",
$BP353/30*(IFERROR(
_xlfn.LET(_xlpm.VD,
CHOOSE(
{1;2;3;4;5;6;7;8;9;10;11;12;13;14;15;16;17;18},
45658,45659,45660,45661,45662,45663,45664,45665,45711,45724,45778,45779,45785,45786,45820,45821,45965,46022),
_xlfn.LET(_xlpm.DD,
MAX(MIN($AX353,EOMONTH(BK$15,0))-MAX($AW353,BK$15),),
_xlfn.IFS(
AND(MONTH($AW353)=MONTH(BK$15),MONTH($AX353)&lt;&gt;MONTH(BK$15)),
NETWORKDAYS.INTL($AW353,$AW353+_xlpm.DD,1,_xlpm.VD),
AND(MONTH($AW353)&lt;&gt;MONTH(BK$15),MONTH($AX353)=MONTH(BK$15)),
NETWORKDAYS.INTL(($AX353)-_xlpm.DD,$AX353,1,_xlpm.VD),
AND(MONTH($AW353)&lt;MONTH(BK$15),MONTH($AX353)&gt;MONTH(BK$15)),
NETWORKDAYS.INTL((EOMONTH(BK$15-1,1))-_xlpm.DD,EOMONTH(BK$15-1,1),1,_xlpm.VD),
AND(MONTH($AW353)=MONTH(BK$15),MONTH($AX353)=MONTH(BK$15)),
NETWORKDAYS.INTL($AW353,$AX353,1,_xlpm.VD)))),0)),
$DH353="месяц",
$BP353*BK353,
$DH353="неделя",
$BP353*BK353/7*(ROUNDUP((DAY(EOMONTH(BK$15,0)))/4,0))),
0)</f>
        <v/>
      </c>
      <c r="CC353" s="125">
        <f>SUM($BQ353:$CB353)</f>
        <v/>
      </c>
      <c r="CD353" s="126">
        <f>SUM($EH353:$EH353)</f>
        <v/>
      </c>
      <c r="CE353" s="126">
        <f>$CD353*$AB353</f>
        <v/>
      </c>
      <c r="CF353" s="126">
        <f>SUM($EK353:$EK353)</f>
        <v/>
      </c>
      <c r="CG353" s="126">
        <f>$CF353*$AB353</f>
        <v/>
      </c>
      <c r="CH353" s="126">
        <f>SUM($CC353,$CE353,$CG353)</f>
        <v/>
      </c>
      <c r="CI353" s="126">
        <f>$CH353*(1+$CM353)</f>
        <v/>
      </c>
      <c r="CJ353" s="127" t="n">
        <v>0</v>
      </c>
      <c r="CK353" s="126">
        <f>SUM($CH353:$CH353)*(1+$CJ353)</f>
        <v/>
      </c>
      <c r="CL353" s="126">
        <f>SUM($CH353:$CH353)*(1+$CM353)</f>
        <v/>
      </c>
      <c r="CM353" s="59" t="inlineStr">
        <is>
          <t>20%</t>
        </is>
      </c>
      <c r="CN353" s="59" t="n"/>
      <c r="CO353" s="72" t="n"/>
      <c r="CP353" s="59" t="n"/>
      <c r="CQ353" s="73" t="n"/>
      <c r="CR353" s="73" t="n"/>
      <c r="CS353" s="73" t="n"/>
      <c r="CT353" s="72" t="n"/>
      <c r="CU353" s="79" t="inlineStr">
        <is>
          <t> </t>
        </is>
      </c>
      <c r="CV353" s="60" t="n"/>
      <c r="CW353" s="60" t="n"/>
      <c r="CX353" s="60" t="n"/>
      <c r="CY353" s="127">
        <f>IFERROR(($CC353-$EE353)/($EE353/(1-$DQ353)),0)</f>
        <v/>
      </c>
      <c r="CZ353" s="127">
        <f>IFERROR(1-$EI353/($CE353),0)</f>
        <v/>
      </c>
      <c r="DA353" s="127">
        <f>IFERROR(1-$EL353/($CG353),0)</f>
        <v/>
      </c>
      <c r="DB353" s="126">
        <f>ROUND(IFERROR(($CI353/(1+$CM353)-$EN353),0),2)</f>
        <v/>
      </c>
      <c r="DC353" s="128" t="n"/>
      <c r="DD353" s="125" t="n"/>
      <c r="DE353" s="75" t="n">
        <v>0</v>
      </c>
      <c r="DF353" s="128" t="n"/>
      <c r="DG353" s="125">
        <f>IF($DC353=0,0,$DD353*($DC353*100%-$DE353*$DF353))*SUM($AB353:$AB353)</f>
        <v/>
      </c>
      <c r="DH353" s="129" t="inlineStr">
        <is>
          <t>месяц</t>
        </is>
      </c>
      <c r="DI353" s="130">
        <f t="array" ref="DI353">IFERROR(
IF($ES353="LisChannel",
(ROUND(((INDEX({174.625;153.888888888889;130.972222222222},MATCH($AI353,{2;3;4}),0))*$AG353*$AI353),2)),0),0)</f>
        <v/>
      </c>
      <c r="DJ353" s="130">
        <f>
_xlfn.LET(_xlpm.X,
IFERROR(
IF($ES353="НовиковТВ",
(_xlfn.LET(_xlpm.NTV,
_xlfn.LET(_xlpm.MIN,350000,
IF(SUMIFS($DI:$DI,$ES:$ES,"НовиковТВ")&lt;=_xlpm.MIN,
(SUMIFS($DI:$DI,$ES:$ES,"НовиковТВ")/(COUNTIFS($ES:$ES,"НовиковТВ")))*_xlpm.MIN/SUMIFS($DI:$DI,$ES:$ES,"НовиковТВ"),
DI353)),
_xlpm.NTV+$DG353/(1-(1-(_xlpm.NTV)*(1-$DL353)*(1-$DM353)*(1-$DN353)*(1-$DO353)*(1-$DP353)/_xlpm.NTV))))/(1+$EP353),
$DI353+$DG353/(1-(1-($DI353)*(1-$DL353)*(1-$DM353)*(1-$DN353)*(1-$DO353)*(1-$DP353)/$DI353))),
0),
_xlpm.X*(1+$CM353)*(1+$CW353)-_xlpm.X*(1+$CM353)+_xlpm.X)</f>
        <v/>
      </c>
      <c r="DK353" s="125" t="inlineStr">
        <is>
          <t>послед.</t>
        </is>
      </c>
      <c r="DL353" s="63" t="n">
        <v>0</v>
      </c>
      <c r="DM353" s="63" t="n">
        <v>0</v>
      </c>
      <c r="DN353" s="63" t="n">
        <v>0</v>
      </c>
      <c r="DO353" s="63" t="n">
        <v>0</v>
      </c>
      <c r="DP353" s="63" t="n">
        <v>0</v>
      </c>
      <c r="DQ353" s="63">
        <f t="array" ref="DQ353">IFERROR(_xlfn.IFS(
$DK353="послед.",1-(1-$DL353)*(1-$DM353)*(1-$DN353)*(1-$DO353)*(1-$DP353),
$DK353="сумм.",$DL353+$DM353+$DN353+$DO353+$DP353),
0)</f>
        <v/>
      </c>
      <c r="DR353" s="125">
        <f t="array" ref="DR353">
IFERROR(
_xlfn.IFS(
$BL353=0,
0,
$BL353&gt;0,
_xlfn.IFS($DK353="послед.",
$DJ353*(1-$DL353)*(1-$DM353)*(1-$DN353)*(1-$DO353)*(1-$DP353),
$DK353="сумм.",
$DJ353*(1-($DL353+$DM353+$DN353+$DO353+$DP353)))),0)</f>
        <v/>
      </c>
      <c r="DS353" s="125">
        <f t="array" ref="DS353">
IFERROR(_xlfn.IFS(
$DH353="день_1",
$DR353*$BL353/($AX353-$AW353+1)*AZ353*(DAY(EOMONTH(AZ$15,0))),
$DH353="день_2",
$DR353/30*MAX(MIN($AX353,EOMONTH(AZ$15,0))-MAX($AW353,AZ$15)+1,),
$DH353="раб.день",
$DR353/30*(IFERROR(
_xlfn.LET(_xlpm.VD,
CHOOSE(
{1;2;3;4;5;6;7;8;9;10;11;12;13;14;15;16;17;18},
45658,45659,45660,45661,45662,45663,45664,45665,45711,45724,45778,45779,45785,45786,45820,45821,45965,46022),
_xlfn.LET(_xlpm.DD,
MAX(MIN($AX353,EOMONTH(AZ$15,0))-MAX($AW353,AZ$15),),
_xlfn.IFS(
AND(MONTH($AW353)=MONTH(AZ$15),MONTH($AX353)&lt;&gt;MONTH(AZ$15)),
NETWORKDAYS.INTL($AW353,$AW353+_xlpm.DD,1,_xlpm.VD),
AND(MONTH($AW353)&lt;&gt;MONTH(AZ$15),MONTH($AX353)=MONTH(AZ$15)),
NETWORKDAYS.INTL(($AX353)-_xlpm.DD,$AX353,1,_xlpm.VD),
AND(MONTH($AW353)&lt;MONTH(AZ$15),MONTH($AX353)&gt;MONTH(AZ$15)),
NETWORKDAYS.INTL((EOMONTH(AZ$15-1,1))-_xlpm.DD,EOMONTH(AZ$15-1,1),1,_xlpm.VD),
AND(MONTH($AW353)=MONTH(AZ$15),MONTH($AX353)=MONTH(AZ$15)),
NETWORKDAYS.INTL($AW353,$AX353,1,_xlpm.VD)))),0)),
$DH353="месяц",
$DR353*AZ353,
$DH353="неделя",
$DR353*AZ353/7*(ROUNDUP((DAY(EOMONTH(AZ$15,0)))/4,0))),
0)</f>
        <v/>
      </c>
      <c r="DT353" s="125">
        <f t="array" ref="DT353">
IFERROR(_xlfn.IFS(
$DH353="день_1",
$DR353*$BL353/($AX353-$AW353+1)*BA353*(DAY(EOMONTH(BA$15,0))),
$DH353="день_2",
$DR353/30*MAX(MIN($AX353,EOMONTH(BA$15,0))-MAX($AW353,BA$15)+1,),
$DH353="раб.день",
$DR353/30*(IFERROR(
_xlfn.LET(_xlpm.VD,
CHOOSE(
{1;2;3;4;5;6;7;8;9;10;11;12;13;14;15;16;17;18},
45658,45659,45660,45661,45662,45663,45664,45665,45711,45724,45778,45779,45785,45786,45820,45821,45965,46022),
_xlfn.LET(_xlpm.DD,
MAX(MIN($AX353,EOMONTH(BA$15,0))-MAX($AW353,BA$15),),
_xlfn.IFS(
AND(MONTH($AW353)=MONTH(BA$15),MONTH($AX353)&lt;&gt;MONTH(BA$15)),
NETWORKDAYS.INTL($AW353,$AW353+_xlpm.DD,1,_xlpm.VD),
AND(MONTH($AW353)&lt;&gt;MONTH(BA$15),MONTH($AX353)=MONTH(BA$15)),
NETWORKDAYS.INTL(($AX353)-_xlpm.DD,$AX353,1,_xlpm.VD),
AND(MONTH($AW353)&lt;MONTH(BA$15),MONTH($AX353)&gt;MONTH(BA$15)),
NETWORKDAYS.INTL((EOMONTH(BA$15-1,1))-_xlpm.DD,EOMONTH(BA$15-1,1),1,_xlpm.VD),
AND(MONTH($AW353)=MONTH(BA$15),MONTH($AX353)=MONTH(BA$15)),
NETWORKDAYS.INTL($AW353,$AX353,1,_xlpm.VD)))),0)),
$DH353="месяц",
$DR353*BA353,
$DH353="неделя",
$DR353*BA353/7*(ROUNDUP((DAY(EOMONTH(BA$15,0)))/4,0))),
0)</f>
        <v/>
      </c>
      <c r="DU353" s="125">
        <f t="array" ref="DU353">
IFERROR(_xlfn.IFS(
$DH353="день_1",
$DR353*$BL353/($AX353-$AW353+1)*BB353*(DAY(EOMONTH(BB$15,0))),
$DH353="день_2",
$DR353/30*MAX(MIN($AX353,EOMONTH(BB$15,0))-MAX($AW353,BB$15)+1,),
$DH353="раб.день",
$DR353/30*(IFERROR(
_xlfn.LET(_xlpm.VD,
CHOOSE(
{1;2;3;4;5;6;7;8;9;10;11;12;13;14;15;16;17;18},
45658,45659,45660,45661,45662,45663,45664,45665,45711,45724,45778,45779,45785,45786,45820,45821,45965,46022),
_xlfn.LET(_xlpm.DD,
MAX(MIN($AX353,EOMONTH(BB$15,0))-MAX($AW353,BB$15),),
_xlfn.IFS(
AND(MONTH($AW353)=MONTH(BB$15),MONTH($AX353)&lt;&gt;MONTH(BB$15)),
NETWORKDAYS.INTL($AW353,$AW353+_xlpm.DD,1,_xlpm.VD),
AND(MONTH($AW353)&lt;&gt;MONTH(BB$15),MONTH($AX353)=MONTH(BB$15)),
NETWORKDAYS.INTL(($AX353)-_xlpm.DD,$AX353,1,_xlpm.VD),
AND(MONTH($AW353)&lt;MONTH(BB$15),MONTH($AX353)&gt;MONTH(BB$15)),
NETWORKDAYS.INTL((EOMONTH(BB$15-1,1))-_xlpm.DD,EOMONTH(BB$15-1,1),1,_xlpm.VD),
AND(MONTH($AW353)=MONTH(BB$15),MONTH($AX353)=MONTH(BB$15)),
NETWORKDAYS.INTL($AW353,$AX353,1,_xlpm.VD)))),0)),
$DH353="месяц",
$DR353*BB353,
$DH353="неделя",
$DR353*BB353/7*(ROUNDUP((DAY(EOMONTH(BB$15,0)))/4,0))),
0)</f>
        <v/>
      </c>
      <c r="DV353" s="125">
        <f t="array" ref="DV353">
IFERROR(_xlfn.IFS(
$DH353="день_1",
$DR353*$BL353/($AX353-$AW353+1)*BC353*(DAY(EOMONTH(BC$15,0))),
$DH353="день_2",
$DR353/30*MAX(MIN($AX353,EOMONTH(BC$15,0))-MAX($AW353,BC$15)+1,),
$DH353="раб.день",
$DR353/30*(IFERROR(
_xlfn.LET(_xlpm.VD,
CHOOSE(
{1;2;3;4;5;6;7;8;9;10;11;12;13;14;15;16;17;18},
45658,45659,45660,45661,45662,45663,45664,45665,45711,45724,45778,45779,45785,45786,45820,45821,45965,46022),
_xlfn.LET(_xlpm.DD,
MAX(MIN($AX353,EOMONTH(BC$15,0))-MAX($AW353,BC$15),),
_xlfn.IFS(
AND(MONTH($AW353)=MONTH(BC$15),MONTH($AX353)&lt;&gt;MONTH(BC$15)),
NETWORKDAYS.INTL($AW353,$AW353+_xlpm.DD,1,_xlpm.VD),
AND(MONTH($AW353)&lt;&gt;MONTH(BC$15),MONTH($AX353)=MONTH(BC$15)),
NETWORKDAYS.INTL(($AX353)-_xlpm.DD,$AX353,1,_xlpm.VD),
AND(MONTH($AW353)&lt;MONTH(BC$15),MONTH($AX353)&gt;MONTH(BC$15)),
NETWORKDAYS.INTL((EOMONTH(BC$15-1,1))-_xlpm.DD,EOMONTH(BC$15-1,1),1,_xlpm.VD),
AND(MONTH($AW353)=MONTH(BC$15),MONTH($AX353)=MONTH(BC$15)),
NETWORKDAYS.INTL($AW353,$AX353,1,_xlpm.VD)))),0)),
$DH353="месяц",
$DR353*BC353,
$DH353="неделя",
$DR353*BC353/7*(ROUNDUP((DAY(EOMONTH(BC$15,0)))/4,0))),
0)</f>
        <v/>
      </c>
      <c r="DW353" s="125">
        <f t="array" ref="DW353">
IFERROR(_xlfn.IFS(
$DH353="день_1",
$DR353*$BL353/($AX353-$AW353+1)*BD353*(DAY(EOMONTH(BD$15,0))),
$DH353="день_2",
$DR353/30*MAX(MIN($AX353,EOMONTH(BD$15,0))-MAX($AW353,BD$15)+1,),
$DH353="раб.день",
$DR353/30*(IFERROR(
_xlfn.LET(_xlpm.VD,
CHOOSE(
{1;2;3;4;5;6;7;8;9;10;11;12;13;14;15;16;17;18},
45658,45659,45660,45661,45662,45663,45664,45665,45711,45724,45778,45779,45785,45786,45820,45821,45965,46022),
_xlfn.LET(_xlpm.DD,
MAX(MIN($AX353,EOMONTH(BD$15,0))-MAX($AW353,BD$15),),
_xlfn.IFS(
AND(MONTH($AW353)=MONTH(BD$15),MONTH($AX353)&lt;&gt;MONTH(BD$15)),
NETWORKDAYS.INTL($AW353,$AW353+_xlpm.DD,1,_xlpm.VD),
AND(MONTH($AW353)&lt;&gt;MONTH(BD$15),MONTH($AX353)=MONTH(BD$15)),
NETWORKDAYS.INTL(($AX353)-_xlpm.DD,$AX353,1,_xlpm.VD),
AND(MONTH($AW353)&lt;MONTH(BD$15),MONTH($AX353)&gt;MONTH(BD$15)),
NETWORKDAYS.INTL((EOMONTH(BD$15-1,1))-_xlpm.DD,EOMONTH(BD$15-1,1),1,_xlpm.VD),
AND(MONTH($AW353)=MONTH(BD$15),MONTH($AX353)=MONTH(BD$15)),
NETWORKDAYS.INTL($AW353,$AX353,1,_xlpm.VD)))),0)),
$DH353="месяц",
$DR353*BD353,
$DH353="неделя",
$DR353*BD353/7*(ROUNDUP((DAY(EOMONTH(BD$15,0)))/4,0))),
0)</f>
        <v/>
      </c>
      <c r="DX353" s="125">
        <f t="array" ref="DX353">
IFERROR(_xlfn.IFS(
$DH353="день_1",
$DR353*$BL353/($AX353-$AW353+1)*BE353*(DAY(EOMONTH(BE$15,0))),
$DH353="день_2",
$DR353/30*MAX(MIN($AX353,EOMONTH(BE$15,0))-MAX($AW353,BE$15)+1,),
$DH353="раб.день",
$DR353/30*(IFERROR(
_xlfn.LET(_xlpm.VD,
CHOOSE(
{1;2;3;4;5;6;7;8;9;10;11;12;13;14;15;16;17;18},
45658,45659,45660,45661,45662,45663,45664,45665,45711,45724,45778,45779,45785,45786,45820,45821,45965,46022),
_xlfn.LET(_xlpm.DD,
MAX(MIN($AX353,EOMONTH(BE$15,0))-MAX($AW353,BE$15),),
_xlfn.IFS(
AND(MONTH($AW353)=MONTH(BE$15),MONTH($AX353)&lt;&gt;MONTH(BE$15)),
NETWORKDAYS.INTL($AW353,$AW353+_xlpm.DD,1,_xlpm.VD),
AND(MONTH($AW353)&lt;&gt;MONTH(BE$15),MONTH($AX353)=MONTH(BE$15)),
NETWORKDAYS.INTL(($AX353)-_xlpm.DD,$AX353,1,_xlpm.VD),
AND(MONTH($AW353)&lt;MONTH(BE$15),MONTH($AX353)&gt;MONTH(BE$15)),
NETWORKDAYS.INTL((EOMONTH(BE$15-1,1))-_xlpm.DD,EOMONTH(BE$15-1,1),1,_xlpm.VD),
AND(MONTH($AW353)=MONTH(BE$15),MONTH($AX353)=MONTH(BE$15)),
NETWORKDAYS.INTL($AW353,$AX353,1,_xlpm.VD)))),0)),
$DH353="месяц",
$DR353*BE353,
$DH353="неделя",
$DR353*BE353/7*(ROUNDUP((DAY(EOMONTH(BE$15,0)))/4,0))),
0)</f>
        <v/>
      </c>
      <c r="DY353" s="125">
        <f t="array" ref="DY353">
IFERROR(_xlfn.IFS(
$DH353="день_1",
$DR353*$BL353/($AX353-$AW353+1)*BF353*(DAY(EOMONTH(BF$15,0))),
$DH353="день_2",
$DR353/30*MAX(MIN($AX353,EOMONTH(BF$15,0))-MAX($AW353,BF$15)+1,),
$DH353="раб.день",
$DR353/30*(IFERROR(
_xlfn.LET(_xlpm.VD,
CHOOSE(
{1;2;3;4;5;6;7;8;9;10;11;12;13;14;15;16;17;18},
45658,45659,45660,45661,45662,45663,45664,45665,45711,45724,45778,45779,45785,45786,45820,45821,45965,46022),
_xlfn.LET(_xlpm.DD,
MAX(MIN($AX353,EOMONTH(BF$15,0))-MAX($AW353,BF$15),),
_xlfn.IFS(
AND(MONTH($AW353)=MONTH(BF$15),MONTH($AX353)&lt;&gt;MONTH(BF$15)),
NETWORKDAYS.INTL($AW353,$AW353+_xlpm.DD,1,_xlpm.VD),
AND(MONTH($AW353)&lt;&gt;MONTH(BF$15),MONTH($AX353)=MONTH(BF$15)),
NETWORKDAYS.INTL(($AX353)-_xlpm.DD,$AX353,1,_xlpm.VD),
AND(MONTH($AW353)&lt;MONTH(BF$15),MONTH($AX353)&gt;MONTH(BF$15)),
NETWORKDAYS.INTL((EOMONTH(BF$15-1,1))-_xlpm.DD,EOMONTH(BF$15-1,1),1,_xlpm.VD),
AND(MONTH($AW353)=MONTH(BF$15),MONTH($AX353)=MONTH(BF$15)),
NETWORKDAYS.INTL($AW353,$AX353,1,_xlpm.VD)))),0)),
$DH353="месяц",
$DR353*BF353,
$DH353="неделя",
$DR353*BF353/7*(ROUNDUP((DAY(EOMONTH(BF$15,0)))/4,0))),
0)</f>
        <v/>
      </c>
      <c r="DZ353" s="125">
        <f t="array" ref="DZ353">
IFERROR(_xlfn.IFS(
$DH353="день_1",
$DR353*$BL353/($AX353-$AW353+1)*BG353*(DAY(EOMONTH(BG$15,0))),
$DH353="день_2",
$DR353/30*MAX(MIN($AX353,EOMONTH(BG$15,0))-MAX($AW353,BG$15)+1,),
$DH353="раб.день",
$DR353/30*(IFERROR(
_xlfn.LET(_xlpm.VD,
CHOOSE(
{1;2;3;4;5;6;7;8;9;10;11;12;13;14;15;16;17;18},
45658,45659,45660,45661,45662,45663,45664,45665,45711,45724,45778,45779,45785,45786,45820,45821,45965,46022),
_xlfn.LET(_xlpm.DD,
MAX(MIN($AX353,EOMONTH(BG$15,0))-MAX($AW353,BG$15),),
_xlfn.IFS(
AND(MONTH($AW353)=MONTH(BG$15),MONTH($AX353)&lt;&gt;MONTH(BG$15)),
NETWORKDAYS.INTL($AW353,$AW353+_xlpm.DD,1,_xlpm.VD),
AND(MONTH($AW353)&lt;&gt;MONTH(BG$15),MONTH($AX353)=MONTH(BG$15)),
NETWORKDAYS.INTL(($AX353)-_xlpm.DD,$AX353,1,_xlpm.VD),
AND(MONTH($AW353)&lt;MONTH(BG$15),MONTH($AX353)&gt;MONTH(BG$15)),
NETWORKDAYS.INTL((EOMONTH(BG$15-1,1))-_xlpm.DD,EOMONTH(BG$15-1,1),1,_xlpm.VD),
AND(MONTH($AW353)=MONTH(BG$15),MONTH($AX353)=MONTH(BG$15)),
NETWORKDAYS.INTL($AW353,$AX353,1,_xlpm.VD)))),0)),
$DH353="месяц",
$DR353*BG353,
$DH353="неделя",
$DR353*BG353/7*(ROUNDUP((DAY(EOMONTH(BG$15,0)))/4,0))),
0)</f>
        <v/>
      </c>
      <c r="EA353" s="125">
        <f t="array" ref="EA353">
IFERROR(_xlfn.IFS(
$DH353="день_1",
$DR353*$BL353/($AX353-$AW353+1)*BH353*(DAY(EOMONTH(BH$15,0))),
$DH353="день_2",
$DR353/30*MAX(MIN($AX353,EOMONTH(BH$15,0))-MAX($AW353,BH$15)+1,),
$DH353="раб.день",
$DR353/30*(IFERROR(
_xlfn.LET(_xlpm.VD,
CHOOSE(
{1;2;3;4;5;6;7;8;9;10;11;12;13;14;15;16;17;18},
45658,45659,45660,45661,45662,45663,45664,45665,45711,45724,45778,45779,45785,45786,45820,45821,45965,46022),
_xlfn.LET(_xlpm.DD,
MAX(MIN($AX353,EOMONTH(BH$15,0))-MAX($AW353,BH$15),),
_xlfn.IFS(
AND(MONTH($AW353)=MONTH(BH$15),MONTH($AX353)&lt;&gt;MONTH(BH$15)),
NETWORKDAYS.INTL($AW353,$AW353+_xlpm.DD,1,_xlpm.VD),
AND(MONTH($AW353)&lt;&gt;MONTH(BH$15),MONTH($AX353)=MONTH(BH$15)),
NETWORKDAYS.INTL(($AX353)-_xlpm.DD,$AX353,1,_xlpm.VD),
AND(MONTH($AW353)&lt;MONTH(BH$15),MONTH($AX353)&gt;MONTH(BH$15)),
NETWORKDAYS.INTL((EOMONTH(BH$15-1,1))-_xlpm.DD,EOMONTH(BH$15-1,1),1,_xlpm.VD),
AND(MONTH($AW353)=MONTH(BH$15),MONTH($AX353)=MONTH(BH$15)),
NETWORKDAYS.INTL($AW353,$AX353,1,_xlpm.VD)))),0)),
$DH353="месяц",
$DR353*BH353,
$DH353="неделя",
$DR353*BH353/7*(ROUNDUP((DAY(EOMONTH(BH$15,0)))/4,0))),
0)</f>
        <v/>
      </c>
      <c r="EB353" s="125">
        <f t="array" ref="EB353">
IFERROR(_xlfn.IFS(
$DH353="день_1",
$DR353*$BL353/($AX353-$AW353+1)*BI353*(DAY(EOMONTH(BI$15,0))),
$DH353="день_2",
$DR353/30*MAX(MIN($AX353,EOMONTH(BI$15,0))-MAX($AW353,BI$15)+1,),
$DH353="раб.день",
$DR353/30*(IFERROR(
_xlfn.LET(_xlpm.VD,
CHOOSE(
{1;2;3;4;5;6;7;8;9;10;11;12;13;14;15;16;17;18},
45658,45659,45660,45661,45662,45663,45664,45665,45711,45724,45778,45779,45785,45786,45820,45821,45965,46022),
_xlfn.LET(_xlpm.DD,
MAX(MIN($AX353,EOMONTH(BI$15,0))-MAX($AW353,BI$15),),
_xlfn.IFS(
AND(MONTH($AW353)=MONTH(BI$15),MONTH($AX353)&lt;&gt;MONTH(BI$15)),
NETWORKDAYS.INTL($AW353,$AW353+_xlpm.DD,1,_xlpm.VD),
AND(MONTH($AW353)&lt;&gt;MONTH(BI$15),MONTH($AX353)=MONTH(BI$15)),
NETWORKDAYS.INTL(($AX353)-_xlpm.DD,$AX353,1,_xlpm.VD),
AND(MONTH($AW353)&lt;MONTH(BI$15),MONTH($AX353)&gt;MONTH(BI$15)),
NETWORKDAYS.INTL((EOMONTH(BI$15-1,1))-_xlpm.DD,EOMONTH(BI$15-1,1),1,_xlpm.VD),
AND(MONTH($AW353)=MONTH(BI$15),MONTH($AX353)=MONTH(BI$15)),
NETWORKDAYS.INTL($AW353,$AX353,1,_xlpm.VD)))),0)),
$DH353="месяц",
$DR353*BI353,
$DH353="неделя",
$DR353*BI353/7*(ROUNDUP((DAY(EOMONTH(BI$15,0)))/4,0))),
0)</f>
        <v/>
      </c>
      <c r="EC353" s="125">
        <f t="array" ref="EC353">
IFERROR(_xlfn.IFS(
$DH353="день_1",
$DR353*$BL353/($AX353-$AW353+1)*BJ353*(DAY(EOMONTH(BJ$15,0))),
$DH353="день_2",
$DR353/30*MAX(MIN($AX353,EOMONTH(BJ$15,0))-MAX($AW353,BJ$15)+1,),
$DH353="раб.день",
$DR353/30*(IFERROR(
_xlfn.LET(_xlpm.VD,
CHOOSE(
{1;2;3;4;5;6;7;8;9;10;11;12;13;14;15;16;17;18},
45658,45659,45660,45661,45662,45663,45664,45665,45711,45724,45778,45779,45785,45786,45820,45821,45965,46022),
_xlfn.LET(_xlpm.DD,
MAX(MIN($AX353,EOMONTH(BJ$15,0))-MAX($AW353,BJ$15),),
_xlfn.IFS(
AND(MONTH($AW353)=MONTH(BJ$15),MONTH($AX353)&lt;&gt;MONTH(BJ$15)),
NETWORKDAYS.INTL($AW353,$AW353+_xlpm.DD,1,_xlpm.VD),
AND(MONTH($AW353)&lt;&gt;MONTH(BJ$15),MONTH($AX353)=MONTH(BJ$15)),
NETWORKDAYS.INTL(($AX353)-_xlpm.DD,$AX353,1,_xlpm.VD),
AND(MONTH($AW353)&lt;MONTH(BJ$15),MONTH($AX353)&gt;MONTH(BJ$15)),
NETWORKDAYS.INTL((EOMONTH(BJ$15-1,1))-_xlpm.DD,EOMONTH(BJ$15-1,1),1,_xlpm.VD),
AND(MONTH($AW353)=MONTH(BJ$15),MONTH($AX353)=MONTH(BJ$15)),
NETWORKDAYS.INTL($AW353,$AX353,1,_xlpm.VD)))),0)),
$DH353="месяц",
$DR353*BJ353,
$DH353="неделя",
$DR353*BJ353/7*(ROUNDUP((DAY(EOMONTH(BJ$15,0)))/4,0))),
0)</f>
        <v/>
      </c>
      <c r="ED353" s="125">
        <f t="array" ref="ED353">
IFERROR(_xlfn.IFS(
$DH353="день_1",
$DR353*$BL353/($AX353-$AW353+1)*BK353*(DAY(EOMONTH(BK$15,0))),
$DH353="день_2",
$DR353/30*MAX(MIN($AX353,EOMONTH(BK$15,0))-MAX($AW353,BK$15)+1,),
$DH353="раб.день",
$DR353/30*(IFERROR(
_xlfn.LET(_xlpm.VD,
CHOOSE(
{1;2;3;4;5;6;7;8;9;10;11;12;13;14;15;16;17;18},
45658,45659,45660,45661,45662,45663,45664,45665,45711,45724,45778,45779,45785,45786,45820,45821,45965,46022),
_xlfn.LET(_xlpm.DD,
MAX(MIN($AX353,EOMONTH(BK$15,0))-MAX($AW353,BK$15),),
_xlfn.IFS(
AND(MONTH($AW353)=MONTH(BK$15),MONTH($AX353)&lt;&gt;MONTH(BK$15)),
NETWORKDAYS.INTL($AW353,$AW353+_xlpm.DD,1,_xlpm.VD),
AND(MONTH($AW353)&lt;&gt;MONTH(BK$15),MONTH($AX353)=MONTH(BK$15)),
NETWORKDAYS.INTL(($AX353)-_xlpm.DD,$AX353,1,_xlpm.VD),
AND(MONTH($AW353)&lt;MONTH(BK$15),MONTH($AX353)&gt;MONTH(BK$15)),
NETWORKDAYS.INTL((EOMONTH(BK$15-1,1))-_xlpm.DD,EOMONTH(BK$15-1,1),1,_xlpm.VD),
AND(MONTH($AW353)=MONTH(BK$15),MONTH($AX353)=MONTH(BK$15)),
NETWORKDAYS.INTL($AW353,$AX353,1,_xlpm.VD)))),0)),
$DH353="месяц",
$DR353*BK353,
$DH353="неделя",
$DR353*BK353/7*(ROUNDUP((DAY(EOMONTH(BK$15,0)))/4,0))),
0)</f>
        <v/>
      </c>
      <c r="EE353" s="125">
        <f>SUM($DS353,$DT353,$DU353,$DV353,$DW353,$DX353,$DY353,$DZ353,$EA353,$EB353,$EC353,$ED353)</f>
        <v/>
      </c>
      <c r="EF353" s="125">
        <f>IFERROR(ROUND($EE353*(1+$EP353),2),0)</f>
        <v/>
      </c>
      <c r="EG353" s="128" t="n">
        <v>1</v>
      </c>
      <c r="EH353" s="126" t="n">
        <v>0</v>
      </c>
      <c r="EI353" s="126">
        <f>ROUND(SUM($EH353:$EH353)*SUM($AB353:$AB353)*$EG353,2)</f>
        <v/>
      </c>
      <c r="EJ353" s="126">
        <f>ROUND($EI353*(1+$EP353),2)</f>
        <v/>
      </c>
      <c r="EK353" s="126" t="n">
        <v>0</v>
      </c>
      <c r="EL353" s="126">
        <f>ROUND(SUM($EK353:$EK353)*SUM($AB353:$AB353)*$EG353,2)</f>
        <v/>
      </c>
      <c r="EM353" s="126">
        <f>ROUND($EL353*(1+$EP353),2)</f>
        <v/>
      </c>
      <c r="EN353" s="126">
        <f>SUM($EE353,$EI353,$EL353)</f>
        <v/>
      </c>
      <c r="EO353" s="126">
        <f>SUM($EF353,$EJ353,$EM353)</f>
        <v/>
      </c>
      <c r="EP353" s="59" t="inlineStr">
        <is>
          <t>20%</t>
        </is>
      </c>
      <c r="EQ353" s="59" t="n"/>
      <c r="ER353" s="60">
        <f t="array" ref="ER353">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MATCH(ES353,
{"AMS";"RussOutdoor";"HD Outdoor";"Ingroup";"IQ";"Ledproduction";"LisChannel";"Logic";"Media-PPL";"NovikovTV | НовиковТВ";"SMA";"SOK";"КрокусТВ | CrocusTV | IndoorTV";"Сити";"ТЯК Москва"},
0)),"")</f>
        <v/>
      </c>
      <c r="ES353" s="60" t="n"/>
      <c r="ET353" s="60">
        <f t="array" ref="ET353">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MATCH(ES353,
{"AMS";"RussOutdoor";"HD Outdoor";"Ingroup";"IQ";"Ledproduction";"LisChannel";"Logic";"Media-PPL";"NovikovTV | НовиковТВ";"SMA";"SOK";"КрокусТВ | CrocusTV | IndoorTV";"Сити";"ТЯК Москва"},
0)),"")</f>
        <v/>
      </c>
      <c r="EU353" s="60" t="n"/>
      <c r="EV353" s="60" t="n"/>
      <c r="EX353" s="110">
        <f t="array" ref="EX353">
($AR353/30
+N("ТРАФИК ПЛОЩАДКИ"))*
(IFERROR(
_xlfn.LET(
_xlpm.GPR,
HLOOKUP($L353,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(MATCH($T353,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IF($Q353="цифровой",_xlpm.GPR/$AG353,_xlpm.GPR/60)),
0)
+N("DWELL TIME"))*
(IF($AB353=0,0,IF($AB353=1,0.3,IF($AB353=2,0.5,IF($AB353&gt;2,1))))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_xlfn.IFS($AC353="да",1.2,$AC353="нет",1)*
_xlfn.IFS($AD353="да",1.2,$AD353="нет",1)*
IF(R353="статический",1,1.2)*
$X353*
INDEX(
{1.2;1;1.2;1.2;1;1.2;1.2;1.2;1.2;1.2;1.2;1;1.2;1.2;1.2;1.2;1;1;1.2;1.2;1.2;1;1;1;1;1.2;1.2;1.2;1.2;1;1;1;1;1.2;1.2;1.2;1.2;1.2;1.2;1.2;1.2;1;1;1.2;1;1;1;1;1.5;1;1;1.5;1.5;1.2},
MATCH($Q353,_xlpm.MI,0)))&gt;{0.02;0.04;0.06;0.1;0.2;0.4;0.6;0.8;1;2;4;6})),
{0;1;2;3;4;5;6;7;8;9;10;11;12},
0)))
+N("КОЭФФИЦИЕНТ КОНТАКТА"))))*
(_xlfn.IFS($X353&lt;0.1,$X353/1000,$X353&gt;25,5.2,AND($X353&gt;=0.1,$X353&lt;=25),(($X353*2+0.1)/10)*($X353/10)))*
IFERROR((_xlfn.LET(
_xlpm.MA,
{0;0.8;0.85;0.9;0.95;1},
_xlpm.MAA,
{0;1;2;3;4;5},
INDEX(_xlpm.MA,MATCH(SUMPRODUCT(--((IF(ROUND(_xlpm.MAA,1)&gt;5,5,ROUND($AB353,1)))&gt;{0;1;2;3;4;5})),_xlpm.MAA,0)))
+N("КОЭФФИЦИЕНТ КОЛ-ВО КОНСТРУКЦИЙ")),1)*
$AB353,0))*
(IF($Q353="цифровой",$AG353/15*$AI353,1)
+N("ДЛЯ ЦИФРЫ"))</f>
        <v/>
      </c>
      <c r="EY353" s="110">
        <f>IFERROR(EX353*AY353,0)</f>
        <v/>
      </c>
      <c r="EZ353" s="131">
        <f>IFERROR(DP353/EY353*1000,0)</f>
        <v/>
      </c>
      <c r="FA353" s="112">
        <f>IFERROR(FC353/FB353,0)</f>
        <v/>
      </c>
      <c r="FB353" s="112">
        <f>IFERROR((FC353/(EY353/FF353*#REF!))*0.825,0)</f>
        <v/>
      </c>
      <c r="FC353" s="112">
        <f>IFERROR(((EX353*30/AR353)*100)/30,0)</f>
        <v/>
      </c>
      <c r="FD353" s="112">
        <f>IFERROR(EY353/G353*100%,0)</f>
        <v/>
      </c>
      <c r="FE353" s="112">
        <f>IFERROR(FD353/FC353*100%,0)</f>
        <v/>
      </c>
      <c r="FF353" s="110">
        <f>IFERROR(AR353/30*AY353,0)</f>
        <v/>
      </c>
    </row>
    <row r="354" ht="13" customHeight="1">
      <c r="A354" s="59" t="n"/>
      <c r="B354" s="60" t="n"/>
      <c r="C354" s="60" t="n"/>
      <c r="D354" s="60">
        <f t="array" ref="D354">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MATCH($E354,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54" s="60">
        <f t="array" ref="E354">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MATCH($F354,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54" s="60" t="inlineStr"/>
      <c r="G354" s="60" t="n"/>
      <c r="H354" s="60">
        <f t="array" ref="H354">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MATCH($I354,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54" s="60" t="n"/>
      <c r="J354" s="60" t="n"/>
      <c r="K354" s="60" t="n"/>
      <c r="L354" s="60" t="n"/>
      <c r="M354" s="60" t="n"/>
      <c r="N354" s="60" t="n"/>
      <c r="O354" s="60" t="n"/>
      <c r="P354" s="60">
        <f t="array" ref="P354">
_xlfn.IFS(
ISNUMBER(MATCH($Q354,{"шелфбаннер","разделитель","монетница","чековая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ISNUMBER(MATCH($Q354,{"LED/LCD","видеокулер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ISNUMBER(MATCH($Q354,{"автомобиль","машина","выставочное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ISNUMBER(MATCH($Q354,{"билборд","лифтовая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ISNUMBER(MATCH($Q354,{"навигация","подвесной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ISNUMBER(MATCH($Q354,{"движущаяся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ISNUMBER(MATCH($Q354,{"каталог","журнал"},)),
"Пресса",
$Q354="","")</f>
        <v/>
      </c>
      <c r="Q354" s="60" t="n"/>
      <c r="R354" s="60">
        <f t="array" ref="R354">
IFERROR(
_xlfn.IFS(
OR(ISNUMBER(MATCH($Q354,{"экспозиция","макет","стенд","автостенд","авто стенд","выставочное пространство","выставочные стенды","модульные выставочные стенды","3Д конструкция","3D конструкция"},)),P354="Экспонирование"),
"нестандартный",
ISNUMBER(MATCH($Q354,{"скроллер","призматрон"},)),
"динамический",
$P354="Видео",
"цифровой",
OR($P354="Пресса",$P354="Щит",$P354="POSm",$P354="Подвес",$P354="Брендирование/оклейка"),
"статический"),"")</f>
        <v/>
      </c>
      <c r="S354" s="59" t="n"/>
      <c r="T354" s="60" t="n"/>
      <c r="U354" s="60" t="n"/>
      <c r="V354" s="60">
        <f>
IF(P354="Видео",
"цифровой постер/ролик",
IF(ISNUMBER(MATCH(Q354,{"короб световой","короб световой | лайтбокс","короб световой | кристалайт","лайтбокс","лайт бокс","кристалайт","LB","lightbox"},)),
"бэклит",
IF(P354="Брендирование/оклейка",
"перфарированная пленка/самоклейка",
IF(P354="Экспонирование",
"под запрос",
IF(P354="Подвес",
"баннер/ткань",
"")))))</f>
        <v/>
      </c>
      <c r="W354" s="59" t="n"/>
      <c r="X354" s="59" t="n"/>
      <c r="Y354" s="59" t="n"/>
      <c r="Z354" s="61" t="n"/>
      <c r="AA354" s="61" t="n"/>
      <c r="AB354" s="61">
        <f>IF(BL354&gt;0,Z354,0)</f>
        <v/>
      </c>
      <c r="AC354" s="59" t="n"/>
      <c r="AD354" s="59" t="n"/>
      <c r="AE354" s="59" t="n"/>
      <c r="AF354" s="59" t="n"/>
      <c r="AG354" s="59" t="n"/>
      <c r="AH354" s="59" t="n"/>
      <c r="AI354" s="59" t="n"/>
      <c r="AJ354" s="59" t="n"/>
      <c r="AK354" s="59" t="n"/>
      <c r="AL354" s="62">
        <f>IFERROR(IF(OR(R354="статический",R354="динамический",R354="нестандартный",R354="",R354=""),"-",IF(AND(AH354="-",AI354="-"),"-",AK354*3600/AH354*AI354)),"-")</f>
        <v/>
      </c>
      <c r="AM354" s="62">
        <f>IFERROR(IF(OR(R354="статический",R354="динамический",R354="",R354="", R354="BTL",R354="нестандартный"),"-",AG354*AI354*AL354/60),"-")</f>
        <v/>
      </c>
      <c r="AN354" s="63">
        <f>IFERROR(IF(AH354="","-",AG354*AI354/AH354),"-")</f>
        <v/>
      </c>
      <c r="AO354" s="59">
        <f>IFERROR(IF(OR($R354="статический",$R354="динамический",$R354="",$R354="",$R354="BTL",$R354="нестандартный"),"-",$AL354*$AY354),"-")</f>
        <v/>
      </c>
      <c r="AP354" s="62">
        <f>IFERROR(IF(OR($R354="статический",$R354="динамический",$R354="",$R354="",$R354="BTL",$R354="нестандартный"),"-",$AM354*AY354),"-")</f>
        <v/>
      </c>
      <c r="AQ354" s="64" t="n"/>
      <c r="AR354" s="61" t="n"/>
      <c r="AS354" s="61" t="n"/>
      <c r="AT354" s="61" t="n"/>
      <c r="AU354" s="65" t="n"/>
      <c r="AV354" s="124">
        <f>IFERROR(DR354/AT354*1000,"n/a")</f>
        <v/>
      </c>
      <c r="AW354" s="67" t="n"/>
      <c r="AX354" s="67" t="n"/>
      <c r="AY354" s="43">
        <f>IFERROR(IF(OR($AW354="",$AX354=""),"",_xlfn.DAYS($AX354+1,$AW354)),"")</f>
        <v/>
      </c>
      <c r="AZ354" s="68">
        <f t="array" ref="AZ354">
_xlfn.LET(_xlpm.COEFF,
IF($AW354+$AX354=0,0,IF(MAX(MIN($AX354,EOMONTH(AZ$15,0))-MAX($AW354,AZ$15)+1,)&gt;0,1,0)),
_xlfn.IFS(
$ES354="LisChannel",
_xlpm.COEFF*
INDEX({1;1;1.2;1.2;1;1;1;1;1.2;1.2;1.2;1.2},
MATCH(MONTH(AZ$15),
{1,2,3,4,5,6,7,8,9,10,11,12})),
CONCATENATE($ES354," ",$L354)="RussOutdoor метро",
_xlpm.COEFF*
INDEX({0.8;0.9;1.1;1.1;1;1;1;1;1.1;1.1;1.1;1.1},
MATCH(MONTH(AZ$15),
{1,2,3,4,5,6,7,8,9,10,11,12})),
$ES354&lt;&gt;"LisChannel",
_xlpm.COEFF,
$ES354&lt;&gt;"RussOutdoor",
_xlpm.COEFF))</f>
        <v/>
      </c>
      <c r="BA354" s="68">
        <f t="array" ref="BA354">
_xlfn.LET(_xlpm.COEFF,
IF($AW354+$AX354=0,0,IF(MAX(MIN($AX354,EOMONTH(BA$15,0))-MAX($AW354,BA$15)+1,)&gt;0,1,0)),
_xlfn.IFS(
$ES354="LisChannel",
_xlpm.COEFF*
INDEX({1;1;1.2;1.2;1;1;1;1;1.2;1.2;1.2;1.2},
MATCH(MONTH(BA$15),
{1,2,3,4,5,6,7,8,9,10,11,12})),
CONCATENATE($ES354," ",$L354)="RussOutdoor метро",
_xlpm.COEFF*
INDEX({0.8;0.9;1.1;1.1;1;1;1;1;1.1;1.1;1.1;1.1},
MATCH(MONTH(BA$15),
{1,2,3,4,5,6,7,8,9,10,11,12})),
$ES354&lt;&gt;"LisChannel",
_xlpm.COEFF,
$ES354&lt;&gt;"RussOutdoor",
_xlpm.COEFF))</f>
        <v/>
      </c>
      <c r="BB354" s="68">
        <f t="array" ref="BB354">
_xlfn.LET(_xlpm.COEFF,
IF($AW354+$AX354=0,0,IF(MAX(MIN($AX354,EOMONTH(BB$15,0))-MAX($AW354,BB$15)+1,)&gt;0,1,0)),
_xlfn.IFS(
$ES354="LisChannel",
_xlpm.COEFF*
INDEX({1;1;1.2;1.2;1;1;1;1;1.2;1.2;1.2;1.2},
MATCH(MONTH(BB$15),
{1,2,3,4,5,6,7,8,9,10,11,12})),
CONCATENATE($ES354," ",$L354)="RussOutdoor метро",
_xlpm.COEFF*
INDEX({0.8;0.9;1.1;1.1;1;1;1;1;1.1;1.1;1.1;1.1},
MATCH(MONTH(BB$15),
{1,2,3,4,5,6,7,8,9,10,11,12})),
$ES354&lt;&gt;"LisChannel",
_xlpm.COEFF,
$ES354&lt;&gt;"RussOutdoor",
_xlpm.COEFF))</f>
        <v/>
      </c>
      <c r="BC354" s="68">
        <f t="array" ref="BC354">
_xlfn.LET(_xlpm.COEFF,
IF($AW354+$AX354=0,0,IF(MAX(MIN($AX354,EOMONTH(BC$15,0))-MAX($AW354,BC$15)+1,)&gt;0,1,0)),
_xlfn.IFS(
$ES354="LisChannel",
_xlpm.COEFF*
INDEX({1;1;1.2;1.2;1;1;1;1;1.2;1.2;1.2;1.2},
MATCH(MONTH(BC$15),
{1,2,3,4,5,6,7,8,9,10,11,12})),
CONCATENATE($ES354," ",$L354)="RussOutdoor метро",
_xlpm.COEFF*
INDEX({0.8;0.9;1.1;1.1;1;1;1;1;1.1;1.1;1.1;1.1},
MATCH(MONTH(BC$15),
{1,2,3,4,5,6,7,8,9,10,11,12})),
$ES354&lt;&gt;"LisChannel",
_xlpm.COEFF,
$ES354&lt;&gt;"RussOutdoor",
_xlpm.COEFF))</f>
        <v/>
      </c>
      <c r="BD354" s="68">
        <f t="array" ref="BD354">
_xlfn.LET(_xlpm.COEFF,
IF($AW354+$AX354=0,0,IF(MAX(MIN($AX354,EOMONTH(BD$15,0))-MAX($AW354,BD$15)+1,)&gt;0,1,0)),
_xlfn.IFS(
$ES354="LisChannel",
_xlpm.COEFF*
INDEX({1;1;1.2;1.2;1;1;1;1;1.2;1.2;1.2;1.2},
MATCH(MONTH(BD$15),
{1,2,3,4,5,6,7,8,9,10,11,12})),
CONCATENATE($ES354," ",$L354)="RussOutdoor метро",
_xlpm.COEFF*
INDEX({0.8;0.9;1.1;1.1;1;1;1;1;1.1;1.1;1.1;1.1},
MATCH(MONTH(BD$15),
{1,2,3,4,5,6,7,8,9,10,11,12})),
$ES354&lt;&gt;"LisChannel",
_xlpm.COEFF,
$ES354&lt;&gt;"RussOutdoor",
_xlpm.COEFF))</f>
        <v/>
      </c>
      <c r="BE354" s="68">
        <f t="array" ref="BE354">
_xlfn.LET(_xlpm.COEFF,
IF($AW354+$AX354=0,0,IF(MAX(MIN($AX354,EOMONTH(BE$15,0))-MAX($AW354,BE$15)+1,)&gt;0,1,0)),
_xlfn.IFS(
$ES354="LisChannel",
_xlpm.COEFF*
INDEX({1;1;1.2;1.2;1;1;1;1;1.2;1.2;1.2;1.2},
MATCH(MONTH(BE$15),
{1,2,3,4,5,6,7,8,9,10,11,12})),
CONCATENATE($ES354," ",$L354)="RussOutdoor метро",
_xlpm.COEFF*
INDEX({0.8;0.9;1.1;1.1;1;1;1;1;1.1;1.1;1.1;1.1},
MATCH(MONTH(BE$15),
{1,2,3,4,5,6,7,8,9,10,11,12})),
$ES354&lt;&gt;"LisChannel",
_xlpm.COEFF,
$ES354&lt;&gt;"RussOutdoor",
_xlpm.COEFF))</f>
        <v/>
      </c>
      <c r="BF354" s="68">
        <f t="array" ref="BF354">
_xlfn.LET(_xlpm.COEFF,
IF($AW354+$AX354=0,0,IF(MAX(MIN($AX354,EOMONTH(BF$15,0))-MAX($AW354,BF$15)+1,)&gt;0,1,0)),
_xlfn.IFS(
$ES354="LisChannel",
_xlpm.COEFF*
INDEX({1;1;1.2;1.2;1;1;1;1;1.2;1.2;1.2;1.2},
MATCH(MONTH(BF$15),
{1,2,3,4,5,6,7,8,9,10,11,12})),
CONCATENATE($ES354," ",$L354)="RussOutdoor метро",
_xlpm.COEFF*
INDEX({0.8;0.9;1.1;1.1;1;1;1;1;1.1;1.1;1.1;1.1},
MATCH(MONTH(BF$15),
{1,2,3,4,5,6,7,8,9,10,11,12})),
$ES354&lt;&gt;"LisChannel",
_xlpm.COEFF,
$ES354&lt;&gt;"RussOutdoor",
_xlpm.COEFF))</f>
        <v/>
      </c>
      <c r="BG354" s="68">
        <f t="array" ref="BG354">
_xlfn.LET(_xlpm.COEFF,
IF($AW354+$AX354=0,0,IF(MAX(MIN($AX354,EOMONTH(BG$15,0))-MAX($AW354,BG$15)+1,)&gt;0,1,0)),
_xlfn.IFS(
$ES354="LisChannel",
_xlpm.COEFF*
INDEX({1;1;1.2;1.2;1;1;1;1;1.2;1.2;1.2;1.2},
MATCH(MONTH(BG$15),
{1,2,3,4,5,6,7,8,9,10,11,12})),
CONCATENATE($ES354," ",$L354)="RussOutdoor метро",
_xlpm.COEFF*
INDEX({0.8;0.9;1.1;1.1;1;1;1;1;1.1;1.1;1.1;1.1},
MATCH(MONTH(BG$15),
{1,2,3,4,5,6,7,8,9,10,11,12})),
$ES354&lt;&gt;"LisChannel",
_xlpm.COEFF,
$ES354&lt;&gt;"RussOutdoor",
_xlpm.COEFF))</f>
        <v/>
      </c>
      <c r="BH354" s="68">
        <f t="array" ref="BH354">
_xlfn.LET(_xlpm.COEFF,
IF($AW354+$AX354=0,0,IF(MAX(MIN($AX354,EOMONTH(BH$15,0))-MAX($AW354,BH$15)+1,)&gt;0,1,0)),
_xlfn.IFS(
$ES354="LisChannel",
_xlpm.COEFF*
INDEX({1;1;1.2;1.2;1;1;1;1;1.2;1.2;1.2;1.2},
MATCH(MONTH(BH$15),
{1,2,3,4,5,6,7,8,9,10,11,12})),
CONCATENATE($ES354," ",$L354)="RussOutdoor метро",
_xlpm.COEFF*
INDEX({0.8;0.9;1.1;1.1;1;1;1;1;1.1;1.1;1.1;1.1},
MATCH(MONTH(BH$15),
{1,2,3,4,5,6,7,8,9,10,11,12})),
$ES354&lt;&gt;"LisChannel",
_xlpm.COEFF,
$ES354&lt;&gt;"RussOutdoor",
_xlpm.COEFF))</f>
        <v/>
      </c>
      <c r="BI354" s="68">
        <f t="array" ref="BI354">
_xlfn.LET(_xlpm.COEFF,
IF($AW354+$AX354=0,0,IF(MAX(MIN($AX354,EOMONTH(BI$15,0))-MAX($AW354,BI$15)+1,)&gt;0,1,0)),
_xlfn.IFS(
$ES354="LisChannel",
_xlpm.COEFF*
INDEX({1;1;1.2;1.2;1;1;1;1;1.2;1.2;1.2;1.2},
MATCH(MONTH(BI$15),
{1,2,3,4,5,6,7,8,9,10,11,12})),
CONCATENATE($ES354," ",$L354)="RussOutdoor метро",
_xlpm.COEFF*
INDEX({0.8;0.9;1.1;1.1;1;1;1;1;1.1;1.1;1.1;1.1},
MATCH(MONTH(BI$15),
{1,2,3,4,5,6,7,8,9,10,11,12})),
$ES354&lt;&gt;"LisChannel",
_xlpm.COEFF,
$ES354&lt;&gt;"RussOutdoor",
_xlpm.COEFF))</f>
        <v/>
      </c>
      <c r="BJ354" s="68">
        <f t="array" ref="BJ354">
_xlfn.LET(_xlpm.COEFF,
IF($AW354+$AX354=0,0,IF(MAX(MIN($AX354,EOMONTH(BJ$15,0))-MAX($AW354,BJ$15)+1,)&gt;0,1,0)),
_xlfn.IFS(
$ES354="LisChannel",
_xlpm.COEFF*
INDEX({1;1;1.2;1.2;1;1;1;1;1.2;1.2;1.2;1.2},
MATCH(MONTH(BJ$15),
{1,2,3,4,5,6,7,8,9,10,11,12})),
CONCATENATE($ES354," ",$L354)="RussOutdoor метро",
_xlpm.COEFF*
INDEX({0.8;0.9;1.1;1.1;1;1;1;1;1.1;1.1;1.1;1.1},
MATCH(MONTH(BJ$15),
{1,2,3,4,5,6,7,8,9,10,11,12})),
$ES354&lt;&gt;"LisChannel",
_xlpm.COEFF,
$ES354&lt;&gt;"RussOutdoor",
_xlpm.COEFF))</f>
        <v/>
      </c>
      <c r="BK354" s="68">
        <f t="array" ref="BK354">
_xlfn.LET(_xlpm.COEFF,
IF($AW354+$AX354=0,0,IF(MAX(MIN($AX354,EOMONTH(BK$15,0))-MAX($AW354,BK$15)+1,)&gt;0,1,0)),
_xlfn.IFS(
$ES354="LisChannel",
_xlpm.COEFF*
INDEX({1;1;1.2;1.2;1;1;1;1;1.2;1.2;1.2;1.2},
MATCH(MONTH(BK$15),
{1,2,3,4,5,6,7,8,9,10,11,12})),
CONCATENATE($ES354," ",$L354)="RussOutdoor метро",
_xlpm.COEFF*
INDEX({0.8;0.9;1.1;1.1;1;1;1;1;1.1;1.1;1.1;1.1},
MATCH(MONTH(BK$15),
{1,2,3,4,5,6,7,8,9,10,11,12})),
$ES354&lt;&gt;"LisChannel",
_xlpm.COEFF,
$ES354&lt;&gt;"RussOutdoor",
_xlpm.COEFF))</f>
        <v/>
      </c>
      <c r="BL354" s="62">
        <f>COUNTIFS($AZ354:$BK354,"&gt;0")</f>
        <v/>
      </c>
      <c r="BM354" s="65" t="n"/>
      <c r="BN354" s="125">
        <f>$DJ354</f>
        <v/>
      </c>
      <c r="BO354" s="63">
        <f>$DQ354</f>
        <v/>
      </c>
      <c r="BP354" s="125">
        <f>
IFERROR(
IF($BL354=0,0,
$BN354*(1-$BO354)),
0)</f>
        <v/>
      </c>
      <c r="BQ354" s="125">
        <f t="array" ref="BQ354">
IFERROR(
_xlfn.IFS(
$DH354="день_1",
$BP354*$BL354/($AX354-$AW354+1)*AZ354*(DAY(EOMONTH(AZ$15,0))),
$DH354="день_2",
$BP354/30*MAX(MIN($AX354,EOMONTH(AZ$15,0))-MAX($AW354,AZ$15)+1,),
$DH354="раб.день",
$BP354/30*(IFERROR(
_xlfn.LET(_xlpm.VD,
CHOOSE(
{1;2;3;4;5;6;7;8;9;10;11;12;13;14;15;16;17;18},
45658,45659,45660,45661,45662,45663,45664,45665,45711,45724,45778,45779,45785,45786,45820,45821,45965,46022),
_xlfn.LET(_xlpm.DD,
MAX(MIN($AX354,EOMONTH(AZ$15,0))-MAX($AW354,AZ$15),),
_xlfn.IFS(
AND(MONTH($AW354)=MONTH(AZ$15),MONTH($AX354)&lt;&gt;MONTH(AZ$15)),
NETWORKDAYS.INTL($AW354,$AW354+_xlpm.DD,1,_xlpm.VD),
AND(MONTH($AW354)&lt;&gt;MONTH(AZ$15),MONTH($AX354)=MONTH(AZ$15)),
NETWORKDAYS.INTL(($AX354)-_xlpm.DD,$AX354,1,_xlpm.VD),
AND(MONTH($AW354)&lt;MONTH(AZ$15),MONTH($AX354)&gt;MONTH(AZ$15)),
NETWORKDAYS.INTL((EOMONTH(AZ$15-1,1))-_xlpm.DD,EOMONTH(AZ$15-1,1),1,_xlpm.VD),
AND(MONTH($AW354)=MONTH(AZ$15),MONTH($AX354)=MONTH(AZ$15)),
NETWORKDAYS.INTL($AW354,$AX354,1,_xlpm.VD)))),0)),
$DH354="месяц",
$BP354*AZ354,
$DH354="неделя",
$BP354*AZ354/7*(ROUNDUP((DAY(EOMONTH(AZ$15,0)))/4,0))),
0)</f>
        <v/>
      </c>
      <c r="BR354" s="125">
        <f t="array" ref="BR354">
IFERROR(
_xlfn.IFS(
$DH354="день_1",
$BP354*$BL354/($AX354-$AW354+1)*BA354*(DAY(EOMONTH(BA$15,0))),
$DH354="день_2",
$BP354/30*MAX(MIN($AX354,EOMONTH(BA$15,0))-MAX($AW354,BA$15)+1,),
$DH354="раб.день",
$BP354/30*(IFERROR(
_xlfn.LET(_xlpm.VD,
CHOOSE(
{1;2;3;4;5;6;7;8;9;10;11;12;13;14;15;16;17;18},
45658,45659,45660,45661,45662,45663,45664,45665,45711,45724,45778,45779,45785,45786,45820,45821,45965,46022),
_xlfn.LET(_xlpm.DD,
MAX(MIN($AX354,EOMONTH(BA$15,0))-MAX($AW354,BA$15),),
_xlfn.IFS(
AND(MONTH($AW354)=MONTH(BA$15),MONTH($AX354)&lt;&gt;MONTH(BA$15)),
NETWORKDAYS.INTL($AW354,$AW354+_xlpm.DD,1,_xlpm.VD),
AND(MONTH($AW354)&lt;&gt;MONTH(BA$15),MONTH($AX354)=MONTH(BA$15)),
NETWORKDAYS.INTL(($AX354)-_xlpm.DD,$AX354,1,_xlpm.VD),
AND(MONTH($AW354)&lt;MONTH(BA$15),MONTH($AX354)&gt;MONTH(BA$15)),
NETWORKDAYS.INTL((EOMONTH(BA$15-1,1))-_xlpm.DD,EOMONTH(BA$15-1,1),1,_xlpm.VD),
AND(MONTH($AW354)=MONTH(BA$15),MONTH($AX354)=MONTH(BA$15)),
NETWORKDAYS.INTL($AW354,$AX354,1,_xlpm.VD)))),0)),
$DH354="месяц",
$BP354*BA354,
$DH354="неделя",
$BP354*BA354/7*(ROUNDUP((DAY(EOMONTH(BA$15,0)))/4,0))),
0)</f>
        <v/>
      </c>
      <c r="BS354" s="125">
        <f t="array" ref="BS354">
IFERROR(
_xlfn.IFS(
$DH354="день_1",
$BP354*$BL354/($AX354-$AW354+1)*BB354*(DAY(EOMONTH(BB$15,0))),
$DH354="день_2",
$BP354/30*MAX(MIN($AX354,EOMONTH(BB$15,0))-MAX($AW354,BB$15)+1,),
$DH354="раб.день",
$BP354/30*(IFERROR(
_xlfn.LET(_xlpm.VD,
CHOOSE(
{1;2;3;4;5;6;7;8;9;10;11;12;13;14;15;16;17;18},
45658,45659,45660,45661,45662,45663,45664,45665,45711,45724,45778,45779,45785,45786,45820,45821,45965,46022),
_xlfn.LET(_xlpm.DD,
MAX(MIN($AX354,EOMONTH(BB$15,0))-MAX($AW354,BB$15),),
_xlfn.IFS(
AND(MONTH($AW354)=MONTH(BB$15),MONTH($AX354)&lt;&gt;MONTH(BB$15)),
NETWORKDAYS.INTL($AW354,$AW354+_xlpm.DD,1,_xlpm.VD),
AND(MONTH($AW354)&lt;&gt;MONTH(BB$15),MONTH($AX354)=MONTH(BB$15)),
NETWORKDAYS.INTL(($AX354)-_xlpm.DD,$AX354,1,_xlpm.VD),
AND(MONTH($AW354)&lt;MONTH(BB$15),MONTH($AX354)&gt;MONTH(BB$15)),
NETWORKDAYS.INTL((EOMONTH(BB$15-1,1))-_xlpm.DD,EOMONTH(BB$15-1,1),1,_xlpm.VD),
AND(MONTH($AW354)=MONTH(BB$15),MONTH($AX354)=MONTH(BB$15)),
NETWORKDAYS.INTL($AW354,$AX354,1,_xlpm.VD)))),0)),
$DH354="месяц",
$BP354*BB354,
$DH354="неделя",
$BP354*BB354/7*(ROUNDUP((DAY(EOMONTH(BB$15,0)))/4,0))),
0)</f>
        <v/>
      </c>
      <c r="BT354" s="125">
        <f t="array" ref="BT354">
IFERROR(
_xlfn.IFS(
$DH354="день_1",
$BP354*$BL354/($AX354-$AW354+1)*BC354*(DAY(EOMONTH(BC$15,0))),
$DH354="день_2",
$BP354/30*MAX(MIN($AX354,EOMONTH(BC$15,0))-MAX($AW354,BC$15)+1,),
$DH354="раб.день",
$BP354/30*(IFERROR(
_xlfn.LET(_xlpm.VD,
CHOOSE(
{1;2;3;4;5;6;7;8;9;10;11;12;13;14;15;16;17;18},
45658,45659,45660,45661,45662,45663,45664,45665,45711,45724,45778,45779,45785,45786,45820,45821,45965,46022),
_xlfn.LET(_xlpm.DD,
MAX(MIN($AX354,EOMONTH(BC$15,0))-MAX($AW354,BC$15),),
_xlfn.IFS(
AND(MONTH($AW354)=MONTH(BC$15),MONTH($AX354)&lt;&gt;MONTH(BC$15)),
NETWORKDAYS.INTL($AW354,$AW354+_xlpm.DD,1,_xlpm.VD),
AND(MONTH($AW354)&lt;&gt;MONTH(BC$15),MONTH($AX354)=MONTH(BC$15)),
NETWORKDAYS.INTL(($AX354)-_xlpm.DD,$AX354,1,_xlpm.VD),
AND(MONTH($AW354)&lt;MONTH(BC$15),MONTH($AX354)&gt;MONTH(BC$15)),
NETWORKDAYS.INTL((EOMONTH(BC$15-1,1))-_xlpm.DD,EOMONTH(BC$15-1,1),1,_xlpm.VD),
AND(MONTH($AW354)=MONTH(BC$15),MONTH($AX354)=MONTH(BC$15)),
NETWORKDAYS.INTL($AW354,$AX354,1,_xlpm.VD)))),0)),
$DH354="месяц",
$BP354*BC354,
$DH354="неделя",
$BP354*BC354/7*(ROUNDUP((DAY(EOMONTH(BC$15,0)))/4,0))),
0)</f>
        <v/>
      </c>
      <c r="BU354" s="125">
        <f t="array" ref="BU354">
IFERROR(
_xlfn.IFS(
$DH354="день_1",
$BP354*$BL354/($AX354-$AW354+1)*BD354*(DAY(EOMONTH(BD$15,0))),
$DH354="день_2",
$BP354/30*MAX(MIN($AX354,EOMONTH(BD$15,0))-MAX($AW354,BD$15)+1,),
$DH354="раб.день",
$BP354/30*(IFERROR(
_xlfn.LET(_xlpm.VD,
CHOOSE(
{1;2;3;4;5;6;7;8;9;10;11;12;13;14;15;16;17;18},
45658,45659,45660,45661,45662,45663,45664,45665,45711,45724,45778,45779,45785,45786,45820,45821,45965,46022),
_xlfn.LET(_xlpm.DD,
MAX(MIN($AX354,EOMONTH(BD$15,0))-MAX($AW354,BD$15),),
_xlfn.IFS(
AND(MONTH($AW354)=MONTH(BD$15),MONTH($AX354)&lt;&gt;MONTH(BD$15)),
NETWORKDAYS.INTL($AW354,$AW354+_xlpm.DD,1,_xlpm.VD),
AND(MONTH($AW354)&lt;&gt;MONTH(BD$15),MONTH($AX354)=MONTH(BD$15)),
NETWORKDAYS.INTL(($AX354)-_xlpm.DD,$AX354,1,_xlpm.VD),
AND(MONTH($AW354)&lt;MONTH(BD$15),MONTH($AX354)&gt;MONTH(BD$15)),
NETWORKDAYS.INTL((EOMONTH(BD$15-1,1))-_xlpm.DD,EOMONTH(BD$15-1,1),1,_xlpm.VD),
AND(MONTH($AW354)=MONTH(BD$15),MONTH($AX354)=MONTH(BD$15)),
NETWORKDAYS.INTL($AW354,$AX354,1,_xlpm.VD)))),0)),
$DH354="месяц",
$BP354*BD354,
$DH354="неделя",
$BP354*BD354/7*(ROUNDUP((DAY(EOMONTH(BD$15,0)))/4,0))),
0)</f>
        <v/>
      </c>
      <c r="BV354" s="125">
        <f t="array" ref="BV354">
IFERROR(
_xlfn.IFS(
$DH354="день_1",
$BP354*$BL354/($AX354-$AW354+1)*BE354*(DAY(EOMONTH(BE$15,0))),
$DH354="день_2",
$BP354/30*MAX(MIN($AX354,EOMONTH(BE$15,0))-MAX($AW354,BE$15)+1,),
$DH354="раб.день",
$BP354/30*(IFERROR(
_xlfn.LET(_xlpm.VD,
CHOOSE(
{1;2;3;4;5;6;7;8;9;10;11;12;13;14;15;16;17;18},
45658,45659,45660,45661,45662,45663,45664,45665,45711,45724,45778,45779,45785,45786,45820,45821,45965,46022),
_xlfn.LET(_xlpm.DD,
MAX(MIN($AX354,EOMONTH(BE$15,0))-MAX($AW354,BE$15),),
_xlfn.IFS(
AND(MONTH($AW354)=MONTH(BE$15),MONTH($AX354)&lt;&gt;MONTH(BE$15)),
NETWORKDAYS.INTL($AW354,$AW354+_xlpm.DD,1,_xlpm.VD),
AND(MONTH($AW354)&lt;&gt;MONTH(BE$15),MONTH($AX354)=MONTH(BE$15)),
NETWORKDAYS.INTL(($AX354)-_xlpm.DD,$AX354,1,_xlpm.VD),
AND(MONTH($AW354)&lt;MONTH(BE$15),MONTH($AX354)&gt;MONTH(BE$15)),
NETWORKDAYS.INTL((EOMONTH(BE$15-1,1))-_xlpm.DD,EOMONTH(BE$15-1,1),1,_xlpm.VD),
AND(MONTH($AW354)=MONTH(BE$15),MONTH($AX354)=MONTH(BE$15)),
NETWORKDAYS.INTL($AW354,$AX354,1,_xlpm.VD)))),0)),
$DH354="месяц",
$BP354*BE354,
$DH354="неделя",
$BP354*BE354/7*(ROUNDUP((DAY(EOMONTH(BE$15,0)))/4,0))),
0)</f>
        <v/>
      </c>
      <c r="BW354" s="125">
        <f t="array" ref="BW354">
IFERROR(
_xlfn.IFS(
$DH354="день_1",
$BP354*$BL354/($AX354-$AW354+1)*BF354*(DAY(EOMONTH(BF$15,0))),
$DH354="день_2",
$BP354/30*MAX(MIN($AX354,EOMONTH(BF$15,0))-MAX($AW354,BF$15)+1,),
$DH354="раб.день",
$BP354/30*(IFERROR(
_xlfn.LET(_xlpm.VD,
CHOOSE(
{1;2;3;4;5;6;7;8;9;10;11;12;13;14;15;16;17;18},
45658,45659,45660,45661,45662,45663,45664,45665,45711,45724,45778,45779,45785,45786,45820,45821,45965,46022),
_xlfn.LET(_xlpm.DD,
MAX(MIN($AX354,EOMONTH(BF$15,0))-MAX($AW354,BF$15),),
_xlfn.IFS(
AND(MONTH($AW354)=MONTH(BF$15),MONTH($AX354)&lt;&gt;MONTH(BF$15)),
NETWORKDAYS.INTL($AW354,$AW354+_xlpm.DD,1,_xlpm.VD),
AND(MONTH($AW354)&lt;&gt;MONTH(BF$15),MONTH($AX354)=MONTH(BF$15)),
NETWORKDAYS.INTL(($AX354)-_xlpm.DD,$AX354,1,_xlpm.VD),
AND(MONTH($AW354)&lt;MONTH(BF$15),MONTH($AX354)&gt;MONTH(BF$15)),
NETWORKDAYS.INTL((EOMONTH(BF$15-1,1))-_xlpm.DD,EOMONTH(BF$15-1,1),1,_xlpm.VD),
AND(MONTH($AW354)=MONTH(BF$15),MONTH($AX354)=MONTH(BF$15)),
NETWORKDAYS.INTL($AW354,$AX354,1,_xlpm.VD)))),0)),
$DH354="месяц",
$BP354*BF354,
$DH354="неделя",
$BP354*BF354/7*(ROUNDUP((DAY(EOMONTH(BF$15,0)))/4,0))),
0)</f>
        <v/>
      </c>
      <c r="BX354" s="125">
        <f t="array" ref="BX354">
IFERROR(
_xlfn.IFS(
$DH354="день_1",
$BP354*$BL354/($AX354-$AW354+1)*BG354*(DAY(EOMONTH(BG$15,0))),
$DH354="день_2",
$BP354/30*MAX(MIN($AX354,EOMONTH(BG$15,0))-MAX($AW354,BG$15)+1,),
$DH354="раб.день",
$BP354/30*(IFERROR(
_xlfn.LET(_xlpm.VD,
CHOOSE(
{1;2;3;4;5;6;7;8;9;10;11;12;13;14;15;16;17;18},
45658,45659,45660,45661,45662,45663,45664,45665,45711,45724,45778,45779,45785,45786,45820,45821,45965,46022),
_xlfn.LET(_xlpm.DD,
MAX(MIN($AX354,EOMONTH(BG$15,0))-MAX($AW354,BG$15),),
_xlfn.IFS(
AND(MONTH($AW354)=MONTH(BG$15),MONTH($AX354)&lt;&gt;MONTH(BG$15)),
NETWORKDAYS.INTL($AW354,$AW354+_xlpm.DD,1,_xlpm.VD),
AND(MONTH($AW354)&lt;&gt;MONTH(BG$15),MONTH($AX354)=MONTH(BG$15)),
NETWORKDAYS.INTL(($AX354)-_xlpm.DD,$AX354,1,_xlpm.VD),
AND(MONTH($AW354)&lt;MONTH(BG$15),MONTH($AX354)&gt;MONTH(BG$15)),
NETWORKDAYS.INTL((EOMONTH(BG$15-1,1))-_xlpm.DD,EOMONTH(BG$15-1,1),1,_xlpm.VD),
AND(MONTH($AW354)=MONTH(BG$15),MONTH($AX354)=MONTH(BG$15)),
NETWORKDAYS.INTL($AW354,$AX354,1,_xlpm.VD)))),0)),
$DH354="месяц",
$BP354*BG354,
$DH354="неделя",
$BP354*BG354/7*(ROUNDUP((DAY(EOMONTH(BG$15,0)))/4,0))),
0)</f>
        <v/>
      </c>
      <c r="BY354" s="125">
        <f t="array" ref="BY354">
IFERROR(
_xlfn.IFS(
$DH354="день_1",
$BP354*$BL354/($AX354-$AW354+1)*BH354*(DAY(EOMONTH(BH$15,0))),
$DH354="день_2",
$BP354/30*MAX(MIN($AX354,EOMONTH(BH$15,0))-MAX($AW354,BH$15)+1,),
$DH354="раб.день",
$BP354/30*(IFERROR(
_xlfn.LET(_xlpm.VD,
CHOOSE(
{1;2;3;4;5;6;7;8;9;10;11;12;13;14;15;16;17;18},
45658,45659,45660,45661,45662,45663,45664,45665,45711,45724,45778,45779,45785,45786,45820,45821,45965,46022),
_xlfn.LET(_xlpm.DD,
MAX(MIN($AX354,EOMONTH(BH$15,0))-MAX($AW354,BH$15),),
_xlfn.IFS(
AND(MONTH($AW354)=MONTH(BH$15),MONTH($AX354)&lt;&gt;MONTH(BH$15)),
NETWORKDAYS.INTL($AW354,$AW354+_xlpm.DD,1,_xlpm.VD),
AND(MONTH($AW354)&lt;&gt;MONTH(BH$15),MONTH($AX354)=MONTH(BH$15)),
NETWORKDAYS.INTL(($AX354)-_xlpm.DD,$AX354,1,_xlpm.VD),
AND(MONTH($AW354)&lt;MONTH(BH$15),MONTH($AX354)&gt;MONTH(BH$15)),
NETWORKDAYS.INTL((EOMONTH(BH$15-1,1))-_xlpm.DD,EOMONTH(BH$15-1,1),1,_xlpm.VD),
AND(MONTH($AW354)=MONTH(BH$15),MONTH($AX354)=MONTH(BH$15)),
NETWORKDAYS.INTL($AW354,$AX354,1,_xlpm.VD)))),0)),
$DH354="месяц",
$BP354*BH354,
$DH354="неделя",
$BP354*BH354/7*(ROUNDUP((DAY(EOMONTH(BH$15,0)))/4,0))),
0)</f>
        <v/>
      </c>
      <c r="BZ354" s="125">
        <f t="array" ref="BZ354">
IFERROR(
_xlfn.IFS(
$DH354="день_1",
$BP354*$BL354/($AX354-$AW354+1)*BI354*(DAY(EOMONTH(BI$15,0))),
$DH354="день_2",
$BP354/30*MAX(MIN($AX354,EOMONTH(BI$15,0))-MAX($AW354,BI$15)+1,),
$DH354="раб.день",
$BP354/30*(IFERROR(
_xlfn.LET(_xlpm.VD,
CHOOSE(
{1;2;3;4;5;6;7;8;9;10;11;12;13;14;15;16;17;18},
45658,45659,45660,45661,45662,45663,45664,45665,45711,45724,45778,45779,45785,45786,45820,45821,45965,46022),
_xlfn.LET(_xlpm.DD,
MAX(MIN($AX354,EOMONTH(BI$15,0))-MAX($AW354,BI$15),),
_xlfn.IFS(
AND(MONTH($AW354)=MONTH(BI$15),MONTH($AX354)&lt;&gt;MONTH(BI$15)),
NETWORKDAYS.INTL($AW354,$AW354+_xlpm.DD,1,_xlpm.VD),
AND(MONTH($AW354)&lt;&gt;MONTH(BI$15),MONTH($AX354)=MONTH(BI$15)),
NETWORKDAYS.INTL(($AX354)-_xlpm.DD,$AX354,1,_xlpm.VD),
AND(MONTH($AW354)&lt;MONTH(BI$15),MONTH($AX354)&gt;MONTH(BI$15)),
NETWORKDAYS.INTL((EOMONTH(BI$15-1,1))-_xlpm.DD,EOMONTH(BI$15-1,1),1,_xlpm.VD),
AND(MONTH($AW354)=MONTH(BI$15),MONTH($AX354)=MONTH(BI$15)),
NETWORKDAYS.INTL($AW354,$AX354,1,_xlpm.VD)))),0)),
$DH354="месяц",
$BP354*BI354,
$DH354="неделя",
$BP354*BI354/7*(ROUNDUP((DAY(EOMONTH(BI$15,0)))/4,0))),
0)</f>
        <v/>
      </c>
      <c r="CA354" s="125">
        <f t="array" ref="CA354">
IFERROR(
_xlfn.IFS(
$DH354="день_1",
$BP354*$BL354/($AX354-$AW354+1)*BJ354*(DAY(EOMONTH(BJ$15,0))),
$DH354="день_2",
$BP354/30*MAX(MIN($AX354,EOMONTH(BJ$15,0))-MAX($AW354,BJ$15)+1,),
$DH354="раб.день",
$BP354/30*(IFERROR(
_xlfn.LET(_xlpm.VD,
CHOOSE(
{1;2;3;4;5;6;7;8;9;10;11;12;13;14;15;16;17;18},
45658,45659,45660,45661,45662,45663,45664,45665,45711,45724,45778,45779,45785,45786,45820,45821,45965,46022),
_xlfn.LET(_xlpm.DD,
MAX(MIN($AX354,EOMONTH(BJ$15,0))-MAX($AW354,BJ$15),),
_xlfn.IFS(
AND(MONTH($AW354)=MONTH(BJ$15),MONTH($AX354)&lt;&gt;MONTH(BJ$15)),
NETWORKDAYS.INTL($AW354,$AW354+_xlpm.DD,1,_xlpm.VD),
AND(MONTH($AW354)&lt;&gt;MONTH(BJ$15),MONTH($AX354)=MONTH(BJ$15)),
NETWORKDAYS.INTL(($AX354)-_xlpm.DD,$AX354,1,_xlpm.VD),
AND(MONTH($AW354)&lt;MONTH(BJ$15),MONTH($AX354)&gt;MONTH(BJ$15)),
NETWORKDAYS.INTL((EOMONTH(BJ$15-1,1))-_xlpm.DD,EOMONTH(BJ$15-1,1),1,_xlpm.VD),
AND(MONTH($AW354)=MONTH(BJ$15),MONTH($AX354)=MONTH(BJ$15)),
NETWORKDAYS.INTL($AW354,$AX354,1,_xlpm.VD)))),0)),
$DH354="месяц",
$BP354*BJ354,
$DH354="неделя",
$BP354*BJ354/7*(ROUNDUP((DAY(EOMONTH(BJ$15,0)))/4,0))),
0)</f>
        <v/>
      </c>
      <c r="CB354" s="125">
        <f t="array" ref="CB354">
IFERROR(
_xlfn.IFS(
$DH354="день_1",
$BP354*$BL354/($AX354-$AW354+1)*BK354*(DAY(EOMONTH(BK$15,0))),
$DH354="день_2",
$BP354/30*MAX(MIN($AX354,EOMONTH(BK$15,0))-MAX($AW354,BK$15)+1,),
$DH354="раб.день",
$BP354/30*(IFERROR(
_xlfn.LET(_xlpm.VD,
CHOOSE(
{1;2;3;4;5;6;7;8;9;10;11;12;13;14;15;16;17;18},
45658,45659,45660,45661,45662,45663,45664,45665,45711,45724,45778,45779,45785,45786,45820,45821,45965,46022),
_xlfn.LET(_xlpm.DD,
MAX(MIN($AX354,EOMONTH(BK$15,0))-MAX($AW354,BK$15),),
_xlfn.IFS(
AND(MONTH($AW354)=MONTH(BK$15),MONTH($AX354)&lt;&gt;MONTH(BK$15)),
NETWORKDAYS.INTL($AW354,$AW354+_xlpm.DD,1,_xlpm.VD),
AND(MONTH($AW354)&lt;&gt;MONTH(BK$15),MONTH($AX354)=MONTH(BK$15)),
NETWORKDAYS.INTL(($AX354)-_xlpm.DD,$AX354,1,_xlpm.VD),
AND(MONTH($AW354)&lt;MONTH(BK$15),MONTH($AX354)&gt;MONTH(BK$15)),
NETWORKDAYS.INTL((EOMONTH(BK$15-1,1))-_xlpm.DD,EOMONTH(BK$15-1,1),1,_xlpm.VD),
AND(MONTH($AW354)=MONTH(BK$15),MONTH($AX354)=MONTH(BK$15)),
NETWORKDAYS.INTL($AW354,$AX354,1,_xlpm.VD)))),0)),
$DH354="месяц",
$BP354*BK354,
$DH354="неделя",
$BP354*BK354/7*(ROUNDUP((DAY(EOMONTH(BK$15,0)))/4,0))),
0)</f>
        <v/>
      </c>
      <c r="CC354" s="125">
        <f>SUM($BQ354:$CB354)</f>
        <v/>
      </c>
      <c r="CD354" s="126">
        <f>SUM($EH354:$EH354)</f>
        <v/>
      </c>
      <c r="CE354" s="126">
        <f>$CD354*$AB354</f>
        <v/>
      </c>
      <c r="CF354" s="126">
        <f>SUM($EK354:$EK354)</f>
        <v/>
      </c>
      <c r="CG354" s="126">
        <f>$CF354*$AB354</f>
        <v/>
      </c>
      <c r="CH354" s="126">
        <f>SUM($CC354,$CE354,$CG354)</f>
        <v/>
      </c>
      <c r="CI354" s="126">
        <f>$CH354*(1+$CM354)</f>
        <v/>
      </c>
      <c r="CJ354" s="127" t="n">
        <v>0</v>
      </c>
      <c r="CK354" s="126">
        <f>SUM($CH354:$CH354)*(1+$CJ354)</f>
        <v/>
      </c>
      <c r="CL354" s="126">
        <f>SUM($CH354:$CH354)*(1+$CM354)</f>
        <v/>
      </c>
      <c r="CM354" s="59" t="inlineStr">
        <is>
          <t>20%</t>
        </is>
      </c>
      <c r="CN354" s="59" t="n"/>
      <c r="CO354" s="72" t="n"/>
      <c r="CP354" s="59" t="n"/>
      <c r="CQ354" s="73" t="n"/>
      <c r="CR354" s="73" t="n"/>
      <c r="CS354" s="73" t="n"/>
      <c r="CT354" s="72" t="n"/>
      <c r="CU354" s="79" t="inlineStr">
        <is>
          <t> </t>
        </is>
      </c>
      <c r="CV354" s="60" t="n"/>
      <c r="CW354" s="60" t="n"/>
      <c r="CX354" s="60" t="n"/>
      <c r="CY354" s="127">
        <f>IFERROR(($CC354-$EE354)/($EE354/(1-$DQ354)),0)</f>
        <v/>
      </c>
      <c r="CZ354" s="127">
        <f>IFERROR(1-$EI354/($CE354),0)</f>
        <v/>
      </c>
      <c r="DA354" s="127">
        <f>IFERROR(1-$EL354/($CG354),0)</f>
        <v/>
      </c>
      <c r="DB354" s="126">
        <f>ROUND(IFERROR(($CI354/(1+$CM354)-$EN354),0),2)</f>
        <v/>
      </c>
      <c r="DC354" s="128" t="n"/>
      <c r="DD354" s="125" t="n"/>
      <c r="DE354" s="75" t="n">
        <v>0</v>
      </c>
      <c r="DF354" s="128" t="n"/>
      <c r="DG354" s="125">
        <f>IF($DC354=0,0,$DD354*($DC354*100%-$DE354*$DF354))*SUM($AB354:$AB354)</f>
        <v/>
      </c>
      <c r="DH354" s="129" t="inlineStr">
        <is>
          <t>месяц</t>
        </is>
      </c>
      <c r="DI354" s="130">
        <f t="array" ref="DI354">IFERROR(
IF($ES354="LisChannel",
(ROUND(((INDEX({174.625;153.888888888889;130.972222222222},MATCH($AI354,{2;3;4}),0))*$AG354*$AI354),2)),0),0)</f>
        <v/>
      </c>
      <c r="DJ354" s="130">
        <f>
_xlfn.LET(_xlpm.X,
IFERROR(
IF($ES354="НовиковТВ",
(_xlfn.LET(_xlpm.NTV,
_xlfn.LET(_xlpm.MIN,350000,
IF(SUMIFS($DI:$DI,$ES:$ES,"НовиковТВ")&lt;=_xlpm.MIN,
(SUMIFS($DI:$DI,$ES:$ES,"НовиковТВ")/(COUNTIFS($ES:$ES,"НовиковТВ")))*_xlpm.MIN/SUMIFS($DI:$DI,$ES:$ES,"НовиковТВ"),
DI354)),
_xlpm.NTV+$DG354/(1-(1-(_xlpm.NTV)*(1-$DL354)*(1-$DM354)*(1-$DN354)*(1-$DO354)*(1-$DP354)/_xlpm.NTV))))/(1+$EP354),
$DI354+$DG354/(1-(1-($DI354)*(1-$DL354)*(1-$DM354)*(1-$DN354)*(1-$DO354)*(1-$DP354)/$DI354))),
0),
_xlpm.X*(1+$CM354)*(1+$CW354)-_xlpm.X*(1+$CM354)+_xlpm.X)</f>
        <v/>
      </c>
      <c r="DK354" s="125" t="inlineStr">
        <is>
          <t>послед.</t>
        </is>
      </c>
      <c r="DL354" s="63" t="n">
        <v>0</v>
      </c>
      <c r="DM354" s="63" t="n">
        <v>0</v>
      </c>
      <c r="DN354" s="63" t="n">
        <v>0</v>
      </c>
      <c r="DO354" s="63" t="n">
        <v>0</v>
      </c>
      <c r="DP354" s="63" t="n">
        <v>0</v>
      </c>
      <c r="DQ354" s="63">
        <f t="array" ref="DQ354">IFERROR(_xlfn.IFS(
$DK354="послед.",1-(1-$DL354)*(1-$DM354)*(1-$DN354)*(1-$DO354)*(1-$DP354),
$DK354="сумм.",$DL354+$DM354+$DN354+$DO354+$DP354),
0)</f>
        <v/>
      </c>
      <c r="DR354" s="125">
        <f t="array" ref="DR354">
IFERROR(
_xlfn.IFS(
$BL354=0,
0,
$BL354&gt;0,
_xlfn.IFS($DK354="послед.",
$DJ354*(1-$DL354)*(1-$DM354)*(1-$DN354)*(1-$DO354)*(1-$DP354),
$DK354="сумм.",
$DJ354*(1-($DL354+$DM354+$DN354+$DO354+$DP354)))),0)</f>
        <v/>
      </c>
      <c r="DS354" s="125">
        <f t="array" ref="DS354">
IFERROR(_xlfn.IFS(
$DH354="день_1",
$DR354*$BL354/($AX354-$AW354+1)*AZ354*(DAY(EOMONTH(AZ$15,0))),
$DH354="день_2",
$DR354/30*MAX(MIN($AX354,EOMONTH(AZ$15,0))-MAX($AW354,AZ$15)+1,),
$DH354="раб.день",
$DR354/30*(IFERROR(
_xlfn.LET(_xlpm.VD,
CHOOSE(
{1;2;3;4;5;6;7;8;9;10;11;12;13;14;15;16;17;18},
45658,45659,45660,45661,45662,45663,45664,45665,45711,45724,45778,45779,45785,45786,45820,45821,45965,46022),
_xlfn.LET(_xlpm.DD,
MAX(MIN($AX354,EOMONTH(AZ$15,0))-MAX($AW354,AZ$15),),
_xlfn.IFS(
AND(MONTH($AW354)=MONTH(AZ$15),MONTH($AX354)&lt;&gt;MONTH(AZ$15)),
NETWORKDAYS.INTL($AW354,$AW354+_xlpm.DD,1,_xlpm.VD),
AND(MONTH($AW354)&lt;&gt;MONTH(AZ$15),MONTH($AX354)=MONTH(AZ$15)),
NETWORKDAYS.INTL(($AX354)-_xlpm.DD,$AX354,1,_xlpm.VD),
AND(MONTH($AW354)&lt;MONTH(AZ$15),MONTH($AX354)&gt;MONTH(AZ$15)),
NETWORKDAYS.INTL((EOMONTH(AZ$15-1,1))-_xlpm.DD,EOMONTH(AZ$15-1,1),1,_xlpm.VD),
AND(MONTH($AW354)=MONTH(AZ$15),MONTH($AX354)=MONTH(AZ$15)),
NETWORKDAYS.INTL($AW354,$AX354,1,_xlpm.VD)))),0)),
$DH354="месяц",
$DR354*AZ354,
$DH354="неделя",
$DR354*AZ354/7*(ROUNDUP((DAY(EOMONTH(AZ$15,0)))/4,0))),
0)</f>
        <v/>
      </c>
      <c r="DT354" s="125">
        <f t="array" ref="DT354">
IFERROR(_xlfn.IFS(
$DH354="день_1",
$DR354*$BL354/($AX354-$AW354+1)*BA354*(DAY(EOMONTH(BA$15,0))),
$DH354="день_2",
$DR354/30*MAX(MIN($AX354,EOMONTH(BA$15,0))-MAX($AW354,BA$15)+1,),
$DH354="раб.день",
$DR354/30*(IFERROR(
_xlfn.LET(_xlpm.VD,
CHOOSE(
{1;2;3;4;5;6;7;8;9;10;11;12;13;14;15;16;17;18},
45658,45659,45660,45661,45662,45663,45664,45665,45711,45724,45778,45779,45785,45786,45820,45821,45965,46022),
_xlfn.LET(_xlpm.DD,
MAX(MIN($AX354,EOMONTH(BA$15,0))-MAX($AW354,BA$15),),
_xlfn.IFS(
AND(MONTH($AW354)=MONTH(BA$15),MONTH($AX354)&lt;&gt;MONTH(BA$15)),
NETWORKDAYS.INTL($AW354,$AW354+_xlpm.DD,1,_xlpm.VD),
AND(MONTH($AW354)&lt;&gt;MONTH(BA$15),MONTH($AX354)=MONTH(BA$15)),
NETWORKDAYS.INTL(($AX354)-_xlpm.DD,$AX354,1,_xlpm.VD),
AND(MONTH($AW354)&lt;MONTH(BA$15),MONTH($AX354)&gt;MONTH(BA$15)),
NETWORKDAYS.INTL((EOMONTH(BA$15-1,1))-_xlpm.DD,EOMONTH(BA$15-1,1),1,_xlpm.VD),
AND(MONTH($AW354)=MONTH(BA$15),MONTH($AX354)=MONTH(BA$15)),
NETWORKDAYS.INTL($AW354,$AX354,1,_xlpm.VD)))),0)),
$DH354="месяц",
$DR354*BA354,
$DH354="неделя",
$DR354*BA354/7*(ROUNDUP((DAY(EOMONTH(BA$15,0)))/4,0))),
0)</f>
        <v/>
      </c>
      <c r="DU354" s="125">
        <f t="array" ref="DU354">
IFERROR(_xlfn.IFS(
$DH354="день_1",
$DR354*$BL354/($AX354-$AW354+1)*BB354*(DAY(EOMONTH(BB$15,0))),
$DH354="день_2",
$DR354/30*MAX(MIN($AX354,EOMONTH(BB$15,0))-MAX($AW354,BB$15)+1,),
$DH354="раб.день",
$DR354/30*(IFERROR(
_xlfn.LET(_xlpm.VD,
CHOOSE(
{1;2;3;4;5;6;7;8;9;10;11;12;13;14;15;16;17;18},
45658,45659,45660,45661,45662,45663,45664,45665,45711,45724,45778,45779,45785,45786,45820,45821,45965,46022),
_xlfn.LET(_xlpm.DD,
MAX(MIN($AX354,EOMONTH(BB$15,0))-MAX($AW354,BB$15),),
_xlfn.IFS(
AND(MONTH($AW354)=MONTH(BB$15),MONTH($AX354)&lt;&gt;MONTH(BB$15)),
NETWORKDAYS.INTL($AW354,$AW354+_xlpm.DD,1,_xlpm.VD),
AND(MONTH($AW354)&lt;&gt;MONTH(BB$15),MONTH($AX354)=MONTH(BB$15)),
NETWORKDAYS.INTL(($AX354)-_xlpm.DD,$AX354,1,_xlpm.VD),
AND(MONTH($AW354)&lt;MONTH(BB$15),MONTH($AX354)&gt;MONTH(BB$15)),
NETWORKDAYS.INTL((EOMONTH(BB$15-1,1))-_xlpm.DD,EOMONTH(BB$15-1,1),1,_xlpm.VD),
AND(MONTH($AW354)=MONTH(BB$15),MONTH($AX354)=MONTH(BB$15)),
NETWORKDAYS.INTL($AW354,$AX354,1,_xlpm.VD)))),0)),
$DH354="месяц",
$DR354*BB354,
$DH354="неделя",
$DR354*BB354/7*(ROUNDUP((DAY(EOMONTH(BB$15,0)))/4,0))),
0)</f>
        <v/>
      </c>
      <c r="DV354" s="125">
        <f t="array" ref="DV354">
IFERROR(_xlfn.IFS(
$DH354="день_1",
$DR354*$BL354/($AX354-$AW354+1)*BC354*(DAY(EOMONTH(BC$15,0))),
$DH354="день_2",
$DR354/30*MAX(MIN($AX354,EOMONTH(BC$15,0))-MAX($AW354,BC$15)+1,),
$DH354="раб.день",
$DR354/30*(IFERROR(
_xlfn.LET(_xlpm.VD,
CHOOSE(
{1;2;3;4;5;6;7;8;9;10;11;12;13;14;15;16;17;18},
45658,45659,45660,45661,45662,45663,45664,45665,45711,45724,45778,45779,45785,45786,45820,45821,45965,46022),
_xlfn.LET(_xlpm.DD,
MAX(MIN($AX354,EOMONTH(BC$15,0))-MAX($AW354,BC$15),),
_xlfn.IFS(
AND(MONTH($AW354)=MONTH(BC$15),MONTH($AX354)&lt;&gt;MONTH(BC$15)),
NETWORKDAYS.INTL($AW354,$AW354+_xlpm.DD,1,_xlpm.VD),
AND(MONTH($AW354)&lt;&gt;MONTH(BC$15),MONTH($AX354)=MONTH(BC$15)),
NETWORKDAYS.INTL(($AX354)-_xlpm.DD,$AX354,1,_xlpm.VD),
AND(MONTH($AW354)&lt;MONTH(BC$15),MONTH($AX354)&gt;MONTH(BC$15)),
NETWORKDAYS.INTL((EOMONTH(BC$15-1,1))-_xlpm.DD,EOMONTH(BC$15-1,1),1,_xlpm.VD),
AND(MONTH($AW354)=MONTH(BC$15),MONTH($AX354)=MONTH(BC$15)),
NETWORKDAYS.INTL($AW354,$AX354,1,_xlpm.VD)))),0)),
$DH354="месяц",
$DR354*BC354,
$DH354="неделя",
$DR354*BC354/7*(ROUNDUP((DAY(EOMONTH(BC$15,0)))/4,0))),
0)</f>
        <v/>
      </c>
      <c r="DW354" s="125">
        <f t="array" ref="DW354">
IFERROR(_xlfn.IFS(
$DH354="день_1",
$DR354*$BL354/($AX354-$AW354+1)*BD354*(DAY(EOMONTH(BD$15,0))),
$DH354="день_2",
$DR354/30*MAX(MIN($AX354,EOMONTH(BD$15,0))-MAX($AW354,BD$15)+1,),
$DH354="раб.день",
$DR354/30*(IFERROR(
_xlfn.LET(_xlpm.VD,
CHOOSE(
{1;2;3;4;5;6;7;8;9;10;11;12;13;14;15;16;17;18},
45658,45659,45660,45661,45662,45663,45664,45665,45711,45724,45778,45779,45785,45786,45820,45821,45965,46022),
_xlfn.LET(_xlpm.DD,
MAX(MIN($AX354,EOMONTH(BD$15,0))-MAX($AW354,BD$15),),
_xlfn.IFS(
AND(MONTH($AW354)=MONTH(BD$15),MONTH($AX354)&lt;&gt;MONTH(BD$15)),
NETWORKDAYS.INTL($AW354,$AW354+_xlpm.DD,1,_xlpm.VD),
AND(MONTH($AW354)&lt;&gt;MONTH(BD$15),MONTH($AX354)=MONTH(BD$15)),
NETWORKDAYS.INTL(($AX354)-_xlpm.DD,$AX354,1,_xlpm.VD),
AND(MONTH($AW354)&lt;MONTH(BD$15),MONTH($AX354)&gt;MONTH(BD$15)),
NETWORKDAYS.INTL((EOMONTH(BD$15-1,1))-_xlpm.DD,EOMONTH(BD$15-1,1),1,_xlpm.VD),
AND(MONTH($AW354)=MONTH(BD$15),MONTH($AX354)=MONTH(BD$15)),
NETWORKDAYS.INTL($AW354,$AX354,1,_xlpm.VD)))),0)),
$DH354="месяц",
$DR354*BD354,
$DH354="неделя",
$DR354*BD354/7*(ROUNDUP((DAY(EOMONTH(BD$15,0)))/4,0))),
0)</f>
        <v/>
      </c>
      <c r="DX354" s="125">
        <f t="array" ref="DX354">
IFERROR(_xlfn.IFS(
$DH354="день_1",
$DR354*$BL354/($AX354-$AW354+1)*BE354*(DAY(EOMONTH(BE$15,0))),
$DH354="день_2",
$DR354/30*MAX(MIN($AX354,EOMONTH(BE$15,0))-MAX($AW354,BE$15)+1,),
$DH354="раб.день",
$DR354/30*(IFERROR(
_xlfn.LET(_xlpm.VD,
CHOOSE(
{1;2;3;4;5;6;7;8;9;10;11;12;13;14;15;16;17;18},
45658,45659,45660,45661,45662,45663,45664,45665,45711,45724,45778,45779,45785,45786,45820,45821,45965,46022),
_xlfn.LET(_xlpm.DD,
MAX(MIN($AX354,EOMONTH(BE$15,0))-MAX($AW354,BE$15),),
_xlfn.IFS(
AND(MONTH($AW354)=MONTH(BE$15),MONTH($AX354)&lt;&gt;MONTH(BE$15)),
NETWORKDAYS.INTL($AW354,$AW354+_xlpm.DD,1,_xlpm.VD),
AND(MONTH($AW354)&lt;&gt;MONTH(BE$15),MONTH($AX354)=MONTH(BE$15)),
NETWORKDAYS.INTL(($AX354)-_xlpm.DD,$AX354,1,_xlpm.VD),
AND(MONTH($AW354)&lt;MONTH(BE$15),MONTH($AX354)&gt;MONTH(BE$15)),
NETWORKDAYS.INTL((EOMONTH(BE$15-1,1))-_xlpm.DD,EOMONTH(BE$15-1,1),1,_xlpm.VD),
AND(MONTH($AW354)=MONTH(BE$15),MONTH($AX354)=MONTH(BE$15)),
NETWORKDAYS.INTL($AW354,$AX354,1,_xlpm.VD)))),0)),
$DH354="месяц",
$DR354*BE354,
$DH354="неделя",
$DR354*BE354/7*(ROUNDUP((DAY(EOMONTH(BE$15,0)))/4,0))),
0)</f>
        <v/>
      </c>
      <c r="DY354" s="125">
        <f t="array" ref="DY354">
IFERROR(_xlfn.IFS(
$DH354="день_1",
$DR354*$BL354/($AX354-$AW354+1)*BF354*(DAY(EOMONTH(BF$15,0))),
$DH354="день_2",
$DR354/30*MAX(MIN($AX354,EOMONTH(BF$15,0))-MAX($AW354,BF$15)+1,),
$DH354="раб.день",
$DR354/30*(IFERROR(
_xlfn.LET(_xlpm.VD,
CHOOSE(
{1;2;3;4;5;6;7;8;9;10;11;12;13;14;15;16;17;18},
45658,45659,45660,45661,45662,45663,45664,45665,45711,45724,45778,45779,45785,45786,45820,45821,45965,46022),
_xlfn.LET(_xlpm.DD,
MAX(MIN($AX354,EOMONTH(BF$15,0))-MAX($AW354,BF$15),),
_xlfn.IFS(
AND(MONTH($AW354)=MONTH(BF$15),MONTH($AX354)&lt;&gt;MONTH(BF$15)),
NETWORKDAYS.INTL($AW354,$AW354+_xlpm.DD,1,_xlpm.VD),
AND(MONTH($AW354)&lt;&gt;MONTH(BF$15),MONTH($AX354)=MONTH(BF$15)),
NETWORKDAYS.INTL(($AX354)-_xlpm.DD,$AX354,1,_xlpm.VD),
AND(MONTH($AW354)&lt;MONTH(BF$15),MONTH($AX354)&gt;MONTH(BF$15)),
NETWORKDAYS.INTL((EOMONTH(BF$15-1,1))-_xlpm.DD,EOMONTH(BF$15-1,1),1,_xlpm.VD),
AND(MONTH($AW354)=MONTH(BF$15),MONTH($AX354)=MONTH(BF$15)),
NETWORKDAYS.INTL($AW354,$AX354,1,_xlpm.VD)))),0)),
$DH354="месяц",
$DR354*BF354,
$DH354="неделя",
$DR354*BF354/7*(ROUNDUP((DAY(EOMONTH(BF$15,0)))/4,0))),
0)</f>
        <v/>
      </c>
      <c r="DZ354" s="125">
        <f t="array" ref="DZ354">
IFERROR(_xlfn.IFS(
$DH354="день_1",
$DR354*$BL354/($AX354-$AW354+1)*BG354*(DAY(EOMONTH(BG$15,0))),
$DH354="день_2",
$DR354/30*MAX(MIN($AX354,EOMONTH(BG$15,0))-MAX($AW354,BG$15)+1,),
$DH354="раб.день",
$DR354/30*(IFERROR(
_xlfn.LET(_xlpm.VD,
CHOOSE(
{1;2;3;4;5;6;7;8;9;10;11;12;13;14;15;16;17;18},
45658,45659,45660,45661,45662,45663,45664,45665,45711,45724,45778,45779,45785,45786,45820,45821,45965,46022),
_xlfn.LET(_xlpm.DD,
MAX(MIN($AX354,EOMONTH(BG$15,0))-MAX($AW354,BG$15),),
_xlfn.IFS(
AND(MONTH($AW354)=MONTH(BG$15),MONTH($AX354)&lt;&gt;MONTH(BG$15)),
NETWORKDAYS.INTL($AW354,$AW354+_xlpm.DD,1,_xlpm.VD),
AND(MONTH($AW354)&lt;&gt;MONTH(BG$15),MONTH($AX354)=MONTH(BG$15)),
NETWORKDAYS.INTL(($AX354)-_xlpm.DD,$AX354,1,_xlpm.VD),
AND(MONTH($AW354)&lt;MONTH(BG$15),MONTH($AX354)&gt;MONTH(BG$15)),
NETWORKDAYS.INTL((EOMONTH(BG$15-1,1))-_xlpm.DD,EOMONTH(BG$15-1,1),1,_xlpm.VD),
AND(MONTH($AW354)=MONTH(BG$15),MONTH($AX354)=MONTH(BG$15)),
NETWORKDAYS.INTL($AW354,$AX354,1,_xlpm.VD)))),0)),
$DH354="месяц",
$DR354*BG354,
$DH354="неделя",
$DR354*BG354/7*(ROUNDUP((DAY(EOMONTH(BG$15,0)))/4,0))),
0)</f>
        <v/>
      </c>
      <c r="EA354" s="125">
        <f t="array" ref="EA354">
IFERROR(_xlfn.IFS(
$DH354="день_1",
$DR354*$BL354/($AX354-$AW354+1)*BH354*(DAY(EOMONTH(BH$15,0))),
$DH354="день_2",
$DR354/30*MAX(MIN($AX354,EOMONTH(BH$15,0))-MAX($AW354,BH$15)+1,),
$DH354="раб.день",
$DR354/30*(IFERROR(
_xlfn.LET(_xlpm.VD,
CHOOSE(
{1;2;3;4;5;6;7;8;9;10;11;12;13;14;15;16;17;18},
45658,45659,45660,45661,45662,45663,45664,45665,45711,45724,45778,45779,45785,45786,45820,45821,45965,46022),
_xlfn.LET(_xlpm.DD,
MAX(MIN($AX354,EOMONTH(BH$15,0))-MAX($AW354,BH$15),),
_xlfn.IFS(
AND(MONTH($AW354)=MONTH(BH$15),MONTH($AX354)&lt;&gt;MONTH(BH$15)),
NETWORKDAYS.INTL($AW354,$AW354+_xlpm.DD,1,_xlpm.VD),
AND(MONTH($AW354)&lt;&gt;MONTH(BH$15),MONTH($AX354)=MONTH(BH$15)),
NETWORKDAYS.INTL(($AX354)-_xlpm.DD,$AX354,1,_xlpm.VD),
AND(MONTH($AW354)&lt;MONTH(BH$15),MONTH($AX354)&gt;MONTH(BH$15)),
NETWORKDAYS.INTL((EOMONTH(BH$15-1,1))-_xlpm.DD,EOMONTH(BH$15-1,1),1,_xlpm.VD),
AND(MONTH($AW354)=MONTH(BH$15),MONTH($AX354)=MONTH(BH$15)),
NETWORKDAYS.INTL($AW354,$AX354,1,_xlpm.VD)))),0)),
$DH354="месяц",
$DR354*BH354,
$DH354="неделя",
$DR354*BH354/7*(ROUNDUP((DAY(EOMONTH(BH$15,0)))/4,0))),
0)</f>
        <v/>
      </c>
      <c r="EB354" s="125">
        <f t="array" ref="EB354">
IFERROR(_xlfn.IFS(
$DH354="день_1",
$DR354*$BL354/($AX354-$AW354+1)*BI354*(DAY(EOMONTH(BI$15,0))),
$DH354="день_2",
$DR354/30*MAX(MIN($AX354,EOMONTH(BI$15,0))-MAX($AW354,BI$15)+1,),
$DH354="раб.день",
$DR354/30*(IFERROR(
_xlfn.LET(_xlpm.VD,
CHOOSE(
{1;2;3;4;5;6;7;8;9;10;11;12;13;14;15;16;17;18},
45658,45659,45660,45661,45662,45663,45664,45665,45711,45724,45778,45779,45785,45786,45820,45821,45965,46022),
_xlfn.LET(_xlpm.DD,
MAX(MIN($AX354,EOMONTH(BI$15,0))-MAX($AW354,BI$15),),
_xlfn.IFS(
AND(MONTH($AW354)=MONTH(BI$15),MONTH($AX354)&lt;&gt;MONTH(BI$15)),
NETWORKDAYS.INTL($AW354,$AW354+_xlpm.DD,1,_xlpm.VD),
AND(MONTH($AW354)&lt;&gt;MONTH(BI$15),MONTH($AX354)=MONTH(BI$15)),
NETWORKDAYS.INTL(($AX354)-_xlpm.DD,$AX354,1,_xlpm.VD),
AND(MONTH($AW354)&lt;MONTH(BI$15),MONTH($AX354)&gt;MONTH(BI$15)),
NETWORKDAYS.INTL((EOMONTH(BI$15-1,1))-_xlpm.DD,EOMONTH(BI$15-1,1),1,_xlpm.VD),
AND(MONTH($AW354)=MONTH(BI$15),MONTH($AX354)=MONTH(BI$15)),
NETWORKDAYS.INTL($AW354,$AX354,1,_xlpm.VD)))),0)),
$DH354="месяц",
$DR354*BI354,
$DH354="неделя",
$DR354*BI354/7*(ROUNDUP((DAY(EOMONTH(BI$15,0)))/4,0))),
0)</f>
        <v/>
      </c>
      <c r="EC354" s="125">
        <f t="array" ref="EC354">
IFERROR(_xlfn.IFS(
$DH354="день_1",
$DR354*$BL354/($AX354-$AW354+1)*BJ354*(DAY(EOMONTH(BJ$15,0))),
$DH354="день_2",
$DR354/30*MAX(MIN($AX354,EOMONTH(BJ$15,0))-MAX($AW354,BJ$15)+1,),
$DH354="раб.день",
$DR354/30*(IFERROR(
_xlfn.LET(_xlpm.VD,
CHOOSE(
{1;2;3;4;5;6;7;8;9;10;11;12;13;14;15;16;17;18},
45658,45659,45660,45661,45662,45663,45664,45665,45711,45724,45778,45779,45785,45786,45820,45821,45965,46022),
_xlfn.LET(_xlpm.DD,
MAX(MIN($AX354,EOMONTH(BJ$15,0))-MAX($AW354,BJ$15),),
_xlfn.IFS(
AND(MONTH($AW354)=MONTH(BJ$15),MONTH($AX354)&lt;&gt;MONTH(BJ$15)),
NETWORKDAYS.INTL($AW354,$AW354+_xlpm.DD,1,_xlpm.VD),
AND(MONTH($AW354)&lt;&gt;MONTH(BJ$15),MONTH($AX354)=MONTH(BJ$15)),
NETWORKDAYS.INTL(($AX354)-_xlpm.DD,$AX354,1,_xlpm.VD),
AND(MONTH($AW354)&lt;MONTH(BJ$15),MONTH($AX354)&gt;MONTH(BJ$15)),
NETWORKDAYS.INTL((EOMONTH(BJ$15-1,1))-_xlpm.DD,EOMONTH(BJ$15-1,1),1,_xlpm.VD),
AND(MONTH($AW354)=MONTH(BJ$15),MONTH($AX354)=MONTH(BJ$15)),
NETWORKDAYS.INTL($AW354,$AX354,1,_xlpm.VD)))),0)),
$DH354="месяц",
$DR354*BJ354,
$DH354="неделя",
$DR354*BJ354/7*(ROUNDUP((DAY(EOMONTH(BJ$15,0)))/4,0))),
0)</f>
        <v/>
      </c>
      <c r="ED354" s="125">
        <f t="array" ref="ED354">
IFERROR(_xlfn.IFS(
$DH354="день_1",
$DR354*$BL354/($AX354-$AW354+1)*BK354*(DAY(EOMONTH(BK$15,0))),
$DH354="день_2",
$DR354/30*MAX(MIN($AX354,EOMONTH(BK$15,0))-MAX($AW354,BK$15)+1,),
$DH354="раб.день",
$DR354/30*(IFERROR(
_xlfn.LET(_xlpm.VD,
CHOOSE(
{1;2;3;4;5;6;7;8;9;10;11;12;13;14;15;16;17;18},
45658,45659,45660,45661,45662,45663,45664,45665,45711,45724,45778,45779,45785,45786,45820,45821,45965,46022),
_xlfn.LET(_xlpm.DD,
MAX(MIN($AX354,EOMONTH(BK$15,0))-MAX($AW354,BK$15),),
_xlfn.IFS(
AND(MONTH($AW354)=MONTH(BK$15),MONTH($AX354)&lt;&gt;MONTH(BK$15)),
NETWORKDAYS.INTL($AW354,$AW354+_xlpm.DD,1,_xlpm.VD),
AND(MONTH($AW354)&lt;&gt;MONTH(BK$15),MONTH($AX354)=MONTH(BK$15)),
NETWORKDAYS.INTL(($AX354)-_xlpm.DD,$AX354,1,_xlpm.VD),
AND(MONTH($AW354)&lt;MONTH(BK$15),MONTH($AX354)&gt;MONTH(BK$15)),
NETWORKDAYS.INTL((EOMONTH(BK$15-1,1))-_xlpm.DD,EOMONTH(BK$15-1,1),1,_xlpm.VD),
AND(MONTH($AW354)=MONTH(BK$15),MONTH($AX354)=MONTH(BK$15)),
NETWORKDAYS.INTL($AW354,$AX354,1,_xlpm.VD)))),0)),
$DH354="месяц",
$DR354*BK354,
$DH354="неделя",
$DR354*BK354/7*(ROUNDUP((DAY(EOMONTH(BK$15,0)))/4,0))),
0)</f>
        <v/>
      </c>
      <c r="EE354" s="125">
        <f>SUM($DS354,$DT354,$DU354,$DV354,$DW354,$DX354,$DY354,$DZ354,$EA354,$EB354,$EC354,$ED354)</f>
        <v/>
      </c>
      <c r="EF354" s="125">
        <f>IFERROR(ROUND($EE354*(1+$EP354),2),0)</f>
        <v/>
      </c>
      <c r="EG354" s="128" t="n">
        <v>1</v>
      </c>
      <c r="EH354" s="126" t="n">
        <v>0</v>
      </c>
      <c r="EI354" s="126">
        <f>ROUND(SUM($EH354:$EH354)*SUM($AB354:$AB354)*$EG354,2)</f>
        <v/>
      </c>
      <c r="EJ354" s="126">
        <f>ROUND($EI354*(1+$EP354),2)</f>
        <v/>
      </c>
      <c r="EK354" s="126" t="n">
        <v>0</v>
      </c>
      <c r="EL354" s="126">
        <f>ROUND(SUM($EK354:$EK354)*SUM($AB354:$AB354)*$EG354,2)</f>
        <v/>
      </c>
      <c r="EM354" s="126">
        <f>ROUND($EL354*(1+$EP354),2)</f>
        <v/>
      </c>
      <c r="EN354" s="126">
        <f>SUM($EE354,$EI354,$EL354)</f>
        <v/>
      </c>
      <c r="EO354" s="126">
        <f>SUM($EF354,$EJ354,$EM354)</f>
        <v/>
      </c>
      <c r="EP354" s="59" t="inlineStr">
        <is>
          <t>20%</t>
        </is>
      </c>
      <c r="EQ354" s="59" t="n"/>
      <c r="ER354" s="60">
        <f t="array" ref="ER354">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MATCH(ES354,
{"AMS";"RussOutdoor";"HD Outdoor";"Ingroup";"IQ";"Ledproduction";"LisChannel";"Logic";"Media-PPL";"NovikovTV | НовиковТВ";"SMA";"SOK";"КрокусТВ | CrocusTV | IndoorTV";"Сити";"ТЯК Москва"},
0)),"")</f>
        <v/>
      </c>
      <c r="ES354" s="60" t="n"/>
      <c r="ET354" s="60">
        <f t="array" ref="ET354">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MATCH(ES354,
{"AMS";"RussOutdoor";"HD Outdoor";"Ingroup";"IQ";"Ledproduction";"LisChannel";"Logic";"Media-PPL";"NovikovTV | НовиковТВ";"SMA";"SOK";"КрокусТВ | CrocusTV | IndoorTV";"Сити";"ТЯК Москва"},
0)),"")</f>
        <v/>
      </c>
      <c r="EU354" s="60" t="n"/>
      <c r="EV354" s="60" t="n"/>
      <c r="EX354" s="110">
        <f t="array" ref="EX354">
($AR354/30
+N("ТРАФИК ПЛОЩАДКИ"))*
(IFERROR(
_xlfn.LET(
_xlpm.GPR,
HLOOKUP($L354,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(MATCH($T354,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IF($Q354="цифровой",_xlpm.GPR/$AG354,_xlpm.GPR/60)),
0)
+N("DWELL TIME"))*
(IF($AB354=0,0,IF($AB354=1,0.3,IF($AB354=2,0.5,IF($AB354&gt;2,1))))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_xlfn.IFS($AC354="да",1.2,$AC354="нет",1)*
_xlfn.IFS($AD354="да",1.2,$AD354="нет",1)*
IF(R354="статический",1,1.2)*
$X354*
INDEX(
{1.2;1;1.2;1.2;1;1.2;1.2;1.2;1.2;1.2;1.2;1;1.2;1.2;1.2;1.2;1;1;1.2;1.2;1.2;1;1;1;1;1.2;1.2;1.2;1.2;1;1;1;1;1.2;1.2;1.2;1.2;1.2;1.2;1.2;1.2;1;1;1.2;1;1;1;1;1.5;1;1;1.5;1.5;1.2},
MATCH($Q354,_xlpm.MI,0)))&gt;{0.02;0.04;0.06;0.1;0.2;0.4;0.6;0.8;1;2;4;6})),
{0;1;2;3;4;5;6;7;8;9;10;11;12},
0)))
+N("КОЭФФИЦИЕНТ КОНТАКТА"))))*
(_xlfn.IFS($X354&lt;0.1,$X354/1000,$X354&gt;25,5.2,AND($X354&gt;=0.1,$X354&lt;=25),(($X354*2+0.1)/10)*($X354/10)))*
IFERROR((_xlfn.LET(
_xlpm.MA,
{0;0.8;0.85;0.9;0.95;1},
_xlpm.MAA,
{0;1;2;3;4;5},
INDEX(_xlpm.MA,MATCH(SUMPRODUCT(--((IF(ROUND(_xlpm.MAA,1)&gt;5,5,ROUND($AB354,1)))&gt;{0;1;2;3;4;5})),_xlpm.MAA,0)))
+N("КОЭФФИЦИЕНТ КОЛ-ВО КОНСТРУКЦИЙ")),1)*
$AB354,0))*
(IF($Q354="цифровой",$AG354/15*$AI354,1)
+N("ДЛЯ ЦИФРЫ"))</f>
        <v/>
      </c>
      <c r="EY354" s="110">
        <f>IFERROR(EX354*AY354,0)</f>
        <v/>
      </c>
      <c r="EZ354" s="131">
        <f>IFERROR(DP354/EY354*1000,0)</f>
        <v/>
      </c>
      <c r="FA354" s="112">
        <f>IFERROR(FC354/FB354,0)</f>
        <v/>
      </c>
      <c r="FB354" s="112">
        <f>IFERROR((FC354/(EY354/FF354*#REF!))*0.825,0)</f>
        <v/>
      </c>
      <c r="FC354" s="112">
        <f>IFERROR(((EX354*30/AR354)*100)/30,0)</f>
        <v/>
      </c>
      <c r="FD354" s="112">
        <f>IFERROR(EY354/G354*100%,0)</f>
        <v/>
      </c>
      <c r="FE354" s="112">
        <f>IFERROR(FD354/FC354*100%,0)</f>
        <v/>
      </c>
      <c r="FF354" s="110">
        <f>IFERROR(AR354/30*AY354,0)</f>
        <v/>
      </c>
    </row>
    <row r="355" ht="13" customHeight="1">
      <c r="A355" s="59" t="n"/>
      <c r="B355" s="60" t="n"/>
      <c r="C355" s="60" t="n"/>
      <c r="D355" s="60">
        <f t="array" ref="D355">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MATCH($E355,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55" s="60">
        <f t="array" ref="E355">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MATCH($F355,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55" s="60" t="inlineStr"/>
      <c r="G355" s="60" t="n"/>
      <c r="H355" s="60">
        <f t="array" ref="H355">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MATCH($I355,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55" s="60" t="n"/>
      <c r="J355" s="60" t="n"/>
      <c r="K355" s="60" t="n"/>
      <c r="L355" s="60" t="n"/>
      <c r="M355" s="60" t="n"/>
      <c r="N355" s="60" t="n"/>
      <c r="O355" s="60" t="n"/>
      <c r="P355" s="60">
        <f t="array" ref="P355">
_xlfn.IFS(
ISNUMBER(MATCH($Q355,{"шелфбаннер","разделитель","монетница","чековая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ISNUMBER(MATCH($Q355,{"LED/LCD","видеокулер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ISNUMBER(MATCH($Q355,{"автомобиль","машина","выставочное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ISNUMBER(MATCH($Q355,{"билборд","лифтовая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ISNUMBER(MATCH($Q355,{"навигация","подвесной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ISNUMBER(MATCH($Q355,{"движущаяся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ISNUMBER(MATCH($Q355,{"каталог","журнал"},)),
"Пресса",
$Q355="","")</f>
        <v/>
      </c>
      <c r="Q355" s="60" t="n"/>
      <c r="R355" s="60">
        <f t="array" ref="R355">
IFERROR(
_xlfn.IFS(
OR(ISNUMBER(MATCH($Q355,{"экспозиция","макет","стенд","автостенд","авто стенд","выставочное пространство","выставочные стенды","модульные выставочные стенды","3Д конструкция","3D конструкция"},)),P355="Экспонирование"),
"нестандартный",
ISNUMBER(MATCH($Q355,{"скроллер","призматрон"},)),
"динамический",
$P355="Видео",
"цифровой",
OR($P355="Пресса",$P355="Щит",$P355="POSm",$P355="Подвес",$P355="Брендирование/оклейка"),
"статический"),"")</f>
        <v/>
      </c>
      <c r="S355" s="59" t="n"/>
      <c r="T355" s="60" t="n"/>
      <c r="U355" s="60" t="n"/>
      <c r="V355" s="60">
        <f>
IF(P355="Видео",
"цифровой постер/ролик",
IF(ISNUMBER(MATCH(Q355,{"короб световой","короб световой | лайтбокс","короб световой | кристалайт","лайтбокс","лайт бокс","кристалайт","LB","lightbox"},)),
"бэклит",
IF(P355="Брендирование/оклейка",
"перфарированная пленка/самоклейка",
IF(P355="Экспонирование",
"под запрос",
IF(P355="Подвес",
"баннер/ткань",
"")))))</f>
        <v/>
      </c>
      <c r="W355" s="59" t="n"/>
      <c r="X355" s="59" t="n"/>
      <c r="Y355" s="59" t="n"/>
      <c r="Z355" s="61" t="n"/>
      <c r="AA355" s="61" t="n"/>
      <c r="AB355" s="61">
        <f>IF(BL355&gt;0,Z355,0)</f>
        <v/>
      </c>
      <c r="AC355" s="59" t="n"/>
      <c r="AD355" s="59" t="n"/>
      <c r="AE355" s="59" t="n"/>
      <c r="AF355" s="59" t="n"/>
      <c r="AG355" s="59" t="n"/>
      <c r="AH355" s="59" t="n"/>
      <c r="AI355" s="59" t="n"/>
      <c r="AJ355" s="59" t="n"/>
      <c r="AK355" s="59" t="n"/>
      <c r="AL355" s="62">
        <f>IFERROR(IF(OR(R355="статический",R355="динамический",R355="нестандартный",R355="",R355=""),"-",IF(AND(AH355="-",AI355="-"),"-",AK355*3600/AH355*AI355)),"-")</f>
        <v/>
      </c>
      <c r="AM355" s="62">
        <f>IFERROR(IF(OR(R355="статический",R355="динамический",R355="",R355="", R355="BTL",R355="нестандартный"),"-",AG355*AI355*AL355/60),"-")</f>
        <v/>
      </c>
      <c r="AN355" s="63">
        <f>IFERROR(IF(AH355="","-",AG355*AI355/AH355),"-")</f>
        <v/>
      </c>
      <c r="AO355" s="59">
        <f>IFERROR(IF(OR($R355="статический",$R355="динамический",$R355="",$R355="",$R355="BTL",$R355="нестандартный"),"-",$AL355*$AY355),"-")</f>
        <v/>
      </c>
      <c r="AP355" s="62">
        <f>IFERROR(IF(OR($R355="статический",$R355="динамический",$R355="",$R355="",$R355="BTL",$R355="нестандартный"),"-",$AM355*AY355),"-")</f>
        <v/>
      </c>
      <c r="AQ355" s="64" t="n"/>
      <c r="AR355" s="61" t="n"/>
      <c r="AS355" s="61" t="n"/>
      <c r="AT355" s="61" t="n"/>
      <c r="AU355" s="65" t="n"/>
      <c r="AV355" s="124">
        <f>IFERROR(DR355/AT355*1000,"n/a")</f>
        <v/>
      </c>
      <c r="AW355" s="67" t="n"/>
      <c r="AX355" s="67" t="n"/>
      <c r="AY355" s="43">
        <f>IFERROR(IF(OR($AW355="",$AX355=""),"",_xlfn.DAYS($AX355+1,$AW355)),"")</f>
        <v/>
      </c>
      <c r="AZ355" s="68">
        <f t="array" ref="AZ355">
_xlfn.LET(_xlpm.COEFF,
IF($AW355+$AX355=0,0,IF(MAX(MIN($AX355,EOMONTH(AZ$15,0))-MAX($AW355,AZ$15)+1,)&gt;0,1,0)),
_xlfn.IFS(
$ES355="LisChannel",
_xlpm.COEFF*
INDEX({1;1;1.2;1.2;1;1;1;1;1.2;1.2;1.2;1.2},
MATCH(MONTH(AZ$15),
{1,2,3,4,5,6,7,8,9,10,11,12})),
CONCATENATE($ES355," ",$L355)="RussOutdoor метро",
_xlpm.COEFF*
INDEX({0.8;0.9;1.1;1.1;1;1;1;1;1.1;1.1;1.1;1.1},
MATCH(MONTH(AZ$15),
{1,2,3,4,5,6,7,8,9,10,11,12})),
$ES355&lt;&gt;"LisChannel",
_xlpm.COEFF,
$ES355&lt;&gt;"RussOutdoor",
_xlpm.COEFF))</f>
        <v/>
      </c>
      <c r="BA355" s="68">
        <f t="array" ref="BA355">
_xlfn.LET(_xlpm.COEFF,
IF($AW355+$AX355=0,0,IF(MAX(MIN($AX355,EOMONTH(BA$15,0))-MAX($AW355,BA$15)+1,)&gt;0,1,0)),
_xlfn.IFS(
$ES355="LisChannel",
_xlpm.COEFF*
INDEX({1;1;1.2;1.2;1;1;1;1;1.2;1.2;1.2;1.2},
MATCH(MONTH(BA$15),
{1,2,3,4,5,6,7,8,9,10,11,12})),
CONCATENATE($ES355," ",$L355)="RussOutdoor метро",
_xlpm.COEFF*
INDEX({0.8;0.9;1.1;1.1;1;1;1;1;1.1;1.1;1.1;1.1},
MATCH(MONTH(BA$15),
{1,2,3,4,5,6,7,8,9,10,11,12})),
$ES355&lt;&gt;"LisChannel",
_xlpm.COEFF,
$ES355&lt;&gt;"RussOutdoor",
_xlpm.COEFF))</f>
        <v/>
      </c>
      <c r="BB355" s="68">
        <f t="array" ref="BB355">
_xlfn.LET(_xlpm.COEFF,
IF($AW355+$AX355=0,0,IF(MAX(MIN($AX355,EOMONTH(BB$15,0))-MAX($AW355,BB$15)+1,)&gt;0,1,0)),
_xlfn.IFS(
$ES355="LisChannel",
_xlpm.COEFF*
INDEX({1;1;1.2;1.2;1;1;1;1;1.2;1.2;1.2;1.2},
MATCH(MONTH(BB$15),
{1,2,3,4,5,6,7,8,9,10,11,12})),
CONCATENATE($ES355," ",$L355)="RussOutdoor метро",
_xlpm.COEFF*
INDEX({0.8;0.9;1.1;1.1;1;1;1;1;1.1;1.1;1.1;1.1},
MATCH(MONTH(BB$15),
{1,2,3,4,5,6,7,8,9,10,11,12})),
$ES355&lt;&gt;"LisChannel",
_xlpm.COEFF,
$ES355&lt;&gt;"RussOutdoor",
_xlpm.COEFF))</f>
        <v/>
      </c>
      <c r="BC355" s="68">
        <f t="array" ref="BC355">
_xlfn.LET(_xlpm.COEFF,
IF($AW355+$AX355=0,0,IF(MAX(MIN($AX355,EOMONTH(BC$15,0))-MAX($AW355,BC$15)+1,)&gt;0,1,0)),
_xlfn.IFS(
$ES355="LisChannel",
_xlpm.COEFF*
INDEX({1;1;1.2;1.2;1;1;1;1;1.2;1.2;1.2;1.2},
MATCH(MONTH(BC$15),
{1,2,3,4,5,6,7,8,9,10,11,12})),
CONCATENATE($ES355," ",$L355)="RussOutdoor метро",
_xlpm.COEFF*
INDEX({0.8;0.9;1.1;1.1;1;1;1;1;1.1;1.1;1.1;1.1},
MATCH(MONTH(BC$15),
{1,2,3,4,5,6,7,8,9,10,11,12})),
$ES355&lt;&gt;"LisChannel",
_xlpm.COEFF,
$ES355&lt;&gt;"RussOutdoor",
_xlpm.COEFF))</f>
        <v/>
      </c>
      <c r="BD355" s="68">
        <f t="array" ref="BD355">
_xlfn.LET(_xlpm.COEFF,
IF($AW355+$AX355=0,0,IF(MAX(MIN($AX355,EOMONTH(BD$15,0))-MAX($AW355,BD$15)+1,)&gt;0,1,0)),
_xlfn.IFS(
$ES355="LisChannel",
_xlpm.COEFF*
INDEX({1;1;1.2;1.2;1;1;1;1;1.2;1.2;1.2;1.2},
MATCH(MONTH(BD$15),
{1,2,3,4,5,6,7,8,9,10,11,12})),
CONCATENATE($ES355," ",$L355)="RussOutdoor метро",
_xlpm.COEFF*
INDEX({0.8;0.9;1.1;1.1;1;1;1;1;1.1;1.1;1.1;1.1},
MATCH(MONTH(BD$15),
{1,2,3,4,5,6,7,8,9,10,11,12})),
$ES355&lt;&gt;"LisChannel",
_xlpm.COEFF,
$ES355&lt;&gt;"RussOutdoor",
_xlpm.COEFF))</f>
        <v/>
      </c>
      <c r="BE355" s="68">
        <f t="array" ref="BE355">
_xlfn.LET(_xlpm.COEFF,
IF($AW355+$AX355=0,0,IF(MAX(MIN($AX355,EOMONTH(BE$15,0))-MAX($AW355,BE$15)+1,)&gt;0,1,0)),
_xlfn.IFS(
$ES355="LisChannel",
_xlpm.COEFF*
INDEX({1;1;1.2;1.2;1;1;1;1;1.2;1.2;1.2;1.2},
MATCH(MONTH(BE$15),
{1,2,3,4,5,6,7,8,9,10,11,12})),
CONCATENATE($ES355," ",$L355)="RussOutdoor метро",
_xlpm.COEFF*
INDEX({0.8;0.9;1.1;1.1;1;1;1;1;1.1;1.1;1.1;1.1},
MATCH(MONTH(BE$15),
{1,2,3,4,5,6,7,8,9,10,11,12})),
$ES355&lt;&gt;"LisChannel",
_xlpm.COEFF,
$ES355&lt;&gt;"RussOutdoor",
_xlpm.COEFF))</f>
        <v/>
      </c>
      <c r="BF355" s="68">
        <f t="array" ref="BF355">
_xlfn.LET(_xlpm.COEFF,
IF($AW355+$AX355=0,0,IF(MAX(MIN($AX355,EOMONTH(BF$15,0))-MAX($AW355,BF$15)+1,)&gt;0,1,0)),
_xlfn.IFS(
$ES355="LisChannel",
_xlpm.COEFF*
INDEX({1;1;1.2;1.2;1;1;1;1;1.2;1.2;1.2;1.2},
MATCH(MONTH(BF$15),
{1,2,3,4,5,6,7,8,9,10,11,12})),
CONCATENATE($ES355," ",$L355)="RussOutdoor метро",
_xlpm.COEFF*
INDEX({0.8;0.9;1.1;1.1;1;1;1;1;1.1;1.1;1.1;1.1},
MATCH(MONTH(BF$15),
{1,2,3,4,5,6,7,8,9,10,11,12})),
$ES355&lt;&gt;"LisChannel",
_xlpm.COEFF,
$ES355&lt;&gt;"RussOutdoor",
_xlpm.COEFF))</f>
        <v/>
      </c>
      <c r="BG355" s="68">
        <f t="array" ref="BG355">
_xlfn.LET(_xlpm.COEFF,
IF($AW355+$AX355=0,0,IF(MAX(MIN($AX355,EOMONTH(BG$15,0))-MAX($AW355,BG$15)+1,)&gt;0,1,0)),
_xlfn.IFS(
$ES355="LisChannel",
_xlpm.COEFF*
INDEX({1;1;1.2;1.2;1;1;1;1;1.2;1.2;1.2;1.2},
MATCH(MONTH(BG$15),
{1,2,3,4,5,6,7,8,9,10,11,12})),
CONCATENATE($ES355," ",$L355)="RussOutdoor метро",
_xlpm.COEFF*
INDEX({0.8;0.9;1.1;1.1;1;1;1;1;1.1;1.1;1.1;1.1},
MATCH(MONTH(BG$15),
{1,2,3,4,5,6,7,8,9,10,11,12})),
$ES355&lt;&gt;"LisChannel",
_xlpm.COEFF,
$ES355&lt;&gt;"RussOutdoor",
_xlpm.COEFF))</f>
        <v/>
      </c>
      <c r="BH355" s="68">
        <f t="array" ref="BH355">
_xlfn.LET(_xlpm.COEFF,
IF($AW355+$AX355=0,0,IF(MAX(MIN($AX355,EOMONTH(BH$15,0))-MAX($AW355,BH$15)+1,)&gt;0,1,0)),
_xlfn.IFS(
$ES355="LisChannel",
_xlpm.COEFF*
INDEX({1;1;1.2;1.2;1;1;1;1;1.2;1.2;1.2;1.2},
MATCH(MONTH(BH$15),
{1,2,3,4,5,6,7,8,9,10,11,12})),
CONCATENATE($ES355," ",$L355)="RussOutdoor метро",
_xlpm.COEFF*
INDEX({0.8;0.9;1.1;1.1;1;1;1;1;1.1;1.1;1.1;1.1},
MATCH(MONTH(BH$15),
{1,2,3,4,5,6,7,8,9,10,11,12})),
$ES355&lt;&gt;"LisChannel",
_xlpm.COEFF,
$ES355&lt;&gt;"RussOutdoor",
_xlpm.COEFF))</f>
        <v/>
      </c>
      <c r="BI355" s="68">
        <f t="array" ref="BI355">
_xlfn.LET(_xlpm.COEFF,
IF($AW355+$AX355=0,0,IF(MAX(MIN($AX355,EOMONTH(BI$15,0))-MAX($AW355,BI$15)+1,)&gt;0,1,0)),
_xlfn.IFS(
$ES355="LisChannel",
_xlpm.COEFF*
INDEX({1;1;1.2;1.2;1;1;1;1;1.2;1.2;1.2;1.2},
MATCH(MONTH(BI$15),
{1,2,3,4,5,6,7,8,9,10,11,12})),
CONCATENATE($ES355," ",$L355)="RussOutdoor метро",
_xlpm.COEFF*
INDEX({0.8;0.9;1.1;1.1;1;1;1;1;1.1;1.1;1.1;1.1},
MATCH(MONTH(BI$15),
{1,2,3,4,5,6,7,8,9,10,11,12})),
$ES355&lt;&gt;"LisChannel",
_xlpm.COEFF,
$ES355&lt;&gt;"RussOutdoor",
_xlpm.COEFF))</f>
        <v/>
      </c>
      <c r="BJ355" s="68">
        <f t="array" ref="BJ355">
_xlfn.LET(_xlpm.COEFF,
IF($AW355+$AX355=0,0,IF(MAX(MIN($AX355,EOMONTH(BJ$15,0))-MAX($AW355,BJ$15)+1,)&gt;0,1,0)),
_xlfn.IFS(
$ES355="LisChannel",
_xlpm.COEFF*
INDEX({1;1;1.2;1.2;1;1;1;1;1.2;1.2;1.2;1.2},
MATCH(MONTH(BJ$15),
{1,2,3,4,5,6,7,8,9,10,11,12})),
CONCATENATE($ES355," ",$L355)="RussOutdoor метро",
_xlpm.COEFF*
INDEX({0.8;0.9;1.1;1.1;1;1;1;1;1.1;1.1;1.1;1.1},
MATCH(MONTH(BJ$15),
{1,2,3,4,5,6,7,8,9,10,11,12})),
$ES355&lt;&gt;"LisChannel",
_xlpm.COEFF,
$ES355&lt;&gt;"RussOutdoor",
_xlpm.COEFF))</f>
        <v/>
      </c>
      <c r="BK355" s="68">
        <f t="array" ref="BK355">
_xlfn.LET(_xlpm.COEFF,
IF($AW355+$AX355=0,0,IF(MAX(MIN($AX355,EOMONTH(BK$15,0))-MAX($AW355,BK$15)+1,)&gt;0,1,0)),
_xlfn.IFS(
$ES355="LisChannel",
_xlpm.COEFF*
INDEX({1;1;1.2;1.2;1;1;1;1;1.2;1.2;1.2;1.2},
MATCH(MONTH(BK$15),
{1,2,3,4,5,6,7,8,9,10,11,12})),
CONCATENATE($ES355," ",$L355)="RussOutdoor метро",
_xlpm.COEFF*
INDEX({0.8;0.9;1.1;1.1;1;1;1;1;1.1;1.1;1.1;1.1},
MATCH(MONTH(BK$15),
{1,2,3,4,5,6,7,8,9,10,11,12})),
$ES355&lt;&gt;"LisChannel",
_xlpm.COEFF,
$ES355&lt;&gt;"RussOutdoor",
_xlpm.COEFF))</f>
        <v/>
      </c>
      <c r="BL355" s="62">
        <f>COUNTIFS($AZ355:$BK355,"&gt;0")</f>
        <v/>
      </c>
      <c r="BM355" s="65" t="n"/>
      <c r="BN355" s="125">
        <f>$DJ355</f>
        <v/>
      </c>
      <c r="BO355" s="63">
        <f>$DQ355</f>
        <v/>
      </c>
      <c r="BP355" s="125">
        <f>
IFERROR(
IF($BL355=0,0,
$BN355*(1-$BO355)),
0)</f>
        <v/>
      </c>
      <c r="BQ355" s="125">
        <f t="array" ref="BQ355">
IFERROR(
_xlfn.IFS(
$DH355="день_1",
$BP355*$BL355/($AX355-$AW355+1)*AZ355*(DAY(EOMONTH(AZ$15,0))),
$DH355="день_2",
$BP355/30*MAX(MIN($AX355,EOMONTH(AZ$15,0))-MAX($AW355,AZ$15)+1,),
$DH355="раб.день",
$BP355/30*(IFERROR(
_xlfn.LET(_xlpm.VD,
CHOOSE(
{1;2;3;4;5;6;7;8;9;10;11;12;13;14;15;16;17;18},
45658,45659,45660,45661,45662,45663,45664,45665,45711,45724,45778,45779,45785,45786,45820,45821,45965,46022),
_xlfn.LET(_xlpm.DD,
MAX(MIN($AX355,EOMONTH(AZ$15,0))-MAX($AW355,AZ$15),),
_xlfn.IFS(
AND(MONTH($AW355)=MONTH(AZ$15),MONTH($AX355)&lt;&gt;MONTH(AZ$15)),
NETWORKDAYS.INTL($AW355,$AW355+_xlpm.DD,1,_xlpm.VD),
AND(MONTH($AW355)&lt;&gt;MONTH(AZ$15),MONTH($AX355)=MONTH(AZ$15)),
NETWORKDAYS.INTL(($AX355)-_xlpm.DD,$AX355,1,_xlpm.VD),
AND(MONTH($AW355)&lt;MONTH(AZ$15),MONTH($AX355)&gt;MONTH(AZ$15)),
NETWORKDAYS.INTL((EOMONTH(AZ$15-1,1))-_xlpm.DD,EOMONTH(AZ$15-1,1),1,_xlpm.VD),
AND(MONTH($AW355)=MONTH(AZ$15),MONTH($AX355)=MONTH(AZ$15)),
NETWORKDAYS.INTL($AW355,$AX355,1,_xlpm.VD)))),0)),
$DH355="месяц",
$BP355*AZ355,
$DH355="неделя",
$BP355*AZ355/7*(ROUNDUP((DAY(EOMONTH(AZ$15,0)))/4,0))),
0)</f>
        <v/>
      </c>
      <c r="BR355" s="125">
        <f t="array" ref="BR355">
IFERROR(
_xlfn.IFS(
$DH355="день_1",
$BP355*$BL355/($AX355-$AW355+1)*BA355*(DAY(EOMONTH(BA$15,0))),
$DH355="день_2",
$BP355/30*MAX(MIN($AX355,EOMONTH(BA$15,0))-MAX($AW355,BA$15)+1,),
$DH355="раб.день",
$BP355/30*(IFERROR(
_xlfn.LET(_xlpm.VD,
CHOOSE(
{1;2;3;4;5;6;7;8;9;10;11;12;13;14;15;16;17;18},
45658,45659,45660,45661,45662,45663,45664,45665,45711,45724,45778,45779,45785,45786,45820,45821,45965,46022),
_xlfn.LET(_xlpm.DD,
MAX(MIN($AX355,EOMONTH(BA$15,0))-MAX($AW355,BA$15),),
_xlfn.IFS(
AND(MONTH($AW355)=MONTH(BA$15),MONTH($AX355)&lt;&gt;MONTH(BA$15)),
NETWORKDAYS.INTL($AW355,$AW355+_xlpm.DD,1,_xlpm.VD),
AND(MONTH($AW355)&lt;&gt;MONTH(BA$15),MONTH($AX355)=MONTH(BA$15)),
NETWORKDAYS.INTL(($AX355)-_xlpm.DD,$AX355,1,_xlpm.VD),
AND(MONTH($AW355)&lt;MONTH(BA$15),MONTH($AX355)&gt;MONTH(BA$15)),
NETWORKDAYS.INTL((EOMONTH(BA$15-1,1))-_xlpm.DD,EOMONTH(BA$15-1,1),1,_xlpm.VD),
AND(MONTH($AW355)=MONTH(BA$15),MONTH($AX355)=MONTH(BA$15)),
NETWORKDAYS.INTL($AW355,$AX355,1,_xlpm.VD)))),0)),
$DH355="месяц",
$BP355*BA355,
$DH355="неделя",
$BP355*BA355/7*(ROUNDUP((DAY(EOMONTH(BA$15,0)))/4,0))),
0)</f>
        <v/>
      </c>
      <c r="BS355" s="125">
        <f t="array" ref="BS355">
IFERROR(
_xlfn.IFS(
$DH355="день_1",
$BP355*$BL355/($AX355-$AW355+1)*BB355*(DAY(EOMONTH(BB$15,0))),
$DH355="день_2",
$BP355/30*MAX(MIN($AX355,EOMONTH(BB$15,0))-MAX($AW355,BB$15)+1,),
$DH355="раб.день",
$BP355/30*(IFERROR(
_xlfn.LET(_xlpm.VD,
CHOOSE(
{1;2;3;4;5;6;7;8;9;10;11;12;13;14;15;16;17;18},
45658,45659,45660,45661,45662,45663,45664,45665,45711,45724,45778,45779,45785,45786,45820,45821,45965,46022),
_xlfn.LET(_xlpm.DD,
MAX(MIN($AX355,EOMONTH(BB$15,0))-MAX($AW355,BB$15),),
_xlfn.IFS(
AND(MONTH($AW355)=MONTH(BB$15),MONTH($AX355)&lt;&gt;MONTH(BB$15)),
NETWORKDAYS.INTL($AW355,$AW355+_xlpm.DD,1,_xlpm.VD),
AND(MONTH($AW355)&lt;&gt;MONTH(BB$15),MONTH($AX355)=MONTH(BB$15)),
NETWORKDAYS.INTL(($AX355)-_xlpm.DD,$AX355,1,_xlpm.VD),
AND(MONTH($AW355)&lt;MONTH(BB$15),MONTH($AX355)&gt;MONTH(BB$15)),
NETWORKDAYS.INTL((EOMONTH(BB$15-1,1))-_xlpm.DD,EOMONTH(BB$15-1,1),1,_xlpm.VD),
AND(MONTH($AW355)=MONTH(BB$15),MONTH($AX355)=MONTH(BB$15)),
NETWORKDAYS.INTL($AW355,$AX355,1,_xlpm.VD)))),0)),
$DH355="месяц",
$BP355*BB355,
$DH355="неделя",
$BP355*BB355/7*(ROUNDUP((DAY(EOMONTH(BB$15,0)))/4,0))),
0)</f>
        <v/>
      </c>
      <c r="BT355" s="125">
        <f t="array" ref="BT355">
IFERROR(
_xlfn.IFS(
$DH355="день_1",
$BP355*$BL355/($AX355-$AW355+1)*BC355*(DAY(EOMONTH(BC$15,0))),
$DH355="день_2",
$BP355/30*MAX(MIN($AX355,EOMONTH(BC$15,0))-MAX($AW355,BC$15)+1,),
$DH355="раб.день",
$BP355/30*(IFERROR(
_xlfn.LET(_xlpm.VD,
CHOOSE(
{1;2;3;4;5;6;7;8;9;10;11;12;13;14;15;16;17;18},
45658,45659,45660,45661,45662,45663,45664,45665,45711,45724,45778,45779,45785,45786,45820,45821,45965,46022),
_xlfn.LET(_xlpm.DD,
MAX(MIN($AX355,EOMONTH(BC$15,0))-MAX($AW355,BC$15),),
_xlfn.IFS(
AND(MONTH($AW355)=MONTH(BC$15),MONTH($AX355)&lt;&gt;MONTH(BC$15)),
NETWORKDAYS.INTL($AW355,$AW355+_xlpm.DD,1,_xlpm.VD),
AND(MONTH($AW355)&lt;&gt;MONTH(BC$15),MONTH($AX355)=MONTH(BC$15)),
NETWORKDAYS.INTL(($AX355)-_xlpm.DD,$AX355,1,_xlpm.VD),
AND(MONTH($AW355)&lt;MONTH(BC$15),MONTH($AX355)&gt;MONTH(BC$15)),
NETWORKDAYS.INTL((EOMONTH(BC$15-1,1))-_xlpm.DD,EOMONTH(BC$15-1,1),1,_xlpm.VD),
AND(MONTH($AW355)=MONTH(BC$15),MONTH($AX355)=MONTH(BC$15)),
NETWORKDAYS.INTL($AW355,$AX355,1,_xlpm.VD)))),0)),
$DH355="месяц",
$BP355*BC355,
$DH355="неделя",
$BP355*BC355/7*(ROUNDUP((DAY(EOMONTH(BC$15,0)))/4,0))),
0)</f>
        <v/>
      </c>
      <c r="BU355" s="125">
        <f t="array" ref="BU355">
IFERROR(
_xlfn.IFS(
$DH355="день_1",
$BP355*$BL355/($AX355-$AW355+1)*BD355*(DAY(EOMONTH(BD$15,0))),
$DH355="день_2",
$BP355/30*MAX(MIN($AX355,EOMONTH(BD$15,0))-MAX($AW355,BD$15)+1,),
$DH355="раб.день",
$BP355/30*(IFERROR(
_xlfn.LET(_xlpm.VD,
CHOOSE(
{1;2;3;4;5;6;7;8;9;10;11;12;13;14;15;16;17;18},
45658,45659,45660,45661,45662,45663,45664,45665,45711,45724,45778,45779,45785,45786,45820,45821,45965,46022),
_xlfn.LET(_xlpm.DD,
MAX(MIN($AX355,EOMONTH(BD$15,0))-MAX($AW355,BD$15),),
_xlfn.IFS(
AND(MONTH($AW355)=MONTH(BD$15),MONTH($AX355)&lt;&gt;MONTH(BD$15)),
NETWORKDAYS.INTL($AW355,$AW355+_xlpm.DD,1,_xlpm.VD),
AND(MONTH($AW355)&lt;&gt;MONTH(BD$15),MONTH($AX355)=MONTH(BD$15)),
NETWORKDAYS.INTL(($AX355)-_xlpm.DD,$AX355,1,_xlpm.VD),
AND(MONTH($AW355)&lt;MONTH(BD$15),MONTH($AX355)&gt;MONTH(BD$15)),
NETWORKDAYS.INTL((EOMONTH(BD$15-1,1))-_xlpm.DD,EOMONTH(BD$15-1,1),1,_xlpm.VD),
AND(MONTH($AW355)=MONTH(BD$15),MONTH($AX355)=MONTH(BD$15)),
NETWORKDAYS.INTL($AW355,$AX355,1,_xlpm.VD)))),0)),
$DH355="месяц",
$BP355*BD355,
$DH355="неделя",
$BP355*BD355/7*(ROUNDUP((DAY(EOMONTH(BD$15,0)))/4,0))),
0)</f>
        <v/>
      </c>
      <c r="BV355" s="125">
        <f t="array" ref="BV355">
IFERROR(
_xlfn.IFS(
$DH355="день_1",
$BP355*$BL355/($AX355-$AW355+1)*BE355*(DAY(EOMONTH(BE$15,0))),
$DH355="день_2",
$BP355/30*MAX(MIN($AX355,EOMONTH(BE$15,0))-MAX($AW355,BE$15)+1,),
$DH355="раб.день",
$BP355/30*(IFERROR(
_xlfn.LET(_xlpm.VD,
CHOOSE(
{1;2;3;4;5;6;7;8;9;10;11;12;13;14;15;16;17;18},
45658,45659,45660,45661,45662,45663,45664,45665,45711,45724,45778,45779,45785,45786,45820,45821,45965,46022),
_xlfn.LET(_xlpm.DD,
MAX(MIN($AX355,EOMONTH(BE$15,0))-MAX($AW355,BE$15),),
_xlfn.IFS(
AND(MONTH($AW355)=MONTH(BE$15),MONTH($AX355)&lt;&gt;MONTH(BE$15)),
NETWORKDAYS.INTL($AW355,$AW355+_xlpm.DD,1,_xlpm.VD),
AND(MONTH($AW355)&lt;&gt;MONTH(BE$15),MONTH($AX355)=MONTH(BE$15)),
NETWORKDAYS.INTL(($AX355)-_xlpm.DD,$AX355,1,_xlpm.VD),
AND(MONTH($AW355)&lt;MONTH(BE$15),MONTH($AX355)&gt;MONTH(BE$15)),
NETWORKDAYS.INTL((EOMONTH(BE$15-1,1))-_xlpm.DD,EOMONTH(BE$15-1,1),1,_xlpm.VD),
AND(MONTH($AW355)=MONTH(BE$15),MONTH($AX355)=MONTH(BE$15)),
NETWORKDAYS.INTL($AW355,$AX355,1,_xlpm.VD)))),0)),
$DH355="месяц",
$BP355*BE355,
$DH355="неделя",
$BP355*BE355/7*(ROUNDUP((DAY(EOMONTH(BE$15,0)))/4,0))),
0)</f>
        <v/>
      </c>
      <c r="BW355" s="125">
        <f t="array" ref="BW355">
IFERROR(
_xlfn.IFS(
$DH355="день_1",
$BP355*$BL355/($AX355-$AW355+1)*BF355*(DAY(EOMONTH(BF$15,0))),
$DH355="день_2",
$BP355/30*MAX(MIN($AX355,EOMONTH(BF$15,0))-MAX($AW355,BF$15)+1,),
$DH355="раб.день",
$BP355/30*(IFERROR(
_xlfn.LET(_xlpm.VD,
CHOOSE(
{1;2;3;4;5;6;7;8;9;10;11;12;13;14;15;16;17;18},
45658,45659,45660,45661,45662,45663,45664,45665,45711,45724,45778,45779,45785,45786,45820,45821,45965,46022),
_xlfn.LET(_xlpm.DD,
MAX(MIN($AX355,EOMONTH(BF$15,0))-MAX($AW355,BF$15),),
_xlfn.IFS(
AND(MONTH($AW355)=MONTH(BF$15),MONTH($AX355)&lt;&gt;MONTH(BF$15)),
NETWORKDAYS.INTL($AW355,$AW355+_xlpm.DD,1,_xlpm.VD),
AND(MONTH($AW355)&lt;&gt;MONTH(BF$15),MONTH($AX355)=MONTH(BF$15)),
NETWORKDAYS.INTL(($AX355)-_xlpm.DD,$AX355,1,_xlpm.VD),
AND(MONTH($AW355)&lt;MONTH(BF$15),MONTH($AX355)&gt;MONTH(BF$15)),
NETWORKDAYS.INTL((EOMONTH(BF$15-1,1))-_xlpm.DD,EOMONTH(BF$15-1,1),1,_xlpm.VD),
AND(MONTH($AW355)=MONTH(BF$15),MONTH($AX355)=MONTH(BF$15)),
NETWORKDAYS.INTL($AW355,$AX355,1,_xlpm.VD)))),0)),
$DH355="месяц",
$BP355*BF355,
$DH355="неделя",
$BP355*BF355/7*(ROUNDUP((DAY(EOMONTH(BF$15,0)))/4,0))),
0)</f>
        <v/>
      </c>
      <c r="BX355" s="125">
        <f t="array" ref="BX355">
IFERROR(
_xlfn.IFS(
$DH355="день_1",
$BP355*$BL355/($AX355-$AW355+1)*BG355*(DAY(EOMONTH(BG$15,0))),
$DH355="день_2",
$BP355/30*MAX(MIN($AX355,EOMONTH(BG$15,0))-MAX($AW355,BG$15)+1,),
$DH355="раб.день",
$BP355/30*(IFERROR(
_xlfn.LET(_xlpm.VD,
CHOOSE(
{1;2;3;4;5;6;7;8;9;10;11;12;13;14;15;16;17;18},
45658,45659,45660,45661,45662,45663,45664,45665,45711,45724,45778,45779,45785,45786,45820,45821,45965,46022),
_xlfn.LET(_xlpm.DD,
MAX(MIN($AX355,EOMONTH(BG$15,0))-MAX($AW355,BG$15),),
_xlfn.IFS(
AND(MONTH($AW355)=MONTH(BG$15),MONTH($AX355)&lt;&gt;MONTH(BG$15)),
NETWORKDAYS.INTL($AW355,$AW355+_xlpm.DD,1,_xlpm.VD),
AND(MONTH($AW355)&lt;&gt;MONTH(BG$15),MONTH($AX355)=MONTH(BG$15)),
NETWORKDAYS.INTL(($AX355)-_xlpm.DD,$AX355,1,_xlpm.VD),
AND(MONTH($AW355)&lt;MONTH(BG$15),MONTH($AX355)&gt;MONTH(BG$15)),
NETWORKDAYS.INTL((EOMONTH(BG$15-1,1))-_xlpm.DD,EOMONTH(BG$15-1,1),1,_xlpm.VD),
AND(MONTH($AW355)=MONTH(BG$15),MONTH($AX355)=MONTH(BG$15)),
NETWORKDAYS.INTL($AW355,$AX355,1,_xlpm.VD)))),0)),
$DH355="месяц",
$BP355*BG355,
$DH355="неделя",
$BP355*BG355/7*(ROUNDUP((DAY(EOMONTH(BG$15,0)))/4,0))),
0)</f>
        <v/>
      </c>
      <c r="BY355" s="125">
        <f t="array" ref="BY355">
IFERROR(
_xlfn.IFS(
$DH355="день_1",
$BP355*$BL355/($AX355-$AW355+1)*BH355*(DAY(EOMONTH(BH$15,0))),
$DH355="день_2",
$BP355/30*MAX(MIN($AX355,EOMONTH(BH$15,0))-MAX($AW355,BH$15)+1,),
$DH355="раб.день",
$BP355/30*(IFERROR(
_xlfn.LET(_xlpm.VD,
CHOOSE(
{1;2;3;4;5;6;7;8;9;10;11;12;13;14;15;16;17;18},
45658,45659,45660,45661,45662,45663,45664,45665,45711,45724,45778,45779,45785,45786,45820,45821,45965,46022),
_xlfn.LET(_xlpm.DD,
MAX(MIN($AX355,EOMONTH(BH$15,0))-MAX($AW355,BH$15),),
_xlfn.IFS(
AND(MONTH($AW355)=MONTH(BH$15),MONTH($AX355)&lt;&gt;MONTH(BH$15)),
NETWORKDAYS.INTL($AW355,$AW355+_xlpm.DD,1,_xlpm.VD),
AND(MONTH($AW355)&lt;&gt;MONTH(BH$15),MONTH($AX355)=MONTH(BH$15)),
NETWORKDAYS.INTL(($AX355)-_xlpm.DD,$AX355,1,_xlpm.VD),
AND(MONTH($AW355)&lt;MONTH(BH$15),MONTH($AX355)&gt;MONTH(BH$15)),
NETWORKDAYS.INTL((EOMONTH(BH$15-1,1))-_xlpm.DD,EOMONTH(BH$15-1,1),1,_xlpm.VD),
AND(MONTH($AW355)=MONTH(BH$15),MONTH($AX355)=MONTH(BH$15)),
NETWORKDAYS.INTL($AW355,$AX355,1,_xlpm.VD)))),0)),
$DH355="месяц",
$BP355*BH355,
$DH355="неделя",
$BP355*BH355/7*(ROUNDUP((DAY(EOMONTH(BH$15,0)))/4,0))),
0)</f>
        <v/>
      </c>
      <c r="BZ355" s="125">
        <f t="array" ref="BZ355">
IFERROR(
_xlfn.IFS(
$DH355="день_1",
$BP355*$BL355/($AX355-$AW355+1)*BI355*(DAY(EOMONTH(BI$15,0))),
$DH355="день_2",
$BP355/30*MAX(MIN($AX355,EOMONTH(BI$15,0))-MAX($AW355,BI$15)+1,),
$DH355="раб.день",
$BP355/30*(IFERROR(
_xlfn.LET(_xlpm.VD,
CHOOSE(
{1;2;3;4;5;6;7;8;9;10;11;12;13;14;15;16;17;18},
45658,45659,45660,45661,45662,45663,45664,45665,45711,45724,45778,45779,45785,45786,45820,45821,45965,46022),
_xlfn.LET(_xlpm.DD,
MAX(MIN($AX355,EOMONTH(BI$15,0))-MAX($AW355,BI$15),),
_xlfn.IFS(
AND(MONTH($AW355)=MONTH(BI$15),MONTH($AX355)&lt;&gt;MONTH(BI$15)),
NETWORKDAYS.INTL($AW355,$AW355+_xlpm.DD,1,_xlpm.VD),
AND(MONTH($AW355)&lt;&gt;MONTH(BI$15),MONTH($AX355)=MONTH(BI$15)),
NETWORKDAYS.INTL(($AX355)-_xlpm.DD,$AX355,1,_xlpm.VD),
AND(MONTH($AW355)&lt;MONTH(BI$15),MONTH($AX355)&gt;MONTH(BI$15)),
NETWORKDAYS.INTL((EOMONTH(BI$15-1,1))-_xlpm.DD,EOMONTH(BI$15-1,1),1,_xlpm.VD),
AND(MONTH($AW355)=MONTH(BI$15),MONTH($AX355)=MONTH(BI$15)),
NETWORKDAYS.INTL($AW355,$AX355,1,_xlpm.VD)))),0)),
$DH355="месяц",
$BP355*BI355,
$DH355="неделя",
$BP355*BI355/7*(ROUNDUP((DAY(EOMONTH(BI$15,0)))/4,0))),
0)</f>
        <v/>
      </c>
      <c r="CA355" s="125">
        <f t="array" ref="CA355">
IFERROR(
_xlfn.IFS(
$DH355="день_1",
$BP355*$BL355/($AX355-$AW355+1)*BJ355*(DAY(EOMONTH(BJ$15,0))),
$DH355="день_2",
$BP355/30*MAX(MIN($AX355,EOMONTH(BJ$15,0))-MAX($AW355,BJ$15)+1,),
$DH355="раб.день",
$BP355/30*(IFERROR(
_xlfn.LET(_xlpm.VD,
CHOOSE(
{1;2;3;4;5;6;7;8;9;10;11;12;13;14;15;16;17;18},
45658,45659,45660,45661,45662,45663,45664,45665,45711,45724,45778,45779,45785,45786,45820,45821,45965,46022),
_xlfn.LET(_xlpm.DD,
MAX(MIN($AX355,EOMONTH(BJ$15,0))-MAX($AW355,BJ$15),),
_xlfn.IFS(
AND(MONTH($AW355)=MONTH(BJ$15),MONTH($AX355)&lt;&gt;MONTH(BJ$15)),
NETWORKDAYS.INTL($AW355,$AW355+_xlpm.DD,1,_xlpm.VD),
AND(MONTH($AW355)&lt;&gt;MONTH(BJ$15),MONTH($AX355)=MONTH(BJ$15)),
NETWORKDAYS.INTL(($AX355)-_xlpm.DD,$AX355,1,_xlpm.VD),
AND(MONTH($AW355)&lt;MONTH(BJ$15),MONTH($AX355)&gt;MONTH(BJ$15)),
NETWORKDAYS.INTL((EOMONTH(BJ$15-1,1))-_xlpm.DD,EOMONTH(BJ$15-1,1),1,_xlpm.VD),
AND(MONTH($AW355)=MONTH(BJ$15),MONTH($AX355)=MONTH(BJ$15)),
NETWORKDAYS.INTL($AW355,$AX355,1,_xlpm.VD)))),0)),
$DH355="месяц",
$BP355*BJ355,
$DH355="неделя",
$BP355*BJ355/7*(ROUNDUP((DAY(EOMONTH(BJ$15,0)))/4,0))),
0)</f>
        <v/>
      </c>
      <c r="CB355" s="125">
        <f t="array" ref="CB355">
IFERROR(
_xlfn.IFS(
$DH355="день_1",
$BP355*$BL355/($AX355-$AW355+1)*BK355*(DAY(EOMONTH(BK$15,0))),
$DH355="день_2",
$BP355/30*MAX(MIN($AX355,EOMONTH(BK$15,0))-MAX($AW355,BK$15)+1,),
$DH355="раб.день",
$BP355/30*(IFERROR(
_xlfn.LET(_xlpm.VD,
CHOOSE(
{1;2;3;4;5;6;7;8;9;10;11;12;13;14;15;16;17;18},
45658,45659,45660,45661,45662,45663,45664,45665,45711,45724,45778,45779,45785,45786,45820,45821,45965,46022),
_xlfn.LET(_xlpm.DD,
MAX(MIN($AX355,EOMONTH(BK$15,0))-MAX($AW355,BK$15),),
_xlfn.IFS(
AND(MONTH($AW355)=MONTH(BK$15),MONTH($AX355)&lt;&gt;MONTH(BK$15)),
NETWORKDAYS.INTL($AW355,$AW355+_xlpm.DD,1,_xlpm.VD),
AND(MONTH($AW355)&lt;&gt;MONTH(BK$15),MONTH($AX355)=MONTH(BK$15)),
NETWORKDAYS.INTL(($AX355)-_xlpm.DD,$AX355,1,_xlpm.VD),
AND(MONTH($AW355)&lt;MONTH(BK$15),MONTH($AX355)&gt;MONTH(BK$15)),
NETWORKDAYS.INTL((EOMONTH(BK$15-1,1))-_xlpm.DD,EOMONTH(BK$15-1,1),1,_xlpm.VD),
AND(MONTH($AW355)=MONTH(BK$15),MONTH($AX355)=MONTH(BK$15)),
NETWORKDAYS.INTL($AW355,$AX355,1,_xlpm.VD)))),0)),
$DH355="месяц",
$BP355*BK355,
$DH355="неделя",
$BP355*BK355/7*(ROUNDUP((DAY(EOMONTH(BK$15,0)))/4,0))),
0)</f>
        <v/>
      </c>
      <c r="CC355" s="125">
        <f>SUM($BQ355:$CB355)</f>
        <v/>
      </c>
      <c r="CD355" s="126">
        <f>SUM($EH355:$EH355)</f>
        <v/>
      </c>
      <c r="CE355" s="126">
        <f>$CD355*$AB355</f>
        <v/>
      </c>
      <c r="CF355" s="126">
        <f>SUM($EK355:$EK355)</f>
        <v/>
      </c>
      <c r="CG355" s="126">
        <f>$CF355*$AB355</f>
        <v/>
      </c>
      <c r="CH355" s="126">
        <f>SUM($CC355,$CE355,$CG355)</f>
        <v/>
      </c>
      <c r="CI355" s="126">
        <f>$CH355*(1+$CM355)</f>
        <v/>
      </c>
      <c r="CJ355" s="127" t="n">
        <v>0</v>
      </c>
      <c r="CK355" s="126">
        <f>SUM($CH355:$CH355)*(1+$CJ355)</f>
        <v/>
      </c>
      <c r="CL355" s="126">
        <f>SUM($CH355:$CH355)*(1+$CM355)</f>
        <v/>
      </c>
      <c r="CM355" s="59" t="inlineStr">
        <is>
          <t>20%</t>
        </is>
      </c>
      <c r="CN355" s="59" t="n"/>
      <c r="CO355" s="72" t="n"/>
      <c r="CP355" s="59" t="n"/>
      <c r="CQ355" s="73" t="n"/>
      <c r="CR355" s="73" t="n"/>
      <c r="CS355" s="73" t="n"/>
      <c r="CT355" s="72" t="n"/>
      <c r="CU355" s="79" t="inlineStr">
        <is>
          <t> </t>
        </is>
      </c>
      <c r="CV355" s="60" t="n"/>
      <c r="CW355" s="60" t="n"/>
      <c r="CX355" s="60" t="n"/>
      <c r="CY355" s="127">
        <f>IFERROR(($CC355-$EE355)/($EE355/(1-$DQ355)),0)</f>
        <v/>
      </c>
      <c r="CZ355" s="127">
        <f>IFERROR(1-$EI355/($CE355),0)</f>
        <v/>
      </c>
      <c r="DA355" s="127">
        <f>IFERROR(1-$EL355/($CG355),0)</f>
        <v/>
      </c>
      <c r="DB355" s="126">
        <f>ROUND(IFERROR(($CI355/(1+$CM355)-$EN355),0),2)</f>
        <v/>
      </c>
      <c r="DC355" s="128" t="n"/>
      <c r="DD355" s="125" t="n"/>
      <c r="DE355" s="75" t="n">
        <v>0</v>
      </c>
      <c r="DF355" s="128" t="n"/>
      <c r="DG355" s="125">
        <f>IF($DC355=0,0,$DD355*($DC355*100%-$DE355*$DF355))*SUM($AB355:$AB355)</f>
        <v/>
      </c>
      <c r="DH355" s="129" t="inlineStr">
        <is>
          <t>месяц</t>
        </is>
      </c>
      <c r="DI355" s="130">
        <f t="array" ref="DI355">IFERROR(
IF($ES355="LisChannel",
(ROUND(((INDEX({174.625;153.888888888889;130.972222222222},MATCH($AI355,{2;3;4}),0))*$AG355*$AI355),2)),0),0)</f>
        <v/>
      </c>
      <c r="DJ355" s="130">
        <f>
_xlfn.LET(_xlpm.X,
IFERROR(
IF($ES355="НовиковТВ",
(_xlfn.LET(_xlpm.NTV,
_xlfn.LET(_xlpm.MIN,350000,
IF(SUMIFS($DI:$DI,$ES:$ES,"НовиковТВ")&lt;=_xlpm.MIN,
(SUMIFS($DI:$DI,$ES:$ES,"НовиковТВ")/(COUNTIFS($ES:$ES,"НовиковТВ")))*_xlpm.MIN/SUMIFS($DI:$DI,$ES:$ES,"НовиковТВ"),
DI355)),
_xlpm.NTV+$DG355/(1-(1-(_xlpm.NTV)*(1-$DL355)*(1-$DM355)*(1-$DN355)*(1-$DO355)*(1-$DP355)/_xlpm.NTV))))/(1+$EP355),
$DI355+$DG355/(1-(1-($DI355)*(1-$DL355)*(1-$DM355)*(1-$DN355)*(1-$DO355)*(1-$DP355)/$DI355))),
0),
_xlpm.X*(1+$CM355)*(1+$CW355)-_xlpm.X*(1+$CM355)+_xlpm.X)</f>
        <v/>
      </c>
      <c r="DK355" s="125" t="inlineStr">
        <is>
          <t>послед.</t>
        </is>
      </c>
      <c r="DL355" s="63" t="n">
        <v>0</v>
      </c>
      <c r="DM355" s="63" t="n">
        <v>0</v>
      </c>
      <c r="DN355" s="63" t="n">
        <v>0</v>
      </c>
      <c r="DO355" s="63" t="n">
        <v>0</v>
      </c>
      <c r="DP355" s="63" t="n">
        <v>0</v>
      </c>
      <c r="DQ355" s="63">
        <f t="array" ref="DQ355">IFERROR(_xlfn.IFS(
$DK355="послед.",1-(1-$DL355)*(1-$DM355)*(1-$DN355)*(1-$DO355)*(1-$DP355),
$DK355="сумм.",$DL355+$DM355+$DN355+$DO355+$DP355),
0)</f>
        <v/>
      </c>
      <c r="DR355" s="125">
        <f t="array" ref="DR355">
IFERROR(
_xlfn.IFS(
$BL355=0,
0,
$BL355&gt;0,
_xlfn.IFS($DK355="послед.",
$DJ355*(1-$DL355)*(1-$DM355)*(1-$DN355)*(1-$DO355)*(1-$DP355),
$DK355="сумм.",
$DJ355*(1-($DL355+$DM355+$DN355+$DO355+$DP355)))),0)</f>
        <v/>
      </c>
      <c r="DS355" s="125">
        <f t="array" ref="DS355">
IFERROR(_xlfn.IFS(
$DH355="день_1",
$DR355*$BL355/($AX355-$AW355+1)*AZ355*(DAY(EOMONTH(AZ$15,0))),
$DH355="день_2",
$DR355/30*MAX(MIN($AX355,EOMONTH(AZ$15,0))-MAX($AW355,AZ$15)+1,),
$DH355="раб.день",
$DR355/30*(IFERROR(
_xlfn.LET(_xlpm.VD,
CHOOSE(
{1;2;3;4;5;6;7;8;9;10;11;12;13;14;15;16;17;18},
45658,45659,45660,45661,45662,45663,45664,45665,45711,45724,45778,45779,45785,45786,45820,45821,45965,46022),
_xlfn.LET(_xlpm.DD,
MAX(MIN($AX355,EOMONTH(AZ$15,0))-MAX($AW355,AZ$15),),
_xlfn.IFS(
AND(MONTH($AW355)=MONTH(AZ$15),MONTH($AX355)&lt;&gt;MONTH(AZ$15)),
NETWORKDAYS.INTL($AW355,$AW355+_xlpm.DD,1,_xlpm.VD),
AND(MONTH($AW355)&lt;&gt;MONTH(AZ$15),MONTH($AX355)=MONTH(AZ$15)),
NETWORKDAYS.INTL(($AX355)-_xlpm.DD,$AX355,1,_xlpm.VD),
AND(MONTH($AW355)&lt;MONTH(AZ$15),MONTH($AX355)&gt;MONTH(AZ$15)),
NETWORKDAYS.INTL((EOMONTH(AZ$15-1,1))-_xlpm.DD,EOMONTH(AZ$15-1,1),1,_xlpm.VD),
AND(MONTH($AW355)=MONTH(AZ$15),MONTH($AX355)=MONTH(AZ$15)),
NETWORKDAYS.INTL($AW355,$AX355,1,_xlpm.VD)))),0)),
$DH355="месяц",
$DR355*AZ355,
$DH355="неделя",
$DR355*AZ355/7*(ROUNDUP((DAY(EOMONTH(AZ$15,0)))/4,0))),
0)</f>
        <v/>
      </c>
      <c r="DT355" s="125">
        <f t="array" ref="DT355">
IFERROR(_xlfn.IFS(
$DH355="день_1",
$DR355*$BL355/($AX355-$AW355+1)*BA355*(DAY(EOMONTH(BA$15,0))),
$DH355="день_2",
$DR355/30*MAX(MIN($AX355,EOMONTH(BA$15,0))-MAX($AW355,BA$15)+1,),
$DH355="раб.день",
$DR355/30*(IFERROR(
_xlfn.LET(_xlpm.VD,
CHOOSE(
{1;2;3;4;5;6;7;8;9;10;11;12;13;14;15;16;17;18},
45658,45659,45660,45661,45662,45663,45664,45665,45711,45724,45778,45779,45785,45786,45820,45821,45965,46022),
_xlfn.LET(_xlpm.DD,
MAX(MIN($AX355,EOMONTH(BA$15,0))-MAX($AW355,BA$15),),
_xlfn.IFS(
AND(MONTH($AW355)=MONTH(BA$15),MONTH($AX355)&lt;&gt;MONTH(BA$15)),
NETWORKDAYS.INTL($AW355,$AW355+_xlpm.DD,1,_xlpm.VD),
AND(MONTH($AW355)&lt;&gt;MONTH(BA$15),MONTH($AX355)=MONTH(BA$15)),
NETWORKDAYS.INTL(($AX355)-_xlpm.DD,$AX355,1,_xlpm.VD),
AND(MONTH($AW355)&lt;MONTH(BA$15),MONTH($AX355)&gt;MONTH(BA$15)),
NETWORKDAYS.INTL((EOMONTH(BA$15-1,1))-_xlpm.DD,EOMONTH(BA$15-1,1),1,_xlpm.VD),
AND(MONTH($AW355)=MONTH(BA$15),MONTH($AX355)=MONTH(BA$15)),
NETWORKDAYS.INTL($AW355,$AX355,1,_xlpm.VD)))),0)),
$DH355="месяц",
$DR355*BA355,
$DH355="неделя",
$DR355*BA355/7*(ROUNDUP((DAY(EOMONTH(BA$15,0)))/4,0))),
0)</f>
        <v/>
      </c>
      <c r="DU355" s="125">
        <f t="array" ref="DU355">
IFERROR(_xlfn.IFS(
$DH355="день_1",
$DR355*$BL355/($AX355-$AW355+1)*BB355*(DAY(EOMONTH(BB$15,0))),
$DH355="день_2",
$DR355/30*MAX(MIN($AX355,EOMONTH(BB$15,0))-MAX($AW355,BB$15)+1,),
$DH355="раб.день",
$DR355/30*(IFERROR(
_xlfn.LET(_xlpm.VD,
CHOOSE(
{1;2;3;4;5;6;7;8;9;10;11;12;13;14;15;16;17;18},
45658,45659,45660,45661,45662,45663,45664,45665,45711,45724,45778,45779,45785,45786,45820,45821,45965,46022),
_xlfn.LET(_xlpm.DD,
MAX(MIN($AX355,EOMONTH(BB$15,0))-MAX($AW355,BB$15),),
_xlfn.IFS(
AND(MONTH($AW355)=MONTH(BB$15),MONTH($AX355)&lt;&gt;MONTH(BB$15)),
NETWORKDAYS.INTL($AW355,$AW355+_xlpm.DD,1,_xlpm.VD),
AND(MONTH($AW355)&lt;&gt;MONTH(BB$15),MONTH($AX355)=MONTH(BB$15)),
NETWORKDAYS.INTL(($AX355)-_xlpm.DD,$AX355,1,_xlpm.VD),
AND(MONTH($AW355)&lt;MONTH(BB$15),MONTH($AX355)&gt;MONTH(BB$15)),
NETWORKDAYS.INTL((EOMONTH(BB$15-1,1))-_xlpm.DD,EOMONTH(BB$15-1,1),1,_xlpm.VD),
AND(MONTH($AW355)=MONTH(BB$15),MONTH($AX355)=MONTH(BB$15)),
NETWORKDAYS.INTL($AW355,$AX355,1,_xlpm.VD)))),0)),
$DH355="месяц",
$DR355*BB355,
$DH355="неделя",
$DR355*BB355/7*(ROUNDUP((DAY(EOMONTH(BB$15,0)))/4,0))),
0)</f>
        <v/>
      </c>
      <c r="DV355" s="125">
        <f t="array" ref="DV355">
IFERROR(_xlfn.IFS(
$DH355="день_1",
$DR355*$BL355/($AX355-$AW355+1)*BC355*(DAY(EOMONTH(BC$15,0))),
$DH355="день_2",
$DR355/30*MAX(MIN($AX355,EOMONTH(BC$15,0))-MAX($AW355,BC$15)+1,),
$DH355="раб.день",
$DR355/30*(IFERROR(
_xlfn.LET(_xlpm.VD,
CHOOSE(
{1;2;3;4;5;6;7;8;9;10;11;12;13;14;15;16;17;18},
45658,45659,45660,45661,45662,45663,45664,45665,45711,45724,45778,45779,45785,45786,45820,45821,45965,46022),
_xlfn.LET(_xlpm.DD,
MAX(MIN($AX355,EOMONTH(BC$15,0))-MAX($AW355,BC$15),),
_xlfn.IFS(
AND(MONTH($AW355)=MONTH(BC$15),MONTH($AX355)&lt;&gt;MONTH(BC$15)),
NETWORKDAYS.INTL($AW355,$AW355+_xlpm.DD,1,_xlpm.VD),
AND(MONTH($AW355)&lt;&gt;MONTH(BC$15),MONTH($AX355)=MONTH(BC$15)),
NETWORKDAYS.INTL(($AX355)-_xlpm.DD,$AX355,1,_xlpm.VD),
AND(MONTH($AW355)&lt;MONTH(BC$15),MONTH($AX355)&gt;MONTH(BC$15)),
NETWORKDAYS.INTL((EOMONTH(BC$15-1,1))-_xlpm.DD,EOMONTH(BC$15-1,1),1,_xlpm.VD),
AND(MONTH($AW355)=MONTH(BC$15),MONTH($AX355)=MONTH(BC$15)),
NETWORKDAYS.INTL($AW355,$AX355,1,_xlpm.VD)))),0)),
$DH355="месяц",
$DR355*BC355,
$DH355="неделя",
$DR355*BC355/7*(ROUNDUP((DAY(EOMONTH(BC$15,0)))/4,0))),
0)</f>
        <v/>
      </c>
      <c r="DW355" s="125">
        <f t="array" ref="DW355">
IFERROR(_xlfn.IFS(
$DH355="день_1",
$DR355*$BL355/($AX355-$AW355+1)*BD355*(DAY(EOMONTH(BD$15,0))),
$DH355="день_2",
$DR355/30*MAX(MIN($AX355,EOMONTH(BD$15,0))-MAX($AW355,BD$15)+1,),
$DH355="раб.день",
$DR355/30*(IFERROR(
_xlfn.LET(_xlpm.VD,
CHOOSE(
{1;2;3;4;5;6;7;8;9;10;11;12;13;14;15;16;17;18},
45658,45659,45660,45661,45662,45663,45664,45665,45711,45724,45778,45779,45785,45786,45820,45821,45965,46022),
_xlfn.LET(_xlpm.DD,
MAX(MIN($AX355,EOMONTH(BD$15,0))-MAX($AW355,BD$15),),
_xlfn.IFS(
AND(MONTH($AW355)=MONTH(BD$15),MONTH($AX355)&lt;&gt;MONTH(BD$15)),
NETWORKDAYS.INTL($AW355,$AW355+_xlpm.DD,1,_xlpm.VD),
AND(MONTH($AW355)&lt;&gt;MONTH(BD$15),MONTH($AX355)=MONTH(BD$15)),
NETWORKDAYS.INTL(($AX355)-_xlpm.DD,$AX355,1,_xlpm.VD),
AND(MONTH($AW355)&lt;MONTH(BD$15),MONTH($AX355)&gt;MONTH(BD$15)),
NETWORKDAYS.INTL((EOMONTH(BD$15-1,1))-_xlpm.DD,EOMONTH(BD$15-1,1),1,_xlpm.VD),
AND(MONTH($AW355)=MONTH(BD$15),MONTH($AX355)=MONTH(BD$15)),
NETWORKDAYS.INTL($AW355,$AX355,1,_xlpm.VD)))),0)),
$DH355="месяц",
$DR355*BD355,
$DH355="неделя",
$DR355*BD355/7*(ROUNDUP((DAY(EOMONTH(BD$15,0)))/4,0))),
0)</f>
        <v/>
      </c>
      <c r="DX355" s="125">
        <f t="array" ref="DX355">
IFERROR(_xlfn.IFS(
$DH355="день_1",
$DR355*$BL355/($AX355-$AW355+1)*BE355*(DAY(EOMONTH(BE$15,0))),
$DH355="день_2",
$DR355/30*MAX(MIN($AX355,EOMONTH(BE$15,0))-MAX($AW355,BE$15)+1,),
$DH355="раб.день",
$DR355/30*(IFERROR(
_xlfn.LET(_xlpm.VD,
CHOOSE(
{1;2;3;4;5;6;7;8;9;10;11;12;13;14;15;16;17;18},
45658,45659,45660,45661,45662,45663,45664,45665,45711,45724,45778,45779,45785,45786,45820,45821,45965,46022),
_xlfn.LET(_xlpm.DD,
MAX(MIN($AX355,EOMONTH(BE$15,0))-MAX($AW355,BE$15),),
_xlfn.IFS(
AND(MONTH($AW355)=MONTH(BE$15),MONTH($AX355)&lt;&gt;MONTH(BE$15)),
NETWORKDAYS.INTL($AW355,$AW355+_xlpm.DD,1,_xlpm.VD),
AND(MONTH($AW355)&lt;&gt;MONTH(BE$15),MONTH($AX355)=MONTH(BE$15)),
NETWORKDAYS.INTL(($AX355)-_xlpm.DD,$AX355,1,_xlpm.VD),
AND(MONTH($AW355)&lt;MONTH(BE$15),MONTH($AX355)&gt;MONTH(BE$15)),
NETWORKDAYS.INTL((EOMONTH(BE$15-1,1))-_xlpm.DD,EOMONTH(BE$15-1,1),1,_xlpm.VD),
AND(MONTH($AW355)=MONTH(BE$15),MONTH($AX355)=MONTH(BE$15)),
NETWORKDAYS.INTL($AW355,$AX355,1,_xlpm.VD)))),0)),
$DH355="месяц",
$DR355*BE355,
$DH355="неделя",
$DR355*BE355/7*(ROUNDUP((DAY(EOMONTH(BE$15,0)))/4,0))),
0)</f>
        <v/>
      </c>
      <c r="DY355" s="125">
        <f t="array" ref="DY355">
IFERROR(_xlfn.IFS(
$DH355="день_1",
$DR355*$BL355/($AX355-$AW355+1)*BF355*(DAY(EOMONTH(BF$15,0))),
$DH355="день_2",
$DR355/30*MAX(MIN($AX355,EOMONTH(BF$15,0))-MAX($AW355,BF$15)+1,),
$DH355="раб.день",
$DR355/30*(IFERROR(
_xlfn.LET(_xlpm.VD,
CHOOSE(
{1;2;3;4;5;6;7;8;9;10;11;12;13;14;15;16;17;18},
45658,45659,45660,45661,45662,45663,45664,45665,45711,45724,45778,45779,45785,45786,45820,45821,45965,46022),
_xlfn.LET(_xlpm.DD,
MAX(MIN($AX355,EOMONTH(BF$15,0))-MAX($AW355,BF$15),),
_xlfn.IFS(
AND(MONTH($AW355)=MONTH(BF$15),MONTH($AX355)&lt;&gt;MONTH(BF$15)),
NETWORKDAYS.INTL($AW355,$AW355+_xlpm.DD,1,_xlpm.VD),
AND(MONTH($AW355)&lt;&gt;MONTH(BF$15),MONTH($AX355)=MONTH(BF$15)),
NETWORKDAYS.INTL(($AX355)-_xlpm.DD,$AX355,1,_xlpm.VD),
AND(MONTH($AW355)&lt;MONTH(BF$15),MONTH($AX355)&gt;MONTH(BF$15)),
NETWORKDAYS.INTL((EOMONTH(BF$15-1,1))-_xlpm.DD,EOMONTH(BF$15-1,1),1,_xlpm.VD),
AND(MONTH($AW355)=MONTH(BF$15),MONTH($AX355)=MONTH(BF$15)),
NETWORKDAYS.INTL($AW355,$AX355,1,_xlpm.VD)))),0)),
$DH355="месяц",
$DR355*BF355,
$DH355="неделя",
$DR355*BF355/7*(ROUNDUP((DAY(EOMONTH(BF$15,0)))/4,0))),
0)</f>
        <v/>
      </c>
      <c r="DZ355" s="125">
        <f t="array" ref="DZ355">
IFERROR(_xlfn.IFS(
$DH355="день_1",
$DR355*$BL355/($AX355-$AW355+1)*BG355*(DAY(EOMONTH(BG$15,0))),
$DH355="день_2",
$DR355/30*MAX(MIN($AX355,EOMONTH(BG$15,0))-MAX($AW355,BG$15)+1,),
$DH355="раб.день",
$DR355/30*(IFERROR(
_xlfn.LET(_xlpm.VD,
CHOOSE(
{1;2;3;4;5;6;7;8;9;10;11;12;13;14;15;16;17;18},
45658,45659,45660,45661,45662,45663,45664,45665,45711,45724,45778,45779,45785,45786,45820,45821,45965,46022),
_xlfn.LET(_xlpm.DD,
MAX(MIN($AX355,EOMONTH(BG$15,0))-MAX($AW355,BG$15),),
_xlfn.IFS(
AND(MONTH($AW355)=MONTH(BG$15),MONTH($AX355)&lt;&gt;MONTH(BG$15)),
NETWORKDAYS.INTL($AW355,$AW355+_xlpm.DD,1,_xlpm.VD),
AND(MONTH($AW355)&lt;&gt;MONTH(BG$15),MONTH($AX355)=MONTH(BG$15)),
NETWORKDAYS.INTL(($AX355)-_xlpm.DD,$AX355,1,_xlpm.VD),
AND(MONTH($AW355)&lt;MONTH(BG$15),MONTH($AX355)&gt;MONTH(BG$15)),
NETWORKDAYS.INTL((EOMONTH(BG$15-1,1))-_xlpm.DD,EOMONTH(BG$15-1,1),1,_xlpm.VD),
AND(MONTH($AW355)=MONTH(BG$15),MONTH($AX355)=MONTH(BG$15)),
NETWORKDAYS.INTL($AW355,$AX355,1,_xlpm.VD)))),0)),
$DH355="месяц",
$DR355*BG355,
$DH355="неделя",
$DR355*BG355/7*(ROUNDUP((DAY(EOMONTH(BG$15,0)))/4,0))),
0)</f>
        <v/>
      </c>
      <c r="EA355" s="125">
        <f t="array" ref="EA355">
IFERROR(_xlfn.IFS(
$DH355="день_1",
$DR355*$BL355/($AX355-$AW355+1)*BH355*(DAY(EOMONTH(BH$15,0))),
$DH355="день_2",
$DR355/30*MAX(MIN($AX355,EOMONTH(BH$15,0))-MAX($AW355,BH$15)+1,),
$DH355="раб.день",
$DR355/30*(IFERROR(
_xlfn.LET(_xlpm.VD,
CHOOSE(
{1;2;3;4;5;6;7;8;9;10;11;12;13;14;15;16;17;18},
45658,45659,45660,45661,45662,45663,45664,45665,45711,45724,45778,45779,45785,45786,45820,45821,45965,46022),
_xlfn.LET(_xlpm.DD,
MAX(MIN($AX355,EOMONTH(BH$15,0))-MAX($AW355,BH$15),),
_xlfn.IFS(
AND(MONTH($AW355)=MONTH(BH$15),MONTH($AX355)&lt;&gt;MONTH(BH$15)),
NETWORKDAYS.INTL($AW355,$AW355+_xlpm.DD,1,_xlpm.VD),
AND(MONTH($AW355)&lt;&gt;MONTH(BH$15),MONTH($AX355)=MONTH(BH$15)),
NETWORKDAYS.INTL(($AX355)-_xlpm.DD,$AX355,1,_xlpm.VD),
AND(MONTH($AW355)&lt;MONTH(BH$15),MONTH($AX355)&gt;MONTH(BH$15)),
NETWORKDAYS.INTL((EOMONTH(BH$15-1,1))-_xlpm.DD,EOMONTH(BH$15-1,1),1,_xlpm.VD),
AND(MONTH($AW355)=MONTH(BH$15),MONTH($AX355)=MONTH(BH$15)),
NETWORKDAYS.INTL($AW355,$AX355,1,_xlpm.VD)))),0)),
$DH355="месяц",
$DR355*BH355,
$DH355="неделя",
$DR355*BH355/7*(ROUNDUP((DAY(EOMONTH(BH$15,0)))/4,0))),
0)</f>
        <v/>
      </c>
      <c r="EB355" s="125">
        <f t="array" ref="EB355">
IFERROR(_xlfn.IFS(
$DH355="день_1",
$DR355*$BL355/($AX355-$AW355+1)*BI355*(DAY(EOMONTH(BI$15,0))),
$DH355="день_2",
$DR355/30*MAX(MIN($AX355,EOMONTH(BI$15,0))-MAX($AW355,BI$15)+1,),
$DH355="раб.день",
$DR355/30*(IFERROR(
_xlfn.LET(_xlpm.VD,
CHOOSE(
{1;2;3;4;5;6;7;8;9;10;11;12;13;14;15;16;17;18},
45658,45659,45660,45661,45662,45663,45664,45665,45711,45724,45778,45779,45785,45786,45820,45821,45965,46022),
_xlfn.LET(_xlpm.DD,
MAX(MIN($AX355,EOMONTH(BI$15,0))-MAX($AW355,BI$15),),
_xlfn.IFS(
AND(MONTH($AW355)=MONTH(BI$15),MONTH($AX355)&lt;&gt;MONTH(BI$15)),
NETWORKDAYS.INTL($AW355,$AW355+_xlpm.DD,1,_xlpm.VD),
AND(MONTH($AW355)&lt;&gt;MONTH(BI$15),MONTH($AX355)=MONTH(BI$15)),
NETWORKDAYS.INTL(($AX355)-_xlpm.DD,$AX355,1,_xlpm.VD),
AND(MONTH($AW355)&lt;MONTH(BI$15),MONTH($AX355)&gt;MONTH(BI$15)),
NETWORKDAYS.INTL((EOMONTH(BI$15-1,1))-_xlpm.DD,EOMONTH(BI$15-1,1),1,_xlpm.VD),
AND(MONTH($AW355)=MONTH(BI$15),MONTH($AX355)=MONTH(BI$15)),
NETWORKDAYS.INTL($AW355,$AX355,1,_xlpm.VD)))),0)),
$DH355="месяц",
$DR355*BI355,
$DH355="неделя",
$DR355*BI355/7*(ROUNDUP((DAY(EOMONTH(BI$15,0)))/4,0))),
0)</f>
        <v/>
      </c>
      <c r="EC355" s="125">
        <f t="array" ref="EC355">
IFERROR(_xlfn.IFS(
$DH355="день_1",
$DR355*$BL355/($AX355-$AW355+1)*BJ355*(DAY(EOMONTH(BJ$15,0))),
$DH355="день_2",
$DR355/30*MAX(MIN($AX355,EOMONTH(BJ$15,0))-MAX($AW355,BJ$15)+1,),
$DH355="раб.день",
$DR355/30*(IFERROR(
_xlfn.LET(_xlpm.VD,
CHOOSE(
{1;2;3;4;5;6;7;8;9;10;11;12;13;14;15;16;17;18},
45658,45659,45660,45661,45662,45663,45664,45665,45711,45724,45778,45779,45785,45786,45820,45821,45965,46022),
_xlfn.LET(_xlpm.DD,
MAX(MIN($AX355,EOMONTH(BJ$15,0))-MAX($AW355,BJ$15),),
_xlfn.IFS(
AND(MONTH($AW355)=MONTH(BJ$15),MONTH($AX355)&lt;&gt;MONTH(BJ$15)),
NETWORKDAYS.INTL($AW355,$AW355+_xlpm.DD,1,_xlpm.VD),
AND(MONTH($AW355)&lt;&gt;MONTH(BJ$15),MONTH($AX355)=MONTH(BJ$15)),
NETWORKDAYS.INTL(($AX355)-_xlpm.DD,$AX355,1,_xlpm.VD),
AND(MONTH($AW355)&lt;MONTH(BJ$15),MONTH($AX355)&gt;MONTH(BJ$15)),
NETWORKDAYS.INTL((EOMONTH(BJ$15-1,1))-_xlpm.DD,EOMONTH(BJ$15-1,1),1,_xlpm.VD),
AND(MONTH($AW355)=MONTH(BJ$15),MONTH($AX355)=MONTH(BJ$15)),
NETWORKDAYS.INTL($AW355,$AX355,1,_xlpm.VD)))),0)),
$DH355="месяц",
$DR355*BJ355,
$DH355="неделя",
$DR355*BJ355/7*(ROUNDUP((DAY(EOMONTH(BJ$15,0)))/4,0))),
0)</f>
        <v/>
      </c>
      <c r="ED355" s="125">
        <f t="array" ref="ED355">
IFERROR(_xlfn.IFS(
$DH355="день_1",
$DR355*$BL355/($AX355-$AW355+1)*BK355*(DAY(EOMONTH(BK$15,0))),
$DH355="день_2",
$DR355/30*MAX(MIN($AX355,EOMONTH(BK$15,0))-MAX($AW355,BK$15)+1,),
$DH355="раб.день",
$DR355/30*(IFERROR(
_xlfn.LET(_xlpm.VD,
CHOOSE(
{1;2;3;4;5;6;7;8;9;10;11;12;13;14;15;16;17;18},
45658,45659,45660,45661,45662,45663,45664,45665,45711,45724,45778,45779,45785,45786,45820,45821,45965,46022),
_xlfn.LET(_xlpm.DD,
MAX(MIN($AX355,EOMONTH(BK$15,0))-MAX($AW355,BK$15),),
_xlfn.IFS(
AND(MONTH($AW355)=MONTH(BK$15),MONTH($AX355)&lt;&gt;MONTH(BK$15)),
NETWORKDAYS.INTL($AW355,$AW355+_xlpm.DD,1,_xlpm.VD),
AND(MONTH($AW355)&lt;&gt;MONTH(BK$15),MONTH($AX355)=MONTH(BK$15)),
NETWORKDAYS.INTL(($AX355)-_xlpm.DD,$AX355,1,_xlpm.VD),
AND(MONTH($AW355)&lt;MONTH(BK$15),MONTH($AX355)&gt;MONTH(BK$15)),
NETWORKDAYS.INTL((EOMONTH(BK$15-1,1))-_xlpm.DD,EOMONTH(BK$15-1,1),1,_xlpm.VD),
AND(MONTH($AW355)=MONTH(BK$15),MONTH($AX355)=MONTH(BK$15)),
NETWORKDAYS.INTL($AW355,$AX355,1,_xlpm.VD)))),0)),
$DH355="месяц",
$DR355*BK355,
$DH355="неделя",
$DR355*BK355/7*(ROUNDUP((DAY(EOMONTH(BK$15,0)))/4,0))),
0)</f>
        <v/>
      </c>
      <c r="EE355" s="125">
        <f>SUM($DS355,$DT355,$DU355,$DV355,$DW355,$DX355,$DY355,$DZ355,$EA355,$EB355,$EC355,$ED355)</f>
        <v/>
      </c>
      <c r="EF355" s="125">
        <f>IFERROR(ROUND($EE355*(1+$EP355),2),0)</f>
        <v/>
      </c>
      <c r="EG355" s="128" t="n">
        <v>1</v>
      </c>
      <c r="EH355" s="126" t="n">
        <v>0</v>
      </c>
      <c r="EI355" s="126">
        <f>ROUND(SUM($EH355:$EH355)*SUM($AB355:$AB355)*$EG355,2)</f>
        <v/>
      </c>
      <c r="EJ355" s="126">
        <f>ROUND($EI355*(1+$EP355),2)</f>
        <v/>
      </c>
      <c r="EK355" s="126" t="n">
        <v>0</v>
      </c>
      <c r="EL355" s="126">
        <f>ROUND(SUM($EK355:$EK355)*SUM($AB355:$AB355)*$EG355,2)</f>
        <v/>
      </c>
      <c r="EM355" s="126">
        <f>ROUND($EL355*(1+$EP355),2)</f>
        <v/>
      </c>
      <c r="EN355" s="126">
        <f>SUM($EE355,$EI355,$EL355)</f>
        <v/>
      </c>
      <c r="EO355" s="126">
        <f>SUM($EF355,$EJ355,$EM355)</f>
        <v/>
      </c>
      <c r="EP355" s="59" t="inlineStr">
        <is>
          <t>20%</t>
        </is>
      </c>
      <c r="EQ355" s="59" t="n"/>
      <c r="ER355" s="60">
        <f t="array" ref="ER355">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MATCH(ES355,
{"AMS";"RussOutdoor";"HD Outdoor";"Ingroup";"IQ";"Ledproduction";"LisChannel";"Logic";"Media-PPL";"NovikovTV | НовиковТВ";"SMA";"SOK";"КрокусТВ | CrocusTV | IndoorTV";"Сити";"ТЯК Москва"},
0)),"")</f>
        <v/>
      </c>
      <c r="ES355" s="60" t="n"/>
      <c r="ET355" s="60">
        <f t="array" ref="ET355">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MATCH(ES355,
{"AMS";"RussOutdoor";"HD Outdoor";"Ingroup";"IQ";"Ledproduction";"LisChannel";"Logic";"Media-PPL";"NovikovTV | НовиковТВ";"SMA";"SOK";"КрокусТВ | CrocusTV | IndoorTV";"Сити";"ТЯК Москва"},
0)),"")</f>
        <v/>
      </c>
      <c r="EU355" s="60" t="n"/>
      <c r="EV355" s="60" t="n"/>
      <c r="EX355" s="110">
        <f t="array" ref="EX355">
($AR355/30
+N("ТРАФИК ПЛОЩАДКИ"))*
(IFERROR(
_xlfn.LET(
_xlpm.GPR,
HLOOKUP($L355,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(MATCH($T355,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IF($Q355="цифровой",_xlpm.GPR/$AG355,_xlpm.GPR/60)),
0)
+N("DWELL TIME"))*
(IF($AB355=0,0,IF($AB355=1,0.3,IF($AB355=2,0.5,IF($AB355&gt;2,1))))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_xlfn.IFS($AC355="да",1.2,$AC355="нет",1)*
_xlfn.IFS($AD355="да",1.2,$AD355="нет",1)*
IF(R355="статический",1,1.2)*
$X355*
INDEX(
{1.2;1;1.2;1.2;1;1.2;1.2;1.2;1.2;1.2;1.2;1;1.2;1.2;1.2;1.2;1;1;1.2;1.2;1.2;1;1;1;1;1.2;1.2;1.2;1.2;1;1;1;1;1.2;1.2;1.2;1.2;1.2;1.2;1.2;1.2;1;1;1.2;1;1;1;1;1.5;1;1;1.5;1.5;1.2},
MATCH($Q355,_xlpm.MI,0)))&gt;{0.02;0.04;0.06;0.1;0.2;0.4;0.6;0.8;1;2;4;6})),
{0;1;2;3;4;5;6;7;8;9;10;11;12},
0)))
+N("КОЭФФИЦИЕНТ КОНТАКТА"))))*
(_xlfn.IFS($X355&lt;0.1,$X355/1000,$X355&gt;25,5.2,AND($X355&gt;=0.1,$X355&lt;=25),(($X355*2+0.1)/10)*($X355/10)))*
IFERROR((_xlfn.LET(
_xlpm.MA,
{0;0.8;0.85;0.9;0.95;1},
_xlpm.MAA,
{0;1;2;3;4;5},
INDEX(_xlpm.MA,MATCH(SUMPRODUCT(--((IF(ROUND(_xlpm.MAA,1)&gt;5,5,ROUND($AB355,1)))&gt;{0;1;2;3;4;5})),_xlpm.MAA,0)))
+N("КОЭФФИЦИЕНТ КОЛ-ВО КОНСТРУКЦИЙ")),1)*
$AB355,0))*
(IF($Q355="цифровой",$AG355/15*$AI355,1)
+N("ДЛЯ ЦИФРЫ"))</f>
        <v/>
      </c>
      <c r="EY355" s="110">
        <f>IFERROR(EX355*AY355,0)</f>
        <v/>
      </c>
      <c r="EZ355" s="131">
        <f>IFERROR(DP355/EY355*1000,0)</f>
        <v/>
      </c>
      <c r="FA355" s="112">
        <f>IFERROR(FC355/FB355,0)</f>
        <v/>
      </c>
      <c r="FB355" s="112">
        <f>IFERROR((FC355/(EY355/FF355*#REF!))*0.825,0)</f>
        <v/>
      </c>
      <c r="FC355" s="112">
        <f>IFERROR(((EX355*30/AR355)*100)/30,0)</f>
        <v/>
      </c>
      <c r="FD355" s="112">
        <f>IFERROR(EY355/G355*100%,0)</f>
        <v/>
      </c>
      <c r="FE355" s="112">
        <f>IFERROR(FD355/FC355*100%,0)</f>
        <v/>
      </c>
      <c r="FF355" s="110">
        <f>IFERROR(AR355/30*AY355,0)</f>
        <v/>
      </c>
    </row>
    <row r="356" ht="13" customHeight="1">
      <c r="A356" s="59" t="n"/>
      <c r="B356" s="60" t="n"/>
      <c r="C356" s="60" t="n"/>
      <c r="D356" s="60">
        <f t="array" ref="D356">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MATCH($E356,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56" s="60">
        <f t="array" ref="E356">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MATCH($F356,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56" s="60" t="inlineStr"/>
      <c r="G356" s="60" t="n"/>
      <c r="H356" s="60">
        <f t="array" ref="H356">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MATCH($I356,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56" s="60" t="n"/>
      <c r="J356" s="60" t="n"/>
      <c r="K356" s="60" t="n"/>
      <c r="L356" s="60" t="n"/>
      <c r="M356" s="60" t="n"/>
      <c r="N356" s="60" t="n"/>
      <c r="O356" s="60" t="n"/>
      <c r="P356" s="60">
        <f t="array" ref="P356">
_xlfn.IFS(
ISNUMBER(MATCH($Q356,{"шелфбаннер","разделитель","монетница","чековая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ISNUMBER(MATCH($Q356,{"LED/LCD","видеокулер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ISNUMBER(MATCH($Q356,{"автомобиль","машина","выставочное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ISNUMBER(MATCH($Q356,{"билборд","лифтовая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ISNUMBER(MATCH($Q356,{"навигация","подвесной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ISNUMBER(MATCH($Q356,{"движущаяся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ISNUMBER(MATCH($Q356,{"каталог","журнал"},)),
"Пресса",
$Q356="","")</f>
        <v/>
      </c>
      <c r="Q356" s="60" t="n"/>
      <c r="R356" s="60">
        <f t="array" ref="R356">
IFERROR(
_xlfn.IFS(
OR(ISNUMBER(MATCH($Q356,{"экспозиция","макет","стенд","автостенд","авто стенд","выставочное пространство","выставочные стенды","модульные выставочные стенды","3Д конструкция","3D конструкция"},)),P356="Экспонирование"),
"нестандартный",
ISNUMBER(MATCH($Q356,{"скроллер","призматрон"},)),
"динамический",
$P356="Видео",
"цифровой",
OR($P356="Пресса",$P356="Щит",$P356="POSm",$P356="Подвес",$P356="Брендирование/оклейка"),
"статический"),"")</f>
        <v/>
      </c>
      <c r="S356" s="59" t="n"/>
      <c r="T356" s="60" t="n"/>
      <c r="U356" s="60" t="n"/>
      <c r="V356" s="60">
        <f>
IF(P356="Видео",
"цифровой постер/ролик",
IF(ISNUMBER(MATCH(Q356,{"короб световой","короб световой | лайтбокс","короб световой | кристалайт","лайтбокс","лайт бокс","кристалайт","LB","lightbox"},)),
"бэклит",
IF(P356="Брендирование/оклейка",
"перфарированная пленка/самоклейка",
IF(P356="Экспонирование",
"под запрос",
IF(P356="Подвес",
"баннер/ткань",
"")))))</f>
        <v/>
      </c>
      <c r="W356" s="59" t="n"/>
      <c r="X356" s="59" t="n"/>
      <c r="Y356" s="59" t="n"/>
      <c r="Z356" s="61" t="n"/>
      <c r="AA356" s="61" t="n"/>
      <c r="AB356" s="61">
        <f>IF(BL356&gt;0,Z356,0)</f>
        <v/>
      </c>
      <c r="AC356" s="59" t="n"/>
      <c r="AD356" s="59" t="n"/>
      <c r="AE356" s="59" t="n"/>
      <c r="AF356" s="59" t="n"/>
      <c r="AG356" s="59" t="n"/>
      <c r="AH356" s="59" t="n"/>
      <c r="AI356" s="59" t="n"/>
      <c r="AJ356" s="59" t="n"/>
      <c r="AK356" s="59" t="n"/>
      <c r="AL356" s="62">
        <f>IFERROR(IF(OR(R356="статический",R356="динамический",R356="нестандартный",R356="",R356=""),"-",IF(AND(AH356="-",AI356="-"),"-",AK356*3600/AH356*AI356)),"-")</f>
        <v/>
      </c>
      <c r="AM356" s="62">
        <f>IFERROR(IF(OR(R356="статический",R356="динамический",R356="",R356="", R356="BTL",R356="нестандартный"),"-",AG356*AI356*AL356/60),"-")</f>
        <v/>
      </c>
      <c r="AN356" s="63">
        <f>IFERROR(IF(AH356="","-",AG356*AI356/AH356),"-")</f>
        <v/>
      </c>
      <c r="AO356" s="59">
        <f>IFERROR(IF(OR($R356="статический",$R356="динамический",$R356="",$R356="",$R356="BTL",$R356="нестандартный"),"-",$AL356*$AY356),"-")</f>
        <v/>
      </c>
      <c r="AP356" s="62">
        <f>IFERROR(IF(OR($R356="статический",$R356="динамический",$R356="",$R356="",$R356="BTL",$R356="нестандартный"),"-",$AM356*AY356),"-")</f>
        <v/>
      </c>
      <c r="AQ356" s="64" t="n"/>
      <c r="AR356" s="61" t="n"/>
      <c r="AS356" s="61" t="n"/>
      <c r="AT356" s="61" t="n"/>
      <c r="AU356" s="65" t="n"/>
      <c r="AV356" s="124">
        <f>IFERROR(DR356/AT356*1000,"n/a")</f>
        <v/>
      </c>
      <c r="AW356" s="67" t="n"/>
      <c r="AX356" s="67" t="n"/>
      <c r="AY356" s="43">
        <f>IFERROR(IF(OR($AW356="",$AX356=""),"",_xlfn.DAYS($AX356+1,$AW356)),"")</f>
        <v/>
      </c>
      <c r="AZ356" s="68">
        <f t="array" ref="AZ356">
_xlfn.LET(_xlpm.COEFF,
IF($AW356+$AX356=0,0,IF(MAX(MIN($AX356,EOMONTH(AZ$15,0))-MAX($AW356,AZ$15)+1,)&gt;0,1,0)),
_xlfn.IFS(
$ES356="LisChannel",
_xlpm.COEFF*
INDEX({1;1;1.2;1.2;1;1;1;1;1.2;1.2;1.2;1.2},
MATCH(MONTH(AZ$15),
{1,2,3,4,5,6,7,8,9,10,11,12})),
CONCATENATE($ES356," ",$L356)="RussOutdoor метро",
_xlpm.COEFF*
INDEX({0.8;0.9;1.1;1.1;1;1;1;1;1.1;1.1;1.1;1.1},
MATCH(MONTH(AZ$15),
{1,2,3,4,5,6,7,8,9,10,11,12})),
$ES356&lt;&gt;"LisChannel",
_xlpm.COEFF,
$ES356&lt;&gt;"RussOutdoor",
_xlpm.COEFF))</f>
        <v/>
      </c>
      <c r="BA356" s="68">
        <f t="array" ref="BA356">
_xlfn.LET(_xlpm.COEFF,
IF($AW356+$AX356=0,0,IF(MAX(MIN($AX356,EOMONTH(BA$15,0))-MAX($AW356,BA$15)+1,)&gt;0,1,0)),
_xlfn.IFS(
$ES356="LisChannel",
_xlpm.COEFF*
INDEX({1;1;1.2;1.2;1;1;1;1;1.2;1.2;1.2;1.2},
MATCH(MONTH(BA$15),
{1,2,3,4,5,6,7,8,9,10,11,12})),
CONCATENATE($ES356," ",$L356)="RussOutdoor метро",
_xlpm.COEFF*
INDEX({0.8;0.9;1.1;1.1;1;1;1;1;1.1;1.1;1.1;1.1},
MATCH(MONTH(BA$15),
{1,2,3,4,5,6,7,8,9,10,11,12})),
$ES356&lt;&gt;"LisChannel",
_xlpm.COEFF,
$ES356&lt;&gt;"RussOutdoor",
_xlpm.COEFF))</f>
        <v/>
      </c>
      <c r="BB356" s="68">
        <f t="array" ref="BB356">
_xlfn.LET(_xlpm.COEFF,
IF($AW356+$AX356=0,0,IF(MAX(MIN($AX356,EOMONTH(BB$15,0))-MAX($AW356,BB$15)+1,)&gt;0,1,0)),
_xlfn.IFS(
$ES356="LisChannel",
_xlpm.COEFF*
INDEX({1;1;1.2;1.2;1;1;1;1;1.2;1.2;1.2;1.2},
MATCH(MONTH(BB$15),
{1,2,3,4,5,6,7,8,9,10,11,12})),
CONCATENATE($ES356," ",$L356)="RussOutdoor метро",
_xlpm.COEFF*
INDEX({0.8;0.9;1.1;1.1;1;1;1;1;1.1;1.1;1.1;1.1},
MATCH(MONTH(BB$15),
{1,2,3,4,5,6,7,8,9,10,11,12})),
$ES356&lt;&gt;"LisChannel",
_xlpm.COEFF,
$ES356&lt;&gt;"RussOutdoor",
_xlpm.COEFF))</f>
        <v/>
      </c>
      <c r="BC356" s="68">
        <f t="array" ref="BC356">
_xlfn.LET(_xlpm.COEFF,
IF($AW356+$AX356=0,0,IF(MAX(MIN($AX356,EOMONTH(BC$15,0))-MAX($AW356,BC$15)+1,)&gt;0,1,0)),
_xlfn.IFS(
$ES356="LisChannel",
_xlpm.COEFF*
INDEX({1;1;1.2;1.2;1;1;1;1;1.2;1.2;1.2;1.2},
MATCH(MONTH(BC$15),
{1,2,3,4,5,6,7,8,9,10,11,12})),
CONCATENATE($ES356," ",$L356)="RussOutdoor метро",
_xlpm.COEFF*
INDEX({0.8;0.9;1.1;1.1;1;1;1;1;1.1;1.1;1.1;1.1},
MATCH(MONTH(BC$15),
{1,2,3,4,5,6,7,8,9,10,11,12})),
$ES356&lt;&gt;"LisChannel",
_xlpm.COEFF,
$ES356&lt;&gt;"RussOutdoor",
_xlpm.COEFF))</f>
        <v/>
      </c>
      <c r="BD356" s="68">
        <f t="array" ref="BD356">
_xlfn.LET(_xlpm.COEFF,
IF($AW356+$AX356=0,0,IF(MAX(MIN($AX356,EOMONTH(BD$15,0))-MAX($AW356,BD$15)+1,)&gt;0,1,0)),
_xlfn.IFS(
$ES356="LisChannel",
_xlpm.COEFF*
INDEX({1;1;1.2;1.2;1;1;1;1;1.2;1.2;1.2;1.2},
MATCH(MONTH(BD$15),
{1,2,3,4,5,6,7,8,9,10,11,12})),
CONCATENATE($ES356," ",$L356)="RussOutdoor метро",
_xlpm.COEFF*
INDEX({0.8;0.9;1.1;1.1;1;1;1;1;1.1;1.1;1.1;1.1},
MATCH(MONTH(BD$15),
{1,2,3,4,5,6,7,8,9,10,11,12})),
$ES356&lt;&gt;"LisChannel",
_xlpm.COEFF,
$ES356&lt;&gt;"RussOutdoor",
_xlpm.COEFF))</f>
        <v/>
      </c>
      <c r="BE356" s="68">
        <f t="array" ref="BE356">
_xlfn.LET(_xlpm.COEFF,
IF($AW356+$AX356=0,0,IF(MAX(MIN($AX356,EOMONTH(BE$15,0))-MAX($AW356,BE$15)+1,)&gt;0,1,0)),
_xlfn.IFS(
$ES356="LisChannel",
_xlpm.COEFF*
INDEX({1;1;1.2;1.2;1;1;1;1;1.2;1.2;1.2;1.2},
MATCH(MONTH(BE$15),
{1,2,3,4,5,6,7,8,9,10,11,12})),
CONCATENATE($ES356," ",$L356)="RussOutdoor метро",
_xlpm.COEFF*
INDEX({0.8;0.9;1.1;1.1;1;1;1;1;1.1;1.1;1.1;1.1},
MATCH(MONTH(BE$15),
{1,2,3,4,5,6,7,8,9,10,11,12})),
$ES356&lt;&gt;"LisChannel",
_xlpm.COEFF,
$ES356&lt;&gt;"RussOutdoor",
_xlpm.COEFF))</f>
        <v/>
      </c>
      <c r="BF356" s="68">
        <f t="array" ref="BF356">
_xlfn.LET(_xlpm.COEFF,
IF($AW356+$AX356=0,0,IF(MAX(MIN($AX356,EOMONTH(BF$15,0))-MAX($AW356,BF$15)+1,)&gt;0,1,0)),
_xlfn.IFS(
$ES356="LisChannel",
_xlpm.COEFF*
INDEX({1;1;1.2;1.2;1;1;1;1;1.2;1.2;1.2;1.2},
MATCH(MONTH(BF$15),
{1,2,3,4,5,6,7,8,9,10,11,12})),
CONCATENATE($ES356," ",$L356)="RussOutdoor метро",
_xlpm.COEFF*
INDEX({0.8;0.9;1.1;1.1;1;1;1;1;1.1;1.1;1.1;1.1},
MATCH(MONTH(BF$15),
{1,2,3,4,5,6,7,8,9,10,11,12})),
$ES356&lt;&gt;"LisChannel",
_xlpm.COEFF,
$ES356&lt;&gt;"RussOutdoor",
_xlpm.COEFF))</f>
        <v/>
      </c>
      <c r="BG356" s="68">
        <f t="array" ref="BG356">
_xlfn.LET(_xlpm.COEFF,
IF($AW356+$AX356=0,0,IF(MAX(MIN($AX356,EOMONTH(BG$15,0))-MAX($AW356,BG$15)+1,)&gt;0,1,0)),
_xlfn.IFS(
$ES356="LisChannel",
_xlpm.COEFF*
INDEX({1;1;1.2;1.2;1;1;1;1;1.2;1.2;1.2;1.2},
MATCH(MONTH(BG$15),
{1,2,3,4,5,6,7,8,9,10,11,12})),
CONCATENATE($ES356," ",$L356)="RussOutdoor метро",
_xlpm.COEFF*
INDEX({0.8;0.9;1.1;1.1;1;1;1;1;1.1;1.1;1.1;1.1},
MATCH(MONTH(BG$15),
{1,2,3,4,5,6,7,8,9,10,11,12})),
$ES356&lt;&gt;"LisChannel",
_xlpm.COEFF,
$ES356&lt;&gt;"RussOutdoor",
_xlpm.COEFF))</f>
        <v/>
      </c>
      <c r="BH356" s="68">
        <f t="array" ref="BH356">
_xlfn.LET(_xlpm.COEFF,
IF($AW356+$AX356=0,0,IF(MAX(MIN($AX356,EOMONTH(BH$15,0))-MAX($AW356,BH$15)+1,)&gt;0,1,0)),
_xlfn.IFS(
$ES356="LisChannel",
_xlpm.COEFF*
INDEX({1;1;1.2;1.2;1;1;1;1;1.2;1.2;1.2;1.2},
MATCH(MONTH(BH$15),
{1,2,3,4,5,6,7,8,9,10,11,12})),
CONCATENATE($ES356," ",$L356)="RussOutdoor метро",
_xlpm.COEFF*
INDEX({0.8;0.9;1.1;1.1;1;1;1;1;1.1;1.1;1.1;1.1},
MATCH(MONTH(BH$15),
{1,2,3,4,5,6,7,8,9,10,11,12})),
$ES356&lt;&gt;"LisChannel",
_xlpm.COEFF,
$ES356&lt;&gt;"RussOutdoor",
_xlpm.COEFF))</f>
        <v/>
      </c>
      <c r="BI356" s="68">
        <f t="array" ref="BI356">
_xlfn.LET(_xlpm.COEFF,
IF($AW356+$AX356=0,0,IF(MAX(MIN($AX356,EOMONTH(BI$15,0))-MAX($AW356,BI$15)+1,)&gt;0,1,0)),
_xlfn.IFS(
$ES356="LisChannel",
_xlpm.COEFF*
INDEX({1;1;1.2;1.2;1;1;1;1;1.2;1.2;1.2;1.2},
MATCH(MONTH(BI$15),
{1,2,3,4,5,6,7,8,9,10,11,12})),
CONCATENATE($ES356," ",$L356)="RussOutdoor метро",
_xlpm.COEFF*
INDEX({0.8;0.9;1.1;1.1;1;1;1;1;1.1;1.1;1.1;1.1},
MATCH(MONTH(BI$15),
{1,2,3,4,5,6,7,8,9,10,11,12})),
$ES356&lt;&gt;"LisChannel",
_xlpm.COEFF,
$ES356&lt;&gt;"RussOutdoor",
_xlpm.COEFF))</f>
        <v/>
      </c>
      <c r="BJ356" s="68">
        <f t="array" ref="BJ356">
_xlfn.LET(_xlpm.COEFF,
IF($AW356+$AX356=0,0,IF(MAX(MIN($AX356,EOMONTH(BJ$15,0))-MAX($AW356,BJ$15)+1,)&gt;0,1,0)),
_xlfn.IFS(
$ES356="LisChannel",
_xlpm.COEFF*
INDEX({1;1;1.2;1.2;1;1;1;1;1.2;1.2;1.2;1.2},
MATCH(MONTH(BJ$15),
{1,2,3,4,5,6,7,8,9,10,11,12})),
CONCATENATE($ES356," ",$L356)="RussOutdoor метро",
_xlpm.COEFF*
INDEX({0.8;0.9;1.1;1.1;1;1;1;1;1.1;1.1;1.1;1.1},
MATCH(MONTH(BJ$15),
{1,2,3,4,5,6,7,8,9,10,11,12})),
$ES356&lt;&gt;"LisChannel",
_xlpm.COEFF,
$ES356&lt;&gt;"RussOutdoor",
_xlpm.COEFF))</f>
        <v/>
      </c>
      <c r="BK356" s="68">
        <f t="array" ref="BK356">
_xlfn.LET(_xlpm.COEFF,
IF($AW356+$AX356=0,0,IF(MAX(MIN($AX356,EOMONTH(BK$15,0))-MAX($AW356,BK$15)+1,)&gt;0,1,0)),
_xlfn.IFS(
$ES356="LisChannel",
_xlpm.COEFF*
INDEX({1;1;1.2;1.2;1;1;1;1;1.2;1.2;1.2;1.2},
MATCH(MONTH(BK$15),
{1,2,3,4,5,6,7,8,9,10,11,12})),
CONCATENATE($ES356," ",$L356)="RussOutdoor метро",
_xlpm.COEFF*
INDEX({0.8;0.9;1.1;1.1;1;1;1;1;1.1;1.1;1.1;1.1},
MATCH(MONTH(BK$15),
{1,2,3,4,5,6,7,8,9,10,11,12})),
$ES356&lt;&gt;"LisChannel",
_xlpm.COEFF,
$ES356&lt;&gt;"RussOutdoor",
_xlpm.COEFF))</f>
        <v/>
      </c>
      <c r="BL356" s="62">
        <f>COUNTIFS($AZ356:$BK356,"&gt;0")</f>
        <v/>
      </c>
      <c r="BM356" s="65" t="n"/>
      <c r="BN356" s="125">
        <f>$DJ356</f>
        <v/>
      </c>
      <c r="BO356" s="63">
        <f>$DQ356</f>
        <v/>
      </c>
      <c r="BP356" s="125">
        <f>
IFERROR(
IF($BL356=0,0,
$BN356*(1-$BO356)),
0)</f>
        <v/>
      </c>
      <c r="BQ356" s="125">
        <f t="array" ref="BQ356">
IFERROR(
_xlfn.IFS(
$DH356="день_1",
$BP356*$BL356/($AX356-$AW356+1)*AZ356*(DAY(EOMONTH(AZ$15,0))),
$DH356="день_2",
$BP356/30*MAX(MIN($AX356,EOMONTH(AZ$15,0))-MAX($AW356,AZ$15)+1,),
$DH356="раб.день",
$BP356/30*(IFERROR(
_xlfn.LET(_xlpm.VD,
CHOOSE(
{1;2;3;4;5;6;7;8;9;10;11;12;13;14;15;16;17;18},
45658,45659,45660,45661,45662,45663,45664,45665,45711,45724,45778,45779,45785,45786,45820,45821,45965,46022),
_xlfn.LET(_xlpm.DD,
MAX(MIN($AX356,EOMONTH(AZ$15,0))-MAX($AW356,AZ$15),),
_xlfn.IFS(
AND(MONTH($AW356)=MONTH(AZ$15),MONTH($AX356)&lt;&gt;MONTH(AZ$15)),
NETWORKDAYS.INTL($AW356,$AW356+_xlpm.DD,1,_xlpm.VD),
AND(MONTH($AW356)&lt;&gt;MONTH(AZ$15),MONTH($AX356)=MONTH(AZ$15)),
NETWORKDAYS.INTL(($AX356)-_xlpm.DD,$AX356,1,_xlpm.VD),
AND(MONTH($AW356)&lt;MONTH(AZ$15),MONTH($AX356)&gt;MONTH(AZ$15)),
NETWORKDAYS.INTL((EOMONTH(AZ$15-1,1))-_xlpm.DD,EOMONTH(AZ$15-1,1),1,_xlpm.VD),
AND(MONTH($AW356)=MONTH(AZ$15),MONTH($AX356)=MONTH(AZ$15)),
NETWORKDAYS.INTL($AW356,$AX356,1,_xlpm.VD)))),0)),
$DH356="месяц",
$BP356*AZ356,
$DH356="неделя",
$BP356*AZ356/7*(ROUNDUP((DAY(EOMONTH(AZ$15,0)))/4,0))),
0)</f>
        <v/>
      </c>
      <c r="BR356" s="125">
        <f t="array" ref="BR356">
IFERROR(
_xlfn.IFS(
$DH356="день_1",
$BP356*$BL356/($AX356-$AW356+1)*BA356*(DAY(EOMONTH(BA$15,0))),
$DH356="день_2",
$BP356/30*MAX(MIN($AX356,EOMONTH(BA$15,0))-MAX($AW356,BA$15)+1,),
$DH356="раб.день",
$BP356/30*(IFERROR(
_xlfn.LET(_xlpm.VD,
CHOOSE(
{1;2;3;4;5;6;7;8;9;10;11;12;13;14;15;16;17;18},
45658,45659,45660,45661,45662,45663,45664,45665,45711,45724,45778,45779,45785,45786,45820,45821,45965,46022),
_xlfn.LET(_xlpm.DD,
MAX(MIN($AX356,EOMONTH(BA$15,0))-MAX($AW356,BA$15),),
_xlfn.IFS(
AND(MONTH($AW356)=MONTH(BA$15),MONTH($AX356)&lt;&gt;MONTH(BA$15)),
NETWORKDAYS.INTL($AW356,$AW356+_xlpm.DD,1,_xlpm.VD),
AND(MONTH($AW356)&lt;&gt;MONTH(BA$15),MONTH($AX356)=MONTH(BA$15)),
NETWORKDAYS.INTL(($AX356)-_xlpm.DD,$AX356,1,_xlpm.VD),
AND(MONTH($AW356)&lt;MONTH(BA$15),MONTH($AX356)&gt;MONTH(BA$15)),
NETWORKDAYS.INTL((EOMONTH(BA$15-1,1))-_xlpm.DD,EOMONTH(BA$15-1,1),1,_xlpm.VD),
AND(MONTH($AW356)=MONTH(BA$15),MONTH($AX356)=MONTH(BA$15)),
NETWORKDAYS.INTL($AW356,$AX356,1,_xlpm.VD)))),0)),
$DH356="месяц",
$BP356*BA356,
$DH356="неделя",
$BP356*BA356/7*(ROUNDUP((DAY(EOMONTH(BA$15,0)))/4,0))),
0)</f>
        <v/>
      </c>
      <c r="BS356" s="125">
        <f t="array" ref="BS356">
IFERROR(
_xlfn.IFS(
$DH356="день_1",
$BP356*$BL356/($AX356-$AW356+1)*BB356*(DAY(EOMONTH(BB$15,0))),
$DH356="день_2",
$BP356/30*MAX(MIN($AX356,EOMONTH(BB$15,0))-MAX($AW356,BB$15)+1,),
$DH356="раб.день",
$BP356/30*(IFERROR(
_xlfn.LET(_xlpm.VD,
CHOOSE(
{1;2;3;4;5;6;7;8;9;10;11;12;13;14;15;16;17;18},
45658,45659,45660,45661,45662,45663,45664,45665,45711,45724,45778,45779,45785,45786,45820,45821,45965,46022),
_xlfn.LET(_xlpm.DD,
MAX(MIN($AX356,EOMONTH(BB$15,0))-MAX($AW356,BB$15),),
_xlfn.IFS(
AND(MONTH($AW356)=MONTH(BB$15),MONTH($AX356)&lt;&gt;MONTH(BB$15)),
NETWORKDAYS.INTL($AW356,$AW356+_xlpm.DD,1,_xlpm.VD),
AND(MONTH($AW356)&lt;&gt;MONTH(BB$15),MONTH($AX356)=MONTH(BB$15)),
NETWORKDAYS.INTL(($AX356)-_xlpm.DD,$AX356,1,_xlpm.VD),
AND(MONTH($AW356)&lt;MONTH(BB$15),MONTH($AX356)&gt;MONTH(BB$15)),
NETWORKDAYS.INTL((EOMONTH(BB$15-1,1))-_xlpm.DD,EOMONTH(BB$15-1,1),1,_xlpm.VD),
AND(MONTH($AW356)=MONTH(BB$15),MONTH($AX356)=MONTH(BB$15)),
NETWORKDAYS.INTL($AW356,$AX356,1,_xlpm.VD)))),0)),
$DH356="месяц",
$BP356*BB356,
$DH356="неделя",
$BP356*BB356/7*(ROUNDUP((DAY(EOMONTH(BB$15,0)))/4,0))),
0)</f>
        <v/>
      </c>
      <c r="BT356" s="125">
        <f t="array" ref="BT356">
IFERROR(
_xlfn.IFS(
$DH356="день_1",
$BP356*$BL356/($AX356-$AW356+1)*BC356*(DAY(EOMONTH(BC$15,0))),
$DH356="день_2",
$BP356/30*MAX(MIN($AX356,EOMONTH(BC$15,0))-MAX($AW356,BC$15)+1,),
$DH356="раб.день",
$BP356/30*(IFERROR(
_xlfn.LET(_xlpm.VD,
CHOOSE(
{1;2;3;4;5;6;7;8;9;10;11;12;13;14;15;16;17;18},
45658,45659,45660,45661,45662,45663,45664,45665,45711,45724,45778,45779,45785,45786,45820,45821,45965,46022),
_xlfn.LET(_xlpm.DD,
MAX(MIN($AX356,EOMONTH(BC$15,0))-MAX($AW356,BC$15),),
_xlfn.IFS(
AND(MONTH($AW356)=MONTH(BC$15),MONTH($AX356)&lt;&gt;MONTH(BC$15)),
NETWORKDAYS.INTL($AW356,$AW356+_xlpm.DD,1,_xlpm.VD),
AND(MONTH($AW356)&lt;&gt;MONTH(BC$15),MONTH($AX356)=MONTH(BC$15)),
NETWORKDAYS.INTL(($AX356)-_xlpm.DD,$AX356,1,_xlpm.VD),
AND(MONTH($AW356)&lt;MONTH(BC$15),MONTH($AX356)&gt;MONTH(BC$15)),
NETWORKDAYS.INTL((EOMONTH(BC$15-1,1))-_xlpm.DD,EOMONTH(BC$15-1,1),1,_xlpm.VD),
AND(MONTH($AW356)=MONTH(BC$15),MONTH($AX356)=MONTH(BC$15)),
NETWORKDAYS.INTL($AW356,$AX356,1,_xlpm.VD)))),0)),
$DH356="месяц",
$BP356*BC356,
$DH356="неделя",
$BP356*BC356/7*(ROUNDUP((DAY(EOMONTH(BC$15,0)))/4,0))),
0)</f>
        <v/>
      </c>
      <c r="BU356" s="125">
        <f t="array" ref="BU356">
IFERROR(
_xlfn.IFS(
$DH356="день_1",
$BP356*$BL356/($AX356-$AW356+1)*BD356*(DAY(EOMONTH(BD$15,0))),
$DH356="день_2",
$BP356/30*MAX(MIN($AX356,EOMONTH(BD$15,0))-MAX($AW356,BD$15)+1,),
$DH356="раб.день",
$BP356/30*(IFERROR(
_xlfn.LET(_xlpm.VD,
CHOOSE(
{1;2;3;4;5;6;7;8;9;10;11;12;13;14;15;16;17;18},
45658,45659,45660,45661,45662,45663,45664,45665,45711,45724,45778,45779,45785,45786,45820,45821,45965,46022),
_xlfn.LET(_xlpm.DD,
MAX(MIN($AX356,EOMONTH(BD$15,0))-MAX($AW356,BD$15),),
_xlfn.IFS(
AND(MONTH($AW356)=MONTH(BD$15),MONTH($AX356)&lt;&gt;MONTH(BD$15)),
NETWORKDAYS.INTL($AW356,$AW356+_xlpm.DD,1,_xlpm.VD),
AND(MONTH($AW356)&lt;&gt;MONTH(BD$15),MONTH($AX356)=MONTH(BD$15)),
NETWORKDAYS.INTL(($AX356)-_xlpm.DD,$AX356,1,_xlpm.VD),
AND(MONTH($AW356)&lt;MONTH(BD$15),MONTH($AX356)&gt;MONTH(BD$15)),
NETWORKDAYS.INTL((EOMONTH(BD$15-1,1))-_xlpm.DD,EOMONTH(BD$15-1,1),1,_xlpm.VD),
AND(MONTH($AW356)=MONTH(BD$15),MONTH($AX356)=MONTH(BD$15)),
NETWORKDAYS.INTL($AW356,$AX356,1,_xlpm.VD)))),0)),
$DH356="месяц",
$BP356*BD356,
$DH356="неделя",
$BP356*BD356/7*(ROUNDUP((DAY(EOMONTH(BD$15,0)))/4,0))),
0)</f>
        <v/>
      </c>
      <c r="BV356" s="125">
        <f t="array" ref="BV356">
IFERROR(
_xlfn.IFS(
$DH356="день_1",
$BP356*$BL356/($AX356-$AW356+1)*BE356*(DAY(EOMONTH(BE$15,0))),
$DH356="день_2",
$BP356/30*MAX(MIN($AX356,EOMONTH(BE$15,0))-MAX($AW356,BE$15)+1,),
$DH356="раб.день",
$BP356/30*(IFERROR(
_xlfn.LET(_xlpm.VD,
CHOOSE(
{1;2;3;4;5;6;7;8;9;10;11;12;13;14;15;16;17;18},
45658,45659,45660,45661,45662,45663,45664,45665,45711,45724,45778,45779,45785,45786,45820,45821,45965,46022),
_xlfn.LET(_xlpm.DD,
MAX(MIN($AX356,EOMONTH(BE$15,0))-MAX($AW356,BE$15),),
_xlfn.IFS(
AND(MONTH($AW356)=MONTH(BE$15),MONTH($AX356)&lt;&gt;MONTH(BE$15)),
NETWORKDAYS.INTL($AW356,$AW356+_xlpm.DD,1,_xlpm.VD),
AND(MONTH($AW356)&lt;&gt;MONTH(BE$15),MONTH($AX356)=MONTH(BE$15)),
NETWORKDAYS.INTL(($AX356)-_xlpm.DD,$AX356,1,_xlpm.VD),
AND(MONTH($AW356)&lt;MONTH(BE$15),MONTH($AX356)&gt;MONTH(BE$15)),
NETWORKDAYS.INTL((EOMONTH(BE$15-1,1))-_xlpm.DD,EOMONTH(BE$15-1,1),1,_xlpm.VD),
AND(MONTH($AW356)=MONTH(BE$15),MONTH($AX356)=MONTH(BE$15)),
NETWORKDAYS.INTL($AW356,$AX356,1,_xlpm.VD)))),0)),
$DH356="месяц",
$BP356*BE356,
$DH356="неделя",
$BP356*BE356/7*(ROUNDUP((DAY(EOMONTH(BE$15,0)))/4,0))),
0)</f>
        <v/>
      </c>
      <c r="BW356" s="125">
        <f t="array" ref="BW356">
IFERROR(
_xlfn.IFS(
$DH356="день_1",
$BP356*$BL356/($AX356-$AW356+1)*BF356*(DAY(EOMONTH(BF$15,0))),
$DH356="день_2",
$BP356/30*MAX(MIN($AX356,EOMONTH(BF$15,0))-MAX($AW356,BF$15)+1,),
$DH356="раб.день",
$BP356/30*(IFERROR(
_xlfn.LET(_xlpm.VD,
CHOOSE(
{1;2;3;4;5;6;7;8;9;10;11;12;13;14;15;16;17;18},
45658,45659,45660,45661,45662,45663,45664,45665,45711,45724,45778,45779,45785,45786,45820,45821,45965,46022),
_xlfn.LET(_xlpm.DD,
MAX(MIN($AX356,EOMONTH(BF$15,0))-MAX($AW356,BF$15),),
_xlfn.IFS(
AND(MONTH($AW356)=MONTH(BF$15),MONTH($AX356)&lt;&gt;MONTH(BF$15)),
NETWORKDAYS.INTL($AW356,$AW356+_xlpm.DD,1,_xlpm.VD),
AND(MONTH($AW356)&lt;&gt;MONTH(BF$15),MONTH($AX356)=MONTH(BF$15)),
NETWORKDAYS.INTL(($AX356)-_xlpm.DD,$AX356,1,_xlpm.VD),
AND(MONTH($AW356)&lt;MONTH(BF$15),MONTH($AX356)&gt;MONTH(BF$15)),
NETWORKDAYS.INTL((EOMONTH(BF$15-1,1))-_xlpm.DD,EOMONTH(BF$15-1,1),1,_xlpm.VD),
AND(MONTH($AW356)=MONTH(BF$15),MONTH($AX356)=MONTH(BF$15)),
NETWORKDAYS.INTL($AW356,$AX356,1,_xlpm.VD)))),0)),
$DH356="месяц",
$BP356*BF356,
$DH356="неделя",
$BP356*BF356/7*(ROUNDUP((DAY(EOMONTH(BF$15,0)))/4,0))),
0)</f>
        <v/>
      </c>
      <c r="BX356" s="125">
        <f t="array" ref="BX356">
IFERROR(
_xlfn.IFS(
$DH356="день_1",
$BP356*$BL356/($AX356-$AW356+1)*BG356*(DAY(EOMONTH(BG$15,0))),
$DH356="день_2",
$BP356/30*MAX(MIN($AX356,EOMONTH(BG$15,0))-MAX($AW356,BG$15)+1,),
$DH356="раб.день",
$BP356/30*(IFERROR(
_xlfn.LET(_xlpm.VD,
CHOOSE(
{1;2;3;4;5;6;7;8;9;10;11;12;13;14;15;16;17;18},
45658,45659,45660,45661,45662,45663,45664,45665,45711,45724,45778,45779,45785,45786,45820,45821,45965,46022),
_xlfn.LET(_xlpm.DD,
MAX(MIN($AX356,EOMONTH(BG$15,0))-MAX($AW356,BG$15),),
_xlfn.IFS(
AND(MONTH($AW356)=MONTH(BG$15),MONTH($AX356)&lt;&gt;MONTH(BG$15)),
NETWORKDAYS.INTL($AW356,$AW356+_xlpm.DD,1,_xlpm.VD),
AND(MONTH($AW356)&lt;&gt;MONTH(BG$15),MONTH($AX356)=MONTH(BG$15)),
NETWORKDAYS.INTL(($AX356)-_xlpm.DD,$AX356,1,_xlpm.VD),
AND(MONTH($AW356)&lt;MONTH(BG$15),MONTH($AX356)&gt;MONTH(BG$15)),
NETWORKDAYS.INTL((EOMONTH(BG$15-1,1))-_xlpm.DD,EOMONTH(BG$15-1,1),1,_xlpm.VD),
AND(MONTH($AW356)=MONTH(BG$15),MONTH($AX356)=MONTH(BG$15)),
NETWORKDAYS.INTL($AW356,$AX356,1,_xlpm.VD)))),0)),
$DH356="месяц",
$BP356*BG356,
$DH356="неделя",
$BP356*BG356/7*(ROUNDUP((DAY(EOMONTH(BG$15,0)))/4,0))),
0)</f>
        <v/>
      </c>
      <c r="BY356" s="125">
        <f t="array" ref="BY356">
IFERROR(
_xlfn.IFS(
$DH356="день_1",
$BP356*$BL356/($AX356-$AW356+1)*BH356*(DAY(EOMONTH(BH$15,0))),
$DH356="день_2",
$BP356/30*MAX(MIN($AX356,EOMONTH(BH$15,0))-MAX($AW356,BH$15)+1,),
$DH356="раб.день",
$BP356/30*(IFERROR(
_xlfn.LET(_xlpm.VD,
CHOOSE(
{1;2;3;4;5;6;7;8;9;10;11;12;13;14;15;16;17;18},
45658,45659,45660,45661,45662,45663,45664,45665,45711,45724,45778,45779,45785,45786,45820,45821,45965,46022),
_xlfn.LET(_xlpm.DD,
MAX(MIN($AX356,EOMONTH(BH$15,0))-MAX($AW356,BH$15),),
_xlfn.IFS(
AND(MONTH($AW356)=MONTH(BH$15),MONTH($AX356)&lt;&gt;MONTH(BH$15)),
NETWORKDAYS.INTL($AW356,$AW356+_xlpm.DD,1,_xlpm.VD),
AND(MONTH($AW356)&lt;&gt;MONTH(BH$15),MONTH($AX356)=MONTH(BH$15)),
NETWORKDAYS.INTL(($AX356)-_xlpm.DD,$AX356,1,_xlpm.VD),
AND(MONTH($AW356)&lt;MONTH(BH$15),MONTH($AX356)&gt;MONTH(BH$15)),
NETWORKDAYS.INTL((EOMONTH(BH$15-1,1))-_xlpm.DD,EOMONTH(BH$15-1,1),1,_xlpm.VD),
AND(MONTH($AW356)=MONTH(BH$15),MONTH($AX356)=MONTH(BH$15)),
NETWORKDAYS.INTL($AW356,$AX356,1,_xlpm.VD)))),0)),
$DH356="месяц",
$BP356*BH356,
$DH356="неделя",
$BP356*BH356/7*(ROUNDUP((DAY(EOMONTH(BH$15,0)))/4,0))),
0)</f>
        <v/>
      </c>
      <c r="BZ356" s="125">
        <f t="array" ref="BZ356">
IFERROR(
_xlfn.IFS(
$DH356="день_1",
$BP356*$BL356/($AX356-$AW356+1)*BI356*(DAY(EOMONTH(BI$15,0))),
$DH356="день_2",
$BP356/30*MAX(MIN($AX356,EOMONTH(BI$15,0))-MAX($AW356,BI$15)+1,),
$DH356="раб.день",
$BP356/30*(IFERROR(
_xlfn.LET(_xlpm.VD,
CHOOSE(
{1;2;3;4;5;6;7;8;9;10;11;12;13;14;15;16;17;18},
45658,45659,45660,45661,45662,45663,45664,45665,45711,45724,45778,45779,45785,45786,45820,45821,45965,46022),
_xlfn.LET(_xlpm.DD,
MAX(MIN($AX356,EOMONTH(BI$15,0))-MAX($AW356,BI$15),),
_xlfn.IFS(
AND(MONTH($AW356)=MONTH(BI$15),MONTH($AX356)&lt;&gt;MONTH(BI$15)),
NETWORKDAYS.INTL($AW356,$AW356+_xlpm.DD,1,_xlpm.VD),
AND(MONTH($AW356)&lt;&gt;MONTH(BI$15),MONTH($AX356)=MONTH(BI$15)),
NETWORKDAYS.INTL(($AX356)-_xlpm.DD,$AX356,1,_xlpm.VD),
AND(MONTH($AW356)&lt;MONTH(BI$15),MONTH($AX356)&gt;MONTH(BI$15)),
NETWORKDAYS.INTL((EOMONTH(BI$15-1,1))-_xlpm.DD,EOMONTH(BI$15-1,1),1,_xlpm.VD),
AND(MONTH($AW356)=MONTH(BI$15),MONTH($AX356)=MONTH(BI$15)),
NETWORKDAYS.INTL($AW356,$AX356,1,_xlpm.VD)))),0)),
$DH356="месяц",
$BP356*BI356,
$DH356="неделя",
$BP356*BI356/7*(ROUNDUP((DAY(EOMONTH(BI$15,0)))/4,0))),
0)</f>
        <v/>
      </c>
      <c r="CA356" s="125">
        <f t="array" ref="CA356">
IFERROR(
_xlfn.IFS(
$DH356="день_1",
$BP356*$BL356/($AX356-$AW356+1)*BJ356*(DAY(EOMONTH(BJ$15,0))),
$DH356="день_2",
$BP356/30*MAX(MIN($AX356,EOMONTH(BJ$15,0))-MAX($AW356,BJ$15)+1,),
$DH356="раб.день",
$BP356/30*(IFERROR(
_xlfn.LET(_xlpm.VD,
CHOOSE(
{1;2;3;4;5;6;7;8;9;10;11;12;13;14;15;16;17;18},
45658,45659,45660,45661,45662,45663,45664,45665,45711,45724,45778,45779,45785,45786,45820,45821,45965,46022),
_xlfn.LET(_xlpm.DD,
MAX(MIN($AX356,EOMONTH(BJ$15,0))-MAX($AW356,BJ$15),),
_xlfn.IFS(
AND(MONTH($AW356)=MONTH(BJ$15),MONTH($AX356)&lt;&gt;MONTH(BJ$15)),
NETWORKDAYS.INTL($AW356,$AW356+_xlpm.DD,1,_xlpm.VD),
AND(MONTH($AW356)&lt;&gt;MONTH(BJ$15),MONTH($AX356)=MONTH(BJ$15)),
NETWORKDAYS.INTL(($AX356)-_xlpm.DD,$AX356,1,_xlpm.VD),
AND(MONTH($AW356)&lt;MONTH(BJ$15),MONTH($AX356)&gt;MONTH(BJ$15)),
NETWORKDAYS.INTL((EOMONTH(BJ$15-1,1))-_xlpm.DD,EOMONTH(BJ$15-1,1),1,_xlpm.VD),
AND(MONTH($AW356)=MONTH(BJ$15),MONTH($AX356)=MONTH(BJ$15)),
NETWORKDAYS.INTL($AW356,$AX356,1,_xlpm.VD)))),0)),
$DH356="месяц",
$BP356*BJ356,
$DH356="неделя",
$BP356*BJ356/7*(ROUNDUP((DAY(EOMONTH(BJ$15,0)))/4,0))),
0)</f>
        <v/>
      </c>
      <c r="CB356" s="125">
        <f t="array" ref="CB356">
IFERROR(
_xlfn.IFS(
$DH356="день_1",
$BP356*$BL356/($AX356-$AW356+1)*BK356*(DAY(EOMONTH(BK$15,0))),
$DH356="день_2",
$BP356/30*MAX(MIN($AX356,EOMONTH(BK$15,0))-MAX($AW356,BK$15)+1,),
$DH356="раб.день",
$BP356/30*(IFERROR(
_xlfn.LET(_xlpm.VD,
CHOOSE(
{1;2;3;4;5;6;7;8;9;10;11;12;13;14;15;16;17;18},
45658,45659,45660,45661,45662,45663,45664,45665,45711,45724,45778,45779,45785,45786,45820,45821,45965,46022),
_xlfn.LET(_xlpm.DD,
MAX(MIN($AX356,EOMONTH(BK$15,0))-MAX($AW356,BK$15),),
_xlfn.IFS(
AND(MONTH($AW356)=MONTH(BK$15),MONTH($AX356)&lt;&gt;MONTH(BK$15)),
NETWORKDAYS.INTL($AW356,$AW356+_xlpm.DD,1,_xlpm.VD),
AND(MONTH($AW356)&lt;&gt;MONTH(BK$15),MONTH($AX356)=MONTH(BK$15)),
NETWORKDAYS.INTL(($AX356)-_xlpm.DD,$AX356,1,_xlpm.VD),
AND(MONTH($AW356)&lt;MONTH(BK$15),MONTH($AX356)&gt;MONTH(BK$15)),
NETWORKDAYS.INTL((EOMONTH(BK$15-1,1))-_xlpm.DD,EOMONTH(BK$15-1,1),1,_xlpm.VD),
AND(MONTH($AW356)=MONTH(BK$15),MONTH($AX356)=MONTH(BK$15)),
NETWORKDAYS.INTL($AW356,$AX356,1,_xlpm.VD)))),0)),
$DH356="месяц",
$BP356*BK356,
$DH356="неделя",
$BP356*BK356/7*(ROUNDUP((DAY(EOMONTH(BK$15,0)))/4,0))),
0)</f>
        <v/>
      </c>
      <c r="CC356" s="125">
        <f>SUM($BQ356:$CB356)</f>
        <v/>
      </c>
      <c r="CD356" s="126">
        <f>SUM($EH356:$EH356)</f>
        <v/>
      </c>
      <c r="CE356" s="126">
        <f>$CD356*$AB356</f>
        <v/>
      </c>
      <c r="CF356" s="126">
        <f>SUM($EK356:$EK356)</f>
        <v/>
      </c>
      <c r="CG356" s="126">
        <f>$CF356*$AB356</f>
        <v/>
      </c>
      <c r="CH356" s="126">
        <f>SUM($CC356,$CE356,$CG356)</f>
        <v/>
      </c>
      <c r="CI356" s="126">
        <f>$CH356*(1+$CM356)</f>
        <v/>
      </c>
      <c r="CJ356" s="127" t="n">
        <v>0</v>
      </c>
      <c r="CK356" s="126">
        <f>SUM($CH356:$CH356)*(1+$CJ356)</f>
        <v/>
      </c>
      <c r="CL356" s="126">
        <f>SUM($CH356:$CH356)*(1+$CM356)</f>
        <v/>
      </c>
      <c r="CM356" s="59" t="inlineStr">
        <is>
          <t>20%</t>
        </is>
      </c>
      <c r="CN356" s="59" t="n"/>
      <c r="CO356" s="72" t="n"/>
      <c r="CP356" s="59" t="n"/>
      <c r="CQ356" s="73" t="n"/>
      <c r="CR356" s="73" t="n"/>
      <c r="CS356" s="73" t="n"/>
      <c r="CT356" s="72" t="n"/>
      <c r="CU356" s="79" t="inlineStr">
        <is>
          <t> </t>
        </is>
      </c>
      <c r="CV356" s="60" t="n"/>
      <c r="CW356" s="60" t="n"/>
      <c r="CX356" s="60" t="n"/>
      <c r="CY356" s="127">
        <f>IFERROR(($CC356-$EE356)/($EE356/(1-$DQ356)),0)</f>
        <v/>
      </c>
      <c r="CZ356" s="127">
        <f>IFERROR(1-$EI356/($CE356),0)</f>
        <v/>
      </c>
      <c r="DA356" s="127">
        <f>IFERROR(1-$EL356/($CG356),0)</f>
        <v/>
      </c>
      <c r="DB356" s="126">
        <f>ROUND(IFERROR(($CI356/(1+$CM356)-$EN356),0),2)</f>
        <v/>
      </c>
      <c r="DC356" s="128" t="n"/>
      <c r="DD356" s="125" t="n"/>
      <c r="DE356" s="75" t="n">
        <v>0</v>
      </c>
      <c r="DF356" s="128" t="n"/>
      <c r="DG356" s="125">
        <f>IF($DC356=0,0,$DD356*($DC356*100%-$DE356*$DF356))*SUM($AB356:$AB356)</f>
        <v/>
      </c>
      <c r="DH356" s="129" t="inlineStr">
        <is>
          <t>месяц</t>
        </is>
      </c>
      <c r="DI356" s="130">
        <f t="array" ref="DI356">IFERROR(
IF($ES356="LisChannel",
(ROUND(((INDEX({174.625;153.888888888889;130.972222222222},MATCH($AI356,{2;3;4}),0))*$AG356*$AI356),2)),0),0)</f>
        <v/>
      </c>
      <c r="DJ356" s="130">
        <f>
_xlfn.LET(_xlpm.X,
IFERROR(
IF($ES356="НовиковТВ",
(_xlfn.LET(_xlpm.NTV,
_xlfn.LET(_xlpm.MIN,350000,
IF(SUMIFS($DI:$DI,$ES:$ES,"НовиковТВ")&lt;=_xlpm.MIN,
(SUMIFS($DI:$DI,$ES:$ES,"НовиковТВ")/(COUNTIFS($ES:$ES,"НовиковТВ")))*_xlpm.MIN/SUMIFS($DI:$DI,$ES:$ES,"НовиковТВ"),
DI356)),
_xlpm.NTV+$DG356/(1-(1-(_xlpm.NTV)*(1-$DL356)*(1-$DM356)*(1-$DN356)*(1-$DO356)*(1-$DP356)/_xlpm.NTV))))/(1+$EP356),
$DI356+$DG356/(1-(1-($DI356)*(1-$DL356)*(1-$DM356)*(1-$DN356)*(1-$DO356)*(1-$DP356)/$DI356))),
0),
_xlpm.X*(1+$CM356)*(1+$CW356)-_xlpm.X*(1+$CM356)+_xlpm.X)</f>
        <v/>
      </c>
      <c r="DK356" s="125" t="inlineStr">
        <is>
          <t>послед.</t>
        </is>
      </c>
      <c r="DL356" s="63" t="n">
        <v>0</v>
      </c>
      <c r="DM356" s="63" t="n">
        <v>0</v>
      </c>
      <c r="DN356" s="63" t="n">
        <v>0</v>
      </c>
      <c r="DO356" s="63" t="n">
        <v>0</v>
      </c>
      <c r="DP356" s="63" t="n">
        <v>0</v>
      </c>
      <c r="DQ356" s="63">
        <f t="array" ref="DQ356">IFERROR(_xlfn.IFS(
$DK356="послед.",1-(1-$DL356)*(1-$DM356)*(1-$DN356)*(1-$DO356)*(1-$DP356),
$DK356="сумм.",$DL356+$DM356+$DN356+$DO356+$DP356),
0)</f>
        <v/>
      </c>
      <c r="DR356" s="125">
        <f t="array" ref="DR356">
IFERROR(
_xlfn.IFS(
$BL356=0,
0,
$BL356&gt;0,
_xlfn.IFS($DK356="послед.",
$DJ356*(1-$DL356)*(1-$DM356)*(1-$DN356)*(1-$DO356)*(1-$DP356),
$DK356="сумм.",
$DJ356*(1-($DL356+$DM356+$DN356+$DO356+$DP356)))),0)</f>
        <v/>
      </c>
      <c r="DS356" s="125">
        <f t="array" ref="DS356">
IFERROR(_xlfn.IFS(
$DH356="день_1",
$DR356*$BL356/($AX356-$AW356+1)*AZ356*(DAY(EOMONTH(AZ$15,0))),
$DH356="день_2",
$DR356/30*MAX(MIN($AX356,EOMONTH(AZ$15,0))-MAX($AW356,AZ$15)+1,),
$DH356="раб.день",
$DR356/30*(IFERROR(
_xlfn.LET(_xlpm.VD,
CHOOSE(
{1;2;3;4;5;6;7;8;9;10;11;12;13;14;15;16;17;18},
45658,45659,45660,45661,45662,45663,45664,45665,45711,45724,45778,45779,45785,45786,45820,45821,45965,46022),
_xlfn.LET(_xlpm.DD,
MAX(MIN($AX356,EOMONTH(AZ$15,0))-MAX($AW356,AZ$15),),
_xlfn.IFS(
AND(MONTH($AW356)=MONTH(AZ$15),MONTH($AX356)&lt;&gt;MONTH(AZ$15)),
NETWORKDAYS.INTL($AW356,$AW356+_xlpm.DD,1,_xlpm.VD),
AND(MONTH($AW356)&lt;&gt;MONTH(AZ$15),MONTH($AX356)=MONTH(AZ$15)),
NETWORKDAYS.INTL(($AX356)-_xlpm.DD,$AX356,1,_xlpm.VD),
AND(MONTH($AW356)&lt;MONTH(AZ$15),MONTH($AX356)&gt;MONTH(AZ$15)),
NETWORKDAYS.INTL((EOMONTH(AZ$15-1,1))-_xlpm.DD,EOMONTH(AZ$15-1,1),1,_xlpm.VD),
AND(MONTH($AW356)=MONTH(AZ$15),MONTH($AX356)=MONTH(AZ$15)),
NETWORKDAYS.INTL($AW356,$AX356,1,_xlpm.VD)))),0)),
$DH356="месяц",
$DR356*AZ356,
$DH356="неделя",
$DR356*AZ356/7*(ROUNDUP((DAY(EOMONTH(AZ$15,0)))/4,0))),
0)</f>
        <v/>
      </c>
      <c r="DT356" s="125">
        <f t="array" ref="DT356">
IFERROR(_xlfn.IFS(
$DH356="день_1",
$DR356*$BL356/($AX356-$AW356+1)*BA356*(DAY(EOMONTH(BA$15,0))),
$DH356="день_2",
$DR356/30*MAX(MIN($AX356,EOMONTH(BA$15,0))-MAX($AW356,BA$15)+1,),
$DH356="раб.день",
$DR356/30*(IFERROR(
_xlfn.LET(_xlpm.VD,
CHOOSE(
{1;2;3;4;5;6;7;8;9;10;11;12;13;14;15;16;17;18},
45658,45659,45660,45661,45662,45663,45664,45665,45711,45724,45778,45779,45785,45786,45820,45821,45965,46022),
_xlfn.LET(_xlpm.DD,
MAX(MIN($AX356,EOMONTH(BA$15,0))-MAX($AW356,BA$15),),
_xlfn.IFS(
AND(MONTH($AW356)=MONTH(BA$15),MONTH($AX356)&lt;&gt;MONTH(BA$15)),
NETWORKDAYS.INTL($AW356,$AW356+_xlpm.DD,1,_xlpm.VD),
AND(MONTH($AW356)&lt;&gt;MONTH(BA$15),MONTH($AX356)=MONTH(BA$15)),
NETWORKDAYS.INTL(($AX356)-_xlpm.DD,$AX356,1,_xlpm.VD),
AND(MONTH($AW356)&lt;MONTH(BA$15),MONTH($AX356)&gt;MONTH(BA$15)),
NETWORKDAYS.INTL((EOMONTH(BA$15-1,1))-_xlpm.DD,EOMONTH(BA$15-1,1),1,_xlpm.VD),
AND(MONTH($AW356)=MONTH(BA$15),MONTH($AX356)=MONTH(BA$15)),
NETWORKDAYS.INTL($AW356,$AX356,1,_xlpm.VD)))),0)),
$DH356="месяц",
$DR356*BA356,
$DH356="неделя",
$DR356*BA356/7*(ROUNDUP((DAY(EOMONTH(BA$15,0)))/4,0))),
0)</f>
        <v/>
      </c>
      <c r="DU356" s="125">
        <f t="array" ref="DU356">
IFERROR(_xlfn.IFS(
$DH356="день_1",
$DR356*$BL356/($AX356-$AW356+1)*BB356*(DAY(EOMONTH(BB$15,0))),
$DH356="день_2",
$DR356/30*MAX(MIN($AX356,EOMONTH(BB$15,0))-MAX($AW356,BB$15)+1,),
$DH356="раб.день",
$DR356/30*(IFERROR(
_xlfn.LET(_xlpm.VD,
CHOOSE(
{1;2;3;4;5;6;7;8;9;10;11;12;13;14;15;16;17;18},
45658,45659,45660,45661,45662,45663,45664,45665,45711,45724,45778,45779,45785,45786,45820,45821,45965,46022),
_xlfn.LET(_xlpm.DD,
MAX(MIN($AX356,EOMONTH(BB$15,0))-MAX($AW356,BB$15),),
_xlfn.IFS(
AND(MONTH($AW356)=MONTH(BB$15),MONTH($AX356)&lt;&gt;MONTH(BB$15)),
NETWORKDAYS.INTL($AW356,$AW356+_xlpm.DD,1,_xlpm.VD),
AND(MONTH($AW356)&lt;&gt;MONTH(BB$15),MONTH($AX356)=MONTH(BB$15)),
NETWORKDAYS.INTL(($AX356)-_xlpm.DD,$AX356,1,_xlpm.VD),
AND(MONTH($AW356)&lt;MONTH(BB$15),MONTH($AX356)&gt;MONTH(BB$15)),
NETWORKDAYS.INTL((EOMONTH(BB$15-1,1))-_xlpm.DD,EOMONTH(BB$15-1,1),1,_xlpm.VD),
AND(MONTH($AW356)=MONTH(BB$15),MONTH($AX356)=MONTH(BB$15)),
NETWORKDAYS.INTL($AW356,$AX356,1,_xlpm.VD)))),0)),
$DH356="месяц",
$DR356*BB356,
$DH356="неделя",
$DR356*BB356/7*(ROUNDUP((DAY(EOMONTH(BB$15,0)))/4,0))),
0)</f>
        <v/>
      </c>
      <c r="DV356" s="125">
        <f t="array" ref="DV356">
IFERROR(_xlfn.IFS(
$DH356="день_1",
$DR356*$BL356/($AX356-$AW356+1)*BC356*(DAY(EOMONTH(BC$15,0))),
$DH356="день_2",
$DR356/30*MAX(MIN($AX356,EOMONTH(BC$15,0))-MAX($AW356,BC$15)+1,),
$DH356="раб.день",
$DR356/30*(IFERROR(
_xlfn.LET(_xlpm.VD,
CHOOSE(
{1;2;3;4;5;6;7;8;9;10;11;12;13;14;15;16;17;18},
45658,45659,45660,45661,45662,45663,45664,45665,45711,45724,45778,45779,45785,45786,45820,45821,45965,46022),
_xlfn.LET(_xlpm.DD,
MAX(MIN($AX356,EOMONTH(BC$15,0))-MAX($AW356,BC$15),),
_xlfn.IFS(
AND(MONTH($AW356)=MONTH(BC$15),MONTH($AX356)&lt;&gt;MONTH(BC$15)),
NETWORKDAYS.INTL($AW356,$AW356+_xlpm.DD,1,_xlpm.VD),
AND(MONTH($AW356)&lt;&gt;MONTH(BC$15),MONTH($AX356)=MONTH(BC$15)),
NETWORKDAYS.INTL(($AX356)-_xlpm.DD,$AX356,1,_xlpm.VD),
AND(MONTH($AW356)&lt;MONTH(BC$15),MONTH($AX356)&gt;MONTH(BC$15)),
NETWORKDAYS.INTL((EOMONTH(BC$15-1,1))-_xlpm.DD,EOMONTH(BC$15-1,1),1,_xlpm.VD),
AND(MONTH($AW356)=MONTH(BC$15),MONTH($AX356)=MONTH(BC$15)),
NETWORKDAYS.INTL($AW356,$AX356,1,_xlpm.VD)))),0)),
$DH356="месяц",
$DR356*BC356,
$DH356="неделя",
$DR356*BC356/7*(ROUNDUP((DAY(EOMONTH(BC$15,0)))/4,0))),
0)</f>
        <v/>
      </c>
      <c r="DW356" s="125">
        <f t="array" ref="DW356">
IFERROR(_xlfn.IFS(
$DH356="день_1",
$DR356*$BL356/($AX356-$AW356+1)*BD356*(DAY(EOMONTH(BD$15,0))),
$DH356="день_2",
$DR356/30*MAX(MIN($AX356,EOMONTH(BD$15,0))-MAX($AW356,BD$15)+1,),
$DH356="раб.день",
$DR356/30*(IFERROR(
_xlfn.LET(_xlpm.VD,
CHOOSE(
{1;2;3;4;5;6;7;8;9;10;11;12;13;14;15;16;17;18},
45658,45659,45660,45661,45662,45663,45664,45665,45711,45724,45778,45779,45785,45786,45820,45821,45965,46022),
_xlfn.LET(_xlpm.DD,
MAX(MIN($AX356,EOMONTH(BD$15,0))-MAX($AW356,BD$15),),
_xlfn.IFS(
AND(MONTH($AW356)=MONTH(BD$15),MONTH($AX356)&lt;&gt;MONTH(BD$15)),
NETWORKDAYS.INTL($AW356,$AW356+_xlpm.DD,1,_xlpm.VD),
AND(MONTH($AW356)&lt;&gt;MONTH(BD$15),MONTH($AX356)=MONTH(BD$15)),
NETWORKDAYS.INTL(($AX356)-_xlpm.DD,$AX356,1,_xlpm.VD),
AND(MONTH($AW356)&lt;MONTH(BD$15),MONTH($AX356)&gt;MONTH(BD$15)),
NETWORKDAYS.INTL((EOMONTH(BD$15-1,1))-_xlpm.DD,EOMONTH(BD$15-1,1),1,_xlpm.VD),
AND(MONTH($AW356)=MONTH(BD$15),MONTH($AX356)=MONTH(BD$15)),
NETWORKDAYS.INTL($AW356,$AX356,1,_xlpm.VD)))),0)),
$DH356="месяц",
$DR356*BD356,
$DH356="неделя",
$DR356*BD356/7*(ROUNDUP((DAY(EOMONTH(BD$15,0)))/4,0))),
0)</f>
        <v/>
      </c>
      <c r="DX356" s="125">
        <f t="array" ref="DX356">
IFERROR(_xlfn.IFS(
$DH356="день_1",
$DR356*$BL356/($AX356-$AW356+1)*BE356*(DAY(EOMONTH(BE$15,0))),
$DH356="день_2",
$DR356/30*MAX(MIN($AX356,EOMONTH(BE$15,0))-MAX($AW356,BE$15)+1,),
$DH356="раб.день",
$DR356/30*(IFERROR(
_xlfn.LET(_xlpm.VD,
CHOOSE(
{1;2;3;4;5;6;7;8;9;10;11;12;13;14;15;16;17;18},
45658,45659,45660,45661,45662,45663,45664,45665,45711,45724,45778,45779,45785,45786,45820,45821,45965,46022),
_xlfn.LET(_xlpm.DD,
MAX(MIN($AX356,EOMONTH(BE$15,0))-MAX($AW356,BE$15),),
_xlfn.IFS(
AND(MONTH($AW356)=MONTH(BE$15),MONTH($AX356)&lt;&gt;MONTH(BE$15)),
NETWORKDAYS.INTL($AW356,$AW356+_xlpm.DD,1,_xlpm.VD),
AND(MONTH($AW356)&lt;&gt;MONTH(BE$15),MONTH($AX356)=MONTH(BE$15)),
NETWORKDAYS.INTL(($AX356)-_xlpm.DD,$AX356,1,_xlpm.VD),
AND(MONTH($AW356)&lt;MONTH(BE$15),MONTH($AX356)&gt;MONTH(BE$15)),
NETWORKDAYS.INTL((EOMONTH(BE$15-1,1))-_xlpm.DD,EOMONTH(BE$15-1,1),1,_xlpm.VD),
AND(MONTH($AW356)=MONTH(BE$15),MONTH($AX356)=MONTH(BE$15)),
NETWORKDAYS.INTL($AW356,$AX356,1,_xlpm.VD)))),0)),
$DH356="месяц",
$DR356*BE356,
$DH356="неделя",
$DR356*BE356/7*(ROUNDUP((DAY(EOMONTH(BE$15,0)))/4,0))),
0)</f>
        <v/>
      </c>
      <c r="DY356" s="125">
        <f t="array" ref="DY356">
IFERROR(_xlfn.IFS(
$DH356="день_1",
$DR356*$BL356/($AX356-$AW356+1)*BF356*(DAY(EOMONTH(BF$15,0))),
$DH356="день_2",
$DR356/30*MAX(MIN($AX356,EOMONTH(BF$15,0))-MAX($AW356,BF$15)+1,),
$DH356="раб.день",
$DR356/30*(IFERROR(
_xlfn.LET(_xlpm.VD,
CHOOSE(
{1;2;3;4;5;6;7;8;9;10;11;12;13;14;15;16;17;18},
45658,45659,45660,45661,45662,45663,45664,45665,45711,45724,45778,45779,45785,45786,45820,45821,45965,46022),
_xlfn.LET(_xlpm.DD,
MAX(MIN($AX356,EOMONTH(BF$15,0))-MAX($AW356,BF$15),),
_xlfn.IFS(
AND(MONTH($AW356)=MONTH(BF$15),MONTH($AX356)&lt;&gt;MONTH(BF$15)),
NETWORKDAYS.INTL($AW356,$AW356+_xlpm.DD,1,_xlpm.VD),
AND(MONTH($AW356)&lt;&gt;MONTH(BF$15),MONTH($AX356)=MONTH(BF$15)),
NETWORKDAYS.INTL(($AX356)-_xlpm.DD,$AX356,1,_xlpm.VD),
AND(MONTH($AW356)&lt;MONTH(BF$15),MONTH($AX356)&gt;MONTH(BF$15)),
NETWORKDAYS.INTL((EOMONTH(BF$15-1,1))-_xlpm.DD,EOMONTH(BF$15-1,1),1,_xlpm.VD),
AND(MONTH($AW356)=MONTH(BF$15),MONTH($AX356)=MONTH(BF$15)),
NETWORKDAYS.INTL($AW356,$AX356,1,_xlpm.VD)))),0)),
$DH356="месяц",
$DR356*BF356,
$DH356="неделя",
$DR356*BF356/7*(ROUNDUP((DAY(EOMONTH(BF$15,0)))/4,0))),
0)</f>
        <v/>
      </c>
      <c r="DZ356" s="125">
        <f t="array" ref="DZ356">
IFERROR(_xlfn.IFS(
$DH356="день_1",
$DR356*$BL356/($AX356-$AW356+1)*BG356*(DAY(EOMONTH(BG$15,0))),
$DH356="день_2",
$DR356/30*MAX(MIN($AX356,EOMONTH(BG$15,0))-MAX($AW356,BG$15)+1,),
$DH356="раб.день",
$DR356/30*(IFERROR(
_xlfn.LET(_xlpm.VD,
CHOOSE(
{1;2;3;4;5;6;7;8;9;10;11;12;13;14;15;16;17;18},
45658,45659,45660,45661,45662,45663,45664,45665,45711,45724,45778,45779,45785,45786,45820,45821,45965,46022),
_xlfn.LET(_xlpm.DD,
MAX(MIN($AX356,EOMONTH(BG$15,0))-MAX($AW356,BG$15),),
_xlfn.IFS(
AND(MONTH($AW356)=MONTH(BG$15),MONTH($AX356)&lt;&gt;MONTH(BG$15)),
NETWORKDAYS.INTL($AW356,$AW356+_xlpm.DD,1,_xlpm.VD),
AND(MONTH($AW356)&lt;&gt;MONTH(BG$15),MONTH($AX356)=MONTH(BG$15)),
NETWORKDAYS.INTL(($AX356)-_xlpm.DD,$AX356,1,_xlpm.VD),
AND(MONTH($AW356)&lt;MONTH(BG$15),MONTH($AX356)&gt;MONTH(BG$15)),
NETWORKDAYS.INTL((EOMONTH(BG$15-1,1))-_xlpm.DD,EOMONTH(BG$15-1,1),1,_xlpm.VD),
AND(MONTH($AW356)=MONTH(BG$15),MONTH($AX356)=MONTH(BG$15)),
NETWORKDAYS.INTL($AW356,$AX356,1,_xlpm.VD)))),0)),
$DH356="месяц",
$DR356*BG356,
$DH356="неделя",
$DR356*BG356/7*(ROUNDUP((DAY(EOMONTH(BG$15,0)))/4,0))),
0)</f>
        <v/>
      </c>
      <c r="EA356" s="125">
        <f t="array" ref="EA356">
IFERROR(_xlfn.IFS(
$DH356="день_1",
$DR356*$BL356/($AX356-$AW356+1)*BH356*(DAY(EOMONTH(BH$15,0))),
$DH356="день_2",
$DR356/30*MAX(MIN($AX356,EOMONTH(BH$15,0))-MAX($AW356,BH$15)+1,),
$DH356="раб.день",
$DR356/30*(IFERROR(
_xlfn.LET(_xlpm.VD,
CHOOSE(
{1;2;3;4;5;6;7;8;9;10;11;12;13;14;15;16;17;18},
45658,45659,45660,45661,45662,45663,45664,45665,45711,45724,45778,45779,45785,45786,45820,45821,45965,46022),
_xlfn.LET(_xlpm.DD,
MAX(MIN($AX356,EOMONTH(BH$15,0))-MAX($AW356,BH$15),),
_xlfn.IFS(
AND(MONTH($AW356)=MONTH(BH$15),MONTH($AX356)&lt;&gt;MONTH(BH$15)),
NETWORKDAYS.INTL($AW356,$AW356+_xlpm.DD,1,_xlpm.VD),
AND(MONTH($AW356)&lt;&gt;MONTH(BH$15),MONTH($AX356)=MONTH(BH$15)),
NETWORKDAYS.INTL(($AX356)-_xlpm.DD,$AX356,1,_xlpm.VD),
AND(MONTH($AW356)&lt;MONTH(BH$15),MONTH($AX356)&gt;MONTH(BH$15)),
NETWORKDAYS.INTL((EOMONTH(BH$15-1,1))-_xlpm.DD,EOMONTH(BH$15-1,1),1,_xlpm.VD),
AND(MONTH($AW356)=MONTH(BH$15),MONTH($AX356)=MONTH(BH$15)),
NETWORKDAYS.INTL($AW356,$AX356,1,_xlpm.VD)))),0)),
$DH356="месяц",
$DR356*BH356,
$DH356="неделя",
$DR356*BH356/7*(ROUNDUP((DAY(EOMONTH(BH$15,0)))/4,0))),
0)</f>
        <v/>
      </c>
      <c r="EB356" s="125">
        <f t="array" ref="EB356">
IFERROR(_xlfn.IFS(
$DH356="день_1",
$DR356*$BL356/($AX356-$AW356+1)*BI356*(DAY(EOMONTH(BI$15,0))),
$DH356="день_2",
$DR356/30*MAX(MIN($AX356,EOMONTH(BI$15,0))-MAX($AW356,BI$15)+1,),
$DH356="раб.день",
$DR356/30*(IFERROR(
_xlfn.LET(_xlpm.VD,
CHOOSE(
{1;2;3;4;5;6;7;8;9;10;11;12;13;14;15;16;17;18},
45658,45659,45660,45661,45662,45663,45664,45665,45711,45724,45778,45779,45785,45786,45820,45821,45965,46022),
_xlfn.LET(_xlpm.DD,
MAX(MIN($AX356,EOMONTH(BI$15,0))-MAX($AW356,BI$15),),
_xlfn.IFS(
AND(MONTH($AW356)=MONTH(BI$15),MONTH($AX356)&lt;&gt;MONTH(BI$15)),
NETWORKDAYS.INTL($AW356,$AW356+_xlpm.DD,1,_xlpm.VD),
AND(MONTH($AW356)&lt;&gt;MONTH(BI$15),MONTH($AX356)=MONTH(BI$15)),
NETWORKDAYS.INTL(($AX356)-_xlpm.DD,$AX356,1,_xlpm.VD),
AND(MONTH($AW356)&lt;MONTH(BI$15),MONTH($AX356)&gt;MONTH(BI$15)),
NETWORKDAYS.INTL((EOMONTH(BI$15-1,1))-_xlpm.DD,EOMONTH(BI$15-1,1),1,_xlpm.VD),
AND(MONTH($AW356)=MONTH(BI$15),MONTH($AX356)=MONTH(BI$15)),
NETWORKDAYS.INTL($AW356,$AX356,1,_xlpm.VD)))),0)),
$DH356="месяц",
$DR356*BI356,
$DH356="неделя",
$DR356*BI356/7*(ROUNDUP((DAY(EOMONTH(BI$15,0)))/4,0))),
0)</f>
        <v/>
      </c>
      <c r="EC356" s="125">
        <f t="array" ref="EC356">
IFERROR(_xlfn.IFS(
$DH356="день_1",
$DR356*$BL356/($AX356-$AW356+1)*BJ356*(DAY(EOMONTH(BJ$15,0))),
$DH356="день_2",
$DR356/30*MAX(MIN($AX356,EOMONTH(BJ$15,0))-MAX($AW356,BJ$15)+1,),
$DH356="раб.день",
$DR356/30*(IFERROR(
_xlfn.LET(_xlpm.VD,
CHOOSE(
{1;2;3;4;5;6;7;8;9;10;11;12;13;14;15;16;17;18},
45658,45659,45660,45661,45662,45663,45664,45665,45711,45724,45778,45779,45785,45786,45820,45821,45965,46022),
_xlfn.LET(_xlpm.DD,
MAX(MIN($AX356,EOMONTH(BJ$15,0))-MAX($AW356,BJ$15),),
_xlfn.IFS(
AND(MONTH($AW356)=MONTH(BJ$15),MONTH($AX356)&lt;&gt;MONTH(BJ$15)),
NETWORKDAYS.INTL($AW356,$AW356+_xlpm.DD,1,_xlpm.VD),
AND(MONTH($AW356)&lt;&gt;MONTH(BJ$15),MONTH($AX356)=MONTH(BJ$15)),
NETWORKDAYS.INTL(($AX356)-_xlpm.DD,$AX356,1,_xlpm.VD),
AND(MONTH($AW356)&lt;MONTH(BJ$15),MONTH($AX356)&gt;MONTH(BJ$15)),
NETWORKDAYS.INTL((EOMONTH(BJ$15-1,1))-_xlpm.DD,EOMONTH(BJ$15-1,1),1,_xlpm.VD),
AND(MONTH($AW356)=MONTH(BJ$15),MONTH($AX356)=MONTH(BJ$15)),
NETWORKDAYS.INTL($AW356,$AX356,1,_xlpm.VD)))),0)),
$DH356="месяц",
$DR356*BJ356,
$DH356="неделя",
$DR356*BJ356/7*(ROUNDUP((DAY(EOMONTH(BJ$15,0)))/4,0))),
0)</f>
        <v/>
      </c>
      <c r="ED356" s="125">
        <f t="array" ref="ED356">
IFERROR(_xlfn.IFS(
$DH356="день_1",
$DR356*$BL356/($AX356-$AW356+1)*BK356*(DAY(EOMONTH(BK$15,0))),
$DH356="день_2",
$DR356/30*MAX(MIN($AX356,EOMONTH(BK$15,0))-MAX($AW356,BK$15)+1,),
$DH356="раб.день",
$DR356/30*(IFERROR(
_xlfn.LET(_xlpm.VD,
CHOOSE(
{1;2;3;4;5;6;7;8;9;10;11;12;13;14;15;16;17;18},
45658,45659,45660,45661,45662,45663,45664,45665,45711,45724,45778,45779,45785,45786,45820,45821,45965,46022),
_xlfn.LET(_xlpm.DD,
MAX(MIN($AX356,EOMONTH(BK$15,0))-MAX($AW356,BK$15),),
_xlfn.IFS(
AND(MONTH($AW356)=MONTH(BK$15),MONTH($AX356)&lt;&gt;MONTH(BK$15)),
NETWORKDAYS.INTL($AW356,$AW356+_xlpm.DD,1,_xlpm.VD),
AND(MONTH($AW356)&lt;&gt;MONTH(BK$15),MONTH($AX356)=MONTH(BK$15)),
NETWORKDAYS.INTL(($AX356)-_xlpm.DD,$AX356,1,_xlpm.VD),
AND(MONTH($AW356)&lt;MONTH(BK$15),MONTH($AX356)&gt;MONTH(BK$15)),
NETWORKDAYS.INTL((EOMONTH(BK$15-1,1))-_xlpm.DD,EOMONTH(BK$15-1,1),1,_xlpm.VD),
AND(MONTH($AW356)=MONTH(BK$15),MONTH($AX356)=MONTH(BK$15)),
NETWORKDAYS.INTL($AW356,$AX356,1,_xlpm.VD)))),0)),
$DH356="месяц",
$DR356*BK356,
$DH356="неделя",
$DR356*BK356/7*(ROUNDUP((DAY(EOMONTH(BK$15,0)))/4,0))),
0)</f>
        <v/>
      </c>
      <c r="EE356" s="125">
        <f>SUM($DS356,$DT356,$DU356,$DV356,$DW356,$DX356,$DY356,$DZ356,$EA356,$EB356,$EC356,$ED356)</f>
        <v/>
      </c>
      <c r="EF356" s="125">
        <f>IFERROR(ROUND($EE356*(1+$EP356),2),0)</f>
        <v/>
      </c>
      <c r="EG356" s="128" t="n">
        <v>1</v>
      </c>
      <c r="EH356" s="126" t="n">
        <v>0</v>
      </c>
      <c r="EI356" s="126">
        <f>ROUND(SUM($EH356:$EH356)*SUM($AB356:$AB356)*$EG356,2)</f>
        <v/>
      </c>
      <c r="EJ356" s="126">
        <f>ROUND($EI356*(1+$EP356),2)</f>
        <v/>
      </c>
      <c r="EK356" s="126" t="n">
        <v>0</v>
      </c>
      <c r="EL356" s="126">
        <f>ROUND(SUM($EK356:$EK356)*SUM($AB356:$AB356)*$EG356,2)</f>
        <v/>
      </c>
      <c r="EM356" s="126">
        <f>ROUND($EL356*(1+$EP356),2)</f>
        <v/>
      </c>
      <c r="EN356" s="126">
        <f>SUM($EE356,$EI356,$EL356)</f>
        <v/>
      </c>
      <c r="EO356" s="126">
        <f>SUM($EF356,$EJ356,$EM356)</f>
        <v/>
      </c>
      <c r="EP356" s="59" t="inlineStr">
        <is>
          <t>20%</t>
        </is>
      </c>
      <c r="EQ356" s="59" t="n"/>
      <c r="ER356" s="60">
        <f t="array" ref="ER356">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MATCH(ES356,
{"AMS";"RussOutdoor";"HD Outdoor";"Ingroup";"IQ";"Ledproduction";"LisChannel";"Logic";"Media-PPL";"NovikovTV | НовиковТВ";"SMA";"SOK";"КрокусТВ | CrocusTV | IndoorTV";"Сити";"ТЯК Москва"},
0)),"")</f>
        <v/>
      </c>
      <c r="ES356" s="60" t="n"/>
      <c r="ET356" s="60">
        <f t="array" ref="ET356">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MATCH(ES356,
{"AMS";"RussOutdoor";"HD Outdoor";"Ingroup";"IQ";"Ledproduction";"LisChannel";"Logic";"Media-PPL";"NovikovTV | НовиковТВ";"SMA";"SOK";"КрокусТВ | CrocusTV | IndoorTV";"Сити";"ТЯК Москва"},
0)),"")</f>
        <v/>
      </c>
      <c r="EU356" s="60" t="n"/>
      <c r="EV356" s="60" t="n"/>
      <c r="EX356" s="110">
        <f t="array" ref="EX356">
($AR356/30
+N("ТРАФИК ПЛОЩАДКИ"))*
(IFERROR(
_xlfn.LET(
_xlpm.GPR,
HLOOKUP($L356,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(MATCH($T356,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IF($Q356="цифровой",_xlpm.GPR/$AG356,_xlpm.GPR/60)),
0)
+N("DWELL TIME"))*
(IF($AB356=0,0,IF($AB356=1,0.3,IF($AB356=2,0.5,IF($AB356&gt;2,1))))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_xlfn.IFS($AC356="да",1.2,$AC356="нет",1)*
_xlfn.IFS($AD356="да",1.2,$AD356="нет",1)*
IF(R356="статический",1,1.2)*
$X356*
INDEX(
{1.2;1;1.2;1.2;1;1.2;1.2;1.2;1.2;1.2;1.2;1;1.2;1.2;1.2;1.2;1;1;1.2;1.2;1.2;1;1;1;1;1.2;1.2;1.2;1.2;1;1;1;1;1.2;1.2;1.2;1.2;1.2;1.2;1.2;1.2;1;1;1.2;1;1;1;1;1.5;1;1;1.5;1.5;1.2},
MATCH($Q356,_xlpm.MI,0)))&gt;{0.02;0.04;0.06;0.1;0.2;0.4;0.6;0.8;1;2;4;6})),
{0;1;2;3;4;5;6;7;8;9;10;11;12},
0)))
+N("КОЭФФИЦИЕНТ КОНТАКТА"))))*
(_xlfn.IFS($X356&lt;0.1,$X356/1000,$X356&gt;25,5.2,AND($X356&gt;=0.1,$X356&lt;=25),(($X356*2+0.1)/10)*($X356/10)))*
IFERROR((_xlfn.LET(
_xlpm.MA,
{0;0.8;0.85;0.9;0.95;1},
_xlpm.MAA,
{0;1;2;3;4;5},
INDEX(_xlpm.MA,MATCH(SUMPRODUCT(--((IF(ROUND(_xlpm.MAA,1)&gt;5,5,ROUND($AB356,1)))&gt;{0;1;2;3;4;5})),_xlpm.MAA,0)))
+N("КОЭФФИЦИЕНТ КОЛ-ВО КОНСТРУКЦИЙ")),1)*
$AB356,0))*
(IF($Q356="цифровой",$AG356/15*$AI356,1)
+N("ДЛЯ ЦИФРЫ"))</f>
        <v/>
      </c>
      <c r="EY356" s="110">
        <f>IFERROR(EX356*AY356,0)</f>
        <v/>
      </c>
      <c r="EZ356" s="131">
        <f>IFERROR(DP356/EY356*1000,0)</f>
        <v/>
      </c>
      <c r="FA356" s="112">
        <f>IFERROR(FC356/FB356,0)</f>
        <v/>
      </c>
      <c r="FB356" s="112">
        <f>IFERROR((FC356/(EY356/FF356*#REF!))*0.825,0)</f>
        <v/>
      </c>
      <c r="FC356" s="112">
        <f>IFERROR(((EX356*30/AR356)*100)/30,0)</f>
        <v/>
      </c>
      <c r="FD356" s="112">
        <f>IFERROR(EY356/G356*100%,0)</f>
        <v/>
      </c>
      <c r="FE356" s="112">
        <f>IFERROR(FD356/FC356*100%,0)</f>
        <v/>
      </c>
      <c r="FF356" s="110">
        <f>IFERROR(AR356/30*AY356,0)</f>
        <v/>
      </c>
    </row>
    <row r="357" ht="13" customHeight="1">
      <c r="A357" s="59" t="n"/>
      <c r="B357" s="60" t="n"/>
      <c r="C357" s="60" t="n"/>
      <c r="D357" s="60">
        <f t="array" ref="D357">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MATCH($E357,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57" s="60">
        <f t="array" ref="E357">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MATCH($F357,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57" s="60" t="inlineStr"/>
      <c r="G357" s="60" t="n"/>
      <c r="H357" s="60">
        <f t="array" ref="H357">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MATCH($I357,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57" s="60" t="n"/>
      <c r="J357" s="60" t="n"/>
      <c r="K357" s="60" t="n"/>
      <c r="L357" s="60" t="n"/>
      <c r="M357" s="60" t="n"/>
      <c r="N357" s="60" t="n"/>
      <c r="O357" s="60" t="n"/>
      <c r="P357" s="60">
        <f t="array" ref="P357">
_xlfn.IFS(
ISNUMBER(MATCH($Q357,{"шелфбаннер","разделитель","монетница","чековая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ISNUMBER(MATCH($Q357,{"LED/LCD","видеокулер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ISNUMBER(MATCH($Q357,{"автомобиль","машина","выставочное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ISNUMBER(MATCH($Q357,{"билборд","лифтовая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ISNUMBER(MATCH($Q357,{"навигация","подвесной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ISNUMBER(MATCH($Q357,{"движущаяся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ISNUMBER(MATCH($Q357,{"каталог","журнал"},)),
"Пресса",
$Q357="","")</f>
        <v/>
      </c>
      <c r="Q357" s="60" t="n"/>
      <c r="R357" s="60">
        <f t="array" ref="R357">
IFERROR(
_xlfn.IFS(
OR(ISNUMBER(MATCH($Q357,{"экспозиция","макет","стенд","автостенд","авто стенд","выставочное пространство","выставочные стенды","модульные выставочные стенды","3Д конструкция","3D конструкция"},)),P357="Экспонирование"),
"нестандартный",
ISNUMBER(MATCH($Q357,{"скроллер","призматрон"},)),
"динамический",
$P357="Видео",
"цифровой",
OR($P357="Пресса",$P357="Щит",$P357="POSm",$P357="Подвес",$P357="Брендирование/оклейка"),
"статический"),"")</f>
        <v/>
      </c>
      <c r="S357" s="59" t="n"/>
      <c r="T357" s="60" t="n"/>
      <c r="U357" s="60" t="n"/>
      <c r="V357" s="60">
        <f>
IF(P357="Видео",
"цифровой постер/ролик",
IF(ISNUMBER(MATCH(Q357,{"короб световой","короб световой | лайтбокс","короб световой | кристалайт","лайтбокс","лайт бокс","кристалайт","LB","lightbox"},)),
"бэклит",
IF(P357="Брендирование/оклейка",
"перфарированная пленка/самоклейка",
IF(P357="Экспонирование",
"под запрос",
IF(P357="Подвес",
"баннер/ткань",
"")))))</f>
        <v/>
      </c>
      <c r="W357" s="59" t="n"/>
      <c r="X357" s="59" t="n"/>
      <c r="Y357" s="59" t="n"/>
      <c r="Z357" s="61" t="n"/>
      <c r="AA357" s="61" t="n"/>
      <c r="AB357" s="61">
        <f>IF(BL357&gt;0,Z357,0)</f>
        <v/>
      </c>
      <c r="AC357" s="59" t="n"/>
      <c r="AD357" s="59" t="n"/>
      <c r="AE357" s="59" t="n"/>
      <c r="AF357" s="59" t="n"/>
      <c r="AG357" s="59" t="n"/>
      <c r="AH357" s="59" t="n"/>
      <c r="AI357" s="59" t="n"/>
      <c r="AJ357" s="59" t="n"/>
      <c r="AK357" s="59" t="n"/>
      <c r="AL357" s="62">
        <f>IFERROR(IF(OR(R357="статический",R357="динамический",R357="нестандартный",R357="",R357=""),"-",IF(AND(AH357="-",AI357="-"),"-",AK357*3600/AH357*AI357)),"-")</f>
        <v/>
      </c>
      <c r="AM357" s="62">
        <f>IFERROR(IF(OR(R357="статический",R357="динамический",R357="",R357="", R357="BTL",R357="нестандартный"),"-",AG357*AI357*AL357/60),"-")</f>
        <v/>
      </c>
      <c r="AN357" s="63">
        <f>IFERROR(IF(AH357="","-",AG357*AI357/AH357),"-")</f>
        <v/>
      </c>
      <c r="AO357" s="59">
        <f>IFERROR(IF(OR($R357="статический",$R357="динамический",$R357="",$R357="",$R357="BTL",$R357="нестандартный"),"-",$AL357*$AY357),"-")</f>
        <v/>
      </c>
      <c r="AP357" s="62">
        <f>IFERROR(IF(OR($R357="статический",$R357="динамический",$R357="",$R357="",$R357="BTL",$R357="нестандартный"),"-",$AM357*AY357),"-")</f>
        <v/>
      </c>
      <c r="AQ357" s="64" t="n"/>
      <c r="AR357" s="61" t="n"/>
      <c r="AS357" s="61" t="n"/>
      <c r="AT357" s="61" t="n"/>
      <c r="AU357" s="65" t="n"/>
      <c r="AV357" s="124">
        <f>IFERROR(DR357/AT357*1000,"n/a")</f>
        <v/>
      </c>
      <c r="AW357" s="67" t="n"/>
      <c r="AX357" s="67" t="n"/>
      <c r="AY357" s="43">
        <f>IFERROR(IF(OR($AW357="",$AX357=""),"",_xlfn.DAYS($AX357+1,$AW357)),"")</f>
        <v/>
      </c>
      <c r="AZ357" s="68">
        <f t="array" ref="AZ357">
_xlfn.LET(_xlpm.COEFF,
IF($AW357+$AX357=0,0,IF(MAX(MIN($AX357,EOMONTH(AZ$15,0))-MAX($AW357,AZ$15)+1,)&gt;0,1,0)),
_xlfn.IFS(
$ES357="LisChannel",
_xlpm.COEFF*
INDEX({1;1;1.2;1.2;1;1;1;1;1.2;1.2;1.2;1.2},
MATCH(MONTH(AZ$15),
{1,2,3,4,5,6,7,8,9,10,11,12})),
CONCATENATE($ES357," ",$L357)="RussOutdoor метро",
_xlpm.COEFF*
INDEX({0.8;0.9;1.1;1.1;1;1;1;1;1.1;1.1;1.1;1.1},
MATCH(MONTH(AZ$15),
{1,2,3,4,5,6,7,8,9,10,11,12})),
$ES357&lt;&gt;"LisChannel",
_xlpm.COEFF,
$ES357&lt;&gt;"RussOutdoor",
_xlpm.COEFF))</f>
        <v/>
      </c>
      <c r="BA357" s="68">
        <f t="array" ref="BA357">
_xlfn.LET(_xlpm.COEFF,
IF($AW357+$AX357=0,0,IF(MAX(MIN($AX357,EOMONTH(BA$15,0))-MAX($AW357,BA$15)+1,)&gt;0,1,0)),
_xlfn.IFS(
$ES357="LisChannel",
_xlpm.COEFF*
INDEX({1;1;1.2;1.2;1;1;1;1;1.2;1.2;1.2;1.2},
MATCH(MONTH(BA$15),
{1,2,3,4,5,6,7,8,9,10,11,12})),
CONCATENATE($ES357," ",$L357)="RussOutdoor метро",
_xlpm.COEFF*
INDEX({0.8;0.9;1.1;1.1;1;1;1;1;1.1;1.1;1.1;1.1},
MATCH(MONTH(BA$15),
{1,2,3,4,5,6,7,8,9,10,11,12})),
$ES357&lt;&gt;"LisChannel",
_xlpm.COEFF,
$ES357&lt;&gt;"RussOutdoor",
_xlpm.COEFF))</f>
        <v/>
      </c>
      <c r="BB357" s="68">
        <f t="array" ref="BB357">
_xlfn.LET(_xlpm.COEFF,
IF($AW357+$AX357=0,0,IF(MAX(MIN($AX357,EOMONTH(BB$15,0))-MAX($AW357,BB$15)+1,)&gt;0,1,0)),
_xlfn.IFS(
$ES357="LisChannel",
_xlpm.COEFF*
INDEX({1;1;1.2;1.2;1;1;1;1;1.2;1.2;1.2;1.2},
MATCH(MONTH(BB$15),
{1,2,3,4,5,6,7,8,9,10,11,12})),
CONCATENATE($ES357," ",$L357)="RussOutdoor метро",
_xlpm.COEFF*
INDEX({0.8;0.9;1.1;1.1;1;1;1;1;1.1;1.1;1.1;1.1},
MATCH(MONTH(BB$15),
{1,2,3,4,5,6,7,8,9,10,11,12})),
$ES357&lt;&gt;"LisChannel",
_xlpm.COEFF,
$ES357&lt;&gt;"RussOutdoor",
_xlpm.COEFF))</f>
        <v/>
      </c>
      <c r="BC357" s="68">
        <f t="array" ref="BC357">
_xlfn.LET(_xlpm.COEFF,
IF($AW357+$AX357=0,0,IF(MAX(MIN($AX357,EOMONTH(BC$15,0))-MAX($AW357,BC$15)+1,)&gt;0,1,0)),
_xlfn.IFS(
$ES357="LisChannel",
_xlpm.COEFF*
INDEX({1;1;1.2;1.2;1;1;1;1;1.2;1.2;1.2;1.2},
MATCH(MONTH(BC$15),
{1,2,3,4,5,6,7,8,9,10,11,12})),
CONCATENATE($ES357," ",$L357)="RussOutdoor метро",
_xlpm.COEFF*
INDEX({0.8;0.9;1.1;1.1;1;1;1;1;1.1;1.1;1.1;1.1},
MATCH(MONTH(BC$15),
{1,2,3,4,5,6,7,8,9,10,11,12})),
$ES357&lt;&gt;"LisChannel",
_xlpm.COEFF,
$ES357&lt;&gt;"RussOutdoor",
_xlpm.COEFF))</f>
        <v/>
      </c>
      <c r="BD357" s="68">
        <f t="array" ref="BD357">
_xlfn.LET(_xlpm.COEFF,
IF($AW357+$AX357=0,0,IF(MAX(MIN($AX357,EOMONTH(BD$15,0))-MAX($AW357,BD$15)+1,)&gt;0,1,0)),
_xlfn.IFS(
$ES357="LisChannel",
_xlpm.COEFF*
INDEX({1;1;1.2;1.2;1;1;1;1;1.2;1.2;1.2;1.2},
MATCH(MONTH(BD$15),
{1,2,3,4,5,6,7,8,9,10,11,12})),
CONCATENATE($ES357," ",$L357)="RussOutdoor метро",
_xlpm.COEFF*
INDEX({0.8;0.9;1.1;1.1;1;1;1;1;1.1;1.1;1.1;1.1},
MATCH(MONTH(BD$15),
{1,2,3,4,5,6,7,8,9,10,11,12})),
$ES357&lt;&gt;"LisChannel",
_xlpm.COEFF,
$ES357&lt;&gt;"RussOutdoor",
_xlpm.COEFF))</f>
        <v/>
      </c>
      <c r="BE357" s="68">
        <f t="array" ref="BE357">
_xlfn.LET(_xlpm.COEFF,
IF($AW357+$AX357=0,0,IF(MAX(MIN($AX357,EOMONTH(BE$15,0))-MAX($AW357,BE$15)+1,)&gt;0,1,0)),
_xlfn.IFS(
$ES357="LisChannel",
_xlpm.COEFF*
INDEX({1;1;1.2;1.2;1;1;1;1;1.2;1.2;1.2;1.2},
MATCH(MONTH(BE$15),
{1,2,3,4,5,6,7,8,9,10,11,12})),
CONCATENATE($ES357," ",$L357)="RussOutdoor метро",
_xlpm.COEFF*
INDEX({0.8;0.9;1.1;1.1;1;1;1;1;1.1;1.1;1.1;1.1},
MATCH(MONTH(BE$15),
{1,2,3,4,5,6,7,8,9,10,11,12})),
$ES357&lt;&gt;"LisChannel",
_xlpm.COEFF,
$ES357&lt;&gt;"RussOutdoor",
_xlpm.COEFF))</f>
        <v/>
      </c>
      <c r="BF357" s="68">
        <f t="array" ref="BF357">
_xlfn.LET(_xlpm.COEFF,
IF($AW357+$AX357=0,0,IF(MAX(MIN($AX357,EOMONTH(BF$15,0))-MAX($AW357,BF$15)+1,)&gt;0,1,0)),
_xlfn.IFS(
$ES357="LisChannel",
_xlpm.COEFF*
INDEX({1;1;1.2;1.2;1;1;1;1;1.2;1.2;1.2;1.2},
MATCH(MONTH(BF$15),
{1,2,3,4,5,6,7,8,9,10,11,12})),
CONCATENATE($ES357," ",$L357)="RussOutdoor метро",
_xlpm.COEFF*
INDEX({0.8;0.9;1.1;1.1;1;1;1;1;1.1;1.1;1.1;1.1},
MATCH(MONTH(BF$15),
{1,2,3,4,5,6,7,8,9,10,11,12})),
$ES357&lt;&gt;"LisChannel",
_xlpm.COEFF,
$ES357&lt;&gt;"RussOutdoor",
_xlpm.COEFF))</f>
        <v/>
      </c>
      <c r="BG357" s="68">
        <f t="array" ref="BG357">
_xlfn.LET(_xlpm.COEFF,
IF($AW357+$AX357=0,0,IF(MAX(MIN($AX357,EOMONTH(BG$15,0))-MAX($AW357,BG$15)+1,)&gt;0,1,0)),
_xlfn.IFS(
$ES357="LisChannel",
_xlpm.COEFF*
INDEX({1;1;1.2;1.2;1;1;1;1;1.2;1.2;1.2;1.2},
MATCH(MONTH(BG$15),
{1,2,3,4,5,6,7,8,9,10,11,12})),
CONCATENATE($ES357," ",$L357)="RussOutdoor метро",
_xlpm.COEFF*
INDEX({0.8;0.9;1.1;1.1;1;1;1;1;1.1;1.1;1.1;1.1},
MATCH(MONTH(BG$15),
{1,2,3,4,5,6,7,8,9,10,11,12})),
$ES357&lt;&gt;"LisChannel",
_xlpm.COEFF,
$ES357&lt;&gt;"RussOutdoor",
_xlpm.COEFF))</f>
        <v/>
      </c>
      <c r="BH357" s="68">
        <f t="array" ref="BH357">
_xlfn.LET(_xlpm.COEFF,
IF($AW357+$AX357=0,0,IF(MAX(MIN($AX357,EOMONTH(BH$15,0))-MAX($AW357,BH$15)+1,)&gt;0,1,0)),
_xlfn.IFS(
$ES357="LisChannel",
_xlpm.COEFF*
INDEX({1;1;1.2;1.2;1;1;1;1;1.2;1.2;1.2;1.2},
MATCH(MONTH(BH$15),
{1,2,3,4,5,6,7,8,9,10,11,12})),
CONCATENATE($ES357," ",$L357)="RussOutdoor метро",
_xlpm.COEFF*
INDEX({0.8;0.9;1.1;1.1;1;1;1;1;1.1;1.1;1.1;1.1},
MATCH(MONTH(BH$15),
{1,2,3,4,5,6,7,8,9,10,11,12})),
$ES357&lt;&gt;"LisChannel",
_xlpm.COEFF,
$ES357&lt;&gt;"RussOutdoor",
_xlpm.COEFF))</f>
        <v/>
      </c>
      <c r="BI357" s="68">
        <f t="array" ref="BI357">
_xlfn.LET(_xlpm.COEFF,
IF($AW357+$AX357=0,0,IF(MAX(MIN($AX357,EOMONTH(BI$15,0))-MAX($AW357,BI$15)+1,)&gt;0,1,0)),
_xlfn.IFS(
$ES357="LisChannel",
_xlpm.COEFF*
INDEX({1;1;1.2;1.2;1;1;1;1;1.2;1.2;1.2;1.2},
MATCH(MONTH(BI$15),
{1,2,3,4,5,6,7,8,9,10,11,12})),
CONCATENATE($ES357," ",$L357)="RussOutdoor метро",
_xlpm.COEFF*
INDEX({0.8;0.9;1.1;1.1;1;1;1;1;1.1;1.1;1.1;1.1},
MATCH(MONTH(BI$15),
{1,2,3,4,5,6,7,8,9,10,11,12})),
$ES357&lt;&gt;"LisChannel",
_xlpm.COEFF,
$ES357&lt;&gt;"RussOutdoor",
_xlpm.COEFF))</f>
        <v/>
      </c>
      <c r="BJ357" s="68">
        <f t="array" ref="BJ357">
_xlfn.LET(_xlpm.COEFF,
IF($AW357+$AX357=0,0,IF(MAX(MIN($AX357,EOMONTH(BJ$15,0))-MAX($AW357,BJ$15)+1,)&gt;0,1,0)),
_xlfn.IFS(
$ES357="LisChannel",
_xlpm.COEFF*
INDEX({1;1;1.2;1.2;1;1;1;1;1.2;1.2;1.2;1.2},
MATCH(MONTH(BJ$15),
{1,2,3,4,5,6,7,8,9,10,11,12})),
CONCATENATE($ES357," ",$L357)="RussOutdoor метро",
_xlpm.COEFF*
INDEX({0.8;0.9;1.1;1.1;1;1;1;1;1.1;1.1;1.1;1.1},
MATCH(MONTH(BJ$15),
{1,2,3,4,5,6,7,8,9,10,11,12})),
$ES357&lt;&gt;"LisChannel",
_xlpm.COEFF,
$ES357&lt;&gt;"RussOutdoor",
_xlpm.COEFF))</f>
        <v/>
      </c>
      <c r="BK357" s="68">
        <f t="array" ref="BK357">
_xlfn.LET(_xlpm.COEFF,
IF($AW357+$AX357=0,0,IF(MAX(MIN($AX357,EOMONTH(BK$15,0))-MAX($AW357,BK$15)+1,)&gt;0,1,0)),
_xlfn.IFS(
$ES357="LisChannel",
_xlpm.COEFF*
INDEX({1;1;1.2;1.2;1;1;1;1;1.2;1.2;1.2;1.2},
MATCH(MONTH(BK$15),
{1,2,3,4,5,6,7,8,9,10,11,12})),
CONCATENATE($ES357," ",$L357)="RussOutdoor метро",
_xlpm.COEFF*
INDEX({0.8;0.9;1.1;1.1;1;1;1;1;1.1;1.1;1.1;1.1},
MATCH(MONTH(BK$15),
{1,2,3,4,5,6,7,8,9,10,11,12})),
$ES357&lt;&gt;"LisChannel",
_xlpm.COEFF,
$ES357&lt;&gt;"RussOutdoor",
_xlpm.COEFF))</f>
        <v/>
      </c>
      <c r="BL357" s="62">
        <f>COUNTIFS($AZ357:$BK357,"&gt;0")</f>
        <v/>
      </c>
      <c r="BM357" s="65" t="n"/>
      <c r="BN357" s="125">
        <f>$DJ357</f>
        <v/>
      </c>
      <c r="BO357" s="63">
        <f>$DQ357</f>
        <v/>
      </c>
      <c r="BP357" s="125">
        <f>
IFERROR(
IF($BL357=0,0,
$BN357*(1-$BO357)),
0)</f>
        <v/>
      </c>
      <c r="BQ357" s="125">
        <f t="array" ref="BQ357">
IFERROR(
_xlfn.IFS(
$DH357="день_1",
$BP357*$BL357/($AX357-$AW357+1)*AZ357*(DAY(EOMONTH(AZ$15,0))),
$DH357="день_2",
$BP357/30*MAX(MIN($AX357,EOMONTH(AZ$15,0))-MAX($AW357,AZ$15)+1,),
$DH357="раб.день",
$BP357/30*(IFERROR(
_xlfn.LET(_xlpm.VD,
CHOOSE(
{1;2;3;4;5;6;7;8;9;10;11;12;13;14;15;16;17;18},
45658,45659,45660,45661,45662,45663,45664,45665,45711,45724,45778,45779,45785,45786,45820,45821,45965,46022),
_xlfn.LET(_xlpm.DD,
MAX(MIN($AX357,EOMONTH(AZ$15,0))-MAX($AW357,AZ$15),),
_xlfn.IFS(
AND(MONTH($AW357)=MONTH(AZ$15),MONTH($AX357)&lt;&gt;MONTH(AZ$15)),
NETWORKDAYS.INTL($AW357,$AW357+_xlpm.DD,1,_xlpm.VD),
AND(MONTH($AW357)&lt;&gt;MONTH(AZ$15),MONTH($AX357)=MONTH(AZ$15)),
NETWORKDAYS.INTL(($AX357)-_xlpm.DD,$AX357,1,_xlpm.VD),
AND(MONTH($AW357)&lt;MONTH(AZ$15),MONTH($AX357)&gt;MONTH(AZ$15)),
NETWORKDAYS.INTL((EOMONTH(AZ$15-1,1))-_xlpm.DD,EOMONTH(AZ$15-1,1),1,_xlpm.VD),
AND(MONTH($AW357)=MONTH(AZ$15),MONTH($AX357)=MONTH(AZ$15)),
NETWORKDAYS.INTL($AW357,$AX357,1,_xlpm.VD)))),0)),
$DH357="месяц",
$BP357*AZ357,
$DH357="неделя",
$BP357*AZ357/7*(ROUNDUP((DAY(EOMONTH(AZ$15,0)))/4,0))),
0)</f>
        <v/>
      </c>
      <c r="BR357" s="125">
        <f t="array" ref="BR357">
IFERROR(
_xlfn.IFS(
$DH357="день_1",
$BP357*$BL357/($AX357-$AW357+1)*BA357*(DAY(EOMONTH(BA$15,0))),
$DH357="день_2",
$BP357/30*MAX(MIN($AX357,EOMONTH(BA$15,0))-MAX($AW357,BA$15)+1,),
$DH357="раб.день",
$BP357/30*(IFERROR(
_xlfn.LET(_xlpm.VD,
CHOOSE(
{1;2;3;4;5;6;7;8;9;10;11;12;13;14;15;16;17;18},
45658,45659,45660,45661,45662,45663,45664,45665,45711,45724,45778,45779,45785,45786,45820,45821,45965,46022),
_xlfn.LET(_xlpm.DD,
MAX(MIN($AX357,EOMONTH(BA$15,0))-MAX($AW357,BA$15),),
_xlfn.IFS(
AND(MONTH($AW357)=MONTH(BA$15),MONTH($AX357)&lt;&gt;MONTH(BA$15)),
NETWORKDAYS.INTL($AW357,$AW357+_xlpm.DD,1,_xlpm.VD),
AND(MONTH($AW357)&lt;&gt;MONTH(BA$15),MONTH($AX357)=MONTH(BA$15)),
NETWORKDAYS.INTL(($AX357)-_xlpm.DD,$AX357,1,_xlpm.VD),
AND(MONTH($AW357)&lt;MONTH(BA$15),MONTH($AX357)&gt;MONTH(BA$15)),
NETWORKDAYS.INTL((EOMONTH(BA$15-1,1))-_xlpm.DD,EOMONTH(BA$15-1,1),1,_xlpm.VD),
AND(MONTH($AW357)=MONTH(BA$15),MONTH($AX357)=MONTH(BA$15)),
NETWORKDAYS.INTL($AW357,$AX357,1,_xlpm.VD)))),0)),
$DH357="месяц",
$BP357*BA357,
$DH357="неделя",
$BP357*BA357/7*(ROUNDUP((DAY(EOMONTH(BA$15,0)))/4,0))),
0)</f>
        <v/>
      </c>
      <c r="BS357" s="125">
        <f t="array" ref="BS357">
IFERROR(
_xlfn.IFS(
$DH357="день_1",
$BP357*$BL357/($AX357-$AW357+1)*BB357*(DAY(EOMONTH(BB$15,0))),
$DH357="день_2",
$BP357/30*MAX(MIN($AX357,EOMONTH(BB$15,0))-MAX($AW357,BB$15)+1,),
$DH357="раб.день",
$BP357/30*(IFERROR(
_xlfn.LET(_xlpm.VD,
CHOOSE(
{1;2;3;4;5;6;7;8;9;10;11;12;13;14;15;16;17;18},
45658,45659,45660,45661,45662,45663,45664,45665,45711,45724,45778,45779,45785,45786,45820,45821,45965,46022),
_xlfn.LET(_xlpm.DD,
MAX(MIN($AX357,EOMONTH(BB$15,0))-MAX($AW357,BB$15),),
_xlfn.IFS(
AND(MONTH($AW357)=MONTH(BB$15),MONTH($AX357)&lt;&gt;MONTH(BB$15)),
NETWORKDAYS.INTL($AW357,$AW357+_xlpm.DD,1,_xlpm.VD),
AND(MONTH($AW357)&lt;&gt;MONTH(BB$15),MONTH($AX357)=MONTH(BB$15)),
NETWORKDAYS.INTL(($AX357)-_xlpm.DD,$AX357,1,_xlpm.VD),
AND(MONTH($AW357)&lt;MONTH(BB$15),MONTH($AX357)&gt;MONTH(BB$15)),
NETWORKDAYS.INTL((EOMONTH(BB$15-1,1))-_xlpm.DD,EOMONTH(BB$15-1,1),1,_xlpm.VD),
AND(MONTH($AW357)=MONTH(BB$15),MONTH($AX357)=MONTH(BB$15)),
NETWORKDAYS.INTL($AW357,$AX357,1,_xlpm.VD)))),0)),
$DH357="месяц",
$BP357*BB357,
$DH357="неделя",
$BP357*BB357/7*(ROUNDUP((DAY(EOMONTH(BB$15,0)))/4,0))),
0)</f>
        <v/>
      </c>
      <c r="BT357" s="125">
        <f t="array" ref="BT357">
IFERROR(
_xlfn.IFS(
$DH357="день_1",
$BP357*$BL357/($AX357-$AW357+1)*BC357*(DAY(EOMONTH(BC$15,0))),
$DH357="день_2",
$BP357/30*MAX(MIN($AX357,EOMONTH(BC$15,0))-MAX($AW357,BC$15)+1,),
$DH357="раб.день",
$BP357/30*(IFERROR(
_xlfn.LET(_xlpm.VD,
CHOOSE(
{1;2;3;4;5;6;7;8;9;10;11;12;13;14;15;16;17;18},
45658,45659,45660,45661,45662,45663,45664,45665,45711,45724,45778,45779,45785,45786,45820,45821,45965,46022),
_xlfn.LET(_xlpm.DD,
MAX(MIN($AX357,EOMONTH(BC$15,0))-MAX($AW357,BC$15),),
_xlfn.IFS(
AND(MONTH($AW357)=MONTH(BC$15),MONTH($AX357)&lt;&gt;MONTH(BC$15)),
NETWORKDAYS.INTL($AW357,$AW357+_xlpm.DD,1,_xlpm.VD),
AND(MONTH($AW357)&lt;&gt;MONTH(BC$15),MONTH($AX357)=MONTH(BC$15)),
NETWORKDAYS.INTL(($AX357)-_xlpm.DD,$AX357,1,_xlpm.VD),
AND(MONTH($AW357)&lt;MONTH(BC$15),MONTH($AX357)&gt;MONTH(BC$15)),
NETWORKDAYS.INTL((EOMONTH(BC$15-1,1))-_xlpm.DD,EOMONTH(BC$15-1,1),1,_xlpm.VD),
AND(MONTH($AW357)=MONTH(BC$15),MONTH($AX357)=MONTH(BC$15)),
NETWORKDAYS.INTL($AW357,$AX357,1,_xlpm.VD)))),0)),
$DH357="месяц",
$BP357*BC357,
$DH357="неделя",
$BP357*BC357/7*(ROUNDUP((DAY(EOMONTH(BC$15,0)))/4,0))),
0)</f>
        <v/>
      </c>
      <c r="BU357" s="125">
        <f t="array" ref="BU357">
IFERROR(
_xlfn.IFS(
$DH357="день_1",
$BP357*$BL357/($AX357-$AW357+1)*BD357*(DAY(EOMONTH(BD$15,0))),
$DH357="день_2",
$BP357/30*MAX(MIN($AX357,EOMONTH(BD$15,0))-MAX($AW357,BD$15)+1,),
$DH357="раб.день",
$BP357/30*(IFERROR(
_xlfn.LET(_xlpm.VD,
CHOOSE(
{1;2;3;4;5;6;7;8;9;10;11;12;13;14;15;16;17;18},
45658,45659,45660,45661,45662,45663,45664,45665,45711,45724,45778,45779,45785,45786,45820,45821,45965,46022),
_xlfn.LET(_xlpm.DD,
MAX(MIN($AX357,EOMONTH(BD$15,0))-MAX($AW357,BD$15),),
_xlfn.IFS(
AND(MONTH($AW357)=MONTH(BD$15),MONTH($AX357)&lt;&gt;MONTH(BD$15)),
NETWORKDAYS.INTL($AW357,$AW357+_xlpm.DD,1,_xlpm.VD),
AND(MONTH($AW357)&lt;&gt;MONTH(BD$15),MONTH($AX357)=MONTH(BD$15)),
NETWORKDAYS.INTL(($AX357)-_xlpm.DD,$AX357,1,_xlpm.VD),
AND(MONTH($AW357)&lt;MONTH(BD$15),MONTH($AX357)&gt;MONTH(BD$15)),
NETWORKDAYS.INTL((EOMONTH(BD$15-1,1))-_xlpm.DD,EOMONTH(BD$15-1,1),1,_xlpm.VD),
AND(MONTH($AW357)=MONTH(BD$15),MONTH($AX357)=MONTH(BD$15)),
NETWORKDAYS.INTL($AW357,$AX357,1,_xlpm.VD)))),0)),
$DH357="месяц",
$BP357*BD357,
$DH357="неделя",
$BP357*BD357/7*(ROUNDUP((DAY(EOMONTH(BD$15,0)))/4,0))),
0)</f>
        <v/>
      </c>
      <c r="BV357" s="125">
        <f t="array" ref="BV357">
IFERROR(
_xlfn.IFS(
$DH357="день_1",
$BP357*$BL357/($AX357-$AW357+1)*BE357*(DAY(EOMONTH(BE$15,0))),
$DH357="день_2",
$BP357/30*MAX(MIN($AX357,EOMONTH(BE$15,0))-MAX($AW357,BE$15)+1,),
$DH357="раб.день",
$BP357/30*(IFERROR(
_xlfn.LET(_xlpm.VD,
CHOOSE(
{1;2;3;4;5;6;7;8;9;10;11;12;13;14;15;16;17;18},
45658,45659,45660,45661,45662,45663,45664,45665,45711,45724,45778,45779,45785,45786,45820,45821,45965,46022),
_xlfn.LET(_xlpm.DD,
MAX(MIN($AX357,EOMONTH(BE$15,0))-MAX($AW357,BE$15),),
_xlfn.IFS(
AND(MONTH($AW357)=MONTH(BE$15),MONTH($AX357)&lt;&gt;MONTH(BE$15)),
NETWORKDAYS.INTL($AW357,$AW357+_xlpm.DD,1,_xlpm.VD),
AND(MONTH($AW357)&lt;&gt;MONTH(BE$15),MONTH($AX357)=MONTH(BE$15)),
NETWORKDAYS.INTL(($AX357)-_xlpm.DD,$AX357,1,_xlpm.VD),
AND(MONTH($AW357)&lt;MONTH(BE$15),MONTH($AX357)&gt;MONTH(BE$15)),
NETWORKDAYS.INTL((EOMONTH(BE$15-1,1))-_xlpm.DD,EOMONTH(BE$15-1,1),1,_xlpm.VD),
AND(MONTH($AW357)=MONTH(BE$15),MONTH($AX357)=MONTH(BE$15)),
NETWORKDAYS.INTL($AW357,$AX357,1,_xlpm.VD)))),0)),
$DH357="месяц",
$BP357*BE357,
$DH357="неделя",
$BP357*BE357/7*(ROUNDUP((DAY(EOMONTH(BE$15,0)))/4,0))),
0)</f>
        <v/>
      </c>
      <c r="BW357" s="125">
        <f t="array" ref="BW357">
IFERROR(
_xlfn.IFS(
$DH357="день_1",
$BP357*$BL357/($AX357-$AW357+1)*BF357*(DAY(EOMONTH(BF$15,0))),
$DH357="день_2",
$BP357/30*MAX(MIN($AX357,EOMONTH(BF$15,0))-MAX($AW357,BF$15)+1,),
$DH357="раб.день",
$BP357/30*(IFERROR(
_xlfn.LET(_xlpm.VD,
CHOOSE(
{1;2;3;4;5;6;7;8;9;10;11;12;13;14;15;16;17;18},
45658,45659,45660,45661,45662,45663,45664,45665,45711,45724,45778,45779,45785,45786,45820,45821,45965,46022),
_xlfn.LET(_xlpm.DD,
MAX(MIN($AX357,EOMONTH(BF$15,0))-MAX($AW357,BF$15),),
_xlfn.IFS(
AND(MONTH($AW357)=MONTH(BF$15),MONTH($AX357)&lt;&gt;MONTH(BF$15)),
NETWORKDAYS.INTL($AW357,$AW357+_xlpm.DD,1,_xlpm.VD),
AND(MONTH($AW357)&lt;&gt;MONTH(BF$15),MONTH($AX357)=MONTH(BF$15)),
NETWORKDAYS.INTL(($AX357)-_xlpm.DD,$AX357,1,_xlpm.VD),
AND(MONTH($AW357)&lt;MONTH(BF$15),MONTH($AX357)&gt;MONTH(BF$15)),
NETWORKDAYS.INTL((EOMONTH(BF$15-1,1))-_xlpm.DD,EOMONTH(BF$15-1,1),1,_xlpm.VD),
AND(MONTH($AW357)=MONTH(BF$15),MONTH($AX357)=MONTH(BF$15)),
NETWORKDAYS.INTL($AW357,$AX357,1,_xlpm.VD)))),0)),
$DH357="месяц",
$BP357*BF357,
$DH357="неделя",
$BP357*BF357/7*(ROUNDUP((DAY(EOMONTH(BF$15,0)))/4,0))),
0)</f>
        <v/>
      </c>
      <c r="BX357" s="125">
        <f t="array" ref="BX357">
IFERROR(
_xlfn.IFS(
$DH357="день_1",
$BP357*$BL357/($AX357-$AW357+1)*BG357*(DAY(EOMONTH(BG$15,0))),
$DH357="день_2",
$BP357/30*MAX(MIN($AX357,EOMONTH(BG$15,0))-MAX($AW357,BG$15)+1,),
$DH357="раб.день",
$BP357/30*(IFERROR(
_xlfn.LET(_xlpm.VD,
CHOOSE(
{1;2;3;4;5;6;7;8;9;10;11;12;13;14;15;16;17;18},
45658,45659,45660,45661,45662,45663,45664,45665,45711,45724,45778,45779,45785,45786,45820,45821,45965,46022),
_xlfn.LET(_xlpm.DD,
MAX(MIN($AX357,EOMONTH(BG$15,0))-MAX($AW357,BG$15),),
_xlfn.IFS(
AND(MONTH($AW357)=MONTH(BG$15),MONTH($AX357)&lt;&gt;MONTH(BG$15)),
NETWORKDAYS.INTL($AW357,$AW357+_xlpm.DD,1,_xlpm.VD),
AND(MONTH($AW357)&lt;&gt;MONTH(BG$15),MONTH($AX357)=MONTH(BG$15)),
NETWORKDAYS.INTL(($AX357)-_xlpm.DD,$AX357,1,_xlpm.VD),
AND(MONTH($AW357)&lt;MONTH(BG$15),MONTH($AX357)&gt;MONTH(BG$15)),
NETWORKDAYS.INTL((EOMONTH(BG$15-1,1))-_xlpm.DD,EOMONTH(BG$15-1,1),1,_xlpm.VD),
AND(MONTH($AW357)=MONTH(BG$15),MONTH($AX357)=MONTH(BG$15)),
NETWORKDAYS.INTL($AW357,$AX357,1,_xlpm.VD)))),0)),
$DH357="месяц",
$BP357*BG357,
$DH357="неделя",
$BP357*BG357/7*(ROUNDUP((DAY(EOMONTH(BG$15,0)))/4,0))),
0)</f>
        <v/>
      </c>
      <c r="BY357" s="125">
        <f t="array" ref="BY357">
IFERROR(
_xlfn.IFS(
$DH357="день_1",
$BP357*$BL357/($AX357-$AW357+1)*BH357*(DAY(EOMONTH(BH$15,0))),
$DH357="день_2",
$BP357/30*MAX(MIN($AX357,EOMONTH(BH$15,0))-MAX($AW357,BH$15)+1,),
$DH357="раб.день",
$BP357/30*(IFERROR(
_xlfn.LET(_xlpm.VD,
CHOOSE(
{1;2;3;4;5;6;7;8;9;10;11;12;13;14;15;16;17;18},
45658,45659,45660,45661,45662,45663,45664,45665,45711,45724,45778,45779,45785,45786,45820,45821,45965,46022),
_xlfn.LET(_xlpm.DD,
MAX(MIN($AX357,EOMONTH(BH$15,0))-MAX($AW357,BH$15),),
_xlfn.IFS(
AND(MONTH($AW357)=MONTH(BH$15),MONTH($AX357)&lt;&gt;MONTH(BH$15)),
NETWORKDAYS.INTL($AW357,$AW357+_xlpm.DD,1,_xlpm.VD),
AND(MONTH($AW357)&lt;&gt;MONTH(BH$15),MONTH($AX357)=MONTH(BH$15)),
NETWORKDAYS.INTL(($AX357)-_xlpm.DD,$AX357,1,_xlpm.VD),
AND(MONTH($AW357)&lt;MONTH(BH$15),MONTH($AX357)&gt;MONTH(BH$15)),
NETWORKDAYS.INTL((EOMONTH(BH$15-1,1))-_xlpm.DD,EOMONTH(BH$15-1,1),1,_xlpm.VD),
AND(MONTH($AW357)=MONTH(BH$15),MONTH($AX357)=MONTH(BH$15)),
NETWORKDAYS.INTL($AW357,$AX357,1,_xlpm.VD)))),0)),
$DH357="месяц",
$BP357*BH357,
$DH357="неделя",
$BP357*BH357/7*(ROUNDUP((DAY(EOMONTH(BH$15,0)))/4,0))),
0)</f>
        <v/>
      </c>
      <c r="BZ357" s="125">
        <f t="array" ref="BZ357">
IFERROR(
_xlfn.IFS(
$DH357="день_1",
$BP357*$BL357/($AX357-$AW357+1)*BI357*(DAY(EOMONTH(BI$15,0))),
$DH357="день_2",
$BP357/30*MAX(MIN($AX357,EOMONTH(BI$15,0))-MAX($AW357,BI$15)+1,),
$DH357="раб.день",
$BP357/30*(IFERROR(
_xlfn.LET(_xlpm.VD,
CHOOSE(
{1;2;3;4;5;6;7;8;9;10;11;12;13;14;15;16;17;18},
45658,45659,45660,45661,45662,45663,45664,45665,45711,45724,45778,45779,45785,45786,45820,45821,45965,46022),
_xlfn.LET(_xlpm.DD,
MAX(MIN($AX357,EOMONTH(BI$15,0))-MAX($AW357,BI$15),),
_xlfn.IFS(
AND(MONTH($AW357)=MONTH(BI$15),MONTH($AX357)&lt;&gt;MONTH(BI$15)),
NETWORKDAYS.INTL($AW357,$AW357+_xlpm.DD,1,_xlpm.VD),
AND(MONTH($AW357)&lt;&gt;MONTH(BI$15),MONTH($AX357)=MONTH(BI$15)),
NETWORKDAYS.INTL(($AX357)-_xlpm.DD,$AX357,1,_xlpm.VD),
AND(MONTH($AW357)&lt;MONTH(BI$15),MONTH($AX357)&gt;MONTH(BI$15)),
NETWORKDAYS.INTL((EOMONTH(BI$15-1,1))-_xlpm.DD,EOMONTH(BI$15-1,1),1,_xlpm.VD),
AND(MONTH($AW357)=MONTH(BI$15),MONTH($AX357)=MONTH(BI$15)),
NETWORKDAYS.INTL($AW357,$AX357,1,_xlpm.VD)))),0)),
$DH357="месяц",
$BP357*BI357,
$DH357="неделя",
$BP357*BI357/7*(ROUNDUP((DAY(EOMONTH(BI$15,0)))/4,0))),
0)</f>
        <v/>
      </c>
      <c r="CA357" s="125">
        <f t="array" ref="CA357">
IFERROR(
_xlfn.IFS(
$DH357="день_1",
$BP357*$BL357/($AX357-$AW357+1)*BJ357*(DAY(EOMONTH(BJ$15,0))),
$DH357="день_2",
$BP357/30*MAX(MIN($AX357,EOMONTH(BJ$15,0))-MAX($AW357,BJ$15)+1,),
$DH357="раб.день",
$BP357/30*(IFERROR(
_xlfn.LET(_xlpm.VD,
CHOOSE(
{1;2;3;4;5;6;7;8;9;10;11;12;13;14;15;16;17;18},
45658,45659,45660,45661,45662,45663,45664,45665,45711,45724,45778,45779,45785,45786,45820,45821,45965,46022),
_xlfn.LET(_xlpm.DD,
MAX(MIN($AX357,EOMONTH(BJ$15,0))-MAX($AW357,BJ$15),),
_xlfn.IFS(
AND(MONTH($AW357)=MONTH(BJ$15),MONTH($AX357)&lt;&gt;MONTH(BJ$15)),
NETWORKDAYS.INTL($AW357,$AW357+_xlpm.DD,1,_xlpm.VD),
AND(MONTH($AW357)&lt;&gt;MONTH(BJ$15),MONTH($AX357)=MONTH(BJ$15)),
NETWORKDAYS.INTL(($AX357)-_xlpm.DD,$AX357,1,_xlpm.VD),
AND(MONTH($AW357)&lt;MONTH(BJ$15),MONTH($AX357)&gt;MONTH(BJ$15)),
NETWORKDAYS.INTL((EOMONTH(BJ$15-1,1))-_xlpm.DD,EOMONTH(BJ$15-1,1),1,_xlpm.VD),
AND(MONTH($AW357)=MONTH(BJ$15),MONTH($AX357)=MONTH(BJ$15)),
NETWORKDAYS.INTL($AW357,$AX357,1,_xlpm.VD)))),0)),
$DH357="месяц",
$BP357*BJ357,
$DH357="неделя",
$BP357*BJ357/7*(ROUNDUP((DAY(EOMONTH(BJ$15,0)))/4,0))),
0)</f>
        <v/>
      </c>
      <c r="CB357" s="125">
        <f t="array" ref="CB357">
IFERROR(
_xlfn.IFS(
$DH357="день_1",
$BP357*$BL357/($AX357-$AW357+1)*BK357*(DAY(EOMONTH(BK$15,0))),
$DH357="день_2",
$BP357/30*MAX(MIN($AX357,EOMONTH(BK$15,0))-MAX($AW357,BK$15)+1,),
$DH357="раб.день",
$BP357/30*(IFERROR(
_xlfn.LET(_xlpm.VD,
CHOOSE(
{1;2;3;4;5;6;7;8;9;10;11;12;13;14;15;16;17;18},
45658,45659,45660,45661,45662,45663,45664,45665,45711,45724,45778,45779,45785,45786,45820,45821,45965,46022),
_xlfn.LET(_xlpm.DD,
MAX(MIN($AX357,EOMONTH(BK$15,0))-MAX($AW357,BK$15),),
_xlfn.IFS(
AND(MONTH($AW357)=MONTH(BK$15),MONTH($AX357)&lt;&gt;MONTH(BK$15)),
NETWORKDAYS.INTL($AW357,$AW357+_xlpm.DD,1,_xlpm.VD),
AND(MONTH($AW357)&lt;&gt;MONTH(BK$15),MONTH($AX357)=MONTH(BK$15)),
NETWORKDAYS.INTL(($AX357)-_xlpm.DD,$AX357,1,_xlpm.VD),
AND(MONTH($AW357)&lt;MONTH(BK$15),MONTH($AX357)&gt;MONTH(BK$15)),
NETWORKDAYS.INTL((EOMONTH(BK$15-1,1))-_xlpm.DD,EOMONTH(BK$15-1,1),1,_xlpm.VD),
AND(MONTH($AW357)=MONTH(BK$15),MONTH($AX357)=MONTH(BK$15)),
NETWORKDAYS.INTL($AW357,$AX357,1,_xlpm.VD)))),0)),
$DH357="месяц",
$BP357*BK357,
$DH357="неделя",
$BP357*BK357/7*(ROUNDUP((DAY(EOMONTH(BK$15,0)))/4,0))),
0)</f>
        <v/>
      </c>
      <c r="CC357" s="125">
        <f>SUM($BQ357:$CB357)</f>
        <v/>
      </c>
      <c r="CD357" s="126">
        <f>SUM($EH357:$EH357)</f>
        <v/>
      </c>
      <c r="CE357" s="126">
        <f>$CD357*$AB357</f>
        <v/>
      </c>
      <c r="CF357" s="126">
        <f>SUM($EK357:$EK357)</f>
        <v/>
      </c>
      <c r="CG357" s="126">
        <f>$CF357*$AB357</f>
        <v/>
      </c>
      <c r="CH357" s="126">
        <f>SUM($CC357,$CE357,$CG357)</f>
        <v/>
      </c>
      <c r="CI357" s="126">
        <f>$CH357*(1+$CM357)</f>
        <v/>
      </c>
      <c r="CJ357" s="127" t="n">
        <v>0</v>
      </c>
      <c r="CK357" s="126">
        <f>SUM($CH357:$CH357)*(1+$CJ357)</f>
        <v/>
      </c>
      <c r="CL357" s="126">
        <f>SUM($CH357:$CH357)*(1+$CM357)</f>
        <v/>
      </c>
      <c r="CM357" s="59" t="inlineStr">
        <is>
          <t>20%</t>
        </is>
      </c>
      <c r="CN357" s="59" t="n"/>
      <c r="CO357" s="72" t="n"/>
      <c r="CP357" s="59" t="n"/>
      <c r="CQ357" s="73" t="n"/>
      <c r="CR357" s="73" t="n"/>
      <c r="CS357" s="73" t="n"/>
      <c r="CT357" s="72" t="n"/>
      <c r="CU357" s="79" t="inlineStr">
        <is>
          <t> </t>
        </is>
      </c>
      <c r="CV357" s="60" t="n"/>
      <c r="CW357" s="60" t="n"/>
      <c r="CX357" s="60" t="n"/>
      <c r="CY357" s="127">
        <f>IFERROR(($CC357-$EE357)/($EE357/(1-$DQ357)),0)</f>
        <v/>
      </c>
      <c r="CZ357" s="127">
        <f>IFERROR(1-$EI357/($CE357),0)</f>
        <v/>
      </c>
      <c r="DA357" s="127">
        <f>IFERROR(1-$EL357/($CG357),0)</f>
        <v/>
      </c>
      <c r="DB357" s="126">
        <f>ROUND(IFERROR(($CI357/(1+$CM357)-$EN357),0),2)</f>
        <v/>
      </c>
      <c r="DC357" s="128" t="n"/>
      <c r="DD357" s="125" t="n"/>
      <c r="DE357" s="75" t="n">
        <v>0</v>
      </c>
      <c r="DF357" s="128" t="n"/>
      <c r="DG357" s="125">
        <f>IF($DC357=0,0,$DD357*($DC357*100%-$DE357*$DF357))*SUM($AB357:$AB357)</f>
        <v/>
      </c>
      <c r="DH357" s="129" t="inlineStr">
        <is>
          <t>месяц</t>
        </is>
      </c>
      <c r="DI357" s="130">
        <f t="array" ref="DI357">IFERROR(
IF($ES357="LisChannel",
(ROUND(((INDEX({174.625;153.888888888889;130.972222222222},MATCH($AI357,{2;3;4}),0))*$AG357*$AI357),2)),0),0)</f>
        <v/>
      </c>
      <c r="DJ357" s="130">
        <f>
_xlfn.LET(_xlpm.X,
IFERROR(
IF($ES357="НовиковТВ",
(_xlfn.LET(_xlpm.NTV,
_xlfn.LET(_xlpm.MIN,350000,
IF(SUMIFS($DI:$DI,$ES:$ES,"НовиковТВ")&lt;=_xlpm.MIN,
(SUMIFS($DI:$DI,$ES:$ES,"НовиковТВ")/(COUNTIFS($ES:$ES,"НовиковТВ")))*_xlpm.MIN/SUMIFS($DI:$DI,$ES:$ES,"НовиковТВ"),
DI357)),
_xlpm.NTV+$DG357/(1-(1-(_xlpm.NTV)*(1-$DL357)*(1-$DM357)*(1-$DN357)*(1-$DO357)*(1-$DP357)/_xlpm.NTV))))/(1+$EP357),
$DI357+$DG357/(1-(1-($DI357)*(1-$DL357)*(1-$DM357)*(1-$DN357)*(1-$DO357)*(1-$DP357)/$DI357))),
0),
_xlpm.X*(1+$CM357)*(1+$CW357)-_xlpm.X*(1+$CM357)+_xlpm.X)</f>
        <v/>
      </c>
      <c r="DK357" s="125" t="inlineStr">
        <is>
          <t>послед.</t>
        </is>
      </c>
      <c r="DL357" s="63" t="n">
        <v>0</v>
      </c>
      <c r="DM357" s="63" t="n">
        <v>0</v>
      </c>
      <c r="DN357" s="63" t="n">
        <v>0</v>
      </c>
      <c r="DO357" s="63" t="n">
        <v>0</v>
      </c>
      <c r="DP357" s="63" t="n">
        <v>0</v>
      </c>
      <c r="DQ357" s="63">
        <f t="array" ref="DQ357">IFERROR(_xlfn.IFS(
$DK357="послед.",1-(1-$DL357)*(1-$DM357)*(1-$DN357)*(1-$DO357)*(1-$DP357),
$DK357="сумм.",$DL357+$DM357+$DN357+$DO357+$DP357),
0)</f>
        <v/>
      </c>
      <c r="DR357" s="125">
        <f t="array" ref="DR357">
IFERROR(
_xlfn.IFS(
$BL357=0,
0,
$BL357&gt;0,
_xlfn.IFS($DK357="послед.",
$DJ357*(1-$DL357)*(1-$DM357)*(1-$DN357)*(1-$DO357)*(1-$DP357),
$DK357="сумм.",
$DJ357*(1-($DL357+$DM357+$DN357+$DO357+$DP357)))),0)</f>
        <v/>
      </c>
      <c r="DS357" s="125">
        <f t="array" ref="DS357">
IFERROR(_xlfn.IFS(
$DH357="день_1",
$DR357*$BL357/($AX357-$AW357+1)*AZ357*(DAY(EOMONTH(AZ$15,0))),
$DH357="день_2",
$DR357/30*MAX(MIN($AX357,EOMONTH(AZ$15,0))-MAX($AW357,AZ$15)+1,),
$DH357="раб.день",
$DR357/30*(IFERROR(
_xlfn.LET(_xlpm.VD,
CHOOSE(
{1;2;3;4;5;6;7;8;9;10;11;12;13;14;15;16;17;18},
45658,45659,45660,45661,45662,45663,45664,45665,45711,45724,45778,45779,45785,45786,45820,45821,45965,46022),
_xlfn.LET(_xlpm.DD,
MAX(MIN($AX357,EOMONTH(AZ$15,0))-MAX($AW357,AZ$15),),
_xlfn.IFS(
AND(MONTH($AW357)=MONTH(AZ$15),MONTH($AX357)&lt;&gt;MONTH(AZ$15)),
NETWORKDAYS.INTL($AW357,$AW357+_xlpm.DD,1,_xlpm.VD),
AND(MONTH($AW357)&lt;&gt;MONTH(AZ$15),MONTH($AX357)=MONTH(AZ$15)),
NETWORKDAYS.INTL(($AX357)-_xlpm.DD,$AX357,1,_xlpm.VD),
AND(MONTH($AW357)&lt;MONTH(AZ$15),MONTH($AX357)&gt;MONTH(AZ$15)),
NETWORKDAYS.INTL((EOMONTH(AZ$15-1,1))-_xlpm.DD,EOMONTH(AZ$15-1,1),1,_xlpm.VD),
AND(MONTH($AW357)=MONTH(AZ$15),MONTH($AX357)=MONTH(AZ$15)),
NETWORKDAYS.INTL($AW357,$AX357,1,_xlpm.VD)))),0)),
$DH357="месяц",
$DR357*AZ357,
$DH357="неделя",
$DR357*AZ357/7*(ROUNDUP((DAY(EOMONTH(AZ$15,0)))/4,0))),
0)</f>
        <v/>
      </c>
      <c r="DT357" s="125">
        <f t="array" ref="DT357">
IFERROR(_xlfn.IFS(
$DH357="день_1",
$DR357*$BL357/($AX357-$AW357+1)*BA357*(DAY(EOMONTH(BA$15,0))),
$DH357="день_2",
$DR357/30*MAX(MIN($AX357,EOMONTH(BA$15,0))-MAX($AW357,BA$15)+1,),
$DH357="раб.день",
$DR357/30*(IFERROR(
_xlfn.LET(_xlpm.VD,
CHOOSE(
{1;2;3;4;5;6;7;8;9;10;11;12;13;14;15;16;17;18},
45658,45659,45660,45661,45662,45663,45664,45665,45711,45724,45778,45779,45785,45786,45820,45821,45965,46022),
_xlfn.LET(_xlpm.DD,
MAX(MIN($AX357,EOMONTH(BA$15,0))-MAX($AW357,BA$15),),
_xlfn.IFS(
AND(MONTH($AW357)=MONTH(BA$15),MONTH($AX357)&lt;&gt;MONTH(BA$15)),
NETWORKDAYS.INTL($AW357,$AW357+_xlpm.DD,1,_xlpm.VD),
AND(MONTH($AW357)&lt;&gt;MONTH(BA$15),MONTH($AX357)=MONTH(BA$15)),
NETWORKDAYS.INTL(($AX357)-_xlpm.DD,$AX357,1,_xlpm.VD),
AND(MONTH($AW357)&lt;MONTH(BA$15),MONTH($AX357)&gt;MONTH(BA$15)),
NETWORKDAYS.INTL((EOMONTH(BA$15-1,1))-_xlpm.DD,EOMONTH(BA$15-1,1),1,_xlpm.VD),
AND(MONTH($AW357)=MONTH(BA$15),MONTH($AX357)=MONTH(BA$15)),
NETWORKDAYS.INTL($AW357,$AX357,1,_xlpm.VD)))),0)),
$DH357="месяц",
$DR357*BA357,
$DH357="неделя",
$DR357*BA357/7*(ROUNDUP((DAY(EOMONTH(BA$15,0)))/4,0))),
0)</f>
        <v/>
      </c>
      <c r="DU357" s="125">
        <f t="array" ref="DU357">
IFERROR(_xlfn.IFS(
$DH357="день_1",
$DR357*$BL357/($AX357-$AW357+1)*BB357*(DAY(EOMONTH(BB$15,0))),
$DH357="день_2",
$DR357/30*MAX(MIN($AX357,EOMONTH(BB$15,0))-MAX($AW357,BB$15)+1,),
$DH357="раб.день",
$DR357/30*(IFERROR(
_xlfn.LET(_xlpm.VD,
CHOOSE(
{1;2;3;4;5;6;7;8;9;10;11;12;13;14;15;16;17;18},
45658,45659,45660,45661,45662,45663,45664,45665,45711,45724,45778,45779,45785,45786,45820,45821,45965,46022),
_xlfn.LET(_xlpm.DD,
MAX(MIN($AX357,EOMONTH(BB$15,0))-MAX($AW357,BB$15),),
_xlfn.IFS(
AND(MONTH($AW357)=MONTH(BB$15),MONTH($AX357)&lt;&gt;MONTH(BB$15)),
NETWORKDAYS.INTL($AW357,$AW357+_xlpm.DD,1,_xlpm.VD),
AND(MONTH($AW357)&lt;&gt;MONTH(BB$15),MONTH($AX357)=MONTH(BB$15)),
NETWORKDAYS.INTL(($AX357)-_xlpm.DD,$AX357,1,_xlpm.VD),
AND(MONTH($AW357)&lt;MONTH(BB$15),MONTH($AX357)&gt;MONTH(BB$15)),
NETWORKDAYS.INTL((EOMONTH(BB$15-1,1))-_xlpm.DD,EOMONTH(BB$15-1,1),1,_xlpm.VD),
AND(MONTH($AW357)=MONTH(BB$15),MONTH($AX357)=MONTH(BB$15)),
NETWORKDAYS.INTL($AW357,$AX357,1,_xlpm.VD)))),0)),
$DH357="месяц",
$DR357*BB357,
$DH357="неделя",
$DR357*BB357/7*(ROUNDUP((DAY(EOMONTH(BB$15,0)))/4,0))),
0)</f>
        <v/>
      </c>
      <c r="DV357" s="125">
        <f t="array" ref="DV357">
IFERROR(_xlfn.IFS(
$DH357="день_1",
$DR357*$BL357/($AX357-$AW357+1)*BC357*(DAY(EOMONTH(BC$15,0))),
$DH357="день_2",
$DR357/30*MAX(MIN($AX357,EOMONTH(BC$15,0))-MAX($AW357,BC$15)+1,),
$DH357="раб.день",
$DR357/30*(IFERROR(
_xlfn.LET(_xlpm.VD,
CHOOSE(
{1;2;3;4;5;6;7;8;9;10;11;12;13;14;15;16;17;18},
45658,45659,45660,45661,45662,45663,45664,45665,45711,45724,45778,45779,45785,45786,45820,45821,45965,46022),
_xlfn.LET(_xlpm.DD,
MAX(MIN($AX357,EOMONTH(BC$15,0))-MAX($AW357,BC$15),),
_xlfn.IFS(
AND(MONTH($AW357)=MONTH(BC$15),MONTH($AX357)&lt;&gt;MONTH(BC$15)),
NETWORKDAYS.INTL($AW357,$AW357+_xlpm.DD,1,_xlpm.VD),
AND(MONTH($AW357)&lt;&gt;MONTH(BC$15),MONTH($AX357)=MONTH(BC$15)),
NETWORKDAYS.INTL(($AX357)-_xlpm.DD,$AX357,1,_xlpm.VD),
AND(MONTH($AW357)&lt;MONTH(BC$15),MONTH($AX357)&gt;MONTH(BC$15)),
NETWORKDAYS.INTL((EOMONTH(BC$15-1,1))-_xlpm.DD,EOMONTH(BC$15-1,1),1,_xlpm.VD),
AND(MONTH($AW357)=MONTH(BC$15),MONTH($AX357)=MONTH(BC$15)),
NETWORKDAYS.INTL($AW357,$AX357,1,_xlpm.VD)))),0)),
$DH357="месяц",
$DR357*BC357,
$DH357="неделя",
$DR357*BC357/7*(ROUNDUP((DAY(EOMONTH(BC$15,0)))/4,0))),
0)</f>
        <v/>
      </c>
      <c r="DW357" s="125">
        <f t="array" ref="DW357">
IFERROR(_xlfn.IFS(
$DH357="день_1",
$DR357*$BL357/($AX357-$AW357+1)*BD357*(DAY(EOMONTH(BD$15,0))),
$DH357="день_2",
$DR357/30*MAX(MIN($AX357,EOMONTH(BD$15,0))-MAX($AW357,BD$15)+1,),
$DH357="раб.день",
$DR357/30*(IFERROR(
_xlfn.LET(_xlpm.VD,
CHOOSE(
{1;2;3;4;5;6;7;8;9;10;11;12;13;14;15;16;17;18},
45658,45659,45660,45661,45662,45663,45664,45665,45711,45724,45778,45779,45785,45786,45820,45821,45965,46022),
_xlfn.LET(_xlpm.DD,
MAX(MIN($AX357,EOMONTH(BD$15,0))-MAX($AW357,BD$15),),
_xlfn.IFS(
AND(MONTH($AW357)=MONTH(BD$15),MONTH($AX357)&lt;&gt;MONTH(BD$15)),
NETWORKDAYS.INTL($AW357,$AW357+_xlpm.DD,1,_xlpm.VD),
AND(MONTH($AW357)&lt;&gt;MONTH(BD$15),MONTH($AX357)=MONTH(BD$15)),
NETWORKDAYS.INTL(($AX357)-_xlpm.DD,$AX357,1,_xlpm.VD),
AND(MONTH($AW357)&lt;MONTH(BD$15),MONTH($AX357)&gt;MONTH(BD$15)),
NETWORKDAYS.INTL((EOMONTH(BD$15-1,1))-_xlpm.DD,EOMONTH(BD$15-1,1),1,_xlpm.VD),
AND(MONTH($AW357)=MONTH(BD$15),MONTH($AX357)=MONTH(BD$15)),
NETWORKDAYS.INTL($AW357,$AX357,1,_xlpm.VD)))),0)),
$DH357="месяц",
$DR357*BD357,
$DH357="неделя",
$DR357*BD357/7*(ROUNDUP((DAY(EOMONTH(BD$15,0)))/4,0))),
0)</f>
        <v/>
      </c>
      <c r="DX357" s="125">
        <f t="array" ref="DX357">
IFERROR(_xlfn.IFS(
$DH357="день_1",
$DR357*$BL357/($AX357-$AW357+1)*BE357*(DAY(EOMONTH(BE$15,0))),
$DH357="день_2",
$DR357/30*MAX(MIN($AX357,EOMONTH(BE$15,0))-MAX($AW357,BE$15)+1,),
$DH357="раб.день",
$DR357/30*(IFERROR(
_xlfn.LET(_xlpm.VD,
CHOOSE(
{1;2;3;4;5;6;7;8;9;10;11;12;13;14;15;16;17;18},
45658,45659,45660,45661,45662,45663,45664,45665,45711,45724,45778,45779,45785,45786,45820,45821,45965,46022),
_xlfn.LET(_xlpm.DD,
MAX(MIN($AX357,EOMONTH(BE$15,0))-MAX($AW357,BE$15),),
_xlfn.IFS(
AND(MONTH($AW357)=MONTH(BE$15),MONTH($AX357)&lt;&gt;MONTH(BE$15)),
NETWORKDAYS.INTL($AW357,$AW357+_xlpm.DD,1,_xlpm.VD),
AND(MONTH($AW357)&lt;&gt;MONTH(BE$15),MONTH($AX357)=MONTH(BE$15)),
NETWORKDAYS.INTL(($AX357)-_xlpm.DD,$AX357,1,_xlpm.VD),
AND(MONTH($AW357)&lt;MONTH(BE$15),MONTH($AX357)&gt;MONTH(BE$15)),
NETWORKDAYS.INTL((EOMONTH(BE$15-1,1))-_xlpm.DD,EOMONTH(BE$15-1,1),1,_xlpm.VD),
AND(MONTH($AW357)=MONTH(BE$15),MONTH($AX357)=MONTH(BE$15)),
NETWORKDAYS.INTL($AW357,$AX357,1,_xlpm.VD)))),0)),
$DH357="месяц",
$DR357*BE357,
$DH357="неделя",
$DR357*BE357/7*(ROUNDUP((DAY(EOMONTH(BE$15,0)))/4,0))),
0)</f>
        <v/>
      </c>
      <c r="DY357" s="125">
        <f t="array" ref="DY357">
IFERROR(_xlfn.IFS(
$DH357="день_1",
$DR357*$BL357/($AX357-$AW357+1)*BF357*(DAY(EOMONTH(BF$15,0))),
$DH357="день_2",
$DR357/30*MAX(MIN($AX357,EOMONTH(BF$15,0))-MAX($AW357,BF$15)+1,),
$DH357="раб.день",
$DR357/30*(IFERROR(
_xlfn.LET(_xlpm.VD,
CHOOSE(
{1;2;3;4;5;6;7;8;9;10;11;12;13;14;15;16;17;18},
45658,45659,45660,45661,45662,45663,45664,45665,45711,45724,45778,45779,45785,45786,45820,45821,45965,46022),
_xlfn.LET(_xlpm.DD,
MAX(MIN($AX357,EOMONTH(BF$15,0))-MAX($AW357,BF$15),),
_xlfn.IFS(
AND(MONTH($AW357)=MONTH(BF$15),MONTH($AX357)&lt;&gt;MONTH(BF$15)),
NETWORKDAYS.INTL($AW357,$AW357+_xlpm.DD,1,_xlpm.VD),
AND(MONTH($AW357)&lt;&gt;MONTH(BF$15),MONTH($AX357)=MONTH(BF$15)),
NETWORKDAYS.INTL(($AX357)-_xlpm.DD,$AX357,1,_xlpm.VD),
AND(MONTH($AW357)&lt;MONTH(BF$15),MONTH($AX357)&gt;MONTH(BF$15)),
NETWORKDAYS.INTL((EOMONTH(BF$15-1,1))-_xlpm.DD,EOMONTH(BF$15-1,1),1,_xlpm.VD),
AND(MONTH($AW357)=MONTH(BF$15),MONTH($AX357)=MONTH(BF$15)),
NETWORKDAYS.INTL($AW357,$AX357,1,_xlpm.VD)))),0)),
$DH357="месяц",
$DR357*BF357,
$DH357="неделя",
$DR357*BF357/7*(ROUNDUP((DAY(EOMONTH(BF$15,0)))/4,0))),
0)</f>
        <v/>
      </c>
      <c r="DZ357" s="125">
        <f t="array" ref="DZ357">
IFERROR(_xlfn.IFS(
$DH357="день_1",
$DR357*$BL357/($AX357-$AW357+1)*BG357*(DAY(EOMONTH(BG$15,0))),
$DH357="день_2",
$DR357/30*MAX(MIN($AX357,EOMONTH(BG$15,0))-MAX($AW357,BG$15)+1,),
$DH357="раб.день",
$DR357/30*(IFERROR(
_xlfn.LET(_xlpm.VD,
CHOOSE(
{1;2;3;4;5;6;7;8;9;10;11;12;13;14;15;16;17;18},
45658,45659,45660,45661,45662,45663,45664,45665,45711,45724,45778,45779,45785,45786,45820,45821,45965,46022),
_xlfn.LET(_xlpm.DD,
MAX(MIN($AX357,EOMONTH(BG$15,0))-MAX($AW357,BG$15),),
_xlfn.IFS(
AND(MONTH($AW357)=MONTH(BG$15),MONTH($AX357)&lt;&gt;MONTH(BG$15)),
NETWORKDAYS.INTL($AW357,$AW357+_xlpm.DD,1,_xlpm.VD),
AND(MONTH($AW357)&lt;&gt;MONTH(BG$15),MONTH($AX357)=MONTH(BG$15)),
NETWORKDAYS.INTL(($AX357)-_xlpm.DD,$AX357,1,_xlpm.VD),
AND(MONTH($AW357)&lt;MONTH(BG$15),MONTH($AX357)&gt;MONTH(BG$15)),
NETWORKDAYS.INTL((EOMONTH(BG$15-1,1))-_xlpm.DD,EOMONTH(BG$15-1,1),1,_xlpm.VD),
AND(MONTH($AW357)=MONTH(BG$15),MONTH($AX357)=MONTH(BG$15)),
NETWORKDAYS.INTL($AW357,$AX357,1,_xlpm.VD)))),0)),
$DH357="месяц",
$DR357*BG357,
$DH357="неделя",
$DR357*BG357/7*(ROUNDUP((DAY(EOMONTH(BG$15,0)))/4,0))),
0)</f>
        <v/>
      </c>
      <c r="EA357" s="125">
        <f t="array" ref="EA357">
IFERROR(_xlfn.IFS(
$DH357="день_1",
$DR357*$BL357/($AX357-$AW357+1)*BH357*(DAY(EOMONTH(BH$15,0))),
$DH357="день_2",
$DR357/30*MAX(MIN($AX357,EOMONTH(BH$15,0))-MAX($AW357,BH$15)+1,),
$DH357="раб.день",
$DR357/30*(IFERROR(
_xlfn.LET(_xlpm.VD,
CHOOSE(
{1;2;3;4;5;6;7;8;9;10;11;12;13;14;15;16;17;18},
45658,45659,45660,45661,45662,45663,45664,45665,45711,45724,45778,45779,45785,45786,45820,45821,45965,46022),
_xlfn.LET(_xlpm.DD,
MAX(MIN($AX357,EOMONTH(BH$15,0))-MAX($AW357,BH$15),),
_xlfn.IFS(
AND(MONTH($AW357)=MONTH(BH$15),MONTH($AX357)&lt;&gt;MONTH(BH$15)),
NETWORKDAYS.INTL($AW357,$AW357+_xlpm.DD,1,_xlpm.VD),
AND(MONTH($AW357)&lt;&gt;MONTH(BH$15),MONTH($AX357)=MONTH(BH$15)),
NETWORKDAYS.INTL(($AX357)-_xlpm.DD,$AX357,1,_xlpm.VD),
AND(MONTH($AW357)&lt;MONTH(BH$15),MONTH($AX357)&gt;MONTH(BH$15)),
NETWORKDAYS.INTL((EOMONTH(BH$15-1,1))-_xlpm.DD,EOMONTH(BH$15-1,1),1,_xlpm.VD),
AND(MONTH($AW357)=MONTH(BH$15),MONTH($AX357)=MONTH(BH$15)),
NETWORKDAYS.INTL($AW357,$AX357,1,_xlpm.VD)))),0)),
$DH357="месяц",
$DR357*BH357,
$DH357="неделя",
$DR357*BH357/7*(ROUNDUP((DAY(EOMONTH(BH$15,0)))/4,0))),
0)</f>
        <v/>
      </c>
      <c r="EB357" s="125">
        <f t="array" ref="EB357">
IFERROR(_xlfn.IFS(
$DH357="день_1",
$DR357*$BL357/($AX357-$AW357+1)*BI357*(DAY(EOMONTH(BI$15,0))),
$DH357="день_2",
$DR357/30*MAX(MIN($AX357,EOMONTH(BI$15,0))-MAX($AW357,BI$15)+1,),
$DH357="раб.день",
$DR357/30*(IFERROR(
_xlfn.LET(_xlpm.VD,
CHOOSE(
{1;2;3;4;5;6;7;8;9;10;11;12;13;14;15;16;17;18},
45658,45659,45660,45661,45662,45663,45664,45665,45711,45724,45778,45779,45785,45786,45820,45821,45965,46022),
_xlfn.LET(_xlpm.DD,
MAX(MIN($AX357,EOMONTH(BI$15,0))-MAX($AW357,BI$15),),
_xlfn.IFS(
AND(MONTH($AW357)=MONTH(BI$15),MONTH($AX357)&lt;&gt;MONTH(BI$15)),
NETWORKDAYS.INTL($AW357,$AW357+_xlpm.DD,1,_xlpm.VD),
AND(MONTH($AW357)&lt;&gt;MONTH(BI$15),MONTH($AX357)=MONTH(BI$15)),
NETWORKDAYS.INTL(($AX357)-_xlpm.DD,$AX357,1,_xlpm.VD),
AND(MONTH($AW357)&lt;MONTH(BI$15),MONTH($AX357)&gt;MONTH(BI$15)),
NETWORKDAYS.INTL((EOMONTH(BI$15-1,1))-_xlpm.DD,EOMONTH(BI$15-1,1),1,_xlpm.VD),
AND(MONTH($AW357)=MONTH(BI$15),MONTH($AX357)=MONTH(BI$15)),
NETWORKDAYS.INTL($AW357,$AX357,1,_xlpm.VD)))),0)),
$DH357="месяц",
$DR357*BI357,
$DH357="неделя",
$DR357*BI357/7*(ROUNDUP((DAY(EOMONTH(BI$15,0)))/4,0))),
0)</f>
        <v/>
      </c>
      <c r="EC357" s="125">
        <f t="array" ref="EC357">
IFERROR(_xlfn.IFS(
$DH357="день_1",
$DR357*$BL357/($AX357-$AW357+1)*BJ357*(DAY(EOMONTH(BJ$15,0))),
$DH357="день_2",
$DR357/30*MAX(MIN($AX357,EOMONTH(BJ$15,0))-MAX($AW357,BJ$15)+1,),
$DH357="раб.день",
$DR357/30*(IFERROR(
_xlfn.LET(_xlpm.VD,
CHOOSE(
{1;2;3;4;5;6;7;8;9;10;11;12;13;14;15;16;17;18},
45658,45659,45660,45661,45662,45663,45664,45665,45711,45724,45778,45779,45785,45786,45820,45821,45965,46022),
_xlfn.LET(_xlpm.DD,
MAX(MIN($AX357,EOMONTH(BJ$15,0))-MAX($AW357,BJ$15),),
_xlfn.IFS(
AND(MONTH($AW357)=MONTH(BJ$15),MONTH($AX357)&lt;&gt;MONTH(BJ$15)),
NETWORKDAYS.INTL($AW357,$AW357+_xlpm.DD,1,_xlpm.VD),
AND(MONTH($AW357)&lt;&gt;MONTH(BJ$15),MONTH($AX357)=MONTH(BJ$15)),
NETWORKDAYS.INTL(($AX357)-_xlpm.DD,$AX357,1,_xlpm.VD),
AND(MONTH($AW357)&lt;MONTH(BJ$15),MONTH($AX357)&gt;MONTH(BJ$15)),
NETWORKDAYS.INTL((EOMONTH(BJ$15-1,1))-_xlpm.DD,EOMONTH(BJ$15-1,1),1,_xlpm.VD),
AND(MONTH($AW357)=MONTH(BJ$15),MONTH($AX357)=MONTH(BJ$15)),
NETWORKDAYS.INTL($AW357,$AX357,1,_xlpm.VD)))),0)),
$DH357="месяц",
$DR357*BJ357,
$DH357="неделя",
$DR357*BJ357/7*(ROUNDUP((DAY(EOMONTH(BJ$15,0)))/4,0))),
0)</f>
        <v/>
      </c>
      <c r="ED357" s="125">
        <f t="array" ref="ED357">
IFERROR(_xlfn.IFS(
$DH357="день_1",
$DR357*$BL357/($AX357-$AW357+1)*BK357*(DAY(EOMONTH(BK$15,0))),
$DH357="день_2",
$DR357/30*MAX(MIN($AX357,EOMONTH(BK$15,0))-MAX($AW357,BK$15)+1,),
$DH357="раб.день",
$DR357/30*(IFERROR(
_xlfn.LET(_xlpm.VD,
CHOOSE(
{1;2;3;4;5;6;7;8;9;10;11;12;13;14;15;16;17;18},
45658,45659,45660,45661,45662,45663,45664,45665,45711,45724,45778,45779,45785,45786,45820,45821,45965,46022),
_xlfn.LET(_xlpm.DD,
MAX(MIN($AX357,EOMONTH(BK$15,0))-MAX($AW357,BK$15),),
_xlfn.IFS(
AND(MONTH($AW357)=MONTH(BK$15),MONTH($AX357)&lt;&gt;MONTH(BK$15)),
NETWORKDAYS.INTL($AW357,$AW357+_xlpm.DD,1,_xlpm.VD),
AND(MONTH($AW357)&lt;&gt;MONTH(BK$15),MONTH($AX357)=MONTH(BK$15)),
NETWORKDAYS.INTL(($AX357)-_xlpm.DD,$AX357,1,_xlpm.VD),
AND(MONTH($AW357)&lt;MONTH(BK$15),MONTH($AX357)&gt;MONTH(BK$15)),
NETWORKDAYS.INTL((EOMONTH(BK$15-1,1))-_xlpm.DD,EOMONTH(BK$15-1,1),1,_xlpm.VD),
AND(MONTH($AW357)=MONTH(BK$15),MONTH($AX357)=MONTH(BK$15)),
NETWORKDAYS.INTL($AW357,$AX357,1,_xlpm.VD)))),0)),
$DH357="месяц",
$DR357*BK357,
$DH357="неделя",
$DR357*BK357/7*(ROUNDUP((DAY(EOMONTH(BK$15,0)))/4,0))),
0)</f>
        <v/>
      </c>
      <c r="EE357" s="125">
        <f>SUM($DS357,$DT357,$DU357,$DV357,$DW357,$DX357,$DY357,$DZ357,$EA357,$EB357,$EC357,$ED357)</f>
        <v/>
      </c>
      <c r="EF357" s="125">
        <f>IFERROR(ROUND($EE357*(1+$EP357),2),0)</f>
        <v/>
      </c>
      <c r="EG357" s="128" t="n">
        <v>1</v>
      </c>
      <c r="EH357" s="126" t="n">
        <v>0</v>
      </c>
      <c r="EI357" s="126">
        <f>ROUND(SUM($EH357:$EH357)*SUM($AB357:$AB357)*$EG357,2)</f>
        <v/>
      </c>
      <c r="EJ357" s="126">
        <f>ROUND($EI357*(1+$EP357),2)</f>
        <v/>
      </c>
      <c r="EK357" s="126" t="n">
        <v>0</v>
      </c>
      <c r="EL357" s="126">
        <f>ROUND(SUM($EK357:$EK357)*SUM($AB357:$AB357)*$EG357,2)</f>
        <v/>
      </c>
      <c r="EM357" s="126">
        <f>ROUND($EL357*(1+$EP357),2)</f>
        <v/>
      </c>
      <c r="EN357" s="126">
        <f>SUM($EE357,$EI357,$EL357)</f>
        <v/>
      </c>
      <c r="EO357" s="126">
        <f>SUM($EF357,$EJ357,$EM357)</f>
        <v/>
      </c>
      <c r="EP357" s="59" t="inlineStr">
        <is>
          <t>20%</t>
        </is>
      </c>
      <c r="EQ357" s="59" t="n"/>
      <c r="ER357" s="60">
        <f t="array" ref="ER357">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MATCH(ES357,
{"AMS";"RussOutdoor";"HD Outdoor";"Ingroup";"IQ";"Ledproduction";"LisChannel";"Logic";"Media-PPL";"NovikovTV | НовиковТВ";"SMA";"SOK";"КрокусТВ | CrocusTV | IndoorTV";"Сити";"ТЯК Москва"},
0)),"")</f>
        <v/>
      </c>
      <c r="ES357" s="60" t="n"/>
      <c r="ET357" s="60">
        <f t="array" ref="ET357">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MATCH(ES357,
{"AMS";"RussOutdoor";"HD Outdoor";"Ingroup";"IQ";"Ledproduction";"LisChannel";"Logic";"Media-PPL";"NovikovTV | НовиковТВ";"SMA";"SOK";"КрокусТВ | CrocusTV | IndoorTV";"Сити";"ТЯК Москва"},
0)),"")</f>
        <v/>
      </c>
      <c r="EU357" s="60" t="n"/>
      <c r="EV357" s="60" t="n"/>
      <c r="EX357" s="110">
        <f t="array" ref="EX357">
($AR357/30
+N("ТРАФИК ПЛОЩАДКИ"))*
(IFERROR(
_xlfn.LET(
_xlpm.GPR,
HLOOKUP($L357,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(MATCH($T357,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IF($Q357="цифровой",_xlpm.GPR/$AG357,_xlpm.GPR/60)),
0)
+N("DWELL TIME"))*
(IF($AB357=0,0,IF($AB357=1,0.3,IF($AB357=2,0.5,IF($AB357&gt;2,1))))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_xlfn.IFS($AC357="да",1.2,$AC357="нет",1)*
_xlfn.IFS($AD357="да",1.2,$AD357="нет",1)*
IF(R357="статический",1,1.2)*
$X357*
INDEX(
{1.2;1;1.2;1.2;1;1.2;1.2;1.2;1.2;1.2;1.2;1;1.2;1.2;1.2;1.2;1;1;1.2;1.2;1.2;1;1;1;1;1.2;1.2;1.2;1.2;1;1;1;1;1.2;1.2;1.2;1.2;1.2;1.2;1.2;1.2;1;1;1.2;1;1;1;1;1.5;1;1;1.5;1.5;1.2},
MATCH($Q357,_xlpm.MI,0)))&gt;{0.02;0.04;0.06;0.1;0.2;0.4;0.6;0.8;1;2;4;6})),
{0;1;2;3;4;5;6;7;8;9;10;11;12},
0)))
+N("КОЭФФИЦИЕНТ КОНТАКТА"))))*
(_xlfn.IFS($X357&lt;0.1,$X357/1000,$X357&gt;25,5.2,AND($X357&gt;=0.1,$X357&lt;=25),(($X357*2+0.1)/10)*($X357/10)))*
IFERROR((_xlfn.LET(
_xlpm.MA,
{0;0.8;0.85;0.9;0.95;1},
_xlpm.MAA,
{0;1;2;3;4;5},
INDEX(_xlpm.MA,MATCH(SUMPRODUCT(--((IF(ROUND(_xlpm.MAA,1)&gt;5,5,ROUND($AB357,1)))&gt;{0;1;2;3;4;5})),_xlpm.MAA,0)))
+N("КОЭФФИЦИЕНТ КОЛ-ВО КОНСТРУКЦИЙ")),1)*
$AB357,0))*
(IF($Q357="цифровой",$AG357/15*$AI357,1)
+N("ДЛЯ ЦИФРЫ"))</f>
        <v/>
      </c>
      <c r="EY357" s="110">
        <f>IFERROR(EX357*AY357,0)</f>
        <v/>
      </c>
      <c r="EZ357" s="131">
        <f>IFERROR(DP357/EY357*1000,0)</f>
        <v/>
      </c>
      <c r="FA357" s="112">
        <f>IFERROR(FC357/FB357,0)</f>
        <v/>
      </c>
      <c r="FB357" s="112">
        <f>IFERROR((FC357/(EY357/FF357*#REF!))*0.825,0)</f>
        <v/>
      </c>
      <c r="FC357" s="112">
        <f>IFERROR(((EX357*30/AR357)*100)/30,0)</f>
        <v/>
      </c>
      <c r="FD357" s="112">
        <f>IFERROR(EY357/G357*100%,0)</f>
        <v/>
      </c>
      <c r="FE357" s="112">
        <f>IFERROR(FD357/FC357*100%,0)</f>
        <v/>
      </c>
      <c r="FF357" s="110">
        <f>IFERROR(AR357/30*AY357,0)</f>
        <v/>
      </c>
    </row>
    <row r="358" ht="13" customHeight="1">
      <c r="A358" s="59" t="n"/>
      <c r="B358" s="60" t="n"/>
      <c r="C358" s="60" t="n"/>
      <c r="D358" s="60">
        <f t="array" ref="D358">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MATCH($E358,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58" s="60">
        <f t="array" ref="E358">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MATCH($F358,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58" s="60" t="inlineStr"/>
      <c r="G358" s="60" t="n"/>
      <c r="H358" s="60">
        <f t="array" ref="H358">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MATCH($I358,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58" s="60" t="n"/>
      <c r="J358" s="60" t="n"/>
      <c r="K358" s="60" t="n"/>
      <c r="L358" s="60" t="n"/>
      <c r="M358" s="60" t="n"/>
      <c r="N358" s="60" t="n"/>
      <c r="O358" s="60" t="n"/>
      <c r="P358" s="60">
        <f t="array" ref="P358">
_xlfn.IFS(
ISNUMBER(MATCH($Q358,{"шелфбаннер","разделитель","монетница","чековая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ISNUMBER(MATCH($Q358,{"LED/LCD","видеокулер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ISNUMBER(MATCH($Q358,{"автомобиль","машина","выставочное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ISNUMBER(MATCH($Q358,{"билборд","лифтовая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ISNUMBER(MATCH($Q358,{"навигация","подвесной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ISNUMBER(MATCH($Q358,{"движущаяся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ISNUMBER(MATCH($Q358,{"каталог","журнал"},)),
"Пресса",
$Q358="","")</f>
        <v/>
      </c>
      <c r="Q358" s="60" t="n"/>
      <c r="R358" s="60">
        <f t="array" ref="R358">
IFERROR(
_xlfn.IFS(
OR(ISNUMBER(MATCH($Q358,{"экспозиция","макет","стенд","автостенд","авто стенд","выставочное пространство","выставочные стенды","модульные выставочные стенды","3Д конструкция","3D конструкция"},)),P358="Экспонирование"),
"нестандартный",
ISNUMBER(MATCH($Q358,{"скроллер","призматрон"},)),
"динамический",
$P358="Видео",
"цифровой",
OR($P358="Пресса",$P358="Щит",$P358="POSm",$P358="Подвес",$P358="Брендирование/оклейка"),
"статический"),"")</f>
        <v/>
      </c>
      <c r="S358" s="59" t="n"/>
      <c r="T358" s="60" t="n"/>
      <c r="U358" s="60" t="n"/>
      <c r="V358" s="60">
        <f>
IF(P358="Видео",
"цифровой постер/ролик",
IF(ISNUMBER(MATCH(Q358,{"короб световой","короб световой | лайтбокс","короб световой | кристалайт","лайтбокс","лайт бокс","кристалайт","LB","lightbox"},)),
"бэклит",
IF(P358="Брендирование/оклейка",
"перфарированная пленка/самоклейка",
IF(P358="Экспонирование",
"под запрос",
IF(P358="Подвес",
"баннер/ткань",
"")))))</f>
        <v/>
      </c>
      <c r="W358" s="59" t="n"/>
      <c r="X358" s="59" t="n"/>
      <c r="Y358" s="59" t="n"/>
      <c r="Z358" s="61" t="n"/>
      <c r="AA358" s="61" t="n"/>
      <c r="AB358" s="61">
        <f>IF(BL358&gt;0,Z358,0)</f>
        <v/>
      </c>
      <c r="AC358" s="59" t="n"/>
      <c r="AD358" s="59" t="n"/>
      <c r="AE358" s="59" t="n"/>
      <c r="AF358" s="59" t="n"/>
      <c r="AG358" s="59" t="n"/>
      <c r="AH358" s="59" t="n"/>
      <c r="AI358" s="59" t="n"/>
      <c r="AJ358" s="59" t="n"/>
      <c r="AK358" s="59" t="n"/>
      <c r="AL358" s="62">
        <f>IFERROR(IF(OR(R358="статический",R358="динамический",R358="нестандартный",R358="",R358=""),"-",IF(AND(AH358="-",AI358="-"),"-",AK358*3600/AH358*AI358)),"-")</f>
        <v/>
      </c>
      <c r="AM358" s="62">
        <f>IFERROR(IF(OR(R358="статический",R358="динамический",R358="",R358="", R358="BTL",R358="нестандартный"),"-",AG358*AI358*AL358/60),"-")</f>
        <v/>
      </c>
      <c r="AN358" s="63">
        <f>IFERROR(IF(AH358="","-",AG358*AI358/AH358),"-")</f>
        <v/>
      </c>
      <c r="AO358" s="59">
        <f>IFERROR(IF(OR($R358="статический",$R358="динамический",$R358="",$R358="",$R358="BTL",$R358="нестандартный"),"-",$AL358*$AY358),"-")</f>
        <v/>
      </c>
      <c r="AP358" s="62">
        <f>IFERROR(IF(OR($R358="статический",$R358="динамический",$R358="",$R358="",$R358="BTL",$R358="нестандартный"),"-",$AM358*AY358),"-")</f>
        <v/>
      </c>
      <c r="AQ358" s="64" t="n"/>
      <c r="AR358" s="61" t="n"/>
      <c r="AS358" s="61" t="n"/>
      <c r="AT358" s="61" t="n"/>
      <c r="AU358" s="65" t="n"/>
      <c r="AV358" s="124">
        <f>IFERROR(DR358/AT358*1000,"n/a")</f>
        <v/>
      </c>
      <c r="AW358" s="67" t="n"/>
      <c r="AX358" s="67" t="n"/>
      <c r="AY358" s="43">
        <f>IFERROR(IF(OR($AW358="",$AX358=""),"",_xlfn.DAYS($AX358+1,$AW358)),"")</f>
        <v/>
      </c>
      <c r="AZ358" s="68">
        <f t="array" ref="AZ358">
_xlfn.LET(_xlpm.COEFF,
IF($AW358+$AX358=0,0,IF(MAX(MIN($AX358,EOMONTH(AZ$15,0))-MAX($AW358,AZ$15)+1,)&gt;0,1,0)),
_xlfn.IFS(
$ES358="LisChannel",
_xlpm.COEFF*
INDEX({1;1;1.2;1.2;1;1;1;1;1.2;1.2;1.2;1.2},
MATCH(MONTH(AZ$15),
{1,2,3,4,5,6,7,8,9,10,11,12})),
CONCATENATE($ES358," ",$L358)="RussOutdoor метро",
_xlpm.COEFF*
INDEX({0.8;0.9;1.1;1.1;1;1;1;1;1.1;1.1;1.1;1.1},
MATCH(MONTH(AZ$15),
{1,2,3,4,5,6,7,8,9,10,11,12})),
$ES358&lt;&gt;"LisChannel",
_xlpm.COEFF,
$ES358&lt;&gt;"RussOutdoor",
_xlpm.COEFF))</f>
        <v/>
      </c>
      <c r="BA358" s="68">
        <f t="array" ref="BA358">
_xlfn.LET(_xlpm.COEFF,
IF($AW358+$AX358=0,0,IF(MAX(MIN($AX358,EOMONTH(BA$15,0))-MAX($AW358,BA$15)+1,)&gt;0,1,0)),
_xlfn.IFS(
$ES358="LisChannel",
_xlpm.COEFF*
INDEX({1;1;1.2;1.2;1;1;1;1;1.2;1.2;1.2;1.2},
MATCH(MONTH(BA$15),
{1,2,3,4,5,6,7,8,9,10,11,12})),
CONCATENATE($ES358," ",$L358)="RussOutdoor метро",
_xlpm.COEFF*
INDEX({0.8;0.9;1.1;1.1;1;1;1;1;1.1;1.1;1.1;1.1},
MATCH(MONTH(BA$15),
{1,2,3,4,5,6,7,8,9,10,11,12})),
$ES358&lt;&gt;"LisChannel",
_xlpm.COEFF,
$ES358&lt;&gt;"RussOutdoor",
_xlpm.COEFF))</f>
        <v/>
      </c>
      <c r="BB358" s="68">
        <f t="array" ref="BB358">
_xlfn.LET(_xlpm.COEFF,
IF($AW358+$AX358=0,0,IF(MAX(MIN($AX358,EOMONTH(BB$15,0))-MAX($AW358,BB$15)+1,)&gt;0,1,0)),
_xlfn.IFS(
$ES358="LisChannel",
_xlpm.COEFF*
INDEX({1;1;1.2;1.2;1;1;1;1;1.2;1.2;1.2;1.2},
MATCH(MONTH(BB$15),
{1,2,3,4,5,6,7,8,9,10,11,12})),
CONCATENATE($ES358," ",$L358)="RussOutdoor метро",
_xlpm.COEFF*
INDEX({0.8;0.9;1.1;1.1;1;1;1;1;1.1;1.1;1.1;1.1},
MATCH(MONTH(BB$15),
{1,2,3,4,5,6,7,8,9,10,11,12})),
$ES358&lt;&gt;"LisChannel",
_xlpm.COEFF,
$ES358&lt;&gt;"RussOutdoor",
_xlpm.COEFF))</f>
        <v/>
      </c>
      <c r="BC358" s="68">
        <f t="array" ref="BC358">
_xlfn.LET(_xlpm.COEFF,
IF($AW358+$AX358=0,0,IF(MAX(MIN($AX358,EOMONTH(BC$15,0))-MAX($AW358,BC$15)+1,)&gt;0,1,0)),
_xlfn.IFS(
$ES358="LisChannel",
_xlpm.COEFF*
INDEX({1;1;1.2;1.2;1;1;1;1;1.2;1.2;1.2;1.2},
MATCH(MONTH(BC$15),
{1,2,3,4,5,6,7,8,9,10,11,12})),
CONCATENATE($ES358," ",$L358)="RussOutdoor метро",
_xlpm.COEFF*
INDEX({0.8;0.9;1.1;1.1;1;1;1;1;1.1;1.1;1.1;1.1},
MATCH(MONTH(BC$15),
{1,2,3,4,5,6,7,8,9,10,11,12})),
$ES358&lt;&gt;"LisChannel",
_xlpm.COEFF,
$ES358&lt;&gt;"RussOutdoor",
_xlpm.COEFF))</f>
        <v/>
      </c>
      <c r="BD358" s="68">
        <f t="array" ref="BD358">
_xlfn.LET(_xlpm.COEFF,
IF($AW358+$AX358=0,0,IF(MAX(MIN($AX358,EOMONTH(BD$15,0))-MAX($AW358,BD$15)+1,)&gt;0,1,0)),
_xlfn.IFS(
$ES358="LisChannel",
_xlpm.COEFF*
INDEX({1;1;1.2;1.2;1;1;1;1;1.2;1.2;1.2;1.2},
MATCH(MONTH(BD$15),
{1,2,3,4,5,6,7,8,9,10,11,12})),
CONCATENATE($ES358," ",$L358)="RussOutdoor метро",
_xlpm.COEFF*
INDEX({0.8;0.9;1.1;1.1;1;1;1;1;1.1;1.1;1.1;1.1},
MATCH(MONTH(BD$15),
{1,2,3,4,5,6,7,8,9,10,11,12})),
$ES358&lt;&gt;"LisChannel",
_xlpm.COEFF,
$ES358&lt;&gt;"RussOutdoor",
_xlpm.COEFF))</f>
        <v/>
      </c>
      <c r="BE358" s="68">
        <f t="array" ref="BE358">
_xlfn.LET(_xlpm.COEFF,
IF($AW358+$AX358=0,0,IF(MAX(MIN($AX358,EOMONTH(BE$15,0))-MAX($AW358,BE$15)+1,)&gt;0,1,0)),
_xlfn.IFS(
$ES358="LisChannel",
_xlpm.COEFF*
INDEX({1;1;1.2;1.2;1;1;1;1;1.2;1.2;1.2;1.2},
MATCH(MONTH(BE$15),
{1,2,3,4,5,6,7,8,9,10,11,12})),
CONCATENATE($ES358," ",$L358)="RussOutdoor метро",
_xlpm.COEFF*
INDEX({0.8;0.9;1.1;1.1;1;1;1;1;1.1;1.1;1.1;1.1},
MATCH(MONTH(BE$15),
{1,2,3,4,5,6,7,8,9,10,11,12})),
$ES358&lt;&gt;"LisChannel",
_xlpm.COEFF,
$ES358&lt;&gt;"RussOutdoor",
_xlpm.COEFF))</f>
        <v/>
      </c>
      <c r="BF358" s="68">
        <f t="array" ref="BF358">
_xlfn.LET(_xlpm.COEFF,
IF($AW358+$AX358=0,0,IF(MAX(MIN($AX358,EOMONTH(BF$15,0))-MAX($AW358,BF$15)+1,)&gt;0,1,0)),
_xlfn.IFS(
$ES358="LisChannel",
_xlpm.COEFF*
INDEX({1;1;1.2;1.2;1;1;1;1;1.2;1.2;1.2;1.2},
MATCH(MONTH(BF$15),
{1,2,3,4,5,6,7,8,9,10,11,12})),
CONCATENATE($ES358," ",$L358)="RussOutdoor метро",
_xlpm.COEFF*
INDEX({0.8;0.9;1.1;1.1;1;1;1;1;1.1;1.1;1.1;1.1},
MATCH(MONTH(BF$15),
{1,2,3,4,5,6,7,8,9,10,11,12})),
$ES358&lt;&gt;"LisChannel",
_xlpm.COEFF,
$ES358&lt;&gt;"RussOutdoor",
_xlpm.COEFF))</f>
        <v/>
      </c>
      <c r="BG358" s="68">
        <f t="array" ref="BG358">
_xlfn.LET(_xlpm.COEFF,
IF($AW358+$AX358=0,0,IF(MAX(MIN($AX358,EOMONTH(BG$15,0))-MAX($AW358,BG$15)+1,)&gt;0,1,0)),
_xlfn.IFS(
$ES358="LisChannel",
_xlpm.COEFF*
INDEX({1;1;1.2;1.2;1;1;1;1;1.2;1.2;1.2;1.2},
MATCH(MONTH(BG$15),
{1,2,3,4,5,6,7,8,9,10,11,12})),
CONCATENATE($ES358," ",$L358)="RussOutdoor метро",
_xlpm.COEFF*
INDEX({0.8;0.9;1.1;1.1;1;1;1;1;1.1;1.1;1.1;1.1},
MATCH(MONTH(BG$15),
{1,2,3,4,5,6,7,8,9,10,11,12})),
$ES358&lt;&gt;"LisChannel",
_xlpm.COEFF,
$ES358&lt;&gt;"RussOutdoor",
_xlpm.COEFF))</f>
        <v/>
      </c>
      <c r="BH358" s="68">
        <f t="array" ref="BH358">
_xlfn.LET(_xlpm.COEFF,
IF($AW358+$AX358=0,0,IF(MAX(MIN($AX358,EOMONTH(BH$15,0))-MAX($AW358,BH$15)+1,)&gt;0,1,0)),
_xlfn.IFS(
$ES358="LisChannel",
_xlpm.COEFF*
INDEX({1;1;1.2;1.2;1;1;1;1;1.2;1.2;1.2;1.2},
MATCH(MONTH(BH$15),
{1,2,3,4,5,6,7,8,9,10,11,12})),
CONCATENATE($ES358," ",$L358)="RussOutdoor метро",
_xlpm.COEFF*
INDEX({0.8;0.9;1.1;1.1;1;1;1;1;1.1;1.1;1.1;1.1},
MATCH(MONTH(BH$15),
{1,2,3,4,5,6,7,8,9,10,11,12})),
$ES358&lt;&gt;"LisChannel",
_xlpm.COEFF,
$ES358&lt;&gt;"RussOutdoor",
_xlpm.COEFF))</f>
        <v/>
      </c>
      <c r="BI358" s="68">
        <f t="array" ref="BI358">
_xlfn.LET(_xlpm.COEFF,
IF($AW358+$AX358=0,0,IF(MAX(MIN($AX358,EOMONTH(BI$15,0))-MAX($AW358,BI$15)+1,)&gt;0,1,0)),
_xlfn.IFS(
$ES358="LisChannel",
_xlpm.COEFF*
INDEX({1;1;1.2;1.2;1;1;1;1;1.2;1.2;1.2;1.2},
MATCH(MONTH(BI$15),
{1,2,3,4,5,6,7,8,9,10,11,12})),
CONCATENATE($ES358," ",$L358)="RussOutdoor метро",
_xlpm.COEFF*
INDEX({0.8;0.9;1.1;1.1;1;1;1;1;1.1;1.1;1.1;1.1},
MATCH(MONTH(BI$15),
{1,2,3,4,5,6,7,8,9,10,11,12})),
$ES358&lt;&gt;"LisChannel",
_xlpm.COEFF,
$ES358&lt;&gt;"RussOutdoor",
_xlpm.COEFF))</f>
        <v/>
      </c>
      <c r="BJ358" s="68">
        <f t="array" ref="BJ358">
_xlfn.LET(_xlpm.COEFF,
IF($AW358+$AX358=0,0,IF(MAX(MIN($AX358,EOMONTH(BJ$15,0))-MAX($AW358,BJ$15)+1,)&gt;0,1,0)),
_xlfn.IFS(
$ES358="LisChannel",
_xlpm.COEFF*
INDEX({1;1;1.2;1.2;1;1;1;1;1.2;1.2;1.2;1.2},
MATCH(MONTH(BJ$15),
{1,2,3,4,5,6,7,8,9,10,11,12})),
CONCATENATE($ES358," ",$L358)="RussOutdoor метро",
_xlpm.COEFF*
INDEX({0.8;0.9;1.1;1.1;1;1;1;1;1.1;1.1;1.1;1.1},
MATCH(MONTH(BJ$15),
{1,2,3,4,5,6,7,8,9,10,11,12})),
$ES358&lt;&gt;"LisChannel",
_xlpm.COEFF,
$ES358&lt;&gt;"RussOutdoor",
_xlpm.COEFF))</f>
        <v/>
      </c>
      <c r="BK358" s="68">
        <f t="array" ref="BK358">
_xlfn.LET(_xlpm.COEFF,
IF($AW358+$AX358=0,0,IF(MAX(MIN($AX358,EOMONTH(BK$15,0))-MAX($AW358,BK$15)+1,)&gt;0,1,0)),
_xlfn.IFS(
$ES358="LisChannel",
_xlpm.COEFF*
INDEX({1;1;1.2;1.2;1;1;1;1;1.2;1.2;1.2;1.2},
MATCH(MONTH(BK$15),
{1,2,3,4,5,6,7,8,9,10,11,12})),
CONCATENATE($ES358," ",$L358)="RussOutdoor метро",
_xlpm.COEFF*
INDEX({0.8;0.9;1.1;1.1;1;1;1;1;1.1;1.1;1.1;1.1},
MATCH(MONTH(BK$15),
{1,2,3,4,5,6,7,8,9,10,11,12})),
$ES358&lt;&gt;"LisChannel",
_xlpm.COEFF,
$ES358&lt;&gt;"RussOutdoor",
_xlpm.COEFF))</f>
        <v/>
      </c>
      <c r="BL358" s="62">
        <f>COUNTIFS($AZ358:$BK358,"&gt;0")</f>
        <v/>
      </c>
      <c r="BM358" s="65" t="n"/>
      <c r="BN358" s="125">
        <f>$DJ358</f>
        <v/>
      </c>
      <c r="BO358" s="63">
        <f>$DQ358</f>
        <v/>
      </c>
      <c r="BP358" s="125">
        <f>
IFERROR(
IF($BL358=0,0,
$BN358*(1-$BO358)),
0)</f>
        <v/>
      </c>
      <c r="BQ358" s="125">
        <f t="array" ref="BQ358">
IFERROR(
_xlfn.IFS(
$DH358="день_1",
$BP358*$BL358/($AX358-$AW358+1)*AZ358*(DAY(EOMONTH(AZ$15,0))),
$DH358="день_2",
$BP358/30*MAX(MIN($AX358,EOMONTH(AZ$15,0))-MAX($AW358,AZ$15)+1,),
$DH358="раб.день",
$BP358/30*(IFERROR(
_xlfn.LET(_xlpm.VD,
CHOOSE(
{1;2;3;4;5;6;7;8;9;10;11;12;13;14;15;16;17;18},
45658,45659,45660,45661,45662,45663,45664,45665,45711,45724,45778,45779,45785,45786,45820,45821,45965,46022),
_xlfn.LET(_xlpm.DD,
MAX(MIN($AX358,EOMONTH(AZ$15,0))-MAX($AW358,AZ$15),),
_xlfn.IFS(
AND(MONTH($AW358)=MONTH(AZ$15),MONTH($AX358)&lt;&gt;MONTH(AZ$15)),
NETWORKDAYS.INTL($AW358,$AW358+_xlpm.DD,1,_xlpm.VD),
AND(MONTH($AW358)&lt;&gt;MONTH(AZ$15),MONTH($AX358)=MONTH(AZ$15)),
NETWORKDAYS.INTL(($AX358)-_xlpm.DD,$AX358,1,_xlpm.VD),
AND(MONTH($AW358)&lt;MONTH(AZ$15),MONTH($AX358)&gt;MONTH(AZ$15)),
NETWORKDAYS.INTL((EOMONTH(AZ$15-1,1))-_xlpm.DD,EOMONTH(AZ$15-1,1),1,_xlpm.VD),
AND(MONTH($AW358)=MONTH(AZ$15),MONTH($AX358)=MONTH(AZ$15)),
NETWORKDAYS.INTL($AW358,$AX358,1,_xlpm.VD)))),0)),
$DH358="месяц",
$BP358*AZ358,
$DH358="неделя",
$BP358*AZ358/7*(ROUNDUP((DAY(EOMONTH(AZ$15,0)))/4,0))),
0)</f>
        <v/>
      </c>
      <c r="BR358" s="125">
        <f t="array" ref="BR358">
IFERROR(
_xlfn.IFS(
$DH358="день_1",
$BP358*$BL358/($AX358-$AW358+1)*BA358*(DAY(EOMONTH(BA$15,0))),
$DH358="день_2",
$BP358/30*MAX(MIN($AX358,EOMONTH(BA$15,0))-MAX($AW358,BA$15)+1,),
$DH358="раб.день",
$BP358/30*(IFERROR(
_xlfn.LET(_xlpm.VD,
CHOOSE(
{1;2;3;4;5;6;7;8;9;10;11;12;13;14;15;16;17;18},
45658,45659,45660,45661,45662,45663,45664,45665,45711,45724,45778,45779,45785,45786,45820,45821,45965,46022),
_xlfn.LET(_xlpm.DD,
MAX(MIN($AX358,EOMONTH(BA$15,0))-MAX($AW358,BA$15),),
_xlfn.IFS(
AND(MONTH($AW358)=MONTH(BA$15),MONTH($AX358)&lt;&gt;MONTH(BA$15)),
NETWORKDAYS.INTL($AW358,$AW358+_xlpm.DD,1,_xlpm.VD),
AND(MONTH($AW358)&lt;&gt;MONTH(BA$15),MONTH($AX358)=MONTH(BA$15)),
NETWORKDAYS.INTL(($AX358)-_xlpm.DD,$AX358,1,_xlpm.VD),
AND(MONTH($AW358)&lt;MONTH(BA$15),MONTH($AX358)&gt;MONTH(BA$15)),
NETWORKDAYS.INTL((EOMONTH(BA$15-1,1))-_xlpm.DD,EOMONTH(BA$15-1,1),1,_xlpm.VD),
AND(MONTH($AW358)=MONTH(BA$15),MONTH($AX358)=MONTH(BA$15)),
NETWORKDAYS.INTL($AW358,$AX358,1,_xlpm.VD)))),0)),
$DH358="месяц",
$BP358*BA358,
$DH358="неделя",
$BP358*BA358/7*(ROUNDUP((DAY(EOMONTH(BA$15,0)))/4,0))),
0)</f>
        <v/>
      </c>
      <c r="BS358" s="125">
        <f t="array" ref="BS358">
IFERROR(
_xlfn.IFS(
$DH358="день_1",
$BP358*$BL358/($AX358-$AW358+1)*BB358*(DAY(EOMONTH(BB$15,0))),
$DH358="день_2",
$BP358/30*MAX(MIN($AX358,EOMONTH(BB$15,0))-MAX($AW358,BB$15)+1,),
$DH358="раб.день",
$BP358/30*(IFERROR(
_xlfn.LET(_xlpm.VD,
CHOOSE(
{1;2;3;4;5;6;7;8;9;10;11;12;13;14;15;16;17;18},
45658,45659,45660,45661,45662,45663,45664,45665,45711,45724,45778,45779,45785,45786,45820,45821,45965,46022),
_xlfn.LET(_xlpm.DD,
MAX(MIN($AX358,EOMONTH(BB$15,0))-MAX($AW358,BB$15),),
_xlfn.IFS(
AND(MONTH($AW358)=MONTH(BB$15),MONTH($AX358)&lt;&gt;MONTH(BB$15)),
NETWORKDAYS.INTL($AW358,$AW358+_xlpm.DD,1,_xlpm.VD),
AND(MONTH($AW358)&lt;&gt;MONTH(BB$15),MONTH($AX358)=MONTH(BB$15)),
NETWORKDAYS.INTL(($AX358)-_xlpm.DD,$AX358,1,_xlpm.VD),
AND(MONTH($AW358)&lt;MONTH(BB$15),MONTH($AX358)&gt;MONTH(BB$15)),
NETWORKDAYS.INTL((EOMONTH(BB$15-1,1))-_xlpm.DD,EOMONTH(BB$15-1,1),1,_xlpm.VD),
AND(MONTH($AW358)=MONTH(BB$15),MONTH($AX358)=MONTH(BB$15)),
NETWORKDAYS.INTL($AW358,$AX358,1,_xlpm.VD)))),0)),
$DH358="месяц",
$BP358*BB358,
$DH358="неделя",
$BP358*BB358/7*(ROUNDUP((DAY(EOMONTH(BB$15,0)))/4,0))),
0)</f>
        <v/>
      </c>
      <c r="BT358" s="125">
        <f t="array" ref="BT358">
IFERROR(
_xlfn.IFS(
$DH358="день_1",
$BP358*$BL358/($AX358-$AW358+1)*BC358*(DAY(EOMONTH(BC$15,0))),
$DH358="день_2",
$BP358/30*MAX(MIN($AX358,EOMONTH(BC$15,0))-MAX($AW358,BC$15)+1,),
$DH358="раб.день",
$BP358/30*(IFERROR(
_xlfn.LET(_xlpm.VD,
CHOOSE(
{1;2;3;4;5;6;7;8;9;10;11;12;13;14;15;16;17;18},
45658,45659,45660,45661,45662,45663,45664,45665,45711,45724,45778,45779,45785,45786,45820,45821,45965,46022),
_xlfn.LET(_xlpm.DD,
MAX(MIN($AX358,EOMONTH(BC$15,0))-MAX($AW358,BC$15),),
_xlfn.IFS(
AND(MONTH($AW358)=MONTH(BC$15),MONTH($AX358)&lt;&gt;MONTH(BC$15)),
NETWORKDAYS.INTL($AW358,$AW358+_xlpm.DD,1,_xlpm.VD),
AND(MONTH($AW358)&lt;&gt;MONTH(BC$15),MONTH($AX358)=MONTH(BC$15)),
NETWORKDAYS.INTL(($AX358)-_xlpm.DD,$AX358,1,_xlpm.VD),
AND(MONTH($AW358)&lt;MONTH(BC$15),MONTH($AX358)&gt;MONTH(BC$15)),
NETWORKDAYS.INTL((EOMONTH(BC$15-1,1))-_xlpm.DD,EOMONTH(BC$15-1,1),1,_xlpm.VD),
AND(MONTH($AW358)=MONTH(BC$15),MONTH($AX358)=MONTH(BC$15)),
NETWORKDAYS.INTL($AW358,$AX358,1,_xlpm.VD)))),0)),
$DH358="месяц",
$BP358*BC358,
$DH358="неделя",
$BP358*BC358/7*(ROUNDUP((DAY(EOMONTH(BC$15,0)))/4,0))),
0)</f>
        <v/>
      </c>
      <c r="BU358" s="125">
        <f t="array" ref="BU358">
IFERROR(
_xlfn.IFS(
$DH358="день_1",
$BP358*$BL358/($AX358-$AW358+1)*BD358*(DAY(EOMONTH(BD$15,0))),
$DH358="день_2",
$BP358/30*MAX(MIN($AX358,EOMONTH(BD$15,0))-MAX($AW358,BD$15)+1,),
$DH358="раб.день",
$BP358/30*(IFERROR(
_xlfn.LET(_xlpm.VD,
CHOOSE(
{1;2;3;4;5;6;7;8;9;10;11;12;13;14;15;16;17;18},
45658,45659,45660,45661,45662,45663,45664,45665,45711,45724,45778,45779,45785,45786,45820,45821,45965,46022),
_xlfn.LET(_xlpm.DD,
MAX(MIN($AX358,EOMONTH(BD$15,0))-MAX($AW358,BD$15),),
_xlfn.IFS(
AND(MONTH($AW358)=MONTH(BD$15),MONTH($AX358)&lt;&gt;MONTH(BD$15)),
NETWORKDAYS.INTL($AW358,$AW358+_xlpm.DD,1,_xlpm.VD),
AND(MONTH($AW358)&lt;&gt;MONTH(BD$15),MONTH($AX358)=MONTH(BD$15)),
NETWORKDAYS.INTL(($AX358)-_xlpm.DD,$AX358,1,_xlpm.VD),
AND(MONTH($AW358)&lt;MONTH(BD$15),MONTH($AX358)&gt;MONTH(BD$15)),
NETWORKDAYS.INTL((EOMONTH(BD$15-1,1))-_xlpm.DD,EOMONTH(BD$15-1,1),1,_xlpm.VD),
AND(MONTH($AW358)=MONTH(BD$15),MONTH($AX358)=MONTH(BD$15)),
NETWORKDAYS.INTL($AW358,$AX358,1,_xlpm.VD)))),0)),
$DH358="месяц",
$BP358*BD358,
$DH358="неделя",
$BP358*BD358/7*(ROUNDUP((DAY(EOMONTH(BD$15,0)))/4,0))),
0)</f>
        <v/>
      </c>
      <c r="BV358" s="125">
        <f t="array" ref="BV358">
IFERROR(
_xlfn.IFS(
$DH358="день_1",
$BP358*$BL358/($AX358-$AW358+1)*BE358*(DAY(EOMONTH(BE$15,0))),
$DH358="день_2",
$BP358/30*MAX(MIN($AX358,EOMONTH(BE$15,0))-MAX($AW358,BE$15)+1,),
$DH358="раб.день",
$BP358/30*(IFERROR(
_xlfn.LET(_xlpm.VD,
CHOOSE(
{1;2;3;4;5;6;7;8;9;10;11;12;13;14;15;16;17;18},
45658,45659,45660,45661,45662,45663,45664,45665,45711,45724,45778,45779,45785,45786,45820,45821,45965,46022),
_xlfn.LET(_xlpm.DD,
MAX(MIN($AX358,EOMONTH(BE$15,0))-MAX($AW358,BE$15),),
_xlfn.IFS(
AND(MONTH($AW358)=MONTH(BE$15),MONTH($AX358)&lt;&gt;MONTH(BE$15)),
NETWORKDAYS.INTL($AW358,$AW358+_xlpm.DD,1,_xlpm.VD),
AND(MONTH($AW358)&lt;&gt;MONTH(BE$15),MONTH($AX358)=MONTH(BE$15)),
NETWORKDAYS.INTL(($AX358)-_xlpm.DD,$AX358,1,_xlpm.VD),
AND(MONTH($AW358)&lt;MONTH(BE$15),MONTH($AX358)&gt;MONTH(BE$15)),
NETWORKDAYS.INTL((EOMONTH(BE$15-1,1))-_xlpm.DD,EOMONTH(BE$15-1,1),1,_xlpm.VD),
AND(MONTH($AW358)=MONTH(BE$15),MONTH($AX358)=MONTH(BE$15)),
NETWORKDAYS.INTL($AW358,$AX358,1,_xlpm.VD)))),0)),
$DH358="месяц",
$BP358*BE358,
$DH358="неделя",
$BP358*BE358/7*(ROUNDUP((DAY(EOMONTH(BE$15,0)))/4,0))),
0)</f>
        <v/>
      </c>
      <c r="BW358" s="125">
        <f t="array" ref="BW358">
IFERROR(
_xlfn.IFS(
$DH358="день_1",
$BP358*$BL358/($AX358-$AW358+1)*BF358*(DAY(EOMONTH(BF$15,0))),
$DH358="день_2",
$BP358/30*MAX(MIN($AX358,EOMONTH(BF$15,0))-MAX($AW358,BF$15)+1,),
$DH358="раб.день",
$BP358/30*(IFERROR(
_xlfn.LET(_xlpm.VD,
CHOOSE(
{1;2;3;4;5;6;7;8;9;10;11;12;13;14;15;16;17;18},
45658,45659,45660,45661,45662,45663,45664,45665,45711,45724,45778,45779,45785,45786,45820,45821,45965,46022),
_xlfn.LET(_xlpm.DD,
MAX(MIN($AX358,EOMONTH(BF$15,0))-MAX($AW358,BF$15),),
_xlfn.IFS(
AND(MONTH($AW358)=MONTH(BF$15),MONTH($AX358)&lt;&gt;MONTH(BF$15)),
NETWORKDAYS.INTL($AW358,$AW358+_xlpm.DD,1,_xlpm.VD),
AND(MONTH($AW358)&lt;&gt;MONTH(BF$15),MONTH($AX358)=MONTH(BF$15)),
NETWORKDAYS.INTL(($AX358)-_xlpm.DD,$AX358,1,_xlpm.VD),
AND(MONTH($AW358)&lt;MONTH(BF$15),MONTH($AX358)&gt;MONTH(BF$15)),
NETWORKDAYS.INTL((EOMONTH(BF$15-1,1))-_xlpm.DD,EOMONTH(BF$15-1,1),1,_xlpm.VD),
AND(MONTH($AW358)=MONTH(BF$15),MONTH($AX358)=MONTH(BF$15)),
NETWORKDAYS.INTL($AW358,$AX358,1,_xlpm.VD)))),0)),
$DH358="месяц",
$BP358*BF358,
$DH358="неделя",
$BP358*BF358/7*(ROUNDUP((DAY(EOMONTH(BF$15,0)))/4,0))),
0)</f>
        <v/>
      </c>
      <c r="BX358" s="125">
        <f t="array" ref="BX358">
IFERROR(
_xlfn.IFS(
$DH358="день_1",
$BP358*$BL358/($AX358-$AW358+1)*BG358*(DAY(EOMONTH(BG$15,0))),
$DH358="день_2",
$BP358/30*MAX(MIN($AX358,EOMONTH(BG$15,0))-MAX($AW358,BG$15)+1,),
$DH358="раб.день",
$BP358/30*(IFERROR(
_xlfn.LET(_xlpm.VD,
CHOOSE(
{1;2;3;4;5;6;7;8;9;10;11;12;13;14;15;16;17;18},
45658,45659,45660,45661,45662,45663,45664,45665,45711,45724,45778,45779,45785,45786,45820,45821,45965,46022),
_xlfn.LET(_xlpm.DD,
MAX(MIN($AX358,EOMONTH(BG$15,0))-MAX($AW358,BG$15),),
_xlfn.IFS(
AND(MONTH($AW358)=MONTH(BG$15),MONTH($AX358)&lt;&gt;MONTH(BG$15)),
NETWORKDAYS.INTL($AW358,$AW358+_xlpm.DD,1,_xlpm.VD),
AND(MONTH($AW358)&lt;&gt;MONTH(BG$15),MONTH($AX358)=MONTH(BG$15)),
NETWORKDAYS.INTL(($AX358)-_xlpm.DD,$AX358,1,_xlpm.VD),
AND(MONTH($AW358)&lt;MONTH(BG$15),MONTH($AX358)&gt;MONTH(BG$15)),
NETWORKDAYS.INTL((EOMONTH(BG$15-1,1))-_xlpm.DD,EOMONTH(BG$15-1,1),1,_xlpm.VD),
AND(MONTH($AW358)=MONTH(BG$15),MONTH($AX358)=MONTH(BG$15)),
NETWORKDAYS.INTL($AW358,$AX358,1,_xlpm.VD)))),0)),
$DH358="месяц",
$BP358*BG358,
$DH358="неделя",
$BP358*BG358/7*(ROUNDUP((DAY(EOMONTH(BG$15,0)))/4,0))),
0)</f>
        <v/>
      </c>
      <c r="BY358" s="125">
        <f t="array" ref="BY358">
IFERROR(
_xlfn.IFS(
$DH358="день_1",
$BP358*$BL358/($AX358-$AW358+1)*BH358*(DAY(EOMONTH(BH$15,0))),
$DH358="день_2",
$BP358/30*MAX(MIN($AX358,EOMONTH(BH$15,0))-MAX($AW358,BH$15)+1,),
$DH358="раб.день",
$BP358/30*(IFERROR(
_xlfn.LET(_xlpm.VD,
CHOOSE(
{1;2;3;4;5;6;7;8;9;10;11;12;13;14;15;16;17;18},
45658,45659,45660,45661,45662,45663,45664,45665,45711,45724,45778,45779,45785,45786,45820,45821,45965,46022),
_xlfn.LET(_xlpm.DD,
MAX(MIN($AX358,EOMONTH(BH$15,0))-MAX($AW358,BH$15),),
_xlfn.IFS(
AND(MONTH($AW358)=MONTH(BH$15),MONTH($AX358)&lt;&gt;MONTH(BH$15)),
NETWORKDAYS.INTL($AW358,$AW358+_xlpm.DD,1,_xlpm.VD),
AND(MONTH($AW358)&lt;&gt;MONTH(BH$15),MONTH($AX358)=MONTH(BH$15)),
NETWORKDAYS.INTL(($AX358)-_xlpm.DD,$AX358,1,_xlpm.VD),
AND(MONTH($AW358)&lt;MONTH(BH$15),MONTH($AX358)&gt;MONTH(BH$15)),
NETWORKDAYS.INTL((EOMONTH(BH$15-1,1))-_xlpm.DD,EOMONTH(BH$15-1,1),1,_xlpm.VD),
AND(MONTH($AW358)=MONTH(BH$15),MONTH($AX358)=MONTH(BH$15)),
NETWORKDAYS.INTL($AW358,$AX358,1,_xlpm.VD)))),0)),
$DH358="месяц",
$BP358*BH358,
$DH358="неделя",
$BP358*BH358/7*(ROUNDUP((DAY(EOMONTH(BH$15,0)))/4,0))),
0)</f>
        <v/>
      </c>
      <c r="BZ358" s="125">
        <f t="array" ref="BZ358">
IFERROR(
_xlfn.IFS(
$DH358="день_1",
$BP358*$BL358/($AX358-$AW358+1)*BI358*(DAY(EOMONTH(BI$15,0))),
$DH358="день_2",
$BP358/30*MAX(MIN($AX358,EOMONTH(BI$15,0))-MAX($AW358,BI$15)+1,),
$DH358="раб.день",
$BP358/30*(IFERROR(
_xlfn.LET(_xlpm.VD,
CHOOSE(
{1;2;3;4;5;6;7;8;9;10;11;12;13;14;15;16;17;18},
45658,45659,45660,45661,45662,45663,45664,45665,45711,45724,45778,45779,45785,45786,45820,45821,45965,46022),
_xlfn.LET(_xlpm.DD,
MAX(MIN($AX358,EOMONTH(BI$15,0))-MAX($AW358,BI$15),),
_xlfn.IFS(
AND(MONTH($AW358)=MONTH(BI$15),MONTH($AX358)&lt;&gt;MONTH(BI$15)),
NETWORKDAYS.INTL($AW358,$AW358+_xlpm.DD,1,_xlpm.VD),
AND(MONTH($AW358)&lt;&gt;MONTH(BI$15),MONTH($AX358)=MONTH(BI$15)),
NETWORKDAYS.INTL(($AX358)-_xlpm.DD,$AX358,1,_xlpm.VD),
AND(MONTH($AW358)&lt;MONTH(BI$15),MONTH($AX358)&gt;MONTH(BI$15)),
NETWORKDAYS.INTL((EOMONTH(BI$15-1,1))-_xlpm.DD,EOMONTH(BI$15-1,1),1,_xlpm.VD),
AND(MONTH($AW358)=MONTH(BI$15),MONTH($AX358)=MONTH(BI$15)),
NETWORKDAYS.INTL($AW358,$AX358,1,_xlpm.VD)))),0)),
$DH358="месяц",
$BP358*BI358,
$DH358="неделя",
$BP358*BI358/7*(ROUNDUP((DAY(EOMONTH(BI$15,0)))/4,0))),
0)</f>
        <v/>
      </c>
      <c r="CA358" s="125">
        <f t="array" ref="CA358">
IFERROR(
_xlfn.IFS(
$DH358="день_1",
$BP358*$BL358/($AX358-$AW358+1)*BJ358*(DAY(EOMONTH(BJ$15,0))),
$DH358="день_2",
$BP358/30*MAX(MIN($AX358,EOMONTH(BJ$15,0))-MAX($AW358,BJ$15)+1,),
$DH358="раб.день",
$BP358/30*(IFERROR(
_xlfn.LET(_xlpm.VD,
CHOOSE(
{1;2;3;4;5;6;7;8;9;10;11;12;13;14;15;16;17;18},
45658,45659,45660,45661,45662,45663,45664,45665,45711,45724,45778,45779,45785,45786,45820,45821,45965,46022),
_xlfn.LET(_xlpm.DD,
MAX(MIN($AX358,EOMONTH(BJ$15,0))-MAX($AW358,BJ$15),),
_xlfn.IFS(
AND(MONTH($AW358)=MONTH(BJ$15),MONTH($AX358)&lt;&gt;MONTH(BJ$15)),
NETWORKDAYS.INTL($AW358,$AW358+_xlpm.DD,1,_xlpm.VD),
AND(MONTH($AW358)&lt;&gt;MONTH(BJ$15),MONTH($AX358)=MONTH(BJ$15)),
NETWORKDAYS.INTL(($AX358)-_xlpm.DD,$AX358,1,_xlpm.VD),
AND(MONTH($AW358)&lt;MONTH(BJ$15),MONTH($AX358)&gt;MONTH(BJ$15)),
NETWORKDAYS.INTL((EOMONTH(BJ$15-1,1))-_xlpm.DD,EOMONTH(BJ$15-1,1),1,_xlpm.VD),
AND(MONTH($AW358)=MONTH(BJ$15),MONTH($AX358)=MONTH(BJ$15)),
NETWORKDAYS.INTL($AW358,$AX358,1,_xlpm.VD)))),0)),
$DH358="месяц",
$BP358*BJ358,
$DH358="неделя",
$BP358*BJ358/7*(ROUNDUP((DAY(EOMONTH(BJ$15,0)))/4,0))),
0)</f>
        <v/>
      </c>
      <c r="CB358" s="125">
        <f t="array" ref="CB358">
IFERROR(
_xlfn.IFS(
$DH358="день_1",
$BP358*$BL358/($AX358-$AW358+1)*BK358*(DAY(EOMONTH(BK$15,0))),
$DH358="день_2",
$BP358/30*MAX(MIN($AX358,EOMONTH(BK$15,0))-MAX($AW358,BK$15)+1,),
$DH358="раб.день",
$BP358/30*(IFERROR(
_xlfn.LET(_xlpm.VD,
CHOOSE(
{1;2;3;4;5;6;7;8;9;10;11;12;13;14;15;16;17;18},
45658,45659,45660,45661,45662,45663,45664,45665,45711,45724,45778,45779,45785,45786,45820,45821,45965,46022),
_xlfn.LET(_xlpm.DD,
MAX(MIN($AX358,EOMONTH(BK$15,0))-MAX($AW358,BK$15),),
_xlfn.IFS(
AND(MONTH($AW358)=MONTH(BK$15),MONTH($AX358)&lt;&gt;MONTH(BK$15)),
NETWORKDAYS.INTL($AW358,$AW358+_xlpm.DD,1,_xlpm.VD),
AND(MONTH($AW358)&lt;&gt;MONTH(BK$15),MONTH($AX358)=MONTH(BK$15)),
NETWORKDAYS.INTL(($AX358)-_xlpm.DD,$AX358,1,_xlpm.VD),
AND(MONTH($AW358)&lt;MONTH(BK$15),MONTH($AX358)&gt;MONTH(BK$15)),
NETWORKDAYS.INTL((EOMONTH(BK$15-1,1))-_xlpm.DD,EOMONTH(BK$15-1,1),1,_xlpm.VD),
AND(MONTH($AW358)=MONTH(BK$15),MONTH($AX358)=MONTH(BK$15)),
NETWORKDAYS.INTL($AW358,$AX358,1,_xlpm.VD)))),0)),
$DH358="месяц",
$BP358*BK358,
$DH358="неделя",
$BP358*BK358/7*(ROUNDUP((DAY(EOMONTH(BK$15,0)))/4,0))),
0)</f>
        <v/>
      </c>
      <c r="CC358" s="125">
        <f>SUM($BQ358:$CB358)</f>
        <v/>
      </c>
      <c r="CD358" s="126">
        <f>SUM($EH358:$EH358)</f>
        <v/>
      </c>
      <c r="CE358" s="126">
        <f>$CD358*$AB358</f>
        <v/>
      </c>
      <c r="CF358" s="126">
        <f>SUM($EK358:$EK358)</f>
        <v/>
      </c>
      <c r="CG358" s="126">
        <f>$CF358*$AB358</f>
        <v/>
      </c>
      <c r="CH358" s="126">
        <f>SUM($CC358,$CE358,$CG358)</f>
        <v/>
      </c>
      <c r="CI358" s="126">
        <f>$CH358*(1+$CM358)</f>
        <v/>
      </c>
      <c r="CJ358" s="127" t="n">
        <v>0</v>
      </c>
      <c r="CK358" s="126">
        <f>SUM($CH358:$CH358)*(1+$CJ358)</f>
        <v/>
      </c>
      <c r="CL358" s="126">
        <f>SUM($CH358:$CH358)*(1+$CM358)</f>
        <v/>
      </c>
      <c r="CM358" s="59" t="inlineStr">
        <is>
          <t>20%</t>
        </is>
      </c>
      <c r="CN358" s="59" t="n"/>
      <c r="CO358" s="72" t="n"/>
      <c r="CP358" s="59" t="n"/>
      <c r="CQ358" s="73" t="n"/>
      <c r="CR358" s="73" t="n"/>
      <c r="CS358" s="73" t="n"/>
      <c r="CT358" s="72" t="n"/>
      <c r="CU358" s="79" t="inlineStr">
        <is>
          <t> </t>
        </is>
      </c>
      <c r="CV358" s="60" t="n"/>
      <c r="CW358" s="60" t="n"/>
      <c r="CX358" s="60" t="n"/>
      <c r="CY358" s="127">
        <f>IFERROR(($CC358-$EE358)/($EE358/(1-$DQ358)),0)</f>
        <v/>
      </c>
      <c r="CZ358" s="127">
        <f>IFERROR(1-$EI358/($CE358),0)</f>
        <v/>
      </c>
      <c r="DA358" s="127">
        <f>IFERROR(1-$EL358/($CG358),0)</f>
        <v/>
      </c>
      <c r="DB358" s="126">
        <f>ROUND(IFERROR(($CI358/(1+$CM358)-$EN358),0),2)</f>
        <v/>
      </c>
      <c r="DC358" s="128" t="n"/>
      <c r="DD358" s="125" t="n"/>
      <c r="DE358" s="75" t="n">
        <v>0</v>
      </c>
      <c r="DF358" s="128" t="n"/>
      <c r="DG358" s="125">
        <f>IF($DC358=0,0,$DD358*($DC358*100%-$DE358*$DF358))*SUM($AB358:$AB358)</f>
        <v/>
      </c>
      <c r="DH358" s="129" t="inlineStr">
        <is>
          <t>месяц</t>
        </is>
      </c>
      <c r="DI358" s="130">
        <f t="array" ref="DI358">IFERROR(
IF($ES358="LisChannel",
(ROUND(((INDEX({174.625;153.888888888889;130.972222222222},MATCH($AI358,{2;3;4}),0))*$AG358*$AI358),2)),0),0)</f>
        <v/>
      </c>
      <c r="DJ358" s="130">
        <f>
_xlfn.LET(_xlpm.X,
IFERROR(
IF($ES358="НовиковТВ",
(_xlfn.LET(_xlpm.NTV,
_xlfn.LET(_xlpm.MIN,350000,
IF(SUMIFS($DI:$DI,$ES:$ES,"НовиковТВ")&lt;=_xlpm.MIN,
(SUMIFS($DI:$DI,$ES:$ES,"НовиковТВ")/(COUNTIFS($ES:$ES,"НовиковТВ")))*_xlpm.MIN/SUMIFS($DI:$DI,$ES:$ES,"НовиковТВ"),
DI358)),
_xlpm.NTV+$DG358/(1-(1-(_xlpm.NTV)*(1-$DL358)*(1-$DM358)*(1-$DN358)*(1-$DO358)*(1-$DP358)/_xlpm.NTV))))/(1+$EP358),
$DI358+$DG358/(1-(1-($DI358)*(1-$DL358)*(1-$DM358)*(1-$DN358)*(1-$DO358)*(1-$DP358)/$DI358))),
0),
_xlpm.X*(1+$CM358)*(1+$CW358)-_xlpm.X*(1+$CM358)+_xlpm.X)</f>
        <v/>
      </c>
      <c r="DK358" s="125" t="inlineStr">
        <is>
          <t>послед.</t>
        </is>
      </c>
      <c r="DL358" s="63" t="n">
        <v>0</v>
      </c>
      <c r="DM358" s="63" t="n">
        <v>0</v>
      </c>
      <c r="DN358" s="63" t="n">
        <v>0</v>
      </c>
      <c r="DO358" s="63" t="n">
        <v>0</v>
      </c>
      <c r="DP358" s="63" t="n">
        <v>0</v>
      </c>
      <c r="DQ358" s="63">
        <f t="array" ref="DQ358">IFERROR(_xlfn.IFS(
$DK358="послед.",1-(1-$DL358)*(1-$DM358)*(1-$DN358)*(1-$DO358)*(1-$DP358),
$DK358="сумм.",$DL358+$DM358+$DN358+$DO358+$DP358),
0)</f>
        <v/>
      </c>
      <c r="DR358" s="125">
        <f t="array" ref="DR358">
IFERROR(
_xlfn.IFS(
$BL358=0,
0,
$BL358&gt;0,
_xlfn.IFS($DK358="послед.",
$DJ358*(1-$DL358)*(1-$DM358)*(1-$DN358)*(1-$DO358)*(1-$DP358),
$DK358="сумм.",
$DJ358*(1-($DL358+$DM358+$DN358+$DO358+$DP358)))),0)</f>
        <v/>
      </c>
      <c r="DS358" s="125">
        <f t="array" ref="DS358">
IFERROR(_xlfn.IFS(
$DH358="день_1",
$DR358*$BL358/($AX358-$AW358+1)*AZ358*(DAY(EOMONTH(AZ$15,0))),
$DH358="день_2",
$DR358/30*MAX(MIN($AX358,EOMONTH(AZ$15,0))-MAX($AW358,AZ$15)+1,),
$DH358="раб.день",
$DR358/30*(IFERROR(
_xlfn.LET(_xlpm.VD,
CHOOSE(
{1;2;3;4;5;6;7;8;9;10;11;12;13;14;15;16;17;18},
45658,45659,45660,45661,45662,45663,45664,45665,45711,45724,45778,45779,45785,45786,45820,45821,45965,46022),
_xlfn.LET(_xlpm.DD,
MAX(MIN($AX358,EOMONTH(AZ$15,0))-MAX($AW358,AZ$15),),
_xlfn.IFS(
AND(MONTH($AW358)=MONTH(AZ$15),MONTH($AX358)&lt;&gt;MONTH(AZ$15)),
NETWORKDAYS.INTL($AW358,$AW358+_xlpm.DD,1,_xlpm.VD),
AND(MONTH($AW358)&lt;&gt;MONTH(AZ$15),MONTH($AX358)=MONTH(AZ$15)),
NETWORKDAYS.INTL(($AX358)-_xlpm.DD,$AX358,1,_xlpm.VD),
AND(MONTH($AW358)&lt;MONTH(AZ$15),MONTH($AX358)&gt;MONTH(AZ$15)),
NETWORKDAYS.INTL((EOMONTH(AZ$15-1,1))-_xlpm.DD,EOMONTH(AZ$15-1,1),1,_xlpm.VD),
AND(MONTH($AW358)=MONTH(AZ$15),MONTH($AX358)=MONTH(AZ$15)),
NETWORKDAYS.INTL($AW358,$AX358,1,_xlpm.VD)))),0)),
$DH358="месяц",
$DR358*AZ358,
$DH358="неделя",
$DR358*AZ358/7*(ROUNDUP((DAY(EOMONTH(AZ$15,0)))/4,0))),
0)</f>
        <v/>
      </c>
      <c r="DT358" s="125">
        <f t="array" ref="DT358">
IFERROR(_xlfn.IFS(
$DH358="день_1",
$DR358*$BL358/($AX358-$AW358+1)*BA358*(DAY(EOMONTH(BA$15,0))),
$DH358="день_2",
$DR358/30*MAX(MIN($AX358,EOMONTH(BA$15,0))-MAX($AW358,BA$15)+1,),
$DH358="раб.день",
$DR358/30*(IFERROR(
_xlfn.LET(_xlpm.VD,
CHOOSE(
{1;2;3;4;5;6;7;8;9;10;11;12;13;14;15;16;17;18},
45658,45659,45660,45661,45662,45663,45664,45665,45711,45724,45778,45779,45785,45786,45820,45821,45965,46022),
_xlfn.LET(_xlpm.DD,
MAX(MIN($AX358,EOMONTH(BA$15,0))-MAX($AW358,BA$15),),
_xlfn.IFS(
AND(MONTH($AW358)=MONTH(BA$15),MONTH($AX358)&lt;&gt;MONTH(BA$15)),
NETWORKDAYS.INTL($AW358,$AW358+_xlpm.DD,1,_xlpm.VD),
AND(MONTH($AW358)&lt;&gt;MONTH(BA$15),MONTH($AX358)=MONTH(BA$15)),
NETWORKDAYS.INTL(($AX358)-_xlpm.DD,$AX358,1,_xlpm.VD),
AND(MONTH($AW358)&lt;MONTH(BA$15),MONTH($AX358)&gt;MONTH(BA$15)),
NETWORKDAYS.INTL((EOMONTH(BA$15-1,1))-_xlpm.DD,EOMONTH(BA$15-1,1),1,_xlpm.VD),
AND(MONTH($AW358)=MONTH(BA$15),MONTH($AX358)=MONTH(BA$15)),
NETWORKDAYS.INTL($AW358,$AX358,1,_xlpm.VD)))),0)),
$DH358="месяц",
$DR358*BA358,
$DH358="неделя",
$DR358*BA358/7*(ROUNDUP((DAY(EOMONTH(BA$15,0)))/4,0))),
0)</f>
        <v/>
      </c>
      <c r="DU358" s="125">
        <f t="array" ref="DU358">
IFERROR(_xlfn.IFS(
$DH358="день_1",
$DR358*$BL358/($AX358-$AW358+1)*BB358*(DAY(EOMONTH(BB$15,0))),
$DH358="день_2",
$DR358/30*MAX(MIN($AX358,EOMONTH(BB$15,0))-MAX($AW358,BB$15)+1,),
$DH358="раб.день",
$DR358/30*(IFERROR(
_xlfn.LET(_xlpm.VD,
CHOOSE(
{1;2;3;4;5;6;7;8;9;10;11;12;13;14;15;16;17;18},
45658,45659,45660,45661,45662,45663,45664,45665,45711,45724,45778,45779,45785,45786,45820,45821,45965,46022),
_xlfn.LET(_xlpm.DD,
MAX(MIN($AX358,EOMONTH(BB$15,0))-MAX($AW358,BB$15),),
_xlfn.IFS(
AND(MONTH($AW358)=MONTH(BB$15),MONTH($AX358)&lt;&gt;MONTH(BB$15)),
NETWORKDAYS.INTL($AW358,$AW358+_xlpm.DD,1,_xlpm.VD),
AND(MONTH($AW358)&lt;&gt;MONTH(BB$15),MONTH($AX358)=MONTH(BB$15)),
NETWORKDAYS.INTL(($AX358)-_xlpm.DD,$AX358,1,_xlpm.VD),
AND(MONTH($AW358)&lt;MONTH(BB$15),MONTH($AX358)&gt;MONTH(BB$15)),
NETWORKDAYS.INTL((EOMONTH(BB$15-1,1))-_xlpm.DD,EOMONTH(BB$15-1,1),1,_xlpm.VD),
AND(MONTH($AW358)=MONTH(BB$15),MONTH($AX358)=MONTH(BB$15)),
NETWORKDAYS.INTL($AW358,$AX358,1,_xlpm.VD)))),0)),
$DH358="месяц",
$DR358*BB358,
$DH358="неделя",
$DR358*BB358/7*(ROUNDUP((DAY(EOMONTH(BB$15,0)))/4,0))),
0)</f>
        <v/>
      </c>
      <c r="DV358" s="125">
        <f t="array" ref="DV358">
IFERROR(_xlfn.IFS(
$DH358="день_1",
$DR358*$BL358/($AX358-$AW358+1)*BC358*(DAY(EOMONTH(BC$15,0))),
$DH358="день_2",
$DR358/30*MAX(MIN($AX358,EOMONTH(BC$15,0))-MAX($AW358,BC$15)+1,),
$DH358="раб.день",
$DR358/30*(IFERROR(
_xlfn.LET(_xlpm.VD,
CHOOSE(
{1;2;3;4;5;6;7;8;9;10;11;12;13;14;15;16;17;18},
45658,45659,45660,45661,45662,45663,45664,45665,45711,45724,45778,45779,45785,45786,45820,45821,45965,46022),
_xlfn.LET(_xlpm.DD,
MAX(MIN($AX358,EOMONTH(BC$15,0))-MAX($AW358,BC$15),),
_xlfn.IFS(
AND(MONTH($AW358)=MONTH(BC$15),MONTH($AX358)&lt;&gt;MONTH(BC$15)),
NETWORKDAYS.INTL($AW358,$AW358+_xlpm.DD,1,_xlpm.VD),
AND(MONTH($AW358)&lt;&gt;MONTH(BC$15),MONTH($AX358)=MONTH(BC$15)),
NETWORKDAYS.INTL(($AX358)-_xlpm.DD,$AX358,1,_xlpm.VD),
AND(MONTH($AW358)&lt;MONTH(BC$15),MONTH($AX358)&gt;MONTH(BC$15)),
NETWORKDAYS.INTL((EOMONTH(BC$15-1,1))-_xlpm.DD,EOMONTH(BC$15-1,1),1,_xlpm.VD),
AND(MONTH($AW358)=MONTH(BC$15),MONTH($AX358)=MONTH(BC$15)),
NETWORKDAYS.INTL($AW358,$AX358,1,_xlpm.VD)))),0)),
$DH358="месяц",
$DR358*BC358,
$DH358="неделя",
$DR358*BC358/7*(ROUNDUP((DAY(EOMONTH(BC$15,0)))/4,0))),
0)</f>
        <v/>
      </c>
      <c r="DW358" s="125">
        <f t="array" ref="DW358">
IFERROR(_xlfn.IFS(
$DH358="день_1",
$DR358*$BL358/($AX358-$AW358+1)*BD358*(DAY(EOMONTH(BD$15,0))),
$DH358="день_2",
$DR358/30*MAX(MIN($AX358,EOMONTH(BD$15,0))-MAX($AW358,BD$15)+1,),
$DH358="раб.день",
$DR358/30*(IFERROR(
_xlfn.LET(_xlpm.VD,
CHOOSE(
{1;2;3;4;5;6;7;8;9;10;11;12;13;14;15;16;17;18},
45658,45659,45660,45661,45662,45663,45664,45665,45711,45724,45778,45779,45785,45786,45820,45821,45965,46022),
_xlfn.LET(_xlpm.DD,
MAX(MIN($AX358,EOMONTH(BD$15,0))-MAX($AW358,BD$15),),
_xlfn.IFS(
AND(MONTH($AW358)=MONTH(BD$15),MONTH($AX358)&lt;&gt;MONTH(BD$15)),
NETWORKDAYS.INTL($AW358,$AW358+_xlpm.DD,1,_xlpm.VD),
AND(MONTH($AW358)&lt;&gt;MONTH(BD$15),MONTH($AX358)=MONTH(BD$15)),
NETWORKDAYS.INTL(($AX358)-_xlpm.DD,$AX358,1,_xlpm.VD),
AND(MONTH($AW358)&lt;MONTH(BD$15),MONTH($AX358)&gt;MONTH(BD$15)),
NETWORKDAYS.INTL((EOMONTH(BD$15-1,1))-_xlpm.DD,EOMONTH(BD$15-1,1),1,_xlpm.VD),
AND(MONTH($AW358)=MONTH(BD$15),MONTH($AX358)=MONTH(BD$15)),
NETWORKDAYS.INTL($AW358,$AX358,1,_xlpm.VD)))),0)),
$DH358="месяц",
$DR358*BD358,
$DH358="неделя",
$DR358*BD358/7*(ROUNDUP((DAY(EOMONTH(BD$15,0)))/4,0))),
0)</f>
        <v/>
      </c>
      <c r="DX358" s="125">
        <f t="array" ref="DX358">
IFERROR(_xlfn.IFS(
$DH358="день_1",
$DR358*$BL358/($AX358-$AW358+1)*BE358*(DAY(EOMONTH(BE$15,0))),
$DH358="день_2",
$DR358/30*MAX(MIN($AX358,EOMONTH(BE$15,0))-MAX($AW358,BE$15)+1,),
$DH358="раб.день",
$DR358/30*(IFERROR(
_xlfn.LET(_xlpm.VD,
CHOOSE(
{1;2;3;4;5;6;7;8;9;10;11;12;13;14;15;16;17;18},
45658,45659,45660,45661,45662,45663,45664,45665,45711,45724,45778,45779,45785,45786,45820,45821,45965,46022),
_xlfn.LET(_xlpm.DD,
MAX(MIN($AX358,EOMONTH(BE$15,0))-MAX($AW358,BE$15),),
_xlfn.IFS(
AND(MONTH($AW358)=MONTH(BE$15),MONTH($AX358)&lt;&gt;MONTH(BE$15)),
NETWORKDAYS.INTL($AW358,$AW358+_xlpm.DD,1,_xlpm.VD),
AND(MONTH($AW358)&lt;&gt;MONTH(BE$15),MONTH($AX358)=MONTH(BE$15)),
NETWORKDAYS.INTL(($AX358)-_xlpm.DD,$AX358,1,_xlpm.VD),
AND(MONTH($AW358)&lt;MONTH(BE$15),MONTH($AX358)&gt;MONTH(BE$15)),
NETWORKDAYS.INTL((EOMONTH(BE$15-1,1))-_xlpm.DD,EOMONTH(BE$15-1,1),1,_xlpm.VD),
AND(MONTH($AW358)=MONTH(BE$15),MONTH($AX358)=MONTH(BE$15)),
NETWORKDAYS.INTL($AW358,$AX358,1,_xlpm.VD)))),0)),
$DH358="месяц",
$DR358*BE358,
$DH358="неделя",
$DR358*BE358/7*(ROUNDUP((DAY(EOMONTH(BE$15,0)))/4,0))),
0)</f>
        <v/>
      </c>
      <c r="DY358" s="125">
        <f t="array" ref="DY358">
IFERROR(_xlfn.IFS(
$DH358="день_1",
$DR358*$BL358/($AX358-$AW358+1)*BF358*(DAY(EOMONTH(BF$15,0))),
$DH358="день_2",
$DR358/30*MAX(MIN($AX358,EOMONTH(BF$15,0))-MAX($AW358,BF$15)+1,),
$DH358="раб.день",
$DR358/30*(IFERROR(
_xlfn.LET(_xlpm.VD,
CHOOSE(
{1;2;3;4;5;6;7;8;9;10;11;12;13;14;15;16;17;18},
45658,45659,45660,45661,45662,45663,45664,45665,45711,45724,45778,45779,45785,45786,45820,45821,45965,46022),
_xlfn.LET(_xlpm.DD,
MAX(MIN($AX358,EOMONTH(BF$15,0))-MAX($AW358,BF$15),),
_xlfn.IFS(
AND(MONTH($AW358)=MONTH(BF$15),MONTH($AX358)&lt;&gt;MONTH(BF$15)),
NETWORKDAYS.INTL($AW358,$AW358+_xlpm.DD,1,_xlpm.VD),
AND(MONTH($AW358)&lt;&gt;MONTH(BF$15),MONTH($AX358)=MONTH(BF$15)),
NETWORKDAYS.INTL(($AX358)-_xlpm.DD,$AX358,1,_xlpm.VD),
AND(MONTH($AW358)&lt;MONTH(BF$15),MONTH($AX358)&gt;MONTH(BF$15)),
NETWORKDAYS.INTL((EOMONTH(BF$15-1,1))-_xlpm.DD,EOMONTH(BF$15-1,1),1,_xlpm.VD),
AND(MONTH($AW358)=MONTH(BF$15),MONTH($AX358)=MONTH(BF$15)),
NETWORKDAYS.INTL($AW358,$AX358,1,_xlpm.VD)))),0)),
$DH358="месяц",
$DR358*BF358,
$DH358="неделя",
$DR358*BF358/7*(ROUNDUP((DAY(EOMONTH(BF$15,0)))/4,0))),
0)</f>
        <v/>
      </c>
      <c r="DZ358" s="125">
        <f t="array" ref="DZ358">
IFERROR(_xlfn.IFS(
$DH358="день_1",
$DR358*$BL358/($AX358-$AW358+1)*BG358*(DAY(EOMONTH(BG$15,0))),
$DH358="день_2",
$DR358/30*MAX(MIN($AX358,EOMONTH(BG$15,0))-MAX($AW358,BG$15)+1,),
$DH358="раб.день",
$DR358/30*(IFERROR(
_xlfn.LET(_xlpm.VD,
CHOOSE(
{1;2;3;4;5;6;7;8;9;10;11;12;13;14;15;16;17;18},
45658,45659,45660,45661,45662,45663,45664,45665,45711,45724,45778,45779,45785,45786,45820,45821,45965,46022),
_xlfn.LET(_xlpm.DD,
MAX(MIN($AX358,EOMONTH(BG$15,0))-MAX($AW358,BG$15),),
_xlfn.IFS(
AND(MONTH($AW358)=MONTH(BG$15),MONTH($AX358)&lt;&gt;MONTH(BG$15)),
NETWORKDAYS.INTL($AW358,$AW358+_xlpm.DD,1,_xlpm.VD),
AND(MONTH($AW358)&lt;&gt;MONTH(BG$15),MONTH($AX358)=MONTH(BG$15)),
NETWORKDAYS.INTL(($AX358)-_xlpm.DD,$AX358,1,_xlpm.VD),
AND(MONTH($AW358)&lt;MONTH(BG$15),MONTH($AX358)&gt;MONTH(BG$15)),
NETWORKDAYS.INTL((EOMONTH(BG$15-1,1))-_xlpm.DD,EOMONTH(BG$15-1,1),1,_xlpm.VD),
AND(MONTH($AW358)=MONTH(BG$15),MONTH($AX358)=MONTH(BG$15)),
NETWORKDAYS.INTL($AW358,$AX358,1,_xlpm.VD)))),0)),
$DH358="месяц",
$DR358*BG358,
$DH358="неделя",
$DR358*BG358/7*(ROUNDUP((DAY(EOMONTH(BG$15,0)))/4,0))),
0)</f>
        <v/>
      </c>
      <c r="EA358" s="125">
        <f t="array" ref="EA358">
IFERROR(_xlfn.IFS(
$DH358="день_1",
$DR358*$BL358/($AX358-$AW358+1)*BH358*(DAY(EOMONTH(BH$15,0))),
$DH358="день_2",
$DR358/30*MAX(MIN($AX358,EOMONTH(BH$15,0))-MAX($AW358,BH$15)+1,),
$DH358="раб.день",
$DR358/30*(IFERROR(
_xlfn.LET(_xlpm.VD,
CHOOSE(
{1;2;3;4;5;6;7;8;9;10;11;12;13;14;15;16;17;18},
45658,45659,45660,45661,45662,45663,45664,45665,45711,45724,45778,45779,45785,45786,45820,45821,45965,46022),
_xlfn.LET(_xlpm.DD,
MAX(MIN($AX358,EOMONTH(BH$15,0))-MAX($AW358,BH$15),),
_xlfn.IFS(
AND(MONTH($AW358)=MONTH(BH$15),MONTH($AX358)&lt;&gt;MONTH(BH$15)),
NETWORKDAYS.INTL($AW358,$AW358+_xlpm.DD,1,_xlpm.VD),
AND(MONTH($AW358)&lt;&gt;MONTH(BH$15),MONTH($AX358)=MONTH(BH$15)),
NETWORKDAYS.INTL(($AX358)-_xlpm.DD,$AX358,1,_xlpm.VD),
AND(MONTH($AW358)&lt;MONTH(BH$15),MONTH($AX358)&gt;MONTH(BH$15)),
NETWORKDAYS.INTL((EOMONTH(BH$15-1,1))-_xlpm.DD,EOMONTH(BH$15-1,1),1,_xlpm.VD),
AND(MONTH($AW358)=MONTH(BH$15),MONTH($AX358)=MONTH(BH$15)),
NETWORKDAYS.INTL($AW358,$AX358,1,_xlpm.VD)))),0)),
$DH358="месяц",
$DR358*BH358,
$DH358="неделя",
$DR358*BH358/7*(ROUNDUP((DAY(EOMONTH(BH$15,0)))/4,0))),
0)</f>
        <v/>
      </c>
      <c r="EB358" s="125">
        <f t="array" ref="EB358">
IFERROR(_xlfn.IFS(
$DH358="день_1",
$DR358*$BL358/($AX358-$AW358+1)*BI358*(DAY(EOMONTH(BI$15,0))),
$DH358="день_2",
$DR358/30*MAX(MIN($AX358,EOMONTH(BI$15,0))-MAX($AW358,BI$15)+1,),
$DH358="раб.день",
$DR358/30*(IFERROR(
_xlfn.LET(_xlpm.VD,
CHOOSE(
{1;2;3;4;5;6;7;8;9;10;11;12;13;14;15;16;17;18},
45658,45659,45660,45661,45662,45663,45664,45665,45711,45724,45778,45779,45785,45786,45820,45821,45965,46022),
_xlfn.LET(_xlpm.DD,
MAX(MIN($AX358,EOMONTH(BI$15,0))-MAX($AW358,BI$15),),
_xlfn.IFS(
AND(MONTH($AW358)=MONTH(BI$15),MONTH($AX358)&lt;&gt;MONTH(BI$15)),
NETWORKDAYS.INTL($AW358,$AW358+_xlpm.DD,1,_xlpm.VD),
AND(MONTH($AW358)&lt;&gt;MONTH(BI$15),MONTH($AX358)=MONTH(BI$15)),
NETWORKDAYS.INTL(($AX358)-_xlpm.DD,$AX358,1,_xlpm.VD),
AND(MONTH($AW358)&lt;MONTH(BI$15),MONTH($AX358)&gt;MONTH(BI$15)),
NETWORKDAYS.INTL((EOMONTH(BI$15-1,1))-_xlpm.DD,EOMONTH(BI$15-1,1),1,_xlpm.VD),
AND(MONTH($AW358)=MONTH(BI$15),MONTH($AX358)=MONTH(BI$15)),
NETWORKDAYS.INTL($AW358,$AX358,1,_xlpm.VD)))),0)),
$DH358="месяц",
$DR358*BI358,
$DH358="неделя",
$DR358*BI358/7*(ROUNDUP((DAY(EOMONTH(BI$15,0)))/4,0))),
0)</f>
        <v/>
      </c>
      <c r="EC358" s="125">
        <f t="array" ref="EC358">
IFERROR(_xlfn.IFS(
$DH358="день_1",
$DR358*$BL358/($AX358-$AW358+1)*BJ358*(DAY(EOMONTH(BJ$15,0))),
$DH358="день_2",
$DR358/30*MAX(MIN($AX358,EOMONTH(BJ$15,0))-MAX($AW358,BJ$15)+1,),
$DH358="раб.день",
$DR358/30*(IFERROR(
_xlfn.LET(_xlpm.VD,
CHOOSE(
{1;2;3;4;5;6;7;8;9;10;11;12;13;14;15;16;17;18},
45658,45659,45660,45661,45662,45663,45664,45665,45711,45724,45778,45779,45785,45786,45820,45821,45965,46022),
_xlfn.LET(_xlpm.DD,
MAX(MIN($AX358,EOMONTH(BJ$15,0))-MAX($AW358,BJ$15),),
_xlfn.IFS(
AND(MONTH($AW358)=MONTH(BJ$15),MONTH($AX358)&lt;&gt;MONTH(BJ$15)),
NETWORKDAYS.INTL($AW358,$AW358+_xlpm.DD,1,_xlpm.VD),
AND(MONTH($AW358)&lt;&gt;MONTH(BJ$15),MONTH($AX358)=MONTH(BJ$15)),
NETWORKDAYS.INTL(($AX358)-_xlpm.DD,$AX358,1,_xlpm.VD),
AND(MONTH($AW358)&lt;MONTH(BJ$15),MONTH($AX358)&gt;MONTH(BJ$15)),
NETWORKDAYS.INTL((EOMONTH(BJ$15-1,1))-_xlpm.DD,EOMONTH(BJ$15-1,1),1,_xlpm.VD),
AND(MONTH($AW358)=MONTH(BJ$15),MONTH($AX358)=MONTH(BJ$15)),
NETWORKDAYS.INTL($AW358,$AX358,1,_xlpm.VD)))),0)),
$DH358="месяц",
$DR358*BJ358,
$DH358="неделя",
$DR358*BJ358/7*(ROUNDUP((DAY(EOMONTH(BJ$15,0)))/4,0))),
0)</f>
        <v/>
      </c>
      <c r="ED358" s="125">
        <f t="array" ref="ED358">
IFERROR(_xlfn.IFS(
$DH358="день_1",
$DR358*$BL358/($AX358-$AW358+1)*BK358*(DAY(EOMONTH(BK$15,0))),
$DH358="день_2",
$DR358/30*MAX(MIN($AX358,EOMONTH(BK$15,0))-MAX($AW358,BK$15)+1,),
$DH358="раб.день",
$DR358/30*(IFERROR(
_xlfn.LET(_xlpm.VD,
CHOOSE(
{1;2;3;4;5;6;7;8;9;10;11;12;13;14;15;16;17;18},
45658,45659,45660,45661,45662,45663,45664,45665,45711,45724,45778,45779,45785,45786,45820,45821,45965,46022),
_xlfn.LET(_xlpm.DD,
MAX(MIN($AX358,EOMONTH(BK$15,0))-MAX($AW358,BK$15),),
_xlfn.IFS(
AND(MONTH($AW358)=MONTH(BK$15),MONTH($AX358)&lt;&gt;MONTH(BK$15)),
NETWORKDAYS.INTL($AW358,$AW358+_xlpm.DD,1,_xlpm.VD),
AND(MONTH($AW358)&lt;&gt;MONTH(BK$15),MONTH($AX358)=MONTH(BK$15)),
NETWORKDAYS.INTL(($AX358)-_xlpm.DD,$AX358,1,_xlpm.VD),
AND(MONTH($AW358)&lt;MONTH(BK$15),MONTH($AX358)&gt;MONTH(BK$15)),
NETWORKDAYS.INTL((EOMONTH(BK$15-1,1))-_xlpm.DD,EOMONTH(BK$15-1,1),1,_xlpm.VD),
AND(MONTH($AW358)=MONTH(BK$15),MONTH($AX358)=MONTH(BK$15)),
NETWORKDAYS.INTL($AW358,$AX358,1,_xlpm.VD)))),0)),
$DH358="месяц",
$DR358*BK358,
$DH358="неделя",
$DR358*BK358/7*(ROUNDUP((DAY(EOMONTH(BK$15,0)))/4,0))),
0)</f>
        <v/>
      </c>
      <c r="EE358" s="125">
        <f>SUM($DS358,$DT358,$DU358,$DV358,$DW358,$DX358,$DY358,$DZ358,$EA358,$EB358,$EC358,$ED358)</f>
        <v/>
      </c>
      <c r="EF358" s="125">
        <f>IFERROR(ROUND($EE358*(1+$EP358),2),0)</f>
        <v/>
      </c>
      <c r="EG358" s="128" t="n">
        <v>1</v>
      </c>
      <c r="EH358" s="126" t="n">
        <v>0</v>
      </c>
      <c r="EI358" s="126">
        <f>ROUND(SUM($EH358:$EH358)*SUM($AB358:$AB358)*$EG358,2)</f>
        <v/>
      </c>
      <c r="EJ358" s="126">
        <f>ROUND($EI358*(1+$EP358),2)</f>
        <v/>
      </c>
      <c r="EK358" s="126" t="n">
        <v>0</v>
      </c>
      <c r="EL358" s="126">
        <f>ROUND(SUM($EK358:$EK358)*SUM($AB358:$AB358)*$EG358,2)</f>
        <v/>
      </c>
      <c r="EM358" s="126">
        <f>ROUND($EL358*(1+$EP358),2)</f>
        <v/>
      </c>
      <c r="EN358" s="126">
        <f>SUM($EE358,$EI358,$EL358)</f>
        <v/>
      </c>
      <c r="EO358" s="126">
        <f>SUM($EF358,$EJ358,$EM358)</f>
        <v/>
      </c>
      <c r="EP358" s="59" t="inlineStr">
        <is>
          <t>20%</t>
        </is>
      </c>
      <c r="EQ358" s="59" t="n"/>
      <c r="ER358" s="60">
        <f t="array" ref="ER358">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MATCH(ES358,
{"AMS";"RussOutdoor";"HD Outdoor";"Ingroup";"IQ";"Ledproduction";"LisChannel";"Logic";"Media-PPL";"NovikovTV | НовиковТВ";"SMA";"SOK";"КрокусТВ | CrocusTV | IndoorTV";"Сити";"ТЯК Москва"},
0)),"")</f>
        <v/>
      </c>
      <c r="ES358" s="60" t="n"/>
      <c r="ET358" s="60">
        <f t="array" ref="ET358">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MATCH(ES358,
{"AMS";"RussOutdoor";"HD Outdoor";"Ingroup";"IQ";"Ledproduction";"LisChannel";"Logic";"Media-PPL";"NovikovTV | НовиковТВ";"SMA";"SOK";"КрокусТВ | CrocusTV | IndoorTV";"Сити";"ТЯК Москва"},
0)),"")</f>
        <v/>
      </c>
      <c r="EU358" s="60" t="n"/>
      <c r="EV358" s="60" t="n"/>
      <c r="EX358" s="110">
        <f t="array" ref="EX358">
($AR358/30
+N("ТРАФИК ПЛОЩАДКИ"))*
(IFERROR(
_xlfn.LET(
_xlpm.GPR,
HLOOKUP($L358,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(MATCH($T358,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IF($Q358="цифровой",_xlpm.GPR/$AG358,_xlpm.GPR/60)),
0)
+N("DWELL TIME"))*
(IF($AB358=0,0,IF($AB358=1,0.3,IF($AB358=2,0.5,IF($AB358&gt;2,1))))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_xlfn.IFS($AC358="да",1.2,$AC358="нет",1)*
_xlfn.IFS($AD358="да",1.2,$AD358="нет",1)*
IF(R358="статический",1,1.2)*
$X358*
INDEX(
{1.2;1;1.2;1.2;1;1.2;1.2;1.2;1.2;1.2;1.2;1;1.2;1.2;1.2;1.2;1;1;1.2;1.2;1.2;1;1;1;1;1.2;1.2;1.2;1.2;1;1;1;1;1.2;1.2;1.2;1.2;1.2;1.2;1.2;1.2;1;1;1.2;1;1;1;1;1.5;1;1;1.5;1.5;1.2},
MATCH($Q358,_xlpm.MI,0)))&gt;{0.02;0.04;0.06;0.1;0.2;0.4;0.6;0.8;1;2;4;6})),
{0;1;2;3;4;5;6;7;8;9;10;11;12},
0)))
+N("КОЭФФИЦИЕНТ КОНТАКТА"))))*
(_xlfn.IFS($X358&lt;0.1,$X358/1000,$X358&gt;25,5.2,AND($X358&gt;=0.1,$X358&lt;=25),(($X358*2+0.1)/10)*($X358/10)))*
IFERROR((_xlfn.LET(
_xlpm.MA,
{0;0.8;0.85;0.9;0.95;1},
_xlpm.MAA,
{0;1;2;3;4;5},
INDEX(_xlpm.MA,MATCH(SUMPRODUCT(--((IF(ROUND(_xlpm.MAA,1)&gt;5,5,ROUND($AB358,1)))&gt;{0;1;2;3;4;5})),_xlpm.MAA,0)))
+N("КОЭФФИЦИЕНТ КОЛ-ВО КОНСТРУКЦИЙ")),1)*
$AB358,0))*
(IF($Q358="цифровой",$AG358/15*$AI358,1)
+N("ДЛЯ ЦИФРЫ"))</f>
        <v/>
      </c>
      <c r="EY358" s="110">
        <f>IFERROR(EX358*AY358,0)</f>
        <v/>
      </c>
      <c r="EZ358" s="131">
        <f>IFERROR(DP358/EY358*1000,0)</f>
        <v/>
      </c>
      <c r="FA358" s="112">
        <f>IFERROR(FC358/FB358,0)</f>
        <v/>
      </c>
      <c r="FB358" s="112">
        <f>IFERROR((FC358/(EY358/FF358*#REF!))*0.825,0)</f>
        <v/>
      </c>
      <c r="FC358" s="112">
        <f>IFERROR(((EX358*30/AR358)*100)/30,0)</f>
        <v/>
      </c>
      <c r="FD358" s="112">
        <f>IFERROR(EY358/G358*100%,0)</f>
        <v/>
      </c>
      <c r="FE358" s="112">
        <f>IFERROR(FD358/FC358*100%,0)</f>
        <v/>
      </c>
      <c r="FF358" s="110">
        <f>IFERROR(AR358/30*AY358,0)</f>
        <v/>
      </c>
    </row>
    <row r="359" ht="13" customHeight="1">
      <c r="A359" s="59" t="n"/>
      <c r="B359" s="60" t="n"/>
      <c r="C359" s="60" t="n"/>
      <c r="D359" s="60">
        <f t="array" ref="D359">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MATCH($E359,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59" s="60">
        <f t="array" ref="E359">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MATCH($F359,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59" s="60" t="inlineStr"/>
      <c r="G359" s="60" t="n"/>
      <c r="H359" s="60">
        <f t="array" ref="H359">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MATCH($I359,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59" s="60" t="n"/>
      <c r="J359" s="60" t="n"/>
      <c r="K359" s="60" t="n"/>
      <c r="L359" s="60" t="n"/>
      <c r="M359" s="60" t="n"/>
      <c r="N359" s="60" t="n"/>
      <c r="O359" s="60" t="n"/>
      <c r="P359" s="60">
        <f t="array" ref="P359">
_xlfn.IFS(
ISNUMBER(MATCH($Q359,{"шелфбаннер","разделитель","монетница","чековая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ISNUMBER(MATCH($Q359,{"LED/LCD","видеокулер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ISNUMBER(MATCH($Q359,{"автомобиль","машина","выставочное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ISNUMBER(MATCH($Q359,{"билборд","лифтовая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ISNUMBER(MATCH($Q359,{"навигация","подвесной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ISNUMBER(MATCH($Q359,{"движущаяся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ISNUMBER(MATCH($Q359,{"каталог","журнал"},)),
"Пресса",
$Q359="","")</f>
        <v/>
      </c>
      <c r="Q359" s="60" t="n"/>
      <c r="R359" s="60">
        <f t="array" ref="R359">
IFERROR(
_xlfn.IFS(
OR(ISNUMBER(MATCH($Q359,{"экспозиция","макет","стенд","автостенд","авто стенд","выставочное пространство","выставочные стенды","модульные выставочные стенды","3Д конструкция","3D конструкция"},)),P359="Экспонирование"),
"нестандартный",
ISNUMBER(MATCH($Q359,{"скроллер","призматрон"},)),
"динамический",
$P359="Видео",
"цифровой",
OR($P359="Пресса",$P359="Щит",$P359="POSm",$P359="Подвес",$P359="Брендирование/оклейка"),
"статический"),"")</f>
        <v/>
      </c>
      <c r="S359" s="59" t="n"/>
      <c r="T359" s="60" t="n"/>
      <c r="U359" s="60" t="n"/>
      <c r="V359" s="60">
        <f>
IF(P359="Видео",
"цифровой постер/ролик",
IF(ISNUMBER(MATCH(Q359,{"короб световой","короб световой | лайтбокс","короб световой | кристалайт","лайтбокс","лайт бокс","кристалайт","LB","lightbox"},)),
"бэклит",
IF(P359="Брендирование/оклейка",
"перфарированная пленка/самоклейка",
IF(P359="Экспонирование",
"под запрос",
IF(P359="Подвес",
"баннер/ткань",
"")))))</f>
        <v/>
      </c>
      <c r="W359" s="59" t="n"/>
      <c r="X359" s="59" t="n"/>
      <c r="Y359" s="59" t="n"/>
      <c r="Z359" s="61" t="n"/>
      <c r="AA359" s="61" t="n"/>
      <c r="AB359" s="61">
        <f>IF(BL359&gt;0,Z359,0)</f>
        <v/>
      </c>
      <c r="AC359" s="59" t="n"/>
      <c r="AD359" s="59" t="n"/>
      <c r="AE359" s="59" t="n"/>
      <c r="AF359" s="59" t="n"/>
      <c r="AG359" s="59" t="n"/>
      <c r="AH359" s="59" t="n"/>
      <c r="AI359" s="59" t="n"/>
      <c r="AJ359" s="59" t="n"/>
      <c r="AK359" s="59" t="n"/>
      <c r="AL359" s="62">
        <f>IFERROR(IF(OR(R359="статический",R359="динамический",R359="нестандартный",R359="",R359=""),"-",IF(AND(AH359="-",AI359="-"),"-",AK359*3600/AH359*AI359)),"-")</f>
        <v/>
      </c>
      <c r="AM359" s="62">
        <f>IFERROR(IF(OR(R359="статический",R359="динамический",R359="",R359="", R359="BTL",R359="нестандартный"),"-",AG359*AI359*AL359/60),"-")</f>
        <v/>
      </c>
      <c r="AN359" s="63">
        <f>IFERROR(IF(AH359="","-",AG359*AI359/AH359),"-")</f>
        <v/>
      </c>
      <c r="AO359" s="59">
        <f>IFERROR(IF(OR($R359="статический",$R359="динамический",$R359="",$R359="",$R359="BTL",$R359="нестандартный"),"-",$AL359*$AY359),"-")</f>
        <v/>
      </c>
      <c r="AP359" s="62">
        <f>IFERROR(IF(OR($R359="статический",$R359="динамический",$R359="",$R359="",$R359="BTL",$R359="нестандартный"),"-",$AM359*AY359),"-")</f>
        <v/>
      </c>
      <c r="AQ359" s="64" t="n"/>
      <c r="AR359" s="61" t="n"/>
      <c r="AS359" s="61" t="n"/>
      <c r="AT359" s="61" t="n"/>
      <c r="AU359" s="65" t="n"/>
      <c r="AV359" s="124">
        <f>IFERROR(DR359/AT359*1000,"n/a")</f>
        <v/>
      </c>
      <c r="AW359" s="67" t="n"/>
      <c r="AX359" s="67" t="n"/>
      <c r="AY359" s="43">
        <f>IFERROR(IF(OR($AW359="",$AX359=""),"",_xlfn.DAYS($AX359+1,$AW359)),"")</f>
        <v/>
      </c>
      <c r="AZ359" s="68">
        <f t="array" ref="AZ359">
_xlfn.LET(_xlpm.COEFF,
IF($AW359+$AX359=0,0,IF(MAX(MIN($AX359,EOMONTH(AZ$15,0))-MAX($AW359,AZ$15)+1,)&gt;0,1,0)),
_xlfn.IFS(
$ES359="LisChannel",
_xlpm.COEFF*
INDEX({1;1;1.2;1.2;1;1;1;1;1.2;1.2;1.2;1.2},
MATCH(MONTH(AZ$15),
{1,2,3,4,5,6,7,8,9,10,11,12})),
CONCATENATE($ES359," ",$L359)="RussOutdoor метро",
_xlpm.COEFF*
INDEX({0.8;0.9;1.1;1.1;1;1;1;1;1.1;1.1;1.1;1.1},
MATCH(MONTH(AZ$15),
{1,2,3,4,5,6,7,8,9,10,11,12})),
$ES359&lt;&gt;"LisChannel",
_xlpm.COEFF,
$ES359&lt;&gt;"RussOutdoor",
_xlpm.COEFF))</f>
        <v/>
      </c>
      <c r="BA359" s="68">
        <f t="array" ref="BA359">
_xlfn.LET(_xlpm.COEFF,
IF($AW359+$AX359=0,0,IF(MAX(MIN($AX359,EOMONTH(BA$15,0))-MAX($AW359,BA$15)+1,)&gt;0,1,0)),
_xlfn.IFS(
$ES359="LisChannel",
_xlpm.COEFF*
INDEX({1;1;1.2;1.2;1;1;1;1;1.2;1.2;1.2;1.2},
MATCH(MONTH(BA$15),
{1,2,3,4,5,6,7,8,9,10,11,12})),
CONCATENATE($ES359," ",$L359)="RussOutdoor метро",
_xlpm.COEFF*
INDEX({0.8;0.9;1.1;1.1;1;1;1;1;1.1;1.1;1.1;1.1},
MATCH(MONTH(BA$15),
{1,2,3,4,5,6,7,8,9,10,11,12})),
$ES359&lt;&gt;"LisChannel",
_xlpm.COEFF,
$ES359&lt;&gt;"RussOutdoor",
_xlpm.COEFF))</f>
        <v/>
      </c>
      <c r="BB359" s="68">
        <f t="array" ref="BB359">
_xlfn.LET(_xlpm.COEFF,
IF($AW359+$AX359=0,0,IF(MAX(MIN($AX359,EOMONTH(BB$15,0))-MAX($AW359,BB$15)+1,)&gt;0,1,0)),
_xlfn.IFS(
$ES359="LisChannel",
_xlpm.COEFF*
INDEX({1;1;1.2;1.2;1;1;1;1;1.2;1.2;1.2;1.2},
MATCH(MONTH(BB$15),
{1,2,3,4,5,6,7,8,9,10,11,12})),
CONCATENATE($ES359," ",$L359)="RussOutdoor метро",
_xlpm.COEFF*
INDEX({0.8;0.9;1.1;1.1;1;1;1;1;1.1;1.1;1.1;1.1},
MATCH(MONTH(BB$15),
{1,2,3,4,5,6,7,8,9,10,11,12})),
$ES359&lt;&gt;"LisChannel",
_xlpm.COEFF,
$ES359&lt;&gt;"RussOutdoor",
_xlpm.COEFF))</f>
        <v/>
      </c>
      <c r="BC359" s="68">
        <f t="array" ref="BC359">
_xlfn.LET(_xlpm.COEFF,
IF($AW359+$AX359=0,0,IF(MAX(MIN($AX359,EOMONTH(BC$15,0))-MAX($AW359,BC$15)+1,)&gt;0,1,0)),
_xlfn.IFS(
$ES359="LisChannel",
_xlpm.COEFF*
INDEX({1;1;1.2;1.2;1;1;1;1;1.2;1.2;1.2;1.2},
MATCH(MONTH(BC$15),
{1,2,3,4,5,6,7,8,9,10,11,12})),
CONCATENATE($ES359," ",$L359)="RussOutdoor метро",
_xlpm.COEFF*
INDEX({0.8;0.9;1.1;1.1;1;1;1;1;1.1;1.1;1.1;1.1},
MATCH(MONTH(BC$15),
{1,2,3,4,5,6,7,8,9,10,11,12})),
$ES359&lt;&gt;"LisChannel",
_xlpm.COEFF,
$ES359&lt;&gt;"RussOutdoor",
_xlpm.COEFF))</f>
        <v/>
      </c>
      <c r="BD359" s="68">
        <f t="array" ref="BD359">
_xlfn.LET(_xlpm.COEFF,
IF($AW359+$AX359=0,0,IF(MAX(MIN($AX359,EOMONTH(BD$15,0))-MAX($AW359,BD$15)+1,)&gt;0,1,0)),
_xlfn.IFS(
$ES359="LisChannel",
_xlpm.COEFF*
INDEX({1;1;1.2;1.2;1;1;1;1;1.2;1.2;1.2;1.2},
MATCH(MONTH(BD$15),
{1,2,3,4,5,6,7,8,9,10,11,12})),
CONCATENATE($ES359," ",$L359)="RussOutdoor метро",
_xlpm.COEFF*
INDEX({0.8;0.9;1.1;1.1;1;1;1;1;1.1;1.1;1.1;1.1},
MATCH(MONTH(BD$15),
{1,2,3,4,5,6,7,8,9,10,11,12})),
$ES359&lt;&gt;"LisChannel",
_xlpm.COEFF,
$ES359&lt;&gt;"RussOutdoor",
_xlpm.COEFF))</f>
        <v/>
      </c>
      <c r="BE359" s="68">
        <f t="array" ref="BE359">
_xlfn.LET(_xlpm.COEFF,
IF($AW359+$AX359=0,0,IF(MAX(MIN($AX359,EOMONTH(BE$15,0))-MAX($AW359,BE$15)+1,)&gt;0,1,0)),
_xlfn.IFS(
$ES359="LisChannel",
_xlpm.COEFF*
INDEX({1;1;1.2;1.2;1;1;1;1;1.2;1.2;1.2;1.2},
MATCH(MONTH(BE$15),
{1,2,3,4,5,6,7,8,9,10,11,12})),
CONCATENATE($ES359," ",$L359)="RussOutdoor метро",
_xlpm.COEFF*
INDEX({0.8;0.9;1.1;1.1;1;1;1;1;1.1;1.1;1.1;1.1},
MATCH(MONTH(BE$15),
{1,2,3,4,5,6,7,8,9,10,11,12})),
$ES359&lt;&gt;"LisChannel",
_xlpm.COEFF,
$ES359&lt;&gt;"RussOutdoor",
_xlpm.COEFF))</f>
        <v/>
      </c>
      <c r="BF359" s="68">
        <f t="array" ref="BF359">
_xlfn.LET(_xlpm.COEFF,
IF($AW359+$AX359=0,0,IF(MAX(MIN($AX359,EOMONTH(BF$15,0))-MAX($AW359,BF$15)+1,)&gt;0,1,0)),
_xlfn.IFS(
$ES359="LisChannel",
_xlpm.COEFF*
INDEX({1;1;1.2;1.2;1;1;1;1;1.2;1.2;1.2;1.2},
MATCH(MONTH(BF$15),
{1,2,3,4,5,6,7,8,9,10,11,12})),
CONCATENATE($ES359," ",$L359)="RussOutdoor метро",
_xlpm.COEFF*
INDEX({0.8;0.9;1.1;1.1;1;1;1;1;1.1;1.1;1.1;1.1},
MATCH(MONTH(BF$15),
{1,2,3,4,5,6,7,8,9,10,11,12})),
$ES359&lt;&gt;"LisChannel",
_xlpm.COEFF,
$ES359&lt;&gt;"RussOutdoor",
_xlpm.COEFF))</f>
        <v/>
      </c>
      <c r="BG359" s="68">
        <f t="array" ref="BG359">
_xlfn.LET(_xlpm.COEFF,
IF($AW359+$AX359=0,0,IF(MAX(MIN($AX359,EOMONTH(BG$15,0))-MAX($AW359,BG$15)+1,)&gt;0,1,0)),
_xlfn.IFS(
$ES359="LisChannel",
_xlpm.COEFF*
INDEX({1;1;1.2;1.2;1;1;1;1;1.2;1.2;1.2;1.2},
MATCH(MONTH(BG$15),
{1,2,3,4,5,6,7,8,9,10,11,12})),
CONCATENATE($ES359," ",$L359)="RussOutdoor метро",
_xlpm.COEFF*
INDEX({0.8;0.9;1.1;1.1;1;1;1;1;1.1;1.1;1.1;1.1},
MATCH(MONTH(BG$15),
{1,2,3,4,5,6,7,8,9,10,11,12})),
$ES359&lt;&gt;"LisChannel",
_xlpm.COEFF,
$ES359&lt;&gt;"RussOutdoor",
_xlpm.COEFF))</f>
        <v/>
      </c>
      <c r="BH359" s="68">
        <f t="array" ref="BH359">
_xlfn.LET(_xlpm.COEFF,
IF($AW359+$AX359=0,0,IF(MAX(MIN($AX359,EOMONTH(BH$15,0))-MAX($AW359,BH$15)+1,)&gt;0,1,0)),
_xlfn.IFS(
$ES359="LisChannel",
_xlpm.COEFF*
INDEX({1;1;1.2;1.2;1;1;1;1;1.2;1.2;1.2;1.2},
MATCH(MONTH(BH$15),
{1,2,3,4,5,6,7,8,9,10,11,12})),
CONCATENATE($ES359," ",$L359)="RussOutdoor метро",
_xlpm.COEFF*
INDEX({0.8;0.9;1.1;1.1;1;1;1;1;1.1;1.1;1.1;1.1},
MATCH(MONTH(BH$15),
{1,2,3,4,5,6,7,8,9,10,11,12})),
$ES359&lt;&gt;"LisChannel",
_xlpm.COEFF,
$ES359&lt;&gt;"RussOutdoor",
_xlpm.COEFF))</f>
        <v/>
      </c>
      <c r="BI359" s="68">
        <f t="array" ref="BI359">
_xlfn.LET(_xlpm.COEFF,
IF($AW359+$AX359=0,0,IF(MAX(MIN($AX359,EOMONTH(BI$15,0))-MAX($AW359,BI$15)+1,)&gt;0,1,0)),
_xlfn.IFS(
$ES359="LisChannel",
_xlpm.COEFF*
INDEX({1;1;1.2;1.2;1;1;1;1;1.2;1.2;1.2;1.2},
MATCH(MONTH(BI$15),
{1,2,3,4,5,6,7,8,9,10,11,12})),
CONCATENATE($ES359," ",$L359)="RussOutdoor метро",
_xlpm.COEFF*
INDEX({0.8;0.9;1.1;1.1;1;1;1;1;1.1;1.1;1.1;1.1},
MATCH(MONTH(BI$15),
{1,2,3,4,5,6,7,8,9,10,11,12})),
$ES359&lt;&gt;"LisChannel",
_xlpm.COEFF,
$ES359&lt;&gt;"RussOutdoor",
_xlpm.COEFF))</f>
        <v/>
      </c>
      <c r="BJ359" s="68">
        <f t="array" ref="BJ359">
_xlfn.LET(_xlpm.COEFF,
IF($AW359+$AX359=0,0,IF(MAX(MIN($AX359,EOMONTH(BJ$15,0))-MAX($AW359,BJ$15)+1,)&gt;0,1,0)),
_xlfn.IFS(
$ES359="LisChannel",
_xlpm.COEFF*
INDEX({1;1;1.2;1.2;1;1;1;1;1.2;1.2;1.2;1.2},
MATCH(MONTH(BJ$15),
{1,2,3,4,5,6,7,8,9,10,11,12})),
CONCATENATE($ES359," ",$L359)="RussOutdoor метро",
_xlpm.COEFF*
INDEX({0.8;0.9;1.1;1.1;1;1;1;1;1.1;1.1;1.1;1.1},
MATCH(MONTH(BJ$15),
{1,2,3,4,5,6,7,8,9,10,11,12})),
$ES359&lt;&gt;"LisChannel",
_xlpm.COEFF,
$ES359&lt;&gt;"RussOutdoor",
_xlpm.COEFF))</f>
        <v/>
      </c>
      <c r="BK359" s="68">
        <f t="array" ref="BK359">
_xlfn.LET(_xlpm.COEFF,
IF($AW359+$AX359=0,0,IF(MAX(MIN($AX359,EOMONTH(BK$15,0))-MAX($AW359,BK$15)+1,)&gt;0,1,0)),
_xlfn.IFS(
$ES359="LisChannel",
_xlpm.COEFF*
INDEX({1;1;1.2;1.2;1;1;1;1;1.2;1.2;1.2;1.2},
MATCH(MONTH(BK$15),
{1,2,3,4,5,6,7,8,9,10,11,12})),
CONCATENATE($ES359," ",$L359)="RussOutdoor метро",
_xlpm.COEFF*
INDEX({0.8;0.9;1.1;1.1;1;1;1;1;1.1;1.1;1.1;1.1},
MATCH(MONTH(BK$15),
{1,2,3,4,5,6,7,8,9,10,11,12})),
$ES359&lt;&gt;"LisChannel",
_xlpm.COEFF,
$ES359&lt;&gt;"RussOutdoor",
_xlpm.COEFF))</f>
        <v/>
      </c>
      <c r="BL359" s="62">
        <f>COUNTIFS($AZ359:$BK359,"&gt;0")</f>
        <v/>
      </c>
      <c r="BM359" s="65" t="n"/>
      <c r="BN359" s="125">
        <f>$DJ359</f>
        <v/>
      </c>
      <c r="BO359" s="63">
        <f>$DQ359</f>
        <v/>
      </c>
      <c r="BP359" s="125">
        <f>
IFERROR(
IF($BL359=0,0,
$BN359*(1-$BO359)),
0)</f>
        <v/>
      </c>
      <c r="BQ359" s="125">
        <f t="array" ref="BQ359">
IFERROR(
_xlfn.IFS(
$DH359="день_1",
$BP359*$BL359/($AX359-$AW359+1)*AZ359*(DAY(EOMONTH(AZ$15,0))),
$DH359="день_2",
$BP359/30*MAX(MIN($AX359,EOMONTH(AZ$15,0))-MAX($AW359,AZ$15)+1,),
$DH359="раб.день",
$BP359/30*(IFERROR(
_xlfn.LET(_xlpm.VD,
CHOOSE(
{1;2;3;4;5;6;7;8;9;10;11;12;13;14;15;16;17;18},
45658,45659,45660,45661,45662,45663,45664,45665,45711,45724,45778,45779,45785,45786,45820,45821,45965,46022),
_xlfn.LET(_xlpm.DD,
MAX(MIN($AX359,EOMONTH(AZ$15,0))-MAX($AW359,AZ$15),),
_xlfn.IFS(
AND(MONTH($AW359)=MONTH(AZ$15),MONTH($AX359)&lt;&gt;MONTH(AZ$15)),
NETWORKDAYS.INTL($AW359,$AW359+_xlpm.DD,1,_xlpm.VD),
AND(MONTH($AW359)&lt;&gt;MONTH(AZ$15),MONTH($AX359)=MONTH(AZ$15)),
NETWORKDAYS.INTL(($AX359)-_xlpm.DD,$AX359,1,_xlpm.VD),
AND(MONTH($AW359)&lt;MONTH(AZ$15),MONTH($AX359)&gt;MONTH(AZ$15)),
NETWORKDAYS.INTL((EOMONTH(AZ$15-1,1))-_xlpm.DD,EOMONTH(AZ$15-1,1),1,_xlpm.VD),
AND(MONTH($AW359)=MONTH(AZ$15),MONTH($AX359)=MONTH(AZ$15)),
NETWORKDAYS.INTL($AW359,$AX359,1,_xlpm.VD)))),0)),
$DH359="месяц",
$BP359*AZ359,
$DH359="неделя",
$BP359*AZ359/7*(ROUNDUP((DAY(EOMONTH(AZ$15,0)))/4,0))),
0)</f>
        <v/>
      </c>
      <c r="BR359" s="125">
        <f t="array" ref="BR359">
IFERROR(
_xlfn.IFS(
$DH359="день_1",
$BP359*$BL359/($AX359-$AW359+1)*BA359*(DAY(EOMONTH(BA$15,0))),
$DH359="день_2",
$BP359/30*MAX(MIN($AX359,EOMONTH(BA$15,0))-MAX($AW359,BA$15)+1,),
$DH359="раб.день",
$BP359/30*(IFERROR(
_xlfn.LET(_xlpm.VD,
CHOOSE(
{1;2;3;4;5;6;7;8;9;10;11;12;13;14;15;16;17;18},
45658,45659,45660,45661,45662,45663,45664,45665,45711,45724,45778,45779,45785,45786,45820,45821,45965,46022),
_xlfn.LET(_xlpm.DD,
MAX(MIN($AX359,EOMONTH(BA$15,0))-MAX($AW359,BA$15),),
_xlfn.IFS(
AND(MONTH($AW359)=MONTH(BA$15),MONTH($AX359)&lt;&gt;MONTH(BA$15)),
NETWORKDAYS.INTL($AW359,$AW359+_xlpm.DD,1,_xlpm.VD),
AND(MONTH($AW359)&lt;&gt;MONTH(BA$15),MONTH($AX359)=MONTH(BA$15)),
NETWORKDAYS.INTL(($AX359)-_xlpm.DD,$AX359,1,_xlpm.VD),
AND(MONTH($AW359)&lt;MONTH(BA$15),MONTH($AX359)&gt;MONTH(BA$15)),
NETWORKDAYS.INTL((EOMONTH(BA$15-1,1))-_xlpm.DD,EOMONTH(BA$15-1,1),1,_xlpm.VD),
AND(MONTH($AW359)=MONTH(BA$15),MONTH($AX359)=MONTH(BA$15)),
NETWORKDAYS.INTL($AW359,$AX359,1,_xlpm.VD)))),0)),
$DH359="месяц",
$BP359*BA359,
$DH359="неделя",
$BP359*BA359/7*(ROUNDUP((DAY(EOMONTH(BA$15,0)))/4,0))),
0)</f>
        <v/>
      </c>
      <c r="BS359" s="125">
        <f t="array" ref="BS359">
IFERROR(
_xlfn.IFS(
$DH359="день_1",
$BP359*$BL359/($AX359-$AW359+1)*BB359*(DAY(EOMONTH(BB$15,0))),
$DH359="день_2",
$BP359/30*MAX(MIN($AX359,EOMONTH(BB$15,0))-MAX($AW359,BB$15)+1,),
$DH359="раб.день",
$BP359/30*(IFERROR(
_xlfn.LET(_xlpm.VD,
CHOOSE(
{1;2;3;4;5;6;7;8;9;10;11;12;13;14;15;16;17;18},
45658,45659,45660,45661,45662,45663,45664,45665,45711,45724,45778,45779,45785,45786,45820,45821,45965,46022),
_xlfn.LET(_xlpm.DD,
MAX(MIN($AX359,EOMONTH(BB$15,0))-MAX($AW359,BB$15),),
_xlfn.IFS(
AND(MONTH($AW359)=MONTH(BB$15),MONTH($AX359)&lt;&gt;MONTH(BB$15)),
NETWORKDAYS.INTL($AW359,$AW359+_xlpm.DD,1,_xlpm.VD),
AND(MONTH($AW359)&lt;&gt;MONTH(BB$15),MONTH($AX359)=MONTH(BB$15)),
NETWORKDAYS.INTL(($AX359)-_xlpm.DD,$AX359,1,_xlpm.VD),
AND(MONTH($AW359)&lt;MONTH(BB$15),MONTH($AX359)&gt;MONTH(BB$15)),
NETWORKDAYS.INTL((EOMONTH(BB$15-1,1))-_xlpm.DD,EOMONTH(BB$15-1,1),1,_xlpm.VD),
AND(MONTH($AW359)=MONTH(BB$15),MONTH($AX359)=MONTH(BB$15)),
NETWORKDAYS.INTL($AW359,$AX359,1,_xlpm.VD)))),0)),
$DH359="месяц",
$BP359*BB359,
$DH359="неделя",
$BP359*BB359/7*(ROUNDUP((DAY(EOMONTH(BB$15,0)))/4,0))),
0)</f>
        <v/>
      </c>
      <c r="BT359" s="125">
        <f t="array" ref="BT359">
IFERROR(
_xlfn.IFS(
$DH359="день_1",
$BP359*$BL359/($AX359-$AW359+1)*BC359*(DAY(EOMONTH(BC$15,0))),
$DH359="день_2",
$BP359/30*MAX(MIN($AX359,EOMONTH(BC$15,0))-MAX($AW359,BC$15)+1,),
$DH359="раб.день",
$BP359/30*(IFERROR(
_xlfn.LET(_xlpm.VD,
CHOOSE(
{1;2;3;4;5;6;7;8;9;10;11;12;13;14;15;16;17;18},
45658,45659,45660,45661,45662,45663,45664,45665,45711,45724,45778,45779,45785,45786,45820,45821,45965,46022),
_xlfn.LET(_xlpm.DD,
MAX(MIN($AX359,EOMONTH(BC$15,0))-MAX($AW359,BC$15),),
_xlfn.IFS(
AND(MONTH($AW359)=MONTH(BC$15),MONTH($AX359)&lt;&gt;MONTH(BC$15)),
NETWORKDAYS.INTL($AW359,$AW359+_xlpm.DD,1,_xlpm.VD),
AND(MONTH($AW359)&lt;&gt;MONTH(BC$15),MONTH($AX359)=MONTH(BC$15)),
NETWORKDAYS.INTL(($AX359)-_xlpm.DD,$AX359,1,_xlpm.VD),
AND(MONTH($AW359)&lt;MONTH(BC$15),MONTH($AX359)&gt;MONTH(BC$15)),
NETWORKDAYS.INTL((EOMONTH(BC$15-1,1))-_xlpm.DD,EOMONTH(BC$15-1,1),1,_xlpm.VD),
AND(MONTH($AW359)=MONTH(BC$15),MONTH($AX359)=MONTH(BC$15)),
NETWORKDAYS.INTL($AW359,$AX359,1,_xlpm.VD)))),0)),
$DH359="месяц",
$BP359*BC359,
$DH359="неделя",
$BP359*BC359/7*(ROUNDUP((DAY(EOMONTH(BC$15,0)))/4,0))),
0)</f>
        <v/>
      </c>
      <c r="BU359" s="125">
        <f t="array" ref="BU359">
IFERROR(
_xlfn.IFS(
$DH359="день_1",
$BP359*$BL359/($AX359-$AW359+1)*BD359*(DAY(EOMONTH(BD$15,0))),
$DH359="день_2",
$BP359/30*MAX(MIN($AX359,EOMONTH(BD$15,0))-MAX($AW359,BD$15)+1,),
$DH359="раб.день",
$BP359/30*(IFERROR(
_xlfn.LET(_xlpm.VD,
CHOOSE(
{1;2;3;4;5;6;7;8;9;10;11;12;13;14;15;16;17;18},
45658,45659,45660,45661,45662,45663,45664,45665,45711,45724,45778,45779,45785,45786,45820,45821,45965,46022),
_xlfn.LET(_xlpm.DD,
MAX(MIN($AX359,EOMONTH(BD$15,0))-MAX($AW359,BD$15),),
_xlfn.IFS(
AND(MONTH($AW359)=MONTH(BD$15),MONTH($AX359)&lt;&gt;MONTH(BD$15)),
NETWORKDAYS.INTL($AW359,$AW359+_xlpm.DD,1,_xlpm.VD),
AND(MONTH($AW359)&lt;&gt;MONTH(BD$15),MONTH($AX359)=MONTH(BD$15)),
NETWORKDAYS.INTL(($AX359)-_xlpm.DD,$AX359,1,_xlpm.VD),
AND(MONTH($AW359)&lt;MONTH(BD$15),MONTH($AX359)&gt;MONTH(BD$15)),
NETWORKDAYS.INTL((EOMONTH(BD$15-1,1))-_xlpm.DD,EOMONTH(BD$15-1,1),1,_xlpm.VD),
AND(MONTH($AW359)=MONTH(BD$15),MONTH($AX359)=MONTH(BD$15)),
NETWORKDAYS.INTL($AW359,$AX359,1,_xlpm.VD)))),0)),
$DH359="месяц",
$BP359*BD359,
$DH359="неделя",
$BP359*BD359/7*(ROUNDUP((DAY(EOMONTH(BD$15,0)))/4,0))),
0)</f>
        <v/>
      </c>
      <c r="BV359" s="125">
        <f t="array" ref="BV359">
IFERROR(
_xlfn.IFS(
$DH359="день_1",
$BP359*$BL359/($AX359-$AW359+1)*BE359*(DAY(EOMONTH(BE$15,0))),
$DH359="день_2",
$BP359/30*MAX(MIN($AX359,EOMONTH(BE$15,0))-MAX($AW359,BE$15)+1,),
$DH359="раб.день",
$BP359/30*(IFERROR(
_xlfn.LET(_xlpm.VD,
CHOOSE(
{1;2;3;4;5;6;7;8;9;10;11;12;13;14;15;16;17;18},
45658,45659,45660,45661,45662,45663,45664,45665,45711,45724,45778,45779,45785,45786,45820,45821,45965,46022),
_xlfn.LET(_xlpm.DD,
MAX(MIN($AX359,EOMONTH(BE$15,0))-MAX($AW359,BE$15),),
_xlfn.IFS(
AND(MONTH($AW359)=MONTH(BE$15),MONTH($AX359)&lt;&gt;MONTH(BE$15)),
NETWORKDAYS.INTL($AW359,$AW359+_xlpm.DD,1,_xlpm.VD),
AND(MONTH($AW359)&lt;&gt;MONTH(BE$15),MONTH($AX359)=MONTH(BE$15)),
NETWORKDAYS.INTL(($AX359)-_xlpm.DD,$AX359,1,_xlpm.VD),
AND(MONTH($AW359)&lt;MONTH(BE$15),MONTH($AX359)&gt;MONTH(BE$15)),
NETWORKDAYS.INTL((EOMONTH(BE$15-1,1))-_xlpm.DD,EOMONTH(BE$15-1,1),1,_xlpm.VD),
AND(MONTH($AW359)=MONTH(BE$15),MONTH($AX359)=MONTH(BE$15)),
NETWORKDAYS.INTL($AW359,$AX359,1,_xlpm.VD)))),0)),
$DH359="месяц",
$BP359*BE359,
$DH359="неделя",
$BP359*BE359/7*(ROUNDUP((DAY(EOMONTH(BE$15,0)))/4,0))),
0)</f>
        <v/>
      </c>
      <c r="BW359" s="125">
        <f t="array" ref="BW359">
IFERROR(
_xlfn.IFS(
$DH359="день_1",
$BP359*$BL359/($AX359-$AW359+1)*BF359*(DAY(EOMONTH(BF$15,0))),
$DH359="день_2",
$BP359/30*MAX(MIN($AX359,EOMONTH(BF$15,0))-MAX($AW359,BF$15)+1,),
$DH359="раб.день",
$BP359/30*(IFERROR(
_xlfn.LET(_xlpm.VD,
CHOOSE(
{1;2;3;4;5;6;7;8;9;10;11;12;13;14;15;16;17;18},
45658,45659,45660,45661,45662,45663,45664,45665,45711,45724,45778,45779,45785,45786,45820,45821,45965,46022),
_xlfn.LET(_xlpm.DD,
MAX(MIN($AX359,EOMONTH(BF$15,0))-MAX($AW359,BF$15),),
_xlfn.IFS(
AND(MONTH($AW359)=MONTH(BF$15),MONTH($AX359)&lt;&gt;MONTH(BF$15)),
NETWORKDAYS.INTL($AW359,$AW359+_xlpm.DD,1,_xlpm.VD),
AND(MONTH($AW359)&lt;&gt;MONTH(BF$15),MONTH($AX359)=MONTH(BF$15)),
NETWORKDAYS.INTL(($AX359)-_xlpm.DD,$AX359,1,_xlpm.VD),
AND(MONTH($AW359)&lt;MONTH(BF$15),MONTH($AX359)&gt;MONTH(BF$15)),
NETWORKDAYS.INTL((EOMONTH(BF$15-1,1))-_xlpm.DD,EOMONTH(BF$15-1,1),1,_xlpm.VD),
AND(MONTH($AW359)=MONTH(BF$15),MONTH($AX359)=MONTH(BF$15)),
NETWORKDAYS.INTL($AW359,$AX359,1,_xlpm.VD)))),0)),
$DH359="месяц",
$BP359*BF359,
$DH359="неделя",
$BP359*BF359/7*(ROUNDUP((DAY(EOMONTH(BF$15,0)))/4,0))),
0)</f>
        <v/>
      </c>
      <c r="BX359" s="125">
        <f t="array" ref="BX359">
IFERROR(
_xlfn.IFS(
$DH359="день_1",
$BP359*$BL359/($AX359-$AW359+1)*BG359*(DAY(EOMONTH(BG$15,0))),
$DH359="день_2",
$BP359/30*MAX(MIN($AX359,EOMONTH(BG$15,0))-MAX($AW359,BG$15)+1,),
$DH359="раб.день",
$BP359/30*(IFERROR(
_xlfn.LET(_xlpm.VD,
CHOOSE(
{1;2;3;4;5;6;7;8;9;10;11;12;13;14;15;16;17;18},
45658,45659,45660,45661,45662,45663,45664,45665,45711,45724,45778,45779,45785,45786,45820,45821,45965,46022),
_xlfn.LET(_xlpm.DD,
MAX(MIN($AX359,EOMONTH(BG$15,0))-MAX($AW359,BG$15),),
_xlfn.IFS(
AND(MONTH($AW359)=MONTH(BG$15),MONTH($AX359)&lt;&gt;MONTH(BG$15)),
NETWORKDAYS.INTL($AW359,$AW359+_xlpm.DD,1,_xlpm.VD),
AND(MONTH($AW359)&lt;&gt;MONTH(BG$15),MONTH($AX359)=MONTH(BG$15)),
NETWORKDAYS.INTL(($AX359)-_xlpm.DD,$AX359,1,_xlpm.VD),
AND(MONTH($AW359)&lt;MONTH(BG$15),MONTH($AX359)&gt;MONTH(BG$15)),
NETWORKDAYS.INTL((EOMONTH(BG$15-1,1))-_xlpm.DD,EOMONTH(BG$15-1,1),1,_xlpm.VD),
AND(MONTH($AW359)=MONTH(BG$15),MONTH($AX359)=MONTH(BG$15)),
NETWORKDAYS.INTL($AW359,$AX359,1,_xlpm.VD)))),0)),
$DH359="месяц",
$BP359*BG359,
$DH359="неделя",
$BP359*BG359/7*(ROUNDUP((DAY(EOMONTH(BG$15,0)))/4,0))),
0)</f>
        <v/>
      </c>
      <c r="BY359" s="125">
        <f t="array" ref="BY359">
IFERROR(
_xlfn.IFS(
$DH359="день_1",
$BP359*$BL359/($AX359-$AW359+1)*BH359*(DAY(EOMONTH(BH$15,0))),
$DH359="день_2",
$BP359/30*MAX(MIN($AX359,EOMONTH(BH$15,0))-MAX($AW359,BH$15)+1,),
$DH359="раб.день",
$BP359/30*(IFERROR(
_xlfn.LET(_xlpm.VD,
CHOOSE(
{1;2;3;4;5;6;7;8;9;10;11;12;13;14;15;16;17;18},
45658,45659,45660,45661,45662,45663,45664,45665,45711,45724,45778,45779,45785,45786,45820,45821,45965,46022),
_xlfn.LET(_xlpm.DD,
MAX(MIN($AX359,EOMONTH(BH$15,0))-MAX($AW359,BH$15),),
_xlfn.IFS(
AND(MONTH($AW359)=MONTH(BH$15),MONTH($AX359)&lt;&gt;MONTH(BH$15)),
NETWORKDAYS.INTL($AW359,$AW359+_xlpm.DD,1,_xlpm.VD),
AND(MONTH($AW359)&lt;&gt;MONTH(BH$15),MONTH($AX359)=MONTH(BH$15)),
NETWORKDAYS.INTL(($AX359)-_xlpm.DD,$AX359,1,_xlpm.VD),
AND(MONTH($AW359)&lt;MONTH(BH$15),MONTH($AX359)&gt;MONTH(BH$15)),
NETWORKDAYS.INTL((EOMONTH(BH$15-1,1))-_xlpm.DD,EOMONTH(BH$15-1,1),1,_xlpm.VD),
AND(MONTH($AW359)=MONTH(BH$15),MONTH($AX359)=MONTH(BH$15)),
NETWORKDAYS.INTL($AW359,$AX359,1,_xlpm.VD)))),0)),
$DH359="месяц",
$BP359*BH359,
$DH359="неделя",
$BP359*BH359/7*(ROUNDUP((DAY(EOMONTH(BH$15,0)))/4,0))),
0)</f>
        <v/>
      </c>
      <c r="BZ359" s="125">
        <f t="array" ref="BZ359">
IFERROR(
_xlfn.IFS(
$DH359="день_1",
$BP359*$BL359/($AX359-$AW359+1)*BI359*(DAY(EOMONTH(BI$15,0))),
$DH359="день_2",
$BP359/30*MAX(MIN($AX359,EOMONTH(BI$15,0))-MAX($AW359,BI$15)+1,),
$DH359="раб.день",
$BP359/30*(IFERROR(
_xlfn.LET(_xlpm.VD,
CHOOSE(
{1;2;3;4;5;6;7;8;9;10;11;12;13;14;15;16;17;18},
45658,45659,45660,45661,45662,45663,45664,45665,45711,45724,45778,45779,45785,45786,45820,45821,45965,46022),
_xlfn.LET(_xlpm.DD,
MAX(MIN($AX359,EOMONTH(BI$15,0))-MAX($AW359,BI$15),),
_xlfn.IFS(
AND(MONTH($AW359)=MONTH(BI$15),MONTH($AX359)&lt;&gt;MONTH(BI$15)),
NETWORKDAYS.INTL($AW359,$AW359+_xlpm.DD,1,_xlpm.VD),
AND(MONTH($AW359)&lt;&gt;MONTH(BI$15),MONTH($AX359)=MONTH(BI$15)),
NETWORKDAYS.INTL(($AX359)-_xlpm.DD,$AX359,1,_xlpm.VD),
AND(MONTH($AW359)&lt;MONTH(BI$15),MONTH($AX359)&gt;MONTH(BI$15)),
NETWORKDAYS.INTL((EOMONTH(BI$15-1,1))-_xlpm.DD,EOMONTH(BI$15-1,1),1,_xlpm.VD),
AND(MONTH($AW359)=MONTH(BI$15),MONTH($AX359)=MONTH(BI$15)),
NETWORKDAYS.INTL($AW359,$AX359,1,_xlpm.VD)))),0)),
$DH359="месяц",
$BP359*BI359,
$DH359="неделя",
$BP359*BI359/7*(ROUNDUP((DAY(EOMONTH(BI$15,0)))/4,0))),
0)</f>
        <v/>
      </c>
      <c r="CA359" s="125">
        <f t="array" ref="CA359">
IFERROR(
_xlfn.IFS(
$DH359="день_1",
$BP359*$BL359/($AX359-$AW359+1)*BJ359*(DAY(EOMONTH(BJ$15,0))),
$DH359="день_2",
$BP359/30*MAX(MIN($AX359,EOMONTH(BJ$15,0))-MAX($AW359,BJ$15)+1,),
$DH359="раб.день",
$BP359/30*(IFERROR(
_xlfn.LET(_xlpm.VD,
CHOOSE(
{1;2;3;4;5;6;7;8;9;10;11;12;13;14;15;16;17;18},
45658,45659,45660,45661,45662,45663,45664,45665,45711,45724,45778,45779,45785,45786,45820,45821,45965,46022),
_xlfn.LET(_xlpm.DD,
MAX(MIN($AX359,EOMONTH(BJ$15,0))-MAX($AW359,BJ$15),),
_xlfn.IFS(
AND(MONTH($AW359)=MONTH(BJ$15),MONTH($AX359)&lt;&gt;MONTH(BJ$15)),
NETWORKDAYS.INTL($AW359,$AW359+_xlpm.DD,1,_xlpm.VD),
AND(MONTH($AW359)&lt;&gt;MONTH(BJ$15),MONTH($AX359)=MONTH(BJ$15)),
NETWORKDAYS.INTL(($AX359)-_xlpm.DD,$AX359,1,_xlpm.VD),
AND(MONTH($AW359)&lt;MONTH(BJ$15),MONTH($AX359)&gt;MONTH(BJ$15)),
NETWORKDAYS.INTL((EOMONTH(BJ$15-1,1))-_xlpm.DD,EOMONTH(BJ$15-1,1),1,_xlpm.VD),
AND(MONTH($AW359)=MONTH(BJ$15),MONTH($AX359)=MONTH(BJ$15)),
NETWORKDAYS.INTL($AW359,$AX359,1,_xlpm.VD)))),0)),
$DH359="месяц",
$BP359*BJ359,
$DH359="неделя",
$BP359*BJ359/7*(ROUNDUP((DAY(EOMONTH(BJ$15,0)))/4,0))),
0)</f>
        <v/>
      </c>
      <c r="CB359" s="125">
        <f t="array" ref="CB359">
IFERROR(
_xlfn.IFS(
$DH359="день_1",
$BP359*$BL359/($AX359-$AW359+1)*BK359*(DAY(EOMONTH(BK$15,0))),
$DH359="день_2",
$BP359/30*MAX(MIN($AX359,EOMONTH(BK$15,0))-MAX($AW359,BK$15)+1,),
$DH359="раб.день",
$BP359/30*(IFERROR(
_xlfn.LET(_xlpm.VD,
CHOOSE(
{1;2;3;4;5;6;7;8;9;10;11;12;13;14;15;16;17;18},
45658,45659,45660,45661,45662,45663,45664,45665,45711,45724,45778,45779,45785,45786,45820,45821,45965,46022),
_xlfn.LET(_xlpm.DD,
MAX(MIN($AX359,EOMONTH(BK$15,0))-MAX($AW359,BK$15),),
_xlfn.IFS(
AND(MONTH($AW359)=MONTH(BK$15),MONTH($AX359)&lt;&gt;MONTH(BK$15)),
NETWORKDAYS.INTL($AW359,$AW359+_xlpm.DD,1,_xlpm.VD),
AND(MONTH($AW359)&lt;&gt;MONTH(BK$15),MONTH($AX359)=MONTH(BK$15)),
NETWORKDAYS.INTL(($AX359)-_xlpm.DD,$AX359,1,_xlpm.VD),
AND(MONTH($AW359)&lt;MONTH(BK$15),MONTH($AX359)&gt;MONTH(BK$15)),
NETWORKDAYS.INTL((EOMONTH(BK$15-1,1))-_xlpm.DD,EOMONTH(BK$15-1,1),1,_xlpm.VD),
AND(MONTH($AW359)=MONTH(BK$15),MONTH($AX359)=MONTH(BK$15)),
NETWORKDAYS.INTL($AW359,$AX359,1,_xlpm.VD)))),0)),
$DH359="месяц",
$BP359*BK359,
$DH359="неделя",
$BP359*BK359/7*(ROUNDUP((DAY(EOMONTH(BK$15,0)))/4,0))),
0)</f>
        <v/>
      </c>
      <c r="CC359" s="125">
        <f>SUM($BQ359:$CB359)</f>
        <v/>
      </c>
      <c r="CD359" s="126">
        <f>SUM($EH359:$EH359)</f>
        <v/>
      </c>
      <c r="CE359" s="126">
        <f>$CD359*$AB359</f>
        <v/>
      </c>
      <c r="CF359" s="126">
        <f>SUM($EK359:$EK359)</f>
        <v/>
      </c>
      <c r="CG359" s="126">
        <f>$CF359*$AB359</f>
        <v/>
      </c>
      <c r="CH359" s="126">
        <f>SUM($CC359,$CE359,$CG359)</f>
        <v/>
      </c>
      <c r="CI359" s="126">
        <f>$CH359*(1+$CM359)</f>
        <v/>
      </c>
      <c r="CJ359" s="127" t="n">
        <v>0</v>
      </c>
      <c r="CK359" s="126">
        <f>SUM($CH359:$CH359)*(1+$CJ359)</f>
        <v/>
      </c>
      <c r="CL359" s="126">
        <f>SUM($CH359:$CH359)*(1+$CM359)</f>
        <v/>
      </c>
      <c r="CM359" s="59" t="inlineStr">
        <is>
          <t>20%</t>
        </is>
      </c>
      <c r="CN359" s="59" t="n"/>
      <c r="CO359" s="72" t="n"/>
      <c r="CP359" s="59" t="n"/>
      <c r="CQ359" s="73" t="n"/>
      <c r="CR359" s="73" t="n"/>
      <c r="CS359" s="73" t="n"/>
      <c r="CT359" s="72" t="n"/>
      <c r="CU359" s="79" t="inlineStr">
        <is>
          <t> </t>
        </is>
      </c>
      <c r="CV359" s="60" t="n"/>
      <c r="CW359" s="60" t="n"/>
      <c r="CX359" s="60" t="n"/>
      <c r="CY359" s="127">
        <f>IFERROR(($CC359-$EE359)/($EE359/(1-$DQ359)),0)</f>
        <v/>
      </c>
      <c r="CZ359" s="127">
        <f>IFERROR(1-$EI359/($CE359),0)</f>
        <v/>
      </c>
      <c r="DA359" s="127">
        <f>IFERROR(1-$EL359/($CG359),0)</f>
        <v/>
      </c>
      <c r="DB359" s="126">
        <f>ROUND(IFERROR(($CI359/(1+$CM359)-$EN359),0),2)</f>
        <v/>
      </c>
      <c r="DC359" s="128" t="n"/>
      <c r="DD359" s="125" t="n"/>
      <c r="DE359" s="75" t="n">
        <v>0</v>
      </c>
      <c r="DF359" s="128" t="n"/>
      <c r="DG359" s="125">
        <f>IF($DC359=0,0,$DD359*($DC359*100%-$DE359*$DF359))*SUM($AB359:$AB359)</f>
        <v/>
      </c>
      <c r="DH359" s="129" t="inlineStr">
        <is>
          <t>месяц</t>
        </is>
      </c>
      <c r="DI359" s="130">
        <f t="array" ref="DI359">IFERROR(
IF($ES359="LisChannel",
(ROUND(((INDEX({174.625;153.888888888889;130.972222222222},MATCH($AI359,{2;3;4}),0))*$AG359*$AI359),2)),0),0)</f>
        <v/>
      </c>
      <c r="DJ359" s="130">
        <f>
_xlfn.LET(_xlpm.X,
IFERROR(
IF($ES359="НовиковТВ",
(_xlfn.LET(_xlpm.NTV,
_xlfn.LET(_xlpm.MIN,350000,
IF(SUMIFS($DI:$DI,$ES:$ES,"НовиковТВ")&lt;=_xlpm.MIN,
(SUMIFS($DI:$DI,$ES:$ES,"НовиковТВ")/(COUNTIFS($ES:$ES,"НовиковТВ")))*_xlpm.MIN/SUMIFS($DI:$DI,$ES:$ES,"НовиковТВ"),
DI359)),
_xlpm.NTV+$DG359/(1-(1-(_xlpm.NTV)*(1-$DL359)*(1-$DM359)*(1-$DN359)*(1-$DO359)*(1-$DP359)/_xlpm.NTV))))/(1+$EP359),
$DI359+$DG359/(1-(1-($DI359)*(1-$DL359)*(1-$DM359)*(1-$DN359)*(1-$DO359)*(1-$DP359)/$DI359))),
0),
_xlpm.X*(1+$CM359)*(1+$CW359)-_xlpm.X*(1+$CM359)+_xlpm.X)</f>
        <v/>
      </c>
      <c r="DK359" s="125" t="inlineStr">
        <is>
          <t>послед.</t>
        </is>
      </c>
      <c r="DL359" s="63" t="n">
        <v>0</v>
      </c>
      <c r="DM359" s="63" t="n">
        <v>0</v>
      </c>
      <c r="DN359" s="63" t="n">
        <v>0</v>
      </c>
      <c r="DO359" s="63" t="n">
        <v>0</v>
      </c>
      <c r="DP359" s="63" t="n">
        <v>0</v>
      </c>
      <c r="DQ359" s="63">
        <f t="array" ref="DQ359">IFERROR(_xlfn.IFS(
$DK359="послед.",1-(1-$DL359)*(1-$DM359)*(1-$DN359)*(1-$DO359)*(1-$DP359),
$DK359="сумм.",$DL359+$DM359+$DN359+$DO359+$DP359),
0)</f>
        <v/>
      </c>
      <c r="DR359" s="125">
        <f t="array" ref="DR359">
IFERROR(
_xlfn.IFS(
$BL359=0,
0,
$BL359&gt;0,
_xlfn.IFS($DK359="послед.",
$DJ359*(1-$DL359)*(1-$DM359)*(1-$DN359)*(1-$DO359)*(1-$DP359),
$DK359="сумм.",
$DJ359*(1-($DL359+$DM359+$DN359+$DO359+$DP359)))),0)</f>
        <v/>
      </c>
      <c r="DS359" s="125">
        <f t="array" ref="DS359">
IFERROR(_xlfn.IFS(
$DH359="день_1",
$DR359*$BL359/($AX359-$AW359+1)*AZ359*(DAY(EOMONTH(AZ$15,0))),
$DH359="день_2",
$DR359/30*MAX(MIN($AX359,EOMONTH(AZ$15,0))-MAX($AW359,AZ$15)+1,),
$DH359="раб.день",
$DR359/30*(IFERROR(
_xlfn.LET(_xlpm.VD,
CHOOSE(
{1;2;3;4;5;6;7;8;9;10;11;12;13;14;15;16;17;18},
45658,45659,45660,45661,45662,45663,45664,45665,45711,45724,45778,45779,45785,45786,45820,45821,45965,46022),
_xlfn.LET(_xlpm.DD,
MAX(MIN($AX359,EOMONTH(AZ$15,0))-MAX($AW359,AZ$15),),
_xlfn.IFS(
AND(MONTH($AW359)=MONTH(AZ$15),MONTH($AX359)&lt;&gt;MONTH(AZ$15)),
NETWORKDAYS.INTL($AW359,$AW359+_xlpm.DD,1,_xlpm.VD),
AND(MONTH($AW359)&lt;&gt;MONTH(AZ$15),MONTH($AX359)=MONTH(AZ$15)),
NETWORKDAYS.INTL(($AX359)-_xlpm.DD,$AX359,1,_xlpm.VD),
AND(MONTH($AW359)&lt;MONTH(AZ$15),MONTH($AX359)&gt;MONTH(AZ$15)),
NETWORKDAYS.INTL((EOMONTH(AZ$15-1,1))-_xlpm.DD,EOMONTH(AZ$15-1,1),1,_xlpm.VD),
AND(MONTH($AW359)=MONTH(AZ$15),MONTH($AX359)=MONTH(AZ$15)),
NETWORKDAYS.INTL($AW359,$AX359,1,_xlpm.VD)))),0)),
$DH359="месяц",
$DR359*AZ359,
$DH359="неделя",
$DR359*AZ359/7*(ROUNDUP((DAY(EOMONTH(AZ$15,0)))/4,0))),
0)</f>
        <v/>
      </c>
      <c r="DT359" s="125">
        <f t="array" ref="DT359">
IFERROR(_xlfn.IFS(
$DH359="день_1",
$DR359*$BL359/($AX359-$AW359+1)*BA359*(DAY(EOMONTH(BA$15,0))),
$DH359="день_2",
$DR359/30*MAX(MIN($AX359,EOMONTH(BA$15,0))-MAX($AW359,BA$15)+1,),
$DH359="раб.день",
$DR359/30*(IFERROR(
_xlfn.LET(_xlpm.VD,
CHOOSE(
{1;2;3;4;5;6;7;8;9;10;11;12;13;14;15;16;17;18},
45658,45659,45660,45661,45662,45663,45664,45665,45711,45724,45778,45779,45785,45786,45820,45821,45965,46022),
_xlfn.LET(_xlpm.DD,
MAX(MIN($AX359,EOMONTH(BA$15,0))-MAX($AW359,BA$15),),
_xlfn.IFS(
AND(MONTH($AW359)=MONTH(BA$15),MONTH($AX359)&lt;&gt;MONTH(BA$15)),
NETWORKDAYS.INTL($AW359,$AW359+_xlpm.DD,1,_xlpm.VD),
AND(MONTH($AW359)&lt;&gt;MONTH(BA$15),MONTH($AX359)=MONTH(BA$15)),
NETWORKDAYS.INTL(($AX359)-_xlpm.DD,$AX359,1,_xlpm.VD),
AND(MONTH($AW359)&lt;MONTH(BA$15),MONTH($AX359)&gt;MONTH(BA$15)),
NETWORKDAYS.INTL((EOMONTH(BA$15-1,1))-_xlpm.DD,EOMONTH(BA$15-1,1),1,_xlpm.VD),
AND(MONTH($AW359)=MONTH(BA$15),MONTH($AX359)=MONTH(BA$15)),
NETWORKDAYS.INTL($AW359,$AX359,1,_xlpm.VD)))),0)),
$DH359="месяц",
$DR359*BA359,
$DH359="неделя",
$DR359*BA359/7*(ROUNDUP((DAY(EOMONTH(BA$15,0)))/4,0))),
0)</f>
        <v/>
      </c>
      <c r="DU359" s="125">
        <f t="array" ref="DU359">
IFERROR(_xlfn.IFS(
$DH359="день_1",
$DR359*$BL359/($AX359-$AW359+1)*BB359*(DAY(EOMONTH(BB$15,0))),
$DH359="день_2",
$DR359/30*MAX(MIN($AX359,EOMONTH(BB$15,0))-MAX($AW359,BB$15)+1,),
$DH359="раб.день",
$DR359/30*(IFERROR(
_xlfn.LET(_xlpm.VD,
CHOOSE(
{1;2;3;4;5;6;7;8;9;10;11;12;13;14;15;16;17;18},
45658,45659,45660,45661,45662,45663,45664,45665,45711,45724,45778,45779,45785,45786,45820,45821,45965,46022),
_xlfn.LET(_xlpm.DD,
MAX(MIN($AX359,EOMONTH(BB$15,0))-MAX($AW359,BB$15),),
_xlfn.IFS(
AND(MONTH($AW359)=MONTH(BB$15),MONTH($AX359)&lt;&gt;MONTH(BB$15)),
NETWORKDAYS.INTL($AW359,$AW359+_xlpm.DD,1,_xlpm.VD),
AND(MONTH($AW359)&lt;&gt;MONTH(BB$15),MONTH($AX359)=MONTH(BB$15)),
NETWORKDAYS.INTL(($AX359)-_xlpm.DD,$AX359,1,_xlpm.VD),
AND(MONTH($AW359)&lt;MONTH(BB$15),MONTH($AX359)&gt;MONTH(BB$15)),
NETWORKDAYS.INTL((EOMONTH(BB$15-1,1))-_xlpm.DD,EOMONTH(BB$15-1,1),1,_xlpm.VD),
AND(MONTH($AW359)=MONTH(BB$15),MONTH($AX359)=MONTH(BB$15)),
NETWORKDAYS.INTL($AW359,$AX359,1,_xlpm.VD)))),0)),
$DH359="месяц",
$DR359*BB359,
$DH359="неделя",
$DR359*BB359/7*(ROUNDUP((DAY(EOMONTH(BB$15,0)))/4,0))),
0)</f>
        <v/>
      </c>
      <c r="DV359" s="125">
        <f t="array" ref="DV359">
IFERROR(_xlfn.IFS(
$DH359="день_1",
$DR359*$BL359/($AX359-$AW359+1)*BC359*(DAY(EOMONTH(BC$15,0))),
$DH359="день_2",
$DR359/30*MAX(MIN($AX359,EOMONTH(BC$15,0))-MAX($AW359,BC$15)+1,),
$DH359="раб.день",
$DR359/30*(IFERROR(
_xlfn.LET(_xlpm.VD,
CHOOSE(
{1;2;3;4;5;6;7;8;9;10;11;12;13;14;15;16;17;18},
45658,45659,45660,45661,45662,45663,45664,45665,45711,45724,45778,45779,45785,45786,45820,45821,45965,46022),
_xlfn.LET(_xlpm.DD,
MAX(MIN($AX359,EOMONTH(BC$15,0))-MAX($AW359,BC$15),),
_xlfn.IFS(
AND(MONTH($AW359)=MONTH(BC$15),MONTH($AX359)&lt;&gt;MONTH(BC$15)),
NETWORKDAYS.INTL($AW359,$AW359+_xlpm.DD,1,_xlpm.VD),
AND(MONTH($AW359)&lt;&gt;MONTH(BC$15),MONTH($AX359)=MONTH(BC$15)),
NETWORKDAYS.INTL(($AX359)-_xlpm.DD,$AX359,1,_xlpm.VD),
AND(MONTH($AW359)&lt;MONTH(BC$15),MONTH($AX359)&gt;MONTH(BC$15)),
NETWORKDAYS.INTL((EOMONTH(BC$15-1,1))-_xlpm.DD,EOMONTH(BC$15-1,1),1,_xlpm.VD),
AND(MONTH($AW359)=MONTH(BC$15),MONTH($AX359)=MONTH(BC$15)),
NETWORKDAYS.INTL($AW359,$AX359,1,_xlpm.VD)))),0)),
$DH359="месяц",
$DR359*BC359,
$DH359="неделя",
$DR359*BC359/7*(ROUNDUP((DAY(EOMONTH(BC$15,0)))/4,0))),
0)</f>
        <v/>
      </c>
      <c r="DW359" s="125">
        <f t="array" ref="DW359">
IFERROR(_xlfn.IFS(
$DH359="день_1",
$DR359*$BL359/($AX359-$AW359+1)*BD359*(DAY(EOMONTH(BD$15,0))),
$DH359="день_2",
$DR359/30*MAX(MIN($AX359,EOMONTH(BD$15,0))-MAX($AW359,BD$15)+1,),
$DH359="раб.день",
$DR359/30*(IFERROR(
_xlfn.LET(_xlpm.VD,
CHOOSE(
{1;2;3;4;5;6;7;8;9;10;11;12;13;14;15;16;17;18},
45658,45659,45660,45661,45662,45663,45664,45665,45711,45724,45778,45779,45785,45786,45820,45821,45965,46022),
_xlfn.LET(_xlpm.DD,
MAX(MIN($AX359,EOMONTH(BD$15,0))-MAX($AW359,BD$15),),
_xlfn.IFS(
AND(MONTH($AW359)=MONTH(BD$15),MONTH($AX359)&lt;&gt;MONTH(BD$15)),
NETWORKDAYS.INTL($AW359,$AW359+_xlpm.DD,1,_xlpm.VD),
AND(MONTH($AW359)&lt;&gt;MONTH(BD$15),MONTH($AX359)=MONTH(BD$15)),
NETWORKDAYS.INTL(($AX359)-_xlpm.DD,$AX359,1,_xlpm.VD),
AND(MONTH($AW359)&lt;MONTH(BD$15),MONTH($AX359)&gt;MONTH(BD$15)),
NETWORKDAYS.INTL((EOMONTH(BD$15-1,1))-_xlpm.DD,EOMONTH(BD$15-1,1),1,_xlpm.VD),
AND(MONTH($AW359)=MONTH(BD$15),MONTH($AX359)=MONTH(BD$15)),
NETWORKDAYS.INTL($AW359,$AX359,1,_xlpm.VD)))),0)),
$DH359="месяц",
$DR359*BD359,
$DH359="неделя",
$DR359*BD359/7*(ROUNDUP((DAY(EOMONTH(BD$15,0)))/4,0))),
0)</f>
        <v/>
      </c>
      <c r="DX359" s="125">
        <f t="array" ref="DX359">
IFERROR(_xlfn.IFS(
$DH359="день_1",
$DR359*$BL359/($AX359-$AW359+1)*BE359*(DAY(EOMONTH(BE$15,0))),
$DH359="день_2",
$DR359/30*MAX(MIN($AX359,EOMONTH(BE$15,0))-MAX($AW359,BE$15)+1,),
$DH359="раб.день",
$DR359/30*(IFERROR(
_xlfn.LET(_xlpm.VD,
CHOOSE(
{1;2;3;4;5;6;7;8;9;10;11;12;13;14;15;16;17;18},
45658,45659,45660,45661,45662,45663,45664,45665,45711,45724,45778,45779,45785,45786,45820,45821,45965,46022),
_xlfn.LET(_xlpm.DD,
MAX(MIN($AX359,EOMONTH(BE$15,0))-MAX($AW359,BE$15),),
_xlfn.IFS(
AND(MONTH($AW359)=MONTH(BE$15),MONTH($AX359)&lt;&gt;MONTH(BE$15)),
NETWORKDAYS.INTL($AW359,$AW359+_xlpm.DD,1,_xlpm.VD),
AND(MONTH($AW359)&lt;&gt;MONTH(BE$15),MONTH($AX359)=MONTH(BE$15)),
NETWORKDAYS.INTL(($AX359)-_xlpm.DD,$AX359,1,_xlpm.VD),
AND(MONTH($AW359)&lt;MONTH(BE$15),MONTH($AX359)&gt;MONTH(BE$15)),
NETWORKDAYS.INTL((EOMONTH(BE$15-1,1))-_xlpm.DD,EOMONTH(BE$15-1,1),1,_xlpm.VD),
AND(MONTH($AW359)=MONTH(BE$15),MONTH($AX359)=MONTH(BE$15)),
NETWORKDAYS.INTL($AW359,$AX359,1,_xlpm.VD)))),0)),
$DH359="месяц",
$DR359*BE359,
$DH359="неделя",
$DR359*BE359/7*(ROUNDUP((DAY(EOMONTH(BE$15,0)))/4,0))),
0)</f>
        <v/>
      </c>
      <c r="DY359" s="125">
        <f t="array" ref="DY359">
IFERROR(_xlfn.IFS(
$DH359="день_1",
$DR359*$BL359/($AX359-$AW359+1)*BF359*(DAY(EOMONTH(BF$15,0))),
$DH359="день_2",
$DR359/30*MAX(MIN($AX359,EOMONTH(BF$15,0))-MAX($AW359,BF$15)+1,),
$DH359="раб.день",
$DR359/30*(IFERROR(
_xlfn.LET(_xlpm.VD,
CHOOSE(
{1;2;3;4;5;6;7;8;9;10;11;12;13;14;15;16;17;18},
45658,45659,45660,45661,45662,45663,45664,45665,45711,45724,45778,45779,45785,45786,45820,45821,45965,46022),
_xlfn.LET(_xlpm.DD,
MAX(MIN($AX359,EOMONTH(BF$15,0))-MAX($AW359,BF$15),),
_xlfn.IFS(
AND(MONTH($AW359)=MONTH(BF$15),MONTH($AX359)&lt;&gt;MONTH(BF$15)),
NETWORKDAYS.INTL($AW359,$AW359+_xlpm.DD,1,_xlpm.VD),
AND(MONTH($AW359)&lt;&gt;MONTH(BF$15),MONTH($AX359)=MONTH(BF$15)),
NETWORKDAYS.INTL(($AX359)-_xlpm.DD,$AX359,1,_xlpm.VD),
AND(MONTH($AW359)&lt;MONTH(BF$15),MONTH($AX359)&gt;MONTH(BF$15)),
NETWORKDAYS.INTL((EOMONTH(BF$15-1,1))-_xlpm.DD,EOMONTH(BF$15-1,1),1,_xlpm.VD),
AND(MONTH($AW359)=MONTH(BF$15),MONTH($AX359)=MONTH(BF$15)),
NETWORKDAYS.INTL($AW359,$AX359,1,_xlpm.VD)))),0)),
$DH359="месяц",
$DR359*BF359,
$DH359="неделя",
$DR359*BF359/7*(ROUNDUP((DAY(EOMONTH(BF$15,0)))/4,0))),
0)</f>
        <v/>
      </c>
      <c r="DZ359" s="125">
        <f t="array" ref="DZ359">
IFERROR(_xlfn.IFS(
$DH359="день_1",
$DR359*$BL359/($AX359-$AW359+1)*BG359*(DAY(EOMONTH(BG$15,0))),
$DH359="день_2",
$DR359/30*MAX(MIN($AX359,EOMONTH(BG$15,0))-MAX($AW359,BG$15)+1,),
$DH359="раб.день",
$DR359/30*(IFERROR(
_xlfn.LET(_xlpm.VD,
CHOOSE(
{1;2;3;4;5;6;7;8;9;10;11;12;13;14;15;16;17;18},
45658,45659,45660,45661,45662,45663,45664,45665,45711,45724,45778,45779,45785,45786,45820,45821,45965,46022),
_xlfn.LET(_xlpm.DD,
MAX(MIN($AX359,EOMONTH(BG$15,0))-MAX($AW359,BG$15),),
_xlfn.IFS(
AND(MONTH($AW359)=MONTH(BG$15),MONTH($AX359)&lt;&gt;MONTH(BG$15)),
NETWORKDAYS.INTL($AW359,$AW359+_xlpm.DD,1,_xlpm.VD),
AND(MONTH($AW359)&lt;&gt;MONTH(BG$15),MONTH($AX359)=MONTH(BG$15)),
NETWORKDAYS.INTL(($AX359)-_xlpm.DD,$AX359,1,_xlpm.VD),
AND(MONTH($AW359)&lt;MONTH(BG$15),MONTH($AX359)&gt;MONTH(BG$15)),
NETWORKDAYS.INTL((EOMONTH(BG$15-1,1))-_xlpm.DD,EOMONTH(BG$15-1,1),1,_xlpm.VD),
AND(MONTH($AW359)=MONTH(BG$15),MONTH($AX359)=MONTH(BG$15)),
NETWORKDAYS.INTL($AW359,$AX359,1,_xlpm.VD)))),0)),
$DH359="месяц",
$DR359*BG359,
$DH359="неделя",
$DR359*BG359/7*(ROUNDUP((DAY(EOMONTH(BG$15,0)))/4,0))),
0)</f>
        <v/>
      </c>
      <c r="EA359" s="125">
        <f t="array" ref="EA359">
IFERROR(_xlfn.IFS(
$DH359="день_1",
$DR359*$BL359/($AX359-$AW359+1)*BH359*(DAY(EOMONTH(BH$15,0))),
$DH359="день_2",
$DR359/30*MAX(MIN($AX359,EOMONTH(BH$15,0))-MAX($AW359,BH$15)+1,),
$DH359="раб.день",
$DR359/30*(IFERROR(
_xlfn.LET(_xlpm.VD,
CHOOSE(
{1;2;3;4;5;6;7;8;9;10;11;12;13;14;15;16;17;18},
45658,45659,45660,45661,45662,45663,45664,45665,45711,45724,45778,45779,45785,45786,45820,45821,45965,46022),
_xlfn.LET(_xlpm.DD,
MAX(MIN($AX359,EOMONTH(BH$15,0))-MAX($AW359,BH$15),),
_xlfn.IFS(
AND(MONTH($AW359)=MONTH(BH$15),MONTH($AX359)&lt;&gt;MONTH(BH$15)),
NETWORKDAYS.INTL($AW359,$AW359+_xlpm.DD,1,_xlpm.VD),
AND(MONTH($AW359)&lt;&gt;MONTH(BH$15),MONTH($AX359)=MONTH(BH$15)),
NETWORKDAYS.INTL(($AX359)-_xlpm.DD,$AX359,1,_xlpm.VD),
AND(MONTH($AW359)&lt;MONTH(BH$15),MONTH($AX359)&gt;MONTH(BH$15)),
NETWORKDAYS.INTL((EOMONTH(BH$15-1,1))-_xlpm.DD,EOMONTH(BH$15-1,1),1,_xlpm.VD),
AND(MONTH($AW359)=MONTH(BH$15),MONTH($AX359)=MONTH(BH$15)),
NETWORKDAYS.INTL($AW359,$AX359,1,_xlpm.VD)))),0)),
$DH359="месяц",
$DR359*BH359,
$DH359="неделя",
$DR359*BH359/7*(ROUNDUP((DAY(EOMONTH(BH$15,0)))/4,0))),
0)</f>
        <v/>
      </c>
      <c r="EB359" s="125">
        <f t="array" ref="EB359">
IFERROR(_xlfn.IFS(
$DH359="день_1",
$DR359*$BL359/($AX359-$AW359+1)*BI359*(DAY(EOMONTH(BI$15,0))),
$DH359="день_2",
$DR359/30*MAX(MIN($AX359,EOMONTH(BI$15,0))-MAX($AW359,BI$15)+1,),
$DH359="раб.день",
$DR359/30*(IFERROR(
_xlfn.LET(_xlpm.VD,
CHOOSE(
{1;2;3;4;5;6;7;8;9;10;11;12;13;14;15;16;17;18},
45658,45659,45660,45661,45662,45663,45664,45665,45711,45724,45778,45779,45785,45786,45820,45821,45965,46022),
_xlfn.LET(_xlpm.DD,
MAX(MIN($AX359,EOMONTH(BI$15,0))-MAX($AW359,BI$15),),
_xlfn.IFS(
AND(MONTH($AW359)=MONTH(BI$15),MONTH($AX359)&lt;&gt;MONTH(BI$15)),
NETWORKDAYS.INTL($AW359,$AW359+_xlpm.DD,1,_xlpm.VD),
AND(MONTH($AW359)&lt;&gt;MONTH(BI$15),MONTH($AX359)=MONTH(BI$15)),
NETWORKDAYS.INTL(($AX359)-_xlpm.DD,$AX359,1,_xlpm.VD),
AND(MONTH($AW359)&lt;MONTH(BI$15),MONTH($AX359)&gt;MONTH(BI$15)),
NETWORKDAYS.INTL((EOMONTH(BI$15-1,1))-_xlpm.DD,EOMONTH(BI$15-1,1),1,_xlpm.VD),
AND(MONTH($AW359)=MONTH(BI$15),MONTH($AX359)=MONTH(BI$15)),
NETWORKDAYS.INTL($AW359,$AX359,1,_xlpm.VD)))),0)),
$DH359="месяц",
$DR359*BI359,
$DH359="неделя",
$DR359*BI359/7*(ROUNDUP((DAY(EOMONTH(BI$15,0)))/4,0))),
0)</f>
        <v/>
      </c>
      <c r="EC359" s="125">
        <f t="array" ref="EC359">
IFERROR(_xlfn.IFS(
$DH359="день_1",
$DR359*$BL359/($AX359-$AW359+1)*BJ359*(DAY(EOMONTH(BJ$15,0))),
$DH359="день_2",
$DR359/30*MAX(MIN($AX359,EOMONTH(BJ$15,0))-MAX($AW359,BJ$15)+1,),
$DH359="раб.день",
$DR359/30*(IFERROR(
_xlfn.LET(_xlpm.VD,
CHOOSE(
{1;2;3;4;5;6;7;8;9;10;11;12;13;14;15;16;17;18},
45658,45659,45660,45661,45662,45663,45664,45665,45711,45724,45778,45779,45785,45786,45820,45821,45965,46022),
_xlfn.LET(_xlpm.DD,
MAX(MIN($AX359,EOMONTH(BJ$15,0))-MAX($AW359,BJ$15),),
_xlfn.IFS(
AND(MONTH($AW359)=MONTH(BJ$15),MONTH($AX359)&lt;&gt;MONTH(BJ$15)),
NETWORKDAYS.INTL($AW359,$AW359+_xlpm.DD,1,_xlpm.VD),
AND(MONTH($AW359)&lt;&gt;MONTH(BJ$15),MONTH($AX359)=MONTH(BJ$15)),
NETWORKDAYS.INTL(($AX359)-_xlpm.DD,$AX359,1,_xlpm.VD),
AND(MONTH($AW359)&lt;MONTH(BJ$15),MONTH($AX359)&gt;MONTH(BJ$15)),
NETWORKDAYS.INTL((EOMONTH(BJ$15-1,1))-_xlpm.DD,EOMONTH(BJ$15-1,1),1,_xlpm.VD),
AND(MONTH($AW359)=MONTH(BJ$15),MONTH($AX359)=MONTH(BJ$15)),
NETWORKDAYS.INTL($AW359,$AX359,1,_xlpm.VD)))),0)),
$DH359="месяц",
$DR359*BJ359,
$DH359="неделя",
$DR359*BJ359/7*(ROUNDUP((DAY(EOMONTH(BJ$15,0)))/4,0))),
0)</f>
        <v/>
      </c>
      <c r="ED359" s="125">
        <f t="array" ref="ED359">
IFERROR(_xlfn.IFS(
$DH359="день_1",
$DR359*$BL359/($AX359-$AW359+1)*BK359*(DAY(EOMONTH(BK$15,0))),
$DH359="день_2",
$DR359/30*MAX(MIN($AX359,EOMONTH(BK$15,0))-MAX($AW359,BK$15)+1,),
$DH359="раб.день",
$DR359/30*(IFERROR(
_xlfn.LET(_xlpm.VD,
CHOOSE(
{1;2;3;4;5;6;7;8;9;10;11;12;13;14;15;16;17;18},
45658,45659,45660,45661,45662,45663,45664,45665,45711,45724,45778,45779,45785,45786,45820,45821,45965,46022),
_xlfn.LET(_xlpm.DD,
MAX(MIN($AX359,EOMONTH(BK$15,0))-MAX($AW359,BK$15),),
_xlfn.IFS(
AND(MONTH($AW359)=MONTH(BK$15),MONTH($AX359)&lt;&gt;MONTH(BK$15)),
NETWORKDAYS.INTL($AW359,$AW359+_xlpm.DD,1,_xlpm.VD),
AND(MONTH($AW359)&lt;&gt;MONTH(BK$15),MONTH($AX359)=MONTH(BK$15)),
NETWORKDAYS.INTL(($AX359)-_xlpm.DD,$AX359,1,_xlpm.VD),
AND(MONTH($AW359)&lt;MONTH(BK$15),MONTH($AX359)&gt;MONTH(BK$15)),
NETWORKDAYS.INTL((EOMONTH(BK$15-1,1))-_xlpm.DD,EOMONTH(BK$15-1,1),1,_xlpm.VD),
AND(MONTH($AW359)=MONTH(BK$15),MONTH($AX359)=MONTH(BK$15)),
NETWORKDAYS.INTL($AW359,$AX359,1,_xlpm.VD)))),0)),
$DH359="месяц",
$DR359*BK359,
$DH359="неделя",
$DR359*BK359/7*(ROUNDUP((DAY(EOMONTH(BK$15,0)))/4,0))),
0)</f>
        <v/>
      </c>
      <c r="EE359" s="125">
        <f>SUM($DS359,$DT359,$DU359,$DV359,$DW359,$DX359,$DY359,$DZ359,$EA359,$EB359,$EC359,$ED359)</f>
        <v/>
      </c>
      <c r="EF359" s="125">
        <f>IFERROR(ROUND($EE359*(1+$EP359),2),0)</f>
        <v/>
      </c>
      <c r="EG359" s="128" t="n">
        <v>1</v>
      </c>
      <c r="EH359" s="126" t="n">
        <v>0</v>
      </c>
      <c r="EI359" s="126">
        <f>ROUND(SUM($EH359:$EH359)*SUM($AB359:$AB359)*$EG359,2)</f>
        <v/>
      </c>
      <c r="EJ359" s="126">
        <f>ROUND($EI359*(1+$EP359),2)</f>
        <v/>
      </c>
      <c r="EK359" s="126" t="n">
        <v>0</v>
      </c>
      <c r="EL359" s="126">
        <f>ROUND(SUM($EK359:$EK359)*SUM($AB359:$AB359)*$EG359,2)</f>
        <v/>
      </c>
      <c r="EM359" s="126">
        <f>ROUND($EL359*(1+$EP359),2)</f>
        <v/>
      </c>
      <c r="EN359" s="126">
        <f>SUM($EE359,$EI359,$EL359)</f>
        <v/>
      </c>
      <c r="EO359" s="126">
        <f>SUM($EF359,$EJ359,$EM359)</f>
        <v/>
      </c>
      <c r="EP359" s="59" t="inlineStr">
        <is>
          <t>20%</t>
        </is>
      </c>
      <c r="EQ359" s="59" t="n"/>
      <c r="ER359" s="60">
        <f t="array" ref="ER359">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MATCH(ES359,
{"AMS";"RussOutdoor";"HD Outdoor";"Ingroup";"IQ";"Ledproduction";"LisChannel";"Logic";"Media-PPL";"NovikovTV | НовиковТВ";"SMA";"SOK";"КрокусТВ | CrocusTV | IndoorTV";"Сити";"ТЯК Москва"},
0)),"")</f>
        <v/>
      </c>
      <c r="ES359" s="60" t="n"/>
      <c r="ET359" s="60">
        <f t="array" ref="ET359">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MATCH(ES359,
{"AMS";"RussOutdoor";"HD Outdoor";"Ingroup";"IQ";"Ledproduction";"LisChannel";"Logic";"Media-PPL";"NovikovTV | НовиковТВ";"SMA";"SOK";"КрокусТВ | CrocusTV | IndoorTV";"Сити";"ТЯК Москва"},
0)),"")</f>
        <v/>
      </c>
      <c r="EU359" s="60" t="n"/>
      <c r="EV359" s="60" t="n"/>
      <c r="EX359" s="110">
        <f t="array" ref="EX359">
($AR359/30
+N("ТРАФИК ПЛОЩАДКИ"))*
(IFERROR(
_xlfn.LET(
_xlpm.GPR,
HLOOKUP($L359,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(MATCH($T359,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IF($Q359="цифровой",_xlpm.GPR/$AG359,_xlpm.GPR/60)),
0)
+N("DWELL TIME"))*
(IF($AB359=0,0,IF($AB359=1,0.3,IF($AB359=2,0.5,IF($AB359&gt;2,1))))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_xlfn.IFS($AC359="да",1.2,$AC359="нет",1)*
_xlfn.IFS($AD359="да",1.2,$AD359="нет",1)*
IF(R359="статический",1,1.2)*
$X359*
INDEX(
{1.2;1;1.2;1.2;1;1.2;1.2;1.2;1.2;1.2;1.2;1;1.2;1.2;1.2;1.2;1;1;1.2;1.2;1.2;1;1;1;1;1.2;1.2;1.2;1.2;1;1;1;1;1.2;1.2;1.2;1.2;1.2;1.2;1.2;1.2;1;1;1.2;1;1;1;1;1.5;1;1;1.5;1.5;1.2},
MATCH($Q359,_xlpm.MI,0)))&gt;{0.02;0.04;0.06;0.1;0.2;0.4;0.6;0.8;1;2;4;6})),
{0;1;2;3;4;5;6;7;8;9;10;11;12},
0)))
+N("КОЭФФИЦИЕНТ КОНТАКТА"))))*
(_xlfn.IFS($X359&lt;0.1,$X359/1000,$X359&gt;25,5.2,AND($X359&gt;=0.1,$X359&lt;=25),(($X359*2+0.1)/10)*($X359/10)))*
IFERROR((_xlfn.LET(
_xlpm.MA,
{0;0.8;0.85;0.9;0.95;1},
_xlpm.MAA,
{0;1;2;3;4;5},
INDEX(_xlpm.MA,MATCH(SUMPRODUCT(--((IF(ROUND(_xlpm.MAA,1)&gt;5,5,ROUND($AB359,1)))&gt;{0;1;2;3;4;5})),_xlpm.MAA,0)))
+N("КОЭФФИЦИЕНТ КОЛ-ВО КОНСТРУКЦИЙ")),1)*
$AB359,0))*
(IF($Q359="цифровой",$AG359/15*$AI359,1)
+N("ДЛЯ ЦИФРЫ"))</f>
        <v/>
      </c>
      <c r="EY359" s="110">
        <f>IFERROR(EX359*AY359,0)</f>
        <v/>
      </c>
      <c r="EZ359" s="131">
        <f>IFERROR(DP359/EY359*1000,0)</f>
        <v/>
      </c>
      <c r="FA359" s="112">
        <f>IFERROR(FC359/FB359,0)</f>
        <v/>
      </c>
      <c r="FB359" s="112">
        <f>IFERROR((FC359/(EY359/FF359*#REF!))*0.825,0)</f>
        <v/>
      </c>
      <c r="FC359" s="112">
        <f>IFERROR(((EX359*30/AR359)*100)/30,0)</f>
        <v/>
      </c>
      <c r="FD359" s="112">
        <f>IFERROR(EY359/G359*100%,0)</f>
        <v/>
      </c>
      <c r="FE359" s="112">
        <f>IFERROR(FD359/FC359*100%,0)</f>
        <v/>
      </c>
      <c r="FF359" s="110">
        <f>IFERROR(AR359/30*AY359,0)</f>
        <v/>
      </c>
    </row>
    <row r="360" ht="13" customHeight="1">
      <c r="A360" s="59" t="n"/>
      <c r="B360" s="60" t="n"/>
      <c r="C360" s="60" t="n"/>
      <c r="D360" s="60">
        <f t="array" ref="D360">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MATCH($E360,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60" s="60">
        <f t="array" ref="E360">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MATCH($F360,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60" s="60" t="inlineStr"/>
      <c r="G360" s="60" t="n"/>
      <c r="H360" s="60">
        <f t="array" ref="H360">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MATCH($I360,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60" s="60" t="n"/>
      <c r="J360" s="60" t="n"/>
      <c r="K360" s="60" t="n"/>
      <c r="L360" s="60" t="n"/>
      <c r="M360" s="60" t="n"/>
      <c r="N360" s="60" t="n"/>
      <c r="O360" s="60" t="n"/>
      <c r="P360" s="60">
        <f t="array" ref="P360">
_xlfn.IFS(
ISNUMBER(MATCH($Q360,{"шелфбаннер","разделитель","монетница","чековая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ISNUMBER(MATCH($Q360,{"LED/LCD","видеокулер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ISNUMBER(MATCH($Q360,{"автомобиль","машина","выставочное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ISNUMBER(MATCH($Q360,{"билборд","лифтовая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ISNUMBER(MATCH($Q360,{"навигация","подвесной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ISNUMBER(MATCH($Q360,{"движущаяся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ISNUMBER(MATCH($Q360,{"каталог","журнал"},)),
"Пресса",
$Q360="","")</f>
        <v/>
      </c>
      <c r="Q360" s="60" t="n"/>
      <c r="R360" s="60">
        <f t="array" ref="R360">
IFERROR(
_xlfn.IFS(
OR(ISNUMBER(MATCH($Q360,{"экспозиция","макет","стенд","автостенд","авто стенд","выставочное пространство","выставочные стенды","модульные выставочные стенды","3Д конструкция","3D конструкция"},)),P360="Экспонирование"),
"нестандартный",
ISNUMBER(MATCH($Q360,{"скроллер","призматрон"},)),
"динамический",
$P360="Видео",
"цифровой",
OR($P360="Пресса",$P360="Щит",$P360="POSm",$P360="Подвес",$P360="Брендирование/оклейка"),
"статический"),"")</f>
        <v/>
      </c>
      <c r="S360" s="59" t="n"/>
      <c r="T360" s="60" t="n"/>
      <c r="U360" s="60" t="n"/>
      <c r="V360" s="60">
        <f>
IF(P360="Видео",
"цифровой постер/ролик",
IF(ISNUMBER(MATCH(Q360,{"короб световой","короб световой | лайтбокс","короб световой | кристалайт","лайтбокс","лайт бокс","кристалайт","LB","lightbox"},)),
"бэклит",
IF(P360="Брендирование/оклейка",
"перфарированная пленка/самоклейка",
IF(P360="Экспонирование",
"под запрос",
IF(P360="Подвес",
"баннер/ткань",
"")))))</f>
        <v/>
      </c>
      <c r="W360" s="59" t="n"/>
      <c r="X360" s="59" t="n"/>
      <c r="Y360" s="59" t="n"/>
      <c r="Z360" s="61" t="n"/>
      <c r="AA360" s="61" t="n"/>
      <c r="AB360" s="61">
        <f>IF(BL360&gt;0,Z360,0)</f>
        <v/>
      </c>
      <c r="AC360" s="59" t="n"/>
      <c r="AD360" s="59" t="n"/>
      <c r="AE360" s="59" t="n"/>
      <c r="AF360" s="59" t="n"/>
      <c r="AG360" s="59" t="n"/>
      <c r="AH360" s="59" t="n"/>
      <c r="AI360" s="59" t="n"/>
      <c r="AJ360" s="59" t="n"/>
      <c r="AK360" s="59" t="n"/>
      <c r="AL360" s="62">
        <f>IFERROR(IF(OR(R360="статический",R360="динамический",R360="нестандартный",R360="",R360=""),"-",IF(AND(AH360="-",AI360="-"),"-",AK360*3600/AH360*AI360)),"-")</f>
        <v/>
      </c>
      <c r="AM360" s="62">
        <f>IFERROR(IF(OR(R360="статический",R360="динамический",R360="",R360="", R360="BTL",R360="нестандартный"),"-",AG360*AI360*AL360/60),"-")</f>
        <v/>
      </c>
      <c r="AN360" s="63">
        <f>IFERROR(IF(AH360="","-",AG360*AI360/AH360),"-")</f>
        <v/>
      </c>
      <c r="AO360" s="59">
        <f>IFERROR(IF(OR($R360="статический",$R360="динамический",$R360="",$R360="",$R360="BTL",$R360="нестандартный"),"-",$AL360*$AY360),"-")</f>
        <v/>
      </c>
      <c r="AP360" s="62">
        <f>IFERROR(IF(OR($R360="статический",$R360="динамический",$R360="",$R360="",$R360="BTL",$R360="нестандартный"),"-",$AM360*AY360),"-")</f>
        <v/>
      </c>
      <c r="AQ360" s="64" t="n"/>
      <c r="AR360" s="61" t="n"/>
      <c r="AS360" s="61" t="n"/>
      <c r="AT360" s="61" t="n"/>
      <c r="AU360" s="65" t="n"/>
      <c r="AV360" s="124">
        <f>IFERROR(DR360/AT360*1000,"n/a")</f>
        <v/>
      </c>
      <c r="AW360" s="67" t="n"/>
      <c r="AX360" s="67" t="n"/>
      <c r="AY360" s="43">
        <f>IFERROR(IF(OR($AW360="",$AX360=""),"",_xlfn.DAYS($AX360+1,$AW360)),"")</f>
        <v/>
      </c>
      <c r="AZ360" s="68">
        <f t="array" ref="AZ360">
_xlfn.LET(_xlpm.COEFF,
IF($AW360+$AX360=0,0,IF(MAX(MIN($AX360,EOMONTH(AZ$15,0))-MAX($AW360,AZ$15)+1,)&gt;0,1,0)),
_xlfn.IFS(
$ES360="LisChannel",
_xlpm.COEFF*
INDEX({1;1;1.2;1.2;1;1;1;1;1.2;1.2;1.2;1.2},
MATCH(MONTH(AZ$15),
{1,2,3,4,5,6,7,8,9,10,11,12})),
CONCATENATE($ES360," ",$L360)="RussOutdoor метро",
_xlpm.COEFF*
INDEX({0.8;0.9;1.1;1.1;1;1;1;1;1.1;1.1;1.1;1.1},
MATCH(MONTH(AZ$15),
{1,2,3,4,5,6,7,8,9,10,11,12})),
$ES360&lt;&gt;"LisChannel",
_xlpm.COEFF,
$ES360&lt;&gt;"RussOutdoor",
_xlpm.COEFF))</f>
        <v/>
      </c>
      <c r="BA360" s="68">
        <f t="array" ref="BA360">
_xlfn.LET(_xlpm.COEFF,
IF($AW360+$AX360=0,0,IF(MAX(MIN($AX360,EOMONTH(BA$15,0))-MAX($AW360,BA$15)+1,)&gt;0,1,0)),
_xlfn.IFS(
$ES360="LisChannel",
_xlpm.COEFF*
INDEX({1;1;1.2;1.2;1;1;1;1;1.2;1.2;1.2;1.2},
MATCH(MONTH(BA$15),
{1,2,3,4,5,6,7,8,9,10,11,12})),
CONCATENATE($ES360," ",$L360)="RussOutdoor метро",
_xlpm.COEFF*
INDEX({0.8;0.9;1.1;1.1;1;1;1;1;1.1;1.1;1.1;1.1},
MATCH(MONTH(BA$15),
{1,2,3,4,5,6,7,8,9,10,11,12})),
$ES360&lt;&gt;"LisChannel",
_xlpm.COEFF,
$ES360&lt;&gt;"RussOutdoor",
_xlpm.COEFF))</f>
        <v/>
      </c>
      <c r="BB360" s="68">
        <f t="array" ref="BB360">
_xlfn.LET(_xlpm.COEFF,
IF($AW360+$AX360=0,0,IF(MAX(MIN($AX360,EOMONTH(BB$15,0))-MAX($AW360,BB$15)+1,)&gt;0,1,0)),
_xlfn.IFS(
$ES360="LisChannel",
_xlpm.COEFF*
INDEX({1;1;1.2;1.2;1;1;1;1;1.2;1.2;1.2;1.2},
MATCH(MONTH(BB$15),
{1,2,3,4,5,6,7,8,9,10,11,12})),
CONCATENATE($ES360," ",$L360)="RussOutdoor метро",
_xlpm.COEFF*
INDEX({0.8;0.9;1.1;1.1;1;1;1;1;1.1;1.1;1.1;1.1},
MATCH(MONTH(BB$15),
{1,2,3,4,5,6,7,8,9,10,11,12})),
$ES360&lt;&gt;"LisChannel",
_xlpm.COEFF,
$ES360&lt;&gt;"RussOutdoor",
_xlpm.COEFF))</f>
        <v/>
      </c>
      <c r="BC360" s="68">
        <f t="array" ref="BC360">
_xlfn.LET(_xlpm.COEFF,
IF($AW360+$AX360=0,0,IF(MAX(MIN($AX360,EOMONTH(BC$15,0))-MAX($AW360,BC$15)+1,)&gt;0,1,0)),
_xlfn.IFS(
$ES360="LisChannel",
_xlpm.COEFF*
INDEX({1;1;1.2;1.2;1;1;1;1;1.2;1.2;1.2;1.2},
MATCH(MONTH(BC$15),
{1,2,3,4,5,6,7,8,9,10,11,12})),
CONCATENATE($ES360," ",$L360)="RussOutdoor метро",
_xlpm.COEFF*
INDEX({0.8;0.9;1.1;1.1;1;1;1;1;1.1;1.1;1.1;1.1},
MATCH(MONTH(BC$15),
{1,2,3,4,5,6,7,8,9,10,11,12})),
$ES360&lt;&gt;"LisChannel",
_xlpm.COEFF,
$ES360&lt;&gt;"RussOutdoor",
_xlpm.COEFF))</f>
        <v/>
      </c>
      <c r="BD360" s="68">
        <f t="array" ref="BD360">
_xlfn.LET(_xlpm.COEFF,
IF($AW360+$AX360=0,0,IF(MAX(MIN($AX360,EOMONTH(BD$15,0))-MAX($AW360,BD$15)+1,)&gt;0,1,0)),
_xlfn.IFS(
$ES360="LisChannel",
_xlpm.COEFF*
INDEX({1;1;1.2;1.2;1;1;1;1;1.2;1.2;1.2;1.2},
MATCH(MONTH(BD$15),
{1,2,3,4,5,6,7,8,9,10,11,12})),
CONCATENATE($ES360," ",$L360)="RussOutdoor метро",
_xlpm.COEFF*
INDEX({0.8;0.9;1.1;1.1;1;1;1;1;1.1;1.1;1.1;1.1},
MATCH(MONTH(BD$15),
{1,2,3,4,5,6,7,8,9,10,11,12})),
$ES360&lt;&gt;"LisChannel",
_xlpm.COEFF,
$ES360&lt;&gt;"RussOutdoor",
_xlpm.COEFF))</f>
        <v/>
      </c>
      <c r="BE360" s="68">
        <f t="array" ref="BE360">
_xlfn.LET(_xlpm.COEFF,
IF($AW360+$AX360=0,0,IF(MAX(MIN($AX360,EOMONTH(BE$15,0))-MAX($AW360,BE$15)+1,)&gt;0,1,0)),
_xlfn.IFS(
$ES360="LisChannel",
_xlpm.COEFF*
INDEX({1;1;1.2;1.2;1;1;1;1;1.2;1.2;1.2;1.2},
MATCH(MONTH(BE$15),
{1,2,3,4,5,6,7,8,9,10,11,12})),
CONCATENATE($ES360," ",$L360)="RussOutdoor метро",
_xlpm.COEFF*
INDEX({0.8;0.9;1.1;1.1;1;1;1;1;1.1;1.1;1.1;1.1},
MATCH(MONTH(BE$15),
{1,2,3,4,5,6,7,8,9,10,11,12})),
$ES360&lt;&gt;"LisChannel",
_xlpm.COEFF,
$ES360&lt;&gt;"RussOutdoor",
_xlpm.COEFF))</f>
        <v/>
      </c>
      <c r="BF360" s="68">
        <f t="array" ref="BF360">
_xlfn.LET(_xlpm.COEFF,
IF($AW360+$AX360=0,0,IF(MAX(MIN($AX360,EOMONTH(BF$15,0))-MAX($AW360,BF$15)+1,)&gt;0,1,0)),
_xlfn.IFS(
$ES360="LisChannel",
_xlpm.COEFF*
INDEX({1;1;1.2;1.2;1;1;1;1;1.2;1.2;1.2;1.2},
MATCH(MONTH(BF$15),
{1,2,3,4,5,6,7,8,9,10,11,12})),
CONCATENATE($ES360," ",$L360)="RussOutdoor метро",
_xlpm.COEFF*
INDEX({0.8;0.9;1.1;1.1;1;1;1;1;1.1;1.1;1.1;1.1},
MATCH(MONTH(BF$15),
{1,2,3,4,5,6,7,8,9,10,11,12})),
$ES360&lt;&gt;"LisChannel",
_xlpm.COEFF,
$ES360&lt;&gt;"RussOutdoor",
_xlpm.COEFF))</f>
        <v/>
      </c>
      <c r="BG360" s="68">
        <f t="array" ref="BG360">
_xlfn.LET(_xlpm.COEFF,
IF($AW360+$AX360=0,0,IF(MAX(MIN($AX360,EOMONTH(BG$15,0))-MAX($AW360,BG$15)+1,)&gt;0,1,0)),
_xlfn.IFS(
$ES360="LisChannel",
_xlpm.COEFF*
INDEX({1;1;1.2;1.2;1;1;1;1;1.2;1.2;1.2;1.2},
MATCH(MONTH(BG$15),
{1,2,3,4,5,6,7,8,9,10,11,12})),
CONCATENATE($ES360," ",$L360)="RussOutdoor метро",
_xlpm.COEFF*
INDEX({0.8;0.9;1.1;1.1;1;1;1;1;1.1;1.1;1.1;1.1},
MATCH(MONTH(BG$15),
{1,2,3,4,5,6,7,8,9,10,11,12})),
$ES360&lt;&gt;"LisChannel",
_xlpm.COEFF,
$ES360&lt;&gt;"RussOutdoor",
_xlpm.COEFF))</f>
        <v/>
      </c>
      <c r="BH360" s="68">
        <f t="array" ref="BH360">
_xlfn.LET(_xlpm.COEFF,
IF($AW360+$AX360=0,0,IF(MAX(MIN($AX360,EOMONTH(BH$15,0))-MAX($AW360,BH$15)+1,)&gt;0,1,0)),
_xlfn.IFS(
$ES360="LisChannel",
_xlpm.COEFF*
INDEX({1;1;1.2;1.2;1;1;1;1;1.2;1.2;1.2;1.2},
MATCH(MONTH(BH$15),
{1,2,3,4,5,6,7,8,9,10,11,12})),
CONCATENATE($ES360," ",$L360)="RussOutdoor метро",
_xlpm.COEFF*
INDEX({0.8;0.9;1.1;1.1;1;1;1;1;1.1;1.1;1.1;1.1},
MATCH(MONTH(BH$15),
{1,2,3,4,5,6,7,8,9,10,11,12})),
$ES360&lt;&gt;"LisChannel",
_xlpm.COEFF,
$ES360&lt;&gt;"RussOutdoor",
_xlpm.COEFF))</f>
        <v/>
      </c>
      <c r="BI360" s="68">
        <f t="array" ref="BI360">
_xlfn.LET(_xlpm.COEFF,
IF($AW360+$AX360=0,0,IF(MAX(MIN($AX360,EOMONTH(BI$15,0))-MAX($AW360,BI$15)+1,)&gt;0,1,0)),
_xlfn.IFS(
$ES360="LisChannel",
_xlpm.COEFF*
INDEX({1;1;1.2;1.2;1;1;1;1;1.2;1.2;1.2;1.2},
MATCH(MONTH(BI$15),
{1,2,3,4,5,6,7,8,9,10,11,12})),
CONCATENATE($ES360," ",$L360)="RussOutdoor метро",
_xlpm.COEFF*
INDEX({0.8;0.9;1.1;1.1;1;1;1;1;1.1;1.1;1.1;1.1},
MATCH(MONTH(BI$15),
{1,2,3,4,5,6,7,8,9,10,11,12})),
$ES360&lt;&gt;"LisChannel",
_xlpm.COEFF,
$ES360&lt;&gt;"RussOutdoor",
_xlpm.COEFF))</f>
        <v/>
      </c>
      <c r="BJ360" s="68">
        <f t="array" ref="BJ360">
_xlfn.LET(_xlpm.COEFF,
IF($AW360+$AX360=0,0,IF(MAX(MIN($AX360,EOMONTH(BJ$15,0))-MAX($AW360,BJ$15)+1,)&gt;0,1,0)),
_xlfn.IFS(
$ES360="LisChannel",
_xlpm.COEFF*
INDEX({1;1;1.2;1.2;1;1;1;1;1.2;1.2;1.2;1.2},
MATCH(MONTH(BJ$15),
{1,2,3,4,5,6,7,8,9,10,11,12})),
CONCATENATE($ES360," ",$L360)="RussOutdoor метро",
_xlpm.COEFF*
INDEX({0.8;0.9;1.1;1.1;1;1;1;1;1.1;1.1;1.1;1.1},
MATCH(MONTH(BJ$15),
{1,2,3,4,5,6,7,8,9,10,11,12})),
$ES360&lt;&gt;"LisChannel",
_xlpm.COEFF,
$ES360&lt;&gt;"RussOutdoor",
_xlpm.COEFF))</f>
        <v/>
      </c>
      <c r="BK360" s="68">
        <f t="array" ref="BK360">
_xlfn.LET(_xlpm.COEFF,
IF($AW360+$AX360=0,0,IF(MAX(MIN($AX360,EOMONTH(BK$15,0))-MAX($AW360,BK$15)+1,)&gt;0,1,0)),
_xlfn.IFS(
$ES360="LisChannel",
_xlpm.COEFF*
INDEX({1;1;1.2;1.2;1;1;1;1;1.2;1.2;1.2;1.2},
MATCH(MONTH(BK$15),
{1,2,3,4,5,6,7,8,9,10,11,12})),
CONCATENATE($ES360," ",$L360)="RussOutdoor метро",
_xlpm.COEFF*
INDEX({0.8;0.9;1.1;1.1;1;1;1;1;1.1;1.1;1.1;1.1},
MATCH(MONTH(BK$15),
{1,2,3,4,5,6,7,8,9,10,11,12})),
$ES360&lt;&gt;"LisChannel",
_xlpm.COEFF,
$ES360&lt;&gt;"RussOutdoor",
_xlpm.COEFF))</f>
        <v/>
      </c>
      <c r="BL360" s="62">
        <f>COUNTIFS($AZ360:$BK360,"&gt;0")</f>
        <v/>
      </c>
      <c r="BM360" s="65" t="n"/>
      <c r="BN360" s="125">
        <f>$DJ360</f>
        <v/>
      </c>
      <c r="BO360" s="63">
        <f>$DQ360</f>
        <v/>
      </c>
      <c r="BP360" s="125">
        <f>
IFERROR(
IF($BL360=0,0,
$BN360*(1-$BO360)),
0)</f>
        <v/>
      </c>
      <c r="BQ360" s="125">
        <f t="array" ref="BQ360">
IFERROR(
_xlfn.IFS(
$DH360="день_1",
$BP360*$BL360/($AX360-$AW360+1)*AZ360*(DAY(EOMONTH(AZ$15,0))),
$DH360="день_2",
$BP360/30*MAX(MIN($AX360,EOMONTH(AZ$15,0))-MAX($AW360,AZ$15)+1,),
$DH360="раб.день",
$BP360/30*(IFERROR(
_xlfn.LET(_xlpm.VD,
CHOOSE(
{1;2;3;4;5;6;7;8;9;10;11;12;13;14;15;16;17;18},
45658,45659,45660,45661,45662,45663,45664,45665,45711,45724,45778,45779,45785,45786,45820,45821,45965,46022),
_xlfn.LET(_xlpm.DD,
MAX(MIN($AX360,EOMONTH(AZ$15,0))-MAX($AW360,AZ$15),),
_xlfn.IFS(
AND(MONTH($AW360)=MONTH(AZ$15),MONTH($AX360)&lt;&gt;MONTH(AZ$15)),
NETWORKDAYS.INTL($AW360,$AW360+_xlpm.DD,1,_xlpm.VD),
AND(MONTH($AW360)&lt;&gt;MONTH(AZ$15),MONTH($AX360)=MONTH(AZ$15)),
NETWORKDAYS.INTL(($AX360)-_xlpm.DD,$AX360,1,_xlpm.VD),
AND(MONTH($AW360)&lt;MONTH(AZ$15),MONTH($AX360)&gt;MONTH(AZ$15)),
NETWORKDAYS.INTL((EOMONTH(AZ$15-1,1))-_xlpm.DD,EOMONTH(AZ$15-1,1),1,_xlpm.VD),
AND(MONTH($AW360)=MONTH(AZ$15),MONTH($AX360)=MONTH(AZ$15)),
NETWORKDAYS.INTL($AW360,$AX360,1,_xlpm.VD)))),0)),
$DH360="месяц",
$BP360*AZ360,
$DH360="неделя",
$BP360*AZ360/7*(ROUNDUP((DAY(EOMONTH(AZ$15,0)))/4,0))),
0)</f>
        <v/>
      </c>
      <c r="BR360" s="125">
        <f t="array" ref="BR360">
IFERROR(
_xlfn.IFS(
$DH360="день_1",
$BP360*$BL360/($AX360-$AW360+1)*BA360*(DAY(EOMONTH(BA$15,0))),
$DH360="день_2",
$BP360/30*MAX(MIN($AX360,EOMONTH(BA$15,0))-MAX($AW360,BA$15)+1,),
$DH360="раб.день",
$BP360/30*(IFERROR(
_xlfn.LET(_xlpm.VD,
CHOOSE(
{1;2;3;4;5;6;7;8;9;10;11;12;13;14;15;16;17;18},
45658,45659,45660,45661,45662,45663,45664,45665,45711,45724,45778,45779,45785,45786,45820,45821,45965,46022),
_xlfn.LET(_xlpm.DD,
MAX(MIN($AX360,EOMONTH(BA$15,0))-MAX($AW360,BA$15),),
_xlfn.IFS(
AND(MONTH($AW360)=MONTH(BA$15),MONTH($AX360)&lt;&gt;MONTH(BA$15)),
NETWORKDAYS.INTL($AW360,$AW360+_xlpm.DD,1,_xlpm.VD),
AND(MONTH($AW360)&lt;&gt;MONTH(BA$15),MONTH($AX360)=MONTH(BA$15)),
NETWORKDAYS.INTL(($AX360)-_xlpm.DD,$AX360,1,_xlpm.VD),
AND(MONTH($AW360)&lt;MONTH(BA$15),MONTH($AX360)&gt;MONTH(BA$15)),
NETWORKDAYS.INTL((EOMONTH(BA$15-1,1))-_xlpm.DD,EOMONTH(BA$15-1,1),1,_xlpm.VD),
AND(MONTH($AW360)=MONTH(BA$15),MONTH($AX360)=MONTH(BA$15)),
NETWORKDAYS.INTL($AW360,$AX360,1,_xlpm.VD)))),0)),
$DH360="месяц",
$BP360*BA360,
$DH360="неделя",
$BP360*BA360/7*(ROUNDUP((DAY(EOMONTH(BA$15,0)))/4,0))),
0)</f>
        <v/>
      </c>
      <c r="BS360" s="125">
        <f t="array" ref="BS360">
IFERROR(
_xlfn.IFS(
$DH360="день_1",
$BP360*$BL360/($AX360-$AW360+1)*BB360*(DAY(EOMONTH(BB$15,0))),
$DH360="день_2",
$BP360/30*MAX(MIN($AX360,EOMONTH(BB$15,0))-MAX($AW360,BB$15)+1,),
$DH360="раб.день",
$BP360/30*(IFERROR(
_xlfn.LET(_xlpm.VD,
CHOOSE(
{1;2;3;4;5;6;7;8;9;10;11;12;13;14;15;16;17;18},
45658,45659,45660,45661,45662,45663,45664,45665,45711,45724,45778,45779,45785,45786,45820,45821,45965,46022),
_xlfn.LET(_xlpm.DD,
MAX(MIN($AX360,EOMONTH(BB$15,0))-MAX($AW360,BB$15),),
_xlfn.IFS(
AND(MONTH($AW360)=MONTH(BB$15),MONTH($AX360)&lt;&gt;MONTH(BB$15)),
NETWORKDAYS.INTL($AW360,$AW360+_xlpm.DD,1,_xlpm.VD),
AND(MONTH($AW360)&lt;&gt;MONTH(BB$15),MONTH($AX360)=MONTH(BB$15)),
NETWORKDAYS.INTL(($AX360)-_xlpm.DD,$AX360,1,_xlpm.VD),
AND(MONTH($AW360)&lt;MONTH(BB$15),MONTH($AX360)&gt;MONTH(BB$15)),
NETWORKDAYS.INTL((EOMONTH(BB$15-1,1))-_xlpm.DD,EOMONTH(BB$15-1,1),1,_xlpm.VD),
AND(MONTH($AW360)=MONTH(BB$15),MONTH($AX360)=MONTH(BB$15)),
NETWORKDAYS.INTL($AW360,$AX360,1,_xlpm.VD)))),0)),
$DH360="месяц",
$BP360*BB360,
$DH360="неделя",
$BP360*BB360/7*(ROUNDUP((DAY(EOMONTH(BB$15,0)))/4,0))),
0)</f>
        <v/>
      </c>
      <c r="BT360" s="125">
        <f t="array" ref="BT360">
IFERROR(
_xlfn.IFS(
$DH360="день_1",
$BP360*$BL360/($AX360-$AW360+1)*BC360*(DAY(EOMONTH(BC$15,0))),
$DH360="день_2",
$BP360/30*MAX(MIN($AX360,EOMONTH(BC$15,0))-MAX($AW360,BC$15)+1,),
$DH360="раб.день",
$BP360/30*(IFERROR(
_xlfn.LET(_xlpm.VD,
CHOOSE(
{1;2;3;4;5;6;7;8;9;10;11;12;13;14;15;16;17;18},
45658,45659,45660,45661,45662,45663,45664,45665,45711,45724,45778,45779,45785,45786,45820,45821,45965,46022),
_xlfn.LET(_xlpm.DD,
MAX(MIN($AX360,EOMONTH(BC$15,0))-MAX($AW360,BC$15),),
_xlfn.IFS(
AND(MONTH($AW360)=MONTH(BC$15),MONTH($AX360)&lt;&gt;MONTH(BC$15)),
NETWORKDAYS.INTL($AW360,$AW360+_xlpm.DD,1,_xlpm.VD),
AND(MONTH($AW360)&lt;&gt;MONTH(BC$15),MONTH($AX360)=MONTH(BC$15)),
NETWORKDAYS.INTL(($AX360)-_xlpm.DD,$AX360,1,_xlpm.VD),
AND(MONTH($AW360)&lt;MONTH(BC$15),MONTH($AX360)&gt;MONTH(BC$15)),
NETWORKDAYS.INTL((EOMONTH(BC$15-1,1))-_xlpm.DD,EOMONTH(BC$15-1,1),1,_xlpm.VD),
AND(MONTH($AW360)=MONTH(BC$15),MONTH($AX360)=MONTH(BC$15)),
NETWORKDAYS.INTL($AW360,$AX360,1,_xlpm.VD)))),0)),
$DH360="месяц",
$BP360*BC360,
$DH360="неделя",
$BP360*BC360/7*(ROUNDUP((DAY(EOMONTH(BC$15,0)))/4,0))),
0)</f>
        <v/>
      </c>
      <c r="BU360" s="125">
        <f t="array" ref="BU360">
IFERROR(
_xlfn.IFS(
$DH360="день_1",
$BP360*$BL360/($AX360-$AW360+1)*BD360*(DAY(EOMONTH(BD$15,0))),
$DH360="день_2",
$BP360/30*MAX(MIN($AX360,EOMONTH(BD$15,0))-MAX($AW360,BD$15)+1,),
$DH360="раб.день",
$BP360/30*(IFERROR(
_xlfn.LET(_xlpm.VD,
CHOOSE(
{1;2;3;4;5;6;7;8;9;10;11;12;13;14;15;16;17;18},
45658,45659,45660,45661,45662,45663,45664,45665,45711,45724,45778,45779,45785,45786,45820,45821,45965,46022),
_xlfn.LET(_xlpm.DD,
MAX(MIN($AX360,EOMONTH(BD$15,0))-MAX($AW360,BD$15),),
_xlfn.IFS(
AND(MONTH($AW360)=MONTH(BD$15),MONTH($AX360)&lt;&gt;MONTH(BD$15)),
NETWORKDAYS.INTL($AW360,$AW360+_xlpm.DD,1,_xlpm.VD),
AND(MONTH($AW360)&lt;&gt;MONTH(BD$15),MONTH($AX360)=MONTH(BD$15)),
NETWORKDAYS.INTL(($AX360)-_xlpm.DD,$AX360,1,_xlpm.VD),
AND(MONTH($AW360)&lt;MONTH(BD$15),MONTH($AX360)&gt;MONTH(BD$15)),
NETWORKDAYS.INTL((EOMONTH(BD$15-1,1))-_xlpm.DD,EOMONTH(BD$15-1,1),1,_xlpm.VD),
AND(MONTH($AW360)=MONTH(BD$15),MONTH($AX360)=MONTH(BD$15)),
NETWORKDAYS.INTL($AW360,$AX360,1,_xlpm.VD)))),0)),
$DH360="месяц",
$BP360*BD360,
$DH360="неделя",
$BP360*BD360/7*(ROUNDUP((DAY(EOMONTH(BD$15,0)))/4,0))),
0)</f>
        <v/>
      </c>
      <c r="BV360" s="125">
        <f t="array" ref="BV360">
IFERROR(
_xlfn.IFS(
$DH360="день_1",
$BP360*$BL360/($AX360-$AW360+1)*BE360*(DAY(EOMONTH(BE$15,0))),
$DH360="день_2",
$BP360/30*MAX(MIN($AX360,EOMONTH(BE$15,0))-MAX($AW360,BE$15)+1,),
$DH360="раб.день",
$BP360/30*(IFERROR(
_xlfn.LET(_xlpm.VD,
CHOOSE(
{1;2;3;4;5;6;7;8;9;10;11;12;13;14;15;16;17;18},
45658,45659,45660,45661,45662,45663,45664,45665,45711,45724,45778,45779,45785,45786,45820,45821,45965,46022),
_xlfn.LET(_xlpm.DD,
MAX(MIN($AX360,EOMONTH(BE$15,0))-MAX($AW360,BE$15),),
_xlfn.IFS(
AND(MONTH($AW360)=MONTH(BE$15),MONTH($AX360)&lt;&gt;MONTH(BE$15)),
NETWORKDAYS.INTL($AW360,$AW360+_xlpm.DD,1,_xlpm.VD),
AND(MONTH($AW360)&lt;&gt;MONTH(BE$15),MONTH($AX360)=MONTH(BE$15)),
NETWORKDAYS.INTL(($AX360)-_xlpm.DD,$AX360,1,_xlpm.VD),
AND(MONTH($AW360)&lt;MONTH(BE$15),MONTH($AX360)&gt;MONTH(BE$15)),
NETWORKDAYS.INTL((EOMONTH(BE$15-1,1))-_xlpm.DD,EOMONTH(BE$15-1,1),1,_xlpm.VD),
AND(MONTH($AW360)=MONTH(BE$15),MONTH($AX360)=MONTH(BE$15)),
NETWORKDAYS.INTL($AW360,$AX360,1,_xlpm.VD)))),0)),
$DH360="месяц",
$BP360*BE360,
$DH360="неделя",
$BP360*BE360/7*(ROUNDUP((DAY(EOMONTH(BE$15,0)))/4,0))),
0)</f>
        <v/>
      </c>
      <c r="BW360" s="125">
        <f t="array" ref="BW360">
IFERROR(
_xlfn.IFS(
$DH360="день_1",
$BP360*$BL360/($AX360-$AW360+1)*BF360*(DAY(EOMONTH(BF$15,0))),
$DH360="день_2",
$BP360/30*MAX(MIN($AX360,EOMONTH(BF$15,0))-MAX($AW360,BF$15)+1,),
$DH360="раб.день",
$BP360/30*(IFERROR(
_xlfn.LET(_xlpm.VD,
CHOOSE(
{1;2;3;4;5;6;7;8;9;10;11;12;13;14;15;16;17;18},
45658,45659,45660,45661,45662,45663,45664,45665,45711,45724,45778,45779,45785,45786,45820,45821,45965,46022),
_xlfn.LET(_xlpm.DD,
MAX(MIN($AX360,EOMONTH(BF$15,0))-MAX($AW360,BF$15),),
_xlfn.IFS(
AND(MONTH($AW360)=MONTH(BF$15),MONTH($AX360)&lt;&gt;MONTH(BF$15)),
NETWORKDAYS.INTL($AW360,$AW360+_xlpm.DD,1,_xlpm.VD),
AND(MONTH($AW360)&lt;&gt;MONTH(BF$15),MONTH($AX360)=MONTH(BF$15)),
NETWORKDAYS.INTL(($AX360)-_xlpm.DD,$AX360,1,_xlpm.VD),
AND(MONTH($AW360)&lt;MONTH(BF$15),MONTH($AX360)&gt;MONTH(BF$15)),
NETWORKDAYS.INTL((EOMONTH(BF$15-1,1))-_xlpm.DD,EOMONTH(BF$15-1,1),1,_xlpm.VD),
AND(MONTH($AW360)=MONTH(BF$15),MONTH($AX360)=MONTH(BF$15)),
NETWORKDAYS.INTL($AW360,$AX360,1,_xlpm.VD)))),0)),
$DH360="месяц",
$BP360*BF360,
$DH360="неделя",
$BP360*BF360/7*(ROUNDUP((DAY(EOMONTH(BF$15,0)))/4,0))),
0)</f>
        <v/>
      </c>
      <c r="BX360" s="125">
        <f t="array" ref="BX360">
IFERROR(
_xlfn.IFS(
$DH360="день_1",
$BP360*$BL360/($AX360-$AW360+1)*BG360*(DAY(EOMONTH(BG$15,0))),
$DH360="день_2",
$BP360/30*MAX(MIN($AX360,EOMONTH(BG$15,0))-MAX($AW360,BG$15)+1,),
$DH360="раб.день",
$BP360/30*(IFERROR(
_xlfn.LET(_xlpm.VD,
CHOOSE(
{1;2;3;4;5;6;7;8;9;10;11;12;13;14;15;16;17;18},
45658,45659,45660,45661,45662,45663,45664,45665,45711,45724,45778,45779,45785,45786,45820,45821,45965,46022),
_xlfn.LET(_xlpm.DD,
MAX(MIN($AX360,EOMONTH(BG$15,0))-MAX($AW360,BG$15),),
_xlfn.IFS(
AND(MONTH($AW360)=MONTH(BG$15),MONTH($AX360)&lt;&gt;MONTH(BG$15)),
NETWORKDAYS.INTL($AW360,$AW360+_xlpm.DD,1,_xlpm.VD),
AND(MONTH($AW360)&lt;&gt;MONTH(BG$15),MONTH($AX360)=MONTH(BG$15)),
NETWORKDAYS.INTL(($AX360)-_xlpm.DD,$AX360,1,_xlpm.VD),
AND(MONTH($AW360)&lt;MONTH(BG$15),MONTH($AX360)&gt;MONTH(BG$15)),
NETWORKDAYS.INTL((EOMONTH(BG$15-1,1))-_xlpm.DD,EOMONTH(BG$15-1,1),1,_xlpm.VD),
AND(MONTH($AW360)=MONTH(BG$15),MONTH($AX360)=MONTH(BG$15)),
NETWORKDAYS.INTL($AW360,$AX360,1,_xlpm.VD)))),0)),
$DH360="месяц",
$BP360*BG360,
$DH360="неделя",
$BP360*BG360/7*(ROUNDUP((DAY(EOMONTH(BG$15,0)))/4,0))),
0)</f>
        <v/>
      </c>
      <c r="BY360" s="125">
        <f t="array" ref="BY360">
IFERROR(
_xlfn.IFS(
$DH360="день_1",
$BP360*$BL360/($AX360-$AW360+1)*BH360*(DAY(EOMONTH(BH$15,0))),
$DH360="день_2",
$BP360/30*MAX(MIN($AX360,EOMONTH(BH$15,0))-MAX($AW360,BH$15)+1,),
$DH360="раб.день",
$BP360/30*(IFERROR(
_xlfn.LET(_xlpm.VD,
CHOOSE(
{1;2;3;4;5;6;7;8;9;10;11;12;13;14;15;16;17;18},
45658,45659,45660,45661,45662,45663,45664,45665,45711,45724,45778,45779,45785,45786,45820,45821,45965,46022),
_xlfn.LET(_xlpm.DD,
MAX(MIN($AX360,EOMONTH(BH$15,0))-MAX($AW360,BH$15),),
_xlfn.IFS(
AND(MONTH($AW360)=MONTH(BH$15),MONTH($AX360)&lt;&gt;MONTH(BH$15)),
NETWORKDAYS.INTL($AW360,$AW360+_xlpm.DD,1,_xlpm.VD),
AND(MONTH($AW360)&lt;&gt;MONTH(BH$15),MONTH($AX360)=MONTH(BH$15)),
NETWORKDAYS.INTL(($AX360)-_xlpm.DD,$AX360,1,_xlpm.VD),
AND(MONTH($AW360)&lt;MONTH(BH$15),MONTH($AX360)&gt;MONTH(BH$15)),
NETWORKDAYS.INTL((EOMONTH(BH$15-1,1))-_xlpm.DD,EOMONTH(BH$15-1,1),1,_xlpm.VD),
AND(MONTH($AW360)=MONTH(BH$15),MONTH($AX360)=MONTH(BH$15)),
NETWORKDAYS.INTL($AW360,$AX360,1,_xlpm.VD)))),0)),
$DH360="месяц",
$BP360*BH360,
$DH360="неделя",
$BP360*BH360/7*(ROUNDUP((DAY(EOMONTH(BH$15,0)))/4,0))),
0)</f>
        <v/>
      </c>
      <c r="BZ360" s="125">
        <f t="array" ref="BZ360">
IFERROR(
_xlfn.IFS(
$DH360="день_1",
$BP360*$BL360/($AX360-$AW360+1)*BI360*(DAY(EOMONTH(BI$15,0))),
$DH360="день_2",
$BP360/30*MAX(MIN($AX360,EOMONTH(BI$15,0))-MAX($AW360,BI$15)+1,),
$DH360="раб.день",
$BP360/30*(IFERROR(
_xlfn.LET(_xlpm.VD,
CHOOSE(
{1;2;3;4;5;6;7;8;9;10;11;12;13;14;15;16;17;18},
45658,45659,45660,45661,45662,45663,45664,45665,45711,45724,45778,45779,45785,45786,45820,45821,45965,46022),
_xlfn.LET(_xlpm.DD,
MAX(MIN($AX360,EOMONTH(BI$15,0))-MAX($AW360,BI$15),),
_xlfn.IFS(
AND(MONTH($AW360)=MONTH(BI$15),MONTH($AX360)&lt;&gt;MONTH(BI$15)),
NETWORKDAYS.INTL($AW360,$AW360+_xlpm.DD,1,_xlpm.VD),
AND(MONTH($AW360)&lt;&gt;MONTH(BI$15),MONTH($AX360)=MONTH(BI$15)),
NETWORKDAYS.INTL(($AX360)-_xlpm.DD,$AX360,1,_xlpm.VD),
AND(MONTH($AW360)&lt;MONTH(BI$15),MONTH($AX360)&gt;MONTH(BI$15)),
NETWORKDAYS.INTL((EOMONTH(BI$15-1,1))-_xlpm.DD,EOMONTH(BI$15-1,1),1,_xlpm.VD),
AND(MONTH($AW360)=MONTH(BI$15),MONTH($AX360)=MONTH(BI$15)),
NETWORKDAYS.INTL($AW360,$AX360,1,_xlpm.VD)))),0)),
$DH360="месяц",
$BP360*BI360,
$DH360="неделя",
$BP360*BI360/7*(ROUNDUP((DAY(EOMONTH(BI$15,0)))/4,0))),
0)</f>
        <v/>
      </c>
      <c r="CA360" s="125">
        <f t="array" ref="CA360">
IFERROR(
_xlfn.IFS(
$DH360="день_1",
$BP360*$BL360/($AX360-$AW360+1)*BJ360*(DAY(EOMONTH(BJ$15,0))),
$DH360="день_2",
$BP360/30*MAX(MIN($AX360,EOMONTH(BJ$15,0))-MAX($AW360,BJ$15)+1,),
$DH360="раб.день",
$BP360/30*(IFERROR(
_xlfn.LET(_xlpm.VD,
CHOOSE(
{1;2;3;4;5;6;7;8;9;10;11;12;13;14;15;16;17;18},
45658,45659,45660,45661,45662,45663,45664,45665,45711,45724,45778,45779,45785,45786,45820,45821,45965,46022),
_xlfn.LET(_xlpm.DD,
MAX(MIN($AX360,EOMONTH(BJ$15,0))-MAX($AW360,BJ$15),),
_xlfn.IFS(
AND(MONTH($AW360)=MONTH(BJ$15),MONTH($AX360)&lt;&gt;MONTH(BJ$15)),
NETWORKDAYS.INTL($AW360,$AW360+_xlpm.DD,1,_xlpm.VD),
AND(MONTH($AW360)&lt;&gt;MONTH(BJ$15),MONTH($AX360)=MONTH(BJ$15)),
NETWORKDAYS.INTL(($AX360)-_xlpm.DD,$AX360,1,_xlpm.VD),
AND(MONTH($AW360)&lt;MONTH(BJ$15),MONTH($AX360)&gt;MONTH(BJ$15)),
NETWORKDAYS.INTL((EOMONTH(BJ$15-1,1))-_xlpm.DD,EOMONTH(BJ$15-1,1),1,_xlpm.VD),
AND(MONTH($AW360)=MONTH(BJ$15),MONTH($AX360)=MONTH(BJ$15)),
NETWORKDAYS.INTL($AW360,$AX360,1,_xlpm.VD)))),0)),
$DH360="месяц",
$BP360*BJ360,
$DH360="неделя",
$BP360*BJ360/7*(ROUNDUP((DAY(EOMONTH(BJ$15,0)))/4,0))),
0)</f>
        <v/>
      </c>
      <c r="CB360" s="125">
        <f t="array" ref="CB360">
IFERROR(
_xlfn.IFS(
$DH360="день_1",
$BP360*$BL360/($AX360-$AW360+1)*BK360*(DAY(EOMONTH(BK$15,0))),
$DH360="день_2",
$BP360/30*MAX(MIN($AX360,EOMONTH(BK$15,0))-MAX($AW360,BK$15)+1,),
$DH360="раб.день",
$BP360/30*(IFERROR(
_xlfn.LET(_xlpm.VD,
CHOOSE(
{1;2;3;4;5;6;7;8;9;10;11;12;13;14;15;16;17;18},
45658,45659,45660,45661,45662,45663,45664,45665,45711,45724,45778,45779,45785,45786,45820,45821,45965,46022),
_xlfn.LET(_xlpm.DD,
MAX(MIN($AX360,EOMONTH(BK$15,0))-MAX($AW360,BK$15),),
_xlfn.IFS(
AND(MONTH($AW360)=MONTH(BK$15),MONTH($AX360)&lt;&gt;MONTH(BK$15)),
NETWORKDAYS.INTL($AW360,$AW360+_xlpm.DD,1,_xlpm.VD),
AND(MONTH($AW360)&lt;&gt;MONTH(BK$15),MONTH($AX360)=MONTH(BK$15)),
NETWORKDAYS.INTL(($AX360)-_xlpm.DD,$AX360,1,_xlpm.VD),
AND(MONTH($AW360)&lt;MONTH(BK$15),MONTH($AX360)&gt;MONTH(BK$15)),
NETWORKDAYS.INTL((EOMONTH(BK$15-1,1))-_xlpm.DD,EOMONTH(BK$15-1,1),1,_xlpm.VD),
AND(MONTH($AW360)=MONTH(BK$15),MONTH($AX360)=MONTH(BK$15)),
NETWORKDAYS.INTL($AW360,$AX360,1,_xlpm.VD)))),0)),
$DH360="месяц",
$BP360*BK360,
$DH360="неделя",
$BP360*BK360/7*(ROUNDUP((DAY(EOMONTH(BK$15,0)))/4,0))),
0)</f>
        <v/>
      </c>
      <c r="CC360" s="125">
        <f>SUM($BQ360:$CB360)</f>
        <v/>
      </c>
      <c r="CD360" s="126">
        <f>SUM($EH360:$EH360)</f>
        <v/>
      </c>
      <c r="CE360" s="126">
        <f>$CD360*$AB360</f>
        <v/>
      </c>
      <c r="CF360" s="126">
        <f>SUM($EK360:$EK360)</f>
        <v/>
      </c>
      <c r="CG360" s="126">
        <f>$CF360*$AB360</f>
        <v/>
      </c>
      <c r="CH360" s="126">
        <f>SUM($CC360,$CE360,$CG360)</f>
        <v/>
      </c>
      <c r="CI360" s="126">
        <f>$CH360*(1+$CM360)</f>
        <v/>
      </c>
      <c r="CJ360" s="127" t="n">
        <v>0</v>
      </c>
      <c r="CK360" s="126">
        <f>SUM($CH360:$CH360)*(1+$CJ360)</f>
        <v/>
      </c>
      <c r="CL360" s="126">
        <f>SUM($CH360:$CH360)*(1+$CM360)</f>
        <v/>
      </c>
      <c r="CM360" s="59" t="inlineStr">
        <is>
          <t>20%</t>
        </is>
      </c>
      <c r="CN360" s="59" t="n"/>
      <c r="CO360" s="72" t="n"/>
      <c r="CP360" s="59" t="n"/>
      <c r="CQ360" s="73" t="n"/>
      <c r="CR360" s="73" t="n"/>
      <c r="CS360" s="73" t="n"/>
      <c r="CT360" s="72" t="n"/>
      <c r="CU360" s="79" t="inlineStr">
        <is>
          <t> </t>
        </is>
      </c>
      <c r="CV360" s="60" t="n"/>
      <c r="CW360" s="60" t="n"/>
      <c r="CX360" s="60" t="n"/>
      <c r="CY360" s="127">
        <f>IFERROR(($CC360-$EE360)/($EE360/(1-$DQ360)),0)</f>
        <v/>
      </c>
      <c r="CZ360" s="127">
        <f>IFERROR(1-$EI360/($CE360),0)</f>
        <v/>
      </c>
      <c r="DA360" s="127">
        <f>IFERROR(1-$EL360/($CG360),0)</f>
        <v/>
      </c>
      <c r="DB360" s="126">
        <f>ROUND(IFERROR(($CI360/(1+$CM360)-$EN360),0),2)</f>
        <v/>
      </c>
      <c r="DC360" s="128" t="n"/>
      <c r="DD360" s="125" t="n"/>
      <c r="DE360" s="75" t="n">
        <v>0</v>
      </c>
      <c r="DF360" s="128" t="n"/>
      <c r="DG360" s="125">
        <f>IF($DC360=0,0,$DD360*($DC360*100%-$DE360*$DF360))*SUM($AB360:$AB360)</f>
        <v/>
      </c>
      <c r="DH360" s="129" t="inlineStr">
        <is>
          <t>месяц</t>
        </is>
      </c>
      <c r="DI360" s="130">
        <f t="array" ref="DI360">IFERROR(
IF($ES360="LisChannel",
(ROUND(((INDEX({174.625;153.888888888889;130.972222222222},MATCH($AI360,{2;3;4}),0))*$AG360*$AI360),2)),0),0)</f>
        <v/>
      </c>
      <c r="DJ360" s="130">
        <f>
_xlfn.LET(_xlpm.X,
IFERROR(
IF($ES360="НовиковТВ",
(_xlfn.LET(_xlpm.NTV,
_xlfn.LET(_xlpm.MIN,350000,
IF(SUMIFS($DI:$DI,$ES:$ES,"НовиковТВ")&lt;=_xlpm.MIN,
(SUMIFS($DI:$DI,$ES:$ES,"НовиковТВ")/(COUNTIFS($ES:$ES,"НовиковТВ")))*_xlpm.MIN/SUMIFS($DI:$DI,$ES:$ES,"НовиковТВ"),
DI360)),
_xlpm.NTV+$DG360/(1-(1-(_xlpm.NTV)*(1-$DL360)*(1-$DM360)*(1-$DN360)*(1-$DO360)*(1-$DP360)/_xlpm.NTV))))/(1+$EP360),
$DI360+$DG360/(1-(1-($DI360)*(1-$DL360)*(1-$DM360)*(1-$DN360)*(1-$DO360)*(1-$DP360)/$DI360))),
0),
_xlpm.X*(1+$CM360)*(1+$CW360)-_xlpm.X*(1+$CM360)+_xlpm.X)</f>
        <v/>
      </c>
      <c r="DK360" s="125" t="inlineStr">
        <is>
          <t>послед.</t>
        </is>
      </c>
      <c r="DL360" s="63" t="n">
        <v>0</v>
      </c>
      <c r="DM360" s="63" t="n">
        <v>0</v>
      </c>
      <c r="DN360" s="63" t="n">
        <v>0</v>
      </c>
      <c r="DO360" s="63" t="n">
        <v>0</v>
      </c>
      <c r="DP360" s="63" t="n">
        <v>0</v>
      </c>
      <c r="DQ360" s="63">
        <f t="array" ref="DQ360">IFERROR(_xlfn.IFS(
$DK360="послед.",1-(1-$DL360)*(1-$DM360)*(1-$DN360)*(1-$DO360)*(1-$DP360),
$DK360="сумм.",$DL360+$DM360+$DN360+$DO360+$DP360),
0)</f>
        <v/>
      </c>
      <c r="DR360" s="125">
        <f t="array" ref="DR360">
IFERROR(
_xlfn.IFS(
$BL360=0,
0,
$BL360&gt;0,
_xlfn.IFS($DK360="послед.",
$DJ360*(1-$DL360)*(1-$DM360)*(1-$DN360)*(1-$DO360)*(1-$DP360),
$DK360="сумм.",
$DJ360*(1-($DL360+$DM360+$DN360+$DO360+$DP360)))),0)</f>
        <v/>
      </c>
      <c r="DS360" s="125">
        <f t="array" ref="DS360">
IFERROR(_xlfn.IFS(
$DH360="день_1",
$DR360*$BL360/($AX360-$AW360+1)*AZ360*(DAY(EOMONTH(AZ$15,0))),
$DH360="день_2",
$DR360/30*MAX(MIN($AX360,EOMONTH(AZ$15,0))-MAX($AW360,AZ$15)+1,),
$DH360="раб.день",
$DR360/30*(IFERROR(
_xlfn.LET(_xlpm.VD,
CHOOSE(
{1;2;3;4;5;6;7;8;9;10;11;12;13;14;15;16;17;18},
45658,45659,45660,45661,45662,45663,45664,45665,45711,45724,45778,45779,45785,45786,45820,45821,45965,46022),
_xlfn.LET(_xlpm.DD,
MAX(MIN($AX360,EOMONTH(AZ$15,0))-MAX($AW360,AZ$15),),
_xlfn.IFS(
AND(MONTH($AW360)=MONTH(AZ$15),MONTH($AX360)&lt;&gt;MONTH(AZ$15)),
NETWORKDAYS.INTL($AW360,$AW360+_xlpm.DD,1,_xlpm.VD),
AND(MONTH($AW360)&lt;&gt;MONTH(AZ$15),MONTH($AX360)=MONTH(AZ$15)),
NETWORKDAYS.INTL(($AX360)-_xlpm.DD,$AX360,1,_xlpm.VD),
AND(MONTH($AW360)&lt;MONTH(AZ$15),MONTH($AX360)&gt;MONTH(AZ$15)),
NETWORKDAYS.INTL((EOMONTH(AZ$15-1,1))-_xlpm.DD,EOMONTH(AZ$15-1,1),1,_xlpm.VD),
AND(MONTH($AW360)=MONTH(AZ$15),MONTH($AX360)=MONTH(AZ$15)),
NETWORKDAYS.INTL($AW360,$AX360,1,_xlpm.VD)))),0)),
$DH360="месяц",
$DR360*AZ360,
$DH360="неделя",
$DR360*AZ360/7*(ROUNDUP((DAY(EOMONTH(AZ$15,0)))/4,0))),
0)</f>
        <v/>
      </c>
      <c r="DT360" s="125">
        <f t="array" ref="DT360">
IFERROR(_xlfn.IFS(
$DH360="день_1",
$DR360*$BL360/($AX360-$AW360+1)*BA360*(DAY(EOMONTH(BA$15,0))),
$DH360="день_2",
$DR360/30*MAX(MIN($AX360,EOMONTH(BA$15,0))-MAX($AW360,BA$15)+1,),
$DH360="раб.день",
$DR360/30*(IFERROR(
_xlfn.LET(_xlpm.VD,
CHOOSE(
{1;2;3;4;5;6;7;8;9;10;11;12;13;14;15;16;17;18},
45658,45659,45660,45661,45662,45663,45664,45665,45711,45724,45778,45779,45785,45786,45820,45821,45965,46022),
_xlfn.LET(_xlpm.DD,
MAX(MIN($AX360,EOMONTH(BA$15,0))-MAX($AW360,BA$15),),
_xlfn.IFS(
AND(MONTH($AW360)=MONTH(BA$15),MONTH($AX360)&lt;&gt;MONTH(BA$15)),
NETWORKDAYS.INTL($AW360,$AW360+_xlpm.DD,1,_xlpm.VD),
AND(MONTH($AW360)&lt;&gt;MONTH(BA$15),MONTH($AX360)=MONTH(BA$15)),
NETWORKDAYS.INTL(($AX360)-_xlpm.DD,$AX360,1,_xlpm.VD),
AND(MONTH($AW360)&lt;MONTH(BA$15),MONTH($AX360)&gt;MONTH(BA$15)),
NETWORKDAYS.INTL((EOMONTH(BA$15-1,1))-_xlpm.DD,EOMONTH(BA$15-1,1),1,_xlpm.VD),
AND(MONTH($AW360)=MONTH(BA$15),MONTH($AX360)=MONTH(BA$15)),
NETWORKDAYS.INTL($AW360,$AX360,1,_xlpm.VD)))),0)),
$DH360="месяц",
$DR360*BA360,
$DH360="неделя",
$DR360*BA360/7*(ROUNDUP((DAY(EOMONTH(BA$15,0)))/4,0))),
0)</f>
        <v/>
      </c>
      <c r="DU360" s="125">
        <f t="array" ref="DU360">
IFERROR(_xlfn.IFS(
$DH360="день_1",
$DR360*$BL360/($AX360-$AW360+1)*BB360*(DAY(EOMONTH(BB$15,0))),
$DH360="день_2",
$DR360/30*MAX(MIN($AX360,EOMONTH(BB$15,0))-MAX($AW360,BB$15)+1,),
$DH360="раб.день",
$DR360/30*(IFERROR(
_xlfn.LET(_xlpm.VD,
CHOOSE(
{1;2;3;4;5;6;7;8;9;10;11;12;13;14;15;16;17;18},
45658,45659,45660,45661,45662,45663,45664,45665,45711,45724,45778,45779,45785,45786,45820,45821,45965,46022),
_xlfn.LET(_xlpm.DD,
MAX(MIN($AX360,EOMONTH(BB$15,0))-MAX($AW360,BB$15),),
_xlfn.IFS(
AND(MONTH($AW360)=MONTH(BB$15),MONTH($AX360)&lt;&gt;MONTH(BB$15)),
NETWORKDAYS.INTL($AW360,$AW360+_xlpm.DD,1,_xlpm.VD),
AND(MONTH($AW360)&lt;&gt;MONTH(BB$15),MONTH($AX360)=MONTH(BB$15)),
NETWORKDAYS.INTL(($AX360)-_xlpm.DD,$AX360,1,_xlpm.VD),
AND(MONTH($AW360)&lt;MONTH(BB$15),MONTH($AX360)&gt;MONTH(BB$15)),
NETWORKDAYS.INTL((EOMONTH(BB$15-1,1))-_xlpm.DD,EOMONTH(BB$15-1,1),1,_xlpm.VD),
AND(MONTH($AW360)=MONTH(BB$15),MONTH($AX360)=MONTH(BB$15)),
NETWORKDAYS.INTL($AW360,$AX360,1,_xlpm.VD)))),0)),
$DH360="месяц",
$DR360*BB360,
$DH360="неделя",
$DR360*BB360/7*(ROUNDUP((DAY(EOMONTH(BB$15,0)))/4,0))),
0)</f>
        <v/>
      </c>
      <c r="DV360" s="125">
        <f t="array" ref="DV360">
IFERROR(_xlfn.IFS(
$DH360="день_1",
$DR360*$BL360/($AX360-$AW360+1)*BC360*(DAY(EOMONTH(BC$15,0))),
$DH360="день_2",
$DR360/30*MAX(MIN($AX360,EOMONTH(BC$15,0))-MAX($AW360,BC$15)+1,),
$DH360="раб.день",
$DR360/30*(IFERROR(
_xlfn.LET(_xlpm.VD,
CHOOSE(
{1;2;3;4;5;6;7;8;9;10;11;12;13;14;15;16;17;18},
45658,45659,45660,45661,45662,45663,45664,45665,45711,45724,45778,45779,45785,45786,45820,45821,45965,46022),
_xlfn.LET(_xlpm.DD,
MAX(MIN($AX360,EOMONTH(BC$15,0))-MAX($AW360,BC$15),),
_xlfn.IFS(
AND(MONTH($AW360)=MONTH(BC$15),MONTH($AX360)&lt;&gt;MONTH(BC$15)),
NETWORKDAYS.INTL($AW360,$AW360+_xlpm.DD,1,_xlpm.VD),
AND(MONTH($AW360)&lt;&gt;MONTH(BC$15),MONTH($AX360)=MONTH(BC$15)),
NETWORKDAYS.INTL(($AX360)-_xlpm.DD,$AX360,1,_xlpm.VD),
AND(MONTH($AW360)&lt;MONTH(BC$15),MONTH($AX360)&gt;MONTH(BC$15)),
NETWORKDAYS.INTL((EOMONTH(BC$15-1,1))-_xlpm.DD,EOMONTH(BC$15-1,1),1,_xlpm.VD),
AND(MONTH($AW360)=MONTH(BC$15),MONTH($AX360)=MONTH(BC$15)),
NETWORKDAYS.INTL($AW360,$AX360,1,_xlpm.VD)))),0)),
$DH360="месяц",
$DR360*BC360,
$DH360="неделя",
$DR360*BC360/7*(ROUNDUP((DAY(EOMONTH(BC$15,0)))/4,0))),
0)</f>
        <v/>
      </c>
      <c r="DW360" s="125">
        <f t="array" ref="DW360">
IFERROR(_xlfn.IFS(
$DH360="день_1",
$DR360*$BL360/($AX360-$AW360+1)*BD360*(DAY(EOMONTH(BD$15,0))),
$DH360="день_2",
$DR360/30*MAX(MIN($AX360,EOMONTH(BD$15,0))-MAX($AW360,BD$15)+1,),
$DH360="раб.день",
$DR360/30*(IFERROR(
_xlfn.LET(_xlpm.VD,
CHOOSE(
{1;2;3;4;5;6;7;8;9;10;11;12;13;14;15;16;17;18},
45658,45659,45660,45661,45662,45663,45664,45665,45711,45724,45778,45779,45785,45786,45820,45821,45965,46022),
_xlfn.LET(_xlpm.DD,
MAX(MIN($AX360,EOMONTH(BD$15,0))-MAX($AW360,BD$15),),
_xlfn.IFS(
AND(MONTH($AW360)=MONTH(BD$15),MONTH($AX360)&lt;&gt;MONTH(BD$15)),
NETWORKDAYS.INTL($AW360,$AW360+_xlpm.DD,1,_xlpm.VD),
AND(MONTH($AW360)&lt;&gt;MONTH(BD$15),MONTH($AX360)=MONTH(BD$15)),
NETWORKDAYS.INTL(($AX360)-_xlpm.DD,$AX360,1,_xlpm.VD),
AND(MONTH($AW360)&lt;MONTH(BD$15),MONTH($AX360)&gt;MONTH(BD$15)),
NETWORKDAYS.INTL((EOMONTH(BD$15-1,1))-_xlpm.DD,EOMONTH(BD$15-1,1),1,_xlpm.VD),
AND(MONTH($AW360)=MONTH(BD$15),MONTH($AX360)=MONTH(BD$15)),
NETWORKDAYS.INTL($AW360,$AX360,1,_xlpm.VD)))),0)),
$DH360="месяц",
$DR360*BD360,
$DH360="неделя",
$DR360*BD360/7*(ROUNDUP((DAY(EOMONTH(BD$15,0)))/4,0))),
0)</f>
        <v/>
      </c>
      <c r="DX360" s="125">
        <f t="array" ref="DX360">
IFERROR(_xlfn.IFS(
$DH360="день_1",
$DR360*$BL360/($AX360-$AW360+1)*BE360*(DAY(EOMONTH(BE$15,0))),
$DH360="день_2",
$DR360/30*MAX(MIN($AX360,EOMONTH(BE$15,0))-MAX($AW360,BE$15)+1,),
$DH360="раб.день",
$DR360/30*(IFERROR(
_xlfn.LET(_xlpm.VD,
CHOOSE(
{1;2;3;4;5;6;7;8;9;10;11;12;13;14;15;16;17;18},
45658,45659,45660,45661,45662,45663,45664,45665,45711,45724,45778,45779,45785,45786,45820,45821,45965,46022),
_xlfn.LET(_xlpm.DD,
MAX(MIN($AX360,EOMONTH(BE$15,0))-MAX($AW360,BE$15),),
_xlfn.IFS(
AND(MONTH($AW360)=MONTH(BE$15),MONTH($AX360)&lt;&gt;MONTH(BE$15)),
NETWORKDAYS.INTL($AW360,$AW360+_xlpm.DD,1,_xlpm.VD),
AND(MONTH($AW360)&lt;&gt;MONTH(BE$15),MONTH($AX360)=MONTH(BE$15)),
NETWORKDAYS.INTL(($AX360)-_xlpm.DD,$AX360,1,_xlpm.VD),
AND(MONTH($AW360)&lt;MONTH(BE$15),MONTH($AX360)&gt;MONTH(BE$15)),
NETWORKDAYS.INTL((EOMONTH(BE$15-1,1))-_xlpm.DD,EOMONTH(BE$15-1,1),1,_xlpm.VD),
AND(MONTH($AW360)=MONTH(BE$15),MONTH($AX360)=MONTH(BE$15)),
NETWORKDAYS.INTL($AW360,$AX360,1,_xlpm.VD)))),0)),
$DH360="месяц",
$DR360*BE360,
$DH360="неделя",
$DR360*BE360/7*(ROUNDUP((DAY(EOMONTH(BE$15,0)))/4,0))),
0)</f>
        <v/>
      </c>
      <c r="DY360" s="125">
        <f t="array" ref="DY360">
IFERROR(_xlfn.IFS(
$DH360="день_1",
$DR360*$BL360/($AX360-$AW360+1)*BF360*(DAY(EOMONTH(BF$15,0))),
$DH360="день_2",
$DR360/30*MAX(MIN($AX360,EOMONTH(BF$15,0))-MAX($AW360,BF$15)+1,),
$DH360="раб.день",
$DR360/30*(IFERROR(
_xlfn.LET(_xlpm.VD,
CHOOSE(
{1;2;3;4;5;6;7;8;9;10;11;12;13;14;15;16;17;18},
45658,45659,45660,45661,45662,45663,45664,45665,45711,45724,45778,45779,45785,45786,45820,45821,45965,46022),
_xlfn.LET(_xlpm.DD,
MAX(MIN($AX360,EOMONTH(BF$15,0))-MAX($AW360,BF$15),),
_xlfn.IFS(
AND(MONTH($AW360)=MONTH(BF$15),MONTH($AX360)&lt;&gt;MONTH(BF$15)),
NETWORKDAYS.INTL($AW360,$AW360+_xlpm.DD,1,_xlpm.VD),
AND(MONTH($AW360)&lt;&gt;MONTH(BF$15),MONTH($AX360)=MONTH(BF$15)),
NETWORKDAYS.INTL(($AX360)-_xlpm.DD,$AX360,1,_xlpm.VD),
AND(MONTH($AW360)&lt;MONTH(BF$15),MONTH($AX360)&gt;MONTH(BF$15)),
NETWORKDAYS.INTL((EOMONTH(BF$15-1,1))-_xlpm.DD,EOMONTH(BF$15-1,1),1,_xlpm.VD),
AND(MONTH($AW360)=MONTH(BF$15),MONTH($AX360)=MONTH(BF$15)),
NETWORKDAYS.INTL($AW360,$AX360,1,_xlpm.VD)))),0)),
$DH360="месяц",
$DR360*BF360,
$DH360="неделя",
$DR360*BF360/7*(ROUNDUP((DAY(EOMONTH(BF$15,0)))/4,0))),
0)</f>
        <v/>
      </c>
      <c r="DZ360" s="125">
        <f t="array" ref="DZ360">
IFERROR(_xlfn.IFS(
$DH360="день_1",
$DR360*$BL360/($AX360-$AW360+1)*BG360*(DAY(EOMONTH(BG$15,0))),
$DH360="день_2",
$DR360/30*MAX(MIN($AX360,EOMONTH(BG$15,0))-MAX($AW360,BG$15)+1,),
$DH360="раб.день",
$DR360/30*(IFERROR(
_xlfn.LET(_xlpm.VD,
CHOOSE(
{1;2;3;4;5;6;7;8;9;10;11;12;13;14;15;16;17;18},
45658,45659,45660,45661,45662,45663,45664,45665,45711,45724,45778,45779,45785,45786,45820,45821,45965,46022),
_xlfn.LET(_xlpm.DD,
MAX(MIN($AX360,EOMONTH(BG$15,0))-MAX($AW360,BG$15),),
_xlfn.IFS(
AND(MONTH($AW360)=MONTH(BG$15),MONTH($AX360)&lt;&gt;MONTH(BG$15)),
NETWORKDAYS.INTL($AW360,$AW360+_xlpm.DD,1,_xlpm.VD),
AND(MONTH($AW360)&lt;&gt;MONTH(BG$15),MONTH($AX360)=MONTH(BG$15)),
NETWORKDAYS.INTL(($AX360)-_xlpm.DD,$AX360,1,_xlpm.VD),
AND(MONTH($AW360)&lt;MONTH(BG$15),MONTH($AX360)&gt;MONTH(BG$15)),
NETWORKDAYS.INTL((EOMONTH(BG$15-1,1))-_xlpm.DD,EOMONTH(BG$15-1,1),1,_xlpm.VD),
AND(MONTH($AW360)=MONTH(BG$15),MONTH($AX360)=MONTH(BG$15)),
NETWORKDAYS.INTL($AW360,$AX360,1,_xlpm.VD)))),0)),
$DH360="месяц",
$DR360*BG360,
$DH360="неделя",
$DR360*BG360/7*(ROUNDUP((DAY(EOMONTH(BG$15,0)))/4,0))),
0)</f>
        <v/>
      </c>
      <c r="EA360" s="125">
        <f t="array" ref="EA360">
IFERROR(_xlfn.IFS(
$DH360="день_1",
$DR360*$BL360/($AX360-$AW360+1)*BH360*(DAY(EOMONTH(BH$15,0))),
$DH360="день_2",
$DR360/30*MAX(MIN($AX360,EOMONTH(BH$15,0))-MAX($AW360,BH$15)+1,),
$DH360="раб.день",
$DR360/30*(IFERROR(
_xlfn.LET(_xlpm.VD,
CHOOSE(
{1;2;3;4;5;6;7;8;9;10;11;12;13;14;15;16;17;18},
45658,45659,45660,45661,45662,45663,45664,45665,45711,45724,45778,45779,45785,45786,45820,45821,45965,46022),
_xlfn.LET(_xlpm.DD,
MAX(MIN($AX360,EOMONTH(BH$15,0))-MAX($AW360,BH$15),),
_xlfn.IFS(
AND(MONTH($AW360)=MONTH(BH$15),MONTH($AX360)&lt;&gt;MONTH(BH$15)),
NETWORKDAYS.INTL($AW360,$AW360+_xlpm.DD,1,_xlpm.VD),
AND(MONTH($AW360)&lt;&gt;MONTH(BH$15),MONTH($AX360)=MONTH(BH$15)),
NETWORKDAYS.INTL(($AX360)-_xlpm.DD,$AX360,1,_xlpm.VD),
AND(MONTH($AW360)&lt;MONTH(BH$15),MONTH($AX360)&gt;MONTH(BH$15)),
NETWORKDAYS.INTL((EOMONTH(BH$15-1,1))-_xlpm.DD,EOMONTH(BH$15-1,1),1,_xlpm.VD),
AND(MONTH($AW360)=MONTH(BH$15),MONTH($AX360)=MONTH(BH$15)),
NETWORKDAYS.INTL($AW360,$AX360,1,_xlpm.VD)))),0)),
$DH360="месяц",
$DR360*BH360,
$DH360="неделя",
$DR360*BH360/7*(ROUNDUP((DAY(EOMONTH(BH$15,0)))/4,0))),
0)</f>
        <v/>
      </c>
      <c r="EB360" s="125">
        <f t="array" ref="EB360">
IFERROR(_xlfn.IFS(
$DH360="день_1",
$DR360*$BL360/($AX360-$AW360+1)*BI360*(DAY(EOMONTH(BI$15,0))),
$DH360="день_2",
$DR360/30*MAX(MIN($AX360,EOMONTH(BI$15,0))-MAX($AW360,BI$15)+1,),
$DH360="раб.день",
$DR360/30*(IFERROR(
_xlfn.LET(_xlpm.VD,
CHOOSE(
{1;2;3;4;5;6;7;8;9;10;11;12;13;14;15;16;17;18},
45658,45659,45660,45661,45662,45663,45664,45665,45711,45724,45778,45779,45785,45786,45820,45821,45965,46022),
_xlfn.LET(_xlpm.DD,
MAX(MIN($AX360,EOMONTH(BI$15,0))-MAX($AW360,BI$15),),
_xlfn.IFS(
AND(MONTH($AW360)=MONTH(BI$15),MONTH($AX360)&lt;&gt;MONTH(BI$15)),
NETWORKDAYS.INTL($AW360,$AW360+_xlpm.DD,1,_xlpm.VD),
AND(MONTH($AW360)&lt;&gt;MONTH(BI$15),MONTH($AX360)=MONTH(BI$15)),
NETWORKDAYS.INTL(($AX360)-_xlpm.DD,$AX360,1,_xlpm.VD),
AND(MONTH($AW360)&lt;MONTH(BI$15),MONTH($AX360)&gt;MONTH(BI$15)),
NETWORKDAYS.INTL((EOMONTH(BI$15-1,1))-_xlpm.DD,EOMONTH(BI$15-1,1),1,_xlpm.VD),
AND(MONTH($AW360)=MONTH(BI$15),MONTH($AX360)=MONTH(BI$15)),
NETWORKDAYS.INTL($AW360,$AX360,1,_xlpm.VD)))),0)),
$DH360="месяц",
$DR360*BI360,
$DH360="неделя",
$DR360*BI360/7*(ROUNDUP((DAY(EOMONTH(BI$15,0)))/4,0))),
0)</f>
        <v/>
      </c>
      <c r="EC360" s="125">
        <f t="array" ref="EC360">
IFERROR(_xlfn.IFS(
$DH360="день_1",
$DR360*$BL360/($AX360-$AW360+1)*BJ360*(DAY(EOMONTH(BJ$15,0))),
$DH360="день_2",
$DR360/30*MAX(MIN($AX360,EOMONTH(BJ$15,0))-MAX($AW360,BJ$15)+1,),
$DH360="раб.день",
$DR360/30*(IFERROR(
_xlfn.LET(_xlpm.VD,
CHOOSE(
{1;2;3;4;5;6;7;8;9;10;11;12;13;14;15;16;17;18},
45658,45659,45660,45661,45662,45663,45664,45665,45711,45724,45778,45779,45785,45786,45820,45821,45965,46022),
_xlfn.LET(_xlpm.DD,
MAX(MIN($AX360,EOMONTH(BJ$15,0))-MAX($AW360,BJ$15),),
_xlfn.IFS(
AND(MONTH($AW360)=MONTH(BJ$15),MONTH($AX360)&lt;&gt;MONTH(BJ$15)),
NETWORKDAYS.INTL($AW360,$AW360+_xlpm.DD,1,_xlpm.VD),
AND(MONTH($AW360)&lt;&gt;MONTH(BJ$15),MONTH($AX360)=MONTH(BJ$15)),
NETWORKDAYS.INTL(($AX360)-_xlpm.DD,$AX360,1,_xlpm.VD),
AND(MONTH($AW360)&lt;MONTH(BJ$15),MONTH($AX360)&gt;MONTH(BJ$15)),
NETWORKDAYS.INTL((EOMONTH(BJ$15-1,1))-_xlpm.DD,EOMONTH(BJ$15-1,1),1,_xlpm.VD),
AND(MONTH($AW360)=MONTH(BJ$15),MONTH($AX360)=MONTH(BJ$15)),
NETWORKDAYS.INTL($AW360,$AX360,1,_xlpm.VD)))),0)),
$DH360="месяц",
$DR360*BJ360,
$DH360="неделя",
$DR360*BJ360/7*(ROUNDUP((DAY(EOMONTH(BJ$15,0)))/4,0))),
0)</f>
        <v/>
      </c>
      <c r="ED360" s="125">
        <f t="array" ref="ED360">
IFERROR(_xlfn.IFS(
$DH360="день_1",
$DR360*$BL360/($AX360-$AW360+1)*BK360*(DAY(EOMONTH(BK$15,0))),
$DH360="день_2",
$DR360/30*MAX(MIN($AX360,EOMONTH(BK$15,0))-MAX($AW360,BK$15)+1,),
$DH360="раб.день",
$DR360/30*(IFERROR(
_xlfn.LET(_xlpm.VD,
CHOOSE(
{1;2;3;4;5;6;7;8;9;10;11;12;13;14;15;16;17;18},
45658,45659,45660,45661,45662,45663,45664,45665,45711,45724,45778,45779,45785,45786,45820,45821,45965,46022),
_xlfn.LET(_xlpm.DD,
MAX(MIN($AX360,EOMONTH(BK$15,0))-MAX($AW360,BK$15),),
_xlfn.IFS(
AND(MONTH($AW360)=MONTH(BK$15),MONTH($AX360)&lt;&gt;MONTH(BK$15)),
NETWORKDAYS.INTL($AW360,$AW360+_xlpm.DD,1,_xlpm.VD),
AND(MONTH($AW360)&lt;&gt;MONTH(BK$15),MONTH($AX360)=MONTH(BK$15)),
NETWORKDAYS.INTL(($AX360)-_xlpm.DD,$AX360,1,_xlpm.VD),
AND(MONTH($AW360)&lt;MONTH(BK$15),MONTH($AX360)&gt;MONTH(BK$15)),
NETWORKDAYS.INTL((EOMONTH(BK$15-1,1))-_xlpm.DD,EOMONTH(BK$15-1,1),1,_xlpm.VD),
AND(MONTH($AW360)=MONTH(BK$15),MONTH($AX360)=MONTH(BK$15)),
NETWORKDAYS.INTL($AW360,$AX360,1,_xlpm.VD)))),0)),
$DH360="месяц",
$DR360*BK360,
$DH360="неделя",
$DR360*BK360/7*(ROUNDUP((DAY(EOMONTH(BK$15,0)))/4,0))),
0)</f>
        <v/>
      </c>
      <c r="EE360" s="125">
        <f>SUM($DS360,$DT360,$DU360,$DV360,$DW360,$DX360,$DY360,$DZ360,$EA360,$EB360,$EC360,$ED360)</f>
        <v/>
      </c>
      <c r="EF360" s="125">
        <f>IFERROR(ROUND($EE360*(1+$EP360),2),0)</f>
        <v/>
      </c>
      <c r="EG360" s="128" t="n">
        <v>1</v>
      </c>
      <c r="EH360" s="126" t="n">
        <v>0</v>
      </c>
      <c r="EI360" s="126">
        <f>ROUND(SUM($EH360:$EH360)*SUM($AB360:$AB360)*$EG360,2)</f>
        <v/>
      </c>
      <c r="EJ360" s="126">
        <f>ROUND($EI360*(1+$EP360),2)</f>
        <v/>
      </c>
      <c r="EK360" s="126" t="n">
        <v>0</v>
      </c>
      <c r="EL360" s="126">
        <f>ROUND(SUM($EK360:$EK360)*SUM($AB360:$AB360)*$EG360,2)</f>
        <v/>
      </c>
      <c r="EM360" s="126">
        <f>ROUND($EL360*(1+$EP360),2)</f>
        <v/>
      </c>
      <c r="EN360" s="126">
        <f>SUM($EE360,$EI360,$EL360)</f>
        <v/>
      </c>
      <c r="EO360" s="126">
        <f>SUM($EF360,$EJ360,$EM360)</f>
        <v/>
      </c>
      <c r="EP360" s="59" t="inlineStr">
        <is>
          <t>20%</t>
        </is>
      </c>
      <c r="EQ360" s="59" t="n"/>
      <c r="ER360" s="60">
        <f t="array" ref="ER360">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MATCH(ES360,
{"AMS";"RussOutdoor";"HD Outdoor";"Ingroup";"IQ";"Ledproduction";"LisChannel";"Logic";"Media-PPL";"NovikovTV | НовиковТВ";"SMA";"SOK";"КрокусТВ | CrocusTV | IndoorTV";"Сити";"ТЯК Москва"},
0)),"")</f>
        <v/>
      </c>
      <c r="ES360" s="60" t="n"/>
      <c r="ET360" s="60">
        <f t="array" ref="ET360">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MATCH(ES360,
{"AMS";"RussOutdoor";"HD Outdoor";"Ingroup";"IQ";"Ledproduction";"LisChannel";"Logic";"Media-PPL";"NovikovTV | НовиковТВ";"SMA";"SOK";"КрокусТВ | CrocusTV | IndoorTV";"Сити";"ТЯК Москва"},
0)),"")</f>
        <v/>
      </c>
      <c r="EU360" s="60" t="n"/>
      <c r="EV360" s="60" t="n"/>
      <c r="EX360" s="110">
        <f t="array" ref="EX360">
($AR360/30
+N("ТРАФИК ПЛОЩАДКИ"))*
(IFERROR(
_xlfn.LET(
_xlpm.GPR,
HLOOKUP($L360,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(MATCH($T360,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IF($Q360="цифровой",_xlpm.GPR/$AG360,_xlpm.GPR/60)),
0)
+N("DWELL TIME"))*
(IF($AB360=0,0,IF($AB360=1,0.3,IF($AB360=2,0.5,IF($AB360&gt;2,1))))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_xlfn.IFS($AC360="да",1.2,$AC360="нет",1)*
_xlfn.IFS($AD360="да",1.2,$AD360="нет",1)*
IF(R360="статический",1,1.2)*
$X360*
INDEX(
{1.2;1;1.2;1.2;1;1.2;1.2;1.2;1.2;1.2;1.2;1;1.2;1.2;1.2;1.2;1;1;1.2;1.2;1.2;1;1;1;1;1.2;1.2;1.2;1.2;1;1;1;1;1.2;1.2;1.2;1.2;1.2;1.2;1.2;1.2;1;1;1.2;1;1;1;1;1.5;1;1;1.5;1.5;1.2},
MATCH($Q360,_xlpm.MI,0)))&gt;{0.02;0.04;0.06;0.1;0.2;0.4;0.6;0.8;1;2;4;6})),
{0;1;2;3;4;5;6;7;8;9;10;11;12},
0)))
+N("КОЭФФИЦИЕНТ КОНТАКТА"))))*
(_xlfn.IFS($X360&lt;0.1,$X360/1000,$X360&gt;25,5.2,AND($X360&gt;=0.1,$X360&lt;=25),(($X360*2+0.1)/10)*($X360/10)))*
IFERROR((_xlfn.LET(
_xlpm.MA,
{0;0.8;0.85;0.9;0.95;1},
_xlpm.MAA,
{0;1;2;3;4;5},
INDEX(_xlpm.MA,MATCH(SUMPRODUCT(--((IF(ROUND(_xlpm.MAA,1)&gt;5,5,ROUND($AB360,1)))&gt;{0;1;2;3;4;5})),_xlpm.MAA,0)))
+N("КОЭФФИЦИЕНТ КОЛ-ВО КОНСТРУКЦИЙ")),1)*
$AB360,0))*
(IF($Q360="цифровой",$AG360/15*$AI360,1)
+N("ДЛЯ ЦИФРЫ"))</f>
        <v/>
      </c>
      <c r="EY360" s="110">
        <f>IFERROR(EX360*AY360,0)</f>
        <v/>
      </c>
      <c r="EZ360" s="131">
        <f>IFERROR(DP360/EY360*1000,0)</f>
        <v/>
      </c>
      <c r="FA360" s="112">
        <f>IFERROR(FC360/FB360,0)</f>
        <v/>
      </c>
      <c r="FB360" s="112">
        <f>IFERROR((FC360/(EY360/FF360*#REF!))*0.825,0)</f>
        <v/>
      </c>
      <c r="FC360" s="112">
        <f>IFERROR(((EX360*30/AR360)*100)/30,0)</f>
        <v/>
      </c>
      <c r="FD360" s="112">
        <f>IFERROR(EY360/G360*100%,0)</f>
        <v/>
      </c>
      <c r="FE360" s="112">
        <f>IFERROR(FD360/FC360*100%,0)</f>
        <v/>
      </c>
      <c r="FF360" s="110">
        <f>IFERROR(AR360/30*AY360,0)</f>
        <v/>
      </c>
    </row>
    <row r="361" ht="13" customHeight="1">
      <c r="A361" s="59" t="n"/>
      <c r="B361" s="60" t="n"/>
      <c r="C361" s="60" t="n"/>
      <c r="D361" s="60">
        <f t="array" ref="D361">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MATCH($E361,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61" s="60">
        <f t="array" ref="E361">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MATCH($F361,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61" s="60" t="inlineStr"/>
      <c r="G361" s="60" t="n"/>
      <c r="H361" s="60">
        <f t="array" ref="H361">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MATCH($I361,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61" s="60" t="n"/>
      <c r="J361" s="60" t="n"/>
      <c r="K361" s="60" t="n"/>
      <c r="L361" s="60" t="n"/>
      <c r="M361" s="60" t="n"/>
      <c r="N361" s="60" t="n"/>
      <c r="O361" s="60" t="n"/>
      <c r="P361" s="60">
        <f t="array" ref="P361">
_xlfn.IFS(
ISNUMBER(MATCH($Q361,{"шелфбаннер","разделитель","монетница","чековая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ISNUMBER(MATCH($Q361,{"LED/LCD","видеокулер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ISNUMBER(MATCH($Q361,{"автомобиль","машина","выставочное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ISNUMBER(MATCH($Q361,{"билборд","лифтовая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ISNUMBER(MATCH($Q361,{"навигация","подвесной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ISNUMBER(MATCH($Q361,{"движущаяся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ISNUMBER(MATCH($Q361,{"каталог","журнал"},)),
"Пресса",
$Q361="","")</f>
        <v/>
      </c>
      <c r="Q361" s="60" t="n"/>
      <c r="R361" s="60">
        <f t="array" ref="R361">
IFERROR(
_xlfn.IFS(
OR(ISNUMBER(MATCH($Q361,{"экспозиция","макет","стенд","автостенд","авто стенд","выставочное пространство","выставочные стенды","модульные выставочные стенды","3Д конструкция","3D конструкция"},)),P361="Экспонирование"),
"нестандартный",
ISNUMBER(MATCH($Q361,{"скроллер","призматрон"},)),
"динамический",
$P361="Видео",
"цифровой",
OR($P361="Пресса",$P361="Щит",$P361="POSm",$P361="Подвес",$P361="Брендирование/оклейка"),
"статический"),"")</f>
        <v/>
      </c>
      <c r="S361" s="59" t="n"/>
      <c r="T361" s="60" t="n"/>
      <c r="U361" s="60" t="n"/>
      <c r="V361" s="60">
        <f>
IF(P361="Видео",
"цифровой постер/ролик",
IF(ISNUMBER(MATCH(Q361,{"короб световой","короб световой | лайтбокс","короб световой | кристалайт","лайтбокс","лайт бокс","кристалайт","LB","lightbox"},)),
"бэклит",
IF(P361="Брендирование/оклейка",
"перфарированная пленка/самоклейка",
IF(P361="Экспонирование",
"под запрос",
IF(P361="Подвес",
"баннер/ткань",
"")))))</f>
        <v/>
      </c>
      <c r="W361" s="59" t="n"/>
      <c r="X361" s="59" t="n"/>
      <c r="Y361" s="59" t="n"/>
      <c r="Z361" s="61" t="n"/>
      <c r="AA361" s="61" t="n"/>
      <c r="AB361" s="61">
        <f>IF(BL361&gt;0,Z361,0)</f>
        <v/>
      </c>
      <c r="AC361" s="59" t="n"/>
      <c r="AD361" s="59" t="n"/>
      <c r="AE361" s="59" t="n"/>
      <c r="AF361" s="59" t="n"/>
      <c r="AG361" s="59" t="n"/>
      <c r="AH361" s="59" t="n"/>
      <c r="AI361" s="59" t="n"/>
      <c r="AJ361" s="59" t="n"/>
      <c r="AK361" s="59" t="n"/>
      <c r="AL361" s="62">
        <f>IFERROR(IF(OR(R361="статический",R361="динамический",R361="нестандартный",R361="",R361=""),"-",IF(AND(AH361="-",AI361="-"),"-",AK361*3600/AH361*AI361)),"-")</f>
        <v/>
      </c>
      <c r="AM361" s="62">
        <f>IFERROR(IF(OR(R361="статический",R361="динамический",R361="",R361="", R361="BTL",R361="нестандартный"),"-",AG361*AI361*AL361/60),"-")</f>
        <v/>
      </c>
      <c r="AN361" s="63">
        <f>IFERROR(IF(AH361="","-",AG361*AI361/AH361),"-")</f>
        <v/>
      </c>
      <c r="AO361" s="59">
        <f>IFERROR(IF(OR($R361="статический",$R361="динамический",$R361="",$R361="",$R361="BTL",$R361="нестандартный"),"-",$AL361*$AY361),"-")</f>
        <v/>
      </c>
      <c r="AP361" s="62">
        <f>IFERROR(IF(OR($R361="статический",$R361="динамический",$R361="",$R361="",$R361="BTL",$R361="нестандартный"),"-",$AM361*AY361),"-")</f>
        <v/>
      </c>
      <c r="AQ361" s="64" t="n"/>
      <c r="AR361" s="61" t="n"/>
      <c r="AS361" s="61" t="n"/>
      <c r="AT361" s="61" t="n"/>
      <c r="AU361" s="65" t="n"/>
      <c r="AV361" s="124">
        <f>IFERROR(DR361/AT361*1000,"n/a")</f>
        <v/>
      </c>
      <c r="AW361" s="67" t="n"/>
      <c r="AX361" s="67" t="n"/>
      <c r="AY361" s="43">
        <f>IFERROR(IF(OR($AW361="",$AX361=""),"",_xlfn.DAYS($AX361+1,$AW361)),"")</f>
        <v/>
      </c>
      <c r="AZ361" s="68">
        <f t="array" ref="AZ361">
_xlfn.LET(_xlpm.COEFF,
IF($AW361+$AX361=0,0,IF(MAX(MIN($AX361,EOMONTH(AZ$15,0))-MAX($AW361,AZ$15)+1,)&gt;0,1,0)),
_xlfn.IFS(
$ES361="LisChannel",
_xlpm.COEFF*
INDEX({1;1;1.2;1.2;1;1;1;1;1.2;1.2;1.2;1.2},
MATCH(MONTH(AZ$15),
{1,2,3,4,5,6,7,8,9,10,11,12})),
CONCATENATE($ES361," ",$L361)="RussOutdoor метро",
_xlpm.COEFF*
INDEX({0.8;0.9;1.1;1.1;1;1;1;1;1.1;1.1;1.1;1.1},
MATCH(MONTH(AZ$15),
{1,2,3,4,5,6,7,8,9,10,11,12})),
$ES361&lt;&gt;"LisChannel",
_xlpm.COEFF,
$ES361&lt;&gt;"RussOutdoor",
_xlpm.COEFF))</f>
        <v/>
      </c>
      <c r="BA361" s="68">
        <f t="array" ref="BA361">
_xlfn.LET(_xlpm.COEFF,
IF($AW361+$AX361=0,0,IF(MAX(MIN($AX361,EOMONTH(BA$15,0))-MAX($AW361,BA$15)+1,)&gt;0,1,0)),
_xlfn.IFS(
$ES361="LisChannel",
_xlpm.COEFF*
INDEX({1;1;1.2;1.2;1;1;1;1;1.2;1.2;1.2;1.2},
MATCH(MONTH(BA$15),
{1,2,3,4,5,6,7,8,9,10,11,12})),
CONCATENATE($ES361," ",$L361)="RussOutdoor метро",
_xlpm.COEFF*
INDEX({0.8;0.9;1.1;1.1;1;1;1;1;1.1;1.1;1.1;1.1},
MATCH(MONTH(BA$15),
{1,2,3,4,5,6,7,8,9,10,11,12})),
$ES361&lt;&gt;"LisChannel",
_xlpm.COEFF,
$ES361&lt;&gt;"RussOutdoor",
_xlpm.COEFF))</f>
        <v/>
      </c>
      <c r="BB361" s="68">
        <f t="array" ref="BB361">
_xlfn.LET(_xlpm.COEFF,
IF($AW361+$AX361=0,0,IF(MAX(MIN($AX361,EOMONTH(BB$15,0))-MAX($AW361,BB$15)+1,)&gt;0,1,0)),
_xlfn.IFS(
$ES361="LisChannel",
_xlpm.COEFF*
INDEX({1;1;1.2;1.2;1;1;1;1;1.2;1.2;1.2;1.2},
MATCH(MONTH(BB$15),
{1,2,3,4,5,6,7,8,9,10,11,12})),
CONCATENATE($ES361," ",$L361)="RussOutdoor метро",
_xlpm.COEFF*
INDEX({0.8;0.9;1.1;1.1;1;1;1;1;1.1;1.1;1.1;1.1},
MATCH(MONTH(BB$15),
{1,2,3,4,5,6,7,8,9,10,11,12})),
$ES361&lt;&gt;"LisChannel",
_xlpm.COEFF,
$ES361&lt;&gt;"RussOutdoor",
_xlpm.COEFF))</f>
        <v/>
      </c>
      <c r="BC361" s="68">
        <f t="array" ref="BC361">
_xlfn.LET(_xlpm.COEFF,
IF($AW361+$AX361=0,0,IF(MAX(MIN($AX361,EOMONTH(BC$15,0))-MAX($AW361,BC$15)+1,)&gt;0,1,0)),
_xlfn.IFS(
$ES361="LisChannel",
_xlpm.COEFF*
INDEX({1;1;1.2;1.2;1;1;1;1;1.2;1.2;1.2;1.2},
MATCH(MONTH(BC$15),
{1,2,3,4,5,6,7,8,9,10,11,12})),
CONCATENATE($ES361," ",$L361)="RussOutdoor метро",
_xlpm.COEFF*
INDEX({0.8;0.9;1.1;1.1;1;1;1;1;1.1;1.1;1.1;1.1},
MATCH(MONTH(BC$15),
{1,2,3,4,5,6,7,8,9,10,11,12})),
$ES361&lt;&gt;"LisChannel",
_xlpm.COEFF,
$ES361&lt;&gt;"RussOutdoor",
_xlpm.COEFF))</f>
        <v/>
      </c>
      <c r="BD361" s="68">
        <f t="array" ref="BD361">
_xlfn.LET(_xlpm.COEFF,
IF($AW361+$AX361=0,0,IF(MAX(MIN($AX361,EOMONTH(BD$15,0))-MAX($AW361,BD$15)+1,)&gt;0,1,0)),
_xlfn.IFS(
$ES361="LisChannel",
_xlpm.COEFF*
INDEX({1;1;1.2;1.2;1;1;1;1;1.2;1.2;1.2;1.2},
MATCH(MONTH(BD$15),
{1,2,3,4,5,6,7,8,9,10,11,12})),
CONCATENATE($ES361," ",$L361)="RussOutdoor метро",
_xlpm.COEFF*
INDEX({0.8;0.9;1.1;1.1;1;1;1;1;1.1;1.1;1.1;1.1},
MATCH(MONTH(BD$15),
{1,2,3,4,5,6,7,8,9,10,11,12})),
$ES361&lt;&gt;"LisChannel",
_xlpm.COEFF,
$ES361&lt;&gt;"RussOutdoor",
_xlpm.COEFF))</f>
        <v/>
      </c>
      <c r="BE361" s="68">
        <f t="array" ref="BE361">
_xlfn.LET(_xlpm.COEFF,
IF($AW361+$AX361=0,0,IF(MAX(MIN($AX361,EOMONTH(BE$15,0))-MAX($AW361,BE$15)+1,)&gt;0,1,0)),
_xlfn.IFS(
$ES361="LisChannel",
_xlpm.COEFF*
INDEX({1;1;1.2;1.2;1;1;1;1;1.2;1.2;1.2;1.2},
MATCH(MONTH(BE$15),
{1,2,3,4,5,6,7,8,9,10,11,12})),
CONCATENATE($ES361," ",$L361)="RussOutdoor метро",
_xlpm.COEFF*
INDEX({0.8;0.9;1.1;1.1;1;1;1;1;1.1;1.1;1.1;1.1},
MATCH(MONTH(BE$15),
{1,2,3,4,5,6,7,8,9,10,11,12})),
$ES361&lt;&gt;"LisChannel",
_xlpm.COEFF,
$ES361&lt;&gt;"RussOutdoor",
_xlpm.COEFF))</f>
        <v/>
      </c>
      <c r="BF361" s="68">
        <f t="array" ref="BF361">
_xlfn.LET(_xlpm.COEFF,
IF($AW361+$AX361=0,0,IF(MAX(MIN($AX361,EOMONTH(BF$15,0))-MAX($AW361,BF$15)+1,)&gt;0,1,0)),
_xlfn.IFS(
$ES361="LisChannel",
_xlpm.COEFF*
INDEX({1;1;1.2;1.2;1;1;1;1;1.2;1.2;1.2;1.2},
MATCH(MONTH(BF$15),
{1,2,3,4,5,6,7,8,9,10,11,12})),
CONCATENATE($ES361," ",$L361)="RussOutdoor метро",
_xlpm.COEFF*
INDEX({0.8;0.9;1.1;1.1;1;1;1;1;1.1;1.1;1.1;1.1},
MATCH(MONTH(BF$15),
{1,2,3,4,5,6,7,8,9,10,11,12})),
$ES361&lt;&gt;"LisChannel",
_xlpm.COEFF,
$ES361&lt;&gt;"RussOutdoor",
_xlpm.COEFF))</f>
        <v/>
      </c>
      <c r="BG361" s="68">
        <f t="array" ref="BG361">
_xlfn.LET(_xlpm.COEFF,
IF($AW361+$AX361=0,0,IF(MAX(MIN($AX361,EOMONTH(BG$15,0))-MAX($AW361,BG$15)+1,)&gt;0,1,0)),
_xlfn.IFS(
$ES361="LisChannel",
_xlpm.COEFF*
INDEX({1;1;1.2;1.2;1;1;1;1;1.2;1.2;1.2;1.2},
MATCH(MONTH(BG$15),
{1,2,3,4,5,6,7,8,9,10,11,12})),
CONCATENATE($ES361," ",$L361)="RussOutdoor метро",
_xlpm.COEFF*
INDEX({0.8;0.9;1.1;1.1;1;1;1;1;1.1;1.1;1.1;1.1},
MATCH(MONTH(BG$15),
{1,2,3,4,5,6,7,8,9,10,11,12})),
$ES361&lt;&gt;"LisChannel",
_xlpm.COEFF,
$ES361&lt;&gt;"RussOutdoor",
_xlpm.COEFF))</f>
        <v/>
      </c>
      <c r="BH361" s="68">
        <f t="array" ref="BH361">
_xlfn.LET(_xlpm.COEFF,
IF($AW361+$AX361=0,0,IF(MAX(MIN($AX361,EOMONTH(BH$15,0))-MAX($AW361,BH$15)+1,)&gt;0,1,0)),
_xlfn.IFS(
$ES361="LisChannel",
_xlpm.COEFF*
INDEX({1;1;1.2;1.2;1;1;1;1;1.2;1.2;1.2;1.2},
MATCH(MONTH(BH$15),
{1,2,3,4,5,6,7,8,9,10,11,12})),
CONCATENATE($ES361," ",$L361)="RussOutdoor метро",
_xlpm.COEFF*
INDEX({0.8;0.9;1.1;1.1;1;1;1;1;1.1;1.1;1.1;1.1},
MATCH(MONTH(BH$15),
{1,2,3,4,5,6,7,8,9,10,11,12})),
$ES361&lt;&gt;"LisChannel",
_xlpm.COEFF,
$ES361&lt;&gt;"RussOutdoor",
_xlpm.COEFF))</f>
        <v/>
      </c>
      <c r="BI361" s="68">
        <f t="array" ref="BI361">
_xlfn.LET(_xlpm.COEFF,
IF($AW361+$AX361=0,0,IF(MAX(MIN($AX361,EOMONTH(BI$15,0))-MAX($AW361,BI$15)+1,)&gt;0,1,0)),
_xlfn.IFS(
$ES361="LisChannel",
_xlpm.COEFF*
INDEX({1;1;1.2;1.2;1;1;1;1;1.2;1.2;1.2;1.2},
MATCH(MONTH(BI$15),
{1,2,3,4,5,6,7,8,9,10,11,12})),
CONCATENATE($ES361," ",$L361)="RussOutdoor метро",
_xlpm.COEFF*
INDEX({0.8;0.9;1.1;1.1;1;1;1;1;1.1;1.1;1.1;1.1},
MATCH(MONTH(BI$15),
{1,2,3,4,5,6,7,8,9,10,11,12})),
$ES361&lt;&gt;"LisChannel",
_xlpm.COEFF,
$ES361&lt;&gt;"RussOutdoor",
_xlpm.COEFF))</f>
        <v/>
      </c>
      <c r="BJ361" s="68">
        <f t="array" ref="BJ361">
_xlfn.LET(_xlpm.COEFF,
IF($AW361+$AX361=0,0,IF(MAX(MIN($AX361,EOMONTH(BJ$15,0))-MAX($AW361,BJ$15)+1,)&gt;0,1,0)),
_xlfn.IFS(
$ES361="LisChannel",
_xlpm.COEFF*
INDEX({1;1;1.2;1.2;1;1;1;1;1.2;1.2;1.2;1.2},
MATCH(MONTH(BJ$15),
{1,2,3,4,5,6,7,8,9,10,11,12})),
CONCATENATE($ES361," ",$L361)="RussOutdoor метро",
_xlpm.COEFF*
INDEX({0.8;0.9;1.1;1.1;1;1;1;1;1.1;1.1;1.1;1.1},
MATCH(MONTH(BJ$15),
{1,2,3,4,5,6,7,8,9,10,11,12})),
$ES361&lt;&gt;"LisChannel",
_xlpm.COEFF,
$ES361&lt;&gt;"RussOutdoor",
_xlpm.COEFF))</f>
        <v/>
      </c>
      <c r="BK361" s="68">
        <f t="array" ref="BK361">
_xlfn.LET(_xlpm.COEFF,
IF($AW361+$AX361=0,0,IF(MAX(MIN($AX361,EOMONTH(BK$15,0))-MAX($AW361,BK$15)+1,)&gt;0,1,0)),
_xlfn.IFS(
$ES361="LisChannel",
_xlpm.COEFF*
INDEX({1;1;1.2;1.2;1;1;1;1;1.2;1.2;1.2;1.2},
MATCH(MONTH(BK$15),
{1,2,3,4,5,6,7,8,9,10,11,12})),
CONCATENATE($ES361," ",$L361)="RussOutdoor метро",
_xlpm.COEFF*
INDEX({0.8;0.9;1.1;1.1;1;1;1;1;1.1;1.1;1.1;1.1},
MATCH(MONTH(BK$15),
{1,2,3,4,5,6,7,8,9,10,11,12})),
$ES361&lt;&gt;"LisChannel",
_xlpm.COEFF,
$ES361&lt;&gt;"RussOutdoor",
_xlpm.COEFF))</f>
        <v/>
      </c>
      <c r="BL361" s="62">
        <f>COUNTIFS($AZ361:$BK361,"&gt;0")</f>
        <v/>
      </c>
      <c r="BM361" s="65" t="n"/>
      <c r="BN361" s="125">
        <f>$DJ361</f>
        <v/>
      </c>
      <c r="BO361" s="63">
        <f>$DQ361</f>
        <v/>
      </c>
      <c r="BP361" s="125">
        <f>
IFERROR(
IF($BL361=0,0,
$BN361*(1-$BO361)),
0)</f>
        <v/>
      </c>
      <c r="BQ361" s="125">
        <f t="array" ref="BQ361">
IFERROR(
_xlfn.IFS(
$DH361="день_1",
$BP361*$BL361/($AX361-$AW361+1)*AZ361*(DAY(EOMONTH(AZ$15,0))),
$DH361="день_2",
$BP361/30*MAX(MIN($AX361,EOMONTH(AZ$15,0))-MAX($AW361,AZ$15)+1,),
$DH361="раб.день",
$BP361/30*(IFERROR(
_xlfn.LET(_xlpm.VD,
CHOOSE(
{1;2;3;4;5;6;7;8;9;10;11;12;13;14;15;16;17;18},
45658,45659,45660,45661,45662,45663,45664,45665,45711,45724,45778,45779,45785,45786,45820,45821,45965,46022),
_xlfn.LET(_xlpm.DD,
MAX(MIN($AX361,EOMONTH(AZ$15,0))-MAX($AW361,AZ$15),),
_xlfn.IFS(
AND(MONTH($AW361)=MONTH(AZ$15),MONTH($AX361)&lt;&gt;MONTH(AZ$15)),
NETWORKDAYS.INTL($AW361,$AW361+_xlpm.DD,1,_xlpm.VD),
AND(MONTH($AW361)&lt;&gt;MONTH(AZ$15),MONTH($AX361)=MONTH(AZ$15)),
NETWORKDAYS.INTL(($AX361)-_xlpm.DD,$AX361,1,_xlpm.VD),
AND(MONTH($AW361)&lt;MONTH(AZ$15),MONTH($AX361)&gt;MONTH(AZ$15)),
NETWORKDAYS.INTL((EOMONTH(AZ$15-1,1))-_xlpm.DD,EOMONTH(AZ$15-1,1),1,_xlpm.VD),
AND(MONTH($AW361)=MONTH(AZ$15),MONTH($AX361)=MONTH(AZ$15)),
NETWORKDAYS.INTL($AW361,$AX361,1,_xlpm.VD)))),0)),
$DH361="месяц",
$BP361*AZ361,
$DH361="неделя",
$BP361*AZ361/7*(ROUNDUP((DAY(EOMONTH(AZ$15,0)))/4,0))),
0)</f>
        <v/>
      </c>
      <c r="BR361" s="125">
        <f t="array" ref="BR361">
IFERROR(
_xlfn.IFS(
$DH361="день_1",
$BP361*$BL361/($AX361-$AW361+1)*BA361*(DAY(EOMONTH(BA$15,0))),
$DH361="день_2",
$BP361/30*MAX(MIN($AX361,EOMONTH(BA$15,0))-MAX($AW361,BA$15)+1,),
$DH361="раб.день",
$BP361/30*(IFERROR(
_xlfn.LET(_xlpm.VD,
CHOOSE(
{1;2;3;4;5;6;7;8;9;10;11;12;13;14;15;16;17;18},
45658,45659,45660,45661,45662,45663,45664,45665,45711,45724,45778,45779,45785,45786,45820,45821,45965,46022),
_xlfn.LET(_xlpm.DD,
MAX(MIN($AX361,EOMONTH(BA$15,0))-MAX($AW361,BA$15),),
_xlfn.IFS(
AND(MONTH($AW361)=MONTH(BA$15),MONTH($AX361)&lt;&gt;MONTH(BA$15)),
NETWORKDAYS.INTL($AW361,$AW361+_xlpm.DD,1,_xlpm.VD),
AND(MONTH($AW361)&lt;&gt;MONTH(BA$15),MONTH($AX361)=MONTH(BA$15)),
NETWORKDAYS.INTL(($AX361)-_xlpm.DD,$AX361,1,_xlpm.VD),
AND(MONTH($AW361)&lt;MONTH(BA$15),MONTH($AX361)&gt;MONTH(BA$15)),
NETWORKDAYS.INTL((EOMONTH(BA$15-1,1))-_xlpm.DD,EOMONTH(BA$15-1,1),1,_xlpm.VD),
AND(MONTH($AW361)=MONTH(BA$15),MONTH($AX361)=MONTH(BA$15)),
NETWORKDAYS.INTL($AW361,$AX361,1,_xlpm.VD)))),0)),
$DH361="месяц",
$BP361*BA361,
$DH361="неделя",
$BP361*BA361/7*(ROUNDUP((DAY(EOMONTH(BA$15,0)))/4,0))),
0)</f>
        <v/>
      </c>
      <c r="BS361" s="125">
        <f t="array" ref="BS361">
IFERROR(
_xlfn.IFS(
$DH361="день_1",
$BP361*$BL361/($AX361-$AW361+1)*BB361*(DAY(EOMONTH(BB$15,0))),
$DH361="день_2",
$BP361/30*MAX(MIN($AX361,EOMONTH(BB$15,0))-MAX($AW361,BB$15)+1,),
$DH361="раб.день",
$BP361/30*(IFERROR(
_xlfn.LET(_xlpm.VD,
CHOOSE(
{1;2;3;4;5;6;7;8;9;10;11;12;13;14;15;16;17;18},
45658,45659,45660,45661,45662,45663,45664,45665,45711,45724,45778,45779,45785,45786,45820,45821,45965,46022),
_xlfn.LET(_xlpm.DD,
MAX(MIN($AX361,EOMONTH(BB$15,0))-MAX($AW361,BB$15),),
_xlfn.IFS(
AND(MONTH($AW361)=MONTH(BB$15),MONTH($AX361)&lt;&gt;MONTH(BB$15)),
NETWORKDAYS.INTL($AW361,$AW361+_xlpm.DD,1,_xlpm.VD),
AND(MONTH($AW361)&lt;&gt;MONTH(BB$15),MONTH($AX361)=MONTH(BB$15)),
NETWORKDAYS.INTL(($AX361)-_xlpm.DD,$AX361,1,_xlpm.VD),
AND(MONTH($AW361)&lt;MONTH(BB$15),MONTH($AX361)&gt;MONTH(BB$15)),
NETWORKDAYS.INTL((EOMONTH(BB$15-1,1))-_xlpm.DD,EOMONTH(BB$15-1,1),1,_xlpm.VD),
AND(MONTH($AW361)=MONTH(BB$15),MONTH($AX361)=MONTH(BB$15)),
NETWORKDAYS.INTL($AW361,$AX361,1,_xlpm.VD)))),0)),
$DH361="месяц",
$BP361*BB361,
$DH361="неделя",
$BP361*BB361/7*(ROUNDUP((DAY(EOMONTH(BB$15,0)))/4,0))),
0)</f>
        <v/>
      </c>
      <c r="BT361" s="125">
        <f t="array" ref="BT361">
IFERROR(
_xlfn.IFS(
$DH361="день_1",
$BP361*$BL361/($AX361-$AW361+1)*BC361*(DAY(EOMONTH(BC$15,0))),
$DH361="день_2",
$BP361/30*MAX(MIN($AX361,EOMONTH(BC$15,0))-MAX($AW361,BC$15)+1,),
$DH361="раб.день",
$BP361/30*(IFERROR(
_xlfn.LET(_xlpm.VD,
CHOOSE(
{1;2;3;4;5;6;7;8;9;10;11;12;13;14;15;16;17;18},
45658,45659,45660,45661,45662,45663,45664,45665,45711,45724,45778,45779,45785,45786,45820,45821,45965,46022),
_xlfn.LET(_xlpm.DD,
MAX(MIN($AX361,EOMONTH(BC$15,0))-MAX($AW361,BC$15),),
_xlfn.IFS(
AND(MONTH($AW361)=MONTH(BC$15),MONTH($AX361)&lt;&gt;MONTH(BC$15)),
NETWORKDAYS.INTL($AW361,$AW361+_xlpm.DD,1,_xlpm.VD),
AND(MONTH($AW361)&lt;&gt;MONTH(BC$15),MONTH($AX361)=MONTH(BC$15)),
NETWORKDAYS.INTL(($AX361)-_xlpm.DD,$AX361,1,_xlpm.VD),
AND(MONTH($AW361)&lt;MONTH(BC$15),MONTH($AX361)&gt;MONTH(BC$15)),
NETWORKDAYS.INTL((EOMONTH(BC$15-1,1))-_xlpm.DD,EOMONTH(BC$15-1,1),1,_xlpm.VD),
AND(MONTH($AW361)=MONTH(BC$15),MONTH($AX361)=MONTH(BC$15)),
NETWORKDAYS.INTL($AW361,$AX361,1,_xlpm.VD)))),0)),
$DH361="месяц",
$BP361*BC361,
$DH361="неделя",
$BP361*BC361/7*(ROUNDUP((DAY(EOMONTH(BC$15,0)))/4,0))),
0)</f>
        <v/>
      </c>
      <c r="BU361" s="125">
        <f t="array" ref="BU361">
IFERROR(
_xlfn.IFS(
$DH361="день_1",
$BP361*$BL361/($AX361-$AW361+1)*BD361*(DAY(EOMONTH(BD$15,0))),
$DH361="день_2",
$BP361/30*MAX(MIN($AX361,EOMONTH(BD$15,0))-MAX($AW361,BD$15)+1,),
$DH361="раб.день",
$BP361/30*(IFERROR(
_xlfn.LET(_xlpm.VD,
CHOOSE(
{1;2;3;4;5;6;7;8;9;10;11;12;13;14;15;16;17;18},
45658,45659,45660,45661,45662,45663,45664,45665,45711,45724,45778,45779,45785,45786,45820,45821,45965,46022),
_xlfn.LET(_xlpm.DD,
MAX(MIN($AX361,EOMONTH(BD$15,0))-MAX($AW361,BD$15),),
_xlfn.IFS(
AND(MONTH($AW361)=MONTH(BD$15),MONTH($AX361)&lt;&gt;MONTH(BD$15)),
NETWORKDAYS.INTL($AW361,$AW361+_xlpm.DD,1,_xlpm.VD),
AND(MONTH($AW361)&lt;&gt;MONTH(BD$15),MONTH($AX361)=MONTH(BD$15)),
NETWORKDAYS.INTL(($AX361)-_xlpm.DD,$AX361,1,_xlpm.VD),
AND(MONTH($AW361)&lt;MONTH(BD$15),MONTH($AX361)&gt;MONTH(BD$15)),
NETWORKDAYS.INTL((EOMONTH(BD$15-1,1))-_xlpm.DD,EOMONTH(BD$15-1,1),1,_xlpm.VD),
AND(MONTH($AW361)=MONTH(BD$15),MONTH($AX361)=MONTH(BD$15)),
NETWORKDAYS.INTL($AW361,$AX361,1,_xlpm.VD)))),0)),
$DH361="месяц",
$BP361*BD361,
$DH361="неделя",
$BP361*BD361/7*(ROUNDUP((DAY(EOMONTH(BD$15,0)))/4,0))),
0)</f>
        <v/>
      </c>
      <c r="BV361" s="125">
        <f t="array" ref="BV361">
IFERROR(
_xlfn.IFS(
$DH361="день_1",
$BP361*$BL361/($AX361-$AW361+1)*BE361*(DAY(EOMONTH(BE$15,0))),
$DH361="день_2",
$BP361/30*MAX(MIN($AX361,EOMONTH(BE$15,0))-MAX($AW361,BE$15)+1,),
$DH361="раб.день",
$BP361/30*(IFERROR(
_xlfn.LET(_xlpm.VD,
CHOOSE(
{1;2;3;4;5;6;7;8;9;10;11;12;13;14;15;16;17;18},
45658,45659,45660,45661,45662,45663,45664,45665,45711,45724,45778,45779,45785,45786,45820,45821,45965,46022),
_xlfn.LET(_xlpm.DD,
MAX(MIN($AX361,EOMONTH(BE$15,0))-MAX($AW361,BE$15),),
_xlfn.IFS(
AND(MONTH($AW361)=MONTH(BE$15),MONTH($AX361)&lt;&gt;MONTH(BE$15)),
NETWORKDAYS.INTL($AW361,$AW361+_xlpm.DD,1,_xlpm.VD),
AND(MONTH($AW361)&lt;&gt;MONTH(BE$15),MONTH($AX361)=MONTH(BE$15)),
NETWORKDAYS.INTL(($AX361)-_xlpm.DD,$AX361,1,_xlpm.VD),
AND(MONTH($AW361)&lt;MONTH(BE$15),MONTH($AX361)&gt;MONTH(BE$15)),
NETWORKDAYS.INTL((EOMONTH(BE$15-1,1))-_xlpm.DD,EOMONTH(BE$15-1,1),1,_xlpm.VD),
AND(MONTH($AW361)=MONTH(BE$15),MONTH($AX361)=MONTH(BE$15)),
NETWORKDAYS.INTL($AW361,$AX361,1,_xlpm.VD)))),0)),
$DH361="месяц",
$BP361*BE361,
$DH361="неделя",
$BP361*BE361/7*(ROUNDUP((DAY(EOMONTH(BE$15,0)))/4,0))),
0)</f>
        <v/>
      </c>
      <c r="BW361" s="125">
        <f t="array" ref="BW361">
IFERROR(
_xlfn.IFS(
$DH361="день_1",
$BP361*$BL361/($AX361-$AW361+1)*BF361*(DAY(EOMONTH(BF$15,0))),
$DH361="день_2",
$BP361/30*MAX(MIN($AX361,EOMONTH(BF$15,0))-MAX($AW361,BF$15)+1,),
$DH361="раб.день",
$BP361/30*(IFERROR(
_xlfn.LET(_xlpm.VD,
CHOOSE(
{1;2;3;4;5;6;7;8;9;10;11;12;13;14;15;16;17;18},
45658,45659,45660,45661,45662,45663,45664,45665,45711,45724,45778,45779,45785,45786,45820,45821,45965,46022),
_xlfn.LET(_xlpm.DD,
MAX(MIN($AX361,EOMONTH(BF$15,0))-MAX($AW361,BF$15),),
_xlfn.IFS(
AND(MONTH($AW361)=MONTH(BF$15),MONTH($AX361)&lt;&gt;MONTH(BF$15)),
NETWORKDAYS.INTL($AW361,$AW361+_xlpm.DD,1,_xlpm.VD),
AND(MONTH($AW361)&lt;&gt;MONTH(BF$15),MONTH($AX361)=MONTH(BF$15)),
NETWORKDAYS.INTL(($AX361)-_xlpm.DD,$AX361,1,_xlpm.VD),
AND(MONTH($AW361)&lt;MONTH(BF$15),MONTH($AX361)&gt;MONTH(BF$15)),
NETWORKDAYS.INTL((EOMONTH(BF$15-1,1))-_xlpm.DD,EOMONTH(BF$15-1,1),1,_xlpm.VD),
AND(MONTH($AW361)=MONTH(BF$15),MONTH($AX361)=MONTH(BF$15)),
NETWORKDAYS.INTL($AW361,$AX361,1,_xlpm.VD)))),0)),
$DH361="месяц",
$BP361*BF361,
$DH361="неделя",
$BP361*BF361/7*(ROUNDUP((DAY(EOMONTH(BF$15,0)))/4,0))),
0)</f>
        <v/>
      </c>
      <c r="BX361" s="125">
        <f t="array" ref="BX361">
IFERROR(
_xlfn.IFS(
$DH361="день_1",
$BP361*$BL361/($AX361-$AW361+1)*BG361*(DAY(EOMONTH(BG$15,0))),
$DH361="день_2",
$BP361/30*MAX(MIN($AX361,EOMONTH(BG$15,0))-MAX($AW361,BG$15)+1,),
$DH361="раб.день",
$BP361/30*(IFERROR(
_xlfn.LET(_xlpm.VD,
CHOOSE(
{1;2;3;4;5;6;7;8;9;10;11;12;13;14;15;16;17;18},
45658,45659,45660,45661,45662,45663,45664,45665,45711,45724,45778,45779,45785,45786,45820,45821,45965,46022),
_xlfn.LET(_xlpm.DD,
MAX(MIN($AX361,EOMONTH(BG$15,0))-MAX($AW361,BG$15),),
_xlfn.IFS(
AND(MONTH($AW361)=MONTH(BG$15),MONTH($AX361)&lt;&gt;MONTH(BG$15)),
NETWORKDAYS.INTL($AW361,$AW361+_xlpm.DD,1,_xlpm.VD),
AND(MONTH($AW361)&lt;&gt;MONTH(BG$15),MONTH($AX361)=MONTH(BG$15)),
NETWORKDAYS.INTL(($AX361)-_xlpm.DD,$AX361,1,_xlpm.VD),
AND(MONTH($AW361)&lt;MONTH(BG$15),MONTH($AX361)&gt;MONTH(BG$15)),
NETWORKDAYS.INTL((EOMONTH(BG$15-1,1))-_xlpm.DD,EOMONTH(BG$15-1,1),1,_xlpm.VD),
AND(MONTH($AW361)=MONTH(BG$15),MONTH($AX361)=MONTH(BG$15)),
NETWORKDAYS.INTL($AW361,$AX361,1,_xlpm.VD)))),0)),
$DH361="месяц",
$BP361*BG361,
$DH361="неделя",
$BP361*BG361/7*(ROUNDUP((DAY(EOMONTH(BG$15,0)))/4,0))),
0)</f>
        <v/>
      </c>
      <c r="BY361" s="125">
        <f t="array" ref="BY361">
IFERROR(
_xlfn.IFS(
$DH361="день_1",
$BP361*$BL361/($AX361-$AW361+1)*BH361*(DAY(EOMONTH(BH$15,0))),
$DH361="день_2",
$BP361/30*MAX(MIN($AX361,EOMONTH(BH$15,0))-MAX($AW361,BH$15)+1,),
$DH361="раб.день",
$BP361/30*(IFERROR(
_xlfn.LET(_xlpm.VD,
CHOOSE(
{1;2;3;4;5;6;7;8;9;10;11;12;13;14;15;16;17;18},
45658,45659,45660,45661,45662,45663,45664,45665,45711,45724,45778,45779,45785,45786,45820,45821,45965,46022),
_xlfn.LET(_xlpm.DD,
MAX(MIN($AX361,EOMONTH(BH$15,0))-MAX($AW361,BH$15),),
_xlfn.IFS(
AND(MONTH($AW361)=MONTH(BH$15),MONTH($AX361)&lt;&gt;MONTH(BH$15)),
NETWORKDAYS.INTL($AW361,$AW361+_xlpm.DD,1,_xlpm.VD),
AND(MONTH($AW361)&lt;&gt;MONTH(BH$15),MONTH($AX361)=MONTH(BH$15)),
NETWORKDAYS.INTL(($AX361)-_xlpm.DD,$AX361,1,_xlpm.VD),
AND(MONTH($AW361)&lt;MONTH(BH$15),MONTH($AX361)&gt;MONTH(BH$15)),
NETWORKDAYS.INTL((EOMONTH(BH$15-1,1))-_xlpm.DD,EOMONTH(BH$15-1,1),1,_xlpm.VD),
AND(MONTH($AW361)=MONTH(BH$15),MONTH($AX361)=MONTH(BH$15)),
NETWORKDAYS.INTL($AW361,$AX361,1,_xlpm.VD)))),0)),
$DH361="месяц",
$BP361*BH361,
$DH361="неделя",
$BP361*BH361/7*(ROUNDUP((DAY(EOMONTH(BH$15,0)))/4,0))),
0)</f>
        <v/>
      </c>
      <c r="BZ361" s="125">
        <f t="array" ref="BZ361">
IFERROR(
_xlfn.IFS(
$DH361="день_1",
$BP361*$BL361/($AX361-$AW361+1)*BI361*(DAY(EOMONTH(BI$15,0))),
$DH361="день_2",
$BP361/30*MAX(MIN($AX361,EOMONTH(BI$15,0))-MAX($AW361,BI$15)+1,),
$DH361="раб.день",
$BP361/30*(IFERROR(
_xlfn.LET(_xlpm.VD,
CHOOSE(
{1;2;3;4;5;6;7;8;9;10;11;12;13;14;15;16;17;18},
45658,45659,45660,45661,45662,45663,45664,45665,45711,45724,45778,45779,45785,45786,45820,45821,45965,46022),
_xlfn.LET(_xlpm.DD,
MAX(MIN($AX361,EOMONTH(BI$15,0))-MAX($AW361,BI$15),),
_xlfn.IFS(
AND(MONTH($AW361)=MONTH(BI$15),MONTH($AX361)&lt;&gt;MONTH(BI$15)),
NETWORKDAYS.INTL($AW361,$AW361+_xlpm.DD,1,_xlpm.VD),
AND(MONTH($AW361)&lt;&gt;MONTH(BI$15),MONTH($AX361)=MONTH(BI$15)),
NETWORKDAYS.INTL(($AX361)-_xlpm.DD,$AX361,1,_xlpm.VD),
AND(MONTH($AW361)&lt;MONTH(BI$15),MONTH($AX361)&gt;MONTH(BI$15)),
NETWORKDAYS.INTL((EOMONTH(BI$15-1,1))-_xlpm.DD,EOMONTH(BI$15-1,1),1,_xlpm.VD),
AND(MONTH($AW361)=MONTH(BI$15),MONTH($AX361)=MONTH(BI$15)),
NETWORKDAYS.INTL($AW361,$AX361,1,_xlpm.VD)))),0)),
$DH361="месяц",
$BP361*BI361,
$DH361="неделя",
$BP361*BI361/7*(ROUNDUP((DAY(EOMONTH(BI$15,0)))/4,0))),
0)</f>
        <v/>
      </c>
      <c r="CA361" s="125">
        <f t="array" ref="CA361">
IFERROR(
_xlfn.IFS(
$DH361="день_1",
$BP361*$BL361/($AX361-$AW361+1)*BJ361*(DAY(EOMONTH(BJ$15,0))),
$DH361="день_2",
$BP361/30*MAX(MIN($AX361,EOMONTH(BJ$15,0))-MAX($AW361,BJ$15)+1,),
$DH361="раб.день",
$BP361/30*(IFERROR(
_xlfn.LET(_xlpm.VD,
CHOOSE(
{1;2;3;4;5;6;7;8;9;10;11;12;13;14;15;16;17;18},
45658,45659,45660,45661,45662,45663,45664,45665,45711,45724,45778,45779,45785,45786,45820,45821,45965,46022),
_xlfn.LET(_xlpm.DD,
MAX(MIN($AX361,EOMONTH(BJ$15,0))-MAX($AW361,BJ$15),),
_xlfn.IFS(
AND(MONTH($AW361)=MONTH(BJ$15),MONTH($AX361)&lt;&gt;MONTH(BJ$15)),
NETWORKDAYS.INTL($AW361,$AW361+_xlpm.DD,1,_xlpm.VD),
AND(MONTH($AW361)&lt;&gt;MONTH(BJ$15),MONTH($AX361)=MONTH(BJ$15)),
NETWORKDAYS.INTL(($AX361)-_xlpm.DD,$AX361,1,_xlpm.VD),
AND(MONTH($AW361)&lt;MONTH(BJ$15),MONTH($AX361)&gt;MONTH(BJ$15)),
NETWORKDAYS.INTL((EOMONTH(BJ$15-1,1))-_xlpm.DD,EOMONTH(BJ$15-1,1),1,_xlpm.VD),
AND(MONTH($AW361)=MONTH(BJ$15),MONTH($AX361)=MONTH(BJ$15)),
NETWORKDAYS.INTL($AW361,$AX361,1,_xlpm.VD)))),0)),
$DH361="месяц",
$BP361*BJ361,
$DH361="неделя",
$BP361*BJ361/7*(ROUNDUP((DAY(EOMONTH(BJ$15,0)))/4,0))),
0)</f>
        <v/>
      </c>
      <c r="CB361" s="125">
        <f t="array" ref="CB361">
IFERROR(
_xlfn.IFS(
$DH361="день_1",
$BP361*$BL361/($AX361-$AW361+1)*BK361*(DAY(EOMONTH(BK$15,0))),
$DH361="день_2",
$BP361/30*MAX(MIN($AX361,EOMONTH(BK$15,0))-MAX($AW361,BK$15)+1,),
$DH361="раб.день",
$BP361/30*(IFERROR(
_xlfn.LET(_xlpm.VD,
CHOOSE(
{1;2;3;4;5;6;7;8;9;10;11;12;13;14;15;16;17;18},
45658,45659,45660,45661,45662,45663,45664,45665,45711,45724,45778,45779,45785,45786,45820,45821,45965,46022),
_xlfn.LET(_xlpm.DD,
MAX(MIN($AX361,EOMONTH(BK$15,0))-MAX($AW361,BK$15),),
_xlfn.IFS(
AND(MONTH($AW361)=MONTH(BK$15),MONTH($AX361)&lt;&gt;MONTH(BK$15)),
NETWORKDAYS.INTL($AW361,$AW361+_xlpm.DD,1,_xlpm.VD),
AND(MONTH($AW361)&lt;&gt;MONTH(BK$15),MONTH($AX361)=MONTH(BK$15)),
NETWORKDAYS.INTL(($AX361)-_xlpm.DD,$AX361,1,_xlpm.VD),
AND(MONTH($AW361)&lt;MONTH(BK$15),MONTH($AX361)&gt;MONTH(BK$15)),
NETWORKDAYS.INTL((EOMONTH(BK$15-1,1))-_xlpm.DD,EOMONTH(BK$15-1,1),1,_xlpm.VD),
AND(MONTH($AW361)=MONTH(BK$15),MONTH($AX361)=MONTH(BK$15)),
NETWORKDAYS.INTL($AW361,$AX361,1,_xlpm.VD)))),0)),
$DH361="месяц",
$BP361*BK361,
$DH361="неделя",
$BP361*BK361/7*(ROUNDUP((DAY(EOMONTH(BK$15,0)))/4,0))),
0)</f>
        <v/>
      </c>
      <c r="CC361" s="125">
        <f>SUM($BQ361:$CB361)</f>
        <v/>
      </c>
      <c r="CD361" s="126">
        <f>SUM($EH361:$EH361)</f>
        <v/>
      </c>
      <c r="CE361" s="126">
        <f>$CD361*$AB361</f>
        <v/>
      </c>
      <c r="CF361" s="126">
        <f>SUM($EK361:$EK361)</f>
        <v/>
      </c>
      <c r="CG361" s="126">
        <f>$CF361*$AB361</f>
        <v/>
      </c>
      <c r="CH361" s="126">
        <f>SUM($CC361,$CE361,$CG361)</f>
        <v/>
      </c>
      <c r="CI361" s="126">
        <f>$CH361*(1+$CM361)</f>
        <v/>
      </c>
      <c r="CJ361" s="127" t="n">
        <v>0</v>
      </c>
      <c r="CK361" s="126">
        <f>SUM($CH361:$CH361)*(1+$CJ361)</f>
        <v/>
      </c>
      <c r="CL361" s="126">
        <f>SUM($CH361:$CH361)*(1+$CM361)</f>
        <v/>
      </c>
      <c r="CM361" s="59" t="inlineStr">
        <is>
          <t>20%</t>
        </is>
      </c>
      <c r="CN361" s="59" t="n"/>
      <c r="CO361" s="72" t="n"/>
      <c r="CP361" s="59" t="n"/>
      <c r="CQ361" s="73" t="n"/>
      <c r="CR361" s="73" t="n"/>
      <c r="CS361" s="73" t="n"/>
      <c r="CT361" s="72" t="n"/>
      <c r="CU361" s="79" t="inlineStr">
        <is>
          <t> </t>
        </is>
      </c>
      <c r="CV361" s="60" t="n"/>
      <c r="CW361" s="60" t="n"/>
      <c r="CX361" s="60" t="n"/>
      <c r="CY361" s="127">
        <f>IFERROR(($CC361-$EE361)/($EE361/(1-$DQ361)),0)</f>
        <v/>
      </c>
      <c r="CZ361" s="127">
        <f>IFERROR(1-$EI361/($CE361),0)</f>
        <v/>
      </c>
      <c r="DA361" s="127">
        <f>IFERROR(1-$EL361/($CG361),0)</f>
        <v/>
      </c>
      <c r="DB361" s="126">
        <f>ROUND(IFERROR(($CI361/(1+$CM361)-$EN361),0),2)</f>
        <v/>
      </c>
      <c r="DC361" s="128" t="n"/>
      <c r="DD361" s="125" t="n"/>
      <c r="DE361" s="75" t="n">
        <v>0</v>
      </c>
      <c r="DF361" s="128" t="n"/>
      <c r="DG361" s="125">
        <f>IF($DC361=0,0,$DD361*($DC361*100%-$DE361*$DF361))*SUM($AB361:$AB361)</f>
        <v/>
      </c>
      <c r="DH361" s="129" t="inlineStr">
        <is>
          <t>месяц</t>
        </is>
      </c>
      <c r="DI361" s="130">
        <f t="array" ref="DI361">IFERROR(
IF($ES361="LisChannel",
(ROUND(((INDEX({174.625;153.888888888889;130.972222222222},MATCH($AI361,{2;3;4}),0))*$AG361*$AI361),2)),0),0)</f>
        <v/>
      </c>
      <c r="DJ361" s="130">
        <f>
_xlfn.LET(_xlpm.X,
IFERROR(
IF($ES361="НовиковТВ",
(_xlfn.LET(_xlpm.NTV,
_xlfn.LET(_xlpm.MIN,350000,
IF(SUMIFS($DI:$DI,$ES:$ES,"НовиковТВ")&lt;=_xlpm.MIN,
(SUMIFS($DI:$DI,$ES:$ES,"НовиковТВ")/(COUNTIFS($ES:$ES,"НовиковТВ")))*_xlpm.MIN/SUMIFS($DI:$DI,$ES:$ES,"НовиковТВ"),
DI361)),
_xlpm.NTV+$DG361/(1-(1-(_xlpm.NTV)*(1-$DL361)*(1-$DM361)*(1-$DN361)*(1-$DO361)*(1-$DP361)/_xlpm.NTV))))/(1+$EP361),
$DI361+$DG361/(1-(1-($DI361)*(1-$DL361)*(1-$DM361)*(1-$DN361)*(1-$DO361)*(1-$DP361)/$DI361))),
0),
_xlpm.X*(1+$CM361)*(1+$CW361)-_xlpm.X*(1+$CM361)+_xlpm.X)</f>
        <v/>
      </c>
      <c r="DK361" s="125" t="inlineStr">
        <is>
          <t>послед.</t>
        </is>
      </c>
      <c r="DL361" s="63" t="n">
        <v>0</v>
      </c>
      <c r="DM361" s="63" t="n">
        <v>0</v>
      </c>
      <c r="DN361" s="63" t="n">
        <v>0</v>
      </c>
      <c r="DO361" s="63" t="n">
        <v>0</v>
      </c>
      <c r="DP361" s="63" t="n">
        <v>0</v>
      </c>
      <c r="DQ361" s="63">
        <f t="array" ref="DQ361">IFERROR(_xlfn.IFS(
$DK361="послед.",1-(1-$DL361)*(1-$DM361)*(1-$DN361)*(1-$DO361)*(1-$DP361),
$DK361="сумм.",$DL361+$DM361+$DN361+$DO361+$DP361),
0)</f>
        <v/>
      </c>
      <c r="DR361" s="125">
        <f t="array" ref="DR361">
IFERROR(
_xlfn.IFS(
$BL361=0,
0,
$BL361&gt;0,
_xlfn.IFS($DK361="послед.",
$DJ361*(1-$DL361)*(1-$DM361)*(1-$DN361)*(1-$DO361)*(1-$DP361),
$DK361="сумм.",
$DJ361*(1-($DL361+$DM361+$DN361+$DO361+$DP361)))),0)</f>
        <v/>
      </c>
      <c r="DS361" s="125">
        <f t="array" ref="DS361">
IFERROR(_xlfn.IFS(
$DH361="день_1",
$DR361*$BL361/($AX361-$AW361+1)*AZ361*(DAY(EOMONTH(AZ$15,0))),
$DH361="день_2",
$DR361/30*MAX(MIN($AX361,EOMONTH(AZ$15,0))-MAX($AW361,AZ$15)+1,),
$DH361="раб.день",
$DR361/30*(IFERROR(
_xlfn.LET(_xlpm.VD,
CHOOSE(
{1;2;3;4;5;6;7;8;9;10;11;12;13;14;15;16;17;18},
45658,45659,45660,45661,45662,45663,45664,45665,45711,45724,45778,45779,45785,45786,45820,45821,45965,46022),
_xlfn.LET(_xlpm.DD,
MAX(MIN($AX361,EOMONTH(AZ$15,0))-MAX($AW361,AZ$15),),
_xlfn.IFS(
AND(MONTH($AW361)=MONTH(AZ$15),MONTH($AX361)&lt;&gt;MONTH(AZ$15)),
NETWORKDAYS.INTL($AW361,$AW361+_xlpm.DD,1,_xlpm.VD),
AND(MONTH($AW361)&lt;&gt;MONTH(AZ$15),MONTH($AX361)=MONTH(AZ$15)),
NETWORKDAYS.INTL(($AX361)-_xlpm.DD,$AX361,1,_xlpm.VD),
AND(MONTH($AW361)&lt;MONTH(AZ$15),MONTH($AX361)&gt;MONTH(AZ$15)),
NETWORKDAYS.INTL((EOMONTH(AZ$15-1,1))-_xlpm.DD,EOMONTH(AZ$15-1,1),1,_xlpm.VD),
AND(MONTH($AW361)=MONTH(AZ$15),MONTH($AX361)=MONTH(AZ$15)),
NETWORKDAYS.INTL($AW361,$AX361,1,_xlpm.VD)))),0)),
$DH361="месяц",
$DR361*AZ361,
$DH361="неделя",
$DR361*AZ361/7*(ROUNDUP((DAY(EOMONTH(AZ$15,0)))/4,0))),
0)</f>
        <v/>
      </c>
      <c r="DT361" s="125">
        <f t="array" ref="DT361">
IFERROR(_xlfn.IFS(
$DH361="день_1",
$DR361*$BL361/($AX361-$AW361+1)*BA361*(DAY(EOMONTH(BA$15,0))),
$DH361="день_2",
$DR361/30*MAX(MIN($AX361,EOMONTH(BA$15,0))-MAX($AW361,BA$15)+1,),
$DH361="раб.день",
$DR361/30*(IFERROR(
_xlfn.LET(_xlpm.VD,
CHOOSE(
{1;2;3;4;5;6;7;8;9;10;11;12;13;14;15;16;17;18},
45658,45659,45660,45661,45662,45663,45664,45665,45711,45724,45778,45779,45785,45786,45820,45821,45965,46022),
_xlfn.LET(_xlpm.DD,
MAX(MIN($AX361,EOMONTH(BA$15,0))-MAX($AW361,BA$15),),
_xlfn.IFS(
AND(MONTH($AW361)=MONTH(BA$15),MONTH($AX361)&lt;&gt;MONTH(BA$15)),
NETWORKDAYS.INTL($AW361,$AW361+_xlpm.DD,1,_xlpm.VD),
AND(MONTH($AW361)&lt;&gt;MONTH(BA$15),MONTH($AX361)=MONTH(BA$15)),
NETWORKDAYS.INTL(($AX361)-_xlpm.DD,$AX361,1,_xlpm.VD),
AND(MONTH($AW361)&lt;MONTH(BA$15),MONTH($AX361)&gt;MONTH(BA$15)),
NETWORKDAYS.INTL((EOMONTH(BA$15-1,1))-_xlpm.DD,EOMONTH(BA$15-1,1),1,_xlpm.VD),
AND(MONTH($AW361)=MONTH(BA$15),MONTH($AX361)=MONTH(BA$15)),
NETWORKDAYS.INTL($AW361,$AX361,1,_xlpm.VD)))),0)),
$DH361="месяц",
$DR361*BA361,
$DH361="неделя",
$DR361*BA361/7*(ROUNDUP((DAY(EOMONTH(BA$15,0)))/4,0))),
0)</f>
        <v/>
      </c>
      <c r="DU361" s="125">
        <f t="array" ref="DU361">
IFERROR(_xlfn.IFS(
$DH361="день_1",
$DR361*$BL361/($AX361-$AW361+1)*BB361*(DAY(EOMONTH(BB$15,0))),
$DH361="день_2",
$DR361/30*MAX(MIN($AX361,EOMONTH(BB$15,0))-MAX($AW361,BB$15)+1,),
$DH361="раб.день",
$DR361/30*(IFERROR(
_xlfn.LET(_xlpm.VD,
CHOOSE(
{1;2;3;4;5;6;7;8;9;10;11;12;13;14;15;16;17;18},
45658,45659,45660,45661,45662,45663,45664,45665,45711,45724,45778,45779,45785,45786,45820,45821,45965,46022),
_xlfn.LET(_xlpm.DD,
MAX(MIN($AX361,EOMONTH(BB$15,0))-MAX($AW361,BB$15),),
_xlfn.IFS(
AND(MONTH($AW361)=MONTH(BB$15),MONTH($AX361)&lt;&gt;MONTH(BB$15)),
NETWORKDAYS.INTL($AW361,$AW361+_xlpm.DD,1,_xlpm.VD),
AND(MONTH($AW361)&lt;&gt;MONTH(BB$15),MONTH($AX361)=MONTH(BB$15)),
NETWORKDAYS.INTL(($AX361)-_xlpm.DD,$AX361,1,_xlpm.VD),
AND(MONTH($AW361)&lt;MONTH(BB$15),MONTH($AX361)&gt;MONTH(BB$15)),
NETWORKDAYS.INTL((EOMONTH(BB$15-1,1))-_xlpm.DD,EOMONTH(BB$15-1,1),1,_xlpm.VD),
AND(MONTH($AW361)=MONTH(BB$15),MONTH($AX361)=MONTH(BB$15)),
NETWORKDAYS.INTL($AW361,$AX361,1,_xlpm.VD)))),0)),
$DH361="месяц",
$DR361*BB361,
$DH361="неделя",
$DR361*BB361/7*(ROUNDUP((DAY(EOMONTH(BB$15,0)))/4,0))),
0)</f>
        <v/>
      </c>
      <c r="DV361" s="125">
        <f t="array" ref="DV361">
IFERROR(_xlfn.IFS(
$DH361="день_1",
$DR361*$BL361/($AX361-$AW361+1)*BC361*(DAY(EOMONTH(BC$15,0))),
$DH361="день_2",
$DR361/30*MAX(MIN($AX361,EOMONTH(BC$15,0))-MAX($AW361,BC$15)+1,),
$DH361="раб.день",
$DR361/30*(IFERROR(
_xlfn.LET(_xlpm.VD,
CHOOSE(
{1;2;3;4;5;6;7;8;9;10;11;12;13;14;15;16;17;18},
45658,45659,45660,45661,45662,45663,45664,45665,45711,45724,45778,45779,45785,45786,45820,45821,45965,46022),
_xlfn.LET(_xlpm.DD,
MAX(MIN($AX361,EOMONTH(BC$15,0))-MAX($AW361,BC$15),),
_xlfn.IFS(
AND(MONTH($AW361)=MONTH(BC$15),MONTH($AX361)&lt;&gt;MONTH(BC$15)),
NETWORKDAYS.INTL($AW361,$AW361+_xlpm.DD,1,_xlpm.VD),
AND(MONTH($AW361)&lt;&gt;MONTH(BC$15),MONTH($AX361)=MONTH(BC$15)),
NETWORKDAYS.INTL(($AX361)-_xlpm.DD,$AX361,1,_xlpm.VD),
AND(MONTH($AW361)&lt;MONTH(BC$15),MONTH($AX361)&gt;MONTH(BC$15)),
NETWORKDAYS.INTL((EOMONTH(BC$15-1,1))-_xlpm.DD,EOMONTH(BC$15-1,1),1,_xlpm.VD),
AND(MONTH($AW361)=MONTH(BC$15),MONTH($AX361)=MONTH(BC$15)),
NETWORKDAYS.INTL($AW361,$AX361,1,_xlpm.VD)))),0)),
$DH361="месяц",
$DR361*BC361,
$DH361="неделя",
$DR361*BC361/7*(ROUNDUP((DAY(EOMONTH(BC$15,0)))/4,0))),
0)</f>
        <v/>
      </c>
      <c r="DW361" s="125">
        <f t="array" ref="DW361">
IFERROR(_xlfn.IFS(
$DH361="день_1",
$DR361*$BL361/($AX361-$AW361+1)*BD361*(DAY(EOMONTH(BD$15,0))),
$DH361="день_2",
$DR361/30*MAX(MIN($AX361,EOMONTH(BD$15,0))-MAX($AW361,BD$15)+1,),
$DH361="раб.день",
$DR361/30*(IFERROR(
_xlfn.LET(_xlpm.VD,
CHOOSE(
{1;2;3;4;5;6;7;8;9;10;11;12;13;14;15;16;17;18},
45658,45659,45660,45661,45662,45663,45664,45665,45711,45724,45778,45779,45785,45786,45820,45821,45965,46022),
_xlfn.LET(_xlpm.DD,
MAX(MIN($AX361,EOMONTH(BD$15,0))-MAX($AW361,BD$15),),
_xlfn.IFS(
AND(MONTH($AW361)=MONTH(BD$15),MONTH($AX361)&lt;&gt;MONTH(BD$15)),
NETWORKDAYS.INTL($AW361,$AW361+_xlpm.DD,1,_xlpm.VD),
AND(MONTH($AW361)&lt;&gt;MONTH(BD$15),MONTH($AX361)=MONTH(BD$15)),
NETWORKDAYS.INTL(($AX361)-_xlpm.DD,$AX361,1,_xlpm.VD),
AND(MONTH($AW361)&lt;MONTH(BD$15),MONTH($AX361)&gt;MONTH(BD$15)),
NETWORKDAYS.INTL((EOMONTH(BD$15-1,1))-_xlpm.DD,EOMONTH(BD$15-1,1),1,_xlpm.VD),
AND(MONTH($AW361)=MONTH(BD$15),MONTH($AX361)=MONTH(BD$15)),
NETWORKDAYS.INTL($AW361,$AX361,1,_xlpm.VD)))),0)),
$DH361="месяц",
$DR361*BD361,
$DH361="неделя",
$DR361*BD361/7*(ROUNDUP((DAY(EOMONTH(BD$15,0)))/4,0))),
0)</f>
        <v/>
      </c>
      <c r="DX361" s="125">
        <f t="array" ref="DX361">
IFERROR(_xlfn.IFS(
$DH361="день_1",
$DR361*$BL361/($AX361-$AW361+1)*BE361*(DAY(EOMONTH(BE$15,0))),
$DH361="день_2",
$DR361/30*MAX(MIN($AX361,EOMONTH(BE$15,0))-MAX($AW361,BE$15)+1,),
$DH361="раб.день",
$DR361/30*(IFERROR(
_xlfn.LET(_xlpm.VD,
CHOOSE(
{1;2;3;4;5;6;7;8;9;10;11;12;13;14;15;16;17;18},
45658,45659,45660,45661,45662,45663,45664,45665,45711,45724,45778,45779,45785,45786,45820,45821,45965,46022),
_xlfn.LET(_xlpm.DD,
MAX(MIN($AX361,EOMONTH(BE$15,0))-MAX($AW361,BE$15),),
_xlfn.IFS(
AND(MONTH($AW361)=MONTH(BE$15),MONTH($AX361)&lt;&gt;MONTH(BE$15)),
NETWORKDAYS.INTL($AW361,$AW361+_xlpm.DD,1,_xlpm.VD),
AND(MONTH($AW361)&lt;&gt;MONTH(BE$15),MONTH($AX361)=MONTH(BE$15)),
NETWORKDAYS.INTL(($AX361)-_xlpm.DD,$AX361,1,_xlpm.VD),
AND(MONTH($AW361)&lt;MONTH(BE$15),MONTH($AX361)&gt;MONTH(BE$15)),
NETWORKDAYS.INTL((EOMONTH(BE$15-1,1))-_xlpm.DD,EOMONTH(BE$15-1,1),1,_xlpm.VD),
AND(MONTH($AW361)=MONTH(BE$15),MONTH($AX361)=MONTH(BE$15)),
NETWORKDAYS.INTL($AW361,$AX361,1,_xlpm.VD)))),0)),
$DH361="месяц",
$DR361*BE361,
$DH361="неделя",
$DR361*BE361/7*(ROUNDUP((DAY(EOMONTH(BE$15,0)))/4,0))),
0)</f>
        <v/>
      </c>
      <c r="DY361" s="125">
        <f t="array" ref="DY361">
IFERROR(_xlfn.IFS(
$DH361="день_1",
$DR361*$BL361/($AX361-$AW361+1)*BF361*(DAY(EOMONTH(BF$15,0))),
$DH361="день_2",
$DR361/30*MAX(MIN($AX361,EOMONTH(BF$15,0))-MAX($AW361,BF$15)+1,),
$DH361="раб.день",
$DR361/30*(IFERROR(
_xlfn.LET(_xlpm.VD,
CHOOSE(
{1;2;3;4;5;6;7;8;9;10;11;12;13;14;15;16;17;18},
45658,45659,45660,45661,45662,45663,45664,45665,45711,45724,45778,45779,45785,45786,45820,45821,45965,46022),
_xlfn.LET(_xlpm.DD,
MAX(MIN($AX361,EOMONTH(BF$15,0))-MAX($AW361,BF$15),),
_xlfn.IFS(
AND(MONTH($AW361)=MONTH(BF$15),MONTH($AX361)&lt;&gt;MONTH(BF$15)),
NETWORKDAYS.INTL($AW361,$AW361+_xlpm.DD,1,_xlpm.VD),
AND(MONTH($AW361)&lt;&gt;MONTH(BF$15),MONTH($AX361)=MONTH(BF$15)),
NETWORKDAYS.INTL(($AX361)-_xlpm.DD,$AX361,1,_xlpm.VD),
AND(MONTH($AW361)&lt;MONTH(BF$15),MONTH($AX361)&gt;MONTH(BF$15)),
NETWORKDAYS.INTL((EOMONTH(BF$15-1,1))-_xlpm.DD,EOMONTH(BF$15-1,1),1,_xlpm.VD),
AND(MONTH($AW361)=MONTH(BF$15),MONTH($AX361)=MONTH(BF$15)),
NETWORKDAYS.INTL($AW361,$AX361,1,_xlpm.VD)))),0)),
$DH361="месяц",
$DR361*BF361,
$DH361="неделя",
$DR361*BF361/7*(ROUNDUP((DAY(EOMONTH(BF$15,0)))/4,0))),
0)</f>
        <v/>
      </c>
      <c r="DZ361" s="125">
        <f t="array" ref="DZ361">
IFERROR(_xlfn.IFS(
$DH361="день_1",
$DR361*$BL361/($AX361-$AW361+1)*BG361*(DAY(EOMONTH(BG$15,0))),
$DH361="день_2",
$DR361/30*MAX(MIN($AX361,EOMONTH(BG$15,0))-MAX($AW361,BG$15)+1,),
$DH361="раб.день",
$DR361/30*(IFERROR(
_xlfn.LET(_xlpm.VD,
CHOOSE(
{1;2;3;4;5;6;7;8;9;10;11;12;13;14;15;16;17;18},
45658,45659,45660,45661,45662,45663,45664,45665,45711,45724,45778,45779,45785,45786,45820,45821,45965,46022),
_xlfn.LET(_xlpm.DD,
MAX(MIN($AX361,EOMONTH(BG$15,0))-MAX($AW361,BG$15),),
_xlfn.IFS(
AND(MONTH($AW361)=MONTH(BG$15),MONTH($AX361)&lt;&gt;MONTH(BG$15)),
NETWORKDAYS.INTL($AW361,$AW361+_xlpm.DD,1,_xlpm.VD),
AND(MONTH($AW361)&lt;&gt;MONTH(BG$15),MONTH($AX361)=MONTH(BG$15)),
NETWORKDAYS.INTL(($AX361)-_xlpm.DD,$AX361,1,_xlpm.VD),
AND(MONTH($AW361)&lt;MONTH(BG$15),MONTH($AX361)&gt;MONTH(BG$15)),
NETWORKDAYS.INTL((EOMONTH(BG$15-1,1))-_xlpm.DD,EOMONTH(BG$15-1,1),1,_xlpm.VD),
AND(MONTH($AW361)=MONTH(BG$15),MONTH($AX361)=MONTH(BG$15)),
NETWORKDAYS.INTL($AW361,$AX361,1,_xlpm.VD)))),0)),
$DH361="месяц",
$DR361*BG361,
$DH361="неделя",
$DR361*BG361/7*(ROUNDUP((DAY(EOMONTH(BG$15,0)))/4,0))),
0)</f>
        <v/>
      </c>
      <c r="EA361" s="125">
        <f t="array" ref="EA361">
IFERROR(_xlfn.IFS(
$DH361="день_1",
$DR361*$BL361/($AX361-$AW361+1)*BH361*(DAY(EOMONTH(BH$15,0))),
$DH361="день_2",
$DR361/30*MAX(MIN($AX361,EOMONTH(BH$15,0))-MAX($AW361,BH$15)+1,),
$DH361="раб.день",
$DR361/30*(IFERROR(
_xlfn.LET(_xlpm.VD,
CHOOSE(
{1;2;3;4;5;6;7;8;9;10;11;12;13;14;15;16;17;18},
45658,45659,45660,45661,45662,45663,45664,45665,45711,45724,45778,45779,45785,45786,45820,45821,45965,46022),
_xlfn.LET(_xlpm.DD,
MAX(MIN($AX361,EOMONTH(BH$15,0))-MAX($AW361,BH$15),),
_xlfn.IFS(
AND(MONTH($AW361)=MONTH(BH$15),MONTH($AX361)&lt;&gt;MONTH(BH$15)),
NETWORKDAYS.INTL($AW361,$AW361+_xlpm.DD,1,_xlpm.VD),
AND(MONTH($AW361)&lt;&gt;MONTH(BH$15),MONTH($AX361)=MONTH(BH$15)),
NETWORKDAYS.INTL(($AX361)-_xlpm.DD,$AX361,1,_xlpm.VD),
AND(MONTH($AW361)&lt;MONTH(BH$15),MONTH($AX361)&gt;MONTH(BH$15)),
NETWORKDAYS.INTL((EOMONTH(BH$15-1,1))-_xlpm.DD,EOMONTH(BH$15-1,1),1,_xlpm.VD),
AND(MONTH($AW361)=MONTH(BH$15),MONTH($AX361)=MONTH(BH$15)),
NETWORKDAYS.INTL($AW361,$AX361,1,_xlpm.VD)))),0)),
$DH361="месяц",
$DR361*BH361,
$DH361="неделя",
$DR361*BH361/7*(ROUNDUP((DAY(EOMONTH(BH$15,0)))/4,0))),
0)</f>
        <v/>
      </c>
      <c r="EB361" s="125">
        <f t="array" ref="EB361">
IFERROR(_xlfn.IFS(
$DH361="день_1",
$DR361*$BL361/($AX361-$AW361+1)*BI361*(DAY(EOMONTH(BI$15,0))),
$DH361="день_2",
$DR361/30*MAX(MIN($AX361,EOMONTH(BI$15,0))-MAX($AW361,BI$15)+1,),
$DH361="раб.день",
$DR361/30*(IFERROR(
_xlfn.LET(_xlpm.VD,
CHOOSE(
{1;2;3;4;5;6;7;8;9;10;11;12;13;14;15;16;17;18},
45658,45659,45660,45661,45662,45663,45664,45665,45711,45724,45778,45779,45785,45786,45820,45821,45965,46022),
_xlfn.LET(_xlpm.DD,
MAX(MIN($AX361,EOMONTH(BI$15,0))-MAX($AW361,BI$15),),
_xlfn.IFS(
AND(MONTH($AW361)=MONTH(BI$15),MONTH($AX361)&lt;&gt;MONTH(BI$15)),
NETWORKDAYS.INTL($AW361,$AW361+_xlpm.DD,1,_xlpm.VD),
AND(MONTH($AW361)&lt;&gt;MONTH(BI$15),MONTH($AX361)=MONTH(BI$15)),
NETWORKDAYS.INTL(($AX361)-_xlpm.DD,$AX361,1,_xlpm.VD),
AND(MONTH($AW361)&lt;MONTH(BI$15),MONTH($AX361)&gt;MONTH(BI$15)),
NETWORKDAYS.INTL((EOMONTH(BI$15-1,1))-_xlpm.DD,EOMONTH(BI$15-1,1),1,_xlpm.VD),
AND(MONTH($AW361)=MONTH(BI$15),MONTH($AX361)=MONTH(BI$15)),
NETWORKDAYS.INTL($AW361,$AX361,1,_xlpm.VD)))),0)),
$DH361="месяц",
$DR361*BI361,
$DH361="неделя",
$DR361*BI361/7*(ROUNDUP((DAY(EOMONTH(BI$15,0)))/4,0))),
0)</f>
        <v/>
      </c>
      <c r="EC361" s="125">
        <f t="array" ref="EC361">
IFERROR(_xlfn.IFS(
$DH361="день_1",
$DR361*$BL361/($AX361-$AW361+1)*BJ361*(DAY(EOMONTH(BJ$15,0))),
$DH361="день_2",
$DR361/30*MAX(MIN($AX361,EOMONTH(BJ$15,0))-MAX($AW361,BJ$15)+1,),
$DH361="раб.день",
$DR361/30*(IFERROR(
_xlfn.LET(_xlpm.VD,
CHOOSE(
{1;2;3;4;5;6;7;8;9;10;11;12;13;14;15;16;17;18},
45658,45659,45660,45661,45662,45663,45664,45665,45711,45724,45778,45779,45785,45786,45820,45821,45965,46022),
_xlfn.LET(_xlpm.DD,
MAX(MIN($AX361,EOMONTH(BJ$15,0))-MAX($AW361,BJ$15),),
_xlfn.IFS(
AND(MONTH($AW361)=MONTH(BJ$15),MONTH($AX361)&lt;&gt;MONTH(BJ$15)),
NETWORKDAYS.INTL($AW361,$AW361+_xlpm.DD,1,_xlpm.VD),
AND(MONTH($AW361)&lt;&gt;MONTH(BJ$15),MONTH($AX361)=MONTH(BJ$15)),
NETWORKDAYS.INTL(($AX361)-_xlpm.DD,$AX361,1,_xlpm.VD),
AND(MONTH($AW361)&lt;MONTH(BJ$15),MONTH($AX361)&gt;MONTH(BJ$15)),
NETWORKDAYS.INTL((EOMONTH(BJ$15-1,1))-_xlpm.DD,EOMONTH(BJ$15-1,1),1,_xlpm.VD),
AND(MONTH($AW361)=MONTH(BJ$15),MONTH($AX361)=MONTH(BJ$15)),
NETWORKDAYS.INTL($AW361,$AX361,1,_xlpm.VD)))),0)),
$DH361="месяц",
$DR361*BJ361,
$DH361="неделя",
$DR361*BJ361/7*(ROUNDUP((DAY(EOMONTH(BJ$15,0)))/4,0))),
0)</f>
        <v/>
      </c>
      <c r="ED361" s="125">
        <f t="array" ref="ED361">
IFERROR(_xlfn.IFS(
$DH361="день_1",
$DR361*$BL361/($AX361-$AW361+1)*BK361*(DAY(EOMONTH(BK$15,0))),
$DH361="день_2",
$DR361/30*MAX(MIN($AX361,EOMONTH(BK$15,0))-MAX($AW361,BK$15)+1,),
$DH361="раб.день",
$DR361/30*(IFERROR(
_xlfn.LET(_xlpm.VD,
CHOOSE(
{1;2;3;4;5;6;7;8;9;10;11;12;13;14;15;16;17;18},
45658,45659,45660,45661,45662,45663,45664,45665,45711,45724,45778,45779,45785,45786,45820,45821,45965,46022),
_xlfn.LET(_xlpm.DD,
MAX(MIN($AX361,EOMONTH(BK$15,0))-MAX($AW361,BK$15),),
_xlfn.IFS(
AND(MONTH($AW361)=MONTH(BK$15),MONTH($AX361)&lt;&gt;MONTH(BK$15)),
NETWORKDAYS.INTL($AW361,$AW361+_xlpm.DD,1,_xlpm.VD),
AND(MONTH($AW361)&lt;&gt;MONTH(BK$15),MONTH($AX361)=MONTH(BK$15)),
NETWORKDAYS.INTL(($AX361)-_xlpm.DD,$AX361,1,_xlpm.VD),
AND(MONTH($AW361)&lt;MONTH(BK$15),MONTH($AX361)&gt;MONTH(BK$15)),
NETWORKDAYS.INTL((EOMONTH(BK$15-1,1))-_xlpm.DD,EOMONTH(BK$15-1,1),1,_xlpm.VD),
AND(MONTH($AW361)=MONTH(BK$15),MONTH($AX361)=MONTH(BK$15)),
NETWORKDAYS.INTL($AW361,$AX361,1,_xlpm.VD)))),0)),
$DH361="месяц",
$DR361*BK361,
$DH361="неделя",
$DR361*BK361/7*(ROUNDUP((DAY(EOMONTH(BK$15,0)))/4,0))),
0)</f>
        <v/>
      </c>
      <c r="EE361" s="125">
        <f>SUM($DS361,$DT361,$DU361,$DV361,$DW361,$DX361,$DY361,$DZ361,$EA361,$EB361,$EC361,$ED361)</f>
        <v/>
      </c>
      <c r="EF361" s="125">
        <f>IFERROR(ROUND($EE361*(1+$EP361),2),0)</f>
        <v/>
      </c>
      <c r="EG361" s="128" t="n">
        <v>1</v>
      </c>
      <c r="EH361" s="126" t="n">
        <v>0</v>
      </c>
      <c r="EI361" s="126">
        <f>ROUND(SUM($EH361:$EH361)*SUM($AB361:$AB361)*$EG361,2)</f>
        <v/>
      </c>
      <c r="EJ361" s="126">
        <f>ROUND($EI361*(1+$EP361),2)</f>
        <v/>
      </c>
      <c r="EK361" s="126" t="n">
        <v>0</v>
      </c>
      <c r="EL361" s="126">
        <f>ROUND(SUM($EK361:$EK361)*SUM($AB361:$AB361)*$EG361,2)</f>
        <v/>
      </c>
      <c r="EM361" s="126">
        <f>ROUND($EL361*(1+$EP361),2)</f>
        <v/>
      </c>
      <c r="EN361" s="126">
        <f>SUM($EE361,$EI361,$EL361)</f>
        <v/>
      </c>
      <c r="EO361" s="126">
        <f>SUM($EF361,$EJ361,$EM361)</f>
        <v/>
      </c>
      <c r="EP361" s="59" t="inlineStr">
        <is>
          <t>20%</t>
        </is>
      </c>
      <c r="EQ361" s="59" t="n"/>
      <c r="ER361" s="60">
        <f t="array" ref="ER361">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MATCH(ES361,
{"AMS";"RussOutdoor";"HD Outdoor";"Ingroup";"IQ";"Ledproduction";"LisChannel";"Logic";"Media-PPL";"NovikovTV | НовиковТВ";"SMA";"SOK";"КрокусТВ | CrocusTV | IndoorTV";"Сити";"ТЯК Москва"},
0)),"")</f>
        <v/>
      </c>
      <c r="ES361" s="60" t="n"/>
      <c r="ET361" s="60">
        <f t="array" ref="ET361">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MATCH(ES361,
{"AMS";"RussOutdoor";"HD Outdoor";"Ingroup";"IQ";"Ledproduction";"LisChannel";"Logic";"Media-PPL";"NovikovTV | НовиковТВ";"SMA";"SOK";"КрокусТВ | CrocusTV | IndoorTV";"Сити";"ТЯК Москва"},
0)),"")</f>
        <v/>
      </c>
      <c r="EU361" s="60" t="n"/>
      <c r="EV361" s="60" t="n"/>
      <c r="EX361" s="110">
        <f t="array" ref="EX361">
($AR361/30
+N("ТРАФИК ПЛОЩАДКИ"))*
(IFERROR(
_xlfn.LET(
_xlpm.GPR,
HLOOKUP($L361,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(MATCH($T361,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IF($Q361="цифровой",_xlpm.GPR/$AG361,_xlpm.GPR/60)),
0)
+N("DWELL TIME"))*
(IF($AB361=0,0,IF($AB361=1,0.3,IF($AB361=2,0.5,IF($AB361&gt;2,1))))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_xlfn.IFS($AC361="да",1.2,$AC361="нет",1)*
_xlfn.IFS($AD361="да",1.2,$AD361="нет",1)*
IF(R361="статический",1,1.2)*
$X361*
INDEX(
{1.2;1;1.2;1.2;1;1.2;1.2;1.2;1.2;1.2;1.2;1;1.2;1.2;1.2;1.2;1;1;1.2;1.2;1.2;1;1;1;1;1.2;1.2;1.2;1.2;1;1;1;1;1.2;1.2;1.2;1.2;1.2;1.2;1.2;1.2;1;1;1.2;1;1;1;1;1.5;1;1;1.5;1.5;1.2},
MATCH($Q361,_xlpm.MI,0)))&gt;{0.02;0.04;0.06;0.1;0.2;0.4;0.6;0.8;1;2;4;6})),
{0;1;2;3;4;5;6;7;8;9;10;11;12},
0)))
+N("КОЭФФИЦИЕНТ КОНТАКТА"))))*
(_xlfn.IFS($X361&lt;0.1,$X361/1000,$X361&gt;25,5.2,AND($X361&gt;=0.1,$X361&lt;=25),(($X361*2+0.1)/10)*($X361/10)))*
IFERROR((_xlfn.LET(
_xlpm.MA,
{0;0.8;0.85;0.9;0.95;1},
_xlpm.MAA,
{0;1;2;3;4;5},
INDEX(_xlpm.MA,MATCH(SUMPRODUCT(--((IF(ROUND(_xlpm.MAA,1)&gt;5,5,ROUND($AB361,1)))&gt;{0;1;2;3;4;5})),_xlpm.MAA,0)))
+N("КОЭФФИЦИЕНТ КОЛ-ВО КОНСТРУКЦИЙ")),1)*
$AB361,0))*
(IF($Q361="цифровой",$AG361/15*$AI361,1)
+N("ДЛЯ ЦИФРЫ"))</f>
        <v/>
      </c>
      <c r="EY361" s="110">
        <f>IFERROR(EX361*AY361,0)</f>
        <v/>
      </c>
      <c r="EZ361" s="131">
        <f>IFERROR(DP361/EY361*1000,0)</f>
        <v/>
      </c>
      <c r="FA361" s="112">
        <f>IFERROR(FC361/FB361,0)</f>
        <v/>
      </c>
      <c r="FB361" s="112">
        <f>IFERROR((FC361/(EY361/FF361*#REF!))*0.825,0)</f>
        <v/>
      </c>
      <c r="FC361" s="112">
        <f>IFERROR(((EX361*30/AR361)*100)/30,0)</f>
        <v/>
      </c>
      <c r="FD361" s="112">
        <f>IFERROR(EY361/G361*100%,0)</f>
        <v/>
      </c>
      <c r="FE361" s="112">
        <f>IFERROR(FD361/FC361*100%,0)</f>
        <v/>
      </c>
      <c r="FF361" s="110">
        <f>IFERROR(AR361/30*AY361,0)</f>
        <v/>
      </c>
    </row>
    <row r="362" ht="13" customHeight="1">
      <c r="A362" s="59" t="n"/>
      <c r="B362" s="60" t="n"/>
      <c r="C362" s="60" t="n"/>
      <c r="D362" s="60">
        <f t="array" ref="D362">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MATCH($E362,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62" s="60">
        <f t="array" ref="E362">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MATCH($F362,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62" s="60" t="inlineStr"/>
      <c r="G362" s="60" t="n"/>
      <c r="H362" s="60">
        <f t="array" ref="H362">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MATCH($I362,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62" s="60" t="n"/>
      <c r="J362" s="60" t="n"/>
      <c r="K362" s="60" t="n"/>
      <c r="L362" s="60" t="n"/>
      <c r="M362" s="60" t="n"/>
      <c r="N362" s="60" t="n"/>
      <c r="O362" s="60" t="n"/>
      <c r="P362" s="60">
        <f t="array" ref="P362">
_xlfn.IFS(
ISNUMBER(MATCH($Q362,{"шелфбаннер","разделитель","монетница","чековая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ISNUMBER(MATCH($Q362,{"LED/LCD","видеокулер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ISNUMBER(MATCH($Q362,{"автомобиль","машина","выставочное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ISNUMBER(MATCH($Q362,{"билборд","лифтовая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ISNUMBER(MATCH($Q362,{"навигация","подвесной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ISNUMBER(MATCH($Q362,{"движущаяся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ISNUMBER(MATCH($Q362,{"каталог","журнал"},)),
"Пресса",
$Q362="","")</f>
        <v/>
      </c>
      <c r="Q362" s="60" t="n"/>
      <c r="R362" s="60">
        <f t="array" ref="R362">
IFERROR(
_xlfn.IFS(
OR(ISNUMBER(MATCH($Q362,{"экспозиция","макет","стенд","автостенд","авто стенд","выставочное пространство","выставочные стенды","модульные выставочные стенды","3Д конструкция","3D конструкция"},)),P362="Экспонирование"),
"нестандартный",
ISNUMBER(MATCH($Q362,{"скроллер","призматрон"},)),
"динамический",
$P362="Видео",
"цифровой",
OR($P362="Пресса",$P362="Щит",$P362="POSm",$P362="Подвес",$P362="Брендирование/оклейка"),
"статический"),"")</f>
        <v/>
      </c>
      <c r="S362" s="59" t="n"/>
      <c r="T362" s="60" t="n"/>
      <c r="U362" s="60" t="n"/>
      <c r="V362" s="60">
        <f>
IF(P362="Видео",
"цифровой постер/ролик",
IF(ISNUMBER(MATCH(Q362,{"короб световой","короб световой | лайтбокс","короб световой | кристалайт","лайтбокс","лайт бокс","кристалайт","LB","lightbox"},)),
"бэклит",
IF(P362="Брендирование/оклейка",
"перфарированная пленка/самоклейка",
IF(P362="Экспонирование",
"под запрос",
IF(P362="Подвес",
"баннер/ткань",
"")))))</f>
        <v/>
      </c>
      <c r="W362" s="59" t="n"/>
      <c r="X362" s="59" t="n"/>
      <c r="Y362" s="59" t="n"/>
      <c r="Z362" s="61" t="n"/>
      <c r="AA362" s="61" t="n"/>
      <c r="AB362" s="61">
        <f>IF(BL362&gt;0,Z362,0)</f>
        <v/>
      </c>
      <c r="AC362" s="59" t="n"/>
      <c r="AD362" s="59" t="n"/>
      <c r="AE362" s="59" t="n"/>
      <c r="AF362" s="59" t="n"/>
      <c r="AG362" s="59" t="n"/>
      <c r="AH362" s="59" t="n"/>
      <c r="AI362" s="59" t="n"/>
      <c r="AJ362" s="59" t="n"/>
      <c r="AK362" s="59" t="n"/>
      <c r="AL362" s="62">
        <f>IFERROR(IF(OR(R362="статический",R362="динамический",R362="нестандартный",R362="",R362=""),"-",IF(AND(AH362="-",AI362="-"),"-",AK362*3600/AH362*AI362)),"-")</f>
        <v/>
      </c>
      <c r="AM362" s="62">
        <f>IFERROR(IF(OR(R362="статический",R362="динамический",R362="",R362="", R362="BTL",R362="нестандартный"),"-",AG362*AI362*AL362/60),"-")</f>
        <v/>
      </c>
      <c r="AN362" s="63">
        <f>IFERROR(IF(AH362="","-",AG362*AI362/AH362),"-")</f>
        <v/>
      </c>
      <c r="AO362" s="59">
        <f>IFERROR(IF(OR($R362="статический",$R362="динамический",$R362="",$R362="",$R362="BTL",$R362="нестандартный"),"-",$AL362*$AY362),"-")</f>
        <v/>
      </c>
      <c r="AP362" s="62">
        <f>IFERROR(IF(OR($R362="статический",$R362="динамический",$R362="",$R362="",$R362="BTL",$R362="нестандартный"),"-",$AM362*AY362),"-")</f>
        <v/>
      </c>
      <c r="AQ362" s="64" t="n"/>
      <c r="AR362" s="61" t="n"/>
      <c r="AS362" s="61" t="n"/>
      <c r="AT362" s="61" t="n"/>
      <c r="AU362" s="65" t="n"/>
      <c r="AV362" s="124">
        <f>IFERROR(DR362/AT362*1000,"n/a")</f>
        <v/>
      </c>
      <c r="AW362" s="67" t="n"/>
      <c r="AX362" s="67" t="n"/>
      <c r="AY362" s="43">
        <f>IFERROR(IF(OR($AW362="",$AX362=""),"",_xlfn.DAYS($AX362+1,$AW362)),"")</f>
        <v/>
      </c>
      <c r="AZ362" s="68">
        <f t="array" ref="AZ362">
_xlfn.LET(_xlpm.COEFF,
IF($AW362+$AX362=0,0,IF(MAX(MIN($AX362,EOMONTH(AZ$15,0))-MAX($AW362,AZ$15)+1,)&gt;0,1,0)),
_xlfn.IFS(
$ES362="LisChannel",
_xlpm.COEFF*
INDEX({1;1;1.2;1.2;1;1;1;1;1.2;1.2;1.2;1.2},
MATCH(MONTH(AZ$15),
{1,2,3,4,5,6,7,8,9,10,11,12})),
CONCATENATE($ES362," ",$L362)="RussOutdoor метро",
_xlpm.COEFF*
INDEX({0.8;0.9;1.1;1.1;1;1;1;1;1.1;1.1;1.1;1.1},
MATCH(MONTH(AZ$15),
{1,2,3,4,5,6,7,8,9,10,11,12})),
$ES362&lt;&gt;"LisChannel",
_xlpm.COEFF,
$ES362&lt;&gt;"RussOutdoor",
_xlpm.COEFF))</f>
        <v/>
      </c>
      <c r="BA362" s="68">
        <f t="array" ref="BA362">
_xlfn.LET(_xlpm.COEFF,
IF($AW362+$AX362=0,0,IF(MAX(MIN($AX362,EOMONTH(BA$15,0))-MAX($AW362,BA$15)+1,)&gt;0,1,0)),
_xlfn.IFS(
$ES362="LisChannel",
_xlpm.COEFF*
INDEX({1;1;1.2;1.2;1;1;1;1;1.2;1.2;1.2;1.2},
MATCH(MONTH(BA$15),
{1,2,3,4,5,6,7,8,9,10,11,12})),
CONCATENATE($ES362," ",$L362)="RussOutdoor метро",
_xlpm.COEFF*
INDEX({0.8;0.9;1.1;1.1;1;1;1;1;1.1;1.1;1.1;1.1},
MATCH(MONTH(BA$15),
{1,2,3,4,5,6,7,8,9,10,11,12})),
$ES362&lt;&gt;"LisChannel",
_xlpm.COEFF,
$ES362&lt;&gt;"RussOutdoor",
_xlpm.COEFF))</f>
        <v/>
      </c>
      <c r="BB362" s="68">
        <f t="array" ref="BB362">
_xlfn.LET(_xlpm.COEFF,
IF($AW362+$AX362=0,0,IF(MAX(MIN($AX362,EOMONTH(BB$15,0))-MAX($AW362,BB$15)+1,)&gt;0,1,0)),
_xlfn.IFS(
$ES362="LisChannel",
_xlpm.COEFF*
INDEX({1;1;1.2;1.2;1;1;1;1;1.2;1.2;1.2;1.2},
MATCH(MONTH(BB$15),
{1,2,3,4,5,6,7,8,9,10,11,12})),
CONCATENATE($ES362," ",$L362)="RussOutdoor метро",
_xlpm.COEFF*
INDEX({0.8;0.9;1.1;1.1;1;1;1;1;1.1;1.1;1.1;1.1},
MATCH(MONTH(BB$15),
{1,2,3,4,5,6,7,8,9,10,11,12})),
$ES362&lt;&gt;"LisChannel",
_xlpm.COEFF,
$ES362&lt;&gt;"RussOutdoor",
_xlpm.COEFF))</f>
        <v/>
      </c>
      <c r="BC362" s="68">
        <f t="array" ref="BC362">
_xlfn.LET(_xlpm.COEFF,
IF($AW362+$AX362=0,0,IF(MAX(MIN($AX362,EOMONTH(BC$15,0))-MAX($AW362,BC$15)+1,)&gt;0,1,0)),
_xlfn.IFS(
$ES362="LisChannel",
_xlpm.COEFF*
INDEX({1;1;1.2;1.2;1;1;1;1;1.2;1.2;1.2;1.2},
MATCH(MONTH(BC$15),
{1,2,3,4,5,6,7,8,9,10,11,12})),
CONCATENATE($ES362," ",$L362)="RussOutdoor метро",
_xlpm.COEFF*
INDEX({0.8;0.9;1.1;1.1;1;1;1;1;1.1;1.1;1.1;1.1},
MATCH(MONTH(BC$15),
{1,2,3,4,5,6,7,8,9,10,11,12})),
$ES362&lt;&gt;"LisChannel",
_xlpm.COEFF,
$ES362&lt;&gt;"RussOutdoor",
_xlpm.COEFF))</f>
        <v/>
      </c>
      <c r="BD362" s="68">
        <f t="array" ref="BD362">
_xlfn.LET(_xlpm.COEFF,
IF($AW362+$AX362=0,0,IF(MAX(MIN($AX362,EOMONTH(BD$15,0))-MAX($AW362,BD$15)+1,)&gt;0,1,0)),
_xlfn.IFS(
$ES362="LisChannel",
_xlpm.COEFF*
INDEX({1;1;1.2;1.2;1;1;1;1;1.2;1.2;1.2;1.2},
MATCH(MONTH(BD$15),
{1,2,3,4,5,6,7,8,9,10,11,12})),
CONCATENATE($ES362," ",$L362)="RussOutdoor метро",
_xlpm.COEFF*
INDEX({0.8;0.9;1.1;1.1;1;1;1;1;1.1;1.1;1.1;1.1},
MATCH(MONTH(BD$15),
{1,2,3,4,5,6,7,8,9,10,11,12})),
$ES362&lt;&gt;"LisChannel",
_xlpm.COEFF,
$ES362&lt;&gt;"RussOutdoor",
_xlpm.COEFF))</f>
        <v/>
      </c>
      <c r="BE362" s="68">
        <f t="array" ref="BE362">
_xlfn.LET(_xlpm.COEFF,
IF($AW362+$AX362=0,0,IF(MAX(MIN($AX362,EOMONTH(BE$15,0))-MAX($AW362,BE$15)+1,)&gt;0,1,0)),
_xlfn.IFS(
$ES362="LisChannel",
_xlpm.COEFF*
INDEX({1;1;1.2;1.2;1;1;1;1;1.2;1.2;1.2;1.2},
MATCH(MONTH(BE$15),
{1,2,3,4,5,6,7,8,9,10,11,12})),
CONCATENATE($ES362," ",$L362)="RussOutdoor метро",
_xlpm.COEFF*
INDEX({0.8;0.9;1.1;1.1;1;1;1;1;1.1;1.1;1.1;1.1},
MATCH(MONTH(BE$15),
{1,2,3,4,5,6,7,8,9,10,11,12})),
$ES362&lt;&gt;"LisChannel",
_xlpm.COEFF,
$ES362&lt;&gt;"RussOutdoor",
_xlpm.COEFF))</f>
        <v/>
      </c>
      <c r="BF362" s="68">
        <f t="array" ref="BF362">
_xlfn.LET(_xlpm.COEFF,
IF($AW362+$AX362=0,0,IF(MAX(MIN($AX362,EOMONTH(BF$15,0))-MAX($AW362,BF$15)+1,)&gt;0,1,0)),
_xlfn.IFS(
$ES362="LisChannel",
_xlpm.COEFF*
INDEX({1;1;1.2;1.2;1;1;1;1;1.2;1.2;1.2;1.2},
MATCH(MONTH(BF$15),
{1,2,3,4,5,6,7,8,9,10,11,12})),
CONCATENATE($ES362," ",$L362)="RussOutdoor метро",
_xlpm.COEFF*
INDEX({0.8;0.9;1.1;1.1;1;1;1;1;1.1;1.1;1.1;1.1},
MATCH(MONTH(BF$15),
{1,2,3,4,5,6,7,8,9,10,11,12})),
$ES362&lt;&gt;"LisChannel",
_xlpm.COEFF,
$ES362&lt;&gt;"RussOutdoor",
_xlpm.COEFF))</f>
        <v/>
      </c>
      <c r="BG362" s="68">
        <f t="array" ref="BG362">
_xlfn.LET(_xlpm.COEFF,
IF($AW362+$AX362=0,0,IF(MAX(MIN($AX362,EOMONTH(BG$15,0))-MAX($AW362,BG$15)+1,)&gt;0,1,0)),
_xlfn.IFS(
$ES362="LisChannel",
_xlpm.COEFF*
INDEX({1;1;1.2;1.2;1;1;1;1;1.2;1.2;1.2;1.2},
MATCH(MONTH(BG$15),
{1,2,3,4,5,6,7,8,9,10,11,12})),
CONCATENATE($ES362," ",$L362)="RussOutdoor метро",
_xlpm.COEFF*
INDEX({0.8;0.9;1.1;1.1;1;1;1;1;1.1;1.1;1.1;1.1},
MATCH(MONTH(BG$15),
{1,2,3,4,5,6,7,8,9,10,11,12})),
$ES362&lt;&gt;"LisChannel",
_xlpm.COEFF,
$ES362&lt;&gt;"RussOutdoor",
_xlpm.COEFF))</f>
        <v/>
      </c>
      <c r="BH362" s="68">
        <f t="array" ref="BH362">
_xlfn.LET(_xlpm.COEFF,
IF($AW362+$AX362=0,0,IF(MAX(MIN($AX362,EOMONTH(BH$15,0))-MAX($AW362,BH$15)+1,)&gt;0,1,0)),
_xlfn.IFS(
$ES362="LisChannel",
_xlpm.COEFF*
INDEX({1;1;1.2;1.2;1;1;1;1;1.2;1.2;1.2;1.2},
MATCH(MONTH(BH$15),
{1,2,3,4,5,6,7,8,9,10,11,12})),
CONCATENATE($ES362," ",$L362)="RussOutdoor метро",
_xlpm.COEFF*
INDEX({0.8;0.9;1.1;1.1;1;1;1;1;1.1;1.1;1.1;1.1},
MATCH(MONTH(BH$15),
{1,2,3,4,5,6,7,8,9,10,11,12})),
$ES362&lt;&gt;"LisChannel",
_xlpm.COEFF,
$ES362&lt;&gt;"RussOutdoor",
_xlpm.COEFF))</f>
        <v/>
      </c>
      <c r="BI362" s="68">
        <f t="array" ref="BI362">
_xlfn.LET(_xlpm.COEFF,
IF($AW362+$AX362=0,0,IF(MAX(MIN($AX362,EOMONTH(BI$15,0))-MAX($AW362,BI$15)+1,)&gt;0,1,0)),
_xlfn.IFS(
$ES362="LisChannel",
_xlpm.COEFF*
INDEX({1;1;1.2;1.2;1;1;1;1;1.2;1.2;1.2;1.2},
MATCH(MONTH(BI$15),
{1,2,3,4,5,6,7,8,9,10,11,12})),
CONCATENATE($ES362," ",$L362)="RussOutdoor метро",
_xlpm.COEFF*
INDEX({0.8;0.9;1.1;1.1;1;1;1;1;1.1;1.1;1.1;1.1},
MATCH(MONTH(BI$15),
{1,2,3,4,5,6,7,8,9,10,11,12})),
$ES362&lt;&gt;"LisChannel",
_xlpm.COEFF,
$ES362&lt;&gt;"RussOutdoor",
_xlpm.COEFF))</f>
        <v/>
      </c>
      <c r="BJ362" s="68">
        <f t="array" ref="BJ362">
_xlfn.LET(_xlpm.COEFF,
IF($AW362+$AX362=0,0,IF(MAX(MIN($AX362,EOMONTH(BJ$15,0))-MAX($AW362,BJ$15)+1,)&gt;0,1,0)),
_xlfn.IFS(
$ES362="LisChannel",
_xlpm.COEFF*
INDEX({1;1;1.2;1.2;1;1;1;1;1.2;1.2;1.2;1.2},
MATCH(MONTH(BJ$15),
{1,2,3,4,5,6,7,8,9,10,11,12})),
CONCATENATE($ES362," ",$L362)="RussOutdoor метро",
_xlpm.COEFF*
INDEX({0.8;0.9;1.1;1.1;1;1;1;1;1.1;1.1;1.1;1.1},
MATCH(MONTH(BJ$15),
{1,2,3,4,5,6,7,8,9,10,11,12})),
$ES362&lt;&gt;"LisChannel",
_xlpm.COEFF,
$ES362&lt;&gt;"RussOutdoor",
_xlpm.COEFF))</f>
        <v/>
      </c>
      <c r="BK362" s="68">
        <f t="array" ref="BK362">
_xlfn.LET(_xlpm.COEFF,
IF($AW362+$AX362=0,0,IF(MAX(MIN($AX362,EOMONTH(BK$15,0))-MAX($AW362,BK$15)+1,)&gt;0,1,0)),
_xlfn.IFS(
$ES362="LisChannel",
_xlpm.COEFF*
INDEX({1;1;1.2;1.2;1;1;1;1;1.2;1.2;1.2;1.2},
MATCH(MONTH(BK$15),
{1,2,3,4,5,6,7,8,9,10,11,12})),
CONCATENATE($ES362," ",$L362)="RussOutdoor метро",
_xlpm.COEFF*
INDEX({0.8;0.9;1.1;1.1;1;1;1;1;1.1;1.1;1.1;1.1},
MATCH(MONTH(BK$15),
{1,2,3,4,5,6,7,8,9,10,11,12})),
$ES362&lt;&gt;"LisChannel",
_xlpm.COEFF,
$ES362&lt;&gt;"RussOutdoor",
_xlpm.COEFF))</f>
        <v/>
      </c>
      <c r="BL362" s="62">
        <f>COUNTIFS($AZ362:$BK362,"&gt;0")</f>
        <v/>
      </c>
      <c r="BM362" s="65" t="n"/>
      <c r="BN362" s="125">
        <f>$DJ362</f>
        <v/>
      </c>
      <c r="BO362" s="63">
        <f>$DQ362</f>
        <v/>
      </c>
      <c r="BP362" s="125">
        <f>
IFERROR(
IF($BL362=0,0,
$BN362*(1-$BO362)),
0)</f>
        <v/>
      </c>
      <c r="BQ362" s="125">
        <f t="array" ref="BQ362">
IFERROR(
_xlfn.IFS(
$DH362="день_1",
$BP362*$BL362/($AX362-$AW362+1)*AZ362*(DAY(EOMONTH(AZ$15,0))),
$DH362="день_2",
$BP362/30*MAX(MIN($AX362,EOMONTH(AZ$15,0))-MAX($AW362,AZ$15)+1,),
$DH362="раб.день",
$BP362/30*(IFERROR(
_xlfn.LET(_xlpm.VD,
CHOOSE(
{1;2;3;4;5;6;7;8;9;10;11;12;13;14;15;16;17;18},
45658,45659,45660,45661,45662,45663,45664,45665,45711,45724,45778,45779,45785,45786,45820,45821,45965,46022),
_xlfn.LET(_xlpm.DD,
MAX(MIN($AX362,EOMONTH(AZ$15,0))-MAX($AW362,AZ$15),),
_xlfn.IFS(
AND(MONTH($AW362)=MONTH(AZ$15),MONTH($AX362)&lt;&gt;MONTH(AZ$15)),
NETWORKDAYS.INTL($AW362,$AW362+_xlpm.DD,1,_xlpm.VD),
AND(MONTH($AW362)&lt;&gt;MONTH(AZ$15),MONTH($AX362)=MONTH(AZ$15)),
NETWORKDAYS.INTL(($AX362)-_xlpm.DD,$AX362,1,_xlpm.VD),
AND(MONTH($AW362)&lt;MONTH(AZ$15),MONTH($AX362)&gt;MONTH(AZ$15)),
NETWORKDAYS.INTL((EOMONTH(AZ$15-1,1))-_xlpm.DD,EOMONTH(AZ$15-1,1),1,_xlpm.VD),
AND(MONTH($AW362)=MONTH(AZ$15),MONTH($AX362)=MONTH(AZ$15)),
NETWORKDAYS.INTL($AW362,$AX362,1,_xlpm.VD)))),0)),
$DH362="месяц",
$BP362*AZ362,
$DH362="неделя",
$BP362*AZ362/7*(ROUNDUP((DAY(EOMONTH(AZ$15,0)))/4,0))),
0)</f>
        <v/>
      </c>
      <c r="BR362" s="125">
        <f t="array" ref="BR362">
IFERROR(
_xlfn.IFS(
$DH362="день_1",
$BP362*$BL362/($AX362-$AW362+1)*BA362*(DAY(EOMONTH(BA$15,0))),
$DH362="день_2",
$BP362/30*MAX(MIN($AX362,EOMONTH(BA$15,0))-MAX($AW362,BA$15)+1,),
$DH362="раб.день",
$BP362/30*(IFERROR(
_xlfn.LET(_xlpm.VD,
CHOOSE(
{1;2;3;4;5;6;7;8;9;10;11;12;13;14;15;16;17;18},
45658,45659,45660,45661,45662,45663,45664,45665,45711,45724,45778,45779,45785,45786,45820,45821,45965,46022),
_xlfn.LET(_xlpm.DD,
MAX(MIN($AX362,EOMONTH(BA$15,0))-MAX($AW362,BA$15),),
_xlfn.IFS(
AND(MONTH($AW362)=MONTH(BA$15),MONTH($AX362)&lt;&gt;MONTH(BA$15)),
NETWORKDAYS.INTL($AW362,$AW362+_xlpm.DD,1,_xlpm.VD),
AND(MONTH($AW362)&lt;&gt;MONTH(BA$15),MONTH($AX362)=MONTH(BA$15)),
NETWORKDAYS.INTL(($AX362)-_xlpm.DD,$AX362,1,_xlpm.VD),
AND(MONTH($AW362)&lt;MONTH(BA$15),MONTH($AX362)&gt;MONTH(BA$15)),
NETWORKDAYS.INTL((EOMONTH(BA$15-1,1))-_xlpm.DD,EOMONTH(BA$15-1,1),1,_xlpm.VD),
AND(MONTH($AW362)=MONTH(BA$15),MONTH($AX362)=MONTH(BA$15)),
NETWORKDAYS.INTL($AW362,$AX362,1,_xlpm.VD)))),0)),
$DH362="месяц",
$BP362*BA362,
$DH362="неделя",
$BP362*BA362/7*(ROUNDUP((DAY(EOMONTH(BA$15,0)))/4,0))),
0)</f>
        <v/>
      </c>
      <c r="BS362" s="125">
        <f t="array" ref="BS362">
IFERROR(
_xlfn.IFS(
$DH362="день_1",
$BP362*$BL362/($AX362-$AW362+1)*BB362*(DAY(EOMONTH(BB$15,0))),
$DH362="день_2",
$BP362/30*MAX(MIN($AX362,EOMONTH(BB$15,0))-MAX($AW362,BB$15)+1,),
$DH362="раб.день",
$BP362/30*(IFERROR(
_xlfn.LET(_xlpm.VD,
CHOOSE(
{1;2;3;4;5;6;7;8;9;10;11;12;13;14;15;16;17;18},
45658,45659,45660,45661,45662,45663,45664,45665,45711,45724,45778,45779,45785,45786,45820,45821,45965,46022),
_xlfn.LET(_xlpm.DD,
MAX(MIN($AX362,EOMONTH(BB$15,0))-MAX($AW362,BB$15),),
_xlfn.IFS(
AND(MONTH($AW362)=MONTH(BB$15),MONTH($AX362)&lt;&gt;MONTH(BB$15)),
NETWORKDAYS.INTL($AW362,$AW362+_xlpm.DD,1,_xlpm.VD),
AND(MONTH($AW362)&lt;&gt;MONTH(BB$15),MONTH($AX362)=MONTH(BB$15)),
NETWORKDAYS.INTL(($AX362)-_xlpm.DD,$AX362,1,_xlpm.VD),
AND(MONTH($AW362)&lt;MONTH(BB$15),MONTH($AX362)&gt;MONTH(BB$15)),
NETWORKDAYS.INTL((EOMONTH(BB$15-1,1))-_xlpm.DD,EOMONTH(BB$15-1,1),1,_xlpm.VD),
AND(MONTH($AW362)=MONTH(BB$15),MONTH($AX362)=MONTH(BB$15)),
NETWORKDAYS.INTL($AW362,$AX362,1,_xlpm.VD)))),0)),
$DH362="месяц",
$BP362*BB362,
$DH362="неделя",
$BP362*BB362/7*(ROUNDUP((DAY(EOMONTH(BB$15,0)))/4,0))),
0)</f>
        <v/>
      </c>
      <c r="BT362" s="125">
        <f t="array" ref="BT362">
IFERROR(
_xlfn.IFS(
$DH362="день_1",
$BP362*$BL362/($AX362-$AW362+1)*BC362*(DAY(EOMONTH(BC$15,0))),
$DH362="день_2",
$BP362/30*MAX(MIN($AX362,EOMONTH(BC$15,0))-MAX($AW362,BC$15)+1,),
$DH362="раб.день",
$BP362/30*(IFERROR(
_xlfn.LET(_xlpm.VD,
CHOOSE(
{1;2;3;4;5;6;7;8;9;10;11;12;13;14;15;16;17;18},
45658,45659,45660,45661,45662,45663,45664,45665,45711,45724,45778,45779,45785,45786,45820,45821,45965,46022),
_xlfn.LET(_xlpm.DD,
MAX(MIN($AX362,EOMONTH(BC$15,0))-MAX($AW362,BC$15),),
_xlfn.IFS(
AND(MONTH($AW362)=MONTH(BC$15),MONTH($AX362)&lt;&gt;MONTH(BC$15)),
NETWORKDAYS.INTL($AW362,$AW362+_xlpm.DD,1,_xlpm.VD),
AND(MONTH($AW362)&lt;&gt;MONTH(BC$15),MONTH($AX362)=MONTH(BC$15)),
NETWORKDAYS.INTL(($AX362)-_xlpm.DD,$AX362,1,_xlpm.VD),
AND(MONTH($AW362)&lt;MONTH(BC$15),MONTH($AX362)&gt;MONTH(BC$15)),
NETWORKDAYS.INTL((EOMONTH(BC$15-1,1))-_xlpm.DD,EOMONTH(BC$15-1,1),1,_xlpm.VD),
AND(MONTH($AW362)=MONTH(BC$15),MONTH($AX362)=MONTH(BC$15)),
NETWORKDAYS.INTL($AW362,$AX362,1,_xlpm.VD)))),0)),
$DH362="месяц",
$BP362*BC362,
$DH362="неделя",
$BP362*BC362/7*(ROUNDUP((DAY(EOMONTH(BC$15,0)))/4,0))),
0)</f>
        <v/>
      </c>
      <c r="BU362" s="125">
        <f t="array" ref="BU362">
IFERROR(
_xlfn.IFS(
$DH362="день_1",
$BP362*$BL362/($AX362-$AW362+1)*BD362*(DAY(EOMONTH(BD$15,0))),
$DH362="день_2",
$BP362/30*MAX(MIN($AX362,EOMONTH(BD$15,0))-MAX($AW362,BD$15)+1,),
$DH362="раб.день",
$BP362/30*(IFERROR(
_xlfn.LET(_xlpm.VD,
CHOOSE(
{1;2;3;4;5;6;7;8;9;10;11;12;13;14;15;16;17;18},
45658,45659,45660,45661,45662,45663,45664,45665,45711,45724,45778,45779,45785,45786,45820,45821,45965,46022),
_xlfn.LET(_xlpm.DD,
MAX(MIN($AX362,EOMONTH(BD$15,0))-MAX($AW362,BD$15),),
_xlfn.IFS(
AND(MONTH($AW362)=MONTH(BD$15),MONTH($AX362)&lt;&gt;MONTH(BD$15)),
NETWORKDAYS.INTL($AW362,$AW362+_xlpm.DD,1,_xlpm.VD),
AND(MONTH($AW362)&lt;&gt;MONTH(BD$15),MONTH($AX362)=MONTH(BD$15)),
NETWORKDAYS.INTL(($AX362)-_xlpm.DD,$AX362,1,_xlpm.VD),
AND(MONTH($AW362)&lt;MONTH(BD$15),MONTH($AX362)&gt;MONTH(BD$15)),
NETWORKDAYS.INTL((EOMONTH(BD$15-1,1))-_xlpm.DD,EOMONTH(BD$15-1,1),1,_xlpm.VD),
AND(MONTH($AW362)=MONTH(BD$15),MONTH($AX362)=MONTH(BD$15)),
NETWORKDAYS.INTL($AW362,$AX362,1,_xlpm.VD)))),0)),
$DH362="месяц",
$BP362*BD362,
$DH362="неделя",
$BP362*BD362/7*(ROUNDUP((DAY(EOMONTH(BD$15,0)))/4,0))),
0)</f>
        <v/>
      </c>
      <c r="BV362" s="125">
        <f t="array" ref="BV362">
IFERROR(
_xlfn.IFS(
$DH362="день_1",
$BP362*$BL362/($AX362-$AW362+1)*BE362*(DAY(EOMONTH(BE$15,0))),
$DH362="день_2",
$BP362/30*MAX(MIN($AX362,EOMONTH(BE$15,0))-MAX($AW362,BE$15)+1,),
$DH362="раб.день",
$BP362/30*(IFERROR(
_xlfn.LET(_xlpm.VD,
CHOOSE(
{1;2;3;4;5;6;7;8;9;10;11;12;13;14;15;16;17;18},
45658,45659,45660,45661,45662,45663,45664,45665,45711,45724,45778,45779,45785,45786,45820,45821,45965,46022),
_xlfn.LET(_xlpm.DD,
MAX(MIN($AX362,EOMONTH(BE$15,0))-MAX($AW362,BE$15),),
_xlfn.IFS(
AND(MONTH($AW362)=MONTH(BE$15),MONTH($AX362)&lt;&gt;MONTH(BE$15)),
NETWORKDAYS.INTL($AW362,$AW362+_xlpm.DD,1,_xlpm.VD),
AND(MONTH($AW362)&lt;&gt;MONTH(BE$15),MONTH($AX362)=MONTH(BE$15)),
NETWORKDAYS.INTL(($AX362)-_xlpm.DD,$AX362,1,_xlpm.VD),
AND(MONTH($AW362)&lt;MONTH(BE$15),MONTH($AX362)&gt;MONTH(BE$15)),
NETWORKDAYS.INTL((EOMONTH(BE$15-1,1))-_xlpm.DD,EOMONTH(BE$15-1,1),1,_xlpm.VD),
AND(MONTH($AW362)=MONTH(BE$15),MONTH($AX362)=MONTH(BE$15)),
NETWORKDAYS.INTL($AW362,$AX362,1,_xlpm.VD)))),0)),
$DH362="месяц",
$BP362*BE362,
$DH362="неделя",
$BP362*BE362/7*(ROUNDUP((DAY(EOMONTH(BE$15,0)))/4,0))),
0)</f>
        <v/>
      </c>
      <c r="BW362" s="125">
        <f t="array" ref="BW362">
IFERROR(
_xlfn.IFS(
$DH362="день_1",
$BP362*$BL362/($AX362-$AW362+1)*BF362*(DAY(EOMONTH(BF$15,0))),
$DH362="день_2",
$BP362/30*MAX(MIN($AX362,EOMONTH(BF$15,0))-MAX($AW362,BF$15)+1,),
$DH362="раб.день",
$BP362/30*(IFERROR(
_xlfn.LET(_xlpm.VD,
CHOOSE(
{1;2;3;4;5;6;7;8;9;10;11;12;13;14;15;16;17;18},
45658,45659,45660,45661,45662,45663,45664,45665,45711,45724,45778,45779,45785,45786,45820,45821,45965,46022),
_xlfn.LET(_xlpm.DD,
MAX(MIN($AX362,EOMONTH(BF$15,0))-MAX($AW362,BF$15),),
_xlfn.IFS(
AND(MONTH($AW362)=MONTH(BF$15),MONTH($AX362)&lt;&gt;MONTH(BF$15)),
NETWORKDAYS.INTL($AW362,$AW362+_xlpm.DD,1,_xlpm.VD),
AND(MONTH($AW362)&lt;&gt;MONTH(BF$15),MONTH($AX362)=MONTH(BF$15)),
NETWORKDAYS.INTL(($AX362)-_xlpm.DD,$AX362,1,_xlpm.VD),
AND(MONTH($AW362)&lt;MONTH(BF$15),MONTH($AX362)&gt;MONTH(BF$15)),
NETWORKDAYS.INTL((EOMONTH(BF$15-1,1))-_xlpm.DD,EOMONTH(BF$15-1,1),1,_xlpm.VD),
AND(MONTH($AW362)=MONTH(BF$15),MONTH($AX362)=MONTH(BF$15)),
NETWORKDAYS.INTL($AW362,$AX362,1,_xlpm.VD)))),0)),
$DH362="месяц",
$BP362*BF362,
$DH362="неделя",
$BP362*BF362/7*(ROUNDUP((DAY(EOMONTH(BF$15,0)))/4,0))),
0)</f>
        <v/>
      </c>
      <c r="BX362" s="125">
        <f t="array" ref="BX362">
IFERROR(
_xlfn.IFS(
$DH362="день_1",
$BP362*$BL362/($AX362-$AW362+1)*BG362*(DAY(EOMONTH(BG$15,0))),
$DH362="день_2",
$BP362/30*MAX(MIN($AX362,EOMONTH(BG$15,0))-MAX($AW362,BG$15)+1,),
$DH362="раб.день",
$BP362/30*(IFERROR(
_xlfn.LET(_xlpm.VD,
CHOOSE(
{1;2;3;4;5;6;7;8;9;10;11;12;13;14;15;16;17;18},
45658,45659,45660,45661,45662,45663,45664,45665,45711,45724,45778,45779,45785,45786,45820,45821,45965,46022),
_xlfn.LET(_xlpm.DD,
MAX(MIN($AX362,EOMONTH(BG$15,0))-MAX($AW362,BG$15),),
_xlfn.IFS(
AND(MONTH($AW362)=MONTH(BG$15),MONTH($AX362)&lt;&gt;MONTH(BG$15)),
NETWORKDAYS.INTL($AW362,$AW362+_xlpm.DD,1,_xlpm.VD),
AND(MONTH($AW362)&lt;&gt;MONTH(BG$15),MONTH($AX362)=MONTH(BG$15)),
NETWORKDAYS.INTL(($AX362)-_xlpm.DD,$AX362,1,_xlpm.VD),
AND(MONTH($AW362)&lt;MONTH(BG$15),MONTH($AX362)&gt;MONTH(BG$15)),
NETWORKDAYS.INTL((EOMONTH(BG$15-1,1))-_xlpm.DD,EOMONTH(BG$15-1,1),1,_xlpm.VD),
AND(MONTH($AW362)=MONTH(BG$15),MONTH($AX362)=MONTH(BG$15)),
NETWORKDAYS.INTL($AW362,$AX362,1,_xlpm.VD)))),0)),
$DH362="месяц",
$BP362*BG362,
$DH362="неделя",
$BP362*BG362/7*(ROUNDUP((DAY(EOMONTH(BG$15,0)))/4,0))),
0)</f>
        <v/>
      </c>
      <c r="BY362" s="125">
        <f t="array" ref="BY362">
IFERROR(
_xlfn.IFS(
$DH362="день_1",
$BP362*$BL362/($AX362-$AW362+1)*BH362*(DAY(EOMONTH(BH$15,0))),
$DH362="день_2",
$BP362/30*MAX(MIN($AX362,EOMONTH(BH$15,0))-MAX($AW362,BH$15)+1,),
$DH362="раб.день",
$BP362/30*(IFERROR(
_xlfn.LET(_xlpm.VD,
CHOOSE(
{1;2;3;4;5;6;7;8;9;10;11;12;13;14;15;16;17;18},
45658,45659,45660,45661,45662,45663,45664,45665,45711,45724,45778,45779,45785,45786,45820,45821,45965,46022),
_xlfn.LET(_xlpm.DD,
MAX(MIN($AX362,EOMONTH(BH$15,0))-MAX($AW362,BH$15),),
_xlfn.IFS(
AND(MONTH($AW362)=MONTH(BH$15),MONTH($AX362)&lt;&gt;MONTH(BH$15)),
NETWORKDAYS.INTL($AW362,$AW362+_xlpm.DD,1,_xlpm.VD),
AND(MONTH($AW362)&lt;&gt;MONTH(BH$15),MONTH($AX362)=MONTH(BH$15)),
NETWORKDAYS.INTL(($AX362)-_xlpm.DD,$AX362,1,_xlpm.VD),
AND(MONTH($AW362)&lt;MONTH(BH$15),MONTH($AX362)&gt;MONTH(BH$15)),
NETWORKDAYS.INTL((EOMONTH(BH$15-1,1))-_xlpm.DD,EOMONTH(BH$15-1,1),1,_xlpm.VD),
AND(MONTH($AW362)=MONTH(BH$15),MONTH($AX362)=MONTH(BH$15)),
NETWORKDAYS.INTL($AW362,$AX362,1,_xlpm.VD)))),0)),
$DH362="месяц",
$BP362*BH362,
$DH362="неделя",
$BP362*BH362/7*(ROUNDUP((DAY(EOMONTH(BH$15,0)))/4,0))),
0)</f>
        <v/>
      </c>
      <c r="BZ362" s="125">
        <f t="array" ref="BZ362">
IFERROR(
_xlfn.IFS(
$DH362="день_1",
$BP362*$BL362/($AX362-$AW362+1)*BI362*(DAY(EOMONTH(BI$15,0))),
$DH362="день_2",
$BP362/30*MAX(MIN($AX362,EOMONTH(BI$15,0))-MAX($AW362,BI$15)+1,),
$DH362="раб.день",
$BP362/30*(IFERROR(
_xlfn.LET(_xlpm.VD,
CHOOSE(
{1;2;3;4;5;6;7;8;9;10;11;12;13;14;15;16;17;18},
45658,45659,45660,45661,45662,45663,45664,45665,45711,45724,45778,45779,45785,45786,45820,45821,45965,46022),
_xlfn.LET(_xlpm.DD,
MAX(MIN($AX362,EOMONTH(BI$15,0))-MAX($AW362,BI$15),),
_xlfn.IFS(
AND(MONTH($AW362)=MONTH(BI$15),MONTH($AX362)&lt;&gt;MONTH(BI$15)),
NETWORKDAYS.INTL($AW362,$AW362+_xlpm.DD,1,_xlpm.VD),
AND(MONTH($AW362)&lt;&gt;MONTH(BI$15),MONTH($AX362)=MONTH(BI$15)),
NETWORKDAYS.INTL(($AX362)-_xlpm.DD,$AX362,1,_xlpm.VD),
AND(MONTH($AW362)&lt;MONTH(BI$15),MONTH($AX362)&gt;MONTH(BI$15)),
NETWORKDAYS.INTL((EOMONTH(BI$15-1,1))-_xlpm.DD,EOMONTH(BI$15-1,1),1,_xlpm.VD),
AND(MONTH($AW362)=MONTH(BI$15),MONTH($AX362)=MONTH(BI$15)),
NETWORKDAYS.INTL($AW362,$AX362,1,_xlpm.VD)))),0)),
$DH362="месяц",
$BP362*BI362,
$DH362="неделя",
$BP362*BI362/7*(ROUNDUP((DAY(EOMONTH(BI$15,0)))/4,0))),
0)</f>
        <v/>
      </c>
      <c r="CA362" s="125">
        <f t="array" ref="CA362">
IFERROR(
_xlfn.IFS(
$DH362="день_1",
$BP362*$BL362/($AX362-$AW362+1)*BJ362*(DAY(EOMONTH(BJ$15,0))),
$DH362="день_2",
$BP362/30*MAX(MIN($AX362,EOMONTH(BJ$15,0))-MAX($AW362,BJ$15)+1,),
$DH362="раб.день",
$BP362/30*(IFERROR(
_xlfn.LET(_xlpm.VD,
CHOOSE(
{1;2;3;4;5;6;7;8;9;10;11;12;13;14;15;16;17;18},
45658,45659,45660,45661,45662,45663,45664,45665,45711,45724,45778,45779,45785,45786,45820,45821,45965,46022),
_xlfn.LET(_xlpm.DD,
MAX(MIN($AX362,EOMONTH(BJ$15,0))-MAX($AW362,BJ$15),),
_xlfn.IFS(
AND(MONTH($AW362)=MONTH(BJ$15),MONTH($AX362)&lt;&gt;MONTH(BJ$15)),
NETWORKDAYS.INTL($AW362,$AW362+_xlpm.DD,1,_xlpm.VD),
AND(MONTH($AW362)&lt;&gt;MONTH(BJ$15),MONTH($AX362)=MONTH(BJ$15)),
NETWORKDAYS.INTL(($AX362)-_xlpm.DD,$AX362,1,_xlpm.VD),
AND(MONTH($AW362)&lt;MONTH(BJ$15),MONTH($AX362)&gt;MONTH(BJ$15)),
NETWORKDAYS.INTL((EOMONTH(BJ$15-1,1))-_xlpm.DD,EOMONTH(BJ$15-1,1),1,_xlpm.VD),
AND(MONTH($AW362)=MONTH(BJ$15),MONTH($AX362)=MONTH(BJ$15)),
NETWORKDAYS.INTL($AW362,$AX362,1,_xlpm.VD)))),0)),
$DH362="месяц",
$BP362*BJ362,
$DH362="неделя",
$BP362*BJ362/7*(ROUNDUP((DAY(EOMONTH(BJ$15,0)))/4,0))),
0)</f>
        <v/>
      </c>
      <c r="CB362" s="125">
        <f t="array" ref="CB362">
IFERROR(
_xlfn.IFS(
$DH362="день_1",
$BP362*$BL362/($AX362-$AW362+1)*BK362*(DAY(EOMONTH(BK$15,0))),
$DH362="день_2",
$BP362/30*MAX(MIN($AX362,EOMONTH(BK$15,0))-MAX($AW362,BK$15)+1,),
$DH362="раб.день",
$BP362/30*(IFERROR(
_xlfn.LET(_xlpm.VD,
CHOOSE(
{1;2;3;4;5;6;7;8;9;10;11;12;13;14;15;16;17;18},
45658,45659,45660,45661,45662,45663,45664,45665,45711,45724,45778,45779,45785,45786,45820,45821,45965,46022),
_xlfn.LET(_xlpm.DD,
MAX(MIN($AX362,EOMONTH(BK$15,0))-MAX($AW362,BK$15),),
_xlfn.IFS(
AND(MONTH($AW362)=MONTH(BK$15),MONTH($AX362)&lt;&gt;MONTH(BK$15)),
NETWORKDAYS.INTL($AW362,$AW362+_xlpm.DD,1,_xlpm.VD),
AND(MONTH($AW362)&lt;&gt;MONTH(BK$15),MONTH($AX362)=MONTH(BK$15)),
NETWORKDAYS.INTL(($AX362)-_xlpm.DD,$AX362,1,_xlpm.VD),
AND(MONTH($AW362)&lt;MONTH(BK$15),MONTH($AX362)&gt;MONTH(BK$15)),
NETWORKDAYS.INTL((EOMONTH(BK$15-1,1))-_xlpm.DD,EOMONTH(BK$15-1,1),1,_xlpm.VD),
AND(MONTH($AW362)=MONTH(BK$15),MONTH($AX362)=MONTH(BK$15)),
NETWORKDAYS.INTL($AW362,$AX362,1,_xlpm.VD)))),0)),
$DH362="месяц",
$BP362*BK362,
$DH362="неделя",
$BP362*BK362/7*(ROUNDUP((DAY(EOMONTH(BK$15,0)))/4,0))),
0)</f>
        <v/>
      </c>
      <c r="CC362" s="125">
        <f>SUM($BQ362:$CB362)</f>
        <v/>
      </c>
      <c r="CD362" s="126">
        <f>SUM($EH362:$EH362)</f>
        <v/>
      </c>
      <c r="CE362" s="126">
        <f>$CD362*$AB362</f>
        <v/>
      </c>
      <c r="CF362" s="126">
        <f>SUM($EK362:$EK362)</f>
        <v/>
      </c>
      <c r="CG362" s="126">
        <f>$CF362*$AB362</f>
        <v/>
      </c>
      <c r="CH362" s="126">
        <f>SUM($CC362,$CE362,$CG362)</f>
        <v/>
      </c>
      <c r="CI362" s="126">
        <f>$CH362*(1+$CM362)</f>
        <v/>
      </c>
      <c r="CJ362" s="127" t="n">
        <v>0</v>
      </c>
      <c r="CK362" s="126">
        <f>SUM($CH362:$CH362)*(1+$CJ362)</f>
        <v/>
      </c>
      <c r="CL362" s="126">
        <f>SUM($CH362:$CH362)*(1+$CM362)</f>
        <v/>
      </c>
      <c r="CM362" s="59" t="inlineStr">
        <is>
          <t>20%</t>
        </is>
      </c>
      <c r="CN362" s="59" t="n"/>
      <c r="CO362" s="72" t="n"/>
      <c r="CP362" s="59" t="n"/>
      <c r="CQ362" s="73" t="n"/>
      <c r="CR362" s="73" t="n"/>
      <c r="CS362" s="73" t="n"/>
      <c r="CT362" s="72" t="n"/>
      <c r="CU362" s="79" t="inlineStr">
        <is>
          <t> </t>
        </is>
      </c>
      <c r="CV362" s="60" t="n"/>
      <c r="CW362" s="60" t="n"/>
      <c r="CX362" s="60" t="n"/>
      <c r="CY362" s="127">
        <f>IFERROR(($CC362-$EE362)/($EE362/(1-$DQ362)),0)</f>
        <v/>
      </c>
      <c r="CZ362" s="127">
        <f>IFERROR(1-$EI362/($CE362),0)</f>
        <v/>
      </c>
      <c r="DA362" s="127">
        <f>IFERROR(1-$EL362/($CG362),0)</f>
        <v/>
      </c>
      <c r="DB362" s="126">
        <f>ROUND(IFERROR(($CI362/(1+$CM362)-$EN362),0),2)</f>
        <v/>
      </c>
      <c r="DC362" s="128" t="n"/>
      <c r="DD362" s="125" t="n"/>
      <c r="DE362" s="75" t="n">
        <v>0</v>
      </c>
      <c r="DF362" s="128" t="n"/>
      <c r="DG362" s="125">
        <f>IF($DC362=0,0,$DD362*($DC362*100%-$DE362*$DF362))*SUM($AB362:$AB362)</f>
        <v/>
      </c>
      <c r="DH362" s="129" t="inlineStr">
        <is>
          <t>месяц</t>
        </is>
      </c>
      <c r="DI362" s="130">
        <f t="array" ref="DI362">IFERROR(
IF($ES362="LisChannel",
(ROUND(((INDEX({174.625;153.888888888889;130.972222222222},MATCH($AI362,{2;3;4}),0))*$AG362*$AI362),2)),0),0)</f>
        <v/>
      </c>
      <c r="DJ362" s="130">
        <f>
_xlfn.LET(_xlpm.X,
IFERROR(
IF($ES362="НовиковТВ",
(_xlfn.LET(_xlpm.NTV,
_xlfn.LET(_xlpm.MIN,350000,
IF(SUMIFS($DI:$DI,$ES:$ES,"НовиковТВ")&lt;=_xlpm.MIN,
(SUMIFS($DI:$DI,$ES:$ES,"НовиковТВ")/(COUNTIFS($ES:$ES,"НовиковТВ")))*_xlpm.MIN/SUMIFS($DI:$DI,$ES:$ES,"НовиковТВ"),
DI362)),
_xlpm.NTV+$DG362/(1-(1-(_xlpm.NTV)*(1-$DL362)*(1-$DM362)*(1-$DN362)*(1-$DO362)*(1-$DP362)/_xlpm.NTV))))/(1+$EP362),
$DI362+$DG362/(1-(1-($DI362)*(1-$DL362)*(1-$DM362)*(1-$DN362)*(1-$DO362)*(1-$DP362)/$DI362))),
0),
_xlpm.X*(1+$CM362)*(1+$CW362)-_xlpm.X*(1+$CM362)+_xlpm.X)</f>
        <v/>
      </c>
      <c r="DK362" s="125" t="inlineStr">
        <is>
          <t>послед.</t>
        </is>
      </c>
      <c r="DL362" s="63" t="n">
        <v>0</v>
      </c>
      <c r="DM362" s="63" t="n">
        <v>0</v>
      </c>
      <c r="DN362" s="63" t="n">
        <v>0</v>
      </c>
      <c r="DO362" s="63" t="n">
        <v>0</v>
      </c>
      <c r="DP362" s="63" t="n">
        <v>0</v>
      </c>
      <c r="DQ362" s="63">
        <f t="array" ref="DQ362">IFERROR(_xlfn.IFS(
$DK362="послед.",1-(1-$DL362)*(1-$DM362)*(1-$DN362)*(1-$DO362)*(1-$DP362),
$DK362="сумм.",$DL362+$DM362+$DN362+$DO362+$DP362),
0)</f>
        <v/>
      </c>
      <c r="DR362" s="125">
        <f t="array" ref="DR362">
IFERROR(
_xlfn.IFS(
$BL362=0,
0,
$BL362&gt;0,
_xlfn.IFS($DK362="послед.",
$DJ362*(1-$DL362)*(1-$DM362)*(1-$DN362)*(1-$DO362)*(1-$DP362),
$DK362="сумм.",
$DJ362*(1-($DL362+$DM362+$DN362+$DO362+$DP362)))),0)</f>
        <v/>
      </c>
      <c r="DS362" s="125">
        <f t="array" ref="DS362">
IFERROR(_xlfn.IFS(
$DH362="день_1",
$DR362*$BL362/($AX362-$AW362+1)*AZ362*(DAY(EOMONTH(AZ$15,0))),
$DH362="день_2",
$DR362/30*MAX(MIN($AX362,EOMONTH(AZ$15,0))-MAX($AW362,AZ$15)+1,),
$DH362="раб.день",
$DR362/30*(IFERROR(
_xlfn.LET(_xlpm.VD,
CHOOSE(
{1;2;3;4;5;6;7;8;9;10;11;12;13;14;15;16;17;18},
45658,45659,45660,45661,45662,45663,45664,45665,45711,45724,45778,45779,45785,45786,45820,45821,45965,46022),
_xlfn.LET(_xlpm.DD,
MAX(MIN($AX362,EOMONTH(AZ$15,0))-MAX($AW362,AZ$15),),
_xlfn.IFS(
AND(MONTH($AW362)=MONTH(AZ$15),MONTH($AX362)&lt;&gt;MONTH(AZ$15)),
NETWORKDAYS.INTL($AW362,$AW362+_xlpm.DD,1,_xlpm.VD),
AND(MONTH($AW362)&lt;&gt;MONTH(AZ$15),MONTH($AX362)=MONTH(AZ$15)),
NETWORKDAYS.INTL(($AX362)-_xlpm.DD,$AX362,1,_xlpm.VD),
AND(MONTH($AW362)&lt;MONTH(AZ$15),MONTH($AX362)&gt;MONTH(AZ$15)),
NETWORKDAYS.INTL((EOMONTH(AZ$15-1,1))-_xlpm.DD,EOMONTH(AZ$15-1,1),1,_xlpm.VD),
AND(MONTH($AW362)=MONTH(AZ$15),MONTH($AX362)=MONTH(AZ$15)),
NETWORKDAYS.INTL($AW362,$AX362,1,_xlpm.VD)))),0)),
$DH362="месяц",
$DR362*AZ362,
$DH362="неделя",
$DR362*AZ362/7*(ROUNDUP((DAY(EOMONTH(AZ$15,0)))/4,0))),
0)</f>
        <v/>
      </c>
      <c r="DT362" s="125">
        <f t="array" ref="DT362">
IFERROR(_xlfn.IFS(
$DH362="день_1",
$DR362*$BL362/($AX362-$AW362+1)*BA362*(DAY(EOMONTH(BA$15,0))),
$DH362="день_2",
$DR362/30*MAX(MIN($AX362,EOMONTH(BA$15,0))-MAX($AW362,BA$15)+1,),
$DH362="раб.день",
$DR362/30*(IFERROR(
_xlfn.LET(_xlpm.VD,
CHOOSE(
{1;2;3;4;5;6;7;8;9;10;11;12;13;14;15;16;17;18},
45658,45659,45660,45661,45662,45663,45664,45665,45711,45724,45778,45779,45785,45786,45820,45821,45965,46022),
_xlfn.LET(_xlpm.DD,
MAX(MIN($AX362,EOMONTH(BA$15,0))-MAX($AW362,BA$15),),
_xlfn.IFS(
AND(MONTH($AW362)=MONTH(BA$15),MONTH($AX362)&lt;&gt;MONTH(BA$15)),
NETWORKDAYS.INTL($AW362,$AW362+_xlpm.DD,1,_xlpm.VD),
AND(MONTH($AW362)&lt;&gt;MONTH(BA$15),MONTH($AX362)=MONTH(BA$15)),
NETWORKDAYS.INTL(($AX362)-_xlpm.DD,$AX362,1,_xlpm.VD),
AND(MONTH($AW362)&lt;MONTH(BA$15),MONTH($AX362)&gt;MONTH(BA$15)),
NETWORKDAYS.INTL((EOMONTH(BA$15-1,1))-_xlpm.DD,EOMONTH(BA$15-1,1),1,_xlpm.VD),
AND(MONTH($AW362)=MONTH(BA$15),MONTH($AX362)=MONTH(BA$15)),
NETWORKDAYS.INTL($AW362,$AX362,1,_xlpm.VD)))),0)),
$DH362="месяц",
$DR362*BA362,
$DH362="неделя",
$DR362*BA362/7*(ROUNDUP((DAY(EOMONTH(BA$15,0)))/4,0))),
0)</f>
        <v/>
      </c>
      <c r="DU362" s="125">
        <f t="array" ref="DU362">
IFERROR(_xlfn.IFS(
$DH362="день_1",
$DR362*$BL362/($AX362-$AW362+1)*BB362*(DAY(EOMONTH(BB$15,0))),
$DH362="день_2",
$DR362/30*MAX(MIN($AX362,EOMONTH(BB$15,0))-MAX($AW362,BB$15)+1,),
$DH362="раб.день",
$DR362/30*(IFERROR(
_xlfn.LET(_xlpm.VD,
CHOOSE(
{1;2;3;4;5;6;7;8;9;10;11;12;13;14;15;16;17;18},
45658,45659,45660,45661,45662,45663,45664,45665,45711,45724,45778,45779,45785,45786,45820,45821,45965,46022),
_xlfn.LET(_xlpm.DD,
MAX(MIN($AX362,EOMONTH(BB$15,0))-MAX($AW362,BB$15),),
_xlfn.IFS(
AND(MONTH($AW362)=MONTH(BB$15),MONTH($AX362)&lt;&gt;MONTH(BB$15)),
NETWORKDAYS.INTL($AW362,$AW362+_xlpm.DD,1,_xlpm.VD),
AND(MONTH($AW362)&lt;&gt;MONTH(BB$15),MONTH($AX362)=MONTH(BB$15)),
NETWORKDAYS.INTL(($AX362)-_xlpm.DD,$AX362,1,_xlpm.VD),
AND(MONTH($AW362)&lt;MONTH(BB$15),MONTH($AX362)&gt;MONTH(BB$15)),
NETWORKDAYS.INTL((EOMONTH(BB$15-1,1))-_xlpm.DD,EOMONTH(BB$15-1,1),1,_xlpm.VD),
AND(MONTH($AW362)=MONTH(BB$15),MONTH($AX362)=MONTH(BB$15)),
NETWORKDAYS.INTL($AW362,$AX362,1,_xlpm.VD)))),0)),
$DH362="месяц",
$DR362*BB362,
$DH362="неделя",
$DR362*BB362/7*(ROUNDUP((DAY(EOMONTH(BB$15,0)))/4,0))),
0)</f>
        <v/>
      </c>
      <c r="DV362" s="125">
        <f t="array" ref="DV362">
IFERROR(_xlfn.IFS(
$DH362="день_1",
$DR362*$BL362/($AX362-$AW362+1)*BC362*(DAY(EOMONTH(BC$15,0))),
$DH362="день_2",
$DR362/30*MAX(MIN($AX362,EOMONTH(BC$15,0))-MAX($AW362,BC$15)+1,),
$DH362="раб.день",
$DR362/30*(IFERROR(
_xlfn.LET(_xlpm.VD,
CHOOSE(
{1;2;3;4;5;6;7;8;9;10;11;12;13;14;15;16;17;18},
45658,45659,45660,45661,45662,45663,45664,45665,45711,45724,45778,45779,45785,45786,45820,45821,45965,46022),
_xlfn.LET(_xlpm.DD,
MAX(MIN($AX362,EOMONTH(BC$15,0))-MAX($AW362,BC$15),),
_xlfn.IFS(
AND(MONTH($AW362)=MONTH(BC$15),MONTH($AX362)&lt;&gt;MONTH(BC$15)),
NETWORKDAYS.INTL($AW362,$AW362+_xlpm.DD,1,_xlpm.VD),
AND(MONTH($AW362)&lt;&gt;MONTH(BC$15),MONTH($AX362)=MONTH(BC$15)),
NETWORKDAYS.INTL(($AX362)-_xlpm.DD,$AX362,1,_xlpm.VD),
AND(MONTH($AW362)&lt;MONTH(BC$15),MONTH($AX362)&gt;MONTH(BC$15)),
NETWORKDAYS.INTL((EOMONTH(BC$15-1,1))-_xlpm.DD,EOMONTH(BC$15-1,1),1,_xlpm.VD),
AND(MONTH($AW362)=MONTH(BC$15),MONTH($AX362)=MONTH(BC$15)),
NETWORKDAYS.INTL($AW362,$AX362,1,_xlpm.VD)))),0)),
$DH362="месяц",
$DR362*BC362,
$DH362="неделя",
$DR362*BC362/7*(ROUNDUP((DAY(EOMONTH(BC$15,0)))/4,0))),
0)</f>
        <v/>
      </c>
      <c r="DW362" s="125">
        <f t="array" ref="DW362">
IFERROR(_xlfn.IFS(
$DH362="день_1",
$DR362*$BL362/($AX362-$AW362+1)*BD362*(DAY(EOMONTH(BD$15,0))),
$DH362="день_2",
$DR362/30*MAX(MIN($AX362,EOMONTH(BD$15,0))-MAX($AW362,BD$15)+1,),
$DH362="раб.день",
$DR362/30*(IFERROR(
_xlfn.LET(_xlpm.VD,
CHOOSE(
{1;2;3;4;5;6;7;8;9;10;11;12;13;14;15;16;17;18},
45658,45659,45660,45661,45662,45663,45664,45665,45711,45724,45778,45779,45785,45786,45820,45821,45965,46022),
_xlfn.LET(_xlpm.DD,
MAX(MIN($AX362,EOMONTH(BD$15,0))-MAX($AW362,BD$15),),
_xlfn.IFS(
AND(MONTH($AW362)=MONTH(BD$15),MONTH($AX362)&lt;&gt;MONTH(BD$15)),
NETWORKDAYS.INTL($AW362,$AW362+_xlpm.DD,1,_xlpm.VD),
AND(MONTH($AW362)&lt;&gt;MONTH(BD$15),MONTH($AX362)=MONTH(BD$15)),
NETWORKDAYS.INTL(($AX362)-_xlpm.DD,$AX362,1,_xlpm.VD),
AND(MONTH($AW362)&lt;MONTH(BD$15),MONTH($AX362)&gt;MONTH(BD$15)),
NETWORKDAYS.INTL((EOMONTH(BD$15-1,1))-_xlpm.DD,EOMONTH(BD$15-1,1),1,_xlpm.VD),
AND(MONTH($AW362)=MONTH(BD$15),MONTH($AX362)=MONTH(BD$15)),
NETWORKDAYS.INTL($AW362,$AX362,1,_xlpm.VD)))),0)),
$DH362="месяц",
$DR362*BD362,
$DH362="неделя",
$DR362*BD362/7*(ROUNDUP((DAY(EOMONTH(BD$15,0)))/4,0))),
0)</f>
        <v/>
      </c>
      <c r="DX362" s="125">
        <f t="array" ref="DX362">
IFERROR(_xlfn.IFS(
$DH362="день_1",
$DR362*$BL362/($AX362-$AW362+1)*BE362*(DAY(EOMONTH(BE$15,0))),
$DH362="день_2",
$DR362/30*MAX(MIN($AX362,EOMONTH(BE$15,0))-MAX($AW362,BE$15)+1,),
$DH362="раб.день",
$DR362/30*(IFERROR(
_xlfn.LET(_xlpm.VD,
CHOOSE(
{1;2;3;4;5;6;7;8;9;10;11;12;13;14;15;16;17;18},
45658,45659,45660,45661,45662,45663,45664,45665,45711,45724,45778,45779,45785,45786,45820,45821,45965,46022),
_xlfn.LET(_xlpm.DD,
MAX(MIN($AX362,EOMONTH(BE$15,0))-MAX($AW362,BE$15),),
_xlfn.IFS(
AND(MONTH($AW362)=MONTH(BE$15),MONTH($AX362)&lt;&gt;MONTH(BE$15)),
NETWORKDAYS.INTL($AW362,$AW362+_xlpm.DD,1,_xlpm.VD),
AND(MONTH($AW362)&lt;&gt;MONTH(BE$15),MONTH($AX362)=MONTH(BE$15)),
NETWORKDAYS.INTL(($AX362)-_xlpm.DD,$AX362,1,_xlpm.VD),
AND(MONTH($AW362)&lt;MONTH(BE$15),MONTH($AX362)&gt;MONTH(BE$15)),
NETWORKDAYS.INTL((EOMONTH(BE$15-1,1))-_xlpm.DD,EOMONTH(BE$15-1,1),1,_xlpm.VD),
AND(MONTH($AW362)=MONTH(BE$15),MONTH($AX362)=MONTH(BE$15)),
NETWORKDAYS.INTL($AW362,$AX362,1,_xlpm.VD)))),0)),
$DH362="месяц",
$DR362*BE362,
$DH362="неделя",
$DR362*BE362/7*(ROUNDUP((DAY(EOMONTH(BE$15,0)))/4,0))),
0)</f>
        <v/>
      </c>
      <c r="DY362" s="125">
        <f t="array" ref="DY362">
IFERROR(_xlfn.IFS(
$DH362="день_1",
$DR362*$BL362/($AX362-$AW362+1)*BF362*(DAY(EOMONTH(BF$15,0))),
$DH362="день_2",
$DR362/30*MAX(MIN($AX362,EOMONTH(BF$15,0))-MAX($AW362,BF$15)+1,),
$DH362="раб.день",
$DR362/30*(IFERROR(
_xlfn.LET(_xlpm.VD,
CHOOSE(
{1;2;3;4;5;6;7;8;9;10;11;12;13;14;15;16;17;18},
45658,45659,45660,45661,45662,45663,45664,45665,45711,45724,45778,45779,45785,45786,45820,45821,45965,46022),
_xlfn.LET(_xlpm.DD,
MAX(MIN($AX362,EOMONTH(BF$15,0))-MAX($AW362,BF$15),),
_xlfn.IFS(
AND(MONTH($AW362)=MONTH(BF$15),MONTH($AX362)&lt;&gt;MONTH(BF$15)),
NETWORKDAYS.INTL($AW362,$AW362+_xlpm.DD,1,_xlpm.VD),
AND(MONTH($AW362)&lt;&gt;MONTH(BF$15),MONTH($AX362)=MONTH(BF$15)),
NETWORKDAYS.INTL(($AX362)-_xlpm.DD,$AX362,1,_xlpm.VD),
AND(MONTH($AW362)&lt;MONTH(BF$15),MONTH($AX362)&gt;MONTH(BF$15)),
NETWORKDAYS.INTL((EOMONTH(BF$15-1,1))-_xlpm.DD,EOMONTH(BF$15-1,1),1,_xlpm.VD),
AND(MONTH($AW362)=MONTH(BF$15),MONTH($AX362)=MONTH(BF$15)),
NETWORKDAYS.INTL($AW362,$AX362,1,_xlpm.VD)))),0)),
$DH362="месяц",
$DR362*BF362,
$DH362="неделя",
$DR362*BF362/7*(ROUNDUP((DAY(EOMONTH(BF$15,0)))/4,0))),
0)</f>
        <v/>
      </c>
      <c r="DZ362" s="125">
        <f t="array" ref="DZ362">
IFERROR(_xlfn.IFS(
$DH362="день_1",
$DR362*$BL362/($AX362-$AW362+1)*BG362*(DAY(EOMONTH(BG$15,0))),
$DH362="день_2",
$DR362/30*MAX(MIN($AX362,EOMONTH(BG$15,0))-MAX($AW362,BG$15)+1,),
$DH362="раб.день",
$DR362/30*(IFERROR(
_xlfn.LET(_xlpm.VD,
CHOOSE(
{1;2;3;4;5;6;7;8;9;10;11;12;13;14;15;16;17;18},
45658,45659,45660,45661,45662,45663,45664,45665,45711,45724,45778,45779,45785,45786,45820,45821,45965,46022),
_xlfn.LET(_xlpm.DD,
MAX(MIN($AX362,EOMONTH(BG$15,0))-MAX($AW362,BG$15),),
_xlfn.IFS(
AND(MONTH($AW362)=MONTH(BG$15),MONTH($AX362)&lt;&gt;MONTH(BG$15)),
NETWORKDAYS.INTL($AW362,$AW362+_xlpm.DD,1,_xlpm.VD),
AND(MONTH($AW362)&lt;&gt;MONTH(BG$15),MONTH($AX362)=MONTH(BG$15)),
NETWORKDAYS.INTL(($AX362)-_xlpm.DD,$AX362,1,_xlpm.VD),
AND(MONTH($AW362)&lt;MONTH(BG$15),MONTH($AX362)&gt;MONTH(BG$15)),
NETWORKDAYS.INTL((EOMONTH(BG$15-1,1))-_xlpm.DD,EOMONTH(BG$15-1,1),1,_xlpm.VD),
AND(MONTH($AW362)=MONTH(BG$15),MONTH($AX362)=MONTH(BG$15)),
NETWORKDAYS.INTL($AW362,$AX362,1,_xlpm.VD)))),0)),
$DH362="месяц",
$DR362*BG362,
$DH362="неделя",
$DR362*BG362/7*(ROUNDUP((DAY(EOMONTH(BG$15,0)))/4,0))),
0)</f>
        <v/>
      </c>
      <c r="EA362" s="125">
        <f t="array" ref="EA362">
IFERROR(_xlfn.IFS(
$DH362="день_1",
$DR362*$BL362/($AX362-$AW362+1)*BH362*(DAY(EOMONTH(BH$15,0))),
$DH362="день_2",
$DR362/30*MAX(MIN($AX362,EOMONTH(BH$15,0))-MAX($AW362,BH$15)+1,),
$DH362="раб.день",
$DR362/30*(IFERROR(
_xlfn.LET(_xlpm.VD,
CHOOSE(
{1;2;3;4;5;6;7;8;9;10;11;12;13;14;15;16;17;18},
45658,45659,45660,45661,45662,45663,45664,45665,45711,45724,45778,45779,45785,45786,45820,45821,45965,46022),
_xlfn.LET(_xlpm.DD,
MAX(MIN($AX362,EOMONTH(BH$15,0))-MAX($AW362,BH$15),),
_xlfn.IFS(
AND(MONTH($AW362)=MONTH(BH$15),MONTH($AX362)&lt;&gt;MONTH(BH$15)),
NETWORKDAYS.INTL($AW362,$AW362+_xlpm.DD,1,_xlpm.VD),
AND(MONTH($AW362)&lt;&gt;MONTH(BH$15),MONTH($AX362)=MONTH(BH$15)),
NETWORKDAYS.INTL(($AX362)-_xlpm.DD,$AX362,1,_xlpm.VD),
AND(MONTH($AW362)&lt;MONTH(BH$15),MONTH($AX362)&gt;MONTH(BH$15)),
NETWORKDAYS.INTL((EOMONTH(BH$15-1,1))-_xlpm.DD,EOMONTH(BH$15-1,1),1,_xlpm.VD),
AND(MONTH($AW362)=MONTH(BH$15),MONTH($AX362)=MONTH(BH$15)),
NETWORKDAYS.INTL($AW362,$AX362,1,_xlpm.VD)))),0)),
$DH362="месяц",
$DR362*BH362,
$DH362="неделя",
$DR362*BH362/7*(ROUNDUP((DAY(EOMONTH(BH$15,0)))/4,0))),
0)</f>
        <v/>
      </c>
      <c r="EB362" s="125">
        <f t="array" ref="EB362">
IFERROR(_xlfn.IFS(
$DH362="день_1",
$DR362*$BL362/($AX362-$AW362+1)*BI362*(DAY(EOMONTH(BI$15,0))),
$DH362="день_2",
$DR362/30*MAX(MIN($AX362,EOMONTH(BI$15,0))-MAX($AW362,BI$15)+1,),
$DH362="раб.день",
$DR362/30*(IFERROR(
_xlfn.LET(_xlpm.VD,
CHOOSE(
{1;2;3;4;5;6;7;8;9;10;11;12;13;14;15;16;17;18},
45658,45659,45660,45661,45662,45663,45664,45665,45711,45724,45778,45779,45785,45786,45820,45821,45965,46022),
_xlfn.LET(_xlpm.DD,
MAX(MIN($AX362,EOMONTH(BI$15,0))-MAX($AW362,BI$15),),
_xlfn.IFS(
AND(MONTH($AW362)=MONTH(BI$15),MONTH($AX362)&lt;&gt;MONTH(BI$15)),
NETWORKDAYS.INTL($AW362,$AW362+_xlpm.DD,1,_xlpm.VD),
AND(MONTH($AW362)&lt;&gt;MONTH(BI$15),MONTH($AX362)=MONTH(BI$15)),
NETWORKDAYS.INTL(($AX362)-_xlpm.DD,$AX362,1,_xlpm.VD),
AND(MONTH($AW362)&lt;MONTH(BI$15),MONTH($AX362)&gt;MONTH(BI$15)),
NETWORKDAYS.INTL((EOMONTH(BI$15-1,1))-_xlpm.DD,EOMONTH(BI$15-1,1),1,_xlpm.VD),
AND(MONTH($AW362)=MONTH(BI$15),MONTH($AX362)=MONTH(BI$15)),
NETWORKDAYS.INTL($AW362,$AX362,1,_xlpm.VD)))),0)),
$DH362="месяц",
$DR362*BI362,
$DH362="неделя",
$DR362*BI362/7*(ROUNDUP((DAY(EOMONTH(BI$15,0)))/4,0))),
0)</f>
        <v/>
      </c>
      <c r="EC362" s="125">
        <f t="array" ref="EC362">
IFERROR(_xlfn.IFS(
$DH362="день_1",
$DR362*$BL362/($AX362-$AW362+1)*BJ362*(DAY(EOMONTH(BJ$15,0))),
$DH362="день_2",
$DR362/30*MAX(MIN($AX362,EOMONTH(BJ$15,0))-MAX($AW362,BJ$15)+1,),
$DH362="раб.день",
$DR362/30*(IFERROR(
_xlfn.LET(_xlpm.VD,
CHOOSE(
{1;2;3;4;5;6;7;8;9;10;11;12;13;14;15;16;17;18},
45658,45659,45660,45661,45662,45663,45664,45665,45711,45724,45778,45779,45785,45786,45820,45821,45965,46022),
_xlfn.LET(_xlpm.DD,
MAX(MIN($AX362,EOMONTH(BJ$15,0))-MAX($AW362,BJ$15),),
_xlfn.IFS(
AND(MONTH($AW362)=MONTH(BJ$15),MONTH($AX362)&lt;&gt;MONTH(BJ$15)),
NETWORKDAYS.INTL($AW362,$AW362+_xlpm.DD,1,_xlpm.VD),
AND(MONTH($AW362)&lt;&gt;MONTH(BJ$15),MONTH($AX362)=MONTH(BJ$15)),
NETWORKDAYS.INTL(($AX362)-_xlpm.DD,$AX362,1,_xlpm.VD),
AND(MONTH($AW362)&lt;MONTH(BJ$15),MONTH($AX362)&gt;MONTH(BJ$15)),
NETWORKDAYS.INTL((EOMONTH(BJ$15-1,1))-_xlpm.DD,EOMONTH(BJ$15-1,1),1,_xlpm.VD),
AND(MONTH($AW362)=MONTH(BJ$15),MONTH($AX362)=MONTH(BJ$15)),
NETWORKDAYS.INTL($AW362,$AX362,1,_xlpm.VD)))),0)),
$DH362="месяц",
$DR362*BJ362,
$DH362="неделя",
$DR362*BJ362/7*(ROUNDUP((DAY(EOMONTH(BJ$15,0)))/4,0))),
0)</f>
        <v/>
      </c>
      <c r="ED362" s="125">
        <f t="array" ref="ED362">
IFERROR(_xlfn.IFS(
$DH362="день_1",
$DR362*$BL362/($AX362-$AW362+1)*BK362*(DAY(EOMONTH(BK$15,0))),
$DH362="день_2",
$DR362/30*MAX(MIN($AX362,EOMONTH(BK$15,0))-MAX($AW362,BK$15)+1,),
$DH362="раб.день",
$DR362/30*(IFERROR(
_xlfn.LET(_xlpm.VD,
CHOOSE(
{1;2;3;4;5;6;7;8;9;10;11;12;13;14;15;16;17;18},
45658,45659,45660,45661,45662,45663,45664,45665,45711,45724,45778,45779,45785,45786,45820,45821,45965,46022),
_xlfn.LET(_xlpm.DD,
MAX(MIN($AX362,EOMONTH(BK$15,0))-MAX($AW362,BK$15),),
_xlfn.IFS(
AND(MONTH($AW362)=MONTH(BK$15),MONTH($AX362)&lt;&gt;MONTH(BK$15)),
NETWORKDAYS.INTL($AW362,$AW362+_xlpm.DD,1,_xlpm.VD),
AND(MONTH($AW362)&lt;&gt;MONTH(BK$15),MONTH($AX362)=MONTH(BK$15)),
NETWORKDAYS.INTL(($AX362)-_xlpm.DD,$AX362,1,_xlpm.VD),
AND(MONTH($AW362)&lt;MONTH(BK$15),MONTH($AX362)&gt;MONTH(BK$15)),
NETWORKDAYS.INTL((EOMONTH(BK$15-1,1))-_xlpm.DD,EOMONTH(BK$15-1,1),1,_xlpm.VD),
AND(MONTH($AW362)=MONTH(BK$15),MONTH($AX362)=MONTH(BK$15)),
NETWORKDAYS.INTL($AW362,$AX362,1,_xlpm.VD)))),0)),
$DH362="месяц",
$DR362*BK362,
$DH362="неделя",
$DR362*BK362/7*(ROUNDUP((DAY(EOMONTH(BK$15,0)))/4,0))),
0)</f>
        <v/>
      </c>
      <c r="EE362" s="125">
        <f>SUM($DS362,$DT362,$DU362,$DV362,$DW362,$DX362,$DY362,$DZ362,$EA362,$EB362,$EC362,$ED362)</f>
        <v/>
      </c>
      <c r="EF362" s="125">
        <f>IFERROR(ROUND($EE362*(1+$EP362),2),0)</f>
        <v/>
      </c>
      <c r="EG362" s="128" t="n">
        <v>1</v>
      </c>
      <c r="EH362" s="126" t="n">
        <v>0</v>
      </c>
      <c r="EI362" s="126">
        <f>ROUND(SUM($EH362:$EH362)*SUM($AB362:$AB362)*$EG362,2)</f>
        <v/>
      </c>
      <c r="EJ362" s="126">
        <f>ROUND($EI362*(1+$EP362),2)</f>
        <v/>
      </c>
      <c r="EK362" s="126" t="n">
        <v>0</v>
      </c>
      <c r="EL362" s="126">
        <f>ROUND(SUM($EK362:$EK362)*SUM($AB362:$AB362)*$EG362,2)</f>
        <v/>
      </c>
      <c r="EM362" s="126">
        <f>ROUND($EL362*(1+$EP362),2)</f>
        <v/>
      </c>
      <c r="EN362" s="126">
        <f>SUM($EE362,$EI362,$EL362)</f>
        <v/>
      </c>
      <c r="EO362" s="126">
        <f>SUM($EF362,$EJ362,$EM362)</f>
        <v/>
      </c>
      <c r="EP362" s="59" t="inlineStr">
        <is>
          <t>20%</t>
        </is>
      </c>
      <c r="EQ362" s="59" t="n"/>
      <c r="ER362" s="60">
        <f t="array" ref="ER362">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MATCH(ES362,
{"AMS";"RussOutdoor";"HD Outdoor";"Ingroup";"IQ";"Ledproduction";"LisChannel";"Logic";"Media-PPL";"NovikovTV | НовиковТВ";"SMA";"SOK";"КрокусТВ | CrocusTV | IndoorTV";"Сити";"ТЯК Москва"},
0)),"")</f>
        <v/>
      </c>
      <c r="ES362" s="60" t="n"/>
      <c r="ET362" s="60">
        <f t="array" ref="ET362">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MATCH(ES362,
{"AMS";"RussOutdoor";"HD Outdoor";"Ingroup";"IQ";"Ledproduction";"LisChannel";"Logic";"Media-PPL";"NovikovTV | НовиковТВ";"SMA";"SOK";"КрокусТВ | CrocusTV | IndoorTV";"Сити";"ТЯК Москва"},
0)),"")</f>
        <v/>
      </c>
      <c r="EU362" s="60" t="n"/>
      <c r="EV362" s="60" t="n"/>
      <c r="EX362" s="110">
        <f t="array" ref="EX362">
($AR362/30
+N("ТРАФИК ПЛОЩАДКИ"))*
(IFERROR(
_xlfn.LET(
_xlpm.GPR,
HLOOKUP($L362,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(MATCH($T362,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IF($Q362="цифровой",_xlpm.GPR/$AG362,_xlpm.GPR/60)),
0)
+N("DWELL TIME"))*
(IF($AB362=0,0,IF($AB362=1,0.3,IF($AB362=2,0.5,IF($AB362&gt;2,1))))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_xlfn.IFS($AC362="да",1.2,$AC362="нет",1)*
_xlfn.IFS($AD362="да",1.2,$AD362="нет",1)*
IF(R362="статический",1,1.2)*
$X362*
INDEX(
{1.2;1;1.2;1.2;1;1.2;1.2;1.2;1.2;1.2;1.2;1;1.2;1.2;1.2;1.2;1;1;1.2;1.2;1.2;1;1;1;1;1.2;1.2;1.2;1.2;1;1;1;1;1.2;1.2;1.2;1.2;1.2;1.2;1.2;1.2;1;1;1.2;1;1;1;1;1.5;1;1;1.5;1.5;1.2},
MATCH($Q362,_xlpm.MI,0)))&gt;{0.02;0.04;0.06;0.1;0.2;0.4;0.6;0.8;1;2;4;6})),
{0;1;2;3;4;5;6;7;8;9;10;11;12},
0)))
+N("КОЭФФИЦИЕНТ КОНТАКТА"))))*
(_xlfn.IFS($X362&lt;0.1,$X362/1000,$X362&gt;25,5.2,AND($X362&gt;=0.1,$X362&lt;=25),(($X362*2+0.1)/10)*($X362/10)))*
IFERROR((_xlfn.LET(
_xlpm.MA,
{0;0.8;0.85;0.9;0.95;1},
_xlpm.MAA,
{0;1;2;3;4;5},
INDEX(_xlpm.MA,MATCH(SUMPRODUCT(--((IF(ROUND(_xlpm.MAA,1)&gt;5,5,ROUND($AB362,1)))&gt;{0;1;2;3;4;5})),_xlpm.MAA,0)))
+N("КОЭФФИЦИЕНТ КОЛ-ВО КОНСТРУКЦИЙ")),1)*
$AB362,0))*
(IF($Q362="цифровой",$AG362/15*$AI362,1)
+N("ДЛЯ ЦИФРЫ"))</f>
        <v/>
      </c>
      <c r="EY362" s="110">
        <f>IFERROR(EX362*AY362,0)</f>
        <v/>
      </c>
      <c r="EZ362" s="131">
        <f>IFERROR(DP362/EY362*1000,0)</f>
        <v/>
      </c>
      <c r="FA362" s="112">
        <f>IFERROR(FC362/FB362,0)</f>
        <v/>
      </c>
      <c r="FB362" s="112">
        <f>IFERROR((FC362/(EY362/FF362*#REF!))*0.825,0)</f>
        <v/>
      </c>
      <c r="FC362" s="112">
        <f>IFERROR(((EX362*30/AR362)*100)/30,0)</f>
        <v/>
      </c>
      <c r="FD362" s="112">
        <f>IFERROR(EY362/G362*100%,0)</f>
        <v/>
      </c>
      <c r="FE362" s="112">
        <f>IFERROR(FD362/FC362*100%,0)</f>
        <v/>
      </c>
      <c r="FF362" s="110">
        <f>IFERROR(AR362/30*AY362,0)</f>
        <v/>
      </c>
    </row>
    <row r="363" ht="13" customHeight="1">
      <c r="A363" s="59" t="n"/>
      <c r="B363" s="60" t="n"/>
      <c r="C363" s="60" t="n"/>
      <c r="D363" s="60">
        <f t="array" ref="D363">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MATCH($E363,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63" s="60">
        <f t="array" ref="E363">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MATCH($F363,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63" s="60" t="inlineStr"/>
      <c r="G363" s="60" t="n"/>
      <c r="H363" s="60">
        <f t="array" ref="H363">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MATCH($I363,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63" s="60" t="n"/>
      <c r="J363" s="60" t="n"/>
      <c r="K363" s="60" t="n"/>
      <c r="L363" s="60" t="n"/>
      <c r="M363" s="60" t="n"/>
      <c r="N363" s="60" t="n"/>
      <c r="O363" s="60" t="n"/>
      <c r="P363" s="60">
        <f t="array" ref="P363">
_xlfn.IFS(
ISNUMBER(MATCH($Q363,{"шелфбаннер","разделитель","монетница","чековая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ISNUMBER(MATCH($Q363,{"LED/LCD","видеокулер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ISNUMBER(MATCH($Q363,{"автомобиль","машина","выставочное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ISNUMBER(MATCH($Q363,{"билборд","лифтовая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ISNUMBER(MATCH($Q363,{"навигация","подвесной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ISNUMBER(MATCH($Q363,{"движущаяся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ISNUMBER(MATCH($Q363,{"каталог","журнал"},)),
"Пресса",
$Q363="","")</f>
        <v/>
      </c>
      <c r="Q363" s="60" t="n"/>
      <c r="R363" s="60">
        <f t="array" ref="R363">
IFERROR(
_xlfn.IFS(
OR(ISNUMBER(MATCH($Q363,{"экспозиция","макет","стенд","автостенд","авто стенд","выставочное пространство","выставочные стенды","модульные выставочные стенды","3Д конструкция","3D конструкция"},)),P363="Экспонирование"),
"нестандартный",
ISNUMBER(MATCH($Q363,{"скроллер","призматрон"},)),
"динамический",
$P363="Видео",
"цифровой",
OR($P363="Пресса",$P363="Щит",$P363="POSm",$P363="Подвес",$P363="Брендирование/оклейка"),
"статический"),"")</f>
        <v/>
      </c>
      <c r="S363" s="59" t="n"/>
      <c r="T363" s="60" t="n"/>
      <c r="U363" s="60" t="n"/>
      <c r="V363" s="60">
        <f>
IF(P363="Видео",
"цифровой постер/ролик",
IF(ISNUMBER(MATCH(Q363,{"короб световой","короб световой | лайтбокс","короб световой | кристалайт","лайтбокс","лайт бокс","кристалайт","LB","lightbox"},)),
"бэклит",
IF(P363="Брендирование/оклейка",
"перфарированная пленка/самоклейка",
IF(P363="Экспонирование",
"под запрос",
IF(P363="Подвес",
"баннер/ткань",
"")))))</f>
        <v/>
      </c>
      <c r="W363" s="59" t="n"/>
      <c r="X363" s="59" t="n"/>
      <c r="Y363" s="59" t="n"/>
      <c r="Z363" s="61" t="n"/>
      <c r="AA363" s="61" t="n"/>
      <c r="AB363" s="61">
        <f>IF(BL363&gt;0,Z363,0)</f>
        <v/>
      </c>
      <c r="AC363" s="59" t="n"/>
      <c r="AD363" s="59" t="n"/>
      <c r="AE363" s="59" t="n"/>
      <c r="AF363" s="59" t="n"/>
      <c r="AG363" s="59" t="n"/>
      <c r="AH363" s="59" t="n"/>
      <c r="AI363" s="59" t="n"/>
      <c r="AJ363" s="59" t="n"/>
      <c r="AK363" s="59" t="n"/>
      <c r="AL363" s="62">
        <f>IFERROR(IF(OR(R363="статический",R363="динамический",R363="нестандартный",R363="",R363=""),"-",IF(AND(AH363="-",AI363="-"),"-",AK363*3600/AH363*AI363)),"-")</f>
        <v/>
      </c>
      <c r="AM363" s="62">
        <f>IFERROR(IF(OR(R363="статический",R363="динамический",R363="",R363="", R363="BTL",R363="нестандартный"),"-",AG363*AI363*AL363/60),"-")</f>
        <v/>
      </c>
      <c r="AN363" s="63">
        <f>IFERROR(IF(AH363="","-",AG363*AI363/AH363),"-")</f>
        <v/>
      </c>
      <c r="AO363" s="59">
        <f>IFERROR(IF(OR($R363="статический",$R363="динамический",$R363="",$R363="",$R363="BTL",$R363="нестандартный"),"-",$AL363*$AY363),"-")</f>
        <v/>
      </c>
      <c r="AP363" s="62">
        <f>IFERROR(IF(OR($R363="статический",$R363="динамический",$R363="",$R363="",$R363="BTL",$R363="нестандартный"),"-",$AM363*AY363),"-")</f>
        <v/>
      </c>
      <c r="AQ363" s="64" t="n"/>
      <c r="AR363" s="61" t="n"/>
      <c r="AS363" s="61" t="n"/>
      <c r="AT363" s="61" t="n"/>
      <c r="AU363" s="65" t="n"/>
      <c r="AV363" s="124">
        <f>IFERROR(DR363/AT363*1000,"n/a")</f>
        <v/>
      </c>
      <c r="AW363" s="67" t="n"/>
      <c r="AX363" s="67" t="n"/>
      <c r="AY363" s="43">
        <f>IFERROR(IF(OR($AW363="",$AX363=""),"",_xlfn.DAYS($AX363+1,$AW363)),"")</f>
        <v/>
      </c>
      <c r="AZ363" s="68">
        <f t="array" ref="AZ363">
_xlfn.LET(_xlpm.COEFF,
IF($AW363+$AX363=0,0,IF(MAX(MIN($AX363,EOMONTH(AZ$15,0))-MAX($AW363,AZ$15)+1,)&gt;0,1,0)),
_xlfn.IFS(
$ES363="LisChannel",
_xlpm.COEFF*
INDEX({1;1;1.2;1.2;1;1;1;1;1.2;1.2;1.2;1.2},
MATCH(MONTH(AZ$15),
{1,2,3,4,5,6,7,8,9,10,11,12})),
CONCATENATE($ES363," ",$L363)="RussOutdoor метро",
_xlpm.COEFF*
INDEX({0.8;0.9;1.1;1.1;1;1;1;1;1.1;1.1;1.1;1.1},
MATCH(MONTH(AZ$15),
{1,2,3,4,5,6,7,8,9,10,11,12})),
$ES363&lt;&gt;"LisChannel",
_xlpm.COEFF,
$ES363&lt;&gt;"RussOutdoor",
_xlpm.COEFF))</f>
        <v/>
      </c>
      <c r="BA363" s="68">
        <f t="array" ref="BA363">
_xlfn.LET(_xlpm.COEFF,
IF($AW363+$AX363=0,0,IF(MAX(MIN($AX363,EOMONTH(BA$15,0))-MAX($AW363,BA$15)+1,)&gt;0,1,0)),
_xlfn.IFS(
$ES363="LisChannel",
_xlpm.COEFF*
INDEX({1;1;1.2;1.2;1;1;1;1;1.2;1.2;1.2;1.2},
MATCH(MONTH(BA$15),
{1,2,3,4,5,6,7,8,9,10,11,12})),
CONCATENATE($ES363," ",$L363)="RussOutdoor метро",
_xlpm.COEFF*
INDEX({0.8;0.9;1.1;1.1;1;1;1;1;1.1;1.1;1.1;1.1},
MATCH(MONTH(BA$15),
{1,2,3,4,5,6,7,8,9,10,11,12})),
$ES363&lt;&gt;"LisChannel",
_xlpm.COEFF,
$ES363&lt;&gt;"RussOutdoor",
_xlpm.COEFF))</f>
        <v/>
      </c>
      <c r="BB363" s="68">
        <f t="array" ref="BB363">
_xlfn.LET(_xlpm.COEFF,
IF($AW363+$AX363=0,0,IF(MAX(MIN($AX363,EOMONTH(BB$15,0))-MAX($AW363,BB$15)+1,)&gt;0,1,0)),
_xlfn.IFS(
$ES363="LisChannel",
_xlpm.COEFF*
INDEX({1;1;1.2;1.2;1;1;1;1;1.2;1.2;1.2;1.2},
MATCH(MONTH(BB$15),
{1,2,3,4,5,6,7,8,9,10,11,12})),
CONCATENATE($ES363," ",$L363)="RussOutdoor метро",
_xlpm.COEFF*
INDEX({0.8;0.9;1.1;1.1;1;1;1;1;1.1;1.1;1.1;1.1},
MATCH(MONTH(BB$15),
{1,2,3,4,5,6,7,8,9,10,11,12})),
$ES363&lt;&gt;"LisChannel",
_xlpm.COEFF,
$ES363&lt;&gt;"RussOutdoor",
_xlpm.COEFF))</f>
        <v/>
      </c>
      <c r="BC363" s="68">
        <f t="array" ref="BC363">
_xlfn.LET(_xlpm.COEFF,
IF($AW363+$AX363=0,0,IF(MAX(MIN($AX363,EOMONTH(BC$15,0))-MAX($AW363,BC$15)+1,)&gt;0,1,0)),
_xlfn.IFS(
$ES363="LisChannel",
_xlpm.COEFF*
INDEX({1;1;1.2;1.2;1;1;1;1;1.2;1.2;1.2;1.2},
MATCH(MONTH(BC$15),
{1,2,3,4,5,6,7,8,9,10,11,12})),
CONCATENATE($ES363," ",$L363)="RussOutdoor метро",
_xlpm.COEFF*
INDEX({0.8;0.9;1.1;1.1;1;1;1;1;1.1;1.1;1.1;1.1},
MATCH(MONTH(BC$15),
{1,2,3,4,5,6,7,8,9,10,11,12})),
$ES363&lt;&gt;"LisChannel",
_xlpm.COEFF,
$ES363&lt;&gt;"RussOutdoor",
_xlpm.COEFF))</f>
        <v/>
      </c>
      <c r="BD363" s="68">
        <f t="array" ref="BD363">
_xlfn.LET(_xlpm.COEFF,
IF($AW363+$AX363=0,0,IF(MAX(MIN($AX363,EOMONTH(BD$15,0))-MAX($AW363,BD$15)+1,)&gt;0,1,0)),
_xlfn.IFS(
$ES363="LisChannel",
_xlpm.COEFF*
INDEX({1;1;1.2;1.2;1;1;1;1;1.2;1.2;1.2;1.2},
MATCH(MONTH(BD$15),
{1,2,3,4,5,6,7,8,9,10,11,12})),
CONCATENATE($ES363," ",$L363)="RussOutdoor метро",
_xlpm.COEFF*
INDEX({0.8;0.9;1.1;1.1;1;1;1;1;1.1;1.1;1.1;1.1},
MATCH(MONTH(BD$15),
{1,2,3,4,5,6,7,8,9,10,11,12})),
$ES363&lt;&gt;"LisChannel",
_xlpm.COEFF,
$ES363&lt;&gt;"RussOutdoor",
_xlpm.COEFF))</f>
        <v/>
      </c>
      <c r="BE363" s="68">
        <f t="array" ref="BE363">
_xlfn.LET(_xlpm.COEFF,
IF($AW363+$AX363=0,0,IF(MAX(MIN($AX363,EOMONTH(BE$15,0))-MAX($AW363,BE$15)+1,)&gt;0,1,0)),
_xlfn.IFS(
$ES363="LisChannel",
_xlpm.COEFF*
INDEX({1;1;1.2;1.2;1;1;1;1;1.2;1.2;1.2;1.2},
MATCH(MONTH(BE$15),
{1,2,3,4,5,6,7,8,9,10,11,12})),
CONCATENATE($ES363," ",$L363)="RussOutdoor метро",
_xlpm.COEFF*
INDEX({0.8;0.9;1.1;1.1;1;1;1;1;1.1;1.1;1.1;1.1},
MATCH(MONTH(BE$15),
{1,2,3,4,5,6,7,8,9,10,11,12})),
$ES363&lt;&gt;"LisChannel",
_xlpm.COEFF,
$ES363&lt;&gt;"RussOutdoor",
_xlpm.COEFF))</f>
        <v/>
      </c>
      <c r="BF363" s="68">
        <f t="array" ref="BF363">
_xlfn.LET(_xlpm.COEFF,
IF($AW363+$AX363=0,0,IF(MAX(MIN($AX363,EOMONTH(BF$15,0))-MAX($AW363,BF$15)+1,)&gt;0,1,0)),
_xlfn.IFS(
$ES363="LisChannel",
_xlpm.COEFF*
INDEX({1;1;1.2;1.2;1;1;1;1;1.2;1.2;1.2;1.2},
MATCH(MONTH(BF$15),
{1,2,3,4,5,6,7,8,9,10,11,12})),
CONCATENATE($ES363," ",$L363)="RussOutdoor метро",
_xlpm.COEFF*
INDEX({0.8;0.9;1.1;1.1;1;1;1;1;1.1;1.1;1.1;1.1},
MATCH(MONTH(BF$15),
{1,2,3,4,5,6,7,8,9,10,11,12})),
$ES363&lt;&gt;"LisChannel",
_xlpm.COEFF,
$ES363&lt;&gt;"RussOutdoor",
_xlpm.COEFF))</f>
        <v/>
      </c>
      <c r="BG363" s="68">
        <f t="array" ref="BG363">
_xlfn.LET(_xlpm.COEFF,
IF($AW363+$AX363=0,0,IF(MAX(MIN($AX363,EOMONTH(BG$15,0))-MAX($AW363,BG$15)+1,)&gt;0,1,0)),
_xlfn.IFS(
$ES363="LisChannel",
_xlpm.COEFF*
INDEX({1;1;1.2;1.2;1;1;1;1;1.2;1.2;1.2;1.2},
MATCH(MONTH(BG$15),
{1,2,3,4,5,6,7,8,9,10,11,12})),
CONCATENATE($ES363," ",$L363)="RussOutdoor метро",
_xlpm.COEFF*
INDEX({0.8;0.9;1.1;1.1;1;1;1;1;1.1;1.1;1.1;1.1},
MATCH(MONTH(BG$15),
{1,2,3,4,5,6,7,8,9,10,11,12})),
$ES363&lt;&gt;"LisChannel",
_xlpm.COEFF,
$ES363&lt;&gt;"RussOutdoor",
_xlpm.COEFF))</f>
        <v/>
      </c>
      <c r="BH363" s="68">
        <f t="array" ref="BH363">
_xlfn.LET(_xlpm.COEFF,
IF($AW363+$AX363=0,0,IF(MAX(MIN($AX363,EOMONTH(BH$15,0))-MAX($AW363,BH$15)+1,)&gt;0,1,0)),
_xlfn.IFS(
$ES363="LisChannel",
_xlpm.COEFF*
INDEX({1;1;1.2;1.2;1;1;1;1;1.2;1.2;1.2;1.2},
MATCH(MONTH(BH$15),
{1,2,3,4,5,6,7,8,9,10,11,12})),
CONCATENATE($ES363," ",$L363)="RussOutdoor метро",
_xlpm.COEFF*
INDEX({0.8;0.9;1.1;1.1;1;1;1;1;1.1;1.1;1.1;1.1},
MATCH(MONTH(BH$15),
{1,2,3,4,5,6,7,8,9,10,11,12})),
$ES363&lt;&gt;"LisChannel",
_xlpm.COEFF,
$ES363&lt;&gt;"RussOutdoor",
_xlpm.COEFF))</f>
        <v/>
      </c>
      <c r="BI363" s="68">
        <f t="array" ref="BI363">
_xlfn.LET(_xlpm.COEFF,
IF($AW363+$AX363=0,0,IF(MAX(MIN($AX363,EOMONTH(BI$15,0))-MAX($AW363,BI$15)+1,)&gt;0,1,0)),
_xlfn.IFS(
$ES363="LisChannel",
_xlpm.COEFF*
INDEX({1;1;1.2;1.2;1;1;1;1;1.2;1.2;1.2;1.2},
MATCH(MONTH(BI$15),
{1,2,3,4,5,6,7,8,9,10,11,12})),
CONCATENATE($ES363," ",$L363)="RussOutdoor метро",
_xlpm.COEFF*
INDEX({0.8;0.9;1.1;1.1;1;1;1;1;1.1;1.1;1.1;1.1},
MATCH(MONTH(BI$15),
{1,2,3,4,5,6,7,8,9,10,11,12})),
$ES363&lt;&gt;"LisChannel",
_xlpm.COEFF,
$ES363&lt;&gt;"RussOutdoor",
_xlpm.COEFF))</f>
        <v/>
      </c>
      <c r="BJ363" s="68">
        <f t="array" ref="BJ363">
_xlfn.LET(_xlpm.COEFF,
IF($AW363+$AX363=0,0,IF(MAX(MIN($AX363,EOMONTH(BJ$15,0))-MAX($AW363,BJ$15)+1,)&gt;0,1,0)),
_xlfn.IFS(
$ES363="LisChannel",
_xlpm.COEFF*
INDEX({1;1;1.2;1.2;1;1;1;1;1.2;1.2;1.2;1.2},
MATCH(MONTH(BJ$15),
{1,2,3,4,5,6,7,8,9,10,11,12})),
CONCATENATE($ES363," ",$L363)="RussOutdoor метро",
_xlpm.COEFF*
INDEX({0.8;0.9;1.1;1.1;1;1;1;1;1.1;1.1;1.1;1.1},
MATCH(MONTH(BJ$15),
{1,2,3,4,5,6,7,8,9,10,11,12})),
$ES363&lt;&gt;"LisChannel",
_xlpm.COEFF,
$ES363&lt;&gt;"RussOutdoor",
_xlpm.COEFF))</f>
        <v/>
      </c>
      <c r="BK363" s="68">
        <f t="array" ref="BK363">
_xlfn.LET(_xlpm.COEFF,
IF($AW363+$AX363=0,0,IF(MAX(MIN($AX363,EOMONTH(BK$15,0))-MAX($AW363,BK$15)+1,)&gt;0,1,0)),
_xlfn.IFS(
$ES363="LisChannel",
_xlpm.COEFF*
INDEX({1;1;1.2;1.2;1;1;1;1;1.2;1.2;1.2;1.2},
MATCH(MONTH(BK$15),
{1,2,3,4,5,6,7,8,9,10,11,12})),
CONCATENATE($ES363," ",$L363)="RussOutdoor метро",
_xlpm.COEFF*
INDEX({0.8;0.9;1.1;1.1;1;1;1;1;1.1;1.1;1.1;1.1},
MATCH(MONTH(BK$15),
{1,2,3,4,5,6,7,8,9,10,11,12})),
$ES363&lt;&gt;"LisChannel",
_xlpm.COEFF,
$ES363&lt;&gt;"RussOutdoor",
_xlpm.COEFF))</f>
        <v/>
      </c>
      <c r="BL363" s="62">
        <f>COUNTIFS($AZ363:$BK363,"&gt;0")</f>
        <v/>
      </c>
      <c r="BM363" s="65" t="n"/>
      <c r="BN363" s="125">
        <f>$DJ363</f>
        <v/>
      </c>
      <c r="BO363" s="63">
        <f>$DQ363</f>
        <v/>
      </c>
      <c r="BP363" s="125">
        <f>
IFERROR(
IF($BL363=0,0,
$BN363*(1-$BO363)),
0)</f>
        <v/>
      </c>
      <c r="BQ363" s="125">
        <f t="array" ref="BQ363">
IFERROR(
_xlfn.IFS(
$DH363="день_1",
$BP363*$BL363/($AX363-$AW363+1)*AZ363*(DAY(EOMONTH(AZ$15,0))),
$DH363="день_2",
$BP363/30*MAX(MIN($AX363,EOMONTH(AZ$15,0))-MAX($AW363,AZ$15)+1,),
$DH363="раб.день",
$BP363/30*(IFERROR(
_xlfn.LET(_xlpm.VD,
CHOOSE(
{1;2;3;4;5;6;7;8;9;10;11;12;13;14;15;16;17;18},
45658,45659,45660,45661,45662,45663,45664,45665,45711,45724,45778,45779,45785,45786,45820,45821,45965,46022),
_xlfn.LET(_xlpm.DD,
MAX(MIN($AX363,EOMONTH(AZ$15,0))-MAX($AW363,AZ$15),),
_xlfn.IFS(
AND(MONTH($AW363)=MONTH(AZ$15),MONTH($AX363)&lt;&gt;MONTH(AZ$15)),
NETWORKDAYS.INTL($AW363,$AW363+_xlpm.DD,1,_xlpm.VD),
AND(MONTH($AW363)&lt;&gt;MONTH(AZ$15),MONTH($AX363)=MONTH(AZ$15)),
NETWORKDAYS.INTL(($AX363)-_xlpm.DD,$AX363,1,_xlpm.VD),
AND(MONTH($AW363)&lt;MONTH(AZ$15),MONTH($AX363)&gt;MONTH(AZ$15)),
NETWORKDAYS.INTL((EOMONTH(AZ$15-1,1))-_xlpm.DD,EOMONTH(AZ$15-1,1),1,_xlpm.VD),
AND(MONTH($AW363)=MONTH(AZ$15),MONTH($AX363)=MONTH(AZ$15)),
NETWORKDAYS.INTL($AW363,$AX363,1,_xlpm.VD)))),0)),
$DH363="месяц",
$BP363*AZ363,
$DH363="неделя",
$BP363*AZ363/7*(ROUNDUP((DAY(EOMONTH(AZ$15,0)))/4,0))),
0)</f>
        <v/>
      </c>
      <c r="BR363" s="125">
        <f t="array" ref="BR363">
IFERROR(
_xlfn.IFS(
$DH363="день_1",
$BP363*$BL363/($AX363-$AW363+1)*BA363*(DAY(EOMONTH(BA$15,0))),
$DH363="день_2",
$BP363/30*MAX(MIN($AX363,EOMONTH(BA$15,0))-MAX($AW363,BA$15)+1,),
$DH363="раб.день",
$BP363/30*(IFERROR(
_xlfn.LET(_xlpm.VD,
CHOOSE(
{1;2;3;4;5;6;7;8;9;10;11;12;13;14;15;16;17;18},
45658,45659,45660,45661,45662,45663,45664,45665,45711,45724,45778,45779,45785,45786,45820,45821,45965,46022),
_xlfn.LET(_xlpm.DD,
MAX(MIN($AX363,EOMONTH(BA$15,0))-MAX($AW363,BA$15),),
_xlfn.IFS(
AND(MONTH($AW363)=MONTH(BA$15),MONTH($AX363)&lt;&gt;MONTH(BA$15)),
NETWORKDAYS.INTL($AW363,$AW363+_xlpm.DD,1,_xlpm.VD),
AND(MONTH($AW363)&lt;&gt;MONTH(BA$15),MONTH($AX363)=MONTH(BA$15)),
NETWORKDAYS.INTL(($AX363)-_xlpm.DD,$AX363,1,_xlpm.VD),
AND(MONTH($AW363)&lt;MONTH(BA$15),MONTH($AX363)&gt;MONTH(BA$15)),
NETWORKDAYS.INTL((EOMONTH(BA$15-1,1))-_xlpm.DD,EOMONTH(BA$15-1,1),1,_xlpm.VD),
AND(MONTH($AW363)=MONTH(BA$15),MONTH($AX363)=MONTH(BA$15)),
NETWORKDAYS.INTL($AW363,$AX363,1,_xlpm.VD)))),0)),
$DH363="месяц",
$BP363*BA363,
$DH363="неделя",
$BP363*BA363/7*(ROUNDUP((DAY(EOMONTH(BA$15,0)))/4,0))),
0)</f>
        <v/>
      </c>
      <c r="BS363" s="125">
        <f t="array" ref="BS363">
IFERROR(
_xlfn.IFS(
$DH363="день_1",
$BP363*$BL363/($AX363-$AW363+1)*BB363*(DAY(EOMONTH(BB$15,0))),
$DH363="день_2",
$BP363/30*MAX(MIN($AX363,EOMONTH(BB$15,0))-MAX($AW363,BB$15)+1,),
$DH363="раб.день",
$BP363/30*(IFERROR(
_xlfn.LET(_xlpm.VD,
CHOOSE(
{1;2;3;4;5;6;7;8;9;10;11;12;13;14;15;16;17;18},
45658,45659,45660,45661,45662,45663,45664,45665,45711,45724,45778,45779,45785,45786,45820,45821,45965,46022),
_xlfn.LET(_xlpm.DD,
MAX(MIN($AX363,EOMONTH(BB$15,0))-MAX($AW363,BB$15),),
_xlfn.IFS(
AND(MONTH($AW363)=MONTH(BB$15),MONTH($AX363)&lt;&gt;MONTH(BB$15)),
NETWORKDAYS.INTL($AW363,$AW363+_xlpm.DD,1,_xlpm.VD),
AND(MONTH($AW363)&lt;&gt;MONTH(BB$15),MONTH($AX363)=MONTH(BB$15)),
NETWORKDAYS.INTL(($AX363)-_xlpm.DD,$AX363,1,_xlpm.VD),
AND(MONTH($AW363)&lt;MONTH(BB$15),MONTH($AX363)&gt;MONTH(BB$15)),
NETWORKDAYS.INTL((EOMONTH(BB$15-1,1))-_xlpm.DD,EOMONTH(BB$15-1,1),1,_xlpm.VD),
AND(MONTH($AW363)=MONTH(BB$15),MONTH($AX363)=MONTH(BB$15)),
NETWORKDAYS.INTL($AW363,$AX363,1,_xlpm.VD)))),0)),
$DH363="месяц",
$BP363*BB363,
$DH363="неделя",
$BP363*BB363/7*(ROUNDUP((DAY(EOMONTH(BB$15,0)))/4,0))),
0)</f>
        <v/>
      </c>
      <c r="BT363" s="125">
        <f t="array" ref="BT363">
IFERROR(
_xlfn.IFS(
$DH363="день_1",
$BP363*$BL363/($AX363-$AW363+1)*BC363*(DAY(EOMONTH(BC$15,0))),
$DH363="день_2",
$BP363/30*MAX(MIN($AX363,EOMONTH(BC$15,0))-MAX($AW363,BC$15)+1,),
$DH363="раб.день",
$BP363/30*(IFERROR(
_xlfn.LET(_xlpm.VD,
CHOOSE(
{1;2;3;4;5;6;7;8;9;10;11;12;13;14;15;16;17;18},
45658,45659,45660,45661,45662,45663,45664,45665,45711,45724,45778,45779,45785,45786,45820,45821,45965,46022),
_xlfn.LET(_xlpm.DD,
MAX(MIN($AX363,EOMONTH(BC$15,0))-MAX($AW363,BC$15),),
_xlfn.IFS(
AND(MONTH($AW363)=MONTH(BC$15),MONTH($AX363)&lt;&gt;MONTH(BC$15)),
NETWORKDAYS.INTL($AW363,$AW363+_xlpm.DD,1,_xlpm.VD),
AND(MONTH($AW363)&lt;&gt;MONTH(BC$15),MONTH($AX363)=MONTH(BC$15)),
NETWORKDAYS.INTL(($AX363)-_xlpm.DD,$AX363,1,_xlpm.VD),
AND(MONTH($AW363)&lt;MONTH(BC$15),MONTH($AX363)&gt;MONTH(BC$15)),
NETWORKDAYS.INTL((EOMONTH(BC$15-1,1))-_xlpm.DD,EOMONTH(BC$15-1,1),1,_xlpm.VD),
AND(MONTH($AW363)=MONTH(BC$15),MONTH($AX363)=MONTH(BC$15)),
NETWORKDAYS.INTL($AW363,$AX363,1,_xlpm.VD)))),0)),
$DH363="месяц",
$BP363*BC363,
$DH363="неделя",
$BP363*BC363/7*(ROUNDUP((DAY(EOMONTH(BC$15,0)))/4,0))),
0)</f>
        <v/>
      </c>
      <c r="BU363" s="125">
        <f t="array" ref="BU363">
IFERROR(
_xlfn.IFS(
$DH363="день_1",
$BP363*$BL363/($AX363-$AW363+1)*BD363*(DAY(EOMONTH(BD$15,0))),
$DH363="день_2",
$BP363/30*MAX(MIN($AX363,EOMONTH(BD$15,0))-MAX($AW363,BD$15)+1,),
$DH363="раб.день",
$BP363/30*(IFERROR(
_xlfn.LET(_xlpm.VD,
CHOOSE(
{1;2;3;4;5;6;7;8;9;10;11;12;13;14;15;16;17;18},
45658,45659,45660,45661,45662,45663,45664,45665,45711,45724,45778,45779,45785,45786,45820,45821,45965,46022),
_xlfn.LET(_xlpm.DD,
MAX(MIN($AX363,EOMONTH(BD$15,0))-MAX($AW363,BD$15),),
_xlfn.IFS(
AND(MONTH($AW363)=MONTH(BD$15),MONTH($AX363)&lt;&gt;MONTH(BD$15)),
NETWORKDAYS.INTL($AW363,$AW363+_xlpm.DD,1,_xlpm.VD),
AND(MONTH($AW363)&lt;&gt;MONTH(BD$15),MONTH($AX363)=MONTH(BD$15)),
NETWORKDAYS.INTL(($AX363)-_xlpm.DD,$AX363,1,_xlpm.VD),
AND(MONTH($AW363)&lt;MONTH(BD$15),MONTH($AX363)&gt;MONTH(BD$15)),
NETWORKDAYS.INTL((EOMONTH(BD$15-1,1))-_xlpm.DD,EOMONTH(BD$15-1,1),1,_xlpm.VD),
AND(MONTH($AW363)=MONTH(BD$15),MONTH($AX363)=MONTH(BD$15)),
NETWORKDAYS.INTL($AW363,$AX363,1,_xlpm.VD)))),0)),
$DH363="месяц",
$BP363*BD363,
$DH363="неделя",
$BP363*BD363/7*(ROUNDUP((DAY(EOMONTH(BD$15,0)))/4,0))),
0)</f>
        <v/>
      </c>
      <c r="BV363" s="125">
        <f t="array" ref="BV363">
IFERROR(
_xlfn.IFS(
$DH363="день_1",
$BP363*$BL363/($AX363-$AW363+1)*BE363*(DAY(EOMONTH(BE$15,0))),
$DH363="день_2",
$BP363/30*MAX(MIN($AX363,EOMONTH(BE$15,0))-MAX($AW363,BE$15)+1,),
$DH363="раб.день",
$BP363/30*(IFERROR(
_xlfn.LET(_xlpm.VD,
CHOOSE(
{1;2;3;4;5;6;7;8;9;10;11;12;13;14;15;16;17;18},
45658,45659,45660,45661,45662,45663,45664,45665,45711,45724,45778,45779,45785,45786,45820,45821,45965,46022),
_xlfn.LET(_xlpm.DD,
MAX(MIN($AX363,EOMONTH(BE$15,0))-MAX($AW363,BE$15),),
_xlfn.IFS(
AND(MONTH($AW363)=MONTH(BE$15),MONTH($AX363)&lt;&gt;MONTH(BE$15)),
NETWORKDAYS.INTL($AW363,$AW363+_xlpm.DD,1,_xlpm.VD),
AND(MONTH($AW363)&lt;&gt;MONTH(BE$15),MONTH($AX363)=MONTH(BE$15)),
NETWORKDAYS.INTL(($AX363)-_xlpm.DD,$AX363,1,_xlpm.VD),
AND(MONTH($AW363)&lt;MONTH(BE$15),MONTH($AX363)&gt;MONTH(BE$15)),
NETWORKDAYS.INTL((EOMONTH(BE$15-1,1))-_xlpm.DD,EOMONTH(BE$15-1,1),1,_xlpm.VD),
AND(MONTH($AW363)=MONTH(BE$15),MONTH($AX363)=MONTH(BE$15)),
NETWORKDAYS.INTL($AW363,$AX363,1,_xlpm.VD)))),0)),
$DH363="месяц",
$BP363*BE363,
$DH363="неделя",
$BP363*BE363/7*(ROUNDUP((DAY(EOMONTH(BE$15,0)))/4,0))),
0)</f>
        <v/>
      </c>
      <c r="BW363" s="125">
        <f t="array" ref="BW363">
IFERROR(
_xlfn.IFS(
$DH363="день_1",
$BP363*$BL363/($AX363-$AW363+1)*BF363*(DAY(EOMONTH(BF$15,0))),
$DH363="день_2",
$BP363/30*MAX(MIN($AX363,EOMONTH(BF$15,0))-MAX($AW363,BF$15)+1,),
$DH363="раб.день",
$BP363/30*(IFERROR(
_xlfn.LET(_xlpm.VD,
CHOOSE(
{1;2;3;4;5;6;7;8;9;10;11;12;13;14;15;16;17;18},
45658,45659,45660,45661,45662,45663,45664,45665,45711,45724,45778,45779,45785,45786,45820,45821,45965,46022),
_xlfn.LET(_xlpm.DD,
MAX(MIN($AX363,EOMONTH(BF$15,0))-MAX($AW363,BF$15),),
_xlfn.IFS(
AND(MONTH($AW363)=MONTH(BF$15),MONTH($AX363)&lt;&gt;MONTH(BF$15)),
NETWORKDAYS.INTL($AW363,$AW363+_xlpm.DD,1,_xlpm.VD),
AND(MONTH($AW363)&lt;&gt;MONTH(BF$15),MONTH($AX363)=MONTH(BF$15)),
NETWORKDAYS.INTL(($AX363)-_xlpm.DD,$AX363,1,_xlpm.VD),
AND(MONTH($AW363)&lt;MONTH(BF$15),MONTH($AX363)&gt;MONTH(BF$15)),
NETWORKDAYS.INTL((EOMONTH(BF$15-1,1))-_xlpm.DD,EOMONTH(BF$15-1,1),1,_xlpm.VD),
AND(MONTH($AW363)=MONTH(BF$15),MONTH($AX363)=MONTH(BF$15)),
NETWORKDAYS.INTL($AW363,$AX363,1,_xlpm.VD)))),0)),
$DH363="месяц",
$BP363*BF363,
$DH363="неделя",
$BP363*BF363/7*(ROUNDUP((DAY(EOMONTH(BF$15,0)))/4,0))),
0)</f>
        <v/>
      </c>
      <c r="BX363" s="125">
        <f t="array" ref="BX363">
IFERROR(
_xlfn.IFS(
$DH363="день_1",
$BP363*$BL363/($AX363-$AW363+1)*BG363*(DAY(EOMONTH(BG$15,0))),
$DH363="день_2",
$BP363/30*MAX(MIN($AX363,EOMONTH(BG$15,0))-MAX($AW363,BG$15)+1,),
$DH363="раб.день",
$BP363/30*(IFERROR(
_xlfn.LET(_xlpm.VD,
CHOOSE(
{1;2;3;4;5;6;7;8;9;10;11;12;13;14;15;16;17;18},
45658,45659,45660,45661,45662,45663,45664,45665,45711,45724,45778,45779,45785,45786,45820,45821,45965,46022),
_xlfn.LET(_xlpm.DD,
MAX(MIN($AX363,EOMONTH(BG$15,0))-MAX($AW363,BG$15),),
_xlfn.IFS(
AND(MONTH($AW363)=MONTH(BG$15),MONTH($AX363)&lt;&gt;MONTH(BG$15)),
NETWORKDAYS.INTL($AW363,$AW363+_xlpm.DD,1,_xlpm.VD),
AND(MONTH($AW363)&lt;&gt;MONTH(BG$15),MONTH($AX363)=MONTH(BG$15)),
NETWORKDAYS.INTL(($AX363)-_xlpm.DD,$AX363,1,_xlpm.VD),
AND(MONTH($AW363)&lt;MONTH(BG$15),MONTH($AX363)&gt;MONTH(BG$15)),
NETWORKDAYS.INTL((EOMONTH(BG$15-1,1))-_xlpm.DD,EOMONTH(BG$15-1,1),1,_xlpm.VD),
AND(MONTH($AW363)=MONTH(BG$15),MONTH($AX363)=MONTH(BG$15)),
NETWORKDAYS.INTL($AW363,$AX363,1,_xlpm.VD)))),0)),
$DH363="месяц",
$BP363*BG363,
$DH363="неделя",
$BP363*BG363/7*(ROUNDUP((DAY(EOMONTH(BG$15,0)))/4,0))),
0)</f>
        <v/>
      </c>
      <c r="BY363" s="125">
        <f t="array" ref="BY363">
IFERROR(
_xlfn.IFS(
$DH363="день_1",
$BP363*$BL363/($AX363-$AW363+1)*BH363*(DAY(EOMONTH(BH$15,0))),
$DH363="день_2",
$BP363/30*MAX(MIN($AX363,EOMONTH(BH$15,0))-MAX($AW363,BH$15)+1,),
$DH363="раб.день",
$BP363/30*(IFERROR(
_xlfn.LET(_xlpm.VD,
CHOOSE(
{1;2;3;4;5;6;7;8;9;10;11;12;13;14;15;16;17;18},
45658,45659,45660,45661,45662,45663,45664,45665,45711,45724,45778,45779,45785,45786,45820,45821,45965,46022),
_xlfn.LET(_xlpm.DD,
MAX(MIN($AX363,EOMONTH(BH$15,0))-MAX($AW363,BH$15),),
_xlfn.IFS(
AND(MONTH($AW363)=MONTH(BH$15),MONTH($AX363)&lt;&gt;MONTH(BH$15)),
NETWORKDAYS.INTL($AW363,$AW363+_xlpm.DD,1,_xlpm.VD),
AND(MONTH($AW363)&lt;&gt;MONTH(BH$15),MONTH($AX363)=MONTH(BH$15)),
NETWORKDAYS.INTL(($AX363)-_xlpm.DD,$AX363,1,_xlpm.VD),
AND(MONTH($AW363)&lt;MONTH(BH$15),MONTH($AX363)&gt;MONTH(BH$15)),
NETWORKDAYS.INTL((EOMONTH(BH$15-1,1))-_xlpm.DD,EOMONTH(BH$15-1,1),1,_xlpm.VD),
AND(MONTH($AW363)=MONTH(BH$15),MONTH($AX363)=MONTH(BH$15)),
NETWORKDAYS.INTL($AW363,$AX363,1,_xlpm.VD)))),0)),
$DH363="месяц",
$BP363*BH363,
$DH363="неделя",
$BP363*BH363/7*(ROUNDUP((DAY(EOMONTH(BH$15,0)))/4,0))),
0)</f>
        <v/>
      </c>
      <c r="BZ363" s="125">
        <f t="array" ref="BZ363">
IFERROR(
_xlfn.IFS(
$DH363="день_1",
$BP363*$BL363/($AX363-$AW363+1)*BI363*(DAY(EOMONTH(BI$15,0))),
$DH363="день_2",
$BP363/30*MAX(MIN($AX363,EOMONTH(BI$15,0))-MAX($AW363,BI$15)+1,),
$DH363="раб.день",
$BP363/30*(IFERROR(
_xlfn.LET(_xlpm.VD,
CHOOSE(
{1;2;3;4;5;6;7;8;9;10;11;12;13;14;15;16;17;18},
45658,45659,45660,45661,45662,45663,45664,45665,45711,45724,45778,45779,45785,45786,45820,45821,45965,46022),
_xlfn.LET(_xlpm.DD,
MAX(MIN($AX363,EOMONTH(BI$15,0))-MAX($AW363,BI$15),),
_xlfn.IFS(
AND(MONTH($AW363)=MONTH(BI$15),MONTH($AX363)&lt;&gt;MONTH(BI$15)),
NETWORKDAYS.INTL($AW363,$AW363+_xlpm.DD,1,_xlpm.VD),
AND(MONTH($AW363)&lt;&gt;MONTH(BI$15),MONTH($AX363)=MONTH(BI$15)),
NETWORKDAYS.INTL(($AX363)-_xlpm.DD,$AX363,1,_xlpm.VD),
AND(MONTH($AW363)&lt;MONTH(BI$15),MONTH($AX363)&gt;MONTH(BI$15)),
NETWORKDAYS.INTL((EOMONTH(BI$15-1,1))-_xlpm.DD,EOMONTH(BI$15-1,1),1,_xlpm.VD),
AND(MONTH($AW363)=MONTH(BI$15),MONTH($AX363)=MONTH(BI$15)),
NETWORKDAYS.INTL($AW363,$AX363,1,_xlpm.VD)))),0)),
$DH363="месяц",
$BP363*BI363,
$DH363="неделя",
$BP363*BI363/7*(ROUNDUP((DAY(EOMONTH(BI$15,0)))/4,0))),
0)</f>
        <v/>
      </c>
      <c r="CA363" s="125">
        <f t="array" ref="CA363">
IFERROR(
_xlfn.IFS(
$DH363="день_1",
$BP363*$BL363/($AX363-$AW363+1)*BJ363*(DAY(EOMONTH(BJ$15,0))),
$DH363="день_2",
$BP363/30*MAX(MIN($AX363,EOMONTH(BJ$15,0))-MAX($AW363,BJ$15)+1,),
$DH363="раб.день",
$BP363/30*(IFERROR(
_xlfn.LET(_xlpm.VD,
CHOOSE(
{1;2;3;4;5;6;7;8;9;10;11;12;13;14;15;16;17;18},
45658,45659,45660,45661,45662,45663,45664,45665,45711,45724,45778,45779,45785,45786,45820,45821,45965,46022),
_xlfn.LET(_xlpm.DD,
MAX(MIN($AX363,EOMONTH(BJ$15,0))-MAX($AW363,BJ$15),),
_xlfn.IFS(
AND(MONTH($AW363)=MONTH(BJ$15),MONTH($AX363)&lt;&gt;MONTH(BJ$15)),
NETWORKDAYS.INTL($AW363,$AW363+_xlpm.DD,1,_xlpm.VD),
AND(MONTH($AW363)&lt;&gt;MONTH(BJ$15),MONTH($AX363)=MONTH(BJ$15)),
NETWORKDAYS.INTL(($AX363)-_xlpm.DD,$AX363,1,_xlpm.VD),
AND(MONTH($AW363)&lt;MONTH(BJ$15),MONTH($AX363)&gt;MONTH(BJ$15)),
NETWORKDAYS.INTL((EOMONTH(BJ$15-1,1))-_xlpm.DD,EOMONTH(BJ$15-1,1),1,_xlpm.VD),
AND(MONTH($AW363)=MONTH(BJ$15),MONTH($AX363)=MONTH(BJ$15)),
NETWORKDAYS.INTL($AW363,$AX363,1,_xlpm.VD)))),0)),
$DH363="месяц",
$BP363*BJ363,
$DH363="неделя",
$BP363*BJ363/7*(ROUNDUP((DAY(EOMONTH(BJ$15,0)))/4,0))),
0)</f>
        <v/>
      </c>
      <c r="CB363" s="125">
        <f t="array" ref="CB363">
IFERROR(
_xlfn.IFS(
$DH363="день_1",
$BP363*$BL363/($AX363-$AW363+1)*BK363*(DAY(EOMONTH(BK$15,0))),
$DH363="день_2",
$BP363/30*MAX(MIN($AX363,EOMONTH(BK$15,0))-MAX($AW363,BK$15)+1,),
$DH363="раб.день",
$BP363/30*(IFERROR(
_xlfn.LET(_xlpm.VD,
CHOOSE(
{1;2;3;4;5;6;7;8;9;10;11;12;13;14;15;16;17;18},
45658,45659,45660,45661,45662,45663,45664,45665,45711,45724,45778,45779,45785,45786,45820,45821,45965,46022),
_xlfn.LET(_xlpm.DD,
MAX(MIN($AX363,EOMONTH(BK$15,0))-MAX($AW363,BK$15),),
_xlfn.IFS(
AND(MONTH($AW363)=MONTH(BK$15),MONTH($AX363)&lt;&gt;MONTH(BK$15)),
NETWORKDAYS.INTL($AW363,$AW363+_xlpm.DD,1,_xlpm.VD),
AND(MONTH($AW363)&lt;&gt;MONTH(BK$15),MONTH($AX363)=MONTH(BK$15)),
NETWORKDAYS.INTL(($AX363)-_xlpm.DD,$AX363,1,_xlpm.VD),
AND(MONTH($AW363)&lt;MONTH(BK$15),MONTH($AX363)&gt;MONTH(BK$15)),
NETWORKDAYS.INTL((EOMONTH(BK$15-1,1))-_xlpm.DD,EOMONTH(BK$15-1,1),1,_xlpm.VD),
AND(MONTH($AW363)=MONTH(BK$15),MONTH($AX363)=MONTH(BK$15)),
NETWORKDAYS.INTL($AW363,$AX363,1,_xlpm.VD)))),0)),
$DH363="месяц",
$BP363*BK363,
$DH363="неделя",
$BP363*BK363/7*(ROUNDUP((DAY(EOMONTH(BK$15,0)))/4,0))),
0)</f>
        <v/>
      </c>
      <c r="CC363" s="125">
        <f>SUM($BQ363:$CB363)</f>
        <v/>
      </c>
      <c r="CD363" s="126">
        <f>SUM($EH363:$EH363)</f>
        <v/>
      </c>
      <c r="CE363" s="126">
        <f>$CD363*$AB363</f>
        <v/>
      </c>
      <c r="CF363" s="126">
        <f>SUM($EK363:$EK363)</f>
        <v/>
      </c>
      <c r="CG363" s="126">
        <f>$CF363*$AB363</f>
        <v/>
      </c>
      <c r="CH363" s="126">
        <f>SUM($CC363,$CE363,$CG363)</f>
        <v/>
      </c>
      <c r="CI363" s="126">
        <f>$CH363*(1+$CM363)</f>
        <v/>
      </c>
      <c r="CJ363" s="127" t="n">
        <v>0</v>
      </c>
      <c r="CK363" s="126">
        <f>SUM($CH363:$CH363)*(1+$CJ363)</f>
        <v/>
      </c>
      <c r="CL363" s="126">
        <f>SUM($CH363:$CH363)*(1+$CM363)</f>
        <v/>
      </c>
      <c r="CM363" s="59" t="inlineStr">
        <is>
          <t>20%</t>
        </is>
      </c>
      <c r="CN363" s="59" t="n"/>
      <c r="CO363" s="72" t="n"/>
      <c r="CP363" s="59" t="n"/>
      <c r="CQ363" s="73" t="n"/>
      <c r="CR363" s="73" t="n"/>
      <c r="CS363" s="73" t="n"/>
      <c r="CT363" s="72" t="n"/>
      <c r="CU363" s="79" t="inlineStr">
        <is>
          <t> </t>
        </is>
      </c>
      <c r="CV363" s="60" t="n"/>
      <c r="CW363" s="60" t="n"/>
      <c r="CX363" s="60" t="n"/>
      <c r="CY363" s="127">
        <f>IFERROR(($CC363-$EE363)/($EE363/(1-$DQ363)),0)</f>
        <v/>
      </c>
      <c r="CZ363" s="127">
        <f>IFERROR(1-$EI363/($CE363),0)</f>
        <v/>
      </c>
      <c r="DA363" s="127">
        <f>IFERROR(1-$EL363/($CG363),0)</f>
        <v/>
      </c>
      <c r="DB363" s="126">
        <f>ROUND(IFERROR(($CI363/(1+$CM363)-$EN363),0),2)</f>
        <v/>
      </c>
      <c r="DC363" s="128" t="n"/>
      <c r="DD363" s="125" t="n"/>
      <c r="DE363" s="75" t="n">
        <v>0</v>
      </c>
      <c r="DF363" s="128" t="n"/>
      <c r="DG363" s="125">
        <f>IF($DC363=0,0,$DD363*($DC363*100%-$DE363*$DF363))*SUM($AB363:$AB363)</f>
        <v/>
      </c>
      <c r="DH363" s="129" t="inlineStr">
        <is>
          <t>месяц</t>
        </is>
      </c>
      <c r="DI363" s="130">
        <f t="array" ref="DI363">IFERROR(
IF($ES363="LisChannel",
(ROUND(((INDEX({174.625;153.888888888889;130.972222222222},MATCH($AI363,{2;3;4}),0))*$AG363*$AI363),2)),0),0)</f>
        <v/>
      </c>
      <c r="DJ363" s="130">
        <f>
_xlfn.LET(_xlpm.X,
IFERROR(
IF($ES363="НовиковТВ",
(_xlfn.LET(_xlpm.NTV,
_xlfn.LET(_xlpm.MIN,350000,
IF(SUMIFS($DI:$DI,$ES:$ES,"НовиковТВ")&lt;=_xlpm.MIN,
(SUMIFS($DI:$DI,$ES:$ES,"НовиковТВ")/(COUNTIFS($ES:$ES,"НовиковТВ")))*_xlpm.MIN/SUMIFS($DI:$DI,$ES:$ES,"НовиковТВ"),
DI363)),
_xlpm.NTV+$DG363/(1-(1-(_xlpm.NTV)*(1-$DL363)*(1-$DM363)*(1-$DN363)*(1-$DO363)*(1-$DP363)/_xlpm.NTV))))/(1+$EP363),
$DI363+$DG363/(1-(1-($DI363)*(1-$DL363)*(1-$DM363)*(1-$DN363)*(1-$DO363)*(1-$DP363)/$DI363))),
0),
_xlpm.X*(1+$CM363)*(1+$CW363)-_xlpm.X*(1+$CM363)+_xlpm.X)</f>
        <v/>
      </c>
      <c r="DK363" s="125" t="inlineStr">
        <is>
          <t>послед.</t>
        </is>
      </c>
      <c r="DL363" s="63" t="n">
        <v>0</v>
      </c>
      <c r="DM363" s="63" t="n">
        <v>0</v>
      </c>
      <c r="DN363" s="63" t="n">
        <v>0</v>
      </c>
      <c r="DO363" s="63" t="n">
        <v>0</v>
      </c>
      <c r="DP363" s="63" t="n">
        <v>0</v>
      </c>
      <c r="DQ363" s="63">
        <f t="array" ref="DQ363">IFERROR(_xlfn.IFS(
$DK363="послед.",1-(1-$DL363)*(1-$DM363)*(1-$DN363)*(1-$DO363)*(1-$DP363),
$DK363="сумм.",$DL363+$DM363+$DN363+$DO363+$DP363),
0)</f>
        <v/>
      </c>
      <c r="DR363" s="125">
        <f t="array" ref="DR363">
IFERROR(
_xlfn.IFS(
$BL363=0,
0,
$BL363&gt;0,
_xlfn.IFS($DK363="послед.",
$DJ363*(1-$DL363)*(1-$DM363)*(1-$DN363)*(1-$DO363)*(1-$DP363),
$DK363="сумм.",
$DJ363*(1-($DL363+$DM363+$DN363+$DO363+$DP363)))),0)</f>
        <v/>
      </c>
      <c r="DS363" s="125">
        <f t="array" ref="DS363">
IFERROR(_xlfn.IFS(
$DH363="день_1",
$DR363*$BL363/($AX363-$AW363+1)*AZ363*(DAY(EOMONTH(AZ$15,0))),
$DH363="день_2",
$DR363/30*MAX(MIN($AX363,EOMONTH(AZ$15,0))-MAX($AW363,AZ$15)+1,),
$DH363="раб.день",
$DR363/30*(IFERROR(
_xlfn.LET(_xlpm.VD,
CHOOSE(
{1;2;3;4;5;6;7;8;9;10;11;12;13;14;15;16;17;18},
45658,45659,45660,45661,45662,45663,45664,45665,45711,45724,45778,45779,45785,45786,45820,45821,45965,46022),
_xlfn.LET(_xlpm.DD,
MAX(MIN($AX363,EOMONTH(AZ$15,0))-MAX($AW363,AZ$15),),
_xlfn.IFS(
AND(MONTH($AW363)=MONTH(AZ$15),MONTH($AX363)&lt;&gt;MONTH(AZ$15)),
NETWORKDAYS.INTL($AW363,$AW363+_xlpm.DD,1,_xlpm.VD),
AND(MONTH($AW363)&lt;&gt;MONTH(AZ$15),MONTH($AX363)=MONTH(AZ$15)),
NETWORKDAYS.INTL(($AX363)-_xlpm.DD,$AX363,1,_xlpm.VD),
AND(MONTH($AW363)&lt;MONTH(AZ$15),MONTH($AX363)&gt;MONTH(AZ$15)),
NETWORKDAYS.INTL((EOMONTH(AZ$15-1,1))-_xlpm.DD,EOMONTH(AZ$15-1,1),1,_xlpm.VD),
AND(MONTH($AW363)=MONTH(AZ$15),MONTH($AX363)=MONTH(AZ$15)),
NETWORKDAYS.INTL($AW363,$AX363,1,_xlpm.VD)))),0)),
$DH363="месяц",
$DR363*AZ363,
$DH363="неделя",
$DR363*AZ363/7*(ROUNDUP((DAY(EOMONTH(AZ$15,0)))/4,0))),
0)</f>
        <v/>
      </c>
      <c r="DT363" s="125">
        <f t="array" ref="DT363">
IFERROR(_xlfn.IFS(
$DH363="день_1",
$DR363*$BL363/($AX363-$AW363+1)*BA363*(DAY(EOMONTH(BA$15,0))),
$DH363="день_2",
$DR363/30*MAX(MIN($AX363,EOMONTH(BA$15,0))-MAX($AW363,BA$15)+1,),
$DH363="раб.день",
$DR363/30*(IFERROR(
_xlfn.LET(_xlpm.VD,
CHOOSE(
{1;2;3;4;5;6;7;8;9;10;11;12;13;14;15;16;17;18},
45658,45659,45660,45661,45662,45663,45664,45665,45711,45724,45778,45779,45785,45786,45820,45821,45965,46022),
_xlfn.LET(_xlpm.DD,
MAX(MIN($AX363,EOMONTH(BA$15,0))-MAX($AW363,BA$15),),
_xlfn.IFS(
AND(MONTH($AW363)=MONTH(BA$15),MONTH($AX363)&lt;&gt;MONTH(BA$15)),
NETWORKDAYS.INTL($AW363,$AW363+_xlpm.DD,1,_xlpm.VD),
AND(MONTH($AW363)&lt;&gt;MONTH(BA$15),MONTH($AX363)=MONTH(BA$15)),
NETWORKDAYS.INTL(($AX363)-_xlpm.DD,$AX363,1,_xlpm.VD),
AND(MONTH($AW363)&lt;MONTH(BA$15),MONTH($AX363)&gt;MONTH(BA$15)),
NETWORKDAYS.INTL((EOMONTH(BA$15-1,1))-_xlpm.DD,EOMONTH(BA$15-1,1),1,_xlpm.VD),
AND(MONTH($AW363)=MONTH(BA$15),MONTH($AX363)=MONTH(BA$15)),
NETWORKDAYS.INTL($AW363,$AX363,1,_xlpm.VD)))),0)),
$DH363="месяц",
$DR363*BA363,
$DH363="неделя",
$DR363*BA363/7*(ROUNDUP((DAY(EOMONTH(BA$15,0)))/4,0))),
0)</f>
        <v/>
      </c>
      <c r="DU363" s="125">
        <f t="array" ref="DU363">
IFERROR(_xlfn.IFS(
$DH363="день_1",
$DR363*$BL363/($AX363-$AW363+1)*BB363*(DAY(EOMONTH(BB$15,0))),
$DH363="день_2",
$DR363/30*MAX(MIN($AX363,EOMONTH(BB$15,0))-MAX($AW363,BB$15)+1,),
$DH363="раб.день",
$DR363/30*(IFERROR(
_xlfn.LET(_xlpm.VD,
CHOOSE(
{1;2;3;4;5;6;7;8;9;10;11;12;13;14;15;16;17;18},
45658,45659,45660,45661,45662,45663,45664,45665,45711,45724,45778,45779,45785,45786,45820,45821,45965,46022),
_xlfn.LET(_xlpm.DD,
MAX(MIN($AX363,EOMONTH(BB$15,0))-MAX($AW363,BB$15),),
_xlfn.IFS(
AND(MONTH($AW363)=MONTH(BB$15),MONTH($AX363)&lt;&gt;MONTH(BB$15)),
NETWORKDAYS.INTL($AW363,$AW363+_xlpm.DD,1,_xlpm.VD),
AND(MONTH($AW363)&lt;&gt;MONTH(BB$15),MONTH($AX363)=MONTH(BB$15)),
NETWORKDAYS.INTL(($AX363)-_xlpm.DD,$AX363,1,_xlpm.VD),
AND(MONTH($AW363)&lt;MONTH(BB$15),MONTH($AX363)&gt;MONTH(BB$15)),
NETWORKDAYS.INTL((EOMONTH(BB$15-1,1))-_xlpm.DD,EOMONTH(BB$15-1,1),1,_xlpm.VD),
AND(MONTH($AW363)=MONTH(BB$15),MONTH($AX363)=MONTH(BB$15)),
NETWORKDAYS.INTL($AW363,$AX363,1,_xlpm.VD)))),0)),
$DH363="месяц",
$DR363*BB363,
$DH363="неделя",
$DR363*BB363/7*(ROUNDUP((DAY(EOMONTH(BB$15,0)))/4,0))),
0)</f>
        <v/>
      </c>
      <c r="DV363" s="125">
        <f t="array" ref="DV363">
IFERROR(_xlfn.IFS(
$DH363="день_1",
$DR363*$BL363/($AX363-$AW363+1)*BC363*(DAY(EOMONTH(BC$15,0))),
$DH363="день_2",
$DR363/30*MAX(MIN($AX363,EOMONTH(BC$15,0))-MAX($AW363,BC$15)+1,),
$DH363="раб.день",
$DR363/30*(IFERROR(
_xlfn.LET(_xlpm.VD,
CHOOSE(
{1;2;3;4;5;6;7;8;9;10;11;12;13;14;15;16;17;18},
45658,45659,45660,45661,45662,45663,45664,45665,45711,45724,45778,45779,45785,45786,45820,45821,45965,46022),
_xlfn.LET(_xlpm.DD,
MAX(MIN($AX363,EOMONTH(BC$15,0))-MAX($AW363,BC$15),),
_xlfn.IFS(
AND(MONTH($AW363)=MONTH(BC$15),MONTH($AX363)&lt;&gt;MONTH(BC$15)),
NETWORKDAYS.INTL($AW363,$AW363+_xlpm.DD,1,_xlpm.VD),
AND(MONTH($AW363)&lt;&gt;MONTH(BC$15),MONTH($AX363)=MONTH(BC$15)),
NETWORKDAYS.INTL(($AX363)-_xlpm.DD,$AX363,1,_xlpm.VD),
AND(MONTH($AW363)&lt;MONTH(BC$15),MONTH($AX363)&gt;MONTH(BC$15)),
NETWORKDAYS.INTL((EOMONTH(BC$15-1,1))-_xlpm.DD,EOMONTH(BC$15-1,1),1,_xlpm.VD),
AND(MONTH($AW363)=MONTH(BC$15),MONTH($AX363)=MONTH(BC$15)),
NETWORKDAYS.INTL($AW363,$AX363,1,_xlpm.VD)))),0)),
$DH363="месяц",
$DR363*BC363,
$DH363="неделя",
$DR363*BC363/7*(ROUNDUP((DAY(EOMONTH(BC$15,0)))/4,0))),
0)</f>
        <v/>
      </c>
      <c r="DW363" s="125">
        <f t="array" ref="DW363">
IFERROR(_xlfn.IFS(
$DH363="день_1",
$DR363*$BL363/($AX363-$AW363+1)*BD363*(DAY(EOMONTH(BD$15,0))),
$DH363="день_2",
$DR363/30*MAX(MIN($AX363,EOMONTH(BD$15,0))-MAX($AW363,BD$15)+1,),
$DH363="раб.день",
$DR363/30*(IFERROR(
_xlfn.LET(_xlpm.VD,
CHOOSE(
{1;2;3;4;5;6;7;8;9;10;11;12;13;14;15;16;17;18},
45658,45659,45660,45661,45662,45663,45664,45665,45711,45724,45778,45779,45785,45786,45820,45821,45965,46022),
_xlfn.LET(_xlpm.DD,
MAX(MIN($AX363,EOMONTH(BD$15,0))-MAX($AW363,BD$15),),
_xlfn.IFS(
AND(MONTH($AW363)=MONTH(BD$15),MONTH($AX363)&lt;&gt;MONTH(BD$15)),
NETWORKDAYS.INTL($AW363,$AW363+_xlpm.DD,1,_xlpm.VD),
AND(MONTH($AW363)&lt;&gt;MONTH(BD$15),MONTH($AX363)=MONTH(BD$15)),
NETWORKDAYS.INTL(($AX363)-_xlpm.DD,$AX363,1,_xlpm.VD),
AND(MONTH($AW363)&lt;MONTH(BD$15),MONTH($AX363)&gt;MONTH(BD$15)),
NETWORKDAYS.INTL((EOMONTH(BD$15-1,1))-_xlpm.DD,EOMONTH(BD$15-1,1),1,_xlpm.VD),
AND(MONTH($AW363)=MONTH(BD$15),MONTH($AX363)=MONTH(BD$15)),
NETWORKDAYS.INTL($AW363,$AX363,1,_xlpm.VD)))),0)),
$DH363="месяц",
$DR363*BD363,
$DH363="неделя",
$DR363*BD363/7*(ROUNDUP((DAY(EOMONTH(BD$15,0)))/4,0))),
0)</f>
        <v/>
      </c>
      <c r="DX363" s="125">
        <f t="array" ref="DX363">
IFERROR(_xlfn.IFS(
$DH363="день_1",
$DR363*$BL363/($AX363-$AW363+1)*BE363*(DAY(EOMONTH(BE$15,0))),
$DH363="день_2",
$DR363/30*MAX(MIN($AX363,EOMONTH(BE$15,0))-MAX($AW363,BE$15)+1,),
$DH363="раб.день",
$DR363/30*(IFERROR(
_xlfn.LET(_xlpm.VD,
CHOOSE(
{1;2;3;4;5;6;7;8;9;10;11;12;13;14;15;16;17;18},
45658,45659,45660,45661,45662,45663,45664,45665,45711,45724,45778,45779,45785,45786,45820,45821,45965,46022),
_xlfn.LET(_xlpm.DD,
MAX(MIN($AX363,EOMONTH(BE$15,0))-MAX($AW363,BE$15),),
_xlfn.IFS(
AND(MONTH($AW363)=MONTH(BE$15),MONTH($AX363)&lt;&gt;MONTH(BE$15)),
NETWORKDAYS.INTL($AW363,$AW363+_xlpm.DD,1,_xlpm.VD),
AND(MONTH($AW363)&lt;&gt;MONTH(BE$15),MONTH($AX363)=MONTH(BE$15)),
NETWORKDAYS.INTL(($AX363)-_xlpm.DD,$AX363,1,_xlpm.VD),
AND(MONTH($AW363)&lt;MONTH(BE$15),MONTH($AX363)&gt;MONTH(BE$15)),
NETWORKDAYS.INTL((EOMONTH(BE$15-1,1))-_xlpm.DD,EOMONTH(BE$15-1,1),1,_xlpm.VD),
AND(MONTH($AW363)=MONTH(BE$15),MONTH($AX363)=MONTH(BE$15)),
NETWORKDAYS.INTL($AW363,$AX363,1,_xlpm.VD)))),0)),
$DH363="месяц",
$DR363*BE363,
$DH363="неделя",
$DR363*BE363/7*(ROUNDUP((DAY(EOMONTH(BE$15,0)))/4,0))),
0)</f>
        <v/>
      </c>
      <c r="DY363" s="125">
        <f t="array" ref="DY363">
IFERROR(_xlfn.IFS(
$DH363="день_1",
$DR363*$BL363/($AX363-$AW363+1)*BF363*(DAY(EOMONTH(BF$15,0))),
$DH363="день_2",
$DR363/30*MAX(MIN($AX363,EOMONTH(BF$15,0))-MAX($AW363,BF$15)+1,),
$DH363="раб.день",
$DR363/30*(IFERROR(
_xlfn.LET(_xlpm.VD,
CHOOSE(
{1;2;3;4;5;6;7;8;9;10;11;12;13;14;15;16;17;18},
45658,45659,45660,45661,45662,45663,45664,45665,45711,45724,45778,45779,45785,45786,45820,45821,45965,46022),
_xlfn.LET(_xlpm.DD,
MAX(MIN($AX363,EOMONTH(BF$15,0))-MAX($AW363,BF$15),),
_xlfn.IFS(
AND(MONTH($AW363)=MONTH(BF$15),MONTH($AX363)&lt;&gt;MONTH(BF$15)),
NETWORKDAYS.INTL($AW363,$AW363+_xlpm.DD,1,_xlpm.VD),
AND(MONTH($AW363)&lt;&gt;MONTH(BF$15),MONTH($AX363)=MONTH(BF$15)),
NETWORKDAYS.INTL(($AX363)-_xlpm.DD,$AX363,1,_xlpm.VD),
AND(MONTH($AW363)&lt;MONTH(BF$15),MONTH($AX363)&gt;MONTH(BF$15)),
NETWORKDAYS.INTL((EOMONTH(BF$15-1,1))-_xlpm.DD,EOMONTH(BF$15-1,1),1,_xlpm.VD),
AND(MONTH($AW363)=MONTH(BF$15),MONTH($AX363)=MONTH(BF$15)),
NETWORKDAYS.INTL($AW363,$AX363,1,_xlpm.VD)))),0)),
$DH363="месяц",
$DR363*BF363,
$DH363="неделя",
$DR363*BF363/7*(ROUNDUP((DAY(EOMONTH(BF$15,0)))/4,0))),
0)</f>
        <v/>
      </c>
      <c r="DZ363" s="125">
        <f t="array" ref="DZ363">
IFERROR(_xlfn.IFS(
$DH363="день_1",
$DR363*$BL363/($AX363-$AW363+1)*BG363*(DAY(EOMONTH(BG$15,0))),
$DH363="день_2",
$DR363/30*MAX(MIN($AX363,EOMONTH(BG$15,0))-MAX($AW363,BG$15)+1,),
$DH363="раб.день",
$DR363/30*(IFERROR(
_xlfn.LET(_xlpm.VD,
CHOOSE(
{1;2;3;4;5;6;7;8;9;10;11;12;13;14;15;16;17;18},
45658,45659,45660,45661,45662,45663,45664,45665,45711,45724,45778,45779,45785,45786,45820,45821,45965,46022),
_xlfn.LET(_xlpm.DD,
MAX(MIN($AX363,EOMONTH(BG$15,0))-MAX($AW363,BG$15),),
_xlfn.IFS(
AND(MONTH($AW363)=MONTH(BG$15),MONTH($AX363)&lt;&gt;MONTH(BG$15)),
NETWORKDAYS.INTL($AW363,$AW363+_xlpm.DD,1,_xlpm.VD),
AND(MONTH($AW363)&lt;&gt;MONTH(BG$15),MONTH($AX363)=MONTH(BG$15)),
NETWORKDAYS.INTL(($AX363)-_xlpm.DD,$AX363,1,_xlpm.VD),
AND(MONTH($AW363)&lt;MONTH(BG$15),MONTH($AX363)&gt;MONTH(BG$15)),
NETWORKDAYS.INTL((EOMONTH(BG$15-1,1))-_xlpm.DD,EOMONTH(BG$15-1,1),1,_xlpm.VD),
AND(MONTH($AW363)=MONTH(BG$15),MONTH($AX363)=MONTH(BG$15)),
NETWORKDAYS.INTL($AW363,$AX363,1,_xlpm.VD)))),0)),
$DH363="месяц",
$DR363*BG363,
$DH363="неделя",
$DR363*BG363/7*(ROUNDUP((DAY(EOMONTH(BG$15,0)))/4,0))),
0)</f>
        <v/>
      </c>
      <c r="EA363" s="125">
        <f t="array" ref="EA363">
IFERROR(_xlfn.IFS(
$DH363="день_1",
$DR363*$BL363/($AX363-$AW363+1)*BH363*(DAY(EOMONTH(BH$15,0))),
$DH363="день_2",
$DR363/30*MAX(MIN($AX363,EOMONTH(BH$15,0))-MAX($AW363,BH$15)+1,),
$DH363="раб.день",
$DR363/30*(IFERROR(
_xlfn.LET(_xlpm.VD,
CHOOSE(
{1;2;3;4;5;6;7;8;9;10;11;12;13;14;15;16;17;18},
45658,45659,45660,45661,45662,45663,45664,45665,45711,45724,45778,45779,45785,45786,45820,45821,45965,46022),
_xlfn.LET(_xlpm.DD,
MAX(MIN($AX363,EOMONTH(BH$15,0))-MAX($AW363,BH$15),),
_xlfn.IFS(
AND(MONTH($AW363)=MONTH(BH$15),MONTH($AX363)&lt;&gt;MONTH(BH$15)),
NETWORKDAYS.INTL($AW363,$AW363+_xlpm.DD,1,_xlpm.VD),
AND(MONTH($AW363)&lt;&gt;MONTH(BH$15),MONTH($AX363)=MONTH(BH$15)),
NETWORKDAYS.INTL(($AX363)-_xlpm.DD,$AX363,1,_xlpm.VD),
AND(MONTH($AW363)&lt;MONTH(BH$15),MONTH($AX363)&gt;MONTH(BH$15)),
NETWORKDAYS.INTL((EOMONTH(BH$15-1,1))-_xlpm.DD,EOMONTH(BH$15-1,1),1,_xlpm.VD),
AND(MONTH($AW363)=MONTH(BH$15),MONTH($AX363)=MONTH(BH$15)),
NETWORKDAYS.INTL($AW363,$AX363,1,_xlpm.VD)))),0)),
$DH363="месяц",
$DR363*BH363,
$DH363="неделя",
$DR363*BH363/7*(ROUNDUP((DAY(EOMONTH(BH$15,0)))/4,0))),
0)</f>
        <v/>
      </c>
      <c r="EB363" s="125">
        <f t="array" ref="EB363">
IFERROR(_xlfn.IFS(
$DH363="день_1",
$DR363*$BL363/($AX363-$AW363+1)*BI363*(DAY(EOMONTH(BI$15,0))),
$DH363="день_2",
$DR363/30*MAX(MIN($AX363,EOMONTH(BI$15,0))-MAX($AW363,BI$15)+1,),
$DH363="раб.день",
$DR363/30*(IFERROR(
_xlfn.LET(_xlpm.VD,
CHOOSE(
{1;2;3;4;5;6;7;8;9;10;11;12;13;14;15;16;17;18},
45658,45659,45660,45661,45662,45663,45664,45665,45711,45724,45778,45779,45785,45786,45820,45821,45965,46022),
_xlfn.LET(_xlpm.DD,
MAX(MIN($AX363,EOMONTH(BI$15,0))-MAX($AW363,BI$15),),
_xlfn.IFS(
AND(MONTH($AW363)=MONTH(BI$15),MONTH($AX363)&lt;&gt;MONTH(BI$15)),
NETWORKDAYS.INTL($AW363,$AW363+_xlpm.DD,1,_xlpm.VD),
AND(MONTH($AW363)&lt;&gt;MONTH(BI$15),MONTH($AX363)=MONTH(BI$15)),
NETWORKDAYS.INTL(($AX363)-_xlpm.DD,$AX363,1,_xlpm.VD),
AND(MONTH($AW363)&lt;MONTH(BI$15),MONTH($AX363)&gt;MONTH(BI$15)),
NETWORKDAYS.INTL((EOMONTH(BI$15-1,1))-_xlpm.DD,EOMONTH(BI$15-1,1),1,_xlpm.VD),
AND(MONTH($AW363)=MONTH(BI$15),MONTH($AX363)=MONTH(BI$15)),
NETWORKDAYS.INTL($AW363,$AX363,1,_xlpm.VD)))),0)),
$DH363="месяц",
$DR363*BI363,
$DH363="неделя",
$DR363*BI363/7*(ROUNDUP((DAY(EOMONTH(BI$15,0)))/4,0))),
0)</f>
        <v/>
      </c>
      <c r="EC363" s="125">
        <f t="array" ref="EC363">
IFERROR(_xlfn.IFS(
$DH363="день_1",
$DR363*$BL363/($AX363-$AW363+1)*BJ363*(DAY(EOMONTH(BJ$15,0))),
$DH363="день_2",
$DR363/30*MAX(MIN($AX363,EOMONTH(BJ$15,0))-MAX($AW363,BJ$15)+1,),
$DH363="раб.день",
$DR363/30*(IFERROR(
_xlfn.LET(_xlpm.VD,
CHOOSE(
{1;2;3;4;5;6;7;8;9;10;11;12;13;14;15;16;17;18},
45658,45659,45660,45661,45662,45663,45664,45665,45711,45724,45778,45779,45785,45786,45820,45821,45965,46022),
_xlfn.LET(_xlpm.DD,
MAX(MIN($AX363,EOMONTH(BJ$15,0))-MAX($AW363,BJ$15),),
_xlfn.IFS(
AND(MONTH($AW363)=MONTH(BJ$15),MONTH($AX363)&lt;&gt;MONTH(BJ$15)),
NETWORKDAYS.INTL($AW363,$AW363+_xlpm.DD,1,_xlpm.VD),
AND(MONTH($AW363)&lt;&gt;MONTH(BJ$15),MONTH($AX363)=MONTH(BJ$15)),
NETWORKDAYS.INTL(($AX363)-_xlpm.DD,$AX363,1,_xlpm.VD),
AND(MONTH($AW363)&lt;MONTH(BJ$15),MONTH($AX363)&gt;MONTH(BJ$15)),
NETWORKDAYS.INTL((EOMONTH(BJ$15-1,1))-_xlpm.DD,EOMONTH(BJ$15-1,1),1,_xlpm.VD),
AND(MONTH($AW363)=MONTH(BJ$15),MONTH($AX363)=MONTH(BJ$15)),
NETWORKDAYS.INTL($AW363,$AX363,1,_xlpm.VD)))),0)),
$DH363="месяц",
$DR363*BJ363,
$DH363="неделя",
$DR363*BJ363/7*(ROUNDUP((DAY(EOMONTH(BJ$15,0)))/4,0))),
0)</f>
        <v/>
      </c>
      <c r="ED363" s="125">
        <f t="array" ref="ED363">
IFERROR(_xlfn.IFS(
$DH363="день_1",
$DR363*$BL363/($AX363-$AW363+1)*BK363*(DAY(EOMONTH(BK$15,0))),
$DH363="день_2",
$DR363/30*MAX(MIN($AX363,EOMONTH(BK$15,0))-MAX($AW363,BK$15)+1,),
$DH363="раб.день",
$DR363/30*(IFERROR(
_xlfn.LET(_xlpm.VD,
CHOOSE(
{1;2;3;4;5;6;7;8;9;10;11;12;13;14;15;16;17;18},
45658,45659,45660,45661,45662,45663,45664,45665,45711,45724,45778,45779,45785,45786,45820,45821,45965,46022),
_xlfn.LET(_xlpm.DD,
MAX(MIN($AX363,EOMONTH(BK$15,0))-MAX($AW363,BK$15),),
_xlfn.IFS(
AND(MONTH($AW363)=MONTH(BK$15),MONTH($AX363)&lt;&gt;MONTH(BK$15)),
NETWORKDAYS.INTL($AW363,$AW363+_xlpm.DD,1,_xlpm.VD),
AND(MONTH($AW363)&lt;&gt;MONTH(BK$15),MONTH($AX363)=MONTH(BK$15)),
NETWORKDAYS.INTL(($AX363)-_xlpm.DD,$AX363,1,_xlpm.VD),
AND(MONTH($AW363)&lt;MONTH(BK$15),MONTH($AX363)&gt;MONTH(BK$15)),
NETWORKDAYS.INTL((EOMONTH(BK$15-1,1))-_xlpm.DD,EOMONTH(BK$15-1,1),1,_xlpm.VD),
AND(MONTH($AW363)=MONTH(BK$15),MONTH($AX363)=MONTH(BK$15)),
NETWORKDAYS.INTL($AW363,$AX363,1,_xlpm.VD)))),0)),
$DH363="месяц",
$DR363*BK363,
$DH363="неделя",
$DR363*BK363/7*(ROUNDUP((DAY(EOMONTH(BK$15,0)))/4,0))),
0)</f>
        <v/>
      </c>
      <c r="EE363" s="125">
        <f>SUM($DS363,$DT363,$DU363,$DV363,$DW363,$DX363,$DY363,$DZ363,$EA363,$EB363,$EC363,$ED363)</f>
        <v/>
      </c>
      <c r="EF363" s="125">
        <f>IFERROR(ROUND($EE363*(1+$EP363),2),0)</f>
        <v/>
      </c>
      <c r="EG363" s="128" t="n">
        <v>1</v>
      </c>
      <c r="EH363" s="126" t="n">
        <v>0</v>
      </c>
      <c r="EI363" s="126">
        <f>ROUND(SUM($EH363:$EH363)*SUM($AB363:$AB363)*$EG363,2)</f>
        <v/>
      </c>
      <c r="EJ363" s="126">
        <f>ROUND($EI363*(1+$EP363),2)</f>
        <v/>
      </c>
      <c r="EK363" s="126" t="n">
        <v>0</v>
      </c>
      <c r="EL363" s="126">
        <f>ROUND(SUM($EK363:$EK363)*SUM($AB363:$AB363)*$EG363,2)</f>
        <v/>
      </c>
      <c r="EM363" s="126">
        <f>ROUND($EL363*(1+$EP363),2)</f>
        <v/>
      </c>
      <c r="EN363" s="126">
        <f>SUM($EE363,$EI363,$EL363)</f>
        <v/>
      </c>
      <c r="EO363" s="126">
        <f>SUM($EF363,$EJ363,$EM363)</f>
        <v/>
      </c>
      <c r="EP363" s="59" t="inlineStr">
        <is>
          <t>20%</t>
        </is>
      </c>
      <c r="EQ363" s="59" t="n"/>
      <c r="ER363" s="60">
        <f t="array" ref="ER363">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MATCH(ES363,
{"AMS";"RussOutdoor";"HD Outdoor";"Ingroup";"IQ";"Ledproduction";"LisChannel";"Logic";"Media-PPL";"NovikovTV | НовиковТВ";"SMA";"SOK";"КрокусТВ | CrocusTV | IndoorTV";"Сити";"ТЯК Москва"},
0)),"")</f>
        <v/>
      </c>
      <c r="ES363" s="60" t="n"/>
      <c r="ET363" s="60">
        <f t="array" ref="ET363">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MATCH(ES363,
{"AMS";"RussOutdoor";"HD Outdoor";"Ingroup";"IQ";"Ledproduction";"LisChannel";"Logic";"Media-PPL";"NovikovTV | НовиковТВ";"SMA";"SOK";"КрокусТВ | CrocusTV | IndoorTV";"Сити";"ТЯК Москва"},
0)),"")</f>
        <v/>
      </c>
      <c r="EU363" s="60" t="n"/>
      <c r="EV363" s="60" t="n"/>
      <c r="EX363" s="110">
        <f t="array" ref="EX363">
($AR363/30
+N("ТРАФИК ПЛОЩАДКИ"))*
(IFERROR(
_xlfn.LET(
_xlpm.GPR,
HLOOKUP($L363,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(MATCH($T363,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IF($Q363="цифровой",_xlpm.GPR/$AG363,_xlpm.GPR/60)),
0)
+N("DWELL TIME"))*
(IF($AB363=0,0,IF($AB363=1,0.3,IF($AB363=2,0.5,IF($AB363&gt;2,1))))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_xlfn.IFS($AC363="да",1.2,$AC363="нет",1)*
_xlfn.IFS($AD363="да",1.2,$AD363="нет",1)*
IF(R363="статический",1,1.2)*
$X363*
INDEX(
{1.2;1;1.2;1.2;1;1.2;1.2;1.2;1.2;1.2;1.2;1;1.2;1.2;1.2;1.2;1;1;1.2;1.2;1.2;1;1;1;1;1.2;1.2;1.2;1.2;1;1;1;1;1.2;1.2;1.2;1.2;1.2;1.2;1.2;1.2;1;1;1.2;1;1;1;1;1.5;1;1;1.5;1.5;1.2},
MATCH($Q363,_xlpm.MI,0)))&gt;{0.02;0.04;0.06;0.1;0.2;0.4;0.6;0.8;1;2;4;6})),
{0;1;2;3;4;5;6;7;8;9;10;11;12},
0)))
+N("КОЭФФИЦИЕНТ КОНТАКТА"))))*
(_xlfn.IFS($X363&lt;0.1,$X363/1000,$X363&gt;25,5.2,AND($X363&gt;=0.1,$X363&lt;=25),(($X363*2+0.1)/10)*($X363/10)))*
IFERROR((_xlfn.LET(
_xlpm.MA,
{0;0.8;0.85;0.9;0.95;1},
_xlpm.MAA,
{0;1;2;3;4;5},
INDEX(_xlpm.MA,MATCH(SUMPRODUCT(--((IF(ROUND(_xlpm.MAA,1)&gt;5,5,ROUND($AB363,1)))&gt;{0;1;2;3;4;5})),_xlpm.MAA,0)))
+N("КОЭФФИЦИЕНТ КОЛ-ВО КОНСТРУКЦИЙ")),1)*
$AB363,0))*
(IF($Q363="цифровой",$AG363/15*$AI363,1)
+N("ДЛЯ ЦИФРЫ"))</f>
        <v/>
      </c>
      <c r="EY363" s="110">
        <f>IFERROR(EX363*AY363,0)</f>
        <v/>
      </c>
      <c r="EZ363" s="131">
        <f>IFERROR(DP363/EY363*1000,0)</f>
        <v/>
      </c>
      <c r="FA363" s="112">
        <f>IFERROR(FC363/FB363,0)</f>
        <v/>
      </c>
      <c r="FB363" s="112">
        <f>IFERROR((FC363/(EY363/FF363*#REF!))*0.825,0)</f>
        <v/>
      </c>
      <c r="FC363" s="112">
        <f>IFERROR(((EX363*30/AR363)*100)/30,0)</f>
        <v/>
      </c>
      <c r="FD363" s="112">
        <f>IFERROR(EY363/G363*100%,0)</f>
        <v/>
      </c>
      <c r="FE363" s="112">
        <f>IFERROR(FD363/FC363*100%,0)</f>
        <v/>
      </c>
      <c r="FF363" s="110">
        <f>IFERROR(AR363/30*AY363,0)</f>
        <v/>
      </c>
    </row>
    <row r="364" ht="13" customHeight="1">
      <c r="A364" s="59" t="n"/>
      <c r="B364" s="60" t="n"/>
      <c r="C364" s="60" t="n"/>
      <c r="D364" s="60">
        <f t="array" ref="D364">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MATCH($E364,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64" s="60">
        <f t="array" ref="E364">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MATCH($F364,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64" s="60" t="inlineStr"/>
      <c r="G364" s="60" t="n"/>
      <c r="H364" s="60">
        <f t="array" ref="H364">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MATCH($I364,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64" s="60" t="n"/>
      <c r="J364" s="60" t="n"/>
      <c r="K364" s="60" t="n"/>
      <c r="L364" s="60" t="n"/>
      <c r="M364" s="60" t="n"/>
      <c r="N364" s="60" t="n"/>
      <c r="O364" s="60" t="n"/>
      <c r="P364" s="60">
        <f t="array" ref="P364">
_xlfn.IFS(
ISNUMBER(MATCH($Q364,{"шелфбаннер","разделитель","монетница","чековая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ISNUMBER(MATCH($Q364,{"LED/LCD","видеокулер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ISNUMBER(MATCH($Q364,{"автомобиль","машина","выставочное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ISNUMBER(MATCH($Q364,{"билборд","лифтовая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ISNUMBER(MATCH($Q364,{"навигация","подвесной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ISNUMBER(MATCH($Q364,{"движущаяся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ISNUMBER(MATCH($Q364,{"каталог","журнал"},)),
"Пресса",
$Q364="","")</f>
        <v/>
      </c>
      <c r="Q364" s="60" t="n"/>
      <c r="R364" s="60">
        <f t="array" ref="R364">
IFERROR(
_xlfn.IFS(
OR(ISNUMBER(MATCH($Q364,{"экспозиция","макет","стенд","автостенд","авто стенд","выставочное пространство","выставочные стенды","модульные выставочные стенды","3Д конструкция","3D конструкция"},)),P364="Экспонирование"),
"нестандартный",
ISNUMBER(MATCH($Q364,{"скроллер","призматрон"},)),
"динамический",
$P364="Видео",
"цифровой",
OR($P364="Пресса",$P364="Щит",$P364="POSm",$P364="Подвес",$P364="Брендирование/оклейка"),
"статический"),"")</f>
        <v/>
      </c>
      <c r="S364" s="59" t="n"/>
      <c r="T364" s="60" t="n"/>
      <c r="U364" s="60" t="n"/>
      <c r="V364" s="60">
        <f>
IF(P364="Видео",
"цифровой постер/ролик",
IF(ISNUMBER(MATCH(Q364,{"короб световой","короб световой | лайтбокс","короб световой | кристалайт","лайтбокс","лайт бокс","кристалайт","LB","lightbox"},)),
"бэклит",
IF(P364="Брендирование/оклейка",
"перфарированная пленка/самоклейка",
IF(P364="Экспонирование",
"под запрос",
IF(P364="Подвес",
"баннер/ткань",
"")))))</f>
        <v/>
      </c>
      <c r="W364" s="59" t="n"/>
      <c r="X364" s="59" t="n"/>
      <c r="Y364" s="59" t="n"/>
      <c r="Z364" s="61" t="n"/>
      <c r="AA364" s="61" t="n"/>
      <c r="AB364" s="61">
        <f>IF(BL364&gt;0,Z364,0)</f>
        <v/>
      </c>
      <c r="AC364" s="59" t="n"/>
      <c r="AD364" s="59" t="n"/>
      <c r="AE364" s="59" t="n"/>
      <c r="AF364" s="59" t="n"/>
      <c r="AG364" s="59" t="n"/>
      <c r="AH364" s="59" t="n"/>
      <c r="AI364" s="59" t="n"/>
      <c r="AJ364" s="59" t="n"/>
      <c r="AK364" s="59" t="n"/>
      <c r="AL364" s="62">
        <f>IFERROR(IF(OR(R364="статический",R364="динамический",R364="нестандартный",R364="",R364=""),"-",IF(AND(AH364="-",AI364="-"),"-",AK364*3600/AH364*AI364)),"-")</f>
        <v/>
      </c>
      <c r="AM364" s="62">
        <f>IFERROR(IF(OR(R364="статический",R364="динамический",R364="",R364="", R364="BTL",R364="нестандартный"),"-",AG364*AI364*AL364/60),"-")</f>
        <v/>
      </c>
      <c r="AN364" s="63">
        <f>IFERROR(IF(AH364="","-",AG364*AI364/AH364),"-")</f>
        <v/>
      </c>
      <c r="AO364" s="59">
        <f>IFERROR(IF(OR($R364="статический",$R364="динамический",$R364="",$R364="",$R364="BTL",$R364="нестандартный"),"-",$AL364*$AY364),"-")</f>
        <v/>
      </c>
      <c r="AP364" s="62">
        <f>IFERROR(IF(OR($R364="статический",$R364="динамический",$R364="",$R364="",$R364="BTL",$R364="нестандартный"),"-",$AM364*AY364),"-")</f>
        <v/>
      </c>
      <c r="AQ364" s="64" t="n"/>
      <c r="AR364" s="61" t="n"/>
      <c r="AS364" s="61" t="n"/>
      <c r="AT364" s="61" t="n"/>
      <c r="AU364" s="65" t="n"/>
      <c r="AV364" s="124">
        <f>IFERROR(DR364/AT364*1000,"n/a")</f>
        <v/>
      </c>
      <c r="AW364" s="67" t="n"/>
      <c r="AX364" s="67" t="n"/>
      <c r="AY364" s="43">
        <f>IFERROR(IF(OR($AW364="",$AX364=""),"",_xlfn.DAYS($AX364+1,$AW364)),"")</f>
        <v/>
      </c>
      <c r="AZ364" s="68">
        <f t="array" ref="AZ364">
_xlfn.LET(_xlpm.COEFF,
IF($AW364+$AX364=0,0,IF(MAX(MIN($AX364,EOMONTH(AZ$15,0))-MAX($AW364,AZ$15)+1,)&gt;0,1,0)),
_xlfn.IFS(
$ES364="LisChannel",
_xlpm.COEFF*
INDEX({1;1;1.2;1.2;1;1;1;1;1.2;1.2;1.2;1.2},
MATCH(MONTH(AZ$15),
{1,2,3,4,5,6,7,8,9,10,11,12})),
CONCATENATE($ES364," ",$L364)="RussOutdoor метро",
_xlpm.COEFF*
INDEX({0.8;0.9;1.1;1.1;1;1;1;1;1.1;1.1;1.1;1.1},
MATCH(MONTH(AZ$15),
{1,2,3,4,5,6,7,8,9,10,11,12})),
$ES364&lt;&gt;"LisChannel",
_xlpm.COEFF,
$ES364&lt;&gt;"RussOutdoor",
_xlpm.COEFF))</f>
        <v/>
      </c>
      <c r="BA364" s="68">
        <f t="array" ref="BA364">
_xlfn.LET(_xlpm.COEFF,
IF($AW364+$AX364=0,0,IF(MAX(MIN($AX364,EOMONTH(BA$15,0))-MAX($AW364,BA$15)+1,)&gt;0,1,0)),
_xlfn.IFS(
$ES364="LisChannel",
_xlpm.COEFF*
INDEX({1;1;1.2;1.2;1;1;1;1;1.2;1.2;1.2;1.2},
MATCH(MONTH(BA$15),
{1,2,3,4,5,6,7,8,9,10,11,12})),
CONCATENATE($ES364," ",$L364)="RussOutdoor метро",
_xlpm.COEFF*
INDEX({0.8;0.9;1.1;1.1;1;1;1;1;1.1;1.1;1.1;1.1},
MATCH(MONTH(BA$15),
{1,2,3,4,5,6,7,8,9,10,11,12})),
$ES364&lt;&gt;"LisChannel",
_xlpm.COEFF,
$ES364&lt;&gt;"RussOutdoor",
_xlpm.COEFF))</f>
        <v/>
      </c>
      <c r="BB364" s="68">
        <f t="array" ref="BB364">
_xlfn.LET(_xlpm.COEFF,
IF($AW364+$AX364=0,0,IF(MAX(MIN($AX364,EOMONTH(BB$15,0))-MAX($AW364,BB$15)+1,)&gt;0,1,0)),
_xlfn.IFS(
$ES364="LisChannel",
_xlpm.COEFF*
INDEX({1;1;1.2;1.2;1;1;1;1;1.2;1.2;1.2;1.2},
MATCH(MONTH(BB$15),
{1,2,3,4,5,6,7,8,9,10,11,12})),
CONCATENATE($ES364," ",$L364)="RussOutdoor метро",
_xlpm.COEFF*
INDEX({0.8;0.9;1.1;1.1;1;1;1;1;1.1;1.1;1.1;1.1},
MATCH(MONTH(BB$15),
{1,2,3,4,5,6,7,8,9,10,11,12})),
$ES364&lt;&gt;"LisChannel",
_xlpm.COEFF,
$ES364&lt;&gt;"RussOutdoor",
_xlpm.COEFF))</f>
        <v/>
      </c>
      <c r="BC364" s="68">
        <f t="array" ref="BC364">
_xlfn.LET(_xlpm.COEFF,
IF($AW364+$AX364=0,0,IF(MAX(MIN($AX364,EOMONTH(BC$15,0))-MAX($AW364,BC$15)+1,)&gt;0,1,0)),
_xlfn.IFS(
$ES364="LisChannel",
_xlpm.COEFF*
INDEX({1;1;1.2;1.2;1;1;1;1;1.2;1.2;1.2;1.2},
MATCH(MONTH(BC$15),
{1,2,3,4,5,6,7,8,9,10,11,12})),
CONCATENATE($ES364," ",$L364)="RussOutdoor метро",
_xlpm.COEFF*
INDEX({0.8;0.9;1.1;1.1;1;1;1;1;1.1;1.1;1.1;1.1},
MATCH(MONTH(BC$15),
{1,2,3,4,5,6,7,8,9,10,11,12})),
$ES364&lt;&gt;"LisChannel",
_xlpm.COEFF,
$ES364&lt;&gt;"RussOutdoor",
_xlpm.COEFF))</f>
        <v/>
      </c>
      <c r="BD364" s="68">
        <f t="array" ref="BD364">
_xlfn.LET(_xlpm.COEFF,
IF($AW364+$AX364=0,0,IF(MAX(MIN($AX364,EOMONTH(BD$15,0))-MAX($AW364,BD$15)+1,)&gt;0,1,0)),
_xlfn.IFS(
$ES364="LisChannel",
_xlpm.COEFF*
INDEX({1;1;1.2;1.2;1;1;1;1;1.2;1.2;1.2;1.2},
MATCH(MONTH(BD$15),
{1,2,3,4,5,6,7,8,9,10,11,12})),
CONCATENATE($ES364," ",$L364)="RussOutdoor метро",
_xlpm.COEFF*
INDEX({0.8;0.9;1.1;1.1;1;1;1;1;1.1;1.1;1.1;1.1},
MATCH(MONTH(BD$15),
{1,2,3,4,5,6,7,8,9,10,11,12})),
$ES364&lt;&gt;"LisChannel",
_xlpm.COEFF,
$ES364&lt;&gt;"RussOutdoor",
_xlpm.COEFF))</f>
        <v/>
      </c>
      <c r="BE364" s="68">
        <f t="array" ref="BE364">
_xlfn.LET(_xlpm.COEFF,
IF($AW364+$AX364=0,0,IF(MAX(MIN($AX364,EOMONTH(BE$15,0))-MAX($AW364,BE$15)+1,)&gt;0,1,0)),
_xlfn.IFS(
$ES364="LisChannel",
_xlpm.COEFF*
INDEX({1;1;1.2;1.2;1;1;1;1;1.2;1.2;1.2;1.2},
MATCH(MONTH(BE$15),
{1,2,3,4,5,6,7,8,9,10,11,12})),
CONCATENATE($ES364," ",$L364)="RussOutdoor метро",
_xlpm.COEFF*
INDEX({0.8;0.9;1.1;1.1;1;1;1;1;1.1;1.1;1.1;1.1},
MATCH(MONTH(BE$15),
{1,2,3,4,5,6,7,8,9,10,11,12})),
$ES364&lt;&gt;"LisChannel",
_xlpm.COEFF,
$ES364&lt;&gt;"RussOutdoor",
_xlpm.COEFF))</f>
        <v/>
      </c>
      <c r="BF364" s="68">
        <f t="array" ref="BF364">
_xlfn.LET(_xlpm.COEFF,
IF($AW364+$AX364=0,0,IF(MAX(MIN($AX364,EOMONTH(BF$15,0))-MAX($AW364,BF$15)+1,)&gt;0,1,0)),
_xlfn.IFS(
$ES364="LisChannel",
_xlpm.COEFF*
INDEX({1;1;1.2;1.2;1;1;1;1;1.2;1.2;1.2;1.2},
MATCH(MONTH(BF$15),
{1,2,3,4,5,6,7,8,9,10,11,12})),
CONCATENATE($ES364," ",$L364)="RussOutdoor метро",
_xlpm.COEFF*
INDEX({0.8;0.9;1.1;1.1;1;1;1;1;1.1;1.1;1.1;1.1},
MATCH(MONTH(BF$15),
{1,2,3,4,5,6,7,8,9,10,11,12})),
$ES364&lt;&gt;"LisChannel",
_xlpm.COEFF,
$ES364&lt;&gt;"RussOutdoor",
_xlpm.COEFF))</f>
        <v/>
      </c>
      <c r="BG364" s="68">
        <f t="array" ref="BG364">
_xlfn.LET(_xlpm.COEFF,
IF($AW364+$AX364=0,0,IF(MAX(MIN($AX364,EOMONTH(BG$15,0))-MAX($AW364,BG$15)+1,)&gt;0,1,0)),
_xlfn.IFS(
$ES364="LisChannel",
_xlpm.COEFF*
INDEX({1;1;1.2;1.2;1;1;1;1;1.2;1.2;1.2;1.2},
MATCH(MONTH(BG$15),
{1,2,3,4,5,6,7,8,9,10,11,12})),
CONCATENATE($ES364," ",$L364)="RussOutdoor метро",
_xlpm.COEFF*
INDEX({0.8;0.9;1.1;1.1;1;1;1;1;1.1;1.1;1.1;1.1},
MATCH(MONTH(BG$15),
{1,2,3,4,5,6,7,8,9,10,11,12})),
$ES364&lt;&gt;"LisChannel",
_xlpm.COEFF,
$ES364&lt;&gt;"RussOutdoor",
_xlpm.COEFF))</f>
        <v/>
      </c>
      <c r="BH364" s="68">
        <f t="array" ref="BH364">
_xlfn.LET(_xlpm.COEFF,
IF($AW364+$AX364=0,0,IF(MAX(MIN($AX364,EOMONTH(BH$15,0))-MAX($AW364,BH$15)+1,)&gt;0,1,0)),
_xlfn.IFS(
$ES364="LisChannel",
_xlpm.COEFF*
INDEX({1;1;1.2;1.2;1;1;1;1;1.2;1.2;1.2;1.2},
MATCH(MONTH(BH$15),
{1,2,3,4,5,6,7,8,9,10,11,12})),
CONCATENATE($ES364," ",$L364)="RussOutdoor метро",
_xlpm.COEFF*
INDEX({0.8;0.9;1.1;1.1;1;1;1;1;1.1;1.1;1.1;1.1},
MATCH(MONTH(BH$15),
{1,2,3,4,5,6,7,8,9,10,11,12})),
$ES364&lt;&gt;"LisChannel",
_xlpm.COEFF,
$ES364&lt;&gt;"RussOutdoor",
_xlpm.COEFF))</f>
        <v/>
      </c>
      <c r="BI364" s="68">
        <f t="array" ref="BI364">
_xlfn.LET(_xlpm.COEFF,
IF($AW364+$AX364=0,0,IF(MAX(MIN($AX364,EOMONTH(BI$15,0))-MAX($AW364,BI$15)+1,)&gt;0,1,0)),
_xlfn.IFS(
$ES364="LisChannel",
_xlpm.COEFF*
INDEX({1;1;1.2;1.2;1;1;1;1;1.2;1.2;1.2;1.2},
MATCH(MONTH(BI$15),
{1,2,3,4,5,6,7,8,9,10,11,12})),
CONCATENATE($ES364," ",$L364)="RussOutdoor метро",
_xlpm.COEFF*
INDEX({0.8;0.9;1.1;1.1;1;1;1;1;1.1;1.1;1.1;1.1},
MATCH(MONTH(BI$15),
{1,2,3,4,5,6,7,8,9,10,11,12})),
$ES364&lt;&gt;"LisChannel",
_xlpm.COEFF,
$ES364&lt;&gt;"RussOutdoor",
_xlpm.COEFF))</f>
        <v/>
      </c>
      <c r="BJ364" s="68">
        <f t="array" ref="BJ364">
_xlfn.LET(_xlpm.COEFF,
IF($AW364+$AX364=0,0,IF(MAX(MIN($AX364,EOMONTH(BJ$15,0))-MAX($AW364,BJ$15)+1,)&gt;0,1,0)),
_xlfn.IFS(
$ES364="LisChannel",
_xlpm.COEFF*
INDEX({1;1;1.2;1.2;1;1;1;1;1.2;1.2;1.2;1.2},
MATCH(MONTH(BJ$15),
{1,2,3,4,5,6,7,8,9,10,11,12})),
CONCATENATE($ES364," ",$L364)="RussOutdoor метро",
_xlpm.COEFF*
INDEX({0.8;0.9;1.1;1.1;1;1;1;1;1.1;1.1;1.1;1.1},
MATCH(MONTH(BJ$15),
{1,2,3,4,5,6,7,8,9,10,11,12})),
$ES364&lt;&gt;"LisChannel",
_xlpm.COEFF,
$ES364&lt;&gt;"RussOutdoor",
_xlpm.COEFF))</f>
        <v/>
      </c>
      <c r="BK364" s="68">
        <f t="array" ref="BK364">
_xlfn.LET(_xlpm.COEFF,
IF($AW364+$AX364=0,0,IF(MAX(MIN($AX364,EOMONTH(BK$15,0))-MAX($AW364,BK$15)+1,)&gt;0,1,0)),
_xlfn.IFS(
$ES364="LisChannel",
_xlpm.COEFF*
INDEX({1;1;1.2;1.2;1;1;1;1;1.2;1.2;1.2;1.2},
MATCH(MONTH(BK$15),
{1,2,3,4,5,6,7,8,9,10,11,12})),
CONCATENATE($ES364," ",$L364)="RussOutdoor метро",
_xlpm.COEFF*
INDEX({0.8;0.9;1.1;1.1;1;1;1;1;1.1;1.1;1.1;1.1},
MATCH(MONTH(BK$15),
{1,2,3,4,5,6,7,8,9,10,11,12})),
$ES364&lt;&gt;"LisChannel",
_xlpm.COEFF,
$ES364&lt;&gt;"RussOutdoor",
_xlpm.COEFF))</f>
        <v/>
      </c>
      <c r="BL364" s="62">
        <f>COUNTIFS($AZ364:$BK364,"&gt;0")</f>
        <v/>
      </c>
      <c r="BM364" s="65" t="n"/>
      <c r="BN364" s="125">
        <f>$DJ364</f>
        <v/>
      </c>
      <c r="BO364" s="63">
        <f>$DQ364</f>
        <v/>
      </c>
      <c r="BP364" s="125">
        <f>
IFERROR(
IF($BL364=0,0,
$BN364*(1-$BO364)),
0)</f>
        <v/>
      </c>
      <c r="BQ364" s="125">
        <f t="array" ref="BQ364">
IFERROR(
_xlfn.IFS(
$DH364="день_1",
$BP364*$BL364/($AX364-$AW364+1)*AZ364*(DAY(EOMONTH(AZ$15,0))),
$DH364="день_2",
$BP364/30*MAX(MIN($AX364,EOMONTH(AZ$15,0))-MAX($AW364,AZ$15)+1,),
$DH364="раб.день",
$BP364/30*(IFERROR(
_xlfn.LET(_xlpm.VD,
CHOOSE(
{1;2;3;4;5;6;7;8;9;10;11;12;13;14;15;16;17;18},
45658,45659,45660,45661,45662,45663,45664,45665,45711,45724,45778,45779,45785,45786,45820,45821,45965,46022),
_xlfn.LET(_xlpm.DD,
MAX(MIN($AX364,EOMONTH(AZ$15,0))-MAX($AW364,AZ$15),),
_xlfn.IFS(
AND(MONTH($AW364)=MONTH(AZ$15),MONTH($AX364)&lt;&gt;MONTH(AZ$15)),
NETWORKDAYS.INTL($AW364,$AW364+_xlpm.DD,1,_xlpm.VD),
AND(MONTH($AW364)&lt;&gt;MONTH(AZ$15),MONTH($AX364)=MONTH(AZ$15)),
NETWORKDAYS.INTL(($AX364)-_xlpm.DD,$AX364,1,_xlpm.VD),
AND(MONTH($AW364)&lt;MONTH(AZ$15),MONTH($AX364)&gt;MONTH(AZ$15)),
NETWORKDAYS.INTL((EOMONTH(AZ$15-1,1))-_xlpm.DD,EOMONTH(AZ$15-1,1),1,_xlpm.VD),
AND(MONTH($AW364)=MONTH(AZ$15),MONTH($AX364)=MONTH(AZ$15)),
NETWORKDAYS.INTL($AW364,$AX364,1,_xlpm.VD)))),0)),
$DH364="месяц",
$BP364*AZ364,
$DH364="неделя",
$BP364*AZ364/7*(ROUNDUP((DAY(EOMONTH(AZ$15,0)))/4,0))),
0)</f>
        <v/>
      </c>
      <c r="BR364" s="125">
        <f t="array" ref="BR364">
IFERROR(
_xlfn.IFS(
$DH364="день_1",
$BP364*$BL364/($AX364-$AW364+1)*BA364*(DAY(EOMONTH(BA$15,0))),
$DH364="день_2",
$BP364/30*MAX(MIN($AX364,EOMONTH(BA$15,0))-MAX($AW364,BA$15)+1,),
$DH364="раб.день",
$BP364/30*(IFERROR(
_xlfn.LET(_xlpm.VD,
CHOOSE(
{1;2;3;4;5;6;7;8;9;10;11;12;13;14;15;16;17;18},
45658,45659,45660,45661,45662,45663,45664,45665,45711,45724,45778,45779,45785,45786,45820,45821,45965,46022),
_xlfn.LET(_xlpm.DD,
MAX(MIN($AX364,EOMONTH(BA$15,0))-MAX($AW364,BA$15),),
_xlfn.IFS(
AND(MONTH($AW364)=MONTH(BA$15),MONTH($AX364)&lt;&gt;MONTH(BA$15)),
NETWORKDAYS.INTL($AW364,$AW364+_xlpm.DD,1,_xlpm.VD),
AND(MONTH($AW364)&lt;&gt;MONTH(BA$15),MONTH($AX364)=MONTH(BA$15)),
NETWORKDAYS.INTL(($AX364)-_xlpm.DD,$AX364,1,_xlpm.VD),
AND(MONTH($AW364)&lt;MONTH(BA$15),MONTH($AX364)&gt;MONTH(BA$15)),
NETWORKDAYS.INTL((EOMONTH(BA$15-1,1))-_xlpm.DD,EOMONTH(BA$15-1,1),1,_xlpm.VD),
AND(MONTH($AW364)=MONTH(BA$15),MONTH($AX364)=MONTH(BA$15)),
NETWORKDAYS.INTL($AW364,$AX364,1,_xlpm.VD)))),0)),
$DH364="месяц",
$BP364*BA364,
$DH364="неделя",
$BP364*BA364/7*(ROUNDUP((DAY(EOMONTH(BA$15,0)))/4,0))),
0)</f>
        <v/>
      </c>
      <c r="BS364" s="125">
        <f t="array" ref="BS364">
IFERROR(
_xlfn.IFS(
$DH364="день_1",
$BP364*$BL364/($AX364-$AW364+1)*BB364*(DAY(EOMONTH(BB$15,0))),
$DH364="день_2",
$BP364/30*MAX(MIN($AX364,EOMONTH(BB$15,0))-MAX($AW364,BB$15)+1,),
$DH364="раб.день",
$BP364/30*(IFERROR(
_xlfn.LET(_xlpm.VD,
CHOOSE(
{1;2;3;4;5;6;7;8;9;10;11;12;13;14;15;16;17;18},
45658,45659,45660,45661,45662,45663,45664,45665,45711,45724,45778,45779,45785,45786,45820,45821,45965,46022),
_xlfn.LET(_xlpm.DD,
MAX(MIN($AX364,EOMONTH(BB$15,0))-MAX($AW364,BB$15),),
_xlfn.IFS(
AND(MONTH($AW364)=MONTH(BB$15),MONTH($AX364)&lt;&gt;MONTH(BB$15)),
NETWORKDAYS.INTL($AW364,$AW364+_xlpm.DD,1,_xlpm.VD),
AND(MONTH($AW364)&lt;&gt;MONTH(BB$15),MONTH($AX364)=MONTH(BB$15)),
NETWORKDAYS.INTL(($AX364)-_xlpm.DD,$AX364,1,_xlpm.VD),
AND(MONTH($AW364)&lt;MONTH(BB$15),MONTH($AX364)&gt;MONTH(BB$15)),
NETWORKDAYS.INTL((EOMONTH(BB$15-1,1))-_xlpm.DD,EOMONTH(BB$15-1,1),1,_xlpm.VD),
AND(MONTH($AW364)=MONTH(BB$15),MONTH($AX364)=MONTH(BB$15)),
NETWORKDAYS.INTL($AW364,$AX364,1,_xlpm.VD)))),0)),
$DH364="месяц",
$BP364*BB364,
$DH364="неделя",
$BP364*BB364/7*(ROUNDUP((DAY(EOMONTH(BB$15,0)))/4,0))),
0)</f>
        <v/>
      </c>
      <c r="BT364" s="125">
        <f t="array" ref="BT364">
IFERROR(
_xlfn.IFS(
$DH364="день_1",
$BP364*$BL364/($AX364-$AW364+1)*BC364*(DAY(EOMONTH(BC$15,0))),
$DH364="день_2",
$BP364/30*MAX(MIN($AX364,EOMONTH(BC$15,0))-MAX($AW364,BC$15)+1,),
$DH364="раб.день",
$BP364/30*(IFERROR(
_xlfn.LET(_xlpm.VD,
CHOOSE(
{1;2;3;4;5;6;7;8;9;10;11;12;13;14;15;16;17;18},
45658,45659,45660,45661,45662,45663,45664,45665,45711,45724,45778,45779,45785,45786,45820,45821,45965,46022),
_xlfn.LET(_xlpm.DD,
MAX(MIN($AX364,EOMONTH(BC$15,0))-MAX($AW364,BC$15),),
_xlfn.IFS(
AND(MONTH($AW364)=MONTH(BC$15),MONTH($AX364)&lt;&gt;MONTH(BC$15)),
NETWORKDAYS.INTL($AW364,$AW364+_xlpm.DD,1,_xlpm.VD),
AND(MONTH($AW364)&lt;&gt;MONTH(BC$15),MONTH($AX364)=MONTH(BC$15)),
NETWORKDAYS.INTL(($AX364)-_xlpm.DD,$AX364,1,_xlpm.VD),
AND(MONTH($AW364)&lt;MONTH(BC$15),MONTH($AX364)&gt;MONTH(BC$15)),
NETWORKDAYS.INTL((EOMONTH(BC$15-1,1))-_xlpm.DD,EOMONTH(BC$15-1,1),1,_xlpm.VD),
AND(MONTH($AW364)=MONTH(BC$15),MONTH($AX364)=MONTH(BC$15)),
NETWORKDAYS.INTL($AW364,$AX364,1,_xlpm.VD)))),0)),
$DH364="месяц",
$BP364*BC364,
$DH364="неделя",
$BP364*BC364/7*(ROUNDUP((DAY(EOMONTH(BC$15,0)))/4,0))),
0)</f>
        <v/>
      </c>
      <c r="BU364" s="125">
        <f t="array" ref="BU364">
IFERROR(
_xlfn.IFS(
$DH364="день_1",
$BP364*$BL364/($AX364-$AW364+1)*BD364*(DAY(EOMONTH(BD$15,0))),
$DH364="день_2",
$BP364/30*MAX(MIN($AX364,EOMONTH(BD$15,0))-MAX($AW364,BD$15)+1,),
$DH364="раб.день",
$BP364/30*(IFERROR(
_xlfn.LET(_xlpm.VD,
CHOOSE(
{1;2;3;4;5;6;7;8;9;10;11;12;13;14;15;16;17;18},
45658,45659,45660,45661,45662,45663,45664,45665,45711,45724,45778,45779,45785,45786,45820,45821,45965,46022),
_xlfn.LET(_xlpm.DD,
MAX(MIN($AX364,EOMONTH(BD$15,0))-MAX($AW364,BD$15),),
_xlfn.IFS(
AND(MONTH($AW364)=MONTH(BD$15),MONTH($AX364)&lt;&gt;MONTH(BD$15)),
NETWORKDAYS.INTL($AW364,$AW364+_xlpm.DD,1,_xlpm.VD),
AND(MONTH($AW364)&lt;&gt;MONTH(BD$15),MONTH($AX364)=MONTH(BD$15)),
NETWORKDAYS.INTL(($AX364)-_xlpm.DD,$AX364,1,_xlpm.VD),
AND(MONTH($AW364)&lt;MONTH(BD$15),MONTH($AX364)&gt;MONTH(BD$15)),
NETWORKDAYS.INTL((EOMONTH(BD$15-1,1))-_xlpm.DD,EOMONTH(BD$15-1,1),1,_xlpm.VD),
AND(MONTH($AW364)=MONTH(BD$15),MONTH($AX364)=MONTH(BD$15)),
NETWORKDAYS.INTL($AW364,$AX364,1,_xlpm.VD)))),0)),
$DH364="месяц",
$BP364*BD364,
$DH364="неделя",
$BP364*BD364/7*(ROUNDUP((DAY(EOMONTH(BD$15,0)))/4,0))),
0)</f>
        <v/>
      </c>
      <c r="BV364" s="125">
        <f t="array" ref="BV364">
IFERROR(
_xlfn.IFS(
$DH364="день_1",
$BP364*$BL364/($AX364-$AW364+1)*BE364*(DAY(EOMONTH(BE$15,0))),
$DH364="день_2",
$BP364/30*MAX(MIN($AX364,EOMONTH(BE$15,0))-MAX($AW364,BE$15)+1,),
$DH364="раб.день",
$BP364/30*(IFERROR(
_xlfn.LET(_xlpm.VD,
CHOOSE(
{1;2;3;4;5;6;7;8;9;10;11;12;13;14;15;16;17;18},
45658,45659,45660,45661,45662,45663,45664,45665,45711,45724,45778,45779,45785,45786,45820,45821,45965,46022),
_xlfn.LET(_xlpm.DD,
MAX(MIN($AX364,EOMONTH(BE$15,0))-MAX($AW364,BE$15),),
_xlfn.IFS(
AND(MONTH($AW364)=MONTH(BE$15),MONTH($AX364)&lt;&gt;MONTH(BE$15)),
NETWORKDAYS.INTL($AW364,$AW364+_xlpm.DD,1,_xlpm.VD),
AND(MONTH($AW364)&lt;&gt;MONTH(BE$15),MONTH($AX364)=MONTH(BE$15)),
NETWORKDAYS.INTL(($AX364)-_xlpm.DD,$AX364,1,_xlpm.VD),
AND(MONTH($AW364)&lt;MONTH(BE$15),MONTH($AX364)&gt;MONTH(BE$15)),
NETWORKDAYS.INTL((EOMONTH(BE$15-1,1))-_xlpm.DD,EOMONTH(BE$15-1,1),1,_xlpm.VD),
AND(MONTH($AW364)=MONTH(BE$15),MONTH($AX364)=MONTH(BE$15)),
NETWORKDAYS.INTL($AW364,$AX364,1,_xlpm.VD)))),0)),
$DH364="месяц",
$BP364*BE364,
$DH364="неделя",
$BP364*BE364/7*(ROUNDUP((DAY(EOMONTH(BE$15,0)))/4,0))),
0)</f>
        <v/>
      </c>
      <c r="BW364" s="125">
        <f t="array" ref="BW364">
IFERROR(
_xlfn.IFS(
$DH364="день_1",
$BP364*$BL364/($AX364-$AW364+1)*BF364*(DAY(EOMONTH(BF$15,0))),
$DH364="день_2",
$BP364/30*MAX(MIN($AX364,EOMONTH(BF$15,0))-MAX($AW364,BF$15)+1,),
$DH364="раб.день",
$BP364/30*(IFERROR(
_xlfn.LET(_xlpm.VD,
CHOOSE(
{1;2;3;4;5;6;7;8;9;10;11;12;13;14;15;16;17;18},
45658,45659,45660,45661,45662,45663,45664,45665,45711,45724,45778,45779,45785,45786,45820,45821,45965,46022),
_xlfn.LET(_xlpm.DD,
MAX(MIN($AX364,EOMONTH(BF$15,0))-MAX($AW364,BF$15),),
_xlfn.IFS(
AND(MONTH($AW364)=MONTH(BF$15),MONTH($AX364)&lt;&gt;MONTH(BF$15)),
NETWORKDAYS.INTL($AW364,$AW364+_xlpm.DD,1,_xlpm.VD),
AND(MONTH($AW364)&lt;&gt;MONTH(BF$15),MONTH($AX364)=MONTH(BF$15)),
NETWORKDAYS.INTL(($AX364)-_xlpm.DD,$AX364,1,_xlpm.VD),
AND(MONTH($AW364)&lt;MONTH(BF$15),MONTH($AX364)&gt;MONTH(BF$15)),
NETWORKDAYS.INTL((EOMONTH(BF$15-1,1))-_xlpm.DD,EOMONTH(BF$15-1,1),1,_xlpm.VD),
AND(MONTH($AW364)=MONTH(BF$15),MONTH($AX364)=MONTH(BF$15)),
NETWORKDAYS.INTL($AW364,$AX364,1,_xlpm.VD)))),0)),
$DH364="месяц",
$BP364*BF364,
$DH364="неделя",
$BP364*BF364/7*(ROUNDUP((DAY(EOMONTH(BF$15,0)))/4,0))),
0)</f>
        <v/>
      </c>
      <c r="BX364" s="125">
        <f t="array" ref="BX364">
IFERROR(
_xlfn.IFS(
$DH364="день_1",
$BP364*$BL364/($AX364-$AW364+1)*BG364*(DAY(EOMONTH(BG$15,0))),
$DH364="день_2",
$BP364/30*MAX(MIN($AX364,EOMONTH(BG$15,0))-MAX($AW364,BG$15)+1,),
$DH364="раб.день",
$BP364/30*(IFERROR(
_xlfn.LET(_xlpm.VD,
CHOOSE(
{1;2;3;4;5;6;7;8;9;10;11;12;13;14;15;16;17;18},
45658,45659,45660,45661,45662,45663,45664,45665,45711,45724,45778,45779,45785,45786,45820,45821,45965,46022),
_xlfn.LET(_xlpm.DD,
MAX(MIN($AX364,EOMONTH(BG$15,0))-MAX($AW364,BG$15),),
_xlfn.IFS(
AND(MONTH($AW364)=MONTH(BG$15),MONTH($AX364)&lt;&gt;MONTH(BG$15)),
NETWORKDAYS.INTL($AW364,$AW364+_xlpm.DD,1,_xlpm.VD),
AND(MONTH($AW364)&lt;&gt;MONTH(BG$15),MONTH($AX364)=MONTH(BG$15)),
NETWORKDAYS.INTL(($AX364)-_xlpm.DD,$AX364,1,_xlpm.VD),
AND(MONTH($AW364)&lt;MONTH(BG$15),MONTH($AX364)&gt;MONTH(BG$15)),
NETWORKDAYS.INTL((EOMONTH(BG$15-1,1))-_xlpm.DD,EOMONTH(BG$15-1,1),1,_xlpm.VD),
AND(MONTH($AW364)=MONTH(BG$15),MONTH($AX364)=MONTH(BG$15)),
NETWORKDAYS.INTL($AW364,$AX364,1,_xlpm.VD)))),0)),
$DH364="месяц",
$BP364*BG364,
$DH364="неделя",
$BP364*BG364/7*(ROUNDUP((DAY(EOMONTH(BG$15,0)))/4,0))),
0)</f>
        <v/>
      </c>
      <c r="BY364" s="125">
        <f t="array" ref="BY364">
IFERROR(
_xlfn.IFS(
$DH364="день_1",
$BP364*$BL364/($AX364-$AW364+1)*BH364*(DAY(EOMONTH(BH$15,0))),
$DH364="день_2",
$BP364/30*MAX(MIN($AX364,EOMONTH(BH$15,0))-MAX($AW364,BH$15)+1,),
$DH364="раб.день",
$BP364/30*(IFERROR(
_xlfn.LET(_xlpm.VD,
CHOOSE(
{1;2;3;4;5;6;7;8;9;10;11;12;13;14;15;16;17;18},
45658,45659,45660,45661,45662,45663,45664,45665,45711,45724,45778,45779,45785,45786,45820,45821,45965,46022),
_xlfn.LET(_xlpm.DD,
MAX(MIN($AX364,EOMONTH(BH$15,0))-MAX($AW364,BH$15),),
_xlfn.IFS(
AND(MONTH($AW364)=MONTH(BH$15),MONTH($AX364)&lt;&gt;MONTH(BH$15)),
NETWORKDAYS.INTL($AW364,$AW364+_xlpm.DD,1,_xlpm.VD),
AND(MONTH($AW364)&lt;&gt;MONTH(BH$15),MONTH($AX364)=MONTH(BH$15)),
NETWORKDAYS.INTL(($AX364)-_xlpm.DD,$AX364,1,_xlpm.VD),
AND(MONTH($AW364)&lt;MONTH(BH$15),MONTH($AX364)&gt;MONTH(BH$15)),
NETWORKDAYS.INTL((EOMONTH(BH$15-1,1))-_xlpm.DD,EOMONTH(BH$15-1,1),1,_xlpm.VD),
AND(MONTH($AW364)=MONTH(BH$15),MONTH($AX364)=MONTH(BH$15)),
NETWORKDAYS.INTL($AW364,$AX364,1,_xlpm.VD)))),0)),
$DH364="месяц",
$BP364*BH364,
$DH364="неделя",
$BP364*BH364/7*(ROUNDUP((DAY(EOMONTH(BH$15,0)))/4,0))),
0)</f>
        <v/>
      </c>
      <c r="BZ364" s="125">
        <f t="array" ref="BZ364">
IFERROR(
_xlfn.IFS(
$DH364="день_1",
$BP364*$BL364/($AX364-$AW364+1)*BI364*(DAY(EOMONTH(BI$15,0))),
$DH364="день_2",
$BP364/30*MAX(MIN($AX364,EOMONTH(BI$15,0))-MAX($AW364,BI$15)+1,),
$DH364="раб.день",
$BP364/30*(IFERROR(
_xlfn.LET(_xlpm.VD,
CHOOSE(
{1;2;3;4;5;6;7;8;9;10;11;12;13;14;15;16;17;18},
45658,45659,45660,45661,45662,45663,45664,45665,45711,45724,45778,45779,45785,45786,45820,45821,45965,46022),
_xlfn.LET(_xlpm.DD,
MAX(MIN($AX364,EOMONTH(BI$15,0))-MAX($AW364,BI$15),),
_xlfn.IFS(
AND(MONTH($AW364)=MONTH(BI$15),MONTH($AX364)&lt;&gt;MONTH(BI$15)),
NETWORKDAYS.INTL($AW364,$AW364+_xlpm.DD,1,_xlpm.VD),
AND(MONTH($AW364)&lt;&gt;MONTH(BI$15),MONTH($AX364)=MONTH(BI$15)),
NETWORKDAYS.INTL(($AX364)-_xlpm.DD,$AX364,1,_xlpm.VD),
AND(MONTH($AW364)&lt;MONTH(BI$15),MONTH($AX364)&gt;MONTH(BI$15)),
NETWORKDAYS.INTL((EOMONTH(BI$15-1,1))-_xlpm.DD,EOMONTH(BI$15-1,1),1,_xlpm.VD),
AND(MONTH($AW364)=MONTH(BI$15),MONTH($AX364)=MONTH(BI$15)),
NETWORKDAYS.INTL($AW364,$AX364,1,_xlpm.VD)))),0)),
$DH364="месяц",
$BP364*BI364,
$DH364="неделя",
$BP364*BI364/7*(ROUNDUP((DAY(EOMONTH(BI$15,0)))/4,0))),
0)</f>
        <v/>
      </c>
      <c r="CA364" s="125">
        <f t="array" ref="CA364">
IFERROR(
_xlfn.IFS(
$DH364="день_1",
$BP364*$BL364/($AX364-$AW364+1)*BJ364*(DAY(EOMONTH(BJ$15,0))),
$DH364="день_2",
$BP364/30*MAX(MIN($AX364,EOMONTH(BJ$15,0))-MAX($AW364,BJ$15)+1,),
$DH364="раб.день",
$BP364/30*(IFERROR(
_xlfn.LET(_xlpm.VD,
CHOOSE(
{1;2;3;4;5;6;7;8;9;10;11;12;13;14;15;16;17;18},
45658,45659,45660,45661,45662,45663,45664,45665,45711,45724,45778,45779,45785,45786,45820,45821,45965,46022),
_xlfn.LET(_xlpm.DD,
MAX(MIN($AX364,EOMONTH(BJ$15,0))-MAX($AW364,BJ$15),),
_xlfn.IFS(
AND(MONTH($AW364)=MONTH(BJ$15),MONTH($AX364)&lt;&gt;MONTH(BJ$15)),
NETWORKDAYS.INTL($AW364,$AW364+_xlpm.DD,1,_xlpm.VD),
AND(MONTH($AW364)&lt;&gt;MONTH(BJ$15),MONTH($AX364)=MONTH(BJ$15)),
NETWORKDAYS.INTL(($AX364)-_xlpm.DD,$AX364,1,_xlpm.VD),
AND(MONTH($AW364)&lt;MONTH(BJ$15),MONTH($AX364)&gt;MONTH(BJ$15)),
NETWORKDAYS.INTL((EOMONTH(BJ$15-1,1))-_xlpm.DD,EOMONTH(BJ$15-1,1),1,_xlpm.VD),
AND(MONTH($AW364)=MONTH(BJ$15),MONTH($AX364)=MONTH(BJ$15)),
NETWORKDAYS.INTL($AW364,$AX364,1,_xlpm.VD)))),0)),
$DH364="месяц",
$BP364*BJ364,
$DH364="неделя",
$BP364*BJ364/7*(ROUNDUP((DAY(EOMONTH(BJ$15,0)))/4,0))),
0)</f>
        <v/>
      </c>
      <c r="CB364" s="125">
        <f t="array" ref="CB364">
IFERROR(
_xlfn.IFS(
$DH364="день_1",
$BP364*$BL364/($AX364-$AW364+1)*BK364*(DAY(EOMONTH(BK$15,0))),
$DH364="день_2",
$BP364/30*MAX(MIN($AX364,EOMONTH(BK$15,0))-MAX($AW364,BK$15)+1,),
$DH364="раб.день",
$BP364/30*(IFERROR(
_xlfn.LET(_xlpm.VD,
CHOOSE(
{1;2;3;4;5;6;7;8;9;10;11;12;13;14;15;16;17;18},
45658,45659,45660,45661,45662,45663,45664,45665,45711,45724,45778,45779,45785,45786,45820,45821,45965,46022),
_xlfn.LET(_xlpm.DD,
MAX(MIN($AX364,EOMONTH(BK$15,0))-MAX($AW364,BK$15),),
_xlfn.IFS(
AND(MONTH($AW364)=MONTH(BK$15),MONTH($AX364)&lt;&gt;MONTH(BK$15)),
NETWORKDAYS.INTL($AW364,$AW364+_xlpm.DD,1,_xlpm.VD),
AND(MONTH($AW364)&lt;&gt;MONTH(BK$15),MONTH($AX364)=MONTH(BK$15)),
NETWORKDAYS.INTL(($AX364)-_xlpm.DD,$AX364,1,_xlpm.VD),
AND(MONTH($AW364)&lt;MONTH(BK$15),MONTH($AX364)&gt;MONTH(BK$15)),
NETWORKDAYS.INTL((EOMONTH(BK$15-1,1))-_xlpm.DD,EOMONTH(BK$15-1,1),1,_xlpm.VD),
AND(MONTH($AW364)=MONTH(BK$15),MONTH($AX364)=MONTH(BK$15)),
NETWORKDAYS.INTL($AW364,$AX364,1,_xlpm.VD)))),0)),
$DH364="месяц",
$BP364*BK364,
$DH364="неделя",
$BP364*BK364/7*(ROUNDUP((DAY(EOMONTH(BK$15,0)))/4,0))),
0)</f>
        <v/>
      </c>
      <c r="CC364" s="125">
        <f>SUM($BQ364:$CB364)</f>
        <v/>
      </c>
      <c r="CD364" s="126">
        <f>SUM($EH364:$EH364)</f>
        <v/>
      </c>
      <c r="CE364" s="126">
        <f>$CD364*$AB364</f>
        <v/>
      </c>
      <c r="CF364" s="126">
        <f>SUM($EK364:$EK364)</f>
        <v/>
      </c>
      <c r="CG364" s="126">
        <f>$CF364*$AB364</f>
        <v/>
      </c>
      <c r="CH364" s="126">
        <f>SUM($CC364,$CE364,$CG364)</f>
        <v/>
      </c>
      <c r="CI364" s="126">
        <f>$CH364*(1+$CM364)</f>
        <v/>
      </c>
      <c r="CJ364" s="127" t="n">
        <v>0</v>
      </c>
      <c r="CK364" s="126">
        <f>SUM($CH364:$CH364)*(1+$CJ364)</f>
        <v/>
      </c>
      <c r="CL364" s="126">
        <f>SUM($CH364:$CH364)*(1+$CM364)</f>
        <v/>
      </c>
      <c r="CM364" s="59" t="inlineStr">
        <is>
          <t>20%</t>
        </is>
      </c>
      <c r="CN364" s="59" t="n"/>
      <c r="CO364" s="72" t="n"/>
      <c r="CP364" s="59" t="n"/>
      <c r="CQ364" s="73" t="n"/>
      <c r="CR364" s="73" t="n"/>
      <c r="CS364" s="73" t="n"/>
      <c r="CT364" s="72" t="n"/>
      <c r="CU364" s="79" t="inlineStr">
        <is>
          <t> </t>
        </is>
      </c>
      <c r="CV364" s="60" t="n"/>
      <c r="CW364" s="60" t="n"/>
      <c r="CX364" s="60" t="n"/>
      <c r="CY364" s="127">
        <f>IFERROR(($CC364-$EE364)/($EE364/(1-$DQ364)),0)</f>
        <v/>
      </c>
      <c r="CZ364" s="127">
        <f>IFERROR(1-$EI364/($CE364),0)</f>
        <v/>
      </c>
      <c r="DA364" s="127">
        <f>IFERROR(1-$EL364/($CG364),0)</f>
        <v/>
      </c>
      <c r="DB364" s="126">
        <f>ROUND(IFERROR(($CI364/(1+$CM364)-$EN364),0),2)</f>
        <v/>
      </c>
      <c r="DC364" s="128" t="n"/>
      <c r="DD364" s="125" t="n"/>
      <c r="DE364" s="75" t="n">
        <v>0</v>
      </c>
      <c r="DF364" s="128" t="n"/>
      <c r="DG364" s="125">
        <f>IF($DC364=0,0,$DD364*($DC364*100%-$DE364*$DF364))*SUM($AB364:$AB364)</f>
        <v/>
      </c>
      <c r="DH364" s="129" t="inlineStr">
        <is>
          <t>месяц</t>
        </is>
      </c>
      <c r="DI364" s="130">
        <f t="array" ref="DI364">IFERROR(
IF($ES364="LisChannel",
(ROUND(((INDEX({174.625;153.888888888889;130.972222222222},MATCH($AI364,{2;3;4}),0))*$AG364*$AI364),2)),0),0)</f>
        <v/>
      </c>
      <c r="DJ364" s="130">
        <f>
_xlfn.LET(_xlpm.X,
IFERROR(
IF($ES364="НовиковТВ",
(_xlfn.LET(_xlpm.NTV,
_xlfn.LET(_xlpm.MIN,350000,
IF(SUMIFS($DI:$DI,$ES:$ES,"НовиковТВ")&lt;=_xlpm.MIN,
(SUMIFS($DI:$DI,$ES:$ES,"НовиковТВ")/(COUNTIFS($ES:$ES,"НовиковТВ")))*_xlpm.MIN/SUMIFS($DI:$DI,$ES:$ES,"НовиковТВ"),
DI364)),
_xlpm.NTV+$DG364/(1-(1-(_xlpm.NTV)*(1-$DL364)*(1-$DM364)*(1-$DN364)*(1-$DO364)*(1-$DP364)/_xlpm.NTV))))/(1+$EP364),
$DI364+$DG364/(1-(1-($DI364)*(1-$DL364)*(1-$DM364)*(1-$DN364)*(1-$DO364)*(1-$DP364)/$DI364))),
0),
_xlpm.X*(1+$CM364)*(1+$CW364)-_xlpm.X*(1+$CM364)+_xlpm.X)</f>
        <v/>
      </c>
      <c r="DK364" s="125" t="inlineStr">
        <is>
          <t>послед.</t>
        </is>
      </c>
      <c r="DL364" s="63" t="n">
        <v>0</v>
      </c>
      <c r="DM364" s="63" t="n">
        <v>0</v>
      </c>
      <c r="DN364" s="63" t="n">
        <v>0</v>
      </c>
      <c r="DO364" s="63" t="n">
        <v>0</v>
      </c>
      <c r="DP364" s="63" t="n">
        <v>0</v>
      </c>
      <c r="DQ364" s="63">
        <f t="array" ref="DQ364">IFERROR(_xlfn.IFS(
$DK364="послед.",1-(1-$DL364)*(1-$DM364)*(1-$DN364)*(1-$DO364)*(1-$DP364),
$DK364="сумм.",$DL364+$DM364+$DN364+$DO364+$DP364),
0)</f>
        <v/>
      </c>
      <c r="DR364" s="125">
        <f t="array" ref="DR364">
IFERROR(
_xlfn.IFS(
$BL364=0,
0,
$BL364&gt;0,
_xlfn.IFS($DK364="послед.",
$DJ364*(1-$DL364)*(1-$DM364)*(1-$DN364)*(1-$DO364)*(1-$DP364),
$DK364="сумм.",
$DJ364*(1-($DL364+$DM364+$DN364+$DO364+$DP364)))),0)</f>
        <v/>
      </c>
      <c r="DS364" s="125">
        <f t="array" ref="DS364">
IFERROR(_xlfn.IFS(
$DH364="день_1",
$DR364*$BL364/($AX364-$AW364+1)*AZ364*(DAY(EOMONTH(AZ$15,0))),
$DH364="день_2",
$DR364/30*MAX(MIN($AX364,EOMONTH(AZ$15,0))-MAX($AW364,AZ$15)+1,),
$DH364="раб.день",
$DR364/30*(IFERROR(
_xlfn.LET(_xlpm.VD,
CHOOSE(
{1;2;3;4;5;6;7;8;9;10;11;12;13;14;15;16;17;18},
45658,45659,45660,45661,45662,45663,45664,45665,45711,45724,45778,45779,45785,45786,45820,45821,45965,46022),
_xlfn.LET(_xlpm.DD,
MAX(MIN($AX364,EOMONTH(AZ$15,0))-MAX($AW364,AZ$15),),
_xlfn.IFS(
AND(MONTH($AW364)=MONTH(AZ$15),MONTH($AX364)&lt;&gt;MONTH(AZ$15)),
NETWORKDAYS.INTL($AW364,$AW364+_xlpm.DD,1,_xlpm.VD),
AND(MONTH($AW364)&lt;&gt;MONTH(AZ$15),MONTH($AX364)=MONTH(AZ$15)),
NETWORKDAYS.INTL(($AX364)-_xlpm.DD,$AX364,1,_xlpm.VD),
AND(MONTH($AW364)&lt;MONTH(AZ$15),MONTH($AX364)&gt;MONTH(AZ$15)),
NETWORKDAYS.INTL((EOMONTH(AZ$15-1,1))-_xlpm.DD,EOMONTH(AZ$15-1,1),1,_xlpm.VD),
AND(MONTH($AW364)=MONTH(AZ$15),MONTH($AX364)=MONTH(AZ$15)),
NETWORKDAYS.INTL($AW364,$AX364,1,_xlpm.VD)))),0)),
$DH364="месяц",
$DR364*AZ364,
$DH364="неделя",
$DR364*AZ364/7*(ROUNDUP((DAY(EOMONTH(AZ$15,0)))/4,0))),
0)</f>
        <v/>
      </c>
      <c r="DT364" s="125">
        <f t="array" ref="DT364">
IFERROR(_xlfn.IFS(
$DH364="день_1",
$DR364*$BL364/($AX364-$AW364+1)*BA364*(DAY(EOMONTH(BA$15,0))),
$DH364="день_2",
$DR364/30*MAX(MIN($AX364,EOMONTH(BA$15,0))-MAX($AW364,BA$15)+1,),
$DH364="раб.день",
$DR364/30*(IFERROR(
_xlfn.LET(_xlpm.VD,
CHOOSE(
{1;2;3;4;5;6;7;8;9;10;11;12;13;14;15;16;17;18},
45658,45659,45660,45661,45662,45663,45664,45665,45711,45724,45778,45779,45785,45786,45820,45821,45965,46022),
_xlfn.LET(_xlpm.DD,
MAX(MIN($AX364,EOMONTH(BA$15,0))-MAX($AW364,BA$15),),
_xlfn.IFS(
AND(MONTH($AW364)=MONTH(BA$15),MONTH($AX364)&lt;&gt;MONTH(BA$15)),
NETWORKDAYS.INTL($AW364,$AW364+_xlpm.DD,1,_xlpm.VD),
AND(MONTH($AW364)&lt;&gt;MONTH(BA$15),MONTH($AX364)=MONTH(BA$15)),
NETWORKDAYS.INTL(($AX364)-_xlpm.DD,$AX364,1,_xlpm.VD),
AND(MONTH($AW364)&lt;MONTH(BA$15),MONTH($AX364)&gt;MONTH(BA$15)),
NETWORKDAYS.INTL((EOMONTH(BA$15-1,1))-_xlpm.DD,EOMONTH(BA$15-1,1),1,_xlpm.VD),
AND(MONTH($AW364)=MONTH(BA$15),MONTH($AX364)=MONTH(BA$15)),
NETWORKDAYS.INTL($AW364,$AX364,1,_xlpm.VD)))),0)),
$DH364="месяц",
$DR364*BA364,
$DH364="неделя",
$DR364*BA364/7*(ROUNDUP((DAY(EOMONTH(BA$15,0)))/4,0))),
0)</f>
        <v/>
      </c>
      <c r="DU364" s="125">
        <f t="array" ref="DU364">
IFERROR(_xlfn.IFS(
$DH364="день_1",
$DR364*$BL364/($AX364-$AW364+1)*BB364*(DAY(EOMONTH(BB$15,0))),
$DH364="день_2",
$DR364/30*MAX(MIN($AX364,EOMONTH(BB$15,0))-MAX($AW364,BB$15)+1,),
$DH364="раб.день",
$DR364/30*(IFERROR(
_xlfn.LET(_xlpm.VD,
CHOOSE(
{1;2;3;4;5;6;7;8;9;10;11;12;13;14;15;16;17;18},
45658,45659,45660,45661,45662,45663,45664,45665,45711,45724,45778,45779,45785,45786,45820,45821,45965,46022),
_xlfn.LET(_xlpm.DD,
MAX(MIN($AX364,EOMONTH(BB$15,0))-MAX($AW364,BB$15),),
_xlfn.IFS(
AND(MONTH($AW364)=MONTH(BB$15),MONTH($AX364)&lt;&gt;MONTH(BB$15)),
NETWORKDAYS.INTL($AW364,$AW364+_xlpm.DD,1,_xlpm.VD),
AND(MONTH($AW364)&lt;&gt;MONTH(BB$15),MONTH($AX364)=MONTH(BB$15)),
NETWORKDAYS.INTL(($AX364)-_xlpm.DD,$AX364,1,_xlpm.VD),
AND(MONTH($AW364)&lt;MONTH(BB$15),MONTH($AX364)&gt;MONTH(BB$15)),
NETWORKDAYS.INTL((EOMONTH(BB$15-1,1))-_xlpm.DD,EOMONTH(BB$15-1,1),1,_xlpm.VD),
AND(MONTH($AW364)=MONTH(BB$15),MONTH($AX364)=MONTH(BB$15)),
NETWORKDAYS.INTL($AW364,$AX364,1,_xlpm.VD)))),0)),
$DH364="месяц",
$DR364*BB364,
$DH364="неделя",
$DR364*BB364/7*(ROUNDUP((DAY(EOMONTH(BB$15,0)))/4,0))),
0)</f>
        <v/>
      </c>
      <c r="DV364" s="125">
        <f t="array" ref="DV364">
IFERROR(_xlfn.IFS(
$DH364="день_1",
$DR364*$BL364/($AX364-$AW364+1)*BC364*(DAY(EOMONTH(BC$15,0))),
$DH364="день_2",
$DR364/30*MAX(MIN($AX364,EOMONTH(BC$15,0))-MAX($AW364,BC$15)+1,),
$DH364="раб.день",
$DR364/30*(IFERROR(
_xlfn.LET(_xlpm.VD,
CHOOSE(
{1;2;3;4;5;6;7;8;9;10;11;12;13;14;15;16;17;18},
45658,45659,45660,45661,45662,45663,45664,45665,45711,45724,45778,45779,45785,45786,45820,45821,45965,46022),
_xlfn.LET(_xlpm.DD,
MAX(MIN($AX364,EOMONTH(BC$15,0))-MAX($AW364,BC$15),),
_xlfn.IFS(
AND(MONTH($AW364)=MONTH(BC$15),MONTH($AX364)&lt;&gt;MONTH(BC$15)),
NETWORKDAYS.INTL($AW364,$AW364+_xlpm.DD,1,_xlpm.VD),
AND(MONTH($AW364)&lt;&gt;MONTH(BC$15),MONTH($AX364)=MONTH(BC$15)),
NETWORKDAYS.INTL(($AX364)-_xlpm.DD,$AX364,1,_xlpm.VD),
AND(MONTH($AW364)&lt;MONTH(BC$15),MONTH($AX364)&gt;MONTH(BC$15)),
NETWORKDAYS.INTL((EOMONTH(BC$15-1,1))-_xlpm.DD,EOMONTH(BC$15-1,1),1,_xlpm.VD),
AND(MONTH($AW364)=MONTH(BC$15),MONTH($AX364)=MONTH(BC$15)),
NETWORKDAYS.INTL($AW364,$AX364,1,_xlpm.VD)))),0)),
$DH364="месяц",
$DR364*BC364,
$DH364="неделя",
$DR364*BC364/7*(ROUNDUP((DAY(EOMONTH(BC$15,0)))/4,0))),
0)</f>
        <v/>
      </c>
      <c r="DW364" s="125">
        <f t="array" ref="DW364">
IFERROR(_xlfn.IFS(
$DH364="день_1",
$DR364*$BL364/($AX364-$AW364+1)*BD364*(DAY(EOMONTH(BD$15,0))),
$DH364="день_2",
$DR364/30*MAX(MIN($AX364,EOMONTH(BD$15,0))-MAX($AW364,BD$15)+1,),
$DH364="раб.день",
$DR364/30*(IFERROR(
_xlfn.LET(_xlpm.VD,
CHOOSE(
{1;2;3;4;5;6;7;8;9;10;11;12;13;14;15;16;17;18},
45658,45659,45660,45661,45662,45663,45664,45665,45711,45724,45778,45779,45785,45786,45820,45821,45965,46022),
_xlfn.LET(_xlpm.DD,
MAX(MIN($AX364,EOMONTH(BD$15,0))-MAX($AW364,BD$15),),
_xlfn.IFS(
AND(MONTH($AW364)=MONTH(BD$15),MONTH($AX364)&lt;&gt;MONTH(BD$15)),
NETWORKDAYS.INTL($AW364,$AW364+_xlpm.DD,1,_xlpm.VD),
AND(MONTH($AW364)&lt;&gt;MONTH(BD$15),MONTH($AX364)=MONTH(BD$15)),
NETWORKDAYS.INTL(($AX364)-_xlpm.DD,$AX364,1,_xlpm.VD),
AND(MONTH($AW364)&lt;MONTH(BD$15),MONTH($AX364)&gt;MONTH(BD$15)),
NETWORKDAYS.INTL((EOMONTH(BD$15-1,1))-_xlpm.DD,EOMONTH(BD$15-1,1),1,_xlpm.VD),
AND(MONTH($AW364)=MONTH(BD$15),MONTH($AX364)=MONTH(BD$15)),
NETWORKDAYS.INTL($AW364,$AX364,1,_xlpm.VD)))),0)),
$DH364="месяц",
$DR364*BD364,
$DH364="неделя",
$DR364*BD364/7*(ROUNDUP((DAY(EOMONTH(BD$15,0)))/4,0))),
0)</f>
        <v/>
      </c>
      <c r="DX364" s="125">
        <f t="array" ref="DX364">
IFERROR(_xlfn.IFS(
$DH364="день_1",
$DR364*$BL364/($AX364-$AW364+1)*BE364*(DAY(EOMONTH(BE$15,0))),
$DH364="день_2",
$DR364/30*MAX(MIN($AX364,EOMONTH(BE$15,0))-MAX($AW364,BE$15)+1,),
$DH364="раб.день",
$DR364/30*(IFERROR(
_xlfn.LET(_xlpm.VD,
CHOOSE(
{1;2;3;4;5;6;7;8;9;10;11;12;13;14;15;16;17;18},
45658,45659,45660,45661,45662,45663,45664,45665,45711,45724,45778,45779,45785,45786,45820,45821,45965,46022),
_xlfn.LET(_xlpm.DD,
MAX(MIN($AX364,EOMONTH(BE$15,0))-MAX($AW364,BE$15),),
_xlfn.IFS(
AND(MONTH($AW364)=MONTH(BE$15),MONTH($AX364)&lt;&gt;MONTH(BE$15)),
NETWORKDAYS.INTL($AW364,$AW364+_xlpm.DD,1,_xlpm.VD),
AND(MONTH($AW364)&lt;&gt;MONTH(BE$15),MONTH($AX364)=MONTH(BE$15)),
NETWORKDAYS.INTL(($AX364)-_xlpm.DD,$AX364,1,_xlpm.VD),
AND(MONTH($AW364)&lt;MONTH(BE$15),MONTH($AX364)&gt;MONTH(BE$15)),
NETWORKDAYS.INTL((EOMONTH(BE$15-1,1))-_xlpm.DD,EOMONTH(BE$15-1,1),1,_xlpm.VD),
AND(MONTH($AW364)=MONTH(BE$15),MONTH($AX364)=MONTH(BE$15)),
NETWORKDAYS.INTL($AW364,$AX364,1,_xlpm.VD)))),0)),
$DH364="месяц",
$DR364*BE364,
$DH364="неделя",
$DR364*BE364/7*(ROUNDUP((DAY(EOMONTH(BE$15,0)))/4,0))),
0)</f>
        <v/>
      </c>
      <c r="DY364" s="125">
        <f t="array" ref="DY364">
IFERROR(_xlfn.IFS(
$DH364="день_1",
$DR364*$BL364/($AX364-$AW364+1)*BF364*(DAY(EOMONTH(BF$15,0))),
$DH364="день_2",
$DR364/30*MAX(MIN($AX364,EOMONTH(BF$15,0))-MAX($AW364,BF$15)+1,),
$DH364="раб.день",
$DR364/30*(IFERROR(
_xlfn.LET(_xlpm.VD,
CHOOSE(
{1;2;3;4;5;6;7;8;9;10;11;12;13;14;15;16;17;18},
45658,45659,45660,45661,45662,45663,45664,45665,45711,45724,45778,45779,45785,45786,45820,45821,45965,46022),
_xlfn.LET(_xlpm.DD,
MAX(MIN($AX364,EOMONTH(BF$15,0))-MAX($AW364,BF$15),),
_xlfn.IFS(
AND(MONTH($AW364)=MONTH(BF$15),MONTH($AX364)&lt;&gt;MONTH(BF$15)),
NETWORKDAYS.INTL($AW364,$AW364+_xlpm.DD,1,_xlpm.VD),
AND(MONTH($AW364)&lt;&gt;MONTH(BF$15),MONTH($AX364)=MONTH(BF$15)),
NETWORKDAYS.INTL(($AX364)-_xlpm.DD,$AX364,1,_xlpm.VD),
AND(MONTH($AW364)&lt;MONTH(BF$15),MONTH($AX364)&gt;MONTH(BF$15)),
NETWORKDAYS.INTL((EOMONTH(BF$15-1,1))-_xlpm.DD,EOMONTH(BF$15-1,1),1,_xlpm.VD),
AND(MONTH($AW364)=MONTH(BF$15),MONTH($AX364)=MONTH(BF$15)),
NETWORKDAYS.INTL($AW364,$AX364,1,_xlpm.VD)))),0)),
$DH364="месяц",
$DR364*BF364,
$DH364="неделя",
$DR364*BF364/7*(ROUNDUP((DAY(EOMONTH(BF$15,0)))/4,0))),
0)</f>
        <v/>
      </c>
      <c r="DZ364" s="125">
        <f t="array" ref="DZ364">
IFERROR(_xlfn.IFS(
$DH364="день_1",
$DR364*$BL364/($AX364-$AW364+1)*BG364*(DAY(EOMONTH(BG$15,0))),
$DH364="день_2",
$DR364/30*MAX(MIN($AX364,EOMONTH(BG$15,0))-MAX($AW364,BG$15)+1,),
$DH364="раб.день",
$DR364/30*(IFERROR(
_xlfn.LET(_xlpm.VD,
CHOOSE(
{1;2;3;4;5;6;7;8;9;10;11;12;13;14;15;16;17;18},
45658,45659,45660,45661,45662,45663,45664,45665,45711,45724,45778,45779,45785,45786,45820,45821,45965,46022),
_xlfn.LET(_xlpm.DD,
MAX(MIN($AX364,EOMONTH(BG$15,0))-MAX($AW364,BG$15),),
_xlfn.IFS(
AND(MONTH($AW364)=MONTH(BG$15),MONTH($AX364)&lt;&gt;MONTH(BG$15)),
NETWORKDAYS.INTL($AW364,$AW364+_xlpm.DD,1,_xlpm.VD),
AND(MONTH($AW364)&lt;&gt;MONTH(BG$15),MONTH($AX364)=MONTH(BG$15)),
NETWORKDAYS.INTL(($AX364)-_xlpm.DD,$AX364,1,_xlpm.VD),
AND(MONTH($AW364)&lt;MONTH(BG$15),MONTH($AX364)&gt;MONTH(BG$15)),
NETWORKDAYS.INTL((EOMONTH(BG$15-1,1))-_xlpm.DD,EOMONTH(BG$15-1,1),1,_xlpm.VD),
AND(MONTH($AW364)=MONTH(BG$15),MONTH($AX364)=MONTH(BG$15)),
NETWORKDAYS.INTL($AW364,$AX364,1,_xlpm.VD)))),0)),
$DH364="месяц",
$DR364*BG364,
$DH364="неделя",
$DR364*BG364/7*(ROUNDUP((DAY(EOMONTH(BG$15,0)))/4,0))),
0)</f>
        <v/>
      </c>
      <c r="EA364" s="125">
        <f t="array" ref="EA364">
IFERROR(_xlfn.IFS(
$DH364="день_1",
$DR364*$BL364/($AX364-$AW364+1)*BH364*(DAY(EOMONTH(BH$15,0))),
$DH364="день_2",
$DR364/30*MAX(MIN($AX364,EOMONTH(BH$15,0))-MAX($AW364,BH$15)+1,),
$DH364="раб.день",
$DR364/30*(IFERROR(
_xlfn.LET(_xlpm.VD,
CHOOSE(
{1;2;3;4;5;6;7;8;9;10;11;12;13;14;15;16;17;18},
45658,45659,45660,45661,45662,45663,45664,45665,45711,45724,45778,45779,45785,45786,45820,45821,45965,46022),
_xlfn.LET(_xlpm.DD,
MAX(MIN($AX364,EOMONTH(BH$15,0))-MAX($AW364,BH$15),),
_xlfn.IFS(
AND(MONTH($AW364)=MONTH(BH$15),MONTH($AX364)&lt;&gt;MONTH(BH$15)),
NETWORKDAYS.INTL($AW364,$AW364+_xlpm.DD,1,_xlpm.VD),
AND(MONTH($AW364)&lt;&gt;MONTH(BH$15),MONTH($AX364)=MONTH(BH$15)),
NETWORKDAYS.INTL(($AX364)-_xlpm.DD,$AX364,1,_xlpm.VD),
AND(MONTH($AW364)&lt;MONTH(BH$15),MONTH($AX364)&gt;MONTH(BH$15)),
NETWORKDAYS.INTL((EOMONTH(BH$15-1,1))-_xlpm.DD,EOMONTH(BH$15-1,1),1,_xlpm.VD),
AND(MONTH($AW364)=MONTH(BH$15),MONTH($AX364)=MONTH(BH$15)),
NETWORKDAYS.INTL($AW364,$AX364,1,_xlpm.VD)))),0)),
$DH364="месяц",
$DR364*BH364,
$DH364="неделя",
$DR364*BH364/7*(ROUNDUP((DAY(EOMONTH(BH$15,0)))/4,0))),
0)</f>
        <v/>
      </c>
      <c r="EB364" s="125">
        <f t="array" ref="EB364">
IFERROR(_xlfn.IFS(
$DH364="день_1",
$DR364*$BL364/($AX364-$AW364+1)*BI364*(DAY(EOMONTH(BI$15,0))),
$DH364="день_2",
$DR364/30*MAX(MIN($AX364,EOMONTH(BI$15,0))-MAX($AW364,BI$15)+1,),
$DH364="раб.день",
$DR364/30*(IFERROR(
_xlfn.LET(_xlpm.VD,
CHOOSE(
{1;2;3;4;5;6;7;8;9;10;11;12;13;14;15;16;17;18},
45658,45659,45660,45661,45662,45663,45664,45665,45711,45724,45778,45779,45785,45786,45820,45821,45965,46022),
_xlfn.LET(_xlpm.DD,
MAX(MIN($AX364,EOMONTH(BI$15,0))-MAX($AW364,BI$15),),
_xlfn.IFS(
AND(MONTH($AW364)=MONTH(BI$15),MONTH($AX364)&lt;&gt;MONTH(BI$15)),
NETWORKDAYS.INTL($AW364,$AW364+_xlpm.DD,1,_xlpm.VD),
AND(MONTH($AW364)&lt;&gt;MONTH(BI$15),MONTH($AX364)=MONTH(BI$15)),
NETWORKDAYS.INTL(($AX364)-_xlpm.DD,$AX364,1,_xlpm.VD),
AND(MONTH($AW364)&lt;MONTH(BI$15),MONTH($AX364)&gt;MONTH(BI$15)),
NETWORKDAYS.INTL((EOMONTH(BI$15-1,1))-_xlpm.DD,EOMONTH(BI$15-1,1),1,_xlpm.VD),
AND(MONTH($AW364)=MONTH(BI$15),MONTH($AX364)=MONTH(BI$15)),
NETWORKDAYS.INTL($AW364,$AX364,1,_xlpm.VD)))),0)),
$DH364="месяц",
$DR364*BI364,
$DH364="неделя",
$DR364*BI364/7*(ROUNDUP((DAY(EOMONTH(BI$15,0)))/4,0))),
0)</f>
        <v/>
      </c>
      <c r="EC364" s="125">
        <f t="array" ref="EC364">
IFERROR(_xlfn.IFS(
$DH364="день_1",
$DR364*$BL364/($AX364-$AW364+1)*BJ364*(DAY(EOMONTH(BJ$15,0))),
$DH364="день_2",
$DR364/30*MAX(MIN($AX364,EOMONTH(BJ$15,0))-MAX($AW364,BJ$15)+1,),
$DH364="раб.день",
$DR364/30*(IFERROR(
_xlfn.LET(_xlpm.VD,
CHOOSE(
{1;2;3;4;5;6;7;8;9;10;11;12;13;14;15;16;17;18},
45658,45659,45660,45661,45662,45663,45664,45665,45711,45724,45778,45779,45785,45786,45820,45821,45965,46022),
_xlfn.LET(_xlpm.DD,
MAX(MIN($AX364,EOMONTH(BJ$15,0))-MAX($AW364,BJ$15),),
_xlfn.IFS(
AND(MONTH($AW364)=MONTH(BJ$15),MONTH($AX364)&lt;&gt;MONTH(BJ$15)),
NETWORKDAYS.INTL($AW364,$AW364+_xlpm.DD,1,_xlpm.VD),
AND(MONTH($AW364)&lt;&gt;MONTH(BJ$15),MONTH($AX364)=MONTH(BJ$15)),
NETWORKDAYS.INTL(($AX364)-_xlpm.DD,$AX364,1,_xlpm.VD),
AND(MONTH($AW364)&lt;MONTH(BJ$15),MONTH($AX364)&gt;MONTH(BJ$15)),
NETWORKDAYS.INTL((EOMONTH(BJ$15-1,1))-_xlpm.DD,EOMONTH(BJ$15-1,1),1,_xlpm.VD),
AND(MONTH($AW364)=MONTH(BJ$15),MONTH($AX364)=MONTH(BJ$15)),
NETWORKDAYS.INTL($AW364,$AX364,1,_xlpm.VD)))),0)),
$DH364="месяц",
$DR364*BJ364,
$DH364="неделя",
$DR364*BJ364/7*(ROUNDUP((DAY(EOMONTH(BJ$15,0)))/4,0))),
0)</f>
        <v/>
      </c>
      <c r="ED364" s="125">
        <f t="array" ref="ED364">
IFERROR(_xlfn.IFS(
$DH364="день_1",
$DR364*$BL364/($AX364-$AW364+1)*BK364*(DAY(EOMONTH(BK$15,0))),
$DH364="день_2",
$DR364/30*MAX(MIN($AX364,EOMONTH(BK$15,0))-MAX($AW364,BK$15)+1,),
$DH364="раб.день",
$DR364/30*(IFERROR(
_xlfn.LET(_xlpm.VD,
CHOOSE(
{1;2;3;4;5;6;7;8;9;10;11;12;13;14;15;16;17;18},
45658,45659,45660,45661,45662,45663,45664,45665,45711,45724,45778,45779,45785,45786,45820,45821,45965,46022),
_xlfn.LET(_xlpm.DD,
MAX(MIN($AX364,EOMONTH(BK$15,0))-MAX($AW364,BK$15),),
_xlfn.IFS(
AND(MONTH($AW364)=MONTH(BK$15),MONTH($AX364)&lt;&gt;MONTH(BK$15)),
NETWORKDAYS.INTL($AW364,$AW364+_xlpm.DD,1,_xlpm.VD),
AND(MONTH($AW364)&lt;&gt;MONTH(BK$15),MONTH($AX364)=MONTH(BK$15)),
NETWORKDAYS.INTL(($AX364)-_xlpm.DD,$AX364,1,_xlpm.VD),
AND(MONTH($AW364)&lt;MONTH(BK$15),MONTH($AX364)&gt;MONTH(BK$15)),
NETWORKDAYS.INTL((EOMONTH(BK$15-1,1))-_xlpm.DD,EOMONTH(BK$15-1,1),1,_xlpm.VD),
AND(MONTH($AW364)=MONTH(BK$15),MONTH($AX364)=MONTH(BK$15)),
NETWORKDAYS.INTL($AW364,$AX364,1,_xlpm.VD)))),0)),
$DH364="месяц",
$DR364*BK364,
$DH364="неделя",
$DR364*BK364/7*(ROUNDUP((DAY(EOMONTH(BK$15,0)))/4,0))),
0)</f>
        <v/>
      </c>
      <c r="EE364" s="125">
        <f>SUM($DS364,$DT364,$DU364,$DV364,$DW364,$DX364,$DY364,$DZ364,$EA364,$EB364,$EC364,$ED364)</f>
        <v/>
      </c>
      <c r="EF364" s="125">
        <f>IFERROR(ROUND($EE364*(1+$EP364),2),0)</f>
        <v/>
      </c>
      <c r="EG364" s="128" t="n">
        <v>1</v>
      </c>
      <c r="EH364" s="126" t="n">
        <v>0</v>
      </c>
      <c r="EI364" s="126">
        <f>ROUND(SUM($EH364:$EH364)*SUM($AB364:$AB364)*$EG364,2)</f>
        <v/>
      </c>
      <c r="EJ364" s="126">
        <f>ROUND($EI364*(1+$EP364),2)</f>
        <v/>
      </c>
      <c r="EK364" s="126" t="n">
        <v>0</v>
      </c>
      <c r="EL364" s="126">
        <f>ROUND(SUM($EK364:$EK364)*SUM($AB364:$AB364)*$EG364,2)</f>
        <v/>
      </c>
      <c r="EM364" s="126">
        <f>ROUND($EL364*(1+$EP364),2)</f>
        <v/>
      </c>
      <c r="EN364" s="126">
        <f>SUM($EE364,$EI364,$EL364)</f>
        <v/>
      </c>
      <c r="EO364" s="126">
        <f>SUM($EF364,$EJ364,$EM364)</f>
        <v/>
      </c>
      <c r="EP364" s="59" t="inlineStr">
        <is>
          <t>20%</t>
        </is>
      </c>
      <c r="EQ364" s="59" t="n"/>
      <c r="ER364" s="60">
        <f t="array" ref="ER364">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MATCH(ES364,
{"AMS";"RussOutdoor";"HD Outdoor";"Ingroup";"IQ";"Ledproduction";"LisChannel";"Logic";"Media-PPL";"NovikovTV | НовиковТВ";"SMA";"SOK";"КрокусТВ | CrocusTV | IndoorTV";"Сити";"ТЯК Москва"},
0)),"")</f>
        <v/>
      </c>
      <c r="ES364" s="60" t="n"/>
      <c r="ET364" s="60">
        <f t="array" ref="ET364">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MATCH(ES364,
{"AMS";"RussOutdoor";"HD Outdoor";"Ingroup";"IQ";"Ledproduction";"LisChannel";"Logic";"Media-PPL";"NovikovTV | НовиковТВ";"SMA";"SOK";"КрокусТВ | CrocusTV | IndoorTV";"Сити";"ТЯК Москва"},
0)),"")</f>
        <v/>
      </c>
      <c r="EU364" s="60" t="n"/>
      <c r="EV364" s="60" t="n"/>
      <c r="EX364" s="110">
        <f t="array" ref="EX364">
($AR364/30
+N("ТРАФИК ПЛОЩАДКИ"))*
(IFERROR(
_xlfn.LET(
_xlpm.GPR,
HLOOKUP($L364,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(MATCH($T364,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IF($Q364="цифровой",_xlpm.GPR/$AG364,_xlpm.GPR/60)),
0)
+N("DWELL TIME"))*
(IF($AB364=0,0,IF($AB364=1,0.3,IF($AB364=2,0.5,IF($AB364&gt;2,1))))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_xlfn.IFS($AC364="да",1.2,$AC364="нет",1)*
_xlfn.IFS($AD364="да",1.2,$AD364="нет",1)*
IF(R364="статический",1,1.2)*
$X364*
INDEX(
{1.2;1;1.2;1.2;1;1.2;1.2;1.2;1.2;1.2;1.2;1;1.2;1.2;1.2;1.2;1;1;1.2;1.2;1.2;1;1;1;1;1.2;1.2;1.2;1.2;1;1;1;1;1.2;1.2;1.2;1.2;1.2;1.2;1.2;1.2;1;1;1.2;1;1;1;1;1.5;1;1;1.5;1.5;1.2},
MATCH($Q364,_xlpm.MI,0)))&gt;{0.02;0.04;0.06;0.1;0.2;0.4;0.6;0.8;1;2;4;6})),
{0;1;2;3;4;5;6;7;8;9;10;11;12},
0)))
+N("КОЭФФИЦИЕНТ КОНТАКТА"))))*
(_xlfn.IFS($X364&lt;0.1,$X364/1000,$X364&gt;25,5.2,AND($X364&gt;=0.1,$X364&lt;=25),(($X364*2+0.1)/10)*($X364/10)))*
IFERROR((_xlfn.LET(
_xlpm.MA,
{0;0.8;0.85;0.9;0.95;1},
_xlpm.MAA,
{0;1;2;3;4;5},
INDEX(_xlpm.MA,MATCH(SUMPRODUCT(--((IF(ROUND(_xlpm.MAA,1)&gt;5,5,ROUND($AB364,1)))&gt;{0;1;2;3;4;5})),_xlpm.MAA,0)))
+N("КОЭФФИЦИЕНТ КОЛ-ВО КОНСТРУКЦИЙ")),1)*
$AB364,0))*
(IF($Q364="цифровой",$AG364/15*$AI364,1)
+N("ДЛЯ ЦИФРЫ"))</f>
        <v/>
      </c>
      <c r="EY364" s="110">
        <f>IFERROR(EX364*AY364,0)</f>
        <v/>
      </c>
      <c r="EZ364" s="131">
        <f>IFERROR(DP364/EY364*1000,0)</f>
        <v/>
      </c>
      <c r="FA364" s="112">
        <f>IFERROR(FC364/FB364,0)</f>
        <v/>
      </c>
      <c r="FB364" s="112">
        <f>IFERROR((FC364/(EY364/FF364*#REF!))*0.825,0)</f>
        <v/>
      </c>
      <c r="FC364" s="112">
        <f>IFERROR(((EX364*30/AR364)*100)/30,0)</f>
        <v/>
      </c>
      <c r="FD364" s="112">
        <f>IFERROR(EY364/G364*100%,0)</f>
        <v/>
      </c>
      <c r="FE364" s="112">
        <f>IFERROR(FD364/FC364*100%,0)</f>
        <v/>
      </c>
      <c r="FF364" s="110">
        <f>IFERROR(AR364/30*AY364,0)</f>
        <v/>
      </c>
    </row>
    <row r="365" ht="13" customHeight="1">
      <c r="A365" s="59" t="n"/>
      <c r="B365" s="60" t="n"/>
      <c r="C365" s="60" t="n"/>
      <c r="D365" s="60">
        <f t="array" ref="D365">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MATCH($E365,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65" s="60">
        <f t="array" ref="E365">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MATCH($F365,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65" s="60" t="inlineStr"/>
      <c r="G365" s="60" t="n"/>
      <c r="H365" s="60">
        <f t="array" ref="H365">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MATCH($I365,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65" s="60" t="n"/>
      <c r="J365" s="60" t="n"/>
      <c r="K365" s="60" t="n"/>
      <c r="L365" s="60" t="n"/>
      <c r="M365" s="60" t="n"/>
      <c r="N365" s="60" t="n"/>
      <c r="O365" s="60" t="n"/>
      <c r="P365" s="60">
        <f t="array" ref="P365">
_xlfn.IFS(
ISNUMBER(MATCH($Q365,{"шелфбаннер","разделитель","монетница","чековая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ISNUMBER(MATCH($Q365,{"LED/LCD","видеокулер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ISNUMBER(MATCH($Q365,{"автомобиль","машина","выставочное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ISNUMBER(MATCH($Q365,{"билборд","лифтовая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ISNUMBER(MATCH($Q365,{"навигация","подвесной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ISNUMBER(MATCH($Q365,{"движущаяся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ISNUMBER(MATCH($Q365,{"каталог","журнал"},)),
"Пресса",
$Q365="","")</f>
        <v/>
      </c>
      <c r="Q365" s="60" t="n"/>
      <c r="R365" s="60">
        <f t="array" ref="R365">
IFERROR(
_xlfn.IFS(
OR(ISNUMBER(MATCH($Q365,{"экспозиция","макет","стенд","автостенд","авто стенд","выставочное пространство","выставочные стенды","модульные выставочные стенды","3Д конструкция","3D конструкция"},)),P365="Экспонирование"),
"нестандартный",
ISNUMBER(MATCH($Q365,{"скроллер","призматрон"},)),
"динамический",
$P365="Видео",
"цифровой",
OR($P365="Пресса",$P365="Щит",$P365="POSm",$P365="Подвес",$P365="Брендирование/оклейка"),
"статический"),"")</f>
        <v/>
      </c>
      <c r="S365" s="59" t="n"/>
      <c r="T365" s="60" t="n"/>
      <c r="U365" s="60" t="n"/>
      <c r="V365" s="60">
        <f>
IF(P365="Видео",
"цифровой постер/ролик",
IF(ISNUMBER(MATCH(Q365,{"короб световой","короб световой | лайтбокс","короб световой | кристалайт","лайтбокс","лайт бокс","кристалайт","LB","lightbox"},)),
"бэклит",
IF(P365="Брендирование/оклейка",
"перфарированная пленка/самоклейка",
IF(P365="Экспонирование",
"под запрос",
IF(P365="Подвес",
"баннер/ткань",
"")))))</f>
        <v/>
      </c>
      <c r="W365" s="59" t="n"/>
      <c r="X365" s="59" t="n"/>
      <c r="Y365" s="59" t="n"/>
      <c r="Z365" s="61" t="n"/>
      <c r="AA365" s="61" t="n"/>
      <c r="AB365" s="61">
        <f>IF(BL365&gt;0,Z365,0)</f>
        <v/>
      </c>
      <c r="AC365" s="59" t="n"/>
      <c r="AD365" s="59" t="n"/>
      <c r="AE365" s="59" t="n"/>
      <c r="AF365" s="59" t="n"/>
      <c r="AG365" s="59" t="n"/>
      <c r="AH365" s="59" t="n"/>
      <c r="AI365" s="59" t="n"/>
      <c r="AJ365" s="59" t="n"/>
      <c r="AK365" s="59" t="n"/>
      <c r="AL365" s="62">
        <f>IFERROR(IF(OR(R365="статический",R365="динамический",R365="нестандартный",R365="",R365=""),"-",IF(AND(AH365="-",AI365="-"),"-",AK365*3600/AH365*AI365)),"-")</f>
        <v/>
      </c>
      <c r="AM365" s="62">
        <f>IFERROR(IF(OR(R365="статический",R365="динамический",R365="",R365="", R365="BTL",R365="нестандартный"),"-",AG365*AI365*AL365/60),"-")</f>
        <v/>
      </c>
      <c r="AN365" s="63">
        <f>IFERROR(IF(AH365="","-",AG365*AI365/AH365),"-")</f>
        <v/>
      </c>
      <c r="AO365" s="59">
        <f>IFERROR(IF(OR($R365="статический",$R365="динамический",$R365="",$R365="",$R365="BTL",$R365="нестандартный"),"-",$AL365*$AY365),"-")</f>
        <v/>
      </c>
      <c r="AP365" s="62">
        <f>IFERROR(IF(OR($R365="статический",$R365="динамический",$R365="",$R365="",$R365="BTL",$R365="нестандартный"),"-",$AM365*AY365),"-")</f>
        <v/>
      </c>
      <c r="AQ365" s="64" t="n"/>
      <c r="AR365" s="61" t="n"/>
      <c r="AS365" s="61" t="n"/>
      <c r="AT365" s="61" t="n"/>
      <c r="AU365" s="65" t="n"/>
      <c r="AV365" s="124">
        <f>IFERROR(DR365/AT365*1000,"n/a")</f>
        <v/>
      </c>
      <c r="AW365" s="67" t="n"/>
      <c r="AX365" s="67" t="n"/>
      <c r="AY365" s="43">
        <f>IFERROR(IF(OR($AW365="",$AX365=""),"",_xlfn.DAYS($AX365+1,$AW365)),"")</f>
        <v/>
      </c>
      <c r="AZ365" s="68">
        <f t="array" ref="AZ365">
_xlfn.LET(_xlpm.COEFF,
IF($AW365+$AX365=0,0,IF(MAX(MIN($AX365,EOMONTH(AZ$15,0))-MAX($AW365,AZ$15)+1,)&gt;0,1,0)),
_xlfn.IFS(
$ES365="LisChannel",
_xlpm.COEFF*
INDEX({1;1;1.2;1.2;1;1;1;1;1.2;1.2;1.2;1.2},
MATCH(MONTH(AZ$15),
{1,2,3,4,5,6,7,8,9,10,11,12})),
CONCATENATE($ES365," ",$L365)="RussOutdoor метро",
_xlpm.COEFF*
INDEX({0.8;0.9;1.1;1.1;1;1;1;1;1.1;1.1;1.1;1.1},
MATCH(MONTH(AZ$15),
{1,2,3,4,5,6,7,8,9,10,11,12})),
$ES365&lt;&gt;"LisChannel",
_xlpm.COEFF,
$ES365&lt;&gt;"RussOutdoor",
_xlpm.COEFF))</f>
        <v/>
      </c>
      <c r="BA365" s="68">
        <f t="array" ref="BA365">
_xlfn.LET(_xlpm.COEFF,
IF($AW365+$AX365=0,0,IF(MAX(MIN($AX365,EOMONTH(BA$15,0))-MAX($AW365,BA$15)+1,)&gt;0,1,0)),
_xlfn.IFS(
$ES365="LisChannel",
_xlpm.COEFF*
INDEX({1;1;1.2;1.2;1;1;1;1;1.2;1.2;1.2;1.2},
MATCH(MONTH(BA$15),
{1,2,3,4,5,6,7,8,9,10,11,12})),
CONCATENATE($ES365," ",$L365)="RussOutdoor метро",
_xlpm.COEFF*
INDEX({0.8;0.9;1.1;1.1;1;1;1;1;1.1;1.1;1.1;1.1},
MATCH(MONTH(BA$15),
{1,2,3,4,5,6,7,8,9,10,11,12})),
$ES365&lt;&gt;"LisChannel",
_xlpm.COEFF,
$ES365&lt;&gt;"RussOutdoor",
_xlpm.COEFF))</f>
        <v/>
      </c>
      <c r="BB365" s="68">
        <f t="array" ref="BB365">
_xlfn.LET(_xlpm.COEFF,
IF($AW365+$AX365=0,0,IF(MAX(MIN($AX365,EOMONTH(BB$15,0))-MAX($AW365,BB$15)+1,)&gt;0,1,0)),
_xlfn.IFS(
$ES365="LisChannel",
_xlpm.COEFF*
INDEX({1;1;1.2;1.2;1;1;1;1;1.2;1.2;1.2;1.2},
MATCH(MONTH(BB$15),
{1,2,3,4,5,6,7,8,9,10,11,12})),
CONCATENATE($ES365," ",$L365)="RussOutdoor метро",
_xlpm.COEFF*
INDEX({0.8;0.9;1.1;1.1;1;1;1;1;1.1;1.1;1.1;1.1},
MATCH(MONTH(BB$15),
{1,2,3,4,5,6,7,8,9,10,11,12})),
$ES365&lt;&gt;"LisChannel",
_xlpm.COEFF,
$ES365&lt;&gt;"RussOutdoor",
_xlpm.COEFF))</f>
        <v/>
      </c>
      <c r="BC365" s="68">
        <f t="array" ref="BC365">
_xlfn.LET(_xlpm.COEFF,
IF($AW365+$AX365=0,0,IF(MAX(MIN($AX365,EOMONTH(BC$15,0))-MAX($AW365,BC$15)+1,)&gt;0,1,0)),
_xlfn.IFS(
$ES365="LisChannel",
_xlpm.COEFF*
INDEX({1;1;1.2;1.2;1;1;1;1;1.2;1.2;1.2;1.2},
MATCH(MONTH(BC$15),
{1,2,3,4,5,6,7,8,9,10,11,12})),
CONCATENATE($ES365," ",$L365)="RussOutdoor метро",
_xlpm.COEFF*
INDEX({0.8;0.9;1.1;1.1;1;1;1;1;1.1;1.1;1.1;1.1},
MATCH(MONTH(BC$15),
{1,2,3,4,5,6,7,8,9,10,11,12})),
$ES365&lt;&gt;"LisChannel",
_xlpm.COEFF,
$ES365&lt;&gt;"RussOutdoor",
_xlpm.COEFF))</f>
        <v/>
      </c>
      <c r="BD365" s="68">
        <f t="array" ref="BD365">
_xlfn.LET(_xlpm.COEFF,
IF($AW365+$AX365=0,0,IF(MAX(MIN($AX365,EOMONTH(BD$15,0))-MAX($AW365,BD$15)+1,)&gt;0,1,0)),
_xlfn.IFS(
$ES365="LisChannel",
_xlpm.COEFF*
INDEX({1;1;1.2;1.2;1;1;1;1;1.2;1.2;1.2;1.2},
MATCH(MONTH(BD$15),
{1,2,3,4,5,6,7,8,9,10,11,12})),
CONCATENATE($ES365," ",$L365)="RussOutdoor метро",
_xlpm.COEFF*
INDEX({0.8;0.9;1.1;1.1;1;1;1;1;1.1;1.1;1.1;1.1},
MATCH(MONTH(BD$15),
{1,2,3,4,5,6,7,8,9,10,11,12})),
$ES365&lt;&gt;"LisChannel",
_xlpm.COEFF,
$ES365&lt;&gt;"RussOutdoor",
_xlpm.COEFF))</f>
        <v/>
      </c>
      <c r="BE365" s="68">
        <f t="array" ref="BE365">
_xlfn.LET(_xlpm.COEFF,
IF($AW365+$AX365=0,0,IF(MAX(MIN($AX365,EOMONTH(BE$15,0))-MAX($AW365,BE$15)+1,)&gt;0,1,0)),
_xlfn.IFS(
$ES365="LisChannel",
_xlpm.COEFF*
INDEX({1;1;1.2;1.2;1;1;1;1;1.2;1.2;1.2;1.2},
MATCH(MONTH(BE$15),
{1,2,3,4,5,6,7,8,9,10,11,12})),
CONCATENATE($ES365," ",$L365)="RussOutdoor метро",
_xlpm.COEFF*
INDEX({0.8;0.9;1.1;1.1;1;1;1;1;1.1;1.1;1.1;1.1},
MATCH(MONTH(BE$15),
{1,2,3,4,5,6,7,8,9,10,11,12})),
$ES365&lt;&gt;"LisChannel",
_xlpm.COEFF,
$ES365&lt;&gt;"RussOutdoor",
_xlpm.COEFF))</f>
        <v/>
      </c>
      <c r="BF365" s="68">
        <f t="array" ref="BF365">
_xlfn.LET(_xlpm.COEFF,
IF($AW365+$AX365=0,0,IF(MAX(MIN($AX365,EOMONTH(BF$15,0))-MAX($AW365,BF$15)+1,)&gt;0,1,0)),
_xlfn.IFS(
$ES365="LisChannel",
_xlpm.COEFF*
INDEX({1;1;1.2;1.2;1;1;1;1;1.2;1.2;1.2;1.2},
MATCH(MONTH(BF$15),
{1,2,3,4,5,6,7,8,9,10,11,12})),
CONCATENATE($ES365," ",$L365)="RussOutdoor метро",
_xlpm.COEFF*
INDEX({0.8;0.9;1.1;1.1;1;1;1;1;1.1;1.1;1.1;1.1},
MATCH(MONTH(BF$15),
{1,2,3,4,5,6,7,8,9,10,11,12})),
$ES365&lt;&gt;"LisChannel",
_xlpm.COEFF,
$ES365&lt;&gt;"RussOutdoor",
_xlpm.COEFF))</f>
        <v/>
      </c>
      <c r="BG365" s="68">
        <f t="array" ref="BG365">
_xlfn.LET(_xlpm.COEFF,
IF($AW365+$AX365=0,0,IF(MAX(MIN($AX365,EOMONTH(BG$15,0))-MAX($AW365,BG$15)+1,)&gt;0,1,0)),
_xlfn.IFS(
$ES365="LisChannel",
_xlpm.COEFF*
INDEX({1;1;1.2;1.2;1;1;1;1;1.2;1.2;1.2;1.2},
MATCH(MONTH(BG$15),
{1,2,3,4,5,6,7,8,9,10,11,12})),
CONCATENATE($ES365," ",$L365)="RussOutdoor метро",
_xlpm.COEFF*
INDEX({0.8;0.9;1.1;1.1;1;1;1;1;1.1;1.1;1.1;1.1},
MATCH(MONTH(BG$15),
{1,2,3,4,5,6,7,8,9,10,11,12})),
$ES365&lt;&gt;"LisChannel",
_xlpm.COEFF,
$ES365&lt;&gt;"RussOutdoor",
_xlpm.COEFF))</f>
        <v/>
      </c>
      <c r="BH365" s="68">
        <f t="array" ref="BH365">
_xlfn.LET(_xlpm.COEFF,
IF($AW365+$AX365=0,0,IF(MAX(MIN($AX365,EOMONTH(BH$15,0))-MAX($AW365,BH$15)+1,)&gt;0,1,0)),
_xlfn.IFS(
$ES365="LisChannel",
_xlpm.COEFF*
INDEX({1;1;1.2;1.2;1;1;1;1;1.2;1.2;1.2;1.2},
MATCH(MONTH(BH$15),
{1,2,3,4,5,6,7,8,9,10,11,12})),
CONCATENATE($ES365," ",$L365)="RussOutdoor метро",
_xlpm.COEFF*
INDEX({0.8;0.9;1.1;1.1;1;1;1;1;1.1;1.1;1.1;1.1},
MATCH(MONTH(BH$15),
{1,2,3,4,5,6,7,8,9,10,11,12})),
$ES365&lt;&gt;"LisChannel",
_xlpm.COEFF,
$ES365&lt;&gt;"RussOutdoor",
_xlpm.COEFF))</f>
        <v/>
      </c>
      <c r="BI365" s="68">
        <f t="array" ref="BI365">
_xlfn.LET(_xlpm.COEFF,
IF($AW365+$AX365=0,0,IF(MAX(MIN($AX365,EOMONTH(BI$15,0))-MAX($AW365,BI$15)+1,)&gt;0,1,0)),
_xlfn.IFS(
$ES365="LisChannel",
_xlpm.COEFF*
INDEX({1;1;1.2;1.2;1;1;1;1;1.2;1.2;1.2;1.2},
MATCH(MONTH(BI$15),
{1,2,3,4,5,6,7,8,9,10,11,12})),
CONCATENATE($ES365," ",$L365)="RussOutdoor метро",
_xlpm.COEFF*
INDEX({0.8;0.9;1.1;1.1;1;1;1;1;1.1;1.1;1.1;1.1},
MATCH(MONTH(BI$15),
{1,2,3,4,5,6,7,8,9,10,11,12})),
$ES365&lt;&gt;"LisChannel",
_xlpm.COEFF,
$ES365&lt;&gt;"RussOutdoor",
_xlpm.COEFF))</f>
        <v/>
      </c>
      <c r="BJ365" s="68">
        <f t="array" ref="BJ365">
_xlfn.LET(_xlpm.COEFF,
IF($AW365+$AX365=0,0,IF(MAX(MIN($AX365,EOMONTH(BJ$15,0))-MAX($AW365,BJ$15)+1,)&gt;0,1,0)),
_xlfn.IFS(
$ES365="LisChannel",
_xlpm.COEFF*
INDEX({1;1;1.2;1.2;1;1;1;1;1.2;1.2;1.2;1.2},
MATCH(MONTH(BJ$15),
{1,2,3,4,5,6,7,8,9,10,11,12})),
CONCATENATE($ES365," ",$L365)="RussOutdoor метро",
_xlpm.COEFF*
INDEX({0.8;0.9;1.1;1.1;1;1;1;1;1.1;1.1;1.1;1.1},
MATCH(MONTH(BJ$15),
{1,2,3,4,5,6,7,8,9,10,11,12})),
$ES365&lt;&gt;"LisChannel",
_xlpm.COEFF,
$ES365&lt;&gt;"RussOutdoor",
_xlpm.COEFF))</f>
        <v/>
      </c>
      <c r="BK365" s="68">
        <f t="array" ref="BK365">
_xlfn.LET(_xlpm.COEFF,
IF($AW365+$AX365=0,0,IF(MAX(MIN($AX365,EOMONTH(BK$15,0))-MAX($AW365,BK$15)+1,)&gt;0,1,0)),
_xlfn.IFS(
$ES365="LisChannel",
_xlpm.COEFF*
INDEX({1;1;1.2;1.2;1;1;1;1;1.2;1.2;1.2;1.2},
MATCH(MONTH(BK$15),
{1,2,3,4,5,6,7,8,9,10,11,12})),
CONCATENATE($ES365," ",$L365)="RussOutdoor метро",
_xlpm.COEFF*
INDEX({0.8;0.9;1.1;1.1;1;1;1;1;1.1;1.1;1.1;1.1},
MATCH(MONTH(BK$15),
{1,2,3,4,5,6,7,8,9,10,11,12})),
$ES365&lt;&gt;"LisChannel",
_xlpm.COEFF,
$ES365&lt;&gt;"RussOutdoor",
_xlpm.COEFF))</f>
        <v/>
      </c>
      <c r="BL365" s="62">
        <f>COUNTIFS($AZ365:$BK365,"&gt;0")</f>
        <v/>
      </c>
      <c r="BM365" s="65" t="n"/>
      <c r="BN365" s="125">
        <f>$DJ365</f>
        <v/>
      </c>
      <c r="BO365" s="63">
        <f>$DQ365</f>
        <v/>
      </c>
      <c r="BP365" s="125">
        <f>
IFERROR(
IF($BL365=0,0,
$BN365*(1-$BO365)),
0)</f>
        <v/>
      </c>
      <c r="BQ365" s="125">
        <f t="array" ref="BQ365">
IFERROR(
_xlfn.IFS(
$DH365="день_1",
$BP365*$BL365/($AX365-$AW365+1)*AZ365*(DAY(EOMONTH(AZ$15,0))),
$DH365="день_2",
$BP365/30*MAX(MIN($AX365,EOMONTH(AZ$15,0))-MAX($AW365,AZ$15)+1,),
$DH365="раб.день",
$BP365/30*(IFERROR(
_xlfn.LET(_xlpm.VD,
CHOOSE(
{1;2;3;4;5;6;7;8;9;10;11;12;13;14;15;16;17;18},
45658,45659,45660,45661,45662,45663,45664,45665,45711,45724,45778,45779,45785,45786,45820,45821,45965,46022),
_xlfn.LET(_xlpm.DD,
MAX(MIN($AX365,EOMONTH(AZ$15,0))-MAX($AW365,AZ$15),),
_xlfn.IFS(
AND(MONTH($AW365)=MONTH(AZ$15),MONTH($AX365)&lt;&gt;MONTH(AZ$15)),
NETWORKDAYS.INTL($AW365,$AW365+_xlpm.DD,1,_xlpm.VD),
AND(MONTH($AW365)&lt;&gt;MONTH(AZ$15),MONTH($AX365)=MONTH(AZ$15)),
NETWORKDAYS.INTL(($AX365)-_xlpm.DD,$AX365,1,_xlpm.VD),
AND(MONTH($AW365)&lt;MONTH(AZ$15),MONTH($AX365)&gt;MONTH(AZ$15)),
NETWORKDAYS.INTL((EOMONTH(AZ$15-1,1))-_xlpm.DD,EOMONTH(AZ$15-1,1),1,_xlpm.VD),
AND(MONTH($AW365)=MONTH(AZ$15),MONTH($AX365)=MONTH(AZ$15)),
NETWORKDAYS.INTL($AW365,$AX365,1,_xlpm.VD)))),0)),
$DH365="месяц",
$BP365*AZ365,
$DH365="неделя",
$BP365*AZ365/7*(ROUNDUP((DAY(EOMONTH(AZ$15,0)))/4,0))),
0)</f>
        <v/>
      </c>
      <c r="BR365" s="125">
        <f t="array" ref="BR365">
IFERROR(
_xlfn.IFS(
$DH365="день_1",
$BP365*$BL365/($AX365-$AW365+1)*BA365*(DAY(EOMONTH(BA$15,0))),
$DH365="день_2",
$BP365/30*MAX(MIN($AX365,EOMONTH(BA$15,0))-MAX($AW365,BA$15)+1,),
$DH365="раб.день",
$BP365/30*(IFERROR(
_xlfn.LET(_xlpm.VD,
CHOOSE(
{1;2;3;4;5;6;7;8;9;10;11;12;13;14;15;16;17;18},
45658,45659,45660,45661,45662,45663,45664,45665,45711,45724,45778,45779,45785,45786,45820,45821,45965,46022),
_xlfn.LET(_xlpm.DD,
MAX(MIN($AX365,EOMONTH(BA$15,0))-MAX($AW365,BA$15),),
_xlfn.IFS(
AND(MONTH($AW365)=MONTH(BA$15),MONTH($AX365)&lt;&gt;MONTH(BA$15)),
NETWORKDAYS.INTL($AW365,$AW365+_xlpm.DD,1,_xlpm.VD),
AND(MONTH($AW365)&lt;&gt;MONTH(BA$15),MONTH($AX365)=MONTH(BA$15)),
NETWORKDAYS.INTL(($AX365)-_xlpm.DD,$AX365,1,_xlpm.VD),
AND(MONTH($AW365)&lt;MONTH(BA$15),MONTH($AX365)&gt;MONTH(BA$15)),
NETWORKDAYS.INTL((EOMONTH(BA$15-1,1))-_xlpm.DD,EOMONTH(BA$15-1,1),1,_xlpm.VD),
AND(MONTH($AW365)=MONTH(BA$15),MONTH($AX365)=MONTH(BA$15)),
NETWORKDAYS.INTL($AW365,$AX365,1,_xlpm.VD)))),0)),
$DH365="месяц",
$BP365*BA365,
$DH365="неделя",
$BP365*BA365/7*(ROUNDUP((DAY(EOMONTH(BA$15,0)))/4,0))),
0)</f>
        <v/>
      </c>
      <c r="BS365" s="125">
        <f t="array" ref="BS365">
IFERROR(
_xlfn.IFS(
$DH365="день_1",
$BP365*$BL365/($AX365-$AW365+1)*BB365*(DAY(EOMONTH(BB$15,0))),
$DH365="день_2",
$BP365/30*MAX(MIN($AX365,EOMONTH(BB$15,0))-MAX($AW365,BB$15)+1,),
$DH365="раб.день",
$BP365/30*(IFERROR(
_xlfn.LET(_xlpm.VD,
CHOOSE(
{1;2;3;4;5;6;7;8;9;10;11;12;13;14;15;16;17;18},
45658,45659,45660,45661,45662,45663,45664,45665,45711,45724,45778,45779,45785,45786,45820,45821,45965,46022),
_xlfn.LET(_xlpm.DD,
MAX(MIN($AX365,EOMONTH(BB$15,0))-MAX($AW365,BB$15),),
_xlfn.IFS(
AND(MONTH($AW365)=MONTH(BB$15),MONTH($AX365)&lt;&gt;MONTH(BB$15)),
NETWORKDAYS.INTL($AW365,$AW365+_xlpm.DD,1,_xlpm.VD),
AND(MONTH($AW365)&lt;&gt;MONTH(BB$15),MONTH($AX365)=MONTH(BB$15)),
NETWORKDAYS.INTL(($AX365)-_xlpm.DD,$AX365,1,_xlpm.VD),
AND(MONTH($AW365)&lt;MONTH(BB$15),MONTH($AX365)&gt;MONTH(BB$15)),
NETWORKDAYS.INTL((EOMONTH(BB$15-1,1))-_xlpm.DD,EOMONTH(BB$15-1,1),1,_xlpm.VD),
AND(MONTH($AW365)=MONTH(BB$15),MONTH($AX365)=MONTH(BB$15)),
NETWORKDAYS.INTL($AW365,$AX365,1,_xlpm.VD)))),0)),
$DH365="месяц",
$BP365*BB365,
$DH365="неделя",
$BP365*BB365/7*(ROUNDUP((DAY(EOMONTH(BB$15,0)))/4,0))),
0)</f>
        <v/>
      </c>
      <c r="BT365" s="125">
        <f t="array" ref="BT365">
IFERROR(
_xlfn.IFS(
$DH365="день_1",
$BP365*$BL365/($AX365-$AW365+1)*BC365*(DAY(EOMONTH(BC$15,0))),
$DH365="день_2",
$BP365/30*MAX(MIN($AX365,EOMONTH(BC$15,0))-MAX($AW365,BC$15)+1,),
$DH365="раб.день",
$BP365/30*(IFERROR(
_xlfn.LET(_xlpm.VD,
CHOOSE(
{1;2;3;4;5;6;7;8;9;10;11;12;13;14;15;16;17;18},
45658,45659,45660,45661,45662,45663,45664,45665,45711,45724,45778,45779,45785,45786,45820,45821,45965,46022),
_xlfn.LET(_xlpm.DD,
MAX(MIN($AX365,EOMONTH(BC$15,0))-MAX($AW365,BC$15),),
_xlfn.IFS(
AND(MONTH($AW365)=MONTH(BC$15),MONTH($AX365)&lt;&gt;MONTH(BC$15)),
NETWORKDAYS.INTL($AW365,$AW365+_xlpm.DD,1,_xlpm.VD),
AND(MONTH($AW365)&lt;&gt;MONTH(BC$15),MONTH($AX365)=MONTH(BC$15)),
NETWORKDAYS.INTL(($AX365)-_xlpm.DD,$AX365,1,_xlpm.VD),
AND(MONTH($AW365)&lt;MONTH(BC$15),MONTH($AX365)&gt;MONTH(BC$15)),
NETWORKDAYS.INTL((EOMONTH(BC$15-1,1))-_xlpm.DD,EOMONTH(BC$15-1,1),1,_xlpm.VD),
AND(MONTH($AW365)=MONTH(BC$15),MONTH($AX365)=MONTH(BC$15)),
NETWORKDAYS.INTL($AW365,$AX365,1,_xlpm.VD)))),0)),
$DH365="месяц",
$BP365*BC365,
$DH365="неделя",
$BP365*BC365/7*(ROUNDUP((DAY(EOMONTH(BC$15,0)))/4,0))),
0)</f>
        <v/>
      </c>
      <c r="BU365" s="125">
        <f t="array" ref="BU365">
IFERROR(
_xlfn.IFS(
$DH365="день_1",
$BP365*$BL365/($AX365-$AW365+1)*BD365*(DAY(EOMONTH(BD$15,0))),
$DH365="день_2",
$BP365/30*MAX(MIN($AX365,EOMONTH(BD$15,0))-MAX($AW365,BD$15)+1,),
$DH365="раб.день",
$BP365/30*(IFERROR(
_xlfn.LET(_xlpm.VD,
CHOOSE(
{1;2;3;4;5;6;7;8;9;10;11;12;13;14;15;16;17;18},
45658,45659,45660,45661,45662,45663,45664,45665,45711,45724,45778,45779,45785,45786,45820,45821,45965,46022),
_xlfn.LET(_xlpm.DD,
MAX(MIN($AX365,EOMONTH(BD$15,0))-MAX($AW365,BD$15),),
_xlfn.IFS(
AND(MONTH($AW365)=MONTH(BD$15),MONTH($AX365)&lt;&gt;MONTH(BD$15)),
NETWORKDAYS.INTL($AW365,$AW365+_xlpm.DD,1,_xlpm.VD),
AND(MONTH($AW365)&lt;&gt;MONTH(BD$15),MONTH($AX365)=MONTH(BD$15)),
NETWORKDAYS.INTL(($AX365)-_xlpm.DD,$AX365,1,_xlpm.VD),
AND(MONTH($AW365)&lt;MONTH(BD$15),MONTH($AX365)&gt;MONTH(BD$15)),
NETWORKDAYS.INTL((EOMONTH(BD$15-1,1))-_xlpm.DD,EOMONTH(BD$15-1,1),1,_xlpm.VD),
AND(MONTH($AW365)=MONTH(BD$15),MONTH($AX365)=MONTH(BD$15)),
NETWORKDAYS.INTL($AW365,$AX365,1,_xlpm.VD)))),0)),
$DH365="месяц",
$BP365*BD365,
$DH365="неделя",
$BP365*BD365/7*(ROUNDUP((DAY(EOMONTH(BD$15,0)))/4,0))),
0)</f>
        <v/>
      </c>
      <c r="BV365" s="125">
        <f t="array" ref="BV365">
IFERROR(
_xlfn.IFS(
$DH365="день_1",
$BP365*$BL365/($AX365-$AW365+1)*BE365*(DAY(EOMONTH(BE$15,0))),
$DH365="день_2",
$BP365/30*MAX(MIN($AX365,EOMONTH(BE$15,0))-MAX($AW365,BE$15)+1,),
$DH365="раб.день",
$BP365/30*(IFERROR(
_xlfn.LET(_xlpm.VD,
CHOOSE(
{1;2;3;4;5;6;7;8;9;10;11;12;13;14;15;16;17;18},
45658,45659,45660,45661,45662,45663,45664,45665,45711,45724,45778,45779,45785,45786,45820,45821,45965,46022),
_xlfn.LET(_xlpm.DD,
MAX(MIN($AX365,EOMONTH(BE$15,0))-MAX($AW365,BE$15),),
_xlfn.IFS(
AND(MONTH($AW365)=MONTH(BE$15),MONTH($AX365)&lt;&gt;MONTH(BE$15)),
NETWORKDAYS.INTL($AW365,$AW365+_xlpm.DD,1,_xlpm.VD),
AND(MONTH($AW365)&lt;&gt;MONTH(BE$15),MONTH($AX365)=MONTH(BE$15)),
NETWORKDAYS.INTL(($AX365)-_xlpm.DD,$AX365,1,_xlpm.VD),
AND(MONTH($AW365)&lt;MONTH(BE$15),MONTH($AX365)&gt;MONTH(BE$15)),
NETWORKDAYS.INTL((EOMONTH(BE$15-1,1))-_xlpm.DD,EOMONTH(BE$15-1,1),1,_xlpm.VD),
AND(MONTH($AW365)=MONTH(BE$15),MONTH($AX365)=MONTH(BE$15)),
NETWORKDAYS.INTL($AW365,$AX365,1,_xlpm.VD)))),0)),
$DH365="месяц",
$BP365*BE365,
$DH365="неделя",
$BP365*BE365/7*(ROUNDUP((DAY(EOMONTH(BE$15,0)))/4,0))),
0)</f>
        <v/>
      </c>
      <c r="BW365" s="125">
        <f t="array" ref="BW365">
IFERROR(
_xlfn.IFS(
$DH365="день_1",
$BP365*$BL365/($AX365-$AW365+1)*BF365*(DAY(EOMONTH(BF$15,0))),
$DH365="день_2",
$BP365/30*MAX(MIN($AX365,EOMONTH(BF$15,0))-MAX($AW365,BF$15)+1,),
$DH365="раб.день",
$BP365/30*(IFERROR(
_xlfn.LET(_xlpm.VD,
CHOOSE(
{1;2;3;4;5;6;7;8;9;10;11;12;13;14;15;16;17;18},
45658,45659,45660,45661,45662,45663,45664,45665,45711,45724,45778,45779,45785,45786,45820,45821,45965,46022),
_xlfn.LET(_xlpm.DD,
MAX(MIN($AX365,EOMONTH(BF$15,0))-MAX($AW365,BF$15),),
_xlfn.IFS(
AND(MONTH($AW365)=MONTH(BF$15),MONTH($AX365)&lt;&gt;MONTH(BF$15)),
NETWORKDAYS.INTL($AW365,$AW365+_xlpm.DD,1,_xlpm.VD),
AND(MONTH($AW365)&lt;&gt;MONTH(BF$15),MONTH($AX365)=MONTH(BF$15)),
NETWORKDAYS.INTL(($AX365)-_xlpm.DD,$AX365,1,_xlpm.VD),
AND(MONTH($AW365)&lt;MONTH(BF$15),MONTH($AX365)&gt;MONTH(BF$15)),
NETWORKDAYS.INTL((EOMONTH(BF$15-1,1))-_xlpm.DD,EOMONTH(BF$15-1,1),1,_xlpm.VD),
AND(MONTH($AW365)=MONTH(BF$15),MONTH($AX365)=MONTH(BF$15)),
NETWORKDAYS.INTL($AW365,$AX365,1,_xlpm.VD)))),0)),
$DH365="месяц",
$BP365*BF365,
$DH365="неделя",
$BP365*BF365/7*(ROUNDUP((DAY(EOMONTH(BF$15,0)))/4,0))),
0)</f>
        <v/>
      </c>
      <c r="BX365" s="125">
        <f t="array" ref="BX365">
IFERROR(
_xlfn.IFS(
$DH365="день_1",
$BP365*$BL365/($AX365-$AW365+1)*BG365*(DAY(EOMONTH(BG$15,0))),
$DH365="день_2",
$BP365/30*MAX(MIN($AX365,EOMONTH(BG$15,0))-MAX($AW365,BG$15)+1,),
$DH365="раб.день",
$BP365/30*(IFERROR(
_xlfn.LET(_xlpm.VD,
CHOOSE(
{1;2;3;4;5;6;7;8;9;10;11;12;13;14;15;16;17;18},
45658,45659,45660,45661,45662,45663,45664,45665,45711,45724,45778,45779,45785,45786,45820,45821,45965,46022),
_xlfn.LET(_xlpm.DD,
MAX(MIN($AX365,EOMONTH(BG$15,0))-MAX($AW365,BG$15),),
_xlfn.IFS(
AND(MONTH($AW365)=MONTH(BG$15),MONTH($AX365)&lt;&gt;MONTH(BG$15)),
NETWORKDAYS.INTL($AW365,$AW365+_xlpm.DD,1,_xlpm.VD),
AND(MONTH($AW365)&lt;&gt;MONTH(BG$15),MONTH($AX365)=MONTH(BG$15)),
NETWORKDAYS.INTL(($AX365)-_xlpm.DD,$AX365,1,_xlpm.VD),
AND(MONTH($AW365)&lt;MONTH(BG$15),MONTH($AX365)&gt;MONTH(BG$15)),
NETWORKDAYS.INTL((EOMONTH(BG$15-1,1))-_xlpm.DD,EOMONTH(BG$15-1,1),1,_xlpm.VD),
AND(MONTH($AW365)=MONTH(BG$15),MONTH($AX365)=MONTH(BG$15)),
NETWORKDAYS.INTL($AW365,$AX365,1,_xlpm.VD)))),0)),
$DH365="месяц",
$BP365*BG365,
$DH365="неделя",
$BP365*BG365/7*(ROUNDUP((DAY(EOMONTH(BG$15,0)))/4,0))),
0)</f>
        <v/>
      </c>
      <c r="BY365" s="125">
        <f t="array" ref="BY365">
IFERROR(
_xlfn.IFS(
$DH365="день_1",
$BP365*$BL365/($AX365-$AW365+1)*BH365*(DAY(EOMONTH(BH$15,0))),
$DH365="день_2",
$BP365/30*MAX(MIN($AX365,EOMONTH(BH$15,0))-MAX($AW365,BH$15)+1,),
$DH365="раб.день",
$BP365/30*(IFERROR(
_xlfn.LET(_xlpm.VD,
CHOOSE(
{1;2;3;4;5;6;7;8;9;10;11;12;13;14;15;16;17;18},
45658,45659,45660,45661,45662,45663,45664,45665,45711,45724,45778,45779,45785,45786,45820,45821,45965,46022),
_xlfn.LET(_xlpm.DD,
MAX(MIN($AX365,EOMONTH(BH$15,0))-MAX($AW365,BH$15),),
_xlfn.IFS(
AND(MONTH($AW365)=MONTH(BH$15),MONTH($AX365)&lt;&gt;MONTH(BH$15)),
NETWORKDAYS.INTL($AW365,$AW365+_xlpm.DD,1,_xlpm.VD),
AND(MONTH($AW365)&lt;&gt;MONTH(BH$15),MONTH($AX365)=MONTH(BH$15)),
NETWORKDAYS.INTL(($AX365)-_xlpm.DD,$AX365,1,_xlpm.VD),
AND(MONTH($AW365)&lt;MONTH(BH$15),MONTH($AX365)&gt;MONTH(BH$15)),
NETWORKDAYS.INTL((EOMONTH(BH$15-1,1))-_xlpm.DD,EOMONTH(BH$15-1,1),1,_xlpm.VD),
AND(MONTH($AW365)=MONTH(BH$15),MONTH($AX365)=MONTH(BH$15)),
NETWORKDAYS.INTL($AW365,$AX365,1,_xlpm.VD)))),0)),
$DH365="месяц",
$BP365*BH365,
$DH365="неделя",
$BP365*BH365/7*(ROUNDUP((DAY(EOMONTH(BH$15,0)))/4,0))),
0)</f>
        <v/>
      </c>
      <c r="BZ365" s="125">
        <f t="array" ref="BZ365">
IFERROR(
_xlfn.IFS(
$DH365="день_1",
$BP365*$BL365/($AX365-$AW365+1)*BI365*(DAY(EOMONTH(BI$15,0))),
$DH365="день_2",
$BP365/30*MAX(MIN($AX365,EOMONTH(BI$15,0))-MAX($AW365,BI$15)+1,),
$DH365="раб.день",
$BP365/30*(IFERROR(
_xlfn.LET(_xlpm.VD,
CHOOSE(
{1;2;3;4;5;6;7;8;9;10;11;12;13;14;15;16;17;18},
45658,45659,45660,45661,45662,45663,45664,45665,45711,45724,45778,45779,45785,45786,45820,45821,45965,46022),
_xlfn.LET(_xlpm.DD,
MAX(MIN($AX365,EOMONTH(BI$15,0))-MAX($AW365,BI$15),),
_xlfn.IFS(
AND(MONTH($AW365)=MONTH(BI$15),MONTH($AX365)&lt;&gt;MONTH(BI$15)),
NETWORKDAYS.INTL($AW365,$AW365+_xlpm.DD,1,_xlpm.VD),
AND(MONTH($AW365)&lt;&gt;MONTH(BI$15),MONTH($AX365)=MONTH(BI$15)),
NETWORKDAYS.INTL(($AX365)-_xlpm.DD,$AX365,1,_xlpm.VD),
AND(MONTH($AW365)&lt;MONTH(BI$15),MONTH($AX365)&gt;MONTH(BI$15)),
NETWORKDAYS.INTL((EOMONTH(BI$15-1,1))-_xlpm.DD,EOMONTH(BI$15-1,1),1,_xlpm.VD),
AND(MONTH($AW365)=MONTH(BI$15),MONTH($AX365)=MONTH(BI$15)),
NETWORKDAYS.INTL($AW365,$AX365,1,_xlpm.VD)))),0)),
$DH365="месяц",
$BP365*BI365,
$DH365="неделя",
$BP365*BI365/7*(ROUNDUP((DAY(EOMONTH(BI$15,0)))/4,0))),
0)</f>
        <v/>
      </c>
      <c r="CA365" s="125">
        <f t="array" ref="CA365">
IFERROR(
_xlfn.IFS(
$DH365="день_1",
$BP365*$BL365/($AX365-$AW365+1)*BJ365*(DAY(EOMONTH(BJ$15,0))),
$DH365="день_2",
$BP365/30*MAX(MIN($AX365,EOMONTH(BJ$15,0))-MAX($AW365,BJ$15)+1,),
$DH365="раб.день",
$BP365/30*(IFERROR(
_xlfn.LET(_xlpm.VD,
CHOOSE(
{1;2;3;4;5;6;7;8;9;10;11;12;13;14;15;16;17;18},
45658,45659,45660,45661,45662,45663,45664,45665,45711,45724,45778,45779,45785,45786,45820,45821,45965,46022),
_xlfn.LET(_xlpm.DD,
MAX(MIN($AX365,EOMONTH(BJ$15,0))-MAX($AW365,BJ$15),),
_xlfn.IFS(
AND(MONTH($AW365)=MONTH(BJ$15),MONTH($AX365)&lt;&gt;MONTH(BJ$15)),
NETWORKDAYS.INTL($AW365,$AW365+_xlpm.DD,1,_xlpm.VD),
AND(MONTH($AW365)&lt;&gt;MONTH(BJ$15),MONTH($AX365)=MONTH(BJ$15)),
NETWORKDAYS.INTL(($AX365)-_xlpm.DD,$AX365,1,_xlpm.VD),
AND(MONTH($AW365)&lt;MONTH(BJ$15),MONTH($AX365)&gt;MONTH(BJ$15)),
NETWORKDAYS.INTL((EOMONTH(BJ$15-1,1))-_xlpm.DD,EOMONTH(BJ$15-1,1),1,_xlpm.VD),
AND(MONTH($AW365)=MONTH(BJ$15),MONTH($AX365)=MONTH(BJ$15)),
NETWORKDAYS.INTL($AW365,$AX365,1,_xlpm.VD)))),0)),
$DH365="месяц",
$BP365*BJ365,
$DH365="неделя",
$BP365*BJ365/7*(ROUNDUP((DAY(EOMONTH(BJ$15,0)))/4,0))),
0)</f>
        <v/>
      </c>
      <c r="CB365" s="125">
        <f t="array" ref="CB365">
IFERROR(
_xlfn.IFS(
$DH365="день_1",
$BP365*$BL365/($AX365-$AW365+1)*BK365*(DAY(EOMONTH(BK$15,0))),
$DH365="день_2",
$BP365/30*MAX(MIN($AX365,EOMONTH(BK$15,0))-MAX($AW365,BK$15)+1,),
$DH365="раб.день",
$BP365/30*(IFERROR(
_xlfn.LET(_xlpm.VD,
CHOOSE(
{1;2;3;4;5;6;7;8;9;10;11;12;13;14;15;16;17;18},
45658,45659,45660,45661,45662,45663,45664,45665,45711,45724,45778,45779,45785,45786,45820,45821,45965,46022),
_xlfn.LET(_xlpm.DD,
MAX(MIN($AX365,EOMONTH(BK$15,0))-MAX($AW365,BK$15),),
_xlfn.IFS(
AND(MONTH($AW365)=MONTH(BK$15),MONTH($AX365)&lt;&gt;MONTH(BK$15)),
NETWORKDAYS.INTL($AW365,$AW365+_xlpm.DD,1,_xlpm.VD),
AND(MONTH($AW365)&lt;&gt;MONTH(BK$15),MONTH($AX365)=MONTH(BK$15)),
NETWORKDAYS.INTL(($AX365)-_xlpm.DD,$AX365,1,_xlpm.VD),
AND(MONTH($AW365)&lt;MONTH(BK$15),MONTH($AX365)&gt;MONTH(BK$15)),
NETWORKDAYS.INTL((EOMONTH(BK$15-1,1))-_xlpm.DD,EOMONTH(BK$15-1,1),1,_xlpm.VD),
AND(MONTH($AW365)=MONTH(BK$15),MONTH($AX365)=MONTH(BK$15)),
NETWORKDAYS.INTL($AW365,$AX365,1,_xlpm.VD)))),0)),
$DH365="месяц",
$BP365*BK365,
$DH365="неделя",
$BP365*BK365/7*(ROUNDUP((DAY(EOMONTH(BK$15,0)))/4,0))),
0)</f>
        <v/>
      </c>
      <c r="CC365" s="125">
        <f>SUM($BQ365:$CB365)</f>
        <v/>
      </c>
      <c r="CD365" s="126">
        <f>SUM($EH365:$EH365)</f>
        <v/>
      </c>
      <c r="CE365" s="126">
        <f>$CD365*$AB365</f>
        <v/>
      </c>
      <c r="CF365" s="126">
        <f>SUM($EK365:$EK365)</f>
        <v/>
      </c>
      <c r="CG365" s="126">
        <f>$CF365*$AB365</f>
        <v/>
      </c>
      <c r="CH365" s="126">
        <f>SUM($CC365,$CE365,$CG365)</f>
        <v/>
      </c>
      <c r="CI365" s="126">
        <f>$CH365*(1+$CM365)</f>
        <v/>
      </c>
      <c r="CJ365" s="127" t="n">
        <v>0</v>
      </c>
      <c r="CK365" s="126">
        <f>SUM($CH365:$CH365)*(1+$CJ365)</f>
        <v/>
      </c>
      <c r="CL365" s="126">
        <f>SUM($CH365:$CH365)*(1+$CM365)</f>
        <v/>
      </c>
      <c r="CM365" s="59" t="inlineStr">
        <is>
          <t>20%</t>
        </is>
      </c>
      <c r="CN365" s="59" t="n"/>
      <c r="CO365" s="72" t="n"/>
      <c r="CP365" s="59" t="n"/>
      <c r="CQ365" s="73" t="n"/>
      <c r="CR365" s="73" t="n"/>
      <c r="CS365" s="73" t="n"/>
      <c r="CT365" s="72" t="n"/>
      <c r="CU365" s="79" t="inlineStr">
        <is>
          <t> </t>
        </is>
      </c>
      <c r="CV365" s="60" t="n"/>
      <c r="CW365" s="60" t="n"/>
      <c r="CX365" s="60" t="n"/>
      <c r="CY365" s="127">
        <f>IFERROR(($CC365-$EE365)/($EE365/(1-$DQ365)),0)</f>
        <v/>
      </c>
      <c r="CZ365" s="127">
        <f>IFERROR(1-$EI365/($CE365),0)</f>
        <v/>
      </c>
      <c r="DA365" s="127">
        <f>IFERROR(1-$EL365/($CG365),0)</f>
        <v/>
      </c>
      <c r="DB365" s="126">
        <f>ROUND(IFERROR(($CI365/(1+$CM365)-$EN365),0),2)</f>
        <v/>
      </c>
      <c r="DC365" s="128" t="n"/>
      <c r="DD365" s="125" t="n"/>
      <c r="DE365" s="75" t="n">
        <v>0</v>
      </c>
      <c r="DF365" s="128" t="n"/>
      <c r="DG365" s="125">
        <f>IF($DC365=0,0,$DD365*($DC365*100%-$DE365*$DF365))*SUM($AB365:$AB365)</f>
        <v/>
      </c>
      <c r="DH365" s="129" t="inlineStr">
        <is>
          <t>месяц</t>
        </is>
      </c>
      <c r="DI365" s="130">
        <f t="array" ref="DI365">IFERROR(
IF($ES365="LisChannel",
(ROUND(((INDEX({174.625;153.888888888889;130.972222222222},MATCH($AI365,{2;3;4}),0))*$AG365*$AI365),2)),0),0)</f>
        <v/>
      </c>
      <c r="DJ365" s="130">
        <f>
_xlfn.LET(_xlpm.X,
IFERROR(
IF($ES365="НовиковТВ",
(_xlfn.LET(_xlpm.NTV,
_xlfn.LET(_xlpm.MIN,350000,
IF(SUMIFS($DI:$DI,$ES:$ES,"НовиковТВ")&lt;=_xlpm.MIN,
(SUMIFS($DI:$DI,$ES:$ES,"НовиковТВ")/(COUNTIFS($ES:$ES,"НовиковТВ")))*_xlpm.MIN/SUMIFS($DI:$DI,$ES:$ES,"НовиковТВ"),
DI365)),
_xlpm.NTV+$DG365/(1-(1-(_xlpm.NTV)*(1-$DL365)*(1-$DM365)*(1-$DN365)*(1-$DO365)*(1-$DP365)/_xlpm.NTV))))/(1+$EP365),
$DI365+$DG365/(1-(1-($DI365)*(1-$DL365)*(1-$DM365)*(1-$DN365)*(1-$DO365)*(1-$DP365)/$DI365))),
0),
_xlpm.X*(1+$CM365)*(1+$CW365)-_xlpm.X*(1+$CM365)+_xlpm.X)</f>
        <v/>
      </c>
      <c r="DK365" s="125" t="inlineStr">
        <is>
          <t>послед.</t>
        </is>
      </c>
      <c r="DL365" s="63" t="n">
        <v>0</v>
      </c>
      <c r="DM365" s="63" t="n">
        <v>0</v>
      </c>
      <c r="DN365" s="63" t="n">
        <v>0</v>
      </c>
      <c r="DO365" s="63" t="n">
        <v>0</v>
      </c>
      <c r="DP365" s="63" t="n">
        <v>0</v>
      </c>
      <c r="DQ365" s="63">
        <f t="array" ref="DQ365">IFERROR(_xlfn.IFS(
$DK365="послед.",1-(1-$DL365)*(1-$DM365)*(1-$DN365)*(1-$DO365)*(1-$DP365),
$DK365="сумм.",$DL365+$DM365+$DN365+$DO365+$DP365),
0)</f>
        <v/>
      </c>
      <c r="DR365" s="125">
        <f t="array" ref="DR365">
IFERROR(
_xlfn.IFS(
$BL365=0,
0,
$BL365&gt;0,
_xlfn.IFS($DK365="послед.",
$DJ365*(1-$DL365)*(1-$DM365)*(1-$DN365)*(1-$DO365)*(1-$DP365),
$DK365="сумм.",
$DJ365*(1-($DL365+$DM365+$DN365+$DO365+$DP365)))),0)</f>
        <v/>
      </c>
      <c r="DS365" s="125">
        <f t="array" ref="DS365">
IFERROR(_xlfn.IFS(
$DH365="день_1",
$DR365*$BL365/($AX365-$AW365+1)*AZ365*(DAY(EOMONTH(AZ$15,0))),
$DH365="день_2",
$DR365/30*MAX(MIN($AX365,EOMONTH(AZ$15,0))-MAX($AW365,AZ$15)+1,),
$DH365="раб.день",
$DR365/30*(IFERROR(
_xlfn.LET(_xlpm.VD,
CHOOSE(
{1;2;3;4;5;6;7;8;9;10;11;12;13;14;15;16;17;18},
45658,45659,45660,45661,45662,45663,45664,45665,45711,45724,45778,45779,45785,45786,45820,45821,45965,46022),
_xlfn.LET(_xlpm.DD,
MAX(MIN($AX365,EOMONTH(AZ$15,0))-MAX($AW365,AZ$15),),
_xlfn.IFS(
AND(MONTH($AW365)=MONTH(AZ$15),MONTH($AX365)&lt;&gt;MONTH(AZ$15)),
NETWORKDAYS.INTL($AW365,$AW365+_xlpm.DD,1,_xlpm.VD),
AND(MONTH($AW365)&lt;&gt;MONTH(AZ$15),MONTH($AX365)=MONTH(AZ$15)),
NETWORKDAYS.INTL(($AX365)-_xlpm.DD,$AX365,1,_xlpm.VD),
AND(MONTH($AW365)&lt;MONTH(AZ$15),MONTH($AX365)&gt;MONTH(AZ$15)),
NETWORKDAYS.INTL((EOMONTH(AZ$15-1,1))-_xlpm.DD,EOMONTH(AZ$15-1,1),1,_xlpm.VD),
AND(MONTH($AW365)=MONTH(AZ$15),MONTH($AX365)=MONTH(AZ$15)),
NETWORKDAYS.INTL($AW365,$AX365,1,_xlpm.VD)))),0)),
$DH365="месяц",
$DR365*AZ365,
$DH365="неделя",
$DR365*AZ365/7*(ROUNDUP((DAY(EOMONTH(AZ$15,0)))/4,0))),
0)</f>
        <v/>
      </c>
      <c r="DT365" s="125">
        <f t="array" ref="DT365">
IFERROR(_xlfn.IFS(
$DH365="день_1",
$DR365*$BL365/($AX365-$AW365+1)*BA365*(DAY(EOMONTH(BA$15,0))),
$DH365="день_2",
$DR365/30*MAX(MIN($AX365,EOMONTH(BA$15,0))-MAX($AW365,BA$15)+1,),
$DH365="раб.день",
$DR365/30*(IFERROR(
_xlfn.LET(_xlpm.VD,
CHOOSE(
{1;2;3;4;5;6;7;8;9;10;11;12;13;14;15;16;17;18},
45658,45659,45660,45661,45662,45663,45664,45665,45711,45724,45778,45779,45785,45786,45820,45821,45965,46022),
_xlfn.LET(_xlpm.DD,
MAX(MIN($AX365,EOMONTH(BA$15,0))-MAX($AW365,BA$15),),
_xlfn.IFS(
AND(MONTH($AW365)=MONTH(BA$15),MONTH($AX365)&lt;&gt;MONTH(BA$15)),
NETWORKDAYS.INTL($AW365,$AW365+_xlpm.DD,1,_xlpm.VD),
AND(MONTH($AW365)&lt;&gt;MONTH(BA$15),MONTH($AX365)=MONTH(BA$15)),
NETWORKDAYS.INTL(($AX365)-_xlpm.DD,$AX365,1,_xlpm.VD),
AND(MONTH($AW365)&lt;MONTH(BA$15),MONTH($AX365)&gt;MONTH(BA$15)),
NETWORKDAYS.INTL((EOMONTH(BA$15-1,1))-_xlpm.DD,EOMONTH(BA$15-1,1),1,_xlpm.VD),
AND(MONTH($AW365)=MONTH(BA$15),MONTH($AX365)=MONTH(BA$15)),
NETWORKDAYS.INTL($AW365,$AX365,1,_xlpm.VD)))),0)),
$DH365="месяц",
$DR365*BA365,
$DH365="неделя",
$DR365*BA365/7*(ROUNDUP((DAY(EOMONTH(BA$15,0)))/4,0))),
0)</f>
        <v/>
      </c>
      <c r="DU365" s="125">
        <f t="array" ref="DU365">
IFERROR(_xlfn.IFS(
$DH365="день_1",
$DR365*$BL365/($AX365-$AW365+1)*BB365*(DAY(EOMONTH(BB$15,0))),
$DH365="день_2",
$DR365/30*MAX(MIN($AX365,EOMONTH(BB$15,0))-MAX($AW365,BB$15)+1,),
$DH365="раб.день",
$DR365/30*(IFERROR(
_xlfn.LET(_xlpm.VD,
CHOOSE(
{1;2;3;4;5;6;7;8;9;10;11;12;13;14;15;16;17;18},
45658,45659,45660,45661,45662,45663,45664,45665,45711,45724,45778,45779,45785,45786,45820,45821,45965,46022),
_xlfn.LET(_xlpm.DD,
MAX(MIN($AX365,EOMONTH(BB$15,0))-MAX($AW365,BB$15),),
_xlfn.IFS(
AND(MONTH($AW365)=MONTH(BB$15),MONTH($AX365)&lt;&gt;MONTH(BB$15)),
NETWORKDAYS.INTL($AW365,$AW365+_xlpm.DD,1,_xlpm.VD),
AND(MONTH($AW365)&lt;&gt;MONTH(BB$15),MONTH($AX365)=MONTH(BB$15)),
NETWORKDAYS.INTL(($AX365)-_xlpm.DD,$AX365,1,_xlpm.VD),
AND(MONTH($AW365)&lt;MONTH(BB$15),MONTH($AX365)&gt;MONTH(BB$15)),
NETWORKDAYS.INTL((EOMONTH(BB$15-1,1))-_xlpm.DD,EOMONTH(BB$15-1,1),1,_xlpm.VD),
AND(MONTH($AW365)=MONTH(BB$15),MONTH($AX365)=MONTH(BB$15)),
NETWORKDAYS.INTL($AW365,$AX365,1,_xlpm.VD)))),0)),
$DH365="месяц",
$DR365*BB365,
$DH365="неделя",
$DR365*BB365/7*(ROUNDUP((DAY(EOMONTH(BB$15,0)))/4,0))),
0)</f>
        <v/>
      </c>
      <c r="DV365" s="125">
        <f t="array" ref="DV365">
IFERROR(_xlfn.IFS(
$DH365="день_1",
$DR365*$BL365/($AX365-$AW365+1)*BC365*(DAY(EOMONTH(BC$15,0))),
$DH365="день_2",
$DR365/30*MAX(MIN($AX365,EOMONTH(BC$15,0))-MAX($AW365,BC$15)+1,),
$DH365="раб.день",
$DR365/30*(IFERROR(
_xlfn.LET(_xlpm.VD,
CHOOSE(
{1;2;3;4;5;6;7;8;9;10;11;12;13;14;15;16;17;18},
45658,45659,45660,45661,45662,45663,45664,45665,45711,45724,45778,45779,45785,45786,45820,45821,45965,46022),
_xlfn.LET(_xlpm.DD,
MAX(MIN($AX365,EOMONTH(BC$15,0))-MAX($AW365,BC$15),),
_xlfn.IFS(
AND(MONTH($AW365)=MONTH(BC$15),MONTH($AX365)&lt;&gt;MONTH(BC$15)),
NETWORKDAYS.INTL($AW365,$AW365+_xlpm.DD,1,_xlpm.VD),
AND(MONTH($AW365)&lt;&gt;MONTH(BC$15),MONTH($AX365)=MONTH(BC$15)),
NETWORKDAYS.INTL(($AX365)-_xlpm.DD,$AX365,1,_xlpm.VD),
AND(MONTH($AW365)&lt;MONTH(BC$15),MONTH($AX365)&gt;MONTH(BC$15)),
NETWORKDAYS.INTL((EOMONTH(BC$15-1,1))-_xlpm.DD,EOMONTH(BC$15-1,1),1,_xlpm.VD),
AND(MONTH($AW365)=MONTH(BC$15),MONTH($AX365)=MONTH(BC$15)),
NETWORKDAYS.INTL($AW365,$AX365,1,_xlpm.VD)))),0)),
$DH365="месяц",
$DR365*BC365,
$DH365="неделя",
$DR365*BC365/7*(ROUNDUP((DAY(EOMONTH(BC$15,0)))/4,0))),
0)</f>
        <v/>
      </c>
      <c r="DW365" s="125">
        <f t="array" ref="DW365">
IFERROR(_xlfn.IFS(
$DH365="день_1",
$DR365*$BL365/($AX365-$AW365+1)*BD365*(DAY(EOMONTH(BD$15,0))),
$DH365="день_2",
$DR365/30*MAX(MIN($AX365,EOMONTH(BD$15,0))-MAX($AW365,BD$15)+1,),
$DH365="раб.день",
$DR365/30*(IFERROR(
_xlfn.LET(_xlpm.VD,
CHOOSE(
{1;2;3;4;5;6;7;8;9;10;11;12;13;14;15;16;17;18},
45658,45659,45660,45661,45662,45663,45664,45665,45711,45724,45778,45779,45785,45786,45820,45821,45965,46022),
_xlfn.LET(_xlpm.DD,
MAX(MIN($AX365,EOMONTH(BD$15,0))-MAX($AW365,BD$15),),
_xlfn.IFS(
AND(MONTH($AW365)=MONTH(BD$15),MONTH($AX365)&lt;&gt;MONTH(BD$15)),
NETWORKDAYS.INTL($AW365,$AW365+_xlpm.DD,1,_xlpm.VD),
AND(MONTH($AW365)&lt;&gt;MONTH(BD$15),MONTH($AX365)=MONTH(BD$15)),
NETWORKDAYS.INTL(($AX365)-_xlpm.DD,$AX365,1,_xlpm.VD),
AND(MONTH($AW365)&lt;MONTH(BD$15),MONTH($AX365)&gt;MONTH(BD$15)),
NETWORKDAYS.INTL((EOMONTH(BD$15-1,1))-_xlpm.DD,EOMONTH(BD$15-1,1),1,_xlpm.VD),
AND(MONTH($AW365)=MONTH(BD$15),MONTH($AX365)=MONTH(BD$15)),
NETWORKDAYS.INTL($AW365,$AX365,1,_xlpm.VD)))),0)),
$DH365="месяц",
$DR365*BD365,
$DH365="неделя",
$DR365*BD365/7*(ROUNDUP((DAY(EOMONTH(BD$15,0)))/4,0))),
0)</f>
        <v/>
      </c>
      <c r="DX365" s="125">
        <f t="array" ref="DX365">
IFERROR(_xlfn.IFS(
$DH365="день_1",
$DR365*$BL365/($AX365-$AW365+1)*BE365*(DAY(EOMONTH(BE$15,0))),
$DH365="день_2",
$DR365/30*MAX(MIN($AX365,EOMONTH(BE$15,0))-MAX($AW365,BE$15)+1,),
$DH365="раб.день",
$DR365/30*(IFERROR(
_xlfn.LET(_xlpm.VD,
CHOOSE(
{1;2;3;4;5;6;7;8;9;10;11;12;13;14;15;16;17;18},
45658,45659,45660,45661,45662,45663,45664,45665,45711,45724,45778,45779,45785,45786,45820,45821,45965,46022),
_xlfn.LET(_xlpm.DD,
MAX(MIN($AX365,EOMONTH(BE$15,0))-MAX($AW365,BE$15),),
_xlfn.IFS(
AND(MONTH($AW365)=MONTH(BE$15),MONTH($AX365)&lt;&gt;MONTH(BE$15)),
NETWORKDAYS.INTL($AW365,$AW365+_xlpm.DD,1,_xlpm.VD),
AND(MONTH($AW365)&lt;&gt;MONTH(BE$15),MONTH($AX365)=MONTH(BE$15)),
NETWORKDAYS.INTL(($AX365)-_xlpm.DD,$AX365,1,_xlpm.VD),
AND(MONTH($AW365)&lt;MONTH(BE$15),MONTH($AX365)&gt;MONTH(BE$15)),
NETWORKDAYS.INTL((EOMONTH(BE$15-1,1))-_xlpm.DD,EOMONTH(BE$15-1,1),1,_xlpm.VD),
AND(MONTH($AW365)=MONTH(BE$15),MONTH($AX365)=MONTH(BE$15)),
NETWORKDAYS.INTL($AW365,$AX365,1,_xlpm.VD)))),0)),
$DH365="месяц",
$DR365*BE365,
$DH365="неделя",
$DR365*BE365/7*(ROUNDUP((DAY(EOMONTH(BE$15,0)))/4,0))),
0)</f>
        <v/>
      </c>
      <c r="DY365" s="125">
        <f t="array" ref="DY365">
IFERROR(_xlfn.IFS(
$DH365="день_1",
$DR365*$BL365/($AX365-$AW365+1)*BF365*(DAY(EOMONTH(BF$15,0))),
$DH365="день_2",
$DR365/30*MAX(MIN($AX365,EOMONTH(BF$15,0))-MAX($AW365,BF$15)+1,),
$DH365="раб.день",
$DR365/30*(IFERROR(
_xlfn.LET(_xlpm.VD,
CHOOSE(
{1;2;3;4;5;6;7;8;9;10;11;12;13;14;15;16;17;18},
45658,45659,45660,45661,45662,45663,45664,45665,45711,45724,45778,45779,45785,45786,45820,45821,45965,46022),
_xlfn.LET(_xlpm.DD,
MAX(MIN($AX365,EOMONTH(BF$15,0))-MAX($AW365,BF$15),),
_xlfn.IFS(
AND(MONTH($AW365)=MONTH(BF$15),MONTH($AX365)&lt;&gt;MONTH(BF$15)),
NETWORKDAYS.INTL($AW365,$AW365+_xlpm.DD,1,_xlpm.VD),
AND(MONTH($AW365)&lt;&gt;MONTH(BF$15),MONTH($AX365)=MONTH(BF$15)),
NETWORKDAYS.INTL(($AX365)-_xlpm.DD,$AX365,1,_xlpm.VD),
AND(MONTH($AW365)&lt;MONTH(BF$15),MONTH($AX365)&gt;MONTH(BF$15)),
NETWORKDAYS.INTL((EOMONTH(BF$15-1,1))-_xlpm.DD,EOMONTH(BF$15-1,1),1,_xlpm.VD),
AND(MONTH($AW365)=MONTH(BF$15),MONTH($AX365)=MONTH(BF$15)),
NETWORKDAYS.INTL($AW365,$AX365,1,_xlpm.VD)))),0)),
$DH365="месяц",
$DR365*BF365,
$DH365="неделя",
$DR365*BF365/7*(ROUNDUP((DAY(EOMONTH(BF$15,0)))/4,0))),
0)</f>
        <v/>
      </c>
      <c r="DZ365" s="125">
        <f t="array" ref="DZ365">
IFERROR(_xlfn.IFS(
$DH365="день_1",
$DR365*$BL365/($AX365-$AW365+1)*BG365*(DAY(EOMONTH(BG$15,0))),
$DH365="день_2",
$DR365/30*MAX(MIN($AX365,EOMONTH(BG$15,0))-MAX($AW365,BG$15)+1,),
$DH365="раб.день",
$DR365/30*(IFERROR(
_xlfn.LET(_xlpm.VD,
CHOOSE(
{1;2;3;4;5;6;7;8;9;10;11;12;13;14;15;16;17;18},
45658,45659,45660,45661,45662,45663,45664,45665,45711,45724,45778,45779,45785,45786,45820,45821,45965,46022),
_xlfn.LET(_xlpm.DD,
MAX(MIN($AX365,EOMONTH(BG$15,0))-MAX($AW365,BG$15),),
_xlfn.IFS(
AND(MONTH($AW365)=MONTH(BG$15),MONTH($AX365)&lt;&gt;MONTH(BG$15)),
NETWORKDAYS.INTL($AW365,$AW365+_xlpm.DD,1,_xlpm.VD),
AND(MONTH($AW365)&lt;&gt;MONTH(BG$15),MONTH($AX365)=MONTH(BG$15)),
NETWORKDAYS.INTL(($AX365)-_xlpm.DD,$AX365,1,_xlpm.VD),
AND(MONTH($AW365)&lt;MONTH(BG$15),MONTH($AX365)&gt;MONTH(BG$15)),
NETWORKDAYS.INTL((EOMONTH(BG$15-1,1))-_xlpm.DD,EOMONTH(BG$15-1,1),1,_xlpm.VD),
AND(MONTH($AW365)=MONTH(BG$15),MONTH($AX365)=MONTH(BG$15)),
NETWORKDAYS.INTL($AW365,$AX365,1,_xlpm.VD)))),0)),
$DH365="месяц",
$DR365*BG365,
$DH365="неделя",
$DR365*BG365/7*(ROUNDUP((DAY(EOMONTH(BG$15,0)))/4,0))),
0)</f>
        <v/>
      </c>
      <c r="EA365" s="125">
        <f t="array" ref="EA365">
IFERROR(_xlfn.IFS(
$DH365="день_1",
$DR365*$BL365/($AX365-$AW365+1)*BH365*(DAY(EOMONTH(BH$15,0))),
$DH365="день_2",
$DR365/30*MAX(MIN($AX365,EOMONTH(BH$15,0))-MAX($AW365,BH$15)+1,),
$DH365="раб.день",
$DR365/30*(IFERROR(
_xlfn.LET(_xlpm.VD,
CHOOSE(
{1;2;3;4;5;6;7;8;9;10;11;12;13;14;15;16;17;18},
45658,45659,45660,45661,45662,45663,45664,45665,45711,45724,45778,45779,45785,45786,45820,45821,45965,46022),
_xlfn.LET(_xlpm.DD,
MAX(MIN($AX365,EOMONTH(BH$15,0))-MAX($AW365,BH$15),),
_xlfn.IFS(
AND(MONTH($AW365)=MONTH(BH$15),MONTH($AX365)&lt;&gt;MONTH(BH$15)),
NETWORKDAYS.INTL($AW365,$AW365+_xlpm.DD,1,_xlpm.VD),
AND(MONTH($AW365)&lt;&gt;MONTH(BH$15),MONTH($AX365)=MONTH(BH$15)),
NETWORKDAYS.INTL(($AX365)-_xlpm.DD,$AX365,1,_xlpm.VD),
AND(MONTH($AW365)&lt;MONTH(BH$15),MONTH($AX365)&gt;MONTH(BH$15)),
NETWORKDAYS.INTL((EOMONTH(BH$15-1,1))-_xlpm.DD,EOMONTH(BH$15-1,1),1,_xlpm.VD),
AND(MONTH($AW365)=MONTH(BH$15),MONTH($AX365)=MONTH(BH$15)),
NETWORKDAYS.INTL($AW365,$AX365,1,_xlpm.VD)))),0)),
$DH365="месяц",
$DR365*BH365,
$DH365="неделя",
$DR365*BH365/7*(ROUNDUP((DAY(EOMONTH(BH$15,0)))/4,0))),
0)</f>
        <v/>
      </c>
      <c r="EB365" s="125">
        <f t="array" ref="EB365">
IFERROR(_xlfn.IFS(
$DH365="день_1",
$DR365*$BL365/($AX365-$AW365+1)*BI365*(DAY(EOMONTH(BI$15,0))),
$DH365="день_2",
$DR365/30*MAX(MIN($AX365,EOMONTH(BI$15,0))-MAX($AW365,BI$15)+1,),
$DH365="раб.день",
$DR365/30*(IFERROR(
_xlfn.LET(_xlpm.VD,
CHOOSE(
{1;2;3;4;5;6;7;8;9;10;11;12;13;14;15;16;17;18},
45658,45659,45660,45661,45662,45663,45664,45665,45711,45724,45778,45779,45785,45786,45820,45821,45965,46022),
_xlfn.LET(_xlpm.DD,
MAX(MIN($AX365,EOMONTH(BI$15,0))-MAX($AW365,BI$15),),
_xlfn.IFS(
AND(MONTH($AW365)=MONTH(BI$15),MONTH($AX365)&lt;&gt;MONTH(BI$15)),
NETWORKDAYS.INTL($AW365,$AW365+_xlpm.DD,1,_xlpm.VD),
AND(MONTH($AW365)&lt;&gt;MONTH(BI$15),MONTH($AX365)=MONTH(BI$15)),
NETWORKDAYS.INTL(($AX365)-_xlpm.DD,$AX365,1,_xlpm.VD),
AND(MONTH($AW365)&lt;MONTH(BI$15),MONTH($AX365)&gt;MONTH(BI$15)),
NETWORKDAYS.INTL((EOMONTH(BI$15-1,1))-_xlpm.DD,EOMONTH(BI$15-1,1),1,_xlpm.VD),
AND(MONTH($AW365)=MONTH(BI$15),MONTH($AX365)=MONTH(BI$15)),
NETWORKDAYS.INTL($AW365,$AX365,1,_xlpm.VD)))),0)),
$DH365="месяц",
$DR365*BI365,
$DH365="неделя",
$DR365*BI365/7*(ROUNDUP((DAY(EOMONTH(BI$15,0)))/4,0))),
0)</f>
        <v/>
      </c>
      <c r="EC365" s="125">
        <f t="array" ref="EC365">
IFERROR(_xlfn.IFS(
$DH365="день_1",
$DR365*$BL365/($AX365-$AW365+1)*BJ365*(DAY(EOMONTH(BJ$15,0))),
$DH365="день_2",
$DR365/30*MAX(MIN($AX365,EOMONTH(BJ$15,0))-MAX($AW365,BJ$15)+1,),
$DH365="раб.день",
$DR365/30*(IFERROR(
_xlfn.LET(_xlpm.VD,
CHOOSE(
{1;2;3;4;5;6;7;8;9;10;11;12;13;14;15;16;17;18},
45658,45659,45660,45661,45662,45663,45664,45665,45711,45724,45778,45779,45785,45786,45820,45821,45965,46022),
_xlfn.LET(_xlpm.DD,
MAX(MIN($AX365,EOMONTH(BJ$15,0))-MAX($AW365,BJ$15),),
_xlfn.IFS(
AND(MONTH($AW365)=MONTH(BJ$15),MONTH($AX365)&lt;&gt;MONTH(BJ$15)),
NETWORKDAYS.INTL($AW365,$AW365+_xlpm.DD,1,_xlpm.VD),
AND(MONTH($AW365)&lt;&gt;MONTH(BJ$15),MONTH($AX365)=MONTH(BJ$15)),
NETWORKDAYS.INTL(($AX365)-_xlpm.DD,$AX365,1,_xlpm.VD),
AND(MONTH($AW365)&lt;MONTH(BJ$15),MONTH($AX365)&gt;MONTH(BJ$15)),
NETWORKDAYS.INTL((EOMONTH(BJ$15-1,1))-_xlpm.DD,EOMONTH(BJ$15-1,1),1,_xlpm.VD),
AND(MONTH($AW365)=MONTH(BJ$15),MONTH($AX365)=MONTH(BJ$15)),
NETWORKDAYS.INTL($AW365,$AX365,1,_xlpm.VD)))),0)),
$DH365="месяц",
$DR365*BJ365,
$DH365="неделя",
$DR365*BJ365/7*(ROUNDUP((DAY(EOMONTH(BJ$15,0)))/4,0))),
0)</f>
        <v/>
      </c>
      <c r="ED365" s="125">
        <f t="array" ref="ED365">
IFERROR(_xlfn.IFS(
$DH365="день_1",
$DR365*$BL365/($AX365-$AW365+1)*BK365*(DAY(EOMONTH(BK$15,0))),
$DH365="день_2",
$DR365/30*MAX(MIN($AX365,EOMONTH(BK$15,0))-MAX($AW365,BK$15)+1,),
$DH365="раб.день",
$DR365/30*(IFERROR(
_xlfn.LET(_xlpm.VD,
CHOOSE(
{1;2;3;4;5;6;7;8;9;10;11;12;13;14;15;16;17;18},
45658,45659,45660,45661,45662,45663,45664,45665,45711,45724,45778,45779,45785,45786,45820,45821,45965,46022),
_xlfn.LET(_xlpm.DD,
MAX(MIN($AX365,EOMONTH(BK$15,0))-MAX($AW365,BK$15),),
_xlfn.IFS(
AND(MONTH($AW365)=MONTH(BK$15),MONTH($AX365)&lt;&gt;MONTH(BK$15)),
NETWORKDAYS.INTL($AW365,$AW365+_xlpm.DD,1,_xlpm.VD),
AND(MONTH($AW365)&lt;&gt;MONTH(BK$15),MONTH($AX365)=MONTH(BK$15)),
NETWORKDAYS.INTL(($AX365)-_xlpm.DD,$AX365,1,_xlpm.VD),
AND(MONTH($AW365)&lt;MONTH(BK$15),MONTH($AX365)&gt;MONTH(BK$15)),
NETWORKDAYS.INTL((EOMONTH(BK$15-1,1))-_xlpm.DD,EOMONTH(BK$15-1,1),1,_xlpm.VD),
AND(MONTH($AW365)=MONTH(BK$15),MONTH($AX365)=MONTH(BK$15)),
NETWORKDAYS.INTL($AW365,$AX365,1,_xlpm.VD)))),0)),
$DH365="месяц",
$DR365*BK365,
$DH365="неделя",
$DR365*BK365/7*(ROUNDUP((DAY(EOMONTH(BK$15,0)))/4,0))),
0)</f>
        <v/>
      </c>
      <c r="EE365" s="125">
        <f>SUM($DS365,$DT365,$DU365,$DV365,$DW365,$DX365,$DY365,$DZ365,$EA365,$EB365,$EC365,$ED365)</f>
        <v/>
      </c>
      <c r="EF365" s="125">
        <f>IFERROR(ROUND($EE365*(1+$EP365),2),0)</f>
        <v/>
      </c>
      <c r="EG365" s="128" t="n">
        <v>1</v>
      </c>
      <c r="EH365" s="126" t="n">
        <v>0</v>
      </c>
      <c r="EI365" s="126">
        <f>ROUND(SUM($EH365:$EH365)*SUM($AB365:$AB365)*$EG365,2)</f>
        <v/>
      </c>
      <c r="EJ365" s="126">
        <f>ROUND($EI365*(1+$EP365),2)</f>
        <v/>
      </c>
      <c r="EK365" s="126" t="n">
        <v>0</v>
      </c>
      <c r="EL365" s="126">
        <f>ROUND(SUM($EK365:$EK365)*SUM($AB365:$AB365)*$EG365,2)</f>
        <v/>
      </c>
      <c r="EM365" s="126">
        <f>ROUND($EL365*(1+$EP365),2)</f>
        <v/>
      </c>
      <c r="EN365" s="126">
        <f>SUM($EE365,$EI365,$EL365)</f>
        <v/>
      </c>
      <c r="EO365" s="126">
        <f>SUM($EF365,$EJ365,$EM365)</f>
        <v/>
      </c>
      <c r="EP365" s="59" t="inlineStr">
        <is>
          <t>20%</t>
        </is>
      </c>
      <c r="EQ365" s="59" t="n"/>
      <c r="ER365" s="60">
        <f t="array" ref="ER365">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MATCH(ES365,
{"AMS";"RussOutdoor";"HD Outdoor";"Ingroup";"IQ";"Ledproduction";"LisChannel";"Logic";"Media-PPL";"NovikovTV | НовиковТВ";"SMA";"SOK";"КрокусТВ | CrocusTV | IndoorTV";"Сити";"ТЯК Москва"},
0)),"")</f>
        <v/>
      </c>
      <c r="ES365" s="60" t="n"/>
      <c r="ET365" s="60">
        <f t="array" ref="ET365">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MATCH(ES365,
{"AMS";"RussOutdoor";"HD Outdoor";"Ingroup";"IQ";"Ledproduction";"LisChannel";"Logic";"Media-PPL";"NovikovTV | НовиковТВ";"SMA";"SOK";"КрокусТВ | CrocusTV | IndoorTV";"Сити";"ТЯК Москва"},
0)),"")</f>
        <v/>
      </c>
      <c r="EU365" s="60" t="n"/>
      <c r="EV365" s="60" t="n"/>
      <c r="EX365" s="110">
        <f t="array" ref="EX365">
($AR365/30
+N("ТРАФИК ПЛОЩАДКИ"))*
(IFERROR(
_xlfn.LET(
_xlpm.GPR,
HLOOKUP($L365,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(MATCH($T365,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IF($Q365="цифровой",_xlpm.GPR/$AG365,_xlpm.GPR/60)),
0)
+N("DWELL TIME"))*
(IF($AB365=0,0,IF($AB365=1,0.3,IF($AB365=2,0.5,IF($AB365&gt;2,1))))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_xlfn.IFS($AC365="да",1.2,$AC365="нет",1)*
_xlfn.IFS($AD365="да",1.2,$AD365="нет",1)*
IF(R365="статический",1,1.2)*
$X365*
INDEX(
{1.2;1;1.2;1.2;1;1.2;1.2;1.2;1.2;1.2;1.2;1;1.2;1.2;1.2;1.2;1;1;1.2;1.2;1.2;1;1;1;1;1.2;1.2;1.2;1.2;1;1;1;1;1.2;1.2;1.2;1.2;1.2;1.2;1.2;1.2;1;1;1.2;1;1;1;1;1.5;1;1;1.5;1.5;1.2},
MATCH($Q365,_xlpm.MI,0)))&gt;{0.02;0.04;0.06;0.1;0.2;0.4;0.6;0.8;1;2;4;6})),
{0;1;2;3;4;5;6;7;8;9;10;11;12},
0)))
+N("КОЭФФИЦИЕНТ КОНТАКТА"))))*
(_xlfn.IFS($X365&lt;0.1,$X365/1000,$X365&gt;25,5.2,AND($X365&gt;=0.1,$X365&lt;=25),(($X365*2+0.1)/10)*($X365/10)))*
IFERROR((_xlfn.LET(
_xlpm.MA,
{0;0.8;0.85;0.9;0.95;1},
_xlpm.MAA,
{0;1;2;3;4;5},
INDEX(_xlpm.MA,MATCH(SUMPRODUCT(--((IF(ROUND(_xlpm.MAA,1)&gt;5,5,ROUND($AB365,1)))&gt;{0;1;2;3;4;5})),_xlpm.MAA,0)))
+N("КОЭФФИЦИЕНТ КОЛ-ВО КОНСТРУКЦИЙ")),1)*
$AB365,0))*
(IF($Q365="цифровой",$AG365/15*$AI365,1)
+N("ДЛЯ ЦИФРЫ"))</f>
        <v/>
      </c>
      <c r="EY365" s="110">
        <f>IFERROR(EX365*AY365,0)</f>
        <v/>
      </c>
      <c r="EZ365" s="131">
        <f>IFERROR(DP365/EY365*1000,0)</f>
        <v/>
      </c>
      <c r="FA365" s="112">
        <f>IFERROR(FC365/FB365,0)</f>
        <v/>
      </c>
      <c r="FB365" s="112">
        <f>IFERROR((FC365/(EY365/FF365*#REF!))*0.825,0)</f>
        <v/>
      </c>
      <c r="FC365" s="112">
        <f>IFERROR(((EX365*30/AR365)*100)/30,0)</f>
        <v/>
      </c>
      <c r="FD365" s="112">
        <f>IFERROR(EY365/G365*100%,0)</f>
        <v/>
      </c>
      <c r="FE365" s="112">
        <f>IFERROR(FD365/FC365*100%,0)</f>
        <v/>
      </c>
      <c r="FF365" s="110">
        <f>IFERROR(AR365/30*AY365,0)</f>
        <v/>
      </c>
    </row>
    <row r="366" ht="13" customHeight="1">
      <c r="A366" s="59" t="n"/>
      <c r="B366" s="60" t="n"/>
      <c r="C366" s="60" t="n"/>
      <c r="D366" s="60">
        <f t="array" ref="D366">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MATCH($E366,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66" s="60">
        <f t="array" ref="E366">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MATCH($F366,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66" s="60" t="inlineStr"/>
      <c r="G366" s="60" t="n"/>
      <c r="H366" s="60">
        <f t="array" ref="H366">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MATCH($I366,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66" s="60" t="n"/>
      <c r="J366" s="60" t="n"/>
      <c r="K366" s="60" t="n"/>
      <c r="L366" s="60" t="n"/>
      <c r="M366" s="60" t="n"/>
      <c r="N366" s="60" t="n"/>
      <c r="O366" s="60" t="n"/>
      <c r="P366" s="60">
        <f t="array" ref="P366">
_xlfn.IFS(
ISNUMBER(MATCH($Q366,{"шелфбаннер","разделитель","монетница","чековая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ISNUMBER(MATCH($Q366,{"LED/LCD","видеокулер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ISNUMBER(MATCH($Q366,{"автомобиль","машина","выставочное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ISNUMBER(MATCH($Q366,{"билборд","лифтовая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ISNUMBER(MATCH($Q366,{"навигация","подвесной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ISNUMBER(MATCH($Q366,{"движущаяся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ISNUMBER(MATCH($Q366,{"каталог","журнал"},)),
"Пресса",
$Q366="","")</f>
        <v/>
      </c>
      <c r="Q366" s="60" t="n"/>
      <c r="R366" s="60">
        <f t="array" ref="R366">
IFERROR(
_xlfn.IFS(
OR(ISNUMBER(MATCH($Q366,{"экспозиция","макет","стенд","автостенд","авто стенд","выставочное пространство","выставочные стенды","модульные выставочные стенды","3Д конструкция","3D конструкция"},)),P366="Экспонирование"),
"нестандартный",
ISNUMBER(MATCH($Q366,{"скроллер","призматрон"},)),
"динамический",
$P366="Видео",
"цифровой",
OR($P366="Пресса",$P366="Щит",$P366="POSm",$P366="Подвес",$P366="Брендирование/оклейка"),
"статический"),"")</f>
        <v/>
      </c>
      <c r="S366" s="59" t="n"/>
      <c r="T366" s="60" t="n"/>
      <c r="U366" s="60" t="n"/>
      <c r="V366" s="60">
        <f>
IF(P366="Видео",
"цифровой постер/ролик",
IF(ISNUMBER(MATCH(Q366,{"короб световой","короб световой | лайтбокс","короб световой | кристалайт","лайтбокс","лайт бокс","кристалайт","LB","lightbox"},)),
"бэклит",
IF(P366="Брендирование/оклейка",
"перфарированная пленка/самоклейка",
IF(P366="Экспонирование",
"под запрос",
IF(P366="Подвес",
"баннер/ткань",
"")))))</f>
        <v/>
      </c>
      <c r="W366" s="59" t="n"/>
      <c r="X366" s="59" t="n"/>
      <c r="Y366" s="59" t="n"/>
      <c r="Z366" s="61" t="n"/>
      <c r="AA366" s="61" t="n"/>
      <c r="AB366" s="61">
        <f>IF(BL366&gt;0,Z366,0)</f>
        <v/>
      </c>
      <c r="AC366" s="59" t="n"/>
      <c r="AD366" s="59" t="n"/>
      <c r="AE366" s="59" t="n"/>
      <c r="AF366" s="59" t="n"/>
      <c r="AG366" s="59" t="n"/>
      <c r="AH366" s="59" t="n"/>
      <c r="AI366" s="59" t="n"/>
      <c r="AJ366" s="59" t="n"/>
      <c r="AK366" s="59" t="n"/>
      <c r="AL366" s="62">
        <f>IFERROR(IF(OR(R366="статический",R366="динамический",R366="нестандартный",R366="",R366=""),"-",IF(AND(AH366="-",AI366="-"),"-",AK366*3600/AH366*AI366)),"-")</f>
        <v/>
      </c>
      <c r="AM366" s="62">
        <f>IFERROR(IF(OR(R366="статический",R366="динамический",R366="",R366="", R366="BTL",R366="нестандартный"),"-",AG366*AI366*AL366/60),"-")</f>
        <v/>
      </c>
      <c r="AN366" s="63">
        <f>IFERROR(IF(AH366="","-",AG366*AI366/AH366),"-")</f>
        <v/>
      </c>
      <c r="AO366" s="59">
        <f>IFERROR(IF(OR($R366="статический",$R366="динамический",$R366="",$R366="",$R366="BTL",$R366="нестандартный"),"-",$AL366*$AY366),"-")</f>
        <v/>
      </c>
      <c r="AP366" s="62">
        <f>IFERROR(IF(OR($R366="статический",$R366="динамический",$R366="",$R366="",$R366="BTL",$R366="нестандартный"),"-",$AM366*AY366),"-")</f>
        <v/>
      </c>
      <c r="AQ366" s="64" t="n"/>
      <c r="AR366" s="61" t="n"/>
      <c r="AS366" s="61" t="n"/>
      <c r="AT366" s="61" t="n"/>
      <c r="AU366" s="65" t="n"/>
      <c r="AV366" s="124">
        <f>IFERROR(DR366/AT366*1000,"n/a")</f>
        <v/>
      </c>
      <c r="AW366" s="67" t="n"/>
      <c r="AX366" s="67" t="n"/>
      <c r="AY366" s="43">
        <f>IFERROR(IF(OR($AW366="",$AX366=""),"",_xlfn.DAYS($AX366+1,$AW366)),"")</f>
        <v/>
      </c>
      <c r="AZ366" s="68">
        <f t="array" ref="AZ366">
_xlfn.LET(_xlpm.COEFF,
IF($AW366+$AX366=0,0,IF(MAX(MIN($AX366,EOMONTH(AZ$15,0))-MAX($AW366,AZ$15)+1,)&gt;0,1,0)),
_xlfn.IFS(
$ES366="LisChannel",
_xlpm.COEFF*
INDEX({1;1;1.2;1.2;1;1;1;1;1.2;1.2;1.2;1.2},
MATCH(MONTH(AZ$15),
{1,2,3,4,5,6,7,8,9,10,11,12})),
CONCATENATE($ES366," ",$L366)="RussOutdoor метро",
_xlpm.COEFF*
INDEX({0.8;0.9;1.1;1.1;1;1;1;1;1.1;1.1;1.1;1.1},
MATCH(MONTH(AZ$15),
{1,2,3,4,5,6,7,8,9,10,11,12})),
$ES366&lt;&gt;"LisChannel",
_xlpm.COEFF,
$ES366&lt;&gt;"RussOutdoor",
_xlpm.COEFF))</f>
        <v/>
      </c>
      <c r="BA366" s="68">
        <f t="array" ref="BA366">
_xlfn.LET(_xlpm.COEFF,
IF($AW366+$AX366=0,0,IF(MAX(MIN($AX366,EOMONTH(BA$15,0))-MAX($AW366,BA$15)+1,)&gt;0,1,0)),
_xlfn.IFS(
$ES366="LisChannel",
_xlpm.COEFF*
INDEX({1;1;1.2;1.2;1;1;1;1;1.2;1.2;1.2;1.2},
MATCH(MONTH(BA$15),
{1,2,3,4,5,6,7,8,9,10,11,12})),
CONCATENATE($ES366," ",$L366)="RussOutdoor метро",
_xlpm.COEFF*
INDEX({0.8;0.9;1.1;1.1;1;1;1;1;1.1;1.1;1.1;1.1},
MATCH(MONTH(BA$15),
{1,2,3,4,5,6,7,8,9,10,11,12})),
$ES366&lt;&gt;"LisChannel",
_xlpm.COEFF,
$ES366&lt;&gt;"RussOutdoor",
_xlpm.COEFF))</f>
        <v/>
      </c>
      <c r="BB366" s="68">
        <f t="array" ref="BB366">
_xlfn.LET(_xlpm.COEFF,
IF($AW366+$AX366=0,0,IF(MAX(MIN($AX366,EOMONTH(BB$15,0))-MAX($AW366,BB$15)+1,)&gt;0,1,0)),
_xlfn.IFS(
$ES366="LisChannel",
_xlpm.COEFF*
INDEX({1;1;1.2;1.2;1;1;1;1;1.2;1.2;1.2;1.2},
MATCH(MONTH(BB$15),
{1,2,3,4,5,6,7,8,9,10,11,12})),
CONCATENATE($ES366," ",$L366)="RussOutdoor метро",
_xlpm.COEFF*
INDEX({0.8;0.9;1.1;1.1;1;1;1;1;1.1;1.1;1.1;1.1},
MATCH(MONTH(BB$15),
{1,2,3,4,5,6,7,8,9,10,11,12})),
$ES366&lt;&gt;"LisChannel",
_xlpm.COEFF,
$ES366&lt;&gt;"RussOutdoor",
_xlpm.COEFF))</f>
        <v/>
      </c>
      <c r="BC366" s="68">
        <f t="array" ref="BC366">
_xlfn.LET(_xlpm.COEFF,
IF($AW366+$AX366=0,0,IF(MAX(MIN($AX366,EOMONTH(BC$15,0))-MAX($AW366,BC$15)+1,)&gt;0,1,0)),
_xlfn.IFS(
$ES366="LisChannel",
_xlpm.COEFF*
INDEX({1;1;1.2;1.2;1;1;1;1;1.2;1.2;1.2;1.2},
MATCH(MONTH(BC$15),
{1,2,3,4,5,6,7,8,9,10,11,12})),
CONCATENATE($ES366," ",$L366)="RussOutdoor метро",
_xlpm.COEFF*
INDEX({0.8;0.9;1.1;1.1;1;1;1;1;1.1;1.1;1.1;1.1},
MATCH(MONTH(BC$15),
{1,2,3,4,5,6,7,8,9,10,11,12})),
$ES366&lt;&gt;"LisChannel",
_xlpm.COEFF,
$ES366&lt;&gt;"RussOutdoor",
_xlpm.COEFF))</f>
        <v/>
      </c>
      <c r="BD366" s="68">
        <f t="array" ref="BD366">
_xlfn.LET(_xlpm.COEFF,
IF($AW366+$AX366=0,0,IF(MAX(MIN($AX366,EOMONTH(BD$15,0))-MAX($AW366,BD$15)+1,)&gt;0,1,0)),
_xlfn.IFS(
$ES366="LisChannel",
_xlpm.COEFF*
INDEX({1;1;1.2;1.2;1;1;1;1;1.2;1.2;1.2;1.2},
MATCH(MONTH(BD$15),
{1,2,3,4,5,6,7,8,9,10,11,12})),
CONCATENATE($ES366," ",$L366)="RussOutdoor метро",
_xlpm.COEFF*
INDEX({0.8;0.9;1.1;1.1;1;1;1;1;1.1;1.1;1.1;1.1},
MATCH(MONTH(BD$15),
{1,2,3,4,5,6,7,8,9,10,11,12})),
$ES366&lt;&gt;"LisChannel",
_xlpm.COEFF,
$ES366&lt;&gt;"RussOutdoor",
_xlpm.COEFF))</f>
        <v/>
      </c>
      <c r="BE366" s="68">
        <f t="array" ref="BE366">
_xlfn.LET(_xlpm.COEFF,
IF($AW366+$AX366=0,0,IF(MAX(MIN($AX366,EOMONTH(BE$15,0))-MAX($AW366,BE$15)+1,)&gt;0,1,0)),
_xlfn.IFS(
$ES366="LisChannel",
_xlpm.COEFF*
INDEX({1;1;1.2;1.2;1;1;1;1;1.2;1.2;1.2;1.2},
MATCH(MONTH(BE$15),
{1,2,3,4,5,6,7,8,9,10,11,12})),
CONCATENATE($ES366," ",$L366)="RussOutdoor метро",
_xlpm.COEFF*
INDEX({0.8;0.9;1.1;1.1;1;1;1;1;1.1;1.1;1.1;1.1},
MATCH(MONTH(BE$15),
{1,2,3,4,5,6,7,8,9,10,11,12})),
$ES366&lt;&gt;"LisChannel",
_xlpm.COEFF,
$ES366&lt;&gt;"RussOutdoor",
_xlpm.COEFF))</f>
        <v/>
      </c>
      <c r="BF366" s="68">
        <f t="array" ref="BF366">
_xlfn.LET(_xlpm.COEFF,
IF($AW366+$AX366=0,0,IF(MAX(MIN($AX366,EOMONTH(BF$15,0))-MAX($AW366,BF$15)+1,)&gt;0,1,0)),
_xlfn.IFS(
$ES366="LisChannel",
_xlpm.COEFF*
INDEX({1;1;1.2;1.2;1;1;1;1;1.2;1.2;1.2;1.2},
MATCH(MONTH(BF$15),
{1,2,3,4,5,6,7,8,9,10,11,12})),
CONCATENATE($ES366," ",$L366)="RussOutdoor метро",
_xlpm.COEFF*
INDEX({0.8;0.9;1.1;1.1;1;1;1;1;1.1;1.1;1.1;1.1},
MATCH(MONTH(BF$15),
{1,2,3,4,5,6,7,8,9,10,11,12})),
$ES366&lt;&gt;"LisChannel",
_xlpm.COEFF,
$ES366&lt;&gt;"RussOutdoor",
_xlpm.COEFF))</f>
        <v/>
      </c>
      <c r="BG366" s="68">
        <f t="array" ref="BG366">
_xlfn.LET(_xlpm.COEFF,
IF($AW366+$AX366=0,0,IF(MAX(MIN($AX366,EOMONTH(BG$15,0))-MAX($AW366,BG$15)+1,)&gt;0,1,0)),
_xlfn.IFS(
$ES366="LisChannel",
_xlpm.COEFF*
INDEX({1;1;1.2;1.2;1;1;1;1;1.2;1.2;1.2;1.2},
MATCH(MONTH(BG$15),
{1,2,3,4,5,6,7,8,9,10,11,12})),
CONCATENATE($ES366," ",$L366)="RussOutdoor метро",
_xlpm.COEFF*
INDEX({0.8;0.9;1.1;1.1;1;1;1;1;1.1;1.1;1.1;1.1},
MATCH(MONTH(BG$15),
{1,2,3,4,5,6,7,8,9,10,11,12})),
$ES366&lt;&gt;"LisChannel",
_xlpm.COEFF,
$ES366&lt;&gt;"RussOutdoor",
_xlpm.COEFF))</f>
        <v/>
      </c>
      <c r="BH366" s="68">
        <f t="array" ref="BH366">
_xlfn.LET(_xlpm.COEFF,
IF($AW366+$AX366=0,0,IF(MAX(MIN($AX366,EOMONTH(BH$15,0))-MAX($AW366,BH$15)+1,)&gt;0,1,0)),
_xlfn.IFS(
$ES366="LisChannel",
_xlpm.COEFF*
INDEX({1;1;1.2;1.2;1;1;1;1;1.2;1.2;1.2;1.2},
MATCH(MONTH(BH$15),
{1,2,3,4,5,6,7,8,9,10,11,12})),
CONCATENATE($ES366," ",$L366)="RussOutdoor метро",
_xlpm.COEFF*
INDEX({0.8;0.9;1.1;1.1;1;1;1;1;1.1;1.1;1.1;1.1},
MATCH(MONTH(BH$15),
{1,2,3,4,5,6,7,8,9,10,11,12})),
$ES366&lt;&gt;"LisChannel",
_xlpm.COEFF,
$ES366&lt;&gt;"RussOutdoor",
_xlpm.COEFF))</f>
        <v/>
      </c>
      <c r="BI366" s="68">
        <f t="array" ref="BI366">
_xlfn.LET(_xlpm.COEFF,
IF($AW366+$AX366=0,0,IF(MAX(MIN($AX366,EOMONTH(BI$15,0))-MAX($AW366,BI$15)+1,)&gt;0,1,0)),
_xlfn.IFS(
$ES366="LisChannel",
_xlpm.COEFF*
INDEX({1;1;1.2;1.2;1;1;1;1;1.2;1.2;1.2;1.2},
MATCH(MONTH(BI$15),
{1,2,3,4,5,6,7,8,9,10,11,12})),
CONCATENATE($ES366," ",$L366)="RussOutdoor метро",
_xlpm.COEFF*
INDEX({0.8;0.9;1.1;1.1;1;1;1;1;1.1;1.1;1.1;1.1},
MATCH(MONTH(BI$15),
{1,2,3,4,5,6,7,8,9,10,11,12})),
$ES366&lt;&gt;"LisChannel",
_xlpm.COEFF,
$ES366&lt;&gt;"RussOutdoor",
_xlpm.COEFF))</f>
        <v/>
      </c>
      <c r="BJ366" s="68">
        <f t="array" ref="BJ366">
_xlfn.LET(_xlpm.COEFF,
IF($AW366+$AX366=0,0,IF(MAX(MIN($AX366,EOMONTH(BJ$15,0))-MAX($AW366,BJ$15)+1,)&gt;0,1,0)),
_xlfn.IFS(
$ES366="LisChannel",
_xlpm.COEFF*
INDEX({1;1;1.2;1.2;1;1;1;1;1.2;1.2;1.2;1.2},
MATCH(MONTH(BJ$15),
{1,2,3,4,5,6,7,8,9,10,11,12})),
CONCATENATE($ES366," ",$L366)="RussOutdoor метро",
_xlpm.COEFF*
INDEX({0.8;0.9;1.1;1.1;1;1;1;1;1.1;1.1;1.1;1.1},
MATCH(MONTH(BJ$15),
{1,2,3,4,5,6,7,8,9,10,11,12})),
$ES366&lt;&gt;"LisChannel",
_xlpm.COEFF,
$ES366&lt;&gt;"RussOutdoor",
_xlpm.COEFF))</f>
        <v/>
      </c>
      <c r="BK366" s="68">
        <f t="array" ref="BK366">
_xlfn.LET(_xlpm.COEFF,
IF($AW366+$AX366=0,0,IF(MAX(MIN($AX366,EOMONTH(BK$15,0))-MAX($AW366,BK$15)+1,)&gt;0,1,0)),
_xlfn.IFS(
$ES366="LisChannel",
_xlpm.COEFF*
INDEX({1;1;1.2;1.2;1;1;1;1;1.2;1.2;1.2;1.2},
MATCH(MONTH(BK$15),
{1,2,3,4,5,6,7,8,9,10,11,12})),
CONCATENATE($ES366," ",$L366)="RussOutdoor метро",
_xlpm.COEFF*
INDEX({0.8;0.9;1.1;1.1;1;1;1;1;1.1;1.1;1.1;1.1},
MATCH(MONTH(BK$15),
{1,2,3,4,5,6,7,8,9,10,11,12})),
$ES366&lt;&gt;"LisChannel",
_xlpm.COEFF,
$ES366&lt;&gt;"RussOutdoor",
_xlpm.COEFF))</f>
        <v/>
      </c>
      <c r="BL366" s="62">
        <f>COUNTIFS($AZ366:$BK366,"&gt;0")</f>
        <v/>
      </c>
      <c r="BM366" s="65" t="n"/>
      <c r="BN366" s="125">
        <f>$DJ366</f>
        <v/>
      </c>
      <c r="BO366" s="63">
        <f>$DQ366</f>
        <v/>
      </c>
      <c r="BP366" s="125">
        <f>
IFERROR(
IF($BL366=0,0,
$BN366*(1-$BO366)),
0)</f>
        <v/>
      </c>
      <c r="BQ366" s="125">
        <f t="array" ref="BQ366">
IFERROR(
_xlfn.IFS(
$DH366="день_1",
$BP366*$BL366/($AX366-$AW366+1)*AZ366*(DAY(EOMONTH(AZ$15,0))),
$DH366="день_2",
$BP366/30*MAX(MIN($AX366,EOMONTH(AZ$15,0))-MAX($AW366,AZ$15)+1,),
$DH366="раб.день",
$BP366/30*(IFERROR(
_xlfn.LET(_xlpm.VD,
CHOOSE(
{1;2;3;4;5;6;7;8;9;10;11;12;13;14;15;16;17;18},
45658,45659,45660,45661,45662,45663,45664,45665,45711,45724,45778,45779,45785,45786,45820,45821,45965,46022),
_xlfn.LET(_xlpm.DD,
MAX(MIN($AX366,EOMONTH(AZ$15,0))-MAX($AW366,AZ$15),),
_xlfn.IFS(
AND(MONTH($AW366)=MONTH(AZ$15),MONTH($AX366)&lt;&gt;MONTH(AZ$15)),
NETWORKDAYS.INTL($AW366,$AW366+_xlpm.DD,1,_xlpm.VD),
AND(MONTH($AW366)&lt;&gt;MONTH(AZ$15),MONTH($AX366)=MONTH(AZ$15)),
NETWORKDAYS.INTL(($AX366)-_xlpm.DD,$AX366,1,_xlpm.VD),
AND(MONTH($AW366)&lt;MONTH(AZ$15),MONTH($AX366)&gt;MONTH(AZ$15)),
NETWORKDAYS.INTL((EOMONTH(AZ$15-1,1))-_xlpm.DD,EOMONTH(AZ$15-1,1),1,_xlpm.VD),
AND(MONTH($AW366)=MONTH(AZ$15),MONTH($AX366)=MONTH(AZ$15)),
NETWORKDAYS.INTL($AW366,$AX366,1,_xlpm.VD)))),0)),
$DH366="месяц",
$BP366*AZ366,
$DH366="неделя",
$BP366*AZ366/7*(ROUNDUP((DAY(EOMONTH(AZ$15,0)))/4,0))),
0)</f>
        <v/>
      </c>
      <c r="BR366" s="125">
        <f t="array" ref="BR366">
IFERROR(
_xlfn.IFS(
$DH366="день_1",
$BP366*$BL366/($AX366-$AW366+1)*BA366*(DAY(EOMONTH(BA$15,0))),
$DH366="день_2",
$BP366/30*MAX(MIN($AX366,EOMONTH(BA$15,0))-MAX($AW366,BA$15)+1,),
$DH366="раб.день",
$BP366/30*(IFERROR(
_xlfn.LET(_xlpm.VD,
CHOOSE(
{1;2;3;4;5;6;7;8;9;10;11;12;13;14;15;16;17;18},
45658,45659,45660,45661,45662,45663,45664,45665,45711,45724,45778,45779,45785,45786,45820,45821,45965,46022),
_xlfn.LET(_xlpm.DD,
MAX(MIN($AX366,EOMONTH(BA$15,0))-MAX($AW366,BA$15),),
_xlfn.IFS(
AND(MONTH($AW366)=MONTH(BA$15),MONTH($AX366)&lt;&gt;MONTH(BA$15)),
NETWORKDAYS.INTL($AW366,$AW366+_xlpm.DD,1,_xlpm.VD),
AND(MONTH($AW366)&lt;&gt;MONTH(BA$15),MONTH($AX366)=MONTH(BA$15)),
NETWORKDAYS.INTL(($AX366)-_xlpm.DD,$AX366,1,_xlpm.VD),
AND(MONTH($AW366)&lt;MONTH(BA$15),MONTH($AX366)&gt;MONTH(BA$15)),
NETWORKDAYS.INTL((EOMONTH(BA$15-1,1))-_xlpm.DD,EOMONTH(BA$15-1,1),1,_xlpm.VD),
AND(MONTH($AW366)=MONTH(BA$15),MONTH($AX366)=MONTH(BA$15)),
NETWORKDAYS.INTL($AW366,$AX366,1,_xlpm.VD)))),0)),
$DH366="месяц",
$BP366*BA366,
$DH366="неделя",
$BP366*BA366/7*(ROUNDUP((DAY(EOMONTH(BA$15,0)))/4,0))),
0)</f>
        <v/>
      </c>
      <c r="BS366" s="125">
        <f t="array" ref="BS366">
IFERROR(
_xlfn.IFS(
$DH366="день_1",
$BP366*$BL366/($AX366-$AW366+1)*BB366*(DAY(EOMONTH(BB$15,0))),
$DH366="день_2",
$BP366/30*MAX(MIN($AX366,EOMONTH(BB$15,0))-MAX($AW366,BB$15)+1,),
$DH366="раб.день",
$BP366/30*(IFERROR(
_xlfn.LET(_xlpm.VD,
CHOOSE(
{1;2;3;4;5;6;7;8;9;10;11;12;13;14;15;16;17;18},
45658,45659,45660,45661,45662,45663,45664,45665,45711,45724,45778,45779,45785,45786,45820,45821,45965,46022),
_xlfn.LET(_xlpm.DD,
MAX(MIN($AX366,EOMONTH(BB$15,0))-MAX($AW366,BB$15),),
_xlfn.IFS(
AND(MONTH($AW366)=MONTH(BB$15),MONTH($AX366)&lt;&gt;MONTH(BB$15)),
NETWORKDAYS.INTL($AW366,$AW366+_xlpm.DD,1,_xlpm.VD),
AND(MONTH($AW366)&lt;&gt;MONTH(BB$15),MONTH($AX366)=MONTH(BB$15)),
NETWORKDAYS.INTL(($AX366)-_xlpm.DD,$AX366,1,_xlpm.VD),
AND(MONTH($AW366)&lt;MONTH(BB$15),MONTH($AX366)&gt;MONTH(BB$15)),
NETWORKDAYS.INTL((EOMONTH(BB$15-1,1))-_xlpm.DD,EOMONTH(BB$15-1,1),1,_xlpm.VD),
AND(MONTH($AW366)=MONTH(BB$15),MONTH($AX366)=MONTH(BB$15)),
NETWORKDAYS.INTL($AW366,$AX366,1,_xlpm.VD)))),0)),
$DH366="месяц",
$BP366*BB366,
$DH366="неделя",
$BP366*BB366/7*(ROUNDUP((DAY(EOMONTH(BB$15,0)))/4,0))),
0)</f>
        <v/>
      </c>
      <c r="BT366" s="125">
        <f t="array" ref="BT366">
IFERROR(
_xlfn.IFS(
$DH366="день_1",
$BP366*$BL366/($AX366-$AW366+1)*BC366*(DAY(EOMONTH(BC$15,0))),
$DH366="день_2",
$BP366/30*MAX(MIN($AX366,EOMONTH(BC$15,0))-MAX($AW366,BC$15)+1,),
$DH366="раб.день",
$BP366/30*(IFERROR(
_xlfn.LET(_xlpm.VD,
CHOOSE(
{1;2;3;4;5;6;7;8;9;10;11;12;13;14;15;16;17;18},
45658,45659,45660,45661,45662,45663,45664,45665,45711,45724,45778,45779,45785,45786,45820,45821,45965,46022),
_xlfn.LET(_xlpm.DD,
MAX(MIN($AX366,EOMONTH(BC$15,0))-MAX($AW366,BC$15),),
_xlfn.IFS(
AND(MONTH($AW366)=MONTH(BC$15),MONTH($AX366)&lt;&gt;MONTH(BC$15)),
NETWORKDAYS.INTL($AW366,$AW366+_xlpm.DD,1,_xlpm.VD),
AND(MONTH($AW366)&lt;&gt;MONTH(BC$15),MONTH($AX366)=MONTH(BC$15)),
NETWORKDAYS.INTL(($AX366)-_xlpm.DD,$AX366,1,_xlpm.VD),
AND(MONTH($AW366)&lt;MONTH(BC$15),MONTH($AX366)&gt;MONTH(BC$15)),
NETWORKDAYS.INTL((EOMONTH(BC$15-1,1))-_xlpm.DD,EOMONTH(BC$15-1,1),1,_xlpm.VD),
AND(MONTH($AW366)=MONTH(BC$15),MONTH($AX366)=MONTH(BC$15)),
NETWORKDAYS.INTL($AW366,$AX366,1,_xlpm.VD)))),0)),
$DH366="месяц",
$BP366*BC366,
$DH366="неделя",
$BP366*BC366/7*(ROUNDUP((DAY(EOMONTH(BC$15,0)))/4,0))),
0)</f>
        <v/>
      </c>
      <c r="BU366" s="125">
        <f t="array" ref="BU366">
IFERROR(
_xlfn.IFS(
$DH366="день_1",
$BP366*$BL366/($AX366-$AW366+1)*BD366*(DAY(EOMONTH(BD$15,0))),
$DH366="день_2",
$BP366/30*MAX(MIN($AX366,EOMONTH(BD$15,0))-MAX($AW366,BD$15)+1,),
$DH366="раб.день",
$BP366/30*(IFERROR(
_xlfn.LET(_xlpm.VD,
CHOOSE(
{1;2;3;4;5;6;7;8;9;10;11;12;13;14;15;16;17;18},
45658,45659,45660,45661,45662,45663,45664,45665,45711,45724,45778,45779,45785,45786,45820,45821,45965,46022),
_xlfn.LET(_xlpm.DD,
MAX(MIN($AX366,EOMONTH(BD$15,0))-MAX($AW366,BD$15),),
_xlfn.IFS(
AND(MONTH($AW366)=MONTH(BD$15),MONTH($AX366)&lt;&gt;MONTH(BD$15)),
NETWORKDAYS.INTL($AW366,$AW366+_xlpm.DD,1,_xlpm.VD),
AND(MONTH($AW366)&lt;&gt;MONTH(BD$15),MONTH($AX366)=MONTH(BD$15)),
NETWORKDAYS.INTL(($AX366)-_xlpm.DD,$AX366,1,_xlpm.VD),
AND(MONTH($AW366)&lt;MONTH(BD$15),MONTH($AX366)&gt;MONTH(BD$15)),
NETWORKDAYS.INTL((EOMONTH(BD$15-1,1))-_xlpm.DD,EOMONTH(BD$15-1,1),1,_xlpm.VD),
AND(MONTH($AW366)=MONTH(BD$15),MONTH($AX366)=MONTH(BD$15)),
NETWORKDAYS.INTL($AW366,$AX366,1,_xlpm.VD)))),0)),
$DH366="месяц",
$BP366*BD366,
$DH366="неделя",
$BP366*BD366/7*(ROUNDUP((DAY(EOMONTH(BD$15,0)))/4,0))),
0)</f>
        <v/>
      </c>
      <c r="BV366" s="125">
        <f t="array" ref="BV366">
IFERROR(
_xlfn.IFS(
$DH366="день_1",
$BP366*$BL366/($AX366-$AW366+1)*BE366*(DAY(EOMONTH(BE$15,0))),
$DH366="день_2",
$BP366/30*MAX(MIN($AX366,EOMONTH(BE$15,0))-MAX($AW366,BE$15)+1,),
$DH366="раб.день",
$BP366/30*(IFERROR(
_xlfn.LET(_xlpm.VD,
CHOOSE(
{1;2;3;4;5;6;7;8;9;10;11;12;13;14;15;16;17;18},
45658,45659,45660,45661,45662,45663,45664,45665,45711,45724,45778,45779,45785,45786,45820,45821,45965,46022),
_xlfn.LET(_xlpm.DD,
MAX(MIN($AX366,EOMONTH(BE$15,0))-MAX($AW366,BE$15),),
_xlfn.IFS(
AND(MONTH($AW366)=MONTH(BE$15),MONTH($AX366)&lt;&gt;MONTH(BE$15)),
NETWORKDAYS.INTL($AW366,$AW366+_xlpm.DD,1,_xlpm.VD),
AND(MONTH($AW366)&lt;&gt;MONTH(BE$15),MONTH($AX366)=MONTH(BE$15)),
NETWORKDAYS.INTL(($AX366)-_xlpm.DD,$AX366,1,_xlpm.VD),
AND(MONTH($AW366)&lt;MONTH(BE$15),MONTH($AX366)&gt;MONTH(BE$15)),
NETWORKDAYS.INTL((EOMONTH(BE$15-1,1))-_xlpm.DD,EOMONTH(BE$15-1,1),1,_xlpm.VD),
AND(MONTH($AW366)=MONTH(BE$15),MONTH($AX366)=MONTH(BE$15)),
NETWORKDAYS.INTL($AW366,$AX366,1,_xlpm.VD)))),0)),
$DH366="месяц",
$BP366*BE366,
$DH366="неделя",
$BP366*BE366/7*(ROUNDUP((DAY(EOMONTH(BE$15,0)))/4,0))),
0)</f>
        <v/>
      </c>
      <c r="BW366" s="125">
        <f t="array" ref="BW366">
IFERROR(
_xlfn.IFS(
$DH366="день_1",
$BP366*$BL366/($AX366-$AW366+1)*BF366*(DAY(EOMONTH(BF$15,0))),
$DH366="день_2",
$BP366/30*MAX(MIN($AX366,EOMONTH(BF$15,0))-MAX($AW366,BF$15)+1,),
$DH366="раб.день",
$BP366/30*(IFERROR(
_xlfn.LET(_xlpm.VD,
CHOOSE(
{1;2;3;4;5;6;7;8;9;10;11;12;13;14;15;16;17;18},
45658,45659,45660,45661,45662,45663,45664,45665,45711,45724,45778,45779,45785,45786,45820,45821,45965,46022),
_xlfn.LET(_xlpm.DD,
MAX(MIN($AX366,EOMONTH(BF$15,0))-MAX($AW366,BF$15),),
_xlfn.IFS(
AND(MONTH($AW366)=MONTH(BF$15),MONTH($AX366)&lt;&gt;MONTH(BF$15)),
NETWORKDAYS.INTL($AW366,$AW366+_xlpm.DD,1,_xlpm.VD),
AND(MONTH($AW366)&lt;&gt;MONTH(BF$15),MONTH($AX366)=MONTH(BF$15)),
NETWORKDAYS.INTL(($AX366)-_xlpm.DD,$AX366,1,_xlpm.VD),
AND(MONTH($AW366)&lt;MONTH(BF$15),MONTH($AX366)&gt;MONTH(BF$15)),
NETWORKDAYS.INTL((EOMONTH(BF$15-1,1))-_xlpm.DD,EOMONTH(BF$15-1,1),1,_xlpm.VD),
AND(MONTH($AW366)=MONTH(BF$15),MONTH($AX366)=MONTH(BF$15)),
NETWORKDAYS.INTL($AW366,$AX366,1,_xlpm.VD)))),0)),
$DH366="месяц",
$BP366*BF366,
$DH366="неделя",
$BP366*BF366/7*(ROUNDUP((DAY(EOMONTH(BF$15,0)))/4,0))),
0)</f>
        <v/>
      </c>
      <c r="BX366" s="125">
        <f t="array" ref="BX366">
IFERROR(
_xlfn.IFS(
$DH366="день_1",
$BP366*$BL366/($AX366-$AW366+1)*BG366*(DAY(EOMONTH(BG$15,0))),
$DH366="день_2",
$BP366/30*MAX(MIN($AX366,EOMONTH(BG$15,0))-MAX($AW366,BG$15)+1,),
$DH366="раб.день",
$BP366/30*(IFERROR(
_xlfn.LET(_xlpm.VD,
CHOOSE(
{1;2;3;4;5;6;7;8;9;10;11;12;13;14;15;16;17;18},
45658,45659,45660,45661,45662,45663,45664,45665,45711,45724,45778,45779,45785,45786,45820,45821,45965,46022),
_xlfn.LET(_xlpm.DD,
MAX(MIN($AX366,EOMONTH(BG$15,0))-MAX($AW366,BG$15),),
_xlfn.IFS(
AND(MONTH($AW366)=MONTH(BG$15),MONTH($AX366)&lt;&gt;MONTH(BG$15)),
NETWORKDAYS.INTL($AW366,$AW366+_xlpm.DD,1,_xlpm.VD),
AND(MONTH($AW366)&lt;&gt;MONTH(BG$15),MONTH($AX366)=MONTH(BG$15)),
NETWORKDAYS.INTL(($AX366)-_xlpm.DD,$AX366,1,_xlpm.VD),
AND(MONTH($AW366)&lt;MONTH(BG$15),MONTH($AX366)&gt;MONTH(BG$15)),
NETWORKDAYS.INTL((EOMONTH(BG$15-1,1))-_xlpm.DD,EOMONTH(BG$15-1,1),1,_xlpm.VD),
AND(MONTH($AW366)=MONTH(BG$15),MONTH($AX366)=MONTH(BG$15)),
NETWORKDAYS.INTL($AW366,$AX366,1,_xlpm.VD)))),0)),
$DH366="месяц",
$BP366*BG366,
$DH366="неделя",
$BP366*BG366/7*(ROUNDUP((DAY(EOMONTH(BG$15,0)))/4,0))),
0)</f>
        <v/>
      </c>
      <c r="BY366" s="125">
        <f t="array" ref="BY366">
IFERROR(
_xlfn.IFS(
$DH366="день_1",
$BP366*$BL366/($AX366-$AW366+1)*BH366*(DAY(EOMONTH(BH$15,0))),
$DH366="день_2",
$BP366/30*MAX(MIN($AX366,EOMONTH(BH$15,0))-MAX($AW366,BH$15)+1,),
$DH366="раб.день",
$BP366/30*(IFERROR(
_xlfn.LET(_xlpm.VD,
CHOOSE(
{1;2;3;4;5;6;7;8;9;10;11;12;13;14;15;16;17;18},
45658,45659,45660,45661,45662,45663,45664,45665,45711,45724,45778,45779,45785,45786,45820,45821,45965,46022),
_xlfn.LET(_xlpm.DD,
MAX(MIN($AX366,EOMONTH(BH$15,0))-MAX($AW366,BH$15),),
_xlfn.IFS(
AND(MONTH($AW366)=MONTH(BH$15),MONTH($AX366)&lt;&gt;MONTH(BH$15)),
NETWORKDAYS.INTL($AW366,$AW366+_xlpm.DD,1,_xlpm.VD),
AND(MONTH($AW366)&lt;&gt;MONTH(BH$15),MONTH($AX366)=MONTH(BH$15)),
NETWORKDAYS.INTL(($AX366)-_xlpm.DD,$AX366,1,_xlpm.VD),
AND(MONTH($AW366)&lt;MONTH(BH$15),MONTH($AX366)&gt;MONTH(BH$15)),
NETWORKDAYS.INTL((EOMONTH(BH$15-1,1))-_xlpm.DD,EOMONTH(BH$15-1,1),1,_xlpm.VD),
AND(MONTH($AW366)=MONTH(BH$15),MONTH($AX366)=MONTH(BH$15)),
NETWORKDAYS.INTL($AW366,$AX366,1,_xlpm.VD)))),0)),
$DH366="месяц",
$BP366*BH366,
$DH366="неделя",
$BP366*BH366/7*(ROUNDUP((DAY(EOMONTH(BH$15,0)))/4,0))),
0)</f>
        <v/>
      </c>
      <c r="BZ366" s="125">
        <f t="array" ref="BZ366">
IFERROR(
_xlfn.IFS(
$DH366="день_1",
$BP366*$BL366/($AX366-$AW366+1)*BI366*(DAY(EOMONTH(BI$15,0))),
$DH366="день_2",
$BP366/30*MAX(MIN($AX366,EOMONTH(BI$15,0))-MAX($AW366,BI$15)+1,),
$DH366="раб.день",
$BP366/30*(IFERROR(
_xlfn.LET(_xlpm.VD,
CHOOSE(
{1;2;3;4;5;6;7;8;9;10;11;12;13;14;15;16;17;18},
45658,45659,45660,45661,45662,45663,45664,45665,45711,45724,45778,45779,45785,45786,45820,45821,45965,46022),
_xlfn.LET(_xlpm.DD,
MAX(MIN($AX366,EOMONTH(BI$15,0))-MAX($AW366,BI$15),),
_xlfn.IFS(
AND(MONTH($AW366)=MONTH(BI$15),MONTH($AX366)&lt;&gt;MONTH(BI$15)),
NETWORKDAYS.INTL($AW366,$AW366+_xlpm.DD,1,_xlpm.VD),
AND(MONTH($AW366)&lt;&gt;MONTH(BI$15),MONTH($AX366)=MONTH(BI$15)),
NETWORKDAYS.INTL(($AX366)-_xlpm.DD,$AX366,1,_xlpm.VD),
AND(MONTH($AW366)&lt;MONTH(BI$15),MONTH($AX366)&gt;MONTH(BI$15)),
NETWORKDAYS.INTL((EOMONTH(BI$15-1,1))-_xlpm.DD,EOMONTH(BI$15-1,1),1,_xlpm.VD),
AND(MONTH($AW366)=MONTH(BI$15),MONTH($AX366)=MONTH(BI$15)),
NETWORKDAYS.INTL($AW366,$AX366,1,_xlpm.VD)))),0)),
$DH366="месяц",
$BP366*BI366,
$DH366="неделя",
$BP366*BI366/7*(ROUNDUP((DAY(EOMONTH(BI$15,0)))/4,0))),
0)</f>
        <v/>
      </c>
      <c r="CA366" s="125">
        <f t="array" ref="CA366">
IFERROR(
_xlfn.IFS(
$DH366="день_1",
$BP366*$BL366/($AX366-$AW366+1)*BJ366*(DAY(EOMONTH(BJ$15,0))),
$DH366="день_2",
$BP366/30*MAX(MIN($AX366,EOMONTH(BJ$15,0))-MAX($AW366,BJ$15)+1,),
$DH366="раб.день",
$BP366/30*(IFERROR(
_xlfn.LET(_xlpm.VD,
CHOOSE(
{1;2;3;4;5;6;7;8;9;10;11;12;13;14;15;16;17;18},
45658,45659,45660,45661,45662,45663,45664,45665,45711,45724,45778,45779,45785,45786,45820,45821,45965,46022),
_xlfn.LET(_xlpm.DD,
MAX(MIN($AX366,EOMONTH(BJ$15,0))-MAX($AW366,BJ$15),),
_xlfn.IFS(
AND(MONTH($AW366)=MONTH(BJ$15),MONTH($AX366)&lt;&gt;MONTH(BJ$15)),
NETWORKDAYS.INTL($AW366,$AW366+_xlpm.DD,1,_xlpm.VD),
AND(MONTH($AW366)&lt;&gt;MONTH(BJ$15),MONTH($AX366)=MONTH(BJ$15)),
NETWORKDAYS.INTL(($AX366)-_xlpm.DD,$AX366,1,_xlpm.VD),
AND(MONTH($AW366)&lt;MONTH(BJ$15),MONTH($AX366)&gt;MONTH(BJ$15)),
NETWORKDAYS.INTL((EOMONTH(BJ$15-1,1))-_xlpm.DD,EOMONTH(BJ$15-1,1),1,_xlpm.VD),
AND(MONTH($AW366)=MONTH(BJ$15),MONTH($AX366)=MONTH(BJ$15)),
NETWORKDAYS.INTL($AW366,$AX366,1,_xlpm.VD)))),0)),
$DH366="месяц",
$BP366*BJ366,
$DH366="неделя",
$BP366*BJ366/7*(ROUNDUP((DAY(EOMONTH(BJ$15,0)))/4,0))),
0)</f>
        <v/>
      </c>
      <c r="CB366" s="125">
        <f t="array" ref="CB366">
IFERROR(
_xlfn.IFS(
$DH366="день_1",
$BP366*$BL366/($AX366-$AW366+1)*BK366*(DAY(EOMONTH(BK$15,0))),
$DH366="день_2",
$BP366/30*MAX(MIN($AX366,EOMONTH(BK$15,0))-MAX($AW366,BK$15)+1,),
$DH366="раб.день",
$BP366/30*(IFERROR(
_xlfn.LET(_xlpm.VD,
CHOOSE(
{1;2;3;4;5;6;7;8;9;10;11;12;13;14;15;16;17;18},
45658,45659,45660,45661,45662,45663,45664,45665,45711,45724,45778,45779,45785,45786,45820,45821,45965,46022),
_xlfn.LET(_xlpm.DD,
MAX(MIN($AX366,EOMONTH(BK$15,0))-MAX($AW366,BK$15),),
_xlfn.IFS(
AND(MONTH($AW366)=MONTH(BK$15),MONTH($AX366)&lt;&gt;MONTH(BK$15)),
NETWORKDAYS.INTL($AW366,$AW366+_xlpm.DD,1,_xlpm.VD),
AND(MONTH($AW366)&lt;&gt;MONTH(BK$15),MONTH($AX366)=MONTH(BK$15)),
NETWORKDAYS.INTL(($AX366)-_xlpm.DD,$AX366,1,_xlpm.VD),
AND(MONTH($AW366)&lt;MONTH(BK$15),MONTH($AX366)&gt;MONTH(BK$15)),
NETWORKDAYS.INTL((EOMONTH(BK$15-1,1))-_xlpm.DD,EOMONTH(BK$15-1,1),1,_xlpm.VD),
AND(MONTH($AW366)=MONTH(BK$15),MONTH($AX366)=MONTH(BK$15)),
NETWORKDAYS.INTL($AW366,$AX366,1,_xlpm.VD)))),0)),
$DH366="месяц",
$BP366*BK366,
$DH366="неделя",
$BP366*BK366/7*(ROUNDUP((DAY(EOMONTH(BK$15,0)))/4,0))),
0)</f>
        <v/>
      </c>
      <c r="CC366" s="125">
        <f>SUM($BQ366:$CB366)</f>
        <v/>
      </c>
      <c r="CD366" s="126">
        <f>SUM($EH366:$EH366)</f>
        <v/>
      </c>
      <c r="CE366" s="126">
        <f>$CD366*$AB366</f>
        <v/>
      </c>
      <c r="CF366" s="126">
        <f>SUM($EK366:$EK366)</f>
        <v/>
      </c>
      <c r="CG366" s="126">
        <f>$CF366*$AB366</f>
        <v/>
      </c>
      <c r="CH366" s="126">
        <f>SUM($CC366,$CE366,$CG366)</f>
        <v/>
      </c>
      <c r="CI366" s="126">
        <f>$CH366*(1+$CM366)</f>
        <v/>
      </c>
      <c r="CJ366" s="127" t="n">
        <v>0</v>
      </c>
      <c r="CK366" s="126">
        <f>SUM($CH366:$CH366)*(1+$CJ366)</f>
        <v/>
      </c>
      <c r="CL366" s="126">
        <f>SUM($CH366:$CH366)*(1+$CM366)</f>
        <v/>
      </c>
      <c r="CM366" s="59" t="inlineStr">
        <is>
          <t>20%</t>
        </is>
      </c>
      <c r="CN366" s="59" t="n"/>
      <c r="CO366" s="72" t="n"/>
      <c r="CP366" s="59" t="n"/>
      <c r="CQ366" s="73" t="n"/>
      <c r="CR366" s="73" t="n"/>
      <c r="CS366" s="73" t="n"/>
      <c r="CT366" s="72" t="n"/>
      <c r="CU366" s="79" t="inlineStr">
        <is>
          <t> </t>
        </is>
      </c>
      <c r="CV366" s="60" t="n"/>
      <c r="CW366" s="60" t="n"/>
      <c r="CX366" s="60" t="n"/>
      <c r="CY366" s="127">
        <f>IFERROR(($CC366-$EE366)/($EE366/(1-$DQ366)),0)</f>
        <v/>
      </c>
      <c r="CZ366" s="127">
        <f>IFERROR(1-$EI366/($CE366),0)</f>
        <v/>
      </c>
      <c r="DA366" s="127">
        <f>IFERROR(1-$EL366/($CG366),0)</f>
        <v/>
      </c>
      <c r="DB366" s="126">
        <f>ROUND(IFERROR(($CI366/(1+$CM366)-$EN366),0),2)</f>
        <v/>
      </c>
      <c r="DC366" s="128" t="n"/>
      <c r="DD366" s="125" t="n"/>
      <c r="DE366" s="75" t="n">
        <v>0</v>
      </c>
      <c r="DF366" s="128" t="n"/>
      <c r="DG366" s="125">
        <f>IF($DC366=0,0,$DD366*($DC366*100%-$DE366*$DF366))*SUM($AB366:$AB366)</f>
        <v/>
      </c>
      <c r="DH366" s="129" t="inlineStr">
        <is>
          <t>месяц</t>
        </is>
      </c>
      <c r="DI366" s="130">
        <f t="array" ref="DI366">IFERROR(
IF($ES366="LisChannel",
(ROUND(((INDEX({174.625;153.888888888889;130.972222222222},MATCH($AI366,{2;3;4}),0))*$AG366*$AI366),2)),0),0)</f>
        <v/>
      </c>
      <c r="DJ366" s="130">
        <f>
_xlfn.LET(_xlpm.X,
IFERROR(
IF($ES366="НовиковТВ",
(_xlfn.LET(_xlpm.NTV,
_xlfn.LET(_xlpm.MIN,350000,
IF(SUMIFS($DI:$DI,$ES:$ES,"НовиковТВ")&lt;=_xlpm.MIN,
(SUMIFS($DI:$DI,$ES:$ES,"НовиковТВ")/(COUNTIFS($ES:$ES,"НовиковТВ")))*_xlpm.MIN/SUMIFS($DI:$DI,$ES:$ES,"НовиковТВ"),
DI366)),
_xlpm.NTV+$DG366/(1-(1-(_xlpm.NTV)*(1-$DL366)*(1-$DM366)*(1-$DN366)*(1-$DO366)*(1-$DP366)/_xlpm.NTV))))/(1+$EP366),
$DI366+$DG366/(1-(1-($DI366)*(1-$DL366)*(1-$DM366)*(1-$DN366)*(1-$DO366)*(1-$DP366)/$DI366))),
0),
_xlpm.X*(1+$CM366)*(1+$CW366)-_xlpm.X*(1+$CM366)+_xlpm.X)</f>
        <v/>
      </c>
      <c r="DK366" s="125" t="inlineStr">
        <is>
          <t>послед.</t>
        </is>
      </c>
      <c r="DL366" s="63" t="n">
        <v>0</v>
      </c>
      <c r="DM366" s="63" t="n">
        <v>0</v>
      </c>
      <c r="DN366" s="63" t="n">
        <v>0</v>
      </c>
      <c r="DO366" s="63" t="n">
        <v>0</v>
      </c>
      <c r="DP366" s="63" t="n">
        <v>0</v>
      </c>
      <c r="DQ366" s="63">
        <f t="array" ref="DQ366">IFERROR(_xlfn.IFS(
$DK366="послед.",1-(1-$DL366)*(1-$DM366)*(1-$DN366)*(1-$DO366)*(1-$DP366),
$DK366="сумм.",$DL366+$DM366+$DN366+$DO366+$DP366),
0)</f>
        <v/>
      </c>
      <c r="DR366" s="125">
        <f t="array" ref="DR366">
IFERROR(
_xlfn.IFS(
$BL366=0,
0,
$BL366&gt;0,
_xlfn.IFS($DK366="послед.",
$DJ366*(1-$DL366)*(1-$DM366)*(1-$DN366)*(1-$DO366)*(1-$DP366),
$DK366="сумм.",
$DJ366*(1-($DL366+$DM366+$DN366+$DO366+$DP366)))),0)</f>
        <v/>
      </c>
      <c r="DS366" s="125">
        <f t="array" ref="DS366">
IFERROR(_xlfn.IFS(
$DH366="день_1",
$DR366*$BL366/($AX366-$AW366+1)*AZ366*(DAY(EOMONTH(AZ$15,0))),
$DH366="день_2",
$DR366/30*MAX(MIN($AX366,EOMONTH(AZ$15,0))-MAX($AW366,AZ$15)+1,),
$DH366="раб.день",
$DR366/30*(IFERROR(
_xlfn.LET(_xlpm.VD,
CHOOSE(
{1;2;3;4;5;6;7;8;9;10;11;12;13;14;15;16;17;18},
45658,45659,45660,45661,45662,45663,45664,45665,45711,45724,45778,45779,45785,45786,45820,45821,45965,46022),
_xlfn.LET(_xlpm.DD,
MAX(MIN($AX366,EOMONTH(AZ$15,0))-MAX($AW366,AZ$15),),
_xlfn.IFS(
AND(MONTH($AW366)=MONTH(AZ$15),MONTH($AX366)&lt;&gt;MONTH(AZ$15)),
NETWORKDAYS.INTL($AW366,$AW366+_xlpm.DD,1,_xlpm.VD),
AND(MONTH($AW366)&lt;&gt;MONTH(AZ$15),MONTH($AX366)=MONTH(AZ$15)),
NETWORKDAYS.INTL(($AX366)-_xlpm.DD,$AX366,1,_xlpm.VD),
AND(MONTH($AW366)&lt;MONTH(AZ$15),MONTH($AX366)&gt;MONTH(AZ$15)),
NETWORKDAYS.INTL((EOMONTH(AZ$15-1,1))-_xlpm.DD,EOMONTH(AZ$15-1,1),1,_xlpm.VD),
AND(MONTH($AW366)=MONTH(AZ$15),MONTH($AX366)=MONTH(AZ$15)),
NETWORKDAYS.INTL($AW366,$AX366,1,_xlpm.VD)))),0)),
$DH366="месяц",
$DR366*AZ366,
$DH366="неделя",
$DR366*AZ366/7*(ROUNDUP((DAY(EOMONTH(AZ$15,0)))/4,0))),
0)</f>
        <v/>
      </c>
      <c r="DT366" s="125">
        <f t="array" ref="DT366">
IFERROR(_xlfn.IFS(
$DH366="день_1",
$DR366*$BL366/($AX366-$AW366+1)*BA366*(DAY(EOMONTH(BA$15,0))),
$DH366="день_2",
$DR366/30*MAX(MIN($AX366,EOMONTH(BA$15,0))-MAX($AW366,BA$15)+1,),
$DH366="раб.день",
$DR366/30*(IFERROR(
_xlfn.LET(_xlpm.VD,
CHOOSE(
{1;2;3;4;5;6;7;8;9;10;11;12;13;14;15;16;17;18},
45658,45659,45660,45661,45662,45663,45664,45665,45711,45724,45778,45779,45785,45786,45820,45821,45965,46022),
_xlfn.LET(_xlpm.DD,
MAX(MIN($AX366,EOMONTH(BA$15,0))-MAX($AW366,BA$15),),
_xlfn.IFS(
AND(MONTH($AW366)=MONTH(BA$15),MONTH($AX366)&lt;&gt;MONTH(BA$15)),
NETWORKDAYS.INTL($AW366,$AW366+_xlpm.DD,1,_xlpm.VD),
AND(MONTH($AW366)&lt;&gt;MONTH(BA$15),MONTH($AX366)=MONTH(BA$15)),
NETWORKDAYS.INTL(($AX366)-_xlpm.DD,$AX366,1,_xlpm.VD),
AND(MONTH($AW366)&lt;MONTH(BA$15),MONTH($AX366)&gt;MONTH(BA$15)),
NETWORKDAYS.INTL((EOMONTH(BA$15-1,1))-_xlpm.DD,EOMONTH(BA$15-1,1),1,_xlpm.VD),
AND(MONTH($AW366)=MONTH(BA$15),MONTH($AX366)=MONTH(BA$15)),
NETWORKDAYS.INTL($AW366,$AX366,1,_xlpm.VD)))),0)),
$DH366="месяц",
$DR366*BA366,
$DH366="неделя",
$DR366*BA366/7*(ROUNDUP((DAY(EOMONTH(BA$15,0)))/4,0))),
0)</f>
        <v/>
      </c>
      <c r="DU366" s="125">
        <f t="array" ref="DU366">
IFERROR(_xlfn.IFS(
$DH366="день_1",
$DR366*$BL366/($AX366-$AW366+1)*BB366*(DAY(EOMONTH(BB$15,0))),
$DH366="день_2",
$DR366/30*MAX(MIN($AX366,EOMONTH(BB$15,0))-MAX($AW366,BB$15)+1,),
$DH366="раб.день",
$DR366/30*(IFERROR(
_xlfn.LET(_xlpm.VD,
CHOOSE(
{1;2;3;4;5;6;7;8;9;10;11;12;13;14;15;16;17;18},
45658,45659,45660,45661,45662,45663,45664,45665,45711,45724,45778,45779,45785,45786,45820,45821,45965,46022),
_xlfn.LET(_xlpm.DD,
MAX(MIN($AX366,EOMONTH(BB$15,0))-MAX($AW366,BB$15),),
_xlfn.IFS(
AND(MONTH($AW366)=MONTH(BB$15),MONTH($AX366)&lt;&gt;MONTH(BB$15)),
NETWORKDAYS.INTL($AW366,$AW366+_xlpm.DD,1,_xlpm.VD),
AND(MONTH($AW366)&lt;&gt;MONTH(BB$15),MONTH($AX366)=MONTH(BB$15)),
NETWORKDAYS.INTL(($AX366)-_xlpm.DD,$AX366,1,_xlpm.VD),
AND(MONTH($AW366)&lt;MONTH(BB$15),MONTH($AX366)&gt;MONTH(BB$15)),
NETWORKDAYS.INTL((EOMONTH(BB$15-1,1))-_xlpm.DD,EOMONTH(BB$15-1,1),1,_xlpm.VD),
AND(MONTH($AW366)=MONTH(BB$15),MONTH($AX366)=MONTH(BB$15)),
NETWORKDAYS.INTL($AW366,$AX366,1,_xlpm.VD)))),0)),
$DH366="месяц",
$DR366*BB366,
$DH366="неделя",
$DR366*BB366/7*(ROUNDUP((DAY(EOMONTH(BB$15,0)))/4,0))),
0)</f>
        <v/>
      </c>
      <c r="DV366" s="125">
        <f t="array" ref="DV366">
IFERROR(_xlfn.IFS(
$DH366="день_1",
$DR366*$BL366/($AX366-$AW366+1)*BC366*(DAY(EOMONTH(BC$15,0))),
$DH366="день_2",
$DR366/30*MAX(MIN($AX366,EOMONTH(BC$15,0))-MAX($AW366,BC$15)+1,),
$DH366="раб.день",
$DR366/30*(IFERROR(
_xlfn.LET(_xlpm.VD,
CHOOSE(
{1;2;3;4;5;6;7;8;9;10;11;12;13;14;15;16;17;18},
45658,45659,45660,45661,45662,45663,45664,45665,45711,45724,45778,45779,45785,45786,45820,45821,45965,46022),
_xlfn.LET(_xlpm.DD,
MAX(MIN($AX366,EOMONTH(BC$15,0))-MAX($AW366,BC$15),),
_xlfn.IFS(
AND(MONTH($AW366)=MONTH(BC$15),MONTH($AX366)&lt;&gt;MONTH(BC$15)),
NETWORKDAYS.INTL($AW366,$AW366+_xlpm.DD,1,_xlpm.VD),
AND(MONTH($AW366)&lt;&gt;MONTH(BC$15),MONTH($AX366)=MONTH(BC$15)),
NETWORKDAYS.INTL(($AX366)-_xlpm.DD,$AX366,1,_xlpm.VD),
AND(MONTH($AW366)&lt;MONTH(BC$15),MONTH($AX366)&gt;MONTH(BC$15)),
NETWORKDAYS.INTL((EOMONTH(BC$15-1,1))-_xlpm.DD,EOMONTH(BC$15-1,1),1,_xlpm.VD),
AND(MONTH($AW366)=MONTH(BC$15),MONTH($AX366)=MONTH(BC$15)),
NETWORKDAYS.INTL($AW366,$AX366,1,_xlpm.VD)))),0)),
$DH366="месяц",
$DR366*BC366,
$DH366="неделя",
$DR366*BC366/7*(ROUNDUP((DAY(EOMONTH(BC$15,0)))/4,0))),
0)</f>
        <v/>
      </c>
      <c r="DW366" s="125">
        <f t="array" ref="DW366">
IFERROR(_xlfn.IFS(
$DH366="день_1",
$DR366*$BL366/($AX366-$AW366+1)*BD366*(DAY(EOMONTH(BD$15,0))),
$DH366="день_2",
$DR366/30*MAX(MIN($AX366,EOMONTH(BD$15,0))-MAX($AW366,BD$15)+1,),
$DH366="раб.день",
$DR366/30*(IFERROR(
_xlfn.LET(_xlpm.VD,
CHOOSE(
{1;2;3;4;5;6;7;8;9;10;11;12;13;14;15;16;17;18},
45658,45659,45660,45661,45662,45663,45664,45665,45711,45724,45778,45779,45785,45786,45820,45821,45965,46022),
_xlfn.LET(_xlpm.DD,
MAX(MIN($AX366,EOMONTH(BD$15,0))-MAX($AW366,BD$15),),
_xlfn.IFS(
AND(MONTH($AW366)=MONTH(BD$15),MONTH($AX366)&lt;&gt;MONTH(BD$15)),
NETWORKDAYS.INTL($AW366,$AW366+_xlpm.DD,1,_xlpm.VD),
AND(MONTH($AW366)&lt;&gt;MONTH(BD$15),MONTH($AX366)=MONTH(BD$15)),
NETWORKDAYS.INTL(($AX366)-_xlpm.DD,$AX366,1,_xlpm.VD),
AND(MONTH($AW366)&lt;MONTH(BD$15),MONTH($AX366)&gt;MONTH(BD$15)),
NETWORKDAYS.INTL((EOMONTH(BD$15-1,1))-_xlpm.DD,EOMONTH(BD$15-1,1),1,_xlpm.VD),
AND(MONTH($AW366)=MONTH(BD$15),MONTH($AX366)=MONTH(BD$15)),
NETWORKDAYS.INTL($AW366,$AX366,1,_xlpm.VD)))),0)),
$DH366="месяц",
$DR366*BD366,
$DH366="неделя",
$DR366*BD366/7*(ROUNDUP((DAY(EOMONTH(BD$15,0)))/4,0))),
0)</f>
        <v/>
      </c>
      <c r="DX366" s="125">
        <f t="array" ref="DX366">
IFERROR(_xlfn.IFS(
$DH366="день_1",
$DR366*$BL366/($AX366-$AW366+1)*BE366*(DAY(EOMONTH(BE$15,0))),
$DH366="день_2",
$DR366/30*MAX(MIN($AX366,EOMONTH(BE$15,0))-MAX($AW366,BE$15)+1,),
$DH366="раб.день",
$DR366/30*(IFERROR(
_xlfn.LET(_xlpm.VD,
CHOOSE(
{1;2;3;4;5;6;7;8;9;10;11;12;13;14;15;16;17;18},
45658,45659,45660,45661,45662,45663,45664,45665,45711,45724,45778,45779,45785,45786,45820,45821,45965,46022),
_xlfn.LET(_xlpm.DD,
MAX(MIN($AX366,EOMONTH(BE$15,0))-MAX($AW366,BE$15),),
_xlfn.IFS(
AND(MONTH($AW366)=MONTH(BE$15),MONTH($AX366)&lt;&gt;MONTH(BE$15)),
NETWORKDAYS.INTL($AW366,$AW366+_xlpm.DD,1,_xlpm.VD),
AND(MONTH($AW366)&lt;&gt;MONTH(BE$15),MONTH($AX366)=MONTH(BE$15)),
NETWORKDAYS.INTL(($AX366)-_xlpm.DD,$AX366,1,_xlpm.VD),
AND(MONTH($AW366)&lt;MONTH(BE$15),MONTH($AX366)&gt;MONTH(BE$15)),
NETWORKDAYS.INTL((EOMONTH(BE$15-1,1))-_xlpm.DD,EOMONTH(BE$15-1,1),1,_xlpm.VD),
AND(MONTH($AW366)=MONTH(BE$15),MONTH($AX366)=MONTH(BE$15)),
NETWORKDAYS.INTL($AW366,$AX366,1,_xlpm.VD)))),0)),
$DH366="месяц",
$DR366*BE366,
$DH366="неделя",
$DR366*BE366/7*(ROUNDUP((DAY(EOMONTH(BE$15,0)))/4,0))),
0)</f>
        <v/>
      </c>
      <c r="DY366" s="125">
        <f t="array" ref="DY366">
IFERROR(_xlfn.IFS(
$DH366="день_1",
$DR366*$BL366/($AX366-$AW366+1)*BF366*(DAY(EOMONTH(BF$15,0))),
$DH366="день_2",
$DR366/30*MAX(MIN($AX366,EOMONTH(BF$15,0))-MAX($AW366,BF$15)+1,),
$DH366="раб.день",
$DR366/30*(IFERROR(
_xlfn.LET(_xlpm.VD,
CHOOSE(
{1;2;3;4;5;6;7;8;9;10;11;12;13;14;15;16;17;18},
45658,45659,45660,45661,45662,45663,45664,45665,45711,45724,45778,45779,45785,45786,45820,45821,45965,46022),
_xlfn.LET(_xlpm.DD,
MAX(MIN($AX366,EOMONTH(BF$15,0))-MAX($AW366,BF$15),),
_xlfn.IFS(
AND(MONTH($AW366)=MONTH(BF$15),MONTH($AX366)&lt;&gt;MONTH(BF$15)),
NETWORKDAYS.INTL($AW366,$AW366+_xlpm.DD,1,_xlpm.VD),
AND(MONTH($AW366)&lt;&gt;MONTH(BF$15),MONTH($AX366)=MONTH(BF$15)),
NETWORKDAYS.INTL(($AX366)-_xlpm.DD,$AX366,1,_xlpm.VD),
AND(MONTH($AW366)&lt;MONTH(BF$15),MONTH($AX366)&gt;MONTH(BF$15)),
NETWORKDAYS.INTL((EOMONTH(BF$15-1,1))-_xlpm.DD,EOMONTH(BF$15-1,1),1,_xlpm.VD),
AND(MONTH($AW366)=MONTH(BF$15),MONTH($AX366)=MONTH(BF$15)),
NETWORKDAYS.INTL($AW366,$AX366,1,_xlpm.VD)))),0)),
$DH366="месяц",
$DR366*BF366,
$DH366="неделя",
$DR366*BF366/7*(ROUNDUP((DAY(EOMONTH(BF$15,0)))/4,0))),
0)</f>
        <v/>
      </c>
      <c r="DZ366" s="125">
        <f t="array" ref="DZ366">
IFERROR(_xlfn.IFS(
$DH366="день_1",
$DR366*$BL366/($AX366-$AW366+1)*BG366*(DAY(EOMONTH(BG$15,0))),
$DH366="день_2",
$DR366/30*MAX(MIN($AX366,EOMONTH(BG$15,0))-MAX($AW366,BG$15)+1,),
$DH366="раб.день",
$DR366/30*(IFERROR(
_xlfn.LET(_xlpm.VD,
CHOOSE(
{1;2;3;4;5;6;7;8;9;10;11;12;13;14;15;16;17;18},
45658,45659,45660,45661,45662,45663,45664,45665,45711,45724,45778,45779,45785,45786,45820,45821,45965,46022),
_xlfn.LET(_xlpm.DD,
MAX(MIN($AX366,EOMONTH(BG$15,0))-MAX($AW366,BG$15),),
_xlfn.IFS(
AND(MONTH($AW366)=MONTH(BG$15),MONTH($AX366)&lt;&gt;MONTH(BG$15)),
NETWORKDAYS.INTL($AW366,$AW366+_xlpm.DD,1,_xlpm.VD),
AND(MONTH($AW366)&lt;&gt;MONTH(BG$15),MONTH($AX366)=MONTH(BG$15)),
NETWORKDAYS.INTL(($AX366)-_xlpm.DD,$AX366,1,_xlpm.VD),
AND(MONTH($AW366)&lt;MONTH(BG$15),MONTH($AX366)&gt;MONTH(BG$15)),
NETWORKDAYS.INTL((EOMONTH(BG$15-1,1))-_xlpm.DD,EOMONTH(BG$15-1,1),1,_xlpm.VD),
AND(MONTH($AW366)=MONTH(BG$15),MONTH($AX366)=MONTH(BG$15)),
NETWORKDAYS.INTL($AW366,$AX366,1,_xlpm.VD)))),0)),
$DH366="месяц",
$DR366*BG366,
$DH366="неделя",
$DR366*BG366/7*(ROUNDUP((DAY(EOMONTH(BG$15,0)))/4,0))),
0)</f>
        <v/>
      </c>
      <c r="EA366" s="125">
        <f t="array" ref="EA366">
IFERROR(_xlfn.IFS(
$DH366="день_1",
$DR366*$BL366/($AX366-$AW366+1)*BH366*(DAY(EOMONTH(BH$15,0))),
$DH366="день_2",
$DR366/30*MAX(MIN($AX366,EOMONTH(BH$15,0))-MAX($AW366,BH$15)+1,),
$DH366="раб.день",
$DR366/30*(IFERROR(
_xlfn.LET(_xlpm.VD,
CHOOSE(
{1;2;3;4;5;6;7;8;9;10;11;12;13;14;15;16;17;18},
45658,45659,45660,45661,45662,45663,45664,45665,45711,45724,45778,45779,45785,45786,45820,45821,45965,46022),
_xlfn.LET(_xlpm.DD,
MAX(MIN($AX366,EOMONTH(BH$15,0))-MAX($AW366,BH$15),),
_xlfn.IFS(
AND(MONTH($AW366)=MONTH(BH$15),MONTH($AX366)&lt;&gt;MONTH(BH$15)),
NETWORKDAYS.INTL($AW366,$AW366+_xlpm.DD,1,_xlpm.VD),
AND(MONTH($AW366)&lt;&gt;MONTH(BH$15),MONTH($AX366)=MONTH(BH$15)),
NETWORKDAYS.INTL(($AX366)-_xlpm.DD,$AX366,1,_xlpm.VD),
AND(MONTH($AW366)&lt;MONTH(BH$15),MONTH($AX366)&gt;MONTH(BH$15)),
NETWORKDAYS.INTL((EOMONTH(BH$15-1,1))-_xlpm.DD,EOMONTH(BH$15-1,1),1,_xlpm.VD),
AND(MONTH($AW366)=MONTH(BH$15),MONTH($AX366)=MONTH(BH$15)),
NETWORKDAYS.INTL($AW366,$AX366,1,_xlpm.VD)))),0)),
$DH366="месяц",
$DR366*BH366,
$DH366="неделя",
$DR366*BH366/7*(ROUNDUP((DAY(EOMONTH(BH$15,0)))/4,0))),
0)</f>
        <v/>
      </c>
      <c r="EB366" s="125">
        <f t="array" ref="EB366">
IFERROR(_xlfn.IFS(
$DH366="день_1",
$DR366*$BL366/($AX366-$AW366+1)*BI366*(DAY(EOMONTH(BI$15,0))),
$DH366="день_2",
$DR366/30*MAX(MIN($AX366,EOMONTH(BI$15,0))-MAX($AW366,BI$15)+1,),
$DH366="раб.день",
$DR366/30*(IFERROR(
_xlfn.LET(_xlpm.VD,
CHOOSE(
{1;2;3;4;5;6;7;8;9;10;11;12;13;14;15;16;17;18},
45658,45659,45660,45661,45662,45663,45664,45665,45711,45724,45778,45779,45785,45786,45820,45821,45965,46022),
_xlfn.LET(_xlpm.DD,
MAX(MIN($AX366,EOMONTH(BI$15,0))-MAX($AW366,BI$15),),
_xlfn.IFS(
AND(MONTH($AW366)=MONTH(BI$15),MONTH($AX366)&lt;&gt;MONTH(BI$15)),
NETWORKDAYS.INTL($AW366,$AW366+_xlpm.DD,1,_xlpm.VD),
AND(MONTH($AW366)&lt;&gt;MONTH(BI$15),MONTH($AX366)=MONTH(BI$15)),
NETWORKDAYS.INTL(($AX366)-_xlpm.DD,$AX366,1,_xlpm.VD),
AND(MONTH($AW366)&lt;MONTH(BI$15),MONTH($AX366)&gt;MONTH(BI$15)),
NETWORKDAYS.INTL((EOMONTH(BI$15-1,1))-_xlpm.DD,EOMONTH(BI$15-1,1),1,_xlpm.VD),
AND(MONTH($AW366)=MONTH(BI$15),MONTH($AX366)=MONTH(BI$15)),
NETWORKDAYS.INTL($AW366,$AX366,1,_xlpm.VD)))),0)),
$DH366="месяц",
$DR366*BI366,
$DH366="неделя",
$DR366*BI366/7*(ROUNDUP((DAY(EOMONTH(BI$15,0)))/4,0))),
0)</f>
        <v/>
      </c>
      <c r="EC366" s="125">
        <f t="array" ref="EC366">
IFERROR(_xlfn.IFS(
$DH366="день_1",
$DR366*$BL366/($AX366-$AW366+1)*BJ366*(DAY(EOMONTH(BJ$15,0))),
$DH366="день_2",
$DR366/30*MAX(MIN($AX366,EOMONTH(BJ$15,0))-MAX($AW366,BJ$15)+1,),
$DH366="раб.день",
$DR366/30*(IFERROR(
_xlfn.LET(_xlpm.VD,
CHOOSE(
{1;2;3;4;5;6;7;8;9;10;11;12;13;14;15;16;17;18},
45658,45659,45660,45661,45662,45663,45664,45665,45711,45724,45778,45779,45785,45786,45820,45821,45965,46022),
_xlfn.LET(_xlpm.DD,
MAX(MIN($AX366,EOMONTH(BJ$15,0))-MAX($AW366,BJ$15),),
_xlfn.IFS(
AND(MONTH($AW366)=MONTH(BJ$15),MONTH($AX366)&lt;&gt;MONTH(BJ$15)),
NETWORKDAYS.INTL($AW366,$AW366+_xlpm.DD,1,_xlpm.VD),
AND(MONTH($AW366)&lt;&gt;MONTH(BJ$15),MONTH($AX366)=MONTH(BJ$15)),
NETWORKDAYS.INTL(($AX366)-_xlpm.DD,$AX366,1,_xlpm.VD),
AND(MONTH($AW366)&lt;MONTH(BJ$15),MONTH($AX366)&gt;MONTH(BJ$15)),
NETWORKDAYS.INTL((EOMONTH(BJ$15-1,1))-_xlpm.DD,EOMONTH(BJ$15-1,1),1,_xlpm.VD),
AND(MONTH($AW366)=MONTH(BJ$15),MONTH($AX366)=MONTH(BJ$15)),
NETWORKDAYS.INTL($AW366,$AX366,1,_xlpm.VD)))),0)),
$DH366="месяц",
$DR366*BJ366,
$DH366="неделя",
$DR366*BJ366/7*(ROUNDUP((DAY(EOMONTH(BJ$15,0)))/4,0))),
0)</f>
        <v/>
      </c>
      <c r="ED366" s="125">
        <f t="array" ref="ED366">
IFERROR(_xlfn.IFS(
$DH366="день_1",
$DR366*$BL366/($AX366-$AW366+1)*BK366*(DAY(EOMONTH(BK$15,0))),
$DH366="день_2",
$DR366/30*MAX(MIN($AX366,EOMONTH(BK$15,0))-MAX($AW366,BK$15)+1,),
$DH366="раб.день",
$DR366/30*(IFERROR(
_xlfn.LET(_xlpm.VD,
CHOOSE(
{1;2;3;4;5;6;7;8;9;10;11;12;13;14;15;16;17;18},
45658,45659,45660,45661,45662,45663,45664,45665,45711,45724,45778,45779,45785,45786,45820,45821,45965,46022),
_xlfn.LET(_xlpm.DD,
MAX(MIN($AX366,EOMONTH(BK$15,0))-MAX($AW366,BK$15),),
_xlfn.IFS(
AND(MONTH($AW366)=MONTH(BK$15),MONTH($AX366)&lt;&gt;MONTH(BK$15)),
NETWORKDAYS.INTL($AW366,$AW366+_xlpm.DD,1,_xlpm.VD),
AND(MONTH($AW366)&lt;&gt;MONTH(BK$15),MONTH($AX366)=MONTH(BK$15)),
NETWORKDAYS.INTL(($AX366)-_xlpm.DD,$AX366,1,_xlpm.VD),
AND(MONTH($AW366)&lt;MONTH(BK$15),MONTH($AX366)&gt;MONTH(BK$15)),
NETWORKDAYS.INTL((EOMONTH(BK$15-1,1))-_xlpm.DD,EOMONTH(BK$15-1,1),1,_xlpm.VD),
AND(MONTH($AW366)=MONTH(BK$15),MONTH($AX366)=MONTH(BK$15)),
NETWORKDAYS.INTL($AW366,$AX366,1,_xlpm.VD)))),0)),
$DH366="месяц",
$DR366*BK366,
$DH366="неделя",
$DR366*BK366/7*(ROUNDUP((DAY(EOMONTH(BK$15,0)))/4,0))),
0)</f>
        <v/>
      </c>
      <c r="EE366" s="125">
        <f>SUM($DS366,$DT366,$DU366,$DV366,$DW366,$DX366,$DY366,$DZ366,$EA366,$EB366,$EC366,$ED366)</f>
        <v/>
      </c>
      <c r="EF366" s="125">
        <f>IFERROR(ROUND($EE366*(1+$EP366),2),0)</f>
        <v/>
      </c>
      <c r="EG366" s="128" t="n">
        <v>1</v>
      </c>
      <c r="EH366" s="126" t="n">
        <v>0</v>
      </c>
      <c r="EI366" s="126">
        <f>ROUND(SUM($EH366:$EH366)*SUM($AB366:$AB366)*$EG366,2)</f>
        <v/>
      </c>
      <c r="EJ366" s="126">
        <f>ROUND($EI366*(1+$EP366),2)</f>
        <v/>
      </c>
      <c r="EK366" s="126" t="n">
        <v>0</v>
      </c>
      <c r="EL366" s="126">
        <f>ROUND(SUM($EK366:$EK366)*SUM($AB366:$AB366)*$EG366,2)</f>
        <v/>
      </c>
      <c r="EM366" s="126">
        <f>ROUND($EL366*(1+$EP366),2)</f>
        <v/>
      </c>
      <c r="EN366" s="126">
        <f>SUM($EE366,$EI366,$EL366)</f>
        <v/>
      </c>
      <c r="EO366" s="126">
        <f>SUM($EF366,$EJ366,$EM366)</f>
        <v/>
      </c>
      <c r="EP366" s="59" t="inlineStr">
        <is>
          <t>20%</t>
        </is>
      </c>
      <c r="EQ366" s="59" t="n"/>
      <c r="ER366" s="60">
        <f t="array" ref="ER366">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MATCH(ES366,
{"AMS";"RussOutdoor";"HD Outdoor";"Ingroup";"IQ";"Ledproduction";"LisChannel";"Logic";"Media-PPL";"NovikovTV | НовиковТВ";"SMA";"SOK";"КрокусТВ | CrocusTV | IndoorTV";"Сити";"ТЯК Москва"},
0)),"")</f>
        <v/>
      </c>
      <c r="ES366" s="60" t="n"/>
      <c r="ET366" s="60">
        <f t="array" ref="ET366">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MATCH(ES366,
{"AMS";"RussOutdoor";"HD Outdoor";"Ingroup";"IQ";"Ledproduction";"LisChannel";"Logic";"Media-PPL";"NovikovTV | НовиковТВ";"SMA";"SOK";"КрокусТВ | CrocusTV | IndoorTV";"Сити";"ТЯК Москва"},
0)),"")</f>
        <v/>
      </c>
      <c r="EU366" s="60" t="n"/>
      <c r="EV366" s="60" t="n"/>
      <c r="EX366" s="110">
        <f t="array" ref="EX366">
($AR366/30
+N("ТРАФИК ПЛОЩАДКИ"))*
(IFERROR(
_xlfn.LET(
_xlpm.GPR,
HLOOKUP($L366,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(MATCH($T366,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IF($Q366="цифровой",_xlpm.GPR/$AG366,_xlpm.GPR/60)),
0)
+N("DWELL TIME"))*
(IF($AB366=0,0,IF($AB366=1,0.3,IF($AB366=2,0.5,IF($AB366&gt;2,1))))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_xlfn.IFS($AC366="да",1.2,$AC366="нет",1)*
_xlfn.IFS($AD366="да",1.2,$AD366="нет",1)*
IF(R366="статический",1,1.2)*
$X366*
INDEX(
{1.2;1;1.2;1.2;1;1.2;1.2;1.2;1.2;1.2;1.2;1;1.2;1.2;1.2;1.2;1;1;1.2;1.2;1.2;1;1;1;1;1.2;1.2;1.2;1.2;1;1;1;1;1.2;1.2;1.2;1.2;1.2;1.2;1.2;1.2;1;1;1.2;1;1;1;1;1.5;1;1;1.5;1.5;1.2},
MATCH($Q366,_xlpm.MI,0)))&gt;{0.02;0.04;0.06;0.1;0.2;0.4;0.6;0.8;1;2;4;6})),
{0;1;2;3;4;5;6;7;8;9;10;11;12},
0)))
+N("КОЭФФИЦИЕНТ КОНТАКТА"))))*
(_xlfn.IFS($X366&lt;0.1,$X366/1000,$X366&gt;25,5.2,AND($X366&gt;=0.1,$X366&lt;=25),(($X366*2+0.1)/10)*($X366/10)))*
IFERROR((_xlfn.LET(
_xlpm.MA,
{0;0.8;0.85;0.9;0.95;1},
_xlpm.MAA,
{0;1;2;3;4;5},
INDEX(_xlpm.MA,MATCH(SUMPRODUCT(--((IF(ROUND(_xlpm.MAA,1)&gt;5,5,ROUND($AB366,1)))&gt;{0;1;2;3;4;5})),_xlpm.MAA,0)))
+N("КОЭФФИЦИЕНТ КОЛ-ВО КОНСТРУКЦИЙ")),1)*
$AB366,0))*
(IF($Q366="цифровой",$AG366/15*$AI366,1)
+N("ДЛЯ ЦИФРЫ"))</f>
        <v/>
      </c>
      <c r="EY366" s="110">
        <f>IFERROR(EX366*AY366,0)</f>
        <v/>
      </c>
      <c r="EZ366" s="131">
        <f>IFERROR(DP366/EY366*1000,0)</f>
        <v/>
      </c>
      <c r="FA366" s="112">
        <f>IFERROR(FC366/FB366,0)</f>
        <v/>
      </c>
      <c r="FB366" s="112">
        <f>IFERROR((FC366/(EY366/FF366*#REF!))*0.825,0)</f>
        <v/>
      </c>
      <c r="FC366" s="112">
        <f>IFERROR(((EX366*30/AR366)*100)/30,0)</f>
        <v/>
      </c>
      <c r="FD366" s="112">
        <f>IFERROR(EY366/G366*100%,0)</f>
        <v/>
      </c>
      <c r="FE366" s="112">
        <f>IFERROR(FD366/FC366*100%,0)</f>
        <v/>
      </c>
      <c r="FF366" s="110">
        <f>IFERROR(AR366/30*AY366,0)</f>
        <v/>
      </c>
    </row>
    <row r="367" ht="13" customHeight="1">
      <c r="A367" s="59" t="n"/>
      <c r="B367" s="60" t="n"/>
      <c r="C367" s="60" t="n"/>
      <c r="D367" s="60">
        <f t="array" ref="D367">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MATCH($E367,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67" s="60">
        <f t="array" ref="E367">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MATCH($F367,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67" s="60" t="inlineStr"/>
      <c r="G367" s="60" t="n"/>
      <c r="H367" s="60">
        <f t="array" ref="H367">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MATCH($I367,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67" s="60" t="n"/>
      <c r="J367" s="60" t="n"/>
      <c r="K367" s="60" t="n"/>
      <c r="L367" s="60" t="n"/>
      <c r="M367" s="60" t="n"/>
      <c r="N367" s="60" t="n"/>
      <c r="O367" s="60" t="n"/>
      <c r="P367" s="60">
        <f t="array" ref="P367">
_xlfn.IFS(
ISNUMBER(MATCH($Q367,{"шелфбаннер","разделитель","монетница","чековая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ISNUMBER(MATCH($Q367,{"LED/LCD","видеокулер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ISNUMBER(MATCH($Q367,{"автомобиль","машина","выставочное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ISNUMBER(MATCH($Q367,{"билборд","лифтовая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ISNUMBER(MATCH($Q367,{"навигация","подвесной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ISNUMBER(MATCH($Q367,{"движущаяся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ISNUMBER(MATCH($Q367,{"каталог","журнал"},)),
"Пресса",
$Q367="","")</f>
        <v/>
      </c>
      <c r="Q367" s="60" t="n"/>
      <c r="R367" s="60">
        <f t="array" ref="R367">
IFERROR(
_xlfn.IFS(
OR(ISNUMBER(MATCH($Q367,{"экспозиция","макет","стенд","автостенд","авто стенд","выставочное пространство","выставочные стенды","модульные выставочные стенды","3Д конструкция","3D конструкция"},)),P367="Экспонирование"),
"нестандартный",
ISNUMBER(MATCH($Q367,{"скроллер","призматрон"},)),
"динамический",
$P367="Видео",
"цифровой",
OR($P367="Пресса",$P367="Щит",$P367="POSm",$P367="Подвес",$P367="Брендирование/оклейка"),
"статический"),"")</f>
        <v/>
      </c>
      <c r="S367" s="59" t="n"/>
      <c r="T367" s="60" t="n"/>
      <c r="U367" s="60" t="n"/>
      <c r="V367" s="60">
        <f>
IF(P367="Видео",
"цифровой постер/ролик",
IF(ISNUMBER(MATCH(Q367,{"короб световой","короб световой | лайтбокс","короб световой | кристалайт","лайтбокс","лайт бокс","кристалайт","LB","lightbox"},)),
"бэклит",
IF(P367="Брендирование/оклейка",
"перфарированная пленка/самоклейка",
IF(P367="Экспонирование",
"под запрос",
IF(P367="Подвес",
"баннер/ткань",
"")))))</f>
        <v/>
      </c>
      <c r="W367" s="59" t="n"/>
      <c r="X367" s="59" t="n"/>
      <c r="Y367" s="59" t="n"/>
      <c r="Z367" s="61" t="n"/>
      <c r="AA367" s="61" t="n"/>
      <c r="AB367" s="61">
        <f>IF(BL367&gt;0,Z367,0)</f>
        <v/>
      </c>
      <c r="AC367" s="59" t="n"/>
      <c r="AD367" s="59" t="n"/>
      <c r="AE367" s="59" t="n"/>
      <c r="AF367" s="59" t="n"/>
      <c r="AG367" s="59" t="n"/>
      <c r="AH367" s="59" t="n"/>
      <c r="AI367" s="59" t="n"/>
      <c r="AJ367" s="59" t="n"/>
      <c r="AK367" s="59" t="n"/>
      <c r="AL367" s="62">
        <f>IFERROR(IF(OR(R367="статический",R367="динамический",R367="нестандартный",R367="",R367=""),"-",IF(AND(AH367="-",AI367="-"),"-",AK367*3600/AH367*AI367)),"-")</f>
        <v/>
      </c>
      <c r="AM367" s="62">
        <f>IFERROR(IF(OR(R367="статический",R367="динамический",R367="",R367="", R367="BTL",R367="нестандартный"),"-",AG367*AI367*AL367/60),"-")</f>
        <v/>
      </c>
      <c r="AN367" s="63">
        <f>IFERROR(IF(AH367="","-",AG367*AI367/AH367),"-")</f>
        <v/>
      </c>
      <c r="AO367" s="59">
        <f>IFERROR(IF(OR($R367="статический",$R367="динамический",$R367="",$R367="",$R367="BTL",$R367="нестандартный"),"-",$AL367*$AY367),"-")</f>
        <v/>
      </c>
      <c r="AP367" s="62">
        <f>IFERROR(IF(OR($R367="статический",$R367="динамический",$R367="",$R367="",$R367="BTL",$R367="нестандартный"),"-",$AM367*AY367),"-")</f>
        <v/>
      </c>
      <c r="AQ367" s="64" t="n"/>
      <c r="AR367" s="61" t="n"/>
      <c r="AS367" s="61" t="n"/>
      <c r="AT367" s="61" t="n"/>
      <c r="AU367" s="65" t="n"/>
      <c r="AV367" s="124">
        <f>IFERROR(DR367/AT367*1000,"n/a")</f>
        <v/>
      </c>
      <c r="AW367" s="67" t="n"/>
      <c r="AX367" s="67" t="n"/>
      <c r="AY367" s="43">
        <f>IFERROR(IF(OR($AW367="",$AX367=""),"",_xlfn.DAYS($AX367+1,$AW367)),"")</f>
        <v/>
      </c>
      <c r="AZ367" s="68">
        <f t="array" ref="AZ367">
_xlfn.LET(_xlpm.COEFF,
IF($AW367+$AX367=0,0,IF(MAX(MIN($AX367,EOMONTH(AZ$15,0))-MAX($AW367,AZ$15)+1,)&gt;0,1,0)),
_xlfn.IFS(
$ES367="LisChannel",
_xlpm.COEFF*
INDEX({1;1;1.2;1.2;1;1;1;1;1.2;1.2;1.2;1.2},
MATCH(MONTH(AZ$15),
{1,2,3,4,5,6,7,8,9,10,11,12})),
CONCATENATE($ES367," ",$L367)="RussOutdoor метро",
_xlpm.COEFF*
INDEX({0.8;0.9;1.1;1.1;1;1;1;1;1.1;1.1;1.1;1.1},
MATCH(MONTH(AZ$15),
{1,2,3,4,5,6,7,8,9,10,11,12})),
$ES367&lt;&gt;"LisChannel",
_xlpm.COEFF,
$ES367&lt;&gt;"RussOutdoor",
_xlpm.COEFF))</f>
        <v/>
      </c>
      <c r="BA367" s="68">
        <f t="array" ref="BA367">
_xlfn.LET(_xlpm.COEFF,
IF($AW367+$AX367=0,0,IF(MAX(MIN($AX367,EOMONTH(BA$15,0))-MAX($AW367,BA$15)+1,)&gt;0,1,0)),
_xlfn.IFS(
$ES367="LisChannel",
_xlpm.COEFF*
INDEX({1;1;1.2;1.2;1;1;1;1;1.2;1.2;1.2;1.2},
MATCH(MONTH(BA$15),
{1,2,3,4,5,6,7,8,9,10,11,12})),
CONCATENATE($ES367," ",$L367)="RussOutdoor метро",
_xlpm.COEFF*
INDEX({0.8;0.9;1.1;1.1;1;1;1;1;1.1;1.1;1.1;1.1},
MATCH(MONTH(BA$15),
{1,2,3,4,5,6,7,8,9,10,11,12})),
$ES367&lt;&gt;"LisChannel",
_xlpm.COEFF,
$ES367&lt;&gt;"RussOutdoor",
_xlpm.COEFF))</f>
        <v/>
      </c>
      <c r="BB367" s="68">
        <f t="array" ref="BB367">
_xlfn.LET(_xlpm.COEFF,
IF($AW367+$AX367=0,0,IF(MAX(MIN($AX367,EOMONTH(BB$15,0))-MAX($AW367,BB$15)+1,)&gt;0,1,0)),
_xlfn.IFS(
$ES367="LisChannel",
_xlpm.COEFF*
INDEX({1;1;1.2;1.2;1;1;1;1;1.2;1.2;1.2;1.2},
MATCH(MONTH(BB$15),
{1,2,3,4,5,6,7,8,9,10,11,12})),
CONCATENATE($ES367," ",$L367)="RussOutdoor метро",
_xlpm.COEFF*
INDEX({0.8;0.9;1.1;1.1;1;1;1;1;1.1;1.1;1.1;1.1},
MATCH(MONTH(BB$15),
{1,2,3,4,5,6,7,8,9,10,11,12})),
$ES367&lt;&gt;"LisChannel",
_xlpm.COEFF,
$ES367&lt;&gt;"RussOutdoor",
_xlpm.COEFF))</f>
        <v/>
      </c>
      <c r="BC367" s="68">
        <f t="array" ref="BC367">
_xlfn.LET(_xlpm.COEFF,
IF($AW367+$AX367=0,0,IF(MAX(MIN($AX367,EOMONTH(BC$15,0))-MAX($AW367,BC$15)+1,)&gt;0,1,0)),
_xlfn.IFS(
$ES367="LisChannel",
_xlpm.COEFF*
INDEX({1;1;1.2;1.2;1;1;1;1;1.2;1.2;1.2;1.2},
MATCH(MONTH(BC$15),
{1,2,3,4,5,6,7,8,9,10,11,12})),
CONCATENATE($ES367," ",$L367)="RussOutdoor метро",
_xlpm.COEFF*
INDEX({0.8;0.9;1.1;1.1;1;1;1;1;1.1;1.1;1.1;1.1},
MATCH(MONTH(BC$15),
{1,2,3,4,5,6,7,8,9,10,11,12})),
$ES367&lt;&gt;"LisChannel",
_xlpm.COEFF,
$ES367&lt;&gt;"RussOutdoor",
_xlpm.COEFF))</f>
        <v/>
      </c>
      <c r="BD367" s="68">
        <f t="array" ref="BD367">
_xlfn.LET(_xlpm.COEFF,
IF($AW367+$AX367=0,0,IF(MAX(MIN($AX367,EOMONTH(BD$15,0))-MAX($AW367,BD$15)+1,)&gt;0,1,0)),
_xlfn.IFS(
$ES367="LisChannel",
_xlpm.COEFF*
INDEX({1;1;1.2;1.2;1;1;1;1;1.2;1.2;1.2;1.2},
MATCH(MONTH(BD$15),
{1,2,3,4,5,6,7,8,9,10,11,12})),
CONCATENATE($ES367," ",$L367)="RussOutdoor метро",
_xlpm.COEFF*
INDEX({0.8;0.9;1.1;1.1;1;1;1;1;1.1;1.1;1.1;1.1},
MATCH(MONTH(BD$15),
{1,2,3,4,5,6,7,8,9,10,11,12})),
$ES367&lt;&gt;"LisChannel",
_xlpm.COEFF,
$ES367&lt;&gt;"RussOutdoor",
_xlpm.COEFF))</f>
        <v/>
      </c>
      <c r="BE367" s="68">
        <f t="array" ref="BE367">
_xlfn.LET(_xlpm.COEFF,
IF($AW367+$AX367=0,0,IF(MAX(MIN($AX367,EOMONTH(BE$15,0))-MAX($AW367,BE$15)+1,)&gt;0,1,0)),
_xlfn.IFS(
$ES367="LisChannel",
_xlpm.COEFF*
INDEX({1;1;1.2;1.2;1;1;1;1;1.2;1.2;1.2;1.2},
MATCH(MONTH(BE$15),
{1,2,3,4,5,6,7,8,9,10,11,12})),
CONCATENATE($ES367," ",$L367)="RussOutdoor метро",
_xlpm.COEFF*
INDEX({0.8;0.9;1.1;1.1;1;1;1;1;1.1;1.1;1.1;1.1},
MATCH(MONTH(BE$15),
{1,2,3,4,5,6,7,8,9,10,11,12})),
$ES367&lt;&gt;"LisChannel",
_xlpm.COEFF,
$ES367&lt;&gt;"RussOutdoor",
_xlpm.COEFF))</f>
        <v/>
      </c>
      <c r="BF367" s="68">
        <f t="array" ref="BF367">
_xlfn.LET(_xlpm.COEFF,
IF($AW367+$AX367=0,0,IF(MAX(MIN($AX367,EOMONTH(BF$15,0))-MAX($AW367,BF$15)+1,)&gt;0,1,0)),
_xlfn.IFS(
$ES367="LisChannel",
_xlpm.COEFF*
INDEX({1;1;1.2;1.2;1;1;1;1;1.2;1.2;1.2;1.2},
MATCH(MONTH(BF$15),
{1,2,3,4,5,6,7,8,9,10,11,12})),
CONCATENATE($ES367," ",$L367)="RussOutdoor метро",
_xlpm.COEFF*
INDEX({0.8;0.9;1.1;1.1;1;1;1;1;1.1;1.1;1.1;1.1},
MATCH(MONTH(BF$15),
{1,2,3,4,5,6,7,8,9,10,11,12})),
$ES367&lt;&gt;"LisChannel",
_xlpm.COEFF,
$ES367&lt;&gt;"RussOutdoor",
_xlpm.COEFF))</f>
        <v/>
      </c>
      <c r="BG367" s="68">
        <f t="array" ref="BG367">
_xlfn.LET(_xlpm.COEFF,
IF($AW367+$AX367=0,0,IF(MAX(MIN($AX367,EOMONTH(BG$15,0))-MAX($AW367,BG$15)+1,)&gt;0,1,0)),
_xlfn.IFS(
$ES367="LisChannel",
_xlpm.COEFF*
INDEX({1;1;1.2;1.2;1;1;1;1;1.2;1.2;1.2;1.2},
MATCH(MONTH(BG$15),
{1,2,3,4,5,6,7,8,9,10,11,12})),
CONCATENATE($ES367," ",$L367)="RussOutdoor метро",
_xlpm.COEFF*
INDEX({0.8;0.9;1.1;1.1;1;1;1;1;1.1;1.1;1.1;1.1},
MATCH(MONTH(BG$15),
{1,2,3,4,5,6,7,8,9,10,11,12})),
$ES367&lt;&gt;"LisChannel",
_xlpm.COEFF,
$ES367&lt;&gt;"RussOutdoor",
_xlpm.COEFF))</f>
        <v/>
      </c>
      <c r="BH367" s="68">
        <f t="array" ref="BH367">
_xlfn.LET(_xlpm.COEFF,
IF($AW367+$AX367=0,0,IF(MAX(MIN($AX367,EOMONTH(BH$15,0))-MAX($AW367,BH$15)+1,)&gt;0,1,0)),
_xlfn.IFS(
$ES367="LisChannel",
_xlpm.COEFF*
INDEX({1;1;1.2;1.2;1;1;1;1;1.2;1.2;1.2;1.2},
MATCH(MONTH(BH$15),
{1,2,3,4,5,6,7,8,9,10,11,12})),
CONCATENATE($ES367," ",$L367)="RussOutdoor метро",
_xlpm.COEFF*
INDEX({0.8;0.9;1.1;1.1;1;1;1;1;1.1;1.1;1.1;1.1},
MATCH(MONTH(BH$15),
{1,2,3,4,5,6,7,8,9,10,11,12})),
$ES367&lt;&gt;"LisChannel",
_xlpm.COEFF,
$ES367&lt;&gt;"RussOutdoor",
_xlpm.COEFF))</f>
        <v/>
      </c>
      <c r="BI367" s="68">
        <f t="array" ref="BI367">
_xlfn.LET(_xlpm.COEFF,
IF($AW367+$AX367=0,0,IF(MAX(MIN($AX367,EOMONTH(BI$15,0))-MAX($AW367,BI$15)+1,)&gt;0,1,0)),
_xlfn.IFS(
$ES367="LisChannel",
_xlpm.COEFF*
INDEX({1;1;1.2;1.2;1;1;1;1;1.2;1.2;1.2;1.2},
MATCH(MONTH(BI$15),
{1,2,3,4,5,6,7,8,9,10,11,12})),
CONCATENATE($ES367," ",$L367)="RussOutdoor метро",
_xlpm.COEFF*
INDEX({0.8;0.9;1.1;1.1;1;1;1;1;1.1;1.1;1.1;1.1},
MATCH(MONTH(BI$15),
{1,2,3,4,5,6,7,8,9,10,11,12})),
$ES367&lt;&gt;"LisChannel",
_xlpm.COEFF,
$ES367&lt;&gt;"RussOutdoor",
_xlpm.COEFF))</f>
        <v/>
      </c>
      <c r="BJ367" s="68">
        <f t="array" ref="BJ367">
_xlfn.LET(_xlpm.COEFF,
IF($AW367+$AX367=0,0,IF(MAX(MIN($AX367,EOMONTH(BJ$15,0))-MAX($AW367,BJ$15)+1,)&gt;0,1,0)),
_xlfn.IFS(
$ES367="LisChannel",
_xlpm.COEFF*
INDEX({1;1;1.2;1.2;1;1;1;1;1.2;1.2;1.2;1.2},
MATCH(MONTH(BJ$15),
{1,2,3,4,5,6,7,8,9,10,11,12})),
CONCATENATE($ES367," ",$L367)="RussOutdoor метро",
_xlpm.COEFF*
INDEX({0.8;0.9;1.1;1.1;1;1;1;1;1.1;1.1;1.1;1.1},
MATCH(MONTH(BJ$15),
{1,2,3,4,5,6,7,8,9,10,11,12})),
$ES367&lt;&gt;"LisChannel",
_xlpm.COEFF,
$ES367&lt;&gt;"RussOutdoor",
_xlpm.COEFF))</f>
        <v/>
      </c>
      <c r="BK367" s="68">
        <f t="array" ref="BK367">
_xlfn.LET(_xlpm.COEFF,
IF($AW367+$AX367=0,0,IF(MAX(MIN($AX367,EOMONTH(BK$15,0))-MAX($AW367,BK$15)+1,)&gt;0,1,0)),
_xlfn.IFS(
$ES367="LisChannel",
_xlpm.COEFF*
INDEX({1;1;1.2;1.2;1;1;1;1;1.2;1.2;1.2;1.2},
MATCH(MONTH(BK$15),
{1,2,3,4,5,6,7,8,9,10,11,12})),
CONCATENATE($ES367," ",$L367)="RussOutdoor метро",
_xlpm.COEFF*
INDEX({0.8;0.9;1.1;1.1;1;1;1;1;1.1;1.1;1.1;1.1},
MATCH(MONTH(BK$15),
{1,2,3,4,5,6,7,8,9,10,11,12})),
$ES367&lt;&gt;"LisChannel",
_xlpm.COEFF,
$ES367&lt;&gt;"RussOutdoor",
_xlpm.COEFF))</f>
        <v/>
      </c>
      <c r="BL367" s="62">
        <f>COUNTIFS($AZ367:$BK367,"&gt;0")</f>
        <v/>
      </c>
      <c r="BM367" s="65" t="n"/>
      <c r="BN367" s="125">
        <f>$DJ367</f>
        <v/>
      </c>
      <c r="BO367" s="63">
        <f>$DQ367</f>
        <v/>
      </c>
      <c r="BP367" s="125">
        <f>
IFERROR(
IF($BL367=0,0,
$BN367*(1-$BO367)),
0)</f>
        <v/>
      </c>
      <c r="BQ367" s="125">
        <f t="array" ref="BQ367">
IFERROR(
_xlfn.IFS(
$DH367="день_1",
$BP367*$BL367/($AX367-$AW367+1)*AZ367*(DAY(EOMONTH(AZ$15,0))),
$DH367="день_2",
$BP367/30*MAX(MIN($AX367,EOMONTH(AZ$15,0))-MAX($AW367,AZ$15)+1,),
$DH367="раб.день",
$BP367/30*(IFERROR(
_xlfn.LET(_xlpm.VD,
CHOOSE(
{1;2;3;4;5;6;7;8;9;10;11;12;13;14;15;16;17;18},
45658,45659,45660,45661,45662,45663,45664,45665,45711,45724,45778,45779,45785,45786,45820,45821,45965,46022),
_xlfn.LET(_xlpm.DD,
MAX(MIN($AX367,EOMONTH(AZ$15,0))-MAX($AW367,AZ$15),),
_xlfn.IFS(
AND(MONTH($AW367)=MONTH(AZ$15),MONTH($AX367)&lt;&gt;MONTH(AZ$15)),
NETWORKDAYS.INTL($AW367,$AW367+_xlpm.DD,1,_xlpm.VD),
AND(MONTH($AW367)&lt;&gt;MONTH(AZ$15),MONTH($AX367)=MONTH(AZ$15)),
NETWORKDAYS.INTL(($AX367)-_xlpm.DD,$AX367,1,_xlpm.VD),
AND(MONTH($AW367)&lt;MONTH(AZ$15),MONTH($AX367)&gt;MONTH(AZ$15)),
NETWORKDAYS.INTL((EOMONTH(AZ$15-1,1))-_xlpm.DD,EOMONTH(AZ$15-1,1),1,_xlpm.VD),
AND(MONTH($AW367)=MONTH(AZ$15),MONTH($AX367)=MONTH(AZ$15)),
NETWORKDAYS.INTL($AW367,$AX367,1,_xlpm.VD)))),0)),
$DH367="месяц",
$BP367*AZ367,
$DH367="неделя",
$BP367*AZ367/7*(ROUNDUP((DAY(EOMONTH(AZ$15,0)))/4,0))),
0)</f>
        <v/>
      </c>
      <c r="BR367" s="125">
        <f t="array" ref="BR367">
IFERROR(
_xlfn.IFS(
$DH367="день_1",
$BP367*$BL367/($AX367-$AW367+1)*BA367*(DAY(EOMONTH(BA$15,0))),
$DH367="день_2",
$BP367/30*MAX(MIN($AX367,EOMONTH(BA$15,0))-MAX($AW367,BA$15)+1,),
$DH367="раб.день",
$BP367/30*(IFERROR(
_xlfn.LET(_xlpm.VD,
CHOOSE(
{1;2;3;4;5;6;7;8;9;10;11;12;13;14;15;16;17;18},
45658,45659,45660,45661,45662,45663,45664,45665,45711,45724,45778,45779,45785,45786,45820,45821,45965,46022),
_xlfn.LET(_xlpm.DD,
MAX(MIN($AX367,EOMONTH(BA$15,0))-MAX($AW367,BA$15),),
_xlfn.IFS(
AND(MONTH($AW367)=MONTH(BA$15),MONTH($AX367)&lt;&gt;MONTH(BA$15)),
NETWORKDAYS.INTL($AW367,$AW367+_xlpm.DD,1,_xlpm.VD),
AND(MONTH($AW367)&lt;&gt;MONTH(BA$15),MONTH($AX367)=MONTH(BA$15)),
NETWORKDAYS.INTL(($AX367)-_xlpm.DD,$AX367,1,_xlpm.VD),
AND(MONTH($AW367)&lt;MONTH(BA$15),MONTH($AX367)&gt;MONTH(BA$15)),
NETWORKDAYS.INTL((EOMONTH(BA$15-1,1))-_xlpm.DD,EOMONTH(BA$15-1,1),1,_xlpm.VD),
AND(MONTH($AW367)=MONTH(BA$15),MONTH($AX367)=MONTH(BA$15)),
NETWORKDAYS.INTL($AW367,$AX367,1,_xlpm.VD)))),0)),
$DH367="месяц",
$BP367*BA367,
$DH367="неделя",
$BP367*BA367/7*(ROUNDUP((DAY(EOMONTH(BA$15,0)))/4,0))),
0)</f>
        <v/>
      </c>
      <c r="BS367" s="125">
        <f t="array" ref="BS367">
IFERROR(
_xlfn.IFS(
$DH367="день_1",
$BP367*$BL367/($AX367-$AW367+1)*BB367*(DAY(EOMONTH(BB$15,0))),
$DH367="день_2",
$BP367/30*MAX(MIN($AX367,EOMONTH(BB$15,0))-MAX($AW367,BB$15)+1,),
$DH367="раб.день",
$BP367/30*(IFERROR(
_xlfn.LET(_xlpm.VD,
CHOOSE(
{1;2;3;4;5;6;7;8;9;10;11;12;13;14;15;16;17;18},
45658,45659,45660,45661,45662,45663,45664,45665,45711,45724,45778,45779,45785,45786,45820,45821,45965,46022),
_xlfn.LET(_xlpm.DD,
MAX(MIN($AX367,EOMONTH(BB$15,0))-MAX($AW367,BB$15),),
_xlfn.IFS(
AND(MONTH($AW367)=MONTH(BB$15),MONTH($AX367)&lt;&gt;MONTH(BB$15)),
NETWORKDAYS.INTL($AW367,$AW367+_xlpm.DD,1,_xlpm.VD),
AND(MONTH($AW367)&lt;&gt;MONTH(BB$15),MONTH($AX367)=MONTH(BB$15)),
NETWORKDAYS.INTL(($AX367)-_xlpm.DD,$AX367,1,_xlpm.VD),
AND(MONTH($AW367)&lt;MONTH(BB$15),MONTH($AX367)&gt;MONTH(BB$15)),
NETWORKDAYS.INTL((EOMONTH(BB$15-1,1))-_xlpm.DD,EOMONTH(BB$15-1,1),1,_xlpm.VD),
AND(MONTH($AW367)=MONTH(BB$15),MONTH($AX367)=MONTH(BB$15)),
NETWORKDAYS.INTL($AW367,$AX367,1,_xlpm.VD)))),0)),
$DH367="месяц",
$BP367*BB367,
$DH367="неделя",
$BP367*BB367/7*(ROUNDUP((DAY(EOMONTH(BB$15,0)))/4,0))),
0)</f>
        <v/>
      </c>
      <c r="BT367" s="125">
        <f t="array" ref="BT367">
IFERROR(
_xlfn.IFS(
$DH367="день_1",
$BP367*$BL367/($AX367-$AW367+1)*BC367*(DAY(EOMONTH(BC$15,0))),
$DH367="день_2",
$BP367/30*MAX(MIN($AX367,EOMONTH(BC$15,0))-MAX($AW367,BC$15)+1,),
$DH367="раб.день",
$BP367/30*(IFERROR(
_xlfn.LET(_xlpm.VD,
CHOOSE(
{1;2;3;4;5;6;7;8;9;10;11;12;13;14;15;16;17;18},
45658,45659,45660,45661,45662,45663,45664,45665,45711,45724,45778,45779,45785,45786,45820,45821,45965,46022),
_xlfn.LET(_xlpm.DD,
MAX(MIN($AX367,EOMONTH(BC$15,0))-MAX($AW367,BC$15),),
_xlfn.IFS(
AND(MONTH($AW367)=MONTH(BC$15),MONTH($AX367)&lt;&gt;MONTH(BC$15)),
NETWORKDAYS.INTL($AW367,$AW367+_xlpm.DD,1,_xlpm.VD),
AND(MONTH($AW367)&lt;&gt;MONTH(BC$15),MONTH($AX367)=MONTH(BC$15)),
NETWORKDAYS.INTL(($AX367)-_xlpm.DD,$AX367,1,_xlpm.VD),
AND(MONTH($AW367)&lt;MONTH(BC$15),MONTH($AX367)&gt;MONTH(BC$15)),
NETWORKDAYS.INTL((EOMONTH(BC$15-1,1))-_xlpm.DD,EOMONTH(BC$15-1,1),1,_xlpm.VD),
AND(MONTH($AW367)=MONTH(BC$15),MONTH($AX367)=MONTH(BC$15)),
NETWORKDAYS.INTL($AW367,$AX367,1,_xlpm.VD)))),0)),
$DH367="месяц",
$BP367*BC367,
$DH367="неделя",
$BP367*BC367/7*(ROUNDUP((DAY(EOMONTH(BC$15,0)))/4,0))),
0)</f>
        <v/>
      </c>
      <c r="BU367" s="125">
        <f t="array" ref="BU367">
IFERROR(
_xlfn.IFS(
$DH367="день_1",
$BP367*$BL367/($AX367-$AW367+1)*BD367*(DAY(EOMONTH(BD$15,0))),
$DH367="день_2",
$BP367/30*MAX(MIN($AX367,EOMONTH(BD$15,0))-MAX($AW367,BD$15)+1,),
$DH367="раб.день",
$BP367/30*(IFERROR(
_xlfn.LET(_xlpm.VD,
CHOOSE(
{1;2;3;4;5;6;7;8;9;10;11;12;13;14;15;16;17;18},
45658,45659,45660,45661,45662,45663,45664,45665,45711,45724,45778,45779,45785,45786,45820,45821,45965,46022),
_xlfn.LET(_xlpm.DD,
MAX(MIN($AX367,EOMONTH(BD$15,0))-MAX($AW367,BD$15),),
_xlfn.IFS(
AND(MONTH($AW367)=MONTH(BD$15),MONTH($AX367)&lt;&gt;MONTH(BD$15)),
NETWORKDAYS.INTL($AW367,$AW367+_xlpm.DD,1,_xlpm.VD),
AND(MONTH($AW367)&lt;&gt;MONTH(BD$15),MONTH($AX367)=MONTH(BD$15)),
NETWORKDAYS.INTL(($AX367)-_xlpm.DD,$AX367,1,_xlpm.VD),
AND(MONTH($AW367)&lt;MONTH(BD$15),MONTH($AX367)&gt;MONTH(BD$15)),
NETWORKDAYS.INTL((EOMONTH(BD$15-1,1))-_xlpm.DD,EOMONTH(BD$15-1,1),1,_xlpm.VD),
AND(MONTH($AW367)=MONTH(BD$15),MONTH($AX367)=MONTH(BD$15)),
NETWORKDAYS.INTL($AW367,$AX367,1,_xlpm.VD)))),0)),
$DH367="месяц",
$BP367*BD367,
$DH367="неделя",
$BP367*BD367/7*(ROUNDUP((DAY(EOMONTH(BD$15,0)))/4,0))),
0)</f>
        <v/>
      </c>
      <c r="BV367" s="125">
        <f t="array" ref="BV367">
IFERROR(
_xlfn.IFS(
$DH367="день_1",
$BP367*$BL367/($AX367-$AW367+1)*BE367*(DAY(EOMONTH(BE$15,0))),
$DH367="день_2",
$BP367/30*MAX(MIN($AX367,EOMONTH(BE$15,0))-MAX($AW367,BE$15)+1,),
$DH367="раб.день",
$BP367/30*(IFERROR(
_xlfn.LET(_xlpm.VD,
CHOOSE(
{1;2;3;4;5;6;7;8;9;10;11;12;13;14;15;16;17;18},
45658,45659,45660,45661,45662,45663,45664,45665,45711,45724,45778,45779,45785,45786,45820,45821,45965,46022),
_xlfn.LET(_xlpm.DD,
MAX(MIN($AX367,EOMONTH(BE$15,0))-MAX($AW367,BE$15),),
_xlfn.IFS(
AND(MONTH($AW367)=MONTH(BE$15),MONTH($AX367)&lt;&gt;MONTH(BE$15)),
NETWORKDAYS.INTL($AW367,$AW367+_xlpm.DD,1,_xlpm.VD),
AND(MONTH($AW367)&lt;&gt;MONTH(BE$15),MONTH($AX367)=MONTH(BE$15)),
NETWORKDAYS.INTL(($AX367)-_xlpm.DD,$AX367,1,_xlpm.VD),
AND(MONTH($AW367)&lt;MONTH(BE$15),MONTH($AX367)&gt;MONTH(BE$15)),
NETWORKDAYS.INTL((EOMONTH(BE$15-1,1))-_xlpm.DD,EOMONTH(BE$15-1,1),1,_xlpm.VD),
AND(MONTH($AW367)=MONTH(BE$15),MONTH($AX367)=MONTH(BE$15)),
NETWORKDAYS.INTL($AW367,$AX367,1,_xlpm.VD)))),0)),
$DH367="месяц",
$BP367*BE367,
$DH367="неделя",
$BP367*BE367/7*(ROUNDUP((DAY(EOMONTH(BE$15,0)))/4,0))),
0)</f>
        <v/>
      </c>
      <c r="BW367" s="125">
        <f t="array" ref="BW367">
IFERROR(
_xlfn.IFS(
$DH367="день_1",
$BP367*$BL367/($AX367-$AW367+1)*BF367*(DAY(EOMONTH(BF$15,0))),
$DH367="день_2",
$BP367/30*MAX(MIN($AX367,EOMONTH(BF$15,0))-MAX($AW367,BF$15)+1,),
$DH367="раб.день",
$BP367/30*(IFERROR(
_xlfn.LET(_xlpm.VD,
CHOOSE(
{1;2;3;4;5;6;7;8;9;10;11;12;13;14;15;16;17;18},
45658,45659,45660,45661,45662,45663,45664,45665,45711,45724,45778,45779,45785,45786,45820,45821,45965,46022),
_xlfn.LET(_xlpm.DD,
MAX(MIN($AX367,EOMONTH(BF$15,0))-MAX($AW367,BF$15),),
_xlfn.IFS(
AND(MONTH($AW367)=MONTH(BF$15),MONTH($AX367)&lt;&gt;MONTH(BF$15)),
NETWORKDAYS.INTL($AW367,$AW367+_xlpm.DD,1,_xlpm.VD),
AND(MONTH($AW367)&lt;&gt;MONTH(BF$15),MONTH($AX367)=MONTH(BF$15)),
NETWORKDAYS.INTL(($AX367)-_xlpm.DD,$AX367,1,_xlpm.VD),
AND(MONTH($AW367)&lt;MONTH(BF$15),MONTH($AX367)&gt;MONTH(BF$15)),
NETWORKDAYS.INTL((EOMONTH(BF$15-1,1))-_xlpm.DD,EOMONTH(BF$15-1,1),1,_xlpm.VD),
AND(MONTH($AW367)=MONTH(BF$15),MONTH($AX367)=MONTH(BF$15)),
NETWORKDAYS.INTL($AW367,$AX367,1,_xlpm.VD)))),0)),
$DH367="месяц",
$BP367*BF367,
$DH367="неделя",
$BP367*BF367/7*(ROUNDUP((DAY(EOMONTH(BF$15,0)))/4,0))),
0)</f>
        <v/>
      </c>
      <c r="BX367" s="125">
        <f t="array" ref="BX367">
IFERROR(
_xlfn.IFS(
$DH367="день_1",
$BP367*$BL367/($AX367-$AW367+1)*BG367*(DAY(EOMONTH(BG$15,0))),
$DH367="день_2",
$BP367/30*MAX(MIN($AX367,EOMONTH(BG$15,0))-MAX($AW367,BG$15)+1,),
$DH367="раб.день",
$BP367/30*(IFERROR(
_xlfn.LET(_xlpm.VD,
CHOOSE(
{1;2;3;4;5;6;7;8;9;10;11;12;13;14;15;16;17;18},
45658,45659,45660,45661,45662,45663,45664,45665,45711,45724,45778,45779,45785,45786,45820,45821,45965,46022),
_xlfn.LET(_xlpm.DD,
MAX(MIN($AX367,EOMONTH(BG$15,0))-MAX($AW367,BG$15),),
_xlfn.IFS(
AND(MONTH($AW367)=MONTH(BG$15),MONTH($AX367)&lt;&gt;MONTH(BG$15)),
NETWORKDAYS.INTL($AW367,$AW367+_xlpm.DD,1,_xlpm.VD),
AND(MONTH($AW367)&lt;&gt;MONTH(BG$15),MONTH($AX367)=MONTH(BG$15)),
NETWORKDAYS.INTL(($AX367)-_xlpm.DD,$AX367,1,_xlpm.VD),
AND(MONTH($AW367)&lt;MONTH(BG$15),MONTH($AX367)&gt;MONTH(BG$15)),
NETWORKDAYS.INTL((EOMONTH(BG$15-1,1))-_xlpm.DD,EOMONTH(BG$15-1,1),1,_xlpm.VD),
AND(MONTH($AW367)=MONTH(BG$15),MONTH($AX367)=MONTH(BG$15)),
NETWORKDAYS.INTL($AW367,$AX367,1,_xlpm.VD)))),0)),
$DH367="месяц",
$BP367*BG367,
$DH367="неделя",
$BP367*BG367/7*(ROUNDUP((DAY(EOMONTH(BG$15,0)))/4,0))),
0)</f>
        <v/>
      </c>
      <c r="BY367" s="125">
        <f t="array" ref="BY367">
IFERROR(
_xlfn.IFS(
$DH367="день_1",
$BP367*$BL367/($AX367-$AW367+1)*BH367*(DAY(EOMONTH(BH$15,0))),
$DH367="день_2",
$BP367/30*MAX(MIN($AX367,EOMONTH(BH$15,0))-MAX($AW367,BH$15)+1,),
$DH367="раб.день",
$BP367/30*(IFERROR(
_xlfn.LET(_xlpm.VD,
CHOOSE(
{1;2;3;4;5;6;7;8;9;10;11;12;13;14;15;16;17;18},
45658,45659,45660,45661,45662,45663,45664,45665,45711,45724,45778,45779,45785,45786,45820,45821,45965,46022),
_xlfn.LET(_xlpm.DD,
MAX(MIN($AX367,EOMONTH(BH$15,0))-MAX($AW367,BH$15),),
_xlfn.IFS(
AND(MONTH($AW367)=MONTH(BH$15),MONTH($AX367)&lt;&gt;MONTH(BH$15)),
NETWORKDAYS.INTL($AW367,$AW367+_xlpm.DD,1,_xlpm.VD),
AND(MONTH($AW367)&lt;&gt;MONTH(BH$15),MONTH($AX367)=MONTH(BH$15)),
NETWORKDAYS.INTL(($AX367)-_xlpm.DD,$AX367,1,_xlpm.VD),
AND(MONTH($AW367)&lt;MONTH(BH$15),MONTH($AX367)&gt;MONTH(BH$15)),
NETWORKDAYS.INTL((EOMONTH(BH$15-1,1))-_xlpm.DD,EOMONTH(BH$15-1,1),1,_xlpm.VD),
AND(MONTH($AW367)=MONTH(BH$15),MONTH($AX367)=MONTH(BH$15)),
NETWORKDAYS.INTL($AW367,$AX367,1,_xlpm.VD)))),0)),
$DH367="месяц",
$BP367*BH367,
$DH367="неделя",
$BP367*BH367/7*(ROUNDUP((DAY(EOMONTH(BH$15,0)))/4,0))),
0)</f>
        <v/>
      </c>
      <c r="BZ367" s="125">
        <f t="array" ref="BZ367">
IFERROR(
_xlfn.IFS(
$DH367="день_1",
$BP367*$BL367/($AX367-$AW367+1)*BI367*(DAY(EOMONTH(BI$15,0))),
$DH367="день_2",
$BP367/30*MAX(MIN($AX367,EOMONTH(BI$15,0))-MAX($AW367,BI$15)+1,),
$DH367="раб.день",
$BP367/30*(IFERROR(
_xlfn.LET(_xlpm.VD,
CHOOSE(
{1;2;3;4;5;6;7;8;9;10;11;12;13;14;15;16;17;18},
45658,45659,45660,45661,45662,45663,45664,45665,45711,45724,45778,45779,45785,45786,45820,45821,45965,46022),
_xlfn.LET(_xlpm.DD,
MAX(MIN($AX367,EOMONTH(BI$15,0))-MAX($AW367,BI$15),),
_xlfn.IFS(
AND(MONTH($AW367)=MONTH(BI$15),MONTH($AX367)&lt;&gt;MONTH(BI$15)),
NETWORKDAYS.INTL($AW367,$AW367+_xlpm.DD,1,_xlpm.VD),
AND(MONTH($AW367)&lt;&gt;MONTH(BI$15),MONTH($AX367)=MONTH(BI$15)),
NETWORKDAYS.INTL(($AX367)-_xlpm.DD,$AX367,1,_xlpm.VD),
AND(MONTH($AW367)&lt;MONTH(BI$15),MONTH($AX367)&gt;MONTH(BI$15)),
NETWORKDAYS.INTL((EOMONTH(BI$15-1,1))-_xlpm.DD,EOMONTH(BI$15-1,1),1,_xlpm.VD),
AND(MONTH($AW367)=MONTH(BI$15),MONTH($AX367)=MONTH(BI$15)),
NETWORKDAYS.INTL($AW367,$AX367,1,_xlpm.VD)))),0)),
$DH367="месяц",
$BP367*BI367,
$DH367="неделя",
$BP367*BI367/7*(ROUNDUP((DAY(EOMONTH(BI$15,0)))/4,0))),
0)</f>
        <v/>
      </c>
      <c r="CA367" s="125">
        <f t="array" ref="CA367">
IFERROR(
_xlfn.IFS(
$DH367="день_1",
$BP367*$BL367/($AX367-$AW367+1)*BJ367*(DAY(EOMONTH(BJ$15,0))),
$DH367="день_2",
$BP367/30*MAX(MIN($AX367,EOMONTH(BJ$15,0))-MAX($AW367,BJ$15)+1,),
$DH367="раб.день",
$BP367/30*(IFERROR(
_xlfn.LET(_xlpm.VD,
CHOOSE(
{1;2;3;4;5;6;7;8;9;10;11;12;13;14;15;16;17;18},
45658,45659,45660,45661,45662,45663,45664,45665,45711,45724,45778,45779,45785,45786,45820,45821,45965,46022),
_xlfn.LET(_xlpm.DD,
MAX(MIN($AX367,EOMONTH(BJ$15,0))-MAX($AW367,BJ$15),),
_xlfn.IFS(
AND(MONTH($AW367)=MONTH(BJ$15),MONTH($AX367)&lt;&gt;MONTH(BJ$15)),
NETWORKDAYS.INTL($AW367,$AW367+_xlpm.DD,1,_xlpm.VD),
AND(MONTH($AW367)&lt;&gt;MONTH(BJ$15),MONTH($AX367)=MONTH(BJ$15)),
NETWORKDAYS.INTL(($AX367)-_xlpm.DD,$AX367,1,_xlpm.VD),
AND(MONTH($AW367)&lt;MONTH(BJ$15),MONTH($AX367)&gt;MONTH(BJ$15)),
NETWORKDAYS.INTL((EOMONTH(BJ$15-1,1))-_xlpm.DD,EOMONTH(BJ$15-1,1),1,_xlpm.VD),
AND(MONTH($AW367)=MONTH(BJ$15),MONTH($AX367)=MONTH(BJ$15)),
NETWORKDAYS.INTL($AW367,$AX367,1,_xlpm.VD)))),0)),
$DH367="месяц",
$BP367*BJ367,
$DH367="неделя",
$BP367*BJ367/7*(ROUNDUP((DAY(EOMONTH(BJ$15,0)))/4,0))),
0)</f>
        <v/>
      </c>
      <c r="CB367" s="125">
        <f t="array" ref="CB367">
IFERROR(
_xlfn.IFS(
$DH367="день_1",
$BP367*$BL367/($AX367-$AW367+1)*BK367*(DAY(EOMONTH(BK$15,0))),
$DH367="день_2",
$BP367/30*MAX(MIN($AX367,EOMONTH(BK$15,0))-MAX($AW367,BK$15)+1,),
$DH367="раб.день",
$BP367/30*(IFERROR(
_xlfn.LET(_xlpm.VD,
CHOOSE(
{1;2;3;4;5;6;7;8;9;10;11;12;13;14;15;16;17;18},
45658,45659,45660,45661,45662,45663,45664,45665,45711,45724,45778,45779,45785,45786,45820,45821,45965,46022),
_xlfn.LET(_xlpm.DD,
MAX(MIN($AX367,EOMONTH(BK$15,0))-MAX($AW367,BK$15),),
_xlfn.IFS(
AND(MONTH($AW367)=MONTH(BK$15),MONTH($AX367)&lt;&gt;MONTH(BK$15)),
NETWORKDAYS.INTL($AW367,$AW367+_xlpm.DD,1,_xlpm.VD),
AND(MONTH($AW367)&lt;&gt;MONTH(BK$15),MONTH($AX367)=MONTH(BK$15)),
NETWORKDAYS.INTL(($AX367)-_xlpm.DD,$AX367,1,_xlpm.VD),
AND(MONTH($AW367)&lt;MONTH(BK$15),MONTH($AX367)&gt;MONTH(BK$15)),
NETWORKDAYS.INTL((EOMONTH(BK$15-1,1))-_xlpm.DD,EOMONTH(BK$15-1,1),1,_xlpm.VD),
AND(MONTH($AW367)=MONTH(BK$15),MONTH($AX367)=MONTH(BK$15)),
NETWORKDAYS.INTL($AW367,$AX367,1,_xlpm.VD)))),0)),
$DH367="месяц",
$BP367*BK367,
$DH367="неделя",
$BP367*BK367/7*(ROUNDUP((DAY(EOMONTH(BK$15,0)))/4,0))),
0)</f>
        <v/>
      </c>
      <c r="CC367" s="125">
        <f>SUM($BQ367:$CB367)</f>
        <v/>
      </c>
      <c r="CD367" s="126">
        <f>SUM($EH367:$EH367)</f>
        <v/>
      </c>
      <c r="CE367" s="126">
        <f>$CD367*$AB367</f>
        <v/>
      </c>
      <c r="CF367" s="126">
        <f>SUM($EK367:$EK367)</f>
        <v/>
      </c>
      <c r="CG367" s="126">
        <f>$CF367*$AB367</f>
        <v/>
      </c>
      <c r="CH367" s="126">
        <f>SUM($CC367,$CE367,$CG367)</f>
        <v/>
      </c>
      <c r="CI367" s="126">
        <f>$CH367*(1+$CM367)</f>
        <v/>
      </c>
      <c r="CJ367" s="127" t="n">
        <v>0</v>
      </c>
      <c r="CK367" s="126">
        <f>SUM($CH367:$CH367)*(1+$CJ367)</f>
        <v/>
      </c>
      <c r="CL367" s="126">
        <f>SUM($CH367:$CH367)*(1+$CM367)</f>
        <v/>
      </c>
      <c r="CM367" s="59" t="inlineStr">
        <is>
          <t>20%</t>
        </is>
      </c>
      <c r="CN367" s="59" t="n"/>
      <c r="CO367" s="72" t="n"/>
      <c r="CP367" s="59" t="n"/>
      <c r="CQ367" s="73" t="n"/>
      <c r="CR367" s="73" t="n"/>
      <c r="CS367" s="73" t="n"/>
      <c r="CT367" s="72" t="n"/>
      <c r="CU367" s="79" t="inlineStr">
        <is>
          <t> </t>
        </is>
      </c>
      <c r="CV367" s="60" t="n"/>
      <c r="CW367" s="60" t="n"/>
      <c r="CX367" s="60" t="n"/>
      <c r="CY367" s="127">
        <f>IFERROR(($CC367-$EE367)/($EE367/(1-$DQ367)),0)</f>
        <v/>
      </c>
      <c r="CZ367" s="127">
        <f>IFERROR(1-$EI367/($CE367),0)</f>
        <v/>
      </c>
      <c r="DA367" s="127">
        <f>IFERROR(1-$EL367/($CG367),0)</f>
        <v/>
      </c>
      <c r="DB367" s="126">
        <f>ROUND(IFERROR(($CI367/(1+$CM367)-$EN367),0),2)</f>
        <v/>
      </c>
      <c r="DC367" s="128" t="n"/>
      <c r="DD367" s="125" t="n"/>
      <c r="DE367" s="75" t="n">
        <v>0</v>
      </c>
      <c r="DF367" s="128" t="n"/>
      <c r="DG367" s="125">
        <f>IF($DC367=0,0,$DD367*($DC367*100%-$DE367*$DF367))*SUM($AB367:$AB367)</f>
        <v/>
      </c>
      <c r="DH367" s="129" t="inlineStr">
        <is>
          <t>месяц</t>
        </is>
      </c>
      <c r="DI367" s="130">
        <f t="array" ref="DI367">IFERROR(
IF($ES367="LisChannel",
(ROUND(((INDEX({174.625;153.888888888889;130.972222222222},MATCH($AI367,{2;3;4}),0))*$AG367*$AI367),2)),0),0)</f>
        <v/>
      </c>
      <c r="DJ367" s="130">
        <f>
_xlfn.LET(_xlpm.X,
IFERROR(
IF($ES367="НовиковТВ",
(_xlfn.LET(_xlpm.NTV,
_xlfn.LET(_xlpm.MIN,350000,
IF(SUMIFS($DI:$DI,$ES:$ES,"НовиковТВ")&lt;=_xlpm.MIN,
(SUMIFS($DI:$DI,$ES:$ES,"НовиковТВ")/(COUNTIFS($ES:$ES,"НовиковТВ")))*_xlpm.MIN/SUMIFS($DI:$DI,$ES:$ES,"НовиковТВ"),
DI367)),
_xlpm.NTV+$DG367/(1-(1-(_xlpm.NTV)*(1-$DL367)*(1-$DM367)*(1-$DN367)*(1-$DO367)*(1-$DP367)/_xlpm.NTV))))/(1+$EP367),
$DI367+$DG367/(1-(1-($DI367)*(1-$DL367)*(1-$DM367)*(1-$DN367)*(1-$DO367)*(1-$DP367)/$DI367))),
0),
_xlpm.X*(1+$CM367)*(1+$CW367)-_xlpm.X*(1+$CM367)+_xlpm.X)</f>
        <v/>
      </c>
      <c r="DK367" s="125" t="inlineStr">
        <is>
          <t>послед.</t>
        </is>
      </c>
      <c r="DL367" s="63" t="n">
        <v>0</v>
      </c>
      <c r="DM367" s="63" t="n">
        <v>0</v>
      </c>
      <c r="DN367" s="63" t="n">
        <v>0</v>
      </c>
      <c r="DO367" s="63" t="n">
        <v>0</v>
      </c>
      <c r="DP367" s="63" t="n">
        <v>0</v>
      </c>
      <c r="DQ367" s="63">
        <f t="array" ref="DQ367">IFERROR(_xlfn.IFS(
$DK367="послед.",1-(1-$DL367)*(1-$DM367)*(1-$DN367)*(1-$DO367)*(1-$DP367),
$DK367="сумм.",$DL367+$DM367+$DN367+$DO367+$DP367),
0)</f>
        <v/>
      </c>
      <c r="DR367" s="125">
        <f t="array" ref="DR367">
IFERROR(
_xlfn.IFS(
$BL367=0,
0,
$BL367&gt;0,
_xlfn.IFS($DK367="послед.",
$DJ367*(1-$DL367)*(1-$DM367)*(1-$DN367)*(1-$DO367)*(1-$DP367),
$DK367="сумм.",
$DJ367*(1-($DL367+$DM367+$DN367+$DO367+$DP367)))),0)</f>
        <v/>
      </c>
      <c r="DS367" s="125">
        <f t="array" ref="DS367">
IFERROR(_xlfn.IFS(
$DH367="день_1",
$DR367*$BL367/($AX367-$AW367+1)*AZ367*(DAY(EOMONTH(AZ$15,0))),
$DH367="день_2",
$DR367/30*MAX(MIN($AX367,EOMONTH(AZ$15,0))-MAX($AW367,AZ$15)+1,),
$DH367="раб.день",
$DR367/30*(IFERROR(
_xlfn.LET(_xlpm.VD,
CHOOSE(
{1;2;3;4;5;6;7;8;9;10;11;12;13;14;15;16;17;18},
45658,45659,45660,45661,45662,45663,45664,45665,45711,45724,45778,45779,45785,45786,45820,45821,45965,46022),
_xlfn.LET(_xlpm.DD,
MAX(MIN($AX367,EOMONTH(AZ$15,0))-MAX($AW367,AZ$15),),
_xlfn.IFS(
AND(MONTH($AW367)=MONTH(AZ$15),MONTH($AX367)&lt;&gt;MONTH(AZ$15)),
NETWORKDAYS.INTL($AW367,$AW367+_xlpm.DD,1,_xlpm.VD),
AND(MONTH($AW367)&lt;&gt;MONTH(AZ$15),MONTH($AX367)=MONTH(AZ$15)),
NETWORKDAYS.INTL(($AX367)-_xlpm.DD,$AX367,1,_xlpm.VD),
AND(MONTH($AW367)&lt;MONTH(AZ$15),MONTH($AX367)&gt;MONTH(AZ$15)),
NETWORKDAYS.INTL((EOMONTH(AZ$15-1,1))-_xlpm.DD,EOMONTH(AZ$15-1,1),1,_xlpm.VD),
AND(MONTH($AW367)=MONTH(AZ$15),MONTH($AX367)=MONTH(AZ$15)),
NETWORKDAYS.INTL($AW367,$AX367,1,_xlpm.VD)))),0)),
$DH367="месяц",
$DR367*AZ367,
$DH367="неделя",
$DR367*AZ367/7*(ROUNDUP((DAY(EOMONTH(AZ$15,0)))/4,0))),
0)</f>
        <v/>
      </c>
      <c r="DT367" s="125">
        <f t="array" ref="DT367">
IFERROR(_xlfn.IFS(
$DH367="день_1",
$DR367*$BL367/($AX367-$AW367+1)*BA367*(DAY(EOMONTH(BA$15,0))),
$DH367="день_2",
$DR367/30*MAX(MIN($AX367,EOMONTH(BA$15,0))-MAX($AW367,BA$15)+1,),
$DH367="раб.день",
$DR367/30*(IFERROR(
_xlfn.LET(_xlpm.VD,
CHOOSE(
{1;2;3;4;5;6;7;8;9;10;11;12;13;14;15;16;17;18},
45658,45659,45660,45661,45662,45663,45664,45665,45711,45724,45778,45779,45785,45786,45820,45821,45965,46022),
_xlfn.LET(_xlpm.DD,
MAX(MIN($AX367,EOMONTH(BA$15,0))-MAX($AW367,BA$15),),
_xlfn.IFS(
AND(MONTH($AW367)=MONTH(BA$15),MONTH($AX367)&lt;&gt;MONTH(BA$15)),
NETWORKDAYS.INTL($AW367,$AW367+_xlpm.DD,1,_xlpm.VD),
AND(MONTH($AW367)&lt;&gt;MONTH(BA$15),MONTH($AX367)=MONTH(BA$15)),
NETWORKDAYS.INTL(($AX367)-_xlpm.DD,$AX367,1,_xlpm.VD),
AND(MONTH($AW367)&lt;MONTH(BA$15),MONTH($AX367)&gt;MONTH(BA$15)),
NETWORKDAYS.INTL((EOMONTH(BA$15-1,1))-_xlpm.DD,EOMONTH(BA$15-1,1),1,_xlpm.VD),
AND(MONTH($AW367)=MONTH(BA$15),MONTH($AX367)=MONTH(BA$15)),
NETWORKDAYS.INTL($AW367,$AX367,1,_xlpm.VD)))),0)),
$DH367="месяц",
$DR367*BA367,
$DH367="неделя",
$DR367*BA367/7*(ROUNDUP((DAY(EOMONTH(BA$15,0)))/4,0))),
0)</f>
        <v/>
      </c>
      <c r="DU367" s="125">
        <f t="array" ref="DU367">
IFERROR(_xlfn.IFS(
$DH367="день_1",
$DR367*$BL367/($AX367-$AW367+1)*BB367*(DAY(EOMONTH(BB$15,0))),
$DH367="день_2",
$DR367/30*MAX(MIN($AX367,EOMONTH(BB$15,0))-MAX($AW367,BB$15)+1,),
$DH367="раб.день",
$DR367/30*(IFERROR(
_xlfn.LET(_xlpm.VD,
CHOOSE(
{1;2;3;4;5;6;7;8;9;10;11;12;13;14;15;16;17;18},
45658,45659,45660,45661,45662,45663,45664,45665,45711,45724,45778,45779,45785,45786,45820,45821,45965,46022),
_xlfn.LET(_xlpm.DD,
MAX(MIN($AX367,EOMONTH(BB$15,0))-MAX($AW367,BB$15),),
_xlfn.IFS(
AND(MONTH($AW367)=MONTH(BB$15),MONTH($AX367)&lt;&gt;MONTH(BB$15)),
NETWORKDAYS.INTL($AW367,$AW367+_xlpm.DD,1,_xlpm.VD),
AND(MONTH($AW367)&lt;&gt;MONTH(BB$15),MONTH($AX367)=MONTH(BB$15)),
NETWORKDAYS.INTL(($AX367)-_xlpm.DD,$AX367,1,_xlpm.VD),
AND(MONTH($AW367)&lt;MONTH(BB$15),MONTH($AX367)&gt;MONTH(BB$15)),
NETWORKDAYS.INTL((EOMONTH(BB$15-1,1))-_xlpm.DD,EOMONTH(BB$15-1,1),1,_xlpm.VD),
AND(MONTH($AW367)=MONTH(BB$15),MONTH($AX367)=MONTH(BB$15)),
NETWORKDAYS.INTL($AW367,$AX367,1,_xlpm.VD)))),0)),
$DH367="месяц",
$DR367*BB367,
$DH367="неделя",
$DR367*BB367/7*(ROUNDUP((DAY(EOMONTH(BB$15,0)))/4,0))),
0)</f>
        <v/>
      </c>
      <c r="DV367" s="125">
        <f t="array" ref="DV367">
IFERROR(_xlfn.IFS(
$DH367="день_1",
$DR367*$BL367/($AX367-$AW367+1)*BC367*(DAY(EOMONTH(BC$15,0))),
$DH367="день_2",
$DR367/30*MAX(MIN($AX367,EOMONTH(BC$15,0))-MAX($AW367,BC$15)+1,),
$DH367="раб.день",
$DR367/30*(IFERROR(
_xlfn.LET(_xlpm.VD,
CHOOSE(
{1;2;3;4;5;6;7;8;9;10;11;12;13;14;15;16;17;18},
45658,45659,45660,45661,45662,45663,45664,45665,45711,45724,45778,45779,45785,45786,45820,45821,45965,46022),
_xlfn.LET(_xlpm.DD,
MAX(MIN($AX367,EOMONTH(BC$15,0))-MAX($AW367,BC$15),),
_xlfn.IFS(
AND(MONTH($AW367)=MONTH(BC$15),MONTH($AX367)&lt;&gt;MONTH(BC$15)),
NETWORKDAYS.INTL($AW367,$AW367+_xlpm.DD,1,_xlpm.VD),
AND(MONTH($AW367)&lt;&gt;MONTH(BC$15),MONTH($AX367)=MONTH(BC$15)),
NETWORKDAYS.INTL(($AX367)-_xlpm.DD,$AX367,1,_xlpm.VD),
AND(MONTH($AW367)&lt;MONTH(BC$15),MONTH($AX367)&gt;MONTH(BC$15)),
NETWORKDAYS.INTL((EOMONTH(BC$15-1,1))-_xlpm.DD,EOMONTH(BC$15-1,1),1,_xlpm.VD),
AND(MONTH($AW367)=MONTH(BC$15),MONTH($AX367)=MONTH(BC$15)),
NETWORKDAYS.INTL($AW367,$AX367,1,_xlpm.VD)))),0)),
$DH367="месяц",
$DR367*BC367,
$DH367="неделя",
$DR367*BC367/7*(ROUNDUP((DAY(EOMONTH(BC$15,0)))/4,0))),
0)</f>
        <v/>
      </c>
      <c r="DW367" s="125">
        <f t="array" ref="DW367">
IFERROR(_xlfn.IFS(
$DH367="день_1",
$DR367*$BL367/($AX367-$AW367+1)*BD367*(DAY(EOMONTH(BD$15,0))),
$DH367="день_2",
$DR367/30*MAX(MIN($AX367,EOMONTH(BD$15,0))-MAX($AW367,BD$15)+1,),
$DH367="раб.день",
$DR367/30*(IFERROR(
_xlfn.LET(_xlpm.VD,
CHOOSE(
{1;2;3;4;5;6;7;8;9;10;11;12;13;14;15;16;17;18},
45658,45659,45660,45661,45662,45663,45664,45665,45711,45724,45778,45779,45785,45786,45820,45821,45965,46022),
_xlfn.LET(_xlpm.DD,
MAX(MIN($AX367,EOMONTH(BD$15,0))-MAX($AW367,BD$15),),
_xlfn.IFS(
AND(MONTH($AW367)=MONTH(BD$15),MONTH($AX367)&lt;&gt;MONTH(BD$15)),
NETWORKDAYS.INTL($AW367,$AW367+_xlpm.DD,1,_xlpm.VD),
AND(MONTH($AW367)&lt;&gt;MONTH(BD$15),MONTH($AX367)=MONTH(BD$15)),
NETWORKDAYS.INTL(($AX367)-_xlpm.DD,$AX367,1,_xlpm.VD),
AND(MONTH($AW367)&lt;MONTH(BD$15),MONTH($AX367)&gt;MONTH(BD$15)),
NETWORKDAYS.INTL((EOMONTH(BD$15-1,1))-_xlpm.DD,EOMONTH(BD$15-1,1),1,_xlpm.VD),
AND(MONTH($AW367)=MONTH(BD$15),MONTH($AX367)=MONTH(BD$15)),
NETWORKDAYS.INTL($AW367,$AX367,1,_xlpm.VD)))),0)),
$DH367="месяц",
$DR367*BD367,
$DH367="неделя",
$DR367*BD367/7*(ROUNDUP((DAY(EOMONTH(BD$15,0)))/4,0))),
0)</f>
        <v/>
      </c>
      <c r="DX367" s="125">
        <f t="array" ref="DX367">
IFERROR(_xlfn.IFS(
$DH367="день_1",
$DR367*$BL367/($AX367-$AW367+1)*BE367*(DAY(EOMONTH(BE$15,0))),
$DH367="день_2",
$DR367/30*MAX(MIN($AX367,EOMONTH(BE$15,0))-MAX($AW367,BE$15)+1,),
$DH367="раб.день",
$DR367/30*(IFERROR(
_xlfn.LET(_xlpm.VD,
CHOOSE(
{1;2;3;4;5;6;7;8;9;10;11;12;13;14;15;16;17;18},
45658,45659,45660,45661,45662,45663,45664,45665,45711,45724,45778,45779,45785,45786,45820,45821,45965,46022),
_xlfn.LET(_xlpm.DD,
MAX(MIN($AX367,EOMONTH(BE$15,0))-MAX($AW367,BE$15),),
_xlfn.IFS(
AND(MONTH($AW367)=MONTH(BE$15),MONTH($AX367)&lt;&gt;MONTH(BE$15)),
NETWORKDAYS.INTL($AW367,$AW367+_xlpm.DD,1,_xlpm.VD),
AND(MONTH($AW367)&lt;&gt;MONTH(BE$15),MONTH($AX367)=MONTH(BE$15)),
NETWORKDAYS.INTL(($AX367)-_xlpm.DD,$AX367,1,_xlpm.VD),
AND(MONTH($AW367)&lt;MONTH(BE$15),MONTH($AX367)&gt;MONTH(BE$15)),
NETWORKDAYS.INTL((EOMONTH(BE$15-1,1))-_xlpm.DD,EOMONTH(BE$15-1,1),1,_xlpm.VD),
AND(MONTH($AW367)=MONTH(BE$15),MONTH($AX367)=MONTH(BE$15)),
NETWORKDAYS.INTL($AW367,$AX367,1,_xlpm.VD)))),0)),
$DH367="месяц",
$DR367*BE367,
$DH367="неделя",
$DR367*BE367/7*(ROUNDUP((DAY(EOMONTH(BE$15,0)))/4,0))),
0)</f>
        <v/>
      </c>
      <c r="DY367" s="125">
        <f t="array" ref="DY367">
IFERROR(_xlfn.IFS(
$DH367="день_1",
$DR367*$BL367/($AX367-$AW367+1)*BF367*(DAY(EOMONTH(BF$15,0))),
$DH367="день_2",
$DR367/30*MAX(MIN($AX367,EOMONTH(BF$15,0))-MAX($AW367,BF$15)+1,),
$DH367="раб.день",
$DR367/30*(IFERROR(
_xlfn.LET(_xlpm.VD,
CHOOSE(
{1;2;3;4;5;6;7;8;9;10;11;12;13;14;15;16;17;18},
45658,45659,45660,45661,45662,45663,45664,45665,45711,45724,45778,45779,45785,45786,45820,45821,45965,46022),
_xlfn.LET(_xlpm.DD,
MAX(MIN($AX367,EOMONTH(BF$15,0))-MAX($AW367,BF$15),),
_xlfn.IFS(
AND(MONTH($AW367)=MONTH(BF$15),MONTH($AX367)&lt;&gt;MONTH(BF$15)),
NETWORKDAYS.INTL($AW367,$AW367+_xlpm.DD,1,_xlpm.VD),
AND(MONTH($AW367)&lt;&gt;MONTH(BF$15),MONTH($AX367)=MONTH(BF$15)),
NETWORKDAYS.INTL(($AX367)-_xlpm.DD,$AX367,1,_xlpm.VD),
AND(MONTH($AW367)&lt;MONTH(BF$15),MONTH($AX367)&gt;MONTH(BF$15)),
NETWORKDAYS.INTL((EOMONTH(BF$15-1,1))-_xlpm.DD,EOMONTH(BF$15-1,1),1,_xlpm.VD),
AND(MONTH($AW367)=MONTH(BF$15),MONTH($AX367)=MONTH(BF$15)),
NETWORKDAYS.INTL($AW367,$AX367,1,_xlpm.VD)))),0)),
$DH367="месяц",
$DR367*BF367,
$DH367="неделя",
$DR367*BF367/7*(ROUNDUP((DAY(EOMONTH(BF$15,0)))/4,0))),
0)</f>
        <v/>
      </c>
      <c r="DZ367" s="125">
        <f t="array" ref="DZ367">
IFERROR(_xlfn.IFS(
$DH367="день_1",
$DR367*$BL367/($AX367-$AW367+1)*BG367*(DAY(EOMONTH(BG$15,0))),
$DH367="день_2",
$DR367/30*MAX(MIN($AX367,EOMONTH(BG$15,0))-MAX($AW367,BG$15)+1,),
$DH367="раб.день",
$DR367/30*(IFERROR(
_xlfn.LET(_xlpm.VD,
CHOOSE(
{1;2;3;4;5;6;7;8;9;10;11;12;13;14;15;16;17;18},
45658,45659,45660,45661,45662,45663,45664,45665,45711,45724,45778,45779,45785,45786,45820,45821,45965,46022),
_xlfn.LET(_xlpm.DD,
MAX(MIN($AX367,EOMONTH(BG$15,0))-MAX($AW367,BG$15),),
_xlfn.IFS(
AND(MONTH($AW367)=MONTH(BG$15),MONTH($AX367)&lt;&gt;MONTH(BG$15)),
NETWORKDAYS.INTL($AW367,$AW367+_xlpm.DD,1,_xlpm.VD),
AND(MONTH($AW367)&lt;&gt;MONTH(BG$15),MONTH($AX367)=MONTH(BG$15)),
NETWORKDAYS.INTL(($AX367)-_xlpm.DD,$AX367,1,_xlpm.VD),
AND(MONTH($AW367)&lt;MONTH(BG$15),MONTH($AX367)&gt;MONTH(BG$15)),
NETWORKDAYS.INTL((EOMONTH(BG$15-1,1))-_xlpm.DD,EOMONTH(BG$15-1,1),1,_xlpm.VD),
AND(MONTH($AW367)=MONTH(BG$15),MONTH($AX367)=MONTH(BG$15)),
NETWORKDAYS.INTL($AW367,$AX367,1,_xlpm.VD)))),0)),
$DH367="месяц",
$DR367*BG367,
$DH367="неделя",
$DR367*BG367/7*(ROUNDUP((DAY(EOMONTH(BG$15,0)))/4,0))),
0)</f>
        <v/>
      </c>
      <c r="EA367" s="125">
        <f t="array" ref="EA367">
IFERROR(_xlfn.IFS(
$DH367="день_1",
$DR367*$BL367/($AX367-$AW367+1)*BH367*(DAY(EOMONTH(BH$15,0))),
$DH367="день_2",
$DR367/30*MAX(MIN($AX367,EOMONTH(BH$15,0))-MAX($AW367,BH$15)+1,),
$DH367="раб.день",
$DR367/30*(IFERROR(
_xlfn.LET(_xlpm.VD,
CHOOSE(
{1;2;3;4;5;6;7;8;9;10;11;12;13;14;15;16;17;18},
45658,45659,45660,45661,45662,45663,45664,45665,45711,45724,45778,45779,45785,45786,45820,45821,45965,46022),
_xlfn.LET(_xlpm.DD,
MAX(MIN($AX367,EOMONTH(BH$15,0))-MAX($AW367,BH$15),),
_xlfn.IFS(
AND(MONTH($AW367)=MONTH(BH$15),MONTH($AX367)&lt;&gt;MONTH(BH$15)),
NETWORKDAYS.INTL($AW367,$AW367+_xlpm.DD,1,_xlpm.VD),
AND(MONTH($AW367)&lt;&gt;MONTH(BH$15),MONTH($AX367)=MONTH(BH$15)),
NETWORKDAYS.INTL(($AX367)-_xlpm.DD,$AX367,1,_xlpm.VD),
AND(MONTH($AW367)&lt;MONTH(BH$15),MONTH($AX367)&gt;MONTH(BH$15)),
NETWORKDAYS.INTL((EOMONTH(BH$15-1,1))-_xlpm.DD,EOMONTH(BH$15-1,1),1,_xlpm.VD),
AND(MONTH($AW367)=MONTH(BH$15),MONTH($AX367)=MONTH(BH$15)),
NETWORKDAYS.INTL($AW367,$AX367,1,_xlpm.VD)))),0)),
$DH367="месяц",
$DR367*BH367,
$DH367="неделя",
$DR367*BH367/7*(ROUNDUP((DAY(EOMONTH(BH$15,0)))/4,0))),
0)</f>
        <v/>
      </c>
      <c r="EB367" s="125">
        <f t="array" ref="EB367">
IFERROR(_xlfn.IFS(
$DH367="день_1",
$DR367*$BL367/($AX367-$AW367+1)*BI367*(DAY(EOMONTH(BI$15,0))),
$DH367="день_2",
$DR367/30*MAX(MIN($AX367,EOMONTH(BI$15,0))-MAX($AW367,BI$15)+1,),
$DH367="раб.день",
$DR367/30*(IFERROR(
_xlfn.LET(_xlpm.VD,
CHOOSE(
{1;2;3;4;5;6;7;8;9;10;11;12;13;14;15;16;17;18},
45658,45659,45660,45661,45662,45663,45664,45665,45711,45724,45778,45779,45785,45786,45820,45821,45965,46022),
_xlfn.LET(_xlpm.DD,
MAX(MIN($AX367,EOMONTH(BI$15,0))-MAX($AW367,BI$15),),
_xlfn.IFS(
AND(MONTH($AW367)=MONTH(BI$15),MONTH($AX367)&lt;&gt;MONTH(BI$15)),
NETWORKDAYS.INTL($AW367,$AW367+_xlpm.DD,1,_xlpm.VD),
AND(MONTH($AW367)&lt;&gt;MONTH(BI$15),MONTH($AX367)=MONTH(BI$15)),
NETWORKDAYS.INTL(($AX367)-_xlpm.DD,$AX367,1,_xlpm.VD),
AND(MONTH($AW367)&lt;MONTH(BI$15),MONTH($AX367)&gt;MONTH(BI$15)),
NETWORKDAYS.INTL((EOMONTH(BI$15-1,1))-_xlpm.DD,EOMONTH(BI$15-1,1),1,_xlpm.VD),
AND(MONTH($AW367)=MONTH(BI$15),MONTH($AX367)=MONTH(BI$15)),
NETWORKDAYS.INTL($AW367,$AX367,1,_xlpm.VD)))),0)),
$DH367="месяц",
$DR367*BI367,
$DH367="неделя",
$DR367*BI367/7*(ROUNDUP((DAY(EOMONTH(BI$15,0)))/4,0))),
0)</f>
        <v/>
      </c>
      <c r="EC367" s="125">
        <f t="array" ref="EC367">
IFERROR(_xlfn.IFS(
$DH367="день_1",
$DR367*$BL367/($AX367-$AW367+1)*BJ367*(DAY(EOMONTH(BJ$15,0))),
$DH367="день_2",
$DR367/30*MAX(MIN($AX367,EOMONTH(BJ$15,0))-MAX($AW367,BJ$15)+1,),
$DH367="раб.день",
$DR367/30*(IFERROR(
_xlfn.LET(_xlpm.VD,
CHOOSE(
{1;2;3;4;5;6;7;8;9;10;11;12;13;14;15;16;17;18},
45658,45659,45660,45661,45662,45663,45664,45665,45711,45724,45778,45779,45785,45786,45820,45821,45965,46022),
_xlfn.LET(_xlpm.DD,
MAX(MIN($AX367,EOMONTH(BJ$15,0))-MAX($AW367,BJ$15),),
_xlfn.IFS(
AND(MONTH($AW367)=MONTH(BJ$15),MONTH($AX367)&lt;&gt;MONTH(BJ$15)),
NETWORKDAYS.INTL($AW367,$AW367+_xlpm.DD,1,_xlpm.VD),
AND(MONTH($AW367)&lt;&gt;MONTH(BJ$15),MONTH($AX367)=MONTH(BJ$15)),
NETWORKDAYS.INTL(($AX367)-_xlpm.DD,$AX367,1,_xlpm.VD),
AND(MONTH($AW367)&lt;MONTH(BJ$15),MONTH($AX367)&gt;MONTH(BJ$15)),
NETWORKDAYS.INTL((EOMONTH(BJ$15-1,1))-_xlpm.DD,EOMONTH(BJ$15-1,1),1,_xlpm.VD),
AND(MONTH($AW367)=MONTH(BJ$15),MONTH($AX367)=MONTH(BJ$15)),
NETWORKDAYS.INTL($AW367,$AX367,1,_xlpm.VD)))),0)),
$DH367="месяц",
$DR367*BJ367,
$DH367="неделя",
$DR367*BJ367/7*(ROUNDUP((DAY(EOMONTH(BJ$15,0)))/4,0))),
0)</f>
        <v/>
      </c>
      <c r="ED367" s="125">
        <f t="array" ref="ED367">
IFERROR(_xlfn.IFS(
$DH367="день_1",
$DR367*$BL367/($AX367-$AW367+1)*BK367*(DAY(EOMONTH(BK$15,0))),
$DH367="день_2",
$DR367/30*MAX(MIN($AX367,EOMONTH(BK$15,0))-MAX($AW367,BK$15)+1,),
$DH367="раб.день",
$DR367/30*(IFERROR(
_xlfn.LET(_xlpm.VD,
CHOOSE(
{1;2;3;4;5;6;7;8;9;10;11;12;13;14;15;16;17;18},
45658,45659,45660,45661,45662,45663,45664,45665,45711,45724,45778,45779,45785,45786,45820,45821,45965,46022),
_xlfn.LET(_xlpm.DD,
MAX(MIN($AX367,EOMONTH(BK$15,0))-MAX($AW367,BK$15),),
_xlfn.IFS(
AND(MONTH($AW367)=MONTH(BK$15),MONTH($AX367)&lt;&gt;MONTH(BK$15)),
NETWORKDAYS.INTL($AW367,$AW367+_xlpm.DD,1,_xlpm.VD),
AND(MONTH($AW367)&lt;&gt;MONTH(BK$15),MONTH($AX367)=MONTH(BK$15)),
NETWORKDAYS.INTL(($AX367)-_xlpm.DD,$AX367,1,_xlpm.VD),
AND(MONTH($AW367)&lt;MONTH(BK$15),MONTH($AX367)&gt;MONTH(BK$15)),
NETWORKDAYS.INTL((EOMONTH(BK$15-1,1))-_xlpm.DD,EOMONTH(BK$15-1,1),1,_xlpm.VD),
AND(MONTH($AW367)=MONTH(BK$15),MONTH($AX367)=MONTH(BK$15)),
NETWORKDAYS.INTL($AW367,$AX367,1,_xlpm.VD)))),0)),
$DH367="месяц",
$DR367*BK367,
$DH367="неделя",
$DR367*BK367/7*(ROUNDUP((DAY(EOMONTH(BK$15,0)))/4,0))),
0)</f>
        <v/>
      </c>
      <c r="EE367" s="125">
        <f>SUM($DS367,$DT367,$DU367,$DV367,$DW367,$DX367,$DY367,$DZ367,$EA367,$EB367,$EC367,$ED367)</f>
        <v/>
      </c>
      <c r="EF367" s="125">
        <f>IFERROR(ROUND($EE367*(1+$EP367),2),0)</f>
        <v/>
      </c>
      <c r="EG367" s="128" t="n">
        <v>1</v>
      </c>
      <c r="EH367" s="126" t="n">
        <v>0</v>
      </c>
      <c r="EI367" s="126">
        <f>ROUND(SUM($EH367:$EH367)*SUM($AB367:$AB367)*$EG367,2)</f>
        <v/>
      </c>
      <c r="EJ367" s="126">
        <f>ROUND($EI367*(1+$EP367),2)</f>
        <v/>
      </c>
      <c r="EK367" s="126" t="n">
        <v>0</v>
      </c>
      <c r="EL367" s="126">
        <f>ROUND(SUM($EK367:$EK367)*SUM($AB367:$AB367)*$EG367,2)</f>
        <v/>
      </c>
      <c r="EM367" s="126">
        <f>ROUND($EL367*(1+$EP367),2)</f>
        <v/>
      </c>
      <c r="EN367" s="126">
        <f>SUM($EE367,$EI367,$EL367)</f>
        <v/>
      </c>
      <c r="EO367" s="126">
        <f>SUM($EF367,$EJ367,$EM367)</f>
        <v/>
      </c>
      <c r="EP367" s="59" t="inlineStr">
        <is>
          <t>20%</t>
        </is>
      </c>
      <c r="EQ367" s="59" t="n"/>
      <c r="ER367" s="60">
        <f t="array" ref="ER367">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MATCH(ES367,
{"AMS";"RussOutdoor";"HD Outdoor";"Ingroup";"IQ";"Ledproduction";"LisChannel";"Logic";"Media-PPL";"NovikovTV | НовиковТВ";"SMA";"SOK";"КрокусТВ | CrocusTV | IndoorTV";"Сити";"ТЯК Москва"},
0)),"")</f>
        <v/>
      </c>
      <c r="ES367" s="60" t="n"/>
      <c r="ET367" s="60">
        <f t="array" ref="ET367">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MATCH(ES367,
{"AMS";"RussOutdoor";"HD Outdoor";"Ingroup";"IQ";"Ledproduction";"LisChannel";"Logic";"Media-PPL";"NovikovTV | НовиковТВ";"SMA";"SOK";"КрокусТВ | CrocusTV | IndoorTV";"Сити";"ТЯК Москва"},
0)),"")</f>
        <v/>
      </c>
      <c r="EU367" s="60" t="n"/>
      <c r="EV367" s="60" t="n"/>
      <c r="EX367" s="110">
        <f t="array" ref="EX367">
($AR367/30
+N("ТРАФИК ПЛОЩАДКИ"))*
(IFERROR(
_xlfn.LET(
_xlpm.GPR,
HLOOKUP($L367,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(MATCH($T367,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IF($Q367="цифровой",_xlpm.GPR/$AG367,_xlpm.GPR/60)),
0)
+N("DWELL TIME"))*
(IF($AB367=0,0,IF($AB367=1,0.3,IF($AB367=2,0.5,IF($AB367&gt;2,1))))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_xlfn.IFS($AC367="да",1.2,$AC367="нет",1)*
_xlfn.IFS($AD367="да",1.2,$AD367="нет",1)*
IF(R367="статический",1,1.2)*
$X367*
INDEX(
{1.2;1;1.2;1.2;1;1.2;1.2;1.2;1.2;1.2;1.2;1;1.2;1.2;1.2;1.2;1;1;1.2;1.2;1.2;1;1;1;1;1.2;1.2;1.2;1.2;1;1;1;1;1.2;1.2;1.2;1.2;1.2;1.2;1.2;1.2;1;1;1.2;1;1;1;1;1.5;1;1;1.5;1.5;1.2},
MATCH($Q367,_xlpm.MI,0)))&gt;{0.02;0.04;0.06;0.1;0.2;0.4;0.6;0.8;1;2;4;6})),
{0;1;2;3;4;5;6;7;8;9;10;11;12},
0)))
+N("КОЭФФИЦИЕНТ КОНТАКТА"))))*
(_xlfn.IFS($X367&lt;0.1,$X367/1000,$X367&gt;25,5.2,AND($X367&gt;=0.1,$X367&lt;=25),(($X367*2+0.1)/10)*($X367/10)))*
IFERROR((_xlfn.LET(
_xlpm.MA,
{0;0.8;0.85;0.9;0.95;1},
_xlpm.MAA,
{0;1;2;3;4;5},
INDEX(_xlpm.MA,MATCH(SUMPRODUCT(--((IF(ROUND(_xlpm.MAA,1)&gt;5,5,ROUND($AB367,1)))&gt;{0;1;2;3;4;5})),_xlpm.MAA,0)))
+N("КОЭФФИЦИЕНТ КОЛ-ВО КОНСТРУКЦИЙ")),1)*
$AB367,0))*
(IF($Q367="цифровой",$AG367/15*$AI367,1)
+N("ДЛЯ ЦИФРЫ"))</f>
        <v/>
      </c>
      <c r="EY367" s="110">
        <f>IFERROR(EX367*AY367,0)</f>
        <v/>
      </c>
      <c r="EZ367" s="131">
        <f>IFERROR(DP367/EY367*1000,0)</f>
        <v/>
      </c>
      <c r="FA367" s="112">
        <f>IFERROR(FC367/FB367,0)</f>
        <v/>
      </c>
      <c r="FB367" s="112">
        <f>IFERROR((FC367/(EY367/FF367*#REF!))*0.825,0)</f>
        <v/>
      </c>
      <c r="FC367" s="112">
        <f>IFERROR(((EX367*30/AR367)*100)/30,0)</f>
        <v/>
      </c>
      <c r="FD367" s="112">
        <f>IFERROR(EY367/G367*100%,0)</f>
        <v/>
      </c>
      <c r="FE367" s="112">
        <f>IFERROR(FD367/FC367*100%,0)</f>
        <v/>
      </c>
      <c r="FF367" s="110">
        <f>IFERROR(AR367/30*AY367,0)</f>
        <v/>
      </c>
    </row>
    <row r="368" ht="13" customHeight="1">
      <c r="A368" s="59" t="n"/>
      <c r="B368" s="60" t="n"/>
      <c r="C368" s="60" t="n"/>
      <c r="D368" s="60">
        <f t="array" ref="D368">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MATCH($E368,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68" s="60">
        <f t="array" ref="E368">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MATCH($F368,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68" s="60" t="inlineStr"/>
      <c r="G368" s="60" t="n"/>
      <c r="H368" s="60">
        <f t="array" ref="H368">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MATCH($I368,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68" s="60" t="n"/>
      <c r="J368" s="60" t="n"/>
      <c r="K368" s="60" t="n"/>
      <c r="L368" s="60" t="n"/>
      <c r="M368" s="60" t="n"/>
      <c r="N368" s="60" t="n"/>
      <c r="O368" s="60" t="n"/>
      <c r="P368" s="60">
        <f t="array" ref="P368">
_xlfn.IFS(
ISNUMBER(MATCH($Q368,{"шелфбаннер","разделитель","монетница","чековая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ISNUMBER(MATCH($Q368,{"LED/LCD","видеокулер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ISNUMBER(MATCH($Q368,{"автомобиль","машина","выставочное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ISNUMBER(MATCH($Q368,{"билборд","лифтовая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ISNUMBER(MATCH($Q368,{"навигация","подвесной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ISNUMBER(MATCH($Q368,{"движущаяся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ISNUMBER(MATCH($Q368,{"каталог","журнал"},)),
"Пресса",
$Q368="","")</f>
        <v/>
      </c>
      <c r="Q368" s="60" t="n"/>
      <c r="R368" s="60">
        <f t="array" ref="R368">
IFERROR(
_xlfn.IFS(
OR(ISNUMBER(MATCH($Q368,{"экспозиция","макет","стенд","автостенд","авто стенд","выставочное пространство","выставочные стенды","модульные выставочные стенды","3Д конструкция","3D конструкция"},)),P368="Экспонирование"),
"нестандартный",
ISNUMBER(MATCH($Q368,{"скроллер","призматрон"},)),
"динамический",
$P368="Видео",
"цифровой",
OR($P368="Пресса",$P368="Щит",$P368="POSm",$P368="Подвес",$P368="Брендирование/оклейка"),
"статический"),"")</f>
        <v/>
      </c>
      <c r="S368" s="59" t="n"/>
      <c r="T368" s="60" t="n"/>
      <c r="U368" s="60" t="n"/>
      <c r="V368" s="60">
        <f>
IF(P368="Видео",
"цифровой постер/ролик",
IF(ISNUMBER(MATCH(Q368,{"короб световой","короб световой | лайтбокс","короб световой | кристалайт","лайтбокс","лайт бокс","кристалайт","LB","lightbox"},)),
"бэклит",
IF(P368="Брендирование/оклейка",
"перфарированная пленка/самоклейка",
IF(P368="Экспонирование",
"под запрос",
IF(P368="Подвес",
"баннер/ткань",
"")))))</f>
        <v/>
      </c>
      <c r="W368" s="59" t="n"/>
      <c r="X368" s="59" t="n"/>
      <c r="Y368" s="59" t="n"/>
      <c r="Z368" s="61" t="n"/>
      <c r="AA368" s="61" t="n"/>
      <c r="AB368" s="61">
        <f>IF(BL368&gt;0,Z368,0)</f>
        <v/>
      </c>
      <c r="AC368" s="59" t="n"/>
      <c r="AD368" s="59" t="n"/>
      <c r="AE368" s="59" t="n"/>
      <c r="AF368" s="59" t="n"/>
      <c r="AG368" s="59" t="n"/>
      <c r="AH368" s="59" t="n"/>
      <c r="AI368" s="59" t="n"/>
      <c r="AJ368" s="59" t="n"/>
      <c r="AK368" s="59" t="n"/>
      <c r="AL368" s="62">
        <f>IFERROR(IF(OR(R368="статический",R368="динамический",R368="нестандартный",R368="",R368=""),"-",IF(AND(AH368="-",AI368="-"),"-",AK368*3600/AH368*AI368)),"-")</f>
        <v/>
      </c>
      <c r="AM368" s="62">
        <f>IFERROR(IF(OR(R368="статический",R368="динамический",R368="",R368="", R368="BTL",R368="нестандартный"),"-",AG368*AI368*AL368/60),"-")</f>
        <v/>
      </c>
      <c r="AN368" s="63">
        <f>IFERROR(IF(AH368="","-",AG368*AI368/AH368),"-")</f>
        <v/>
      </c>
      <c r="AO368" s="59">
        <f>IFERROR(IF(OR($R368="статический",$R368="динамический",$R368="",$R368="",$R368="BTL",$R368="нестандартный"),"-",$AL368*$AY368),"-")</f>
        <v/>
      </c>
      <c r="AP368" s="62">
        <f>IFERROR(IF(OR($R368="статический",$R368="динамический",$R368="",$R368="",$R368="BTL",$R368="нестандартный"),"-",$AM368*AY368),"-")</f>
        <v/>
      </c>
      <c r="AQ368" s="64" t="n"/>
      <c r="AR368" s="61" t="n"/>
      <c r="AS368" s="61" t="n"/>
      <c r="AT368" s="61" t="n"/>
      <c r="AU368" s="65" t="n"/>
      <c r="AV368" s="124">
        <f>IFERROR(DR368/AT368*1000,"n/a")</f>
        <v/>
      </c>
      <c r="AW368" s="67" t="n"/>
      <c r="AX368" s="67" t="n"/>
      <c r="AY368" s="43">
        <f>IFERROR(IF(OR($AW368="",$AX368=""),"",_xlfn.DAYS($AX368+1,$AW368)),"")</f>
        <v/>
      </c>
      <c r="AZ368" s="68">
        <f t="array" ref="AZ368">
_xlfn.LET(_xlpm.COEFF,
IF($AW368+$AX368=0,0,IF(MAX(MIN($AX368,EOMONTH(AZ$15,0))-MAX($AW368,AZ$15)+1,)&gt;0,1,0)),
_xlfn.IFS(
$ES368="LisChannel",
_xlpm.COEFF*
INDEX({1;1;1.2;1.2;1;1;1;1;1.2;1.2;1.2;1.2},
MATCH(MONTH(AZ$15),
{1,2,3,4,5,6,7,8,9,10,11,12})),
CONCATENATE($ES368," ",$L368)="RussOutdoor метро",
_xlpm.COEFF*
INDEX({0.8;0.9;1.1;1.1;1;1;1;1;1.1;1.1;1.1;1.1},
MATCH(MONTH(AZ$15),
{1,2,3,4,5,6,7,8,9,10,11,12})),
$ES368&lt;&gt;"LisChannel",
_xlpm.COEFF,
$ES368&lt;&gt;"RussOutdoor",
_xlpm.COEFF))</f>
        <v/>
      </c>
      <c r="BA368" s="68">
        <f t="array" ref="BA368">
_xlfn.LET(_xlpm.COEFF,
IF($AW368+$AX368=0,0,IF(MAX(MIN($AX368,EOMONTH(BA$15,0))-MAX($AW368,BA$15)+1,)&gt;0,1,0)),
_xlfn.IFS(
$ES368="LisChannel",
_xlpm.COEFF*
INDEX({1;1;1.2;1.2;1;1;1;1;1.2;1.2;1.2;1.2},
MATCH(MONTH(BA$15),
{1,2,3,4,5,6,7,8,9,10,11,12})),
CONCATENATE($ES368," ",$L368)="RussOutdoor метро",
_xlpm.COEFF*
INDEX({0.8;0.9;1.1;1.1;1;1;1;1;1.1;1.1;1.1;1.1},
MATCH(MONTH(BA$15),
{1,2,3,4,5,6,7,8,9,10,11,12})),
$ES368&lt;&gt;"LisChannel",
_xlpm.COEFF,
$ES368&lt;&gt;"RussOutdoor",
_xlpm.COEFF))</f>
        <v/>
      </c>
      <c r="BB368" s="68">
        <f t="array" ref="BB368">
_xlfn.LET(_xlpm.COEFF,
IF($AW368+$AX368=0,0,IF(MAX(MIN($AX368,EOMONTH(BB$15,0))-MAX($AW368,BB$15)+1,)&gt;0,1,0)),
_xlfn.IFS(
$ES368="LisChannel",
_xlpm.COEFF*
INDEX({1;1;1.2;1.2;1;1;1;1;1.2;1.2;1.2;1.2},
MATCH(MONTH(BB$15),
{1,2,3,4,5,6,7,8,9,10,11,12})),
CONCATENATE($ES368," ",$L368)="RussOutdoor метро",
_xlpm.COEFF*
INDEX({0.8;0.9;1.1;1.1;1;1;1;1;1.1;1.1;1.1;1.1},
MATCH(MONTH(BB$15),
{1,2,3,4,5,6,7,8,9,10,11,12})),
$ES368&lt;&gt;"LisChannel",
_xlpm.COEFF,
$ES368&lt;&gt;"RussOutdoor",
_xlpm.COEFF))</f>
        <v/>
      </c>
      <c r="BC368" s="68">
        <f t="array" ref="BC368">
_xlfn.LET(_xlpm.COEFF,
IF($AW368+$AX368=0,0,IF(MAX(MIN($AX368,EOMONTH(BC$15,0))-MAX($AW368,BC$15)+1,)&gt;0,1,0)),
_xlfn.IFS(
$ES368="LisChannel",
_xlpm.COEFF*
INDEX({1;1;1.2;1.2;1;1;1;1;1.2;1.2;1.2;1.2},
MATCH(MONTH(BC$15),
{1,2,3,4,5,6,7,8,9,10,11,12})),
CONCATENATE($ES368," ",$L368)="RussOutdoor метро",
_xlpm.COEFF*
INDEX({0.8;0.9;1.1;1.1;1;1;1;1;1.1;1.1;1.1;1.1},
MATCH(MONTH(BC$15),
{1,2,3,4,5,6,7,8,9,10,11,12})),
$ES368&lt;&gt;"LisChannel",
_xlpm.COEFF,
$ES368&lt;&gt;"RussOutdoor",
_xlpm.COEFF))</f>
        <v/>
      </c>
      <c r="BD368" s="68">
        <f t="array" ref="BD368">
_xlfn.LET(_xlpm.COEFF,
IF($AW368+$AX368=0,0,IF(MAX(MIN($AX368,EOMONTH(BD$15,0))-MAX($AW368,BD$15)+1,)&gt;0,1,0)),
_xlfn.IFS(
$ES368="LisChannel",
_xlpm.COEFF*
INDEX({1;1;1.2;1.2;1;1;1;1;1.2;1.2;1.2;1.2},
MATCH(MONTH(BD$15),
{1,2,3,4,5,6,7,8,9,10,11,12})),
CONCATENATE($ES368," ",$L368)="RussOutdoor метро",
_xlpm.COEFF*
INDEX({0.8;0.9;1.1;1.1;1;1;1;1;1.1;1.1;1.1;1.1},
MATCH(MONTH(BD$15),
{1,2,3,4,5,6,7,8,9,10,11,12})),
$ES368&lt;&gt;"LisChannel",
_xlpm.COEFF,
$ES368&lt;&gt;"RussOutdoor",
_xlpm.COEFF))</f>
        <v/>
      </c>
      <c r="BE368" s="68">
        <f t="array" ref="BE368">
_xlfn.LET(_xlpm.COEFF,
IF($AW368+$AX368=0,0,IF(MAX(MIN($AX368,EOMONTH(BE$15,0))-MAX($AW368,BE$15)+1,)&gt;0,1,0)),
_xlfn.IFS(
$ES368="LisChannel",
_xlpm.COEFF*
INDEX({1;1;1.2;1.2;1;1;1;1;1.2;1.2;1.2;1.2},
MATCH(MONTH(BE$15),
{1,2,3,4,5,6,7,8,9,10,11,12})),
CONCATENATE($ES368," ",$L368)="RussOutdoor метро",
_xlpm.COEFF*
INDEX({0.8;0.9;1.1;1.1;1;1;1;1;1.1;1.1;1.1;1.1},
MATCH(MONTH(BE$15),
{1,2,3,4,5,6,7,8,9,10,11,12})),
$ES368&lt;&gt;"LisChannel",
_xlpm.COEFF,
$ES368&lt;&gt;"RussOutdoor",
_xlpm.COEFF))</f>
        <v/>
      </c>
      <c r="BF368" s="68">
        <f t="array" ref="BF368">
_xlfn.LET(_xlpm.COEFF,
IF($AW368+$AX368=0,0,IF(MAX(MIN($AX368,EOMONTH(BF$15,0))-MAX($AW368,BF$15)+1,)&gt;0,1,0)),
_xlfn.IFS(
$ES368="LisChannel",
_xlpm.COEFF*
INDEX({1;1;1.2;1.2;1;1;1;1;1.2;1.2;1.2;1.2},
MATCH(MONTH(BF$15),
{1,2,3,4,5,6,7,8,9,10,11,12})),
CONCATENATE($ES368," ",$L368)="RussOutdoor метро",
_xlpm.COEFF*
INDEX({0.8;0.9;1.1;1.1;1;1;1;1;1.1;1.1;1.1;1.1},
MATCH(MONTH(BF$15),
{1,2,3,4,5,6,7,8,9,10,11,12})),
$ES368&lt;&gt;"LisChannel",
_xlpm.COEFF,
$ES368&lt;&gt;"RussOutdoor",
_xlpm.COEFF))</f>
        <v/>
      </c>
      <c r="BG368" s="68">
        <f t="array" ref="BG368">
_xlfn.LET(_xlpm.COEFF,
IF($AW368+$AX368=0,0,IF(MAX(MIN($AX368,EOMONTH(BG$15,0))-MAX($AW368,BG$15)+1,)&gt;0,1,0)),
_xlfn.IFS(
$ES368="LisChannel",
_xlpm.COEFF*
INDEX({1;1;1.2;1.2;1;1;1;1;1.2;1.2;1.2;1.2},
MATCH(MONTH(BG$15),
{1,2,3,4,5,6,7,8,9,10,11,12})),
CONCATENATE($ES368," ",$L368)="RussOutdoor метро",
_xlpm.COEFF*
INDEX({0.8;0.9;1.1;1.1;1;1;1;1;1.1;1.1;1.1;1.1},
MATCH(MONTH(BG$15),
{1,2,3,4,5,6,7,8,9,10,11,12})),
$ES368&lt;&gt;"LisChannel",
_xlpm.COEFF,
$ES368&lt;&gt;"RussOutdoor",
_xlpm.COEFF))</f>
        <v/>
      </c>
      <c r="BH368" s="68">
        <f t="array" ref="BH368">
_xlfn.LET(_xlpm.COEFF,
IF($AW368+$AX368=0,0,IF(MAX(MIN($AX368,EOMONTH(BH$15,0))-MAX($AW368,BH$15)+1,)&gt;0,1,0)),
_xlfn.IFS(
$ES368="LisChannel",
_xlpm.COEFF*
INDEX({1;1;1.2;1.2;1;1;1;1;1.2;1.2;1.2;1.2},
MATCH(MONTH(BH$15),
{1,2,3,4,5,6,7,8,9,10,11,12})),
CONCATENATE($ES368," ",$L368)="RussOutdoor метро",
_xlpm.COEFF*
INDEX({0.8;0.9;1.1;1.1;1;1;1;1;1.1;1.1;1.1;1.1},
MATCH(MONTH(BH$15),
{1,2,3,4,5,6,7,8,9,10,11,12})),
$ES368&lt;&gt;"LisChannel",
_xlpm.COEFF,
$ES368&lt;&gt;"RussOutdoor",
_xlpm.COEFF))</f>
        <v/>
      </c>
      <c r="BI368" s="68">
        <f t="array" ref="BI368">
_xlfn.LET(_xlpm.COEFF,
IF($AW368+$AX368=0,0,IF(MAX(MIN($AX368,EOMONTH(BI$15,0))-MAX($AW368,BI$15)+1,)&gt;0,1,0)),
_xlfn.IFS(
$ES368="LisChannel",
_xlpm.COEFF*
INDEX({1;1;1.2;1.2;1;1;1;1;1.2;1.2;1.2;1.2},
MATCH(MONTH(BI$15),
{1,2,3,4,5,6,7,8,9,10,11,12})),
CONCATENATE($ES368," ",$L368)="RussOutdoor метро",
_xlpm.COEFF*
INDEX({0.8;0.9;1.1;1.1;1;1;1;1;1.1;1.1;1.1;1.1},
MATCH(MONTH(BI$15),
{1,2,3,4,5,6,7,8,9,10,11,12})),
$ES368&lt;&gt;"LisChannel",
_xlpm.COEFF,
$ES368&lt;&gt;"RussOutdoor",
_xlpm.COEFF))</f>
        <v/>
      </c>
      <c r="BJ368" s="68">
        <f t="array" ref="BJ368">
_xlfn.LET(_xlpm.COEFF,
IF($AW368+$AX368=0,0,IF(MAX(MIN($AX368,EOMONTH(BJ$15,0))-MAX($AW368,BJ$15)+1,)&gt;0,1,0)),
_xlfn.IFS(
$ES368="LisChannel",
_xlpm.COEFF*
INDEX({1;1;1.2;1.2;1;1;1;1;1.2;1.2;1.2;1.2},
MATCH(MONTH(BJ$15),
{1,2,3,4,5,6,7,8,9,10,11,12})),
CONCATENATE($ES368," ",$L368)="RussOutdoor метро",
_xlpm.COEFF*
INDEX({0.8;0.9;1.1;1.1;1;1;1;1;1.1;1.1;1.1;1.1},
MATCH(MONTH(BJ$15),
{1,2,3,4,5,6,7,8,9,10,11,12})),
$ES368&lt;&gt;"LisChannel",
_xlpm.COEFF,
$ES368&lt;&gt;"RussOutdoor",
_xlpm.COEFF))</f>
        <v/>
      </c>
      <c r="BK368" s="68">
        <f t="array" ref="BK368">
_xlfn.LET(_xlpm.COEFF,
IF($AW368+$AX368=0,0,IF(MAX(MIN($AX368,EOMONTH(BK$15,0))-MAX($AW368,BK$15)+1,)&gt;0,1,0)),
_xlfn.IFS(
$ES368="LisChannel",
_xlpm.COEFF*
INDEX({1;1;1.2;1.2;1;1;1;1;1.2;1.2;1.2;1.2},
MATCH(MONTH(BK$15),
{1,2,3,4,5,6,7,8,9,10,11,12})),
CONCATENATE($ES368," ",$L368)="RussOutdoor метро",
_xlpm.COEFF*
INDEX({0.8;0.9;1.1;1.1;1;1;1;1;1.1;1.1;1.1;1.1},
MATCH(MONTH(BK$15),
{1,2,3,4,5,6,7,8,9,10,11,12})),
$ES368&lt;&gt;"LisChannel",
_xlpm.COEFF,
$ES368&lt;&gt;"RussOutdoor",
_xlpm.COEFF))</f>
        <v/>
      </c>
      <c r="BL368" s="62">
        <f>COUNTIFS($AZ368:$BK368,"&gt;0")</f>
        <v/>
      </c>
      <c r="BM368" s="65" t="n"/>
      <c r="BN368" s="125">
        <f>$DJ368</f>
        <v/>
      </c>
      <c r="BO368" s="63">
        <f>$DQ368</f>
        <v/>
      </c>
      <c r="BP368" s="125">
        <f>
IFERROR(
IF($BL368=0,0,
$BN368*(1-$BO368)),
0)</f>
        <v/>
      </c>
      <c r="BQ368" s="125">
        <f t="array" ref="BQ368">
IFERROR(
_xlfn.IFS(
$DH368="день_1",
$BP368*$BL368/($AX368-$AW368+1)*AZ368*(DAY(EOMONTH(AZ$15,0))),
$DH368="день_2",
$BP368/30*MAX(MIN($AX368,EOMONTH(AZ$15,0))-MAX($AW368,AZ$15)+1,),
$DH368="раб.день",
$BP368/30*(IFERROR(
_xlfn.LET(_xlpm.VD,
CHOOSE(
{1;2;3;4;5;6;7;8;9;10;11;12;13;14;15;16;17;18},
45658,45659,45660,45661,45662,45663,45664,45665,45711,45724,45778,45779,45785,45786,45820,45821,45965,46022),
_xlfn.LET(_xlpm.DD,
MAX(MIN($AX368,EOMONTH(AZ$15,0))-MAX($AW368,AZ$15),),
_xlfn.IFS(
AND(MONTH($AW368)=MONTH(AZ$15),MONTH($AX368)&lt;&gt;MONTH(AZ$15)),
NETWORKDAYS.INTL($AW368,$AW368+_xlpm.DD,1,_xlpm.VD),
AND(MONTH($AW368)&lt;&gt;MONTH(AZ$15),MONTH($AX368)=MONTH(AZ$15)),
NETWORKDAYS.INTL(($AX368)-_xlpm.DD,$AX368,1,_xlpm.VD),
AND(MONTH($AW368)&lt;MONTH(AZ$15),MONTH($AX368)&gt;MONTH(AZ$15)),
NETWORKDAYS.INTL((EOMONTH(AZ$15-1,1))-_xlpm.DD,EOMONTH(AZ$15-1,1),1,_xlpm.VD),
AND(MONTH($AW368)=MONTH(AZ$15),MONTH($AX368)=MONTH(AZ$15)),
NETWORKDAYS.INTL($AW368,$AX368,1,_xlpm.VD)))),0)),
$DH368="месяц",
$BP368*AZ368,
$DH368="неделя",
$BP368*AZ368/7*(ROUNDUP((DAY(EOMONTH(AZ$15,0)))/4,0))),
0)</f>
        <v/>
      </c>
      <c r="BR368" s="125">
        <f t="array" ref="BR368">
IFERROR(
_xlfn.IFS(
$DH368="день_1",
$BP368*$BL368/($AX368-$AW368+1)*BA368*(DAY(EOMONTH(BA$15,0))),
$DH368="день_2",
$BP368/30*MAX(MIN($AX368,EOMONTH(BA$15,0))-MAX($AW368,BA$15)+1,),
$DH368="раб.день",
$BP368/30*(IFERROR(
_xlfn.LET(_xlpm.VD,
CHOOSE(
{1;2;3;4;5;6;7;8;9;10;11;12;13;14;15;16;17;18},
45658,45659,45660,45661,45662,45663,45664,45665,45711,45724,45778,45779,45785,45786,45820,45821,45965,46022),
_xlfn.LET(_xlpm.DD,
MAX(MIN($AX368,EOMONTH(BA$15,0))-MAX($AW368,BA$15),),
_xlfn.IFS(
AND(MONTH($AW368)=MONTH(BA$15),MONTH($AX368)&lt;&gt;MONTH(BA$15)),
NETWORKDAYS.INTL($AW368,$AW368+_xlpm.DD,1,_xlpm.VD),
AND(MONTH($AW368)&lt;&gt;MONTH(BA$15),MONTH($AX368)=MONTH(BA$15)),
NETWORKDAYS.INTL(($AX368)-_xlpm.DD,$AX368,1,_xlpm.VD),
AND(MONTH($AW368)&lt;MONTH(BA$15),MONTH($AX368)&gt;MONTH(BA$15)),
NETWORKDAYS.INTL((EOMONTH(BA$15-1,1))-_xlpm.DD,EOMONTH(BA$15-1,1),1,_xlpm.VD),
AND(MONTH($AW368)=MONTH(BA$15),MONTH($AX368)=MONTH(BA$15)),
NETWORKDAYS.INTL($AW368,$AX368,1,_xlpm.VD)))),0)),
$DH368="месяц",
$BP368*BA368,
$DH368="неделя",
$BP368*BA368/7*(ROUNDUP((DAY(EOMONTH(BA$15,0)))/4,0))),
0)</f>
        <v/>
      </c>
      <c r="BS368" s="125">
        <f t="array" ref="BS368">
IFERROR(
_xlfn.IFS(
$DH368="день_1",
$BP368*$BL368/($AX368-$AW368+1)*BB368*(DAY(EOMONTH(BB$15,0))),
$DH368="день_2",
$BP368/30*MAX(MIN($AX368,EOMONTH(BB$15,0))-MAX($AW368,BB$15)+1,),
$DH368="раб.день",
$BP368/30*(IFERROR(
_xlfn.LET(_xlpm.VD,
CHOOSE(
{1;2;3;4;5;6;7;8;9;10;11;12;13;14;15;16;17;18},
45658,45659,45660,45661,45662,45663,45664,45665,45711,45724,45778,45779,45785,45786,45820,45821,45965,46022),
_xlfn.LET(_xlpm.DD,
MAX(MIN($AX368,EOMONTH(BB$15,0))-MAX($AW368,BB$15),),
_xlfn.IFS(
AND(MONTH($AW368)=MONTH(BB$15),MONTH($AX368)&lt;&gt;MONTH(BB$15)),
NETWORKDAYS.INTL($AW368,$AW368+_xlpm.DD,1,_xlpm.VD),
AND(MONTH($AW368)&lt;&gt;MONTH(BB$15),MONTH($AX368)=MONTH(BB$15)),
NETWORKDAYS.INTL(($AX368)-_xlpm.DD,$AX368,1,_xlpm.VD),
AND(MONTH($AW368)&lt;MONTH(BB$15),MONTH($AX368)&gt;MONTH(BB$15)),
NETWORKDAYS.INTL((EOMONTH(BB$15-1,1))-_xlpm.DD,EOMONTH(BB$15-1,1),1,_xlpm.VD),
AND(MONTH($AW368)=MONTH(BB$15),MONTH($AX368)=MONTH(BB$15)),
NETWORKDAYS.INTL($AW368,$AX368,1,_xlpm.VD)))),0)),
$DH368="месяц",
$BP368*BB368,
$DH368="неделя",
$BP368*BB368/7*(ROUNDUP((DAY(EOMONTH(BB$15,0)))/4,0))),
0)</f>
        <v/>
      </c>
      <c r="BT368" s="125">
        <f t="array" ref="BT368">
IFERROR(
_xlfn.IFS(
$DH368="день_1",
$BP368*$BL368/($AX368-$AW368+1)*BC368*(DAY(EOMONTH(BC$15,0))),
$DH368="день_2",
$BP368/30*MAX(MIN($AX368,EOMONTH(BC$15,0))-MAX($AW368,BC$15)+1,),
$DH368="раб.день",
$BP368/30*(IFERROR(
_xlfn.LET(_xlpm.VD,
CHOOSE(
{1;2;3;4;5;6;7;8;9;10;11;12;13;14;15;16;17;18},
45658,45659,45660,45661,45662,45663,45664,45665,45711,45724,45778,45779,45785,45786,45820,45821,45965,46022),
_xlfn.LET(_xlpm.DD,
MAX(MIN($AX368,EOMONTH(BC$15,0))-MAX($AW368,BC$15),),
_xlfn.IFS(
AND(MONTH($AW368)=MONTH(BC$15),MONTH($AX368)&lt;&gt;MONTH(BC$15)),
NETWORKDAYS.INTL($AW368,$AW368+_xlpm.DD,1,_xlpm.VD),
AND(MONTH($AW368)&lt;&gt;MONTH(BC$15),MONTH($AX368)=MONTH(BC$15)),
NETWORKDAYS.INTL(($AX368)-_xlpm.DD,$AX368,1,_xlpm.VD),
AND(MONTH($AW368)&lt;MONTH(BC$15),MONTH($AX368)&gt;MONTH(BC$15)),
NETWORKDAYS.INTL((EOMONTH(BC$15-1,1))-_xlpm.DD,EOMONTH(BC$15-1,1),1,_xlpm.VD),
AND(MONTH($AW368)=MONTH(BC$15),MONTH($AX368)=MONTH(BC$15)),
NETWORKDAYS.INTL($AW368,$AX368,1,_xlpm.VD)))),0)),
$DH368="месяц",
$BP368*BC368,
$DH368="неделя",
$BP368*BC368/7*(ROUNDUP((DAY(EOMONTH(BC$15,0)))/4,0))),
0)</f>
        <v/>
      </c>
      <c r="BU368" s="125">
        <f t="array" ref="BU368">
IFERROR(
_xlfn.IFS(
$DH368="день_1",
$BP368*$BL368/($AX368-$AW368+1)*BD368*(DAY(EOMONTH(BD$15,0))),
$DH368="день_2",
$BP368/30*MAX(MIN($AX368,EOMONTH(BD$15,0))-MAX($AW368,BD$15)+1,),
$DH368="раб.день",
$BP368/30*(IFERROR(
_xlfn.LET(_xlpm.VD,
CHOOSE(
{1;2;3;4;5;6;7;8;9;10;11;12;13;14;15;16;17;18},
45658,45659,45660,45661,45662,45663,45664,45665,45711,45724,45778,45779,45785,45786,45820,45821,45965,46022),
_xlfn.LET(_xlpm.DD,
MAX(MIN($AX368,EOMONTH(BD$15,0))-MAX($AW368,BD$15),),
_xlfn.IFS(
AND(MONTH($AW368)=MONTH(BD$15),MONTH($AX368)&lt;&gt;MONTH(BD$15)),
NETWORKDAYS.INTL($AW368,$AW368+_xlpm.DD,1,_xlpm.VD),
AND(MONTH($AW368)&lt;&gt;MONTH(BD$15),MONTH($AX368)=MONTH(BD$15)),
NETWORKDAYS.INTL(($AX368)-_xlpm.DD,$AX368,1,_xlpm.VD),
AND(MONTH($AW368)&lt;MONTH(BD$15),MONTH($AX368)&gt;MONTH(BD$15)),
NETWORKDAYS.INTL((EOMONTH(BD$15-1,1))-_xlpm.DD,EOMONTH(BD$15-1,1),1,_xlpm.VD),
AND(MONTH($AW368)=MONTH(BD$15),MONTH($AX368)=MONTH(BD$15)),
NETWORKDAYS.INTL($AW368,$AX368,1,_xlpm.VD)))),0)),
$DH368="месяц",
$BP368*BD368,
$DH368="неделя",
$BP368*BD368/7*(ROUNDUP((DAY(EOMONTH(BD$15,0)))/4,0))),
0)</f>
        <v/>
      </c>
      <c r="BV368" s="125">
        <f t="array" ref="BV368">
IFERROR(
_xlfn.IFS(
$DH368="день_1",
$BP368*$BL368/($AX368-$AW368+1)*BE368*(DAY(EOMONTH(BE$15,0))),
$DH368="день_2",
$BP368/30*MAX(MIN($AX368,EOMONTH(BE$15,0))-MAX($AW368,BE$15)+1,),
$DH368="раб.день",
$BP368/30*(IFERROR(
_xlfn.LET(_xlpm.VD,
CHOOSE(
{1;2;3;4;5;6;7;8;9;10;11;12;13;14;15;16;17;18},
45658,45659,45660,45661,45662,45663,45664,45665,45711,45724,45778,45779,45785,45786,45820,45821,45965,46022),
_xlfn.LET(_xlpm.DD,
MAX(MIN($AX368,EOMONTH(BE$15,0))-MAX($AW368,BE$15),),
_xlfn.IFS(
AND(MONTH($AW368)=MONTH(BE$15),MONTH($AX368)&lt;&gt;MONTH(BE$15)),
NETWORKDAYS.INTL($AW368,$AW368+_xlpm.DD,1,_xlpm.VD),
AND(MONTH($AW368)&lt;&gt;MONTH(BE$15),MONTH($AX368)=MONTH(BE$15)),
NETWORKDAYS.INTL(($AX368)-_xlpm.DD,$AX368,1,_xlpm.VD),
AND(MONTH($AW368)&lt;MONTH(BE$15),MONTH($AX368)&gt;MONTH(BE$15)),
NETWORKDAYS.INTL((EOMONTH(BE$15-1,1))-_xlpm.DD,EOMONTH(BE$15-1,1),1,_xlpm.VD),
AND(MONTH($AW368)=MONTH(BE$15),MONTH($AX368)=MONTH(BE$15)),
NETWORKDAYS.INTL($AW368,$AX368,1,_xlpm.VD)))),0)),
$DH368="месяц",
$BP368*BE368,
$DH368="неделя",
$BP368*BE368/7*(ROUNDUP((DAY(EOMONTH(BE$15,0)))/4,0))),
0)</f>
        <v/>
      </c>
      <c r="BW368" s="125">
        <f t="array" ref="BW368">
IFERROR(
_xlfn.IFS(
$DH368="день_1",
$BP368*$BL368/($AX368-$AW368+1)*BF368*(DAY(EOMONTH(BF$15,0))),
$DH368="день_2",
$BP368/30*MAX(MIN($AX368,EOMONTH(BF$15,0))-MAX($AW368,BF$15)+1,),
$DH368="раб.день",
$BP368/30*(IFERROR(
_xlfn.LET(_xlpm.VD,
CHOOSE(
{1;2;3;4;5;6;7;8;9;10;11;12;13;14;15;16;17;18},
45658,45659,45660,45661,45662,45663,45664,45665,45711,45724,45778,45779,45785,45786,45820,45821,45965,46022),
_xlfn.LET(_xlpm.DD,
MAX(MIN($AX368,EOMONTH(BF$15,0))-MAX($AW368,BF$15),),
_xlfn.IFS(
AND(MONTH($AW368)=MONTH(BF$15),MONTH($AX368)&lt;&gt;MONTH(BF$15)),
NETWORKDAYS.INTL($AW368,$AW368+_xlpm.DD,1,_xlpm.VD),
AND(MONTH($AW368)&lt;&gt;MONTH(BF$15),MONTH($AX368)=MONTH(BF$15)),
NETWORKDAYS.INTL(($AX368)-_xlpm.DD,$AX368,1,_xlpm.VD),
AND(MONTH($AW368)&lt;MONTH(BF$15),MONTH($AX368)&gt;MONTH(BF$15)),
NETWORKDAYS.INTL((EOMONTH(BF$15-1,1))-_xlpm.DD,EOMONTH(BF$15-1,1),1,_xlpm.VD),
AND(MONTH($AW368)=MONTH(BF$15),MONTH($AX368)=MONTH(BF$15)),
NETWORKDAYS.INTL($AW368,$AX368,1,_xlpm.VD)))),0)),
$DH368="месяц",
$BP368*BF368,
$DH368="неделя",
$BP368*BF368/7*(ROUNDUP((DAY(EOMONTH(BF$15,0)))/4,0))),
0)</f>
        <v/>
      </c>
      <c r="BX368" s="125">
        <f t="array" ref="BX368">
IFERROR(
_xlfn.IFS(
$DH368="день_1",
$BP368*$BL368/($AX368-$AW368+1)*BG368*(DAY(EOMONTH(BG$15,0))),
$DH368="день_2",
$BP368/30*MAX(MIN($AX368,EOMONTH(BG$15,0))-MAX($AW368,BG$15)+1,),
$DH368="раб.день",
$BP368/30*(IFERROR(
_xlfn.LET(_xlpm.VD,
CHOOSE(
{1;2;3;4;5;6;7;8;9;10;11;12;13;14;15;16;17;18},
45658,45659,45660,45661,45662,45663,45664,45665,45711,45724,45778,45779,45785,45786,45820,45821,45965,46022),
_xlfn.LET(_xlpm.DD,
MAX(MIN($AX368,EOMONTH(BG$15,0))-MAX($AW368,BG$15),),
_xlfn.IFS(
AND(MONTH($AW368)=MONTH(BG$15),MONTH($AX368)&lt;&gt;MONTH(BG$15)),
NETWORKDAYS.INTL($AW368,$AW368+_xlpm.DD,1,_xlpm.VD),
AND(MONTH($AW368)&lt;&gt;MONTH(BG$15),MONTH($AX368)=MONTH(BG$15)),
NETWORKDAYS.INTL(($AX368)-_xlpm.DD,$AX368,1,_xlpm.VD),
AND(MONTH($AW368)&lt;MONTH(BG$15),MONTH($AX368)&gt;MONTH(BG$15)),
NETWORKDAYS.INTL((EOMONTH(BG$15-1,1))-_xlpm.DD,EOMONTH(BG$15-1,1),1,_xlpm.VD),
AND(MONTH($AW368)=MONTH(BG$15),MONTH($AX368)=MONTH(BG$15)),
NETWORKDAYS.INTL($AW368,$AX368,1,_xlpm.VD)))),0)),
$DH368="месяц",
$BP368*BG368,
$DH368="неделя",
$BP368*BG368/7*(ROUNDUP((DAY(EOMONTH(BG$15,0)))/4,0))),
0)</f>
        <v/>
      </c>
      <c r="BY368" s="125">
        <f t="array" ref="BY368">
IFERROR(
_xlfn.IFS(
$DH368="день_1",
$BP368*$BL368/($AX368-$AW368+1)*BH368*(DAY(EOMONTH(BH$15,0))),
$DH368="день_2",
$BP368/30*MAX(MIN($AX368,EOMONTH(BH$15,0))-MAX($AW368,BH$15)+1,),
$DH368="раб.день",
$BP368/30*(IFERROR(
_xlfn.LET(_xlpm.VD,
CHOOSE(
{1;2;3;4;5;6;7;8;9;10;11;12;13;14;15;16;17;18},
45658,45659,45660,45661,45662,45663,45664,45665,45711,45724,45778,45779,45785,45786,45820,45821,45965,46022),
_xlfn.LET(_xlpm.DD,
MAX(MIN($AX368,EOMONTH(BH$15,0))-MAX($AW368,BH$15),),
_xlfn.IFS(
AND(MONTH($AW368)=MONTH(BH$15),MONTH($AX368)&lt;&gt;MONTH(BH$15)),
NETWORKDAYS.INTL($AW368,$AW368+_xlpm.DD,1,_xlpm.VD),
AND(MONTH($AW368)&lt;&gt;MONTH(BH$15),MONTH($AX368)=MONTH(BH$15)),
NETWORKDAYS.INTL(($AX368)-_xlpm.DD,$AX368,1,_xlpm.VD),
AND(MONTH($AW368)&lt;MONTH(BH$15),MONTH($AX368)&gt;MONTH(BH$15)),
NETWORKDAYS.INTL((EOMONTH(BH$15-1,1))-_xlpm.DD,EOMONTH(BH$15-1,1),1,_xlpm.VD),
AND(MONTH($AW368)=MONTH(BH$15),MONTH($AX368)=MONTH(BH$15)),
NETWORKDAYS.INTL($AW368,$AX368,1,_xlpm.VD)))),0)),
$DH368="месяц",
$BP368*BH368,
$DH368="неделя",
$BP368*BH368/7*(ROUNDUP((DAY(EOMONTH(BH$15,0)))/4,0))),
0)</f>
        <v/>
      </c>
      <c r="BZ368" s="125">
        <f t="array" ref="BZ368">
IFERROR(
_xlfn.IFS(
$DH368="день_1",
$BP368*$BL368/($AX368-$AW368+1)*BI368*(DAY(EOMONTH(BI$15,0))),
$DH368="день_2",
$BP368/30*MAX(MIN($AX368,EOMONTH(BI$15,0))-MAX($AW368,BI$15)+1,),
$DH368="раб.день",
$BP368/30*(IFERROR(
_xlfn.LET(_xlpm.VD,
CHOOSE(
{1;2;3;4;5;6;7;8;9;10;11;12;13;14;15;16;17;18},
45658,45659,45660,45661,45662,45663,45664,45665,45711,45724,45778,45779,45785,45786,45820,45821,45965,46022),
_xlfn.LET(_xlpm.DD,
MAX(MIN($AX368,EOMONTH(BI$15,0))-MAX($AW368,BI$15),),
_xlfn.IFS(
AND(MONTH($AW368)=MONTH(BI$15),MONTH($AX368)&lt;&gt;MONTH(BI$15)),
NETWORKDAYS.INTL($AW368,$AW368+_xlpm.DD,1,_xlpm.VD),
AND(MONTH($AW368)&lt;&gt;MONTH(BI$15),MONTH($AX368)=MONTH(BI$15)),
NETWORKDAYS.INTL(($AX368)-_xlpm.DD,$AX368,1,_xlpm.VD),
AND(MONTH($AW368)&lt;MONTH(BI$15),MONTH($AX368)&gt;MONTH(BI$15)),
NETWORKDAYS.INTL((EOMONTH(BI$15-1,1))-_xlpm.DD,EOMONTH(BI$15-1,1),1,_xlpm.VD),
AND(MONTH($AW368)=MONTH(BI$15),MONTH($AX368)=MONTH(BI$15)),
NETWORKDAYS.INTL($AW368,$AX368,1,_xlpm.VD)))),0)),
$DH368="месяц",
$BP368*BI368,
$DH368="неделя",
$BP368*BI368/7*(ROUNDUP((DAY(EOMONTH(BI$15,0)))/4,0))),
0)</f>
        <v/>
      </c>
      <c r="CA368" s="125">
        <f t="array" ref="CA368">
IFERROR(
_xlfn.IFS(
$DH368="день_1",
$BP368*$BL368/($AX368-$AW368+1)*BJ368*(DAY(EOMONTH(BJ$15,0))),
$DH368="день_2",
$BP368/30*MAX(MIN($AX368,EOMONTH(BJ$15,0))-MAX($AW368,BJ$15)+1,),
$DH368="раб.день",
$BP368/30*(IFERROR(
_xlfn.LET(_xlpm.VD,
CHOOSE(
{1;2;3;4;5;6;7;8;9;10;11;12;13;14;15;16;17;18},
45658,45659,45660,45661,45662,45663,45664,45665,45711,45724,45778,45779,45785,45786,45820,45821,45965,46022),
_xlfn.LET(_xlpm.DD,
MAX(MIN($AX368,EOMONTH(BJ$15,0))-MAX($AW368,BJ$15),),
_xlfn.IFS(
AND(MONTH($AW368)=MONTH(BJ$15),MONTH($AX368)&lt;&gt;MONTH(BJ$15)),
NETWORKDAYS.INTL($AW368,$AW368+_xlpm.DD,1,_xlpm.VD),
AND(MONTH($AW368)&lt;&gt;MONTH(BJ$15),MONTH($AX368)=MONTH(BJ$15)),
NETWORKDAYS.INTL(($AX368)-_xlpm.DD,$AX368,1,_xlpm.VD),
AND(MONTH($AW368)&lt;MONTH(BJ$15),MONTH($AX368)&gt;MONTH(BJ$15)),
NETWORKDAYS.INTL((EOMONTH(BJ$15-1,1))-_xlpm.DD,EOMONTH(BJ$15-1,1),1,_xlpm.VD),
AND(MONTH($AW368)=MONTH(BJ$15),MONTH($AX368)=MONTH(BJ$15)),
NETWORKDAYS.INTL($AW368,$AX368,1,_xlpm.VD)))),0)),
$DH368="месяц",
$BP368*BJ368,
$DH368="неделя",
$BP368*BJ368/7*(ROUNDUP((DAY(EOMONTH(BJ$15,0)))/4,0))),
0)</f>
        <v/>
      </c>
      <c r="CB368" s="125">
        <f t="array" ref="CB368">
IFERROR(
_xlfn.IFS(
$DH368="день_1",
$BP368*$BL368/($AX368-$AW368+1)*BK368*(DAY(EOMONTH(BK$15,0))),
$DH368="день_2",
$BP368/30*MAX(MIN($AX368,EOMONTH(BK$15,0))-MAX($AW368,BK$15)+1,),
$DH368="раб.день",
$BP368/30*(IFERROR(
_xlfn.LET(_xlpm.VD,
CHOOSE(
{1;2;3;4;5;6;7;8;9;10;11;12;13;14;15;16;17;18},
45658,45659,45660,45661,45662,45663,45664,45665,45711,45724,45778,45779,45785,45786,45820,45821,45965,46022),
_xlfn.LET(_xlpm.DD,
MAX(MIN($AX368,EOMONTH(BK$15,0))-MAX($AW368,BK$15),),
_xlfn.IFS(
AND(MONTH($AW368)=MONTH(BK$15),MONTH($AX368)&lt;&gt;MONTH(BK$15)),
NETWORKDAYS.INTL($AW368,$AW368+_xlpm.DD,1,_xlpm.VD),
AND(MONTH($AW368)&lt;&gt;MONTH(BK$15),MONTH($AX368)=MONTH(BK$15)),
NETWORKDAYS.INTL(($AX368)-_xlpm.DD,$AX368,1,_xlpm.VD),
AND(MONTH($AW368)&lt;MONTH(BK$15),MONTH($AX368)&gt;MONTH(BK$15)),
NETWORKDAYS.INTL((EOMONTH(BK$15-1,1))-_xlpm.DD,EOMONTH(BK$15-1,1),1,_xlpm.VD),
AND(MONTH($AW368)=MONTH(BK$15),MONTH($AX368)=MONTH(BK$15)),
NETWORKDAYS.INTL($AW368,$AX368,1,_xlpm.VD)))),0)),
$DH368="месяц",
$BP368*BK368,
$DH368="неделя",
$BP368*BK368/7*(ROUNDUP((DAY(EOMONTH(BK$15,0)))/4,0))),
0)</f>
        <v/>
      </c>
      <c r="CC368" s="125">
        <f>SUM($BQ368:$CB368)</f>
        <v/>
      </c>
      <c r="CD368" s="126">
        <f>SUM($EH368:$EH368)</f>
        <v/>
      </c>
      <c r="CE368" s="126">
        <f>$CD368*$AB368</f>
        <v/>
      </c>
      <c r="CF368" s="126">
        <f>SUM($EK368:$EK368)</f>
        <v/>
      </c>
      <c r="CG368" s="126">
        <f>$CF368*$AB368</f>
        <v/>
      </c>
      <c r="CH368" s="126">
        <f>SUM($CC368,$CE368,$CG368)</f>
        <v/>
      </c>
      <c r="CI368" s="126">
        <f>$CH368*(1+$CM368)</f>
        <v/>
      </c>
      <c r="CJ368" s="127" t="n">
        <v>0</v>
      </c>
      <c r="CK368" s="126">
        <f>SUM($CH368:$CH368)*(1+$CJ368)</f>
        <v/>
      </c>
      <c r="CL368" s="126">
        <f>SUM($CH368:$CH368)*(1+$CM368)</f>
        <v/>
      </c>
      <c r="CM368" s="59" t="inlineStr">
        <is>
          <t>20%</t>
        </is>
      </c>
      <c r="CN368" s="59" t="n"/>
      <c r="CO368" s="72" t="n"/>
      <c r="CP368" s="59" t="n"/>
      <c r="CQ368" s="73" t="n"/>
      <c r="CR368" s="73" t="n"/>
      <c r="CS368" s="73" t="n"/>
      <c r="CT368" s="72" t="n"/>
      <c r="CU368" s="79" t="inlineStr">
        <is>
          <t> </t>
        </is>
      </c>
      <c r="CV368" s="60" t="n"/>
      <c r="CW368" s="60" t="n"/>
      <c r="CX368" s="60" t="n"/>
      <c r="CY368" s="127">
        <f>IFERROR(($CC368-$EE368)/($EE368/(1-$DQ368)),0)</f>
        <v/>
      </c>
      <c r="CZ368" s="127">
        <f>IFERROR(1-$EI368/($CE368),0)</f>
        <v/>
      </c>
      <c r="DA368" s="127">
        <f>IFERROR(1-$EL368/($CG368),0)</f>
        <v/>
      </c>
      <c r="DB368" s="126">
        <f>ROUND(IFERROR(($CI368/(1+$CM368)-$EN368),0),2)</f>
        <v/>
      </c>
      <c r="DC368" s="128" t="n"/>
      <c r="DD368" s="125" t="n"/>
      <c r="DE368" s="75" t="n">
        <v>0</v>
      </c>
      <c r="DF368" s="128" t="n"/>
      <c r="DG368" s="125">
        <f>IF($DC368=0,0,$DD368*($DC368*100%-$DE368*$DF368))*SUM($AB368:$AB368)</f>
        <v/>
      </c>
      <c r="DH368" s="129" t="inlineStr">
        <is>
          <t>месяц</t>
        </is>
      </c>
      <c r="DI368" s="130">
        <f t="array" ref="DI368">IFERROR(
IF($ES368="LisChannel",
(ROUND(((INDEX({174.625;153.888888888889;130.972222222222},MATCH($AI368,{2;3;4}),0))*$AG368*$AI368),2)),0),0)</f>
        <v/>
      </c>
      <c r="DJ368" s="130">
        <f>
_xlfn.LET(_xlpm.X,
IFERROR(
IF($ES368="НовиковТВ",
(_xlfn.LET(_xlpm.NTV,
_xlfn.LET(_xlpm.MIN,350000,
IF(SUMIFS($DI:$DI,$ES:$ES,"НовиковТВ")&lt;=_xlpm.MIN,
(SUMIFS($DI:$DI,$ES:$ES,"НовиковТВ")/(COUNTIFS($ES:$ES,"НовиковТВ")))*_xlpm.MIN/SUMIFS($DI:$DI,$ES:$ES,"НовиковТВ"),
DI368)),
_xlpm.NTV+$DG368/(1-(1-(_xlpm.NTV)*(1-$DL368)*(1-$DM368)*(1-$DN368)*(1-$DO368)*(1-$DP368)/_xlpm.NTV))))/(1+$EP368),
$DI368+$DG368/(1-(1-($DI368)*(1-$DL368)*(1-$DM368)*(1-$DN368)*(1-$DO368)*(1-$DP368)/$DI368))),
0),
_xlpm.X*(1+$CM368)*(1+$CW368)-_xlpm.X*(1+$CM368)+_xlpm.X)</f>
        <v/>
      </c>
      <c r="DK368" s="125" t="inlineStr">
        <is>
          <t>послед.</t>
        </is>
      </c>
      <c r="DL368" s="63" t="n">
        <v>0</v>
      </c>
      <c r="DM368" s="63" t="n">
        <v>0</v>
      </c>
      <c r="DN368" s="63" t="n">
        <v>0</v>
      </c>
      <c r="DO368" s="63" t="n">
        <v>0</v>
      </c>
      <c r="DP368" s="63" t="n">
        <v>0</v>
      </c>
      <c r="DQ368" s="63">
        <f t="array" ref="DQ368">IFERROR(_xlfn.IFS(
$DK368="послед.",1-(1-$DL368)*(1-$DM368)*(1-$DN368)*(1-$DO368)*(1-$DP368),
$DK368="сумм.",$DL368+$DM368+$DN368+$DO368+$DP368),
0)</f>
        <v/>
      </c>
      <c r="DR368" s="125">
        <f t="array" ref="DR368">
IFERROR(
_xlfn.IFS(
$BL368=0,
0,
$BL368&gt;0,
_xlfn.IFS($DK368="послед.",
$DJ368*(1-$DL368)*(1-$DM368)*(1-$DN368)*(1-$DO368)*(1-$DP368),
$DK368="сумм.",
$DJ368*(1-($DL368+$DM368+$DN368+$DO368+$DP368)))),0)</f>
        <v/>
      </c>
      <c r="DS368" s="125">
        <f t="array" ref="DS368">
IFERROR(_xlfn.IFS(
$DH368="день_1",
$DR368*$BL368/($AX368-$AW368+1)*AZ368*(DAY(EOMONTH(AZ$15,0))),
$DH368="день_2",
$DR368/30*MAX(MIN($AX368,EOMONTH(AZ$15,0))-MAX($AW368,AZ$15)+1,),
$DH368="раб.день",
$DR368/30*(IFERROR(
_xlfn.LET(_xlpm.VD,
CHOOSE(
{1;2;3;4;5;6;7;8;9;10;11;12;13;14;15;16;17;18},
45658,45659,45660,45661,45662,45663,45664,45665,45711,45724,45778,45779,45785,45786,45820,45821,45965,46022),
_xlfn.LET(_xlpm.DD,
MAX(MIN($AX368,EOMONTH(AZ$15,0))-MAX($AW368,AZ$15),),
_xlfn.IFS(
AND(MONTH($AW368)=MONTH(AZ$15),MONTH($AX368)&lt;&gt;MONTH(AZ$15)),
NETWORKDAYS.INTL($AW368,$AW368+_xlpm.DD,1,_xlpm.VD),
AND(MONTH($AW368)&lt;&gt;MONTH(AZ$15),MONTH($AX368)=MONTH(AZ$15)),
NETWORKDAYS.INTL(($AX368)-_xlpm.DD,$AX368,1,_xlpm.VD),
AND(MONTH($AW368)&lt;MONTH(AZ$15),MONTH($AX368)&gt;MONTH(AZ$15)),
NETWORKDAYS.INTL((EOMONTH(AZ$15-1,1))-_xlpm.DD,EOMONTH(AZ$15-1,1),1,_xlpm.VD),
AND(MONTH($AW368)=MONTH(AZ$15),MONTH($AX368)=MONTH(AZ$15)),
NETWORKDAYS.INTL($AW368,$AX368,1,_xlpm.VD)))),0)),
$DH368="месяц",
$DR368*AZ368,
$DH368="неделя",
$DR368*AZ368/7*(ROUNDUP((DAY(EOMONTH(AZ$15,0)))/4,0))),
0)</f>
        <v/>
      </c>
      <c r="DT368" s="125">
        <f t="array" ref="DT368">
IFERROR(_xlfn.IFS(
$DH368="день_1",
$DR368*$BL368/($AX368-$AW368+1)*BA368*(DAY(EOMONTH(BA$15,0))),
$DH368="день_2",
$DR368/30*MAX(MIN($AX368,EOMONTH(BA$15,0))-MAX($AW368,BA$15)+1,),
$DH368="раб.день",
$DR368/30*(IFERROR(
_xlfn.LET(_xlpm.VD,
CHOOSE(
{1;2;3;4;5;6;7;8;9;10;11;12;13;14;15;16;17;18},
45658,45659,45660,45661,45662,45663,45664,45665,45711,45724,45778,45779,45785,45786,45820,45821,45965,46022),
_xlfn.LET(_xlpm.DD,
MAX(MIN($AX368,EOMONTH(BA$15,0))-MAX($AW368,BA$15),),
_xlfn.IFS(
AND(MONTH($AW368)=MONTH(BA$15),MONTH($AX368)&lt;&gt;MONTH(BA$15)),
NETWORKDAYS.INTL($AW368,$AW368+_xlpm.DD,1,_xlpm.VD),
AND(MONTH($AW368)&lt;&gt;MONTH(BA$15),MONTH($AX368)=MONTH(BA$15)),
NETWORKDAYS.INTL(($AX368)-_xlpm.DD,$AX368,1,_xlpm.VD),
AND(MONTH($AW368)&lt;MONTH(BA$15),MONTH($AX368)&gt;MONTH(BA$15)),
NETWORKDAYS.INTL((EOMONTH(BA$15-1,1))-_xlpm.DD,EOMONTH(BA$15-1,1),1,_xlpm.VD),
AND(MONTH($AW368)=MONTH(BA$15),MONTH($AX368)=MONTH(BA$15)),
NETWORKDAYS.INTL($AW368,$AX368,1,_xlpm.VD)))),0)),
$DH368="месяц",
$DR368*BA368,
$DH368="неделя",
$DR368*BA368/7*(ROUNDUP((DAY(EOMONTH(BA$15,0)))/4,0))),
0)</f>
        <v/>
      </c>
      <c r="DU368" s="125">
        <f t="array" ref="DU368">
IFERROR(_xlfn.IFS(
$DH368="день_1",
$DR368*$BL368/($AX368-$AW368+1)*BB368*(DAY(EOMONTH(BB$15,0))),
$DH368="день_2",
$DR368/30*MAX(MIN($AX368,EOMONTH(BB$15,0))-MAX($AW368,BB$15)+1,),
$DH368="раб.день",
$DR368/30*(IFERROR(
_xlfn.LET(_xlpm.VD,
CHOOSE(
{1;2;3;4;5;6;7;8;9;10;11;12;13;14;15;16;17;18},
45658,45659,45660,45661,45662,45663,45664,45665,45711,45724,45778,45779,45785,45786,45820,45821,45965,46022),
_xlfn.LET(_xlpm.DD,
MAX(MIN($AX368,EOMONTH(BB$15,0))-MAX($AW368,BB$15),),
_xlfn.IFS(
AND(MONTH($AW368)=MONTH(BB$15),MONTH($AX368)&lt;&gt;MONTH(BB$15)),
NETWORKDAYS.INTL($AW368,$AW368+_xlpm.DD,1,_xlpm.VD),
AND(MONTH($AW368)&lt;&gt;MONTH(BB$15),MONTH($AX368)=MONTH(BB$15)),
NETWORKDAYS.INTL(($AX368)-_xlpm.DD,$AX368,1,_xlpm.VD),
AND(MONTH($AW368)&lt;MONTH(BB$15),MONTH($AX368)&gt;MONTH(BB$15)),
NETWORKDAYS.INTL((EOMONTH(BB$15-1,1))-_xlpm.DD,EOMONTH(BB$15-1,1),1,_xlpm.VD),
AND(MONTH($AW368)=MONTH(BB$15),MONTH($AX368)=MONTH(BB$15)),
NETWORKDAYS.INTL($AW368,$AX368,1,_xlpm.VD)))),0)),
$DH368="месяц",
$DR368*BB368,
$DH368="неделя",
$DR368*BB368/7*(ROUNDUP((DAY(EOMONTH(BB$15,0)))/4,0))),
0)</f>
        <v/>
      </c>
      <c r="DV368" s="125">
        <f t="array" ref="DV368">
IFERROR(_xlfn.IFS(
$DH368="день_1",
$DR368*$BL368/($AX368-$AW368+1)*BC368*(DAY(EOMONTH(BC$15,0))),
$DH368="день_2",
$DR368/30*MAX(MIN($AX368,EOMONTH(BC$15,0))-MAX($AW368,BC$15)+1,),
$DH368="раб.день",
$DR368/30*(IFERROR(
_xlfn.LET(_xlpm.VD,
CHOOSE(
{1;2;3;4;5;6;7;8;9;10;11;12;13;14;15;16;17;18},
45658,45659,45660,45661,45662,45663,45664,45665,45711,45724,45778,45779,45785,45786,45820,45821,45965,46022),
_xlfn.LET(_xlpm.DD,
MAX(MIN($AX368,EOMONTH(BC$15,0))-MAX($AW368,BC$15),),
_xlfn.IFS(
AND(MONTH($AW368)=MONTH(BC$15),MONTH($AX368)&lt;&gt;MONTH(BC$15)),
NETWORKDAYS.INTL($AW368,$AW368+_xlpm.DD,1,_xlpm.VD),
AND(MONTH($AW368)&lt;&gt;MONTH(BC$15),MONTH($AX368)=MONTH(BC$15)),
NETWORKDAYS.INTL(($AX368)-_xlpm.DD,$AX368,1,_xlpm.VD),
AND(MONTH($AW368)&lt;MONTH(BC$15),MONTH($AX368)&gt;MONTH(BC$15)),
NETWORKDAYS.INTL((EOMONTH(BC$15-1,1))-_xlpm.DD,EOMONTH(BC$15-1,1),1,_xlpm.VD),
AND(MONTH($AW368)=MONTH(BC$15),MONTH($AX368)=MONTH(BC$15)),
NETWORKDAYS.INTL($AW368,$AX368,1,_xlpm.VD)))),0)),
$DH368="месяц",
$DR368*BC368,
$DH368="неделя",
$DR368*BC368/7*(ROUNDUP((DAY(EOMONTH(BC$15,0)))/4,0))),
0)</f>
        <v/>
      </c>
      <c r="DW368" s="125">
        <f t="array" ref="DW368">
IFERROR(_xlfn.IFS(
$DH368="день_1",
$DR368*$BL368/($AX368-$AW368+1)*BD368*(DAY(EOMONTH(BD$15,0))),
$DH368="день_2",
$DR368/30*MAX(MIN($AX368,EOMONTH(BD$15,0))-MAX($AW368,BD$15)+1,),
$DH368="раб.день",
$DR368/30*(IFERROR(
_xlfn.LET(_xlpm.VD,
CHOOSE(
{1;2;3;4;5;6;7;8;9;10;11;12;13;14;15;16;17;18},
45658,45659,45660,45661,45662,45663,45664,45665,45711,45724,45778,45779,45785,45786,45820,45821,45965,46022),
_xlfn.LET(_xlpm.DD,
MAX(MIN($AX368,EOMONTH(BD$15,0))-MAX($AW368,BD$15),),
_xlfn.IFS(
AND(MONTH($AW368)=MONTH(BD$15),MONTH($AX368)&lt;&gt;MONTH(BD$15)),
NETWORKDAYS.INTL($AW368,$AW368+_xlpm.DD,1,_xlpm.VD),
AND(MONTH($AW368)&lt;&gt;MONTH(BD$15),MONTH($AX368)=MONTH(BD$15)),
NETWORKDAYS.INTL(($AX368)-_xlpm.DD,$AX368,1,_xlpm.VD),
AND(MONTH($AW368)&lt;MONTH(BD$15),MONTH($AX368)&gt;MONTH(BD$15)),
NETWORKDAYS.INTL((EOMONTH(BD$15-1,1))-_xlpm.DD,EOMONTH(BD$15-1,1),1,_xlpm.VD),
AND(MONTH($AW368)=MONTH(BD$15),MONTH($AX368)=MONTH(BD$15)),
NETWORKDAYS.INTL($AW368,$AX368,1,_xlpm.VD)))),0)),
$DH368="месяц",
$DR368*BD368,
$DH368="неделя",
$DR368*BD368/7*(ROUNDUP((DAY(EOMONTH(BD$15,0)))/4,0))),
0)</f>
        <v/>
      </c>
      <c r="DX368" s="125">
        <f t="array" ref="DX368">
IFERROR(_xlfn.IFS(
$DH368="день_1",
$DR368*$BL368/($AX368-$AW368+1)*BE368*(DAY(EOMONTH(BE$15,0))),
$DH368="день_2",
$DR368/30*MAX(MIN($AX368,EOMONTH(BE$15,0))-MAX($AW368,BE$15)+1,),
$DH368="раб.день",
$DR368/30*(IFERROR(
_xlfn.LET(_xlpm.VD,
CHOOSE(
{1;2;3;4;5;6;7;8;9;10;11;12;13;14;15;16;17;18},
45658,45659,45660,45661,45662,45663,45664,45665,45711,45724,45778,45779,45785,45786,45820,45821,45965,46022),
_xlfn.LET(_xlpm.DD,
MAX(MIN($AX368,EOMONTH(BE$15,0))-MAX($AW368,BE$15),),
_xlfn.IFS(
AND(MONTH($AW368)=MONTH(BE$15),MONTH($AX368)&lt;&gt;MONTH(BE$15)),
NETWORKDAYS.INTL($AW368,$AW368+_xlpm.DD,1,_xlpm.VD),
AND(MONTH($AW368)&lt;&gt;MONTH(BE$15),MONTH($AX368)=MONTH(BE$15)),
NETWORKDAYS.INTL(($AX368)-_xlpm.DD,$AX368,1,_xlpm.VD),
AND(MONTH($AW368)&lt;MONTH(BE$15),MONTH($AX368)&gt;MONTH(BE$15)),
NETWORKDAYS.INTL((EOMONTH(BE$15-1,1))-_xlpm.DD,EOMONTH(BE$15-1,1),1,_xlpm.VD),
AND(MONTH($AW368)=MONTH(BE$15),MONTH($AX368)=MONTH(BE$15)),
NETWORKDAYS.INTL($AW368,$AX368,1,_xlpm.VD)))),0)),
$DH368="месяц",
$DR368*BE368,
$DH368="неделя",
$DR368*BE368/7*(ROUNDUP((DAY(EOMONTH(BE$15,0)))/4,0))),
0)</f>
        <v/>
      </c>
      <c r="DY368" s="125">
        <f t="array" ref="DY368">
IFERROR(_xlfn.IFS(
$DH368="день_1",
$DR368*$BL368/($AX368-$AW368+1)*BF368*(DAY(EOMONTH(BF$15,0))),
$DH368="день_2",
$DR368/30*MAX(MIN($AX368,EOMONTH(BF$15,0))-MAX($AW368,BF$15)+1,),
$DH368="раб.день",
$DR368/30*(IFERROR(
_xlfn.LET(_xlpm.VD,
CHOOSE(
{1;2;3;4;5;6;7;8;9;10;11;12;13;14;15;16;17;18},
45658,45659,45660,45661,45662,45663,45664,45665,45711,45724,45778,45779,45785,45786,45820,45821,45965,46022),
_xlfn.LET(_xlpm.DD,
MAX(MIN($AX368,EOMONTH(BF$15,0))-MAX($AW368,BF$15),),
_xlfn.IFS(
AND(MONTH($AW368)=MONTH(BF$15),MONTH($AX368)&lt;&gt;MONTH(BF$15)),
NETWORKDAYS.INTL($AW368,$AW368+_xlpm.DD,1,_xlpm.VD),
AND(MONTH($AW368)&lt;&gt;MONTH(BF$15),MONTH($AX368)=MONTH(BF$15)),
NETWORKDAYS.INTL(($AX368)-_xlpm.DD,$AX368,1,_xlpm.VD),
AND(MONTH($AW368)&lt;MONTH(BF$15),MONTH($AX368)&gt;MONTH(BF$15)),
NETWORKDAYS.INTL((EOMONTH(BF$15-1,1))-_xlpm.DD,EOMONTH(BF$15-1,1),1,_xlpm.VD),
AND(MONTH($AW368)=MONTH(BF$15),MONTH($AX368)=MONTH(BF$15)),
NETWORKDAYS.INTL($AW368,$AX368,1,_xlpm.VD)))),0)),
$DH368="месяц",
$DR368*BF368,
$DH368="неделя",
$DR368*BF368/7*(ROUNDUP((DAY(EOMONTH(BF$15,0)))/4,0))),
0)</f>
        <v/>
      </c>
      <c r="DZ368" s="125">
        <f t="array" ref="DZ368">
IFERROR(_xlfn.IFS(
$DH368="день_1",
$DR368*$BL368/($AX368-$AW368+1)*BG368*(DAY(EOMONTH(BG$15,0))),
$DH368="день_2",
$DR368/30*MAX(MIN($AX368,EOMONTH(BG$15,0))-MAX($AW368,BG$15)+1,),
$DH368="раб.день",
$DR368/30*(IFERROR(
_xlfn.LET(_xlpm.VD,
CHOOSE(
{1;2;3;4;5;6;7;8;9;10;11;12;13;14;15;16;17;18},
45658,45659,45660,45661,45662,45663,45664,45665,45711,45724,45778,45779,45785,45786,45820,45821,45965,46022),
_xlfn.LET(_xlpm.DD,
MAX(MIN($AX368,EOMONTH(BG$15,0))-MAX($AW368,BG$15),),
_xlfn.IFS(
AND(MONTH($AW368)=MONTH(BG$15),MONTH($AX368)&lt;&gt;MONTH(BG$15)),
NETWORKDAYS.INTL($AW368,$AW368+_xlpm.DD,1,_xlpm.VD),
AND(MONTH($AW368)&lt;&gt;MONTH(BG$15),MONTH($AX368)=MONTH(BG$15)),
NETWORKDAYS.INTL(($AX368)-_xlpm.DD,$AX368,1,_xlpm.VD),
AND(MONTH($AW368)&lt;MONTH(BG$15),MONTH($AX368)&gt;MONTH(BG$15)),
NETWORKDAYS.INTL((EOMONTH(BG$15-1,1))-_xlpm.DD,EOMONTH(BG$15-1,1),1,_xlpm.VD),
AND(MONTH($AW368)=MONTH(BG$15),MONTH($AX368)=MONTH(BG$15)),
NETWORKDAYS.INTL($AW368,$AX368,1,_xlpm.VD)))),0)),
$DH368="месяц",
$DR368*BG368,
$DH368="неделя",
$DR368*BG368/7*(ROUNDUP((DAY(EOMONTH(BG$15,0)))/4,0))),
0)</f>
        <v/>
      </c>
      <c r="EA368" s="125">
        <f t="array" ref="EA368">
IFERROR(_xlfn.IFS(
$DH368="день_1",
$DR368*$BL368/($AX368-$AW368+1)*BH368*(DAY(EOMONTH(BH$15,0))),
$DH368="день_2",
$DR368/30*MAX(MIN($AX368,EOMONTH(BH$15,0))-MAX($AW368,BH$15)+1,),
$DH368="раб.день",
$DR368/30*(IFERROR(
_xlfn.LET(_xlpm.VD,
CHOOSE(
{1;2;3;4;5;6;7;8;9;10;11;12;13;14;15;16;17;18},
45658,45659,45660,45661,45662,45663,45664,45665,45711,45724,45778,45779,45785,45786,45820,45821,45965,46022),
_xlfn.LET(_xlpm.DD,
MAX(MIN($AX368,EOMONTH(BH$15,0))-MAX($AW368,BH$15),),
_xlfn.IFS(
AND(MONTH($AW368)=MONTH(BH$15),MONTH($AX368)&lt;&gt;MONTH(BH$15)),
NETWORKDAYS.INTL($AW368,$AW368+_xlpm.DD,1,_xlpm.VD),
AND(MONTH($AW368)&lt;&gt;MONTH(BH$15),MONTH($AX368)=MONTH(BH$15)),
NETWORKDAYS.INTL(($AX368)-_xlpm.DD,$AX368,1,_xlpm.VD),
AND(MONTH($AW368)&lt;MONTH(BH$15),MONTH($AX368)&gt;MONTH(BH$15)),
NETWORKDAYS.INTL((EOMONTH(BH$15-1,1))-_xlpm.DD,EOMONTH(BH$15-1,1),1,_xlpm.VD),
AND(MONTH($AW368)=MONTH(BH$15),MONTH($AX368)=MONTH(BH$15)),
NETWORKDAYS.INTL($AW368,$AX368,1,_xlpm.VD)))),0)),
$DH368="месяц",
$DR368*BH368,
$DH368="неделя",
$DR368*BH368/7*(ROUNDUP((DAY(EOMONTH(BH$15,0)))/4,0))),
0)</f>
        <v/>
      </c>
      <c r="EB368" s="125">
        <f t="array" ref="EB368">
IFERROR(_xlfn.IFS(
$DH368="день_1",
$DR368*$BL368/($AX368-$AW368+1)*BI368*(DAY(EOMONTH(BI$15,0))),
$DH368="день_2",
$DR368/30*MAX(MIN($AX368,EOMONTH(BI$15,0))-MAX($AW368,BI$15)+1,),
$DH368="раб.день",
$DR368/30*(IFERROR(
_xlfn.LET(_xlpm.VD,
CHOOSE(
{1;2;3;4;5;6;7;8;9;10;11;12;13;14;15;16;17;18},
45658,45659,45660,45661,45662,45663,45664,45665,45711,45724,45778,45779,45785,45786,45820,45821,45965,46022),
_xlfn.LET(_xlpm.DD,
MAX(MIN($AX368,EOMONTH(BI$15,0))-MAX($AW368,BI$15),),
_xlfn.IFS(
AND(MONTH($AW368)=MONTH(BI$15),MONTH($AX368)&lt;&gt;MONTH(BI$15)),
NETWORKDAYS.INTL($AW368,$AW368+_xlpm.DD,1,_xlpm.VD),
AND(MONTH($AW368)&lt;&gt;MONTH(BI$15),MONTH($AX368)=MONTH(BI$15)),
NETWORKDAYS.INTL(($AX368)-_xlpm.DD,$AX368,1,_xlpm.VD),
AND(MONTH($AW368)&lt;MONTH(BI$15),MONTH($AX368)&gt;MONTH(BI$15)),
NETWORKDAYS.INTL((EOMONTH(BI$15-1,1))-_xlpm.DD,EOMONTH(BI$15-1,1),1,_xlpm.VD),
AND(MONTH($AW368)=MONTH(BI$15),MONTH($AX368)=MONTH(BI$15)),
NETWORKDAYS.INTL($AW368,$AX368,1,_xlpm.VD)))),0)),
$DH368="месяц",
$DR368*BI368,
$DH368="неделя",
$DR368*BI368/7*(ROUNDUP((DAY(EOMONTH(BI$15,0)))/4,0))),
0)</f>
        <v/>
      </c>
      <c r="EC368" s="125">
        <f t="array" ref="EC368">
IFERROR(_xlfn.IFS(
$DH368="день_1",
$DR368*$BL368/($AX368-$AW368+1)*BJ368*(DAY(EOMONTH(BJ$15,0))),
$DH368="день_2",
$DR368/30*MAX(MIN($AX368,EOMONTH(BJ$15,0))-MAX($AW368,BJ$15)+1,),
$DH368="раб.день",
$DR368/30*(IFERROR(
_xlfn.LET(_xlpm.VD,
CHOOSE(
{1;2;3;4;5;6;7;8;9;10;11;12;13;14;15;16;17;18},
45658,45659,45660,45661,45662,45663,45664,45665,45711,45724,45778,45779,45785,45786,45820,45821,45965,46022),
_xlfn.LET(_xlpm.DD,
MAX(MIN($AX368,EOMONTH(BJ$15,0))-MAX($AW368,BJ$15),),
_xlfn.IFS(
AND(MONTH($AW368)=MONTH(BJ$15),MONTH($AX368)&lt;&gt;MONTH(BJ$15)),
NETWORKDAYS.INTL($AW368,$AW368+_xlpm.DD,1,_xlpm.VD),
AND(MONTH($AW368)&lt;&gt;MONTH(BJ$15),MONTH($AX368)=MONTH(BJ$15)),
NETWORKDAYS.INTL(($AX368)-_xlpm.DD,$AX368,1,_xlpm.VD),
AND(MONTH($AW368)&lt;MONTH(BJ$15),MONTH($AX368)&gt;MONTH(BJ$15)),
NETWORKDAYS.INTL((EOMONTH(BJ$15-1,1))-_xlpm.DD,EOMONTH(BJ$15-1,1),1,_xlpm.VD),
AND(MONTH($AW368)=MONTH(BJ$15),MONTH($AX368)=MONTH(BJ$15)),
NETWORKDAYS.INTL($AW368,$AX368,1,_xlpm.VD)))),0)),
$DH368="месяц",
$DR368*BJ368,
$DH368="неделя",
$DR368*BJ368/7*(ROUNDUP((DAY(EOMONTH(BJ$15,0)))/4,0))),
0)</f>
        <v/>
      </c>
      <c r="ED368" s="125">
        <f t="array" ref="ED368">
IFERROR(_xlfn.IFS(
$DH368="день_1",
$DR368*$BL368/($AX368-$AW368+1)*BK368*(DAY(EOMONTH(BK$15,0))),
$DH368="день_2",
$DR368/30*MAX(MIN($AX368,EOMONTH(BK$15,0))-MAX($AW368,BK$15)+1,),
$DH368="раб.день",
$DR368/30*(IFERROR(
_xlfn.LET(_xlpm.VD,
CHOOSE(
{1;2;3;4;5;6;7;8;9;10;11;12;13;14;15;16;17;18},
45658,45659,45660,45661,45662,45663,45664,45665,45711,45724,45778,45779,45785,45786,45820,45821,45965,46022),
_xlfn.LET(_xlpm.DD,
MAX(MIN($AX368,EOMONTH(BK$15,0))-MAX($AW368,BK$15),),
_xlfn.IFS(
AND(MONTH($AW368)=MONTH(BK$15),MONTH($AX368)&lt;&gt;MONTH(BK$15)),
NETWORKDAYS.INTL($AW368,$AW368+_xlpm.DD,1,_xlpm.VD),
AND(MONTH($AW368)&lt;&gt;MONTH(BK$15),MONTH($AX368)=MONTH(BK$15)),
NETWORKDAYS.INTL(($AX368)-_xlpm.DD,$AX368,1,_xlpm.VD),
AND(MONTH($AW368)&lt;MONTH(BK$15),MONTH($AX368)&gt;MONTH(BK$15)),
NETWORKDAYS.INTL((EOMONTH(BK$15-1,1))-_xlpm.DD,EOMONTH(BK$15-1,1),1,_xlpm.VD),
AND(MONTH($AW368)=MONTH(BK$15),MONTH($AX368)=MONTH(BK$15)),
NETWORKDAYS.INTL($AW368,$AX368,1,_xlpm.VD)))),0)),
$DH368="месяц",
$DR368*BK368,
$DH368="неделя",
$DR368*BK368/7*(ROUNDUP((DAY(EOMONTH(BK$15,0)))/4,0))),
0)</f>
        <v/>
      </c>
      <c r="EE368" s="125">
        <f>SUM($DS368,$DT368,$DU368,$DV368,$DW368,$DX368,$DY368,$DZ368,$EA368,$EB368,$EC368,$ED368)</f>
        <v/>
      </c>
      <c r="EF368" s="125">
        <f>IFERROR(ROUND($EE368*(1+$EP368),2),0)</f>
        <v/>
      </c>
      <c r="EG368" s="128" t="n">
        <v>1</v>
      </c>
      <c r="EH368" s="126" t="n">
        <v>0</v>
      </c>
      <c r="EI368" s="126">
        <f>ROUND(SUM($EH368:$EH368)*SUM($AB368:$AB368)*$EG368,2)</f>
        <v/>
      </c>
      <c r="EJ368" s="126">
        <f>ROUND($EI368*(1+$EP368),2)</f>
        <v/>
      </c>
      <c r="EK368" s="126" t="n">
        <v>0</v>
      </c>
      <c r="EL368" s="126">
        <f>ROUND(SUM($EK368:$EK368)*SUM($AB368:$AB368)*$EG368,2)</f>
        <v/>
      </c>
      <c r="EM368" s="126">
        <f>ROUND($EL368*(1+$EP368),2)</f>
        <v/>
      </c>
      <c r="EN368" s="126">
        <f>SUM($EE368,$EI368,$EL368)</f>
        <v/>
      </c>
      <c r="EO368" s="126">
        <f>SUM($EF368,$EJ368,$EM368)</f>
        <v/>
      </c>
      <c r="EP368" s="59" t="inlineStr">
        <is>
          <t>20%</t>
        </is>
      </c>
      <c r="EQ368" s="59" t="n"/>
      <c r="ER368" s="60">
        <f t="array" ref="ER368">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MATCH(ES368,
{"AMS";"RussOutdoor";"HD Outdoor";"Ingroup";"IQ";"Ledproduction";"LisChannel";"Logic";"Media-PPL";"NovikovTV | НовиковТВ";"SMA";"SOK";"КрокусТВ | CrocusTV | IndoorTV";"Сити";"ТЯК Москва"},
0)),"")</f>
        <v/>
      </c>
      <c r="ES368" s="60" t="n"/>
      <c r="ET368" s="60">
        <f t="array" ref="ET368">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MATCH(ES368,
{"AMS";"RussOutdoor";"HD Outdoor";"Ingroup";"IQ";"Ledproduction";"LisChannel";"Logic";"Media-PPL";"NovikovTV | НовиковТВ";"SMA";"SOK";"КрокусТВ | CrocusTV | IndoorTV";"Сити";"ТЯК Москва"},
0)),"")</f>
        <v/>
      </c>
      <c r="EU368" s="60" t="n"/>
      <c r="EV368" s="60" t="n"/>
      <c r="EX368" s="110">
        <f t="array" ref="EX368">
($AR368/30
+N("ТРАФИК ПЛОЩАДКИ"))*
(IFERROR(
_xlfn.LET(
_xlpm.GPR,
HLOOKUP($L368,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(MATCH($T368,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IF($Q368="цифровой",_xlpm.GPR/$AG368,_xlpm.GPR/60)),
0)
+N("DWELL TIME"))*
(IF($AB368=0,0,IF($AB368=1,0.3,IF($AB368=2,0.5,IF($AB368&gt;2,1))))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_xlfn.IFS($AC368="да",1.2,$AC368="нет",1)*
_xlfn.IFS($AD368="да",1.2,$AD368="нет",1)*
IF(R368="статический",1,1.2)*
$X368*
INDEX(
{1.2;1;1.2;1.2;1;1.2;1.2;1.2;1.2;1.2;1.2;1;1.2;1.2;1.2;1.2;1;1;1.2;1.2;1.2;1;1;1;1;1.2;1.2;1.2;1.2;1;1;1;1;1.2;1.2;1.2;1.2;1.2;1.2;1.2;1.2;1;1;1.2;1;1;1;1;1.5;1;1;1.5;1.5;1.2},
MATCH($Q368,_xlpm.MI,0)))&gt;{0.02;0.04;0.06;0.1;0.2;0.4;0.6;0.8;1;2;4;6})),
{0;1;2;3;4;5;6;7;8;9;10;11;12},
0)))
+N("КОЭФФИЦИЕНТ КОНТАКТА"))))*
(_xlfn.IFS($X368&lt;0.1,$X368/1000,$X368&gt;25,5.2,AND($X368&gt;=0.1,$X368&lt;=25),(($X368*2+0.1)/10)*($X368/10)))*
IFERROR((_xlfn.LET(
_xlpm.MA,
{0;0.8;0.85;0.9;0.95;1},
_xlpm.MAA,
{0;1;2;3;4;5},
INDEX(_xlpm.MA,MATCH(SUMPRODUCT(--((IF(ROUND(_xlpm.MAA,1)&gt;5,5,ROUND($AB368,1)))&gt;{0;1;2;3;4;5})),_xlpm.MAA,0)))
+N("КОЭФФИЦИЕНТ КОЛ-ВО КОНСТРУКЦИЙ")),1)*
$AB368,0))*
(IF($Q368="цифровой",$AG368/15*$AI368,1)
+N("ДЛЯ ЦИФРЫ"))</f>
        <v/>
      </c>
      <c r="EY368" s="110">
        <f>IFERROR(EX368*AY368,0)</f>
        <v/>
      </c>
      <c r="EZ368" s="131">
        <f>IFERROR(DP368/EY368*1000,0)</f>
        <v/>
      </c>
      <c r="FA368" s="112">
        <f>IFERROR(FC368/FB368,0)</f>
        <v/>
      </c>
      <c r="FB368" s="112">
        <f>IFERROR((FC368/(EY368/FF368*#REF!))*0.825,0)</f>
        <v/>
      </c>
      <c r="FC368" s="112">
        <f>IFERROR(((EX368*30/AR368)*100)/30,0)</f>
        <v/>
      </c>
      <c r="FD368" s="112">
        <f>IFERROR(EY368/G368*100%,0)</f>
        <v/>
      </c>
      <c r="FE368" s="112">
        <f>IFERROR(FD368/FC368*100%,0)</f>
        <v/>
      </c>
      <c r="FF368" s="110">
        <f>IFERROR(AR368/30*AY368,0)</f>
        <v/>
      </c>
    </row>
    <row r="369" ht="13" customHeight="1">
      <c r="A369" s="59" t="n"/>
      <c r="B369" s="60" t="n"/>
      <c r="C369" s="60" t="n"/>
      <c r="D369" s="60">
        <f t="array" ref="D369">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MATCH($E369,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69" s="60">
        <f t="array" ref="E369">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MATCH($F369,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69" s="60" t="inlineStr"/>
      <c r="G369" s="60" t="n"/>
      <c r="H369" s="60">
        <f t="array" ref="H369">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MATCH($I369,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69" s="60" t="n"/>
      <c r="J369" s="60" t="n"/>
      <c r="K369" s="60" t="n"/>
      <c r="L369" s="60" t="n"/>
      <c r="M369" s="60" t="n"/>
      <c r="N369" s="60" t="n"/>
      <c r="O369" s="60" t="n"/>
      <c r="P369" s="60">
        <f t="array" ref="P369">
_xlfn.IFS(
ISNUMBER(MATCH($Q369,{"шелфбаннер","разделитель","монетница","чековая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ISNUMBER(MATCH($Q369,{"LED/LCD","видеокулер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ISNUMBER(MATCH($Q369,{"автомобиль","машина","выставочное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ISNUMBER(MATCH($Q369,{"билборд","лифтовая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ISNUMBER(MATCH($Q369,{"навигация","подвесной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ISNUMBER(MATCH($Q369,{"движущаяся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ISNUMBER(MATCH($Q369,{"каталог","журнал"},)),
"Пресса",
$Q369="","")</f>
        <v/>
      </c>
      <c r="Q369" s="60" t="n"/>
      <c r="R369" s="60">
        <f t="array" ref="R369">
IFERROR(
_xlfn.IFS(
OR(ISNUMBER(MATCH($Q369,{"экспозиция","макет","стенд","автостенд","авто стенд","выставочное пространство","выставочные стенды","модульные выставочные стенды","3Д конструкция","3D конструкция"},)),P369="Экспонирование"),
"нестандартный",
ISNUMBER(MATCH($Q369,{"скроллер","призматрон"},)),
"динамический",
$P369="Видео",
"цифровой",
OR($P369="Пресса",$P369="Щит",$P369="POSm",$P369="Подвес",$P369="Брендирование/оклейка"),
"статический"),"")</f>
        <v/>
      </c>
      <c r="S369" s="59" t="n"/>
      <c r="T369" s="60" t="n"/>
      <c r="U369" s="60" t="n"/>
      <c r="V369" s="60">
        <f>
IF(P369="Видео",
"цифровой постер/ролик",
IF(ISNUMBER(MATCH(Q369,{"короб световой","короб световой | лайтбокс","короб световой | кристалайт","лайтбокс","лайт бокс","кристалайт","LB","lightbox"},)),
"бэклит",
IF(P369="Брендирование/оклейка",
"перфарированная пленка/самоклейка",
IF(P369="Экспонирование",
"под запрос",
IF(P369="Подвес",
"баннер/ткань",
"")))))</f>
        <v/>
      </c>
      <c r="W369" s="59" t="n"/>
      <c r="X369" s="59" t="n"/>
      <c r="Y369" s="59" t="n"/>
      <c r="Z369" s="61" t="n"/>
      <c r="AA369" s="61" t="n"/>
      <c r="AB369" s="61">
        <f>IF(BL369&gt;0,Z369,0)</f>
        <v/>
      </c>
      <c r="AC369" s="59" t="n"/>
      <c r="AD369" s="59" t="n"/>
      <c r="AE369" s="59" t="n"/>
      <c r="AF369" s="59" t="n"/>
      <c r="AG369" s="59" t="n"/>
      <c r="AH369" s="59" t="n"/>
      <c r="AI369" s="59" t="n"/>
      <c r="AJ369" s="59" t="n"/>
      <c r="AK369" s="59" t="n"/>
      <c r="AL369" s="62">
        <f>IFERROR(IF(OR(R369="статический",R369="динамический",R369="нестандартный",R369="",R369=""),"-",IF(AND(AH369="-",AI369="-"),"-",AK369*3600/AH369*AI369)),"-")</f>
        <v/>
      </c>
      <c r="AM369" s="62">
        <f>IFERROR(IF(OR(R369="статический",R369="динамический",R369="",R369="", R369="BTL",R369="нестандартный"),"-",AG369*AI369*AL369/60),"-")</f>
        <v/>
      </c>
      <c r="AN369" s="63">
        <f>IFERROR(IF(AH369="","-",AG369*AI369/AH369),"-")</f>
        <v/>
      </c>
      <c r="AO369" s="59">
        <f>IFERROR(IF(OR($R369="статический",$R369="динамический",$R369="",$R369="",$R369="BTL",$R369="нестандартный"),"-",$AL369*$AY369),"-")</f>
        <v/>
      </c>
      <c r="AP369" s="62">
        <f>IFERROR(IF(OR($R369="статический",$R369="динамический",$R369="",$R369="",$R369="BTL",$R369="нестандартный"),"-",$AM369*AY369),"-")</f>
        <v/>
      </c>
      <c r="AQ369" s="64" t="n"/>
      <c r="AR369" s="61" t="n"/>
      <c r="AS369" s="61" t="n"/>
      <c r="AT369" s="61" t="n"/>
      <c r="AU369" s="65" t="n"/>
      <c r="AV369" s="124">
        <f>IFERROR(DR369/AT369*1000,"n/a")</f>
        <v/>
      </c>
      <c r="AW369" s="67" t="n"/>
      <c r="AX369" s="67" t="n"/>
      <c r="AY369" s="43">
        <f>IFERROR(IF(OR($AW369="",$AX369=""),"",_xlfn.DAYS($AX369+1,$AW369)),"")</f>
        <v/>
      </c>
      <c r="AZ369" s="68">
        <f t="array" ref="AZ369">
_xlfn.LET(_xlpm.COEFF,
IF($AW369+$AX369=0,0,IF(MAX(MIN($AX369,EOMONTH(AZ$15,0))-MAX($AW369,AZ$15)+1,)&gt;0,1,0)),
_xlfn.IFS(
$ES369="LisChannel",
_xlpm.COEFF*
INDEX({1;1;1.2;1.2;1;1;1;1;1.2;1.2;1.2;1.2},
MATCH(MONTH(AZ$15),
{1,2,3,4,5,6,7,8,9,10,11,12})),
CONCATENATE($ES369," ",$L369)="RussOutdoor метро",
_xlpm.COEFF*
INDEX({0.8;0.9;1.1;1.1;1;1;1;1;1.1;1.1;1.1;1.1},
MATCH(MONTH(AZ$15),
{1,2,3,4,5,6,7,8,9,10,11,12})),
$ES369&lt;&gt;"LisChannel",
_xlpm.COEFF,
$ES369&lt;&gt;"RussOutdoor",
_xlpm.COEFF))</f>
        <v/>
      </c>
      <c r="BA369" s="68">
        <f t="array" ref="BA369">
_xlfn.LET(_xlpm.COEFF,
IF($AW369+$AX369=0,0,IF(MAX(MIN($AX369,EOMONTH(BA$15,0))-MAX($AW369,BA$15)+1,)&gt;0,1,0)),
_xlfn.IFS(
$ES369="LisChannel",
_xlpm.COEFF*
INDEX({1;1;1.2;1.2;1;1;1;1;1.2;1.2;1.2;1.2},
MATCH(MONTH(BA$15),
{1,2,3,4,5,6,7,8,9,10,11,12})),
CONCATENATE($ES369," ",$L369)="RussOutdoor метро",
_xlpm.COEFF*
INDEX({0.8;0.9;1.1;1.1;1;1;1;1;1.1;1.1;1.1;1.1},
MATCH(MONTH(BA$15),
{1,2,3,4,5,6,7,8,9,10,11,12})),
$ES369&lt;&gt;"LisChannel",
_xlpm.COEFF,
$ES369&lt;&gt;"RussOutdoor",
_xlpm.COEFF))</f>
        <v/>
      </c>
      <c r="BB369" s="68">
        <f t="array" ref="BB369">
_xlfn.LET(_xlpm.COEFF,
IF($AW369+$AX369=0,0,IF(MAX(MIN($AX369,EOMONTH(BB$15,0))-MAX($AW369,BB$15)+1,)&gt;0,1,0)),
_xlfn.IFS(
$ES369="LisChannel",
_xlpm.COEFF*
INDEX({1;1;1.2;1.2;1;1;1;1;1.2;1.2;1.2;1.2},
MATCH(MONTH(BB$15),
{1,2,3,4,5,6,7,8,9,10,11,12})),
CONCATENATE($ES369," ",$L369)="RussOutdoor метро",
_xlpm.COEFF*
INDEX({0.8;0.9;1.1;1.1;1;1;1;1;1.1;1.1;1.1;1.1},
MATCH(MONTH(BB$15),
{1,2,3,4,5,6,7,8,9,10,11,12})),
$ES369&lt;&gt;"LisChannel",
_xlpm.COEFF,
$ES369&lt;&gt;"RussOutdoor",
_xlpm.COEFF))</f>
        <v/>
      </c>
      <c r="BC369" s="68">
        <f t="array" ref="BC369">
_xlfn.LET(_xlpm.COEFF,
IF($AW369+$AX369=0,0,IF(MAX(MIN($AX369,EOMONTH(BC$15,0))-MAX($AW369,BC$15)+1,)&gt;0,1,0)),
_xlfn.IFS(
$ES369="LisChannel",
_xlpm.COEFF*
INDEX({1;1;1.2;1.2;1;1;1;1;1.2;1.2;1.2;1.2},
MATCH(MONTH(BC$15),
{1,2,3,4,5,6,7,8,9,10,11,12})),
CONCATENATE($ES369," ",$L369)="RussOutdoor метро",
_xlpm.COEFF*
INDEX({0.8;0.9;1.1;1.1;1;1;1;1;1.1;1.1;1.1;1.1},
MATCH(MONTH(BC$15),
{1,2,3,4,5,6,7,8,9,10,11,12})),
$ES369&lt;&gt;"LisChannel",
_xlpm.COEFF,
$ES369&lt;&gt;"RussOutdoor",
_xlpm.COEFF))</f>
        <v/>
      </c>
      <c r="BD369" s="68">
        <f t="array" ref="BD369">
_xlfn.LET(_xlpm.COEFF,
IF($AW369+$AX369=0,0,IF(MAX(MIN($AX369,EOMONTH(BD$15,0))-MAX($AW369,BD$15)+1,)&gt;0,1,0)),
_xlfn.IFS(
$ES369="LisChannel",
_xlpm.COEFF*
INDEX({1;1;1.2;1.2;1;1;1;1;1.2;1.2;1.2;1.2},
MATCH(MONTH(BD$15),
{1,2,3,4,5,6,7,8,9,10,11,12})),
CONCATENATE($ES369," ",$L369)="RussOutdoor метро",
_xlpm.COEFF*
INDEX({0.8;0.9;1.1;1.1;1;1;1;1;1.1;1.1;1.1;1.1},
MATCH(MONTH(BD$15),
{1,2,3,4,5,6,7,8,9,10,11,12})),
$ES369&lt;&gt;"LisChannel",
_xlpm.COEFF,
$ES369&lt;&gt;"RussOutdoor",
_xlpm.COEFF))</f>
        <v/>
      </c>
      <c r="BE369" s="68">
        <f t="array" ref="BE369">
_xlfn.LET(_xlpm.COEFF,
IF($AW369+$AX369=0,0,IF(MAX(MIN($AX369,EOMONTH(BE$15,0))-MAX($AW369,BE$15)+1,)&gt;0,1,0)),
_xlfn.IFS(
$ES369="LisChannel",
_xlpm.COEFF*
INDEX({1;1;1.2;1.2;1;1;1;1;1.2;1.2;1.2;1.2},
MATCH(MONTH(BE$15),
{1,2,3,4,5,6,7,8,9,10,11,12})),
CONCATENATE($ES369," ",$L369)="RussOutdoor метро",
_xlpm.COEFF*
INDEX({0.8;0.9;1.1;1.1;1;1;1;1;1.1;1.1;1.1;1.1},
MATCH(MONTH(BE$15),
{1,2,3,4,5,6,7,8,9,10,11,12})),
$ES369&lt;&gt;"LisChannel",
_xlpm.COEFF,
$ES369&lt;&gt;"RussOutdoor",
_xlpm.COEFF))</f>
        <v/>
      </c>
      <c r="BF369" s="68">
        <f t="array" ref="BF369">
_xlfn.LET(_xlpm.COEFF,
IF($AW369+$AX369=0,0,IF(MAX(MIN($AX369,EOMONTH(BF$15,0))-MAX($AW369,BF$15)+1,)&gt;0,1,0)),
_xlfn.IFS(
$ES369="LisChannel",
_xlpm.COEFF*
INDEX({1;1;1.2;1.2;1;1;1;1;1.2;1.2;1.2;1.2},
MATCH(MONTH(BF$15),
{1,2,3,4,5,6,7,8,9,10,11,12})),
CONCATENATE($ES369," ",$L369)="RussOutdoor метро",
_xlpm.COEFF*
INDEX({0.8;0.9;1.1;1.1;1;1;1;1;1.1;1.1;1.1;1.1},
MATCH(MONTH(BF$15),
{1,2,3,4,5,6,7,8,9,10,11,12})),
$ES369&lt;&gt;"LisChannel",
_xlpm.COEFF,
$ES369&lt;&gt;"RussOutdoor",
_xlpm.COEFF))</f>
        <v/>
      </c>
      <c r="BG369" s="68">
        <f t="array" ref="BG369">
_xlfn.LET(_xlpm.COEFF,
IF($AW369+$AX369=0,0,IF(MAX(MIN($AX369,EOMONTH(BG$15,0))-MAX($AW369,BG$15)+1,)&gt;0,1,0)),
_xlfn.IFS(
$ES369="LisChannel",
_xlpm.COEFF*
INDEX({1;1;1.2;1.2;1;1;1;1;1.2;1.2;1.2;1.2},
MATCH(MONTH(BG$15),
{1,2,3,4,5,6,7,8,9,10,11,12})),
CONCATENATE($ES369," ",$L369)="RussOutdoor метро",
_xlpm.COEFF*
INDEX({0.8;0.9;1.1;1.1;1;1;1;1;1.1;1.1;1.1;1.1},
MATCH(MONTH(BG$15),
{1,2,3,4,5,6,7,8,9,10,11,12})),
$ES369&lt;&gt;"LisChannel",
_xlpm.COEFF,
$ES369&lt;&gt;"RussOutdoor",
_xlpm.COEFF))</f>
        <v/>
      </c>
      <c r="BH369" s="68">
        <f t="array" ref="BH369">
_xlfn.LET(_xlpm.COEFF,
IF($AW369+$AX369=0,0,IF(MAX(MIN($AX369,EOMONTH(BH$15,0))-MAX($AW369,BH$15)+1,)&gt;0,1,0)),
_xlfn.IFS(
$ES369="LisChannel",
_xlpm.COEFF*
INDEX({1;1;1.2;1.2;1;1;1;1;1.2;1.2;1.2;1.2},
MATCH(MONTH(BH$15),
{1,2,3,4,5,6,7,8,9,10,11,12})),
CONCATENATE($ES369," ",$L369)="RussOutdoor метро",
_xlpm.COEFF*
INDEX({0.8;0.9;1.1;1.1;1;1;1;1;1.1;1.1;1.1;1.1},
MATCH(MONTH(BH$15),
{1,2,3,4,5,6,7,8,9,10,11,12})),
$ES369&lt;&gt;"LisChannel",
_xlpm.COEFF,
$ES369&lt;&gt;"RussOutdoor",
_xlpm.COEFF))</f>
        <v/>
      </c>
      <c r="BI369" s="68">
        <f t="array" ref="BI369">
_xlfn.LET(_xlpm.COEFF,
IF($AW369+$AX369=0,0,IF(MAX(MIN($AX369,EOMONTH(BI$15,0))-MAX($AW369,BI$15)+1,)&gt;0,1,0)),
_xlfn.IFS(
$ES369="LisChannel",
_xlpm.COEFF*
INDEX({1;1;1.2;1.2;1;1;1;1;1.2;1.2;1.2;1.2},
MATCH(MONTH(BI$15),
{1,2,3,4,5,6,7,8,9,10,11,12})),
CONCATENATE($ES369," ",$L369)="RussOutdoor метро",
_xlpm.COEFF*
INDEX({0.8;0.9;1.1;1.1;1;1;1;1;1.1;1.1;1.1;1.1},
MATCH(MONTH(BI$15),
{1,2,3,4,5,6,7,8,9,10,11,12})),
$ES369&lt;&gt;"LisChannel",
_xlpm.COEFF,
$ES369&lt;&gt;"RussOutdoor",
_xlpm.COEFF))</f>
        <v/>
      </c>
      <c r="BJ369" s="68">
        <f t="array" ref="BJ369">
_xlfn.LET(_xlpm.COEFF,
IF($AW369+$AX369=0,0,IF(MAX(MIN($AX369,EOMONTH(BJ$15,0))-MAX($AW369,BJ$15)+1,)&gt;0,1,0)),
_xlfn.IFS(
$ES369="LisChannel",
_xlpm.COEFF*
INDEX({1;1;1.2;1.2;1;1;1;1;1.2;1.2;1.2;1.2},
MATCH(MONTH(BJ$15),
{1,2,3,4,5,6,7,8,9,10,11,12})),
CONCATENATE($ES369," ",$L369)="RussOutdoor метро",
_xlpm.COEFF*
INDEX({0.8;0.9;1.1;1.1;1;1;1;1;1.1;1.1;1.1;1.1},
MATCH(MONTH(BJ$15),
{1,2,3,4,5,6,7,8,9,10,11,12})),
$ES369&lt;&gt;"LisChannel",
_xlpm.COEFF,
$ES369&lt;&gt;"RussOutdoor",
_xlpm.COEFF))</f>
        <v/>
      </c>
      <c r="BK369" s="68">
        <f t="array" ref="BK369">
_xlfn.LET(_xlpm.COEFF,
IF($AW369+$AX369=0,0,IF(MAX(MIN($AX369,EOMONTH(BK$15,0))-MAX($AW369,BK$15)+1,)&gt;0,1,0)),
_xlfn.IFS(
$ES369="LisChannel",
_xlpm.COEFF*
INDEX({1;1;1.2;1.2;1;1;1;1;1.2;1.2;1.2;1.2},
MATCH(MONTH(BK$15),
{1,2,3,4,5,6,7,8,9,10,11,12})),
CONCATENATE($ES369," ",$L369)="RussOutdoor метро",
_xlpm.COEFF*
INDEX({0.8;0.9;1.1;1.1;1;1;1;1;1.1;1.1;1.1;1.1},
MATCH(MONTH(BK$15),
{1,2,3,4,5,6,7,8,9,10,11,12})),
$ES369&lt;&gt;"LisChannel",
_xlpm.COEFF,
$ES369&lt;&gt;"RussOutdoor",
_xlpm.COEFF))</f>
        <v/>
      </c>
      <c r="BL369" s="62">
        <f>COUNTIFS($AZ369:$BK369,"&gt;0")</f>
        <v/>
      </c>
      <c r="BM369" s="65" t="n"/>
      <c r="BN369" s="125">
        <f>$DJ369</f>
        <v/>
      </c>
      <c r="BO369" s="63">
        <f>$DQ369</f>
        <v/>
      </c>
      <c r="BP369" s="125">
        <f>
IFERROR(
IF($BL369=0,0,
$BN369*(1-$BO369)),
0)</f>
        <v/>
      </c>
      <c r="BQ369" s="125">
        <f t="array" ref="BQ369">
IFERROR(
_xlfn.IFS(
$DH369="день_1",
$BP369*$BL369/($AX369-$AW369+1)*AZ369*(DAY(EOMONTH(AZ$15,0))),
$DH369="день_2",
$BP369/30*MAX(MIN($AX369,EOMONTH(AZ$15,0))-MAX($AW369,AZ$15)+1,),
$DH369="раб.день",
$BP369/30*(IFERROR(
_xlfn.LET(_xlpm.VD,
CHOOSE(
{1;2;3;4;5;6;7;8;9;10;11;12;13;14;15;16;17;18},
45658,45659,45660,45661,45662,45663,45664,45665,45711,45724,45778,45779,45785,45786,45820,45821,45965,46022),
_xlfn.LET(_xlpm.DD,
MAX(MIN($AX369,EOMONTH(AZ$15,0))-MAX($AW369,AZ$15),),
_xlfn.IFS(
AND(MONTH($AW369)=MONTH(AZ$15),MONTH($AX369)&lt;&gt;MONTH(AZ$15)),
NETWORKDAYS.INTL($AW369,$AW369+_xlpm.DD,1,_xlpm.VD),
AND(MONTH($AW369)&lt;&gt;MONTH(AZ$15),MONTH($AX369)=MONTH(AZ$15)),
NETWORKDAYS.INTL(($AX369)-_xlpm.DD,$AX369,1,_xlpm.VD),
AND(MONTH($AW369)&lt;MONTH(AZ$15),MONTH($AX369)&gt;MONTH(AZ$15)),
NETWORKDAYS.INTL((EOMONTH(AZ$15-1,1))-_xlpm.DD,EOMONTH(AZ$15-1,1),1,_xlpm.VD),
AND(MONTH($AW369)=MONTH(AZ$15),MONTH($AX369)=MONTH(AZ$15)),
NETWORKDAYS.INTL($AW369,$AX369,1,_xlpm.VD)))),0)),
$DH369="месяц",
$BP369*AZ369,
$DH369="неделя",
$BP369*AZ369/7*(ROUNDUP((DAY(EOMONTH(AZ$15,0)))/4,0))),
0)</f>
        <v/>
      </c>
      <c r="BR369" s="125">
        <f t="array" ref="BR369">
IFERROR(
_xlfn.IFS(
$DH369="день_1",
$BP369*$BL369/($AX369-$AW369+1)*BA369*(DAY(EOMONTH(BA$15,0))),
$DH369="день_2",
$BP369/30*MAX(MIN($AX369,EOMONTH(BA$15,0))-MAX($AW369,BA$15)+1,),
$DH369="раб.день",
$BP369/30*(IFERROR(
_xlfn.LET(_xlpm.VD,
CHOOSE(
{1;2;3;4;5;6;7;8;9;10;11;12;13;14;15;16;17;18},
45658,45659,45660,45661,45662,45663,45664,45665,45711,45724,45778,45779,45785,45786,45820,45821,45965,46022),
_xlfn.LET(_xlpm.DD,
MAX(MIN($AX369,EOMONTH(BA$15,0))-MAX($AW369,BA$15),),
_xlfn.IFS(
AND(MONTH($AW369)=MONTH(BA$15),MONTH($AX369)&lt;&gt;MONTH(BA$15)),
NETWORKDAYS.INTL($AW369,$AW369+_xlpm.DD,1,_xlpm.VD),
AND(MONTH($AW369)&lt;&gt;MONTH(BA$15),MONTH($AX369)=MONTH(BA$15)),
NETWORKDAYS.INTL(($AX369)-_xlpm.DD,$AX369,1,_xlpm.VD),
AND(MONTH($AW369)&lt;MONTH(BA$15),MONTH($AX369)&gt;MONTH(BA$15)),
NETWORKDAYS.INTL((EOMONTH(BA$15-1,1))-_xlpm.DD,EOMONTH(BA$15-1,1),1,_xlpm.VD),
AND(MONTH($AW369)=MONTH(BA$15),MONTH($AX369)=MONTH(BA$15)),
NETWORKDAYS.INTL($AW369,$AX369,1,_xlpm.VD)))),0)),
$DH369="месяц",
$BP369*BA369,
$DH369="неделя",
$BP369*BA369/7*(ROUNDUP((DAY(EOMONTH(BA$15,0)))/4,0))),
0)</f>
        <v/>
      </c>
      <c r="BS369" s="125">
        <f t="array" ref="BS369">
IFERROR(
_xlfn.IFS(
$DH369="день_1",
$BP369*$BL369/($AX369-$AW369+1)*BB369*(DAY(EOMONTH(BB$15,0))),
$DH369="день_2",
$BP369/30*MAX(MIN($AX369,EOMONTH(BB$15,0))-MAX($AW369,BB$15)+1,),
$DH369="раб.день",
$BP369/30*(IFERROR(
_xlfn.LET(_xlpm.VD,
CHOOSE(
{1;2;3;4;5;6;7;8;9;10;11;12;13;14;15;16;17;18},
45658,45659,45660,45661,45662,45663,45664,45665,45711,45724,45778,45779,45785,45786,45820,45821,45965,46022),
_xlfn.LET(_xlpm.DD,
MAX(MIN($AX369,EOMONTH(BB$15,0))-MAX($AW369,BB$15),),
_xlfn.IFS(
AND(MONTH($AW369)=MONTH(BB$15),MONTH($AX369)&lt;&gt;MONTH(BB$15)),
NETWORKDAYS.INTL($AW369,$AW369+_xlpm.DD,1,_xlpm.VD),
AND(MONTH($AW369)&lt;&gt;MONTH(BB$15),MONTH($AX369)=MONTH(BB$15)),
NETWORKDAYS.INTL(($AX369)-_xlpm.DD,$AX369,1,_xlpm.VD),
AND(MONTH($AW369)&lt;MONTH(BB$15),MONTH($AX369)&gt;MONTH(BB$15)),
NETWORKDAYS.INTL((EOMONTH(BB$15-1,1))-_xlpm.DD,EOMONTH(BB$15-1,1),1,_xlpm.VD),
AND(MONTH($AW369)=MONTH(BB$15),MONTH($AX369)=MONTH(BB$15)),
NETWORKDAYS.INTL($AW369,$AX369,1,_xlpm.VD)))),0)),
$DH369="месяц",
$BP369*BB369,
$DH369="неделя",
$BP369*BB369/7*(ROUNDUP((DAY(EOMONTH(BB$15,0)))/4,0))),
0)</f>
        <v/>
      </c>
      <c r="BT369" s="125">
        <f t="array" ref="BT369">
IFERROR(
_xlfn.IFS(
$DH369="день_1",
$BP369*$BL369/($AX369-$AW369+1)*BC369*(DAY(EOMONTH(BC$15,0))),
$DH369="день_2",
$BP369/30*MAX(MIN($AX369,EOMONTH(BC$15,0))-MAX($AW369,BC$15)+1,),
$DH369="раб.день",
$BP369/30*(IFERROR(
_xlfn.LET(_xlpm.VD,
CHOOSE(
{1;2;3;4;5;6;7;8;9;10;11;12;13;14;15;16;17;18},
45658,45659,45660,45661,45662,45663,45664,45665,45711,45724,45778,45779,45785,45786,45820,45821,45965,46022),
_xlfn.LET(_xlpm.DD,
MAX(MIN($AX369,EOMONTH(BC$15,0))-MAX($AW369,BC$15),),
_xlfn.IFS(
AND(MONTH($AW369)=MONTH(BC$15),MONTH($AX369)&lt;&gt;MONTH(BC$15)),
NETWORKDAYS.INTL($AW369,$AW369+_xlpm.DD,1,_xlpm.VD),
AND(MONTH($AW369)&lt;&gt;MONTH(BC$15),MONTH($AX369)=MONTH(BC$15)),
NETWORKDAYS.INTL(($AX369)-_xlpm.DD,$AX369,1,_xlpm.VD),
AND(MONTH($AW369)&lt;MONTH(BC$15),MONTH($AX369)&gt;MONTH(BC$15)),
NETWORKDAYS.INTL((EOMONTH(BC$15-1,1))-_xlpm.DD,EOMONTH(BC$15-1,1),1,_xlpm.VD),
AND(MONTH($AW369)=MONTH(BC$15),MONTH($AX369)=MONTH(BC$15)),
NETWORKDAYS.INTL($AW369,$AX369,1,_xlpm.VD)))),0)),
$DH369="месяц",
$BP369*BC369,
$DH369="неделя",
$BP369*BC369/7*(ROUNDUP((DAY(EOMONTH(BC$15,0)))/4,0))),
0)</f>
        <v/>
      </c>
      <c r="BU369" s="125">
        <f t="array" ref="BU369">
IFERROR(
_xlfn.IFS(
$DH369="день_1",
$BP369*$BL369/($AX369-$AW369+1)*BD369*(DAY(EOMONTH(BD$15,0))),
$DH369="день_2",
$BP369/30*MAX(MIN($AX369,EOMONTH(BD$15,0))-MAX($AW369,BD$15)+1,),
$DH369="раб.день",
$BP369/30*(IFERROR(
_xlfn.LET(_xlpm.VD,
CHOOSE(
{1;2;3;4;5;6;7;8;9;10;11;12;13;14;15;16;17;18},
45658,45659,45660,45661,45662,45663,45664,45665,45711,45724,45778,45779,45785,45786,45820,45821,45965,46022),
_xlfn.LET(_xlpm.DD,
MAX(MIN($AX369,EOMONTH(BD$15,0))-MAX($AW369,BD$15),),
_xlfn.IFS(
AND(MONTH($AW369)=MONTH(BD$15),MONTH($AX369)&lt;&gt;MONTH(BD$15)),
NETWORKDAYS.INTL($AW369,$AW369+_xlpm.DD,1,_xlpm.VD),
AND(MONTH($AW369)&lt;&gt;MONTH(BD$15),MONTH($AX369)=MONTH(BD$15)),
NETWORKDAYS.INTL(($AX369)-_xlpm.DD,$AX369,1,_xlpm.VD),
AND(MONTH($AW369)&lt;MONTH(BD$15),MONTH($AX369)&gt;MONTH(BD$15)),
NETWORKDAYS.INTL((EOMONTH(BD$15-1,1))-_xlpm.DD,EOMONTH(BD$15-1,1),1,_xlpm.VD),
AND(MONTH($AW369)=MONTH(BD$15),MONTH($AX369)=MONTH(BD$15)),
NETWORKDAYS.INTL($AW369,$AX369,1,_xlpm.VD)))),0)),
$DH369="месяц",
$BP369*BD369,
$DH369="неделя",
$BP369*BD369/7*(ROUNDUP((DAY(EOMONTH(BD$15,0)))/4,0))),
0)</f>
        <v/>
      </c>
      <c r="BV369" s="125">
        <f t="array" ref="BV369">
IFERROR(
_xlfn.IFS(
$DH369="день_1",
$BP369*$BL369/($AX369-$AW369+1)*BE369*(DAY(EOMONTH(BE$15,0))),
$DH369="день_2",
$BP369/30*MAX(MIN($AX369,EOMONTH(BE$15,0))-MAX($AW369,BE$15)+1,),
$DH369="раб.день",
$BP369/30*(IFERROR(
_xlfn.LET(_xlpm.VD,
CHOOSE(
{1;2;3;4;5;6;7;8;9;10;11;12;13;14;15;16;17;18},
45658,45659,45660,45661,45662,45663,45664,45665,45711,45724,45778,45779,45785,45786,45820,45821,45965,46022),
_xlfn.LET(_xlpm.DD,
MAX(MIN($AX369,EOMONTH(BE$15,0))-MAX($AW369,BE$15),),
_xlfn.IFS(
AND(MONTH($AW369)=MONTH(BE$15),MONTH($AX369)&lt;&gt;MONTH(BE$15)),
NETWORKDAYS.INTL($AW369,$AW369+_xlpm.DD,1,_xlpm.VD),
AND(MONTH($AW369)&lt;&gt;MONTH(BE$15),MONTH($AX369)=MONTH(BE$15)),
NETWORKDAYS.INTL(($AX369)-_xlpm.DD,$AX369,1,_xlpm.VD),
AND(MONTH($AW369)&lt;MONTH(BE$15),MONTH($AX369)&gt;MONTH(BE$15)),
NETWORKDAYS.INTL((EOMONTH(BE$15-1,1))-_xlpm.DD,EOMONTH(BE$15-1,1),1,_xlpm.VD),
AND(MONTH($AW369)=MONTH(BE$15),MONTH($AX369)=MONTH(BE$15)),
NETWORKDAYS.INTL($AW369,$AX369,1,_xlpm.VD)))),0)),
$DH369="месяц",
$BP369*BE369,
$DH369="неделя",
$BP369*BE369/7*(ROUNDUP((DAY(EOMONTH(BE$15,0)))/4,0))),
0)</f>
        <v/>
      </c>
      <c r="BW369" s="125">
        <f t="array" ref="BW369">
IFERROR(
_xlfn.IFS(
$DH369="день_1",
$BP369*$BL369/($AX369-$AW369+1)*BF369*(DAY(EOMONTH(BF$15,0))),
$DH369="день_2",
$BP369/30*MAX(MIN($AX369,EOMONTH(BF$15,0))-MAX($AW369,BF$15)+1,),
$DH369="раб.день",
$BP369/30*(IFERROR(
_xlfn.LET(_xlpm.VD,
CHOOSE(
{1;2;3;4;5;6;7;8;9;10;11;12;13;14;15;16;17;18},
45658,45659,45660,45661,45662,45663,45664,45665,45711,45724,45778,45779,45785,45786,45820,45821,45965,46022),
_xlfn.LET(_xlpm.DD,
MAX(MIN($AX369,EOMONTH(BF$15,0))-MAX($AW369,BF$15),),
_xlfn.IFS(
AND(MONTH($AW369)=MONTH(BF$15),MONTH($AX369)&lt;&gt;MONTH(BF$15)),
NETWORKDAYS.INTL($AW369,$AW369+_xlpm.DD,1,_xlpm.VD),
AND(MONTH($AW369)&lt;&gt;MONTH(BF$15),MONTH($AX369)=MONTH(BF$15)),
NETWORKDAYS.INTL(($AX369)-_xlpm.DD,$AX369,1,_xlpm.VD),
AND(MONTH($AW369)&lt;MONTH(BF$15),MONTH($AX369)&gt;MONTH(BF$15)),
NETWORKDAYS.INTL((EOMONTH(BF$15-1,1))-_xlpm.DD,EOMONTH(BF$15-1,1),1,_xlpm.VD),
AND(MONTH($AW369)=MONTH(BF$15),MONTH($AX369)=MONTH(BF$15)),
NETWORKDAYS.INTL($AW369,$AX369,1,_xlpm.VD)))),0)),
$DH369="месяц",
$BP369*BF369,
$DH369="неделя",
$BP369*BF369/7*(ROUNDUP((DAY(EOMONTH(BF$15,0)))/4,0))),
0)</f>
        <v/>
      </c>
      <c r="BX369" s="125">
        <f t="array" ref="BX369">
IFERROR(
_xlfn.IFS(
$DH369="день_1",
$BP369*$BL369/($AX369-$AW369+1)*BG369*(DAY(EOMONTH(BG$15,0))),
$DH369="день_2",
$BP369/30*MAX(MIN($AX369,EOMONTH(BG$15,0))-MAX($AW369,BG$15)+1,),
$DH369="раб.день",
$BP369/30*(IFERROR(
_xlfn.LET(_xlpm.VD,
CHOOSE(
{1;2;3;4;5;6;7;8;9;10;11;12;13;14;15;16;17;18},
45658,45659,45660,45661,45662,45663,45664,45665,45711,45724,45778,45779,45785,45786,45820,45821,45965,46022),
_xlfn.LET(_xlpm.DD,
MAX(MIN($AX369,EOMONTH(BG$15,0))-MAX($AW369,BG$15),),
_xlfn.IFS(
AND(MONTH($AW369)=MONTH(BG$15),MONTH($AX369)&lt;&gt;MONTH(BG$15)),
NETWORKDAYS.INTL($AW369,$AW369+_xlpm.DD,1,_xlpm.VD),
AND(MONTH($AW369)&lt;&gt;MONTH(BG$15),MONTH($AX369)=MONTH(BG$15)),
NETWORKDAYS.INTL(($AX369)-_xlpm.DD,$AX369,1,_xlpm.VD),
AND(MONTH($AW369)&lt;MONTH(BG$15),MONTH($AX369)&gt;MONTH(BG$15)),
NETWORKDAYS.INTL((EOMONTH(BG$15-1,1))-_xlpm.DD,EOMONTH(BG$15-1,1),1,_xlpm.VD),
AND(MONTH($AW369)=MONTH(BG$15),MONTH($AX369)=MONTH(BG$15)),
NETWORKDAYS.INTL($AW369,$AX369,1,_xlpm.VD)))),0)),
$DH369="месяц",
$BP369*BG369,
$DH369="неделя",
$BP369*BG369/7*(ROUNDUP((DAY(EOMONTH(BG$15,0)))/4,0))),
0)</f>
        <v/>
      </c>
      <c r="BY369" s="125">
        <f t="array" ref="BY369">
IFERROR(
_xlfn.IFS(
$DH369="день_1",
$BP369*$BL369/($AX369-$AW369+1)*BH369*(DAY(EOMONTH(BH$15,0))),
$DH369="день_2",
$BP369/30*MAX(MIN($AX369,EOMONTH(BH$15,0))-MAX($AW369,BH$15)+1,),
$DH369="раб.день",
$BP369/30*(IFERROR(
_xlfn.LET(_xlpm.VD,
CHOOSE(
{1;2;3;4;5;6;7;8;9;10;11;12;13;14;15;16;17;18},
45658,45659,45660,45661,45662,45663,45664,45665,45711,45724,45778,45779,45785,45786,45820,45821,45965,46022),
_xlfn.LET(_xlpm.DD,
MAX(MIN($AX369,EOMONTH(BH$15,0))-MAX($AW369,BH$15),),
_xlfn.IFS(
AND(MONTH($AW369)=MONTH(BH$15),MONTH($AX369)&lt;&gt;MONTH(BH$15)),
NETWORKDAYS.INTL($AW369,$AW369+_xlpm.DD,1,_xlpm.VD),
AND(MONTH($AW369)&lt;&gt;MONTH(BH$15),MONTH($AX369)=MONTH(BH$15)),
NETWORKDAYS.INTL(($AX369)-_xlpm.DD,$AX369,1,_xlpm.VD),
AND(MONTH($AW369)&lt;MONTH(BH$15),MONTH($AX369)&gt;MONTH(BH$15)),
NETWORKDAYS.INTL((EOMONTH(BH$15-1,1))-_xlpm.DD,EOMONTH(BH$15-1,1),1,_xlpm.VD),
AND(MONTH($AW369)=MONTH(BH$15),MONTH($AX369)=MONTH(BH$15)),
NETWORKDAYS.INTL($AW369,$AX369,1,_xlpm.VD)))),0)),
$DH369="месяц",
$BP369*BH369,
$DH369="неделя",
$BP369*BH369/7*(ROUNDUP((DAY(EOMONTH(BH$15,0)))/4,0))),
0)</f>
        <v/>
      </c>
      <c r="BZ369" s="125">
        <f t="array" ref="BZ369">
IFERROR(
_xlfn.IFS(
$DH369="день_1",
$BP369*$BL369/($AX369-$AW369+1)*BI369*(DAY(EOMONTH(BI$15,0))),
$DH369="день_2",
$BP369/30*MAX(MIN($AX369,EOMONTH(BI$15,0))-MAX($AW369,BI$15)+1,),
$DH369="раб.день",
$BP369/30*(IFERROR(
_xlfn.LET(_xlpm.VD,
CHOOSE(
{1;2;3;4;5;6;7;8;9;10;11;12;13;14;15;16;17;18},
45658,45659,45660,45661,45662,45663,45664,45665,45711,45724,45778,45779,45785,45786,45820,45821,45965,46022),
_xlfn.LET(_xlpm.DD,
MAX(MIN($AX369,EOMONTH(BI$15,0))-MAX($AW369,BI$15),),
_xlfn.IFS(
AND(MONTH($AW369)=MONTH(BI$15),MONTH($AX369)&lt;&gt;MONTH(BI$15)),
NETWORKDAYS.INTL($AW369,$AW369+_xlpm.DD,1,_xlpm.VD),
AND(MONTH($AW369)&lt;&gt;MONTH(BI$15),MONTH($AX369)=MONTH(BI$15)),
NETWORKDAYS.INTL(($AX369)-_xlpm.DD,$AX369,1,_xlpm.VD),
AND(MONTH($AW369)&lt;MONTH(BI$15),MONTH($AX369)&gt;MONTH(BI$15)),
NETWORKDAYS.INTL((EOMONTH(BI$15-1,1))-_xlpm.DD,EOMONTH(BI$15-1,1),1,_xlpm.VD),
AND(MONTH($AW369)=MONTH(BI$15),MONTH($AX369)=MONTH(BI$15)),
NETWORKDAYS.INTL($AW369,$AX369,1,_xlpm.VD)))),0)),
$DH369="месяц",
$BP369*BI369,
$DH369="неделя",
$BP369*BI369/7*(ROUNDUP((DAY(EOMONTH(BI$15,0)))/4,0))),
0)</f>
        <v/>
      </c>
      <c r="CA369" s="125">
        <f t="array" ref="CA369">
IFERROR(
_xlfn.IFS(
$DH369="день_1",
$BP369*$BL369/($AX369-$AW369+1)*BJ369*(DAY(EOMONTH(BJ$15,0))),
$DH369="день_2",
$BP369/30*MAX(MIN($AX369,EOMONTH(BJ$15,0))-MAX($AW369,BJ$15)+1,),
$DH369="раб.день",
$BP369/30*(IFERROR(
_xlfn.LET(_xlpm.VD,
CHOOSE(
{1;2;3;4;5;6;7;8;9;10;11;12;13;14;15;16;17;18},
45658,45659,45660,45661,45662,45663,45664,45665,45711,45724,45778,45779,45785,45786,45820,45821,45965,46022),
_xlfn.LET(_xlpm.DD,
MAX(MIN($AX369,EOMONTH(BJ$15,0))-MAX($AW369,BJ$15),),
_xlfn.IFS(
AND(MONTH($AW369)=MONTH(BJ$15),MONTH($AX369)&lt;&gt;MONTH(BJ$15)),
NETWORKDAYS.INTL($AW369,$AW369+_xlpm.DD,1,_xlpm.VD),
AND(MONTH($AW369)&lt;&gt;MONTH(BJ$15),MONTH($AX369)=MONTH(BJ$15)),
NETWORKDAYS.INTL(($AX369)-_xlpm.DD,$AX369,1,_xlpm.VD),
AND(MONTH($AW369)&lt;MONTH(BJ$15),MONTH($AX369)&gt;MONTH(BJ$15)),
NETWORKDAYS.INTL((EOMONTH(BJ$15-1,1))-_xlpm.DD,EOMONTH(BJ$15-1,1),1,_xlpm.VD),
AND(MONTH($AW369)=MONTH(BJ$15),MONTH($AX369)=MONTH(BJ$15)),
NETWORKDAYS.INTL($AW369,$AX369,1,_xlpm.VD)))),0)),
$DH369="месяц",
$BP369*BJ369,
$DH369="неделя",
$BP369*BJ369/7*(ROUNDUP((DAY(EOMONTH(BJ$15,0)))/4,0))),
0)</f>
        <v/>
      </c>
      <c r="CB369" s="125">
        <f t="array" ref="CB369">
IFERROR(
_xlfn.IFS(
$DH369="день_1",
$BP369*$BL369/($AX369-$AW369+1)*BK369*(DAY(EOMONTH(BK$15,0))),
$DH369="день_2",
$BP369/30*MAX(MIN($AX369,EOMONTH(BK$15,0))-MAX($AW369,BK$15)+1,),
$DH369="раб.день",
$BP369/30*(IFERROR(
_xlfn.LET(_xlpm.VD,
CHOOSE(
{1;2;3;4;5;6;7;8;9;10;11;12;13;14;15;16;17;18},
45658,45659,45660,45661,45662,45663,45664,45665,45711,45724,45778,45779,45785,45786,45820,45821,45965,46022),
_xlfn.LET(_xlpm.DD,
MAX(MIN($AX369,EOMONTH(BK$15,0))-MAX($AW369,BK$15),),
_xlfn.IFS(
AND(MONTH($AW369)=MONTH(BK$15),MONTH($AX369)&lt;&gt;MONTH(BK$15)),
NETWORKDAYS.INTL($AW369,$AW369+_xlpm.DD,1,_xlpm.VD),
AND(MONTH($AW369)&lt;&gt;MONTH(BK$15),MONTH($AX369)=MONTH(BK$15)),
NETWORKDAYS.INTL(($AX369)-_xlpm.DD,$AX369,1,_xlpm.VD),
AND(MONTH($AW369)&lt;MONTH(BK$15),MONTH($AX369)&gt;MONTH(BK$15)),
NETWORKDAYS.INTL((EOMONTH(BK$15-1,1))-_xlpm.DD,EOMONTH(BK$15-1,1),1,_xlpm.VD),
AND(MONTH($AW369)=MONTH(BK$15),MONTH($AX369)=MONTH(BK$15)),
NETWORKDAYS.INTL($AW369,$AX369,1,_xlpm.VD)))),0)),
$DH369="месяц",
$BP369*BK369,
$DH369="неделя",
$BP369*BK369/7*(ROUNDUP((DAY(EOMONTH(BK$15,0)))/4,0))),
0)</f>
        <v/>
      </c>
      <c r="CC369" s="125">
        <f>SUM($BQ369:$CB369)</f>
        <v/>
      </c>
      <c r="CD369" s="126">
        <f>SUM($EH369:$EH369)</f>
        <v/>
      </c>
      <c r="CE369" s="126">
        <f>$CD369*$AB369</f>
        <v/>
      </c>
      <c r="CF369" s="126">
        <f>SUM($EK369:$EK369)</f>
        <v/>
      </c>
      <c r="CG369" s="126">
        <f>$CF369*$AB369</f>
        <v/>
      </c>
      <c r="CH369" s="126">
        <f>SUM($CC369,$CE369,$CG369)</f>
        <v/>
      </c>
      <c r="CI369" s="126">
        <f>$CH369*(1+$CM369)</f>
        <v/>
      </c>
      <c r="CJ369" s="127" t="n">
        <v>0</v>
      </c>
      <c r="CK369" s="126">
        <f>SUM($CH369:$CH369)*(1+$CJ369)</f>
        <v/>
      </c>
      <c r="CL369" s="126">
        <f>SUM($CH369:$CH369)*(1+$CM369)</f>
        <v/>
      </c>
      <c r="CM369" s="59" t="inlineStr">
        <is>
          <t>20%</t>
        </is>
      </c>
      <c r="CN369" s="59" t="n"/>
      <c r="CO369" s="72" t="n"/>
      <c r="CP369" s="59" t="n"/>
      <c r="CQ369" s="73" t="n"/>
      <c r="CR369" s="73" t="n"/>
      <c r="CS369" s="73" t="n"/>
      <c r="CT369" s="72" t="n"/>
      <c r="CU369" s="79" t="inlineStr">
        <is>
          <t> </t>
        </is>
      </c>
      <c r="CV369" s="60" t="n"/>
      <c r="CW369" s="60" t="n"/>
      <c r="CX369" s="60" t="n"/>
      <c r="CY369" s="127">
        <f>IFERROR(($CC369-$EE369)/($EE369/(1-$DQ369)),0)</f>
        <v/>
      </c>
      <c r="CZ369" s="127">
        <f>IFERROR(1-$EI369/($CE369),0)</f>
        <v/>
      </c>
      <c r="DA369" s="127">
        <f>IFERROR(1-$EL369/($CG369),0)</f>
        <v/>
      </c>
      <c r="DB369" s="126">
        <f>ROUND(IFERROR(($CI369/(1+$CM369)-$EN369),0),2)</f>
        <v/>
      </c>
      <c r="DC369" s="128" t="n"/>
      <c r="DD369" s="125" t="n"/>
      <c r="DE369" s="75" t="n">
        <v>0</v>
      </c>
      <c r="DF369" s="128" t="n"/>
      <c r="DG369" s="125">
        <f>IF($DC369=0,0,$DD369*($DC369*100%-$DE369*$DF369))*SUM($AB369:$AB369)</f>
        <v/>
      </c>
      <c r="DH369" s="129" t="inlineStr">
        <is>
          <t>месяц</t>
        </is>
      </c>
      <c r="DI369" s="130">
        <f t="array" ref="DI369">IFERROR(
IF($ES369="LisChannel",
(ROUND(((INDEX({174.625;153.888888888889;130.972222222222},MATCH($AI369,{2;3;4}),0))*$AG369*$AI369),2)),0),0)</f>
        <v/>
      </c>
      <c r="DJ369" s="130">
        <f>
_xlfn.LET(_xlpm.X,
IFERROR(
IF($ES369="НовиковТВ",
(_xlfn.LET(_xlpm.NTV,
_xlfn.LET(_xlpm.MIN,350000,
IF(SUMIFS($DI:$DI,$ES:$ES,"НовиковТВ")&lt;=_xlpm.MIN,
(SUMIFS($DI:$DI,$ES:$ES,"НовиковТВ")/(COUNTIFS($ES:$ES,"НовиковТВ")))*_xlpm.MIN/SUMIFS($DI:$DI,$ES:$ES,"НовиковТВ"),
DI369)),
_xlpm.NTV+$DG369/(1-(1-(_xlpm.NTV)*(1-$DL369)*(1-$DM369)*(1-$DN369)*(1-$DO369)*(1-$DP369)/_xlpm.NTV))))/(1+$EP369),
$DI369+$DG369/(1-(1-($DI369)*(1-$DL369)*(1-$DM369)*(1-$DN369)*(1-$DO369)*(1-$DP369)/$DI369))),
0),
_xlpm.X*(1+$CM369)*(1+$CW369)-_xlpm.X*(1+$CM369)+_xlpm.X)</f>
        <v/>
      </c>
      <c r="DK369" s="125" t="inlineStr">
        <is>
          <t>послед.</t>
        </is>
      </c>
      <c r="DL369" s="63" t="n">
        <v>0</v>
      </c>
      <c r="DM369" s="63" t="n">
        <v>0</v>
      </c>
      <c r="DN369" s="63" t="n">
        <v>0</v>
      </c>
      <c r="DO369" s="63" t="n">
        <v>0</v>
      </c>
      <c r="DP369" s="63" t="n">
        <v>0</v>
      </c>
      <c r="DQ369" s="63">
        <f t="array" ref="DQ369">IFERROR(_xlfn.IFS(
$DK369="послед.",1-(1-$DL369)*(1-$DM369)*(1-$DN369)*(1-$DO369)*(1-$DP369),
$DK369="сумм.",$DL369+$DM369+$DN369+$DO369+$DP369),
0)</f>
        <v/>
      </c>
      <c r="DR369" s="125">
        <f t="array" ref="DR369">
IFERROR(
_xlfn.IFS(
$BL369=0,
0,
$BL369&gt;0,
_xlfn.IFS($DK369="послед.",
$DJ369*(1-$DL369)*(1-$DM369)*(1-$DN369)*(1-$DO369)*(1-$DP369),
$DK369="сумм.",
$DJ369*(1-($DL369+$DM369+$DN369+$DO369+$DP369)))),0)</f>
        <v/>
      </c>
      <c r="DS369" s="125">
        <f t="array" ref="DS369">
IFERROR(_xlfn.IFS(
$DH369="день_1",
$DR369*$BL369/($AX369-$AW369+1)*AZ369*(DAY(EOMONTH(AZ$15,0))),
$DH369="день_2",
$DR369/30*MAX(MIN($AX369,EOMONTH(AZ$15,0))-MAX($AW369,AZ$15)+1,),
$DH369="раб.день",
$DR369/30*(IFERROR(
_xlfn.LET(_xlpm.VD,
CHOOSE(
{1;2;3;4;5;6;7;8;9;10;11;12;13;14;15;16;17;18},
45658,45659,45660,45661,45662,45663,45664,45665,45711,45724,45778,45779,45785,45786,45820,45821,45965,46022),
_xlfn.LET(_xlpm.DD,
MAX(MIN($AX369,EOMONTH(AZ$15,0))-MAX($AW369,AZ$15),),
_xlfn.IFS(
AND(MONTH($AW369)=MONTH(AZ$15),MONTH($AX369)&lt;&gt;MONTH(AZ$15)),
NETWORKDAYS.INTL($AW369,$AW369+_xlpm.DD,1,_xlpm.VD),
AND(MONTH($AW369)&lt;&gt;MONTH(AZ$15),MONTH($AX369)=MONTH(AZ$15)),
NETWORKDAYS.INTL(($AX369)-_xlpm.DD,$AX369,1,_xlpm.VD),
AND(MONTH($AW369)&lt;MONTH(AZ$15),MONTH($AX369)&gt;MONTH(AZ$15)),
NETWORKDAYS.INTL((EOMONTH(AZ$15-1,1))-_xlpm.DD,EOMONTH(AZ$15-1,1),1,_xlpm.VD),
AND(MONTH($AW369)=MONTH(AZ$15),MONTH($AX369)=MONTH(AZ$15)),
NETWORKDAYS.INTL($AW369,$AX369,1,_xlpm.VD)))),0)),
$DH369="месяц",
$DR369*AZ369,
$DH369="неделя",
$DR369*AZ369/7*(ROUNDUP((DAY(EOMONTH(AZ$15,0)))/4,0))),
0)</f>
        <v/>
      </c>
      <c r="DT369" s="125">
        <f t="array" ref="DT369">
IFERROR(_xlfn.IFS(
$DH369="день_1",
$DR369*$BL369/($AX369-$AW369+1)*BA369*(DAY(EOMONTH(BA$15,0))),
$DH369="день_2",
$DR369/30*MAX(MIN($AX369,EOMONTH(BA$15,0))-MAX($AW369,BA$15)+1,),
$DH369="раб.день",
$DR369/30*(IFERROR(
_xlfn.LET(_xlpm.VD,
CHOOSE(
{1;2;3;4;5;6;7;8;9;10;11;12;13;14;15;16;17;18},
45658,45659,45660,45661,45662,45663,45664,45665,45711,45724,45778,45779,45785,45786,45820,45821,45965,46022),
_xlfn.LET(_xlpm.DD,
MAX(MIN($AX369,EOMONTH(BA$15,0))-MAX($AW369,BA$15),),
_xlfn.IFS(
AND(MONTH($AW369)=MONTH(BA$15),MONTH($AX369)&lt;&gt;MONTH(BA$15)),
NETWORKDAYS.INTL($AW369,$AW369+_xlpm.DD,1,_xlpm.VD),
AND(MONTH($AW369)&lt;&gt;MONTH(BA$15),MONTH($AX369)=MONTH(BA$15)),
NETWORKDAYS.INTL(($AX369)-_xlpm.DD,$AX369,1,_xlpm.VD),
AND(MONTH($AW369)&lt;MONTH(BA$15),MONTH($AX369)&gt;MONTH(BA$15)),
NETWORKDAYS.INTL((EOMONTH(BA$15-1,1))-_xlpm.DD,EOMONTH(BA$15-1,1),1,_xlpm.VD),
AND(MONTH($AW369)=MONTH(BA$15),MONTH($AX369)=MONTH(BA$15)),
NETWORKDAYS.INTL($AW369,$AX369,1,_xlpm.VD)))),0)),
$DH369="месяц",
$DR369*BA369,
$DH369="неделя",
$DR369*BA369/7*(ROUNDUP((DAY(EOMONTH(BA$15,0)))/4,0))),
0)</f>
        <v/>
      </c>
      <c r="DU369" s="125">
        <f t="array" ref="DU369">
IFERROR(_xlfn.IFS(
$DH369="день_1",
$DR369*$BL369/($AX369-$AW369+1)*BB369*(DAY(EOMONTH(BB$15,0))),
$DH369="день_2",
$DR369/30*MAX(MIN($AX369,EOMONTH(BB$15,0))-MAX($AW369,BB$15)+1,),
$DH369="раб.день",
$DR369/30*(IFERROR(
_xlfn.LET(_xlpm.VD,
CHOOSE(
{1;2;3;4;5;6;7;8;9;10;11;12;13;14;15;16;17;18},
45658,45659,45660,45661,45662,45663,45664,45665,45711,45724,45778,45779,45785,45786,45820,45821,45965,46022),
_xlfn.LET(_xlpm.DD,
MAX(MIN($AX369,EOMONTH(BB$15,0))-MAX($AW369,BB$15),),
_xlfn.IFS(
AND(MONTH($AW369)=MONTH(BB$15),MONTH($AX369)&lt;&gt;MONTH(BB$15)),
NETWORKDAYS.INTL($AW369,$AW369+_xlpm.DD,1,_xlpm.VD),
AND(MONTH($AW369)&lt;&gt;MONTH(BB$15),MONTH($AX369)=MONTH(BB$15)),
NETWORKDAYS.INTL(($AX369)-_xlpm.DD,$AX369,1,_xlpm.VD),
AND(MONTH($AW369)&lt;MONTH(BB$15),MONTH($AX369)&gt;MONTH(BB$15)),
NETWORKDAYS.INTL((EOMONTH(BB$15-1,1))-_xlpm.DD,EOMONTH(BB$15-1,1),1,_xlpm.VD),
AND(MONTH($AW369)=MONTH(BB$15),MONTH($AX369)=MONTH(BB$15)),
NETWORKDAYS.INTL($AW369,$AX369,1,_xlpm.VD)))),0)),
$DH369="месяц",
$DR369*BB369,
$DH369="неделя",
$DR369*BB369/7*(ROUNDUP((DAY(EOMONTH(BB$15,0)))/4,0))),
0)</f>
        <v/>
      </c>
      <c r="DV369" s="125">
        <f t="array" ref="DV369">
IFERROR(_xlfn.IFS(
$DH369="день_1",
$DR369*$BL369/($AX369-$AW369+1)*BC369*(DAY(EOMONTH(BC$15,0))),
$DH369="день_2",
$DR369/30*MAX(MIN($AX369,EOMONTH(BC$15,0))-MAX($AW369,BC$15)+1,),
$DH369="раб.день",
$DR369/30*(IFERROR(
_xlfn.LET(_xlpm.VD,
CHOOSE(
{1;2;3;4;5;6;7;8;9;10;11;12;13;14;15;16;17;18},
45658,45659,45660,45661,45662,45663,45664,45665,45711,45724,45778,45779,45785,45786,45820,45821,45965,46022),
_xlfn.LET(_xlpm.DD,
MAX(MIN($AX369,EOMONTH(BC$15,0))-MAX($AW369,BC$15),),
_xlfn.IFS(
AND(MONTH($AW369)=MONTH(BC$15),MONTH($AX369)&lt;&gt;MONTH(BC$15)),
NETWORKDAYS.INTL($AW369,$AW369+_xlpm.DD,1,_xlpm.VD),
AND(MONTH($AW369)&lt;&gt;MONTH(BC$15),MONTH($AX369)=MONTH(BC$15)),
NETWORKDAYS.INTL(($AX369)-_xlpm.DD,$AX369,1,_xlpm.VD),
AND(MONTH($AW369)&lt;MONTH(BC$15),MONTH($AX369)&gt;MONTH(BC$15)),
NETWORKDAYS.INTL((EOMONTH(BC$15-1,1))-_xlpm.DD,EOMONTH(BC$15-1,1),1,_xlpm.VD),
AND(MONTH($AW369)=MONTH(BC$15),MONTH($AX369)=MONTH(BC$15)),
NETWORKDAYS.INTL($AW369,$AX369,1,_xlpm.VD)))),0)),
$DH369="месяц",
$DR369*BC369,
$DH369="неделя",
$DR369*BC369/7*(ROUNDUP((DAY(EOMONTH(BC$15,0)))/4,0))),
0)</f>
        <v/>
      </c>
      <c r="DW369" s="125">
        <f t="array" ref="DW369">
IFERROR(_xlfn.IFS(
$DH369="день_1",
$DR369*$BL369/($AX369-$AW369+1)*BD369*(DAY(EOMONTH(BD$15,0))),
$DH369="день_2",
$DR369/30*MAX(MIN($AX369,EOMONTH(BD$15,0))-MAX($AW369,BD$15)+1,),
$DH369="раб.день",
$DR369/30*(IFERROR(
_xlfn.LET(_xlpm.VD,
CHOOSE(
{1;2;3;4;5;6;7;8;9;10;11;12;13;14;15;16;17;18},
45658,45659,45660,45661,45662,45663,45664,45665,45711,45724,45778,45779,45785,45786,45820,45821,45965,46022),
_xlfn.LET(_xlpm.DD,
MAX(MIN($AX369,EOMONTH(BD$15,0))-MAX($AW369,BD$15),),
_xlfn.IFS(
AND(MONTH($AW369)=MONTH(BD$15),MONTH($AX369)&lt;&gt;MONTH(BD$15)),
NETWORKDAYS.INTL($AW369,$AW369+_xlpm.DD,1,_xlpm.VD),
AND(MONTH($AW369)&lt;&gt;MONTH(BD$15),MONTH($AX369)=MONTH(BD$15)),
NETWORKDAYS.INTL(($AX369)-_xlpm.DD,$AX369,1,_xlpm.VD),
AND(MONTH($AW369)&lt;MONTH(BD$15),MONTH($AX369)&gt;MONTH(BD$15)),
NETWORKDAYS.INTL((EOMONTH(BD$15-1,1))-_xlpm.DD,EOMONTH(BD$15-1,1),1,_xlpm.VD),
AND(MONTH($AW369)=MONTH(BD$15),MONTH($AX369)=MONTH(BD$15)),
NETWORKDAYS.INTL($AW369,$AX369,1,_xlpm.VD)))),0)),
$DH369="месяц",
$DR369*BD369,
$DH369="неделя",
$DR369*BD369/7*(ROUNDUP((DAY(EOMONTH(BD$15,0)))/4,0))),
0)</f>
        <v/>
      </c>
      <c r="DX369" s="125">
        <f t="array" ref="DX369">
IFERROR(_xlfn.IFS(
$DH369="день_1",
$DR369*$BL369/($AX369-$AW369+1)*BE369*(DAY(EOMONTH(BE$15,0))),
$DH369="день_2",
$DR369/30*MAX(MIN($AX369,EOMONTH(BE$15,0))-MAX($AW369,BE$15)+1,),
$DH369="раб.день",
$DR369/30*(IFERROR(
_xlfn.LET(_xlpm.VD,
CHOOSE(
{1;2;3;4;5;6;7;8;9;10;11;12;13;14;15;16;17;18},
45658,45659,45660,45661,45662,45663,45664,45665,45711,45724,45778,45779,45785,45786,45820,45821,45965,46022),
_xlfn.LET(_xlpm.DD,
MAX(MIN($AX369,EOMONTH(BE$15,0))-MAX($AW369,BE$15),),
_xlfn.IFS(
AND(MONTH($AW369)=MONTH(BE$15),MONTH($AX369)&lt;&gt;MONTH(BE$15)),
NETWORKDAYS.INTL($AW369,$AW369+_xlpm.DD,1,_xlpm.VD),
AND(MONTH($AW369)&lt;&gt;MONTH(BE$15),MONTH($AX369)=MONTH(BE$15)),
NETWORKDAYS.INTL(($AX369)-_xlpm.DD,$AX369,1,_xlpm.VD),
AND(MONTH($AW369)&lt;MONTH(BE$15),MONTH($AX369)&gt;MONTH(BE$15)),
NETWORKDAYS.INTL((EOMONTH(BE$15-1,1))-_xlpm.DD,EOMONTH(BE$15-1,1),1,_xlpm.VD),
AND(MONTH($AW369)=MONTH(BE$15),MONTH($AX369)=MONTH(BE$15)),
NETWORKDAYS.INTL($AW369,$AX369,1,_xlpm.VD)))),0)),
$DH369="месяц",
$DR369*BE369,
$DH369="неделя",
$DR369*BE369/7*(ROUNDUP((DAY(EOMONTH(BE$15,0)))/4,0))),
0)</f>
        <v/>
      </c>
      <c r="DY369" s="125">
        <f t="array" ref="DY369">
IFERROR(_xlfn.IFS(
$DH369="день_1",
$DR369*$BL369/($AX369-$AW369+1)*BF369*(DAY(EOMONTH(BF$15,0))),
$DH369="день_2",
$DR369/30*MAX(MIN($AX369,EOMONTH(BF$15,0))-MAX($AW369,BF$15)+1,),
$DH369="раб.день",
$DR369/30*(IFERROR(
_xlfn.LET(_xlpm.VD,
CHOOSE(
{1;2;3;4;5;6;7;8;9;10;11;12;13;14;15;16;17;18},
45658,45659,45660,45661,45662,45663,45664,45665,45711,45724,45778,45779,45785,45786,45820,45821,45965,46022),
_xlfn.LET(_xlpm.DD,
MAX(MIN($AX369,EOMONTH(BF$15,0))-MAX($AW369,BF$15),),
_xlfn.IFS(
AND(MONTH($AW369)=MONTH(BF$15),MONTH($AX369)&lt;&gt;MONTH(BF$15)),
NETWORKDAYS.INTL($AW369,$AW369+_xlpm.DD,1,_xlpm.VD),
AND(MONTH($AW369)&lt;&gt;MONTH(BF$15),MONTH($AX369)=MONTH(BF$15)),
NETWORKDAYS.INTL(($AX369)-_xlpm.DD,$AX369,1,_xlpm.VD),
AND(MONTH($AW369)&lt;MONTH(BF$15),MONTH($AX369)&gt;MONTH(BF$15)),
NETWORKDAYS.INTL((EOMONTH(BF$15-1,1))-_xlpm.DD,EOMONTH(BF$15-1,1),1,_xlpm.VD),
AND(MONTH($AW369)=MONTH(BF$15),MONTH($AX369)=MONTH(BF$15)),
NETWORKDAYS.INTL($AW369,$AX369,1,_xlpm.VD)))),0)),
$DH369="месяц",
$DR369*BF369,
$DH369="неделя",
$DR369*BF369/7*(ROUNDUP((DAY(EOMONTH(BF$15,0)))/4,0))),
0)</f>
        <v/>
      </c>
      <c r="DZ369" s="125">
        <f t="array" ref="DZ369">
IFERROR(_xlfn.IFS(
$DH369="день_1",
$DR369*$BL369/($AX369-$AW369+1)*BG369*(DAY(EOMONTH(BG$15,0))),
$DH369="день_2",
$DR369/30*MAX(MIN($AX369,EOMONTH(BG$15,0))-MAX($AW369,BG$15)+1,),
$DH369="раб.день",
$DR369/30*(IFERROR(
_xlfn.LET(_xlpm.VD,
CHOOSE(
{1;2;3;4;5;6;7;8;9;10;11;12;13;14;15;16;17;18},
45658,45659,45660,45661,45662,45663,45664,45665,45711,45724,45778,45779,45785,45786,45820,45821,45965,46022),
_xlfn.LET(_xlpm.DD,
MAX(MIN($AX369,EOMONTH(BG$15,0))-MAX($AW369,BG$15),),
_xlfn.IFS(
AND(MONTH($AW369)=MONTH(BG$15),MONTH($AX369)&lt;&gt;MONTH(BG$15)),
NETWORKDAYS.INTL($AW369,$AW369+_xlpm.DD,1,_xlpm.VD),
AND(MONTH($AW369)&lt;&gt;MONTH(BG$15),MONTH($AX369)=MONTH(BG$15)),
NETWORKDAYS.INTL(($AX369)-_xlpm.DD,$AX369,1,_xlpm.VD),
AND(MONTH($AW369)&lt;MONTH(BG$15),MONTH($AX369)&gt;MONTH(BG$15)),
NETWORKDAYS.INTL((EOMONTH(BG$15-1,1))-_xlpm.DD,EOMONTH(BG$15-1,1),1,_xlpm.VD),
AND(MONTH($AW369)=MONTH(BG$15),MONTH($AX369)=MONTH(BG$15)),
NETWORKDAYS.INTL($AW369,$AX369,1,_xlpm.VD)))),0)),
$DH369="месяц",
$DR369*BG369,
$DH369="неделя",
$DR369*BG369/7*(ROUNDUP((DAY(EOMONTH(BG$15,0)))/4,0))),
0)</f>
        <v/>
      </c>
      <c r="EA369" s="125">
        <f t="array" ref="EA369">
IFERROR(_xlfn.IFS(
$DH369="день_1",
$DR369*$BL369/($AX369-$AW369+1)*BH369*(DAY(EOMONTH(BH$15,0))),
$DH369="день_2",
$DR369/30*MAX(MIN($AX369,EOMONTH(BH$15,0))-MAX($AW369,BH$15)+1,),
$DH369="раб.день",
$DR369/30*(IFERROR(
_xlfn.LET(_xlpm.VD,
CHOOSE(
{1;2;3;4;5;6;7;8;9;10;11;12;13;14;15;16;17;18},
45658,45659,45660,45661,45662,45663,45664,45665,45711,45724,45778,45779,45785,45786,45820,45821,45965,46022),
_xlfn.LET(_xlpm.DD,
MAX(MIN($AX369,EOMONTH(BH$15,0))-MAX($AW369,BH$15),),
_xlfn.IFS(
AND(MONTH($AW369)=MONTH(BH$15),MONTH($AX369)&lt;&gt;MONTH(BH$15)),
NETWORKDAYS.INTL($AW369,$AW369+_xlpm.DD,1,_xlpm.VD),
AND(MONTH($AW369)&lt;&gt;MONTH(BH$15),MONTH($AX369)=MONTH(BH$15)),
NETWORKDAYS.INTL(($AX369)-_xlpm.DD,$AX369,1,_xlpm.VD),
AND(MONTH($AW369)&lt;MONTH(BH$15),MONTH($AX369)&gt;MONTH(BH$15)),
NETWORKDAYS.INTL((EOMONTH(BH$15-1,1))-_xlpm.DD,EOMONTH(BH$15-1,1),1,_xlpm.VD),
AND(MONTH($AW369)=MONTH(BH$15),MONTH($AX369)=MONTH(BH$15)),
NETWORKDAYS.INTL($AW369,$AX369,1,_xlpm.VD)))),0)),
$DH369="месяц",
$DR369*BH369,
$DH369="неделя",
$DR369*BH369/7*(ROUNDUP((DAY(EOMONTH(BH$15,0)))/4,0))),
0)</f>
        <v/>
      </c>
      <c r="EB369" s="125">
        <f t="array" ref="EB369">
IFERROR(_xlfn.IFS(
$DH369="день_1",
$DR369*$BL369/($AX369-$AW369+1)*BI369*(DAY(EOMONTH(BI$15,0))),
$DH369="день_2",
$DR369/30*MAX(MIN($AX369,EOMONTH(BI$15,0))-MAX($AW369,BI$15)+1,),
$DH369="раб.день",
$DR369/30*(IFERROR(
_xlfn.LET(_xlpm.VD,
CHOOSE(
{1;2;3;4;5;6;7;8;9;10;11;12;13;14;15;16;17;18},
45658,45659,45660,45661,45662,45663,45664,45665,45711,45724,45778,45779,45785,45786,45820,45821,45965,46022),
_xlfn.LET(_xlpm.DD,
MAX(MIN($AX369,EOMONTH(BI$15,0))-MAX($AW369,BI$15),),
_xlfn.IFS(
AND(MONTH($AW369)=MONTH(BI$15),MONTH($AX369)&lt;&gt;MONTH(BI$15)),
NETWORKDAYS.INTL($AW369,$AW369+_xlpm.DD,1,_xlpm.VD),
AND(MONTH($AW369)&lt;&gt;MONTH(BI$15),MONTH($AX369)=MONTH(BI$15)),
NETWORKDAYS.INTL(($AX369)-_xlpm.DD,$AX369,1,_xlpm.VD),
AND(MONTH($AW369)&lt;MONTH(BI$15),MONTH($AX369)&gt;MONTH(BI$15)),
NETWORKDAYS.INTL((EOMONTH(BI$15-1,1))-_xlpm.DD,EOMONTH(BI$15-1,1),1,_xlpm.VD),
AND(MONTH($AW369)=MONTH(BI$15),MONTH($AX369)=MONTH(BI$15)),
NETWORKDAYS.INTL($AW369,$AX369,1,_xlpm.VD)))),0)),
$DH369="месяц",
$DR369*BI369,
$DH369="неделя",
$DR369*BI369/7*(ROUNDUP((DAY(EOMONTH(BI$15,0)))/4,0))),
0)</f>
        <v/>
      </c>
      <c r="EC369" s="125">
        <f t="array" ref="EC369">
IFERROR(_xlfn.IFS(
$DH369="день_1",
$DR369*$BL369/($AX369-$AW369+1)*BJ369*(DAY(EOMONTH(BJ$15,0))),
$DH369="день_2",
$DR369/30*MAX(MIN($AX369,EOMONTH(BJ$15,0))-MAX($AW369,BJ$15)+1,),
$DH369="раб.день",
$DR369/30*(IFERROR(
_xlfn.LET(_xlpm.VD,
CHOOSE(
{1;2;3;4;5;6;7;8;9;10;11;12;13;14;15;16;17;18},
45658,45659,45660,45661,45662,45663,45664,45665,45711,45724,45778,45779,45785,45786,45820,45821,45965,46022),
_xlfn.LET(_xlpm.DD,
MAX(MIN($AX369,EOMONTH(BJ$15,0))-MAX($AW369,BJ$15),),
_xlfn.IFS(
AND(MONTH($AW369)=MONTH(BJ$15),MONTH($AX369)&lt;&gt;MONTH(BJ$15)),
NETWORKDAYS.INTL($AW369,$AW369+_xlpm.DD,1,_xlpm.VD),
AND(MONTH($AW369)&lt;&gt;MONTH(BJ$15),MONTH($AX369)=MONTH(BJ$15)),
NETWORKDAYS.INTL(($AX369)-_xlpm.DD,$AX369,1,_xlpm.VD),
AND(MONTH($AW369)&lt;MONTH(BJ$15),MONTH($AX369)&gt;MONTH(BJ$15)),
NETWORKDAYS.INTL((EOMONTH(BJ$15-1,1))-_xlpm.DD,EOMONTH(BJ$15-1,1),1,_xlpm.VD),
AND(MONTH($AW369)=MONTH(BJ$15),MONTH($AX369)=MONTH(BJ$15)),
NETWORKDAYS.INTL($AW369,$AX369,1,_xlpm.VD)))),0)),
$DH369="месяц",
$DR369*BJ369,
$DH369="неделя",
$DR369*BJ369/7*(ROUNDUP((DAY(EOMONTH(BJ$15,0)))/4,0))),
0)</f>
        <v/>
      </c>
      <c r="ED369" s="125">
        <f t="array" ref="ED369">
IFERROR(_xlfn.IFS(
$DH369="день_1",
$DR369*$BL369/($AX369-$AW369+1)*BK369*(DAY(EOMONTH(BK$15,0))),
$DH369="день_2",
$DR369/30*MAX(MIN($AX369,EOMONTH(BK$15,0))-MAX($AW369,BK$15)+1,),
$DH369="раб.день",
$DR369/30*(IFERROR(
_xlfn.LET(_xlpm.VD,
CHOOSE(
{1;2;3;4;5;6;7;8;9;10;11;12;13;14;15;16;17;18},
45658,45659,45660,45661,45662,45663,45664,45665,45711,45724,45778,45779,45785,45786,45820,45821,45965,46022),
_xlfn.LET(_xlpm.DD,
MAX(MIN($AX369,EOMONTH(BK$15,0))-MAX($AW369,BK$15),),
_xlfn.IFS(
AND(MONTH($AW369)=MONTH(BK$15),MONTH($AX369)&lt;&gt;MONTH(BK$15)),
NETWORKDAYS.INTL($AW369,$AW369+_xlpm.DD,1,_xlpm.VD),
AND(MONTH($AW369)&lt;&gt;MONTH(BK$15),MONTH($AX369)=MONTH(BK$15)),
NETWORKDAYS.INTL(($AX369)-_xlpm.DD,$AX369,1,_xlpm.VD),
AND(MONTH($AW369)&lt;MONTH(BK$15),MONTH($AX369)&gt;MONTH(BK$15)),
NETWORKDAYS.INTL((EOMONTH(BK$15-1,1))-_xlpm.DD,EOMONTH(BK$15-1,1),1,_xlpm.VD),
AND(MONTH($AW369)=MONTH(BK$15),MONTH($AX369)=MONTH(BK$15)),
NETWORKDAYS.INTL($AW369,$AX369,1,_xlpm.VD)))),0)),
$DH369="месяц",
$DR369*BK369,
$DH369="неделя",
$DR369*BK369/7*(ROUNDUP((DAY(EOMONTH(BK$15,0)))/4,0))),
0)</f>
        <v/>
      </c>
      <c r="EE369" s="125">
        <f>SUM($DS369,$DT369,$DU369,$DV369,$DW369,$DX369,$DY369,$DZ369,$EA369,$EB369,$EC369,$ED369)</f>
        <v/>
      </c>
      <c r="EF369" s="125">
        <f>IFERROR(ROUND($EE369*(1+$EP369),2),0)</f>
        <v/>
      </c>
      <c r="EG369" s="128" t="n">
        <v>1</v>
      </c>
      <c r="EH369" s="126" t="n">
        <v>0</v>
      </c>
      <c r="EI369" s="126">
        <f>ROUND(SUM($EH369:$EH369)*SUM($AB369:$AB369)*$EG369,2)</f>
        <v/>
      </c>
      <c r="EJ369" s="126">
        <f>ROUND($EI369*(1+$EP369),2)</f>
        <v/>
      </c>
      <c r="EK369" s="126" t="n">
        <v>0</v>
      </c>
      <c r="EL369" s="126">
        <f>ROUND(SUM($EK369:$EK369)*SUM($AB369:$AB369)*$EG369,2)</f>
        <v/>
      </c>
      <c r="EM369" s="126">
        <f>ROUND($EL369*(1+$EP369),2)</f>
        <v/>
      </c>
      <c r="EN369" s="126">
        <f>SUM($EE369,$EI369,$EL369)</f>
        <v/>
      </c>
      <c r="EO369" s="126">
        <f>SUM($EF369,$EJ369,$EM369)</f>
        <v/>
      </c>
      <c r="EP369" s="59" t="inlineStr">
        <is>
          <t>20%</t>
        </is>
      </c>
      <c r="EQ369" s="59" t="n"/>
      <c r="ER369" s="60">
        <f t="array" ref="ER369">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MATCH(ES369,
{"AMS";"RussOutdoor";"HD Outdoor";"Ingroup";"IQ";"Ledproduction";"LisChannel";"Logic";"Media-PPL";"NovikovTV | НовиковТВ";"SMA";"SOK";"КрокусТВ | CrocusTV | IndoorTV";"Сити";"ТЯК Москва"},
0)),"")</f>
        <v/>
      </c>
      <c r="ES369" s="60" t="n"/>
      <c r="ET369" s="60">
        <f t="array" ref="ET369">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MATCH(ES369,
{"AMS";"RussOutdoor";"HD Outdoor";"Ingroup";"IQ";"Ledproduction";"LisChannel";"Logic";"Media-PPL";"NovikovTV | НовиковТВ";"SMA";"SOK";"КрокусТВ | CrocusTV | IndoorTV";"Сити";"ТЯК Москва"},
0)),"")</f>
        <v/>
      </c>
      <c r="EU369" s="60" t="n"/>
      <c r="EV369" s="60" t="n"/>
      <c r="EX369" s="110">
        <f t="array" ref="EX369">
($AR369/30
+N("ТРАФИК ПЛОЩАДКИ"))*
(IFERROR(
_xlfn.LET(
_xlpm.GPR,
HLOOKUP($L369,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(MATCH($T369,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IF($Q369="цифровой",_xlpm.GPR/$AG369,_xlpm.GPR/60)),
0)
+N("DWELL TIME"))*
(IF($AB369=0,0,IF($AB369=1,0.3,IF($AB369=2,0.5,IF($AB369&gt;2,1))))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_xlfn.IFS($AC369="да",1.2,$AC369="нет",1)*
_xlfn.IFS($AD369="да",1.2,$AD369="нет",1)*
IF(R369="статический",1,1.2)*
$X369*
INDEX(
{1.2;1;1.2;1.2;1;1.2;1.2;1.2;1.2;1.2;1.2;1;1.2;1.2;1.2;1.2;1;1;1.2;1.2;1.2;1;1;1;1;1.2;1.2;1.2;1.2;1;1;1;1;1.2;1.2;1.2;1.2;1.2;1.2;1.2;1.2;1;1;1.2;1;1;1;1;1.5;1;1;1.5;1.5;1.2},
MATCH($Q369,_xlpm.MI,0)))&gt;{0.02;0.04;0.06;0.1;0.2;0.4;0.6;0.8;1;2;4;6})),
{0;1;2;3;4;5;6;7;8;9;10;11;12},
0)))
+N("КОЭФФИЦИЕНТ КОНТАКТА"))))*
(_xlfn.IFS($X369&lt;0.1,$X369/1000,$X369&gt;25,5.2,AND($X369&gt;=0.1,$X369&lt;=25),(($X369*2+0.1)/10)*($X369/10)))*
IFERROR((_xlfn.LET(
_xlpm.MA,
{0;0.8;0.85;0.9;0.95;1},
_xlpm.MAA,
{0;1;2;3;4;5},
INDEX(_xlpm.MA,MATCH(SUMPRODUCT(--((IF(ROUND(_xlpm.MAA,1)&gt;5,5,ROUND($AB369,1)))&gt;{0;1;2;3;4;5})),_xlpm.MAA,0)))
+N("КОЭФФИЦИЕНТ КОЛ-ВО КОНСТРУКЦИЙ")),1)*
$AB369,0))*
(IF($Q369="цифровой",$AG369/15*$AI369,1)
+N("ДЛЯ ЦИФРЫ"))</f>
        <v/>
      </c>
      <c r="EY369" s="110">
        <f>IFERROR(EX369*AY369,0)</f>
        <v/>
      </c>
      <c r="EZ369" s="131">
        <f>IFERROR(DP369/EY369*1000,0)</f>
        <v/>
      </c>
      <c r="FA369" s="112">
        <f>IFERROR(FC369/FB369,0)</f>
        <v/>
      </c>
      <c r="FB369" s="112">
        <f>IFERROR((FC369/(EY369/FF369*#REF!))*0.825,0)</f>
        <v/>
      </c>
      <c r="FC369" s="112">
        <f>IFERROR(((EX369*30/AR369)*100)/30,0)</f>
        <v/>
      </c>
      <c r="FD369" s="112">
        <f>IFERROR(EY369/G369*100%,0)</f>
        <v/>
      </c>
      <c r="FE369" s="112">
        <f>IFERROR(FD369/FC369*100%,0)</f>
        <v/>
      </c>
      <c r="FF369" s="110">
        <f>IFERROR(AR369/30*AY369,0)</f>
        <v/>
      </c>
    </row>
    <row r="370" ht="13" customHeight="1">
      <c r="A370" s="59" t="n"/>
      <c r="B370" s="60" t="n"/>
      <c r="C370" s="60" t="n"/>
      <c r="D370" s="60">
        <f t="array" ref="D370">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MATCH($E370,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70" s="60">
        <f t="array" ref="E370">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MATCH($F370,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70" s="60" t="inlineStr"/>
      <c r="G370" s="60" t="n"/>
      <c r="H370" s="60">
        <f t="array" ref="H370">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MATCH($I370,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70" s="60" t="n"/>
      <c r="J370" s="60" t="n"/>
      <c r="K370" s="60" t="n"/>
      <c r="L370" s="60" t="n"/>
      <c r="M370" s="60" t="n"/>
      <c r="N370" s="60" t="n"/>
      <c r="O370" s="60" t="n"/>
      <c r="P370" s="60">
        <f t="array" ref="P370">
_xlfn.IFS(
ISNUMBER(MATCH($Q370,{"шелфбаннер","разделитель","монетница","чековая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ISNUMBER(MATCH($Q370,{"LED/LCD","видеокулер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ISNUMBER(MATCH($Q370,{"автомобиль","машина","выставочное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ISNUMBER(MATCH($Q370,{"билборд","лифтовая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ISNUMBER(MATCH($Q370,{"навигация","подвесной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ISNUMBER(MATCH($Q370,{"движущаяся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ISNUMBER(MATCH($Q370,{"каталог","журнал"},)),
"Пресса",
$Q370="","")</f>
        <v/>
      </c>
      <c r="Q370" s="60" t="n"/>
      <c r="R370" s="60">
        <f t="array" ref="R370">
IFERROR(
_xlfn.IFS(
OR(ISNUMBER(MATCH($Q370,{"экспозиция","макет","стенд","автостенд","авто стенд","выставочное пространство","выставочные стенды","модульные выставочные стенды","3Д конструкция","3D конструкция"},)),P370="Экспонирование"),
"нестандартный",
ISNUMBER(MATCH($Q370,{"скроллер","призматрон"},)),
"динамический",
$P370="Видео",
"цифровой",
OR($P370="Пресса",$P370="Щит",$P370="POSm",$P370="Подвес",$P370="Брендирование/оклейка"),
"статический"),"")</f>
        <v/>
      </c>
      <c r="S370" s="59" t="n"/>
      <c r="T370" s="60" t="n"/>
      <c r="U370" s="60" t="n"/>
      <c r="V370" s="60">
        <f>
IF(P370="Видео",
"цифровой постер/ролик",
IF(ISNUMBER(MATCH(Q370,{"короб световой","короб световой | лайтбокс","короб световой | кристалайт","лайтбокс","лайт бокс","кристалайт","LB","lightbox"},)),
"бэклит",
IF(P370="Брендирование/оклейка",
"перфарированная пленка/самоклейка",
IF(P370="Экспонирование",
"под запрос",
IF(P370="Подвес",
"баннер/ткань",
"")))))</f>
        <v/>
      </c>
      <c r="W370" s="59" t="n"/>
      <c r="X370" s="59" t="n"/>
      <c r="Y370" s="59" t="n"/>
      <c r="Z370" s="61" t="n"/>
      <c r="AA370" s="61" t="n"/>
      <c r="AB370" s="61">
        <f>IF(BL370&gt;0,Z370,0)</f>
        <v/>
      </c>
      <c r="AC370" s="59" t="n"/>
      <c r="AD370" s="59" t="n"/>
      <c r="AE370" s="59" t="n"/>
      <c r="AF370" s="59" t="n"/>
      <c r="AG370" s="59" t="n"/>
      <c r="AH370" s="59" t="n"/>
      <c r="AI370" s="59" t="n"/>
      <c r="AJ370" s="59" t="n"/>
      <c r="AK370" s="59" t="n"/>
      <c r="AL370" s="62">
        <f>IFERROR(IF(OR(R370="статический",R370="динамический",R370="нестандартный",R370="",R370=""),"-",IF(AND(AH370="-",AI370="-"),"-",AK370*3600/AH370*AI370)),"-")</f>
        <v/>
      </c>
      <c r="AM370" s="62">
        <f>IFERROR(IF(OR(R370="статический",R370="динамический",R370="",R370="", R370="BTL",R370="нестандартный"),"-",AG370*AI370*AL370/60),"-")</f>
        <v/>
      </c>
      <c r="AN370" s="63">
        <f>IFERROR(IF(AH370="","-",AG370*AI370/AH370),"-")</f>
        <v/>
      </c>
      <c r="AO370" s="59">
        <f>IFERROR(IF(OR($R370="статический",$R370="динамический",$R370="",$R370="",$R370="BTL",$R370="нестандартный"),"-",$AL370*$AY370),"-")</f>
        <v/>
      </c>
      <c r="AP370" s="62">
        <f>IFERROR(IF(OR($R370="статический",$R370="динамический",$R370="",$R370="",$R370="BTL",$R370="нестандартный"),"-",$AM370*AY370),"-")</f>
        <v/>
      </c>
      <c r="AQ370" s="64" t="n"/>
      <c r="AR370" s="61" t="n"/>
      <c r="AS370" s="61" t="n"/>
      <c r="AT370" s="61" t="n"/>
      <c r="AU370" s="65" t="n"/>
      <c r="AV370" s="124">
        <f>IFERROR(DR370/AT370*1000,"n/a")</f>
        <v/>
      </c>
      <c r="AW370" s="67" t="n"/>
      <c r="AX370" s="67" t="n"/>
      <c r="AY370" s="43">
        <f>IFERROR(IF(OR($AW370="",$AX370=""),"",_xlfn.DAYS($AX370+1,$AW370)),"")</f>
        <v/>
      </c>
      <c r="AZ370" s="68">
        <f t="array" ref="AZ370">
_xlfn.LET(_xlpm.COEFF,
IF($AW370+$AX370=0,0,IF(MAX(MIN($AX370,EOMONTH(AZ$15,0))-MAX($AW370,AZ$15)+1,)&gt;0,1,0)),
_xlfn.IFS(
$ES370="LisChannel",
_xlpm.COEFF*
INDEX({1;1;1.2;1.2;1;1;1;1;1.2;1.2;1.2;1.2},
MATCH(MONTH(AZ$15),
{1,2,3,4,5,6,7,8,9,10,11,12})),
CONCATENATE($ES370," ",$L370)="RussOutdoor метро",
_xlpm.COEFF*
INDEX({0.8;0.9;1.1;1.1;1;1;1;1;1.1;1.1;1.1;1.1},
MATCH(MONTH(AZ$15),
{1,2,3,4,5,6,7,8,9,10,11,12})),
$ES370&lt;&gt;"LisChannel",
_xlpm.COEFF,
$ES370&lt;&gt;"RussOutdoor",
_xlpm.COEFF))</f>
        <v/>
      </c>
      <c r="BA370" s="68">
        <f t="array" ref="BA370">
_xlfn.LET(_xlpm.COEFF,
IF($AW370+$AX370=0,0,IF(MAX(MIN($AX370,EOMONTH(BA$15,0))-MAX($AW370,BA$15)+1,)&gt;0,1,0)),
_xlfn.IFS(
$ES370="LisChannel",
_xlpm.COEFF*
INDEX({1;1;1.2;1.2;1;1;1;1;1.2;1.2;1.2;1.2},
MATCH(MONTH(BA$15),
{1,2,3,4,5,6,7,8,9,10,11,12})),
CONCATENATE($ES370," ",$L370)="RussOutdoor метро",
_xlpm.COEFF*
INDEX({0.8;0.9;1.1;1.1;1;1;1;1;1.1;1.1;1.1;1.1},
MATCH(MONTH(BA$15),
{1,2,3,4,5,6,7,8,9,10,11,12})),
$ES370&lt;&gt;"LisChannel",
_xlpm.COEFF,
$ES370&lt;&gt;"RussOutdoor",
_xlpm.COEFF))</f>
        <v/>
      </c>
      <c r="BB370" s="68">
        <f t="array" ref="BB370">
_xlfn.LET(_xlpm.COEFF,
IF($AW370+$AX370=0,0,IF(MAX(MIN($AX370,EOMONTH(BB$15,0))-MAX($AW370,BB$15)+1,)&gt;0,1,0)),
_xlfn.IFS(
$ES370="LisChannel",
_xlpm.COEFF*
INDEX({1;1;1.2;1.2;1;1;1;1;1.2;1.2;1.2;1.2},
MATCH(MONTH(BB$15),
{1,2,3,4,5,6,7,8,9,10,11,12})),
CONCATENATE($ES370," ",$L370)="RussOutdoor метро",
_xlpm.COEFF*
INDEX({0.8;0.9;1.1;1.1;1;1;1;1;1.1;1.1;1.1;1.1},
MATCH(MONTH(BB$15),
{1,2,3,4,5,6,7,8,9,10,11,12})),
$ES370&lt;&gt;"LisChannel",
_xlpm.COEFF,
$ES370&lt;&gt;"RussOutdoor",
_xlpm.COEFF))</f>
        <v/>
      </c>
      <c r="BC370" s="68">
        <f t="array" ref="BC370">
_xlfn.LET(_xlpm.COEFF,
IF($AW370+$AX370=0,0,IF(MAX(MIN($AX370,EOMONTH(BC$15,0))-MAX($AW370,BC$15)+1,)&gt;0,1,0)),
_xlfn.IFS(
$ES370="LisChannel",
_xlpm.COEFF*
INDEX({1;1;1.2;1.2;1;1;1;1;1.2;1.2;1.2;1.2},
MATCH(MONTH(BC$15),
{1,2,3,4,5,6,7,8,9,10,11,12})),
CONCATENATE($ES370," ",$L370)="RussOutdoor метро",
_xlpm.COEFF*
INDEX({0.8;0.9;1.1;1.1;1;1;1;1;1.1;1.1;1.1;1.1},
MATCH(MONTH(BC$15),
{1,2,3,4,5,6,7,8,9,10,11,12})),
$ES370&lt;&gt;"LisChannel",
_xlpm.COEFF,
$ES370&lt;&gt;"RussOutdoor",
_xlpm.COEFF))</f>
        <v/>
      </c>
      <c r="BD370" s="68">
        <f t="array" ref="BD370">
_xlfn.LET(_xlpm.COEFF,
IF($AW370+$AX370=0,0,IF(MAX(MIN($AX370,EOMONTH(BD$15,0))-MAX($AW370,BD$15)+1,)&gt;0,1,0)),
_xlfn.IFS(
$ES370="LisChannel",
_xlpm.COEFF*
INDEX({1;1;1.2;1.2;1;1;1;1;1.2;1.2;1.2;1.2},
MATCH(MONTH(BD$15),
{1,2,3,4,5,6,7,8,9,10,11,12})),
CONCATENATE($ES370," ",$L370)="RussOutdoor метро",
_xlpm.COEFF*
INDEX({0.8;0.9;1.1;1.1;1;1;1;1;1.1;1.1;1.1;1.1},
MATCH(MONTH(BD$15),
{1,2,3,4,5,6,7,8,9,10,11,12})),
$ES370&lt;&gt;"LisChannel",
_xlpm.COEFF,
$ES370&lt;&gt;"RussOutdoor",
_xlpm.COEFF))</f>
        <v/>
      </c>
      <c r="BE370" s="68">
        <f t="array" ref="BE370">
_xlfn.LET(_xlpm.COEFF,
IF($AW370+$AX370=0,0,IF(MAX(MIN($AX370,EOMONTH(BE$15,0))-MAX($AW370,BE$15)+1,)&gt;0,1,0)),
_xlfn.IFS(
$ES370="LisChannel",
_xlpm.COEFF*
INDEX({1;1;1.2;1.2;1;1;1;1;1.2;1.2;1.2;1.2},
MATCH(MONTH(BE$15),
{1,2,3,4,5,6,7,8,9,10,11,12})),
CONCATENATE($ES370," ",$L370)="RussOutdoor метро",
_xlpm.COEFF*
INDEX({0.8;0.9;1.1;1.1;1;1;1;1;1.1;1.1;1.1;1.1},
MATCH(MONTH(BE$15),
{1,2,3,4,5,6,7,8,9,10,11,12})),
$ES370&lt;&gt;"LisChannel",
_xlpm.COEFF,
$ES370&lt;&gt;"RussOutdoor",
_xlpm.COEFF))</f>
        <v/>
      </c>
      <c r="BF370" s="68">
        <f t="array" ref="BF370">
_xlfn.LET(_xlpm.COEFF,
IF($AW370+$AX370=0,0,IF(MAX(MIN($AX370,EOMONTH(BF$15,0))-MAX($AW370,BF$15)+1,)&gt;0,1,0)),
_xlfn.IFS(
$ES370="LisChannel",
_xlpm.COEFF*
INDEX({1;1;1.2;1.2;1;1;1;1;1.2;1.2;1.2;1.2},
MATCH(MONTH(BF$15),
{1,2,3,4,5,6,7,8,9,10,11,12})),
CONCATENATE($ES370," ",$L370)="RussOutdoor метро",
_xlpm.COEFF*
INDEX({0.8;0.9;1.1;1.1;1;1;1;1;1.1;1.1;1.1;1.1},
MATCH(MONTH(BF$15),
{1,2,3,4,5,6,7,8,9,10,11,12})),
$ES370&lt;&gt;"LisChannel",
_xlpm.COEFF,
$ES370&lt;&gt;"RussOutdoor",
_xlpm.COEFF))</f>
        <v/>
      </c>
      <c r="BG370" s="68">
        <f t="array" ref="BG370">
_xlfn.LET(_xlpm.COEFF,
IF($AW370+$AX370=0,0,IF(MAX(MIN($AX370,EOMONTH(BG$15,0))-MAX($AW370,BG$15)+1,)&gt;0,1,0)),
_xlfn.IFS(
$ES370="LisChannel",
_xlpm.COEFF*
INDEX({1;1;1.2;1.2;1;1;1;1;1.2;1.2;1.2;1.2},
MATCH(MONTH(BG$15),
{1,2,3,4,5,6,7,8,9,10,11,12})),
CONCATENATE($ES370," ",$L370)="RussOutdoor метро",
_xlpm.COEFF*
INDEX({0.8;0.9;1.1;1.1;1;1;1;1;1.1;1.1;1.1;1.1},
MATCH(MONTH(BG$15),
{1,2,3,4,5,6,7,8,9,10,11,12})),
$ES370&lt;&gt;"LisChannel",
_xlpm.COEFF,
$ES370&lt;&gt;"RussOutdoor",
_xlpm.COEFF))</f>
        <v/>
      </c>
      <c r="BH370" s="68">
        <f t="array" ref="BH370">
_xlfn.LET(_xlpm.COEFF,
IF($AW370+$AX370=0,0,IF(MAX(MIN($AX370,EOMONTH(BH$15,0))-MAX($AW370,BH$15)+1,)&gt;0,1,0)),
_xlfn.IFS(
$ES370="LisChannel",
_xlpm.COEFF*
INDEX({1;1;1.2;1.2;1;1;1;1;1.2;1.2;1.2;1.2},
MATCH(MONTH(BH$15),
{1,2,3,4,5,6,7,8,9,10,11,12})),
CONCATENATE($ES370," ",$L370)="RussOutdoor метро",
_xlpm.COEFF*
INDEX({0.8;0.9;1.1;1.1;1;1;1;1;1.1;1.1;1.1;1.1},
MATCH(MONTH(BH$15),
{1,2,3,4,5,6,7,8,9,10,11,12})),
$ES370&lt;&gt;"LisChannel",
_xlpm.COEFF,
$ES370&lt;&gt;"RussOutdoor",
_xlpm.COEFF))</f>
        <v/>
      </c>
      <c r="BI370" s="68">
        <f t="array" ref="BI370">
_xlfn.LET(_xlpm.COEFF,
IF($AW370+$AX370=0,0,IF(MAX(MIN($AX370,EOMONTH(BI$15,0))-MAX($AW370,BI$15)+1,)&gt;0,1,0)),
_xlfn.IFS(
$ES370="LisChannel",
_xlpm.COEFF*
INDEX({1;1;1.2;1.2;1;1;1;1;1.2;1.2;1.2;1.2},
MATCH(MONTH(BI$15),
{1,2,3,4,5,6,7,8,9,10,11,12})),
CONCATENATE($ES370," ",$L370)="RussOutdoor метро",
_xlpm.COEFF*
INDEX({0.8;0.9;1.1;1.1;1;1;1;1;1.1;1.1;1.1;1.1},
MATCH(MONTH(BI$15),
{1,2,3,4,5,6,7,8,9,10,11,12})),
$ES370&lt;&gt;"LisChannel",
_xlpm.COEFF,
$ES370&lt;&gt;"RussOutdoor",
_xlpm.COEFF))</f>
        <v/>
      </c>
      <c r="BJ370" s="68">
        <f t="array" ref="BJ370">
_xlfn.LET(_xlpm.COEFF,
IF($AW370+$AX370=0,0,IF(MAX(MIN($AX370,EOMONTH(BJ$15,0))-MAX($AW370,BJ$15)+1,)&gt;0,1,0)),
_xlfn.IFS(
$ES370="LisChannel",
_xlpm.COEFF*
INDEX({1;1;1.2;1.2;1;1;1;1;1.2;1.2;1.2;1.2},
MATCH(MONTH(BJ$15),
{1,2,3,4,5,6,7,8,9,10,11,12})),
CONCATENATE($ES370," ",$L370)="RussOutdoor метро",
_xlpm.COEFF*
INDEX({0.8;0.9;1.1;1.1;1;1;1;1;1.1;1.1;1.1;1.1},
MATCH(MONTH(BJ$15),
{1,2,3,4,5,6,7,8,9,10,11,12})),
$ES370&lt;&gt;"LisChannel",
_xlpm.COEFF,
$ES370&lt;&gt;"RussOutdoor",
_xlpm.COEFF))</f>
        <v/>
      </c>
      <c r="BK370" s="68">
        <f t="array" ref="BK370">
_xlfn.LET(_xlpm.COEFF,
IF($AW370+$AX370=0,0,IF(MAX(MIN($AX370,EOMONTH(BK$15,0))-MAX($AW370,BK$15)+1,)&gt;0,1,0)),
_xlfn.IFS(
$ES370="LisChannel",
_xlpm.COEFF*
INDEX({1;1;1.2;1.2;1;1;1;1;1.2;1.2;1.2;1.2},
MATCH(MONTH(BK$15),
{1,2,3,4,5,6,7,8,9,10,11,12})),
CONCATENATE($ES370," ",$L370)="RussOutdoor метро",
_xlpm.COEFF*
INDEX({0.8;0.9;1.1;1.1;1;1;1;1;1.1;1.1;1.1;1.1},
MATCH(MONTH(BK$15),
{1,2,3,4,5,6,7,8,9,10,11,12})),
$ES370&lt;&gt;"LisChannel",
_xlpm.COEFF,
$ES370&lt;&gt;"RussOutdoor",
_xlpm.COEFF))</f>
        <v/>
      </c>
      <c r="BL370" s="62">
        <f>COUNTIFS($AZ370:$BK370,"&gt;0")</f>
        <v/>
      </c>
      <c r="BM370" s="65" t="n"/>
      <c r="BN370" s="125">
        <f>$DJ370</f>
        <v/>
      </c>
      <c r="BO370" s="63">
        <f>$DQ370</f>
        <v/>
      </c>
      <c r="BP370" s="125">
        <f>
IFERROR(
IF($BL370=0,0,
$BN370*(1-$BO370)),
0)</f>
        <v/>
      </c>
      <c r="BQ370" s="125">
        <f t="array" ref="BQ370">
IFERROR(
_xlfn.IFS(
$DH370="день_1",
$BP370*$BL370/($AX370-$AW370+1)*AZ370*(DAY(EOMONTH(AZ$15,0))),
$DH370="день_2",
$BP370/30*MAX(MIN($AX370,EOMONTH(AZ$15,0))-MAX($AW370,AZ$15)+1,),
$DH370="раб.день",
$BP370/30*(IFERROR(
_xlfn.LET(_xlpm.VD,
CHOOSE(
{1;2;3;4;5;6;7;8;9;10;11;12;13;14;15;16;17;18},
45658,45659,45660,45661,45662,45663,45664,45665,45711,45724,45778,45779,45785,45786,45820,45821,45965,46022),
_xlfn.LET(_xlpm.DD,
MAX(MIN($AX370,EOMONTH(AZ$15,0))-MAX($AW370,AZ$15),),
_xlfn.IFS(
AND(MONTH($AW370)=MONTH(AZ$15),MONTH($AX370)&lt;&gt;MONTH(AZ$15)),
NETWORKDAYS.INTL($AW370,$AW370+_xlpm.DD,1,_xlpm.VD),
AND(MONTH($AW370)&lt;&gt;MONTH(AZ$15),MONTH($AX370)=MONTH(AZ$15)),
NETWORKDAYS.INTL(($AX370)-_xlpm.DD,$AX370,1,_xlpm.VD),
AND(MONTH($AW370)&lt;MONTH(AZ$15),MONTH($AX370)&gt;MONTH(AZ$15)),
NETWORKDAYS.INTL((EOMONTH(AZ$15-1,1))-_xlpm.DD,EOMONTH(AZ$15-1,1),1,_xlpm.VD),
AND(MONTH($AW370)=MONTH(AZ$15),MONTH($AX370)=MONTH(AZ$15)),
NETWORKDAYS.INTL($AW370,$AX370,1,_xlpm.VD)))),0)),
$DH370="месяц",
$BP370*AZ370,
$DH370="неделя",
$BP370*AZ370/7*(ROUNDUP((DAY(EOMONTH(AZ$15,0)))/4,0))),
0)</f>
        <v/>
      </c>
      <c r="BR370" s="125">
        <f t="array" ref="BR370">
IFERROR(
_xlfn.IFS(
$DH370="день_1",
$BP370*$BL370/($AX370-$AW370+1)*BA370*(DAY(EOMONTH(BA$15,0))),
$DH370="день_2",
$BP370/30*MAX(MIN($AX370,EOMONTH(BA$15,0))-MAX($AW370,BA$15)+1,),
$DH370="раб.день",
$BP370/30*(IFERROR(
_xlfn.LET(_xlpm.VD,
CHOOSE(
{1;2;3;4;5;6;7;8;9;10;11;12;13;14;15;16;17;18},
45658,45659,45660,45661,45662,45663,45664,45665,45711,45724,45778,45779,45785,45786,45820,45821,45965,46022),
_xlfn.LET(_xlpm.DD,
MAX(MIN($AX370,EOMONTH(BA$15,0))-MAX($AW370,BA$15),),
_xlfn.IFS(
AND(MONTH($AW370)=MONTH(BA$15),MONTH($AX370)&lt;&gt;MONTH(BA$15)),
NETWORKDAYS.INTL($AW370,$AW370+_xlpm.DD,1,_xlpm.VD),
AND(MONTH($AW370)&lt;&gt;MONTH(BA$15),MONTH($AX370)=MONTH(BA$15)),
NETWORKDAYS.INTL(($AX370)-_xlpm.DD,$AX370,1,_xlpm.VD),
AND(MONTH($AW370)&lt;MONTH(BA$15),MONTH($AX370)&gt;MONTH(BA$15)),
NETWORKDAYS.INTL((EOMONTH(BA$15-1,1))-_xlpm.DD,EOMONTH(BA$15-1,1),1,_xlpm.VD),
AND(MONTH($AW370)=MONTH(BA$15),MONTH($AX370)=MONTH(BA$15)),
NETWORKDAYS.INTL($AW370,$AX370,1,_xlpm.VD)))),0)),
$DH370="месяц",
$BP370*BA370,
$DH370="неделя",
$BP370*BA370/7*(ROUNDUP((DAY(EOMONTH(BA$15,0)))/4,0))),
0)</f>
        <v/>
      </c>
      <c r="BS370" s="125">
        <f t="array" ref="BS370">
IFERROR(
_xlfn.IFS(
$DH370="день_1",
$BP370*$BL370/($AX370-$AW370+1)*BB370*(DAY(EOMONTH(BB$15,0))),
$DH370="день_2",
$BP370/30*MAX(MIN($AX370,EOMONTH(BB$15,0))-MAX($AW370,BB$15)+1,),
$DH370="раб.день",
$BP370/30*(IFERROR(
_xlfn.LET(_xlpm.VD,
CHOOSE(
{1;2;3;4;5;6;7;8;9;10;11;12;13;14;15;16;17;18},
45658,45659,45660,45661,45662,45663,45664,45665,45711,45724,45778,45779,45785,45786,45820,45821,45965,46022),
_xlfn.LET(_xlpm.DD,
MAX(MIN($AX370,EOMONTH(BB$15,0))-MAX($AW370,BB$15),),
_xlfn.IFS(
AND(MONTH($AW370)=MONTH(BB$15),MONTH($AX370)&lt;&gt;MONTH(BB$15)),
NETWORKDAYS.INTL($AW370,$AW370+_xlpm.DD,1,_xlpm.VD),
AND(MONTH($AW370)&lt;&gt;MONTH(BB$15),MONTH($AX370)=MONTH(BB$15)),
NETWORKDAYS.INTL(($AX370)-_xlpm.DD,$AX370,1,_xlpm.VD),
AND(MONTH($AW370)&lt;MONTH(BB$15),MONTH($AX370)&gt;MONTH(BB$15)),
NETWORKDAYS.INTL((EOMONTH(BB$15-1,1))-_xlpm.DD,EOMONTH(BB$15-1,1),1,_xlpm.VD),
AND(MONTH($AW370)=MONTH(BB$15),MONTH($AX370)=MONTH(BB$15)),
NETWORKDAYS.INTL($AW370,$AX370,1,_xlpm.VD)))),0)),
$DH370="месяц",
$BP370*BB370,
$DH370="неделя",
$BP370*BB370/7*(ROUNDUP((DAY(EOMONTH(BB$15,0)))/4,0))),
0)</f>
        <v/>
      </c>
      <c r="BT370" s="125">
        <f t="array" ref="BT370">
IFERROR(
_xlfn.IFS(
$DH370="день_1",
$BP370*$BL370/($AX370-$AW370+1)*BC370*(DAY(EOMONTH(BC$15,0))),
$DH370="день_2",
$BP370/30*MAX(MIN($AX370,EOMONTH(BC$15,0))-MAX($AW370,BC$15)+1,),
$DH370="раб.день",
$BP370/30*(IFERROR(
_xlfn.LET(_xlpm.VD,
CHOOSE(
{1;2;3;4;5;6;7;8;9;10;11;12;13;14;15;16;17;18},
45658,45659,45660,45661,45662,45663,45664,45665,45711,45724,45778,45779,45785,45786,45820,45821,45965,46022),
_xlfn.LET(_xlpm.DD,
MAX(MIN($AX370,EOMONTH(BC$15,0))-MAX($AW370,BC$15),),
_xlfn.IFS(
AND(MONTH($AW370)=MONTH(BC$15),MONTH($AX370)&lt;&gt;MONTH(BC$15)),
NETWORKDAYS.INTL($AW370,$AW370+_xlpm.DD,1,_xlpm.VD),
AND(MONTH($AW370)&lt;&gt;MONTH(BC$15),MONTH($AX370)=MONTH(BC$15)),
NETWORKDAYS.INTL(($AX370)-_xlpm.DD,$AX370,1,_xlpm.VD),
AND(MONTH($AW370)&lt;MONTH(BC$15),MONTH($AX370)&gt;MONTH(BC$15)),
NETWORKDAYS.INTL((EOMONTH(BC$15-1,1))-_xlpm.DD,EOMONTH(BC$15-1,1),1,_xlpm.VD),
AND(MONTH($AW370)=MONTH(BC$15),MONTH($AX370)=MONTH(BC$15)),
NETWORKDAYS.INTL($AW370,$AX370,1,_xlpm.VD)))),0)),
$DH370="месяц",
$BP370*BC370,
$DH370="неделя",
$BP370*BC370/7*(ROUNDUP((DAY(EOMONTH(BC$15,0)))/4,0))),
0)</f>
        <v/>
      </c>
      <c r="BU370" s="125">
        <f t="array" ref="BU370">
IFERROR(
_xlfn.IFS(
$DH370="день_1",
$BP370*$BL370/($AX370-$AW370+1)*BD370*(DAY(EOMONTH(BD$15,0))),
$DH370="день_2",
$BP370/30*MAX(MIN($AX370,EOMONTH(BD$15,0))-MAX($AW370,BD$15)+1,),
$DH370="раб.день",
$BP370/30*(IFERROR(
_xlfn.LET(_xlpm.VD,
CHOOSE(
{1;2;3;4;5;6;7;8;9;10;11;12;13;14;15;16;17;18},
45658,45659,45660,45661,45662,45663,45664,45665,45711,45724,45778,45779,45785,45786,45820,45821,45965,46022),
_xlfn.LET(_xlpm.DD,
MAX(MIN($AX370,EOMONTH(BD$15,0))-MAX($AW370,BD$15),),
_xlfn.IFS(
AND(MONTH($AW370)=MONTH(BD$15),MONTH($AX370)&lt;&gt;MONTH(BD$15)),
NETWORKDAYS.INTL($AW370,$AW370+_xlpm.DD,1,_xlpm.VD),
AND(MONTH($AW370)&lt;&gt;MONTH(BD$15),MONTH($AX370)=MONTH(BD$15)),
NETWORKDAYS.INTL(($AX370)-_xlpm.DD,$AX370,1,_xlpm.VD),
AND(MONTH($AW370)&lt;MONTH(BD$15),MONTH($AX370)&gt;MONTH(BD$15)),
NETWORKDAYS.INTL((EOMONTH(BD$15-1,1))-_xlpm.DD,EOMONTH(BD$15-1,1),1,_xlpm.VD),
AND(MONTH($AW370)=MONTH(BD$15),MONTH($AX370)=MONTH(BD$15)),
NETWORKDAYS.INTL($AW370,$AX370,1,_xlpm.VD)))),0)),
$DH370="месяц",
$BP370*BD370,
$DH370="неделя",
$BP370*BD370/7*(ROUNDUP((DAY(EOMONTH(BD$15,0)))/4,0))),
0)</f>
        <v/>
      </c>
      <c r="BV370" s="125">
        <f t="array" ref="BV370">
IFERROR(
_xlfn.IFS(
$DH370="день_1",
$BP370*$BL370/($AX370-$AW370+1)*BE370*(DAY(EOMONTH(BE$15,0))),
$DH370="день_2",
$BP370/30*MAX(MIN($AX370,EOMONTH(BE$15,0))-MAX($AW370,BE$15)+1,),
$DH370="раб.день",
$BP370/30*(IFERROR(
_xlfn.LET(_xlpm.VD,
CHOOSE(
{1;2;3;4;5;6;7;8;9;10;11;12;13;14;15;16;17;18},
45658,45659,45660,45661,45662,45663,45664,45665,45711,45724,45778,45779,45785,45786,45820,45821,45965,46022),
_xlfn.LET(_xlpm.DD,
MAX(MIN($AX370,EOMONTH(BE$15,0))-MAX($AW370,BE$15),),
_xlfn.IFS(
AND(MONTH($AW370)=MONTH(BE$15),MONTH($AX370)&lt;&gt;MONTH(BE$15)),
NETWORKDAYS.INTL($AW370,$AW370+_xlpm.DD,1,_xlpm.VD),
AND(MONTH($AW370)&lt;&gt;MONTH(BE$15),MONTH($AX370)=MONTH(BE$15)),
NETWORKDAYS.INTL(($AX370)-_xlpm.DD,$AX370,1,_xlpm.VD),
AND(MONTH($AW370)&lt;MONTH(BE$15),MONTH($AX370)&gt;MONTH(BE$15)),
NETWORKDAYS.INTL((EOMONTH(BE$15-1,1))-_xlpm.DD,EOMONTH(BE$15-1,1),1,_xlpm.VD),
AND(MONTH($AW370)=MONTH(BE$15),MONTH($AX370)=MONTH(BE$15)),
NETWORKDAYS.INTL($AW370,$AX370,1,_xlpm.VD)))),0)),
$DH370="месяц",
$BP370*BE370,
$DH370="неделя",
$BP370*BE370/7*(ROUNDUP((DAY(EOMONTH(BE$15,0)))/4,0))),
0)</f>
        <v/>
      </c>
      <c r="BW370" s="125">
        <f t="array" ref="BW370">
IFERROR(
_xlfn.IFS(
$DH370="день_1",
$BP370*$BL370/($AX370-$AW370+1)*BF370*(DAY(EOMONTH(BF$15,0))),
$DH370="день_2",
$BP370/30*MAX(MIN($AX370,EOMONTH(BF$15,0))-MAX($AW370,BF$15)+1,),
$DH370="раб.день",
$BP370/30*(IFERROR(
_xlfn.LET(_xlpm.VD,
CHOOSE(
{1;2;3;4;5;6;7;8;9;10;11;12;13;14;15;16;17;18},
45658,45659,45660,45661,45662,45663,45664,45665,45711,45724,45778,45779,45785,45786,45820,45821,45965,46022),
_xlfn.LET(_xlpm.DD,
MAX(MIN($AX370,EOMONTH(BF$15,0))-MAX($AW370,BF$15),),
_xlfn.IFS(
AND(MONTH($AW370)=MONTH(BF$15),MONTH($AX370)&lt;&gt;MONTH(BF$15)),
NETWORKDAYS.INTL($AW370,$AW370+_xlpm.DD,1,_xlpm.VD),
AND(MONTH($AW370)&lt;&gt;MONTH(BF$15),MONTH($AX370)=MONTH(BF$15)),
NETWORKDAYS.INTL(($AX370)-_xlpm.DD,$AX370,1,_xlpm.VD),
AND(MONTH($AW370)&lt;MONTH(BF$15),MONTH($AX370)&gt;MONTH(BF$15)),
NETWORKDAYS.INTL((EOMONTH(BF$15-1,1))-_xlpm.DD,EOMONTH(BF$15-1,1),1,_xlpm.VD),
AND(MONTH($AW370)=MONTH(BF$15),MONTH($AX370)=MONTH(BF$15)),
NETWORKDAYS.INTL($AW370,$AX370,1,_xlpm.VD)))),0)),
$DH370="месяц",
$BP370*BF370,
$DH370="неделя",
$BP370*BF370/7*(ROUNDUP((DAY(EOMONTH(BF$15,0)))/4,0))),
0)</f>
        <v/>
      </c>
      <c r="BX370" s="125">
        <f t="array" ref="BX370">
IFERROR(
_xlfn.IFS(
$DH370="день_1",
$BP370*$BL370/($AX370-$AW370+1)*BG370*(DAY(EOMONTH(BG$15,0))),
$DH370="день_2",
$BP370/30*MAX(MIN($AX370,EOMONTH(BG$15,0))-MAX($AW370,BG$15)+1,),
$DH370="раб.день",
$BP370/30*(IFERROR(
_xlfn.LET(_xlpm.VD,
CHOOSE(
{1;2;3;4;5;6;7;8;9;10;11;12;13;14;15;16;17;18},
45658,45659,45660,45661,45662,45663,45664,45665,45711,45724,45778,45779,45785,45786,45820,45821,45965,46022),
_xlfn.LET(_xlpm.DD,
MAX(MIN($AX370,EOMONTH(BG$15,0))-MAX($AW370,BG$15),),
_xlfn.IFS(
AND(MONTH($AW370)=MONTH(BG$15),MONTH($AX370)&lt;&gt;MONTH(BG$15)),
NETWORKDAYS.INTL($AW370,$AW370+_xlpm.DD,1,_xlpm.VD),
AND(MONTH($AW370)&lt;&gt;MONTH(BG$15),MONTH($AX370)=MONTH(BG$15)),
NETWORKDAYS.INTL(($AX370)-_xlpm.DD,$AX370,1,_xlpm.VD),
AND(MONTH($AW370)&lt;MONTH(BG$15),MONTH($AX370)&gt;MONTH(BG$15)),
NETWORKDAYS.INTL((EOMONTH(BG$15-1,1))-_xlpm.DD,EOMONTH(BG$15-1,1),1,_xlpm.VD),
AND(MONTH($AW370)=MONTH(BG$15),MONTH($AX370)=MONTH(BG$15)),
NETWORKDAYS.INTL($AW370,$AX370,1,_xlpm.VD)))),0)),
$DH370="месяц",
$BP370*BG370,
$DH370="неделя",
$BP370*BG370/7*(ROUNDUP((DAY(EOMONTH(BG$15,0)))/4,0))),
0)</f>
        <v/>
      </c>
      <c r="BY370" s="125">
        <f t="array" ref="BY370">
IFERROR(
_xlfn.IFS(
$DH370="день_1",
$BP370*$BL370/($AX370-$AW370+1)*BH370*(DAY(EOMONTH(BH$15,0))),
$DH370="день_2",
$BP370/30*MAX(MIN($AX370,EOMONTH(BH$15,0))-MAX($AW370,BH$15)+1,),
$DH370="раб.день",
$BP370/30*(IFERROR(
_xlfn.LET(_xlpm.VD,
CHOOSE(
{1;2;3;4;5;6;7;8;9;10;11;12;13;14;15;16;17;18},
45658,45659,45660,45661,45662,45663,45664,45665,45711,45724,45778,45779,45785,45786,45820,45821,45965,46022),
_xlfn.LET(_xlpm.DD,
MAX(MIN($AX370,EOMONTH(BH$15,0))-MAX($AW370,BH$15),),
_xlfn.IFS(
AND(MONTH($AW370)=MONTH(BH$15),MONTH($AX370)&lt;&gt;MONTH(BH$15)),
NETWORKDAYS.INTL($AW370,$AW370+_xlpm.DD,1,_xlpm.VD),
AND(MONTH($AW370)&lt;&gt;MONTH(BH$15),MONTH($AX370)=MONTH(BH$15)),
NETWORKDAYS.INTL(($AX370)-_xlpm.DD,$AX370,1,_xlpm.VD),
AND(MONTH($AW370)&lt;MONTH(BH$15),MONTH($AX370)&gt;MONTH(BH$15)),
NETWORKDAYS.INTL((EOMONTH(BH$15-1,1))-_xlpm.DD,EOMONTH(BH$15-1,1),1,_xlpm.VD),
AND(MONTH($AW370)=MONTH(BH$15),MONTH($AX370)=MONTH(BH$15)),
NETWORKDAYS.INTL($AW370,$AX370,1,_xlpm.VD)))),0)),
$DH370="месяц",
$BP370*BH370,
$DH370="неделя",
$BP370*BH370/7*(ROUNDUP((DAY(EOMONTH(BH$15,0)))/4,0))),
0)</f>
        <v/>
      </c>
      <c r="BZ370" s="125">
        <f t="array" ref="BZ370">
IFERROR(
_xlfn.IFS(
$DH370="день_1",
$BP370*$BL370/($AX370-$AW370+1)*BI370*(DAY(EOMONTH(BI$15,0))),
$DH370="день_2",
$BP370/30*MAX(MIN($AX370,EOMONTH(BI$15,0))-MAX($AW370,BI$15)+1,),
$DH370="раб.день",
$BP370/30*(IFERROR(
_xlfn.LET(_xlpm.VD,
CHOOSE(
{1;2;3;4;5;6;7;8;9;10;11;12;13;14;15;16;17;18},
45658,45659,45660,45661,45662,45663,45664,45665,45711,45724,45778,45779,45785,45786,45820,45821,45965,46022),
_xlfn.LET(_xlpm.DD,
MAX(MIN($AX370,EOMONTH(BI$15,0))-MAX($AW370,BI$15),),
_xlfn.IFS(
AND(MONTH($AW370)=MONTH(BI$15),MONTH($AX370)&lt;&gt;MONTH(BI$15)),
NETWORKDAYS.INTL($AW370,$AW370+_xlpm.DD,1,_xlpm.VD),
AND(MONTH($AW370)&lt;&gt;MONTH(BI$15),MONTH($AX370)=MONTH(BI$15)),
NETWORKDAYS.INTL(($AX370)-_xlpm.DD,$AX370,1,_xlpm.VD),
AND(MONTH($AW370)&lt;MONTH(BI$15),MONTH($AX370)&gt;MONTH(BI$15)),
NETWORKDAYS.INTL((EOMONTH(BI$15-1,1))-_xlpm.DD,EOMONTH(BI$15-1,1),1,_xlpm.VD),
AND(MONTH($AW370)=MONTH(BI$15),MONTH($AX370)=MONTH(BI$15)),
NETWORKDAYS.INTL($AW370,$AX370,1,_xlpm.VD)))),0)),
$DH370="месяц",
$BP370*BI370,
$DH370="неделя",
$BP370*BI370/7*(ROUNDUP((DAY(EOMONTH(BI$15,0)))/4,0))),
0)</f>
        <v/>
      </c>
      <c r="CA370" s="125">
        <f t="array" ref="CA370">
IFERROR(
_xlfn.IFS(
$DH370="день_1",
$BP370*$BL370/($AX370-$AW370+1)*BJ370*(DAY(EOMONTH(BJ$15,0))),
$DH370="день_2",
$BP370/30*MAX(MIN($AX370,EOMONTH(BJ$15,0))-MAX($AW370,BJ$15)+1,),
$DH370="раб.день",
$BP370/30*(IFERROR(
_xlfn.LET(_xlpm.VD,
CHOOSE(
{1;2;3;4;5;6;7;8;9;10;11;12;13;14;15;16;17;18},
45658,45659,45660,45661,45662,45663,45664,45665,45711,45724,45778,45779,45785,45786,45820,45821,45965,46022),
_xlfn.LET(_xlpm.DD,
MAX(MIN($AX370,EOMONTH(BJ$15,0))-MAX($AW370,BJ$15),),
_xlfn.IFS(
AND(MONTH($AW370)=MONTH(BJ$15),MONTH($AX370)&lt;&gt;MONTH(BJ$15)),
NETWORKDAYS.INTL($AW370,$AW370+_xlpm.DD,1,_xlpm.VD),
AND(MONTH($AW370)&lt;&gt;MONTH(BJ$15),MONTH($AX370)=MONTH(BJ$15)),
NETWORKDAYS.INTL(($AX370)-_xlpm.DD,$AX370,1,_xlpm.VD),
AND(MONTH($AW370)&lt;MONTH(BJ$15),MONTH($AX370)&gt;MONTH(BJ$15)),
NETWORKDAYS.INTL((EOMONTH(BJ$15-1,1))-_xlpm.DD,EOMONTH(BJ$15-1,1),1,_xlpm.VD),
AND(MONTH($AW370)=MONTH(BJ$15),MONTH($AX370)=MONTH(BJ$15)),
NETWORKDAYS.INTL($AW370,$AX370,1,_xlpm.VD)))),0)),
$DH370="месяц",
$BP370*BJ370,
$DH370="неделя",
$BP370*BJ370/7*(ROUNDUP((DAY(EOMONTH(BJ$15,0)))/4,0))),
0)</f>
        <v/>
      </c>
      <c r="CB370" s="125">
        <f t="array" ref="CB370">
IFERROR(
_xlfn.IFS(
$DH370="день_1",
$BP370*$BL370/($AX370-$AW370+1)*BK370*(DAY(EOMONTH(BK$15,0))),
$DH370="день_2",
$BP370/30*MAX(MIN($AX370,EOMONTH(BK$15,0))-MAX($AW370,BK$15)+1,),
$DH370="раб.день",
$BP370/30*(IFERROR(
_xlfn.LET(_xlpm.VD,
CHOOSE(
{1;2;3;4;5;6;7;8;9;10;11;12;13;14;15;16;17;18},
45658,45659,45660,45661,45662,45663,45664,45665,45711,45724,45778,45779,45785,45786,45820,45821,45965,46022),
_xlfn.LET(_xlpm.DD,
MAX(MIN($AX370,EOMONTH(BK$15,0))-MAX($AW370,BK$15),),
_xlfn.IFS(
AND(MONTH($AW370)=MONTH(BK$15),MONTH($AX370)&lt;&gt;MONTH(BK$15)),
NETWORKDAYS.INTL($AW370,$AW370+_xlpm.DD,1,_xlpm.VD),
AND(MONTH($AW370)&lt;&gt;MONTH(BK$15),MONTH($AX370)=MONTH(BK$15)),
NETWORKDAYS.INTL(($AX370)-_xlpm.DD,$AX370,1,_xlpm.VD),
AND(MONTH($AW370)&lt;MONTH(BK$15),MONTH($AX370)&gt;MONTH(BK$15)),
NETWORKDAYS.INTL((EOMONTH(BK$15-1,1))-_xlpm.DD,EOMONTH(BK$15-1,1),1,_xlpm.VD),
AND(MONTH($AW370)=MONTH(BK$15),MONTH($AX370)=MONTH(BK$15)),
NETWORKDAYS.INTL($AW370,$AX370,1,_xlpm.VD)))),0)),
$DH370="месяц",
$BP370*BK370,
$DH370="неделя",
$BP370*BK370/7*(ROUNDUP((DAY(EOMONTH(BK$15,0)))/4,0))),
0)</f>
        <v/>
      </c>
      <c r="CC370" s="125">
        <f>SUM($BQ370:$CB370)</f>
        <v/>
      </c>
      <c r="CD370" s="126">
        <f>SUM($EH370:$EH370)</f>
        <v/>
      </c>
      <c r="CE370" s="126">
        <f>$CD370*$AB370</f>
        <v/>
      </c>
      <c r="CF370" s="126">
        <f>SUM($EK370:$EK370)</f>
        <v/>
      </c>
      <c r="CG370" s="126">
        <f>$CF370*$AB370</f>
        <v/>
      </c>
      <c r="CH370" s="126">
        <f>SUM($CC370,$CE370,$CG370)</f>
        <v/>
      </c>
      <c r="CI370" s="126">
        <f>$CH370*(1+$CM370)</f>
        <v/>
      </c>
      <c r="CJ370" s="127" t="n">
        <v>0</v>
      </c>
      <c r="CK370" s="126">
        <f>SUM($CH370:$CH370)*(1+$CJ370)</f>
        <v/>
      </c>
      <c r="CL370" s="126">
        <f>SUM($CH370:$CH370)*(1+$CM370)</f>
        <v/>
      </c>
      <c r="CM370" s="59" t="inlineStr">
        <is>
          <t>20%</t>
        </is>
      </c>
      <c r="CN370" s="59" t="n"/>
      <c r="CO370" s="72" t="n"/>
      <c r="CP370" s="59" t="n"/>
      <c r="CQ370" s="73" t="n"/>
      <c r="CR370" s="73" t="n"/>
      <c r="CS370" s="73" t="n"/>
      <c r="CT370" s="72" t="n"/>
      <c r="CU370" s="79" t="inlineStr">
        <is>
          <t> </t>
        </is>
      </c>
      <c r="CV370" s="60" t="n"/>
      <c r="CW370" s="60" t="n"/>
      <c r="CX370" s="60" t="n"/>
      <c r="CY370" s="127">
        <f>IFERROR(($CC370-$EE370)/($EE370/(1-$DQ370)),0)</f>
        <v/>
      </c>
      <c r="CZ370" s="127">
        <f>IFERROR(1-$EI370/($CE370),0)</f>
        <v/>
      </c>
      <c r="DA370" s="127">
        <f>IFERROR(1-$EL370/($CG370),0)</f>
        <v/>
      </c>
      <c r="DB370" s="126">
        <f>ROUND(IFERROR(($CI370/(1+$CM370)-$EN370),0),2)</f>
        <v/>
      </c>
      <c r="DC370" s="128" t="n"/>
      <c r="DD370" s="125" t="n"/>
      <c r="DE370" s="75" t="n">
        <v>0</v>
      </c>
      <c r="DF370" s="128" t="n"/>
      <c r="DG370" s="125">
        <f>IF($DC370=0,0,$DD370*($DC370*100%-$DE370*$DF370))*SUM($AB370:$AB370)</f>
        <v/>
      </c>
      <c r="DH370" s="129" t="inlineStr">
        <is>
          <t>месяц</t>
        </is>
      </c>
      <c r="DI370" s="130">
        <f t="array" ref="DI370">IFERROR(
IF($ES370="LisChannel",
(ROUND(((INDEX({174.625;153.888888888889;130.972222222222},MATCH($AI370,{2;3;4}),0))*$AG370*$AI370),2)),0),0)</f>
        <v/>
      </c>
      <c r="DJ370" s="130">
        <f>
_xlfn.LET(_xlpm.X,
IFERROR(
IF($ES370="НовиковТВ",
(_xlfn.LET(_xlpm.NTV,
_xlfn.LET(_xlpm.MIN,350000,
IF(SUMIFS($DI:$DI,$ES:$ES,"НовиковТВ")&lt;=_xlpm.MIN,
(SUMIFS($DI:$DI,$ES:$ES,"НовиковТВ")/(COUNTIFS($ES:$ES,"НовиковТВ")))*_xlpm.MIN/SUMIFS($DI:$DI,$ES:$ES,"НовиковТВ"),
DI370)),
_xlpm.NTV+$DG370/(1-(1-(_xlpm.NTV)*(1-$DL370)*(1-$DM370)*(1-$DN370)*(1-$DO370)*(1-$DP370)/_xlpm.NTV))))/(1+$EP370),
$DI370+$DG370/(1-(1-($DI370)*(1-$DL370)*(1-$DM370)*(1-$DN370)*(1-$DO370)*(1-$DP370)/$DI370))),
0),
_xlpm.X*(1+$CM370)*(1+$CW370)-_xlpm.X*(1+$CM370)+_xlpm.X)</f>
        <v/>
      </c>
      <c r="DK370" s="125" t="inlineStr">
        <is>
          <t>послед.</t>
        </is>
      </c>
      <c r="DL370" s="63" t="n">
        <v>0</v>
      </c>
      <c r="DM370" s="63" t="n">
        <v>0</v>
      </c>
      <c r="DN370" s="63" t="n">
        <v>0</v>
      </c>
      <c r="DO370" s="63" t="n">
        <v>0</v>
      </c>
      <c r="DP370" s="63" t="n">
        <v>0</v>
      </c>
      <c r="DQ370" s="63">
        <f t="array" ref="DQ370">IFERROR(_xlfn.IFS(
$DK370="послед.",1-(1-$DL370)*(1-$DM370)*(1-$DN370)*(1-$DO370)*(1-$DP370),
$DK370="сумм.",$DL370+$DM370+$DN370+$DO370+$DP370),
0)</f>
        <v/>
      </c>
      <c r="DR370" s="125">
        <f t="array" ref="DR370">
IFERROR(
_xlfn.IFS(
$BL370=0,
0,
$BL370&gt;0,
_xlfn.IFS($DK370="послед.",
$DJ370*(1-$DL370)*(1-$DM370)*(1-$DN370)*(1-$DO370)*(1-$DP370),
$DK370="сумм.",
$DJ370*(1-($DL370+$DM370+$DN370+$DO370+$DP370)))),0)</f>
        <v/>
      </c>
      <c r="DS370" s="125">
        <f t="array" ref="DS370">
IFERROR(_xlfn.IFS(
$DH370="день_1",
$DR370*$BL370/($AX370-$AW370+1)*AZ370*(DAY(EOMONTH(AZ$15,0))),
$DH370="день_2",
$DR370/30*MAX(MIN($AX370,EOMONTH(AZ$15,0))-MAX($AW370,AZ$15)+1,),
$DH370="раб.день",
$DR370/30*(IFERROR(
_xlfn.LET(_xlpm.VD,
CHOOSE(
{1;2;3;4;5;6;7;8;9;10;11;12;13;14;15;16;17;18},
45658,45659,45660,45661,45662,45663,45664,45665,45711,45724,45778,45779,45785,45786,45820,45821,45965,46022),
_xlfn.LET(_xlpm.DD,
MAX(MIN($AX370,EOMONTH(AZ$15,0))-MAX($AW370,AZ$15),),
_xlfn.IFS(
AND(MONTH($AW370)=MONTH(AZ$15),MONTH($AX370)&lt;&gt;MONTH(AZ$15)),
NETWORKDAYS.INTL($AW370,$AW370+_xlpm.DD,1,_xlpm.VD),
AND(MONTH($AW370)&lt;&gt;MONTH(AZ$15),MONTH($AX370)=MONTH(AZ$15)),
NETWORKDAYS.INTL(($AX370)-_xlpm.DD,$AX370,1,_xlpm.VD),
AND(MONTH($AW370)&lt;MONTH(AZ$15),MONTH($AX370)&gt;MONTH(AZ$15)),
NETWORKDAYS.INTL((EOMONTH(AZ$15-1,1))-_xlpm.DD,EOMONTH(AZ$15-1,1),1,_xlpm.VD),
AND(MONTH($AW370)=MONTH(AZ$15),MONTH($AX370)=MONTH(AZ$15)),
NETWORKDAYS.INTL($AW370,$AX370,1,_xlpm.VD)))),0)),
$DH370="месяц",
$DR370*AZ370,
$DH370="неделя",
$DR370*AZ370/7*(ROUNDUP((DAY(EOMONTH(AZ$15,0)))/4,0))),
0)</f>
        <v/>
      </c>
      <c r="DT370" s="125">
        <f t="array" ref="DT370">
IFERROR(_xlfn.IFS(
$DH370="день_1",
$DR370*$BL370/($AX370-$AW370+1)*BA370*(DAY(EOMONTH(BA$15,0))),
$DH370="день_2",
$DR370/30*MAX(MIN($AX370,EOMONTH(BA$15,0))-MAX($AW370,BA$15)+1,),
$DH370="раб.день",
$DR370/30*(IFERROR(
_xlfn.LET(_xlpm.VD,
CHOOSE(
{1;2;3;4;5;6;7;8;9;10;11;12;13;14;15;16;17;18},
45658,45659,45660,45661,45662,45663,45664,45665,45711,45724,45778,45779,45785,45786,45820,45821,45965,46022),
_xlfn.LET(_xlpm.DD,
MAX(MIN($AX370,EOMONTH(BA$15,0))-MAX($AW370,BA$15),),
_xlfn.IFS(
AND(MONTH($AW370)=MONTH(BA$15),MONTH($AX370)&lt;&gt;MONTH(BA$15)),
NETWORKDAYS.INTL($AW370,$AW370+_xlpm.DD,1,_xlpm.VD),
AND(MONTH($AW370)&lt;&gt;MONTH(BA$15),MONTH($AX370)=MONTH(BA$15)),
NETWORKDAYS.INTL(($AX370)-_xlpm.DD,$AX370,1,_xlpm.VD),
AND(MONTH($AW370)&lt;MONTH(BA$15),MONTH($AX370)&gt;MONTH(BA$15)),
NETWORKDAYS.INTL((EOMONTH(BA$15-1,1))-_xlpm.DD,EOMONTH(BA$15-1,1),1,_xlpm.VD),
AND(MONTH($AW370)=MONTH(BA$15),MONTH($AX370)=MONTH(BA$15)),
NETWORKDAYS.INTL($AW370,$AX370,1,_xlpm.VD)))),0)),
$DH370="месяц",
$DR370*BA370,
$DH370="неделя",
$DR370*BA370/7*(ROUNDUP((DAY(EOMONTH(BA$15,0)))/4,0))),
0)</f>
        <v/>
      </c>
      <c r="DU370" s="125">
        <f t="array" ref="DU370">
IFERROR(_xlfn.IFS(
$DH370="день_1",
$DR370*$BL370/($AX370-$AW370+1)*BB370*(DAY(EOMONTH(BB$15,0))),
$DH370="день_2",
$DR370/30*MAX(MIN($AX370,EOMONTH(BB$15,0))-MAX($AW370,BB$15)+1,),
$DH370="раб.день",
$DR370/30*(IFERROR(
_xlfn.LET(_xlpm.VD,
CHOOSE(
{1;2;3;4;5;6;7;8;9;10;11;12;13;14;15;16;17;18},
45658,45659,45660,45661,45662,45663,45664,45665,45711,45724,45778,45779,45785,45786,45820,45821,45965,46022),
_xlfn.LET(_xlpm.DD,
MAX(MIN($AX370,EOMONTH(BB$15,0))-MAX($AW370,BB$15),),
_xlfn.IFS(
AND(MONTH($AW370)=MONTH(BB$15),MONTH($AX370)&lt;&gt;MONTH(BB$15)),
NETWORKDAYS.INTL($AW370,$AW370+_xlpm.DD,1,_xlpm.VD),
AND(MONTH($AW370)&lt;&gt;MONTH(BB$15),MONTH($AX370)=MONTH(BB$15)),
NETWORKDAYS.INTL(($AX370)-_xlpm.DD,$AX370,1,_xlpm.VD),
AND(MONTH($AW370)&lt;MONTH(BB$15),MONTH($AX370)&gt;MONTH(BB$15)),
NETWORKDAYS.INTL((EOMONTH(BB$15-1,1))-_xlpm.DD,EOMONTH(BB$15-1,1),1,_xlpm.VD),
AND(MONTH($AW370)=MONTH(BB$15),MONTH($AX370)=MONTH(BB$15)),
NETWORKDAYS.INTL($AW370,$AX370,1,_xlpm.VD)))),0)),
$DH370="месяц",
$DR370*BB370,
$DH370="неделя",
$DR370*BB370/7*(ROUNDUP((DAY(EOMONTH(BB$15,0)))/4,0))),
0)</f>
        <v/>
      </c>
      <c r="DV370" s="125">
        <f t="array" ref="DV370">
IFERROR(_xlfn.IFS(
$DH370="день_1",
$DR370*$BL370/($AX370-$AW370+1)*BC370*(DAY(EOMONTH(BC$15,0))),
$DH370="день_2",
$DR370/30*MAX(MIN($AX370,EOMONTH(BC$15,0))-MAX($AW370,BC$15)+1,),
$DH370="раб.день",
$DR370/30*(IFERROR(
_xlfn.LET(_xlpm.VD,
CHOOSE(
{1;2;3;4;5;6;7;8;9;10;11;12;13;14;15;16;17;18},
45658,45659,45660,45661,45662,45663,45664,45665,45711,45724,45778,45779,45785,45786,45820,45821,45965,46022),
_xlfn.LET(_xlpm.DD,
MAX(MIN($AX370,EOMONTH(BC$15,0))-MAX($AW370,BC$15),),
_xlfn.IFS(
AND(MONTH($AW370)=MONTH(BC$15),MONTH($AX370)&lt;&gt;MONTH(BC$15)),
NETWORKDAYS.INTL($AW370,$AW370+_xlpm.DD,1,_xlpm.VD),
AND(MONTH($AW370)&lt;&gt;MONTH(BC$15),MONTH($AX370)=MONTH(BC$15)),
NETWORKDAYS.INTL(($AX370)-_xlpm.DD,$AX370,1,_xlpm.VD),
AND(MONTH($AW370)&lt;MONTH(BC$15),MONTH($AX370)&gt;MONTH(BC$15)),
NETWORKDAYS.INTL((EOMONTH(BC$15-1,1))-_xlpm.DD,EOMONTH(BC$15-1,1),1,_xlpm.VD),
AND(MONTH($AW370)=MONTH(BC$15),MONTH($AX370)=MONTH(BC$15)),
NETWORKDAYS.INTL($AW370,$AX370,1,_xlpm.VD)))),0)),
$DH370="месяц",
$DR370*BC370,
$DH370="неделя",
$DR370*BC370/7*(ROUNDUP((DAY(EOMONTH(BC$15,0)))/4,0))),
0)</f>
        <v/>
      </c>
      <c r="DW370" s="125">
        <f t="array" ref="DW370">
IFERROR(_xlfn.IFS(
$DH370="день_1",
$DR370*$BL370/($AX370-$AW370+1)*BD370*(DAY(EOMONTH(BD$15,0))),
$DH370="день_2",
$DR370/30*MAX(MIN($AX370,EOMONTH(BD$15,0))-MAX($AW370,BD$15)+1,),
$DH370="раб.день",
$DR370/30*(IFERROR(
_xlfn.LET(_xlpm.VD,
CHOOSE(
{1;2;3;4;5;6;7;8;9;10;11;12;13;14;15;16;17;18},
45658,45659,45660,45661,45662,45663,45664,45665,45711,45724,45778,45779,45785,45786,45820,45821,45965,46022),
_xlfn.LET(_xlpm.DD,
MAX(MIN($AX370,EOMONTH(BD$15,0))-MAX($AW370,BD$15),),
_xlfn.IFS(
AND(MONTH($AW370)=MONTH(BD$15),MONTH($AX370)&lt;&gt;MONTH(BD$15)),
NETWORKDAYS.INTL($AW370,$AW370+_xlpm.DD,1,_xlpm.VD),
AND(MONTH($AW370)&lt;&gt;MONTH(BD$15),MONTH($AX370)=MONTH(BD$15)),
NETWORKDAYS.INTL(($AX370)-_xlpm.DD,$AX370,1,_xlpm.VD),
AND(MONTH($AW370)&lt;MONTH(BD$15),MONTH($AX370)&gt;MONTH(BD$15)),
NETWORKDAYS.INTL((EOMONTH(BD$15-1,1))-_xlpm.DD,EOMONTH(BD$15-1,1),1,_xlpm.VD),
AND(MONTH($AW370)=MONTH(BD$15),MONTH($AX370)=MONTH(BD$15)),
NETWORKDAYS.INTL($AW370,$AX370,1,_xlpm.VD)))),0)),
$DH370="месяц",
$DR370*BD370,
$DH370="неделя",
$DR370*BD370/7*(ROUNDUP((DAY(EOMONTH(BD$15,0)))/4,0))),
0)</f>
        <v/>
      </c>
      <c r="DX370" s="125">
        <f t="array" ref="DX370">
IFERROR(_xlfn.IFS(
$DH370="день_1",
$DR370*$BL370/($AX370-$AW370+1)*BE370*(DAY(EOMONTH(BE$15,0))),
$DH370="день_2",
$DR370/30*MAX(MIN($AX370,EOMONTH(BE$15,0))-MAX($AW370,BE$15)+1,),
$DH370="раб.день",
$DR370/30*(IFERROR(
_xlfn.LET(_xlpm.VD,
CHOOSE(
{1;2;3;4;5;6;7;8;9;10;11;12;13;14;15;16;17;18},
45658,45659,45660,45661,45662,45663,45664,45665,45711,45724,45778,45779,45785,45786,45820,45821,45965,46022),
_xlfn.LET(_xlpm.DD,
MAX(MIN($AX370,EOMONTH(BE$15,0))-MAX($AW370,BE$15),),
_xlfn.IFS(
AND(MONTH($AW370)=MONTH(BE$15),MONTH($AX370)&lt;&gt;MONTH(BE$15)),
NETWORKDAYS.INTL($AW370,$AW370+_xlpm.DD,1,_xlpm.VD),
AND(MONTH($AW370)&lt;&gt;MONTH(BE$15),MONTH($AX370)=MONTH(BE$15)),
NETWORKDAYS.INTL(($AX370)-_xlpm.DD,$AX370,1,_xlpm.VD),
AND(MONTH($AW370)&lt;MONTH(BE$15),MONTH($AX370)&gt;MONTH(BE$15)),
NETWORKDAYS.INTL((EOMONTH(BE$15-1,1))-_xlpm.DD,EOMONTH(BE$15-1,1),1,_xlpm.VD),
AND(MONTH($AW370)=MONTH(BE$15),MONTH($AX370)=MONTH(BE$15)),
NETWORKDAYS.INTL($AW370,$AX370,1,_xlpm.VD)))),0)),
$DH370="месяц",
$DR370*BE370,
$DH370="неделя",
$DR370*BE370/7*(ROUNDUP((DAY(EOMONTH(BE$15,0)))/4,0))),
0)</f>
        <v/>
      </c>
      <c r="DY370" s="125">
        <f t="array" ref="DY370">
IFERROR(_xlfn.IFS(
$DH370="день_1",
$DR370*$BL370/($AX370-$AW370+1)*BF370*(DAY(EOMONTH(BF$15,0))),
$DH370="день_2",
$DR370/30*MAX(MIN($AX370,EOMONTH(BF$15,0))-MAX($AW370,BF$15)+1,),
$DH370="раб.день",
$DR370/30*(IFERROR(
_xlfn.LET(_xlpm.VD,
CHOOSE(
{1;2;3;4;5;6;7;8;9;10;11;12;13;14;15;16;17;18},
45658,45659,45660,45661,45662,45663,45664,45665,45711,45724,45778,45779,45785,45786,45820,45821,45965,46022),
_xlfn.LET(_xlpm.DD,
MAX(MIN($AX370,EOMONTH(BF$15,0))-MAX($AW370,BF$15),),
_xlfn.IFS(
AND(MONTH($AW370)=MONTH(BF$15),MONTH($AX370)&lt;&gt;MONTH(BF$15)),
NETWORKDAYS.INTL($AW370,$AW370+_xlpm.DD,1,_xlpm.VD),
AND(MONTH($AW370)&lt;&gt;MONTH(BF$15),MONTH($AX370)=MONTH(BF$15)),
NETWORKDAYS.INTL(($AX370)-_xlpm.DD,$AX370,1,_xlpm.VD),
AND(MONTH($AW370)&lt;MONTH(BF$15),MONTH($AX370)&gt;MONTH(BF$15)),
NETWORKDAYS.INTL((EOMONTH(BF$15-1,1))-_xlpm.DD,EOMONTH(BF$15-1,1),1,_xlpm.VD),
AND(MONTH($AW370)=MONTH(BF$15),MONTH($AX370)=MONTH(BF$15)),
NETWORKDAYS.INTL($AW370,$AX370,1,_xlpm.VD)))),0)),
$DH370="месяц",
$DR370*BF370,
$DH370="неделя",
$DR370*BF370/7*(ROUNDUP((DAY(EOMONTH(BF$15,0)))/4,0))),
0)</f>
        <v/>
      </c>
      <c r="DZ370" s="125">
        <f t="array" ref="DZ370">
IFERROR(_xlfn.IFS(
$DH370="день_1",
$DR370*$BL370/($AX370-$AW370+1)*BG370*(DAY(EOMONTH(BG$15,0))),
$DH370="день_2",
$DR370/30*MAX(MIN($AX370,EOMONTH(BG$15,0))-MAX($AW370,BG$15)+1,),
$DH370="раб.день",
$DR370/30*(IFERROR(
_xlfn.LET(_xlpm.VD,
CHOOSE(
{1;2;3;4;5;6;7;8;9;10;11;12;13;14;15;16;17;18},
45658,45659,45660,45661,45662,45663,45664,45665,45711,45724,45778,45779,45785,45786,45820,45821,45965,46022),
_xlfn.LET(_xlpm.DD,
MAX(MIN($AX370,EOMONTH(BG$15,0))-MAX($AW370,BG$15),),
_xlfn.IFS(
AND(MONTH($AW370)=MONTH(BG$15),MONTH($AX370)&lt;&gt;MONTH(BG$15)),
NETWORKDAYS.INTL($AW370,$AW370+_xlpm.DD,1,_xlpm.VD),
AND(MONTH($AW370)&lt;&gt;MONTH(BG$15),MONTH($AX370)=MONTH(BG$15)),
NETWORKDAYS.INTL(($AX370)-_xlpm.DD,$AX370,1,_xlpm.VD),
AND(MONTH($AW370)&lt;MONTH(BG$15),MONTH($AX370)&gt;MONTH(BG$15)),
NETWORKDAYS.INTL((EOMONTH(BG$15-1,1))-_xlpm.DD,EOMONTH(BG$15-1,1),1,_xlpm.VD),
AND(MONTH($AW370)=MONTH(BG$15),MONTH($AX370)=MONTH(BG$15)),
NETWORKDAYS.INTL($AW370,$AX370,1,_xlpm.VD)))),0)),
$DH370="месяц",
$DR370*BG370,
$DH370="неделя",
$DR370*BG370/7*(ROUNDUP((DAY(EOMONTH(BG$15,0)))/4,0))),
0)</f>
        <v/>
      </c>
      <c r="EA370" s="125">
        <f t="array" ref="EA370">
IFERROR(_xlfn.IFS(
$DH370="день_1",
$DR370*$BL370/($AX370-$AW370+1)*BH370*(DAY(EOMONTH(BH$15,0))),
$DH370="день_2",
$DR370/30*MAX(MIN($AX370,EOMONTH(BH$15,0))-MAX($AW370,BH$15)+1,),
$DH370="раб.день",
$DR370/30*(IFERROR(
_xlfn.LET(_xlpm.VD,
CHOOSE(
{1;2;3;4;5;6;7;8;9;10;11;12;13;14;15;16;17;18},
45658,45659,45660,45661,45662,45663,45664,45665,45711,45724,45778,45779,45785,45786,45820,45821,45965,46022),
_xlfn.LET(_xlpm.DD,
MAX(MIN($AX370,EOMONTH(BH$15,0))-MAX($AW370,BH$15),),
_xlfn.IFS(
AND(MONTH($AW370)=MONTH(BH$15),MONTH($AX370)&lt;&gt;MONTH(BH$15)),
NETWORKDAYS.INTL($AW370,$AW370+_xlpm.DD,1,_xlpm.VD),
AND(MONTH($AW370)&lt;&gt;MONTH(BH$15),MONTH($AX370)=MONTH(BH$15)),
NETWORKDAYS.INTL(($AX370)-_xlpm.DD,$AX370,1,_xlpm.VD),
AND(MONTH($AW370)&lt;MONTH(BH$15),MONTH($AX370)&gt;MONTH(BH$15)),
NETWORKDAYS.INTL((EOMONTH(BH$15-1,1))-_xlpm.DD,EOMONTH(BH$15-1,1),1,_xlpm.VD),
AND(MONTH($AW370)=MONTH(BH$15),MONTH($AX370)=MONTH(BH$15)),
NETWORKDAYS.INTL($AW370,$AX370,1,_xlpm.VD)))),0)),
$DH370="месяц",
$DR370*BH370,
$DH370="неделя",
$DR370*BH370/7*(ROUNDUP((DAY(EOMONTH(BH$15,0)))/4,0))),
0)</f>
        <v/>
      </c>
      <c r="EB370" s="125">
        <f t="array" ref="EB370">
IFERROR(_xlfn.IFS(
$DH370="день_1",
$DR370*$BL370/($AX370-$AW370+1)*BI370*(DAY(EOMONTH(BI$15,0))),
$DH370="день_2",
$DR370/30*MAX(MIN($AX370,EOMONTH(BI$15,0))-MAX($AW370,BI$15)+1,),
$DH370="раб.день",
$DR370/30*(IFERROR(
_xlfn.LET(_xlpm.VD,
CHOOSE(
{1;2;3;4;5;6;7;8;9;10;11;12;13;14;15;16;17;18},
45658,45659,45660,45661,45662,45663,45664,45665,45711,45724,45778,45779,45785,45786,45820,45821,45965,46022),
_xlfn.LET(_xlpm.DD,
MAX(MIN($AX370,EOMONTH(BI$15,0))-MAX($AW370,BI$15),),
_xlfn.IFS(
AND(MONTH($AW370)=MONTH(BI$15),MONTH($AX370)&lt;&gt;MONTH(BI$15)),
NETWORKDAYS.INTL($AW370,$AW370+_xlpm.DD,1,_xlpm.VD),
AND(MONTH($AW370)&lt;&gt;MONTH(BI$15),MONTH($AX370)=MONTH(BI$15)),
NETWORKDAYS.INTL(($AX370)-_xlpm.DD,$AX370,1,_xlpm.VD),
AND(MONTH($AW370)&lt;MONTH(BI$15),MONTH($AX370)&gt;MONTH(BI$15)),
NETWORKDAYS.INTL((EOMONTH(BI$15-1,1))-_xlpm.DD,EOMONTH(BI$15-1,1),1,_xlpm.VD),
AND(MONTH($AW370)=MONTH(BI$15),MONTH($AX370)=MONTH(BI$15)),
NETWORKDAYS.INTL($AW370,$AX370,1,_xlpm.VD)))),0)),
$DH370="месяц",
$DR370*BI370,
$DH370="неделя",
$DR370*BI370/7*(ROUNDUP((DAY(EOMONTH(BI$15,0)))/4,0))),
0)</f>
        <v/>
      </c>
      <c r="EC370" s="125">
        <f t="array" ref="EC370">
IFERROR(_xlfn.IFS(
$DH370="день_1",
$DR370*$BL370/($AX370-$AW370+1)*BJ370*(DAY(EOMONTH(BJ$15,0))),
$DH370="день_2",
$DR370/30*MAX(MIN($AX370,EOMONTH(BJ$15,0))-MAX($AW370,BJ$15)+1,),
$DH370="раб.день",
$DR370/30*(IFERROR(
_xlfn.LET(_xlpm.VD,
CHOOSE(
{1;2;3;4;5;6;7;8;9;10;11;12;13;14;15;16;17;18},
45658,45659,45660,45661,45662,45663,45664,45665,45711,45724,45778,45779,45785,45786,45820,45821,45965,46022),
_xlfn.LET(_xlpm.DD,
MAX(MIN($AX370,EOMONTH(BJ$15,0))-MAX($AW370,BJ$15),),
_xlfn.IFS(
AND(MONTH($AW370)=MONTH(BJ$15),MONTH($AX370)&lt;&gt;MONTH(BJ$15)),
NETWORKDAYS.INTL($AW370,$AW370+_xlpm.DD,1,_xlpm.VD),
AND(MONTH($AW370)&lt;&gt;MONTH(BJ$15),MONTH($AX370)=MONTH(BJ$15)),
NETWORKDAYS.INTL(($AX370)-_xlpm.DD,$AX370,1,_xlpm.VD),
AND(MONTH($AW370)&lt;MONTH(BJ$15),MONTH($AX370)&gt;MONTH(BJ$15)),
NETWORKDAYS.INTL((EOMONTH(BJ$15-1,1))-_xlpm.DD,EOMONTH(BJ$15-1,1),1,_xlpm.VD),
AND(MONTH($AW370)=MONTH(BJ$15),MONTH($AX370)=MONTH(BJ$15)),
NETWORKDAYS.INTL($AW370,$AX370,1,_xlpm.VD)))),0)),
$DH370="месяц",
$DR370*BJ370,
$DH370="неделя",
$DR370*BJ370/7*(ROUNDUP((DAY(EOMONTH(BJ$15,0)))/4,0))),
0)</f>
        <v/>
      </c>
      <c r="ED370" s="125">
        <f t="array" ref="ED370">
IFERROR(_xlfn.IFS(
$DH370="день_1",
$DR370*$BL370/($AX370-$AW370+1)*BK370*(DAY(EOMONTH(BK$15,0))),
$DH370="день_2",
$DR370/30*MAX(MIN($AX370,EOMONTH(BK$15,0))-MAX($AW370,BK$15)+1,),
$DH370="раб.день",
$DR370/30*(IFERROR(
_xlfn.LET(_xlpm.VD,
CHOOSE(
{1;2;3;4;5;6;7;8;9;10;11;12;13;14;15;16;17;18},
45658,45659,45660,45661,45662,45663,45664,45665,45711,45724,45778,45779,45785,45786,45820,45821,45965,46022),
_xlfn.LET(_xlpm.DD,
MAX(MIN($AX370,EOMONTH(BK$15,0))-MAX($AW370,BK$15),),
_xlfn.IFS(
AND(MONTH($AW370)=MONTH(BK$15),MONTH($AX370)&lt;&gt;MONTH(BK$15)),
NETWORKDAYS.INTL($AW370,$AW370+_xlpm.DD,1,_xlpm.VD),
AND(MONTH($AW370)&lt;&gt;MONTH(BK$15),MONTH($AX370)=MONTH(BK$15)),
NETWORKDAYS.INTL(($AX370)-_xlpm.DD,$AX370,1,_xlpm.VD),
AND(MONTH($AW370)&lt;MONTH(BK$15),MONTH($AX370)&gt;MONTH(BK$15)),
NETWORKDAYS.INTL((EOMONTH(BK$15-1,1))-_xlpm.DD,EOMONTH(BK$15-1,1),1,_xlpm.VD),
AND(MONTH($AW370)=MONTH(BK$15),MONTH($AX370)=MONTH(BK$15)),
NETWORKDAYS.INTL($AW370,$AX370,1,_xlpm.VD)))),0)),
$DH370="месяц",
$DR370*BK370,
$DH370="неделя",
$DR370*BK370/7*(ROUNDUP((DAY(EOMONTH(BK$15,0)))/4,0))),
0)</f>
        <v/>
      </c>
      <c r="EE370" s="125">
        <f>SUM($DS370,$DT370,$DU370,$DV370,$DW370,$DX370,$DY370,$DZ370,$EA370,$EB370,$EC370,$ED370)</f>
        <v/>
      </c>
      <c r="EF370" s="125">
        <f>IFERROR(ROUND($EE370*(1+$EP370),2),0)</f>
        <v/>
      </c>
      <c r="EG370" s="128" t="n">
        <v>1</v>
      </c>
      <c r="EH370" s="126" t="n">
        <v>0</v>
      </c>
      <c r="EI370" s="126">
        <f>ROUND(SUM($EH370:$EH370)*SUM($AB370:$AB370)*$EG370,2)</f>
        <v/>
      </c>
      <c r="EJ370" s="126">
        <f>ROUND($EI370*(1+$EP370),2)</f>
        <v/>
      </c>
      <c r="EK370" s="126" t="n">
        <v>0</v>
      </c>
      <c r="EL370" s="126">
        <f>ROUND(SUM($EK370:$EK370)*SUM($AB370:$AB370)*$EG370,2)</f>
        <v/>
      </c>
      <c r="EM370" s="126">
        <f>ROUND($EL370*(1+$EP370),2)</f>
        <v/>
      </c>
      <c r="EN370" s="126">
        <f>SUM($EE370,$EI370,$EL370)</f>
        <v/>
      </c>
      <c r="EO370" s="126">
        <f>SUM($EF370,$EJ370,$EM370)</f>
        <v/>
      </c>
      <c r="EP370" s="59" t="inlineStr">
        <is>
          <t>20%</t>
        </is>
      </c>
      <c r="EQ370" s="59" t="n"/>
      <c r="ER370" s="60">
        <f t="array" ref="ER370">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MATCH(ES370,
{"AMS";"RussOutdoor";"HD Outdoor";"Ingroup";"IQ";"Ledproduction";"LisChannel";"Logic";"Media-PPL";"NovikovTV | НовиковТВ";"SMA";"SOK";"КрокусТВ | CrocusTV | IndoorTV";"Сити";"ТЯК Москва"},
0)),"")</f>
        <v/>
      </c>
      <c r="ES370" s="60" t="n"/>
      <c r="ET370" s="60">
        <f t="array" ref="ET370">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MATCH(ES370,
{"AMS";"RussOutdoor";"HD Outdoor";"Ingroup";"IQ";"Ledproduction";"LisChannel";"Logic";"Media-PPL";"NovikovTV | НовиковТВ";"SMA";"SOK";"КрокусТВ | CrocusTV | IndoorTV";"Сити";"ТЯК Москва"},
0)),"")</f>
        <v/>
      </c>
      <c r="EU370" s="60" t="n"/>
      <c r="EV370" s="60" t="n"/>
      <c r="EX370" s="110">
        <f t="array" ref="EX370">
($AR370/30
+N("ТРАФИК ПЛОЩАДКИ"))*
(IFERROR(
_xlfn.LET(
_xlpm.GPR,
HLOOKUP($L370,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(MATCH($T370,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IF($Q370="цифровой",_xlpm.GPR/$AG370,_xlpm.GPR/60)),
0)
+N("DWELL TIME"))*
(IF($AB370=0,0,IF($AB370=1,0.3,IF($AB370=2,0.5,IF($AB370&gt;2,1))))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_xlfn.IFS($AC370="да",1.2,$AC370="нет",1)*
_xlfn.IFS($AD370="да",1.2,$AD370="нет",1)*
IF(R370="статический",1,1.2)*
$X370*
INDEX(
{1.2;1;1.2;1.2;1;1.2;1.2;1.2;1.2;1.2;1.2;1;1.2;1.2;1.2;1.2;1;1;1.2;1.2;1.2;1;1;1;1;1.2;1.2;1.2;1.2;1;1;1;1;1.2;1.2;1.2;1.2;1.2;1.2;1.2;1.2;1;1;1.2;1;1;1;1;1.5;1;1;1.5;1.5;1.2},
MATCH($Q370,_xlpm.MI,0)))&gt;{0.02;0.04;0.06;0.1;0.2;0.4;0.6;0.8;1;2;4;6})),
{0;1;2;3;4;5;6;7;8;9;10;11;12},
0)))
+N("КОЭФФИЦИЕНТ КОНТАКТА"))))*
(_xlfn.IFS($X370&lt;0.1,$X370/1000,$X370&gt;25,5.2,AND($X370&gt;=0.1,$X370&lt;=25),(($X370*2+0.1)/10)*($X370/10)))*
IFERROR((_xlfn.LET(
_xlpm.MA,
{0;0.8;0.85;0.9;0.95;1},
_xlpm.MAA,
{0;1;2;3;4;5},
INDEX(_xlpm.MA,MATCH(SUMPRODUCT(--((IF(ROUND(_xlpm.MAA,1)&gt;5,5,ROUND($AB370,1)))&gt;{0;1;2;3;4;5})),_xlpm.MAA,0)))
+N("КОЭФФИЦИЕНТ КОЛ-ВО КОНСТРУКЦИЙ")),1)*
$AB370,0))*
(IF($Q370="цифровой",$AG370/15*$AI370,1)
+N("ДЛЯ ЦИФРЫ"))</f>
        <v/>
      </c>
      <c r="EY370" s="110">
        <f>IFERROR(EX370*AY370,0)</f>
        <v/>
      </c>
      <c r="EZ370" s="131">
        <f>IFERROR(DP370/EY370*1000,0)</f>
        <v/>
      </c>
      <c r="FA370" s="112">
        <f>IFERROR(FC370/FB370,0)</f>
        <v/>
      </c>
      <c r="FB370" s="112">
        <f>IFERROR((FC370/(EY370/FF370*#REF!))*0.825,0)</f>
        <v/>
      </c>
      <c r="FC370" s="112">
        <f>IFERROR(((EX370*30/AR370)*100)/30,0)</f>
        <v/>
      </c>
      <c r="FD370" s="112">
        <f>IFERROR(EY370/G370*100%,0)</f>
        <v/>
      </c>
      <c r="FE370" s="112">
        <f>IFERROR(FD370/FC370*100%,0)</f>
        <v/>
      </c>
      <c r="FF370" s="110">
        <f>IFERROR(AR370/30*AY370,0)</f>
        <v/>
      </c>
    </row>
    <row r="371" ht="13" customHeight="1">
      <c r="A371" s="59" t="n"/>
      <c r="B371" s="60" t="n"/>
      <c r="C371" s="60" t="n"/>
      <c r="D371" s="60">
        <f t="array" ref="D371">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MATCH($E371,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71" s="60">
        <f t="array" ref="E371">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MATCH($F371,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71" s="60" t="inlineStr"/>
      <c r="G371" s="60" t="n"/>
      <c r="H371" s="60">
        <f t="array" ref="H371">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MATCH($I371,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71" s="60" t="n"/>
      <c r="J371" s="60" t="n"/>
      <c r="K371" s="60" t="n"/>
      <c r="L371" s="60" t="n"/>
      <c r="M371" s="60" t="n"/>
      <c r="N371" s="60" t="n"/>
      <c r="O371" s="60" t="n"/>
      <c r="P371" s="60">
        <f t="array" ref="P371">
_xlfn.IFS(
ISNUMBER(MATCH($Q371,{"шелфбаннер","разделитель","монетница","чековая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ISNUMBER(MATCH($Q371,{"LED/LCD","видеокулер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ISNUMBER(MATCH($Q371,{"автомобиль","машина","выставочное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ISNUMBER(MATCH($Q371,{"билборд","лифтовая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ISNUMBER(MATCH($Q371,{"навигация","подвесной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ISNUMBER(MATCH($Q371,{"движущаяся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ISNUMBER(MATCH($Q371,{"каталог","журнал"},)),
"Пресса",
$Q371="","")</f>
        <v/>
      </c>
      <c r="Q371" s="60" t="n"/>
      <c r="R371" s="60">
        <f t="array" ref="R371">
IFERROR(
_xlfn.IFS(
OR(ISNUMBER(MATCH($Q371,{"экспозиция","макет","стенд","автостенд","авто стенд","выставочное пространство","выставочные стенды","модульные выставочные стенды","3Д конструкция","3D конструкция"},)),P371="Экспонирование"),
"нестандартный",
ISNUMBER(MATCH($Q371,{"скроллер","призматрон"},)),
"динамический",
$P371="Видео",
"цифровой",
OR($P371="Пресса",$P371="Щит",$P371="POSm",$P371="Подвес",$P371="Брендирование/оклейка"),
"статический"),"")</f>
        <v/>
      </c>
      <c r="S371" s="59" t="n"/>
      <c r="T371" s="60" t="n"/>
      <c r="U371" s="60" t="n"/>
      <c r="V371" s="60">
        <f>
IF(P371="Видео",
"цифровой постер/ролик",
IF(ISNUMBER(MATCH(Q371,{"короб световой","короб световой | лайтбокс","короб световой | кристалайт","лайтбокс","лайт бокс","кристалайт","LB","lightbox"},)),
"бэклит",
IF(P371="Брендирование/оклейка",
"перфарированная пленка/самоклейка",
IF(P371="Экспонирование",
"под запрос",
IF(P371="Подвес",
"баннер/ткань",
"")))))</f>
        <v/>
      </c>
      <c r="W371" s="59" t="n"/>
      <c r="X371" s="59" t="n"/>
      <c r="Y371" s="59" t="n"/>
      <c r="Z371" s="61" t="n"/>
      <c r="AA371" s="61" t="n"/>
      <c r="AB371" s="61">
        <f>IF(BL371&gt;0,Z371,0)</f>
        <v/>
      </c>
      <c r="AC371" s="59" t="n"/>
      <c r="AD371" s="59" t="n"/>
      <c r="AE371" s="59" t="n"/>
      <c r="AF371" s="59" t="n"/>
      <c r="AG371" s="59" t="n"/>
      <c r="AH371" s="59" t="n"/>
      <c r="AI371" s="59" t="n"/>
      <c r="AJ371" s="59" t="n"/>
      <c r="AK371" s="59" t="n"/>
      <c r="AL371" s="62">
        <f>IFERROR(IF(OR(R371="статический",R371="динамический",R371="нестандартный",R371="",R371=""),"-",IF(AND(AH371="-",AI371="-"),"-",AK371*3600/AH371*AI371)),"-")</f>
        <v/>
      </c>
      <c r="AM371" s="62">
        <f>IFERROR(IF(OR(R371="статический",R371="динамический",R371="",R371="", R371="BTL",R371="нестандартный"),"-",AG371*AI371*AL371/60),"-")</f>
        <v/>
      </c>
      <c r="AN371" s="63">
        <f>IFERROR(IF(AH371="","-",AG371*AI371/AH371),"-")</f>
        <v/>
      </c>
      <c r="AO371" s="59">
        <f>IFERROR(IF(OR($R371="статический",$R371="динамический",$R371="",$R371="",$R371="BTL",$R371="нестандартный"),"-",$AL371*$AY371),"-")</f>
        <v/>
      </c>
      <c r="AP371" s="62">
        <f>IFERROR(IF(OR($R371="статический",$R371="динамический",$R371="",$R371="",$R371="BTL",$R371="нестандартный"),"-",$AM371*AY371),"-")</f>
        <v/>
      </c>
      <c r="AQ371" s="64" t="n"/>
      <c r="AR371" s="61" t="n"/>
      <c r="AS371" s="61" t="n"/>
      <c r="AT371" s="61" t="n"/>
      <c r="AU371" s="65" t="n"/>
      <c r="AV371" s="124">
        <f>IFERROR(DR371/AT371*1000,"n/a")</f>
        <v/>
      </c>
      <c r="AW371" s="67" t="n"/>
      <c r="AX371" s="67" t="n"/>
      <c r="AY371" s="43">
        <f>IFERROR(IF(OR($AW371="",$AX371=""),"",_xlfn.DAYS($AX371+1,$AW371)),"")</f>
        <v/>
      </c>
      <c r="AZ371" s="68">
        <f t="array" ref="AZ371">
_xlfn.LET(_xlpm.COEFF,
IF($AW371+$AX371=0,0,IF(MAX(MIN($AX371,EOMONTH(AZ$15,0))-MAX($AW371,AZ$15)+1,)&gt;0,1,0)),
_xlfn.IFS(
$ES371="LisChannel",
_xlpm.COEFF*
INDEX({1;1;1.2;1.2;1;1;1;1;1.2;1.2;1.2;1.2},
MATCH(MONTH(AZ$15),
{1,2,3,4,5,6,7,8,9,10,11,12})),
CONCATENATE($ES371," ",$L371)="RussOutdoor метро",
_xlpm.COEFF*
INDEX({0.8;0.9;1.1;1.1;1;1;1;1;1.1;1.1;1.1;1.1},
MATCH(MONTH(AZ$15),
{1,2,3,4,5,6,7,8,9,10,11,12})),
$ES371&lt;&gt;"LisChannel",
_xlpm.COEFF,
$ES371&lt;&gt;"RussOutdoor",
_xlpm.COEFF))</f>
        <v/>
      </c>
      <c r="BA371" s="68">
        <f t="array" ref="BA371">
_xlfn.LET(_xlpm.COEFF,
IF($AW371+$AX371=0,0,IF(MAX(MIN($AX371,EOMONTH(BA$15,0))-MAX($AW371,BA$15)+1,)&gt;0,1,0)),
_xlfn.IFS(
$ES371="LisChannel",
_xlpm.COEFF*
INDEX({1;1;1.2;1.2;1;1;1;1;1.2;1.2;1.2;1.2},
MATCH(MONTH(BA$15),
{1,2,3,4,5,6,7,8,9,10,11,12})),
CONCATENATE($ES371," ",$L371)="RussOutdoor метро",
_xlpm.COEFF*
INDEX({0.8;0.9;1.1;1.1;1;1;1;1;1.1;1.1;1.1;1.1},
MATCH(MONTH(BA$15),
{1,2,3,4,5,6,7,8,9,10,11,12})),
$ES371&lt;&gt;"LisChannel",
_xlpm.COEFF,
$ES371&lt;&gt;"RussOutdoor",
_xlpm.COEFF))</f>
        <v/>
      </c>
      <c r="BB371" s="68">
        <f t="array" ref="BB371">
_xlfn.LET(_xlpm.COEFF,
IF($AW371+$AX371=0,0,IF(MAX(MIN($AX371,EOMONTH(BB$15,0))-MAX($AW371,BB$15)+1,)&gt;0,1,0)),
_xlfn.IFS(
$ES371="LisChannel",
_xlpm.COEFF*
INDEX({1;1;1.2;1.2;1;1;1;1;1.2;1.2;1.2;1.2},
MATCH(MONTH(BB$15),
{1,2,3,4,5,6,7,8,9,10,11,12})),
CONCATENATE($ES371," ",$L371)="RussOutdoor метро",
_xlpm.COEFF*
INDEX({0.8;0.9;1.1;1.1;1;1;1;1;1.1;1.1;1.1;1.1},
MATCH(MONTH(BB$15),
{1,2,3,4,5,6,7,8,9,10,11,12})),
$ES371&lt;&gt;"LisChannel",
_xlpm.COEFF,
$ES371&lt;&gt;"RussOutdoor",
_xlpm.COEFF))</f>
        <v/>
      </c>
      <c r="BC371" s="68">
        <f t="array" ref="BC371">
_xlfn.LET(_xlpm.COEFF,
IF($AW371+$AX371=0,0,IF(MAX(MIN($AX371,EOMONTH(BC$15,0))-MAX($AW371,BC$15)+1,)&gt;0,1,0)),
_xlfn.IFS(
$ES371="LisChannel",
_xlpm.COEFF*
INDEX({1;1;1.2;1.2;1;1;1;1;1.2;1.2;1.2;1.2},
MATCH(MONTH(BC$15),
{1,2,3,4,5,6,7,8,9,10,11,12})),
CONCATENATE($ES371," ",$L371)="RussOutdoor метро",
_xlpm.COEFF*
INDEX({0.8;0.9;1.1;1.1;1;1;1;1;1.1;1.1;1.1;1.1},
MATCH(MONTH(BC$15),
{1,2,3,4,5,6,7,8,9,10,11,12})),
$ES371&lt;&gt;"LisChannel",
_xlpm.COEFF,
$ES371&lt;&gt;"RussOutdoor",
_xlpm.COEFF))</f>
        <v/>
      </c>
      <c r="BD371" s="68">
        <f t="array" ref="BD371">
_xlfn.LET(_xlpm.COEFF,
IF($AW371+$AX371=0,0,IF(MAX(MIN($AX371,EOMONTH(BD$15,0))-MAX($AW371,BD$15)+1,)&gt;0,1,0)),
_xlfn.IFS(
$ES371="LisChannel",
_xlpm.COEFF*
INDEX({1;1;1.2;1.2;1;1;1;1;1.2;1.2;1.2;1.2},
MATCH(MONTH(BD$15),
{1,2,3,4,5,6,7,8,9,10,11,12})),
CONCATENATE($ES371," ",$L371)="RussOutdoor метро",
_xlpm.COEFF*
INDEX({0.8;0.9;1.1;1.1;1;1;1;1;1.1;1.1;1.1;1.1},
MATCH(MONTH(BD$15),
{1,2,3,4,5,6,7,8,9,10,11,12})),
$ES371&lt;&gt;"LisChannel",
_xlpm.COEFF,
$ES371&lt;&gt;"RussOutdoor",
_xlpm.COEFF))</f>
        <v/>
      </c>
      <c r="BE371" s="68">
        <f t="array" ref="BE371">
_xlfn.LET(_xlpm.COEFF,
IF($AW371+$AX371=0,0,IF(MAX(MIN($AX371,EOMONTH(BE$15,0))-MAX($AW371,BE$15)+1,)&gt;0,1,0)),
_xlfn.IFS(
$ES371="LisChannel",
_xlpm.COEFF*
INDEX({1;1;1.2;1.2;1;1;1;1;1.2;1.2;1.2;1.2},
MATCH(MONTH(BE$15),
{1,2,3,4,5,6,7,8,9,10,11,12})),
CONCATENATE($ES371," ",$L371)="RussOutdoor метро",
_xlpm.COEFF*
INDEX({0.8;0.9;1.1;1.1;1;1;1;1;1.1;1.1;1.1;1.1},
MATCH(MONTH(BE$15),
{1,2,3,4,5,6,7,8,9,10,11,12})),
$ES371&lt;&gt;"LisChannel",
_xlpm.COEFF,
$ES371&lt;&gt;"RussOutdoor",
_xlpm.COEFF))</f>
        <v/>
      </c>
      <c r="BF371" s="68">
        <f t="array" ref="BF371">
_xlfn.LET(_xlpm.COEFF,
IF($AW371+$AX371=0,0,IF(MAX(MIN($AX371,EOMONTH(BF$15,0))-MAX($AW371,BF$15)+1,)&gt;0,1,0)),
_xlfn.IFS(
$ES371="LisChannel",
_xlpm.COEFF*
INDEX({1;1;1.2;1.2;1;1;1;1;1.2;1.2;1.2;1.2},
MATCH(MONTH(BF$15),
{1,2,3,4,5,6,7,8,9,10,11,12})),
CONCATENATE($ES371," ",$L371)="RussOutdoor метро",
_xlpm.COEFF*
INDEX({0.8;0.9;1.1;1.1;1;1;1;1;1.1;1.1;1.1;1.1},
MATCH(MONTH(BF$15),
{1,2,3,4,5,6,7,8,9,10,11,12})),
$ES371&lt;&gt;"LisChannel",
_xlpm.COEFF,
$ES371&lt;&gt;"RussOutdoor",
_xlpm.COEFF))</f>
        <v/>
      </c>
      <c r="BG371" s="68">
        <f t="array" ref="BG371">
_xlfn.LET(_xlpm.COEFF,
IF($AW371+$AX371=0,0,IF(MAX(MIN($AX371,EOMONTH(BG$15,0))-MAX($AW371,BG$15)+1,)&gt;0,1,0)),
_xlfn.IFS(
$ES371="LisChannel",
_xlpm.COEFF*
INDEX({1;1;1.2;1.2;1;1;1;1;1.2;1.2;1.2;1.2},
MATCH(MONTH(BG$15),
{1,2,3,4,5,6,7,8,9,10,11,12})),
CONCATENATE($ES371," ",$L371)="RussOutdoor метро",
_xlpm.COEFF*
INDEX({0.8;0.9;1.1;1.1;1;1;1;1;1.1;1.1;1.1;1.1},
MATCH(MONTH(BG$15),
{1,2,3,4,5,6,7,8,9,10,11,12})),
$ES371&lt;&gt;"LisChannel",
_xlpm.COEFF,
$ES371&lt;&gt;"RussOutdoor",
_xlpm.COEFF))</f>
        <v/>
      </c>
      <c r="BH371" s="68">
        <f t="array" ref="BH371">
_xlfn.LET(_xlpm.COEFF,
IF($AW371+$AX371=0,0,IF(MAX(MIN($AX371,EOMONTH(BH$15,0))-MAX($AW371,BH$15)+1,)&gt;0,1,0)),
_xlfn.IFS(
$ES371="LisChannel",
_xlpm.COEFF*
INDEX({1;1;1.2;1.2;1;1;1;1;1.2;1.2;1.2;1.2},
MATCH(MONTH(BH$15),
{1,2,3,4,5,6,7,8,9,10,11,12})),
CONCATENATE($ES371," ",$L371)="RussOutdoor метро",
_xlpm.COEFF*
INDEX({0.8;0.9;1.1;1.1;1;1;1;1;1.1;1.1;1.1;1.1},
MATCH(MONTH(BH$15),
{1,2,3,4,5,6,7,8,9,10,11,12})),
$ES371&lt;&gt;"LisChannel",
_xlpm.COEFF,
$ES371&lt;&gt;"RussOutdoor",
_xlpm.COEFF))</f>
        <v/>
      </c>
      <c r="BI371" s="68">
        <f t="array" ref="BI371">
_xlfn.LET(_xlpm.COEFF,
IF($AW371+$AX371=0,0,IF(MAX(MIN($AX371,EOMONTH(BI$15,0))-MAX($AW371,BI$15)+1,)&gt;0,1,0)),
_xlfn.IFS(
$ES371="LisChannel",
_xlpm.COEFF*
INDEX({1;1;1.2;1.2;1;1;1;1;1.2;1.2;1.2;1.2},
MATCH(MONTH(BI$15),
{1,2,3,4,5,6,7,8,9,10,11,12})),
CONCATENATE($ES371," ",$L371)="RussOutdoor метро",
_xlpm.COEFF*
INDEX({0.8;0.9;1.1;1.1;1;1;1;1;1.1;1.1;1.1;1.1},
MATCH(MONTH(BI$15),
{1,2,3,4,5,6,7,8,9,10,11,12})),
$ES371&lt;&gt;"LisChannel",
_xlpm.COEFF,
$ES371&lt;&gt;"RussOutdoor",
_xlpm.COEFF))</f>
        <v/>
      </c>
      <c r="BJ371" s="68">
        <f t="array" ref="BJ371">
_xlfn.LET(_xlpm.COEFF,
IF($AW371+$AX371=0,0,IF(MAX(MIN($AX371,EOMONTH(BJ$15,0))-MAX($AW371,BJ$15)+1,)&gt;0,1,0)),
_xlfn.IFS(
$ES371="LisChannel",
_xlpm.COEFF*
INDEX({1;1;1.2;1.2;1;1;1;1;1.2;1.2;1.2;1.2},
MATCH(MONTH(BJ$15),
{1,2,3,4,5,6,7,8,9,10,11,12})),
CONCATENATE($ES371," ",$L371)="RussOutdoor метро",
_xlpm.COEFF*
INDEX({0.8;0.9;1.1;1.1;1;1;1;1;1.1;1.1;1.1;1.1},
MATCH(MONTH(BJ$15),
{1,2,3,4,5,6,7,8,9,10,11,12})),
$ES371&lt;&gt;"LisChannel",
_xlpm.COEFF,
$ES371&lt;&gt;"RussOutdoor",
_xlpm.COEFF))</f>
        <v/>
      </c>
      <c r="BK371" s="68">
        <f t="array" ref="BK371">
_xlfn.LET(_xlpm.COEFF,
IF($AW371+$AX371=0,0,IF(MAX(MIN($AX371,EOMONTH(BK$15,0))-MAX($AW371,BK$15)+1,)&gt;0,1,0)),
_xlfn.IFS(
$ES371="LisChannel",
_xlpm.COEFF*
INDEX({1;1;1.2;1.2;1;1;1;1;1.2;1.2;1.2;1.2},
MATCH(MONTH(BK$15),
{1,2,3,4,5,6,7,8,9,10,11,12})),
CONCATENATE($ES371," ",$L371)="RussOutdoor метро",
_xlpm.COEFF*
INDEX({0.8;0.9;1.1;1.1;1;1;1;1;1.1;1.1;1.1;1.1},
MATCH(MONTH(BK$15),
{1,2,3,4,5,6,7,8,9,10,11,12})),
$ES371&lt;&gt;"LisChannel",
_xlpm.COEFF,
$ES371&lt;&gt;"RussOutdoor",
_xlpm.COEFF))</f>
        <v/>
      </c>
      <c r="BL371" s="62">
        <f>COUNTIFS($AZ371:$BK371,"&gt;0")</f>
        <v/>
      </c>
      <c r="BM371" s="65" t="n"/>
      <c r="BN371" s="125">
        <f>$DJ371</f>
        <v/>
      </c>
      <c r="BO371" s="63">
        <f>$DQ371</f>
        <v/>
      </c>
      <c r="BP371" s="125">
        <f>
IFERROR(
IF($BL371=0,0,
$BN371*(1-$BO371)),
0)</f>
        <v/>
      </c>
      <c r="BQ371" s="125">
        <f t="array" ref="BQ371">
IFERROR(
_xlfn.IFS(
$DH371="день_1",
$BP371*$BL371/($AX371-$AW371+1)*AZ371*(DAY(EOMONTH(AZ$15,0))),
$DH371="день_2",
$BP371/30*MAX(MIN($AX371,EOMONTH(AZ$15,0))-MAX($AW371,AZ$15)+1,),
$DH371="раб.день",
$BP371/30*(IFERROR(
_xlfn.LET(_xlpm.VD,
CHOOSE(
{1;2;3;4;5;6;7;8;9;10;11;12;13;14;15;16;17;18},
45658,45659,45660,45661,45662,45663,45664,45665,45711,45724,45778,45779,45785,45786,45820,45821,45965,46022),
_xlfn.LET(_xlpm.DD,
MAX(MIN($AX371,EOMONTH(AZ$15,0))-MAX($AW371,AZ$15),),
_xlfn.IFS(
AND(MONTH($AW371)=MONTH(AZ$15),MONTH($AX371)&lt;&gt;MONTH(AZ$15)),
NETWORKDAYS.INTL($AW371,$AW371+_xlpm.DD,1,_xlpm.VD),
AND(MONTH($AW371)&lt;&gt;MONTH(AZ$15),MONTH($AX371)=MONTH(AZ$15)),
NETWORKDAYS.INTL(($AX371)-_xlpm.DD,$AX371,1,_xlpm.VD),
AND(MONTH($AW371)&lt;MONTH(AZ$15),MONTH($AX371)&gt;MONTH(AZ$15)),
NETWORKDAYS.INTL((EOMONTH(AZ$15-1,1))-_xlpm.DD,EOMONTH(AZ$15-1,1),1,_xlpm.VD),
AND(MONTH($AW371)=MONTH(AZ$15),MONTH($AX371)=MONTH(AZ$15)),
NETWORKDAYS.INTL($AW371,$AX371,1,_xlpm.VD)))),0)),
$DH371="месяц",
$BP371*AZ371,
$DH371="неделя",
$BP371*AZ371/7*(ROUNDUP((DAY(EOMONTH(AZ$15,0)))/4,0))),
0)</f>
        <v/>
      </c>
      <c r="BR371" s="125">
        <f t="array" ref="BR371">
IFERROR(
_xlfn.IFS(
$DH371="день_1",
$BP371*$BL371/($AX371-$AW371+1)*BA371*(DAY(EOMONTH(BA$15,0))),
$DH371="день_2",
$BP371/30*MAX(MIN($AX371,EOMONTH(BA$15,0))-MAX($AW371,BA$15)+1,),
$DH371="раб.день",
$BP371/30*(IFERROR(
_xlfn.LET(_xlpm.VD,
CHOOSE(
{1;2;3;4;5;6;7;8;9;10;11;12;13;14;15;16;17;18},
45658,45659,45660,45661,45662,45663,45664,45665,45711,45724,45778,45779,45785,45786,45820,45821,45965,46022),
_xlfn.LET(_xlpm.DD,
MAX(MIN($AX371,EOMONTH(BA$15,0))-MAX($AW371,BA$15),),
_xlfn.IFS(
AND(MONTH($AW371)=MONTH(BA$15),MONTH($AX371)&lt;&gt;MONTH(BA$15)),
NETWORKDAYS.INTL($AW371,$AW371+_xlpm.DD,1,_xlpm.VD),
AND(MONTH($AW371)&lt;&gt;MONTH(BA$15),MONTH($AX371)=MONTH(BA$15)),
NETWORKDAYS.INTL(($AX371)-_xlpm.DD,$AX371,1,_xlpm.VD),
AND(MONTH($AW371)&lt;MONTH(BA$15),MONTH($AX371)&gt;MONTH(BA$15)),
NETWORKDAYS.INTL((EOMONTH(BA$15-1,1))-_xlpm.DD,EOMONTH(BA$15-1,1),1,_xlpm.VD),
AND(MONTH($AW371)=MONTH(BA$15),MONTH($AX371)=MONTH(BA$15)),
NETWORKDAYS.INTL($AW371,$AX371,1,_xlpm.VD)))),0)),
$DH371="месяц",
$BP371*BA371,
$DH371="неделя",
$BP371*BA371/7*(ROUNDUP((DAY(EOMONTH(BA$15,0)))/4,0))),
0)</f>
        <v/>
      </c>
      <c r="BS371" s="125">
        <f t="array" ref="BS371">
IFERROR(
_xlfn.IFS(
$DH371="день_1",
$BP371*$BL371/($AX371-$AW371+1)*BB371*(DAY(EOMONTH(BB$15,0))),
$DH371="день_2",
$BP371/30*MAX(MIN($AX371,EOMONTH(BB$15,0))-MAX($AW371,BB$15)+1,),
$DH371="раб.день",
$BP371/30*(IFERROR(
_xlfn.LET(_xlpm.VD,
CHOOSE(
{1;2;3;4;5;6;7;8;9;10;11;12;13;14;15;16;17;18},
45658,45659,45660,45661,45662,45663,45664,45665,45711,45724,45778,45779,45785,45786,45820,45821,45965,46022),
_xlfn.LET(_xlpm.DD,
MAX(MIN($AX371,EOMONTH(BB$15,0))-MAX($AW371,BB$15),),
_xlfn.IFS(
AND(MONTH($AW371)=MONTH(BB$15),MONTH($AX371)&lt;&gt;MONTH(BB$15)),
NETWORKDAYS.INTL($AW371,$AW371+_xlpm.DD,1,_xlpm.VD),
AND(MONTH($AW371)&lt;&gt;MONTH(BB$15),MONTH($AX371)=MONTH(BB$15)),
NETWORKDAYS.INTL(($AX371)-_xlpm.DD,$AX371,1,_xlpm.VD),
AND(MONTH($AW371)&lt;MONTH(BB$15),MONTH($AX371)&gt;MONTH(BB$15)),
NETWORKDAYS.INTL((EOMONTH(BB$15-1,1))-_xlpm.DD,EOMONTH(BB$15-1,1),1,_xlpm.VD),
AND(MONTH($AW371)=MONTH(BB$15),MONTH($AX371)=MONTH(BB$15)),
NETWORKDAYS.INTL($AW371,$AX371,1,_xlpm.VD)))),0)),
$DH371="месяц",
$BP371*BB371,
$DH371="неделя",
$BP371*BB371/7*(ROUNDUP((DAY(EOMONTH(BB$15,0)))/4,0))),
0)</f>
        <v/>
      </c>
      <c r="BT371" s="125">
        <f t="array" ref="BT371">
IFERROR(
_xlfn.IFS(
$DH371="день_1",
$BP371*$BL371/($AX371-$AW371+1)*BC371*(DAY(EOMONTH(BC$15,0))),
$DH371="день_2",
$BP371/30*MAX(MIN($AX371,EOMONTH(BC$15,0))-MAX($AW371,BC$15)+1,),
$DH371="раб.день",
$BP371/30*(IFERROR(
_xlfn.LET(_xlpm.VD,
CHOOSE(
{1;2;3;4;5;6;7;8;9;10;11;12;13;14;15;16;17;18},
45658,45659,45660,45661,45662,45663,45664,45665,45711,45724,45778,45779,45785,45786,45820,45821,45965,46022),
_xlfn.LET(_xlpm.DD,
MAX(MIN($AX371,EOMONTH(BC$15,0))-MAX($AW371,BC$15),),
_xlfn.IFS(
AND(MONTH($AW371)=MONTH(BC$15),MONTH($AX371)&lt;&gt;MONTH(BC$15)),
NETWORKDAYS.INTL($AW371,$AW371+_xlpm.DD,1,_xlpm.VD),
AND(MONTH($AW371)&lt;&gt;MONTH(BC$15),MONTH($AX371)=MONTH(BC$15)),
NETWORKDAYS.INTL(($AX371)-_xlpm.DD,$AX371,1,_xlpm.VD),
AND(MONTH($AW371)&lt;MONTH(BC$15),MONTH($AX371)&gt;MONTH(BC$15)),
NETWORKDAYS.INTL((EOMONTH(BC$15-1,1))-_xlpm.DD,EOMONTH(BC$15-1,1),1,_xlpm.VD),
AND(MONTH($AW371)=MONTH(BC$15),MONTH($AX371)=MONTH(BC$15)),
NETWORKDAYS.INTL($AW371,$AX371,1,_xlpm.VD)))),0)),
$DH371="месяц",
$BP371*BC371,
$DH371="неделя",
$BP371*BC371/7*(ROUNDUP((DAY(EOMONTH(BC$15,0)))/4,0))),
0)</f>
        <v/>
      </c>
      <c r="BU371" s="125">
        <f t="array" ref="BU371">
IFERROR(
_xlfn.IFS(
$DH371="день_1",
$BP371*$BL371/($AX371-$AW371+1)*BD371*(DAY(EOMONTH(BD$15,0))),
$DH371="день_2",
$BP371/30*MAX(MIN($AX371,EOMONTH(BD$15,0))-MAX($AW371,BD$15)+1,),
$DH371="раб.день",
$BP371/30*(IFERROR(
_xlfn.LET(_xlpm.VD,
CHOOSE(
{1;2;3;4;5;6;7;8;9;10;11;12;13;14;15;16;17;18},
45658,45659,45660,45661,45662,45663,45664,45665,45711,45724,45778,45779,45785,45786,45820,45821,45965,46022),
_xlfn.LET(_xlpm.DD,
MAX(MIN($AX371,EOMONTH(BD$15,0))-MAX($AW371,BD$15),),
_xlfn.IFS(
AND(MONTH($AW371)=MONTH(BD$15),MONTH($AX371)&lt;&gt;MONTH(BD$15)),
NETWORKDAYS.INTL($AW371,$AW371+_xlpm.DD,1,_xlpm.VD),
AND(MONTH($AW371)&lt;&gt;MONTH(BD$15),MONTH($AX371)=MONTH(BD$15)),
NETWORKDAYS.INTL(($AX371)-_xlpm.DD,$AX371,1,_xlpm.VD),
AND(MONTH($AW371)&lt;MONTH(BD$15),MONTH($AX371)&gt;MONTH(BD$15)),
NETWORKDAYS.INTL((EOMONTH(BD$15-1,1))-_xlpm.DD,EOMONTH(BD$15-1,1),1,_xlpm.VD),
AND(MONTH($AW371)=MONTH(BD$15),MONTH($AX371)=MONTH(BD$15)),
NETWORKDAYS.INTL($AW371,$AX371,1,_xlpm.VD)))),0)),
$DH371="месяц",
$BP371*BD371,
$DH371="неделя",
$BP371*BD371/7*(ROUNDUP((DAY(EOMONTH(BD$15,0)))/4,0))),
0)</f>
        <v/>
      </c>
      <c r="BV371" s="125">
        <f t="array" ref="BV371">
IFERROR(
_xlfn.IFS(
$DH371="день_1",
$BP371*$BL371/($AX371-$AW371+1)*BE371*(DAY(EOMONTH(BE$15,0))),
$DH371="день_2",
$BP371/30*MAX(MIN($AX371,EOMONTH(BE$15,0))-MAX($AW371,BE$15)+1,),
$DH371="раб.день",
$BP371/30*(IFERROR(
_xlfn.LET(_xlpm.VD,
CHOOSE(
{1;2;3;4;5;6;7;8;9;10;11;12;13;14;15;16;17;18},
45658,45659,45660,45661,45662,45663,45664,45665,45711,45724,45778,45779,45785,45786,45820,45821,45965,46022),
_xlfn.LET(_xlpm.DD,
MAX(MIN($AX371,EOMONTH(BE$15,0))-MAX($AW371,BE$15),),
_xlfn.IFS(
AND(MONTH($AW371)=MONTH(BE$15),MONTH($AX371)&lt;&gt;MONTH(BE$15)),
NETWORKDAYS.INTL($AW371,$AW371+_xlpm.DD,1,_xlpm.VD),
AND(MONTH($AW371)&lt;&gt;MONTH(BE$15),MONTH($AX371)=MONTH(BE$15)),
NETWORKDAYS.INTL(($AX371)-_xlpm.DD,$AX371,1,_xlpm.VD),
AND(MONTH($AW371)&lt;MONTH(BE$15),MONTH($AX371)&gt;MONTH(BE$15)),
NETWORKDAYS.INTL((EOMONTH(BE$15-1,1))-_xlpm.DD,EOMONTH(BE$15-1,1),1,_xlpm.VD),
AND(MONTH($AW371)=MONTH(BE$15),MONTH($AX371)=MONTH(BE$15)),
NETWORKDAYS.INTL($AW371,$AX371,1,_xlpm.VD)))),0)),
$DH371="месяц",
$BP371*BE371,
$DH371="неделя",
$BP371*BE371/7*(ROUNDUP((DAY(EOMONTH(BE$15,0)))/4,0))),
0)</f>
        <v/>
      </c>
      <c r="BW371" s="125">
        <f t="array" ref="BW371">
IFERROR(
_xlfn.IFS(
$DH371="день_1",
$BP371*$BL371/($AX371-$AW371+1)*BF371*(DAY(EOMONTH(BF$15,0))),
$DH371="день_2",
$BP371/30*MAX(MIN($AX371,EOMONTH(BF$15,0))-MAX($AW371,BF$15)+1,),
$DH371="раб.день",
$BP371/30*(IFERROR(
_xlfn.LET(_xlpm.VD,
CHOOSE(
{1;2;3;4;5;6;7;8;9;10;11;12;13;14;15;16;17;18},
45658,45659,45660,45661,45662,45663,45664,45665,45711,45724,45778,45779,45785,45786,45820,45821,45965,46022),
_xlfn.LET(_xlpm.DD,
MAX(MIN($AX371,EOMONTH(BF$15,0))-MAX($AW371,BF$15),),
_xlfn.IFS(
AND(MONTH($AW371)=MONTH(BF$15),MONTH($AX371)&lt;&gt;MONTH(BF$15)),
NETWORKDAYS.INTL($AW371,$AW371+_xlpm.DD,1,_xlpm.VD),
AND(MONTH($AW371)&lt;&gt;MONTH(BF$15),MONTH($AX371)=MONTH(BF$15)),
NETWORKDAYS.INTL(($AX371)-_xlpm.DD,$AX371,1,_xlpm.VD),
AND(MONTH($AW371)&lt;MONTH(BF$15),MONTH($AX371)&gt;MONTH(BF$15)),
NETWORKDAYS.INTL((EOMONTH(BF$15-1,1))-_xlpm.DD,EOMONTH(BF$15-1,1),1,_xlpm.VD),
AND(MONTH($AW371)=MONTH(BF$15),MONTH($AX371)=MONTH(BF$15)),
NETWORKDAYS.INTL($AW371,$AX371,1,_xlpm.VD)))),0)),
$DH371="месяц",
$BP371*BF371,
$DH371="неделя",
$BP371*BF371/7*(ROUNDUP((DAY(EOMONTH(BF$15,0)))/4,0))),
0)</f>
        <v/>
      </c>
      <c r="BX371" s="125">
        <f t="array" ref="BX371">
IFERROR(
_xlfn.IFS(
$DH371="день_1",
$BP371*$BL371/($AX371-$AW371+1)*BG371*(DAY(EOMONTH(BG$15,0))),
$DH371="день_2",
$BP371/30*MAX(MIN($AX371,EOMONTH(BG$15,0))-MAX($AW371,BG$15)+1,),
$DH371="раб.день",
$BP371/30*(IFERROR(
_xlfn.LET(_xlpm.VD,
CHOOSE(
{1;2;3;4;5;6;7;8;9;10;11;12;13;14;15;16;17;18},
45658,45659,45660,45661,45662,45663,45664,45665,45711,45724,45778,45779,45785,45786,45820,45821,45965,46022),
_xlfn.LET(_xlpm.DD,
MAX(MIN($AX371,EOMONTH(BG$15,0))-MAX($AW371,BG$15),),
_xlfn.IFS(
AND(MONTH($AW371)=MONTH(BG$15),MONTH($AX371)&lt;&gt;MONTH(BG$15)),
NETWORKDAYS.INTL($AW371,$AW371+_xlpm.DD,1,_xlpm.VD),
AND(MONTH($AW371)&lt;&gt;MONTH(BG$15),MONTH($AX371)=MONTH(BG$15)),
NETWORKDAYS.INTL(($AX371)-_xlpm.DD,$AX371,1,_xlpm.VD),
AND(MONTH($AW371)&lt;MONTH(BG$15),MONTH($AX371)&gt;MONTH(BG$15)),
NETWORKDAYS.INTL((EOMONTH(BG$15-1,1))-_xlpm.DD,EOMONTH(BG$15-1,1),1,_xlpm.VD),
AND(MONTH($AW371)=MONTH(BG$15),MONTH($AX371)=MONTH(BG$15)),
NETWORKDAYS.INTL($AW371,$AX371,1,_xlpm.VD)))),0)),
$DH371="месяц",
$BP371*BG371,
$DH371="неделя",
$BP371*BG371/7*(ROUNDUP((DAY(EOMONTH(BG$15,0)))/4,0))),
0)</f>
        <v/>
      </c>
      <c r="BY371" s="125">
        <f t="array" ref="BY371">
IFERROR(
_xlfn.IFS(
$DH371="день_1",
$BP371*$BL371/($AX371-$AW371+1)*BH371*(DAY(EOMONTH(BH$15,0))),
$DH371="день_2",
$BP371/30*MAX(MIN($AX371,EOMONTH(BH$15,0))-MAX($AW371,BH$15)+1,),
$DH371="раб.день",
$BP371/30*(IFERROR(
_xlfn.LET(_xlpm.VD,
CHOOSE(
{1;2;3;4;5;6;7;8;9;10;11;12;13;14;15;16;17;18},
45658,45659,45660,45661,45662,45663,45664,45665,45711,45724,45778,45779,45785,45786,45820,45821,45965,46022),
_xlfn.LET(_xlpm.DD,
MAX(MIN($AX371,EOMONTH(BH$15,0))-MAX($AW371,BH$15),),
_xlfn.IFS(
AND(MONTH($AW371)=MONTH(BH$15),MONTH($AX371)&lt;&gt;MONTH(BH$15)),
NETWORKDAYS.INTL($AW371,$AW371+_xlpm.DD,1,_xlpm.VD),
AND(MONTH($AW371)&lt;&gt;MONTH(BH$15),MONTH($AX371)=MONTH(BH$15)),
NETWORKDAYS.INTL(($AX371)-_xlpm.DD,$AX371,1,_xlpm.VD),
AND(MONTH($AW371)&lt;MONTH(BH$15),MONTH($AX371)&gt;MONTH(BH$15)),
NETWORKDAYS.INTL((EOMONTH(BH$15-1,1))-_xlpm.DD,EOMONTH(BH$15-1,1),1,_xlpm.VD),
AND(MONTH($AW371)=MONTH(BH$15),MONTH($AX371)=MONTH(BH$15)),
NETWORKDAYS.INTL($AW371,$AX371,1,_xlpm.VD)))),0)),
$DH371="месяц",
$BP371*BH371,
$DH371="неделя",
$BP371*BH371/7*(ROUNDUP((DAY(EOMONTH(BH$15,0)))/4,0))),
0)</f>
        <v/>
      </c>
      <c r="BZ371" s="125">
        <f t="array" ref="BZ371">
IFERROR(
_xlfn.IFS(
$DH371="день_1",
$BP371*$BL371/($AX371-$AW371+1)*BI371*(DAY(EOMONTH(BI$15,0))),
$DH371="день_2",
$BP371/30*MAX(MIN($AX371,EOMONTH(BI$15,0))-MAX($AW371,BI$15)+1,),
$DH371="раб.день",
$BP371/30*(IFERROR(
_xlfn.LET(_xlpm.VD,
CHOOSE(
{1;2;3;4;5;6;7;8;9;10;11;12;13;14;15;16;17;18},
45658,45659,45660,45661,45662,45663,45664,45665,45711,45724,45778,45779,45785,45786,45820,45821,45965,46022),
_xlfn.LET(_xlpm.DD,
MAX(MIN($AX371,EOMONTH(BI$15,0))-MAX($AW371,BI$15),),
_xlfn.IFS(
AND(MONTH($AW371)=MONTH(BI$15),MONTH($AX371)&lt;&gt;MONTH(BI$15)),
NETWORKDAYS.INTL($AW371,$AW371+_xlpm.DD,1,_xlpm.VD),
AND(MONTH($AW371)&lt;&gt;MONTH(BI$15),MONTH($AX371)=MONTH(BI$15)),
NETWORKDAYS.INTL(($AX371)-_xlpm.DD,$AX371,1,_xlpm.VD),
AND(MONTH($AW371)&lt;MONTH(BI$15),MONTH($AX371)&gt;MONTH(BI$15)),
NETWORKDAYS.INTL((EOMONTH(BI$15-1,1))-_xlpm.DD,EOMONTH(BI$15-1,1),1,_xlpm.VD),
AND(MONTH($AW371)=MONTH(BI$15),MONTH($AX371)=MONTH(BI$15)),
NETWORKDAYS.INTL($AW371,$AX371,1,_xlpm.VD)))),0)),
$DH371="месяц",
$BP371*BI371,
$DH371="неделя",
$BP371*BI371/7*(ROUNDUP((DAY(EOMONTH(BI$15,0)))/4,0))),
0)</f>
        <v/>
      </c>
      <c r="CA371" s="125">
        <f t="array" ref="CA371">
IFERROR(
_xlfn.IFS(
$DH371="день_1",
$BP371*$BL371/($AX371-$AW371+1)*BJ371*(DAY(EOMONTH(BJ$15,0))),
$DH371="день_2",
$BP371/30*MAX(MIN($AX371,EOMONTH(BJ$15,0))-MAX($AW371,BJ$15)+1,),
$DH371="раб.день",
$BP371/30*(IFERROR(
_xlfn.LET(_xlpm.VD,
CHOOSE(
{1;2;3;4;5;6;7;8;9;10;11;12;13;14;15;16;17;18},
45658,45659,45660,45661,45662,45663,45664,45665,45711,45724,45778,45779,45785,45786,45820,45821,45965,46022),
_xlfn.LET(_xlpm.DD,
MAX(MIN($AX371,EOMONTH(BJ$15,0))-MAX($AW371,BJ$15),),
_xlfn.IFS(
AND(MONTH($AW371)=MONTH(BJ$15),MONTH($AX371)&lt;&gt;MONTH(BJ$15)),
NETWORKDAYS.INTL($AW371,$AW371+_xlpm.DD,1,_xlpm.VD),
AND(MONTH($AW371)&lt;&gt;MONTH(BJ$15),MONTH($AX371)=MONTH(BJ$15)),
NETWORKDAYS.INTL(($AX371)-_xlpm.DD,$AX371,1,_xlpm.VD),
AND(MONTH($AW371)&lt;MONTH(BJ$15),MONTH($AX371)&gt;MONTH(BJ$15)),
NETWORKDAYS.INTL((EOMONTH(BJ$15-1,1))-_xlpm.DD,EOMONTH(BJ$15-1,1),1,_xlpm.VD),
AND(MONTH($AW371)=MONTH(BJ$15),MONTH($AX371)=MONTH(BJ$15)),
NETWORKDAYS.INTL($AW371,$AX371,1,_xlpm.VD)))),0)),
$DH371="месяц",
$BP371*BJ371,
$DH371="неделя",
$BP371*BJ371/7*(ROUNDUP((DAY(EOMONTH(BJ$15,0)))/4,0))),
0)</f>
        <v/>
      </c>
      <c r="CB371" s="125">
        <f t="array" ref="CB371">
IFERROR(
_xlfn.IFS(
$DH371="день_1",
$BP371*$BL371/($AX371-$AW371+1)*BK371*(DAY(EOMONTH(BK$15,0))),
$DH371="день_2",
$BP371/30*MAX(MIN($AX371,EOMONTH(BK$15,0))-MAX($AW371,BK$15)+1,),
$DH371="раб.день",
$BP371/30*(IFERROR(
_xlfn.LET(_xlpm.VD,
CHOOSE(
{1;2;3;4;5;6;7;8;9;10;11;12;13;14;15;16;17;18},
45658,45659,45660,45661,45662,45663,45664,45665,45711,45724,45778,45779,45785,45786,45820,45821,45965,46022),
_xlfn.LET(_xlpm.DD,
MAX(MIN($AX371,EOMONTH(BK$15,0))-MAX($AW371,BK$15),),
_xlfn.IFS(
AND(MONTH($AW371)=MONTH(BK$15),MONTH($AX371)&lt;&gt;MONTH(BK$15)),
NETWORKDAYS.INTL($AW371,$AW371+_xlpm.DD,1,_xlpm.VD),
AND(MONTH($AW371)&lt;&gt;MONTH(BK$15),MONTH($AX371)=MONTH(BK$15)),
NETWORKDAYS.INTL(($AX371)-_xlpm.DD,$AX371,1,_xlpm.VD),
AND(MONTH($AW371)&lt;MONTH(BK$15),MONTH($AX371)&gt;MONTH(BK$15)),
NETWORKDAYS.INTL((EOMONTH(BK$15-1,1))-_xlpm.DD,EOMONTH(BK$15-1,1),1,_xlpm.VD),
AND(MONTH($AW371)=MONTH(BK$15),MONTH($AX371)=MONTH(BK$15)),
NETWORKDAYS.INTL($AW371,$AX371,1,_xlpm.VD)))),0)),
$DH371="месяц",
$BP371*BK371,
$DH371="неделя",
$BP371*BK371/7*(ROUNDUP((DAY(EOMONTH(BK$15,0)))/4,0))),
0)</f>
        <v/>
      </c>
      <c r="CC371" s="125">
        <f>SUM($BQ371:$CB371)</f>
        <v/>
      </c>
      <c r="CD371" s="126">
        <f>SUM($EH371:$EH371)</f>
        <v/>
      </c>
      <c r="CE371" s="126">
        <f>$CD371*$AB371</f>
        <v/>
      </c>
      <c r="CF371" s="126">
        <f>SUM($EK371:$EK371)</f>
        <v/>
      </c>
      <c r="CG371" s="126">
        <f>$CF371*$AB371</f>
        <v/>
      </c>
      <c r="CH371" s="126">
        <f>SUM($CC371,$CE371,$CG371)</f>
        <v/>
      </c>
      <c r="CI371" s="126">
        <f>$CH371*(1+$CM371)</f>
        <v/>
      </c>
      <c r="CJ371" s="127" t="n">
        <v>0</v>
      </c>
      <c r="CK371" s="126">
        <f>SUM($CH371:$CH371)*(1+$CJ371)</f>
        <v/>
      </c>
      <c r="CL371" s="126">
        <f>SUM($CH371:$CH371)*(1+$CM371)</f>
        <v/>
      </c>
      <c r="CM371" s="59" t="inlineStr">
        <is>
          <t>20%</t>
        </is>
      </c>
      <c r="CN371" s="59" t="n"/>
      <c r="CO371" s="72" t="n"/>
      <c r="CP371" s="59" t="n"/>
      <c r="CQ371" s="73" t="n"/>
      <c r="CR371" s="73" t="n"/>
      <c r="CS371" s="73" t="n"/>
      <c r="CT371" s="72" t="n"/>
      <c r="CU371" s="79" t="inlineStr">
        <is>
          <t> </t>
        </is>
      </c>
      <c r="CV371" s="60" t="n"/>
      <c r="CW371" s="60" t="n"/>
      <c r="CX371" s="60" t="n"/>
      <c r="CY371" s="127">
        <f>IFERROR(($CC371-$EE371)/($EE371/(1-$DQ371)),0)</f>
        <v/>
      </c>
      <c r="CZ371" s="127">
        <f>IFERROR(1-$EI371/($CE371),0)</f>
        <v/>
      </c>
      <c r="DA371" s="127">
        <f>IFERROR(1-$EL371/($CG371),0)</f>
        <v/>
      </c>
      <c r="DB371" s="126">
        <f>ROUND(IFERROR(($CI371/(1+$CM371)-$EN371),0),2)</f>
        <v/>
      </c>
      <c r="DC371" s="128" t="n"/>
      <c r="DD371" s="125" t="n"/>
      <c r="DE371" s="75" t="n">
        <v>0</v>
      </c>
      <c r="DF371" s="128" t="n"/>
      <c r="DG371" s="125">
        <f>IF($DC371=0,0,$DD371*($DC371*100%-$DE371*$DF371))*SUM($AB371:$AB371)</f>
        <v/>
      </c>
      <c r="DH371" s="129" t="inlineStr">
        <is>
          <t>месяц</t>
        </is>
      </c>
      <c r="DI371" s="130">
        <f t="array" ref="DI371">IFERROR(
IF($ES371="LisChannel",
(ROUND(((INDEX({174.625;153.888888888889;130.972222222222},MATCH($AI371,{2;3;4}),0))*$AG371*$AI371),2)),0),0)</f>
        <v/>
      </c>
      <c r="DJ371" s="130">
        <f>
_xlfn.LET(_xlpm.X,
IFERROR(
IF($ES371="НовиковТВ",
(_xlfn.LET(_xlpm.NTV,
_xlfn.LET(_xlpm.MIN,350000,
IF(SUMIFS($DI:$DI,$ES:$ES,"НовиковТВ")&lt;=_xlpm.MIN,
(SUMIFS($DI:$DI,$ES:$ES,"НовиковТВ")/(COUNTIFS($ES:$ES,"НовиковТВ")))*_xlpm.MIN/SUMIFS($DI:$DI,$ES:$ES,"НовиковТВ"),
DI371)),
_xlpm.NTV+$DG371/(1-(1-(_xlpm.NTV)*(1-$DL371)*(1-$DM371)*(1-$DN371)*(1-$DO371)*(1-$DP371)/_xlpm.NTV))))/(1+$EP371),
$DI371+$DG371/(1-(1-($DI371)*(1-$DL371)*(1-$DM371)*(1-$DN371)*(1-$DO371)*(1-$DP371)/$DI371))),
0),
_xlpm.X*(1+$CM371)*(1+$CW371)-_xlpm.X*(1+$CM371)+_xlpm.X)</f>
        <v/>
      </c>
      <c r="DK371" s="125" t="inlineStr">
        <is>
          <t>послед.</t>
        </is>
      </c>
      <c r="DL371" s="63" t="n">
        <v>0</v>
      </c>
      <c r="DM371" s="63" t="n">
        <v>0</v>
      </c>
      <c r="DN371" s="63" t="n">
        <v>0</v>
      </c>
      <c r="DO371" s="63" t="n">
        <v>0</v>
      </c>
      <c r="DP371" s="63" t="n">
        <v>0</v>
      </c>
      <c r="DQ371" s="63">
        <f t="array" ref="DQ371">IFERROR(_xlfn.IFS(
$DK371="послед.",1-(1-$DL371)*(1-$DM371)*(1-$DN371)*(1-$DO371)*(1-$DP371),
$DK371="сумм.",$DL371+$DM371+$DN371+$DO371+$DP371),
0)</f>
        <v/>
      </c>
      <c r="DR371" s="125">
        <f t="array" ref="DR371">
IFERROR(
_xlfn.IFS(
$BL371=0,
0,
$BL371&gt;0,
_xlfn.IFS($DK371="послед.",
$DJ371*(1-$DL371)*(1-$DM371)*(1-$DN371)*(1-$DO371)*(1-$DP371),
$DK371="сумм.",
$DJ371*(1-($DL371+$DM371+$DN371+$DO371+$DP371)))),0)</f>
        <v/>
      </c>
      <c r="DS371" s="125">
        <f t="array" ref="DS371">
IFERROR(_xlfn.IFS(
$DH371="день_1",
$DR371*$BL371/($AX371-$AW371+1)*AZ371*(DAY(EOMONTH(AZ$15,0))),
$DH371="день_2",
$DR371/30*MAX(MIN($AX371,EOMONTH(AZ$15,0))-MAX($AW371,AZ$15)+1,),
$DH371="раб.день",
$DR371/30*(IFERROR(
_xlfn.LET(_xlpm.VD,
CHOOSE(
{1;2;3;4;5;6;7;8;9;10;11;12;13;14;15;16;17;18},
45658,45659,45660,45661,45662,45663,45664,45665,45711,45724,45778,45779,45785,45786,45820,45821,45965,46022),
_xlfn.LET(_xlpm.DD,
MAX(MIN($AX371,EOMONTH(AZ$15,0))-MAX($AW371,AZ$15),),
_xlfn.IFS(
AND(MONTH($AW371)=MONTH(AZ$15),MONTH($AX371)&lt;&gt;MONTH(AZ$15)),
NETWORKDAYS.INTL($AW371,$AW371+_xlpm.DD,1,_xlpm.VD),
AND(MONTH($AW371)&lt;&gt;MONTH(AZ$15),MONTH($AX371)=MONTH(AZ$15)),
NETWORKDAYS.INTL(($AX371)-_xlpm.DD,$AX371,1,_xlpm.VD),
AND(MONTH($AW371)&lt;MONTH(AZ$15),MONTH($AX371)&gt;MONTH(AZ$15)),
NETWORKDAYS.INTL((EOMONTH(AZ$15-1,1))-_xlpm.DD,EOMONTH(AZ$15-1,1),1,_xlpm.VD),
AND(MONTH($AW371)=MONTH(AZ$15),MONTH($AX371)=MONTH(AZ$15)),
NETWORKDAYS.INTL($AW371,$AX371,1,_xlpm.VD)))),0)),
$DH371="месяц",
$DR371*AZ371,
$DH371="неделя",
$DR371*AZ371/7*(ROUNDUP((DAY(EOMONTH(AZ$15,0)))/4,0))),
0)</f>
        <v/>
      </c>
      <c r="DT371" s="125">
        <f t="array" ref="DT371">
IFERROR(_xlfn.IFS(
$DH371="день_1",
$DR371*$BL371/($AX371-$AW371+1)*BA371*(DAY(EOMONTH(BA$15,0))),
$DH371="день_2",
$DR371/30*MAX(MIN($AX371,EOMONTH(BA$15,0))-MAX($AW371,BA$15)+1,),
$DH371="раб.день",
$DR371/30*(IFERROR(
_xlfn.LET(_xlpm.VD,
CHOOSE(
{1;2;3;4;5;6;7;8;9;10;11;12;13;14;15;16;17;18},
45658,45659,45660,45661,45662,45663,45664,45665,45711,45724,45778,45779,45785,45786,45820,45821,45965,46022),
_xlfn.LET(_xlpm.DD,
MAX(MIN($AX371,EOMONTH(BA$15,0))-MAX($AW371,BA$15),),
_xlfn.IFS(
AND(MONTH($AW371)=MONTH(BA$15),MONTH($AX371)&lt;&gt;MONTH(BA$15)),
NETWORKDAYS.INTL($AW371,$AW371+_xlpm.DD,1,_xlpm.VD),
AND(MONTH($AW371)&lt;&gt;MONTH(BA$15),MONTH($AX371)=MONTH(BA$15)),
NETWORKDAYS.INTL(($AX371)-_xlpm.DD,$AX371,1,_xlpm.VD),
AND(MONTH($AW371)&lt;MONTH(BA$15),MONTH($AX371)&gt;MONTH(BA$15)),
NETWORKDAYS.INTL((EOMONTH(BA$15-1,1))-_xlpm.DD,EOMONTH(BA$15-1,1),1,_xlpm.VD),
AND(MONTH($AW371)=MONTH(BA$15),MONTH($AX371)=MONTH(BA$15)),
NETWORKDAYS.INTL($AW371,$AX371,1,_xlpm.VD)))),0)),
$DH371="месяц",
$DR371*BA371,
$DH371="неделя",
$DR371*BA371/7*(ROUNDUP((DAY(EOMONTH(BA$15,0)))/4,0))),
0)</f>
        <v/>
      </c>
      <c r="DU371" s="125">
        <f t="array" ref="DU371">
IFERROR(_xlfn.IFS(
$DH371="день_1",
$DR371*$BL371/($AX371-$AW371+1)*BB371*(DAY(EOMONTH(BB$15,0))),
$DH371="день_2",
$DR371/30*MAX(MIN($AX371,EOMONTH(BB$15,0))-MAX($AW371,BB$15)+1,),
$DH371="раб.день",
$DR371/30*(IFERROR(
_xlfn.LET(_xlpm.VD,
CHOOSE(
{1;2;3;4;5;6;7;8;9;10;11;12;13;14;15;16;17;18},
45658,45659,45660,45661,45662,45663,45664,45665,45711,45724,45778,45779,45785,45786,45820,45821,45965,46022),
_xlfn.LET(_xlpm.DD,
MAX(MIN($AX371,EOMONTH(BB$15,0))-MAX($AW371,BB$15),),
_xlfn.IFS(
AND(MONTH($AW371)=MONTH(BB$15),MONTH($AX371)&lt;&gt;MONTH(BB$15)),
NETWORKDAYS.INTL($AW371,$AW371+_xlpm.DD,1,_xlpm.VD),
AND(MONTH($AW371)&lt;&gt;MONTH(BB$15),MONTH($AX371)=MONTH(BB$15)),
NETWORKDAYS.INTL(($AX371)-_xlpm.DD,$AX371,1,_xlpm.VD),
AND(MONTH($AW371)&lt;MONTH(BB$15),MONTH($AX371)&gt;MONTH(BB$15)),
NETWORKDAYS.INTL((EOMONTH(BB$15-1,1))-_xlpm.DD,EOMONTH(BB$15-1,1),1,_xlpm.VD),
AND(MONTH($AW371)=MONTH(BB$15),MONTH($AX371)=MONTH(BB$15)),
NETWORKDAYS.INTL($AW371,$AX371,1,_xlpm.VD)))),0)),
$DH371="месяц",
$DR371*BB371,
$DH371="неделя",
$DR371*BB371/7*(ROUNDUP((DAY(EOMONTH(BB$15,0)))/4,0))),
0)</f>
        <v/>
      </c>
      <c r="DV371" s="125">
        <f t="array" ref="DV371">
IFERROR(_xlfn.IFS(
$DH371="день_1",
$DR371*$BL371/($AX371-$AW371+1)*BC371*(DAY(EOMONTH(BC$15,0))),
$DH371="день_2",
$DR371/30*MAX(MIN($AX371,EOMONTH(BC$15,0))-MAX($AW371,BC$15)+1,),
$DH371="раб.день",
$DR371/30*(IFERROR(
_xlfn.LET(_xlpm.VD,
CHOOSE(
{1;2;3;4;5;6;7;8;9;10;11;12;13;14;15;16;17;18},
45658,45659,45660,45661,45662,45663,45664,45665,45711,45724,45778,45779,45785,45786,45820,45821,45965,46022),
_xlfn.LET(_xlpm.DD,
MAX(MIN($AX371,EOMONTH(BC$15,0))-MAX($AW371,BC$15),),
_xlfn.IFS(
AND(MONTH($AW371)=MONTH(BC$15),MONTH($AX371)&lt;&gt;MONTH(BC$15)),
NETWORKDAYS.INTL($AW371,$AW371+_xlpm.DD,1,_xlpm.VD),
AND(MONTH($AW371)&lt;&gt;MONTH(BC$15),MONTH($AX371)=MONTH(BC$15)),
NETWORKDAYS.INTL(($AX371)-_xlpm.DD,$AX371,1,_xlpm.VD),
AND(MONTH($AW371)&lt;MONTH(BC$15),MONTH($AX371)&gt;MONTH(BC$15)),
NETWORKDAYS.INTL((EOMONTH(BC$15-1,1))-_xlpm.DD,EOMONTH(BC$15-1,1),1,_xlpm.VD),
AND(MONTH($AW371)=MONTH(BC$15),MONTH($AX371)=MONTH(BC$15)),
NETWORKDAYS.INTL($AW371,$AX371,1,_xlpm.VD)))),0)),
$DH371="месяц",
$DR371*BC371,
$DH371="неделя",
$DR371*BC371/7*(ROUNDUP((DAY(EOMONTH(BC$15,0)))/4,0))),
0)</f>
        <v/>
      </c>
      <c r="DW371" s="125">
        <f t="array" ref="DW371">
IFERROR(_xlfn.IFS(
$DH371="день_1",
$DR371*$BL371/($AX371-$AW371+1)*BD371*(DAY(EOMONTH(BD$15,0))),
$DH371="день_2",
$DR371/30*MAX(MIN($AX371,EOMONTH(BD$15,0))-MAX($AW371,BD$15)+1,),
$DH371="раб.день",
$DR371/30*(IFERROR(
_xlfn.LET(_xlpm.VD,
CHOOSE(
{1;2;3;4;5;6;7;8;9;10;11;12;13;14;15;16;17;18},
45658,45659,45660,45661,45662,45663,45664,45665,45711,45724,45778,45779,45785,45786,45820,45821,45965,46022),
_xlfn.LET(_xlpm.DD,
MAX(MIN($AX371,EOMONTH(BD$15,0))-MAX($AW371,BD$15),),
_xlfn.IFS(
AND(MONTH($AW371)=MONTH(BD$15),MONTH($AX371)&lt;&gt;MONTH(BD$15)),
NETWORKDAYS.INTL($AW371,$AW371+_xlpm.DD,1,_xlpm.VD),
AND(MONTH($AW371)&lt;&gt;MONTH(BD$15),MONTH($AX371)=MONTH(BD$15)),
NETWORKDAYS.INTL(($AX371)-_xlpm.DD,$AX371,1,_xlpm.VD),
AND(MONTH($AW371)&lt;MONTH(BD$15),MONTH($AX371)&gt;MONTH(BD$15)),
NETWORKDAYS.INTL((EOMONTH(BD$15-1,1))-_xlpm.DD,EOMONTH(BD$15-1,1),1,_xlpm.VD),
AND(MONTH($AW371)=MONTH(BD$15),MONTH($AX371)=MONTH(BD$15)),
NETWORKDAYS.INTL($AW371,$AX371,1,_xlpm.VD)))),0)),
$DH371="месяц",
$DR371*BD371,
$DH371="неделя",
$DR371*BD371/7*(ROUNDUP((DAY(EOMONTH(BD$15,0)))/4,0))),
0)</f>
        <v/>
      </c>
      <c r="DX371" s="125">
        <f t="array" ref="DX371">
IFERROR(_xlfn.IFS(
$DH371="день_1",
$DR371*$BL371/($AX371-$AW371+1)*BE371*(DAY(EOMONTH(BE$15,0))),
$DH371="день_2",
$DR371/30*MAX(MIN($AX371,EOMONTH(BE$15,0))-MAX($AW371,BE$15)+1,),
$DH371="раб.день",
$DR371/30*(IFERROR(
_xlfn.LET(_xlpm.VD,
CHOOSE(
{1;2;3;4;5;6;7;8;9;10;11;12;13;14;15;16;17;18},
45658,45659,45660,45661,45662,45663,45664,45665,45711,45724,45778,45779,45785,45786,45820,45821,45965,46022),
_xlfn.LET(_xlpm.DD,
MAX(MIN($AX371,EOMONTH(BE$15,0))-MAX($AW371,BE$15),),
_xlfn.IFS(
AND(MONTH($AW371)=MONTH(BE$15),MONTH($AX371)&lt;&gt;MONTH(BE$15)),
NETWORKDAYS.INTL($AW371,$AW371+_xlpm.DD,1,_xlpm.VD),
AND(MONTH($AW371)&lt;&gt;MONTH(BE$15),MONTH($AX371)=MONTH(BE$15)),
NETWORKDAYS.INTL(($AX371)-_xlpm.DD,$AX371,1,_xlpm.VD),
AND(MONTH($AW371)&lt;MONTH(BE$15),MONTH($AX371)&gt;MONTH(BE$15)),
NETWORKDAYS.INTL((EOMONTH(BE$15-1,1))-_xlpm.DD,EOMONTH(BE$15-1,1),1,_xlpm.VD),
AND(MONTH($AW371)=MONTH(BE$15),MONTH($AX371)=MONTH(BE$15)),
NETWORKDAYS.INTL($AW371,$AX371,1,_xlpm.VD)))),0)),
$DH371="месяц",
$DR371*BE371,
$DH371="неделя",
$DR371*BE371/7*(ROUNDUP((DAY(EOMONTH(BE$15,0)))/4,0))),
0)</f>
        <v/>
      </c>
      <c r="DY371" s="125">
        <f t="array" ref="DY371">
IFERROR(_xlfn.IFS(
$DH371="день_1",
$DR371*$BL371/($AX371-$AW371+1)*BF371*(DAY(EOMONTH(BF$15,0))),
$DH371="день_2",
$DR371/30*MAX(MIN($AX371,EOMONTH(BF$15,0))-MAX($AW371,BF$15)+1,),
$DH371="раб.день",
$DR371/30*(IFERROR(
_xlfn.LET(_xlpm.VD,
CHOOSE(
{1;2;3;4;5;6;7;8;9;10;11;12;13;14;15;16;17;18},
45658,45659,45660,45661,45662,45663,45664,45665,45711,45724,45778,45779,45785,45786,45820,45821,45965,46022),
_xlfn.LET(_xlpm.DD,
MAX(MIN($AX371,EOMONTH(BF$15,0))-MAX($AW371,BF$15),),
_xlfn.IFS(
AND(MONTH($AW371)=MONTH(BF$15),MONTH($AX371)&lt;&gt;MONTH(BF$15)),
NETWORKDAYS.INTL($AW371,$AW371+_xlpm.DD,1,_xlpm.VD),
AND(MONTH($AW371)&lt;&gt;MONTH(BF$15),MONTH($AX371)=MONTH(BF$15)),
NETWORKDAYS.INTL(($AX371)-_xlpm.DD,$AX371,1,_xlpm.VD),
AND(MONTH($AW371)&lt;MONTH(BF$15),MONTH($AX371)&gt;MONTH(BF$15)),
NETWORKDAYS.INTL((EOMONTH(BF$15-1,1))-_xlpm.DD,EOMONTH(BF$15-1,1),1,_xlpm.VD),
AND(MONTH($AW371)=MONTH(BF$15),MONTH($AX371)=MONTH(BF$15)),
NETWORKDAYS.INTL($AW371,$AX371,1,_xlpm.VD)))),0)),
$DH371="месяц",
$DR371*BF371,
$DH371="неделя",
$DR371*BF371/7*(ROUNDUP((DAY(EOMONTH(BF$15,0)))/4,0))),
0)</f>
        <v/>
      </c>
      <c r="DZ371" s="125">
        <f t="array" ref="DZ371">
IFERROR(_xlfn.IFS(
$DH371="день_1",
$DR371*$BL371/($AX371-$AW371+1)*BG371*(DAY(EOMONTH(BG$15,0))),
$DH371="день_2",
$DR371/30*MAX(MIN($AX371,EOMONTH(BG$15,0))-MAX($AW371,BG$15)+1,),
$DH371="раб.день",
$DR371/30*(IFERROR(
_xlfn.LET(_xlpm.VD,
CHOOSE(
{1;2;3;4;5;6;7;8;9;10;11;12;13;14;15;16;17;18},
45658,45659,45660,45661,45662,45663,45664,45665,45711,45724,45778,45779,45785,45786,45820,45821,45965,46022),
_xlfn.LET(_xlpm.DD,
MAX(MIN($AX371,EOMONTH(BG$15,0))-MAX($AW371,BG$15),),
_xlfn.IFS(
AND(MONTH($AW371)=MONTH(BG$15),MONTH($AX371)&lt;&gt;MONTH(BG$15)),
NETWORKDAYS.INTL($AW371,$AW371+_xlpm.DD,1,_xlpm.VD),
AND(MONTH($AW371)&lt;&gt;MONTH(BG$15),MONTH($AX371)=MONTH(BG$15)),
NETWORKDAYS.INTL(($AX371)-_xlpm.DD,$AX371,1,_xlpm.VD),
AND(MONTH($AW371)&lt;MONTH(BG$15),MONTH($AX371)&gt;MONTH(BG$15)),
NETWORKDAYS.INTL((EOMONTH(BG$15-1,1))-_xlpm.DD,EOMONTH(BG$15-1,1),1,_xlpm.VD),
AND(MONTH($AW371)=MONTH(BG$15),MONTH($AX371)=MONTH(BG$15)),
NETWORKDAYS.INTL($AW371,$AX371,1,_xlpm.VD)))),0)),
$DH371="месяц",
$DR371*BG371,
$DH371="неделя",
$DR371*BG371/7*(ROUNDUP((DAY(EOMONTH(BG$15,0)))/4,0))),
0)</f>
        <v/>
      </c>
      <c r="EA371" s="125">
        <f t="array" ref="EA371">
IFERROR(_xlfn.IFS(
$DH371="день_1",
$DR371*$BL371/($AX371-$AW371+1)*BH371*(DAY(EOMONTH(BH$15,0))),
$DH371="день_2",
$DR371/30*MAX(MIN($AX371,EOMONTH(BH$15,0))-MAX($AW371,BH$15)+1,),
$DH371="раб.день",
$DR371/30*(IFERROR(
_xlfn.LET(_xlpm.VD,
CHOOSE(
{1;2;3;4;5;6;7;8;9;10;11;12;13;14;15;16;17;18},
45658,45659,45660,45661,45662,45663,45664,45665,45711,45724,45778,45779,45785,45786,45820,45821,45965,46022),
_xlfn.LET(_xlpm.DD,
MAX(MIN($AX371,EOMONTH(BH$15,0))-MAX($AW371,BH$15),),
_xlfn.IFS(
AND(MONTH($AW371)=MONTH(BH$15),MONTH($AX371)&lt;&gt;MONTH(BH$15)),
NETWORKDAYS.INTL($AW371,$AW371+_xlpm.DD,1,_xlpm.VD),
AND(MONTH($AW371)&lt;&gt;MONTH(BH$15),MONTH($AX371)=MONTH(BH$15)),
NETWORKDAYS.INTL(($AX371)-_xlpm.DD,$AX371,1,_xlpm.VD),
AND(MONTH($AW371)&lt;MONTH(BH$15),MONTH($AX371)&gt;MONTH(BH$15)),
NETWORKDAYS.INTL((EOMONTH(BH$15-1,1))-_xlpm.DD,EOMONTH(BH$15-1,1),1,_xlpm.VD),
AND(MONTH($AW371)=MONTH(BH$15),MONTH($AX371)=MONTH(BH$15)),
NETWORKDAYS.INTL($AW371,$AX371,1,_xlpm.VD)))),0)),
$DH371="месяц",
$DR371*BH371,
$DH371="неделя",
$DR371*BH371/7*(ROUNDUP((DAY(EOMONTH(BH$15,0)))/4,0))),
0)</f>
        <v/>
      </c>
      <c r="EB371" s="125">
        <f t="array" ref="EB371">
IFERROR(_xlfn.IFS(
$DH371="день_1",
$DR371*$BL371/($AX371-$AW371+1)*BI371*(DAY(EOMONTH(BI$15,0))),
$DH371="день_2",
$DR371/30*MAX(MIN($AX371,EOMONTH(BI$15,0))-MAX($AW371,BI$15)+1,),
$DH371="раб.день",
$DR371/30*(IFERROR(
_xlfn.LET(_xlpm.VD,
CHOOSE(
{1;2;3;4;5;6;7;8;9;10;11;12;13;14;15;16;17;18},
45658,45659,45660,45661,45662,45663,45664,45665,45711,45724,45778,45779,45785,45786,45820,45821,45965,46022),
_xlfn.LET(_xlpm.DD,
MAX(MIN($AX371,EOMONTH(BI$15,0))-MAX($AW371,BI$15),),
_xlfn.IFS(
AND(MONTH($AW371)=MONTH(BI$15),MONTH($AX371)&lt;&gt;MONTH(BI$15)),
NETWORKDAYS.INTL($AW371,$AW371+_xlpm.DD,1,_xlpm.VD),
AND(MONTH($AW371)&lt;&gt;MONTH(BI$15),MONTH($AX371)=MONTH(BI$15)),
NETWORKDAYS.INTL(($AX371)-_xlpm.DD,$AX371,1,_xlpm.VD),
AND(MONTH($AW371)&lt;MONTH(BI$15),MONTH($AX371)&gt;MONTH(BI$15)),
NETWORKDAYS.INTL((EOMONTH(BI$15-1,1))-_xlpm.DD,EOMONTH(BI$15-1,1),1,_xlpm.VD),
AND(MONTH($AW371)=MONTH(BI$15),MONTH($AX371)=MONTH(BI$15)),
NETWORKDAYS.INTL($AW371,$AX371,1,_xlpm.VD)))),0)),
$DH371="месяц",
$DR371*BI371,
$DH371="неделя",
$DR371*BI371/7*(ROUNDUP((DAY(EOMONTH(BI$15,0)))/4,0))),
0)</f>
        <v/>
      </c>
      <c r="EC371" s="125">
        <f t="array" ref="EC371">
IFERROR(_xlfn.IFS(
$DH371="день_1",
$DR371*$BL371/($AX371-$AW371+1)*BJ371*(DAY(EOMONTH(BJ$15,0))),
$DH371="день_2",
$DR371/30*MAX(MIN($AX371,EOMONTH(BJ$15,0))-MAX($AW371,BJ$15)+1,),
$DH371="раб.день",
$DR371/30*(IFERROR(
_xlfn.LET(_xlpm.VD,
CHOOSE(
{1;2;3;4;5;6;7;8;9;10;11;12;13;14;15;16;17;18},
45658,45659,45660,45661,45662,45663,45664,45665,45711,45724,45778,45779,45785,45786,45820,45821,45965,46022),
_xlfn.LET(_xlpm.DD,
MAX(MIN($AX371,EOMONTH(BJ$15,0))-MAX($AW371,BJ$15),),
_xlfn.IFS(
AND(MONTH($AW371)=MONTH(BJ$15),MONTH($AX371)&lt;&gt;MONTH(BJ$15)),
NETWORKDAYS.INTL($AW371,$AW371+_xlpm.DD,1,_xlpm.VD),
AND(MONTH($AW371)&lt;&gt;MONTH(BJ$15),MONTH($AX371)=MONTH(BJ$15)),
NETWORKDAYS.INTL(($AX371)-_xlpm.DD,$AX371,1,_xlpm.VD),
AND(MONTH($AW371)&lt;MONTH(BJ$15),MONTH($AX371)&gt;MONTH(BJ$15)),
NETWORKDAYS.INTL((EOMONTH(BJ$15-1,1))-_xlpm.DD,EOMONTH(BJ$15-1,1),1,_xlpm.VD),
AND(MONTH($AW371)=MONTH(BJ$15),MONTH($AX371)=MONTH(BJ$15)),
NETWORKDAYS.INTL($AW371,$AX371,1,_xlpm.VD)))),0)),
$DH371="месяц",
$DR371*BJ371,
$DH371="неделя",
$DR371*BJ371/7*(ROUNDUP((DAY(EOMONTH(BJ$15,0)))/4,0))),
0)</f>
        <v/>
      </c>
      <c r="ED371" s="125">
        <f t="array" ref="ED371">
IFERROR(_xlfn.IFS(
$DH371="день_1",
$DR371*$BL371/($AX371-$AW371+1)*BK371*(DAY(EOMONTH(BK$15,0))),
$DH371="день_2",
$DR371/30*MAX(MIN($AX371,EOMONTH(BK$15,0))-MAX($AW371,BK$15)+1,),
$DH371="раб.день",
$DR371/30*(IFERROR(
_xlfn.LET(_xlpm.VD,
CHOOSE(
{1;2;3;4;5;6;7;8;9;10;11;12;13;14;15;16;17;18},
45658,45659,45660,45661,45662,45663,45664,45665,45711,45724,45778,45779,45785,45786,45820,45821,45965,46022),
_xlfn.LET(_xlpm.DD,
MAX(MIN($AX371,EOMONTH(BK$15,0))-MAX($AW371,BK$15),),
_xlfn.IFS(
AND(MONTH($AW371)=MONTH(BK$15),MONTH($AX371)&lt;&gt;MONTH(BK$15)),
NETWORKDAYS.INTL($AW371,$AW371+_xlpm.DD,1,_xlpm.VD),
AND(MONTH($AW371)&lt;&gt;MONTH(BK$15),MONTH($AX371)=MONTH(BK$15)),
NETWORKDAYS.INTL(($AX371)-_xlpm.DD,$AX371,1,_xlpm.VD),
AND(MONTH($AW371)&lt;MONTH(BK$15),MONTH($AX371)&gt;MONTH(BK$15)),
NETWORKDAYS.INTL((EOMONTH(BK$15-1,1))-_xlpm.DD,EOMONTH(BK$15-1,1),1,_xlpm.VD),
AND(MONTH($AW371)=MONTH(BK$15),MONTH($AX371)=MONTH(BK$15)),
NETWORKDAYS.INTL($AW371,$AX371,1,_xlpm.VD)))),0)),
$DH371="месяц",
$DR371*BK371,
$DH371="неделя",
$DR371*BK371/7*(ROUNDUP((DAY(EOMONTH(BK$15,0)))/4,0))),
0)</f>
        <v/>
      </c>
      <c r="EE371" s="125">
        <f>SUM($DS371,$DT371,$DU371,$DV371,$DW371,$DX371,$DY371,$DZ371,$EA371,$EB371,$EC371,$ED371)</f>
        <v/>
      </c>
      <c r="EF371" s="125">
        <f>IFERROR(ROUND($EE371*(1+$EP371),2),0)</f>
        <v/>
      </c>
      <c r="EG371" s="128" t="n">
        <v>1</v>
      </c>
      <c r="EH371" s="126" t="n">
        <v>0</v>
      </c>
      <c r="EI371" s="126">
        <f>ROUND(SUM($EH371:$EH371)*SUM($AB371:$AB371)*$EG371,2)</f>
        <v/>
      </c>
      <c r="EJ371" s="126">
        <f>ROUND($EI371*(1+$EP371),2)</f>
        <v/>
      </c>
      <c r="EK371" s="126" t="n">
        <v>0</v>
      </c>
      <c r="EL371" s="126">
        <f>ROUND(SUM($EK371:$EK371)*SUM($AB371:$AB371)*$EG371,2)</f>
        <v/>
      </c>
      <c r="EM371" s="126">
        <f>ROUND($EL371*(1+$EP371),2)</f>
        <v/>
      </c>
      <c r="EN371" s="126">
        <f>SUM($EE371,$EI371,$EL371)</f>
        <v/>
      </c>
      <c r="EO371" s="126">
        <f>SUM($EF371,$EJ371,$EM371)</f>
        <v/>
      </c>
      <c r="EP371" s="59" t="inlineStr">
        <is>
          <t>20%</t>
        </is>
      </c>
      <c r="EQ371" s="59" t="n"/>
      <c r="ER371" s="60">
        <f t="array" ref="ER371">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MATCH(ES371,
{"AMS";"RussOutdoor";"HD Outdoor";"Ingroup";"IQ";"Ledproduction";"LisChannel";"Logic";"Media-PPL";"NovikovTV | НовиковТВ";"SMA";"SOK";"КрокусТВ | CrocusTV | IndoorTV";"Сити";"ТЯК Москва"},
0)),"")</f>
        <v/>
      </c>
      <c r="ES371" s="60" t="n"/>
      <c r="ET371" s="60">
        <f t="array" ref="ET371">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MATCH(ES371,
{"AMS";"RussOutdoor";"HD Outdoor";"Ingroup";"IQ";"Ledproduction";"LisChannel";"Logic";"Media-PPL";"NovikovTV | НовиковТВ";"SMA";"SOK";"КрокусТВ | CrocusTV | IndoorTV";"Сити";"ТЯК Москва"},
0)),"")</f>
        <v/>
      </c>
      <c r="EU371" s="60" t="n"/>
      <c r="EV371" s="60" t="n"/>
      <c r="EX371" s="110">
        <f t="array" ref="EX371">
($AR371/30
+N("ТРАФИК ПЛОЩАДКИ"))*
(IFERROR(
_xlfn.LET(
_xlpm.GPR,
HLOOKUP($L371,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(MATCH($T371,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IF($Q371="цифровой",_xlpm.GPR/$AG371,_xlpm.GPR/60)),
0)
+N("DWELL TIME"))*
(IF($AB371=0,0,IF($AB371=1,0.3,IF($AB371=2,0.5,IF($AB371&gt;2,1))))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_xlfn.IFS($AC371="да",1.2,$AC371="нет",1)*
_xlfn.IFS($AD371="да",1.2,$AD371="нет",1)*
IF(R371="статический",1,1.2)*
$X371*
INDEX(
{1.2;1;1.2;1.2;1;1.2;1.2;1.2;1.2;1.2;1.2;1;1.2;1.2;1.2;1.2;1;1;1.2;1.2;1.2;1;1;1;1;1.2;1.2;1.2;1.2;1;1;1;1;1.2;1.2;1.2;1.2;1.2;1.2;1.2;1.2;1;1;1.2;1;1;1;1;1.5;1;1;1.5;1.5;1.2},
MATCH($Q371,_xlpm.MI,0)))&gt;{0.02;0.04;0.06;0.1;0.2;0.4;0.6;0.8;1;2;4;6})),
{0;1;2;3;4;5;6;7;8;9;10;11;12},
0)))
+N("КОЭФФИЦИЕНТ КОНТАКТА"))))*
(_xlfn.IFS($X371&lt;0.1,$X371/1000,$X371&gt;25,5.2,AND($X371&gt;=0.1,$X371&lt;=25),(($X371*2+0.1)/10)*($X371/10)))*
IFERROR((_xlfn.LET(
_xlpm.MA,
{0;0.8;0.85;0.9;0.95;1},
_xlpm.MAA,
{0;1;2;3;4;5},
INDEX(_xlpm.MA,MATCH(SUMPRODUCT(--((IF(ROUND(_xlpm.MAA,1)&gt;5,5,ROUND($AB371,1)))&gt;{0;1;2;3;4;5})),_xlpm.MAA,0)))
+N("КОЭФФИЦИЕНТ КОЛ-ВО КОНСТРУКЦИЙ")),1)*
$AB371,0))*
(IF($Q371="цифровой",$AG371/15*$AI371,1)
+N("ДЛЯ ЦИФРЫ"))</f>
        <v/>
      </c>
      <c r="EY371" s="110">
        <f>IFERROR(EX371*AY371,0)</f>
        <v/>
      </c>
      <c r="EZ371" s="131">
        <f>IFERROR(DP371/EY371*1000,0)</f>
        <v/>
      </c>
      <c r="FA371" s="112">
        <f>IFERROR(FC371/FB371,0)</f>
        <v/>
      </c>
      <c r="FB371" s="112">
        <f>IFERROR((FC371/(EY371/FF371*#REF!))*0.825,0)</f>
        <v/>
      </c>
      <c r="FC371" s="112">
        <f>IFERROR(((EX371*30/AR371)*100)/30,0)</f>
        <v/>
      </c>
      <c r="FD371" s="112">
        <f>IFERROR(EY371/G371*100%,0)</f>
        <v/>
      </c>
      <c r="FE371" s="112">
        <f>IFERROR(FD371/FC371*100%,0)</f>
        <v/>
      </c>
      <c r="FF371" s="110">
        <f>IFERROR(AR371/30*AY371,0)</f>
        <v/>
      </c>
    </row>
    <row r="372" ht="13" customHeight="1">
      <c r="A372" s="59" t="n"/>
      <c r="B372" s="60" t="n"/>
      <c r="C372" s="60" t="n"/>
      <c r="D372" s="60">
        <f t="array" ref="D372">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MATCH($E372,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72" s="60">
        <f t="array" ref="E372">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MATCH($F372,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72" s="60" t="inlineStr"/>
      <c r="G372" s="60" t="n"/>
      <c r="H372" s="60">
        <f t="array" ref="H372">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MATCH($I372,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72" s="60" t="n"/>
      <c r="J372" s="60" t="n"/>
      <c r="K372" s="60" t="n"/>
      <c r="L372" s="60" t="n"/>
      <c r="M372" s="60" t="n"/>
      <c r="N372" s="60" t="n"/>
      <c r="O372" s="60" t="n"/>
      <c r="P372" s="60">
        <f t="array" ref="P372">
_xlfn.IFS(
ISNUMBER(MATCH($Q372,{"шелфбаннер","разделитель","монетница","чековая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ISNUMBER(MATCH($Q372,{"LED/LCD","видеокулер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ISNUMBER(MATCH($Q372,{"автомобиль","машина","выставочное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ISNUMBER(MATCH($Q372,{"билборд","лифтовая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ISNUMBER(MATCH($Q372,{"навигация","подвесной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ISNUMBER(MATCH($Q372,{"движущаяся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ISNUMBER(MATCH($Q372,{"каталог","журнал"},)),
"Пресса",
$Q372="","")</f>
        <v/>
      </c>
      <c r="Q372" s="60" t="n"/>
      <c r="R372" s="60">
        <f t="array" ref="R372">
IFERROR(
_xlfn.IFS(
OR(ISNUMBER(MATCH($Q372,{"экспозиция","макет","стенд","автостенд","авто стенд","выставочное пространство","выставочные стенды","модульные выставочные стенды","3Д конструкция","3D конструкция"},)),P372="Экспонирование"),
"нестандартный",
ISNUMBER(MATCH($Q372,{"скроллер","призматрон"},)),
"динамический",
$P372="Видео",
"цифровой",
OR($P372="Пресса",$P372="Щит",$P372="POSm",$P372="Подвес",$P372="Брендирование/оклейка"),
"статический"),"")</f>
        <v/>
      </c>
      <c r="S372" s="59" t="n"/>
      <c r="T372" s="60" t="n"/>
      <c r="U372" s="60" t="n"/>
      <c r="V372" s="60">
        <f>
IF(P372="Видео",
"цифровой постер/ролик",
IF(ISNUMBER(MATCH(Q372,{"короб световой","короб световой | лайтбокс","короб световой | кристалайт","лайтбокс","лайт бокс","кристалайт","LB","lightbox"},)),
"бэклит",
IF(P372="Брендирование/оклейка",
"перфарированная пленка/самоклейка",
IF(P372="Экспонирование",
"под запрос",
IF(P372="Подвес",
"баннер/ткань",
"")))))</f>
        <v/>
      </c>
      <c r="W372" s="59" t="n"/>
      <c r="X372" s="59" t="n"/>
      <c r="Y372" s="59" t="n"/>
      <c r="Z372" s="61" t="n"/>
      <c r="AA372" s="61" t="n"/>
      <c r="AB372" s="61">
        <f>IF(BL372&gt;0,Z372,0)</f>
        <v/>
      </c>
      <c r="AC372" s="59" t="n"/>
      <c r="AD372" s="59" t="n"/>
      <c r="AE372" s="59" t="n"/>
      <c r="AF372" s="59" t="n"/>
      <c r="AG372" s="59" t="n"/>
      <c r="AH372" s="59" t="n"/>
      <c r="AI372" s="59" t="n"/>
      <c r="AJ372" s="59" t="n"/>
      <c r="AK372" s="59" t="n"/>
      <c r="AL372" s="62">
        <f>IFERROR(IF(OR(R372="статический",R372="динамический",R372="нестандартный",R372="",R372=""),"-",IF(AND(AH372="-",AI372="-"),"-",AK372*3600/AH372*AI372)),"-")</f>
        <v/>
      </c>
      <c r="AM372" s="62">
        <f>IFERROR(IF(OR(R372="статический",R372="динамический",R372="",R372="", R372="BTL",R372="нестандартный"),"-",AG372*AI372*AL372/60),"-")</f>
        <v/>
      </c>
      <c r="AN372" s="63">
        <f>IFERROR(IF(AH372="","-",AG372*AI372/AH372),"-")</f>
        <v/>
      </c>
      <c r="AO372" s="59">
        <f>IFERROR(IF(OR($R372="статический",$R372="динамический",$R372="",$R372="",$R372="BTL",$R372="нестандартный"),"-",$AL372*$AY372),"-")</f>
        <v/>
      </c>
      <c r="AP372" s="62">
        <f>IFERROR(IF(OR($R372="статический",$R372="динамический",$R372="",$R372="",$R372="BTL",$R372="нестандартный"),"-",$AM372*AY372),"-")</f>
        <v/>
      </c>
      <c r="AQ372" s="64" t="n"/>
      <c r="AR372" s="61" t="n"/>
      <c r="AS372" s="61" t="n"/>
      <c r="AT372" s="61" t="n"/>
      <c r="AU372" s="65" t="n"/>
      <c r="AV372" s="124">
        <f>IFERROR(DR372/AT372*1000,"n/a")</f>
        <v/>
      </c>
      <c r="AW372" s="67" t="n"/>
      <c r="AX372" s="67" t="n"/>
      <c r="AY372" s="43">
        <f>IFERROR(IF(OR($AW372="",$AX372=""),"",_xlfn.DAYS($AX372+1,$AW372)),"")</f>
        <v/>
      </c>
      <c r="AZ372" s="68">
        <f t="array" ref="AZ372">
_xlfn.LET(_xlpm.COEFF,
IF($AW372+$AX372=0,0,IF(MAX(MIN($AX372,EOMONTH(AZ$15,0))-MAX($AW372,AZ$15)+1,)&gt;0,1,0)),
_xlfn.IFS(
$ES372="LisChannel",
_xlpm.COEFF*
INDEX({1;1;1.2;1.2;1;1;1;1;1.2;1.2;1.2;1.2},
MATCH(MONTH(AZ$15),
{1,2,3,4,5,6,7,8,9,10,11,12})),
CONCATENATE($ES372," ",$L372)="RussOutdoor метро",
_xlpm.COEFF*
INDEX({0.8;0.9;1.1;1.1;1;1;1;1;1.1;1.1;1.1;1.1},
MATCH(MONTH(AZ$15),
{1,2,3,4,5,6,7,8,9,10,11,12})),
$ES372&lt;&gt;"LisChannel",
_xlpm.COEFF,
$ES372&lt;&gt;"RussOutdoor",
_xlpm.COEFF))</f>
        <v/>
      </c>
      <c r="BA372" s="68">
        <f t="array" ref="BA372">
_xlfn.LET(_xlpm.COEFF,
IF($AW372+$AX372=0,0,IF(MAX(MIN($AX372,EOMONTH(BA$15,0))-MAX($AW372,BA$15)+1,)&gt;0,1,0)),
_xlfn.IFS(
$ES372="LisChannel",
_xlpm.COEFF*
INDEX({1;1;1.2;1.2;1;1;1;1;1.2;1.2;1.2;1.2},
MATCH(MONTH(BA$15),
{1,2,3,4,5,6,7,8,9,10,11,12})),
CONCATENATE($ES372," ",$L372)="RussOutdoor метро",
_xlpm.COEFF*
INDEX({0.8;0.9;1.1;1.1;1;1;1;1;1.1;1.1;1.1;1.1},
MATCH(MONTH(BA$15),
{1,2,3,4,5,6,7,8,9,10,11,12})),
$ES372&lt;&gt;"LisChannel",
_xlpm.COEFF,
$ES372&lt;&gt;"RussOutdoor",
_xlpm.COEFF))</f>
        <v/>
      </c>
      <c r="BB372" s="68">
        <f t="array" ref="BB372">
_xlfn.LET(_xlpm.COEFF,
IF($AW372+$AX372=0,0,IF(MAX(MIN($AX372,EOMONTH(BB$15,0))-MAX($AW372,BB$15)+1,)&gt;0,1,0)),
_xlfn.IFS(
$ES372="LisChannel",
_xlpm.COEFF*
INDEX({1;1;1.2;1.2;1;1;1;1;1.2;1.2;1.2;1.2},
MATCH(MONTH(BB$15),
{1,2,3,4,5,6,7,8,9,10,11,12})),
CONCATENATE($ES372," ",$L372)="RussOutdoor метро",
_xlpm.COEFF*
INDEX({0.8;0.9;1.1;1.1;1;1;1;1;1.1;1.1;1.1;1.1},
MATCH(MONTH(BB$15),
{1,2,3,4,5,6,7,8,9,10,11,12})),
$ES372&lt;&gt;"LisChannel",
_xlpm.COEFF,
$ES372&lt;&gt;"RussOutdoor",
_xlpm.COEFF))</f>
        <v/>
      </c>
      <c r="BC372" s="68">
        <f t="array" ref="BC372">
_xlfn.LET(_xlpm.COEFF,
IF($AW372+$AX372=0,0,IF(MAX(MIN($AX372,EOMONTH(BC$15,0))-MAX($AW372,BC$15)+1,)&gt;0,1,0)),
_xlfn.IFS(
$ES372="LisChannel",
_xlpm.COEFF*
INDEX({1;1;1.2;1.2;1;1;1;1;1.2;1.2;1.2;1.2},
MATCH(MONTH(BC$15),
{1,2,3,4,5,6,7,8,9,10,11,12})),
CONCATENATE($ES372," ",$L372)="RussOutdoor метро",
_xlpm.COEFF*
INDEX({0.8;0.9;1.1;1.1;1;1;1;1;1.1;1.1;1.1;1.1},
MATCH(MONTH(BC$15),
{1,2,3,4,5,6,7,8,9,10,11,12})),
$ES372&lt;&gt;"LisChannel",
_xlpm.COEFF,
$ES372&lt;&gt;"RussOutdoor",
_xlpm.COEFF))</f>
        <v/>
      </c>
      <c r="BD372" s="68">
        <f t="array" ref="BD372">
_xlfn.LET(_xlpm.COEFF,
IF($AW372+$AX372=0,0,IF(MAX(MIN($AX372,EOMONTH(BD$15,0))-MAX($AW372,BD$15)+1,)&gt;0,1,0)),
_xlfn.IFS(
$ES372="LisChannel",
_xlpm.COEFF*
INDEX({1;1;1.2;1.2;1;1;1;1;1.2;1.2;1.2;1.2},
MATCH(MONTH(BD$15),
{1,2,3,4,5,6,7,8,9,10,11,12})),
CONCATENATE($ES372," ",$L372)="RussOutdoor метро",
_xlpm.COEFF*
INDEX({0.8;0.9;1.1;1.1;1;1;1;1;1.1;1.1;1.1;1.1},
MATCH(MONTH(BD$15),
{1,2,3,4,5,6,7,8,9,10,11,12})),
$ES372&lt;&gt;"LisChannel",
_xlpm.COEFF,
$ES372&lt;&gt;"RussOutdoor",
_xlpm.COEFF))</f>
        <v/>
      </c>
      <c r="BE372" s="68">
        <f t="array" ref="BE372">
_xlfn.LET(_xlpm.COEFF,
IF($AW372+$AX372=0,0,IF(MAX(MIN($AX372,EOMONTH(BE$15,0))-MAX($AW372,BE$15)+1,)&gt;0,1,0)),
_xlfn.IFS(
$ES372="LisChannel",
_xlpm.COEFF*
INDEX({1;1;1.2;1.2;1;1;1;1;1.2;1.2;1.2;1.2},
MATCH(MONTH(BE$15),
{1,2,3,4,5,6,7,8,9,10,11,12})),
CONCATENATE($ES372," ",$L372)="RussOutdoor метро",
_xlpm.COEFF*
INDEX({0.8;0.9;1.1;1.1;1;1;1;1;1.1;1.1;1.1;1.1},
MATCH(MONTH(BE$15),
{1,2,3,4,5,6,7,8,9,10,11,12})),
$ES372&lt;&gt;"LisChannel",
_xlpm.COEFF,
$ES372&lt;&gt;"RussOutdoor",
_xlpm.COEFF))</f>
        <v/>
      </c>
      <c r="BF372" s="68">
        <f t="array" ref="BF372">
_xlfn.LET(_xlpm.COEFF,
IF($AW372+$AX372=0,0,IF(MAX(MIN($AX372,EOMONTH(BF$15,0))-MAX($AW372,BF$15)+1,)&gt;0,1,0)),
_xlfn.IFS(
$ES372="LisChannel",
_xlpm.COEFF*
INDEX({1;1;1.2;1.2;1;1;1;1;1.2;1.2;1.2;1.2},
MATCH(MONTH(BF$15),
{1,2,3,4,5,6,7,8,9,10,11,12})),
CONCATENATE($ES372," ",$L372)="RussOutdoor метро",
_xlpm.COEFF*
INDEX({0.8;0.9;1.1;1.1;1;1;1;1;1.1;1.1;1.1;1.1},
MATCH(MONTH(BF$15),
{1,2,3,4,5,6,7,8,9,10,11,12})),
$ES372&lt;&gt;"LisChannel",
_xlpm.COEFF,
$ES372&lt;&gt;"RussOutdoor",
_xlpm.COEFF))</f>
        <v/>
      </c>
      <c r="BG372" s="68">
        <f t="array" ref="BG372">
_xlfn.LET(_xlpm.COEFF,
IF($AW372+$AX372=0,0,IF(MAX(MIN($AX372,EOMONTH(BG$15,0))-MAX($AW372,BG$15)+1,)&gt;0,1,0)),
_xlfn.IFS(
$ES372="LisChannel",
_xlpm.COEFF*
INDEX({1;1;1.2;1.2;1;1;1;1;1.2;1.2;1.2;1.2},
MATCH(MONTH(BG$15),
{1,2,3,4,5,6,7,8,9,10,11,12})),
CONCATENATE($ES372," ",$L372)="RussOutdoor метро",
_xlpm.COEFF*
INDEX({0.8;0.9;1.1;1.1;1;1;1;1;1.1;1.1;1.1;1.1},
MATCH(MONTH(BG$15),
{1,2,3,4,5,6,7,8,9,10,11,12})),
$ES372&lt;&gt;"LisChannel",
_xlpm.COEFF,
$ES372&lt;&gt;"RussOutdoor",
_xlpm.COEFF))</f>
        <v/>
      </c>
      <c r="BH372" s="68">
        <f t="array" ref="BH372">
_xlfn.LET(_xlpm.COEFF,
IF($AW372+$AX372=0,0,IF(MAX(MIN($AX372,EOMONTH(BH$15,0))-MAX($AW372,BH$15)+1,)&gt;0,1,0)),
_xlfn.IFS(
$ES372="LisChannel",
_xlpm.COEFF*
INDEX({1;1;1.2;1.2;1;1;1;1;1.2;1.2;1.2;1.2},
MATCH(MONTH(BH$15),
{1,2,3,4,5,6,7,8,9,10,11,12})),
CONCATENATE($ES372," ",$L372)="RussOutdoor метро",
_xlpm.COEFF*
INDEX({0.8;0.9;1.1;1.1;1;1;1;1;1.1;1.1;1.1;1.1},
MATCH(MONTH(BH$15),
{1,2,3,4,5,6,7,8,9,10,11,12})),
$ES372&lt;&gt;"LisChannel",
_xlpm.COEFF,
$ES372&lt;&gt;"RussOutdoor",
_xlpm.COEFF))</f>
        <v/>
      </c>
      <c r="BI372" s="68">
        <f t="array" ref="BI372">
_xlfn.LET(_xlpm.COEFF,
IF($AW372+$AX372=0,0,IF(MAX(MIN($AX372,EOMONTH(BI$15,0))-MAX($AW372,BI$15)+1,)&gt;0,1,0)),
_xlfn.IFS(
$ES372="LisChannel",
_xlpm.COEFF*
INDEX({1;1;1.2;1.2;1;1;1;1;1.2;1.2;1.2;1.2},
MATCH(MONTH(BI$15),
{1,2,3,4,5,6,7,8,9,10,11,12})),
CONCATENATE($ES372," ",$L372)="RussOutdoor метро",
_xlpm.COEFF*
INDEX({0.8;0.9;1.1;1.1;1;1;1;1;1.1;1.1;1.1;1.1},
MATCH(MONTH(BI$15),
{1,2,3,4,5,6,7,8,9,10,11,12})),
$ES372&lt;&gt;"LisChannel",
_xlpm.COEFF,
$ES372&lt;&gt;"RussOutdoor",
_xlpm.COEFF))</f>
        <v/>
      </c>
      <c r="BJ372" s="68">
        <f t="array" ref="BJ372">
_xlfn.LET(_xlpm.COEFF,
IF($AW372+$AX372=0,0,IF(MAX(MIN($AX372,EOMONTH(BJ$15,0))-MAX($AW372,BJ$15)+1,)&gt;0,1,0)),
_xlfn.IFS(
$ES372="LisChannel",
_xlpm.COEFF*
INDEX({1;1;1.2;1.2;1;1;1;1;1.2;1.2;1.2;1.2},
MATCH(MONTH(BJ$15),
{1,2,3,4,5,6,7,8,9,10,11,12})),
CONCATENATE($ES372," ",$L372)="RussOutdoor метро",
_xlpm.COEFF*
INDEX({0.8;0.9;1.1;1.1;1;1;1;1;1.1;1.1;1.1;1.1},
MATCH(MONTH(BJ$15),
{1,2,3,4,5,6,7,8,9,10,11,12})),
$ES372&lt;&gt;"LisChannel",
_xlpm.COEFF,
$ES372&lt;&gt;"RussOutdoor",
_xlpm.COEFF))</f>
        <v/>
      </c>
      <c r="BK372" s="68">
        <f t="array" ref="BK372">
_xlfn.LET(_xlpm.COEFF,
IF($AW372+$AX372=0,0,IF(MAX(MIN($AX372,EOMONTH(BK$15,0))-MAX($AW372,BK$15)+1,)&gt;0,1,0)),
_xlfn.IFS(
$ES372="LisChannel",
_xlpm.COEFF*
INDEX({1;1;1.2;1.2;1;1;1;1;1.2;1.2;1.2;1.2},
MATCH(MONTH(BK$15),
{1,2,3,4,5,6,7,8,9,10,11,12})),
CONCATENATE($ES372," ",$L372)="RussOutdoor метро",
_xlpm.COEFF*
INDEX({0.8;0.9;1.1;1.1;1;1;1;1;1.1;1.1;1.1;1.1},
MATCH(MONTH(BK$15),
{1,2,3,4,5,6,7,8,9,10,11,12})),
$ES372&lt;&gt;"LisChannel",
_xlpm.COEFF,
$ES372&lt;&gt;"RussOutdoor",
_xlpm.COEFF))</f>
        <v/>
      </c>
      <c r="BL372" s="62">
        <f>COUNTIFS($AZ372:$BK372,"&gt;0")</f>
        <v/>
      </c>
      <c r="BM372" s="65" t="n"/>
      <c r="BN372" s="125">
        <f>$DJ372</f>
        <v/>
      </c>
      <c r="BO372" s="63">
        <f>$DQ372</f>
        <v/>
      </c>
      <c r="BP372" s="125">
        <f>
IFERROR(
IF($BL372=0,0,
$BN372*(1-$BO372)),
0)</f>
        <v/>
      </c>
      <c r="BQ372" s="125">
        <f t="array" ref="BQ372">
IFERROR(
_xlfn.IFS(
$DH372="день_1",
$BP372*$BL372/($AX372-$AW372+1)*AZ372*(DAY(EOMONTH(AZ$15,0))),
$DH372="день_2",
$BP372/30*MAX(MIN($AX372,EOMONTH(AZ$15,0))-MAX($AW372,AZ$15)+1,),
$DH372="раб.день",
$BP372/30*(IFERROR(
_xlfn.LET(_xlpm.VD,
CHOOSE(
{1;2;3;4;5;6;7;8;9;10;11;12;13;14;15;16;17;18},
45658,45659,45660,45661,45662,45663,45664,45665,45711,45724,45778,45779,45785,45786,45820,45821,45965,46022),
_xlfn.LET(_xlpm.DD,
MAX(MIN($AX372,EOMONTH(AZ$15,0))-MAX($AW372,AZ$15),),
_xlfn.IFS(
AND(MONTH($AW372)=MONTH(AZ$15),MONTH($AX372)&lt;&gt;MONTH(AZ$15)),
NETWORKDAYS.INTL($AW372,$AW372+_xlpm.DD,1,_xlpm.VD),
AND(MONTH($AW372)&lt;&gt;MONTH(AZ$15),MONTH($AX372)=MONTH(AZ$15)),
NETWORKDAYS.INTL(($AX372)-_xlpm.DD,$AX372,1,_xlpm.VD),
AND(MONTH($AW372)&lt;MONTH(AZ$15),MONTH($AX372)&gt;MONTH(AZ$15)),
NETWORKDAYS.INTL((EOMONTH(AZ$15-1,1))-_xlpm.DD,EOMONTH(AZ$15-1,1),1,_xlpm.VD),
AND(MONTH($AW372)=MONTH(AZ$15),MONTH($AX372)=MONTH(AZ$15)),
NETWORKDAYS.INTL($AW372,$AX372,1,_xlpm.VD)))),0)),
$DH372="месяц",
$BP372*AZ372,
$DH372="неделя",
$BP372*AZ372/7*(ROUNDUP((DAY(EOMONTH(AZ$15,0)))/4,0))),
0)</f>
        <v/>
      </c>
      <c r="BR372" s="125">
        <f t="array" ref="BR372">
IFERROR(
_xlfn.IFS(
$DH372="день_1",
$BP372*$BL372/($AX372-$AW372+1)*BA372*(DAY(EOMONTH(BA$15,0))),
$DH372="день_2",
$BP372/30*MAX(MIN($AX372,EOMONTH(BA$15,0))-MAX($AW372,BA$15)+1,),
$DH372="раб.день",
$BP372/30*(IFERROR(
_xlfn.LET(_xlpm.VD,
CHOOSE(
{1;2;3;4;5;6;7;8;9;10;11;12;13;14;15;16;17;18},
45658,45659,45660,45661,45662,45663,45664,45665,45711,45724,45778,45779,45785,45786,45820,45821,45965,46022),
_xlfn.LET(_xlpm.DD,
MAX(MIN($AX372,EOMONTH(BA$15,0))-MAX($AW372,BA$15),),
_xlfn.IFS(
AND(MONTH($AW372)=MONTH(BA$15),MONTH($AX372)&lt;&gt;MONTH(BA$15)),
NETWORKDAYS.INTL($AW372,$AW372+_xlpm.DD,1,_xlpm.VD),
AND(MONTH($AW372)&lt;&gt;MONTH(BA$15),MONTH($AX372)=MONTH(BA$15)),
NETWORKDAYS.INTL(($AX372)-_xlpm.DD,$AX372,1,_xlpm.VD),
AND(MONTH($AW372)&lt;MONTH(BA$15),MONTH($AX372)&gt;MONTH(BA$15)),
NETWORKDAYS.INTL((EOMONTH(BA$15-1,1))-_xlpm.DD,EOMONTH(BA$15-1,1),1,_xlpm.VD),
AND(MONTH($AW372)=MONTH(BA$15),MONTH($AX372)=MONTH(BA$15)),
NETWORKDAYS.INTL($AW372,$AX372,1,_xlpm.VD)))),0)),
$DH372="месяц",
$BP372*BA372,
$DH372="неделя",
$BP372*BA372/7*(ROUNDUP((DAY(EOMONTH(BA$15,0)))/4,0))),
0)</f>
        <v/>
      </c>
      <c r="BS372" s="125">
        <f t="array" ref="BS372">
IFERROR(
_xlfn.IFS(
$DH372="день_1",
$BP372*$BL372/($AX372-$AW372+1)*BB372*(DAY(EOMONTH(BB$15,0))),
$DH372="день_2",
$BP372/30*MAX(MIN($AX372,EOMONTH(BB$15,0))-MAX($AW372,BB$15)+1,),
$DH372="раб.день",
$BP372/30*(IFERROR(
_xlfn.LET(_xlpm.VD,
CHOOSE(
{1;2;3;4;5;6;7;8;9;10;11;12;13;14;15;16;17;18},
45658,45659,45660,45661,45662,45663,45664,45665,45711,45724,45778,45779,45785,45786,45820,45821,45965,46022),
_xlfn.LET(_xlpm.DD,
MAX(MIN($AX372,EOMONTH(BB$15,0))-MAX($AW372,BB$15),),
_xlfn.IFS(
AND(MONTH($AW372)=MONTH(BB$15),MONTH($AX372)&lt;&gt;MONTH(BB$15)),
NETWORKDAYS.INTL($AW372,$AW372+_xlpm.DD,1,_xlpm.VD),
AND(MONTH($AW372)&lt;&gt;MONTH(BB$15),MONTH($AX372)=MONTH(BB$15)),
NETWORKDAYS.INTL(($AX372)-_xlpm.DD,$AX372,1,_xlpm.VD),
AND(MONTH($AW372)&lt;MONTH(BB$15),MONTH($AX372)&gt;MONTH(BB$15)),
NETWORKDAYS.INTL((EOMONTH(BB$15-1,1))-_xlpm.DD,EOMONTH(BB$15-1,1),1,_xlpm.VD),
AND(MONTH($AW372)=MONTH(BB$15),MONTH($AX372)=MONTH(BB$15)),
NETWORKDAYS.INTL($AW372,$AX372,1,_xlpm.VD)))),0)),
$DH372="месяц",
$BP372*BB372,
$DH372="неделя",
$BP372*BB372/7*(ROUNDUP((DAY(EOMONTH(BB$15,0)))/4,0))),
0)</f>
        <v/>
      </c>
      <c r="BT372" s="125">
        <f t="array" ref="BT372">
IFERROR(
_xlfn.IFS(
$DH372="день_1",
$BP372*$BL372/($AX372-$AW372+1)*BC372*(DAY(EOMONTH(BC$15,0))),
$DH372="день_2",
$BP372/30*MAX(MIN($AX372,EOMONTH(BC$15,0))-MAX($AW372,BC$15)+1,),
$DH372="раб.день",
$BP372/30*(IFERROR(
_xlfn.LET(_xlpm.VD,
CHOOSE(
{1;2;3;4;5;6;7;8;9;10;11;12;13;14;15;16;17;18},
45658,45659,45660,45661,45662,45663,45664,45665,45711,45724,45778,45779,45785,45786,45820,45821,45965,46022),
_xlfn.LET(_xlpm.DD,
MAX(MIN($AX372,EOMONTH(BC$15,0))-MAX($AW372,BC$15),),
_xlfn.IFS(
AND(MONTH($AW372)=MONTH(BC$15),MONTH($AX372)&lt;&gt;MONTH(BC$15)),
NETWORKDAYS.INTL($AW372,$AW372+_xlpm.DD,1,_xlpm.VD),
AND(MONTH($AW372)&lt;&gt;MONTH(BC$15),MONTH($AX372)=MONTH(BC$15)),
NETWORKDAYS.INTL(($AX372)-_xlpm.DD,$AX372,1,_xlpm.VD),
AND(MONTH($AW372)&lt;MONTH(BC$15),MONTH($AX372)&gt;MONTH(BC$15)),
NETWORKDAYS.INTL((EOMONTH(BC$15-1,1))-_xlpm.DD,EOMONTH(BC$15-1,1),1,_xlpm.VD),
AND(MONTH($AW372)=MONTH(BC$15),MONTH($AX372)=MONTH(BC$15)),
NETWORKDAYS.INTL($AW372,$AX372,1,_xlpm.VD)))),0)),
$DH372="месяц",
$BP372*BC372,
$DH372="неделя",
$BP372*BC372/7*(ROUNDUP((DAY(EOMONTH(BC$15,0)))/4,0))),
0)</f>
        <v/>
      </c>
      <c r="BU372" s="125">
        <f t="array" ref="BU372">
IFERROR(
_xlfn.IFS(
$DH372="день_1",
$BP372*$BL372/($AX372-$AW372+1)*BD372*(DAY(EOMONTH(BD$15,0))),
$DH372="день_2",
$BP372/30*MAX(MIN($AX372,EOMONTH(BD$15,0))-MAX($AW372,BD$15)+1,),
$DH372="раб.день",
$BP372/30*(IFERROR(
_xlfn.LET(_xlpm.VD,
CHOOSE(
{1;2;3;4;5;6;7;8;9;10;11;12;13;14;15;16;17;18},
45658,45659,45660,45661,45662,45663,45664,45665,45711,45724,45778,45779,45785,45786,45820,45821,45965,46022),
_xlfn.LET(_xlpm.DD,
MAX(MIN($AX372,EOMONTH(BD$15,0))-MAX($AW372,BD$15),),
_xlfn.IFS(
AND(MONTH($AW372)=MONTH(BD$15),MONTH($AX372)&lt;&gt;MONTH(BD$15)),
NETWORKDAYS.INTL($AW372,$AW372+_xlpm.DD,1,_xlpm.VD),
AND(MONTH($AW372)&lt;&gt;MONTH(BD$15),MONTH($AX372)=MONTH(BD$15)),
NETWORKDAYS.INTL(($AX372)-_xlpm.DD,$AX372,1,_xlpm.VD),
AND(MONTH($AW372)&lt;MONTH(BD$15),MONTH($AX372)&gt;MONTH(BD$15)),
NETWORKDAYS.INTL((EOMONTH(BD$15-1,1))-_xlpm.DD,EOMONTH(BD$15-1,1),1,_xlpm.VD),
AND(MONTH($AW372)=MONTH(BD$15),MONTH($AX372)=MONTH(BD$15)),
NETWORKDAYS.INTL($AW372,$AX372,1,_xlpm.VD)))),0)),
$DH372="месяц",
$BP372*BD372,
$DH372="неделя",
$BP372*BD372/7*(ROUNDUP((DAY(EOMONTH(BD$15,0)))/4,0))),
0)</f>
        <v/>
      </c>
      <c r="BV372" s="125">
        <f t="array" ref="BV372">
IFERROR(
_xlfn.IFS(
$DH372="день_1",
$BP372*$BL372/($AX372-$AW372+1)*BE372*(DAY(EOMONTH(BE$15,0))),
$DH372="день_2",
$BP372/30*MAX(MIN($AX372,EOMONTH(BE$15,0))-MAX($AW372,BE$15)+1,),
$DH372="раб.день",
$BP372/30*(IFERROR(
_xlfn.LET(_xlpm.VD,
CHOOSE(
{1;2;3;4;5;6;7;8;9;10;11;12;13;14;15;16;17;18},
45658,45659,45660,45661,45662,45663,45664,45665,45711,45724,45778,45779,45785,45786,45820,45821,45965,46022),
_xlfn.LET(_xlpm.DD,
MAX(MIN($AX372,EOMONTH(BE$15,0))-MAX($AW372,BE$15),),
_xlfn.IFS(
AND(MONTH($AW372)=MONTH(BE$15),MONTH($AX372)&lt;&gt;MONTH(BE$15)),
NETWORKDAYS.INTL($AW372,$AW372+_xlpm.DD,1,_xlpm.VD),
AND(MONTH($AW372)&lt;&gt;MONTH(BE$15),MONTH($AX372)=MONTH(BE$15)),
NETWORKDAYS.INTL(($AX372)-_xlpm.DD,$AX372,1,_xlpm.VD),
AND(MONTH($AW372)&lt;MONTH(BE$15),MONTH($AX372)&gt;MONTH(BE$15)),
NETWORKDAYS.INTL((EOMONTH(BE$15-1,1))-_xlpm.DD,EOMONTH(BE$15-1,1),1,_xlpm.VD),
AND(MONTH($AW372)=MONTH(BE$15),MONTH($AX372)=MONTH(BE$15)),
NETWORKDAYS.INTL($AW372,$AX372,1,_xlpm.VD)))),0)),
$DH372="месяц",
$BP372*BE372,
$DH372="неделя",
$BP372*BE372/7*(ROUNDUP((DAY(EOMONTH(BE$15,0)))/4,0))),
0)</f>
        <v/>
      </c>
      <c r="BW372" s="125">
        <f t="array" ref="BW372">
IFERROR(
_xlfn.IFS(
$DH372="день_1",
$BP372*$BL372/($AX372-$AW372+1)*BF372*(DAY(EOMONTH(BF$15,0))),
$DH372="день_2",
$BP372/30*MAX(MIN($AX372,EOMONTH(BF$15,0))-MAX($AW372,BF$15)+1,),
$DH372="раб.день",
$BP372/30*(IFERROR(
_xlfn.LET(_xlpm.VD,
CHOOSE(
{1;2;3;4;5;6;7;8;9;10;11;12;13;14;15;16;17;18},
45658,45659,45660,45661,45662,45663,45664,45665,45711,45724,45778,45779,45785,45786,45820,45821,45965,46022),
_xlfn.LET(_xlpm.DD,
MAX(MIN($AX372,EOMONTH(BF$15,0))-MAX($AW372,BF$15),),
_xlfn.IFS(
AND(MONTH($AW372)=MONTH(BF$15),MONTH($AX372)&lt;&gt;MONTH(BF$15)),
NETWORKDAYS.INTL($AW372,$AW372+_xlpm.DD,1,_xlpm.VD),
AND(MONTH($AW372)&lt;&gt;MONTH(BF$15),MONTH($AX372)=MONTH(BF$15)),
NETWORKDAYS.INTL(($AX372)-_xlpm.DD,$AX372,1,_xlpm.VD),
AND(MONTH($AW372)&lt;MONTH(BF$15),MONTH($AX372)&gt;MONTH(BF$15)),
NETWORKDAYS.INTL((EOMONTH(BF$15-1,1))-_xlpm.DD,EOMONTH(BF$15-1,1),1,_xlpm.VD),
AND(MONTH($AW372)=MONTH(BF$15),MONTH($AX372)=MONTH(BF$15)),
NETWORKDAYS.INTL($AW372,$AX372,1,_xlpm.VD)))),0)),
$DH372="месяц",
$BP372*BF372,
$DH372="неделя",
$BP372*BF372/7*(ROUNDUP((DAY(EOMONTH(BF$15,0)))/4,0))),
0)</f>
        <v/>
      </c>
      <c r="BX372" s="125">
        <f t="array" ref="BX372">
IFERROR(
_xlfn.IFS(
$DH372="день_1",
$BP372*$BL372/($AX372-$AW372+1)*BG372*(DAY(EOMONTH(BG$15,0))),
$DH372="день_2",
$BP372/30*MAX(MIN($AX372,EOMONTH(BG$15,0))-MAX($AW372,BG$15)+1,),
$DH372="раб.день",
$BP372/30*(IFERROR(
_xlfn.LET(_xlpm.VD,
CHOOSE(
{1;2;3;4;5;6;7;8;9;10;11;12;13;14;15;16;17;18},
45658,45659,45660,45661,45662,45663,45664,45665,45711,45724,45778,45779,45785,45786,45820,45821,45965,46022),
_xlfn.LET(_xlpm.DD,
MAX(MIN($AX372,EOMONTH(BG$15,0))-MAX($AW372,BG$15),),
_xlfn.IFS(
AND(MONTH($AW372)=MONTH(BG$15),MONTH($AX372)&lt;&gt;MONTH(BG$15)),
NETWORKDAYS.INTL($AW372,$AW372+_xlpm.DD,1,_xlpm.VD),
AND(MONTH($AW372)&lt;&gt;MONTH(BG$15),MONTH($AX372)=MONTH(BG$15)),
NETWORKDAYS.INTL(($AX372)-_xlpm.DD,$AX372,1,_xlpm.VD),
AND(MONTH($AW372)&lt;MONTH(BG$15),MONTH($AX372)&gt;MONTH(BG$15)),
NETWORKDAYS.INTL((EOMONTH(BG$15-1,1))-_xlpm.DD,EOMONTH(BG$15-1,1),1,_xlpm.VD),
AND(MONTH($AW372)=MONTH(BG$15),MONTH($AX372)=MONTH(BG$15)),
NETWORKDAYS.INTL($AW372,$AX372,1,_xlpm.VD)))),0)),
$DH372="месяц",
$BP372*BG372,
$DH372="неделя",
$BP372*BG372/7*(ROUNDUP((DAY(EOMONTH(BG$15,0)))/4,0))),
0)</f>
        <v/>
      </c>
      <c r="BY372" s="125">
        <f t="array" ref="BY372">
IFERROR(
_xlfn.IFS(
$DH372="день_1",
$BP372*$BL372/($AX372-$AW372+1)*BH372*(DAY(EOMONTH(BH$15,0))),
$DH372="день_2",
$BP372/30*MAX(MIN($AX372,EOMONTH(BH$15,0))-MAX($AW372,BH$15)+1,),
$DH372="раб.день",
$BP372/30*(IFERROR(
_xlfn.LET(_xlpm.VD,
CHOOSE(
{1;2;3;4;5;6;7;8;9;10;11;12;13;14;15;16;17;18},
45658,45659,45660,45661,45662,45663,45664,45665,45711,45724,45778,45779,45785,45786,45820,45821,45965,46022),
_xlfn.LET(_xlpm.DD,
MAX(MIN($AX372,EOMONTH(BH$15,0))-MAX($AW372,BH$15),),
_xlfn.IFS(
AND(MONTH($AW372)=MONTH(BH$15),MONTH($AX372)&lt;&gt;MONTH(BH$15)),
NETWORKDAYS.INTL($AW372,$AW372+_xlpm.DD,1,_xlpm.VD),
AND(MONTH($AW372)&lt;&gt;MONTH(BH$15),MONTH($AX372)=MONTH(BH$15)),
NETWORKDAYS.INTL(($AX372)-_xlpm.DD,$AX372,1,_xlpm.VD),
AND(MONTH($AW372)&lt;MONTH(BH$15),MONTH($AX372)&gt;MONTH(BH$15)),
NETWORKDAYS.INTL((EOMONTH(BH$15-1,1))-_xlpm.DD,EOMONTH(BH$15-1,1),1,_xlpm.VD),
AND(MONTH($AW372)=MONTH(BH$15),MONTH($AX372)=MONTH(BH$15)),
NETWORKDAYS.INTL($AW372,$AX372,1,_xlpm.VD)))),0)),
$DH372="месяц",
$BP372*BH372,
$DH372="неделя",
$BP372*BH372/7*(ROUNDUP((DAY(EOMONTH(BH$15,0)))/4,0))),
0)</f>
        <v/>
      </c>
      <c r="BZ372" s="125">
        <f t="array" ref="BZ372">
IFERROR(
_xlfn.IFS(
$DH372="день_1",
$BP372*$BL372/($AX372-$AW372+1)*BI372*(DAY(EOMONTH(BI$15,0))),
$DH372="день_2",
$BP372/30*MAX(MIN($AX372,EOMONTH(BI$15,0))-MAX($AW372,BI$15)+1,),
$DH372="раб.день",
$BP372/30*(IFERROR(
_xlfn.LET(_xlpm.VD,
CHOOSE(
{1;2;3;4;5;6;7;8;9;10;11;12;13;14;15;16;17;18},
45658,45659,45660,45661,45662,45663,45664,45665,45711,45724,45778,45779,45785,45786,45820,45821,45965,46022),
_xlfn.LET(_xlpm.DD,
MAX(MIN($AX372,EOMONTH(BI$15,0))-MAX($AW372,BI$15),),
_xlfn.IFS(
AND(MONTH($AW372)=MONTH(BI$15),MONTH($AX372)&lt;&gt;MONTH(BI$15)),
NETWORKDAYS.INTL($AW372,$AW372+_xlpm.DD,1,_xlpm.VD),
AND(MONTH($AW372)&lt;&gt;MONTH(BI$15),MONTH($AX372)=MONTH(BI$15)),
NETWORKDAYS.INTL(($AX372)-_xlpm.DD,$AX372,1,_xlpm.VD),
AND(MONTH($AW372)&lt;MONTH(BI$15),MONTH($AX372)&gt;MONTH(BI$15)),
NETWORKDAYS.INTL((EOMONTH(BI$15-1,1))-_xlpm.DD,EOMONTH(BI$15-1,1),1,_xlpm.VD),
AND(MONTH($AW372)=MONTH(BI$15),MONTH($AX372)=MONTH(BI$15)),
NETWORKDAYS.INTL($AW372,$AX372,1,_xlpm.VD)))),0)),
$DH372="месяц",
$BP372*BI372,
$DH372="неделя",
$BP372*BI372/7*(ROUNDUP((DAY(EOMONTH(BI$15,0)))/4,0))),
0)</f>
        <v/>
      </c>
      <c r="CA372" s="125">
        <f t="array" ref="CA372">
IFERROR(
_xlfn.IFS(
$DH372="день_1",
$BP372*$BL372/($AX372-$AW372+1)*BJ372*(DAY(EOMONTH(BJ$15,0))),
$DH372="день_2",
$BP372/30*MAX(MIN($AX372,EOMONTH(BJ$15,0))-MAX($AW372,BJ$15)+1,),
$DH372="раб.день",
$BP372/30*(IFERROR(
_xlfn.LET(_xlpm.VD,
CHOOSE(
{1;2;3;4;5;6;7;8;9;10;11;12;13;14;15;16;17;18},
45658,45659,45660,45661,45662,45663,45664,45665,45711,45724,45778,45779,45785,45786,45820,45821,45965,46022),
_xlfn.LET(_xlpm.DD,
MAX(MIN($AX372,EOMONTH(BJ$15,0))-MAX($AW372,BJ$15),),
_xlfn.IFS(
AND(MONTH($AW372)=MONTH(BJ$15),MONTH($AX372)&lt;&gt;MONTH(BJ$15)),
NETWORKDAYS.INTL($AW372,$AW372+_xlpm.DD,1,_xlpm.VD),
AND(MONTH($AW372)&lt;&gt;MONTH(BJ$15),MONTH($AX372)=MONTH(BJ$15)),
NETWORKDAYS.INTL(($AX372)-_xlpm.DD,$AX372,1,_xlpm.VD),
AND(MONTH($AW372)&lt;MONTH(BJ$15),MONTH($AX372)&gt;MONTH(BJ$15)),
NETWORKDAYS.INTL((EOMONTH(BJ$15-1,1))-_xlpm.DD,EOMONTH(BJ$15-1,1),1,_xlpm.VD),
AND(MONTH($AW372)=MONTH(BJ$15),MONTH($AX372)=MONTH(BJ$15)),
NETWORKDAYS.INTL($AW372,$AX372,1,_xlpm.VD)))),0)),
$DH372="месяц",
$BP372*BJ372,
$DH372="неделя",
$BP372*BJ372/7*(ROUNDUP((DAY(EOMONTH(BJ$15,0)))/4,0))),
0)</f>
        <v/>
      </c>
      <c r="CB372" s="125">
        <f t="array" ref="CB372">
IFERROR(
_xlfn.IFS(
$DH372="день_1",
$BP372*$BL372/($AX372-$AW372+1)*BK372*(DAY(EOMONTH(BK$15,0))),
$DH372="день_2",
$BP372/30*MAX(MIN($AX372,EOMONTH(BK$15,0))-MAX($AW372,BK$15)+1,),
$DH372="раб.день",
$BP372/30*(IFERROR(
_xlfn.LET(_xlpm.VD,
CHOOSE(
{1;2;3;4;5;6;7;8;9;10;11;12;13;14;15;16;17;18},
45658,45659,45660,45661,45662,45663,45664,45665,45711,45724,45778,45779,45785,45786,45820,45821,45965,46022),
_xlfn.LET(_xlpm.DD,
MAX(MIN($AX372,EOMONTH(BK$15,0))-MAX($AW372,BK$15),),
_xlfn.IFS(
AND(MONTH($AW372)=MONTH(BK$15),MONTH($AX372)&lt;&gt;MONTH(BK$15)),
NETWORKDAYS.INTL($AW372,$AW372+_xlpm.DD,1,_xlpm.VD),
AND(MONTH($AW372)&lt;&gt;MONTH(BK$15),MONTH($AX372)=MONTH(BK$15)),
NETWORKDAYS.INTL(($AX372)-_xlpm.DD,$AX372,1,_xlpm.VD),
AND(MONTH($AW372)&lt;MONTH(BK$15),MONTH($AX372)&gt;MONTH(BK$15)),
NETWORKDAYS.INTL((EOMONTH(BK$15-1,1))-_xlpm.DD,EOMONTH(BK$15-1,1),1,_xlpm.VD),
AND(MONTH($AW372)=MONTH(BK$15),MONTH($AX372)=MONTH(BK$15)),
NETWORKDAYS.INTL($AW372,$AX372,1,_xlpm.VD)))),0)),
$DH372="месяц",
$BP372*BK372,
$DH372="неделя",
$BP372*BK372/7*(ROUNDUP((DAY(EOMONTH(BK$15,0)))/4,0))),
0)</f>
        <v/>
      </c>
      <c r="CC372" s="125">
        <f>SUM($BQ372:$CB372)</f>
        <v/>
      </c>
      <c r="CD372" s="126">
        <f>SUM($EH372:$EH372)</f>
        <v/>
      </c>
      <c r="CE372" s="126">
        <f>$CD372*$AB372</f>
        <v/>
      </c>
      <c r="CF372" s="126">
        <f>SUM($EK372:$EK372)</f>
        <v/>
      </c>
      <c r="CG372" s="126">
        <f>$CF372*$AB372</f>
        <v/>
      </c>
      <c r="CH372" s="126">
        <f>SUM($CC372,$CE372,$CG372)</f>
        <v/>
      </c>
      <c r="CI372" s="126">
        <f>$CH372*(1+$CM372)</f>
        <v/>
      </c>
      <c r="CJ372" s="127" t="n">
        <v>0</v>
      </c>
      <c r="CK372" s="126">
        <f>SUM($CH372:$CH372)*(1+$CJ372)</f>
        <v/>
      </c>
      <c r="CL372" s="126">
        <f>SUM($CH372:$CH372)*(1+$CM372)</f>
        <v/>
      </c>
      <c r="CM372" s="59" t="inlineStr">
        <is>
          <t>20%</t>
        </is>
      </c>
      <c r="CN372" s="59" t="n"/>
      <c r="CO372" s="72" t="n"/>
      <c r="CP372" s="59" t="n"/>
      <c r="CQ372" s="73" t="n"/>
      <c r="CR372" s="73" t="n"/>
      <c r="CS372" s="73" t="n"/>
      <c r="CT372" s="72" t="n"/>
      <c r="CU372" s="79" t="inlineStr">
        <is>
          <t> </t>
        </is>
      </c>
      <c r="CV372" s="60" t="n"/>
      <c r="CW372" s="60" t="n"/>
      <c r="CX372" s="60" t="n"/>
      <c r="CY372" s="127">
        <f>IFERROR(($CC372-$EE372)/($EE372/(1-$DQ372)),0)</f>
        <v/>
      </c>
      <c r="CZ372" s="127">
        <f>IFERROR(1-$EI372/($CE372),0)</f>
        <v/>
      </c>
      <c r="DA372" s="127">
        <f>IFERROR(1-$EL372/($CG372),0)</f>
        <v/>
      </c>
      <c r="DB372" s="126">
        <f>ROUND(IFERROR(($CI372/(1+$CM372)-$EN372),0),2)</f>
        <v/>
      </c>
      <c r="DC372" s="128" t="n"/>
      <c r="DD372" s="125" t="n"/>
      <c r="DE372" s="75" t="n">
        <v>0</v>
      </c>
      <c r="DF372" s="128" t="n"/>
      <c r="DG372" s="125">
        <f>IF($DC372=0,0,$DD372*($DC372*100%-$DE372*$DF372))*SUM($AB372:$AB372)</f>
        <v/>
      </c>
      <c r="DH372" s="129" t="inlineStr">
        <is>
          <t>месяц</t>
        </is>
      </c>
      <c r="DI372" s="130">
        <f t="array" ref="DI372">IFERROR(
IF($ES372="LisChannel",
(ROUND(((INDEX({174.625;153.888888888889;130.972222222222},MATCH($AI372,{2;3;4}),0))*$AG372*$AI372),2)),0),0)</f>
        <v/>
      </c>
      <c r="DJ372" s="130">
        <f>
_xlfn.LET(_xlpm.X,
IFERROR(
IF($ES372="НовиковТВ",
(_xlfn.LET(_xlpm.NTV,
_xlfn.LET(_xlpm.MIN,350000,
IF(SUMIFS($DI:$DI,$ES:$ES,"НовиковТВ")&lt;=_xlpm.MIN,
(SUMIFS($DI:$DI,$ES:$ES,"НовиковТВ")/(COUNTIFS($ES:$ES,"НовиковТВ")))*_xlpm.MIN/SUMIFS($DI:$DI,$ES:$ES,"НовиковТВ"),
DI372)),
_xlpm.NTV+$DG372/(1-(1-(_xlpm.NTV)*(1-$DL372)*(1-$DM372)*(1-$DN372)*(1-$DO372)*(1-$DP372)/_xlpm.NTV))))/(1+$EP372),
$DI372+$DG372/(1-(1-($DI372)*(1-$DL372)*(1-$DM372)*(1-$DN372)*(1-$DO372)*(1-$DP372)/$DI372))),
0),
_xlpm.X*(1+$CM372)*(1+$CW372)-_xlpm.X*(1+$CM372)+_xlpm.X)</f>
        <v/>
      </c>
      <c r="DK372" s="125" t="inlineStr">
        <is>
          <t>послед.</t>
        </is>
      </c>
      <c r="DL372" s="63" t="n">
        <v>0</v>
      </c>
      <c r="DM372" s="63" t="n">
        <v>0</v>
      </c>
      <c r="DN372" s="63" t="n">
        <v>0</v>
      </c>
      <c r="DO372" s="63" t="n">
        <v>0</v>
      </c>
      <c r="DP372" s="63" t="n">
        <v>0</v>
      </c>
      <c r="DQ372" s="63">
        <f t="array" ref="DQ372">IFERROR(_xlfn.IFS(
$DK372="послед.",1-(1-$DL372)*(1-$DM372)*(1-$DN372)*(1-$DO372)*(1-$DP372),
$DK372="сумм.",$DL372+$DM372+$DN372+$DO372+$DP372),
0)</f>
        <v/>
      </c>
      <c r="DR372" s="125">
        <f t="array" ref="DR372">
IFERROR(
_xlfn.IFS(
$BL372=0,
0,
$BL372&gt;0,
_xlfn.IFS($DK372="послед.",
$DJ372*(1-$DL372)*(1-$DM372)*(1-$DN372)*(1-$DO372)*(1-$DP372),
$DK372="сумм.",
$DJ372*(1-($DL372+$DM372+$DN372+$DO372+$DP372)))),0)</f>
        <v/>
      </c>
      <c r="DS372" s="125">
        <f t="array" ref="DS372">
IFERROR(_xlfn.IFS(
$DH372="день_1",
$DR372*$BL372/($AX372-$AW372+1)*AZ372*(DAY(EOMONTH(AZ$15,0))),
$DH372="день_2",
$DR372/30*MAX(MIN($AX372,EOMONTH(AZ$15,0))-MAX($AW372,AZ$15)+1,),
$DH372="раб.день",
$DR372/30*(IFERROR(
_xlfn.LET(_xlpm.VD,
CHOOSE(
{1;2;3;4;5;6;7;8;9;10;11;12;13;14;15;16;17;18},
45658,45659,45660,45661,45662,45663,45664,45665,45711,45724,45778,45779,45785,45786,45820,45821,45965,46022),
_xlfn.LET(_xlpm.DD,
MAX(MIN($AX372,EOMONTH(AZ$15,0))-MAX($AW372,AZ$15),),
_xlfn.IFS(
AND(MONTH($AW372)=MONTH(AZ$15),MONTH($AX372)&lt;&gt;MONTH(AZ$15)),
NETWORKDAYS.INTL($AW372,$AW372+_xlpm.DD,1,_xlpm.VD),
AND(MONTH($AW372)&lt;&gt;MONTH(AZ$15),MONTH($AX372)=MONTH(AZ$15)),
NETWORKDAYS.INTL(($AX372)-_xlpm.DD,$AX372,1,_xlpm.VD),
AND(MONTH($AW372)&lt;MONTH(AZ$15),MONTH($AX372)&gt;MONTH(AZ$15)),
NETWORKDAYS.INTL((EOMONTH(AZ$15-1,1))-_xlpm.DD,EOMONTH(AZ$15-1,1),1,_xlpm.VD),
AND(MONTH($AW372)=MONTH(AZ$15),MONTH($AX372)=MONTH(AZ$15)),
NETWORKDAYS.INTL($AW372,$AX372,1,_xlpm.VD)))),0)),
$DH372="месяц",
$DR372*AZ372,
$DH372="неделя",
$DR372*AZ372/7*(ROUNDUP((DAY(EOMONTH(AZ$15,0)))/4,0))),
0)</f>
        <v/>
      </c>
      <c r="DT372" s="125">
        <f t="array" ref="DT372">
IFERROR(_xlfn.IFS(
$DH372="день_1",
$DR372*$BL372/($AX372-$AW372+1)*BA372*(DAY(EOMONTH(BA$15,0))),
$DH372="день_2",
$DR372/30*MAX(MIN($AX372,EOMONTH(BA$15,0))-MAX($AW372,BA$15)+1,),
$DH372="раб.день",
$DR372/30*(IFERROR(
_xlfn.LET(_xlpm.VD,
CHOOSE(
{1;2;3;4;5;6;7;8;9;10;11;12;13;14;15;16;17;18},
45658,45659,45660,45661,45662,45663,45664,45665,45711,45724,45778,45779,45785,45786,45820,45821,45965,46022),
_xlfn.LET(_xlpm.DD,
MAX(MIN($AX372,EOMONTH(BA$15,0))-MAX($AW372,BA$15),),
_xlfn.IFS(
AND(MONTH($AW372)=MONTH(BA$15),MONTH($AX372)&lt;&gt;MONTH(BA$15)),
NETWORKDAYS.INTL($AW372,$AW372+_xlpm.DD,1,_xlpm.VD),
AND(MONTH($AW372)&lt;&gt;MONTH(BA$15),MONTH($AX372)=MONTH(BA$15)),
NETWORKDAYS.INTL(($AX372)-_xlpm.DD,$AX372,1,_xlpm.VD),
AND(MONTH($AW372)&lt;MONTH(BA$15),MONTH($AX372)&gt;MONTH(BA$15)),
NETWORKDAYS.INTL((EOMONTH(BA$15-1,1))-_xlpm.DD,EOMONTH(BA$15-1,1),1,_xlpm.VD),
AND(MONTH($AW372)=MONTH(BA$15),MONTH($AX372)=MONTH(BA$15)),
NETWORKDAYS.INTL($AW372,$AX372,1,_xlpm.VD)))),0)),
$DH372="месяц",
$DR372*BA372,
$DH372="неделя",
$DR372*BA372/7*(ROUNDUP((DAY(EOMONTH(BA$15,0)))/4,0))),
0)</f>
        <v/>
      </c>
      <c r="DU372" s="125">
        <f t="array" ref="DU372">
IFERROR(_xlfn.IFS(
$DH372="день_1",
$DR372*$BL372/($AX372-$AW372+1)*BB372*(DAY(EOMONTH(BB$15,0))),
$DH372="день_2",
$DR372/30*MAX(MIN($AX372,EOMONTH(BB$15,0))-MAX($AW372,BB$15)+1,),
$DH372="раб.день",
$DR372/30*(IFERROR(
_xlfn.LET(_xlpm.VD,
CHOOSE(
{1;2;3;4;5;6;7;8;9;10;11;12;13;14;15;16;17;18},
45658,45659,45660,45661,45662,45663,45664,45665,45711,45724,45778,45779,45785,45786,45820,45821,45965,46022),
_xlfn.LET(_xlpm.DD,
MAX(MIN($AX372,EOMONTH(BB$15,0))-MAX($AW372,BB$15),),
_xlfn.IFS(
AND(MONTH($AW372)=MONTH(BB$15),MONTH($AX372)&lt;&gt;MONTH(BB$15)),
NETWORKDAYS.INTL($AW372,$AW372+_xlpm.DD,1,_xlpm.VD),
AND(MONTH($AW372)&lt;&gt;MONTH(BB$15),MONTH($AX372)=MONTH(BB$15)),
NETWORKDAYS.INTL(($AX372)-_xlpm.DD,$AX372,1,_xlpm.VD),
AND(MONTH($AW372)&lt;MONTH(BB$15),MONTH($AX372)&gt;MONTH(BB$15)),
NETWORKDAYS.INTL((EOMONTH(BB$15-1,1))-_xlpm.DD,EOMONTH(BB$15-1,1),1,_xlpm.VD),
AND(MONTH($AW372)=MONTH(BB$15),MONTH($AX372)=MONTH(BB$15)),
NETWORKDAYS.INTL($AW372,$AX372,1,_xlpm.VD)))),0)),
$DH372="месяц",
$DR372*BB372,
$DH372="неделя",
$DR372*BB372/7*(ROUNDUP((DAY(EOMONTH(BB$15,0)))/4,0))),
0)</f>
        <v/>
      </c>
      <c r="DV372" s="125">
        <f t="array" ref="DV372">
IFERROR(_xlfn.IFS(
$DH372="день_1",
$DR372*$BL372/($AX372-$AW372+1)*BC372*(DAY(EOMONTH(BC$15,0))),
$DH372="день_2",
$DR372/30*MAX(MIN($AX372,EOMONTH(BC$15,0))-MAX($AW372,BC$15)+1,),
$DH372="раб.день",
$DR372/30*(IFERROR(
_xlfn.LET(_xlpm.VD,
CHOOSE(
{1;2;3;4;5;6;7;8;9;10;11;12;13;14;15;16;17;18},
45658,45659,45660,45661,45662,45663,45664,45665,45711,45724,45778,45779,45785,45786,45820,45821,45965,46022),
_xlfn.LET(_xlpm.DD,
MAX(MIN($AX372,EOMONTH(BC$15,0))-MAX($AW372,BC$15),),
_xlfn.IFS(
AND(MONTH($AW372)=MONTH(BC$15),MONTH($AX372)&lt;&gt;MONTH(BC$15)),
NETWORKDAYS.INTL($AW372,$AW372+_xlpm.DD,1,_xlpm.VD),
AND(MONTH($AW372)&lt;&gt;MONTH(BC$15),MONTH($AX372)=MONTH(BC$15)),
NETWORKDAYS.INTL(($AX372)-_xlpm.DD,$AX372,1,_xlpm.VD),
AND(MONTH($AW372)&lt;MONTH(BC$15),MONTH($AX372)&gt;MONTH(BC$15)),
NETWORKDAYS.INTL((EOMONTH(BC$15-1,1))-_xlpm.DD,EOMONTH(BC$15-1,1),1,_xlpm.VD),
AND(MONTH($AW372)=MONTH(BC$15),MONTH($AX372)=MONTH(BC$15)),
NETWORKDAYS.INTL($AW372,$AX372,1,_xlpm.VD)))),0)),
$DH372="месяц",
$DR372*BC372,
$DH372="неделя",
$DR372*BC372/7*(ROUNDUP((DAY(EOMONTH(BC$15,0)))/4,0))),
0)</f>
        <v/>
      </c>
      <c r="DW372" s="125">
        <f t="array" ref="DW372">
IFERROR(_xlfn.IFS(
$DH372="день_1",
$DR372*$BL372/($AX372-$AW372+1)*BD372*(DAY(EOMONTH(BD$15,0))),
$DH372="день_2",
$DR372/30*MAX(MIN($AX372,EOMONTH(BD$15,0))-MAX($AW372,BD$15)+1,),
$DH372="раб.день",
$DR372/30*(IFERROR(
_xlfn.LET(_xlpm.VD,
CHOOSE(
{1;2;3;4;5;6;7;8;9;10;11;12;13;14;15;16;17;18},
45658,45659,45660,45661,45662,45663,45664,45665,45711,45724,45778,45779,45785,45786,45820,45821,45965,46022),
_xlfn.LET(_xlpm.DD,
MAX(MIN($AX372,EOMONTH(BD$15,0))-MAX($AW372,BD$15),),
_xlfn.IFS(
AND(MONTH($AW372)=MONTH(BD$15),MONTH($AX372)&lt;&gt;MONTH(BD$15)),
NETWORKDAYS.INTL($AW372,$AW372+_xlpm.DD,1,_xlpm.VD),
AND(MONTH($AW372)&lt;&gt;MONTH(BD$15),MONTH($AX372)=MONTH(BD$15)),
NETWORKDAYS.INTL(($AX372)-_xlpm.DD,$AX372,1,_xlpm.VD),
AND(MONTH($AW372)&lt;MONTH(BD$15),MONTH($AX372)&gt;MONTH(BD$15)),
NETWORKDAYS.INTL((EOMONTH(BD$15-1,1))-_xlpm.DD,EOMONTH(BD$15-1,1),1,_xlpm.VD),
AND(MONTH($AW372)=MONTH(BD$15),MONTH($AX372)=MONTH(BD$15)),
NETWORKDAYS.INTL($AW372,$AX372,1,_xlpm.VD)))),0)),
$DH372="месяц",
$DR372*BD372,
$DH372="неделя",
$DR372*BD372/7*(ROUNDUP((DAY(EOMONTH(BD$15,0)))/4,0))),
0)</f>
        <v/>
      </c>
      <c r="DX372" s="125">
        <f t="array" ref="DX372">
IFERROR(_xlfn.IFS(
$DH372="день_1",
$DR372*$BL372/($AX372-$AW372+1)*BE372*(DAY(EOMONTH(BE$15,0))),
$DH372="день_2",
$DR372/30*MAX(MIN($AX372,EOMONTH(BE$15,0))-MAX($AW372,BE$15)+1,),
$DH372="раб.день",
$DR372/30*(IFERROR(
_xlfn.LET(_xlpm.VD,
CHOOSE(
{1;2;3;4;5;6;7;8;9;10;11;12;13;14;15;16;17;18},
45658,45659,45660,45661,45662,45663,45664,45665,45711,45724,45778,45779,45785,45786,45820,45821,45965,46022),
_xlfn.LET(_xlpm.DD,
MAX(MIN($AX372,EOMONTH(BE$15,0))-MAX($AW372,BE$15),),
_xlfn.IFS(
AND(MONTH($AW372)=MONTH(BE$15),MONTH($AX372)&lt;&gt;MONTH(BE$15)),
NETWORKDAYS.INTL($AW372,$AW372+_xlpm.DD,1,_xlpm.VD),
AND(MONTH($AW372)&lt;&gt;MONTH(BE$15),MONTH($AX372)=MONTH(BE$15)),
NETWORKDAYS.INTL(($AX372)-_xlpm.DD,$AX372,1,_xlpm.VD),
AND(MONTH($AW372)&lt;MONTH(BE$15),MONTH($AX372)&gt;MONTH(BE$15)),
NETWORKDAYS.INTL((EOMONTH(BE$15-1,1))-_xlpm.DD,EOMONTH(BE$15-1,1),1,_xlpm.VD),
AND(MONTH($AW372)=MONTH(BE$15),MONTH($AX372)=MONTH(BE$15)),
NETWORKDAYS.INTL($AW372,$AX372,1,_xlpm.VD)))),0)),
$DH372="месяц",
$DR372*BE372,
$DH372="неделя",
$DR372*BE372/7*(ROUNDUP((DAY(EOMONTH(BE$15,0)))/4,0))),
0)</f>
        <v/>
      </c>
      <c r="DY372" s="125">
        <f t="array" ref="DY372">
IFERROR(_xlfn.IFS(
$DH372="день_1",
$DR372*$BL372/($AX372-$AW372+1)*BF372*(DAY(EOMONTH(BF$15,0))),
$DH372="день_2",
$DR372/30*MAX(MIN($AX372,EOMONTH(BF$15,0))-MAX($AW372,BF$15)+1,),
$DH372="раб.день",
$DR372/30*(IFERROR(
_xlfn.LET(_xlpm.VD,
CHOOSE(
{1;2;3;4;5;6;7;8;9;10;11;12;13;14;15;16;17;18},
45658,45659,45660,45661,45662,45663,45664,45665,45711,45724,45778,45779,45785,45786,45820,45821,45965,46022),
_xlfn.LET(_xlpm.DD,
MAX(MIN($AX372,EOMONTH(BF$15,0))-MAX($AW372,BF$15),),
_xlfn.IFS(
AND(MONTH($AW372)=MONTH(BF$15),MONTH($AX372)&lt;&gt;MONTH(BF$15)),
NETWORKDAYS.INTL($AW372,$AW372+_xlpm.DD,1,_xlpm.VD),
AND(MONTH($AW372)&lt;&gt;MONTH(BF$15),MONTH($AX372)=MONTH(BF$15)),
NETWORKDAYS.INTL(($AX372)-_xlpm.DD,$AX372,1,_xlpm.VD),
AND(MONTH($AW372)&lt;MONTH(BF$15),MONTH($AX372)&gt;MONTH(BF$15)),
NETWORKDAYS.INTL((EOMONTH(BF$15-1,1))-_xlpm.DD,EOMONTH(BF$15-1,1),1,_xlpm.VD),
AND(MONTH($AW372)=MONTH(BF$15),MONTH($AX372)=MONTH(BF$15)),
NETWORKDAYS.INTL($AW372,$AX372,1,_xlpm.VD)))),0)),
$DH372="месяц",
$DR372*BF372,
$DH372="неделя",
$DR372*BF372/7*(ROUNDUP((DAY(EOMONTH(BF$15,0)))/4,0))),
0)</f>
        <v/>
      </c>
      <c r="DZ372" s="125">
        <f t="array" ref="DZ372">
IFERROR(_xlfn.IFS(
$DH372="день_1",
$DR372*$BL372/($AX372-$AW372+1)*BG372*(DAY(EOMONTH(BG$15,0))),
$DH372="день_2",
$DR372/30*MAX(MIN($AX372,EOMONTH(BG$15,0))-MAX($AW372,BG$15)+1,),
$DH372="раб.день",
$DR372/30*(IFERROR(
_xlfn.LET(_xlpm.VD,
CHOOSE(
{1;2;3;4;5;6;7;8;9;10;11;12;13;14;15;16;17;18},
45658,45659,45660,45661,45662,45663,45664,45665,45711,45724,45778,45779,45785,45786,45820,45821,45965,46022),
_xlfn.LET(_xlpm.DD,
MAX(MIN($AX372,EOMONTH(BG$15,0))-MAX($AW372,BG$15),),
_xlfn.IFS(
AND(MONTH($AW372)=MONTH(BG$15),MONTH($AX372)&lt;&gt;MONTH(BG$15)),
NETWORKDAYS.INTL($AW372,$AW372+_xlpm.DD,1,_xlpm.VD),
AND(MONTH($AW372)&lt;&gt;MONTH(BG$15),MONTH($AX372)=MONTH(BG$15)),
NETWORKDAYS.INTL(($AX372)-_xlpm.DD,$AX372,1,_xlpm.VD),
AND(MONTH($AW372)&lt;MONTH(BG$15),MONTH($AX372)&gt;MONTH(BG$15)),
NETWORKDAYS.INTL((EOMONTH(BG$15-1,1))-_xlpm.DD,EOMONTH(BG$15-1,1),1,_xlpm.VD),
AND(MONTH($AW372)=MONTH(BG$15),MONTH($AX372)=MONTH(BG$15)),
NETWORKDAYS.INTL($AW372,$AX372,1,_xlpm.VD)))),0)),
$DH372="месяц",
$DR372*BG372,
$DH372="неделя",
$DR372*BG372/7*(ROUNDUP((DAY(EOMONTH(BG$15,0)))/4,0))),
0)</f>
        <v/>
      </c>
      <c r="EA372" s="125">
        <f t="array" ref="EA372">
IFERROR(_xlfn.IFS(
$DH372="день_1",
$DR372*$BL372/($AX372-$AW372+1)*BH372*(DAY(EOMONTH(BH$15,0))),
$DH372="день_2",
$DR372/30*MAX(MIN($AX372,EOMONTH(BH$15,0))-MAX($AW372,BH$15)+1,),
$DH372="раб.день",
$DR372/30*(IFERROR(
_xlfn.LET(_xlpm.VD,
CHOOSE(
{1;2;3;4;5;6;7;8;9;10;11;12;13;14;15;16;17;18},
45658,45659,45660,45661,45662,45663,45664,45665,45711,45724,45778,45779,45785,45786,45820,45821,45965,46022),
_xlfn.LET(_xlpm.DD,
MAX(MIN($AX372,EOMONTH(BH$15,0))-MAX($AW372,BH$15),),
_xlfn.IFS(
AND(MONTH($AW372)=MONTH(BH$15),MONTH($AX372)&lt;&gt;MONTH(BH$15)),
NETWORKDAYS.INTL($AW372,$AW372+_xlpm.DD,1,_xlpm.VD),
AND(MONTH($AW372)&lt;&gt;MONTH(BH$15),MONTH($AX372)=MONTH(BH$15)),
NETWORKDAYS.INTL(($AX372)-_xlpm.DD,$AX372,1,_xlpm.VD),
AND(MONTH($AW372)&lt;MONTH(BH$15),MONTH($AX372)&gt;MONTH(BH$15)),
NETWORKDAYS.INTL((EOMONTH(BH$15-1,1))-_xlpm.DD,EOMONTH(BH$15-1,1),1,_xlpm.VD),
AND(MONTH($AW372)=MONTH(BH$15),MONTH($AX372)=MONTH(BH$15)),
NETWORKDAYS.INTL($AW372,$AX372,1,_xlpm.VD)))),0)),
$DH372="месяц",
$DR372*BH372,
$DH372="неделя",
$DR372*BH372/7*(ROUNDUP((DAY(EOMONTH(BH$15,0)))/4,0))),
0)</f>
        <v/>
      </c>
      <c r="EB372" s="125">
        <f t="array" ref="EB372">
IFERROR(_xlfn.IFS(
$DH372="день_1",
$DR372*$BL372/($AX372-$AW372+1)*BI372*(DAY(EOMONTH(BI$15,0))),
$DH372="день_2",
$DR372/30*MAX(MIN($AX372,EOMONTH(BI$15,0))-MAX($AW372,BI$15)+1,),
$DH372="раб.день",
$DR372/30*(IFERROR(
_xlfn.LET(_xlpm.VD,
CHOOSE(
{1;2;3;4;5;6;7;8;9;10;11;12;13;14;15;16;17;18},
45658,45659,45660,45661,45662,45663,45664,45665,45711,45724,45778,45779,45785,45786,45820,45821,45965,46022),
_xlfn.LET(_xlpm.DD,
MAX(MIN($AX372,EOMONTH(BI$15,0))-MAX($AW372,BI$15),),
_xlfn.IFS(
AND(MONTH($AW372)=MONTH(BI$15),MONTH($AX372)&lt;&gt;MONTH(BI$15)),
NETWORKDAYS.INTL($AW372,$AW372+_xlpm.DD,1,_xlpm.VD),
AND(MONTH($AW372)&lt;&gt;MONTH(BI$15),MONTH($AX372)=MONTH(BI$15)),
NETWORKDAYS.INTL(($AX372)-_xlpm.DD,$AX372,1,_xlpm.VD),
AND(MONTH($AW372)&lt;MONTH(BI$15),MONTH($AX372)&gt;MONTH(BI$15)),
NETWORKDAYS.INTL((EOMONTH(BI$15-1,1))-_xlpm.DD,EOMONTH(BI$15-1,1),1,_xlpm.VD),
AND(MONTH($AW372)=MONTH(BI$15),MONTH($AX372)=MONTH(BI$15)),
NETWORKDAYS.INTL($AW372,$AX372,1,_xlpm.VD)))),0)),
$DH372="месяц",
$DR372*BI372,
$DH372="неделя",
$DR372*BI372/7*(ROUNDUP((DAY(EOMONTH(BI$15,0)))/4,0))),
0)</f>
        <v/>
      </c>
      <c r="EC372" s="125">
        <f t="array" ref="EC372">
IFERROR(_xlfn.IFS(
$DH372="день_1",
$DR372*$BL372/($AX372-$AW372+1)*BJ372*(DAY(EOMONTH(BJ$15,0))),
$DH372="день_2",
$DR372/30*MAX(MIN($AX372,EOMONTH(BJ$15,0))-MAX($AW372,BJ$15)+1,),
$DH372="раб.день",
$DR372/30*(IFERROR(
_xlfn.LET(_xlpm.VD,
CHOOSE(
{1;2;3;4;5;6;7;8;9;10;11;12;13;14;15;16;17;18},
45658,45659,45660,45661,45662,45663,45664,45665,45711,45724,45778,45779,45785,45786,45820,45821,45965,46022),
_xlfn.LET(_xlpm.DD,
MAX(MIN($AX372,EOMONTH(BJ$15,0))-MAX($AW372,BJ$15),),
_xlfn.IFS(
AND(MONTH($AW372)=MONTH(BJ$15),MONTH($AX372)&lt;&gt;MONTH(BJ$15)),
NETWORKDAYS.INTL($AW372,$AW372+_xlpm.DD,1,_xlpm.VD),
AND(MONTH($AW372)&lt;&gt;MONTH(BJ$15),MONTH($AX372)=MONTH(BJ$15)),
NETWORKDAYS.INTL(($AX372)-_xlpm.DD,$AX372,1,_xlpm.VD),
AND(MONTH($AW372)&lt;MONTH(BJ$15),MONTH($AX372)&gt;MONTH(BJ$15)),
NETWORKDAYS.INTL((EOMONTH(BJ$15-1,1))-_xlpm.DD,EOMONTH(BJ$15-1,1),1,_xlpm.VD),
AND(MONTH($AW372)=MONTH(BJ$15),MONTH($AX372)=MONTH(BJ$15)),
NETWORKDAYS.INTL($AW372,$AX372,1,_xlpm.VD)))),0)),
$DH372="месяц",
$DR372*BJ372,
$DH372="неделя",
$DR372*BJ372/7*(ROUNDUP((DAY(EOMONTH(BJ$15,0)))/4,0))),
0)</f>
        <v/>
      </c>
      <c r="ED372" s="125">
        <f t="array" ref="ED372">
IFERROR(_xlfn.IFS(
$DH372="день_1",
$DR372*$BL372/($AX372-$AW372+1)*BK372*(DAY(EOMONTH(BK$15,0))),
$DH372="день_2",
$DR372/30*MAX(MIN($AX372,EOMONTH(BK$15,0))-MAX($AW372,BK$15)+1,),
$DH372="раб.день",
$DR372/30*(IFERROR(
_xlfn.LET(_xlpm.VD,
CHOOSE(
{1;2;3;4;5;6;7;8;9;10;11;12;13;14;15;16;17;18},
45658,45659,45660,45661,45662,45663,45664,45665,45711,45724,45778,45779,45785,45786,45820,45821,45965,46022),
_xlfn.LET(_xlpm.DD,
MAX(MIN($AX372,EOMONTH(BK$15,0))-MAX($AW372,BK$15),),
_xlfn.IFS(
AND(MONTH($AW372)=MONTH(BK$15),MONTH($AX372)&lt;&gt;MONTH(BK$15)),
NETWORKDAYS.INTL($AW372,$AW372+_xlpm.DD,1,_xlpm.VD),
AND(MONTH($AW372)&lt;&gt;MONTH(BK$15),MONTH($AX372)=MONTH(BK$15)),
NETWORKDAYS.INTL(($AX372)-_xlpm.DD,$AX372,1,_xlpm.VD),
AND(MONTH($AW372)&lt;MONTH(BK$15),MONTH($AX372)&gt;MONTH(BK$15)),
NETWORKDAYS.INTL((EOMONTH(BK$15-1,1))-_xlpm.DD,EOMONTH(BK$15-1,1),1,_xlpm.VD),
AND(MONTH($AW372)=MONTH(BK$15),MONTH($AX372)=MONTH(BK$15)),
NETWORKDAYS.INTL($AW372,$AX372,1,_xlpm.VD)))),0)),
$DH372="месяц",
$DR372*BK372,
$DH372="неделя",
$DR372*BK372/7*(ROUNDUP((DAY(EOMONTH(BK$15,0)))/4,0))),
0)</f>
        <v/>
      </c>
      <c r="EE372" s="125">
        <f>SUM($DS372,$DT372,$DU372,$DV372,$DW372,$DX372,$DY372,$DZ372,$EA372,$EB372,$EC372,$ED372)</f>
        <v/>
      </c>
      <c r="EF372" s="125">
        <f>IFERROR(ROUND($EE372*(1+$EP372),2),0)</f>
        <v/>
      </c>
      <c r="EG372" s="128" t="n">
        <v>1</v>
      </c>
      <c r="EH372" s="126" t="n">
        <v>0</v>
      </c>
      <c r="EI372" s="126">
        <f>ROUND(SUM($EH372:$EH372)*SUM($AB372:$AB372)*$EG372,2)</f>
        <v/>
      </c>
      <c r="EJ372" s="126">
        <f>ROUND($EI372*(1+$EP372),2)</f>
        <v/>
      </c>
      <c r="EK372" s="126" t="n">
        <v>0</v>
      </c>
      <c r="EL372" s="126">
        <f>ROUND(SUM($EK372:$EK372)*SUM($AB372:$AB372)*$EG372,2)</f>
        <v/>
      </c>
      <c r="EM372" s="126">
        <f>ROUND($EL372*(1+$EP372),2)</f>
        <v/>
      </c>
      <c r="EN372" s="126">
        <f>SUM($EE372,$EI372,$EL372)</f>
        <v/>
      </c>
      <c r="EO372" s="126">
        <f>SUM($EF372,$EJ372,$EM372)</f>
        <v/>
      </c>
      <c r="EP372" s="59" t="inlineStr">
        <is>
          <t>20%</t>
        </is>
      </c>
      <c r="EQ372" s="59" t="n"/>
      <c r="ER372" s="60">
        <f t="array" ref="ER372">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MATCH(ES372,
{"AMS";"RussOutdoor";"HD Outdoor";"Ingroup";"IQ";"Ledproduction";"LisChannel";"Logic";"Media-PPL";"NovikovTV | НовиковТВ";"SMA";"SOK";"КрокусТВ | CrocusTV | IndoorTV";"Сити";"ТЯК Москва"},
0)),"")</f>
        <v/>
      </c>
      <c r="ES372" s="60" t="n"/>
      <c r="ET372" s="60">
        <f t="array" ref="ET372">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MATCH(ES372,
{"AMS";"RussOutdoor";"HD Outdoor";"Ingroup";"IQ";"Ledproduction";"LisChannel";"Logic";"Media-PPL";"NovikovTV | НовиковТВ";"SMA";"SOK";"КрокусТВ | CrocusTV | IndoorTV";"Сити";"ТЯК Москва"},
0)),"")</f>
        <v/>
      </c>
      <c r="EU372" s="60" t="n"/>
      <c r="EV372" s="60" t="n"/>
      <c r="EX372" s="110">
        <f t="array" ref="EX372">
($AR372/30
+N("ТРАФИК ПЛОЩАДКИ"))*
(IFERROR(
_xlfn.LET(
_xlpm.GPR,
HLOOKUP($L372,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(MATCH($T372,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IF($Q372="цифровой",_xlpm.GPR/$AG372,_xlpm.GPR/60)),
0)
+N("DWELL TIME"))*
(IF($AB372=0,0,IF($AB372=1,0.3,IF($AB372=2,0.5,IF($AB372&gt;2,1))))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_xlfn.IFS($AC372="да",1.2,$AC372="нет",1)*
_xlfn.IFS($AD372="да",1.2,$AD372="нет",1)*
IF(R372="статический",1,1.2)*
$X372*
INDEX(
{1.2;1;1.2;1.2;1;1.2;1.2;1.2;1.2;1.2;1.2;1;1.2;1.2;1.2;1.2;1;1;1.2;1.2;1.2;1;1;1;1;1.2;1.2;1.2;1.2;1;1;1;1;1.2;1.2;1.2;1.2;1.2;1.2;1.2;1.2;1;1;1.2;1;1;1;1;1.5;1;1;1.5;1.5;1.2},
MATCH($Q372,_xlpm.MI,0)))&gt;{0.02;0.04;0.06;0.1;0.2;0.4;0.6;0.8;1;2;4;6})),
{0;1;2;3;4;5;6;7;8;9;10;11;12},
0)))
+N("КОЭФФИЦИЕНТ КОНТАКТА"))))*
(_xlfn.IFS($X372&lt;0.1,$X372/1000,$X372&gt;25,5.2,AND($X372&gt;=0.1,$X372&lt;=25),(($X372*2+0.1)/10)*($X372/10)))*
IFERROR((_xlfn.LET(
_xlpm.MA,
{0;0.8;0.85;0.9;0.95;1},
_xlpm.MAA,
{0;1;2;3;4;5},
INDEX(_xlpm.MA,MATCH(SUMPRODUCT(--((IF(ROUND(_xlpm.MAA,1)&gt;5,5,ROUND($AB372,1)))&gt;{0;1;2;3;4;5})),_xlpm.MAA,0)))
+N("КОЭФФИЦИЕНТ КОЛ-ВО КОНСТРУКЦИЙ")),1)*
$AB372,0))*
(IF($Q372="цифровой",$AG372/15*$AI372,1)
+N("ДЛЯ ЦИФРЫ"))</f>
        <v/>
      </c>
      <c r="EY372" s="110">
        <f>IFERROR(EX372*AY372,0)</f>
        <v/>
      </c>
      <c r="EZ372" s="131">
        <f>IFERROR(DP372/EY372*1000,0)</f>
        <v/>
      </c>
      <c r="FA372" s="112">
        <f>IFERROR(FC372/FB372,0)</f>
        <v/>
      </c>
      <c r="FB372" s="112">
        <f>IFERROR((FC372/(EY372/FF372*#REF!))*0.825,0)</f>
        <v/>
      </c>
      <c r="FC372" s="112">
        <f>IFERROR(((EX372*30/AR372)*100)/30,0)</f>
        <v/>
      </c>
      <c r="FD372" s="112">
        <f>IFERROR(EY372/G372*100%,0)</f>
        <v/>
      </c>
      <c r="FE372" s="112">
        <f>IFERROR(FD372/FC372*100%,0)</f>
        <v/>
      </c>
      <c r="FF372" s="110">
        <f>IFERROR(AR372/30*AY372,0)</f>
        <v/>
      </c>
    </row>
    <row r="373" ht="13" customHeight="1">
      <c r="A373" s="59" t="n"/>
      <c r="B373" s="60" t="n"/>
      <c r="C373" s="60" t="n"/>
      <c r="D373" s="60">
        <f t="array" ref="D373">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MATCH($E373,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73" s="60">
        <f t="array" ref="E373">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MATCH($F373,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73" s="60" t="inlineStr"/>
      <c r="G373" s="60" t="n"/>
      <c r="H373" s="60">
        <f t="array" ref="H373">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MATCH($I373,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73" s="60" t="n"/>
      <c r="J373" s="60" t="n"/>
      <c r="K373" s="60" t="n"/>
      <c r="L373" s="60" t="n"/>
      <c r="M373" s="60" t="n"/>
      <c r="N373" s="60" t="n"/>
      <c r="O373" s="60" t="n"/>
      <c r="P373" s="60">
        <f t="array" ref="P373">
_xlfn.IFS(
ISNUMBER(MATCH($Q373,{"шелфбаннер","разделитель","монетница","чековая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ISNUMBER(MATCH($Q373,{"LED/LCD","видеокулер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ISNUMBER(MATCH($Q373,{"автомобиль","машина","выставочное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ISNUMBER(MATCH($Q373,{"билборд","лифтовая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ISNUMBER(MATCH($Q373,{"навигация","подвесной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ISNUMBER(MATCH($Q373,{"движущаяся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ISNUMBER(MATCH($Q373,{"каталог","журнал"},)),
"Пресса",
$Q373="","")</f>
        <v/>
      </c>
      <c r="Q373" s="60" t="n"/>
      <c r="R373" s="60">
        <f t="array" ref="R373">
IFERROR(
_xlfn.IFS(
OR(ISNUMBER(MATCH($Q373,{"экспозиция","макет","стенд","автостенд","авто стенд","выставочное пространство","выставочные стенды","модульные выставочные стенды","3Д конструкция","3D конструкция"},)),P373="Экспонирование"),
"нестандартный",
ISNUMBER(MATCH($Q373,{"скроллер","призматрон"},)),
"динамический",
$P373="Видео",
"цифровой",
OR($P373="Пресса",$P373="Щит",$P373="POSm",$P373="Подвес",$P373="Брендирование/оклейка"),
"статический"),"")</f>
        <v/>
      </c>
      <c r="S373" s="59" t="n"/>
      <c r="T373" s="60" t="n"/>
      <c r="U373" s="60" t="n"/>
      <c r="V373" s="60">
        <f>
IF(P373="Видео",
"цифровой постер/ролик",
IF(ISNUMBER(MATCH(Q373,{"короб световой","короб световой | лайтбокс","короб световой | кристалайт","лайтбокс","лайт бокс","кристалайт","LB","lightbox"},)),
"бэклит",
IF(P373="Брендирование/оклейка",
"перфарированная пленка/самоклейка",
IF(P373="Экспонирование",
"под запрос",
IF(P373="Подвес",
"баннер/ткань",
"")))))</f>
        <v/>
      </c>
      <c r="W373" s="59" t="n"/>
      <c r="X373" s="59" t="n"/>
      <c r="Y373" s="59" t="n"/>
      <c r="Z373" s="61" t="n"/>
      <c r="AA373" s="61" t="n"/>
      <c r="AB373" s="61">
        <f>IF(BL373&gt;0,Z373,0)</f>
        <v/>
      </c>
      <c r="AC373" s="59" t="n"/>
      <c r="AD373" s="59" t="n"/>
      <c r="AE373" s="59" t="n"/>
      <c r="AF373" s="59" t="n"/>
      <c r="AG373" s="59" t="n"/>
      <c r="AH373" s="59" t="n"/>
      <c r="AI373" s="59" t="n"/>
      <c r="AJ373" s="59" t="n"/>
      <c r="AK373" s="59" t="n"/>
      <c r="AL373" s="62">
        <f>IFERROR(IF(OR(R373="статический",R373="динамический",R373="нестандартный",R373="",R373=""),"-",IF(AND(AH373="-",AI373="-"),"-",AK373*3600/AH373*AI373)),"-")</f>
        <v/>
      </c>
      <c r="AM373" s="62">
        <f>IFERROR(IF(OR(R373="статический",R373="динамический",R373="",R373="", R373="BTL",R373="нестандартный"),"-",AG373*AI373*AL373/60),"-")</f>
        <v/>
      </c>
      <c r="AN373" s="63">
        <f>IFERROR(IF(AH373="","-",AG373*AI373/AH373),"-")</f>
        <v/>
      </c>
      <c r="AO373" s="59">
        <f>IFERROR(IF(OR($R373="статический",$R373="динамический",$R373="",$R373="",$R373="BTL",$R373="нестандартный"),"-",$AL373*$AY373),"-")</f>
        <v/>
      </c>
      <c r="AP373" s="62">
        <f>IFERROR(IF(OR($R373="статический",$R373="динамический",$R373="",$R373="",$R373="BTL",$R373="нестандартный"),"-",$AM373*AY373),"-")</f>
        <v/>
      </c>
      <c r="AQ373" s="64" t="n"/>
      <c r="AR373" s="61" t="n"/>
      <c r="AS373" s="61" t="n"/>
      <c r="AT373" s="61" t="n"/>
      <c r="AU373" s="65" t="n"/>
      <c r="AV373" s="124">
        <f>IFERROR(DR373/AT373*1000,"n/a")</f>
        <v/>
      </c>
      <c r="AW373" s="67" t="n"/>
      <c r="AX373" s="67" t="n"/>
      <c r="AY373" s="43">
        <f>IFERROR(IF(OR($AW373="",$AX373=""),"",_xlfn.DAYS($AX373+1,$AW373)),"")</f>
        <v/>
      </c>
      <c r="AZ373" s="68">
        <f t="array" ref="AZ373">
_xlfn.LET(_xlpm.COEFF,
IF($AW373+$AX373=0,0,IF(MAX(MIN($AX373,EOMONTH(AZ$15,0))-MAX($AW373,AZ$15)+1,)&gt;0,1,0)),
_xlfn.IFS(
$ES373="LisChannel",
_xlpm.COEFF*
INDEX({1;1;1.2;1.2;1;1;1;1;1.2;1.2;1.2;1.2},
MATCH(MONTH(AZ$15),
{1,2,3,4,5,6,7,8,9,10,11,12})),
CONCATENATE($ES373," ",$L373)="RussOutdoor метро",
_xlpm.COEFF*
INDEX({0.8;0.9;1.1;1.1;1;1;1;1;1.1;1.1;1.1;1.1},
MATCH(MONTH(AZ$15),
{1,2,3,4,5,6,7,8,9,10,11,12})),
$ES373&lt;&gt;"LisChannel",
_xlpm.COEFF,
$ES373&lt;&gt;"RussOutdoor",
_xlpm.COEFF))</f>
        <v/>
      </c>
      <c r="BA373" s="68">
        <f t="array" ref="BA373">
_xlfn.LET(_xlpm.COEFF,
IF($AW373+$AX373=0,0,IF(MAX(MIN($AX373,EOMONTH(BA$15,0))-MAX($AW373,BA$15)+1,)&gt;0,1,0)),
_xlfn.IFS(
$ES373="LisChannel",
_xlpm.COEFF*
INDEX({1;1;1.2;1.2;1;1;1;1;1.2;1.2;1.2;1.2},
MATCH(MONTH(BA$15),
{1,2,3,4,5,6,7,8,9,10,11,12})),
CONCATENATE($ES373," ",$L373)="RussOutdoor метро",
_xlpm.COEFF*
INDEX({0.8;0.9;1.1;1.1;1;1;1;1;1.1;1.1;1.1;1.1},
MATCH(MONTH(BA$15),
{1,2,3,4,5,6,7,8,9,10,11,12})),
$ES373&lt;&gt;"LisChannel",
_xlpm.COEFF,
$ES373&lt;&gt;"RussOutdoor",
_xlpm.COEFF))</f>
        <v/>
      </c>
      <c r="BB373" s="68">
        <f t="array" ref="BB373">
_xlfn.LET(_xlpm.COEFF,
IF($AW373+$AX373=0,0,IF(MAX(MIN($AX373,EOMONTH(BB$15,0))-MAX($AW373,BB$15)+1,)&gt;0,1,0)),
_xlfn.IFS(
$ES373="LisChannel",
_xlpm.COEFF*
INDEX({1;1;1.2;1.2;1;1;1;1;1.2;1.2;1.2;1.2},
MATCH(MONTH(BB$15),
{1,2,3,4,5,6,7,8,9,10,11,12})),
CONCATENATE($ES373," ",$L373)="RussOutdoor метро",
_xlpm.COEFF*
INDEX({0.8;0.9;1.1;1.1;1;1;1;1;1.1;1.1;1.1;1.1},
MATCH(MONTH(BB$15),
{1,2,3,4,5,6,7,8,9,10,11,12})),
$ES373&lt;&gt;"LisChannel",
_xlpm.COEFF,
$ES373&lt;&gt;"RussOutdoor",
_xlpm.COEFF))</f>
        <v/>
      </c>
      <c r="BC373" s="68">
        <f t="array" ref="BC373">
_xlfn.LET(_xlpm.COEFF,
IF($AW373+$AX373=0,0,IF(MAX(MIN($AX373,EOMONTH(BC$15,0))-MAX($AW373,BC$15)+1,)&gt;0,1,0)),
_xlfn.IFS(
$ES373="LisChannel",
_xlpm.COEFF*
INDEX({1;1;1.2;1.2;1;1;1;1;1.2;1.2;1.2;1.2},
MATCH(MONTH(BC$15),
{1,2,3,4,5,6,7,8,9,10,11,12})),
CONCATENATE($ES373," ",$L373)="RussOutdoor метро",
_xlpm.COEFF*
INDEX({0.8;0.9;1.1;1.1;1;1;1;1;1.1;1.1;1.1;1.1},
MATCH(MONTH(BC$15),
{1,2,3,4,5,6,7,8,9,10,11,12})),
$ES373&lt;&gt;"LisChannel",
_xlpm.COEFF,
$ES373&lt;&gt;"RussOutdoor",
_xlpm.COEFF))</f>
        <v/>
      </c>
      <c r="BD373" s="68">
        <f t="array" ref="BD373">
_xlfn.LET(_xlpm.COEFF,
IF($AW373+$AX373=0,0,IF(MAX(MIN($AX373,EOMONTH(BD$15,0))-MAX($AW373,BD$15)+1,)&gt;0,1,0)),
_xlfn.IFS(
$ES373="LisChannel",
_xlpm.COEFF*
INDEX({1;1;1.2;1.2;1;1;1;1;1.2;1.2;1.2;1.2},
MATCH(MONTH(BD$15),
{1,2,3,4,5,6,7,8,9,10,11,12})),
CONCATENATE($ES373," ",$L373)="RussOutdoor метро",
_xlpm.COEFF*
INDEX({0.8;0.9;1.1;1.1;1;1;1;1;1.1;1.1;1.1;1.1},
MATCH(MONTH(BD$15),
{1,2,3,4,5,6,7,8,9,10,11,12})),
$ES373&lt;&gt;"LisChannel",
_xlpm.COEFF,
$ES373&lt;&gt;"RussOutdoor",
_xlpm.COEFF))</f>
        <v/>
      </c>
      <c r="BE373" s="68">
        <f t="array" ref="BE373">
_xlfn.LET(_xlpm.COEFF,
IF($AW373+$AX373=0,0,IF(MAX(MIN($AX373,EOMONTH(BE$15,0))-MAX($AW373,BE$15)+1,)&gt;0,1,0)),
_xlfn.IFS(
$ES373="LisChannel",
_xlpm.COEFF*
INDEX({1;1;1.2;1.2;1;1;1;1;1.2;1.2;1.2;1.2},
MATCH(MONTH(BE$15),
{1,2,3,4,5,6,7,8,9,10,11,12})),
CONCATENATE($ES373," ",$L373)="RussOutdoor метро",
_xlpm.COEFF*
INDEX({0.8;0.9;1.1;1.1;1;1;1;1;1.1;1.1;1.1;1.1},
MATCH(MONTH(BE$15),
{1,2,3,4,5,6,7,8,9,10,11,12})),
$ES373&lt;&gt;"LisChannel",
_xlpm.COEFF,
$ES373&lt;&gt;"RussOutdoor",
_xlpm.COEFF))</f>
        <v/>
      </c>
      <c r="BF373" s="68">
        <f t="array" ref="BF373">
_xlfn.LET(_xlpm.COEFF,
IF($AW373+$AX373=0,0,IF(MAX(MIN($AX373,EOMONTH(BF$15,0))-MAX($AW373,BF$15)+1,)&gt;0,1,0)),
_xlfn.IFS(
$ES373="LisChannel",
_xlpm.COEFF*
INDEX({1;1;1.2;1.2;1;1;1;1;1.2;1.2;1.2;1.2},
MATCH(MONTH(BF$15),
{1,2,3,4,5,6,7,8,9,10,11,12})),
CONCATENATE($ES373," ",$L373)="RussOutdoor метро",
_xlpm.COEFF*
INDEX({0.8;0.9;1.1;1.1;1;1;1;1;1.1;1.1;1.1;1.1},
MATCH(MONTH(BF$15),
{1,2,3,4,5,6,7,8,9,10,11,12})),
$ES373&lt;&gt;"LisChannel",
_xlpm.COEFF,
$ES373&lt;&gt;"RussOutdoor",
_xlpm.COEFF))</f>
        <v/>
      </c>
      <c r="BG373" s="68">
        <f t="array" ref="BG373">
_xlfn.LET(_xlpm.COEFF,
IF($AW373+$AX373=0,0,IF(MAX(MIN($AX373,EOMONTH(BG$15,0))-MAX($AW373,BG$15)+1,)&gt;0,1,0)),
_xlfn.IFS(
$ES373="LisChannel",
_xlpm.COEFF*
INDEX({1;1;1.2;1.2;1;1;1;1;1.2;1.2;1.2;1.2},
MATCH(MONTH(BG$15),
{1,2,3,4,5,6,7,8,9,10,11,12})),
CONCATENATE($ES373," ",$L373)="RussOutdoor метро",
_xlpm.COEFF*
INDEX({0.8;0.9;1.1;1.1;1;1;1;1;1.1;1.1;1.1;1.1},
MATCH(MONTH(BG$15),
{1,2,3,4,5,6,7,8,9,10,11,12})),
$ES373&lt;&gt;"LisChannel",
_xlpm.COEFF,
$ES373&lt;&gt;"RussOutdoor",
_xlpm.COEFF))</f>
        <v/>
      </c>
      <c r="BH373" s="68">
        <f t="array" ref="BH373">
_xlfn.LET(_xlpm.COEFF,
IF($AW373+$AX373=0,0,IF(MAX(MIN($AX373,EOMONTH(BH$15,0))-MAX($AW373,BH$15)+1,)&gt;0,1,0)),
_xlfn.IFS(
$ES373="LisChannel",
_xlpm.COEFF*
INDEX({1;1;1.2;1.2;1;1;1;1;1.2;1.2;1.2;1.2},
MATCH(MONTH(BH$15),
{1,2,3,4,5,6,7,8,9,10,11,12})),
CONCATENATE($ES373," ",$L373)="RussOutdoor метро",
_xlpm.COEFF*
INDEX({0.8;0.9;1.1;1.1;1;1;1;1;1.1;1.1;1.1;1.1},
MATCH(MONTH(BH$15),
{1,2,3,4,5,6,7,8,9,10,11,12})),
$ES373&lt;&gt;"LisChannel",
_xlpm.COEFF,
$ES373&lt;&gt;"RussOutdoor",
_xlpm.COEFF))</f>
        <v/>
      </c>
      <c r="BI373" s="68">
        <f t="array" ref="BI373">
_xlfn.LET(_xlpm.COEFF,
IF($AW373+$AX373=0,0,IF(MAX(MIN($AX373,EOMONTH(BI$15,0))-MAX($AW373,BI$15)+1,)&gt;0,1,0)),
_xlfn.IFS(
$ES373="LisChannel",
_xlpm.COEFF*
INDEX({1;1;1.2;1.2;1;1;1;1;1.2;1.2;1.2;1.2},
MATCH(MONTH(BI$15),
{1,2,3,4,5,6,7,8,9,10,11,12})),
CONCATENATE($ES373," ",$L373)="RussOutdoor метро",
_xlpm.COEFF*
INDEX({0.8;0.9;1.1;1.1;1;1;1;1;1.1;1.1;1.1;1.1},
MATCH(MONTH(BI$15),
{1,2,3,4,5,6,7,8,9,10,11,12})),
$ES373&lt;&gt;"LisChannel",
_xlpm.COEFF,
$ES373&lt;&gt;"RussOutdoor",
_xlpm.COEFF))</f>
        <v/>
      </c>
      <c r="BJ373" s="68">
        <f t="array" ref="BJ373">
_xlfn.LET(_xlpm.COEFF,
IF($AW373+$AX373=0,0,IF(MAX(MIN($AX373,EOMONTH(BJ$15,0))-MAX($AW373,BJ$15)+1,)&gt;0,1,0)),
_xlfn.IFS(
$ES373="LisChannel",
_xlpm.COEFF*
INDEX({1;1;1.2;1.2;1;1;1;1;1.2;1.2;1.2;1.2},
MATCH(MONTH(BJ$15),
{1,2,3,4,5,6,7,8,9,10,11,12})),
CONCATENATE($ES373," ",$L373)="RussOutdoor метро",
_xlpm.COEFF*
INDEX({0.8;0.9;1.1;1.1;1;1;1;1;1.1;1.1;1.1;1.1},
MATCH(MONTH(BJ$15),
{1,2,3,4,5,6,7,8,9,10,11,12})),
$ES373&lt;&gt;"LisChannel",
_xlpm.COEFF,
$ES373&lt;&gt;"RussOutdoor",
_xlpm.COEFF))</f>
        <v/>
      </c>
      <c r="BK373" s="68">
        <f t="array" ref="BK373">
_xlfn.LET(_xlpm.COEFF,
IF($AW373+$AX373=0,0,IF(MAX(MIN($AX373,EOMONTH(BK$15,0))-MAX($AW373,BK$15)+1,)&gt;0,1,0)),
_xlfn.IFS(
$ES373="LisChannel",
_xlpm.COEFF*
INDEX({1;1;1.2;1.2;1;1;1;1;1.2;1.2;1.2;1.2},
MATCH(MONTH(BK$15),
{1,2,3,4,5,6,7,8,9,10,11,12})),
CONCATENATE($ES373," ",$L373)="RussOutdoor метро",
_xlpm.COEFF*
INDEX({0.8;0.9;1.1;1.1;1;1;1;1;1.1;1.1;1.1;1.1},
MATCH(MONTH(BK$15),
{1,2,3,4,5,6,7,8,9,10,11,12})),
$ES373&lt;&gt;"LisChannel",
_xlpm.COEFF,
$ES373&lt;&gt;"RussOutdoor",
_xlpm.COEFF))</f>
        <v/>
      </c>
      <c r="BL373" s="62">
        <f>COUNTIFS($AZ373:$BK373,"&gt;0")</f>
        <v/>
      </c>
      <c r="BM373" s="65" t="n"/>
      <c r="BN373" s="125">
        <f>$DJ373</f>
        <v/>
      </c>
      <c r="BO373" s="63">
        <f>$DQ373</f>
        <v/>
      </c>
      <c r="BP373" s="125">
        <f>
IFERROR(
IF($BL373=0,0,
$BN373*(1-$BO373)),
0)</f>
        <v/>
      </c>
      <c r="BQ373" s="125">
        <f t="array" ref="BQ373">
IFERROR(
_xlfn.IFS(
$DH373="день_1",
$BP373*$BL373/($AX373-$AW373+1)*AZ373*(DAY(EOMONTH(AZ$15,0))),
$DH373="день_2",
$BP373/30*MAX(MIN($AX373,EOMONTH(AZ$15,0))-MAX($AW373,AZ$15)+1,),
$DH373="раб.день",
$BP373/30*(IFERROR(
_xlfn.LET(_xlpm.VD,
CHOOSE(
{1;2;3;4;5;6;7;8;9;10;11;12;13;14;15;16;17;18},
45658,45659,45660,45661,45662,45663,45664,45665,45711,45724,45778,45779,45785,45786,45820,45821,45965,46022),
_xlfn.LET(_xlpm.DD,
MAX(MIN($AX373,EOMONTH(AZ$15,0))-MAX($AW373,AZ$15),),
_xlfn.IFS(
AND(MONTH($AW373)=MONTH(AZ$15),MONTH($AX373)&lt;&gt;MONTH(AZ$15)),
NETWORKDAYS.INTL($AW373,$AW373+_xlpm.DD,1,_xlpm.VD),
AND(MONTH($AW373)&lt;&gt;MONTH(AZ$15),MONTH($AX373)=MONTH(AZ$15)),
NETWORKDAYS.INTL(($AX373)-_xlpm.DD,$AX373,1,_xlpm.VD),
AND(MONTH($AW373)&lt;MONTH(AZ$15),MONTH($AX373)&gt;MONTH(AZ$15)),
NETWORKDAYS.INTL((EOMONTH(AZ$15-1,1))-_xlpm.DD,EOMONTH(AZ$15-1,1),1,_xlpm.VD),
AND(MONTH($AW373)=MONTH(AZ$15),MONTH($AX373)=MONTH(AZ$15)),
NETWORKDAYS.INTL($AW373,$AX373,1,_xlpm.VD)))),0)),
$DH373="месяц",
$BP373*AZ373,
$DH373="неделя",
$BP373*AZ373/7*(ROUNDUP((DAY(EOMONTH(AZ$15,0)))/4,0))),
0)</f>
        <v/>
      </c>
      <c r="BR373" s="125">
        <f t="array" ref="BR373">
IFERROR(
_xlfn.IFS(
$DH373="день_1",
$BP373*$BL373/($AX373-$AW373+1)*BA373*(DAY(EOMONTH(BA$15,0))),
$DH373="день_2",
$BP373/30*MAX(MIN($AX373,EOMONTH(BA$15,0))-MAX($AW373,BA$15)+1,),
$DH373="раб.день",
$BP373/30*(IFERROR(
_xlfn.LET(_xlpm.VD,
CHOOSE(
{1;2;3;4;5;6;7;8;9;10;11;12;13;14;15;16;17;18},
45658,45659,45660,45661,45662,45663,45664,45665,45711,45724,45778,45779,45785,45786,45820,45821,45965,46022),
_xlfn.LET(_xlpm.DD,
MAX(MIN($AX373,EOMONTH(BA$15,0))-MAX($AW373,BA$15),),
_xlfn.IFS(
AND(MONTH($AW373)=MONTH(BA$15),MONTH($AX373)&lt;&gt;MONTH(BA$15)),
NETWORKDAYS.INTL($AW373,$AW373+_xlpm.DD,1,_xlpm.VD),
AND(MONTH($AW373)&lt;&gt;MONTH(BA$15),MONTH($AX373)=MONTH(BA$15)),
NETWORKDAYS.INTL(($AX373)-_xlpm.DD,$AX373,1,_xlpm.VD),
AND(MONTH($AW373)&lt;MONTH(BA$15),MONTH($AX373)&gt;MONTH(BA$15)),
NETWORKDAYS.INTL((EOMONTH(BA$15-1,1))-_xlpm.DD,EOMONTH(BA$15-1,1),1,_xlpm.VD),
AND(MONTH($AW373)=MONTH(BA$15),MONTH($AX373)=MONTH(BA$15)),
NETWORKDAYS.INTL($AW373,$AX373,1,_xlpm.VD)))),0)),
$DH373="месяц",
$BP373*BA373,
$DH373="неделя",
$BP373*BA373/7*(ROUNDUP((DAY(EOMONTH(BA$15,0)))/4,0))),
0)</f>
        <v/>
      </c>
      <c r="BS373" s="125">
        <f t="array" ref="BS373">
IFERROR(
_xlfn.IFS(
$DH373="день_1",
$BP373*$BL373/($AX373-$AW373+1)*BB373*(DAY(EOMONTH(BB$15,0))),
$DH373="день_2",
$BP373/30*MAX(MIN($AX373,EOMONTH(BB$15,0))-MAX($AW373,BB$15)+1,),
$DH373="раб.день",
$BP373/30*(IFERROR(
_xlfn.LET(_xlpm.VD,
CHOOSE(
{1;2;3;4;5;6;7;8;9;10;11;12;13;14;15;16;17;18},
45658,45659,45660,45661,45662,45663,45664,45665,45711,45724,45778,45779,45785,45786,45820,45821,45965,46022),
_xlfn.LET(_xlpm.DD,
MAX(MIN($AX373,EOMONTH(BB$15,0))-MAX($AW373,BB$15),),
_xlfn.IFS(
AND(MONTH($AW373)=MONTH(BB$15),MONTH($AX373)&lt;&gt;MONTH(BB$15)),
NETWORKDAYS.INTL($AW373,$AW373+_xlpm.DD,1,_xlpm.VD),
AND(MONTH($AW373)&lt;&gt;MONTH(BB$15),MONTH($AX373)=MONTH(BB$15)),
NETWORKDAYS.INTL(($AX373)-_xlpm.DD,$AX373,1,_xlpm.VD),
AND(MONTH($AW373)&lt;MONTH(BB$15),MONTH($AX373)&gt;MONTH(BB$15)),
NETWORKDAYS.INTL((EOMONTH(BB$15-1,1))-_xlpm.DD,EOMONTH(BB$15-1,1),1,_xlpm.VD),
AND(MONTH($AW373)=MONTH(BB$15),MONTH($AX373)=MONTH(BB$15)),
NETWORKDAYS.INTL($AW373,$AX373,1,_xlpm.VD)))),0)),
$DH373="месяц",
$BP373*BB373,
$DH373="неделя",
$BP373*BB373/7*(ROUNDUP((DAY(EOMONTH(BB$15,0)))/4,0))),
0)</f>
        <v/>
      </c>
      <c r="BT373" s="125">
        <f t="array" ref="BT373">
IFERROR(
_xlfn.IFS(
$DH373="день_1",
$BP373*$BL373/($AX373-$AW373+1)*BC373*(DAY(EOMONTH(BC$15,0))),
$DH373="день_2",
$BP373/30*MAX(MIN($AX373,EOMONTH(BC$15,0))-MAX($AW373,BC$15)+1,),
$DH373="раб.день",
$BP373/30*(IFERROR(
_xlfn.LET(_xlpm.VD,
CHOOSE(
{1;2;3;4;5;6;7;8;9;10;11;12;13;14;15;16;17;18},
45658,45659,45660,45661,45662,45663,45664,45665,45711,45724,45778,45779,45785,45786,45820,45821,45965,46022),
_xlfn.LET(_xlpm.DD,
MAX(MIN($AX373,EOMONTH(BC$15,0))-MAX($AW373,BC$15),),
_xlfn.IFS(
AND(MONTH($AW373)=MONTH(BC$15),MONTH($AX373)&lt;&gt;MONTH(BC$15)),
NETWORKDAYS.INTL($AW373,$AW373+_xlpm.DD,1,_xlpm.VD),
AND(MONTH($AW373)&lt;&gt;MONTH(BC$15),MONTH($AX373)=MONTH(BC$15)),
NETWORKDAYS.INTL(($AX373)-_xlpm.DD,$AX373,1,_xlpm.VD),
AND(MONTH($AW373)&lt;MONTH(BC$15),MONTH($AX373)&gt;MONTH(BC$15)),
NETWORKDAYS.INTL((EOMONTH(BC$15-1,1))-_xlpm.DD,EOMONTH(BC$15-1,1),1,_xlpm.VD),
AND(MONTH($AW373)=MONTH(BC$15),MONTH($AX373)=MONTH(BC$15)),
NETWORKDAYS.INTL($AW373,$AX373,1,_xlpm.VD)))),0)),
$DH373="месяц",
$BP373*BC373,
$DH373="неделя",
$BP373*BC373/7*(ROUNDUP((DAY(EOMONTH(BC$15,0)))/4,0))),
0)</f>
        <v/>
      </c>
      <c r="BU373" s="125">
        <f t="array" ref="BU373">
IFERROR(
_xlfn.IFS(
$DH373="день_1",
$BP373*$BL373/($AX373-$AW373+1)*BD373*(DAY(EOMONTH(BD$15,0))),
$DH373="день_2",
$BP373/30*MAX(MIN($AX373,EOMONTH(BD$15,0))-MAX($AW373,BD$15)+1,),
$DH373="раб.день",
$BP373/30*(IFERROR(
_xlfn.LET(_xlpm.VD,
CHOOSE(
{1;2;3;4;5;6;7;8;9;10;11;12;13;14;15;16;17;18},
45658,45659,45660,45661,45662,45663,45664,45665,45711,45724,45778,45779,45785,45786,45820,45821,45965,46022),
_xlfn.LET(_xlpm.DD,
MAX(MIN($AX373,EOMONTH(BD$15,0))-MAX($AW373,BD$15),),
_xlfn.IFS(
AND(MONTH($AW373)=MONTH(BD$15),MONTH($AX373)&lt;&gt;MONTH(BD$15)),
NETWORKDAYS.INTL($AW373,$AW373+_xlpm.DD,1,_xlpm.VD),
AND(MONTH($AW373)&lt;&gt;MONTH(BD$15),MONTH($AX373)=MONTH(BD$15)),
NETWORKDAYS.INTL(($AX373)-_xlpm.DD,$AX373,1,_xlpm.VD),
AND(MONTH($AW373)&lt;MONTH(BD$15),MONTH($AX373)&gt;MONTH(BD$15)),
NETWORKDAYS.INTL((EOMONTH(BD$15-1,1))-_xlpm.DD,EOMONTH(BD$15-1,1),1,_xlpm.VD),
AND(MONTH($AW373)=MONTH(BD$15),MONTH($AX373)=MONTH(BD$15)),
NETWORKDAYS.INTL($AW373,$AX373,1,_xlpm.VD)))),0)),
$DH373="месяц",
$BP373*BD373,
$DH373="неделя",
$BP373*BD373/7*(ROUNDUP((DAY(EOMONTH(BD$15,0)))/4,0))),
0)</f>
        <v/>
      </c>
      <c r="BV373" s="125">
        <f t="array" ref="BV373">
IFERROR(
_xlfn.IFS(
$DH373="день_1",
$BP373*$BL373/($AX373-$AW373+1)*BE373*(DAY(EOMONTH(BE$15,0))),
$DH373="день_2",
$BP373/30*MAX(MIN($AX373,EOMONTH(BE$15,0))-MAX($AW373,BE$15)+1,),
$DH373="раб.день",
$BP373/30*(IFERROR(
_xlfn.LET(_xlpm.VD,
CHOOSE(
{1;2;3;4;5;6;7;8;9;10;11;12;13;14;15;16;17;18},
45658,45659,45660,45661,45662,45663,45664,45665,45711,45724,45778,45779,45785,45786,45820,45821,45965,46022),
_xlfn.LET(_xlpm.DD,
MAX(MIN($AX373,EOMONTH(BE$15,0))-MAX($AW373,BE$15),),
_xlfn.IFS(
AND(MONTH($AW373)=MONTH(BE$15),MONTH($AX373)&lt;&gt;MONTH(BE$15)),
NETWORKDAYS.INTL($AW373,$AW373+_xlpm.DD,1,_xlpm.VD),
AND(MONTH($AW373)&lt;&gt;MONTH(BE$15),MONTH($AX373)=MONTH(BE$15)),
NETWORKDAYS.INTL(($AX373)-_xlpm.DD,$AX373,1,_xlpm.VD),
AND(MONTH($AW373)&lt;MONTH(BE$15),MONTH($AX373)&gt;MONTH(BE$15)),
NETWORKDAYS.INTL((EOMONTH(BE$15-1,1))-_xlpm.DD,EOMONTH(BE$15-1,1),1,_xlpm.VD),
AND(MONTH($AW373)=MONTH(BE$15),MONTH($AX373)=MONTH(BE$15)),
NETWORKDAYS.INTL($AW373,$AX373,1,_xlpm.VD)))),0)),
$DH373="месяц",
$BP373*BE373,
$DH373="неделя",
$BP373*BE373/7*(ROUNDUP((DAY(EOMONTH(BE$15,0)))/4,0))),
0)</f>
        <v/>
      </c>
      <c r="BW373" s="125">
        <f t="array" ref="BW373">
IFERROR(
_xlfn.IFS(
$DH373="день_1",
$BP373*$BL373/($AX373-$AW373+1)*BF373*(DAY(EOMONTH(BF$15,0))),
$DH373="день_2",
$BP373/30*MAX(MIN($AX373,EOMONTH(BF$15,0))-MAX($AW373,BF$15)+1,),
$DH373="раб.день",
$BP373/30*(IFERROR(
_xlfn.LET(_xlpm.VD,
CHOOSE(
{1;2;3;4;5;6;7;8;9;10;11;12;13;14;15;16;17;18},
45658,45659,45660,45661,45662,45663,45664,45665,45711,45724,45778,45779,45785,45786,45820,45821,45965,46022),
_xlfn.LET(_xlpm.DD,
MAX(MIN($AX373,EOMONTH(BF$15,0))-MAX($AW373,BF$15),),
_xlfn.IFS(
AND(MONTH($AW373)=MONTH(BF$15),MONTH($AX373)&lt;&gt;MONTH(BF$15)),
NETWORKDAYS.INTL($AW373,$AW373+_xlpm.DD,1,_xlpm.VD),
AND(MONTH($AW373)&lt;&gt;MONTH(BF$15),MONTH($AX373)=MONTH(BF$15)),
NETWORKDAYS.INTL(($AX373)-_xlpm.DD,$AX373,1,_xlpm.VD),
AND(MONTH($AW373)&lt;MONTH(BF$15),MONTH($AX373)&gt;MONTH(BF$15)),
NETWORKDAYS.INTL((EOMONTH(BF$15-1,1))-_xlpm.DD,EOMONTH(BF$15-1,1),1,_xlpm.VD),
AND(MONTH($AW373)=MONTH(BF$15),MONTH($AX373)=MONTH(BF$15)),
NETWORKDAYS.INTL($AW373,$AX373,1,_xlpm.VD)))),0)),
$DH373="месяц",
$BP373*BF373,
$DH373="неделя",
$BP373*BF373/7*(ROUNDUP((DAY(EOMONTH(BF$15,0)))/4,0))),
0)</f>
        <v/>
      </c>
      <c r="BX373" s="125">
        <f t="array" ref="BX373">
IFERROR(
_xlfn.IFS(
$DH373="день_1",
$BP373*$BL373/($AX373-$AW373+1)*BG373*(DAY(EOMONTH(BG$15,0))),
$DH373="день_2",
$BP373/30*MAX(MIN($AX373,EOMONTH(BG$15,0))-MAX($AW373,BG$15)+1,),
$DH373="раб.день",
$BP373/30*(IFERROR(
_xlfn.LET(_xlpm.VD,
CHOOSE(
{1;2;3;4;5;6;7;8;9;10;11;12;13;14;15;16;17;18},
45658,45659,45660,45661,45662,45663,45664,45665,45711,45724,45778,45779,45785,45786,45820,45821,45965,46022),
_xlfn.LET(_xlpm.DD,
MAX(MIN($AX373,EOMONTH(BG$15,0))-MAX($AW373,BG$15),),
_xlfn.IFS(
AND(MONTH($AW373)=MONTH(BG$15),MONTH($AX373)&lt;&gt;MONTH(BG$15)),
NETWORKDAYS.INTL($AW373,$AW373+_xlpm.DD,1,_xlpm.VD),
AND(MONTH($AW373)&lt;&gt;MONTH(BG$15),MONTH($AX373)=MONTH(BG$15)),
NETWORKDAYS.INTL(($AX373)-_xlpm.DD,$AX373,1,_xlpm.VD),
AND(MONTH($AW373)&lt;MONTH(BG$15),MONTH($AX373)&gt;MONTH(BG$15)),
NETWORKDAYS.INTL((EOMONTH(BG$15-1,1))-_xlpm.DD,EOMONTH(BG$15-1,1),1,_xlpm.VD),
AND(MONTH($AW373)=MONTH(BG$15),MONTH($AX373)=MONTH(BG$15)),
NETWORKDAYS.INTL($AW373,$AX373,1,_xlpm.VD)))),0)),
$DH373="месяц",
$BP373*BG373,
$DH373="неделя",
$BP373*BG373/7*(ROUNDUP((DAY(EOMONTH(BG$15,0)))/4,0))),
0)</f>
        <v/>
      </c>
      <c r="BY373" s="125">
        <f t="array" ref="BY373">
IFERROR(
_xlfn.IFS(
$DH373="день_1",
$BP373*$BL373/($AX373-$AW373+1)*BH373*(DAY(EOMONTH(BH$15,0))),
$DH373="день_2",
$BP373/30*MAX(MIN($AX373,EOMONTH(BH$15,0))-MAX($AW373,BH$15)+1,),
$DH373="раб.день",
$BP373/30*(IFERROR(
_xlfn.LET(_xlpm.VD,
CHOOSE(
{1;2;3;4;5;6;7;8;9;10;11;12;13;14;15;16;17;18},
45658,45659,45660,45661,45662,45663,45664,45665,45711,45724,45778,45779,45785,45786,45820,45821,45965,46022),
_xlfn.LET(_xlpm.DD,
MAX(MIN($AX373,EOMONTH(BH$15,0))-MAX($AW373,BH$15),),
_xlfn.IFS(
AND(MONTH($AW373)=MONTH(BH$15),MONTH($AX373)&lt;&gt;MONTH(BH$15)),
NETWORKDAYS.INTL($AW373,$AW373+_xlpm.DD,1,_xlpm.VD),
AND(MONTH($AW373)&lt;&gt;MONTH(BH$15),MONTH($AX373)=MONTH(BH$15)),
NETWORKDAYS.INTL(($AX373)-_xlpm.DD,$AX373,1,_xlpm.VD),
AND(MONTH($AW373)&lt;MONTH(BH$15),MONTH($AX373)&gt;MONTH(BH$15)),
NETWORKDAYS.INTL((EOMONTH(BH$15-1,1))-_xlpm.DD,EOMONTH(BH$15-1,1),1,_xlpm.VD),
AND(MONTH($AW373)=MONTH(BH$15),MONTH($AX373)=MONTH(BH$15)),
NETWORKDAYS.INTL($AW373,$AX373,1,_xlpm.VD)))),0)),
$DH373="месяц",
$BP373*BH373,
$DH373="неделя",
$BP373*BH373/7*(ROUNDUP((DAY(EOMONTH(BH$15,0)))/4,0))),
0)</f>
        <v/>
      </c>
      <c r="BZ373" s="125">
        <f t="array" ref="BZ373">
IFERROR(
_xlfn.IFS(
$DH373="день_1",
$BP373*$BL373/($AX373-$AW373+1)*BI373*(DAY(EOMONTH(BI$15,0))),
$DH373="день_2",
$BP373/30*MAX(MIN($AX373,EOMONTH(BI$15,0))-MAX($AW373,BI$15)+1,),
$DH373="раб.день",
$BP373/30*(IFERROR(
_xlfn.LET(_xlpm.VD,
CHOOSE(
{1;2;3;4;5;6;7;8;9;10;11;12;13;14;15;16;17;18},
45658,45659,45660,45661,45662,45663,45664,45665,45711,45724,45778,45779,45785,45786,45820,45821,45965,46022),
_xlfn.LET(_xlpm.DD,
MAX(MIN($AX373,EOMONTH(BI$15,0))-MAX($AW373,BI$15),),
_xlfn.IFS(
AND(MONTH($AW373)=MONTH(BI$15),MONTH($AX373)&lt;&gt;MONTH(BI$15)),
NETWORKDAYS.INTL($AW373,$AW373+_xlpm.DD,1,_xlpm.VD),
AND(MONTH($AW373)&lt;&gt;MONTH(BI$15),MONTH($AX373)=MONTH(BI$15)),
NETWORKDAYS.INTL(($AX373)-_xlpm.DD,$AX373,1,_xlpm.VD),
AND(MONTH($AW373)&lt;MONTH(BI$15),MONTH($AX373)&gt;MONTH(BI$15)),
NETWORKDAYS.INTL((EOMONTH(BI$15-1,1))-_xlpm.DD,EOMONTH(BI$15-1,1),1,_xlpm.VD),
AND(MONTH($AW373)=MONTH(BI$15),MONTH($AX373)=MONTH(BI$15)),
NETWORKDAYS.INTL($AW373,$AX373,1,_xlpm.VD)))),0)),
$DH373="месяц",
$BP373*BI373,
$DH373="неделя",
$BP373*BI373/7*(ROUNDUP((DAY(EOMONTH(BI$15,0)))/4,0))),
0)</f>
        <v/>
      </c>
      <c r="CA373" s="125">
        <f t="array" ref="CA373">
IFERROR(
_xlfn.IFS(
$DH373="день_1",
$BP373*$BL373/($AX373-$AW373+1)*BJ373*(DAY(EOMONTH(BJ$15,0))),
$DH373="день_2",
$BP373/30*MAX(MIN($AX373,EOMONTH(BJ$15,0))-MAX($AW373,BJ$15)+1,),
$DH373="раб.день",
$BP373/30*(IFERROR(
_xlfn.LET(_xlpm.VD,
CHOOSE(
{1;2;3;4;5;6;7;8;9;10;11;12;13;14;15;16;17;18},
45658,45659,45660,45661,45662,45663,45664,45665,45711,45724,45778,45779,45785,45786,45820,45821,45965,46022),
_xlfn.LET(_xlpm.DD,
MAX(MIN($AX373,EOMONTH(BJ$15,0))-MAX($AW373,BJ$15),),
_xlfn.IFS(
AND(MONTH($AW373)=MONTH(BJ$15),MONTH($AX373)&lt;&gt;MONTH(BJ$15)),
NETWORKDAYS.INTL($AW373,$AW373+_xlpm.DD,1,_xlpm.VD),
AND(MONTH($AW373)&lt;&gt;MONTH(BJ$15),MONTH($AX373)=MONTH(BJ$15)),
NETWORKDAYS.INTL(($AX373)-_xlpm.DD,$AX373,1,_xlpm.VD),
AND(MONTH($AW373)&lt;MONTH(BJ$15),MONTH($AX373)&gt;MONTH(BJ$15)),
NETWORKDAYS.INTL((EOMONTH(BJ$15-1,1))-_xlpm.DD,EOMONTH(BJ$15-1,1),1,_xlpm.VD),
AND(MONTH($AW373)=MONTH(BJ$15),MONTH($AX373)=MONTH(BJ$15)),
NETWORKDAYS.INTL($AW373,$AX373,1,_xlpm.VD)))),0)),
$DH373="месяц",
$BP373*BJ373,
$DH373="неделя",
$BP373*BJ373/7*(ROUNDUP((DAY(EOMONTH(BJ$15,0)))/4,0))),
0)</f>
        <v/>
      </c>
      <c r="CB373" s="125">
        <f t="array" ref="CB373">
IFERROR(
_xlfn.IFS(
$DH373="день_1",
$BP373*$BL373/($AX373-$AW373+1)*BK373*(DAY(EOMONTH(BK$15,0))),
$DH373="день_2",
$BP373/30*MAX(MIN($AX373,EOMONTH(BK$15,0))-MAX($AW373,BK$15)+1,),
$DH373="раб.день",
$BP373/30*(IFERROR(
_xlfn.LET(_xlpm.VD,
CHOOSE(
{1;2;3;4;5;6;7;8;9;10;11;12;13;14;15;16;17;18},
45658,45659,45660,45661,45662,45663,45664,45665,45711,45724,45778,45779,45785,45786,45820,45821,45965,46022),
_xlfn.LET(_xlpm.DD,
MAX(MIN($AX373,EOMONTH(BK$15,0))-MAX($AW373,BK$15),),
_xlfn.IFS(
AND(MONTH($AW373)=MONTH(BK$15),MONTH($AX373)&lt;&gt;MONTH(BK$15)),
NETWORKDAYS.INTL($AW373,$AW373+_xlpm.DD,1,_xlpm.VD),
AND(MONTH($AW373)&lt;&gt;MONTH(BK$15),MONTH($AX373)=MONTH(BK$15)),
NETWORKDAYS.INTL(($AX373)-_xlpm.DD,$AX373,1,_xlpm.VD),
AND(MONTH($AW373)&lt;MONTH(BK$15),MONTH($AX373)&gt;MONTH(BK$15)),
NETWORKDAYS.INTL((EOMONTH(BK$15-1,1))-_xlpm.DD,EOMONTH(BK$15-1,1),1,_xlpm.VD),
AND(MONTH($AW373)=MONTH(BK$15),MONTH($AX373)=MONTH(BK$15)),
NETWORKDAYS.INTL($AW373,$AX373,1,_xlpm.VD)))),0)),
$DH373="месяц",
$BP373*BK373,
$DH373="неделя",
$BP373*BK373/7*(ROUNDUP((DAY(EOMONTH(BK$15,0)))/4,0))),
0)</f>
        <v/>
      </c>
      <c r="CC373" s="125">
        <f>SUM($BQ373:$CB373)</f>
        <v/>
      </c>
      <c r="CD373" s="126">
        <f>SUM($EH373:$EH373)</f>
        <v/>
      </c>
      <c r="CE373" s="126">
        <f>$CD373*$AB373</f>
        <v/>
      </c>
      <c r="CF373" s="126">
        <f>SUM($EK373:$EK373)</f>
        <v/>
      </c>
      <c r="CG373" s="126">
        <f>$CF373*$AB373</f>
        <v/>
      </c>
      <c r="CH373" s="126">
        <f>SUM($CC373,$CE373,$CG373)</f>
        <v/>
      </c>
      <c r="CI373" s="126">
        <f>$CH373*(1+$CM373)</f>
        <v/>
      </c>
      <c r="CJ373" s="127" t="n">
        <v>0</v>
      </c>
      <c r="CK373" s="126">
        <f>SUM($CH373:$CH373)*(1+$CJ373)</f>
        <v/>
      </c>
      <c r="CL373" s="126">
        <f>SUM($CH373:$CH373)*(1+$CM373)</f>
        <v/>
      </c>
      <c r="CM373" s="59" t="inlineStr">
        <is>
          <t>20%</t>
        </is>
      </c>
      <c r="CN373" s="59" t="n"/>
      <c r="CO373" s="72" t="n"/>
      <c r="CP373" s="59" t="n"/>
      <c r="CQ373" s="73" t="n"/>
      <c r="CR373" s="73" t="n"/>
      <c r="CS373" s="73" t="n"/>
      <c r="CT373" s="72" t="n"/>
      <c r="CU373" s="79" t="inlineStr">
        <is>
          <t> </t>
        </is>
      </c>
      <c r="CV373" s="60" t="n"/>
      <c r="CW373" s="60" t="n"/>
      <c r="CX373" s="60" t="n"/>
      <c r="CY373" s="127">
        <f>IFERROR(($CC373-$EE373)/($EE373/(1-$DQ373)),0)</f>
        <v/>
      </c>
      <c r="CZ373" s="127">
        <f>IFERROR(1-$EI373/($CE373),0)</f>
        <v/>
      </c>
      <c r="DA373" s="127">
        <f>IFERROR(1-$EL373/($CG373),0)</f>
        <v/>
      </c>
      <c r="DB373" s="126">
        <f>ROUND(IFERROR(($CI373/(1+$CM373)-$EN373),0),2)</f>
        <v/>
      </c>
      <c r="DC373" s="128" t="n"/>
      <c r="DD373" s="125" t="n"/>
      <c r="DE373" s="75" t="n">
        <v>0</v>
      </c>
      <c r="DF373" s="128" t="n"/>
      <c r="DG373" s="125">
        <f>IF($DC373=0,0,$DD373*($DC373*100%-$DE373*$DF373))*SUM($AB373:$AB373)</f>
        <v/>
      </c>
      <c r="DH373" s="129" t="inlineStr">
        <is>
          <t>месяц</t>
        </is>
      </c>
      <c r="DI373" s="130">
        <f t="array" ref="DI373">IFERROR(
IF($ES373="LisChannel",
(ROUND(((INDEX({174.625;153.888888888889;130.972222222222},MATCH($AI373,{2;3;4}),0))*$AG373*$AI373),2)),0),0)</f>
        <v/>
      </c>
      <c r="DJ373" s="130">
        <f>
_xlfn.LET(_xlpm.X,
IFERROR(
IF($ES373="НовиковТВ",
(_xlfn.LET(_xlpm.NTV,
_xlfn.LET(_xlpm.MIN,350000,
IF(SUMIFS($DI:$DI,$ES:$ES,"НовиковТВ")&lt;=_xlpm.MIN,
(SUMIFS($DI:$DI,$ES:$ES,"НовиковТВ")/(COUNTIFS($ES:$ES,"НовиковТВ")))*_xlpm.MIN/SUMIFS($DI:$DI,$ES:$ES,"НовиковТВ"),
DI373)),
_xlpm.NTV+$DG373/(1-(1-(_xlpm.NTV)*(1-$DL373)*(1-$DM373)*(1-$DN373)*(1-$DO373)*(1-$DP373)/_xlpm.NTV))))/(1+$EP373),
$DI373+$DG373/(1-(1-($DI373)*(1-$DL373)*(1-$DM373)*(1-$DN373)*(1-$DO373)*(1-$DP373)/$DI373))),
0),
_xlpm.X*(1+$CM373)*(1+$CW373)-_xlpm.X*(1+$CM373)+_xlpm.X)</f>
        <v/>
      </c>
      <c r="DK373" s="125" t="inlineStr">
        <is>
          <t>послед.</t>
        </is>
      </c>
      <c r="DL373" s="63" t="n">
        <v>0</v>
      </c>
      <c r="DM373" s="63" t="n">
        <v>0</v>
      </c>
      <c r="DN373" s="63" t="n">
        <v>0</v>
      </c>
      <c r="DO373" s="63" t="n">
        <v>0</v>
      </c>
      <c r="DP373" s="63" t="n">
        <v>0</v>
      </c>
      <c r="DQ373" s="63">
        <f t="array" ref="DQ373">IFERROR(_xlfn.IFS(
$DK373="послед.",1-(1-$DL373)*(1-$DM373)*(1-$DN373)*(1-$DO373)*(1-$DP373),
$DK373="сумм.",$DL373+$DM373+$DN373+$DO373+$DP373),
0)</f>
        <v/>
      </c>
      <c r="DR373" s="125">
        <f t="array" ref="DR373">
IFERROR(
_xlfn.IFS(
$BL373=0,
0,
$BL373&gt;0,
_xlfn.IFS($DK373="послед.",
$DJ373*(1-$DL373)*(1-$DM373)*(1-$DN373)*(1-$DO373)*(1-$DP373),
$DK373="сумм.",
$DJ373*(1-($DL373+$DM373+$DN373+$DO373+$DP373)))),0)</f>
        <v/>
      </c>
      <c r="DS373" s="125">
        <f t="array" ref="DS373">
IFERROR(_xlfn.IFS(
$DH373="день_1",
$DR373*$BL373/($AX373-$AW373+1)*AZ373*(DAY(EOMONTH(AZ$15,0))),
$DH373="день_2",
$DR373/30*MAX(MIN($AX373,EOMONTH(AZ$15,0))-MAX($AW373,AZ$15)+1,),
$DH373="раб.день",
$DR373/30*(IFERROR(
_xlfn.LET(_xlpm.VD,
CHOOSE(
{1;2;3;4;5;6;7;8;9;10;11;12;13;14;15;16;17;18},
45658,45659,45660,45661,45662,45663,45664,45665,45711,45724,45778,45779,45785,45786,45820,45821,45965,46022),
_xlfn.LET(_xlpm.DD,
MAX(MIN($AX373,EOMONTH(AZ$15,0))-MAX($AW373,AZ$15),),
_xlfn.IFS(
AND(MONTH($AW373)=MONTH(AZ$15),MONTH($AX373)&lt;&gt;MONTH(AZ$15)),
NETWORKDAYS.INTL($AW373,$AW373+_xlpm.DD,1,_xlpm.VD),
AND(MONTH($AW373)&lt;&gt;MONTH(AZ$15),MONTH($AX373)=MONTH(AZ$15)),
NETWORKDAYS.INTL(($AX373)-_xlpm.DD,$AX373,1,_xlpm.VD),
AND(MONTH($AW373)&lt;MONTH(AZ$15),MONTH($AX373)&gt;MONTH(AZ$15)),
NETWORKDAYS.INTL((EOMONTH(AZ$15-1,1))-_xlpm.DD,EOMONTH(AZ$15-1,1),1,_xlpm.VD),
AND(MONTH($AW373)=MONTH(AZ$15),MONTH($AX373)=MONTH(AZ$15)),
NETWORKDAYS.INTL($AW373,$AX373,1,_xlpm.VD)))),0)),
$DH373="месяц",
$DR373*AZ373,
$DH373="неделя",
$DR373*AZ373/7*(ROUNDUP((DAY(EOMONTH(AZ$15,0)))/4,0))),
0)</f>
        <v/>
      </c>
      <c r="DT373" s="125">
        <f t="array" ref="DT373">
IFERROR(_xlfn.IFS(
$DH373="день_1",
$DR373*$BL373/($AX373-$AW373+1)*BA373*(DAY(EOMONTH(BA$15,0))),
$DH373="день_2",
$DR373/30*MAX(MIN($AX373,EOMONTH(BA$15,0))-MAX($AW373,BA$15)+1,),
$DH373="раб.день",
$DR373/30*(IFERROR(
_xlfn.LET(_xlpm.VD,
CHOOSE(
{1;2;3;4;5;6;7;8;9;10;11;12;13;14;15;16;17;18},
45658,45659,45660,45661,45662,45663,45664,45665,45711,45724,45778,45779,45785,45786,45820,45821,45965,46022),
_xlfn.LET(_xlpm.DD,
MAX(MIN($AX373,EOMONTH(BA$15,0))-MAX($AW373,BA$15),),
_xlfn.IFS(
AND(MONTH($AW373)=MONTH(BA$15),MONTH($AX373)&lt;&gt;MONTH(BA$15)),
NETWORKDAYS.INTL($AW373,$AW373+_xlpm.DD,1,_xlpm.VD),
AND(MONTH($AW373)&lt;&gt;MONTH(BA$15),MONTH($AX373)=MONTH(BA$15)),
NETWORKDAYS.INTL(($AX373)-_xlpm.DD,$AX373,1,_xlpm.VD),
AND(MONTH($AW373)&lt;MONTH(BA$15),MONTH($AX373)&gt;MONTH(BA$15)),
NETWORKDAYS.INTL((EOMONTH(BA$15-1,1))-_xlpm.DD,EOMONTH(BA$15-1,1),1,_xlpm.VD),
AND(MONTH($AW373)=MONTH(BA$15),MONTH($AX373)=MONTH(BA$15)),
NETWORKDAYS.INTL($AW373,$AX373,1,_xlpm.VD)))),0)),
$DH373="месяц",
$DR373*BA373,
$DH373="неделя",
$DR373*BA373/7*(ROUNDUP((DAY(EOMONTH(BA$15,0)))/4,0))),
0)</f>
        <v/>
      </c>
      <c r="DU373" s="125">
        <f t="array" ref="DU373">
IFERROR(_xlfn.IFS(
$DH373="день_1",
$DR373*$BL373/($AX373-$AW373+1)*BB373*(DAY(EOMONTH(BB$15,0))),
$DH373="день_2",
$DR373/30*MAX(MIN($AX373,EOMONTH(BB$15,0))-MAX($AW373,BB$15)+1,),
$DH373="раб.день",
$DR373/30*(IFERROR(
_xlfn.LET(_xlpm.VD,
CHOOSE(
{1;2;3;4;5;6;7;8;9;10;11;12;13;14;15;16;17;18},
45658,45659,45660,45661,45662,45663,45664,45665,45711,45724,45778,45779,45785,45786,45820,45821,45965,46022),
_xlfn.LET(_xlpm.DD,
MAX(MIN($AX373,EOMONTH(BB$15,0))-MAX($AW373,BB$15),),
_xlfn.IFS(
AND(MONTH($AW373)=MONTH(BB$15),MONTH($AX373)&lt;&gt;MONTH(BB$15)),
NETWORKDAYS.INTL($AW373,$AW373+_xlpm.DD,1,_xlpm.VD),
AND(MONTH($AW373)&lt;&gt;MONTH(BB$15),MONTH($AX373)=MONTH(BB$15)),
NETWORKDAYS.INTL(($AX373)-_xlpm.DD,$AX373,1,_xlpm.VD),
AND(MONTH($AW373)&lt;MONTH(BB$15),MONTH($AX373)&gt;MONTH(BB$15)),
NETWORKDAYS.INTL((EOMONTH(BB$15-1,1))-_xlpm.DD,EOMONTH(BB$15-1,1),1,_xlpm.VD),
AND(MONTH($AW373)=MONTH(BB$15),MONTH($AX373)=MONTH(BB$15)),
NETWORKDAYS.INTL($AW373,$AX373,1,_xlpm.VD)))),0)),
$DH373="месяц",
$DR373*BB373,
$DH373="неделя",
$DR373*BB373/7*(ROUNDUP((DAY(EOMONTH(BB$15,0)))/4,0))),
0)</f>
        <v/>
      </c>
      <c r="DV373" s="125">
        <f t="array" ref="DV373">
IFERROR(_xlfn.IFS(
$DH373="день_1",
$DR373*$BL373/($AX373-$AW373+1)*BC373*(DAY(EOMONTH(BC$15,0))),
$DH373="день_2",
$DR373/30*MAX(MIN($AX373,EOMONTH(BC$15,0))-MAX($AW373,BC$15)+1,),
$DH373="раб.день",
$DR373/30*(IFERROR(
_xlfn.LET(_xlpm.VD,
CHOOSE(
{1;2;3;4;5;6;7;8;9;10;11;12;13;14;15;16;17;18},
45658,45659,45660,45661,45662,45663,45664,45665,45711,45724,45778,45779,45785,45786,45820,45821,45965,46022),
_xlfn.LET(_xlpm.DD,
MAX(MIN($AX373,EOMONTH(BC$15,0))-MAX($AW373,BC$15),),
_xlfn.IFS(
AND(MONTH($AW373)=MONTH(BC$15),MONTH($AX373)&lt;&gt;MONTH(BC$15)),
NETWORKDAYS.INTL($AW373,$AW373+_xlpm.DD,1,_xlpm.VD),
AND(MONTH($AW373)&lt;&gt;MONTH(BC$15),MONTH($AX373)=MONTH(BC$15)),
NETWORKDAYS.INTL(($AX373)-_xlpm.DD,$AX373,1,_xlpm.VD),
AND(MONTH($AW373)&lt;MONTH(BC$15),MONTH($AX373)&gt;MONTH(BC$15)),
NETWORKDAYS.INTL((EOMONTH(BC$15-1,1))-_xlpm.DD,EOMONTH(BC$15-1,1),1,_xlpm.VD),
AND(MONTH($AW373)=MONTH(BC$15),MONTH($AX373)=MONTH(BC$15)),
NETWORKDAYS.INTL($AW373,$AX373,1,_xlpm.VD)))),0)),
$DH373="месяц",
$DR373*BC373,
$DH373="неделя",
$DR373*BC373/7*(ROUNDUP((DAY(EOMONTH(BC$15,0)))/4,0))),
0)</f>
        <v/>
      </c>
      <c r="DW373" s="125">
        <f t="array" ref="DW373">
IFERROR(_xlfn.IFS(
$DH373="день_1",
$DR373*$BL373/($AX373-$AW373+1)*BD373*(DAY(EOMONTH(BD$15,0))),
$DH373="день_2",
$DR373/30*MAX(MIN($AX373,EOMONTH(BD$15,0))-MAX($AW373,BD$15)+1,),
$DH373="раб.день",
$DR373/30*(IFERROR(
_xlfn.LET(_xlpm.VD,
CHOOSE(
{1;2;3;4;5;6;7;8;9;10;11;12;13;14;15;16;17;18},
45658,45659,45660,45661,45662,45663,45664,45665,45711,45724,45778,45779,45785,45786,45820,45821,45965,46022),
_xlfn.LET(_xlpm.DD,
MAX(MIN($AX373,EOMONTH(BD$15,0))-MAX($AW373,BD$15),),
_xlfn.IFS(
AND(MONTH($AW373)=MONTH(BD$15),MONTH($AX373)&lt;&gt;MONTH(BD$15)),
NETWORKDAYS.INTL($AW373,$AW373+_xlpm.DD,1,_xlpm.VD),
AND(MONTH($AW373)&lt;&gt;MONTH(BD$15),MONTH($AX373)=MONTH(BD$15)),
NETWORKDAYS.INTL(($AX373)-_xlpm.DD,$AX373,1,_xlpm.VD),
AND(MONTH($AW373)&lt;MONTH(BD$15),MONTH($AX373)&gt;MONTH(BD$15)),
NETWORKDAYS.INTL((EOMONTH(BD$15-1,1))-_xlpm.DD,EOMONTH(BD$15-1,1),1,_xlpm.VD),
AND(MONTH($AW373)=MONTH(BD$15),MONTH($AX373)=MONTH(BD$15)),
NETWORKDAYS.INTL($AW373,$AX373,1,_xlpm.VD)))),0)),
$DH373="месяц",
$DR373*BD373,
$DH373="неделя",
$DR373*BD373/7*(ROUNDUP((DAY(EOMONTH(BD$15,0)))/4,0))),
0)</f>
        <v/>
      </c>
      <c r="DX373" s="125">
        <f t="array" ref="DX373">
IFERROR(_xlfn.IFS(
$DH373="день_1",
$DR373*$BL373/($AX373-$AW373+1)*BE373*(DAY(EOMONTH(BE$15,0))),
$DH373="день_2",
$DR373/30*MAX(MIN($AX373,EOMONTH(BE$15,0))-MAX($AW373,BE$15)+1,),
$DH373="раб.день",
$DR373/30*(IFERROR(
_xlfn.LET(_xlpm.VD,
CHOOSE(
{1;2;3;4;5;6;7;8;9;10;11;12;13;14;15;16;17;18},
45658,45659,45660,45661,45662,45663,45664,45665,45711,45724,45778,45779,45785,45786,45820,45821,45965,46022),
_xlfn.LET(_xlpm.DD,
MAX(MIN($AX373,EOMONTH(BE$15,0))-MAX($AW373,BE$15),),
_xlfn.IFS(
AND(MONTH($AW373)=MONTH(BE$15),MONTH($AX373)&lt;&gt;MONTH(BE$15)),
NETWORKDAYS.INTL($AW373,$AW373+_xlpm.DD,1,_xlpm.VD),
AND(MONTH($AW373)&lt;&gt;MONTH(BE$15),MONTH($AX373)=MONTH(BE$15)),
NETWORKDAYS.INTL(($AX373)-_xlpm.DD,$AX373,1,_xlpm.VD),
AND(MONTH($AW373)&lt;MONTH(BE$15),MONTH($AX373)&gt;MONTH(BE$15)),
NETWORKDAYS.INTL((EOMONTH(BE$15-1,1))-_xlpm.DD,EOMONTH(BE$15-1,1),1,_xlpm.VD),
AND(MONTH($AW373)=MONTH(BE$15),MONTH($AX373)=MONTH(BE$15)),
NETWORKDAYS.INTL($AW373,$AX373,1,_xlpm.VD)))),0)),
$DH373="месяц",
$DR373*BE373,
$DH373="неделя",
$DR373*BE373/7*(ROUNDUP((DAY(EOMONTH(BE$15,0)))/4,0))),
0)</f>
        <v/>
      </c>
      <c r="DY373" s="125">
        <f t="array" ref="DY373">
IFERROR(_xlfn.IFS(
$DH373="день_1",
$DR373*$BL373/($AX373-$AW373+1)*BF373*(DAY(EOMONTH(BF$15,0))),
$DH373="день_2",
$DR373/30*MAX(MIN($AX373,EOMONTH(BF$15,0))-MAX($AW373,BF$15)+1,),
$DH373="раб.день",
$DR373/30*(IFERROR(
_xlfn.LET(_xlpm.VD,
CHOOSE(
{1;2;3;4;5;6;7;8;9;10;11;12;13;14;15;16;17;18},
45658,45659,45660,45661,45662,45663,45664,45665,45711,45724,45778,45779,45785,45786,45820,45821,45965,46022),
_xlfn.LET(_xlpm.DD,
MAX(MIN($AX373,EOMONTH(BF$15,0))-MAX($AW373,BF$15),),
_xlfn.IFS(
AND(MONTH($AW373)=MONTH(BF$15),MONTH($AX373)&lt;&gt;MONTH(BF$15)),
NETWORKDAYS.INTL($AW373,$AW373+_xlpm.DD,1,_xlpm.VD),
AND(MONTH($AW373)&lt;&gt;MONTH(BF$15),MONTH($AX373)=MONTH(BF$15)),
NETWORKDAYS.INTL(($AX373)-_xlpm.DD,$AX373,1,_xlpm.VD),
AND(MONTH($AW373)&lt;MONTH(BF$15),MONTH($AX373)&gt;MONTH(BF$15)),
NETWORKDAYS.INTL((EOMONTH(BF$15-1,1))-_xlpm.DD,EOMONTH(BF$15-1,1),1,_xlpm.VD),
AND(MONTH($AW373)=MONTH(BF$15),MONTH($AX373)=MONTH(BF$15)),
NETWORKDAYS.INTL($AW373,$AX373,1,_xlpm.VD)))),0)),
$DH373="месяц",
$DR373*BF373,
$DH373="неделя",
$DR373*BF373/7*(ROUNDUP((DAY(EOMONTH(BF$15,0)))/4,0))),
0)</f>
        <v/>
      </c>
      <c r="DZ373" s="125">
        <f t="array" ref="DZ373">
IFERROR(_xlfn.IFS(
$DH373="день_1",
$DR373*$BL373/($AX373-$AW373+1)*BG373*(DAY(EOMONTH(BG$15,0))),
$DH373="день_2",
$DR373/30*MAX(MIN($AX373,EOMONTH(BG$15,0))-MAX($AW373,BG$15)+1,),
$DH373="раб.день",
$DR373/30*(IFERROR(
_xlfn.LET(_xlpm.VD,
CHOOSE(
{1;2;3;4;5;6;7;8;9;10;11;12;13;14;15;16;17;18},
45658,45659,45660,45661,45662,45663,45664,45665,45711,45724,45778,45779,45785,45786,45820,45821,45965,46022),
_xlfn.LET(_xlpm.DD,
MAX(MIN($AX373,EOMONTH(BG$15,0))-MAX($AW373,BG$15),),
_xlfn.IFS(
AND(MONTH($AW373)=MONTH(BG$15),MONTH($AX373)&lt;&gt;MONTH(BG$15)),
NETWORKDAYS.INTL($AW373,$AW373+_xlpm.DD,1,_xlpm.VD),
AND(MONTH($AW373)&lt;&gt;MONTH(BG$15),MONTH($AX373)=MONTH(BG$15)),
NETWORKDAYS.INTL(($AX373)-_xlpm.DD,$AX373,1,_xlpm.VD),
AND(MONTH($AW373)&lt;MONTH(BG$15),MONTH($AX373)&gt;MONTH(BG$15)),
NETWORKDAYS.INTL((EOMONTH(BG$15-1,1))-_xlpm.DD,EOMONTH(BG$15-1,1),1,_xlpm.VD),
AND(MONTH($AW373)=MONTH(BG$15),MONTH($AX373)=MONTH(BG$15)),
NETWORKDAYS.INTL($AW373,$AX373,1,_xlpm.VD)))),0)),
$DH373="месяц",
$DR373*BG373,
$DH373="неделя",
$DR373*BG373/7*(ROUNDUP((DAY(EOMONTH(BG$15,0)))/4,0))),
0)</f>
        <v/>
      </c>
      <c r="EA373" s="125">
        <f t="array" ref="EA373">
IFERROR(_xlfn.IFS(
$DH373="день_1",
$DR373*$BL373/($AX373-$AW373+1)*BH373*(DAY(EOMONTH(BH$15,0))),
$DH373="день_2",
$DR373/30*MAX(MIN($AX373,EOMONTH(BH$15,0))-MAX($AW373,BH$15)+1,),
$DH373="раб.день",
$DR373/30*(IFERROR(
_xlfn.LET(_xlpm.VD,
CHOOSE(
{1;2;3;4;5;6;7;8;9;10;11;12;13;14;15;16;17;18},
45658,45659,45660,45661,45662,45663,45664,45665,45711,45724,45778,45779,45785,45786,45820,45821,45965,46022),
_xlfn.LET(_xlpm.DD,
MAX(MIN($AX373,EOMONTH(BH$15,0))-MAX($AW373,BH$15),),
_xlfn.IFS(
AND(MONTH($AW373)=MONTH(BH$15),MONTH($AX373)&lt;&gt;MONTH(BH$15)),
NETWORKDAYS.INTL($AW373,$AW373+_xlpm.DD,1,_xlpm.VD),
AND(MONTH($AW373)&lt;&gt;MONTH(BH$15),MONTH($AX373)=MONTH(BH$15)),
NETWORKDAYS.INTL(($AX373)-_xlpm.DD,$AX373,1,_xlpm.VD),
AND(MONTH($AW373)&lt;MONTH(BH$15),MONTH($AX373)&gt;MONTH(BH$15)),
NETWORKDAYS.INTL((EOMONTH(BH$15-1,1))-_xlpm.DD,EOMONTH(BH$15-1,1),1,_xlpm.VD),
AND(MONTH($AW373)=MONTH(BH$15),MONTH($AX373)=MONTH(BH$15)),
NETWORKDAYS.INTL($AW373,$AX373,1,_xlpm.VD)))),0)),
$DH373="месяц",
$DR373*BH373,
$DH373="неделя",
$DR373*BH373/7*(ROUNDUP((DAY(EOMONTH(BH$15,0)))/4,0))),
0)</f>
        <v/>
      </c>
      <c r="EB373" s="125">
        <f t="array" ref="EB373">
IFERROR(_xlfn.IFS(
$DH373="день_1",
$DR373*$BL373/($AX373-$AW373+1)*BI373*(DAY(EOMONTH(BI$15,0))),
$DH373="день_2",
$DR373/30*MAX(MIN($AX373,EOMONTH(BI$15,0))-MAX($AW373,BI$15)+1,),
$DH373="раб.день",
$DR373/30*(IFERROR(
_xlfn.LET(_xlpm.VD,
CHOOSE(
{1;2;3;4;5;6;7;8;9;10;11;12;13;14;15;16;17;18},
45658,45659,45660,45661,45662,45663,45664,45665,45711,45724,45778,45779,45785,45786,45820,45821,45965,46022),
_xlfn.LET(_xlpm.DD,
MAX(MIN($AX373,EOMONTH(BI$15,0))-MAX($AW373,BI$15),),
_xlfn.IFS(
AND(MONTH($AW373)=MONTH(BI$15),MONTH($AX373)&lt;&gt;MONTH(BI$15)),
NETWORKDAYS.INTL($AW373,$AW373+_xlpm.DD,1,_xlpm.VD),
AND(MONTH($AW373)&lt;&gt;MONTH(BI$15),MONTH($AX373)=MONTH(BI$15)),
NETWORKDAYS.INTL(($AX373)-_xlpm.DD,$AX373,1,_xlpm.VD),
AND(MONTH($AW373)&lt;MONTH(BI$15),MONTH($AX373)&gt;MONTH(BI$15)),
NETWORKDAYS.INTL((EOMONTH(BI$15-1,1))-_xlpm.DD,EOMONTH(BI$15-1,1),1,_xlpm.VD),
AND(MONTH($AW373)=MONTH(BI$15),MONTH($AX373)=MONTH(BI$15)),
NETWORKDAYS.INTL($AW373,$AX373,1,_xlpm.VD)))),0)),
$DH373="месяц",
$DR373*BI373,
$DH373="неделя",
$DR373*BI373/7*(ROUNDUP((DAY(EOMONTH(BI$15,0)))/4,0))),
0)</f>
        <v/>
      </c>
      <c r="EC373" s="125">
        <f t="array" ref="EC373">
IFERROR(_xlfn.IFS(
$DH373="день_1",
$DR373*$BL373/($AX373-$AW373+1)*BJ373*(DAY(EOMONTH(BJ$15,0))),
$DH373="день_2",
$DR373/30*MAX(MIN($AX373,EOMONTH(BJ$15,0))-MAX($AW373,BJ$15)+1,),
$DH373="раб.день",
$DR373/30*(IFERROR(
_xlfn.LET(_xlpm.VD,
CHOOSE(
{1;2;3;4;5;6;7;8;9;10;11;12;13;14;15;16;17;18},
45658,45659,45660,45661,45662,45663,45664,45665,45711,45724,45778,45779,45785,45786,45820,45821,45965,46022),
_xlfn.LET(_xlpm.DD,
MAX(MIN($AX373,EOMONTH(BJ$15,0))-MAX($AW373,BJ$15),),
_xlfn.IFS(
AND(MONTH($AW373)=MONTH(BJ$15),MONTH($AX373)&lt;&gt;MONTH(BJ$15)),
NETWORKDAYS.INTL($AW373,$AW373+_xlpm.DD,1,_xlpm.VD),
AND(MONTH($AW373)&lt;&gt;MONTH(BJ$15),MONTH($AX373)=MONTH(BJ$15)),
NETWORKDAYS.INTL(($AX373)-_xlpm.DD,$AX373,1,_xlpm.VD),
AND(MONTH($AW373)&lt;MONTH(BJ$15),MONTH($AX373)&gt;MONTH(BJ$15)),
NETWORKDAYS.INTL((EOMONTH(BJ$15-1,1))-_xlpm.DD,EOMONTH(BJ$15-1,1),1,_xlpm.VD),
AND(MONTH($AW373)=MONTH(BJ$15),MONTH($AX373)=MONTH(BJ$15)),
NETWORKDAYS.INTL($AW373,$AX373,1,_xlpm.VD)))),0)),
$DH373="месяц",
$DR373*BJ373,
$DH373="неделя",
$DR373*BJ373/7*(ROUNDUP((DAY(EOMONTH(BJ$15,0)))/4,0))),
0)</f>
        <v/>
      </c>
      <c r="ED373" s="125">
        <f t="array" ref="ED373">
IFERROR(_xlfn.IFS(
$DH373="день_1",
$DR373*$BL373/($AX373-$AW373+1)*BK373*(DAY(EOMONTH(BK$15,0))),
$DH373="день_2",
$DR373/30*MAX(MIN($AX373,EOMONTH(BK$15,0))-MAX($AW373,BK$15)+1,),
$DH373="раб.день",
$DR373/30*(IFERROR(
_xlfn.LET(_xlpm.VD,
CHOOSE(
{1;2;3;4;5;6;7;8;9;10;11;12;13;14;15;16;17;18},
45658,45659,45660,45661,45662,45663,45664,45665,45711,45724,45778,45779,45785,45786,45820,45821,45965,46022),
_xlfn.LET(_xlpm.DD,
MAX(MIN($AX373,EOMONTH(BK$15,0))-MAX($AW373,BK$15),),
_xlfn.IFS(
AND(MONTH($AW373)=MONTH(BK$15),MONTH($AX373)&lt;&gt;MONTH(BK$15)),
NETWORKDAYS.INTL($AW373,$AW373+_xlpm.DD,1,_xlpm.VD),
AND(MONTH($AW373)&lt;&gt;MONTH(BK$15),MONTH($AX373)=MONTH(BK$15)),
NETWORKDAYS.INTL(($AX373)-_xlpm.DD,$AX373,1,_xlpm.VD),
AND(MONTH($AW373)&lt;MONTH(BK$15),MONTH($AX373)&gt;MONTH(BK$15)),
NETWORKDAYS.INTL((EOMONTH(BK$15-1,1))-_xlpm.DD,EOMONTH(BK$15-1,1),1,_xlpm.VD),
AND(MONTH($AW373)=MONTH(BK$15),MONTH($AX373)=MONTH(BK$15)),
NETWORKDAYS.INTL($AW373,$AX373,1,_xlpm.VD)))),0)),
$DH373="месяц",
$DR373*BK373,
$DH373="неделя",
$DR373*BK373/7*(ROUNDUP((DAY(EOMONTH(BK$15,0)))/4,0))),
0)</f>
        <v/>
      </c>
      <c r="EE373" s="125">
        <f>SUM($DS373,$DT373,$DU373,$DV373,$DW373,$DX373,$DY373,$DZ373,$EA373,$EB373,$EC373,$ED373)</f>
        <v/>
      </c>
      <c r="EF373" s="125">
        <f>IFERROR(ROUND($EE373*(1+$EP373),2),0)</f>
        <v/>
      </c>
      <c r="EG373" s="128" t="n">
        <v>1</v>
      </c>
      <c r="EH373" s="126" t="n">
        <v>0</v>
      </c>
      <c r="EI373" s="126">
        <f>ROUND(SUM($EH373:$EH373)*SUM($AB373:$AB373)*$EG373,2)</f>
        <v/>
      </c>
      <c r="EJ373" s="126">
        <f>ROUND($EI373*(1+$EP373),2)</f>
        <v/>
      </c>
      <c r="EK373" s="126" t="n">
        <v>0</v>
      </c>
      <c r="EL373" s="126">
        <f>ROUND(SUM($EK373:$EK373)*SUM($AB373:$AB373)*$EG373,2)</f>
        <v/>
      </c>
      <c r="EM373" s="126">
        <f>ROUND($EL373*(1+$EP373),2)</f>
        <v/>
      </c>
      <c r="EN373" s="126">
        <f>SUM($EE373,$EI373,$EL373)</f>
        <v/>
      </c>
      <c r="EO373" s="126">
        <f>SUM($EF373,$EJ373,$EM373)</f>
        <v/>
      </c>
      <c r="EP373" s="59" t="inlineStr">
        <is>
          <t>20%</t>
        </is>
      </c>
      <c r="EQ373" s="59" t="n"/>
      <c r="ER373" s="60">
        <f t="array" ref="ER373">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MATCH(ES373,
{"AMS";"RussOutdoor";"HD Outdoor";"Ingroup";"IQ";"Ledproduction";"LisChannel";"Logic";"Media-PPL";"NovikovTV | НовиковТВ";"SMA";"SOK";"КрокусТВ | CrocusTV | IndoorTV";"Сити";"ТЯК Москва"},
0)),"")</f>
        <v/>
      </c>
      <c r="ES373" s="60" t="n"/>
      <c r="ET373" s="60">
        <f t="array" ref="ET373">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MATCH(ES373,
{"AMS";"RussOutdoor";"HD Outdoor";"Ingroup";"IQ";"Ledproduction";"LisChannel";"Logic";"Media-PPL";"NovikovTV | НовиковТВ";"SMA";"SOK";"КрокусТВ | CrocusTV | IndoorTV";"Сити";"ТЯК Москва"},
0)),"")</f>
        <v/>
      </c>
      <c r="EU373" s="60" t="n"/>
      <c r="EV373" s="60" t="n"/>
      <c r="EX373" s="110">
        <f t="array" ref="EX373">
($AR373/30
+N("ТРАФИК ПЛОЩАДКИ"))*
(IFERROR(
_xlfn.LET(
_xlpm.GPR,
HLOOKUP($L373,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(MATCH($T373,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IF($Q373="цифровой",_xlpm.GPR/$AG373,_xlpm.GPR/60)),
0)
+N("DWELL TIME"))*
(IF($AB373=0,0,IF($AB373=1,0.3,IF($AB373=2,0.5,IF($AB373&gt;2,1))))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_xlfn.IFS($AC373="да",1.2,$AC373="нет",1)*
_xlfn.IFS($AD373="да",1.2,$AD373="нет",1)*
IF(R373="статический",1,1.2)*
$X373*
INDEX(
{1.2;1;1.2;1.2;1;1.2;1.2;1.2;1.2;1.2;1.2;1;1.2;1.2;1.2;1.2;1;1;1.2;1.2;1.2;1;1;1;1;1.2;1.2;1.2;1.2;1;1;1;1;1.2;1.2;1.2;1.2;1.2;1.2;1.2;1.2;1;1;1.2;1;1;1;1;1.5;1;1;1.5;1.5;1.2},
MATCH($Q373,_xlpm.MI,0)))&gt;{0.02;0.04;0.06;0.1;0.2;0.4;0.6;0.8;1;2;4;6})),
{0;1;2;3;4;5;6;7;8;9;10;11;12},
0)))
+N("КОЭФФИЦИЕНТ КОНТАКТА"))))*
(_xlfn.IFS($X373&lt;0.1,$X373/1000,$X373&gt;25,5.2,AND($X373&gt;=0.1,$X373&lt;=25),(($X373*2+0.1)/10)*($X373/10)))*
IFERROR((_xlfn.LET(
_xlpm.MA,
{0;0.8;0.85;0.9;0.95;1},
_xlpm.MAA,
{0;1;2;3;4;5},
INDEX(_xlpm.MA,MATCH(SUMPRODUCT(--((IF(ROUND(_xlpm.MAA,1)&gt;5,5,ROUND($AB373,1)))&gt;{0;1;2;3;4;5})),_xlpm.MAA,0)))
+N("КОЭФФИЦИЕНТ КОЛ-ВО КОНСТРУКЦИЙ")),1)*
$AB373,0))*
(IF($Q373="цифровой",$AG373/15*$AI373,1)
+N("ДЛЯ ЦИФРЫ"))</f>
        <v/>
      </c>
      <c r="EY373" s="110">
        <f>IFERROR(EX373*AY373,0)</f>
        <v/>
      </c>
      <c r="EZ373" s="131">
        <f>IFERROR(DP373/EY373*1000,0)</f>
        <v/>
      </c>
      <c r="FA373" s="112">
        <f>IFERROR(FC373/FB373,0)</f>
        <v/>
      </c>
      <c r="FB373" s="112">
        <f>IFERROR((FC373/(EY373/FF373*#REF!))*0.825,0)</f>
        <v/>
      </c>
      <c r="FC373" s="112">
        <f>IFERROR(((EX373*30/AR373)*100)/30,0)</f>
        <v/>
      </c>
      <c r="FD373" s="112">
        <f>IFERROR(EY373/G373*100%,0)</f>
        <v/>
      </c>
      <c r="FE373" s="112">
        <f>IFERROR(FD373/FC373*100%,0)</f>
        <v/>
      </c>
      <c r="FF373" s="110">
        <f>IFERROR(AR373/30*AY373,0)</f>
        <v/>
      </c>
    </row>
    <row r="374" ht="13" customHeight="1">
      <c r="A374" s="59" t="n"/>
      <c r="B374" s="60" t="n"/>
      <c r="C374" s="60" t="n"/>
      <c r="D374" s="60">
        <f t="array" ref="D374">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MATCH($E374,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74" s="60">
        <f t="array" ref="E374">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MATCH($F374,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74" s="60" t="inlineStr"/>
      <c r="G374" s="60" t="n"/>
      <c r="H374" s="60">
        <f t="array" ref="H374">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MATCH($I374,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74" s="60" t="n"/>
      <c r="J374" s="60" t="n"/>
      <c r="K374" s="60" t="n"/>
      <c r="L374" s="60" t="n"/>
      <c r="M374" s="60" t="n"/>
      <c r="N374" s="60" t="n"/>
      <c r="O374" s="60" t="n"/>
      <c r="P374" s="60">
        <f t="array" ref="P374">
_xlfn.IFS(
ISNUMBER(MATCH($Q374,{"шелфбаннер","разделитель","монетница","чековая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ISNUMBER(MATCH($Q374,{"LED/LCD","видеокулер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ISNUMBER(MATCH($Q374,{"автомобиль","машина","выставочное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ISNUMBER(MATCH($Q374,{"билборд","лифтовая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ISNUMBER(MATCH($Q374,{"навигация","подвесной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ISNUMBER(MATCH($Q374,{"движущаяся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ISNUMBER(MATCH($Q374,{"каталог","журнал"},)),
"Пресса",
$Q374="","")</f>
        <v/>
      </c>
      <c r="Q374" s="60" t="n"/>
      <c r="R374" s="60">
        <f t="array" ref="R374">
IFERROR(
_xlfn.IFS(
OR(ISNUMBER(MATCH($Q374,{"экспозиция","макет","стенд","автостенд","авто стенд","выставочное пространство","выставочные стенды","модульные выставочные стенды","3Д конструкция","3D конструкция"},)),P374="Экспонирование"),
"нестандартный",
ISNUMBER(MATCH($Q374,{"скроллер","призматрон"},)),
"динамический",
$P374="Видео",
"цифровой",
OR($P374="Пресса",$P374="Щит",$P374="POSm",$P374="Подвес",$P374="Брендирование/оклейка"),
"статический"),"")</f>
        <v/>
      </c>
      <c r="S374" s="59" t="n"/>
      <c r="T374" s="60" t="n"/>
      <c r="U374" s="60" t="n"/>
      <c r="V374" s="60">
        <f>
IF(P374="Видео",
"цифровой постер/ролик",
IF(ISNUMBER(MATCH(Q374,{"короб световой","короб световой | лайтбокс","короб световой | кристалайт","лайтбокс","лайт бокс","кристалайт","LB","lightbox"},)),
"бэклит",
IF(P374="Брендирование/оклейка",
"перфарированная пленка/самоклейка",
IF(P374="Экспонирование",
"под запрос",
IF(P374="Подвес",
"баннер/ткань",
"")))))</f>
        <v/>
      </c>
      <c r="W374" s="59" t="n"/>
      <c r="X374" s="59" t="n"/>
      <c r="Y374" s="59" t="n"/>
      <c r="Z374" s="61" t="n"/>
      <c r="AA374" s="61" t="n"/>
      <c r="AB374" s="61">
        <f>IF(BL374&gt;0,Z374,0)</f>
        <v/>
      </c>
      <c r="AC374" s="59" t="n"/>
      <c r="AD374" s="59" t="n"/>
      <c r="AE374" s="59" t="n"/>
      <c r="AF374" s="59" t="n"/>
      <c r="AG374" s="59" t="n"/>
      <c r="AH374" s="59" t="n"/>
      <c r="AI374" s="59" t="n"/>
      <c r="AJ374" s="59" t="n"/>
      <c r="AK374" s="59" t="n"/>
      <c r="AL374" s="62">
        <f>IFERROR(IF(OR(R374="статический",R374="динамический",R374="нестандартный",R374="",R374=""),"-",IF(AND(AH374="-",AI374="-"),"-",AK374*3600/AH374*AI374)),"-")</f>
        <v/>
      </c>
      <c r="AM374" s="62">
        <f>IFERROR(IF(OR(R374="статический",R374="динамический",R374="",R374="", R374="BTL",R374="нестандартный"),"-",AG374*AI374*AL374/60),"-")</f>
        <v/>
      </c>
      <c r="AN374" s="63">
        <f>IFERROR(IF(AH374="","-",AG374*AI374/AH374),"-")</f>
        <v/>
      </c>
      <c r="AO374" s="59">
        <f>IFERROR(IF(OR($R374="статический",$R374="динамический",$R374="",$R374="",$R374="BTL",$R374="нестандартный"),"-",$AL374*$AY374),"-")</f>
        <v/>
      </c>
      <c r="AP374" s="62">
        <f>IFERROR(IF(OR($R374="статический",$R374="динамический",$R374="",$R374="",$R374="BTL",$R374="нестандартный"),"-",$AM374*AY374),"-")</f>
        <v/>
      </c>
      <c r="AQ374" s="64" t="n"/>
      <c r="AR374" s="61" t="n"/>
      <c r="AS374" s="61" t="n"/>
      <c r="AT374" s="61" t="n"/>
      <c r="AU374" s="65" t="n"/>
      <c r="AV374" s="124">
        <f>IFERROR(DR374/AT374*1000,"n/a")</f>
        <v/>
      </c>
      <c r="AW374" s="67" t="n"/>
      <c r="AX374" s="67" t="n"/>
      <c r="AY374" s="43">
        <f>IFERROR(IF(OR($AW374="",$AX374=""),"",_xlfn.DAYS($AX374+1,$AW374)),"")</f>
        <v/>
      </c>
      <c r="AZ374" s="68">
        <f t="array" ref="AZ374">
_xlfn.LET(_xlpm.COEFF,
IF($AW374+$AX374=0,0,IF(MAX(MIN($AX374,EOMONTH(AZ$15,0))-MAX($AW374,AZ$15)+1,)&gt;0,1,0)),
_xlfn.IFS(
$ES374="LisChannel",
_xlpm.COEFF*
INDEX({1;1;1.2;1.2;1;1;1;1;1.2;1.2;1.2;1.2},
MATCH(MONTH(AZ$15),
{1,2,3,4,5,6,7,8,9,10,11,12})),
CONCATENATE($ES374," ",$L374)="RussOutdoor метро",
_xlpm.COEFF*
INDEX({0.8;0.9;1.1;1.1;1;1;1;1;1.1;1.1;1.1;1.1},
MATCH(MONTH(AZ$15),
{1,2,3,4,5,6,7,8,9,10,11,12})),
$ES374&lt;&gt;"LisChannel",
_xlpm.COEFF,
$ES374&lt;&gt;"RussOutdoor",
_xlpm.COEFF))</f>
        <v/>
      </c>
      <c r="BA374" s="68">
        <f t="array" ref="BA374">
_xlfn.LET(_xlpm.COEFF,
IF($AW374+$AX374=0,0,IF(MAX(MIN($AX374,EOMONTH(BA$15,0))-MAX($AW374,BA$15)+1,)&gt;0,1,0)),
_xlfn.IFS(
$ES374="LisChannel",
_xlpm.COEFF*
INDEX({1;1;1.2;1.2;1;1;1;1;1.2;1.2;1.2;1.2},
MATCH(MONTH(BA$15),
{1,2,3,4,5,6,7,8,9,10,11,12})),
CONCATENATE($ES374," ",$L374)="RussOutdoor метро",
_xlpm.COEFF*
INDEX({0.8;0.9;1.1;1.1;1;1;1;1;1.1;1.1;1.1;1.1},
MATCH(MONTH(BA$15),
{1,2,3,4,5,6,7,8,9,10,11,12})),
$ES374&lt;&gt;"LisChannel",
_xlpm.COEFF,
$ES374&lt;&gt;"RussOutdoor",
_xlpm.COEFF))</f>
        <v/>
      </c>
      <c r="BB374" s="68">
        <f t="array" ref="BB374">
_xlfn.LET(_xlpm.COEFF,
IF($AW374+$AX374=0,0,IF(MAX(MIN($AX374,EOMONTH(BB$15,0))-MAX($AW374,BB$15)+1,)&gt;0,1,0)),
_xlfn.IFS(
$ES374="LisChannel",
_xlpm.COEFF*
INDEX({1;1;1.2;1.2;1;1;1;1;1.2;1.2;1.2;1.2},
MATCH(MONTH(BB$15),
{1,2,3,4,5,6,7,8,9,10,11,12})),
CONCATENATE($ES374," ",$L374)="RussOutdoor метро",
_xlpm.COEFF*
INDEX({0.8;0.9;1.1;1.1;1;1;1;1;1.1;1.1;1.1;1.1},
MATCH(MONTH(BB$15),
{1,2,3,4,5,6,7,8,9,10,11,12})),
$ES374&lt;&gt;"LisChannel",
_xlpm.COEFF,
$ES374&lt;&gt;"RussOutdoor",
_xlpm.COEFF))</f>
        <v/>
      </c>
      <c r="BC374" s="68">
        <f t="array" ref="BC374">
_xlfn.LET(_xlpm.COEFF,
IF($AW374+$AX374=0,0,IF(MAX(MIN($AX374,EOMONTH(BC$15,0))-MAX($AW374,BC$15)+1,)&gt;0,1,0)),
_xlfn.IFS(
$ES374="LisChannel",
_xlpm.COEFF*
INDEX({1;1;1.2;1.2;1;1;1;1;1.2;1.2;1.2;1.2},
MATCH(MONTH(BC$15),
{1,2,3,4,5,6,7,8,9,10,11,12})),
CONCATENATE($ES374," ",$L374)="RussOutdoor метро",
_xlpm.COEFF*
INDEX({0.8;0.9;1.1;1.1;1;1;1;1;1.1;1.1;1.1;1.1},
MATCH(MONTH(BC$15),
{1,2,3,4,5,6,7,8,9,10,11,12})),
$ES374&lt;&gt;"LisChannel",
_xlpm.COEFF,
$ES374&lt;&gt;"RussOutdoor",
_xlpm.COEFF))</f>
        <v/>
      </c>
      <c r="BD374" s="68">
        <f t="array" ref="BD374">
_xlfn.LET(_xlpm.COEFF,
IF($AW374+$AX374=0,0,IF(MAX(MIN($AX374,EOMONTH(BD$15,0))-MAX($AW374,BD$15)+1,)&gt;0,1,0)),
_xlfn.IFS(
$ES374="LisChannel",
_xlpm.COEFF*
INDEX({1;1;1.2;1.2;1;1;1;1;1.2;1.2;1.2;1.2},
MATCH(MONTH(BD$15),
{1,2,3,4,5,6,7,8,9,10,11,12})),
CONCATENATE($ES374," ",$L374)="RussOutdoor метро",
_xlpm.COEFF*
INDEX({0.8;0.9;1.1;1.1;1;1;1;1;1.1;1.1;1.1;1.1},
MATCH(MONTH(BD$15),
{1,2,3,4,5,6,7,8,9,10,11,12})),
$ES374&lt;&gt;"LisChannel",
_xlpm.COEFF,
$ES374&lt;&gt;"RussOutdoor",
_xlpm.COEFF))</f>
        <v/>
      </c>
      <c r="BE374" s="68">
        <f t="array" ref="BE374">
_xlfn.LET(_xlpm.COEFF,
IF($AW374+$AX374=0,0,IF(MAX(MIN($AX374,EOMONTH(BE$15,0))-MAX($AW374,BE$15)+1,)&gt;0,1,0)),
_xlfn.IFS(
$ES374="LisChannel",
_xlpm.COEFF*
INDEX({1;1;1.2;1.2;1;1;1;1;1.2;1.2;1.2;1.2},
MATCH(MONTH(BE$15),
{1,2,3,4,5,6,7,8,9,10,11,12})),
CONCATENATE($ES374," ",$L374)="RussOutdoor метро",
_xlpm.COEFF*
INDEX({0.8;0.9;1.1;1.1;1;1;1;1;1.1;1.1;1.1;1.1},
MATCH(MONTH(BE$15),
{1,2,3,4,5,6,7,8,9,10,11,12})),
$ES374&lt;&gt;"LisChannel",
_xlpm.COEFF,
$ES374&lt;&gt;"RussOutdoor",
_xlpm.COEFF))</f>
        <v/>
      </c>
      <c r="BF374" s="68">
        <f t="array" ref="BF374">
_xlfn.LET(_xlpm.COEFF,
IF($AW374+$AX374=0,0,IF(MAX(MIN($AX374,EOMONTH(BF$15,0))-MAX($AW374,BF$15)+1,)&gt;0,1,0)),
_xlfn.IFS(
$ES374="LisChannel",
_xlpm.COEFF*
INDEX({1;1;1.2;1.2;1;1;1;1;1.2;1.2;1.2;1.2},
MATCH(MONTH(BF$15),
{1,2,3,4,5,6,7,8,9,10,11,12})),
CONCATENATE($ES374," ",$L374)="RussOutdoor метро",
_xlpm.COEFF*
INDEX({0.8;0.9;1.1;1.1;1;1;1;1;1.1;1.1;1.1;1.1},
MATCH(MONTH(BF$15),
{1,2,3,4,5,6,7,8,9,10,11,12})),
$ES374&lt;&gt;"LisChannel",
_xlpm.COEFF,
$ES374&lt;&gt;"RussOutdoor",
_xlpm.COEFF))</f>
        <v/>
      </c>
      <c r="BG374" s="68">
        <f t="array" ref="BG374">
_xlfn.LET(_xlpm.COEFF,
IF($AW374+$AX374=0,0,IF(MAX(MIN($AX374,EOMONTH(BG$15,0))-MAX($AW374,BG$15)+1,)&gt;0,1,0)),
_xlfn.IFS(
$ES374="LisChannel",
_xlpm.COEFF*
INDEX({1;1;1.2;1.2;1;1;1;1;1.2;1.2;1.2;1.2},
MATCH(MONTH(BG$15),
{1,2,3,4,5,6,7,8,9,10,11,12})),
CONCATENATE($ES374," ",$L374)="RussOutdoor метро",
_xlpm.COEFF*
INDEX({0.8;0.9;1.1;1.1;1;1;1;1;1.1;1.1;1.1;1.1},
MATCH(MONTH(BG$15),
{1,2,3,4,5,6,7,8,9,10,11,12})),
$ES374&lt;&gt;"LisChannel",
_xlpm.COEFF,
$ES374&lt;&gt;"RussOutdoor",
_xlpm.COEFF))</f>
        <v/>
      </c>
      <c r="BH374" s="68">
        <f t="array" ref="BH374">
_xlfn.LET(_xlpm.COEFF,
IF($AW374+$AX374=0,0,IF(MAX(MIN($AX374,EOMONTH(BH$15,0))-MAX($AW374,BH$15)+1,)&gt;0,1,0)),
_xlfn.IFS(
$ES374="LisChannel",
_xlpm.COEFF*
INDEX({1;1;1.2;1.2;1;1;1;1;1.2;1.2;1.2;1.2},
MATCH(MONTH(BH$15),
{1,2,3,4,5,6,7,8,9,10,11,12})),
CONCATENATE($ES374," ",$L374)="RussOutdoor метро",
_xlpm.COEFF*
INDEX({0.8;0.9;1.1;1.1;1;1;1;1;1.1;1.1;1.1;1.1},
MATCH(MONTH(BH$15),
{1,2,3,4,5,6,7,8,9,10,11,12})),
$ES374&lt;&gt;"LisChannel",
_xlpm.COEFF,
$ES374&lt;&gt;"RussOutdoor",
_xlpm.COEFF))</f>
        <v/>
      </c>
      <c r="BI374" s="68">
        <f t="array" ref="BI374">
_xlfn.LET(_xlpm.COEFF,
IF($AW374+$AX374=0,0,IF(MAX(MIN($AX374,EOMONTH(BI$15,0))-MAX($AW374,BI$15)+1,)&gt;0,1,0)),
_xlfn.IFS(
$ES374="LisChannel",
_xlpm.COEFF*
INDEX({1;1;1.2;1.2;1;1;1;1;1.2;1.2;1.2;1.2},
MATCH(MONTH(BI$15),
{1,2,3,4,5,6,7,8,9,10,11,12})),
CONCATENATE($ES374," ",$L374)="RussOutdoor метро",
_xlpm.COEFF*
INDEX({0.8;0.9;1.1;1.1;1;1;1;1;1.1;1.1;1.1;1.1},
MATCH(MONTH(BI$15),
{1,2,3,4,5,6,7,8,9,10,11,12})),
$ES374&lt;&gt;"LisChannel",
_xlpm.COEFF,
$ES374&lt;&gt;"RussOutdoor",
_xlpm.COEFF))</f>
        <v/>
      </c>
      <c r="BJ374" s="68">
        <f t="array" ref="BJ374">
_xlfn.LET(_xlpm.COEFF,
IF($AW374+$AX374=0,0,IF(MAX(MIN($AX374,EOMONTH(BJ$15,0))-MAX($AW374,BJ$15)+1,)&gt;0,1,0)),
_xlfn.IFS(
$ES374="LisChannel",
_xlpm.COEFF*
INDEX({1;1;1.2;1.2;1;1;1;1;1.2;1.2;1.2;1.2},
MATCH(MONTH(BJ$15),
{1,2,3,4,5,6,7,8,9,10,11,12})),
CONCATENATE($ES374," ",$L374)="RussOutdoor метро",
_xlpm.COEFF*
INDEX({0.8;0.9;1.1;1.1;1;1;1;1;1.1;1.1;1.1;1.1},
MATCH(MONTH(BJ$15),
{1,2,3,4,5,6,7,8,9,10,11,12})),
$ES374&lt;&gt;"LisChannel",
_xlpm.COEFF,
$ES374&lt;&gt;"RussOutdoor",
_xlpm.COEFF))</f>
        <v/>
      </c>
      <c r="BK374" s="68">
        <f t="array" ref="BK374">
_xlfn.LET(_xlpm.COEFF,
IF($AW374+$AX374=0,0,IF(MAX(MIN($AX374,EOMONTH(BK$15,0))-MAX($AW374,BK$15)+1,)&gt;0,1,0)),
_xlfn.IFS(
$ES374="LisChannel",
_xlpm.COEFF*
INDEX({1;1;1.2;1.2;1;1;1;1;1.2;1.2;1.2;1.2},
MATCH(MONTH(BK$15),
{1,2,3,4,5,6,7,8,9,10,11,12})),
CONCATENATE($ES374," ",$L374)="RussOutdoor метро",
_xlpm.COEFF*
INDEX({0.8;0.9;1.1;1.1;1;1;1;1;1.1;1.1;1.1;1.1},
MATCH(MONTH(BK$15),
{1,2,3,4,5,6,7,8,9,10,11,12})),
$ES374&lt;&gt;"LisChannel",
_xlpm.COEFF,
$ES374&lt;&gt;"RussOutdoor",
_xlpm.COEFF))</f>
        <v/>
      </c>
      <c r="BL374" s="62">
        <f>COUNTIFS($AZ374:$BK374,"&gt;0")</f>
        <v/>
      </c>
      <c r="BM374" s="65" t="n"/>
      <c r="BN374" s="125">
        <f>$DJ374</f>
        <v/>
      </c>
      <c r="BO374" s="63">
        <f>$DQ374</f>
        <v/>
      </c>
      <c r="BP374" s="125">
        <f>
IFERROR(
IF($BL374=0,0,
$BN374*(1-$BO374)),
0)</f>
        <v/>
      </c>
      <c r="BQ374" s="125">
        <f t="array" ref="BQ374">
IFERROR(
_xlfn.IFS(
$DH374="день_1",
$BP374*$BL374/($AX374-$AW374+1)*AZ374*(DAY(EOMONTH(AZ$15,0))),
$DH374="день_2",
$BP374/30*MAX(MIN($AX374,EOMONTH(AZ$15,0))-MAX($AW374,AZ$15)+1,),
$DH374="раб.день",
$BP374/30*(IFERROR(
_xlfn.LET(_xlpm.VD,
CHOOSE(
{1;2;3;4;5;6;7;8;9;10;11;12;13;14;15;16;17;18},
45658,45659,45660,45661,45662,45663,45664,45665,45711,45724,45778,45779,45785,45786,45820,45821,45965,46022),
_xlfn.LET(_xlpm.DD,
MAX(MIN($AX374,EOMONTH(AZ$15,0))-MAX($AW374,AZ$15),),
_xlfn.IFS(
AND(MONTH($AW374)=MONTH(AZ$15),MONTH($AX374)&lt;&gt;MONTH(AZ$15)),
NETWORKDAYS.INTL($AW374,$AW374+_xlpm.DD,1,_xlpm.VD),
AND(MONTH($AW374)&lt;&gt;MONTH(AZ$15),MONTH($AX374)=MONTH(AZ$15)),
NETWORKDAYS.INTL(($AX374)-_xlpm.DD,$AX374,1,_xlpm.VD),
AND(MONTH($AW374)&lt;MONTH(AZ$15),MONTH($AX374)&gt;MONTH(AZ$15)),
NETWORKDAYS.INTL((EOMONTH(AZ$15-1,1))-_xlpm.DD,EOMONTH(AZ$15-1,1),1,_xlpm.VD),
AND(MONTH($AW374)=MONTH(AZ$15),MONTH($AX374)=MONTH(AZ$15)),
NETWORKDAYS.INTL($AW374,$AX374,1,_xlpm.VD)))),0)),
$DH374="месяц",
$BP374*AZ374,
$DH374="неделя",
$BP374*AZ374/7*(ROUNDUP((DAY(EOMONTH(AZ$15,0)))/4,0))),
0)</f>
        <v/>
      </c>
      <c r="BR374" s="125">
        <f t="array" ref="BR374">
IFERROR(
_xlfn.IFS(
$DH374="день_1",
$BP374*$BL374/($AX374-$AW374+1)*BA374*(DAY(EOMONTH(BA$15,0))),
$DH374="день_2",
$BP374/30*MAX(MIN($AX374,EOMONTH(BA$15,0))-MAX($AW374,BA$15)+1,),
$DH374="раб.день",
$BP374/30*(IFERROR(
_xlfn.LET(_xlpm.VD,
CHOOSE(
{1;2;3;4;5;6;7;8;9;10;11;12;13;14;15;16;17;18},
45658,45659,45660,45661,45662,45663,45664,45665,45711,45724,45778,45779,45785,45786,45820,45821,45965,46022),
_xlfn.LET(_xlpm.DD,
MAX(MIN($AX374,EOMONTH(BA$15,0))-MAX($AW374,BA$15),),
_xlfn.IFS(
AND(MONTH($AW374)=MONTH(BA$15),MONTH($AX374)&lt;&gt;MONTH(BA$15)),
NETWORKDAYS.INTL($AW374,$AW374+_xlpm.DD,1,_xlpm.VD),
AND(MONTH($AW374)&lt;&gt;MONTH(BA$15),MONTH($AX374)=MONTH(BA$15)),
NETWORKDAYS.INTL(($AX374)-_xlpm.DD,$AX374,1,_xlpm.VD),
AND(MONTH($AW374)&lt;MONTH(BA$15),MONTH($AX374)&gt;MONTH(BA$15)),
NETWORKDAYS.INTL((EOMONTH(BA$15-1,1))-_xlpm.DD,EOMONTH(BA$15-1,1),1,_xlpm.VD),
AND(MONTH($AW374)=MONTH(BA$15),MONTH($AX374)=MONTH(BA$15)),
NETWORKDAYS.INTL($AW374,$AX374,1,_xlpm.VD)))),0)),
$DH374="месяц",
$BP374*BA374,
$DH374="неделя",
$BP374*BA374/7*(ROUNDUP((DAY(EOMONTH(BA$15,0)))/4,0))),
0)</f>
        <v/>
      </c>
      <c r="BS374" s="125">
        <f t="array" ref="BS374">
IFERROR(
_xlfn.IFS(
$DH374="день_1",
$BP374*$BL374/($AX374-$AW374+1)*BB374*(DAY(EOMONTH(BB$15,0))),
$DH374="день_2",
$BP374/30*MAX(MIN($AX374,EOMONTH(BB$15,0))-MAX($AW374,BB$15)+1,),
$DH374="раб.день",
$BP374/30*(IFERROR(
_xlfn.LET(_xlpm.VD,
CHOOSE(
{1;2;3;4;5;6;7;8;9;10;11;12;13;14;15;16;17;18},
45658,45659,45660,45661,45662,45663,45664,45665,45711,45724,45778,45779,45785,45786,45820,45821,45965,46022),
_xlfn.LET(_xlpm.DD,
MAX(MIN($AX374,EOMONTH(BB$15,0))-MAX($AW374,BB$15),),
_xlfn.IFS(
AND(MONTH($AW374)=MONTH(BB$15),MONTH($AX374)&lt;&gt;MONTH(BB$15)),
NETWORKDAYS.INTL($AW374,$AW374+_xlpm.DD,1,_xlpm.VD),
AND(MONTH($AW374)&lt;&gt;MONTH(BB$15),MONTH($AX374)=MONTH(BB$15)),
NETWORKDAYS.INTL(($AX374)-_xlpm.DD,$AX374,1,_xlpm.VD),
AND(MONTH($AW374)&lt;MONTH(BB$15),MONTH($AX374)&gt;MONTH(BB$15)),
NETWORKDAYS.INTL((EOMONTH(BB$15-1,1))-_xlpm.DD,EOMONTH(BB$15-1,1),1,_xlpm.VD),
AND(MONTH($AW374)=MONTH(BB$15),MONTH($AX374)=MONTH(BB$15)),
NETWORKDAYS.INTL($AW374,$AX374,1,_xlpm.VD)))),0)),
$DH374="месяц",
$BP374*BB374,
$DH374="неделя",
$BP374*BB374/7*(ROUNDUP((DAY(EOMONTH(BB$15,0)))/4,0))),
0)</f>
        <v/>
      </c>
      <c r="BT374" s="125">
        <f t="array" ref="BT374">
IFERROR(
_xlfn.IFS(
$DH374="день_1",
$BP374*$BL374/($AX374-$AW374+1)*BC374*(DAY(EOMONTH(BC$15,0))),
$DH374="день_2",
$BP374/30*MAX(MIN($AX374,EOMONTH(BC$15,0))-MAX($AW374,BC$15)+1,),
$DH374="раб.день",
$BP374/30*(IFERROR(
_xlfn.LET(_xlpm.VD,
CHOOSE(
{1;2;3;4;5;6;7;8;9;10;11;12;13;14;15;16;17;18},
45658,45659,45660,45661,45662,45663,45664,45665,45711,45724,45778,45779,45785,45786,45820,45821,45965,46022),
_xlfn.LET(_xlpm.DD,
MAX(MIN($AX374,EOMONTH(BC$15,0))-MAX($AW374,BC$15),),
_xlfn.IFS(
AND(MONTH($AW374)=MONTH(BC$15),MONTH($AX374)&lt;&gt;MONTH(BC$15)),
NETWORKDAYS.INTL($AW374,$AW374+_xlpm.DD,1,_xlpm.VD),
AND(MONTH($AW374)&lt;&gt;MONTH(BC$15),MONTH($AX374)=MONTH(BC$15)),
NETWORKDAYS.INTL(($AX374)-_xlpm.DD,$AX374,1,_xlpm.VD),
AND(MONTH($AW374)&lt;MONTH(BC$15),MONTH($AX374)&gt;MONTH(BC$15)),
NETWORKDAYS.INTL((EOMONTH(BC$15-1,1))-_xlpm.DD,EOMONTH(BC$15-1,1),1,_xlpm.VD),
AND(MONTH($AW374)=MONTH(BC$15),MONTH($AX374)=MONTH(BC$15)),
NETWORKDAYS.INTL($AW374,$AX374,1,_xlpm.VD)))),0)),
$DH374="месяц",
$BP374*BC374,
$DH374="неделя",
$BP374*BC374/7*(ROUNDUP((DAY(EOMONTH(BC$15,0)))/4,0))),
0)</f>
        <v/>
      </c>
      <c r="BU374" s="125">
        <f t="array" ref="BU374">
IFERROR(
_xlfn.IFS(
$DH374="день_1",
$BP374*$BL374/($AX374-$AW374+1)*BD374*(DAY(EOMONTH(BD$15,0))),
$DH374="день_2",
$BP374/30*MAX(MIN($AX374,EOMONTH(BD$15,0))-MAX($AW374,BD$15)+1,),
$DH374="раб.день",
$BP374/30*(IFERROR(
_xlfn.LET(_xlpm.VD,
CHOOSE(
{1;2;3;4;5;6;7;8;9;10;11;12;13;14;15;16;17;18},
45658,45659,45660,45661,45662,45663,45664,45665,45711,45724,45778,45779,45785,45786,45820,45821,45965,46022),
_xlfn.LET(_xlpm.DD,
MAX(MIN($AX374,EOMONTH(BD$15,0))-MAX($AW374,BD$15),),
_xlfn.IFS(
AND(MONTH($AW374)=MONTH(BD$15),MONTH($AX374)&lt;&gt;MONTH(BD$15)),
NETWORKDAYS.INTL($AW374,$AW374+_xlpm.DD,1,_xlpm.VD),
AND(MONTH($AW374)&lt;&gt;MONTH(BD$15),MONTH($AX374)=MONTH(BD$15)),
NETWORKDAYS.INTL(($AX374)-_xlpm.DD,$AX374,1,_xlpm.VD),
AND(MONTH($AW374)&lt;MONTH(BD$15),MONTH($AX374)&gt;MONTH(BD$15)),
NETWORKDAYS.INTL((EOMONTH(BD$15-1,1))-_xlpm.DD,EOMONTH(BD$15-1,1),1,_xlpm.VD),
AND(MONTH($AW374)=MONTH(BD$15),MONTH($AX374)=MONTH(BD$15)),
NETWORKDAYS.INTL($AW374,$AX374,1,_xlpm.VD)))),0)),
$DH374="месяц",
$BP374*BD374,
$DH374="неделя",
$BP374*BD374/7*(ROUNDUP((DAY(EOMONTH(BD$15,0)))/4,0))),
0)</f>
        <v/>
      </c>
      <c r="BV374" s="125">
        <f t="array" ref="BV374">
IFERROR(
_xlfn.IFS(
$DH374="день_1",
$BP374*$BL374/($AX374-$AW374+1)*BE374*(DAY(EOMONTH(BE$15,0))),
$DH374="день_2",
$BP374/30*MAX(MIN($AX374,EOMONTH(BE$15,0))-MAX($AW374,BE$15)+1,),
$DH374="раб.день",
$BP374/30*(IFERROR(
_xlfn.LET(_xlpm.VD,
CHOOSE(
{1;2;3;4;5;6;7;8;9;10;11;12;13;14;15;16;17;18},
45658,45659,45660,45661,45662,45663,45664,45665,45711,45724,45778,45779,45785,45786,45820,45821,45965,46022),
_xlfn.LET(_xlpm.DD,
MAX(MIN($AX374,EOMONTH(BE$15,0))-MAX($AW374,BE$15),),
_xlfn.IFS(
AND(MONTH($AW374)=MONTH(BE$15),MONTH($AX374)&lt;&gt;MONTH(BE$15)),
NETWORKDAYS.INTL($AW374,$AW374+_xlpm.DD,1,_xlpm.VD),
AND(MONTH($AW374)&lt;&gt;MONTH(BE$15),MONTH($AX374)=MONTH(BE$15)),
NETWORKDAYS.INTL(($AX374)-_xlpm.DD,$AX374,1,_xlpm.VD),
AND(MONTH($AW374)&lt;MONTH(BE$15),MONTH($AX374)&gt;MONTH(BE$15)),
NETWORKDAYS.INTL((EOMONTH(BE$15-1,1))-_xlpm.DD,EOMONTH(BE$15-1,1),1,_xlpm.VD),
AND(MONTH($AW374)=MONTH(BE$15),MONTH($AX374)=MONTH(BE$15)),
NETWORKDAYS.INTL($AW374,$AX374,1,_xlpm.VD)))),0)),
$DH374="месяц",
$BP374*BE374,
$DH374="неделя",
$BP374*BE374/7*(ROUNDUP((DAY(EOMONTH(BE$15,0)))/4,0))),
0)</f>
        <v/>
      </c>
      <c r="BW374" s="125">
        <f t="array" ref="BW374">
IFERROR(
_xlfn.IFS(
$DH374="день_1",
$BP374*$BL374/($AX374-$AW374+1)*BF374*(DAY(EOMONTH(BF$15,0))),
$DH374="день_2",
$BP374/30*MAX(MIN($AX374,EOMONTH(BF$15,0))-MAX($AW374,BF$15)+1,),
$DH374="раб.день",
$BP374/30*(IFERROR(
_xlfn.LET(_xlpm.VD,
CHOOSE(
{1;2;3;4;5;6;7;8;9;10;11;12;13;14;15;16;17;18},
45658,45659,45660,45661,45662,45663,45664,45665,45711,45724,45778,45779,45785,45786,45820,45821,45965,46022),
_xlfn.LET(_xlpm.DD,
MAX(MIN($AX374,EOMONTH(BF$15,0))-MAX($AW374,BF$15),),
_xlfn.IFS(
AND(MONTH($AW374)=MONTH(BF$15),MONTH($AX374)&lt;&gt;MONTH(BF$15)),
NETWORKDAYS.INTL($AW374,$AW374+_xlpm.DD,1,_xlpm.VD),
AND(MONTH($AW374)&lt;&gt;MONTH(BF$15),MONTH($AX374)=MONTH(BF$15)),
NETWORKDAYS.INTL(($AX374)-_xlpm.DD,$AX374,1,_xlpm.VD),
AND(MONTH($AW374)&lt;MONTH(BF$15),MONTH($AX374)&gt;MONTH(BF$15)),
NETWORKDAYS.INTL((EOMONTH(BF$15-1,1))-_xlpm.DD,EOMONTH(BF$15-1,1),1,_xlpm.VD),
AND(MONTH($AW374)=MONTH(BF$15),MONTH($AX374)=MONTH(BF$15)),
NETWORKDAYS.INTL($AW374,$AX374,1,_xlpm.VD)))),0)),
$DH374="месяц",
$BP374*BF374,
$DH374="неделя",
$BP374*BF374/7*(ROUNDUP((DAY(EOMONTH(BF$15,0)))/4,0))),
0)</f>
        <v/>
      </c>
      <c r="BX374" s="125">
        <f t="array" ref="BX374">
IFERROR(
_xlfn.IFS(
$DH374="день_1",
$BP374*$BL374/($AX374-$AW374+1)*BG374*(DAY(EOMONTH(BG$15,0))),
$DH374="день_2",
$BP374/30*MAX(MIN($AX374,EOMONTH(BG$15,0))-MAX($AW374,BG$15)+1,),
$DH374="раб.день",
$BP374/30*(IFERROR(
_xlfn.LET(_xlpm.VD,
CHOOSE(
{1;2;3;4;5;6;7;8;9;10;11;12;13;14;15;16;17;18},
45658,45659,45660,45661,45662,45663,45664,45665,45711,45724,45778,45779,45785,45786,45820,45821,45965,46022),
_xlfn.LET(_xlpm.DD,
MAX(MIN($AX374,EOMONTH(BG$15,0))-MAX($AW374,BG$15),),
_xlfn.IFS(
AND(MONTH($AW374)=MONTH(BG$15),MONTH($AX374)&lt;&gt;MONTH(BG$15)),
NETWORKDAYS.INTL($AW374,$AW374+_xlpm.DD,1,_xlpm.VD),
AND(MONTH($AW374)&lt;&gt;MONTH(BG$15),MONTH($AX374)=MONTH(BG$15)),
NETWORKDAYS.INTL(($AX374)-_xlpm.DD,$AX374,1,_xlpm.VD),
AND(MONTH($AW374)&lt;MONTH(BG$15),MONTH($AX374)&gt;MONTH(BG$15)),
NETWORKDAYS.INTL((EOMONTH(BG$15-1,1))-_xlpm.DD,EOMONTH(BG$15-1,1),1,_xlpm.VD),
AND(MONTH($AW374)=MONTH(BG$15),MONTH($AX374)=MONTH(BG$15)),
NETWORKDAYS.INTL($AW374,$AX374,1,_xlpm.VD)))),0)),
$DH374="месяц",
$BP374*BG374,
$DH374="неделя",
$BP374*BG374/7*(ROUNDUP((DAY(EOMONTH(BG$15,0)))/4,0))),
0)</f>
        <v/>
      </c>
      <c r="BY374" s="125">
        <f t="array" ref="BY374">
IFERROR(
_xlfn.IFS(
$DH374="день_1",
$BP374*$BL374/($AX374-$AW374+1)*BH374*(DAY(EOMONTH(BH$15,0))),
$DH374="день_2",
$BP374/30*MAX(MIN($AX374,EOMONTH(BH$15,0))-MAX($AW374,BH$15)+1,),
$DH374="раб.день",
$BP374/30*(IFERROR(
_xlfn.LET(_xlpm.VD,
CHOOSE(
{1;2;3;4;5;6;7;8;9;10;11;12;13;14;15;16;17;18},
45658,45659,45660,45661,45662,45663,45664,45665,45711,45724,45778,45779,45785,45786,45820,45821,45965,46022),
_xlfn.LET(_xlpm.DD,
MAX(MIN($AX374,EOMONTH(BH$15,0))-MAX($AW374,BH$15),),
_xlfn.IFS(
AND(MONTH($AW374)=MONTH(BH$15),MONTH($AX374)&lt;&gt;MONTH(BH$15)),
NETWORKDAYS.INTL($AW374,$AW374+_xlpm.DD,1,_xlpm.VD),
AND(MONTH($AW374)&lt;&gt;MONTH(BH$15),MONTH($AX374)=MONTH(BH$15)),
NETWORKDAYS.INTL(($AX374)-_xlpm.DD,$AX374,1,_xlpm.VD),
AND(MONTH($AW374)&lt;MONTH(BH$15),MONTH($AX374)&gt;MONTH(BH$15)),
NETWORKDAYS.INTL((EOMONTH(BH$15-1,1))-_xlpm.DD,EOMONTH(BH$15-1,1),1,_xlpm.VD),
AND(MONTH($AW374)=MONTH(BH$15),MONTH($AX374)=MONTH(BH$15)),
NETWORKDAYS.INTL($AW374,$AX374,1,_xlpm.VD)))),0)),
$DH374="месяц",
$BP374*BH374,
$DH374="неделя",
$BP374*BH374/7*(ROUNDUP((DAY(EOMONTH(BH$15,0)))/4,0))),
0)</f>
        <v/>
      </c>
      <c r="BZ374" s="125">
        <f t="array" ref="BZ374">
IFERROR(
_xlfn.IFS(
$DH374="день_1",
$BP374*$BL374/($AX374-$AW374+1)*BI374*(DAY(EOMONTH(BI$15,0))),
$DH374="день_2",
$BP374/30*MAX(MIN($AX374,EOMONTH(BI$15,0))-MAX($AW374,BI$15)+1,),
$DH374="раб.день",
$BP374/30*(IFERROR(
_xlfn.LET(_xlpm.VD,
CHOOSE(
{1;2;3;4;5;6;7;8;9;10;11;12;13;14;15;16;17;18},
45658,45659,45660,45661,45662,45663,45664,45665,45711,45724,45778,45779,45785,45786,45820,45821,45965,46022),
_xlfn.LET(_xlpm.DD,
MAX(MIN($AX374,EOMONTH(BI$15,0))-MAX($AW374,BI$15),),
_xlfn.IFS(
AND(MONTH($AW374)=MONTH(BI$15),MONTH($AX374)&lt;&gt;MONTH(BI$15)),
NETWORKDAYS.INTL($AW374,$AW374+_xlpm.DD,1,_xlpm.VD),
AND(MONTH($AW374)&lt;&gt;MONTH(BI$15),MONTH($AX374)=MONTH(BI$15)),
NETWORKDAYS.INTL(($AX374)-_xlpm.DD,$AX374,1,_xlpm.VD),
AND(MONTH($AW374)&lt;MONTH(BI$15),MONTH($AX374)&gt;MONTH(BI$15)),
NETWORKDAYS.INTL((EOMONTH(BI$15-1,1))-_xlpm.DD,EOMONTH(BI$15-1,1),1,_xlpm.VD),
AND(MONTH($AW374)=MONTH(BI$15),MONTH($AX374)=MONTH(BI$15)),
NETWORKDAYS.INTL($AW374,$AX374,1,_xlpm.VD)))),0)),
$DH374="месяц",
$BP374*BI374,
$DH374="неделя",
$BP374*BI374/7*(ROUNDUP((DAY(EOMONTH(BI$15,0)))/4,0))),
0)</f>
        <v/>
      </c>
      <c r="CA374" s="125">
        <f t="array" ref="CA374">
IFERROR(
_xlfn.IFS(
$DH374="день_1",
$BP374*$BL374/($AX374-$AW374+1)*BJ374*(DAY(EOMONTH(BJ$15,0))),
$DH374="день_2",
$BP374/30*MAX(MIN($AX374,EOMONTH(BJ$15,0))-MAX($AW374,BJ$15)+1,),
$DH374="раб.день",
$BP374/30*(IFERROR(
_xlfn.LET(_xlpm.VD,
CHOOSE(
{1;2;3;4;5;6;7;8;9;10;11;12;13;14;15;16;17;18},
45658,45659,45660,45661,45662,45663,45664,45665,45711,45724,45778,45779,45785,45786,45820,45821,45965,46022),
_xlfn.LET(_xlpm.DD,
MAX(MIN($AX374,EOMONTH(BJ$15,0))-MAX($AW374,BJ$15),),
_xlfn.IFS(
AND(MONTH($AW374)=MONTH(BJ$15),MONTH($AX374)&lt;&gt;MONTH(BJ$15)),
NETWORKDAYS.INTL($AW374,$AW374+_xlpm.DD,1,_xlpm.VD),
AND(MONTH($AW374)&lt;&gt;MONTH(BJ$15),MONTH($AX374)=MONTH(BJ$15)),
NETWORKDAYS.INTL(($AX374)-_xlpm.DD,$AX374,1,_xlpm.VD),
AND(MONTH($AW374)&lt;MONTH(BJ$15),MONTH($AX374)&gt;MONTH(BJ$15)),
NETWORKDAYS.INTL((EOMONTH(BJ$15-1,1))-_xlpm.DD,EOMONTH(BJ$15-1,1),1,_xlpm.VD),
AND(MONTH($AW374)=MONTH(BJ$15),MONTH($AX374)=MONTH(BJ$15)),
NETWORKDAYS.INTL($AW374,$AX374,1,_xlpm.VD)))),0)),
$DH374="месяц",
$BP374*BJ374,
$DH374="неделя",
$BP374*BJ374/7*(ROUNDUP((DAY(EOMONTH(BJ$15,0)))/4,0))),
0)</f>
        <v/>
      </c>
      <c r="CB374" s="125">
        <f t="array" ref="CB374">
IFERROR(
_xlfn.IFS(
$DH374="день_1",
$BP374*$BL374/($AX374-$AW374+1)*BK374*(DAY(EOMONTH(BK$15,0))),
$DH374="день_2",
$BP374/30*MAX(MIN($AX374,EOMONTH(BK$15,0))-MAX($AW374,BK$15)+1,),
$DH374="раб.день",
$BP374/30*(IFERROR(
_xlfn.LET(_xlpm.VD,
CHOOSE(
{1;2;3;4;5;6;7;8;9;10;11;12;13;14;15;16;17;18},
45658,45659,45660,45661,45662,45663,45664,45665,45711,45724,45778,45779,45785,45786,45820,45821,45965,46022),
_xlfn.LET(_xlpm.DD,
MAX(MIN($AX374,EOMONTH(BK$15,0))-MAX($AW374,BK$15),),
_xlfn.IFS(
AND(MONTH($AW374)=MONTH(BK$15),MONTH($AX374)&lt;&gt;MONTH(BK$15)),
NETWORKDAYS.INTL($AW374,$AW374+_xlpm.DD,1,_xlpm.VD),
AND(MONTH($AW374)&lt;&gt;MONTH(BK$15),MONTH($AX374)=MONTH(BK$15)),
NETWORKDAYS.INTL(($AX374)-_xlpm.DD,$AX374,1,_xlpm.VD),
AND(MONTH($AW374)&lt;MONTH(BK$15),MONTH($AX374)&gt;MONTH(BK$15)),
NETWORKDAYS.INTL((EOMONTH(BK$15-1,1))-_xlpm.DD,EOMONTH(BK$15-1,1),1,_xlpm.VD),
AND(MONTH($AW374)=MONTH(BK$15),MONTH($AX374)=MONTH(BK$15)),
NETWORKDAYS.INTL($AW374,$AX374,1,_xlpm.VD)))),0)),
$DH374="месяц",
$BP374*BK374,
$DH374="неделя",
$BP374*BK374/7*(ROUNDUP((DAY(EOMONTH(BK$15,0)))/4,0))),
0)</f>
        <v/>
      </c>
      <c r="CC374" s="125">
        <f>SUM($BQ374:$CB374)</f>
        <v/>
      </c>
      <c r="CD374" s="126">
        <f>SUM($EH374:$EH374)</f>
        <v/>
      </c>
      <c r="CE374" s="126">
        <f>$CD374*$AB374</f>
        <v/>
      </c>
      <c r="CF374" s="126">
        <f>SUM($EK374:$EK374)</f>
        <v/>
      </c>
      <c r="CG374" s="126">
        <f>$CF374*$AB374</f>
        <v/>
      </c>
      <c r="CH374" s="126">
        <f>SUM($CC374,$CE374,$CG374)</f>
        <v/>
      </c>
      <c r="CI374" s="126">
        <f>$CH374*(1+$CM374)</f>
        <v/>
      </c>
      <c r="CJ374" s="127" t="n">
        <v>0</v>
      </c>
      <c r="CK374" s="126">
        <f>SUM($CH374:$CH374)*(1+$CJ374)</f>
        <v/>
      </c>
      <c r="CL374" s="126">
        <f>SUM($CH374:$CH374)*(1+$CM374)</f>
        <v/>
      </c>
      <c r="CM374" s="59" t="inlineStr">
        <is>
          <t>20%</t>
        </is>
      </c>
      <c r="CN374" s="59" t="n"/>
      <c r="CO374" s="72" t="n"/>
      <c r="CP374" s="59" t="n"/>
      <c r="CQ374" s="73" t="n"/>
      <c r="CR374" s="73" t="n"/>
      <c r="CS374" s="73" t="n"/>
      <c r="CT374" s="72" t="n"/>
      <c r="CU374" s="79" t="inlineStr">
        <is>
          <t> </t>
        </is>
      </c>
      <c r="CV374" s="60" t="n"/>
      <c r="CW374" s="60" t="n"/>
      <c r="CX374" s="60" t="n"/>
      <c r="CY374" s="127">
        <f>IFERROR(($CC374-$EE374)/($EE374/(1-$DQ374)),0)</f>
        <v/>
      </c>
      <c r="CZ374" s="127">
        <f>IFERROR(1-$EI374/($CE374),0)</f>
        <v/>
      </c>
      <c r="DA374" s="127">
        <f>IFERROR(1-$EL374/($CG374),0)</f>
        <v/>
      </c>
      <c r="DB374" s="126">
        <f>ROUND(IFERROR(($CI374/(1+$CM374)-$EN374),0),2)</f>
        <v/>
      </c>
      <c r="DC374" s="128" t="n"/>
      <c r="DD374" s="125" t="n"/>
      <c r="DE374" s="75" t="n">
        <v>0</v>
      </c>
      <c r="DF374" s="128" t="n"/>
      <c r="DG374" s="125">
        <f>IF($DC374=0,0,$DD374*($DC374*100%-$DE374*$DF374))*SUM($AB374:$AB374)</f>
        <v/>
      </c>
      <c r="DH374" s="129" t="inlineStr">
        <is>
          <t>месяц</t>
        </is>
      </c>
      <c r="DI374" s="130">
        <f t="array" ref="DI374">IFERROR(
IF($ES374="LisChannel",
(ROUND(((INDEX({174.625;153.888888888889;130.972222222222},MATCH($AI374,{2;3;4}),0))*$AG374*$AI374),2)),0),0)</f>
        <v/>
      </c>
      <c r="DJ374" s="130">
        <f>
_xlfn.LET(_xlpm.X,
IFERROR(
IF($ES374="НовиковТВ",
(_xlfn.LET(_xlpm.NTV,
_xlfn.LET(_xlpm.MIN,350000,
IF(SUMIFS($DI:$DI,$ES:$ES,"НовиковТВ")&lt;=_xlpm.MIN,
(SUMIFS($DI:$DI,$ES:$ES,"НовиковТВ")/(COUNTIFS($ES:$ES,"НовиковТВ")))*_xlpm.MIN/SUMIFS($DI:$DI,$ES:$ES,"НовиковТВ"),
DI374)),
_xlpm.NTV+$DG374/(1-(1-(_xlpm.NTV)*(1-$DL374)*(1-$DM374)*(1-$DN374)*(1-$DO374)*(1-$DP374)/_xlpm.NTV))))/(1+$EP374),
$DI374+$DG374/(1-(1-($DI374)*(1-$DL374)*(1-$DM374)*(1-$DN374)*(1-$DO374)*(1-$DP374)/$DI374))),
0),
_xlpm.X*(1+$CM374)*(1+$CW374)-_xlpm.X*(1+$CM374)+_xlpm.X)</f>
        <v/>
      </c>
      <c r="DK374" s="125" t="inlineStr">
        <is>
          <t>послед.</t>
        </is>
      </c>
      <c r="DL374" s="63" t="n">
        <v>0</v>
      </c>
      <c r="DM374" s="63" t="n">
        <v>0</v>
      </c>
      <c r="DN374" s="63" t="n">
        <v>0</v>
      </c>
      <c r="DO374" s="63" t="n">
        <v>0</v>
      </c>
      <c r="DP374" s="63" t="n">
        <v>0</v>
      </c>
      <c r="DQ374" s="63">
        <f t="array" ref="DQ374">IFERROR(_xlfn.IFS(
$DK374="послед.",1-(1-$DL374)*(1-$DM374)*(1-$DN374)*(1-$DO374)*(1-$DP374),
$DK374="сумм.",$DL374+$DM374+$DN374+$DO374+$DP374),
0)</f>
        <v/>
      </c>
      <c r="DR374" s="125">
        <f t="array" ref="DR374">
IFERROR(
_xlfn.IFS(
$BL374=0,
0,
$BL374&gt;0,
_xlfn.IFS($DK374="послед.",
$DJ374*(1-$DL374)*(1-$DM374)*(1-$DN374)*(1-$DO374)*(1-$DP374),
$DK374="сумм.",
$DJ374*(1-($DL374+$DM374+$DN374+$DO374+$DP374)))),0)</f>
        <v/>
      </c>
      <c r="DS374" s="125">
        <f t="array" ref="DS374">
IFERROR(_xlfn.IFS(
$DH374="день_1",
$DR374*$BL374/($AX374-$AW374+1)*AZ374*(DAY(EOMONTH(AZ$15,0))),
$DH374="день_2",
$DR374/30*MAX(MIN($AX374,EOMONTH(AZ$15,0))-MAX($AW374,AZ$15)+1,),
$DH374="раб.день",
$DR374/30*(IFERROR(
_xlfn.LET(_xlpm.VD,
CHOOSE(
{1;2;3;4;5;6;7;8;9;10;11;12;13;14;15;16;17;18},
45658,45659,45660,45661,45662,45663,45664,45665,45711,45724,45778,45779,45785,45786,45820,45821,45965,46022),
_xlfn.LET(_xlpm.DD,
MAX(MIN($AX374,EOMONTH(AZ$15,0))-MAX($AW374,AZ$15),),
_xlfn.IFS(
AND(MONTH($AW374)=MONTH(AZ$15),MONTH($AX374)&lt;&gt;MONTH(AZ$15)),
NETWORKDAYS.INTL($AW374,$AW374+_xlpm.DD,1,_xlpm.VD),
AND(MONTH($AW374)&lt;&gt;MONTH(AZ$15),MONTH($AX374)=MONTH(AZ$15)),
NETWORKDAYS.INTL(($AX374)-_xlpm.DD,$AX374,1,_xlpm.VD),
AND(MONTH($AW374)&lt;MONTH(AZ$15),MONTH($AX374)&gt;MONTH(AZ$15)),
NETWORKDAYS.INTL((EOMONTH(AZ$15-1,1))-_xlpm.DD,EOMONTH(AZ$15-1,1),1,_xlpm.VD),
AND(MONTH($AW374)=MONTH(AZ$15),MONTH($AX374)=MONTH(AZ$15)),
NETWORKDAYS.INTL($AW374,$AX374,1,_xlpm.VD)))),0)),
$DH374="месяц",
$DR374*AZ374,
$DH374="неделя",
$DR374*AZ374/7*(ROUNDUP((DAY(EOMONTH(AZ$15,0)))/4,0))),
0)</f>
        <v/>
      </c>
      <c r="DT374" s="125">
        <f t="array" ref="DT374">
IFERROR(_xlfn.IFS(
$DH374="день_1",
$DR374*$BL374/($AX374-$AW374+1)*BA374*(DAY(EOMONTH(BA$15,0))),
$DH374="день_2",
$DR374/30*MAX(MIN($AX374,EOMONTH(BA$15,0))-MAX($AW374,BA$15)+1,),
$DH374="раб.день",
$DR374/30*(IFERROR(
_xlfn.LET(_xlpm.VD,
CHOOSE(
{1;2;3;4;5;6;7;8;9;10;11;12;13;14;15;16;17;18},
45658,45659,45660,45661,45662,45663,45664,45665,45711,45724,45778,45779,45785,45786,45820,45821,45965,46022),
_xlfn.LET(_xlpm.DD,
MAX(MIN($AX374,EOMONTH(BA$15,0))-MAX($AW374,BA$15),),
_xlfn.IFS(
AND(MONTH($AW374)=MONTH(BA$15),MONTH($AX374)&lt;&gt;MONTH(BA$15)),
NETWORKDAYS.INTL($AW374,$AW374+_xlpm.DD,1,_xlpm.VD),
AND(MONTH($AW374)&lt;&gt;MONTH(BA$15),MONTH($AX374)=MONTH(BA$15)),
NETWORKDAYS.INTL(($AX374)-_xlpm.DD,$AX374,1,_xlpm.VD),
AND(MONTH($AW374)&lt;MONTH(BA$15),MONTH($AX374)&gt;MONTH(BA$15)),
NETWORKDAYS.INTL((EOMONTH(BA$15-1,1))-_xlpm.DD,EOMONTH(BA$15-1,1),1,_xlpm.VD),
AND(MONTH($AW374)=MONTH(BA$15),MONTH($AX374)=MONTH(BA$15)),
NETWORKDAYS.INTL($AW374,$AX374,1,_xlpm.VD)))),0)),
$DH374="месяц",
$DR374*BA374,
$DH374="неделя",
$DR374*BA374/7*(ROUNDUP((DAY(EOMONTH(BA$15,0)))/4,0))),
0)</f>
        <v/>
      </c>
      <c r="DU374" s="125">
        <f t="array" ref="DU374">
IFERROR(_xlfn.IFS(
$DH374="день_1",
$DR374*$BL374/($AX374-$AW374+1)*BB374*(DAY(EOMONTH(BB$15,0))),
$DH374="день_2",
$DR374/30*MAX(MIN($AX374,EOMONTH(BB$15,0))-MAX($AW374,BB$15)+1,),
$DH374="раб.день",
$DR374/30*(IFERROR(
_xlfn.LET(_xlpm.VD,
CHOOSE(
{1;2;3;4;5;6;7;8;9;10;11;12;13;14;15;16;17;18},
45658,45659,45660,45661,45662,45663,45664,45665,45711,45724,45778,45779,45785,45786,45820,45821,45965,46022),
_xlfn.LET(_xlpm.DD,
MAX(MIN($AX374,EOMONTH(BB$15,0))-MAX($AW374,BB$15),),
_xlfn.IFS(
AND(MONTH($AW374)=MONTH(BB$15),MONTH($AX374)&lt;&gt;MONTH(BB$15)),
NETWORKDAYS.INTL($AW374,$AW374+_xlpm.DD,1,_xlpm.VD),
AND(MONTH($AW374)&lt;&gt;MONTH(BB$15),MONTH($AX374)=MONTH(BB$15)),
NETWORKDAYS.INTL(($AX374)-_xlpm.DD,$AX374,1,_xlpm.VD),
AND(MONTH($AW374)&lt;MONTH(BB$15),MONTH($AX374)&gt;MONTH(BB$15)),
NETWORKDAYS.INTL((EOMONTH(BB$15-1,1))-_xlpm.DD,EOMONTH(BB$15-1,1),1,_xlpm.VD),
AND(MONTH($AW374)=MONTH(BB$15),MONTH($AX374)=MONTH(BB$15)),
NETWORKDAYS.INTL($AW374,$AX374,1,_xlpm.VD)))),0)),
$DH374="месяц",
$DR374*BB374,
$DH374="неделя",
$DR374*BB374/7*(ROUNDUP((DAY(EOMONTH(BB$15,0)))/4,0))),
0)</f>
        <v/>
      </c>
      <c r="DV374" s="125">
        <f t="array" ref="DV374">
IFERROR(_xlfn.IFS(
$DH374="день_1",
$DR374*$BL374/($AX374-$AW374+1)*BC374*(DAY(EOMONTH(BC$15,0))),
$DH374="день_2",
$DR374/30*MAX(MIN($AX374,EOMONTH(BC$15,0))-MAX($AW374,BC$15)+1,),
$DH374="раб.день",
$DR374/30*(IFERROR(
_xlfn.LET(_xlpm.VD,
CHOOSE(
{1;2;3;4;5;6;7;8;9;10;11;12;13;14;15;16;17;18},
45658,45659,45660,45661,45662,45663,45664,45665,45711,45724,45778,45779,45785,45786,45820,45821,45965,46022),
_xlfn.LET(_xlpm.DD,
MAX(MIN($AX374,EOMONTH(BC$15,0))-MAX($AW374,BC$15),),
_xlfn.IFS(
AND(MONTH($AW374)=MONTH(BC$15),MONTH($AX374)&lt;&gt;MONTH(BC$15)),
NETWORKDAYS.INTL($AW374,$AW374+_xlpm.DD,1,_xlpm.VD),
AND(MONTH($AW374)&lt;&gt;MONTH(BC$15),MONTH($AX374)=MONTH(BC$15)),
NETWORKDAYS.INTL(($AX374)-_xlpm.DD,$AX374,1,_xlpm.VD),
AND(MONTH($AW374)&lt;MONTH(BC$15),MONTH($AX374)&gt;MONTH(BC$15)),
NETWORKDAYS.INTL((EOMONTH(BC$15-1,1))-_xlpm.DD,EOMONTH(BC$15-1,1),1,_xlpm.VD),
AND(MONTH($AW374)=MONTH(BC$15),MONTH($AX374)=MONTH(BC$15)),
NETWORKDAYS.INTL($AW374,$AX374,1,_xlpm.VD)))),0)),
$DH374="месяц",
$DR374*BC374,
$DH374="неделя",
$DR374*BC374/7*(ROUNDUP((DAY(EOMONTH(BC$15,0)))/4,0))),
0)</f>
        <v/>
      </c>
      <c r="DW374" s="125">
        <f t="array" ref="DW374">
IFERROR(_xlfn.IFS(
$DH374="день_1",
$DR374*$BL374/($AX374-$AW374+1)*BD374*(DAY(EOMONTH(BD$15,0))),
$DH374="день_2",
$DR374/30*MAX(MIN($AX374,EOMONTH(BD$15,0))-MAX($AW374,BD$15)+1,),
$DH374="раб.день",
$DR374/30*(IFERROR(
_xlfn.LET(_xlpm.VD,
CHOOSE(
{1;2;3;4;5;6;7;8;9;10;11;12;13;14;15;16;17;18},
45658,45659,45660,45661,45662,45663,45664,45665,45711,45724,45778,45779,45785,45786,45820,45821,45965,46022),
_xlfn.LET(_xlpm.DD,
MAX(MIN($AX374,EOMONTH(BD$15,0))-MAX($AW374,BD$15),),
_xlfn.IFS(
AND(MONTH($AW374)=MONTH(BD$15),MONTH($AX374)&lt;&gt;MONTH(BD$15)),
NETWORKDAYS.INTL($AW374,$AW374+_xlpm.DD,1,_xlpm.VD),
AND(MONTH($AW374)&lt;&gt;MONTH(BD$15),MONTH($AX374)=MONTH(BD$15)),
NETWORKDAYS.INTL(($AX374)-_xlpm.DD,$AX374,1,_xlpm.VD),
AND(MONTH($AW374)&lt;MONTH(BD$15),MONTH($AX374)&gt;MONTH(BD$15)),
NETWORKDAYS.INTL((EOMONTH(BD$15-1,1))-_xlpm.DD,EOMONTH(BD$15-1,1),1,_xlpm.VD),
AND(MONTH($AW374)=MONTH(BD$15),MONTH($AX374)=MONTH(BD$15)),
NETWORKDAYS.INTL($AW374,$AX374,1,_xlpm.VD)))),0)),
$DH374="месяц",
$DR374*BD374,
$DH374="неделя",
$DR374*BD374/7*(ROUNDUP((DAY(EOMONTH(BD$15,0)))/4,0))),
0)</f>
        <v/>
      </c>
      <c r="DX374" s="125">
        <f t="array" ref="DX374">
IFERROR(_xlfn.IFS(
$DH374="день_1",
$DR374*$BL374/($AX374-$AW374+1)*BE374*(DAY(EOMONTH(BE$15,0))),
$DH374="день_2",
$DR374/30*MAX(MIN($AX374,EOMONTH(BE$15,0))-MAX($AW374,BE$15)+1,),
$DH374="раб.день",
$DR374/30*(IFERROR(
_xlfn.LET(_xlpm.VD,
CHOOSE(
{1;2;3;4;5;6;7;8;9;10;11;12;13;14;15;16;17;18},
45658,45659,45660,45661,45662,45663,45664,45665,45711,45724,45778,45779,45785,45786,45820,45821,45965,46022),
_xlfn.LET(_xlpm.DD,
MAX(MIN($AX374,EOMONTH(BE$15,0))-MAX($AW374,BE$15),),
_xlfn.IFS(
AND(MONTH($AW374)=MONTH(BE$15),MONTH($AX374)&lt;&gt;MONTH(BE$15)),
NETWORKDAYS.INTL($AW374,$AW374+_xlpm.DD,1,_xlpm.VD),
AND(MONTH($AW374)&lt;&gt;MONTH(BE$15),MONTH($AX374)=MONTH(BE$15)),
NETWORKDAYS.INTL(($AX374)-_xlpm.DD,$AX374,1,_xlpm.VD),
AND(MONTH($AW374)&lt;MONTH(BE$15),MONTH($AX374)&gt;MONTH(BE$15)),
NETWORKDAYS.INTL((EOMONTH(BE$15-1,1))-_xlpm.DD,EOMONTH(BE$15-1,1),1,_xlpm.VD),
AND(MONTH($AW374)=MONTH(BE$15),MONTH($AX374)=MONTH(BE$15)),
NETWORKDAYS.INTL($AW374,$AX374,1,_xlpm.VD)))),0)),
$DH374="месяц",
$DR374*BE374,
$DH374="неделя",
$DR374*BE374/7*(ROUNDUP((DAY(EOMONTH(BE$15,0)))/4,0))),
0)</f>
        <v/>
      </c>
      <c r="DY374" s="125">
        <f t="array" ref="DY374">
IFERROR(_xlfn.IFS(
$DH374="день_1",
$DR374*$BL374/($AX374-$AW374+1)*BF374*(DAY(EOMONTH(BF$15,0))),
$DH374="день_2",
$DR374/30*MAX(MIN($AX374,EOMONTH(BF$15,0))-MAX($AW374,BF$15)+1,),
$DH374="раб.день",
$DR374/30*(IFERROR(
_xlfn.LET(_xlpm.VD,
CHOOSE(
{1;2;3;4;5;6;7;8;9;10;11;12;13;14;15;16;17;18},
45658,45659,45660,45661,45662,45663,45664,45665,45711,45724,45778,45779,45785,45786,45820,45821,45965,46022),
_xlfn.LET(_xlpm.DD,
MAX(MIN($AX374,EOMONTH(BF$15,0))-MAX($AW374,BF$15),),
_xlfn.IFS(
AND(MONTH($AW374)=MONTH(BF$15),MONTH($AX374)&lt;&gt;MONTH(BF$15)),
NETWORKDAYS.INTL($AW374,$AW374+_xlpm.DD,1,_xlpm.VD),
AND(MONTH($AW374)&lt;&gt;MONTH(BF$15),MONTH($AX374)=MONTH(BF$15)),
NETWORKDAYS.INTL(($AX374)-_xlpm.DD,$AX374,1,_xlpm.VD),
AND(MONTH($AW374)&lt;MONTH(BF$15),MONTH($AX374)&gt;MONTH(BF$15)),
NETWORKDAYS.INTL((EOMONTH(BF$15-1,1))-_xlpm.DD,EOMONTH(BF$15-1,1),1,_xlpm.VD),
AND(MONTH($AW374)=MONTH(BF$15),MONTH($AX374)=MONTH(BF$15)),
NETWORKDAYS.INTL($AW374,$AX374,1,_xlpm.VD)))),0)),
$DH374="месяц",
$DR374*BF374,
$DH374="неделя",
$DR374*BF374/7*(ROUNDUP((DAY(EOMONTH(BF$15,0)))/4,0))),
0)</f>
        <v/>
      </c>
      <c r="DZ374" s="125">
        <f t="array" ref="DZ374">
IFERROR(_xlfn.IFS(
$DH374="день_1",
$DR374*$BL374/($AX374-$AW374+1)*BG374*(DAY(EOMONTH(BG$15,0))),
$DH374="день_2",
$DR374/30*MAX(MIN($AX374,EOMONTH(BG$15,0))-MAX($AW374,BG$15)+1,),
$DH374="раб.день",
$DR374/30*(IFERROR(
_xlfn.LET(_xlpm.VD,
CHOOSE(
{1;2;3;4;5;6;7;8;9;10;11;12;13;14;15;16;17;18},
45658,45659,45660,45661,45662,45663,45664,45665,45711,45724,45778,45779,45785,45786,45820,45821,45965,46022),
_xlfn.LET(_xlpm.DD,
MAX(MIN($AX374,EOMONTH(BG$15,0))-MAX($AW374,BG$15),),
_xlfn.IFS(
AND(MONTH($AW374)=MONTH(BG$15),MONTH($AX374)&lt;&gt;MONTH(BG$15)),
NETWORKDAYS.INTL($AW374,$AW374+_xlpm.DD,1,_xlpm.VD),
AND(MONTH($AW374)&lt;&gt;MONTH(BG$15),MONTH($AX374)=MONTH(BG$15)),
NETWORKDAYS.INTL(($AX374)-_xlpm.DD,$AX374,1,_xlpm.VD),
AND(MONTH($AW374)&lt;MONTH(BG$15),MONTH($AX374)&gt;MONTH(BG$15)),
NETWORKDAYS.INTL((EOMONTH(BG$15-1,1))-_xlpm.DD,EOMONTH(BG$15-1,1),1,_xlpm.VD),
AND(MONTH($AW374)=MONTH(BG$15),MONTH($AX374)=MONTH(BG$15)),
NETWORKDAYS.INTL($AW374,$AX374,1,_xlpm.VD)))),0)),
$DH374="месяц",
$DR374*BG374,
$DH374="неделя",
$DR374*BG374/7*(ROUNDUP((DAY(EOMONTH(BG$15,0)))/4,0))),
0)</f>
        <v/>
      </c>
      <c r="EA374" s="125">
        <f t="array" ref="EA374">
IFERROR(_xlfn.IFS(
$DH374="день_1",
$DR374*$BL374/($AX374-$AW374+1)*BH374*(DAY(EOMONTH(BH$15,0))),
$DH374="день_2",
$DR374/30*MAX(MIN($AX374,EOMONTH(BH$15,0))-MAX($AW374,BH$15)+1,),
$DH374="раб.день",
$DR374/30*(IFERROR(
_xlfn.LET(_xlpm.VD,
CHOOSE(
{1;2;3;4;5;6;7;8;9;10;11;12;13;14;15;16;17;18},
45658,45659,45660,45661,45662,45663,45664,45665,45711,45724,45778,45779,45785,45786,45820,45821,45965,46022),
_xlfn.LET(_xlpm.DD,
MAX(MIN($AX374,EOMONTH(BH$15,0))-MAX($AW374,BH$15),),
_xlfn.IFS(
AND(MONTH($AW374)=MONTH(BH$15),MONTH($AX374)&lt;&gt;MONTH(BH$15)),
NETWORKDAYS.INTL($AW374,$AW374+_xlpm.DD,1,_xlpm.VD),
AND(MONTH($AW374)&lt;&gt;MONTH(BH$15),MONTH($AX374)=MONTH(BH$15)),
NETWORKDAYS.INTL(($AX374)-_xlpm.DD,$AX374,1,_xlpm.VD),
AND(MONTH($AW374)&lt;MONTH(BH$15),MONTH($AX374)&gt;MONTH(BH$15)),
NETWORKDAYS.INTL((EOMONTH(BH$15-1,1))-_xlpm.DD,EOMONTH(BH$15-1,1),1,_xlpm.VD),
AND(MONTH($AW374)=MONTH(BH$15),MONTH($AX374)=MONTH(BH$15)),
NETWORKDAYS.INTL($AW374,$AX374,1,_xlpm.VD)))),0)),
$DH374="месяц",
$DR374*BH374,
$DH374="неделя",
$DR374*BH374/7*(ROUNDUP((DAY(EOMONTH(BH$15,0)))/4,0))),
0)</f>
        <v/>
      </c>
      <c r="EB374" s="125">
        <f t="array" ref="EB374">
IFERROR(_xlfn.IFS(
$DH374="день_1",
$DR374*$BL374/($AX374-$AW374+1)*BI374*(DAY(EOMONTH(BI$15,0))),
$DH374="день_2",
$DR374/30*MAX(MIN($AX374,EOMONTH(BI$15,0))-MAX($AW374,BI$15)+1,),
$DH374="раб.день",
$DR374/30*(IFERROR(
_xlfn.LET(_xlpm.VD,
CHOOSE(
{1;2;3;4;5;6;7;8;9;10;11;12;13;14;15;16;17;18},
45658,45659,45660,45661,45662,45663,45664,45665,45711,45724,45778,45779,45785,45786,45820,45821,45965,46022),
_xlfn.LET(_xlpm.DD,
MAX(MIN($AX374,EOMONTH(BI$15,0))-MAX($AW374,BI$15),),
_xlfn.IFS(
AND(MONTH($AW374)=MONTH(BI$15),MONTH($AX374)&lt;&gt;MONTH(BI$15)),
NETWORKDAYS.INTL($AW374,$AW374+_xlpm.DD,1,_xlpm.VD),
AND(MONTH($AW374)&lt;&gt;MONTH(BI$15),MONTH($AX374)=MONTH(BI$15)),
NETWORKDAYS.INTL(($AX374)-_xlpm.DD,$AX374,1,_xlpm.VD),
AND(MONTH($AW374)&lt;MONTH(BI$15),MONTH($AX374)&gt;MONTH(BI$15)),
NETWORKDAYS.INTL((EOMONTH(BI$15-1,1))-_xlpm.DD,EOMONTH(BI$15-1,1),1,_xlpm.VD),
AND(MONTH($AW374)=MONTH(BI$15),MONTH($AX374)=MONTH(BI$15)),
NETWORKDAYS.INTL($AW374,$AX374,1,_xlpm.VD)))),0)),
$DH374="месяц",
$DR374*BI374,
$DH374="неделя",
$DR374*BI374/7*(ROUNDUP((DAY(EOMONTH(BI$15,0)))/4,0))),
0)</f>
        <v/>
      </c>
      <c r="EC374" s="125">
        <f t="array" ref="EC374">
IFERROR(_xlfn.IFS(
$DH374="день_1",
$DR374*$BL374/($AX374-$AW374+1)*BJ374*(DAY(EOMONTH(BJ$15,0))),
$DH374="день_2",
$DR374/30*MAX(MIN($AX374,EOMONTH(BJ$15,0))-MAX($AW374,BJ$15)+1,),
$DH374="раб.день",
$DR374/30*(IFERROR(
_xlfn.LET(_xlpm.VD,
CHOOSE(
{1;2;3;4;5;6;7;8;9;10;11;12;13;14;15;16;17;18},
45658,45659,45660,45661,45662,45663,45664,45665,45711,45724,45778,45779,45785,45786,45820,45821,45965,46022),
_xlfn.LET(_xlpm.DD,
MAX(MIN($AX374,EOMONTH(BJ$15,0))-MAX($AW374,BJ$15),),
_xlfn.IFS(
AND(MONTH($AW374)=MONTH(BJ$15),MONTH($AX374)&lt;&gt;MONTH(BJ$15)),
NETWORKDAYS.INTL($AW374,$AW374+_xlpm.DD,1,_xlpm.VD),
AND(MONTH($AW374)&lt;&gt;MONTH(BJ$15),MONTH($AX374)=MONTH(BJ$15)),
NETWORKDAYS.INTL(($AX374)-_xlpm.DD,$AX374,1,_xlpm.VD),
AND(MONTH($AW374)&lt;MONTH(BJ$15),MONTH($AX374)&gt;MONTH(BJ$15)),
NETWORKDAYS.INTL((EOMONTH(BJ$15-1,1))-_xlpm.DD,EOMONTH(BJ$15-1,1),1,_xlpm.VD),
AND(MONTH($AW374)=MONTH(BJ$15),MONTH($AX374)=MONTH(BJ$15)),
NETWORKDAYS.INTL($AW374,$AX374,1,_xlpm.VD)))),0)),
$DH374="месяц",
$DR374*BJ374,
$DH374="неделя",
$DR374*BJ374/7*(ROUNDUP((DAY(EOMONTH(BJ$15,0)))/4,0))),
0)</f>
        <v/>
      </c>
      <c r="ED374" s="125">
        <f t="array" ref="ED374">
IFERROR(_xlfn.IFS(
$DH374="день_1",
$DR374*$BL374/($AX374-$AW374+1)*BK374*(DAY(EOMONTH(BK$15,0))),
$DH374="день_2",
$DR374/30*MAX(MIN($AX374,EOMONTH(BK$15,0))-MAX($AW374,BK$15)+1,),
$DH374="раб.день",
$DR374/30*(IFERROR(
_xlfn.LET(_xlpm.VD,
CHOOSE(
{1;2;3;4;5;6;7;8;9;10;11;12;13;14;15;16;17;18},
45658,45659,45660,45661,45662,45663,45664,45665,45711,45724,45778,45779,45785,45786,45820,45821,45965,46022),
_xlfn.LET(_xlpm.DD,
MAX(MIN($AX374,EOMONTH(BK$15,0))-MAX($AW374,BK$15),),
_xlfn.IFS(
AND(MONTH($AW374)=MONTH(BK$15),MONTH($AX374)&lt;&gt;MONTH(BK$15)),
NETWORKDAYS.INTL($AW374,$AW374+_xlpm.DD,1,_xlpm.VD),
AND(MONTH($AW374)&lt;&gt;MONTH(BK$15),MONTH($AX374)=MONTH(BK$15)),
NETWORKDAYS.INTL(($AX374)-_xlpm.DD,$AX374,1,_xlpm.VD),
AND(MONTH($AW374)&lt;MONTH(BK$15),MONTH($AX374)&gt;MONTH(BK$15)),
NETWORKDAYS.INTL((EOMONTH(BK$15-1,1))-_xlpm.DD,EOMONTH(BK$15-1,1),1,_xlpm.VD),
AND(MONTH($AW374)=MONTH(BK$15),MONTH($AX374)=MONTH(BK$15)),
NETWORKDAYS.INTL($AW374,$AX374,1,_xlpm.VD)))),0)),
$DH374="месяц",
$DR374*BK374,
$DH374="неделя",
$DR374*BK374/7*(ROUNDUP((DAY(EOMONTH(BK$15,0)))/4,0))),
0)</f>
        <v/>
      </c>
      <c r="EE374" s="125">
        <f>SUM($DS374,$DT374,$DU374,$DV374,$DW374,$DX374,$DY374,$DZ374,$EA374,$EB374,$EC374,$ED374)</f>
        <v/>
      </c>
      <c r="EF374" s="125">
        <f>IFERROR(ROUND($EE374*(1+$EP374),2),0)</f>
        <v/>
      </c>
      <c r="EG374" s="128" t="n">
        <v>1</v>
      </c>
      <c r="EH374" s="126" t="n">
        <v>0</v>
      </c>
      <c r="EI374" s="126">
        <f>ROUND(SUM($EH374:$EH374)*SUM($AB374:$AB374)*$EG374,2)</f>
        <v/>
      </c>
      <c r="EJ374" s="126">
        <f>ROUND($EI374*(1+$EP374),2)</f>
        <v/>
      </c>
      <c r="EK374" s="126" t="n">
        <v>0</v>
      </c>
      <c r="EL374" s="126">
        <f>ROUND(SUM($EK374:$EK374)*SUM($AB374:$AB374)*$EG374,2)</f>
        <v/>
      </c>
      <c r="EM374" s="126">
        <f>ROUND($EL374*(1+$EP374),2)</f>
        <v/>
      </c>
      <c r="EN374" s="126">
        <f>SUM($EE374,$EI374,$EL374)</f>
        <v/>
      </c>
      <c r="EO374" s="126">
        <f>SUM($EF374,$EJ374,$EM374)</f>
        <v/>
      </c>
      <c r="EP374" s="59" t="inlineStr">
        <is>
          <t>20%</t>
        </is>
      </c>
      <c r="EQ374" s="59" t="n"/>
      <c r="ER374" s="60">
        <f t="array" ref="ER374">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MATCH(ES374,
{"AMS";"RussOutdoor";"HD Outdoor";"Ingroup";"IQ";"Ledproduction";"LisChannel";"Logic";"Media-PPL";"NovikovTV | НовиковТВ";"SMA";"SOK";"КрокусТВ | CrocusTV | IndoorTV";"Сити";"ТЯК Москва"},
0)),"")</f>
        <v/>
      </c>
      <c r="ES374" s="60" t="n"/>
      <c r="ET374" s="60">
        <f t="array" ref="ET374">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MATCH(ES374,
{"AMS";"RussOutdoor";"HD Outdoor";"Ingroup";"IQ";"Ledproduction";"LisChannel";"Logic";"Media-PPL";"NovikovTV | НовиковТВ";"SMA";"SOK";"КрокусТВ | CrocusTV | IndoorTV";"Сити";"ТЯК Москва"},
0)),"")</f>
        <v/>
      </c>
      <c r="EU374" s="60" t="n"/>
      <c r="EV374" s="60" t="n"/>
      <c r="EX374" s="110">
        <f t="array" ref="EX374">
($AR374/30
+N("ТРАФИК ПЛОЩАДКИ"))*
(IFERROR(
_xlfn.LET(
_xlpm.GPR,
HLOOKUP($L374,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(MATCH($T374,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IF($Q374="цифровой",_xlpm.GPR/$AG374,_xlpm.GPR/60)),
0)
+N("DWELL TIME"))*
(IF($AB374=0,0,IF($AB374=1,0.3,IF($AB374=2,0.5,IF($AB374&gt;2,1))))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_xlfn.IFS($AC374="да",1.2,$AC374="нет",1)*
_xlfn.IFS($AD374="да",1.2,$AD374="нет",1)*
IF(R374="статический",1,1.2)*
$X374*
INDEX(
{1.2;1;1.2;1.2;1;1.2;1.2;1.2;1.2;1.2;1.2;1;1.2;1.2;1.2;1.2;1;1;1.2;1.2;1.2;1;1;1;1;1.2;1.2;1.2;1.2;1;1;1;1;1.2;1.2;1.2;1.2;1.2;1.2;1.2;1.2;1;1;1.2;1;1;1;1;1.5;1;1;1.5;1.5;1.2},
MATCH($Q374,_xlpm.MI,0)))&gt;{0.02;0.04;0.06;0.1;0.2;0.4;0.6;0.8;1;2;4;6})),
{0;1;2;3;4;5;6;7;8;9;10;11;12},
0)))
+N("КОЭФФИЦИЕНТ КОНТАКТА"))))*
(_xlfn.IFS($X374&lt;0.1,$X374/1000,$X374&gt;25,5.2,AND($X374&gt;=0.1,$X374&lt;=25),(($X374*2+0.1)/10)*($X374/10)))*
IFERROR((_xlfn.LET(
_xlpm.MA,
{0;0.8;0.85;0.9;0.95;1},
_xlpm.MAA,
{0;1;2;3;4;5},
INDEX(_xlpm.MA,MATCH(SUMPRODUCT(--((IF(ROUND(_xlpm.MAA,1)&gt;5,5,ROUND($AB374,1)))&gt;{0;1;2;3;4;5})),_xlpm.MAA,0)))
+N("КОЭФФИЦИЕНТ КОЛ-ВО КОНСТРУКЦИЙ")),1)*
$AB374,0))*
(IF($Q374="цифровой",$AG374/15*$AI374,1)
+N("ДЛЯ ЦИФРЫ"))</f>
        <v/>
      </c>
      <c r="EY374" s="110">
        <f>IFERROR(EX374*AY374,0)</f>
        <v/>
      </c>
      <c r="EZ374" s="131">
        <f>IFERROR(DP374/EY374*1000,0)</f>
        <v/>
      </c>
      <c r="FA374" s="112">
        <f>IFERROR(FC374/FB374,0)</f>
        <v/>
      </c>
      <c r="FB374" s="112">
        <f>IFERROR((FC374/(EY374/FF374*#REF!))*0.825,0)</f>
        <v/>
      </c>
      <c r="FC374" s="112">
        <f>IFERROR(((EX374*30/AR374)*100)/30,0)</f>
        <v/>
      </c>
      <c r="FD374" s="112">
        <f>IFERROR(EY374/G374*100%,0)</f>
        <v/>
      </c>
      <c r="FE374" s="112">
        <f>IFERROR(FD374/FC374*100%,0)</f>
        <v/>
      </c>
      <c r="FF374" s="110">
        <f>IFERROR(AR374/30*AY374,0)</f>
        <v/>
      </c>
    </row>
    <row r="375" ht="13" customHeight="1">
      <c r="A375" s="59" t="n"/>
      <c r="B375" s="60" t="n"/>
      <c r="C375" s="60" t="n"/>
      <c r="D375" s="60">
        <f t="array" ref="D375">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MATCH($E375,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75" s="60">
        <f t="array" ref="E375">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MATCH($F375,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75" s="60" t="inlineStr"/>
      <c r="G375" s="60" t="n"/>
      <c r="H375" s="60">
        <f t="array" ref="H375">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MATCH($I375,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75" s="60" t="n"/>
      <c r="J375" s="60" t="n"/>
      <c r="K375" s="60" t="n"/>
      <c r="L375" s="60" t="n"/>
      <c r="M375" s="60" t="n"/>
      <c r="N375" s="60" t="n"/>
      <c r="O375" s="60" t="n"/>
      <c r="P375" s="60">
        <f t="array" ref="P375">
_xlfn.IFS(
ISNUMBER(MATCH($Q375,{"шелфбаннер","разделитель","монетница","чековая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ISNUMBER(MATCH($Q375,{"LED/LCD","видеокулер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ISNUMBER(MATCH($Q375,{"автомобиль","машина","выставочное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ISNUMBER(MATCH($Q375,{"билборд","лифтовая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ISNUMBER(MATCH($Q375,{"навигация","подвесной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ISNUMBER(MATCH($Q375,{"движущаяся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ISNUMBER(MATCH($Q375,{"каталог","журнал"},)),
"Пресса",
$Q375="","")</f>
        <v/>
      </c>
      <c r="Q375" s="60" t="n"/>
      <c r="R375" s="60">
        <f t="array" ref="R375">
IFERROR(
_xlfn.IFS(
OR(ISNUMBER(MATCH($Q375,{"экспозиция","макет","стенд","автостенд","авто стенд","выставочное пространство","выставочные стенды","модульные выставочные стенды","3Д конструкция","3D конструкция"},)),P375="Экспонирование"),
"нестандартный",
ISNUMBER(MATCH($Q375,{"скроллер","призматрон"},)),
"динамический",
$P375="Видео",
"цифровой",
OR($P375="Пресса",$P375="Щит",$P375="POSm",$P375="Подвес",$P375="Брендирование/оклейка"),
"статический"),"")</f>
        <v/>
      </c>
      <c r="S375" s="59" t="n"/>
      <c r="T375" s="60" t="n"/>
      <c r="U375" s="60" t="n"/>
      <c r="V375" s="60">
        <f>
IF(P375="Видео",
"цифровой постер/ролик",
IF(ISNUMBER(MATCH(Q375,{"короб световой","короб световой | лайтбокс","короб световой | кристалайт","лайтбокс","лайт бокс","кристалайт","LB","lightbox"},)),
"бэклит",
IF(P375="Брендирование/оклейка",
"перфарированная пленка/самоклейка",
IF(P375="Экспонирование",
"под запрос",
IF(P375="Подвес",
"баннер/ткань",
"")))))</f>
        <v/>
      </c>
      <c r="W375" s="59" t="n"/>
      <c r="X375" s="59" t="n"/>
      <c r="Y375" s="59" t="n"/>
      <c r="Z375" s="61" t="n"/>
      <c r="AA375" s="61" t="n"/>
      <c r="AB375" s="61">
        <f>IF(BL375&gt;0,Z375,0)</f>
        <v/>
      </c>
      <c r="AC375" s="59" t="n"/>
      <c r="AD375" s="59" t="n"/>
      <c r="AE375" s="59" t="n"/>
      <c r="AF375" s="59" t="n"/>
      <c r="AG375" s="59" t="n"/>
      <c r="AH375" s="59" t="n"/>
      <c r="AI375" s="59" t="n"/>
      <c r="AJ375" s="59" t="n"/>
      <c r="AK375" s="59" t="n"/>
      <c r="AL375" s="62">
        <f>IFERROR(IF(OR(R375="статический",R375="динамический",R375="нестандартный",R375="",R375=""),"-",IF(AND(AH375="-",AI375="-"),"-",AK375*3600/AH375*AI375)),"-")</f>
        <v/>
      </c>
      <c r="AM375" s="62">
        <f>IFERROR(IF(OR(R375="статический",R375="динамический",R375="",R375="", R375="BTL",R375="нестандартный"),"-",AG375*AI375*AL375/60),"-")</f>
        <v/>
      </c>
      <c r="AN375" s="63">
        <f>IFERROR(IF(AH375="","-",AG375*AI375/AH375),"-")</f>
        <v/>
      </c>
      <c r="AO375" s="59">
        <f>IFERROR(IF(OR($R375="статический",$R375="динамический",$R375="",$R375="",$R375="BTL",$R375="нестандартный"),"-",$AL375*$AY375),"-")</f>
        <v/>
      </c>
      <c r="AP375" s="62">
        <f>IFERROR(IF(OR($R375="статический",$R375="динамический",$R375="",$R375="",$R375="BTL",$R375="нестандартный"),"-",$AM375*AY375),"-")</f>
        <v/>
      </c>
      <c r="AQ375" s="64" t="n"/>
      <c r="AR375" s="61" t="n"/>
      <c r="AS375" s="61" t="n"/>
      <c r="AT375" s="61" t="n"/>
      <c r="AU375" s="65" t="n"/>
      <c r="AV375" s="124">
        <f>IFERROR(DR375/AT375*1000,"n/a")</f>
        <v/>
      </c>
      <c r="AW375" s="67" t="n"/>
      <c r="AX375" s="67" t="n"/>
      <c r="AY375" s="43">
        <f>IFERROR(IF(OR($AW375="",$AX375=""),"",_xlfn.DAYS($AX375+1,$AW375)),"")</f>
        <v/>
      </c>
      <c r="AZ375" s="68">
        <f t="array" ref="AZ375">
_xlfn.LET(_xlpm.COEFF,
IF($AW375+$AX375=0,0,IF(MAX(MIN($AX375,EOMONTH(AZ$15,0))-MAX($AW375,AZ$15)+1,)&gt;0,1,0)),
_xlfn.IFS(
$ES375="LisChannel",
_xlpm.COEFF*
INDEX({1;1;1.2;1.2;1;1;1;1;1.2;1.2;1.2;1.2},
MATCH(MONTH(AZ$15),
{1,2,3,4,5,6,7,8,9,10,11,12})),
CONCATENATE($ES375," ",$L375)="RussOutdoor метро",
_xlpm.COEFF*
INDEX({0.8;0.9;1.1;1.1;1;1;1;1;1.1;1.1;1.1;1.1},
MATCH(MONTH(AZ$15),
{1,2,3,4,5,6,7,8,9,10,11,12})),
$ES375&lt;&gt;"LisChannel",
_xlpm.COEFF,
$ES375&lt;&gt;"RussOutdoor",
_xlpm.COEFF))</f>
        <v/>
      </c>
      <c r="BA375" s="68">
        <f t="array" ref="BA375">
_xlfn.LET(_xlpm.COEFF,
IF($AW375+$AX375=0,0,IF(MAX(MIN($AX375,EOMONTH(BA$15,0))-MAX($AW375,BA$15)+1,)&gt;0,1,0)),
_xlfn.IFS(
$ES375="LisChannel",
_xlpm.COEFF*
INDEX({1;1;1.2;1.2;1;1;1;1;1.2;1.2;1.2;1.2},
MATCH(MONTH(BA$15),
{1,2,3,4,5,6,7,8,9,10,11,12})),
CONCATENATE($ES375," ",$L375)="RussOutdoor метро",
_xlpm.COEFF*
INDEX({0.8;0.9;1.1;1.1;1;1;1;1;1.1;1.1;1.1;1.1},
MATCH(MONTH(BA$15),
{1,2,3,4,5,6,7,8,9,10,11,12})),
$ES375&lt;&gt;"LisChannel",
_xlpm.COEFF,
$ES375&lt;&gt;"RussOutdoor",
_xlpm.COEFF))</f>
        <v/>
      </c>
      <c r="BB375" s="68">
        <f t="array" ref="BB375">
_xlfn.LET(_xlpm.COEFF,
IF($AW375+$AX375=0,0,IF(MAX(MIN($AX375,EOMONTH(BB$15,0))-MAX($AW375,BB$15)+1,)&gt;0,1,0)),
_xlfn.IFS(
$ES375="LisChannel",
_xlpm.COEFF*
INDEX({1;1;1.2;1.2;1;1;1;1;1.2;1.2;1.2;1.2},
MATCH(MONTH(BB$15),
{1,2,3,4,5,6,7,8,9,10,11,12})),
CONCATENATE($ES375," ",$L375)="RussOutdoor метро",
_xlpm.COEFF*
INDEX({0.8;0.9;1.1;1.1;1;1;1;1;1.1;1.1;1.1;1.1},
MATCH(MONTH(BB$15),
{1,2,3,4,5,6,7,8,9,10,11,12})),
$ES375&lt;&gt;"LisChannel",
_xlpm.COEFF,
$ES375&lt;&gt;"RussOutdoor",
_xlpm.COEFF))</f>
        <v/>
      </c>
      <c r="BC375" s="68">
        <f t="array" ref="BC375">
_xlfn.LET(_xlpm.COEFF,
IF($AW375+$AX375=0,0,IF(MAX(MIN($AX375,EOMONTH(BC$15,0))-MAX($AW375,BC$15)+1,)&gt;0,1,0)),
_xlfn.IFS(
$ES375="LisChannel",
_xlpm.COEFF*
INDEX({1;1;1.2;1.2;1;1;1;1;1.2;1.2;1.2;1.2},
MATCH(MONTH(BC$15),
{1,2,3,4,5,6,7,8,9,10,11,12})),
CONCATENATE($ES375," ",$L375)="RussOutdoor метро",
_xlpm.COEFF*
INDEX({0.8;0.9;1.1;1.1;1;1;1;1;1.1;1.1;1.1;1.1},
MATCH(MONTH(BC$15),
{1,2,3,4,5,6,7,8,9,10,11,12})),
$ES375&lt;&gt;"LisChannel",
_xlpm.COEFF,
$ES375&lt;&gt;"RussOutdoor",
_xlpm.COEFF))</f>
        <v/>
      </c>
      <c r="BD375" s="68">
        <f t="array" ref="BD375">
_xlfn.LET(_xlpm.COEFF,
IF($AW375+$AX375=0,0,IF(MAX(MIN($AX375,EOMONTH(BD$15,0))-MAX($AW375,BD$15)+1,)&gt;0,1,0)),
_xlfn.IFS(
$ES375="LisChannel",
_xlpm.COEFF*
INDEX({1;1;1.2;1.2;1;1;1;1;1.2;1.2;1.2;1.2},
MATCH(MONTH(BD$15),
{1,2,3,4,5,6,7,8,9,10,11,12})),
CONCATENATE($ES375," ",$L375)="RussOutdoor метро",
_xlpm.COEFF*
INDEX({0.8;0.9;1.1;1.1;1;1;1;1;1.1;1.1;1.1;1.1},
MATCH(MONTH(BD$15),
{1,2,3,4,5,6,7,8,9,10,11,12})),
$ES375&lt;&gt;"LisChannel",
_xlpm.COEFF,
$ES375&lt;&gt;"RussOutdoor",
_xlpm.COEFF))</f>
        <v/>
      </c>
      <c r="BE375" s="68">
        <f t="array" ref="BE375">
_xlfn.LET(_xlpm.COEFF,
IF($AW375+$AX375=0,0,IF(MAX(MIN($AX375,EOMONTH(BE$15,0))-MAX($AW375,BE$15)+1,)&gt;0,1,0)),
_xlfn.IFS(
$ES375="LisChannel",
_xlpm.COEFF*
INDEX({1;1;1.2;1.2;1;1;1;1;1.2;1.2;1.2;1.2},
MATCH(MONTH(BE$15),
{1,2,3,4,5,6,7,8,9,10,11,12})),
CONCATENATE($ES375," ",$L375)="RussOutdoor метро",
_xlpm.COEFF*
INDEX({0.8;0.9;1.1;1.1;1;1;1;1;1.1;1.1;1.1;1.1},
MATCH(MONTH(BE$15),
{1,2,3,4,5,6,7,8,9,10,11,12})),
$ES375&lt;&gt;"LisChannel",
_xlpm.COEFF,
$ES375&lt;&gt;"RussOutdoor",
_xlpm.COEFF))</f>
        <v/>
      </c>
      <c r="BF375" s="68">
        <f t="array" ref="BF375">
_xlfn.LET(_xlpm.COEFF,
IF($AW375+$AX375=0,0,IF(MAX(MIN($AX375,EOMONTH(BF$15,0))-MAX($AW375,BF$15)+1,)&gt;0,1,0)),
_xlfn.IFS(
$ES375="LisChannel",
_xlpm.COEFF*
INDEX({1;1;1.2;1.2;1;1;1;1;1.2;1.2;1.2;1.2},
MATCH(MONTH(BF$15),
{1,2,3,4,5,6,7,8,9,10,11,12})),
CONCATENATE($ES375," ",$L375)="RussOutdoor метро",
_xlpm.COEFF*
INDEX({0.8;0.9;1.1;1.1;1;1;1;1;1.1;1.1;1.1;1.1},
MATCH(MONTH(BF$15),
{1,2,3,4,5,6,7,8,9,10,11,12})),
$ES375&lt;&gt;"LisChannel",
_xlpm.COEFF,
$ES375&lt;&gt;"RussOutdoor",
_xlpm.COEFF))</f>
        <v/>
      </c>
      <c r="BG375" s="68">
        <f t="array" ref="BG375">
_xlfn.LET(_xlpm.COEFF,
IF($AW375+$AX375=0,0,IF(MAX(MIN($AX375,EOMONTH(BG$15,0))-MAX($AW375,BG$15)+1,)&gt;0,1,0)),
_xlfn.IFS(
$ES375="LisChannel",
_xlpm.COEFF*
INDEX({1;1;1.2;1.2;1;1;1;1;1.2;1.2;1.2;1.2},
MATCH(MONTH(BG$15),
{1,2,3,4,5,6,7,8,9,10,11,12})),
CONCATENATE($ES375," ",$L375)="RussOutdoor метро",
_xlpm.COEFF*
INDEX({0.8;0.9;1.1;1.1;1;1;1;1;1.1;1.1;1.1;1.1},
MATCH(MONTH(BG$15),
{1,2,3,4,5,6,7,8,9,10,11,12})),
$ES375&lt;&gt;"LisChannel",
_xlpm.COEFF,
$ES375&lt;&gt;"RussOutdoor",
_xlpm.COEFF))</f>
        <v/>
      </c>
      <c r="BH375" s="68">
        <f t="array" ref="BH375">
_xlfn.LET(_xlpm.COEFF,
IF($AW375+$AX375=0,0,IF(MAX(MIN($AX375,EOMONTH(BH$15,0))-MAX($AW375,BH$15)+1,)&gt;0,1,0)),
_xlfn.IFS(
$ES375="LisChannel",
_xlpm.COEFF*
INDEX({1;1;1.2;1.2;1;1;1;1;1.2;1.2;1.2;1.2},
MATCH(MONTH(BH$15),
{1,2,3,4,5,6,7,8,9,10,11,12})),
CONCATENATE($ES375," ",$L375)="RussOutdoor метро",
_xlpm.COEFF*
INDEX({0.8;0.9;1.1;1.1;1;1;1;1;1.1;1.1;1.1;1.1},
MATCH(MONTH(BH$15),
{1,2,3,4,5,6,7,8,9,10,11,12})),
$ES375&lt;&gt;"LisChannel",
_xlpm.COEFF,
$ES375&lt;&gt;"RussOutdoor",
_xlpm.COEFF))</f>
        <v/>
      </c>
      <c r="BI375" s="68">
        <f t="array" ref="BI375">
_xlfn.LET(_xlpm.COEFF,
IF($AW375+$AX375=0,0,IF(MAX(MIN($AX375,EOMONTH(BI$15,0))-MAX($AW375,BI$15)+1,)&gt;0,1,0)),
_xlfn.IFS(
$ES375="LisChannel",
_xlpm.COEFF*
INDEX({1;1;1.2;1.2;1;1;1;1;1.2;1.2;1.2;1.2},
MATCH(MONTH(BI$15),
{1,2,3,4,5,6,7,8,9,10,11,12})),
CONCATENATE($ES375," ",$L375)="RussOutdoor метро",
_xlpm.COEFF*
INDEX({0.8;0.9;1.1;1.1;1;1;1;1;1.1;1.1;1.1;1.1},
MATCH(MONTH(BI$15),
{1,2,3,4,5,6,7,8,9,10,11,12})),
$ES375&lt;&gt;"LisChannel",
_xlpm.COEFF,
$ES375&lt;&gt;"RussOutdoor",
_xlpm.COEFF))</f>
        <v/>
      </c>
      <c r="BJ375" s="68">
        <f t="array" ref="BJ375">
_xlfn.LET(_xlpm.COEFF,
IF($AW375+$AX375=0,0,IF(MAX(MIN($AX375,EOMONTH(BJ$15,0))-MAX($AW375,BJ$15)+1,)&gt;0,1,0)),
_xlfn.IFS(
$ES375="LisChannel",
_xlpm.COEFF*
INDEX({1;1;1.2;1.2;1;1;1;1;1.2;1.2;1.2;1.2},
MATCH(MONTH(BJ$15),
{1,2,3,4,5,6,7,8,9,10,11,12})),
CONCATENATE($ES375," ",$L375)="RussOutdoor метро",
_xlpm.COEFF*
INDEX({0.8;0.9;1.1;1.1;1;1;1;1;1.1;1.1;1.1;1.1},
MATCH(MONTH(BJ$15),
{1,2,3,4,5,6,7,8,9,10,11,12})),
$ES375&lt;&gt;"LisChannel",
_xlpm.COEFF,
$ES375&lt;&gt;"RussOutdoor",
_xlpm.COEFF))</f>
        <v/>
      </c>
      <c r="BK375" s="68">
        <f t="array" ref="BK375">
_xlfn.LET(_xlpm.COEFF,
IF($AW375+$AX375=0,0,IF(MAX(MIN($AX375,EOMONTH(BK$15,0))-MAX($AW375,BK$15)+1,)&gt;0,1,0)),
_xlfn.IFS(
$ES375="LisChannel",
_xlpm.COEFF*
INDEX({1;1;1.2;1.2;1;1;1;1;1.2;1.2;1.2;1.2},
MATCH(MONTH(BK$15),
{1,2,3,4,5,6,7,8,9,10,11,12})),
CONCATENATE($ES375," ",$L375)="RussOutdoor метро",
_xlpm.COEFF*
INDEX({0.8;0.9;1.1;1.1;1;1;1;1;1.1;1.1;1.1;1.1},
MATCH(MONTH(BK$15),
{1,2,3,4,5,6,7,8,9,10,11,12})),
$ES375&lt;&gt;"LisChannel",
_xlpm.COEFF,
$ES375&lt;&gt;"RussOutdoor",
_xlpm.COEFF))</f>
        <v/>
      </c>
      <c r="BL375" s="62">
        <f>COUNTIFS($AZ375:$BK375,"&gt;0")</f>
        <v/>
      </c>
      <c r="BM375" s="65" t="n"/>
      <c r="BN375" s="125">
        <f>$DJ375</f>
        <v/>
      </c>
      <c r="BO375" s="63">
        <f>$DQ375</f>
        <v/>
      </c>
      <c r="BP375" s="125">
        <f>
IFERROR(
IF($BL375=0,0,
$BN375*(1-$BO375)),
0)</f>
        <v/>
      </c>
      <c r="BQ375" s="125">
        <f t="array" ref="BQ375">
IFERROR(
_xlfn.IFS(
$DH375="день_1",
$BP375*$BL375/($AX375-$AW375+1)*AZ375*(DAY(EOMONTH(AZ$15,0))),
$DH375="день_2",
$BP375/30*MAX(MIN($AX375,EOMONTH(AZ$15,0))-MAX($AW375,AZ$15)+1,),
$DH375="раб.день",
$BP375/30*(IFERROR(
_xlfn.LET(_xlpm.VD,
CHOOSE(
{1;2;3;4;5;6;7;8;9;10;11;12;13;14;15;16;17;18},
45658,45659,45660,45661,45662,45663,45664,45665,45711,45724,45778,45779,45785,45786,45820,45821,45965,46022),
_xlfn.LET(_xlpm.DD,
MAX(MIN($AX375,EOMONTH(AZ$15,0))-MAX($AW375,AZ$15),),
_xlfn.IFS(
AND(MONTH($AW375)=MONTH(AZ$15),MONTH($AX375)&lt;&gt;MONTH(AZ$15)),
NETWORKDAYS.INTL($AW375,$AW375+_xlpm.DD,1,_xlpm.VD),
AND(MONTH($AW375)&lt;&gt;MONTH(AZ$15),MONTH($AX375)=MONTH(AZ$15)),
NETWORKDAYS.INTL(($AX375)-_xlpm.DD,$AX375,1,_xlpm.VD),
AND(MONTH($AW375)&lt;MONTH(AZ$15),MONTH($AX375)&gt;MONTH(AZ$15)),
NETWORKDAYS.INTL((EOMONTH(AZ$15-1,1))-_xlpm.DD,EOMONTH(AZ$15-1,1),1,_xlpm.VD),
AND(MONTH($AW375)=MONTH(AZ$15),MONTH($AX375)=MONTH(AZ$15)),
NETWORKDAYS.INTL($AW375,$AX375,1,_xlpm.VD)))),0)),
$DH375="месяц",
$BP375*AZ375,
$DH375="неделя",
$BP375*AZ375/7*(ROUNDUP((DAY(EOMONTH(AZ$15,0)))/4,0))),
0)</f>
        <v/>
      </c>
      <c r="BR375" s="125">
        <f t="array" ref="BR375">
IFERROR(
_xlfn.IFS(
$DH375="день_1",
$BP375*$BL375/($AX375-$AW375+1)*BA375*(DAY(EOMONTH(BA$15,0))),
$DH375="день_2",
$BP375/30*MAX(MIN($AX375,EOMONTH(BA$15,0))-MAX($AW375,BA$15)+1,),
$DH375="раб.день",
$BP375/30*(IFERROR(
_xlfn.LET(_xlpm.VD,
CHOOSE(
{1;2;3;4;5;6;7;8;9;10;11;12;13;14;15;16;17;18},
45658,45659,45660,45661,45662,45663,45664,45665,45711,45724,45778,45779,45785,45786,45820,45821,45965,46022),
_xlfn.LET(_xlpm.DD,
MAX(MIN($AX375,EOMONTH(BA$15,0))-MAX($AW375,BA$15),),
_xlfn.IFS(
AND(MONTH($AW375)=MONTH(BA$15),MONTH($AX375)&lt;&gt;MONTH(BA$15)),
NETWORKDAYS.INTL($AW375,$AW375+_xlpm.DD,1,_xlpm.VD),
AND(MONTH($AW375)&lt;&gt;MONTH(BA$15),MONTH($AX375)=MONTH(BA$15)),
NETWORKDAYS.INTL(($AX375)-_xlpm.DD,$AX375,1,_xlpm.VD),
AND(MONTH($AW375)&lt;MONTH(BA$15),MONTH($AX375)&gt;MONTH(BA$15)),
NETWORKDAYS.INTL((EOMONTH(BA$15-1,1))-_xlpm.DD,EOMONTH(BA$15-1,1),1,_xlpm.VD),
AND(MONTH($AW375)=MONTH(BA$15),MONTH($AX375)=MONTH(BA$15)),
NETWORKDAYS.INTL($AW375,$AX375,1,_xlpm.VD)))),0)),
$DH375="месяц",
$BP375*BA375,
$DH375="неделя",
$BP375*BA375/7*(ROUNDUP((DAY(EOMONTH(BA$15,0)))/4,0))),
0)</f>
        <v/>
      </c>
      <c r="BS375" s="125">
        <f t="array" ref="BS375">
IFERROR(
_xlfn.IFS(
$DH375="день_1",
$BP375*$BL375/($AX375-$AW375+1)*BB375*(DAY(EOMONTH(BB$15,0))),
$DH375="день_2",
$BP375/30*MAX(MIN($AX375,EOMONTH(BB$15,0))-MAX($AW375,BB$15)+1,),
$DH375="раб.день",
$BP375/30*(IFERROR(
_xlfn.LET(_xlpm.VD,
CHOOSE(
{1;2;3;4;5;6;7;8;9;10;11;12;13;14;15;16;17;18},
45658,45659,45660,45661,45662,45663,45664,45665,45711,45724,45778,45779,45785,45786,45820,45821,45965,46022),
_xlfn.LET(_xlpm.DD,
MAX(MIN($AX375,EOMONTH(BB$15,0))-MAX($AW375,BB$15),),
_xlfn.IFS(
AND(MONTH($AW375)=MONTH(BB$15),MONTH($AX375)&lt;&gt;MONTH(BB$15)),
NETWORKDAYS.INTL($AW375,$AW375+_xlpm.DD,1,_xlpm.VD),
AND(MONTH($AW375)&lt;&gt;MONTH(BB$15),MONTH($AX375)=MONTH(BB$15)),
NETWORKDAYS.INTL(($AX375)-_xlpm.DD,$AX375,1,_xlpm.VD),
AND(MONTH($AW375)&lt;MONTH(BB$15),MONTH($AX375)&gt;MONTH(BB$15)),
NETWORKDAYS.INTL((EOMONTH(BB$15-1,1))-_xlpm.DD,EOMONTH(BB$15-1,1),1,_xlpm.VD),
AND(MONTH($AW375)=MONTH(BB$15),MONTH($AX375)=MONTH(BB$15)),
NETWORKDAYS.INTL($AW375,$AX375,1,_xlpm.VD)))),0)),
$DH375="месяц",
$BP375*BB375,
$DH375="неделя",
$BP375*BB375/7*(ROUNDUP((DAY(EOMONTH(BB$15,0)))/4,0))),
0)</f>
        <v/>
      </c>
      <c r="BT375" s="125">
        <f t="array" ref="BT375">
IFERROR(
_xlfn.IFS(
$DH375="день_1",
$BP375*$BL375/($AX375-$AW375+1)*BC375*(DAY(EOMONTH(BC$15,0))),
$DH375="день_2",
$BP375/30*MAX(MIN($AX375,EOMONTH(BC$15,0))-MAX($AW375,BC$15)+1,),
$DH375="раб.день",
$BP375/30*(IFERROR(
_xlfn.LET(_xlpm.VD,
CHOOSE(
{1;2;3;4;5;6;7;8;9;10;11;12;13;14;15;16;17;18},
45658,45659,45660,45661,45662,45663,45664,45665,45711,45724,45778,45779,45785,45786,45820,45821,45965,46022),
_xlfn.LET(_xlpm.DD,
MAX(MIN($AX375,EOMONTH(BC$15,0))-MAX($AW375,BC$15),),
_xlfn.IFS(
AND(MONTH($AW375)=MONTH(BC$15),MONTH($AX375)&lt;&gt;MONTH(BC$15)),
NETWORKDAYS.INTL($AW375,$AW375+_xlpm.DD,1,_xlpm.VD),
AND(MONTH($AW375)&lt;&gt;MONTH(BC$15),MONTH($AX375)=MONTH(BC$15)),
NETWORKDAYS.INTL(($AX375)-_xlpm.DD,$AX375,1,_xlpm.VD),
AND(MONTH($AW375)&lt;MONTH(BC$15),MONTH($AX375)&gt;MONTH(BC$15)),
NETWORKDAYS.INTL((EOMONTH(BC$15-1,1))-_xlpm.DD,EOMONTH(BC$15-1,1),1,_xlpm.VD),
AND(MONTH($AW375)=MONTH(BC$15),MONTH($AX375)=MONTH(BC$15)),
NETWORKDAYS.INTL($AW375,$AX375,1,_xlpm.VD)))),0)),
$DH375="месяц",
$BP375*BC375,
$DH375="неделя",
$BP375*BC375/7*(ROUNDUP((DAY(EOMONTH(BC$15,0)))/4,0))),
0)</f>
        <v/>
      </c>
      <c r="BU375" s="125">
        <f t="array" ref="BU375">
IFERROR(
_xlfn.IFS(
$DH375="день_1",
$BP375*$BL375/($AX375-$AW375+1)*BD375*(DAY(EOMONTH(BD$15,0))),
$DH375="день_2",
$BP375/30*MAX(MIN($AX375,EOMONTH(BD$15,0))-MAX($AW375,BD$15)+1,),
$DH375="раб.день",
$BP375/30*(IFERROR(
_xlfn.LET(_xlpm.VD,
CHOOSE(
{1;2;3;4;5;6;7;8;9;10;11;12;13;14;15;16;17;18},
45658,45659,45660,45661,45662,45663,45664,45665,45711,45724,45778,45779,45785,45786,45820,45821,45965,46022),
_xlfn.LET(_xlpm.DD,
MAX(MIN($AX375,EOMONTH(BD$15,0))-MAX($AW375,BD$15),),
_xlfn.IFS(
AND(MONTH($AW375)=MONTH(BD$15),MONTH($AX375)&lt;&gt;MONTH(BD$15)),
NETWORKDAYS.INTL($AW375,$AW375+_xlpm.DD,1,_xlpm.VD),
AND(MONTH($AW375)&lt;&gt;MONTH(BD$15),MONTH($AX375)=MONTH(BD$15)),
NETWORKDAYS.INTL(($AX375)-_xlpm.DD,$AX375,1,_xlpm.VD),
AND(MONTH($AW375)&lt;MONTH(BD$15),MONTH($AX375)&gt;MONTH(BD$15)),
NETWORKDAYS.INTL((EOMONTH(BD$15-1,1))-_xlpm.DD,EOMONTH(BD$15-1,1),1,_xlpm.VD),
AND(MONTH($AW375)=MONTH(BD$15),MONTH($AX375)=MONTH(BD$15)),
NETWORKDAYS.INTL($AW375,$AX375,1,_xlpm.VD)))),0)),
$DH375="месяц",
$BP375*BD375,
$DH375="неделя",
$BP375*BD375/7*(ROUNDUP((DAY(EOMONTH(BD$15,0)))/4,0))),
0)</f>
        <v/>
      </c>
      <c r="BV375" s="125">
        <f t="array" ref="BV375">
IFERROR(
_xlfn.IFS(
$DH375="день_1",
$BP375*$BL375/($AX375-$AW375+1)*BE375*(DAY(EOMONTH(BE$15,0))),
$DH375="день_2",
$BP375/30*MAX(MIN($AX375,EOMONTH(BE$15,0))-MAX($AW375,BE$15)+1,),
$DH375="раб.день",
$BP375/30*(IFERROR(
_xlfn.LET(_xlpm.VD,
CHOOSE(
{1;2;3;4;5;6;7;8;9;10;11;12;13;14;15;16;17;18},
45658,45659,45660,45661,45662,45663,45664,45665,45711,45724,45778,45779,45785,45786,45820,45821,45965,46022),
_xlfn.LET(_xlpm.DD,
MAX(MIN($AX375,EOMONTH(BE$15,0))-MAX($AW375,BE$15),),
_xlfn.IFS(
AND(MONTH($AW375)=MONTH(BE$15),MONTH($AX375)&lt;&gt;MONTH(BE$15)),
NETWORKDAYS.INTL($AW375,$AW375+_xlpm.DD,1,_xlpm.VD),
AND(MONTH($AW375)&lt;&gt;MONTH(BE$15),MONTH($AX375)=MONTH(BE$15)),
NETWORKDAYS.INTL(($AX375)-_xlpm.DD,$AX375,1,_xlpm.VD),
AND(MONTH($AW375)&lt;MONTH(BE$15),MONTH($AX375)&gt;MONTH(BE$15)),
NETWORKDAYS.INTL((EOMONTH(BE$15-1,1))-_xlpm.DD,EOMONTH(BE$15-1,1),1,_xlpm.VD),
AND(MONTH($AW375)=MONTH(BE$15),MONTH($AX375)=MONTH(BE$15)),
NETWORKDAYS.INTL($AW375,$AX375,1,_xlpm.VD)))),0)),
$DH375="месяц",
$BP375*BE375,
$DH375="неделя",
$BP375*BE375/7*(ROUNDUP((DAY(EOMONTH(BE$15,0)))/4,0))),
0)</f>
        <v/>
      </c>
      <c r="BW375" s="125">
        <f t="array" ref="BW375">
IFERROR(
_xlfn.IFS(
$DH375="день_1",
$BP375*$BL375/($AX375-$AW375+1)*BF375*(DAY(EOMONTH(BF$15,0))),
$DH375="день_2",
$BP375/30*MAX(MIN($AX375,EOMONTH(BF$15,0))-MAX($AW375,BF$15)+1,),
$DH375="раб.день",
$BP375/30*(IFERROR(
_xlfn.LET(_xlpm.VD,
CHOOSE(
{1;2;3;4;5;6;7;8;9;10;11;12;13;14;15;16;17;18},
45658,45659,45660,45661,45662,45663,45664,45665,45711,45724,45778,45779,45785,45786,45820,45821,45965,46022),
_xlfn.LET(_xlpm.DD,
MAX(MIN($AX375,EOMONTH(BF$15,0))-MAX($AW375,BF$15),),
_xlfn.IFS(
AND(MONTH($AW375)=MONTH(BF$15),MONTH($AX375)&lt;&gt;MONTH(BF$15)),
NETWORKDAYS.INTL($AW375,$AW375+_xlpm.DD,1,_xlpm.VD),
AND(MONTH($AW375)&lt;&gt;MONTH(BF$15),MONTH($AX375)=MONTH(BF$15)),
NETWORKDAYS.INTL(($AX375)-_xlpm.DD,$AX375,1,_xlpm.VD),
AND(MONTH($AW375)&lt;MONTH(BF$15),MONTH($AX375)&gt;MONTH(BF$15)),
NETWORKDAYS.INTL((EOMONTH(BF$15-1,1))-_xlpm.DD,EOMONTH(BF$15-1,1),1,_xlpm.VD),
AND(MONTH($AW375)=MONTH(BF$15),MONTH($AX375)=MONTH(BF$15)),
NETWORKDAYS.INTL($AW375,$AX375,1,_xlpm.VD)))),0)),
$DH375="месяц",
$BP375*BF375,
$DH375="неделя",
$BP375*BF375/7*(ROUNDUP((DAY(EOMONTH(BF$15,0)))/4,0))),
0)</f>
        <v/>
      </c>
      <c r="BX375" s="125">
        <f t="array" ref="BX375">
IFERROR(
_xlfn.IFS(
$DH375="день_1",
$BP375*$BL375/($AX375-$AW375+1)*BG375*(DAY(EOMONTH(BG$15,0))),
$DH375="день_2",
$BP375/30*MAX(MIN($AX375,EOMONTH(BG$15,0))-MAX($AW375,BG$15)+1,),
$DH375="раб.день",
$BP375/30*(IFERROR(
_xlfn.LET(_xlpm.VD,
CHOOSE(
{1;2;3;4;5;6;7;8;9;10;11;12;13;14;15;16;17;18},
45658,45659,45660,45661,45662,45663,45664,45665,45711,45724,45778,45779,45785,45786,45820,45821,45965,46022),
_xlfn.LET(_xlpm.DD,
MAX(MIN($AX375,EOMONTH(BG$15,0))-MAX($AW375,BG$15),),
_xlfn.IFS(
AND(MONTH($AW375)=MONTH(BG$15),MONTH($AX375)&lt;&gt;MONTH(BG$15)),
NETWORKDAYS.INTL($AW375,$AW375+_xlpm.DD,1,_xlpm.VD),
AND(MONTH($AW375)&lt;&gt;MONTH(BG$15),MONTH($AX375)=MONTH(BG$15)),
NETWORKDAYS.INTL(($AX375)-_xlpm.DD,$AX375,1,_xlpm.VD),
AND(MONTH($AW375)&lt;MONTH(BG$15),MONTH($AX375)&gt;MONTH(BG$15)),
NETWORKDAYS.INTL((EOMONTH(BG$15-1,1))-_xlpm.DD,EOMONTH(BG$15-1,1),1,_xlpm.VD),
AND(MONTH($AW375)=MONTH(BG$15),MONTH($AX375)=MONTH(BG$15)),
NETWORKDAYS.INTL($AW375,$AX375,1,_xlpm.VD)))),0)),
$DH375="месяц",
$BP375*BG375,
$DH375="неделя",
$BP375*BG375/7*(ROUNDUP((DAY(EOMONTH(BG$15,0)))/4,0))),
0)</f>
        <v/>
      </c>
      <c r="BY375" s="125">
        <f t="array" ref="BY375">
IFERROR(
_xlfn.IFS(
$DH375="день_1",
$BP375*$BL375/($AX375-$AW375+1)*BH375*(DAY(EOMONTH(BH$15,0))),
$DH375="день_2",
$BP375/30*MAX(MIN($AX375,EOMONTH(BH$15,0))-MAX($AW375,BH$15)+1,),
$DH375="раб.день",
$BP375/30*(IFERROR(
_xlfn.LET(_xlpm.VD,
CHOOSE(
{1;2;3;4;5;6;7;8;9;10;11;12;13;14;15;16;17;18},
45658,45659,45660,45661,45662,45663,45664,45665,45711,45724,45778,45779,45785,45786,45820,45821,45965,46022),
_xlfn.LET(_xlpm.DD,
MAX(MIN($AX375,EOMONTH(BH$15,0))-MAX($AW375,BH$15),),
_xlfn.IFS(
AND(MONTH($AW375)=MONTH(BH$15),MONTH($AX375)&lt;&gt;MONTH(BH$15)),
NETWORKDAYS.INTL($AW375,$AW375+_xlpm.DD,1,_xlpm.VD),
AND(MONTH($AW375)&lt;&gt;MONTH(BH$15),MONTH($AX375)=MONTH(BH$15)),
NETWORKDAYS.INTL(($AX375)-_xlpm.DD,$AX375,1,_xlpm.VD),
AND(MONTH($AW375)&lt;MONTH(BH$15),MONTH($AX375)&gt;MONTH(BH$15)),
NETWORKDAYS.INTL((EOMONTH(BH$15-1,1))-_xlpm.DD,EOMONTH(BH$15-1,1),1,_xlpm.VD),
AND(MONTH($AW375)=MONTH(BH$15),MONTH($AX375)=MONTH(BH$15)),
NETWORKDAYS.INTL($AW375,$AX375,1,_xlpm.VD)))),0)),
$DH375="месяц",
$BP375*BH375,
$DH375="неделя",
$BP375*BH375/7*(ROUNDUP((DAY(EOMONTH(BH$15,0)))/4,0))),
0)</f>
        <v/>
      </c>
      <c r="BZ375" s="125">
        <f t="array" ref="BZ375">
IFERROR(
_xlfn.IFS(
$DH375="день_1",
$BP375*$BL375/($AX375-$AW375+1)*BI375*(DAY(EOMONTH(BI$15,0))),
$DH375="день_2",
$BP375/30*MAX(MIN($AX375,EOMONTH(BI$15,0))-MAX($AW375,BI$15)+1,),
$DH375="раб.день",
$BP375/30*(IFERROR(
_xlfn.LET(_xlpm.VD,
CHOOSE(
{1;2;3;4;5;6;7;8;9;10;11;12;13;14;15;16;17;18},
45658,45659,45660,45661,45662,45663,45664,45665,45711,45724,45778,45779,45785,45786,45820,45821,45965,46022),
_xlfn.LET(_xlpm.DD,
MAX(MIN($AX375,EOMONTH(BI$15,0))-MAX($AW375,BI$15),),
_xlfn.IFS(
AND(MONTH($AW375)=MONTH(BI$15),MONTH($AX375)&lt;&gt;MONTH(BI$15)),
NETWORKDAYS.INTL($AW375,$AW375+_xlpm.DD,1,_xlpm.VD),
AND(MONTH($AW375)&lt;&gt;MONTH(BI$15),MONTH($AX375)=MONTH(BI$15)),
NETWORKDAYS.INTL(($AX375)-_xlpm.DD,$AX375,1,_xlpm.VD),
AND(MONTH($AW375)&lt;MONTH(BI$15),MONTH($AX375)&gt;MONTH(BI$15)),
NETWORKDAYS.INTL((EOMONTH(BI$15-1,1))-_xlpm.DD,EOMONTH(BI$15-1,1),1,_xlpm.VD),
AND(MONTH($AW375)=MONTH(BI$15),MONTH($AX375)=MONTH(BI$15)),
NETWORKDAYS.INTL($AW375,$AX375,1,_xlpm.VD)))),0)),
$DH375="месяц",
$BP375*BI375,
$DH375="неделя",
$BP375*BI375/7*(ROUNDUP((DAY(EOMONTH(BI$15,0)))/4,0))),
0)</f>
        <v/>
      </c>
      <c r="CA375" s="125">
        <f t="array" ref="CA375">
IFERROR(
_xlfn.IFS(
$DH375="день_1",
$BP375*$BL375/($AX375-$AW375+1)*BJ375*(DAY(EOMONTH(BJ$15,0))),
$DH375="день_2",
$BP375/30*MAX(MIN($AX375,EOMONTH(BJ$15,0))-MAX($AW375,BJ$15)+1,),
$DH375="раб.день",
$BP375/30*(IFERROR(
_xlfn.LET(_xlpm.VD,
CHOOSE(
{1;2;3;4;5;6;7;8;9;10;11;12;13;14;15;16;17;18},
45658,45659,45660,45661,45662,45663,45664,45665,45711,45724,45778,45779,45785,45786,45820,45821,45965,46022),
_xlfn.LET(_xlpm.DD,
MAX(MIN($AX375,EOMONTH(BJ$15,0))-MAX($AW375,BJ$15),),
_xlfn.IFS(
AND(MONTH($AW375)=MONTH(BJ$15),MONTH($AX375)&lt;&gt;MONTH(BJ$15)),
NETWORKDAYS.INTL($AW375,$AW375+_xlpm.DD,1,_xlpm.VD),
AND(MONTH($AW375)&lt;&gt;MONTH(BJ$15),MONTH($AX375)=MONTH(BJ$15)),
NETWORKDAYS.INTL(($AX375)-_xlpm.DD,$AX375,1,_xlpm.VD),
AND(MONTH($AW375)&lt;MONTH(BJ$15),MONTH($AX375)&gt;MONTH(BJ$15)),
NETWORKDAYS.INTL((EOMONTH(BJ$15-1,1))-_xlpm.DD,EOMONTH(BJ$15-1,1),1,_xlpm.VD),
AND(MONTH($AW375)=MONTH(BJ$15),MONTH($AX375)=MONTH(BJ$15)),
NETWORKDAYS.INTL($AW375,$AX375,1,_xlpm.VD)))),0)),
$DH375="месяц",
$BP375*BJ375,
$DH375="неделя",
$BP375*BJ375/7*(ROUNDUP((DAY(EOMONTH(BJ$15,0)))/4,0))),
0)</f>
        <v/>
      </c>
      <c r="CB375" s="125">
        <f t="array" ref="CB375">
IFERROR(
_xlfn.IFS(
$DH375="день_1",
$BP375*$BL375/($AX375-$AW375+1)*BK375*(DAY(EOMONTH(BK$15,0))),
$DH375="день_2",
$BP375/30*MAX(MIN($AX375,EOMONTH(BK$15,0))-MAX($AW375,BK$15)+1,),
$DH375="раб.день",
$BP375/30*(IFERROR(
_xlfn.LET(_xlpm.VD,
CHOOSE(
{1;2;3;4;5;6;7;8;9;10;11;12;13;14;15;16;17;18},
45658,45659,45660,45661,45662,45663,45664,45665,45711,45724,45778,45779,45785,45786,45820,45821,45965,46022),
_xlfn.LET(_xlpm.DD,
MAX(MIN($AX375,EOMONTH(BK$15,0))-MAX($AW375,BK$15),),
_xlfn.IFS(
AND(MONTH($AW375)=MONTH(BK$15),MONTH($AX375)&lt;&gt;MONTH(BK$15)),
NETWORKDAYS.INTL($AW375,$AW375+_xlpm.DD,1,_xlpm.VD),
AND(MONTH($AW375)&lt;&gt;MONTH(BK$15),MONTH($AX375)=MONTH(BK$15)),
NETWORKDAYS.INTL(($AX375)-_xlpm.DD,$AX375,1,_xlpm.VD),
AND(MONTH($AW375)&lt;MONTH(BK$15),MONTH($AX375)&gt;MONTH(BK$15)),
NETWORKDAYS.INTL((EOMONTH(BK$15-1,1))-_xlpm.DD,EOMONTH(BK$15-1,1),1,_xlpm.VD),
AND(MONTH($AW375)=MONTH(BK$15),MONTH($AX375)=MONTH(BK$15)),
NETWORKDAYS.INTL($AW375,$AX375,1,_xlpm.VD)))),0)),
$DH375="месяц",
$BP375*BK375,
$DH375="неделя",
$BP375*BK375/7*(ROUNDUP((DAY(EOMONTH(BK$15,0)))/4,0))),
0)</f>
        <v/>
      </c>
      <c r="CC375" s="125">
        <f>SUM($BQ375:$CB375)</f>
        <v/>
      </c>
      <c r="CD375" s="126">
        <f>SUM($EH375:$EH375)</f>
        <v/>
      </c>
      <c r="CE375" s="126">
        <f>$CD375*$AB375</f>
        <v/>
      </c>
      <c r="CF375" s="126">
        <f>SUM($EK375:$EK375)</f>
        <v/>
      </c>
      <c r="CG375" s="126">
        <f>$CF375*$AB375</f>
        <v/>
      </c>
      <c r="CH375" s="126">
        <f>SUM($CC375,$CE375,$CG375)</f>
        <v/>
      </c>
      <c r="CI375" s="126">
        <f>$CH375*(1+$CM375)</f>
        <v/>
      </c>
      <c r="CJ375" s="127" t="n">
        <v>0</v>
      </c>
      <c r="CK375" s="126">
        <f>SUM($CH375:$CH375)*(1+$CJ375)</f>
        <v/>
      </c>
      <c r="CL375" s="126">
        <f>SUM($CH375:$CH375)*(1+$CM375)</f>
        <v/>
      </c>
      <c r="CM375" s="59" t="inlineStr">
        <is>
          <t>20%</t>
        </is>
      </c>
      <c r="CN375" s="59" t="n"/>
      <c r="CO375" s="72" t="n"/>
      <c r="CP375" s="59" t="n"/>
      <c r="CQ375" s="73" t="n"/>
      <c r="CR375" s="73" t="n"/>
      <c r="CS375" s="73" t="n"/>
      <c r="CT375" s="72" t="n"/>
      <c r="CU375" s="79" t="inlineStr">
        <is>
          <t> </t>
        </is>
      </c>
      <c r="CV375" s="60" t="n"/>
      <c r="CW375" s="60" t="n"/>
      <c r="CX375" s="60" t="n"/>
      <c r="CY375" s="127">
        <f>IFERROR(($CC375-$EE375)/($EE375/(1-$DQ375)),0)</f>
        <v/>
      </c>
      <c r="CZ375" s="127">
        <f>IFERROR(1-$EI375/($CE375),0)</f>
        <v/>
      </c>
      <c r="DA375" s="127">
        <f>IFERROR(1-$EL375/($CG375),0)</f>
        <v/>
      </c>
      <c r="DB375" s="126">
        <f>ROUND(IFERROR(($CI375/(1+$CM375)-$EN375),0),2)</f>
        <v/>
      </c>
      <c r="DC375" s="128" t="n"/>
      <c r="DD375" s="125" t="n"/>
      <c r="DE375" s="75" t="n">
        <v>0</v>
      </c>
      <c r="DF375" s="128" t="n"/>
      <c r="DG375" s="125">
        <f>IF($DC375=0,0,$DD375*($DC375*100%-$DE375*$DF375))*SUM($AB375:$AB375)</f>
        <v/>
      </c>
      <c r="DH375" s="129" t="inlineStr">
        <is>
          <t>месяц</t>
        </is>
      </c>
      <c r="DI375" s="130">
        <f t="array" ref="DI375">IFERROR(
IF($ES375="LisChannel",
(ROUND(((INDEX({174.625;153.888888888889;130.972222222222},MATCH($AI375,{2;3;4}),0))*$AG375*$AI375),2)),0),0)</f>
        <v/>
      </c>
      <c r="DJ375" s="130">
        <f>
_xlfn.LET(_xlpm.X,
IFERROR(
IF($ES375="НовиковТВ",
(_xlfn.LET(_xlpm.NTV,
_xlfn.LET(_xlpm.MIN,350000,
IF(SUMIFS($DI:$DI,$ES:$ES,"НовиковТВ")&lt;=_xlpm.MIN,
(SUMIFS($DI:$DI,$ES:$ES,"НовиковТВ")/(COUNTIFS($ES:$ES,"НовиковТВ")))*_xlpm.MIN/SUMIFS($DI:$DI,$ES:$ES,"НовиковТВ"),
DI375)),
_xlpm.NTV+$DG375/(1-(1-(_xlpm.NTV)*(1-$DL375)*(1-$DM375)*(1-$DN375)*(1-$DO375)*(1-$DP375)/_xlpm.NTV))))/(1+$EP375),
$DI375+$DG375/(1-(1-($DI375)*(1-$DL375)*(1-$DM375)*(1-$DN375)*(1-$DO375)*(1-$DP375)/$DI375))),
0),
_xlpm.X*(1+$CM375)*(1+$CW375)-_xlpm.X*(1+$CM375)+_xlpm.X)</f>
        <v/>
      </c>
      <c r="DK375" s="125" t="inlineStr">
        <is>
          <t>послед.</t>
        </is>
      </c>
      <c r="DL375" s="63" t="n">
        <v>0</v>
      </c>
      <c r="DM375" s="63" t="n">
        <v>0</v>
      </c>
      <c r="DN375" s="63" t="n">
        <v>0</v>
      </c>
      <c r="DO375" s="63" t="n">
        <v>0</v>
      </c>
      <c r="DP375" s="63" t="n">
        <v>0</v>
      </c>
      <c r="DQ375" s="63">
        <f t="array" ref="DQ375">IFERROR(_xlfn.IFS(
$DK375="послед.",1-(1-$DL375)*(1-$DM375)*(1-$DN375)*(1-$DO375)*(1-$DP375),
$DK375="сумм.",$DL375+$DM375+$DN375+$DO375+$DP375),
0)</f>
        <v/>
      </c>
      <c r="DR375" s="125">
        <f t="array" ref="DR375">
IFERROR(
_xlfn.IFS(
$BL375=0,
0,
$BL375&gt;0,
_xlfn.IFS($DK375="послед.",
$DJ375*(1-$DL375)*(1-$DM375)*(1-$DN375)*(1-$DO375)*(1-$DP375),
$DK375="сумм.",
$DJ375*(1-($DL375+$DM375+$DN375+$DO375+$DP375)))),0)</f>
        <v/>
      </c>
      <c r="DS375" s="125">
        <f t="array" ref="DS375">
IFERROR(_xlfn.IFS(
$DH375="день_1",
$DR375*$BL375/($AX375-$AW375+1)*AZ375*(DAY(EOMONTH(AZ$15,0))),
$DH375="день_2",
$DR375/30*MAX(MIN($AX375,EOMONTH(AZ$15,0))-MAX($AW375,AZ$15)+1,),
$DH375="раб.день",
$DR375/30*(IFERROR(
_xlfn.LET(_xlpm.VD,
CHOOSE(
{1;2;3;4;5;6;7;8;9;10;11;12;13;14;15;16;17;18},
45658,45659,45660,45661,45662,45663,45664,45665,45711,45724,45778,45779,45785,45786,45820,45821,45965,46022),
_xlfn.LET(_xlpm.DD,
MAX(MIN($AX375,EOMONTH(AZ$15,0))-MAX($AW375,AZ$15),),
_xlfn.IFS(
AND(MONTH($AW375)=MONTH(AZ$15),MONTH($AX375)&lt;&gt;MONTH(AZ$15)),
NETWORKDAYS.INTL($AW375,$AW375+_xlpm.DD,1,_xlpm.VD),
AND(MONTH($AW375)&lt;&gt;MONTH(AZ$15),MONTH($AX375)=MONTH(AZ$15)),
NETWORKDAYS.INTL(($AX375)-_xlpm.DD,$AX375,1,_xlpm.VD),
AND(MONTH($AW375)&lt;MONTH(AZ$15),MONTH($AX375)&gt;MONTH(AZ$15)),
NETWORKDAYS.INTL((EOMONTH(AZ$15-1,1))-_xlpm.DD,EOMONTH(AZ$15-1,1),1,_xlpm.VD),
AND(MONTH($AW375)=MONTH(AZ$15),MONTH($AX375)=MONTH(AZ$15)),
NETWORKDAYS.INTL($AW375,$AX375,1,_xlpm.VD)))),0)),
$DH375="месяц",
$DR375*AZ375,
$DH375="неделя",
$DR375*AZ375/7*(ROUNDUP((DAY(EOMONTH(AZ$15,0)))/4,0))),
0)</f>
        <v/>
      </c>
      <c r="DT375" s="125">
        <f t="array" ref="DT375">
IFERROR(_xlfn.IFS(
$DH375="день_1",
$DR375*$BL375/($AX375-$AW375+1)*BA375*(DAY(EOMONTH(BA$15,0))),
$DH375="день_2",
$DR375/30*MAX(MIN($AX375,EOMONTH(BA$15,0))-MAX($AW375,BA$15)+1,),
$DH375="раб.день",
$DR375/30*(IFERROR(
_xlfn.LET(_xlpm.VD,
CHOOSE(
{1;2;3;4;5;6;7;8;9;10;11;12;13;14;15;16;17;18},
45658,45659,45660,45661,45662,45663,45664,45665,45711,45724,45778,45779,45785,45786,45820,45821,45965,46022),
_xlfn.LET(_xlpm.DD,
MAX(MIN($AX375,EOMONTH(BA$15,0))-MAX($AW375,BA$15),),
_xlfn.IFS(
AND(MONTH($AW375)=MONTH(BA$15),MONTH($AX375)&lt;&gt;MONTH(BA$15)),
NETWORKDAYS.INTL($AW375,$AW375+_xlpm.DD,1,_xlpm.VD),
AND(MONTH($AW375)&lt;&gt;MONTH(BA$15),MONTH($AX375)=MONTH(BA$15)),
NETWORKDAYS.INTL(($AX375)-_xlpm.DD,$AX375,1,_xlpm.VD),
AND(MONTH($AW375)&lt;MONTH(BA$15),MONTH($AX375)&gt;MONTH(BA$15)),
NETWORKDAYS.INTL((EOMONTH(BA$15-1,1))-_xlpm.DD,EOMONTH(BA$15-1,1),1,_xlpm.VD),
AND(MONTH($AW375)=MONTH(BA$15),MONTH($AX375)=MONTH(BA$15)),
NETWORKDAYS.INTL($AW375,$AX375,1,_xlpm.VD)))),0)),
$DH375="месяц",
$DR375*BA375,
$DH375="неделя",
$DR375*BA375/7*(ROUNDUP((DAY(EOMONTH(BA$15,0)))/4,0))),
0)</f>
        <v/>
      </c>
      <c r="DU375" s="125">
        <f t="array" ref="DU375">
IFERROR(_xlfn.IFS(
$DH375="день_1",
$DR375*$BL375/($AX375-$AW375+1)*BB375*(DAY(EOMONTH(BB$15,0))),
$DH375="день_2",
$DR375/30*MAX(MIN($AX375,EOMONTH(BB$15,0))-MAX($AW375,BB$15)+1,),
$DH375="раб.день",
$DR375/30*(IFERROR(
_xlfn.LET(_xlpm.VD,
CHOOSE(
{1;2;3;4;5;6;7;8;9;10;11;12;13;14;15;16;17;18},
45658,45659,45660,45661,45662,45663,45664,45665,45711,45724,45778,45779,45785,45786,45820,45821,45965,46022),
_xlfn.LET(_xlpm.DD,
MAX(MIN($AX375,EOMONTH(BB$15,0))-MAX($AW375,BB$15),),
_xlfn.IFS(
AND(MONTH($AW375)=MONTH(BB$15),MONTH($AX375)&lt;&gt;MONTH(BB$15)),
NETWORKDAYS.INTL($AW375,$AW375+_xlpm.DD,1,_xlpm.VD),
AND(MONTH($AW375)&lt;&gt;MONTH(BB$15),MONTH($AX375)=MONTH(BB$15)),
NETWORKDAYS.INTL(($AX375)-_xlpm.DD,$AX375,1,_xlpm.VD),
AND(MONTH($AW375)&lt;MONTH(BB$15),MONTH($AX375)&gt;MONTH(BB$15)),
NETWORKDAYS.INTL((EOMONTH(BB$15-1,1))-_xlpm.DD,EOMONTH(BB$15-1,1),1,_xlpm.VD),
AND(MONTH($AW375)=MONTH(BB$15),MONTH($AX375)=MONTH(BB$15)),
NETWORKDAYS.INTL($AW375,$AX375,1,_xlpm.VD)))),0)),
$DH375="месяц",
$DR375*BB375,
$DH375="неделя",
$DR375*BB375/7*(ROUNDUP((DAY(EOMONTH(BB$15,0)))/4,0))),
0)</f>
        <v/>
      </c>
      <c r="DV375" s="125">
        <f t="array" ref="DV375">
IFERROR(_xlfn.IFS(
$DH375="день_1",
$DR375*$BL375/($AX375-$AW375+1)*BC375*(DAY(EOMONTH(BC$15,0))),
$DH375="день_2",
$DR375/30*MAX(MIN($AX375,EOMONTH(BC$15,0))-MAX($AW375,BC$15)+1,),
$DH375="раб.день",
$DR375/30*(IFERROR(
_xlfn.LET(_xlpm.VD,
CHOOSE(
{1;2;3;4;5;6;7;8;9;10;11;12;13;14;15;16;17;18},
45658,45659,45660,45661,45662,45663,45664,45665,45711,45724,45778,45779,45785,45786,45820,45821,45965,46022),
_xlfn.LET(_xlpm.DD,
MAX(MIN($AX375,EOMONTH(BC$15,0))-MAX($AW375,BC$15),),
_xlfn.IFS(
AND(MONTH($AW375)=MONTH(BC$15),MONTH($AX375)&lt;&gt;MONTH(BC$15)),
NETWORKDAYS.INTL($AW375,$AW375+_xlpm.DD,1,_xlpm.VD),
AND(MONTH($AW375)&lt;&gt;MONTH(BC$15),MONTH($AX375)=MONTH(BC$15)),
NETWORKDAYS.INTL(($AX375)-_xlpm.DD,$AX375,1,_xlpm.VD),
AND(MONTH($AW375)&lt;MONTH(BC$15),MONTH($AX375)&gt;MONTH(BC$15)),
NETWORKDAYS.INTL((EOMONTH(BC$15-1,1))-_xlpm.DD,EOMONTH(BC$15-1,1),1,_xlpm.VD),
AND(MONTH($AW375)=MONTH(BC$15),MONTH($AX375)=MONTH(BC$15)),
NETWORKDAYS.INTL($AW375,$AX375,1,_xlpm.VD)))),0)),
$DH375="месяц",
$DR375*BC375,
$DH375="неделя",
$DR375*BC375/7*(ROUNDUP((DAY(EOMONTH(BC$15,0)))/4,0))),
0)</f>
        <v/>
      </c>
      <c r="DW375" s="125">
        <f t="array" ref="DW375">
IFERROR(_xlfn.IFS(
$DH375="день_1",
$DR375*$BL375/($AX375-$AW375+1)*BD375*(DAY(EOMONTH(BD$15,0))),
$DH375="день_2",
$DR375/30*MAX(MIN($AX375,EOMONTH(BD$15,0))-MAX($AW375,BD$15)+1,),
$DH375="раб.день",
$DR375/30*(IFERROR(
_xlfn.LET(_xlpm.VD,
CHOOSE(
{1;2;3;4;5;6;7;8;9;10;11;12;13;14;15;16;17;18},
45658,45659,45660,45661,45662,45663,45664,45665,45711,45724,45778,45779,45785,45786,45820,45821,45965,46022),
_xlfn.LET(_xlpm.DD,
MAX(MIN($AX375,EOMONTH(BD$15,0))-MAX($AW375,BD$15),),
_xlfn.IFS(
AND(MONTH($AW375)=MONTH(BD$15),MONTH($AX375)&lt;&gt;MONTH(BD$15)),
NETWORKDAYS.INTL($AW375,$AW375+_xlpm.DD,1,_xlpm.VD),
AND(MONTH($AW375)&lt;&gt;MONTH(BD$15),MONTH($AX375)=MONTH(BD$15)),
NETWORKDAYS.INTL(($AX375)-_xlpm.DD,$AX375,1,_xlpm.VD),
AND(MONTH($AW375)&lt;MONTH(BD$15),MONTH($AX375)&gt;MONTH(BD$15)),
NETWORKDAYS.INTL((EOMONTH(BD$15-1,1))-_xlpm.DD,EOMONTH(BD$15-1,1),1,_xlpm.VD),
AND(MONTH($AW375)=MONTH(BD$15),MONTH($AX375)=MONTH(BD$15)),
NETWORKDAYS.INTL($AW375,$AX375,1,_xlpm.VD)))),0)),
$DH375="месяц",
$DR375*BD375,
$DH375="неделя",
$DR375*BD375/7*(ROUNDUP((DAY(EOMONTH(BD$15,0)))/4,0))),
0)</f>
        <v/>
      </c>
      <c r="DX375" s="125">
        <f t="array" ref="DX375">
IFERROR(_xlfn.IFS(
$DH375="день_1",
$DR375*$BL375/($AX375-$AW375+1)*BE375*(DAY(EOMONTH(BE$15,0))),
$DH375="день_2",
$DR375/30*MAX(MIN($AX375,EOMONTH(BE$15,0))-MAX($AW375,BE$15)+1,),
$DH375="раб.день",
$DR375/30*(IFERROR(
_xlfn.LET(_xlpm.VD,
CHOOSE(
{1;2;3;4;5;6;7;8;9;10;11;12;13;14;15;16;17;18},
45658,45659,45660,45661,45662,45663,45664,45665,45711,45724,45778,45779,45785,45786,45820,45821,45965,46022),
_xlfn.LET(_xlpm.DD,
MAX(MIN($AX375,EOMONTH(BE$15,0))-MAX($AW375,BE$15),),
_xlfn.IFS(
AND(MONTH($AW375)=MONTH(BE$15),MONTH($AX375)&lt;&gt;MONTH(BE$15)),
NETWORKDAYS.INTL($AW375,$AW375+_xlpm.DD,1,_xlpm.VD),
AND(MONTH($AW375)&lt;&gt;MONTH(BE$15),MONTH($AX375)=MONTH(BE$15)),
NETWORKDAYS.INTL(($AX375)-_xlpm.DD,$AX375,1,_xlpm.VD),
AND(MONTH($AW375)&lt;MONTH(BE$15),MONTH($AX375)&gt;MONTH(BE$15)),
NETWORKDAYS.INTL((EOMONTH(BE$15-1,1))-_xlpm.DD,EOMONTH(BE$15-1,1),1,_xlpm.VD),
AND(MONTH($AW375)=MONTH(BE$15),MONTH($AX375)=MONTH(BE$15)),
NETWORKDAYS.INTL($AW375,$AX375,1,_xlpm.VD)))),0)),
$DH375="месяц",
$DR375*BE375,
$DH375="неделя",
$DR375*BE375/7*(ROUNDUP((DAY(EOMONTH(BE$15,0)))/4,0))),
0)</f>
        <v/>
      </c>
      <c r="DY375" s="125">
        <f t="array" ref="DY375">
IFERROR(_xlfn.IFS(
$DH375="день_1",
$DR375*$BL375/($AX375-$AW375+1)*BF375*(DAY(EOMONTH(BF$15,0))),
$DH375="день_2",
$DR375/30*MAX(MIN($AX375,EOMONTH(BF$15,0))-MAX($AW375,BF$15)+1,),
$DH375="раб.день",
$DR375/30*(IFERROR(
_xlfn.LET(_xlpm.VD,
CHOOSE(
{1;2;3;4;5;6;7;8;9;10;11;12;13;14;15;16;17;18},
45658,45659,45660,45661,45662,45663,45664,45665,45711,45724,45778,45779,45785,45786,45820,45821,45965,46022),
_xlfn.LET(_xlpm.DD,
MAX(MIN($AX375,EOMONTH(BF$15,0))-MAX($AW375,BF$15),),
_xlfn.IFS(
AND(MONTH($AW375)=MONTH(BF$15),MONTH($AX375)&lt;&gt;MONTH(BF$15)),
NETWORKDAYS.INTL($AW375,$AW375+_xlpm.DD,1,_xlpm.VD),
AND(MONTH($AW375)&lt;&gt;MONTH(BF$15),MONTH($AX375)=MONTH(BF$15)),
NETWORKDAYS.INTL(($AX375)-_xlpm.DD,$AX375,1,_xlpm.VD),
AND(MONTH($AW375)&lt;MONTH(BF$15),MONTH($AX375)&gt;MONTH(BF$15)),
NETWORKDAYS.INTL((EOMONTH(BF$15-1,1))-_xlpm.DD,EOMONTH(BF$15-1,1),1,_xlpm.VD),
AND(MONTH($AW375)=MONTH(BF$15),MONTH($AX375)=MONTH(BF$15)),
NETWORKDAYS.INTL($AW375,$AX375,1,_xlpm.VD)))),0)),
$DH375="месяц",
$DR375*BF375,
$DH375="неделя",
$DR375*BF375/7*(ROUNDUP((DAY(EOMONTH(BF$15,0)))/4,0))),
0)</f>
        <v/>
      </c>
      <c r="DZ375" s="125">
        <f t="array" ref="DZ375">
IFERROR(_xlfn.IFS(
$DH375="день_1",
$DR375*$BL375/($AX375-$AW375+1)*BG375*(DAY(EOMONTH(BG$15,0))),
$DH375="день_2",
$DR375/30*MAX(MIN($AX375,EOMONTH(BG$15,0))-MAX($AW375,BG$15)+1,),
$DH375="раб.день",
$DR375/30*(IFERROR(
_xlfn.LET(_xlpm.VD,
CHOOSE(
{1;2;3;4;5;6;7;8;9;10;11;12;13;14;15;16;17;18},
45658,45659,45660,45661,45662,45663,45664,45665,45711,45724,45778,45779,45785,45786,45820,45821,45965,46022),
_xlfn.LET(_xlpm.DD,
MAX(MIN($AX375,EOMONTH(BG$15,0))-MAX($AW375,BG$15),),
_xlfn.IFS(
AND(MONTH($AW375)=MONTH(BG$15),MONTH($AX375)&lt;&gt;MONTH(BG$15)),
NETWORKDAYS.INTL($AW375,$AW375+_xlpm.DD,1,_xlpm.VD),
AND(MONTH($AW375)&lt;&gt;MONTH(BG$15),MONTH($AX375)=MONTH(BG$15)),
NETWORKDAYS.INTL(($AX375)-_xlpm.DD,$AX375,1,_xlpm.VD),
AND(MONTH($AW375)&lt;MONTH(BG$15),MONTH($AX375)&gt;MONTH(BG$15)),
NETWORKDAYS.INTL((EOMONTH(BG$15-1,1))-_xlpm.DD,EOMONTH(BG$15-1,1),1,_xlpm.VD),
AND(MONTH($AW375)=MONTH(BG$15),MONTH($AX375)=MONTH(BG$15)),
NETWORKDAYS.INTL($AW375,$AX375,1,_xlpm.VD)))),0)),
$DH375="месяц",
$DR375*BG375,
$DH375="неделя",
$DR375*BG375/7*(ROUNDUP((DAY(EOMONTH(BG$15,0)))/4,0))),
0)</f>
        <v/>
      </c>
      <c r="EA375" s="125">
        <f t="array" ref="EA375">
IFERROR(_xlfn.IFS(
$DH375="день_1",
$DR375*$BL375/($AX375-$AW375+1)*BH375*(DAY(EOMONTH(BH$15,0))),
$DH375="день_2",
$DR375/30*MAX(MIN($AX375,EOMONTH(BH$15,0))-MAX($AW375,BH$15)+1,),
$DH375="раб.день",
$DR375/30*(IFERROR(
_xlfn.LET(_xlpm.VD,
CHOOSE(
{1;2;3;4;5;6;7;8;9;10;11;12;13;14;15;16;17;18},
45658,45659,45660,45661,45662,45663,45664,45665,45711,45724,45778,45779,45785,45786,45820,45821,45965,46022),
_xlfn.LET(_xlpm.DD,
MAX(MIN($AX375,EOMONTH(BH$15,0))-MAX($AW375,BH$15),),
_xlfn.IFS(
AND(MONTH($AW375)=MONTH(BH$15),MONTH($AX375)&lt;&gt;MONTH(BH$15)),
NETWORKDAYS.INTL($AW375,$AW375+_xlpm.DD,1,_xlpm.VD),
AND(MONTH($AW375)&lt;&gt;MONTH(BH$15),MONTH($AX375)=MONTH(BH$15)),
NETWORKDAYS.INTL(($AX375)-_xlpm.DD,$AX375,1,_xlpm.VD),
AND(MONTH($AW375)&lt;MONTH(BH$15),MONTH($AX375)&gt;MONTH(BH$15)),
NETWORKDAYS.INTL((EOMONTH(BH$15-1,1))-_xlpm.DD,EOMONTH(BH$15-1,1),1,_xlpm.VD),
AND(MONTH($AW375)=MONTH(BH$15),MONTH($AX375)=MONTH(BH$15)),
NETWORKDAYS.INTL($AW375,$AX375,1,_xlpm.VD)))),0)),
$DH375="месяц",
$DR375*BH375,
$DH375="неделя",
$DR375*BH375/7*(ROUNDUP((DAY(EOMONTH(BH$15,0)))/4,0))),
0)</f>
        <v/>
      </c>
      <c r="EB375" s="125">
        <f t="array" ref="EB375">
IFERROR(_xlfn.IFS(
$DH375="день_1",
$DR375*$BL375/($AX375-$AW375+1)*BI375*(DAY(EOMONTH(BI$15,0))),
$DH375="день_2",
$DR375/30*MAX(MIN($AX375,EOMONTH(BI$15,0))-MAX($AW375,BI$15)+1,),
$DH375="раб.день",
$DR375/30*(IFERROR(
_xlfn.LET(_xlpm.VD,
CHOOSE(
{1;2;3;4;5;6;7;8;9;10;11;12;13;14;15;16;17;18},
45658,45659,45660,45661,45662,45663,45664,45665,45711,45724,45778,45779,45785,45786,45820,45821,45965,46022),
_xlfn.LET(_xlpm.DD,
MAX(MIN($AX375,EOMONTH(BI$15,0))-MAX($AW375,BI$15),),
_xlfn.IFS(
AND(MONTH($AW375)=MONTH(BI$15),MONTH($AX375)&lt;&gt;MONTH(BI$15)),
NETWORKDAYS.INTL($AW375,$AW375+_xlpm.DD,1,_xlpm.VD),
AND(MONTH($AW375)&lt;&gt;MONTH(BI$15),MONTH($AX375)=MONTH(BI$15)),
NETWORKDAYS.INTL(($AX375)-_xlpm.DD,$AX375,1,_xlpm.VD),
AND(MONTH($AW375)&lt;MONTH(BI$15),MONTH($AX375)&gt;MONTH(BI$15)),
NETWORKDAYS.INTL((EOMONTH(BI$15-1,1))-_xlpm.DD,EOMONTH(BI$15-1,1),1,_xlpm.VD),
AND(MONTH($AW375)=MONTH(BI$15),MONTH($AX375)=MONTH(BI$15)),
NETWORKDAYS.INTL($AW375,$AX375,1,_xlpm.VD)))),0)),
$DH375="месяц",
$DR375*BI375,
$DH375="неделя",
$DR375*BI375/7*(ROUNDUP((DAY(EOMONTH(BI$15,0)))/4,0))),
0)</f>
        <v/>
      </c>
      <c r="EC375" s="125">
        <f t="array" ref="EC375">
IFERROR(_xlfn.IFS(
$DH375="день_1",
$DR375*$BL375/($AX375-$AW375+1)*BJ375*(DAY(EOMONTH(BJ$15,0))),
$DH375="день_2",
$DR375/30*MAX(MIN($AX375,EOMONTH(BJ$15,0))-MAX($AW375,BJ$15)+1,),
$DH375="раб.день",
$DR375/30*(IFERROR(
_xlfn.LET(_xlpm.VD,
CHOOSE(
{1;2;3;4;5;6;7;8;9;10;11;12;13;14;15;16;17;18},
45658,45659,45660,45661,45662,45663,45664,45665,45711,45724,45778,45779,45785,45786,45820,45821,45965,46022),
_xlfn.LET(_xlpm.DD,
MAX(MIN($AX375,EOMONTH(BJ$15,0))-MAX($AW375,BJ$15),),
_xlfn.IFS(
AND(MONTH($AW375)=MONTH(BJ$15),MONTH($AX375)&lt;&gt;MONTH(BJ$15)),
NETWORKDAYS.INTL($AW375,$AW375+_xlpm.DD,1,_xlpm.VD),
AND(MONTH($AW375)&lt;&gt;MONTH(BJ$15),MONTH($AX375)=MONTH(BJ$15)),
NETWORKDAYS.INTL(($AX375)-_xlpm.DD,$AX375,1,_xlpm.VD),
AND(MONTH($AW375)&lt;MONTH(BJ$15),MONTH($AX375)&gt;MONTH(BJ$15)),
NETWORKDAYS.INTL((EOMONTH(BJ$15-1,1))-_xlpm.DD,EOMONTH(BJ$15-1,1),1,_xlpm.VD),
AND(MONTH($AW375)=MONTH(BJ$15),MONTH($AX375)=MONTH(BJ$15)),
NETWORKDAYS.INTL($AW375,$AX375,1,_xlpm.VD)))),0)),
$DH375="месяц",
$DR375*BJ375,
$DH375="неделя",
$DR375*BJ375/7*(ROUNDUP((DAY(EOMONTH(BJ$15,0)))/4,0))),
0)</f>
        <v/>
      </c>
      <c r="ED375" s="125">
        <f t="array" ref="ED375">
IFERROR(_xlfn.IFS(
$DH375="день_1",
$DR375*$BL375/($AX375-$AW375+1)*BK375*(DAY(EOMONTH(BK$15,0))),
$DH375="день_2",
$DR375/30*MAX(MIN($AX375,EOMONTH(BK$15,0))-MAX($AW375,BK$15)+1,),
$DH375="раб.день",
$DR375/30*(IFERROR(
_xlfn.LET(_xlpm.VD,
CHOOSE(
{1;2;3;4;5;6;7;8;9;10;11;12;13;14;15;16;17;18},
45658,45659,45660,45661,45662,45663,45664,45665,45711,45724,45778,45779,45785,45786,45820,45821,45965,46022),
_xlfn.LET(_xlpm.DD,
MAX(MIN($AX375,EOMONTH(BK$15,0))-MAX($AW375,BK$15),),
_xlfn.IFS(
AND(MONTH($AW375)=MONTH(BK$15),MONTH($AX375)&lt;&gt;MONTH(BK$15)),
NETWORKDAYS.INTL($AW375,$AW375+_xlpm.DD,1,_xlpm.VD),
AND(MONTH($AW375)&lt;&gt;MONTH(BK$15),MONTH($AX375)=MONTH(BK$15)),
NETWORKDAYS.INTL(($AX375)-_xlpm.DD,$AX375,1,_xlpm.VD),
AND(MONTH($AW375)&lt;MONTH(BK$15),MONTH($AX375)&gt;MONTH(BK$15)),
NETWORKDAYS.INTL((EOMONTH(BK$15-1,1))-_xlpm.DD,EOMONTH(BK$15-1,1),1,_xlpm.VD),
AND(MONTH($AW375)=MONTH(BK$15),MONTH($AX375)=MONTH(BK$15)),
NETWORKDAYS.INTL($AW375,$AX375,1,_xlpm.VD)))),0)),
$DH375="месяц",
$DR375*BK375,
$DH375="неделя",
$DR375*BK375/7*(ROUNDUP((DAY(EOMONTH(BK$15,0)))/4,0))),
0)</f>
        <v/>
      </c>
      <c r="EE375" s="125">
        <f>SUM($DS375,$DT375,$DU375,$DV375,$DW375,$DX375,$DY375,$DZ375,$EA375,$EB375,$EC375,$ED375)</f>
        <v/>
      </c>
      <c r="EF375" s="125">
        <f>IFERROR(ROUND($EE375*(1+$EP375),2),0)</f>
        <v/>
      </c>
      <c r="EG375" s="128" t="n">
        <v>1</v>
      </c>
      <c r="EH375" s="126" t="n">
        <v>0</v>
      </c>
      <c r="EI375" s="126">
        <f>ROUND(SUM($EH375:$EH375)*SUM($AB375:$AB375)*$EG375,2)</f>
        <v/>
      </c>
      <c r="EJ375" s="126">
        <f>ROUND($EI375*(1+$EP375),2)</f>
        <v/>
      </c>
      <c r="EK375" s="126" t="n">
        <v>0</v>
      </c>
      <c r="EL375" s="126">
        <f>ROUND(SUM($EK375:$EK375)*SUM($AB375:$AB375)*$EG375,2)</f>
        <v/>
      </c>
      <c r="EM375" s="126">
        <f>ROUND($EL375*(1+$EP375),2)</f>
        <v/>
      </c>
      <c r="EN375" s="126">
        <f>SUM($EE375,$EI375,$EL375)</f>
        <v/>
      </c>
      <c r="EO375" s="126">
        <f>SUM($EF375,$EJ375,$EM375)</f>
        <v/>
      </c>
      <c r="EP375" s="59" t="inlineStr">
        <is>
          <t>20%</t>
        </is>
      </c>
      <c r="EQ375" s="59" t="n"/>
      <c r="ER375" s="60">
        <f t="array" ref="ER375">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MATCH(ES375,
{"AMS";"RussOutdoor";"HD Outdoor";"Ingroup";"IQ";"Ledproduction";"LisChannel";"Logic";"Media-PPL";"NovikovTV | НовиковТВ";"SMA";"SOK";"КрокусТВ | CrocusTV | IndoorTV";"Сити";"ТЯК Москва"},
0)),"")</f>
        <v/>
      </c>
      <c r="ES375" s="60" t="n"/>
      <c r="ET375" s="60">
        <f t="array" ref="ET375">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MATCH(ES375,
{"AMS";"RussOutdoor";"HD Outdoor";"Ingroup";"IQ";"Ledproduction";"LisChannel";"Logic";"Media-PPL";"NovikovTV | НовиковТВ";"SMA";"SOK";"КрокусТВ | CrocusTV | IndoorTV";"Сити";"ТЯК Москва"},
0)),"")</f>
        <v/>
      </c>
      <c r="EU375" s="60" t="n"/>
      <c r="EV375" s="60" t="n"/>
      <c r="EX375" s="110">
        <f t="array" ref="EX375">
($AR375/30
+N("ТРАФИК ПЛОЩАДКИ"))*
(IFERROR(
_xlfn.LET(
_xlpm.GPR,
HLOOKUP($L375,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(MATCH($T375,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IF($Q375="цифровой",_xlpm.GPR/$AG375,_xlpm.GPR/60)),
0)
+N("DWELL TIME"))*
(IF($AB375=0,0,IF($AB375=1,0.3,IF($AB375=2,0.5,IF($AB375&gt;2,1))))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_xlfn.IFS($AC375="да",1.2,$AC375="нет",1)*
_xlfn.IFS($AD375="да",1.2,$AD375="нет",1)*
IF(R375="статический",1,1.2)*
$X375*
INDEX(
{1.2;1;1.2;1.2;1;1.2;1.2;1.2;1.2;1.2;1.2;1;1.2;1.2;1.2;1.2;1;1;1.2;1.2;1.2;1;1;1;1;1.2;1.2;1.2;1.2;1;1;1;1;1.2;1.2;1.2;1.2;1.2;1.2;1.2;1.2;1;1;1.2;1;1;1;1;1.5;1;1;1.5;1.5;1.2},
MATCH($Q375,_xlpm.MI,0)))&gt;{0.02;0.04;0.06;0.1;0.2;0.4;0.6;0.8;1;2;4;6})),
{0;1;2;3;4;5;6;7;8;9;10;11;12},
0)))
+N("КОЭФФИЦИЕНТ КОНТАКТА"))))*
(_xlfn.IFS($X375&lt;0.1,$X375/1000,$X375&gt;25,5.2,AND($X375&gt;=0.1,$X375&lt;=25),(($X375*2+0.1)/10)*($X375/10)))*
IFERROR((_xlfn.LET(
_xlpm.MA,
{0;0.8;0.85;0.9;0.95;1},
_xlpm.MAA,
{0;1;2;3;4;5},
INDEX(_xlpm.MA,MATCH(SUMPRODUCT(--((IF(ROUND(_xlpm.MAA,1)&gt;5,5,ROUND($AB375,1)))&gt;{0;1;2;3;4;5})),_xlpm.MAA,0)))
+N("КОЭФФИЦИЕНТ КОЛ-ВО КОНСТРУКЦИЙ")),1)*
$AB375,0))*
(IF($Q375="цифровой",$AG375/15*$AI375,1)
+N("ДЛЯ ЦИФРЫ"))</f>
        <v/>
      </c>
      <c r="EY375" s="110">
        <f>IFERROR(EX375*AY375,0)</f>
        <v/>
      </c>
      <c r="EZ375" s="131">
        <f>IFERROR(DP375/EY375*1000,0)</f>
        <v/>
      </c>
      <c r="FA375" s="112">
        <f>IFERROR(FC375/FB375,0)</f>
        <v/>
      </c>
      <c r="FB375" s="112">
        <f>IFERROR((FC375/(EY375/FF375*#REF!))*0.825,0)</f>
        <v/>
      </c>
      <c r="FC375" s="112">
        <f>IFERROR(((EX375*30/AR375)*100)/30,0)</f>
        <v/>
      </c>
      <c r="FD375" s="112">
        <f>IFERROR(EY375/G375*100%,0)</f>
        <v/>
      </c>
      <c r="FE375" s="112">
        <f>IFERROR(FD375/FC375*100%,0)</f>
        <v/>
      </c>
      <c r="FF375" s="110">
        <f>IFERROR(AR375/30*AY375,0)</f>
        <v/>
      </c>
    </row>
    <row r="376" ht="13" customHeight="1">
      <c r="A376" s="59" t="n"/>
      <c r="B376" s="60" t="n"/>
      <c r="C376" s="60" t="n"/>
      <c r="D376" s="60">
        <f t="array" ref="D376">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MATCH($E376,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76" s="60">
        <f t="array" ref="E376">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MATCH($F376,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76" s="60" t="inlineStr"/>
      <c r="G376" s="60" t="n"/>
      <c r="H376" s="60">
        <f t="array" ref="H376">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MATCH($I376,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76" s="60" t="n"/>
      <c r="J376" s="60" t="n"/>
      <c r="K376" s="60" t="n"/>
      <c r="L376" s="60" t="n"/>
      <c r="M376" s="60" t="n"/>
      <c r="N376" s="60" t="n"/>
      <c r="O376" s="60" t="n"/>
      <c r="P376" s="60">
        <f t="array" ref="P376">
_xlfn.IFS(
ISNUMBER(MATCH($Q376,{"шелфбаннер","разделитель","монетница","чековая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ISNUMBER(MATCH($Q376,{"LED/LCD","видеокулер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ISNUMBER(MATCH($Q376,{"автомобиль","машина","выставочное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ISNUMBER(MATCH($Q376,{"билборд","лифтовая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ISNUMBER(MATCH($Q376,{"навигация","подвесной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ISNUMBER(MATCH($Q376,{"движущаяся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ISNUMBER(MATCH($Q376,{"каталог","журнал"},)),
"Пресса",
$Q376="","")</f>
        <v/>
      </c>
      <c r="Q376" s="60" t="n"/>
      <c r="R376" s="60">
        <f t="array" ref="R376">
IFERROR(
_xlfn.IFS(
OR(ISNUMBER(MATCH($Q376,{"экспозиция","макет","стенд","автостенд","авто стенд","выставочное пространство","выставочные стенды","модульные выставочные стенды","3Д конструкция","3D конструкция"},)),P376="Экспонирование"),
"нестандартный",
ISNUMBER(MATCH($Q376,{"скроллер","призматрон"},)),
"динамический",
$P376="Видео",
"цифровой",
OR($P376="Пресса",$P376="Щит",$P376="POSm",$P376="Подвес",$P376="Брендирование/оклейка"),
"статический"),"")</f>
        <v/>
      </c>
      <c r="S376" s="59" t="n"/>
      <c r="T376" s="60" t="n"/>
      <c r="U376" s="60" t="n"/>
      <c r="V376" s="60">
        <f>
IF(P376="Видео",
"цифровой постер/ролик",
IF(ISNUMBER(MATCH(Q376,{"короб световой","короб световой | лайтбокс","короб световой | кристалайт","лайтбокс","лайт бокс","кристалайт","LB","lightbox"},)),
"бэклит",
IF(P376="Брендирование/оклейка",
"перфарированная пленка/самоклейка",
IF(P376="Экспонирование",
"под запрос",
IF(P376="Подвес",
"баннер/ткань",
"")))))</f>
        <v/>
      </c>
      <c r="W376" s="59" t="n"/>
      <c r="X376" s="59" t="n"/>
      <c r="Y376" s="59" t="n"/>
      <c r="Z376" s="61" t="n"/>
      <c r="AA376" s="61" t="n"/>
      <c r="AB376" s="61">
        <f>IF(BL376&gt;0,Z376,0)</f>
        <v/>
      </c>
      <c r="AC376" s="59" t="n"/>
      <c r="AD376" s="59" t="n"/>
      <c r="AE376" s="59" t="n"/>
      <c r="AF376" s="59" t="n"/>
      <c r="AG376" s="59" t="n"/>
      <c r="AH376" s="59" t="n"/>
      <c r="AI376" s="59" t="n"/>
      <c r="AJ376" s="59" t="n"/>
      <c r="AK376" s="59" t="n"/>
      <c r="AL376" s="62">
        <f>IFERROR(IF(OR(R376="статический",R376="динамический",R376="нестандартный",R376="",R376=""),"-",IF(AND(AH376="-",AI376="-"),"-",AK376*3600/AH376*AI376)),"-")</f>
        <v/>
      </c>
      <c r="AM376" s="62">
        <f>IFERROR(IF(OR(R376="статический",R376="динамический",R376="",R376="", R376="BTL",R376="нестандартный"),"-",AG376*AI376*AL376/60),"-")</f>
        <v/>
      </c>
      <c r="AN376" s="63">
        <f>IFERROR(IF(AH376="","-",AG376*AI376/AH376),"-")</f>
        <v/>
      </c>
      <c r="AO376" s="59">
        <f>IFERROR(IF(OR($R376="статический",$R376="динамический",$R376="",$R376="",$R376="BTL",$R376="нестандартный"),"-",$AL376*$AY376),"-")</f>
        <v/>
      </c>
      <c r="AP376" s="62">
        <f>IFERROR(IF(OR($R376="статический",$R376="динамический",$R376="",$R376="",$R376="BTL",$R376="нестандартный"),"-",$AM376*AY376),"-")</f>
        <v/>
      </c>
      <c r="AQ376" s="64" t="n"/>
      <c r="AR376" s="61" t="n"/>
      <c r="AS376" s="61" t="n"/>
      <c r="AT376" s="61" t="n"/>
      <c r="AU376" s="65" t="n"/>
      <c r="AV376" s="124">
        <f>IFERROR(DR376/AT376*1000,"n/a")</f>
        <v/>
      </c>
      <c r="AW376" s="67" t="n"/>
      <c r="AX376" s="67" t="n"/>
      <c r="AY376" s="43">
        <f>IFERROR(IF(OR($AW376="",$AX376=""),"",_xlfn.DAYS($AX376+1,$AW376)),"")</f>
        <v/>
      </c>
      <c r="AZ376" s="68">
        <f t="array" ref="AZ376">
_xlfn.LET(_xlpm.COEFF,
IF($AW376+$AX376=0,0,IF(MAX(MIN($AX376,EOMONTH(AZ$15,0))-MAX($AW376,AZ$15)+1,)&gt;0,1,0)),
_xlfn.IFS(
$ES376="LisChannel",
_xlpm.COEFF*
INDEX({1;1;1.2;1.2;1;1;1;1;1.2;1.2;1.2;1.2},
MATCH(MONTH(AZ$15),
{1,2,3,4,5,6,7,8,9,10,11,12})),
CONCATENATE($ES376," ",$L376)="RussOutdoor метро",
_xlpm.COEFF*
INDEX({0.8;0.9;1.1;1.1;1;1;1;1;1.1;1.1;1.1;1.1},
MATCH(MONTH(AZ$15),
{1,2,3,4,5,6,7,8,9,10,11,12})),
$ES376&lt;&gt;"LisChannel",
_xlpm.COEFF,
$ES376&lt;&gt;"RussOutdoor",
_xlpm.COEFF))</f>
        <v/>
      </c>
      <c r="BA376" s="68">
        <f t="array" ref="BA376">
_xlfn.LET(_xlpm.COEFF,
IF($AW376+$AX376=0,0,IF(MAX(MIN($AX376,EOMONTH(BA$15,0))-MAX($AW376,BA$15)+1,)&gt;0,1,0)),
_xlfn.IFS(
$ES376="LisChannel",
_xlpm.COEFF*
INDEX({1;1;1.2;1.2;1;1;1;1;1.2;1.2;1.2;1.2},
MATCH(MONTH(BA$15),
{1,2,3,4,5,6,7,8,9,10,11,12})),
CONCATENATE($ES376," ",$L376)="RussOutdoor метро",
_xlpm.COEFF*
INDEX({0.8;0.9;1.1;1.1;1;1;1;1;1.1;1.1;1.1;1.1},
MATCH(MONTH(BA$15),
{1,2,3,4,5,6,7,8,9,10,11,12})),
$ES376&lt;&gt;"LisChannel",
_xlpm.COEFF,
$ES376&lt;&gt;"RussOutdoor",
_xlpm.COEFF))</f>
        <v/>
      </c>
      <c r="BB376" s="68">
        <f t="array" ref="BB376">
_xlfn.LET(_xlpm.COEFF,
IF($AW376+$AX376=0,0,IF(MAX(MIN($AX376,EOMONTH(BB$15,0))-MAX($AW376,BB$15)+1,)&gt;0,1,0)),
_xlfn.IFS(
$ES376="LisChannel",
_xlpm.COEFF*
INDEX({1;1;1.2;1.2;1;1;1;1;1.2;1.2;1.2;1.2},
MATCH(MONTH(BB$15),
{1,2,3,4,5,6,7,8,9,10,11,12})),
CONCATENATE($ES376," ",$L376)="RussOutdoor метро",
_xlpm.COEFF*
INDEX({0.8;0.9;1.1;1.1;1;1;1;1;1.1;1.1;1.1;1.1},
MATCH(MONTH(BB$15),
{1,2,3,4,5,6,7,8,9,10,11,12})),
$ES376&lt;&gt;"LisChannel",
_xlpm.COEFF,
$ES376&lt;&gt;"RussOutdoor",
_xlpm.COEFF))</f>
        <v/>
      </c>
      <c r="BC376" s="68">
        <f t="array" ref="BC376">
_xlfn.LET(_xlpm.COEFF,
IF($AW376+$AX376=0,0,IF(MAX(MIN($AX376,EOMONTH(BC$15,0))-MAX($AW376,BC$15)+1,)&gt;0,1,0)),
_xlfn.IFS(
$ES376="LisChannel",
_xlpm.COEFF*
INDEX({1;1;1.2;1.2;1;1;1;1;1.2;1.2;1.2;1.2},
MATCH(MONTH(BC$15),
{1,2,3,4,5,6,7,8,9,10,11,12})),
CONCATENATE($ES376," ",$L376)="RussOutdoor метро",
_xlpm.COEFF*
INDEX({0.8;0.9;1.1;1.1;1;1;1;1;1.1;1.1;1.1;1.1},
MATCH(MONTH(BC$15),
{1,2,3,4,5,6,7,8,9,10,11,12})),
$ES376&lt;&gt;"LisChannel",
_xlpm.COEFF,
$ES376&lt;&gt;"RussOutdoor",
_xlpm.COEFF))</f>
        <v/>
      </c>
      <c r="BD376" s="68">
        <f t="array" ref="BD376">
_xlfn.LET(_xlpm.COEFF,
IF($AW376+$AX376=0,0,IF(MAX(MIN($AX376,EOMONTH(BD$15,0))-MAX($AW376,BD$15)+1,)&gt;0,1,0)),
_xlfn.IFS(
$ES376="LisChannel",
_xlpm.COEFF*
INDEX({1;1;1.2;1.2;1;1;1;1;1.2;1.2;1.2;1.2},
MATCH(MONTH(BD$15),
{1,2,3,4,5,6,7,8,9,10,11,12})),
CONCATENATE($ES376," ",$L376)="RussOutdoor метро",
_xlpm.COEFF*
INDEX({0.8;0.9;1.1;1.1;1;1;1;1;1.1;1.1;1.1;1.1},
MATCH(MONTH(BD$15),
{1,2,3,4,5,6,7,8,9,10,11,12})),
$ES376&lt;&gt;"LisChannel",
_xlpm.COEFF,
$ES376&lt;&gt;"RussOutdoor",
_xlpm.COEFF))</f>
        <v/>
      </c>
      <c r="BE376" s="68">
        <f t="array" ref="BE376">
_xlfn.LET(_xlpm.COEFF,
IF($AW376+$AX376=0,0,IF(MAX(MIN($AX376,EOMONTH(BE$15,0))-MAX($AW376,BE$15)+1,)&gt;0,1,0)),
_xlfn.IFS(
$ES376="LisChannel",
_xlpm.COEFF*
INDEX({1;1;1.2;1.2;1;1;1;1;1.2;1.2;1.2;1.2},
MATCH(MONTH(BE$15),
{1,2,3,4,5,6,7,8,9,10,11,12})),
CONCATENATE($ES376," ",$L376)="RussOutdoor метро",
_xlpm.COEFF*
INDEX({0.8;0.9;1.1;1.1;1;1;1;1;1.1;1.1;1.1;1.1},
MATCH(MONTH(BE$15),
{1,2,3,4,5,6,7,8,9,10,11,12})),
$ES376&lt;&gt;"LisChannel",
_xlpm.COEFF,
$ES376&lt;&gt;"RussOutdoor",
_xlpm.COEFF))</f>
        <v/>
      </c>
      <c r="BF376" s="68">
        <f t="array" ref="BF376">
_xlfn.LET(_xlpm.COEFF,
IF($AW376+$AX376=0,0,IF(MAX(MIN($AX376,EOMONTH(BF$15,0))-MAX($AW376,BF$15)+1,)&gt;0,1,0)),
_xlfn.IFS(
$ES376="LisChannel",
_xlpm.COEFF*
INDEX({1;1;1.2;1.2;1;1;1;1;1.2;1.2;1.2;1.2},
MATCH(MONTH(BF$15),
{1,2,3,4,5,6,7,8,9,10,11,12})),
CONCATENATE($ES376," ",$L376)="RussOutdoor метро",
_xlpm.COEFF*
INDEX({0.8;0.9;1.1;1.1;1;1;1;1;1.1;1.1;1.1;1.1},
MATCH(MONTH(BF$15),
{1,2,3,4,5,6,7,8,9,10,11,12})),
$ES376&lt;&gt;"LisChannel",
_xlpm.COEFF,
$ES376&lt;&gt;"RussOutdoor",
_xlpm.COEFF))</f>
        <v/>
      </c>
      <c r="BG376" s="68">
        <f t="array" ref="BG376">
_xlfn.LET(_xlpm.COEFF,
IF($AW376+$AX376=0,0,IF(MAX(MIN($AX376,EOMONTH(BG$15,0))-MAX($AW376,BG$15)+1,)&gt;0,1,0)),
_xlfn.IFS(
$ES376="LisChannel",
_xlpm.COEFF*
INDEX({1;1;1.2;1.2;1;1;1;1;1.2;1.2;1.2;1.2},
MATCH(MONTH(BG$15),
{1,2,3,4,5,6,7,8,9,10,11,12})),
CONCATENATE($ES376," ",$L376)="RussOutdoor метро",
_xlpm.COEFF*
INDEX({0.8;0.9;1.1;1.1;1;1;1;1;1.1;1.1;1.1;1.1},
MATCH(MONTH(BG$15),
{1,2,3,4,5,6,7,8,9,10,11,12})),
$ES376&lt;&gt;"LisChannel",
_xlpm.COEFF,
$ES376&lt;&gt;"RussOutdoor",
_xlpm.COEFF))</f>
        <v/>
      </c>
      <c r="BH376" s="68">
        <f t="array" ref="BH376">
_xlfn.LET(_xlpm.COEFF,
IF($AW376+$AX376=0,0,IF(MAX(MIN($AX376,EOMONTH(BH$15,0))-MAX($AW376,BH$15)+1,)&gt;0,1,0)),
_xlfn.IFS(
$ES376="LisChannel",
_xlpm.COEFF*
INDEX({1;1;1.2;1.2;1;1;1;1;1.2;1.2;1.2;1.2},
MATCH(MONTH(BH$15),
{1,2,3,4,5,6,7,8,9,10,11,12})),
CONCATENATE($ES376," ",$L376)="RussOutdoor метро",
_xlpm.COEFF*
INDEX({0.8;0.9;1.1;1.1;1;1;1;1;1.1;1.1;1.1;1.1},
MATCH(MONTH(BH$15),
{1,2,3,4,5,6,7,8,9,10,11,12})),
$ES376&lt;&gt;"LisChannel",
_xlpm.COEFF,
$ES376&lt;&gt;"RussOutdoor",
_xlpm.COEFF))</f>
        <v/>
      </c>
      <c r="BI376" s="68">
        <f t="array" ref="BI376">
_xlfn.LET(_xlpm.COEFF,
IF($AW376+$AX376=0,0,IF(MAX(MIN($AX376,EOMONTH(BI$15,0))-MAX($AW376,BI$15)+1,)&gt;0,1,0)),
_xlfn.IFS(
$ES376="LisChannel",
_xlpm.COEFF*
INDEX({1;1;1.2;1.2;1;1;1;1;1.2;1.2;1.2;1.2},
MATCH(MONTH(BI$15),
{1,2,3,4,5,6,7,8,9,10,11,12})),
CONCATENATE($ES376," ",$L376)="RussOutdoor метро",
_xlpm.COEFF*
INDEX({0.8;0.9;1.1;1.1;1;1;1;1;1.1;1.1;1.1;1.1},
MATCH(MONTH(BI$15),
{1,2,3,4,5,6,7,8,9,10,11,12})),
$ES376&lt;&gt;"LisChannel",
_xlpm.COEFF,
$ES376&lt;&gt;"RussOutdoor",
_xlpm.COEFF))</f>
        <v/>
      </c>
      <c r="BJ376" s="68">
        <f t="array" ref="BJ376">
_xlfn.LET(_xlpm.COEFF,
IF($AW376+$AX376=0,0,IF(MAX(MIN($AX376,EOMONTH(BJ$15,0))-MAX($AW376,BJ$15)+1,)&gt;0,1,0)),
_xlfn.IFS(
$ES376="LisChannel",
_xlpm.COEFF*
INDEX({1;1;1.2;1.2;1;1;1;1;1.2;1.2;1.2;1.2},
MATCH(MONTH(BJ$15),
{1,2,3,4,5,6,7,8,9,10,11,12})),
CONCATENATE($ES376," ",$L376)="RussOutdoor метро",
_xlpm.COEFF*
INDEX({0.8;0.9;1.1;1.1;1;1;1;1;1.1;1.1;1.1;1.1},
MATCH(MONTH(BJ$15),
{1,2,3,4,5,6,7,8,9,10,11,12})),
$ES376&lt;&gt;"LisChannel",
_xlpm.COEFF,
$ES376&lt;&gt;"RussOutdoor",
_xlpm.COEFF))</f>
        <v/>
      </c>
      <c r="BK376" s="68">
        <f t="array" ref="BK376">
_xlfn.LET(_xlpm.COEFF,
IF($AW376+$AX376=0,0,IF(MAX(MIN($AX376,EOMONTH(BK$15,0))-MAX($AW376,BK$15)+1,)&gt;0,1,0)),
_xlfn.IFS(
$ES376="LisChannel",
_xlpm.COEFF*
INDEX({1;1;1.2;1.2;1;1;1;1;1.2;1.2;1.2;1.2},
MATCH(MONTH(BK$15),
{1,2,3,4,5,6,7,8,9,10,11,12})),
CONCATENATE($ES376," ",$L376)="RussOutdoor метро",
_xlpm.COEFF*
INDEX({0.8;0.9;1.1;1.1;1;1;1;1;1.1;1.1;1.1;1.1},
MATCH(MONTH(BK$15),
{1,2,3,4,5,6,7,8,9,10,11,12})),
$ES376&lt;&gt;"LisChannel",
_xlpm.COEFF,
$ES376&lt;&gt;"RussOutdoor",
_xlpm.COEFF))</f>
        <v/>
      </c>
      <c r="BL376" s="62">
        <f>COUNTIFS($AZ376:$BK376,"&gt;0")</f>
        <v/>
      </c>
      <c r="BM376" s="65" t="n"/>
      <c r="BN376" s="125">
        <f>$DJ376</f>
        <v/>
      </c>
      <c r="BO376" s="63">
        <f>$DQ376</f>
        <v/>
      </c>
      <c r="BP376" s="125">
        <f>
IFERROR(
IF($BL376=0,0,
$BN376*(1-$BO376)),
0)</f>
        <v/>
      </c>
      <c r="BQ376" s="125">
        <f t="array" ref="BQ376">
IFERROR(
_xlfn.IFS(
$DH376="день_1",
$BP376*$BL376/($AX376-$AW376+1)*AZ376*(DAY(EOMONTH(AZ$15,0))),
$DH376="день_2",
$BP376/30*MAX(MIN($AX376,EOMONTH(AZ$15,0))-MAX($AW376,AZ$15)+1,),
$DH376="раб.день",
$BP376/30*(IFERROR(
_xlfn.LET(_xlpm.VD,
CHOOSE(
{1;2;3;4;5;6;7;8;9;10;11;12;13;14;15;16;17;18},
45658,45659,45660,45661,45662,45663,45664,45665,45711,45724,45778,45779,45785,45786,45820,45821,45965,46022),
_xlfn.LET(_xlpm.DD,
MAX(MIN($AX376,EOMONTH(AZ$15,0))-MAX($AW376,AZ$15),),
_xlfn.IFS(
AND(MONTH($AW376)=MONTH(AZ$15),MONTH($AX376)&lt;&gt;MONTH(AZ$15)),
NETWORKDAYS.INTL($AW376,$AW376+_xlpm.DD,1,_xlpm.VD),
AND(MONTH($AW376)&lt;&gt;MONTH(AZ$15),MONTH($AX376)=MONTH(AZ$15)),
NETWORKDAYS.INTL(($AX376)-_xlpm.DD,$AX376,1,_xlpm.VD),
AND(MONTH($AW376)&lt;MONTH(AZ$15),MONTH($AX376)&gt;MONTH(AZ$15)),
NETWORKDAYS.INTL((EOMONTH(AZ$15-1,1))-_xlpm.DD,EOMONTH(AZ$15-1,1),1,_xlpm.VD),
AND(MONTH($AW376)=MONTH(AZ$15),MONTH($AX376)=MONTH(AZ$15)),
NETWORKDAYS.INTL($AW376,$AX376,1,_xlpm.VD)))),0)),
$DH376="месяц",
$BP376*AZ376,
$DH376="неделя",
$BP376*AZ376/7*(ROUNDUP((DAY(EOMONTH(AZ$15,0)))/4,0))),
0)</f>
        <v/>
      </c>
      <c r="BR376" s="125">
        <f t="array" ref="BR376">
IFERROR(
_xlfn.IFS(
$DH376="день_1",
$BP376*$BL376/($AX376-$AW376+1)*BA376*(DAY(EOMONTH(BA$15,0))),
$DH376="день_2",
$BP376/30*MAX(MIN($AX376,EOMONTH(BA$15,0))-MAX($AW376,BA$15)+1,),
$DH376="раб.день",
$BP376/30*(IFERROR(
_xlfn.LET(_xlpm.VD,
CHOOSE(
{1;2;3;4;5;6;7;8;9;10;11;12;13;14;15;16;17;18},
45658,45659,45660,45661,45662,45663,45664,45665,45711,45724,45778,45779,45785,45786,45820,45821,45965,46022),
_xlfn.LET(_xlpm.DD,
MAX(MIN($AX376,EOMONTH(BA$15,0))-MAX($AW376,BA$15),),
_xlfn.IFS(
AND(MONTH($AW376)=MONTH(BA$15),MONTH($AX376)&lt;&gt;MONTH(BA$15)),
NETWORKDAYS.INTL($AW376,$AW376+_xlpm.DD,1,_xlpm.VD),
AND(MONTH($AW376)&lt;&gt;MONTH(BA$15),MONTH($AX376)=MONTH(BA$15)),
NETWORKDAYS.INTL(($AX376)-_xlpm.DD,$AX376,1,_xlpm.VD),
AND(MONTH($AW376)&lt;MONTH(BA$15),MONTH($AX376)&gt;MONTH(BA$15)),
NETWORKDAYS.INTL((EOMONTH(BA$15-1,1))-_xlpm.DD,EOMONTH(BA$15-1,1),1,_xlpm.VD),
AND(MONTH($AW376)=MONTH(BA$15),MONTH($AX376)=MONTH(BA$15)),
NETWORKDAYS.INTL($AW376,$AX376,1,_xlpm.VD)))),0)),
$DH376="месяц",
$BP376*BA376,
$DH376="неделя",
$BP376*BA376/7*(ROUNDUP((DAY(EOMONTH(BA$15,0)))/4,0))),
0)</f>
        <v/>
      </c>
      <c r="BS376" s="125">
        <f t="array" ref="BS376">
IFERROR(
_xlfn.IFS(
$DH376="день_1",
$BP376*$BL376/($AX376-$AW376+1)*BB376*(DAY(EOMONTH(BB$15,0))),
$DH376="день_2",
$BP376/30*MAX(MIN($AX376,EOMONTH(BB$15,0))-MAX($AW376,BB$15)+1,),
$DH376="раб.день",
$BP376/30*(IFERROR(
_xlfn.LET(_xlpm.VD,
CHOOSE(
{1;2;3;4;5;6;7;8;9;10;11;12;13;14;15;16;17;18},
45658,45659,45660,45661,45662,45663,45664,45665,45711,45724,45778,45779,45785,45786,45820,45821,45965,46022),
_xlfn.LET(_xlpm.DD,
MAX(MIN($AX376,EOMONTH(BB$15,0))-MAX($AW376,BB$15),),
_xlfn.IFS(
AND(MONTH($AW376)=MONTH(BB$15),MONTH($AX376)&lt;&gt;MONTH(BB$15)),
NETWORKDAYS.INTL($AW376,$AW376+_xlpm.DD,1,_xlpm.VD),
AND(MONTH($AW376)&lt;&gt;MONTH(BB$15),MONTH($AX376)=MONTH(BB$15)),
NETWORKDAYS.INTL(($AX376)-_xlpm.DD,$AX376,1,_xlpm.VD),
AND(MONTH($AW376)&lt;MONTH(BB$15),MONTH($AX376)&gt;MONTH(BB$15)),
NETWORKDAYS.INTL((EOMONTH(BB$15-1,1))-_xlpm.DD,EOMONTH(BB$15-1,1),1,_xlpm.VD),
AND(MONTH($AW376)=MONTH(BB$15),MONTH($AX376)=MONTH(BB$15)),
NETWORKDAYS.INTL($AW376,$AX376,1,_xlpm.VD)))),0)),
$DH376="месяц",
$BP376*BB376,
$DH376="неделя",
$BP376*BB376/7*(ROUNDUP((DAY(EOMONTH(BB$15,0)))/4,0))),
0)</f>
        <v/>
      </c>
      <c r="BT376" s="125">
        <f t="array" ref="BT376">
IFERROR(
_xlfn.IFS(
$DH376="день_1",
$BP376*$BL376/($AX376-$AW376+1)*BC376*(DAY(EOMONTH(BC$15,0))),
$DH376="день_2",
$BP376/30*MAX(MIN($AX376,EOMONTH(BC$15,0))-MAX($AW376,BC$15)+1,),
$DH376="раб.день",
$BP376/30*(IFERROR(
_xlfn.LET(_xlpm.VD,
CHOOSE(
{1;2;3;4;5;6;7;8;9;10;11;12;13;14;15;16;17;18},
45658,45659,45660,45661,45662,45663,45664,45665,45711,45724,45778,45779,45785,45786,45820,45821,45965,46022),
_xlfn.LET(_xlpm.DD,
MAX(MIN($AX376,EOMONTH(BC$15,0))-MAX($AW376,BC$15),),
_xlfn.IFS(
AND(MONTH($AW376)=MONTH(BC$15),MONTH($AX376)&lt;&gt;MONTH(BC$15)),
NETWORKDAYS.INTL($AW376,$AW376+_xlpm.DD,1,_xlpm.VD),
AND(MONTH($AW376)&lt;&gt;MONTH(BC$15),MONTH($AX376)=MONTH(BC$15)),
NETWORKDAYS.INTL(($AX376)-_xlpm.DD,$AX376,1,_xlpm.VD),
AND(MONTH($AW376)&lt;MONTH(BC$15),MONTH($AX376)&gt;MONTH(BC$15)),
NETWORKDAYS.INTL((EOMONTH(BC$15-1,1))-_xlpm.DD,EOMONTH(BC$15-1,1),1,_xlpm.VD),
AND(MONTH($AW376)=MONTH(BC$15),MONTH($AX376)=MONTH(BC$15)),
NETWORKDAYS.INTL($AW376,$AX376,1,_xlpm.VD)))),0)),
$DH376="месяц",
$BP376*BC376,
$DH376="неделя",
$BP376*BC376/7*(ROUNDUP((DAY(EOMONTH(BC$15,0)))/4,0))),
0)</f>
        <v/>
      </c>
      <c r="BU376" s="125">
        <f t="array" ref="BU376">
IFERROR(
_xlfn.IFS(
$DH376="день_1",
$BP376*$BL376/($AX376-$AW376+1)*BD376*(DAY(EOMONTH(BD$15,0))),
$DH376="день_2",
$BP376/30*MAX(MIN($AX376,EOMONTH(BD$15,0))-MAX($AW376,BD$15)+1,),
$DH376="раб.день",
$BP376/30*(IFERROR(
_xlfn.LET(_xlpm.VD,
CHOOSE(
{1;2;3;4;5;6;7;8;9;10;11;12;13;14;15;16;17;18},
45658,45659,45660,45661,45662,45663,45664,45665,45711,45724,45778,45779,45785,45786,45820,45821,45965,46022),
_xlfn.LET(_xlpm.DD,
MAX(MIN($AX376,EOMONTH(BD$15,0))-MAX($AW376,BD$15),),
_xlfn.IFS(
AND(MONTH($AW376)=MONTH(BD$15),MONTH($AX376)&lt;&gt;MONTH(BD$15)),
NETWORKDAYS.INTL($AW376,$AW376+_xlpm.DD,1,_xlpm.VD),
AND(MONTH($AW376)&lt;&gt;MONTH(BD$15),MONTH($AX376)=MONTH(BD$15)),
NETWORKDAYS.INTL(($AX376)-_xlpm.DD,$AX376,1,_xlpm.VD),
AND(MONTH($AW376)&lt;MONTH(BD$15),MONTH($AX376)&gt;MONTH(BD$15)),
NETWORKDAYS.INTL((EOMONTH(BD$15-1,1))-_xlpm.DD,EOMONTH(BD$15-1,1),1,_xlpm.VD),
AND(MONTH($AW376)=MONTH(BD$15),MONTH($AX376)=MONTH(BD$15)),
NETWORKDAYS.INTL($AW376,$AX376,1,_xlpm.VD)))),0)),
$DH376="месяц",
$BP376*BD376,
$DH376="неделя",
$BP376*BD376/7*(ROUNDUP((DAY(EOMONTH(BD$15,0)))/4,0))),
0)</f>
        <v/>
      </c>
      <c r="BV376" s="125">
        <f t="array" ref="BV376">
IFERROR(
_xlfn.IFS(
$DH376="день_1",
$BP376*$BL376/($AX376-$AW376+1)*BE376*(DAY(EOMONTH(BE$15,0))),
$DH376="день_2",
$BP376/30*MAX(MIN($AX376,EOMONTH(BE$15,0))-MAX($AW376,BE$15)+1,),
$DH376="раб.день",
$BP376/30*(IFERROR(
_xlfn.LET(_xlpm.VD,
CHOOSE(
{1;2;3;4;5;6;7;8;9;10;11;12;13;14;15;16;17;18},
45658,45659,45660,45661,45662,45663,45664,45665,45711,45724,45778,45779,45785,45786,45820,45821,45965,46022),
_xlfn.LET(_xlpm.DD,
MAX(MIN($AX376,EOMONTH(BE$15,0))-MAX($AW376,BE$15),),
_xlfn.IFS(
AND(MONTH($AW376)=MONTH(BE$15),MONTH($AX376)&lt;&gt;MONTH(BE$15)),
NETWORKDAYS.INTL($AW376,$AW376+_xlpm.DD,1,_xlpm.VD),
AND(MONTH($AW376)&lt;&gt;MONTH(BE$15),MONTH($AX376)=MONTH(BE$15)),
NETWORKDAYS.INTL(($AX376)-_xlpm.DD,$AX376,1,_xlpm.VD),
AND(MONTH($AW376)&lt;MONTH(BE$15),MONTH($AX376)&gt;MONTH(BE$15)),
NETWORKDAYS.INTL((EOMONTH(BE$15-1,1))-_xlpm.DD,EOMONTH(BE$15-1,1),1,_xlpm.VD),
AND(MONTH($AW376)=MONTH(BE$15),MONTH($AX376)=MONTH(BE$15)),
NETWORKDAYS.INTL($AW376,$AX376,1,_xlpm.VD)))),0)),
$DH376="месяц",
$BP376*BE376,
$DH376="неделя",
$BP376*BE376/7*(ROUNDUP((DAY(EOMONTH(BE$15,0)))/4,0))),
0)</f>
        <v/>
      </c>
      <c r="BW376" s="125">
        <f t="array" ref="BW376">
IFERROR(
_xlfn.IFS(
$DH376="день_1",
$BP376*$BL376/($AX376-$AW376+1)*BF376*(DAY(EOMONTH(BF$15,0))),
$DH376="день_2",
$BP376/30*MAX(MIN($AX376,EOMONTH(BF$15,0))-MAX($AW376,BF$15)+1,),
$DH376="раб.день",
$BP376/30*(IFERROR(
_xlfn.LET(_xlpm.VD,
CHOOSE(
{1;2;3;4;5;6;7;8;9;10;11;12;13;14;15;16;17;18},
45658,45659,45660,45661,45662,45663,45664,45665,45711,45724,45778,45779,45785,45786,45820,45821,45965,46022),
_xlfn.LET(_xlpm.DD,
MAX(MIN($AX376,EOMONTH(BF$15,0))-MAX($AW376,BF$15),),
_xlfn.IFS(
AND(MONTH($AW376)=MONTH(BF$15),MONTH($AX376)&lt;&gt;MONTH(BF$15)),
NETWORKDAYS.INTL($AW376,$AW376+_xlpm.DD,1,_xlpm.VD),
AND(MONTH($AW376)&lt;&gt;MONTH(BF$15),MONTH($AX376)=MONTH(BF$15)),
NETWORKDAYS.INTL(($AX376)-_xlpm.DD,$AX376,1,_xlpm.VD),
AND(MONTH($AW376)&lt;MONTH(BF$15),MONTH($AX376)&gt;MONTH(BF$15)),
NETWORKDAYS.INTL((EOMONTH(BF$15-1,1))-_xlpm.DD,EOMONTH(BF$15-1,1),1,_xlpm.VD),
AND(MONTH($AW376)=MONTH(BF$15),MONTH($AX376)=MONTH(BF$15)),
NETWORKDAYS.INTL($AW376,$AX376,1,_xlpm.VD)))),0)),
$DH376="месяц",
$BP376*BF376,
$DH376="неделя",
$BP376*BF376/7*(ROUNDUP((DAY(EOMONTH(BF$15,0)))/4,0))),
0)</f>
        <v/>
      </c>
      <c r="BX376" s="125">
        <f t="array" ref="BX376">
IFERROR(
_xlfn.IFS(
$DH376="день_1",
$BP376*$BL376/($AX376-$AW376+1)*BG376*(DAY(EOMONTH(BG$15,0))),
$DH376="день_2",
$BP376/30*MAX(MIN($AX376,EOMONTH(BG$15,0))-MAX($AW376,BG$15)+1,),
$DH376="раб.день",
$BP376/30*(IFERROR(
_xlfn.LET(_xlpm.VD,
CHOOSE(
{1;2;3;4;5;6;7;8;9;10;11;12;13;14;15;16;17;18},
45658,45659,45660,45661,45662,45663,45664,45665,45711,45724,45778,45779,45785,45786,45820,45821,45965,46022),
_xlfn.LET(_xlpm.DD,
MAX(MIN($AX376,EOMONTH(BG$15,0))-MAX($AW376,BG$15),),
_xlfn.IFS(
AND(MONTH($AW376)=MONTH(BG$15),MONTH($AX376)&lt;&gt;MONTH(BG$15)),
NETWORKDAYS.INTL($AW376,$AW376+_xlpm.DD,1,_xlpm.VD),
AND(MONTH($AW376)&lt;&gt;MONTH(BG$15),MONTH($AX376)=MONTH(BG$15)),
NETWORKDAYS.INTL(($AX376)-_xlpm.DD,$AX376,1,_xlpm.VD),
AND(MONTH($AW376)&lt;MONTH(BG$15),MONTH($AX376)&gt;MONTH(BG$15)),
NETWORKDAYS.INTL((EOMONTH(BG$15-1,1))-_xlpm.DD,EOMONTH(BG$15-1,1),1,_xlpm.VD),
AND(MONTH($AW376)=MONTH(BG$15),MONTH($AX376)=MONTH(BG$15)),
NETWORKDAYS.INTL($AW376,$AX376,1,_xlpm.VD)))),0)),
$DH376="месяц",
$BP376*BG376,
$DH376="неделя",
$BP376*BG376/7*(ROUNDUP((DAY(EOMONTH(BG$15,0)))/4,0))),
0)</f>
        <v/>
      </c>
      <c r="BY376" s="125">
        <f t="array" ref="BY376">
IFERROR(
_xlfn.IFS(
$DH376="день_1",
$BP376*$BL376/($AX376-$AW376+1)*BH376*(DAY(EOMONTH(BH$15,0))),
$DH376="день_2",
$BP376/30*MAX(MIN($AX376,EOMONTH(BH$15,0))-MAX($AW376,BH$15)+1,),
$DH376="раб.день",
$BP376/30*(IFERROR(
_xlfn.LET(_xlpm.VD,
CHOOSE(
{1;2;3;4;5;6;7;8;9;10;11;12;13;14;15;16;17;18},
45658,45659,45660,45661,45662,45663,45664,45665,45711,45724,45778,45779,45785,45786,45820,45821,45965,46022),
_xlfn.LET(_xlpm.DD,
MAX(MIN($AX376,EOMONTH(BH$15,0))-MAX($AW376,BH$15),),
_xlfn.IFS(
AND(MONTH($AW376)=MONTH(BH$15),MONTH($AX376)&lt;&gt;MONTH(BH$15)),
NETWORKDAYS.INTL($AW376,$AW376+_xlpm.DD,1,_xlpm.VD),
AND(MONTH($AW376)&lt;&gt;MONTH(BH$15),MONTH($AX376)=MONTH(BH$15)),
NETWORKDAYS.INTL(($AX376)-_xlpm.DD,$AX376,1,_xlpm.VD),
AND(MONTH($AW376)&lt;MONTH(BH$15),MONTH($AX376)&gt;MONTH(BH$15)),
NETWORKDAYS.INTL((EOMONTH(BH$15-1,1))-_xlpm.DD,EOMONTH(BH$15-1,1),1,_xlpm.VD),
AND(MONTH($AW376)=MONTH(BH$15),MONTH($AX376)=MONTH(BH$15)),
NETWORKDAYS.INTL($AW376,$AX376,1,_xlpm.VD)))),0)),
$DH376="месяц",
$BP376*BH376,
$DH376="неделя",
$BP376*BH376/7*(ROUNDUP((DAY(EOMONTH(BH$15,0)))/4,0))),
0)</f>
        <v/>
      </c>
      <c r="BZ376" s="125">
        <f t="array" ref="BZ376">
IFERROR(
_xlfn.IFS(
$DH376="день_1",
$BP376*$BL376/($AX376-$AW376+1)*BI376*(DAY(EOMONTH(BI$15,0))),
$DH376="день_2",
$BP376/30*MAX(MIN($AX376,EOMONTH(BI$15,0))-MAX($AW376,BI$15)+1,),
$DH376="раб.день",
$BP376/30*(IFERROR(
_xlfn.LET(_xlpm.VD,
CHOOSE(
{1;2;3;4;5;6;7;8;9;10;11;12;13;14;15;16;17;18},
45658,45659,45660,45661,45662,45663,45664,45665,45711,45724,45778,45779,45785,45786,45820,45821,45965,46022),
_xlfn.LET(_xlpm.DD,
MAX(MIN($AX376,EOMONTH(BI$15,0))-MAX($AW376,BI$15),),
_xlfn.IFS(
AND(MONTH($AW376)=MONTH(BI$15),MONTH($AX376)&lt;&gt;MONTH(BI$15)),
NETWORKDAYS.INTL($AW376,$AW376+_xlpm.DD,1,_xlpm.VD),
AND(MONTH($AW376)&lt;&gt;MONTH(BI$15),MONTH($AX376)=MONTH(BI$15)),
NETWORKDAYS.INTL(($AX376)-_xlpm.DD,$AX376,1,_xlpm.VD),
AND(MONTH($AW376)&lt;MONTH(BI$15),MONTH($AX376)&gt;MONTH(BI$15)),
NETWORKDAYS.INTL((EOMONTH(BI$15-1,1))-_xlpm.DD,EOMONTH(BI$15-1,1),1,_xlpm.VD),
AND(MONTH($AW376)=MONTH(BI$15),MONTH($AX376)=MONTH(BI$15)),
NETWORKDAYS.INTL($AW376,$AX376,1,_xlpm.VD)))),0)),
$DH376="месяц",
$BP376*BI376,
$DH376="неделя",
$BP376*BI376/7*(ROUNDUP((DAY(EOMONTH(BI$15,0)))/4,0))),
0)</f>
        <v/>
      </c>
      <c r="CA376" s="125">
        <f t="array" ref="CA376">
IFERROR(
_xlfn.IFS(
$DH376="день_1",
$BP376*$BL376/($AX376-$AW376+1)*BJ376*(DAY(EOMONTH(BJ$15,0))),
$DH376="день_2",
$BP376/30*MAX(MIN($AX376,EOMONTH(BJ$15,0))-MAX($AW376,BJ$15)+1,),
$DH376="раб.день",
$BP376/30*(IFERROR(
_xlfn.LET(_xlpm.VD,
CHOOSE(
{1;2;3;4;5;6;7;8;9;10;11;12;13;14;15;16;17;18},
45658,45659,45660,45661,45662,45663,45664,45665,45711,45724,45778,45779,45785,45786,45820,45821,45965,46022),
_xlfn.LET(_xlpm.DD,
MAX(MIN($AX376,EOMONTH(BJ$15,0))-MAX($AW376,BJ$15),),
_xlfn.IFS(
AND(MONTH($AW376)=MONTH(BJ$15),MONTH($AX376)&lt;&gt;MONTH(BJ$15)),
NETWORKDAYS.INTL($AW376,$AW376+_xlpm.DD,1,_xlpm.VD),
AND(MONTH($AW376)&lt;&gt;MONTH(BJ$15),MONTH($AX376)=MONTH(BJ$15)),
NETWORKDAYS.INTL(($AX376)-_xlpm.DD,$AX376,1,_xlpm.VD),
AND(MONTH($AW376)&lt;MONTH(BJ$15),MONTH($AX376)&gt;MONTH(BJ$15)),
NETWORKDAYS.INTL((EOMONTH(BJ$15-1,1))-_xlpm.DD,EOMONTH(BJ$15-1,1),1,_xlpm.VD),
AND(MONTH($AW376)=MONTH(BJ$15),MONTH($AX376)=MONTH(BJ$15)),
NETWORKDAYS.INTL($AW376,$AX376,1,_xlpm.VD)))),0)),
$DH376="месяц",
$BP376*BJ376,
$DH376="неделя",
$BP376*BJ376/7*(ROUNDUP((DAY(EOMONTH(BJ$15,0)))/4,0))),
0)</f>
        <v/>
      </c>
      <c r="CB376" s="125">
        <f t="array" ref="CB376">
IFERROR(
_xlfn.IFS(
$DH376="день_1",
$BP376*$BL376/($AX376-$AW376+1)*BK376*(DAY(EOMONTH(BK$15,0))),
$DH376="день_2",
$BP376/30*MAX(MIN($AX376,EOMONTH(BK$15,0))-MAX($AW376,BK$15)+1,),
$DH376="раб.день",
$BP376/30*(IFERROR(
_xlfn.LET(_xlpm.VD,
CHOOSE(
{1;2;3;4;5;6;7;8;9;10;11;12;13;14;15;16;17;18},
45658,45659,45660,45661,45662,45663,45664,45665,45711,45724,45778,45779,45785,45786,45820,45821,45965,46022),
_xlfn.LET(_xlpm.DD,
MAX(MIN($AX376,EOMONTH(BK$15,0))-MAX($AW376,BK$15),),
_xlfn.IFS(
AND(MONTH($AW376)=MONTH(BK$15),MONTH($AX376)&lt;&gt;MONTH(BK$15)),
NETWORKDAYS.INTL($AW376,$AW376+_xlpm.DD,1,_xlpm.VD),
AND(MONTH($AW376)&lt;&gt;MONTH(BK$15),MONTH($AX376)=MONTH(BK$15)),
NETWORKDAYS.INTL(($AX376)-_xlpm.DD,$AX376,1,_xlpm.VD),
AND(MONTH($AW376)&lt;MONTH(BK$15),MONTH($AX376)&gt;MONTH(BK$15)),
NETWORKDAYS.INTL((EOMONTH(BK$15-1,1))-_xlpm.DD,EOMONTH(BK$15-1,1),1,_xlpm.VD),
AND(MONTH($AW376)=MONTH(BK$15),MONTH($AX376)=MONTH(BK$15)),
NETWORKDAYS.INTL($AW376,$AX376,1,_xlpm.VD)))),0)),
$DH376="месяц",
$BP376*BK376,
$DH376="неделя",
$BP376*BK376/7*(ROUNDUP((DAY(EOMONTH(BK$15,0)))/4,0))),
0)</f>
        <v/>
      </c>
      <c r="CC376" s="125">
        <f>SUM($BQ376:$CB376)</f>
        <v/>
      </c>
      <c r="CD376" s="126">
        <f>SUM($EH376:$EH376)</f>
        <v/>
      </c>
      <c r="CE376" s="126">
        <f>$CD376*$AB376</f>
        <v/>
      </c>
      <c r="CF376" s="126">
        <f>SUM($EK376:$EK376)</f>
        <v/>
      </c>
      <c r="CG376" s="126">
        <f>$CF376*$AB376</f>
        <v/>
      </c>
      <c r="CH376" s="126">
        <f>SUM($CC376,$CE376,$CG376)</f>
        <v/>
      </c>
      <c r="CI376" s="126">
        <f>$CH376*(1+$CM376)</f>
        <v/>
      </c>
      <c r="CJ376" s="127" t="n">
        <v>0</v>
      </c>
      <c r="CK376" s="126">
        <f>SUM($CH376:$CH376)*(1+$CJ376)</f>
        <v/>
      </c>
      <c r="CL376" s="126">
        <f>SUM($CH376:$CH376)*(1+$CM376)</f>
        <v/>
      </c>
      <c r="CM376" s="59" t="inlineStr">
        <is>
          <t>20%</t>
        </is>
      </c>
      <c r="CN376" s="59" t="n"/>
      <c r="CO376" s="72" t="n"/>
      <c r="CP376" s="59" t="n"/>
      <c r="CQ376" s="73" t="n"/>
      <c r="CR376" s="73" t="n"/>
      <c r="CS376" s="73" t="n"/>
      <c r="CT376" s="72" t="n"/>
      <c r="CU376" s="79" t="inlineStr">
        <is>
          <t> </t>
        </is>
      </c>
      <c r="CV376" s="60" t="n"/>
      <c r="CW376" s="60" t="n"/>
      <c r="CX376" s="60" t="n"/>
      <c r="CY376" s="127">
        <f>IFERROR(($CC376-$EE376)/($EE376/(1-$DQ376)),0)</f>
        <v/>
      </c>
      <c r="CZ376" s="127">
        <f>IFERROR(1-$EI376/($CE376),0)</f>
        <v/>
      </c>
      <c r="DA376" s="127">
        <f>IFERROR(1-$EL376/($CG376),0)</f>
        <v/>
      </c>
      <c r="DB376" s="126">
        <f>ROUND(IFERROR(($CI376/(1+$CM376)-$EN376),0),2)</f>
        <v/>
      </c>
      <c r="DC376" s="128" t="n"/>
      <c r="DD376" s="125" t="n"/>
      <c r="DE376" s="75" t="n">
        <v>0</v>
      </c>
      <c r="DF376" s="128" t="n"/>
      <c r="DG376" s="125">
        <f>IF($DC376=0,0,$DD376*($DC376*100%-$DE376*$DF376))*SUM($AB376:$AB376)</f>
        <v/>
      </c>
      <c r="DH376" s="129" t="inlineStr">
        <is>
          <t>месяц</t>
        </is>
      </c>
      <c r="DI376" s="130">
        <f t="array" ref="DI376">IFERROR(
IF($ES376="LisChannel",
(ROUND(((INDEX({174.625;153.888888888889;130.972222222222},MATCH($AI376,{2;3;4}),0))*$AG376*$AI376),2)),0),0)</f>
        <v/>
      </c>
      <c r="DJ376" s="130">
        <f>
_xlfn.LET(_xlpm.X,
IFERROR(
IF($ES376="НовиковТВ",
(_xlfn.LET(_xlpm.NTV,
_xlfn.LET(_xlpm.MIN,350000,
IF(SUMIFS($DI:$DI,$ES:$ES,"НовиковТВ")&lt;=_xlpm.MIN,
(SUMIFS($DI:$DI,$ES:$ES,"НовиковТВ")/(COUNTIFS($ES:$ES,"НовиковТВ")))*_xlpm.MIN/SUMIFS($DI:$DI,$ES:$ES,"НовиковТВ"),
DI376)),
_xlpm.NTV+$DG376/(1-(1-(_xlpm.NTV)*(1-$DL376)*(1-$DM376)*(1-$DN376)*(1-$DO376)*(1-$DP376)/_xlpm.NTV))))/(1+$EP376),
$DI376+$DG376/(1-(1-($DI376)*(1-$DL376)*(1-$DM376)*(1-$DN376)*(1-$DO376)*(1-$DP376)/$DI376))),
0),
_xlpm.X*(1+$CM376)*(1+$CW376)-_xlpm.X*(1+$CM376)+_xlpm.X)</f>
        <v/>
      </c>
      <c r="DK376" s="125" t="inlineStr">
        <is>
          <t>послед.</t>
        </is>
      </c>
      <c r="DL376" s="63" t="n">
        <v>0</v>
      </c>
      <c r="DM376" s="63" t="n">
        <v>0</v>
      </c>
      <c r="DN376" s="63" t="n">
        <v>0</v>
      </c>
      <c r="DO376" s="63" t="n">
        <v>0</v>
      </c>
      <c r="DP376" s="63" t="n">
        <v>0</v>
      </c>
      <c r="DQ376" s="63">
        <f t="array" ref="DQ376">IFERROR(_xlfn.IFS(
$DK376="послед.",1-(1-$DL376)*(1-$DM376)*(1-$DN376)*(1-$DO376)*(1-$DP376),
$DK376="сумм.",$DL376+$DM376+$DN376+$DO376+$DP376),
0)</f>
        <v/>
      </c>
      <c r="DR376" s="125">
        <f t="array" ref="DR376">
IFERROR(
_xlfn.IFS(
$BL376=0,
0,
$BL376&gt;0,
_xlfn.IFS($DK376="послед.",
$DJ376*(1-$DL376)*(1-$DM376)*(1-$DN376)*(1-$DO376)*(1-$DP376),
$DK376="сумм.",
$DJ376*(1-($DL376+$DM376+$DN376+$DO376+$DP376)))),0)</f>
        <v/>
      </c>
      <c r="DS376" s="125">
        <f t="array" ref="DS376">
IFERROR(_xlfn.IFS(
$DH376="день_1",
$DR376*$BL376/($AX376-$AW376+1)*AZ376*(DAY(EOMONTH(AZ$15,0))),
$DH376="день_2",
$DR376/30*MAX(MIN($AX376,EOMONTH(AZ$15,0))-MAX($AW376,AZ$15)+1,),
$DH376="раб.день",
$DR376/30*(IFERROR(
_xlfn.LET(_xlpm.VD,
CHOOSE(
{1;2;3;4;5;6;7;8;9;10;11;12;13;14;15;16;17;18},
45658,45659,45660,45661,45662,45663,45664,45665,45711,45724,45778,45779,45785,45786,45820,45821,45965,46022),
_xlfn.LET(_xlpm.DD,
MAX(MIN($AX376,EOMONTH(AZ$15,0))-MAX($AW376,AZ$15),),
_xlfn.IFS(
AND(MONTH($AW376)=MONTH(AZ$15),MONTH($AX376)&lt;&gt;MONTH(AZ$15)),
NETWORKDAYS.INTL($AW376,$AW376+_xlpm.DD,1,_xlpm.VD),
AND(MONTH($AW376)&lt;&gt;MONTH(AZ$15),MONTH($AX376)=MONTH(AZ$15)),
NETWORKDAYS.INTL(($AX376)-_xlpm.DD,$AX376,1,_xlpm.VD),
AND(MONTH($AW376)&lt;MONTH(AZ$15),MONTH($AX376)&gt;MONTH(AZ$15)),
NETWORKDAYS.INTL((EOMONTH(AZ$15-1,1))-_xlpm.DD,EOMONTH(AZ$15-1,1),1,_xlpm.VD),
AND(MONTH($AW376)=MONTH(AZ$15),MONTH($AX376)=MONTH(AZ$15)),
NETWORKDAYS.INTL($AW376,$AX376,1,_xlpm.VD)))),0)),
$DH376="месяц",
$DR376*AZ376,
$DH376="неделя",
$DR376*AZ376/7*(ROUNDUP((DAY(EOMONTH(AZ$15,0)))/4,0))),
0)</f>
        <v/>
      </c>
      <c r="DT376" s="125">
        <f t="array" ref="DT376">
IFERROR(_xlfn.IFS(
$DH376="день_1",
$DR376*$BL376/($AX376-$AW376+1)*BA376*(DAY(EOMONTH(BA$15,0))),
$DH376="день_2",
$DR376/30*MAX(MIN($AX376,EOMONTH(BA$15,0))-MAX($AW376,BA$15)+1,),
$DH376="раб.день",
$DR376/30*(IFERROR(
_xlfn.LET(_xlpm.VD,
CHOOSE(
{1;2;3;4;5;6;7;8;9;10;11;12;13;14;15;16;17;18},
45658,45659,45660,45661,45662,45663,45664,45665,45711,45724,45778,45779,45785,45786,45820,45821,45965,46022),
_xlfn.LET(_xlpm.DD,
MAX(MIN($AX376,EOMONTH(BA$15,0))-MAX($AW376,BA$15),),
_xlfn.IFS(
AND(MONTH($AW376)=MONTH(BA$15),MONTH($AX376)&lt;&gt;MONTH(BA$15)),
NETWORKDAYS.INTL($AW376,$AW376+_xlpm.DD,1,_xlpm.VD),
AND(MONTH($AW376)&lt;&gt;MONTH(BA$15),MONTH($AX376)=MONTH(BA$15)),
NETWORKDAYS.INTL(($AX376)-_xlpm.DD,$AX376,1,_xlpm.VD),
AND(MONTH($AW376)&lt;MONTH(BA$15),MONTH($AX376)&gt;MONTH(BA$15)),
NETWORKDAYS.INTL((EOMONTH(BA$15-1,1))-_xlpm.DD,EOMONTH(BA$15-1,1),1,_xlpm.VD),
AND(MONTH($AW376)=MONTH(BA$15),MONTH($AX376)=MONTH(BA$15)),
NETWORKDAYS.INTL($AW376,$AX376,1,_xlpm.VD)))),0)),
$DH376="месяц",
$DR376*BA376,
$DH376="неделя",
$DR376*BA376/7*(ROUNDUP((DAY(EOMONTH(BA$15,0)))/4,0))),
0)</f>
        <v/>
      </c>
      <c r="DU376" s="125">
        <f t="array" ref="DU376">
IFERROR(_xlfn.IFS(
$DH376="день_1",
$DR376*$BL376/($AX376-$AW376+1)*BB376*(DAY(EOMONTH(BB$15,0))),
$DH376="день_2",
$DR376/30*MAX(MIN($AX376,EOMONTH(BB$15,0))-MAX($AW376,BB$15)+1,),
$DH376="раб.день",
$DR376/30*(IFERROR(
_xlfn.LET(_xlpm.VD,
CHOOSE(
{1;2;3;4;5;6;7;8;9;10;11;12;13;14;15;16;17;18},
45658,45659,45660,45661,45662,45663,45664,45665,45711,45724,45778,45779,45785,45786,45820,45821,45965,46022),
_xlfn.LET(_xlpm.DD,
MAX(MIN($AX376,EOMONTH(BB$15,0))-MAX($AW376,BB$15),),
_xlfn.IFS(
AND(MONTH($AW376)=MONTH(BB$15),MONTH($AX376)&lt;&gt;MONTH(BB$15)),
NETWORKDAYS.INTL($AW376,$AW376+_xlpm.DD,1,_xlpm.VD),
AND(MONTH($AW376)&lt;&gt;MONTH(BB$15),MONTH($AX376)=MONTH(BB$15)),
NETWORKDAYS.INTL(($AX376)-_xlpm.DD,$AX376,1,_xlpm.VD),
AND(MONTH($AW376)&lt;MONTH(BB$15),MONTH($AX376)&gt;MONTH(BB$15)),
NETWORKDAYS.INTL((EOMONTH(BB$15-1,1))-_xlpm.DD,EOMONTH(BB$15-1,1),1,_xlpm.VD),
AND(MONTH($AW376)=MONTH(BB$15),MONTH($AX376)=MONTH(BB$15)),
NETWORKDAYS.INTL($AW376,$AX376,1,_xlpm.VD)))),0)),
$DH376="месяц",
$DR376*BB376,
$DH376="неделя",
$DR376*BB376/7*(ROUNDUP((DAY(EOMONTH(BB$15,0)))/4,0))),
0)</f>
        <v/>
      </c>
      <c r="DV376" s="125">
        <f t="array" ref="DV376">
IFERROR(_xlfn.IFS(
$DH376="день_1",
$DR376*$BL376/($AX376-$AW376+1)*BC376*(DAY(EOMONTH(BC$15,0))),
$DH376="день_2",
$DR376/30*MAX(MIN($AX376,EOMONTH(BC$15,0))-MAX($AW376,BC$15)+1,),
$DH376="раб.день",
$DR376/30*(IFERROR(
_xlfn.LET(_xlpm.VD,
CHOOSE(
{1;2;3;4;5;6;7;8;9;10;11;12;13;14;15;16;17;18},
45658,45659,45660,45661,45662,45663,45664,45665,45711,45724,45778,45779,45785,45786,45820,45821,45965,46022),
_xlfn.LET(_xlpm.DD,
MAX(MIN($AX376,EOMONTH(BC$15,0))-MAX($AW376,BC$15),),
_xlfn.IFS(
AND(MONTH($AW376)=MONTH(BC$15),MONTH($AX376)&lt;&gt;MONTH(BC$15)),
NETWORKDAYS.INTL($AW376,$AW376+_xlpm.DD,1,_xlpm.VD),
AND(MONTH($AW376)&lt;&gt;MONTH(BC$15),MONTH($AX376)=MONTH(BC$15)),
NETWORKDAYS.INTL(($AX376)-_xlpm.DD,$AX376,1,_xlpm.VD),
AND(MONTH($AW376)&lt;MONTH(BC$15),MONTH($AX376)&gt;MONTH(BC$15)),
NETWORKDAYS.INTL((EOMONTH(BC$15-1,1))-_xlpm.DD,EOMONTH(BC$15-1,1),1,_xlpm.VD),
AND(MONTH($AW376)=MONTH(BC$15),MONTH($AX376)=MONTH(BC$15)),
NETWORKDAYS.INTL($AW376,$AX376,1,_xlpm.VD)))),0)),
$DH376="месяц",
$DR376*BC376,
$DH376="неделя",
$DR376*BC376/7*(ROUNDUP((DAY(EOMONTH(BC$15,0)))/4,0))),
0)</f>
        <v/>
      </c>
      <c r="DW376" s="125">
        <f t="array" ref="DW376">
IFERROR(_xlfn.IFS(
$DH376="день_1",
$DR376*$BL376/($AX376-$AW376+1)*BD376*(DAY(EOMONTH(BD$15,0))),
$DH376="день_2",
$DR376/30*MAX(MIN($AX376,EOMONTH(BD$15,0))-MAX($AW376,BD$15)+1,),
$DH376="раб.день",
$DR376/30*(IFERROR(
_xlfn.LET(_xlpm.VD,
CHOOSE(
{1;2;3;4;5;6;7;8;9;10;11;12;13;14;15;16;17;18},
45658,45659,45660,45661,45662,45663,45664,45665,45711,45724,45778,45779,45785,45786,45820,45821,45965,46022),
_xlfn.LET(_xlpm.DD,
MAX(MIN($AX376,EOMONTH(BD$15,0))-MAX($AW376,BD$15),),
_xlfn.IFS(
AND(MONTH($AW376)=MONTH(BD$15),MONTH($AX376)&lt;&gt;MONTH(BD$15)),
NETWORKDAYS.INTL($AW376,$AW376+_xlpm.DD,1,_xlpm.VD),
AND(MONTH($AW376)&lt;&gt;MONTH(BD$15),MONTH($AX376)=MONTH(BD$15)),
NETWORKDAYS.INTL(($AX376)-_xlpm.DD,$AX376,1,_xlpm.VD),
AND(MONTH($AW376)&lt;MONTH(BD$15),MONTH($AX376)&gt;MONTH(BD$15)),
NETWORKDAYS.INTL((EOMONTH(BD$15-1,1))-_xlpm.DD,EOMONTH(BD$15-1,1),1,_xlpm.VD),
AND(MONTH($AW376)=MONTH(BD$15),MONTH($AX376)=MONTH(BD$15)),
NETWORKDAYS.INTL($AW376,$AX376,1,_xlpm.VD)))),0)),
$DH376="месяц",
$DR376*BD376,
$DH376="неделя",
$DR376*BD376/7*(ROUNDUP((DAY(EOMONTH(BD$15,0)))/4,0))),
0)</f>
        <v/>
      </c>
      <c r="DX376" s="125">
        <f t="array" ref="DX376">
IFERROR(_xlfn.IFS(
$DH376="день_1",
$DR376*$BL376/($AX376-$AW376+1)*BE376*(DAY(EOMONTH(BE$15,0))),
$DH376="день_2",
$DR376/30*MAX(MIN($AX376,EOMONTH(BE$15,0))-MAX($AW376,BE$15)+1,),
$DH376="раб.день",
$DR376/30*(IFERROR(
_xlfn.LET(_xlpm.VD,
CHOOSE(
{1;2;3;4;5;6;7;8;9;10;11;12;13;14;15;16;17;18},
45658,45659,45660,45661,45662,45663,45664,45665,45711,45724,45778,45779,45785,45786,45820,45821,45965,46022),
_xlfn.LET(_xlpm.DD,
MAX(MIN($AX376,EOMONTH(BE$15,0))-MAX($AW376,BE$15),),
_xlfn.IFS(
AND(MONTH($AW376)=MONTH(BE$15),MONTH($AX376)&lt;&gt;MONTH(BE$15)),
NETWORKDAYS.INTL($AW376,$AW376+_xlpm.DD,1,_xlpm.VD),
AND(MONTH($AW376)&lt;&gt;MONTH(BE$15),MONTH($AX376)=MONTH(BE$15)),
NETWORKDAYS.INTL(($AX376)-_xlpm.DD,$AX376,1,_xlpm.VD),
AND(MONTH($AW376)&lt;MONTH(BE$15),MONTH($AX376)&gt;MONTH(BE$15)),
NETWORKDAYS.INTL((EOMONTH(BE$15-1,1))-_xlpm.DD,EOMONTH(BE$15-1,1),1,_xlpm.VD),
AND(MONTH($AW376)=MONTH(BE$15),MONTH($AX376)=MONTH(BE$15)),
NETWORKDAYS.INTL($AW376,$AX376,1,_xlpm.VD)))),0)),
$DH376="месяц",
$DR376*BE376,
$DH376="неделя",
$DR376*BE376/7*(ROUNDUP((DAY(EOMONTH(BE$15,0)))/4,0))),
0)</f>
        <v/>
      </c>
      <c r="DY376" s="125">
        <f t="array" ref="DY376">
IFERROR(_xlfn.IFS(
$DH376="день_1",
$DR376*$BL376/($AX376-$AW376+1)*BF376*(DAY(EOMONTH(BF$15,0))),
$DH376="день_2",
$DR376/30*MAX(MIN($AX376,EOMONTH(BF$15,0))-MAX($AW376,BF$15)+1,),
$DH376="раб.день",
$DR376/30*(IFERROR(
_xlfn.LET(_xlpm.VD,
CHOOSE(
{1;2;3;4;5;6;7;8;9;10;11;12;13;14;15;16;17;18},
45658,45659,45660,45661,45662,45663,45664,45665,45711,45724,45778,45779,45785,45786,45820,45821,45965,46022),
_xlfn.LET(_xlpm.DD,
MAX(MIN($AX376,EOMONTH(BF$15,0))-MAX($AW376,BF$15),),
_xlfn.IFS(
AND(MONTH($AW376)=MONTH(BF$15),MONTH($AX376)&lt;&gt;MONTH(BF$15)),
NETWORKDAYS.INTL($AW376,$AW376+_xlpm.DD,1,_xlpm.VD),
AND(MONTH($AW376)&lt;&gt;MONTH(BF$15),MONTH($AX376)=MONTH(BF$15)),
NETWORKDAYS.INTL(($AX376)-_xlpm.DD,$AX376,1,_xlpm.VD),
AND(MONTH($AW376)&lt;MONTH(BF$15),MONTH($AX376)&gt;MONTH(BF$15)),
NETWORKDAYS.INTL((EOMONTH(BF$15-1,1))-_xlpm.DD,EOMONTH(BF$15-1,1),1,_xlpm.VD),
AND(MONTH($AW376)=MONTH(BF$15),MONTH($AX376)=MONTH(BF$15)),
NETWORKDAYS.INTL($AW376,$AX376,1,_xlpm.VD)))),0)),
$DH376="месяц",
$DR376*BF376,
$DH376="неделя",
$DR376*BF376/7*(ROUNDUP((DAY(EOMONTH(BF$15,0)))/4,0))),
0)</f>
        <v/>
      </c>
      <c r="DZ376" s="125">
        <f t="array" ref="DZ376">
IFERROR(_xlfn.IFS(
$DH376="день_1",
$DR376*$BL376/($AX376-$AW376+1)*BG376*(DAY(EOMONTH(BG$15,0))),
$DH376="день_2",
$DR376/30*MAX(MIN($AX376,EOMONTH(BG$15,0))-MAX($AW376,BG$15)+1,),
$DH376="раб.день",
$DR376/30*(IFERROR(
_xlfn.LET(_xlpm.VD,
CHOOSE(
{1;2;3;4;5;6;7;8;9;10;11;12;13;14;15;16;17;18},
45658,45659,45660,45661,45662,45663,45664,45665,45711,45724,45778,45779,45785,45786,45820,45821,45965,46022),
_xlfn.LET(_xlpm.DD,
MAX(MIN($AX376,EOMONTH(BG$15,0))-MAX($AW376,BG$15),),
_xlfn.IFS(
AND(MONTH($AW376)=MONTH(BG$15),MONTH($AX376)&lt;&gt;MONTH(BG$15)),
NETWORKDAYS.INTL($AW376,$AW376+_xlpm.DD,1,_xlpm.VD),
AND(MONTH($AW376)&lt;&gt;MONTH(BG$15),MONTH($AX376)=MONTH(BG$15)),
NETWORKDAYS.INTL(($AX376)-_xlpm.DD,$AX376,1,_xlpm.VD),
AND(MONTH($AW376)&lt;MONTH(BG$15),MONTH($AX376)&gt;MONTH(BG$15)),
NETWORKDAYS.INTL((EOMONTH(BG$15-1,1))-_xlpm.DD,EOMONTH(BG$15-1,1),1,_xlpm.VD),
AND(MONTH($AW376)=MONTH(BG$15),MONTH($AX376)=MONTH(BG$15)),
NETWORKDAYS.INTL($AW376,$AX376,1,_xlpm.VD)))),0)),
$DH376="месяц",
$DR376*BG376,
$DH376="неделя",
$DR376*BG376/7*(ROUNDUP((DAY(EOMONTH(BG$15,0)))/4,0))),
0)</f>
        <v/>
      </c>
      <c r="EA376" s="125">
        <f t="array" ref="EA376">
IFERROR(_xlfn.IFS(
$DH376="день_1",
$DR376*$BL376/($AX376-$AW376+1)*BH376*(DAY(EOMONTH(BH$15,0))),
$DH376="день_2",
$DR376/30*MAX(MIN($AX376,EOMONTH(BH$15,0))-MAX($AW376,BH$15)+1,),
$DH376="раб.день",
$DR376/30*(IFERROR(
_xlfn.LET(_xlpm.VD,
CHOOSE(
{1;2;3;4;5;6;7;8;9;10;11;12;13;14;15;16;17;18},
45658,45659,45660,45661,45662,45663,45664,45665,45711,45724,45778,45779,45785,45786,45820,45821,45965,46022),
_xlfn.LET(_xlpm.DD,
MAX(MIN($AX376,EOMONTH(BH$15,0))-MAX($AW376,BH$15),),
_xlfn.IFS(
AND(MONTH($AW376)=MONTH(BH$15),MONTH($AX376)&lt;&gt;MONTH(BH$15)),
NETWORKDAYS.INTL($AW376,$AW376+_xlpm.DD,1,_xlpm.VD),
AND(MONTH($AW376)&lt;&gt;MONTH(BH$15),MONTH($AX376)=MONTH(BH$15)),
NETWORKDAYS.INTL(($AX376)-_xlpm.DD,$AX376,1,_xlpm.VD),
AND(MONTH($AW376)&lt;MONTH(BH$15),MONTH($AX376)&gt;MONTH(BH$15)),
NETWORKDAYS.INTL((EOMONTH(BH$15-1,1))-_xlpm.DD,EOMONTH(BH$15-1,1),1,_xlpm.VD),
AND(MONTH($AW376)=MONTH(BH$15),MONTH($AX376)=MONTH(BH$15)),
NETWORKDAYS.INTL($AW376,$AX376,1,_xlpm.VD)))),0)),
$DH376="месяц",
$DR376*BH376,
$DH376="неделя",
$DR376*BH376/7*(ROUNDUP((DAY(EOMONTH(BH$15,0)))/4,0))),
0)</f>
        <v/>
      </c>
      <c r="EB376" s="125">
        <f t="array" ref="EB376">
IFERROR(_xlfn.IFS(
$DH376="день_1",
$DR376*$BL376/($AX376-$AW376+1)*BI376*(DAY(EOMONTH(BI$15,0))),
$DH376="день_2",
$DR376/30*MAX(MIN($AX376,EOMONTH(BI$15,0))-MAX($AW376,BI$15)+1,),
$DH376="раб.день",
$DR376/30*(IFERROR(
_xlfn.LET(_xlpm.VD,
CHOOSE(
{1;2;3;4;5;6;7;8;9;10;11;12;13;14;15;16;17;18},
45658,45659,45660,45661,45662,45663,45664,45665,45711,45724,45778,45779,45785,45786,45820,45821,45965,46022),
_xlfn.LET(_xlpm.DD,
MAX(MIN($AX376,EOMONTH(BI$15,0))-MAX($AW376,BI$15),),
_xlfn.IFS(
AND(MONTH($AW376)=MONTH(BI$15),MONTH($AX376)&lt;&gt;MONTH(BI$15)),
NETWORKDAYS.INTL($AW376,$AW376+_xlpm.DD,1,_xlpm.VD),
AND(MONTH($AW376)&lt;&gt;MONTH(BI$15),MONTH($AX376)=MONTH(BI$15)),
NETWORKDAYS.INTL(($AX376)-_xlpm.DD,$AX376,1,_xlpm.VD),
AND(MONTH($AW376)&lt;MONTH(BI$15),MONTH($AX376)&gt;MONTH(BI$15)),
NETWORKDAYS.INTL((EOMONTH(BI$15-1,1))-_xlpm.DD,EOMONTH(BI$15-1,1),1,_xlpm.VD),
AND(MONTH($AW376)=MONTH(BI$15),MONTH($AX376)=MONTH(BI$15)),
NETWORKDAYS.INTL($AW376,$AX376,1,_xlpm.VD)))),0)),
$DH376="месяц",
$DR376*BI376,
$DH376="неделя",
$DR376*BI376/7*(ROUNDUP((DAY(EOMONTH(BI$15,0)))/4,0))),
0)</f>
        <v/>
      </c>
      <c r="EC376" s="125">
        <f t="array" ref="EC376">
IFERROR(_xlfn.IFS(
$DH376="день_1",
$DR376*$BL376/($AX376-$AW376+1)*BJ376*(DAY(EOMONTH(BJ$15,0))),
$DH376="день_2",
$DR376/30*MAX(MIN($AX376,EOMONTH(BJ$15,0))-MAX($AW376,BJ$15)+1,),
$DH376="раб.день",
$DR376/30*(IFERROR(
_xlfn.LET(_xlpm.VD,
CHOOSE(
{1;2;3;4;5;6;7;8;9;10;11;12;13;14;15;16;17;18},
45658,45659,45660,45661,45662,45663,45664,45665,45711,45724,45778,45779,45785,45786,45820,45821,45965,46022),
_xlfn.LET(_xlpm.DD,
MAX(MIN($AX376,EOMONTH(BJ$15,0))-MAX($AW376,BJ$15),),
_xlfn.IFS(
AND(MONTH($AW376)=MONTH(BJ$15),MONTH($AX376)&lt;&gt;MONTH(BJ$15)),
NETWORKDAYS.INTL($AW376,$AW376+_xlpm.DD,1,_xlpm.VD),
AND(MONTH($AW376)&lt;&gt;MONTH(BJ$15),MONTH($AX376)=MONTH(BJ$15)),
NETWORKDAYS.INTL(($AX376)-_xlpm.DD,$AX376,1,_xlpm.VD),
AND(MONTH($AW376)&lt;MONTH(BJ$15),MONTH($AX376)&gt;MONTH(BJ$15)),
NETWORKDAYS.INTL((EOMONTH(BJ$15-1,1))-_xlpm.DD,EOMONTH(BJ$15-1,1),1,_xlpm.VD),
AND(MONTH($AW376)=MONTH(BJ$15),MONTH($AX376)=MONTH(BJ$15)),
NETWORKDAYS.INTL($AW376,$AX376,1,_xlpm.VD)))),0)),
$DH376="месяц",
$DR376*BJ376,
$DH376="неделя",
$DR376*BJ376/7*(ROUNDUP((DAY(EOMONTH(BJ$15,0)))/4,0))),
0)</f>
        <v/>
      </c>
      <c r="ED376" s="125">
        <f t="array" ref="ED376">
IFERROR(_xlfn.IFS(
$DH376="день_1",
$DR376*$BL376/($AX376-$AW376+1)*BK376*(DAY(EOMONTH(BK$15,0))),
$DH376="день_2",
$DR376/30*MAX(MIN($AX376,EOMONTH(BK$15,0))-MAX($AW376,BK$15)+1,),
$DH376="раб.день",
$DR376/30*(IFERROR(
_xlfn.LET(_xlpm.VD,
CHOOSE(
{1;2;3;4;5;6;7;8;9;10;11;12;13;14;15;16;17;18},
45658,45659,45660,45661,45662,45663,45664,45665,45711,45724,45778,45779,45785,45786,45820,45821,45965,46022),
_xlfn.LET(_xlpm.DD,
MAX(MIN($AX376,EOMONTH(BK$15,0))-MAX($AW376,BK$15),),
_xlfn.IFS(
AND(MONTH($AW376)=MONTH(BK$15),MONTH($AX376)&lt;&gt;MONTH(BK$15)),
NETWORKDAYS.INTL($AW376,$AW376+_xlpm.DD,1,_xlpm.VD),
AND(MONTH($AW376)&lt;&gt;MONTH(BK$15),MONTH($AX376)=MONTH(BK$15)),
NETWORKDAYS.INTL(($AX376)-_xlpm.DD,$AX376,1,_xlpm.VD),
AND(MONTH($AW376)&lt;MONTH(BK$15),MONTH($AX376)&gt;MONTH(BK$15)),
NETWORKDAYS.INTL((EOMONTH(BK$15-1,1))-_xlpm.DD,EOMONTH(BK$15-1,1),1,_xlpm.VD),
AND(MONTH($AW376)=MONTH(BK$15),MONTH($AX376)=MONTH(BK$15)),
NETWORKDAYS.INTL($AW376,$AX376,1,_xlpm.VD)))),0)),
$DH376="месяц",
$DR376*BK376,
$DH376="неделя",
$DR376*BK376/7*(ROUNDUP((DAY(EOMONTH(BK$15,0)))/4,0))),
0)</f>
        <v/>
      </c>
      <c r="EE376" s="125">
        <f>SUM($DS376,$DT376,$DU376,$DV376,$DW376,$DX376,$DY376,$DZ376,$EA376,$EB376,$EC376,$ED376)</f>
        <v/>
      </c>
      <c r="EF376" s="125">
        <f>IFERROR(ROUND($EE376*(1+$EP376),2),0)</f>
        <v/>
      </c>
      <c r="EG376" s="128" t="n">
        <v>1</v>
      </c>
      <c r="EH376" s="126" t="n">
        <v>0</v>
      </c>
      <c r="EI376" s="126">
        <f>ROUND(SUM($EH376:$EH376)*SUM($AB376:$AB376)*$EG376,2)</f>
        <v/>
      </c>
      <c r="EJ376" s="126">
        <f>ROUND($EI376*(1+$EP376),2)</f>
        <v/>
      </c>
      <c r="EK376" s="126" t="n">
        <v>0</v>
      </c>
      <c r="EL376" s="126">
        <f>ROUND(SUM($EK376:$EK376)*SUM($AB376:$AB376)*$EG376,2)</f>
        <v/>
      </c>
      <c r="EM376" s="126">
        <f>ROUND($EL376*(1+$EP376),2)</f>
        <v/>
      </c>
      <c r="EN376" s="126">
        <f>SUM($EE376,$EI376,$EL376)</f>
        <v/>
      </c>
      <c r="EO376" s="126">
        <f>SUM($EF376,$EJ376,$EM376)</f>
        <v/>
      </c>
      <c r="EP376" s="59" t="inlineStr">
        <is>
          <t>20%</t>
        </is>
      </c>
      <c r="EQ376" s="59" t="n"/>
      <c r="ER376" s="60">
        <f t="array" ref="ER376">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MATCH(ES376,
{"AMS";"RussOutdoor";"HD Outdoor";"Ingroup";"IQ";"Ledproduction";"LisChannel";"Logic";"Media-PPL";"NovikovTV | НовиковТВ";"SMA";"SOK";"КрокусТВ | CrocusTV | IndoorTV";"Сити";"ТЯК Москва"},
0)),"")</f>
        <v/>
      </c>
      <c r="ES376" s="60" t="n"/>
      <c r="ET376" s="60">
        <f t="array" ref="ET376">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MATCH(ES376,
{"AMS";"RussOutdoor";"HD Outdoor";"Ingroup";"IQ";"Ledproduction";"LisChannel";"Logic";"Media-PPL";"NovikovTV | НовиковТВ";"SMA";"SOK";"КрокусТВ | CrocusTV | IndoorTV";"Сити";"ТЯК Москва"},
0)),"")</f>
        <v/>
      </c>
      <c r="EU376" s="60" t="n"/>
      <c r="EV376" s="60" t="n"/>
      <c r="EX376" s="110">
        <f t="array" ref="EX376">
($AR376/30
+N("ТРАФИК ПЛОЩАДКИ"))*
(IFERROR(
_xlfn.LET(
_xlpm.GPR,
HLOOKUP($L376,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(MATCH($T376,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IF($Q376="цифровой",_xlpm.GPR/$AG376,_xlpm.GPR/60)),
0)
+N("DWELL TIME"))*
(IF($AB376=0,0,IF($AB376=1,0.3,IF($AB376=2,0.5,IF($AB376&gt;2,1))))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_xlfn.IFS($AC376="да",1.2,$AC376="нет",1)*
_xlfn.IFS($AD376="да",1.2,$AD376="нет",1)*
IF(R376="статический",1,1.2)*
$X376*
INDEX(
{1.2;1;1.2;1.2;1;1.2;1.2;1.2;1.2;1.2;1.2;1;1.2;1.2;1.2;1.2;1;1;1.2;1.2;1.2;1;1;1;1;1.2;1.2;1.2;1.2;1;1;1;1;1.2;1.2;1.2;1.2;1.2;1.2;1.2;1.2;1;1;1.2;1;1;1;1;1.5;1;1;1.5;1.5;1.2},
MATCH($Q376,_xlpm.MI,0)))&gt;{0.02;0.04;0.06;0.1;0.2;0.4;0.6;0.8;1;2;4;6})),
{0;1;2;3;4;5;6;7;8;9;10;11;12},
0)))
+N("КОЭФФИЦИЕНТ КОНТАКТА"))))*
(_xlfn.IFS($X376&lt;0.1,$X376/1000,$X376&gt;25,5.2,AND($X376&gt;=0.1,$X376&lt;=25),(($X376*2+0.1)/10)*($X376/10)))*
IFERROR((_xlfn.LET(
_xlpm.MA,
{0;0.8;0.85;0.9;0.95;1},
_xlpm.MAA,
{0;1;2;3;4;5},
INDEX(_xlpm.MA,MATCH(SUMPRODUCT(--((IF(ROUND(_xlpm.MAA,1)&gt;5,5,ROUND($AB376,1)))&gt;{0;1;2;3;4;5})),_xlpm.MAA,0)))
+N("КОЭФФИЦИЕНТ КОЛ-ВО КОНСТРУКЦИЙ")),1)*
$AB376,0))*
(IF($Q376="цифровой",$AG376/15*$AI376,1)
+N("ДЛЯ ЦИФРЫ"))</f>
        <v/>
      </c>
      <c r="EY376" s="110">
        <f>IFERROR(EX376*AY376,0)</f>
        <v/>
      </c>
      <c r="EZ376" s="131">
        <f>IFERROR(DP376/EY376*1000,0)</f>
        <v/>
      </c>
      <c r="FA376" s="112">
        <f>IFERROR(FC376/FB376,0)</f>
        <v/>
      </c>
      <c r="FB376" s="112">
        <f>IFERROR((FC376/(EY376/FF376*#REF!))*0.825,0)</f>
        <v/>
      </c>
      <c r="FC376" s="112">
        <f>IFERROR(((EX376*30/AR376)*100)/30,0)</f>
        <v/>
      </c>
      <c r="FD376" s="112">
        <f>IFERROR(EY376/G376*100%,0)</f>
        <v/>
      </c>
      <c r="FE376" s="112">
        <f>IFERROR(FD376/FC376*100%,0)</f>
        <v/>
      </c>
      <c r="FF376" s="110">
        <f>IFERROR(AR376/30*AY376,0)</f>
        <v/>
      </c>
    </row>
    <row r="377" ht="13" customHeight="1">
      <c r="A377" s="59" t="n"/>
      <c r="B377" s="60" t="n"/>
      <c r="C377" s="60" t="n"/>
      <c r="D377" s="60">
        <f t="array" ref="D377">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MATCH($E377,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77" s="60">
        <f t="array" ref="E377">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MATCH($F377,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77" s="60" t="inlineStr"/>
      <c r="G377" s="60" t="n"/>
      <c r="H377" s="60">
        <f t="array" ref="H377">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MATCH($I377,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77" s="60" t="n"/>
      <c r="J377" s="60" t="n"/>
      <c r="K377" s="60" t="n"/>
      <c r="L377" s="60" t="n"/>
      <c r="M377" s="60" t="n"/>
      <c r="N377" s="60" t="n"/>
      <c r="O377" s="60" t="n"/>
      <c r="P377" s="60">
        <f t="array" ref="P377">
_xlfn.IFS(
ISNUMBER(MATCH($Q377,{"шелфбаннер","разделитель","монетница","чековая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ISNUMBER(MATCH($Q377,{"LED/LCD","видеокулер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ISNUMBER(MATCH($Q377,{"автомобиль","машина","выставочное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ISNUMBER(MATCH($Q377,{"билборд","лифтовая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ISNUMBER(MATCH($Q377,{"навигация","подвесной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ISNUMBER(MATCH($Q377,{"движущаяся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ISNUMBER(MATCH($Q377,{"каталог","журнал"},)),
"Пресса",
$Q377="","")</f>
        <v/>
      </c>
      <c r="Q377" s="60" t="n"/>
      <c r="R377" s="60">
        <f t="array" ref="R377">
IFERROR(
_xlfn.IFS(
OR(ISNUMBER(MATCH($Q377,{"экспозиция","макет","стенд","автостенд","авто стенд","выставочное пространство","выставочные стенды","модульные выставочные стенды","3Д конструкция","3D конструкция"},)),P377="Экспонирование"),
"нестандартный",
ISNUMBER(MATCH($Q377,{"скроллер","призматрон"},)),
"динамический",
$P377="Видео",
"цифровой",
OR($P377="Пресса",$P377="Щит",$P377="POSm",$P377="Подвес",$P377="Брендирование/оклейка"),
"статический"),"")</f>
        <v/>
      </c>
      <c r="S377" s="59" t="n"/>
      <c r="T377" s="60" t="n"/>
      <c r="U377" s="60" t="n"/>
      <c r="V377" s="60">
        <f>
IF(P377="Видео",
"цифровой постер/ролик",
IF(ISNUMBER(MATCH(Q377,{"короб световой","короб световой | лайтбокс","короб световой | кристалайт","лайтбокс","лайт бокс","кристалайт","LB","lightbox"},)),
"бэклит",
IF(P377="Брендирование/оклейка",
"перфарированная пленка/самоклейка",
IF(P377="Экспонирование",
"под запрос",
IF(P377="Подвес",
"баннер/ткань",
"")))))</f>
        <v/>
      </c>
      <c r="W377" s="59" t="n"/>
      <c r="X377" s="59" t="n"/>
      <c r="Y377" s="59" t="n"/>
      <c r="Z377" s="61" t="n"/>
      <c r="AA377" s="61" t="n"/>
      <c r="AB377" s="61">
        <f>IF(BL377&gt;0,Z377,0)</f>
        <v/>
      </c>
      <c r="AC377" s="59" t="n"/>
      <c r="AD377" s="59" t="n"/>
      <c r="AE377" s="59" t="n"/>
      <c r="AF377" s="59" t="n"/>
      <c r="AG377" s="59" t="n"/>
      <c r="AH377" s="59" t="n"/>
      <c r="AI377" s="59" t="n"/>
      <c r="AJ377" s="59" t="n"/>
      <c r="AK377" s="59" t="n"/>
      <c r="AL377" s="62">
        <f>IFERROR(IF(OR(R377="статический",R377="динамический",R377="нестандартный",R377="",R377=""),"-",IF(AND(AH377="-",AI377="-"),"-",AK377*3600/AH377*AI377)),"-")</f>
        <v/>
      </c>
      <c r="AM377" s="62">
        <f>IFERROR(IF(OR(R377="статический",R377="динамический",R377="",R377="", R377="BTL",R377="нестандартный"),"-",AG377*AI377*AL377/60),"-")</f>
        <v/>
      </c>
      <c r="AN377" s="63">
        <f>IFERROR(IF(AH377="","-",AG377*AI377/AH377),"-")</f>
        <v/>
      </c>
      <c r="AO377" s="59">
        <f>IFERROR(IF(OR($R377="статический",$R377="динамический",$R377="",$R377="",$R377="BTL",$R377="нестандартный"),"-",$AL377*$AY377),"-")</f>
        <v/>
      </c>
      <c r="AP377" s="62">
        <f>IFERROR(IF(OR($R377="статический",$R377="динамический",$R377="",$R377="",$R377="BTL",$R377="нестандартный"),"-",$AM377*AY377),"-")</f>
        <v/>
      </c>
      <c r="AQ377" s="64" t="n"/>
      <c r="AR377" s="61" t="n"/>
      <c r="AS377" s="61" t="n"/>
      <c r="AT377" s="61" t="n"/>
      <c r="AU377" s="65" t="n"/>
      <c r="AV377" s="124">
        <f>IFERROR(DR377/AT377*1000,"n/a")</f>
        <v/>
      </c>
      <c r="AW377" s="67" t="n"/>
      <c r="AX377" s="67" t="n"/>
      <c r="AY377" s="43">
        <f>IFERROR(IF(OR($AW377="",$AX377=""),"",_xlfn.DAYS($AX377+1,$AW377)),"")</f>
        <v/>
      </c>
      <c r="AZ377" s="68">
        <f t="array" ref="AZ377">
_xlfn.LET(_xlpm.COEFF,
IF($AW377+$AX377=0,0,IF(MAX(MIN($AX377,EOMONTH(AZ$15,0))-MAX($AW377,AZ$15)+1,)&gt;0,1,0)),
_xlfn.IFS(
$ES377="LisChannel",
_xlpm.COEFF*
INDEX({1;1;1.2;1.2;1;1;1;1;1.2;1.2;1.2;1.2},
MATCH(MONTH(AZ$15),
{1,2,3,4,5,6,7,8,9,10,11,12})),
CONCATENATE($ES377," ",$L377)="RussOutdoor метро",
_xlpm.COEFF*
INDEX({0.8;0.9;1.1;1.1;1;1;1;1;1.1;1.1;1.1;1.1},
MATCH(MONTH(AZ$15),
{1,2,3,4,5,6,7,8,9,10,11,12})),
$ES377&lt;&gt;"LisChannel",
_xlpm.COEFF,
$ES377&lt;&gt;"RussOutdoor",
_xlpm.COEFF))</f>
        <v/>
      </c>
      <c r="BA377" s="68">
        <f t="array" ref="BA377">
_xlfn.LET(_xlpm.COEFF,
IF($AW377+$AX377=0,0,IF(MAX(MIN($AX377,EOMONTH(BA$15,0))-MAX($AW377,BA$15)+1,)&gt;0,1,0)),
_xlfn.IFS(
$ES377="LisChannel",
_xlpm.COEFF*
INDEX({1;1;1.2;1.2;1;1;1;1;1.2;1.2;1.2;1.2},
MATCH(MONTH(BA$15),
{1,2,3,4,5,6,7,8,9,10,11,12})),
CONCATENATE($ES377," ",$L377)="RussOutdoor метро",
_xlpm.COEFF*
INDEX({0.8;0.9;1.1;1.1;1;1;1;1;1.1;1.1;1.1;1.1},
MATCH(MONTH(BA$15),
{1,2,3,4,5,6,7,8,9,10,11,12})),
$ES377&lt;&gt;"LisChannel",
_xlpm.COEFF,
$ES377&lt;&gt;"RussOutdoor",
_xlpm.COEFF))</f>
        <v/>
      </c>
      <c r="BB377" s="68">
        <f t="array" ref="BB377">
_xlfn.LET(_xlpm.COEFF,
IF($AW377+$AX377=0,0,IF(MAX(MIN($AX377,EOMONTH(BB$15,0))-MAX($AW377,BB$15)+1,)&gt;0,1,0)),
_xlfn.IFS(
$ES377="LisChannel",
_xlpm.COEFF*
INDEX({1;1;1.2;1.2;1;1;1;1;1.2;1.2;1.2;1.2},
MATCH(MONTH(BB$15),
{1,2,3,4,5,6,7,8,9,10,11,12})),
CONCATENATE($ES377," ",$L377)="RussOutdoor метро",
_xlpm.COEFF*
INDEX({0.8;0.9;1.1;1.1;1;1;1;1;1.1;1.1;1.1;1.1},
MATCH(MONTH(BB$15),
{1,2,3,4,5,6,7,8,9,10,11,12})),
$ES377&lt;&gt;"LisChannel",
_xlpm.COEFF,
$ES377&lt;&gt;"RussOutdoor",
_xlpm.COEFF))</f>
        <v/>
      </c>
      <c r="BC377" s="68">
        <f t="array" ref="BC377">
_xlfn.LET(_xlpm.COEFF,
IF($AW377+$AX377=0,0,IF(MAX(MIN($AX377,EOMONTH(BC$15,0))-MAX($AW377,BC$15)+1,)&gt;0,1,0)),
_xlfn.IFS(
$ES377="LisChannel",
_xlpm.COEFF*
INDEX({1;1;1.2;1.2;1;1;1;1;1.2;1.2;1.2;1.2},
MATCH(MONTH(BC$15),
{1,2,3,4,5,6,7,8,9,10,11,12})),
CONCATENATE($ES377," ",$L377)="RussOutdoor метро",
_xlpm.COEFF*
INDEX({0.8;0.9;1.1;1.1;1;1;1;1;1.1;1.1;1.1;1.1},
MATCH(MONTH(BC$15),
{1,2,3,4,5,6,7,8,9,10,11,12})),
$ES377&lt;&gt;"LisChannel",
_xlpm.COEFF,
$ES377&lt;&gt;"RussOutdoor",
_xlpm.COEFF))</f>
        <v/>
      </c>
      <c r="BD377" s="68">
        <f t="array" ref="BD377">
_xlfn.LET(_xlpm.COEFF,
IF($AW377+$AX377=0,0,IF(MAX(MIN($AX377,EOMONTH(BD$15,0))-MAX($AW377,BD$15)+1,)&gt;0,1,0)),
_xlfn.IFS(
$ES377="LisChannel",
_xlpm.COEFF*
INDEX({1;1;1.2;1.2;1;1;1;1;1.2;1.2;1.2;1.2},
MATCH(MONTH(BD$15),
{1,2,3,4,5,6,7,8,9,10,11,12})),
CONCATENATE($ES377," ",$L377)="RussOutdoor метро",
_xlpm.COEFF*
INDEX({0.8;0.9;1.1;1.1;1;1;1;1;1.1;1.1;1.1;1.1},
MATCH(MONTH(BD$15),
{1,2,3,4,5,6,7,8,9,10,11,12})),
$ES377&lt;&gt;"LisChannel",
_xlpm.COEFF,
$ES377&lt;&gt;"RussOutdoor",
_xlpm.COEFF))</f>
        <v/>
      </c>
      <c r="BE377" s="68">
        <f t="array" ref="BE377">
_xlfn.LET(_xlpm.COEFF,
IF($AW377+$AX377=0,0,IF(MAX(MIN($AX377,EOMONTH(BE$15,0))-MAX($AW377,BE$15)+1,)&gt;0,1,0)),
_xlfn.IFS(
$ES377="LisChannel",
_xlpm.COEFF*
INDEX({1;1;1.2;1.2;1;1;1;1;1.2;1.2;1.2;1.2},
MATCH(MONTH(BE$15),
{1,2,3,4,5,6,7,8,9,10,11,12})),
CONCATENATE($ES377," ",$L377)="RussOutdoor метро",
_xlpm.COEFF*
INDEX({0.8;0.9;1.1;1.1;1;1;1;1;1.1;1.1;1.1;1.1},
MATCH(MONTH(BE$15),
{1,2,3,4,5,6,7,8,9,10,11,12})),
$ES377&lt;&gt;"LisChannel",
_xlpm.COEFF,
$ES377&lt;&gt;"RussOutdoor",
_xlpm.COEFF))</f>
        <v/>
      </c>
      <c r="BF377" s="68">
        <f t="array" ref="BF377">
_xlfn.LET(_xlpm.COEFF,
IF($AW377+$AX377=0,0,IF(MAX(MIN($AX377,EOMONTH(BF$15,0))-MAX($AW377,BF$15)+1,)&gt;0,1,0)),
_xlfn.IFS(
$ES377="LisChannel",
_xlpm.COEFF*
INDEX({1;1;1.2;1.2;1;1;1;1;1.2;1.2;1.2;1.2},
MATCH(MONTH(BF$15),
{1,2,3,4,5,6,7,8,9,10,11,12})),
CONCATENATE($ES377," ",$L377)="RussOutdoor метро",
_xlpm.COEFF*
INDEX({0.8;0.9;1.1;1.1;1;1;1;1;1.1;1.1;1.1;1.1},
MATCH(MONTH(BF$15),
{1,2,3,4,5,6,7,8,9,10,11,12})),
$ES377&lt;&gt;"LisChannel",
_xlpm.COEFF,
$ES377&lt;&gt;"RussOutdoor",
_xlpm.COEFF))</f>
        <v/>
      </c>
      <c r="BG377" s="68">
        <f t="array" ref="BG377">
_xlfn.LET(_xlpm.COEFF,
IF($AW377+$AX377=0,0,IF(MAX(MIN($AX377,EOMONTH(BG$15,0))-MAX($AW377,BG$15)+1,)&gt;0,1,0)),
_xlfn.IFS(
$ES377="LisChannel",
_xlpm.COEFF*
INDEX({1;1;1.2;1.2;1;1;1;1;1.2;1.2;1.2;1.2},
MATCH(MONTH(BG$15),
{1,2,3,4,5,6,7,8,9,10,11,12})),
CONCATENATE($ES377," ",$L377)="RussOutdoor метро",
_xlpm.COEFF*
INDEX({0.8;0.9;1.1;1.1;1;1;1;1;1.1;1.1;1.1;1.1},
MATCH(MONTH(BG$15),
{1,2,3,4,5,6,7,8,9,10,11,12})),
$ES377&lt;&gt;"LisChannel",
_xlpm.COEFF,
$ES377&lt;&gt;"RussOutdoor",
_xlpm.COEFF))</f>
        <v/>
      </c>
      <c r="BH377" s="68">
        <f t="array" ref="BH377">
_xlfn.LET(_xlpm.COEFF,
IF($AW377+$AX377=0,0,IF(MAX(MIN($AX377,EOMONTH(BH$15,0))-MAX($AW377,BH$15)+1,)&gt;0,1,0)),
_xlfn.IFS(
$ES377="LisChannel",
_xlpm.COEFF*
INDEX({1;1;1.2;1.2;1;1;1;1;1.2;1.2;1.2;1.2},
MATCH(MONTH(BH$15),
{1,2,3,4,5,6,7,8,9,10,11,12})),
CONCATENATE($ES377," ",$L377)="RussOutdoor метро",
_xlpm.COEFF*
INDEX({0.8;0.9;1.1;1.1;1;1;1;1;1.1;1.1;1.1;1.1},
MATCH(MONTH(BH$15),
{1,2,3,4,5,6,7,8,9,10,11,12})),
$ES377&lt;&gt;"LisChannel",
_xlpm.COEFF,
$ES377&lt;&gt;"RussOutdoor",
_xlpm.COEFF))</f>
        <v/>
      </c>
      <c r="BI377" s="68">
        <f t="array" ref="BI377">
_xlfn.LET(_xlpm.COEFF,
IF($AW377+$AX377=0,0,IF(MAX(MIN($AX377,EOMONTH(BI$15,0))-MAX($AW377,BI$15)+1,)&gt;0,1,0)),
_xlfn.IFS(
$ES377="LisChannel",
_xlpm.COEFF*
INDEX({1;1;1.2;1.2;1;1;1;1;1.2;1.2;1.2;1.2},
MATCH(MONTH(BI$15),
{1,2,3,4,5,6,7,8,9,10,11,12})),
CONCATENATE($ES377," ",$L377)="RussOutdoor метро",
_xlpm.COEFF*
INDEX({0.8;0.9;1.1;1.1;1;1;1;1;1.1;1.1;1.1;1.1},
MATCH(MONTH(BI$15),
{1,2,3,4,5,6,7,8,9,10,11,12})),
$ES377&lt;&gt;"LisChannel",
_xlpm.COEFF,
$ES377&lt;&gt;"RussOutdoor",
_xlpm.COEFF))</f>
        <v/>
      </c>
      <c r="BJ377" s="68">
        <f t="array" ref="BJ377">
_xlfn.LET(_xlpm.COEFF,
IF($AW377+$AX377=0,0,IF(MAX(MIN($AX377,EOMONTH(BJ$15,0))-MAX($AW377,BJ$15)+1,)&gt;0,1,0)),
_xlfn.IFS(
$ES377="LisChannel",
_xlpm.COEFF*
INDEX({1;1;1.2;1.2;1;1;1;1;1.2;1.2;1.2;1.2},
MATCH(MONTH(BJ$15),
{1,2,3,4,5,6,7,8,9,10,11,12})),
CONCATENATE($ES377," ",$L377)="RussOutdoor метро",
_xlpm.COEFF*
INDEX({0.8;0.9;1.1;1.1;1;1;1;1;1.1;1.1;1.1;1.1},
MATCH(MONTH(BJ$15),
{1,2,3,4,5,6,7,8,9,10,11,12})),
$ES377&lt;&gt;"LisChannel",
_xlpm.COEFF,
$ES377&lt;&gt;"RussOutdoor",
_xlpm.COEFF))</f>
        <v/>
      </c>
      <c r="BK377" s="68">
        <f t="array" ref="BK377">
_xlfn.LET(_xlpm.COEFF,
IF($AW377+$AX377=0,0,IF(MAX(MIN($AX377,EOMONTH(BK$15,0))-MAX($AW377,BK$15)+1,)&gt;0,1,0)),
_xlfn.IFS(
$ES377="LisChannel",
_xlpm.COEFF*
INDEX({1;1;1.2;1.2;1;1;1;1;1.2;1.2;1.2;1.2},
MATCH(MONTH(BK$15),
{1,2,3,4,5,6,7,8,9,10,11,12})),
CONCATENATE($ES377," ",$L377)="RussOutdoor метро",
_xlpm.COEFF*
INDEX({0.8;0.9;1.1;1.1;1;1;1;1;1.1;1.1;1.1;1.1},
MATCH(MONTH(BK$15),
{1,2,3,4,5,6,7,8,9,10,11,12})),
$ES377&lt;&gt;"LisChannel",
_xlpm.COEFF,
$ES377&lt;&gt;"RussOutdoor",
_xlpm.COEFF))</f>
        <v/>
      </c>
      <c r="BL377" s="62">
        <f>COUNTIFS($AZ377:$BK377,"&gt;0")</f>
        <v/>
      </c>
      <c r="BM377" s="65" t="n"/>
      <c r="BN377" s="125">
        <f>$DJ377</f>
        <v/>
      </c>
      <c r="BO377" s="63">
        <f>$DQ377</f>
        <v/>
      </c>
      <c r="BP377" s="125">
        <f>
IFERROR(
IF($BL377=0,0,
$BN377*(1-$BO377)),
0)</f>
        <v/>
      </c>
      <c r="BQ377" s="125">
        <f t="array" ref="BQ377">
IFERROR(
_xlfn.IFS(
$DH377="день_1",
$BP377*$BL377/($AX377-$AW377+1)*AZ377*(DAY(EOMONTH(AZ$15,0))),
$DH377="день_2",
$BP377/30*MAX(MIN($AX377,EOMONTH(AZ$15,0))-MAX($AW377,AZ$15)+1,),
$DH377="раб.день",
$BP377/30*(IFERROR(
_xlfn.LET(_xlpm.VD,
CHOOSE(
{1;2;3;4;5;6;7;8;9;10;11;12;13;14;15;16;17;18},
45658,45659,45660,45661,45662,45663,45664,45665,45711,45724,45778,45779,45785,45786,45820,45821,45965,46022),
_xlfn.LET(_xlpm.DD,
MAX(MIN($AX377,EOMONTH(AZ$15,0))-MAX($AW377,AZ$15),),
_xlfn.IFS(
AND(MONTH($AW377)=MONTH(AZ$15),MONTH($AX377)&lt;&gt;MONTH(AZ$15)),
NETWORKDAYS.INTL($AW377,$AW377+_xlpm.DD,1,_xlpm.VD),
AND(MONTH($AW377)&lt;&gt;MONTH(AZ$15),MONTH($AX377)=MONTH(AZ$15)),
NETWORKDAYS.INTL(($AX377)-_xlpm.DD,$AX377,1,_xlpm.VD),
AND(MONTH($AW377)&lt;MONTH(AZ$15),MONTH($AX377)&gt;MONTH(AZ$15)),
NETWORKDAYS.INTL((EOMONTH(AZ$15-1,1))-_xlpm.DD,EOMONTH(AZ$15-1,1),1,_xlpm.VD),
AND(MONTH($AW377)=MONTH(AZ$15),MONTH($AX377)=MONTH(AZ$15)),
NETWORKDAYS.INTL($AW377,$AX377,1,_xlpm.VD)))),0)),
$DH377="месяц",
$BP377*AZ377,
$DH377="неделя",
$BP377*AZ377/7*(ROUNDUP((DAY(EOMONTH(AZ$15,0)))/4,0))),
0)</f>
        <v/>
      </c>
      <c r="BR377" s="125">
        <f t="array" ref="BR377">
IFERROR(
_xlfn.IFS(
$DH377="день_1",
$BP377*$BL377/($AX377-$AW377+1)*BA377*(DAY(EOMONTH(BA$15,0))),
$DH377="день_2",
$BP377/30*MAX(MIN($AX377,EOMONTH(BA$15,0))-MAX($AW377,BA$15)+1,),
$DH377="раб.день",
$BP377/30*(IFERROR(
_xlfn.LET(_xlpm.VD,
CHOOSE(
{1;2;3;4;5;6;7;8;9;10;11;12;13;14;15;16;17;18},
45658,45659,45660,45661,45662,45663,45664,45665,45711,45724,45778,45779,45785,45786,45820,45821,45965,46022),
_xlfn.LET(_xlpm.DD,
MAX(MIN($AX377,EOMONTH(BA$15,0))-MAX($AW377,BA$15),),
_xlfn.IFS(
AND(MONTH($AW377)=MONTH(BA$15),MONTH($AX377)&lt;&gt;MONTH(BA$15)),
NETWORKDAYS.INTL($AW377,$AW377+_xlpm.DD,1,_xlpm.VD),
AND(MONTH($AW377)&lt;&gt;MONTH(BA$15),MONTH($AX377)=MONTH(BA$15)),
NETWORKDAYS.INTL(($AX377)-_xlpm.DD,$AX377,1,_xlpm.VD),
AND(MONTH($AW377)&lt;MONTH(BA$15),MONTH($AX377)&gt;MONTH(BA$15)),
NETWORKDAYS.INTL((EOMONTH(BA$15-1,1))-_xlpm.DD,EOMONTH(BA$15-1,1),1,_xlpm.VD),
AND(MONTH($AW377)=MONTH(BA$15),MONTH($AX377)=MONTH(BA$15)),
NETWORKDAYS.INTL($AW377,$AX377,1,_xlpm.VD)))),0)),
$DH377="месяц",
$BP377*BA377,
$DH377="неделя",
$BP377*BA377/7*(ROUNDUP((DAY(EOMONTH(BA$15,0)))/4,0))),
0)</f>
        <v/>
      </c>
      <c r="BS377" s="125">
        <f t="array" ref="BS377">
IFERROR(
_xlfn.IFS(
$DH377="день_1",
$BP377*$BL377/($AX377-$AW377+1)*BB377*(DAY(EOMONTH(BB$15,0))),
$DH377="день_2",
$BP377/30*MAX(MIN($AX377,EOMONTH(BB$15,0))-MAX($AW377,BB$15)+1,),
$DH377="раб.день",
$BP377/30*(IFERROR(
_xlfn.LET(_xlpm.VD,
CHOOSE(
{1;2;3;4;5;6;7;8;9;10;11;12;13;14;15;16;17;18},
45658,45659,45660,45661,45662,45663,45664,45665,45711,45724,45778,45779,45785,45786,45820,45821,45965,46022),
_xlfn.LET(_xlpm.DD,
MAX(MIN($AX377,EOMONTH(BB$15,0))-MAX($AW377,BB$15),),
_xlfn.IFS(
AND(MONTH($AW377)=MONTH(BB$15),MONTH($AX377)&lt;&gt;MONTH(BB$15)),
NETWORKDAYS.INTL($AW377,$AW377+_xlpm.DD,1,_xlpm.VD),
AND(MONTH($AW377)&lt;&gt;MONTH(BB$15),MONTH($AX377)=MONTH(BB$15)),
NETWORKDAYS.INTL(($AX377)-_xlpm.DD,$AX377,1,_xlpm.VD),
AND(MONTH($AW377)&lt;MONTH(BB$15),MONTH($AX377)&gt;MONTH(BB$15)),
NETWORKDAYS.INTL((EOMONTH(BB$15-1,1))-_xlpm.DD,EOMONTH(BB$15-1,1),1,_xlpm.VD),
AND(MONTH($AW377)=MONTH(BB$15),MONTH($AX377)=MONTH(BB$15)),
NETWORKDAYS.INTL($AW377,$AX377,1,_xlpm.VD)))),0)),
$DH377="месяц",
$BP377*BB377,
$DH377="неделя",
$BP377*BB377/7*(ROUNDUP((DAY(EOMONTH(BB$15,0)))/4,0))),
0)</f>
        <v/>
      </c>
      <c r="BT377" s="125">
        <f t="array" ref="BT377">
IFERROR(
_xlfn.IFS(
$DH377="день_1",
$BP377*$BL377/($AX377-$AW377+1)*BC377*(DAY(EOMONTH(BC$15,0))),
$DH377="день_2",
$BP377/30*MAX(MIN($AX377,EOMONTH(BC$15,0))-MAX($AW377,BC$15)+1,),
$DH377="раб.день",
$BP377/30*(IFERROR(
_xlfn.LET(_xlpm.VD,
CHOOSE(
{1;2;3;4;5;6;7;8;9;10;11;12;13;14;15;16;17;18},
45658,45659,45660,45661,45662,45663,45664,45665,45711,45724,45778,45779,45785,45786,45820,45821,45965,46022),
_xlfn.LET(_xlpm.DD,
MAX(MIN($AX377,EOMONTH(BC$15,0))-MAX($AW377,BC$15),),
_xlfn.IFS(
AND(MONTH($AW377)=MONTH(BC$15),MONTH($AX377)&lt;&gt;MONTH(BC$15)),
NETWORKDAYS.INTL($AW377,$AW377+_xlpm.DD,1,_xlpm.VD),
AND(MONTH($AW377)&lt;&gt;MONTH(BC$15),MONTH($AX377)=MONTH(BC$15)),
NETWORKDAYS.INTL(($AX377)-_xlpm.DD,$AX377,1,_xlpm.VD),
AND(MONTH($AW377)&lt;MONTH(BC$15),MONTH($AX377)&gt;MONTH(BC$15)),
NETWORKDAYS.INTL((EOMONTH(BC$15-1,1))-_xlpm.DD,EOMONTH(BC$15-1,1),1,_xlpm.VD),
AND(MONTH($AW377)=MONTH(BC$15),MONTH($AX377)=MONTH(BC$15)),
NETWORKDAYS.INTL($AW377,$AX377,1,_xlpm.VD)))),0)),
$DH377="месяц",
$BP377*BC377,
$DH377="неделя",
$BP377*BC377/7*(ROUNDUP((DAY(EOMONTH(BC$15,0)))/4,0))),
0)</f>
        <v/>
      </c>
      <c r="BU377" s="125">
        <f t="array" ref="BU377">
IFERROR(
_xlfn.IFS(
$DH377="день_1",
$BP377*$BL377/($AX377-$AW377+1)*BD377*(DAY(EOMONTH(BD$15,0))),
$DH377="день_2",
$BP377/30*MAX(MIN($AX377,EOMONTH(BD$15,0))-MAX($AW377,BD$15)+1,),
$DH377="раб.день",
$BP377/30*(IFERROR(
_xlfn.LET(_xlpm.VD,
CHOOSE(
{1;2;3;4;5;6;7;8;9;10;11;12;13;14;15;16;17;18},
45658,45659,45660,45661,45662,45663,45664,45665,45711,45724,45778,45779,45785,45786,45820,45821,45965,46022),
_xlfn.LET(_xlpm.DD,
MAX(MIN($AX377,EOMONTH(BD$15,0))-MAX($AW377,BD$15),),
_xlfn.IFS(
AND(MONTH($AW377)=MONTH(BD$15),MONTH($AX377)&lt;&gt;MONTH(BD$15)),
NETWORKDAYS.INTL($AW377,$AW377+_xlpm.DD,1,_xlpm.VD),
AND(MONTH($AW377)&lt;&gt;MONTH(BD$15),MONTH($AX377)=MONTH(BD$15)),
NETWORKDAYS.INTL(($AX377)-_xlpm.DD,$AX377,1,_xlpm.VD),
AND(MONTH($AW377)&lt;MONTH(BD$15),MONTH($AX377)&gt;MONTH(BD$15)),
NETWORKDAYS.INTL((EOMONTH(BD$15-1,1))-_xlpm.DD,EOMONTH(BD$15-1,1),1,_xlpm.VD),
AND(MONTH($AW377)=MONTH(BD$15),MONTH($AX377)=MONTH(BD$15)),
NETWORKDAYS.INTL($AW377,$AX377,1,_xlpm.VD)))),0)),
$DH377="месяц",
$BP377*BD377,
$DH377="неделя",
$BP377*BD377/7*(ROUNDUP((DAY(EOMONTH(BD$15,0)))/4,0))),
0)</f>
        <v/>
      </c>
      <c r="BV377" s="125">
        <f t="array" ref="BV377">
IFERROR(
_xlfn.IFS(
$DH377="день_1",
$BP377*$BL377/($AX377-$AW377+1)*BE377*(DAY(EOMONTH(BE$15,0))),
$DH377="день_2",
$BP377/30*MAX(MIN($AX377,EOMONTH(BE$15,0))-MAX($AW377,BE$15)+1,),
$DH377="раб.день",
$BP377/30*(IFERROR(
_xlfn.LET(_xlpm.VD,
CHOOSE(
{1;2;3;4;5;6;7;8;9;10;11;12;13;14;15;16;17;18},
45658,45659,45660,45661,45662,45663,45664,45665,45711,45724,45778,45779,45785,45786,45820,45821,45965,46022),
_xlfn.LET(_xlpm.DD,
MAX(MIN($AX377,EOMONTH(BE$15,0))-MAX($AW377,BE$15),),
_xlfn.IFS(
AND(MONTH($AW377)=MONTH(BE$15),MONTH($AX377)&lt;&gt;MONTH(BE$15)),
NETWORKDAYS.INTL($AW377,$AW377+_xlpm.DD,1,_xlpm.VD),
AND(MONTH($AW377)&lt;&gt;MONTH(BE$15),MONTH($AX377)=MONTH(BE$15)),
NETWORKDAYS.INTL(($AX377)-_xlpm.DD,$AX377,1,_xlpm.VD),
AND(MONTH($AW377)&lt;MONTH(BE$15),MONTH($AX377)&gt;MONTH(BE$15)),
NETWORKDAYS.INTL((EOMONTH(BE$15-1,1))-_xlpm.DD,EOMONTH(BE$15-1,1),1,_xlpm.VD),
AND(MONTH($AW377)=MONTH(BE$15),MONTH($AX377)=MONTH(BE$15)),
NETWORKDAYS.INTL($AW377,$AX377,1,_xlpm.VD)))),0)),
$DH377="месяц",
$BP377*BE377,
$DH377="неделя",
$BP377*BE377/7*(ROUNDUP((DAY(EOMONTH(BE$15,0)))/4,0))),
0)</f>
        <v/>
      </c>
      <c r="BW377" s="125">
        <f t="array" ref="BW377">
IFERROR(
_xlfn.IFS(
$DH377="день_1",
$BP377*$BL377/($AX377-$AW377+1)*BF377*(DAY(EOMONTH(BF$15,0))),
$DH377="день_2",
$BP377/30*MAX(MIN($AX377,EOMONTH(BF$15,0))-MAX($AW377,BF$15)+1,),
$DH377="раб.день",
$BP377/30*(IFERROR(
_xlfn.LET(_xlpm.VD,
CHOOSE(
{1;2;3;4;5;6;7;8;9;10;11;12;13;14;15;16;17;18},
45658,45659,45660,45661,45662,45663,45664,45665,45711,45724,45778,45779,45785,45786,45820,45821,45965,46022),
_xlfn.LET(_xlpm.DD,
MAX(MIN($AX377,EOMONTH(BF$15,0))-MAX($AW377,BF$15),),
_xlfn.IFS(
AND(MONTH($AW377)=MONTH(BF$15),MONTH($AX377)&lt;&gt;MONTH(BF$15)),
NETWORKDAYS.INTL($AW377,$AW377+_xlpm.DD,1,_xlpm.VD),
AND(MONTH($AW377)&lt;&gt;MONTH(BF$15),MONTH($AX377)=MONTH(BF$15)),
NETWORKDAYS.INTL(($AX377)-_xlpm.DD,$AX377,1,_xlpm.VD),
AND(MONTH($AW377)&lt;MONTH(BF$15),MONTH($AX377)&gt;MONTH(BF$15)),
NETWORKDAYS.INTL((EOMONTH(BF$15-1,1))-_xlpm.DD,EOMONTH(BF$15-1,1),1,_xlpm.VD),
AND(MONTH($AW377)=MONTH(BF$15),MONTH($AX377)=MONTH(BF$15)),
NETWORKDAYS.INTL($AW377,$AX377,1,_xlpm.VD)))),0)),
$DH377="месяц",
$BP377*BF377,
$DH377="неделя",
$BP377*BF377/7*(ROUNDUP((DAY(EOMONTH(BF$15,0)))/4,0))),
0)</f>
        <v/>
      </c>
      <c r="BX377" s="125">
        <f t="array" ref="BX377">
IFERROR(
_xlfn.IFS(
$DH377="день_1",
$BP377*$BL377/($AX377-$AW377+1)*BG377*(DAY(EOMONTH(BG$15,0))),
$DH377="день_2",
$BP377/30*MAX(MIN($AX377,EOMONTH(BG$15,0))-MAX($AW377,BG$15)+1,),
$DH377="раб.день",
$BP377/30*(IFERROR(
_xlfn.LET(_xlpm.VD,
CHOOSE(
{1;2;3;4;5;6;7;8;9;10;11;12;13;14;15;16;17;18},
45658,45659,45660,45661,45662,45663,45664,45665,45711,45724,45778,45779,45785,45786,45820,45821,45965,46022),
_xlfn.LET(_xlpm.DD,
MAX(MIN($AX377,EOMONTH(BG$15,0))-MAX($AW377,BG$15),),
_xlfn.IFS(
AND(MONTH($AW377)=MONTH(BG$15),MONTH($AX377)&lt;&gt;MONTH(BG$15)),
NETWORKDAYS.INTL($AW377,$AW377+_xlpm.DD,1,_xlpm.VD),
AND(MONTH($AW377)&lt;&gt;MONTH(BG$15),MONTH($AX377)=MONTH(BG$15)),
NETWORKDAYS.INTL(($AX377)-_xlpm.DD,$AX377,1,_xlpm.VD),
AND(MONTH($AW377)&lt;MONTH(BG$15),MONTH($AX377)&gt;MONTH(BG$15)),
NETWORKDAYS.INTL((EOMONTH(BG$15-1,1))-_xlpm.DD,EOMONTH(BG$15-1,1),1,_xlpm.VD),
AND(MONTH($AW377)=MONTH(BG$15),MONTH($AX377)=MONTH(BG$15)),
NETWORKDAYS.INTL($AW377,$AX377,1,_xlpm.VD)))),0)),
$DH377="месяц",
$BP377*BG377,
$DH377="неделя",
$BP377*BG377/7*(ROUNDUP((DAY(EOMONTH(BG$15,0)))/4,0))),
0)</f>
        <v/>
      </c>
      <c r="BY377" s="125">
        <f t="array" ref="BY377">
IFERROR(
_xlfn.IFS(
$DH377="день_1",
$BP377*$BL377/($AX377-$AW377+1)*BH377*(DAY(EOMONTH(BH$15,0))),
$DH377="день_2",
$BP377/30*MAX(MIN($AX377,EOMONTH(BH$15,0))-MAX($AW377,BH$15)+1,),
$DH377="раб.день",
$BP377/30*(IFERROR(
_xlfn.LET(_xlpm.VD,
CHOOSE(
{1;2;3;4;5;6;7;8;9;10;11;12;13;14;15;16;17;18},
45658,45659,45660,45661,45662,45663,45664,45665,45711,45724,45778,45779,45785,45786,45820,45821,45965,46022),
_xlfn.LET(_xlpm.DD,
MAX(MIN($AX377,EOMONTH(BH$15,0))-MAX($AW377,BH$15),),
_xlfn.IFS(
AND(MONTH($AW377)=MONTH(BH$15),MONTH($AX377)&lt;&gt;MONTH(BH$15)),
NETWORKDAYS.INTL($AW377,$AW377+_xlpm.DD,1,_xlpm.VD),
AND(MONTH($AW377)&lt;&gt;MONTH(BH$15),MONTH($AX377)=MONTH(BH$15)),
NETWORKDAYS.INTL(($AX377)-_xlpm.DD,$AX377,1,_xlpm.VD),
AND(MONTH($AW377)&lt;MONTH(BH$15),MONTH($AX377)&gt;MONTH(BH$15)),
NETWORKDAYS.INTL((EOMONTH(BH$15-1,1))-_xlpm.DD,EOMONTH(BH$15-1,1),1,_xlpm.VD),
AND(MONTH($AW377)=MONTH(BH$15),MONTH($AX377)=MONTH(BH$15)),
NETWORKDAYS.INTL($AW377,$AX377,1,_xlpm.VD)))),0)),
$DH377="месяц",
$BP377*BH377,
$DH377="неделя",
$BP377*BH377/7*(ROUNDUP((DAY(EOMONTH(BH$15,0)))/4,0))),
0)</f>
        <v/>
      </c>
      <c r="BZ377" s="125">
        <f t="array" ref="BZ377">
IFERROR(
_xlfn.IFS(
$DH377="день_1",
$BP377*$BL377/($AX377-$AW377+1)*BI377*(DAY(EOMONTH(BI$15,0))),
$DH377="день_2",
$BP377/30*MAX(MIN($AX377,EOMONTH(BI$15,0))-MAX($AW377,BI$15)+1,),
$DH377="раб.день",
$BP377/30*(IFERROR(
_xlfn.LET(_xlpm.VD,
CHOOSE(
{1;2;3;4;5;6;7;8;9;10;11;12;13;14;15;16;17;18},
45658,45659,45660,45661,45662,45663,45664,45665,45711,45724,45778,45779,45785,45786,45820,45821,45965,46022),
_xlfn.LET(_xlpm.DD,
MAX(MIN($AX377,EOMONTH(BI$15,0))-MAX($AW377,BI$15),),
_xlfn.IFS(
AND(MONTH($AW377)=MONTH(BI$15),MONTH($AX377)&lt;&gt;MONTH(BI$15)),
NETWORKDAYS.INTL($AW377,$AW377+_xlpm.DD,1,_xlpm.VD),
AND(MONTH($AW377)&lt;&gt;MONTH(BI$15),MONTH($AX377)=MONTH(BI$15)),
NETWORKDAYS.INTL(($AX377)-_xlpm.DD,$AX377,1,_xlpm.VD),
AND(MONTH($AW377)&lt;MONTH(BI$15),MONTH($AX377)&gt;MONTH(BI$15)),
NETWORKDAYS.INTL((EOMONTH(BI$15-1,1))-_xlpm.DD,EOMONTH(BI$15-1,1),1,_xlpm.VD),
AND(MONTH($AW377)=MONTH(BI$15),MONTH($AX377)=MONTH(BI$15)),
NETWORKDAYS.INTL($AW377,$AX377,1,_xlpm.VD)))),0)),
$DH377="месяц",
$BP377*BI377,
$DH377="неделя",
$BP377*BI377/7*(ROUNDUP((DAY(EOMONTH(BI$15,0)))/4,0))),
0)</f>
        <v/>
      </c>
      <c r="CA377" s="125">
        <f t="array" ref="CA377">
IFERROR(
_xlfn.IFS(
$DH377="день_1",
$BP377*$BL377/($AX377-$AW377+1)*BJ377*(DAY(EOMONTH(BJ$15,0))),
$DH377="день_2",
$BP377/30*MAX(MIN($AX377,EOMONTH(BJ$15,0))-MAX($AW377,BJ$15)+1,),
$DH377="раб.день",
$BP377/30*(IFERROR(
_xlfn.LET(_xlpm.VD,
CHOOSE(
{1;2;3;4;5;6;7;8;9;10;11;12;13;14;15;16;17;18},
45658,45659,45660,45661,45662,45663,45664,45665,45711,45724,45778,45779,45785,45786,45820,45821,45965,46022),
_xlfn.LET(_xlpm.DD,
MAX(MIN($AX377,EOMONTH(BJ$15,0))-MAX($AW377,BJ$15),),
_xlfn.IFS(
AND(MONTH($AW377)=MONTH(BJ$15),MONTH($AX377)&lt;&gt;MONTH(BJ$15)),
NETWORKDAYS.INTL($AW377,$AW377+_xlpm.DD,1,_xlpm.VD),
AND(MONTH($AW377)&lt;&gt;MONTH(BJ$15),MONTH($AX377)=MONTH(BJ$15)),
NETWORKDAYS.INTL(($AX377)-_xlpm.DD,$AX377,1,_xlpm.VD),
AND(MONTH($AW377)&lt;MONTH(BJ$15),MONTH($AX377)&gt;MONTH(BJ$15)),
NETWORKDAYS.INTL((EOMONTH(BJ$15-1,1))-_xlpm.DD,EOMONTH(BJ$15-1,1),1,_xlpm.VD),
AND(MONTH($AW377)=MONTH(BJ$15),MONTH($AX377)=MONTH(BJ$15)),
NETWORKDAYS.INTL($AW377,$AX377,1,_xlpm.VD)))),0)),
$DH377="месяц",
$BP377*BJ377,
$DH377="неделя",
$BP377*BJ377/7*(ROUNDUP((DAY(EOMONTH(BJ$15,0)))/4,0))),
0)</f>
        <v/>
      </c>
      <c r="CB377" s="125">
        <f t="array" ref="CB377">
IFERROR(
_xlfn.IFS(
$DH377="день_1",
$BP377*$BL377/($AX377-$AW377+1)*BK377*(DAY(EOMONTH(BK$15,0))),
$DH377="день_2",
$BP377/30*MAX(MIN($AX377,EOMONTH(BK$15,0))-MAX($AW377,BK$15)+1,),
$DH377="раб.день",
$BP377/30*(IFERROR(
_xlfn.LET(_xlpm.VD,
CHOOSE(
{1;2;3;4;5;6;7;8;9;10;11;12;13;14;15;16;17;18},
45658,45659,45660,45661,45662,45663,45664,45665,45711,45724,45778,45779,45785,45786,45820,45821,45965,46022),
_xlfn.LET(_xlpm.DD,
MAX(MIN($AX377,EOMONTH(BK$15,0))-MAX($AW377,BK$15),),
_xlfn.IFS(
AND(MONTH($AW377)=MONTH(BK$15),MONTH($AX377)&lt;&gt;MONTH(BK$15)),
NETWORKDAYS.INTL($AW377,$AW377+_xlpm.DD,1,_xlpm.VD),
AND(MONTH($AW377)&lt;&gt;MONTH(BK$15),MONTH($AX377)=MONTH(BK$15)),
NETWORKDAYS.INTL(($AX377)-_xlpm.DD,$AX377,1,_xlpm.VD),
AND(MONTH($AW377)&lt;MONTH(BK$15),MONTH($AX377)&gt;MONTH(BK$15)),
NETWORKDAYS.INTL((EOMONTH(BK$15-1,1))-_xlpm.DD,EOMONTH(BK$15-1,1),1,_xlpm.VD),
AND(MONTH($AW377)=MONTH(BK$15),MONTH($AX377)=MONTH(BK$15)),
NETWORKDAYS.INTL($AW377,$AX377,1,_xlpm.VD)))),0)),
$DH377="месяц",
$BP377*BK377,
$DH377="неделя",
$BP377*BK377/7*(ROUNDUP((DAY(EOMONTH(BK$15,0)))/4,0))),
0)</f>
        <v/>
      </c>
      <c r="CC377" s="125">
        <f>SUM($BQ377:$CB377)</f>
        <v/>
      </c>
      <c r="CD377" s="126">
        <f>SUM($EH377:$EH377)</f>
        <v/>
      </c>
      <c r="CE377" s="126">
        <f>$CD377*$AB377</f>
        <v/>
      </c>
      <c r="CF377" s="126">
        <f>SUM($EK377:$EK377)</f>
        <v/>
      </c>
      <c r="CG377" s="126">
        <f>$CF377*$AB377</f>
        <v/>
      </c>
      <c r="CH377" s="126">
        <f>SUM($CC377,$CE377,$CG377)</f>
        <v/>
      </c>
      <c r="CI377" s="126">
        <f>$CH377*(1+$CM377)</f>
        <v/>
      </c>
      <c r="CJ377" s="127" t="n">
        <v>0</v>
      </c>
      <c r="CK377" s="126">
        <f>SUM($CH377:$CH377)*(1+$CJ377)</f>
        <v/>
      </c>
      <c r="CL377" s="126">
        <f>SUM($CH377:$CH377)*(1+$CM377)</f>
        <v/>
      </c>
      <c r="CM377" s="59" t="inlineStr">
        <is>
          <t>20%</t>
        </is>
      </c>
      <c r="CN377" s="59" t="n"/>
      <c r="CO377" s="72" t="n"/>
      <c r="CP377" s="59" t="n"/>
      <c r="CQ377" s="73" t="n"/>
      <c r="CR377" s="73" t="n"/>
      <c r="CS377" s="73" t="n"/>
      <c r="CT377" s="72" t="n"/>
      <c r="CU377" s="79" t="inlineStr">
        <is>
          <t> </t>
        </is>
      </c>
      <c r="CV377" s="60" t="n"/>
      <c r="CW377" s="60" t="n"/>
      <c r="CX377" s="60" t="n"/>
      <c r="CY377" s="127">
        <f>IFERROR(($CC377-$EE377)/($EE377/(1-$DQ377)),0)</f>
        <v/>
      </c>
      <c r="CZ377" s="127">
        <f>IFERROR(1-$EI377/($CE377),0)</f>
        <v/>
      </c>
      <c r="DA377" s="127">
        <f>IFERROR(1-$EL377/($CG377),0)</f>
        <v/>
      </c>
      <c r="DB377" s="126">
        <f>ROUND(IFERROR(($CI377/(1+$CM377)-$EN377),0),2)</f>
        <v/>
      </c>
      <c r="DC377" s="128" t="n"/>
      <c r="DD377" s="125" t="n"/>
      <c r="DE377" s="75" t="n">
        <v>0</v>
      </c>
      <c r="DF377" s="128" t="n"/>
      <c r="DG377" s="125">
        <f>IF($DC377=0,0,$DD377*($DC377*100%-$DE377*$DF377))*SUM($AB377:$AB377)</f>
        <v/>
      </c>
      <c r="DH377" s="129" t="inlineStr">
        <is>
          <t>месяц</t>
        </is>
      </c>
      <c r="DI377" s="130">
        <f t="array" ref="DI377">IFERROR(
IF($ES377="LisChannel",
(ROUND(((INDEX({174.625;153.888888888889;130.972222222222},MATCH($AI377,{2;3;4}),0))*$AG377*$AI377),2)),0),0)</f>
        <v/>
      </c>
      <c r="DJ377" s="130">
        <f>
_xlfn.LET(_xlpm.X,
IFERROR(
IF($ES377="НовиковТВ",
(_xlfn.LET(_xlpm.NTV,
_xlfn.LET(_xlpm.MIN,350000,
IF(SUMIFS($DI:$DI,$ES:$ES,"НовиковТВ")&lt;=_xlpm.MIN,
(SUMIFS($DI:$DI,$ES:$ES,"НовиковТВ")/(COUNTIFS($ES:$ES,"НовиковТВ")))*_xlpm.MIN/SUMIFS($DI:$DI,$ES:$ES,"НовиковТВ"),
DI377)),
_xlpm.NTV+$DG377/(1-(1-(_xlpm.NTV)*(1-$DL377)*(1-$DM377)*(1-$DN377)*(1-$DO377)*(1-$DP377)/_xlpm.NTV))))/(1+$EP377),
$DI377+$DG377/(1-(1-($DI377)*(1-$DL377)*(1-$DM377)*(1-$DN377)*(1-$DO377)*(1-$DP377)/$DI377))),
0),
_xlpm.X*(1+$CM377)*(1+$CW377)-_xlpm.X*(1+$CM377)+_xlpm.X)</f>
        <v/>
      </c>
      <c r="DK377" s="125" t="inlineStr">
        <is>
          <t>послед.</t>
        </is>
      </c>
      <c r="DL377" s="63" t="n">
        <v>0</v>
      </c>
      <c r="DM377" s="63" t="n">
        <v>0</v>
      </c>
      <c r="DN377" s="63" t="n">
        <v>0</v>
      </c>
      <c r="DO377" s="63" t="n">
        <v>0</v>
      </c>
      <c r="DP377" s="63" t="n">
        <v>0</v>
      </c>
      <c r="DQ377" s="63">
        <f t="array" ref="DQ377">IFERROR(_xlfn.IFS(
$DK377="послед.",1-(1-$DL377)*(1-$DM377)*(1-$DN377)*(1-$DO377)*(1-$DP377),
$DK377="сумм.",$DL377+$DM377+$DN377+$DO377+$DP377),
0)</f>
        <v/>
      </c>
      <c r="DR377" s="125">
        <f t="array" ref="DR377">
IFERROR(
_xlfn.IFS(
$BL377=0,
0,
$BL377&gt;0,
_xlfn.IFS($DK377="послед.",
$DJ377*(1-$DL377)*(1-$DM377)*(1-$DN377)*(1-$DO377)*(1-$DP377),
$DK377="сумм.",
$DJ377*(1-($DL377+$DM377+$DN377+$DO377+$DP377)))),0)</f>
        <v/>
      </c>
      <c r="DS377" s="125">
        <f t="array" ref="DS377">
IFERROR(_xlfn.IFS(
$DH377="день_1",
$DR377*$BL377/($AX377-$AW377+1)*AZ377*(DAY(EOMONTH(AZ$15,0))),
$DH377="день_2",
$DR377/30*MAX(MIN($AX377,EOMONTH(AZ$15,0))-MAX($AW377,AZ$15)+1,),
$DH377="раб.день",
$DR377/30*(IFERROR(
_xlfn.LET(_xlpm.VD,
CHOOSE(
{1;2;3;4;5;6;7;8;9;10;11;12;13;14;15;16;17;18},
45658,45659,45660,45661,45662,45663,45664,45665,45711,45724,45778,45779,45785,45786,45820,45821,45965,46022),
_xlfn.LET(_xlpm.DD,
MAX(MIN($AX377,EOMONTH(AZ$15,0))-MAX($AW377,AZ$15),),
_xlfn.IFS(
AND(MONTH($AW377)=MONTH(AZ$15),MONTH($AX377)&lt;&gt;MONTH(AZ$15)),
NETWORKDAYS.INTL($AW377,$AW377+_xlpm.DD,1,_xlpm.VD),
AND(MONTH($AW377)&lt;&gt;MONTH(AZ$15),MONTH($AX377)=MONTH(AZ$15)),
NETWORKDAYS.INTL(($AX377)-_xlpm.DD,$AX377,1,_xlpm.VD),
AND(MONTH($AW377)&lt;MONTH(AZ$15),MONTH($AX377)&gt;MONTH(AZ$15)),
NETWORKDAYS.INTL((EOMONTH(AZ$15-1,1))-_xlpm.DD,EOMONTH(AZ$15-1,1),1,_xlpm.VD),
AND(MONTH($AW377)=MONTH(AZ$15),MONTH($AX377)=MONTH(AZ$15)),
NETWORKDAYS.INTL($AW377,$AX377,1,_xlpm.VD)))),0)),
$DH377="месяц",
$DR377*AZ377,
$DH377="неделя",
$DR377*AZ377/7*(ROUNDUP((DAY(EOMONTH(AZ$15,0)))/4,0))),
0)</f>
        <v/>
      </c>
      <c r="DT377" s="125">
        <f t="array" ref="DT377">
IFERROR(_xlfn.IFS(
$DH377="день_1",
$DR377*$BL377/($AX377-$AW377+1)*BA377*(DAY(EOMONTH(BA$15,0))),
$DH377="день_2",
$DR377/30*MAX(MIN($AX377,EOMONTH(BA$15,0))-MAX($AW377,BA$15)+1,),
$DH377="раб.день",
$DR377/30*(IFERROR(
_xlfn.LET(_xlpm.VD,
CHOOSE(
{1;2;3;4;5;6;7;8;9;10;11;12;13;14;15;16;17;18},
45658,45659,45660,45661,45662,45663,45664,45665,45711,45724,45778,45779,45785,45786,45820,45821,45965,46022),
_xlfn.LET(_xlpm.DD,
MAX(MIN($AX377,EOMONTH(BA$15,0))-MAX($AW377,BA$15),),
_xlfn.IFS(
AND(MONTH($AW377)=MONTH(BA$15),MONTH($AX377)&lt;&gt;MONTH(BA$15)),
NETWORKDAYS.INTL($AW377,$AW377+_xlpm.DD,1,_xlpm.VD),
AND(MONTH($AW377)&lt;&gt;MONTH(BA$15),MONTH($AX377)=MONTH(BA$15)),
NETWORKDAYS.INTL(($AX377)-_xlpm.DD,$AX377,1,_xlpm.VD),
AND(MONTH($AW377)&lt;MONTH(BA$15),MONTH($AX377)&gt;MONTH(BA$15)),
NETWORKDAYS.INTL((EOMONTH(BA$15-1,1))-_xlpm.DD,EOMONTH(BA$15-1,1),1,_xlpm.VD),
AND(MONTH($AW377)=MONTH(BA$15),MONTH($AX377)=MONTH(BA$15)),
NETWORKDAYS.INTL($AW377,$AX377,1,_xlpm.VD)))),0)),
$DH377="месяц",
$DR377*BA377,
$DH377="неделя",
$DR377*BA377/7*(ROUNDUP((DAY(EOMONTH(BA$15,0)))/4,0))),
0)</f>
        <v/>
      </c>
      <c r="DU377" s="125">
        <f t="array" ref="DU377">
IFERROR(_xlfn.IFS(
$DH377="день_1",
$DR377*$BL377/($AX377-$AW377+1)*BB377*(DAY(EOMONTH(BB$15,0))),
$DH377="день_2",
$DR377/30*MAX(MIN($AX377,EOMONTH(BB$15,0))-MAX($AW377,BB$15)+1,),
$DH377="раб.день",
$DR377/30*(IFERROR(
_xlfn.LET(_xlpm.VD,
CHOOSE(
{1;2;3;4;5;6;7;8;9;10;11;12;13;14;15;16;17;18},
45658,45659,45660,45661,45662,45663,45664,45665,45711,45724,45778,45779,45785,45786,45820,45821,45965,46022),
_xlfn.LET(_xlpm.DD,
MAX(MIN($AX377,EOMONTH(BB$15,0))-MAX($AW377,BB$15),),
_xlfn.IFS(
AND(MONTH($AW377)=MONTH(BB$15),MONTH($AX377)&lt;&gt;MONTH(BB$15)),
NETWORKDAYS.INTL($AW377,$AW377+_xlpm.DD,1,_xlpm.VD),
AND(MONTH($AW377)&lt;&gt;MONTH(BB$15),MONTH($AX377)=MONTH(BB$15)),
NETWORKDAYS.INTL(($AX377)-_xlpm.DD,$AX377,1,_xlpm.VD),
AND(MONTH($AW377)&lt;MONTH(BB$15),MONTH($AX377)&gt;MONTH(BB$15)),
NETWORKDAYS.INTL((EOMONTH(BB$15-1,1))-_xlpm.DD,EOMONTH(BB$15-1,1),1,_xlpm.VD),
AND(MONTH($AW377)=MONTH(BB$15),MONTH($AX377)=MONTH(BB$15)),
NETWORKDAYS.INTL($AW377,$AX377,1,_xlpm.VD)))),0)),
$DH377="месяц",
$DR377*BB377,
$DH377="неделя",
$DR377*BB377/7*(ROUNDUP((DAY(EOMONTH(BB$15,0)))/4,0))),
0)</f>
        <v/>
      </c>
      <c r="DV377" s="125">
        <f t="array" ref="DV377">
IFERROR(_xlfn.IFS(
$DH377="день_1",
$DR377*$BL377/($AX377-$AW377+1)*BC377*(DAY(EOMONTH(BC$15,0))),
$DH377="день_2",
$DR377/30*MAX(MIN($AX377,EOMONTH(BC$15,0))-MAX($AW377,BC$15)+1,),
$DH377="раб.день",
$DR377/30*(IFERROR(
_xlfn.LET(_xlpm.VD,
CHOOSE(
{1;2;3;4;5;6;7;8;9;10;11;12;13;14;15;16;17;18},
45658,45659,45660,45661,45662,45663,45664,45665,45711,45724,45778,45779,45785,45786,45820,45821,45965,46022),
_xlfn.LET(_xlpm.DD,
MAX(MIN($AX377,EOMONTH(BC$15,0))-MAX($AW377,BC$15),),
_xlfn.IFS(
AND(MONTH($AW377)=MONTH(BC$15),MONTH($AX377)&lt;&gt;MONTH(BC$15)),
NETWORKDAYS.INTL($AW377,$AW377+_xlpm.DD,1,_xlpm.VD),
AND(MONTH($AW377)&lt;&gt;MONTH(BC$15),MONTH($AX377)=MONTH(BC$15)),
NETWORKDAYS.INTL(($AX377)-_xlpm.DD,$AX377,1,_xlpm.VD),
AND(MONTH($AW377)&lt;MONTH(BC$15),MONTH($AX377)&gt;MONTH(BC$15)),
NETWORKDAYS.INTL((EOMONTH(BC$15-1,1))-_xlpm.DD,EOMONTH(BC$15-1,1),1,_xlpm.VD),
AND(MONTH($AW377)=MONTH(BC$15),MONTH($AX377)=MONTH(BC$15)),
NETWORKDAYS.INTL($AW377,$AX377,1,_xlpm.VD)))),0)),
$DH377="месяц",
$DR377*BC377,
$DH377="неделя",
$DR377*BC377/7*(ROUNDUP((DAY(EOMONTH(BC$15,0)))/4,0))),
0)</f>
        <v/>
      </c>
      <c r="DW377" s="125">
        <f t="array" ref="DW377">
IFERROR(_xlfn.IFS(
$DH377="день_1",
$DR377*$BL377/($AX377-$AW377+1)*BD377*(DAY(EOMONTH(BD$15,0))),
$DH377="день_2",
$DR377/30*MAX(MIN($AX377,EOMONTH(BD$15,0))-MAX($AW377,BD$15)+1,),
$DH377="раб.день",
$DR377/30*(IFERROR(
_xlfn.LET(_xlpm.VD,
CHOOSE(
{1;2;3;4;5;6;7;8;9;10;11;12;13;14;15;16;17;18},
45658,45659,45660,45661,45662,45663,45664,45665,45711,45724,45778,45779,45785,45786,45820,45821,45965,46022),
_xlfn.LET(_xlpm.DD,
MAX(MIN($AX377,EOMONTH(BD$15,0))-MAX($AW377,BD$15),),
_xlfn.IFS(
AND(MONTH($AW377)=MONTH(BD$15),MONTH($AX377)&lt;&gt;MONTH(BD$15)),
NETWORKDAYS.INTL($AW377,$AW377+_xlpm.DD,1,_xlpm.VD),
AND(MONTH($AW377)&lt;&gt;MONTH(BD$15),MONTH($AX377)=MONTH(BD$15)),
NETWORKDAYS.INTL(($AX377)-_xlpm.DD,$AX377,1,_xlpm.VD),
AND(MONTH($AW377)&lt;MONTH(BD$15),MONTH($AX377)&gt;MONTH(BD$15)),
NETWORKDAYS.INTL((EOMONTH(BD$15-1,1))-_xlpm.DD,EOMONTH(BD$15-1,1),1,_xlpm.VD),
AND(MONTH($AW377)=MONTH(BD$15),MONTH($AX377)=MONTH(BD$15)),
NETWORKDAYS.INTL($AW377,$AX377,1,_xlpm.VD)))),0)),
$DH377="месяц",
$DR377*BD377,
$DH377="неделя",
$DR377*BD377/7*(ROUNDUP((DAY(EOMONTH(BD$15,0)))/4,0))),
0)</f>
        <v/>
      </c>
      <c r="DX377" s="125">
        <f t="array" ref="DX377">
IFERROR(_xlfn.IFS(
$DH377="день_1",
$DR377*$BL377/($AX377-$AW377+1)*BE377*(DAY(EOMONTH(BE$15,0))),
$DH377="день_2",
$DR377/30*MAX(MIN($AX377,EOMONTH(BE$15,0))-MAX($AW377,BE$15)+1,),
$DH377="раб.день",
$DR377/30*(IFERROR(
_xlfn.LET(_xlpm.VD,
CHOOSE(
{1;2;3;4;5;6;7;8;9;10;11;12;13;14;15;16;17;18},
45658,45659,45660,45661,45662,45663,45664,45665,45711,45724,45778,45779,45785,45786,45820,45821,45965,46022),
_xlfn.LET(_xlpm.DD,
MAX(MIN($AX377,EOMONTH(BE$15,0))-MAX($AW377,BE$15),),
_xlfn.IFS(
AND(MONTH($AW377)=MONTH(BE$15),MONTH($AX377)&lt;&gt;MONTH(BE$15)),
NETWORKDAYS.INTL($AW377,$AW377+_xlpm.DD,1,_xlpm.VD),
AND(MONTH($AW377)&lt;&gt;MONTH(BE$15),MONTH($AX377)=MONTH(BE$15)),
NETWORKDAYS.INTL(($AX377)-_xlpm.DD,$AX377,1,_xlpm.VD),
AND(MONTH($AW377)&lt;MONTH(BE$15),MONTH($AX377)&gt;MONTH(BE$15)),
NETWORKDAYS.INTL((EOMONTH(BE$15-1,1))-_xlpm.DD,EOMONTH(BE$15-1,1),1,_xlpm.VD),
AND(MONTH($AW377)=MONTH(BE$15),MONTH($AX377)=MONTH(BE$15)),
NETWORKDAYS.INTL($AW377,$AX377,1,_xlpm.VD)))),0)),
$DH377="месяц",
$DR377*BE377,
$DH377="неделя",
$DR377*BE377/7*(ROUNDUP((DAY(EOMONTH(BE$15,0)))/4,0))),
0)</f>
        <v/>
      </c>
      <c r="DY377" s="125">
        <f t="array" ref="DY377">
IFERROR(_xlfn.IFS(
$DH377="день_1",
$DR377*$BL377/($AX377-$AW377+1)*BF377*(DAY(EOMONTH(BF$15,0))),
$DH377="день_2",
$DR377/30*MAX(MIN($AX377,EOMONTH(BF$15,0))-MAX($AW377,BF$15)+1,),
$DH377="раб.день",
$DR377/30*(IFERROR(
_xlfn.LET(_xlpm.VD,
CHOOSE(
{1;2;3;4;5;6;7;8;9;10;11;12;13;14;15;16;17;18},
45658,45659,45660,45661,45662,45663,45664,45665,45711,45724,45778,45779,45785,45786,45820,45821,45965,46022),
_xlfn.LET(_xlpm.DD,
MAX(MIN($AX377,EOMONTH(BF$15,0))-MAX($AW377,BF$15),),
_xlfn.IFS(
AND(MONTH($AW377)=MONTH(BF$15),MONTH($AX377)&lt;&gt;MONTH(BF$15)),
NETWORKDAYS.INTL($AW377,$AW377+_xlpm.DD,1,_xlpm.VD),
AND(MONTH($AW377)&lt;&gt;MONTH(BF$15),MONTH($AX377)=MONTH(BF$15)),
NETWORKDAYS.INTL(($AX377)-_xlpm.DD,$AX377,1,_xlpm.VD),
AND(MONTH($AW377)&lt;MONTH(BF$15),MONTH($AX377)&gt;MONTH(BF$15)),
NETWORKDAYS.INTL((EOMONTH(BF$15-1,1))-_xlpm.DD,EOMONTH(BF$15-1,1),1,_xlpm.VD),
AND(MONTH($AW377)=MONTH(BF$15),MONTH($AX377)=MONTH(BF$15)),
NETWORKDAYS.INTL($AW377,$AX377,1,_xlpm.VD)))),0)),
$DH377="месяц",
$DR377*BF377,
$DH377="неделя",
$DR377*BF377/7*(ROUNDUP((DAY(EOMONTH(BF$15,0)))/4,0))),
0)</f>
        <v/>
      </c>
      <c r="DZ377" s="125">
        <f t="array" ref="DZ377">
IFERROR(_xlfn.IFS(
$DH377="день_1",
$DR377*$BL377/($AX377-$AW377+1)*BG377*(DAY(EOMONTH(BG$15,0))),
$DH377="день_2",
$DR377/30*MAX(MIN($AX377,EOMONTH(BG$15,0))-MAX($AW377,BG$15)+1,),
$DH377="раб.день",
$DR377/30*(IFERROR(
_xlfn.LET(_xlpm.VD,
CHOOSE(
{1;2;3;4;5;6;7;8;9;10;11;12;13;14;15;16;17;18},
45658,45659,45660,45661,45662,45663,45664,45665,45711,45724,45778,45779,45785,45786,45820,45821,45965,46022),
_xlfn.LET(_xlpm.DD,
MAX(MIN($AX377,EOMONTH(BG$15,0))-MAX($AW377,BG$15),),
_xlfn.IFS(
AND(MONTH($AW377)=MONTH(BG$15),MONTH($AX377)&lt;&gt;MONTH(BG$15)),
NETWORKDAYS.INTL($AW377,$AW377+_xlpm.DD,1,_xlpm.VD),
AND(MONTH($AW377)&lt;&gt;MONTH(BG$15),MONTH($AX377)=MONTH(BG$15)),
NETWORKDAYS.INTL(($AX377)-_xlpm.DD,$AX377,1,_xlpm.VD),
AND(MONTH($AW377)&lt;MONTH(BG$15),MONTH($AX377)&gt;MONTH(BG$15)),
NETWORKDAYS.INTL((EOMONTH(BG$15-1,1))-_xlpm.DD,EOMONTH(BG$15-1,1),1,_xlpm.VD),
AND(MONTH($AW377)=MONTH(BG$15),MONTH($AX377)=MONTH(BG$15)),
NETWORKDAYS.INTL($AW377,$AX377,1,_xlpm.VD)))),0)),
$DH377="месяц",
$DR377*BG377,
$DH377="неделя",
$DR377*BG377/7*(ROUNDUP((DAY(EOMONTH(BG$15,0)))/4,0))),
0)</f>
        <v/>
      </c>
      <c r="EA377" s="125">
        <f t="array" ref="EA377">
IFERROR(_xlfn.IFS(
$DH377="день_1",
$DR377*$BL377/($AX377-$AW377+1)*BH377*(DAY(EOMONTH(BH$15,0))),
$DH377="день_2",
$DR377/30*MAX(MIN($AX377,EOMONTH(BH$15,0))-MAX($AW377,BH$15)+1,),
$DH377="раб.день",
$DR377/30*(IFERROR(
_xlfn.LET(_xlpm.VD,
CHOOSE(
{1;2;3;4;5;6;7;8;9;10;11;12;13;14;15;16;17;18},
45658,45659,45660,45661,45662,45663,45664,45665,45711,45724,45778,45779,45785,45786,45820,45821,45965,46022),
_xlfn.LET(_xlpm.DD,
MAX(MIN($AX377,EOMONTH(BH$15,0))-MAX($AW377,BH$15),),
_xlfn.IFS(
AND(MONTH($AW377)=MONTH(BH$15),MONTH($AX377)&lt;&gt;MONTH(BH$15)),
NETWORKDAYS.INTL($AW377,$AW377+_xlpm.DD,1,_xlpm.VD),
AND(MONTH($AW377)&lt;&gt;MONTH(BH$15),MONTH($AX377)=MONTH(BH$15)),
NETWORKDAYS.INTL(($AX377)-_xlpm.DD,$AX377,1,_xlpm.VD),
AND(MONTH($AW377)&lt;MONTH(BH$15),MONTH($AX377)&gt;MONTH(BH$15)),
NETWORKDAYS.INTL((EOMONTH(BH$15-1,1))-_xlpm.DD,EOMONTH(BH$15-1,1),1,_xlpm.VD),
AND(MONTH($AW377)=MONTH(BH$15),MONTH($AX377)=MONTH(BH$15)),
NETWORKDAYS.INTL($AW377,$AX377,1,_xlpm.VD)))),0)),
$DH377="месяц",
$DR377*BH377,
$DH377="неделя",
$DR377*BH377/7*(ROUNDUP((DAY(EOMONTH(BH$15,0)))/4,0))),
0)</f>
        <v/>
      </c>
      <c r="EB377" s="125">
        <f t="array" ref="EB377">
IFERROR(_xlfn.IFS(
$DH377="день_1",
$DR377*$BL377/($AX377-$AW377+1)*BI377*(DAY(EOMONTH(BI$15,0))),
$DH377="день_2",
$DR377/30*MAX(MIN($AX377,EOMONTH(BI$15,0))-MAX($AW377,BI$15)+1,),
$DH377="раб.день",
$DR377/30*(IFERROR(
_xlfn.LET(_xlpm.VD,
CHOOSE(
{1;2;3;4;5;6;7;8;9;10;11;12;13;14;15;16;17;18},
45658,45659,45660,45661,45662,45663,45664,45665,45711,45724,45778,45779,45785,45786,45820,45821,45965,46022),
_xlfn.LET(_xlpm.DD,
MAX(MIN($AX377,EOMONTH(BI$15,0))-MAX($AW377,BI$15),),
_xlfn.IFS(
AND(MONTH($AW377)=MONTH(BI$15),MONTH($AX377)&lt;&gt;MONTH(BI$15)),
NETWORKDAYS.INTL($AW377,$AW377+_xlpm.DD,1,_xlpm.VD),
AND(MONTH($AW377)&lt;&gt;MONTH(BI$15),MONTH($AX377)=MONTH(BI$15)),
NETWORKDAYS.INTL(($AX377)-_xlpm.DD,$AX377,1,_xlpm.VD),
AND(MONTH($AW377)&lt;MONTH(BI$15),MONTH($AX377)&gt;MONTH(BI$15)),
NETWORKDAYS.INTL((EOMONTH(BI$15-1,1))-_xlpm.DD,EOMONTH(BI$15-1,1),1,_xlpm.VD),
AND(MONTH($AW377)=MONTH(BI$15),MONTH($AX377)=MONTH(BI$15)),
NETWORKDAYS.INTL($AW377,$AX377,1,_xlpm.VD)))),0)),
$DH377="месяц",
$DR377*BI377,
$DH377="неделя",
$DR377*BI377/7*(ROUNDUP((DAY(EOMONTH(BI$15,0)))/4,0))),
0)</f>
        <v/>
      </c>
      <c r="EC377" s="125">
        <f t="array" ref="EC377">
IFERROR(_xlfn.IFS(
$DH377="день_1",
$DR377*$BL377/($AX377-$AW377+1)*BJ377*(DAY(EOMONTH(BJ$15,0))),
$DH377="день_2",
$DR377/30*MAX(MIN($AX377,EOMONTH(BJ$15,0))-MAX($AW377,BJ$15)+1,),
$DH377="раб.день",
$DR377/30*(IFERROR(
_xlfn.LET(_xlpm.VD,
CHOOSE(
{1;2;3;4;5;6;7;8;9;10;11;12;13;14;15;16;17;18},
45658,45659,45660,45661,45662,45663,45664,45665,45711,45724,45778,45779,45785,45786,45820,45821,45965,46022),
_xlfn.LET(_xlpm.DD,
MAX(MIN($AX377,EOMONTH(BJ$15,0))-MAX($AW377,BJ$15),),
_xlfn.IFS(
AND(MONTH($AW377)=MONTH(BJ$15),MONTH($AX377)&lt;&gt;MONTH(BJ$15)),
NETWORKDAYS.INTL($AW377,$AW377+_xlpm.DD,1,_xlpm.VD),
AND(MONTH($AW377)&lt;&gt;MONTH(BJ$15),MONTH($AX377)=MONTH(BJ$15)),
NETWORKDAYS.INTL(($AX377)-_xlpm.DD,$AX377,1,_xlpm.VD),
AND(MONTH($AW377)&lt;MONTH(BJ$15),MONTH($AX377)&gt;MONTH(BJ$15)),
NETWORKDAYS.INTL((EOMONTH(BJ$15-1,1))-_xlpm.DD,EOMONTH(BJ$15-1,1),1,_xlpm.VD),
AND(MONTH($AW377)=MONTH(BJ$15),MONTH($AX377)=MONTH(BJ$15)),
NETWORKDAYS.INTL($AW377,$AX377,1,_xlpm.VD)))),0)),
$DH377="месяц",
$DR377*BJ377,
$DH377="неделя",
$DR377*BJ377/7*(ROUNDUP((DAY(EOMONTH(BJ$15,0)))/4,0))),
0)</f>
        <v/>
      </c>
      <c r="ED377" s="125">
        <f t="array" ref="ED377">
IFERROR(_xlfn.IFS(
$DH377="день_1",
$DR377*$BL377/($AX377-$AW377+1)*BK377*(DAY(EOMONTH(BK$15,0))),
$DH377="день_2",
$DR377/30*MAX(MIN($AX377,EOMONTH(BK$15,0))-MAX($AW377,BK$15)+1,),
$DH377="раб.день",
$DR377/30*(IFERROR(
_xlfn.LET(_xlpm.VD,
CHOOSE(
{1;2;3;4;5;6;7;8;9;10;11;12;13;14;15;16;17;18},
45658,45659,45660,45661,45662,45663,45664,45665,45711,45724,45778,45779,45785,45786,45820,45821,45965,46022),
_xlfn.LET(_xlpm.DD,
MAX(MIN($AX377,EOMONTH(BK$15,0))-MAX($AW377,BK$15),),
_xlfn.IFS(
AND(MONTH($AW377)=MONTH(BK$15),MONTH($AX377)&lt;&gt;MONTH(BK$15)),
NETWORKDAYS.INTL($AW377,$AW377+_xlpm.DD,1,_xlpm.VD),
AND(MONTH($AW377)&lt;&gt;MONTH(BK$15),MONTH($AX377)=MONTH(BK$15)),
NETWORKDAYS.INTL(($AX377)-_xlpm.DD,$AX377,1,_xlpm.VD),
AND(MONTH($AW377)&lt;MONTH(BK$15),MONTH($AX377)&gt;MONTH(BK$15)),
NETWORKDAYS.INTL((EOMONTH(BK$15-1,1))-_xlpm.DD,EOMONTH(BK$15-1,1),1,_xlpm.VD),
AND(MONTH($AW377)=MONTH(BK$15),MONTH($AX377)=MONTH(BK$15)),
NETWORKDAYS.INTL($AW377,$AX377,1,_xlpm.VD)))),0)),
$DH377="месяц",
$DR377*BK377,
$DH377="неделя",
$DR377*BK377/7*(ROUNDUP((DAY(EOMONTH(BK$15,0)))/4,0))),
0)</f>
        <v/>
      </c>
      <c r="EE377" s="125">
        <f>SUM($DS377,$DT377,$DU377,$DV377,$DW377,$DX377,$DY377,$DZ377,$EA377,$EB377,$EC377,$ED377)</f>
        <v/>
      </c>
      <c r="EF377" s="125">
        <f>IFERROR(ROUND($EE377*(1+$EP377),2),0)</f>
        <v/>
      </c>
      <c r="EG377" s="128" t="n">
        <v>1</v>
      </c>
      <c r="EH377" s="126" t="n">
        <v>0</v>
      </c>
      <c r="EI377" s="126">
        <f>ROUND(SUM($EH377:$EH377)*SUM($AB377:$AB377)*$EG377,2)</f>
        <v/>
      </c>
      <c r="EJ377" s="126">
        <f>ROUND($EI377*(1+$EP377),2)</f>
        <v/>
      </c>
      <c r="EK377" s="126" t="n">
        <v>0</v>
      </c>
      <c r="EL377" s="126">
        <f>ROUND(SUM($EK377:$EK377)*SUM($AB377:$AB377)*$EG377,2)</f>
        <v/>
      </c>
      <c r="EM377" s="126">
        <f>ROUND($EL377*(1+$EP377),2)</f>
        <v/>
      </c>
      <c r="EN377" s="126">
        <f>SUM($EE377,$EI377,$EL377)</f>
        <v/>
      </c>
      <c r="EO377" s="126">
        <f>SUM($EF377,$EJ377,$EM377)</f>
        <v/>
      </c>
      <c r="EP377" s="59" t="inlineStr">
        <is>
          <t>20%</t>
        </is>
      </c>
      <c r="EQ377" s="59" t="n"/>
      <c r="ER377" s="60">
        <f t="array" ref="ER377">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MATCH(ES377,
{"AMS";"RussOutdoor";"HD Outdoor";"Ingroup";"IQ";"Ledproduction";"LisChannel";"Logic";"Media-PPL";"NovikovTV | НовиковТВ";"SMA";"SOK";"КрокусТВ | CrocusTV | IndoorTV";"Сити";"ТЯК Москва"},
0)),"")</f>
        <v/>
      </c>
      <c r="ES377" s="60" t="n"/>
      <c r="ET377" s="60">
        <f t="array" ref="ET377">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MATCH(ES377,
{"AMS";"RussOutdoor";"HD Outdoor";"Ingroup";"IQ";"Ledproduction";"LisChannel";"Logic";"Media-PPL";"NovikovTV | НовиковТВ";"SMA";"SOK";"КрокусТВ | CrocusTV | IndoorTV";"Сити";"ТЯК Москва"},
0)),"")</f>
        <v/>
      </c>
      <c r="EU377" s="60" t="n"/>
      <c r="EV377" s="60" t="n"/>
      <c r="EX377" s="110">
        <f t="array" ref="EX377">
($AR377/30
+N("ТРАФИК ПЛОЩАДКИ"))*
(IFERROR(
_xlfn.LET(
_xlpm.GPR,
HLOOKUP($L377,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(MATCH($T377,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IF($Q377="цифровой",_xlpm.GPR/$AG377,_xlpm.GPR/60)),
0)
+N("DWELL TIME"))*
(IF($AB377=0,0,IF($AB377=1,0.3,IF($AB377=2,0.5,IF($AB377&gt;2,1))))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_xlfn.IFS($AC377="да",1.2,$AC377="нет",1)*
_xlfn.IFS($AD377="да",1.2,$AD377="нет",1)*
IF(R377="статический",1,1.2)*
$X377*
INDEX(
{1.2;1;1.2;1.2;1;1.2;1.2;1.2;1.2;1.2;1.2;1;1.2;1.2;1.2;1.2;1;1;1.2;1.2;1.2;1;1;1;1;1.2;1.2;1.2;1.2;1;1;1;1;1.2;1.2;1.2;1.2;1.2;1.2;1.2;1.2;1;1;1.2;1;1;1;1;1.5;1;1;1.5;1.5;1.2},
MATCH($Q377,_xlpm.MI,0)))&gt;{0.02;0.04;0.06;0.1;0.2;0.4;0.6;0.8;1;2;4;6})),
{0;1;2;3;4;5;6;7;8;9;10;11;12},
0)))
+N("КОЭФФИЦИЕНТ КОНТАКТА"))))*
(_xlfn.IFS($X377&lt;0.1,$X377/1000,$X377&gt;25,5.2,AND($X377&gt;=0.1,$X377&lt;=25),(($X377*2+0.1)/10)*($X377/10)))*
IFERROR((_xlfn.LET(
_xlpm.MA,
{0;0.8;0.85;0.9;0.95;1},
_xlpm.MAA,
{0;1;2;3;4;5},
INDEX(_xlpm.MA,MATCH(SUMPRODUCT(--((IF(ROUND(_xlpm.MAA,1)&gt;5,5,ROUND($AB377,1)))&gt;{0;1;2;3;4;5})),_xlpm.MAA,0)))
+N("КОЭФФИЦИЕНТ КОЛ-ВО КОНСТРУКЦИЙ")),1)*
$AB377,0))*
(IF($Q377="цифровой",$AG377/15*$AI377,1)
+N("ДЛЯ ЦИФРЫ"))</f>
        <v/>
      </c>
      <c r="EY377" s="110">
        <f>IFERROR(EX377*AY377,0)</f>
        <v/>
      </c>
      <c r="EZ377" s="131">
        <f>IFERROR(DP377/EY377*1000,0)</f>
        <v/>
      </c>
      <c r="FA377" s="112">
        <f>IFERROR(FC377/FB377,0)</f>
        <v/>
      </c>
      <c r="FB377" s="112">
        <f>IFERROR((FC377/(EY377/FF377*#REF!))*0.825,0)</f>
        <v/>
      </c>
      <c r="FC377" s="112">
        <f>IFERROR(((EX377*30/AR377)*100)/30,0)</f>
        <v/>
      </c>
      <c r="FD377" s="112">
        <f>IFERROR(EY377/G377*100%,0)</f>
        <v/>
      </c>
      <c r="FE377" s="112">
        <f>IFERROR(FD377/FC377*100%,0)</f>
        <v/>
      </c>
      <c r="FF377" s="110">
        <f>IFERROR(AR377/30*AY377,0)</f>
        <v/>
      </c>
    </row>
    <row r="378" ht="13" customHeight="1">
      <c r="A378" s="59" t="n"/>
      <c r="B378" s="60" t="n"/>
      <c r="C378" s="60" t="n"/>
      <c r="D378" s="60">
        <f t="array" ref="D378">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MATCH($E378,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78" s="60">
        <f t="array" ref="E378">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MATCH($F378,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78" s="60" t="inlineStr"/>
      <c r="G378" s="60" t="n"/>
      <c r="H378" s="60">
        <f t="array" ref="H378">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MATCH($I378,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78" s="60" t="n"/>
      <c r="J378" s="60" t="n"/>
      <c r="K378" s="60" t="n"/>
      <c r="L378" s="60" t="n"/>
      <c r="M378" s="60" t="n"/>
      <c r="N378" s="60" t="n"/>
      <c r="O378" s="60" t="n"/>
      <c r="P378" s="60">
        <f t="array" ref="P378">
_xlfn.IFS(
ISNUMBER(MATCH($Q378,{"шелфбаннер","разделитель","монетница","чековая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ISNUMBER(MATCH($Q378,{"LED/LCD","видеокулер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ISNUMBER(MATCH($Q378,{"автомобиль","машина","выставочное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ISNUMBER(MATCH($Q378,{"билборд","лифтовая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ISNUMBER(MATCH($Q378,{"навигация","подвесной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ISNUMBER(MATCH($Q378,{"движущаяся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ISNUMBER(MATCH($Q378,{"каталог","журнал"},)),
"Пресса",
$Q378="","")</f>
        <v/>
      </c>
      <c r="Q378" s="60" t="n"/>
      <c r="R378" s="60">
        <f t="array" ref="R378">
IFERROR(
_xlfn.IFS(
OR(ISNUMBER(MATCH($Q378,{"экспозиция","макет","стенд","автостенд","авто стенд","выставочное пространство","выставочные стенды","модульные выставочные стенды","3Д конструкция","3D конструкция"},)),P378="Экспонирование"),
"нестандартный",
ISNUMBER(MATCH($Q378,{"скроллер","призматрон"},)),
"динамический",
$P378="Видео",
"цифровой",
OR($P378="Пресса",$P378="Щит",$P378="POSm",$P378="Подвес",$P378="Брендирование/оклейка"),
"статический"),"")</f>
        <v/>
      </c>
      <c r="S378" s="59" t="n"/>
      <c r="T378" s="60" t="n"/>
      <c r="U378" s="60" t="n"/>
      <c r="V378" s="60">
        <f>
IF(P378="Видео",
"цифровой постер/ролик",
IF(ISNUMBER(MATCH(Q378,{"короб световой","короб световой | лайтбокс","короб световой | кристалайт","лайтбокс","лайт бокс","кристалайт","LB","lightbox"},)),
"бэклит",
IF(P378="Брендирование/оклейка",
"перфарированная пленка/самоклейка",
IF(P378="Экспонирование",
"под запрос",
IF(P378="Подвес",
"баннер/ткань",
"")))))</f>
        <v/>
      </c>
      <c r="W378" s="59" t="n"/>
      <c r="X378" s="59" t="n"/>
      <c r="Y378" s="59" t="n"/>
      <c r="Z378" s="61" t="n"/>
      <c r="AA378" s="61" t="n"/>
      <c r="AB378" s="61">
        <f>IF(BL378&gt;0,Z378,0)</f>
        <v/>
      </c>
      <c r="AC378" s="59" t="n"/>
      <c r="AD378" s="59" t="n"/>
      <c r="AE378" s="59" t="n"/>
      <c r="AF378" s="59" t="n"/>
      <c r="AG378" s="59" t="n"/>
      <c r="AH378" s="59" t="n"/>
      <c r="AI378" s="59" t="n"/>
      <c r="AJ378" s="59" t="n"/>
      <c r="AK378" s="59" t="n"/>
      <c r="AL378" s="62">
        <f>IFERROR(IF(OR(R378="статический",R378="динамический",R378="нестандартный",R378="",R378=""),"-",IF(AND(AH378="-",AI378="-"),"-",AK378*3600/AH378*AI378)),"-")</f>
        <v/>
      </c>
      <c r="AM378" s="62">
        <f>IFERROR(IF(OR(R378="статический",R378="динамический",R378="",R378="", R378="BTL",R378="нестандартный"),"-",AG378*AI378*AL378/60),"-")</f>
        <v/>
      </c>
      <c r="AN378" s="63">
        <f>IFERROR(IF(AH378="","-",AG378*AI378/AH378),"-")</f>
        <v/>
      </c>
      <c r="AO378" s="59">
        <f>IFERROR(IF(OR($R378="статический",$R378="динамический",$R378="",$R378="",$R378="BTL",$R378="нестандартный"),"-",$AL378*$AY378),"-")</f>
        <v/>
      </c>
      <c r="AP378" s="62">
        <f>IFERROR(IF(OR($R378="статический",$R378="динамический",$R378="",$R378="",$R378="BTL",$R378="нестандартный"),"-",$AM378*AY378),"-")</f>
        <v/>
      </c>
      <c r="AQ378" s="64" t="n"/>
      <c r="AR378" s="61" t="n"/>
      <c r="AS378" s="61" t="n"/>
      <c r="AT378" s="61" t="n"/>
      <c r="AU378" s="65" t="n"/>
      <c r="AV378" s="124">
        <f>IFERROR(DR378/AT378*1000,"n/a")</f>
        <v/>
      </c>
      <c r="AW378" s="67" t="n"/>
      <c r="AX378" s="67" t="n"/>
      <c r="AY378" s="43">
        <f>IFERROR(IF(OR($AW378="",$AX378=""),"",_xlfn.DAYS($AX378+1,$AW378)),"")</f>
        <v/>
      </c>
      <c r="AZ378" s="68">
        <f t="array" ref="AZ378">
_xlfn.LET(_xlpm.COEFF,
IF($AW378+$AX378=0,0,IF(MAX(MIN($AX378,EOMONTH(AZ$15,0))-MAX($AW378,AZ$15)+1,)&gt;0,1,0)),
_xlfn.IFS(
$ES378="LisChannel",
_xlpm.COEFF*
INDEX({1;1;1.2;1.2;1;1;1;1;1.2;1.2;1.2;1.2},
MATCH(MONTH(AZ$15),
{1,2,3,4,5,6,7,8,9,10,11,12})),
CONCATENATE($ES378," ",$L378)="RussOutdoor метро",
_xlpm.COEFF*
INDEX({0.8;0.9;1.1;1.1;1;1;1;1;1.1;1.1;1.1;1.1},
MATCH(MONTH(AZ$15),
{1,2,3,4,5,6,7,8,9,10,11,12})),
$ES378&lt;&gt;"LisChannel",
_xlpm.COEFF,
$ES378&lt;&gt;"RussOutdoor",
_xlpm.COEFF))</f>
        <v/>
      </c>
      <c r="BA378" s="68">
        <f t="array" ref="BA378">
_xlfn.LET(_xlpm.COEFF,
IF($AW378+$AX378=0,0,IF(MAX(MIN($AX378,EOMONTH(BA$15,0))-MAX($AW378,BA$15)+1,)&gt;0,1,0)),
_xlfn.IFS(
$ES378="LisChannel",
_xlpm.COEFF*
INDEX({1;1;1.2;1.2;1;1;1;1;1.2;1.2;1.2;1.2},
MATCH(MONTH(BA$15),
{1,2,3,4,5,6,7,8,9,10,11,12})),
CONCATENATE($ES378," ",$L378)="RussOutdoor метро",
_xlpm.COEFF*
INDEX({0.8;0.9;1.1;1.1;1;1;1;1;1.1;1.1;1.1;1.1},
MATCH(MONTH(BA$15),
{1,2,3,4,5,6,7,8,9,10,11,12})),
$ES378&lt;&gt;"LisChannel",
_xlpm.COEFF,
$ES378&lt;&gt;"RussOutdoor",
_xlpm.COEFF))</f>
        <v/>
      </c>
      <c r="BB378" s="68">
        <f t="array" ref="BB378">
_xlfn.LET(_xlpm.COEFF,
IF($AW378+$AX378=0,0,IF(MAX(MIN($AX378,EOMONTH(BB$15,0))-MAX($AW378,BB$15)+1,)&gt;0,1,0)),
_xlfn.IFS(
$ES378="LisChannel",
_xlpm.COEFF*
INDEX({1;1;1.2;1.2;1;1;1;1;1.2;1.2;1.2;1.2},
MATCH(MONTH(BB$15),
{1,2,3,4,5,6,7,8,9,10,11,12})),
CONCATENATE($ES378," ",$L378)="RussOutdoor метро",
_xlpm.COEFF*
INDEX({0.8;0.9;1.1;1.1;1;1;1;1;1.1;1.1;1.1;1.1},
MATCH(MONTH(BB$15),
{1,2,3,4,5,6,7,8,9,10,11,12})),
$ES378&lt;&gt;"LisChannel",
_xlpm.COEFF,
$ES378&lt;&gt;"RussOutdoor",
_xlpm.COEFF))</f>
        <v/>
      </c>
      <c r="BC378" s="68">
        <f t="array" ref="BC378">
_xlfn.LET(_xlpm.COEFF,
IF($AW378+$AX378=0,0,IF(MAX(MIN($AX378,EOMONTH(BC$15,0))-MAX($AW378,BC$15)+1,)&gt;0,1,0)),
_xlfn.IFS(
$ES378="LisChannel",
_xlpm.COEFF*
INDEX({1;1;1.2;1.2;1;1;1;1;1.2;1.2;1.2;1.2},
MATCH(MONTH(BC$15),
{1,2,3,4,5,6,7,8,9,10,11,12})),
CONCATENATE($ES378," ",$L378)="RussOutdoor метро",
_xlpm.COEFF*
INDEX({0.8;0.9;1.1;1.1;1;1;1;1;1.1;1.1;1.1;1.1},
MATCH(MONTH(BC$15),
{1,2,3,4,5,6,7,8,9,10,11,12})),
$ES378&lt;&gt;"LisChannel",
_xlpm.COEFF,
$ES378&lt;&gt;"RussOutdoor",
_xlpm.COEFF))</f>
        <v/>
      </c>
      <c r="BD378" s="68">
        <f t="array" ref="BD378">
_xlfn.LET(_xlpm.COEFF,
IF($AW378+$AX378=0,0,IF(MAX(MIN($AX378,EOMONTH(BD$15,0))-MAX($AW378,BD$15)+1,)&gt;0,1,0)),
_xlfn.IFS(
$ES378="LisChannel",
_xlpm.COEFF*
INDEX({1;1;1.2;1.2;1;1;1;1;1.2;1.2;1.2;1.2},
MATCH(MONTH(BD$15),
{1,2,3,4,5,6,7,8,9,10,11,12})),
CONCATENATE($ES378," ",$L378)="RussOutdoor метро",
_xlpm.COEFF*
INDEX({0.8;0.9;1.1;1.1;1;1;1;1;1.1;1.1;1.1;1.1},
MATCH(MONTH(BD$15),
{1,2,3,4,5,6,7,8,9,10,11,12})),
$ES378&lt;&gt;"LisChannel",
_xlpm.COEFF,
$ES378&lt;&gt;"RussOutdoor",
_xlpm.COEFF))</f>
        <v/>
      </c>
      <c r="BE378" s="68">
        <f t="array" ref="BE378">
_xlfn.LET(_xlpm.COEFF,
IF($AW378+$AX378=0,0,IF(MAX(MIN($AX378,EOMONTH(BE$15,0))-MAX($AW378,BE$15)+1,)&gt;0,1,0)),
_xlfn.IFS(
$ES378="LisChannel",
_xlpm.COEFF*
INDEX({1;1;1.2;1.2;1;1;1;1;1.2;1.2;1.2;1.2},
MATCH(MONTH(BE$15),
{1,2,3,4,5,6,7,8,9,10,11,12})),
CONCATENATE($ES378," ",$L378)="RussOutdoor метро",
_xlpm.COEFF*
INDEX({0.8;0.9;1.1;1.1;1;1;1;1;1.1;1.1;1.1;1.1},
MATCH(MONTH(BE$15),
{1,2,3,4,5,6,7,8,9,10,11,12})),
$ES378&lt;&gt;"LisChannel",
_xlpm.COEFF,
$ES378&lt;&gt;"RussOutdoor",
_xlpm.COEFF))</f>
        <v/>
      </c>
      <c r="BF378" s="68">
        <f t="array" ref="BF378">
_xlfn.LET(_xlpm.COEFF,
IF($AW378+$AX378=0,0,IF(MAX(MIN($AX378,EOMONTH(BF$15,0))-MAX($AW378,BF$15)+1,)&gt;0,1,0)),
_xlfn.IFS(
$ES378="LisChannel",
_xlpm.COEFF*
INDEX({1;1;1.2;1.2;1;1;1;1;1.2;1.2;1.2;1.2},
MATCH(MONTH(BF$15),
{1,2,3,4,5,6,7,8,9,10,11,12})),
CONCATENATE($ES378," ",$L378)="RussOutdoor метро",
_xlpm.COEFF*
INDEX({0.8;0.9;1.1;1.1;1;1;1;1;1.1;1.1;1.1;1.1},
MATCH(MONTH(BF$15),
{1,2,3,4,5,6,7,8,9,10,11,12})),
$ES378&lt;&gt;"LisChannel",
_xlpm.COEFF,
$ES378&lt;&gt;"RussOutdoor",
_xlpm.COEFF))</f>
        <v/>
      </c>
      <c r="BG378" s="68">
        <f t="array" ref="BG378">
_xlfn.LET(_xlpm.COEFF,
IF($AW378+$AX378=0,0,IF(MAX(MIN($AX378,EOMONTH(BG$15,0))-MAX($AW378,BG$15)+1,)&gt;0,1,0)),
_xlfn.IFS(
$ES378="LisChannel",
_xlpm.COEFF*
INDEX({1;1;1.2;1.2;1;1;1;1;1.2;1.2;1.2;1.2},
MATCH(MONTH(BG$15),
{1,2,3,4,5,6,7,8,9,10,11,12})),
CONCATENATE($ES378," ",$L378)="RussOutdoor метро",
_xlpm.COEFF*
INDEX({0.8;0.9;1.1;1.1;1;1;1;1;1.1;1.1;1.1;1.1},
MATCH(MONTH(BG$15),
{1,2,3,4,5,6,7,8,9,10,11,12})),
$ES378&lt;&gt;"LisChannel",
_xlpm.COEFF,
$ES378&lt;&gt;"RussOutdoor",
_xlpm.COEFF))</f>
        <v/>
      </c>
      <c r="BH378" s="68">
        <f t="array" ref="BH378">
_xlfn.LET(_xlpm.COEFF,
IF($AW378+$AX378=0,0,IF(MAX(MIN($AX378,EOMONTH(BH$15,0))-MAX($AW378,BH$15)+1,)&gt;0,1,0)),
_xlfn.IFS(
$ES378="LisChannel",
_xlpm.COEFF*
INDEX({1;1;1.2;1.2;1;1;1;1;1.2;1.2;1.2;1.2},
MATCH(MONTH(BH$15),
{1,2,3,4,5,6,7,8,9,10,11,12})),
CONCATENATE($ES378," ",$L378)="RussOutdoor метро",
_xlpm.COEFF*
INDEX({0.8;0.9;1.1;1.1;1;1;1;1;1.1;1.1;1.1;1.1},
MATCH(MONTH(BH$15),
{1,2,3,4,5,6,7,8,9,10,11,12})),
$ES378&lt;&gt;"LisChannel",
_xlpm.COEFF,
$ES378&lt;&gt;"RussOutdoor",
_xlpm.COEFF))</f>
        <v/>
      </c>
      <c r="BI378" s="68">
        <f t="array" ref="BI378">
_xlfn.LET(_xlpm.COEFF,
IF($AW378+$AX378=0,0,IF(MAX(MIN($AX378,EOMONTH(BI$15,0))-MAX($AW378,BI$15)+1,)&gt;0,1,0)),
_xlfn.IFS(
$ES378="LisChannel",
_xlpm.COEFF*
INDEX({1;1;1.2;1.2;1;1;1;1;1.2;1.2;1.2;1.2},
MATCH(MONTH(BI$15),
{1,2,3,4,5,6,7,8,9,10,11,12})),
CONCATENATE($ES378," ",$L378)="RussOutdoor метро",
_xlpm.COEFF*
INDEX({0.8;0.9;1.1;1.1;1;1;1;1;1.1;1.1;1.1;1.1},
MATCH(MONTH(BI$15),
{1,2,3,4,5,6,7,8,9,10,11,12})),
$ES378&lt;&gt;"LisChannel",
_xlpm.COEFF,
$ES378&lt;&gt;"RussOutdoor",
_xlpm.COEFF))</f>
        <v/>
      </c>
      <c r="BJ378" s="68">
        <f t="array" ref="BJ378">
_xlfn.LET(_xlpm.COEFF,
IF($AW378+$AX378=0,0,IF(MAX(MIN($AX378,EOMONTH(BJ$15,0))-MAX($AW378,BJ$15)+1,)&gt;0,1,0)),
_xlfn.IFS(
$ES378="LisChannel",
_xlpm.COEFF*
INDEX({1;1;1.2;1.2;1;1;1;1;1.2;1.2;1.2;1.2},
MATCH(MONTH(BJ$15),
{1,2,3,4,5,6,7,8,9,10,11,12})),
CONCATENATE($ES378," ",$L378)="RussOutdoor метро",
_xlpm.COEFF*
INDEX({0.8;0.9;1.1;1.1;1;1;1;1;1.1;1.1;1.1;1.1},
MATCH(MONTH(BJ$15),
{1,2,3,4,5,6,7,8,9,10,11,12})),
$ES378&lt;&gt;"LisChannel",
_xlpm.COEFF,
$ES378&lt;&gt;"RussOutdoor",
_xlpm.COEFF))</f>
        <v/>
      </c>
      <c r="BK378" s="68">
        <f t="array" ref="BK378">
_xlfn.LET(_xlpm.COEFF,
IF($AW378+$AX378=0,0,IF(MAX(MIN($AX378,EOMONTH(BK$15,0))-MAX($AW378,BK$15)+1,)&gt;0,1,0)),
_xlfn.IFS(
$ES378="LisChannel",
_xlpm.COEFF*
INDEX({1;1;1.2;1.2;1;1;1;1;1.2;1.2;1.2;1.2},
MATCH(MONTH(BK$15),
{1,2,3,4,5,6,7,8,9,10,11,12})),
CONCATENATE($ES378," ",$L378)="RussOutdoor метро",
_xlpm.COEFF*
INDEX({0.8;0.9;1.1;1.1;1;1;1;1;1.1;1.1;1.1;1.1},
MATCH(MONTH(BK$15),
{1,2,3,4,5,6,7,8,9,10,11,12})),
$ES378&lt;&gt;"LisChannel",
_xlpm.COEFF,
$ES378&lt;&gt;"RussOutdoor",
_xlpm.COEFF))</f>
        <v/>
      </c>
      <c r="BL378" s="62">
        <f>COUNTIFS($AZ378:$BK378,"&gt;0")</f>
        <v/>
      </c>
      <c r="BM378" s="65" t="n"/>
      <c r="BN378" s="125">
        <f>$DJ378</f>
        <v/>
      </c>
      <c r="BO378" s="63">
        <f>$DQ378</f>
        <v/>
      </c>
      <c r="BP378" s="125">
        <f>
IFERROR(
IF($BL378=0,0,
$BN378*(1-$BO378)),
0)</f>
        <v/>
      </c>
      <c r="BQ378" s="125">
        <f t="array" ref="BQ378">
IFERROR(
_xlfn.IFS(
$DH378="день_1",
$BP378*$BL378/($AX378-$AW378+1)*AZ378*(DAY(EOMONTH(AZ$15,0))),
$DH378="день_2",
$BP378/30*MAX(MIN($AX378,EOMONTH(AZ$15,0))-MAX($AW378,AZ$15)+1,),
$DH378="раб.день",
$BP378/30*(IFERROR(
_xlfn.LET(_xlpm.VD,
CHOOSE(
{1;2;3;4;5;6;7;8;9;10;11;12;13;14;15;16;17;18},
45658,45659,45660,45661,45662,45663,45664,45665,45711,45724,45778,45779,45785,45786,45820,45821,45965,46022),
_xlfn.LET(_xlpm.DD,
MAX(MIN($AX378,EOMONTH(AZ$15,0))-MAX($AW378,AZ$15),),
_xlfn.IFS(
AND(MONTH($AW378)=MONTH(AZ$15),MONTH($AX378)&lt;&gt;MONTH(AZ$15)),
NETWORKDAYS.INTL($AW378,$AW378+_xlpm.DD,1,_xlpm.VD),
AND(MONTH($AW378)&lt;&gt;MONTH(AZ$15),MONTH($AX378)=MONTH(AZ$15)),
NETWORKDAYS.INTL(($AX378)-_xlpm.DD,$AX378,1,_xlpm.VD),
AND(MONTH($AW378)&lt;MONTH(AZ$15),MONTH($AX378)&gt;MONTH(AZ$15)),
NETWORKDAYS.INTL((EOMONTH(AZ$15-1,1))-_xlpm.DD,EOMONTH(AZ$15-1,1),1,_xlpm.VD),
AND(MONTH($AW378)=MONTH(AZ$15),MONTH($AX378)=MONTH(AZ$15)),
NETWORKDAYS.INTL($AW378,$AX378,1,_xlpm.VD)))),0)),
$DH378="месяц",
$BP378*AZ378,
$DH378="неделя",
$BP378*AZ378/7*(ROUNDUP((DAY(EOMONTH(AZ$15,0)))/4,0))),
0)</f>
        <v/>
      </c>
      <c r="BR378" s="125">
        <f t="array" ref="BR378">
IFERROR(
_xlfn.IFS(
$DH378="день_1",
$BP378*$BL378/($AX378-$AW378+1)*BA378*(DAY(EOMONTH(BA$15,0))),
$DH378="день_2",
$BP378/30*MAX(MIN($AX378,EOMONTH(BA$15,0))-MAX($AW378,BA$15)+1,),
$DH378="раб.день",
$BP378/30*(IFERROR(
_xlfn.LET(_xlpm.VD,
CHOOSE(
{1;2;3;4;5;6;7;8;9;10;11;12;13;14;15;16;17;18},
45658,45659,45660,45661,45662,45663,45664,45665,45711,45724,45778,45779,45785,45786,45820,45821,45965,46022),
_xlfn.LET(_xlpm.DD,
MAX(MIN($AX378,EOMONTH(BA$15,0))-MAX($AW378,BA$15),),
_xlfn.IFS(
AND(MONTH($AW378)=MONTH(BA$15),MONTH($AX378)&lt;&gt;MONTH(BA$15)),
NETWORKDAYS.INTL($AW378,$AW378+_xlpm.DD,1,_xlpm.VD),
AND(MONTH($AW378)&lt;&gt;MONTH(BA$15),MONTH($AX378)=MONTH(BA$15)),
NETWORKDAYS.INTL(($AX378)-_xlpm.DD,$AX378,1,_xlpm.VD),
AND(MONTH($AW378)&lt;MONTH(BA$15),MONTH($AX378)&gt;MONTH(BA$15)),
NETWORKDAYS.INTL((EOMONTH(BA$15-1,1))-_xlpm.DD,EOMONTH(BA$15-1,1),1,_xlpm.VD),
AND(MONTH($AW378)=MONTH(BA$15),MONTH($AX378)=MONTH(BA$15)),
NETWORKDAYS.INTL($AW378,$AX378,1,_xlpm.VD)))),0)),
$DH378="месяц",
$BP378*BA378,
$DH378="неделя",
$BP378*BA378/7*(ROUNDUP((DAY(EOMONTH(BA$15,0)))/4,0))),
0)</f>
        <v/>
      </c>
      <c r="BS378" s="125">
        <f t="array" ref="BS378">
IFERROR(
_xlfn.IFS(
$DH378="день_1",
$BP378*$BL378/($AX378-$AW378+1)*BB378*(DAY(EOMONTH(BB$15,0))),
$DH378="день_2",
$BP378/30*MAX(MIN($AX378,EOMONTH(BB$15,0))-MAX($AW378,BB$15)+1,),
$DH378="раб.день",
$BP378/30*(IFERROR(
_xlfn.LET(_xlpm.VD,
CHOOSE(
{1;2;3;4;5;6;7;8;9;10;11;12;13;14;15;16;17;18},
45658,45659,45660,45661,45662,45663,45664,45665,45711,45724,45778,45779,45785,45786,45820,45821,45965,46022),
_xlfn.LET(_xlpm.DD,
MAX(MIN($AX378,EOMONTH(BB$15,0))-MAX($AW378,BB$15),),
_xlfn.IFS(
AND(MONTH($AW378)=MONTH(BB$15),MONTH($AX378)&lt;&gt;MONTH(BB$15)),
NETWORKDAYS.INTL($AW378,$AW378+_xlpm.DD,1,_xlpm.VD),
AND(MONTH($AW378)&lt;&gt;MONTH(BB$15),MONTH($AX378)=MONTH(BB$15)),
NETWORKDAYS.INTL(($AX378)-_xlpm.DD,$AX378,1,_xlpm.VD),
AND(MONTH($AW378)&lt;MONTH(BB$15),MONTH($AX378)&gt;MONTH(BB$15)),
NETWORKDAYS.INTL((EOMONTH(BB$15-1,1))-_xlpm.DD,EOMONTH(BB$15-1,1),1,_xlpm.VD),
AND(MONTH($AW378)=MONTH(BB$15),MONTH($AX378)=MONTH(BB$15)),
NETWORKDAYS.INTL($AW378,$AX378,1,_xlpm.VD)))),0)),
$DH378="месяц",
$BP378*BB378,
$DH378="неделя",
$BP378*BB378/7*(ROUNDUP((DAY(EOMONTH(BB$15,0)))/4,0))),
0)</f>
        <v/>
      </c>
      <c r="BT378" s="125">
        <f t="array" ref="BT378">
IFERROR(
_xlfn.IFS(
$DH378="день_1",
$BP378*$BL378/($AX378-$AW378+1)*BC378*(DAY(EOMONTH(BC$15,0))),
$DH378="день_2",
$BP378/30*MAX(MIN($AX378,EOMONTH(BC$15,0))-MAX($AW378,BC$15)+1,),
$DH378="раб.день",
$BP378/30*(IFERROR(
_xlfn.LET(_xlpm.VD,
CHOOSE(
{1;2;3;4;5;6;7;8;9;10;11;12;13;14;15;16;17;18},
45658,45659,45660,45661,45662,45663,45664,45665,45711,45724,45778,45779,45785,45786,45820,45821,45965,46022),
_xlfn.LET(_xlpm.DD,
MAX(MIN($AX378,EOMONTH(BC$15,0))-MAX($AW378,BC$15),),
_xlfn.IFS(
AND(MONTH($AW378)=MONTH(BC$15),MONTH($AX378)&lt;&gt;MONTH(BC$15)),
NETWORKDAYS.INTL($AW378,$AW378+_xlpm.DD,1,_xlpm.VD),
AND(MONTH($AW378)&lt;&gt;MONTH(BC$15),MONTH($AX378)=MONTH(BC$15)),
NETWORKDAYS.INTL(($AX378)-_xlpm.DD,$AX378,1,_xlpm.VD),
AND(MONTH($AW378)&lt;MONTH(BC$15),MONTH($AX378)&gt;MONTH(BC$15)),
NETWORKDAYS.INTL((EOMONTH(BC$15-1,1))-_xlpm.DD,EOMONTH(BC$15-1,1),1,_xlpm.VD),
AND(MONTH($AW378)=MONTH(BC$15),MONTH($AX378)=MONTH(BC$15)),
NETWORKDAYS.INTL($AW378,$AX378,1,_xlpm.VD)))),0)),
$DH378="месяц",
$BP378*BC378,
$DH378="неделя",
$BP378*BC378/7*(ROUNDUP((DAY(EOMONTH(BC$15,0)))/4,0))),
0)</f>
        <v/>
      </c>
      <c r="BU378" s="125">
        <f t="array" ref="BU378">
IFERROR(
_xlfn.IFS(
$DH378="день_1",
$BP378*$BL378/($AX378-$AW378+1)*BD378*(DAY(EOMONTH(BD$15,0))),
$DH378="день_2",
$BP378/30*MAX(MIN($AX378,EOMONTH(BD$15,0))-MAX($AW378,BD$15)+1,),
$DH378="раб.день",
$BP378/30*(IFERROR(
_xlfn.LET(_xlpm.VD,
CHOOSE(
{1;2;3;4;5;6;7;8;9;10;11;12;13;14;15;16;17;18},
45658,45659,45660,45661,45662,45663,45664,45665,45711,45724,45778,45779,45785,45786,45820,45821,45965,46022),
_xlfn.LET(_xlpm.DD,
MAX(MIN($AX378,EOMONTH(BD$15,0))-MAX($AW378,BD$15),),
_xlfn.IFS(
AND(MONTH($AW378)=MONTH(BD$15),MONTH($AX378)&lt;&gt;MONTH(BD$15)),
NETWORKDAYS.INTL($AW378,$AW378+_xlpm.DD,1,_xlpm.VD),
AND(MONTH($AW378)&lt;&gt;MONTH(BD$15),MONTH($AX378)=MONTH(BD$15)),
NETWORKDAYS.INTL(($AX378)-_xlpm.DD,$AX378,1,_xlpm.VD),
AND(MONTH($AW378)&lt;MONTH(BD$15),MONTH($AX378)&gt;MONTH(BD$15)),
NETWORKDAYS.INTL((EOMONTH(BD$15-1,1))-_xlpm.DD,EOMONTH(BD$15-1,1),1,_xlpm.VD),
AND(MONTH($AW378)=MONTH(BD$15),MONTH($AX378)=MONTH(BD$15)),
NETWORKDAYS.INTL($AW378,$AX378,1,_xlpm.VD)))),0)),
$DH378="месяц",
$BP378*BD378,
$DH378="неделя",
$BP378*BD378/7*(ROUNDUP((DAY(EOMONTH(BD$15,0)))/4,0))),
0)</f>
        <v/>
      </c>
      <c r="BV378" s="125">
        <f t="array" ref="BV378">
IFERROR(
_xlfn.IFS(
$DH378="день_1",
$BP378*$BL378/($AX378-$AW378+1)*BE378*(DAY(EOMONTH(BE$15,0))),
$DH378="день_2",
$BP378/30*MAX(MIN($AX378,EOMONTH(BE$15,0))-MAX($AW378,BE$15)+1,),
$DH378="раб.день",
$BP378/30*(IFERROR(
_xlfn.LET(_xlpm.VD,
CHOOSE(
{1;2;3;4;5;6;7;8;9;10;11;12;13;14;15;16;17;18},
45658,45659,45660,45661,45662,45663,45664,45665,45711,45724,45778,45779,45785,45786,45820,45821,45965,46022),
_xlfn.LET(_xlpm.DD,
MAX(MIN($AX378,EOMONTH(BE$15,0))-MAX($AW378,BE$15),),
_xlfn.IFS(
AND(MONTH($AW378)=MONTH(BE$15),MONTH($AX378)&lt;&gt;MONTH(BE$15)),
NETWORKDAYS.INTL($AW378,$AW378+_xlpm.DD,1,_xlpm.VD),
AND(MONTH($AW378)&lt;&gt;MONTH(BE$15),MONTH($AX378)=MONTH(BE$15)),
NETWORKDAYS.INTL(($AX378)-_xlpm.DD,$AX378,1,_xlpm.VD),
AND(MONTH($AW378)&lt;MONTH(BE$15),MONTH($AX378)&gt;MONTH(BE$15)),
NETWORKDAYS.INTL((EOMONTH(BE$15-1,1))-_xlpm.DD,EOMONTH(BE$15-1,1),1,_xlpm.VD),
AND(MONTH($AW378)=MONTH(BE$15),MONTH($AX378)=MONTH(BE$15)),
NETWORKDAYS.INTL($AW378,$AX378,1,_xlpm.VD)))),0)),
$DH378="месяц",
$BP378*BE378,
$DH378="неделя",
$BP378*BE378/7*(ROUNDUP((DAY(EOMONTH(BE$15,0)))/4,0))),
0)</f>
        <v/>
      </c>
      <c r="BW378" s="125">
        <f t="array" ref="BW378">
IFERROR(
_xlfn.IFS(
$DH378="день_1",
$BP378*$BL378/($AX378-$AW378+1)*BF378*(DAY(EOMONTH(BF$15,0))),
$DH378="день_2",
$BP378/30*MAX(MIN($AX378,EOMONTH(BF$15,0))-MAX($AW378,BF$15)+1,),
$DH378="раб.день",
$BP378/30*(IFERROR(
_xlfn.LET(_xlpm.VD,
CHOOSE(
{1;2;3;4;5;6;7;8;9;10;11;12;13;14;15;16;17;18},
45658,45659,45660,45661,45662,45663,45664,45665,45711,45724,45778,45779,45785,45786,45820,45821,45965,46022),
_xlfn.LET(_xlpm.DD,
MAX(MIN($AX378,EOMONTH(BF$15,0))-MAX($AW378,BF$15),),
_xlfn.IFS(
AND(MONTH($AW378)=MONTH(BF$15),MONTH($AX378)&lt;&gt;MONTH(BF$15)),
NETWORKDAYS.INTL($AW378,$AW378+_xlpm.DD,1,_xlpm.VD),
AND(MONTH($AW378)&lt;&gt;MONTH(BF$15),MONTH($AX378)=MONTH(BF$15)),
NETWORKDAYS.INTL(($AX378)-_xlpm.DD,$AX378,1,_xlpm.VD),
AND(MONTH($AW378)&lt;MONTH(BF$15),MONTH($AX378)&gt;MONTH(BF$15)),
NETWORKDAYS.INTL((EOMONTH(BF$15-1,1))-_xlpm.DD,EOMONTH(BF$15-1,1),1,_xlpm.VD),
AND(MONTH($AW378)=MONTH(BF$15),MONTH($AX378)=MONTH(BF$15)),
NETWORKDAYS.INTL($AW378,$AX378,1,_xlpm.VD)))),0)),
$DH378="месяц",
$BP378*BF378,
$DH378="неделя",
$BP378*BF378/7*(ROUNDUP((DAY(EOMONTH(BF$15,0)))/4,0))),
0)</f>
        <v/>
      </c>
      <c r="BX378" s="125">
        <f t="array" ref="BX378">
IFERROR(
_xlfn.IFS(
$DH378="день_1",
$BP378*$BL378/($AX378-$AW378+1)*BG378*(DAY(EOMONTH(BG$15,0))),
$DH378="день_2",
$BP378/30*MAX(MIN($AX378,EOMONTH(BG$15,0))-MAX($AW378,BG$15)+1,),
$DH378="раб.день",
$BP378/30*(IFERROR(
_xlfn.LET(_xlpm.VD,
CHOOSE(
{1;2;3;4;5;6;7;8;9;10;11;12;13;14;15;16;17;18},
45658,45659,45660,45661,45662,45663,45664,45665,45711,45724,45778,45779,45785,45786,45820,45821,45965,46022),
_xlfn.LET(_xlpm.DD,
MAX(MIN($AX378,EOMONTH(BG$15,0))-MAX($AW378,BG$15),),
_xlfn.IFS(
AND(MONTH($AW378)=MONTH(BG$15),MONTH($AX378)&lt;&gt;MONTH(BG$15)),
NETWORKDAYS.INTL($AW378,$AW378+_xlpm.DD,1,_xlpm.VD),
AND(MONTH($AW378)&lt;&gt;MONTH(BG$15),MONTH($AX378)=MONTH(BG$15)),
NETWORKDAYS.INTL(($AX378)-_xlpm.DD,$AX378,1,_xlpm.VD),
AND(MONTH($AW378)&lt;MONTH(BG$15),MONTH($AX378)&gt;MONTH(BG$15)),
NETWORKDAYS.INTL((EOMONTH(BG$15-1,1))-_xlpm.DD,EOMONTH(BG$15-1,1),1,_xlpm.VD),
AND(MONTH($AW378)=MONTH(BG$15),MONTH($AX378)=MONTH(BG$15)),
NETWORKDAYS.INTL($AW378,$AX378,1,_xlpm.VD)))),0)),
$DH378="месяц",
$BP378*BG378,
$DH378="неделя",
$BP378*BG378/7*(ROUNDUP((DAY(EOMONTH(BG$15,0)))/4,0))),
0)</f>
        <v/>
      </c>
      <c r="BY378" s="125">
        <f t="array" ref="BY378">
IFERROR(
_xlfn.IFS(
$DH378="день_1",
$BP378*$BL378/($AX378-$AW378+1)*BH378*(DAY(EOMONTH(BH$15,0))),
$DH378="день_2",
$BP378/30*MAX(MIN($AX378,EOMONTH(BH$15,0))-MAX($AW378,BH$15)+1,),
$DH378="раб.день",
$BP378/30*(IFERROR(
_xlfn.LET(_xlpm.VD,
CHOOSE(
{1;2;3;4;5;6;7;8;9;10;11;12;13;14;15;16;17;18},
45658,45659,45660,45661,45662,45663,45664,45665,45711,45724,45778,45779,45785,45786,45820,45821,45965,46022),
_xlfn.LET(_xlpm.DD,
MAX(MIN($AX378,EOMONTH(BH$15,0))-MAX($AW378,BH$15),),
_xlfn.IFS(
AND(MONTH($AW378)=MONTH(BH$15),MONTH($AX378)&lt;&gt;MONTH(BH$15)),
NETWORKDAYS.INTL($AW378,$AW378+_xlpm.DD,1,_xlpm.VD),
AND(MONTH($AW378)&lt;&gt;MONTH(BH$15),MONTH($AX378)=MONTH(BH$15)),
NETWORKDAYS.INTL(($AX378)-_xlpm.DD,$AX378,1,_xlpm.VD),
AND(MONTH($AW378)&lt;MONTH(BH$15),MONTH($AX378)&gt;MONTH(BH$15)),
NETWORKDAYS.INTL((EOMONTH(BH$15-1,1))-_xlpm.DD,EOMONTH(BH$15-1,1),1,_xlpm.VD),
AND(MONTH($AW378)=MONTH(BH$15),MONTH($AX378)=MONTH(BH$15)),
NETWORKDAYS.INTL($AW378,$AX378,1,_xlpm.VD)))),0)),
$DH378="месяц",
$BP378*BH378,
$DH378="неделя",
$BP378*BH378/7*(ROUNDUP((DAY(EOMONTH(BH$15,0)))/4,0))),
0)</f>
        <v/>
      </c>
      <c r="BZ378" s="125">
        <f t="array" ref="BZ378">
IFERROR(
_xlfn.IFS(
$DH378="день_1",
$BP378*$BL378/($AX378-$AW378+1)*BI378*(DAY(EOMONTH(BI$15,0))),
$DH378="день_2",
$BP378/30*MAX(MIN($AX378,EOMONTH(BI$15,0))-MAX($AW378,BI$15)+1,),
$DH378="раб.день",
$BP378/30*(IFERROR(
_xlfn.LET(_xlpm.VD,
CHOOSE(
{1;2;3;4;5;6;7;8;9;10;11;12;13;14;15;16;17;18},
45658,45659,45660,45661,45662,45663,45664,45665,45711,45724,45778,45779,45785,45786,45820,45821,45965,46022),
_xlfn.LET(_xlpm.DD,
MAX(MIN($AX378,EOMONTH(BI$15,0))-MAX($AW378,BI$15),),
_xlfn.IFS(
AND(MONTH($AW378)=MONTH(BI$15),MONTH($AX378)&lt;&gt;MONTH(BI$15)),
NETWORKDAYS.INTL($AW378,$AW378+_xlpm.DD,1,_xlpm.VD),
AND(MONTH($AW378)&lt;&gt;MONTH(BI$15),MONTH($AX378)=MONTH(BI$15)),
NETWORKDAYS.INTL(($AX378)-_xlpm.DD,$AX378,1,_xlpm.VD),
AND(MONTH($AW378)&lt;MONTH(BI$15),MONTH($AX378)&gt;MONTH(BI$15)),
NETWORKDAYS.INTL((EOMONTH(BI$15-1,1))-_xlpm.DD,EOMONTH(BI$15-1,1),1,_xlpm.VD),
AND(MONTH($AW378)=MONTH(BI$15),MONTH($AX378)=MONTH(BI$15)),
NETWORKDAYS.INTL($AW378,$AX378,1,_xlpm.VD)))),0)),
$DH378="месяц",
$BP378*BI378,
$DH378="неделя",
$BP378*BI378/7*(ROUNDUP((DAY(EOMONTH(BI$15,0)))/4,0))),
0)</f>
        <v/>
      </c>
      <c r="CA378" s="125">
        <f t="array" ref="CA378">
IFERROR(
_xlfn.IFS(
$DH378="день_1",
$BP378*$BL378/($AX378-$AW378+1)*BJ378*(DAY(EOMONTH(BJ$15,0))),
$DH378="день_2",
$BP378/30*MAX(MIN($AX378,EOMONTH(BJ$15,0))-MAX($AW378,BJ$15)+1,),
$DH378="раб.день",
$BP378/30*(IFERROR(
_xlfn.LET(_xlpm.VD,
CHOOSE(
{1;2;3;4;5;6;7;8;9;10;11;12;13;14;15;16;17;18},
45658,45659,45660,45661,45662,45663,45664,45665,45711,45724,45778,45779,45785,45786,45820,45821,45965,46022),
_xlfn.LET(_xlpm.DD,
MAX(MIN($AX378,EOMONTH(BJ$15,0))-MAX($AW378,BJ$15),),
_xlfn.IFS(
AND(MONTH($AW378)=MONTH(BJ$15),MONTH($AX378)&lt;&gt;MONTH(BJ$15)),
NETWORKDAYS.INTL($AW378,$AW378+_xlpm.DD,1,_xlpm.VD),
AND(MONTH($AW378)&lt;&gt;MONTH(BJ$15),MONTH($AX378)=MONTH(BJ$15)),
NETWORKDAYS.INTL(($AX378)-_xlpm.DD,$AX378,1,_xlpm.VD),
AND(MONTH($AW378)&lt;MONTH(BJ$15),MONTH($AX378)&gt;MONTH(BJ$15)),
NETWORKDAYS.INTL((EOMONTH(BJ$15-1,1))-_xlpm.DD,EOMONTH(BJ$15-1,1),1,_xlpm.VD),
AND(MONTH($AW378)=MONTH(BJ$15),MONTH($AX378)=MONTH(BJ$15)),
NETWORKDAYS.INTL($AW378,$AX378,1,_xlpm.VD)))),0)),
$DH378="месяц",
$BP378*BJ378,
$DH378="неделя",
$BP378*BJ378/7*(ROUNDUP((DAY(EOMONTH(BJ$15,0)))/4,0))),
0)</f>
        <v/>
      </c>
      <c r="CB378" s="125">
        <f t="array" ref="CB378">
IFERROR(
_xlfn.IFS(
$DH378="день_1",
$BP378*$BL378/($AX378-$AW378+1)*BK378*(DAY(EOMONTH(BK$15,0))),
$DH378="день_2",
$BP378/30*MAX(MIN($AX378,EOMONTH(BK$15,0))-MAX($AW378,BK$15)+1,),
$DH378="раб.день",
$BP378/30*(IFERROR(
_xlfn.LET(_xlpm.VD,
CHOOSE(
{1;2;3;4;5;6;7;8;9;10;11;12;13;14;15;16;17;18},
45658,45659,45660,45661,45662,45663,45664,45665,45711,45724,45778,45779,45785,45786,45820,45821,45965,46022),
_xlfn.LET(_xlpm.DD,
MAX(MIN($AX378,EOMONTH(BK$15,0))-MAX($AW378,BK$15),),
_xlfn.IFS(
AND(MONTH($AW378)=MONTH(BK$15),MONTH($AX378)&lt;&gt;MONTH(BK$15)),
NETWORKDAYS.INTL($AW378,$AW378+_xlpm.DD,1,_xlpm.VD),
AND(MONTH($AW378)&lt;&gt;MONTH(BK$15),MONTH($AX378)=MONTH(BK$15)),
NETWORKDAYS.INTL(($AX378)-_xlpm.DD,$AX378,1,_xlpm.VD),
AND(MONTH($AW378)&lt;MONTH(BK$15),MONTH($AX378)&gt;MONTH(BK$15)),
NETWORKDAYS.INTL((EOMONTH(BK$15-1,1))-_xlpm.DD,EOMONTH(BK$15-1,1),1,_xlpm.VD),
AND(MONTH($AW378)=MONTH(BK$15),MONTH($AX378)=MONTH(BK$15)),
NETWORKDAYS.INTL($AW378,$AX378,1,_xlpm.VD)))),0)),
$DH378="месяц",
$BP378*BK378,
$DH378="неделя",
$BP378*BK378/7*(ROUNDUP((DAY(EOMONTH(BK$15,0)))/4,0))),
0)</f>
        <v/>
      </c>
      <c r="CC378" s="125">
        <f>SUM($BQ378:$CB378)</f>
        <v/>
      </c>
      <c r="CD378" s="126">
        <f>SUM($EH378:$EH378)</f>
        <v/>
      </c>
      <c r="CE378" s="126">
        <f>$CD378*$AB378</f>
        <v/>
      </c>
      <c r="CF378" s="126">
        <f>SUM($EK378:$EK378)</f>
        <v/>
      </c>
      <c r="CG378" s="126">
        <f>$CF378*$AB378</f>
        <v/>
      </c>
      <c r="CH378" s="126">
        <f>SUM($CC378,$CE378,$CG378)</f>
        <v/>
      </c>
      <c r="CI378" s="126">
        <f>$CH378*(1+$CM378)</f>
        <v/>
      </c>
      <c r="CJ378" s="127" t="n">
        <v>0</v>
      </c>
      <c r="CK378" s="126">
        <f>SUM($CH378:$CH378)*(1+$CJ378)</f>
        <v/>
      </c>
      <c r="CL378" s="126">
        <f>SUM($CH378:$CH378)*(1+$CM378)</f>
        <v/>
      </c>
      <c r="CM378" s="59" t="inlineStr">
        <is>
          <t>20%</t>
        </is>
      </c>
      <c r="CN378" s="59" t="n"/>
      <c r="CO378" s="72" t="n"/>
      <c r="CP378" s="59" t="n"/>
      <c r="CQ378" s="73" t="n"/>
      <c r="CR378" s="73" t="n"/>
      <c r="CS378" s="73" t="n"/>
      <c r="CT378" s="72" t="n"/>
      <c r="CU378" s="79" t="inlineStr">
        <is>
          <t> </t>
        </is>
      </c>
      <c r="CV378" s="60" t="n"/>
      <c r="CW378" s="60" t="n"/>
      <c r="CX378" s="60" t="n"/>
      <c r="CY378" s="127">
        <f>IFERROR(($CC378-$EE378)/($EE378/(1-$DQ378)),0)</f>
        <v/>
      </c>
      <c r="CZ378" s="127">
        <f>IFERROR(1-$EI378/($CE378),0)</f>
        <v/>
      </c>
      <c r="DA378" s="127">
        <f>IFERROR(1-$EL378/($CG378),0)</f>
        <v/>
      </c>
      <c r="DB378" s="126">
        <f>ROUND(IFERROR(($CI378/(1+$CM378)-$EN378),0),2)</f>
        <v/>
      </c>
      <c r="DC378" s="128" t="n"/>
      <c r="DD378" s="125" t="n"/>
      <c r="DE378" s="75" t="n">
        <v>0</v>
      </c>
      <c r="DF378" s="128" t="n"/>
      <c r="DG378" s="125">
        <f>IF($DC378=0,0,$DD378*($DC378*100%-$DE378*$DF378))*SUM($AB378:$AB378)</f>
        <v/>
      </c>
      <c r="DH378" s="129" t="inlineStr">
        <is>
          <t>месяц</t>
        </is>
      </c>
      <c r="DI378" s="130">
        <f t="array" ref="DI378">IFERROR(
IF($ES378="LisChannel",
(ROUND(((INDEX({174.625;153.888888888889;130.972222222222},MATCH($AI378,{2;3;4}),0))*$AG378*$AI378),2)),0),0)</f>
        <v/>
      </c>
      <c r="DJ378" s="130">
        <f>
_xlfn.LET(_xlpm.X,
IFERROR(
IF($ES378="НовиковТВ",
(_xlfn.LET(_xlpm.NTV,
_xlfn.LET(_xlpm.MIN,350000,
IF(SUMIFS($DI:$DI,$ES:$ES,"НовиковТВ")&lt;=_xlpm.MIN,
(SUMIFS($DI:$DI,$ES:$ES,"НовиковТВ")/(COUNTIFS($ES:$ES,"НовиковТВ")))*_xlpm.MIN/SUMIFS($DI:$DI,$ES:$ES,"НовиковТВ"),
DI378)),
_xlpm.NTV+$DG378/(1-(1-(_xlpm.NTV)*(1-$DL378)*(1-$DM378)*(1-$DN378)*(1-$DO378)*(1-$DP378)/_xlpm.NTV))))/(1+$EP378),
$DI378+$DG378/(1-(1-($DI378)*(1-$DL378)*(1-$DM378)*(1-$DN378)*(1-$DO378)*(1-$DP378)/$DI378))),
0),
_xlpm.X*(1+$CM378)*(1+$CW378)-_xlpm.X*(1+$CM378)+_xlpm.X)</f>
        <v/>
      </c>
      <c r="DK378" s="125" t="inlineStr">
        <is>
          <t>послед.</t>
        </is>
      </c>
      <c r="DL378" s="63" t="n">
        <v>0</v>
      </c>
      <c r="DM378" s="63" t="n">
        <v>0</v>
      </c>
      <c r="DN378" s="63" t="n">
        <v>0</v>
      </c>
      <c r="DO378" s="63" t="n">
        <v>0</v>
      </c>
      <c r="DP378" s="63" t="n">
        <v>0</v>
      </c>
      <c r="DQ378" s="63">
        <f t="array" ref="DQ378">IFERROR(_xlfn.IFS(
$DK378="послед.",1-(1-$DL378)*(1-$DM378)*(1-$DN378)*(1-$DO378)*(1-$DP378),
$DK378="сумм.",$DL378+$DM378+$DN378+$DO378+$DP378),
0)</f>
        <v/>
      </c>
      <c r="DR378" s="125">
        <f t="array" ref="DR378">
IFERROR(
_xlfn.IFS(
$BL378=0,
0,
$BL378&gt;0,
_xlfn.IFS($DK378="послед.",
$DJ378*(1-$DL378)*(1-$DM378)*(1-$DN378)*(1-$DO378)*(1-$DP378),
$DK378="сумм.",
$DJ378*(1-($DL378+$DM378+$DN378+$DO378+$DP378)))),0)</f>
        <v/>
      </c>
      <c r="DS378" s="125">
        <f t="array" ref="DS378">
IFERROR(_xlfn.IFS(
$DH378="день_1",
$DR378*$BL378/($AX378-$AW378+1)*AZ378*(DAY(EOMONTH(AZ$15,0))),
$DH378="день_2",
$DR378/30*MAX(MIN($AX378,EOMONTH(AZ$15,0))-MAX($AW378,AZ$15)+1,),
$DH378="раб.день",
$DR378/30*(IFERROR(
_xlfn.LET(_xlpm.VD,
CHOOSE(
{1;2;3;4;5;6;7;8;9;10;11;12;13;14;15;16;17;18},
45658,45659,45660,45661,45662,45663,45664,45665,45711,45724,45778,45779,45785,45786,45820,45821,45965,46022),
_xlfn.LET(_xlpm.DD,
MAX(MIN($AX378,EOMONTH(AZ$15,0))-MAX($AW378,AZ$15),),
_xlfn.IFS(
AND(MONTH($AW378)=MONTH(AZ$15),MONTH($AX378)&lt;&gt;MONTH(AZ$15)),
NETWORKDAYS.INTL($AW378,$AW378+_xlpm.DD,1,_xlpm.VD),
AND(MONTH($AW378)&lt;&gt;MONTH(AZ$15),MONTH($AX378)=MONTH(AZ$15)),
NETWORKDAYS.INTL(($AX378)-_xlpm.DD,$AX378,1,_xlpm.VD),
AND(MONTH($AW378)&lt;MONTH(AZ$15),MONTH($AX378)&gt;MONTH(AZ$15)),
NETWORKDAYS.INTL((EOMONTH(AZ$15-1,1))-_xlpm.DD,EOMONTH(AZ$15-1,1),1,_xlpm.VD),
AND(MONTH($AW378)=MONTH(AZ$15),MONTH($AX378)=MONTH(AZ$15)),
NETWORKDAYS.INTL($AW378,$AX378,1,_xlpm.VD)))),0)),
$DH378="месяц",
$DR378*AZ378,
$DH378="неделя",
$DR378*AZ378/7*(ROUNDUP((DAY(EOMONTH(AZ$15,0)))/4,0))),
0)</f>
        <v/>
      </c>
      <c r="DT378" s="125">
        <f t="array" ref="DT378">
IFERROR(_xlfn.IFS(
$DH378="день_1",
$DR378*$BL378/($AX378-$AW378+1)*BA378*(DAY(EOMONTH(BA$15,0))),
$DH378="день_2",
$DR378/30*MAX(MIN($AX378,EOMONTH(BA$15,0))-MAX($AW378,BA$15)+1,),
$DH378="раб.день",
$DR378/30*(IFERROR(
_xlfn.LET(_xlpm.VD,
CHOOSE(
{1;2;3;4;5;6;7;8;9;10;11;12;13;14;15;16;17;18},
45658,45659,45660,45661,45662,45663,45664,45665,45711,45724,45778,45779,45785,45786,45820,45821,45965,46022),
_xlfn.LET(_xlpm.DD,
MAX(MIN($AX378,EOMONTH(BA$15,0))-MAX($AW378,BA$15),),
_xlfn.IFS(
AND(MONTH($AW378)=MONTH(BA$15),MONTH($AX378)&lt;&gt;MONTH(BA$15)),
NETWORKDAYS.INTL($AW378,$AW378+_xlpm.DD,1,_xlpm.VD),
AND(MONTH($AW378)&lt;&gt;MONTH(BA$15),MONTH($AX378)=MONTH(BA$15)),
NETWORKDAYS.INTL(($AX378)-_xlpm.DD,$AX378,1,_xlpm.VD),
AND(MONTH($AW378)&lt;MONTH(BA$15),MONTH($AX378)&gt;MONTH(BA$15)),
NETWORKDAYS.INTL((EOMONTH(BA$15-1,1))-_xlpm.DD,EOMONTH(BA$15-1,1),1,_xlpm.VD),
AND(MONTH($AW378)=MONTH(BA$15),MONTH($AX378)=MONTH(BA$15)),
NETWORKDAYS.INTL($AW378,$AX378,1,_xlpm.VD)))),0)),
$DH378="месяц",
$DR378*BA378,
$DH378="неделя",
$DR378*BA378/7*(ROUNDUP((DAY(EOMONTH(BA$15,0)))/4,0))),
0)</f>
        <v/>
      </c>
      <c r="DU378" s="125">
        <f t="array" ref="DU378">
IFERROR(_xlfn.IFS(
$DH378="день_1",
$DR378*$BL378/($AX378-$AW378+1)*BB378*(DAY(EOMONTH(BB$15,0))),
$DH378="день_2",
$DR378/30*MAX(MIN($AX378,EOMONTH(BB$15,0))-MAX($AW378,BB$15)+1,),
$DH378="раб.день",
$DR378/30*(IFERROR(
_xlfn.LET(_xlpm.VD,
CHOOSE(
{1;2;3;4;5;6;7;8;9;10;11;12;13;14;15;16;17;18},
45658,45659,45660,45661,45662,45663,45664,45665,45711,45724,45778,45779,45785,45786,45820,45821,45965,46022),
_xlfn.LET(_xlpm.DD,
MAX(MIN($AX378,EOMONTH(BB$15,0))-MAX($AW378,BB$15),),
_xlfn.IFS(
AND(MONTH($AW378)=MONTH(BB$15),MONTH($AX378)&lt;&gt;MONTH(BB$15)),
NETWORKDAYS.INTL($AW378,$AW378+_xlpm.DD,1,_xlpm.VD),
AND(MONTH($AW378)&lt;&gt;MONTH(BB$15),MONTH($AX378)=MONTH(BB$15)),
NETWORKDAYS.INTL(($AX378)-_xlpm.DD,$AX378,1,_xlpm.VD),
AND(MONTH($AW378)&lt;MONTH(BB$15),MONTH($AX378)&gt;MONTH(BB$15)),
NETWORKDAYS.INTL((EOMONTH(BB$15-1,1))-_xlpm.DD,EOMONTH(BB$15-1,1),1,_xlpm.VD),
AND(MONTH($AW378)=MONTH(BB$15),MONTH($AX378)=MONTH(BB$15)),
NETWORKDAYS.INTL($AW378,$AX378,1,_xlpm.VD)))),0)),
$DH378="месяц",
$DR378*BB378,
$DH378="неделя",
$DR378*BB378/7*(ROUNDUP((DAY(EOMONTH(BB$15,0)))/4,0))),
0)</f>
        <v/>
      </c>
      <c r="DV378" s="125">
        <f t="array" ref="DV378">
IFERROR(_xlfn.IFS(
$DH378="день_1",
$DR378*$BL378/($AX378-$AW378+1)*BC378*(DAY(EOMONTH(BC$15,0))),
$DH378="день_2",
$DR378/30*MAX(MIN($AX378,EOMONTH(BC$15,0))-MAX($AW378,BC$15)+1,),
$DH378="раб.день",
$DR378/30*(IFERROR(
_xlfn.LET(_xlpm.VD,
CHOOSE(
{1;2;3;4;5;6;7;8;9;10;11;12;13;14;15;16;17;18},
45658,45659,45660,45661,45662,45663,45664,45665,45711,45724,45778,45779,45785,45786,45820,45821,45965,46022),
_xlfn.LET(_xlpm.DD,
MAX(MIN($AX378,EOMONTH(BC$15,0))-MAX($AW378,BC$15),),
_xlfn.IFS(
AND(MONTH($AW378)=MONTH(BC$15),MONTH($AX378)&lt;&gt;MONTH(BC$15)),
NETWORKDAYS.INTL($AW378,$AW378+_xlpm.DD,1,_xlpm.VD),
AND(MONTH($AW378)&lt;&gt;MONTH(BC$15),MONTH($AX378)=MONTH(BC$15)),
NETWORKDAYS.INTL(($AX378)-_xlpm.DD,$AX378,1,_xlpm.VD),
AND(MONTH($AW378)&lt;MONTH(BC$15),MONTH($AX378)&gt;MONTH(BC$15)),
NETWORKDAYS.INTL((EOMONTH(BC$15-1,1))-_xlpm.DD,EOMONTH(BC$15-1,1),1,_xlpm.VD),
AND(MONTH($AW378)=MONTH(BC$15),MONTH($AX378)=MONTH(BC$15)),
NETWORKDAYS.INTL($AW378,$AX378,1,_xlpm.VD)))),0)),
$DH378="месяц",
$DR378*BC378,
$DH378="неделя",
$DR378*BC378/7*(ROUNDUP((DAY(EOMONTH(BC$15,0)))/4,0))),
0)</f>
        <v/>
      </c>
      <c r="DW378" s="125">
        <f t="array" ref="DW378">
IFERROR(_xlfn.IFS(
$DH378="день_1",
$DR378*$BL378/($AX378-$AW378+1)*BD378*(DAY(EOMONTH(BD$15,0))),
$DH378="день_2",
$DR378/30*MAX(MIN($AX378,EOMONTH(BD$15,0))-MAX($AW378,BD$15)+1,),
$DH378="раб.день",
$DR378/30*(IFERROR(
_xlfn.LET(_xlpm.VD,
CHOOSE(
{1;2;3;4;5;6;7;8;9;10;11;12;13;14;15;16;17;18},
45658,45659,45660,45661,45662,45663,45664,45665,45711,45724,45778,45779,45785,45786,45820,45821,45965,46022),
_xlfn.LET(_xlpm.DD,
MAX(MIN($AX378,EOMONTH(BD$15,0))-MAX($AW378,BD$15),),
_xlfn.IFS(
AND(MONTH($AW378)=MONTH(BD$15),MONTH($AX378)&lt;&gt;MONTH(BD$15)),
NETWORKDAYS.INTL($AW378,$AW378+_xlpm.DD,1,_xlpm.VD),
AND(MONTH($AW378)&lt;&gt;MONTH(BD$15),MONTH($AX378)=MONTH(BD$15)),
NETWORKDAYS.INTL(($AX378)-_xlpm.DD,$AX378,1,_xlpm.VD),
AND(MONTH($AW378)&lt;MONTH(BD$15),MONTH($AX378)&gt;MONTH(BD$15)),
NETWORKDAYS.INTL((EOMONTH(BD$15-1,1))-_xlpm.DD,EOMONTH(BD$15-1,1),1,_xlpm.VD),
AND(MONTH($AW378)=MONTH(BD$15),MONTH($AX378)=MONTH(BD$15)),
NETWORKDAYS.INTL($AW378,$AX378,1,_xlpm.VD)))),0)),
$DH378="месяц",
$DR378*BD378,
$DH378="неделя",
$DR378*BD378/7*(ROUNDUP((DAY(EOMONTH(BD$15,0)))/4,0))),
0)</f>
        <v/>
      </c>
      <c r="DX378" s="125">
        <f t="array" ref="DX378">
IFERROR(_xlfn.IFS(
$DH378="день_1",
$DR378*$BL378/($AX378-$AW378+1)*BE378*(DAY(EOMONTH(BE$15,0))),
$DH378="день_2",
$DR378/30*MAX(MIN($AX378,EOMONTH(BE$15,0))-MAX($AW378,BE$15)+1,),
$DH378="раб.день",
$DR378/30*(IFERROR(
_xlfn.LET(_xlpm.VD,
CHOOSE(
{1;2;3;4;5;6;7;8;9;10;11;12;13;14;15;16;17;18},
45658,45659,45660,45661,45662,45663,45664,45665,45711,45724,45778,45779,45785,45786,45820,45821,45965,46022),
_xlfn.LET(_xlpm.DD,
MAX(MIN($AX378,EOMONTH(BE$15,0))-MAX($AW378,BE$15),),
_xlfn.IFS(
AND(MONTH($AW378)=MONTH(BE$15),MONTH($AX378)&lt;&gt;MONTH(BE$15)),
NETWORKDAYS.INTL($AW378,$AW378+_xlpm.DD,1,_xlpm.VD),
AND(MONTH($AW378)&lt;&gt;MONTH(BE$15),MONTH($AX378)=MONTH(BE$15)),
NETWORKDAYS.INTL(($AX378)-_xlpm.DD,$AX378,1,_xlpm.VD),
AND(MONTH($AW378)&lt;MONTH(BE$15),MONTH($AX378)&gt;MONTH(BE$15)),
NETWORKDAYS.INTL((EOMONTH(BE$15-1,1))-_xlpm.DD,EOMONTH(BE$15-1,1),1,_xlpm.VD),
AND(MONTH($AW378)=MONTH(BE$15),MONTH($AX378)=MONTH(BE$15)),
NETWORKDAYS.INTL($AW378,$AX378,1,_xlpm.VD)))),0)),
$DH378="месяц",
$DR378*BE378,
$DH378="неделя",
$DR378*BE378/7*(ROUNDUP((DAY(EOMONTH(BE$15,0)))/4,0))),
0)</f>
        <v/>
      </c>
      <c r="DY378" s="125">
        <f t="array" ref="DY378">
IFERROR(_xlfn.IFS(
$DH378="день_1",
$DR378*$BL378/($AX378-$AW378+1)*BF378*(DAY(EOMONTH(BF$15,0))),
$DH378="день_2",
$DR378/30*MAX(MIN($AX378,EOMONTH(BF$15,0))-MAX($AW378,BF$15)+1,),
$DH378="раб.день",
$DR378/30*(IFERROR(
_xlfn.LET(_xlpm.VD,
CHOOSE(
{1;2;3;4;5;6;7;8;9;10;11;12;13;14;15;16;17;18},
45658,45659,45660,45661,45662,45663,45664,45665,45711,45724,45778,45779,45785,45786,45820,45821,45965,46022),
_xlfn.LET(_xlpm.DD,
MAX(MIN($AX378,EOMONTH(BF$15,0))-MAX($AW378,BF$15),),
_xlfn.IFS(
AND(MONTH($AW378)=MONTH(BF$15),MONTH($AX378)&lt;&gt;MONTH(BF$15)),
NETWORKDAYS.INTL($AW378,$AW378+_xlpm.DD,1,_xlpm.VD),
AND(MONTH($AW378)&lt;&gt;MONTH(BF$15),MONTH($AX378)=MONTH(BF$15)),
NETWORKDAYS.INTL(($AX378)-_xlpm.DD,$AX378,1,_xlpm.VD),
AND(MONTH($AW378)&lt;MONTH(BF$15),MONTH($AX378)&gt;MONTH(BF$15)),
NETWORKDAYS.INTL((EOMONTH(BF$15-1,1))-_xlpm.DD,EOMONTH(BF$15-1,1),1,_xlpm.VD),
AND(MONTH($AW378)=MONTH(BF$15),MONTH($AX378)=MONTH(BF$15)),
NETWORKDAYS.INTL($AW378,$AX378,1,_xlpm.VD)))),0)),
$DH378="месяц",
$DR378*BF378,
$DH378="неделя",
$DR378*BF378/7*(ROUNDUP((DAY(EOMONTH(BF$15,0)))/4,0))),
0)</f>
        <v/>
      </c>
      <c r="DZ378" s="125">
        <f t="array" ref="DZ378">
IFERROR(_xlfn.IFS(
$DH378="день_1",
$DR378*$BL378/($AX378-$AW378+1)*BG378*(DAY(EOMONTH(BG$15,0))),
$DH378="день_2",
$DR378/30*MAX(MIN($AX378,EOMONTH(BG$15,0))-MAX($AW378,BG$15)+1,),
$DH378="раб.день",
$DR378/30*(IFERROR(
_xlfn.LET(_xlpm.VD,
CHOOSE(
{1;2;3;4;5;6;7;8;9;10;11;12;13;14;15;16;17;18},
45658,45659,45660,45661,45662,45663,45664,45665,45711,45724,45778,45779,45785,45786,45820,45821,45965,46022),
_xlfn.LET(_xlpm.DD,
MAX(MIN($AX378,EOMONTH(BG$15,0))-MAX($AW378,BG$15),),
_xlfn.IFS(
AND(MONTH($AW378)=MONTH(BG$15),MONTH($AX378)&lt;&gt;MONTH(BG$15)),
NETWORKDAYS.INTL($AW378,$AW378+_xlpm.DD,1,_xlpm.VD),
AND(MONTH($AW378)&lt;&gt;MONTH(BG$15),MONTH($AX378)=MONTH(BG$15)),
NETWORKDAYS.INTL(($AX378)-_xlpm.DD,$AX378,1,_xlpm.VD),
AND(MONTH($AW378)&lt;MONTH(BG$15),MONTH($AX378)&gt;MONTH(BG$15)),
NETWORKDAYS.INTL((EOMONTH(BG$15-1,1))-_xlpm.DD,EOMONTH(BG$15-1,1),1,_xlpm.VD),
AND(MONTH($AW378)=MONTH(BG$15),MONTH($AX378)=MONTH(BG$15)),
NETWORKDAYS.INTL($AW378,$AX378,1,_xlpm.VD)))),0)),
$DH378="месяц",
$DR378*BG378,
$DH378="неделя",
$DR378*BG378/7*(ROUNDUP((DAY(EOMONTH(BG$15,0)))/4,0))),
0)</f>
        <v/>
      </c>
      <c r="EA378" s="125">
        <f t="array" ref="EA378">
IFERROR(_xlfn.IFS(
$DH378="день_1",
$DR378*$BL378/($AX378-$AW378+1)*BH378*(DAY(EOMONTH(BH$15,0))),
$DH378="день_2",
$DR378/30*MAX(MIN($AX378,EOMONTH(BH$15,0))-MAX($AW378,BH$15)+1,),
$DH378="раб.день",
$DR378/30*(IFERROR(
_xlfn.LET(_xlpm.VD,
CHOOSE(
{1;2;3;4;5;6;7;8;9;10;11;12;13;14;15;16;17;18},
45658,45659,45660,45661,45662,45663,45664,45665,45711,45724,45778,45779,45785,45786,45820,45821,45965,46022),
_xlfn.LET(_xlpm.DD,
MAX(MIN($AX378,EOMONTH(BH$15,0))-MAX($AW378,BH$15),),
_xlfn.IFS(
AND(MONTH($AW378)=MONTH(BH$15),MONTH($AX378)&lt;&gt;MONTH(BH$15)),
NETWORKDAYS.INTL($AW378,$AW378+_xlpm.DD,1,_xlpm.VD),
AND(MONTH($AW378)&lt;&gt;MONTH(BH$15),MONTH($AX378)=MONTH(BH$15)),
NETWORKDAYS.INTL(($AX378)-_xlpm.DD,$AX378,1,_xlpm.VD),
AND(MONTH($AW378)&lt;MONTH(BH$15),MONTH($AX378)&gt;MONTH(BH$15)),
NETWORKDAYS.INTL((EOMONTH(BH$15-1,1))-_xlpm.DD,EOMONTH(BH$15-1,1),1,_xlpm.VD),
AND(MONTH($AW378)=MONTH(BH$15),MONTH($AX378)=MONTH(BH$15)),
NETWORKDAYS.INTL($AW378,$AX378,1,_xlpm.VD)))),0)),
$DH378="месяц",
$DR378*BH378,
$DH378="неделя",
$DR378*BH378/7*(ROUNDUP((DAY(EOMONTH(BH$15,0)))/4,0))),
0)</f>
        <v/>
      </c>
      <c r="EB378" s="125">
        <f t="array" ref="EB378">
IFERROR(_xlfn.IFS(
$DH378="день_1",
$DR378*$BL378/($AX378-$AW378+1)*BI378*(DAY(EOMONTH(BI$15,0))),
$DH378="день_2",
$DR378/30*MAX(MIN($AX378,EOMONTH(BI$15,0))-MAX($AW378,BI$15)+1,),
$DH378="раб.день",
$DR378/30*(IFERROR(
_xlfn.LET(_xlpm.VD,
CHOOSE(
{1;2;3;4;5;6;7;8;9;10;11;12;13;14;15;16;17;18},
45658,45659,45660,45661,45662,45663,45664,45665,45711,45724,45778,45779,45785,45786,45820,45821,45965,46022),
_xlfn.LET(_xlpm.DD,
MAX(MIN($AX378,EOMONTH(BI$15,0))-MAX($AW378,BI$15),),
_xlfn.IFS(
AND(MONTH($AW378)=MONTH(BI$15),MONTH($AX378)&lt;&gt;MONTH(BI$15)),
NETWORKDAYS.INTL($AW378,$AW378+_xlpm.DD,1,_xlpm.VD),
AND(MONTH($AW378)&lt;&gt;MONTH(BI$15),MONTH($AX378)=MONTH(BI$15)),
NETWORKDAYS.INTL(($AX378)-_xlpm.DD,$AX378,1,_xlpm.VD),
AND(MONTH($AW378)&lt;MONTH(BI$15),MONTH($AX378)&gt;MONTH(BI$15)),
NETWORKDAYS.INTL((EOMONTH(BI$15-1,1))-_xlpm.DD,EOMONTH(BI$15-1,1),1,_xlpm.VD),
AND(MONTH($AW378)=MONTH(BI$15),MONTH($AX378)=MONTH(BI$15)),
NETWORKDAYS.INTL($AW378,$AX378,1,_xlpm.VD)))),0)),
$DH378="месяц",
$DR378*BI378,
$DH378="неделя",
$DR378*BI378/7*(ROUNDUP((DAY(EOMONTH(BI$15,0)))/4,0))),
0)</f>
        <v/>
      </c>
      <c r="EC378" s="125">
        <f t="array" ref="EC378">
IFERROR(_xlfn.IFS(
$DH378="день_1",
$DR378*$BL378/($AX378-$AW378+1)*BJ378*(DAY(EOMONTH(BJ$15,0))),
$DH378="день_2",
$DR378/30*MAX(MIN($AX378,EOMONTH(BJ$15,0))-MAX($AW378,BJ$15)+1,),
$DH378="раб.день",
$DR378/30*(IFERROR(
_xlfn.LET(_xlpm.VD,
CHOOSE(
{1;2;3;4;5;6;7;8;9;10;11;12;13;14;15;16;17;18},
45658,45659,45660,45661,45662,45663,45664,45665,45711,45724,45778,45779,45785,45786,45820,45821,45965,46022),
_xlfn.LET(_xlpm.DD,
MAX(MIN($AX378,EOMONTH(BJ$15,0))-MAX($AW378,BJ$15),),
_xlfn.IFS(
AND(MONTH($AW378)=MONTH(BJ$15),MONTH($AX378)&lt;&gt;MONTH(BJ$15)),
NETWORKDAYS.INTL($AW378,$AW378+_xlpm.DD,1,_xlpm.VD),
AND(MONTH($AW378)&lt;&gt;MONTH(BJ$15),MONTH($AX378)=MONTH(BJ$15)),
NETWORKDAYS.INTL(($AX378)-_xlpm.DD,$AX378,1,_xlpm.VD),
AND(MONTH($AW378)&lt;MONTH(BJ$15),MONTH($AX378)&gt;MONTH(BJ$15)),
NETWORKDAYS.INTL((EOMONTH(BJ$15-1,1))-_xlpm.DD,EOMONTH(BJ$15-1,1),1,_xlpm.VD),
AND(MONTH($AW378)=MONTH(BJ$15),MONTH($AX378)=MONTH(BJ$15)),
NETWORKDAYS.INTL($AW378,$AX378,1,_xlpm.VD)))),0)),
$DH378="месяц",
$DR378*BJ378,
$DH378="неделя",
$DR378*BJ378/7*(ROUNDUP((DAY(EOMONTH(BJ$15,0)))/4,0))),
0)</f>
        <v/>
      </c>
      <c r="ED378" s="125">
        <f t="array" ref="ED378">
IFERROR(_xlfn.IFS(
$DH378="день_1",
$DR378*$BL378/($AX378-$AW378+1)*BK378*(DAY(EOMONTH(BK$15,0))),
$DH378="день_2",
$DR378/30*MAX(MIN($AX378,EOMONTH(BK$15,0))-MAX($AW378,BK$15)+1,),
$DH378="раб.день",
$DR378/30*(IFERROR(
_xlfn.LET(_xlpm.VD,
CHOOSE(
{1;2;3;4;5;6;7;8;9;10;11;12;13;14;15;16;17;18},
45658,45659,45660,45661,45662,45663,45664,45665,45711,45724,45778,45779,45785,45786,45820,45821,45965,46022),
_xlfn.LET(_xlpm.DD,
MAX(MIN($AX378,EOMONTH(BK$15,0))-MAX($AW378,BK$15),),
_xlfn.IFS(
AND(MONTH($AW378)=MONTH(BK$15),MONTH($AX378)&lt;&gt;MONTH(BK$15)),
NETWORKDAYS.INTL($AW378,$AW378+_xlpm.DD,1,_xlpm.VD),
AND(MONTH($AW378)&lt;&gt;MONTH(BK$15),MONTH($AX378)=MONTH(BK$15)),
NETWORKDAYS.INTL(($AX378)-_xlpm.DD,$AX378,1,_xlpm.VD),
AND(MONTH($AW378)&lt;MONTH(BK$15),MONTH($AX378)&gt;MONTH(BK$15)),
NETWORKDAYS.INTL((EOMONTH(BK$15-1,1))-_xlpm.DD,EOMONTH(BK$15-1,1),1,_xlpm.VD),
AND(MONTH($AW378)=MONTH(BK$15),MONTH($AX378)=MONTH(BK$15)),
NETWORKDAYS.INTL($AW378,$AX378,1,_xlpm.VD)))),0)),
$DH378="месяц",
$DR378*BK378,
$DH378="неделя",
$DR378*BK378/7*(ROUNDUP((DAY(EOMONTH(BK$15,0)))/4,0))),
0)</f>
        <v/>
      </c>
      <c r="EE378" s="125">
        <f>SUM($DS378,$DT378,$DU378,$DV378,$DW378,$DX378,$DY378,$DZ378,$EA378,$EB378,$EC378,$ED378)</f>
        <v/>
      </c>
      <c r="EF378" s="125">
        <f>IFERROR(ROUND($EE378*(1+$EP378),2),0)</f>
        <v/>
      </c>
      <c r="EG378" s="128" t="n">
        <v>1</v>
      </c>
      <c r="EH378" s="126" t="n">
        <v>0</v>
      </c>
      <c r="EI378" s="126">
        <f>ROUND(SUM($EH378:$EH378)*SUM($AB378:$AB378)*$EG378,2)</f>
        <v/>
      </c>
      <c r="EJ378" s="126">
        <f>ROUND($EI378*(1+$EP378),2)</f>
        <v/>
      </c>
      <c r="EK378" s="126" t="n">
        <v>0</v>
      </c>
      <c r="EL378" s="126">
        <f>ROUND(SUM($EK378:$EK378)*SUM($AB378:$AB378)*$EG378,2)</f>
        <v/>
      </c>
      <c r="EM378" s="126">
        <f>ROUND($EL378*(1+$EP378),2)</f>
        <v/>
      </c>
      <c r="EN378" s="126">
        <f>SUM($EE378,$EI378,$EL378)</f>
        <v/>
      </c>
      <c r="EO378" s="126">
        <f>SUM($EF378,$EJ378,$EM378)</f>
        <v/>
      </c>
      <c r="EP378" s="59" t="inlineStr">
        <is>
          <t>20%</t>
        </is>
      </c>
      <c r="EQ378" s="59" t="n"/>
      <c r="ER378" s="60">
        <f t="array" ref="ER378">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MATCH(ES378,
{"AMS";"RussOutdoor";"HD Outdoor";"Ingroup";"IQ";"Ledproduction";"LisChannel";"Logic";"Media-PPL";"NovikovTV | НовиковТВ";"SMA";"SOK";"КрокусТВ | CrocusTV | IndoorTV";"Сити";"ТЯК Москва"},
0)),"")</f>
        <v/>
      </c>
      <c r="ES378" s="60" t="n"/>
      <c r="ET378" s="60">
        <f t="array" ref="ET378">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MATCH(ES378,
{"AMS";"RussOutdoor";"HD Outdoor";"Ingroup";"IQ";"Ledproduction";"LisChannel";"Logic";"Media-PPL";"NovikovTV | НовиковТВ";"SMA";"SOK";"КрокусТВ | CrocusTV | IndoorTV";"Сити";"ТЯК Москва"},
0)),"")</f>
        <v/>
      </c>
      <c r="EU378" s="60" t="n"/>
      <c r="EV378" s="60" t="n"/>
      <c r="EX378" s="110">
        <f t="array" ref="EX378">
($AR378/30
+N("ТРАФИК ПЛОЩАДКИ"))*
(IFERROR(
_xlfn.LET(
_xlpm.GPR,
HLOOKUP($L378,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(MATCH($T378,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IF($Q378="цифровой",_xlpm.GPR/$AG378,_xlpm.GPR/60)),
0)
+N("DWELL TIME"))*
(IF($AB378=0,0,IF($AB378=1,0.3,IF($AB378=2,0.5,IF($AB378&gt;2,1))))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_xlfn.IFS($AC378="да",1.2,$AC378="нет",1)*
_xlfn.IFS($AD378="да",1.2,$AD378="нет",1)*
IF(R378="статический",1,1.2)*
$X378*
INDEX(
{1.2;1;1.2;1.2;1;1.2;1.2;1.2;1.2;1.2;1.2;1;1.2;1.2;1.2;1.2;1;1;1.2;1.2;1.2;1;1;1;1;1.2;1.2;1.2;1.2;1;1;1;1;1.2;1.2;1.2;1.2;1.2;1.2;1.2;1.2;1;1;1.2;1;1;1;1;1.5;1;1;1.5;1.5;1.2},
MATCH($Q378,_xlpm.MI,0)))&gt;{0.02;0.04;0.06;0.1;0.2;0.4;0.6;0.8;1;2;4;6})),
{0;1;2;3;4;5;6;7;8;9;10;11;12},
0)))
+N("КОЭФФИЦИЕНТ КОНТАКТА"))))*
(_xlfn.IFS($X378&lt;0.1,$X378/1000,$X378&gt;25,5.2,AND($X378&gt;=0.1,$X378&lt;=25),(($X378*2+0.1)/10)*($X378/10)))*
IFERROR((_xlfn.LET(
_xlpm.MA,
{0;0.8;0.85;0.9;0.95;1},
_xlpm.MAA,
{0;1;2;3;4;5},
INDEX(_xlpm.MA,MATCH(SUMPRODUCT(--((IF(ROUND(_xlpm.MAA,1)&gt;5,5,ROUND($AB378,1)))&gt;{0;1;2;3;4;5})),_xlpm.MAA,0)))
+N("КОЭФФИЦИЕНТ КОЛ-ВО КОНСТРУКЦИЙ")),1)*
$AB378,0))*
(IF($Q378="цифровой",$AG378/15*$AI378,1)
+N("ДЛЯ ЦИФРЫ"))</f>
        <v/>
      </c>
      <c r="EY378" s="110">
        <f>IFERROR(EX378*AY378,0)</f>
        <v/>
      </c>
      <c r="EZ378" s="131">
        <f>IFERROR(DP378/EY378*1000,0)</f>
        <v/>
      </c>
      <c r="FA378" s="112">
        <f>IFERROR(FC378/FB378,0)</f>
        <v/>
      </c>
      <c r="FB378" s="112">
        <f>IFERROR((FC378/(EY378/FF378*#REF!))*0.825,0)</f>
        <v/>
      </c>
      <c r="FC378" s="112">
        <f>IFERROR(((EX378*30/AR378)*100)/30,0)</f>
        <v/>
      </c>
      <c r="FD378" s="112">
        <f>IFERROR(EY378/G378*100%,0)</f>
        <v/>
      </c>
      <c r="FE378" s="112">
        <f>IFERROR(FD378/FC378*100%,0)</f>
        <v/>
      </c>
      <c r="FF378" s="110">
        <f>IFERROR(AR378/30*AY378,0)</f>
        <v/>
      </c>
    </row>
    <row r="379" ht="13" customHeight="1">
      <c r="A379" s="59" t="n"/>
      <c r="B379" s="60" t="n"/>
      <c r="C379" s="60" t="n"/>
      <c r="D379" s="60">
        <f t="array" ref="D379">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MATCH($E379,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79" s="60">
        <f t="array" ref="E379">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MATCH($F379,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79" s="60" t="inlineStr"/>
      <c r="G379" s="60" t="n"/>
      <c r="H379" s="60">
        <f t="array" ref="H379">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MATCH($I379,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79" s="60" t="n"/>
      <c r="J379" s="60" t="n"/>
      <c r="K379" s="60" t="n"/>
      <c r="L379" s="60" t="n"/>
      <c r="M379" s="60" t="n"/>
      <c r="N379" s="60" t="n"/>
      <c r="O379" s="60" t="n"/>
      <c r="P379" s="60">
        <f t="array" ref="P379">
_xlfn.IFS(
ISNUMBER(MATCH($Q379,{"шелфбаннер","разделитель","монетница","чековая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ISNUMBER(MATCH($Q379,{"LED/LCD","видеокулер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ISNUMBER(MATCH($Q379,{"автомобиль","машина","выставочное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ISNUMBER(MATCH($Q379,{"билборд","лифтовая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ISNUMBER(MATCH($Q379,{"навигация","подвесной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ISNUMBER(MATCH($Q379,{"движущаяся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ISNUMBER(MATCH($Q379,{"каталог","журнал"},)),
"Пресса",
$Q379="","")</f>
        <v/>
      </c>
      <c r="Q379" s="60" t="n"/>
      <c r="R379" s="60">
        <f t="array" ref="R379">
IFERROR(
_xlfn.IFS(
OR(ISNUMBER(MATCH($Q379,{"экспозиция","макет","стенд","автостенд","авто стенд","выставочное пространство","выставочные стенды","модульные выставочные стенды","3Д конструкция","3D конструкция"},)),P379="Экспонирование"),
"нестандартный",
ISNUMBER(MATCH($Q379,{"скроллер","призматрон"},)),
"динамический",
$P379="Видео",
"цифровой",
OR($P379="Пресса",$P379="Щит",$P379="POSm",$P379="Подвес",$P379="Брендирование/оклейка"),
"статический"),"")</f>
        <v/>
      </c>
      <c r="S379" s="59" t="n"/>
      <c r="T379" s="60" t="n"/>
      <c r="U379" s="60" t="n"/>
      <c r="V379" s="60">
        <f>
IF(P379="Видео",
"цифровой постер/ролик",
IF(ISNUMBER(MATCH(Q379,{"короб световой","короб световой | лайтбокс","короб световой | кристалайт","лайтбокс","лайт бокс","кристалайт","LB","lightbox"},)),
"бэклит",
IF(P379="Брендирование/оклейка",
"перфарированная пленка/самоклейка",
IF(P379="Экспонирование",
"под запрос",
IF(P379="Подвес",
"баннер/ткань",
"")))))</f>
        <v/>
      </c>
      <c r="W379" s="59" t="n"/>
      <c r="X379" s="59" t="n"/>
      <c r="Y379" s="59" t="n"/>
      <c r="Z379" s="61" t="n"/>
      <c r="AA379" s="61" t="n"/>
      <c r="AB379" s="61">
        <f>IF(BL379&gt;0,Z379,0)</f>
        <v/>
      </c>
      <c r="AC379" s="59" t="n"/>
      <c r="AD379" s="59" t="n"/>
      <c r="AE379" s="59" t="n"/>
      <c r="AF379" s="59" t="n"/>
      <c r="AG379" s="59" t="n"/>
      <c r="AH379" s="59" t="n"/>
      <c r="AI379" s="59" t="n"/>
      <c r="AJ379" s="59" t="n"/>
      <c r="AK379" s="59" t="n"/>
      <c r="AL379" s="62">
        <f>IFERROR(IF(OR(R379="статический",R379="динамический",R379="нестандартный",R379="",R379=""),"-",IF(AND(AH379="-",AI379="-"),"-",AK379*3600/AH379*AI379)),"-")</f>
        <v/>
      </c>
      <c r="AM379" s="62">
        <f>IFERROR(IF(OR(R379="статический",R379="динамический",R379="",R379="", R379="BTL",R379="нестандартный"),"-",AG379*AI379*AL379/60),"-")</f>
        <v/>
      </c>
      <c r="AN379" s="63">
        <f>IFERROR(IF(AH379="","-",AG379*AI379/AH379),"-")</f>
        <v/>
      </c>
      <c r="AO379" s="59">
        <f>IFERROR(IF(OR($R379="статический",$R379="динамический",$R379="",$R379="",$R379="BTL",$R379="нестандартный"),"-",$AL379*$AY379),"-")</f>
        <v/>
      </c>
      <c r="AP379" s="62">
        <f>IFERROR(IF(OR($R379="статический",$R379="динамический",$R379="",$R379="",$R379="BTL",$R379="нестандартный"),"-",$AM379*AY379),"-")</f>
        <v/>
      </c>
      <c r="AQ379" s="64" t="n"/>
      <c r="AR379" s="61" t="n"/>
      <c r="AS379" s="61" t="n"/>
      <c r="AT379" s="61" t="n"/>
      <c r="AU379" s="65" t="n"/>
      <c r="AV379" s="124">
        <f>IFERROR(DR379/AT379*1000,"n/a")</f>
        <v/>
      </c>
      <c r="AW379" s="67" t="n"/>
      <c r="AX379" s="67" t="n"/>
      <c r="AY379" s="43">
        <f>IFERROR(IF(OR($AW379="",$AX379=""),"",_xlfn.DAYS($AX379+1,$AW379)),"")</f>
        <v/>
      </c>
      <c r="AZ379" s="68">
        <f t="array" ref="AZ379">
_xlfn.LET(_xlpm.COEFF,
IF($AW379+$AX379=0,0,IF(MAX(MIN($AX379,EOMONTH(AZ$15,0))-MAX($AW379,AZ$15)+1,)&gt;0,1,0)),
_xlfn.IFS(
$ES379="LisChannel",
_xlpm.COEFF*
INDEX({1;1;1.2;1.2;1;1;1;1;1.2;1.2;1.2;1.2},
MATCH(MONTH(AZ$15),
{1,2,3,4,5,6,7,8,9,10,11,12})),
CONCATENATE($ES379," ",$L379)="RussOutdoor метро",
_xlpm.COEFF*
INDEX({0.8;0.9;1.1;1.1;1;1;1;1;1.1;1.1;1.1;1.1},
MATCH(MONTH(AZ$15),
{1,2,3,4,5,6,7,8,9,10,11,12})),
$ES379&lt;&gt;"LisChannel",
_xlpm.COEFF,
$ES379&lt;&gt;"RussOutdoor",
_xlpm.COEFF))</f>
        <v/>
      </c>
      <c r="BA379" s="68">
        <f t="array" ref="BA379">
_xlfn.LET(_xlpm.COEFF,
IF($AW379+$AX379=0,0,IF(MAX(MIN($AX379,EOMONTH(BA$15,0))-MAX($AW379,BA$15)+1,)&gt;0,1,0)),
_xlfn.IFS(
$ES379="LisChannel",
_xlpm.COEFF*
INDEX({1;1;1.2;1.2;1;1;1;1;1.2;1.2;1.2;1.2},
MATCH(MONTH(BA$15),
{1,2,3,4,5,6,7,8,9,10,11,12})),
CONCATENATE($ES379," ",$L379)="RussOutdoor метро",
_xlpm.COEFF*
INDEX({0.8;0.9;1.1;1.1;1;1;1;1;1.1;1.1;1.1;1.1},
MATCH(MONTH(BA$15),
{1,2,3,4,5,6,7,8,9,10,11,12})),
$ES379&lt;&gt;"LisChannel",
_xlpm.COEFF,
$ES379&lt;&gt;"RussOutdoor",
_xlpm.COEFF))</f>
        <v/>
      </c>
      <c r="BB379" s="68">
        <f t="array" ref="BB379">
_xlfn.LET(_xlpm.COEFF,
IF($AW379+$AX379=0,0,IF(MAX(MIN($AX379,EOMONTH(BB$15,0))-MAX($AW379,BB$15)+1,)&gt;0,1,0)),
_xlfn.IFS(
$ES379="LisChannel",
_xlpm.COEFF*
INDEX({1;1;1.2;1.2;1;1;1;1;1.2;1.2;1.2;1.2},
MATCH(MONTH(BB$15),
{1,2,3,4,5,6,7,8,9,10,11,12})),
CONCATENATE($ES379," ",$L379)="RussOutdoor метро",
_xlpm.COEFF*
INDEX({0.8;0.9;1.1;1.1;1;1;1;1;1.1;1.1;1.1;1.1},
MATCH(MONTH(BB$15),
{1,2,3,4,5,6,7,8,9,10,11,12})),
$ES379&lt;&gt;"LisChannel",
_xlpm.COEFF,
$ES379&lt;&gt;"RussOutdoor",
_xlpm.COEFF))</f>
        <v/>
      </c>
      <c r="BC379" s="68">
        <f t="array" ref="BC379">
_xlfn.LET(_xlpm.COEFF,
IF($AW379+$AX379=0,0,IF(MAX(MIN($AX379,EOMONTH(BC$15,0))-MAX($AW379,BC$15)+1,)&gt;0,1,0)),
_xlfn.IFS(
$ES379="LisChannel",
_xlpm.COEFF*
INDEX({1;1;1.2;1.2;1;1;1;1;1.2;1.2;1.2;1.2},
MATCH(MONTH(BC$15),
{1,2,3,4,5,6,7,8,9,10,11,12})),
CONCATENATE($ES379," ",$L379)="RussOutdoor метро",
_xlpm.COEFF*
INDEX({0.8;0.9;1.1;1.1;1;1;1;1;1.1;1.1;1.1;1.1},
MATCH(MONTH(BC$15),
{1,2,3,4,5,6,7,8,9,10,11,12})),
$ES379&lt;&gt;"LisChannel",
_xlpm.COEFF,
$ES379&lt;&gt;"RussOutdoor",
_xlpm.COEFF))</f>
        <v/>
      </c>
      <c r="BD379" s="68">
        <f t="array" ref="BD379">
_xlfn.LET(_xlpm.COEFF,
IF($AW379+$AX379=0,0,IF(MAX(MIN($AX379,EOMONTH(BD$15,0))-MAX($AW379,BD$15)+1,)&gt;0,1,0)),
_xlfn.IFS(
$ES379="LisChannel",
_xlpm.COEFF*
INDEX({1;1;1.2;1.2;1;1;1;1;1.2;1.2;1.2;1.2},
MATCH(MONTH(BD$15),
{1,2,3,4,5,6,7,8,9,10,11,12})),
CONCATENATE($ES379," ",$L379)="RussOutdoor метро",
_xlpm.COEFF*
INDEX({0.8;0.9;1.1;1.1;1;1;1;1;1.1;1.1;1.1;1.1},
MATCH(MONTH(BD$15),
{1,2,3,4,5,6,7,8,9,10,11,12})),
$ES379&lt;&gt;"LisChannel",
_xlpm.COEFF,
$ES379&lt;&gt;"RussOutdoor",
_xlpm.COEFF))</f>
        <v/>
      </c>
      <c r="BE379" s="68">
        <f t="array" ref="BE379">
_xlfn.LET(_xlpm.COEFF,
IF($AW379+$AX379=0,0,IF(MAX(MIN($AX379,EOMONTH(BE$15,0))-MAX($AW379,BE$15)+1,)&gt;0,1,0)),
_xlfn.IFS(
$ES379="LisChannel",
_xlpm.COEFF*
INDEX({1;1;1.2;1.2;1;1;1;1;1.2;1.2;1.2;1.2},
MATCH(MONTH(BE$15),
{1,2,3,4,5,6,7,8,9,10,11,12})),
CONCATENATE($ES379," ",$L379)="RussOutdoor метро",
_xlpm.COEFF*
INDEX({0.8;0.9;1.1;1.1;1;1;1;1;1.1;1.1;1.1;1.1},
MATCH(MONTH(BE$15),
{1,2,3,4,5,6,7,8,9,10,11,12})),
$ES379&lt;&gt;"LisChannel",
_xlpm.COEFF,
$ES379&lt;&gt;"RussOutdoor",
_xlpm.COEFF))</f>
        <v/>
      </c>
      <c r="BF379" s="68">
        <f t="array" ref="BF379">
_xlfn.LET(_xlpm.COEFF,
IF($AW379+$AX379=0,0,IF(MAX(MIN($AX379,EOMONTH(BF$15,0))-MAX($AW379,BF$15)+1,)&gt;0,1,0)),
_xlfn.IFS(
$ES379="LisChannel",
_xlpm.COEFF*
INDEX({1;1;1.2;1.2;1;1;1;1;1.2;1.2;1.2;1.2},
MATCH(MONTH(BF$15),
{1,2,3,4,5,6,7,8,9,10,11,12})),
CONCATENATE($ES379," ",$L379)="RussOutdoor метро",
_xlpm.COEFF*
INDEX({0.8;0.9;1.1;1.1;1;1;1;1;1.1;1.1;1.1;1.1},
MATCH(MONTH(BF$15),
{1,2,3,4,5,6,7,8,9,10,11,12})),
$ES379&lt;&gt;"LisChannel",
_xlpm.COEFF,
$ES379&lt;&gt;"RussOutdoor",
_xlpm.COEFF))</f>
        <v/>
      </c>
      <c r="BG379" s="68">
        <f t="array" ref="BG379">
_xlfn.LET(_xlpm.COEFF,
IF($AW379+$AX379=0,0,IF(MAX(MIN($AX379,EOMONTH(BG$15,0))-MAX($AW379,BG$15)+1,)&gt;0,1,0)),
_xlfn.IFS(
$ES379="LisChannel",
_xlpm.COEFF*
INDEX({1;1;1.2;1.2;1;1;1;1;1.2;1.2;1.2;1.2},
MATCH(MONTH(BG$15),
{1,2,3,4,5,6,7,8,9,10,11,12})),
CONCATENATE($ES379," ",$L379)="RussOutdoor метро",
_xlpm.COEFF*
INDEX({0.8;0.9;1.1;1.1;1;1;1;1;1.1;1.1;1.1;1.1},
MATCH(MONTH(BG$15),
{1,2,3,4,5,6,7,8,9,10,11,12})),
$ES379&lt;&gt;"LisChannel",
_xlpm.COEFF,
$ES379&lt;&gt;"RussOutdoor",
_xlpm.COEFF))</f>
        <v/>
      </c>
      <c r="BH379" s="68">
        <f t="array" ref="BH379">
_xlfn.LET(_xlpm.COEFF,
IF($AW379+$AX379=0,0,IF(MAX(MIN($AX379,EOMONTH(BH$15,0))-MAX($AW379,BH$15)+1,)&gt;0,1,0)),
_xlfn.IFS(
$ES379="LisChannel",
_xlpm.COEFF*
INDEX({1;1;1.2;1.2;1;1;1;1;1.2;1.2;1.2;1.2},
MATCH(MONTH(BH$15),
{1,2,3,4,5,6,7,8,9,10,11,12})),
CONCATENATE($ES379," ",$L379)="RussOutdoor метро",
_xlpm.COEFF*
INDEX({0.8;0.9;1.1;1.1;1;1;1;1;1.1;1.1;1.1;1.1},
MATCH(MONTH(BH$15),
{1,2,3,4,5,6,7,8,9,10,11,12})),
$ES379&lt;&gt;"LisChannel",
_xlpm.COEFF,
$ES379&lt;&gt;"RussOutdoor",
_xlpm.COEFF))</f>
        <v/>
      </c>
      <c r="BI379" s="68">
        <f t="array" ref="BI379">
_xlfn.LET(_xlpm.COEFF,
IF($AW379+$AX379=0,0,IF(MAX(MIN($AX379,EOMONTH(BI$15,0))-MAX($AW379,BI$15)+1,)&gt;0,1,0)),
_xlfn.IFS(
$ES379="LisChannel",
_xlpm.COEFF*
INDEX({1;1;1.2;1.2;1;1;1;1;1.2;1.2;1.2;1.2},
MATCH(MONTH(BI$15),
{1,2,3,4,5,6,7,8,9,10,11,12})),
CONCATENATE($ES379," ",$L379)="RussOutdoor метро",
_xlpm.COEFF*
INDEX({0.8;0.9;1.1;1.1;1;1;1;1;1.1;1.1;1.1;1.1},
MATCH(MONTH(BI$15),
{1,2,3,4,5,6,7,8,9,10,11,12})),
$ES379&lt;&gt;"LisChannel",
_xlpm.COEFF,
$ES379&lt;&gt;"RussOutdoor",
_xlpm.COEFF))</f>
        <v/>
      </c>
      <c r="BJ379" s="68">
        <f t="array" ref="BJ379">
_xlfn.LET(_xlpm.COEFF,
IF($AW379+$AX379=0,0,IF(MAX(MIN($AX379,EOMONTH(BJ$15,0))-MAX($AW379,BJ$15)+1,)&gt;0,1,0)),
_xlfn.IFS(
$ES379="LisChannel",
_xlpm.COEFF*
INDEX({1;1;1.2;1.2;1;1;1;1;1.2;1.2;1.2;1.2},
MATCH(MONTH(BJ$15),
{1,2,3,4,5,6,7,8,9,10,11,12})),
CONCATENATE($ES379," ",$L379)="RussOutdoor метро",
_xlpm.COEFF*
INDEX({0.8;0.9;1.1;1.1;1;1;1;1;1.1;1.1;1.1;1.1},
MATCH(MONTH(BJ$15),
{1,2,3,4,5,6,7,8,9,10,11,12})),
$ES379&lt;&gt;"LisChannel",
_xlpm.COEFF,
$ES379&lt;&gt;"RussOutdoor",
_xlpm.COEFF))</f>
        <v/>
      </c>
      <c r="BK379" s="68">
        <f t="array" ref="BK379">
_xlfn.LET(_xlpm.COEFF,
IF($AW379+$AX379=0,0,IF(MAX(MIN($AX379,EOMONTH(BK$15,0))-MAX($AW379,BK$15)+1,)&gt;0,1,0)),
_xlfn.IFS(
$ES379="LisChannel",
_xlpm.COEFF*
INDEX({1;1;1.2;1.2;1;1;1;1;1.2;1.2;1.2;1.2},
MATCH(MONTH(BK$15),
{1,2,3,4,5,6,7,8,9,10,11,12})),
CONCATENATE($ES379," ",$L379)="RussOutdoor метро",
_xlpm.COEFF*
INDEX({0.8;0.9;1.1;1.1;1;1;1;1;1.1;1.1;1.1;1.1},
MATCH(MONTH(BK$15),
{1,2,3,4,5,6,7,8,9,10,11,12})),
$ES379&lt;&gt;"LisChannel",
_xlpm.COEFF,
$ES379&lt;&gt;"RussOutdoor",
_xlpm.COEFF))</f>
        <v/>
      </c>
      <c r="BL379" s="62">
        <f>COUNTIFS($AZ379:$BK379,"&gt;0")</f>
        <v/>
      </c>
      <c r="BM379" s="65" t="n"/>
      <c r="BN379" s="125">
        <f>$DJ379</f>
        <v/>
      </c>
      <c r="BO379" s="63">
        <f>$DQ379</f>
        <v/>
      </c>
      <c r="BP379" s="125">
        <f>
IFERROR(
IF($BL379=0,0,
$BN379*(1-$BO379)),
0)</f>
        <v/>
      </c>
      <c r="BQ379" s="125">
        <f t="array" ref="BQ379">
IFERROR(
_xlfn.IFS(
$DH379="день_1",
$BP379*$BL379/($AX379-$AW379+1)*AZ379*(DAY(EOMONTH(AZ$15,0))),
$DH379="день_2",
$BP379/30*MAX(MIN($AX379,EOMONTH(AZ$15,0))-MAX($AW379,AZ$15)+1,),
$DH379="раб.день",
$BP379/30*(IFERROR(
_xlfn.LET(_xlpm.VD,
CHOOSE(
{1;2;3;4;5;6;7;8;9;10;11;12;13;14;15;16;17;18},
45658,45659,45660,45661,45662,45663,45664,45665,45711,45724,45778,45779,45785,45786,45820,45821,45965,46022),
_xlfn.LET(_xlpm.DD,
MAX(MIN($AX379,EOMONTH(AZ$15,0))-MAX($AW379,AZ$15),),
_xlfn.IFS(
AND(MONTH($AW379)=MONTH(AZ$15),MONTH($AX379)&lt;&gt;MONTH(AZ$15)),
NETWORKDAYS.INTL($AW379,$AW379+_xlpm.DD,1,_xlpm.VD),
AND(MONTH($AW379)&lt;&gt;MONTH(AZ$15),MONTH($AX379)=MONTH(AZ$15)),
NETWORKDAYS.INTL(($AX379)-_xlpm.DD,$AX379,1,_xlpm.VD),
AND(MONTH($AW379)&lt;MONTH(AZ$15),MONTH($AX379)&gt;MONTH(AZ$15)),
NETWORKDAYS.INTL((EOMONTH(AZ$15-1,1))-_xlpm.DD,EOMONTH(AZ$15-1,1),1,_xlpm.VD),
AND(MONTH($AW379)=MONTH(AZ$15),MONTH($AX379)=MONTH(AZ$15)),
NETWORKDAYS.INTL($AW379,$AX379,1,_xlpm.VD)))),0)),
$DH379="месяц",
$BP379*AZ379,
$DH379="неделя",
$BP379*AZ379/7*(ROUNDUP((DAY(EOMONTH(AZ$15,0)))/4,0))),
0)</f>
        <v/>
      </c>
      <c r="BR379" s="125">
        <f t="array" ref="BR379">
IFERROR(
_xlfn.IFS(
$DH379="день_1",
$BP379*$BL379/($AX379-$AW379+1)*BA379*(DAY(EOMONTH(BA$15,0))),
$DH379="день_2",
$BP379/30*MAX(MIN($AX379,EOMONTH(BA$15,0))-MAX($AW379,BA$15)+1,),
$DH379="раб.день",
$BP379/30*(IFERROR(
_xlfn.LET(_xlpm.VD,
CHOOSE(
{1;2;3;4;5;6;7;8;9;10;11;12;13;14;15;16;17;18},
45658,45659,45660,45661,45662,45663,45664,45665,45711,45724,45778,45779,45785,45786,45820,45821,45965,46022),
_xlfn.LET(_xlpm.DD,
MAX(MIN($AX379,EOMONTH(BA$15,0))-MAX($AW379,BA$15),),
_xlfn.IFS(
AND(MONTH($AW379)=MONTH(BA$15),MONTH($AX379)&lt;&gt;MONTH(BA$15)),
NETWORKDAYS.INTL($AW379,$AW379+_xlpm.DD,1,_xlpm.VD),
AND(MONTH($AW379)&lt;&gt;MONTH(BA$15),MONTH($AX379)=MONTH(BA$15)),
NETWORKDAYS.INTL(($AX379)-_xlpm.DD,$AX379,1,_xlpm.VD),
AND(MONTH($AW379)&lt;MONTH(BA$15),MONTH($AX379)&gt;MONTH(BA$15)),
NETWORKDAYS.INTL((EOMONTH(BA$15-1,1))-_xlpm.DD,EOMONTH(BA$15-1,1),1,_xlpm.VD),
AND(MONTH($AW379)=MONTH(BA$15),MONTH($AX379)=MONTH(BA$15)),
NETWORKDAYS.INTL($AW379,$AX379,1,_xlpm.VD)))),0)),
$DH379="месяц",
$BP379*BA379,
$DH379="неделя",
$BP379*BA379/7*(ROUNDUP((DAY(EOMONTH(BA$15,0)))/4,0))),
0)</f>
        <v/>
      </c>
      <c r="BS379" s="125">
        <f t="array" ref="BS379">
IFERROR(
_xlfn.IFS(
$DH379="день_1",
$BP379*$BL379/($AX379-$AW379+1)*BB379*(DAY(EOMONTH(BB$15,0))),
$DH379="день_2",
$BP379/30*MAX(MIN($AX379,EOMONTH(BB$15,0))-MAX($AW379,BB$15)+1,),
$DH379="раб.день",
$BP379/30*(IFERROR(
_xlfn.LET(_xlpm.VD,
CHOOSE(
{1;2;3;4;5;6;7;8;9;10;11;12;13;14;15;16;17;18},
45658,45659,45660,45661,45662,45663,45664,45665,45711,45724,45778,45779,45785,45786,45820,45821,45965,46022),
_xlfn.LET(_xlpm.DD,
MAX(MIN($AX379,EOMONTH(BB$15,0))-MAX($AW379,BB$15),),
_xlfn.IFS(
AND(MONTH($AW379)=MONTH(BB$15),MONTH($AX379)&lt;&gt;MONTH(BB$15)),
NETWORKDAYS.INTL($AW379,$AW379+_xlpm.DD,1,_xlpm.VD),
AND(MONTH($AW379)&lt;&gt;MONTH(BB$15),MONTH($AX379)=MONTH(BB$15)),
NETWORKDAYS.INTL(($AX379)-_xlpm.DD,$AX379,1,_xlpm.VD),
AND(MONTH($AW379)&lt;MONTH(BB$15),MONTH($AX379)&gt;MONTH(BB$15)),
NETWORKDAYS.INTL((EOMONTH(BB$15-1,1))-_xlpm.DD,EOMONTH(BB$15-1,1),1,_xlpm.VD),
AND(MONTH($AW379)=MONTH(BB$15),MONTH($AX379)=MONTH(BB$15)),
NETWORKDAYS.INTL($AW379,$AX379,1,_xlpm.VD)))),0)),
$DH379="месяц",
$BP379*BB379,
$DH379="неделя",
$BP379*BB379/7*(ROUNDUP((DAY(EOMONTH(BB$15,0)))/4,0))),
0)</f>
        <v/>
      </c>
      <c r="BT379" s="125">
        <f t="array" ref="BT379">
IFERROR(
_xlfn.IFS(
$DH379="день_1",
$BP379*$BL379/($AX379-$AW379+1)*BC379*(DAY(EOMONTH(BC$15,0))),
$DH379="день_2",
$BP379/30*MAX(MIN($AX379,EOMONTH(BC$15,0))-MAX($AW379,BC$15)+1,),
$DH379="раб.день",
$BP379/30*(IFERROR(
_xlfn.LET(_xlpm.VD,
CHOOSE(
{1;2;3;4;5;6;7;8;9;10;11;12;13;14;15;16;17;18},
45658,45659,45660,45661,45662,45663,45664,45665,45711,45724,45778,45779,45785,45786,45820,45821,45965,46022),
_xlfn.LET(_xlpm.DD,
MAX(MIN($AX379,EOMONTH(BC$15,0))-MAX($AW379,BC$15),),
_xlfn.IFS(
AND(MONTH($AW379)=MONTH(BC$15),MONTH($AX379)&lt;&gt;MONTH(BC$15)),
NETWORKDAYS.INTL($AW379,$AW379+_xlpm.DD,1,_xlpm.VD),
AND(MONTH($AW379)&lt;&gt;MONTH(BC$15),MONTH($AX379)=MONTH(BC$15)),
NETWORKDAYS.INTL(($AX379)-_xlpm.DD,$AX379,1,_xlpm.VD),
AND(MONTH($AW379)&lt;MONTH(BC$15),MONTH($AX379)&gt;MONTH(BC$15)),
NETWORKDAYS.INTL((EOMONTH(BC$15-1,1))-_xlpm.DD,EOMONTH(BC$15-1,1),1,_xlpm.VD),
AND(MONTH($AW379)=MONTH(BC$15),MONTH($AX379)=MONTH(BC$15)),
NETWORKDAYS.INTL($AW379,$AX379,1,_xlpm.VD)))),0)),
$DH379="месяц",
$BP379*BC379,
$DH379="неделя",
$BP379*BC379/7*(ROUNDUP((DAY(EOMONTH(BC$15,0)))/4,0))),
0)</f>
        <v/>
      </c>
      <c r="BU379" s="125">
        <f t="array" ref="BU379">
IFERROR(
_xlfn.IFS(
$DH379="день_1",
$BP379*$BL379/($AX379-$AW379+1)*BD379*(DAY(EOMONTH(BD$15,0))),
$DH379="день_2",
$BP379/30*MAX(MIN($AX379,EOMONTH(BD$15,0))-MAX($AW379,BD$15)+1,),
$DH379="раб.день",
$BP379/30*(IFERROR(
_xlfn.LET(_xlpm.VD,
CHOOSE(
{1;2;3;4;5;6;7;8;9;10;11;12;13;14;15;16;17;18},
45658,45659,45660,45661,45662,45663,45664,45665,45711,45724,45778,45779,45785,45786,45820,45821,45965,46022),
_xlfn.LET(_xlpm.DD,
MAX(MIN($AX379,EOMONTH(BD$15,0))-MAX($AW379,BD$15),),
_xlfn.IFS(
AND(MONTH($AW379)=MONTH(BD$15),MONTH($AX379)&lt;&gt;MONTH(BD$15)),
NETWORKDAYS.INTL($AW379,$AW379+_xlpm.DD,1,_xlpm.VD),
AND(MONTH($AW379)&lt;&gt;MONTH(BD$15),MONTH($AX379)=MONTH(BD$15)),
NETWORKDAYS.INTL(($AX379)-_xlpm.DD,$AX379,1,_xlpm.VD),
AND(MONTH($AW379)&lt;MONTH(BD$15),MONTH($AX379)&gt;MONTH(BD$15)),
NETWORKDAYS.INTL((EOMONTH(BD$15-1,1))-_xlpm.DD,EOMONTH(BD$15-1,1),1,_xlpm.VD),
AND(MONTH($AW379)=MONTH(BD$15),MONTH($AX379)=MONTH(BD$15)),
NETWORKDAYS.INTL($AW379,$AX379,1,_xlpm.VD)))),0)),
$DH379="месяц",
$BP379*BD379,
$DH379="неделя",
$BP379*BD379/7*(ROUNDUP((DAY(EOMONTH(BD$15,0)))/4,0))),
0)</f>
        <v/>
      </c>
      <c r="BV379" s="125">
        <f t="array" ref="BV379">
IFERROR(
_xlfn.IFS(
$DH379="день_1",
$BP379*$BL379/($AX379-$AW379+1)*BE379*(DAY(EOMONTH(BE$15,0))),
$DH379="день_2",
$BP379/30*MAX(MIN($AX379,EOMONTH(BE$15,0))-MAX($AW379,BE$15)+1,),
$DH379="раб.день",
$BP379/30*(IFERROR(
_xlfn.LET(_xlpm.VD,
CHOOSE(
{1;2;3;4;5;6;7;8;9;10;11;12;13;14;15;16;17;18},
45658,45659,45660,45661,45662,45663,45664,45665,45711,45724,45778,45779,45785,45786,45820,45821,45965,46022),
_xlfn.LET(_xlpm.DD,
MAX(MIN($AX379,EOMONTH(BE$15,0))-MAX($AW379,BE$15),),
_xlfn.IFS(
AND(MONTH($AW379)=MONTH(BE$15),MONTH($AX379)&lt;&gt;MONTH(BE$15)),
NETWORKDAYS.INTL($AW379,$AW379+_xlpm.DD,1,_xlpm.VD),
AND(MONTH($AW379)&lt;&gt;MONTH(BE$15),MONTH($AX379)=MONTH(BE$15)),
NETWORKDAYS.INTL(($AX379)-_xlpm.DD,$AX379,1,_xlpm.VD),
AND(MONTH($AW379)&lt;MONTH(BE$15),MONTH($AX379)&gt;MONTH(BE$15)),
NETWORKDAYS.INTL((EOMONTH(BE$15-1,1))-_xlpm.DD,EOMONTH(BE$15-1,1),1,_xlpm.VD),
AND(MONTH($AW379)=MONTH(BE$15),MONTH($AX379)=MONTH(BE$15)),
NETWORKDAYS.INTL($AW379,$AX379,1,_xlpm.VD)))),0)),
$DH379="месяц",
$BP379*BE379,
$DH379="неделя",
$BP379*BE379/7*(ROUNDUP((DAY(EOMONTH(BE$15,0)))/4,0))),
0)</f>
        <v/>
      </c>
      <c r="BW379" s="125">
        <f t="array" ref="BW379">
IFERROR(
_xlfn.IFS(
$DH379="день_1",
$BP379*$BL379/($AX379-$AW379+1)*BF379*(DAY(EOMONTH(BF$15,0))),
$DH379="день_2",
$BP379/30*MAX(MIN($AX379,EOMONTH(BF$15,0))-MAX($AW379,BF$15)+1,),
$DH379="раб.день",
$BP379/30*(IFERROR(
_xlfn.LET(_xlpm.VD,
CHOOSE(
{1;2;3;4;5;6;7;8;9;10;11;12;13;14;15;16;17;18},
45658,45659,45660,45661,45662,45663,45664,45665,45711,45724,45778,45779,45785,45786,45820,45821,45965,46022),
_xlfn.LET(_xlpm.DD,
MAX(MIN($AX379,EOMONTH(BF$15,0))-MAX($AW379,BF$15),),
_xlfn.IFS(
AND(MONTH($AW379)=MONTH(BF$15),MONTH($AX379)&lt;&gt;MONTH(BF$15)),
NETWORKDAYS.INTL($AW379,$AW379+_xlpm.DD,1,_xlpm.VD),
AND(MONTH($AW379)&lt;&gt;MONTH(BF$15),MONTH($AX379)=MONTH(BF$15)),
NETWORKDAYS.INTL(($AX379)-_xlpm.DD,$AX379,1,_xlpm.VD),
AND(MONTH($AW379)&lt;MONTH(BF$15),MONTH($AX379)&gt;MONTH(BF$15)),
NETWORKDAYS.INTL((EOMONTH(BF$15-1,1))-_xlpm.DD,EOMONTH(BF$15-1,1),1,_xlpm.VD),
AND(MONTH($AW379)=MONTH(BF$15),MONTH($AX379)=MONTH(BF$15)),
NETWORKDAYS.INTL($AW379,$AX379,1,_xlpm.VD)))),0)),
$DH379="месяц",
$BP379*BF379,
$DH379="неделя",
$BP379*BF379/7*(ROUNDUP((DAY(EOMONTH(BF$15,0)))/4,0))),
0)</f>
        <v/>
      </c>
      <c r="BX379" s="125">
        <f t="array" ref="BX379">
IFERROR(
_xlfn.IFS(
$DH379="день_1",
$BP379*$BL379/($AX379-$AW379+1)*BG379*(DAY(EOMONTH(BG$15,0))),
$DH379="день_2",
$BP379/30*MAX(MIN($AX379,EOMONTH(BG$15,0))-MAX($AW379,BG$15)+1,),
$DH379="раб.день",
$BP379/30*(IFERROR(
_xlfn.LET(_xlpm.VD,
CHOOSE(
{1;2;3;4;5;6;7;8;9;10;11;12;13;14;15;16;17;18},
45658,45659,45660,45661,45662,45663,45664,45665,45711,45724,45778,45779,45785,45786,45820,45821,45965,46022),
_xlfn.LET(_xlpm.DD,
MAX(MIN($AX379,EOMONTH(BG$15,0))-MAX($AW379,BG$15),),
_xlfn.IFS(
AND(MONTH($AW379)=MONTH(BG$15),MONTH($AX379)&lt;&gt;MONTH(BG$15)),
NETWORKDAYS.INTL($AW379,$AW379+_xlpm.DD,1,_xlpm.VD),
AND(MONTH($AW379)&lt;&gt;MONTH(BG$15),MONTH($AX379)=MONTH(BG$15)),
NETWORKDAYS.INTL(($AX379)-_xlpm.DD,$AX379,1,_xlpm.VD),
AND(MONTH($AW379)&lt;MONTH(BG$15),MONTH($AX379)&gt;MONTH(BG$15)),
NETWORKDAYS.INTL((EOMONTH(BG$15-1,1))-_xlpm.DD,EOMONTH(BG$15-1,1),1,_xlpm.VD),
AND(MONTH($AW379)=MONTH(BG$15),MONTH($AX379)=MONTH(BG$15)),
NETWORKDAYS.INTL($AW379,$AX379,1,_xlpm.VD)))),0)),
$DH379="месяц",
$BP379*BG379,
$DH379="неделя",
$BP379*BG379/7*(ROUNDUP((DAY(EOMONTH(BG$15,0)))/4,0))),
0)</f>
        <v/>
      </c>
      <c r="BY379" s="125">
        <f t="array" ref="BY379">
IFERROR(
_xlfn.IFS(
$DH379="день_1",
$BP379*$BL379/($AX379-$AW379+1)*BH379*(DAY(EOMONTH(BH$15,0))),
$DH379="день_2",
$BP379/30*MAX(MIN($AX379,EOMONTH(BH$15,0))-MAX($AW379,BH$15)+1,),
$DH379="раб.день",
$BP379/30*(IFERROR(
_xlfn.LET(_xlpm.VD,
CHOOSE(
{1;2;3;4;5;6;7;8;9;10;11;12;13;14;15;16;17;18},
45658,45659,45660,45661,45662,45663,45664,45665,45711,45724,45778,45779,45785,45786,45820,45821,45965,46022),
_xlfn.LET(_xlpm.DD,
MAX(MIN($AX379,EOMONTH(BH$15,0))-MAX($AW379,BH$15),),
_xlfn.IFS(
AND(MONTH($AW379)=MONTH(BH$15),MONTH($AX379)&lt;&gt;MONTH(BH$15)),
NETWORKDAYS.INTL($AW379,$AW379+_xlpm.DD,1,_xlpm.VD),
AND(MONTH($AW379)&lt;&gt;MONTH(BH$15),MONTH($AX379)=MONTH(BH$15)),
NETWORKDAYS.INTL(($AX379)-_xlpm.DD,$AX379,1,_xlpm.VD),
AND(MONTH($AW379)&lt;MONTH(BH$15),MONTH($AX379)&gt;MONTH(BH$15)),
NETWORKDAYS.INTL((EOMONTH(BH$15-1,1))-_xlpm.DD,EOMONTH(BH$15-1,1),1,_xlpm.VD),
AND(MONTH($AW379)=MONTH(BH$15),MONTH($AX379)=MONTH(BH$15)),
NETWORKDAYS.INTL($AW379,$AX379,1,_xlpm.VD)))),0)),
$DH379="месяц",
$BP379*BH379,
$DH379="неделя",
$BP379*BH379/7*(ROUNDUP((DAY(EOMONTH(BH$15,0)))/4,0))),
0)</f>
        <v/>
      </c>
      <c r="BZ379" s="125">
        <f t="array" ref="BZ379">
IFERROR(
_xlfn.IFS(
$DH379="день_1",
$BP379*$BL379/($AX379-$AW379+1)*BI379*(DAY(EOMONTH(BI$15,0))),
$DH379="день_2",
$BP379/30*MAX(MIN($AX379,EOMONTH(BI$15,0))-MAX($AW379,BI$15)+1,),
$DH379="раб.день",
$BP379/30*(IFERROR(
_xlfn.LET(_xlpm.VD,
CHOOSE(
{1;2;3;4;5;6;7;8;9;10;11;12;13;14;15;16;17;18},
45658,45659,45660,45661,45662,45663,45664,45665,45711,45724,45778,45779,45785,45786,45820,45821,45965,46022),
_xlfn.LET(_xlpm.DD,
MAX(MIN($AX379,EOMONTH(BI$15,0))-MAX($AW379,BI$15),),
_xlfn.IFS(
AND(MONTH($AW379)=MONTH(BI$15),MONTH($AX379)&lt;&gt;MONTH(BI$15)),
NETWORKDAYS.INTL($AW379,$AW379+_xlpm.DD,1,_xlpm.VD),
AND(MONTH($AW379)&lt;&gt;MONTH(BI$15),MONTH($AX379)=MONTH(BI$15)),
NETWORKDAYS.INTL(($AX379)-_xlpm.DD,$AX379,1,_xlpm.VD),
AND(MONTH($AW379)&lt;MONTH(BI$15),MONTH($AX379)&gt;MONTH(BI$15)),
NETWORKDAYS.INTL((EOMONTH(BI$15-1,1))-_xlpm.DD,EOMONTH(BI$15-1,1),1,_xlpm.VD),
AND(MONTH($AW379)=MONTH(BI$15),MONTH($AX379)=MONTH(BI$15)),
NETWORKDAYS.INTL($AW379,$AX379,1,_xlpm.VD)))),0)),
$DH379="месяц",
$BP379*BI379,
$DH379="неделя",
$BP379*BI379/7*(ROUNDUP((DAY(EOMONTH(BI$15,0)))/4,0))),
0)</f>
        <v/>
      </c>
      <c r="CA379" s="125">
        <f t="array" ref="CA379">
IFERROR(
_xlfn.IFS(
$DH379="день_1",
$BP379*$BL379/($AX379-$AW379+1)*BJ379*(DAY(EOMONTH(BJ$15,0))),
$DH379="день_2",
$BP379/30*MAX(MIN($AX379,EOMONTH(BJ$15,0))-MAX($AW379,BJ$15)+1,),
$DH379="раб.день",
$BP379/30*(IFERROR(
_xlfn.LET(_xlpm.VD,
CHOOSE(
{1;2;3;4;5;6;7;8;9;10;11;12;13;14;15;16;17;18},
45658,45659,45660,45661,45662,45663,45664,45665,45711,45724,45778,45779,45785,45786,45820,45821,45965,46022),
_xlfn.LET(_xlpm.DD,
MAX(MIN($AX379,EOMONTH(BJ$15,0))-MAX($AW379,BJ$15),),
_xlfn.IFS(
AND(MONTH($AW379)=MONTH(BJ$15),MONTH($AX379)&lt;&gt;MONTH(BJ$15)),
NETWORKDAYS.INTL($AW379,$AW379+_xlpm.DD,1,_xlpm.VD),
AND(MONTH($AW379)&lt;&gt;MONTH(BJ$15),MONTH($AX379)=MONTH(BJ$15)),
NETWORKDAYS.INTL(($AX379)-_xlpm.DD,$AX379,1,_xlpm.VD),
AND(MONTH($AW379)&lt;MONTH(BJ$15),MONTH($AX379)&gt;MONTH(BJ$15)),
NETWORKDAYS.INTL((EOMONTH(BJ$15-1,1))-_xlpm.DD,EOMONTH(BJ$15-1,1),1,_xlpm.VD),
AND(MONTH($AW379)=MONTH(BJ$15),MONTH($AX379)=MONTH(BJ$15)),
NETWORKDAYS.INTL($AW379,$AX379,1,_xlpm.VD)))),0)),
$DH379="месяц",
$BP379*BJ379,
$DH379="неделя",
$BP379*BJ379/7*(ROUNDUP((DAY(EOMONTH(BJ$15,0)))/4,0))),
0)</f>
        <v/>
      </c>
      <c r="CB379" s="125">
        <f t="array" ref="CB379">
IFERROR(
_xlfn.IFS(
$DH379="день_1",
$BP379*$BL379/($AX379-$AW379+1)*BK379*(DAY(EOMONTH(BK$15,0))),
$DH379="день_2",
$BP379/30*MAX(MIN($AX379,EOMONTH(BK$15,0))-MAX($AW379,BK$15)+1,),
$DH379="раб.день",
$BP379/30*(IFERROR(
_xlfn.LET(_xlpm.VD,
CHOOSE(
{1;2;3;4;5;6;7;8;9;10;11;12;13;14;15;16;17;18},
45658,45659,45660,45661,45662,45663,45664,45665,45711,45724,45778,45779,45785,45786,45820,45821,45965,46022),
_xlfn.LET(_xlpm.DD,
MAX(MIN($AX379,EOMONTH(BK$15,0))-MAX($AW379,BK$15),),
_xlfn.IFS(
AND(MONTH($AW379)=MONTH(BK$15),MONTH($AX379)&lt;&gt;MONTH(BK$15)),
NETWORKDAYS.INTL($AW379,$AW379+_xlpm.DD,1,_xlpm.VD),
AND(MONTH($AW379)&lt;&gt;MONTH(BK$15),MONTH($AX379)=MONTH(BK$15)),
NETWORKDAYS.INTL(($AX379)-_xlpm.DD,$AX379,1,_xlpm.VD),
AND(MONTH($AW379)&lt;MONTH(BK$15),MONTH($AX379)&gt;MONTH(BK$15)),
NETWORKDAYS.INTL((EOMONTH(BK$15-1,1))-_xlpm.DD,EOMONTH(BK$15-1,1),1,_xlpm.VD),
AND(MONTH($AW379)=MONTH(BK$15),MONTH($AX379)=MONTH(BK$15)),
NETWORKDAYS.INTL($AW379,$AX379,1,_xlpm.VD)))),0)),
$DH379="месяц",
$BP379*BK379,
$DH379="неделя",
$BP379*BK379/7*(ROUNDUP((DAY(EOMONTH(BK$15,0)))/4,0))),
0)</f>
        <v/>
      </c>
      <c r="CC379" s="125">
        <f>SUM($BQ379:$CB379)</f>
        <v/>
      </c>
      <c r="CD379" s="126">
        <f>SUM($EH379:$EH379)</f>
        <v/>
      </c>
      <c r="CE379" s="126">
        <f>$CD379*$AB379</f>
        <v/>
      </c>
      <c r="CF379" s="126">
        <f>SUM($EK379:$EK379)</f>
        <v/>
      </c>
      <c r="CG379" s="126">
        <f>$CF379*$AB379</f>
        <v/>
      </c>
      <c r="CH379" s="126">
        <f>SUM($CC379,$CE379,$CG379)</f>
        <v/>
      </c>
      <c r="CI379" s="126">
        <f>$CH379*(1+$CM379)</f>
        <v/>
      </c>
      <c r="CJ379" s="127" t="n">
        <v>0</v>
      </c>
      <c r="CK379" s="126">
        <f>SUM($CH379:$CH379)*(1+$CJ379)</f>
        <v/>
      </c>
      <c r="CL379" s="126">
        <f>SUM($CH379:$CH379)*(1+$CM379)</f>
        <v/>
      </c>
      <c r="CM379" s="59" t="inlineStr">
        <is>
          <t>20%</t>
        </is>
      </c>
      <c r="CN379" s="59" t="n"/>
      <c r="CO379" s="72" t="n"/>
      <c r="CP379" s="59" t="n"/>
      <c r="CQ379" s="73" t="n"/>
      <c r="CR379" s="73" t="n"/>
      <c r="CS379" s="73" t="n"/>
      <c r="CT379" s="72" t="n"/>
      <c r="CU379" s="79" t="inlineStr">
        <is>
          <t> </t>
        </is>
      </c>
      <c r="CV379" s="60" t="n"/>
      <c r="CW379" s="60" t="n"/>
      <c r="CX379" s="60" t="n"/>
      <c r="CY379" s="127">
        <f>IFERROR(($CC379-$EE379)/($EE379/(1-$DQ379)),0)</f>
        <v/>
      </c>
      <c r="CZ379" s="127">
        <f>IFERROR(1-$EI379/($CE379),0)</f>
        <v/>
      </c>
      <c r="DA379" s="127">
        <f>IFERROR(1-$EL379/($CG379),0)</f>
        <v/>
      </c>
      <c r="DB379" s="126">
        <f>ROUND(IFERROR(($CI379/(1+$CM379)-$EN379),0),2)</f>
        <v/>
      </c>
      <c r="DC379" s="128" t="n"/>
      <c r="DD379" s="125" t="n"/>
      <c r="DE379" s="75" t="n">
        <v>0</v>
      </c>
      <c r="DF379" s="128" t="n"/>
      <c r="DG379" s="125">
        <f>IF($DC379=0,0,$DD379*($DC379*100%-$DE379*$DF379))*SUM($AB379:$AB379)</f>
        <v/>
      </c>
      <c r="DH379" s="129" t="inlineStr">
        <is>
          <t>месяц</t>
        </is>
      </c>
      <c r="DI379" s="130">
        <f t="array" ref="DI379">IFERROR(
IF($ES379="LisChannel",
(ROUND(((INDEX({174.625;153.888888888889;130.972222222222},MATCH($AI379,{2;3;4}),0))*$AG379*$AI379),2)),0),0)</f>
        <v/>
      </c>
      <c r="DJ379" s="130">
        <f>
_xlfn.LET(_xlpm.X,
IFERROR(
IF($ES379="НовиковТВ",
(_xlfn.LET(_xlpm.NTV,
_xlfn.LET(_xlpm.MIN,350000,
IF(SUMIFS($DI:$DI,$ES:$ES,"НовиковТВ")&lt;=_xlpm.MIN,
(SUMIFS($DI:$DI,$ES:$ES,"НовиковТВ")/(COUNTIFS($ES:$ES,"НовиковТВ")))*_xlpm.MIN/SUMIFS($DI:$DI,$ES:$ES,"НовиковТВ"),
DI379)),
_xlpm.NTV+$DG379/(1-(1-(_xlpm.NTV)*(1-$DL379)*(1-$DM379)*(1-$DN379)*(1-$DO379)*(1-$DP379)/_xlpm.NTV))))/(1+$EP379),
$DI379+$DG379/(1-(1-($DI379)*(1-$DL379)*(1-$DM379)*(1-$DN379)*(1-$DO379)*(1-$DP379)/$DI379))),
0),
_xlpm.X*(1+$CM379)*(1+$CW379)-_xlpm.X*(1+$CM379)+_xlpm.X)</f>
        <v/>
      </c>
      <c r="DK379" s="125" t="inlineStr">
        <is>
          <t>послед.</t>
        </is>
      </c>
      <c r="DL379" s="63" t="n">
        <v>0</v>
      </c>
      <c r="DM379" s="63" t="n">
        <v>0</v>
      </c>
      <c r="DN379" s="63" t="n">
        <v>0</v>
      </c>
      <c r="DO379" s="63" t="n">
        <v>0</v>
      </c>
      <c r="DP379" s="63" t="n">
        <v>0</v>
      </c>
      <c r="DQ379" s="63">
        <f t="array" ref="DQ379">IFERROR(_xlfn.IFS(
$DK379="послед.",1-(1-$DL379)*(1-$DM379)*(1-$DN379)*(1-$DO379)*(1-$DP379),
$DK379="сумм.",$DL379+$DM379+$DN379+$DO379+$DP379),
0)</f>
        <v/>
      </c>
      <c r="DR379" s="125">
        <f t="array" ref="DR379">
IFERROR(
_xlfn.IFS(
$BL379=0,
0,
$BL379&gt;0,
_xlfn.IFS($DK379="послед.",
$DJ379*(1-$DL379)*(1-$DM379)*(1-$DN379)*(1-$DO379)*(1-$DP379),
$DK379="сумм.",
$DJ379*(1-($DL379+$DM379+$DN379+$DO379+$DP379)))),0)</f>
        <v/>
      </c>
      <c r="DS379" s="125">
        <f t="array" ref="DS379">
IFERROR(_xlfn.IFS(
$DH379="день_1",
$DR379*$BL379/($AX379-$AW379+1)*AZ379*(DAY(EOMONTH(AZ$15,0))),
$DH379="день_2",
$DR379/30*MAX(MIN($AX379,EOMONTH(AZ$15,0))-MAX($AW379,AZ$15)+1,),
$DH379="раб.день",
$DR379/30*(IFERROR(
_xlfn.LET(_xlpm.VD,
CHOOSE(
{1;2;3;4;5;6;7;8;9;10;11;12;13;14;15;16;17;18},
45658,45659,45660,45661,45662,45663,45664,45665,45711,45724,45778,45779,45785,45786,45820,45821,45965,46022),
_xlfn.LET(_xlpm.DD,
MAX(MIN($AX379,EOMONTH(AZ$15,0))-MAX($AW379,AZ$15),),
_xlfn.IFS(
AND(MONTH($AW379)=MONTH(AZ$15),MONTH($AX379)&lt;&gt;MONTH(AZ$15)),
NETWORKDAYS.INTL($AW379,$AW379+_xlpm.DD,1,_xlpm.VD),
AND(MONTH($AW379)&lt;&gt;MONTH(AZ$15),MONTH($AX379)=MONTH(AZ$15)),
NETWORKDAYS.INTL(($AX379)-_xlpm.DD,$AX379,1,_xlpm.VD),
AND(MONTH($AW379)&lt;MONTH(AZ$15),MONTH($AX379)&gt;MONTH(AZ$15)),
NETWORKDAYS.INTL((EOMONTH(AZ$15-1,1))-_xlpm.DD,EOMONTH(AZ$15-1,1),1,_xlpm.VD),
AND(MONTH($AW379)=MONTH(AZ$15),MONTH($AX379)=MONTH(AZ$15)),
NETWORKDAYS.INTL($AW379,$AX379,1,_xlpm.VD)))),0)),
$DH379="месяц",
$DR379*AZ379,
$DH379="неделя",
$DR379*AZ379/7*(ROUNDUP((DAY(EOMONTH(AZ$15,0)))/4,0))),
0)</f>
        <v/>
      </c>
      <c r="DT379" s="125">
        <f t="array" ref="DT379">
IFERROR(_xlfn.IFS(
$DH379="день_1",
$DR379*$BL379/($AX379-$AW379+1)*BA379*(DAY(EOMONTH(BA$15,0))),
$DH379="день_2",
$DR379/30*MAX(MIN($AX379,EOMONTH(BA$15,0))-MAX($AW379,BA$15)+1,),
$DH379="раб.день",
$DR379/30*(IFERROR(
_xlfn.LET(_xlpm.VD,
CHOOSE(
{1;2;3;4;5;6;7;8;9;10;11;12;13;14;15;16;17;18},
45658,45659,45660,45661,45662,45663,45664,45665,45711,45724,45778,45779,45785,45786,45820,45821,45965,46022),
_xlfn.LET(_xlpm.DD,
MAX(MIN($AX379,EOMONTH(BA$15,0))-MAX($AW379,BA$15),),
_xlfn.IFS(
AND(MONTH($AW379)=MONTH(BA$15),MONTH($AX379)&lt;&gt;MONTH(BA$15)),
NETWORKDAYS.INTL($AW379,$AW379+_xlpm.DD,1,_xlpm.VD),
AND(MONTH($AW379)&lt;&gt;MONTH(BA$15),MONTH($AX379)=MONTH(BA$15)),
NETWORKDAYS.INTL(($AX379)-_xlpm.DD,$AX379,1,_xlpm.VD),
AND(MONTH($AW379)&lt;MONTH(BA$15),MONTH($AX379)&gt;MONTH(BA$15)),
NETWORKDAYS.INTL((EOMONTH(BA$15-1,1))-_xlpm.DD,EOMONTH(BA$15-1,1),1,_xlpm.VD),
AND(MONTH($AW379)=MONTH(BA$15),MONTH($AX379)=MONTH(BA$15)),
NETWORKDAYS.INTL($AW379,$AX379,1,_xlpm.VD)))),0)),
$DH379="месяц",
$DR379*BA379,
$DH379="неделя",
$DR379*BA379/7*(ROUNDUP((DAY(EOMONTH(BA$15,0)))/4,0))),
0)</f>
        <v/>
      </c>
      <c r="DU379" s="125">
        <f t="array" ref="DU379">
IFERROR(_xlfn.IFS(
$DH379="день_1",
$DR379*$BL379/($AX379-$AW379+1)*BB379*(DAY(EOMONTH(BB$15,0))),
$DH379="день_2",
$DR379/30*MAX(MIN($AX379,EOMONTH(BB$15,0))-MAX($AW379,BB$15)+1,),
$DH379="раб.день",
$DR379/30*(IFERROR(
_xlfn.LET(_xlpm.VD,
CHOOSE(
{1;2;3;4;5;6;7;8;9;10;11;12;13;14;15;16;17;18},
45658,45659,45660,45661,45662,45663,45664,45665,45711,45724,45778,45779,45785,45786,45820,45821,45965,46022),
_xlfn.LET(_xlpm.DD,
MAX(MIN($AX379,EOMONTH(BB$15,0))-MAX($AW379,BB$15),),
_xlfn.IFS(
AND(MONTH($AW379)=MONTH(BB$15),MONTH($AX379)&lt;&gt;MONTH(BB$15)),
NETWORKDAYS.INTL($AW379,$AW379+_xlpm.DD,1,_xlpm.VD),
AND(MONTH($AW379)&lt;&gt;MONTH(BB$15),MONTH($AX379)=MONTH(BB$15)),
NETWORKDAYS.INTL(($AX379)-_xlpm.DD,$AX379,1,_xlpm.VD),
AND(MONTH($AW379)&lt;MONTH(BB$15),MONTH($AX379)&gt;MONTH(BB$15)),
NETWORKDAYS.INTL((EOMONTH(BB$15-1,1))-_xlpm.DD,EOMONTH(BB$15-1,1),1,_xlpm.VD),
AND(MONTH($AW379)=MONTH(BB$15),MONTH($AX379)=MONTH(BB$15)),
NETWORKDAYS.INTL($AW379,$AX379,1,_xlpm.VD)))),0)),
$DH379="месяц",
$DR379*BB379,
$DH379="неделя",
$DR379*BB379/7*(ROUNDUP((DAY(EOMONTH(BB$15,0)))/4,0))),
0)</f>
        <v/>
      </c>
      <c r="DV379" s="125">
        <f t="array" ref="DV379">
IFERROR(_xlfn.IFS(
$DH379="день_1",
$DR379*$BL379/($AX379-$AW379+1)*BC379*(DAY(EOMONTH(BC$15,0))),
$DH379="день_2",
$DR379/30*MAX(MIN($AX379,EOMONTH(BC$15,0))-MAX($AW379,BC$15)+1,),
$DH379="раб.день",
$DR379/30*(IFERROR(
_xlfn.LET(_xlpm.VD,
CHOOSE(
{1;2;3;4;5;6;7;8;9;10;11;12;13;14;15;16;17;18},
45658,45659,45660,45661,45662,45663,45664,45665,45711,45724,45778,45779,45785,45786,45820,45821,45965,46022),
_xlfn.LET(_xlpm.DD,
MAX(MIN($AX379,EOMONTH(BC$15,0))-MAX($AW379,BC$15),),
_xlfn.IFS(
AND(MONTH($AW379)=MONTH(BC$15),MONTH($AX379)&lt;&gt;MONTH(BC$15)),
NETWORKDAYS.INTL($AW379,$AW379+_xlpm.DD,1,_xlpm.VD),
AND(MONTH($AW379)&lt;&gt;MONTH(BC$15),MONTH($AX379)=MONTH(BC$15)),
NETWORKDAYS.INTL(($AX379)-_xlpm.DD,$AX379,1,_xlpm.VD),
AND(MONTH($AW379)&lt;MONTH(BC$15),MONTH($AX379)&gt;MONTH(BC$15)),
NETWORKDAYS.INTL((EOMONTH(BC$15-1,1))-_xlpm.DD,EOMONTH(BC$15-1,1),1,_xlpm.VD),
AND(MONTH($AW379)=MONTH(BC$15),MONTH($AX379)=MONTH(BC$15)),
NETWORKDAYS.INTL($AW379,$AX379,1,_xlpm.VD)))),0)),
$DH379="месяц",
$DR379*BC379,
$DH379="неделя",
$DR379*BC379/7*(ROUNDUP((DAY(EOMONTH(BC$15,0)))/4,0))),
0)</f>
        <v/>
      </c>
      <c r="DW379" s="125">
        <f t="array" ref="DW379">
IFERROR(_xlfn.IFS(
$DH379="день_1",
$DR379*$BL379/($AX379-$AW379+1)*BD379*(DAY(EOMONTH(BD$15,0))),
$DH379="день_2",
$DR379/30*MAX(MIN($AX379,EOMONTH(BD$15,0))-MAX($AW379,BD$15)+1,),
$DH379="раб.день",
$DR379/30*(IFERROR(
_xlfn.LET(_xlpm.VD,
CHOOSE(
{1;2;3;4;5;6;7;8;9;10;11;12;13;14;15;16;17;18},
45658,45659,45660,45661,45662,45663,45664,45665,45711,45724,45778,45779,45785,45786,45820,45821,45965,46022),
_xlfn.LET(_xlpm.DD,
MAX(MIN($AX379,EOMONTH(BD$15,0))-MAX($AW379,BD$15),),
_xlfn.IFS(
AND(MONTH($AW379)=MONTH(BD$15),MONTH($AX379)&lt;&gt;MONTH(BD$15)),
NETWORKDAYS.INTL($AW379,$AW379+_xlpm.DD,1,_xlpm.VD),
AND(MONTH($AW379)&lt;&gt;MONTH(BD$15),MONTH($AX379)=MONTH(BD$15)),
NETWORKDAYS.INTL(($AX379)-_xlpm.DD,$AX379,1,_xlpm.VD),
AND(MONTH($AW379)&lt;MONTH(BD$15),MONTH($AX379)&gt;MONTH(BD$15)),
NETWORKDAYS.INTL((EOMONTH(BD$15-1,1))-_xlpm.DD,EOMONTH(BD$15-1,1),1,_xlpm.VD),
AND(MONTH($AW379)=MONTH(BD$15),MONTH($AX379)=MONTH(BD$15)),
NETWORKDAYS.INTL($AW379,$AX379,1,_xlpm.VD)))),0)),
$DH379="месяц",
$DR379*BD379,
$DH379="неделя",
$DR379*BD379/7*(ROUNDUP((DAY(EOMONTH(BD$15,0)))/4,0))),
0)</f>
        <v/>
      </c>
      <c r="DX379" s="125">
        <f t="array" ref="DX379">
IFERROR(_xlfn.IFS(
$DH379="день_1",
$DR379*$BL379/($AX379-$AW379+1)*BE379*(DAY(EOMONTH(BE$15,0))),
$DH379="день_2",
$DR379/30*MAX(MIN($AX379,EOMONTH(BE$15,0))-MAX($AW379,BE$15)+1,),
$DH379="раб.день",
$DR379/30*(IFERROR(
_xlfn.LET(_xlpm.VD,
CHOOSE(
{1;2;3;4;5;6;7;8;9;10;11;12;13;14;15;16;17;18},
45658,45659,45660,45661,45662,45663,45664,45665,45711,45724,45778,45779,45785,45786,45820,45821,45965,46022),
_xlfn.LET(_xlpm.DD,
MAX(MIN($AX379,EOMONTH(BE$15,0))-MAX($AW379,BE$15),),
_xlfn.IFS(
AND(MONTH($AW379)=MONTH(BE$15),MONTH($AX379)&lt;&gt;MONTH(BE$15)),
NETWORKDAYS.INTL($AW379,$AW379+_xlpm.DD,1,_xlpm.VD),
AND(MONTH($AW379)&lt;&gt;MONTH(BE$15),MONTH($AX379)=MONTH(BE$15)),
NETWORKDAYS.INTL(($AX379)-_xlpm.DD,$AX379,1,_xlpm.VD),
AND(MONTH($AW379)&lt;MONTH(BE$15),MONTH($AX379)&gt;MONTH(BE$15)),
NETWORKDAYS.INTL((EOMONTH(BE$15-1,1))-_xlpm.DD,EOMONTH(BE$15-1,1),1,_xlpm.VD),
AND(MONTH($AW379)=MONTH(BE$15),MONTH($AX379)=MONTH(BE$15)),
NETWORKDAYS.INTL($AW379,$AX379,1,_xlpm.VD)))),0)),
$DH379="месяц",
$DR379*BE379,
$DH379="неделя",
$DR379*BE379/7*(ROUNDUP((DAY(EOMONTH(BE$15,0)))/4,0))),
0)</f>
        <v/>
      </c>
      <c r="DY379" s="125">
        <f t="array" ref="DY379">
IFERROR(_xlfn.IFS(
$DH379="день_1",
$DR379*$BL379/($AX379-$AW379+1)*BF379*(DAY(EOMONTH(BF$15,0))),
$DH379="день_2",
$DR379/30*MAX(MIN($AX379,EOMONTH(BF$15,0))-MAX($AW379,BF$15)+1,),
$DH379="раб.день",
$DR379/30*(IFERROR(
_xlfn.LET(_xlpm.VD,
CHOOSE(
{1;2;3;4;5;6;7;8;9;10;11;12;13;14;15;16;17;18},
45658,45659,45660,45661,45662,45663,45664,45665,45711,45724,45778,45779,45785,45786,45820,45821,45965,46022),
_xlfn.LET(_xlpm.DD,
MAX(MIN($AX379,EOMONTH(BF$15,0))-MAX($AW379,BF$15),),
_xlfn.IFS(
AND(MONTH($AW379)=MONTH(BF$15),MONTH($AX379)&lt;&gt;MONTH(BF$15)),
NETWORKDAYS.INTL($AW379,$AW379+_xlpm.DD,1,_xlpm.VD),
AND(MONTH($AW379)&lt;&gt;MONTH(BF$15),MONTH($AX379)=MONTH(BF$15)),
NETWORKDAYS.INTL(($AX379)-_xlpm.DD,$AX379,1,_xlpm.VD),
AND(MONTH($AW379)&lt;MONTH(BF$15),MONTH($AX379)&gt;MONTH(BF$15)),
NETWORKDAYS.INTL((EOMONTH(BF$15-1,1))-_xlpm.DD,EOMONTH(BF$15-1,1),1,_xlpm.VD),
AND(MONTH($AW379)=MONTH(BF$15),MONTH($AX379)=MONTH(BF$15)),
NETWORKDAYS.INTL($AW379,$AX379,1,_xlpm.VD)))),0)),
$DH379="месяц",
$DR379*BF379,
$DH379="неделя",
$DR379*BF379/7*(ROUNDUP((DAY(EOMONTH(BF$15,0)))/4,0))),
0)</f>
        <v/>
      </c>
      <c r="DZ379" s="125">
        <f t="array" ref="DZ379">
IFERROR(_xlfn.IFS(
$DH379="день_1",
$DR379*$BL379/($AX379-$AW379+1)*BG379*(DAY(EOMONTH(BG$15,0))),
$DH379="день_2",
$DR379/30*MAX(MIN($AX379,EOMONTH(BG$15,0))-MAX($AW379,BG$15)+1,),
$DH379="раб.день",
$DR379/30*(IFERROR(
_xlfn.LET(_xlpm.VD,
CHOOSE(
{1;2;3;4;5;6;7;8;9;10;11;12;13;14;15;16;17;18},
45658,45659,45660,45661,45662,45663,45664,45665,45711,45724,45778,45779,45785,45786,45820,45821,45965,46022),
_xlfn.LET(_xlpm.DD,
MAX(MIN($AX379,EOMONTH(BG$15,0))-MAX($AW379,BG$15),),
_xlfn.IFS(
AND(MONTH($AW379)=MONTH(BG$15),MONTH($AX379)&lt;&gt;MONTH(BG$15)),
NETWORKDAYS.INTL($AW379,$AW379+_xlpm.DD,1,_xlpm.VD),
AND(MONTH($AW379)&lt;&gt;MONTH(BG$15),MONTH($AX379)=MONTH(BG$15)),
NETWORKDAYS.INTL(($AX379)-_xlpm.DD,$AX379,1,_xlpm.VD),
AND(MONTH($AW379)&lt;MONTH(BG$15),MONTH($AX379)&gt;MONTH(BG$15)),
NETWORKDAYS.INTL((EOMONTH(BG$15-1,1))-_xlpm.DD,EOMONTH(BG$15-1,1),1,_xlpm.VD),
AND(MONTH($AW379)=MONTH(BG$15),MONTH($AX379)=MONTH(BG$15)),
NETWORKDAYS.INTL($AW379,$AX379,1,_xlpm.VD)))),0)),
$DH379="месяц",
$DR379*BG379,
$DH379="неделя",
$DR379*BG379/7*(ROUNDUP((DAY(EOMONTH(BG$15,0)))/4,0))),
0)</f>
        <v/>
      </c>
      <c r="EA379" s="125">
        <f t="array" ref="EA379">
IFERROR(_xlfn.IFS(
$DH379="день_1",
$DR379*$BL379/($AX379-$AW379+1)*BH379*(DAY(EOMONTH(BH$15,0))),
$DH379="день_2",
$DR379/30*MAX(MIN($AX379,EOMONTH(BH$15,0))-MAX($AW379,BH$15)+1,),
$DH379="раб.день",
$DR379/30*(IFERROR(
_xlfn.LET(_xlpm.VD,
CHOOSE(
{1;2;3;4;5;6;7;8;9;10;11;12;13;14;15;16;17;18},
45658,45659,45660,45661,45662,45663,45664,45665,45711,45724,45778,45779,45785,45786,45820,45821,45965,46022),
_xlfn.LET(_xlpm.DD,
MAX(MIN($AX379,EOMONTH(BH$15,0))-MAX($AW379,BH$15),),
_xlfn.IFS(
AND(MONTH($AW379)=MONTH(BH$15),MONTH($AX379)&lt;&gt;MONTH(BH$15)),
NETWORKDAYS.INTL($AW379,$AW379+_xlpm.DD,1,_xlpm.VD),
AND(MONTH($AW379)&lt;&gt;MONTH(BH$15),MONTH($AX379)=MONTH(BH$15)),
NETWORKDAYS.INTL(($AX379)-_xlpm.DD,$AX379,1,_xlpm.VD),
AND(MONTH($AW379)&lt;MONTH(BH$15),MONTH($AX379)&gt;MONTH(BH$15)),
NETWORKDAYS.INTL((EOMONTH(BH$15-1,1))-_xlpm.DD,EOMONTH(BH$15-1,1),1,_xlpm.VD),
AND(MONTH($AW379)=MONTH(BH$15),MONTH($AX379)=MONTH(BH$15)),
NETWORKDAYS.INTL($AW379,$AX379,1,_xlpm.VD)))),0)),
$DH379="месяц",
$DR379*BH379,
$DH379="неделя",
$DR379*BH379/7*(ROUNDUP((DAY(EOMONTH(BH$15,0)))/4,0))),
0)</f>
        <v/>
      </c>
      <c r="EB379" s="125">
        <f t="array" ref="EB379">
IFERROR(_xlfn.IFS(
$DH379="день_1",
$DR379*$BL379/($AX379-$AW379+1)*BI379*(DAY(EOMONTH(BI$15,0))),
$DH379="день_2",
$DR379/30*MAX(MIN($AX379,EOMONTH(BI$15,0))-MAX($AW379,BI$15)+1,),
$DH379="раб.день",
$DR379/30*(IFERROR(
_xlfn.LET(_xlpm.VD,
CHOOSE(
{1;2;3;4;5;6;7;8;9;10;11;12;13;14;15;16;17;18},
45658,45659,45660,45661,45662,45663,45664,45665,45711,45724,45778,45779,45785,45786,45820,45821,45965,46022),
_xlfn.LET(_xlpm.DD,
MAX(MIN($AX379,EOMONTH(BI$15,0))-MAX($AW379,BI$15),),
_xlfn.IFS(
AND(MONTH($AW379)=MONTH(BI$15),MONTH($AX379)&lt;&gt;MONTH(BI$15)),
NETWORKDAYS.INTL($AW379,$AW379+_xlpm.DD,1,_xlpm.VD),
AND(MONTH($AW379)&lt;&gt;MONTH(BI$15),MONTH($AX379)=MONTH(BI$15)),
NETWORKDAYS.INTL(($AX379)-_xlpm.DD,$AX379,1,_xlpm.VD),
AND(MONTH($AW379)&lt;MONTH(BI$15),MONTH($AX379)&gt;MONTH(BI$15)),
NETWORKDAYS.INTL((EOMONTH(BI$15-1,1))-_xlpm.DD,EOMONTH(BI$15-1,1),1,_xlpm.VD),
AND(MONTH($AW379)=MONTH(BI$15),MONTH($AX379)=MONTH(BI$15)),
NETWORKDAYS.INTL($AW379,$AX379,1,_xlpm.VD)))),0)),
$DH379="месяц",
$DR379*BI379,
$DH379="неделя",
$DR379*BI379/7*(ROUNDUP((DAY(EOMONTH(BI$15,0)))/4,0))),
0)</f>
        <v/>
      </c>
      <c r="EC379" s="125">
        <f t="array" ref="EC379">
IFERROR(_xlfn.IFS(
$DH379="день_1",
$DR379*$BL379/($AX379-$AW379+1)*BJ379*(DAY(EOMONTH(BJ$15,0))),
$DH379="день_2",
$DR379/30*MAX(MIN($AX379,EOMONTH(BJ$15,0))-MAX($AW379,BJ$15)+1,),
$DH379="раб.день",
$DR379/30*(IFERROR(
_xlfn.LET(_xlpm.VD,
CHOOSE(
{1;2;3;4;5;6;7;8;9;10;11;12;13;14;15;16;17;18},
45658,45659,45660,45661,45662,45663,45664,45665,45711,45724,45778,45779,45785,45786,45820,45821,45965,46022),
_xlfn.LET(_xlpm.DD,
MAX(MIN($AX379,EOMONTH(BJ$15,0))-MAX($AW379,BJ$15),),
_xlfn.IFS(
AND(MONTH($AW379)=MONTH(BJ$15),MONTH($AX379)&lt;&gt;MONTH(BJ$15)),
NETWORKDAYS.INTL($AW379,$AW379+_xlpm.DD,1,_xlpm.VD),
AND(MONTH($AW379)&lt;&gt;MONTH(BJ$15),MONTH($AX379)=MONTH(BJ$15)),
NETWORKDAYS.INTL(($AX379)-_xlpm.DD,$AX379,1,_xlpm.VD),
AND(MONTH($AW379)&lt;MONTH(BJ$15),MONTH($AX379)&gt;MONTH(BJ$15)),
NETWORKDAYS.INTL((EOMONTH(BJ$15-1,1))-_xlpm.DD,EOMONTH(BJ$15-1,1),1,_xlpm.VD),
AND(MONTH($AW379)=MONTH(BJ$15),MONTH($AX379)=MONTH(BJ$15)),
NETWORKDAYS.INTL($AW379,$AX379,1,_xlpm.VD)))),0)),
$DH379="месяц",
$DR379*BJ379,
$DH379="неделя",
$DR379*BJ379/7*(ROUNDUP((DAY(EOMONTH(BJ$15,0)))/4,0))),
0)</f>
        <v/>
      </c>
      <c r="ED379" s="125">
        <f t="array" ref="ED379">
IFERROR(_xlfn.IFS(
$DH379="день_1",
$DR379*$BL379/($AX379-$AW379+1)*BK379*(DAY(EOMONTH(BK$15,0))),
$DH379="день_2",
$DR379/30*MAX(MIN($AX379,EOMONTH(BK$15,0))-MAX($AW379,BK$15)+1,),
$DH379="раб.день",
$DR379/30*(IFERROR(
_xlfn.LET(_xlpm.VD,
CHOOSE(
{1;2;3;4;5;6;7;8;9;10;11;12;13;14;15;16;17;18},
45658,45659,45660,45661,45662,45663,45664,45665,45711,45724,45778,45779,45785,45786,45820,45821,45965,46022),
_xlfn.LET(_xlpm.DD,
MAX(MIN($AX379,EOMONTH(BK$15,0))-MAX($AW379,BK$15),),
_xlfn.IFS(
AND(MONTH($AW379)=MONTH(BK$15),MONTH($AX379)&lt;&gt;MONTH(BK$15)),
NETWORKDAYS.INTL($AW379,$AW379+_xlpm.DD,1,_xlpm.VD),
AND(MONTH($AW379)&lt;&gt;MONTH(BK$15),MONTH($AX379)=MONTH(BK$15)),
NETWORKDAYS.INTL(($AX379)-_xlpm.DD,$AX379,1,_xlpm.VD),
AND(MONTH($AW379)&lt;MONTH(BK$15),MONTH($AX379)&gt;MONTH(BK$15)),
NETWORKDAYS.INTL((EOMONTH(BK$15-1,1))-_xlpm.DD,EOMONTH(BK$15-1,1),1,_xlpm.VD),
AND(MONTH($AW379)=MONTH(BK$15),MONTH($AX379)=MONTH(BK$15)),
NETWORKDAYS.INTL($AW379,$AX379,1,_xlpm.VD)))),0)),
$DH379="месяц",
$DR379*BK379,
$DH379="неделя",
$DR379*BK379/7*(ROUNDUP((DAY(EOMONTH(BK$15,0)))/4,0))),
0)</f>
        <v/>
      </c>
      <c r="EE379" s="125">
        <f>SUM($DS379,$DT379,$DU379,$DV379,$DW379,$DX379,$DY379,$DZ379,$EA379,$EB379,$EC379,$ED379)</f>
        <v/>
      </c>
      <c r="EF379" s="125">
        <f>IFERROR(ROUND($EE379*(1+$EP379),2),0)</f>
        <v/>
      </c>
      <c r="EG379" s="128" t="n">
        <v>1</v>
      </c>
      <c r="EH379" s="126" t="n">
        <v>0</v>
      </c>
      <c r="EI379" s="126">
        <f>ROUND(SUM($EH379:$EH379)*SUM($AB379:$AB379)*$EG379,2)</f>
        <v/>
      </c>
      <c r="EJ379" s="126">
        <f>ROUND($EI379*(1+$EP379),2)</f>
        <v/>
      </c>
      <c r="EK379" s="126" t="n">
        <v>0</v>
      </c>
      <c r="EL379" s="126">
        <f>ROUND(SUM($EK379:$EK379)*SUM($AB379:$AB379)*$EG379,2)</f>
        <v/>
      </c>
      <c r="EM379" s="126">
        <f>ROUND($EL379*(1+$EP379),2)</f>
        <v/>
      </c>
      <c r="EN379" s="126">
        <f>SUM($EE379,$EI379,$EL379)</f>
        <v/>
      </c>
      <c r="EO379" s="126">
        <f>SUM($EF379,$EJ379,$EM379)</f>
        <v/>
      </c>
      <c r="EP379" s="59" t="inlineStr">
        <is>
          <t>20%</t>
        </is>
      </c>
      <c r="EQ379" s="59" t="n"/>
      <c r="ER379" s="60">
        <f t="array" ref="ER379">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MATCH(ES379,
{"AMS";"RussOutdoor";"HD Outdoor";"Ingroup";"IQ";"Ledproduction";"LisChannel";"Logic";"Media-PPL";"NovikovTV | НовиковТВ";"SMA";"SOK";"КрокусТВ | CrocusTV | IndoorTV";"Сити";"ТЯК Москва"},
0)),"")</f>
        <v/>
      </c>
      <c r="ES379" s="60" t="n"/>
      <c r="ET379" s="60">
        <f t="array" ref="ET379">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MATCH(ES379,
{"AMS";"RussOutdoor";"HD Outdoor";"Ingroup";"IQ";"Ledproduction";"LisChannel";"Logic";"Media-PPL";"NovikovTV | НовиковТВ";"SMA";"SOK";"КрокусТВ | CrocusTV | IndoorTV";"Сити";"ТЯК Москва"},
0)),"")</f>
        <v/>
      </c>
      <c r="EU379" s="60" t="n"/>
      <c r="EV379" s="60" t="n"/>
      <c r="EX379" s="110">
        <f t="array" ref="EX379">
($AR379/30
+N("ТРАФИК ПЛОЩАДКИ"))*
(IFERROR(
_xlfn.LET(
_xlpm.GPR,
HLOOKUP($L379,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(MATCH($T379,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IF($Q379="цифровой",_xlpm.GPR/$AG379,_xlpm.GPR/60)),
0)
+N("DWELL TIME"))*
(IF($AB379=0,0,IF($AB379=1,0.3,IF($AB379=2,0.5,IF($AB379&gt;2,1))))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_xlfn.IFS($AC379="да",1.2,$AC379="нет",1)*
_xlfn.IFS($AD379="да",1.2,$AD379="нет",1)*
IF(R379="статический",1,1.2)*
$X379*
INDEX(
{1.2;1;1.2;1.2;1;1.2;1.2;1.2;1.2;1.2;1.2;1;1.2;1.2;1.2;1.2;1;1;1.2;1.2;1.2;1;1;1;1;1.2;1.2;1.2;1.2;1;1;1;1;1.2;1.2;1.2;1.2;1.2;1.2;1.2;1.2;1;1;1.2;1;1;1;1;1.5;1;1;1.5;1.5;1.2},
MATCH($Q379,_xlpm.MI,0)))&gt;{0.02;0.04;0.06;0.1;0.2;0.4;0.6;0.8;1;2;4;6})),
{0;1;2;3;4;5;6;7;8;9;10;11;12},
0)))
+N("КОЭФФИЦИЕНТ КОНТАКТА"))))*
(_xlfn.IFS($X379&lt;0.1,$X379/1000,$X379&gt;25,5.2,AND($X379&gt;=0.1,$X379&lt;=25),(($X379*2+0.1)/10)*($X379/10)))*
IFERROR((_xlfn.LET(
_xlpm.MA,
{0;0.8;0.85;0.9;0.95;1},
_xlpm.MAA,
{0;1;2;3;4;5},
INDEX(_xlpm.MA,MATCH(SUMPRODUCT(--((IF(ROUND(_xlpm.MAA,1)&gt;5,5,ROUND($AB379,1)))&gt;{0;1;2;3;4;5})),_xlpm.MAA,0)))
+N("КОЭФФИЦИЕНТ КОЛ-ВО КОНСТРУКЦИЙ")),1)*
$AB379,0))*
(IF($Q379="цифровой",$AG379/15*$AI379,1)
+N("ДЛЯ ЦИФРЫ"))</f>
        <v/>
      </c>
      <c r="EY379" s="110">
        <f>IFERROR(EX379*AY379,0)</f>
        <v/>
      </c>
      <c r="EZ379" s="131">
        <f>IFERROR(DP379/EY379*1000,0)</f>
        <v/>
      </c>
      <c r="FA379" s="112">
        <f>IFERROR(FC379/FB379,0)</f>
        <v/>
      </c>
      <c r="FB379" s="112">
        <f>IFERROR((FC379/(EY379/FF379*#REF!))*0.825,0)</f>
        <v/>
      </c>
      <c r="FC379" s="112">
        <f>IFERROR(((EX379*30/AR379)*100)/30,0)</f>
        <v/>
      </c>
      <c r="FD379" s="112">
        <f>IFERROR(EY379/G379*100%,0)</f>
        <v/>
      </c>
      <c r="FE379" s="112">
        <f>IFERROR(FD379/FC379*100%,0)</f>
        <v/>
      </c>
      <c r="FF379" s="110">
        <f>IFERROR(AR379/30*AY379,0)</f>
        <v/>
      </c>
    </row>
    <row r="380" ht="13" customHeight="1">
      <c r="A380" s="59" t="n"/>
      <c r="B380" s="60" t="n"/>
      <c r="C380" s="60" t="n"/>
      <c r="D380" s="60">
        <f t="array" ref="D380">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MATCH($E380,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80" s="60">
        <f t="array" ref="E380">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MATCH($F380,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80" s="60" t="inlineStr"/>
      <c r="G380" s="60" t="n"/>
      <c r="H380" s="60">
        <f t="array" ref="H380">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MATCH($I380,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80" s="60" t="n"/>
      <c r="J380" s="60" t="n"/>
      <c r="K380" s="60" t="n"/>
      <c r="L380" s="60" t="n"/>
      <c r="M380" s="60" t="n"/>
      <c r="N380" s="60" t="n"/>
      <c r="O380" s="60" t="n"/>
      <c r="P380" s="60">
        <f t="array" ref="P380">
_xlfn.IFS(
ISNUMBER(MATCH($Q380,{"шелфбаннер","разделитель","монетница","чековая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ISNUMBER(MATCH($Q380,{"LED/LCD","видеокулер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ISNUMBER(MATCH($Q380,{"автомобиль","машина","выставочное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ISNUMBER(MATCH($Q380,{"билборд","лифтовая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ISNUMBER(MATCH($Q380,{"навигация","подвесной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ISNUMBER(MATCH($Q380,{"движущаяся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ISNUMBER(MATCH($Q380,{"каталог","журнал"},)),
"Пресса",
$Q380="","")</f>
        <v/>
      </c>
      <c r="Q380" s="60" t="n"/>
      <c r="R380" s="60">
        <f t="array" ref="R380">
IFERROR(
_xlfn.IFS(
OR(ISNUMBER(MATCH($Q380,{"экспозиция","макет","стенд","автостенд","авто стенд","выставочное пространство","выставочные стенды","модульные выставочные стенды","3Д конструкция","3D конструкция"},)),P380="Экспонирование"),
"нестандартный",
ISNUMBER(MATCH($Q380,{"скроллер","призматрон"},)),
"динамический",
$P380="Видео",
"цифровой",
OR($P380="Пресса",$P380="Щит",$P380="POSm",$P380="Подвес",$P380="Брендирование/оклейка"),
"статический"),"")</f>
        <v/>
      </c>
      <c r="S380" s="59" t="n"/>
      <c r="T380" s="60" t="n"/>
      <c r="U380" s="60" t="n"/>
      <c r="V380" s="60">
        <f>
IF(P380="Видео",
"цифровой постер/ролик",
IF(ISNUMBER(MATCH(Q380,{"короб световой","короб световой | лайтбокс","короб световой | кристалайт","лайтбокс","лайт бокс","кристалайт","LB","lightbox"},)),
"бэклит",
IF(P380="Брендирование/оклейка",
"перфарированная пленка/самоклейка",
IF(P380="Экспонирование",
"под запрос",
IF(P380="Подвес",
"баннер/ткань",
"")))))</f>
        <v/>
      </c>
      <c r="W380" s="59" t="n"/>
      <c r="X380" s="59" t="n"/>
      <c r="Y380" s="59" t="n"/>
      <c r="Z380" s="61" t="n"/>
      <c r="AA380" s="61" t="n"/>
      <c r="AB380" s="61">
        <f>IF(BL380&gt;0,Z380,0)</f>
        <v/>
      </c>
      <c r="AC380" s="59" t="n"/>
      <c r="AD380" s="59" t="n"/>
      <c r="AE380" s="59" t="n"/>
      <c r="AF380" s="59" t="n"/>
      <c r="AG380" s="59" t="n"/>
      <c r="AH380" s="59" t="n"/>
      <c r="AI380" s="59" t="n"/>
      <c r="AJ380" s="59" t="n"/>
      <c r="AK380" s="59" t="n"/>
      <c r="AL380" s="62">
        <f>IFERROR(IF(OR(R380="статический",R380="динамический",R380="нестандартный",R380="",R380=""),"-",IF(AND(AH380="-",AI380="-"),"-",AK380*3600/AH380*AI380)),"-")</f>
        <v/>
      </c>
      <c r="AM380" s="62">
        <f>IFERROR(IF(OR(R380="статический",R380="динамический",R380="",R380="", R380="BTL",R380="нестандартный"),"-",AG380*AI380*AL380/60),"-")</f>
        <v/>
      </c>
      <c r="AN380" s="63">
        <f>IFERROR(IF(AH380="","-",AG380*AI380/AH380),"-")</f>
        <v/>
      </c>
      <c r="AO380" s="59">
        <f>IFERROR(IF(OR($R380="статический",$R380="динамический",$R380="",$R380="",$R380="BTL",$R380="нестандартный"),"-",$AL380*$AY380),"-")</f>
        <v/>
      </c>
      <c r="AP380" s="62">
        <f>IFERROR(IF(OR($R380="статический",$R380="динамический",$R380="",$R380="",$R380="BTL",$R380="нестандартный"),"-",$AM380*AY380),"-")</f>
        <v/>
      </c>
      <c r="AQ380" s="64" t="n"/>
      <c r="AR380" s="61" t="n"/>
      <c r="AS380" s="61" t="n"/>
      <c r="AT380" s="61" t="n"/>
      <c r="AU380" s="65" t="n"/>
      <c r="AV380" s="124">
        <f>IFERROR(DR380/AT380*1000,"n/a")</f>
        <v/>
      </c>
      <c r="AW380" s="67" t="n"/>
      <c r="AX380" s="67" t="n"/>
      <c r="AY380" s="43">
        <f>IFERROR(IF(OR($AW380="",$AX380=""),"",_xlfn.DAYS($AX380+1,$AW380)),"")</f>
        <v/>
      </c>
      <c r="AZ380" s="68">
        <f t="array" ref="AZ380">
_xlfn.LET(_xlpm.COEFF,
IF($AW380+$AX380=0,0,IF(MAX(MIN($AX380,EOMONTH(AZ$15,0))-MAX($AW380,AZ$15)+1,)&gt;0,1,0)),
_xlfn.IFS(
$ES380="LisChannel",
_xlpm.COEFF*
INDEX({1;1;1.2;1.2;1;1;1;1;1.2;1.2;1.2;1.2},
MATCH(MONTH(AZ$15),
{1,2,3,4,5,6,7,8,9,10,11,12})),
CONCATENATE($ES380," ",$L380)="RussOutdoor метро",
_xlpm.COEFF*
INDEX({0.8;0.9;1.1;1.1;1;1;1;1;1.1;1.1;1.1;1.1},
MATCH(MONTH(AZ$15),
{1,2,3,4,5,6,7,8,9,10,11,12})),
$ES380&lt;&gt;"LisChannel",
_xlpm.COEFF,
$ES380&lt;&gt;"RussOutdoor",
_xlpm.COEFF))</f>
        <v/>
      </c>
      <c r="BA380" s="68">
        <f t="array" ref="BA380">
_xlfn.LET(_xlpm.COEFF,
IF($AW380+$AX380=0,0,IF(MAX(MIN($AX380,EOMONTH(BA$15,0))-MAX($AW380,BA$15)+1,)&gt;0,1,0)),
_xlfn.IFS(
$ES380="LisChannel",
_xlpm.COEFF*
INDEX({1;1;1.2;1.2;1;1;1;1;1.2;1.2;1.2;1.2},
MATCH(MONTH(BA$15),
{1,2,3,4,5,6,7,8,9,10,11,12})),
CONCATENATE($ES380," ",$L380)="RussOutdoor метро",
_xlpm.COEFF*
INDEX({0.8;0.9;1.1;1.1;1;1;1;1;1.1;1.1;1.1;1.1},
MATCH(MONTH(BA$15),
{1,2,3,4,5,6,7,8,9,10,11,12})),
$ES380&lt;&gt;"LisChannel",
_xlpm.COEFF,
$ES380&lt;&gt;"RussOutdoor",
_xlpm.COEFF))</f>
        <v/>
      </c>
      <c r="BB380" s="68">
        <f t="array" ref="BB380">
_xlfn.LET(_xlpm.COEFF,
IF($AW380+$AX380=0,0,IF(MAX(MIN($AX380,EOMONTH(BB$15,0))-MAX($AW380,BB$15)+1,)&gt;0,1,0)),
_xlfn.IFS(
$ES380="LisChannel",
_xlpm.COEFF*
INDEX({1;1;1.2;1.2;1;1;1;1;1.2;1.2;1.2;1.2},
MATCH(MONTH(BB$15),
{1,2,3,4,5,6,7,8,9,10,11,12})),
CONCATENATE($ES380," ",$L380)="RussOutdoor метро",
_xlpm.COEFF*
INDEX({0.8;0.9;1.1;1.1;1;1;1;1;1.1;1.1;1.1;1.1},
MATCH(MONTH(BB$15),
{1,2,3,4,5,6,7,8,9,10,11,12})),
$ES380&lt;&gt;"LisChannel",
_xlpm.COEFF,
$ES380&lt;&gt;"RussOutdoor",
_xlpm.COEFF))</f>
        <v/>
      </c>
      <c r="BC380" s="68">
        <f t="array" ref="BC380">
_xlfn.LET(_xlpm.COEFF,
IF($AW380+$AX380=0,0,IF(MAX(MIN($AX380,EOMONTH(BC$15,0))-MAX($AW380,BC$15)+1,)&gt;0,1,0)),
_xlfn.IFS(
$ES380="LisChannel",
_xlpm.COEFF*
INDEX({1;1;1.2;1.2;1;1;1;1;1.2;1.2;1.2;1.2},
MATCH(MONTH(BC$15),
{1,2,3,4,5,6,7,8,9,10,11,12})),
CONCATENATE($ES380," ",$L380)="RussOutdoor метро",
_xlpm.COEFF*
INDEX({0.8;0.9;1.1;1.1;1;1;1;1;1.1;1.1;1.1;1.1},
MATCH(MONTH(BC$15),
{1,2,3,4,5,6,7,8,9,10,11,12})),
$ES380&lt;&gt;"LisChannel",
_xlpm.COEFF,
$ES380&lt;&gt;"RussOutdoor",
_xlpm.COEFF))</f>
        <v/>
      </c>
      <c r="BD380" s="68">
        <f t="array" ref="BD380">
_xlfn.LET(_xlpm.COEFF,
IF($AW380+$AX380=0,0,IF(MAX(MIN($AX380,EOMONTH(BD$15,0))-MAX($AW380,BD$15)+1,)&gt;0,1,0)),
_xlfn.IFS(
$ES380="LisChannel",
_xlpm.COEFF*
INDEX({1;1;1.2;1.2;1;1;1;1;1.2;1.2;1.2;1.2},
MATCH(MONTH(BD$15),
{1,2,3,4,5,6,7,8,9,10,11,12})),
CONCATENATE($ES380," ",$L380)="RussOutdoor метро",
_xlpm.COEFF*
INDEX({0.8;0.9;1.1;1.1;1;1;1;1;1.1;1.1;1.1;1.1},
MATCH(MONTH(BD$15),
{1,2,3,4,5,6,7,8,9,10,11,12})),
$ES380&lt;&gt;"LisChannel",
_xlpm.COEFF,
$ES380&lt;&gt;"RussOutdoor",
_xlpm.COEFF))</f>
        <v/>
      </c>
      <c r="BE380" s="68">
        <f t="array" ref="BE380">
_xlfn.LET(_xlpm.COEFF,
IF($AW380+$AX380=0,0,IF(MAX(MIN($AX380,EOMONTH(BE$15,0))-MAX($AW380,BE$15)+1,)&gt;0,1,0)),
_xlfn.IFS(
$ES380="LisChannel",
_xlpm.COEFF*
INDEX({1;1;1.2;1.2;1;1;1;1;1.2;1.2;1.2;1.2},
MATCH(MONTH(BE$15),
{1,2,3,4,5,6,7,8,9,10,11,12})),
CONCATENATE($ES380," ",$L380)="RussOutdoor метро",
_xlpm.COEFF*
INDEX({0.8;0.9;1.1;1.1;1;1;1;1;1.1;1.1;1.1;1.1},
MATCH(MONTH(BE$15),
{1,2,3,4,5,6,7,8,9,10,11,12})),
$ES380&lt;&gt;"LisChannel",
_xlpm.COEFF,
$ES380&lt;&gt;"RussOutdoor",
_xlpm.COEFF))</f>
        <v/>
      </c>
      <c r="BF380" s="68">
        <f t="array" ref="BF380">
_xlfn.LET(_xlpm.COEFF,
IF($AW380+$AX380=0,0,IF(MAX(MIN($AX380,EOMONTH(BF$15,0))-MAX($AW380,BF$15)+1,)&gt;0,1,0)),
_xlfn.IFS(
$ES380="LisChannel",
_xlpm.COEFF*
INDEX({1;1;1.2;1.2;1;1;1;1;1.2;1.2;1.2;1.2},
MATCH(MONTH(BF$15),
{1,2,3,4,5,6,7,8,9,10,11,12})),
CONCATENATE($ES380," ",$L380)="RussOutdoor метро",
_xlpm.COEFF*
INDEX({0.8;0.9;1.1;1.1;1;1;1;1;1.1;1.1;1.1;1.1},
MATCH(MONTH(BF$15),
{1,2,3,4,5,6,7,8,9,10,11,12})),
$ES380&lt;&gt;"LisChannel",
_xlpm.COEFF,
$ES380&lt;&gt;"RussOutdoor",
_xlpm.COEFF))</f>
        <v/>
      </c>
      <c r="BG380" s="68">
        <f t="array" ref="BG380">
_xlfn.LET(_xlpm.COEFF,
IF($AW380+$AX380=0,0,IF(MAX(MIN($AX380,EOMONTH(BG$15,0))-MAX($AW380,BG$15)+1,)&gt;0,1,0)),
_xlfn.IFS(
$ES380="LisChannel",
_xlpm.COEFF*
INDEX({1;1;1.2;1.2;1;1;1;1;1.2;1.2;1.2;1.2},
MATCH(MONTH(BG$15),
{1,2,3,4,5,6,7,8,9,10,11,12})),
CONCATENATE($ES380," ",$L380)="RussOutdoor метро",
_xlpm.COEFF*
INDEX({0.8;0.9;1.1;1.1;1;1;1;1;1.1;1.1;1.1;1.1},
MATCH(MONTH(BG$15),
{1,2,3,4,5,6,7,8,9,10,11,12})),
$ES380&lt;&gt;"LisChannel",
_xlpm.COEFF,
$ES380&lt;&gt;"RussOutdoor",
_xlpm.COEFF))</f>
        <v/>
      </c>
      <c r="BH380" s="68">
        <f t="array" ref="BH380">
_xlfn.LET(_xlpm.COEFF,
IF($AW380+$AX380=0,0,IF(MAX(MIN($AX380,EOMONTH(BH$15,0))-MAX($AW380,BH$15)+1,)&gt;0,1,0)),
_xlfn.IFS(
$ES380="LisChannel",
_xlpm.COEFF*
INDEX({1;1;1.2;1.2;1;1;1;1;1.2;1.2;1.2;1.2},
MATCH(MONTH(BH$15),
{1,2,3,4,5,6,7,8,9,10,11,12})),
CONCATENATE($ES380," ",$L380)="RussOutdoor метро",
_xlpm.COEFF*
INDEX({0.8;0.9;1.1;1.1;1;1;1;1;1.1;1.1;1.1;1.1},
MATCH(MONTH(BH$15),
{1,2,3,4,5,6,7,8,9,10,11,12})),
$ES380&lt;&gt;"LisChannel",
_xlpm.COEFF,
$ES380&lt;&gt;"RussOutdoor",
_xlpm.COEFF))</f>
        <v/>
      </c>
      <c r="BI380" s="68">
        <f t="array" ref="BI380">
_xlfn.LET(_xlpm.COEFF,
IF($AW380+$AX380=0,0,IF(MAX(MIN($AX380,EOMONTH(BI$15,0))-MAX($AW380,BI$15)+1,)&gt;0,1,0)),
_xlfn.IFS(
$ES380="LisChannel",
_xlpm.COEFF*
INDEX({1;1;1.2;1.2;1;1;1;1;1.2;1.2;1.2;1.2},
MATCH(MONTH(BI$15),
{1,2,3,4,5,6,7,8,9,10,11,12})),
CONCATENATE($ES380," ",$L380)="RussOutdoor метро",
_xlpm.COEFF*
INDEX({0.8;0.9;1.1;1.1;1;1;1;1;1.1;1.1;1.1;1.1},
MATCH(MONTH(BI$15),
{1,2,3,4,5,6,7,8,9,10,11,12})),
$ES380&lt;&gt;"LisChannel",
_xlpm.COEFF,
$ES380&lt;&gt;"RussOutdoor",
_xlpm.COEFF))</f>
        <v/>
      </c>
      <c r="BJ380" s="68">
        <f t="array" ref="BJ380">
_xlfn.LET(_xlpm.COEFF,
IF($AW380+$AX380=0,0,IF(MAX(MIN($AX380,EOMONTH(BJ$15,0))-MAX($AW380,BJ$15)+1,)&gt;0,1,0)),
_xlfn.IFS(
$ES380="LisChannel",
_xlpm.COEFF*
INDEX({1;1;1.2;1.2;1;1;1;1;1.2;1.2;1.2;1.2},
MATCH(MONTH(BJ$15),
{1,2,3,4,5,6,7,8,9,10,11,12})),
CONCATENATE($ES380," ",$L380)="RussOutdoor метро",
_xlpm.COEFF*
INDEX({0.8;0.9;1.1;1.1;1;1;1;1;1.1;1.1;1.1;1.1},
MATCH(MONTH(BJ$15),
{1,2,3,4,5,6,7,8,9,10,11,12})),
$ES380&lt;&gt;"LisChannel",
_xlpm.COEFF,
$ES380&lt;&gt;"RussOutdoor",
_xlpm.COEFF))</f>
        <v/>
      </c>
      <c r="BK380" s="68">
        <f t="array" ref="BK380">
_xlfn.LET(_xlpm.COEFF,
IF($AW380+$AX380=0,0,IF(MAX(MIN($AX380,EOMONTH(BK$15,0))-MAX($AW380,BK$15)+1,)&gt;0,1,0)),
_xlfn.IFS(
$ES380="LisChannel",
_xlpm.COEFF*
INDEX({1;1;1.2;1.2;1;1;1;1;1.2;1.2;1.2;1.2},
MATCH(MONTH(BK$15),
{1,2,3,4,5,6,7,8,9,10,11,12})),
CONCATENATE($ES380," ",$L380)="RussOutdoor метро",
_xlpm.COEFF*
INDEX({0.8;0.9;1.1;1.1;1;1;1;1;1.1;1.1;1.1;1.1},
MATCH(MONTH(BK$15),
{1,2,3,4,5,6,7,8,9,10,11,12})),
$ES380&lt;&gt;"LisChannel",
_xlpm.COEFF,
$ES380&lt;&gt;"RussOutdoor",
_xlpm.COEFF))</f>
        <v/>
      </c>
      <c r="BL380" s="62">
        <f>COUNTIFS($AZ380:$BK380,"&gt;0")</f>
        <v/>
      </c>
      <c r="BM380" s="65" t="n"/>
      <c r="BN380" s="125">
        <f>$DJ380</f>
        <v/>
      </c>
      <c r="BO380" s="63">
        <f>$DQ380</f>
        <v/>
      </c>
      <c r="BP380" s="125">
        <f>
IFERROR(
IF($BL380=0,0,
$BN380*(1-$BO380)),
0)</f>
        <v/>
      </c>
      <c r="BQ380" s="125">
        <f t="array" ref="BQ380">
IFERROR(
_xlfn.IFS(
$DH380="день_1",
$BP380*$BL380/($AX380-$AW380+1)*AZ380*(DAY(EOMONTH(AZ$15,0))),
$DH380="день_2",
$BP380/30*MAX(MIN($AX380,EOMONTH(AZ$15,0))-MAX($AW380,AZ$15)+1,),
$DH380="раб.день",
$BP380/30*(IFERROR(
_xlfn.LET(_xlpm.VD,
CHOOSE(
{1;2;3;4;5;6;7;8;9;10;11;12;13;14;15;16;17;18},
45658,45659,45660,45661,45662,45663,45664,45665,45711,45724,45778,45779,45785,45786,45820,45821,45965,46022),
_xlfn.LET(_xlpm.DD,
MAX(MIN($AX380,EOMONTH(AZ$15,0))-MAX($AW380,AZ$15),),
_xlfn.IFS(
AND(MONTH($AW380)=MONTH(AZ$15),MONTH($AX380)&lt;&gt;MONTH(AZ$15)),
NETWORKDAYS.INTL($AW380,$AW380+_xlpm.DD,1,_xlpm.VD),
AND(MONTH($AW380)&lt;&gt;MONTH(AZ$15),MONTH($AX380)=MONTH(AZ$15)),
NETWORKDAYS.INTL(($AX380)-_xlpm.DD,$AX380,1,_xlpm.VD),
AND(MONTH($AW380)&lt;MONTH(AZ$15),MONTH($AX380)&gt;MONTH(AZ$15)),
NETWORKDAYS.INTL((EOMONTH(AZ$15-1,1))-_xlpm.DD,EOMONTH(AZ$15-1,1),1,_xlpm.VD),
AND(MONTH($AW380)=MONTH(AZ$15),MONTH($AX380)=MONTH(AZ$15)),
NETWORKDAYS.INTL($AW380,$AX380,1,_xlpm.VD)))),0)),
$DH380="месяц",
$BP380*AZ380,
$DH380="неделя",
$BP380*AZ380/7*(ROUNDUP((DAY(EOMONTH(AZ$15,0)))/4,0))),
0)</f>
        <v/>
      </c>
      <c r="BR380" s="125">
        <f t="array" ref="BR380">
IFERROR(
_xlfn.IFS(
$DH380="день_1",
$BP380*$BL380/($AX380-$AW380+1)*BA380*(DAY(EOMONTH(BA$15,0))),
$DH380="день_2",
$BP380/30*MAX(MIN($AX380,EOMONTH(BA$15,0))-MAX($AW380,BA$15)+1,),
$DH380="раб.день",
$BP380/30*(IFERROR(
_xlfn.LET(_xlpm.VD,
CHOOSE(
{1;2;3;4;5;6;7;8;9;10;11;12;13;14;15;16;17;18},
45658,45659,45660,45661,45662,45663,45664,45665,45711,45724,45778,45779,45785,45786,45820,45821,45965,46022),
_xlfn.LET(_xlpm.DD,
MAX(MIN($AX380,EOMONTH(BA$15,0))-MAX($AW380,BA$15),),
_xlfn.IFS(
AND(MONTH($AW380)=MONTH(BA$15),MONTH($AX380)&lt;&gt;MONTH(BA$15)),
NETWORKDAYS.INTL($AW380,$AW380+_xlpm.DD,1,_xlpm.VD),
AND(MONTH($AW380)&lt;&gt;MONTH(BA$15),MONTH($AX380)=MONTH(BA$15)),
NETWORKDAYS.INTL(($AX380)-_xlpm.DD,$AX380,1,_xlpm.VD),
AND(MONTH($AW380)&lt;MONTH(BA$15),MONTH($AX380)&gt;MONTH(BA$15)),
NETWORKDAYS.INTL((EOMONTH(BA$15-1,1))-_xlpm.DD,EOMONTH(BA$15-1,1),1,_xlpm.VD),
AND(MONTH($AW380)=MONTH(BA$15),MONTH($AX380)=MONTH(BA$15)),
NETWORKDAYS.INTL($AW380,$AX380,1,_xlpm.VD)))),0)),
$DH380="месяц",
$BP380*BA380,
$DH380="неделя",
$BP380*BA380/7*(ROUNDUP((DAY(EOMONTH(BA$15,0)))/4,0))),
0)</f>
        <v/>
      </c>
      <c r="BS380" s="125">
        <f t="array" ref="BS380">
IFERROR(
_xlfn.IFS(
$DH380="день_1",
$BP380*$BL380/($AX380-$AW380+1)*BB380*(DAY(EOMONTH(BB$15,0))),
$DH380="день_2",
$BP380/30*MAX(MIN($AX380,EOMONTH(BB$15,0))-MAX($AW380,BB$15)+1,),
$DH380="раб.день",
$BP380/30*(IFERROR(
_xlfn.LET(_xlpm.VD,
CHOOSE(
{1;2;3;4;5;6;7;8;9;10;11;12;13;14;15;16;17;18},
45658,45659,45660,45661,45662,45663,45664,45665,45711,45724,45778,45779,45785,45786,45820,45821,45965,46022),
_xlfn.LET(_xlpm.DD,
MAX(MIN($AX380,EOMONTH(BB$15,0))-MAX($AW380,BB$15),),
_xlfn.IFS(
AND(MONTH($AW380)=MONTH(BB$15),MONTH($AX380)&lt;&gt;MONTH(BB$15)),
NETWORKDAYS.INTL($AW380,$AW380+_xlpm.DD,1,_xlpm.VD),
AND(MONTH($AW380)&lt;&gt;MONTH(BB$15),MONTH($AX380)=MONTH(BB$15)),
NETWORKDAYS.INTL(($AX380)-_xlpm.DD,$AX380,1,_xlpm.VD),
AND(MONTH($AW380)&lt;MONTH(BB$15),MONTH($AX380)&gt;MONTH(BB$15)),
NETWORKDAYS.INTL((EOMONTH(BB$15-1,1))-_xlpm.DD,EOMONTH(BB$15-1,1),1,_xlpm.VD),
AND(MONTH($AW380)=MONTH(BB$15),MONTH($AX380)=MONTH(BB$15)),
NETWORKDAYS.INTL($AW380,$AX380,1,_xlpm.VD)))),0)),
$DH380="месяц",
$BP380*BB380,
$DH380="неделя",
$BP380*BB380/7*(ROUNDUP((DAY(EOMONTH(BB$15,0)))/4,0))),
0)</f>
        <v/>
      </c>
      <c r="BT380" s="125">
        <f t="array" ref="BT380">
IFERROR(
_xlfn.IFS(
$DH380="день_1",
$BP380*$BL380/($AX380-$AW380+1)*BC380*(DAY(EOMONTH(BC$15,0))),
$DH380="день_2",
$BP380/30*MAX(MIN($AX380,EOMONTH(BC$15,0))-MAX($AW380,BC$15)+1,),
$DH380="раб.день",
$BP380/30*(IFERROR(
_xlfn.LET(_xlpm.VD,
CHOOSE(
{1;2;3;4;5;6;7;8;9;10;11;12;13;14;15;16;17;18},
45658,45659,45660,45661,45662,45663,45664,45665,45711,45724,45778,45779,45785,45786,45820,45821,45965,46022),
_xlfn.LET(_xlpm.DD,
MAX(MIN($AX380,EOMONTH(BC$15,0))-MAX($AW380,BC$15),),
_xlfn.IFS(
AND(MONTH($AW380)=MONTH(BC$15),MONTH($AX380)&lt;&gt;MONTH(BC$15)),
NETWORKDAYS.INTL($AW380,$AW380+_xlpm.DD,1,_xlpm.VD),
AND(MONTH($AW380)&lt;&gt;MONTH(BC$15),MONTH($AX380)=MONTH(BC$15)),
NETWORKDAYS.INTL(($AX380)-_xlpm.DD,$AX380,1,_xlpm.VD),
AND(MONTH($AW380)&lt;MONTH(BC$15),MONTH($AX380)&gt;MONTH(BC$15)),
NETWORKDAYS.INTL((EOMONTH(BC$15-1,1))-_xlpm.DD,EOMONTH(BC$15-1,1),1,_xlpm.VD),
AND(MONTH($AW380)=MONTH(BC$15),MONTH($AX380)=MONTH(BC$15)),
NETWORKDAYS.INTL($AW380,$AX380,1,_xlpm.VD)))),0)),
$DH380="месяц",
$BP380*BC380,
$DH380="неделя",
$BP380*BC380/7*(ROUNDUP((DAY(EOMONTH(BC$15,0)))/4,0))),
0)</f>
        <v/>
      </c>
      <c r="BU380" s="125">
        <f t="array" ref="BU380">
IFERROR(
_xlfn.IFS(
$DH380="день_1",
$BP380*$BL380/($AX380-$AW380+1)*BD380*(DAY(EOMONTH(BD$15,0))),
$DH380="день_2",
$BP380/30*MAX(MIN($AX380,EOMONTH(BD$15,0))-MAX($AW380,BD$15)+1,),
$DH380="раб.день",
$BP380/30*(IFERROR(
_xlfn.LET(_xlpm.VD,
CHOOSE(
{1;2;3;4;5;6;7;8;9;10;11;12;13;14;15;16;17;18},
45658,45659,45660,45661,45662,45663,45664,45665,45711,45724,45778,45779,45785,45786,45820,45821,45965,46022),
_xlfn.LET(_xlpm.DD,
MAX(MIN($AX380,EOMONTH(BD$15,0))-MAX($AW380,BD$15),),
_xlfn.IFS(
AND(MONTH($AW380)=MONTH(BD$15),MONTH($AX380)&lt;&gt;MONTH(BD$15)),
NETWORKDAYS.INTL($AW380,$AW380+_xlpm.DD,1,_xlpm.VD),
AND(MONTH($AW380)&lt;&gt;MONTH(BD$15),MONTH($AX380)=MONTH(BD$15)),
NETWORKDAYS.INTL(($AX380)-_xlpm.DD,$AX380,1,_xlpm.VD),
AND(MONTH($AW380)&lt;MONTH(BD$15),MONTH($AX380)&gt;MONTH(BD$15)),
NETWORKDAYS.INTL((EOMONTH(BD$15-1,1))-_xlpm.DD,EOMONTH(BD$15-1,1),1,_xlpm.VD),
AND(MONTH($AW380)=MONTH(BD$15),MONTH($AX380)=MONTH(BD$15)),
NETWORKDAYS.INTL($AW380,$AX380,1,_xlpm.VD)))),0)),
$DH380="месяц",
$BP380*BD380,
$DH380="неделя",
$BP380*BD380/7*(ROUNDUP((DAY(EOMONTH(BD$15,0)))/4,0))),
0)</f>
        <v/>
      </c>
      <c r="BV380" s="125">
        <f t="array" ref="BV380">
IFERROR(
_xlfn.IFS(
$DH380="день_1",
$BP380*$BL380/($AX380-$AW380+1)*BE380*(DAY(EOMONTH(BE$15,0))),
$DH380="день_2",
$BP380/30*MAX(MIN($AX380,EOMONTH(BE$15,0))-MAX($AW380,BE$15)+1,),
$DH380="раб.день",
$BP380/30*(IFERROR(
_xlfn.LET(_xlpm.VD,
CHOOSE(
{1;2;3;4;5;6;7;8;9;10;11;12;13;14;15;16;17;18},
45658,45659,45660,45661,45662,45663,45664,45665,45711,45724,45778,45779,45785,45786,45820,45821,45965,46022),
_xlfn.LET(_xlpm.DD,
MAX(MIN($AX380,EOMONTH(BE$15,0))-MAX($AW380,BE$15),),
_xlfn.IFS(
AND(MONTH($AW380)=MONTH(BE$15),MONTH($AX380)&lt;&gt;MONTH(BE$15)),
NETWORKDAYS.INTL($AW380,$AW380+_xlpm.DD,1,_xlpm.VD),
AND(MONTH($AW380)&lt;&gt;MONTH(BE$15),MONTH($AX380)=MONTH(BE$15)),
NETWORKDAYS.INTL(($AX380)-_xlpm.DD,$AX380,1,_xlpm.VD),
AND(MONTH($AW380)&lt;MONTH(BE$15),MONTH($AX380)&gt;MONTH(BE$15)),
NETWORKDAYS.INTL((EOMONTH(BE$15-1,1))-_xlpm.DD,EOMONTH(BE$15-1,1),1,_xlpm.VD),
AND(MONTH($AW380)=MONTH(BE$15),MONTH($AX380)=MONTH(BE$15)),
NETWORKDAYS.INTL($AW380,$AX380,1,_xlpm.VD)))),0)),
$DH380="месяц",
$BP380*BE380,
$DH380="неделя",
$BP380*BE380/7*(ROUNDUP((DAY(EOMONTH(BE$15,0)))/4,0))),
0)</f>
        <v/>
      </c>
      <c r="BW380" s="125">
        <f t="array" ref="BW380">
IFERROR(
_xlfn.IFS(
$DH380="день_1",
$BP380*$BL380/($AX380-$AW380+1)*BF380*(DAY(EOMONTH(BF$15,0))),
$DH380="день_2",
$BP380/30*MAX(MIN($AX380,EOMONTH(BF$15,0))-MAX($AW380,BF$15)+1,),
$DH380="раб.день",
$BP380/30*(IFERROR(
_xlfn.LET(_xlpm.VD,
CHOOSE(
{1;2;3;4;5;6;7;8;9;10;11;12;13;14;15;16;17;18},
45658,45659,45660,45661,45662,45663,45664,45665,45711,45724,45778,45779,45785,45786,45820,45821,45965,46022),
_xlfn.LET(_xlpm.DD,
MAX(MIN($AX380,EOMONTH(BF$15,0))-MAX($AW380,BF$15),),
_xlfn.IFS(
AND(MONTH($AW380)=MONTH(BF$15),MONTH($AX380)&lt;&gt;MONTH(BF$15)),
NETWORKDAYS.INTL($AW380,$AW380+_xlpm.DD,1,_xlpm.VD),
AND(MONTH($AW380)&lt;&gt;MONTH(BF$15),MONTH($AX380)=MONTH(BF$15)),
NETWORKDAYS.INTL(($AX380)-_xlpm.DD,$AX380,1,_xlpm.VD),
AND(MONTH($AW380)&lt;MONTH(BF$15),MONTH($AX380)&gt;MONTH(BF$15)),
NETWORKDAYS.INTL((EOMONTH(BF$15-1,1))-_xlpm.DD,EOMONTH(BF$15-1,1),1,_xlpm.VD),
AND(MONTH($AW380)=MONTH(BF$15),MONTH($AX380)=MONTH(BF$15)),
NETWORKDAYS.INTL($AW380,$AX380,1,_xlpm.VD)))),0)),
$DH380="месяц",
$BP380*BF380,
$DH380="неделя",
$BP380*BF380/7*(ROUNDUP((DAY(EOMONTH(BF$15,0)))/4,0))),
0)</f>
        <v/>
      </c>
      <c r="BX380" s="125">
        <f t="array" ref="BX380">
IFERROR(
_xlfn.IFS(
$DH380="день_1",
$BP380*$BL380/($AX380-$AW380+1)*BG380*(DAY(EOMONTH(BG$15,0))),
$DH380="день_2",
$BP380/30*MAX(MIN($AX380,EOMONTH(BG$15,0))-MAX($AW380,BG$15)+1,),
$DH380="раб.день",
$BP380/30*(IFERROR(
_xlfn.LET(_xlpm.VD,
CHOOSE(
{1;2;3;4;5;6;7;8;9;10;11;12;13;14;15;16;17;18},
45658,45659,45660,45661,45662,45663,45664,45665,45711,45724,45778,45779,45785,45786,45820,45821,45965,46022),
_xlfn.LET(_xlpm.DD,
MAX(MIN($AX380,EOMONTH(BG$15,0))-MAX($AW380,BG$15),),
_xlfn.IFS(
AND(MONTH($AW380)=MONTH(BG$15),MONTH($AX380)&lt;&gt;MONTH(BG$15)),
NETWORKDAYS.INTL($AW380,$AW380+_xlpm.DD,1,_xlpm.VD),
AND(MONTH($AW380)&lt;&gt;MONTH(BG$15),MONTH($AX380)=MONTH(BG$15)),
NETWORKDAYS.INTL(($AX380)-_xlpm.DD,$AX380,1,_xlpm.VD),
AND(MONTH($AW380)&lt;MONTH(BG$15),MONTH($AX380)&gt;MONTH(BG$15)),
NETWORKDAYS.INTL((EOMONTH(BG$15-1,1))-_xlpm.DD,EOMONTH(BG$15-1,1),1,_xlpm.VD),
AND(MONTH($AW380)=MONTH(BG$15),MONTH($AX380)=MONTH(BG$15)),
NETWORKDAYS.INTL($AW380,$AX380,1,_xlpm.VD)))),0)),
$DH380="месяц",
$BP380*BG380,
$DH380="неделя",
$BP380*BG380/7*(ROUNDUP((DAY(EOMONTH(BG$15,0)))/4,0))),
0)</f>
        <v/>
      </c>
      <c r="BY380" s="125">
        <f t="array" ref="BY380">
IFERROR(
_xlfn.IFS(
$DH380="день_1",
$BP380*$BL380/($AX380-$AW380+1)*BH380*(DAY(EOMONTH(BH$15,0))),
$DH380="день_2",
$BP380/30*MAX(MIN($AX380,EOMONTH(BH$15,0))-MAX($AW380,BH$15)+1,),
$DH380="раб.день",
$BP380/30*(IFERROR(
_xlfn.LET(_xlpm.VD,
CHOOSE(
{1;2;3;4;5;6;7;8;9;10;11;12;13;14;15;16;17;18},
45658,45659,45660,45661,45662,45663,45664,45665,45711,45724,45778,45779,45785,45786,45820,45821,45965,46022),
_xlfn.LET(_xlpm.DD,
MAX(MIN($AX380,EOMONTH(BH$15,0))-MAX($AW380,BH$15),),
_xlfn.IFS(
AND(MONTH($AW380)=MONTH(BH$15),MONTH($AX380)&lt;&gt;MONTH(BH$15)),
NETWORKDAYS.INTL($AW380,$AW380+_xlpm.DD,1,_xlpm.VD),
AND(MONTH($AW380)&lt;&gt;MONTH(BH$15),MONTH($AX380)=MONTH(BH$15)),
NETWORKDAYS.INTL(($AX380)-_xlpm.DD,$AX380,1,_xlpm.VD),
AND(MONTH($AW380)&lt;MONTH(BH$15),MONTH($AX380)&gt;MONTH(BH$15)),
NETWORKDAYS.INTL((EOMONTH(BH$15-1,1))-_xlpm.DD,EOMONTH(BH$15-1,1),1,_xlpm.VD),
AND(MONTH($AW380)=MONTH(BH$15),MONTH($AX380)=MONTH(BH$15)),
NETWORKDAYS.INTL($AW380,$AX380,1,_xlpm.VD)))),0)),
$DH380="месяц",
$BP380*BH380,
$DH380="неделя",
$BP380*BH380/7*(ROUNDUP((DAY(EOMONTH(BH$15,0)))/4,0))),
0)</f>
        <v/>
      </c>
      <c r="BZ380" s="125">
        <f t="array" ref="BZ380">
IFERROR(
_xlfn.IFS(
$DH380="день_1",
$BP380*$BL380/($AX380-$AW380+1)*BI380*(DAY(EOMONTH(BI$15,0))),
$DH380="день_2",
$BP380/30*MAX(MIN($AX380,EOMONTH(BI$15,0))-MAX($AW380,BI$15)+1,),
$DH380="раб.день",
$BP380/30*(IFERROR(
_xlfn.LET(_xlpm.VD,
CHOOSE(
{1;2;3;4;5;6;7;8;9;10;11;12;13;14;15;16;17;18},
45658,45659,45660,45661,45662,45663,45664,45665,45711,45724,45778,45779,45785,45786,45820,45821,45965,46022),
_xlfn.LET(_xlpm.DD,
MAX(MIN($AX380,EOMONTH(BI$15,0))-MAX($AW380,BI$15),),
_xlfn.IFS(
AND(MONTH($AW380)=MONTH(BI$15),MONTH($AX380)&lt;&gt;MONTH(BI$15)),
NETWORKDAYS.INTL($AW380,$AW380+_xlpm.DD,1,_xlpm.VD),
AND(MONTH($AW380)&lt;&gt;MONTH(BI$15),MONTH($AX380)=MONTH(BI$15)),
NETWORKDAYS.INTL(($AX380)-_xlpm.DD,$AX380,1,_xlpm.VD),
AND(MONTH($AW380)&lt;MONTH(BI$15),MONTH($AX380)&gt;MONTH(BI$15)),
NETWORKDAYS.INTL((EOMONTH(BI$15-1,1))-_xlpm.DD,EOMONTH(BI$15-1,1),1,_xlpm.VD),
AND(MONTH($AW380)=MONTH(BI$15),MONTH($AX380)=MONTH(BI$15)),
NETWORKDAYS.INTL($AW380,$AX380,1,_xlpm.VD)))),0)),
$DH380="месяц",
$BP380*BI380,
$DH380="неделя",
$BP380*BI380/7*(ROUNDUP((DAY(EOMONTH(BI$15,0)))/4,0))),
0)</f>
        <v/>
      </c>
      <c r="CA380" s="125">
        <f t="array" ref="CA380">
IFERROR(
_xlfn.IFS(
$DH380="день_1",
$BP380*$BL380/($AX380-$AW380+1)*BJ380*(DAY(EOMONTH(BJ$15,0))),
$DH380="день_2",
$BP380/30*MAX(MIN($AX380,EOMONTH(BJ$15,0))-MAX($AW380,BJ$15)+1,),
$DH380="раб.день",
$BP380/30*(IFERROR(
_xlfn.LET(_xlpm.VD,
CHOOSE(
{1;2;3;4;5;6;7;8;9;10;11;12;13;14;15;16;17;18},
45658,45659,45660,45661,45662,45663,45664,45665,45711,45724,45778,45779,45785,45786,45820,45821,45965,46022),
_xlfn.LET(_xlpm.DD,
MAX(MIN($AX380,EOMONTH(BJ$15,0))-MAX($AW380,BJ$15),),
_xlfn.IFS(
AND(MONTH($AW380)=MONTH(BJ$15),MONTH($AX380)&lt;&gt;MONTH(BJ$15)),
NETWORKDAYS.INTL($AW380,$AW380+_xlpm.DD,1,_xlpm.VD),
AND(MONTH($AW380)&lt;&gt;MONTH(BJ$15),MONTH($AX380)=MONTH(BJ$15)),
NETWORKDAYS.INTL(($AX380)-_xlpm.DD,$AX380,1,_xlpm.VD),
AND(MONTH($AW380)&lt;MONTH(BJ$15),MONTH($AX380)&gt;MONTH(BJ$15)),
NETWORKDAYS.INTL((EOMONTH(BJ$15-1,1))-_xlpm.DD,EOMONTH(BJ$15-1,1),1,_xlpm.VD),
AND(MONTH($AW380)=MONTH(BJ$15),MONTH($AX380)=MONTH(BJ$15)),
NETWORKDAYS.INTL($AW380,$AX380,1,_xlpm.VD)))),0)),
$DH380="месяц",
$BP380*BJ380,
$DH380="неделя",
$BP380*BJ380/7*(ROUNDUP((DAY(EOMONTH(BJ$15,0)))/4,0))),
0)</f>
        <v/>
      </c>
      <c r="CB380" s="125">
        <f t="array" ref="CB380">
IFERROR(
_xlfn.IFS(
$DH380="день_1",
$BP380*$BL380/($AX380-$AW380+1)*BK380*(DAY(EOMONTH(BK$15,0))),
$DH380="день_2",
$BP380/30*MAX(MIN($AX380,EOMONTH(BK$15,0))-MAX($AW380,BK$15)+1,),
$DH380="раб.день",
$BP380/30*(IFERROR(
_xlfn.LET(_xlpm.VD,
CHOOSE(
{1;2;3;4;5;6;7;8;9;10;11;12;13;14;15;16;17;18},
45658,45659,45660,45661,45662,45663,45664,45665,45711,45724,45778,45779,45785,45786,45820,45821,45965,46022),
_xlfn.LET(_xlpm.DD,
MAX(MIN($AX380,EOMONTH(BK$15,0))-MAX($AW380,BK$15),),
_xlfn.IFS(
AND(MONTH($AW380)=MONTH(BK$15),MONTH($AX380)&lt;&gt;MONTH(BK$15)),
NETWORKDAYS.INTL($AW380,$AW380+_xlpm.DD,1,_xlpm.VD),
AND(MONTH($AW380)&lt;&gt;MONTH(BK$15),MONTH($AX380)=MONTH(BK$15)),
NETWORKDAYS.INTL(($AX380)-_xlpm.DD,$AX380,1,_xlpm.VD),
AND(MONTH($AW380)&lt;MONTH(BK$15),MONTH($AX380)&gt;MONTH(BK$15)),
NETWORKDAYS.INTL((EOMONTH(BK$15-1,1))-_xlpm.DD,EOMONTH(BK$15-1,1),1,_xlpm.VD),
AND(MONTH($AW380)=MONTH(BK$15),MONTH($AX380)=MONTH(BK$15)),
NETWORKDAYS.INTL($AW380,$AX380,1,_xlpm.VD)))),0)),
$DH380="месяц",
$BP380*BK380,
$DH380="неделя",
$BP380*BK380/7*(ROUNDUP((DAY(EOMONTH(BK$15,0)))/4,0))),
0)</f>
        <v/>
      </c>
      <c r="CC380" s="125">
        <f>SUM($BQ380:$CB380)</f>
        <v/>
      </c>
      <c r="CD380" s="126">
        <f>SUM($EH380:$EH380)</f>
        <v/>
      </c>
      <c r="CE380" s="126">
        <f>$CD380*$AB380</f>
        <v/>
      </c>
      <c r="CF380" s="126">
        <f>SUM($EK380:$EK380)</f>
        <v/>
      </c>
      <c r="CG380" s="126">
        <f>$CF380*$AB380</f>
        <v/>
      </c>
      <c r="CH380" s="126">
        <f>SUM($CC380,$CE380,$CG380)</f>
        <v/>
      </c>
      <c r="CI380" s="126">
        <f>$CH380*(1+$CM380)</f>
        <v/>
      </c>
      <c r="CJ380" s="127" t="n">
        <v>0</v>
      </c>
      <c r="CK380" s="126">
        <f>SUM($CH380:$CH380)*(1+$CJ380)</f>
        <v/>
      </c>
      <c r="CL380" s="126">
        <f>SUM($CH380:$CH380)*(1+$CM380)</f>
        <v/>
      </c>
      <c r="CM380" s="59" t="inlineStr">
        <is>
          <t>20%</t>
        </is>
      </c>
      <c r="CN380" s="59" t="n"/>
      <c r="CO380" s="72" t="n"/>
      <c r="CP380" s="59" t="n"/>
      <c r="CQ380" s="73" t="n"/>
      <c r="CR380" s="73" t="n"/>
      <c r="CS380" s="73" t="n"/>
      <c r="CT380" s="72" t="n"/>
      <c r="CU380" s="79" t="inlineStr">
        <is>
          <t> </t>
        </is>
      </c>
      <c r="CV380" s="60" t="n"/>
      <c r="CW380" s="60" t="n"/>
      <c r="CX380" s="60" t="n"/>
      <c r="CY380" s="127">
        <f>IFERROR(($CC380-$EE380)/($EE380/(1-$DQ380)),0)</f>
        <v/>
      </c>
      <c r="CZ380" s="127">
        <f>IFERROR(1-$EI380/($CE380),0)</f>
        <v/>
      </c>
      <c r="DA380" s="127">
        <f>IFERROR(1-$EL380/($CG380),0)</f>
        <v/>
      </c>
      <c r="DB380" s="126">
        <f>ROUND(IFERROR(($CI380/(1+$CM380)-$EN380),0),2)</f>
        <v/>
      </c>
      <c r="DC380" s="128" t="n"/>
      <c r="DD380" s="125" t="n"/>
      <c r="DE380" s="75" t="n">
        <v>0</v>
      </c>
      <c r="DF380" s="128" t="n"/>
      <c r="DG380" s="125">
        <f>IF($DC380=0,0,$DD380*($DC380*100%-$DE380*$DF380))*SUM($AB380:$AB380)</f>
        <v/>
      </c>
      <c r="DH380" s="129" t="inlineStr">
        <is>
          <t>месяц</t>
        </is>
      </c>
      <c r="DI380" s="130">
        <f t="array" ref="DI380">IFERROR(
IF($ES380="LisChannel",
(ROUND(((INDEX({174.625;153.888888888889;130.972222222222},MATCH($AI380,{2;3;4}),0))*$AG380*$AI380),2)),0),0)</f>
        <v/>
      </c>
      <c r="DJ380" s="130">
        <f>
_xlfn.LET(_xlpm.X,
IFERROR(
IF($ES380="НовиковТВ",
(_xlfn.LET(_xlpm.NTV,
_xlfn.LET(_xlpm.MIN,350000,
IF(SUMIFS($DI:$DI,$ES:$ES,"НовиковТВ")&lt;=_xlpm.MIN,
(SUMIFS($DI:$DI,$ES:$ES,"НовиковТВ")/(COUNTIFS($ES:$ES,"НовиковТВ")))*_xlpm.MIN/SUMIFS($DI:$DI,$ES:$ES,"НовиковТВ"),
DI380)),
_xlpm.NTV+$DG380/(1-(1-(_xlpm.NTV)*(1-$DL380)*(1-$DM380)*(1-$DN380)*(1-$DO380)*(1-$DP380)/_xlpm.NTV))))/(1+$EP380),
$DI380+$DG380/(1-(1-($DI380)*(1-$DL380)*(1-$DM380)*(1-$DN380)*(1-$DO380)*(1-$DP380)/$DI380))),
0),
_xlpm.X*(1+$CM380)*(1+$CW380)-_xlpm.X*(1+$CM380)+_xlpm.X)</f>
        <v/>
      </c>
      <c r="DK380" s="125" t="inlineStr">
        <is>
          <t>послед.</t>
        </is>
      </c>
      <c r="DL380" s="63" t="n">
        <v>0</v>
      </c>
      <c r="DM380" s="63" t="n">
        <v>0</v>
      </c>
      <c r="DN380" s="63" t="n">
        <v>0</v>
      </c>
      <c r="DO380" s="63" t="n">
        <v>0</v>
      </c>
      <c r="DP380" s="63" t="n">
        <v>0</v>
      </c>
      <c r="DQ380" s="63">
        <f t="array" ref="DQ380">IFERROR(_xlfn.IFS(
$DK380="послед.",1-(1-$DL380)*(1-$DM380)*(1-$DN380)*(1-$DO380)*(1-$DP380),
$DK380="сумм.",$DL380+$DM380+$DN380+$DO380+$DP380),
0)</f>
        <v/>
      </c>
      <c r="DR380" s="125">
        <f t="array" ref="DR380">
IFERROR(
_xlfn.IFS(
$BL380=0,
0,
$BL380&gt;0,
_xlfn.IFS($DK380="послед.",
$DJ380*(1-$DL380)*(1-$DM380)*(1-$DN380)*(1-$DO380)*(1-$DP380),
$DK380="сумм.",
$DJ380*(1-($DL380+$DM380+$DN380+$DO380+$DP380)))),0)</f>
        <v/>
      </c>
      <c r="DS380" s="125">
        <f t="array" ref="DS380">
IFERROR(_xlfn.IFS(
$DH380="день_1",
$DR380*$BL380/($AX380-$AW380+1)*AZ380*(DAY(EOMONTH(AZ$15,0))),
$DH380="день_2",
$DR380/30*MAX(MIN($AX380,EOMONTH(AZ$15,0))-MAX($AW380,AZ$15)+1,),
$DH380="раб.день",
$DR380/30*(IFERROR(
_xlfn.LET(_xlpm.VD,
CHOOSE(
{1;2;3;4;5;6;7;8;9;10;11;12;13;14;15;16;17;18},
45658,45659,45660,45661,45662,45663,45664,45665,45711,45724,45778,45779,45785,45786,45820,45821,45965,46022),
_xlfn.LET(_xlpm.DD,
MAX(MIN($AX380,EOMONTH(AZ$15,0))-MAX($AW380,AZ$15),),
_xlfn.IFS(
AND(MONTH($AW380)=MONTH(AZ$15),MONTH($AX380)&lt;&gt;MONTH(AZ$15)),
NETWORKDAYS.INTL($AW380,$AW380+_xlpm.DD,1,_xlpm.VD),
AND(MONTH($AW380)&lt;&gt;MONTH(AZ$15),MONTH($AX380)=MONTH(AZ$15)),
NETWORKDAYS.INTL(($AX380)-_xlpm.DD,$AX380,1,_xlpm.VD),
AND(MONTH($AW380)&lt;MONTH(AZ$15),MONTH($AX380)&gt;MONTH(AZ$15)),
NETWORKDAYS.INTL((EOMONTH(AZ$15-1,1))-_xlpm.DD,EOMONTH(AZ$15-1,1),1,_xlpm.VD),
AND(MONTH($AW380)=MONTH(AZ$15),MONTH($AX380)=MONTH(AZ$15)),
NETWORKDAYS.INTL($AW380,$AX380,1,_xlpm.VD)))),0)),
$DH380="месяц",
$DR380*AZ380,
$DH380="неделя",
$DR380*AZ380/7*(ROUNDUP((DAY(EOMONTH(AZ$15,0)))/4,0))),
0)</f>
        <v/>
      </c>
      <c r="DT380" s="125">
        <f t="array" ref="DT380">
IFERROR(_xlfn.IFS(
$DH380="день_1",
$DR380*$BL380/($AX380-$AW380+1)*BA380*(DAY(EOMONTH(BA$15,0))),
$DH380="день_2",
$DR380/30*MAX(MIN($AX380,EOMONTH(BA$15,0))-MAX($AW380,BA$15)+1,),
$DH380="раб.день",
$DR380/30*(IFERROR(
_xlfn.LET(_xlpm.VD,
CHOOSE(
{1;2;3;4;5;6;7;8;9;10;11;12;13;14;15;16;17;18},
45658,45659,45660,45661,45662,45663,45664,45665,45711,45724,45778,45779,45785,45786,45820,45821,45965,46022),
_xlfn.LET(_xlpm.DD,
MAX(MIN($AX380,EOMONTH(BA$15,0))-MAX($AW380,BA$15),),
_xlfn.IFS(
AND(MONTH($AW380)=MONTH(BA$15),MONTH($AX380)&lt;&gt;MONTH(BA$15)),
NETWORKDAYS.INTL($AW380,$AW380+_xlpm.DD,1,_xlpm.VD),
AND(MONTH($AW380)&lt;&gt;MONTH(BA$15),MONTH($AX380)=MONTH(BA$15)),
NETWORKDAYS.INTL(($AX380)-_xlpm.DD,$AX380,1,_xlpm.VD),
AND(MONTH($AW380)&lt;MONTH(BA$15),MONTH($AX380)&gt;MONTH(BA$15)),
NETWORKDAYS.INTL((EOMONTH(BA$15-1,1))-_xlpm.DD,EOMONTH(BA$15-1,1),1,_xlpm.VD),
AND(MONTH($AW380)=MONTH(BA$15),MONTH($AX380)=MONTH(BA$15)),
NETWORKDAYS.INTL($AW380,$AX380,1,_xlpm.VD)))),0)),
$DH380="месяц",
$DR380*BA380,
$DH380="неделя",
$DR380*BA380/7*(ROUNDUP((DAY(EOMONTH(BA$15,0)))/4,0))),
0)</f>
        <v/>
      </c>
      <c r="DU380" s="125">
        <f t="array" ref="DU380">
IFERROR(_xlfn.IFS(
$DH380="день_1",
$DR380*$BL380/($AX380-$AW380+1)*BB380*(DAY(EOMONTH(BB$15,0))),
$DH380="день_2",
$DR380/30*MAX(MIN($AX380,EOMONTH(BB$15,0))-MAX($AW380,BB$15)+1,),
$DH380="раб.день",
$DR380/30*(IFERROR(
_xlfn.LET(_xlpm.VD,
CHOOSE(
{1;2;3;4;5;6;7;8;9;10;11;12;13;14;15;16;17;18},
45658,45659,45660,45661,45662,45663,45664,45665,45711,45724,45778,45779,45785,45786,45820,45821,45965,46022),
_xlfn.LET(_xlpm.DD,
MAX(MIN($AX380,EOMONTH(BB$15,0))-MAX($AW380,BB$15),),
_xlfn.IFS(
AND(MONTH($AW380)=MONTH(BB$15),MONTH($AX380)&lt;&gt;MONTH(BB$15)),
NETWORKDAYS.INTL($AW380,$AW380+_xlpm.DD,1,_xlpm.VD),
AND(MONTH($AW380)&lt;&gt;MONTH(BB$15),MONTH($AX380)=MONTH(BB$15)),
NETWORKDAYS.INTL(($AX380)-_xlpm.DD,$AX380,1,_xlpm.VD),
AND(MONTH($AW380)&lt;MONTH(BB$15),MONTH($AX380)&gt;MONTH(BB$15)),
NETWORKDAYS.INTL((EOMONTH(BB$15-1,1))-_xlpm.DD,EOMONTH(BB$15-1,1),1,_xlpm.VD),
AND(MONTH($AW380)=MONTH(BB$15),MONTH($AX380)=MONTH(BB$15)),
NETWORKDAYS.INTL($AW380,$AX380,1,_xlpm.VD)))),0)),
$DH380="месяц",
$DR380*BB380,
$DH380="неделя",
$DR380*BB380/7*(ROUNDUP((DAY(EOMONTH(BB$15,0)))/4,0))),
0)</f>
        <v/>
      </c>
      <c r="DV380" s="125">
        <f t="array" ref="DV380">
IFERROR(_xlfn.IFS(
$DH380="день_1",
$DR380*$BL380/($AX380-$AW380+1)*BC380*(DAY(EOMONTH(BC$15,0))),
$DH380="день_2",
$DR380/30*MAX(MIN($AX380,EOMONTH(BC$15,0))-MAX($AW380,BC$15)+1,),
$DH380="раб.день",
$DR380/30*(IFERROR(
_xlfn.LET(_xlpm.VD,
CHOOSE(
{1;2;3;4;5;6;7;8;9;10;11;12;13;14;15;16;17;18},
45658,45659,45660,45661,45662,45663,45664,45665,45711,45724,45778,45779,45785,45786,45820,45821,45965,46022),
_xlfn.LET(_xlpm.DD,
MAX(MIN($AX380,EOMONTH(BC$15,0))-MAX($AW380,BC$15),),
_xlfn.IFS(
AND(MONTH($AW380)=MONTH(BC$15),MONTH($AX380)&lt;&gt;MONTH(BC$15)),
NETWORKDAYS.INTL($AW380,$AW380+_xlpm.DD,1,_xlpm.VD),
AND(MONTH($AW380)&lt;&gt;MONTH(BC$15),MONTH($AX380)=MONTH(BC$15)),
NETWORKDAYS.INTL(($AX380)-_xlpm.DD,$AX380,1,_xlpm.VD),
AND(MONTH($AW380)&lt;MONTH(BC$15),MONTH($AX380)&gt;MONTH(BC$15)),
NETWORKDAYS.INTL((EOMONTH(BC$15-1,1))-_xlpm.DD,EOMONTH(BC$15-1,1),1,_xlpm.VD),
AND(MONTH($AW380)=MONTH(BC$15),MONTH($AX380)=MONTH(BC$15)),
NETWORKDAYS.INTL($AW380,$AX380,1,_xlpm.VD)))),0)),
$DH380="месяц",
$DR380*BC380,
$DH380="неделя",
$DR380*BC380/7*(ROUNDUP((DAY(EOMONTH(BC$15,0)))/4,0))),
0)</f>
        <v/>
      </c>
      <c r="DW380" s="125">
        <f t="array" ref="DW380">
IFERROR(_xlfn.IFS(
$DH380="день_1",
$DR380*$BL380/($AX380-$AW380+1)*BD380*(DAY(EOMONTH(BD$15,0))),
$DH380="день_2",
$DR380/30*MAX(MIN($AX380,EOMONTH(BD$15,0))-MAX($AW380,BD$15)+1,),
$DH380="раб.день",
$DR380/30*(IFERROR(
_xlfn.LET(_xlpm.VD,
CHOOSE(
{1;2;3;4;5;6;7;8;9;10;11;12;13;14;15;16;17;18},
45658,45659,45660,45661,45662,45663,45664,45665,45711,45724,45778,45779,45785,45786,45820,45821,45965,46022),
_xlfn.LET(_xlpm.DD,
MAX(MIN($AX380,EOMONTH(BD$15,0))-MAX($AW380,BD$15),),
_xlfn.IFS(
AND(MONTH($AW380)=MONTH(BD$15),MONTH($AX380)&lt;&gt;MONTH(BD$15)),
NETWORKDAYS.INTL($AW380,$AW380+_xlpm.DD,1,_xlpm.VD),
AND(MONTH($AW380)&lt;&gt;MONTH(BD$15),MONTH($AX380)=MONTH(BD$15)),
NETWORKDAYS.INTL(($AX380)-_xlpm.DD,$AX380,1,_xlpm.VD),
AND(MONTH($AW380)&lt;MONTH(BD$15),MONTH($AX380)&gt;MONTH(BD$15)),
NETWORKDAYS.INTL((EOMONTH(BD$15-1,1))-_xlpm.DD,EOMONTH(BD$15-1,1),1,_xlpm.VD),
AND(MONTH($AW380)=MONTH(BD$15),MONTH($AX380)=MONTH(BD$15)),
NETWORKDAYS.INTL($AW380,$AX380,1,_xlpm.VD)))),0)),
$DH380="месяц",
$DR380*BD380,
$DH380="неделя",
$DR380*BD380/7*(ROUNDUP((DAY(EOMONTH(BD$15,0)))/4,0))),
0)</f>
        <v/>
      </c>
      <c r="DX380" s="125">
        <f t="array" ref="DX380">
IFERROR(_xlfn.IFS(
$DH380="день_1",
$DR380*$BL380/($AX380-$AW380+1)*BE380*(DAY(EOMONTH(BE$15,0))),
$DH380="день_2",
$DR380/30*MAX(MIN($AX380,EOMONTH(BE$15,0))-MAX($AW380,BE$15)+1,),
$DH380="раб.день",
$DR380/30*(IFERROR(
_xlfn.LET(_xlpm.VD,
CHOOSE(
{1;2;3;4;5;6;7;8;9;10;11;12;13;14;15;16;17;18},
45658,45659,45660,45661,45662,45663,45664,45665,45711,45724,45778,45779,45785,45786,45820,45821,45965,46022),
_xlfn.LET(_xlpm.DD,
MAX(MIN($AX380,EOMONTH(BE$15,0))-MAX($AW380,BE$15),),
_xlfn.IFS(
AND(MONTH($AW380)=MONTH(BE$15),MONTH($AX380)&lt;&gt;MONTH(BE$15)),
NETWORKDAYS.INTL($AW380,$AW380+_xlpm.DD,1,_xlpm.VD),
AND(MONTH($AW380)&lt;&gt;MONTH(BE$15),MONTH($AX380)=MONTH(BE$15)),
NETWORKDAYS.INTL(($AX380)-_xlpm.DD,$AX380,1,_xlpm.VD),
AND(MONTH($AW380)&lt;MONTH(BE$15),MONTH($AX380)&gt;MONTH(BE$15)),
NETWORKDAYS.INTL((EOMONTH(BE$15-1,1))-_xlpm.DD,EOMONTH(BE$15-1,1),1,_xlpm.VD),
AND(MONTH($AW380)=MONTH(BE$15),MONTH($AX380)=MONTH(BE$15)),
NETWORKDAYS.INTL($AW380,$AX380,1,_xlpm.VD)))),0)),
$DH380="месяц",
$DR380*BE380,
$DH380="неделя",
$DR380*BE380/7*(ROUNDUP((DAY(EOMONTH(BE$15,0)))/4,0))),
0)</f>
        <v/>
      </c>
      <c r="DY380" s="125">
        <f t="array" ref="DY380">
IFERROR(_xlfn.IFS(
$DH380="день_1",
$DR380*$BL380/($AX380-$AW380+1)*BF380*(DAY(EOMONTH(BF$15,0))),
$DH380="день_2",
$DR380/30*MAX(MIN($AX380,EOMONTH(BF$15,0))-MAX($AW380,BF$15)+1,),
$DH380="раб.день",
$DR380/30*(IFERROR(
_xlfn.LET(_xlpm.VD,
CHOOSE(
{1;2;3;4;5;6;7;8;9;10;11;12;13;14;15;16;17;18},
45658,45659,45660,45661,45662,45663,45664,45665,45711,45724,45778,45779,45785,45786,45820,45821,45965,46022),
_xlfn.LET(_xlpm.DD,
MAX(MIN($AX380,EOMONTH(BF$15,0))-MAX($AW380,BF$15),),
_xlfn.IFS(
AND(MONTH($AW380)=MONTH(BF$15),MONTH($AX380)&lt;&gt;MONTH(BF$15)),
NETWORKDAYS.INTL($AW380,$AW380+_xlpm.DD,1,_xlpm.VD),
AND(MONTH($AW380)&lt;&gt;MONTH(BF$15),MONTH($AX380)=MONTH(BF$15)),
NETWORKDAYS.INTL(($AX380)-_xlpm.DD,$AX380,1,_xlpm.VD),
AND(MONTH($AW380)&lt;MONTH(BF$15),MONTH($AX380)&gt;MONTH(BF$15)),
NETWORKDAYS.INTL((EOMONTH(BF$15-1,1))-_xlpm.DD,EOMONTH(BF$15-1,1),1,_xlpm.VD),
AND(MONTH($AW380)=MONTH(BF$15),MONTH($AX380)=MONTH(BF$15)),
NETWORKDAYS.INTL($AW380,$AX380,1,_xlpm.VD)))),0)),
$DH380="месяц",
$DR380*BF380,
$DH380="неделя",
$DR380*BF380/7*(ROUNDUP((DAY(EOMONTH(BF$15,0)))/4,0))),
0)</f>
        <v/>
      </c>
      <c r="DZ380" s="125">
        <f t="array" ref="DZ380">
IFERROR(_xlfn.IFS(
$DH380="день_1",
$DR380*$BL380/($AX380-$AW380+1)*BG380*(DAY(EOMONTH(BG$15,0))),
$DH380="день_2",
$DR380/30*MAX(MIN($AX380,EOMONTH(BG$15,0))-MAX($AW380,BG$15)+1,),
$DH380="раб.день",
$DR380/30*(IFERROR(
_xlfn.LET(_xlpm.VD,
CHOOSE(
{1;2;3;4;5;6;7;8;9;10;11;12;13;14;15;16;17;18},
45658,45659,45660,45661,45662,45663,45664,45665,45711,45724,45778,45779,45785,45786,45820,45821,45965,46022),
_xlfn.LET(_xlpm.DD,
MAX(MIN($AX380,EOMONTH(BG$15,0))-MAX($AW380,BG$15),),
_xlfn.IFS(
AND(MONTH($AW380)=MONTH(BG$15),MONTH($AX380)&lt;&gt;MONTH(BG$15)),
NETWORKDAYS.INTL($AW380,$AW380+_xlpm.DD,1,_xlpm.VD),
AND(MONTH($AW380)&lt;&gt;MONTH(BG$15),MONTH($AX380)=MONTH(BG$15)),
NETWORKDAYS.INTL(($AX380)-_xlpm.DD,$AX380,1,_xlpm.VD),
AND(MONTH($AW380)&lt;MONTH(BG$15),MONTH($AX380)&gt;MONTH(BG$15)),
NETWORKDAYS.INTL((EOMONTH(BG$15-1,1))-_xlpm.DD,EOMONTH(BG$15-1,1),1,_xlpm.VD),
AND(MONTH($AW380)=MONTH(BG$15),MONTH($AX380)=MONTH(BG$15)),
NETWORKDAYS.INTL($AW380,$AX380,1,_xlpm.VD)))),0)),
$DH380="месяц",
$DR380*BG380,
$DH380="неделя",
$DR380*BG380/7*(ROUNDUP((DAY(EOMONTH(BG$15,0)))/4,0))),
0)</f>
        <v/>
      </c>
      <c r="EA380" s="125">
        <f t="array" ref="EA380">
IFERROR(_xlfn.IFS(
$DH380="день_1",
$DR380*$BL380/($AX380-$AW380+1)*BH380*(DAY(EOMONTH(BH$15,0))),
$DH380="день_2",
$DR380/30*MAX(MIN($AX380,EOMONTH(BH$15,0))-MAX($AW380,BH$15)+1,),
$DH380="раб.день",
$DR380/30*(IFERROR(
_xlfn.LET(_xlpm.VD,
CHOOSE(
{1;2;3;4;5;6;7;8;9;10;11;12;13;14;15;16;17;18},
45658,45659,45660,45661,45662,45663,45664,45665,45711,45724,45778,45779,45785,45786,45820,45821,45965,46022),
_xlfn.LET(_xlpm.DD,
MAX(MIN($AX380,EOMONTH(BH$15,0))-MAX($AW380,BH$15),),
_xlfn.IFS(
AND(MONTH($AW380)=MONTH(BH$15),MONTH($AX380)&lt;&gt;MONTH(BH$15)),
NETWORKDAYS.INTL($AW380,$AW380+_xlpm.DD,1,_xlpm.VD),
AND(MONTH($AW380)&lt;&gt;MONTH(BH$15),MONTH($AX380)=MONTH(BH$15)),
NETWORKDAYS.INTL(($AX380)-_xlpm.DD,$AX380,1,_xlpm.VD),
AND(MONTH($AW380)&lt;MONTH(BH$15),MONTH($AX380)&gt;MONTH(BH$15)),
NETWORKDAYS.INTL((EOMONTH(BH$15-1,1))-_xlpm.DD,EOMONTH(BH$15-1,1),1,_xlpm.VD),
AND(MONTH($AW380)=MONTH(BH$15),MONTH($AX380)=MONTH(BH$15)),
NETWORKDAYS.INTL($AW380,$AX380,1,_xlpm.VD)))),0)),
$DH380="месяц",
$DR380*BH380,
$DH380="неделя",
$DR380*BH380/7*(ROUNDUP((DAY(EOMONTH(BH$15,0)))/4,0))),
0)</f>
        <v/>
      </c>
      <c r="EB380" s="125">
        <f t="array" ref="EB380">
IFERROR(_xlfn.IFS(
$DH380="день_1",
$DR380*$BL380/($AX380-$AW380+1)*BI380*(DAY(EOMONTH(BI$15,0))),
$DH380="день_2",
$DR380/30*MAX(MIN($AX380,EOMONTH(BI$15,0))-MAX($AW380,BI$15)+1,),
$DH380="раб.день",
$DR380/30*(IFERROR(
_xlfn.LET(_xlpm.VD,
CHOOSE(
{1;2;3;4;5;6;7;8;9;10;11;12;13;14;15;16;17;18},
45658,45659,45660,45661,45662,45663,45664,45665,45711,45724,45778,45779,45785,45786,45820,45821,45965,46022),
_xlfn.LET(_xlpm.DD,
MAX(MIN($AX380,EOMONTH(BI$15,0))-MAX($AW380,BI$15),),
_xlfn.IFS(
AND(MONTH($AW380)=MONTH(BI$15),MONTH($AX380)&lt;&gt;MONTH(BI$15)),
NETWORKDAYS.INTL($AW380,$AW380+_xlpm.DD,1,_xlpm.VD),
AND(MONTH($AW380)&lt;&gt;MONTH(BI$15),MONTH($AX380)=MONTH(BI$15)),
NETWORKDAYS.INTL(($AX380)-_xlpm.DD,$AX380,1,_xlpm.VD),
AND(MONTH($AW380)&lt;MONTH(BI$15),MONTH($AX380)&gt;MONTH(BI$15)),
NETWORKDAYS.INTL((EOMONTH(BI$15-1,1))-_xlpm.DD,EOMONTH(BI$15-1,1),1,_xlpm.VD),
AND(MONTH($AW380)=MONTH(BI$15),MONTH($AX380)=MONTH(BI$15)),
NETWORKDAYS.INTL($AW380,$AX380,1,_xlpm.VD)))),0)),
$DH380="месяц",
$DR380*BI380,
$DH380="неделя",
$DR380*BI380/7*(ROUNDUP((DAY(EOMONTH(BI$15,0)))/4,0))),
0)</f>
        <v/>
      </c>
      <c r="EC380" s="125">
        <f t="array" ref="EC380">
IFERROR(_xlfn.IFS(
$DH380="день_1",
$DR380*$BL380/($AX380-$AW380+1)*BJ380*(DAY(EOMONTH(BJ$15,0))),
$DH380="день_2",
$DR380/30*MAX(MIN($AX380,EOMONTH(BJ$15,0))-MAX($AW380,BJ$15)+1,),
$DH380="раб.день",
$DR380/30*(IFERROR(
_xlfn.LET(_xlpm.VD,
CHOOSE(
{1;2;3;4;5;6;7;8;9;10;11;12;13;14;15;16;17;18},
45658,45659,45660,45661,45662,45663,45664,45665,45711,45724,45778,45779,45785,45786,45820,45821,45965,46022),
_xlfn.LET(_xlpm.DD,
MAX(MIN($AX380,EOMONTH(BJ$15,0))-MAX($AW380,BJ$15),),
_xlfn.IFS(
AND(MONTH($AW380)=MONTH(BJ$15),MONTH($AX380)&lt;&gt;MONTH(BJ$15)),
NETWORKDAYS.INTL($AW380,$AW380+_xlpm.DD,1,_xlpm.VD),
AND(MONTH($AW380)&lt;&gt;MONTH(BJ$15),MONTH($AX380)=MONTH(BJ$15)),
NETWORKDAYS.INTL(($AX380)-_xlpm.DD,$AX380,1,_xlpm.VD),
AND(MONTH($AW380)&lt;MONTH(BJ$15),MONTH($AX380)&gt;MONTH(BJ$15)),
NETWORKDAYS.INTL((EOMONTH(BJ$15-1,1))-_xlpm.DD,EOMONTH(BJ$15-1,1),1,_xlpm.VD),
AND(MONTH($AW380)=MONTH(BJ$15),MONTH($AX380)=MONTH(BJ$15)),
NETWORKDAYS.INTL($AW380,$AX380,1,_xlpm.VD)))),0)),
$DH380="месяц",
$DR380*BJ380,
$DH380="неделя",
$DR380*BJ380/7*(ROUNDUP((DAY(EOMONTH(BJ$15,0)))/4,0))),
0)</f>
        <v/>
      </c>
      <c r="ED380" s="125">
        <f t="array" ref="ED380">
IFERROR(_xlfn.IFS(
$DH380="день_1",
$DR380*$BL380/($AX380-$AW380+1)*BK380*(DAY(EOMONTH(BK$15,0))),
$DH380="день_2",
$DR380/30*MAX(MIN($AX380,EOMONTH(BK$15,0))-MAX($AW380,BK$15)+1,),
$DH380="раб.день",
$DR380/30*(IFERROR(
_xlfn.LET(_xlpm.VD,
CHOOSE(
{1;2;3;4;5;6;7;8;9;10;11;12;13;14;15;16;17;18},
45658,45659,45660,45661,45662,45663,45664,45665,45711,45724,45778,45779,45785,45786,45820,45821,45965,46022),
_xlfn.LET(_xlpm.DD,
MAX(MIN($AX380,EOMONTH(BK$15,0))-MAX($AW380,BK$15),),
_xlfn.IFS(
AND(MONTH($AW380)=MONTH(BK$15),MONTH($AX380)&lt;&gt;MONTH(BK$15)),
NETWORKDAYS.INTL($AW380,$AW380+_xlpm.DD,1,_xlpm.VD),
AND(MONTH($AW380)&lt;&gt;MONTH(BK$15),MONTH($AX380)=MONTH(BK$15)),
NETWORKDAYS.INTL(($AX380)-_xlpm.DD,$AX380,1,_xlpm.VD),
AND(MONTH($AW380)&lt;MONTH(BK$15),MONTH($AX380)&gt;MONTH(BK$15)),
NETWORKDAYS.INTL((EOMONTH(BK$15-1,1))-_xlpm.DD,EOMONTH(BK$15-1,1),1,_xlpm.VD),
AND(MONTH($AW380)=MONTH(BK$15),MONTH($AX380)=MONTH(BK$15)),
NETWORKDAYS.INTL($AW380,$AX380,1,_xlpm.VD)))),0)),
$DH380="месяц",
$DR380*BK380,
$DH380="неделя",
$DR380*BK380/7*(ROUNDUP((DAY(EOMONTH(BK$15,0)))/4,0))),
0)</f>
        <v/>
      </c>
      <c r="EE380" s="125">
        <f>SUM($DS380,$DT380,$DU380,$DV380,$DW380,$DX380,$DY380,$DZ380,$EA380,$EB380,$EC380,$ED380)</f>
        <v/>
      </c>
      <c r="EF380" s="125">
        <f>IFERROR(ROUND($EE380*(1+$EP380),2),0)</f>
        <v/>
      </c>
      <c r="EG380" s="128" t="n">
        <v>1</v>
      </c>
      <c r="EH380" s="126" t="n">
        <v>0</v>
      </c>
      <c r="EI380" s="126">
        <f>ROUND(SUM($EH380:$EH380)*SUM($AB380:$AB380)*$EG380,2)</f>
        <v/>
      </c>
      <c r="EJ380" s="126">
        <f>ROUND($EI380*(1+$EP380),2)</f>
        <v/>
      </c>
      <c r="EK380" s="126" t="n">
        <v>0</v>
      </c>
      <c r="EL380" s="126">
        <f>ROUND(SUM($EK380:$EK380)*SUM($AB380:$AB380)*$EG380,2)</f>
        <v/>
      </c>
      <c r="EM380" s="126">
        <f>ROUND($EL380*(1+$EP380),2)</f>
        <v/>
      </c>
      <c r="EN380" s="126">
        <f>SUM($EE380,$EI380,$EL380)</f>
        <v/>
      </c>
      <c r="EO380" s="126">
        <f>SUM($EF380,$EJ380,$EM380)</f>
        <v/>
      </c>
      <c r="EP380" s="59" t="inlineStr">
        <is>
          <t>20%</t>
        </is>
      </c>
      <c r="EQ380" s="59" t="n"/>
      <c r="ER380" s="60">
        <f t="array" ref="ER380">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MATCH(ES380,
{"AMS";"RussOutdoor";"HD Outdoor";"Ingroup";"IQ";"Ledproduction";"LisChannel";"Logic";"Media-PPL";"NovikovTV | НовиковТВ";"SMA";"SOK";"КрокусТВ | CrocusTV | IndoorTV";"Сити";"ТЯК Москва"},
0)),"")</f>
        <v/>
      </c>
      <c r="ES380" s="60" t="n"/>
      <c r="ET380" s="60">
        <f t="array" ref="ET380">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MATCH(ES380,
{"AMS";"RussOutdoor";"HD Outdoor";"Ingroup";"IQ";"Ledproduction";"LisChannel";"Logic";"Media-PPL";"NovikovTV | НовиковТВ";"SMA";"SOK";"КрокусТВ | CrocusTV | IndoorTV";"Сити";"ТЯК Москва"},
0)),"")</f>
        <v/>
      </c>
      <c r="EU380" s="60" t="n"/>
      <c r="EV380" s="60" t="n"/>
      <c r="EX380" s="110">
        <f t="array" ref="EX380">
($AR380/30
+N("ТРАФИК ПЛОЩАДКИ"))*
(IFERROR(
_xlfn.LET(
_xlpm.GPR,
HLOOKUP($L380,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(MATCH($T380,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IF($Q380="цифровой",_xlpm.GPR/$AG380,_xlpm.GPR/60)),
0)
+N("DWELL TIME"))*
(IF($AB380=0,0,IF($AB380=1,0.3,IF($AB380=2,0.5,IF($AB380&gt;2,1))))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_xlfn.IFS($AC380="да",1.2,$AC380="нет",1)*
_xlfn.IFS($AD380="да",1.2,$AD380="нет",1)*
IF(R380="статический",1,1.2)*
$X380*
INDEX(
{1.2;1;1.2;1.2;1;1.2;1.2;1.2;1.2;1.2;1.2;1;1.2;1.2;1.2;1.2;1;1;1.2;1.2;1.2;1;1;1;1;1.2;1.2;1.2;1.2;1;1;1;1;1.2;1.2;1.2;1.2;1.2;1.2;1.2;1.2;1;1;1.2;1;1;1;1;1.5;1;1;1.5;1.5;1.2},
MATCH($Q380,_xlpm.MI,0)))&gt;{0.02;0.04;0.06;0.1;0.2;0.4;0.6;0.8;1;2;4;6})),
{0;1;2;3;4;5;6;7;8;9;10;11;12},
0)))
+N("КОЭФФИЦИЕНТ КОНТАКТА"))))*
(_xlfn.IFS($X380&lt;0.1,$X380/1000,$X380&gt;25,5.2,AND($X380&gt;=0.1,$X380&lt;=25),(($X380*2+0.1)/10)*($X380/10)))*
IFERROR((_xlfn.LET(
_xlpm.MA,
{0;0.8;0.85;0.9;0.95;1},
_xlpm.MAA,
{0;1;2;3;4;5},
INDEX(_xlpm.MA,MATCH(SUMPRODUCT(--((IF(ROUND(_xlpm.MAA,1)&gt;5,5,ROUND($AB380,1)))&gt;{0;1;2;3;4;5})),_xlpm.MAA,0)))
+N("КОЭФФИЦИЕНТ КОЛ-ВО КОНСТРУКЦИЙ")),1)*
$AB380,0))*
(IF($Q380="цифровой",$AG380/15*$AI380,1)
+N("ДЛЯ ЦИФРЫ"))</f>
        <v/>
      </c>
      <c r="EY380" s="110">
        <f>IFERROR(EX380*AY380,0)</f>
        <v/>
      </c>
      <c r="EZ380" s="131">
        <f>IFERROR(DP380/EY380*1000,0)</f>
        <v/>
      </c>
      <c r="FA380" s="112">
        <f>IFERROR(FC380/FB380,0)</f>
        <v/>
      </c>
      <c r="FB380" s="112">
        <f>IFERROR((FC380/(EY380/FF380*#REF!))*0.825,0)</f>
        <v/>
      </c>
      <c r="FC380" s="112">
        <f>IFERROR(((EX380*30/AR380)*100)/30,0)</f>
        <v/>
      </c>
      <c r="FD380" s="112">
        <f>IFERROR(EY380/G380*100%,0)</f>
        <v/>
      </c>
      <c r="FE380" s="112">
        <f>IFERROR(FD380/FC380*100%,0)</f>
        <v/>
      </c>
      <c r="FF380" s="110">
        <f>IFERROR(AR380/30*AY380,0)</f>
        <v/>
      </c>
    </row>
    <row r="381" ht="13" customHeight="1">
      <c r="A381" s="59" t="n"/>
      <c r="B381" s="60" t="n"/>
      <c r="C381" s="60" t="n"/>
      <c r="D381" s="60">
        <f t="array" ref="D381">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MATCH($E381,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81" s="60">
        <f t="array" ref="E381">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MATCH($F381,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81" s="60" t="inlineStr"/>
      <c r="G381" s="60" t="n"/>
      <c r="H381" s="60">
        <f t="array" ref="H381">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MATCH($I381,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81" s="60" t="n"/>
      <c r="J381" s="60" t="n"/>
      <c r="K381" s="60" t="n"/>
      <c r="L381" s="60" t="n"/>
      <c r="M381" s="60" t="n"/>
      <c r="N381" s="60" t="n"/>
      <c r="O381" s="60" t="n"/>
      <c r="P381" s="60">
        <f t="array" ref="P381">
_xlfn.IFS(
ISNUMBER(MATCH($Q381,{"шелфбаннер","разделитель","монетница","чековая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ISNUMBER(MATCH($Q381,{"LED/LCD","видеокулер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ISNUMBER(MATCH($Q381,{"автомобиль","машина","выставочное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ISNUMBER(MATCH($Q381,{"билборд","лифтовая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ISNUMBER(MATCH($Q381,{"навигация","подвесной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ISNUMBER(MATCH($Q381,{"движущаяся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ISNUMBER(MATCH($Q381,{"каталог","журнал"},)),
"Пресса",
$Q381="","")</f>
        <v/>
      </c>
      <c r="Q381" s="60" t="n"/>
      <c r="R381" s="60">
        <f t="array" ref="R381">
IFERROR(
_xlfn.IFS(
OR(ISNUMBER(MATCH($Q381,{"экспозиция","макет","стенд","автостенд","авто стенд","выставочное пространство","выставочные стенды","модульные выставочные стенды","3Д конструкция","3D конструкция"},)),P381="Экспонирование"),
"нестандартный",
ISNUMBER(MATCH($Q381,{"скроллер","призматрон"},)),
"динамический",
$P381="Видео",
"цифровой",
OR($P381="Пресса",$P381="Щит",$P381="POSm",$P381="Подвес",$P381="Брендирование/оклейка"),
"статический"),"")</f>
        <v/>
      </c>
      <c r="S381" s="59" t="n"/>
      <c r="T381" s="60" t="n"/>
      <c r="U381" s="60" t="n"/>
      <c r="V381" s="60">
        <f>
IF(P381="Видео",
"цифровой постер/ролик",
IF(ISNUMBER(MATCH(Q381,{"короб световой","короб световой | лайтбокс","короб световой | кристалайт","лайтбокс","лайт бокс","кристалайт","LB","lightbox"},)),
"бэклит",
IF(P381="Брендирование/оклейка",
"перфарированная пленка/самоклейка",
IF(P381="Экспонирование",
"под запрос",
IF(P381="Подвес",
"баннер/ткань",
"")))))</f>
        <v/>
      </c>
      <c r="W381" s="59" t="n"/>
      <c r="X381" s="59" t="n"/>
      <c r="Y381" s="59" t="n"/>
      <c r="Z381" s="61" t="n"/>
      <c r="AA381" s="61" t="n"/>
      <c r="AB381" s="61">
        <f>IF(BL381&gt;0,Z381,0)</f>
        <v/>
      </c>
      <c r="AC381" s="59" t="n"/>
      <c r="AD381" s="59" t="n"/>
      <c r="AE381" s="59" t="n"/>
      <c r="AF381" s="59" t="n"/>
      <c r="AG381" s="59" t="n"/>
      <c r="AH381" s="59" t="n"/>
      <c r="AI381" s="59" t="n"/>
      <c r="AJ381" s="59" t="n"/>
      <c r="AK381" s="59" t="n"/>
      <c r="AL381" s="62">
        <f>IFERROR(IF(OR(R381="статический",R381="динамический",R381="нестандартный",R381="",R381=""),"-",IF(AND(AH381="-",AI381="-"),"-",AK381*3600/AH381*AI381)),"-")</f>
        <v/>
      </c>
      <c r="AM381" s="62">
        <f>IFERROR(IF(OR(R381="статический",R381="динамический",R381="",R381="", R381="BTL",R381="нестандартный"),"-",AG381*AI381*AL381/60),"-")</f>
        <v/>
      </c>
      <c r="AN381" s="63">
        <f>IFERROR(IF(AH381="","-",AG381*AI381/AH381),"-")</f>
        <v/>
      </c>
      <c r="AO381" s="59">
        <f>IFERROR(IF(OR($R381="статический",$R381="динамический",$R381="",$R381="",$R381="BTL",$R381="нестандартный"),"-",$AL381*$AY381),"-")</f>
        <v/>
      </c>
      <c r="AP381" s="62">
        <f>IFERROR(IF(OR($R381="статический",$R381="динамический",$R381="",$R381="",$R381="BTL",$R381="нестандартный"),"-",$AM381*AY381),"-")</f>
        <v/>
      </c>
      <c r="AQ381" s="64" t="n"/>
      <c r="AR381" s="61" t="n"/>
      <c r="AS381" s="61" t="n"/>
      <c r="AT381" s="61" t="n"/>
      <c r="AU381" s="65" t="n"/>
      <c r="AV381" s="124">
        <f>IFERROR(DR381/AT381*1000,"n/a")</f>
        <v/>
      </c>
      <c r="AW381" s="67" t="n"/>
      <c r="AX381" s="67" t="n"/>
      <c r="AY381" s="43">
        <f>IFERROR(IF(OR($AW381="",$AX381=""),"",_xlfn.DAYS($AX381+1,$AW381)),"")</f>
        <v/>
      </c>
      <c r="AZ381" s="68">
        <f t="array" ref="AZ381">
_xlfn.LET(_xlpm.COEFF,
IF($AW381+$AX381=0,0,IF(MAX(MIN($AX381,EOMONTH(AZ$15,0))-MAX($AW381,AZ$15)+1,)&gt;0,1,0)),
_xlfn.IFS(
$ES381="LisChannel",
_xlpm.COEFF*
INDEX({1;1;1.2;1.2;1;1;1;1;1.2;1.2;1.2;1.2},
MATCH(MONTH(AZ$15),
{1,2,3,4,5,6,7,8,9,10,11,12})),
CONCATENATE($ES381," ",$L381)="RussOutdoor метро",
_xlpm.COEFF*
INDEX({0.8;0.9;1.1;1.1;1;1;1;1;1.1;1.1;1.1;1.1},
MATCH(MONTH(AZ$15),
{1,2,3,4,5,6,7,8,9,10,11,12})),
$ES381&lt;&gt;"LisChannel",
_xlpm.COEFF,
$ES381&lt;&gt;"RussOutdoor",
_xlpm.COEFF))</f>
        <v/>
      </c>
      <c r="BA381" s="68">
        <f t="array" ref="BA381">
_xlfn.LET(_xlpm.COEFF,
IF($AW381+$AX381=0,0,IF(MAX(MIN($AX381,EOMONTH(BA$15,0))-MAX($AW381,BA$15)+1,)&gt;0,1,0)),
_xlfn.IFS(
$ES381="LisChannel",
_xlpm.COEFF*
INDEX({1;1;1.2;1.2;1;1;1;1;1.2;1.2;1.2;1.2},
MATCH(MONTH(BA$15),
{1,2,3,4,5,6,7,8,9,10,11,12})),
CONCATENATE($ES381," ",$L381)="RussOutdoor метро",
_xlpm.COEFF*
INDEX({0.8;0.9;1.1;1.1;1;1;1;1;1.1;1.1;1.1;1.1},
MATCH(MONTH(BA$15),
{1,2,3,4,5,6,7,8,9,10,11,12})),
$ES381&lt;&gt;"LisChannel",
_xlpm.COEFF,
$ES381&lt;&gt;"RussOutdoor",
_xlpm.COEFF))</f>
        <v/>
      </c>
      <c r="BB381" s="68">
        <f t="array" ref="BB381">
_xlfn.LET(_xlpm.COEFF,
IF($AW381+$AX381=0,0,IF(MAX(MIN($AX381,EOMONTH(BB$15,0))-MAX($AW381,BB$15)+1,)&gt;0,1,0)),
_xlfn.IFS(
$ES381="LisChannel",
_xlpm.COEFF*
INDEX({1;1;1.2;1.2;1;1;1;1;1.2;1.2;1.2;1.2},
MATCH(MONTH(BB$15),
{1,2,3,4,5,6,7,8,9,10,11,12})),
CONCATENATE($ES381," ",$L381)="RussOutdoor метро",
_xlpm.COEFF*
INDEX({0.8;0.9;1.1;1.1;1;1;1;1;1.1;1.1;1.1;1.1},
MATCH(MONTH(BB$15),
{1,2,3,4,5,6,7,8,9,10,11,12})),
$ES381&lt;&gt;"LisChannel",
_xlpm.COEFF,
$ES381&lt;&gt;"RussOutdoor",
_xlpm.COEFF))</f>
        <v/>
      </c>
      <c r="BC381" s="68">
        <f t="array" ref="BC381">
_xlfn.LET(_xlpm.COEFF,
IF($AW381+$AX381=0,0,IF(MAX(MIN($AX381,EOMONTH(BC$15,0))-MAX($AW381,BC$15)+1,)&gt;0,1,0)),
_xlfn.IFS(
$ES381="LisChannel",
_xlpm.COEFF*
INDEX({1;1;1.2;1.2;1;1;1;1;1.2;1.2;1.2;1.2},
MATCH(MONTH(BC$15),
{1,2,3,4,5,6,7,8,9,10,11,12})),
CONCATENATE($ES381," ",$L381)="RussOutdoor метро",
_xlpm.COEFF*
INDEX({0.8;0.9;1.1;1.1;1;1;1;1;1.1;1.1;1.1;1.1},
MATCH(MONTH(BC$15),
{1,2,3,4,5,6,7,8,9,10,11,12})),
$ES381&lt;&gt;"LisChannel",
_xlpm.COEFF,
$ES381&lt;&gt;"RussOutdoor",
_xlpm.COEFF))</f>
        <v/>
      </c>
      <c r="BD381" s="68">
        <f t="array" ref="BD381">
_xlfn.LET(_xlpm.COEFF,
IF($AW381+$AX381=0,0,IF(MAX(MIN($AX381,EOMONTH(BD$15,0))-MAX($AW381,BD$15)+1,)&gt;0,1,0)),
_xlfn.IFS(
$ES381="LisChannel",
_xlpm.COEFF*
INDEX({1;1;1.2;1.2;1;1;1;1;1.2;1.2;1.2;1.2},
MATCH(MONTH(BD$15),
{1,2,3,4,5,6,7,8,9,10,11,12})),
CONCATENATE($ES381," ",$L381)="RussOutdoor метро",
_xlpm.COEFF*
INDEX({0.8;0.9;1.1;1.1;1;1;1;1;1.1;1.1;1.1;1.1},
MATCH(MONTH(BD$15),
{1,2,3,4,5,6,7,8,9,10,11,12})),
$ES381&lt;&gt;"LisChannel",
_xlpm.COEFF,
$ES381&lt;&gt;"RussOutdoor",
_xlpm.COEFF))</f>
        <v/>
      </c>
      <c r="BE381" s="68">
        <f t="array" ref="BE381">
_xlfn.LET(_xlpm.COEFF,
IF($AW381+$AX381=0,0,IF(MAX(MIN($AX381,EOMONTH(BE$15,0))-MAX($AW381,BE$15)+1,)&gt;0,1,0)),
_xlfn.IFS(
$ES381="LisChannel",
_xlpm.COEFF*
INDEX({1;1;1.2;1.2;1;1;1;1;1.2;1.2;1.2;1.2},
MATCH(MONTH(BE$15),
{1,2,3,4,5,6,7,8,9,10,11,12})),
CONCATENATE($ES381," ",$L381)="RussOutdoor метро",
_xlpm.COEFF*
INDEX({0.8;0.9;1.1;1.1;1;1;1;1;1.1;1.1;1.1;1.1},
MATCH(MONTH(BE$15),
{1,2,3,4,5,6,7,8,9,10,11,12})),
$ES381&lt;&gt;"LisChannel",
_xlpm.COEFF,
$ES381&lt;&gt;"RussOutdoor",
_xlpm.COEFF))</f>
        <v/>
      </c>
      <c r="BF381" s="68">
        <f t="array" ref="BF381">
_xlfn.LET(_xlpm.COEFF,
IF($AW381+$AX381=0,0,IF(MAX(MIN($AX381,EOMONTH(BF$15,0))-MAX($AW381,BF$15)+1,)&gt;0,1,0)),
_xlfn.IFS(
$ES381="LisChannel",
_xlpm.COEFF*
INDEX({1;1;1.2;1.2;1;1;1;1;1.2;1.2;1.2;1.2},
MATCH(MONTH(BF$15),
{1,2,3,4,5,6,7,8,9,10,11,12})),
CONCATENATE($ES381," ",$L381)="RussOutdoor метро",
_xlpm.COEFF*
INDEX({0.8;0.9;1.1;1.1;1;1;1;1;1.1;1.1;1.1;1.1},
MATCH(MONTH(BF$15),
{1,2,3,4,5,6,7,8,9,10,11,12})),
$ES381&lt;&gt;"LisChannel",
_xlpm.COEFF,
$ES381&lt;&gt;"RussOutdoor",
_xlpm.COEFF))</f>
        <v/>
      </c>
      <c r="BG381" s="68">
        <f t="array" ref="BG381">
_xlfn.LET(_xlpm.COEFF,
IF($AW381+$AX381=0,0,IF(MAX(MIN($AX381,EOMONTH(BG$15,0))-MAX($AW381,BG$15)+1,)&gt;0,1,0)),
_xlfn.IFS(
$ES381="LisChannel",
_xlpm.COEFF*
INDEX({1;1;1.2;1.2;1;1;1;1;1.2;1.2;1.2;1.2},
MATCH(MONTH(BG$15),
{1,2,3,4,5,6,7,8,9,10,11,12})),
CONCATENATE($ES381," ",$L381)="RussOutdoor метро",
_xlpm.COEFF*
INDEX({0.8;0.9;1.1;1.1;1;1;1;1;1.1;1.1;1.1;1.1},
MATCH(MONTH(BG$15),
{1,2,3,4,5,6,7,8,9,10,11,12})),
$ES381&lt;&gt;"LisChannel",
_xlpm.COEFF,
$ES381&lt;&gt;"RussOutdoor",
_xlpm.COEFF))</f>
        <v/>
      </c>
      <c r="BH381" s="68">
        <f t="array" ref="BH381">
_xlfn.LET(_xlpm.COEFF,
IF($AW381+$AX381=0,0,IF(MAX(MIN($AX381,EOMONTH(BH$15,0))-MAX($AW381,BH$15)+1,)&gt;0,1,0)),
_xlfn.IFS(
$ES381="LisChannel",
_xlpm.COEFF*
INDEX({1;1;1.2;1.2;1;1;1;1;1.2;1.2;1.2;1.2},
MATCH(MONTH(BH$15),
{1,2,3,4,5,6,7,8,9,10,11,12})),
CONCATENATE($ES381," ",$L381)="RussOutdoor метро",
_xlpm.COEFF*
INDEX({0.8;0.9;1.1;1.1;1;1;1;1;1.1;1.1;1.1;1.1},
MATCH(MONTH(BH$15),
{1,2,3,4,5,6,7,8,9,10,11,12})),
$ES381&lt;&gt;"LisChannel",
_xlpm.COEFF,
$ES381&lt;&gt;"RussOutdoor",
_xlpm.COEFF))</f>
        <v/>
      </c>
      <c r="BI381" s="68">
        <f t="array" ref="BI381">
_xlfn.LET(_xlpm.COEFF,
IF($AW381+$AX381=0,0,IF(MAX(MIN($AX381,EOMONTH(BI$15,0))-MAX($AW381,BI$15)+1,)&gt;0,1,0)),
_xlfn.IFS(
$ES381="LisChannel",
_xlpm.COEFF*
INDEX({1;1;1.2;1.2;1;1;1;1;1.2;1.2;1.2;1.2},
MATCH(MONTH(BI$15),
{1,2,3,4,5,6,7,8,9,10,11,12})),
CONCATENATE($ES381," ",$L381)="RussOutdoor метро",
_xlpm.COEFF*
INDEX({0.8;0.9;1.1;1.1;1;1;1;1;1.1;1.1;1.1;1.1},
MATCH(MONTH(BI$15),
{1,2,3,4,5,6,7,8,9,10,11,12})),
$ES381&lt;&gt;"LisChannel",
_xlpm.COEFF,
$ES381&lt;&gt;"RussOutdoor",
_xlpm.COEFF))</f>
        <v/>
      </c>
      <c r="BJ381" s="68">
        <f t="array" ref="BJ381">
_xlfn.LET(_xlpm.COEFF,
IF($AW381+$AX381=0,0,IF(MAX(MIN($AX381,EOMONTH(BJ$15,0))-MAX($AW381,BJ$15)+1,)&gt;0,1,0)),
_xlfn.IFS(
$ES381="LisChannel",
_xlpm.COEFF*
INDEX({1;1;1.2;1.2;1;1;1;1;1.2;1.2;1.2;1.2},
MATCH(MONTH(BJ$15),
{1,2,3,4,5,6,7,8,9,10,11,12})),
CONCATENATE($ES381," ",$L381)="RussOutdoor метро",
_xlpm.COEFF*
INDEX({0.8;0.9;1.1;1.1;1;1;1;1;1.1;1.1;1.1;1.1},
MATCH(MONTH(BJ$15),
{1,2,3,4,5,6,7,8,9,10,11,12})),
$ES381&lt;&gt;"LisChannel",
_xlpm.COEFF,
$ES381&lt;&gt;"RussOutdoor",
_xlpm.COEFF))</f>
        <v/>
      </c>
      <c r="BK381" s="68">
        <f t="array" ref="BK381">
_xlfn.LET(_xlpm.COEFF,
IF($AW381+$AX381=0,0,IF(MAX(MIN($AX381,EOMONTH(BK$15,0))-MAX($AW381,BK$15)+1,)&gt;0,1,0)),
_xlfn.IFS(
$ES381="LisChannel",
_xlpm.COEFF*
INDEX({1;1;1.2;1.2;1;1;1;1;1.2;1.2;1.2;1.2},
MATCH(MONTH(BK$15),
{1,2,3,4,5,6,7,8,9,10,11,12})),
CONCATENATE($ES381," ",$L381)="RussOutdoor метро",
_xlpm.COEFF*
INDEX({0.8;0.9;1.1;1.1;1;1;1;1;1.1;1.1;1.1;1.1},
MATCH(MONTH(BK$15),
{1,2,3,4,5,6,7,8,9,10,11,12})),
$ES381&lt;&gt;"LisChannel",
_xlpm.COEFF,
$ES381&lt;&gt;"RussOutdoor",
_xlpm.COEFF))</f>
        <v/>
      </c>
      <c r="BL381" s="62">
        <f>COUNTIFS($AZ381:$BK381,"&gt;0")</f>
        <v/>
      </c>
      <c r="BM381" s="65" t="n"/>
      <c r="BN381" s="125">
        <f>$DJ381</f>
        <v/>
      </c>
      <c r="BO381" s="63">
        <f>$DQ381</f>
        <v/>
      </c>
      <c r="BP381" s="125">
        <f>
IFERROR(
IF($BL381=0,0,
$BN381*(1-$BO381)),
0)</f>
        <v/>
      </c>
      <c r="BQ381" s="125">
        <f t="array" ref="BQ381">
IFERROR(
_xlfn.IFS(
$DH381="день_1",
$BP381*$BL381/($AX381-$AW381+1)*AZ381*(DAY(EOMONTH(AZ$15,0))),
$DH381="день_2",
$BP381/30*MAX(MIN($AX381,EOMONTH(AZ$15,0))-MAX($AW381,AZ$15)+1,),
$DH381="раб.день",
$BP381/30*(IFERROR(
_xlfn.LET(_xlpm.VD,
CHOOSE(
{1;2;3;4;5;6;7;8;9;10;11;12;13;14;15;16;17;18},
45658,45659,45660,45661,45662,45663,45664,45665,45711,45724,45778,45779,45785,45786,45820,45821,45965,46022),
_xlfn.LET(_xlpm.DD,
MAX(MIN($AX381,EOMONTH(AZ$15,0))-MAX($AW381,AZ$15),),
_xlfn.IFS(
AND(MONTH($AW381)=MONTH(AZ$15),MONTH($AX381)&lt;&gt;MONTH(AZ$15)),
NETWORKDAYS.INTL($AW381,$AW381+_xlpm.DD,1,_xlpm.VD),
AND(MONTH($AW381)&lt;&gt;MONTH(AZ$15),MONTH($AX381)=MONTH(AZ$15)),
NETWORKDAYS.INTL(($AX381)-_xlpm.DD,$AX381,1,_xlpm.VD),
AND(MONTH($AW381)&lt;MONTH(AZ$15),MONTH($AX381)&gt;MONTH(AZ$15)),
NETWORKDAYS.INTL((EOMONTH(AZ$15-1,1))-_xlpm.DD,EOMONTH(AZ$15-1,1),1,_xlpm.VD),
AND(MONTH($AW381)=MONTH(AZ$15),MONTH($AX381)=MONTH(AZ$15)),
NETWORKDAYS.INTL($AW381,$AX381,1,_xlpm.VD)))),0)),
$DH381="месяц",
$BP381*AZ381,
$DH381="неделя",
$BP381*AZ381/7*(ROUNDUP((DAY(EOMONTH(AZ$15,0)))/4,0))),
0)</f>
        <v/>
      </c>
      <c r="BR381" s="125">
        <f t="array" ref="BR381">
IFERROR(
_xlfn.IFS(
$DH381="день_1",
$BP381*$BL381/($AX381-$AW381+1)*BA381*(DAY(EOMONTH(BA$15,0))),
$DH381="день_2",
$BP381/30*MAX(MIN($AX381,EOMONTH(BA$15,0))-MAX($AW381,BA$15)+1,),
$DH381="раб.день",
$BP381/30*(IFERROR(
_xlfn.LET(_xlpm.VD,
CHOOSE(
{1;2;3;4;5;6;7;8;9;10;11;12;13;14;15;16;17;18},
45658,45659,45660,45661,45662,45663,45664,45665,45711,45724,45778,45779,45785,45786,45820,45821,45965,46022),
_xlfn.LET(_xlpm.DD,
MAX(MIN($AX381,EOMONTH(BA$15,0))-MAX($AW381,BA$15),),
_xlfn.IFS(
AND(MONTH($AW381)=MONTH(BA$15),MONTH($AX381)&lt;&gt;MONTH(BA$15)),
NETWORKDAYS.INTL($AW381,$AW381+_xlpm.DD,1,_xlpm.VD),
AND(MONTH($AW381)&lt;&gt;MONTH(BA$15),MONTH($AX381)=MONTH(BA$15)),
NETWORKDAYS.INTL(($AX381)-_xlpm.DD,$AX381,1,_xlpm.VD),
AND(MONTH($AW381)&lt;MONTH(BA$15),MONTH($AX381)&gt;MONTH(BA$15)),
NETWORKDAYS.INTL((EOMONTH(BA$15-1,1))-_xlpm.DD,EOMONTH(BA$15-1,1),1,_xlpm.VD),
AND(MONTH($AW381)=MONTH(BA$15),MONTH($AX381)=MONTH(BA$15)),
NETWORKDAYS.INTL($AW381,$AX381,1,_xlpm.VD)))),0)),
$DH381="месяц",
$BP381*BA381,
$DH381="неделя",
$BP381*BA381/7*(ROUNDUP((DAY(EOMONTH(BA$15,0)))/4,0))),
0)</f>
        <v/>
      </c>
      <c r="BS381" s="125">
        <f t="array" ref="BS381">
IFERROR(
_xlfn.IFS(
$DH381="день_1",
$BP381*$BL381/($AX381-$AW381+1)*BB381*(DAY(EOMONTH(BB$15,0))),
$DH381="день_2",
$BP381/30*MAX(MIN($AX381,EOMONTH(BB$15,0))-MAX($AW381,BB$15)+1,),
$DH381="раб.день",
$BP381/30*(IFERROR(
_xlfn.LET(_xlpm.VD,
CHOOSE(
{1;2;3;4;5;6;7;8;9;10;11;12;13;14;15;16;17;18},
45658,45659,45660,45661,45662,45663,45664,45665,45711,45724,45778,45779,45785,45786,45820,45821,45965,46022),
_xlfn.LET(_xlpm.DD,
MAX(MIN($AX381,EOMONTH(BB$15,0))-MAX($AW381,BB$15),),
_xlfn.IFS(
AND(MONTH($AW381)=MONTH(BB$15),MONTH($AX381)&lt;&gt;MONTH(BB$15)),
NETWORKDAYS.INTL($AW381,$AW381+_xlpm.DD,1,_xlpm.VD),
AND(MONTH($AW381)&lt;&gt;MONTH(BB$15),MONTH($AX381)=MONTH(BB$15)),
NETWORKDAYS.INTL(($AX381)-_xlpm.DD,$AX381,1,_xlpm.VD),
AND(MONTH($AW381)&lt;MONTH(BB$15),MONTH($AX381)&gt;MONTH(BB$15)),
NETWORKDAYS.INTL((EOMONTH(BB$15-1,1))-_xlpm.DD,EOMONTH(BB$15-1,1),1,_xlpm.VD),
AND(MONTH($AW381)=MONTH(BB$15),MONTH($AX381)=MONTH(BB$15)),
NETWORKDAYS.INTL($AW381,$AX381,1,_xlpm.VD)))),0)),
$DH381="месяц",
$BP381*BB381,
$DH381="неделя",
$BP381*BB381/7*(ROUNDUP((DAY(EOMONTH(BB$15,0)))/4,0))),
0)</f>
        <v/>
      </c>
      <c r="BT381" s="125">
        <f t="array" ref="BT381">
IFERROR(
_xlfn.IFS(
$DH381="день_1",
$BP381*$BL381/($AX381-$AW381+1)*BC381*(DAY(EOMONTH(BC$15,0))),
$DH381="день_2",
$BP381/30*MAX(MIN($AX381,EOMONTH(BC$15,0))-MAX($AW381,BC$15)+1,),
$DH381="раб.день",
$BP381/30*(IFERROR(
_xlfn.LET(_xlpm.VD,
CHOOSE(
{1;2;3;4;5;6;7;8;9;10;11;12;13;14;15;16;17;18},
45658,45659,45660,45661,45662,45663,45664,45665,45711,45724,45778,45779,45785,45786,45820,45821,45965,46022),
_xlfn.LET(_xlpm.DD,
MAX(MIN($AX381,EOMONTH(BC$15,0))-MAX($AW381,BC$15),),
_xlfn.IFS(
AND(MONTH($AW381)=MONTH(BC$15),MONTH($AX381)&lt;&gt;MONTH(BC$15)),
NETWORKDAYS.INTL($AW381,$AW381+_xlpm.DD,1,_xlpm.VD),
AND(MONTH($AW381)&lt;&gt;MONTH(BC$15),MONTH($AX381)=MONTH(BC$15)),
NETWORKDAYS.INTL(($AX381)-_xlpm.DD,$AX381,1,_xlpm.VD),
AND(MONTH($AW381)&lt;MONTH(BC$15),MONTH($AX381)&gt;MONTH(BC$15)),
NETWORKDAYS.INTL((EOMONTH(BC$15-1,1))-_xlpm.DD,EOMONTH(BC$15-1,1),1,_xlpm.VD),
AND(MONTH($AW381)=MONTH(BC$15),MONTH($AX381)=MONTH(BC$15)),
NETWORKDAYS.INTL($AW381,$AX381,1,_xlpm.VD)))),0)),
$DH381="месяц",
$BP381*BC381,
$DH381="неделя",
$BP381*BC381/7*(ROUNDUP((DAY(EOMONTH(BC$15,0)))/4,0))),
0)</f>
        <v/>
      </c>
      <c r="BU381" s="125">
        <f t="array" ref="BU381">
IFERROR(
_xlfn.IFS(
$DH381="день_1",
$BP381*$BL381/($AX381-$AW381+1)*BD381*(DAY(EOMONTH(BD$15,0))),
$DH381="день_2",
$BP381/30*MAX(MIN($AX381,EOMONTH(BD$15,0))-MAX($AW381,BD$15)+1,),
$DH381="раб.день",
$BP381/30*(IFERROR(
_xlfn.LET(_xlpm.VD,
CHOOSE(
{1;2;3;4;5;6;7;8;9;10;11;12;13;14;15;16;17;18},
45658,45659,45660,45661,45662,45663,45664,45665,45711,45724,45778,45779,45785,45786,45820,45821,45965,46022),
_xlfn.LET(_xlpm.DD,
MAX(MIN($AX381,EOMONTH(BD$15,0))-MAX($AW381,BD$15),),
_xlfn.IFS(
AND(MONTH($AW381)=MONTH(BD$15),MONTH($AX381)&lt;&gt;MONTH(BD$15)),
NETWORKDAYS.INTL($AW381,$AW381+_xlpm.DD,1,_xlpm.VD),
AND(MONTH($AW381)&lt;&gt;MONTH(BD$15),MONTH($AX381)=MONTH(BD$15)),
NETWORKDAYS.INTL(($AX381)-_xlpm.DD,$AX381,1,_xlpm.VD),
AND(MONTH($AW381)&lt;MONTH(BD$15),MONTH($AX381)&gt;MONTH(BD$15)),
NETWORKDAYS.INTL((EOMONTH(BD$15-1,1))-_xlpm.DD,EOMONTH(BD$15-1,1),1,_xlpm.VD),
AND(MONTH($AW381)=MONTH(BD$15),MONTH($AX381)=MONTH(BD$15)),
NETWORKDAYS.INTL($AW381,$AX381,1,_xlpm.VD)))),0)),
$DH381="месяц",
$BP381*BD381,
$DH381="неделя",
$BP381*BD381/7*(ROUNDUP((DAY(EOMONTH(BD$15,0)))/4,0))),
0)</f>
        <v/>
      </c>
      <c r="BV381" s="125">
        <f t="array" ref="BV381">
IFERROR(
_xlfn.IFS(
$DH381="день_1",
$BP381*$BL381/($AX381-$AW381+1)*BE381*(DAY(EOMONTH(BE$15,0))),
$DH381="день_2",
$BP381/30*MAX(MIN($AX381,EOMONTH(BE$15,0))-MAX($AW381,BE$15)+1,),
$DH381="раб.день",
$BP381/30*(IFERROR(
_xlfn.LET(_xlpm.VD,
CHOOSE(
{1;2;3;4;5;6;7;8;9;10;11;12;13;14;15;16;17;18},
45658,45659,45660,45661,45662,45663,45664,45665,45711,45724,45778,45779,45785,45786,45820,45821,45965,46022),
_xlfn.LET(_xlpm.DD,
MAX(MIN($AX381,EOMONTH(BE$15,0))-MAX($AW381,BE$15),),
_xlfn.IFS(
AND(MONTH($AW381)=MONTH(BE$15),MONTH($AX381)&lt;&gt;MONTH(BE$15)),
NETWORKDAYS.INTL($AW381,$AW381+_xlpm.DD,1,_xlpm.VD),
AND(MONTH($AW381)&lt;&gt;MONTH(BE$15),MONTH($AX381)=MONTH(BE$15)),
NETWORKDAYS.INTL(($AX381)-_xlpm.DD,$AX381,1,_xlpm.VD),
AND(MONTH($AW381)&lt;MONTH(BE$15),MONTH($AX381)&gt;MONTH(BE$15)),
NETWORKDAYS.INTL((EOMONTH(BE$15-1,1))-_xlpm.DD,EOMONTH(BE$15-1,1),1,_xlpm.VD),
AND(MONTH($AW381)=MONTH(BE$15),MONTH($AX381)=MONTH(BE$15)),
NETWORKDAYS.INTL($AW381,$AX381,1,_xlpm.VD)))),0)),
$DH381="месяц",
$BP381*BE381,
$DH381="неделя",
$BP381*BE381/7*(ROUNDUP((DAY(EOMONTH(BE$15,0)))/4,0))),
0)</f>
        <v/>
      </c>
      <c r="BW381" s="125">
        <f t="array" ref="BW381">
IFERROR(
_xlfn.IFS(
$DH381="день_1",
$BP381*$BL381/($AX381-$AW381+1)*BF381*(DAY(EOMONTH(BF$15,0))),
$DH381="день_2",
$BP381/30*MAX(MIN($AX381,EOMONTH(BF$15,0))-MAX($AW381,BF$15)+1,),
$DH381="раб.день",
$BP381/30*(IFERROR(
_xlfn.LET(_xlpm.VD,
CHOOSE(
{1;2;3;4;5;6;7;8;9;10;11;12;13;14;15;16;17;18},
45658,45659,45660,45661,45662,45663,45664,45665,45711,45724,45778,45779,45785,45786,45820,45821,45965,46022),
_xlfn.LET(_xlpm.DD,
MAX(MIN($AX381,EOMONTH(BF$15,0))-MAX($AW381,BF$15),),
_xlfn.IFS(
AND(MONTH($AW381)=MONTH(BF$15),MONTH($AX381)&lt;&gt;MONTH(BF$15)),
NETWORKDAYS.INTL($AW381,$AW381+_xlpm.DD,1,_xlpm.VD),
AND(MONTH($AW381)&lt;&gt;MONTH(BF$15),MONTH($AX381)=MONTH(BF$15)),
NETWORKDAYS.INTL(($AX381)-_xlpm.DD,$AX381,1,_xlpm.VD),
AND(MONTH($AW381)&lt;MONTH(BF$15),MONTH($AX381)&gt;MONTH(BF$15)),
NETWORKDAYS.INTL((EOMONTH(BF$15-1,1))-_xlpm.DD,EOMONTH(BF$15-1,1),1,_xlpm.VD),
AND(MONTH($AW381)=MONTH(BF$15),MONTH($AX381)=MONTH(BF$15)),
NETWORKDAYS.INTL($AW381,$AX381,1,_xlpm.VD)))),0)),
$DH381="месяц",
$BP381*BF381,
$DH381="неделя",
$BP381*BF381/7*(ROUNDUP((DAY(EOMONTH(BF$15,0)))/4,0))),
0)</f>
        <v/>
      </c>
      <c r="BX381" s="125">
        <f t="array" ref="BX381">
IFERROR(
_xlfn.IFS(
$DH381="день_1",
$BP381*$BL381/($AX381-$AW381+1)*BG381*(DAY(EOMONTH(BG$15,0))),
$DH381="день_2",
$BP381/30*MAX(MIN($AX381,EOMONTH(BG$15,0))-MAX($AW381,BG$15)+1,),
$DH381="раб.день",
$BP381/30*(IFERROR(
_xlfn.LET(_xlpm.VD,
CHOOSE(
{1;2;3;4;5;6;7;8;9;10;11;12;13;14;15;16;17;18},
45658,45659,45660,45661,45662,45663,45664,45665,45711,45724,45778,45779,45785,45786,45820,45821,45965,46022),
_xlfn.LET(_xlpm.DD,
MAX(MIN($AX381,EOMONTH(BG$15,0))-MAX($AW381,BG$15),),
_xlfn.IFS(
AND(MONTH($AW381)=MONTH(BG$15),MONTH($AX381)&lt;&gt;MONTH(BG$15)),
NETWORKDAYS.INTL($AW381,$AW381+_xlpm.DD,1,_xlpm.VD),
AND(MONTH($AW381)&lt;&gt;MONTH(BG$15),MONTH($AX381)=MONTH(BG$15)),
NETWORKDAYS.INTL(($AX381)-_xlpm.DD,$AX381,1,_xlpm.VD),
AND(MONTH($AW381)&lt;MONTH(BG$15),MONTH($AX381)&gt;MONTH(BG$15)),
NETWORKDAYS.INTL((EOMONTH(BG$15-1,1))-_xlpm.DD,EOMONTH(BG$15-1,1),1,_xlpm.VD),
AND(MONTH($AW381)=MONTH(BG$15),MONTH($AX381)=MONTH(BG$15)),
NETWORKDAYS.INTL($AW381,$AX381,1,_xlpm.VD)))),0)),
$DH381="месяц",
$BP381*BG381,
$DH381="неделя",
$BP381*BG381/7*(ROUNDUP((DAY(EOMONTH(BG$15,0)))/4,0))),
0)</f>
        <v/>
      </c>
      <c r="BY381" s="125">
        <f t="array" ref="BY381">
IFERROR(
_xlfn.IFS(
$DH381="день_1",
$BP381*$BL381/($AX381-$AW381+1)*BH381*(DAY(EOMONTH(BH$15,0))),
$DH381="день_2",
$BP381/30*MAX(MIN($AX381,EOMONTH(BH$15,0))-MAX($AW381,BH$15)+1,),
$DH381="раб.день",
$BP381/30*(IFERROR(
_xlfn.LET(_xlpm.VD,
CHOOSE(
{1;2;3;4;5;6;7;8;9;10;11;12;13;14;15;16;17;18},
45658,45659,45660,45661,45662,45663,45664,45665,45711,45724,45778,45779,45785,45786,45820,45821,45965,46022),
_xlfn.LET(_xlpm.DD,
MAX(MIN($AX381,EOMONTH(BH$15,0))-MAX($AW381,BH$15),),
_xlfn.IFS(
AND(MONTH($AW381)=MONTH(BH$15),MONTH($AX381)&lt;&gt;MONTH(BH$15)),
NETWORKDAYS.INTL($AW381,$AW381+_xlpm.DD,1,_xlpm.VD),
AND(MONTH($AW381)&lt;&gt;MONTH(BH$15),MONTH($AX381)=MONTH(BH$15)),
NETWORKDAYS.INTL(($AX381)-_xlpm.DD,$AX381,1,_xlpm.VD),
AND(MONTH($AW381)&lt;MONTH(BH$15),MONTH($AX381)&gt;MONTH(BH$15)),
NETWORKDAYS.INTL((EOMONTH(BH$15-1,1))-_xlpm.DD,EOMONTH(BH$15-1,1),1,_xlpm.VD),
AND(MONTH($AW381)=MONTH(BH$15),MONTH($AX381)=MONTH(BH$15)),
NETWORKDAYS.INTL($AW381,$AX381,1,_xlpm.VD)))),0)),
$DH381="месяц",
$BP381*BH381,
$DH381="неделя",
$BP381*BH381/7*(ROUNDUP((DAY(EOMONTH(BH$15,0)))/4,0))),
0)</f>
        <v/>
      </c>
      <c r="BZ381" s="125">
        <f t="array" ref="BZ381">
IFERROR(
_xlfn.IFS(
$DH381="день_1",
$BP381*$BL381/($AX381-$AW381+1)*BI381*(DAY(EOMONTH(BI$15,0))),
$DH381="день_2",
$BP381/30*MAX(MIN($AX381,EOMONTH(BI$15,0))-MAX($AW381,BI$15)+1,),
$DH381="раб.день",
$BP381/30*(IFERROR(
_xlfn.LET(_xlpm.VD,
CHOOSE(
{1;2;3;4;5;6;7;8;9;10;11;12;13;14;15;16;17;18},
45658,45659,45660,45661,45662,45663,45664,45665,45711,45724,45778,45779,45785,45786,45820,45821,45965,46022),
_xlfn.LET(_xlpm.DD,
MAX(MIN($AX381,EOMONTH(BI$15,0))-MAX($AW381,BI$15),),
_xlfn.IFS(
AND(MONTH($AW381)=MONTH(BI$15),MONTH($AX381)&lt;&gt;MONTH(BI$15)),
NETWORKDAYS.INTL($AW381,$AW381+_xlpm.DD,1,_xlpm.VD),
AND(MONTH($AW381)&lt;&gt;MONTH(BI$15),MONTH($AX381)=MONTH(BI$15)),
NETWORKDAYS.INTL(($AX381)-_xlpm.DD,$AX381,1,_xlpm.VD),
AND(MONTH($AW381)&lt;MONTH(BI$15),MONTH($AX381)&gt;MONTH(BI$15)),
NETWORKDAYS.INTL((EOMONTH(BI$15-1,1))-_xlpm.DD,EOMONTH(BI$15-1,1),1,_xlpm.VD),
AND(MONTH($AW381)=MONTH(BI$15),MONTH($AX381)=MONTH(BI$15)),
NETWORKDAYS.INTL($AW381,$AX381,1,_xlpm.VD)))),0)),
$DH381="месяц",
$BP381*BI381,
$DH381="неделя",
$BP381*BI381/7*(ROUNDUP((DAY(EOMONTH(BI$15,0)))/4,0))),
0)</f>
        <v/>
      </c>
      <c r="CA381" s="125">
        <f t="array" ref="CA381">
IFERROR(
_xlfn.IFS(
$DH381="день_1",
$BP381*$BL381/($AX381-$AW381+1)*BJ381*(DAY(EOMONTH(BJ$15,0))),
$DH381="день_2",
$BP381/30*MAX(MIN($AX381,EOMONTH(BJ$15,0))-MAX($AW381,BJ$15)+1,),
$DH381="раб.день",
$BP381/30*(IFERROR(
_xlfn.LET(_xlpm.VD,
CHOOSE(
{1;2;3;4;5;6;7;8;9;10;11;12;13;14;15;16;17;18},
45658,45659,45660,45661,45662,45663,45664,45665,45711,45724,45778,45779,45785,45786,45820,45821,45965,46022),
_xlfn.LET(_xlpm.DD,
MAX(MIN($AX381,EOMONTH(BJ$15,0))-MAX($AW381,BJ$15),),
_xlfn.IFS(
AND(MONTH($AW381)=MONTH(BJ$15),MONTH($AX381)&lt;&gt;MONTH(BJ$15)),
NETWORKDAYS.INTL($AW381,$AW381+_xlpm.DD,1,_xlpm.VD),
AND(MONTH($AW381)&lt;&gt;MONTH(BJ$15),MONTH($AX381)=MONTH(BJ$15)),
NETWORKDAYS.INTL(($AX381)-_xlpm.DD,$AX381,1,_xlpm.VD),
AND(MONTH($AW381)&lt;MONTH(BJ$15),MONTH($AX381)&gt;MONTH(BJ$15)),
NETWORKDAYS.INTL((EOMONTH(BJ$15-1,1))-_xlpm.DD,EOMONTH(BJ$15-1,1),1,_xlpm.VD),
AND(MONTH($AW381)=MONTH(BJ$15),MONTH($AX381)=MONTH(BJ$15)),
NETWORKDAYS.INTL($AW381,$AX381,1,_xlpm.VD)))),0)),
$DH381="месяц",
$BP381*BJ381,
$DH381="неделя",
$BP381*BJ381/7*(ROUNDUP((DAY(EOMONTH(BJ$15,0)))/4,0))),
0)</f>
        <v/>
      </c>
      <c r="CB381" s="125">
        <f t="array" ref="CB381">
IFERROR(
_xlfn.IFS(
$DH381="день_1",
$BP381*$BL381/($AX381-$AW381+1)*BK381*(DAY(EOMONTH(BK$15,0))),
$DH381="день_2",
$BP381/30*MAX(MIN($AX381,EOMONTH(BK$15,0))-MAX($AW381,BK$15)+1,),
$DH381="раб.день",
$BP381/30*(IFERROR(
_xlfn.LET(_xlpm.VD,
CHOOSE(
{1;2;3;4;5;6;7;8;9;10;11;12;13;14;15;16;17;18},
45658,45659,45660,45661,45662,45663,45664,45665,45711,45724,45778,45779,45785,45786,45820,45821,45965,46022),
_xlfn.LET(_xlpm.DD,
MAX(MIN($AX381,EOMONTH(BK$15,0))-MAX($AW381,BK$15),),
_xlfn.IFS(
AND(MONTH($AW381)=MONTH(BK$15),MONTH($AX381)&lt;&gt;MONTH(BK$15)),
NETWORKDAYS.INTL($AW381,$AW381+_xlpm.DD,1,_xlpm.VD),
AND(MONTH($AW381)&lt;&gt;MONTH(BK$15),MONTH($AX381)=MONTH(BK$15)),
NETWORKDAYS.INTL(($AX381)-_xlpm.DD,$AX381,1,_xlpm.VD),
AND(MONTH($AW381)&lt;MONTH(BK$15),MONTH($AX381)&gt;MONTH(BK$15)),
NETWORKDAYS.INTL((EOMONTH(BK$15-1,1))-_xlpm.DD,EOMONTH(BK$15-1,1),1,_xlpm.VD),
AND(MONTH($AW381)=MONTH(BK$15),MONTH($AX381)=MONTH(BK$15)),
NETWORKDAYS.INTL($AW381,$AX381,1,_xlpm.VD)))),0)),
$DH381="месяц",
$BP381*BK381,
$DH381="неделя",
$BP381*BK381/7*(ROUNDUP((DAY(EOMONTH(BK$15,0)))/4,0))),
0)</f>
        <v/>
      </c>
      <c r="CC381" s="125">
        <f>SUM($BQ381:$CB381)</f>
        <v/>
      </c>
      <c r="CD381" s="126">
        <f>SUM($EH381:$EH381)</f>
        <v/>
      </c>
      <c r="CE381" s="126">
        <f>$CD381*$AB381</f>
        <v/>
      </c>
      <c r="CF381" s="126">
        <f>SUM($EK381:$EK381)</f>
        <v/>
      </c>
      <c r="CG381" s="126">
        <f>$CF381*$AB381</f>
        <v/>
      </c>
      <c r="CH381" s="126">
        <f>SUM($CC381,$CE381,$CG381)</f>
        <v/>
      </c>
      <c r="CI381" s="126">
        <f>$CH381*(1+$CM381)</f>
        <v/>
      </c>
      <c r="CJ381" s="127" t="n">
        <v>0</v>
      </c>
      <c r="CK381" s="126">
        <f>SUM($CH381:$CH381)*(1+$CJ381)</f>
        <v/>
      </c>
      <c r="CL381" s="126">
        <f>SUM($CH381:$CH381)*(1+$CM381)</f>
        <v/>
      </c>
      <c r="CM381" s="59" t="inlineStr">
        <is>
          <t>20%</t>
        </is>
      </c>
      <c r="CN381" s="59" t="n"/>
      <c r="CO381" s="72" t="n"/>
      <c r="CP381" s="59" t="n"/>
      <c r="CQ381" s="73" t="n"/>
      <c r="CR381" s="73" t="n"/>
      <c r="CS381" s="73" t="n"/>
      <c r="CT381" s="72" t="n"/>
      <c r="CU381" s="79" t="inlineStr">
        <is>
          <t> </t>
        </is>
      </c>
      <c r="CV381" s="60" t="n"/>
      <c r="CW381" s="60" t="n"/>
      <c r="CX381" s="60" t="n"/>
      <c r="CY381" s="127">
        <f>IFERROR(($CC381-$EE381)/($EE381/(1-$DQ381)),0)</f>
        <v/>
      </c>
      <c r="CZ381" s="127">
        <f>IFERROR(1-$EI381/($CE381),0)</f>
        <v/>
      </c>
      <c r="DA381" s="127">
        <f>IFERROR(1-$EL381/($CG381),0)</f>
        <v/>
      </c>
      <c r="DB381" s="126">
        <f>ROUND(IFERROR(($CI381/(1+$CM381)-$EN381),0),2)</f>
        <v/>
      </c>
      <c r="DC381" s="128" t="n"/>
      <c r="DD381" s="125" t="n"/>
      <c r="DE381" s="75" t="n">
        <v>0</v>
      </c>
      <c r="DF381" s="128" t="n"/>
      <c r="DG381" s="125">
        <f>IF($DC381=0,0,$DD381*($DC381*100%-$DE381*$DF381))*SUM($AB381:$AB381)</f>
        <v/>
      </c>
      <c r="DH381" s="129" t="inlineStr">
        <is>
          <t>месяц</t>
        </is>
      </c>
      <c r="DI381" s="130">
        <f t="array" ref="DI381">IFERROR(
IF($ES381="LisChannel",
(ROUND(((INDEX({174.625;153.888888888889;130.972222222222},MATCH($AI381,{2;3;4}),0))*$AG381*$AI381),2)),0),0)</f>
        <v/>
      </c>
      <c r="DJ381" s="130">
        <f>
_xlfn.LET(_xlpm.X,
IFERROR(
IF($ES381="НовиковТВ",
(_xlfn.LET(_xlpm.NTV,
_xlfn.LET(_xlpm.MIN,350000,
IF(SUMIFS($DI:$DI,$ES:$ES,"НовиковТВ")&lt;=_xlpm.MIN,
(SUMIFS($DI:$DI,$ES:$ES,"НовиковТВ")/(COUNTIFS($ES:$ES,"НовиковТВ")))*_xlpm.MIN/SUMIFS($DI:$DI,$ES:$ES,"НовиковТВ"),
DI381)),
_xlpm.NTV+$DG381/(1-(1-(_xlpm.NTV)*(1-$DL381)*(1-$DM381)*(1-$DN381)*(1-$DO381)*(1-$DP381)/_xlpm.NTV))))/(1+$EP381),
$DI381+$DG381/(1-(1-($DI381)*(1-$DL381)*(1-$DM381)*(1-$DN381)*(1-$DO381)*(1-$DP381)/$DI381))),
0),
_xlpm.X*(1+$CM381)*(1+$CW381)-_xlpm.X*(1+$CM381)+_xlpm.X)</f>
        <v/>
      </c>
      <c r="DK381" s="125" t="inlineStr">
        <is>
          <t>послед.</t>
        </is>
      </c>
      <c r="DL381" s="63" t="n">
        <v>0</v>
      </c>
      <c r="DM381" s="63" t="n">
        <v>0</v>
      </c>
      <c r="DN381" s="63" t="n">
        <v>0</v>
      </c>
      <c r="DO381" s="63" t="n">
        <v>0</v>
      </c>
      <c r="DP381" s="63" t="n">
        <v>0</v>
      </c>
      <c r="DQ381" s="63">
        <f t="array" ref="DQ381">IFERROR(_xlfn.IFS(
$DK381="послед.",1-(1-$DL381)*(1-$DM381)*(1-$DN381)*(1-$DO381)*(1-$DP381),
$DK381="сумм.",$DL381+$DM381+$DN381+$DO381+$DP381),
0)</f>
        <v/>
      </c>
      <c r="DR381" s="125">
        <f t="array" ref="DR381">
IFERROR(
_xlfn.IFS(
$BL381=0,
0,
$BL381&gt;0,
_xlfn.IFS($DK381="послед.",
$DJ381*(1-$DL381)*(1-$DM381)*(1-$DN381)*(1-$DO381)*(1-$DP381),
$DK381="сумм.",
$DJ381*(1-($DL381+$DM381+$DN381+$DO381+$DP381)))),0)</f>
        <v/>
      </c>
      <c r="DS381" s="125">
        <f t="array" ref="DS381">
IFERROR(_xlfn.IFS(
$DH381="день_1",
$DR381*$BL381/($AX381-$AW381+1)*AZ381*(DAY(EOMONTH(AZ$15,0))),
$DH381="день_2",
$DR381/30*MAX(MIN($AX381,EOMONTH(AZ$15,0))-MAX($AW381,AZ$15)+1,),
$DH381="раб.день",
$DR381/30*(IFERROR(
_xlfn.LET(_xlpm.VD,
CHOOSE(
{1;2;3;4;5;6;7;8;9;10;11;12;13;14;15;16;17;18},
45658,45659,45660,45661,45662,45663,45664,45665,45711,45724,45778,45779,45785,45786,45820,45821,45965,46022),
_xlfn.LET(_xlpm.DD,
MAX(MIN($AX381,EOMONTH(AZ$15,0))-MAX($AW381,AZ$15),),
_xlfn.IFS(
AND(MONTH($AW381)=MONTH(AZ$15),MONTH($AX381)&lt;&gt;MONTH(AZ$15)),
NETWORKDAYS.INTL($AW381,$AW381+_xlpm.DD,1,_xlpm.VD),
AND(MONTH($AW381)&lt;&gt;MONTH(AZ$15),MONTH($AX381)=MONTH(AZ$15)),
NETWORKDAYS.INTL(($AX381)-_xlpm.DD,$AX381,1,_xlpm.VD),
AND(MONTH($AW381)&lt;MONTH(AZ$15),MONTH($AX381)&gt;MONTH(AZ$15)),
NETWORKDAYS.INTL((EOMONTH(AZ$15-1,1))-_xlpm.DD,EOMONTH(AZ$15-1,1),1,_xlpm.VD),
AND(MONTH($AW381)=MONTH(AZ$15),MONTH($AX381)=MONTH(AZ$15)),
NETWORKDAYS.INTL($AW381,$AX381,1,_xlpm.VD)))),0)),
$DH381="месяц",
$DR381*AZ381,
$DH381="неделя",
$DR381*AZ381/7*(ROUNDUP((DAY(EOMONTH(AZ$15,0)))/4,0))),
0)</f>
        <v/>
      </c>
      <c r="DT381" s="125">
        <f t="array" ref="DT381">
IFERROR(_xlfn.IFS(
$DH381="день_1",
$DR381*$BL381/($AX381-$AW381+1)*BA381*(DAY(EOMONTH(BA$15,0))),
$DH381="день_2",
$DR381/30*MAX(MIN($AX381,EOMONTH(BA$15,0))-MAX($AW381,BA$15)+1,),
$DH381="раб.день",
$DR381/30*(IFERROR(
_xlfn.LET(_xlpm.VD,
CHOOSE(
{1;2;3;4;5;6;7;8;9;10;11;12;13;14;15;16;17;18},
45658,45659,45660,45661,45662,45663,45664,45665,45711,45724,45778,45779,45785,45786,45820,45821,45965,46022),
_xlfn.LET(_xlpm.DD,
MAX(MIN($AX381,EOMONTH(BA$15,0))-MAX($AW381,BA$15),),
_xlfn.IFS(
AND(MONTH($AW381)=MONTH(BA$15),MONTH($AX381)&lt;&gt;MONTH(BA$15)),
NETWORKDAYS.INTL($AW381,$AW381+_xlpm.DD,1,_xlpm.VD),
AND(MONTH($AW381)&lt;&gt;MONTH(BA$15),MONTH($AX381)=MONTH(BA$15)),
NETWORKDAYS.INTL(($AX381)-_xlpm.DD,$AX381,1,_xlpm.VD),
AND(MONTH($AW381)&lt;MONTH(BA$15),MONTH($AX381)&gt;MONTH(BA$15)),
NETWORKDAYS.INTL((EOMONTH(BA$15-1,1))-_xlpm.DD,EOMONTH(BA$15-1,1),1,_xlpm.VD),
AND(MONTH($AW381)=MONTH(BA$15),MONTH($AX381)=MONTH(BA$15)),
NETWORKDAYS.INTL($AW381,$AX381,1,_xlpm.VD)))),0)),
$DH381="месяц",
$DR381*BA381,
$DH381="неделя",
$DR381*BA381/7*(ROUNDUP((DAY(EOMONTH(BA$15,0)))/4,0))),
0)</f>
        <v/>
      </c>
      <c r="DU381" s="125">
        <f t="array" ref="DU381">
IFERROR(_xlfn.IFS(
$DH381="день_1",
$DR381*$BL381/($AX381-$AW381+1)*BB381*(DAY(EOMONTH(BB$15,0))),
$DH381="день_2",
$DR381/30*MAX(MIN($AX381,EOMONTH(BB$15,0))-MAX($AW381,BB$15)+1,),
$DH381="раб.день",
$DR381/30*(IFERROR(
_xlfn.LET(_xlpm.VD,
CHOOSE(
{1;2;3;4;5;6;7;8;9;10;11;12;13;14;15;16;17;18},
45658,45659,45660,45661,45662,45663,45664,45665,45711,45724,45778,45779,45785,45786,45820,45821,45965,46022),
_xlfn.LET(_xlpm.DD,
MAX(MIN($AX381,EOMONTH(BB$15,0))-MAX($AW381,BB$15),),
_xlfn.IFS(
AND(MONTH($AW381)=MONTH(BB$15),MONTH($AX381)&lt;&gt;MONTH(BB$15)),
NETWORKDAYS.INTL($AW381,$AW381+_xlpm.DD,1,_xlpm.VD),
AND(MONTH($AW381)&lt;&gt;MONTH(BB$15),MONTH($AX381)=MONTH(BB$15)),
NETWORKDAYS.INTL(($AX381)-_xlpm.DD,$AX381,1,_xlpm.VD),
AND(MONTH($AW381)&lt;MONTH(BB$15),MONTH($AX381)&gt;MONTH(BB$15)),
NETWORKDAYS.INTL((EOMONTH(BB$15-1,1))-_xlpm.DD,EOMONTH(BB$15-1,1),1,_xlpm.VD),
AND(MONTH($AW381)=MONTH(BB$15),MONTH($AX381)=MONTH(BB$15)),
NETWORKDAYS.INTL($AW381,$AX381,1,_xlpm.VD)))),0)),
$DH381="месяц",
$DR381*BB381,
$DH381="неделя",
$DR381*BB381/7*(ROUNDUP((DAY(EOMONTH(BB$15,0)))/4,0))),
0)</f>
        <v/>
      </c>
      <c r="DV381" s="125">
        <f t="array" ref="DV381">
IFERROR(_xlfn.IFS(
$DH381="день_1",
$DR381*$BL381/($AX381-$AW381+1)*BC381*(DAY(EOMONTH(BC$15,0))),
$DH381="день_2",
$DR381/30*MAX(MIN($AX381,EOMONTH(BC$15,0))-MAX($AW381,BC$15)+1,),
$DH381="раб.день",
$DR381/30*(IFERROR(
_xlfn.LET(_xlpm.VD,
CHOOSE(
{1;2;3;4;5;6;7;8;9;10;11;12;13;14;15;16;17;18},
45658,45659,45660,45661,45662,45663,45664,45665,45711,45724,45778,45779,45785,45786,45820,45821,45965,46022),
_xlfn.LET(_xlpm.DD,
MAX(MIN($AX381,EOMONTH(BC$15,0))-MAX($AW381,BC$15),),
_xlfn.IFS(
AND(MONTH($AW381)=MONTH(BC$15),MONTH($AX381)&lt;&gt;MONTH(BC$15)),
NETWORKDAYS.INTL($AW381,$AW381+_xlpm.DD,1,_xlpm.VD),
AND(MONTH($AW381)&lt;&gt;MONTH(BC$15),MONTH($AX381)=MONTH(BC$15)),
NETWORKDAYS.INTL(($AX381)-_xlpm.DD,$AX381,1,_xlpm.VD),
AND(MONTH($AW381)&lt;MONTH(BC$15),MONTH($AX381)&gt;MONTH(BC$15)),
NETWORKDAYS.INTL((EOMONTH(BC$15-1,1))-_xlpm.DD,EOMONTH(BC$15-1,1),1,_xlpm.VD),
AND(MONTH($AW381)=MONTH(BC$15),MONTH($AX381)=MONTH(BC$15)),
NETWORKDAYS.INTL($AW381,$AX381,1,_xlpm.VD)))),0)),
$DH381="месяц",
$DR381*BC381,
$DH381="неделя",
$DR381*BC381/7*(ROUNDUP((DAY(EOMONTH(BC$15,0)))/4,0))),
0)</f>
        <v/>
      </c>
      <c r="DW381" s="125">
        <f t="array" ref="DW381">
IFERROR(_xlfn.IFS(
$DH381="день_1",
$DR381*$BL381/($AX381-$AW381+1)*BD381*(DAY(EOMONTH(BD$15,0))),
$DH381="день_2",
$DR381/30*MAX(MIN($AX381,EOMONTH(BD$15,0))-MAX($AW381,BD$15)+1,),
$DH381="раб.день",
$DR381/30*(IFERROR(
_xlfn.LET(_xlpm.VD,
CHOOSE(
{1;2;3;4;5;6;7;8;9;10;11;12;13;14;15;16;17;18},
45658,45659,45660,45661,45662,45663,45664,45665,45711,45724,45778,45779,45785,45786,45820,45821,45965,46022),
_xlfn.LET(_xlpm.DD,
MAX(MIN($AX381,EOMONTH(BD$15,0))-MAX($AW381,BD$15),),
_xlfn.IFS(
AND(MONTH($AW381)=MONTH(BD$15),MONTH($AX381)&lt;&gt;MONTH(BD$15)),
NETWORKDAYS.INTL($AW381,$AW381+_xlpm.DD,1,_xlpm.VD),
AND(MONTH($AW381)&lt;&gt;MONTH(BD$15),MONTH($AX381)=MONTH(BD$15)),
NETWORKDAYS.INTL(($AX381)-_xlpm.DD,$AX381,1,_xlpm.VD),
AND(MONTH($AW381)&lt;MONTH(BD$15),MONTH($AX381)&gt;MONTH(BD$15)),
NETWORKDAYS.INTL((EOMONTH(BD$15-1,1))-_xlpm.DD,EOMONTH(BD$15-1,1),1,_xlpm.VD),
AND(MONTH($AW381)=MONTH(BD$15),MONTH($AX381)=MONTH(BD$15)),
NETWORKDAYS.INTL($AW381,$AX381,1,_xlpm.VD)))),0)),
$DH381="месяц",
$DR381*BD381,
$DH381="неделя",
$DR381*BD381/7*(ROUNDUP((DAY(EOMONTH(BD$15,0)))/4,0))),
0)</f>
        <v/>
      </c>
      <c r="DX381" s="125">
        <f t="array" ref="DX381">
IFERROR(_xlfn.IFS(
$DH381="день_1",
$DR381*$BL381/($AX381-$AW381+1)*BE381*(DAY(EOMONTH(BE$15,0))),
$DH381="день_2",
$DR381/30*MAX(MIN($AX381,EOMONTH(BE$15,0))-MAX($AW381,BE$15)+1,),
$DH381="раб.день",
$DR381/30*(IFERROR(
_xlfn.LET(_xlpm.VD,
CHOOSE(
{1;2;3;4;5;6;7;8;9;10;11;12;13;14;15;16;17;18},
45658,45659,45660,45661,45662,45663,45664,45665,45711,45724,45778,45779,45785,45786,45820,45821,45965,46022),
_xlfn.LET(_xlpm.DD,
MAX(MIN($AX381,EOMONTH(BE$15,0))-MAX($AW381,BE$15),),
_xlfn.IFS(
AND(MONTH($AW381)=MONTH(BE$15),MONTH($AX381)&lt;&gt;MONTH(BE$15)),
NETWORKDAYS.INTL($AW381,$AW381+_xlpm.DD,1,_xlpm.VD),
AND(MONTH($AW381)&lt;&gt;MONTH(BE$15),MONTH($AX381)=MONTH(BE$15)),
NETWORKDAYS.INTL(($AX381)-_xlpm.DD,$AX381,1,_xlpm.VD),
AND(MONTH($AW381)&lt;MONTH(BE$15),MONTH($AX381)&gt;MONTH(BE$15)),
NETWORKDAYS.INTL((EOMONTH(BE$15-1,1))-_xlpm.DD,EOMONTH(BE$15-1,1),1,_xlpm.VD),
AND(MONTH($AW381)=MONTH(BE$15),MONTH($AX381)=MONTH(BE$15)),
NETWORKDAYS.INTL($AW381,$AX381,1,_xlpm.VD)))),0)),
$DH381="месяц",
$DR381*BE381,
$DH381="неделя",
$DR381*BE381/7*(ROUNDUP((DAY(EOMONTH(BE$15,0)))/4,0))),
0)</f>
        <v/>
      </c>
      <c r="DY381" s="125">
        <f t="array" ref="DY381">
IFERROR(_xlfn.IFS(
$DH381="день_1",
$DR381*$BL381/($AX381-$AW381+1)*BF381*(DAY(EOMONTH(BF$15,0))),
$DH381="день_2",
$DR381/30*MAX(MIN($AX381,EOMONTH(BF$15,0))-MAX($AW381,BF$15)+1,),
$DH381="раб.день",
$DR381/30*(IFERROR(
_xlfn.LET(_xlpm.VD,
CHOOSE(
{1;2;3;4;5;6;7;8;9;10;11;12;13;14;15;16;17;18},
45658,45659,45660,45661,45662,45663,45664,45665,45711,45724,45778,45779,45785,45786,45820,45821,45965,46022),
_xlfn.LET(_xlpm.DD,
MAX(MIN($AX381,EOMONTH(BF$15,0))-MAX($AW381,BF$15),),
_xlfn.IFS(
AND(MONTH($AW381)=MONTH(BF$15),MONTH($AX381)&lt;&gt;MONTH(BF$15)),
NETWORKDAYS.INTL($AW381,$AW381+_xlpm.DD,1,_xlpm.VD),
AND(MONTH($AW381)&lt;&gt;MONTH(BF$15),MONTH($AX381)=MONTH(BF$15)),
NETWORKDAYS.INTL(($AX381)-_xlpm.DD,$AX381,1,_xlpm.VD),
AND(MONTH($AW381)&lt;MONTH(BF$15),MONTH($AX381)&gt;MONTH(BF$15)),
NETWORKDAYS.INTL((EOMONTH(BF$15-1,1))-_xlpm.DD,EOMONTH(BF$15-1,1),1,_xlpm.VD),
AND(MONTH($AW381)=MONTH(BF$15),MONTH($AX381)=MONTH(BF$15)),
NETWORKDAYS.INTL($AW381,$AX381,1,_xlpm.VD)))),0)),
$DH381="месяц",
$DR381*BF381,
$DH381="неделя",
$DR381*BF381/7*(ROUNDUP((DAY(EOMONTH(BF$15,0)))/4,0))),
0)</f>
        <v/>
      </c>
      <c r="DZ381" s="125">
        <f t="array" ref="DZ381">
IFERROR(_xlfn.IFS(
$DH381="день_1",
$DR381*$BL381/($AX381-$AW381+1)*BG381*(DAY(EOMONTH(BG$15,0))),
$DH381="день_2",
$DR381/30*MAX(MIN($AX381,EOMONTH(BG$15,0))-MAX($AW381,BG$15)+1,),
$DH381="раб.день",
$DR381/30*(IFERROR(
_xlfn.LET(_xlpm.VD,
CHOOSE(
{1;2;3;4;5;6;7;8;9;10;11;12;13;14;15;16;17;18},
45658,45659,45660,45661,45662,45663,45664,45665,45711,45724,45778,45779,45785,45786,45820,45821,45965,46022),
_xlfn.LET(_xlpm.DD,
MAX(MIN($AX381,EOMONTH(BG$15,0))-MAX($AW381,BG$15),),
_xlfn.IFS(
AND(MONTH($AW381)=MONTH(BG$15),MONTH($AX381)&lt;&gt;MONTH(BG$15)),
NETWORKDAYS.INTL($AW381,$AW381+_xlpm.DD,1,_xlpm.VD),
AND(MONTH($AW381)&lt;&gt;MONTH(BG$15),MONTH($AX381)=MONTH(BG$15)),
NETWORKDAYS.INTL(($AX381)-_xlpm.DD,$AX381,1,_xlpm.VD),
AND(MONTH($AW381)&lt;MONTH(BG$15),MONTH($AX381)&gt;MONTH(BG$15)),
NETWORKDAYS.INTL((EOMONTH(BG$15-1,1))-_xlpm.DD,EOMONTH(BG$15-1,1),1,_xlpm.VD),
AND(MONTH($AW381)=MONTH(BG$15),MONTH($AX381)=MONTH(BG$15)),
NETWORKDAYS.INTL($AW381,$AX381,1,_xlpm.VD)))),0)),
$DH381="месяц",
$DR381*BG381,
$DH381="неделя",
$DR381*BG381/7*(ROUNDUP((DAY(EOMONTH(BG$15,0)))/4,0))),
0)</f>
        <v/>
      </c>
      <c r="EA381" s="125">
        <f t="array" ref="EA381">
IFERROR(_xlfn.IFS(
$DH381="день_1",
$DR381*$BL381/($AX381-$AW381+1)*BH381*(DAY(EOMONTH(BH$15,0))),
$DH381="день_2",
$DR381/30*MAX(MIN($AX381,EOMONTH(BH$15,0))-MAX($AW381,BH$15)+1,),
$DH381="раб.день",
$DR381/30*(IFERROR(
_xlfn.LET(_xlpm.VD,
CHOOSE(
{1;2;3;4;5;6;7;8;9;10;11;12;13;14;15;16;17;18},
45658,45659,45660,45661,45662,45663,45664,45665,45711,45724,45778,45779,45785,45786,45820,45821,45965,46022),
_xlfn.LET(_xlpm.DD,
MAX(MIN($AX381,EOMONTH(BH$15,0))-MAX($AW381,BH$15),),
_xlfn.IFS(
AND(MONTH($AW381)=MONTH(BH$15),MONTH($AX381)&lt;&gt;MONTH(BH$15)),
NETWORKDAYS.INTL($AW381,$AW381+_xlpm.DD,1,_xlpm.VD),
AND(MONTH($AW381)&lt;&gt;MONTH(BH$15),MONTH($AX381)=MONTH(BH$15)),
NETWORKDAYS.INTL(($AX381)-_xlpm.DD,$AX381,1,_xlpm.VD),
AND(MONTH($AW381)&lt;MONTH(BH$15),MONTH($AX381)&gt;MONTH(BH$15)),
NETWORKDAYS.INTL((EOMONTH(BH$15-1,1))-_xlpm.DD,EOMONTH(BH$15-1,1),1,_xlpm.VD),
AND(MONTH($AW381)=MONTH(BH$15),MONTH($AX381)=MONTH(BH$15)),
NETWORKDAYS.INTL($AW381,$AX381,1,_xlpm.VD)))),0)),
$DH381="месяц",
$DR381*BH381,
$DH381="неделя",
$DR381*BH381/7*(ROUNDUP((DAY(EOMONTH(BH$15,0)))/4,0))),
0)</f>
        <v/>
      </c>
      <c r="EB381" s="125">
        <f t="array" ref="EB381">
IFERROR(_xlfn.IFS(
$DH381="день_1",
$DR381*$BL381/($AX381-$AW381+1)*BI381*(DAY(EOMONTH(BI$15,0))),
$DH381="день_2",
$DR381/30*MAX(MIN($AX381,EOMONTH(BI$15,0))-MAX($AW381,BI$15)+1,),
$DH381="раб.день",
$DR381/30*(IFERROR(
_xlfn.LET(_xlpm.VD,
CHOOSE(
{1;2;3;4;5;6;7;8;9;10;11;12;13;14;15;16;17;18},
45658,45659,45660,45661,45662,45663,45664,45665,45711,45724,45778,45779,45785,45786,45820,45821,45965,46022),
_xlfn.LET(_xlpm.DD,
MAX(MIN($AX381,EOMONTH(BI$15,0))-MAX($AW381,BI$15),),
_xlfn.IFS(
AND(MONTH($AW381)=MONTH(BI$15),MONTH($AX381)&lt;&gt;MONTH(BI$15)),
NETWORKDAYS.INTL($AW381,$AW381+_xlpm.DD,1,_xlpm.VD),
AND(MONTH($AW381)&lt;&gt;MONTH(BI$15),MONTH($AX381)=MONTH(BI$15)),
NETWORKDAYS.INTL(($AX381)-_xlpm.DD,$AX381,1,_xlpm.VD),
AND(MONTH($AW381)&lt;MONTH(BI$15),MONTH($AX381)&gt;MONTH(BI$15)),
NETWORKDAYS.INTL((EOMONTH(BI$15-1,1))-_xlpm.DD,EOMONTH(BI$15-1,1),1,_xlpm.VD),
AND(MONTH($AW381)=MONTH(BI$15),MONTH($AX381)=MONTH(BI$15)),
NETWORKDAYS.INTL($AW381,$AX381,1,_xlpm.VD)))),0)),
$DH381="месяц",
$DR381*BI381,
$DH381="неделя",
$DR381*BI381/7*(ROUNDUP((DAY(EOMONTH(BI$15,0)))/4,0))),
0)</f>
        <v/>
      </c>
      <c r="EC381" s="125">
        <f t="array" ref="EC381">
IFERROR(_xlfn.IFS(
$DH381="день_1",
$DR381*$BL381/($AX381-$AW381+1)*BJ381*(DAY(EOMONTH(BJ$15,0))),
$DH381="день_2",
$DR381/30*MAX(MIN($AX381,EOMONTH(BJ$15,0))-MAX($AW381,BJ$15)+1,),
$DH381="раб.день",
$DR381/30*(IFERROR(
_xlfn.LET(_xlpm.VD,
CHOOSE(
{1;2;3;4;5;6;7;8;9;10;11;12;13;14;15;16;17;18},
45658,45659,45660,45661,45662,45663,45664,45665,45711,45724,45778,45779,45785,45786,45820,45821,45965,46022),
_xlfn.LET(_xlpm.DD,
MAX(MIN($AX381,EOMONTH(BJ$15,0))-MAX($AW381,BJ$15),),
_xlfn.IFS(
AND(MONTH($AW381)=MONTH(BJ$15),MONTH($AX381)&lt;&gt;MONTH(BJ$15)),
NETWORKDAYS.INTL($AW381,$AW381+_xlpm.DD,1,_xlpm.VD),
AND(MONTH($AW381)&lt;&gt;MONTH(BJ$15),MONTH($AX381)=MONTH(BJ$15)),
NETWORKDAYS.INTL(($AX381)-_xlpm.DD,$AX381,1,_xlpm.VD),
AND(MONTH($AW381)&lt;MONTH(BJ$15),MONTH($AX381)&gt;MONTH(BJ$15)),
NETWORKDAYS.INTL((EOMONTH(BJ$15-1,1))-_xlpm.DD,EOMONTH(BJ$15-1,1),1,_xlpm.VD),
AND(MONTH($AW381)=MONTH(BJ$15),MONTH($AX381)=MONTH(BJ$15)),
NETWORKDAYS.INTL($AW381,$AX381,1,_xlpm.VD)))),0)),
$DH381="месяц",
$DR381*BJ381,
$DH381="неделя",
$DR381*BJ381/7*(ROUNDUP((DAY(EOMONTH(BJ$15,0)))/4,0))),
0)</f>
        <v/>
      </c>
      <c r="ED381" s="125">
        <f t="array" ref="ED381">
IFERROR(_xlfn.IFS(
$DH381="день_1",
$DR381*$BL381/($AX381-$AW381+1)*BK381*(DAY(EOMONTH(BK$15,0))),
$DH381="день_2",
$DR381/30*MAX(MIN($AX381,EOMONTH(BK$15,0))-MAX($AW381,BK$15)+1,),
$DH381="раб.день",
$DR381/30*(IFERROR(
_xlfn.LET(_xlpm.VD,
CHOOSE(
{1;2;3;4;5;6;7;8;9;10;11;12;13;14;15;16;17;18},
45658,45659,45660,45661,45662,45663,45664,45665,45711,45724,45778,45779,45785,45786,45820,45821,45965,46022),
_xlfn.LET(_xlpm.DD,
MAX(MIN($AX381,EOMONTH(BK$15,0))-MAX($AW381,BK$15),),
_xlfn.IFS(
AND(MONTH($AW381)=MONTH(BK$15),MONTH($AX381)&lt;&gt;MONTH(BK$15)),
NETWORKDAYS.INTL($AW381,$AW381+_xlpm.DD,1,_xlpm.VD),
AND(MONTH($AW381)&lt;&gt;MONTH(BK$15),MONTH($AX381)=MONTH(BK$15)),
NETWORKDAYS.INTL(($AX381)-_xlpm.DD,$AX381,1,_xlpm.VD),
AND(MONTH($AW381)&lt;MONTH(BK$15),MONTH($AX381)&gt;MONTH(BK$15)),
NETWORKDAYS.INTL((EOMONTH(BK$15-1,1))-_xlpm.DD,EOMONTH(BK$15-1,1),1,_xlpm.VD),
AND(MONTH($AW381)=MONTH(BK$15),MONTH($AX381)=MONTH(BK$15)),
NETWORKDAYS.INTL($AW381,$AX381,1,_xlpm.VD)))),0)),
$DH381="месяц",
$DR381*BK381,
$DH381="неделя",
$DR381*BK381/7*(ROUNDUP((DAY(EOMONTH(BK$15,0)))/4,0))),
0)</f>
        <v/>
      </c>
      <c r="EE381" s="125">
        <f>SUM($DS381,$DT381,$DU381,$DV381,$DW381,$DX381,$DY381,$DZ381,$EA381,$EB381,$EC381,$ED381)</f>
        <v/>
      </c>
      <c r="EF381" s="125">
        <f>IFERROR(ROUND($EE381*(1+$EP381),2),0)</f>
        <v/>
      </c>
      <c r="EG381" s="128" t="n">
        <v>1</v>
      </c>
      <c r="EH381" s="126" t="n">
        <v>0</v>
      </c>
      <c r="EI381" s="126">
        <f>ROUND(SUM($EH381:$EH381)*SUM($AB381:$AB381)*$EG381,2)</f>
        <v/>
      </c>
      <c r="EJ381" s="126">
        <f>ROUND($EI381*(1+$EP381),2)</f>
        <v/>
      </c>
      <c r="EK381" s="126" t="n">
        <v>0</v>
      </c>
      <c r="EL381" s="126">
        <f>ROUND(SUM($EK381:$EK381)*SUM($AB381:$AB381)*$EG381,2)</f>
        <v/>
      </c>
      <c r="EM381" s="126">
        <f>ROUND($EL381*(1+$EP381),2)</f>
        <v/>
      </c>
      <c r="EN381" s="126">
        <f>SUM($EE381,$EI381,$EL381)</f>
        <v/>
      </c>
      <c r="EO381" s="126">
        <f>SUM($EF381,$EJ381,$EM381)</f>
        <v/>
      </c>
      <c r="EP381" s="59" t="inlineStr">
        <is>
          <t>20%</t>
        </is>
      </c>
      <c r="EQ381" s="59" t="n"/>
      <c r="ER381" s="60">
        <f t="array" ref="ER381">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MATCH(ES381,
{"AMS";"RussOutdoor";"HD Outdoor";"Ingroup";"IQ";"Ledproduction";"LisChannel";"Logic";"Media-PPL";"NovikovTV | НовиковТВ";"SMA";"SOK";"КрокусТВ | CrocusTV | IndoorTV";"Сити";"ТЯК Москва"},
0)),"")</f>
        <v/>
      </c>
      <c r="ES381" s="60" t="n"/>
      <c r="ET381" s="60">
        <f t="array" ref="ET381">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MATCH(ES381,
{"AMS";"RussOutdoor";"HD Outdoor";"Ingroup";"IQ";"Ledproduction";"LisChannel";"Logic";"Media-PPL";"NovikovTV | НовиковТВ";"SMA";"SOK";"КрокусТВ | CrocusTV | IndoorTV";"Сити";"ТЯК Москва"},
0)),"")</f>
        <v/>
      </c>
      <c r="EU381" s="60" t="n"/>
      <c r="EV381" s="60" t="n"/>
      <c r="EX381" s="110">
        <f t="array" ref="EX381">
($AR381/30
+N("ТРАФИК ПЛОЩАДКИ"))*
(IFERROR(
_xlfn.LET(
_xlpm.GPR,
HLOOKUP($L381,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(MATCH($T381,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IF($Q381="цифровой",_xlpm.GPR/$AG381,_xlpm.GPR/60)),
0)
+N("DWELL TIME"))*
(IF($AB381=0,0,IF($AB381=1,0.3,IF($AB381=2,0.5,IF($AB381&gt;2,1))))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_xlfn.IFS($AC381="да",1.2,$AC381="нет",1)*
_xlfn.IFS($AD381="да",1.2,$AD381="нет",1)*
IF(R381="статический",1,1.2)*
$X381*
INDEX(
{1.2;1;1.2;1.2;1;1.2;1.2;1.2;1.2;1.2;1.2;1;1.2;1.2;1.2;1.2;1;1;1.2;1.2;1.2;1;1;1;1;1.2;1.2;1.2;1.2;1;1;1;1;1.2;1.2;1.2;1.2;1.2;1.2;1.2;1.2;1;1;1.2;1;1;1;1;1.5;1;1;1.5;1.5;1.2},
MATCH($Q381,_xlpm.MI,0)))&gt;{0.02;0.04;0.06;0.1;0.2;0.4;0.6;0.8;1;2;4;6})),
{0;1;2;3;4;5;6;7;8;9;10;11;12},
0)))
+N("КОЭФФИЦИЕНТ КОНТАКТА"))))*
(_xlfn.IFS($X381&lt;0.1,$X381/1000,$X381&gt;25,5.2,AND($X381&gt;=0.1,$X381&lt;=25),(($X381*2+0.1)/10)*($X381/10)))*
IFERROR((_xlfn.LET(
_xlpm.MA,
{0;0.8;0.85;0.9;0.95;1},
_xlpm.MAA,
{0;1;2;3;4;5},
INDEX(_xlpm.MA,MATCH(SUMPRODUCT(--((IF(ROUND(_xlpm.MAA,1)&gt;5,5,ROUND($AB381,1)))&gt;{0;1;2;3;4;5})),_xlpm.MAA,0)))
+N("КОЭФФИЦИЕНТ КОЛ-ВО КОНСТРУКЦИЙ")),1)*
$AB381,0))*
(IF($Q381="цифровой",$AG381/15*$AI381,1)
+N("ДЛЯ ЦИФРЫ"))</f>
        <v/>
      </c>
      <c r="EY381" s="110">
        <f>IFERROR(EX381*AY381,0)</f>
        <v/>
      </c>
      <c r="EZ381" s="131">
        <f>IFERROR(DP381/EY381*1000,0)</f>
        <v/>
      </c>
      <c r="FA381" s="112">
        <f>IFERROR(FC381/FB381,0)</f>
        <v/>
      </c>
      <c r="FB381" s="112">
        <f>IFERROR((FC381/(EY381/FF381*#REF!))*0.825,0)</f>
        <v/>
      </c>
      <c r="FC381" s="112">
        <f>IFERROR(((EX381*30/AR381)*100)/30,0)</f>
        <v/>
      </c>
      <c r="FD381" s="112">
        <f>IFERROR(EY381/G381*100%,0)</f>
        <v/>
      </c>
      <c r="FE381" s="112">
        <f>IFERROR(FD381/FC381*100%,0)</f>
        <v/>
      </c>
      <c r="FF381" s="110">
        <f>IFERROR(AR381/30*AY381,0)</f>
        <v/>
      </c>
    </row>
    <row r="382" ht="13" customHeight="1">
      <c r="A382" s="59" t="n"/>
      <c r="B382" s="60" t="n"/>
      <c r="C382" s="60" t="n"/>
      <c r="D382" s="60">
        <f t="array" ref="D382">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MATCH($E382,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82" s="60">
        <f t="array" ref="E382">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MATCH($F382,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82" s="60" t="inlineStr"/>
      <c r="G382" s="60" t="n"/>
      <c r="H382" s="60">
        <f t="array" ref="H382">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MATCH($I382,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82" s="60" t="n"/>
      <c r="J382" s="60" t="n"/>
      <c r="K382" s="60" t="n"/>
      <c r="L382" s="60" t="n"/>
      <c r="M382" s="60" t="n"/>
      <c r="N382" s="60" t="n"/>
      <c r="O382" s="60" t="n"/>
      <c r="P382" s="60">
        <f t="array" ref="P382">
_xlfn.IFS(
ISNUMBER(MATCH($Q382,{"шелфбаннер","разделитель","монетница","чековая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ISNUMBER(MATCH($Q382,{"LED/LCD","видеокулер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ISNUMBER(MATCH($Q382,{"автомобиль","машина","выставочное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ISNUMBER(MATCH($Q382,{"билборд","лифтовая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ISNUMBER(MATCH($Q382,{"навигация","подвесной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ISNUMBER(MATCH($Q382,{"движущаяся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ISNUMBER(MATCH($Q382,{"каталог","журнал"},)),
"Пресса",
$Q382="","")</f>
        <v/>
      </c>
      <c r="Q382" s="60" t="n"/>
      <c r="R382" s="60">
        <f t="array" ref="R382">
IFERROR(
_xlfn.IFS(
OR(ISNUMBER(MATCH($Q382,{"экспозиция","макет","стенд","автостенд","авто стенд","выставочное пространство","выставочные стенды","модульные выставочные стенды","3Д конструкция","3D конструкция"},)),P382="Экспонирование"),
"нестандартный",
ISNUMBER(MATCH($Q382,{"скроллер","призматрон"},)),
"динамический",
$P382="Видео",
"цифровой",
OR($P382="Пресса",$P382="Щит",$P382="POSm",$P382="Подвес",$P382="Брендирование/оклейка"),
"статический"),"")</f>
        <v/>
      </c>
      <c r="S382" s="59" t="n"/>
      <c r="T382" s="60" t="n"/>
      <c r="U382" s="60" t="n"/>
      <c r="V382" s="60">
        <f>
IF(P382="Видео",
"цифровой постер/ролик",
IF(ISNUMBER(MATCH(Q382,{"короб световой","короб световой | лайтбокс","короб световой | кристалайт","лайтбокс","лайт бокс","кристалайт","LB","lightbox"},)),
"бэклит",
IF(P382="Брендирование/оклейка",
"перфарированная пленка/самоклейка",
IF(P382="Экспонирование",
"под запрос",
IF(P382="Подвес",
"баннер/ткань",
"")))))</f>
        <v/>
      </c>
      <c r="W382" s="59" t="n"/>
      <c r="X382" s="59" t="n"/>
      <c r="Y382" s="59" t="n"/>
      <c r="Z382" s="61" t="n"/>
      <c r="AA382" s="61" t="n"/>
      <c r="AB382" s="61">
        <f>IF(BL382&gt;0,Z382,0)</f>
        <v/>
      </c>
      <c r="AC382" s="59" t="n"/>
      <c r="AD382" s="59" t="n"/>
      <c r="AE382" s="59" t="n"/>
      <c r="AF382" s="59" t="n"/>
      <c r="AG382" s="59" t="n"/>
      <c r="AH382" s="59" t="n"/>
      <c r="AI382" s="59" t="n"/>
      <c r="AJ382" s="59" t="n"/>
      <c r="AK382" s="59" t="n"/>
      <c r="AL382" s="62">
        <f>IFERROR(IF(OR(R382="статический",R382="динамический",R382="нестандартный",R382="",R382=""),"-",IF(AND(AH382="-",AI382="-"),"-",AK382*3600/AH382*AI382)),"-")</f>
        <v/>
      </c>
      <c r="AM382" s="62">
        <f>IFERROR(IF(OR(R382="статический",R382="динамический",R382="",R382="", R382="BTL",R382="нестандартный"),"-",AG382*AI382*AL382/60),"-")</f>
        <v/>
      </c>
      <c r="AN382" s="63">
        <f>IFERROR(IF(AH382="","-",AG382*AI382/AH382),"-")</f>
        <v/>
      </c>
      <c r="AO382" s="59">
        <f>IFERROR(IF(OR($R382="статический",$R382="динамический",$R382="",$R382="",$R382="BTL",$R382="нестандартный"),"-",$AL382*$AY382),"-")</f>
        <v/>
      </c>
      <c r="AP382" s="62">
        <f>IFERROR(IF(OR($R382="статический",$R382="динамический",$R382="",$R382="",$R382="BTL",$R382="нестандартный"),"-",$AM382*AY382),"-")</f>
        <v/>
      </c>
      <c r="AQ382" s="64" t="n"/>
      <c r="AR382" s="61" t="n"/>
      <c r="AS382" s="61" t="n"/>
      <c r="AT382" s="61" t="n"/>
      <c r="AU382" s="65" t="n"/>
      <c r="AV382" s="124">
        <f>IFERROR(DR382/AT382*1000,"n/a")</f>
        <v/>
      </c>
      <c r="AW382" s="67" t="n"/>
      <c r="AX382" s="67" t="n"/>
      <c r="AY382" s="43">
        <f>IFERROR(IF(OR($AW382="",$AX382=""),"",_xlfn.DAYS($AX382+1,$AW382)),"")</f>
        <v/>
      </c>
      <c r="AZ382" s="68">
        <f t="array" ref="AZ382">
_xlfn.LET(_xlpm.COEFF,
IF($AW382+$AX382=0,0,IF(MAX(MIN($AX382,EOMONTH(AZ$15,0))-MAX($AW382,AZ$15)+1,)&gt;0,1,0)),
_xlfn.IFS(
$ES382="LisChannel",
_xlpm.COEFF*
INDEX({1;1;1.2;1.2;1;1;1;1;1.2;1.2;1.2;1.2},
MATCH(MONTH(AZ$15),
{1,2,3,4,5,6,7,8,9,10,11,12})),
CONCATENATE($ES382," ",$L382)="RussOutdoor метро",
_xlpm.COEFF*
INDEX({0.8;0.9;1.1;1.1;1;1;1;1;1.1;1.1;1.1;1.1},
MATCH(MONTH(AZ$15),
{1,2,3,4,5,6,7,8,9,10,11,12})),
$ES382&lt;&gt;"LisChannel",
_xlpm.COEFF,
$ES382&lt;&gt;"RussOutdoor",
_xlpm.COEFF))</f>
        <v/>
      </c>
      <c r="BA382" s="68">
        <f t="array" ref="BA382">
_xlfn.LET(_xlpm.COEFF,
IF($AW382+$AX382=0,0,IF(MAX(MIN($AX382,EOMONTH(BA$15,0))-MAX($AW382,BA$15)+1,)&gt;0,1,0)),
_xlfn.IFS(
$ES382="LisChannel",
_xlpm.COEFF*
INDEX({1;1;1.2;1.2;1;1;1;1;1.2;1.2;1.2;1.2},
MATCH(MONTH(BA$15),
{1,2,3,4,5,6,7,8,9,10,11,12})),
CONCATENATE($ES382," ",$L382)="RussOutdoor метро",
_xlpm.COEFF*
INDEX({0.8;0.9;1.1;1.1;1;1;1;1;1.1;1.1;1.1;1.1},
MATCH(MONTH(BA$15),
{1,2,3,4,5,6,7,8,9,10,11,12})),
$ES382&lt;&gt;"LisChannel",
_xlpm.COEFF,
$ES382&lt;&gt;"RussOutdoor",
_xlpm.COEFF))</f>
        <v/>
      </c>
      <c r="BB382" s="68">
        <f t="array" ref="BB382">
_xlfn.LET(_xlpm.COEFF,
IF($AW382+$AX382=0,0,IF(MAX(MIN($AX382,EOMONTH(BB$15,0))-MAX($AW382,BB$15)+1,)&gt;0,1,0)),
_xlfn.IFS(
$ES382="LisChannel",
_xlpm.COEFF*
INDEX({1;1;1.2;1.2;1;1;1;1;1.2;1.2;1.2;1.2},
MATCH(MONTH(BB$15),
{1,2,3,4,5,6,7,8,9,10,11,12})),
CONCATENATE($ES382," ",$L382)="RussOutdoor метро",
_xlpm.COEFF*
INDEX({0.8;0.9;1.1;1.1;1;1;1;1;1.1;1.1;1.1;1.1},
MATCH(MONTH(BB$15),
{1,2,3,4,5,6,7,8,9,10,11,12})),
$ES382&lt;&gt;"LisChannel",
_xlpm.COEFF,
$ES382&lt;&gt;"RussOutdoor",
_xlpm.COEFF))</f>
        <v/>
      </c>
      <c r="BC382" s="68">
        <f t="array" ref="BC382">
_xlfn.LET(_xlpm.COEFF,
IF($AW382+$AX382=0,0,IF(MAX(MIN($AX382,EOMONTH(BC$15,0))-MAX($AW382,BC$15)+1,)&gt;0,1,0)),
_xlfn.IFS(
$ES382="LisChannel",
_xlpm.COEFF*
INDEX({1;1;1.2;1.2;1;1;1;1;1.2;1.2;1.2;1.2},
MATCH(MONTH(BC$15),
{1,2,3,4,5,6,7,8,9,10,11,12})),
CONCATENATE($ES382," ",$L382)="RussOutdoor метро",
_xlpm.COEFF*
INDEX({0.8;0.9;1.1;1.1;1;1;1;1;1.1;1.1;1.1;1.1},
MATCH(MONTH(BC$15),
{1,2,3,4,5,6,7,8,9,10,11,12})),
$ES382&lt;&gt;"LisChannel",
_xlpm.COEFF,
$ES382&lt;&gt;"RussOutdoor",
_xlpm.COEFF))</f>
        <v/>
      </c>
      <c r="BD382" s="68">
        <f t="array" ref="BD382">
_xlfn.LET(_xlpm.COEFF,
IF($AW382+$AX382=0,0,IF(MAX(MIN($AX382,EOMONTH(BD$15,0))-MAX($AW382,BD$15)+1,)&gt;0,1,0)),
_xlfn.IFS(
$ES382="LisChannel",
_xlpm.COEFF*
INDEX({1;1;1.2;1.2;1;1;1;1;1.2;1.2;1.2;1.2},
MATCH(MONTH(BD$15),
{1,2,3,4,5,6,7,8,9,10,11,12})),
CONCATENATE($ES382," ",$L382)="RussOutdoor метро",
_xlpm.COEFF*
INDEX({0.8;0.9;1.1;1.1;1;1;1;1;1.1;1.1;1.1;1.1},
MATCH(MONTH(BD$15),
{1,2,3,4,5,6,7,8,9,10,11,12})),
$ES382&lt;&gt;"LisChannel",
_xlpm.COEFF,
$ES382&lt;&gt;"RussOutdoor",
_xlpm.COEFF))</f>
        <v/>
      </c>
      <c r="BE382" s="68">
        <f t="array" ref="BE382">
_xlfn.LET(_xlpm.COEFF,
IF($AW382+$AX382=0,0,IF(MAX(MIN($AX382,EOMONTH(BE$15,0))-MAX($AW382,BE$15)+1,)&gt;0,1,0)),
_xlfn.IFS(
$ES382="LisChannel",
_xlpm.COEFF*
INDEX({1;1;1.2;1.2;1;1;1;1;1.2;1.2;1.2;1.2},
MATCH(MONTH(BE$15),
{1,2,3,4,5,6,7,8,9,10,11,12})),
CONCATENATE($ES382," ",$L382)="RussOutdoor метро",
_xlpm.COEFF*
INDEX({0.8;0.9;1.1;1.1;1;1;1;1;1.1;1.1;1.1;1.1},
MATCH(MONTH(BE$15),
{1,2,3,4,5,6,7,8,9,10,11,12})),
$ES382&lt;&gt;"LisChannel",
_xlpm.COEFF,
$ES382&lt;&gt;"RussOutdoor",
_xlpm.COEFF))</f>
        <v/>
      </c>
      <c r="BF382" s="68">
        <f t="array" ref="BF382">
_xlfn.LET(_xlpm.COEFF,
IF($AW382+$AX382=0,0,IF(MAX(MIN($AX382,EOMONTH(BF$15,0))-MAX($AW382,BF$15)+1,)&gt;0,1,0)),
_xlfn.IFS(
$ES382="LisChannel",
_xlpm.COEFF*
INDEX({1;1;1.2;1.2;1;1;1;1;1.2;1.2;1.2;1.2},
MATCH(MONTH(BF$15),
{1,2,3,4,5,6,7,8,9,10,11,12})),
CONCATENATE($ES382," ",$L382)="RussOutdoor метро",
_xlpm.COEFF*
INDEX({0.8;0.9;1.1;1.1;1;1;1;1;1.1;1.1;1.1;1.1},
MATCH(MONTH(BF$15),
{1,2,3,4,5,6,7,8,9,10,11,12})),
$ES382&lt;&gt;"LisChannel",
_xlpm.COEFF,
$ES382&lt;&gt;"RussOutdoor",
_xlpm.COEFF))</f>
        <v/>
      </c>
      <c r="BG382" s="68">
        <f t="array" ref="BG382">
_xlfn.LET(_xlpm.COEFF,
IF($AW382+$AX382=0,0,IF(MAX(MIN($AX382,EOMONTH(BG$15,0))-MAX($AW382,BG$15)+1,)&gt;0,1,0)),
_xlfn.IFS(
$ES382="LisChannel",
_xlpm.COEFF*
INDEX({1;1;1.2;1.2;1;1;1;1;1.2;1.2;1.2;1.2},
MATCH(MONTH(BG$15),
{1,2,3,4,5,6,7,8,9,10,11,12})),
CONCATENATE($ES382," ",$L382)="RussOutdoor метро",
_xlpm.COEFF*
INDEX({0.8;0.9;1.1;1.1;1;1;1;1;1.1;1.1;1.1;1.1},
MATCH(MONTH(BG$15),
{1,2,3,4,5,6,7,8,9,10,11,12})),
$ES382&lt;&gt;"LisChannel",
_xlpm.COEFF,
$ES382&lt;&gt;"RussOutdoor",
_xlpm.COEFF))</f>
        <v/>
      </c>
      <c r="BH382" s="68">
        <f t="array" ref="BH382">
_xlfn.LET(_xlpm.COEFF,
IF($AW382+$AX382=0,0,IF(MAX(MIN($AX382,EOMONTH(BH$15,0))-MAX($AW382,BH$15)+1,)&gt;0,1,0)),
_xlfn.IFS(
$ES382="LisChannel",
_xlpm.COEFF*
INDEX({1;1;1.2;1.2;1;1;1;1;1.2;1.2;1.2;1.2},
MATCH(MONTH(BH$15),
{1,2,3,4,5,6,7,8,9,10,11,12})),
CONCATENATE($ES382," ",$L382)="RussOutdoor метро",
_xlpm.COEFF*
INDEX({0.8;0.9;1.1;1.1;1;1;1;1;1.1;1.1;1.1;1.1},
MATCH(MONTH(BH$15),
{1,2,3,4,5,6,7,8,9,10,11,12})),
$ES382&lt;&gt;"LisChannel",
_xlpm.COEFF,
$ES382&lt;&gt;"RussOutdoor",
_xlpm.COEFF))</f>
        <v/>
      </c>
      <c r="BI382" s="68">
        <f t="array" ref="BI382">
_xlfn.LET(_xlpm.COEFF,
IF($AW382+$AX382=0,0,IF(MAX(MIN($AX382,EOMONTH(BI$15,0))-MAX($AW382,BI$15)+1,)&gt;0,1,0)),
_xlfn.IFS(
$ES382="LisChannel",
_xlpm.COEFF*
INDEX({1;1;1.2;1.2;1;1;1;1;1.2;1.2;1.2;1.2},
MATCH(MONTH(BI$15),
{1,2,3,4,5,6,7,8,9,10,11,12})),
CONCATENATE($ES382," ",$L382)="RussOutdoor метро",
_xlpm.COEFF*
INDEX({0.8;0.9;1.1;1.1;1;1;1;1;1.1;1.1;1.1;1.1},
MATCH(MONTH(BI$15),
{1,2,3,4,5,6,7,8,9,10,11,12})),
$ES382&lt;&gt;"LisChannel",
_xlpm.COEFF,
$ES382&lt;&gt;"RussOutdoor",
_xlpm.COEFF))</f>
        <v/>
      </c>
      <c r="BJ382" s="68">
        <f t="array" ref="BJ382">
_xlfn.LET(_xlpm.COEFF,
IF($AW382+$AX382=0,0,IF(MAX(MIN($AX382,EOMONTH(BJ$15,0))-MAX($AW382,BJ$15)+1,)&gt;0,1,0)),
_xlfn.IFS(
$ES382="LisChannel",
_xlpm.COEFF*
INDEX({1;1;1.2;1.2;1;1;1;1;1.2;1.2;1.2;1.2},
MATCH(MONTH(BJ$15),
{1,2,3,4,5,6,7,8,9,10,11,12})),
CONCATENATE($ES382," ",$L382)="RussOutdoor метро",
_xlpm.COEFF*
INDEX({0.8;0.9;1.1;1.1;1;1;1;1;1.1;1.1;1.1;1.1},
MATCH(MONTH(BJ$15),
{1,2,3,4,5,6,7,8,9,10,11,12})),
$ES382&lt;&gt;"LisChannel",
_xlpm.COEFF,
$ES382&lt;&gt;"RussOutdoor",
_xlpm.COEFF))</f>
        <v/>
      </c>
      <c r="BK382" s="68">
        <f t="array" ref="BK382">
_xlfn.LET(_xlpm.COEFF,
IF($AW382+$AX382=0,0,IF(MAX(MIN($AX382,EOMONTH(BK$15,0))-MAX($AW382,BK$15)+1,)&gt;0,1,0)),
_xlfn.IFS(
$ES382="LisChannel",
_xlpm.COEFF*
INDEX({1;1;1.2;1.2;1;1;1;1;1.2;1.2;1.2;1.2},
MATCH(MONTH(BK$15),
{1,2,3,4,5,6,7,8,9,10,11,12})),
CONCATENATE($ES382," ",$L382)="RussOutdoor метро",
_xlpm.COEFF*
INDEX({0.8;0.9;1.1;1.1;1;1;1;1;1.1;1.1;1.1;1.1},
MATCH(MONTH(BK$15),
{1,2,3,4,5,6,7,8,9,10,11,12})),
$ES382&lt;&gt;"LisChannel",
_xlpm.COEFF,
$ES382&lt;&gt;"RussOutdoor",
_xlpm.COEFF))</f>
        <v/>
      </c>
      <c r="BL382" s="62">
        <f>COUNTIFS($AZ382:$BK382,"&gt;0")</f>
        <v/>
      </c>
      <c r="BM382" s="65" t="n"/>
      <c r="BN382" s="125">
        <f>$DJ382</f>
        <v/>
      </c>
      <c r="BO382" s="63">
        <f>$DQ382</f>
        <v/>
      </c>
      <c r="BP382" s="125">
        <f>
IFERROR(
IF($BL382=0,0,
$BN382*(1-$BO382)),
0)</f>
        <v/>
      </c>
      <c r="BQ382" s="125">
        <f t="array" ref="BQ382">
IFERROR(
_xlfn.IFS(
$DH382="день_1",
$BP382*$BL382/($AX382-$AW382+1)*AZ382*(DAY(EOMONTH(AZ$15,0))),
$DH382="день_2",
$BP382/30*MAX(MIN($AX382,EOMONTH(AZ$15,0))-MAX($AW382,AZ$15)+1,),
$DH382="раб.день",
$BP382/30*(IFERROR(
_xlfn.LET(_xlpm.VD,
CHOOSE(
{1;2;3;4;5;6;7;8;9;10;11;12;13;14;15;16;17;18},
45658,45659,45660,45661,45662,45663,45664,45665,45711,45724,45778,45779,45785,45786,45820,45821,45965,46022),
_xlfn.LET(_xlpm.DD,
MAX(MIN($AX382,EOMONTH(AZ$15,0))-MAX($AW382,AZ$15),),
_xlfn.IFS(
AND(MONTH($AW382)=MONTH(AZ$15),MONTH($AX382)&lt;&gt;MONTH(AZ$15)),
NETWORKDAYS.INTL($AW382,$AW382+_xlpm.DD,1,_xlpm.VD),
AND(MONTH($AW382)&lt;&gt;MONTH(AZ$15),MONTH($AX382)=MONTH(AZ$15)),
NETWORKDAYS.INTL(($AX382)-_xlpm.DD,$AX382,1,_xlpm.VD),
AND(MONTH($AW382)&lt;MONTH(AZ$15),MONTH($AX382)&gt;MONTH(AZ$15)),
NETWORKDAYS.INTL((EOMONTH(AZ$15-1,1))-_xlpm.DD,EOMONTH(AZ$15-1,1),1,_xlpm.VD),
AND(MONTH($AW382)=MONTH(AZ$15),MONTH($AX382)=MONTH(AZ$15)),
NETWORKDAYS.INTL($AW382,$AX382,1,_xlpm.VD)))),0)),
$DH382="месяц",
$BP382*AZ382,
$DH382="неделя",
$BP382*AZ382/7*(ROUNDUP((DAY(EOMONTH(AZ$15,0)))/4,0))),
0)</f>
        <v/>
      </c>
      <c r="BR382" s="125">
        <f t="array" ref="BR382">
IFERROR(
_xlfn.IFS(
$DH382="день_1",
$BP382*$BL382/($AX382-$AW382+1)*BA382*(DAY(EOMONTH(BA$15,0))),
$DH382="день_2",
$BP382/30*MAX(MIN($AX382,EOMONTH(BA$15,0))-MAX($AW382,BA$15)+1,),
$DH382="раб.день",
$BP382/30*(IFERROR(
_xlfn.LET(_xlpm.VD,
CHOOSE(
{1;2;3;4;5;6;7;8;9;10;11;12;13;14;15;16;17;18},
45658,45659,45660,45661,45662,45663,45664,45665,45711,45724,45778,45779,45785,45786,45820,45821,45965,46022),
_xlfn.LET(_xlpm.DD,
MAX(MIN($AX382,EOMONTH(BA$15,0))-MAX($AW382,BA$15),),
_xlfn.IFS(
AND(MONTH($AW382)=MONTH(BA$15),MONTH($AX382)&lt;&gt;MONTH(BA$15)),
NETWORKDAYS.INTL($AW382,$AW382+_xlpm.DD,1,_xlpm.VD),
AND(MONTH($AW382)&lt;&gt;MONTH(BA$15),MONTH($AX382)=MONTH(BA$15)),
NETWORKDAYS.INTL(($AX382)-_xlpm.DD,$AX382,1,_xlpm.VD),
AND(MONTH($AW382)&lt;MONTH(BA$15),MONTH($AX382)&gt;MONTH(BA$15)),
NETWORKDAYS.INTL((EOMONTH(BA$15-1,1))-_xlpm.DD,EOMONTH(BA$15-1,1),1,_xlpm.VD),
AND(MONTH($AW382)=MONTH(BA$15),MONTH($AX382)=MONTH(BA$15)),
NETWORKDAYS.INTL($AW382,$AX382,1,_xlpm.VD)))),0)),
$DH382="месяц",
$BP382*BA382,
$DH382="неделя",
$BP382*BA382/7*(ROUNDUP((DAY(EOMONTH(BA$15,0)))/4,0))),
0)</f>
        <v/>
      </c>
      <c r="BS382" s="125">
        <f t="array" ref="BS382">
IFERROR(
_xlfn.IFS(
$DH382="день_1",
$BP382*$BL382/($AX382-$AW382+1)*BB382*(DAY(EOMONTH(BB$15,0))),
$DH382="день_2",
$BP382/30*MAX(MIN($AX382,EOMONTH(BB$15,0))-MAX($AW382,BB$15)+1,),
$DH382="раб.день",
$BP382/30*(IFERROR(
_xlfn.LET(_xlpm.VD,
CHOOSE(
{1;2;3;4;5;6;7;8;9;10;11;12;13;14;15;16;17;18},
45658,45659,45660,45661,45662,45663,45664,45665,45711,45724,45778,45779,45785,45786,45820,45821,45965,46022),
_xlfn.LET(_xlpm.DD,
MAX(MIN($AX382,EOMONTH(BB$15,0))-MAX($AW382,BB$15),),
_xlfn.IFS(
AND(MONTH($AW382)=MONTH(BB$15),MONTH($AX382)&lt;&gt;MONTH(BB$15)),
NETWORKDAYS.INTL($AW382,$AW382+_xlpm.DD,1,_xlpm.VD),
AND(MONTH($AW382)&lt;&gt;MONTH(BB$15),MONTH($AX382)=MONTH(BB$15)),
NETWORKDAYS.INTL(($AX382)-_xlpm.DD,$AX382,1,_xlpm.VD),
AND(MONTH($AW382)&lt;MONTH(BB$15),MONTH($AX382)&gt;MONTH(BB$15)),
NETWORKDAYS.INTL((EOMONTH(BB$15-1,1))-_xlpm.DD,EOMONTH(BB$15-1,1),1,_xlpm.VD),
AND(MONTH($AW382)=MONTH(BB$15),MONTH($AX382)=MONTH(BB$15)),
NETWORKDAYS.INTL($AW382,$AX382,1,_xlpm.VD)))),0)),
$DH382="месяц",
$BP382*BB382,
$DH382="неделя",
$BP382*BB382/7*(ROUNDUP((DAY(EOMONTH(BB$15,0)))/4,0))),
0)</f>
        <v/>
      </c>
      <c r="BT382" s="125">
        <f t="array" ref="BT382">
IFERROR(
_xlfn.IFS(
$DH382="день_1",
$BP382*$BL382/($AX382-$AW382+1)*BC382*(DAY(EOMONTH(BC$15,0))),
$DH382="день_2",
$BP382/30*MAX(MIN($AX382,EOMONTH(BC$15,0))-MAX($AW382,BC$15)+1,),
$DH382="раб.день",
$BP382/30*(IFERROR(
_xlfn.LET(_xlpm.VD,
CHOOSE(
{1;2;3;4;5;6;7;8;9;10;11;12;13;14;15;16;17;18},
45658,45659,45660,45661,45662,45663,45664,45665,45711,45724,45778,45779,45785,45786,45820,45821,45965,46022),
_xlfn.LET(_xlpm.DD,
MAX(MIN($AX382,EOMONTH(BC$15,0))-MAX($AW382,BC$15),),
_xlfn.IFS(
AND(MONTH($AW382)=MONTH(BC$15),MONTH($AX382)&lt;&gt;MONTH(BC$15)),
NETWORKDAYS.INTL($AW382,$AW382+_xlpm.DD,1,_xlpm.VD),
AND(MONTH($AW382)&lt;&gt;MONTH(BC$15),MONTH($AX382)=MONTH(BC$15)),
NETWORKDAYS.INTL(($AX382)-_xlpm.DD,$AX382,1,_xlpm.VD),
AND(MONTH($AW382)&lt;MONTH(BC$15),MONTH($AX382)&gt;MONTH(BC$15)),
NETWORKDAYS.INTL((EOMONTH(BC$15-1,1))-_xlpm.DD,EOMONTH(BC$15-1,1),1,_xlpm.VD),
AND(MONTH($AW382)=MONTH(BC$15),MONTH($AX382)=MONTH(BC$15)),
NETWORKDAYS.INTL($AW382,$AX382,1,_xlpm.VD)))),0)),
$DH382="месяц",
$BP382*BC382,
$DH382="неделя",
$BP382*BC382/7*(ROUNDUP((DAY(EOMONTH(BC$15,0)))/4,0))),
0)</f>
        <v/>
      </c>
      <c r="BU382" s="125">
        <f t="array" ref="BU382">
IFERROR(
_xlfn.IFS(
$DH382="день_1",
$BP382*$BL382/($AX382-$AW382+1)*BD382*(DAY(EOMONTH(BD$15,0))),
$DH382="день_2",
$BP382/30*MAX(MIN($AX382,EOMONTH(BD$15,0))-MAX($AW382,BD$15)+1,),
$DH382="раб.день",
$BP382/30*(IFERROR(
_xlfn.LET(_xlpm.VD,
CHOOSE(
{1;2;3;4;5;6;7;8;9;10;11;12;13;14;15;16;17;18},
45658,45659,45660,45661,45662,45663,45664,45665,45711,45724,45778,45779,45785,45786,45820,45821,45965,46022),
_xlfn.LET(_xlpm.DD,
MAX(MIN($AX382,EOMONTH(BD$15,0))-MAX($AW382,BD$15),),
_xlfn.IFS(
AND(MONTH($AW382)=MONTH(BD$15),MONTH($AX382)&lt;&gt;MONTH(BD$15)),
NETWORKDAYS.INTL($AW382,$AW382+_xlpm.DD,1,_xlpm.VD),
AND(MONTH($AW382)&lt;&gt;MONTH(BD$15),MONTH($AX382)=MONTH(BD$15)),
NETWORKDAYS.INTL(($AX382)-_xlpm.DD,$AX382,1,_xlpm.VD),
AND(MONTH($AW382)&lt;MONTH(BD$15),MONTH($AX382)&gt;MONTH(BD$15)),
NETWORKDAYS.INTL((EOMONTH(BD$15-1,1))-_xlpm.DD,EOMONTH(BD$15-1,1),1,_xlpm.VD),
AND(MONTH($AW382)=MONTH(BD$15),MONTH($AX382)=MONTH(BD$15)),
NETWORKDAYS.INTL($AW382,$AX382,1,_xlpm.VD)))),0)),
$DH382="месяц",
$BP382*BD382,
$DH382="неделя",
$BP382*BD382/7*(ROUNDUP((DAY(EOMONTH(BD$15,0)))/4,0))),
0)</f>
        <v/>
      </c>
      <c r="BV382" s="125">
        <f t="array" ref="BV382">
IFERROR(
_xlfn.IFS(
$DH382="день_1",
$BP382*$BL382/($AX382-$AW382+1)*BE382*(DAY(EOMONTH(BE$15,0))),
$DH382="день_2",
$BP382/30*MAX(MIN($AX382,EOMONTH(BE$15,0))-MAX($AW382,BE$15)+1,),
$DH382="раб.день",
$BP382/30*(IFERROR(
_xlfn.LET(_xlpm.VD,
CHOOSE(
{1;2;3;4;5;6;7;8;9;10;11;12;13;14;15;16;17;18},
45658,45659,45660,45661,45662,45663,45664,45665,45711,45724,45778,45779,45785,45786,45820,45821,45965,46022),
_xlfn.LET(_xlpm.DD,
MAX(MIN($AX382,EOMONTH(BE$15,0))-MAX($AW382,BE$15),),
_xlfn.IFS(
AND(MONTH($AW382)=MONTH(BE$15),MONTH($AX382)&lt;&gt;MONTH(BE$15)),
NETWORKDAYS.INTL($AW382,$AW382+_xlpm.DD,1,_xlpm.VD),
AND(MONTH($AW382)&lt;&gt;MONTH(BE$15),MONTH($AX382)=MONTH(BE$15)),
NETWORKDAYS.INTL(($AX382)-_xlpm.DD,$AX382,1,_xlpm.VD),
AND(MONTH($AW382)&lt;MONTH(BE$15),MONTH($AX382)&gt;MONTH(BE$15)),
NETWORKDAYS.INTL((EOMONTH(BE$15-1,1))-_xlpm.DD,EOMONTH(BE$15-1,1),1,_xlpm.VD),
AND(MONTH($AW382)=MONTH(BE$15),MONTH($AX382)=MONTH(BE$15)),
NETWORKDAYS.INTL($AW382,$AX382,1,_xlpm.VD)))),0)),
$DH382="месяц",
$BP382*BE382,
$DH382="неделя",
$BP382*BE382/7*(ROUNDUP((DAY(EOMONTH(BE$15,0)))/4,0))),
0)</f>
        <v/>
      </c>
      <c r="BW382" s="125">
        <f t="array" ref="BW382">
IFERROR(
_xlfn.IFS(
$DH382="день_1",
$BP382*$BL382/($AX382-$AW382+1)*BF382*(DAY(EOMONTH(BF$15,0))),
$DH382="день_2",
$BP382/30*MAX(MIN($AX382,EOMONTH(BF$15,0))-MAX($AW382,BF$15)+1,),
$DH382="раб.день",
$BP382/30*(IFERROR(
_xlfn.LET(_xlpm.VD,
CHOOSE(
{1;2;3;4;5;6;7;8;9;10;11;12;13;14;15;16;17;18},
45658,45659,45660,45661,45662,45663,45664,45665,45711,45724,45778,45779,45785,45786,45820,45821,45965,46022),
_xlfn.LET(_xlpm.DD,
MAX(MIN($AX382,EOMONTH(BF$15,0))-MAX($AW382,BF$15),),
_xlfn.IFS(
AND(MONTH($AW382)=MONTH(BF$15),MONTH($AX382)&lt;&gt;MONTH(BF$15)),
NETWORKDAYS.INTL($AW382,$AW382+_xlpm.DD,1,_xlpm.VD),
AND(MONTH($AW382)&lt;&gt;MONTH(BF$15),MONTH($AX382)=MONTH(BF$15)),
NETWORKDAYS.INTL(($AX382)-_xlpm.DD,$AX382,1,_xlpm.VD),
AND(MONTH($AW382)&lt;MONTH(BF$15),MONTH($AX382)&gt;MONTH(BF$15)),
NETWORKDAYS.INTL((EOMONTH(BF$15-1,1))-_xlpm.DD,EOMONTH(BF$15-1,1),1,_xlpm.VD),
AND(MONTH($AW382)=MONTH(BF$15),MONTH($AX382)=MONTH(BF$15)),
NETWORKDAYS.INTL($AW382,$AX382,1,_xlpm.VD)))),0)),
$DH382="месяц",
$BP382*BF382,
$DH382="неделя",
$BP382*BF382/7*(ROUNDUP((DAY(EOMONTH(BF$15,0)))/4,0))),
0)</f>
        <v/>
      </c>
      <c r="BX382" s="125">
        <f t="array" ref="BX382">
IFERROR(
_xlfn.IFS(
$DH382="день_1",
$BP382*$BL382/($AX382-$AW382+1)*BG382*(DAY(EOMONTH(BG$15,0))),
$DH382="день_2",
$BP382/30*MAX(MIN($AX382,EOMONTH(BG$15,0))-MAX($AW382,BG$15)+1,),
$DH382="раб.день",
$BP382/30*(IFERROR(
_xlfn.LET(_xlpm.VD,
CHOOSE(
{1;2;3;4;5;6;7;8;9;10;11;12;13;14;15;16;17;18},
45658,45659,45660,45661,45662,45663,45664,45665,45711,45724,45778,45779,45785,45786,45820,45821,45965,46022),
_xlfn.LET(_xlpm.DD,
MAX(MIN($AX382,EOMONTH(BG$15,0))-MAX($AW382,BG$15),),
_xlfn.IFS(
AND(MONTH($AW382)=MONTH(BG$15),MONTH($AX382)&lt;&gt;MONTH(BG$15)),
NETWORKDAYS.INTL($AW382,$AW382+_xlpm.DD,1,_xlpm.VD),
AND(MONTH($AW382)&lt;&gt;MONTH(BG$15),MONTH($AX382)=MONTH(BG$15)),
NETWORKDAYS.INTL(($AX382)-_xlpm.DD,$AX382,1,_xlpm.VD),
AND(MONTH($AW382)&lt;MONTH(BG$15),MONTH($AX382)&gt;MONTH(BG$15)),
NETWORKDAYS.INTL((EOMONTH(BG$15-1,1))-_xlpm.DD,EOMONTH(BG$15-1,1),1,_xlpm.VD),
AND(MONTH($AW382)=MONTH(BG$15),MONTH($AX382)=MONTH(BG$15)),
NETWORKDAYS.INTL($AW382,$AX382,1,_xlpm.VD)))),0)),
$DH382="месяц",
$BP382*BG382,
$DH382="неделя",
$BP382*BG382/7*(ROUNDUP((DAY(EOMONTH(BG$15,0)))/4,0))),
0)</f>
        <v/>
      </c>
      <c r="BY382" s="125">
        <f t="array" ref="BY382">
IFERROR(
_xlfn.IFS(
$DH382="день_1",
$BP382*$BL382/($AX382-$AW382+1)*BH382*(DAY(EOMONTH(BH$15,0))),
$DH382="день_2",
$BP382/30*MAX(MIN($AX382,EOMONTH(BH$15,0))-MAX($AW382,BH$15)+1,),
$DH382="раб.день",
$BP382/30*(IFERROR(
_xlfn.LET(_xlpm.VD,
CHOOSE(
{1;2;3;4;5;6;7;8;9;10;11;12;13;14;15;16;17;18},
45658,45659,45660,45661,45662,45663,45664,45665,45711,45724,45778,45779,45785,45786,45820,45821,45965,46022),
_xlfn.LET(_xlpm.DD,
MAX(MIN($AX382,EOMONTH(BH$15,0))-MAX($AW382,BH$15),),
_xlfn.IFS(
AND(MONTH($AW382)=MONTH(BH$15),MONTH($AX382)&lt;&gt;MONTH(BH$15)),
NETWORKDAYS.INTL($AW382,$AW382+_xlpm.DD,1,_xlpm.VD),
AND(MONTH($AW382)&lt;&gt;MONTH(BH$15),MONTH($AX382)=MONTH(BH$15)),
NETWORKDAYS.INTL(($AX382)-_xlpm.DD,$AX382,1,_xlpm.VD),
AND(MONTH($AW382)&lt;MONTH(BH$15),MONTH($AX382)&gt;MONTH(BH$15)),
NETWORKDAYS.INTL((EOMONTH(BH$15-1,1))-_xlpm.DD,EOMONTH(BH$15-1,1),1,_xlpm.VD),
AND(MONTH($AW382)=MONTH(BH$15),MONTH($AX382)=MONTH(BH$15)),
NETWORKDAYS.INTL($AW382,$AX382,1,_xlpm.VD)))),0)),
$DH382="месяц",
$BP382*BH382,
$DH382="неделя",
$BP382*BH382/7*(ROUNDUP((DAY(EOMONTH(BH$15,0)))/4,0))),
0)</f>
        <v/>
      </c>
      <c r="BZ382" s="125">
        <f t="array" ref="BZ382">
IFERROR(
_xlfn.IFS(
$DH382="день_1",
$BP382*$BL382/($AX382-$AW382+1)*BI382*(DAY(EOMONTH(BI$15,0))),
$DH382="день_2",
$BP382/30*MAX(MIN($AX382,EOMONTH(BI$15,0))-MAX($AW382,BI$15)+1,),
$DH382="раб.день",
$BP382/30*(IFERROR(
_xlfn.LET(_xlpm.VD,
CHOOSE(
{1;2;3;4;5;6;7;8;9;10;11;12;13;14;15;16;17;18},
45658,45659,45660,45661,45662,45663,45664,45665,45711,45724,45778,45779,45785,45786,45820,45821,45965,46022),
_xlfn.LET(_xlpm.DD,
MAX(MIN($AX382,EOMONTH(BI$15,0))-MAX($AW382,BI$15),),
_xlfn.IFS(
AND(MONTH($AW382)=MONTH(BI$15),MONTH($AX382)&lt;&gt;MONTH(BI$15)),
NETWORKDAYS.INTL($AW382,$AW382+_xlpm.DD,1,_xlpm.VD),
AND(MONTH($AW382)&lt;&gt;MONTH(BI$15),MONTH($AX382)=MONTH(BI$15)),
NETWORKDAYS.INTL(($AX382)-_xlpm.DD,$AX382,1,_xlpm.VD),
AND(MONTH($AW382)&lt;MONTH(BI$15),MONTH($AX382)&gt;MONTH(BI$15)),
NETWORKDAYS.INTL((EOMONTH(BI$15-1,1))-_xlpm.DD,EOMONTH(BI$15-1,1),1,_xlpm.VD),
AND(MONTH($AW382)=MONTH(BI$15),MONTH($AX382)=MONTH(BI$15)),
NETWORKDAYS.INTL($AW382,$AX382,1,_xlpm.VD)))),0)),
$DH382="месяц",
$BP382*BI382,
$DH382="неделя",
$BP382*BI382/7*(ROUNDUP((DAY(EOMONTH(BI$15,0)))/4,0))),
0)</f>
        <v/>
      </c>
      <c r="CA382" s="125">
        <f t="array" ref="CA382">
IFERROR(
_xlfn.IFS(
$DH382="день_1",
$BP382*$BL382/($AX382-$AW382+1)*BJ382*(DAY(EOMONTH(BJ$15,0))),
$DH382="день_2",
$BP382/30*MAX(MIN($AX382,EOMONTH(BJ$15,0))-MAX($AW382,BJ$15)+1,),
$DH382="раб.день",
$BP382/30*(IFERROR(
_xlfn.LET(_xlpm.VD,
CHOOSE(
{1;2;3;4;5;6;7;8;9;10;11;12;13;14;15;16;17;18},
45658,45659,45660,45661,45662,45663,45664,45665,45711,45724,45778,45779,45785,45786,45820,45821,45965,46022),
_xlfn.LET(_xlpm.DD,
MAX(MIN($AX382,EOMONTH(BJ$15,0))-MAX($AW382,BJ$15),),
_xlfn.IFS(
AND(MONTH($AW382)=MONTH(BJ$15),MONTH($AX382)&lt;&gt;MONTH(BJ$15)),
NETWORKDAYS.INTL($AW382,$AW382+_xlpm.DD,1,_xlpm.VD),
AND(MONTH($AW382)&lt;&gt;MONTH(BJ$15),MONTH($AX382)=MONTH(BJ$15)),
NETWORKDAYS.INTL(($AX382)-_xlpm.DD,$AX382,1,_xlpm.VD),
AND(MONTH($AW382)&lt;MONTH(BJ$15),MONTH($AX382)&gt;MONTH(BJ$15)),
NETWORKDAYS.INTL((EOMONTH(BJ$15-1,1))-_xlpm.DD,EOMONTH(BJ$15-1,1),1,_xlpm.VD),
AND(MONTH($AW382)=MONTH(BJ$15),MONTH($AX382)=MONTH(BJ$15)),
NETWORKDAYS.INTL($AW382,$AX382,1,_xlpm.VD)))),0)),
$DH382="месяц",
$BP382*BJ382,
$DH382="неделя",
$BP382*BJ382/7*(ROUNDUP((DAY(EOMONTH(BJ$15,0)))/4,0))),
0)</f>
        <v/>
      </c>
      <c r="CB382" s="125">
        <f t="array" ref="CB382">
IFERROR(
_xlfn.IFS(
$DH382="день_1",
$BP382*$BL382/($AX382-$AW382+1)*BK382*(DAY(EOMONTH(BK$15,0))),
$DH382="день_2",
$BP382/30*MAX(MIN($AX382,EOMONTH(BK$15,0))-MAX($AW382,BK$15)+1,),
$DH382="раб.день",
$BP382/30*(IFERROR(
_xlfn.LET(_xlpm.VD,
CHOOSE(
{1;2;3;4;5;6;7;8;9;10;11;12;13;14;15;16;17;18},
45658,45659,45660,45661,45662,45663,45664,45665,45711,45724,45778,45779,45785,45786,45820,45821,45965,46022),
_xlfn.LET(_xlpm.DD,
MAX(MIN($AX382,EOMONTH(BK$15,0))-MAX($AW382,BK$15),),
_xlfn.IFS(
AND(MONTH($AW382)=MONTH(BK$15),MONTH($AX382)&lt;&gt;MONTH(BK$15)),
NETWORKDAYS.INTL($AW382,$AW382+_xlpm.DD,1,_xlpm.VD),
AND(MONTH($AW382)&lt;&gt;MONTH(BK$15),MONTH($AX382)=MONTH(BK$15)),
NETWORKDAYS.INTL(($AX382)-_xlpm.DD,$AX382,1,_xlpm.VD),
AND(MONTH($AW382)&lt;MONTH(BK$15),MONTH($AX382)&gt;MONTH(BK$15)),
NETWORKDAYS.INTL((EOMONTH(BK$15-1,1))-_xlpm.DD,EOMONTH(BK$15-1,1),1,_xlpm.VD),
AND(MONTH($AW382)=MONTH(BK$15),MONTH($AX382)=MONTH(BK$15)),
NETWORKDAYS.INTL($AW382,$AX382,1,_xlpm.VD)))),0)),
$DH382="месяц",
$BP382*BK382,
$DH382="неделя",
$BP382*BK382/7*(ROUNDUP((DAY(EOMONTH(BK$15,0)))/4,0))),
0)</f>
        <v/>
      </c>
      <c r="CC382" s="125">
        <f>SUM($BQ382:$CB382)</f>
        <v/>
      </c>
      <c r="CD382" s="126">
        <f>SUM($EH382:$EH382)</f>
        <v/>
      </c>
      <c r="CE382" s="126">
        <f>$CD382*$AB382</f>
        <v/>
      </c>
      <c r="CF382" s="126">
        <f>SUM($EK382:$EK382)</f>
        <v/>
      </c>
      <c r="CG382" s="126">
        <f>$CF382*$AB382</f>
        <v/>
      </c>
      <c r="CH382" s="126">
        <f>SUM($CC382,$CE382,$CG382)</f>
        <v/>
      </c>
      <c r="CI382" s="126">
        <f>$CH382*(1+$CM382)</f>
        <v/>
      </c>
      <c r="CJ382" s="127" t="n">
        <v>0</v>
      </c>
      <c r="CK382" s="126">
        <f>SUM($CH382:$CH382)*(1+$CJ382)</f>
        <v/>
      </c>
      <c r="CL382" s="126">
        <f>SUM($CH382:$CH382)*(1+$CM382)</f>
        <v/>
      </c>
      <c r="CM382" s="59" t="inlineStr">
        <is>
          <t>20%</t>
        </is>
      </c>
      <c r="CN382" s="59" t="n"/>
      <c r="CO382" s="72" t="n"/>
      <c r="CP382" s="59" t="n"/>
      <c r="CQ382" s="73" t="n"/>
      <c r="CR382" s="73" t="n"/>
      <c r="CS382" s="73" t="n"/>
      <c r="CT382" s="72" t="n"/>
      <c r="CU382" s="79" t="inlineStr">
        <is>
          <t> </t>
        </is>
      </c>
      <c r="CV382" s="60" t="n"/>
      <c r="CW382" s="60" t="n"/>
      <c r="CX382" s="60" t="n"/>
      <c r="CY382" s="127">
        <f>IFERROR(($CC382-$EE382)/($EE382/(1-$DQ382)),0)</f>
        <v/>
      </c>
      <c r="CZ382" s="127">
        <f>IFERROR(1-$EI382/($CE382),0)</f>
        <v/>
      </c>
      <c r="DA382" s="127">
        <f>IFERROR(1-$EL382/($CG382),0)</f>
        <v/>
      </c>
      <c r="DB382" s="126">
        <f>ROUND(IFERROR(($CI382/(1+$CM382)-$EN382),0),2)</f>
        <v/>
      </c>
      <c r="DC382" s="128" t="n"/>
      <c r="DD382" s="125" t="n"/>
      <c r="DE382" s="75" t="n">
        <v>0</v>
      </c>
      <c r="DF382" s="128" t="n"/>
      <c r="DG382" s="125">
        <f>IF($DC382=0,0,$DD382*($DC382*100%-$DE382*$DF382))*SUM($AB382:$AB382)</f>
        <v/>
      </c>
      <c r="DH382" s="129" t="inlineStr">
        <is>
          <t>месяц</t>
        </is>
      </c>
      <c r="DI382" s="130">
        <f t="array" ref="DI382">IFERROR(
IF($ES382="LisChannel",
(ROUND(((INDEX({174.625;153.888888888889;130.972222222222},MATCH($AI382,{2;3;4}),0))*$AG382*$AI382),2)),0),0)</f>
        <v/>
      </c>
      <c r="DJ382" s="130">
        <f>
_xlfn.LET(_xlpm.X,
IFERROR(
IF($ES382="НовиковТВ",
(_xlfn.LET(_xlpm.NTV,
_xlfn.LET(_xlpm.MIN,350000,
IF(SUMIFS($DI:$DI,$ES:$ES,"НовиковТВ")&lt;=_xlpm.MIN,
(SUMIFS($DI:$DI,$ES:$ES,"НовиковТВ")/(COUNTIFS($ES:$ES,"НовиковТВ")))*_xlpm.MIN/SUMIFS($DI:$DI,$ES:$ES,"НовиковТВ"),
DI382)),
_xlpm.NTV+$DG382/(1-(1-(_xlpm.NTV)*(1-$DL382)*(1-$DM382)*(1-$DN382)*(1-$DO382)*(1-$DP382)/_xlpm.NTV))))/(1+$EP382),
$DI382+$DG382/(1-(1-($DI382)*(1-$DL382)*(1-$DM382)*(1-$DN382)*(1-$DO382)*(1-$DP382)/$DI382))),
0),
_xlpm.X*(1+$CM382)*(1+$CW382)-_xlpm.X*(1+$CM382)+_xlpm.X)</f>
        <v/>
      </c>
      <c r="DK382" s="125" t="inlineStr">
        <is>
          <t>послед.</t>
        </is>
      </c>
      <c r="DL382" s="63" t="n">
        <v>0</v>
      </c>
      <c r="DM382" s="63" t="n">
        <v>0</v>
      </c>
      <c r="DN382" s="63" t="n">
        <v>0</v>
      </c>
      <c r="DO382" s="63" t="n">
        <v>0</v>
      </c>
      <c r="DP382" s="63" t="n">
        <v>0</v>
      </c>
      <c r="DQ382" s="63">
        <f t="array" ref="DQ382">IFERROR(_xlfn.IFS(
$DK382="послед.",1-(1-$DL382)*(1-$DM382)*(1-$DN382)*(1-$DO382)*(1-$DP382),
$DK382="сумм.",$DL382+$DM382+$DN382+$DO382+$DP382),
0)</f>
        <v/>
      </c>
      <c r="DR382" s="125">
        <f t="array" ref="DR382">
IFERROR(
_xlfn.IFS(
$BL382=0,
0,
$BL382&gt;0,
_xlfn.IFS($DK382="послед.",
$DJ382*(1-$DL382)*(1-$DM382)*(1-$DN382)*(1-$DO382)*(1-$DP382),
$DK382="сумм.",
$DJ382*(1-($DL382+$DM382+$DN382+$DO382+$DP382)))),0)</f>
        <v/>
      </c>
      <c r="DS382" s="125">
        <f t="array" ref="DS382">
IFERROR(_xlfn.IFS(
$DH382="день_1",
$DR382*$BL382/($AX382-$AW382+1)*AZ382*(DAY(EOMONTH(AZ$15,0))),
$DH382="день_2",
$DR382/30*MAX(MIN($AX382,EOMONTH(AZ$15,0))-MAX($AW382,AZ$15)+1,),
$DH382="раб.день",
$DR382/30*(IFERROR(
_xlfn.LET(_xlpm.VD,
CHOOSE(
{1;2;3;4;5;6;7;8;9;10;11;12;13;14;15;16;17;18},
45658,45659,45660,45661,45662,45663,45664,45665,45711,45724,45778,45779,45785,45786,45820,45821,45965,46022),
_xlfn.LET(_xlpm.DD,
MAX(MIN($AX382,EOMONTH(AZ$15,0))-MAX($AW382,AZ$15),),
_xlfn.IFS(
AND(MONTH($AW382)=MONTH(AZ$15),MONTH($AX382)&lt;&gt;MONTH(AZ$15)),
NETWORKDAYS.INTL($AW382,$AW382+_xlpm.DD,1,_xlpm.VD),
AND(MONTH($AW382)&lt;&gt;MONTH(AZ$15),MONTH($AX382)=MONTH(AZ$15)),
NETWORKDAYS.INTL(($AX382)-_xlpm.DD,$AX382,1,_xlpm.VD),
AND(MONTH($AW382)&lt;MONTH(AZ$15),MONTH($AX382)&gt;MONTH(AZ$15)),
NETWORKDAYS.INTL((EOMONTH(AZ$15-1,1))-_xlpm.DD,EOMONTH(AZ$15-1,1),1,_xlpm.VD),
AND(MONTH($AW382)=MONTH(AZ$15),MONTH($AX382)=MONTH(AZ$15)),
NETWORKDAYS.INTL($AW382,$AX382,1,_xlpm.VD)))),0)),
$DH382="месяц",
$DR382*AZ382,
$DH382="неделя",
$DR382*AZ382/7*(ROUNDUP((DAY(EOMONTH(AZ$15,0)))/4,0))),
0)</f>
        <v/>
      </c>
      <c r="DT382" s="125">
        <f t="array" ref="DT382">
IFERROR(_xlfn.IFS(
$DH382="день_1",
$DR382*$BL382/($AX382-$AW382+1)*BA382*(DAY(EOMONTH(BA$15,0))),
$DH382="день_2",
$DR382/30*MAX(MIN($AX382,EOMONTH(BA$15,0))-MAX($AW382,BA$15)+1,),
$DH382="раб.день",
$DR382/30*(IFERROR(
_xlfn.LET(_xlpm.VD,
CHOOSE(
{1;2;3;4;5;6;7;8;9;10;11;12;13;14;15;16;17;18},
45658,45659,45660,45661,45662,45663,45664,45665,45711,45724,45778,45779,45785,45786,45820,45821,45965,46022),
_xlfn.LET(_xlpm.DD,
MAX(MIN($AX382,EOMONTH(BA$15,0))-MAX($AW382,BA$15),),
_xlfn.IFS(
AND(MONTH($AW382)=MONTH(BA$15),MONTH($AX382)&lt;&gt;MONTH(BA$15)),
NETWORKDAYS.INTL($AW382,$AW382+_xlpm.DD,1,_xlpm.VD),
AND(MONTH($AW382)&lt;&gt;MONTH(BA$15),MONTH($AX382)=MONTH(BA$15)),
NETWORKDAYS.INTL(($AX382)-_xlpm.DD,$AX382,1,_xlpm.VD),
AND(MONTH($AW382)&lt;MONTH(BA$15),MONTH($AX382)&gt;MONTH(BA$15)),
NETWORKDAYS.INTL((EOMONTH(BA$15-1,1))-_xlpm.DD,EOMONTH(BA$15-1,1),1,_xlpm.VD),
AND(MONTH($AW382)=MONTH(BA$15),MONTH($AX382)=MONTH(BA$15)),
NETWORKDAYS.INTL($AW382,$AX382,1,_xlpm.VD)))),0)),
$DH382="месяц",
$DR382*BA382,
$DH382="неделя",
$DR382*BA382/7*(ROUNDUP((DAY(EOMONTH(BA$15,0)))/4,0))),
0)</f>
        <v/>
      </c>
      <c r="DU382" s="125">
        <f t="array" ref="DU382">
IFERROR(_xlfn.IFS(
$DH382="день_1",
$DR382*$BL382/($AX382-$AW382+1)*BB382*(DAY(EOMONTH(BB$15,0))),
$DH382="день_2",
$DR382/30*MAX(MIN($AX382,EOMONTH(BB$15,0))-MAX($AW382,BB$15)+1,),
$DH382="раб.день",
$DR382/30*(IFERROR(
_xlfn.LET(_xlpm.VD,
CHOOSE(
{1;2;3;4;5;6;7;8;9;10;11;12;13;14;15;16;17;18},
45658,45659,45660,45661,45662,45663,45664,45665,45711,45724,45778,45779,45785,45786,45820,45821,45965,46022),
_xlfn.LET(_xlpm.DD,
MAX(MIN($AX382,EOMONTH(BB$15,0))-MAX($AW382,BB$15),),
_xlfn.IFS(
AND(MONTH($AW382)=MONTH(BB$15),MONTH($AX382)&lt;&gt;MONTH(BB$15)),
NETWORKDAYS.INTL($AW382,$AW382+_xlpm.DD,1,_xlpm.VD),
AND(MONTH($AW382)&lt;&gt;MONTH(BB$15),MONTH($AX382)=MONTH(BB$15)),
NETWORKDAYS.INTL(($AX382)-_xlpm.DD,$AX382,1,_xlpm.VD),
AND(MONTH($AW382)&lt;MONTH(BB$15),MONTH($AX382)&gt;MONTH(BB$15)),
NETWORKDAYS.INTL((EOMONTH(BB$15-1,1))-_xlpm.DD,EOMONTH(BB$15-1,1),1,_xlpm.VD),
AND(MONTH($AW382)=MONTH(BB$15),MONTH($AX382)=MONTH(BB$15)),
NETWORKDAYS.INTL($AW382,$AX382,1,_xlpm.VD)))),0)),
$DH382="месяц",
$DR382*BB382,
$DH382="неделя",
$DR382*BB382/7*(ROUNDUP((DAY(EOMONTH(BB$15,0)))/4,0))),
0)</f>
        <v/>
      </c>
      <c r="DV382" s="125">
        <f t="array" ref="DV382">
IFERROR(_xlfn.IFS(
$DH382="день_1",
$DR382*$BL382/($AX382-$AW382+1)*BC382*(DAY(EOMONTH(BC$15,0))),
$DH382="день_2",
$DR382/30*MAX(MIN($AX382,EOMONTH(BC$15,0))-MAX($AW382,BC$15)+1,),
$DH382="раб.день",
$DR382/30*(IFERROR(
_xlfn.LET(_xlpm.VD,
CHOOSE(
{1;2;3;4;5;6;7;8;9;10;11;12;13;14;15;16;17;18},
45658,45659,45660,45661,45662,45663,45664,45665,45711,45724,45778,45779,45785,45786,45820,45821,45965,46022),
_xlfn.LET(_xlpm.DD,
MAX(MIN($AX382,EOMONTH(BC$15,0))-MAX($AW382,BC$15),),
_xlfn.IFS(
AND(MONTH($AW382)=MONTH(BC$15),MONTH($AX382)&lt;&gt;MONTH(BC$15)),
NETWORKDAYS.INTL($AW382,$AW382+_xlpm.DD,1,_xlpm.VD),
AND(MONTH($AW382)&lt;&gt;MONTH(BC$15),MONTH($AX382)=MONTH(BC$15)),
NETWORKDAYS.INTL(($AX382)-_xlpm.DD,$AX382,1,_xlpm.VD),
AND(MONTH($AW382)&lt;MONTH(BC$15),MONTH($AX382)&gt;MONTH(BC$15)),
NETWORKDAYS.INTL((EOMONTH(BC$15-1,1))-_xlpm.DD,EOMONTH(BC$15-1,1),1,_xlpm.VD),
AND(MONTH($AW382)=MONTH(BC$15),MONTH($AX382)=MONTH(BC$15)),
NETWORKDAYS.INTL($AW382,$AX382,1,_xlpm.VD)))),0)),
$DH382="месяц",
$DR382*BC382,
$DH382="неделя",
$DR382*BC382/7*(ROUNDUP((DAY(EOMONTH(BC$15,0)))/4,0))),
0)</f>
        <v/>
      </c>
      <c r="DW382" s="125">
        <f t="array" ref="DW382">
IFERROR(_xlfn.IFS(
$DH382="день_1",
$DR382*$BL382/($AX382-$AW382+1)*BD382*(DAY(EOMONTH(BD$15,0))),
$DH382="день_2",
$DR382/30*MAX(MIN($AX382,EOMONTH(BD$15,0))-MAX($AW382,BD$15)+1,),
$DH382="раб.день",
$DR382/30*(IFERROR(
_xlfn.LET(_xlpm.VD,
CHOOSE(
{1;2;3;4;5;6;7;8;9;10;11;12;13;14;15;16;17;18},
45658,45659,45660,45661,45662,45663,45664,45665,45711,45724,45778,45779,45785,45786,45820,45821,45965,46022),
_xlfn.LET(_xlpm.DD,
MAX(MIN($AX382,EOMONTH(BD$15,0))-MAX($AW382,BD$15),),
_xlfn.IFS(
AND(MONTH($AW382)=MONTH(BD$15),MONTH($AX382)&lt;&gt;MONTH(BD$15)),
NETWORKDAYS.INTL($AW382,$AW382+_xlpm.DD,1,_xlpm.VD),
AND(MONTH($AW382)&lt;&gt;MONTH(BD$15),MONTH($AX382)=MONTH(BD$15)),
NETWORKDAYS.INTL(($AX382)-_xlpm.DD,$AX382,1,_xlpm.VD),
AND(MONTH($AW382)&lt;MONTH(BD$15),MONTH($AX382)&gt;MONTH(BD$15)),
NETWORKDAYS.INTL((EOMONTH(BD$15-1,1))-_xlpm.DD,EOMONTH(BD$15-1,1),1,_xlpm.VD),
AND(MONTH($AW382)=MONTH(BD$15),MONTH($AX382)=MONTH(BD$15)),
NETWORKDAYS.INTL($AW382,$AX382,1,_xlpm.VD)))),0)),
$DH382="месяц",
$DR382*BD382,
$DH382="неделя",
$DR382*BD382/7*(ROUNDUP((DAY(EOMONTH(BD$15,0)))/4,0))),
0)</f>
        <v/>
      </c>
      <c r="DX382" s="125">
        <f t="array" ref="DX382">
IFERROR(_xlfn.IFS(
$DH382="день_1",
$DR382*$BL382/($AX382-$AW382+1)*BE382*(DAY(EOMONTH(BE$15,0))),
$DH382="день_2",
$DR382/30*MAX(MIN($AX382,EOMONTH(BE$15,0))-MAX($AW382,BE$15)+1,),
$DH382="раб.день",
$DR382/30*(IFERROR(
_xlfn.LET(_xlpm.VD,
CHOOSE(
{1;2;3;4;5;6;7;8;9;10;11;12;13;14;15;16;17;18},
45658,45659,45660,45661,45662,45663,45664,45665,45711,45724,45778,45779,45785,45786,45820,45821,45965,46022),
_xlfn.LET(_xlpm.DD,
MAX(MIN($AX382,EOMONTH(BE$15,0))-MAX($AW382,BE$15),),
_xlfn.IFS(
AND(MONTH($AW382)=MONTH(BE$15),MONTH($AX382)&lt;&gt;MONTH(BE$15)),
NETWORKDAYS.INTL($AW382,$AW382+_xlpm.DD,1,_xlpm.VD),
AND(MONTH($AW382)&lt;&gt;MONTH(BE$15),MONTH($AX382)=MONTH(BE$15)),
NETWORKDAYS.INTL(($AX382)-_xlpm.DD,$AX382,1,_xlpm.VD),
AND(MONTH($AW382)&lt;MONTH(BE$15),MONTH($AX382)&gt;MONTH(BE$15)),
NETWORKDAYS.INTL((EOMONTH(BE$15-1,1))-_xlpm.DD,EOMONTH(BE$15-1,1),1,_xlpm.VD),
AND(MONTH($AW382)=MONTH(BE$15),MONTH($AX382)=MONTH(BE$15)),
NETWORKDAYS.INTL($AW382,$AX382,1,_xlpm.VD)))),0)),
$DH382="месяц",
$DR382*BE382,
$DH382="неделя",
$DR382*BE382/7*(ROUNDUP((DAY(EOMONTH(BE$15,0)))/4,0))),
0)</f>
        <v/>
      </c>
      <c r="DY382" s="125">
        <f t="array" ref="DY382">
IFERROR(_xlfn.IFS(
$DH382="день_1",
$DR382*$BL382/($AX382-$AW382+1)*BF382*(DAY(EOMONTH(BF$15,0))),
$DH382="день_2",
$DR382/30*MAX(MIN($AX382,EOMONTH(BF$15,0))-MAX($AW382,BF$15)+1,),
$DH382="раб.день",
$DR382/30*(IFERROR(
_xlfn.LET(_xlpm.VD,
CHOOSE(
{1;2;3;4;5;6;7;8;9;10;11;12;13;14;15;16;17;18},
45658,45659,45660,45661,45662,45663,45664,45665,45711,45724,45778,45779,45785,45786,45820,45821,45965,46022),
_xlfn.LET(_xlpm.DD,
MAX(MIN($AX382,EOMONTH(BF$15,0))-MAX($AW382,BF$15),),
_xlfn.IFS(
AND(MONTH($AW382)=MONTH(BF$15),MONTH($AX382)&lt;&gt;MONTH(BF$15)),
NETWORKDAYS.INTL($AW382,$AW382+_xlpm.DD,1,_xlpm.VD),
AND(MONTH($AW382)&lt;&gt;MONTH(BF$15),MONTH($AX382)=MONTH(BF$15)),
NETWORKDAYS.INTL(($AX382)-_xlpm.DD,$AX382,1,_xlpm.VD),
AND(MONTH($AW382)&lt;MONTH(BF$15),MONTH($AX382)&gt;MONTH(BF$15)),
NETWORKDAYS.INTL((EOMONTH(BF$15-1,1))-_xlpm.DD,EOMONTH(BF$15-1,1),1,_xlpm.VD),
AND(MONTH($AW382)=MONTH(BF$15),MONTH($AX382)=MONTH(BF$15)),
NETWORKDAYS.INTL($AW382,$AX382,1,_xlpm.VD)))),0)),
$DH382="месяц",
$DR382*BF382,
$DH382="неделя",
$DR382*BF382/7*(ROUNDUP((DAY(EOMONTH(BF$15,0)))/4,0))),
0)</f>
        <v/>
      </c>
      <c r="DZ382" s="125">
        <f t="array" ref="DZ382">
IFERROR(_xlfn.IFS(
$DH382="день_1",
$DR382*$BL382/($AX382-$AW382+1)*BG382*(DAY(EOMONTH(BG$15,0))),
$DH382="день_2",
$DR382/30*MAX(MIN($AX382,EOMONTH(BG$15,0))-MAX($AW382,BG$15)+1,),
$DH382="раб.день",
$DR382/30*(IFERROR(
_xlfn.LET(_xlpm.VD,
CHOOSE(
{1;2;3;4;5;6;7;8;9;10;11;12;13;14;15;16;17;18},
45658,45659,45660,45661,45662,45663,45664,45665,45711,45724,45778,45779,45785,45786,45820,45821,45965,46022),
_xlfn.LET(_xlpm.DD,
MAX(MIN($AX382,EOMONTH(BG$15,0))-MAX($AW382,BG$15),),
_xlfn.IFS(
AND(MONTH($AW382)=MONTH(BG$15),MONTH($AX382)&lt;&gt;MONTH(BG$15)),
NETWORKDAYS.INTL($AW382,$AW382+_xlpm.DD,1,_xlpm.VD),
AND(MONTH($AW382)&lt;&gt;MONTH(BG$15),MONTH($AX382)=MONTH(BG$15)),
NETWORKDAYS.INTL(($AX382)-_xlpm.DD,$AX382,1,_xlpm.VD),
AND(MONTH($AW382)&lt;MONTH(BG$15),MONTH($AX382)&gt;MONTH(BG$15)),
NETWORKDAYS.INTL((EOMONTH(BG$15-1,1))-_xlpm.DD,EOMONTH(BG$15-1,1),1,_xlpm.VD),
AND(MONTH($AW382)=MONTH(BG$15),MONTH($AX382)=MONTH(BG$15)),
NETWORKDAYS.INTL($AW382,$AX382,1,_xlpm.VD)))),0)),
$DH382="месяц",
$DR382*BG382,
$DH382="неделя",
$DR382*BG382/7*(ROUNDUP((DAY(EOMONTH(BG$15,0)))/4,0))),
0)</f>
        <v/>
      </c>
      <c r="EA382" s="125">
        <f t="array" ref="EA382">
IFERROR(_xlfn.IFS(
$DH382="день_1",
$DR382*$BL382/($AX382-$AW382+1)*BH382*(DAY(EOMONTH(BH$15,0))),
$DH382="день_2",
$DR382/30*MAX(MIN($AX382,EOMONTH(BH$15,0))-MAX($AW382,BH$15)+1,),
$DH382="раб.день",
$DR382/30*(IFERROR(
_xlfn.LET(_xlpm.VD,
CHOOSE(
{1;2;3;4;5;6;7;8;9;10;11;12;13;14;15;16;17;18},
45658,45659,45660,45661,45662,45663,45664,45665,45711,45724,45778,45779,45785,45786,45820,45821,45965,46022),
_xlfn.LET(_xlpm.DD,
MAX(MIN($AX382,EOMONTH(BH$15,0))-MAX($AW382,BH$15),),
_xlfn.IFS(
AND(MONTH($AW382)=MONTH(BH$15),MONTH($AX382)&lt;&gt;MONTH(BH$15)),
NETWORKDAYS.INTL($AW382,$AW382+_xlpm.DD,1,_xlpm.VD),
AND(MONTH($AW382)&lt;&gt;MONTH(BH$15),MONTH($AX382)=MONTH(BH$15)),
NETWORKDAYS.INTL(($AX382)-_xlpm.DD,$AX382,1,_xlpm.VD),
AND(MONTH($AW382)&lt;MONTH(BH$15),MONTH($AX382)&gt;MONTH(BH$15)),
NETWORKDAYS.INTL((EOMONTH(BH$15-1,1))-_xlpm.DD,EOMONTH(BH$15-1,1),1,_xlpm.VD),
AND(MONTH($AW382)=MONTH(BH$15),MONTH($AX382)=MONTH(BH$15)),
NETWORKDAYS.INTL($AW382,$AX382,1,_xlpm.VD)))),0)),
$DH382="месяц",
$DR382*BH382,
$DH382="неделя",
$DR382*BH382/7*(ROUNDUP((DAY(EOMONTH(BH$15,0)))/4,0))),
0)</f>
        <v/>
      </c>
      <c r="EB382" s="125">
        <f t="array" ref="EB382">
IFERROR(_xlfn.IFS(
$DH382="день_1",
$DR382*$BL382/($AX382-$AW382+1)*BI382*(DAY(EOMONTH(BI$15,0))),
$DH382="день_2",
$DR382/30*MAX(MIN($AX382,EOMONTH(BI$15,0))-MAX($AW382,BI$15)+1,),
$DH382="раб.день",
$DR382/30*(IFERROR(
_xlfn.LET(_xlpm.VD,
CHOOSE(
{1;2;3;4;5;6;7;8;9;10;11;12;13;14;15;16;17;18},
45658,45659,45660,45661,45662,45663,45664,45665,45711,45724,45778,45779,45785,45786,45820,45821,45965,46022),
_xlfn.LET(_xlpm.DD,
MAX(MIN($AX382,EOMONTH(BI$15,0))-MAX($AW382,BI$15),),
_xlfn.IFS(
AND(MONTH($AW382)=MONTH(BI$15),MONTH($AX382)&lt;&gt;MONTH(BI$15)),
NETWORKDAYS.INTL($AW382,$AW382+_xlpm.DD,1,_xlpm.VD),
AND(MONTH($AW382)&lt;&gt;MONTH(BI$15),MONTH($AX382)=MONTH(BI$15)),
NETWORKDAYS.INTL(($AX382)-_xlpm.DD,$AX382,1,_xlpm.VD),
AND(MONTH($AW382)&lt;MONTH(BI$15),MONTH($AX382)&gt;MONTH(BI$15)),
NETWORKDAYS.INTL((EOMONTH(BI$15-1,1))-_xlpm.DD,EOMONTH(BI$15-1,1),1,_xlpm.VD),
AND(MONTH($AW382)=MONTH(BI$15),MONTH($AX382)=MONTH(BI$15)),
NETWORKDAYS.INTL($AW382,$AX382,1,_xlpm.VD)))),0)),
$DH382="месяц",
$DR382*BI382,
$DH382="неделя",
$DR382*BI382/7*(ROUNDUP((DAY(EOMONTH(BI$15,0)))/4,0))),
0)</f>
        <v/>
      </c>
      <c r="EC382" s="125">
        <f t="array" ref="EC382">
IFERROR(_xlfn.IFS(
$DH382="день_1",
$DR382*$BL382/($AX382-$AW382+1)*BJ382*(DAY(EOMONTH(BJ$15,0))),
$DH382="день_2",
$DR382/30*MAX(MIN($AX382,EOMONTH(BJ$15,0))-MAX($AW382,BJ$15)+1,),
$DH382="раб.день",
$DR382/30*(IFERROR(
_xlfn.LET(_xlpm.VD,
CHOOSE(
{1;2;3;4;5;6;7;8;9;10;11;12;13;14;15;16;17;18},
45658,45659,45660,45661,45662,45663,45664,45665,45711,45724,45778,45779,45785,45786,45820,45821,45965,46022),
_xlfn.LET(_xlpm.DD,
MAX(MIN($AX382,EOMONTH(BJ$15,0))-MAX($AW382,BJ$15),),
_xlfn.IFS(
AND(MONTH($AW382)=MONTH(BJ$15),MONTH($AX382)&lt;&gt;MONTH(BJ$15)),
NETWORKDAYS.INTL($AW382,$AW382+_xlpm.DD,1,_xlpm.VD),
AND(MONTH($AW382)&lt;&gt;MONTH(BJ$15),MONTH($AX382)=MONTH(BJ$15)),
NETWORKDAYS.INTL(($AX382)-_xlpm.DD,$AX382,1,_xlpm.VD),
AND(MONTH($AW382)&lt;MONTH(BJ$15),MONTH($AX382)&gt;MONTH(BJ$15)),
NETWORKDAYS.INTL((EOMONTH(BJ$15-1,1))-_xlpm.DD,EOMONTH(BJ$15-1,1),1,_xlpm.VD),
AND(MONTH($AW382)=MONTH(BJ$15),MONTH($AX382)=MONTH(BJ$15)),
NETWORKDAYS.INTL($AW382,$AX382,1,_xlpm.VD)))),0)),
$DH382="месяц",
$DR382*BJ382,
$DH382="неделя",
$DR382*BJ382/7*(ROUNDUP((DAY(EOMONTH(BJ$15,0)))/4,0))),
0)</f>
        <v/>
      </c>
      <c r="ED382" s="125">
        <f t="array" ref="ED382">
IFERROR(_xlfn.IFS(
$DH382="день_1",
$DR382*$BL382/($AX382-$AW382+1)*BK382*(DAY(EOMONTH(BK$15,0))),
$DH382="день_2",
$DR382/30*MAX(MIN($AX382,EOMONTH(BK$15,0))-MAX($AW382,BK$15)+1,),
$DH382="раб.день",
$DR382/30*(IFERROR(
_xlfn.LET(_xlpm.VD,
CHOOSE(
{1;2;3;4;5;6;7;8;9;10;11;12;13;14;15;16;17;18},
45658,45659,45660,45661,45662,45663,45664,45665,45711,45724,45778,45779,45785,45786,45820,45821,45965,46022),
_xlfn.LET(_xlpm.DD,
MAX(MIN($AX382,EOMONTH(BK$15,0))-MAX($AW382,BK$15),),
_xlfn.IFS(
AND(MONTH($AW382)=MONTH(BK$15),MONTH($AX382)&lt;&gt;MONTH(BK$15)),
NETWORKDAYS.INTL($AW382,$AW382+_xlpm.DD,1,_xlpm.VD),
AND(MONTH($AW382)&lt;&gt;MONTH(BK$15),MONTH($AX382)=MONTH(BK$15)),
NETWORKDAYS.INTL(($AX382)-_xlpm.DD,$AX382,1,_xlpm.VD),
AND(MONTH($AW382)&lt;MONTH(BK$15),MONTH($AX382)&gt;MONTH(BK$15)),
NETWORKDAYS.INTL((EOMONTH(BK$15-1,1))-_xlpm.DD,EOMONTH(BK$15-1,1),1,_xlpm.VD),
AND(MONTH($AW382)=MONTH(BK$15),MONTH($AX382)=MONTH(BK$15)),
NETWORKDAYS.INTL($AW382,$AX382,1,_xlpm.VD)))),0)),
$DH382="месяц",
$DR382*BK382,
$DH382="неделя",
$DR382*BK382/7*(ROUNDUP((DAY(EOMONTH(BK$15,0)))/4,0))),
0)</f>
        <v/>
      </c>
      <c r="EE382" s="125">
        <f>SUM($DS382,$DT382,$DU382,$DV382,$DW382,$DX382,$DY382,$DZ382,$EA382,$EB382,$EC382,$ED382)</f>
        <v/>
      </c>
      <c r="EF382" s="125">
        <f>IFERROR(ROUND($EE382*(1+$EP382),2),0)</f>
        <v/>
      </c>
      <c r="EG382" s="128" t="n">
        <v>1</v>
      </c>
      <c r="EH382" s="126" t="n">
        <v>0</v>
      </c>
      <c r="EI382" s="126">
        <f>ROUND(SUM($EH382:$EH382)*SUM($AB382:$AB382)*$EG382,2)</f>
        <v/>
      </c>
      <c r="EJ382" s="126">
        <f>ROUND($EI382*(1+$EP382),2)</f>
        <v/>
      </c>
      <c r="EK382" s="126" t="n">
        <v>0</v>
      </c>
      <c r="EL382" s="126">
        <f>ROUND(SUM($EK382:$EK382)*SUM($AB382:$AB382)*$EG382,2)</f>
        <v/>
      </c>
      <c r="EM382" s="126">
        <f>ROUND($EL382*(1+$EP382),2)</f>
        <v/>
      </c>
      <c r="EN382" s="126">
        <f>SUM($EE382,$EI382,$EL382)</f>
        <v/>
      </c>
      <c r="EO382" s="126">
        <f>SUM($EF382,$EJ382,$EM382)</f>
        <v/>
      </c>
      <c r="EP382" s="59" t="inlineStr">
        <is>
          <t>20%</t>
        </is>
      </c>
      <c r="EQ382" s="59" t="n"/>
      <c r="ER382" s="60">
        <f t="array" ref="ER382">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MATCH(ES382,
{"AMS";"RussOutdoor";"HD Outdoor";"Ingroup";"IQ";"Ledproduction";"LisChannel";"Logic";"Media-PPL";"NovikovTV | НовиковТВ";"SMA";"SOK";"КрокусТВ | CrocusTV | IndoorTV";"Сити";"ТЯК Москва"},
0)),"")</f>
        <v/>
      </c>
      <c r="ES382" s="60" t="n"/>
      <c r="ET382" s="60">
        <f t="array" ref="ET382">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MATCH(ES382,
{"AMS";"RussOutdoor";"HD Outdoor";"Ingroup";"IQ";"Ledproduction";"LisChannel";"Logic";"Media-PPL";"NovikovTV | НовиковТВ";"SMA";"SOK";"КрокусТВ | CrocusTV | IndoorTV";"Сити";"ТЯК Москва"},
0)),"")</f>
        <v/>
      </c>
      <c r="EU382" s="60" t="n"/>
      <c r="EV382" s="60" t="n"/>
      <c r="EX382" s="110">
        <f t="array" ref="EX382">
($AR382/30
+N("ТРАФИК ПЛОЩАДКИ"))*
(IFERROR(
_xlfn.LET(
_xlpm.GPR,
HLOOKUP($L382,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(MATCH($T382,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IF($Q382="цифровой",_xlpm.GPR/$AG382,_xlpm.GPR/60)),
0)
+N("DWELL TIME"))*
(IF($AB382=0,0,IF($AB382=1,0.3,IF($AB382=2,0.5,IF($AB382&gt;2,1))))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_xlfn.IFS($AC382="да",1.2,$AC382="нет",1)*
_xlfn.IFS($AD382="да",1.2,$AD382="нет",1)*
IF(R382="статический",1,1.2)*
$X382*
INDEX(
{1.2;1;1.2;1.2;1;1.2;1.2;1.2;1.2;1.2;1.2;1;1.2;1.2;1.2;1.2;1;1;1.2;1.2;1.2;1;1;1;1;1.2;1.2;1.2;1.2;1;1;1;1;1.2;1.2;1.2;1.2;1.2;1.2;1.2;1.2;1;1;1.2;1;1;1;1;1.5;1;1;1.5;1.5;1.2},
MATCH($Q382,_xlpm.MI,0)))&gt;{0.02;0.04;0.06;0.1;0.2;0.4;0.6;0.8;1;2;4;6})),
{0;1;2;3;4;5;6;7;8;9;10;11;12},
0)))
+N("КОЭФФИЦИЕНТ КОНТАКТА"))))*
(_xlfn.IFS($X382&lt;0.1,$X382/1000,$X382&gt;25,5.2,AND($X382&gt;=0.1,$X382&lt;=25),(($X382*2+0.1)/10)*($X382/10)))*
IFERROR((_xlfn.LET(
_xlpm.MA,
{0;0.8;0.85;0.9;0.95;1},
_xlpm.MAA,
{0;1;2;3;4;5},
INDEX(_xlpm.MA,MATCH(SUMPRODUCT(--((IF(ROUND(_xlpm.MAA,1)&gt;5,5,ROUND($AB382,1)))&gt;{0;1;2;3;4;5})),_xlpm.MAA,0)))
+N("КОЭФФИЦИЕНТ КОЛ-ВО КОНСТРУКЦИЙ")),1)*
$AB382,0))*
(IF($Q382="цифровой",$AG382/15*$AI382,1)
+N("ДЛЯ ЦИФРЫ"))</f>
        <v/>
      </c>
      <c r="EY382" s="110">
        <f>IFERROR(EX382*AY382,0)</f>
        <v/>
      </c>
      <c r="EZ382" s="131">
        <f>IFERROR(DP382/EY382*1000,0)</f>
        <v/>
      </c>
      <c r="FA382" s="112">
        <f>IFERROR(FC382/FB382,0)</f>
        <v/>
      </c>
      <c r="FB382" s="112">
        <f>IFERROR((FC382/(EY382/FF382*#REF!))*0.825,0)</f>
        <v/>
      </c>
      <c r="FC382" s="112">
        <f>IFERROR(((EX382*30/AR382)*100)/30,0)</f>
        <v/>
      </c>
      <c r="FD382" s="112">
        <f>IFERROR(EY382/G382*100%,0)</f>
        <v/>
      </c>
      <c r="FE382" s="112">
        <f>IFERROR(FD382/FC382*100%,0)</f>
        <v/>
      </c>
      <c r="FF382" s="110">
        <f>IFERROR(AR382/30*AY382,0)</f>
        <v/>
      </c>
    </row>
    <row r="383" ht="13" customHeight="1">
      <c r="A383" s="59" t="n"/>
      <c r="B383" s="60" t="n"/>
      <c r="C383" s="60" t="n"/>
      <c r="D383" s="60">
        <f t="array" ref="D383">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MATCH($E383,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83" s="60">
        <f t="array" ref="E383">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MATCH($F383,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83" s="60" t="inlineStr"/>
      <c r="G383" s="60" t="n"/>
      <c r="H383" s="60">
        <f t="array" ref="H383">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MATCH($I383,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83" s="60" t="n"/>
      <c r="J383" s="60" t="n"/>
      <c r="K383" s="60" t="n"/>
      <c r="L383" s="60" t="n"/>
      <c r="M383" s="60" t="n"/>
      <c r="N383" s="60" t="n"/>
      <c r="O383" s="60" t="n"/>
      <c r="P383" s="60">
        <f t="array" ref="P383">
_xlfn.IFS(
ISNUMBER(MATCH($Q383,{"шелфбаннер","разделитель","монетница","чековая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ISNUMBER(MATCH($Q383,{"LED/LCD","видеокулер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ISNUMBER(MATCH($Q383,{"автомобиль","машина","выставочное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ISNUMBER(MATCH($Q383,{"билборд","лифтовая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ISNUMBER(MATCH($Q383,{"навигация","подвесной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ISNUMBER(MATCH($Q383,{"движущаяся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ISNUMBER(MATCH($Q383,{"каталог","журнал"},)),
"Пресса",
$Q383="","")</f>
        <v/>
      </c>
      <c r="Q383" s="60" t="n"/>
      <c r="R383" s="60">
        <f t="array" ref="R383">
IFERROR(
_xlfn.IFS(
OR(ISNUMBER(MATCH($Q383,{"экспозиция","макет","стенд","автостенд","авто стенд","выставочное пространство","выставочные стенды","модульные выставочные стенды","3Д конструкция","3D конструкция"},)),P383="Экспонирование"),
"нестандартный",
ISNUMBER(MATCH($Q383,{"скроллер","призматрон"},)),
"динамический",
$P383="Видео",
"цифровой",
OR($P383="Пресса",$P383="Щит",$P383="POSm",$P383="Подвес",$P383="Брендирование/оклейка"),
"статический"),"")</f>
        <v/>
      </c>
      <c r="S383" s="59" t="n"/>
      <c r="T383" s="60" t="n"/>
      <c r="U383" s="60" t="n"/>
      <c r="V383" s="60">
        <f>
IF(P383="Видео",
"цифровой постер/ролик",
IF(ISNUMBER(MATCH(Q383,{"короб световой","короб световой | лайтбокс","короб световой | кристалайт","лайтбокс","лайт бокс","кристалайт","LB","lightbox"},)),
"бэклит",
IF(P383="Брендирование/оклейка",
"перфарированная пленка/самоклейка",
IF(P383="Экспонирование",
"под запрос",
IF(P383="Подвес",
"баннер/ткань",
"")))))</f>
        <v/>
      </c>
      <c r="W383" s="59" t="n"/>
      <c r="X383" s="59" t="n"/>
      <c r="Y383" s="59" t="n"/>
      <c r="Z383" s="61" t="n"/>
      <c r="AA383" s="61" t="n"/>
      <c r="AB383" s="61">
        <f>IF(BL383&gt;0,Z383,0)</f>
        <v/>
      </c>
      <c r="AC383" s="59" t="n"/>
      <c r="AD383" s="59" t="n"/>
      <c r="AE383" s="59" t="n"/>
      <c r="AF383" s="59" t="n"/>
      <c r="AG383" s="59" t="n"/>
      <c r="AH383" s="59" t="n"/>
      <c r="AI383" s="59" t="n"/>
      <c r="AJ383" s="59" t="n"/>
      <c r="AK383" s="59" t="n"/>
      <c r="AL383" s="62">
        <f>IFERROR(IF(OR(R383="статический",R383="динамический",R383="нестандартный",R383="",R383=""),"-",IF(AND(AH383="-",AI383="-"),"-",AK383*3600/AH383*AI383)),"-")</f>
        <v/>
      </c>
      <c r="AM383" s="62">
        <f>IFERROR(IF(OR(R383="статический",R383="динамический",R383="",R383="", R383="BTL",R383="нестандартный"),"-",AG383*AI383*AL383/60),"-")</f>
        <v/>
      </c>
      <c r="AN383" s="63">
        <f>IFERROR(IF(AH383="","-",AG383*AI383/AH383),"-")</f>
        <v/>
      </c>
      <c r="AO383" s="59">
        <f>IFERROR(IF(OR($R383="статический",$R383="динамический",$R383="",$R383="",$R383="BTL",$R383="нестандартный"),"-",$AL383*$AY383),"-")</f>
        <v/>
      </c>
      <c r="AP383" s="62">
        <f>IFERROR(IF(OR($R383="статический",$R383="динамический",$R383="",$R383="",$R383="BTL",$R383="нестандартный"),"-",$AM383*AY383),"-")</f>
        <v/>
      </c>
      <c r="AQ383" s="64" t="n"/>
      <c r="AR383" s="61" t="n"/>
      <c r="AS383" s="61" t="n"/>
      <c r="AT383" s="61" t="n"/>
      <c r="AU383" s="65" t="n"/>
      <c r="AV383" s="124">
        <f>IFERROR(DR383/AT383*1000,"n/a")</f>
        <v/>
      </c>
      <c r="AW383" s="67" t="n"/>
      <c r="AX383" s="67" t="n"/>
      <c r="AY383" s="43">
        <f>IFERROR(IF(OR($AW383="",$AX383=""),"",_xlfn.DAYS($AX383+1,$AW383)),"")</f>
        <v/>
      </c>
      <c r="AZ383" s="68">
        <f t="array" ref="AZ383">
_xlfn.LET(_xlpm.COEFF,
IF($AW383+$AX383=0,0,IF(MAX(MIN($AX383,EOMONTH(AZ$15,0))-MAX($AW383,AZ$15)+1,)&gt;0,1,0)),
_xlfn.IFS(
$ES383="LisChannel",
_xlpm.COEFF*
INDEX({1;1;1.2;1.2;1;1;1;1;1.2;1.2;1.2;1.2},
MATCH(MONTH(AZ$15),
{1,2,3,4,5,6,7,8,9,10,11,12})),
CONCATENATE($ES383," ",$L383)="RussOutdoor метро",
_xlpm.COEFF*
INDEX({0.8;0.9;1.1;1.1;1;1;1;1;1.1;1.1;1.1;1.1},
MATCH(MONTH(AZ$15),
{1,2,3,4,5,6,7,8,9,10,11,12})),
$ES383&lt;&gt;"LisChannel",
_xlpm.COEFF,
$ES383&lt;&gt;"RussOutdoor",
_xlpm.COEFF))</f>
        <v/>
      </c>
      <c r="BA383" s="68">
        <f t="array" ref="BA383">
_xlfn.LET(_xlpm.COEFF,
IF($AW383+$AX383=0,0,IF(MAX(MIN($AX383,EOMONTH(BA$15,0))-MAX($AW383,BA$15)+1,)&gt;0,1,0)),
_xlfn.IFS(
$ES383="LisChannel",
_xlpm.COEFF*
INDEX({1;1;1.2;1.2;1;1;1;1;1.2;1.2;1.2;1.2},
MATCH(MONTH(BA$15),
{1,2,3,4,5,6,7,8,9,10,11,12})),
CONCATENATE($ES383," ",$L383)="RussOutdoor метро",
_xlpm.COEFF*
INDEX({0.8;0.9;1.1;1.1;1;1;1;1;1.1;1.1;1.1;1.1},
MATCH(MONTH(BA$15),
{1,2,3,4,5,6,7,8,9,10,11,12})),
$ES383&lt;&gt;"LisChannel",
_xlpm.COEFF,
$ES383&lt;&gt;"RussOutdoor",
_xlpm.COEFF))</f>
        <v/>
      </c>
      <c r="BB383" s="68">
        <f t="array" ref="BB383">
_xlfn.LET(_xlpm.COEFF,
IF($AW383+$AX383=0,0,IF(MAX(MIN($AX383,EOMONTH(BB$15,0))-MAX($AW383,BB$15)+1,)&gt;0,1,0)),
_xlfn.IFS(
$ES383="LisChannel",
_xlpm.COEFF*
INDEX({1;1;1.2;1.2;1;1;1;1;1.2;1.2;1.2;1.2},
MATCH(MONTH(BB$15),
{1,2,3,4,5,6,7,8,9,10,11,12})),
CONCATENATE($ES383," ",$L383)="RussOutdoor метро",
_xlpm.COEFF*
INDEX({0.8;0.9;1.1;1.1;1;1;1;1;1.1;1.1;1.1;1.1},
MATCH(MONTH(BB$15),
{1,2,3,4,5,6,7,8,9,10,11,12})),
$ES383&lt;&gt;"LisChannel",
_xlpm.COEFF,
$ES383&lt;&gt;"RussOutdoor",
_xlpm.COEFF))</f>
        <v/>
      </c>
      <c r="BC383" s="68">
        <f t="array" ref="BC383">
_xlfn.LET(_xlpm.COEFF,
IF($AW383+$AX383=0,0,IF(MAX(MIN($AX383,EOMONTH(BC$15,0))-MAX($AW383,BC$15)+1,)&gt;0,1,0)),
_xlfn.IFS(
$ES383="LisChannel",
_xlpm.COEFF*
INDEX({1;1;1.2;1.2;1;1;1;1;1.2;1.2;1.2;1.2},
MATCH(MONTH(BC$15),
{1,2,3,4,5,6,7,8,9,10,11,12})),
CONCATENATE($ES383," ",$L383)="RussOutdoor метро",
_xlpm.COEFF*
INDEX({0.8;0.9;1.1;1.1;1;1;1;1;1.1;1.1;1.1;1.1},
MATCH(MONTH(BC$15),
{1,2,3,4,5,6,7,8,9,10,11,12})),
$ES383&lt;&gt;"LisChannel",
_xlpm.COEFF,
$ES383&lt;&gt;"RussOutdoor",
_xlpm.COEFF))</f>
        <v/>
      </c>
      <c r="BD383" s="68">
        <f t="array" ref="BD383">
_xlfn.LET(_xlpm.COEFF,
IF($AW383+$AX383=0,0,IF(MAX(MIN($AX383,EOMONTH(BD$15,0))-MAX($AW383,BD$15)+1,)&gt;0,1,0)),
_xlfn.IFS(
$ES383="LisChannel",
_xlpm.COEFF*
INDEX({1;1;1.2;1.2;1;1;1;1;1.2;1.2;1.2;1.2},
MATCH(MONTH(BD$15),
{1,2,3,4,5,6,7,8,9,10,11,12})),
CONCATENATE($ES383," ",$L383)="RussOutdoor метро",
_xlpm.COEFF*
INDEX({0.8;0.9;1.1;1.1;1;1;1;1;1.1;1.1;1.1;1.1},
MATCH(MONTH(BD$15),
{1,2,3,4,5,6,7,8,9,10,11,12})),
$ES383&lt;&gt;"LisChannel",
_xlpm.COEFF,
$ES383&lt;&gt;"RussOutdoor",
_xlpm.COEFF))</f>
        <v/>
      </c>
      <c r="BE383" s="68">
        <f t="array" ref="BE383">
_xlfn.LET(_xlpm.COEFF,
IF($AW383+$AX383=0,0,IF(MAX(MIN($AX383,EOMONTH(BE$15,0))-MAX($AW383,BE$15)+1,)&gt;0,1,0)),
_xlfn.IFS(
$ES383="LisChannel",
_xlpm.COEFF*
INDEX({1;1;1.2;1.2;1;1;1;1;1.2;1.2;1.2;1.2},
MATCH(MONTH(BE$15),
{1,2,3,4,5,6,7,8,9,10,11,12})),
CONCATENATE($ES383," ",$L383)="RussOutdoor метро",
_xlpm.COEFF*
INDEX({0.8;0.9;1.1;1.1;1;1;1;1;1.1;1.1;1.1;1.1},
MATCH(MONTH(BE$15),
{1,2,3,4,5,6,7,8,9,10,11,12})),
$ES383&lt;&gt;"LisChannel",
_xlpm.COEFF,
$ES383&lt;&gt;"RussOutdoor",
_xlpm.COEFF))</f>
        <v/>
      </c>
      <c r="BF383" s="68">
        <f t="array" ref="BF383">
_xlfn.LET(_xlpm.COEFF,
IF($AW383+$AX383=0,0,IF(MAX(MIN($AX383,EOMONTH(BF$15,0))-MAX($AW383,BF$15)+1,)&gt;0,1,0)),
_xlfn.IFS(
$ES383="LisChannel",
_xlpm.COEFF*
INDEX({1;1;1.2;1.2;1;1;1;1;1.2;1.2;1.2;1.2},
MATCH(MONTH(BF$15),
{1,2,3,4,5,6,7,8,9,10,11,12})),
CONCATENATE($ES383," ",$L383)="RussOutdoor метро",
_xlpm.COEFF*
INDEX({0.8;0.9;1.1;1.1;1;1;1;1;1.1;1.1;1.1;1.1},
MATCH(MONTH(BF$15),
{1,2,3,4,5,6,7,8,9,10,11,12})),
$ES383&lt;&gt;"LisChannel",
_xlpm.COEFF,
$ES383&lt;&gt;"RussOutdoor",
_xlpm.COEFF))</f>
        <v/>
      </c>
      <c r="BG383" s="68">
        <f t="array" ref="BG383">
_xlfn.LET(_xlpm.COEFF,
IF($AW383+$AX383=0,0,IF(MAX(MIN($AX383,EOMONTH(BG$15,0))-MAX($AW383,BG$15)+1,)&gt;0,1,0)),
_xlfn.IFS(
$ES383="LisChannel",
_xlpm.COEFF*
INDEX({1;1;1.2;1.2;1;1;1;1;1.2;1.2;1.2;1.2},
MATCH(MONTH(BG$15),
{1,2,3,4,5,6,7,8,9,10,11,12})),
CONCATENATE($ES383," ",$L383)="RussOutdoor метро",
_xlpm.COEFF*
INDEX({0.8;0.9;1.1;1.1;1;1;1;1;1.1;1.1;1.1;1.1},
MATCH(MONTH(BG$15),
{1,2,3,4,5,6,7,8,9,10,11,12})),
$ES383&lt;&gt;"LisChannel",
_xlpm.COEFF,
$ES383&lt;&gt;"RussOutdoor",
_xlpm.COEFF))</f>
        <v/>
      </c>
      <c r="BH383" s="68">
        <f t="array" ref="BH383">
_xlfn.LET(_xlpm.COEFF,
IF($AW383+$AX383=0,0,IF(MAX(MIN($AX383,EOMONTH(BH$15,0))-MAX($AW383,BH$15)+1,)&gt;0,1,0)),
_xlfn.IFS(
$ES383="LisChannel",
_xlpm.COEFF*
INDEX({1;1;1.2;1.2;1;1;1;1;1.2;1.2;1.2;1.2},
MATCH(MONTH(BH$15),
{1,2,3,4,5,6,7,8,9,10,11,12})),
CONCATENATE($ES383," ",$L383)="RussOutdoor метро",
_xlpm.COEFF*
INDEX({0.8;0.9;1.1;1.1;1;1;1;1;1.1;1.1;1.1;1.1},
MATCH(MONTH(BH$15),
{1,2,3,4,5,6,7,8,9,10,11,12})),
$ES383&lt;&gt;"LisChannel",
_xlpm.COEFF,
$ES383&lt;&gt;"RussOutdoor",
_xlpm.COEFF))</f>
        <v/>
      </c>
      <c r="BI383" s="68">
        <f t="array" ref="BI383">
_xlfn.LET(_xlpm.COEFF,
IF($AW383+$AX383=0,0,IF(MAX(MIN($AX383,EOMONTH(BI$15,0))-MAX($AW383,BI$15)+1,)&gt;0,1,0)),
_xlfn.IFS(
$ES383="LisChannel",
_xlpm.COEFF*
INDEX({1;1;1.2;1.2;1;1;1;1;1.2;1.2;1.2;1.2},
MATCH(MONTH(BI$15),
{1,2,3,4,5,6,7,8,9,10,11,12})),
CONCATENATE($ES383," ",$L383)="RussOutdoor метро",
_xlpm.COEFF*
INDEX({0.8;0.9;1.1;1.1;1;1;1;1;1.1;1.1;1.1;1.1},
MATCH(MONTH(BI$15),
{1,2,3,4,5,6,7,8,9,10,11,12})),
$ES383&lt;&gt;"LisChannel",
_xlpm.COEFF,
$ES383&lt;&gt;"RussOutdoor",
_xlpm.COEFF))</f>
        <v/>
      </c>
      <c r="BJ383" s="68">
        <f t="array" ref="BJ383">
_xlfn.LET(_xlpm.COEFF,
IF($AW383+$AX383=0,0,IF(MAX(MIN($AX383,EOMONTH(BJ$15,0))-MAX($AW383,BJ$15)+1,)&gt;0,1,0)),
_xlfn.IFS(
$ES383="LisChannel",
_xlpm.COEFF*
INDEX({1;1;1.2;1.2;1;1;1;1;1.2;1.2;1.2;1.2},
MATCH(MONTH(BJ$15),
{1,2,3,4,5,6,7,8,9,10,11,12})),
CONCATENATE($ES383," ",$L383)="RussOutdoor метро",
_xlpm.COEFF*
INDEX({0.8;0.9;1.1;1.1;1;1;1;1;1.1;1.1;1.1;1.1},
MATCH(MONTH(BJ$15),
{1,2,3,4,5,6,7,8,9,10,11,12})),
$ES383&lt;&gt;"LisChannel",
_xlpm.COEFF,
$ES383&lt;&gt;"RussOutdoor",
_xlpm.COEFF))</f>
        <v/>
      </c>
      <c r="BK383" s="68">
        <f t="array" ref="BK383">
_xlfn.LET(_xlpm.COEFF,
IF($AW383+$AX383=0,0,IF(MAX(MIN($AX383,EOMONTH(BK$15,0))-MAX($AW383,BK$15)+1,)&gt;0,1,0)),
_xlfn.IFS(
$ES383="LisChannel",
_xlpm.COEFF*
INDEX({1;1;1.2;1.2;1;1;1;1;1.2;1.2;1.2;1.2},
MATCH(MONTH(BK$15),
{1,2,3,4,5,6,7,8,9,10,11,12})),
CONCATENATE($ES383," ",$L383)="RussOutdoor метро",
_xlpm.COEFF*
INDEX({0.8;0.9;1.1;1.1;1;1;1;1;1.1;1.1;1.1;1.1},
MATCH(MONTH(BK$15),
{1,2,3,4,5,6,7,8,9,10,11,12})),
$ES383&lt;&gt;"LisChannel",
_xlpm.COEFF,
$ES383&lt;&gt;"RussOutdoor",
_xlpm.COEFF))</f>
        <v/>
      </c>
      <c r="BL383" s="62">
        <f>COUNTIFS($AZ383:$BK383,"&gt;0")</f>
        <v/>
      </c>
      <c r="BM383" s="65" t="n"/>
      <c r="BN383" s="125">
        <f>$DJ383</f>
        <v/>
      </c>
      <c r="BO383" s="63">
        <f>$DQ383</f>
        <v/>
      </c>
      <c r="BP383" s="125">
        <f>
IFERROR(
IF($BL383=0,0,
$BN383*(1-$BO383)),
0)</f>
        <v/>
      </c>
      <c r="BQ383" s="125">
        <f t="array" ref="BQ383">
IFERROR(
_xlfn.IFS(
$DH383="день_1",
$BP383*$BL383/($AX383-$AW383+1)*AZ383*(DAY(EOMONTH(AZ$15,0))),
$DH383="день_2",
$BP383/30*MAX(MIN($AX383,EOMONTH(AZ$15,0))-MAX($AW383,AZ$15)+1,),
$DH383="раб.день",
$BP383/30*(IFERROR(
_xlfn.LET(_xlpm.VD,
CHOOSE(
{1;2;3;4;5;6;7;8;9;10;11;12;13;14;15;16;17;18},
45658,45659,45660,45661,45662,45663,45664,45665,45711,45724,45778,45779,45785,45786,45820,45821,45965,46022),
_xlfn.LET(_xlpm.DD,
MAX(MIN($AX383,EOMONTH(AZ$15,0))-MAX($AW383,AZ$15),),
_xlfn.IFS(
AND(MONTH($AW383)=MONTH(AZ$15),MONTH($AX383)&lt;&gt;MONTH(AZ$15)),
NETWORKDAYS.INTL($AW383,$AW383+_xlpm.DD,1,_xlpm.VD),
AND(MONTH($AW383)&lt;&gt;MONTH(AZ$15),MONTH($AX383)=MONTH(AZ$15)),
NETWORKDAYS.INTL(($AX383)-_xlpm.DD,$AX383,1,_xlpm.VD),
AND(MONTH($AW383)&lt;MONTH(AZ$15),MONTH($AX383)&gt;MONTH(AZ$15)),
NETWORKDAYS.INTL((EOMONTH(AZ$15-1,1))-_xlpm.DD,EOMONTH(AZ$15-1,1),1,_xlpm.VD),
AND(MONTH($AW383)=MONTH(AZ$15),MONTH($AX383)=MONTH(AZ$15)),
NETWORKDAYS.INTL($AW383,$AX383,1,_xlpm.VD)))),0)),
$DH383="месяц",
$BP383*AZ383,
$DH383="неделя",
$BP383*AZ383/7*(ROUNDUP((DAY(EOMONTH(AZ$15,0)))/4,0))),
0)</f>
        <v/>
      </c>
      <c r="BR383" s="125">
        <f t="array" ref="BR383">
IFERROR(
_xlfn.IFS(
$DH383="день_1",
$BP383*$BL383/($AX383-$AW383+1)*BA383*(DAY(EOMONTH(BA$15,0))),
$DH383="день_2",
$BP383/30*MAX(MIN($AX383,EOMONTH(BA$15,0))-MAX($AW383,BA$15)+1,),
$DH383="раб.день",
$BP383/30*(IFERROR(
_xlfn.LET(_xlpm.VD,
CHOOSE(
{1;2;3;4;5;6;7;8;9;10;11;12;13;14;15;16;17;18},
45658,45659,45660,45661,45662,45663,45664,45665,45711,45724,45778,45779,45785,45786,45820,45821,45965,46022),
_xlfn.LET(_xlpm.DD,
MAX(MIN($AX383,EOMONTH(BA$15,0))-MAX($AW383,BA$15),),
_xlfn.IFS(
AND(MONTH($AW383)=MONTH(BA$15),MONTH($AX383)&lt;&gt;MONTH(BA$15)),
NETWORKDAYS.INTL($AW383,$AW383+_xlpm.DD,1,_xlpm.VD),
AND(MONTH($AW383)&lt;&gt;MONTH(BA$15),MONTH($AX383)=MONTH(BA$15)),
NETWORKDAYS.INTL(($AX383)-_xlpm.DD,$AX383,1,_xlpm.VD),
AND(MONTH($AW383)&lt;MONTH(BA$15),MONTH($AX383)&gt;MONTH(BA$15)),
NETWORKDAYS.INTL((EOMONTH(BA$15-1,1))-_xlpm.DD,EOMONTH(BA$15-1,1),1,_xlpm.VD),
AND(MONTH($AW383)=MONTH(BA$15),MONTH($AX383)=MONTH(BA$15)),
NETWORKDAYS.INTL($AW383,$AX383,1,_xlpm.VD)))),0)),
$DH383="месяц",
$BP383*BA383,
$DH383="неделя",
$BP383*BA383/7*(ROUNDUP((DAY(EOMONTH(BA$15,0)))/4,0))),
0)</f>
        <v/>
      </c>
      <c r="BS383" s="125">
        <f t="array" ref="BS383">
IFERROR(
_xlfn.IFS(
$DH383="день_1",
$BP383*$BL383/($AX383-$AW383+1)*BB383*(DAY(EOMONTH(BB$15,0))),
$DH383="день_2",
$BP383/30*MAX(MIN($AX383,EOMONTH(BB$15,0))-MAX($AW383,BB$15)+1,),
$DH383="раб.день",
$BP383/30*(IFERROR(
_xlfn.LET(_xlpm.VD,
CHOOSE(
{1;2;3;4;5;6;7;8;9;10;11;12;13;14;15;16;17;18},
45658,45659,45660,45661,45662,45663,45664,45665,45711,45724,45778,45779,45785,45786,45820,45821,45965,46022),
_xlfn.LET(_xlpm.DD,
MAX(MIN($AX383,EOMONTH(BB$15,0))-MAX($AW383,BB$15),),
_xlfn.IFS(
AND(MONTH($AW383)=MONTH(BB$15),MONTH($AX383)&lt;&gt;MONTH(BB$15)),
NETWORKDAYS.INTL($AW383,$AW383+_xlpm.DD,1,_xlpm.VD),
AND(MONTH($AW383)&lt;&gt;MONTH(BB$15),MONTH($AX383)=MONTH(BB$15)),
NETWORKDAYS.INTL(($AX383)-_xlpm.DD,$AX383,1,_xlpm.VD),
AND(MONTH($AW383)&lt;MONTH(BB$15),MONTH($AX383)&gt;MONTH(BB$15)),
NETWORKDAYS.INTL((EOMONTH(BB$15-1,1))-_xlpm.DD,EOMONTH(BB$15-1,1),1,_xlpm.VD),
AND(MONTH($AW383)=MONTH(BB$15),MONTH($AX383)=MONTH(BB$15)),
NETWORKDAYS.INTL($AW383,$AX383,1,_xlpm.VD)))),0)),
$DH383="месяц",
$BP383*BB383,
$DH383="неделя",
$BP383*BB383/7*(ROUNDUP((DAY(EOMONTH(BB$15,0)))/4,0))),
0)</f>
        <v/>
      </c>
      <c r="BT383" s="125">
        <f t="array" ref="BT383">
IFERROR(
_xlfn.IFS(
$DH383="день_1",
$BP383*$BL383/($AX383-$AW383+1)*BC383*(DAY(EOMONTH(BC$15,0))),
$DH383="день_2",
$BP383/30*MAX(MIN($AX383,EOMONTH(BC$15,0))-MAX($AW383,BC$15)+1,),
$DH383="раб.день",
$BP383/30*(IFERROR(
_xlfn.LET(_xlpm.VD,
CHOOSE(
{1;2;3;4;5;6;7;8;9;10;11;12;13;14;15;16;17;18},
45658,45659,45660,45661,45662,45663,45664,45665,45711,45724,45778,45779,45785,45786,45820,45821,45965,46022),
_xlfn.LET(_xlpm.DD,
MAX(MIN($AX383,EOMONTH(BC$15,0))-MAX($AW383,BC$15),),
_xlfn.IFS(
AND(MONTH($AW383)=MONTH(BC$15),MONTH($AX383)&lt;&gt;MONTH(BC$15)),
NETWORKDAYS.INTL($AW383,$AW383+_xlpm.DD,1,_xlpm.VD),
AND(MONTH($AW383)&lt;&gt;MONTH(BC$15),MONTH($AX383)=MONTH(BC$15)),
NETWORKDAYS.INTL(($AX383)-_xlpm.DD,$AX383,1,_xlpm.VD),
AND(MONTH($AW383)&lt;MONTH(BC$15),MONTH($AX383)&gt;MONTH(BC$15)),
NETWORKDAYS.INTL((EOMONTH(BC$15-1,1))-_xlpm.DD,EOMONTH(BC$15-1,1),1,_xlpm.VD),
AND(MONTH($AW383)=MONTH(BC$15),MONTH($AX383)=MONTH(BC$15)),
NETWORKDAYS.INTL($AW383,$AX383,1,_xlpm.VD)))),0)),
$DH383="месяц",
$BP383*BC383,
$DH383="неделя",
$BP383*BC383/7*(ROUNDUP((DAY(EOMONTH(BC$15,0)))/4,0))),
0)</f>
        <v/>
      </c>
      <c r="BU383" s="125">
        <f t="array" ref="BU383">
IFERROR(
_xlfn.IFS(
$DH383="день_1",
$BP383*$BL383/($AX383-$AW383+1)*BD383*(DAY(EOMONTH(BD$15,0))),
$DH383="день_2",
$BP383/30*MAX(MIN($AX383,EOMONTH(BD$15,0))-MAX($AW383,BD$15)+1,),
$DH383="раб.день",
$BP383/30*(IFERROR(
_xlfn.LET(_xlpm.VD,
CHOOSE(
{1;2;3;4;5;6;7;8;9;10;11;12;13;14;15;16;17;18},
45658,45659,45660,45661,45662,45663,45664,45665,45711,45724,45778,45779,45785,45786,45820,45821,45965,46022),
_xlfn.LET(_xlpm.DD,
MAX(MIN($AX383,EOMONTH(BD$15,0))-MAX($AW383,BD$15),),
_xlfn.IFS(
AND(MONTH($AW383)=MONTH(BD$15),MONTH($AX383)&lt;&gt;MONTH(BD$15)),
NETWORKDAYS.INTL($AW383,$AW383+_xlpm.DD,1,_xlpm.VD),
AND(MONTH($AW383)&lt;&gt;MONTH(BD$15),MONTH($AX383)=MONTH(BD$15)),
NETWORKDAYS.INTL(($AX383)-_xlpm.DD,$AX383,1,_xlpm.VD),
AND(MONTH($AW383)&lt;MONTH(BD$15),MONTH($AX383)&gt;MONTH(BD$15)),
NETWORKDAYS.INTL((EOMONTH(BD$15-1,1))-_xlpm.DD,EOMONTH(BD$15-1,1),1,_xlpm.VD),
AND(MONTH($AW383)=MONTH(BD$15),MONTH($AX383)=MONTH(BD$15)),
NETWORKDAYS.INTL($AW383,$AX383,1,_xlpm.VD)))),0)),
$DH383="месяц",
$BP383*BD383,
$DH383="неделя",
$BP383*BD383/7*(ROUNDUP((DAY(EOMONTH(BD$15,0)))/4,0))),
0)</f>
        <v/>
      </c>
      <c r="BV383" s="125">
        <f t="array" ref="BV383">
IFERROR(
_xlfn.IFS(
$DH383="день_1",
$BP383*$BL383/($AX383-$AW383+1)*BE383*(DAY(EOMONTH(BE$15,0))),
$DH383="день_2",
$BP383/30*MAX(MIN($AX383,EOMONTH(BE$15,0))-MAX($AW383,BE$15)+1,),
$DH383="раб.день",
$BP383/30*(IFERROR(
_xlfn.LET(_xlpm.VD,
CHOOSE(
{1;2;3;4;5;6;7;8;9;10;11;12;13;14;15;16;17;18},
45658,45659,45660,45661,45662,45663,45664,45665,45711,45724,45778,45779,45785,45786,45820,45821,45965,46022),
_xlfn.LET(_xlpm.DD,
MAX(MIN($AX383,EOMONTH(BE$15,0))-MAX($AW383,BE$15),),
_xlfn.IFS(
AND(MONTH($AW383)=MONTH(BE$15),MONTH($AX383)&lt;&gt;MONTH(BE$15)),
NETWORKDAYS.INTL($AW383,$AW383+_xlpm.DD,1,_xlpm.VD),
AND(MONTH($AW383)&lt;&gt;MONTH(BE$15),MONTH($AX383)=MONTH(BE$15)),
NETWORKDAYS.INTL(($AX383)-_xlpm.DD,$AX383,1,_xlpm.VD),
AND(MONTH($AW383)&lt;MONTH(BE$15),MONTH($AX383)&gt;MONTH(BE$15)),
NETWORKDAYS.INTL((EOMONTH(BE$15-1,1))-_xlpm.DD,EOMONTH(BE$15-1,1),1,_xlpm.VD),
AND(MONTH($AW383)=MONTH(BE$15),MONTH($AX383)=MONTH(BE$15)),
NETWORKDAYS.INTL($AW383,$AX383,1,_xlpm.VD)))),0)),
$DH383="месяц",
$BP383*BE383,
$DH383="неделя",
$BP383*BE383/7*(ROUNDUP((DAY(EOMONTH(BE$15,0)))/4,0))),
0)</f>
        <v/>
      </c>
      <c r="BW383" s="125">
        <f t="array" ref="BW383">
IFERROR(
_xlfn.IFS(
$DH383="день_1",
$BP383*$BL383/($AX383-$AW383+1)*BF383*(DAY(EOMONTH(BF$15,0))),
$DH383="день_2",
$BP383/30*MAX(MIN($AX383,EOMONTH(BF$15,0))-MAX($AW383,BF$15)+1,),
$DH383="раб.день",
$BP383/30*(IFERROR(
_xlfn.LET(_xlpm.VD,
CHOOSE(
{1;2;3;4;5;6;7;8;9;10;11;12;13;14;15;16;17;18},
45658,45659,45660,45661,45662,45663,45664,45665,45711,45724,45778,45779,45785,45786,45820,45821,45965,46022),
_xlfn.LET(_xlpm.DD,
MAX(MIN($AX383,EOMONTH(BF$15,0))-MAX($AW383,BF$15),),
_xlfn.IFS(
AND(MONTH($AW383)=MONTH(BF$15),MONTH($AX383)&lt;&gt;MONTH(BF$15)),
NETWORKDAYS.INTL($AW383,$AW383+_xlpm.DD,1,_xlpm.VD),
AND(MONTH($AW383)&lt;&gt;MONTH(BF$15),MONTH($AX383)=MONTH(BF$15)),
NETWORKDAYS.INTL(($AX383)-_xlpm.DD,$AX383,1,_xlpm.VD),
AND(MONTH($AW383)&lt;MONTH(BF$15),MONTH($AX383)&gt;MONTH(BF$15)),
NETWORKDAYS.INTL((EOMONTH(BF$15-1,1))-_xlpm.DD,EOMONTH(BF$15-1,1),1,_xlpm.VD),
AND(MONTH($AW383)=MONTH(BF$15),MONTH($AX383)=MONTH(BF$15)),
NETWORKDAYS.INTL($AW383,$AX383,1,_xlpm.VD)))),0)),
$DH383="месяц",
$BP383*BF383,
$DH383="неделя",
$BP383*BF383/7*(ROUNDUP((DAY(EOMONTH(BF$15,0)))/4,0))),
0)</f>
        <v/>
      </c>
      <c r="BX383" s="125">
        <f t="array" ref="BX383">
IFERROR(
_xlfn.IFS(
$DH383="день_1",
$BP383*$BL383/($AX383-$AW383+1)*BG383*(DAY(EOMONTH(BG$15,0))),
$DH383="день_2",
$BP383/30*MAX(MIN($AX383,EOMONTH(BG$15,0))-MAX($AW383,BG$15)+1,),
$DH383="раб.день",
$BP383/30*(IFERROR(
_xlfn.LET(_xlpm.VD,
CHOOSE(
{1;2;3;4;5;6;7;8;9;10;11;12;13;14;15;16;17;18},
45658,45659,45660,45661,45662,45663,45664,45665,45711,45724,45778,45779,45785,45786,45820,45821,45965,46022),
_xlfn.LET(_xlpm.DD,
MAX(MIN($AX383,EOMONTH(BG$15,0))-MAX($AW383,BG$15),),
_xlfn.IFS(
AND(MONTH($AW383)=MONTH(BG$15),MONTH($AX383)&lt;&gt;MONTH(BG$15)),
NETWORKDAYS.INTL($AW383,$AW383+_xlpm.DD,1,_xlpm.VD),
AND(MONTH($AW383)&lt;&gt;MONTH(BG$15),MONTH($AX383)=MONTH(BG$15)),
NETWORKDAYS.INTL(($AX383)-_xlpm.DD,$AX383,1,_xlpm.VD),
AND(MONTH($AW383)&lt;MONTH(BG$15),MONTH($AX383)&gt;MONTH(BG$15)),
NETWORKDAYS.INTL((EOMONTH(BG$15-1,1))-_xlpm.DD,EOMONTH(BG$15-1,1),1,_xlpm.VD),
AND(MONTH($AW383)=MONTH(BG$15),MONTH($AX383)=MONTH(BG$15)),
NETWORKDAYS.INTL($AW383,$AX383,1,_xlpm.VD)))),0)),
$DH383="месяц",
$BP383*BG383,
$DH383="неделя",
$BP383*BG383/7*(ROUNDUP((DAY(EOMONTH(BG$15,0)))/4,0))),
0)</f>
        <v/>
      </c>
      <c r="BY383" s="125">
        <f t="array" ref="BY383">
IFERROR(
_xlfn.IFS(
$DH383="день_1",
$BP383*$BL383/($AX383-$AW383+1)*BH383*(DAY(EOMONTH(BH$15,0))),
$DH383="день_2",
$BP383/30*MAX(MIN($AX383,EOMONTH(BH$15,0))-MAX($AW383,BH$15)+1,),
$DH383="раб.день",
$BP383/30*(IFERROR(
_xlfn.LET(_xlpm.VD,
CHOOSE(
{1;2;3;4;5;6;7;8;9;10;11;12;13;14;15;16;17;18},
45658,45659,45660,45661,45662,45663,45664,45665,45711,45724,45778,45779,45785,45786,45820,45821,45965,46022),
_xlfn.LET(_xlpm.DD,
MAX(MIN($AX383,EOMONTH(BH$15,0))-MAX($AW383,BH$15),),
_xlfn.IFS(
AND(MONTH($AW383)=MONTH(BH$15),MONTH($AX383)&lt;&gt;MONTH(BH$15)),
NETWORKDAYS.INTL($AW383,$AW383+_xlpm.DD,1,_xlpm.VD),
AND(MONTH($AW383)&lt;&gt;MONTH(BH$15),MONTH($AX383)=MONTH(BH$15)),
NETWORKDAYS.INTL(($AX383)-_xlpm.DD,$AX383,1,_xlpm.VD),
AND(MONTH($AW383)&lt;MONTH(BH$15),MONTH($AX383)&gt;MONTH(BH$15)),
NETWORKDAYS.INTL((EOMONTH(BH$15-1,1))-_xlpm.DD,EOMONTH(BH$15-1,1),1,_xlpm.VD),
AND(MONTH($AW383)=MONTH(BH$15),MONTH($AX383)=MONTH(BH$15)),
NETWORKDAYS.INTL($AW383,$AX383,1,_xlpm.VD)))),0)),
$DH383="месяц",
$BP383*BH383,
$DH383="неделя",
$BP383*BH383/7*(ROUNDUP((DAY(EOMONTH(BH$15,0)))/4,0))),
0)</f>
        <v/>
      </c>
      <c r="BZ383" s="125">
        <f t="array" ref="BZ383">
IFERROR(
_xlfn.IFS(
$DH383="день_1",
$BP383*$BL383/($AX383-$AW383+1)*BI383*(DAY(EOMONTH(BI$15,0))),
$DH383="день_2",
$BP383/30*MAX(MIN($AX383,EOMONTH(BI$15,0))-MAX($AW383,BI$15)+1,),
$DH383="раб.день",
$BP383/30*(IFERROR(
_xlfn.LET(_xlpm.VD,
CHOOSE(
{1;2;3;4;5;6;7;8;9;10;11;12;13;14;15;16;17;18},
45658,45659,45660,45661,45662,45663,45664,45665,45711,45724,45778,45779,45785,45786,45820,45821,45965,46022),
_xlfn.LET(_xlpm.DD,
MAX(MIN($AX383,EOMONTH(BI$15,0))-MAX($AW383,BI$15),),
_xlfn.IFS(
AND(MONTH($AW383)=MONTH(BI$15),MONTH($AX383)&lt;&gt;MONTH(BI$15)),
NETWORKDAYS.INTL($AW383,$AW383+_xlpm.DD,1,_xlpm.VD),
AND(MONTH($AW383)&lt;&gt;MONTH(BI$15),MONTH($AX383)=MONTH(BI$15)),
NETWORKDAYS.INTL(($AX383)-_xlpm.DD,$AX383,1,_xlpm.VD),
AND(MONTH($AW383)&lt;MONTH(BI$15),MONTH($AX383)&gt;MONTH(BI$15)),
NETWORKDAYS.INTL((EOMONTH(BI$15-1,1))-_xlpm.DD,EOMONTH(BI$15-1,1),1,_xlpm.VD),
AND(MONTH($AW383)=MONTH(BI$15),MONTH($AX383)=MONTH(BI$15)),
NETWORKDAYS.INTL($AW383,$AX383,1,_xlpm.VD)))),0)),
$DH383="месяц",
$BP383*BI383,
$DH383="неделя",
$BP383*BI383/7*(ROUNDUP((DAY(EOMONTH(BI$15,0)))/4,0))),
0)</f>
        <v/>
      </c>
      <c r="CA383" s="125">
        <f t="array" ref="CA383">
IFERROR(
_xlfn.IFS(
$DH383="день_1",
$BP383*$BL383/($AX383-$AW383+1)*BJ383*(DAY(EOMONTH(BJ$15,0))),
$DH383="день_2",
$BP383/30*MAX(MIN($AX383,EOMONTH(BJ$15,0))-MAX($AW383,BJ$15)+1,),
$DH383="раб.день",
$BP383/30*(IFERROR(
_xlfn.LET(_xlpm.VD,
CHOOSE(
{1;2;3;4;5;6;7;8;9;10;11;12;13;14;15;16;17;18},
45658,45659,45660,45661,45662,45663,45664,45665,45711,45724,45778,45779,45785,45786,45820,45821,45965,46022),
_xlfn.LET(_xlpm.DD,
MAX(MIN($AX383,EOMONTH(BJ$15,0))-MAX($AW383,BJ$15),),
_xlfn.IFS(
AND(MONTH($AW383)=MONTH(BJ$15),MONTH($AX383)&lt;&gt;MONTH(BJ$15)),
NETWORKDAYS.INTL($AW383,$AW383+_xlpm.DD,1,_xlpm.VD),
AND(MONTH($AW383)&lt;&gt;MONTH(BJ$15),MONTH($AX383)=MONTH(BJ$15)),
NETWORKDAYS.INTL(($AX383)-_xlpm.DD,$AX383,1,_xlpm.VD),
AND(MONTH($AW383)&lt;MONTH(BJ$15),MONTH($AX383)&gt;MONTH(BJ$15)),
NETWORKDAYS.INTL((EOMONTH(BJ$15-1,1))-_xlpm.DD,EOMONTH(BJ$15-1,1),1,_xlpm.VD),
AND(MONTH($AW383)=MONTH(BJ$15),MONTH($AX383)=MONTH(BJ$15)),
NETWORKDAYS.INTL($AW383,$AX383,1,_xlpm.VD)))),0)),
$DH383="месяц",
$BP383*BJ383,
$DH383="неделя",
$BP383*BJ383/7*(ROUNDUP((DAY(EOMONTH(BJ$15,0)))/4,0))),
0)</f>
        <v/>
      </c>
      <c r="CB383" s="125">
        <f t="array" ref="CB383">
IFERROR(
_xlfn.IFS(
$DH383="день_1",
$BP383*$BL383/($AX383-$AW383+1)*BK383*(DAY(EOMONTH(BK$15,0))),
$DH383="день_2",
$BP383/30*MAX(MIN($AX383,EOMONTH(BK$15,0))-MAX($AW383,BK$15)+1,),
$DH383="раб.день",
$BP383/30*(IFERROR(
_xlfn.LET(_xlpm.VD,
CHOOSE(
{1;2;3;4;5;6;7;8;9;10;11;12;13;14;15;16;17;18},
45658,45659,45660,45661,45662,45663,45664,45665,45711,45724,45778,45779,45785,45786,45820,45821,45965,46022),
_xlfn.LET(_xlpm.DD,
MAX(MIN($AX383,EOMONTH(BK$15,0))-MAX($AW383,BK$15),),
_xlfn.IFS(
AND(MONTH($AW383)=MONTH(BK$15),MONTH($AX383)&lt;&gt;MONTH(BK$15)),
NETWORKDAYS.INTL($AW383,$AW383+_xlpm.DD,1,_xlpm.VD),
AND(MONTH($AW383)&lt;&gt;MONTH(BK$15),MONTH($AX383)=MONTH(BK$15)),
NETWORKDAYS.INTL(($AX383)-_xlpm.DD,$AX383,1,_xlpm.VD),
AND(MONTH($AW383)&lt;MONTH(BK$15),MONTH($AX383)&gt;MONTH(BK$15)),
NETWORKDAYS.INTL((EOMONTH(BK$15-1,1))-_xlpm.DD,EOMONTH(BK$15-1,1),1,_xlpm.VD),
AND(MONTH($AW383)=MONTH(BK$15),MONTH($AX383)=MONTH(BK$15)),
NETWORKDAYS.INTL($AW383,$AX383,1,_xlpm.VD)))),0)),
$DH383="месяц",
$BP383*BK383,
$DH383="неделя",
$BP383*BK383/7*(ROUNDUP((DAY(EOMONTH(BK$15,0)))/4,0))),
0)</f>
        <v/>
      </c>
      <c r="CC383" s="125">
        <f>SUM($BQ383:$CB383)</f>
        <v/>
      </c>
      <c r="CD383" s="126">
        <f>SUM($EH383:$EH383)</f>
        <v/>
      </c>
      <c r="CE383" s="126">
        <f>$CD383*$AB383</f>
        <v/>
      </c>
      <c r="CF383" s="126">
        <f>SUM($EK383:$EK383)</f>
        <v/>
      </c>
      <c r="CG383" s="126">
        <f>$CF383*$AB383</f>
        <v/>
      </c>
      <c r="CH383" s="126">
        <f>SUM($CC383,$CE383,$CG383)</f>
        <v/>
      </c>
      <c r="CI383" s="126">
        <f>$CH383*(1+$CM383)</f>
        <v/>
      </c>
      <c r="CJ383" s="127" t="n">
        <v>0</v>
      </c>
      <c r="CK383" s="126">
        <f>SUM($CH383:$CH383)*(1+$CJ383)</f>
        <v/>
      </c>
      <c r="CL383" s="126">
        <f>SUM($CH383:$CH383)*(1+$CM383)</f>
        <v/>
      </c>
      <c r="CM383" s="59" t="inlineStr">
        <is>
          <t>20%</t>
        </is>
      </c>
      <c r="CN383" s="59" t="n"/>
      <c r="CO383" s="72" t="n"/>
      <c r="CP383" s="59" t="n"/>
      <c r="CQ383" s="73" t="n"/>
      <c r="CR383" s="73" t="n"/>
      <c r="CS383" s="73" t="n"/>
      <c r="CT383" s="72" t="n"/>
      <c r="CU383" s="79" t="inlineStr">
        <is>
          <t> </t>
        </is>
      </c>
      <c r="CV383" s="60" t="n"/>
      <c r="CW383" s="60" t="n"/>
      <c r="CX383" s="60" t="n"/>
      <c r="CY383" s="127">
        <f>IFERROR(($CC383-$EE383)/($EE383/(1-$DQ383)),0)</f>
        <v/>
      </c>
      <c r="CZ383" s="127">
        <f>IFERROR(1-$EI383/($CE383),0)</f>
        <v/>
      </c>
      <c r="DA383" s="127">
        <f>IFERROR(1-$EL383/($CG383),0)</f>
        <v/>
      </c>
      <c r="DB383" s="126">
        <f>ROUND(IFERROR(($CI383/(1+$CM383)-$EN383),0),2)</f>
        <v/>
      </c>
      <c r="DC383" s="128" t="n"/>
      <c r="DD383" s="125" t="n"/>
      <c r="DE383" s="75" t="n">
        <v>0</v>
      </c>
      <c r="DF383" s="128" t="n"/>
      <c r="DG383" s="125">
        <f>IF($DC383=0,0,$DD383*($DC383*100%-$DE383*$DF383))*SUM($AB383:$AB383)</f>
        <v/>
      </c>
      <c r="DH383" s="129" t="inlineStr">
        <is>
          <t>месяц</t>
        </is>
      </c>
      <c r="DI383" s="130">
        <f t="array" ref="DI383">IFERROR(
IF($ES383="LisChannel",
(ROUND(((INDEX({174.625;153.888888888889;130.972222222222},MATCH($AI383,{2;3;4}),0))*$AG383*$AI383),2)),0),0)</f>
        <v/>
      </c>
      <c r="DJ383" s="130">
        <f>
_xlfn.LET(_xlpm.X,
IFERROR(
IF($ES383="НовиковТВ",
(_xlfn.LET(_xlpm.NTV,
_xlfn.LET(_xlpm.MIN,350000,
IF(SUMIFS($DI:$DI,$ES:$ES,"НовиковТВ")&lt;=_xlpm.MIN,
(SUMIFS($DI:$DI,$ES:$ES,"НовиковТВ")/(COUNTIFS($ES:$ES,"НовиковТВ")))*_xlpm.MIN/SUMIFS($DI:$DI,$ES:$ES,"НовиковТВ"),
DI383)),
_xlpm.NTV+$DG383/(1-(1-(_xlpm.NTV)*(1-$DL383)*(1-$DM383)*(1-$DN383)*(1-$DO383)*(1-$DP383)/_xlpm.NTV))))/(1+$EP383),
$DI383+$DG383/(1-(1-($DI383)*(1-$DL383)*(1-$DM383)*(1-$DN383)*(1-$DO383)*(1-$DP383)/$DI383))),
0),
_xlpm.X*(1+$CM383)*(1+$CW383)-_xlpm.X*(1+$CM383)+_xlpm.X)</f>
        <v/>
      </c>
      <c r="DK383" s="125" t="inlineStr">
        <is>
          <t>послед.</t>
        </is>
      </c>
      <c r="DL383" s="63" t="n">
        <v>0</v>
      </c>
      <c r="DM383" s="63" t="n">
        <v>0</v>
      </c>
      <c r="DN383" s="63" t="n">
        <v>0</v>
      </c>
      <c r="DO383" s="63" t="n">
        <v>0</v>
      </c>
      <c r="DP383" s="63" t="n">
        <v>0</v>
      </c>
      <c r="DQ383" s="63">
        <f t="array" ref="DQ383">IFERROR(_xlfn.IFS(
$DK383="послед.",1-(1-$DL383)*(1-$DM383)*(1-$DN383)*(1-$DO383)*(1-$DP383),
$DK383="сумм.",$DL383+$DM383+$DN383+$DO383+$DP383),
0)</f>
        <v/>
      </c>
      <c r="DR383" s="125">
        <f t="array" ref="DR383">
IFERROR(
_xlfn.IFS(
$BL383=0,
0,
$BL383&gt;0,
_xlfn.IFS($DK383="послед.",
$DJ383*(1-$DL383)*(1-$DM383)*(1-$DN383)*(1-$DO383)*(1-$DP383),
$DK383="сумм.",
$DJ383*(1-($DL383+$DM383+$DN383+$DO383+$DP383)))),0)</f>
        <v/>
      </c>
      <c r="DS383" s="125">
        <f t="array" ref="DS383">
IFERROR(_xlfn.IFS(
$DH383="день_1",
$DR383*$BL383/($AX383-$AW383+1)*AZ383*(DAY(EOMONTH(AZ$15,0))),
$DH383="день_2",
$DR383/30*MAX(MIN($AX383,EOMONTH(AZ$15,0))-MAX($AW383,AZ$15)+1,),
$DH383="раб.день",
$DR383/30*(IFERROR(
_xlfn.LET(_xlpm.VD,
CHOOSE(
{1;2;3;4;5;6;7;8;9;10;11;12;13;14;15;16;17;18},
45658,45659,45660,45661,45662,45663,45664,45665,45711,45724,45778,45779,45785,45786,45820,45821,45965,46022),
_xlfn.LET(_xlpm.DD,
MAX(MIN($AX383,EOMONTH(AZ$15,0))-MAX($AW383,AZ$15),),
_xlfn.IFS(
AND(MONTH($AW383)=MONTH(AZ$15),MONTH($AX383)&lt;&gt;MONTH(AZ$15)),
NETWORKDAYS.INTL($AW383,$AW383+_xlpm.DD,1,_xlpm.VD),
AND(MONTH($AW383)&lt;&gt;MONTH(AZ$15),MONTH($AX383)=MONTH(AZ$15)),
NETWORKDAYS.INTL(($AX383)-_xlpm.DD,$AX383,1,_xlpm.VD),
AND(MONTH($AW383)&lt;MONTH(AZ$15),MONTH($AX383)&gt;MONTH(AZ$15)),
NETWORKDAYS.INTL((EOMONTH(AZ$15-1,1))-_xlpm.DD,EOMONTH(AZ$15-1,1),1,_xlpm.VD),
AND(MONTH($AW383)=MONTH(AZ$15),MONTH($AX383)=MONTH(AZ$15)),
NETWORKDAYS.INTL($AW383,$AX383,1,_xlpm.VD)))),0)),
$DH383="месяц",
$DR383*AZ383,
$DH383="неделя",
$DR383*AZ383/7*(ROUNDUP((DAY(EOMONTH(AZ$15,0)))/4,0))),
0)</f>
        <v/>
      </c>
      <c r="DT383" s="125">
        <f t="array" ref="DT383">
IFERROR(_xlfn.IFS(
$DH383="день_1",
$DR383*$BL383/($AX383-$AW383+1)*BA383*(DAY(EOMONTH(BA$15,0))),
$DH383="день_2",
$DR383/30*MAX(MIN($AX383,EOMONTH(BA$15,0))-MAX($AW383,BA$15)+1,),
$DH383="раб.день",
$DR383/30*(IFERROR(
_xlfn.LET(_xlpm.VD,
CHOOSE(
{1;2;3;4;5;6;7;8;9;10;11;12;13;14;15;16;17;18},
45658,45659,45660,45661,45662,45663,45664,45665,45711,45724,45778,45779,45785,45786,45820,45821,45965,46022),
_xlfn.LET(_xlpm.DD,
MAX(MIN($AX383,EOMONTH(BA$15,0))-MAX($AW383,BA$15),),
_xlfn.IFS(
AND(MONTH($AW383)=MONTH(BA$15),MONTH($AX383)&lt;&gt;MONTH(BA$15)),
NETWORKDAYS.INTL($AW383,$AW383+_xlpm.DD,1,_xlpm.VD),
AND(MONTH($AW383)&lt;&gt;MONTH(BA$15),MONTH($AX383)=MONTH(BA$15)),
NETWORKDAYS.INTL(($AX383)-_xlpm.DD,$AX383,1,_xlpm.VD),
AND(MONTH($AW383)&lt;MONTH(BA$15),MONTH($AX383)&gt;MONTH(BA$15)),
NETWORKDAYS.INTL((EOMONTH(BA$15-1,1))-_xlpm.DD,EOMONTH(BA$15-1,1),1,_xlpm.VD),
AND(MONTH($AW383)=MONTH(BA$15),MONTH($AX383)=MONTH(BA$15)),
NETWORKDAYS.INTL($AW383,$AX383,1,_xlpm.VD)))),0)),
$DH383="месяц",
$DR383*BA383,
$DH383="неделя",
$DR383*BA383/7*(ROUNDUP((DAY(EOMONTH(BA$15,0)))/4,0))),
0)</f>
        <v/>
      </c>
      <c r="DU383" s="125">
        <f t="array" ref="DU383">
IFERROR(_xlfn.IFS(
$DH383="день_1",
$DR383*$BL383/($AX383-$AW383+1)*BB383*(DAY(EOMONTH(BB$15,0))),
$DH383="день_2",
$DR383/30*MAX(MIN($AX383,EOMONTH(BB$15,0))-MAX($AW383,BB$15)+1,),
$DH383="раб.день",
$DR383/30*(IFERROR(
_xlfn.LET(_xlpm.VD,
CHOOSE(
{1;2;3;4;5;6;7;8;9;10;11;12;13;14;15;16;17;18},
45658,45659,45660,45661,45662,45663,45664,45665,45711,45724,45778,45779,45785,45786,45820,45821,45965,46022),
_xlfn.LET(_xlpm.DD,
MAX(MIN($AX383,EOMONTH(BB$15,0))-MAX($AW383,BB$15),),
_xlfn.IFS(
AND(MONTH($AW383)=MONTH(BB$15),MONTH($AX383)&lt;&gt;MONTH(BB$15)),
NETWORKDAYS.INTL($AW383,$AW383+_xlpm.DD,1,_xlpm.VD),
AND(MONTH($AW383)&lt;&gt;MONTH(BB$15),MONTH($AX383)=MONTH(BB$15)),
NETWORKDAYS.INTL(($AX383)-_xlpm.DD,$AX383,1,_xlpm.VD),
AND(MONTH($AW383)&lt;MONTH(BB$15),MONTH($AX383)&gt;MONTH(BB$15)),
NETWORKDAYS.INTL((EOMONTH(BB$15-1,1))-_xlpm.DD,EOMONTH(BB$15-1,1),1,_xlpm.VD),
AND(MONTH($AW383)=MONTH(BB$15),MONTH($AX383)=MONTH(BB$15)),
NETWORKDAYS.INTL($AW383,$AX383,1,_xlpm.VD)))),0)),
$DH383="месяц",
$DR383*BB383,
$DH383="неделя",
$DR383*BB383/7*(ROUNDUP((DAY(EOMONTH(BB$15,0)))/4,0))),
0)</f>
        <v/>
      </c>
      <c r="DV383" s="125">
        <f t="array" ref="DV383">
IFERROR(_xlfn.IFS(
$DH383="день_1",
$DR383*$BL383/($AX383-$AW383+1)*BC383*(DAY(EOMONTH(BC$15,0))),
$DH383="день_2",
$DR383/30*MAX(MIN($AX383,EOMONTH(BC$15,0))-MAX($AW383,BC$15)+1,),
$DH383="раб.день",
$DR383/30*(IFERROR(
_xlfn.LET(_xlpm.VD,
CHOOSE(
{1;2;3;4;5;6;7;8;9;10;11;12;13;14;15;16;17;18},
45658,45659,45660,45661,45662,45663,45664,45665,45711,45724,45778,45779,45785,45786,45820,45821,45965,46022),
_xlfn.LET(_xlpm.DD,
MAX(MIN($AX383,EOMONTH(BC$15,0))-MAX($AW383,BC$15),),
_xlfn.IFS(
AND(MONTH($AW383)=MONTH(BC$15),MONTH($AX383)&lt;&gt;MONTH(BC$15)),
NETWORKDAYS.INTL($AW383,$AW383+_xlpm.DD,1,_xlpm.VD),
AND(MONTH($AW383)&lt;&gt;MONTH(BC$15),MONTH($AX383)=MONTH(BC$15)),
NETWORKDAYS.INTL(($AX383)-_xlpm.DD,$AX383,1,_xlpm.VD),
AND(MONTH($AW383)&lt;MONTH(BC$15),MONTH($AX383)&gt;MONTH(BC$15)),
NETWORKDAYS.INTL((EOMONTH(BC$15-1,1))-_xlpm.DD,EOMONTH(BC$15-1,1),1,_xlpm.VD),
AND(MONTH($AW383)=MONTH(BC$15),MONTH($AX383)=MONTH(BC$15)),
NETWORKDAYS.INTL($AW383,$AX383,1,_xlpm.VD)))),0)),
$DH383="месяц",
$DR383*BC383,
$DH383="неделя",
$DR383*BC383/7*(ROUNDUP((DAY(EOMONTH(BC$15,0)))/4,0))),
0)</f>
        <v/>
      </c>
      <c r="DW383" s="125">
        <f t="array" ref="DW383">
IFERROR(_xlfn.IFS(
$DH383="день_1",
$DR383*$BL383/($AX383-$AW383+1)*BD383*(DAY(EOMONTH(BD$15,0))),
$DH383="день_2",
$DR383/30*MAX(MIN($AX383,EOMONTH(BD$15,0))-MAX($AW383,BD$15)+1,),
$DH383="раб.день",
$DR383/30*(IFERROR(
_xlfn.LET(_xlpm.VD,
CHOOSE(
{1;2;3;4;5;6;7;8;9;10;11;12;13;14;15;16;17;18},
45658,45659,45660,45661,45662,45663,45664,45665,45711,45724,45778,45779,45785,45786,45820,45821,45965,46022),
_xlfn.LET(_xlpm.DD,
MAX(MIN($AX383,EOMONTH(BD$15,0))-MAX($AW383,BD$15),),
_xlfn.IFS(
AND(MONTH($AW383)=MONTH(BD$15),MONTH($AX383)&lt;&gt;MONTH(BD$15)),
NETWORKDAYS.INTL($AW383,$AW383+_xlpm.DD,1,_xlpm.VD),
AND(MONTH($AW383)&lt;&gt;MONTH(BD$15),MONTH($AX383)=MONTH(BD$15)),
NETWORKDAYS.INTL(($AX383)-_xlpm.DD,$AX383,1,_xlpm.VD),
AND(MONTH($AW383)&lt;MONTH(BD$15),MONTH($AX383)&gt;MONTH(BD$15)),
NETWORKDAYS.INTL((EOMONTH(BD$15-1,1))-_xlpm.DD,EOMONTH(BD$15-1,1),1,_xlpm.VD),
AND(MONTH($AW383)=MONTH(BD$15),MONTH($AX383)=MONTH(BD$15)),
NETWORKDAYS.INTL($AW383,$AX383,1,_xlpm.VD)))),0)),
$DH383="месяц",
$DR383*BD383,
$DH383="неделя",
$DR383*BD383/7*(ROUNDUP((DAY(EOMONTH(BD$15,0)))/4,0))),
0)</f>
        <v/>
      </c>
      <c r="DX383" s="125">
        <f t="array" ref="DX383">
IFERROR(_xlfn.IFS(
$DH383="день_1",
$DR383*$BL383/($AX383-$AW383+1)*BE383*(DAY(EOMONTH(BE$15,0))),
$DH383="день_2",
$DR383/30*MAX(MIN($AX383,EOMONTH(BE$15,0))-MAX($AW383,BE$15)+1,),
$DH383="раб.день",
$DR383/30*(IFERROR(
_xlfn.LET(_xlpm.VD,
CHOOSE(
{1;2;3;4;5;6;7;8;9;10;11;12;13;14;15;16;17;18},
45658,45659,45660,45661,45662,45663,45664,45665,45711,45724,45778,45779,45785,45786,45820,45821,45965,46022),
_xlfn.LET(_xlpm.DD,
MAX(MIN($AX383,EOMONTH(BE$15,0))-MAX($AW383,BE$15),),
_xlfn.IFS(
AND(MONTH($AW383)=MONTH(BE$15),MONTH($AX383)&lt;&gt;MONTH(BE$15)),
NETWORKDAYS.INTL($AW383,$AW383+_xlpm.DD,1,_xlpm.VD),
AND(MONTH($AW383)&lt;&gt;MONTH(BE$15),MONTH($AX383)=MONTH(BE$15)),
NETWORKDAYS.INTL(($AX383)-_xlpm.DD,$AX383,1,_xlpm.VD),
AND(MONTH($AW383)&lt;MONTH(BE$15),MONTH($AX383)&gt;MONTH(BE$15)),
NETWORKDAYS.INTL((EOMONTH(BE$15-1,1))-_xlpm.DD,EOMONTH(BE$15-1,1),1,_xlpm.VD),
AND(MONTH($AW383)=MONTH(BE$15),MONTH($AX383)=MONTH(BE$15)),
NETWORKDAYS.INTL($AW383,$AX383,1,_xlpm.VD)))),0)),
$DH383="месяц",
$DR383*BE383,
$DH383="неделя",
$DR383*BE383/7*(ROUNDUP((DAY(EOMONTH(BE$15,0)))/4,0))),
0)</f>
        <v/>
      </c>
      <c r="DY383" s="125">
        <f t="array" ref="DY383">
IFERROR(_xlfn.IFS(
$DH383="день_1",
$DR383*$BL383/($AX383-$AW383+1)*BF383*(DAY(EOMONTH(BF$15,0))),
$DH383="день_2",
$DR383/30*MAX(MIN($AX383,EOMONTH(BF$15,0))-MAX($AW383,BF$15)+1,),
$DH383="раб.день",
$DR383/30*(IFERROR(
_xlfn.LET(_xlpm.VD,
CHOOSE(
{1;2;3;4;5;6;7;8;9;10;11;12;13;14;15;16;17;18},
45658,45659,45660,45661,45662,45663,45664,45665,45711,45724,45778,45779,45785,45786,45820,45821,45965,46022),
_xlfn.LET(_xlpm.DD,
MAX(MIN($AX383,EOMONTH(BF$15,0))-MAX($AW383,BF$15),),
_xlfn.IFS(
AND(MONTH($AW383)=MONTH(BF$15),MONTH($AX383)&lt;&gt;MONTH(BF$15)),
NETWORKDAYS.INTL($AW383,$AW383+_xlpm.DD,1,_xlpm.VD),
AND(MONTH($AW383)&lt;&gt;MONTH(BF$15),MONTH($AX383)=MONTH(BF$15)),
NETWORKDAYS.INTL(($AX383)-_xlpm.DD,$AX383,1,_xlpm.VD),
AND(MONTH($AW383)&lt;MONTH(BF$15),MONTH($AX383)&gt;MONTH(BF$15)),
NETWORKDAYS.INTL((EOMONTH(BF$15-1,1))-_xlpm.DD,EOMONTH(BF$15-1,1),1,_xlpm.VD),
AND(MONTH($AW383)=MONTH(BF$15),MONTH($AX383)=MONTH(BF$15)),
NETWORKDAYS.INTL($AW383,$AX383,1,_xlpm.VD)))),0)),
$DH383="месяц",
$DR383*BF383,
$DH383="неделя",
$DR383*BF383/7*(ROUNDUP((DAY(EOMONTH(BF$15,0)))/4,0))),
0)</f>
        <v/>
      </c>
      <c r="DZ383" s="125">
        <f t="array" ref="DZ383">
IFERROR(_xlfn.IFS(
$DH383="день_1",
$DR383*$BL383/($AX383-$AW383+1)*BG383*(DAY(EOMONTH(BG$15,0))),
$DH383="день_2",
$DR383/30*MAX(MIN($AX383,EOMONTH(BG$15,0))-MAX($AW383,BG$15)+1,),
$DH383="раб.день",
$DR383/30*(IFERROR(
_xlfn.LET(_xlpm.VD,
CHOOSE(
{1;2;3;4;5;6;7;8;9;10;11;12;13;14;15;16;17;18},
45658,45659,45660,45661,45662,45663,45664,45665,45711,45724,45778,45779,45785,45786,45820,45821,45965,46022),
_xlfn.LET(_xlpm.DD,
MAX(MIN($AX383,EOMONTH(BG$15,0))-MAX($AW383,BG$15),),
_xlfn.IFS(
AND(MONTH($AW383)=MONTH(BG$15),MONTH($AX383)&lt;&gt;MONTH(BG$15)),
NETWORKDAYS.INTL($AW383,$AW383+_xlpm.DD,1,_xlpm.VD),
AND(MONTH($AW383)&lt;&gt;MONTH(BG$15),MONTH($AX383)=MONTH(BG$15)),
NETWORKDAYS.INTL(($AX383)-_xlpm.DD,$AX383,1,_xlpm.VD),
AND(MONTH($AW383)&lt;MONTH(BG$15),MONTH($AX383)&gt;MONTH(BG$15)),
NETWORKDAYS.INTL((EOMONTH(BG$15-1,1))-_xlpm.DD,EOMONTH(BG$15-1,1),1,_xlpm.VD),
AND(MONTH($AW383)=MONTH(BG$15),MONTH($AX383)=MONTH(BG$15)),
NETWORKDAYS.INTL($AW383,$AX383,1,_xlpm.VD)))),0)),
$DH383="месяц",
$DR383*BG383,
$DH383="неделя",
$DR383*BG383/7*(ROUNDUP((DAY(EOMONTH(BG$15,0)))/4,0))),
0)</f>
        <v/>
      </c>
      <c r="EA383" s="125">
        <f t="array" ref="EA383">
IFERROR(_xlfn.IFS(
$DH383="день_1",
$DR383*$BL383/($AX383-$AW383+1)*BH383*(DAY(EOMONTH(BH$15,0))),
$DH383="день_2",
$DR383/30*MAX(MIN($AX383,EOMONTH(BH$15,0))-MAX($AW383,BH$15)+1,),
$DH383="раб.день",
$DR383/30*(IFERROR(
_xlfn.LET(_xlpm.VD,
CHOOSE(
{1;2;3;4;5;6;7;8;9;10;11;12;13;14;15;16;17;18},
45658,45659,45660,45661,45662,45663,45664,45665,45711,45724,45778,45779,45785,45786,45820,45821,45965,46022),
_xlfn.LET(_xlpm.DD,
MAX(MIN($AX383,EOMONTH(BH$15,0))-MAX($AW383,BH$15),),
_xlfn.IFS(
AND(MONTH($AW383)=MONTH(BH$15),MONTH($AX383)&lt;&gt;MONTH(BH$15)),
NETWORKDAYS.INTL($AW383,$AW383+_xlpm.DD,1,_xlpm.VD),
AND(MONTH($AW383)&lt;&gt;MONTH(BH$15),MONTH($AX383)=MONTH(BH$15)),
NETWORKDAYS.INTL(($AX383)-_xlpm.DD,$AX383,1,_xlpm.VD),
AND(MONTH($AW383)&lt;MONTH(BH$15),MONTH($AX383)&gt;MONTH(BH$15)),
NETWORKDAYS.INTL((EOMONTH(BH$15-1,1))-_xlpm.DD,EOMONTH(BH$15-1,1),1,_xlpm.VD),
AND(MONTH($AW383)=MONTH(BH$15),MONTH($AX383)=MONTH(BH$15)),
NETWORKDAYS.INTL($AW383,$AX383,1,_xlpm.VD)))),0)),
$DH383="месяц",
$DR383*BH383,
$DH383="неделя",
$DR383*BH383/7*(ROUNDUP((DAY(EOMONTH(BH$15,0)))/4,0))),
0)</f>
        <v/>
      </c>
      <c r="EB383" s="125">
        <f t="array" ref="EB383">
IFERROR(_xlfn.IFS(
$DH383="день_1",
$DR383*$BL383/($AX383-$AW383+1)*BI383*(DAY(EOMONTH(BI$15,0))),
$DH383="день_2",
$DR383/30*MAX(MIN($AX383,EOMONTH(BI$15,0))-MAX($AW383,BI$15)+1,),
$DH383="раб.день",
$DR383/30*(IFERROR(
_xlfn.LET(_xlpm.VD,
CHOOSE(
{1;2;3;4;5;6;7;8;9;10;11;12;13;14;15;16;17;18},
45658,45659,45660,45661,45662,45663,45664,45665,45711,45724,45778,45779,45785,45786,45820,45821,45965,46022),
_xlfn.LET(_xlpm.DD,
MAX(MIN($AX383,EOMONTH(BI$15,0))-MAX($AW383,BI$15),),
_xlfn.IFS(
AND(MONTH($AW383)=MONTH(BI$15),MONTH($AX383)&lt;&gt;MONTH(BI$15)),
NETWORKDAYS.INTL($AW383,$AW383+_xlpm.DD,1,_xlpm.VD),
AND(MONTH($AW383)&lt;&gt;MONTH(BI$15),MONTH($AX383)=MONTH(BI$15)),
NETWORKDAYS.INTL(($AX383)-_xlpm.DD,$AX383,1,_xlpm.VD),
AND(MONTH($AW383)&lt;MONTH(BI$15),MONTH($AX383)&gt;MONTH(BI$15)),
NETWORKDAYS.INTL((EOMONTH(BI$15-1,1))-_xlpm.DD,EOMONTH(BI$15-1,1),1,_xlpm.VD),
AND(MONTH($AW383)=MONTH(BI$15),MONTH($AX383)=MONTH(BI$15)),
NETWORKDAYS.INTL($AW383,$AX383,1,_xlpm.VD)))),0)),
$DH383="месяц",
$DR383*BI383,
$DH383="неделя",
$DR383*BI383/7*(ROUNDUP((DAY(EOMONTH(BI$15,0)))/4,0))),
0)</f>
        <v/>
      </c>
      <c r="EC383" s="125">
        <f t="array" ref="EC383">
IFERROR(_xlfn.IFS(
$DH383="день_1",
$DR383*$BL383/($AX383-$AW383+1)*BJ383*(DAY(EOMONTH(BJ$15,0))),
$DH383="день_2",
$DR383/30*MAX(MIN($AX383,EOMONTH(BJ$15,0))-MAX($AW383,BJ$15)+1,),
$DH383="раб.день",
$DR383/30*(IFERROR(
_xlfn.LET(_xlpm.VD,
CHOOSE(
{1;2;3;4;5;6;7;8;9;10;11;12;13;14;15;16;17;18},
45658,45659,45660,45661,45662,45663,45664,45665,45711,45724,45778,45779,45785,45786,45820,45821,45965,46022),
_xlfn.LET(_xlpm.DD,
MAX(MIN($AX383,EOMONTH(BJ$15,0))-MAX($AW383,BJ$15),),
_xlfn.IFS(
AND(MONTH($AW383)=MONTH(BJ$15),MONTH($AX383)&lt;&gt;MONTH(BJ$15)),
NETWORKDAYS.INTL($AW383,$AW383+_xlpm.DD,1,_xlpm.VD),
AND(MONTH($AW383)&lt;&gt;MONTH(BJ$15),MONTH($AX383)=MONTH(BJ$15)),
NETWORKDAYS.INTL(($AX383)-_xlpm.DD,$AX383,1,_xlpm.VD),
AND(MONTH($AW383)&lt;MONTH(BJ$15),MONTH($AX383)&gt;MONTH(BJ$15)),
NETWORKDAYS.INTL((EOMONTH(BJ$15-1,1))-_xlpm.DD,EOMONTH(BJ$15-1,1),1,_xlpm.VD),
AND(MONTH($AW383)=MONTH(BJ$15),MONTH($AX383)=MONTH(BJ$15)),
NETWORKDAYS.INTL($AW383,$AX383,1,_xlpm.VD)))),0)),
$DH383="месяц",
$DR383*BJ383,
$DH383="неделя",
$DR383*BJ383/7*(ROUNDUP((DAY(EOMONTH(BJ$15,0)))/4,0))),
0)</f>
        <v/>
      </c>
      <c r="ED383" s="125">
        <f t="array" ref="ED383">
IFERROR(_xlfn.IFS(
$DH383="день_1",
$DR383*$BL383/($AX383-$AW383+1)*BK383*(DAY(EOMONTH(BK$15,0))),
$DH383="день_2",
$DR383/30*MAX(MIN($AX383,EOMONTH(BK$15,0))-MAX($AW383,BK$15)+1,),
$DH383="раб.день",
$DR383/30*(IFERROR(
_xlfn.LET(_xlpm.VD,
CHOOSE(
{1;2;3;4;5;6;7;8;9;10;11;12;13;14;15;16;17;18},
45658,45659,45660,45661,45662,45663,45664,45665,45711,45724,45778,45779,45785,45786,45820,45821,45965,46022),
_xlfn.LET(_xlpm.DD,
MAX(MIN($AX383,EOMONTH(BK$15,0))-MAX($AW383,BK$15),),
_xlfn.IFS(
AND(MONTH($AW383)=MONTH(BK$15),MONTH($AX383)&lt;&gt;MONTH(BK$15)),
NETWORKDAYS.INTL($AW383,$AW383+_xlpm.DD,1,_xlpm.VD),
AND(MONTH($AW383)&lt;&gt;MONTH(BK$15),MONTH($AX383)=MONTH(BK$15)),
NETWORKDAYS.INTL(($AX383)-_xlpm.DD,$AX383,1,_xlpm.VD),
AND(MONTH($AW383)&lt;MONTH(BK$15),MONTH($AX383)&gt;MONTH(BK$15)),
NETWORKDAYS.INTL((EOMONTH(BK$15-1,1))-_xlpm.DD,EOMONTH(BK$15-1,1),1,_xlpm.VD),
AND(MONTH($AW383)=MONTH(BK$15),MONTH($AX383)=MONTH(BK$15)),
NETWORKDAYS.INTL($AW383,$AX383,1,_xlpm.VD)))),0)),
$DH383="месяц",
$DR383*BK383,
$DH383="неделя",
$DR383*BK383/7*(ROUNDUP((DAY(EOMONTH(BK$15,0)))/4,0))),
0)</f>
        <v/>
      </c>
      <c r="EE383" s="125">
        <f>SUM($DS383,$DT383,$DU383,$DV383,$DW383,$DX383,$DY383,$DZ383,$EA383,$EB383,$EC383,$ED383)</f>
        <v/>
      </c>
      <c r="EF383" s="125">
        <f>IFERROR(ROUND($EE383*(1+$EP383),2),0)</f>
        <v/>
      </c>
      <c r="EG383" s="128" t="n">
        <v>1</v>
      </c>
      <c r="EH383" s="126" t="n">
        <v>0</v>
      </c>
      <c r="EI383" s="126">
        <f>ROUND(SUM($EH383:$EH383)*SUM($AB383:$AB383)*$EG383,2)</f>
        <v/>
      </c>
      <c r="EJ383" s="126">
        <f>ROUND($EI383*(1+$EP383),2)</f>
        <v/>
      </c>
      <c r="EK383" s="126" t="n">
        <v>0</v>
      </c>
      <c r="EL383" s="126">
        <f>ROUND(SUM($EK383:$EK383)*SUM($AB383:$AB383)*$EG383,2)</f>
        <v/>
      </c>
      <c r="EM383" s="126">
        <f>ROUND($EL383*(1+$EP383),2)</f>
        <v/>
      </c>
      <c r="EN383" s="126">
        <f>SUM($EE383,$EI383,$EL383)</f>
        <v/>
      </c>
      <c r="EO383" s="126">
        <f>SUM($EF383,$EJ383,$EM383)</f>
        <v/>
      </c>
      <c r="EP383" s="59" t="inlineStr">
        <is>
          <t>20%</t>
        </is>
      </c>
      <c r="EQ383" s="59" t="n"/>
      <c r="ER383" s="60">
        <f t="array" ref="ER383">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MATCH(ES383,
{"AMS";"RussOutdoor";"HD Outdoor";"Ingroup";"IQ";"Ledproduction";"LisChannel";"Logic";"Media-PPL";"NovikovTV | НовиковТВ";"SMA";"SOK";"КрокусТВ | CrocusTV | IndoorTV";"Сити";"ТЯК Москва"},
0)),"")</f>
        <v/>
      </c>
      <c r="ES383" s="60" t="n"/>
      <c r="ET383" s="60">
        <f t="array" ref="ET383">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MATCH(ES383,
{"AMS";"RussOutdoor";"HD Outdoor";"Ingroup";"IQ";"Ledproduction";"LisChannel";"Logic";"Media-PPL";"NovikovTV | НовиковТВ";"SMA";"SOK";"КрокусТВ | CrocusTV | IndoorTV";"Сити";"ТЯК Москва"},
0)),"")</f>
        <v/>
      </c>
      <c r="EU383" s="60" t="n"/>
      <c r="EV383" s="60" t="n"/>
      <c r="EX383" s="110">
        <f t="array" ref="EX383">
($AR383/30
+N("ТРАФИК ПЛОЩАДКИ"))*
(IFERROR(
_xlfn.LET(
_xlpm.GPR,
HLOOKUP($L383,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(MATCH($T383,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IF($Q383="цифровой",_xlpm.GPR/$AG383,_xlpm.GPR/60)),
0)
+N("DWELL TIME"))*
(IF($AB383=0,0,IF($AB383=1,0.3,IF($AB383=2,0.5,IF($AB383&gt;2,1))))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_xlfn.IFS($AC383="да",1.2,$AC383="нет",1)*
_xlfn.IFS($AD383="да",1.2,$AD383="нет",1)*
IF(R383="статический",1,1.2)*
$X383*
INDEX(
{1.2;1;1.2;1.2;1;1.2;1.2;1.2;1.2;1.2;1.2;1;1.2;1.2;1.2;1.2;1;1;1.2;1.2;1.2;1;1;1;1;1.2;1.2;1.2;1.2;1;1;1;1;1.2;1.2;1.2;1.2;1.2;1.2;1.2;1.2;1;1;1.2;1;1;1;1;1.5;1;1;1.5;1.5;1.2},
MATCH($Q383,_xlpm.MI,0)))&gt;{0.02;0.04;0.06;0.1;0.2;0.4;0.6;0.8;1;2;4;6})),
{0;1;2;3;4;5;6;7;8;9;10;11;12},
0)))
+N("КОЭФФИЦИЕНТ КОНТАКТА"))))*
(_xlfn.IFS($X383&lt;0.1,$X383/1000,$X383&gt;25,5.2,AND($X383&gt;=0.1,$X383&lt;=25),(($X383*2+0.1)/10)*($X383/10)))*
IFERROR((_xlfn.LET(
_xlpm.MA,
{0;0.8;0.85;0.9;0.95;1},
_xlpm.MAA,
{0;1;2;3;4;5},
INDEX(_xlpm.MA,MATCH(SUMPRODUCT(--((IF(ROUND(_xlpm.MAA,1)&gt;5,5,ROUND($AB383,1)))&gt;{0;1;2;3;4;5})),_xlpm.MAA,0)))
+N("КОЭФФИЦИЕНТ КОЛ-ВО КОНСТРУКЦИЙ")),1)*
$AB383,0))*
(IF($Q383="цифровой",$AG383/15*$AI383,1)
+N("ДЛЯ ЦИФРЫ"))</f>
        <v/>
      </c>
      <c r="EY383" s="110">
        <f>IFERROR(EX383*AY383,0)</f>
        <v/>
      </c>
      <c r="EZ383" s="131">
        <f>IFERROR(DP383/EY383*1000,0)</f>
        <v/>
      </c>
      <c r="FA383" s="112">
        <f>IFERROR(FC383/FB383,0)</f>
        <v/>
      </c>
      <c r="FB383" s="112">
        <f>IFERROR((FC383/(EY383/FF383*#REF!))*0.825,0)</f>
        <v/>
      </c>
      <c r="FC383" s="112">
        <f>IFERROR(((EX383*30/AR383)*100)/30,0)</f>
        <v/>
      </c>
      <c r="FD383" s="112">
        <f>IFERROR(EY383/G383*100%,0)</f>
        <v/>
      </c>
      <c r="FE383" s="112">
        <f>IFERROR(FD383/FC383*100%,0)</f>
        <v/>
      </c>
      <c r="FF383" s="110">
        <f>IFERROR(AR383/30*AY383,0)</f>
        <v/>
      </c>
    </row>
    <row r="384" ht="13" customHeight="1">
      <c r="A384" s="59" t="n"/>
      <c r="B384" s="60" t="n"/>
      <c r="C384" s="60" t="n"/>
      <c r="D384" s="60">
        <f t="array" ref="D384">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MATCH($E384,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84" s="60">
        <f t="array" ref="E384">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MATCH($F384,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84" s="60" t="inlineStr"/>
      <c r="G384" s="60" t="n"/>
      <c r="H384" s="60">
        <f t="array" ref="H384">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MATCH($I384,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84" s="60" t="n"/>
      <c r="J384" s="60" t="n"/>
      <c r="K384" s="60" t="n"/>
      <c r="L384" s="60" t="n"/>
      <c r="M384" s="60" t="n"/>
      <c r="N384" s="60" t="n"/>
      <c r="O384" s="60" t="n"/>
      <c r="P384" s="60">
        <f t="array" ref="P384">
_xlfn.IFS(
ISNUMBER(MATCH($Q384,{"шелфбаннер","разделитель","монетница","чековая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ISNUMBER(MATCH($Q384,{"LED/LCD","видеокулер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ISNUMBER(MATCH($Q384,{"автомобиль","машина","выставочное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ISNUMBER(MATCH($Q384,{"билборд","лифтовая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ISNUMBER(MATCH($Q384,{"навигация","подвесной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ISNUMBER(MATCH($Q384,{"движущаяся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ISNUMBER(MATCH($Q384,{"каталог","журнал"},)),
"Пресса",
$Q384="","")</f>
        <v/>
      </c>
      <c r="Q384" s="60" t="n"/>
      <c r="R384" s="60">
        <f t="array" ref="R384">
IFERROR(
_xlfn.IFS(
OR(ISNUMBER(MATCH($Q384,{"экспозиция","макет","стенд","автостенд","авто стенд","выставочное пространство","выставочные стенды","модульные выставочные стенды","3Д конструкция","3D конструкция"},)),P384="Экспонирование"),
"нестандартный",
ISNUMBER(MATCH($Q384,{"скроллер","призматрон"},)),
"динамический",
$P384="Видео",
"цифровой",
OR($P384="Пресса",$P384="Щит",$P384="POSm",$P384="Подвес",$P384="Брендирование/оклейка"),
"статический"),"")</f>
        <v/>
      </c>
      <c r="S384" s="59" t="n"/>
      <c r="T384" s="60" t="n"/>
      <c r="U384" s="60" t="n"/>
      <c r="V384" s="60">
        <f>
IF(P384="Видео",
"цифровой постер/ролик",
IF(ISNUMBER(MATCH(Q384,{"короб световой","короб световой | лайтбокс","короб световой | кристалайт","лайтбокс","лайт бокс","кристалайт","LB","lightbox"},)),
"бэклит",
IF(P384="Брендирование/оклейка",
"перфарированная пленка/самоклейка",
IF(P384="Экспонирование",
"под запрос",
IF(P384="Подвес",
"баннер/ткань",
"")))))</f>
        <v/>
      </c>
      <c r="W384" s="59" t="n"/>
      <c r="X384" s="59" t="n"/>
      <c r="Y384" s="59" t="n"/>
      <c r="Z384" s="61" t="n"/>
      <c r="AA384" s="61" t="n"/>
      <c r="AB384" s="61">
        <f>IF(BL384&gt;0,Z384,0)</f>
        <v/>
      </c>
      <c r="AC384" s="59" t="n"/>
      <c r="AD384" s="59" t="n"/>
      <c r="AE384" s="59" t="n"/>
      <c r="AF384" s="59" t="n"/>
      <c r="AG384" s="59" t="n"/>
      <c r="AH384" s="59" t="n"/>
      <c r="AI384" s="59" t="n"/>
      <c r="AJ384" s="59" t="n"/>
      <c r="AK384" s="59" t="n"/>
      <c r="AL384" s="62">
        <f>IFERROR(IF(OR(R384="статический",R384="динамический",R384="нестандартный",R384="",R384=""),"-",IF(AND(AH384="-",AI384="-"),"-",AK384*3600/AH384*AI384)),"-")</f>
        <v/>
      </c>
      <c r="AM384" s="62">
        <f>IFERROR(IF(OR(R384="статический",R384="динамический",R384="",R384="", R384="BTL",R384="нестандартный"),"-",AG384*AI384*AL384/60),"-")</f>
        <v/>
      </c>
      <c r="AN384" s="63">
        <f>IFERROR(IF(AH384="","-",AG384*AI384/AH384),"-")</f>
        <v/>
      </c>
      <c r="AO384" s="59">
        <f>IFERROR(IF(OR($R384="статический",$R384="динамический",$R384="",$R384="",$R384="BTL",$R384="нестандартный"),"-",$AL384*$AY384),"-")</f>
        <v/>
      </c>
      <c r="AP384" s="62">
        <f>IFERROR(IF(OR($R384="статический",$R384="динамический",$R384="",$R384="",$R384="BTL",$R384="нестандартный"),"-",$AM384*AY384),"-")</f>
        <v/>
      </c>
      <c r="AQ384" s="64" t="n"/>
      <c r="AR384" s="61" t="n"/>
      <c r="AS384" s="61" t="n"/>
      <c r="AT384" s="61" t="n"/>
      <c r="AU384" s="65" t="n"/>
      <c r="AV384" s="124">
        <f>IFERROR(DR384/AT384*1000,"n/a")</f>
        <v/>
      </c>
      <c r="AW384" s="67" t="n"/>
      <c r="AX384" s="67" t="n"/>
      <c r="AY384" s="43">
        <f>IFERROR(IF(OR($AW384="",$AX384=""),"",_xlfn.DAYS($AX384+1,$AW384)),"")</f>
        <v/>
      </c>
      <c r="AZ384" s="68">
        <f t="array" ref="AZ384">
_xlfn.LET(_xlpm.COEFF,
IF($AW384+$AX384=0,0,IF(MAX(MIN($AX384,EOMONTH(AZ$15,0))-MAX($AW384,AZ$15)+1,)&gt;0,1,0)),
_xlfn.IFS(
$ES384="LisChannel",
_xlpm.COEFF*
INDEX({1;1;1.2;1.2;1;1;1;1;1.2;1.2;1.2;1.2},
MATCH(MONTH(AZ$15),
{1,2,3,4,5,6,7,8,9,10,11,12})),
CONCATENATE($ES384," ",$L384)="RussOutdoor метро",
_xlpm.COEFF*
INDEX({0.8;0.9;1.1;1.1;1;1;1;1;1.1;1.1;1.1;1.1},
MATCH(MONTH(AZ$15),
{1,2,3,4,5,6,7,8,9,10,11,12})),
$ES384&lt;&gt;"LisChannel",
_xlpm.COEFF,
$ES384&lt;&gt;"RussOutdoor",
_xlpm.COEFF))</f>
        <v/>
      </c>
      <c r="BA384" s="68">
        <f t="array" ref="BA384">
_xlfn.LET(_xlpm.COEFF,
IF($AW384+$AX384=0,0,IF(MAX(MIN($AX384,EOMONTH(BA$15,0))-MAX($AW384,BA$15)+1,)&gt;0,1,0)),
_xlfn.IFS(
$ES384="LisChannel",
_xlpm.COEFF*
INDEX({1;1;1.2;1.2;1;1;1;1;1.2;1.2;1.2;1.2},
MATCH(MONTH(BA$15),
{1,2,3,4,5,6,7,8,9,10,11,12})),
CONCATENATE($ES384," ",$L384)="RussOutdoor метро",
_xlpm.COEFF*
INDEX({0.8;0.9;1.1;1.1;1;1;1;1;1.1;1.1;1.1;1.1},
MATCH(MONTH(BA$15),
{1,2,3,4,5,6,7,8,9,10,11,12})),
$ES384&lt;&gt;"LisChannel",
_xlpm.COEFF,
$ES384&lt;&gt;"RussOutdoor",
_xlpm.COEFF))</f>
        <v/>
      </c>
      <c r="BB384" s="68">
        <f t="array" ref="BB384">
_xlfn.LET(_xlpm.COEFF,
IF($AW384+$AX384=0,0,IF(MAX(MIN($AX384,EOMONTH(BB$15,0))-MAX($AW384,BB$15)+1,)&gt;0,1,0)),
_xlfn.IFS(
$ES384="LisChannel",
_xlpm.COEFF*
INDEX({1;1;1.2;1.2;1;1;1;1;1.2;1.2;1.2;1.2},
MATCH(MONTH(BB$15),
{1,2,3,4,5,6,7,8,9,10,11,12})),
CONCATENATE($ES384," ",$L384)="RussOutdoor метро",
_xlpm.COEFF*
INDEX({0.8;0.9;1.1;1.1;1;1;1;1;1.1;1.1;1.1;1.1},
MATCH(MONTH(BB$15),
{1,2,3,4,5,6,7,8,9,10,11,12})),
$ES384&lt;&gt;"LisChannel",
_xlpm.COEFF,
$ES384&lt;&gt;"RussOutdoor",
_xlpm.COEFF))</f>
        <v/>
      </c>
      <c r="BC384" s="68">
        <f t="array" ref="BC384">
_xlfn.LET(_xlpm.COEFF,
IF($AW384+$AX384=0,0,IF(MAX(MIN($AX384,EOMONTH(BC$15,0))-MAX($AW384,BC$15)+1,)&gt;0,1,0)),
_xlfn.IFS(
$ES384="LisChannel",
_xlpm.COEFF*
INDEX({1;1;1.2;1.2;1;1;1;1;1.2;1.2;1.2;1.2},
MATCH(MONTH(BC$15),
{1,2,3,4,5,6,7,8,9,10,11,12})),
CONCATENATE($ES384," ",$L384)="RussOutdoor метро",
_xlpm.COEFF*
INDEX({0.8;0.9;1.1;1.1;1;1;1;1;1.1;1.1;1.1;1.1},
MATCH(MONTH(BC$15),
{1,2,3,4,5,6,7,8,9,10,11,12})),
$ES384&lt;&gt;"LisChannel",
_xlpm.COEFF,
$ES384&lt;&gt;"RussOutdoor",
_xlpm.COEFF))</f>
        <v/>
      </c>
      <c r="BD384" s="68">
        <f t="array" ref="BD384">
_xlfn.LET(_xlpm.COEFF,
IF($AW384+$AX384=0,0,IF(MAX(MIN($AX384,EOMONTH(BD$15,0))-MAX($AW384,BD$15)+1,)&gt;0,1,0)),
_xlfn.IFS(
$ES384="LisChannel",
_xlpm.COEFF*
INDEX({1;1;1.2;1.2;1;1;1;1;1.2;1.2;1.2;1.2},
MATCH(MONTH(BD$15),
{1,2,3,4,5,6,7,8,9,10,11,12})),
CONCATENATE($ES384," ",$L384)="RussOutdoor метро",
_xlpm.COEFF*
INDEX({0.8;0.9;1.1;1.1;1;1;1;1;1.1;1.1;1.1;1.1},
MATCH(MONTH(BD$15),
{1,2,3,4,5,6,7,8,9,10,11,12})),
$ES384&lt;&gt;"LisChannel",
_xlpm.COEFF,
$ES384&lt;&gt;"RussOutdoor",
_xlpm.COEFF))</f>
        <v/>
      </c>
      <c r="BE384" s="68">
        <f t="array" ref="BE384">
_xlfn.LET(_xlpm.COEFF,
IF($AW384+$AX384=0,0,IF(MAX(MIN($AX384,EOMONTH(BE$15,0))-MAX($AW384,BE$15)+1,)&gt;0,1,0)),
_xlfn.IFS(
$ES384="LisChannel",
_xlpm.COEFF*
INDEX({1;1;1.2;1.2;1;1;1;1;1.2;1.2;1.2;1.2},
MATCH(MONTH(BE$15),
{1,2,3,4,5,6,7,8,9,10,11,12})),
CONCATENATE($ES384," ",$L384)="RussOutdoor метро",
_xlpm.COEFF*
INDEX({0.8;0.9;1.1;1.1;1;1;1;1;1.1;1.1;1.1;1.1},
MATCH(MONTH(BE$15),
{1,2,3,4,5,6,7,8,9,10,11,12})),
$ES384&lt;&gt;"LisChannel",
_xlpm.COEFF,
$ES384&lt;&gt;"RussOutdoor",
_xlpm.COEFF))</f>
        <v/>
      </c>
      <c r="BF384" s="68">
        <f t="array" ref="BF384">
_xlfn.LET(_xlpm.COEFF,
IF($AW384+$AX384=0,0,IF(MAX(MIN($AX384,EOMONTH(BF$15,0))-MAX($AW384,BF$15)+1,)&gt;0,1,0)),
_xlfn.IFS(
$ES384="LisChannel",
_xlpm.COEFF*
INDEX({1;1;1.2;1.2;1;1;1;1;1.2;1.2;1.2;1.2},
MATCH(MONTH(BF$15),
{1,2,3,4,5,6,7,8,9,10,11,12})),
CONCATENATE($ES384," ",$L384)="RussOutdoor метро",
_xlpm.COEFF*
INDEX({0.8;0.9;1.1;1.1;1;1;1;1;1.1;1.1;1.1;1.1},
MATCH(MONTH(BF$15),
{1,2,3,4,5,6,7,8,9,10,11,12})),
$ES384&lt;&gt;"LisChannel",
_xlpm.COEFF,
$ES384&lt;&gt;"RussOutdoor",
_xlpm.COEFF))</f>
        <v/>
      </c>
      <c r="BG384" s="68">
        <f t="array" ref="BG384">
_xlfn.LET(_xlpm.COEFF,
IF($AW384+$AX384=0,0,IF(MAX(MIN($AX384,EOMONTH(BG$15,0))-MAX($AW384,BG$15)+1,)&gt;0,1,0)),
_xlfn.IFS(
$ES384="LisChannel",
_xlpm.COEFF*
INDEX({1;1;1.2;1.2;1;1;1;1;1.2;1.2;1.2;1.2},
MATCH(MONTH(BG$15),
{1,2,3,4,5,6,7,8,9,10,11,12})),
CONCATENATE($ES384," ",$L384)="RussOutdoor метро",
_xlpm.COEFF*
INDEX({0.8;0.9;1.1;1.1;1;1;1;1;1.1;1.1;1.1;1.1},
MATCH(MONTH(BG$15),
{1,2,3,4,5,6,7,8,9,10,11,12})),
$ES384&lt;&gt;"LisChannel",
_xlpm.COEFF,
$ES384&lt;&gt;"RussOutdoor",
_xlpm.COEFF))</f>
        <v/>
      </c>
      <c r="BH384" s="68">
        <f t="array" ref="BH384">
_xlfn.LET(_xlpm.COEFF,
IF($AW384+$AX384=0,0,IF(MAX(MIN($AX384,EOMONTH(BH$15,0))-MAX($AW384,BH$15)+1,)&gt;0,1,0)),
_xlfn.IFS(
$ES384="LisChannel",
_xlpm.COEFF*
INDEX({1;1;1.2;1.2;1;1;1;1;1.2;1.2;1.2;1.2},
MATCH(MONTH(BH$15),
{1,2,3,4,5,6,7,8,9,10,11,12})),
CONCATENATE($ES384," ",$L384)="RussOutdoor метро",
_xlpm.COEFF*
INDEX({0.8;0.9;1.1;1.1;1;1;1;1;1.1;1.1;1.1;1.1},
MATCH(MONTH(BH$15),
{1,2,3,4,5,6,7,8,9,10,11,12})),
$ES384&lt;&gt;"LisChannel",
_xlpm.COEFF,
$ES384&lt;&gt;"RussOutdoor",
_xlpm.COEFF))</f>
        <v/>
      </c>
      <c r="BI384" s="68">
        <f t="array" ref="BI384">
_xlfn.LET(_xlpm.COEFF,
IF($AW384+$AX384=0,0,IF(MAX(MIN($AX384,EOMONTH(BI$15,0))-MAX($AW384,BI$15)+1,)&gt;0,1,0)),
_xlfn.IFS(
$ES384="LisChannel",
_xlpm.COEFF*
INDEX({1;1;1.2;1.2;1;1;1;1;1.2;1.2;1.2;1.2},
MATCH(MONTH(BI$15),
{1,2,3,4,5,6,7,8,9,10,11,12})),
CONCATENATE($ES384," ",$L384)="RussOutdoor метро",
_xlpm.COEFF*
INDEX({0.8;0.9;1.1;1.1;1;1;1;1;1.1;1.1;1.1;1.1},
MATCH(MONTH(BI$15),
{1,2,3,4,5,6,7,8,9,10,11,12})),
$ES384&lt;&gt;"LisChannel",
_xlpm.COEFF,
$ES384&lt;&gt;"RussOutdoor",
_xlpm.COEFF))</f>
        <v/>
      </c>
      <c r="BJ384" s="68">
        <f t="array" ref="BJ384">
_xlfn.LET(_xlpm.COEFF,
IF($AW384+$AX384=0,0,IF(MAX(MIN($AX384,EOMONTH(BJ$15,0))-MAX($AW384,BJ$15)+1,)&gt;0,1,0)),
_xlfn.IFS(
$ES384="LisChannel",
_xlpm.COEFF*
INDEX({1;1;1.2;1.2;1;1;1;1;1.2;1.2;1.2;1.2},
MATCH(MONTH(BJ$15),
{1,2,3,4,5,6,7,8,9,10,11,12})),
CONCATENATE($ES384," ",$L384)="RussOutdoor метро",
_xlpm.COEFF*
INDEX({0.8;0.9;1.1;1.1;1;1;1;1;1.1;1.1;1.1;1.1},
MATCH(MONTH(BJ$15),
{1,2,3,4,5,6,7,8,9,10,11,12})),
$ES384&lt;&gt;"LisChannel",
_xlpm.COEFF,
$ES384&lt;&gt;"RussOutdoor",
_xlpm.COEFF))</f>
        <v/>
      </c>
      <c r="BK384" s="68">
        <f t="array" ref="BK384">
_xlfn.LET(_xlpm.COEFF,
IF($AW384+$AX384=0,0,IF(MAX(MIN($AX384,EOMONTH(BK$15,0))-MAX($AW384,BK$15)+1,)&gt;0,1,0)),
_xlfn.IFS(
$ES384="LisChannel",
_xlpm.COEFF*
INDEX({1;1;1.2;1.2;1;1;1;1;1.2;1.2;1.2;1.2},
MATCH(MONTH(BK$15),
{1,2,3,4,5,6,7,8,9,10,11,12})),
CONCATENATE($ES384," ",$L384)="RussOutdoor метро",
_xlpm.COEFF*
INDEX({0.8;0.9;1.1;1.1;1;1;1;1;1.1;1.1;1.1;1.1},
MATCH(MONTH(BK$15),
{1,2,3,4,5,6,7,8,9,10,11,12})),
$ES384&lt;&gt;"LisChannel",
_xlpm.COEFF,
$ES384&lt;&gt;"RussOutdoor",
_xlpm.COEFF))</f>
        <v/>
      </c>
      <c r="BL384" s="62">
        <f>COUNTIFS($AZ384:$BK384,"&gt;0")</f>
        <v/>
      </c>
      <c r="BM384" s="65" t="n"/>
      <c r="BN384" s="125">
        <f>$DJ384</f>
        <v/>
      </c>
      <c r="BO384" s="63">
        <f>$DQ384</f>
        <v/>
      </c>
      <c r="BP384" s="125">
        <f>
IFERROR(
IF($BL384=0,0,
$BN384*(1-$BO384)),
0)</f>
        <v/>
      </c>
      <c r="BQ384" s="125">
        <f t="array" ref="BQ384">
IFERROR(
_xlfn.IFS(
$DH384="день_1",
$BP384*$BL384/($AX384-$AW384+1)*AZ384*(DAY(EOMONTH(AZ$15,0))),
$DH384="день_2",
$BP384/30*MAX(MIN($AX384,EOMONTH(AZ$15,0))-MAX($AW384,AZ$15)+1,),
$DH384="раб.день",
$BP384/30*(IFERROR(
_xlfn.LET(_xlpm.VD,
CHOOSE(
{1;2;3;4;5;6;7;8;9;10;11;12;13;14;15;16;17;18},
45658,45659,45660,45661,45662,45663,45664,45665,45711,45724,45778,45779,45785,45786,45820,45821,45965,46022),
_xlfn.LET(_xlpm.DD,
MAX(MIN($AX384,EOMONTH(AZ$15,0))-MAX($AW384,AZ$15),),
_xlfn.IFS(
AND(MONTH($AW384)=MONTH(AZ$15),MONTH($AX384)&lt;&gt;MONTH(AZ$15)),
NETWORKDAYS.INTL($AW384,$AW384+_xlpm.DD,1,_xlpm.VD),
AND(MONTH($AW384)&lt;&gt;MONTH(AZ$15),MONTH($AX384)=MONTH(AZ$15)),
NETWORKDAYS.INTL(($AX384)-_xlpm.DD,$AX384,1,_xlpm.VD),
AND(MONTH($AW384)&lt;MONTH(AZ$15),MONTH($AX384)&gt;MONTH(AZ$15)),
NETWORKDAYS.INTL((EOMONTH(AZ$15-1,1))-_xlpm.DD,EOMONTH(AZ$15-1,1),1,_xlpm.VD),
AND(MONTH($AW384)=MONTH(AZ$15),MONTH($AX384)=MONTH(AZ$15)),
NETWORKDAYS.INTL($AW384,$AX384,1,_xlpm.VD)))),0)),
$DH384="месяц",
$BP384*AZ384,
$DH384="неделя",
$BP384*AZ384/7*(ROUNDUP((DAY(EOMONTH(AZ$15,0)))/4,0))),
0)</f>
        <v/>
      </c>
      <c r="BR384" s="125">
        <f t="array" ref="BR384">
IFERROR(
_xlfn.IFS(
$DH384="день_1",
$BP384*$BL384/($AX384-$AW384+1)*BA384*(DAY(EOMONTH(BA$15,0))),
$DH384="день_2",
$BP384/30*MAX(MIN($AX384,EOMONTH(BA$15,0))-MAX($AW384,BA$15)+1,),
$DH384="раб.день",
$BP384/30*(IFERROR(
_xlfn.LET(_xlpm.VD,
CHOOSE(
{1;2;3;4;5;6;7;8;9;10;11;12;13;14;15;16;17;18},
45658,45659,45660,45661,45662,45663,45664,45665,45711,45724,45778,45779,45785,45786,45820,45821,45965,46022),
_xlfn.LET(_xlpm.DD,
MAX(MIN($AX384,EOMONTH(BA$15,0))-MAX($AW384,BA$15),),
_xlfn.IFS(
AND(MONTH($AW384)=MONTH(BA$15),MONTH($AX384)&lt;&gt;MONTH(BA$15)),
NETWORKDAYS.INTL($AW384,$AW384+_xlpm.DD,1,_xlpm.VD),
AND(MONTH($AW384)&lt;&gt;MONTH(BA$15),MONTH($AX384)=MONTH(BA$15)),
NETWORKDAYS.INTL(($AX384)-_xlpm.DD,$AX384,1,_xlpm.VD),
AND(MONTH($AW384)&lt;MONTH(BA$15),MONTH($AX384)&gt;MONTH(BA$15)),
NETWORKDAYS.INTL((EOMONTH(BA$15-1,1))-_xlpm.DD,EOMONTH(BA$15-1,1),1,_xlpm.VD),
AND(MONTH($AW384)=MONTH(BA$15),MONTH($AX384)=MONTH(BA$15)),
NETWORKDAYS.INTL($AW384,$AX384,1,_xlpm.VD)))),0)),
$DH384="месяц",
$BP384*BA384,
$DH384="неделя",
$BP384*BA384/7*(ROUNDUP((DAY(EOMONTH(BA$15,0)))/4,0))),
0)</f>
        <v/>
      </c>
      <c r="BS384" s="125">
        <f t="array" ref="BS384">
IFERROR(
_xlfn.IFS(
$DH384="день_1",
$BP384*$BL384/($AX384-$AW384+1)*BB384*(DAY(EOMONTH(BB$15,0))),
$DH384="день_2",
$BP384/30*MAX(MIN($AX384,EOMONTH(BB$15,0))-MAX($AW384,BB$15)+1,),
$DH384="раб.день",
$BP384/30*(IFERROR(
_xlfn.LET(_xlpm.VD,
CHOOSE(
{1;2;3;4;5;6;7;8;9;10;11;12;13;14;15;16;17;18},
45658,45659,45660,45661,45662,45663,45664,45665,45711,45724,45778,45779,45785,45786,45820,45821,45965,46022),
_xlfn.LET(_xlpm.DD,
MAX(MIN($AX384,EOMONTH(BB$15,0))-MAX($AW384,BB$15),),
_xlfn.IFS(
AND(MONTH($AW384)=MONTH(BB$15),MONTH($AX384)&lt;&gt;MONTH(BB$15)),
NETWORKDAYS.INTL($AW384,$AW384+_xlpm.DD,1,_xlpm.VD),
AND(MONTH($AW384)&lt;&gt;MONTH(BB$15),MONTH($AX384)=MONTH(BB$15)),
NETWORKDAYS.INTL(($AX384)-_xlpm.DD,$AX384,1,_xlpm.VD),
AND(MONTH($AW384)&lt;MONTH(BB$15),MONTH($AX384)&gt;MONTH(BB$15)),
NETWORKDAYS.INTL((EOMONTH(BB$15-1,1))-_xlpm.DD,EOMONTH(BB$15-1,1),1,_xlpm.VD),
AND(MONTH($AW384)=MONTH(BB$15),MONTH($AX384)=MONTH(BB$15)),
NETWORKDAYS.INTL($AW384,$AX384,1,_xlpm.VD)))),0)),
$DH384="месяц",
$BP384*BB384,
$DH384="неделя",
$BP384*BB384/7*(ROUNDUP((DAY(EOMONTH(BB$15,0)))/4,0))),
0)</f>
        <v/>
      </c>
      <c r="BT384" s="125">
        <f t="array" ref="BT384">
IFERROR(
_xlfn.IFS(
$DH384="день_1",
$BP384*$BL384/($AX384-$AW384+1)*BC384*(DAY(EOMONTH(BC$15,0))),
$DH384="день_2",
$BP384/30*MAX(MIN($AX384,EOMONTH(BC$15,0))-MAX($AW384,BC$15)+1,),
$DH384="раб.день",
$BP384/30*(IFERROR(
_xlfn.LET(_xlpm.VD,
CHOOSE(
{1;2;3;4;5;6;7;8;9;10;11;12;13;14;15;16;17;18},
45658,45659,45660,45661,45662,45663,45664,45665,45711,45724,45778,45779,45785,45786,45820,45821,45965,46022),
_xlfn.LET(_xlpm.DD,
MAX(MIN($AX384,EOMONTH(BC$15,0))-MAX($AW384,BC$15),),
_xlfn.IFS(
AND(MONTH($AW384)=MONTH(BC$15),MONTH($AX384)&lt;&gt;MONTH(BC$15)),
NETWORKDAYS.INTL($AW384,$AW384+_xlpm.DD,1,_xlpm.VD),
AND(MONTH($AW384)&lt;&gt;MONTH(BC$15),MONTH($AX384)=MONTH(BC$15)),
NETWORKDAYS.INTL(($AX384)-_xlpm.DD,$AX384,1,_xlpm.VD),
AND(MONTH($AW384)&lt;MONTH(BC$15),MONTH($AX384)&gt;MONTH(BC$15)),
NETWORKDAYS.INTL((EOMONTH(BC$15-1,1))-_xlpm.DD,EOMONTH(BC$15-1,1),1,_xlpm.VD),
AND(MONTH($AW384)=MONTH(BC$15),MONTH($AX384)=MONTH(BC$15)),
NETWORKDAYS.INTL($AW384,$AX384,1,_xlpm.VD)))),0)),
$DH384="месяц",
$BP384*BC384,
$DH384="неделя",
$BP384*BC384/7*(ROUNDUP((DAY(EOMONTH(BC$15,0)))/4,0))),
0)</f>
        <v/>
      </c>
      <c r="BU384" s="125">
        <f t="array" ref="BU384">
IFERROR(
_xlfn.IFS(
$DH384="день_1",
$BP384*$BL384/($AX384-$AW384+1)*BD384*(DAY(EOMONTH(BD$15,0))),
$DH384="день_2",
$BP384/30*MAX(MIN($AX384,EOMONTH(BD$15,0))-MAX($AW384,BD$15)+1,),
$DH384="раб.день",
$BP384/30*(IFERROR(
_xlfn.LET(_xlpm.VD,
CHOOSE(
{1;2;3;4;5;6;7;8;9;10;11;12;13;14;15;16;17;18},
45658,45659,45660,45661,45662,45663,45664,45665,45711,45724,45778,45779,45785,45786,45820,45821,45965,46022),
_xlfn.LET(_xlpm.DD,
MAX(MIN($AX384,EOMONTH(BD$15,0))-MAX($AW384,BD$15),),
_xlfn.IFS(
AND(MONTH($AW384)=MONTH(BD$15),MONTH($AX384)&lt;&gt;MONTH(BD$15)),
NETWORKDAYS.INTL($AW384,$AW384+_xlpm.DD,1,_xlpm.VD),
AND(MONTH($AW384)&lt;&gt;MONTH(BD$15),MONTH($AX384)=MONTH(BD$15)),
NETWORKDAYS.INTL(($AX384)-_xlpm.DD,$AX384,1,_xlpm.VD),
AND(MONTH($AW384)&lt;MONTH(BD$15),MONTH($AX384)&gt;MONTH(BD$15)),
NETWORKDAYS.INTL((EOMONTH(BD$15-1,1))-_xlpm.DD,EOMONTH(BD$15-1,1),1,_xlpm.VD),
AND(MONTH($AW384)=MONTH(BD$15),MONTH($AX384)=MONTH(BD$15)),
NETWORKDAYS.INTL($AW384,$AX384,1,_xlpm.VD)))),0)),
$DH384="месяц",
$BP384*BD384,
$DH384="неделя",
$BP384*BD384/7*(ROUNDUP((DAY(EOMONTH(BD$15,0)))/4,0))),
0)</f>
        <v/>
      </c>
      <c r="BV384" s="125">
        <f t="array" ref="BV384">
IFERROR(
_xlfn.IFS(
$DH384="день_1",
$BP384*$BL384/($AX384-$AW384+1)*BE384*(DAY(EOMONTH(BE$15,0))),
$DH384="день_2",
$BP384/30*MAX(MIN($AX384,EOMONTH(BE$15,0))-MAX($AW384,BE$15)+1,),
$DH384="раб.день",
$BP384/30*(IFERROR(
_xlfn.LET(_xlpm.VD,
CHOOSE(
{1;2;3;4;5;6;7;8;9;10;11;12;13;14;15;16;17;18},
45658,45659,45660,45661,45662,45663,45664,45665,45711,45724,45778,45779,45785,45786,45820,45821,45965,46022),
_xlfn.LET(_xlpm.DD,
MAX(MIN($AX384,EOMONTH(BE$15,0))-MAX($AW384,BE$15),),
_xlfn.IFS(
AND(MONTH($AW384)=MONTH(BE$15),MONTH($AX384)&lt;&gt;MONTH(BE$15)),
NETWORKDAYS.INTL($AW384,$AW384+_xlpm.DD,1,_xlpm.VD),
AND(MONTH($AW384)&lt;&gt;MONTH(BE$15),MONTH($AX384)=MONTH(BE$15)),
NETWORKDAYS.INTL(($AX384)-_xlpm.DD,$AX384,1,_xlpm.VD),
AND(MONTH($AW384)&lt;MONTH(BE$15),MONTH($AX384)&gt;MONTH(BE$15)),
NETWORKDAYS.INTL((EOMONTH(BE$15-1,1))-_xlpm.DD,EOMONTH(BE$15-1,1),1,_xlpm.VD),
AND(MONTH($AW384)=MONTH(BE$15),MONTH($AX384)=MONTH(BE$15)),
NETWORKDAYS.INTL($AW384,$AX384,1,_xlpm.VD)))),0)),
$DH384="месяц",
$BP384*BE384,
$DH384="неделя",
$BP384*BE384/7*(ROUNDUP((DAY(EOMONTH(BE$15,0)))/4,0))),
0)</f>
        <v/>
      </c>
      <c r="BW384" s="125">
        <f t="array" ref="BW384">
IFERROR(
_xlfn.IFS(
$DH384="день_1",
$BP384*$BL384/($AX384-$AW384+1)*BF384*(DAY(EOMONTH(BF$15,0))),
$DH384="день_2",
$BP384/30*MAX(MIN($AX384,EOMONTH(BF$15,0))-MAX($AW384,BF$15)+1,),
$DH384="раб.день",
$BP384/30*(IFERROR(
_xlfn.LET(_xlpm.VD,
CHOOSE(
{1;2;3;4;5;6;7;8;9;10;11;12;13;14;15;16;17;18},
45658,45659,45660,45661,45662,45663,45664,45665,45711,45724,45778,45779,45785,45786,45820,45821,45965,46022),
_xlfn.LET(_xlpm.DD,
MAX(MIN($AX384,EOMONTH(BF$15,0))-MAX($AW384,BF$15),),
_xlfn.IFS(
AND(MONTH($AW384)=MONTH(BF$15),MONTH($AX384)&lt;&gt;MONTH(BF$15)),
NETWORKDAYS.INTL($AW384,$AW384+_xlpm.DD,1,_xlpm.VD),
AND(MONTH($AW384)&lt;&gt;MONTH(BF$15),MONTH($AX384)=MONTH(BF$15)),
NETWORKDAYS.INTL(($AX384)-_xlpm.DD,$AX384,1,_xlpm.VD),
AND(MONTH($AW384)&lt;MONTH(BF$15),MONTH($AX384)&gt;MONTH(BF$15)),
NETWORKDAYS.INTL((EOMONTH(BF$15-1,1))-_xlpm.DD,EOMONTH(BF$15-1,1),1,_xlpm.VD),
AND(MONTH($AW384)=MONTH(BF$15),MONTH($AX384)=MONTH(BF$15)),
NETWORKDAYS.INTL($AW384,$AX384,1,_xlpm.VD)))),0)),
$DH384="месяц",
$BP384*BF384,
$DH384="неделя",
$BP384*BF384/7*(ROUNDUP((DAY(EOMONTH(BF$15,0)))/4,0))),
0)</f>
        <v/>
      </c>
      <c r="BX384" s="125">
        <f t="array" ref="BX384">
IFERROR(
_xlfn.IFS(
$DH384="день_1",
$BP384*$BL384/($AX384-$AW384+1)*BG384*(DAY(EOMONTH(BG$15,0))),
$DH384="день_2",
$BP384/30*MAX(MIN($AX384,EOMONTH(BG$15,0))-MAX($AW384,BG$15)+1,),
$DH384="раб.день",
$BP384/30*(IFERROR(
_xlfn.LET(_xlpm.VD,
CHOOSE(
{1;2;3;4;5;6;7;8;9;10;11;12;13;14;15;16;17;18},
45658,45659,45660,45661,45662,45663,45664,45665,45711,45724,45778,45779,45785,45786,45820,45821,45965,46022),
_xlfn.LET(_xlpm.DD,
MAX(MIN($AX384,EOMONTH(BG$15,0))-MAX($AW384,BG$15),),
_xlfn.IFS(
AND(MONTH($AW384)=MONTH(BG$15),MONTH($AX384)&lt;&gt;MONTH(BG$15)),
NETWORKDAYS.INTL($AW384,$AW384+_xlpm.DD,1,_xlpm.VD),
AND(MONTH($AW384)&lt;&gt;MONTH(BG$15),MONTH($AX384)=MONTH(BG$15)),
NETWORKDAYS.INTL(($AX384)-_xlpm.DD,$AX384,1,_xlpm.VD),
AND(MONTH($AW384)&lt;MONTH(BG$15),MONTH($AX384)&gt;MONTH(BG$15)),
NETWORKDAYS.INTL((EOMONTH(BG$15-1,1))-_xlpm.DD,EOMONTH(BG$15-1,1),1,_xlpm.VD),
AND(MONTH($AW384)=MONTH(BG$15),MONTH($AX384)=MONTH(BG$15)),
NETWORKDAYS.INTL($AW384,$AX384,1,_xlpm.VD)))),0)),
$DH384="месяц",
$BP384*BG384,
$DH384="неделя",
$BP384*BG384/7*(ROUNDUP((DAY(EOMONTH(BG$15,0)))/4,0))),
0)</f>
        <v/>
      </c>
      <c r="BY384" s="125">
        <f t="array" ref="BY384">
IFERROR(
_xlfn.IFS(
$DH384="день_1",
$BP384*$BL384/($AX384-$AW384+1)*BH384*(DAY(EOMONTH(BH$15,0))),
$DH384="день_2",
$BP384/30*MAX(MIN($AX384,EOMONTH(BH$15,0))-MAX($AW384,BH$15)+1,),
$DH384="раб.день",
$BP384/30*(IFERROR(
_xlfn.LET(_xlpm.VD,
CHOOSE(
{1;2;3;4;5;6;7;8;9;10;11;12;13;14;15;16;17;18},
45658,45659,45660,45661,45662,45663,45664,45665,45711,45724,45778,45779,45785,45786,45820,45821,45965,46022),
_xlfn.LET(_xlpm.DD,
MAX(MIN($AX384,EOMONTH(BH$15,0))-MAX($AW384,BH$15),),
_xlfn.IFS(
AND(MONTH($AW384)=MONTH(BH$15),MONTH($AX384)&lt;&gt;MONTH(BH$15)),
NETWORKDAYS.INTL($AW384,$AW384+_xlpm.DD,1,_xlpm.VD),
AND(MONTH($AW384)&lt;&gt;MONTH(BH$15),MONTH($AX384)=MONTH(BH$15)),
NETWORKDAYS.INTL(($AX384)-_xlpm.DD,$AX384,1,_xlpm.VD),
AND(MONTH($AW384)&lt;MONTH(BH$15),MONTH($AX384)&gt;MONTH(BH$15)),
NETWORKDAYS.INTL((EOMONTH(BH$15-1,1))-_xlpm.DD,EOMONTH(BH$15-1,1),1,_xlpm.VD),
AND(MONTH($AW384)=MONTH(BH$15),MONTH($AX384)=MONTH(BH$15)),
NETWORKDAYS.INTL($AW384,$AX384,1,_xlpm.VD)))),0)),
$DH384="месяц",
$BP384*BH384,
$DH384="неделя",
$BP384*BH384/7*(ROUNDUP((DAY(EOMONTH(BH$15,0)))/4,0))),
0)</f>
        <v/>
      </c>
      <c r="BZ384" s="125">
        <f t="array" ref="BZ384">
IFERROR(
_xlfn.IFS(
$DH384="день_1",
$BP384*$BL384/($AX384-$AW384+1)*BI384*(DAY(EOMONTH(BI$15,0))),
$DH384="день_2",
$BP384/30*MAX(MIN($AX384,EOMONTH(BI$15,0))-MAX($AW384,BI$15)+1,),
$DH384="раб.день",
$BP384/30*(IFERROR(
_xlfn.LET(_xlpm.VD,
CHOOSE(
{1;2;3;4;5;6;7;8;9;10;11;12;13;14;15;16;17;18},
45658,45659,45660,45661,45662,45663,45664,45665,45711,45724,45778,45779,45785,45786,45820,45821,45965,46022),
_xlfn.LET(_xlpm.DD,
MAX(MIN($AX384,EOMONTH(BI$15,0))-MAX($AW384,BI$15),),
_xlfn.IFS(
AND(MONTH($AW384)=MONTH(BI$15),MONTH($AX384)&lt;&gt;MONTH(BI$15)),
NETWORKDAYS.INTL($AW384,$AW384+_xlpm.DD,1,_xlpm.VD),
AND(MONTH($AW384)&lt;&gt;MONTH(BI$15),MONTH($AX384)=MONTH(BI$15)),
NETWORKDAYS.INTL(($AX384)-_xlpm.DD,$AX384,1,_xlpm.VD),
AND(MONTH($AW384)&lt;MONTH(BI$15),MONTH($AX384)&gt;MONTH(BI$15)),
NETWORKDAYS.INTL((EOMONTH(BI$15-1,1))-_xlpm.DD,EOMONTH(BI$15-1,1),1,_xlpm.VD),
AND(MONTH($AW384)=MONTH(BI$15),MONTH($AX384)=MONTH(BI$15)),
NETWORKDAYS.INTL($AW384,$AX384,1,_xlpm.VD)))),0)),
$DH384="месяц",
$BP384*BI384,
$DH384="неделя",
$BP384*BI384/7*(ROUNDUP((DAY(EOMONTH(BI$15,0)))/4,0))),
0)</f>
        <v/>
      </c>
      <c r="CA384" s="125">
        <f t="array" ref="CA384">
IFERROR(
_xlfn.IFS(
$DH384="день_1",
$BP384*$BL384/($AX384-$AW384+1)*BJ384*(DAY(EOMONTH(BJ$15,0))),
$DH384="день_2",
$BP384/30*MAX(MIN($AX384,EOMONTH(BJ$15,0))-MAX($AW384,BJ$15)+1,),
$DH384="раб.день",
$BP384/30*(IFERROR(
_xlfn.LET(_xlpm.VD,
CHOOSE(
{1;2;3;4;5;6;7;8;9;10;11;12;13;14;15;16;17;18},
45658,45659,45660,45661,45662,45663,45664,45665,45711,45724,45778,45779,45785,45786,45820,45821,45965,46022),
_xlfn.LET(_xlpm.DD,
MAX(MIN($AX384,EOMONTH(BJ$15,0))-MAX($AW384,BJ$15),),
_xlfn.IFS(
AND(MONTH($AW384)=MONTH(BJ$15),MONTH($AX384)&lt;&gt;MONTH(BJ$15)),
NETWORKDAYS.INTL($AW384,$AW384+_xlpm.DD,1,_xlpm.VD),
AND(MONTH($AW384)&lt;&gt;MONTH(BJ$15),MONTH($AX384)=MONTH(BJ$15)),
NETWORKDAYS.INTL(($AX384)-_xlpm.DD,$AX384,1,_xlpm.VD),
AND(MONTH($AW384)&lt;MONTH(BJ$15),MONTH($AX384)&gt;MONTH(BJ$15)),
NETWORKDAYS.INTL((EOMONTH(BJ$15-1,1))-_xlpm.DD,EOMONTH(BJ$15-1,1),1,_xlpm.VD),
AND(MONTH($AW384)=MONTH(BJ$15),MONTH($AX384)=MONTH(BJ$15)),
NETWORKDAYS.INTL($AW384,$AX384,1,_xlpm.VD)))),0)),
$DH384="месяц",
$BP384*BJ384,
$DH384="неделя",
$BP384*BJ384/7*(ROUNDUP((DAY(EOMONTH(BJ$15,0)))/4,0))),
0)</f>
        <v/>
      </c>
      <c r="CB384" s="125">
        <f t="array" ref="CB384">
IFERROR(
_xlfn.IFS(
$DH384="день_1",
$BP384*$BL384/($AX384-$AW384+1)*BK384*(DAY(EOMONTH(BK$15,0))),
$DH384="день_2",
$BP384/30*MAX(MIN($AX384,EOMONTH(BK$15,0))-MAX($AW384,BK$15)+1,),
$DH384="раб.день",
$BP384/30*(IFERROR(
_xlfn.LET(_xlpm.VD,
CHOOSE(
{1;2;3;4;5;6;7;8;9;10;11;12;13;14;15;16;17;18},
45658,45659,45660,45661,45662,45663,45664,45665,45711,45724,45778,45779,45785,45786,45820,45821,45965,46022),
_xlfn.LET(_xlpm.DD,
MAX(MIN($AX384,EOMONTH(BK$15,0))-MAX($AW384,BK$15),),
_xlfn.IFS(
AND(MONTH($AW384)=MONTH(BK$15),MONTH($AX384)&lt;&gt;MONTH(BK$15)),
NETWORKDAYS.INTL($AW384,$AW384+_xlpm.DD,1,_xlpm.VD),
AND(MONTH($AW384)&lt;&gt;MONTH(BK$15),MONTH($AX384)=MONTH(BK$15)),
NETWORKDAYS.INTL(($AX384)-_xlpm.DD,$AX384,1,_xlpm.VD),
AND(MONTH($AW384)&lt;MONTH(BK$15),MONTH($AX384)&gt;MONTH(BK$15)),
NETWORKDAYS.INTL((EOMONTH(BK$15-1,1))-_xlpm.DD,EOMONTH(BK$15-1,1),1,_xlpm.VD),
AND(MONTH($AW384)=MONTH(BK$15),MONTH($AX384)=MONTH(BK$15)),
NETWORKDAYS.INTL($AW384,$AX384,1,_xlpm.VD)))),0)),
$DH384="месяц",
$BP384*BK384,
$DH384="неделя",
$BP384*BK384/7*(ROUNDUP((DAY(EOMONTH(BK$15,0)))/4,0))),
0)</f>
        <v/>
      </c>
      <c r="CC384" s="125">
        <f>SUM($BQ384:$CB384)</f>
        <v/>
      </c>
      <c r="CD384" s="126">
        <f>SUM($EH384:$EH384)</f>
        <v/>
      </c>
      <c r="CE384" s="126">
        <f>$CD384*$AB384</f>
        <v/>
      </c>
      <c r="CF384" s="126">
        <f>SUM($EK384:$EK384)</f>
        <v/>
      </c>
      <c r="CG384" s="126">
        <f>$CF384*$AB384</f>
        <v/>
      </c>
      <c r="CH384" s="126">
        <f>SUM($CC384,$CE384,$CG384)</f>
        <v/>
      </c>
      <c r="CI384" s="126">
        <f>$CH384*(1+$CM384)</f>
        <v/>
      </c>
      <c r="CJ384" s="127" t="n">
        <v>0</v>
      </c>
      <c r="CK384" s="126">
        <f>SUM($CH384:$CH384)*(1+$CJ384)</f>
        <v/>
      </c>
      <c r="CL384" s="126">
        <f>SUM($CH384:$CH384)*(1+$CM384)</f>
        <v/>
      </c>
      <c r="CM384" s="59" t="inlineStr">
        <is>
          <t>20%</t>
        </is>
      </c>
      <c r="CN384" s="59" t="n"/>
      <c r="CO384" s="72" t="n"/>
      <c r="CP384" s="59" t="n"/>
      <c r="CQ384" s="73" t="n"/>
      <c r="CR384" s="73" t="n"/>
      <c r="CS384" s="73" t="n"/>
      <c r="CT384" s="72" t="n"/>
      <c r="CU384" s="79" t="inlineStr">
        <is>
          <t> </t>
        </is>
      </c>
      <c r="CV384" s="60" t="n"/>
      <c r="CW384" s="60" t="n"/>
      <c r="CX384" s="60" t="n"/>
      <c r="CY384" s="127">
        <f>IFERROR(($CC384-$EE384)/($EE384/(1-$DQ384)),0)</f>
        <v/>
      </c>
      <c r="CZ384" s="127">
        <f>IFERROR(1-$EI384/($CE384),0)</f>
        <v/>
      </c>
      <c r="DA384" s="127">
        <f>IFERROR(1-$EL384/($CG384),0)</f>
        <v/>
      </c>
      <c r="DB384" s="126">
        <f>ROUND(IFERROR(($CI384/(1+$CM384)-$EN384),0),2)</f>
        <v/>
      </c>
      <c r="DC384" s="128" t="n"/>
      <c r="DD384" s="125" t="n"/>
      <c r="DE384" s="75" t="n">
        <v>0</v>
      </c>
      <c r="DF384" s="128" t="n"/>
      <c r="DG384" s="125">
        <f>IF($DC384=0,0,$DD384*($DC384*100%-$DE384*$DF384))*SUM($AB384:$AB384)</f>
        <v/>
      </c>
      <c r="DH384" s="129" t="inlineStr">
        <is>
          <t>месяц</t>
        </is>
      </c>
      <c r="DI384" s="130">
        <f t="array" ref="DI384">IFERROR(
IF($ES384="LisChannel",
(ROUND(((INDEX({174.625;153.888888888889;130.972222222222},MATCH($AI384,{2;3;4}),0))*$AG384*$AI384),2)),0),0)</f>
        <v/>
      </c>
      <c r="DJ384" s="130">
        <f>
_xlfn.LET(_xlpm.X,
IFERROR(
IF($ES384="НовиковТВ",
(_xlfn.LET(_xlpm.NTV,
_xlfn.LET(_xlpm.MIN,350000,
IF(SUMIFS($DI:$DI,$ES:$ES,"НовиковТВ")&lt;=_xlpm.MIN,
(SUMIFS($DI:$DI,$ES:$ES,"НовиковТВ")/(COUNTIFS($ES:$ES,"НовиковТВ")))*_xlpm.MIN/SUMIFS($DI:$DI,$ES:$ES,"НовиковТВ"),
DI384)),
_xlpm.NTV+$DG384/(1-(1-(_xlpm.NTV)*(1-$DL384)*(1-$DM384)*(1-$DN384)*(1-$DO384)*(1-$DP384)/_xlpm.NTV))))/(1+$EP384),
$DI384+$DG384/(1-(1-($DI384)*(1-$DL384)*(1-$DM384)*(1-$DN384)*(1-$DO384)*(1-$DP384)/$DI384))),
0),
_xlpm.X*(1+$CM384)*(1+$CW384)-_xlpm.X*(1+$CM384)+_xlpm.X)</f>
        <v/>
      </c>
      <c r="DK384" s="125" t="inlineStr">
        <is>
          <t>послед.</t>
        </is>
      </c>
      <c r="DL384" s="63" t="n">
        <v>0</v>
      </c>
      <c r="DM384" s="63" t="n">
        <v>0</v>
      </c>
      <c r="DN384" s="63" t="n">
        <v>0</v>
      </c>
      <c r="DO384" s="63" t="n">
        <v>0</v>
      </c>
      <c r="DP384" s="63" t="n">
        <v>0</v>
      </c>
      <c r="DQ384" s="63">
        <f t="array" ref="DQ384">IFERROR(_xlfn.IFS(
$DK384="послед.",1-(1-$DL384)*(1-$DM384)*(1-$DN384)*(1-$DO384)*(1-$DP384),
$DK384="сумм.",$DL384+$DM384+$DN384+$DO384+$DP384),
0)</f>
        <v/>
      </c>
      <c r="DR384" s="125">
        <f t="array" ref="DR384">
IFERROR(
_xlfn.IFS(
$BL384=0,
0,
$BL384&gt;0,
_xlfn.IFS($DK384="послед.",
$DJ384*(1-$DL384)*(1-$DM384)*(1-$DN384)*(1-$DO384)*(1-$DP384),
$DK384="сумм.",
$DJ384*(1-($DL384+$DM384+$DN384+$DO384+$DP384)))),0)</f>
        <v/>
      </c>
      <c r="DS384" s="125">
        <f t="array" ref="DS384">
IFERROR(_xlfn.IFS(
$DH384="день_1",
$DR384*$BL384/($AX384-$AW384+1)*AZ384*(DAY(EOMONTH(AZ$15,0))),
$DH384="день_2",
$DR384/30*MAX(MIN($AX384,EOMONTH(AZ$15,0))-MAX($AW384,AZ$15)+1,),
$DH384="раб.день",
$DR384/30*(IFERROR(
_xlfn.LET(_xlpm.VD,
CHOOSE(
{1;2;3;4;5;6;7;8;9;10;11;12;13;14;15;16;17;18},
45658,45659,45660,45661,45662,45663,45664,45665,45711,45724,45778,45779,45785,45786,45820,45821,45965,46022),
_xlfn.LET(_xlpm.DD,
MAX(MIN($AX384,EOMONTH(AZ$15,0))-MAX($AW384,AZ$15),),
_xlfn.IFS(
AND(MONTH($AW384)=MONTH(AZ$15),MONTH($AX384)&lt;&gt;MONTH(AZ$15)),
NETWORKDAYS.INTL($AW384,$AW384+_xlpm.DD,1,_xlpm.VD),
AND(MONTH($AW384)&lt;&gt;MONTH(AZ$15),MONTH($AX384)=MONTH(AZ$15)),
NETWORKDAYS.INTL(($AX384)-_xlpm.DD,$AX384,1,_xlpm.VD),
AND(MONTH($AW384)&lt;MONTH(AZ$15),MONTH($AX384)&gt;MONTH(AZ$15)),
NETWORKDAYS.INTL((EOMONTH(AZ$15-1,1))-_xlpm.DD,EOMONTH(AZ$15-1,1),1,_xlpm.VD),
AND(MONTH($AW384)=MONTH(AZ$15),MONTH($AX384)=MONTH(AZ$15)),
NETWORKDAYS.INTL($AW384,$AX384,1,_xlpm.VD)))),0)),
$DH384="месяц",
$DR384*AZ384,
$DH384="неделя",
$DR384*AZ384/7*(ROUNDUP((DAY(EOMONTH(AZ$15,0)))/4,0))),
0)</f>
        <v/>
      </c>
      <c r="DT384" s="125">
        <f t="array" ref="DT384">
IFERROR(_xlfn.IFS(
$DH384="день_1",
$DR384*$BL384/($AX384-$AW384+1)*BA384*(DAY(EOMONTH(BA$15,0))),
$DH384="день_2",
$DR384/30*MAX(MIN($AX384,EOMONTH(BA$15,0))-MAX($AW384,BA$15)+1,),
$DH384="раб.день",
$DR384/30*(IFERROR(
_xlfn.LET(_xlpm.VD,
CHOOSE(
{1;2;3;4;5;6;7;8;9;10;11;12;13;14;15;16;17;18},
45658,45659,45660,45661,45662,45663,45664,45665,45711,45724,45778,45779,45785,45786,45820,45821,45965,46022),
_xlfn.LET(_xlpm.DD,
MAX(MIN($AX384,EOMONTH(BA$15,0))-MAX($AW384,BA$15),),
_xlfn.IFS(
AND(MONTH($AW384)=MONTH(BA$15),MONTH($AX384)&lt;&gt;MONTH(BA$15)),
NETWORKDAYS.INTL($AW384,$AW384+_xlpm.DD,1,_xlpm.VD),
AND(MONTH($AW384)&lt;&gt;MONTH(BA$15),MONTH($AX384)=MONTH(BA$15)),
NETWORKDAYS.INTL(($AX384)-_xlpm.DD,$AX384,1,_xlpm.VD),
AND(MONTH($AW384)&lt;MONTH(BA$15),MONTH($AX384)&gt;MONTH(BA$15)),
NETWORKDAYS.INTL((EOMONTH(BA$15-1,1))-_xlpm.DD,EOMONTH(BA$15-1,1),1,_xlpm.VD),
AND(MONTH($AW384)=MONTH(BA$15),MONTH($AX384)=MONTH(BA$15)),
NETWORKDAYS.INTL($AW384,$AX384,1,_xlpm.VD)))),0)),
$DH384="месяц",
$DR384*BA384,
$DH384="неделя",
$DR384*BA384/7*(ROUNDUP((DAY(EOMONTH(BA$15,0)))/4,0))),
0)</f>
        <v/>
      </c>
      <c r="DU384" s="125">
        <f t="array" ref="DU384">
IFERROR(_xlfn.IFS(
$DH384="день_1",
$DR384*$BL384/($AX384-$AW384+1)*BB384*(DAY(EOMONTH(BB$15,0))),
$DH384="день_2",
$DR384/30*MAX(MIN($AX384,EOMONTH(BB$15,0))-MAX($AW384,BB$15)+1,),
$DH384="раб.день",
$DR384/30*(IFERROR(
_xlfn.LET(_xlpm.VD,
CHOOSE(
{1;2;3;4;5;6;7;8;9;10;11;12;13;14;15;16;17;18},
45658,45659,45660,45661,45662,45663,45664,45665,45711,45724,45778,45779,45785,45786,45820,45821,45965,46022),
_xlfn.LET(_xlpm.DD,
MAX(MIN($AX384,EOMONTH(BB$15,0))-MAX($AW384,BB$15),),
_xlfn.IFS(
AND(MONTH($AW384)=MONTH(BB$15),MONTH($AX384)&lt;&gt;MONTH(BB$15)),
NETWORKDAYS.INTL($AW384,$AW384+_xlpm.DD,1,_xlpm.VD),
AND(MONTH($AW384)&lt;&gt;MONTH(BB$15),MONTH($AX384)=MONTH(BB$15)),
NETWORKDAYS.INTL(($AX384)-_xlpm.DD,$AX384,1,_xlpm.VD),
AND(MONTH($AW384)&lt;MONTH(BB$15),MONTH($AX384)&gt;MONTH(BB$15)),
NETWORKDAYS.INTL((EOMONTH(BB$15-1,1))-_xlpm.DD,EOMONTH(BB$15-1,1),1,_xlpm.VD),
AND(MONTH($AW384)=MONTH(BB$15),MONTH($AX384)=MONTH(BB$15)),
NETWORKDAYS.INTL($AW384,$AX384,1,_xlpm.VD)))),0)),
$DH384="месяц",
$DR384*BB384,
$DH384="неделя",
$DR384*BB384/7*(ROUNDUP((DAY(EOMONTH(BB$15,0)))/4,0))),
0)</f>
        <v/>
      </c>
      <c r="DV384" s="125">
        <f t="array" ref="DV384">
IFERROR(_xlfn.IFS(
$DH384="день_1",
$DR384*$BL384/($AX384-$AW384+1)*BC384*(DAY(EOMONTH(BC$15,0))),
$DH384="день_2",
$DR384/30*MAX(MIN($AX384,EOMONTH(BC$15,0))-MAX($AW384,BC$15)+1,),
$DH384="раб.день",
$DR384/30*(IFERROR(
_xlfn.LET(_xlpm.VD,
CHOOSE(
{1;2;3;4;5;6;7;8;9;10;11;12;13;14;15;16;17;18},
45658,45659,45660,45661,45662,45663,45664,45665,45711,45724,45778,45779,45785,45786,45820,45821,45965,46022),
_xlfn.LET(_xlpm.DD,
MAX(MIN($AX384,EOMONTH(BC$15,0))-MAX($AW384,BC$15),),
_xlfn.IFS(
AND(MONTH($AW384)=MONTH(BC$15),MONTH($AX384)&lt;&gt;MONTH(BC$15)),
NETWORKDAYS.INTL($AW384,$AW384+_xlpm.DD,1,_xlpm.VD),
AND(MONTH($AW384)&lt;&gt;MONTH(BC$15),MONTH($AX384)=MONTH(BC$15)),
NETWORKDAYS.INTL(($AX384)-_xlpm.DD,$AX384,1,_xlpm.VD),
AND(MONTH($AW384)&lt;MONTH(BC$15),MONTH($AX384)&gt;MONTH(BC$15)),
NETWORKDAYS.INTL((EOMONTH(BC$15-1,1))-_xlpm.DD,EOMONTH(BC$15-1,1),1,_xlpm.VD),
AND(MONTH($AW384)=MONTH(BC$15),MONTH($AX384)=MONTH(BC$15)),
NETWORKDAYS.INTL($AW384,$AX384,1,_xlpm.VD)))),0)),
$DH384="месяц",
$DR384*BC384,
$DH384="неделя",
$DR384*BC384/7*(ROUNDUP((DAY(EOMONTH(BC$15,0)))/4,0))),
0)</f>
        <v/>
      </c>
      <c r="DW384" s="125">
        <f t="array" ref="DW384">
IFERROR(_xlfn.IFS(
$DH384="день_1",
$DR384*$BL384/($AX384-$AW384+1)*BD384*(DAY(EOMONTH(BD$15,0))),
$DH384="день_2",
$DR384/30*MAX(MIN($AX384,EOMONTH(BD$15,0))-MAX($AW384,BD$15)+1,),
$DH384="раб.день",
$DR384/30*(IFERROR(
_xlfn.LET(_xlpm.VD,
CHOOSE(
{1;2;3;4;5;6;7;8;9;10;11;12;13;14;15;16;17;18},
45658,45659,45660,45661,45662,45663,45664,45665,45711,45724,45778,45779,45785,45786,45820,45821,45965,46022),
_xlfn.LET(_xlpm.DD,
MAX(MIN($AX384,EOMONTH(BD$15,0))-MAX($AW384,BD$15),),
_xlfn.IFS(
AND(MONTH($AW384)=MONTH(BD$15),MONTH($AX384)&lt;&gt;MONTH(BD$15)),
NETWORKDAYS.INTL($AW384,$AW384+_xlpm.DD,1,_xlpm.VD),
AND(MONTH($AW384)&lt;&gt;MONTH(BD$15),MONTH($AX384)=MONTH(BD$15)),
NETWORKDAYS.INTL(($AX384)-_xlpm.DD,$AX384,1,_xlpm.VD),
AND(MONTH($AW384)&lt;MONTH(BD$15),MONTH($AX384)&gt;MONTH(BD$15)),
NETWORKDAYS.INTL((EOMONTH(BD$15-1,1))-_xlpm.DD,EOMONTH(BD$15-1,1),1,_xlpm.VD),
AND(MONTH($AW384)=MONTH(BD$15),MONTH($AX384)=MONTH(BD$15)),
NETWORKDAYS.INTL($AW384,$AX384,1,_xlpm.VD)))),0)),
$DH384="месяц",
$DR384*BD384,
$DH384="неделя",
$DR384*BD384/7*(ROUNDUP((DAY(EOMONTH(BD$15,0)))/4,0))),
0)</f>
        <v/>
      </c>
      <c r="DX384" s="125">
        <f t="array" ref="DX384">
IFERROR(_xlfn.IFS(
$DH384="день_1",
$DR384*$BL384/($AX384-$AW384+1)*BE384*(DAY(EOMONTH(BE$15,0))),
$DH384="день_2",
$DR384/30*MAX(MIN($AX384,EOMONTH(BE$15,0))-MAX($AW384,BE$15)+1,),
$DH384="раб.день",
$DR384/30*(IFERROR(
_xlfn.LET(_xlpm.VD,
CHOOSE(
{1;2;3;4;5;6;7;8;9;10;11;12;13;14;15;16;17;18},
45658,45659,45660,45661,45662,45663,45664,45665,45711,45724,45778,45779,45785,45786,45820,45821,45965,46022),
_xlfn.LET(_xlpm.DD,
MAX(MIN($AX384,EOMONTH(BE$15,0))-MAX($AW384,BE$15),),
_xlfn.IFS(
AND(MONTH($AW384)=MONTH(BE$15),MONTH($AX384)&lt;&gt;MONTH(BE$15)),
NETWORKDAYS.INTL($AW384,$AW384+_xlpm.DD,1,_xlpm.VD),
AND(MONTH($AW384)&lt;&gt;MONTH(BE$15),MONTH($AX384)=MONTH(BE$15)),
NETWORKDAYS.INTL(($AX384)-_xlpm.DD,$AX384,1,_xlpm.VD),
AND(MONTH($AW384)&lt;MONTH(BE$15),MONTH($AX384)&gt;MONTH(BE$15)),
NETWORKDAYS.INTL((EOMONTH(BE$15-1,1))-_xlpm.DD,EOMONTH(BE$15-1,1),1,_xlpm.VD),
AND(MONTH($AW384)=MONTH(BE$15),MONTH($AX384)=MONTH(BE$15)),
NETWORKDAYS.INTL($AW384,$AX384,1,_xlpm.VD)))),0)),
$DH384="месяц",
$DR384*BE384,
$DH384="неделя",
$DR384*BE384/7*(ROUNDUP((DAY(EOMONTH(BE$15,0)))/4,0))),
0)</f>
        <v/>
      </c>
      <c r="DY384" s="125">
        <f t="array" ref="DY384">
IFERROR(_xlfn.IFS(
$DH384="день_1",
$DR384*$BL384/($AX384-$AW384+1)*BF384*(DAY(EOMONTH(BF$15,0))),
$DH384="день_2",
$DR384/30*MAX(MIN($AX384,EOMONTH(BF$15,0))-MAX($AW384,BF$15)+1,),
$DH384="раб.день",
$DR384/30*(IFERROR(
_xlfn.LET(_xlpm.VD,
CHOOSE(
{1;2;3;4;5;6;7;8;9;10;11;12;13;14;15;16;17;18},
45658,45659,45660,45661,45662,45663,45664,45665,45711,45724,45778,45779,45785,45786,45820,45821,45965,46022),
_xlfn.LET(_xlpm.DD,
MAX(MIN($AX384,EOMONTH(BF$15,0))-MAX($AW384,BF$15),),
_xlfn.IFS(
AND(MONTH($AW384)=MONTH(BF$15),MONTH($AX384)&lt;&gt;MONTH(BF$15)),
NETWORKDAYS.INTL($AW384,$AW384+_xlpm.DD,1,_xlpm.VD),
AND(MONTH($AW384)&lt;&gt;MONTH(BF$15),MONTH($AX384)=MONTH(BF$15)),
NETWORKDAYS.INTL(($AX384)-_xlpm.DD,$AX384,1,_xlpm.VD),
AND(MONTH($AW384)&lt;MONTH(BF$15),MONTH($AX384)&gt;MONTH(BF$15)),
NETWORKDAYS.INTL((EOMONTH(BF$15-1,1))-_xlpm.DD,EOMONTH(BF$15-1,1),1,_xlpm.VD),
AND(MONTH($AW384)=MONTH(BF$15),MONTH($AX384)=MONTH(BF$15)),
NETWORKDAYS.INTL($AW384,$AX384,1,_xlpm.VD)))),0)),
$DH384="месяц",
$DR384*BF384,
$DH384="неделя",
$DR384*BF384/7*(ROUNDUP((DAY(EOMONTH(BF$15,0)))/4,0))),
0)</f>
        <v/>
      </c>
      <c r="DZ384" s="125">
        <f t="array" ref="DZ384">
IFERROR(_xlfn.IFS(
$DH384="день_1",
$DR384*$BL384/($AX384-$AW384+1)*BG384*(DAY(EOMONTH(BG$15,0))),
$DH384="день_2",
$DR384/30*MAX(MIN($AX384,EOMONTH(BG$15,0))-MAX($AW384,BG$15)+1,),
$DH384="раб.день",
$DR384/30*(IFERROR(
_xlfn.LET(_xlpm.VD,
CHOOSE(
{1;2;3;4;5;6;7;8;9;10;11;12;13;14;15;16;17;18},
45658,45659,45660,45661,45662,45663,45664,45665,45711,45724,45778,45779,45785,45786,45820,45821,45965,46022),
_xlfn.LET(_xlpm.DD,
MAX(MIN($AX384,EOMONTH(BG$15,0))-MAX($AW384,BG$15),),
_xlfn.IFS(
AND(MONTH($AW384)=MONTH(BG$15),MONTH($AX384)&lt;&gt;MONTH(BG$15)),
NETWORKDAYS.INTL($AW384,$AW384+_xlpm.DD,1,_xlpm.VD),
AND(MONTH($AW384)&lt;&gt;MONTH(BG$15),MONTH($AX384)=MONTH(BG$15)),
NETWORKDAYS.INTL(($AX384)-_xlpm.DD,$AX384,1,_xlpm.VD),
AND(MONTH($AW384)&lt;MONTH(BG$15),MONTH($AX384)&gt;MONTH(BG$15)),
NETWORKDAYS.INTL((EOMONTH(BG$15-1,1))-_xlpm.DD,EOMONTH(BG$15-1,1),1,_xlpm.VD),
AND(MONTH($AW384)=MONTH(BG$15),MONTH($AX384)=MONTH(BG$15)),
NETWORKDAYS.INTL($AW384,$AX384,1,_xlpm.VD)))),0)),
$DH384="месяц",
$DR384*BG384,
$DH384="неделя",
$DR384*BG384/7*(ROUNDUP((DAY(EOMONTH(BG$15,0)))/4,0))),
0)</f>
        <v/>
      </c>
      <c r="EA384" s="125">
        <f t="array" ref="EA384">
IFERROR(_xlfn.IFS(
$DH384="день_1",
$DR384*$BL384/($AX384-$AW384+1)*BH384*(DAY(EOMONTH(BH$15,0))),
$DH384="день_2",
$DR384/30*MAX(MIN($AX384,EOMONTH(BH$15,0))-MAX($AW384,BH$15)+1,),
$DH384="раб.день",
$DR384/30*(IFERROR(
_xlfn.LET(_xlpm.VD,
CHOOSE(
{1;2;3;4;5;6;7;8;9;10;11;12;13;14;15;16;17;18},
45658,45659,45660,45661,45662,45663,45664,45665,45711,45724,45778,45779,45785,45786,45820,45821,45965,46022),
_xlfn.LET(_xlpm.DD,
MAX(MIN($AX384,EOMONTH(BH$15,0))-MAX($AW384,BH$15),),
_xlfn.IFS(
AND(MONTH($AW384)=MONTH(BH$15),MONTH($AX384)&lt;&gt;MONTH(BH$15)),
NETWORKDAYS.INTL($AW384,$AW384+_xlpm.DD,1,_xlpm.VD),
AND(MONTH($AW384)&lt;&gt;MONTH(BH$15),MONTH($AX384)=MONTH(BH$15)),
NETWORKDAYS.INTL(($AX384)-_xlpm.DD,$AX384,1,_xlpm.VD),
AND(MONTH($AW384)&lt;MONTH(BH$15),MONTH($AX384)&gt;MONTH(BH$15)),
NETWORKDAYS.INTL((EOMONTH(BH$15-1,1))-_xlpm.DD,EOMONTH(BH$15-1,1),1,_xlpm.VD),
AND(MONTH($AW384)=MONTH(BH$15),MONTH($AX384)=MONTH(BH$15)),
NETWORKDAYS.INTL($AW384,$AX384,1,_xlpm.VD)))),0)),
$DH384="месяц",
$DR384*BH384,
$DH384="неделя",
$DR384*BH384/7*(ROUNDUP((DAY(EOMONTH(BH$15,0)))/4,0))),
0)</f>
        <v/>
      </c>
      <c r="EB384" s="125">
        <f t="array" ref="EB384">
IFERROR(_xlfn.IFS(
$DH384="день_1",
$DR384*$BL384/($AX384-$AW384+1)*BI384*(DAY(EOMONTH(BI$15,0))),
$DH384="день_2",
$DR384/30*MAX(MIN($AX384,EOMONTH(BI$15,0))-MAX($AW384,BI$15)+1,),
$DH384="раб.день",
$DR384/30*(IFERROR(
_xlfn.LET(_xlpm.VD,
CHOOSE(
{1;2;3;4;5;6;7;8;9;10;11;12;13;14;15;16;17;18},
45658,45659,45660,45661,45662,45663,45664,45665,45711,45724,45778,45779,45785,45786,45820,45821,45965,46022),
_xlfn.LET(_xlpm.DD,
MAX(MIN($AX384,EOMONTH(BI$15,0))-MAX($AW384,BI$15),),
_xlfn.IFS(
AND(MONTH($AW384)=MONTH(BI$15),MONTH($AX384)&lt;&gt;MONTH(BI$15)),
NETWORKDAYS.INTL($AW384,$AW384+_xlpm.DD,1,_xlpm.VD),
AND(MONTH($AW384)&lt;&gt;MONTH(BI$15),MONTH($AX384)=MONTH(BI$15)),
NETWORKDAYS.INTL(($AX384)-_xlpm.DD,$AX384,1,_xlpm.VD),
AND(MONTH($AW384)&lt;MONTH(BI$15),MONTH($AX384)&gt;MONTH(BI$15)),
NETWORKDAYS.INTL((EOMONTH(BI$15-1,1))-_xlpm.DD,EOMONTH(BI$15-1,1),1,_xlpm.VD),
AND(MONTH($AW384)=MONTH(BI$15),MONTH($AX384)=MONTH(BI$15)),
NETWORKDAYS.INTL($AW384,$AX384,1,_xlpm.VD)))),0)),
$DH384="месяц",
$DR384*BI384,
$DH384="неделя",
$DR384*BI384/7*(ROUNDUP((DAY(EOMONTH(BI$15,0)))/4,0))),
0)</f>
        <v/>
      </c>
      <c r="EC384" s="125">
        <f t="array" ref="EC384">
IFERROR(_xlfn.IFS(
$DH384="день_1",
$DR384*$BL384/($AX384-$AW384+1)*BJ384*(DAY(EOMONTH(BJ$15,0))),
$DH384="день_2",
$DR384/30*MAX(MIN($AX384,EOMONTH(BJ$15,0))-MAX($AW384,BJ$15)+1,),
$DH384="раб.день",
$DR384/30*(IFERROR(
_xlfn.LET(_xlpm.VD,
CHOOSE(
{1;2;3;4;5;6;7;8;9;10;11;12;13;14;15;16;17;18},
45658,45659,45660,45661,45662,45663,45664,45665,45711,45724,45778,45779,45785,45786,45820,45821,45965,46022),
_xlfn.LET(_xlpm.DD,
MAX(MIN($AX384,EOMONTH(BJ$15,0))-MAX($AW384,BJ$15),),
_xlfn.IFS(
AND(MONTH($AW384)=MONTH(BJ$15),MONTH($AX384)&lt;&gt;MONTH(BJ$15)),
NETWORKDAYS.INTL($AW384,$AW384+_xlpm.DD,1,_xlpm.VD),
AND(MONTH($AW384)&lt;&gt;MONTH(BJ$15),MONTH($AX384)=MONTH(BJ$15)),
NETWORKDAYS.INTL(($AX384)-_xlpm.DD,$AX384,1,_xlpm.VD),
AND(MONTH($AW384)&lt;MONTH(BJ$15),MONTH($AX384)&gt;MONTH(BJ$15)),
NETWORKDAYS.INTL((EOMONTH(BJ$15-1,1))-_xlpm.DD,EOMONTH(BJ$15-1,1),1,_xlpm.VD),
AND(MONTH($AW384)=MONTH(BJ$15),MONTH($AX384)=MONTH(BJ$15)),
NETWORKDAYS.INTL($AW384,$AX384,1,_xlpm.VD)))),0)),
$DH384="месяц",
$DR384*BJ384,
$DH384="неделя",
$DR384*BJ384/7*(ROUNDUP((DAY(EOMONTH(BJ$15,0)))/4,0))),
0)</f>
        <v/>
      </c>
      <c r="ED384" s="125">
        <f t="array" ref="ED384">
IFERROR(_xlfn.IFS(
$DH384="день_1",
$DR384*$BL384/($AX384-$AW384+1)*BK384*(DAY(EOMONTH(BK$15,0))),
$DH384="день_2",
$DR384/30*MAX(MIN($AX384,EOMONTH(BK$15,0))-MAX($AW384,BK$15)+1,),
$DH384="раб.день",
$DR384/30*(IFERROR(
_xlfn.LET(_xlpm.VD,
CHOOSE(
{1;2;3;4;5;6;7;8;9;10;11;12;13;14;15;16;17;18},
45658,45659,45660,45661,45662,45663,45664,45665,45711,45724,45778,45779,45785,45786,45820,45821,45965,46022),
_xlfn.LET(_xlpm.DD,
MAX(MIN($AX384,EOMONTH(BK$15,0))-MAX($AW384,BK$15),),
_xlfn.IFS(
AND(MONTH($AW384)=MONTH(BK$15),MONTH($AX384)&lt;&gt;MONTH(BK$15)),
NETWORKDAYS.INTL($AW384,$AW384+_xlpm.DD,1,_xlpm.VD),
AND(MONTH($AW384)&lt;&gt;MONTH(BK$15),MONTH($AX384)=MONTH(BK$15)),
NETWORKDAYS.INTL(($AX384)-_xlpm.DD,$AX384,1,_xlpm.VD),
AND(MONTH($AW384)&lt;MONTH(BK$15),MONTH($AX384)&gt;MONTH(BK$15)),
NETWORKDAYS.INTL((EOMONTH(BK$15-1,1))-_xlpm.DD,EOMONTH(BK$15-1,1),1,_xlpm.VD),
AND(MONTH($AW384)=MONTH(BK$15),MONTH($AX384)=MONTH(BK$15)),
NETWORKDAYS.INTL($AW384,$AX384,1,_xlpm.VD)))),0)),
$DH384="месяц",
$DR384*BK384,
$DH384="неделя",
$DR384*BK384/7*(ROUNDUP((DAY(EOMONTH(BK$15,0)))/4,0))),
0)</f>
        <v/>
      </c>
      <c r="EE384" s="125">
        <f>SUM($DS384,$DT384,$DU384,$DV384,$DW384,$DX384,$DY384,$DZ384,$EA384,$EB384,$EC384,$ED384)</f>
        <v/>
      </c>
      <c r="EF384" s="125">
        <f>IFERROR(ROUND($EE384*(1+$EP384),2),0)</f>
        <v/>
      </c>
      <c r="EG384" s="128" t="n">
        <v>1</v>
      </c>
      <c r="EH384" s="126" t="n">
        <v>0</v>
      </c>
      <c r="EI384" s="126">
        <f>ROUND(SUM($EH384:$EH384)*SUM($AB384:$AB384)*$EG384,2)</f>
        <v/>
      </c>
      <c r="EJ384" s="126">
        <f>ROUND($EI384*(1+$EP384),2)</f>
        <v/>
      </c>
      <c r="EK384" s="126" t="n">
        <v>0</v>
      </c>
      <c r="EL384" s="126">
        <f>ROUND(SUM($EK384:$EK384)*SUM($AB384:$AB384)*$EG384,2)</f>
        <v/>
      </c>
      <c r="EM384" s="126">
        <f>ROUND($EL384*(1+$EP384),2)</f>
        <v/>
      </c>
      <c r="EN384" s="126">
        <f>SUM($EE384,$EI384,$EL384)</f>
        <v/>
      </c>
      <c r="EO384" s="126">
        <f>SUM($EF384,$EJ384,$EM384)</f>
        <v/>
      </c>
      <c r="EP384" s="59" t="inlineStr">
        <is>
          <t>20%</t>
        </is>
      </c>
      <c r="EQ384" s="59" t="n"/>
      <c r="ER384" s="60">
        <f t="array" ref="ER384">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MATCH(ES384,
{"AMS";"RussOutdoor";"HD Outdoor";"Ingroup";"IQ";"Ledproduction";"LisChannel";"Logic";"Media-PPL";"NovikovTV | НовиковТВ";"SMA";"SOK";"КрокусТВ | CrocusTV | IndoorTV";"Сити";"ТЯК Москва"},
0)),"")</f>
        <v/>
      </c>
      <c r="ES384" s="60" t="n"/>
      <c r="ET384" s="60">
        <f t="array" ref="ET384">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MATCH(ES384,
{"AMS";"RussOutdoor";"HD Outdoor";"Ingroup";"IQ";"Ledproduction";"LisChannel";"Logic";"Media-PPL";"NovikovTV | НовиковТВ";"SMA";"SOK";"КрокусТВ | CrocusTV | IndoorTV";"Сити";"ТЯК Москва"},
0)),"")</f>
        <v/>
      </c>
      <c r="EU384" s="60" t="n"/>
      <c r="EV384" s="60" t="n"/>
      <c r="EX384" s="110">
        <f t="array" ref="EX384">
($AR384/30
+N("ТРАФИК ПЛОЩАДКИ"))*
(IFERROR(
_xlfn.LET(
_xlpm.GPR,
HLOOKUP($L384,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(MATCH($T384,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IF($Q384="цифровой",_xlpm.GPR/$AG384,_xlpm.GPR/60)),
0)
+N("DWELL TIME"))*
(IF($AB384=0,0,IF($AB384=1,0.3,IF($AB384=2,0.5,IF($AB384&gt;2,1))))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_xlfn.IFS($AC384="да",1.2,$AC384="нет",1)*
_xlfn.IFS($AD384="да",1.2,$AD384="нет",1)*
IF(R384="статический",1,1.2)*
$X384*
INDEX(
{1.2;1;1.2;1.2;1;1.2;1.2;1.2;1.2;1.2;1.2;1;1.2;1.2;1.2;1.2;1;1;1.2;1.2;1.2;1;1;1;1;1.2;1.2;1.2;1.2;1;1;1;1;1.2;1.2;1.2;1.2;1.2;1.2;1.2;1.2;1;1;1.2;1;1;1;1;1.5;1;1;1.5;1.5;1.2},
MATCH($Q384,_xlpm.MI,0)))&gt;{0.02;0.04;0.06;0.1;0.2;0.4;0.6;0.8;1;2;4;6})),
{0;1;2;3;4;5;6;7;8;9;10;11;12},
0)))
+N("КОЭФФИЦИЕНТ КОНТАКТА"))))*
(_xlfn.IFS($X384&lt;0.1,$X384/1000,$X384&gt;25,5.2,AND($X384&gt;=0.1,$X384&lt;=25),(($X384*2+0.1)/10)*($X384/10)))*
IFERROR((_xlfn.LET(
_xlpm.MA,
{0;0.8;0.85;0.9;0.95;1},
_xlpm.MAA,
{0;1;2;3;4;5},
INDEX(_xlpm.MA,MATCH(SUMPRODUCT(--((IF(ROUND(_xlpm.MAA,1)&gt;5,5,ROUND($AB384,1)))&gt;{0;1;2;3;4;5})),_xlpm.MAA,0)))
+N("КОЭФФИЦИЕНТ КОЛ-ВО КОНСТРУКЦИЙ")),1)*
$AB384,0))*
(IF($Q384="цифровой",$AG384/15*$AI384,1)
+N("ДЛЯ ЦИФРЫ"))</f>
        <v/>
      </c>
      <c r="EY384" s="110">
        <f>IFERROR(EX384*AY384,0)</f>
        <v/>
      </c>
      <c r="EZ384" s="131">
        <f>IFERROR(DP384/EY384*1000,0)</f>
        <v/>
      </c>
      <c r="FA384" s="112">
        <f>IFERROR(FC384/FB384,0)</f>
        <v/>
      </c>
      <c r="FB384" s="112">
        <f>IFERROR((FC384/(EY384/FF384*#REF!))*0.825,0)</f>
        <v/>
      </c>
      <c r="FC384" s="112">
        <f>IFERROR(((EX384*30/AR384)*100)/30,0)</f>
        <v/>
      </c>
      <c r="FD384" s="112">
        <f>IFERROR(EY384/G384*100%,0)</f>
        <v/>
      </c>
      <c r="FE384" s="112">
        <f>IFERROR(FD384/FC384*100%,0)</f>
        <v/>
      </c>
      <c r="FF384" s="110">
        <f>IFERROR(AR384/30*AY384,0)</f>
        <v/>
      </c>
    </row>
    <row r="385" ht="13" customHeight="1">
      <c r="A385" s="59" t="n"/>
      <c r="B385" s="60" t="n"/>
      <c r="C385" s="60" t="n"/>
      <c r="D385" s="60">
        <f t="array" ref="D385">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MATCH($E385,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85" s="60">
        <f t="array" ref="E385">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MATCH($F385,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85" s="60" t="inlineStr"/>
      <c r="G385" s="60" t="n"/>
      <c r="H385" s="60">
        <f t="array" ref="H385">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MATCH($I385,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85" s="60" t="n"/>
      <c r="J385" s="60" t="n"/>
      <c r="K385" s="60" t="n"/>
      <c r="L385" s="60" t="n"/>
      <c r="M385" s="60" t="n"/>
      <c r="N385" s="60" t="n"/>
      <c r="O385" s="60" t="n"/>
      <c r="P385" s="60">
        <f t="array" ref="P385">
_xlfn.IFS(
ISNUMBER(MATCH($Q385,{"шелфбаннер","разделитель","монетница","чековая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ISNUMBER(MATCH($Q385,{"LED/LCD","видеокулер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ISNUMBER(MATCH($Q385,{"автомобиль","машина","выставочное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ISNUMBER(MATCH($Q385,{"билборд","лифтовая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ISNUMBER(MATCH($Q385,{"навигация","подвесной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ISNUMBER(MATCH($Q385,{"движущаяся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ISNUMBER(MATCH($Q385,{"каталог","журнал"},)),
"Пресса",
$Q385="","")</f>
        <v/>
      </c>
      <c r="Q385" s="60" t="n"/>
      <c r="R385" s="60">
        <f t="array" ref="R385">
IFERROR(
_xlfn.IFS(
OR(ISNUMBER(MATCH($Q385,{"экспозиция","макет","стенд","автостенд","авто стенд","выставочное пространство","выставочные стенды","модульные выставочные стенды","3Д конструкция","3D конструкция"},)),P385="Экспонирование"),
"нестандартный",
ISNUMBER(MATCH($Q385,{"скроллер","призматрон"},)),
"динамический",
$P385="Видео",
"цифровой",
OR($P385="Пресса",$P385="Щит",$P385="POSm",$P385="Подвес",$P385="Брендирование/оклейка"),
"статический"),"")</f>
        <v/>
      </c>
      <c r="S385" s="59" t="n"/>
      <c r="T385" s="60" t="n"/>
      <c r="U385" s="60" t="n"/>
      <c r="V385" s="60">
        <f>
IF(P385="Видео",
"цифровой постер/ролик",
IF(ISNUMBER(MATCH(Q385,{"короб световой","короб световой | лайтбокс","короб световой | кристалайт","лайтбокс","лайт бокс","кристалайт","LB","lightbox"},)),
"бэклит",
IF(P385="Брендирование/оклейка",
"перфарированная пленка/самоклейка",
IF(P385="Экспонирование",
"под запрос",
IF(P385="Подвес",
"баннер/ткань",
"")))))</f>
        <v/>
      </c>
      <c r="W385" s="59" t="n"/>
      <c r="X385" s="59" t="n"/>
      <c r="Y385" s="59" t="n"/>
      <c r="Z385" s="61" t="n"/>
      <c r="AA385" s="61" t="n"/>
      <c r="AB385" s="61">
        <f>IF(BL385&gt;0,Z385,0)</f>
        <v/>
      </c>
      <c r="AC385" s="59" t="n"/>
      <c r="AD385" s="59" t="n"/>
      <c r="AE385" s="59" t="n"/>
      <c r="AF385" s="59" t="n"/>
      <c r="AG385" s="59" t="n"/>
      <c r="AH385" s="59" t="n"/>
      <c r="AI385" s="59" t="n"/>
      <c r="AJ385" s="59" t="n"/>
      <c r="AK385" s="59" t="n"/>
      <c r="AL385" s="62">
        <f>IFERROR(IF(OR(R385="статический",R385="динамический",R385="нестандартный",R385="",R385=""),"-",IF(AND(AH385="-",AI385="-"),"-",AK385*3600/AH385*AI385)),"-")</f>
        <v/>
      </c>
      <c r="AM385" s="62">
        <f>IFERROR(IF(OR(R385="статический",R385="динамический",R385="",R385="", R385="BTL",R385="нестандартный"),"-",AG385*AI385*AL385/60),"-")</f>
        <v/>
      </c>
      <c r="AN385" s="63">
        <f>IFERROR(IF(AH385="","-",AG385*AI385/AH385),"-")</f>
        <v/>
      </c>
      <c r="AO385" s="59">
        <f>IFERROR(IF(OR($R385="статический",$R385="динамический",$R385="",$R385="",$R385="BTL",$R385="нестандартный"),"-",$AL385*$AY385),"-")</f>
        <v/>
      </c>
      <c r="AP385" s="62">
        <f>IFERROR(IF(OR($R385="статический",$R385="динамический",$R385="",$R385="",$R385="BTL",$R385="нестандартный"),"-",$AM385*AY385),"-")</f>
        <v/>
      </c>
      <c r="AQ385" s="64" t="n"/>
      <c r="AR385" s="61" t="n"/>
      <c r="AS385" s="61" t="n"/>
      <c r="AT385" s="61" t="n"/>
      <c r="AU385" s="65" t="n"/>
      <c r="AV385" s="124">
        <f>IFERROR(DR385/AT385*1000,"n/a")</f>
        <v/>
      </c>
      <c r="AW385" s="67" t="n"/>
      <c r="AX385" s="67" t="n"/>
      <c r="AY385" s="43">
        <f>IFERROR(IF(OR($AW385="",$AX385=""),"",_xlfn.DAYS($AX385+1,$AW385)),"")</f>
        <v/>
      </c>
      <c r="AZ385" s="68">
        <f t="array" ref="AZ385">
_xlfn.LET(_xlpm.COEFF,
IF($AW385+$AX385=0,0,IF(MAX(MIN($AX385,EOMONTH(AZ$15,0))-MAX($AW385,AZ$15)+1,)&gt;0,1,0)),
_xlfn.IFS(
$ES385="LisChannel",
_xlpm.COEFF*
INDEX({1;1;1.2;1.2;1;1;1;1;1.2;1.2;1.2;1.2},
MATCH(MONTH(AZ$15),
{1,2,3,4,5,6,7,8,9,10,11,12})),
CONCATENATE($ES385," ",$L385)="RussOutdoor метро",
_xlpm.COEFF*
INDEX({0.8;0.9;1.1;1.1;1;1;1;1;1.1;1.1;1.1;1.1},
MATCH(MONTH(AZ$15),
{1,2,3,4,5,6,7,8,9,10,11,12})),
$ES385&lt;&gt;"LisChannel",
_xlpm.COEFF,
$ES385&lt;&gt;"RussOutdoor",
_xlpm.COEFF))</f>
        <v/>
      </c>
      <c r="BA385" s="68">
        <f t="array" ref="BA385">
_xlfn.LET(_xlpm.COEFF,
IF($AW385+$AX385=0,0,IF(MAX(MIN($AX385,EOMONTH(BA$15,0))-MAX($AW385,BA$15)+1,)&gt;0,1,0)),
_xlfn.IFS(
$ES385="LisChannel",
_xlpm.COEFF*
INDEX({1;1;1.2;1.2;1;1;1;1;1.2;1.2;1.2;1.2},
MATCH(MONTH(BA$15),
{1,2,3,4,5,6,7,8,9,10,11,12})),
CONCATENATE($ES385," ",$L385)="RussOutdoor метро",
_xlpm.COEFF*
INDEX({0.8;0.9;1.1;1.1;1;1;1;1;1.1;1.1;1.1;1.1},
MATCH(MONTH(BA$15),
{1,2,3,4,5,6,7,8,9,10,11,12})),
$ES385&lt;&gt;"LisChannel",
_xlpm.COEFF,
$ES385&lt;&gt;"RussOutdoor",
_xlpm.COEFF))</f>
        <v/>
      </c>
      <c r="BB385" s="68">
        <f t="array" ref="BB385">
_xlfn.LET(_xlpm.COEFF,
IF($AW385+$AX385=0,0,IF(MAX(MIN($AX385,EOMONTH(BB$15,0))-MAX($AW385,BB$15)+1,)&gt;0,1,0)),
_xlfn.IFS(
$ES385="LisChannel",
_xlpm.COEFF*
INDEX({1;1;1.2;1.2;1;1;1;1;1.2;1.2;1.2;1.2},
MATCH(MONTH(BB$15),
{1,2,3,4,5,6,7,8,9,10,11,12})),
CONCATENATE($ES385," ",$L385)="RussOutdoor метро",
_xlpm.COEFF*
INDEX({0.8;0.9;1.1;1.1;1;1;1;1;1.1;1.1;1.1;1.1},
MATCH(MONTH(BB$15),
{1,2,3,4,5,6,7,8,9,10,11,12})),
$ES385&lt;&gt;"LisChannel",
_xlpm.COEFF,
$ES385&lt;&gt;"RussOutdoor",
_xlpm.COEFF))</f>
        <v/>
      </c>
      <c r="BC385" s="68">
        <f t="array" ref="BC385">
_xlfn.LET(_xlpm.COEFF,
IF($AW385+$AX385=0,0,IF(MAX(MIN($AX385,EOMONTH(BC$15,0))-MAX($AW385,BC$15)+1,)&gt;0,1,0)),
_xlfn.IFS(
$ES385="LisChannel",
_xlpm.COEFF*
INDEX({1;1;1.2;1.2;1;1;1;1;1.2;1.2;1.2;1.2},
MATCH(MONTH(BC$15),
{1,2,3,4,5,6,7,8,9,10,11,12})),
CONCATENATE($ES385," ",$L385)="RussOutdoor метро",
_xlpm.COEFF*
INDEX({0.8;0.9;1.1;1.1;1;1;1;1;1.1;1.1;1.1;1.1},
MATCH(MONTH(BC$15),
{1,2,3,4,5,6,7,8,9,10,11,12})),
$ES385&lt;&gt;"LisChannel",
_xlpm.COEFF,
$ES385&lt;&gt;"RussOutdoor",
_xlpm.COEFF))</f>
        <v/>
      </c>
      <c r="BD385" s="68">
        <f t="array" ref="BD385">
_xlfn.LET(_xlpm.COEFF,
IF($AW385+$AX385=0,0,IF(MAX(MIN($AX385,EOMONTH(BD$15,0))-MAX($AW385,BD$15)+1,)&gt;0,1,0)),
_xlfn.IFS(
$ES385="LisChannel",
_xlpm.COEFF*
INDEX({1;1;1.2;1.2;1;1;1;1;1.2;1.2;1.2;1.2},
MATCH(MONTH(BD$15),
{1,2,3,4,5,6,7,8,9,10,11,12})),
CONCATENATE($ES385," ",$L385)="RussOutdoor метро",
_xlpm.COEFF*
INDEX({0.8;0.9;1.1;1.1;1;1;1;1;1.1;1.1;1.1;1.1},
MATCH(MONTH(BD$15),
{1,2,3,4,5,6,7,8,9,10,11,12})),
$ES385&lt;&gt;"LisChannel",
_xlpm.COEFF,
$ES385&lt;&gt;"RussOutdoor",
_xlpm.COEFF))</f>
        <v/>
      </c>
      <c r="BE385" s="68">
        <f t="array" ref="BE385">
_xlfn.LET(_xlpm.COEFF,
IF($AW385+$AX385=0,0,IF(MAX(MIN($AX385,EOMONTH(BE$15,0))-MAX($AW385,BE$15)+1,)&gt;0,1,0)),
_xlfn.IFS(
$ES385="LisChannel",
_xlpm.COEFF*
INDEX({1;1;1.2;1.2;1;1;1;1;1.2;1.2;1.2;1.2},
MATCH(MONTH(BE$15),
{1,2,3,4,5,6,7,8,9,10,11,12})),
CONCATENATE($ES385," ",$L385)="RussOutdoor метро",
_xlpm.COEFF*
INDEX({0.8;0.9;1.1;1.1;1;1;1;1;1.1;1.1;1.1;1.1},
MATCH(MONTH(BE$15),
{1,2,3,4,5,6,7,8,9,10,11,12})),
$ES385&lt;&gt;"LisChannel",
_xlpm.COEFF,
$ES385&lt;&gt;"RussOutdoor",
_xlpm.COEFF))</f>
        <v/>
      </c>
      <c r="BF385" s="68">
        <f t="array" ref="BF385">
_xlfn.LET(_xlpm.COEFF,
IF($AW385+$AX385=0,0,IF(MAX(MIN($AX385,EOMONTH(BF$15,0))-MAX($AW385,BF$15)+1,)&gt;0,1,0)),
_xlfn.IFS(
$ES385="LisChannel",
_xlpm.COEFF*
INDEX({1;1;1.2;1.2;1;1;1;1;1.2;1.2;1.2;1.2},
MATCH(MONTH(BF$15),
{1,2,3,4,5,6,7,8,9,10,11,12})),
CONCATENATE($ES385," ",$L385)="RussOutdoor метро",
_xlpm.COEFF*
INDEX({0.8;0.9;1.1;1.1;1;1;1;1;1.1;1.1;1.1;1.1},
MATCH(MONTH(BF$15),
{1,2,3,4,5,6,7,8,9,10,11,12})),
$ES385&lt;&gt;"LisChannel",
_xlpm.COEFF,
$ES385&lt;&gt;"RussOutdoor",
_xlpm.COEFF))</f>
        <v/>
      </c>
      <c r="BG385" s="68">
        <f t="array" ref="BG385">
_xlfn.LET(_xlpm.COEFF,
IF($AW385+$AX385=0,0,IF(MAX(MIN($AX385,EOMONTH(BG$15,0))-MAX($AW385,BG$15)+1,)&gt;0,1,0)),
_xlfn.IFS(
$ES385="LisChannel",
_xlpm.COEFF*
INDEX({1;1;1.2;1.2;1;1;1;1;1.2;1.2;1.2;1.2},
MATCH(MONTH(BG$15),
{1,2,3,4,5,6,7,8,9,10,11,12})),
CONCATENATE($ES385," ",$L385)="RussOutdoor метро",
_xlpm.COEFF*
INDEX({0.8;0.9;1.1;1.1;1;1;1;1;1.1;1.1;1.1;1.1},
MATCH(MONTH(BG$15),
{1,2,3,4,5,6,7,8,9,10,11,12})),
$ES385&lt;&gt;"LisChannel",
_xlpm.COEFF,
$ES385&lt;&gt;"RussOutdoor",
_xlpm.COEFF))</f>
        <v/>
      </c>
      <c r="BH385" s="68">
        <f t="array" ref="BH385">
_xlfn.LET(_xlpm.COEFF,
IF($AW385+$AX385=0,0,IF(MAX(MIN($AX385,EOMONTH(BH$15,0))-MAX($AW385,BH$15)+1,)&gt;0,1,0)),
_xlfn.IFS(
$ES385="LisChannel",
_xlpm.COEFF*
INDEX({1;1;1.2;1.2;1;1;1;1;1.2;1.2;1.2;1.2},
MATCH(MONTH(BH$15),
{1,2,3,4,5,6,7,8,9,10,11,12})),
CONCATENATE($ES385," ",$L385)="RussOutdoor метро",
_xlpm.COEFF*
INDEX({0.8;0.9;1.1;1.1;1;1;1;1;1.1;1.1;1.1;1.1},
MATCH(MONTH(BH$15),
{1,2,3,4,5,6,7,8,9,10,11,12})),
$ES385&lt;&gt;"LisChannel",
_xlpm.COEFF,
$ES385&lt;&gt;"RussOutdoor",
_xlpm.COEFF))</f>
        <v/>
      </c>
      <c r="BI385" s="68">
        <f t="array" ref="BI385">
_xlfn.LET(_xlpm.COEFF,
IF($AW385+$AX385=0,0,IF(MAX(MIN($AX385,EOMONTH(BI$15,0))-MAX($AW385,BI$15)+1,)&gt;0,1,0)),
_xlfn.IFS(
$ES385="LisChannel",
_xlpm.COEFF*
INDEX({1;1;1.2;1.2;1;1;1;1;1.2;1.2;1.2;1.2},
MATCH(MONTH(BI$15),
{1,2,3,4,5,6,7,8,9,10,11,12})),
CONCATENATE($ES385," ",$L385)="RussOutdoor метро",
_xlpm.COEFF*
INDEX({0.8;0.9;1.1;1.1;1;1;1;1;1.1;1.1;1.1;1.1},
MATCH(MONTH(BI$15),
{1,2,3,4,5,6,7,8,9,10,11,12})),
$ES385&lt;&gt;"LisChannel",
_xlpm.COEFF,
$ES385&lt;&gt;"RussOutdoor",
_xlpm.COEFF))</f>
        <v/>
      </c>
      <c r="BJ385" s="68">
        <f t="array" ref="BJ385">
_xlfn.LET(_xlpm.COEFF,
IF($AW385+$AX385=0,0,IF(MAX(MIN($AX385,EOMONTH(BJ$15,0))-MAX($AW385,BJ$15)+1,)&gt;0,1,0)),
_xlfn.IFS(
$ES385="LisChannel",
_xlpm.COEFF*
INDEX({1;1;1.2;1.2;1;1;1;1;1.2;1.2;1.2;1.2},
MATCH(MONTH(BJ$15),
{1,2,3,4,5,6,7,8,9,10,11,12})),
CONCATENATE($ES385," ",$L385)="RussOutdoor метро",
_xlpm.COEFF*
INDEX({0.8;0.9;1.1;1.1;1;1;1;1;1.1;1.1;1.1;1.1},
MATCH(MONTH(BJ$15),
{1,2,3,4,5,6,7,8,9,10,11,12})),
$ES385&lt;&gt;"LisChannel",
_xlpm.COEFF,
$ES385&lt;&gt;"RussOutdoor",
_xlpm.COEFF))</f>
        <v/>
      </c>
      <c r="BK385" s="68">
        <f t="array" ref="BK385">
_xlfn.LET(_xlpm.COEFF,
IF($AW385+$AX385=0,0,IF(MAX(MIN($AX385,EOMONTH(BK$15,0))-MAX($AW385,BK$15)+1,)&gt;0,1,0)),
_xlfn.IFS(
$ES385="LisChannel",
_xlpm.COEFF*
INDEX({1;1;1.2;1.2;1;1;1;1;1.2;1.2;1.2;1.2},
MATCH(MONTH(BK$15),
{1,2,3,4,5,6,7,8,9,10,11,12})),
CONCATENATE($ES385," ",$L385)="RussOutdoor метро",
_xlpm.COEFF*
INDEX({0.8;0.9;1.1;1.1;1;1;1;1;1.1;1.1;1.1;1.1},
MATCH(MONTH(BK$15),
{1,2,3,4,5,6,7,8,9,10,11,12})),
$ES385&lt;&gt;"LisChannel",
_xlpm.COEFF,
$ES385&lt;&gt;"RussOutdoor",
_xlpm.COEFF))</f>
        <v/>
      </c>
      <c r="BL385" s="62">
        <f>COUNTIFS($AZ385:$BK385,"&gt;0")</f>
        <v/>
      </c>
      <c r="BM385" s="65" t="n"/>
      <c r="BN385" s="125">
        <f>$DJ385</f>
        <v/>
      </c>
      <c r="BO385" s="63">
        <f>$DQ385</f>
        <v/>
      </c>
      <c r="BP385" s="125">
        <f>
IFERROR(
IF($BL385=0,0,
$BN385*(1-$BO385)),
0)</f>
        <v/>
      </c>
      <c r="BQ385" s="125">
        <f t="array" ref="BQ385">
IFERROR(
_xlfn.IFS(
$DH385="день_1",
$BP385*$BL385/($AX385-$AW385+1)*AZ385*(DAY(EOMONTH(AZ$15,0))),
$DH385="день_2",
$BP385/30*MAX(MIN($AX385,EOMONTH(AZ$15,0))-MAX($AW385,AZ$15)+1,),
$DH385="раб.день",
$BP385/30*(IFERROR(
_xlfn.LET(_xlpm.VD,
CHOOSE(
{1;2;3;4;5;6;7;8;9;10;11;12;13;14;15;16;17;18},
45658,45659,45660,45661,45662,45663,45664,45665,45711,45724,45778,45779,45785,45786,45820,45821,45965,46022),
_xlfn.LET(_xlpm.DD,
MAX(MIN($AX385,EOMONTH(AZ$15,0))-MAX($AW385,AZ$15),),
_xlfn.IFS(
AND(MONTH($AW385)=MONTH(AZ$15),MONTH($AX385)&lt;&gt;MONTH(AZ$15)),
NETWORKDAYS.INTL($AW385,$AW385+_xlpm.DD,1,_xlpm.VD),
AND(MONTH($AW385)&lt;&gt;MONTH(AZ$15),MONTH($AX385)=MONTH(AZ$15)),
NETWORKDAYS.INTL(($AX385)-_xlpm.DD,$AX385,1,_xlpm.VD),
AND(MONTH($AW385)&lt;MONTH(AZ$15),MONTH($AX385)&gt;MONTH(AZ$15)),
NETWORKDAYS.INTL((EOMONTH(AZ$15-1,1))-_xlpm.DD,EOMONTH(AZ$15-1,1),1,_xlpm.VD),
AND(MONTH($AW385)=MONTH(AZ$15),MONTH($AX385)=MONTH(AZ$15)),
NETWORKDAYS.INTL($AW385,$AX385,1,_xlpm.VD)))),0)),
$DH385="месяц",
$BP385*AZ385,
$DH385="неделя",
$BP385*AZ385/7*(ROUNDUP((DAY(EOMONTH(AZ$15,0)))/4,0))),
0)</f>
        <v/>
      </c>
      <c r="BR385" s="125">
        <f t="array" ref="BR385">
IFERROR(
_xlfn.IFS(
$DH385="день_1",
$BP385*$BL385/($AX385-$AW385+1)*BA385*(DAY(EOMONTH(BA$15,0))),
$DH385="день_2",
$BP385/30*MAX(MIN($AX385,EOMONTH(BA$15,0))-MAX($AW385,BA$15)+1,),
$DH385="раб.день",
$BP385/30*(IFERROR(
_xlfn.LET(_xlpm.VD,
CHOOSE(
{1;2;3;4;5;6;7;8;9;10;11;12;13;14;15;16;17;18},
45658,45659,45660,45661,45662,45663,45664,45665,45711,45724,45778,45779,45785,45786,45820,45821,45965,46022),
_xlfn.LET(_xlpm.DD,
MAX(MIN($AX385,EOMONTH(BA$15,0))-MAX($AW385,BA$15),),
_xlfn.IFS(
AND(MONTH($AW385)=MONTH(BA$15),MONTH($AX385)&lt;&gt;MONTH(BA$15)),
NETWORKDAYS.INTL($AW385,$AW385+_xlpm.DD,1,_xlpm.VD),
AND(MONTH($AW385)&lt;&gt;MONTH(BA$15),MONTH($AX385)=MONTH(BA$15)),
NETWORKDAYS.INTL(($AX385)-_xlpm.DD,$AX385,1,_xlpm.VD),
AND(MONTH($AW385)&lt;MONTH(BA$15),MONTH($AX385)&gt;MONTH(BA$15)),
NETWORKDAYS.INTL((EOMONTH(BA$15-1,1))-_xlpm.DD,EOMONTH(BA$15-1,1),1,_xlpm.VD),
AND(MONTH($AW385)=MONTH(BA$15),MONTH($AX385)=MONTH(BA$15)),
NETWORKDAYS.INTL($AW385,$AX385,1,_xlpm.VD)))),0)),
$DH385="месяц",
$BP385*BA385,
$DH385="неделя",
$BP385*BA385/7*(ROUNDUP((DAY(EOMONTH(BA$15,0)))/4,0))),
0)</f>
        <v/>
      </c>
      <c r="BS385" s="125">
        <f t="array" ref="BS385">
IFERROR(
_xlfn.IFS(
$DH385="день_1",
$BP385*$BL385/($AX385-$AW385+1)*BB385*(DAY(EOMONTH(BB$15,0))),
$DH385="день_2",
$BP385/30*MAX(MIN($AX385,EOMONTH(BB$15,0))-MAX($AW385,BB$15)+1,),
$DH385="раб.день",
$BP385/30*(IFERROR(
_xlfn.LET(_xlpm.VD,
CHOOSE(
{1;2;3;4;5;6;7;8;9;10;11;12;13;14;15;16;17;18},
45658,45659,45660,45661,45662,45663,45664,45665,45711,45724,45778,45779,45785,45786,45820,45821,45965,46022),
_xlfn.LET(_xlpm.DD,
MAX(MIN($AX385,EOMONTH(BB$15,0))-MAX($AW385,BB$15),),
_xlfn.IFS(
AND(MONTH($AW385)=MONTH(BB$15),MONTH($AX385)&lt;&gt;MONTH(BB$15)),
NETWORKDAYS.INTL($AW385,$AW385+_xlpm.DD,1,_xlpm.VD),
AND(MONTH($AW385)&lt;&gt;MONTH(BB$15),MONTH($AX385)=MONTH(BB$15)),
NETWORKDAYS.INTL(($AX385)-_xlpm.DD,$AX385,1,_xlpm.VD),
AND(MONTH($AW385)&lt;MONTH(BB$15),MONTH($AX385)&gt;MONTH(BB$15)),
NETWORKDAYS.INTL((EOMONTH(BB$15-1,1))-_xlpm.DD,EOMONTH(BB$15-1,1),1,_xlpm.VD),
AND(MONTH($AW385)=MONTH(BB$15),MONTH($AX385)=MONTH(BB$15)),
NETWORKDAYS.INTL($AW385,$AX385,1,_xlpm.VD)))),0)),
$DH385="месяц",
$BP385*BB385,
$DH385="неделя",
$BP385*BB385/7*(ROUNDUP((DAY(EOMONTH(BB$15,0)))/4,0))),
0)</f>
        <v/>
      </c>
      <c r="BT385" s="125">
        <f t="array" ref="BT385">
IFERROR(
_xlfn.IFS(
$DH385="день_1",
$BP385*$BL385/($AX385-$AW385+1)*BC385*(DAY(EOMONTH(BC$15,0))),
$DH385="день_2",
$BP385/30*MAX(MIN($AX385,EOMONTH(BC$15,0))-MAX($AW385,BC$15)+1,),
$DH385="раб.день",
$BP385/30*(IFERROR(
_xlfn.LET(_xlpm.VD,
CHOOSE(
{1;2;3;4;5;6;7;8;9;10;11;12;13;14;15;16;17;18},
45658,45659,45660,45661,45662,45663,45664,45665,45711,45724,45778,45779,45785,45786,45820,45821,45965,46022),
_xlfn.LET(_xlpm.DD,
MAX(MIN($AX385,EOMONTH(BC$15,0))-MAX($AW385,BC$15),),
_xlfn.IFS(
AND(MONTH($AW385)=MONTH(BC$15),MONTH($AX385)&lt;&gt;MONTH(BC$15)),
NETWORKDAYS.INTL($AW385,$AW385+_xlpm.DD,1,_xlpm.VD),
AND(MONTH($AW385)&lt;&gt;MONTH(BC$15),MONTH($AX385)=MONTH(BC$15)),
NETWORKDAYS.INTL(($AX385)-_xlpm.DD,$AX385,1,_xlpm.VD),
AND(MONTH($AW385)&lt;MONTH(BC$15),MONTH($AX385)&gt;MONTH(BC$15)),
NETWORKDAYS.INTL((EOMONTH(BC$15-1,1))-_xlpm.DD,EOMONTH(BC$15-1,1),1,_xlpm.VD),
AND(MONTH($AW385)=MONTH(BC$15),MONTH($AX385)=MONTH(BC$15)),
NETWORKDAYS.INTL($AW385,$AX385,1,_xlpm.VD)))),0)),
$DH385="месяц",
$BP385*BC385,
$DH385="неделя",
$BP385*BC385/7*(ROUNDUP((DAY(EOMONTH(BC$15,0)))/4,0))),
0)</f>
        <v/>
      </c>
      <c r="BU385" s="125">
        <f t="array" ref="BU385">
IFERROR(
_xlfn.IFS(
$DH385="день_1",
$BP385*$BL385/($AX385-$AW385+1)*BD385*(DAY(EOMONTH(BD$15,0))),
$DH385="день_2",
$BP385/30*MAX(MIN($AX385,EOMONTH(BD$15,0))-MAX($AW385,BD$15)+1,),
$DH385="раб.день",
$BP385/30*(IFERROR(
_xlfn.LET(_xlpm.VD,
CHOOSE(
{1;2;3;4;5;6;7;8;9;10;11;12;13;14;15;16;17;18},
45658,45659,45660,45661,45662,45663,45664,45665,45711,45724,45778,45779,45785,45786,45820,45821,45965,46022),
_xlfn.LET(_xlpm.DD,
MAX(MIN($AX385,EOMONTH(BD$15,0))-MAX($AW385,BD$15),),
_xlfn.IFS(
AND(MONTH($AW385)=MONTH(BD$15),MONTH($AX385)&lt;&gt;MONTH(BD$15)),
NETWORKDAYS.INTL($AW385,$AW385+_xlpm.DD,1,_xlpm.VD),
AND(MONTH($AW385)&lt;&gt;MONTH(BD$15),MONTH($AX385)=MONTH(BD$15)),
NETWORKDAYS.INTL(($AX385)-_xlpm.DD,$AX385,1,_xlpm.VD),
AND(MONTH($AW385)&lt;MONTH(BD$15),MONTH($AX385)&gt;MONTH(BD$15)),
NETWORKDAYS.INTL((EOMONTH(BD$15-1,1))-_xlpm.DD,EOMONTH(BD$15-1,1),1,_xlpm.VD),
AND(MONTH($AW385)=MONTH(BD$15),MONTH($AX385)=MONTH(BD$15)),
NETWORKDAYS.INTL($AW385,$AX385,1,_xlpm.VD)))),0)),
$DH385="месяц",
$BP385*BD385,
$DH385="неделя",
$BP385*BD385/7*(ROUNDUP((DAY(EOMONTH(BD$15,0)))/4,0))),
0)</f>
        <v/>
      </c>
      <c r="BV385" s="125">
        <f t="array" ref="BV385">
IFERROR(
_xlfn.IFS(
$DH385="день_1",
$BP385*$BL385/($AX385-$AW385+1)*BE385*(DAY(EOMONTH(BE$15,0))),
$DH385="день_2",
$BP385/30*MAX(MIN($AX385,EOMONTH(BE$15,0))-MAX($AW385,BE$15)+1,),
$DH385="раб.день",
$BP385/30*(IFERROR(
_xlfn.LET(_xlpm.VD,
CHOOSE(
{1;2;3;4;5;6;7;8;9;10;11;12;13;14;15;16;17;18},
45658,45659,45660,45661,45662,45663,45664,45665,45711,45724,45778,45779,45785,45786,45820,45821,45965,46022),
_xlfn.LET(_xlpm.DD,
MAX(MIN($AX385,EOMONTH(BE$15,0))-MAX($AW385,BE$15),),
_xlfn.IFS(
AND(MONTH($AW385)=MONTH(BE$15),MONTH($AX385)&lt;&gt;MONTH(BE$15)),
NETWORKDAYS.INTL($AW385,$AW385+_xlpm.DD,1,_xlpm.VD),
AND(MONTH($AW385)&lt;&gt;MONTH(BE$15),MONTH($AX385)=MONTH(BE$15)),
NETWORKDAYS.INTL(($AX385)-_xlpm.DD,$AX385,1,_xlpm.VD),
AND(MONTH($AW385)&lt;MONTH(BE$15),MONTH($AX385)&gt;MONTH(BE$15)),
NETWORKDAYS.INTL((EOMONTH(BE$15-1,1))-_xlpm.DD,EOMONTH(BE$15-1,1),1,_xlpm.VD),
AND(MONTH($AW385)=MONTH(BE$15),MONTH($AX385)=MONTH(BE$15)),
NETWORKDAYS.INTL($AW385,$AX385,1,_xlpm.VD)))),0)),
$DH385="месяц",
$BP385*BE385,
$DH385="неделя",
$BP385*BE385/7*(ROUNDUP((DAY(EOMONTH(BE$15,0)))/4,0))),
0)</f>
        <v/>
      </c>
      <c r="BW385" s="125">
        <f t="array" ref="BW385">
IFERROR(
_xlfn.IFS(
$DH385="день_1",
$BP385*$BL385/($AX385-$AW385+1)*BF385*(DAY(EOMONTH(BF$15,0))),
$DH385="день_2",
$BP385/30*MAX(MIN($AX385,EOMONTH(BF$15,0))-MAX($AW385,BF$15)+1,),
$DH385="раб.день",
$BP385/30*(IFERROR(
_xlfn.LET(_xlpm.VD,
CHOOSE(
{1;2;3;4;5;6;7;8;9;10;11;12;13;14;15;16;17;18},
45658,45659,45660,45661,45662,45663,45664,45665,45711,45724,45778,45779,45785,45786,45820,45821,45965,46022),
_xlfn.LET(_xlpm.DD,
MAX(MIN($AX385,EOMONTH(BF$15,0))-MAX($AW385,BF$15),),
_xlfn.IFS(
AND(MONTH($AW385)=MONTH(BF$15),MONTH($AX385)&lt;&gt;MONTH(BF$15)),
NETWORKDAYS.INTL($AW385,$AW385+_xlpm.DD,1,_xlpm.VD),
AND(MONTH($AW385)&lt;&gt;MONTH(BF$15),MONTH($AX385)=MONTH(BF$15)),
NETWORKDAYS.INTL(($AX385)-_xlpm.DD,$AX385,1,_xlpm.VD),
AND(MONTH($AW385)&lt;MONTH(BF$15),MONTH($AX385)&gt;MONTH(BF$15)),
NETWORKDAYS.INTL((EOMONTH(BF$15-1,1))-_xlpm.DD,EOMONTH(BF$15-1,1),1,_xlpm.VD),
AND(MONTH($AW385)=MONTH(BF$15),MONTH($AX385)=MONTH(BF$15)),
NETWORKDAYS.INTL($AW385,$AX385,1,_xlpm.VD)))),0)),
$DH385="месяц",
$BP385*BF385,
$DH385="неделя",
$BP385*BF385/7*(ROUNDUP((DAY(EOMONTH(BF$15,0)))/4,0))),
0)</f>
        <v/>
      </c>
      <c r="BX385" s="125">
        <f t="array" ref="BX385">
IFERROR(
_xlfn.IFS(
$DH385="день_1",
$BP385*$BL385/($AX385-$AW385+1)*BG385*(DAY(EOMONTH(BG$15,0))),
$DH385="день_2",
$BP385/30*MAX(MIN($AX385,EOMONTH(BG$15,0))-MAX($AW385,BG$15)+1,),
$DH385="раб.день",
$BP385/30*(IFERROR(
_xlfn.LET(_xlpm.VD,
CHOOSE(
{1;2;3;4;5;6;7;8;9;10;11;12;13;14;15;16;17;18},
45658,45659,45660,45661,45662,45663,45664,45665,45711,45724,45778,45779,45785,45786,45820,45821,45965,46022),
_xlfn.LET(_xlpm.DD,
MAX(MIN($AX385,EOMONTH(BG$15,0))-MAX($AW385,BG$15),),
_xlfn.IFS(
AND(MONTH($AW385)=MONTH(BG$15),MONTH($AX385)&lt;&gt;MONTH(BG$15)),
NETWORKDAYS.INTL($AW385,$AW385+_xlpm.DD,1,_xlpm.VD),
AND(MONTH($AW385)&lt;&gt;MONTH(BG$15),MONTH($AX385)=MONTH(BG$15)),
NETWORKDAYS.INTL(($AX385)-_xlpm.DD,$AX385,1,_xlpm.VD),
AND(MONTH($AW385)&lt;MONTH(BG$15),MONTH($AX385)&gt;MONTH(BG$15)),
NETWORKDAYS.INTL((EOMONTH(BG$15-1,1))-_xlpm.DD,EOMONTH(BG$15-1,1),1,_xlpm.VD),
AND(MONTH($AW385)=MONTH(BG$15),MONTH($AX385)=MONTH(BG$15)),
NETWORKDAYS.INTL($AW385,$AX385,1,_xlpm.VD)))),0)),
$DH385="месяц",
$BP385*BG385,
$DH385="неделя",
$BP385*BG385/7*(ROUNDUP((DAY(EOMONTH(BG$15,0)))/4,0))),
0)</f>
        <v/>
      </c>
      <c r="BY385" s="125">
        <f t="array" ref="BY385">
IFERROR(
_xlfn.IFS(
$DH385="день_1",
$BP385*$BL385/($AX385-$AW385+1)*BH385*(DAY(EOMONTH(BH$15,0))),
$DH385="день_2",
$BP385/30*MAX(MIN($AX385,EOMONTH(BH$15,0))-MAX($AW385,BH$15)+1,),
$DH385="раб.день",
$BP385/30*(IFERROR(
_xlfn.LET(_xlpm.VD,
CHOOSE(
{1;2;3;4;5;6;7;8;9;10;11;12;13;14;15;16;17;18},
45658,45659,45660,45661,45662,45663,45664,45665,45711,45724,45778,45779,45785,45786,45820,45821,45965,46022),
_xlfn.LET(_xlpm.DD,
MAX(MIN($AX385,EOMONTH(BH$15,0))-MAX($AW385,BH$15),),
_xlfn.IFS(
AND(MONTH($AW385)=MONTH(BH$15),MONTH($AX385)&lt;&gt;MONTH(BH$15)),
NETWORKDAYS.INTL($AW385,$AW385+_xlpm.DD,1,_xlpm.VD),
AND(MONTH($AW385)&lt;&gt;MONTH(BH$15),MONTH($AX385)=MONTH(BH$15)),
NETWORKDAYS.INTL(($AX385)-_xlpm.DD,$AX385,1,_xlpm.VD),
AND(MONTH($AW385)&lt;MONTH(BH$15),MONTH($AX385)&gt;MONTH(BH$15)),
NETWORKDAYS.INTL((EOMONTH(BH$15-1,1))-_xlpm.DD,EOMONTH(BH$15-1,1),1,_xlpm.VD),
AND(MONTH($AW385)=MONTH(BH$15),MONTH($AX385)=MONTH(BH$15)),
NETWORKDAYS.INTL($AW385,$AX385,1,_xlpm.VD)))),0)),
$DH385="месяц",
$BP385*BH385,
$DH385="неделя",
$BP385*BH385/7*(ROUNDUP((DAY(EOMONTH(BH$15,0)))/4,0))),
0)</f>
        <v/>
      </c>
      <c r="BZ385" s="125">
        <f t="array" ref="BZ385">
IFERROR(
_xlfn.IFS(
$DH385="день_1",
$BP385*$BL385/($AX385-$AW385+1)*BI385*(DAY(EOMONTH(BI$15,0))),
$DH385="день_2",
$BP385/30*MAX(MIN($AX385,EOMONTH(BI$15,0))-MAX($AW385,BI$15)+1,),
$DH385="раб.день",
$BP385/30*(IFERROR(
_xlfn.LET(_xlpm.VD,
CHOOSE(
{1;2;3;4;5;6;7;8;9;10;11;12;13;14;15;16;17;18},
45658,45659,45660,45661,45662,45663,45664,45665,45711,45724,45778,45779,45785,45786,45820,45821,45965,46022),
_xlfn.LET(_xlpm.DD,
MAX(MIN($AX385,EOMONTH(BI$15,0))-MAX($AW385,BI$15),),
_xlfn.IFS(
AND(MONTH($AW385)=MONTH(BI$15),MONTH($AX385)&lt;&gt;MONTH(BI$15)),
NETWORKDAYS.INTL($AW385,$AW385+_xlpm.DD,1,_xlpm.VD),
AND(MONTH($AW385)&lt;&gt;MONTH(BI$15),MONTH($AX385)=MONTH(BI$15)),
NETWORKDAYS.INTL(($AX385)-_xlpm.DD,$AX385,1,_xlpm.VD),
AND(MONTH($AW385)&lt;MONTH(BI$15),MONTH($AX385)&gt;MONTH(BI$15)),
NETWORKDAYS.INTL((EOMONTH(BI$15-1,1))-_xlpm.DD,EOMONTH(BI$15-1,1),1,_xlpm.VD),
AND(MONTH($AW385)=MONTH(BI$15),MONTH($AX385)=MONTH(BI$15)),
NETWORKDAYS.INTL($AW385,$AX385,1,_xlpm.VD)))),0)),
$DH385="месяц",
$BP385*BI385,
$DH385="неделя",
$BP385*BI385/7*(ROUNDUP((DAY(EOMONTH(BI$15,0)))/4,0))),
0)</f>
        <v/>
      </c>
      <c r="CA385" s="125">
        <f t="array" ref="CA385">
IFERROR(
_xlfn.IFS(
$DH385="день_1",
$BP385*$BL385/($AX385-$AW385+1)*BJ385*(DAY(EOMONTH(BJ$15,0))),
$DH385="день_2",
$BP385/30*MAX(MIN($AX385,EOMONTH(BJ$15,0))-MAX($AW385,BJ$15)+1,),
$DH385="раб.день",
$BP385/30*(IFERROR(
_xlfn.LET(_xlpm.VD,
CHOOSE(
{1;2;3;4;5;6;7;8;9;10;11;12;13;14;15;16;17;18},
45658,45659,45660,45661,45662,45663,45664,45665,45711,45724,45778,45779,45785,45786,45820,45821,45965,46022),
_xlfn.LET(_xlpm.DD,
MAX(MIN($AX385,EOMONTH(BJ$15,0))-MAX($AW385,BJ$15),),
_xlfn.IFS(
AND(MONTH($AW385)=MONTH(BJ$15),MONTH($AX385)&lt;&gt;MONTH(BJ$15)),
NETWORKDAYS.INTL($AW385,$AW385+_xlpm.DD,1,_xlpm.VD),
AND(MONTH($AW385)&lt;&gt;MONTH(BJ$15),MONTH($AX385)=MONTH(BJ$15)),
NETWORKDAYS.INTL(($AX385)-_xlpm.DD,$AX385,1,_xlpm.VD),
AND(MONTH($AW385)&lt;MONTH(BJ$15),MONTH($AX385)&gt;MONTH(BJ$15)),
NETWORKDAYS.INTL((EOMONTH(BJ$15-1,1))-_xlpm.DD,EOMONTH(BJ$15-1,1),1,_xlpm.VD),
AND(MONTH($AW385)=MONTH(BJ$15),MONTH($AX385)=MONTH(BJ$15)),
NETWORKDAYS.INTL($AW385,$AX385,1,_xlpm.VD)))),0)),
$DH385="месяц",
$BP385*BJ385,
$DH385="неделя",
$BP385*BJ385/7*(ROUNDUP((DAY(EOMONTH(BJ$15,0)))/4,0))),
0)</f>
        <v/>
      </c>
      <c r="CB385" s="125">
        <f t="array" ref="CB385">
IFERROR(
_xlfn.IFS(
$DH385="день_1",
$BP385*$BL385/($AX385-$AW385+1)*BK385*(DAY(EOMONTH(BK$15,0))),
$DH385="день_2",
$BP385/30*MAX(MIN($AX385,EOMONTH(BK$15,0))-MAX($AW385,BK$15)+1,),
$DH385="раб.день",
$BP385/30*(IFERROR(
_xlfn.LET(_xlpm.VD,
CHOOSE(
{1;2;3;4;5;6;7;8;9;10;11;12;13;14;15;16;17;18},
45658,45659,45660,45661,45662,45663,45664,45665,45711,45724,45778,45779,45785,45786,45820,45821,45965,46022),
_xlfn.LET(_xlpm.DD,
MAX(MIN($AX385,EOMONTH(BK$15,0))-MAX($AW385,BK$15),),
_xlfn.IFS(
AND(MONTH($AW385)=MONTH(BK$15),MONTH($AX385)&lt;&gt;MONTH(BK$15)),
NETWORKDAYS.INTL($AW385,$AW385+_xlpm.DD,1,_xlpm.VD),
AND(MONTH($AW385)&lt;&gt;MONTH(BK$15),MONTH($AX385)=MONTH(BK$15)),
NETWORKDAYS.INTL(($AX385)-_xlpm.DD,$AX385,1,_xlpm.VD),
AND(MONTH($AW385)&lt;MONTH(BK$15),MONTH($AX385)&gt;MONTH(BK$15)),
NETWORKDAYS.INTL((EOMONTH(BK$15-1,1))-_xlpm.DD,EOMONTH(BK$15-1,1),1,_xlpm.VD),
AND(MONTH($AW385)=MONTH(BK$15),MONTH($AX385)=MONTH(BK$15)),
NETWORKDAYS.INTL($AW385,$AX385,1,_xlpm.VD)))),0)),
$DH385="месяц",
$BP385*BK385,
$DH385="неделя",
$BP385*BK385/7*(ROUNDUP((DAY(EOMONTH(BK$15,0)))/4,0))),
0)</f>
        <v/>
      </c>
      <c r="CC385" s="125">
        <f>SUM($BQ385:$CB385)</f>
        <v/>
      </c>
      <c r="CD385" s="126">
        <f>SUM($EH385:$EH385)</f>
        <v/>
      </c>
      <c r="CE385" s="126">
        <f>$CD385*$AB385</f>
        <v/>
      </c>
      <c r="CF385" s="126">
        <f>SUM($EK385:$EK385)</f>
        <v/>
      </c>
      <c r="CG385" s="126">
        <f>$CF385*$AB385</f>
        <v/>
      </c>
      <c r="CH385" s="126">
        <f>SUM($CC385,$CE385,$CG385)</f>
        <v/>
      </c>
      <c r="CI385" s="126">
        <f>$CH385*(1+$CM385)</f>
        <v/>
      </c>
      <c r="CJ385" s="127" t="n">
        <v>0</v>
      </c>
      <c r="CK385" s="126">
        <f>SUM($CH385:$CH385)*(1+$CJ385)</f>
        <v/>
      </c>
      <c r="CL385" s="126">
        <f>SUM($CH385:$CH385)*(1+$CM385)</f>
        <v/>
      </c>
      <c r="CM385" s="59" t="inlineStr">
        <is>
          <t>20%</t>
        </is>
      </c>
      <c r="CN385" s="59" t="n"/>
      <c r="CO385" s="72" t="n"/>
      <c r="CP385" s="59" t="n"/>
      <c r="CQ385" s="73" t="n"/>
      <c r="CR385" s="73" t="n"/>
      <c r="CS385" s="73" t="n"/>
      <c r="CT385" s="72" t="n"/>
      <c r="CU385" s="79" t="inlineStr">
        <is>
          <t> </t>
        </is>
      </c>
      <c r="CV385" s="60" t="n"/>
      <c r="CW385" s="60" t="n"/>
      <c r="CX385" s="60" t="n"/>
      <c r="CY385" s="127">
        <f>IFERROR(($CC385-$EE385)/($EE385/(1-$DQ385)),0)</f>
        <v/>
      </c>
      <c r="CZ385" s="127">
        <f>IFERROR(1-$EI385/($CE385),0)</f>
        <v/>
      </c>
      <c r="DA385" s="127">
        <f>IFERROR(1-$EL385/($CG385),0)</f>
        <v/>
      </c>
      <c r="DB385" s="126">
        <f>ROUND(IFERROR(($CI385/(1+$CM385)-$EN385),0),2)</f>
        <v/>
      </c>
      <c r="DC385" s="128" t="n"/>
      <c r="DD385" s="125" t="n"/>
      <c r="DE385" s="75" t="n">
        <v>0</v>
      </c>
      <c r="DF385" s="128" t="n"/>
      <c r="DG385" s="125">
        <f>IF($DC385=0,0,$DD385*($DC385*100%-$DE385*$DF385))*SUM($AB385:$AB385)</f>
        <v/>
      </c>
      <c r="DH385" s="129" t="inlineStr">
        <is>
          <t>месяц</t>
        </is>
      </c>
      <c r="DI385" s="130">
        <f t="array" ref="DI385">IFERROR(
IF($ES385="LisChannel",
(ROUND(((INDEX({174.625;153.888888888889;130.972222222222},MATCH($AI385,{2;3;4}),0))*$AG385*$AI385),2)),0),0)</f>
        <v/>
      </c>
      <c r="DJ385" s="130">
        <f>
_xlfn.LET(_xlpm.X,
IFERROR(
IF($ES385="НовиковТВ",
(_xlfn.LET(_xlpm.NTV,
_xlfn.LET(_xlpm.MIN,350000,
IF(SUMIFS($DI:$DI,$ES:$ES,"НовиковТВ")&lt;=_xlpm.MIN,
(SUMIFS($DI:$DI,$ES:$ES,"НовиковТВ")/(COUNTIFS($ES:$ES,"НовиковТВ")))*_xlpm.MIN/SUMIFS($DI:$DI,$ES:$ES,"НовиковТВ"),
DI385)),
_xlpm.NTV+$DG385/(1-(1-(_xlpm.NTV)*(1-$DL385)*(1-$DM385)*(1-$DN385)*(1-$DO385)*(1-$DP385)/_xlpm.NTV))))/(1+$EP385),
$DI385+$DG385/(1-(1-($DI385)*(1-$DL385)*(1-$DM385)*(1-$DN385)*(1-$DO385)*(1-$DP385)/$DI385))),
0),
_xlpm.X*(1+$CM385)*(1+$CW385)-_xlpm.X*(1+$CM385)+_xlpm.X)</f>
        <v/>
      </c>
      <c r="DK385" s="125" t="inlineStr">
        <is>
          <t>послед.</t>
        </is>
      </c>
      <c r="DL385" s="63" t="n">
        <v>0</v>
      </c>
      <c r="DM385" s="63" t="n">
        <v>0</v>
      </c>
      <c r="DN385" s="63" t="n">
        <v>0</v>
      </c>
      <c r="DO385" s="63" t="n">
        <v>0</v>
      </c>
      <c r="DP385" s="63" t="n">
        <v>0</v>
      </c>
      <c r="DQ385" s="63">
        <f t="array" ref="DQ385">IFERROR(_xlfn.IFS(
$DK385="послед.",1-(1-$DL385)*(1-$DM385)*(1-$DN385)*(1-$DO385)*(1-$DP385),
$DK385="сумм.",$DL385+$DM385+$DN385+$DO385+$DP385),
0)</f>
        <v/>
      </c>
      <c r="DR385" s="125">
        <f t="array" ref="DR385">
IFERROR(
_xlfn.IFS(
$BL385=0,
0,
$BL385&gt;0,
_xlfn.IFS($DK385="послед.",
$DJ385*(1-$DL385)*(1-$DM385)*(1-$DN385)*(1-$DO385)*(1-$DP385),
$DK385="сумм.",
$DJ385*(1-($DL385+$DM385+$DN385+$DO385+$DP385)))),0)</f>
        <v/>
      </c>
      <c r="DS385" s="125">
        <f t="array" ref="DS385">
IFERROR(_xlfn.IFS(
$DH385="день_1",
$DR385*$BL385/($AX385-$AW385+1)*AZ385*(DAY(EOMONTH(AZ$15,0))),
$DH385="день_2",
$DR385/30*MAX(MIN($AX385,EOMONTH(AZ$15,0))-MAX($AW385,AZ$15)+1,),
$DH385="раб.день",
$DR385/30*(IFERROR(
_xlfn.LET(_xlpm.VD,
CHOOSE(
{1;2;3;4;5;6;7;8;9;10;11;12;13;14;15;16;17;18},
45658,45659,45660,45661,45662,45663,45664,45665,45711,45724,45778,45779,45785,45786,45820,45821,45965,46022),
_xlfn.LET(_xlpm.DD,
MAX(MIN($AX385,EOMONTH(AZ$15,0))-MAX($AW385,AZ$15),),
_xlfn.IFS(
AND(MONTH($AW385)=MONTH(AZ$15),MONTH($AX385)&lt;&gt;MONTH(AZ$15)),
NETWORKDAYS.INTL($AW385,$AW385+_xlpm.DD,1,_xlpm.VD),
AND(MONTH($AW385)&lt;&gt;MONTH(AZ$15),MONTH($AX385)=MONTH(AZ$15)),
NETWORKDAYS.INTL(($AX385)-_xlpm.DD,$AX385,1,_xlpm.VD),
AND(MONTH($AW385)&lt;MONTH(AZ$15),MONTH($AX385)&gt;MONTH(AZ$15)),
NETWORKDAYS.INTL((EOMONTH(AZ$15-1,1))-_xlpm.DD,EOMONTH(AZ$15-1,1),1,_xlpm.VD),
AND(MONTH($AW385)=MONTH(AZ$15),MONTH($AX385)=MONTH(AZ$15)),
NETWORKDAYS.INTL($AW385,$AX385,1,_xlpm.VD)))),0)),
$DH385="месяц",
$DR385*AZ385,
$DH385="неделя",
$DR385*AZ385/7*(ROUNDUP((DAY(EOMONTH(AZ$15,0)))/4,0))),
0)</f>
        <v/>
      </c>
      <c r="DT385" s="125">
        <f t="array" ref="DT385">
IFERROR(_xlfn.IFS(
$DH385="день_1",
$DR385*$BL385/($AX385-$AW385+1)*BA385*(DAY(EOMONTH(BA$15,0))),
$DH385="день_2",
$DR385/30*MAX(MIN($AX385,EOMONTH(BA$15,0))-MAX($AW385,BA$15)+1,),
$DH385="раб.день",
$DR385/30*(IFERROR(
_xlfn.LET(_xlpm.VD,
CHOOSE(
{1;2;3;4;5;6;7;8;9;10;11;12;13;14;15;16;17;18},
45658,45659,45660,45661,45662,45663,45664,45665,45711,45724,45778,45779,45785,45786,45820,45821,45965,46022),
_xlfn.LET(_xlpm.DD,
MAX(MIN($AX385,EOMONTH(BA$15,0))-MAX($AW385,BA$15),),
_xlfn.IFS(
AND(MONTH($AW385)=MONTH(BA$15),MONTH($AX385)&lt;&gt;MONTH(BA$15)),
NETWORKDAYS.INTL($AW385,$AW385+_xlpm.DD,1,_xlpm.VD),
AND(MONTH($AW385)&lt;&gt;MONTH(BA$15),MONTH($AX385)=MONTH(BA$15)),
NETWORKDAYS.INTL(($AX385)-_xlpm.DD,$AX385,1,_xlpm.VD),
AND(MONTH($AW385)&lt;MONTH(BA$15),MONTH($AX385)&gt;MONTH(BA$15)),
NETWORKDAYS.INTL((EOMONTH(BA$15-1,1))-_xlpm.DD,EOMONTH(BA$15-1,1),1,_xlpm.VD),
AND(MONTH($AW385)=MONTH(BA$15),MONTH($AX385)=MONTH(BA$15)),
NETWORKDAYS.INTL($AW385,$AX385,1,_xlpm.VD)))),0)),
$DH385="месяц",
$DR385*BA385,
$DH385="неделя",
$DR385*BA385/7*(ROUNDUP((DAY(EOMONTH(BA$15,0)))/4,0))),
0)</f>
        <v/>
      </c>
      <c r="DU385" s="125">
        <f t="array" ref="DU385">
IFERROR(_xlfn.IFS(
$DH385="день_1",
$DR385*$BL385/($AX385-$AW385+1)*BB385*(DAY(EOMONTH(BB$15,0))),
$DH385="день_2",
$DR385/30*MAX(MIN($AX385,EOMONTH(BB$15,0))-MAX($AW385,BB$15)+1,),
$DH385="раб.день",
$DR385/30*(IFERROR(
_xlfn.LET(_xlpm.VD,
CHOOSE(
{1;2;3;4;5;6;7;8;9;10;11;12;13;14;15;16;17;18},
45658,45659,45660,45661,45662,45663,45664,45665,45711,45724,45778,45779,45785,45786,45820,45821,45965,46022),
_xlfn.LET(_xlpm.DD,
MAX(MIN($AX385,EOMONTH(BB$15,0))-MAX($AW385,BB$15),),
_xlfn.IFS(
AND(MONTH($AW385)=MONTH(BB$15),MONTH($AX385)&lt;&gt;MONTH(BB$15)),
NETWORKDAYS.INTL($AW385,$AW385+_xlpm.DD,1,_xlpm.VD),
AND(MONTH($AW385)&lt;&gt;MONTH(BB$15),MONTH($AX385)=MONTH(BB$15)),
NETWORKDAYS.INTL(($AX385)-_xlpm.DD,$AX385,1,_xlpm.VD),
AND(MONTH($AW385)&lt;MONTH(BB$15),MONTH($AX385)&gt;MONTH(BB$15)),
NETWORKDAYS.INTL((EOMONTH(BB$15-1,1))-_xlpm.DD,EOMONTH(BB$15-1,1),1,_xlpm.VD),
AND(MONTH($AW385)=MONTH(BB$15),MONTH($AX385)=MONTH(BB$15)),
NETWORKDAYS.INTL($AW385,$AX385,1,_xlpm.VD)))),0)),
$DH385="месяц",
$DR385*BB385,
$DH385="неделя",
$DR385*BB385/7*(ROUNDUP((DAY(EOMONTH(BB$15,0)))/4,0))),
0)</f>
        <v/>
      </c>
      <c r="DV385" s="125">
        <f t="array" ref="DV385">
IFERROR(_xlfn.IFS(
$DH385="день_1",
$DR385*$BL385/($AX385-$AW385+1)*BC385*(DAY(EOMONTH(BC$15,0))),
$DH385="день_2",
$DR385/30*MAX(MIN($AX385,EOMONTH(BC$15,0))-MAX($AW385,BC$15)+1,),
$DH385="раб.день",
$DR385/30*(IFERROR(
_xlfn.LET(_xlpm.VD,
CHOOSE(
{1;2;3;4;5;6;7;8;9;10;11;12;13;14;15;16;17;18},
45658,45659,45660,45661,45662,45663,45664,45665,45711,45724,45778,45779,45785,45786,45820,45821,45965,46022),
_xlfn.LET(_xlpm.DD,
MAX(MIN($AX385,EOMONTH(BC$15,0))-MAX($AW385,BC$15),),
_xlfn.IFS(
AND(MONTH($AW385)=MONTH(BC$15),MONTH($AX385)&lt;&gt;MONTH(BC$15)),
NETWORKDAYS.INTL($AW385,$AW385+_xlpm.DD,1,_xlpm.VD),
AND(MONTH($AW385)&lt;&gt;MONTH(BC$15),MONTH($AX385)=MONTH(BC$15)),
NETWORKDAYS.INTL(($AX385)-_xlpm.DD,$AX385,1,_xlpm.VD),
AND(MONTH($AW385)&lt;MONTH(BC$15),MONTH($AX385)&gt;MONTH(BC$15)),
NETWORKDAYS.INTL((EOMONTH(BC$15-1,1))-_xlpm.DD,EOMONTH(BC$15-1,1),1,_xlpm.VD),
AND(MONTH($AW385)=MONTH(BC$15),MONTH($AX385)=MONTH(BC$15)),
NETWORKDAYS.INTL($AW385,$AX385,1,_xlpm.VD)))),0)),
$DH385="месяц",
$DR385*BC385,
$DH385="неделя",
$DR385*BC385/7*(ROUNDUP((DAY(EOMONTH(BC$15,0)))/4,0))),
0)</f>
        <v/>
      </c>
      <c r="DW385" s="125">
        <f t="array" ref="DW385">
IFERROR(_xlfn.IFS(
$DH385="день_1",
$DR385*$BL385/($AX385-$AW385+1)*BD385*(DAY(EOMONTH(BD$15,0))),
$DH385="день_2",
$DR385/30*MAX(MIN($AX385,EOMONTH(BD$15,0))-MAX($AW385,BD$15)+1,),
$DH385="раб.день",
$DR385/30*(IFERROR(
_xlfn.LET(_xlpm.VD,
CHOOSE(
{1;2;3;4;5;6;7;8;9;10;11;12;13;14;15;16;17;18},
45658,45659,45660,45661,45662,45663,45664,45665,45711,45724,45778,45779,45785,45786,45820,45821,45965,46022),
_xlfn.LET(_xlpm.DD,
MAX(MIN($AX385,EOMONTH(BD$15,0))-MAX($AW385,BD$15),),
_xlfn.IFS(
AND(MONTH($AW385)=MONTH(BD$15),MONTH($AX385)&lt;&gt;MONTH(BD$15)),
NETWORKDAYS.INTL($AW385,$AW385+_xlpm.DD,1,_xlpm.VD),
AND(MONTH($AW385)&lt;&gt;MONTH(BD$15),MONTH($AX385)=MONTH(BD$15)),
NETWORKDAYS.INTL(($AX385)-_xlpm.DD,$AX385,1,_xlpm.VD),
AND(MONTH($AW385)&lt;MONTH(BD$15),MONTH($AX385)&gt;MONTH(BD$15)),
NETWORKDAYS.INTL((EOMONTH(BD$15-1,1))-_xlpm.DD,EOMONTH(BD$15-1,1),1,_xlpm.VD),
AND(MONTH($AW385)=MONTH(BD$15),MONTH($AX385)=MONTH(BD$15)),
NETWORKDAYS.INTL($AW385,$AX385,1,_xlpm.VD)))),0)),
$DH385="месяц",
$DR385*BD385,
$DH385="неделя",
$DR385*BD385/7*(ROUNDUP((DAY(EOMONTH(BD$15,0)))/4,0))),
0)</f>
        <v/>
      </c>
      <c r="DX385" s="125">
        <f t="array" ref="DX385">
IFERROR(_xlfn.IFS(
$DH385="день_1",
$DR385*$BL385/($AX385-$AW385+1)*BE385*(DAY(EOMONTH(BE$15,0))),
$DH385="день_2",
$DR385/30*MAX(MIN($AX385,EOMONTH(BE$15,0))-MAX($AW385,BE$15)+1,),
$DH385="раб.день",
$DR385/30*(IFERROR(
_xlfn.LET(_xlpm.VD,
CHOOSE(
{1;2;3;4;5;6;7;8;9;10;11;12;13;14;15;16;17;18},
45658,45659,45660,45661,45662,45663,45664,45665,45711,45724,45778,45779,45785,45786,45820,45821,45965,46022),
_xlfn.LET(_xlpm.DD,
MAX(MIN($AX385,EOMONTH(BE$15,0))-MAX($AW385,BE$15),),
_xlfn.IFS(
AND(MONTH($AW385)=MONTH(BE$15),MONTH($AX385)&lt;&gt;MONTH(BE$15)),
NETWORKDAYS.INTL($AW385,$AW385+_xlpm.DD,1,_xlpm.VD),
AND(MONTH($AW385)&lt;&gt;MONTH(BE$15),MONTH($AX385)=MONTH(BE$15)),
NETWORKDAYS.INTL(($AX385)-_xlpm.DD,$AX385,1,_xlpm.VD),
AND(MONTH($AW385)&lt;MONTH(BE$15),MONTH($AX385)&gt;MONTH(BE$15)),
NETWORKDAYS.INTL((EOMONTH(BE$15-1,1))-_xlpm.DD,EOMONTH(BE$15-1,1),1,_xlpm.VD),
AND(MONTH($AW385)=MONTH(BE$15),MONTH($AX385)=MONTH(BE$15)),
NETWORKDAYS.INTL($AW385,$AX385,1,_xlpm.VD)))),0)),
$DH385="месяц",
$DR385*BE385,
$DH385="неделя",
$DR385*BE385/7*(ROUNDUP((DAY(EOMONTH(BE$15,0)))/4,0))),
0)</f>
        <v/>
      </c>
      <c r="DY385" s="125">
        <f t="array" ref="DY385">
IFERROR(_xlfn.IFS(
$DH385="день_1",
$DR385*$BL385/($AX385-$AW385+1)*BF385*(DAY(EOMONTH(BF$15,0))),
$DH385="день_2",
$DR385/30*MAX(MIN($AX385,EOMONTH(BF$15,0))-MAX($AW385,BF$15)+1,),
$DH385="раб.день",
$DR385/30*(IFERROR(
_xlfn.LET(_xlpm.VD,
CHOOSE(
{1;2;3;4;5;6;7;8;9;10;11;12;13;14;15;16;17;18},
45658,45659,45660,45661,45662,45663,45664,45665,45711,45724,45778,45779,45785,45786,45820,45821,45965,46022),
_xlfn.LET(_xlpm.DD,
MAX(MIN($AX385,EOMONTH(BF$15,0))-MAX($AW385,BF$15),),
_xlfn.IFS(
AND(MONTH($AW385)=MONTH(BF$15),MONTH($AX385)&lt;&gt;MONTH(BF$15)),
NETWORKDAYS.INTL($AW385,$AW385+_xlpm.DD,1,_xlpm.VD),
AND(MONTH($AW385)&lt;&gt;MONTH(BF$15),MONTH($AX385)=MONTH(BF$15)),
NETWORKDAYS.INTL(($AX385)-_xlpm.DD,$AX385,1,_xlpm.VD),
AND(MONTH($AW385)&lt;MONTH(BF$15),MONTH($AX385)&gt;MONTH(BF$15)),
NETWORKDAYS.INTL((EOMONTH(BF$15-1,1))-_xlpm.DD,EOMONTH(BF$15-1,1),1,_xlpm.VD),
AND(MONTH($AW385)=MONTH(BF$15),MONTH($AX385)=MONTH(BF$15)),
NETWORKDAYS.INTL($AW385,$AX385,1,_xlpm.VD)))),0)),
$DH385="месяц",
$DR385*BF385,
$DH385="неделя",
$DR385*BF385/7*(ROUNDUP((DAY(EOMONTH(BF$15,0)))/4,0))),
0)</f>
        <v/>
      </c>
      <c r="DZ385" s="125">
        <f t="array" ref="DZ385">
IFERROR(_xlfn.IFS(
$DH385="день_1",
$DR385*$BL385/($AX385-$AW385+1)*BG385*(DAY(EOMONTH(BG$15,0))),
$DH385="день_2",
$DR385/30*MAX(MIN($AX385,EOMONTH(BG$15,0))-MAX($AW385,BG$15)+1,),
$DH385="раб.день",
$DR385/30*(IFERROR(
_xlfn.LET(_xlpm.VD,
CHOOSE(
{1;2;3;4;5;6;7;8;9;10;11;12;13;14;15;16;17;18},
45658,45659,45660,45661,45662,45663,45664,45665,45711,45724,45778,45779,45785,45786,45820,45821,45965,46022),
_xlfn.LET(_xlpm.DD,
MAX(MIN($AX385,EOMONTH(BG$15,0))-MAX($AW385,BG$15),),
_xlfn.IFS(
AND(MONTH($AW385)=MONTH(BG$15),MONTH($AX385)&lt;&gt;MONTH(BG$15)),
NETWORKDAYS.INTL($AW385,$AW385+_xlpm.DD,1,_xlpm.VD),
AND(MONTH($AW385)&lt;&gt;MONTH(BG$15),MONTH($AX385)=MONTH(BG$15)),
NETWORKDAYS.INTL(($AX385)-_xlpm.DD,$AX385,1,_xlpm.VD),
AND(MONTH($AW385)&lt;MONTH(BG$15),MONTH($AX385)&gt;MONTH(BG$15)),
NETWORKDAYS.INTL((EOMONTH(BG$15-1,1))-_xlpm.DD,EOMONTH(BG$15-1,1),1,_xlpm.VD),
AND(MONTH($AW385)=MONTH(BG$15),MONTH($AX385)=MONTH(BG$15)),
NETWORKDAYS.INTL($AW385,$AX385,1,_xlpm.VD)))),0)),
$DH385="месяц",
$DR385*BG385,
$DH385="неделя",
$DR385*BG385/7*(ROUNDUP((DAY(EOMONTH(BG$15,0)))/4,0))),
0)</f>
        <v/>
      </c>
      <c r="EA385" s="125">
        <f t="array" ref="EA385">
IFERROR(_xlfn.IFS(
$DH385="день_1",
$DR385*$BL385/($AX385-$AW385+1)*BH385*(DAY(EOMONTH(BH$15,0))),
$DH385="день_2",
$DR385/30*MAX(MIN($AX385,EOMONTH(BH$15,0))-MAX($AW385,BH$15)+1,),
$DH385="раб.день",
$DR385/30*(IFERROR(
_xlfn.LET(_xlpm.VD,
CHOOSE(
{1;2;3;4;5;6;7;8;9;10;11;12;13;14;15;16;17;18},
45658,45659,45660,45661,45662,45663,45664,45665,45711,45724,45778,45779,45785,45786,45820,45821,45965,46022),
_xlfn.LET(_xlpm.DD,
MAX(MIN($AX385,EOMONTH(BH$15,0))-MAX($AW385,BH$15),),
_xlfn.IFS(
AND(MONTH($AW385)=MONTH(BH$15),MONTH($AX385)&lt;&gt;MONTH(BH$15)),
NETWORKDAYS.INTL($AW385,$AW385+_xlpm.DD,1,_xlpm.VD),
AND(MONTH($AW385)&lt;&gt;MONTH(BH$15),MONTH($AX385)=MONTH(BH$15)),
NETWORKDAYS.INTL(($AX385)-_xlpm.DD,$AX385,1,_xlpm.VD),
AND(MONTH($AW385)&lt;MONTH(BH$15),MONTH($AX385)&gt;MONTH(BH$15)),
NETWORKDAYS.INTL((EOMONTH(BH$15-1,1))-_xlpm.DD,EOMONTH(BH$15-1,1),1,_xlpm.VD),
AND(MONTH($AW385)=MONTH(BH$15),MONTH($AX385)=MONTH(BH$15)),
NETWORKDAYS.INTL($AW385,$AX385,1,_xlpm.VD)))),0)),
$DH385="месяц",
$DR385*BH385,
$DH385="неделя",
$DR385*BH385/7*(ROUNDUP((DAY(EOMONTH(BH$15,0)))/4,0))),
0)</f>
        <v/>
      </c>
      <c r="EB385" s="125">
        <f t="array" ref="EB385">
IFERROR(_xlfn.IFS(
$DH385="день_1",
$DR385*$BL385/($AX385-$AW385+1)*BI385*(DAY(EOMONTH(BI$15,0))),
$DH385="день_2",
$DR385/30*MAX(MIN($AX385,EOMONTH(BI$15,0))-MAX($AW385,BI$15)+1,),
$DH385="раб.день",
$DR385/30*(IFERROR(
_xlfn.LET(_xlpm.VD,
CHOOSE(
{1;2;3;4;5;6;7;8;9;10;11;12;13;14;15;16;17;18},
45658,45659,45660,45661,45662,45663,45664,45665,45711,45724,45778,45779,45785,45786,45820,45821,45965,46022),
_xlfn.LET(_xlpm.DD,
MAX(MIN($AX385,EOMONTH(BI$15,0))-MAX($AW385,BI$15),),
_xlfn.IFS(
AND(MONTH($AW385)=MONTH(BI$15),MONTH($AX385)&lt;&gt;MONTH(BI$15)),
NETWORKDAYS.INTL($AW385,$AW385+_xlpm.DD,1,_xlpm.VD),
AND(MONTH($AW385)&lt;&gt;MONTH(BI$15),MONTH($AX385)=MONTH(BI$15)),
NETWORKDAYS.INTL(($AX385)-_xlpm.DD,$AX385,1,_xlpm.VD),
AND(MONTH($AW385)&lt;MONTH(BI$15),MONTH($AX385)&gt;MONTH(BI$15)),
NETWORKDAYS.INTL((EOMONTH(BI$15-1,1))-_xlpm.DD,EOMONTH(BI$15-1,1),1,_xlpm.VD),
AND(MONTH($AW385)=MONTH(BI$15),MONTH($AX385)=MONTH(BI$15)),
NETWORKDAYS.INTL($AW385,$AX385,1,_xlpm.VD)))),0)),
$DH385="месяц",
$DR385*BI385,
$DH385="неделя",
$DR385*BI385/7*(ROUNDUP((DAY(EOMONTH(BI$15,0)))/4,0))),
0)</f>
        <v/>
      </c>
      <c r="EC385" s="125">
        <f t="array" ref="EC385">
IFERROR(_xlfn.IFS(
$DH385="день_1",
$DR385*$BL385/($AX385-$AW385+1)*BJ385*(DAY(EOMONTH(BJ$15,0))),
$DH385="день_2",
$DR385/30*MAX(MIN($AX385,EOMONTH(BJ$15,0))-MAX($AW385,BJ$15)+1,),
$DH385="раб.день",
$DR385/30*(IFERROR(
_xlfn.LET(_xlpm.VD,
CHOOSE(
{1;2;3;4;5;6;7;8;9;10;11;12;13;14;15;16;17;18},
45658,45659,45660,45661,45662,45663,45664,45665,45711,45724,45778,45779,45785,45786,45820,45821,45965,46022),
_xlfn.LET(_xlpm.DD,
MAX(MIN($AX385,EOMONTH(BJ$15,0))-MAX($AW385,BJ$15),),
_xlfn.IFS(
AND(MONTH($AW385)=MONTH(BJ$15),MONTH($AX385)&lt;&gt;MONTH(BJ$15)),
NETWORKDAYS.INTL($AW385,$AW385+_xlpm.DD,1,_xlpm.VD),
AND(MONTH($AW385)&lt;&gt;MONTH(BJ$15),MONTH($AX385)=MONTH(BJ$15)),
NETWORKDAYS.INTL(($AX385)-_xlpm.DD,$AX385,1,_xlpm.VD),
AND(MONTH($AW385)&lt;MONTH(BJ$15),MONTH($AX385)&gt;MONTH(BJ$15)),
NETWORKDAYS.INTL((EOMONTH(BJ$15-1,1))-_xlpm.DD,EOMONTH(BJ$15-1,1),1,_xlpm.VD),
AND(MONTH($AW385)=MONTH(BJ$15),MONTH($AX385)=MONTH(BJ$15)),
NETWORKDAYS.INTL($AW385,$AX385,1,_xlpm.VD)))),0)),
$DH385="месяц",
$DR385*BJ385,
$DH385="неделя",
$DR385*BJ385/7*(ROUNDUP((DAY(EOMONTH(BJ$15,0)))/4,0))),
0)</f>
        <v/>
      </c>
      <c r="ED385" s="125">
        <f t="array" ref="ED385">
IFERROR(_xlfn.IFS(
$DH385="день_1",
$DR385*$BL385/($AX385-$AW385+1)*BK385*(DAY(EOMONTH(BK$15,0))),
$DH385="день_2",
$DR385/30*MAX(MIN($AX385,EOMONTH(BK$15,0))-MAX($AW385,BK$15)+1,),
$DH385="раб.день",
$DR385/30*(IFERROR(
_xlfn.LET(_xlpm.VD,
CHOOSE(
{1;2;3;4;5;6;7;8;9;10;11;12;13;14;15;16;17;18},
45658,45659,45660,45661,45662,45663,45664,45665,45711,45724,45778,45779,45785,45786,45820,45821,45965,46022),
_xlfn.LET(_xlpm.DD,
MAX(MIN($AX385,EOMONTH(BK$15,0))-MAX($AW385,BK$15),),
_xlfn.IFS(
AND(MONTH($AW385)=MONTH(BK$15),MONTH($AX385)&lt;&gt;MONTH(BK$15)),
NETWORKDAYS.INTL($AW385,$AW385+_xlpm.DD,1,_xlpm.VD),
AND(MONTH($AW385)&lt;&gt;MONTH(BK$15),MONTH($AX385)=MONTH(BK$15)),
NETWORKDAYS.INTL(($AX385)-_xlpm.DD,$AX385,1,_xlpm.VD),
AND(MONTH($AW385)&lt;MONTH(BK$15),MONTH($AX385)&gt;MONTH(BK$15)),
NETWORKDAYS.INTL((EOMONTH(BK$15-1,1))-_xlpm.DD,EOMONTH(BK$15-1,1),1,_xlpm.VD),
AND(MONTH($AW385)=MONTH(BK$15),MONTH($AX385)=MONTH(BK$15)),
NETWORKDAYS.INTL($AW385,$AX385,1,_xlpm.VD)))),0)),
$DH385="месяц",
$DR385*BK385,
$DH385="неделя",
$DR385*BK385/7*(ROUNDUP((DAY(EOMONTH(BK$15,0)))/4,0))),
0)</f>
        <v/>
      </c>
      <c r="EE385" s="125">
        <f>SUM($DS385,$DT385,$DU385,$DV385,$DW385,$DX385,$DY385,$DZ385,$EA385,$EB385,$EC385,$ED385)</f>
        <v/>
      </c>
      <c r="EF385" s="125">
        <f>IFERROR(ROUND($EE385*(1+$EP385),2),0)</f>
        <v/>
      </c>
      <c r="EG385" s="128" t="n">
        <v>1</v>
      </c>
      <c r="EH385" s="126" t="n">
        <v>0</v>
      </c>
      <c r="EI385" s="126">
        <f>ROUND(SUM($EH385:$EH385)*SUM($AB385:$AB385)*$EG385,2)</f>
        <v/>
      </c>
      <c r="EJ385" s="126">
        <f>ROUND($EI385*(1+$EP385),2)</f>
        <v/>
      </c>
      <c r="EK385" s="126" t="n">
        <v>0</v>
      </c>
      <c r="EL385" s="126">
        <f>ROUND(SUM($EK385:$EK385)*SUM($AB385:$AB385)*$EG385,2)</f>
        <v/>
      </c>
      <c r="EM385" s="126">
        <f>ROUND($EL385*(1+$EP385),2)</f>
        <v/>
      </c>
      <c r="EN385" s="126">
        <f>SUM($EE385,$EI385,$EL385)</f>
        <v/>
      </c>
      <c r="EO385" s="126">
        <f>SUM($EF385,$EJ385,$EM385)</f>
        <v/>
      </c>
      <c r="EP385" s="59" t="inlineStr">
        <is>
          <t>20%</t>
        </is>
      </c>
      <c r="EQ385" s="59" t="n"/>
      <c r="ER385" s="60">
        <f t="array" ref="ER385">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MATCH(ES385,
{"AMS";"RussOutdoor";"HD Outdoor";"Ingroup";"IQ";"Ledproduction";"LisChannel";"Logic";"Media-PPL";"NovikovTV | НовиковТВ";"SMA";"SOK";"КрокусТВ | CrocusTV | IndoorTV";"Сити";"ТЯК Москва"},
0)),"")</f>
        <v/>
      </c>
      <c r="ES385" s="60" t="n"/>
      <c r="ET385" s="60">
        <f t="array" ref="ET385">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MATCH(ES385,
{"AMS";"RussOutdoor";"HD Outdoor";"Ingroup";"IQ";"Ledproduction";"LisChannel";"Logic";"Media-PPL";"NovikovTV | НовиковТВ";"SMA";"SOK";"КрокусТВ | CrocusTV | IndoorTV";"Сити";"ТЯК Москва"},
0)),"")</f>
        <v/>
      </c>
      <c r="EU385" s="60" t="n"/>
      <c r="EV385" s="60" t="n"/>
      <c r="EX385" s="110">
        <f t="array" ref="EX385">
($AR385/30
+N("ТРАФИК ПЛОЩАДКИ"))*
(IFERROR(
_xlfn.LET(
_xlpm.GPR,
HLOOKUP($L385,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(MATCH($T385,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IF($Q385="цифровой",_xlpm.GPR/$AG385,_xlpm.GPR/60)),
0)
+N("DWELL TIME"))*
(IF($AB385=0,0,IF($AB385=1,0.3,IF($AB385=2,0.5,IF($AB385&gt;2,1))))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_xlfn.IFS($AC385="да",1.2,$AC385="нет",1)*
_xlfn.IFS($AD385="да",1.2,$AD385="нет",1)*
IF(R385="статический",1,1.2)*
$X385*
INDEX(
{1.2;1;1.2;1.2;1;1.2;1.2;1.2;1.2;1.2;1.2;1;1.2;1.2;1.2;1.2;1;1;1.2;1.2;1.2;1;1;1;1;1.2;1.2;1.2;1.2;1;1;1;1;1.2;1.2;1.2;1.2;1.2;1.2;1.2;1.2;1;1;1.2;1;1;1;1;1.5;1;1;1.5;1.5;1.2},
MATCH($Q385,_xlpm.MI,0)))&gt;{0.02;0.04;0.06;0.1;0.2;0.4;0.6;0.8;1;2;4;6})),
{0;1;2;3;4;5;6;7;8;9;10;11;12},
0)))
+N("КОЭФФИЦИЕНТ КОНТАКТА"))))*
(_xlfn.IFS($X385&lt;0.1,$X385/1000,$X385&gt;25,5.2,AND($X385&gt;=0.1,$X385&lt;=25),(($X385*2+0.1)/10)*($X385/10)))*
IFERROR((_xlfn.LET(
_xlpm.MA,
{0;0.8;0.85;0.9;0.95;1},
_xlpm.MAA,
{0;1;2;3;4;5},
INDEX(_xlpm.MA,MATCH(SUMPRODUCT(--((IF(ROUND(_xlpm.MAA,1)&gt;5,5,ROUND($AB385,1)))&gt;{0;1;2;3;4;5})),_xlpm.MAA,0)))
+N("КОЭФФИЦИЕНТ КОЛ-ВО КОНСТРУКЦИЙ")),1)*
$AB385,0))*
(IF($Q385="цифровой",$AG385/15*$AI385,1)
+N("ДЛЯ ЦИФРЫ"))</f>
        <v/>
      </c>
      <c r="EY385" s="110">
        <f>IFERROR(EX385*AY385,0)</f>
        <v/>
      </c>
      <c r="EZ385" s="131">
        <f>IFERROR(DP385/EY385*1000,0)</f>
        <v/>
      </c>
      <c r="FA385" s="112">
        <f>IFERROR(FC385/FB385,0)</f>
        <v/>
      </c>
      <c r="FB385" s="112">
        <f>IFERROR((FC385/(EY385/FF385*#REF!))*0.825,0)</f>
        <v/>
      </c>
      <c r="FC385" s="112">
        <f>IFERROR(((EX385*30/AR385)*100)/30,0)</f>
        <v/>
      </c>
      <c r="FD385" s="112">
        <f>IFERROR(EY385/G385*100%,0)</f>
        <v/>
      </c>
      <c r="FE385" s="112">
        <f>IFERROR(FD385/FC385*100%,0)</f>
        <v/>
      </c>
      <c r="FF385" s="110">
        <f>IFERROR(AR385/30*AY385,0)</f>
        <v/>
      </c>
    </row>
    <row r="386" ht="13" customHeight="1">
      <c r="A386" s="59" t="n"/>
      <c r="B386" s="60" t="n"/>
      <c r="C386" s="60" t="n"/>
      <c r="D386" s="60">
        <f t="array" ref="D386">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MATCH($E386,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86" s="60">
        <f t="array" ref="E386">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MATCH($F386,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86" s="60" t="inlineStr"/>
      <c r="G386" s="60" t="n"/>
      <c r="H386" s="60">
        <f t="array" ref="H386">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MATCH($I386,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86" s="60" t="n"/>
      <c r="J386" s="60" t="n"/>
      <c r="K386" s="60" t="n"/>
      <c r="L386" s="60" t="n"/>
      <c r="M386" s="60" t="n"/>
      <c r="N386" s="60" t="n"/>
      <c r="O386" s="60" t="n"/>
      <c r="P386" s="60">
        <f t="array" ref="P386">
_xlfn.IFS(
ISNUMBER(MATCH($Q386,{"шелфбаннер","разделитель","монетница","чековая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ISNUMBER(MATCH($Q386,{"LED/LCD","видеокулер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ISNUMBER(MATCH($Q386,{"автомобиль","машина","выставочное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ISNUMBER(MATCH($Q386,{"билборд","лифтовая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ISNUMBER(MATCH($Q386,{"навигация","подвесной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ISNUMBER(MATCH($Q386,{"движущаяся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ISNUMBER(MATCH($Q386,{"каталог","журнал"},)),
"Пресса",
$Q386="","")</f>
        <v/>
      </c>
      <c r="Q386" s="60" t="n"/>
      <c r="R386" s="60">
        <f t="array" ref="R386">
IFERROR(
_xlfn.IFS(
OR(ISNUMBER(MATCH($Q386,{"экспозиция","макет","стенд","автостенд","авто стенд","выставочное пространство","выставочные стенды","модульные выставочные стенды","3Д конструкция","3D конструкция"},)),P386="Экспонирование"),
"нестандартный",
ISNUMBER(MATCH($Q386,{"скроллер","призматрон"},)),
"динамический",
$P386="Видео",
"цифровой",
OR($P386="Пресса",$P386="Щит",$P386="POSm",$P386="Подвес",$P386="Брендирование/оклейка"),
"статический"),"")</f>
        <v/>
      </c>
      <c r="S386" s="59" t="n"/>
      <c r="T386" s="60" t="n"/>
      <c r="U386" s="60" t="n"/>
      <c r="V386" s="60">
        <f>
IF(P386="Видео",
"цифровой постер/ролик",
IF(ISNUMBER(MATCH(Q386,{"короб световой","короб световой | лайтбокс","короб световой | кристалайт","лайтбокс","лайт бокс","кристалайт","LB","lightbox"},)),
"бэклит",
IF(P386="Брендирование/оклейка",
"перфарированная пленка/самоклейка",
IF(P386="Экспонирование",
"под запрос",
IF(P386="Подвес",
"баннер/ткань",
"")))))</f>
        <v/>
      </c>
      <c r="W386" s="59" t="n"/>
      <c r="X386" s="59" t="n"/>
      <c r="Y386" s="59" t="n"/>
      <c r="Z386" s="61" t="n"/>
      <c r="AA386" s="61" t="n"/>
      <c r="AB386" s="61">
        <f>IF(BL386&gt;0,Z386,0)</f>
        <v/>
      </c>
      <c r="AC386" s="59" t="n"/>
      <c r="AD386" s="59" t="n"/>
      <c r="AE386" s="59" t="n"/>
      <c r="AF386" s="59" t="n"/>
      <c r="AG386" s="59" t="n"/>
      <c r="AH386" s="59" t="n"/>
      <c r="AI386" s="59" t="n"/>
      <c r="AJ386" s="59" t="n"/>
      <c r="AK386" s="59" t="n"/>
      <c r="AL386" s="62">
        <f>IFERROR(IF(OR(R386="статический",R386="динамический",R386="нестандартный",R386="",R386=""),"-",IF(AND(AH386="-",AI386="-"),"-",AK386*3600/AH386*AI386)),"-")</f>
        <v/>
      </c>
      <c r="AM386" s="62">
        <f>IFERROR(IF(OR(R386="статический",R386="динамический",R386="",R386="", R386="BTL",R386="нестандартный"),"-",AG386*AI386*AL386/60),"-")</f>
        <v/>
      </c>
      <c r="AN386" s="63">
        <f>IFERROR(IF(AH386="","-",AG386*AI386/AH386),"-")</f>
        <v/>
      </c>
      <c r="AO386" s="59">
        <f>IFERROR(IF(OR($R386="статический",$R386="динамический",$R386="",$R386="",$R386="BTL",$R386="нестандартный"),"-",$AL386*$AY386),"-")</f>
        <v/>
      </c>
      <c r="AP386" s="62">
        <f>IFERROR(IF(OR($R386="статический",$R386="динамический",$R386="",$R386="",$R386="BTL",$R386="нестандартный"),"-",$AM386*AY386),"-")</f>
        <v/>
      </c>
      <c r="AQ386" s="64" t="n"/>
      <c r="AR386" s="61" t="n"/>
      <c r="AS386" s="61" t="n"/>
      <c r="AT386" s="61" t="n"/>
      <c r="AU386" s="65" t="n"/>
      <c r="AV386" s="124">
        <f>IFERROR(DR386/AT386*1000,"n/a")</f>
        <v/>
      </c>
      <c r="AW386" s="67" t="n"/>
      <c r="AX386" s="67" t="n"/>
      <c r="AY386" s="43">
        <f>IFERROR(IF(OR($AW386="",$AX386=""),"",_xlfn.DAYS($AX386+1,$AW386)),"")</f>
        <v/>
      </c>
      <c r="AZ386" s="68">
        <f t="array" ref="AZ386">
_xlfn.LET(_xlpm.COEFF,
IF($AW386+$AX386=0,0,IF(MAX(MIN($AX386,EOMONTH(AZ$15,0))-MAX($AW386,AZ$15)+1,)&gt;0,1,0)),
_xlfn.IFS(
$ES386="LisChannel",
_xlpm.COEFF*
INDEX({1;1;1.2;1.2;1;1;1;1;1.2;1.2;1.2;1.2},
MATCH(MONTH(AZ$15),
{1,2,3,4,5,6,7,8,9,10,11,12})),
CONCATENATE($ES386," ",$L386)="RussOutdoor метро",
_xlpm.COEFF*
INDEX({0.8;0.9;1.1;1.1;1;1;1;1;1.1;1.1;1.1;1.1},
MATCH(MONTH(AZ$15),
{1,2,3,4,5,6,7,8,9,10,11,12})),
$ES386&lt;&gt;"LisChannel",
_xlpm.COEFF,
$ES386&lt;&gt;"RussOutdoor",
_xlpm.COEFF))</f>
        <v/>
      </c>
      <c r="BA386" s="68">
        <f t="array" ref="BA386">
_xlfn.LET(_xlpm.COEFF,
IF($AW386+$AX386=0,0,IF(MAX(MIN($AX386,EOMONTH(BA$15,0))-MAX($AW386,BA$15)+1,)&gt;0,1,0)),
_xlfn.IFS(
$ES386="LisChannel",
_xlpm.COEFF*
INDEX({1;1;1.2;1.2;1;1;1;1;1.2;1.2;1.2;1.2},
MATCH(MONTH(BA$15),
{1,2,3,4,5,6,7,8,9,10,11,12})),
CONCATENATE($ES386," ",$L386)="RussOutdoor метро",
_xlpm.COEFF*
INDEX({0.8;0.9;1.1;1.1;1;1;1;1;1.1;1.1;1.1;1.1},
MATCH(MONTH(BA$15),
{1,2,3,4,5,6,7,8,9,10,11,12})),
$ES386&lt;&gt;"LisChannel",
_xlpm.COEFF,
$ES386&lt;&gt;"RussOutdoor",
_xlpm.COEFF))</f>
        <v/>
      </c>
      <c r="BB386" s="68">
        <f t="array" ref="BB386">
_xlfn.LET(_xlpm.COEFF,
IF($AW386+$AX386=0,0,IF(MAX(MIN($AX386,EOMONTH(BB$15,0))-MAX($AW386,BB$15)+1,)&gt;0,1,0)),
_xlfn.IFS(
$ES386="LisChannel",
_xlpm.COEFF*
INDEX({1;1;1.2;1.2;1;1;1;1;1.2;1.2;1.2;1.2},
MATCH(MONTH(BB$15),
{1,2,3,4,5,6,7,8,9,10,11,12})),
CONCATENATE($ES386," ",$L386)="RussOutdoor метро",
_xlpm.COEFF*
INDEX({0.8;0.9;1.1;1.1;1;1;1;1;1.1;1.1;1.1;1.1},
MATCH(MONTH(BB$15),
{1,2,3,4,5,6,7,8,9,10,11,12})),
$ES386&lt;&gt;"LisChannel",
_xlpm.COEFF,
$ES386&lt;&gt;"RussOutdoor",
_xlpm.COEFF))</f>
        <v/>
      </c>
      <c r="BC386" s="68">
        <f t="array" ref="BC386">
_xlfn.LET(_xlpm.COEFF,
IF($AW386+$AX386=0,0,IF(MAX(MIN($AX386,EOMONTH(BC$15,0))-MAX($AW386,BC$15)+1,)&gt;0,1,0)),
_xlfn.IFS(
$ES386="LisChannel",
_xlpm.COEFF*
INDEX({1;1;1.2;1.2;1;1;1;1;1.2;1.2;1.2;1.2},
MATCH(MONTH(BC$15),
{1,2,3,4,5,6,7,8,9,10,11,12})),
CONCATENATE($ES386," ",$L386)="RussOutdoor метро",
_xlpm.COEFF*
INDEX({0.8;0.9;1.1;1.1;1;1;1;1;1.1;1.1;1.1;1.1},
MATCH(MONTH(BC$15),
{1,2,3,4,5,6,7,8,9,10,11,12})),
$ES386&lt;&gt;"LisChannel",
_xlpm.COEFF,
$ES386&lt;&gt;"RussOutdoor",
_xlpm.COEFF))</f>
        <v/>
      </c>
      <c r="BD386" s="68">
        <f t="array" ref="BD386">
_xlfn.LET(_xlpm.COEFF,
IF($AW386+$AX386=0,0,IF(MAX(MIN($AX386,EOMONTH(BD$15,0))-MAX($AW386,BD$15)+1,)&gt;0,1,0)),
_xlfn.IFS(
$ES386="LisChannel",
_xlpm.COEFF*
INDEX({1;1;1.2;1.2;1;1;1;1;1.2;1.2;1.2;1.2},
MATCH(MONTH(BD$15),
{1,2,3,4,5,6,7,8,9,10,11,12})),
CONCATENATE($ES386," ",$L386)="RussOutdoor метро",
_xlpm.COEFF*
INDEX({0.8;0.9;1.1;1.1;1;1;1;1;1.1;1.1;1.1;1.1},
MATCH(MONTH(BD$15),
{1,2,3,4,5,6,7,8,9,10,11,12})),
$ES386&lt;&gt;"LisChannel",
_xlpm.COEFF,
$ES386&lt;&gt;"RussOutdoor",
_xlpm.COEFF))</f>
        <v/>
      </c>
      <c r="BE386" s="68">
        <f t="array" ref="BE386">
_xlfn.LET(_xlpm.COEFF,
IF($AW386+$AX386=0,0,IF(MAX(MIN($AX386,EOMONTH(BE$15,0))-MAX($AW386,BE$15)+1,)&gt;0,1,0)),
_xlfn.IFS(
$ES386="LisChannel",
_xlpm.COEFF*
INDEX({1;1;1.2;1.2;1;1;1;1;1.2;1.2;1.2;1.2},
MATCH(MONTH(BE$15),
{1,2,3,4,5,6,7,8,9,10,11,12})),
CONCATENATE($ES386," ",$L386)="RussOutdoor метро",
_xlpm.COEFF*
INDEX({0.8;0.9;1.1;1.1;1;1;1;1;1.1;1.1;1.1;1.1},
MATCH(MONTH(BE$15),
{1,2,3,4,5,6,7,8,9,10,11,12})),
$ES386&lt;&gt;"LisChannel",
_xlpm.COEFF,
$ES386&lt;&gt;"RussOutdoor",
_xlpm.COEFF))</f>
        <v/>
      </c>
      <c r="BF386" s="68">
        <f t="array" ref="BF386">
_xlfn.LET(_xlpm.COEFF,
IF($AW386+$AX386=0,0,IF(MAX(MIN($AX386,EOMONTH(BF$15,0))-MAX($AW386,BF$15)+1,)&gt;0,1,0)),
_xlfn.IFS(
$ES386="LisChannel",
_xlpm.COEFF*
INDEX({1;1;1.2;1.2;1;1;1;1;1.2;1.2;1.2;1.2},
MATCH(MONTH(BF$15),
{1,2,3,4,5,6,7,8,9,10,11,12})),
CONCATENATE($ES386," ",$L386)="RussOutdoor метро",
_xlpm.COEFF*
INDEX({0.8;0.9;1.1;1.1;1;1;1;1;1.1;1.1;1.1;1.1},
MATCH(MONTH(BF$15),
{1,2,3,4,5,6,7,8,9,10,11,12})),
$ES386&lt;&gt;"LisChannel",
_xlpm.COEFF,
$ES386&lt;&gt;"RussOutdoor",
_xlpm.COEFF))</f>
        <v/>
      </c>
      <c r="BG386" s="68">
        <f t="array" ref="BG386">
_xlfn.LET(_xlpm.COEFF,
IF($AW386+$AX386=0,0,IF(MAX(MIN($AX386,EOMONTH(BG$15,0))-MAX($AW386,BG$15)+1,)&gt;0,1,0)),
_xlfn.IFS(
$ES386="LisChannel",
_xlpm.COEFF*
INDEX({1;1;1.2;1.2;1;1;1;1;1.2;1.2;1.2;1.2},
MATCH(MONTH(BG$15),
{1,2,3,4,5,6,7,8,9,10,11,12})),
CONCATENATE($ES386," ",$L386)="RussOutdoor метро",
_xlpm.COEFF*
INDEX({0.8;0.9;1.1;1.1;1;1;1;1;1.1;1.1;1.1;1.1},
MATCH(MONTH(BG$15),
{1,2,3,4,5,6,7,8,9,10,11,12})),
$ES386&lt;&gt;"LisChannel",
_xlpm.COEFF,
$ES386&lt;&gt;"RussOutdoor",
_xlpm.COEFF))</f>
        <v/>
      </c>
      <c r="BH386" s="68">
        <f t="array" ref="BH386">
_xlfn.LET(_xlpm.COEFF,
IF($AW386+$AX386=0,0,IF(MAX(MIN($AX386,EOMONTH(BH$15,0))-MAX($AW386,BH$15)+1,)&gt;0,1,0)),
_xlfn.IFS(
$ES386="LisChannel",
_xlpm.COEFF*
INDEX({1;1;1.2;1.2;1;1;1;1;1.2;1.2;1.2;1.2},
MATCH(MONTH(BH$15),
{1,2,3,4,5,6,7,8,9,10,11,12})),
CONCATENATE($ES386," ",$L386)="RussOutdoor метро",
_xlpm.COEFF*
INDEX({0.8;0.9;1.1;1.1;1;1;1;1;1.1;1.1;1.1;1.1},
MATCH(MONTH(BH$15),
{1,2,3,4,5,6,7,8,9,10,11,12})),
$ES386&lt;&gt;"LisChannel",
_xlpm.COEFF,
$ES386&lt;&gt;"RussOutdoor",
_xlpm.COEFF))</f>
        <v/>
      </c>
      <c r="BI386" s="68">
        <f t="array" ref="BI386">
_xlfn.LET(_xlpm.COEFF,
IF($AW386+$AX386=0,0,IF(MAX(MIN($AX386,EOMONTH(BI$15,0))-MAX($AW386,BI$15)+1,)&gt;0,1,0)),
_xlfn.IFS(
$ES386="LisChannel",
_xlpm.COEFF*
INDEX({1;1;1.2;1.2;1;1;1;1;1.2;1.2;1.2;1.2},
MATCH(MONTH(BI$15),
{1,2,3,4,5,6,7,8,9,10,11,12})),
CONCATENATE($ES386," ",$L386)="RussOutdoor метро",
_xlpm.COEFF*
INDEX({0.8;0.9;1.1;1.1;1;1;1;1;1.1;1.1;1.1;1.1},
MATCH(MONTH(BI$15),
{1,2,3,4,5,6,7,8,9,10,11,12})),
$ES386&lt;&gt;"LisChannel",
_xlpm.COEFF,
$ES386&lt;&gt;"RussOutdoor",
_xlpm.COEFF))</f>
        <v/>
      </c>
      <c r="BJ386" s="68">
        <f t="array" ref="BJ386">
_xlfn.LET(_xlpm.COEFF,
IF($AW386+$AX386=0,0,IF(MAX(MIN($AX386,EOMONTH(BJ$15,0))-MAX($AW386,BJ$15)+1,)&gt;0,1,0)),
_xlfn.IFS(
$ES386="LisChannel",
_xlpm.COEFF*
INDEX({1;1;1.2;1.2;1;1;1;1;1.2;1.2;1.2;1.2},
MATCH(MONTH(BJ$15),
{1,2,3,4,5,6,7,8,9,10,11,12})),
CONCATENATE($ES386," ",$L386)="RussOutdoor метро",
_xlpm.COEFF*
INDEX({0.8;0.9;1.1;1.1;1;1;1;1;1.1;1.1;1.1;1.1},
MATCH(MONTH(BJ$15),
{1,2,3,4,5,6,7,8,9,10,11,12})),
$ES386&lt;&gt;"LisChannel",
_xlpm.COEFF,
$ES386&lt;&gt;"RussOutdoor",
_xlpm.COEFF))</f>
        <v/>
      </c>
      <c r="BK386" s="68">
        <f t="array" ref="BK386">
_xlfn.LET(_xlpm.COEFF,
IF($AW386+$AX386=0,0,IF(MAX(MIN($AX386,EOMONTH(BK$15,0))-MAX($AW386,BK$15)+1,)&gt;0,1,0)),
_xlfn.IFS(
$ES386="LisChannel",
_xlpm.COEFF*
INDEX({1;1;1.2;1.2;1;1;1;1;1.2;1.2;1.2;1.2},
MATCH(MONTH(BK$15),
{1,2,3,4,5,6,7,8,9,10,11,12})),
CONCATENATE($ES386," ",$L386)="RussOutdoor метро",
_xlpm.COEFF*
INDEX({0.8;0.9;1.1;1.1;1;1;1;1;1.1;1.1;1.1;1.1},
MATCH(MONTH(BK$15),
{1,2,3,4,5,6,7,8,9,10,11,12})),
$ES386&lt;&gt;"LisChannel",
_xlpm.COEFF,
$ES386&lt;&gt;"RussOutdoor",
_xlpm.COEFF))</f>
        <v/>
      </c>
      <c r="BL386" s="62">
        <f>COUNTIFS($AZ386:$BK386,"&gt;0")</f>
        <v/>
      </c>
      <c r="BM386" s="65" t="n"/>
      <c r="BN386" s="125">
        <f>$DJ386</f>
        <v/>
      </c>
      <c r="BO386" s="63">
        <f>$DQ386</f>
        <v/>
      </c>
      <c r="BP386" s="125">
        <f>
IFERROR(
IF($BL386=0,0,
$BN386*(1-$BO386)),
0)</f>
        <v/>
      </c>
      <c r="BQ386" s="125">
        <f t="array" ref="BQ386">
IFERROR(
_xlfn.IFS(
$DH386="день_1",
$BP386*$BL386/($AX386-$AW386+1)*AZ386*(DAY(EOMONTH(AZ$15,0))),
$DH386="день_2",
$BP386/30*MAX(MIN($AX386,EOMONTH(AZ$15,0))-MAX($AW386,AZ$15)+1,),
$DH386="раб.день",
$BP386/30*(IFERROR(
_xlfn.LET(_xlpm.VD,
CHOOSE(
{1;2;3;4;5;6;7;8;9;10;11;12;13;14;15;16;17;18},
45658,45659,45660,45661,45662,45663,45664,45665,45711,45724,45778,45779,45785,45786,45820,45821,45965,46022),
_xlfn.LET(_xlpm.DD,
MAX(MIN($AX386,EOMONTH(AZ$15,0))-MAX($AW386,AZ$15),),
_xlfn.IFS(
AND(MONTH($AW386)=MONTH(AZ$15),MONTH($AX386)&lt;&gt;MONTH(AZ$15)),
NETWORKDAYS.INTL($AW386,$AW386+_xlpm.DD,1,_xlpm.VD),
AND(MONTH($AW386)&lt;&gt;MONTH(AZ$15),MONTH($AX386)=MONTH(AZ$15)),
NETWORKDAYS.INTL(($AX386)-_xlpm.DD,$AX386,1,_xlpm.VD),
AND(MONTH($AW386)&lt;MONTH(AZ$15),MONTH($AX386)&gt;MONTH(AZ$15)),
NETWORKDAYS.INTL((EOMONTH(AZ$15-1,1))-_xlpm.DD,EOMONTH(AZ$15-1,1),1,_xlpm.VD),
AND(MONTH($AW386)=MONTH(AZ$15),MONTH($AX386)=MONTH(AZ$15)),
NETWORKDAYS.INTL($AW386,$AX386,1,_xlpm.VD)))),0)),
$DH386="месяц",
$BP386*AZ386,
$DH386="неделя",
$BP386*AZ386/7*(ROUNDUP((DAY(EOMONTH(AZ$15,0)))/4,0))),
0)</f>
        <v/>
      </c>
      <c r="BR386" s="125">
        <f t="array" ref="BR386">
IFERROR(
_xlfn.IFS(
$DH386="день_1",
$BP386*$BL386/($AX386-$AW386+1)*BA386*(DAY(EOMONTH(BA$15,0))),
$DH386="день_2",
$BP386/30*MAX(MIN($AX386,EOMONTH(BA$15,0))-MAX($AW386,BA$15)+1,),
$DH386="раб.день",
$BP386/30*(IFERROR(
_xlfn.LET(_xlpm.VD,
CHOOSE(
{1;2;3;4;5;6;7;8;9;10;11;12;13;14;15;16;17;18},
45658,45659,45660,45661,45662,45663,45664,45665,45711,45724,45778,45779,45785,45786,45820,45821,45965,46022),
_xlfn.LET(_xlpm.DD,
MAX(MIN($AX386,EOMONTH(BA$15,0))-MAX($AW386,BA$15),),
_xlfn.IFS(
AND(MONTH($AW386)=MONTH(BA$15),MONTH($AX386)&lt;&gt;MONTH(BA$15)),
NETWORKDAYS.INTL($AW386,$AW386+_xlpm.DD,1,_xlpm.VD),
AND(MONTH($AW386)&lt;&gt;MONTH(BA$15),MONTH($AX386)=MONTH(BA$15)),
NETWORKDAYS.INTL(($AX386)-_xlpm.DD,$AX386,1,_xlpm.VD),
AND(MONTH($AW386)&lt;MONTH(BA$15),MONTH($AX386)&gt;MONTH(BA$15)),
NETWORKDAYS.INTL((EOMONTH(BA$15-1,1))-_xlpm.DD,EOMONTH(BA$15-1,1),1,_xlpm.VD),
AND(MONTH($AW386)=MONTH(BA$15),MONTH($AX386)=MONTH(BA$15)),
NETWORKDAYS.INTL($AW386,$AX386,1,_xlpm.VD)))),0)),
$DH386="месяц",
$BP386*BA386,
$DH386="неделя",
$BP386*BA386/7*(ROUNDUP((DAY(EOMONTH(BA$15,0)))/4,0))),
0)</f>
        <v/>
      </c>
      <c r="BS386" s="125">
        <f t="array" ref="BS386">
IFERROR(
_xlfn.IFS(
$DH386="день_1",
$BP386*$BL386/($AX386-$AW386+1)*BB386*(DAY(EOMONTH(BB$15,0))),
$DH386="день_2",
$BP386/30*MAX(MIN($AX386,EOMONTH(BB$15,0))-MAX($AW386,BB$15)+1,),
$DH386="раб.день",
$BP386/30*(IFERROR(
_xlfn.LET(_xlpm.VD,
CHOOSE(
{1;2;3;4;5;6;7;8;9;10;11;12;13;14;15;16;17;18},
45658,45659,45660,45661,45662,45663,45664,45665,45711,45724,45778,45779,45785,45786,45820,45821,45965,46022),
_xlfn.LET(_xlpm.DD,
MAX(MIN($AX386,EOMONTH(BB$15,0))-MAX($AW386,BB$15),),
_xlfn.IFS(
AND(MONTH($AW386)=MONTH(BB$15),MONTH($AX386)&lt;&gt;MONTH(BB$15)),
NETWORKDAYS.INTL($AW386,$AW386+_xlpm.DD,1,_xlpm.VD),
AND(MONTH($AW386)&lt;&gt;MONTH(BB$15),MONTH($AX386)=MONTH(BB$15)),
NETWORKDAYS.INTL(($AX386)-_xlpm.DD,$AX386,1,_xlpm.VD),
AND(MONTH($AW386)&lt;MONTH(BB$15),MONTH($AX386)&gt;MONTH(BB$15)),
NETWORKDAYS.INTL((EOMONTH(BB$15-1,1))-_xlpm.DD,EOMONTH(BB$15-1,1),1,_xlpm.VD),
AND(MONTH($AW386)=MONTH(BB$15),MONTH($AX386)=MONTH(BB$15)),
NETWORKDAYS.INTL($AW386,$AX386,1,_xlpm.VD)))),0)),
$DH386="месяц",
$BP386*BB386,
$DH386="неделя",
$BP386*BB386/7*(ROUNDUP((DAY(EOMONTH(BB$15,0)))/4,0))),
0)</f>
        <v/>
      </c>
      <c r="BT386" s="125">
        <f t="array" ref="BT386">
IFERROR(
_xlfn.IFS(
$DH386="день_1",
$BP386*$BL386/($AX386-$AW386+1)*BC386*(DAY(EOMONTH(BC$15,0))),
$DH386="день_2",
$BP386/30*MAX(MIN($AX386,EOMONTH(BC$15,0))-MAX($AW386,BC$15)+1,),
$DH386="раб.день",
$BP386/30*(IFERROR(
_xlfn.LET(_xlpm.VD,
CHOOSE(
{1;2;3;4;5;6;7;8;9;10;11;12;13;14;15;16;17;18},
45658,45659,45660,45661,45662,45663,45664,45665,45711,45724,45778,45779,45785,45786,45820,45821,45965,46022),
_xlfn.LET(_xlpm.DD,
MAX(MIN($AX386,EOMONTH(BC$15,0))-MAX($AW386,BC$15),),
_xlfn.IFS(
AND(MONTH($AW386)=MONTH(BC$15),MONTH($AX386)&lt;&gt;MONTH(BC$15)),
NETWORKDAYS.INTL($AW386,$AW386+_xlpm.DD,1,_xlpm.VD),
AND(MONTH($AW386)&lt;&gt;MONTH(BC$15),MONTH($AX386)=MONTH(BC$15)),
NETWORKDAYS.INTL(($AX386)-_xlpm.DD,$AX386,1,_xlpm.VD),
AND(MONTH($AW386)&lt;MONTH(BC$15),MONTH($AX386)&gt;MONTH(BC$15)),
NETWORKDAYS.INTL((EOMONTH(BC$15-1,1))-_xlpm.DD,EOMONTH(BC$15-1,1),1,_xlpm.VD),
AND(MONTH($AW386)=MONTH(BC$15),MONTH($AX386)=MONTH(BC$15)),
NETWORKDAYS.INTL($AW386,$AX386,1,_xlpm.VD)))),0)),
$DH386="месяц",
$BP386*BC386,
$DH386="неделя",
$BP386*BC386/7*(ROUNDUP((DAY(EOMONTH(BC$15,0)))/4,0))),
0)</f>
        <v/>
      </c>
      <c r="BU386" s="125">
        <f t="array" ref="BU386">
IFERROR(
_xlfn.IFS(
$DH386="день_1",
$BP386*$BL386/($AX386-$AW386+1)*BD386*(DAY(EOMONTH(BD$15,0))),
$DH386="день_2",
$BP386/30*MAX(MIN($AX386,EOMONTH(BD$15,0))-MAX($AW386,BD$15)+1,),
$DH386="раб.день",
$BP386/30*(IFERROR(
_xlfn.LET(_xlpm.VD,
CHOOSE(
{1;2;3;4;5;6;7;8;9;10;11;12;13;14;15;16;17;18},
45658,45659,45660,45661,45662,45663,45664,45665,45711,45724,45778,45779,45785,45786,45820,45821,45965,46022),
_xlfn.LET(_xlpm.DD,
MAX(MIN($AX386,EOMONTH(BD$15,0))-MAX($AW386,BD$15),),
_xlfn.IFS(
AND(MONTH($AW386)=MONTH(BD$15),MONTH($AX386)&lt;&gt;MONTH(BD$15)),
NETWORKDAYS.INTL($AW386,$AW386+_xlpm.DD,1,_xlpm.VD),
AND(MONTH($AW386)&lt;&gt;MONTH(BD$15),MONTH($AX386)=MONTH(BD$15)),
NETWORKDAYS.INTL(($AX386)-_xlpm.DD,$AX386,1,_xlpm.VD),
AND(MONTH($AW386)&lt;MONTH(BD$15),MONTH($AX386)&gt;MONTH(BD$15)),
NETWORKDAYS.INTL((EOMONTH(BD$15-1,1))-_xlpm.DD,EOMONTH(BD$15-1,1),1,_xlpm.VD),
AND(MONTH($AW386)=MONTH(BD$15),MONTH($AX386)=MONTH(BD$15)),
NETWORKDAYS.INTL($AW386,$AX386,1,_xlpm.VD)))),0)),
$DH386="месяц",
$BP386*BD386,
$DH386="неделя",
$BP386*BD386/7*(ROUNDUP((DAY(EOMONTH(BD$15,0)))/4,0))),
0)</f>
        <v/>
      </c>
      <c r="BV386" s="125">
        <f t="array" ref="BV386">
IFERROR(
_xlfn.IFS(
$DH386="день_1",
$BP386*$BL386/($AX386-$AW386+1)*BE386*(DAY(EOMONTH(BE$15,0))),
$DH386="день_2",
$BP386/30*MAX(MIN($AX386,EOMONTH(BE$15,0))-MAX($AW386,BE$15)+1,),
$DH386="раб.день",
$BP386/30*(IFERROR(
_xlfn.LET(_xlpm.VD,
CHOOSE(
{1;2;3;4;5;6;7;8;9;10;11;12;13;14;15;16;17;18},
45658,45659,45660,45661,45662,45663,45664,45665,45711,45724,45778,45779,45785,45786,45820,45821,45965,46022),
_xlfn.LET(_xlpm.DD,
MAX(MIN($AX386,EOMONTH(BE$15,0))-MAX($AW386,BE$15),),
_xlfn.IFS(
AND(MONTH($AW386)=MONTH(BE$15),MONTH($AX386)&lt;&gt;MONTH(BE$15)),
NETWORKDAYS.INTL($AW386,$AW386+_xlpm.DD,1,_xlpm.VD),
AND(MONTH($AW386)&lt;&gt;MONTH(BE$15),MONTH($AX386)=MONTH(BE$15)),
NETWORKDAYS.INTL(($AX386)-_xlpm.DD,$AX386,1,_xlpm.VD),
AND(MONTH($AW386)&lt;MONTH(BE$15),MONTH($AX386)&gt;MONTH(BE$15)),
NETWORKDAYS.INTL((EOMONTH(BE$15-1,1))-_xlpm.DD,EOMONTH(BE$15-1,1),1,_xlpm.VD),
AND(MONTH($AW386)=MONTH(BE$15),MONTH($AX386)=MONTH(BE$15)),
NETWORKDAYS.INTL($AW386,$AX386,1,_xlpm.VD)))),0)),
$DH386="месяц",
$BP386*BE386,
$DH386="неделя",
$BP386*BE386/7*(ROUNDUP((DAY(EOMONTH(BE$15,0)))/4,0))),
0)</f>
        <v/>
      </c>
      <c r="BW386" s="125">
        <f t="array" ref="BW386">
IFERROR(
_xlfn.IFS(
$DH386="день_1",
$BP386*$BL386/($AX386-$AW386+1)*BF386*(DAY(EOMONTH(BF$15,0))),
$DH386="день_2",
$BP386/30*MAX(MIN($AX386,EOMONTH(BF$15,0))-MAX($AW386,BF$15)+1,),
$DH386="раб.день",
$BP386/30*(IFERROR(
_xlfn.LET(_xlpm.VD,
CHOOSE(
{1;2;3;4;5;6;7;8;9;10;11;12;13;14;15;16;17;18},
45658,45659,45660,45661,45662,45663,45664,45665,45711,45724,45778,45779,45785,45786,45820,45821,45965,46022),
_xlfn.LET(_xlpm.DD,
MAX(MIN($AX386,EOMONTH(BF$15,0))-MAX($AW386,BF$15),),
_xlfn.IFS(
AND(MONTH($AW386)=MONTH(BF$15),MONTH($AX386)&lt;&gt;MONTH(BF$15)),
NETWORKDAYS.INTL($AW386,$AW386+_xlpm.DD,1,_xlpm.VD),
AND(MONTH($AW386)&lt;&gt;MONTH(BF$15),MONTH($AX386)=MONTH(BF$15)),
NETWORKDAYS.INTL(($AX386)-_xlpm.DD,$AX386,1,_xlpm.VD),
AND(MONTH($AW386)&lt;MONTH(BF$15),MONTH($AX386)&gt;MONTH(BF$15)),
NETWORKDAYS.INTL((EOMONTH(BF$15-1,1))-_xlpm.DD,EOMONTH(BF$15-1,1),1,_xlpm.VD),
AND(MONTH($AW386)=MONTH(BF$15),MONTH($AX386)=MONTH(BF$15)),
NETWORKDAYS.INTL($AW386,$AX386,1,_xlpm.VD)))),0)),
$DH386="месяц",
$BP386*BF386,
$DH386="неделя",
$BP386*BF386/7*(ROUNDUP((DAY(EOMONTH(BF$15,0)))/4,0))),
0)</f>
        <v/>
      </c>
      <c r="BX386" s="125">
        <f t="array" ref="BX386">
IFERROR(
_xlfn.IFS(
$DH386="день_1",
$BP386*$BL386/($AX386-$AW386+1)*BG386*(DAY(EOMONTH(BG$15,0))),
$DH386="день_2",
$BP386/30*MAX(MIN($AX386,EOMONTH(BG$15,0))-MAX($AW386,BG$15)+1,),
$DH386="раб.день",
$BP386/30*(IFERROR(
_xlfn.LET(_xlpm.VD,
CHOOSE(
{1;2;3;4;5;6;7;8;9;10;11;12;13;14;15;16;17;18},
45658,45659,45660,45661,45662,45663,45664,45665,45711,45724,45778,45779,45785,45786,45820,45821,45965,46022),
_xlfn.LET(_xlpm.DD,
MAX(MIN($AX386,EOMONTH(BG$15,0))-MAX($AW386,BG$15),),
_xlfn.IFS(
AND(MONTH($AW386)=MONTH(BG$15),MONTH($AX386)&lt;&gt;MONTH(BG$15)),
NETWORKDAYS.INTL($AW386,$AW386+_xlpm.DD,1,_xlpm.VD),
AND(MONTH($AW386)&lt;&gt;MONTH(BG$15),MONTH($AX386)=MONTH(BG$15)),
NETWORKDAYS.INTL(($AX386)-_xlpm.DD,$AX386,1,_xlpm.VD),
AND(MONTH($AW386)&lt;MONTH(BG$15),MONTH($AX386)&gt;MONTH(BG$15)),
NETWORKDAYS.INTL((EOMONTH(BG$15-1,1))-_xlpm.DD,EOMONTH(BG$15-1,1),1,_xlpm.VD),
AND(MONTH($AW386)=MONTH(BG$15),MONTH($AX386)=MONTH(BG$15)),
NETWORKDAYS.INTL($AW386,$AX386,1,_xlpm.VD)))),0)),
$DH386="месяц",
$BP386*BG386,
$DH386="неделя",
$BP386*BG386/7*(ROUNDUP((DAY(EOMONTH(BG$15,0)))/4,0))),
0)</f>
        <v/>
      </c>
      <c r="BY386" s="125">
        <f t="array" ref="BY386">
IFERROR(
_xlfn.IFS(
$DH386="день_1",
$BP386*$BL386/($AX386-$AW386+1)*BH386*(DAY(EOMONTH(BH$15,0))),
$DH386="день_2",
$BP386/30*MAX(MIN($AX386,EOMONTH(BH$15,0))-MAX($AW386,BH$15)+1,),
$DH386="раб.день",
$BP386/30*(IFERROR(
_xlfn.LET(_xlpm.VD,
CHOOSE(
{1;2;3;4;5;6;7;8;9;10;11;12;13;14;15;16;17;18},
45658,45659,45660,45661,45662,45663,45664,45665,45711,45724,45778,45779,45785,45786,45820,45821,45965,46022),
_xlfn.LET(_xlpm.DD,
MAX(MIN($AX386,EOMONTH(BH$15,0))-MAX($AW386,BH$15),),
_xlfn.IFS(
AND(MONTH($AW386)=MONTH(BH$15),MONTH($AX386)&lt;&gt;MONTH(BH$15)),
NETWORKDAYS.INTL($AW386,$AW386+_xlpm.DD,1,_xlpm.VD),
AND(MONTH($AW386)&lt;&gt;MONTH(BH$15),MONTH($AX386)=MONTH(BH$15)),
NETWORKDAYS.INTL(($AX386)-_xlpm.DD,$AX386,1,_xlpm.VD),
AND(MONTH($AW386)&lt;MONTH(BH$15),MONTH($AX386)&gt;MONTH(BH$15)),
NETWORKDAYS.INTL((EOMONTH(BH$15-1,1))-_xlpm.DD,EOMONTH(BH$15-1,1),1,_xlpm.VD),
AND(MONTH($AW386)=MONTH(BH$15),MONTH($AX386)=MONTH(BH$15)),
NETWORKDAYS.INTL($AW386,$AX386,1,_xlpm.VD)))),0)),
$DH386="месяц",
$BP386*BH386,
$DH386="неделя",
$BP386*BH386/7*(ROUNDUP((DAY(EOMONTH(BH$15,0)))/4,0))),
0)</f>
        <v/>
      </c>
      <c r="BZ386" s="125">
        <f t="array" ref="BZ386">
IFERROR(
_xlfn.IFS(
$DH386="день_1",
$BP386*$BL386/($AX386-$AW386+1)*BI386*(DAY(EOMONTH(BI$15,0))),
$DH386="день_2",
$BP386/30*MAX(MIN($AX386,EOMONTH(BI$15,0))-MAX($AW386,BI$15)+1,),
$DH386="раб.день",
$BP386/30*(IFERROR(
_xlfn.LET(_xlpm.VD,
CHOOSE(
{1;2;3;4;5;6;7;8;9;10;11;12;13;14;15;16;17;18},
45658,45659,45660,45661,45662,45663,45664,45665,45711,45724,45778,45779,45785,45786,45820,45821,45965,46022),
_xlfn.LET(_xlpm.DD,
MAX(MIN($AX386,EOMONTH(BI$15,0))-MAX($AW386,BI$15),),
_xlfn.IFS(
AND(MONTH($AW386)=MONTH(BI$15),MONTH($AX386)&lt;&gt;MONTH(BI$15)),
NETWORKDAYS.INTL($AW386,$AW386+_xlpm.DD,1,_xlpm.VD),
AND(MONTH($AW386)&lt;&gt;MONTH(BI$15),MONTH($AX386)=MONTH(BI$15)),
NETWORKDAYS.INTL(($AX386)-_xlpm.DD,$AX386,1,_xlpm.VD),
AND(MONTH($AW386)&lt;MONTH(BI$15),MONTH($AX386)&gt;MONTH(BI$15)),
NETWORKDAYS.INTL((EOMONTH(BI$15-1,1))-_xlpm.DD,EOMONTH(BI$15-1,1),1,_xlpm.VD),
AND(MONTH($AW386)=MONTH(BI$15),MONTH($AX386)=MONTH(BI$15)),
NETWORKDAYS.INTL($AW386,$AX386,1,_xlpm.VD)))),0)),
$DH386="месяц",
$BP386*BI386,
$DH386="неделя",
$BP386*BI386/7*(ROUNDUP((DAY(EOMONTH(BI$15,0)))/4,0))),
0)</f>
        <v/>
      </c>
      <c r="CA386" s="125">
        <f t="array" ref="CA386">
IFERROR(
_xlfn.IFS(
$DH386="день_1",
$BP386*$BL386/($AX386-$AW386+1)*BJ386*(DAY(EOMONTH(BJ$15,0))),
$DH386="день_2",
$BP386/30*MAX(MIN($AX386,EOMONTH(BJ$15,0))-MAX($AW386,BJ$15)+1,),
$DH386="раб.день",
$BP386/30*(IFERROR(
_xlfn.LET(_xlpm.VD,
CHOOSE(
{1;2;3;4;5;6;7;8;9;10;11;12;13;14;15;16;17;18},
45658,45659,45660,45661,45662,45663,45664,45665,45711,45724,45778,45779,45785,45786,45820,45821,45965,46022),
_xlfn.LET(_xlpm.DD,
MAX(MIN($AX386,EOMONTH(BJ$15,0))-MAX($AW386,BJ$15),),
_xlfn.IFS(
AND(MONTH($AW386)=MONTH(BJ$15),MONTH($AX386)&lt;&gt;MONTH(BJ$15)),
NETWORKDAYS.INTL($AW386,$AW386+_xlpm.DD,1,_xlpm.VD),
AND(MONTH($AW386)&lt;&gt;MONTH(BJ$15),MONTH($AX386)=MONTH(BJ$15)),
NETWORKDAYS.INTL(($AX386)-_xlpm.DD,$AX386,1,_xlpm.VD),
AND(MONTH($AW386)&lt;MONTH(BJ$15),MONTH($AX386)&gt;MONTH(BJ$15)),
NETWORKDAYS.INTL((EOMONTH(BJ$15-1,1))-_xlpm.DD,EOMONTH(BJ$15-1,1),1,_xlpm.VD),
AND(MONTH($AW386)=MONTH(BJ$15),MONTH($AX386)=MONTH(BJ$15)),
NETWORKDAYS.INTL($AW386,$AX386,1,_xlpm.VD)))),0)),
$DH386="месяц",
$BP386*BJ386,
$DH386="неделя",
$BP386*BJ386/7*(ROUNDUP((DAY(EOMONTH(BJ$15,0)))/4,0))),
0)</f>
        <v/>
      </c>
      <c r="CB386" s="125">
        <f t="array" ref="CB386">
IFERROR(
_xlfn.IFS(
$DH386="день_1",
$BP386*$BL386/($AX386-$AW386+1)*BK386*(DAY(EOMONTH(BK$15,0))),
$DH386="день_2",
$BP386/30*MAX(MIN($AX386,EOMONTH(BK$15,0))-MAX($AW386,BK$15)+1,),
$DH386="раб.день",
$BP386/30*(IFERROR(
_xlfn.LET(_xlpm.VD,
CHOOSE(
{1;2;3;4;5;6;7;8;9;10;11;12;13;14;15;16;17;18},
45658,45659,45660,45661,45662,45663,45664,45665,45711,45724,45778,45779,45785,45786,45820,45821,45965,46022),
_xlfn.LET(_xlpm.DD,
MAX(MIN($AX386,EOMONTH(BK$15,0))-MAX($AW386,BK$15),),
_xlfn.IFS(
AND(MONTH($AW386)=MONTH(BK$15),MONTH($AX386)&lt;&gt;MONTH(BK$15)),
NETWORKDAYS.INTL($AW386,$AW386+_xlpm.DD,1,_xlpm.VD),
AND(MONTH($AW386)&lt;&gt;MONTH(BK$15),MONTH($AX386)=MONTH(BK$15)),
NETWORKDAYS.INTL(($AX386)-_xlpm.DD,$AX386,1,_xlpm.VD),
AND(MONTH($AW386)&lt;MONTH(BK$15),MONTH($AX386)&gt;MONTH(BK$15)),
NETWORKDAYS.INTL((EOMONTH(BK$15-1,1))-_xlpm.DD,EOMONTH(BK$15-1,1),1,_xlpm.VD),
AND(MONTH($AW386)=MONTH(BK$15),MONTH($AX386)=MONTH(BK$15)),
NETWORKDAYS.INTL($AW386,$AX386,1,_xlpm.VD)))),0)),
$DH386="месяц",
$BP386*BK386,
$DH386="неделя",
$BP386*BK386/7*(ROUNDUP((DAY(EOMONTH(BK$15,0)))/4,0))),
0)</f>
        <v/>
      </c>
      <c r="CC386" s="125">
        <f>SUM($BQ386:$CB386)</f>
        <v/>
      </c>
      <c r="CD386" s="126">
        <f>SUM($EH386:$EH386)</f>
        <v/>
      </c>
      <c r="CE386" s="126">
        <f>$CD386*$AB386</f>
        <v/>
      </c>
      <c r="CF386" s="126">
        <f>SUM($EK386:$EK386)</f>
        <v/>
      </c>
      <c r="CG386" s="126">
        <f>$CF386*$AB386</f>
        <v/>
      </c>
      <c r="CH386" s="126">
        <f>SUM($CC386,$CE386,$CG386)</f>
        <v/>
      </c>
      <c r="CI386" s="126">
        <f>$CH386*(1+$CM386)</f>
        <v/>
      </c>
      <c r="CJ386" s="127" t="n">
        <v>0</v>
      </c>
      <c r="CK386" s="126">
        <f>SUM($CH386:$CH386)*(1+$CJ386)</f>
        <v/>
      </c>
      <c r="CL386" s="126">
        <f>SUM($CH386:$CH386)*(1+$CM386)</f>
        <v/>
      </c>
      <c r="CM386" s="59" t="inlineStr">
        <is>
          <t>20%</t>
        </is>
      </c>
      <c r="CN386" s="59" t="n"/>
      <c r="CO386" s="72" t="n"/>
      <c r="CP386" s="59" t="n"/>
      <c r="CQ386" s="73" t="n"/>
      <c r="CR386" s="73" t="n"/>
      <c r="CS386" s="73" t="n"/>
      <c r="CT386" s="72" t="n"/>
      <c r="CU386" s="79" t="inlineStr">
        <is>
          <t> </t>
        </is>
      </c>
      <c r="CV386" s="60" t="n"/>
      <c r="CW386" s="60" t="n"/>
      <c r="CX386" s="60" t="n"/>
      <c r="CY386" s="127">
        <f>IFERROR(($CC386-$EE386)/($EE386/(1-$DQ386)),0)</f>
        <v/>
      </c>
      <c r="CZ386" s="127">
        <f>IFERROR(1-$EI386/($CE386),0)</f>
        <v/>
      </c>
      <c r="DA386" s="127">
        <f>IFERROR(1-$EL386/($CG386),0)</f>
        <v/>
      </c>
      <c r="DB386" s="126">
        <f>ROUND(IFERROR(($CI386/(1+$CM386)-$EN386),0),2)</f>
        <v/>
      </c>
      <c r="DC386" s="128" t="n"/>
      <c r="DD386" s="125" t="n"/>
      <c r="DE386" s="75" t="n">
        <v>0</v>
      </c>
      <c r="DF386" s="128" t="n"/>
      <c r="DG386" s="125">
        <f>IF($DC386=0,0,$DD386*($DC386*100%-$DE386*$DF386))*SUM($AB386:$AB386)</f>
        <v/>
      </c>
      <c r="DH386" s="129" t="inlineStr">
        <is>
          <t>месяц</t>
        </is>
      </c>
      <c r="DI386" s="130">
        <f t="array" ref="DI386">IFERROR(
IF($ES386="LisChannel",
(ROUND(((INDEX({174.625;153.888888888889;130.972222222222},MATCH($AI386,{2;3;4}),0))*$AG386*$AI386),2)),0),0)</f>
        <v/>
      </c>
      <c r="DJ386" s="130">
        <f>
_xlfn.LET(_xlpm.X,
IFERROR(
IF($ES386="НовиковТВ",
(_xlfn.LET(_xlpm.NTV,
_xlfn.LET(_xlpm.MIN,350000,
IF(SUMIFS($DI:$DI,$ES:$ES,"НовиковТВ")&lt;=_xlpm.MIN,
(SUMIFS($DI:$DI,$ES:$ES,"НовиковТВ")/(COUNTIFS($ES:$ES,"НовиковТВ")))*_xlpm.MIN/SUMIFS($DI:$DI,$ES:$ES,"НовиковТВ"),
DI386)),
_xlpm.NTV+$DG386/(1-(1-(_xlpm.NTV)*(1-$DL386)*(1-$DM386)*(1-$DN386)*(1-$DO386)*(1-$DP386)/_xlpm.NTV))))/(1+$EP386),
$DI386+$DG386/(1-(1-($DI386)*(1-$DL386)*(1-$DM386)*(1-$DN386)*(1-$DO386)*(1-$DP386)/$DI386))),
0),
_xlpm.X*(1+$CM386)*(1+$CW386)-_xlpm.X*(1+$CM386)+_xlpm.X)</f>
        <v/>
      </c>
      <c r="DK386" s="125" t="inlineStr">
        <is>
          <t>послед.</t>
        </is>
      </c>
      <c r="DL386" s="63" t="n">
        <v>0</v>
      </c>
      <c r="DM386" s="63" t="n">
        <v>0</v>
      </c>
      <c r="DN386" s="63" t="n">
        <v>0</v>
      </c>
      <c r="DO386" s="63" t="n">
        <v>0</v>
      </c>
      <c r="DP386" s="63" t="n">
        <v>0</v>
      </c>
      <c r="DQ386" s="63">
        <f t="array" ref="DQ386">IFERROR(_xlfn.IFS(
$DK386="послед.",1-(1-$DL386)*(1-$DM386)*(1-$DN386)*(1-$DO386)*(1-$DP386),
$DK386="сумм.",$DL386+$DM386+$DN386+$DO386+$DP386),
0)</f>
        <v/>
      </c>
      <c r="DR386" s="125">
        <f t="array" ref="DR386">
IFERROR(
_xlfn.IFS(
$BL386=0,
0,
$BL386&gt;0,
_xlfn.IFS($DK386="послед.",
$DJ386*(1-$DL386)*(1-$DM386)*(1-$DN386)*(1-$DO386)*(1-$DP386),
$DK386="сумм.",
$DJ386*(1-($DL386+$DM386+$DN386+$DO386+$DP386)))),0)</f>
        <v/>
      </c>
      <c r="DS386" s="125">
        <f t="array" ref="DS386">
IFERROR(_xlfn.IFS(
$DH386="день_1",
$DR386*$BL386/($AX386-$AW386+1)*AZ386*(DAY(EOMONTH(AZ$15,0))),
$DH386="день_2",
$DR386/30*MAX(MIN($AX386,EOMONTH(AZ$15,0))-MAX($AW386,AZ$15)+1,),
$DH386="раб.день",
$DR386/30*(IFERROR(
_xlfn.LET(_xlpm.VD,
CHOOSE(
{1;2;3;4;5;6;7;8;9;10;11;12;13;14;15;16;17;18},
45658,45659,45660,45661,45662,45663,45664,45665,45711,45724,45778,45779,45785,45786,45820,45821,45965,46022),
_xlfn.LET(_xlpm.DD,
MAX(MIN($AX386,EOMONTH(AZ$15,0))-MAX($AW386,AZ$15),),
_xlfn.IFS(
AND(MONTH($AW386)=MONTH(AZ$15),MONTH($AX386)&lt;&gt;MONTH(AZ$15)),
NETWORKDAYS.INTL($AW386,$AW386+_xlpm.DD,1,_xlpm.VD),
AND(MONTH($AW386)&lt;&gt;MONTH(AZ$15),MONTH($AX386)=MONTH(AZ$15)),
NETWORKDAYS.INTL(($AX386)-_xlpm.DD,$AX386,1,_xlpm.VD),
AND(MONTH($AW386)&lt;MONTH(AZ$15),MONTH($AX386)&gt;MONTH(AZ$15)),
NETWORKDAYS.INTL((EOMONTH(AZ$15-1,1))-_xlpm.DD,EOMONTH(AZ$15-1,1),1,_xlpm.VD),
AND(MONTH($AW386)=MONTH(AZ$15),MONTH($AX386)=MONTH(AZ$15)),
NETWORKDAYS.INTL($AW386,$AX386,1,_xlpm.VD)))),0)),
$DH386="месяц",
$DR386*AZ386,
$DH386="неделя",
$DR386*AZ386/7*(ROUNDUP((DAY(EOMONTH(AZ$15,0)))/4,0))),
0)</f>
        <v/>
      </c>
      <c r="DT386" s="125">
        <f t="array" ref="DT386">
IFERROR(_xlfn.IFS(
$DH386="день_1",
$DR386*$BL386/($AX386-$AW386+1)*BA386*(DAY(EOMONTH(BA$15,0))),
$DH386="день_2",
$DR386/30*MAX(MIN($AX386,EOMONTH(BA$15,0))-MAX($AW386,BA$15)+1,),
$DH386="раб.день",
$DR386/30*(IFERROR(
_xlfn.LET(_xlpm.VD,
CHOOSE(
{1;2;3;4;5;6;7;8;9;10;11;12;13;14;15;16;17;18},
45658,45659,45660,45661,45662,45663,45664,45665,45711,45724,45778,45779,45785,45786,45820,45821,45965,46022),
_xlfn.LET(_xlpm.DD,
MAX(MIN($AX386,EOMONTH(BA$15,0))-MAX($AW386,BA$15),),
_xlfn.IFS(
AND(MONTH($AW386)=MONTH(BA$15),MONTH($AX386)&lt;&gt;MONTH(BA$15)),
NETWORKDAYS.INTL($AW386,$AW386+_xlpm.DD,1,_xlpm.VD),
AND(MONTH($AW386)&lt;&gt;MONTH(BA$15),MONTH($AX386)=MONTH(BA$15)),
NETWORKDAYS.INTL(($AX386)-_xlpm.DD,$AX386,1,_xlpm.VD),
AND(MONTH($AW386)&lt;MONTH(BA$15),MONTH($AX386)&gt;MONTH(BA$15)),
NETWORKDAYS.INTL((EOMONTH(BA$15-1,1))-_xlpm.DD,EOMONTH(BA$15-1,1),1,_xlpm.VD),
AND(MONTH($AW386)=MONTH(BA$15),MONTH($AX386)=MONTH(BA$15)),
NETWORKDAYS.INTL($AW386,$AX386,1,_xlpm.VD)))),0)),
$DH386="месяц",
$DR386*BA386,
$DH386="неделя",
$DR386*BA386/7*(ROUNDUP((DAY(EOMONTH(BA$15,0)))/4,0))),
0)</f>
        <v/>
      </c>
      <c r="DU386" s="125">
        <f t="array" ref="DU386">
IFERROR(_xlfn.IFS(
$DH386="день_1",
$DR386*$BL386/($AX386-$AW386+1)*BB386*(DAY(EOMONTH(BB$15,0))),
$DH386="день_2",
$DR386/30*MAX(MIN($AX386,EOMONTH(BB$15,0))-MAX($AW386,BB$15)+1,),
$DH386="раб.день",
$DR386/30*(IFERROR(
_xlfn.LET(_xlpm.VD,
CHOOSE(
{1;2;3;4;5;6;7;8;9;10;11;12;13;14;15;16;17;18},
45658,45659,45660,45661,45662,45663,45664,45665,45711,45724,45778,45779,45785,45786,45820,45821,45965,46022),
_xlfn.LET(_xlpm.DD,
MAX(MIN($AX386,EOMONTH(BB$15,0))-MAX($AW386,BB$15),),
_xlfn.IFS(
AND(MONTH($AW386)=MONTH(BB$15),MONTH($AX386)&lt;&gt;MONTH(BB$15)),
NETWORKDAYS.INTL($AW386,$AW386+_xlpm.DD,1,_xlpm.VD),
AND(MONTH($AW386)&lt;&gt;MONTH(BB$15),MONTH($AX386)=MONTH(BB$15)),
NETWORKDAYS.INTL(($AX386)-_xlpm.DD,$AX386,1,_xlpm.VD),
AND(MONTH($AW386)&lt;MONTH(BB$15),MONTH($AX386)&gt;MONTH(BB$15)),
NETWORKDAYS.INTL((EOMONTH(BB$15-1,1))-_xlpm.DD,EOMONTH(BB$15-1,1),1,_xlpm.VD),
AND(MONTH($AW386)=MONTH(BB$15),MONTH($AX386)=MONTH(BB$15)),
NETWORKDAYS.INTL($AW386,$AX386,1,_xlpm.VD)))),0)),
$DH386="месяц",
$DR386*BB386,
$DH386="неделя",
$DR386*BB386/7*(ROUNDUP((DAY(EOMONTH(BB$15,0)))/4,0))),
0)</f>
        <v/>
      </c>
      <c r="DV386" s="125">
        <f t="array" ref="DV386">
IFERROR(_xlfn.IFS(
$DH386="день_1",
$DR386*$BL386/($AX386-$AW386+1)*BC386*(DAY(EOMONTH(BC$15,0))),
$DH386="день_2",
$DR386/30*MAX(MIN($AX386,EOMONTH(BC$15,0))-MAX($AW386,BC$15)+1,),
$DH386="раб.день",
$DR386/30*(IFERROR(
_xlfn.LET(_xlpm.VD,
CHOOSE(
{1;2;3;4;5;6;7;8;9;10;11;12;13;14;15;16;17;18},
45658,45659,45660,45661,45662,45663,45664,45665,45711,45724,45778,45779,45785,45786,45820,45821,45965,46022),
_xlfn.LET(_xlpm.DD,
MAX(MIN($AX386,EOMONTH(BC$15,0))-MAX($AW386,BC$15),),
_xlfn.IFS(
AND(MONTH($AW386)=MONTH(BC$15),MONTH($AX386)&lt;&gt;MONTH(BC$15)),
NETWORKDAYS.INTL($AW386,$AW386+_xlpm.DD,1,_xlpm.VD),
AND(MONTH($AW386)&lt;&gt;MONTH(BC$15),MONTH($AX386)=MONTH(BC$15)),
NETWORKDAYS.INTL(($AX386)-_xlpm.DD,$AX386,1,_xlpm.VD),
AND(MONTH($AW386)&lt;MONTH(BC$15),MONTH($AX386)&gt;MONTH(BC$15)),
NETWORKDAYS.INTL((EOMONTH(BC$15-1,1))-_xlpm.DD,EOMONTH(BC$15-1,1),1,_xlpm.VD),
AND(MONTH($AW386)=MONTH(BC$15),MONTH($AX386)=MONTH(BC$15)),
NETWORKDAYS.INTL($AW386,$AX386,1,_xlpm.VD)))),0)),
$DH386="месяц",
$DR386*BC386,
$DH386="неделя",
$DR386*BC386/7*(ROUNDUP((DAY(EOMONTH(BC$15,0)))/4,0))),
0)</f>
        <v/>
      </c>
      <c r="DW386" s="125">
        <f t="array" ref="DW386">
IFERROR(_xlfn.IFS(
$DH386="день_1",
$DR386*$BL386/($AX386-$AW386+1)*BD386*(DAY(EOMONTH(BD$15,0))),
$DH386="день_2",
$DR386/30*MAX(MIN($AX386,EOMONTH(BD$15,0))-MAX($AW386,BD$15)+1,),
$DH386="раб.день",
$DR386/30*(IFERROR(
_xlfn.LET(_xlpm.VD,
CHOOSE(
{1;2;3;4;5;6;7;8;9;10;11;12;13;14;15;16;17;18},
45658,45659,45660,45661,45662,45663,45664,45665,45711,45724,45778,45779,45785,45786,45820,45821,45965,46022),
_xlfn.LET(_xlpm.DD,
MAX(MIN($AX386,EOMONTH(BD$15,0))-MAX($AW386,BD$15),),
_xlfn.IFS(
AND(MONTH($AW386)=MONTH(BD$15),MONTH($AX386)&lt;&gt;MONTH(BD$15)),
NETWORKDAYS.INTL($AW386,$AW386+_xlpm.DD,1,_xlpm.VD),
AND(MONTH($AW386)&lt;&gt;MONTH(BD$15),MONTH($AX386)=MONTH(BD$15)),
NETWORKDAYS.INTL(($AX386)-_xlpm.DD,$AX386,1,_xlpm.VD),
AND(MONTH($AW386)&lt;MONTH(BD$15),MONTH($AX386)&gt;MONTH(BD$15)),
NETWORKDAYS.INTL((EOMONTH(BD$15-1,1))-_xlpm.DD,EOMONTH(BD$15-1,1),1,_xlpm.VD),
AND(MONTH($AW386)=MONTH(BD$15),MONTH($AX386)=MONTH(BD$15)),
NETWORKDAYS.INTL($AW386,$AX386,1,_xlpm.VD)))),0)),
$DH386="месяц",
$DR386*BD386,
$DH386="неделя",
$DR386*BD386/7*(ROUNDUP((DAY(EOMONTH(BD$15,0)))/4,0))),
0)</f>
        <v/>
      </c>
      <c r="DX386" s="125">
        <f t="array" ref="DX386">
IFERROR(_xlfn.IFS(
$DH386="день_1",
$DR386*$BL386/($AX386-$AW386+1)*BE386*(DAY(EOMONTH(BE$15,0))),
$DH386="день_2",
$DR386/30*MAX(MIN($AX386,EOMONTH(BE$15,0))-MAX($AW386,BE$15)+1,),
$DH386="раб.день",
$DR386/30*(IFERROR(
_xlfn.LET(_xlpm.VD,
CHOOSE(
{1;2;3;4;5;6;7;8;9;10;11;12;13;14;15;16;17;18},
45658,45659,45660,45661,45662,45663,45664,45665,45711,45724,45778,45779,45785,45786,45820,45821,45965,46022),
_xlfn.LET(_xlpm.DD,
MAX(MIN($AX386,EOMONTH(BE$15,0))-MAX($AW386,BE$15),),
_xlfn.IFS(
AND(MONTH($AW386)=MONTH(BE$15),MONTH($AX386)&lt;&gt;MONTH(BE$15)),
NETWORKDAYS.INTL($AW386,$AW386+_xlpm.DD,1,_xlpm.VD),
AND(MONTH($AW386)&lt;&gt;MONTH(BE$15),MONTH($AX386)=MONTH(BE$15)),
NETWORKDAYS.INTL(($AX386)-_xlpm.DD,$AX386,1,_xlpm.VD),
AND(MONTH($AW386)&lt;MONTH(BE$15),MONTH($AX386)&gt;MONTH(BE$15)),
NETWORKDAYS.INTL((EOMONTH(BE$15-1,1))-_xlpm.DD,EOMONTH(BE$15-1,1),1,_xlpm.VD),
AND(MONTH($AW386)=MONTH(BE$15),MONTH($AX386)=MONTH(BE$15)),
NETWORKDAYS.INTL($AW386,$AX386,1,_xlpm.VD)))),0)),
$DH386="месяц",
$DR386*BE386,
$DH386="неделя",
$DR386*BE386/7*(ROUNDUP((DAY(EOMONTH(BE$15,0)))/4,0))),
0)</f>
        <v/>
      </c>
      <c r="DY386" s="125">
        <f t="array" ref="DY386">
IFERROR(_xlfn.IFS(
$DH386="день_1",
$DR386*$BL386/($AX386-$AW386+1)*BF386*(DAY(EOMONTH(BF$15,0))),
$DH386="день_2",
$DR386/30*MAX(MIN($AX386,EOMONTH(BF$15,0))-MAX($AW386,BF$15)+1,),
$DH386="раб.день",
$DR386/30*(IFERROR(
_xlfn.LET(_xlpm.VD,
CHOOSE(
{1;2;3;4;5;6;7;8;9;10;11;12;13;14;15;16;17;18},
45658,45659,45660,45661,45662,45663,45664,45665,45711,45724,45778,45779,45785,45786,45820,45821,45965,46022),
_xlfn.LET(_xlpm.DD,
MAX(MIN($AX386,EOMONTH(BF$15,0))-MAX($AW386,BF$15),),
_xlfn.IFS(
AND(MONTH($AW386)=MONTH(BF$15),MONTH($AX386)&lt;&gt;MONTH(BF$15)),
NETWORKDAYS.INTL($AW386,$AW386+_xlpm.DD,1,_xlpm.VD),
AND(MONTH($AW386)&lt;&gt;MONTH(BF$15),MONTH($AX386)=MONTH(BF$15)),
NETWORKDAYS.INTL(($AX386)-_xlpm.DD,$AX386,1,_xlpm.VD),
AND(MONTH($AW386)&lt;MONTH(BF$15),MONTH($AX386)&gt;MONTH(BF$15)),
NETWORKDAYS.INTL((EOMONTH(BF$15-1,1))-_xlpm.DD,EOMONTH(BF$15-1,1),1,_xlpm.VD),
AND(MONTH($AW386)=MONTH(BF$15),MONTH($AX386)=MONTH(BF$15)),
NETWORKDAYS.INTL($AW386,$AX386,1,_xlpm.VD)))),0)),
$DH386="месяц",
$DR386*BF386,
$DH386="неделя",
$DR386*BF386/7*(ROUNDUP((DAY(EOMONTH(BF$15,0)))/4,0))),
0)</f>
        <v/>
      </c>
      <c r="DZ386" s="125">
        <f t="array" ref="DZ386">
IFERROR(_xlfn.IFS(
$DH386="день_1",
$DR386*$BL386/($AX386-$AW386+1)*BG386*(DAY(EOMONTH(BG$15,0))),
$DH386="день_2",
$DR386/30*MAX(MIN($AX386,EOMONTH(BG$15,0))-MAX($AW386,BG$15)+1,),
$DH386="раб.день",
$DR386/30*(IFERROR(
_xlfn.LET(_xlpm.VD,
CHOOSE(
{1;2;3;4;5;6;7;8;9;10;11;12;13;14;15;16;17;18},
45658,45659,45660,45661,45662,45663,45664,45665,45711,45724,45778,45779,45785,45786,45820,45821,45965,46022),
_xlfn.LET(_xlpm.DD,
MAX(MIN($AX386,EOMONTH(BG$15,0))-MAX($AW386,BG$15),),
_xlfn.IFS(
AND(MONTH($AW386)=MONTH(BG$15),MONTH($AX386)&lt;&gt;MONTH(BG$15)),
NETWORKDAYS.INTL($AW386,$AW386+_xlpm.DD,1,_xlpm.VD),
AND(MONTH($AW386)&lt;&gt;MONTH(BG$15),MONTH($AX386)=MONTH(BG$15)),
NETWORKDAYS.INTL(($AX386)-_xlpm.DD,$AX386,1,_xlpm.VD),
AND(MONTH($AW386)&lt;MONTH(BG$15),MONTH($AX386)&gt;MONTH(BG$15)),
NETWORKDAYS.INTL((EOMONTH(BG$15-1,1))-_xlpm.DD,EOMONTH(BG$15-1,1),1,_xlpm.VD),
AND(MONTH($AW386)=MONTH(BG$15),MONTH($AX386)=MONTH(BG$15)),
NETWORKDAYS.INTL($AW386,$AX386,1,_xlpm.VD)))),0)),
$DH386="месяц",
$DR386*BG386,
$DH386="неделя",
$DR386*BG386/7*(ROUNDUP((DAY(EOMONTH(BG$15,0)))/4,0))),
0)</f>
        <v/>
      </c>
      <c r="EA386" s="125">
        <f t="array" ref="EA386">
IFERROR(_xlfn.IFS(
$DH386="день_1",
$DR386*$BL386/($AX386-$AW386+1)*BH386*(DAY(EOMONTH(BH$15,0))),
$DH386="день_2",
$DR386/30*MAX(MIN($AX386,EOMONTH(BH$15,0))-MAX($AW386,BH$15)+1,),
$DH386="раб.день",
$DR386/30*(IFERROR(
_xlfn.LET(_xlpm.VD,
CHOOSE(
{1;2;3;4;5;6;7;8;9;10;11;12;13;14;15;16;17;18},
45658,45659,45660,45661,45662,45663,45664,45665,45711,45724,45778,45779,45785,45786,45820,45821,45965,46022),
_xlfn.LET(_xlpm.DD,
MAX(MIN($AX386,EOMONTH(BH$15,0))-MAX($AW386,BH$15),),
_xlfn.IFS(
AND(MONTH($AW386)=MONTH(BH$15),MONTH($AX386)&lt;&gt;MONTH(BH$15)),
NETWORKDAYS.INTL($AW386,$AW386+_xlpm.DD,1,_xlpm.VD),
AND(MONTH($AW386)&lt;&gt;MONTH(BH$15),MONTH($AX386)=MONTH(BH$15)),
NETWORKDAYS.INTL(($AX386)-_xlpm.DD,$AX386,1,_xlpm.VD),
AND(MONTH($AW386)&lt;MONTH(BH$15),MONTH($AX386)&gt;MONTH(BH$15)),
NETWORKDAYS.INTL((EOMONTH(BH$15-1,1))-_xlpm.DD,EOMONTH(BH$15-1,1),1,_xlpm.VD),
AND(MONTH($AW386)=MONTH(BH$15),MONTH($AX386)=MONTH(BH$15)),
NETWORKDAYS.INTL($AW386,$AX386,1,_xlpm.VD)))),0)),
$DH386="месяц",
$DR386*BH386,
$DH386="неделя",
$DR386*BH386/7*(ROUNDUP((DAY(EOMONTH(BH$15,0)))/4,0))),
0)</f>
        <v/>
      </c>
      <c r="EB386" s="125">
        <f t="array" ref="EB386">
IFERROR(_xlfn.IFS(
$DH386="день_1",
$DR386*$BL386/($AX386-$AW386+1)*BI386*(DAY(EOMONTH(BI$15,0))),
$DH386="день_2",
$DR386/30*MAX(MIN($AX386,EOMONTH(BI$15,0))-MAX($AW386,BI$15)+1,),
$DH386="раб.день",
$DR386/30*(IFERROR(
_xlfn.LET(_xlpm.VD,
CHOOSE(
{1;2;3;4;5;6;7;8;9;10;11;12;13;14;15;16;17;18},
45658,45659,45660,45661,45662,45663,45664,45665,45711,45724,45778,45779,45785,45786,45820,45821,45965,46022),
_xlfn.LET(_xlpm.DD,
MAX(MIN($AX386,EOMONTH(BI$15,0))-MAX($AW386,BI$15),),
_xlfn.IFS(
AND(MONTH($AW386)=MONTH(BI$15),MONTH($AX386)&lt;&gt;MONTH(BI$15)),
NETWORKDAYS.INTL($AW386,$AW386+_xlpm.DD,1,_xlpm.VD),
AND(MONTH($AW386)&lt;&gt;MONTH(BI$15),MONTH($AX386)=MONTH(BI$15)),
NETWORKDAYS.INTL(($AX386)-_xlpm.DD,$AX386,1,_xlpm.VD),
AND(MONTH($AW386)&lt;MONTH(BI$15),MONTH($AX386)&gt;MONTH(BI$15)),
NETWORKDAYS.INTL((EOMONTH(BI$15-1,1))-_xlpm.DD,EOMONTH(BI$15-1,1),1,_xlpm.VD),
AND(MONTH($AW386)=MONTH(BI$15),MONTH($AX386)=MONTH(BI$15)),
NETWORKDAYS.INTL($AW386,$AX386,1,_xlpm.VD)))),0)),
$DH386="месяц",
$DR386*BI386,
$DH386="неделя",
$DR386*BI386/7*(ROUNDUP((DAY(EOMONTH(BI$15,0)))/4,0))),
0)</f>
        <v/>
      </c>
      <c r="EC386" s="125">
        <f t="array" ref="EC386">
IFERROR(_xlfn.IFS(
$DH386="день_1",
$DR386*$BL386/($AX386-$AW386+1)*BJ386*(DAY(EOMONTH(BJ$15,0))),
$DH386="день_2",
$DR386/30*MAX(MIN($AX386,EOMONTH(BJ$15,0))-MAX($AW386,BJ$15)+1,),
$DH386="раб.день",
$DR386/30*(IFERROR(
_xlfn.LET(_xlpm.VD,
CHOOSE(
{1;2;3;4;5;6;7;8;9;10;11;12;13;14;15;16;17;18},
45658,45659,45660,45661,45662,45663,45664,45665,45711,45724,45778,45779,45785,45786,45820,45821,45965,46022),
_xlfn.LET(_xlpm.DD,
MAX(MIN($AX386,EOMONTH(BJ$15,0))-MAX($AW386,BJ$15),),
_xlfn.IFS(
AND(MONTH($AW386)=MONTH(BJ$15),MONTH($AX386)&lt;&gt;MONTH(BJ$15)),
NETWORKDAYS.INTL($AW386,$AW386+_xlpm.DD,1,_xlpm.VD),
AND(MONTH($AW386)&lt;&gt;MONTH(BJ$15),MONTH($AX386)=MONTH(BJ$15)),
NETWORKDAYS.INTL(($AX386)-_xlpm.DD,$AX386,1,_xlpm.VD),
AND(MONTH($AW386)&lt;MONTH(BJ$15),MONTH($AX386)&gt;MONTH(BJ$15)),
NETWORKDAYS.INTL((EOMONTH(BJ$15-1,1))-_xlpm.DD,EOMONTH(BJ$15-1,1),1,_xlpm.VD),
AND(MONTH($AW386)=MONTH(BJ$15),MONTH($AX386)=MONTH(BJ$15)),
NETWORKDAYS.INTL($AW386,$AX386,1,_xlpm.VD)))),0)),
$DH386="месяц",
$DR386*BJ386,
$DH386="неделя",
$DR386*BJ386/7*(ROUNDUP((DAY(EOMONTH(BJ$15,0)))/4,0))),
0)</f>
        <v/>
      </c>
      <c r="ED386" s="125">
        <f t="array" ref="ED386">
IFERROR(_xlfn.IFS(
$DH386="день_1",
$DR386*$BL386/($AX386-$AW386+1)*BK386*(DAY(EOMONTH(BK$15,0))),
$DH386="день_2",
$DR386/30*MAX(MIN($AX386,EOMONTH(BK$15,0))-MAX($AW386,BK$15)+1,),
$DH386="раб.день",
$DR386/30*(IFERROR(
_xlfn.LET(_xlpm.VD,
CHOOSE(
{1;2;3;4;5;6;7;8;9;10;11;12;13;14;15;16;17;18},
45658,45659,45660,45661,45662,45663,45664,45665,45711,45724,45778,45779,45785,45786,45820,45821,45965,46022),
_xlfn.LET(_xlpm.DD,
MAX(MIN($AX386,EOMONTH(BK$15,0))-MAX($AW386,BK$15),),
_xlfn.IFS(
AND(MONTH($AW386)=MONTH(BK$15),MONTH($AX386)&lt;&gt;MONTH(BK$15)),
NETWORKDAYS.INTL($AW386,$AW386+_xlpm.DD,1,_xlpm.VD),
AND(MONTH($AW386)&lt;&gt;MONTH(BK$15),MONTH($AX386)=MONTH(BK$15)),
NETWORKDAYS.INTL(($AX386)-_xlpm.DD,$AX386,1,_xlpm.VD),
AND(MONTH($AW386)&lt;MONTH(BK$15),MONTH($AX386)&gt;MONTH(BK$15)),
NETWORKDAYS.INTL((EOMONTH(BK$15-1,1))-_xlpm.DD,EOMONTH(BK$15-1,1),1,_xlpm.VD),
AND(MONTH($AW386)=MONTH(BK$15),MONTH($AX386)=MONTH(BK$15)),
NETWORKDAYS.INTL($AW386,$AX386,1,_xlpm.VD)))),0)),
$DH386="месяц",
$DR386*BK386,
$DH386="неделя",
$DR386*BK386/7*(ROUNDUP((DAY(EOMONTH(BK$15,0)))/4,0))),
0)</f>
        <v/>
      </c>
      <c r="EE386" s="125">
        <f>SUM($DS386,$DT386,$DU386,$DV386,$DW386,$DX386,$DY386,$DZ386,$EA386,$EB386,$EC386,$ED386)</f>
        <v/>
      </c>
      <c r="EF386" s="125">
        <f>IFERROR(ROUND($EE386*(1+$EP386),2),0)</f>
        <v/>
      </c>
      <c r="EG386" s="128" t="n">
        <v>1</v>
      </c>
      <c r="EH386" s="126" t="n">
        <v>0</v>
      </c>
      <c r="EI386" s="126">
        <f>ROUND(SUM($EH386:$EH386)*SUM($AB386:$AB386)*$EG386,2)</f>
        <v/>
      </c>
      <c r="EJ386" s="126">
        <f>ROUND($EI386*(1+$EP386),2)</f>
        <v/>
      </c>
      <c r="EK386" s="126" t="n">
        <v>0</v>
      </c>
      <c r="EL386" s="126">
        <f>ROUND(SUM($EK386:$EK386)*SUM($AB386:$AB386)*$EG386,2)</f>
        <v/>
      </c>
      <c r="EM386" s="126">
        <f>ROUND($EL386*(1+$EP386),2)</f>
        <v/>
      </c>
      <c r="EN386" s="126">
        <f>SUM($EE386,$EI386,$EL386)</f>
        <v/>
      </c>
      <c r="EO386" s="126">
        <f>SUM($EF386,$EJ386,$EM386)</f>
        <v/>
      </c>
      <c r="EP386" s="59" t="inlineStr">
        <is>
          <t>20%</t>
        </is>
      </c>
      <c r="EQ386" s="59" t="n"/>
      <c r="ER386" s="60">
        <f t="array" ref="ER386">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MATCH(ES386,
{"AMS";"RussOutdoor";"HD Outdoor";"Ingroup";"IQ";"Ledproduction";"LisChannel";"Logic";"Media-PPL";"NovikovTV | НовиковТВ";"SMA";"SOK";"КрокусТВ | CrocusTV | IndoorTV";"Сити";"ТЯК Москва"},
0)),"")</f>
        <v/>
      </c>
      <c r="ES386" s="60" t="n"/>
      <c r="ET386" s="60">
        <f t="array" ref="ET386">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MATCH(ES386,
{"AMS";"RussOutdoor";"HD Outdoor";"Ingroup";"IQ";"Ledproduction";"LisChannel";"Logic";"Media-PPL";"NovikovTV | НовиковТВ";"SMA";"SOK";"КрокусТВ | CrocusTV | IndoorTV";"Сити";"ТЯК Москва"},
0)),"")</f>
        <v/>
      </c>
      <c r="EU386" s="60" t="n"/>
      <c r="EV386" s="60" t="n"/>
      <c r="EX386" s="110">
        <f t="array" ref="EX386">
($AR386/30
+N("ТРАФИК ПЛОЩАДКИ"))*
(IFERROR(
_xlfn.LET(
_xlpm.GPR,
HLOOKUP($L386,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(MATCH($T386,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IF($Q386="цифровой",_xlpm.GPR/$AG386,_xlpm.GPR/60)),
0)
+N("DWELL TIME"))*
(IF($AB386=0,0,IF($AB386=1,0.3,IF($AB386=2,0.5,IF($AB386&gt;2,1))))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_xlfn.IFS($AC386="да",1.2,$AC386="нет",1)*
_xlfn.IFS($AD386="да",1.2,$AD386="нет",1)*
IF(R386="статический",1,1.2)*
$X386*
INDEX(
{1.2;1;1.2;1.2;1;1.2;1.2;1.2;1.2;1.2;1.2;1;1.2;1.2;1.2;1.2;1;1;1.2;1.2;1.2;1;1;1;1;1.2;1.2;1.2;1.2;1;1;1;1;1.2;1.2;1.2;1.2;1.2;1.2;1.2;1.2;1;1;1.2;1;1;1;1;1.5;1;1;1.5;1.5;1.2},
MATCH($Q386,_xlpm.MI,0)))&gt;{0.02;0.04;0.06;0.1;0.2;0.4;0.6;0.8;1;2;4;6})),
{0;1;2;3;4;5;6;7;8;9;10;11;12},
0)))
+N("КОЭФФИЦИЕНТ КОНТАКТА"))))*
(_xlfn.IFS($X386&lt;0.1,$X386/1000,$X386&gt;25,5.2,AND($X386&gt;=0.1,$X386&lt;=25),(($X386*2+0.1)/10)*($X386/10)))*
IFERROR((_xlfn.LET(
_xlpm.MA,
{0;0.8;0.85;0.9;0.95;1},
_xlpm.MAA,
{0;1;2;3;4;5},
INDEX(_xlpm.MA,MATCH(SUMPRODUCT(--((IF(ROUND(_xlpm.MAA,1)&gt;5,5,ROUND($AB386,1)))&gt;{0;1;2;3;4;5})),_xlpm.MAA,0)))
+N("КОЭФФИЦИЕНТ КОЛ-ВО КОНСТРУКЦИЙ")),1)*
$AB386,0))*
(IF($Q386="цифровой",$AG386/15*$AI386,1)
+N("ДЛЯ ЦИФРЫ"))</f>
        <v/>
      </c>
      <c r="EY386" s="110">
        <f>IFERROR(EX386*AY386,0)</f>
        <v/>
      </c>
      <c r="EZ386" s="131">
        <f>IFERROR(DP386/EY386*1000,0)</f>
        <v/>
      </c>
      <c r="FA386" s="112">
        <f>IFERROR(FC386/FB386,0)</f>
        <v/>
      </c>
      <c r="FB386" s="112">
        <f>IFERROR((FC386/(EY386/FF386*#REF!))*0.825,0)</f>
        <v/>
      </c>
      <c r="FC386" s="112">
        <f>IFERROR(((EX386*30/AR386)*100)/30,0)</f>
        <v/>
      </c>
      <c r="FD386" s="112">
        <f>IFERROR(EY386/G386*100%,0)</f>
        <v/>
      </c>
      <c r="FE386" s="112">
        <f>IFERROR(FD386/FC386*100%,0)</f>
        <v/>
      </c>
      <c r="FF386" s="110">
        <f>IFERROR(AR386/30*AY386,0)</f>
        <v/>
      </c>
    </row>
    <row r="387" ht="13" customHeight="1">
      <c r="A387" s="59" t="n"/>
      <c r="B387" s="60" t="n"/>
      <c r="C387" s="60" t="n"/>
      <c r="D387" s="60">
        <f t="array" ref="D387">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MATCH($E387,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87" s="60">
        <f t="array" ref="E387">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MATCH($F387,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87" s="60" t="inlineStr"/>
      <c r="G387" s="60" t="n"/>
      <c r="H387" s="60">
        <f t="array" ref="H387">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MATCH($I387,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87" s="60" t="n"/>
      <c r="J387" s="60" t="n"/>
      <c r="K387" s="60" t="n"/>
      <c r="L387" s="60" t="n"/>
      <c r="M387" s="60" t="n"/>
      <c r="N387" s="60" t="n"/>
      <c r="O387" s="60" t="n"/>
      <c r="P387" s="60">
        <f t="array" ref="P387">
_xlfn.IFS(
ISNUMBER(MATCH($Q387,{"шелфбаннер","разделитель","монетница","чековая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ISNUMBER(MATCH($Q387,{"LED/LCD","видеокулер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ISNUMBER(MATCH($Q387,{"автомобиль","машина","выставочное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ISNUMBER(MATCH($Q387,{"билборд","лифтовая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ISNUMBER(MATCH($Q387,{"навигация","подвесной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ISNUMBER(MATCH($Q387,{"движущаяся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ISNUMBER(MATCH($Q387,{"каталог","журнал"},)),
"Пресса",
$Q387="","")</f>
        <v/>
      </c>
      <c r="Q387" s="60" t="n"/>
      <c r="R387" s="60">
        <f t="array" ref="R387">
IFERROR(
_xlfn.IFS(
OR(ISNUMBER(MATCH($Q387,{"экспозиция","макет","стенд","автостенд","авто стенд","выставочное пространство","выставочные стенды","модульные выставочные стенды","3Д конструкция","3D конструкция"},)),P387="Экспонирование"),
"нестандартный",
ISNUMBER(MATCH($Q387,{"скроллер","призматрон"},)),
"динамический",
$P387="Видео",
"цифровой",
OR($P387="Пресса",$P387="Щит",$P387="POSm",$P387="Подвес",$P387="Брендирование/оклейка"),
"статический"),"")</f>
        <v/>
      </c>
      <c r="S387" s="59" t="n"/>
      <c r="T387" s="60" t="n"/>
      <c r="U387" s="60" t="n"/>
      <c r="V387" s="60">
        <f>
IF(P387="Видео",
"цифровой постер/ролик",
IF(ISNUMBER(MATCH(Q387,{"короб световой","короб световой | лайтбокс","короб световой | кристалайт","лайтбокс","лайт бокс","кристалайт","LB","lightbox"},)),
"бэклит",
IF(P387="Брендирование/оклейка",
"перфарированная пленка/самоклейка",
IF(P387="Экспонирование",
"под запрос",
IF(P387="Подвес",
"баннер/ткань",
"")))))</f>
        <v/>
      </c>
      <c r="W387" s="59" t="n"/>
      <c r="X387" s="59" t="n"/>
      <c r="Y387" s="59" t="n"/>
      <c r="Z387" s="61" t="n"/>
      <c r="AA387" s="61" t="n"/>
      <c r="AB387" s="61">
        <f>IF(BL387&gt;0,Z387,0)</f>
        <v/>
      </c>
      <c r="AC387" s="59" t="n"/>
      <c r="AD387" s="59" t="n"/>
      <c r="AE387" s="59" t="n"/>
      <c r="AF387" s="59" t="n"/>
      <c r="AG387" s="59" t="n"/>
      <c r="AH387" s="59" t="n"/>
      <c r="AI387" s="59" t="n"/>
      <c r="AJ387" s="59" t="n"/>
      <c r="AK387" s="59" t="n"/>
      <c r="AL387" s="62">
        <f>IFERROR(IF(OR(R387="статический",R387="динамический",R387="нестандартный",R387="",R387=""),"-",IF(AND(AH387="-",AI387="-"),"-",AK387*3600/AH387*AI387)),"-")</f>
        <v/>
      </c>
      <c r="AM387" s="62">
        <f>IFERROR(IF(OR(R387="статический",R387="динамический",R387="",R387="", R387="BTL",R387="нестандартный"),"-",AG387*AI387*AL387/60),"-")</f>
        <v/>
      </c>
      <c r="AN387" s="63">
        <f>IFERROR(IF(AH387="","-",AG387*AI387/AH387),"-")</f>
        <v/>
      </c>
      <c r="AO387" s="59">
        <f>IFERROR(IF(OR($R387="статический",$R387="динамический",$R387="",$R387="",$R387="BTL",$R387="нестандартный"),"-",$AL387*$AY387),"-")</f>
        <v/>
      </c>
      <c r="AP387" s="62">
        <f>IFERROR(IF(OR($R387="статический",$R387="динамический",$R387="",$R387="",$R387="BTL",$R387="нестандартный"),"-",$AM387*AY387),"-")</f>
        <v/>
      </c>
      <c r="AQ387" s="64" t="n"/>
      <c r="AR387" s="61" t="n"/>
      <c r="AS387" s="61" t="n"/>
      <c r="AT387" s="61" t="n"/>
      <c r="AU387" s="65" t="n"/>
      <c r="AV387" s="124">
        <f>IFERROR(DR387/AT387*1000,"n/a")</f>
        <v/>
      </c>
      <c r="AW387" s="67" t="n"/>
      <c r="AX387" s="67" t="n"/>
      <c r="AY387" s="43">
        <f>IFERROR(IF(OR($AW387="",$AX387=""),"",_xlfn.DAYS($AX387+1,$AW387)),"")</f>
        <v/>
      </c>
      <c r="AZ387" s="68">
        <f t="array" ref="AZ387">
_xlfn.LET(_xlpm.COEFF,
IF($AW387+$AX387=0,0,IF(MAX(MIN($AX387,EOMONTH(AZ$15,0))-MAX($AW387,AZ$15)+1,)&gt;0,1,0)),
_xlfn.IFS(
$ES387="LisChannel",
_xlpm.COEFF*
INDEX({1;1;1.2;1.2;1;1;1;1;1.2;1.2;1.2;1.2},
MATCH(MONTH(AZ$15),
{1,2,3,4,5,6,7,8,9,10,11,12})),
CONCATENATE($ES387," ",$L387)="RussOutdoor метро",
_xlpm.COEFF*
INDEX({0.8;0.9;1.1;1.1;1;1;1;1;1.1;1.1;1.1;1.1},
MATCH(MONTH(AZ$15),
{1,2,3,4,5,6,7,8,9,10,11,12})),
$ES387&lt;&gt;"LisChannel",
_xlpm.COEFF,
$ES387&lt;&gt;"RussOutdoor",
_xlpm.COEFF))</f>
        <v/>
      </c>
      <c r="BA387" s="68">
        <f t="array" ref="BA387">
_xlfn.LET(_xlpm.COEFF,
IF($AW387+$AX387=0,0,IF(MAX(MIN($AX387,EOMONTH(BA$15,0))-MAX($AW387,BA$15)+1,)&gt;0,1,0)),
_xlfn.IFS(
$ES387="LisChannel",
_xlpm.COEFF*
INDEX({1;1;1.2;1.2;1;1;1;1;1.2;1.2;1.2;1.2},
MATCH(MONTH(BA$15),
{1,2,3,4,5,6,7,8,9,10,11,12})),
CONCATENATE($ES387," ",$L387)="RussOutdoor метро",
_xlpm.COEFF*
INDEX({0.8;0.9;1.1;1.1;1;1;1;1;1.1;1.1;1.1;1.1},
MATCH(MONTH(BA$15),
{1,2,3,4,5,6,7,8,9,10,11,12})),
$ES387&lt;&gt;"LisChannel",
_xlpm.COEFF,
$ES387&lt;&gt;"RussOutdoor",
_xlpm.COEFF))</f>
        <v/>
      </c>
      <c r="BB387" s="68">
        <f t="array" ref="BB387">
_xlfn.LET(_xlpm.COEFF,
IF($AW387+$AX387=0,0,IF(MAX(MIN($AX387,EOMONTH(BB$15,0))-MAX($AW387,BB$15)+1,)&gt;0,1,0)),
_xlfn.IFS(
$ES387="LisChannel",
_xlpm.COEFF*
INDEX({1;1;1.2;1.2;1;1;1;1;1.2;1.2;1.2;1.2},
MATCH(MONTH(BB$15),
{1,2,3,4,5,6,7,8,9,10,11,12})),
CONCATENATE($ES387," ",$L387)="RussOutdoor метро",
_xlpm.COEFF*
INDEX({0.8;0.9;1.1;1.1;1;1;1;1;1.1;1.1;1.1;1.1},
MATCH(MONTH(BB$15),
{1,2,3,4,5,6,7,8,9,10,11,12})),
$ES387&lt;&gt;"LisChannel",
_xlpm.COEFF,
$ES387&lt;&gt;"RussOutdoor",
_xlpm.COEFF))</f>
        <v/>
      </c>
      <c r="BC387" s="68">
        <f t="array" ref="BC387">
_xlfn.LET(_xlpm.COEFF,
IF($AW387+$AX387=0,0,IF(MAX(MIN($AX387,EOMONTH(BC$15,0))-MAX($AW387,BC$15)+1,)&gt;0,1,0)),
_xlfn.IFS(
$ES387="LisChannel",
_xlpm.COEFF*
INDEX({1;1;1.2;1.2;1;1;1;1;1.2;1.2;1.2;1.2},
MATCH(MONTH(BC$15),
{1,2,3,4,5,6,7,8,9,10,11,12})),
CONCATENATE($ES387," ",$L387)="RussOutdoor метро",
_xlpm.COEFF*
INDEX({0.8;0.9;1.1;1.1;1;1;1;1;1.1;1.1;1.1;1.1},
MATCH(MONTH(BC$15),
{1,2,3,4,5,6,7,8,9,10,11,12})),
$ES387&lt;&gt;"LisChannel",
_xlpm.COEFF,
$ES387&lt;&gt;"RussOutdoor",
_xlpm.COEFF))</f>
        <v/>
      </c>
      <c r="BD387" s="68">
        <f t="array" ref="BD387">
_xlfn.LET(_xlpm.COEFF,
IF($AW387+$AX387=0,0,IF(MAX(MIN($AX387,EOMONTH(BD$15,0))-MAX($AW387,BD$15)+1,)&gt;0,1,0)),
_xlfn.IFS(
$ES387="LisChannel",
_xlpm.COEFF*
INDEX({1;1;1.2;1.2;1;1;1;1;1.2;1.2;1.2;1.2},
MATCH(MONTH(BD$15),
{1,2,3,4,5,6,7,8,9,10,11,12})),
CONCATENATE($ES387," ",$L387)="RussOutdoor метро",
_xlpm.COEFF*
INDEX({0.8;0.9;1.1;1.1;1;1;1;1;1.1;1.1;1.1;1.1},
MATCH(MONTH(BD$15),
{1,2,3,4,5,6,7,8,9,10,11,12})),
$ES387&lt;&gt;"LisChannel",
_xlpm.COEFF,
$ES387&lt;&gt;"RussOutdoor",
_xlpm.COEFF))</f>
        <v/>
      </c>
      <c r="BE387" s="68">
        <f t="array" ref="BE387">
_xlfn.LET(_xlpm.COEFF,
IF($AW387+$AX387=0,0,IF(MAX(MIN($AX387,EOMONTH(BE$15,0))-MAX($AW387,BE$15)+1,)&gt;0,1,0)),
_xlfn.IFS(
$ES387="LisChannel",
_xlpm.COEFF*
INDEX({1;1;1.2;1.2;1;1;1;1;1.2;1.2;1.2;1.2},
MATCH(MONTH(BE$15),
{1,2,3,4,5,6,7,8,9,10,11,12})),
CONCATENATE($ES387," ",$L387)="RussOutdoor метро",
_xlpm.COEFF*
INDEX({0.8;0.9;1.1;1.1;1;1;1;1;1.1;1.1;1.1;1.1},
MATCH(MONTH(BE$15),
{1,2,3,4,5,6,7,8,9,10,11,12})),
$ES387&lt;&gt;"LisChannel",
_xlpm.COEFF,
$ES387&lt;&gt;"RussOutdoor",
_xlpm.COEFF))</f>
        <v/>
      </c>
      <c r="BF387" s="68">
        <f t="array" ref="BF387">
_xlfn.LET(_xlpm.COEFF,
IF($AW387+$AX387=0,0,IF(MAX(MIN($AX387,EOMONTH(BF$15,0))-MAX($AW387,BF$15)+1,)&gt;0,1,0)),
_xlfn.IFS(
$ES387="LisChannel",
_xlpm.COEFF*
INDEX({1;1;1.2;1.2;1;1;1;1;1.2;1.2;1.2;1.2},
MATCH(MONTH(BF$15),
{1,2,3,4,5,6,7,8,9,10,11,12})),
CONCATENATE($ES387," ",$L387)="RussOutdoor метро",
_xlpm.COEFF*
INDEX({0.8;0.9;1.1;1.1;1;1;1;1;1.1;1.1;1.1;1.1},
MATCH(MONTH(BF$15),
{1,2,3,4,5,6,7,8,9,10,11,12})),
$ES387&lt;&gt;"LisChannel",
_xlpm.COEFF,
$ES387&lt;&gt;"RussOutdoor",
_xlpm.COEFF))</f>
        <v/>
      </c>
      <c r="BG387" s="68">
        <f t="array" ref="BG387">
_xlfn.LET(_xlpm.COEFF,
IF($AW387+$AX387=0,0,IF(MAX(MIN($AX387,EOMONTH(BG$15,0))-MAX($AW387,BG$15)+1,)&gt;0,1,0)),
_xlfn.IFS(
$ES387="LisChannel",
_xlpm.COEFF*
INDEX({1;1;1.2;1.2;1;1;1;1;1.2;1.2;1.2;1.2},
MATCH(MONTH(BG$15),
{1,2,3,4,5,6,7,8,9,10,11,12})),
CONCATENATE($ES387," ",$L387)="RussOutdoor метро",
_xlpm.COEFF*
INDEX({0.8;0.9;1.1;1.1;1;1;1;1;1.1;1.1;1.1;1.1},
MATCH(MONTH(BG$15),
{1,2,3,4,5,6,7,8,9,10,11,12})),
$ES387&lt;&gt;"LisChannel",
_xlpm.COEFF,
$ES387&lt;&gt;"RussOutdoor",
_xlpm.COEFF))</f>
        <v/>
      </c>
      <c r="BH387" s="68">
        <f t="array" ref="BH387">
_xlfn.LET(_xlpm.COEFF,
IF($AW387+$AX387=0,0,IF(MAX(MIN($AX387,EOMONTH(BH$15,0))-MAX($AW387,BH$15)+1,)&gt;0,1,0)),
_xlfn.IFS(
$ES387="LisChannel",
_xlpm.COEFF*
INDEX({1;1;1.2;1.2;1;1;1;1;1.2;1.2;1.2;1.2},
MATCH(MONTH(BH$15),
{1,2,3,4,5,6,7,8,9,10,11,12})),
CONCATENATE($ES387," ",$L387)="RussOutdoor метро",
_xlpm.COEFF*
INDEX({0.8;0.9;1.1;1.1;1;1;1;1;1.1;1.1;1.1;1.1},
MATCH(MONTH(BH$15),
{1,2,3,4,5,6,7,8,9,10,11,12})),
$ES387&lt;&gt;"LisChannel",
_xlpm.COEFF,
$ES387&lt;&gt;"RussOutdoor",
_xlpm.COEFF))</f>
        <v/>
      </c>
      <c r="BI387" s="68">
        <f t="array" ref="BI387">
_xlfn.LET(_xlpm.COEFF,
IF($AW387+$AX387=0,0,IF(MAX(MIN($AX387,EOMONTH(BI$15,0))-MAX($AW387,BI$15)+1,)&gt;0,1,0)),
_xlfn.IFS(
$ES387="LisChannel",
_xlpm.COEFF*
INDEX({1;1;1.2;1.2;1;1;1;1;1.2;1.2;1.2;1.2},
MATCH(MONTH(BI$15),
{1,2,3,4,5,6,7,8,9,10,11,12})),
CONCATENATE($ES387," ",$L387)="RussOutdoor метро",
_xlpm.COEFF*
INDEX({0.8;0.9;1.1;1.1;1;1;1;1;1.1;1.1;1.1;1.1},
MATCH(MONTH(BI$15),
{1,2,3,4,5,6,7,8,9,10,11,12})),
$ES387&lt;&gt;"LisChannel",
_xlpm.COEFF,
$ES387&lt;&gt;"RussOutdoor",
_xlpm.COEFF))</f>
        <v/>
      </c>
      <c r="BJ387" s="68">
        <f t="array" ref="BJ387">
_xlfn.LET(_xlpm.COEFF,
IF($AW387+$AX387=0,0,IF(MAX(MIN($AX387,EOMONTH(BJ$15,0))-MAX($AW387,BJ$15)+1,)&gt;0,1,0)),
_xlfn.IFS(
$ES387="LisChannel",
_xlpm.COEFF*
INDEX({1;1;1.2;1.2;1;1;1;1;1.2;1.2;1.2;1.2},
MATCH(MONTH(BJ$15),
{1,2,3,4,5,6,7,8,9,10,11,12})),
CONCATENATE($ES387," ",$L387)="RussOutdoor метро",
_xlpm.COEFF*
INDEX({0.8;0.9;1.1;1.1;1;1;1;1;1.1;1.1;1.1;1.1},
MATCH(MONTH(BJ$15),
{1,2,3,4,5,6,7,8,9,10,11,12})),
$ES387&lt;&gt;"LisChannel",
_xlpm.COEFF,
$ES387&lt;&gt;"RussOutdoor",
_xlpm.COEFF))</f>
        <v/>
      </c>
      <c r="BK387" s="68">
        <f t="array" ref="BK387">
_xlfn.LET(_xlpm.COEFF,
IF($AW387+$AX387=0,0,IF(MAX(MIN($AX387,EOMONTH(BK$15,0))-MAX($AW387,BK$15)+1,)&gt;0,1,0)),
_xlfn.IFS(
$ES387="LisChannel",
_xlpm.COEFF*
INDEX({1;1;1.2;1.2;1;1;1;1;1.2;1.2;1.2;1.2},
MATCH(MONTH(BK$15),
{1,2,3,4,5,6,7,8,9,10,11,12})),
CONCATENATE($ES387," ",$L387)="RussOutdoor метро",
_xlpm.COEFF*
INDEX({0.8;0.9;1.1;1.1;1;1;1;1;1.1;1.1;1.1;1.1},
MATCH(MONTH(BK$15),
{1,2,3,4,5,6,7,8,9,10,11,12})),
$ES387&lt;&gt;"LisChannel",
_xlpm.COEFF,
$ES387&lt;&gt;"RussOutdoor",
_xlpm.COEFF))</f>
        <v/>
      </c>
      <c r="BL387" s="62">
        <f>COUNTIFS($AZ387:$BK387,"&gt;0")</f>
        <v/>
      </c>
      <c r="BM387" s="65" t="n"/>
      <c r="BN387" s="125">
        <f>$DJ387</f>
        <v/>
      </c>
      <c r="BO387" s="63">
        <f>$DQ387</f>
        <v/>
      </c>
      <c r="BP387" s="125">
        <f>
IFERROR(
IF($BL387=0,0,
$BN387*(1-$BO387)),
0)</f>
        <v/>
      </c>
      <c r="BQ387" s="125">
        <f t="array" ref="BQ387">
IFERROR(
_xlfn.IFS(
$DH387="день_1",
$BP387*$BL387/($AX387-$AW387+1)*AZ387*(DAY(EOMONTH(AZ$15,0))),
$DH387="день_2",
$BP387/30*MAX(MIN($AX387,EOMONTH(AZ$15,0))-MAX($AW387,AZ$15)+1,),
$DH387="раб.день",
$BP387/30*(IFERROR(
_xlfn.LET(_xlpm.VD,
CHOOSE(
{1;2;3;4;5;6;7;8;9;10;11;12;13;14;15;16;17;18},
45658,45659,45660,45661,45662,45663,45664,45665,45711,45724,45778,45779,45785,45786,45820,45821,45965,46022),
_xlfn.LET(_xlpm.DD,
MAX(MIN($AX387,EOMONTH(AZ$15,0))-MAX($AW387,AZ$15),),
_xlfn.IFS(
AND(MONTH($AW387)=MONTH(AZ$15),MONTH($AX387)&lt;&gt;MONTH(AZ$15)),
NETWORKDAYS.INTL($AW387,$AW387+_xlpm.DD,1,_xlpm.VD),
AND(MONTH($AW387)&lt;&gt;MONTH(AZ$15),MONTH($AX387)=MONTH(AZ$15)),
NETWORKDAYS.INTL(($AX387)-_xlpm.DD,$AX387,1,_xlpm.VD),
AND(MONTH($AW387)&lt;MONTH(AZ$15),MONTH($AX387)&gt;MONTH(AZ$15)),
NETWORKDAYS.INTL((EOMONTH(AZ$15-1,1))-_xlpm.DD,EOMONTH(AZ$15-1,1),1,_xlpm.VD),
AND(MONTH($AW387)=MONTH(AZ$15),MONTH($AX387)=MONTH(AZ$15)),
NETWORKDAYS.INTL($AW387,$AX387,1,_xlpm.VD)))),0)),
$DH387="месяц",
$BP387*AZ387,
$DH387="неделя",
$BP387*AZ387/7*(ROUNDUP((DAY(EOMONTH(AZ$15,0)))/4,0))),
0)</f>
        <v/>
      </c>
      <c r="BR387" s="125">
        <f t="array" ref="BR387">
IFERROR(
_xlfn.IFS(
$DH387="день_1",
$BP387*$BL387/($AX387-$AW387+1)*BA387*(DAY(EOMONTH(BA$15,0))),
$DH387="день_2",
$BP387/30*MAX(MIN($AX387,EOMONTH(BA$15,0))-MAX($AW387,BA$15)+1,),
$DH387="раб.день",
$BP387/30*(IFERROR(
_xlfn.LET(_xlpm.VD,
CHOOSE(
{1;2;3;4;5;6;7;8;9;10;11;12;13;14;15;16;17;18},
45658,45659,45660,45661,45662,45663,45664,45665,45711,45724,45778,45779,45785,45786,45820,45821,45965,46022),
_xlfn.LET(_xlpm.DD,
MAX(MIN($AX387,EOMONTH(BA$15,0))-MAX($AW387,BA$15),),
_xlfn.IFS(
AND(MONTH($AW387)=MONTH(BA$15),MONTH($AX387)&lt;&gt;MONTH(BA$15)),
NETWORKDAYS.INTL($AW387,$AW387+_xlpm.DD,1,_xlpm.VD),
AND(MONTH($AW387)&lt;&gt;MONTH(BA$15),MONTH($AX387)=MONTH(BA$15)),
NETWORKDAYS.INTL(($AX387)-_xlpm.DD,$AX387,1,_xlpm.VD),
AND(MONTH($AW387)&lt;MONTH(BA$15),MONTH($AX387)&gt;MONTH(BA$15)),
NETWORKDAYS.INTL((EOMONTH(BA$15-1,1))-_xlpm.DD,EOMONTH(BA$15-1,1),1,_xlpm.VD),
AND(MONTH($AW387)=MONTH(BA$15),MONTH($AX387)=MONTH(BA$15)),
NETWORKDAYS.INTL($AW387,$AX387,1,_xlpm.VD)))),0)),
$DH387="месяц",
$BP387*BA387,
$DH387="неделя",
$BP387*BA387/7*(ROUNDUP((DAY(EOMONTH(BA$15,0)))/4,0))),
0)</f>
        <v/>
      </c>
      <c r="BS387" s="125">
        <f t="array" ref="BS387">
IFERROR(
_xlfn.IFS(
$DH387="день_1",
$BP387*$BL387/($AX387-$AW387+1)*BB387*(DAY(EOMONTH(BB$15,0))),
$DH387="день_2",
$BP387/30*MAX(MIN($AX387,EOMONTH(BB$15,0))-MAX($AW387,BB$15)+1,),
$DH387="раб.день",
$BP387/30*(IFERROR(
_xlfn.LET(_xlpm.VD,
CHOOSE(
{1;2;3;4;5;6;7;8;9;10;11;12;13;14;15;16;17;18},
45658,45659,45660,45661,45662,45663,45664,45665,45711,45724,45778,45779,45785,45786,45820,45821,45965,46022),
_xlfn.LET(_xlpm.DD,
MAX(MIN($AX387,EOMONTH(BB$15,0))-MAX($AW387,BB$15),),
_xlfn.IFS(
AND(MONTH($AW387)=MONTH(BB$15),MONTH($AX387)&lt;&gt;MONTH(BB$15)),
NETWORKDAYS.INTL($AW387,$AW387+_xlpm.DD,1,_xlpm.VD),
AND(MONTH($AW387)&lt;&gt;MONTH(BB$15),MONTH($AX387)=MONTH(BB$15)),
NETWORKDAYS.INTL(($AX387)-_xlpm.DD,$AX387,1,_xlpm.VD),
AND(MONTH($AW387)&lt;MONTH(BB$15),MONTH($AX387)&gt;MONTH(BB$15)),
NETWORKDAYS.INTL((EOMONTH(BB$15-1,1))-_xlpm.DD,EOMONTH(BB$15-1,1),1,_xlpm.VD),
AND(MONTH($AW387)=MONTH(BB$15),MONTH($AX387)=MONTH(BB$15)),
NETWORKDAYS.INTL($AW387,$AX387,1,_xlpm.VD)))),0)),
$DH387="месяц",
$BP387*BB387,
$DH387="неделя",
$BP387*BB387/7*(ROUNDUP((DAY(EOMONTH(BB$15,0)))/4,0))),
0)</f>
        <v/>
      </c>
      <c r="BT387" s="125">
        <f t="array" ref="BT387">
IFERROR(
_xlfn.IFS(
$DH387="день_1",
$BP387*$BL387/($AX387-$AW387+1)*BC387*(DAY(EOMONTH(BC$15,0))),
$DH387="день_2",
$BP387/30*MAX(MIN($AX387,EOMONTH(BC$15,0))-MAX($AW387,BC$15)+1,),
$DH387="раб.день",
$BP387/30*(IFERROR(
_xlfn.LET(_xlpm.VD,
CHOOSE(
{1;2;3;4;5;6;7;8;9;10;11;12;13;14;15;16;17;18},
45658,45659,45660,45661,45662,45663,45664,45665,45711,45724,45778,45779,45785,45786,45820,45821,45965,46022),
_xlfn.LET(_xlpm.DD,
MAX(MIN($AX387,EOMONTH(BC$15,0))-MAX($AW387,BC$15),),
_xlfn.IFS(
AND(MONTH($AW387)=MONTH(BC$15),MONTH($AX387)&lt;&gt;MONTH(BC$15)),
NETWORKDAYS.INTL($AW387,$AW387+_xlpm.DD,1,_xlpm.VD),
AND(MONTH($AW387)&lt;&gt;MONTH(BC$15),MONTH($AX387)=MONTH(BC$15)),
NETWORKDAYS.INTL(($AX387)-_xlpm.DD,$AX387,1,_xlpm.VD),
AND(MONTH($AW387)&lt;MONTH(BC$15),MONTH($AX387)&gt;MONTH(BC$15)),
NETWORKDAYS.INTL((EOMONTH(BC$15-1,1))-_xlpm.DD,EOMONTH(BC$15-1,1),1,_xlpm.VD),
AND(MONTH($AW387)=MONTH(BC$15),MONTH($AX387)=MONTH(BC$15)),
NETWORKDAYS.INTL($AW387,$AX387,1,_xlpm.VD)))),0)),
$DH387="месяц",
$BP387*BC387,
$DH387="неделя",
$BP387*BC387/7*(ROUNDUP((DAY(EOMONTH(BC$15,0)))/4,0))),
0)</f>
        <v/>
      </c>
      <c r="BU387" s="125">
        <f t="array" ref="BU387">
IFERROR(
_xlfn.IFS(
$DH387="день_1",
$BP387*$BL387/($AX387-$AW387+1)*BD387*(DAY(EOMONTH(BD$15,0))),
$DH387="день_2",
$BP387/30*MAX(MIN($AX387,EOMONTH(BD$15,0))-MAX($AW387,BD$15)+1,),
$DH387="раб.день",
$BP387/30*(IFERROR(
_xlfn.LET(_xlpm.VD,
CHOOSE(
{1;2;3;4;5;6;7;8;9;10;11;12;13;14;15;16;17;18},
45658,45659,45660,45661,45662,45663,45664,45665,45711,45724,45778,45779,45785,45786,45820,45821,45965,46022),
_xlfn.LET(_xlpm.DD,
MAX(MIN($AX387,EOMONTH(BD$15,0))-MAX($AW387,BD$15),),
_xlfn.IFS(
AND(MONTH($AW387)=MONTH(BD$15),MONTH($AX387)&lt;&gt;MONTH(BD$15)),
NETWORKDAYS.INTL($AW387,$AW387+_xlpm.DD,1,_xlpm.VD),
AND(MONTH($AW387)&lt;&gt;MONTH(BD$15),MONTH($AX387)=MONTH(BD$15)),
NETWORKDAYS.INTL(($AX387)-_xlpm.DD,$AX387,1,_xlpm.VD),
AND(MONTH($AW387)&lt;MONTH(BD$15),MONTH($AX387)&gt;MONTH(BD$15)),
NETWORKDAYS.INTL((EOMONTH(BD$15-1,1))-_xlpm.DD,EOMONTH(BD$15-1,1),1,_xlpm.VD),
AND(MONTH($AW387)=MONTH(BD$15),MONTH($AX387)=MONTH(BD$15)),
NETWORKDAYS.INTL($AW387,$AX387,1,_xlpm.VD)))),0)),
$DH387="месяц",
$BP387*BD387,
$DH387="неделя",
$BP387*BD387/7*(ROUNDUP((DAY(EOMONTH(BD$15,0)))/4,0))),
0)</f>
        <v/>
      </c>
      <c r="BV387" s="125">
        <f t="array" ref="BV387">
IFERROR(
_xlfn.IFS(
$DH387="день_1",
$BP387*$BL387/($AX387-$AW387+1)*BE387*(DAY(EOMONTH(BE$15,0))),
$DH387="день_2",
$BP387/30*MAX(MIN($AX387,EOMONTH(BE$15,0))-MAX($AW387,BE$15)+1,),
$DH387="раб.день",
$BP387/30*(IFERROR(
_xlfn.LET(_xlpm.VD,
CHOOSE(
{1;2;3;4;5;6;7;8;9;10;11;12;13;14;15;16;17;18},
45658,45659,45660,45661,45662,45663,45664,45665,45711,45724,45778,45779,45785,45786,45820,45821,45965,46022),
_xlfn.LET(_xlpm.DD,
MAX(MIN($AX387,EOMONTH(BE$15,0))-MAX($AW387,BE$15),),
_xlfn.IFS(
AND(MONTH($AW387)=MONTH(BE$15),MONTH($AX387)&lt;&gt;MONTH(BE$15)),
NETWORKDAYS.INTL($AW387,$AW387+_xlpm.DD,1,_xlpm.VD),
AND(MONTH($AW387)&lt;&gt;MONTH(BE$15),MONTH($AX387)=MONTH(BE$15)),
NETWORKDAYS.INTL(($AX387)-_xlpm.DD,$AX387,1,_xlpm.VD),
AND(MONTH($AW387)&lt;MONTH(BE$15),MONTH($AX387)&gt;MONTH(BE$15)),
NETWORKDAYS.INTL((EOMONTH(BE$15-1,1))-_xlpm.DD,EOMONTH(BE$15-1,1),1,_xlpm.VD),
AND(MONTH($AW387)=MONTH(BE$15),MONTH($AX387)=MONTH(BE$15)),
NETWORKDAYS.INTL($AW387,$AX387,1,_xlpm.VD)))),0)),
$DH387="месяц",
$BP387*BE387,
$DH387="неделя",
$BP387*BE387/7*(ROUNDUP((DAY(EOMONTH(BE$15,0)))/4,0))),
0)</f>
        <v/>
      </c>
      <c r="BW387" s="125">
        <f t="array" ref="BW387">
IFERROR(
_xlfn.IFS(
$DH387="день_1",
$BP387*$BL387/($AX387-$AW387+1)*BF387*(DAY(EOMONTH(BF$15,0))),
$DH387="день_2",
$BP387/30*MAX(MIN($AX387,EOMONTH(BF$15,0))-MAX($AW387,BF$15)+1,),
$DH387="раб.день",
$BP387/30*(IFERROR(
_xlfn.LET(_xlpm.VD,
CHOOSE(
{1;2;3;4;5;6;7;8;9;10;11;12;13;14;15;16;17;18},
45658,45659,45660,45661,45662,45663,45664,45665,45711,45724,45778,45779,45785,45786,45820,45821,45965,46022),
_xlfn.LET(_xlpm.DD,
MAX(MIN($AX387,EOMONTH(BF$15,0))-MAX($AW387,BF$15),),
_xlfn.IFS(
AND(MONTH($AW387)=MONTH(BF$15),MONTH($AX387)&lt;&gt;MONTH(BF$15)),
NETWORKDAYS.INTL($AW387,$AW387+_xlpm.DD,1,_xlpm.VD),
AND(MONTH($AW387)&lt;&gt;MONTH(BF$15),MONTH($AX387)=MONTH(BF$15)),
NETWORKDAYS.INTL(($AX387)-_xlpm.DD,$AX387,1,_xlpm.VD),
AND(MONTH($AW387)&lt;MONTH(BF$15),MONTH($AX387)&gt;MONTH(BF$15)),
NETWORKDAYS.INTL((EOMONTH(BF$15-1,1))-_xlpm.DD,EOMONTH(BF$15-1,1),1,_xlpm.VD),
AND(MONTH($AW387)=MONTH(BF$15),MONTH($AX387)=MONTH(BF$15)),
NETWORKDAYS.INTL($AW387,$AX387,1,_xlpm.VD)))),0)),
$DH387="месяц",
$BP387*BF387,
$DH387="неделя",
$BP387*BF387/7*(ROUNDUP((DAY(EOMONTH(BF$15,0)))/4,0))),
0)</f>
        <v/>
      </c>
      <c r="BX387" s="125">
        <f t="array" ref="BX387">
IFERROR(
_xlfn.IFS(
$DH387="день_1",
$BP387*$BL387/($AX387-$AW387+1)*BG387*(DAY(EOMONTH(BG$15,0))),
$DH387="день_2",
$BP387/30*MAX(MIN($AX387,EOMONTH(BG$15,0))-MAX($AW387,BG$15)+1,),
$DH387="раб.день",
$BP387/30*(IFERROR(
_xlfn.LET(_xlpm.VD,
CHOOSE(
{1;2;3;4;5;6;7;8;9;10;11;12;13;14;15;16;17;18},
45658,45659,45660,45661,45662,45663,45664,45665,45711,45724,45778,45779,45785,45786,45820,45821,45965,46022),
_xlfn.LET(_xlpm.DD,
MAX(MIN($AX387,EOMONTH(BG$15,0))-MAX($AW387,BG$15),),
_xlfn.IFS(
AND(MONTH($AW387)=MONTH(BG$15),MONTH($AX387)&lt;&gt;MONTH(BG$15)),
NETWORKDAYS.INTL($AW387,$AW387+_xlpm.DD,1,_xlpm.VD),
AND(MONTH($AW387)&lt;&gt;MONTH(BG$15),MONTH($AX387)=MONTH(BG$15)),
NETWORKDAYS.INTL(($AX387)-_xlpm.DD,$AX387,1,_xlpm.VD),
AND(MONTH($AW387)&lt;MONTH(BG$15),MONTH($AX387)&gt;MONTH(BG$15)),
NETWORKDAYS.INTL((EOMONTH(BG$15-1,1))-_xlpm.DD,EOMONTH(BG$15-1,1),1,_xlpm.VD),
AND(MONTH($AW387)=MONTH(BG$15),MONTH($AX387)=MONTH(BG$15)),
NETWORKDAYS.INTL($AW387,$AX387,1,_xlpm.VD)))),0)),
$DH387="месяц",
$BP387*BG387,
$DH387="неделя",
$BP387*BG387/7*(ROUNDUP((DAY(EOMONTH(BG$15,0)))/4,0))),
0)</f>
        <v/>
      </c>
      <c r="BY387" s="125">
        <f t="array" ref="BY387">
IFERROR(
_xlfn.IFS(
$DH387="день_1",
$BP387*$BL387/($AX387-$AW387+1)*BH387*(DAY(EOMONTH(BH$15,0))),
$DH387="день_2",
$BP387/30*MAX(MIN($AX387,EOMONTH(BH$15,0))-MAX($AW387,BH$15)+1,),
$DH387="раб.день",
$BP387/30*(IFERROR(
_xlfn.LET(_xlpm.VD,
CHOOSE(
{1;2;3;4;5;6;7;8;9;10;11;12;13;14;15;16;17;18},
45658,45659,45660,45661,45662,45663,45664,45665,45711,45724,45778,45779,45785,45786,45820,45821,45965,46022),
_xlfn.LET(_xlpm.DD,
MAX(MIN($AX387,EOMONTH(BH$15,0))-MAX($AW387,BH$15),),
_xlfn.IFS(
AND(MONTH($AW387)=MONTH(BH$15),MONTH($AX387)&lt;&gt;MONTH(BH$15)),
NETWORKDAYS.INTL($AW387,$AW387+_xlpm.DD,1,_xlpm.VD),
AND(MONTH($AW387)&lt;&gt;MONTH(BH$15),MONTH($AX387)=MONTH(BH$15)),
NETWORKDAYS.INTL(($AX387)-_xlpm.DD,$AX387,1,_xlpm.VD),
AND(MONTH($AW387)&lt;MONTH(BH$15),MONTH($AX387)&gt;MONTH(BH$15)),
NETWORKDAYS.INTL((EOMONTH(BH$15-1,1))-_xlpm.DD,EOMONTH(BH$15-1,1),1,_xlpm.VD),
AND(MONTH($AW387)=MONTH(BH$15),MONTH($AX387)=MONTH(BH$15)),
NETWORKDAYS.INTL($AW387,$AX387,1,_xlpm.VD)))),0)),
$DH387="месяц",
$BP387*BH387,
$DH387="неделя",
$BP387*BH387/7*(ROUNDUP((DAY(EOMONTH(BH$15,0)))/4,0))),
0)</f>
        <v/>
      </c>
      <c r="BZ387" s="125">
        <f t="array" ref="BZ387">
IFERROR(
_xlfn.IFS(
$DH387="день_1",
$BP387*$BL387/($AX387-$AW387+1)*BI387*(DAY(EOMONTH(BI$15,0))),
$DH387="день_2",
$BP387/30*MAX(MIN($AX387,EOMONTH(BI$15,0))-MAX($AW387,BI$15)+1,),
$DH387="раб.день",
$BP387/30*(IFERROR(
_xlfn.LET(_xlpm.VD,
CHOOSE(
{1;2;3;4;5;6;7;8;9;10;11;12;13;14;15;16;17;18},
45658,45659,45660,45661,45662,45663,45664,45665,45711,45724,45778,45779,45785,45786,45820,45821,45965,46022),
_xlfn.LET(_xlpm.DD,
MAX(MIN($AX387,EOMONTH(BI$15,0))-MAX($AW387,BI$15),),
_xlfn.IFS(
AND(MONTH($AW387)=MONTH(BI$15),MONTH($AX387)&lt;&gt;MONTH(BI$15)),
NETWORKDAYS.INTL($AW387,$AW387+_xlpm.DD,1,_xlpm.VD),
AND(MONTH($AW387)&lt;&gt;MONTH(BI$15),MONTH($AX387)=MONTH(BI$15)),
NETWORKDAYS.INTL(($AX387)-_xlpm.DD,$AX387,1,_xlpm.VD),
AND(MONTH($AW387)&lt;MONTH(BI$15),MONTH($AX387)&gt;MONTH(BI$15)),
NETWORKDAYS.INTL((EOMONTH(BI$15-1,1))-_xlpm.DD,EOMONTH(BI$15-1,1),1,_xlpm.VD),
AND(MONTH($AW387)=MONTH(BI$15),MONTH($AX387)=MONTH(BI$15)),
NETWORKDAYS.INTL($AW387,$AX387,1,_xlpm.VD)))),0)),
$DH387="месяц",
$BP387*BI387,
$DH387="неделя",
$BP387*BI387/7*(ROUNDUP((DAY(EOMONTH(BI$15,0)))/4,0))),
0)</f>
        <v/>
      </c>
      <c r="CA387" s="125">
        <f t="array" ref="CA387">
IFERROR(
_xlfn.IFS(
$DH387="день_1",
$BP387*$BL387/($AX387-$AW387+1)*BJ387*(DAY(EOMONTH(BJ$15,0))),
$DH387="день_2",
$BP387/30*MAX(MIN($AX387,EOMONTH(BJ$15,0))-MAX($AW387,BJ$15)+1,),
$DH387="раб.день",
$BP387/30*(IFERROR(
_xlfn.LET(_xlpm.VD,
CHOOSE(
{1;2;3;4;5;6;7;8;9;10;11;12;13;14;15;16;17;18},
45658,45659,45660,45661,45662,45663,45664,45665,45711,45724,45778,45779,45785,45786,45820,45821,45965,46022),
_xlfn.LET(_xlpm.DD,
MAX(MIN($AX387,EOMONTH(BJ$15,0))-MAX($AW387,BJ$15),),
_xlfn.IFS(
AND(MONTH($AW387)=MONTH(BJ$15),MONTH($AX387)&lt;&gt;MONTH(BJ$15)),
NETWORKDAYS.INTL($AW387,$AW387+_xlpm.DD,1,_xlpm.VD),
AND(MONTH($AW387)&lt;&gt;MONTH(BJ$15),MONTH($AX387)=MONTH(BJ$15)),
NETWORKDAYS.INTL(($AX387)-_xlpm.DD,$AX387,1,_xlpm.VD),
AND(MONTH($AW387)&lt;MONTH(BJ$15),MONTH($AX387)&gt;MONTH(BJ$15)),
NETWORKDAYS.INTL((EOMONTH(BJ$15-1,1))-_xlpm.DD,EOMONTH(BJ$15-1,1),1,_xlpm.VD),
AND(MONTH($AW387)=MONTH(BJ$15),MONTH($AX387)=MONTH(BJ$15)),
NETWORKDAYS.INTL($AW387,$AX387,1,_xlpm.VD)))),0)),
$DH387="месяц",
$BP387*BJ387,
$DH387="неделя",
$BP387*BJ387/7*(ROUNDUP((DAY(EOMONTH(BJ$15,0)))/4,0))),
0)</f>
        <v/>
      </c>
      <c r="CB387" s="125">
        <f t="array" ref="CB387">
IFERROR(
_xlfn.IFS(
$DH387="день_1",
$BP387*$BL387/($AX387-$AW387+1)*BK387*(DAY(EOMONTH(BK$15,0))),
$DH387="день_2",
$BP387/30*MAX(MIN($AX387,EOMONTH(BK$15,0))-MAX($AW387,BK$15)+1,),
$DH387="раб.день",
$BP387/30*(IFERROR(
_xlfn.LET(_xlpm.VD,
CHOOSE(
{1;2;3;4;5;6;7;8;9;10;11;12;13;14;15;16;17;18},
45658,45659,45660,45661,45662,45663,45664,45665,45711,45724,45778,45779,45785,45786,45820,45821,45965,46022),
_xlfn.LET(_xlpm.DD,
MAX(MIN($AX387,EOMONTH(BK$15,0))-MAX($AW387,BK$15),),
_xlfn.IFS(
AND(MONTH($AW387)=MONTH(BK$15),MONTH($AX387)&lt;&gt;MONTH(BK$15)),
NETWORKDAYS.INTL($AW387,$AW387+_xlpm.DD,1,_xlpm.VD),
AND(MONTH($AW387)&lt;&gt;MONTH(BK$15),MONTH($AX387)=MONTH(BK$15)),
NETWORKDAYS.INTL(($AX387)-_xlpm.DD,$AX387,1,_xlpm.VD),
AND(MONTH($AW387)&lt;MONTH(BK$15),MONTH($AX387)&gt;MONTH(BK$15)),
NETWORKDAYS.INTL((EOMONTH(BK$15-1,1))-_xlpm.DD,EOMONTH(BK$15-1,1),1,_xlpm.VD),
AND(MONTH($AW387)=MONTH(BK$15),MONTH($AX387)=MONTH(BK$15)),
NETWORKDAYS.INTL($AW387,$AX387,1,_xlpm.VD)))),0)),
$DH387="месяц",
$BP387*BK387,
$DH387="неделя",
$BP387*BK387/7*(ROUNDUP((DAY(EOMONTH(BK$15,0)))/4,0))),
0)</f>
        <v/>
      </c>
      <c r="CC387" s="125">
        <f>SUM($BQ387:$CB387)</f>
        <v/>
      </c>
      <c r="CD387" s="126">
        <f>SUM($EH387:$EH387)</f>
        <v/>
      </c>
      <c r="CE387" s="126">
        <f>$CD387*$AB387</f>
        <v/>
      </c>
      <c r="CF387" s="126">
        <f>SUM($EK387:$EK387)</f>
        <v/>
      </c>
      <c r="CG387" s="126">
        <f>$CF387*$AB387</f>
        <v/>
      </c>
      <c r="CH387" s="126">
        <f>SUM($CC387,$CE387,$CG387)</f>
        <v/>
      </c>
      <c r="CI387" s="126">
        <f>$CH387*(1+$CM387)</f>
        <v/>
      </c>
      <c r="CJ387" s="127" t="n">
        <v>0</v>
      </c>
      <c r="CK387" s="126">
        <f>SUM($CH387:$CH387)*(1+$CJ387)</f>
        <v/>
      </c>
      <c r="CL387" s="126">
        <f>SUM($CH387:$CH387)*(1+$CM387)</f>
        <v/>
      </c>
      <c r="CM387" s="59" t="inlineStr">
        <is>
          <t>20%</t>
        </is>
      </c>
      <c r="CN387" s="59" t="n"/>
      <c r="CO387" s="72" t="n"/>
      <c r="CP387" s="59" t="n"/>
      <c r="CQ387" s="73" t="n"/>
      <c r="CR387" s="73" t="n"/>
      <c r="CS387" s="73" t="n"/>
      <c r="CT387" s="72" t="n"/>
      <c r="CU387" s="79" t="inlineStr">
        <is>
          <t> </t>
        </is>
      </c>
      <c r="CV387" s="60" t="n"/>
      <c r="CW387" s="60" t="n"/>
      <c r="CX387" s="60" t="n"/>
      <c r="CY387" s="127">
        <f>IFERROR(($CC387-$EE387)/($EE387/(1-$DQ387)),0)</f>
        <v/>
      </c>
      <c r="CZ387" s="127">
        <f>IFERROR(1-$EI387/($CE387),0)</f>
        <v/>
      </c>
      <c r="DA387" s="127">
        <f>IFERROR(1-$EL387/($CG387),0)</f>
        <v/>
      </c>
      <c r="DB387" s="126">
        <f>ROUND(IFERROR(($CI387/(1+$CM387)-$EN387),0),2)</f>
        <v/>
      </c>
      <c r="DC387" s="128" t="n"/>
      <c r="DD387" s="125" t="n"/>
      <c r="DE387" s="75" t="n">
        <v>0</v>
      </c>
      <c r="DF387" s="128" t="n"/>
      <c r="DG387" s="125">
        <f>IF($DC387=0,0,$DD387*($DC387*100%-$DE387*$DF387))*SUM($AB387:$AB387)</f>
        <v/>
      </c>
      <c r="DH387" s="129" t="inlineStr">
        <is>
          <t>месяц</t>
        </is>
      </c>
      <c r="DI387" s="130">
        <f t="array" ref="DI387">IFERROR(
IF($ES387="LisChannel",
(ROUND(((INDEX({174.625;153.888888888889;130.972222222222},MATCH($AI387,{2;3;4}),0))*$AG387*$AI387),2)),0),0)</f>
        <v/>
      </c>
      <c r="DJ387" s="130">
        <f>
_xlfn.LET(_xlpm.X,
IFERROR(
IF($ES387="НовиковТВ",
(_xlfn.LET(_xlpm.NTV,
_xlfn.LET(_xlpm.MIN,350000,
IF(SUMIFS($DI:$DI,$ES:$ES,"НовиковТВ")&lt;=_xlpm.MIN,
(SUMIFS($DI:$DI,$ES:$ES,"НовиковТВ")/(COUNTIFS($ES:$ES,"НовиковТВ")))*_xlpm.MIN/SUMIFS($DI:$DI,$ES:$ES,"НовиковТВ"),
DI387)),
_xlpm.NTV+$DG387/(1-(1-(_xlpm.NTV)*(1-$DL387)*(1-$DM387)*(1-$DN387)*(1-$DO387)*(1-$DP387)/_xlpm.NTV))))/(1+$EP387),
$DI387+$DG387/(1-(1-($DI387)*(1-$DL387)*(1-$DM387)*(1-$DN387)*(1-$DO387)*(1-$DP387)/$DI387))),
0),
_xlpm.X*(1+$CM387)*(1+$CW387)-_xlpm.X*(1+$CM387)+_xlpm.X)</f>
        <v/>
      </c>
      <c r="DK387" s="125" t="inlineStr">
        <is>
          <t>послед.</t>
        </is>
      </c>
      <c r="DL387" s="63" t="n">
        <v>0</v>
      </c>
      <c r="DM387" s="63" t="n">
        <v>0</v>
      </c>
      <c r="DN387" s="63" t="n">
        <v>0</v>
      </c>
      <c r="DO387" s="63" t="n">
        <v>0</v>
      </c>
      <c r="DP387" s="63" t="n">
        <v>0</v>
      </c>
      <c r="DQ387" s="63">
        <f t="array" ref="DQ387">IFERROR(_xlfn.IFS(
$DK387="послед.",1-(1-$DL387)*(1-$DM387)*(1-$DN387)*(1-$DO387)*(1-$DP387),
$DK387="сумм.",$DL387+$DM387+$DN387+$DO387+$DP387),
0)</f>
        <v/>
      </c>
      <c r="DR387" s="125">
        <f t="array" ref="DR387">
IFERROR(
_xlfn.IFS(
$BL387=0,
0,
$BL387&gt;0,
_xlfn.IFS($DK387="послед.",
$DJ387*(1-$DL387)*(1-$DM387)*(1-$DN387)*(1-$DO387)*(1-$DP387),
$DK387="сумм.",
$DJ387*(1-($DL387+$DM387+$DN387+$DO387+$DP387)))),0)</f>
        <v/>
      </c>
      <c r="DS387" s="125">
        <f t="array" ref="DS387">
IFERROR(_xlfn.IFS(
$DH387="день_1",
$DR387*$BL387/($AX387-$AW387+1)*AZ387*(DAY(EOMONTH(AZ$15,0))),
$DH387="день_2",
$DR387/30*MAX(MIN($AX387,EOMONTH(AZ$15,0))-MAX($AW387,AZ$15)+1,),
$DH387="раб.день",
$DR387/30*(IFERROR(
_xlfn.LET(_xlpm.VD,
CHOOSE(
{1;2;3;4;5;6;7;8;9;10;11;12;13;14;15;16;17;18},
45658,45659,45660,45661,45662,45663,45664,45665,45711,45724,45778,45779,45785,45786,45820,45821,45965,46022),
_xlfn.LET(_xlpm.DD,
MAX(MIN($AX387,EOMONTH(AZ$15,0))-MAX($AW387,AZ$15),),
_xlfn.IFS(
AND(MONTH($AW387)=MONTH(AZ$15),MONTH($AX387)&lt;&gt;MONTH(AZ$15)),
NETWORKDAYS.INTL($AW387,$AW387+_xlpm.DD,1,_xlpm.VD),
AND(MONTH($AW387)&lt;&gt;MONTH(AZ$15),MONTH($AX387)=MONTH(AZ$15)),
NETWORKDAYS.INTL(($AX387)-_xlpm.DD,$AX387,1,_xlpm.VD),
AND(MONTH($AW387)&lt;MONTH(AZ$15),MONTH($AX387)&gt;MONTH(AZ$15)),
NETWORKDAYS.INTL((EOMONTH(AZ$15-1,1))-_xlpm.DD,EOMONTH(AZ$15-1,1),1,_xlpm.VD),
AND(MONTH($AW387)=MONTH(AZ$15),MONTH($AX387)=MONTH(AZ$15)),
NETWORKDAYS.INTL($AW387,$AX387,1,_xlpm.VD)))),0)),
$DH387="месяц",
$DR387*AZ387,
$DH387="неделя",
$DR387*AZ387/7*(ROUNDUP((DAY(EOMONTH(AZ$15,0)))/4,0))),
0)</f>
        <v/>
      </c>
      <c r="DT387" s="125">
        <f t="array" ref="DT387">
IFERROR(_xlfn.IFS(
$DH387="день_1",
$DR387*$BL387/($AX387-$AW387+1)*BA387*(DAY(EOMONTH(BA$15,0))),
$DH387="день_2",
$DR387/30*MAX(MIN($AX387,EOMONTH(BA$15,0))-MAX($AW387,BA$15)+1,),
$DH387="раб.день",
$DR387/30*(IFERROR(
_xlfn.LET(_xlpm.VD,
CHOOSE(
{1;2;3;4;5;6;7;8;9;10;11;12;13;14;15;16;17;18},
45658,45659,45660,45661,45662,45663,45664,45665,45711,45724,45778,45779,45785,45786,45820,45821,45965,46022),
_xlfn.LET(_xlpm.DD,
MAX(MIN($AX387,EOMONTH(BA$15,0))-MAX($AW387,BA$15),),
_xlfn.IFS(
AND(MONTH($AW387)=MONTH(BA$15),MONTH($AX387)&lt;&gt;MONTH(BA$15)),
NETWORKDAYS.INTL($AW387,$AW387+_xlpm.DD,1,_xlpm.VD),
AND(MONTH($AW387)&lt;&gt;MONTH(BA$15),MONTH($AX387)=MONTH(BA$15)),
NETWORKDAYS.INTL(($AX387)-_xlpm.DD,$AX387,1,_xlpm.VD),
AND(MONTH($AW387)&lt;MONTH(BA$15),MONTH($AX387)&gt;MONTH(BA$15)),
NETWORKDAYS.INTL((EOMONTH(BA$15-1,1))-_xlpm.DD,EOMONTH(BA$15-1,1),1,_xlpm.VD),
AND(MONTH($AW387)=MONTH(BA$15),MONTH($AX387)=MONTH(BA$15)),
NETWORKDAYS.INTL($AW387,$AX387,1,_xlpm.VD)))),0)),
$DH387="месяц",
$DR387*BA387,
$DH387="неделя",
$DR387*BA387/7*(ROUNDUP((DAY(EOMONTH(BA$15,0)))/4,0))),
0)</f>
        <v/>
      </c>
      <c r="DU387" s="125">
        <f t="array" ref="DU387">
IFERROR(_xlfn.IFS(
$DH387="день_1",
$DR387*$BL387/($AX387-$AW387+1)*BB387*(DAY(EOMONTH(BB$15,0))),
$DH387="день_2",
$DR387/30*MAX(MIN($AX387,EOMONTH(BB$15,0))-MAX($AW387,BB$15)+1,),
$DH387="раб.день",
$DR387/30*(IFERROR(
_xlfn.LET(_xlpm.VD,
CHOOSE(
{1;2;3;4;5;6;7;8;9;10;11;12;13;14;15;16;17;18},
45658,45659,45660,45661,45662,45663,45664,45665,45711,45724,45778,45779,45785,45786,45820,45821,45965,46022),
_xlfn.LET(_xlpm.DD,
MAX(MIN($AX387,EOMONTH(BB$15,0))-MAX($AW387,BB$15),),
_xlfn.IFS(
AND(MONTH($AW387)=MONTH(BB$15),MONTH($AX387)&lt;&gt;MONTH(BB$15)),
NETWORKDAYS.INTL($AW387,$AW387+_xlpm.DD,1,_xlpm.VD),
AND(MONTH($AW387)&lt;&gt;MONTH(BB$15),MONTH($AX387)=MONTH(BB$15)),
NETWORKDAYS.INTL(($AX387)-_xlpm.DD,$AX387,1,_xlpm.VD),
AND(MONTH($AW387)&lt;MONTH(BB$15),MONTH($AX387)&gt;MONTH(BB$15)),
NETWORKDAYS.INTL((EOMONTH(BB$15-1,1))-_xlpm.DD,EOMONTH(BB$15-1,1),1,_xlpm.VD),
AND(MONTH($AW387)=MONTH(BB$15),MONTH($AX387)=MONTH(BB$15)),
NETWORKDAYS.INTL($AW387,$AX387,1,_xlpm.VD)))),0)),
$DH387="месяц",
$DR387*BB387,
$DH387="неделя",
$DR387*BB387/7*(ROUNDUP((DAY(EOMONTH(BB$15,0)))/4,0))),
0)</f>
        <v/>
      </c>
      <c r="DV387" s="125">
        <f t="array" ref="DV387">
IFERROR(_xlfn.IFS(
$DH387="день_1",
$DR387*$BL387/($AX387-$AW387+1)*BC387*(DAY(EOMONTH(BC$15,0))),
$DH387="день_2",
$DR387/30*MAX(MIN($AX387,EOMONTH(BC$15,0))-MAX($AW387,BC$15)+1,),
$DH387="раб.день",
$DR387/30*(IFERROR(
_xlfn.LET(_xlpm.VD,
CHOOSE(
{1;2;3;4;5;6;7;8;9;10;11;12;13;14;15;16;17;18},
45658,45659,45660,45661,45662,45663,45664,45665,45711,45724,45778,45779,45785,45786,45820,45821,45965,46022),
_xlfn.LET(_xlpm.DD,
MAX(MIN($AX387,EOMONTH(BC$15,0))-MAX($AW387,BC$15),),
_xlfn.IFS(
AND(MONTH($AW387)=MONTH(BC$15),MONTH($AX387)&lt;&gt;MONTH(BC$15)),
NETWORKDAYS.INTL($AW387,$AW387+_xlpm.DD,1,_xlpm.VD),
AND(MONTH($AW387)&lt;&gt;MONTH(BC$15),MONTH($AX387)=MONTH(BC$15)),
NETWORKDAYS.INTL(($AX387)-_xlpm.DD,$AX387,1,_xlpm.VD),
AND(MONTH($AW387)&lt;MONTH(BC$15),MONTH($AX387)&gt;MONTH(BC$15)),
NETWORKDAYS.INTL((EOMONTH(BC$15-1,1))-_xlpm.DD,EOMONTH(BC$15-1,1),1,_xlpm.VD),
AND(MONTH($AW387)=MONTH(BC$15),MONTH($AX387)=MONTH(BC$15)),
NETWORKDAYS.INTL($AW387,$AX387,1,_xlpm.VD)))),0)),
$DH387="месяц",
$DR387*BC387,
$DH387="неделя",
$DR387*BC387/7*(ROUNDUP((DAY(EOMONTH(BC$15,0)))/4,0))),
0)</f>
        <v/>
      </c>
      <c r="DW387" s="125">
        <f t="array" ref="DW387">
IFERROR(_xlfn.IFS(
$DH387="день_1",
$DR387*$BL387/($AX387-$AW387+1)*BD387*(DAY(EOMONTH(BD$15,0))),
$DH387="день_2",
$DR387/30*MAX(MIN($AX387,EOMONTH(BD$15,0))-MAX($AW387,BD$15)+1,),
$DH387="раб.день",
$DR387/30*(IFERROR(
_xlfn.LET(_xlpm.VD,
CHOOSE(
{1;2;3;4;5;6;7;8;9;10;11;12;13;14;15;16;17;18},
45658,45659,45660,45661,45662,45663,45664,45665,45711,45724,45778,45779,45785,45786,45820,45821,45965,46022),
_xlfn.LET(_xlpm.DD,
MAX(MIN($AX387,EOMONTH(BD$15,0))-MAX($AW387,BD$15),),
_xlfn.IFS(
AND(MONTH($AW387)=MONTH(BD$15),MONTH($AX387)&lt;&gt;MONTH(BD$15)),
NETWORKDAYS.INTL($AW387,$AW387+_xlpm.DD,1,_xlpm.VD),
AND(MONTH($AW387)&lt;&gt;MONTH(BD$15),MONTH($AX387)=MONTH(BD$15)),
NETWORKDAYS.INTL(($AX387)-_xlpm.DD,$AX387,1,_xlpm.VD),
AND(MONTH($AW387)&lt;MONTH(BD$15),MONTH($AX387)&gt;MONTH(BD$15)),
NETWORKDAYS.INTL((EOMONTH(BD$15-1,1))-_xlpm.DD,EOMONTH(BD$15-1,1),1,_xlpm.VD),
AND(MONTH($AW387)=MONTH(BD$15),MONTH($AX387)=MONTH(BD$15)),
NETWORKDAYS.INTL($AW387,$AX387,1,_xlpm.VD)))),0)),
$DH387="месяц",
$DR387*BD387,
$DH387="неделя",
$DR387*BD387/7*(ROUNDUP((DAY(EOMONTH(BD$15,0)))/4,0))),
0)</f>
        <v/>
      </c>
      <c r="DX387" s="125">
        <f t="array" ref="DX387">
IFERROR(_xlfn.IFS(
$DH387="день_1",
$DR387*$BL387/($AX387-$AW387+1)*BE387*(DAY(EOMONTH(BE$15,0))),
$DH387="день_2",
$DR387/30*MAX(MIN($AX387,EOMONTH(BE$15,0))-MAX($AW387,BE$15)+1,),
$DH387="раб.день",
$DR387/30*(IFERROR(
_xlfn.LET(_xlpm.VD,
CHOOSE(
{1;2;3;4;5;6;7;8;9;10;11;12;13;14;15;16;17;18},
45658,45659,45660,45661,45662,45663,45664,45665,45711,45724,45778,45779,45785,45786,45820,45821,45965,46022),
_xlfn.LET(_xlpm.DD,
MAX(MIN($AX387,EOMONTH(BE$15,0))-MAX($AW387,BE$15),),
_xlfn.IFS(
AND(MONTH($AW387)=MONTH(BE$15),MONTH($AX387)&lt;&gt;MONTH(BE$15)),
NETWORKDAYS.INTL($AW387,$AW387+_xlpm.DD,1,_xlpm.VD),
AND(MONTH($AW387)&lt;&gt;MONTH(BE$15),MONTH($AX387)=MONTH(BE$15)),
NETWORKDAYS.INTL(($AX387)-_xlpm.DD,$AX387,1,_xlpm.VD),
AND(MONTH($AW387)&lt;MONTH(BE$15),MONTH($AX387)&gt;MONTH(BE$15)),
NETWORKDAYS.INTL((EOMONTH(BE$15-1,1))-_xlpm.DD,EOMONTH(BE$15-1,1),1,_xlpm.VD),
AND(MONTH($AW387)=MONTH(BE$15),MONTH($AX387)=MONTH(BE$15)),
NETWORKDAYS.INTL($AW387,$AX387,1,_xlpm.VD)))),0)),
$DH387="месяц",
$DR387*BE387,
$DH387="неделя",
$DR387*BE387/7*(ROUNDUP((DAY(EOMONTH(BE$15,0)))/4,0))),
0)</f>
        <v/>
      </c>
      <c r="DY387" s="125">
        <f t="array" ref="DY387">
IFERROR(_xlfn.IFS(
$DH387="день_1",
$DR387*$BL387/($AX387-$AW387+1)*BF387*(DAY(EOMONTH(BF$15,0))),
$DH387="день_2",
$DR387/30*MAX(MIN($AX387,EOMONTH(BF$15,0))-MAX($AW387,BF$15)+1,),
$DH387="раб.день",
$DR387/30*(IFERROR(
_xlfn.LET(_xlpm.VD,
CHOOSE(
{1;2;3;4;5;6;7;8;9;10;11;12;13;14;15;16;17;18},
45658,45659,45660,45661,45662,45663,45664,45665,45711,45724,45778,45779,45785,45786,45820,45821,45965,46022),
_xlfn.LET(_xlpm.DD,
MAX(MIN($AX387,EOMONTH(BF$15,0))-MAX($AW387,BF$15),),
_xlfn.IFS(
AND(MONTH($AW387)=MONTH(BF$15),MONTH($AX387)&lt;&gt;MONTH(BF$15)),
NETWORKDAYS.INTL($AW387,$AW387+_xlpm.DD,1,_xlpm.VD),
AND(MONTH($AW387)&lt;&gt;MONTH(BF$15),MONTH($AX387)=MONTH(BF$15)),
NETWORKDAYS.INTL(($AX387)-_xlpm.DD,$AX387,1,_xlpm.VD),
AND(MONTH($AW387)&lt;MONTH(BF$15),MONTH($AX387)&gt;MONTH(BF$15)),
NETWORKDAYS.INTL((EOMONTH(BF$15-1,1))-_xlpm.DD,EOMONTH(BF$15-1,1),1,_xlpm.VD),
AND(MONTH($AW387)=MONTH(BF$15),MONTH($AX387)=MONTH(BF$15)),
NETWORKDAYS.INTL($AW387,$AX387,1,_xlpm.VD)))),0)),
$DH387="месяц",
$DR387*BF387,
$DH387="неделя",
$DR387*BF387/7*(ROUNDUP((DAY(EOMONTH(BF$15,0)))/4,0))),
0)</f>
        <v/>
      </c>
      <c r="DZ387" s="125">
        <f t="array" ref="DZ387">
IFERROR(_xlfn.IFS(
$DH387="день_1",
$DR387*$BL387/($AX387-$AW387+1)*BG387*(DAY(EOMONTH(BG$15,0))),
$DH387="день_2",
$DR387/30*MAX(MIN($AX387,EOMONTH(BG$15,0))-MAX($AW387,BG$15)+1,),
$DH387="раб.день",
$DR387/30*(IFERROR(
_xlfn.LET(_xlpm.VD,
CHOOSE(
{1;2;3;4;5;6;7;8;9;10;11;12;13;14;15;16;17;18},
45658,45659,45660,45661,45662,45663,45664,45665,45711,45724,45778,45779,45785,45786,45820,45821,45965,46022),
_xlfn.LET(_xlpm.DD,
MAX(MIN($AX387,EOMONTH(BG$15,0))-MAX($AW387,BG$15),),
_xlfn.IFS(
AND(MONTH($AW387)=MONTH(BG$15),MONTH($AX387)&lt;&gt;MONTH(BG$15)),
NETWORKDAYS.INTL($AW387,$AW387+_xlpm.DD,1,_xlpm.VD),
AND(MONTH($AW387)&lt;&gt;MONTH(BG$15),MONTH($AX387)=MONTH(BG$15)),
NETWORKDAYS.INTL(($AX387)-_xlpm.DD,$AX387,1,_xlpm.VD),
AND(MONTH($AW387)&lt;MONTH(BG$15),MONTH($AX387)&gt;MONTH(BG$15)),
NETWORKDAYS.INTL((EOMONTH(BG$15-1,1))-_xlpm.DD,EOMONTH(BG$15-1,1),1,_xlpm.VD),
AND(MONTH($AW387)=MONTH(BG$15),MONTH($AX387)=MONTH(BG$15)),
NETWORKDAYS.INTL($AW387,$AX387,1,_xlpm.VD)))),0)),
$DH387="месяц",
$DR387*BG387,
$DH387="неделя",
$DR387*BG387/7*(ROUNDUP((DAY(EOMONTH(BG$15,0)))/4,0))),
0)</f>
        <v/>
      </c>
      <c r="EA387" s="125">
        <f t="array" ref="EA387">
IFERROR(_xlfn.IFS(
$DH387="день_1",
$DR387*$BL387/($AX387-$AW387+1)*BH387*(DAY(EOMONTH(BH$15,0))),
$DH387="день_2",
$DR387/30*MAX(MIN($AX387,EOMONTH(BH$15,0))-MAX($AW387,BH$15)+1,),
$DH387="раб.день",
$DR387/30*(IFERROR(
_xlfn.LET(_xlpm.VD,
CHOOSE(
{1;2;3;4;5;6;7;8;9;10;11;12;13;14;15;16;17;18},
45658,45659,45660,45661,45662,45663,45664,45665,45711,45724,45778,45779,45785,45786,45820,45821,45965,46022),
_xlfn.LET(_xlpm.DD,
MAX(MIN($AX387,EOMONTH(BH$15,0))-MAX($AW387,BH$15),),
_xlfn.IFS(
AND(MONTH($AW387)=MONTH(BH$15),MONTH($AX387)&lt;&gt;MONTH(BH$15)),
NETWORKDAYS.INTL($AW387,$AW387+_xlpm.DD,1,_xlpm.VD),
AND(MONTH($AW387)&lt;&gt;MONTH(BH$15),MONTH($AX387)=MONTH(BH$15)),
NETWORKDAYS.INTL(($AX387)-_xlpm.DD,$AX387,1,_xlpm.VD),
AND(MONTH($AW387)&lt;MONTH(BH$15),MONTH($AX387)&gt;MONTH(BH$15)),
NETWORKDAYS.INTL((EOMONTH(BH$15-1,1))-_xlpm.DD,EOMONTH(BH$15-1,1),1,_xlpm.VD),
AND(MONTH($AW387)=MONTH(BH$15),MONTH($AX387)=MONTH(BH$15)),
NETWORKDAYS.INTL($AW387,$AX387,1,_xlpm.VD)))),0)),
$DH387="месяц",
$DR387*BH387,
$DH387="неделя",
$DR387*BH387/7*(ROUNDUP((DAY(EOMONTH(BH$15,0)))/4,0))),
0)</f>
        <v/>
      </c>
      <c r="EB387" s="125">
        <f t="array" ref="EB387">
IFERROR(_xlfn.IFS(
$DH387="день_1",
$DR387*$BL387/($AX387-$AW387+1)*BI387*(DAY(EOMONTH(BI$15,0))),
$DH387="день_2",
$DR387/30*MAX(MIN($AX387,EOMONTH(BI$15,0))-MAX($AW387,BI$15)+1,),
$DH387="раб.день",
$DR387/30*(IFERROR(
_xlfn.LET(_xlpm.VD,
CHOOSE(
{1;2;3;4;5;6;7;8;9;10;11;12;13;14;15;16;17;18},
45658,45659,45660,45661,45662,45663,45664,45665,45711,45724,45778,45779,45785,45786,45820,45821,45965,46022),
_xlfn.LET(_xlpm.DD,
MAX(MIN($AX387,EOMONTH(BI$15,0))-MAX($AW387,BI$15),),
_xlfn.IFS(
AND(MONTH($AW387)=MONTH(BI$15),MONTH($AX387)&lt;&gt;MONTH(BI$15)),
NETWORKDAYS.INTL($AW387,$AW387+_xlpm.DD,1,_xlpm.VD),
AND(MONTH($AW387)&lt;&gt;MONTH(BI$15),MONTH($AX387)=MONTH(BI$15)),
NETWORKDAYS.INTL(($AX387)-_xlpm.DD,$AX387,1,_xlpm.VD),
AND(MONTH($AW387)&lt;MONTH(BI$15),MONTH($AX387)&gt;MONTH(BI$15)),
NETWORKDAYS.INTL((EOMONTH(BI$15-1,1))-_xlpm.DD,EOMONTH(BI$15-1,1),1,_xlpm.VD),
AND(MONTH($AW387)=MONTH(BI$15),MONTH($AX387)=MONTH(BI$15)),
NETWORKDAYS.INTL($AW387,$AX387,1,_xlpm.VD)))),0)),
$DH387="месяц",
$DR387*BI387,
$DH387="неделя",
$DR387*BI387/7*(ROUNDUP((DAY(EOMONTH(BI$15,0)))/4,0))),
0)</f>
        <v/>
      </c>
      <c r="EC387" s="125">
        <f t="array" ref="EC387">
IFERROR(_xlfn.IFS(
$DH387="день_1",
$DR387*$BL387/($AX387-$AW387+1)*BJ387*(DAY(EOMONTH(BJ$15,0))),
$DH387="день_2",
$DR387/30*MAX(MIN($AX387,EOMONTH(BJ$15,0))-MAX($AW387,BJ$15)+1,),
$DH387="раб.день",
$DR387/30*(IFERROR(
_xlfn.LET(_xlpm.VD,
CHOOSE(
{1;2;3;4;5;6;7;8;9;10;11;12;13;14;15;16;17;18},
45658,45659,45660,45661,45662,45663,45664,45665,45711,45724,45778,45779,45785,45786,45820,45821,45965,46022),
_xlfn.LET(_xlpm.DD,
MAX(MIN($AX387,EOMONTH(BJ$15,0))-MAX($AW387,BJ$15),),
_xlfn.IFS(
AND(MONTH($AW387)=MONTH(BJ$15),MONTH($AX387)&lt;&gt;MONTH(BJ$15)),
NETWORKDAYS.INTL($AW387,$AW387+_xlpm.DD,1,_xlpm.VD),
AND(MONTH($AW387)&lt;&gt;MONTH(BJ$15),MONTH($AX387)=MONTH(BJ$15)),
NETWORKDAYS.INTL(($AX387)-_xlpm.DD,$AX387,1,_xlpm.VD),
AND(MONTH($AW387)&lt;MONTH(BJ$15),MONTH($AX387)&gt;MONTH(BJ$15)),
NETWORKDAYS.INTL((EOMONTH(BJ$15-1,1))-_xlpm.DD,EOMONTH(BJ$15-1,1),1,_xlpm.VD),
AND(MONTH($AW387)=MONTH(BJ$15),MONTH($AX387)=MONTH(BJ$15)),
NETWORKDAYS.INTL($AW387,$AX387,1,_xlpm.VD)))),0)),
$DH387="месяц",
$DR387*BJ387,
$DH387="неделя",
$DR387*BJ387/7*(ROUNDUP((DAY(EOMONTH(BJ$15,0)))/4,0))),
0)</f>
        <v/>
      </c>
      <c r="ED387" s="125">
        <f t="array" ref="ED387">
IFERROR(_xlfn.IFS(
$DH387="день_1",
$DR387*$BL387/($AX387-$AW387+1)*BK387*(DAY(EOMONTH(BK$15,0))),
$DH387="день_2",
$DR387/30*MAX(MIN($AX387,EOMONTH(BK$15,0))-MAX($AW387,BK$15)+1,),
$DH387="раб.день",
$DR387/30*(IFERROR(
_xlfn.LET(_xlpm.VD,
CHOOSE(
{1;2;3;4;5;6;7;8;9;10;11;12;13;14;15;16;17;18},
45658,45659,45660,45661,45662,45663,45664,45665,45711,45724,45778,45779,45785,45786,45820,45821,45965,46022),
_xlfn.LET(_xlpm.DD,
MAX(MIN($AX387,EOMONTH(BK$15,0))-MAX($AW387,BK$15),),
_xlfn.IFS(
AND(MONTH($AW387)=MONTH(BK$15),MONTH($AX387)&lt;&gt;MONTH(BK$15)),
NETWORKDAYS.INTL($AW387,$AW387+_xlpm.DD,1,_xlpm.VD),
AND(MONTH($AW387)&lt;&gt;MONTH(BK$15),MONTH($AX387)=MONTH(BK$15)),
NETWORKDAYS.INTL(($AX387)-_xlpm.DD,$AX387,1,_xlpm.VD),
AND(MONTH($AW387)&lt;MONTH(BK$15),MONTH($AX387)&gt;MONTH(BK$15)),
NETWORKDAYS.INTL((EOMONTH(BK$15-1,1))-_xlpm.DD,EOMONTH(BK$15-1,1),1,_xlpm.VD),
AND(MONTH($AW387)=MONTH(BK$15),MONTH($AX387)=MONTH(BK$15)),
NETWORKDAYS.INTL($AW387,$AX387,1,_xlpm.VD)))),0)),
$DH387="месяц",
$DR387*BK387,
$DH387="неделя",
$DR387*BK387/7*(ROUNDUP((DAY(EOMONTH(BK$15,0)))/4,0))),
0)</f>
        <v/>
      </c>
      <c r="EE387" s="125">
        <f>SUM($DS387,$DT387,$DU387,$DV387,$DW387,$DX387,$DY387,$DZ387,$EA387,$EB387,$EC387,$ED387)</f>
        <v/>
      </c>
      <c r="EF387" s="125">
        <f>IFERROR(ROUND($EE387*(1+$EP387),2),0)</f>
        <v/>
      </c>
      <c r="EG387" s="128" t="n">
        <v>1</v>
      </c>
      <c r="EH387" s="126" t="n">
        <v>0</v>
      </c>
      <c r="EI387" s="126">
        <f>ROUND(SUM($EH387:$EH387)*SUM($AB387:$AB387)*$EG387,2)</f>
        <v/>
      </c>
      <c r="EJ387" s="126">
        <f>ROUND($EI387*(1+$EP387),2)</f>
        <v/>
      </c>
      <c r="EK387" s="126" t="n">
        <v>0</v>
      </c>
      <c r="EL387" s="126">
        <f>ROUND(SUM($EK387:$EK387)*SUM($AB387:$AB387)*$EG387,2)</f>
        <v/>
      </c>
      <c r="EM387" s="126">
        <f>ROUND($EL387*(1+$EP387),2)</f>
        <v/>
      </c>
      <c r="EN387" s="126">
        <f>SUM($EE387,$EI387,$EL387)</f>
        <v/>
      </c>
      <c r="EO387" s="126">
        <f>SUM($EF387,$EJ387,$EM387)</f>
        <v/>
      </c>
      <c r="EP387" s="59" t="inlineStr">
        <is>
          <t>20%</t>
        </is>
      </c>
      <c r="EQ387" s="59" t="n"/>
      <c r="ER387" s="60">
        <f t="array" ref="ER387">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MATCH(ES387,
{"AMS";"RussOutdoor";"HD Outdoor";"Ingroup";"IQ";"Ledproduction";"LisChannel";"Logic";"Media-PPL";"NovikovTV | НовиковТВ";"SMA";"SOK";"КрокусТВ | CrocusTV | IndoorTV";"Сити";"ТЯК Москва"},
0)),"")</f>
        <v/>
      </c>
      <c r="ES387" s="60" t="n"/>
      <c r="ET387" s="60">
        <f t="array" ref="ET387">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MATCH(ES387,
{"AMS";"RussOutdoor";"HD Outdoor";"Ingroup";"IQ";"Ledproduction";"LisChannel";"Logic";"Media-PPL";"NovikovTV | НовиковТВ";"SMA";"SOK";"КрокусТВ | CrocusTV | IndoorTV";"Сити";"ТЯК Москва"},
0)),"")</f>
        <v/>
      </c>
      <c r="EU387" s="60" t="n"/>
      <c r="EV387" s="60" t="n"/>
      <c r="EX387" s="110">
        <f t="array" ref="EX387">
($AR387/30
+N("ТРАФИК ПЛОЩАДКИ"))*
(IFERROR(
_xlfn.LET(
_xlpm.GPR,
HLOOKUP($L387,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(MATCH($T387,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IF($Q387="цифровой",_xlpm.GPR/$AG387,_xlpm.GPR/60)),
0)
+N("DWELL TIME"))*
(IF($AB387=0,0,IF($AB387=1,0.3,IF($AB387=2,0.5,IF($AB387&gt;2,1))))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_xlfn.IFS($AC387="да",1.2,$AC387="нет",1)*
_xlfn.IFS($AD387="да",1.2,$AD387="нет",1)*
IF(R387="статический",1,1.2)*
$X387*
INDEX(
{1.2;1;1.2;1.2;1;1.2;1.2;1.2;1.2;1.2;1.2;1;1.2;1.2;1.2;1.2;1;1;1.2;1.2;1.2;1;1;1;1;1.2;1.2;1.2;1.2;1;1;1;1;1.2;1.2;1.2;1.2;1.2;1.2;1.2;1.2;1;1;1.2;1;1;1;1;1.5;1;1;1.5;1.5;1.2},
MATCH($Q387,_xlpm.MI,0)))&gt;{0.02;0.04;0.06;0.1;0.2;0.4;0.6;0.8;1;2;4;6})),
{0;1;2;3;4;5;6;7;8;9;10;11;12},
0)))
+N("КОЭФФИЦИЕНТ КОНТАКТА"))))*
(_xlfn.IFS($X387&lt;0.1,$X387/1000,$X387&gt;25,5.2,AND($X387&gt;=0.1,$X387&lt;=25),(($X387*2+0.1)/10)*($X387/10)))*
IFERROR((_xlfn.LET(
_xlpm.MA,
{0;0.8;0.85;0.9;0.95;1},
_xlpm.MAA,
{0;1;2;3;4;5},
INDEX(_xlpm.MA,MATCH(SUMPRODUCT(--((IF(ROUND(_xlpm.MAA,1)&gt;5,5,ROUND($AB387,1)))&gt;{0;1;2;3;4;5})),_xlpm.MAA,0)))
+N("КОЭФФИЦИЕНТ КОЛ-ВО КОНСТРУКЦИЙ")),1)*
$AB387,0))*
(IF($Q387="цифровой",$AG387/15*$AI387,1)
+N("ДЛЯ ЦИФРЫ"))</f>
        <v/>
      </c>
      <c r="EY387" s="110">
        <f>IFERROR(EX387*AY387,0)</f>
        <v/>
      </c>
      <c r="EZ387" s="131">
        <f>IFERROR(DP387/EY387*1000,0)</f>
        <v/>
      </c>
      <c r="FA387" s="112">
        <f>IFERROR(FC387/FB387,0)</f>
        <v/>
      </c>
      <c r="FB387" s="112">
        <f>IFERROR((FC387/(EY387/FF387*#REF!))*0.825,0)</f>
        <v/>
      </c>
      <c r="FC387" s="112">
        <f>IFERROR(((EX387*30/AR387)*100)/30,0)</f>
        <v/>
      </c>
      <c r="FD387" s="112">
        <f>IFERROR(EY387/G387*100%,0)</f>
        <v/>
      </c>
      <c r="FE387" s="112">
        <f>IFERROR(FD387/FC387*100%,0)</f>
        <v/>
      </c>
      <c r="FF387" s="110">
        <f>IFERROR(AR387/30*AY387,0)</f>
        <v/>
      </c>
    </row>
    <row r="388" ht="13" customHeight="1">
      <c r="A388" s="59" t="n"/>
      <c r="B388" s="60" t="n"/>
      <c r="C388" s="60" t="n"/>
      <c r="D388" s="60">
        <f t="array" ref="D388">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MATCH($E388,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88" s="60">
        <f t="array" ref="E388">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MATCH($F388,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88" s="60" t="inlineStr"/>
      <c r="G388" s="60" t="n"/>
      <c r="H388" s="60">
        <f t="array" ref="H388">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MATCH($I388,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88" s="60" t="n"/>
      <c r="J388" s="60" t="n"/>
      <c r="K388" s="60" t="n"/>
      <c r="L388" s="60" t="n"/>
      <c r="M388" s="60" t="n"/>
      <c r="N388" s="60" t="n"/>
      <c r="O388" s="60" t="n"/>
      <c r="P388" s="60">
        <f t="array" ref="P388">
_xlfn.IFS(
ISNUMBER(MATCH($Q388,{"шелфбаннер","разделитель","монетница","чековая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ISNUMBER(MATCH($Q388,{"LED/LCD","видеокулер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ISNUMBER(MATCH($Q388,{"автомобиль","машина","выставочное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ISNUMBER(MATCH($Q388,{"билборд","лифтовая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ISNUMBER(MATCH($Q388,{"навигация","подвесной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ISNUMBER(MATCH($Q388,{"движущаяся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ISNUMBER(MATCH($Q388,{"каталог","журнал"},)),
"Пресса",
$Q388="","")</f>
        <v/>
      </c>
      <c r="Q388" s="60" t="n"/>
      <c r="R388" s="60">
        <f t="array" ref="R388">
IFERROR(
_xlfn.IFS(
OR(ISNUMBER(MATCH($Q388,{"экспозиция","макет","стенд","автостенд","авто стенд","выставочное пространство","выставочные стенды","модульные выставочные стенды","3Д конструкция","3D конструкция"},)),P388="Экспонирование"),
"нестандартный",
ISNUMBER(MATCH($Q388,{"скроллер","призматрон"},)),
"динамический",
$P388="Видео",
"цифровой",
OR($P388="Пресса",$P388="Щит",$P388="POSm",$P388="Подвес",$P388="Брендирование/оклейка"),
"статический"),"")</f>
        <v/>
      </c>
      <c r="S388" s="59" t="n"/>
      <c r="T388" s="60" t="n"/>
      <c r="U388" s="60" t="n"/>
      <c r="V388" s="60">
        <f>
IF(P388="Видео",
"цифровой постер/ролик",
IF(ISNUMBER(MATCH(Q388,{"короб световой","короб световой | лайтбокс","короб световой | кристалайт","лайтбокс","лайт бокс","кристалайт","LB","lightbox"},)),
"бэклит",
IF(P388="Брендирование/оклейка",
"перфарированная пленка/самоклейка",
IF(P388="Экспонирование",
"под запрос",
IF(P388="Подвес",
"баннер/ткань",
"")))))</f>
        <v/>
      </c>
      <c r="W388" s="59" t="n"/>
      <c r="X388" s="59" t="n"/>
      <c r="Y388" s="59" t="n"/>
      <c r="Z388" s="61" t="n"/>
      <c r="AA388" s="61" t="n"/>
      <c r="AB388" s="61">
        <f>IF(BL388&gt;0,Z388,0)</f>
        <v/>
      </c>
      <c r="AC388" s="59" t="n"/>
      <c r="AD388" s="59" t="n"/>
      <c r="AE388" s="59" t="n"/>
      <c r="AF388" s="59" t="n"/>
      <c r="AG388" s="59" t="n"/>
      <c r="AH388" s="59" t="n"/>
      <c r="AI388" s="59" t="n"/>
      <c r="AJ388" s="59" t="n"/>
      <c r="AK388" s="59" t="n"/>
      <c r="AL388" s="62">
        <f>IFERROR(IF(OR(R388="статический",R388="динамический",R388="нестандартный",R388="",R388=""),"-",IF(AND(AH388="-",AI388="-"),"-",AK388*3600/AH388*AI388)),"-")</f>
        <v/>
      </c>
      <c r="AM388" s="62">
        <f>IFERROR(IF(OR(R388="статический",R388="динамический",R388="",R388="", R388="BTL",R388="нестандартный"),"-",AG388*AI388*AL388/60),"-")</f>
        <v/>
      </c>
      <c r="AN388" s="63">
        <f>IFERROR(IF(AH388="","-",AG388*AI388/AH388),"-")</f>
        <v/>
      </c>
      <c r="AO388" s="59">
        <f>IFERROR(IF(OR($R388="статический",$R388="динамический",$R388="",$R388="",$R388="BTL",$R388="нестандартный"),"-",$AL388*$AY388),"-")</f>
        <v/>
      </c>
      <c r="AP388" s="62">
        <f>IFERROR(IF(OR($R388="статический",$R388="динамический",$R388="",$R388="",$R388="BTL",$R388="нестандартный"),"-",$AM388*AY388),"-")</f>
        <v/>
      </c>
      <c r="AQ388" s="64" t="n"/>
      <c r="AR388" s="61" t="n"/>
      <c r="AS388" s="61" t="n"/>
      <c r="AT388" s="61" t="n"/>
      <c r="AU388" s="65" t="n"/>
      <c r="AV388" s="124">
        <f>IFERROR(DR388/AT388*1000,"n/a")</f>
        <v/>
      </c>
      <c r="AW388" s="67" t="n"/>
      <c r="AX388" s="67" t="n"/>
      <c r="AY388" s="43">
        <f>IFERROR(IF(OR($AW388="",$AX388=""),"",_xlfn.DAYS($AX388+1,$AW388)),"")</f>
        <v/>
      </c>
      <c r="AZ388" s="68">
        <f t="array" ref="AZ388">
_xlfn.LET(_xlpm.COEFF,
IF($AW388+$AX388=0,0,IF(MAX(MIN($AX388,EOMONTH(AZ$15,0))-MAX($AW388,AZ$15)+1,)&gt;0,1,0)),
_xlfn.IFS(
$ES388="LisChannel",
_xlpm.COEFF*
INDEX({1;1;1.2;1.2;1;1;1;1;1.2;1.2;1.2;1.2},
MATCH(MONTH(AZ$15),
{1,2,3,4,5,6,7,8,9,10,11,12})),
CONCATENATE($ES388," ",$L388)="RussOutdoor метро",
_xlpm.COEFF*
INDEX({0.8;0.9;1.1;1.1;1;1;1;1;1.1;1.1;1.1;1.1},
MATCH(MONTH(AZ$15),
{1,2,3,4,5,6,7,8,9,10,11,12})),
$ES388&lt;&gt;"LisChannel",
_xlpm.COEFF,
$ES388&lt;&gt;"RussOutdoor",
_xlpm.COEFF))</f>
        <v/>
      </c>
      <c r="BA388" s="68">
        <f t="array" ref="BA388">
_xlfn.LET(_xlpm.COEFF,
IF($AW388+$AX388=0,0,IF(MAX(MIN($AX388,EOMONTH(BA$15,0))-MAX($AW388,BA$15)+1,)&gt;0,1,0)),
_xlfn.IFS(
$ES388="LisChannel",
_xlpm.COEFF*
INDEX({1;1;1.2;1.2;1;1;1;1;1.2;1.2;1.2;1.2},
MATCH(MONTH(BA$15),
{1,2,3,4,5,6,7,8,9,10,11,12})),
CONCATENATE($ES388," ",$L388)="RussOutdoor метро",
_xlpm.COEFF*
INDEX({0.8;0.9;1.1;1.1;1;1;1;1;1.1;1.1;1.1;1.1},
MATCH(MONTH(BA$15),
{1,2,3,4,5,6,7,8,9,10,11,12})),
$ES388&lt;&gt;"LisChannel",
_xlpm.COEFF,
$ES388&lt;&gt;"RussOutdoor",
_xlpm.COEFF))</f>
        <v/>
      </c>
      <c r="BB388" s="68">
        <f t="array" ref="BB388">
_xlfn.LET(_xlpm.COEFF,
IF($AW388+$AX388=0,0,IF(MAX(MIN($AX388,EOMONTH(BB$15,0))-MAX($AW388,BB$15)+1,)&gt;0,1,0)),
_xlfn.IFS(
$ES388="LisChannel",
_xlpm.COEFF*
INDEX({1;1;1.2;1.2;1;1;1;1;1.2;1.2;1.2;1.2},
MATCH(MONTH(BB$15),
{1,2,3,4,5,6,7,8,9,10,11,12})),
CONCATENATE($ES388," ",$L388)="RussOutdoor метро",
_xlpm.COEFF*
INDEX({0.8;0.9;1.1;1.1;1;1;1;1;1.1;1.1;1.1;1.1},
MATCH(MONTH(BB$15),
{1,2,3,4,5,6,7,8,9,10,11,12})),
$ES388&lt;&gt;"LisChannel",
_xlpm.COEFF,
$ES388&lt;&gt;"RussOutdoor",
_xlpm.COEFF))</f>
        <v/>
      </c>
      <c r="BC388" s="68">
        <f t="array" ref="BC388">
_xlfn.LET(_xlpm.COEFF,
IF($AW388+$AX388=0,0,IF(MAX(MIN($AX388,EOMONTH(BC$15,0))-MAX($AW388,BC$15)+1,)&gt;0,1,0)),
_xlfn.IFS(
$ES388="LisChannel",
_xlpm.COEFF*
INDEX({1;1;1.2;1.2;1;1;1;1;1.2;1.2;1.2;1.2},
MATCH(MONTH(BC$15),
{1,2,3,4,5,6,7,8,9,10,11,12})),
CONCATENATE($ES388," ",$L388)="RussOutdoor метро",
_xlpm.COEFF*
INDEX({0.8;0.9;1.1;1.1;1;1;1;1;1.1;1.1;1.1;1.1},
MATCH(MONTH(BC$15),
{1,2,3,4,5,6,7,8,9,10,11,12})),
$ES388&lt;&gt;"LisChannel",
_xlpm.COEFF,
$ES388&lt;&gt;"RussOutdoor",
_xlpm.COEFF))</f>
        <v/>
      </c>
      <c r="BD388" s="68">
        <f t="array" ref="BD388">
_xlfn.LET(_xlpm.COEFF,
IF($AW388+$AX388=0,0,IF(MAX(MIN($AX388,EOMONTH(BD$15,0))-MAX($AW388,BD$15)+1,)&gt;0,1,0)),
_xlfn.IFS(
$ES388="LisChannel",
_xlpm.COEFF*
INDEX({1;1;1.2;1.2;1;1;1;1;1.2;1.2;1.2;1.2},
MATCH(MONTH(BD$15),
{1,2,3,4,5,6,7,8,9,10,11,12})),
CONCATENATE($ES388," ",$L388)="RussOutdoor метро",
_xlpm.COEFF*
INDEX({0.8;0.9;1.1;1.1;1;1;1;1;1.1;1.1;1.1;1.1},
MATCH(MONTH(BD$15),
{1,2,3,4,5,6,7,8,9,10,11,12})),
$ES388&lt;&gt;"LisChannel",
_xlpm.COEFF,
$ES388&lt;&gt;"RussOutdoor",
_xlpm.COEFF))</f>
        <v/>
      </c>
      <c r="BE388" s="68">
        <f t="array" ref="BE388">
_xlfn.LET(_xlpm.COEFF,
IF($AW388+$AX388=0,0,IF(MAX(MIN($AX388,EOMONTH(BE$15,0))-MAX($AW388,BE$15)+1,)&gt;0,1,0)),
_xlfn.IFS(
$ES388="LisChannel",
_xlpm.COEFF*
INDEX({1;1;1.2;1.2;1;1;1;1;1.2;1.2;1.2;1.2},
MATCH(MONTH(BE$15),
{1,2,3,4,5,6,7,8,9,10,11,12})),
CONCATENATE($ES388," ",$L388)="RussOutdoor метро",
_xlpm.COEFF*
INDEX({0.8;0.9;1.1;1.1;1;1;1;1;1.1;1.1;1.1;1.1},
MATCH(MONTH(BE$15),
{1,2,3,4,5,6,7,8,9,10,11,12})),
$ES388&lt;&gt;"LisChannel",
_xlpm.COEFF,
$ES388&lt;&gt;"RussOutdoor",
_xlpm.COEFF))</f>
        <v/>
      </c>
      <c r="BF388" s="68">
        <f t="array" ref="BF388">
_xlfn.LET(_xlpm.COEFF,
IF($AW388+$AX388=0,0,IF(MAX(MIN($AX388,EOMONTH(BF$15,0))-MAX($AW388,BF$15)+1,)&gt;0,1,0)),
_xlfn.IFS(
$ES388="LisChannel",
_xlpm.COEFF*
INDEX({1;1;1.2;1.2;1;1;1;1;1.2;1.2;1.2;1.2},
MATCH(MONTH(BF$15),
{1,2,3,4,5,6,7,8,9,10,11,12})),
CONCATENATE($ES388," ",$L388)="RussOutdoor метро",
_xlpm.COEFF*
INDEX({0.8;0.9;1.1;1.1;1;1;1;1;1.1;1.1;1.1;1.1},
MATCH(MONTH(BF$15),
{1,2,3,4,5,6,7,8,9,10,11,12})),
$ES388&lt;&gt;"LisChannel",
_xlpm.COEFF,
$ES388&lt;&gt;"RussOutdoor",
_xlpm.COEFF))</f>
        <v/>
      </c>
      <c r="BG388" s="68">
        <f t="array" ref="BG388">
_xlfn.LET(_xlpm.COEFF,
IF($AW388+$AX388=0,0,IF(MAX(MIN($AX388,EOMONTH(BG$15,0))-MAX($AW388,BG$15)+1,)&gt;0,1,0)),
_xlfn.IFS(
$ES388="LisChannel",
_xlpm.COEFF*
INDEX({1;1;1.2;1.2;1;1;1;1;1.2;1.2;1.2;1.2},
MATCH(MONTH(BG$15),
{1,2,3,4,5,6,7,8,9,10,11,12})),
CONCATENATE($ES388," ",$L388)="RussOutdoor метро",
_xlpm.COEFF*
INDEX({0.8;0.9;1.1;1.1;1;1;1;1;1.1;1.1;1.1;1.1},
MATCH(MONTH(BG$15),
{1,2,3,4,5,6,7,8,9,10,11,12})),
$ES388&lt;&gt;"LisChannel",
_xlpm.COEFF,
$ES388&lt;&gt;"RussOutdoor",
_xlpm.COEFF))</f>
        <v/>
      </c>
      <c r="BH388" s="68">
        <f t="array" ref="BH388">
_xlfn.LET(_xlpm.COEFF,
IF($AW388+$AX388=0,0,IF(MAX(MIN($AX388,EOMONTH(BH$15,0))-MAX($AW388,BH$15)+1,)&gt;0,1,0)),
_xlfn.IFS(
$ES388="LisChannel",
_xlpm.COEFF*
INDEX({1;1;1.2;1.2;1;1;1;1;1.2;1.2;1.2;1.2},
MATCH(MONTH(BH$15),
{1,2,3,4,5,6,7,8,9,10,11,12})),
CONCATENATE($ES388," ",$L388)="RussOutdoor метро",
_xlpm.COEFF*
INDEX({0.8;0.9;1.1;1.1;1;1;1;1;1.1;1.1;1.1;1.1},
MATCH(MONTH(BH$15),
{1,2,3,4,5,6,7,8,9,10,11,12})),
$ES388&lt;&gt;"LisChannel",
_xlpm.COEFF,
$ES388&lt;&gt;"RussOutdoor",
_xlpm.COEFF))</f>
        <v/>
      </c>
      <c r="BI388" s="68">
        <f t="array" ref="BI388">
_xlfn.LET(_xlpm.COEFF,
IF($AW388+$AX388=0,0,IF(MAX(MIN($AX388,EOMONTH(BI$15,0))-MAX($AW388,BI$15)+1,)&gt;0,1,0)),
_xlfn.IFS(
$ES388="LisChannel",
_xlpm.COEFF*
INDEX({1;1;1.2;1.2;1;1;1;1;1.2;1.2;1.2;1.2},
MATCH(MONTH(BI$15),
{1,2,3,4,5,6,7,8,9,10,11,12})),
CONCATENATE($ES388," ",$L388)="RussOutdoor метро",
_xlpm.COEFF*
INDEX({0.8;0.9;1.1;1.1;1;1;1;1;1.1;1.1;1.1;1.1},
MATCH(MONTH(BI$15),
{1,2,3,4,5,6,7,8,9,10,11,12})),
$ES388&lt;&gt;"LisChannel",
_xlpm.COEFF,
$ES388&lt;&gt;"RussOutdoor",
_xlpm.COEFF))</f>
        <v/>
      </c>
      <c r="BJ388" s="68">
        <f t="array" ref="BJ388">
_xlfn.LET(_xlpm.COEFF,
IF($AW388+$AX388=0,0,IF(MAX(MIN($AX388,EOMONTH(BJ$15,0))-MAX($AW388,BJ$15)+1,)&gt;0,1,0)),
_xlfn.IFS(
$ES388="LisChannel",
_xlpm.COEFF*
INDEX({1;1;1.2;1.2;1;1;1;1;1.2;1.2;1.2;1.2},
MATCH(MONTH(BJ$15),
{1,2,3,4,5,6,7,8,9,10,11,12})),
CONCATENATE($ES388," ",$L388)="RussOutdoor метро",
_xlpm.COEFF*
INDEX({0.8;0.9;1.1;1.1;1;1;1;1;1.1;1.1;1.1;1.1},
MATCH(MONTH(BJ$15),
{1,2,3,4,5,6,7,8,9,10,11,12})),
$ES388&lt;&gt;"LisChannel",
_xlpm.COEFF,
$ES388&lt;&gt;"RussOutdoor",
_xlpm.COEFF))</f>
        <v/>
      </c>
      <c r="BK388" s="68">
        <f t="array" ref="BK388">
_xlfn.LET(_xlpm.COEFF,
IF($AW388+$AX388=0,0,IF(MAX(MIN($AX388,EOMONTH(BK$15,0))-MAX($AW388,BK$15)+1,)&gt;0,1,0)),
_xlfn.IFS(
$ES388="LisChannel",
_xlpm.COEFF*
INDEX({1;1;1.2;1.2;1;1;1;1;1.2;1.2;1.2;1.2},
MATCH(MONTH(BK$15),
{1,2,3,4,5,6,7,8,9,10,11,12})),
CONCATENATE($ES388," ",$L388)="RussOutdoor метро",
_xlpm.COEFF*
INDEX({0.8;0.9;1.1;1.1;1;1;1;1;1.1;1.1;1.1;1.1},
MATCH(MONTH(BK$15),
{1,2,3,4,5,6,7,8,9,10,11,12})),
$ES388&lt;&gt;"LisChannel",
_xlpm.COEFF,
$ES388&lt;&gt;"RussOutdoor",
_xlpm.COEFF))</f>
        <v/>
      </c>
      <c r="BL388" s="62">
        <f>COUNTIFS($AZ388:$BK388,"&gt;0")</f>
        <v/>
      </c>
      <c r="BM388" s="65" t="n"/>
      <c r="BN388" s="125">
        <f>$DJ388</f>
        <v/>
      </c>
      <c r="BO388" s="63">
        <f>$DQ388</f>
        <v/>
      </c>
      <c r="BP388" s="125">
        <f>
IFERROR(
IF($BL388=0,0,
$BN388*(1-$BO388)),
0)</f>
        <v/>
      </c>
      <c r="BQ388" s="125">
        <f t="array" ref="BQ388">
IFERROR(
_xlfn.IFS(
$DH388="день_1",
$BP388*$BL388/($AX388-$AW388+1)*AZ388*(DAY(EOMONTH(AZ$15,0))),
$DH388="день_2",
$BP388/30*MAX(MIN($AX388,EOMONTH(AZ$15,0))-MAX($AW388,AZ$15)+1,),
$DH388="раб.день",
$BP388/30*(IFERROR(
_xlfn.LET(_xlpm.VD,
CHOOSE(
{1;2;3;4;5;6;7;8;9;10;11;12;13;14;15;16;17;18},
45658,45659,45660,45661,45662,45663,45664,45665,45711,45724,45778,45779,45785,45786,45820,45821,45965,46022),
_xlfn.LET(_xlpm.DD,
MAX(MIN($AX388,EOMONTH(AZ$15,0))-MAX($AW388,AZ$15),),
_xlfn.IFS(
AND(MONTH($AW388)=MONTH(AZ$15),MONTH($AX388)&lt;&gt;MONTH(AZ$15)),
NETWORKDAYS.INTL($AW388,$AW388+_xlpm.DD,1,_xlpm.VD),
AND(MONTH($AW388)&lt;&gt;MONTH(AZ$15),MONTH($AX388)=MONTH(AZ$15)),
NETWORKDAYS.INTL(($AX388)-_xlpm.DD,$AX388,1,_xlpm.VD),
AND(MONTH($AW388)&lt;MONTH(AZ$15),MONTH($AX388)&gt;MONTH(AZ$15)),
NETWORKDAYS.INTL((EOMONTH(AZ$15-1,1))-_xlpm.DD,EOMONTH(AZ$15-1,1),1,_xlpm.VD),
AND(MONTH($AW388)=MONTH(AZ$15),MONTH($AX388)=MONTH(AZ$15)),
NETWORKDAYS.INTL($AW388,$AX388,1,_xlpm.VD)))),0)),
$DH388="месяц",
$BP388*AZ388,
$DH388="неделя",
$BP388*AZ388/7*(ROUNDUP((DAY(EOMONTH(AZ$15,0)))/4,0))),
0)</f>
        <v/>
      </c>
      <c r="BR388" s="125">
        <f t="array" ref="BR388">
IFERROR(
_xlfn.IFS(
$DH388="день_1",
$BP388*$BL388/($AX388-$AW388+1)*BA388*(DAY(EOMONTH(BA$15,0))),
$DH388="день_2",
$BP388/30*MAX(MIN($AX388,EOMONTH(BA$15,0))-MAX($AW388,BA$15)+1,),
$DH388="раб.день",
$BP388/30*(IFERROR(
_xlfn.LET(_xlpm.VD,
CHOOSE(
{1;2;3;4;5;6;7;8;9;10;11;12;13;14;15;16;17;18},
45658,45659,45660,45661,45662,45663,45664,45665,45711,45724,45778,45779,45785,45786,45820,45821,45965,46022),
_xlfn.LET(_xlpm.DD,
MAX(MIN($AX388,EOMONTH(BA$15,0))-MAX($AW388,BA$15),),
_xlfn.IFS(
AND(MONTH($AW388)=MONTH(BA$15),MONTH($AX388)&lt;&gt;MONTH(BA$15)),
NETWORKDAYS.INTL($AW388,$AW388+_xlpm.DD,1,_xlpm.VD),
AND(MONTH($AW388)&lt;&gt;MONTH(BA$15),MONTH($AX388)=MONTH(BA$15)),
NETWORKDAYS.INTL(($AX388)-_xlpm.DD,$AX388,1,_xlpm.VD),
AND(MONTH($AW388)&lt;MONTH(BA$15),MONTH($AX388)&gt;MONTH(BA$15)),
NETWORKDAYS.INTL((EOMONTH(BA$15-1,1))-_xlpm.DD,EOMONTH(BA$15-1,1),1,_xlpm.VD),
AND(MONTH($AW388)=MONTH(BA$15),MONTH($AX388)=MONTH(BA$15)),
NETWORKDAYS.INTL($AW388,$AX388,1,_xlpm.VD)))),0)),
$DH388="месяц",
$BP388*BA388,
$DH388="неделя",
$BP388*BA388/7*(ROUNDUP((DAY(EOMONTH(BA$15,0)))/4,0))),
0)</f>
        <v/>
      </c>
      <c r="BS388" s="125">
        <f t="array" ref="BS388">
IFERROR(
_xlfn.IFS(
$DH388="день_1",
$BP388*$BL388/($AX388-$AW388+1)*BB388*(DAY(EOMONTH(BB$15,0))),
$DH388="день_2",
$BP388/30*MAX(MIN($AX388,EOMONTH(BB$15,0))-MAX($AW388,BB$15)+1,),
$DH388="раб.день",
$BP388/30*(IFERROR(
_xlfn.LET(_xlpm.VD,
CHOOSE(
{1;2;3;4;5;6;7;8;9;10;11;12;13;14;15;16;17;18},
45658,45659,45660,45661,45662,45663,45664,45665,45711,45724,45778,45779,45785,45786,45820,45821,45965,46022),
_xlfn.LET(_xlpm.DD,
MAX(MIN($AX388,EOMONTH(BB$15,0))-MAX($AW388,BB$15),),
_xlfn.IFS(
AND(MONTH($AW388)=MONTH(BB$15),MONTH($AX388)&lt;&gt;MONTH(BB$15)),
NETWORKDAYS.INTL($AW388,$AW388+_xlpm.DD,1,_xlpm.VD),
AND(MONTH($AW388)&lt;&gt;MONTH(BB$15),MONTH($AX388)=MONTH(BB$15)),
NETWORKDAYS.INTL(($AX388)-_xlpm.DD,$AX388,1,_xlpm.VD),
AND(MONTH($AW388)&lt;MONTH(BB$15),MONTH($AX388)&gt;MONTH(BB$15)),
NETWORKDAYS.INTL((EOMONTH(BB$15-1,1))-_xlpm.DD,EOMONTH(BB$15-1,1),1,_xlpm.VD),
AND(MONTH($AW388)=MONTH(BB$15),MONTH($AX388)=MONTH(BB$15)),
NETWORKDAYS.INTL($AW388,$AX388,1,_xlpm.VD)))),0)),
$DH388="месяц",
$BP388*BB388,
$DH388="неделя",
$BP388*BB388/7*(ROUNDUP((DAY(EOMONTH(BB$15,0)))/4,0))),
0)</f>
        <v/>
      </c>
      <c r="BT388" s="125">
        <f t="array" ref="BT388">
IFERROR(
_xlfn.IFS(
$DH388="день_1",
$BP388*$BL388/($AX388-$AW388+1)*BC388*(DAY(EOMONTH(BC$15,0))),
$DH388="день_2",
$BP388/30*MAX(MIN($AX388,EOMONTH(BC$15,0))-MAX($AW388,BC$15)+1,),
$DH388="раб.день",
$BP388/30*(IFERROR(
_xlfn.LET(_xlpm.VD,
CHOOSE(
{1;2;3;4;5;6;7;8;9;10;11;12;13;14;15;16;17;18},
45658,45659,45660,45661,45662,45663,45664,45665,45711,45724,45778,45779,45785,45786,45820,45821,45965,46022),
_xlfn.LET(_xlpm.DD,
MAX(MIN($AX388,EOMONTH(BC$15,0))-MAX($AW388,BC$15),),
_xlfn.IFS(
AND(MONTH($AW388)=MONTH(BC$15),MONTH($AX388)&lt;&gt;MONTH(BC$15)),
NETWORKDAYS.INTL($AW388,$AW388+_xlpm.DD,1,_xlpm.VD),
AND(MONTH($AW388)&lt;&gt;MONTH(BC$15),MONTH($AX388)=MONTH(BC$15)),
NETWORKDAYS.INTL(($AX388)-_xlpm.DD,$AX388,1,_xlpm.VD),
AND(MONTH($AW388)&lt;MONTH(BC$15),MONTH($AX388)&gt;MONTH(BC$15)),
NETWORKDAYS.INTL((EOMONTH(BC$15-1,1))-_xlpm.DD,EOMONTH(BC$15-1,1),1,_xlpm.VD),
AND(MONTH($AW388)=MONTH(BC$15),MONTH($AX388)=MONTH(BC$15)),
NETWORKDAYS.INTL($AW388,$AX388,1,_xlpm.VD)))),0)),
$DH388="месяц",
$BP388*BC388,
$DH388="неделя",
$BP388*BC388/7*(ROUNDUP((DAY(EOMONTH(BC$15,0)))/4,0))),
0)</f>
        <v/>
      </c>
      <c r="BU388" s="125">
        <f t="array" ref="BU388">
IFERROR(
_xlfn.IFS(
$DH388="день_1",
$BP388*$BL388/($AX388-$AW388+1)*BD388*(DAY(EOMONTH(BD$15,0))),
$DH388="день_2",
$BP388/30*MAX(MIN($AX388,EOMONTH(BD$15,0))-MAX($AW388,BD$15)+1,),
$DH388="раб.день",
$BP388/30*(IFERROR(
_xlfn.LET(_xlpm.VD,
CHOOSE(
{1;2;3;4;5;6;7;8;9;10;11;12;13;14;15;16;17;18},
45658,45659,45660,45661,45662,45663,45664,45665,45711,45724,45778,45779,45785,45786,45820,45821,45965,46022),
_xlfn.LET(_xlpm.DD,
MAX(MIN($AX388,EOMONTH(BD$15,0))-MAX($AW388,BD$15),),
_xlfn.IFS(
AND(MONTH($AW388)=MONTH(BD$15),MONTH($AX388)&lt;&gt;MONTH(BD$15)),
NETWORKDAYS.INTL($AW388,$AW388+_xlpm.DD,1,_xlpm.VD),
AND(MONTH($AW388)&lt;&gt;MONTH(BD$15),MONTH($AX388)=MONTH(BD$15)),
NETWORKDAYS.INTL(($AX388)-_xlpm.DD,$AX388,1,_xlpm.VD),
AND(MONTH($AW388)&lt;MONTH(BD$15),MONTH($AX388)&gt;MONTH(BD$15)),
NETWORKDAYS.INTL((EOMONTH(BD$15-1,1))-_xlpm.DD,EOMONTH(BD$15-1,1),1,_xlpm.VD),
AND(MONTH($AW388)=MONTH(BD$15),MONTH($AX388)=MONTH(BD$15)),
NETWORKDAYS.INTL($AW388,$AX388,1,_xlpm.VD)))),0)),
$DH388="месяц",
$BP388*BD388,
$DH388="неделя",
$BP388*BD388/7*(ROUNDUP((DAY(EOMONTH(BD$15,0)))/4,0))),
0)</f>
        <v/>
      </c>
      <c r="BV388" s="125">
        <f t="array" ref="BV388">
IFERROR(
_xlfn.IFS(
$DH388="день_1",
$BP388*$BL388/($AX388-$AW388+1)*BE388*(DAY(EOMONTH(BE$15,0))),
$DH388="день_2",
$BP388/30*MAX(MIN($AX388,EOMONTH(BE$15,0))-MAX($AW388,BE$15)+1,),
$DH388="раб.день",
$BP388/30*(IFERROR(
_xlfn.LET(_xlpm.VD,
CHOOSE(
{1;2;3;4;5;6;7;8;9;10;11;12;13;14;15;16;17;18},
45658,45659,45660,45661,45662,45663,45664,45665,45711,45724,45778,45779,45785,45786,45820,45821,45965,46022),
_xlfn.LET(_xlpm.DD,
MAX(MIN($AX388,EOMONTH(BE$15,0))-MAX($AW388,BE$15),),
_xlfn.IFS(
AND(MONTH($AW388)=MONTH(BE$15),MONTH($AX388)&lt;&gt;MONTH(BE$15)),
NETWORKDAYS.INTL($AW388,$AW388+_xlpm.DD,1,_xlpm.VD),
AND(MONTH($AW388)&lt;&gt;MONTH(BE$15),MONTH($AX388)=MONTH(BE$15)),
NETWORKDAYS.INTL(($AX388)-_xlpm.DD,$AX388,1,_xlpm.VD),
AND(MONTH($AW388)&lt;MONTH(BE$15),MONTH($AX388)&gt;MONTH(BE$15)),
NETWORKDAYS.INTL((EOMONTH(BE$15-1,1))-_xlpm.DD,EOMONTH(BE$15-1,1),1,_xlpm.VD),
AND(MONTH($AW388)=MONTH(BE$15),MONTH($AX388)=MONTH(BE$15)),
NETWORKDAYS.INTL($AW388,$AX388,1,_xlpm.VD)))),0)),
$DH388="месяц",
$BP388*BE388,
$DH388="неделя",
$BP388*BE388/7*(ROUNDUP((DAY(EOMONTH(BE$15,0)))/4,0))),
0)</f>
        <v/>
      </c>
      <c r="BW388" s="125">
        <f t="array" ref="BW388">
IFERROR(
_xlfn.IFS(
$DH388="день_1",
$BP388*$BL388/($AX388-$AW388+1)*BF388*(DAY(EOMONTH(BF$15,0))),
$DH388="день_2",
$BP388/30*MAX(MIN($AX388,EOMONTH(BF$15,0))-MAX($AW388,BF$15)+1,),
$DH388="раб.день",
$BP388/30*(IFERROR(
_xlfn.LET(_xlpm.VD,
CHOOSE(
{1;2;3;4;5;6;7;8;9;10;11;12;13;14;15;16;17;18},
45658,45659,45660,45661,45662,45663,45664,45665,45711,45724,45778,45779,45785,45786,45820,45821,45965,46022),
_xlfn.LET(_xlpm.DD,
MAX(MIN($AX388,EOMONTH(BF$15,0))-MAX($AW388,BF$15),),
_xlfn.IFS(
AND(MONTH($AW388)=MONTH(BF$15),MONTH($AX388)&lt;&gt;MONTH(BF$15)),
NETWORKDAYS.INTL($AW388,$AW388+_xlpm.DD,1,_xlpm.VD),
AND(MONTH($AW388)&lt;&gt;MONTH(BF$15),MONTH($AX388)=MONTH(BF$15)),
NETWORKDAYS.INTL(($AX388)-_xlpm.DD,$AX388,1,_xlpm.VD),
AND(MONTH($AW388)&lt;MONTH(BF$15),MONTH($AX388)&gt;MONTH(BF$15)),
NETWORKDAYS.INTL((EOMONTH(BF$15-1,1))-_xlpm.DD,EOMONTH(BF$15-1,1),1,_xlpm.VD),
AND(MONTH($AW388)=MONTH(BF$15),MONTH($AX388)=MONTH(BF$15)),
NETWORKDAYS.INTL($AW388,$AX388,1,_xlpm.VD)))),0)),
$DH388="месяц",
$BP388*BF388,
$DH388="неделя",
$BP388*BF388/7*(ROUNDUP((DAY(EOMONTH(BF$15,0)))/4,0))),
0)</f>
        <v/>
      </c>
      <c r="BX388" s="125">
        <f t="array" ref="BX388">
IFERROR(
_xlfn.IFS(
$DH388="день_1",
$BP388*$BL388/($AX388-$AW388+1)*BG388*(DAY(EOMONTH(BG$15,0))),
$DH388="день_2",
$BP388/30*MAX(MIN($AX388,EOMONTH(BG$15,0))-MAX($AW388,BG$15)+1,),
$DH388="раб.день",
$BP388/30*(IFERROR(
_xlfn.LET(_xlpm.VD,
CHOOSE(
{1;2;3;4;5;6;7;8;9;10;11;12;13;14;15;16;17;18},
45658,45659,45660,45661,45662,45663,45664,45665,45711,45724,45778,45779,45785,45786,45820,45821,45965,46022),
_xlfn.LET(_xlpm.DD,
MAX(MIN($AX388,EOMONTH(BG$15,0))-MAX($AW388,BG$15),),
_xlfn.IFS(
AND(MONTH($AW388)=MONTH(BG$15),MONTH($AX388)&lt;&gt;MONTH(BG$15)),
NETWORKDAYS.INTL($AW388,$AW388+_xlpm.DD,1,_xlpm.VD),
AND(MONTH($AW388)&lt;&gt;MONTH(BG$15),MONTH($AX388)=MONTH(BG$15)),
NETWORKDAYS.INTL(($AX388)-_xlpm.DD,$AX388,1,_xlpm.VD),
AND(MONTH($AW388)&lt;MONTH(BG$15),MONTH($AX388)&gt;MONTH(BG$15)),
NETWORKDAYS.INTL((EOMONTH(BG$15-1,1))-_xlpm.DD,EOMONTH(BG$15-1,1),1,_xlpm.VD),
AND(MONTH($AW388)=MONTH(BG$15),MONTH($AX388)=MONTH(BG$15)),
NETWORKDAYS.INTL($AW388,$AX388,1,_xlpm.VD)))),0)),
$DH388="месяц",
$BP388*BG388,
$DH388="неделя",
$BP388*BG388/7*(ROUNDUP((DAY(EOMONTH(BG$15,0)))/4,0))),
0)</f>
        <v/>
      </c>
      <c r="BY388" s="125">
        <f t="array" ref="BY388">
IFERROR(
_xlfn.IFS(
$DH388="день_1",
$BP388*$BL388/($AX388-$AW388+1)*BH388*(DAY(EOMONTH(BH$15,0))),
$DH388="день_2",
$BP388/30*MAX(MIN($AX388,EOMONTH(BH$15,0))-MAX($AW388,BH$15)+1,),
$DH388="раб.день",
$BP388/30*(IFERROR(
_xlfn.LET(_xlpm.VD,
CHOOSE(
{1;2;3;4;5;6;7;8;9;10;11;12;13;14;15;16;17;18},
45658,45659,45660,45661,45662,45663,45664,45665,45711,45724,45778,45779,45785,45786,45820,45821,45965,46022),
_xlfn.LET(_xlpm.DD,
MAX(MIN($AX388,EOMONTH(BH$15,0))-MAX($AW388,BH$15),),
_xlfn.IFS(
AND(MONTH($AW388)=MONTH(BH$15),MONTH($AX388)&lt;&gt;MONTH(BH$15)),
NETWORKDAYS.INTL($AW388,$AW388+_xlpm.DD,1,_xlpm.VD),
AND(MONTH($AW388)&lt;&gt;MONTH(BH$15),MONTH($AX388)=MONTH(BH$15)),
NETWORKDAYS.INTL(($AX388)-_xlpm.DD,$AX388,1,_xlpm.VD),
AND(MONTH($AW388)&lt;MONTH(BH$15),MONTH($AX388)&gt;MONTH(BH$15)),
NETWORKDAYS.INTL((EOMONTH(BH$15-1,1))-_xlpm.DD,EOMONTH(BH$15-1,1),1,_xlpm.VD),
AND(MONTH($AW388)=MONTH(BH$15),MONTH($AX388)=MONTH(BH$15)),
NETWORKDAYS.INTL($AW388,$AX388,1,_xlpm.VD)))),0)),
$DH388="месяц",
$BP388*BH388,
$DH388="неделя",
$BP388*BH388/7*(ROUNDUP((DAY(EOMONTH(BH$15,0)))/4,0))),
0)</f>
        <v/>
      </c>
      <c r="BZ388" s="125">
        <f t="array" ref="BZ388">
IFERROR(
_xlfn.IFS(
$DH388="день_1",
$BP388*$BL388/($AX388-$AW388+1)*BI388*(DAY(EOMONTH(BI$15,0))),
$DH388="день_2",
$BP388/30*MAX(MIN($AX388,EOMONTH(BI$15,0))-MAX($AW388,BI$15)+1,),
$DH388="раб.день",
$BP388/30*(IFERROR(
_xlfn.LET(_xlpm.VD,
CHOOSE(
{1;2;3;4;5;6;7;8;9;10;11;12;13;14;15;16;17;18},
45658,45659,45660,45661,45662,45663,45664,45665,45711,45724,45778,45779,45785,45786,45820,45821,45965,46022),
_xlfn.LET(_xlpm.DD,
MAX(MIN($AX388,EOMONTH(BI$15,0))-MAX($AW388,BI$15),),
_xlfn.IFS(
AND(MONTH($AW388)=MONTH(BI$15),MONTH($AX388)&lt;&gt;MONTH(BI$15)),
NETWORKDAYS.INTL($AW388,$AW388+_xlpm.DD,1,_xlpm.VD),
AND(MONTH($AW388)&lt;&gt;MONTH(BI$15),MONTH($AX388)=MONTH(BI$15)),
NETWORKDAYS.INTL(($AX388)-_xlpm.DD,$AX388,1,_xlpm.VD),
AND(MONTH($AW388)&lt;MONTH(BI$15),MONTH($AX388)&gt;MONTH(BI$15)),
NETWORKDAYS.INTL((EOMONTH(BI$15-1,1))-_xlpm.DD,EOMONTH(BI$15-1,1),1,_xlpm.VD),
AND(MONTH($AW388)=MONTH(BI$15),MONTH($AX388)=MONTH(BI$15)),
NETWORKDAYS.INTL($AW388,$AX388,1,_xlpm.VD)))),0)),
$DH388="месяц",
$BP388*BI388,
$DH388="неделя",
$BP388*BI388/7*(ROUNDUP((DAY(EOMONTH(BI$15,0)))/4,0))),
0)</f>
        <v/>
      </c>
      <c r="CA388" s="125">
        <f t="array" ref="CA388">
IFERROR(
_xlfn.IFS(
$DH388="день_1",
$BP388*$BL388/($AX388-$AW388+1)*BJ388*(DAY(EOMONTH(BJ$15,0))),
$DH388="день_2",
$BP388/30*MAX(MIN($AX388,EOMONTH(BJ$15,0))-MAX($AW388,BJ$15)+1,),
$DH388="раб.день",
$BP388/30*(IFERROR(
_xlfn.LET(_xlpm.VD,
CHOOSE(
{1;2;3;4;5;6;7;8;9;10;11;12;13;14;15;16;17;18},
45658,45659,45660,45661,45662,45663,45664,45665,45711,45724,45778,45779,45785,45786,45820,45821,45965,46022),
_xlfn.LET(_xlpm.DD,
MAX(MIN($AX388,EOMONTH(BJ$15,0))-MAX($AW388,BJ$15),),
_xlfn.IFS(
AND(MONTH($AW388)=MONTH(BJ$15),MONTH($AX388)&lt;&gt;MONTH(BJ$15)),
NETWORKDAYS.INTL($AW388,$AW388+_xlpm.DD,1,_xlpm.VD),
AND(MONTH($AW388)&lt;&gt;MONTH(BJ$15),MONTH($AX388)=MONTH(BJ$15)),
NETWORKDAYS.INTL(($AX388)-_xlpm.DD,$AX388,1,_xlpm.VD),
AND(MONTH($AW388)&lt;MONTH(BJ$15),MONTH($AX388)&gt;MONTH(BJ$15)),
NETWORKDAYS.INTL((EOMONTH(BJ$15-1,1))-_xlpm.DD,EOMONTH(BJ$15-1,1),1,_xlpm.VD),
AND(MONTH($AW388)=MONTH(BJ$15),MONTH($AX388)=MONTH(BJ$15)),
NETWORKDAYS.INTL($AW388,$AX388,1,_xlpm.VD)))),0)),
$DH388="месяц",
$BP388*BJ388,
$DH388="неделя",
$BP388*BJ388/7*(ROUNDUP((DAY(EOMONTH(BJ$15,0)))/4,0))),
0)</f>
        <v/>
      </c>
      <c r="CB388" s="125">
        <f t="array" ref="CB388">
IFERROR(
_xlfn.IFS(
$DH388="день_1",
$BP388*$BL388/($AX388-$AW388+1)*BK388*(DAY(EOMONTH(BK$15,0))),
$DH388="день_2",
$BP388/30*MAX(MIN($AX388,EOMONTH(BK$15,0))-MAX($AW388,BK$15)+1,),
$DH388="раб.день",
$BP388/30*(IFERROR(
_xlfn.LET(_xlpm.VD,
CHOOSE(
{1;2;3;4;5;6;7;8;9;10;11;12;13;14;15;16;17;18},
45658,45659,45660,45661,45662,45663,45664,45665,45711,45724,45778,45779,45785,45786,45820,45821,45965,46022),
_xlfn.LET(_xlpm.DD,
MAX(MIN($AX388,EOMONTH(BK$15,0))-MAX($AW388,BK$15),),
_xlfn.IFS(
AND(MONTH($AW388)=MONTH(BK$15),MONTH($AX388)&lt;&gt;MONTH(BK$15)),
NETWORKDAYS.INTL($AW388,$AW388+_xlpm.DD,1,_xlpm.VD),
AND(MONTH($AW388)&lt;&gt;MONTH(BK$15),MONTH($AX388)=MONTH(BK$15)),
NETWORKDAYS.INTL(($AX388)-_xlpm.DD,$AX388,1,_xlpm.VD),
AND(MONTH($AW388)&lt;MONTH(BK$15),MONTH($AX388)&gt;MONTH(BK$15)),
NETWORKDAYS.INTL((EOMONTH(BK$15-1,1))-_xlpm.DD,EOMONTH(BK$15-1,1),1,_xlpm.VD),
AND(MONTH($AW388)=MONTH(BK$15),MONTH($AX388)=MONTH(BK$15)),
NETWORKDAYS.INTL($AW388,$AX388,1,_xlpm.VD)))),0)),
$DH388="месяц",
$BP388*BK388,
$DH388="неделя",
$BP388*BK388/7*(ROUNDUP((DAY(EOMONTH(BK$15,0)))/4,0))),
0)</f>
        <v/>
      </c>
      <c r="CC388" s="125">
        <f>SUM($BQ388:$CB388)</f>
        <v/>
      </c>
      <c r="CD388" s="126">
        <f>SUM($EH388:$EH388)</f>
        <v/>
      </c>
      <c r="CE388" s="126">
        <f>$CD388*$AB388</f>
        <v/>
      </c>
      <c r="CF388" s="126">
        <f>SUM($EK388:$EK388)</f>
        <v/>
      </c>
      <c r="CG388" s="126">
        <f>$CF388*$AB388</f>
        <v/>
      </c>
      <c r="CH388" s="126">
        <f>SUM($CC388,$CE388,$CG388)</f>
        <v/>
      </c>
      <c r="CI388" s="126">
        <f>$CH388*(1+$CM388)</f>
        <v/>
      </c>
      <c r="CJ388" s="127" t="n">
        <v>0</v>
      </c>
      <c r="CK388" s="126">
        <f>SUM($CH388:$CH388)*(1+$CJ388)</f>
        <v/>
      </c>
      <c r="CL388" s="126">
        <f>SUM($CH388:$CH388)*(1+$CM388)</f>
        <v/>
      </c>
      <c r="CM388" s="59" t="inlineStr">
        <is>
          <t>20%</t>
        </is>
      </c>
      <c r="CN388" s="59" t="n"/>
      <c r="CO388" s="72" t="n"/>
      <c r="CP388" s="59" t="n"/>
      <c r="CQ388" s="73" t="n"/>
      <c r="CR388" s="73" t="n"/>
      <c r="CS388" s="73" t="n"/>
      <c r="CT388" s="72" t="n"/>
      <c r="CU388" s="79" t="inlineStr">
        <is>
          <t> </t>
        </is>
      </c>
      <c r="CV388" s="60" t="n"/>
      <c r="CW388" s="60" t="n"/>
      <c r="CX388" s="60" t="n"/>
      <c r="CY388" s="127">
        <f>IFERROR(($CC388-$EE388)/($EE388/(1-$DQ388)),0)</f>
        <v/>
      </c>
      <c r="CZ388" s="127">
        <f>IFERROR(1-$EI388/($CE388),0)</f>
        <v/>
      </c>
      <c r="DA388" s="127">
        <f>IFERROR(1-$EL388/($CG388),0)</f>
        <v/>
      </c>
      <c r="DB388" s="126">
        <f>ROUND(IFERROR(($CI388/(1+$CM388)-$EN388),0),2)</f>
        <v/>
      </c>
      <c r="DC388" s="128" t="n"/>
      <c r="DD388" s="125" t="n"/>
      <c r="DE388" s="75" t="n">
        <v>0</v>
      </c>
      <c r="DF388" s="128" t="n"/>
      <c r="DG388" s="125">
        <f>IF($DC388=0,0,$DD388*($DC388*100%-$DE388*$DF388))*SUM($AB388:$AB388)</f>
        <v/>
      </c>
      <c r="DH388" s="129" t="inlineStr">
        <is>
          <t>месяц</t>
        </is>
      </c>
      <c r="DI388" s="130">
        <f t="array" ref="DI388">IFERROR(
IF($ES388="LisChannel",
(ROUND(((INDEX({174.625;153.888888888889;130.972222222222},MATCH($AI388,{2;3;4}),0))*$AG388*$AI388),2)),0),0)</f>
        <v/>
      </c>
      <c r="DJ388" s="130">
        <f>
_xlfn.LET(_xlpm.X,
IFERROR(
IF($ES388="НовиковТВ",
(_xlfn.LET(_xlpm.NTV,
_xlfn.LET(_xlpm.MIN,350000,
IF(SUMIFS($DI:$DI,$ES:$ES,"НовиковТВ")&lt;=_xlpm.MIN,
(SUMIFS($DI:$DI,$ES:$ES,"НовиковТВ")/(COUNTIFS($ES:$ES,"НовиковТВ")))*_xlpm.MIN/SUMIFS($DI:$DI,$ES:$ES,"НовиковТВ"),
DI388)),
_xlpm.NTV+$DG388/(1-(1-(_xlpm.NTV)*(1-$DL388)*(1-$DM388)*(1-$DN388)*(1-$DO388)*(1-$DP388)/_xlpm.NTV))))/(1+$EP388),
$DI388+$DG388/(1-(1-($DI388)*(1-$DL388)*(1-$DM388)*(1-$DN388)*(1-$DO388)*(1-$DP388)/$DI388))),
0),
_xlpm.X*(1+$CM388)*(1+$CW388)-_xlpm.X*(1+$CM388)+_xlpm.X)</f>
        <v/>
      </c>
      <c r="DK388" s="125" t="inlineStr">
        <is>
          <t>послед.</t>
        </is>
      </c>
      <c r="DL388" s="63" t="n">
        <v>0</v>
      </c>
      <c r="DM388" s="63" t="n">
        <v>0</v>
      </c>
      <c r="DN388" s="63" t="n">
        <v>0</v>
      </c>
      <c r="DO388" s="63" t="n">
        <v>0</v>
      </c>
      <c r="DP388" s="63" t="n">
        <v>0</v>
      </c>
      <c r="DQ388" s="63">
        <f t="array" ref="DQ388">IFERROR(_xlfn.IFS(
$DK388="послед.",1-(1-$DL388)*(1-$DM388)*(1-$DN388)*(1-$DO388)*(1-$DP388),
$DK388="сумм.",$DL388+$DM388+$DN388+$DO388+$DP388),
0)</f>
        <v/>
      </c>
      <c r="DR388" s="125">
        <f t="array" ref="DR388">
IFERROR(
_xlfn.IFS(
$BL388=0,
0,
$BL388&gt;0,
_xlfn.IFS($DK388="послед.",
$DJ388*(1-$DL388)*(1-$DM388)*(1-$DN388)*(1-$DO388)*(1-$DP388),
$DK388="сумм.",
$DJ388*(1-($DL388+$DM388+$DN388+$DO388+$DP388)))),0)</f>
        <v/>
      </c>
      <c r="DS388" s="125">
        <f t="array" ref="DS388">
IFERROR(_xlfn.IFS(
$DH388="день_1",
$DR388*$BL388/($AX388-$AW388+1)*AZ388*(DAY(EOMONTH(AZ$15,0))),
$DH388="день_2",
$DR388/30*MAX(MIN($AX388,EOMONTH(AZ$15,0))-MAX($AW388,AZ$15)+1,),
$DH388="раб.день",
$DR388/30*(IFERROR(
_xlfn.LET(_xlpm.VD,
CHOOSE(
{1;2;3;4;5;6;7;8;9;10;11;12;13;14;15;16;17;18},
45658,45659,45660,45661,45662,45663,45664,45665,45711,45724,45778,45779,45785,45786,45820,45821,45965,46022),
_xlfn.LET(_xlpm.DD,
MAX(MIN($AX388,EOMONTH(AZ$15,0))-MAX($AW388,AZ$15),),
_xlfn.IFS(
AND(MONTH($AW388)=MONTH(AZ$15),MONTH($AX388)&lt;&gt;MONTH(AZ$15)),
NETWORKDAYS.INTL($AW388,$AW388+_xlpm.DD,1,_xlpm.VD),
AND(MONTH($AW388)&lt;&gt;MONTH(AZ$15),MONTH($AX388)=MONTH(AZ$15)),
NETWORKDAYS.INTL(($AX388)-_xlpm.DD,$AX388,1,_xlpm.VD),
AND(MONTH($AW388)&lt;MONTH(AZ$15),MONTH($AX388)&gt;MONTH(AZ$15)),
NETWORKDAYS.INTL((EOMONTH(AZ$15-1,1))-_xlpm.DD,EOMONTH(AZ$15-1,1),1,_xlpm.VD),
AND(MONTH($AW388)=MONTH(AZ$15),MONTH($AX388)=MONTH(AZ$15)),
NETWORKDAYS.INTL($AW388,$AX388,1,_xlpm.VD)))),0)),
$DH388="месяц",
$DR388*AZ388,
$DH388="неделя",
$DR388*AZ388/7*(ROUNDUP((DAY(EOMONTH(AZ$15,0)))/4,0))),
0)</f>
        <v/>
      </c>
      <c r="DT388" s="125">
        <f t="array" ref="DT388">
IFERROR(_xlfn.IFS(
$DH388="день_1",
$DR388*$BL388/($AX388-$AW388+1)*BA388*(DAY(EOMONTH(BA$15,0))),
$DH388="день_2",
$DR388/30*MAX(MIN($AX388,EOMONTH(BA$15,0))-MAX($AW388,BA$15)+1,),
$DH388="раб.день",
$DR388/30*(IFERROR(
_xlfn.LET(_xlpm.VD,
CHOOSE(
{1;2;3;4;5;6;7;8;9;10;11;12;13;14;15;16;17;18},
45658,45659,45660,45661,45662,45663,45664,45665,45711,45724,45778,45779,45785,45786,45820,45821,45965,46022),
_xlfn.LET(_xlpm.DD,
MAX(MIN($AX388,EOMONTH(BA$15,0))-MAX($AW388,BA$15),),
_xlfn.IFS(
AND(MONTH($AW388)=MONTH(BA$15),MONTH($AX388)&lt;&gt;MONTH(BA$15)),
NETWORKDAYS.INTL($AW388,$AW388+_xlpm.DD,1,_xlpm.VD),
AND(MONTH($AW388)&lt;&gt;MONTH(BA$15),MONTH($AX388)=MONTH(BA$15)),
NETWORKDAYS.INTL(($AX388)-_xlpm.DD,$AX388,1,_xlpm.VD),
AND(MONTH($AW388)&lt;MONTH(BA$15),MONTH($AX388)&gt;MONTH(BA$15)),
NETWORKDAYS.INTL((EOMONTH(BA$15-1,1))-_xlpm.DD,EOMONTH(BA$15-1,1),1,_xlpm.VD),
AND(MONTH($AW388)=MONTH(BA$15),MONTH($AX388)=MONTH(BA$15)),
NETWORKDAYS.INTL($AW388,$AX388,1,_xlpm.VD)))),0)),
$DH388="месяц",
$DR388*BA388,
$DH388="неделя",
$DR388*BA388/7*(ROUNDUP((DAY(EOMONTH(BA$15,0)))/4,0))),
0)</f>
        <v/>
      </c>
      <c r="DU388" s="125">
        <f t="array" ref="DU388">
IFERROR(_xlfn.IFS(
$DH388="день_1",
$DR388*$BL388/($AX388-$AW388+1)*BB388*(DAY(EOMONTH(BB$15,0))),
$DH388="день_2",
$DR388/30*MAX(MIN($AX388,EOMONTH(BB$15,0))-MAX($AW388,BB$15)+1,),
$DH388="раб.день",
$DR388/30*(IFERROR(
_xlfn.LET(_xlpm.VD,
CHOOSE(
{1;2;3;4;5;6;7;8;9;10;11;12;13;14;15;16;17;18},
45658,45659,45660,45661,45662,45663,45664,45665,45711,45724,45778,45779,45785,45786,45820,45821,45965,46022),
_xlfn.LET(_xlpm.DD,
MAX(MIN($AX388,EOMONTH(BB$15,0))-MAX($AW388,BB$15),),
_xlfn.IFS(
AND(MONTH($AW388)=MONTH(BB$15),MONTH($AX388)&lt;&gt;MONTH(BB$15)),
NETWORKDAYS.INTL($AW388,$AW388+_xlpm.DD,1,_xlpm.VD),
AND(MONTH($AW388)&lt;&gt;MONTH(BB$15),MONTH($AX388)=MONTH(BB$15)),
NETWORKDAYS.INTL(($AX388)-_xlpm.DD,$AX388,1,_xlpm.VD),
AND(MONTH($AW388)&lt;MONTH(BB$15),MONTH($AX388)&gt;MONTH(BB$15)),
NETWORKDAYS.INTL((EOMONTH(BB$15-1,1))-_xlpm.DD,EOMONTH(BB$15-1,1),1,_xlpm.VD),
AND(MONTH($AW388)=MONTH(BB$15),MONTH($AX388)=MONTH(BB$15)),
NETWORKDAYS.INTL($AW388,$AX388,1,_xlpm.VD)))),0)),
$DH388="месяц",
$DR388*BB388,
$DH388="неделя",
$DR388*BB388/7*(ROUNDUP((DAY(EOMONTH(BB$15,0)))/4,0))),
0)</f>
        <v/>
      </c>
      <c r="DV388" s="125">
        <f t="array" ref="DV388">
IFERROR(_xlfn.IFS(
$DH388="день_1",
$DR388*$BL388/($AX388-$AW388+1)*BC388*(DAY(EOMONTH(BC$15,0))),
$DH388="день_2",
$DR388/30*MAX(MIN($AX388,EOMONTH(BC$15,0))-MAX($AW388,BC$15)+1,),
$DH388="раб.день",
$DR388/30*(IFERROR(
_xlfn.LET(_xlpm.VD,
CHOOSE(
{1;2;3;4;5;6;7;8;9;10;11;12;13;14;15;16;17;18},
45658,45659,45660,45661,45662,45663,45664,45665,45711,45724,45778,45779,45785,45786,45820,45821,45965,46022),
_xlfn.LET(_xlpm.DD,
MAX(MIN($AX388,EOMONTH(BC$15,0))-MAX($AW388,BC$15),),
_xlfn.IFS(
AND(MONTH($AW388)=MONTH(BC$15),MONTH($AX388)&lt;&gt;MONTH(BC$15)),
NETWORKDAYS.INTL($AW388,$AW388+_xlpm.DD,1,_xlpm.VD),
AND(MONTH($AW388)&lt;&gt;MONTH(BC$15),MONTH($AX388)=MONTH(BC$15)),
NETWORKDAYS.INTL(($AX388)-_xlpm.DD,$AX388,1,_xlpm.VD),
AND(MONTH($AW388)&lt;MONTH(BC$15),MONTH($AX388)&gt;MONTH(BC$15)),
NETWORKDAYS.INTL((EOMONTH(BC$15-1,1))-_xlpm.DD,EOMONTH(BC$15-1,1),1,_xlpm.VD),
AND(MONTH($AW388)=MONTH(BC$15),MONTH($AX388)=MONTH(BC$15)),
NETWORKDAYS.INTL($AW388,$AX388,1,_xlpm.VD)))),0)),
$DH388="месяц",
$DR388*BC388,
$DH388="неделя",
$DR388*BC388/7*(ROUNDUP((DAY(EOMONTH(BC$15,0)))/4,0))),
0)</f>
        <v/>
      </c>
      <c r="DW388" s="125">
        <f t="array" ref="DW388">
IFERROR(_xlfn.IFS(
$DH388="день_1",
$DR388*$BL388/($AX388-$AW388+1)*BD388*(DAY(EOMONTH(BD$15,0))),
$DH388="день_2",
$DR388/30*MAX(MIN($AX388,EOMONTH(BD$15,0))-MAX($AW388,BD$15)+1,),
$DH388="раб.день",
$DR388/30*(IFERROR(
_xlfn.LET(_xlpm.VD,
CHOOSE(
{1;2;3;4;5;6;7;8;9;10;11;12;13;14;15;16;17;18},
45658,45659,45660,45661,45662,45663,45664,45665,45711,45724,45778,45779,45785,45786,45820,45821,45965,46022),
_xlfn.LET(_xlpm.DD,
MAX(MIN($AX388,EOMONTH(BD$15,0))-MAX($AW388,BD$15),),
_xlfn.IFS(
AND(MONTH($AW388)=MONTH(BD$15),MONTH($AX388)&lt;&gt;MONTH(BD$15)),
NETWORKDAYS.INTL($AW388,$AW388+_xlpm.DD,1,_xlpm.VD),
AND(MONTH($AW388)&lt;&gt;MONTH(BD$15),MONTH($AX388)=MONTH(BD$15)),
NETWORKDAYS.INTL(($AX388)-_xlpm.DD,$AX388,1,_xlpm.VD),
AND(MONTH($AW388)&lt;MONTH(BD$15),MONTH($AX388)&gt;MONTH(BD$15)),
NETWORKDAYS.INTL((EOMONTH(BD$15-1,1))-_xlpm.DD,EOMONTH(BD$15-1,1),1,_xlpm.VD),
AND(MONTH($AW388)=MONTH(BD$15),MONTH($AX388)=MONTH(BD$15)),
NETWORKDAYS.INTL($AW388,$AX388,1,_xlpm.VD)))),0)),
$DH388="месяц",
$DR388*BD388,
$DH388="неделя",
$DR388*BD388/7*(ROUNDUP((DAY(EOMONTH(BD$15,0)))/4,0))),
0)</f>
        <v/>
      </c>
      <c r="DX388" s="125">
        <f t="array" ref="DX388">
IFERROR(_xlfn.IFS(
$DH388="день_1",
$DR388*$BL388/($AX388-$AW388+1)*BE388*(DAY(EOMONTH(BE$15,0))),
$DH388="день_2",
$DR388/30*MAX(MIN($AX388,EOMONTH(BE$15,0))-MAX($AW388,BE$15)+1,),
$DH388="раб.день",
$DR388/30*(IFERROR(
_xlfn.LET(_xlpm.VD,
CHOOSE(
{1;2;3;4;5;6;7;8;9;10;11;12;13;14;15;16;17;18},
45658,45659,45660,45661,45662,45663,45664,45665,45711,45724,45778,45779,45785,45786,45820,45821,45965,46022),
_xlfn.LET(_xlpm.DD,
MAX(MIN($AX388,EOMONTH(BE$15,0))-MAX($AW388,BE$15),),
_xlfn.IFS(
AND(MONTH($AW388)=MONTH(BE$15),MONTH($AX388)&lt;&gt;MONTH(BE$15)),
NETWORKDAYS.INTL($AW388,$AW388+_xlpm.DD,1,_xlpm.VD),
AND(MONTH($AW388)&lt;&gt;MONTH(BE$15),MONTH($AX388)=MONTH(BE$15)),
NETWORKDAYS.INTL(($AX388)-_xlpm.DD,$AX388,1,_xlpm.VD),
AND(MONTH($AW388)&lt;MONTH(BE$15),MONTH($AX388)&gt;MONTH(BE$15)),
NETWORKDAYS.INTL((EOMONTH(BE$15-1,1))-_xlpm.DD,EOMONTH(BE$15-1,1),1,_xlpm.VD),
AND(MONTH($AW388)=MONTH(BE$15),MONTH($AX388)=MONTH(BE$15)),
NETWORKDAYS.INTL($AW388,$AX388,1,_xlpm.VD)))),0)),
$DH388="месяц",
$DR388*BE388,
$DH388="неделя",
$DR388*BE388/7*(ROUNDUP((DAY(EOMONTH(BE$15,0)))/4,0))),
0)</f>
        <v/>
      </c>
      <c r="DY388" s="125">
        <f t="array" ref="DY388">
IFERROR(_xlfn.IFS(
$DH388="день_1",
$DR388*$BL388/($AX388-$AW388+1)*BF388*(DAY(EOMONTH(BF$15,0))),
$DH388="день_2",
$DR388/30*MAX(MIN($AX388,EOMONTH(BF$15,0))-MAX($AW388,BF$15)+1,),
$DH388="раб.день",
$DR388/30*(IFERROR(
_xlfn.LET(_xlpm.VD,
CHOOSE(
{1;2;3;4;5;6;7;8;9;10;11;12;13;14;15;16;17;18},
45658,45659,45660,45661,45662,45663,45664,45665,45711,45724,45778,45779,45785,45786,45820,45821,45965,46022),
_xlfn.LET(_xlpm.DD,
MAX(MIN($AX388,EOMONTH(BF$15,0))-MAX($AW388,BF$15),),
_xlfn.IFS(
AND(MONTH($AW388)=MONTH(BF$15),MONTH($AX388)&lt;&gt;MONTH(BF$15)),
NETWORKDAYS.INTL($AW388,$AW388+_xlpm.DD,1,_xlpm.VD),
AND(MONTH($AW388)&lt;&gt;MONTH(BF$15),MONTH($AX388)=MONTH(BF$15)),
NETWORKDAYS.INTL(($AX388)-_xlpm.DD,$AX388,1,_xlpm.VD),
AND(MONTH($AW388)&lt;MONTH(BF$15),MONTH($AX388)&gt;MONTH(BF$15)),
NETWORKDAYS.INTL((EOMONTH(BF$15-1,1))-_xlpm.DD,EOMONTH(BF$15-1,1),1,_xlpm.VD),
AND(MONTH($AW388)=MONTH(BF$15),MONTH($AX388)=MONTH(BF$15)),
NETWORKDAYS.INTL($AW388,$AX388,1,_xlpm.VD)))),0)),
$DH388="месяц",
$DR388*BF388,
$DH388="неделя",
$DR388*BF388/7*(ROUNDUP((DAY(EOMONTH(BF$15,0)))/4,0))),
0)</f>
        <v/>
      </c>
      <c r="DZ388" s="125">
        <f t="array" ref="DZ388">
IFERROR(_xlfn.IFS(
$DH388="день_1",
$DR388*$BL388/($AX388-$AW388+1)*BG388*(DAY(EOMONTH(BG$15,0))),
$DH388="день_2",
$DR388/30*MAX(MIN($AX388,EOMONTH(BG$15,0))-MAX($AW388,BG$15)+1,),
$DH388="раб.день",
$DR388/30*(IFERROR(
_xlfn.LET(_xlpm.VD,
CHOOSE(
{1;2;3;4;5;6;7;8;9;10;11;12;13;14;15;16;17;18},
45658,45659,45660,45661,45662,45663,45664,45665,45711,45724,45778,45779,45785,45786,45820,45821,45965,46022),
_xlfn.LET(_xlpm.DD,
MAX(MIN($AX388,EOMONTH(BG$15,0))-MAX($AW388,BG$15),),
_xlfn.IFS(
AND(MONTH($AW388)=MONTH(BG$15),MONTH($AX388)&lt;&gt;MONTH(BG$15)),
NETWORKDAYS.INTL($AW388,$AW388+_xlpm.DD,1,_xlpm.VD),
AND(MONTH($AW388)&lt;&gt;MONTH(BG$15),MONTH($AX388)=MONTH(BG$15)),
NETWORKDAYS.INTL(($AX388)-_xlpm.DD,$AX388,1,_xlpm.VD),
AND(MONTH($AW388)&lt;MONTH(BG$15),MONTH($AX388)&gt;MONTH(BG$15)),
NETWORKDAYS.INTL((EOMONTH(BG$15-1,1))-_xlpm.DD,EOMONTH(BG$15-1,1),1,_xlpm.VD),
AND(MONTH($AW388)=MONTH(BG$15),MONTH($AX388)=MONTH(BG$15)),
NETWORKDAYS.INTL($AW388,$AX388,1,_xlpm.VD)))),0)),
$DH388="месяц",
$DR388*BG388,
$DH388="неделя",
$DR388*BG388/7*(ROUNDUP((DAY(EOMONTH(BG$15,0)))/4,0))),
0)</f>
        <v/>
      </c>
      <c r="EA388" s="125">
        <f t="array" ref="EA388">
IFERROR(_xlfn.IFS(
$DH388="день_1",
$DR388*$BL388/($AX388-$AW388+1)*BH388*(DAY(EOMONTH(BH$15,0))),
$DH388="день_2",
$DR388/30*MAX(MIN($AX388,EOMONTH(BH$15,0))-MAX($AW388,BH$15)+1,),
$DH388="раб.день",
$DR388/30*(IFERROR(
_xlfn.LET(_xlpm.VD,
CHOOSE(
{1;2;3;4;5;6;7;8;9;10;11;12;13;14;15;16;17;18},
45658,45659,45660,45661,45662,45663,45664,45665,45711,45724,45778,45779,45785,45786,45820,45821,45965,46022),
_xlfn.LET(_xlpm.DD,
MAX(MIN($AX388,EOMONTH(BH$15,0))-MAX($AW388,BH$15),),
_xlfn.IFS(
AND(MONTH($AW388)=MONTH(BH$15),MONTH($AX388)&lt;&gt;MONTH(BH$15)),
NETWORKDAYS.INTL($AW388,$AW388+_xlpm.DD,1,_xlpm.VD),
AND(MONTH($AW388)&lt;&gt;MONTH(BH$15),MONTH($AX388)=MONTH(BH$15)),
NETWORKDAYS.INTL(($AX388)-_xlpm.DD,$AX388,1,_xlpm.VD),
AND(MONTH($AW388)&lt;MONTH(BH$15),MONTH($AX388)&gt;MONTH(BH$15)),
NETWORKDAYS.INTL((EOMONTH(BH$15-1,1))-_xlpm.DD,EOMONTH(BH$15-1,1),1,_xlpm.VD),
AND(MONTH($AW388)=MONTH(BH$15),MONTH($AX388)=MONTH(BH$15)),
NETWORKDAYS.INTL($AW388,$AX388,1,_xlpm.VD)))),0)),
$DH388="месяц",
$DR388*BH388,
$DH388="неделя",
$DR388*BH388/7*(ROUNDUP((DAY(EOMONTH(BH$15,0)))/4,0))),
0)</f>
        <v/>
      </c>
      <c r="EB388" s="125">
        <f t="array" ref="EB388">
IFERROR(_xlfn.IFS(
$DH388="день_1",
$DR388*$BL388/($AX388-$AW388+1)*BI388*(DAY(EOMONTH(BI$15,0))),
$DH388="день_2",
$DR388/30*MAX(MIN($AX388,EOMONTH(BI$15,0))-MAX($AW388,BI$15)+1,),
$DH388="раб.день",
$DR388/30*(IFERROR(
_xlfn.LET(_xlpm.VD,
CHOOSE(
{1;2;3;4;5;6;7;8;9;10;11;12;13;14;15;16;17;18},
45658,45659,45660,45661,45662,45663,45664,45665,45711,45724,45778,45779,45785,45786,45820,45821,45965,46022),
_xlfn.LET(_xlpm.DD,
MAX(MIN($AX388,EOMONTH(BI$15,0))-MAX($AW388,BI$15),),
_xlfn.IFS(
AND(MONTH($AW388)=MONTH(BI$15),MONTH($AX388)&lt;&gt;MONTH(BI$15)),
NETWORKDAYS.INTL($AW388,$AW388+_xlpm.DD,1,_xlpm.VD),
AND(MONTH($AW388)&lt;&gt;MONTH(BI$15),MONTH($AX388)=MONTH(BI$15)),
NETWORKDAYS.INTL(($AX388)-_xlpm.DD,$AX388,1,_xlpm.VD),
AND(MONTH($AW388)&lt;MONTH(BI$15),MONTH($AX388)&gt;MONTH(BI$15)),
NETWORKDAYS.INTL((EOMONTH(BI$15-1,1))-_xlpm.DD,EOMONTH(BI$15-1,1),1,_xlpm.VD),
AND(MONTH($AW388)=MONTH(BI$15),MONTH($AX388)=MONTH(BI$15)),
NETWORKDAYS.INTL($AW388,$AX388,1,_xlpm.VD)))),0)),
$DH388="месяц",
$DR388*BI388,
$DH388="неделя",
$DR388*BI388/7*(ROUNDUP((DAY(EOMONTH(BI$15,0)))/4,0))),
0)</f>
        <v/>
      </c>
      <c r="EC388" s="125">
        <f t="array" ref="EC388">
IFERROR(_xlfn.IFS(
$DH388="день_1",
$DR388*$BL388/($AX388-$AW388+1)*BJ388*(DAY(EOMONTH(BJ$15,0))),
$DH388="день_2",
$DR388/30*MAX(MIN($AX388,EOMONTH(BJ$15,0))-MAX($AW388,BJ$15)+1,),
$DH388="раб.день",
$DR388/30*(IFERROR(
_xlfn.LET(_xlpm.VD,
CHOOSE(
{1;2;3;4;5;6;7;8;9;10;11;12;13;14;15;16;17;18},
45658,45659,45660,45661,45662,45663,45664,45665,45711,45724,45778,45779,45785,45786,45820,45821,45965,46022),
_xlfn.LET(_xlpm.DD,
MAX(MIN($AX388,EOMONTH(BJ$15,0))-MAX($AW388,BJ$15),),
_xlfn.IFS(
AND(MONTH($AW388)=MONTH(BJ$15),MONTH($AX388)&lt;&gt;MONTH(BJ$15)),
NETWORKDAYS.INTL($AW388,$AW388+_xlpm.DD,1,_xlpm.VD),
AND(MONTH($AW388)&lt;&gt;MONTH(BJ$15),MONTH($AX388)=MONTH(BJ$15)),
NETWORKDAYS.INTL(($AX388)-_xlpm.DD,$AX388,1,_xlpm.VD),
AND(MONTH($AW388)&lt;MONTH(BJ$15),MONTH($AX388)&gt;MONTH(BJ$15)),
NETWORKDAYS.INTL((EOMONTH(BJ$15-1,1))-_xlpm.DD,EOMONTH(BJ$15-1,1),1,_xlpm.VD),
AND(MONTH($AW388)=MONTH(BJ$15),MONTH($AX388)=MONTH(BJ$15)),
NETWORKDAYS.INTL($AW388,$AX388,1,_xlpm.VD)))),0)),
$DH388="месяц",
$DR388*BJ388,
$DH388="неделя",
$DR388*BJ388/7*(ROUNDUP((DAY(EOMONTH(BJ$15,0)))/4,0))),
0)</f>
        <v/>
      </c>
      <c r="ED388" s="125">
        <f t="array" ref="ED388">
IFERROR(_xlfn.IFS(
$DH388="день_1",
$DR388*$BL388/($AX388-$AW388+1)*BK388*(DAY(EOMONTH(BK$15,0))),
$DH388="день_2",
$DR388/30*MAX(MIN($AX388,EOMONTH(BK$15,0))-MAX($AW388,BK$15)+1,),
$DH388="раб.день",
$DR388/30*(IFERROR(
_xlfn.LET(_xlpm.VD,
CHOOSE(
{1;2;3;4;5;6;7;8;9;10;11;12;13;14;15;16;17;18},
45658,45659,45660,45661,45662,45663,45664,45665,45711,45724,45778,45779,45785,45786,45820,45821,45965,46022),
_xlfn.LET(_xlpm.DD,
MAX(MIN($AX388,EOMONTH(BK$15,0))-MAX($AW388,BK$15),),
_xlfn.IFS(
AND(MONTH($AW388)=MONTH(BK$15),MONTH($AX388)&lt;&gt;MONTH(BK$15)),
NETWORKDAYS.INTL($AW388,$AW388+_xlpm.DD,1,_xlpm.VD),
AND(MONTH($AW388)&lt;&gt;MONTH(BK$15),MONTH($AX388)=MONTH(BK$15)),
NETWORKDAYS.INTL(($AX388)-_xlpm.DD,$AX388,1,_xlpm.VD),
AND(MONTH($AW388)&lt;MONTH(BK$15),MONTH($AX388)&gt;MONTH(BK$15)),
NETWORKDAYS.INTL((EOMONTH(BK$15-1,1))-_xlpm.DD,EOMONTH(BK$15-1,1),1,_xlpm.VD),
AND(MONTH($AW388)=MONTH(BK$15),MONTH($AX388)=MONTH(BK$15)),
NETWORKDAYS.INTL($AW388,$AX388,1,_xlpm.VD)))),0)),
$DH388="месяц",
$DR388*BK388,
$DH388="неделя",
$DR388*BK388/7*(ROUNDUP((DAY(EOMONTH(BK$15,0)))/4,0))),
0)</f>
        <v/>
      </c>
      <c r="EE388" s="125">
        <f>SUM($DS388,$DT388,$DU388,$DV388,$DW388,$DX388,$DY388,$DZ388,$EA388,$EB388,$EC388,$ED388)</f>
        <v/>
      </c>
      <c r="EF388" s="125">
        <f>IFERROR(ROUND($EE388*(1+$EP388),2),0)</f>
        <v/>
      </c>
      <c r="EG388" s="128" t="n">
        <v>1</v>
      </c>
      <c r="EH388" s="126" t="n">
        <v>0</v>
      </c>
      <c r="EI388" s="126">
        <f>ROUND(SUM($EH388:$EH388)*SUM($AB388:$AB388)*$EG388,2)</f>
        <v/>
      </c>
      <c r="EJ388" s="126">
        <f>ROUND($EI388*(1+$EP388),2)</f>
        <v/>
      </c>
      <c r="EK388" s="126" t="n">
        <v>0</v>
      </c>
      <c r="EL388" s="126">
        <f>ROUND(SUM($EK388:$EK388)*SUM($AB388:$AB388)*$EG388,2)</f>
        <v/>
      </c>
      <c r="EM388" s="126">
        <f>ROUND($EL388*(1+$EP388),2)</f>
        <v/>
      </c>
      <c r="EN388" s="126">
        <f>SUM($EE388,$EI388,$EL388)</f>
        <v/>
      </c>
      <c r="EO388" s="126">
        <f>SUM($EF388,$EJ388,$EM388)</f>
        <v/>
      </c>
      <c r="EP388" s="59" t="inlineStr">
        <is>
          <t>20%</t>
        </is>
      </c>
      <c r="EQ388" s="59" t="n"/>
      <c r="ER388" s="60">
        <f t="array" ref="ER388">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MATCH(ES388,
{"AMS";"RussOutdoor";"HD Outdoor";"Ingroup";"IQ";"Ledproduction";"LisChannel";"Logic";"Media-PPL";"NovikovTV | НовиковТВ";"SMA";"SOK";"КрокусТВ | CrocusTV | IndoorTV";"Сити";"ТЯК Москва"},
0)),"")</f>
        <v/>
      </c>
      <c r="ES388" s="60" t="n"/>
      <c r="ET388" s="60">
        <f t="array" ref="ET388">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MATCH(ES388,
{"AMS";"RussOutdoor";"HD Outdoor";"Ingroup";"IQ";"Ledproduction";"LisChannel";"Logic";"Media-PPL";"NovikovTV | НовиковТВ";"SMA";"SOK";"КрокусТВ | CrocusTV | IndoorTV";"Сити";"ТЯК Москва"},
0)),"")</f>
        <v/>
      </c>
      <c r="EU388" s="60" t="n"/>
      <c r="EV388" s="60" t="n"/>
      <c r="EX388" s="110">
        <f t="array" ref="EX388">
($AR388/30
+N("ТРАФИК ПЛОЩАДКИ"))*
(IFERROR(
_xlfn.LET(
_xlpm.GPR,
HLOOKUP($L388,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(MATCH($T388,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IF($Q388="цифровой",_xlpm.GPR/$AG388,_xlpm.GPR/60)),
0)
+N("DWELL TIME"))*
(IF($AB388=0,0,IF($AB388=1,0.3,IF($AB388=2,0.5,IF($AB388&gt;2,1))))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_xlfn.IFS($AC388="да",1.2,$AC388="нет",1)*
_xlfn.IFS($AD388="да",1.2,$AD388="нет",1)*
IF(R388="статический",1,1.2)*
$X388*
INDEX(
{1.2;1;1.2;1.2;1;1.2;1.2;1.2;1.2;1.2;1.2;1;1.2;1.2;1.2;1.2;1;1;1.2;1.2;1.2;1;1;1;1;1.2;1.2;1.2;1.2;1;1;1;1;1.2;1.2;1.2;1.2;1.2;1.2;1.2;1.2;1;1;1.2;1;1;1;1;1.5;1;1;1.5;1.5;1.2},
MATCH($Q388,_xlpm.MI,0)))&gt;{0.02;0.04;0.06;0.1;0.2;0.4;0.6;0.8;1;2;4;6})),
{0;1;2;3;4;5;6;7;8;9;10;11;12},
0)))
+N("КОЭФФИЦИЕНТ КОНТАКТА"))))*
(_xlfn.IFS($X388&lt;0.1,$X388/1000,$X388&gt;25,5.2,AND($X388&gt;=0.1,$X388&lt;=25),(($X388*2+0.1)/10)*($X388/10)))*
IFERROR((_xlfn.LET(
_xlpm.MA,
{0;0.8;0.85;0.9;0.95;1},
_xlpm.MAA,
{0;1;2;3;4;5},
INDEX(_xlpm.MA,MATCH(SUMPRODUCT(--((IF(ROUND(_xlpm.MAA,1)&gt;5,5,ROUND($AB388,1)))&gt;{0;1;2;3;4;5})),_xlpm.MAA,0)))
+N("КОЭФФИЦИЕНТ КОЛ-ВО КОНСТРУКЦИЙ")),1)*
$AB388,0))*
(IF($Q388="цифровой",$AG388/15*$AI388,1)
+N("ДЛЯ ЦИФРЫ"))</f>
        <v/>
      </c>
      <c r="EY388" s="110">
        <f>IFERROR(EX388*AY388,0)</f>
        <v/>
      </c>
      <c r="EZ388" s="131">
        <f>IFERROR(DP388/EY388*1000,0)</f>
        <v/>
      </c>
      <c r="FA388" s="112">
        <f>IFERROR(FC388/FB388,0)</f>
        <v/>
      </c>
      <c r="FB388" s="112">
        <f>IFERROR((FC388/(EY388/FF388*#REF!))*0.825,0)</f>
        <v/>
      </c>
      <c r="FC388" s="112">
        <f>IFERROR(((EX388*30/AR388)*100)/30,0)</f>
        <v/>
      </c>
      <c r="FD388" s="112">
        <f>IFERROR(EY388/G388*100%,0)</f>
        <v/>
      </c>
      <c r="FE388" s="112">
        <f>IFERROR(FD388/FC388*100%,0)</f>
        <v/>
      </c>
      <c r="FF388" s="110">
        <f>IFERROR(AR388/30*AY388,0)</f>
        <v/>
      </c>
    </row>
    <row r="389" ht="13" customHeight="1">
      <c r="A389" s="59" t="n"/>
      <c r="B389" s="60" t="n"/>
      <c r="C389" s="60" t="n"/>
      <c r="D389" s="60">
        <f t="array" ref="D389">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MATCH($E389,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89" s="60">
        <f t="array" ref="E389">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MATCH($F389,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89" s="60" t="inlineStr"/>
      <c r="G389" s="60" t="n"/>
      <c r="H389" s="60">
        <f t="array" ref="H389">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MATCH($I389,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89" s="60" t="n"/>
      <c r="J389" s="60" t="n"/>
      <c r="K389" s="60" t="n"/>
      <c r="L389" s="60" t="n"/>
      <c r="M389" s="60" t="n"/>
      <c r="N389" s="60" t="n"/>
      <c r="O389" s="60" t="n"/>
      <c r="P389" s="60">
        <f t="array" ref="P389">
_xlfn.IFS(
ISNUMBER(MATCH($Q389,{"шелфбаннер","разделитель","монетница","чековая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ISNUMBER(MATCH($Q389,{"LED/LCD","видеокулер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ISNUMBER(MATCH($Q389,{"автомобиль","машина","выставочное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ISNUMBER(MATCH($Q389,{"билборд","лифтовая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ISNUMBER(MATCH($Q389,{"навигация","подвесной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ISNUMBER(MATCH($Q389,{"движущаяся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ISNUMBER(MATCH($Q389,{"каталог","журнал"},)),
"Пресса",
$Q389="","")</f>
        <v/>
      </c>
      <c r="Q389" s="60" t="n"/>
      <c r="R389" s="60">
        <f t="array" ref="R389">
IFERROR(
_xlfn.IFS(
OR(ISNUMBER(MATCH($Q389,{"экспозиция","макет","стенд","автостенд","авто стенд","выставочное пространство","выставочные стенды","модульные выставочные стенды","3Д конструкция","3D конструкция"},)),P389="Экспонирование"),
"нестандартный",
ISNUMBER(MATCH($Q389,{"скроллер","призматрон"},)),
"динамический",
$P389="Видео",
"цифровой",
OR($P389="Пресса",$P389="Щит",$P389="POSm",$P389="Подвес",$P389="Брендирование/оклейка"),
"статический"),"")</f>
        <v/>
      </c>
      <c r="S389" s="59" t="n"/>
      <c r="T389" s="60" t="n"/>
      <c r="U389" s="60" t="n"/>
      <c r="V389" s="60">
        <f>
IF(P389="Видео",
"цифровой постер/ролик",
IF(ISNUMBER(MATCH(Q389,{"короб световой","короб световой | лайтбокс","короб световой | кристалайт","лайтбокс","лайт бокс","кристалайт","LB","lightbox"},)),
"бэклит",
IF(P389="Брендирование/оклейка",
"перфарированная пленка/самоклейка",
IF(P389="Экспонирование",
"под запрос",
IF(P389="Подвес",
"баннер/ткань",
"")))))</f>
        <v/>
      </c>
      <c r="W389" s="59" t="n"/>
      <c r="X389" s="59" t="n"/>
      <c r="Y389" s="59" t="n"/>
      <c r="Z389" s="61" t="n"/>
      <c r="AA389" s="61" t="n"/>
      <c r="AB389" s="61">
        <f>IF(BL389&gt;0,Z389,0)</f>
        <v/>
      </c>
      <c r="AC389" s="59" t="n"/>
      <c r="AD389" s="59" t="n"/>
      <c r="AE389" s="59" t="n"/>
      <c r="AF389" s="59" t="n"/>
      <c r="AG389" s="59" t="n"/>
      <c r="AH389" s="59" t="n"/>
      <c r="AI389" s="59" t="n"/>
      <c r="AJ389" s="59" t="n"/>
      <c r="AK389" s="59" t="n"/>
      <c r="AL389" s="62">
        <f>IFERROR(IF(OR(R389="статический",R389="динамический",R389="нестандартный",R389="",R389=""),"-",IF(AND(AH389="-",AI389="-"),"-",AK389*3600/AH389*AI389)),"-")</f>
        <v/>
      </c>
      <c r="AM389" s="62">
        <f>IFERROR(IF(OR(R389="статический",R389="динамический",R389="",R389="", R389="BTL",R389="нестандартный"),"-",AG389*AI389*AL389/60),"-")</f>
        <v/>
      </c>
      <c r="AN389" s="63">
        <f>IFERROR(IF(AH389="","-",AG389*AI389/AH389),"-")</f>
        <v/>
      </c>
      <c r="AO389" s="59">
        <f>IFERROR(IF(OR($R389="статический",$R389="динамический",$R389="",$R389="",$R389="BTL",$R389="нестандартный"),"-",$AL389*$AY389),"-")</f>
        <v/>
      </c>
      <c r="AP389" s="62">
        <f>IFERROR(IF(OR($R389="статический",$R389="динамический",$R389="",$R389="",$R389="BTL",$R389="нестандартный"),"-",$AM389*AY389),"-")</f>
        <v/>
      </c>
      <c r="AQ389" s="64" t="n"/>
      <c r="AR389" s="61" t="n"/>
      <c r="AS389" s="61" t="n"/>
      <c r="AT389" s="61" t="n"/>
      <c r="AU389" s="65" t="n"/>
      <c r="AV389" s="124">
        <f>IFERROR(DR389/AT389*1000,"n/a")</f>
        <v/>
      </c>
      <c r="AW389" s="67" t="n"/>
      <c r="AX389" s="67" t="n"/>
      <c r="AY389" s="43">
        <f>IFERROR(IF(OR($AW389="",$AX389=""),"",_xlfn.DAYS($AX389+1,$AW389)),"")</f>
        <v/>
      </c>
      <c r="AZ389" s="68">
        <f t="array" ref="AZ389">
_xlfn.LET(_xlpm.COEFF,
IF($AW389+$AX389=0,0,IF(MAX(MIN($AX389,EOMONTH(AZ$15,0))-MAX($AW389,AZ$15)+1,)&gt;0,1,0)),
_xlfn.IFS(
$ES389="LisChannel",
_xlpm.COEFF*
INDEX({1;1;1.2;1.2;1;1;1;1;1.2;1.2;1.2;1.2},
MATCH(MONTH(AZ$15),
{1,2,3,4,5,6,7,8,9,10,11,12})),
CONCATENATE($ES389," ",$L389)="RussOutdoor метро",
_xlpm.COEFF*
INDEX({0.8;0.9;1.1;1.1;1;1;1;1;1.1;1.1;1.1;1.1},
MATCH(MONTH(AZ$15),
{1,2,3,4,5,6,7,8,9,10,11,12})),
$ES389&lt;&gt;"LisChannel",
_xlpm.COEFF,
$ES389&lt;&gt;"RussOutdoor",
_xlpm.COEFF))</f>
        <v/>
      </c>
      <c r="BA389" s="68">
        <f t="array" ref="BA389">
_xlfn.LET(_xlpm.COEFF,
IF($AW389+$AX389=0,0,IF(MAX(MIN($AX389,EOMONTH(BA$15,0))-MAX($AW389,BA$15)+1,)&gt;0,1,0)),
_xlfn.IFS(
$ES389="LisChannel",
_xlpm.COEFF*
INDEX({1;1;1.2;1.2;1;1;1;1;1.2;1.2;1.2;1.2},
MATCH(MONTH(BA$15),
{1,2,3,4,5,6,7,8,9,10,11,12})),
CONCATENATE($ES389," ",$L389)="RussOutdoor метро",
_xlpm.COEFF*
INDEX({0.8;0.9;1.1;1.1;1;1;1;1;1.1;1.1;1.1;1.1},
MATCH(MONTH(BA$15),
{1,2,3,4,5,6,7,8,9,10,11,12})),
$ES389&lt;&gt;"LisChannel",
_xlpm.COEFF,
$ES389&lt;&gt;"RussOutdoor",
_xlpm.COEFF))</f>
        <v/>
      </c>
      <c r="BB389" s="68">
        <f t="array" ref="BB389">
_xlfn.LET(_xlpm.COEFF,
IF($AW389+$AX389=0,0,IF(MAX(MIN($AX389,EOMONTH(BB$15,0))-MAX($AW389,BB$15)+1,)&gt;0,1,0)),
_xlfn.IFS(
$ES389="LisChannel",
_xlpm.COEFF*
INDEX({1;1;1.2;1.2;1;1;1;1;1.2;1.2;1.2;1.2},
MATCH(MONTH(BB$15),
{1,2,3,4,5,6,7,8,9,10,11,12})),
CONCATENATE($ES389," ",$L389)="RussOutdoor метро",
_xlpm.COEFF*
INDEX({0.8;0.9;1.1;1.1;1;1;1;1;1.1;1.1;1.1;1.1},
MATCH(MONTH(BB$15),
{1,2,3,4,5,6,7,8,9,10,11,12})),
$ES389&lt;&gt;"LisChannel",
_xlpm.COEFF,
$ES389&lt;&gt;"RussOutdoor",
_xlpm.COEFF))</f>
        <v/>
      </c>
      <c r="BC389" s="68">
        <f t="array" ref="BC389">
_xlfn.LET(_xlpm.COEFF,
IF($AW389+$AX389=0,0,IF(MAX(MIN($AX389,EOMONTH(BC$15,0))-MAX($AW389,BC$15)+1,)&gt;0,1,0)),
_xlfn.IFS(
$ES389="LisChannel",
_xlpm.COEFF*
INDEX({1;1;1.2;1.2;1;1;1;1;1.2;1.2;1.2;1.2},
MATCH(MONTH(BC$15),
{1,2,3,4,5,6,7,8,9,10,11,12})),
CONCATENATE($ES389," ",$L389)="RussOutdoor метро",
_xlpm.COEFF*
INDEX({0.8;0.9;1.1;1.1;1;1;1;1;1.1;1.1;1.1;1.1},
MATCH(MONTH(BC$15),
{1,2,3,4,5,6,7,8,9,10,11,12})),
$ES389&lt;&gt;"LisChannel",
_xlpm.COEFF,
$ES389&lt;&gt;"RussOutdoor",
_xlpm.COEFF))</f>
        <v/>
      </c>
      <c r="BD389" s="68">
        <f t="array" ref="BD389">
_xlfn.LET(_xlpm.COEFF,
IF($AW389+$AX389=0,0,IF(MAX(MIN($AX389,EOMONTH(BD$15,0))-MAX($AW389,BD$15)+1,)&gt;0,1,0)),
_xlfn.IFS(
$ES389="LisChannel",
_xlpm.COEFF*
INDEX({1;1;1.2;1.2;1;1;1;1;1.2;1.2;1.2;1.2},
MATCH(MONTH(BD$15),
{1,2,3,4,5,6,7,8,9,10,11,12})),
CONCATENATE($ES389," ",$L389)="RussOutdoor метро",
_xlpm.COEFF*
INDEX({0.8;0.9;1.1;1.1;1;1;1;1;1.1;1.1;1.1;1.1},
MATCH(MONTH(BD$15),
{1,2,3,4,5,6,7,8,9,10,11,12})),
$ES389&lt;&gt;"LisChannel",
_xlpm.COEFF,
$ES389&lt;&gt;"RussOutdoor",
_xlpm.COEFF))</f>
        <v/>
      </c>
      <c r="BE389" s="68">
        <f t="array" ref="BE389">
_xlfn.LET(_xlpm.COEFF,
IF($AW389+$AX389=0,0,IF(MAX(MIN($AX389,EOMONTH(BE$15,0))-MAX($AW389,BE$15)+1,)&gt;0,1,0)),
_xlfn.IFS(
$ES389="LisChannel",
_xlpm.COEFF*
INDEX({1;1;1.2;1.2;1;1;1;1;1.2;1.2;1.2;1.2},
MATCH(MONTH(BE$15),
{1,2,3,4,5,6,7,8,9,10,11,12})),
CONCATENATE($ES389," ",$L389)="RussOutdoor метро",
_xlpm.COEFF*
INDEX({0.8;0.9;1.1;1.1;1;1;1;1;1.1;1.1;1.1;1.1},
MATCH(MONTH(BE$15),
{1,2,3,4,5,6,7,8,9,10,11,12})),
$ES389&lt;&gt;"LisChannel",
_xlpm.COEFF,
$ES389&lt;&gt;"RussOutdoor",
_xlpm.COEFF))</f>
        <v/>
      </c>
      <c r="BF389" s="68">
        <f t="array" ref="BF389">
_xlfn.LET(_xlpm.COEFF,
IF($AW389+$AX389=0,0,IF(MAX(MIN($AX389,EOMONTH(BF$15,0))-MAX($AW389,BF$15)+1,)&gt;0,1,0)),
_xlfn.IFS(
$ES389="LisChannel",
_xlpm.COEFF*
INDEX({1;1;1.2;1.2;1;1;1;1;1.2;1.2;1.2;1.2},
MATCH(MONTH(BF$15),
{1,2,3,4,5,6,7,8,9,10,11,12})),
CONCATENATE($ES389," ",$L389)="RussOutdoor метро",
_xlpm.COEFF*
INDEX({0.8;0.9;1.1;1.1;1;1;1;1;1.1;1.1;1.1;1.1},
MATCH(MONTH(BF$15),
{1,2,3,4,5,6,7,8,9,10,11,12})),
$ES389&lt;&gt;"LisChannel",
_xlpm.COEFF,
$ES389&lt;&gt;"RussOutdoor",
_xlpm.COEFF))</f>
        <v/>
      </c>
      <c r="BG389" s="68">
        <f t="array" ref="BG389">
_xlfn.LET(_xlpm.COEFF,
IF($AW389+$AX389=0,0,IF(MAX(MIN($AX389,EOMONTH(BG$15,0))-MAX($AW389,BG$15)+1,)&gt;0,1,0)),
_xlfn.IFS(
$ES389="LisChannel",
_xlpm.COEFF*
INDEX({1;1;1.2;1.2;1;1;1;1;1.2;1.2;1.2;1.2},
MATCH(MONTH(BG$15),
{1,2,3,4,5,6,7,8,9,10,11,12})),
CONCATENATE($ES389," ",$L389)="RussOutdoor метро",
_xlpm.COEFF*
INDEX({0.8;0.9;1.1;1.1;1;1;1;1;1.1;1.1;1.1;1.1},
MATCH(MONTH(BG$15),
{1,2,3,4,5,6,7,8,9,10,11,12})),
$ES389&lt;&gt;"LisChannel",
_xlpm.COEFF,
$ES389&lt;&gt;"RussOutdoor",
_xlpm.COEFF))</f>
        <v/>
      </c>
      <c r="BH389" s="68">
        <f t="array" ref="BH389">
_xlfn.LET(_xlpm.COEFF,
IF($AW389+$AX389=0,0,IF(MAX(MIN($AX389,EOMONTH(BH$15,0))-MAX($AW389,BH$15)+1,)&gt;0,1,0)),
_xlfn.IFS(
$ES389="LisChannel",
_xlpm.COEFF*
INDEX({1;1;1.2;1.2;1;1;1;1;1.2;1.2;1.2;1.2},
MATCH(MONTH(BH$15),
{1,2,3,4,5,6,7,8,9,10,11,12})),
CONCATENATE($ES389," ",$L389)="RussOutdoor метро",
_xlpm.COEFF*
INDEX({0.8;0.9;1.1;1.1;1;1;1;1;1.1;1.1;1.1;1.1},
MATCH(MONTH(BH$15),
{1,2,3,4,5,6,7,8,9,10,11,12})),
$ES389&lt;&gt;"LisChannel",
_xlpm.COEFF,
$ES389&lt;&gt;"RussOutdoor",
_xlpm.COEFF))</f>
        <v/>
      </c>
      <c r="BI389" s="68">
        <f t="array" ref="BI389">
_xlfn.LET(_xlpm.COEFF,
IF($AW389+$AX389=0,0,IF(MAX(MIN($AX389,EOMONTH(BI$15,0))-MAX($AW389,BI$15)+1,)&gt;0,1,0)),
_xlfn.IFS(
$ES389="LisChannel",
_xlpm.COEFF*
INDEX({1;1;1.2;1.2;1;1;1;1;1.2;1.2;1.2;1.2},
MATCH(MONTH(BI$15),
{1,2,3,4,5,6,7,8,9,10,11,12})),
CONCATENATE($ES389," ",$L389)="RussOutdoor метро",
_xlpm.COEFF*
INDEX({0.8;0.9;1.1;1.1;1;1;1;1;1.1;1.1;1.1;1.1},
MATCH(MONTH(BI$15),
{1,2,3,4,5,6,7,8,9,10,11,12})),
$ES389&lt;&gt;"LisChannel",
_xlpm.COEFF,
$ES389&lt;&gt;"RussOutdoor",
_xlpm.COEFF))</f>
        <v/>
      </c>
      <c r="BJ389" s="68">
        <f t="array" ref="BJ389">
_xlfn.LET(_xlpm.COEFF,
IF($AW389+$AX389=0,0,IF(MAX(MIN($AX389,EOMONTH(BJ$15,0))-MAX($AW389,BJ$15)+1,)&gt;0,1,0)),
_xlfn.IFS(
$ES389="LisChannel",
_xlpm.COEFF*
INDEX({1;1;1.2;1.2;1;1;1;1;1.2;1.2;1.2;1.2},
MATCH(MONTH(BJ$15),
{1,2,3,4,5,6,7,8,9,10,11,12})),
CONCATENATE($ES389," ",$L389)="RussOutdoor метро",
_xlpm.COEFF*
INDEX({0.8;0.9;1.1;1.1;1;1;1;1;1.1;1.1;1.1;1.1},
MATCH(MONTH(BJ$15),
{1,2,3,4,5,6,7,8,9,10,11,12})),
$ES389&lt;&gt;"LisChannel",
_xlpm.COEFF,
$ES389&lt;&gt;"RussOutdoor",
_xlpm.COEFF))</f>
        <v/>
      </c>
      <c r="BK389" s="68">
        <f t="array" ref="BK389">
_xlfn.LET(_xlpm.COEFF,
IF($AW389+$AX389=0,0,IF(MAX(MIN($AX389,EOMONTH(BK$15,0))-MAX($AW389,BK$15)+1,)&gt;0,1,0)),
_xlfn.IFS(
$ES389="LisChannel",
_xlpm.COEFF*
INDEX({1;1;1.2;1.2;1;1;1;1;1.2;1.2;1.2;1.2},
MATCH(MONTH(BK$15),
{1,2,3,4,5,6,7,8,9,10,11,12})),
CONCATENATE($ES389," ",$L389)="RussOutdoor метро",
_xlpm.COEFF*
INDEX({0.8;0.9;1.1;1.1;1;1;1;1;1.1;1.1;1.1;1.1},
MATCH(MONTH(BK$15),
{1,2,3,4,5,6,7,8,9,10,11,12})),
$ES389&lt;&gt;"LisChannel",
_xlpm.COEFF,
$ES389&lt;&gt;"RussOutdoor",
_xlpm.COEFF))</f>
        <v/>
      </c>
      <c r="BL389" s="62">
        <f>COUNTIFS($AZ389:$BK389,"&gt;0")</f>
        <v/>
      </c>
      <c r="BM389" s="65" t="n"/>
      <c r="BN389" s="125">
        <f>$DJ389</f>
        <v/>
      </c>
      <c r="BO389" s="63">
        <f>$DQ389</f>
        <v/>
      </c>
      <c r="BP389" s="125">
        <f>
IFERROR(
IF($BL389=0,0,
$BN389*(1-$BO389)),
0)</f>
        <v/>
      </c>
      <c r="BQ389" s="125">
        <f t="array" ref="BQ389">
IFERROR(
_xlfn.IFS(
$DH389="день_1",
$BP389*$BL389/($AX389-$AW389+1)*AZ389*(DAY(EOMONTH(AZ$15,0))),
$DH389="день_2",
$BP389/30*MAX(MIN($AX389,EOMONTH(AZ$15,0))-MAX($AW389,AZ$15)+1,),
$DH389="раб.день",
$BP389/30*(IFERROR(
_xlfn.LET(_xlpm.VD,
CHOOSE(
{1;2;3;4;5;6;7;8;9;10;11;12;13;14;15;16;17;18},
45658,45659,45660,45661,45662,45663,45664,45665,45711,45724,45778,45779,45785,45786,45820,45821,45965,46022),
_xlfn.LET(_xlpm.DD,
MAX(MIN($AX389,EOMONTH(AZ$15,0))-MAX($AW389,AZ$15),),
_xlfn.IFS(
AND(MONTH($AW389)=MONTH(AZ$15),MONTH($AX389)&lt;&gt;MONTH(AZ$15)),
NETWORKDAYS.INTL($AW389,$AW389+_xlpm.DD,1,_xlpm.VD),
AND(MONTH($AW389)&lt;&gt;MONTH(AZ$15),MONTH($AX389)=MONTH(AZ$15)),
NETWORKDAYS.INTL(($AX389)-_xlpm.DD,$AX389,1,_xlpm.VD),
AND(MONTH($AW389)&lt;MONTH(AZ$15),MONTH($AX389)&gt;MONTH(AZ$15)),
NETWORKDAYS.INTL((EOMONTH(AZ$15-1,1))-_xlpm.DD,EOMONTH(AZ$15-1,1),1,_xlpm.VD),
AND(MONTH($AW389)=MONTH(AZ$15),MONTH($AX389)=MONTH(AZ$15)),
NETWORKDAYS.INTL($AW389,$AX389,1,_xlpm.VD)))),0)),
$DH389="месяц",
$BP389*AZ389,
$DH389="неделя",
$BP389*AZ389/7*(ROUNDUP((DAY(EOMONTH(AZ$15,0)))/4,0))),
0)</f>
        <v/>
      </c>
      <c r="BR389" s="125">
        <f t="array" ref="BR389">
IFERROR(
_xlfn.IFS(
$DH389="день_1",
$BP389*$BL389/($AX389-$AW389+1)*BA389*(DAY(EOMONTH(BA$15,0))),
$DH389="день_2",
$BP389/30*MAX(MIN($AX389,EOMONTH(BA$15,0))-MAX($AW389,BA$15)+1,),
$DH389="раб.день",
$BP389/30*(IFERROR(
_xlfn.LET(_xlpm.VD,
CHOOSE(
{1;2;3;4;5;6;7;8;9;10;11;12;13;14;15;16;17;18},
45658,45659,45660,45661,45662,45663,45664,45665,45711,45724,45778,45779,45785,45786,45820,45821,45965,46022),
_xlfn.LET(_xlpm.DD,
MAX(MIN($AX389,EOMONTH(BA$15,0))-MAX($AW389,BA$15),),
_xlfn.IFS(
AND(MONTH($AW389)=MONTH(BA$15),MONTH($AX389)&lt;&gt;MONTH(BA$15)),
NETWORKDAYS.INTL($AW389,$AW389+_xlpm.DD,1,_xlpm.VD),
AND(MONTH($AW389)&lt;&gt;MONTH(BA$15),MONTH($AX389)=MONTH(BA$15)),
NETWORKDAYS.INTL(($AX389)-_xlpm.DD,$AX389,1,_xlpm.VD),
AND(MONTH($AW389)&lt;MONTH(BA$15),MONTH($AX389)&gt;MONTH(BA$15)),
NETWORKDAYS.INTL((EOMONTH(BA$15-1,1))-_xlpm.DD,EOMONTH(BA$15-1,1),1,_xlpm.VD),
AND(MONTH($AW389)=MONTH(BA$15),MONTH($AX389)=MONTH(BA$15)),
NETWORKDAYS.INTL($AW389,$AX389,1,_xlpm.VD)))),0)),
$DH389="месяц",
$BP389*BA389,
$DH389="неделя",
$BP389*BA389/7*(ROUNDUP((DAY(EOMONTH(BA$15,0)))/4,0))),
0)</f>
        <v/>
      </c>
      <c r="BS389" s="125">
        <f t="array" ref="BS389">
IFERROR(
_xlfn.IFS(
$DH389="день_1",
$BP389*$BL389/($AX389-$AW389+1)*BB389*(DAY(EOMONTH(BB$15,0))),
$DH389="день_2",
$BP389/30*MAX(MIN($AX389,EOMONTH(BB$15,0))-MAX($AW389,BB$15)+1,),
$DH389="раб.день",
$BP389/30*(IFERROR(
_xlfn.LET(_xlpm.VD,
CHOOSE(
{1;2;3;4;5;6;7;8;9;10;11;12;13;14;15;16;17;18},
45658,45659,45660,45661,45662,45663,45664,45665,45711,45724,45778,45779,45785,45786,45820,45821,45965,46022),
_xlfn.LET(_xlpm.DD,
MAX(MIN($AX389,EOMONTH(BB$15,0))-MAX($AW389,BB$15),),
_xlfn.IFS(
AND(MONTH($AW389)=MONTH(BB$15),MONTH($AX389)&lt;&gt;MONTH(BB$15)),
NETWORKDAYS.INTL($AW389,$AW389+_xlpm.DD,1,_xlpm.VD),
AND(MONTH($AW389)&lt;&gt;MONTH(BB$15),MONTH($AX389)=MONTH(BB$15)),
NETWORKDAYS.INTL(($AX389)-_xlpm.DD,$AX389,1,_xlpm.VD),
AND(MONTH($AW389)&lt;MONTH(BB$15),MONTH($AX389)&gt;MONTH(BB$15)),
NETWORKDAYS.INTL((EOMONTH(BB$15-1,1))-_xlpm.DD,EOMONTH(BB$15-1,1),1,_xlpm.VD),
AND(MONTH($AW389)=MONTH(BB$15),MONTH($AX389)=MONTH(BB$15)),
NETWORKDAYS.INTL($AW389,$AX389,1,_xlpm.VD)))),0)),
$DH389="месяц",
$BP389*BB389,
$DH389="неделя",
$BP389*BB389/7*(ROUNDUP((DAY(EOMONTH(BB$15,0)))/4,0))),
0)</f>
        <v/>
      </c>
      <c r="BT389" s="125">
        <f t="array" ref="BT389">
IFERROR(
_xlfn.IFS(
$DH389="день_1",
$BP389*$BL389/($AX389-$AW389+1)*BC389*(DAY(EOMONTH(BC$15,0))),
$DH389="день_2",
$BP389/30*MAX(MIN($AX389,EOMONTH(BC$15,0))-MAX($AW389,BC$15)+1,),
$DH389="раб.день",
$BP389/30*(IFERROR(
_xlfn.LET(_xlpm.VD,
CHOOSE(
{1;2;3;4;5;6;7;8;9;10;11;12;13;14;15;16;17;18},
45658,45659,45660,45661,45662,45663,45664,45665,45711,45724,45778,45779,45785,45786,45820,45821,45965,46022),
_xlfn.LET(_xlpm.DD,
MAX(MIN($AX389,EOMONTH(BC$15,0))-MAX($AW389,BC$15),),
_xlfn.IFS(
AND(MONTH($AW389)=MONTH(BC$15),MONTH($AX389)&lt;&gt;MONTH(BC$15)),
NETWORKDAYS.INTL($AW389,$AW389+_xlpm.DD,1,_xlpm.VD),
AND(MONTH($AW389)&lt;&gt;MONTH(BC$15),MONTH($AX389)=MONTH(BC$15)),
NETWORKDAYS.INTL(($AX389)-_xlpm.DD,$AX389,1,_xlpm.VD),
AND(MONTH($AW389)&lt;MONTH(BC$15),MONTH($AX389)&gt;MONTH(BC$15)),
NETWORKDAYS.INTL((EOMONTH(BC$15-1,1))-_xlpm.DD,EOMONTH(BC$15-1,1),1,_xlpm.VD),
AND(MONTH($AW389)=MONTH(BC$15),MONTH($AX389)=MONTH(BC$15)),
NETWORKDAYS.INTL($AW389,$AX389,1,_xlpm.VD)))),0)),
$DH389="месяц",
$BP389*BC389,
$DH389="неделя",
$BP389*BC389/7*(ROUNDUP((DAY(EOMONTH(BC$15,0)))/4,0))),
0)</f>
        <v/>
      </c>
      <c r="BU389" s="125">
        <f t="array" ref="BU389">
IFERROR(
_xlfn.IFS(
$DH389="день_1",
$BP389*$BL389/($AX389-$AW389+1)*BD389*(DAY(EOMONTH(BD$15,0))),
$DH389="день_2",
$BP389/30*MAX(MIN($AX389,EOMONTH(BD$15,0))-MAX($AW389,BD$15)+1,),
$DH389="раб.день",
$BP389/30*(IFERROR(
_xlfn.LET(_xlpm.VD,
CHOOSE(
{1;2;3;4;5;6;7;8;9;10;11;12;13;14;15;16;17;18},
45658,45659,45660,45661,45662,45663,45664,45665,45711,45724,45778,45779,45785,45786,45820,45821,45965,46022),
_xlfn.LET(_xlpm.DD,
MAX(MIN($AX389,EOMONTH(BD$15,0))-MAX($AW389,BD$15),),
_xlfn.IFS(
AND(MONTH($AW389)=MONTH(BD$15),MONTH($AX389)&lt;&gt;MONTH(BD$15)),
NETWORKDAYS.INTL($AW389,$AW389+_xlpm.DD,1,_xlpm.VD),
AND(MONTH($AW389)&lt;&gt;MONTH(BD$15),MONTH($AX389)=MONTH(BD$15)),
NETWORKDAYS.INTL(($AX389)-_xlpm.DD,$AX389,1,_xlpm.VD),
AND(MONTH($AW389)&lt;MONTH(BD$15),MONTH($AX389)&gt;MONTH(BD$15)),
NETWORKDAYS.INTL((EOMONTH(BD$15-1,1))-_xlpm.DD,EOMONTH(BD$15-1,1),1,_xlpm.VD),
AND(MONTH($AW389)=MONTH(BD$15),MONTH($AX389)=MONTH(BD$15)),
NETWORKDAYS.INTL($AW389,$AX389,1,_xlpm.VD)))),0)),
$DH389="месяц",
$BP389*BD389,
$DH389="неделя",
$BP389*BD389/7*(ROUNDUP((DAY(EOMONTH(BD$15,0)))/4,0))),
0)</f>
        <v/>
      </c>
      <c r="BV389" s="125">
        <f t="array" ref="BV389">
IFERROR(
_xlfn.IFS(
$DH389="день_1",
$BP389*$BL389/($AX389-$AW389+1)*BE389*(DAY(EOMONTH(BE$15,0))),
$DH389="день_2",
$BP389/30*MAX(MIN($AX389,EOMONTH(BE$15,0))-MAX($AW389,BE$15)+1,),
$DH389="раб.день",
$BP389/30*(IFERROR(
_xlfn.LET(_xlpm.VD,
CHOOSE(
{1;2;3;4;5;6;7;8;9;10;11;12;13;14;15;16;17;18},
45658,45659,45660,45661,45662,45663,45664,45665,45711,45724,45778,45779,45785,45786,45820,45821,45965,46022),
_xlfn.LET(_xlpm.DD,
MAX(MIN($AX389,EOMONTH(BE$15,0))-MAX($AW389,BE$15),),
_xlfn.IFS(
AND(MONTH($AW389)=MONTH(BE$15),MONTH($AX389)&lt;&gt;MONTH(BE$15)),
NETWORKDAYS.INTL($AW389,$AW389+_xlpm.DD,1,_xlpm.VD),
AND(MONTH($AW389)&lt;&gt;MONTH(BE$15),MONTH($AX389)=MONTH(BE$15)),
NETWORKDAYS.INTL(($AX389)-_xlpm.DD,$AX389,1,_xlpm.VD),
AND(MONTH($AW389)&lt;MONTH(BE$15),MONTH($AX389)&gt;MONTH(BE$15)),
NETWORKDAYS.INTL((EOMONTH(BE$15-1,1))-_xlpm.DD,EOMONTH(BE$15-1,1),1,_xlpm.VD),
AND(MONTH($AW389)=MONTH(BE$15),MONTH($AX389)=MONTH(BE$15)),
NETWORKDAYS.INTL($AW389,$AX389,1,_xlpm.VD)))),0)),
$DH389="месяц",
$BP389*BE389,
$DH389="неделя",
$BP389*BE389/7*(ROUNDUP((DAY(EOMONTH(BE$15,0)))/4,0))),
0)</f>
        <v/>
      </c>
      <c r="BW389" s="125">
        <f t="array" ref="BW389">
IFERROR(
_xlfn.IFS(
$DH389="день_1",
$BP389*$BL389/($AX389-$AW389+1)*BF389*(DAY(EOMONTH(BF$15,0))),
$DH389="день_2",
$BP389/30*MAX(MIN($AX389,EOMONTH(BF$15,0))-MAX($AW389,BF$15)+1,),
$DH389="раб.день",
$BP389/30*(IFERROR(
_xlfn.LET(_xlpm.VD,
CHOOSE(
{1;2;3;4;5;6;7;8;9;10;11;12;13;14;15;16;17;18},
45658,45659,45660,45661,45662,45663,45664,45665,45711,45724,45778,45779,45785,45786,45820,45821,45965,46022),
_xlfn.LET(_xlpm.DD,
MAX(MIN($AX389,EOMONTH(BF$15,0))-MAX($AW389,BF$15),),
_xlfn.IFS(
AND(MONTH($AW389)=MONTH(BF$15),MONTH($AX389)&lt;&gt;MONTH(BF$15)),
NETWORKDAYS.INTL($AW389,$AW389+_xlpm.DD,1,_xlpm.VD),
AND(MONTH($AW389)&lt;&gt;MONTH(BF$15),MONTH($AX389)=MONTH(BF$15)),
NETWORKDAYS.INTL(($AX389)-_xlpm.DD,$AX389,1,_xlpm.VD),
AND(MONTH($AW389)&lt;MONTH(BF$15),MONTH($AX389)&gt;MONTH(BF$15)),
NETWORKDAYS.INTL((EOMONTH(BF$15-1,1))-_xlpm.DD,EOMONTH(BF$15-1,1),1,_xlpm.VD),
AND(MONTH($AW389)=MONTH(BF$15),MONTH($AX389)=MONTH(BF$15)),
NETWORKDAYS.INTL($AW389,$AX389,1,_xlpm.VD)))),0)),
$DH389="месяц",
$BP389*BF389,
$DH389="неделя",
$BP389*BF389/7*(ROUNDUP((DAY(EOMONTH(BF$15,0)))/4,0))),
0)</f>
        <v/>
      </c>
      <c r="BX389" s="125">
        <f t="array" ref="BX389">
IFERROR(
_xlfn.IFS(
$DH389="день_1",
$BP389*$BL389/($AX389-$AW389+1)*BG389*(DAY(EOMONTH(BG$15,0))),
$DH389="день_2",
$BP389/30*MAX(MIN($AX389,EOMONTH(BG$15,0))-MAX($AW389,BG$15)+1,),
$DH389="раб.день",
$BP389/30*(IFERROR(
_xlfn.LET(_xlpm.VD,
CHOOSE(
{1;2;3;4;5;6;7;8;9;10;11;12;13;14;15;16;17;18},
45658,45659,45660,45661,45662,45663,45664,45665,45711,45724,45778,45779,45785,45786,45820,45821,45965,46022),
_xlfn.LET(_xlpm.DD,
MAX(MIN($AX389,EOMONTH(BG$15,0))-MAX($AW389,BG$15),),
_xlfn.IFS(
AND(MONTH($AW389)=MONTH(BG$15),MONTH($AX389)&lt;&gt;MONTH(BG$15)),
NETWORKDAYS.INTL($AW389,$AW389+_xlpm.DD,1,_xlpm.VD),
AND(MONTH($AW389)&lt;&gt;MONTH(BG$15),MONTH($AX389)=MONTH(BG$15)),
NETWORKDAYS.INTL(($AX389)-_xlpm.DD,$AX389,1,_xlpm.VD),
AND(MONTH($AW389)&lt;MONTH(BG$15),MONTH($AX389)&gt;MONTH(BG$15)),
NETWORKDAYS.INTL((EOMONTH(BG$15-1,1))-_xlpm.DD,EOMONTH(BG$15-1,1),1,_xlpm.VD),
AND(MONTH($AW389)=MONTH(BG$15),MONTH($AX389)=MONTH(BG$15)),
NETWORKDAYS.INTL($AW389,$AX389,1,_xlpm.VD)))),0)),
$DH389="месяц",
$BP389*BG389,
$DH389="неделя",
$BP389*BG389/7*(ROUNDUP((DAY(EOMONTH(BG$15,0)))/4,0))),
0)</f>
        <v/>
      </c>
      <c r="BY389" s="125">
        <f t="array" ref="BY389">
IFERROR(
_xlfn.IFS(
$DH389="день_1",
$BP389*$BL389/($AX389-$AW389+1)*BH389*(DAY(EOMONTH(BH$15,0))),
$DH389="день_2",
$BP389/30*MAX(MIN($AX389,EOMONTH(BH$15,0))-MAX($AW389,BH$15)+1,),
$DH389="раб.день",
$BP389/30*(IFERROR(
_xlfn.LET(_xlpm.VD,
CHOOSE(
{1;2;3;4;5;6;7;8;9;10;11;12;13;14;15;16;17;18},
45658,45659,45660,45661,45662,45663,45664,45665,45711,45724,45778,45779,45785,45786,45820,45821,45965,46022),
_xlfn.LET(_xlpm.DD,
MAX(MIN($AX389,EOMONTH(BH$15,0))-MAX($AW389,BH$15),),
_xlfn.IFS(
AND(MONTH($AW389)=MONTH(BH$15),MONTH($AX389)&lt;&gt;MONTH(BH$15)),
NETWORKDAYS.INTL($AW389,$AW389+_xlpm.DD,1,_xlpm.VD),
AND(MONTH($AW389)&lt;&gt;MONTH(BH$15),MONTH($AX389)=MONTH(BH$15)),
NETWORKDAYS.INTL(($AX389)-_xlpm.DD,$AX389,1,_xlpm.VD),
AND(MONTH($AW389)&lt;MONTH(BH$15),MONTH($AX389)&gt;MONTH(BH$15)),
NETWORKDAYS.INTL((EOMONTH(BH$15-1,1))-_xlpm.DD,EOMONTH(BH$15-1,1),1,_xlpm.VD),
AND(MONTH($AW389)=MONTH(BH$15),MONTH($AX389)=MONTH(BH$15)),
NETWORKDAYS.INTL($AW389,$AX389,1,_xlpm.VD)))),0)),
$DH389="месяц",
$BP389*BH389,
$DH389="неделя",
$BP389*BH389/7*(ROUNDUP((DAY(EOMONTH(BH$15,0)))/4,0))),
0)</f>
        <v/>
      </c>
      <c r="BZ389" s="125">
        <f t="array" ref="BZ389">
IFERROR(
_xlfn.IFS(
$DH389="день_1",
$BP389*$BL389/($AX389-$AW389+1)*BI389*(DAY(EOMONTH(BI$15,0))),
$DH389="день_2",
$BP389/30*MAX(MIN($AX389,EOMONTH(BI$15,0))-MAX($AW389,BI$15)+1,),
$DH389="раб.день",
$BP389/30*(IFERROR(
_xlfn.LET(_xlpm.VD,
CHOOSE(
{1;2;3;4;5;6;7;8;9;10;11;12;13;14;15;16;17;18},
45658,45659,45660,45661,45662,45663,45664,45665,45711,45724,45778,45779,45785,45786,45820,45821,45965,46022),
_xlfn.LET(_xlpm.DD,
MAX(MIN($AX389,EOMONTH(BI$15,0))-MAX($AW389,BI$15),),
_xlfn.IFS(
AND(MONTH($AW389)=MONTH(BI$15),MONTH($AX389)&lt;&gt;MONTH(BI$15)),
NETWORKDAYS.INTL($AW389,$AW389+_xlpm.DD,1,_xlpm.VD),
AND(MONTH($AW389)&lt;&gt;MONTH(BI$15),MONTH($AX389)=MONTH(BI$15)),
NETWORKDAYS.INTL(($AX389)-_xlpm.DD,$AX389,1,_xlpm.VD),
AND(MONTH($AW389)&lt;MONTH(BI$15),MONTH($AX389)&gt;MONTH(BI$15)),
NETWORKDAYS.INTL((EOMONTH(BI$15-1,1))-_xlpm.DD,EOMONTH(BI$15-1,1),1,_xlpm.VD),
AND(MONTH($AW389)=MONTH(BI$15),MONTH($AX389)=MONTH(BI$15)),
NETWORKDAYS.INTL($AW389,$AX389,1,_xlpm.VD)))),0)),
$DH389="месяц",
$BP389*BI389,
$DH389="неделя",
$BP389*BI389/7*(ROUNDUP((DAY(EOMONTH(BI$15,0)))/4,0))),
0)</f>
        <v/>
      </c>
      <c r="CA389" s="125">
        <f t="array" ref="CA389">
IFERROR(
_xlfn.IFS(
$DH389="день_1",
$BP389*$BL389/($AX389-$AW389+1)*BJ389*(DAY(EOMONTH(BJ$15,0))),
$DH389="день_2",
$BP389/30*MAX(MIN($AX389,EOMONTH(BJ$15,0))-MAX($AW389,BJ$15)+1,),
$DH389="раб.день",
$BP389/30*(IFERROR(
_xlfn.LET(_xlpm.VD,
CHOOSE(
{1;2;3;4;5;6;7;8;9;10;11;12;13;14;15;16;17;18},
45658,45659,45660,45661,45662,45663,45664,45665,45711,45724,45778,45779,45785,45786,45820,45821,45965,46022),
_xlfn.LET(_xlpm.DD,
MAX(MIN($AX389,EOMONTH(BJ$15,0))-MAX($AW389,BJ$15),),
_xlfn.IFS(
AND(MONTH($AW389)=MONTH(BJ$15),MONTH($AX389)&lt;&gt;MONTH(BJ$15)),
NETWORKDAYS.INTL($AW389,$AW389+_xlpm.DD,1,_xlpm.VD),
AND(MONTH($AW389)&lt;&gt;MONTH(BJ$15),MONTH($AX389)=MONTH(BJ$15)),
NETWORKDAYS.INTL(($AX389)-_xlpm.DD,$AX389,1,_xlpm.VD),
AND(MONTH($AW389)&lt;MONTH(BJ$15),MONTH($AX389)&gt;MONTH(BJ$15)),
NETWORKDAYS.INTL((EOMONTH(BJ$15-1,1))-_xlpm.DD,EOMONTH(BJ$15-1,1),1,_xlpm.VD),
AND(MONTH($AW389)=MONTH(BJ$15),MONTH($AX389)=MONTH(BJ$15)),
NETWORKDAYS.INTL($AW389,$AX389,1,_xlpm.VD)))),0)),
$DH389="месяц",
$BP389*BJ389,
$DH389="неделя",
$BP389*BJ389/7*(ROUNDUP((DAY(EOMONTH(BJ$15,0)))/4,0))),
0)</f>
        <v/>
      </c>
      <c r="CB389" s="125">
        <f t="array" ref="CB389">
IFERROR(
_xlfn.IFS(
$DH389="день_1",
$BP389*$BL389/($AX389-$AW389+1)*BK389*(DAY(EOMONTH(BK$15,0))),
$DH389="день_2",
$BP389/30*MAX(MIN($AX389,EOMONTH(BK$15,0))-MAX($AW389,BK$15)+1,),
$DH389="раб.день",
$BP389/30*(IFERROR(
_xlfn.LET(_xlpm.VD,
CHOOSE(
{1;2;3;4;5;6;7;8;9;10;11;12;13;14;15;16;17;18},
45658,45659,45660,45661,45662,45663,45664,45665,45711,45724,45778,45779,45785,45786,45820,45821,45965,46022),
_xlfn.LET(_xlpm.DD,
MAX(MIN($AX389,EOMONTH(BK$15,0))-MAX($AW389,BK$15),),
_xlfn.IFS(
AND(MONTH($AW389)=MONTH(BK$15),MONTH($AX389)&lt;&gt;MONTH(BK$15)),
NETWORKDAYS.INTL($AW389,$AW389+_xlpm.DD,1,_xlpm.VD),
AND(MONTH($AW389)&lt;&gt;MONTH(BK$15),MONTH($AX389)=MONTH(BK$15)),
NETWORKDAYS.INTL(($AX389)-_xlpm.DD,$AX389,1,_xlpm.VD),
AND(MONTH($AW389)&lt;MONTH(BK$15),MONTH($AX389)&gt;MONTH(BK$15)),
NETWORKDAYS.INTL((EOMONTH(BK$15-1,1))-_xlpm.DD,EOMONTH(BK$15-1,1),1,_xlpm.VD),
AND(MONTH($AW389)=MONTH(BK$15),MONTH($AX389)=MONTH(BK$15)),
NETWORKDAYS.INTL($AW389,$AX389,1,_xlpm.VD)))),0)),
$DH389="месяц",
$BP389*BK389,
$DH389="неделя",
$BP389*BK389/7*(ROUNDUP((DAY(EOMONTH(BK$15,0)))/4,0))),
0)</f>
        <v/>
      </c>
      <c r="CC389" s="125">
        <f>SUM($BQ389:$CB389)</f>
        <v/>
      </c>
      <c r="CD389" s="126">
        <f>SUM($EH389:$EH389)</f>
        <v/>
      </c>
      <c r="CE389" s="126">
        <f>$CD389*$AB389</f>
        <v/>
      </c>
      <c r="CF389" s="126">
        <f>SUM($EK389:$EK389)</f>
        <v/>
      </c>
      <c r="CG389" s="126">
        <f>$CF389*$AB389</f>
        <v/>
      </c>
      <c r="CH389" s="126">
        <f>SUM($CC389,$CE389,$CG389)</f>
        <v/>
      </c>
      <c r="CI389" s="126">
        <f>$CH389*(1+$CM389)</f>
        <v/>
      </c>
      <c r="CJ389" s="127" t="n">
        <v>0</v>
      </c>
      <c r="CK389" s="126">
        <f>SUM($CH389:$CH389)*(1+$CJ389)</f>
        <v/>
      </c>
      <c r="CL389" s="126">
        <f>SUM($CH389:$CH389)*(1+$CM389)</f>
        <v/>
      </c>
      <c r="CM389" s="59" t="inlineStr">
        <is>
          <t>20%</t>
        </is>
      </c>
      <c r="CN389" s="59" t="n"/>
      <c r="CO389" s="72" t="n"/>
      <c r="CP389" s="59" t="n"/>
      <c r="CQ389" s="73" t="n"/>
      <c r="CR389" s="73" t="n"/>
      <c r="CS389" s="73" t="n"/>
      <c r="CT389" s="72" t="n"/>
      <c r="CU389" s="79" t="inlineStr">
        <is>
          <t> </t>
        </is>
      </c>
      <c r="CV389" s="60" t="n"/>
      <c r="CW389" s="60" t="n"/>
      <c r="CX389" s="60" t="n"/>
      <c r="CY389" s="127">
        <f>IFERROR(($CC389-$EE389)/($EE389/(1-$DQ389)),0)</f>
        <v/>
      </c>
      <c r="CZ389" s="127">
        <f>IFERROR(1-$EI389/($CE389),0)</f>
        <v/>
      </c>
      <c r="DA389" s="127">
        <f>IFERROR(1-$EL389/($CG389),0)</f>
        <v/>
      </c>
      <c r="DB389" s="126">
        <f>ROUND(IFERROR(($CI389/(1+$CM389)-$EN389),0),2)</f>
        <v/>
      </c>
      <c r="DC389" s="128" t="n"/>
      <c r="DD389" s="125" t="n"/>
      <c r="DE389" s="75" t="n">
        <v>0</v>
      </c>
      <c r="DF389" s="128" t="n"/>
      <c r="DG389" s="125">
        <f>IF($DC389=0,0,$DD389*($DC389*100%-$DE389*$DF389))*SUM($AB389:$AB389)</f>
        <v/>
      </c>
      <c r="DH389" s="129" t="inlineStr">
        <is>
          <t>месяц</t>
        </is>
      </c>
      <c r="DI389" s="130">
        <f t="array" ref="DI389">IFERROR(
IF($ES389="LisChannel",
(ROUND(((INDEX({174.625;153.888888888889;130.972222222222},MATCH($AI389,{2;3;4}),0))*$AG389*$AI389),2)),0),0)</f>
        <v/>
      </c>
      <c r="DJ389" s="130">
        <f>
_xlfn.LET(_xlpm.X,
IFERROR(
IF($ES389="НовиковТВ",
(_xlfn.LET(_xlpm.NTV,
_xlfn.LET(_xlpm.MIN,350000,
IF(SUMIFS($DI:$DI,$ES:$ES,"НовиковТВ")&lt;=_xlpm.MIN,
(SUMIFS($DI:$DI,$ES:$ES,"НовиковТВ")/(COUNTIFS($ES:$ES,"НовиковТВ")))*_xlpm.MIN/SUMIFS($DI:$DI,$ES:$ES,"НовиковТВ"),
DI389)),
_xlpm.NTV+$DG389/(1-(1-(_xlpm.NTV)*(1-$DL389)*(1-$DM389)*(1-$DN389)*(1-$DO389)*(1-$DP389)/_xlpm.NTV))))/(1+$EP389),
$DI389+$DG389/(1-(1-($DI389)*(1-$DL389)*(1-$DM389)*(1-$DN389)*(1-$DO389)*(1-$DP389)/$DI389))),
0),
_xlpm.X*(1+$CM389)*(1+$CW389)-_xlpm.X*(1+$CM389)+_xlpm.X)</f>
        <v/>
      </c>
      <c r="DK389" s="125" t="inlineStr">
        <is>
          <t>послед.</t>
        </is>
      </c>
      <c r="DL389" s="63" t="n">
        <v>0</v>
      </c>
      <c r="DM389" s="63" t="n">
        <v>0</v>
      </c>
      <c r="DN389" s="63" t="n">
        <v>0</v>
      </c>
      <c r="DO389" s="63" t="n">
        <v>0</v>
      </c>
      <c r="DP389" s="63" t="n">
        <v>0</v>
      </c>
      <c r="DQ389" s="63">
        <f t="array" ref="DQ389">IFERROR(_xlfn.IFS(
$DK389="послед.",1-(1-$DL389)*(1-$DM389)*(1-$DN389)*(1-$DO389)*(1-$DP389),
$DK389="сумм.",$DL389+$DM389+$DN389+$DO389+$DP389),
0)</f>
        <v/>
      </c>
      <c r="DR389" s="125">
        <f t="array" ref="DR389">
IFERROR(
_xlfn.IFS(
$BL389=0,
0,
$BL389&gt;0,
_xlfn.IFS($DK389="послед.",
$DJ389*(1-$DL389)*(1-$DM389)*(1-$DN389)*(1-$DO389)*(1-$DP389),
$DK389="сумм.",
$DJ389*(1-($DL389+$DM389+$DN389+$DO389+$DP389)))),0)</f>
        <v/>
      </c>
      <c r="DS389" s="125">
        <f t="array" ref="DS389">
IFERROR(_xlfn.IFS(
$DH389="день_1",
$DR389*$BL389/($AX389-$AW389+1)*AZ389*(DAY(EOMONTH(AZ$15,0))),
$DH389="день_2",
$DR389/30*MAX(MIN($AX389,EOMONTH(AZ$15,0))-MAX($AW389,AZ$15)+1,),
$DH389="раб.день",
$DR389/30*(IFERROR(
_xlfn.LET(_xlpm.VD,
CHOOSE(
{1;2;3;4;5;6;7;8;9;10;11;12;13;14;15;16;17;18},
45658,45659,45660,45661,45662,45663,45664,45665,45711,45724,45778,45779,45785,45786,45820,45821,45965,46022),
_xlfn.LET(_xlpm.DD,
MAX(MIN($AX389,EOMONTH(AZ$15,0))-MAX($AW389,AZ$15),),
_xlfn.IFS(
AND(MONTH($AW389)=MONTH(AZ$15),MONTH($AX389)&lt;&gt;MONTH(AZ$15)),
NETWORKDAYS.INTL($AW389,$AW389+_xlpm.DD,1,_xlpm.VD),
AND(MONTH($AW389)&lt;&gt;MONTH(AZ$15),MONTH($AX389)=MONTH(AZ$15)),
NETWORKDAYS.INTL(($AX389)-_xlpm.DD,$AX389,1,_xlpm.VD),
AND(MONTH($AW389)&lt;MONTH(AZ$15),MONTH($AX389)&gt;MONTH(AZ$15)),
NETWORKDAYS.INTL((EOMONTH(AZ$15-1,1))-_xlpm.DD,EOMONTH(AZ$15-1,1),1,_xlpm.VD),
AND(MONTH($AW389)=MONTH(AZ$15),MONTH($AX389)=MONTH(AZ$15)),
NETWORKDAYS.INTL($AW389,$AX389,1,_xlpm.VD)))),0)),
$DH389="месяц",
$DR389*AZ389,
$DH389="неделя",
$DR389*AZ389/7*(ROUNDUP((DAY(EOMONTH(AZ$15,0)))/4,0))),
0)</f>
        <v/>
      </c>
      <c r="DT389" s="125">
        <f t="array" ref="DT389">
IFERROR(_xlfn.IFS(
$DH389="день_1",
$DR389*$BL389/($AX389-$AW389+1)*BA389*(DAY(EOMONTH(BA$15,0))),
$DH389="день_2",
$DR389/30*MAX(MIN($AX389,EOMONTH(BA$15,0))-MAX($AW389,BA$15)+1,),
$DH389="раб.день",
$DR389/30*(IFERROR(
_xlfn.LET(_xlpm.VD,
CHOOSE(
{1;2;3;4;5;6;7;8;9;10;11;12;13;14;15;16;17;18},
45658,45659,45660,45661,45662,45663,45664,45665,45711,45724,45778,45779,45785,45786,45820,45821,45965,46022),
_xlfn.LET(_xlpm.DD,
MAX(MIN($AX389,EOMONTH(BA$15,0))-MAX($AW389,BA$15),),
_xlfn.IFS(
AND(MONTH($AW389)=MONTH(BA$15),MONTH($AX389)&lt;&gt;MONTH(BA$15)),
NETWORKDAYS.INTL($AW389,$AW389+_xlpm.DD,1,_xlpm.VD),
AND(MONTH($AW389)&lt;&gt;MONTH(BA$15),MONTH($AX389)=MONTH(BA$15)),
NETWORKDAYS.INTL(($AX389)-_xlpm.DD,$AX389,1,_xlpm.VD),
AND(MONTH($AW389)&lt;MONTH(BA$15),MONTH($AX389)&gt;MONTH(BA$15)),
NETWORKDAYS.INTL((EOMONTH(BA$15-1,1))-_xlpm.DD,EOMONTH(BA$15-1,1),1,_xlpm.VD),
AND(MONTH($AW389)=MONTH(BA$15),MONTH($AX389)=MONTH(BA$15)),
NETWORKDAYS.INTL($AW389,$AX389,1,_xlpm.VD)))),0)),
$DH389="месяц",
$DR389*BA389,
$DH389="неделя",
$DR389*BA389/7*(ROUNDUP((DAY(EOMONTH(BA$15,0)))/4,0))),
0)</f>
        <v/>
      </c>
      <c r="DU389" s="125">
        <f t="array" ref="DU389">
IFERROR(_xlfn.IFS(
$DH389="день_1",
$DR389*$BL389/($AX389-$AW389+1)*BB389*(DAY(EOMONTH(BB$15,0))),
$DH389="день_2",
$DR389/30*MAX(MIN($AX389,EOMONTH(BB$15,0))-MAX($AW389,BB$15)+1,),
$DH389="раб.день",
$DR389/30*(IFERROR(
_xlfn.LET(_xlpm.VD,
CHOOSE(
{1;2;3;4;5;6;7;8;9;10;11;12;13;14;15;16;17;18},
45658,45659,45660,45661,45662,45663,45664,45665,45711,45724,45778,45779,45785,45786,45820,45821,45965,46022),
_xlfn.LET(_xlpm.DD,
MAX(MIN($AX389,EOMONTH(BB$15,0))-MAX($AW389,BB$15),),
_xlfn.IFS(
AND(MONTH($AW389)=MONTH(BB$15),MONTH($AX389)&lt;&gt;MONTH(BB$15)),
NETWORKDAYS.INTL($AW389,$AW389+_xlpm.DD,1,_xlpm.VD),
AND(MONTH($AW389)&lt;&gt;MONTH(BB$15),MONTH($AX389)=MONTH(BB$15)),
NETWORKDAYS.INTL(($AX389)-_xlpm.DD,$AX389,1,_xlpm.VD),
AND(MONTH($AW389)&lt;MONTH(BB$15),MONTH($AX389)&gt;MONTH(BB$15)),
NETWORKDAYS.INTL((EOMONTH(BB$15-1,1))-_xlpm.DD,EOMONTH(BB$15-1,1),1,_xlpm.VD),
AND(MONTH($AW389)=MONTH(BB$15),MONTH($AX389)=MONTH(BB$15)),
NETWORKDAYS.INTL($AW389,$AX389,1,_xlpm.VD)))),0)),
$DH389="месяц",
$DR389*BB389,
$DH389="неделя",
$DR389*BB389/7*(ROUNDUP((DAY(EOMONTH(BB$15,0)))/4,0))),
0)</f>
        <v/>
      </c>
      <c r="DV389" s="125">
        <f t="array" ref="DV389">
IFERROR(_xlfn.IFS(
$DH389="день_1",
$DR389*$BL389/($AX389-$AW389+1)*BC389*(DAY(EOMONTH(BC$15,0))),
$DH389="день_2",
$DR389/30*MAX(MIN($AX389,EOMONTH(BC$15,0))-MAX($AW389,BC$15)+1,),
$DH389="раб.день",
$DR389/30*(IFERROR(
_xlfn.LET(_xlpm.VD,
CHOOSE(
{1;2;3;4;5;6;7;8;9;10;11;12;13;14;15;16;17;18},
45658,45659,45660,45661,45662,45663,45664,45665,45711,45724,45778,45779,45785,45786,45820,45821,45965,46022),
_xlfn.LET(_xlpm.DD,
MAX(MIN($AX389,EOMONTH(BC$15,0))-MAX($AW389,BC$15),),
_xlfn.IFS(
AND(MONTH($AW389)=MONTH(BC$15),MONTH($AX389)&lt;&gt;MONTH(BC$15)),
NETWORKDAYS.INTL($AW389,$AW389+_xlpm.DD,1,_xlpm.VD),
AND(MONTH($AW389)&lt;&gt;MONTH(BC$15),MONTH($AX389)=MONTH(BC$15)),
NETWORKDAYS.INTL(($AX389)-_xlpm.DD,$AX389,1,_xlpm.VD),
AND(MONTH($AW389)&lt;MONTH(BC$15),MONTH($AX389)&gt;MONTH(BC$15)),
NETWORKDAYS.INTL((EOMONTH(BC$15-1,1))-_xlpm.DD,EOMONTH(BC$15-1,1),1,_xlpm.VD),
AND(MONTH($AW389)=MONTH(BC$15),MONTH($AX389)=MONTH(BC$15)),
NETWORKDAYS.INTL($AW389,$AX389,1,_xlpm.VD)))),0)),
$DH389="месяц",
$DR389*BC389,
$DH389="неделя",
$DR389*BC389/7*(ROUNDUP((DAY(EOMONTH(BC$15,0)))/4,0))),
0)</f>
        <v/>
      </c>
      <c r="DW389" s="125">
        <f t="array" ref="DW389">
IFERROR(_xlfn.IFS(
$DH389="день_1",
$DR389*$BL389/($AX389-$AW389+1)*BD389*(DAY(EOMONTH(BD$15,0))),
$DH389="день_2",
$DR389/30*MAX(MIN($AX389,EOMONTH(BD$15,0))-MAX($AW389,BD$15)+1,),
$DH389="раб.день",
$DR389/30*(IFERROR(
_xlfn.LET(_xlpm.VD,
CHOOSE(
{1;2;3;4;5;6;7;8;9;10;11;12;13;14;15;16;17;18},
45658,45659,45660,45661,45662,45663,45664,45665,45711,45724,45778,45779,45785,45786,45820,45821,45965,46022),
_xlfn.LET(_xlpm.DD,
MAX(MIN($AX389,EOMONTH(BD$15,0))-MAX($AW389,BD$15),),
_xlfn.IFS(
AND(MONTH($AW389)=MONTH(BD$15),MONTH($AX389)&lt;&gt;MONTH(BD$15)),
NETWORKDAYS.INTL($AW389,$AW389+_xlpm.DD,1,_xlpm.VD),
AND(MONTH($AW389)&lt;&gt;MONTH(BD$15),MONTH($AX389)=MONTH(BD$15)),
NETWORKDAYS.INTL(($AX389)-_xlpm.DD,$AX389,1,_xlpm.VD),
AND(MONTH($AW389)&lt;MONTH(BD$15),MONTH($AX389)&gt;MONTH(BD$15)),
NETWORKDAYS.INTL((EOMONTH(BD$15-1,1))-_xlpm.DD,EOMONTH(BD$15-1,1),1,_xlpm.VD),
AND(MONTH($AW389)=MONTH(BD$15),MONTH($AX389)=MONTH(BD$15)),
NETWORKDAYS.INTL($AW389,$AX389,1,_xlpm.VD)))),0)),
$DH389="месяц",
$DR389*BD389,
$DH389="неделя",
$DR389*BD389/7*(ROUNDUP((DAY(EOMONTH(BD$15,0)))/4,0))),
0)</f>
        <v/>
      </c>
      <c r="DX389" s="125">
        <f t="array" ref="DX389">
IFERROR(_xlfn.IFS(
$DH389="день_1",
$DR389*$BL389/($AX389-$AW389+1)*BE389*(DAY(EOMONTH(BE$15,0))),
$DH389="день_2",
$DR389/30*MAX(MIN($AX389,EOMONTH(BE$15,0))-MAX($AW389,BE$15)+1,),
$DH389="раб.день",
$DR389/30*(IFERROR(
_xlfn.LET(_xlpm.VD,
CHOOSE(
{1;2;3;4;5;6;7;8;9;10;11;12;13;14;15;16;17;18},
45658,45659,45660,45661,45662,45663,45664,45665,45711,45724,45778,45779,45785,45786,45820,45821,45965,46022),
_xlfn.LET(_xlpm.DD,
MAX(MIN($AX389,EOMONTH(BE$15,0))-MAX($AW389,BE$15),),
_xlfn.IFS(
AND(MONTH($AW389)=MONTH(BE$15),MONTH($AX389)&lt;&gt;MONTH(BE$15)),
NETWORKDAYS.INTL($AW389,$AW389+_xlpm.DD,1,_xlpm.VD),
AND(MONTH($AW389)&lt;&gt;MONTH(BE$15),MONTH($AX389)=MONTH(BE$15)),
NETWORKDAYS.INTL(($AX389)-_xlpm.DD,$AX389,1,_xlpm.VD),
AND(MONTH($AW389)&lt;MONTH(BE$15),MONTH($AX389)&gt;MONTH(BE$15)),
NETWORKDAYS.INTL((EOMONTH(BE$15-1,1))-_xlpm.DD,EOMONTH(BE$15-1,1),1,_xlpm.VD),
AND(MONTH($AW389)=MONTH(BE$15),MONTH($AX389)=MONTH(BE$15)),
NETWORKDAYS.INTL($AW389,$AX389,1,_xlpm.VD)))),0)),
$DH389="месяц",
$DR389*BE389,
$DH389="неделя",
$DR389*BE389/7*(ROUNDUP((DAY(EOMONTH(BE$15,0)))/4,0))),
0)</f>
        <v/>
      </c>
      <c r="DY389" s="125">
        <f t="array" ref="DY389">
IFERROR(_xlfn.IFS(
$DH389="день_1",
$DR389*$BL389/($AX389-$AW389+1)*BF389*(DAY(EOMONTH(BF$15,0))),
$DH389="день_2",
$DR389/30*MAX(MIN($AX389,EOMONTH(BF$15,0))-MAX($AW389,BF$15)+1,),
$DH389="раб.день",
$DR389/30*(IFERROR(
_xlfn.LET(_xlpm.VD,
CHOOSE(
{1;2;3;4;5;6;7;8;9;10;11;12;13;14;15;16;17;18},
45658,45659,45660,45661,45662,45663,45664,45665,45711,45724,45778,45779,45785,45786,45820,45821,45965,46022),
_xlfn.LET(_xlpm.DD,
MAX(MIN($AX389,EOMONTH(BF$15,0))-MAX($AW389,BF$15),),
_xlfn.IFS(
AND(MONTH($AW389)=MONTH(BF$15),MONTH($AX389)&lt;&gt;MONTH(BF$15)),
NETWORKDAYS.INTL($AW389,$AW389+_xlpm.DD,1,_xlpm.VD),
AND(MONTH($AW389)&lt;&gt;MONTH(BF$15),MONTH($AX389)=MONTH(BF$15)),
NETWORKDAYS.INTL(($AX389)-_xlpm.DD,$AX389,1,_xlpm.VD),
AND(MONTH($AW389)&lt;MONTH(BF$15),MONTH($AX389)&gt;MONTH(BF$15)),
NETWORKDAYS.INTL((EOMONTH(BF$15-1,1))-_xlpm.DD,EOMONTH(BF$15-1,1),1,_xlpm.VD),
AND(MONTH($AW389)=MONTH(BF$15),MONTH($AX389)=MONTH(BF$15)),
NETWORKDAYS.INTL($AW389,$AX389,1,_xlpm.VD)))),0)),
$DH389="месяц",
$DR389*BF389,
$DH389="неделя",
$DR389*BF389/7*(ROUNDUP((DAY(EOMONTH(BF$15,0)))/4,0))),
0)</f>
        <v/>
      </c>
      <c r="DZ389" s="125">
        <f t="array" ref="DZ389">
IFERROR(_xlfn.IFS(
$DH389="день_1",
$DR389*$BL389/($AX389-$AW389+1)*BG389*(DAY(EOMONTH(BG$15,0))),
$DH389="день_2",
$DR389/30*MAX(MIN($AX389,EOMONTH(BG$15,0))-MAX($AW389,BG$15)+1,),
$DH389="раб.день",
$DR389/30*(IFERROR(
_xlfn.LET(_xlpm.VD,
CHOOSE(
{1;2;3;4;5;6;7;8;9;10;11;12;13;14;15;16;17;18},
45658,45659,45660,45661,45662,45663,45664,45665,45711,45724,45778,45779,45785,45786,45820,45821,45965,46022),
_xlfn.LET(_xlpm.DD,
MAX(MIN($AX389,EOMONTH(BG$15,0))-MAX($AW389,BG$15),),
_xlfn.IFS(
AND(MONTH($AW389)=MONTH(BG$15),MONTH($AX389)&lt;&gt;MONTH(BG$15)),
NETWORKDAYS.INTL($AW389,$AW389+_xlpm.DD,1,_xlpm.VD),
AND(MONTH($AW389)&lt;&gt;MONTH(BG$15),MONTH($AX389)=MONTH(BG$15)),
NETWORKDAYS.INTL(($AX389)-_xlpm.DD,$AX389,1,_xlpm.VD),
AND(MONTH($AW389)&lt;MONTH(BG$15),MONTH($AX389)&gt;MONTH(BG$15)),
NETWORKDAYS.INTL((EOMONTH(BG$15-1,1))-_xlpm.DD,EOMONTH(BG$15-1,1),1,_xlpm.VD),
AND(MONTH($AW389)=MONTH(BG$15),MONTH($AX389)=MONTH(BG$15)),
NETWORKDAYS.INTL($AW389,$AX389,1,_xlpm.VD)))),0)),
$DH389="месяц",
$DR389*BG389,
$DH389="неделя",
$DR389*BG389/7*(ROUNDUP((DAY(EOMONTH(BG$15,0)))/4,0))),
0)</f>
        <v/>
      </c>
      <c r="EA389" s="125">
        <f t="array" ref="EA389">
IFERROR(_xlfn.IFS(
$DH389="день_1",
$DR389*$BL389/($AX389-$AW389+1)*BH389*(DAY(EOMONTH(BH$15,0))),
$DH389="день_2",
$DR389/30*MAX(MIN($AX389,EOMONTH(BH$15,0))-MAX($AW389,BH$15)+1,),
$DH389="раб.день",
$DR389/30*(IFERROR(
_xlfn.LET(_xlpm.VD,
CHOOSE(
{1;2;3;4;5;6;7;8;9;10;11;12;13;14;15;16;17;18},
45658,45659,45660,45661,45662,45663,45664,45665,45711,45724,45778,45779,45785,45786,45820,45821,45965,46022),
_xlfn.LET(_xlpm.DD,
MAX(MIN($AX389,EOMONTH(BH$15,0))-MAX($AW389,BH$15),),
_xlfn.IFS(
AND(MONTH($AW389)=MONTH(BH$15),MONTH($AX389)&lt;&gt;MONTH(BH$15)),
NETWORKDAYS.INTL($AW389,$AW389+_xlpm.DD,1,_xlpm.VD),
AND(MONTH($AW389)&lt;&gt;MONTH(BH$15),MONTH($AX389)=MONTH(BH$15)),
NETWORKDAYS.INTL(($AX389)-_xlpm.DD,$AX389,1,_xlpm.VD),
AND(MONTH($AW389)&lt;MONTH(BH$15),MONTH($AX389)&gt;MONTH(BH$15)),
NETWORKDAYS.INTL((EOMONTH(BH$15-1,1))-_xlpm.DD,EOMONTH(BH$15-1,1),1,_xlpm.VD),
AND(MONTH($AW389)=MONTH(BH$15),MONTH($AX389)=MONTH(BH$15)),
NETWORKDAYS.INTL($AW389,$AX389,1,_xlpm.VD)))),0)),
$DH389="месяц",
$DR389*BH389,
$DH389="неделя",
$DR389*BH389/7*(ROUNDUP((DAY(EOMONTH(BH$15,0)))/4,0))),
0)</f>
        <v/>
      </c>
      <c r="EB389" s="125">
        <f t="array" ref="EB389">
IFERROR(_xlfn.IFS(
$DH389="день_1",
$DR389*$BL389/($AX389-$AW389+1)*BI389*(DAY(EOMONTH(BI$15,0))),
$DH389="день_2",
$DR389/30*MAX(MIN($AX389,EOMONTH(BI$15,0))-MAX($AW389,BI$15)+1,),
$DH389="раб.день",
$DR389/30*(IFERROR(
_xlfn.LET(_xlpm.VD,
CHOOSE(
{1;2;3;4;5;6;7;8;9;10;11;12;13;14;15;16;17;18},
45658,45659,45660,45661,45662,45663,45664,45665,45711,45724,45778,45779,45785,45786,45820,45821,45965,46022),
_xlfn.LET(_xlpm.DD,
MAX(MIN($AX389,EOMONTH(BI$15,0))-MAX($AW389,BI$15),),
_xlfn.IFS(
AND(MONTH($AW389)=MONTH(BI$15),MONTH($AX389)&lt;&gt;MONTH(BI$15)),
NETWORKDAYS.INTL($AW389,$AW389+_xlpm.DD,1,_xlpm.VD),
AND(MONTH($AW389)&lt;&gt;MONTH(BI$15),MONTH($AX389)=MONTH(BI$15)),
NETWORKDAYS.INTL(($AX389)-_xlpm.DD,$AX389,1,_xlpm.VD),
AND(MONTH($AW389)&lt;MONTH(BI$15),MONTH($AX389)&gt;MONTH(BI$15)),
NETWORKDAYS.INTL((EOMONTH(BI$15-1,1))-_xlpm.DD,EOMONTH(BI$15-1,1),1,_xlpm.VD),
AND(MONTH($AW389)=MONTH(BI$15),MONTH($AX389)=MONTH(BI$15)),
NETWORKDAYS.INTL($AW389,$AX389,1,_xlpm.VD)))),0)),
$DH389="месяц",
$DR389*BI389,
$DH389="неделя",
$DR389*BI389/7*(ROUNDUP((DAY(EOMONTH(BI$15,0)))/4,0))),
0)</f>
        <v/>
      </c>
      <c r="EC389" s="125">
        <f t="array" ref="EC389">
IFERROR(_xlfn.IFS(
$DH389="день_1",
$DR389*$BL389/($AX389-$AW389+1)*BJ389*(DAY(EOMONTH(BJ$15,0))),
$DH389="день_2",
$DR389/30*MAX(MIN($AX389,EOMONTH(BJ$15,0))-MAX($AW389,BJ$15)+1,),
$DH389="раб.день",
$DR389/30*(IFERROR(
_xlfn.LET(_xlpm.VD,
CHOOSE(
{1;2;3;4;5;6;7;8;9;10;11;12;13;14;15;16;17;18},
45658,45659,45660,45661,45662,45663,45664,45665,45711,45724,45778,45779,45785,45786,45820,45821,45965,46022),
_xlfn.LET(_xlpm.DD,
MAX(MIN($AX389,EOMONTH(BJ$15,0))-MAX($AW389,BJ$15),),
_xlfn.IFS(
AND(MONTH($AW389)=MONTH(BJ$15),MONTH($AX389)&lt;&gt;MONTH(BJ$15)),
NETWORKDAYS.INTL($AW389,$AW389+_xlpm.DD,1,_xlpm.VD),
AND(MONTH($AW389)&lt;&gt;MONTH(BJ$15),MONTH($AX389)=MONTH(BJ$15)),
NETWORKDAYS.INTL(($AX389)-_xlpm.DD,$AX389,1,_xlpm.VD),
AND(MONTH($AW389)&lt;MONTH(BJ$15),MONTH($AX389)&gt;MONTH(BJ$15)),
NETWORKDAYS.INTL((EOMONTH(BJ$15-1,1))-_xlpm.DD,EOMONTH(BJ$15-1,1),1,_xlpm.VD),
AND(MONTH($AW389)=MONTH(BJ$15),MONTH($AX389)=MONTH(BJ$15)),
NETWORKDAYS.INTL($AW389,$AX389,1,_xlpm.VD)))),0)),
$DH389="месяц",
$DR389*BJ389,
$DH389="неделя",
$DR389*BJ389/7*(ROUNDUP((DAY(EOMONTH(BJ$15,0)))/4,0))),
0)</f>
        <v/>
      </c>
      <c r="ED389" s="125">
        <f t="array" ref="ED389">
IFERROR(_xlfn.IFS(
$DH389="день_1",
$DR389*$BL389/($AX389-$AW389+1)*BK389*(DAY(EOMONTH(BK$15,0))),
$DH389="день_2",
$DR389/30*MAX(MIN($AX389,EOMONTH(BK$15,0))-MAX($AW389,BK$15)+1,),
$DH389="раб.день",
$DR389/30*(IFERROR(
_xlfn.LET(_xlpm.VD,
CHOOSE(
{1;2;3;4;5;6;7;8;9;10;11;12;13;14;15;16;17;18},
45658,45659,45660,45661,45662,45663,45664,45665,45711,45724,45778,45779,45785,45786,45820,45821,45965,46022),
_xlfn.LET(_xlpm.DD,
MAX(MIN($AX389,EOMONTH(BK$15,0))-MAX($AW389,BK$15),),
_xlfn.IFS(
AND(MONTH($AW389)=MONTH(BK$15),MONTH($AX389)&lt;&gt;MONTH(BK$15)),
NETWORKDAYS.INTL($AW389,$AW389+_xlpm.DD,1,_xlpm.VD),
AND(MONTH($AW389)&lt;&gt;MONTH(BK$15),MONTH($AX389)=MONTH(BK$15)),
NETWORKDAYS.INTL(($AX389)-_xlpm.DD,$AX389,1,_xlpm.VD),
AND(MONTH($AW389)&lt;MONTH(BK$15),MONTH($AX389)&gt;MONTH(BK$15)),
NETWORKDAYS.INTL((EOMONTH(BK$15-1,1))-_xlpm.DD,EOMONTH(BK$15-1,1),1,_xlpm.VD),
AND(MONTH($AW389)=MONTH(BK$15),MONTH($AX389)=MONTH(BK$15)),
NETWORKDAYS.INTL($AW389,$AX389,1,_xlpm.VD)))),0)),
$DH389="месяц",
$DR389*BK389,
$DH389="неделя",
$DR389*BK389/7*(ROUNDUP((DAY(EOMONTH(BK$15,0)))/4,0))),
0)</f>
        <v/>
      </c>
      <c r="EE389" s="125">
        <f>SUM($DS389,$DT389,$DU389,$DV389,$DW389,$DX389,$DY389,$DZ389,$EA389,$EB389,$EC389,$ED389)</f>
        <v/>
      </c>
      <c r="EF389" s="125">
        <f>IFERROR(ROUND($EE389*(1+$EP389),2),0)</f>
        <v/>
      </c>
      <c r="EG389" s="128" t="n">
        <v>1</v>
      </c>
      <c r="EH389" s="126" t="n">
        <v>0</v>
      </c>
      <c r="EI389" s="126">
        <f>ROUND(SUM($EH389:$EH389)*SUM($AB389:$AB389)*$EG389,2)</f>
        <v/>
      </c>
      <c r="EJ389" s="126">
        <f>ROUND($EI389*(1+$EP389),2)</f>
        <v/>
      </c>
      <c r="EK389" s="126" t="n">
        <v>0</v>
      </c>
      <c r="EL389" s="126">
        <f>ROUND(SUM($EK389:$EK389)*SUM($AB389:$AB389)*$EG389,2)</f>
        <v/>
      </c>
      <c r="EM389" s="126">
        <f>ROUND($EL389*(1+$EP389),2)</f>
        <v/>
      </c>
      <c r="EN389" s="126">
        <f>SUM($EE389,$EI389,$EL389)</f>
        <v/>
      </c>
      <c r="EO389" s="126">
        <f>SUM($EF389,$EJ389,$EM389)</f>
        <v/>
      </c>
      <c r="EP389" s="59" t="inlineStr">
        <is>
          <t>20%</t>
        </is>
      </c>
      <c r="EQ389" s="59" t="n"/>
      <c r="ER389" s="60">
        <f t="array" ref="ER389">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MATCH(ES389,
{"AMS";"RussOutdoor";"HD Outdoor";"Ingroup";"IQ";"Ledproduction";"LisChannel";"Logic";"Media-PPL";"NovikovTV | НовиковТВ";"SMA";"SOK";"КрокусТВ | CrocusTV | IndoorTV";"Сити";"ТЯК Москва"},
0)),"")</f>
        <v/>
      </c>
      <c r="ES389" s="60" t="n"/>
      <c r="ET389" s="60">
        <f t="array" ref="ET389">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MATCH(ES389,
{"AMS";"RussOutdoor";"HD Outdoor";"Ingroup";"IQ";"Ledproduction";"LisChannel";"Logic";"Media-PPL";"NovikovTV | НовиковТВ";"SMA";"SOK";"КрокусТВ | CrocusTV | IndoorTV";"Сити";"ТЯК Москва"},
0)),"")</f>
        <v/>
      </c>
      <c r="EU389" s="60" t="n"/>
      <c r="EV389" s="60" t="n"/>
      <c r="EX389" s="110">
        <f t="array" ref="EX389">
($AR389/30
+N("ТРАФИК ПЛОЩАДКИ"))*
(IFERROR(
_xlfn.LET(
_xlpm.GPR,
HLOOKUP($L389,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(MATCH($T389,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IF($Q389="цифровой",_xlpm.GPR/$AG389,_xlpm.GPR/60)),
0)
+N("DWELL TIME"))*
(IF($AB389=0,0,IF($AB389=1,0.3,IF($AB389=2,0.5,IF($AB389&gt;2,1))))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_xlfn.IFS($AC389="да",1.2,$AC389="нет",1)*
_xlfn.IFS($AD389="да",1.2,$AD389="нет",1)*
IF(R389="статический",1,1.2)*
$X389*
INDEX(
{1.2;1;1.2;1.2;1;1.2;1.2;1.2;1.2;1.2;1.2;1;1.2;1.2;1.2;1.2;1;1;1.2;1.2;1.2;1;1;1;1;1.2;1.2;1.2;1.2;1;1;1;1;1.2;1.2;1.2;1.2;1.2;1.2;1.2;1.2;1;1;1.2;1;1;1;1;1.5;1;1;1.5;1.5;1.2},
MATCH($Q389,_xlpm.MI,0)))&gt;{0.02;0.04;0.06;0.1;0.2;0.4;0.6;0.8;1;2;4;6})),
{0;1;2;3;4;5;6;7;8;9;10;11;12},
0)))
+N("КОЭФФИЦИЕНТ КОНТАКТА"))))*
(_xlfn.IFS($X389&lt;0.1,$X389/1000,$X389&gt;25,5.2,AND($X389&gt;=0.1,$X389&lt;=25),(($X389*2+0.1)/10)*($X389/10)))*
IFERROR((_xlfn.LET(
_xlpm.MA,
{0;0.8;0.85;0.9;0.95;1},
_xlpm.MAA,
{0;1;2;3;4;5},
INDEX(_xlpm.MA,MATCH(SUMPRODUCT(--((IF(ROUND(_xlpm.MAA,1)&gt;5,5,ROUND($AB389,1)))&gt;{0;1;2;3;4;5})),_xlpm.MAA,0)))
+N("КОЭФФИЦИЕНТ КОЛ-ВО КОНСТРУКЦИЙ")),1)*
$AB389,0))*
(IF($Q389="цифровой",$AG389/15*$AI389,1)
+N("ДЛЯ ЦИФРЫ"))</f>
        <v/>
      </c>
      <c r="EY389" s="110">
        <f>IFERROR(EX389*AY389,0)</f>
        <v/>
      </c>
      <c r="EZ389" s="131">
        <f>IFERROR(DP389/EY389*1000,0)</f>
        <v/>
      </c>
      <c r="FA389" s="112">
        <f>IFERROR(FC389/FB389,0)</f>
        <v/>
      </c>
      <c r="FB389" s="112">
        <f>IFERROR((FC389/(EY389/FF389*#REF!))*0.825,0)</f>
        <v/>
      </c>
      <c r="FC389" s="112">
        <f>IFERROR(((EX389*30/AR389)*100)/30,0)</f>
        <v/>
      </c>
      <c r="FD389" s="112">
        <f>IFERROR(EY389/G389*100%,0)</f>
        <v/>
      </c>
      <c r="FE389" s="112">
        <f>IFERROR(FD389/FC389*100%,0)</f>
        <v/>
      </c>
      <c r="FF389" s="110">
        <f>IFERROR(AR389/30*AY389,0)</f>
        <v/>
      </c>
    </row>
    <row r="390" ht="13" customHeight="1">
      <c r="A390" s="59" t="n"/>
      <c r="B390" s="60" t="n"/>
      <c r="C390" s="60" t="n"/>
      <c r="D390" s="60">
        <f t="array" ref="D390">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MATCH($E390,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90" s="60">
        <f t="array" ref="E390">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MATCH($F390,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90" s="60" t="inlineStr"/>
      <c r="G390" s="60" t="n"/>
      <c r="H390" s="60">
        <f t="array" ref="H390">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MATCH($I390,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90" s="60" t="n"/>
      <c r="J390" s="60" t="n"/>
      <c r="K390" s="60" t="n"/>
      <c r="L390" s="60" t="n"/>
      <c r="M390" s="60" t="n"/>
      <c r="N390" s="60" t="n"/>
      <c r="O390" s="60" t="n"/>
      <c r="P390" s="60">
        <f t="array" ref="P390">
_xlfn.IFS(
ISNUMBER(MATCH($Q390,{"шелфбаннер","разделитель","монетница","чековая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ISNUMBER(MATCH($Q390,{"LED/LCD","видеокулер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ISNUMBER(MATCH($Q390,{"автомобиль","машина","выставочное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ISNUMBER(MATCH($Q390,{"билборд","лифтовая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ISNUMBER(MATCH($Q390,{"навигация","подвесной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ISNUMBER(MATCH($Q390,{"движущаяся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ISNUMBER(MATCH($Q390,{"каталог","журнал"},)),
"Пресса",
$Q390="","")</f>
        <v/>
      </c>
      <c r="Q390" s="60" t="n"/>
      <c r="R390" s="60">
        <f t="array" ref="R390">
IFERROR(
_xlfn.IFS(
OR(ISNUMBER(MATCH($Q390,{"экспозиция","макет","стенд","автостенд","авто стенд","выставочное пространство","выставочные стенды","модульные выставочные стенды","3Д конструкция","3D конструкция"},)),P390="Экспонирование"),
"нестандартный",
ISNUMBER(MATCH($Q390,{"скроллер","призматрон"},)),
"динамический",
$P390="Видео",
"цифровой",
OR($P390="Пресса",$P390="Щит",$P390="POSm",$P390="Подвес",$P390="Брендирование/оклейка"),
"статический"),"")</f>
        <v/>
      </c>
      <c r="S390" s="59" t="n"/>
      <c r="T390" s="60" t="n"/>
      <c r="U390" s="60" t="n"/>
      <c r="V390" s="60">
        <f>
IF(P390="Видео",
"цифровой постер/ролик",
IF(ISNUMBER(MATCH(Q390,{"короб световой","короб световой | лайтбокс","короб световой | кристалайт","лайтбокс","лайт бокс","кристалайт","LB","lightbox"},)),
"бэклит",
IF(P390="Брендирование/оклейка",
"перфарированная пленка/самоклейка",
IF(P390="Экспонирование",
"под запрос",
IF(P390="Подвес",
"баннер/ткань",
"")))))</f>
        <v/>
      </c>
      <c r="W390" s="59" t="n"/>
      <c r="X390" s="59" t="n"/>
      <c r="Y390" s="59" t="n"/>
      <c r="Z390" s="61" t="n"/>
      <c r="AA390" s="61" t="n"/>
      <c r="AB390" s="61">
        <f>IF(BL390&gt;0,Z390,0)</f>
        <v/>
      </c>
      <c r="AC390" s="59" t="n"/>
      <c r="AD390" s="59" t="n"/>
      <c r="AE390" s="59" t="n"/>
      <c r="AF390" s="59" t="n"/>
      <c r="AG390" s="59" t="n"/>
      <c r="AH390" s="59" t="n"/>
      <c r="AI390" s="59" t="n"/>
      <c r="AJ390" s="59" t="n"/>
      <c r="AK390" s="59" t="n"/>
      <c r="AL390" s="62">
        <f>IFERROR(IF(OR(R390="статический",R390="динамический",R390="нестандартный",R390="",R390=""),"-",IF(AND(AH390="-",AI390="-"),"-",AK390*3600/AH390*AI390)),"-")</f>
        <v/>
      </c>
      <c r="AM390" s="62">
        <f>IFERROR(IF(OR(R390="статический",R390="динамический",R390="",R390="", R390="BTL",R390="нестандартный"),"-",AG390*AI390*AL390/60),"-")</f>
        <v/>
      </c>
      <c r="AN390" s="63">
        <f>IFERROR(IF(AH390="","-",AG390*AI390/AH390),"-")</f>
        <v/>
      </c>
      <c r="AO390" s="59">
        <f>IFERROR(IF(OR($R390="статический",$R390="динамический",$R390="",$R390="",$R390="BTL",$R390="нестандартный"),"-",$AL390*$AY390),"-")</f>
        <v/>
      </c>
      <c r="AP390" s="62">
        <f>IFERROR(IF(OR($R390="статический",$R390="динамический",$R390="",$R390="",$R390="BTL",$R390="нестандартный"),"-",$AM390*AY390),"-")</f>
        <v/>
      </c>
      <c r="AQ390" s="64" t="n"/>
      <c r="AR390" s="61" t="n"/>
      <c r="AS390" s="61" t="n"/>
      <c r="AT390" s="61" t="n"/>
      <c r="AU390" s="65" t="n"/>
      <c r="AV390" s="124">
        <f>IFERROR(DR390/AT390*1000,"n/a")</f>
        <v/>
      </c>
      <c r="AW390" s="67" t="n"/>
      <c r="AX390" s="67" t="n"/>
      <c r="AY390" s="43">
        <f>IFERROR(IF(OR($AW390="",$AX390=""),"",_xlfn.DAYS($AX390+1,$AW390)),"")</f>
        <v/>
      </c>
      <c r="AZ390" s="68">
        <f t="array" ref="AZ390">
_xlfn.LET(_xlpm.COEFF,
IF($AW390+$AX390=0,0,IF(MAX(MIN($AX390,EOMONTH(AZ$15,0))-MAX($AW390,AZ$15)+1,)&gt;0,1,0)),
_xlfn.IFS(
$ES390="LisChannel",
_xlpm.COEFF*
INDEX({1;1;1.2;1.2;1;1;1;1;1.2;1.2;1.2;1.2},
MATCH(MONTH(AZ$15),
{1,2,3,4,5,6,7,8,9,10,11,12})),
CONCATENATE($ES390," ",$L390)="RussOutdoor метро",
_xlpm.COEFF*
INDEX({0.8;0.9;1.1;1.1;1;1;1;1;1.1;1.1;1.1;1.1},
MATCH(MONTH(AZ$15),
{1,2,3,4,5,6,7,8,9,10,11,12})),
$ES390&lt;&gt;"LisChannel",
_xlpm.COEFF,
$ES390&lt;&gt;"RussOutdoor",
_xlpm.COEFF))</f>
        <v/>
      </c>
      <c r="BA390" s="68">
        <f t="array" ref="BA390">
_xlfn.LET(_xlpm.COEFF,
IF($AW390+$AX390=0,0,IF(MAX(MIN($AX390,EOMONTH(BA$15,0))-MAX($AW390,BA$15)+1,)&gt;0,1,0)),
_xlfn.IFS(
$ES390="LisChannel",
_xlpm.COEFF*
INDEX({1;1;1.2;1.2;1;1;1;1;1.2;1.2;1.2;1.2},
MATCH(MONTH(BA$15),
{1,2,3,4,5,6,7,8,9,10,11,12})),
CONCATENATE($ES390," ",$L390)="RussOutdoor метро",
_xlpm.COEFF*
INDEX({0.8;0.9;1.1;1.1;1;1;1;1;1.1;1.1;1.1;1.1},
MATCH(MONTH(BA$15),
{1,2,3,4,5,6,7,8,9,10,11,12})),
$ES390&lt;&gt;"LisChannel",
_xlpm.COEFF,
$ES390&lt;&gt;"RussOutdoor",
_xlpm.COEFF))</f>
        <v/>
      </c>
      <c r="BB390" s="68">
        <f t="array" ref="BB390">
_xlfn.LET(_xlpm.COEFF,
IF($AW390+$AX390=0,0,IF(MAX(MIN($AX390,EOMONTH(BB$15,0))-MAX($AW390,BB$15)+1,)&gt;0,1,0)),
_xlfn.IFS(
$ES390="LisChannel",
_xlpm.COEFF*
INDEX({1;1;1.2;1.2;1;1;1;1;1.2;1.2;1.2;1.2},
MATCH(MONTH(BB$15),
{1,2,3,4,5,6,7,8,9,10,11,12})),
CONCATENATE($ES390," ",$L390)="RussOutdoor метро",
_xlpm.COEFF*
INDEX({0.8;0.9;1.1;1.1;1;1;1;1;1.1;1.1;1.1;1.1},
MATCH(MONTH(BB$15),
{1,2,3,4,5,6,7,8,9,10,11,12})),
$ES390&lt;&gt;"LisChannel",
_xlpm.COEFF,
$ES390&lt;&gt;"RussOutdoor",
_xlpm.COEFF))</f>
        <v/>
      </c>
      <c r="BC390" s="68">
        <f t="array" ref="BC390">
_xlfn.LET(_xlpm.COEFF,
IF($AW390+$AX390=0,0,IF(MAX(MIN($AX390,EOMONTH(BC$15,0))-MAX($AW390,BC$15)+1,)&gt;0,1,0)),
_xlfn.IFS(
$ES390="LisChannel",
_xlpm.COEFF*
INDEX({1;1;1.2;1.2;1;1;1;1;1.2;1.2;1.2;1.2},
MATCH(MONTH(BC$15),
{1,2,3,4,5,6,7,8,9,10,11,12})),
CONCATENATE($ES390," ",$L390)="RussOutdoor метро",
_xlpm.COEFF*
INDEX({0.8;0.9;1.1;1.1;1;1;1;1;1.1;1.1;1.1;1.1},
MATCH(MONTH(BC$15),
{1,2,3,4,5,6,7,8,9,10,11,12})),
$ES390&lt;&gt;"LisChannel",
_xlpm.COEFF,
$ES390&lt;&gt;"RussOutdoor",
_xlpm.COEFF))</f>
        <v/>
      </c>
      <c r="BD390" s="68">
        <f t="array" ref="BD390">
_xlfn.LET(_xlpm.COEFF,
IF($AW390+$AX390=0,0,IF(MAX(MIN($AX390,EOMONTH(BD$15,0))-MAX($AW390,BD$15)+1,)&gt;0,1,0)),
_xlfn.IFS(
$ES390="LisChannel",
_xlpm.COEFF*
INDEX({1;1;1.2;1.2;1;1;1;1;1.2;1.2;1.2;1.2},
MATCH(MONTH(BD$15),
{1,2,3,4,5,6,7,8,9,10,11,12})),
CONCATENATE($ES390," ",$L390)="RussOutdoor метро",
_xlpm.COEFF*
INDEX({0.8;0.9;1.1;1.1;1;1;1;1;1.1;1.1;1.1;1.1},
MATCH(MONTH(BD$15),
{1,2,3,4,5,6,7,8,9,10,11,12})),
$ES390&lt;&gt;"LisChannel",
_xlpm.COEFF,
$ES390&lt;&gt;"RussOutdoor",
_xlpm.COEFF))</f>
        <v/>
      </c>
      <c r="BE390" s="68">
        <f t="array" ref="BE390">
_xlfn.LET(_xlpm.COEFF,
IF($AW390+$AX390=0,0,IF(MAX(MIN($AX390,EOMONTH(BE$15,0))-MAX($AW390,BE$15)+1,)&gt;0,1,0)),
_xlfn.IFS(
$ES390="LisChannel",
_xlpm.COEFF*
INDEX({1;1;1.2;1.2;1;1;1;1;1.2;1.2;1.2;1.2},
MATCH(MONTH(BE$15),
{1,2,3,4,5,6,7,8,9,10,11,12})),
CONCATENATE($ES390," ",$L390)="RussOutdoor метро",
_xlpm.COEFF*
INDEX({0.8;0.9;1.1;1.1;1;1;1;1;1.1;1.1;1.1;1.1},
MATCH(MONTH(BE$15),
{1,2,3,4,5,6,7,8,9,10,11,12})),
$ES390&lt;&gt;"LisChannel",
_xlpm.COEFF,
$ES390&lt;&gt;"RussOutdoor",
_xlpm.COEFF))</f>
        <v/>
      </c>
      <c r="BF390" s="68">
        <f t="array" ref="BF390">
_xlfn.LET(_xlpm.COEFF,
IF($AW390+$AX390=0,0,IF(MAX(MIN($AX390,EOMONTH(BF$15,0))-MAX($AW390,BF$15)+1,)&gt;0,1,0)),
_xlfn.IFS(
$ES390="LisChannel",
_xlpm.COEFF*
INDEX({1;1;1.2;1.2;1;1;1;1;1.2;1.2;1.2;1.2},
MATCH(MONTH(BF$15),
{1,2,3,4,5,6,7,8,9,10,11,12})),
CONCATENATE($ES390," ",$L390)="RussOutdoor метро",
_xlpm.COEFF*
INDEX({0.8;0.9;1.1;1.1;1;1;1;1;1.1;1.1;1.1;1.1},
MATCH(MONTH(BF$15),
{1,2,3,4,5,6,7,8,9,10,11,12})),
$ES390&lt;&gt;"LisChannel",
_xlpm.COEFF,
$ES390&lt;&gt;"RussOutdoor",
_xlpm.COEFF))</f>
        <v/>
      </c>
      <c r="BG390" s="68">
        <f t="array" ref="BG390">
_xlfn.LET(_xlpm.COEFF,
IF($AW390+$AX390=0,0,IF(MAX(MIN($AX390,EOMONTH(BG$15,0))-MAX($AW390,BG$15)+1,)&gt;0,1,0)),
_xlfn.IFS(
$ES390="LisChannel",
_xlpm.COEFF*
INDEX({1;1;1.2;1.2;1;1;1;1;1.2;1.2;1.2;1.2},
MATCH(MONTH(BG$15),
{1,2,3,4,5,6,7,8,9,10,11,12})),
CONCATENATE($ES390," ",$L390)="RussOutdoor метро",
_xlpm.COEFF*
INDEX({0.8;0.9;1.1;1.1;1;1;1;1;1.1;1.1;1.1;1.1},
MATCH(MONTH(BG$15),
{1,2,3,4,5,6,7,8,9,10,11,12})),
$ES390&lt;&gt;"LisChannel",
_xlpm.COEFF,
$ES390&lt;&gt;"RussOutdoor",
_xlpm.COEFF))</f>
        <v/>
      </c>
      <c r="BH390" s="68">
        <f t="array" ref="BH390">
_xlfn.LET(_xlpm.COEFF,
IF($AW390+$AX390=0,0,IF(MAX(MIN($AX390,EOMONTH(BH$15,0))-MAX($AW390,BH$15)+1,)&gt;0,1,0)),
_xlfn.IFS(
$ES390="LisChannel",
_xlpm.COEFF*
INDEX({1;1;1.2;1.2;1;1;1;1;1.2;1.2;1.2;1.2},
MATCH(MONTH(BH$15),
{1,2,3,4,5,6,7,8,9,10,11,12})),
CONCATENATE($ES390," ",$L390)="RussOutdoor метро",
_xlpm.COEFF*
INDEX({0.8;0.9;1.1;1.1;1;1;1;1;1.1;1.1;1.1;1.1},
MATCH(MONTH(BH$15),
{1,2,3,4,5,6,7,8,9,10,11,12})),
$ES390&lt;&gt;"LisChannel",
_xlpm.COEFF,
$ES390&lt;&gt;"RussOutdoor",
_xlpm.COEFF))</f>
        <v/>
      </c>
      <c r="BI390" s="68">
        <f t="array" ref="BI390">
_xlfn.LET(_xlpm.COEFF,
IF($AW390+$AX390=0,0,IF(MAX(MIN($AX390,EOMONTH(BI$15,0))-MAX($AW390,BI$15)+1,)&gt;0,1,0)),
_xlfn.IFS(
$ES390="LisChannel",
_xlpm.COEFF*
INDEX({1;1;1.2;1.2;1;1;1;1;1.2;1.2;1.2;1.2},
MATCH(MONTH(BI$15),
{1,2,3,4,5,6,7,8,9,10,11,12})),
CONCATENATE($ES390," ",$L390)="RussOutdoor метро",
_xlpm.COEFF*
INDEX({0.8;0.9;1.1;1.1;1;1;1;1;1.1;1.1;1.1;1.1},
MATCH(MONTH(BI$15),
{1,2,3,4,5,6,7,8,9,10,11,12})),
$ES390&lt;&gt;"LisChannel",
_xlpm.COEFF,
$ES390&lt;&gt;"RussOutdoor",
_xlpm.COEFF))</f>
        <v/>
      </c>
      <c r="BJ390" s="68">
        <f t="array" ref="BJ390">
_xlfn.LET(_xlpm.COEFF,
IF($AW390+$AX390=0,0,IF(MAX(MIN($AX390,EOMONTH(BJ$15,0))-MAX($AW390,BJ$15)+1,)&gt;0,1,0)),
_xlfn.IFS(
$ES390="LisChannel",
_xlpm.COEFF*
INDEX({1;1;1.2;1.2;1;1;1;1;1.2;1.2;1.2;1.2},
MATCH(MONTH(BJ$15),
{1,2,3,4,5,6,7,8,9,10,11,12})),
CONCATENATE($ES390," ",$L390)="RussOutdoor метро",
_xlpm.COEFF*
INDEX({0.8;0.9;1.1;1.1;1;1;1;1;1.1;1.1;1.1;1.1},
MATCH(MONTH(BJ$15),
{1,2,3,4,5,6,7,8,9,10,11,12})),
$ES390&lt;&gt;"LisChannel",
_xlpm.COEFF,
$ES390&lt;&gt;"RussOutdoor",
_xlpm.COEFF))</f>
        <v/>
      </c>
      <c r="BK390" s="68">
        <f t="array" ref="BK390">
_xlfn.LET(_xlpm.COEFF,
IF($AW390+$AX390=0,0,IF(MAX(MIN($AX390,EOMONTH(BK$15,0))-MAX($AW390,BK$15)+1,)&gt;0,1,0)),
_xlfn.IFS(
$ES390="LisChannel",
_xlpm.COEFF*
INDEX({1;1;1.2;1.2;1;1;1;1;1.2;1.2;1.2;1.2},
MATCH(MONTH(BK$15),
{1,2,3,4,5,6,7,8,9,10,11,12})),
CONCATENATE($ES390," ",$L390)="RussOutdoor метро",
_xlpm.COEFF*
INDEX({0.8;0.9;1.1;1.1;1;1;1;1;1.1;1.1;1.1;1.1},
MATCH(MONTH(BK$15),
{1,2,3,4,5,6,7,8,9,10,11,12})),
$ES390&lt;&gt;"LisChannel",
_xlpm.COEFF,
$ES390&lt;&gt;"RussOutdoor",
_xlpm.COEFF))</f>
        <v/>
      </c>
      <c r="BL390" s="62">
        <f>COUNTIFS($AZ390:$BK390,"&gt;0")</f>
        <v/>
      </c>
      <c r="BM390" s="65" t="n"/>
      <c r="BN390" s="125">
        <f>$DJ390</f>
        <v/>
      </c>
      <c r="BO390" s="63">
        <f>$DQ390</f>
        <v/>
      </c>
      <c r="BP390" s="125">
        <f>
IFERROR(
IF($BL390=0,0,
$BN390*(1-$BO390)),
0)</f>
        <v/>
      </c>
      <c r="BQ390" s="125">
        <f t="array" ref="BQ390">
IFERROR(
_xlfn.IFS(
$DH390="день_1",
$BP390*$BL390/($AX390-$AW390+1)*AZ390*(DAY(EOMONTH(AZ$15,0))),
$DH390="день_2",
$BP390/30*MAX(MIN($AX390,EOMONTH(AZ$15,0))-MAX($AW390,AZ$15)+1,),
$DH390="раб.день",
$BP390/30*(IFERROR(
_xlfn.LET(_xlpm.VD,
CHOOSE(
{1;2;3;4;5;6;7;8;9;10;11;12;13;14;15;16;17;18},
45658,45659,45660,45661,45662,45663,45664,45665,45711,45724,45778,45779,45785,45786,45820,45821,45965,46022),
_xlfn.LET(_xlpm.DD,
MAX(MIN($AX390,EOMONTH(AZ$15,0))-MAX($AW390,AZ$15),),
_xlfn.IFS(
AND(MONTH($AW390)=MONTH(AZ$15),MONTH($AX390)&lt;&gt;MONTH(AZ$15)),
NETWORKDAYS.INTL($AW390,$AW390+_xlpm.DD,1,_xlpm.VD),
AND(MONTH($AW390)&lt;&gt;MONTH(AZ$15),MONTH($AX390)=MONTH(AZ$15)),
NETWORKDAYS.INTL(($AX390)-_xlpm.DD,$AX390,1,_xlpm.VD),
AND(MONTH($AW390)&lt;MONTH(AZ$15),MONTH($AX390)&gt;MONTH(AZ$15)),
NETWORKDAYS.INTL((EOMONTH(AZ$15-1,1))-_xlpm.DD,EOMONTH(AZ$15-1,1),1,_xlpm.VD),
AND(MONTH($AW390)=MONTH(AZ$15),MONTH($AX390)=MONTH(AZ$15)),
NETWORKDAYS.INTL($AW390,$AX390,1,_xlpm.VD)))),0)),
$DH390="месяц",
$BP390*AZ390,
$DH390="неделя",
$BP390*AZ390/7*(ROUNDUP((DAY(EOMONTH(AZ$15,0)))/4,0))),
0)</f>
        <v/>
      </c>
      <c r="BR390" s="125">
        <f t="array" ref="BR390">
IFERROR(
_xlfn.IFS(
$DH390="день_1",
$BP390*$BL390/($AX390-$AW390+1)*BA390*(DAY(EOMONTH(BA$15,0))),
$DH390="день_2",
$BP390/30*MAX(MIN($AX390,EOMONTH(BA$15,0))-MAX($AW390,BA$15)+1,),
$DH390="раб.день",
$BP390/30*(IFERROR(
_xlfn.LET(_xlpm.VD,
CHOOSE(
{1;2;3;4;5;6;7;8;9;10;11;12;13;14;15;16;17;18},
45658,45659,45660,45661,45662,45663,45664,45665,45711,45724,45778,45779,45785,45786,45820,45821,45965,46022),
_xlfn.LET(_xlpm.DD,
MAX(MIN($AX390,EOMONTH(BA$15,0))-MAX($AW390,BA$15),),
_xlfn.IFS(
AND(MONTH($AW390)=MONTH(BA$15),MONTH($AX390)&lt;&gt;MONTH(BA$15)),
NETWORKDAYS.INTL($AW390,$AW390+_xlpm.DD,1,_xlpm.VD),
AND(MONTH($AW390)&lt;&gt;MONTH(BA$15),MONTH($AX390)=MONTH(BA$15)),
NETWORKDAYS.INTL(($AX390)-_xlpm.DD,$AX390,1,_xlpm.VD),
AND(MONTH($AW390)&lt;MONTH(BA$15),MONTH($AX390)&gt;MONTH(BA$15)),
NETWORKDAYS.INTL((EOMONTH(BA$15-1,1))-_xlpm.DD,EOMONTH(BA$15-1,1),1,_xlpm.VD),
AND(MONTH($AW390)=MONTH(BA$15),MONTH($AX390)=MONTH(BA$15)),
NETWORKDAYS.INTL($AW390,$AX390,1,_xlpm.VD)))),0)),
$DH390="месяц",
$BP390*BA390,
$DH390="неделя",
$BP390*BA390/7*(ROUNDUP((DAY(EOMONTH(BA$15,0)))/4,0))),
0)</f>
        <v/>
      </c>
      <c r="BS390" s="125">
        <f t="array" ref="BS390">
IFERROR(
_xlfn.IFS(
$DH390="день_1",
$BP390*$BL390/($AX390-$AW390+1)*BB390*(DAY(EOMONTH(BB$15,0))),
$DH390="день_2",
$BP390/30*MAX(MIN($AX390,EOMONTH(BB$15,0))-MAX($AW390,BB$15)+1,),
$DH390="раб.день",
$BP390/30*(IFERROR(
_xlfn.LET(_xlpm.VD,
CHOOSE(
{1;2;3;4;5;6;7;8;9;10;11;12;13;14;15;16;17;18},
45658,45659,45660,45661,45662,45663,45664,45665,45711,45724,45778,45779,45785,45786,45820,45821,45965,46022),
_xlfn.LET(_xlpm.DD,
MAX(MIN($AX390,EOMONTH(BB$15,0))-MAX($AW390,BB$15),),
_xlfn.IFS(
AND(MONTH($AW390)=MONTH(BB$15),MONTH($AX390)&lt;&gt;MONTH(BB$15)),
NETWORKDAYS.INTL($AW390,$AW390+_xlpm.DD,1,_xlpm.VD),
AND(MONTH($AW390)&lt;&gt;MONTH(BB$15),MONTH($AX390)=MONTH(BB$15)),
NETWORKDAYS.INTL(($AX390)-_xlpm.DD,$AX390,1,_xlpm.VD),
AND(MONTH($AW390)&lt;MONTH(BB$15),MONTH($AX390)&gt;MONTH(BB$15)),
NETWORKDAYS.INTL((EOMONTH(BB$15-1,1))-_xlpm.DD,EOMONTH(BB$15-1,1),1,_xlpm.VD),
AND(MONTH($AW390)=MONTH(BB$15),MONTH($AX390)=MONTH(BB$15)),
NETWORKDAYS.INTL($AW390,$AX390,1,_xlpm.VD)))),0)),
$DH390="месяц",
$BP390*BB390,
$DH390="неделя",
$BP390*BB390/7*(ROUNDUP((DAY(EOMONTH(BB$15,0)))/4,0))),
0)</f>
        <v/>
      </c>
      <c r="BT390" s="125">
        <f t="array" ref="BT390">
IFERROR(
_xlfn.IFS(
$DH390="день_1",
$BP390*$BL390/($AX390-$AW390+1)*BC390*(DAY(EOMONTH(BC$15,0))),
$DH390="день_2",
$BP390/30*MAX(MIN($AX390,EOMONTH(BC$15,0))-MAX($AW390,BC$15)+1,),
$DH390="раб.день",
$BP390/30*(IFERROR(
_xlfn.LET(_xlpm.VD,
CHOOSE(
{1;2;3;4;5;6;7;8;9;10;11;12;13;14;15;16;17;18},
45658,45659,45660,45661,45662,45663,45664,45665,45711,45724,45778,45779,45785,45786,45820,45821,45965,46022),
_xlfn.LET(_xlpm.DD,
MAX(MIN($AX390,EOMONTH(BC$15,0))-MAX($AW390,BC$15),),
_xlfn.IFS(
AND(MONTH($AW390)=MONTH(BC$15),MONTH($AX390)&lt;&gt;MONTH(BC$15)),
NETWORKDAYS.INTL($AW390,$AW390+_xlpm.DD,1,_xlpm.VD),
AND(MONTH($AW390)&lt;&gt;MONTH(BC$15),MONTH($AX390)=MONTH(BC$15)),
NETWORKDAYS.INTL(($AX390)-_xlpm.DD,$AX390,1,_xlpm.VD),
AND(MONTH($AW390)&lt;MONTH(BC$15),MONTH($AX390)&gt;MONTH(BC$15)),
NETWORKDAYS.INTL((EOMONTH(BC$15-1,1))-_xlpm.DD,EOMONTH(BC$15-1,1),1,_xlpm.VD),
AND(MONTH($AW390)=MONTH(BC$15),MONTH($AX390)=MONTH(BC$15)),
NETWORKDAYS.INTL($AW390,$AX390,1,_xlpm.VD)))),0)),
$DH390="месяц",
$BP390*BC390,
$DH390="неделя",
$BP390*BC390/7*(ROUNDUP((DAY(EOMONTH(BC$15,0)))/4,0))),
0)</f>
        <v/>
      </c>
      <c r="BU390" s="125">
        <f t="array" ref="BU390">
IFERROR(
_xlfn.IFS(
$DH390="день_1",
$BP390*$BL390/($AX390-$AW390+1)*BD390*(DAY(EOMONTH(BD$15,0))),
$DH390="день_2",
$BP390/30*MAX(MIN($AX390,EOMONTH(BD$15,0))-MAX($AW390,BD$15)+1,),
$DH390="раб.день",
$BP390/30*(IFERROR(
_xlfn.LET(_xlpm.VD,
CHOOSE(
{1;2;3;4;5;6;7;8;9;10;11;12;13;14;15;16;17;18},
45658,45659,45660,45661,45662,45663,45664,45665,45711,45724,45778,45779,45785,45786,45820,45821,45965,46022),
_xlfn.LET(_xlpm.DD,
MAX(MIN($AX390,EOMONTH(BD$15,0))-MAX($AW390,BD$15),),
_xlfn.IFS(
AND(MONTH($AW390)=MONTH(BD$15),MONTH($AX390)&lt;&gt;MONTH(BD$15)),
NETWORKDAYS.INTL($AW390,$AW390+_xlpm.DD,1,_xlpm.VD),
AND(MONTH($AW390)&lt;&gt;MONTH(BD$15),MONTH($AX390)=MONTH(BD$15)),
NETWORKDAYS.INTL(($AX390)-_xlpm.DD,$AX390,1,_xlpm.VD),
AND(MONTH($AW390)&lt;MONTH(BD$15),MONTH($AX390)&gt;MONTH(BD$15)),
NETWORKDAYS.INTL((EOMONTH(BD$15-1,1))-_xlpm.DD,EOMONTH(BD$15-1,1),1,_xlpm.VD),
AND(MONTH($AW390)=MONTH(BD$15),MONTH($AX390)=MONTH(BD$15)),
NETWORKDAYS.INTL($AW390,$AX390,1,_xlpm.VD)))),0)),
$DH390="месяц",
$BP390*BD390,
$DH390="неделя",
$BP390*BD390/7*(ROUNDUP((DAY(EOMONTH(BD$15,0)))/4,0))),
0)</f>
        <v/>
      </c>
      <c r="BV390" s="125">
        <f t="array" ref="BV390">
IFERROR(
_xlfn.IFS(
$DH390="день_1",
$BP390*$BL390/($AX390-$AW390+1)*BE390*(DAY(EOMONTH(BE$15,0))),
$DH390="день_2",
$BP390/30*MAX(MIN($AX390,EOMONTH(BE$15,0))-MAX($AW390,BE$15)+1,),
$DH390="раб.день",
$BP390/30*(IFERROR(
_xlfn.LET(_xlpm.VD,
CHOOSE(
{1;2;3;4;5;6;7;8;9;10;11;12;13;14;15;16;17;18},
45658,45659,45660,45661,45662,45663,45664,45665,45711,45724,45778,45779,45785,45786,45820,45821,45965,46022),
_xlfn.LET(_xlpm.DD,
MAX(MIN($AX390,EOMONTH(BE$15,0))-MAX($AW390,BE$15),),
_xlfn.IFS(
AND(MONTH($AW390)=MONTH(BE$15),MONTH($AX390)&lt;&gt;MONTH(BE$15)),
NETWORKDAYS.INTL($AW390,$AW390+_xlpm.DD,1,_xlpm.VD),
AND(MONTH($AW390)&lt;&gt;MONTH(BE$15),MONTH($AX390)=MONTH(BE$15)),
NETWORKDAYS.INTL(($AX390)-_xlpm.DD,$AX390,1,_xlpm.VD),
AND(MONTH($AW390)&lt;MONTH(BE$15),MONTH($AX390)&gt;MONTH(BE$15)),
NETWORKDAYS.INTL((EOMONTH(BE$15-1,1))-_xlpm.DD,EOMONTH(BE$15-1,1),1,_xlpm.VD),
AND(MONTH($AW390)=MONTH(BE$15),MONTH($AX390)=MONTH(BE$15)),
NETWORKDAYS.INTL($AW390,$AX390,1,_xlpm.VD)))),0)),
$DH390="месяц",
$BP390*BE390,
$DH390="неделя",
$BP390*BE390/7*(ROUNDUP((DAY(EOMONTH(BE$15,0)))/4,0))),
0)</f>
        <v/>
      </c>
      <c r="BW390" s="125">
        <f t="array" ref="BW390">
IFERROR(
_xlfn.IFS(
$DH390="день_1",
$BP390*$BL390/($AX390-$AW390+1)*BF390*(DAY(EOMONTH(BF$15,0))),
$DH390="день_2",
$BP390/30*MAX(MIN($AX390,EOMONTH(BF$15,0))-MAX($AW390,BF$15)+1,),
$DH390="раб.день",
$BP390/30*(IFERROR(
_xlfn.LET(_xlpm.VD,
CHOOSE(
{1;2;3;4;5;6;7;8;9;10;11;12;13;14;15;16;17;18},
45658,45659,45660,45661,45662,45663,45664,45665,45711,45724,45778,45779,45785,45786,45820,45821,45965,46022),
_xlfn.LET(_xlpm.DD,
MAX(MIN($AX390,EOMONTH(BF$15,0))-MAX($AW390,BF$15),),
_xlfn.IFS(
AND(MONTH($AW390)=MONTH(BF$15),MONTH($AX390)&lt;&gt;MONTH(BF$15)),
NETWORKDAYS.INTL($AW390,$AW390+_xlpm.DD,1,_xlpm.VD),
AND(MONTH($AW390)&lt;&gt;MONTH(BF$15),MONTH($AX390)=MONTH(BF$15)),
NETWORKDAYS.INTL(($AX390)-_xlpm.DD,$AX390,1,_xlpm.VD),
AND(MONTH($AW390)&lt;MONTH(BF$15),MONTH($AX390)&gt;MONTH(BF$15)),
NETWORKDAYS.INTL((EOMONTH(BF$15-1,1))-_xlpm.DD,EOMONTH(BF$15-1,1),1,_xlpm.VD),
AND(MONTH($AW390)=MONTH(BF$15),MONTH($AX390)=MONTH(BF$15)),
NETWORKDAYS.INTL($AW390,$AX390,1,_xlpm.VD)))),0)),
$DH390="месяц",
$BP390*BF390,
$DH390="неделя",
$BP390*BF390/7*(ROUNDUP((DAY(EOMONTH(BF$15,0)))/4,0))),
0)</f>
        <v/>
      </c>
      <c r="BX390" s="125">
        <f t="array" ref="BX390">
IFERROR(
_xlfn.IFS(
$DH390="день_1",
$BP390*$BL390/($AX390-$AW390+1)*BG390*(DAY(EOMONTH(BG$15,0))),
$DH390="день_2",
$BP390/30*MAX(MIN($AX390,EOMONTH(BG$15,0))-MAX($AW390,BG$15)+1,),
$DH390="раб.день",
$BP390/30*(IFERROR(
_xlfn.LET(_xlpm.VD,
CHOOSE(
{1;2;3;4;5;6;7;8;9;10;11;12;13;14;15;16;17;18},
45658,45659,45660,45661,45662,45663,45664,45665,45711,45724,45778,45779,45785,45786,45820,45821,45965,46022),
_xlfn.LET(_xlpm.DD,
MAX(MIN($AX390,EOMONTH(BG$15,0))-MAX($AW390,BG$15),),
_xlfn.IFS(
AND(MONTH($AW390)=MONTH(BG$15),MONTH($AX390)&lt;&gt;MONTH(BG$15)),
NETWORKDAYS.INTL($AW390,$AW390+_xlpm.DD,1,_xlpm.VD),
AND(MONTH($AW390)&lt;&gt;MONTH(BG$15),MONTH($AX390)=MONTH(BG$15)),
NETWORKDAYS.INTL(($AX390)-_xlpm.DD,$AX390,1,_xlpm.VD),
AND(MONTH($AW390)&lt;MONTH(BG$15),MONTH($AX390)&gt;MONTH(BG$15)),
NETWORKDAYS.INTL((EOMONTH(BG$15-1,1))-_xlpm.DD,EOMONTH(BG$15-1,1),1,_xlpm.VD),
AND(MONTH($AW390)=MONTH(BG$15),MONTH($AX390)=MONTH(BG$15)),
NETWORKDAYS.INTL($AW390,$AX390,1,_xlpm.VD)))),0)),
$DH390="месяц",
$BP390*BG390,
$DH390="неделя",
$BP390*BG390/7*(ROUNDUP((DAY(EOMONTH(BG$15,0)))/4,0))),
0)</f>
        <v/>
      </c>
      <c r="BY390" s="125">
        <f t="array" ref="BY390">
IFERROR(
_xlfn.IFS(
$DH390="день_1",
$BP390*$BL390/($AX390-$AW390+1)*BH390*(DAY(EOMONTH(BH$15,0))),
$DH390="день_2",
$BP390/30*MAX(MIN($AX390,EOMONTH(BH$15,0))-MAX($AW390,BH$15)+1,),
$DH390="раб.день",
$BP390/30*(IFERROR(
_xlfn.LET(_xlpm.VD,
CHOOSE(
{1;2;3;4;5;6;7;8;9;10;11;12;13;14;15;16;17;18},
45658,45659,45660,45661,45662,45663,45664,45665,45711,45724,45778,45779,45785,45786,45820,45821,45965,46022),
_xlfn.LET(_xlpm.DD,
MAX(MIN($AX390,EOMONTH(BH$15,0))-MAX($AW390,BH$15),),
_xlfn.IFS(
AND(MONTH($AW390)=MONTH(BH$15),MONTH($AX390)&lt;&gt;MONTH(BH$15)),
NETWORKDAYS.INTL($AW390,$AW390+_xlpm.DD,1,_xlpm.VD),
AND(MONTH($AW390)&lt;&gt;MONTH(BH$15),MONTH($AX390)=MONTH(BH$15)),
NETWORKDAYS.INTL(($AX390)-_xlpm.DD,$AX390,1,_xlpm.VD),
AND(MONTH($AW390)&lt;MONTH(BH$15),MONTH($AX390)&gt;MONTH(BH$15)),
NETWORKDAYS.INTL((EOMONTH(BH$15-1,1))-_xlpm.DD,EOMONTH(BH$15-1,1),1,_xlpm.VD),
AND(MONTH($AW390)=MONTH(BH$15),MONTH($AX390)=MONTH(BH$15)),
NETWORKDAYS.INTL($AW390,$AX390,1,_xlpm.VD)))),0)),
$DH390="месяц",
$BP390*BH390,
$DH390="неделя",
$BP390*BH390/7*(ROUNDUP((DAY(EOMONTH(BH$15,0)))/4,0))),
0)</f>
        <v/>
      </c>
      <c r="BZ390" s="125">
        <f t="array" ref="BZ390">
IFERROR(
_xlfn.IFS(
$DH390="день_1",
$BP390*$BL390/($AX390-$AW390+1)*BI390*(DAY(EOMONTH(BI$15,0))),
$DH390="день_2",
$BP390/30*MAX(MIN($AX390,EOMONTH(BI$15,0))-MAX($AW390,BI$15)+1,),
$DH390="раб.день",
$BP390/30*(IFERROR(
_xlfn.LET(_xlpm.VD,
CHOOSE(
{1;2;3;4;5;6;7;8;9;10;11;12;13;14;15;16;17;18},
45658,45659,45660,45661,45662,45663,45664,45665,45711,45724,45778,45779,45785,45786,45820,45821,45965,46022),
_xlfn.LET(_xlpm.DD,
MAX(MIN($AX390,EOMONTH(BI$15,0))-MAX($AW390,BI$15),),
_xlfn.IFS(
AND(MONTH($AW390)=MONTH(BI$15),MONTH($AX390)&lt;&gt;MONTH(BI$15)),
NETWORKDAYS.INTL($AW390,$AW390+_xlpm.DD,1,_xlpm.VD),
AND(MONTH($AW390)&lt;&gt;MONTH(BI$15),MONTH($AX390)=MONTH(BI$15)),
NETWORKDAYS.INTL(($AX390)-_xlpm.DD,$AX390,1,_xlpm.VD),
AND(MONTH($AW390)&lt;MONTH(BI$15),MONTH($AX390)&gt;MONTH(BI$15)),
NETWORKDAYS.INTL((EOMONTH(BI$15-1,1))-_xlpm.DD,EOMONTH(BI$15-1,1),1,_xlpm.VD),
AND(MONTH($AW390)=MONTH(BI$15),MONTH($AX390)=MONTH(BI$15)),
NETWORKDAYS.INTL($AW390,$AX390,1,_xlpm.VD)))),0)),
$DH390="месяц",
$BP390*BI390,
$DH390="неделя",
$BP390*BI390/7*(ROUNDUP((DAY(EOMONTH(BI$15,0)))/4,0))),
0)</f>
        <v/>
      </c>
      <c r="CA390" s="125">
        <f t="array" ref="CA390">
IFERROR(
_xlfn.IFS(
$DH390="день_1",
$BP390*$BL390/($AX390-$AW390+1)*BJ390*(DAY(EOMONTH(BJ$15,0))),
$DH390="день_2",
$BP390/30*MAX(MIN($AX390,EOMONTH(BJ$15,0))-MAX($AW390,BJ$15)+1,),
$DH390="раб.день",
$BP390/30*(IFERROR(
_xlfn.LET(_xlpm.VD,
CHOOSE(
{1;2;3;4;5;6;7;8;9;10;11;12;13;14;15;16;17;18},
45658,45659,45660,45661,45662,45663,45664,45665,45711,45724,45778,45779,45785,45786,45820,45821,45965,46022),
_xlfn.LET(_xlpm.DD,
MAX(MIN($AX390,EOMONTH(BJ$15,0))-MAX($AW390,BJ$15),),
_xlfn.IFS(
AND(MONTH($AW390)=MONTH(BJ$15),MONTH($AX390)&lt;&gt;MONTH(BJ$15)),
NETWORKDAYS.INTL($AW390,$AW390+_xlpm.DD,1,_xlpm.VD),
AND(MONTH($AW390)&lt;&gt;MONTH(BJ$15),MONTH($AX390)=MONTH(BJ$15)),
NETWORKDAYS.INTL(($AX390)-_xlpm.DD,$AX390,1,_xlpm.VD),
AND(MONTH($AW390)&lt;MONTH(BJ$15),MONTH($AX390)&gt;MONTH(BJ$15)),
NETWORKDAYS.INTL((EOMONTH(BJ$15-1,1))-_xlpm.DD,EOMONTH(BJ$15-1,1),1,_xlpm.VD),
AND(MONTH($AW390)=MONTH(BJ$15),MONTH($AX390)=MONTH(BJ$15)),
NETWORKDAYS.INTL($AW390,$AX390,1,_xlpm.VD)))),0)),
$DH390="месяц",
$BP390*BJ390,
$DH390="неделя",
$BP390*BJ390/7*(ROUNDUP((DAY(EOMONTH(BJ$15,0)))/4,0))),
0)</f>
        <v/>
      </c>
      <c r="CB390" s="125">
        <f t="array" ref="CB390">
IFERROR(
_xlfn.IFS(
$DH390="день_1",
$BP390*$BL390/($AX390-$AW390+1)*BK390*(DAY(EOMONTH(BK$15,0))),
$DH390="день_2",
$BP390/30*MAX(MIN($AX390,EOMONTH(BK$15,0))-MAX($AW390,BK$15)+1,),
$DH390="раб.день",
$BP390/30*(IFERROR(
_xlfn.LET(_xlpm.VD,
CHOOSE(
{1;2;3;4;5;6;7;8;9;10;11;12;13;14;15;16;17;18},
45658,45659,45660,45661,45662,45663,45664,45665,45711,45724,45778,45779,45785,45786,45820,45821,45965,46022),
_xlfn.LET(_xlpm.DD,
MAX(MIN($AX390,EOMONTH(BK$15,0))-MAX($AW390,BK$15),),
_xlfn.IFS(
AND(MONTH($AW390)=MONTH(BK$15),MONTH($AX390)&lt;&gt;MONTH(BK$15)),
NETWORKDAYS.INTL($AW390,$AW390+_xlpm.DD,1,_xlpm.VD),
AND(MONTH($AW390)&lt;&gt;MONTH(BK$15),MONTH($AX390)=MONTH(BK$15)),
NETWORKDAYS.INTL(($AX390)-_xlpm.DD,$AX390,1,_xlpm.VD),
AND(MONTH($AW390)&lt;MONTH(BK$15),MONTH($AX390)&gt;MONTH(BK$15)),
NETWORKDAYS.INTL((EOMONTH(BK$15-1,1))-_xlpm.DD,EOMONTH(BK$15-1,1),1,_xlpm.VD),
AND(MONTH($AW390)=MONTH(BK$15),MONTH($AX390)=MONTH(BK$15)),
NETWORKDAYS.INTL($AW390,$AX390,1,_xlpm.VD)))),0)),
$DH390="месяц",
$BP390*BK390,
$DH390="неделя",
$BP390*BK390/7*(ROUNDUP((DAY(EOMONTH(BK$15,0)))/4,0))),
0)</f>
        <v/>
      </c>
      <c r="CC390" s="125">
        <f>SUM($BQ390:$CB390)</f>
        <v/>
      </c>
      <c r="CD390" s="126">
        <f>SUM($EH390:$EH390)</f>
        <v/>
      </c>
      <c r="CE390" s="126">
        <f>$CD390*$AB390</f>
        <v/>
      </c>
      <c r="CF390" s="126">
        <f>SUM($EK390:$EK390)</f>
        <v/>
      </c>
      <c r="CG390" s="126">
        <f>$CF390*$AB390</f>
        <v/>
      </c>
      <c r="CH390" s="126">
        <f>SUM($CC390,$CE390,$CG390)</f>
        <v/>
      </c>
      <c r="CI390" s="126">
        <f>$CH390*(1+$CM390)</f>
        <v/>
      </c>
      <c r="CJ390" s="127" t="n">
        <v>0</v>
      </c>
      <c r="CK390" s="126">
        <f>SUM($CH390:$CH390)*(1+$CJ390)</f>
        <v/>
      </c>
      <c r="CL390" s="126">
        <f>SUM($CH390:$CH390)*(1+$CM390)</f>
        <v/>
      </c>
      <c r="CM390" s="59" t="inlineStr">
        <is>
          <t>20%</t>
        </is>
      </c>
      <c r="CN390" s="59" t="n"/>
      <c r="CO390" s="72" t="n"/>
      <c r="CP390" s="59" t="n"/>
      <c r="CQ390" s="73" t="n"/>
      <c r="CR390" s="73" t="n"/>
      <c r="CS390" s="73" t="n"/>
      <c r="CT390" s="72" t="n"/>
      <c r="CU390" s="79" t="inlineStr">
        <is>
          <t> </t>
        </is>
      </c>
      <c r="CV390" s="60" t="n"/>
      <c r="CW390" s="60" t="n"/>
      <c r="CX390" s="60" t="n"/>
      <c r="CY390" s="127">
        <f>IFERROR(($CC390-$EE390)/($EE390/(1-$DQ390)),0)</f>
        <v/>
      </c>
      <c r="CZ390" s="127">
        <f>IFERROR(1-$EI390/($CE390),0)</f>
        <v/>
      </c>
      <c r="DA390" s="127">
        <f>IFERROR(1-$EL390/($CG390),0)</f>
        <v/>
      </c>
      <c r="DB390" s="126">
        <f>ROUND(IFERROR(($CI390/(1+$CM390)-$EN390),0),2)</f>
        <v/>
      </c>
      <c r="DC390" s="128" t="n"/>
      <c r="DD390" s="125" t="n"/>
      <c r="DE390" s="75" t="n">
        <v>0</v>
      </c>
      <c r="DF390" s="128" t="n"/>
      <c r="DG390" s="125">
        <f>IF($DC390=0,0,$DD390*($DC390*100%-$DE390*$DF390))*SUM($AB390:$AB390)</f>
        <v/>
      </c>
      <c r="DH390" s="129" t="inlineStr">
        <is>
          <t>месяц</t>
        </is>
      </c>
      <c r="DI390" s="130">
        <f t="array" ref="DI390">IFERROR(
IF($ES390="LisChannel",
(ROUND(((INDEX({174.625;153.888888888889;130.972222222222},MATCH($AI390,{2;3;4}),0))*$AG390*$AI390),2)),0),0)</f>
        <v/>
      </c>
      <c r="DJ390" s="130">
        <f>
_xlfn.LET(_xlpm.X,
IFERROR(
IF($ES390="НовиковТВ",
(_xlfn.LET(_xlpm.NTV,
_xlfn.LET(_xlpm.MIN,350000,
IF(SUMIFS($DI:$DI,$ES:$ES,"НовиковТВ")&lt;=_xlpm.MIN,
(SUMIFS($DI:$DI,$ES:$ES,"НовиковТВ")/(COUNTIFS($ES:$ES,"НовиковТВ")))*_xlpm.MIN/SUMIFS($DI:$DI,$ES:$ES,"НовиковТВ"),
DI390)),
_xlpm.NTV+$DG390/(1-(1-(_xlpm.NTV)*(1-$DL390)*(1-$DM390)*(1-$DN390)*(1-$DO390)*(1-$DP390)/_xlpm.NTV))))/(1+$EP390),
$DI390+$DG390/(1-(1-($DI390)*(1-$DL390)*(1-$DM390)*(1-$DN390)*(1-$DO390)*(1-$DP390)/$DI390))),
0),
_xlpm.X*(1+$CM390)*(1+$CW390)-_xlpm.X*(1+$CM390)+_xlpm.X)</f>
        <v/>
      </c>
      <c r="DK390" s="125" t="inlineStr">
        <is>
          <t>послед.</t>
        </is>
      </c>
      <c r="DL390" s="63" t="n">
        <v>0</v>
      </c>
      <c r="DM390" s="63" t="n">
        <v>0</v>
      </c>
      <c r="DN390" s="63" t="n">
        <v>0</v>
      </c>
      <c r="DO390" s="63" t="n">
        <v>0</v>
      </c>
      <c r="DP390" s="63" t="n">
        <v>0</v>
      </c>
      <c r="DQ390" s="63">
        <f t="array" ref="DQ390">IFERROR(_xlfn.IFS(
$DK390="послед.",1-(1-$DL390)*(1-$DM390)*(1-$DN390)*(1-$DO390)*(1-$DP390),
$DK390="сумм.",$DL390+$DM390+$DN390+$DO390+$DP390),
0)</f>
        <v/>
      </c>
      <c r="DR390" s="125">
        <f t="array" ref="DR390">
IFERROR(
_xlfn.IFS(
$BL390=0,
0,
$BL390&gt;0,
_xlfn.IFS($DK390="послед.",
$DJ390*(1-$DL390)*(1-$DM390)*(1-$DN390)*(1-$DO390)*(1-$DP390),
$DK390="сумм.",
$DJ390*(1-($DL390+$DM390+$DN390+$DO390+$DP390)))),0)</f>
        <v/>
      </c>
      <c r="DS390" s="125">
        <f t="array" ref="DS390">
IFERROR(_xlfn.IFS(
$DH390="день_1",
$DR390*$BL390/($AX390-$AW390+1)*AZ390*(DAY(EOMONTH(AZ$15,0))),
$DH390="день_2",
$DR390/30*MAX(MIN($AX390,EOMONTH(AZ$15,0))-MAX($AW390,AZ$15)+1,),
$DH390="раб.день",
$DR390/30*(IFERROR(
_xlfn.LET(_xlpm.VD,
CHOOSE(
{1;2;3;4;5;6;7;8;9;10;11;12;13;14;15;16;17;18},
45658,45659,45660,45661,45662,45663,45664,45665,45711,45724,45778,45779,45785,45786,45820,45821,45965,46022),
_xlfn.LET(_xlpm.DD,
MAX(MIN($AX390,EOMONTH(AZ$15,0))-MAX($AW390,AZ$15),),
_xlfn.IFS(
AND(MONTH($AW390)=MONTH(AZ$15),MONTH($AX390)&lt;&gt;MONTH(AZ$15)),
NETWORKDAYS.INTL($AW390,$AW390+_xlpm.DD,1,_xlpm.VD),
AND(MONTH($AW390)&lt;&gt;MONTH(AZ$15),MONTH($AX390)=MONTH(AZ$15)),
NETWORKDAYS.INTL(($AX390)-_xlpm.DD,$AX390,1,_xlpm.VD),
AND(MONTH($AW390)&lt;MONTH(AZ$15),MONTH($AX390)&gt;MONTH(AZ$15)),
NETWORKDAYS.INTL((EOMONTH(AZ$15-1,1))-_xlpm.DD,EOMONTH(AZ$15-1,1),1,_xlpm.VD),
AND(MONTH($AW390)=MONTH(AZ$15),MONTH($AX390)=MONTH(AZ$15)),
NETWORKDAYS.INTL($AW390,$AX390,1,_xlpm.VD)))),0)),
$DH390="месяц",
$DR390*AZ390,
$DH390="неделя",
$DR390*AZ390/7*(ROUNDUP((DAY(EOMONTH(AZ$15,0)))/4,0))),
0)</f>
        <v/>
      </c>
      <c r="DT390" s="125">
        <f t="array" ref="DT390">
IFERROR(_xlfn.IFS(
$DH390="день_1",
$DR390*$BL390/($AX390-$AW390+1)*BA390*(DAY(EOMONTH(BA$15,0))),
$DH390="день_2",
$DR390/30*MAX(MIN($AX390,EOMONTH(BA$15,0))-MAX($AW390,BA$15)+1,),
$DH390="раб.день",
$DR390/30*(IFERROR(
_xlfn.LET(_xlpm.VD,
CHOOSE(
{1;2;3;4;5;6;7;8;9;10;11;12;13;14;15;16;17;18},
45658,45659,45660,45661,45662,45663,45664,45665,45711,45724,45778,45779,45785,45786,45820,45821,45965,46022),
_xlfn.LET(_xlpm.DD,
MAX(MIN($AX390,EOMONTH(BA$15,0))-MAX($AW390,BA$15),),
_xlfn.IFS(
AND(MONTH($AW390)=MONTH(BA$15),MONTH($AX390)&lt;&gt;MONTH(BA$15)),
NETWORKDAYS.INTL($AW390,$AW390+_xlpm.DD,1,_xlpm.VD),
AND(MONTH($AW390)&lt;&gt;MONTH(BA$15),MONTH($AX390)=MONTH(BA$15)),
NETWORKDAYS.INTL(($AX390)-_xlpm.DD,$AX390,1,_xlpm.VD),
AND(MONTH($AW390)&lt;MONTH(BA$15),MONTH($AX390)&gt;MONTH(BA$15)),
NETWORKDAYS.INTL((EOMONTH(BA$15-1,1))-_xlpm.DD,EOMONTH(BA$15-1,1),1,_xlpm.VD),
AND(MONTH($AW390)=MONTH(BA$15),MONTH($AX390)=MONTH(BA$15)),
NETWORKDAYS.INTL($AW390,$AX390,1,_xlpm.VD)))),0)),
$DH390="месяц",
$DR390*BA390,
$DH390="неделя",
$DR390*BA390/7*(ROUNDUP((DAY(EOMONTH(BA$15,0)))/4,0))),
0)</f>
        <v/>
      </c>
      <c r="DU390" s="125">
        <f t="array" ref="DU390">
IFERROR(_xlfn.IFS(
$DH390="день_1",
$DR390*$BL390/($AX390-$AW390+1)*BB390*(DAY(EOMONTH(BB$15,0))),
$DH390="день_2",
$DR390/30*MAX(MIN($AX390,EOMONTH(BB$15,0))-MAX($AW390,BB$15)+1,),
$DH390="раб.день",
$DR390/30*(IFERROR(
_xlfn.LET(_xlpm.VD,
CHOOSE(
{1;2;3;4;5;6;7;8;9;10;11;12;13;14;15;16;17;18},
45658,45659,45660,45661,45662,45663,45664,45665,45711,45724,45778,45779,45785,45786,45820,45821,45965,46022),
_xlfn.LET(_xlpm.DD,
MAX(MIN($AX390,EOMONTH(BB$15,0))-MAX($AW390,BB$15),),
_xlfn.IFS(
AND(MONTH($AW390)=MONTH(BB$15),MONTH($AX390)&lt;&gt;MONTH(BB$15)),
NETWORKDAYS.INTL($AW390,$AW390+_xlpm.DD,1,_xlpm.VD),
AND(MONTH($AW390)&lt;&gt;MONTH(BB$15),MONTH($AX390)=MONTH(BB$15)),
NETWORKDAYS.INTL(($AX390)-_xlpm.DD,$AX390,1,_xlpm.VD),
AND(MONTH($AW390)&lt;MONTH(BB$15),MONTH($AX390)&gt;MONTH(BB$15)),
NETWORKDAYS.INTL((EOMONTH(BB$15-1,1))-_xlpm.DD,EOMONTH(BB$15-1,1),1,_xlpm.VD),
AND(MONTH($AW390)=MONTH(BB$15),MONTH($AX390)=MONTH(BB$15)),
NETWORKDAYS.INTL($AW390,$AX390,1,_xlpm.VD)))),0)),
$DH390="месяц",
$DR390*BB390,
$DH390="неделя",
$DR390*BB390/7*(ROUNDUP((DAY(EOMONTH(BB$15,0)))/4,0))),
0)</f>
        <v/>
      </c>
      <c r="DV390" s="125">
        <f t="array" ref="DV390">
IFERROR(_xlfn.IFS(
$DH390="день_1",
$DR390*$BL390/($AX390-$AW390+1)*BC390*(DAY(EOMONTH(BC$15,0))),
$DH390="день_2",
$DR390/30*MAX(MIN($AX390,EOMONTH(BC$15,0))-MAX($AW390,BC$15)+1,),
$DH390="раб.день",
$DR390/30*(IFERROR(
_xlfn.LET(_xlpm.VD,
CHOOSE(
{1;2;3;4;5;6;7;8;9;10;11;12;13;14;15;16;17;18},
45658,45659,45660,45661,45662,45663,45664,45665,45711,45724,45778,45779,45785,45786,45820,45821,45965,46022),
_xlfn.LET(_xlpm.DD,
MAX(MIN($AX390,EOMONTH(BC$15,0))-MAX($AW390,BC$15),),
_xlfn.IFS(
AND(MONTH($AW390)=MONTH(BC$15),MONTH($AX390)&lt;&gt;MONTH(BC$15)),
NETWORKDAYS.INTL($AW390,$AW390+_xlpm.DD,1,_xlpm.VD),
AND(MONTH($AW390)&lt;&gt;MONTH(BC$15),MONTH($AX390)=MONTH(BC$15)),
NETWORKDAYS.INTL(($AX390)-_xlpm.DD,$AX390,1,_xlpm.VD),
AND(MONTH($AW390)&lt;MONTH(BC$15),MONTH($AX390)&gt;MONTH(BC$15)),
NETWORKDAYS.INTL((EOMONTH(BC$15-1,1))-_xlpm.DD,EOMONTH(BC$15-1,1),1,_xlpm.VD),
AND(MONTH($AW390)=MONTH(BC$15),MONTH($AX390)=MONTH(BC$15)),
NETWORKDAYS.INTL($AW390,$AX390,1,_xlpm.VD)))),0)),
$DH390="месяц",
$DR390*BC390,
$DH390="неделя",
$DR390*BC390/7*(ROUNDUP((DAY(EOMONTH(BC$15,0)))/4,0))),
0)</f>
        <v/>
      </c>
      <c r="DW390" s="125">
        <f t="array" ref="DW390">
IFERROR(_xlfn.IFS(
$DH390="день_1",
$DR390*$BL390/($AX390-$AW390+1)*BD390*(DAY(EOMONTH(BD$15,0))),
$DH390="день_2",
$DR390/30*MAX(MIN($AX390,EOMONTH(BD$15,0))-MAX($AW390,BD$15)+1,),
$DH390="раб.день",
$DR390/30*(IFERROR(
_xlfn.LET(_xlpm.VD,
CHOOSE(
{1;2;3;4;5;6;7;8;9;10;11;12;13;14;15;16;17;18},
45658,45659,45660,45661,45662,45663,45664,45665,45711,45724,45778,45779,45785,45786,45820,45821,45965,46022),
_xlfn.LET(_xlpm.DD,
MAX(MIN($AX390,EOMONTH(BD$15,0))-MAX($AW390,BD$15),),
_xlfn.IFS(
AND(MONTH($AW390)=MONTH(BD$15),MONTH($AX390)&lt;&gt;MONTH(BD$15)),
NETWORKDAYS.INTL($AW390,$AW390+_xlpm.DD,1,_xlpm.VD),
AND(MONTH($AW390)&lt;&gt;MONTH(BD$15),MONTH($AX390)=MONTH(BD$15)),
NETWORKDAYS.INTL(($AX390)-_xlpm.DD,$AX390,1,_xlpm.VD),
AND(MONTH($AW390)&lt;MONTH(BD$15),MONTH($AX390)&gt;MONTH(BD$15)),
NETWORKDAYS.INTL((EOMONTH(BD$15-1,1))-_xlpm.DD,EOMONTH(BD$15-1,1),1,_xlpm.VD),
AND(MONTH($AW390)=MONTH(BD$15),MONTH($AX390)=MONTH(BD$15)),
NETWORKDAYS.INTL($AW390,$AX390,1,_xlpm.VD)))),0)),
$DH390="месяц",
$DR390*BD390,
$DH390="неделя",
$DR390*BD390/7*(ROUNDUP((DAY(EOMONTH(BD$15,0)))/4,0))),
0)</f>
        <v/>
      </c>
      <c r="DX390" s="125">
        <f t="array" ref="DX390">
IFERROR(_xlfn.IFS(
$DH390="день_1",
$DR390*$BL390/($AX390-$AW390+1)*BE390*(DAY(EOMONTH(BE$15,0))),
$DH390="день_2",
$DR390/30*MAX(MIN($AX390,EOMONTH(BE$15,0))-MAX($AW390,BE$15)+1,),
$DH390="раб.день",
$DR390/30*(IFERROR(
_xlfn.LET(_xlpm.VD,
CHOOSE(
{1;2;3;4;5;6;7;8;9;10;11;12;13;14;15;16;17;18},
45658,45659,45660,45661,45662,45663,45664,45665,45711,45724,45778,45779,45785,45786,45820,45821,45965,46022),
_xlfn.LET(_xlpm.DD,
MAX(MIN($AX390,EOMONTH(BE$15,0))-MAX($AW390,BE$15),),
_xlfn.IFS(
AND(MONTH($AW390)=MONTH(BE$15),MONTH($AX390)&lt;&gt;MONTH(BE$15)),
NETWORKDAYS.INTL($AW390,$AW390+_xlpm.DD,1,_xlpm.VD),
AND(MONTH($AW390)&lt;&gt;MONTH(BE$15),MONTH($AX390)=MONTH(BE$15)),
NETWORKDAYS.INTL(($AX390)-_xlpm.DD,$AX390,1,_xlpm.VD),
AND(MONTH($AW390)&lt;MONTH(BE$15),MONTH($AX390)&gt;MONTH(BE$15)),
NETWORKDAYS.INTL((EOMONTH(BE$15-1,1))-_xlpm.DD,EOMONTH(BE$15-1,1),1,_xlpm.VD),
AND(MONTH($AW390)=MONTH(BE$15),MONTH($AX390)=MONTH(BE$15)),
NETWORKDAYS.INTL($AW390,$AX390,1,_xlpm.VD)))),0)),
$DH390="месяц",
$DR390*BE390,
$DH390="неделя",
$DR390*BE390/7*(ROUNDUP((DAY(EOMONTH(BE$15,0)))/4,0))),
0)</f>
        <v/>
      </c>
      <c r="DY390" s="125">
        <f t="array" ref="DY390">
IFERROR(_xlfn.IFS(
$DH390="день_1",
$DR390*$BL390/($AX390-$AW390+1)*BF390*(DAY(EOMONTH(BF$15,0))),
$DH390="день_2",
$DR390/30*MAX(MIN($AX390,EOMONTH(BF$15,0))-MAX($AW390,BF$15)+1,),
$DH390="раб.день",
$DR390/30*(IFERROR(
_xlfn.LET(_xlpm.VD,
CHOOSE(
{1;2;3;4;5;6;7;8;9;10;11;12;13;14;15;16;17;18},
45658,45659,45660,45661,45662,45663,45664,45665,45711,45724,45778,45779,45785,45786,45820,45821,45965,46022),
_xlfn.LET(_xlpm.DD,
MAX(MIN($AX390,EOMONTH(BF$15,0))-MAX($AW390,BF$15),),
_xlfn.IFS(
AND(MONTH($AW390)=MONTH(BF$15),MONTH($AX390)&lt;&gt;MONTH(BF$15)),
NETWORKDAYS.INTL($AW390,$AW390+_xlpm.DD,1,_xlpm.VD),
AND(MONTH($AW390)&lt;&gt;MONTH(BF$15),MONTH($AX390)=MONTH(BF$15)),
NETWORKDAYS.INTL(($AX390)-_xlpm.DD,$AX390,1,_xlpm.VD),
AND(MONTH($AW390)&lt;MONTH(BF$15),MONTH($AX390)&gt;MONTH(BF$15)),
NETWORKDAYS.INTL((EOMONTH(BF$15-1,1))-_xlpm.DD,EOMONTH(BF$15-1,1),1,_xlpm.VD),
AND(MONTH($AW390)=MONTH(BF$15),MONTH($AX390)=MONTH(BF$15)),
NETWORKDAYS.INTL($AW390,$AX390,1,_xlpm.VD)))),0)),
$DH390="месяц",
$DR390*BF390,
$DH390="неделя",
$DR390*BF390/7*(ROUNDUP((DAY(EOMONTH(BF$15,0)))/4,0))),
0)</f>
        <v/>
      </c>
      <c r="DZ390" s="125">
        <f t="array" ref="DZ390">
IFERROR(_xlfn.IFS(
$DH390="день_1",
$DR390*$BL390/($AX390-$AW390+1)*BG390*(DAY(EOMONTH(BG$15,0))),
$DH390="день_2",
$DR390/30*MAX(MIN($AX390,EOMONTH(BG$15,0))-MAX($AW390,BG$15)+1,),
$DH390="раб.день",
$DR390/30*(IFERROR(
_xlfn.LET(_xlpm.VD,
CHOOSE(
{1;2;3;4;5;6;7;8;9;10;11;12;13;14;15;16;17;18},
45658,45659,45660,45661,45662,45663,45664,45665,45711,45724,45778,45779,45785,45786,45820,45821,45965,46022),
_xlfn.LET(_xlpm.DD,
MAX(MIN($AX390,EOMONTH(BG$15,0))-MAX($AW390,BG$15),),
_xlfn.IFS(
AND(MONTH($AW390)=MONTH(BG$15),MONTH($AX390)&lt;&gt;MONTH(BG$15)),
NETWORKDAYS.INTL($AW390,$AW390+_xlpm.DD,1,_xlpm.VD),
AND(MONTH($AW390)&lt;&gt;MONTH(BG$15),MONTH($AX390)=MONTH(BG$15)),
NETWORKDAYS.INTL(($AX390)-_xlpm.DD,$AX390,1,_xlpm.VD),
AND(MONTH($AW390)&lt;MONTH(BG$15),MONTH($AX390)&gt;MONTH(BG$15)),
NETWORKDAYS.INTL((EOMONTH(BG$15-1,1))-_xlpm.DD,EOMONTH(BG$15-1,1),1,_xlpm.VD),
AND(MONTH($AW390)=MONTH(BG$15),MONTH($AX390)=MONTH(BG$15)),
NETWORKDAYS.INTL($AW390,$AX390,1,_xlpm.VD)))),0)),
$DH390="месяц",
$DR390*BG390,
$DH390="неделя",
$DR390*BG390/7*(ROUNDUP((DAY(EOMONTH(BG$15,0)))/4,0))),
0)</f>
        <v/>
      </c>
      <c r="EA390" s="125">
        <f t="array" ref="EA390">
IFERROR(_xlfn.IFS(
$DH390="день_1",
$DR390*$BL390/($AX390-$AW390+1)*BH390*(DAY(EOMONTH(BH$15,0))),
$DH390="день_2",
$DR390/30*MAX(MIN($AX390,EOMONTH(BH$15,0))-MAX($AW390,BH$15)+1,),
$DH390="раб.день",
$DR390/30*(IFERROR(
_xlfn.LET(_xlpm.VD,
CHOOSE(
{1;2;3;4;5;6;7;8;9;10;11;12;13;14;15;16;17;18},
45658,45659,45660,45661,45662,45663,45664,45665,45711,45724,45778,45779,45785,45786,45820,45821,45965,46022),
_xlfn.LET(_xlpm.DD,
MAX(MIN($AX390,EOMONTH(BH$15,0))-MAX($AW390,BH$15),),
_xlfn.IFS(
AND(MONTH($AW390)=MONTH(BH$15),MONTH($AX390)&lt;&gt;MONTH(BH$15)),
NETWORKDAYS.INTL($AW390,$AW390+_xlpm.DD,1,_xlpm.VD),
AND(MONTH($AW390)&lt;&gt;MONTH(BH$15),MONTH($AX390)=MONTH(BH$15)),
NETWORKDAYS.INTL(($AX390)-_xlpm.DD,$AX390,1,_xlpm.VD),
AND(MONTH($AW390)&lt;MONTH(BH$15),MONTH($AX390)&gt;MONTH(BH$15)),
NETWORKDAYS.INTL((EOMONTH(BH$15-1,1))-_xlpm.DD,EOMONTH(BH$15-1,1),1,_xlpm.VD),
AND(MONTH($AW390)=MONTH(BH$15),MONTH($AX390)=MONTH(BH$15)),
NETWORKDAYS.INTL($AW390,$AX390,1,_xlpm.VD)))),0)),
$DH390="месяц",
$DR390*BH390,
$DH390="неделя",
$DR390*BH390/7*(ROUNDUP((DAY(EOMONTH(BH$15,0)))/4,0))),
0)</f>
        <v/>
      </c>
      <c r="EB390" s="125">
        <f t="array" ref="EB390">
IFERROR(_xlfn.IFS(
$DH390="день_1",
$DR390*$BL390/($AX390-$AW390+1)*BI390*(DAY(EOMONTH(BI$15,0))),
$DH390="день_2",
$DR390/30*MAX(MIN($AX390,EOMONTH(BI$15,0))-MAX($AW390,BI$15)+1,),
$DH390="раб.день",
$DR390/30*(IFERROR(
_xlfn.LET(_xlpm.VD,
CHOOSE(
{1;2;3;4;5;6;7;8;9;10;11;12;13;14;15;16;17;18},
45658,45659,45660,45661,45662,45663,45664,45665,45711,45724,45778,45779,45785,45786,45820,45821,45965,46022),
_xlfn.LET(_xlpm.DD,
MAX(MIN($AX390,EOMONTH(BI$15,0))-MAX($AW390,BI$15),),
_xlfn.IFS(
AND(MONTH($AW390)=MONTH(BI$15),MONTH($AX390)&lt;&gt;MONTH(BI$15)),
NETWORKDAYS.INTL($AW390,$AW390+_xlpm.DD,1,_xlpm.VD),
AND(MONTH($AW390)&lt;&gt;MONTH(BI$15),MONTH($AX390)=MONTH(BI$15)),
NETWORKDAYS.INTL(($AX390)-_xlpm.DD,$AX390,1,_xlpm.VD),
AND(MONTH($AW390)&lt;MONTH(BI$15),MONTH($AX390)&gt;MONTH(BI$15)),
NETWORKDAYS.INTL((EOMONTH(BI$15-1,1))-_xlpm.DD,EOMONTH(BI$15-1,1),1,_xlpm.VD),
AND(MONTH($AW390)=MONTH(BI$15),MONTH($AX390)=MONTH(BI$15)),
NETWORKDAYS.INTL($AW390,$AX390,1,_xlpm.VD)))),0)),
$DH390="месяц",
$DR390*BI390,
$DH390="неделя",
$DR390*BI390/7*(ROUNDUP((DAY(EOMONTH(BI$15,0)))/4,0))),
0)</f>
        <v/>
      </c>
      <c r="EC390" s="125">
        <f t="array" ref="EC390">
IFERROR(_xlfn.IFS(
$DH390="день_1",
$DR390*$BL390/($AX390-$AW390+1)*BJ390*(DAY(EOMONTH(BJ$15,0))),
$DH390="день_2",
$DR390/30*MAX(MIN($AX390,EOMONTH(BJ$15,0))-MAX($AW390,BJ$15)+1,),
$DH390="раб.день",
$DR390/30*(IFERROR(
_xlfn.LET(_xlpm.VD,
CHOOSE(
{1;2;3;4;5;6;7;8;9;10;11;12;13;14;15;16;17;18},
45658,45659,45660,45661,45662,45663,45664,45665,45711,45724,45778,45779,45785,45786,45820,45821,45965,46022),
_xlfn.LET(_xlpm.DD,
MAX(MIN($AX390,EOMONTH(BJ$15,0))-MAX($AW390,BJ$15),),
_xlfn.IFS(
AND(MONTH($AW390)=MONTH(BJ$15),MONTH($AX390)&lt;&gt;MONTH(BJ$15)),
NETWORKDAYS.INTL($AW390,$AW390+_xlpm.DD,1,_xlpm.VD),
AND(MONTH($AW390)&lt;&gt;MONTH(BJ$15),MONTH($AX390)=MONTH(BJ$15)),
NETWORKDAYS.INTL(($AX390)-_xlpm.DD,$AX390,1,_xlpm.VD),
AND(MONTH($AW390)&lt;MONTH(BJ$15),MONTH($AX390)&gt;MONTH(BJ$15)),
NETWORKDAYS.INTL((EOMONTH(BJ$15-1,1))-_xlpm.DD,EOMONTH(BJ$15-1,1),1,_xlpm.VD),
AND(MONTH($AW390)=MONTH(BJ$15),MONTH($AX390)=MONTH(BJ$15)),
NETWORKDAYS.INTL($AW390,$AX390,1,_xlpm.VD)))),0)),
$DH390="месяц",
$DR390*BJ390,
$DH390="неделя",
$DR390*BJ390/7*(ROUNDUP((DAY(EOMONTH(BJ$15,0)))/4,0))),
0)</f>
        <v/>
      </c>
      <c r="ED390" s="125">
        <f t="array" ref="ED390">
IFERROR(_xlfn.IFS(
$DH390="день_1",
$DR390*$BL390/($AX390-$AW390+1)*BK390*(DAY(EOMONTH(BK$15,0))),
$DH390="день_2",
$DR390/30*MAX(MIN($AX390,EOMONTH(BK$15,0))-MAX($AW390,BK$15)+1,),
$DH390="раб.день",
$DR390/30*(IFERROR(
_xlfn.LET(_xlpm.VD,
CHOOSE(
{1;2;3;4;5;6;7;8;9;10;11;12;13;14;15;16;17;18},
45658,45659,45660,45661,45662,45663,45664,45665,45711,45724,45778,45779,45785,45786,45820,45821,45965,46022),
_xlfn.LET(_xlpm.DD,
MAX(MIN($AX390,EOMONTH(BK$15,0))-MAX($AW390,BK$15),),
_xlfn.IFS(
AND(MONTH($AW390)=MONTH(BK$15),MONTH($AX390)&lt;&gt;MONTH(BK$15)),
NETWORKDAYS.INTL($AW390,$AW390+_xlpm.DD,1,_xlpm.VD),
AND(MONTH($AW390)&lt;&gt;MONTH(BK$15),MONTH($AX390)=MONTH(BK$15)),
NETWORKDAYS.INTL(($AX390)-_xlpm.DD,$AX390,1,_xlpm.VD),
AND(MONTH($AW390)&lt;MONTH(BK$15),MONTH($AX390)&gt;MONTH(BK$15)),
NETWORKDAYS.INTL((EOMONTH(BK$15-1,1))-_xlpm.DD,EOMONTH(BK$15-1,1),1,_xlpm.VD),
AND(MONTH($AW390)=MONTH(BK$15),MONTH($AX390)=MONTH(BK$15)),
NETWORKDAYS.INTL($AW390,$AX390,1,_xlpm.VD)))),0)),
$DH390="месяц",
$DR390*BK390,
$DH390="неделя",
$DR390*BK390/7*(ROUNDUP((DAY(EOMONTH(BK$15,0)))/4,0))),
0)</f>
        <v/>
      </c>
      <c r="EE390" s="125">
        <f>SUM($DS390,$DT390,$DU390,$DV390,$DW390,$DX390,$DY390,$DZ390,$EA390,$EB390,$EC390,$ED390)</f>
        <v/>
      </c>
      <c r="EF390" s="125">
        <f>IFERROR(ROUND($EE390*(1+$EP390),2),0)</f>
        <v/>
      </c>
      <c r="EG390" s="128" t="n">
        <v>1</v>
      </c>
      <c r="EH390" s="126" t="n">
        <v>0</v>
      </c>
      <c r="EI390" s="126">
        <f>ROUND(SUM($EH390:$EH390)*SUM($AB390:$AB390)*$EG390,2)</f>
        <v/>
      </c>
      <c r="EJ390" s="126">
        <f>ROUND($EI390*(1+$EP390),2)</f>
        <v/>
      </c>
      <c r="EK390" s="126" t="n">
        <v>0</v>
      </c>
      <c r="EL390" s="126">
        <f>ROUND(SUM($EK390:$EK390)*SUM($AB390:$AB390)*$EG390,2)</f>
        <v/>
      </c>
      <c r="EM390" s="126">
        <f>ROUND($EL390*(1+$EP390),2)</f>
        <v/>
      </c>
      <c r="EN390" s="126">
        <f>SUM($EE390,$EI390,$EL390)</f>
        <v/>
      </c>
      <c r="EO390" s="126">
        <f>SUM($EF390,$EJ390,$EM390)</f>
        <v/>
      </c>
      <c r="EP390" s="59" t="inlineStr">
        <is>
          <t>20%</t>
        </is>
      </c>
      <c r="EQ390" s="59" t="n"/>
      <c r="ER390" s="60">
        <f t="array" ref="ER390">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MATCH(ES390,
{"AMS";"RussOutdoor";"HD Outdoor";"Ingroup";"IQ";"Ledproduction";"LisChannel";"Logic";"Media-PPL";"NovikovTV | НовиковТВ";"SMA";"SOK";"КрокусТВ | CrocusTV | IndoorTV";"Сити";"ТЯК Москва"},
0)),"")</f>
        <v/>
      </c>
      <c r="ES390" s="60" t="n"/>
      <c r="ET390" s="60">
        <f t="array" ref="ET390">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MATCH(ES390,
{"AMS";"RussOutdoor";"HD Outdoor";"Ingroup";"IQ";"Ledproduction";"LisChannel";"Logic";"Media-PPL";"NovikovTV | НовиковТВ";"SMA";"SOK";"КрокусТВ | CrocusTV | IndoorTV";"Сити";"ТЯК Москва"},
0)),"")</f>
        <v/>
      </c>
      <c r="EU390" s="60" t="n"/>
      <c r="EV390" s="60" t="n"/>
      <c r="EX390" s="110">
        <f t="array" ref="EX390">
($AR390/30
+N("ТРАФИК ПЛОЩАДКИ"))*
(IFERROR(
_xlfn.LET(
_xlpm.GPR,
HLOOKUP($L390,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(MATCH($T390,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IF($Q390="цифровой",_xlpm.GPR/$AG390,_xlpm.GPR/60)),
0)
+N("DWELL TIME"))*
(IF($AB390=0,0,IF($AB390=1,0.3,IF($AB390=2,0.5,IF($AB390&gt;2,1))))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_xlfn.IFS($AC390="да",1.2,$AC390="нет",1)*
_xlfn.IFS($AD390="да",1.2,$AD390="нет",1)*
IF(R390="статический",1,1.2)*
$X390*
INDEX(
{1.2;1;1.2;1.2;1;1.2;1.2;1.2;1.2;1.2;1.2;1;1.2;1.2;1.2;1.2;1;1;1.2;1.2;1.2;1;1;1;1;1.2;1.2;1.2;1.2;1;1;1;1;1.2;1.2;1.2;1.2;1.2;1.2;1.2;1.2;1;1;1.2;1;1;1;1;1.5;1;1;1.5;1.5;1.2},
MATCH($Q390,_xlpm.MI,0)))&gt;{0.02;0.04;0.06;0.1;0.2;0.4;0.6;0.8;1;2;4;6})),
{0;1;2;3;4;5;6;7;8;9;10;11;12},
0)))
+N("КОЭФФИЦИЕНТ КОНТАКТА"))))*
(_xlfn.IFS($X390&lt;0.1,$X390/1000,$X390&gt;25,5.2,AND($X390&gt;=0.1,$X390&lt;=25),(($X390*2+0.1)/10)*($X390/10)))*
IFERROR((_xlfn.LET(
_xlpm.MA,
{0;0.8;0.85;0.9;0.95;1},
_xlpm.MAA,
{0;1;2;3;4;5},
INDEX(_xlpm.MA,MATCH(SUMPRODUCT(--((IF(ROUND(_xlpm.MAA,1)&gt;5,5,ROUND($AB390,1)))&gt;{0;1;2;3;4;5})),_xlpm.MAA,0)))
+N("КОЭФФИЦИЕНТ КОЛ-ВО КОНСТРУКЦИЙ")),1)*
$AB390,0))*
(IF($Q390="цифровой",$AG390/15*$AI390,1)
+N("ДЛЯ ЦИФРЫ"))</f>
        <v/>
      </c>
      <c r="EY390" s="110">
        <f>IFERROR(EX390*AY390,0)</f>
        <v/>
      </c>
      <c r="EZ390" s="131">
        <f>IFERROR(DP390/EY390*1000,0)</f>
        <v/>
      </c>
      <c r="FA390" s="112">
        <f>IFERROR(FC390/FB390,0)</f>
        <v/>
      </c>
      <c r="FB390" s="112">
        <f>IFERROR((FC390/(EY390/FF390*#REF!))*0.825,0)</f>
        <v/>
      </c>
      <c r="FC390" s="112">
        <f>IFERROR(((EX390*30/AR390)*100)/30,0)</f>
        <v/>
      </c>
      <c r="FD390" s="112">
        <f>IFERROR(EY390/G390*100%,0)</f>
        <v/>
      </c>
      <c r="FE390" s="112">
        <f>IFERROR(FD390/FC390*100%,0)</f>
        <v/>
      </c>
      <c r="FF390" s="110">
        <f>IFERROR(AR390/30*AY390,0)</f>
        <v/>
      </c>
    </row>
    <row r="391" ht="13" customHeight="1">
      <c r="A391" s="59" t="n"/>
      <c r="B391" s="60" t="n"/>
      <c r="C391" s="60" t="n"/>
      <c r="D391" s="60">
        <f t="array" ref="D391">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MATCH($E391,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91" s="60">
        <f t="array" ref="E391">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MATCH($F391,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91" s="60" t="inlineStr"/>
      <c r="G391" s="60" t="n"/>
      <c r="H391" s="60">
        <f t="array" ref="H391">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MATCH($I391,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91" s="60" t="n"/>
      <c r="J391" s="60" t="n"/>
      <c r="K391" s="60" t="n"/>
      <c r="L391" s="60" t="n"/>
      <c r="M391" s="60" t="n"/>
      <c r="N391" s="60" t="n"/>
      <c r="O391" s="60" t="n"/>
      <c r="P391" s="60">
        <f t="array" ref="P391">
_xlfn.IFS(
ISNUMBER(MATCH($Q391,{"шелфбаннер","разделитель","монетница","чековая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ISNUMBER(MATCH($Q391,{"LED/LCD","видеокулер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ISNUMBER(MATCH($Q391,{"автомобиль","машина","выставочное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ISNUMBER(MATCH($Q391,{"билборд","лифтовая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ISNUMBER(MATCH($Q391,{"навигация","подвесной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ISNUMBER(MATCH($Q391,{"движущаяся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ISNUMBER(MATCH($Q391,{"каталог","журнал"},)),
"Пресса",
$Q391="","")</f>
        <v/>
      </c>
      <c r="Q391" s="60" t="n"/>
      <c r="R391" s="60">
        <f t="array" ref="R391">
IFERROR(
_xlfn.IFS(
OR(ISNUMBER(MATCH($Q391,{"экспозиция","макет","стенд","автостенд","авто стенд","выставочное пространство","выставочные стенды","модульные выставочные стенды","3Д конструкция","3D конструкция"},)),P391="Экспонирование"),
"нестандартный",
ISNUMBER(MATCH($Q391,{"скроллер","призматрон"},)),
"динамический",
$P391="Видео",
"цифровой",
OR($P391="Пресса",$P391="Щит",$P391="POSm",$P391="Подвес",$P391="Брендирование/оклейка"),
"статический"),"")</f>
        <v/>
      </c>
      <c r="S391" s="59" t="n"/>
      <c r="T391" s="60" t="n"/>
      <c r="U391" s="60" t="n"/>
      <c r="V391" s="60">
        <f>
IF(P391="Видео",
"цифровой постер/ролик",
IF(ISNUMBER(MATCH(Q391,{"короб световой","короб световой | лайтбокс","короб световой | кристалайт","лайтбокс","лайт бокс","кристалайт","LB","lightbox"},)),
"бэклит",
IF(P391="Брендирование/оклейка",
"перфарированная пленка/самоклейка",
IF(P391="Экспонирование",
"под запрос",
IF(P391="Подвес",
"баннер/ткань",
"")))))</f>
        <v/>
      </c>
      <c r="W391" s="59" t="n"/>
      <c r="X391" s="59" t="n"/>
      <c r="Y391" s="59" t="n"/>
      <c r="Z391" s="61" t="n"/>
      <c r="AA391" s="61" t="n"/>
      <c r="AB391" s="61">
        <f>IF(BL391&gt;0,Z391,0)</f>
        <v/>
      </c>
      <c r="AC391" s="59" t="n"/>
      <c r="AD391" s="59" t="n"/>
      <c r="AE391" s="59" t="n"/>
      <c r="AF391" s="59" t="n"/>
      <c r="AG391" s="59" t="n"/>
      <c r="AH391" s="59" t="n"/>
      <c r="AI391" s="59" t="n"/>
      <c r="AJ391" s="59" t="n"/>
      <c r="AK391" s="59" t="n"/>
      <c r="AL391" s="62">
        <f>IFERROR(IF(OR(R391="статический",R391="динамический",R391="нестандартный",R391="",R391=""),"-",IF(AND(AH391="-",AI391="-"),"-",AK391*3600/AH391*AI391)),"-")</f>
        <v/>
      </c>
      <c r="AM391" s="62">
        <f>IFERROR(IF(OR(R391="статический",R391="динамический",R391="",R391="", R391="BTL",R391="нестандартный"),"-",AG391*AI391*AL391/60),"-")</f>
        <v/>
      </c>
      <c r="AN391" s="63">
        <f>IFERROR(IF(AH391="","-",AG391*AI391/AH391),"-")</f>
        <v/>
      </c>
      <c r="AO391" s="59">
        <f>IFERROR(IF(OR($R391="статический",$R391="динамический",$R391="",$R391="",$R391="BTL",$R391="нестандартный"),"-",$AL391*$AY391),"-")</f>
        <v/>
      </c>
      <c r="AP391" s="62">
        <f>IFERROR(IF(OR($R391="статический",$R391="динамический",$R391="",$R391="",$R391="BTL",$R391="нестандартный"),"-",$AM391*AY391),"-")</f>
        <v/>
      </c>
      <c r="AQ391" s="64" t="n"/>
      <c r="AR391" s="61" t="n"/>
      <c r="AS391" s="61" t="n"/>
      <c r="AT391" s="61" t="n"/>
      <c r="AU391" s="65" t="n"/>
      <c r="AV391" s="124">
        <f>IFERROR(DR391/AT391*1000,"n/a")</f>
        <v/>
      </c>
      <c r="AW391" s="67" t="n"/>
      <c r="AX391" s="67" t="n"/>
      <c r="AY391" s="43">
        <f>IFERROR(IF(OR($AW391="",$AX391=""),"",_xlfn.DAYS($AX391+1,$AW391)),"")</f>
        <v/>
      </c>
      <c r="AZ391" s="68">
        <f t="array" ref="AZ391">
_xlfn.LET(_xlpm.COEFF,
IF($AW391+$AX391=0,0,IF(MAX(MIN($AX391,EOMONTH(AZ$15,0))-MAX($AW391,AZ$15)+1,)&gt;0,1,0)),
_xlfn.IFS(
$ES391="LisChannel",
_xlpm.COEFF*
INDEX({1;1;1.2;1.2;1;1;1;1;1.2;1.2;1.2;1.2},
MATCH(MONTH(AZ$15),
{1,2,3,4,5,6,7,8,9,10,11,12})),
CONCATENATE($ES391," ",$L391)="RussOutdoor метро",
_xlpm.COEFF*
INDEX({0.8;0.9;1.1;1.1;1;1;1;1;1.1;1.1;1.1;1.1},
MATCH(MONTH(AZ$15),
{1,2,3,4,5,6,7,8,9,10,11,12})),
$ES391&lt;&gt;"LisChannel",
_xlpm.COEFF,
$ES391&lt;&gt;"RussOutdoor",
_xlpm.COEFF))</f>
        <v/>
      </c>
      <c r="BA391" s="68">
        <f t="array" ref="BA391">
_xlfn.LET(_xlpm.COEFF,
IF($AW391+$AX391=0,0,IF(MAX(MIN($AX391,EOMONTH(BA$15,0))-MAX($AW391,BA$15)+1,)&gt;0,1,0)),
_xlfn.IFS(
$ES391="LisChannel",
_xlpm.COEFF*
INDEX({1;1;1.2;1.2;1;1;1;1;1.2;1.2;1.2;1.2},
MATCH(MONTH(BA$15),
{1,2,3,4,5,6,7,8,9,10,11,12})),
CONCATENATE($ES391," ",$L391)="RussOutdoor метро",
_xlpm.COEFF*
INDEX({0.8;0.9;1.1;1.1;1;1;1;1;1.1;1.1;1.1;1.1},
MATCH(MONTH(BA$15),
{1,2,3,4,5,6,7,8,9,10,11,12})),
$ES391&lt;&gt;"LisChannel",
_xlpm.COEFF,
$ES391&lt;&gt;"RussOutdoor",
_xlpm.COEFF))</f>
        <v/>
      </c>
      <c r="BB391" s="68">
        <f t="array" ref="BB391">
_xlfn.LET(_xlpm.COEFF,
IF($AW391+$AX391=0,0,IF(MAX(MIN($AX391,EOMONTH(BB$15,0))-MAX($AW391,BB$15)+1,)&gt;0,1,0)),
_xlfn.IFS(
$ES391="LisChannel",
_xlpm.COEFF*
INDEX({1;1;1.2;1.2;1;1;1;1;1.2;1.2;1.2;1.2},
MATCH(MONTH(BB$15),
{1,2,3,4,5,6,7,8,9,10,11,12})),
CONCATENATE($ES391," ",$L391)="RussOutdoor метро",
_xlpm.COEFF*
INDEX({0.8;0.9;1.1;1.1;1;1;1;1;1.1;1.1;1.1;1.1},
MATCH(MONTH(BB$15),
{1,2,3,4,5,6,7,8,9,10,11,12})),
$ES391&lt;&gt;"LisChannel",
_xlpm.COEFF,
$ES391&lt;&gt;"RussOutdoor",
_xlpm.COEFF))</f>
        <v/>
      </c>
      <c r="BC391" s="68">
        <f t="array" ref="BC391">
_xlfn.LET(_xlpm.COEFF,
IF($AW391+$AX391=0,0,IF(MAX(MIN($AX391,EOMONTH(BC$15,0))-MAX($AW391,BC$15)+1,)&gt;0,1,0)),
_xlfn.IFS(
$ES391="LisChannel",
_xlpm.COEFF*
INDEX({1;1;1.2;1.2;1;1;1;1;1.2;1.2;1.2;1.2},
MATCH(MONTH(BC$15),
{1,2,3,4,5,6,7,8,9,10,11,12})),
CONCATENATE($ES391," ",$L391)="RussOutdoor метро",
_xlpm.COEFF*
INDEX({0.8;0.9;1.1;1.1;1;1;1;1;1.1;1.1;1.1;1.1},
MATCH(MONTH(BC$15),
{1,2,3,4,5,6,7,8,9,10,11,12})),
$ES391&lt;&gt;"LisChannel",
_xlpm.COEFF,
$ES391&lt;&gt;"RussOutdoor",
_xlpm.COEFF))</f>
        <v/>
      </c>
      <c r="BD391" s="68">
        <f t="array" ref="BD391">
_xlfn.LET(_xlpm.COEFF,
IF($AW391+$AX391=0,0,IF(MAX(MIN($AX391,EOMONTH(BD$15,0))-MAX($AW391,BD$15)+1,)&gt;0,1,0)),
_xlfn.IFS(
$ES391="LisChannel",
_xlpm.COEFF*
INDEX({1;1;1.2;1.2;1;1;1;1;1.2;1.2;1.2;1.2},
MATCH(MONTH(BD$15),
{1,2,3,4,5,6,7,8,9,10,11,12})),
CONCATENATE($ES391," ",$L391)="RussOutdoor метро",
_xlpm.COEFF*
INDEX({0.8;0.9;1.1;1.1;1;1;1;1;1.1;1.1;1.1;1.1},
MATCH(MONTH(BD$15),
{1,2,3,4,5,6,7,8,9,10,11,12})),
$ES391&lt;&gt;"LisChannel",
_xlpm.COEFF,
$ES391&lt;&gt;"RussOutdoor",
_xlpm.COEFF))</f>
        <v/>
      </c>
      <c r="BE391" s="68">
        <f t="array" ref="BE391">
_xlfn.LET(_xlpm.COEFF,
IF($AW391+$AX391=0,0,IF(MAX(MIN($AX391,EOMONTH(BE$15,0))-MAX($AW391,BE$15)+1,)&gt;0,1,0)),
_xlfn.IFS(
$ES391="LisChannel",
_xlpm.COEFF*
INDEX({1;1;1.2;1.2;1;1;1;1;1.2;1.2;1.2;1.2},
MATCH(MONTH(BE$15),
{1,2,3,4,5,6,7,8,9,10,11,12})),
CONCATENATE($ES391," ",$L391)="RussOutdoor метро",
_xlpm.COEFF*
INDEX({0.8;0.9;1.1;1.1;1;1;1;1;1.1;1.1;1.1;1.1},
MATCH(MONTH(BE$15),
{1,2,3,4,5,6,7,8,9,10,11,12})),
$ES391&lt;&gt;"LisChannel",
_xlpm.COEFF,
$ES391&lt;&gt;"RussOutdoor",
_xlpm.COEFF))</f>
        <v/>
      </c>
      <c r="BF391" s="68">
        <f t="array" ref="BF391">
_xlfn.LET(_xlpm.COEFF,
IF($AW391+$AX391=0,0,IF(MAX(MIN($AX391,EOMONTH(BF$15,0))-MAX($AW391,BF$15)+1,)&gt;0,1,0)),
_xlfn.IFS(
$ES391="LisChannel",
_xlpm.COEFF*
INDEX({1;1;1.2;1.2;1;1;1;1;1.2;1.2;1.2;1.2},
MATCH(MONTH(BF$15),
{1,2,3,4,5,6,7,8,9,10,11,12})),
CONCATENATE($ES391," ",$L391)="RussOutdoor метро",
_xlpm.COEFF*
INDEX({0.8;0.9;1.1;1.1;1;1;1;1;1.1;1.1;1.1;1.1},
MATCH(MONTH(BF$15),
{1,2,3,4,5,6,7,8,9,10,11,12})),
$ES391&lt;&gt;"LisChannel",
_xlpm.COEFF,
$ES391&lt;&gt;"RussOutdoor",
_xlpm.COEFF))</f>
        <v/>
      </c>
      <c r="BG391" s="68">
        <f t="array" ref="BG391">
_xlfn.LET(_xlpm.COEFF,
IF($AW391+$AX391=0,0,IF(MAX(MIN($AX391,EOMONTH(BG$15,0))-MAX($AW391,BG$15)+1,)&gt;0,1,0)),
_xlfn.IFS(
$ES391="LisChannel",
_xlpm.COEFF*
INDEX({1;1;1.2;1.2;1;1;1;1;1.2;1.2;1.2;1.2},
MATCH(MONTH(BG$15),
{1,2,3,4,5,6,7,8,9,10,11,12})),
CONCATENATE($ES391," ",$L391)="RussOutdoor метро",
_xlpm.COEFF*
INDEX({0.8;0.9;1.1;1.1;1;1;1;1;1.1;1.1;1.1;1.1},
MATCH(MONTH(BG$15),
{1,2,3,4,5,6,7,8,9,10,11,12})),
$ES391&lt;&gt;"LisChannel",
_xlpm.COEFF,
$ES391&lt;&gt;"RussOutdoor",
_xlpm.COEFF))</f>
        <v/>
      </c>
      <c r="BH391" s="68">
        <f t="array" ref="BH391">
_xlfn.LET(_xlpm.COEFF,
IF($AW391+$AX391=0,0,IF(MAX(MIN($AX391,EOMONTH(BH$15,0))-MAX($AW391,BH$15)+1,)&gt;0,1,0)),
_xlfn.IFS(
$ES391="LisChannel",
_xlpm.COEFF*
INDEX({1;1;1.2;1.2;1;1;1;1;1.2;1.2;1.2;1.2},
MATCH(MONTH(BH$15),
{1,2,3,4,5,6,7,8,9,10,11,12})),
CONCATENATE($ES391," ",$L391)="RussOutdoor метро",
_xlpm.COEFF*
INDEX({0.8;0.9;1.1;1.1;1;1;1;1;1.1;1.1;1.1;1.1},
MATCH(MONTH(BH$15),
{1,2,3,4,5,6,7,8,9,10,11,12})),
$ES391&lt;&gt;"LisChannel",
_xlpm.COEFF,
$ES391&lt;&gt;"RussOutdoor",
_xlpm.COEFF))</f>
        <v/>
      </c>
      <c r="BI391" s="68">
        <f t="array" ref="BI391">
_xlfn.LET(_xlpm.COEFF,
IF($AW391+$AX391=0,0,IF(MAX(MIN($AX391,EOMONTH(BI$15,0))-MAX($AW391,BI$15)+1,)&gt;0,1,0)),
_xlfn.IFS(
$ES391="LisChannel",
_xlpm.COEFF*
INDEX({1;1;1.2;1.2;1;1;1;1;1.2;1.2;1.2;1.2},
MATCH(MONTH(BI$15),
{1,2,3,4,5,6,7,8,9,10,11,12})),
CONCATENATE($ES391," ",$L391)="RussOutdoor метро",
_xlpm.COEFF*
INDEX({0.8;0.9;1.1;1.1;1;1;1;1;1.1;1.1;1.1;1.1},
MATCH(MONTH(BI$15),
{1,2,3,4,5,6,7,8,9,10,11,12})),
$ES391&lt;&gt;"LisChannel",
_xlpm.COEFF,
$ES391&lt;&gt;"RussOutdoor",
_xlpm.COEFF))</f>
        <v/>
      </c>
      <c r="BJ391" s="68">
        <f t="array" ref="BJ391">
_xlfn.LET(_xlpm.COEFF,
IF($AW391+$AX391=0,0,IF(MAX(MIN($AX391,EOMONTH(BJ$15,0))-MAX($AW391,BJ$15)+1,)&gt;0,1,0)),
_xlfn.IFS(
$ES391="LisChannel",
_xlpm.COEFF*
INDEX({1;1;1.2;1.2;1;1;1;1;1.2;1.2;1.2;1.2},
MATCH(MONTH(BJ$15),
{1,2,3,4,5,6,7,8,9,10,11,12})),
CONCATENATE($ES391," ",$L391)="RussOutdoor метро",
_xlpm.COEFF*
INDEX({0.8;0.9;1.1;1.1;1;1;1;1;1.1;1.1;1.1;1.1},
MATCH(MONTH(BJ$15),
{1,2,3,4,5,6,7,8,9,10,11,12})),
$ES391&lt;&gt;"LisChannel",
_xlpm.COEFF,
$ES391&lt;&gt;"RussOutdoor",
_xlpm.COEFF))</f>
        <v/>
      </c>
      <c r="BK391" s="68">
        <f t="array" ref="BK391">
_xlfn.LET(_xlpm.COEFF,
IF($AW391+$AX391=0,0,IF(MAX(MIN($AX391,EOMONTH(BK$15,0))-MAX($AW391,BK$15)+1,)&gt;0,1,0)),
_xlfn.IFS(
$ES391="LisChannel",
_xlpm.COEFF*
INDEX({1;1;1.2;1.2;1;1;1;1;1.2;1.2;1.2;1.2},
MATCH(MONTH(BK$15),
{1,2,3,4,5,6,7,8,9,10,11,12})),
CONCATENATE($ES391," ",$L391)="RussOutdoor метро",
_xlpm.COEFF*
INDEX({0.8;0.9;1.1;1.1;1;1;1;1;1.1;1.1;1.1;1.1},
MATCH(MONTH(BK$15),
{1,2,3,4,5,6,7,8,9,10,11,12})),
$ES391&lt;&gt;"LisChannel",
_xlpm.COEFF,
$ES391&lt;&gt;"RussOutdoor",
_xlpm.COEFF))</f>
        <v/>
      </c>
      <c r="BL391" s="62">
        <f>COUNTIFS($AZ391:$BK391,"&gt;0")</f>
        <v/>
      </c>
      <c r="BM391" s="65" t="n"/>
      <c r="BN391" s="125">
        <f>$DJ391</f>
        <v/>
      </c>
      <c r="BO391" s="63">
        <f>$DQ391</f>
        <v/>
      </c>
      <c r="BP391" s="125">
        <f>
IFERROR(
IF($BL391=0,0,
$BN391*(1-$BO391)),
0)</f>
        <v/>
      </c>
      <c r="BQ391" s="125">
        <f t="array" ref="BQ391">
IFERROR(
_xlfn.IFS(
$DH391="день_1",
$BP391*$BL391/($AX391-$AW391+1)*AZ391*(DAY(EOMONTH(AZ$15,0))),
$DH391="день_2",
$BP391/30*MAX(MIN($AX391,EOMONTH(AZ$15,0))-MAX($AW391,AZ$15)+1,),
$DH391="раб.день",
$BP391/30*(IFERROR(
_xlfn.LET(_xlpm.VD,
CHOOSE(
{1;2;3;4;5;6;7;8;9;10;11;12;13;14;15;16;17;18},
45658,45659,45660,45661,45662,45663,45664,45665,45711,45724,45778,45779,45785,45786,45820,45821,45965,46022),
_xlfn.LET(_xlpm.DD,
MAX(MIN($AX391,EOMONTH(AZ$15,0))-MAX($AW391,AZ$15),),
_xlfn.IFS(
AND(MONTH($AW391)=MONTH(AZ$15),MONTH($AX391)&lt;&gt;MONTH(AZ$15)),
NETWORKDAYS.INTL($AW391,$AW391+_xlpm.DD,1,_xlpm.VD),
AND(MONTH($AW391)&lt;&gt;MONTH(AZ$15),MONTH($AX391)=MONTH(AZ$15)),
NETWORKDAYS.INTL(($AX391)-_xlpm.DD,$AX391,1,_xlpm.VD),
AND(MONTH($AW391)&lt;MONTH(AZ$15),MONTH($AX391)&gt;MONTH(AZ$15)),
NETWORKDAYS.INTL((EOMONTH(AZ$15-1,1))-_xlpm.DD,EOMONTH(AZ$15-1,1),1,_xlpm.VD),
AND(MONTH($AW391)=MONTH(AZ$15),MONTH($AX391)=MONTH(AZ$15)),
NETWORKDAYS.INTL($AW391,$AX391,1,_xlpm.VD)))),0)),
$DH391="месяц",
$BP391*AZ391,
$DH391="неделя",
$BP391*AZ391/7*(ROUNDUP((DAY(EOMONTH(AZ$15,0)))/4,0))),
0)</f>
        <v/>
      </c>
      <c r="BR391" s="125">
        <f t="array" ref="BR391">
IFERROR(
_xlfn.IFS(
$DH391="день_1",
$BP391*$BL391/($AX391-$AW391+1)*BA391*(DAY(EOMONTH(BA$15,0))),
$DH391="день_2",
$BP391/30*MAX(MIN($AX391,EOMONTH(BA$15,0))-MAX($AW391,BA$15)+1,),
$DH391="раб.день",
$BP391/30*(IFERROR(
_xlfn.LET(_xlpm.VD,
CHOOSE(
{1;2;3;4;5;6;7;8;9;10;11;12;13;14;15;16;17;18},
45658,45659,45660,45661,45662,45663,45664,45665,45711,45724,45778,45779,45785,45786,45820,45821,45965,46022),
_xlfn.LET(_xlpm.DD,
MAX(MIN($AX391,EOMONTH(BA$15,0))-MAX($AW391,BA$15),),
_xlfn.IFS(
AND(MONTH($AW391)=MONTH(BA$15),MONTH($AX391)&lt;&gt;MONTH(BA$15)),
NETWORKDAYS.INTL($AW391,$AW391+_xlpm.DD,1,_xlpm.VD),
AND(MONTH($AW391)&lt;&gt;MONTH(BA$15),MONTH($AX391)=MONTH(BA$15)),
NETWORKDAYS.INTL(($AX391)-_xlpm.DD,$AX391,1,_xlpm.VD),
AND(MONTH($AW391)&lt;MONTH(BA$15),MONTH($AX391)&gt;MONTH(BA$15)),
NETWORKDAYS.INTL((EOMONTH(BA$15-1,1))-_xlpm.DD,EOMONTH(BA$15-1,1),1,_xlpm.VD),
AND(MONTH($AW391)=MONTH(BA$15),MONTH($AX391)=MONTH(BA$15)),
NETWORKDAYS.INTL($AW391,$AX391,1,_xlpm.VD)))),0)),
$DH391="месяц",
$BP391*BA391,
$DH391="неделя",
$BP391*BA391/7*(ROUNDUP((DAY(EOMONTH(BA$15,0)))/4,0))),
0)</f>
        <v/>
      </c>
      <c r="BS391" s="125">
        <f t="array" ref="BS391">
IFERROR(
_xlfn.IFS(
$DH391="день_1",
$BP391*$BL391/($AX391-$AW391+1)*BB391*(DAY(EOMONTH(BB$15,0))),
$DH391="день_2",
$BP391/30*MAX(MIN($AX391,EOMONTH(BB$15,0))-MAX($AW391,BB$15)+1,),
$DH391="раб.день",
$BP391/30*(IFERROR(
_xlfn.LET(_xlpm.VD,
CHOOSE(
{1;2;3;4;5;6;7;8;9;10;11;12;13;14;15;16;17;18},
45658,45659,45660,45661,45662,45663,45664,45665,45711,45724,45778,45779,45785,45786,45820,45821,45965,46022),
_xlfn.LET(_xlpm.DD,
MAX(MIN($AX391,EOMONTH(BB$15,0))-MAX($AW391,BB$15),),
_xlfn.IFS(
AND(MONTH($AW391)=MONTH(BB$15),MONTH($AX391)&lt;&gt;MONTH(BB$15)),
NETWORKDAYS.INTL($AW391,$AW391+_xlpm.DD,1,_xlpm.VD),
AND(MONTH($AW391)&lt;&gt;MONTH(BB$15),MONTH($AX391)=MONTH(BB$15)),
NETWORKDAYS.INTL(($AX391)-_xlpm.DD,$AX391,1,_xlpm.VD),
AND(MONTH($AW391)&lt;MONTH(BB$15),MONTH($AX391)&gt;MONTH(BB$15)),
NETWORKDAYS.INTL((EOMONTH(BB$15-1,1))-_xlpm.DD,EOMONTH(BB$15-1,1),1,_xlpm.VD),
AND(MONTH($AW391)=MONTH(BB$15),MONTH($AX391)=MONTH(BB$15)),
NETWORKDAYS.INTL($AW391,$AX391,1,_xlpm.VD)))),0)),
$DH391="месяц",
$BP391*BB391,
$DH391="неделя",
$BP391*BB391/7*(ROUNDUP((DAY(EOMONTH(BB$15,0)))/4,0))),
0)</f>
        <v/>
      </c>
      <c r="BT391" s="125">
        <f t="array" ref="BT391">
IFERROR(
_xlfn.IFS(
$DH391="день_1",
$BP391*$BL391/($AX391-$AW391+1)*BC391*(DAY(EOMONTH(BC$15,0))),
$DH391="день_2",
$BP391/30*MAX(MIN($AX391,EOMONTH(BC$15,0))-MAX($AW391,BC$15)+1,),
$DH391="раб.день",
$BP391/30*(IFERROR(
_xlfn.LET(_xlpm.VD,
CHOOSE(
{1;2;3;4;5;6;7;8;9;10;11;12;13;14;15;16;17;18},
45658,45659,45660,45661,45662,45663,45664,45665,45711,45724,45778,45779,45785,45786,45820,45821,45965,46022),
_xlfn.LET(_xlpm.DD,
MAX(MIN($AX391,EOMONTH(BC$15,0))-MAX($AW391,BC$15),),
_xlfn.IFS(
AND(MONTH($AW391)=MONTH(BC$15),MONTH($AX391)&lt;&gt;MONTH(BC$15)),
NETWORKDAYS.INTL($AW391,$AW391+_xlpm.DD,1,_xlpm.VD),
AND(MONTH($AW391)&lt;&gt;MONTH(BC$15),MONTH($AX391)=MONTH(BC$15)),
NETWORKDAYS.INTL(($AX391)-_xlpm.DD,$AX391,1,_xlpm.VD),
AND(MONTH($AW391)&lt;MONTH(BC$15),MONTH($AX391)&gt;MONTH(BC$15)),
NETWORKDAYS.INTL((EOMONTH(BC$15-1,1))-_xlpm.DD,EOMONTH(BC$15-1,1),1,_xlpm.VD),
AND(MONTH($AW391)=MONTH(BC$15),MONTH($AX391)=MONTH(BC$15)),
NETWORKDAYS.INTL($AW391,$AX391,1,_xlpm.VD)))),0)),
$DH391="месяц",
$BP391*BC391,
$DH391="неделя",
$BP391*BC391/7*(ROUNDUP((DAY(EOMONTH(BC$15,0)))/4,0))),
0)</f>
        <v/>
      </c>
      <c r="BU391" s="125">
        <f t="array" ref="BU391">
IFERROR(
_xlfn.IFS(
$DH391="день_1",
$BP391*$BL391/($AX391-$AW391+1)*BD391*(DAY(EOMONTH(BD$15,0))),
$DH391="день_2",
$BP391/30*MAX(MIN($AX391,EOMONTH(BD$15,0))-MAX($AW391,BD$15)+1,),
$DH391="раб.день",
$BP391/30*(IFERROR(
_xlfn.LET(_xlpm.VD,
CHOOSE(
{1;2;3;4;5;6;7;8;9;10;11;12;13;14;15;16;17;18},
45658,45659,45660,45661,45662,45663,45664,45665,45711,45724,45778,45779,45785,45786,45820,45821,45965,46022),
_xlfn.LET(_xlpm.DD,
MAX(MIN($AX391,EOMONTH(BD$15,0))-MAX($AW391,BD$15),),
_xlfn.IFS(
AND(MONTH($AW391)=MONTH(BD$15),MONTH($AX391)&lt;&gt;MONTH(BD$15)),
NETWORKDAYS.INTL($AW391,$AW391+_xlpm.DD,1,_xlpm.VD),
AND(MONTH($AW391)&lt;&gt;MONTH(BD$15),MONTH($AX391)=MONTH(BD$15)),
NETWORKDAYS.INTL(($AX391)-_xlpm.DD,$AX391,1,_xlpm.VD),
AND(MONTH($AW391)&lt;MONTH(BD$15),MONTH($AX391)&gt;MONTH(BD$15)),
NETWORKDAYS.INTL((EOMONTH(BD$15-1,1))-_xlpm.DD,EOMONTH(BD$15-1,1),1,_xlpm.VD),
AND(MONTH($AW391)=MONTH(BD$15),MONTH($AX391)=MONTH(BD$15)),
NETWORKDAYS.INTL($AW391,$AX391,1,_xlpm.VD)))),0)),
$DH391="месяц",
$BP391*BD391,
$DH391="неделя",
$BP391*BD391/7*(ROUNDUP((DAY(EOMONTH(BD$15,0)))/4,0))),
0)</f>
        <v/>
      </c>
      <c r="BV391" s="125">
        <f t="array" ref="BV391">
IFERROR(
_xlfn.IFS(
$DH391="день_1",
$BP391*$BL391/($AX391-$AW391+1)*BE391*(DAY(EOMONTH(BE$15,0))),
$DH391="день_2",
$BP391/30*MAX(MIN($AX391,EOMONTH(BE$15,0))-MAX($AW391,BE$15)+1,),
$DH391="раб.день",
$BP391/30*(IFERROR(
_xlfn.LET(_xlpm.VD,
CHOOSE(
{1;2;3;4;5;6;7;8;9;10;11;12;13;14;15;16;17;18},
45658,45659,45660,45661,45662,45663,45664,45665,45711,45724,45778,45779,45785,45786,45820,45821,45965,46022),
_xlfn.LET(_xlpm.DD,
MAX(MIN($AX391,EOMONTH(BE$15,0))-MAX($AW391,BE$15),),
_xlfn.IFS(
AND(MONTH($AW391)=MONTH(BE$15),MONTH($AX391)&lt;&gt;MONTH(BE$15)),
NETWORKDAYS.INTL($AW391,$AW391+_xlpm.DD,1,_xlpm.VD),
AND(MONTH($AW391)&lt;&gt;MONTH(BE$15),MONTH($AX391)=MONTH(BE$15)),
NETWORKDAYS.INTL(($AX391)-_xlpm.DD,$AX391,1,_xlpm.VD),
AND(MONTH($AW391)&lt;MONTH(BE$15),MONTH($AX391)&gt;MONTH(BE$15)),
NETWORKDAYS.INTL((EOMONTH(BE$15-1,1))-_xlpm.DD,EOMONTH(BE$15-1,1),1,_xlpm.VD),
AND(MONTH($AW391)=MONTH(BE$15),MONTH($AX391)=MONTH(BE$15)),
NETWORKDAYS.INTL($AW391,$AX391,1,_xlpm.VD)))),0)),
$DH391="месяц",
$BP391*BE391,
$DH391="неделя",
$BP391*BE391/7*(ROUNDUP((DAY(EOMONTH(BE$15,0)))/4,0))),
0)</f>
        <v/>
      </c>
      <c r="BW391" s="125">
        <f t="array" ref="BW391">
IFERROR(
_xlfn.IFS(
$DH391="день_1",
$BP391*$BL391/($AX391-$AW391+1)*BF391*(DAY(EOMONTH(BF$15,0))),
$DH391="день_2",
$BP391/30*MAX(MIN($AX391,EOMONTH(BF$15,0))-MAX($AW391,BF$15)+1,),
$DH391="раб.день",
$BP391/30*(IFERROR(
_xlfn.LET(_xlpm.VD,
CHOOSE(
{1;2;3;4;5;6;7;8;9;10;11;12;13;14;15;16;17;18},
45658,45659,45660,45661,45662,45663,45664,45665,45711,45724,45778,45779,45785,45786,45820,45821,45965,46022),
_xlfn.LET(_xlpm.DD,
MAX(MIN($AX391,EOMONTH(BF$15,0))-MAX($AW391,BF$15),),
_xlfn.IFS(
AND(MONTH($AW391)=MONTH(BF$15),MONTH($AX391)&lt;&gt;MONTH(BF$15)),
NETWORKDAYS.INTL($AW391,$AW391+_xlpm.DD,1,_xlpm.VD),
AND(MONTH($AW391)&lt;&gt;MONTH(BF$15),MONTH($AX391)=MONTH(BF$15)),
NETWORKDAYS.INTL(($AX391)-_xlpm.DD,$AX391,1,_xlpm.VD),
AND(MONTH($AW391)&lt;MONTH(BF$15),MONTH($AX391)&gt;MONTH(BF$15)),
NETWORKDAYS.INTL((EOMONTH(BF$15-1,1))-_xlpm.DD,EOMONTH(BF$15-1,1),1,_xlpm.VD),
AND(MONTH($AW391)=MONTH(BF$15),MONTH($AX391)=MONTH(BF$15)),
NETWORKDAYS.INTL($AW391,$AX391,1,_xlpm.VD)))),0)),
$DH391="месяц",
$BP391*BF391,
$DH391="неделя",
$BP391*BF391/7*(ROUNDUP((DAY(EOMONTH(BF$15,0)))/4,0))),
0)</f>
        <v/>
      </c>
      <c r="BX391" s="125">
        <f t="array" ref="BX391">
IFERROR(
_xlfn.IFS(
$DH391="день_1",
$BP391*$BL391/($AX391-$AW391+1)*BG391*(DAY(EOMONTH(BG$15,0))),
$DH391="день_2",
$BP391/30*MAX(MIN($AX391,EOMONTH(BG$15,0))-MAX($AW391,BG$15)+1,),
$DH391="раб.день",
$BP391/30*(IFERROR(
_xlfn.LET(_xlpm.VD,
CHOOSE(
{1;2;3;4;5;6;7;8;9;10;11;12;13;14;15;16;17;18},
45658,45659,45660,45661,45662,45663,45664,45665,45711,45724,45778,45779,45785,45786,45820,45821,45965,46022),
_xlfn.LET(_xlpm.DD,
MAX(MIN($AX391,EOMONTH(BG$15,0))-MAX($AW391,BG$15),),
_xlfn.IFS(
AND(MONTH($AW391)=MONTH(BG$15),MONTH($AX391)&lt;&gt;MONTH(BG$15)),
NETWORKDAYS.INTL($AW391,$AW391+_xlpm.DD,1,_xlpm.VD),
AND(MONTH($AW391)&lt;&gt;MONTH(BG$15),MONTH($AX391)=MONTH(BG$15)),
NETWORKDAYS.INTL(($AX391)-_xlpm.DD,$AX391,1,_xlpm.VD),
AND(MONTH($AW391)&lt;MONTH(BG$15),MONTH($AX391)&gt;MONTH(BG$15)),
NETWORKDAYS.INTL((EOMONTH(BG$15-1,1))-_xlpm.DD,EOMONTH(BG$15-1,1),1,_xlpm.VD),
AND(MONTH($AW391)=MONTH(BG$15),MONTH($AX391)=MONTH(BG$15)),
NETWORKDAYS.INTL($AW391,$AX391,1,_xlpm.VD)))),0)),
$DH391="месяц",
$BP391*BG391,
$DH391="неделя",
$BP391*BG391/7*(ROUNDUP((DAY(EOMONTH(BG$15,0)))/4,0))),
0)</f>
        <v/>
      </c>
      <c r="BY391" s="125">
        <f t="array" ref="BY391">
IFERROR(
_xlfn.IFS(
$DH391="день_1",
$BP391*$BL391/($AX391-$AW391+1)*BH391*(DAY(EOMONTH(BH$15,0))),
$DH391="день_2",
$BP391/30*MAX(MIN($AX391,EOMONTH(BH$15,0))-MAX($AW391,BH$15)+1,),
$DH391="раб.день",
$BP391/30*(IFERROR(
_xlfn.LET(_xlpm.VD,
CHOOSE(
{1;2;3;4;5;6;7;8;9;10;11;12;13;14;15;16;17;18},
45658,45659,45660,45661,45662,45663,45664,45665,45711,45724,45778,45779,45785,45786,45820,45821,45965,46022),
_xlfn.LET(_xlpm.DD,
MAX(MIN($AX391,EOMONTH(BH$15,0))-MAX($AW391,BH$15),),
_xlfn.IFS(
AND(MONTH($AW391)=MONTH(BH$15),MONTH($AX391)&lt;&gt;MONTH(BH$15)),
NETWORKDAYS.INTL($AW391,$AW391+_xlpm.DD,1,_xlpm.VD),
AND(MONTH($AW391)&lt;&gt;MONTH(BH$15),MONTH($AX391)=MONTH(BH$15)),
NETWORKDAYS.INTL(($AX391)-_xlpm.DD,$AX391,1,_xlpm.VD),
AND(MONTH($AW391)&lt;MONTH(BH$15),MONTH($AX391)&gt;MONTH(BH$15)),
NETWORKDAYS.INTL((EOMONTH(BH$15-1,1))-_xlpm.DD,EOMONTH(BH$15-1,1),1,_xlpm.VD),
AND(MONTH($AW391)=MONTH(BH$15),MONTH($AX391)=MONTH(BH$15)),
NETWORKDAYS.INTL($AW391,$AX391,1,_xlpm.VD)))),0)),
$DH391="месяц",
$BP391*BH391,
$DH391="неделя",
$BP391*BH391/7*(ROUNDUP((DAY(EOMONTH(BH$15,0)))/4,0))),
0)</f>
        <v/>
      </c>
      <c r="BZ391" s="125">
        <f t="array" ref="BZ391">
IFERROR(
_xlfn.IFS(
$DH391="день_1",
$BP391*$BL391/($AX391-$AW391+1)*BI391*(DAY(EOMONTH(BI$15,0))),
$DH391="день_2",
$BP391/30*MAX(MIN($AX391,EOMONTH(BI$15,0))-MAX($AW391,BI$15)+1,),
$DH391="раб.день",
$BP391/30*(IFERROR(
_xlfn.LET(_xlpm.VD,
CHOOSE(
{1;2;3;4;5;6;7;8;9;10;11;12;13;14;15;16;17;18},
45658,45659,45660,45661,45662,45663,45664,45665,45711,45724,45778,45779,45785,45786,45820,45821,45965,46022),
_xlfn.LET(_xlpm.DD,
MAX(MIN($AX391,EOMONTH(BI$15,0))-MAX($AW391,BI$15),),
_xlfn.IFS(
AND(MONTH($AW391)=MONTH(BI$15),MONTH($AX391)&lt;&gt;MONTH(BI$15)),
NETWORKDAYS.INTL($AW391,$AW391+_xlpm.DD,1,_xlpm.VD),
AND(MONTH($AW391)&lt;&gt;MONTH(BI$15),MONTH($AX391)=MONTH(BI$15)),
NETWORKDAYS.INTL(($AX391)-_xlpm.DD,$AX391,1,_xlpm.VD),
AND(MONTH($AW391)&lt;MONTH(BI$15),MONTH($AX391)&gt;MONTH(BI$15)),
NETWORKDAYS.INTL((EOMONTH(BI$15-1,1))-_xlpm.DD,EOMONTH(BI$15-1,1),1,_xlpm.VD),
AND(MONTH($AW391)=MONTH(BI$15),MONTH($AX391)=MONTH(BI$15)),
NETWORKDAYS.INTL($AW391,$AX391,1,_xlpm.VD)))),0)),
$DH391="месяц",
$BP391*BI391,
$DH391="неделя",
$BP391*BI391/7*(ROUNDUP((DAY(EOMONTH(BI$15,0)))/4,0))),
0)</f>
        <v/>
      </c>
      <c r="CA391" s="125">
        <f t="array" ref="CA391">
IFERROR(
_xlfn.IFS(
$DH391="день_1",
$BP391*$BL391/($AX391-$AW391+1)*BJ391*(DAY(EOMONTH(BJ$15,0))),
$DH391="день_2",
$BP391/30*MAX(MIN($AX391,EOMONTH(BJ$15,0))-MAX($AW391,BJ$15)+1,),
$DH391="раб.день",
$BP391/30*(IFERROR(
_xlfn.LET(_xlpm.VD,
CHOOSE(
{1;2;3;4;5;6;7;8;9;10;11;12;13;14;15;16;17;18},
45658,45659,45660,45661,45662,45663,45664,45665,45711,45724,45778,45779,45785,45786,45820,45821,45965,46022),
_xlfn.LET(_xlpm.DD,
MAX(MIN($AX391,EOMONTH(BJ$15,0))-MAX($AW391,BJ$15),),
_xlfn.IFS(
AND(MONTH($AW391)=MONTH(BJ$15),MONTH($AX391)&lt;&gt;MONTH(BJ$15)),
NETWORKDAYS.INTL($AW391,$AW391+_xlpm.DD,1,_xlpm.VD),
AND(MONTH($AW391)&lt;&gt;MONTH(BJ$15),MONTH($AX391)=MONTH(BJ$15)),
NETWORKDAYS.INTL(($AX391)-_xlpm.DD,$AX391,1,_xlpm.VD),
AND(MONTH($AW391)&lt;MONTH(BJ$15),MONTH($AX391)&gt;MONTH(BJ$15)),
NETWORKDAYS.INTL((EOMONTH(BJ$15-1,1))-_xlpm.DD,EOMONTH(BJ$15-1,1),1,_xlpm.VD),
AND(MONTH($AW391)=MONTH(BJ$15),MONTH($AX391)=MONTH(BJ$15)),
NETWORKDAYS.INTL($AW391,$AX391,1,_xlpm.VD)))),0)),
$DH391="месяц",
$BP391*BJ391,
$DH391="неделя",
$BP391*BJ391/7*(ROUNDUP((DAY(EOMONTH(BJ$15,0)))/4,0))),
0)</f>
        <v/>
      </c>
      <c r="CB391" s="125">
        <f t="array" ref="CB391">
IFERROR(
_xlfn.IFS(
$DH391="день_1",
$BP391*$BL391/($AX391-$AW391+1)*BK391*(DAY(EOMONTH(BK$15,0))),
$DH391="день_2",
$BP391/30*MAX(MIN($AX391,EOMONTH(BK$15,0))-MAX($AW391,BK$15)+1,),
$DH391="раб.день",
$BP391/30*(IFERROR(
_xlfn.LET(_xlpm.VD,
CHOOSE(
{1;2;3;4;5;6;7;8;9;10;11;12;13;14;15;16;17;18},
45658,45659,45660,45661,45662,45663,45664,45665,45711,45724,45778,45779,45785,45786,45820,45821,45965,46022),
_xlfn.LET(_xlpm.DD,
MAX(MIN($AX391,EOMONTH(BK$15,0))-MAX($AW391,BK$15),),
_xlfn.IFS(
AND(MONTH($AW391)=MONTH(BK$15),MONTH($AX391)&lt;&gt;MONTH(BK$15)),
NETWORKDAYS.INTL($AW391,$AW391+_xlpm.DD,1,_xlpm.VD),
AND(MONTH($AW391)&lt;&gt;MONTH(BK$15),MONTH($AX391)=MONTH(BK$15)),
NETWORKDAYS.INTL(($AX391)-_xlpm.DD,$AX391,1,_xlpm.VD),
AND(MONTH($AW391)&lt;MONTH(BK$15),MONTH($AX391)&gt;MONTH(BK$15)),
NETWORKDAYS.INTL((EOMONTH(BK$15-1,1))-_xlpm.DD,EOMONTH(BK$15-1,1),1,_xlpm.VD),
AND(MONTH($AW391)=MONTH(BK$15),MONTH($AX391)=MONTH(BK$15)),
NETWORKDAYS.INTL($AW391,$AX391,1,_xlpm.VD)))),0)),
$DH391="месяц",
$BP391*BK391,
$DH391="неделя",
$BP391*BK391/7*(ROUNDUP((DAY(EOMONTH(BK$15,0)))/4,0))),
0)</f>
        <v/>
      </c>
      <c r="CC391" s="125">
        <f>SUM($BQ391:$CB391)</f>
        <v/>
      </c>
      <c r="CD391" s="126">
        <f>SUM($EH391:$EH391)</f>
        <v/>
      </c>
      <c r="CE391" s="126">
        <f>$CD391*$AB391</f>
        <v/>
      </c>
      <c r="CF391" s="126">
        <f>SUM($EK391:$EK391)</f>
        <v/>
      </c>
      <c r="CG391" s="126">
        <f>$CF391*$AB391</f>
        <v/>
      </c>
      <c r="CH391" s="126">
        <f>SUM($CC391,$CE391,$CG391)</f>
        <v/>
      </c>
      <c r="CI391" s="126">
        <f>$CH391*(1+$CM391)</f>
        <v/>
      </c>
      <c r="CJ391" s="127" t="n">
        <v>0</v>
      </c>
      <c r="CK391" s="126">
        <f>SUM($CH391:$CH391)*(1+$CJ391)</f>
        <v/>
      </c>
      <c r="CL391" s="126">
        <f>SUM($CH391:$CH391)*(1+$CM391)</f>
        <v/>
      </c>
      <c r="CM391" s="59" t="inlineStr">
        <is>
          <t>20%</t>
        </is>
      </c>
      <c r="CN391" s="59" t="n"/>
      <c r="CO391" s="72" t="n"/>
      <c r="CP391" s="59" t="n"/>
      <c r="CQ391" s="73" t="n"/>
      <c r="CR391" s="73" t="n"/>
      <c r="CS391" s="73" t="n"/>
      <c r="CT391" s="72" t="n"/>
      <c r="CU391" s="79" t="inlineStr">
        <is>
          <t> </t>
        </is>
      </c>
      <c r="CV391" s="60" t="n"/>
      <c r="CW391" s="60" t="n"/>
      <c r="CX391" s="60" t="n"/>
      <c r="CY391" s="127">
        <f>IFERROR(($CC391-$EE391)/($EE391/(1-$DQ391)),0)</f>
        <v/>
      </c>
      <c r="CZ391" s="127">
        <f>IFERROR(1-$EI391/($CE391),0)</f>
        <v/>
      </c>
      <c r="DA391" s="127">
        <f>IFERROR(1-$EL391/($CG391),0)</f>
        <v/>
      </c>
      <c r="DB391" s="126">
        <f>ROUND(IFERROR(($CI391/(1+$CM391)-$EN391),0),2)</f>
        <v/>
      </c>
      <c r="DC391" s="128" t="n"/>
      <c r="DD391" s="125" t="n"/>
      <c r="DE391" s="75" t="n">
        <v>0</v>
      </c>
      <c r="DF391" s="128" t="n"/>
      <c r="DG391" s="125">
        <f>IF($DC391=0,0,$DD391*($DC391*100%-$DE391*$DF391))*SUM($AB391:$AB391)</f>
        <v/>
      </c>
      <c r="DH391" s="129" t="inlineStr">
        <is>
          <t>месяц</t>
        </is>
      </c>
      <c r="DI391" s="130">
        <f t="array" ref="DI391">IFERROR(
IF($ES391="LisChannel",
(ROUND(((INDEX({174.625;153.888888888889;130.972222222222},MATCH($AI391,{2;3;4}),0))*$AG391*$AI391),2)),0),0)</f>
        <v/>
      </c>
      <c r="DJ391" s="130">
        <f>
_xlfn.LET(_xlpm.X,
IFERROR(
IF($ES391="НовиковТВ",
(_xlfn.LET(_xlpm.NTV,
_xlfn.LET(_xlpm.MIN,350000,
IF(SUMIFS($DI:$DI,$ES:$ES,"НовиковТВ")&lt;=_xlpm.MIN,
(SUMIFS($DI:$DI,$ES:$ES,"НовиковТВ")/(COUNTIFS($ES:$ES,"НовиковТВ")))*_xlpm.MIN/SUMIFS($DI:$DI,$ES:$ES,"НовиковТВ"),
DI391)),
_xlpm.NTV+$DG391/(1-(1-(_xlpm.NTV)*(1-$DL391)*(1-$DM391)*(1-$DN391)*(1-$DO391)*(1-$DP391)/_xlpm.NTV))))/(1+$EP391),
$DI391+$DG391/(1-(1-($DI391)*(1-$DL391)*(1-$DM391)*(1-$DN391)*(1-$DO391)*(1-$DP391)/$DI391))),
0),
_xlpm.X*(1+$CM391)*(1+$CW391)-_xlpm.X*(1+$CM391)+_xlpm.X)</f>
        <v/>
      </c>
      <c r="DK391" s="125" t="inlineStr">
        <is>
          <t>послед.</t>
        </is>
      </c>
      <c r="DL391" s="63" t="n">
        <v>0</v>
      </c>
      <c r="DM391" s="63" t="n">
        <v>0</v>
      </c>
      <c r="DN391" s="63" t="n">
        <v>0</v>
      </c>
      <c r="DO391" s="63" t="n">
        <v>0</v>
      </c>
      <c r="DP391" s="63" t="n">
        <v>0</v>
      </c>
      <c r="DQ391" s="63">
        <f t="array" ref="DQ391">IFERROR(_xlfn.IFS(
$DK391="послед.",1-(1-$DL391)*(1-$DM391)*(1-$DN391)*(1-$DO391)*(1-$DP391),
$DK391="сумм.",$DL391+$DM391+$DN391+$DO391+$DP391),
0)</f>
        <v/>
      </c>
      <c r="DR391" s="125">
        <f t="array" ref="DR391">
IFERROR(
_xlfn.IFS(
$BL391=0,
0,
$BL391&gt;0,
_xlfn.IFS($DK391="послед.",
$DJ391*(1-$DL391)*(1-$DM391)*(1-$DN391)*(1-$DO391)*(1-$DP391),
$DK391="сумм.",
$DJ391*(1-($DL391+$DM391+$DN391+$DO391+$DP391)))),0)</f>
        <v/>
      </c>
      <c r="DS391" s="125">
        <f t="array" ref="DS391">
IFERROR(_xlfn.IFS(
$DH391="день_1",
$DR391*$BL391/($AX391-$AW391+1)*AZ391*(DAY(EOMONTH(AZ$15,0))),
$DH391="день_2",
$DR391/30*MAX(MIN($AX391,EOMONTH(AZ$15,0))-MAX($AW391,AZ$15)+1,),
$DH391="раб.день",
$DR391/30*(IFERROR(
_xlfn.LET(_xlpm.VD,
CHOOSE(
{1;2;3;4;5;6;7;8;9;10;11;12;13;14;15;16;17;18},
45658,45659,45660,45661,45662,45663,45664,45665,45711,45724,45778,45779,45785,45786,45820,45821,45965,46022),
_xlfn.LET(_xlpm.DD,
MAX(MIN($AX391,EOMONTH(AZ$15,0))-MAX($AW391,AZ$15),),
_xlfn.IFS(
AND(MONTH($AW391)=MONTH(AZ$15),MONTH($AX391)&lt;&gt;MONTH(AZ$15)),
NETWORKDAYS.INTL($AW391,$AW391+_xlpm.DD,1,_xlpm.VD),
AND(MONTH($AW391)&lt;&gt;MONTH(AZ$15),MONTH($AX391)=MONTH(AZ$15)),
NETWORKDAYS.INTL(($AX391)-_xlpm.DD,$AX391,1,_xlpm.VD),
AND(MONTH($AW391)&lt;MONTH(AZ$15),MONTH($AX391)&gt;MONTH(AZ$15)),
NETWORKDAYS.INTL((EOMONTH(AZ$15-1,1))-_xlpm.DD,EOMONTH(AZ$15-1,1),1,_xlpm.VD),
AND(MONTH($AW391)=MONTH(AZ$15),MONTH($AX391)=MONTH(AZ$15)),
NETWORKDAYS.INTL($AW391,$AX391,1,_xlpm.VD)))),0)),
$DH391="месяц",
$DR391*AZ391,
$DH391="неделя",
$DR391*AZ391/7*(ROUNDUP((DAY(EOMONTH(AZ$15,0)))/4,0))),
0)</f>
        <v/>
      </c>
      <c r="DT391" s="125">
        <f t="array" ref="DT391">
IFERROR(_xlfn.IFS(
$DH391="день_1",
$DR391*$BL391/($AX391-$AW391+1)*BA391*(DAY(EOMONTH(BA$15,0))),
$DH391="день_2",
$DR391/30*MAX(MIN($AX391,EOMONTH(BA$15,0))-MAX($AW391,BA$15)+1,),
$DH391="раб.день",
$DR391/30*(IFERROR(
_xlfn.LET(_xlpm.VD,
CHOOSE(
{1;2;3;4;5;6;7;8;9;10;11;12;13;14;15;16;17;18},
45658,45659,45660,45661,45662,45663,45664,45665,45711,45724,45778,45779,45785,45786,45820,45821,45965,46022),
_xlfn.LET(_xlpm.DD,
MAX(MIN($AX391,EOMONTH(BA$15,0))-MAX($AW391,BA$15),),
_xlfn.IFS(
AND(MONTH($AW391)=MONTH(BA$15),MONTH($AX391)&lt;&gt;MONTH(BA$15)),
NETWORKDAYS.INTL($AW391,$AW391+_xlpm.DD,1,_xlpm.VD),
AND(MONTH($AW391)&lt;&gt;MONTH(BA$15),MONTH($AX391)=MONTH(BA$15)),
NETWORKDAYS.INTL(($AX391)-_xlpm.DD,$AX391,1,_xlpm.VD),
AND(MONTH($AW391)&lt;MONTH(BA$15),MONTH($AX391)&gt;MONTH(BA$15)),
NETWORKDAYS.INTL((EOMONTH(BA$15-1,1))-_xlpm.DD,EOMONTH(BA$15-1,1),1,_xlpm.VD),
AND(MONTH($AW391)=MONTH(BA$15),MONTH($AX391)=MONTH(BA$15)),
NETWORKDAYS.INTL($AW391,$AX391,1,_xlpm.VD)))),0)),
$DH391="месяц",
$DR391*BA391,
$DH391="неделя",
$DR391*BA391/7*(ROUNDUP((DAY(EOMONTH(BA$15,0)))/4,0))),
0)</f>
        <v/>
      </c>
      <c r="DU391" s="125">
        <f t="array" ref="DU391">
IFERROR(_xlfn.IFS(
$DH391="день_1",
$DR391*$BL391/($AX391-$AW391+1)*BB391*(DAY(EOMONTH(BB$15,0))),
$DH391="день_2",
$DR391/30*MAX(MIN($AX391,EOMONTH(BB$15,0))-MAX($AW391,BB$15)+1,),
$DH391="раб.день",
$DR391/30*(IFERROR(
_xlfn.LET(_xlpm.VD,
CHOOSE(
{1;2;3;4;5;6;7;8;9;10;11;12;13;14;15;16;17;18},
45658,45659,45660,45661,45662,45663,45664,45665,45711,45724,45778,45779,45785,45786,45820,45821,45965,46022),
_xlfn.LET(_xlpm.DD,
MAX(MIN($AX391,EOMONTH(BB$15,0))-MAX($AW391,BB$15),),
_xlfn.IFS(
AND(MONTH($AW391)=MONTH(BB$15),MONTH($AX391)&lt;&gt;MONTH(BB$15)),
NETWORKDAYS.INTL($AW391,$AW391+_xlpm.DD,1,_xlpm.VD),
AND(MONTH($AW391)&lt;&gt;MONTH(BB$15),MONTH($AX391)=MONTH(BB$15)),
NETWORKDAYS.INTL(($AX391)-_xlpm.DD,$AX391,1,_xlpm.VD),
AND(MONTH($AW391)&lt;MONTH(BB$15),MONTH($AX391)&gt;MONTH(BB$15)),
NETWORKDAYS.INTL((EOMONTH(BB$15-1,1))-_xlpm.DD,EOMONTH(BB$15-1,1),1,_xlpm.VD),
AND(MONTH($AW391)=MONTH(BB$15),MONTH($AX391)=MONTH(BB$15)),
NETWORKDAYS.INTL($AW391,$AX391,1,_xlpm.VD)))),0)),
$DH391="месяц",
$DR391*BB391,
$DH391="неделя",
$DR391*BB391/7*(ROUNDUP((DAY(EOMONTH(BB$15,0)))/4,0))),
0)</f>
        <v/>
      </c>
      <c r="DV391" s="125">
        <f t="array" ref="DV391">
IFERROR(_xlfn.IFS(
$DH391="день_1",
$DR391*$BL391/($AX391-$AW391+1)*BC391*(DAY(EOMONTH(BC$15,0))),
$DH391="день_2",
$DR391/30*MAX(MIN($AX391,EOMONTH(BC$15,0))-MAX($AW391,BC$15)+1,),
$DH391="раб.день",
$DR391/30*(IFERROR(
_xlfn.LET(_xlpm.VD,
CHOOSE(
{1;2;3;4;5;6;7;8;9;10;11;12;13;14;15;16;17;18},
45658,45659,45660,45661,45662,45663,45664,45665,45711,45724,45778,45779,45785,45786,45820,45821,45965,46022),
_xlfn.LET(_xlpm.DD,
MAX(MIN($AX391,EOMONTH(BC$15,0))-MAX($AW391,BC$15),),
_xlfn.IFS(
AND(MONTH($AW391)=MONTH(BC$15),MONTH($AX391)&lt;&gt;MONTH(BC$15)),
NETWORKDAYS.INTL($AW391,$AW391+_xlpm.DD,1,_xlpm.VD),
AND(MONTH($AW391)&lt;&gt;MONTH(BC$15),MONTH($AX391)=MONTH(BC$15)),
NETWORKDAYS.INTL(($AX391)-_xlpm.DD,$AX391,1,_xlpm.VD),
AND(MONTH($AW391)&lt;MONTH(BC$15),MONTH($AX391)&gt;MONTH(BC$15)),
NETWORKDAYS.INTL((EOMONTH(BC$15-1,1))-_xlpm.DD,EOMONTH(BC$15-1,1),1,_xlpm.VD),
AND(MONTH($AW391)=MONTH(BC$15),MONTH($AX391)=MONTH(BC$15)),
NETWORKDAYS.INTL($AW391,$AX391,1,_xlpm.VD)))),0)),
$DH391="месяц",
$DR391*BC391,
$DH391="неделя",
$DR391*BC391/7*(ROUNDUP((DAY(EOMONTH(BC$15,0)))/4,0))),
0)</f>
        <v/>
      </c>
      <c r="DW391" s="125">
        <f t="array" ref="DW391">
IFERROR(_xlfn.IFS(
$DH391="день_1",
$DR391*$BL391/($AX391-$AW391+1)*BD391*(DAY(EOMONTH(BD$15,0))),
$DH391="день_2",
$DR391/30*MAX(MIN($AX391,EOMONTH(BD$15,0))-MAX($AW391,BD$15)+1,),
$DH391="раб.день",
$DR391/30*(IFERROR(
_xlfn.LET(_xlpm.VD,
CHOOSE(
{1;2;3;4;5;6;7;8;9;10;11;12;13;14;15;16;17;18},
45658,45659,45660,45661,45662,45663,45664,45665,45711,45724,45778,45779,45785,45786,45820,45821,45965,46022),
_xlfn.LET(_xlpm.DD,
MAX(MIN($AX391,EOMONTH(BD$15,0))-MAX($AW391,BD$15),),
_xlfn.IFS(
AND(MONTH($AW391)=MONTH(BD$15),MONTH($AX391)&lt;&gt;MONTH(BD$15)),
NETWORKDAYS.INTL($AW391,$AW391+_xlpm.DD,1,_xlpm.VD),
AND(MONTH($AW391)&lt;&gt;MONTH(BD$15),MONTH($AX391)=MONTH(BD$15)),
NETWORKDAYS.INTL(($AX391)-_xlpm.DD,$AX391,1,_xlpm.VD),
AND(MONTH($AW391)&lt;MONTH(BD$15),MONTH($AX391)&gt;MONTH(BD$15)),
NETWORKDAYS.INTL((EOMONTH(BD$15-1,1))-_xlpm.DD,EOMONTH(BD$15-1,1),1,_xlpm.VD),
AND(MONTH($AW391)=MONTH(BD$15),MONTH($AX391)=MONTH(BD$15)),
NETWORKDAYS.INTL($AW391,$AX391,1,_xlpm.VD)))),0)),
$DH391="месяц",
$DR391*BD391,
$DH391="неделя",
$DR391*BD391/7*(ROUNDUP((DAY(EOMONTH(BD$15,0)))/4,0))),
0)</f>
        <v/>
      </c>
      <c r="DX391" s="125">
        <f t="array" ref="DX391">
IFERROR(_xlfn.IFS(
$DH391="день_1",
$DR391*$BL391/($AX391-$AW391+1)*BE391*(DAY(EOMONTH(BE$15,0))),
$DH391="день_2",
$DR391/30*MAX(MIN($AX391,EOMONTH(BE$15,0))-MAX($AW391,BE$15)+1,),
$DH391="раб.день",
$DR391/30*(IFERROR(
_xlfn.LET(_xlpm.VD,
CHOOSE(
{1;2;3;4;5;6;7;8;9;10;11;12;13;14;15;16;17;18},
45658,45659,45660,45661,45662,45663,45664,45665,45711,45724,45778,45779,45785,45786,45820,45821,45965,46022),
_xlfn.LET(_xlpm.DD,
MAX(MIN($AX391,EOMONTH(BE$15,0))-MAX($AW391,BE$15),),
_xlfn.IFS(
AND(MONTH($AW391)=MONTH(BE$15),MONTH($AX391)&lt;&gt;MONTH(BE$15)),
NETWORKDAYS.INTL($AW391,$AW391+_xlpm.DD,1,_xlpm.VD),
AND(MONTH($AW391)&lt;&gt;MONTH(BE$15),MONTH($AX391)=MONTH(BE$15)),
NETWORKDAYS.INTL(($AX391)-_xlpm.DD,$AX391,1,_xlpm.VD),
AND(MONTH($AW391)&lt;MONTH(BE$15),MONTH($AX391)&gt;MONTH(BE$15)),
NETWORKDAYS.INTL((EOMONTH(BE$15-1,1))-_xlpm.DD,EOMONTH(BE$15-1,1),1,_xlpm.VD),
AND(MONTH($AW391)=MONTH(BE$15),MONTH($AX391)=MONTH(BE$15)),
NETWORKDAYS.INTL($AW391,$AX391,1,_xlpm.VD)))),0)),
$DH391="месяц",
$DR391*BE391,
$DH391="неделя",
$DR391*BE391/7*(ROUNDUP((DAY(EOMONTH(BE$15,0)))/4,0))),
0)</f>
        <v/>
      </c>
      <c r="DY391" s="125">
        <f t="array" ref="DY391">
IFERROR(_xlfn.IFS(
$DH391="день_1",
$DR391*$BL391/($AX391-$AW391+1)*BF391*(DAY(EOMONTH(BF$15,0))),
$DH391="день_2",
$DR391/30*MAX(MIN($AX391,EOMONTH(BF$15,0))-MAX($AW391,BF$15)+1,),
$DH391="раб.день",
$DR391/30*(IFERROR(
_xlfn.LET(_xlpm.VD,
CHOOSE(
{1;2;3;4;5;6;7;8;9;10;11;12;13;14;15;16;17;18},
45658,45659,45660,45661,45662,45663,45664,45665,45711,45724,45778,45779,45785,45786,45820,45821,45965,46022),
_xlfn.LET(_xlpm.DD,
MAX(MIN($AX391,EOMONTH(BF$15,0))-MAX($AW391,BF$15),),
_xlfn.IFS(
AND(MONTH($AW391)=MONTH(BF$15),MONTH($AX391)&lt;&gt;MONTH(BF$15)),
NETWORKDAYS.INTL($AW391,$AW391+_xlpm.DD,1,_xlpm.VD),
AND(MONTH($AW391)&lt;&gt;MONTH(BF$15),MONTH($AX391)=MONTH(BF$15)),
NETWORKDAYS.INTL(($AX391)-_xlpm.DD,$AX391,1,_xlpm.VD),
AND(MONTH($AW391)&lt;MONTH(BF$15),MONTH($AX391)&gt;MONTH(BF$15)),
NETWORKDAYS.INTL((EOMONTH(BF$15-1,1))-_xlpm.DD,EOMONTH(BF$15-1,1),1,_xlpm.VD),
AND(MONTH($AW391)=MONTH(BF$15),MONTH($AX391)=MONTH(BF$15)),
NETWORKDAYS.INTL($AW391,$AX391,1,_xlpm.VD)))),0)),
$DH391="месяц",
$DR391*BF391,
$DH391="неделя",
$DR391*BF391/7*(ROUNDUP((DAY(EOMONTH(BF$15,0)))/4,0))),
0)</f>
        <v/>
      </c>
      <c r="DZ391" s="125">
        <f t="array" ref="DZ391">
IFERROR(_xlfn.IFS(
$DH391="день_1",
$DR391*$BL391/($AX391-$AW391+1)*BG391*(DAY(EOMONTH(BG$15,0))),
$DH391="день_2",
$DR391/30*MAX(MIN($AX391,EOMONTH(BG$15,0))-MAX($AW391,BG$15)+1,),
$DH391="раб.день",
$DR391/30*(IFERROR(
_xlfn.LET(_xlpm.VD,
CHOOSE(
{1;2;3;4;5;6;7;8;9;10;11;12;13;14;15;16;17;18},
45658,45659,45660,45661,45662,45663,45664,45665,45711,45724,45778,45779,45785,45786,45820,45821,45965,46022),
_xlfn.LET(_xlpm.DD,
MAX(MIN($AX391,EOMONTH(BG$15,0))-MAX($AW391,BG$15),),
_xlfn.IFS(
AND(MONTH($AW391)=MONTH(BG$15),MONTH($AX391)&lt;&gt;MONTH(BG$15)),
NETWORKDAYS.INTL($AW391,$AW391+_xlpm.DD,1,_xlpm.VD),
AND(MONTH($AW391)&lt;&gt;MONTH(BG$15),MONTH($AX391)=MONTH(BG$15)),
NETWORKDAYS.INTL(($AX391)-_xlpm.DD,$AX391,1,_xlpm.VD),
AND(MONTH($AW391)&lt;MONTH(BG$15),MONTH($AX391)&gt;MONTH(BG$15)),
NETWORKDAYS.INTL((EOMONTH(BG$15-1,1))-_xlpm.DD,EOMONTH(BG$15-1,1),1,_xlpm.VD),
AND(MONTH($AW391)=MONTH(BG$15),MONTH($AX391)=MONTH(BG$15)),
NETWORKDAYS.INTL($AW391,$AX391,1,_xlpm.VD)))),0)),
$DH391="месяц",
$DR391*BG391,
$DH391="неделя",
$DR391*BG391/7*(ROUNDUP((DAY(EOMONTH(BG$15,0)))/4,0))),
0)</f>
        <v/>
      </c>
      <c r="EA391" s="125">
        <f t="array" ref="EA391">
IFERROR(_xlfn.IFS(
$DH391="день_1",
$DR391*$BL391/($AX391-$AW391+1)*BH391*(DAY(EOMONTH(BH$15,0))),
$DH391="день_2",
$DR391/30*MAX(MIN($AX391,EOMONTH(BH$15,0))-MAX($AW391,BH$15)+1,),
$DH391="раб.день",
$DR391/30*(IFERROR(
_xlfn.LET(_xlpm.VD,
CHOOSE(
{1;2;3;4;5;6;7;8;9;10;11;12;13;14;15;16;17;18},
45658,45659,45660,45661,45662,45663,45664,45665,45711,45724,45778,45779,45785,45786,45820,45821,45965,46022),
_xlfn.LET(_xlpm.DD,
MAX(MIN($AX391,EOMONTH(BH$15,0))-MAX($AW391,BH$15),),
_xlfn.IFS(
AND(MONTH($AW391)=MONTH(BH$15),MONTH($AX391)&lt;&gt;MONTH(BH$15)),
NETWORKDAYS.INTL($AW391,$AW391+_xlpm.DD,1,_xlpm.VD),
AND(MONTH($AW391)&lt;&gt;MONTH(BH$15),MONTH($AX391)=MONTH(BH$15)),
NETWORKDAYS.INTL(($AX391)-_xlpm.DD,$AX391,1,_xlpm.VD),
AND(MONTH($AW391)&lt;MONTH(BH$15),MONTH($AX391)&gt;MONTH(BH$15)),
NETWORKDAYS.INTL((EOMONTH(BH$15-1,1))-_xlpm.DD,EOMONTH(BH$15-1,1),1,_xlpm.VD),
AND(MONTH($AW391)=MONTH(BH$15),MONTH($AX391)=MONTH(BH$15)),
NETWORKDAYS.INTL($AW391,$AX391,1,_xlpm.VD)))),0)),
$DH391="месяц",
$DR391*BH391,
$DH391="неделя",
$DR391*BH391/7*(ROUNDUP((DAY(EOMONTH(BH$15,0)))/4,0))),
0)</f>
        <v/>
      </c>
      <c r="EB391" s="125">
        <f t="array" ref="EB391">
IFERROR(_xlfn.IFS(
$DH391="день_1",
$DR391*$BL391/($AX391-$AW391+1)*BI391*(DAY(EOMONTH(BI$15,0))),
$DH391="день_2",
$DR391/30*MAX(MIN($AX391,EOMONTH(BI$15,0))-MAX($AW391,BI$15)+1,),
$DH391="раб.день",
$DR391/30*(IFERROR(
_xlfn.LET(_xlpm.VD,
CHOOSE(
{1;2;3;4;5;6;7;8;9;10;11;12;13;14;15;16;17;18},
45658,45659,45660,45661,45662,45663,45664,45665,45711,45724,45778,45779,45785,45786,45820,45821,45965,46022),
_xlfn.LET(_xlpm.DD,
MAX(MIN($AX391,EOMONTH(BI$15,0))-MAX($AW391,BI$15),),
_xlfn.IFS(
AND(MONTH($AW391)=MONTH(BI$15),MONTH($AX391)&lt;&gt;MONTH(BI$15)),
NETWORKDAYS.INTL($AW391,$AW391+_xlpm.DD,1,_xlpm.VD),
AND(MONTH($AW391)&lt;&gt;MONTH(BI$15),MONTH($AX391)=MONTH(BI$15)),
NETWORKDAYS.INTL(($AX391)-_xlpm.DD,$AX391,1,_xlpm.VD),
AND(MONTH($AW391)&lt;MONTH(BI$15),MONTH($AX391)&gt;MONTH(BI$15)),
NETWORKDAYS.INTL((EOMONTH(BI$15-1,1))-_xlpm.DD,EOMONTH(BI$15-1,1),1,_xlpm.VD),
AND(MONTH($AW391)=MONTH(BI$15),MONTH($AX391)=MONTH(BI$15)),
NETWORKDAYS.INTL($AW391,$AX391,1,_xlpm.VD)))),0)),
$DH391="месяц",
$DR391*BI391,
$DH391="неделя",
$DR391*BI391/7*(ROUNDUP((DAY(EOMONTH(BI$15,0)))/4,0))),
0)</f>
        <v/>
      </c>
      <c r="EC391" s="125">
        <f t="array" ref="EC391">
IFERROR(_xlfn.IFS(
$DH391="день_1",
$DR391*$BL391/($AX391-$AW391+1)*BJ391*(DAY(EOMONTH(BJ$15,0))),
$DH391="день_2",
$DR391/30*MAX(MIN($AX391,EOMONTH(BJ$15,0))-MAX($AW391,BJ$15)+1,),
$DH391="раб.день",
$DR391/30*(IFERROR(
_xlfn.LET(_xlpm.VD,
CHOOSE(
{1;2;3;4;5;6;7;8;9;10;11;12;13;14;15;16;17;18},
45658,45659,45660,45661,45662,45663,45664,45665,45711,45724,45778,45779,45785,45786,45820,45821,45965,46022),
_xlfn.LET(_xlpm.DD,
MAX(MIN($AX391,EOMONTH(BJ$15,0))-MAX($AW391,BJ$15),),
_xlfn.IFS(
AND(MONTH($AW391)=MONTH(BJ$15),MONTH($AX391)&lt;&gt;MONTH(BJ$15)),
NETWORKDAYS.INTL($AW391,$AW391+_xlpm.DD,1,_xlpm.VD),
AND(MONTH($AW391)&lt;&gt;MONTH(BJ$15),MONTH($AX391)=MONTH(BJ$15)),
NETWORKDAYS.INTL(($AX391)-_xlpm.DD,$AX391,1,_xlpm.VD),
AND(MONTH($AW391)&lt;MONTH(BJ$15),MONTH($AX391)&gt;MONTH(BJ$15)),
NETWORKDAYS.INTL((EOMONTH(BJ$15-1,1))-_xlpm.DD,EOMONTH(BJ$15-1,1),1,_xlpm.VD),
AND(MONTH($AW391)=MONTH(BJ$15),MONTH($AX391)=MONTH(BJ$15)),
NETWORKDAYS.INTL($AW391,$AX391,1,_xlpm.VD)))),0)),
$DH391="месяц",
$DR391*BJ391,
$DH391="неделя",
$DR391*BJ391/7*(ROUNDUP((DAY(EOMONTH(BJ$15,0)))/4,0))),
0)</f>
        <v/>
      </c>
      <c r="ED391" s="125">
        <f t="array" ref="ED391">
IFERROR(_xlfn.IFS(
$DH391="день_1",
$DR391*$BL391/($AX391-$AW391+1)*BK391*(DAY(EOMONTH(BK$15,0))),
$DH391="день_2",
$DR391/30*MAX(MIN($AX391,EOMONTH(BK$15,0))-MAX($AW391,BK$15)+1,),
$DH391="раб.день",
$DR391/30*(IFERROR(
_xlfn.LET(_xlpm.VD,
CHOOSE(
{1;2;3;4;5;6;7;8;9;10;11;12;13;14;15;16;17;18},
45658,45659,45660,45661,45662,45663,45664,45665,45711,45724,45778,45779,45785,45786,45820,45821,45965,46022),
_xlfn.LET(_xlpm.DD,
MAX(MIN($AX391,EOMONTH(BK$15,0))-MAX($AW391,BK$15),),
_xlfn.IFS(
AND(MONTH($AW391)=MONTH(BK$15),MONTH($AX391)&lt;&gt;MONTH(BK$15)),
NETWORKDAYS.INTL($AW391,$AW391+_xlpm.DD,1,_xlpm.VD),
AND(MONTH($AW391)&lt;&gt;MONTH(BK$15),MONTH($AX391)=MONTH(BK$15)),
NETWORKDAYS.INTL(($AX391)-_xlpm.DD,$AX391,1,_xlpm.VD),
AND(MONTH($AW391)&lt;MONTH(BK$15),MONTH($AX391)&gt;MONTH(BK$15)),
NETWORKDAYS.INTL((EOMONTH(BK$15-1,1))-_xlpm.DD,EOMONTH(BK$15-1,1),1,_xlpm.VD),
AND(MONTH($AW391)=MONTH(BK$15),MONTH($AX391)=MONTH(BK$15)),
NETWORKDAYS.INTL($AW391,$AX391,1,_xlpm.VD)))),0)),
$DH391="месяц",
$DR391*BK391,
$DH391="неделя",
$DR391*BK391/7*(ROUNDUP((DAY(EOMONTH(BK$15,0)))/4,0))),
0)</f>
        <v/>
      </c>
      <c r="EE391" s="125">
        <f>SUM($DS391,$DT391,$DU391,$DV391,$DW391,$DX391,$DY391,$DZ391,$EA391,$EB391,$EC391,$ED391)</f>
        <v/>
      </c>
      <c r="EF391" s="125">
        <f>IFERROR(ROUND($EE391*(1+$EP391),2),0)</f>
        <v/>
      </c>
      <c r="EG391" s="128" t="n">
        <v>1</v>
      </c>
      <c r="EH391" s="126" t="n">
        <v>0</v>
      </c>
      <c r="EI391" s="126">
        <f>ROUND(SUM($EH391:$EH391)*SUM($AB391:$AB391)*$EG391,2)</f>
        <v/>
      </c>
      <c r="EJ391" s="126">
        <f>ROUND($EI391*(1+$EP391),2)</f>
        <v/>
      </c>
      <c r="EK391" s="126" t="n">
        <v>0</v>
      </c>
      <c r="EL391" s="126">
        <f>ROUND(SUM($EK391:$EK391)*SUM($AB391:$AB391)*$EG391,2)</f>
        <v/>
      </c>
      <c r="EM391" s="126">
        <f>ROUND($EL391*(1+$EP391),2)</f>
        <v/>
      </c>
      <c r="EN391" s="126">
        <f>SUM($EE391,$EI391,$EL391)</f>
        <v/>
      </c>
      <c r="EO391" s="126">
        <f>SUM($EF391,$EJ391,$EM391)</f>
        <v/>
      </c>
      <c r="EP391" s="59" t="inlineStr">
        <is>
          <t>20%</t>
        </is>
      </c>
      <c r="EQ391" s="59" t="n"/>
      <c r="ER391" s="60">
        <f t="array" ref="ER391">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MATCH(ES391,
{"AMS";"RussOutdoor";"HD Outdoor";"Ingroup";"IQ";"Ledproduction";"LisChannel";"Logic";"Media-PPL";"NovikovTV | НовиковТВ";"SMA";"SOK";"КрокусТВ | CrocusTV | IndoorTV";"Сити";"ТЯК Москва"},
0)),"")</f>
        <v/>
      </c>
      <c r="ES391" s="60" t="n"/>
      <c r="ET391" s="60">
        <f t="array" ref="ET391">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MATCH(ES391,
{"AMS";"RussOutdoor";"HD Outdoor";"Ingroup";"IQ";"Ledproduction";"LisChannel";"Logic";"Media-PPL";"NovikovTV | НовиковТВ";"SMA";"SOK";"КрокусТВ | CrocusTV | IndoorTV";"Сити";"ТЯК Москва"},
0)),"")</f>
        <v/>
      </c>
      <c r="EU391" s="60" t="n"/>
      <c r="EV391" s="60" t="n"/>
      <c r="EX391" s="110">
        <f t="array" ref="EX391">
($AR391/30
+N("ТРАФИК ПЛОЩАДКИ"))*
(IFERROR(
_xlfn.LET(
_xlpm.GPR,
HLOOKUP($L391,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(MATCH($T391,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IF($Q391="цифровой",_xlpm.GPR/$AG391,_xlpm.GPR/60)),
0)
+N("DWELL TIME"))*
(IF($AB391=0,0,IF($AB391=1,0.3,IF($AB391=2,0.5,IF($AB391&gt;2,1))))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_xlfn.IFS($AC391="да",1.2,$AC391="нет",1)*
_xlfn.IFS($AD391="да",1.2,$AD391="нет",1)*
IF(R391="статический",1,1.2)*
$X391*
INDEX(
{1.2;1;1.2;1.2;1;1.2;1.2;1.2;1.2;1.2;1.2;1;1.2;1.2;1.2;1.2;1;1;1.2;1.2;1.2;1;1;1;1;1.2;1.2;1.2;1.2;1;1;1;1;1.2;1.2;1.2;1.2;1.2;1.2;1.2;1.2;1;1;1.2;1;1;1;1;1.5;1;1;1.5;1.5;1.2},
MATCH($Q391,_xlpm.MI,0)))&gt;{0.02;0.04;0.06;0.1;0.2;0.4;0.6;0.8;1;2;4;6})),
{0;1;2;3;4;5;6;7;8;9;10;11;12},
0)))
+N("КОЭФФИЦИЕНТ КОНТАКТА"))))*
(_xlfn.IFS($X391&lt;0.1,$X391/1000,$X391&gt;25,5.2,AND($X391&gt;=0.1,$X391&lt;=25),(($X391*2+0.1)/10)*($X391/10)))*
IFERROR((_xlfn.LET(
_xlpm.MA,
{0;0.8;0.85;0.9;0.95;1},
_xlpm.MAA,
{0;1;2;3;4;5},
INDEX(_xlpm.MA,MATCH(SUMPRODUCT(--((IF(ROUND(_xlpm.MAA,1)&gt;5,5,ROUND($AB391,1)))&gt;{0;1;2;3;4;5})),_xlpm.MAA,0)))
+N("КОЭФФИЦИЕНТ КОЛ-ВО КОНСТРУКЦИЙ")),1)*
$AB391,0))*
(IF($Q391="цифровой",$AG391/15*$AI391,1)
+N("ДЛЯ ЦИФРЫ"))</f>
        <v/>
      </c>
      <c r="EY391" s="110">
        <f>IFERROR(EX391*AY391,0)</f>
        <v/>
      </c>
      <c r="EZ391" s="131">
        <f>IFERROR(DP391/EY391*1000,0)</f>
        <v/>
      </c>
      <c r="FA391" s="112">
        <f>IFERROR(FC391/FB391,0)</f>
        <v/>
      </c>
      <c r="FB391" s="112">
        <f>IFERROR((FC391/(EY391/FF391*#REF!))*0.825,0)</f>
        <v/>
      </c>
      <c r="FC391" s="112">
        <f>IFERROR(((EX391*30/AR391)*100)/30,0)</f>
        <v/>
      </c>
      <c r="FD391" s="112">
        <f>IFERROR(EY391/G391*100%,0)</f>
        <v/>
      </c>
      <c r="FE391" s="112">
        <f>IFERROR(FD391/FC391*100%,0)</f>
        <v/>
      </c>
      <c r="FF391" s="110">
        <f>IFERROR(AR391/30*AY391,0)</f>
        <v/>
      </c>
    </row>
    <row r="392" ht="13" customHeight="1">
      <c r="A392" s="59" t="n"/>
      <c r="B392" s="60" t="n"/>
      <c r="C392" s="60" t="n"/>
      <c r="D392" s="60">
        <f t="array" ref="D392">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MATCH($E392,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92" s="60">
        <f t="array" ref="E392">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MATCH($F392,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92" s="60" t="inlineStr"/>
      <c r="G392" s="60" t="n"/>
      <c r="H392" s="60">
        <f t="array" ref="H392">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MATCH($I392,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92" s="60" t="n"/>
      <c r="J392" s="60" t="n"/>
      <c r="K392" s="60" t="n"/>
      <c r="L392" s="60" t="n"/>
      <c r="M392" s="60" t="n"/>
      <c r="N392" s="60" t="n"/>
      <c r="O392" s="60" t="n"/>
      <c r="P392" s="60">
        <f t="array" ref="P392">
_xlfn.IFS(
ISNUMBER(MATCH($Q392,{"шелфбаннер","разделитель","монетница","чековая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ISNUMBER(MATCH($Q392,{"LED/LCD","видеокулер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ISNUMBER(MATCH($Q392,{"автомобиль","машина","выставочное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ISNUMBER(MATCH($Q392,{"билборд","лифтовая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ISNUMBER(MATCH($Q392,{"навигация","подвесной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ISNUMBER(MATCH($Q392,{"движущаяся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ISNUMBER(MATCH($Q392,{"каталог","журнал"},)),
"Пресса",
$Q392="","")</f>
        <v/>
      </c>
      <c r="Q392" s="60" t="n"/>
      <c r="R392" s="60">
        <f t="array" ref="R392">
IFERROR(
_xlfn.IFS(
OR(ISNUMBER(MATCH($Q392,{"экспозиция","макет","стенд","автостенд","авто стенд","выставочное пространство","выставочные стенды","модульные выставочные стенды","3Д конструкция","3D конструкция"},)),P392="Экспонирование"),
"нестандартный",
ISNUMBER(MATCH($Q392,{"скроллер","призматрон"},)),
"динамический",
$P392="Видео",
"цифровой",
OR($P392="Пресса",$P392="Щит",$P392="POSm",$P392="Подвес",$P392="Брендирование/оклейка"),
"статический"),"")</f>
        <v/>
      </c>
      <c r="S392" s="59" t="n"/>
      <c r="T392" s="60" t="n"/>
      <c r="U392" s="60" t="n"/>
      <c r="V392" s="60">
        <f>
IF(P392="Видео",
"цифровой постер/ролик",
IF(ISNUMBER(MATCH(Q392,{"короб световой","короб световой | лайтбокс","короб световой | кристалайт","лайтбокс","лайт бокс","кристалайт","LB","lightbox"},)),
"бэклит",
IF(P392="Брендирование/оклейка",
"перфарированная пленка/самоклейка",
IF(P392="Экспонирование",
"под запрос",
IF(P392="Подвес",
"баннер/ткань",
"")))))</f>
        <v/>
      </c>
      <c r="W392" s="59" t="n"/>
      <c r="X392" s="59" t="n"/>
      <c r="Y392" s="59" t="n"/>
      <c r="Z392" s="61" t="n"/>
      <c r="AA392" s="61" t="n"/>
      <c r="AB392" s="61">
        <f>IF(BL392&gt;0,Z392,0)</f>
        <v/>
      </c>
      <c r="AC392" s="59" t="n"/>
      <c r="AD392" s="59" t="n"/>
      <c r="AE392" s="59" t="n"/>
      <c r="AF392" s="59" t="n"/>
      <c r="AG392" s="59" t="n"/>
      <c r="AH392" s="59" t="n"/>
      <c r="AI392" s="59" t="n"/>
      <c r="AJ392" s="59" t="n"/>
      <c r="AK392" s="59" t="n"/>
      <c r="AL392" s="62">
        <f>IFERROR(IF(OR(R392="статический",R392="динамический",R392="нестандартный",R392="",R392=""),"-",IF(AND(AH392="-",AI392="-"),"-",AK392*3600/AH392*AI392)),"-")</f>
        <v/>
      </c>
      <c r="AM392" s="62">
        <f>IFERROR(IF(OR(R392="статический",R392="динамический",R392="",R392="", R392="BTL",R392="нестандартный"),"-",AG392*AI392*AL392/60),"-")</f>
        <v/>
      </c>
      <c r="AN392" s="63">
        <f>IFERROR(IF(AH392="","-",AG392*AI392/AH392),"-")</f>
        <v/>
      </c>
      <c r="AO392" s="59">
        <f>IFERROR(IF(OR($R392="статический",$R392="динамический",$R392="",$R392="",$R392="BTL",$R392="нестандартный"),"-",$AL392*$AY392),"-")</f>
        <v/>
      </c>
      <c r="AP392" s="62">
        <f>IFERROR(IF(OR($R392="статический",$R392="динамический",$R392="",$R392="",$R392="BTL",$R392="нестандартный"),"-",$AM392*AY392),"-")</f>
        <v/>
      </c>
      <c r="AQ392" s="64" t="n"/>
      <c r="AR392" s="61" t="n"/>
      <c r="AS392" s="61" t="n"/>
      <c r="AT392" s="61" t="n"/>
      <c r="AU392" s="65" t="n"/>
      <c r="AV392" s="124">
        <f>IFERROR(DR392/AT392*1000,"n/a")</f>
        <v/>
      </c>
      <c r="AW392" s="67" t="n"/>
      <c r="AX392" s="67" t="n"/>
      <c r="AY392" s="43">
        <f>IFERROR(IF(OR($AW392="",$AX392=""),"",_xlfn.DAYS($AX392+1,$AW392)),"")</f>
        <v/>
      </c>
      <c r="AZ392" s="68">
        <f t="array" ref="AZ392">
_xlfn.LET(_xlpm.COEFF,
IF($AW392+$AX392=0,0,IF(MAX(MIN($AX392,EOMONTH(AZ$15,0))-MAX($AW392,AZ$15)+1,)&gt;0,1,0)),
_xlfn.IFS(
$ES392="LisChannel",
_xlpm.COEFF*
INDEX({1;1;1.2;1.2;1;1;1;1;1.2;1.2;1.2;1.2},
MATCH(MONTH(AZ$15),
{1,2,3,4,5,6,7,8,9,10,11,12})),
CONCATENATE($ES392," ",$L392)="RussOutdoor метро",
_xlpm.COEFF*
INDEX({0.8;0.9;1.1;1.1;1;1;1;1;1.1;1.1;1.1;1.1},
MATCH(MONTH(AZ$15),
{1,2,3,4,5,6,7,8,9,10,11,12})),
$ES392&lt;&gt;"LisChannel",
_xlpm.COEFF,
$ES392&lt;&gt;"RussOutdoor",
_xlpm.COEFF))</f>
        <v/>
      </c>
      <c r="BA392" s="68">
        <f t="array" ref="BA392">
_xlfn.LET(_xlpm.COEFF,
IF($AW392+$AX392=0,0,IF(MAX(MIN($AX392,EOMONTH(BA$15,0))-MAX($AW392,BA$15)+1,)&gt;0,1,0)),
_xlfn.IFS(
$ES392="LisChannel",
_xlpm.COEFF*
INDEX({1;1;1.2;1.2;1;1;1;1;1.2;1.2;1.2;1.2},
MATCH(MONTH(BA$15),
{1,2,3,4,5,6,7,8,9,10,11,12})),
CONCATENATE($ES392," ",$L392)="RussOutdoor метро",
_xlpm.COEFF*
INDEX({0.8;0.9;1.1;1.1;1;1;1;1;1.1;1.1;1.1;1.1},
MATCH(MONTH(BA$15),
{1,2,3,4,5,6,7,8,9,10,11,12})),
$ES392&lt;&gt;"LisChannel",
_xlpm.COEFF,
$ES392&lt;&gt;"RussOutdoor",
_xlpm.COEFF))</f>
        <v/>
      </c>
      <c r="BB392" s="68">
        <f t="array" ref="BB392">
_xlfn.LET(_xlpm.COEFF,
IF($AW392+$AX392=0,0,IF(MAX(MIN($AX392,EOMONTH(BB$15,0))-MAX($AW392,BB$15)+1,)&gt;0,1,0)),
_xlfn.IFS(
$ES392="LisChannel",
_xlpm.COEFF*
INDEX({1;1;1.2;1.2;1;1;1;1;1.2;1.2;1.2;1.2},
MATCH(MONTH(BB$15),
{1,2,3,4,5,6,7,8,9,10,11,12})),
CONCATENATE($ES392," ",$L392)="RussOutdoor метро",
_xlpm.COEFF*
INDEX({0.8;0.9;1.1;1.1;1;1;1;1;1.1;1.1;1.1;1.1},
MATCH(MONTH(BB$15),
{1,2,3,4,5,6,7,8,9,10,11,12})),
$ES392&lt;&gt;"LisChannel",
_xlpm.COEFF,
$ES392&lt;&gt;"RussOutdoor",
_xlpm.COEFF))</f>
        <v/>
      </c>
      <c r="BC392" s="68">
        <f t="array" ref="BC392">
_xlfn.LET(_xlpm.COEFF,
IF($AW392+$AX392=0,0,IF(MAX(MIN($AX392,EOMONTH(BC$15,0))-MAX($AW392,BC$15)+1,)&gt;0,1,0)),
_xlfn.IFS(
$ES392="LisChannel",
_xlpm.COEFF*
INDEX({1;1;1.2;1.2;1;1;1;1;1.2;1.2;1.2;1.2},
MATCH(MONTH(BC$15),
{1,2,3,4,5,6,7,8,9,10,11,12})),
CONCATENATE($ES392," ",$L392)="RussOutdoor метро",
_xlpm.COEFF*
INDEX({0.8;0.9;1.1;1.1;1;1;1;1;1.1;1.1;1.1;1.1},
MATCH(MONTH(BC$15),
{1,2,3,4,5,6,7,8,9,10,11,12})),
$ES392&lt;&gt;"LisChannel",
_xlpm.COEFF,
$ES392&lt;&gt;"RussOutdoor",
_xlpm.COEFF))</f>
        <v/>
      </c>
      <c r="BD392" s="68">
        <f t="array" ref="BD392">
_xlfn.LET(_xlpm.COEFF,
IF($AW392+$AX392=0,0,IF(MAX(MIN($AX392,EOMONTH(BD$15,0))-MAX($AW392,BD$15)+1,)&gt;0,1,0)),
_xlfn.IFS(
$ES392="LisChannel",
_xlpm.COEFF*
INDEX({1;1;1.2;1.2;1;1;1;1;1.2;1.2;1.2;1.2},
MATCH(MONTH(BD$15),
{1,2,3,4,5,6,7,8,9,10,11,12})),
CONCATENATE($ES392," ",$L392)="RussOutdoor метро",
_xlpm.COEFF*
INDEX({0.8;0.9;1.1;1.1;1;1;1;1;1.1;1.1;1.1;1.1},
MATCH(MONTH(BD$15),
{1,2,3,4,5,6,7,8,9,10,11,12})),
$ES392&lt;&gt;"LisChannel",
_xlpm.COEFF,
$ES392&lt;&gt;"RussOutdoor",
_xlpm.COEFF))</f>
        <v/>
      </c>
      <c r="BE392" s="68">
        <f t="array" ref="BE392">
_xlfn.LET(_xlpm.COEFF,
IF($AW392+$AX392=0,0,IF(MAX(MIN($AX392,EOMONTH(BE$15,0))-MAX($AW392,BE$15)+1,)&gt;0,1,0)),
_xlfn.IFS(
$ES392="LisChannel",
_xlpm.COEFF*
INDEX({1;1;1.2;1.2;1;1;1;1;1.2;1.2;1.2;1.2},
MATCH(MONTH(BE$15),
{1,2,3,4,5,6,7,8,9,10,11,12})),
CONCATENATE($ES392," ",$L392)="RussOutdoor метро",
_xlpm.COEFF*
INDEX({0.8;0.9;1.1;1.1;1;1;1;1;1.1;1.1;1.1;1.1},
MATCH(MONTH(BE$15),
{1,2,3,4,5,6,7,8,9,10,11,12})),
$ES392&lt;&gt;"LisChannel",
_xlpm.COEFF,
$ES392&lt;&gt;"RussOutdoor",
_xlpm.COEFF))</f>
        <v/>
      </c>
      <c r="BF392" s="68">
        <f t="array" ref="BF392">
_xlfn.LET(_xlpm.COEFF,
IF($AW392+$AX392=0,0,IF(MAX(MIN($AX392,EOMONTH(BF$15,0))-MAX($AW392,BF$15)+1,)&gt;0,1,0)),
_xlfn.IFS(
$ES392="LisChannel",
_xlpm.COEFF*
INDEX({1;1;1.2;1.2;1;1;1;1;1.2;1.2;1.2;1.2},
MATCH(MONTH(BF$15),
{1,2,3,4,5,6,7,8,9,10,11,12})),
CONCATENATE($ES392," ",$L392)="RussOutdoor метро",
_xlpm.COEFF*
INDEX({0.8;0.9;1.1;1.1;1;1;1;1;1.1;1.1;1.1;1.1},
MATCH(MONTH(BF$15),
{1,2,3,4,5,6,7,8,9,10,11,12})),
$ES392&lt;&gt;"LisChannel",
_xlpm.COEFF,
$ES392&lt;&gt;"RussOutdoor",
_xlpm.COEFF))</f>
        <v/>
      </c>
      <c r="BG392" s="68">
        <f t="array" ref="BG392">
_xlfn.LET(_xlpm.COEFF,
IF($AW392+$AX392=0,0,IF(MAX(MIN($AX392,EOMONTH(BG$15,0))-MAX($AW392,BG$15)+1,)&gt;0,1,0)),
_xlfn.IFS(
$ES392="LisChannel",
_xlpm.COEFF*
INDEX({1;1;1.2;1.2;1;1;1;1;1.2;1.2;1.2;1.2},
MATCH(MONTH(BG$15),
{1,2,3,4,5,6,7,8,9,10,11,12})),
CONCATENATE($ES392," ",$L392)="RussOutdoor метро",
_xlpm.COEFF*
INDEX({0.8;0.9;1.1;1.1;1;1;1;1;1.1;1.1;1.1;1.1},
MATCH(MONTH(BG$15),
{1,2,3,4,5,6,7,8,9,10,11,12})),
$ES392&lt;&gt;"LisChannel",
_xlpm.COEFF,
$ES392&lt;&gt;"RussOutdoor",
_xlpm.COEFF))</f>
        <v/>
      </c>
      <c r="BH392" s="68">
        <f t="array" ref="BH392">
_xlfn.LET(_xlpm.COEFF,
IF($AW392+$AX392=0,0,IF(MAX(MIN($AX392,EOMONTH(BH$15,0))-MAX($AW392,BH$15)+1,)&gt;0,1,0)),
_xlfn.IFS(
$ES392="LisChannel",
_xlpm.COEFF*
INDEX({1;1;1.2;1.2;1;1;1;1;1.2;1.2;1.2;1.2},
MATCH(MONTH(BH$15),
{1,2,3,4,5,6,7,8,9,10,11,12})),
CONCATENATE($ES392," ",$L392)="RussOutdoor метро",
_xlpm.COEFF*
INDEX({0.8;0.9;1.1;1.1;1;1;1;1;1.1;1.1;1.1;1.1},
MATCH(MONTH(BH$15),
{1,2,3,4,5,6,7,8,9,10,11,12})),
$ES392&lt;&gt;"LisChannel",
_xlpm.COEFF,
$ES392&lt;&gt;"RussOutdoor",
_xlpm.COEFF))</f>
        <v/>
      </c>
      <c r="BI392" s="68">
        <f t="array" ref="BI392">
_xlfn.LET(_xlpm.COEFF,
IF($AW392+$AX392=0,0,IF(MAX(MIN($AX392,EOMONTH(BI$15,0))-MAX($AW392,BI$15)+1,)&gt;0,1,0)),
_xlfn.IFS(
$ES392="LisChannel",
_xlpm.COEFF*
INDEX({1;1;1.2;1.2;1;1;1;1;1.2;1.2;1.2;1.2},
MATCH(MONTH(BI$15),
{1,2,3,4,5,6,7,8,9,10,11,12})),
CONCATENATE($ES392," ",$L392)="RussOutdoor метро",
_xlpm.COEFF*
INDEX({0.8;0.9;1.1;1.1;1;1;1;1;1.1;1.1;1.1;1.1},
MATCH(MONTH(BI$15),
{1,2,3,4,5,6,7,8,9,10,11,12})),
$ES392&lt;&gt;"LisChannel",
_xlpm.COEFF,
$ES392&lt;&gt;"RussOutdoor",
_xlpm.COEFF))</f>
        <v/>
      </c>
      <c r="BJ392" s="68">
        <f t="array" ref="BJ392">
_xlfn.LET(_xlpm.COEFF,
IF($AW392+$AX392=0,0,IF(MAX(MIN($AX392,EOMONTH(BJ$15,0))-MAX($AW392,BJ$15)+1,)&gt;0,1,0)),
_xlfn.IFS(
$ES392="LisChannel",
_xlpm.COEFF*
INDEX({1;1;1.2;1.2;1;1;1;1;1.2;1.2;1.2;1.2},
MATCH(MONTH(BJ$15),
{1,2,3,4,5,6,7,8,9,10,11,12})),
CONCATENATE($ES392," ",$L392)="RussOutdoor метро",
_xlpm.COEFF*
INDEX({0.8;0.9;1.1;1.1;1;1;1;1;1.1;1.1;1.1;1.1},
MATCH(MONTH(BJ$15),
{1,2,3,4,5,6,7,8,9,10,11,12})),
$ES392&lt;&gt;"LisChannel",
_xlpm.COEFF,
$ES392&lt;&gt;"RussOutdoor",
_xlpm.COEFF))</f>
        <v/>
      </c>
      <c r="BK392" s="68">
        <f t="array" ref="BK392">
_xlfn.LET(_xlpm.COEFF,
IF($AW392+$AX392=0,0,IF(MAX(MIN($AX392,EOMONTH(BK$15,0))-MAX($AW392,BK$15)+1,)&gt;0,1,0)),
_xlfn.IFS(
$ES392="LisChannel",
_xlpm.COEFF*
INDEX({1;1;1.2;1.2;1;1;1;1;1.2;1.2;1.2;1.2},
MATCH(MONTH(BK$15),
{1,2,3,4,5,6,7,8,9,10,11,12})),
CONCATENATE($ES392," ",$L392)="RussOutdoor метро",
_xlpm.COEFF*
INDEX({0.8;0.9;1.1;1.1;1;1;1;1;1.1;1.1;1.1;1.1},
MATCH(MONTH(BK$15),
{1,2,3,4,5,6,7,8,9,10,11,12})),
$ES392&lt;&gt;"LisChannel",
_xlpm.COEFF,
$ES392&lt;&gt;"RussOutdoor",
_xlpm.COEFF))</f>
        <v/>
      </c>
      <c r="BL392" s="62">
        <f>COUNTIFS($AZ392:$BK392,"&gt;0")</f>
        <v/>
      </c>
      <c r="BM392" s="65" t="n"/>
      <c r="BN392" s="125">
        <f>$DJ392</f>
        <v/>
      </c>
      <c r="BO392" s="63">
        <f>$DQ392</f>
        <v/>
      </c>
      <c r="BP392" s="125">
        <f>
IFERROR(
IF($BL392=0,0,
$BN392*(1-$BO392)),
0)</f>
        <v/>
      </c>
      <c r="BQ392" s="125">
        <f t="array" ref="BQ392">
IFERROR(
_xlfn.IFS(
$DH392="день_1",
$BP392*$BL392/($AX392-$AW392+1)*AZ392*(DAY(EOMONTH(AZ$15,0))),
$DH392="день_2",
$BP392/30*MAX(MIN($AX392,EOMONTH(AZ$15,0))-MAX($AW392,AZ$15)+1,),
$DH392="раб.день",
$BP392/30*(IFERROR(
_xlfn.LET(_xlpm.VD,
CHOOSE(
{1;2;3;4;5;6;7;8;9;10;11;12;13;14;15;16;17;18},
45658,45659,45660,45661,45662,45663,45664,45665,45711,45724,45778,45779,45785,45786,45820,45821,45965,46022),
_xlfn.LET(_xlpm.DD,
MAX(MIN($AX392,EOMONTH(AZ$15,0))-MAX($AW392,AZ$15),),
_xlfn.IFS(
AND(MONTH($AW392)=MONTH(AZ$15),MONTH($AX392)&lt;&gt;MONTH(AZ$15)),
NETWORKDAYS.INTL($AW392,$AW392+_xlpm.DD,1,_xlpm.VD),
AND(MONTH($AW392)&lt;&gt;MONTH(AZ$15),MONTH($AX392)=MONTH(AZ$15)),
NETWORKDAYS.INTL(($AX392)-_xlpm.DD,$AX392,1,_xlpm.VD),
AND(MONTH($AW392)&lt;MONTH(AZ$15),MONTH($AX392)&gt;MONTH(AZ$15)),
NETWORKDAYS.INTL((EOMONTH(AZ$15-1,1))-_xlpm.DD,EOMONTH(AZ$15-1,1),1,_xlpm.VD),
AND(MONTH($AW392)=MONTH(AZ$15),MONTH($AX392)=MONTH(AZ$15)),
NETWORKDAYS.INTL($AW392,$AX392,1,_xlpm.VD)))),0)),
$DH392="месяц",
$BP392*AZ392,
$DH392="неделя",
$BP392*AZ392/7*(ROUNDUP((DAY(EOMONTH(AZ$15,0)))/4,0))),
0)</f>
        <v/>
      </c>
      <c r="BR392" s="125">
        <f t="array" ref="BR392">
IFERROR(
_xlfn.IFS(
$DH392="день_1",
$BP392*$BL392/($AX392-$AW392+1)*BA392*(DAY(EOMONTH(BA$15,0))),
$DH392="день_2",
$BP392/30*MAX(MIN($AX392,EOMONTH(BA$15,0))-MAX($AW392,BA$15)+1,),
$DH392="раб.день",
$BP392/30*(IFERROR(
_xlfn.LET(_xlpm.VD,
CHOOSE(
{1;2;3;4;5;6;7;8;9;10;11;12;13;14;15;16;17;18},
45658,45659,45660,45661,45662,45663,45664,45665,45711,45724,45778,45779,45785,45786,45820,45821,45965,46022),
_xlfn.LET(_xlpm.DD,
MAX(MIN($AX392,EOMONTH(BA$15,0))-MAX($AW392,BA$15),),
_xlfn.IFS(
AND(MONTH($AW392)=MONTH(BA$15),MONTH($AX392)&lt;&gt;MONTH(BA$15)),
NETWORKDAYS.INTL($AW392,$AW392+_xlpm.DD,1,_xlpm.VD),
AND(MONTH($AW392)&lt;&gt;MONTH(BA$15),MONTH($AX392)=MONTH(BA$15)),
NETWORKDAYS.INTL(($AX392)-_xlpm.DD,$AX392,1,_xlpm.VD),
AND(MONTH($AW392)&lt;MONTH(BA$15),MONTH($AX392)&gt;MONTH(BA$15)),
NETWORKDAYS.INTL((EOMONTH(BA$15-1,1))-_xlpm.DD,EOMONTH(BA$15-1,1),1,_xlpm.VD),
AND(MONTH($AW392)=MONTH(BA$15),MONTH($AX392)=MONTH(BA$15)),
NETWORKDAYS.INTL($AW392,$AX392,1,_xlpm.VD)))),0)),
$DH392="месяц",
$BP392*BA392,
$DH392="неделя",
$BP392*BA392/7*(ROUNDUP((DAY(EOMONTH(BA$15,0)))/4,0))),
0)</f>
        <v/>
      </c>
      <c r="BS392" s="125">
        <f t="array" ref="BS392">
IFERROR(
_xlfn.IFS(
$DH392="день_1",
$BP392*$BL392/($AX392-$AW392+1)*BB392*(DAY(EOMONTH(BB$15,0))),
$DH392="день_2",
$BP392/30*MAX(MIN($AX392,EOMONTH(BB$15,0))-MAX($AW392,BB$15)+1,),
$DH392="раб.день",
$BP392/30*(IFERROR(
_xlfn.LET(_xlpm.VD,
CHOOSE(
{1;2;3;4;5;6;7;8;9;10;11;12;13;14;15;16;17;18},
45658,45659,45660,45661,45662,45663,45664,45665,45711,45724,45778,45779,45785,45786,45820,45821,45965,46022),
_xlfn.LET(_xlpm.DD,
MAX(MIN($AX392,EOMONTH(BB$15,0))-MAX($AW392,BB$15),),
_xlfn.IFS(
AND(MONTH($AW392)=MONTH(BB$15),MONTH($AX392)&lt;&gt;MONTH(BB$15)),
NETWORKDAYS.INTL($AW392,$AW392+_xlpm.DD,1,_xlpm.VD),
AND(MONTH($AW392)&lt;&gt;MONTH(BB$15),MONTH($AX392)=MONTH(BB$15)),
NETWORKDAYS.INTL(($AX392)-_xlpm.DD,$AX392,1,_xlpm.VD),
AND(MONTH($AW392)&lt;MONTH(BB$15),MONTH($AX392)&gt;MONTH(BB$15)),
NETWORKDAYS.INTL((EOMONTH(BB$15-1,1))-_xlpm.DD,EOMONTH(BB$15-1,1),1,_xlpm.VD),
AND(MONTH($AW392)=MONTH(BB$15),MONTH($AX392)=MONTH(BB$15)),
NETWORKDAYS.INTL($AW392,$AX392,1,_xlpm.VD)))),0)),
$DH392="месяц",
$BP392*BB392,
$DH392="неделя",
$BP392*BB392/7*(ROUNDUP((DAY(EOMONTH(BB$15,0)))/4,0))),
0)</f>
        <v/>
      </c>
      <c r="BT392" s="125">
        <f t="array" ref="BT392">
IFERROR(
_xlfn.IFS(
$DH392="день_1",
$BP392*$BL392/($AX392-$AW392+1)*BC392*(DAY(EOMONTH(BC$15,0))),
$DH392="день_2",
$BP392/30*MAX(MIN($AX392,EOMONTH(BC$15,0))-MAX($AW392,BC$15)+1,),
$DH392="раб.день",
$BP392/30*(IFERROR(
_xlfn.LET(_xlpm.VD,
CHOOSE(
{1;2;3;4;5;6;7;8;9;10;11;12;13;14;15;16;17;18},
45658,45659,45660,45661,45662,45663,45664,45665,45711,45724,45778,45779,45785,45786,45820,45821,45965,46022),
_xlfn.LET(_xlpm.DD,
MAX(MIN($AX392,EOMONTH(BC$15,0))-MAX($AW392,BC$15),),
_xlfn.IFS(
AND(MONTH($AW392)=MONTH(BC$15),MONTH($AX392)&lt;&gt;MONTH(BC$15)),
NETWORKDAYS.INTL($AW392,$AW392+_xlpm.DD,1,_xlpm.VD),
AND(MONTH($AW392)&lt;&gt;MONTH(BC$15),MONTH($AX392)=MONTH(BC$15)),
NETWORKDAYS.INTL(($AX392)-_xlpm.DD,$AX392,1,_xlpm.VD),
AND(MONTH($AW392)&lt;MONTH(BC$15),MONTH($AX392)&gt;MONTH(BC$15)),
NETWORKDAYS.INTL((EOMONTH(BC$15-1,1))-_xlpm.DD,EOMONTH(BC$15-1,1),1,_xlpm.VD),
AND(MONTH($AW392)=MONTH(BC$15),MONTH($AX392)=MONTH(BC$15)),
NETWORKDAYS.INTL($AW392,$AX392,1,_xlpm.VD)))),0)),
$DH392="месяц",
$BP392*BC392,
$DH392="неделя",
$BP392*BC392/7*(ROUNDUP((DAY(EOMONTH(BC$15,0)))/4,0))),
0)</f>
        <v/>
      </c>
      <c r="BU392" s="125">
        <f t="array" ref="BU392">
IFERROR(
_xlfn.IFS(
$DH392="день_1",
$BP392*$BL392/($AX392-$AW392+1)*BD392*(DAY(EOMONTH(BD$15,0))),
$DH392="день_2",
$BP392/30*MAX(MIN($AX392,EOMONTH(BD$15,0))-MAX($AW392,BD$15)+1,),
$DH392="раб.день",
$BP392/30*(IFERROR(
_xlfn.LET(_xlpm.VD,
CHOOSE(
{1;2;3;4;5;6;7;8;9;10;11;12;13;14;15;16;17;18},
45658,45659,45660,45661,45662,45663,45664,45665,45711,45724,45778,45779,45785,45786,45820,45821,45965,46022),
_xlfn.LET(_xlpm.DD,
MAX(MIN($AX392,EOMONTH(BD$15,0))-MAX($AW392,BD$15),),
_xlfn.IFS(
AND(MONTH($AW392)=MONTH(BD$15),MONTH($AX392)&lt;&gt;MONTH(BD$15)),
NETWORKDAYS.INTL($AW392,$AW392+_xlpm.DD,1,_xlpm.VD),
AND(MONTH($AW392)&lt;&gt;MONTH(BD$15),MONTH($AX392)=MONTH(BD$15)),
NETWORKDAYS.INTL(($AX392)-_xlpm.DD,$AX392,1,_xlpm.VD),
AND(MONTH($AW392)&lt;MONTH(BD$15),MONTH($AX392)&gt;MONTH(BD$15)),
NETWORKDAYS.INTL((EOMONTH(BD$15-1,1))-_xlpm.DD,EOMONTH(BD$15-1,1),1,_xlpm.VD),
AND(MONTH($AW392)=MONTH(BD$15),MONTH($AX392)=MONTH(BD$15)),
NETWORKDAYS.INTL($AW392,$AX392,1,_xlpm.VD)))),0)),
$DH392="месяц",
$BP392*BD392,
$DH392="неделя",
$BP392*BD392/7*(ROUNDUP((DAY(EOMONTH(BD$15,0)))/4,0))),
0)</f>
        <v/>
      </c>
      <c r="BV392" s="125">
        <f t="array" ref="BV392">
IFERROR(
_xlfn.IFS(
$DH392="день_1",
$BP392*$BL392/($AX392-$AW392+1)*BE392*(DAY(EOMONTH(BE$15,0))),
$DH392="день_2",
$BP392/30*MAX(MIN($AX392,EOMONTH(BE$15,0))-MAX($AW392,BE$15)+1,),
$DH392="раб.день",
$BP392/30*(IFERROR(
_xlfn.LET(_xlpm.VD,
CHOOSE(
{1;2;3;4;5;6;7;8;9;10;11;12;13;14;15;16;17;18},
45658,45659,45660,45661,45662,45663,45664,45665,45711,45724,45778,45779,45785,45786,45820,45821,45965,46022),
_xlfn.LET(_xlpm.DD,
MAX(MIN($AX392,EOMONTH(BE$15,0))-MAX($AW392,BE$15),),
_xlfn.IFS(
AND(MONTH($AW392)=MONTH(BE$15),MONTH($AX392)&lt;&gt;MONTH(BE$15)),
NETWORKDAYS.INTL($AW392,$AW392+_xlpm.DD,1,_xlpm.VD),
AND(MONTH($AW392)&lt;&gt;MONTH(BE$15),MONTH($AX392)=MONTH(BE$15)),
NETWORKDAYS.INTL(($AX392)-_xlpm.DD,$AX392,1,_xlpm.VD),
AND(MONTH($AW392)&lt;MONTH(BE$15),MONTH($AX392)&gt;MONTH(BE$15)),
NETWORKDAYS.INTL((EOMONTH(BE$15-1,1))-_xlpm.DD,EOMONTH(BE$15-1,1),1,_xlpm.VD),
AND(MONTH($AW392)=MONTH(BE$15),MONTH($AX392)=MONTH(BE$15)),
NETWORKDAYS.INTL($AW392,$AX392,1,_xlpm.VD)))),0)),
$DH392="месяц",
$BP392*BE392,
$DH392="неделя",
$BP392*BE392/7*(ROUNDUP((DAY(EOMONTH(BE$15,0)))/4,0))),
0)</f>
        <v/>
      </c>
      <c r="BW392" s="125">
        <f t="array" ref="BW392">
IFERROR(
_xlfn.IFS(
$DH392="день_1",
$BP392*$BL392/($AX392-$AW392+1)*BF392*(DAY(EOMONTH(BF$15,0))),
$DH392="день_2",
$BP392/30*MAX(MIN($AX392,EOMONTH(BF$15,0))-MAX($AW392,BF$15)+1,),
$DH392="раб.день",
$BP392/30*(IFERROR(
_xlfn.LET(_xlpm.VD,
CHOOSE(
{1;2;3;4;5;6;7;8;9;10;11;12;13;14;15;16;17;18},
45658,45659,45660,45661,45662,45663,45664,45665,45711,45724,45778,45779,45785,45786,45820,45821,45965,46022),
_xlfn.LET(_xlpm.DD,
MAX(MIN($AX392,EOMONTH(BF$15,0))-MAX($AW392,BF$15),),
_xlfn.IFS(
AND(MONTH($AW392)=MONTH(BF$15),MONTH($AX392)&lt;&gt;MONTH(BF$15)),
NETWORKDAYS.INTL($AW392,$AW392+_xlpm.DD,1,_xlpm.VD),
AND(MONTH($AW392)&lt;&gt;MONTH(BF$15),MONTH($AX392)=MONTH(BF$15)),
NETWORKDAYS.INTL(($AX392)-_xlpm.DD,$AX392,1,_xlpm.VD),
AND(MONTH($AW392)&lt;MONTH(BF$15),MONTH($AX392)&gt;MONTH(BF$15)),
NETWORKDAYS.INTL((EOMONTH(BF$15-1,1))-_xlpm.DD,EOMONTH(BF$15-1,1),1,_xlpm.VD),
AND(MONTH($AW392)=MONTH(BF$15),MONTH($AX392)=MONTH(BF$15)),
NETWORKDAYS.INTL($AW392,$AX392,1,_xlpm.VD)))),0)),
$DH392="месяц",
$BP392*BF392,
$DH392="неделя",
$BP392*BF392/7*(ROUNDUP((DAY(EOMONTH(BF$15,0)))/4,0))),
0)</f>
        <v/>
      </c>
      <c r="BX392" s="125">
        <f t="array" ref="BX392">
IFERROR(
_xlfn.IFS(
$DH392="день_1",
$BP392*$BL392/($AX392-$AW392+1)*BG392*(DAY(EOMONTH(BG$15,0))),
$DH392="день_2",
$BP392/30*MAX(MIN($AX392,EOMONTH(BG$15,0))-MAX($AW392,BG$15)+1,),
$DH392="раб.день",
$BP392/30*(IFERROR(
_xlfn.LET(_xlpm.VD,
CHOOSE(
{1;2;3;4;5;6;7;8;9;10;11;12;13;14;15;16;17;18},
45658,45659,45660,45661,45662,45663,45664,45665,45711,45724,45778,45779,45785,45786,45820,45821,45965,46022),
_xlfn.LET(_xlpm.DD,
MAX(MIN($AX392,EOMONTH(BG$15,0))-MAX($AW392,BG$15),),
_xlfn.IFS(
AND(MONTH($AW392)=MONTH(BG$15),MONTH($AX392)&lt;&gt;MONTH(BG$15)),
NETWORKDAYS.INTL($AW392,$AW392+_xlpm.DD,1,_xlpm.VD),
AND(MONTH($AW392)&lt;&gt;MONTH(BG$15),MONTH($AX392)=MONTH(BG$15)),
NETWORKDAYS.INTL(($AX392)-_xlpm.DD,$AX392,1,_xlpm.VD),
AND(MONTH($AW392)&lt;MONTH(BG$15),MONTH($AX392)&gt;MONTH(BG$15)),
NETWORKDAYS.INTL((EOMONTH(BG$15-1,1))-_xlpm.DD,EOMONTH(BG$15-1,1),1,_xlpm.VD),
AND(MONTH($AW392)=MONTH(BG$15),MONTH($AX392)=MONTH(BG$15)),
NETWORKDAYS.INTL($AW392,$AX392,1,_xlpm.VD)))),0)),
$DH392="месяц",
$BP392*BG392,
$DH392="неделя",
$BP392*BG392/7*(ROUNDUP((DAY(EOMONTH(BG$15,0)))/4,0))),
0)</f>
        <v/>
      </c>
      <c r="BY392" s="125">
        <f t="array" ref="BY392">
IFERROR(
_xlfn.IFS(
$DH392="день_1",
$BP392*$BL392/($AX392-$AW392+1)*BH392*(DAY(EOMONTH(BH$15,0))),
$DH392="день_2",
$BP392/30*MAX(MIN($AX392,EOMONTH(BH$15,0))-MAX($AW392,BH$15)+1,),
$DH392="раб.день",
$BP392/30*(IFERROR(
_xlfn.LET(_xlpm.VD,
CHOOSE(
{1;2;3;4;5;6;7;8;9;10;11;12;13;14;15;16;17;18},
45658,45659,45660,45661,45662,45663,45664,45665,45711,45724,45778,45779,45785,45786,45820,45821,45965,46022),
_xlfn.LET(_xlpm.DD,
MAX(MIN($AX392,EOMONTH(BH$15,0))-MAX($AW392,BH$15),),
_xlfn.IFS(
AND(MONTH($AW392)=MONTH(BH$15),MONTH($AX392)&lt;&gt;MONTH(BH$15)),
NETWORKDAYS.INTL($AW392,$AW392+_xlpm.DD,1,_xlpm.VD),
AND(MONTH($AW392)&lt;&gt;MONTH(BH$15),MONTH($AX392)=MONTH(BH$15)),
NETWORKDAYS.INTL(($AX392)-_xlpm.DD,$AX392,1,_xlpm.VD),
AND(MONTH($AW392)&lt;MONTH(BH$15),MONTH($AX392)&gt;MONTH(BH$15)),
NETWORKDAYS.INTL((EOMONTH(BH$15-1,1))-_xlpm.DD,EOMONTH(BH$15-1,1),1,_xlpm.VD),
AND(MONTH($AW392)=MONTH(BH$15),MONTH($AX392)=MONTH(BH$15)),
NETWORKDAYS.INTL($AW392,$AX392,1,_xlpm.VD)))),0)),
$DH392="месяц",
$BP392*BH392,
$DH392="неделя",
$BP392*BH392/7*(ROUNDUP((DAY(EOMONTH(BH$15,0)))/4,0))),
0)</f>
        <v/>
      </c>
      <c r="BZ392" s="125">
        <f t="array" ref="BZ392">
IFERROR(
_xlfn.IFS(
$DH392="день_1",
$BP392*$BL392/($AX392-$AW392+1)*BI392*(DAY(EOMONTH(BI$15,0))),
$DH392="день_2",
$BP392/30*MAX(MIN($AX392,EOMONTH(BI$15,0))-MAX($AW392,BI$15)+1,),
$DH392="раб.день",
$BP392/30*(IFERROR(
_xlfn.LET(_xlpm.VD,
CHOOSE(
{1;2;3;4;5;6;7;8;9;10;11;12;13;14;15;16;17;18},
45658,45659,45660,45661,45662,45663,45664,45665,45711,45724,45778,45779,45785,45786,45820,45821,45965,46022),
_xlfn.LET(_xlpm.DD,
MAX(MIN($AX392,EOMONTH(BI$15,0))-MAX($AW392,BI$15),),
_xlfn.IFS(
AND(MONTH($AW392)=MONTH(BI$15),MONTH($AX392)&lt;&gt;MONTH(BI$15)),
NETWORKDAYS.INTL($AW392,$AW392+_xlpm.DD,1,_xlpm.VD),
AND(MONTH($AW392)&lt;&gt;MONTH(BI$15),MONTH($AX392)=MONTH(BI$15)),
NETWORKDAYS.INTL(($AX392)-_xlpm.DD,$AX392,1,_xlpm.VD),
AND(MONTH($AW392)&lt;MONTH(BI$15),MONTH($AX392)&gt;MONTH(BI$15)),
NETWORKDAYS.INTL((EOMONTH(BI$15-1,1))-_xlpm.DD,EOMONTH(BI$15-1,1),1,_xlpm.VD),
AND(MONTH($AW392)=MONTH(BI$15),MONTH($AX392)=MONTH(BI$15)),
NETWORKDAYS.INTL($AW392,$AX392,1,_xlpm.VD)))),0)),
$DH392="месяц",
$BP392*BI392,
$DH392="неделя",
$BP392*BI392/7*(ROUNDUP((DAY(EOMONTH(BI$15,0)))/4,0))),
0)</f>
        <v/>
      </c>
      <c r="CA392" s="125">
        <f t="array" ref="CA392">
IFERROR(
_xlfn.IFS(
$DH392="день_1",
$BP392*$BL392/($AX392-$AW392+1)*BJ392*(DAY(EOMONTH(BJ$15,0))),
$DH392="день_2",
$BP392/30*MAX(MIN($AX392,EOMONTH(BJ$15,0))-MAX($AW392,BJ$15)+1,),
$DH392="раб.день",
$BP392/30*(IFERROR(
_xlfn.LET(_xlpm.VD,
CHOOSE(
{1;2;3;4;5;6;7;8;9;10;11;12;13;14;15;16;17;18},
45658,45659,45660,45661,45662,45663,45664,45665,45711,45724,45778,45779,45785,45786,45820,45821,45965,46022),
_xlfn.LET(_xlpm.DD,
MAX(MIN($AX392,EOMONTH(BJ$15,0))-MAX($AW392,BJ$15),),
_xlfn.IFS(
AND(MONTH($AW392)=MONTH(BJ$15),MONTH($AX392)&lt;&gt;MONTH(BJ$15)),
NETWORKDAYS.INTL($AW392,$AW392+_xlpm.DD,1,_xlpm.VD),
AND(MONTH($AW392)&lt;&gt;MONTH(BJ$15),MONTH($AX392)=MONTH(BJ$15)),
NETWORKDAYS.INTL(($AX392)-_xlpm.DD,$AX392,1,_xlpm.VD),
AND(MONTH($AW392)&lt;MONTH(BJ$15),MONTH($AX392)&gt;MONTH(BJ$15)),
NETWORKDAYS.INTL((EOMONTH(BJ$15-1,1))-_xlpm.DD,EOMONTH(BJ$15-1,1),1,_xlpm.VD),
AND(MONTH($AW392)=MONTH(BJ$15),MONTH($AX392)=MONTH(BJ$15)),
NETWORKDAYS.INTL($AW392,$AX392,1,_xlpm.VD)))),0)),
$DH392="месяц",
$BP392*BJ392,
$DH392="неделя",
$BP392*BJ392/7*(ROUNDUP((DAY(EOMONTH(BJ$15,0)))/4,0))),
0)</f>
        <v/>
      </c>
      <c r="CB392" s="125">
        <f t="array" ref="CB392">
IFERROR(
_xlfn.IFS(
$DH392="день_1",
$BP392*$BL392/($AX392-$AW392+1)*BK392*(DAY(EOMONTH(BK$15,0))),
$DH392="день_2",
$BP392/30*MAX(MIN($AX392,EOMONTH(BK$15,0))-MAX($AW392,BK$15)+1,),
$DH392="раб.день",
$BP392/30*(IFERROR(
_xlfn.LET(_xlpm.VD,
CHOOSE(
{1;2;3;4;5;6;7;8;9;10;11;12;13;14;15;16;17;18},
45658,45659,45660,45661,45662,45663,45664,45665,45711,45724,45778,45779,45785,45786,45820,45821,45965,46022),
_xlfn.LET(_xlpm.DD,
MAX(MIN($AX392,EOMONTH(BK$15,0))-MAX($AW392,BK$15),),
_xlfn.IFS(
AND(MONTH($AW392)=MONTH(BK$15),MONTH($AX392)&lt;&gt;MONTH(BK$15)),
NETWORKDAYS.INTL($AW392,$AW392+_xlpm.DD,1,_xlpm.VD),
AND(MONTH($AW392)&lt;&gt;MONTH(BK$15),MONTH($AX392)=MONTH(BK$15)),
NETWORKDAYS.INTL(($AX392)-_xlpm.DD,$AX392,1,_xlpm.VD),
AND(MONTH($AW392)&lt;MONTH(BK$15),MONTH($AX392)&gt;MONTH(BK$15)),
NETWORKDAYS.INTL((EOMONTH(BK$15-1,1))-_xlpm.DD,EOMONTH(BK$15-1,1),1,_xlpm.VD),
AND(MONTH($AW392)=MONTH(BK$15),MONTH($AX392)=MONTH(BK$15)),
NETWORKDAYS.INTL($AW392,$AX392,1,_xlpm.VD)))),0)),
$DH392="месяц",
$BP392*BK392,
$DH392="неделя",
$BP392*BK392/7*(ROUNDUP((DAY(EOMONTH(BK$15,0)))/4,0))),
0)</f>
        <v/>
      </c>
      <c r="CC392" s="125">
        <f>SUM($BQ392:$CB392)</f>
        <v/>
      </c>
      <c r="CD392" s="126">
        <f>SUM($EH392:$EH392)</f>
        <v/>
      </c>
      <c r="CE392" s="126">
        <f>$CD392*$AB392</f>
        <v/>
      </c>
      <c r="CF392" s="126">
        <f>SUM($EK392:$EK392)</f>
        <v/>
      </c>
      <c r="CG392" s="126">
        <f>$CF392*$AB392</f>
        <v/>
      </c>
      <c r="CH392" s="126">
        <f>SUM($CC392,$CE392,$CG392)</f>
        <v/>
      </c>
      <c r="CI392" s="126">
        <f>$CH392*(1+$CM392)</f>
        <v/>
      </c>
      <c r="CJ392" s="127" t="n">
        <v>0</v>
      </c>
      <c r="CK392" s="126">
        <f>SUM($CH392:$CH392)*(1+$CJ392)</f>
        <v/>
      </c>
      <c r="CL392" s="126">
        <f>SUM($CH392:$CH392)*(1+$CM392)</f>
        <v/>
      </c>
      <c r="CM392" s="59" t="inlineStr">
        <is>
          <t>20%</t>
        </is>
      </c>
      <c r="CN392" s="59" t="n"/>
      <c r="CO392" s="72" t="n"/>
      <c r="CP392" s="59" t="n"/>
      <c r="CQ392" s="73" t="n"/>
      <c r="CR392" s="73" t="n"/>
      <c r="CS392" s="73" t="n"/>
      <c r="CT392" s="72" t="n"/>
      <c r="CU392" s="79" t="inlineStr">
        <is>
          <t> </t>
        </is>
      </c>
      <c r="CV392" s="60" t="n"/>
      <c r="CW392" s="60" t="n"/>
      <c r="CX392" s="60" t="n"/>
      <c r="CY392" s="127">
        <f>IFERROR(($CC392-$EE392)/($EE392/(1-$DQ392)),0)</f>
        <v/>
      </c>
      <c r="CZ392" s="127">
        <f>IFERROR(1-$EI392/($CE392),0)</f>
        <v/>
      </c>
      <c r="DA392" s="127">
        <f>IFERROR(1-$EL392/($CG392),0)</f>
        <v/>
      </c>
      <c r="DB392" s="126">
        <f>ROUND(IFERROR(($CI392/(1+$CM392)-$EN392),0),2)</f>
        <v/>
      </c>
      <c r="DC392" s="128" t="n"/>
      <c r="DD392" s="125" t="n"/>
      <c r="DE392" s="75" t="n">
        <v>0</v>
      </c>
      <c r="DF392" s="128" t="n"/>
      <c r="DG392" s="125">
        <f>IF($DC392=0,0,$DD392*($DC392*100%-$DE392*$DF392))*SUM($AB392:$AB392)</f>
        <v/>
      </c>
      <c r="DH392" s="129" t="inlineStr">
        <is>
          <t>месяц</t>
        </is>
      </c>
      <c r="DI392" s="130">
        <f t="array" ref="DI392">IFERROR(
IF($ES392="LisChannel",
(ROUND(((INDEX({174.625;153.888888888889;130.972222222222},MATCH($AI392,{2;3;4}),0))*$AG392*$AI392),2)),0),0)</f>
        <v/>
      </c>
      <c r="DJ392" s="130">
        <f>
_xlfn.LET(_xlpm.X,
IFERROR(
IF($ES392="НовиковТВ",
(_xlfn.LET(_xlpm.NTV,
_xlfn.LET(_xlpm.MIN,350000,
IF(SUMIFS($DI:$DI,$ES:$ES,"НовиковТВ")&lt;=_xlpm.MIN,
(SUMIFS($DI:$DI,$ES:$ES,"НовиковТВ")/(COUNTIFS($ES:$ES,"НовиковТВ")))*_xlpm.MIN/SUMIFS($DI:$DI,$ES:$ES,"НовиковТВ"),
DI392)),
_xlpm.NTV+$DG392/(1-(1-(_xlpm.NTV)*(1-$DL392)*(1-$DM392)*(1-$DN392)*(1-$DO392)*(1-$DP392)/_xlpm.NTV))))/(1+$EP392),
$DI392+$DG392/(1-(1-($DI392)*(1-$DL392)*(1-$DM392)*(1-$DN392)*(1-$DO392)*(1-$DP392)/$DI392))),
0),
_xlpm.X*(1+$CM392)*(1+$CW392)-_xlpm.X*(1+$CM392)+_xlpm.X)</f>
        <v/>
      </c>
      <c r="DK392" s="125" t="inlineStr">
        <is>
          <t>послед.</t>
        </is>
      </c>
      <c r="DL392" s="63" t="n">
        <v>0</v>
      </c>
      <c r="DM392" s="63" t="n">
        <v>0</v>
      </c>
      <c r="DN392" s="63" t="n">
        <v>0</v>
      </c>
      <c r="DO392" s="63" t="n">
        <v>0</v>
      </c>
      <c r="DP392" s="63" t="n">
        <v>0</v>
      </c>
      <c r="DQ392" s="63">
        <f t="array" ref="DQ392">IFERROR(_xlfn.IFS(
$DK392="послед.",1-(1-$DL392)*(1-$DM392)*(1-$DN392)*(1-$DO392)*(1-$DP392),
$DK392="сумм.",$DL392+$DM392+$DN392+$DO392+$DP392),
0)</f>
        <v/>
      </c>
      <c r="DR392" s="125">
        <f t="array" ref="DR392">
IFERROR(
_xlfn.IFS(
$BL392=0,
0,
$BL392&gt;0,
_xlfn.IFS($DK392="послед.",
$DJ392*(1-$DL392)*(1-$DM392)*(1-$DN392)*(1-$DO392)*(1-$DP392),
$DK392="сумм.",
$DJ392*(1-($DL392+$DM392+$DN392+$DO392+$DP392)))),0)</f>
        <v/>
      </c>
      <c r="DS392" s="125">
        <f t="array" ref="DS392">
IFERROR(_xlfn.IFS(
$DH392="день_1",
$DR392*$BL392/($AX392-$AW392+1)*AZ392*(DAY(EOMONTH(AZ$15,0))),
$DH392="день_2",
$DR392/30*MAX(MIN($AX392,EOMONTH(AZ$15,0))-MAX($AW392,AZ$15)+1,),
$DH392="раб.день",
$DR392/30*(IFERROR(
_xlfn.LET(_xlpm.VD,
CHOOSE(
{1;2;3;4;5;6;7;8;9;10;11;12;13;14;15;16;17;18},
45658,45659,45660,45661,45662,45663,45664,45665,45711,45724,45778,45779,45785,45786,45820,45821,45965,46022),
_xlfn.LET(_xlpm.DD,
MAX(MIN($AX392,EOMONTH(AZ$15,0))-MAX($AW392,AZ$15),),
_xlfn.IFS(
AND(MONTH($AW392)=MONTH(AZ$15),MONTH($AX392)&lt;&gt;MONTH(AZ$15)),
NETWORKDAYS.INTL($AW392,$AW392+_xlpm.DD,1,_xlpm.VD),
AND(MONTH($AW392)&lt;&gt;MONTH(AZ$15),MONTH($AX392)=MONTH(AZ$15)),
NETWORKDAYS.INTL(($AX392)-_xlpm.DD,$AX392,1,_xlpm.VD),
AND(MONTH($AW392)&lt;MONTH(AZ$15),MONTH($AX392)&gt;MONTH(AZ$15)),
NETWORKDAYS.INTL((EOMONTH(AZ$15-1,1))-_xlpm.DD,EOMONTH(AZ$15-1,1),1,_xlpm.VD),
AND(MONTH($AW392)=MONTH(AZ$15),MONTH($AX392)=MONTH(AZ$15)),
NETWORKDAYS.INTL($AW392,$AX392,1,_xlpm.VD)))),0)),
$DH392="месяц",
$DR392*AZ392,
$DH392="неделя",
$DR392*AZ392/7*(ROUNDUP((DAY(EOMONTH(AZ$15,0)))/4,0))),
0)</f>
        <v/>
      </c>
      <c r="DT392" s="125">
        <f t="array" ref="DT392">
IFERROR(_xlfn.IFS(
$DH392="день_1",
$DR392*$BL392/($AX392-$AW392+1)*BA392*(DAY(EOMONTH(BA$15,0))),
$DH392="день_2",
$DR392/30*MAX(MIN($AX392,EOMONTH(BA$15,0))-MAX($AW392,BA$15)+1,),
$DH392="раб.день",
$DR392/30*(IFERROR(
_xlfn.LET(_xlpm.VD,
CHOOSE(
{1;2;3;4;5;6;7;8;9;10;11;12;13;14;15;16;17;18},
45658,45659,45660,45661,45662,45663,45664,45665,45711,45724,45778,45779,45785,45786,45820,45821,45965,46022),
_xlfn.LET(_xlpm.DD,
MAX(MIN($AX392,EOMONTH(BA$15,0))-MAX($AW392,BA$15),),
_xlfn.IFS(
AND(MONTH($AW392)=MONTH(BA$15),MONTH($AX392)&lt;&gt;MONTH(BA$15)),
NETWORKDAYS.INTL($AW392,$AW392+_xlpm.DD,1,_xlpm.VD),
AND(MONTH($AW392)&lt;&gt;MONTH(BA$15),MONTH($AX392)=MONTH(BA$15)),
NETWORKDAYS.INTL(($AX392)-_xlpm.DD,$AX392,1,_xlpm.VD),
AND(MONTH($AW392)&lt;MONTH(BA$15),MONTH($AX392)&gt;MONTH(BA$15)),
NETWORKDAYS.INTL((EOMONTH(BA$15-1,1))-_xlpm.DD,EOMONTH(BA$15-1,1),1,_xlpm.VD),
AND(MONTH($AW392)=MONTH(BA$15),MONTH($AX392)=MONTH(BA$15)),
NETWORKDAYS.INTL($AW392,$AX392,1,_xlpm.VD)))),0)),
$DH392="месяц",
$DR392*BA392,
$DH392="неделя",
$DR392*BA392/7*(ROUNDUP((DAY(EOMONTH(BA$15,0)))/4,0))),
0)</f>
        <v/>
      </c>
      <c r="DU392" s="125">
        <f t="array" ref="DU392">
IFERROR(_xlfn.IFS(
$DH392="день_1",
$DR392*$BL392/($AX392-$AW392+1)*BB392*(DAY(EOMONTH(BB$15,0))),
$DH392="день_2",
$DR392/30*MAX(MIN($AX392,EOMONTH(BB$15,0))-MAX($AW392,BB$15)+1,),
$DH392="раб.день",
$DR392/30*(IFERROR(
_xlfn.LET(_xlpm.VD,
CHOOSE(
{1;2;3;4;5;6;7;8;9;10;11;12;13;14;15;16;17;18},
45658,45659,45660,45661,45662,45663,45664,45665,45711,45724,45778,45779,45785,45786,45820,45821,45965,46022),
_xlfn.LET(_xlpm.DD,
MAX(MIN($AX392,EOMONTH(BB$15,0))-MAX($AW392,BB$15),),
_xlfn.IFS(
AND(MONTH($AW392)=MONTH(BB$15),MONTH($AX392)&lt;&gt;MONTH(BB$15)),
NETWORKDAYS.INTL($AW392,$AW392+_xlpm.DD,1,_xlpm.VD),
AND(MONTH($AW392)&lt;&gt;MONTH(BB$15),MONTH($AX392)=MONTH(BB$15)),
NETWORKDAYS.INTL(($AX392)-_xlpm.DD,$AX392,1,_xlpm.VD),
AND(MONTH($AW392)&lt;MONTH(BB$15),MONTH($AX392)&gt;MONTH(BB$15)),
NETWORKDAYS.INTL((EOMONTH(BB$15-1,1))-_xlpm.DD,EOMONTH(BB$15-1,1),1,_xlpm.VD),
AND(MONTH($AW392)=MONTH(BB$15),MONTH($AX392)=MONTH(BB$15)),
NETWORKDAYS.INTL($AW392,$AX392,1,_xlpm.VD)))),0)),
$DH392="месяц",
$DR392*BB392,
$DH392="неделя",
$DR392*BB392/7*(ROUNDUP((DAY(EOMONTH(BB$15,0)))/4,0))),
0)</f>
        <v/>
      </c>
      <c r="DV392" s="125">
        <f t="array" ref="DV392">
IFERROR(_xlfn.IFS(
$DH392="день_1",
$DR392*$BL392/($AX392-$AW392+1)*BC392*(DAY(EOMONTH(BC$15,0))),
$DH392="день_2",
$DR392/30*MAX(MIN($AX392,EOMONTH(BC$15,0))-MAX($AW392,BC$15)+1,),
$DH392="раб.день",
$DR392/30*(IFERROR(
_xlfn.LET(_xlpm.VD,
CHOOSE(
{1;2;3;4;5;6;7;8;9;10;11;12;13;14;15;16;17;18},
45658,45659,45660,45661,45662,45663,45664,45665,45711,45724,45778,45779,45785,45786,45820,45821,45965,46022),
_xlfn.LET(_xlpm.DD,
MAX(MIN($AX392,EOMONTH(BC$15,0))-MAX($AW392,BC$15),),
_xlfn.IFS(
AND(MONTH($AW392)=MONTH(BC$15),MONTH($AX392)&lt;&gt;MONTH(BC$15)),
NETWORKDAYS.INTL($AW392,$AW392+_xlpm.DD,1,_xlpm.VD),
AND(MONTH($AW392)&lt;&gt;MONTH(BC$15),MONTH($AX392)=MONTH(BC$15)),
NETWORKDAYS.INTL(($AX392)-_xlpm.DD,$AX392,1,_xlpm.VD),
AND(MONTH($AW392)&lt;MONTH(BC$15),MONTH($AX392)&gt;MONTH(BC$15)),
NETWORKDAYS.INTL((EOMONTH(BC$15-1,1))-_xlpm.DD,EOMONTH(BC$15-1,1),1,_xlpm.VD),
AND(MONTH($AW392)=MONTH(BC$15),MONTH($AX392)=MONTH(BC$15)),
NETWORKDAYS.INTL($AW392,$AX392,1,_xlpm.VD)))),0)),
$DH392="месяц",
$DR392*BC392,
$DH392="неделя",
$DR392*BC392/7*(ROUNDUP((DAY(EOMONTH(BC$15,0)))/4,0))),
0)</f>
        <v/>
      </c>
      <c r="DW392" s="125">
        <f t="array" ref="DW392">
IFERROR(_xlfn.IFS(
$DH392="день_1",
$DR392*$BL392/($AX392-$AW392+1)*BD392*(DAY(EOMONTH(BD$15,0))),
$DH392="день_2",
$DR392/30*MAX(MIN($AX392,EOMONTH(BD$15,0))-MAX($AW392,BD$15)+1,),
$DH392="раб.день",
$DR392/30*(IFERROR(
_xlfn.LET(_xlpm.VD,
CHOOSE(
{1;2;3;4;5;6;7;8;9;10;11;12;13;14;15;16;17;18},
45658,45659,45660,45661,45662,45663,45664,45665,45711,45724,45778,45779,45785,45786,45820,45821,45965,46022),
_xlfn.LET(_xlpm.DD,
MAX(MIN($AX392,EOMONTH(BD$15,0))-MAX($AW392,BD$15),),
_xlfn.IFS(
AND(MONTH($AW392)=MONTH(BD$15),MONTH($AX392)&lt;&gt;MONTH(BD$15)),
NETWORKDAYS.INTL($AW392,$AW392+_xlpm.DD,1,_xlpm.VD),
AND(MONTH($AW392)&lt;&gt;MONTH(BD$15),MONTH($AX392)=MONTH(BD$15)),
NETWORKDAYS.INTL(($AX392)-_xlpm.DD,$AX392,1,_xlpm.VD),
AND(MONTH($AW392)&lt;MONTH(BD$15),MONTH($AX392)&gt;MONTH(BD$15)),
NETWORKDAYS.INTL((EOMONTH(BD$15-1,1))-_xlpm.DD,EOMONTH(BD$15-1,1),1,_xlpm.VD),
AND(MONTH($AW392)=MONTH(BD$15),MONTH($AX392)=MONTH(BD$15)),
NETWORKDAYS.INTL($AW392,$AX392,1,_xlpm.VD)))),0)),
$DH392="месяц",
$DR392*BD392,
$DH392="неделя",
$DR392*BD392/7*(ROUNDUP((DAY(EOMONTH(BD$15,0)))/4,0))),
0)</f>
        <v/>
      </c>
      <c r="DX392" s="125">
        <f t="array" ref="DX392">
IFERROR(_xlfn.IFS(
$DH392="день_1",
$DR392*$BL392/($AX392-$AW392+1)*BE392*(DAY(EOMONTH(BE$15,0))),
$DH392="день_2",
$DR392/30*MAX(MIN($AX392,EOMONTH(BE$15,0))-MAX($AW392,BE$15)+1,),
$DH392="раб.день",
$DR392/30*(IFERROR(
_xlfn.LET(_xlpm.VD,
CHOOSE(
{1;2;3;4;5;6;7;8;9;10;11;12;13;14;15;16;17;18},
45658,45659,45660,45661,45662,45663,45664,45665,45711,45724,45778,45779,45785,45786,45820,45821,45965,46022),
_xlfn.LET(_xlpm.DD,
MAX(MIN($AX392,EOMONTH(BE$15,0))-MAX($AW392,BE$15),),
_xlfn.IFS(
AND(MONTH($AW392)=MONTH(BE$15),MONTH($AX392)&lt;&gt;MONTH(BE$15)),
NETWORKDAYS.INTL($AW392,$AW392+_xlpm.DD,1,_xlpm.VD),
AND(MONTH($AW392)&lt;&gt;MONTH(BE$15),MONTH($AX392)=MONTH(BE$15)),
NETWORKDAYS.INTL(($AX392)-_xlpm.DD,$AX392,1,_xlpm.VD),
AND(MONTH($AW392)&lt;MONTH(BE$15),MONTH($AX392)&gt;MONTH(BE$15)),
NETWORKDAYS.INTL((EOMONTH(BE$15-1,1))-_xlpm.DD,EOMONTH(BE$15-1,1),1,_xlpm.VD),
AND(MONTH($AW392)=MONTH(BE$15),MONTH($AX392)=MONTH(BE$15)),
NETWORKDAYS.INTL($AW392,$AX392,1,_xlpm.VD)))),0)),
$DH392="месяц",
$DR392*BE392,
$DH392="неделя",
$DR392*BE392/7*(ROUNDUP((DAY(EOMONTH(BE$15,0)))/4,0))),
0)</f>
        <v/>
      </c>
      <c r="DY392" s="125">
        <f t="array" ref="DY392">
IFERROR(_xlfn.IFS(
$DH392="день_1",
$DR392*$BL392/($AX392-$AW392+1)*BF392*(DAY(EOMONTH(BF$15,0))),
$DH392="день_2",
$DR392/30*MAX(MIN($AX392,EOMONTH(BF$15,0))-MAX($AW392,BF$15)+1,),
$DH392="раб.день",
$DR392/30*(IFERROR(
_xlfn.LET(_xlpm.VD,
CHOOSE(
{1;2;3;4;5;6;7;8;9;10;11;12;13;14;15;16;17;18},
45658,45659,45660,45661,45662,45663,45664,45665,45711,45724,45778,45779,45785,45786,45820,45821,45965,46022),
_xlfn.LET(_xlpm.DD,
MAX(MIN($AX392,EOMONTH(BF$15,0))-MAX($AW392,BF$15),),
_xlfn.IFS(
AND(MONTH($AW392)=MONTH(BF$15),MONTH($AX392)&lt;&gt;MONTH(BF$15)),
NETWORKDAYS.INTL($AW392,$AW392+_xlpm.DD,1,_xlpm.VD),
AND(MONTH($AW392)&lt;&gt;MONTH(BF$15),MONTH($AX392)=MONTH(BF$15)),
NETWORKDAYS.INTL(($AX392)-_xlpm.DD,$AX392,1,_xlpm.VD),
AND(MONTH($AW392)&lt;MONTH(BF$15),MONTH($AX392)&gt;MONTH(BF$15)),
NETWORKDAYS.INTL((EOMONTH(BF$15-1,1))-_xlpm.DD,EOMONTH(BF$15-1,1),1,_xlpm.VD),
AND(MONTH($AW392)=MONTH(BF$15),MONTH($AX392)=MONTH(BF$15)),
NETWORKDAYS.INTL($AW392,$AX392,1,_xlpm.VD)))),0)),
$DH392="месяц",
$DR392*BF392,
$DH392="неделя",
$DR392*BF392/7*(ROUNDUP((DAY(EOMONTH(BF$15,0)))/4,0))),
0)</f>
        <v/>
      </c>
      <c r="DZ392" s="125">
        <f t="array" ref="DZ392">
IFERROR(_xlfn.IFS(
$DH392="день_1",
$DR392*$BL392/($AX392-$AW392+1)*BG392*(DAY(EOMONTH(BG$15,0))),
$DH392="день_2",
$DR392/30*MAX(MIN($AX392,EOMONTH(BG$15,0))-MAX($AW392,BG$15)+1,),
$DH392="раб.день",
$DR392/30*(IFERROR(
_xlfn.LET(_xlpm.VD,
CHOOSE(
{1;2;3;4;5;6;7;8;9;10;11;12;13;14;15;16;17;18},
45658,45659,45660,45661,45662,45663,45664,45665,45711,45724,45778,45779,45785,45786,45820,45821,45965,46022),
_xlfn.LET(_xlpm.DD,
MAX(MIN($AX392,EOMONTH(BG$15,0))-MAX($AW392,BG$15),),
_xlfn.IFS(
AND(MONTH($AW392)=MONTH(BG$15),MONTH($AX392)&lt;&gt;MONTH(BG$15)),
NETWORKDAYS.INTL($AW392,$AW392+_xlpm.DD,1,_xlpm.VD),
AND(MONTH($AW392)&lt;&gt;MONTH(BG$15),MONTH($AX392)=MONTH(BG$15)),
NETWORKDAYS.INTL(($AX392)-_xlpm.DD,$AX392,1,_xlpm.VD),
AND(MONTH($AW392)&lt;MONTH(BG$15),MONTH($AX392)&gt;MONTH(BG$15)),
NETWORKDAYS.INTL((EOMONTH(BG$15-1,1))-_xlpm.DD,EOMONTH(BG$15-1,1),1,_xlpm.VD),
AND(MONTH($AW392)=MONTH(BG$15),MONTH($AX392)=MONTH(BG$15)),
NETWORKDAYS.INTL($AW392,$AX392,1,_xlpm.VD)))),0)),
$DH392="месяц",
$DR392*BG392,
$DH392="неделя",
$DR392*BG392/7*(ROUNDUP((DAY(EOMONTH(BG$15,0)))/4,0))),
0)</f>
        <v/>
      </c>
      <c r="EA392" s="125">
        <f t="array" ref="EA392">
IFERROR(_xlfn.IFS(
$DH392="день_1",
$DR392*$BL392/($AX392-$AW392+1)*BH392*(DAY(EOMONTH(BH$15,0))),
$DH392="день_2",
$DR392/30*MAX(MIN($AX392,EOMONTH(BH$15,0))-MAX($AW392,BH$15)+1,),
$DH392="раб.день",
$DR392/30*(IFERROR(
_xlfn.LET(_xlpm.VD,
CHOOSE(
{1;2;3;4;5;6;7;8;9;10;11;12;13;14;15;16;17;18},
45658,45659,45660,45661,45662,45663,45664,45665,45711,45724,45778,45779,45785,45786,45820,45821,45965,46022),
_xlfn.LET(_xlpm.DD,
MAX(MIN($AX392,EOMONTH(BH$15,0))-MAX($AW392,BH$15),),
_xlfn.IFS(
AND(MONTH($AW392)=MONTH(BH$15),MONTH($AX392)&lt;&gt;MONTH(BH$15)),
NETWORKDAYS.INTL($AW392,$AW392+_xlpm.DD,1,_xlpm.VD),
AND(MONTH($AW392)&lt;&gt;MONTH(BH$15),MONTH($AX392)=MONTH(BH$15)),
NETWORKDAYS.INTL(($AX392)-_xlpm.DD,$AX392,1,_xlpm.VD),
AND(MONTH($AW392)&lt;MONTH(BH$15),MONTH($AX392)&gt;MONTH(BH$15)),
NETWORKDAYS.INTL((EOMONTH(BH$15-1,1))-_xlpm.DD,EOMONTH(BH$15-1,1),1,_xlpm.VD),
AND(MONTH($AW392)=MONTH(BH$15),MONTH($AX392)=MONTH(BH$15)),
NETWORKDAYS.INTL($AW392,$AX392,1,_xlpm.VD)))),0)),
$DH392="месяц",
$DR392*BH392,
$DH392="неделя",
$DR392*BH392/7*(ROUNDUP((DAY(EOMONTH(BH$15,0)))/4,0))),
0)</f>
        <v/>
      </c>
      <c r="EB392" s="125">
        <f t="array" ref="EB392">
IFERROR(_xlfn.IFS(
$DH392="день_1",
$DR392*$BL392/($AX392-$AW392+1)*BI392*(DAY(EOMONTH(BI$15,0))),
$DH392="день_2",
$DR392/30*MAX(MIN($AX392,EOMONTH(BI$15,0))-MAX($AW392,BI$15)+1,),
$DH392="раб.день",
$DR392/30*(IFERROR(
_xlfn.LET(_xlpm.VD,
CHOOSE(
{1;2;3;4;5;6;7;8;9;10;11;12;13;14;15;16;17;18},
45658,45659,45660,45661,45662,45663,45664,45665,45711,45724,45778,45779,45785,45786,45820,45821,45965,46022),
_xlfn.LET(_xlpm.DD,
MAX(MIN($AX392,EOMONTH(BI$15,0))-MAX($AW392,BI$15),),
_xlfn.IFS(
AND(MONTH($AW392)=MONTH(BI$15),MONTH($AX392)&lt;&gt;MONTH(BI$15)),
NETWORKDAYS.INTL($AW392,$AW392+_xlpm.DD,1,_xlpm.VD),
AND(MONTH($AW392)&lt;&gt;MONTH(BI$15),MONTH($AX392)=MONTH(BI$15)),
NETWORKDAYS.INTL(($AX392)-_xlpm.DD,$AX392,1,_xlpm.VD),
AND(MONTH($AW392)&lt;MONTH(BI$15),MONTH($AX392)&gt;MONTH(BI$15)),
NETWORKDAYS.INTL((EOMONTH(BI$15-1,1))-_xlpm.DD,EOMONTH(BI$15-1,1),1,_xlpm.VD),
AND(MONTH($AW392)=MONTH(BI$15),MONTH($AX392)=MONTH(BI$15)),
NETWORKDAYS.INTL($AW392,$AX392,1,_xlpm.VD)))),0)),
$DH392="месяц",
$DR392*BI392,
$DH392="неделя",
$DR392*BI392/7*(ROUNDUP((DAY(EOMONTH(BI$15,0)))/4,0))),
0)</f>
        <v/>
      </c>
      <c r="EC392" s="125">
        <f t="array" ref="EC392">
IFERROR(_xlfn.IFS(
$DH392="день_1",
$DR392*$BL392/($AX392-$AW392+1)*BJ392*(DAY(EOMONTH(BJ$15,0))),
$DH392="день_2",
$DR392/30*MAX(MIN($AX392,EOMONTH(BJ$15,0))-MAX($AW392,BJ$15)+1,),
$DH392="раб.день",
$DR392/30*(IFERROR(
_xlfn.LET(_xlpm.VD,
CHOOSE(
{1;2;3;4;5;6;7;8;9;10;11;12;13;14;15;16;17;18},
45658,45659,45660,45661,45662,45663,45664,45665,45711,45724,45778,45779,45785,45786,45820,45821,45965,46022),
_xlfn.LET(_xlpm.DD,
MAX(MIN($AX392,EOMONTH(BJ$15,0))-MAX($AW392,BJ$15),),
_xlfn.IFS(
AND(MONTH($AW392)=MONTH(BJ$15),MONTH($AX392)&lt;&gt;MONTH(BJ$15)),
NETWORKDAYS.INTL($AW392,$AW392+_xlpm.DD,1,_xlpm.VD),
AND(MONTH($AW392)&lt;&gt;MONTH(BJ$15),MONTH($AX392)=MONTH(BJ$15)),
NETWORKDAYS.INTL(($AX392)-_xlpm.DD,$AX392,1,_xlpm.VD),
AND(MONTH($AW392)&lt;MONTH(BJ$15),MONTH($AX392)&gt;MONTH(BJ$15)),
NETWORKDAYS.INTL((EOMONTH(BJ$15-1,1))-_xlpm.DD,EOMONTH(BJ$15-1,1),1,_xlpm.VD),
AND(MONTH($AW392)=MONTH(BJ$15),MONTH($AX392)=MONTH(BJ$15)),
NETWORKDAYS.INTL($AW392,$AX392,1,_xlpm.VD)))),0)),
$DH392="месяц",
$DR392*BJ392,
$DH392="неделя",
$DR392*BJ392/7*(ROUNDUP((DAY(EOMONTH(BJ$15,0)))/4,0))),
0)</f>
        <v/>
      </c>
      <c r="ED392" s="125">
        <f t="array" ref="ED392">
IFERROR(_xlfn.IFS(
$DH392="день_1",
$DR392*$BL392/($AX392-$AW392+1)*BK392*(DAY(EOMONTH(BK$15,0))),
$DH392="день_2",
$DR392/30*MAX(MIN($AX392,EOMONTH(BK$15,0))-MAX($AW392,BK$15)+1,),
$DH392="раб.день",
$DR392/30*(IFERROR(
_xlfn.LET(_xlpm.VD,
CHOOSE(
{1;2;3;4;5;6;7;8;9;10;11;12;13;14;15;16;17;18},
45658,45659,45660,45661,45662,45663,45664,45665,45711,45724,45778,45779,45785,45786,45820,45821,45965,46022),
_xlfn.LET(_xlpm.DD,
MAX(MIN($AX392,EOMONTH(BK$15,0))-MAX($AW392,BK$15),),
_xlfn.IFS(
AND(MONTH($AW392)=MONTH(BK$15),MONTH($AX392)&lt;&gt;MONTH(BK$15)),
NETWORKDAYS.INTL($AW392,$AW392+_xlpm.DD,1,_xlpm.VD),
AND(MONTH($AW392)&lt;&gt;MONTH(BK$15),MONTH($AX392)=MONTH(BK$15)),
NETWORKDAYS.INTL(($AX392)-_xlpm.DD,$AX392,1,_xlpm.VD),
AND(MONTH($AW392)&lt;MONTH(BK$15),MONTH($AX392)&gt;MONTH(BK$15)),
NETWORKDAYS.INTL((EOMONTH(BK$15-1,1))-_xlpm.DD,EOMONTH(BK$15-1,1),1,_xlpm.VD),
AND(MONTH($AW392)=MONTH(BK$15),MONTH($AX392)=MONTH(BK$15)),
NETWORKDAYS.INTL($AW392,$AX392,1,_xlpm.VD)))),0)),
$DH392="месяц",
$DR392*BK392,
$DH392="неделя",
$DR392*BK392/7*(ROUNDUP((DAY(EOMONTH(BK$15,0)))/4,0))),
0)</f>
        <v/>
      </c>
      <c r="EE392" s="125">
        <f>SUM($DS392,$DT392,$DU392,$DV392,$DW392,$DX392,$DY392,$DZ392,$EA392,$EB392,$EC392,$ED392)</f>
        <v/>
      </c>
      <c r="EF392" s="125">
        <f>IFERROR(ROUND($EE392*(1+$EP392),2),0)</f>
        <v/>
      </c>
      <c r="EG392" s="128" t="n">
        <v>1</v>
      </c>
      <c r="EH392" s="126" t="n">
        <v>0</v>
      </c>
      <c r="EI392" s="126">
        <f>ROUND(SUM($EH392:$EH392)*SUM($AB392:$AB392)*$EG392,2)</f>
        <v/>
      </c>
      <c r="EJ392" s="126">
        <f>ROUND($EI392*(1+$EP392),2)</f>
        <v/>
      </c>
      <c r="EK392" s="126" t="n">
        <v>0</v>
      </c>
      <c r="EL392" s="126">
        <f>ROUND(SUM($EK392:$EK392)*SUM($AB392:$AB392)*$EG392,2)</f>
        <v/>
      </c>
      <c r="EM392" s="126">
        <f>ROUND($EL392*(1+$EP392),2)</f>
        <v/>
      </c>
      <c r="EN392" s="126">
        <f>SUM($EE392,$EI392,$EL392)</f>
        <v/>
      </c>
      <c r="EO392" s="126">
        <f>SUM($EF392,$EJ392,$EM392)</f>
        <v/>
      </c>
      <c r="EP392" s="59" t="inlineStr">
        <is>
          <t>20%</t>
        </is>
      </c>
      <c r="EQ392" s="59" t="n"/>
      <c r="ER392" s="60">
        <f t="array" ref="ER392">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MATCH(ES392,
{"AMS";"RussOutdoor";"HD Outdoor";"Ingroup";"IQ";"Ledproduction";"LisChannel";"Logic";"Media-PPL";"NovikovTV | НовиковТВ";"SMA";"SOK";"КрокусТВ | CrocusTV | IndoorTV";"Сити";"ТЯК Москва"},
0)),"")</f>
        <v/>
      </c>
      <c r="ES392" s="60" t="n"/>
      <c r="ET392" s="60">
        <f t="array" ref="ET392">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MATCH(ES392,
{"AMS";"RussOutdoor";"HD Outdoor";"Ingroup";"IQ";"Ledproduction";"LisChannel";"Logic";"Media-PPL";"NovikovTV | НовиковТВ";"SMA";"SOK";"КрокусТВ | CrocusTV | IndoorTV";"Сити";"ТЯК Москва"},
0)),"")</f>
        <v/>
      </c>
      <c r="EU392" s="60" t="n"/>
      <c r="EV392" s="60" t="n"/>
      <c r="EX392" s="110">
        <f t="array" ref="EX392">
($AR392/30
+N("ТРАФИК ПЛОЩАДКИ"))*
(IFERROR(
_xlfn.LET(
_xlpm.GPR,
HLOOKUP($L392,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(MATCH($T392,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IF($Q392="цифровой",_xlpm.GPR/$AG392,_xlpm.GPR/60)),
0)
+N("DWELL TIME"))*
(IF($AB392=0,0,IF($AB392=1,0.3,IF($AB392=2,0.5,IF($AB392&gt;2,1))))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_xlfn.IFS($AC392="да",1.2,$AC392="нет",1)*
_xlfn.IFS($AD392="да",1.2,$AD392="нет",1)*
IF(R392="статический",1,1.2)*
$X392*
INDEX(
{1.2;1;1.2;1.2;1;1.2;1.2;1.2;1.2;1.2;1.2;1;1.2;1.2;1.2;1.2;1;1;1.2;1.2;1.2;1;1;1;1;1.2;1.2;1.2;1.2;1;1;1;1;1.2;1.2;1.2;1.2;1.2;1.2;1.2;1.2;1;1;1.2;1;1;1;1;1.5;1;1;1.5;1.5;1.2},
MATCH($Q392,_xlpm.MI,0)))&gt;{0.02;0.04;0.06;0.1;0.2;0.4;0.6;0.8;1;2;4;6})),
{0;1;2;3;4;5;6;7;8;9;10;11;12},
0)))
+N("КОЭФФИЦИЕНТ КОНТАКТА"))))*
(_xlfn.IFS($X392&lt;0.1,$X392/1000,$X392&gt;25,5.2,AND($X392&gt;=0.1,$X392&lt;=25),(($X392*2+0.1)/10)*($X392/10)))*
IFERROR((_xlfn.LET(
_xlpm.MA,
{0;0.8;0.85;0.9;0.95;1},
_xlpm.MAA,
{0;1;2;3;4;5},
INDEX(_xlpm.MA,MATCH(SUMPRODUCT(--((IF(ROUND(_xlpm.MAA,1)&gt;5,5,ROUND($AB392,1)))&gt;{0;1;2;3;4;5})),_xlpm.MAA,0)))
+N("КОЭФФИЦИЕНТ КОЛ-ВО КОНСТРУКЦИЙ")),1)*
$AB392,0))*
(IF($Q392="цифровой",$AG392/15*$AI392,1)
+N("ДЛЯ ЦИФРЫ"))</f>
        <v/>
      </c>
      <c r="EY392" s="110">
        <f>IFERROR(EX392*AY392,0)</f>
        <v/>
      </c>
      <c r="EZ392" s="131">
        <f>IFERROR(DP392/EY392*1000,0)</f>
        <v/>
      </c>
      <c r="FA392" s="112">
        <f>IFERROR(FC392/FB392,0)</f>
        <v/>
      </c>
      <c r="FB392" s="112">
        <f>IFERROR((FC392/(EY392/FF392*#REF!))*0.825,0)</f>
        <v/>
      </c>
      <c r="FC392" s="112">
        <f>IFERROR(((EX392*30/AR392)*100)/30,0)</f>
        <v/>
      </c>
      <c r="FD392" s="112">
        <f>IFERROR(EY392/G392*100%,0)</f>
        <v/>
      </c>
      <c r="FE392" s="112">
        <f>IFERROR(FD392/FC392*100%,0)</f>
        <v/>
      </c>
      <c r="FF392" s="110">
        <f>IFERROR(AR392/30*AY392,0)</f>
        <v/>
      </c>
    </row>
    <row r="393" ht="13" customHeight="1">
      <c r="A393" s="59" t="n"/>
      <c r="B393" s="60" t="n"/>
      <c r="C393" s="60" t="n"/>
      <c r="D393" s="60">
        <f t="array" ref="D393">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MATCH($E393,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93" s="60">
        <f t="array" ref="E393">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MATCH($F393,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93" s="60" t="inlineStr"/>
      <c r="G393" s="60" t="n"/>
      <c r="H393" s="60">
        <f t="array" ref="H393">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MATCH($I393,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93" s="60" t="n"/>
      <c r="J393" s="60" t="n"/>
      <c r="K393" s="60" t="n"/>
      <c r="L393" s="60" t="n"/>
      <c r="M393" s="60" t="n"/>
      <c r="N393" s="60" t="n"/>
      <c r="O393" s="60" t="n"/>
      <c r="P393" s="60">
        <f t="array" ref="P393">
_xlfn.IFS(
ISNUMBER(MATCH($Q393,{"шелфбаннер","разделитель","монетница","чековая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ISNUMBER(MATCH($Q393,{"LED/LCD","видеокулер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ISNUMBER(MATCH($Q393,{"автомобиль","машина","выставочное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ISNUMBER(MATCH($Q393,{"билборд","лифтовая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ISNUMBER(MATCH($Q393,{"навигация","подвесной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ISNUMBER(MATCH($Q393,{"движущаяся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ISNUMBER(MATCH($Q393,{"каталог","журнал"},)),
"Пресса",
$Q393="","")</f>
        <v/>
      </c>
      <c r="Q393" s="60" t="n"/>
      <c r="R393" s="60">
        <f t="array" ref="R393">
IFERROR(
_xlfn.IFS(
OR(ISNUMBER(MATCH($Q393,{"экспозиция","макет","стенд","автостенд","авто стенд","выставочное пространство","выставочные стенды","модульные выставочные стенды","3Д конструкция","3D конструкция"},)),P393="Экспонирование"),
"нестандартный",
ISNUMBER(MATCH($Q393,{"скроллер","призматрон"},)),
"динамический",
$P393="Видео",
"цифровой",
OR($P393="Пресса",$P393="Щит",$P393="POSm",$P393="Подвес",$P393="Брендирование/оклейка"),
"статический"),"")</f>
        <v/>
      </c>
      <c r="S393" s="59" t="n"/>
      <c r="T393" s="60" t="n"/>
      <c r="U393" s="60" t="n"/>
      <c r="V393" s="60">
        <f>
IF(P393="Видео",
"цифровой постер/ролик",
IF(ISNUMBER(MATCH(Q393,{"короб световой","короб световой | лайтбокс","короб световой | кристалайт","лайтбокс","лайт бокс","кристалайт","LB","lightbox"},)),
"бэклит",
IF(P393="Брендирование/оклейка",
"перфарированная пленка/самоклейка",
IF(P393="Экспонирование",
"под запрос",
IF(P393="Подвес",
"баннер/ткань",
"")))))</f>
        <v/>
      </c>
      <c r="W393" s="59" t="n"/>
      <c r="X393" s="59" t="n"/>
      <c r="Y393" s="59" t="n"/>
      <c r="Z393" s="61" t="n"/>
      <c r="AA393" s="61" t="n"/>
      <c r="AB393" s="61">
        <f>IF(BL393&gt;0,Z393,0)</f>
        <v/>
      </c>
      <c r="AC393" s="59" t="n"/>
      <c r="AD393" s="59" t="n"/>
      <c r="AE393" s="59" t="n"/>
      <c r="AF393" s="59" t="n"/>
      <c r="AG393" s="59" t="n"/>
      <c r="AH393" s="59" t="n"/>
      <c r="AI393" s="59" t="n"/>
      <c r="AJ393" s="59" t="n"/>
      <c r="AK393" s="59" t="n"/>
      <c r="AL393" s="62">
        <f>IFERROR(IF(OR(R393="статический",R393="динамический",R393="нестандартный",R393="",R393=""),"-",IF(AND(AH393="-",AI393="-"),"-",AK393*3600/AH393*AI393)),"-")</f>
        <v/>
      </c>
      <c r="AM393" s="62">
        <f>IFERROR(IF(OR(R393="статический",R393="динамический",R393="",R393="", R393="BTL",R393="нестандартный"),"-",AG393*AI393*AL393/60),"-")</f>
        <v/>
      </c>
      <c r="AN393" s="63">
        <f>IFERROR(IF(AH393="","-",AG393*AI393/AH393),"-")</f>
        <v/>
      </c>
      <c r="AO393" s="59">
        <f>IFERROR(IF(OR($R393="статический",$R393="динамический",$R393="",$R393="",$R393="BTL",$R393="нестандартный"),"-",$AL393*$AY393),"-")</f>
        <v/>
      </c>
      <c r="AP393" s="62">
        <f>IFERROR(IF(OR($R393="статический",$R393="динамический",$R393="",$R393="",$R393="BTL",$R393="нестандартный"),"-",$AM393*AY393),"-")</f>
        <v/>
      </c>
      <c r="AQ393" s="64" t="n"/>
      <c r="AR393" s="61" t="n"/>
      <c r="AS393" s="61" t="n"/>
      <c r="AT393" s="61" t="n"/>
      <c r="AU393" s="65" t="n"/>
      <c r="AV393" s="124">
        <f>IFERROR(DR393/AT393*1000,"n/a")</f>
        <v/>
      </c>
      <c r="AW393" s="67" t="n"/>
      <c r="AX393" s="67" t="n"/>
      <c r="AY393" s="43">
        <f>IFERROR(IF(OR($AW393="",$AX393=""),"",_xlfn.DAYS($AX393+1,$AW393)),"")</f>
        <v/>
      </c>
      <c r="AZ393" s="68">
        <f t="array" ref="AZ393">
_xlfn.LET(_xlpm.COEFF,
IF($AW393+$AX393=0,0,IF(MAX(MIN($AX393,EOMONTH(AZ$15,0))-MAX($AW393,AZ$15)+1,)&gt;0,1,0)),
_xlfn.IFS(
$ES393="LisChannel",
_xlpm.COEFF*
INDEX({1;1;1.2;1.2;1;1;1;1;1.2;1.2;1.2;1.2},
MATCH(MONTH(AZ$15),
{1,2,3,4,5,6,7,8,9,10,11,12})),
CONCATENATE($ES393," ",$L393)="RussOutdoor метро",
_xlpm.COEFF*
INDEX({0.8;0.9;1.1;1.1;1;1;1;1;1.1;1.1;1.1;1.1},
MATCH(MONTH(AZ$15),
{1,2,3,4,5,6,7,8,9,10,11,12})),
$ES393&lt;&gt;"LisChannel",
_xlpm.COEFF,
$ES393&lt;&gt;"RussOutdoor",
_xlpm.COEFF))</f>
        <v/>
      </c>
      <c r="BA393" s="68">
        <f t="array" ref="BA393">
_xlfn.LET(_xlpm.COEFF,
IF($AW393+$AX393=0,0,IF(MAX(MIN($AX393,EOMONTH(BA$15,0))-MAX($AW393,BA$15)+1,)&gt;0,1,0)),
_xlfn.IFS(
$ES393="LisChannel",
_xlpm.COEFF*
INDEX({1;1;1.2;1.2;1;1;1;1;1.2;1.2;1.2;1.2},
MATCH(MONTH(BA$15),
{1,2,3,4,5,6,7,8,9,10,11,12})),
CONCATENATE($ES393," ",$L393)="RussOutdoor метро",
_xlpm.COEFF*
INDEX({0.8;0.9;1.1;1.1;1;1;1;1;1.1;1.1;1.1;1.1},
MATCH(MONTH(BA$15),
{1,2,3,4,5,6,7,8,9,10,11,12})),
$ES393&lt;&gt;"LisChannel",
_xlpm.COEFF,
$ES393&lt;&gt;"RussOutdoor",
_xlpm.COEFF))</f>
        <v/>
      </c>
      <c r="BB393" s="68">
        <f t="array" ref="BB393">
_xlfn.LET(_xlpm.COEFF,
IF($AW393+$AX393=0,0,IF(MAX(MIN($AX393,EOMONTH(BB$15,0))-MAX($AW393,BB$15)+1,)&gt;0,1,0)),
_xlfn.IFS(
$ES393="LisChannel",
_xlpm.COEFF*
INDEX({1;1;1.2;1.2;1;1;1;1;1.2;1.2;1.2;1.2},
MATCH(MONTH(BB$15),
{1,2,3,4,5,6,7,8,9,10,11,12})),
CONCATENATE($ES393," ",$L393)="RussOutdoor метро",
_xlpm.COEFF*
INDEX({0.8;0.9;1.1;1.1;1;1;1;1;1.1;1.1;1.1;1.1},
MATCH(MONTH(BB$15),
{1,2,3,4,5,6,7,8,9,10,11,12})),
$ES393&lt;&gt;"LisChannel",
_xlpm.COEFF,
$ES393&lt;&gt;"RussOutdoor",
_xlpm.COEFF))</f>
        <v/>
      </c>
      <c r="BC393" s="68">
        <f t="array" ref="BC393">
_xlfn.LET(_xlpm.COEFF,
IF($AW393+$AX393=0,0,IF(MAX(MIN($AX393,EOMONTH(BC$15,0))-MAX($AW393,BC$15)+1,)&gt;0,1,0)),
_xlfn.IFS(
$ES393="LisChannel",
_xlpm.COEFF*
INDEX({1;1;1.2;1.2;1;1;1;1;1.2;1.2;1.2;1.2},
MATCH(MONTH(BC$15),
{1,2,3,4,5,6,7,8,9,10,11,12})),
CONCATENATE($ES393," ",$L393)="RussOutdoor метро",
_xlpm.COEFF*
INDEX({0.8;0.9;1.1;1.1;1;1;1;1;1.1;1.1;1.1;1.1},
MATCH(MONTH(BC$15),
{1,2,3,4,5,6,7,8,9,10,11,12})),
$ES393&lt;&gt;"LisChannel",
_xlpm.COEFF,
$ES393&lt;&gt;"RussOutdoor",
_xlpm.COEFF))</f>
        <v/>
      </c>
      <c r="BD393" s="68">
        <f t="array" ref="BD393">
_xlfn.LET(_xlpm.COEFF,
IF($AW393+$AX393=0,0,IF(MAX(MIN($AX393,EOMONTH(BD$15,0))-MAX($AW393,BD$15)+1,)&gt;0,1,0)),
_xlfn.IFS(
$ES393="LisChannel",
_xlpm.COEFF*
INDEX({1;1;1.2;1.2;1;1;1;1;1.2;1.2;1.2;1.2},
MATCH(MONTH(BD$15),
{1,2,3,4,5,6,7,8,9,10,11,12})),
CONCATENATE($ES393," ",$L393)="RussOutdoor метро",
_xlpm.COEFF*
INDEX({0.8;0.9;1.1;1.1;1;1;1;1;1.1;1.1;1.1;1.1},
MATCH(MONTH(BD$15),
{1,2,3,4,5,6,7,8,9,10,11,12})),
$ES393&lt;&gt;"LisChannel",
_xlpm.COEFF,
$ES393&lt;&gt;"RussOutdoor",
_xlpm.COEFF))</f>
        <v/>
      </c>
      <c r="BE393" s="68">
        <f t="array" ref="BE393">
_xlfn.LET(_xlpm.COEFF,
IF($AW393+$AX393=0,0,IF(MAX(MIN($AX393,EOMONTH(BE$15,0))-MAX($AW393,BE$15)+1,)&gt;0,1,0)),
_xlfn.IFS(
$ES393="LisChannel",
_xlpm.COEFF*
INDEX({1;1;1.2;1.2;1;1;1;1;1.2;1.2;1.2;1.2},
MATCH(MONTH(BE$15),
{1,2,3,4,5,6,7,8,9,10,11,12})),
CONCATENATE($ES393," ",$L393)="RussOutdoor метро",
_xlpm.COEFF*
INDEX({0.8;0.9;1.1;1.1;1;1;1;1;1.1;1.1;1.1;1.1},
MATCH(MONTH(BE$15),
{1,2,3,4,5,6,7,8,9,10,11,12})),
$ES393&lt;&gt;"LisChannel",
_xlpm.COEFF,
$ES393&lt;&gt;"RussOutdoor",
_xlpm.COEFF))</f>
        <v/>
      </c>
      <c r="BF393" s="68">
        <f t="array" ref="BF393">
_xlfn.LET(_xlpm.COEFF,
IF($AW393+$AX393=0,0,IF(MAX(MIN($AX393,EOMONTH(BF$15,0))-MAX($AW393,BF$15)+1,)&gt;0,1,0)),
_xlfn.IFS(
$ES393="LisChannel",
_xlpm.COEFF*
INDEX({1;1;1.2;1.2;1;1;1;1;1.2;1.2;1.2;1.2},
MATCH(MONTH(BF$15),
{1,2,3,4,5,6,7,8,9,10,11,12})),
CONCATENATE($ES393," ",$L393)="RussOutdoor метро",
_xlpm.COEFF*
INDEX({0.8;0.9;1.1;1.1;1;1;1;1;1.1;1.1;1.1;1.1},
MATCH(MONTH(BF$15),
{1,2,3,4,5,6,7,8,9,10,11,12})),
$ES393&lt;&gt;"LisChannel",
_xlpm.COEFF,
$ES393&lt;&gt;"RussOutdoor",
_xlpm.COEFF))</f>
        <v/>
      </c>
      <c r="BG393" s="68">
        <f t="array" ref="BG393">
_xlfn.LET(_xlpm.COEFF,
IF($AW393+$AX393=0,0,IF(MAX(MIN($AX393,EOMONTH(BG$15,0))-MAX($AW393,BG$15)+1,)&gt;0,1,0)),
_xlfn.IFS(
$ES393="LisChannel",
_xlpm.COEFF*
INDEX({1;1;1.2;1.2;1;1;1;1;1.2;1.2;1.2;1.2},
MATCH(MONTH(BG$15),
{1,2,3,4,5,6,7,8,9,10,11,12})),
CONCATENATE($ES393," ",$L393)="RussOutdoor метро",
_xlpm.COEFF*
INDEX({0.8;0.9;1.1;1.1;1;1;1;1;1.1;1.1;1.1;1.1},
MATCH(MONTH(BG$15),
{1,2,3,4,5,6,7,8,9,10,11,12})),
$ES393&lt;&gt;"LisChannel",
_xlpm.COEFF,
$ES393&lt;&gt;"RussOutdoor",
_xlpm.COEFF))</f>
        <v/>
      </c>
      <c r="BH393" s="68">
        <f t="array" ref="BH393">
_xlfn.LET(_xlpm.COEFF,
IF($AW393+$AX393=0,0,IF(MAX(MIN($AX393,EOMONTH(BH$15,0))-MAX($AW393,BH$15)+1,)&gt;0,1,0)),
_xlfn.IFS(
$ES393="LisChannel",
_xlpm.COEFF*
INDEX({1;1;1.2;1.2;1;1;1;1;1.2;1.2;1.2;1.2},
MATCH(MONTH(BH$15),
{1,2,3,4,5,6,7,8,9,10,11,12})),
CONCATENATE($ES393," ",$L393)="RussOutdoor метро",
_xlpm.COEFF*
INDEX({0.8;0.9;1.1;1.1;1;1;1;1;1.1;1.1;1.1;1.1},
MATCH(MONTH(BH$15),
{1,2,3,4,5,6,7,8,9,10,11,12})),
$ES393&lt;&gt;"LisChannel",
_xlpm.COEFF,
$ES393&lt;&gt;"RussOutdoor",
_xlpm.COEFF))</f>
        <v/>
      </c>
      <c r="BI393" s="68">
        <f t="array" ref="BI393">
_xlfn.LET(_xlpm.COEFF,
IF($AW393+$AX393=0,0,IF(MAX(MIN($AX393,EOMONTH(BI$15,0))-MAX($AW393,BI$15)+1,)&gt;0,1,0)),
_xlfn.IFS(
$ES393="LisChannel",
_xlpm.COEFF*
INDEX({1;1;1.2;1.2;1;1;1;1;1.2;1.2;1.2;1.2},
MATCH(MONTH(BI$15),
{1,2,3,4,5,6,7,8,9,10,11,12})),
CONCATENATE($ES393," ",$L393)="RussOutdoor метро",
_xlpm.COEFF*
INDEX({0.8;0.9;1.1;1.1;1;1;1;1;1.1;1.1;1.1;1.1},
MATCH(MONTH(BI$15),
{1,2,3,4,5,6,7,8,9,10,11,12})),
$ES393&lt;&gt;"LisChannel",
_xlpm.COEFF,
$ES393&lt;&gt;"RussOutdoor",
_xlpm.COEFF))</f>
        <v/>
      </c>
      <c r="BJ393" s="68">
        <f t="array" ref="BJ393">
_xlfn.LET(_xlpm.COEFF,
IF($AW393+$AX393=0,0,IF(MAX(MIN($AX393,EOMONTH(BJ$15,0))-MAX($AW393,BJ$15)+1,)&gt;0,1,0)),
_xlfn.IFS(
$ES393="LisChannel",
_xlpm.COEFF*
INDEX({1;1;1.2;1.2;1;1;1;1;1.2;1.2;1.2;1.2},
MATCH(MONTH(BJ$15),
{1,2,3,4,5,6,7,8,9,10,11,12})),
CONCATENATE($ES393," ",$L393)="RussOutdoor метро",
_xlpm.COEFF*
INDEX({0.8;0.9;1.1;1.1;1;1;1;1;1.1;1.1;1.1;1.1},
MATCH(MONTH(BJ$15),
{1,2,3,4,5,6,7,8,9,10,11,12})),
$ES393&lt;&gt;"LisChannel",
_xlpm.COEFF,
$ES393&lt;&gt;"RussOutdoor",
_xlpm.COEFF))</f>
        <v/>
      </c>
      <c r="BK393" s="68">
        <f t="array" ref="BK393">
_xlfn.LET(_xlpm.COEFF,
IF($AW393+$AX393=0,0,IF(MAX(MIN($AX393,EOMONTH(BK$15,0))-MAX($AW393,BK$15)+1,)&gt;0,1,0)),
_xlfn.IFS(
$ES393="LisChannel",
_xlpm.COEFF*
INDEX({1;1;1.2;1.2;1;1;1;1;1.2;1.2;1.2;1.2},
MATCH(MONTH(BK$15),
{1,2,3,4,5,6,7,8,9,10,11,12})),
CONCATENATE($ES393," ",$L393)="RussOutdoor метро",
_xlpm.COEFF*
INDEX({0.8;0.9;1.1;1.1;1;1;1;1;1.1;1.1;1.1;1.1},
MATCH(MONTH(BK$15),
{1,2,3,4,5,6,7,8,9,10,11,12})),
$ES393&lt;&gt;"LisChannel",
_xlpm.COEFF,
$ES393&lt;&gt;"RussOutdoor",
_xlpm.COEFF))</f>
        <v/>
      </c>
      <c r="BL393" s="62">
        <f>COUNTIFS($AZ393:$BK393,"&gt;0")</f>
        <v/>
      </c>
      <c r="BM393" s="65" t="n"/>
      <c r="BN393" s="125">
        <f>$DJ393</f>
        <v/>
      </c>
      <c r="BO393" s="63">
        <f>$DQ393</f>
        <v/>
      </c>
      <c r="BP393" s="125">
        <f>
IFERROR(
IF($BL393=0,0,
$BN393*(1-$BO393)),
0)</f>
        <v/>
      </c>
      <c r="BQ393" s="125">
        <f t="array" ref="BQ393">
IFERROR(
_xlfn.IFS(
$DH393="день_1",
$BP393*$BL393/($AX393-$AW393+1)*AZ393*(DAY(EOMONTH(AZ$15,0))),
$DH393="день_2",
$BP393/30*MAX(MIN($AX393,EOMONTH(AZ$15,0))-MAX($AW393,AZ$15)+1,),
$DH393="раб.день",
$BP393/30*(IFERROR(
_xlfn.LET(_xlpm.VD,
CHOOSE(
{1;2;3;4;5;6;7;8;9;10;11;12;13;14;15;16;17;18},
45658,45659,45660,45661,45662,45663,45664,45665,45711,45724,45778,45779,45785,45786,45820,45821,45965,46022),
_xlfn.LET(_xlpm.DD,
MAX(MIN($AX393,EOMONTH(AZ$15,0))-MAX($AW393,AZ$15),),
_xlfn.IFS(
AND(MONTH($AW393)=MONTH(AZ$15),MONTH($AX393)&lt;&gt;MONTH(AZ$15)),
NETWORKDAYS.INTL($AW393,$AW393+_xlpm.DD,1,_xlpm.VD),
AND(MONTH($AW393)&lt;&gt;MONTH(AZ$15),MONTH($AX393)=MONTH(AZ$15)),
NETWORKDAYS.INTL(($AX393)-_xlpm.DD,$AX393,1,_xlpm.VD),
AND(MONTH($AW393)&lt;MONTH(AZ$15),MONTH($AX393)&gt;MONTH(AZ$15)),
NETWORKDAYS.INTL((EOMONTH(AZ$15-1,1))-_xlpm.DD,EOMONTH(AZ$15-1,1),1,_xlpm.VD),
AND(MONTH($AW393)=MONTH(AZ$15),MONTH($AX393)=MONTH(AZ$15)),
NETWORKDAYS.INTL($AW393,$AX393,1,_xlpm.VD)))),0)),
$DH393="месяц",
$BP393*AZ393,
$DH393="неделя",
$BP393*AZ393/7*(ROUNDUP((DAY(EOMONTH(AZ$15,0)))/4,0))),
0)</f>
        <v/>
      </c>
      <c r="BR393" s="125">
        <f t="array" ref="BR393">
IFERROR(
_xlfn.IFS(
$DH393="день_1",
$BP393*$BL393/($AX393-$AW393+1)*BA393*(DAY(EOMONTH(BA$15,0))),
$DH393="день_2",
$BP393/30*MAX(MIN($AX393,EOMONTH(BA$15,0))-MAX($AW393,BA$15)+1,),
$DH393="раб.день",
$BP393/30*(IFERROR(
_xlfn.LET(_xlpm.VD,
CHOOSE(
{1;2;3;4;5;6;7;8;9;10;11;12;13;14;15;16;17;18},
45658,45659,45660,45661,45662,45663,45664,45665,45711,45724,45778,45779,45785,45786,45820,45821,45965,46022),
_xlfn.LET(_xlpm.DD,
MAX(MIN($AX393,EOMONTH(BA$15,0))-MAX($AW393,BA$15),),
_xlfn.IFS(
AND(MONTH($AW393)=MONTH(BA$15),MONTH($AX393)&lt;&gt;MONTH(BA$15)),
NETWORKDAYS.INTL($AW393,$AW393+_xlpm.DD,1,_xlpm.VD),
AND(MONTH($AW393)&lt;&gt;MONTH(BA$15),MONTH($AX393)=MONTH(BA$15)),
NETWORKDAYS.INTL(($AX393)-_xlpm.DD,$AX393,1,_xlpm.VD),
AND(MONTH($AW393)&lt;MONTH(BA$15),MONTH($AX393)&gt;MONTH(BA$15)),
NETWORKDAYS.INTL((EOMONTH(BA$15-1,1))-_xlpm.DD,EOMONTH(BA$15-1,1),1,_xlpm.VD),
AND(MONTH($AW393)=MONTH(BA$15),MONTH($AX393)=MONTH(BA$15)),
NETWORKDAYS.INTL($AW393,$AX393,1,_xlpm.VD)))),0)),
$DH393="месяц",
$BP393*BA393,
$DH393="неделя",
$BP393*BA393/7*(ROUNDUP((DAY(EOMONTH(BA$15,0)))/4,0))),
0)</f>
        <v/>
      </c>
      <c r="BS393" s="125">
        <f t="array" ref="BS393">
IFERROR(
_xlfn.IFS(
$DH393="день_1",
$BP393*$BL393/($AX393-$AW393+1)*BB393*(DAY(EOMONTH(BB$15,0))),
$DH393="день_2",
$BP393/30*MAX(MIN($AX393,EOMONTH(BB$15,0))-MAX($AW393,BB$15)+1,),
$DH393="раб.день",
$BP393/30*(IFERROR(
_xlfn.LET(_xlpm.VD,
CHOOSE(
{1;2;3;4;5;6;7;8;9;10;11;12;13;14;15;16;17;18},
45658,45659,45660,45661,45662,45663,45664,45665,45711,45724,45778,45779,45785,45786,45820,45821,45965,46022),
_xlfn.LET(_xlpm.DD,
MAX(MIN($AX393,EOMONTH(BB$15,0))-MAX($AW393,BB$15),),
_xlfn.IFS(
AND(MONTH($AW393)=MONTH(BB$15),MONTH($AX393)&lt;&gt;MONTH(BB$15)),
NETWORKDAYS.INTL($AW393,$AW393+_xlpm.DD,1,_xlpm.VD),
AND(MONTH($AW393)&lt;&gt;MONTH(BB$15),MONTH($AX393)=MONTH(BB$15)),
NETWORKDAYS.INTL(($AX393)-_xlpm.DD,$AX393,1,_xlpm.VD),
AND(MONTH($AW393)&lt;MONTH(BB$15),MONTH($AX393)&gt;MONTH(BB$15)),
NETWORKDAYS.INTL((EOMONTH(BB$15-1,1))-_xlpm.DD,EOMONTH(BB$15-1,1),1,_xlpm.VD),
AND(MONTH($AW393)=MONTH(BB$15),MONTH($AX393)=MONTH(BB$15)),
NETWORKDAYS.INTL($AW393,$AX393,1,_xlpm.VD)))),0)),
$DH393="месяц",
$BP393*BB393,
$DH393="неделя",
$BP393*BB393/7*(ROUNDUP((DAY(EOMONTH(BB$15,0)))/4,0))),
0)</f>
        <v/>
      </c>
      <c r="BT393" s="125">
        <f t="array" ref="BT393">
IFERROR(
_xlfn.IFS(
$DH393="день_1",
$BP393*$BL393/($AX393-$AW393+1)*BC393*(DAY(EOMONTH(BC$15,0))),
$DH393="день_2",
$BP393/30*MAX(MIN($AX393,EOMONTH(BC$15,0))-MAX($AW393,BC$15)+1,),
$DH393="раб.день",
$BP393/30*(IFERROR(
_xlfn.LET(_xlpm.VD,
CHOOSE(
{1;2;3;4;5;6;7;8;9;10;11;12;13;14;15;16;17;18},
45658,45659,45660,45661,45662,45663,45664,45665,45711,45724,45778,45779,45785,45786,45820,45821,45965,46022),
_xlfn.LET(_xlpm.DD,
MAX(MIN($AX393,EOMONTH(BC$15,0))-MAX($AW393,BC$15),),
_xlfn.IFS(
AND(MONTH($AW393)=MONTH(BC$15),MONTH($AX393)&lt;&gt;MONTH(BC$15)),
NETWORKDAYS.INTL($AW393,$AW393+_xlpm.DD,1,_xlpm.VD),
AND(MONTH($AW393)&lt;&gt;MONTH(BC$15),MONTH($AX393)=MONTH(BC$15)),
NETWORKDAYS.INTL(($AX393)-_xlpm.DD,$AX393,1,_xlpm.VD),
AND(MONTH($AW393)&lt;MONTH(BC$15),MONTH($AX393)&gt;MONTH(BC$15)),
NETWORKDAYS.INTL((EOMONTH(BC$15-1,1))-_xlpm.DD,EOMONTH(BC$15-1,1),1,_xlpm.VD),
AND(MONTH($AW393)=MONTH(BC$15),MONTH($AX393)=MONTH(BC$15)),
NETWORKDAYS.INTL($AW393,$AX393,1,_xlpm.VD)))),0)),
$DH393="месяц",
$BP393*BC393,
$DH393="неделя",
$BP393*BC393/7*(ROUNDUP((DAY(EOMONTH(BC$15,0)))/4,0))),
0)</f>
        <v/>
      </c>
      <c r="BU393" s="125">
        <f t="array" ref="BU393">
IFERROR(
_xlfn.IFS(
$DH393="день_1",
$BP393*$BL393/($AX393-$AW393+1)*BD393*(DAY(EOMONTH(BD$15,0))),
$DH393="день_2",
$BP393/30*MAX(MIN($AX393,EOMONTH(BD$15,0))-MAX($AW393,BD$15)+1,),
$DH393="раб.день",
$BP393/30*(IFERROR(
_xlfn.LET(_xlpm.VD,
CHOOSE(
{1;2;3;4;5;6;7;8;9;10;11;12;13;14;15;16;17;18},
45658,45659,45660,45661,45662,45663,45664,45665,45711,45724,45778,45779,45785,45786,45820,45821,45965,46022),
_xlfn.LET(_xlpm.DD,
MAX(MIN($AX393,EOMONTH(BD$15,0))-MAX($AW393,BD$15),),
_xlfn.IFS(
AND(MONTH($AW393)=MONTH(BD$15),MONTH($AX393)&lt;&gt;MONTH(BD$15)),
NETWORKDAYS.INTL($AW393,$AW393+_xlpm.DD,1,_xlpm.VD),
AND(MONTH($AW393)&lt;&gt;MONTH(BD$15),MONTH($AX393)=MONTH(BD$15)),
NETWORKDAYS.INTL(($AX393)-_xlpm.DD,$AX393,1,_xlpm.VD),
AND(MONTH($AW393)&lt;MONTH(BD$15),MONTH($AX393)&gt;MONTH(BD$15)),
NETWORKDAYS.INTL((EOMONTH(BD$15-1,1))-_xlpm.DD,EOMONTH(BD$15-1,1),1,_xlpm.VD),
AND(MONTH($AW393)=MONTH(BD$15),MONTH($AX393)=MONTH(BD$15)),
NETWORKDAYS.INTL($AW393,$AX393,1,_xlpm.VD)))),0)),
$DH393="месяц",
$BP393*BD393,
$DH393="неделя",
$BP393*BD393/7*(ROUNDUP((DAY(EOMONTH(BD$15,0)))/4,0))),
0)</f>
        <v/>
      </c>
      <c r="BV393" s="125">
        <f t="array" ref="BV393">
IFERROR(
_xlfn.IFS(
$DH393="день_1",
$BP393*$BL393/($AX393-$AW393+1)*BE393*(DAY(EOMONTH(BE$15,0))),
$DH393="день_2",
$BP393/30*MAX(MIN($AX393,EOMONTH(BE$15,0))-MAX($AW393,BE$15)+1,),
$DH393="раб.день",
$BP393/30*(IFERROR(
_xlfn.LET(_xlpm.VD,
CHOOSE(
{1;2;3;4;5;6;7;8;9;10;11;12;13;14;15;16;17;18},
45658,45659,45660,45661,45662,45663,45664,45665,45711,45724,45778,45779,45785,45786,45820,45821,45965,46022),
_xlfn.LET(_xlpm.DD,
MAX(MIN($AX393,EOMONTH(BE$15,0))-MAX($AW393,BE$15),),
_xlfn.IFS(
AND(MONTH($AW393)=MONTH(BE$15),MONTH($AX393)&lt;&gt;MONTH(BE$15)),
NETWORKDAYS.INTL($AW393,$AW393+_xlpm.DD,1,_xlpm.VD),
AND(MONTH($AW393)&lt;&gt;MONTH(BE$15),MONTH($AX393)=MONTH(BE$15)),
NETWORKDAYS.INTL(($AX393)-_xlpm.DD,$AX393,1,_xlpm.VD),
AND(MONTH($AW393)&lt;MONTH(BE$15),MONTH($AX393)&gt;MONTH(BE$15)),
NETWORKDAYS.INTL((EOMONTH(BE$15-1,1))-_xlpm.DD,EOMONTH(BE$15-1,1),1,_xlpm.VD),
AND(MONTH($AW393)=MONTH(BE$15),MONTH($AX393)=MONTH(BE$15)),
NETWORKDAYS.INTL($AW393,$AX393,1,_xlpm.VD)))),0)),
$DH393="месяц",
$BP393*BE393,
$DH393="неделя",
$BP393*BE393/7*(ROUNDUP((DAY(EOMONTH(BE$15,0)))/4,0))),
0)</f>
        <v/>
      </c>
      <c r="BW393" s="125">
        <f t="array" ref="BW393">
IFERROR(
_xlfn.IFS(
$DH393="день_1",
$BP393*$BL393/($AX393-$AW393+1)*BF393*(DAY(EOMONTH(BF$15,0))),
$DH393="день_2",
$BP393/30*MAX(MIN($AX393,EOMONTH(BF$15,0))-MAX($AW393,BF$15)+1,),
$DH393="раб.день",
$BP393/30*(IFERROR(
_xlfn.LET(_xlpm.VD,
CHOOSE(
{1;2;3;4;5;6;7;8;9;10;11;12;13;14;15;16;17;18},
45658,45659,45660,45661,45662,45663,45664,45665,45711,45724,45778,45779,45785,45786,45820,45821,45965,46022),
_xlfn.LET(_xlpm.DD,
MAX(MIN($AX393,EOMONTH(BF$15,0))-MAX($AW393,BF$15),),
_xlfn.IFS(
AND(MONTH($AW393)=MONTH(BF$15),MONTH($AX393)&lt;&gt;MONTH(BF$15)),
NETWORKDAYS.INTL($AW393,$AW393+_xlpm.DD,1,_xlpm.VD),
AND(MONTH($AW393)&lt;&gt;MONTH(BF$15),MONTH($AX393)=MONTH(BF$15)),
NETWORKDAYS.INTL(($AX393)-_xlpm.DD,$AX393,1,_xlpm.VD),
AND(MONTH($AW393)&lt;MONTH(BF$15),MONTH($AX393)&gt;MONTH(BF$15)),
NETWORKDAYS.INTL((EOMONTH(BF$15-1,1))-_xlpm.DD,EOMONTH(BF$15-1,1),1,_xlpm.VD),
AND(MONTH($AW393)=MONTH(BF$15),MONTH($AX393)=MONTH(BF$15)),
NETWORKDAYS.INTL($AW393,$AX393,1,_xlpm.VD)))),0)),
$DH393="месяц",
$BP393*BF393,
$DH393="неделя",
$BP393*BF393/7*(ROUNDUP((DAY(EOMONTH(BF$15,0)))/4,0))),
0)</f>
        <v/>
      </c>
      <c r="BX393" s="125">
        <f t="array" ref="BX393">
IFERROR(
_xlfn.IFS(
$DH393="день_1",
$BP393*$BL393/($AX393-$AW393+1)*BG393*(DAY(EOMONTH(BG$15,0))),
$DH393="день_2",
$BP393/30*MAX(MIN($AX393,EOMONTH(BG$15,0))-MAX($AW393,BG$15)+1,),
$DH393="раб.день",
$BP393/30*(IFERROR(
_xlfn.LET(_xlpm.VD,
CHOOSE(
{1;2;3;4;5;6;7;8;9;10;11;12;13;14;15;16;17;18},
45658,45659,45660,45661,45662,45663,45664,45665,45711,45724,45778,45779,45785,45786,45820,45821,45965,46022),
_xlfn.LET(_xlpm.DD,
MAX(MIN($AX393,EOMONTH(BG$15,0))-MAX($AW393,BG$15),),
_xlfn.IFS(
AND(MONTH($AW393)=MONTH(BG$15),MONTH($AX393)&lt;&gt;MONTH(BG$15)),
NETWORKDAYS.INTL($AW393,$AW393+_xlpm.DD,1,_xlpm.VD),
AND(MONTH($AW393)&lt;&gt;MONTH(BG$15),MONTH($AX393)=MONTH(BG$15)),
NETWORKDAYS.INTL(($AX393)-_xlpm.DD,$AX393,1,_xlpm.VD),
AND(MONTH($AW393)&lt;MONTH(BG$15),MONTH($AX393)&gt;MONTH(BG$15)),
NETWORKDAYS.INTL((EOMONTH(BG$15-1,1))-_xlpm.DD,EOMONTH(BG$15-1,1),1,_xlpm.VD),
AND(MONTH($AW393)=MONTH(BG$15),MONTH($AX393)=MONTH(BG$15)),
NETWORKDAYS.INTL($AW393,$AX393,1,_xlpm.VD)))),0)),
$DH393="месяц",
$BP393*BG393,
$DH393="неделя",
$BP393*BG393/7*(ROUNDUP((DAY(EOMONTH(BG$15,0)))/4,0))),
0)</f>
        <v/>
      </c>
      <c r="BY393" s="125">
        <f t="array" ref="BY393">
IFERROR(
_xlfn.IFS(
$DH393="день_1",
$BP393*$BL393/($AX393-$AW393+1)*BH393*(DAY(EOMONTH(BH$15,0))),
$DH393="день_2",
$BP393/30*MAX(MIN($AX393,EOMONTH(BH$15,0))-MAX($AW393,BH$15)+1,),
$DH393="раб.день",
$BP393/30*(IFERROR(
_xlfn.LET(_xlpm.VD,
CHOOSE(
{1;2;3;4;5;6;7;8;9;10;11;12;13;14;15;16;17;18},
45658,45659,45660,45661,45662,45663,45664,45665,45711,45724,45778,45779,45785,45786,45820,45821,45965,46022),
_xlfn.LET(_xlpm.DD,
MAX(MIN($AX393,EOMONTH(BH$15,0))-MAX($AW393,BH$15),),
_xlfn.IFS(
AND(MONTH($AW393)=MONTH(BH$15),MONTH($AX393)&lt;&gt;MONTH(BH$15)),
NETWORKDAYS.INTL($AW393,$AW393+_xlpm.DD,1,_xlpm.VD),
AND(MONTH($AW393)&lt;&gt;MONTH(BH$15),MONTH($AX393)=MONTH(BH$15)),
NETWORKDAYS.INTL(($AX393)-_xlpm.DD,$AX393,1,_xlpm.VD),
AND(MONTH($AW393)&lt;MONTH(BH$15),MONTH($AX393)&gt;MONTH(BH$15)),
NETWORKDAYS.INTL((EOMONTH(BH$15-1,1))-_xlpm.DD,EOMONTH(BH$15-1,1),1,_xlpm.VD),
AND(MONTH($AW393)=MONTH(BH$15),MONTH($AX393)=MONTH(BH$15)),
NETWORKDAYS.INTL($AW393,$AX393,1,_xlpm.VD)))),0)),
$DH393="месяц",
$BP393*BH393,
$DH393="неделя",
$BP393*BH393/7*(ROUNDUP((DAY(EOMONTH(BH$15,0)))/4,0))),
0)</f>
        <v/>
      </c>
      <c r="BZ393" s="125">
        <f t="array" ref="BZ393">
IFERROR(
_xlfn.IFS(
$DH393="день_1",
$BP393*$BL393/($AX393-$AW393+1)*BI393*(DAY(EOMONTH(BI$15,0))),
$DH393="день_2",
$BP393/30*MAX(MIN($AX393,EOMONTH(BI$15,0))-MAX($AW393,BI$15)+1,),
$DH393="раб.день",
$BP393/30*(IFERROR(
_xlfn.LET(_xlpm.VD,
CHOOSE(
{1;2;3;4;5;6;7;8;9;10;11;12;13;14;15;16;17;18},
45658,45659,45660,45661,45662,45663,45664,45665,45711,45724,45778,45779,45785,45786,45820,45821,45965,46022),
_xlfn.LET(_xlpm.DD,
MAX(MIN($AX393,EOMONTH(BI$15,0))-MAX($AW393,BI$15),),
_xlfn.IFS(
AND(MONTH($AW393)=MONTH(BI$15),MONTH($AX393)&lt;&gt;MONTH(BI$15)),
NETWORKDAYS.INTL($AW393,$AW393+_xlpm.DD,1,_xlpm.VD),
AND(MONTH($AW393)&lt;&gt;MONTH(BI$15),MONTH($AX393)=MONTH(BI$15)),
NETWORKDAYS.INTL(($AX393)-_xlpm.DD,$AX393,1,_xlpm.VD),
AND(MONTH($AW393)&lt;MONTH(BI$15),MONTH($AX393)&gt;MONTH(BI$15)),
NETWORKDAYS.INTL((EOMONTH(BI$15-1,1))-_xlpm.DD,EOMONTH(BI$15-1,1),1,_xlpm.VD),
AND(MONTH($AW393)=MONTH(BI$15),MONTH($AX393)=MONTH(BI$15)),
NETWORKDAYS.INTL($AW393,$AX393,1,_xlpm.VD)))),0)),
$DH393="месяц",
$BP393*BI393,
$DH393="неделя",
$BP393*BI393/7*(ROUNDUP((DAY(EOMONTH(BI$15,0)))/4,0))),
0)</f>
        <v/>
      </c>
      <c r="CA393" s="125">
        <f t="array" ref="CA393">
IFERROR(
_xlfn.IFS(
$DH393="день_1",
$BP393*$BL393/($AX393-$AW393+1)*BJ393*(DAY(EOMONTH(BJ$15,0))),
$DH393="день_2",
$BP393/30*MAX(MIN($AX393,EOMONTH(BJ$15,0))-MAX($AW393,BJ$15)+1,),
$DH393="раб.день",
$BP393/30*(IFERROR(
_xlfn.LET(_xlpm.VD,
CHOOSE(
{1;2;3;4;5;6;7;8;9;10;11;12;13;14;15;16;17;18},
45658,45659,45660,45661,45662,45663,45664,45665,45711,45724,45778,45779,45785,45786,45820,45821,45965,46022),
_xlfn.LET(_xlpm.DD,
MAX(MIN($AX393,EOMONTH(BJ$15,0))-MAX($AW393,BJ$15),),
_xlfn.IFS(
AND(MONTH($AW393)=MONTH(BJ$15),MONTH($AX393)&lt;&gt;MONTH(BJ$15)),
NETWORKDAYS.INTL($AW393,$AW393+_xlpm.DD,1,_xlpm.VD),
AND(MONTH($AW393)&lt;&gt;MONTH(BJ$15),MONTH($AX393)=MONTH(BJ$15)),
NETWORKDAYS.INTL(($AX393)-_xlpm.DD,$AX393,1,_xlpm.VD),
AND(MONTH($AW393)&lt;MONTH(BJ$15),MONTH($AX393)&gt;MONTH(BJ$15)),
NETWORKDAYS.INTL((EOMONTH(BJ$15-1,1))-_xlpm.DD,EOMONTH(BJ$15-1,1),1,_xlpm.VD),
AND(MONTH($AW393)=MONTH(BJ$15),MONTH($AX393)=MONTH(BJ$15)),
NETWORKDAYS.INTL($AW393,$AX393,1,_xlpm.VD)))),0)),
$DH393="месяц",
$BP393*BJ393,
$DH393="неделя",
$BP393*BJ393/7*(ROUNDUP((DAY(EOMONTH(BJ$15,0)))/4,0))),
0)</f>
        <v/>
      </c>
      <c r="CB393" s="125">
        <f t="array" ref="CB393">
IFERROR(
_xlfn.IFS(
$DH393="день_1",
$BP393*$BL393/($AX393-$AW393+1)*BK393*(DAY(EOMONTH(BK$15,0))),
$DH393="день_2",
$BP393/30*MAX(MIN($AX393,EOMONTH(BK$15,0))-MAX($AW393,BK$15)+1,),
$DH393="раб.день",
$BP393/30*(IFERROR(
_xlfn.LET(_xlpm.VD,
CHOOSE(
{1;2;3;4;5;6;7;8;9;10;11;12;13;14;15;16;17;18},
45658,45659,45660,45661,45662,45663,45664,45665,45711,45724,45778,45779,45785,45786,45820,45821,45965,46022),
_xlfn.LET(_xlpm.DD,
MAX(MIN($AX393,EOMONTH(BK$15,0))-MAX($AW393,BK$15),),
_xlfn.IFS(
AND(MONTH($AW393)=MONTH(BK$15),MONTH($AX393)&lt;&gt;MONTH(BK$15)),
NETWORKDAYS.INTL($AW393,$AW393+_xlpm.DD,1,_xlpm.VD),
AND(MONTH($AW393)&lt;&gt;MONTH(BK$15),MONTH($AX393)=MONTH(BK$15)),
NETWORKDAYS.INTL(($AX393)-_xlpm.DD,$AX393,1,_xlpm.VD),
AND(MONTH($AW393)&lt;MONTH(BK$15),MONTH($AX393)&gt;MONTH(BK$15)),
NETWORKDAYS.INTL((EOMONTH(BK$15-1,1))-_xlpm.DD,EOMONTH(BK$15-1,1),1,_xlpm.VD),
AND(MONTH($AW393)=MONTH(BK$15),MONTH($AX393)=MONTH(BK$15)),
NETWORKDAYS.INTL($AW393,$AX393,1,_xlpm.VD)))),0)),
$DH393="месяц",
$BP393*BK393,
$DH393="неделя",
$BP393*BK393/7*(ROUNDUP((DAY(EOMONTH(BK$15,0)))/4,0))),
0)</f>
        <v/>
      </c>
      <c r="CC393" s="125">
        <f>SUM($BQ393:$CB393)</f>
        <v/>
      </c>
      <c r="CD393" s="126">
        <f>SUM($EH393:$EH393)</f>
        <v/>
      </c>
      <c r="CE393" s="126">
        <f>$CD393*$AB393</f>
        <v/>
      </c>
      <c r="CF393" s="126">
        <f>SUM($EK393:$EK393)</f>
        <v/>
      </c>
      <c r="CG393" s="126">
        <f>$CF393*$AB393</f>
        <v/>
      </c>
      <c r="CH393" s="126">
        <f>SUM($CC393,$CE393,$CG393)</f>
        <v/>
      </c>
      <c r="CI393" s="126">
        <f>$CH393*(1+$CM393)</f>
        <v/>
      </c>
      <c r="CJ393" s="127" t="n">
        <v>0</v>
      </c>
      <c r="CK393" s="126">
        <f>SUM($CH393:$CH393)*(1+$CJ393)</f>
        <v/>
      </c>
      <c r="CL393" s="126">
        <f>SUM($CH393:$CH393)*(1+$CM393)</f>
        <v/>
      </c>
      <c r="CM393" s="59" t="inlineStr">
        <is>
          <t>20%</t>
        </is>
      </c>
      <c r="CN393" s="59" t="n"/>
      <c r="CO393" s="72" t="n"/>
      <c r="CP393" s="59" t="n"/>
      <c r="CQ393" s="73" t="n"/>
      <c r="CR393" s="73" t="n"/>
      <c r="CS393" s="73" t="n"/>
      <c r="CT393" s="72" t="n"/>
      <c r="CU393" s="79" t="inlineStr">
        <is>
          <t> </t>
        </is>
      </c>
      <c r="CV393" s="60" t="n"/>
      <c r="CW393" s="60" t="n"/>
      <c r="CX393" s="60" t="n"/>
      <c r="CY393" s="127">
        <f>IFERROR(($CC393-$EE393)/($EE393/(1-$DQ393)),0)</f>
        <v/>
      </c>
      <c r="CZ393" s="127">
        <f>IFERROR(1-$EI393/($CE393),0)</f>
        <v/>
      </c>
      <c r="DA393" s="127">
        <f>IFERROR(1-$EL393/($CG393),0)</f>
        <v/>
      </c>
      <c r="DB393" s="126">
        <f>ROUND(IFERROR(($CI393/(1+$CM393)-$EN393),0),2)</f>
        <v/>
      </c>
      <c r="DC393" s="128" t="n"/>
      <c r="DD393" s="125" t="n"/>
      <c r="DE393" s="75" t="n">
        <v>0</v>
      </c>
      <c r="DF393" s="128" t="n"/>
      <c r="DG393" s="125">
        <f>IF($DC393=0,0,$DD393*($DC393*100%-$DE393*$DF393))*SUM($AB393:$AB393)</f>
        <v/>
      </c>
      <c r="DH393" s="129" t="inlineStr">
        <is>
          <t>месяц</t>
        </is>
      </c>
      <c r="DI393" s="130">
        <f t="array" ref="DI393">IFERROR(
IF($ES393="LisChannel",
(ROUND(((INDEX({174.625;153.888888888889;130.972222222222},MATCH($AI393,{2;3;4}),0))*$AG393*$AI393),2)),0),0)</f>
        <v/>
      </c>
      <c r="DJ393" s="130">
        <f>
_xlfn.LET(_xlpm.X,
IFERROR(
IF($ES393="НовиковТВ",
(_xlfn.LET(_xlpm.NTV,
_xlfn.LET(_xlpm.MIN,350000,
IF(SUMIFS($DI:$DI,$ES:$ES,"НовиковТВ")&lt;=_xlpm.MIN,
(SUMIFS($DI:$DI,$ES:$ES,"НовиковТВ")/(COUNTIFS($ES:$ES,"НовиковТВ")))*_xlpm.MIN/SUMIFS($DI:$DI,$ES:$ES,"НовиковТВ"),
DI393)),
_xlpm.NTV+$DG393/(1-(1-(_xlpm.NTV)*(1-$DL393)*(1-$DM393)*(1-$DN393)*(1-$DO393)*(1-$DP393)/_xlpm.NTV))))/(1+$EP393),
$DI393+$DG393/(1-(1-($DI393)*(1-$DL393)*(1-$DM393)*(1-$DN393)*(1-$DO393)*(1-$DP393)/$DI393))),
0),
_xlpm.X*(1+$CM393)*(1+$CW393)-_xlpm.X*(1+$CM393)+_xlpm.X)</f>
        <v/>
      </c>
      <c r="DK393" s="125" t="inlineStr">
        <is>
          <t>послед.</t>
        </is>
      </c>
      <c r="DL393" s="63" t="n">
        <v>0</v>
      </c>
      <c r="DM393" s="63" t="n">
        <v>0</v>
      </c>
      <c r="DN393" s="63" t="n">
        <v>0</v>
      </c>
      <c r="DO393" s="63" t="n">
        <v>0</v>
      </c>
      <c r="DP393" s="63" t="n">
        <v>0</v>
      </c>
      <c r="DQ393" s="63">
        <f t="array" ref="DQ393">IFERROR(_xlfn.IFS(
$DK393="послед.",1-(1-$DL393)*(1-$DM393)*(1-$DN393)*(1-$DO393)*(1-$DP393),
$DK393="сумм.",$DL393+$DM393+$DN393+$DO393+$DP393),
0)</f>
        <v/>
      </c>
      <c r="DR393" s="125">
        <f t="array" ref="DR393">
IFERROR(
_xlfn.IFS(
$BL393=0,
0,
$BL393&gt;0,
_xlfn.IFS($DK393="послед.",
$DJ393*(1-$DL393)*(1-$DM393)*(1-$DN393)*(1-$DO393)*(1-$DP393),
$DK393="сумм.",
$DJ393*(1-($DL393+$DM393+$DN393+$DO393+$DP393)))),0)</f>
        <v/>
      </c>
      <c r="DS393" s="125">
        <f t="array" ref="DS393">
IFERROR(_xlfn.IFS(
$DH393="день_1",
$DR393*$BL393/($AX393-$AW393+1)*AZ393*(DAY(EOMONTH(AZ$15,0))),
$DH393="день_2",
$DR393/30*MAX(MIN($AX393,EOMONTH(AZ$15,0))-MAX($AW393,AZ$15)+1,),
$DH393="раб.день",
$DR393/30*(IFERROR(
_xlfn.LET(_xlpm.VD,
CHOOSE(
{1;2;3;4;5;6;7;8;9;10;11;12;13;14;15;16;17;18},
45658,45659,45660,45661,45662,45663,45664,45665,45711,45724,45778,45779,45785,45786,45820,45821,45965,46022),
_xlfn.LET(_xlpm.DD,
MAX(MIN($AX393,EOMONTH(AZ$15,0))-MAX($AW393,AZ$15),),
_xlfn.IFS(
AND(MONTH($AW393)=MONTH(AZ$15),MONTH($AX393)&lt;&gt;MONTH(AZ$15)),
NETWORKDAYS.INTL($AW393,$AW393+_xlpm.DD,1,_xlpm.VD),
AND(MONTH($AW393)&lt;&gt;MONTH(AZ$15),MONTH($AX393)=MONTH(AZ$15)),
NETWORKDAYS.INTL(($AX393)-_xlpm.DD,$AX393,1,_xlpm.VD),
AND(MONTH($AW393)&lt;MONTH(AZ$15),MONTH($AX393)&gt;MONTH(AZ$15)),
NETWORKDAYS.INTL((EOMONTH(AZ$15-1,1))-_xlpm.DD,EOMONTH(AZ$15-1,1),1,_xlpm.VD),
AND(MONTH($AW393)=MONTH(AZ$15),MONTH($AX393)=MONTH(AZ$15)),
NETWORKDAYS.INTL($AW393,$AX393,1,_xlpm.VD)))),0)),
$DH393="месяц",
$DR393*AZ393,
$DH393="неделя",
$DR393*AZ393/7*(ROUNDUP((DAY(EOMONTH(AZ$15,0)))/4,0))),
0)</f>
        <v/>
      </c>
      <c r="DT393" s="125">
        <f t="array" ref="DT393">
IFERROR(_xlfn.IFS(
$DH393="день_1",
$DR393*$BL393/($AX393-$AW393+1)*BA393*(DAY(EOMONTH(BA$15,0))),
$DH393="день_2",
$DR393/30*MAX(MIN($AX393,EOMONTH(BA$15,0))-MAX($AW393,BA$15)+1,),
$DH393="раб.день",
$DR393/30*(IFERROR(
_xlfn.LET(_xlpm.VD,
CHOOSE(
{1;2;3;4;5;6;7;8;9;10;11;12;13;14;15;16;17;18},
45658,45659,45660,45661,45662,45663,45664,45665,45711,45724,45778,45779,45785,45786,45820,45821,45965,46022),
_xlfn.LET(_xlpm.DD,
MAX(MIN($AX393,EOMONTH(BA$15,0))-MAX($AW393,BA$15),),
_xlfn.IFS(
AND(MONTH($AW393)=MONTH(BA$15),MONTH($AX393)&lt;&gt;MONTH(BA$15)),
NETWORKDAYS.INTL($AW393,$AW393+_xlpm.DD,1,_xlpm.VD),
AND(MONTH($AW393)&lt;&gt;MONTH(BA$15),MONTH($AX393)=MONTH(BA$15)),
NETWORKDAYS.INTL(($AX393)-_xlpm.DD,$AX393,1,_xlpm.VD),
AND(MONTH($AW393)&lt;MONTH(BA$15),MONTH($AX393)&gt;MONTH(BA$15)),
NETWORKDAYS.INTL((EOMONTH(BA$15-1,1))-_xlpm.DD,EOMONTH(BA$15-1,1),1,_xlpm.VD),
AND(MONTH($AW393)=MONTH(BA$15),MONTH($AX393)=MONTH(BA$15)),
NETWORKDAYS.INTL($AW393,$AX393,1,_xlpm.VD)))),0)),
$DH393="месяц",
$DR393*BA393,
$DH393="неделя",
$DR393*BA393/7*(ROUNDUP((DAY(EOMONTH(BA$15,0)))/4,0))),
0)</f>
        <v/>
      </c>
      <c r="DU393" s="125">
        <f t="array" ref="DU393">
IFERROR(_xlfn.IFS(
$DH393="день_1",
$DR393*$BL393/($AX393-$AW393+1)*BB393*(DAY(EOMONTH(BB$15,0))),
$DH393="день_2",
$DR393/30*MAX(MIN($AX393,EOMONTH(BB$15,0))-MAX($AW393,BB$15)+1,),
$DH393="раб.день",
$DR393/30*(IFERROR(
_xlfn.LET(_xlpm.VD,
CHOOSE(
{1;2;3;4;5;6;7;8;9;10;11;12;13;14;15;16;17;18},
45658,45659,45660,45661,45662,45663,45664,45665,45711,45724,45778,45779,45785,45786,45820,45821,45965,46022),
_xlfn.LET(_xlpm.DD,
MAX(MIN($AX393,EOMONTH(BB$15,0))-MAX($AW393,BB$15),),
_xlfn.IFS(
AND(MONTH($AW393)=MONTH(BB$15),MONTH($AX393)&lt;&gt;MONTH(BB$15)),
NETWORKDAYS.INTL($AW393,$AW393+_xlpm.DD,1,_xlpm.VD),
AND(MONTH($AW393)&lt;&gt;MONTH(BB$15),MONTH($AX393)=MONTH(BB$15)),
NETWORKDAYS.INTL(($AX393)-_xlpm.DD,$AX393,1,_xlpm.VD),
AND(MONTH($AW393)&lt;MONTH(BB$15),MONTH($AX393)&gt;MONTH(BB$15)),
NETWORKDAYS.INTL((EOMONTH(BB$15-1,1))-_xlpm.DD,EOMONTH(BB$15-1,1),1,_xlpm.VD),
AND(MONTH($AW393)=MONTH(BB$15),MONTH($AX393)=MONTH(BB$15)),
NETWORKDAYS.INTL($AW393,$AX393,1,_xlpm.VD)))),0)),
$DH393="месяц",
$DR393*BB393,
$DH393="неделя",
$DR393*BB393/7*(ROUNDUP((DAY(EOMONTH(BB$15,0)))/4,0))),
0)</f>
        <v/>
      </c>
      <c r="DV393" s="125">
        <f t="array" ref="DV393">
IFERROR(_xlfn.IFS(
$DH393="день_1",
$DR393*$BL393/($AX393-$AW393+1)*BC393*(DAY(EOMONTH(BC$15,0))),
$DH393="день_2",
$DR393/30*MAX(MIN($AX393,EOMONTH(BC$15,0))-MAX($AW393,BC$15)+1,),
$DH393="раб.день",
$DR393/30*(IFERROR(
_xlfn.LET(_xlpm.VD,
CHOOSE(
{1;2;3;4;5;6;7;8;9;10;11;12;13;14;15;16;17;18},
45658,45659,45660,45661,45662,45663,45664,45665,45711,45724,45778,45779,45785,45786,45820,45821,45965,46022),
_xlfn.LET(_xlpm.DD,
MAX(MIN($AX393,EOMONTH(BC$15,0))-MAX($AW393,BC$15),),
_xlfn.IFS(
AND(MONTH($AW393)=MONTH(BC$15),MONTH($AX393)&lt;&gt;MONTH(BC$15)),
NETWORKDAYS.INTL($AW393,$AW393+_xlpm.DD,1,_xlpm.VD),
AND(MONTH($AW393)&lt;&gt;MONTH(BC$15),MONTH($AX393)=MONTH(BC$15)),
NETWORKDAYS.INTL(($AX393)-_xlpm.DD,$AX393,1,_xlpm.VD),
AND(MONTH($AW393)&lt;MONTH(BC$15),MONTH($AX393)&gt;MONTH(BC$15)),
NETWORKDAYS.INTL((EOMONTH(BC$15-1,1))-_xlpm.DD,EOMONTH(BC$15-1,1),1,_xlpm.VD),
AND(MONTH($AW393)=MONTH(BC$15),MONTH($AX393)=MONTH(BC$15)),
NETWORKDAYS.INTL($AW393,$AX393,1,_xlpm.VD)))),0)),
$DH393="месяц",
$DR393*BC393,
$DH393="неделя",
$DR393*BC393/7*(ROUNDUP((DAY(EOMONTH(BC$15,0)))/4,0))),
0)</f>
        <v/>
      </c>
      <c r="DW393" s="125">
        <f t="array" ref="DW393">
IFERROR(_xlfn.IFS(
$DH393="день_1",
$DR393*$BL393/($AX393-$AW393+1)*BD393*(DAY(EOMONTH(BD$15,0))),
$DH393="день_2",
$DR393/30*MAX(MIN($AX393,EOMONTH(BD$15,0))-MAX($AW393,BD$15)+1,),
$DH393="раб.день",
$DR393/30*(IFERROR(
_xlfn.LET(_xlpm.VD,
CHOOSE(
{1;2;3;4;5;6;7;8;9;10;11;12;13;14;15;16;17;18},
45658,45659,45660,45661,45662,45663,45664,45665,45711,45724,45778,45779,45785,45786,45820,45821,45965,46022),
_xlfn.LET(_xlpm.DD,
MAX(MIN($AX393,EOMONTH(BD$15,0))-MAX($AW393,BD$15),),
_xlfn.IFS(
AND(MONTH($AW393)=MONTH(BD$15),MONTH($AX393)&lt;&gt;MONTH(BD$15)),
NETWORKDAYS.INTL($AW393,$AW393+_xlpm.DD,1,_xlpm.VD),
AND(MONTH($AW393)&lt;&gt;MONTH(BD$15),MONTH($AX393)=MONTH(BD$15)),
NETWORKDAYS.INTL(($AX393)-_xlpm.DD,$AX393,1,_xlpm.VD),
AND(MONTH($AW393)&lt;MONTH(BD$15),MONTH($AX393)&gt;MONTH(BD$15)),
NETWORKDAYS.INTL((EOMONTH(BD$15-1,1))-_xlpm.DD,EOMONTH(BD$15-1,1),1,_xlpm.VD),
AND(MONTH($AW393)=MONTH(BD$15),MONTH($AX393)=MONTH(BD$15)),
NETWORKDAYS.INTL($AW393,$AX393,1,_xlpm.VD)))),0)),
$DH393="месяц",
$DR393*BD393,
$DH393="неделя",
$DR393*BD393/7*(ROUNDUP((DAY(EOMONTH(BD$15,0)))/4,0))),
0)</f>
        <v/>
      </c>
      <c r="DX393" s="125">
        <f t="array" ref="DX393">
IFERROR(_xlfn.IFS(
$DH393="день_1",
$DR393*$BL393/($AX393-$AW393+1)*BE393*(DAY(EOMONTH(BE$15,0))),
$DH393="день_2",
$DR393/30*MAX(MIN($AX393,EOMONTH(BE$15,0))-MAX($AW393,BE$15)+1,),
$DH393="раб.день",
$DR393/30*(IFERROR(
_xlfn.LET(_xlpm.VD,
CHOOSE(
{1;2;3;4;5;6;7;8;9;10;11;12;13;14;15;16;17;18},
45658,45659,45660,45661,45662,45663,45664,45665,45711,45724,45778,45779,45785,45786,45820,45821,45965,46022),
_xlfn.LET(_xlpm.DD,
MAX(MIN($AX393,EOMONTH(BE$15,0))-MAX($AW393,BE$15),),
_xlfn.IFS(
AND(MONTH($AW393)=MONTH(BE$15),MONTH($AX393)&lt;&gt;MONTH(BE$15)),
NETWORKDAYS.INTL($AW393,$AW393+_xlpm.DD,1,_xlpm.VD),
AND(MONTH($AW393)&lt;&gt;MONTH(BE$15),MONTH($AX393)=MONTH(BE$15)),
NETWORKDAYS.INTL(($AX393)-_xlpm.DD,$AX393,1,_xlpm.VD),
AND(MONTH($AW393)&lt;MONTH(BE$15),MONTH($AX393)&gt;MONTH(BE$15)),
NETWORKDAYS.INTL((EOMONTH(BE$15-1,1))-_xlpm.DD,EOMONTH(BE$15-1,1),1,_xlpm.VD),
AND(MONTH($AW393)=MONTH(BE$15),MONTH($AX393)=MONTH(BE$15)),
NETWORKDAYS.INTL($AW393,$AX393,1,_xlpm.VD)))),0)),
$DH393="месяц",
$DR393*BE393,
$DH393="неделя",
$DR393*BE393/7*(ROUNDUP((DAY(EOMONTH(BE$15,0)))/4,0))),
0)</f>
        <v/>
      </c>
      <c r="DY393" s="125">
        <f t="array" ref="DY393">
IFERROR(_xlfn.IFS(
$DH393="день_1",
$DR393*$BL393/($AX393-$AW393+1)*BF393*(DAY(EOMONTH(BF$15,0))),
$DH393="день_2",
$DR393/30*MAX(MIN($AX393,EOMONTH(BF$15,0))-MAX($AW393,BF$15)+1,),
$DH393="раб.день",
$DR393/30*(IFERROR(
_xlfn.LET(_xlpm.VD,
CHOOSE(
{1;2;3;4;5;6;7;8;9;10;11;12;13;14;15;16;17;18},
45658,45659,45660,45661,45662,45663,45664,45665,45711,45724,45778,45779,45785,45786,45820,45821,45965,46022),
_xlfn.LET(_xlpm.DD,
MAX(MIN($AX393,EOMONTH(BF$15,0))-MAX($AW393,BF$15),),
_xlfn.IFS(
AND(MONTH($AW393)=MONTH(BF$15),MONTH($AX393)&lt;&gt;MONTH(BF$15)),
NETWORKDAYS.INTL($AW393,$AW393+_xlpm.DD,1,_xlpm.VD),
AND(MONTH($AW393)&lt;&gt;MONTH(BF$15),MONTH($AX393)=MONTH(BF$15)),
NETWORKDAYS.INTL(($AX393)-_xlpm.DD,$AX393,1,_xlpm.VD),
AND(MONTH($AW393)&lt;MONTH(BF$15),MONTH($AX393)&gt;MONTH(BF$15)),
NETWORKDAYS.INTL((EOMONTH(BF$15-1,1))-_xlpm.DD,EOMONTH(BF$15-1,1),1,_xlpm.VD),
AND(MONTH($AW393)=MONTH(BF$15),MONTH($AX393)=MONTH(BF$15)),
NETWORKDAYS.INTL($AW393,$AX393,1,_xlpm.VD)))),0)),
$DH393="месяц",
$DR393*BF393,
$DH393="неделя",
$DR393*BF393/7*(ROUNDUP((DAY(EOMONTH(BF$15,0)))/4,0))),
0)</f>
        <v/>
      </c>
      <c r="DZ393" s="125">
        <f t="array" ref="DZ393">
IFERROR(_xlfn.IFS(
$DH393="день_1",
$DR393*$BL393/($AX393-$AW393+1)*BG393*(DAY(EOMONTH(BG$15,0))),
$DH393="день_2",
$DR393/30*MAX(MIN($AX393,EOMONTH(BG$15,0))-MAX($AW393,BG$15)+1,),
$DH393="раб.день",
$DR393/30*(IFERROR(
_xlfn.LET(_xlpm.VD,
CHOOSE(
{1;2;3;4;5;6;7;8;9;10;11;12;13;14;15;16;17;18},
45658,45659,45660,45661,45662,45663,45664,45665,45711,45724,45778,45779,45785,45786,45820,45821,45965,46022),
_xlfn.LET(_xlpm.DD,
MAX(MIN($AX393,EOMONTH(BG$15,0))-MAX($AW393,BG$15),),
_xlfn.IFS(
AND(MONTH($AW393)=MONTH(BG$15),MONTH($AX393)&lt;&gt;MONTH(BG$15)),
NETWORKDAYS.INTL($AW393,$AW393+_xlpm.DD,1,_xlpm.VD),
AND(MONTH($AW393)&lt;&gt;MONTH(BG$15),MONTH($AX393)=MONTH(BG$15)),
NETWORKDAYS.INTL(($AX393)-_xlpm.DD,$AX393,1,_xlpm.VD),
AND(MONTH($AW393)&lt;MONTH(BG$15),MONTH($AX393)&gt;MONTH(BG$15)),
NETWORKDAYS.INTL((EOMONTH(BG$15-1,1))-_xlpm.DD,EOMONTH(BG$15-1,1),1,_xlpm.VD),
AND(MONTH($AW393)=MONTH(BG$15),MONTH($AX393)=MONTH(BG$15)),
NETWORKDAYS.INTL($AW393,$AX393,1,_xlpm.VD)))),0)),
$DH393="месяц",
$DR393*BG393,
$DH393="неделя",
$DR393*BG393/7*(ROUNDUP((DAY(EOMONTH(BG$15,0)))/4,0))),
0)</f>
        <v/>
      </c>
      <c r="EA393" s="125">
        <f t="array" ref="EA393">
IFERROR(_xlfn.IFS(
$DH393="день_1",
$DR393*$BL393/($AX393-$AW393+1)*BH393*(DAY(EOMONTH(BH$15,0))),
$DH393="день_2",
$DR393/30*MAX(MIN($AX393,EOMONTH(BH$15,0))-MAX($AW393,BH$15)+1,),
$DH393="раб.день",
$DR393/30*(IFERROR(
_xlfn.LET(_xlpm.VD,
CHOOSE(
{1;2;3;4;5;6;7;8;9;10;11;12;13;14;15;16;17;18},
45658,45659,45660,45661,45662,45663,45664,45665,45711,45724,45778,45779,45785,45786,45820,45821,45965,46022),
_xlfn.LET(_xlpm.DD,
MAX(MIN($AX393,EOMONTH(BH$15,0))-MAX($AW393,BH$15),),
_xlfn.IFS(
AND(MONTH($AW393)=MONTH(BH$15),MONTH($AX393)&lt;&gt;MONTH(BH$15)),
NETWORKDAYS.INTL($AW393,$AW393+_xlpm.DD,1,_xlpm.VD),
AND(MONTH($AW393)&lt;&gt;MONTH(BH$15),MONTH($AX393)=MONTH(BH$15)),
NETWORKDAYS.INTL(($AX393)-_xlpm.DD,$AX393,1,_xlpm.VD),
AND(MONTH($AW393)&lt;MONTH(BH$15),MONTH($AX393)&gt;MONTH(BH$15)),
NETWORKDAYS.INTL((EOMONTH(BH$15-1,1))-_xlpm.DD,EOMONTH(BH$15-1,1),1,_xlpm.VD),
AND(MONTH($AW393)=MONTH(BH$15),MONTH($AX393)=MONTH(BH$15)),
NETWORKDAYS.INTL($AW393,$AX393,1,_xlpm.VD)))),0)),
$DH393="месяц",
$DR393*BH393,
$DH393="неделя",
$DR393*BH393/7*(ROUNDUP((DAY(EOMONTH(BH$15,0)))/4,0))),
0)</f>
        <v/>
      </c>
      <c r="EB393" s="125">
        <f t="array" ref="EB393">
IFERROR(_xlfn.IFS(
$DH393="день_1",
$DR393*$BL393/($AX393-$AW393+1)*BI393*(DAY(EOMONTH(BI$15,0))),
$DH393="день_2",
$DR393/30*MAX(MIN($AX393,EOMONTH(BI$15,0))-MAX($AW393,BI$15)+1,),
$DH393="раб.день",
$DR393/30*(IFERROR(
_xlfn.LET(_xlpm.VD,
CHOOSE(
{1;2;3;4;5;6;7;8;9;10;11;12;13;14;15;16;17;18},
45658,45659,45660,45661,45662,45663,45664,45665,45711,45724,45778,45779,45785,45786,45820,45821,45965,46022),
_xlfn.LET(_xlpm.DD,
MAX(MIN($AX393,EOMONTH(BI$15,0))-MAX($AW393,BI$15),),
_xlfn.IFS(
AND(MONTH($AW393)=MONTH(BI$15),MONTH($AX393)&lt;&gt;MONTH(BI$15)),
NETWORKDAYS.INTL($AW393,$AW393+_xlpm.DD,1,_xlpm.VD),
AND(MONTH($AW393)&lt;&gt;MONTH(BI$15),MONTH($AX393)=MONTH(BI$15)),
NETWORKDAYS.INTL(($AX393)-_xlpm.DD,$AX393,1,_xlpm.VD),
AND(MONTH($AW393)&lt;MONTH(BI$15),MONTH($AX393)&gt;MONTH(BI$15)),
NETWORKDAYS.INTL((EOMONTH(BI$15-1,1))-_xlpm.DD,EOMONTH(BI$15-1,1),1,_xlpm.VD),
AND(MONTH($AW393)=MONTH(BI$15),MONTH($AX393)=MONTH(BI$15)),
NETWORKDAYS.INTL($AW393,$AX393,1,_xlpm.VD)))),0)),
$DH393="месяц",
$DR393*BI393,
$DH393="неделя",
$DR393*BI393/7*(ROUNDUP((DAY(EOMONTH(BI$15,0)))/4,0))),
0)</f>
        <v/>
      </c>
      <c r="EC393" s="125">
        <f t="array" ref="EC393">
IFERROR(_xlfn.IFS(
$DH393="день_1",
$DR393*$BL393/($AX393-$AW393+1)*BJ393*(DAY(EOMONTH(BJ$15,0))),
$DH393="день_2",
$DR393/30*MAX(MIN($AX393,EOMONTH(BJ$15,0))-MAX($AW393,BJ$15)+1,),
$DH393="раб.день",
$DR393/30*(IFERROR(
_xlfn.LET(_xlpm.VD,
CHOOSE(
{1;2;3;4;5;6;7;8;9;10;11;12;13;14;15;16;17;18},
45658,45659,45660,45661,45662,45663,45664,45665,45711,45724,45778,45779,45785,45786,45820,45821,45965,46022),
_xlfn.LET(_xlpm.DD,
MAX(MIN($AX393,EOMONTH(BJ$15,0))-MAX($AW393,BJ$15),),
_xlfn.IFS(
AND(MONTH($AW393)=MONTH(BJ$15),MONTH($AX393)&lt;&gt;MONTH(BJ$15)),
NETWORKDAYS.INTL($AW393,$AW393+_xlpm.DD,1,_xlpm.VD),
AND(MONTH($AW393)&lt;&gt;MONTH(BJ$15),MONTH($AX393)=MONTH(BJ$15)),
NETWORKDAYS.INTL(($AX393)-_xlpm.DD,$AX393,1,_xlpm.VD),
AND(MONTH($AW393)&lt;MONTH(BJ$15),MONTH($AX393)&gt;MONTH(BJ$15)),
NETWORKDAYS.INTL((EOMONTH(BJ$15-1,1))-_xlpm.DD,EOMONTH(BJ$15-1,1),1,_xlpm.VD),
AND(MONTH($AW393)=MONTH(BJ$15),MONTH($AX393)=MONTH(BJ$15)),
NETWORKDAYS.INTL($AW393,$AX393,1,_xlpm.VD)))),0)),
$DH393="месяц",
$DR393*BJ393,
$DH393="неделя",
$DR393*BJ393/7*(ROUNDUP((DAY(EOMONTH(BJ$15,0)))/4,0))),
0)</f>
        <v/>
      </c>
      <c r="ED393" s="125">
        <f t="array" ref="ED393">
IFERROR(_xlfn.IFS(
$DH393="день_1",
$DR393*$BL393/($AX393-$AW393+1)*BK393*(DAY(EOMONTH(BK$15,0))),
$DH393="день_2",
$DR393/30*MAX(MIN($AX393,EOMONTH(BK$15,0))-MAX($AW393,BK$15)+1,),
$DH393="раб.день",
$DR393/30*(IFERROR(
_xlfn.LET(_xlpm.VD,
CHOOSE(
{1;2;3;4;5;6;7;8;9;10;11;12;13;14;15;16;17;18},
45658,45659,45660,45661,45662,45663,45664,45665,45711,45724,45778,45779,45785,45786,45820,45821,45965,46022),
_xlfn.LET(_xlpm.DD,
MAX(MIN($AX393,EOMONTH(BK$15,0))-MAX($AW393,BK$15),),
_xlfn.IFS(
AND(MONTH($AW393)=MONTH(BK$15),MONTH($AX393)&lt;&gt;MONTH(BK$15)),
NETWORKDAYS.INTL($AW393,$AW393+_xlpm.DD,1,_xlpm.VD),
AND(MONTH($AW393)&lt;&gt;MONTH(BK$15),MONTH($AX393)=MONTH(BK$15)),
NETWORKDAYS.INTL(($AX393)-_xlpm.DD,$AX393,1,_xlpm.VD),
AND(MONTH($AW393)&lt;MONTH(BK$15),MONTH($AX393)&gt;MONTH(BK$15)),
NETWORKDAYS.INTL((EOMONTH(BK$15-1,1))-_xlpm.DD,EOMONTH(BK$15-1,1),1,_xlpm.VD),
AND(MONTH($AW393)=MONTH(BK$15),MONTH($AX393)=MONTH(BK$15)),
NETWORKDAYS.INTL($AW393,$AX393,1,_xlpm.VD)))),0)),
$DH393="месяц",
$DR393*BK393,
$DH393="неделя",
$DR393*BK393/7*(ROUNDUP((DAY(EOMONTH(BK$15,0)))/4,0))),
0)</f>
        <v/>
      </c>
      <c r="EE393" s="125">
        <f>SUM($DS393,$DT393,$DU393,$DV393,$DW393,$DX393,$DY393,$DZ393,$EA393,$EB393,$EC393,$ED393)</f>
        <v/>
      </c>
      <c r="EF393" s="125">
        <f>IFERROR(ROUND($EE393*(1+$EP393),2),0)</f>
        <v/>
      </c>
      <c r="EG393" s="128" t="n">
        <v>1</v>
      </c>
      <c r="EH393" s="126" t="n">
        <v>0</v>
      </c>
      <c r="EI393" s="126">
        <f>ROUND(SUM($EH393:$EH393)*SUM($AB393:$AB393)*$EG393,2)</f>
        <v/>
      </c>
      <c r="EJ393" s="126">
        <f>ROUND($EI393*(1+$EP393),2)</f>
        <v/>
      </c>
      <c r="EK393" s="126" t="n">
        <v>0</v>
      </c>
      <c r="EL393" s="126">
        <f>ROUND(SUM($EK393:$EK393)*SUM($AB393:$AB393)*$EG393,2)</f>
        <v/>
      </c>
      <c r="EM393" s="126">
        <f>ROUND($EL393*(1+$EP393),2)</f>
        <v/>
      </c>
      <c r="EN393" s="126">
        <f>SUM($EE393,$EI393,$EL393)</f>
        <v/>
      </c>
      <c r="EO393" s="126">
        <f>SUM($EF393,$EJ393,$EM393)</f>
        <v/>
      </c>
      <c r="EP393" s="59" t="inlineStr">
        <is>
          <t>20%</t>
        </is>
      </c>
      <c r="EQ393" s="59" t="n"/>
      <c r="ER393" s="60">
        <f t="array" ref="ER393">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MATCH(ES393,
{"AMS";"RussOutdoor";"HD Outdoor";"Ingroup";"IQ";"Ledproduction";"LisChannel";"Logic";"Media-PPL";"NovikovTV | НовиковТВ";"SMA";"SOK";"КрокусТВ | CrocusTV | IndoorTV";"Сити";"ТЯК Москва"},
0)),"")</f>
        <v/>
      </c>
      <c r="ES393" s="60" t="n"/>
      <c r="ET393" s="60">
        <f t="array" ref="ET393">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MATCH(ES393,
{"AMS";"RussOutdoor";"HD Outdoor";"Ingroup";"IQ";"Ledproduction";"LisChannel";"Logic";"Media-PPL";"NovikovTV | НовиковТВ";"SMA";"SOK";"КрокусТВ | CrocusTV | IndoorTV";"Сити";"ТЯК Москва"},
0)),"")</f>
        <v/>
      </c>
      <c r="EU393" s="60" t="n"/>
      <c r="EV393" s="60" t="n"/>
      <c r="EX393" s="110">
        <f t="array" ref="EX393">
($AR393/30
+N("ТРАФИК ПЛОЩАДКИ"))*
(IFERROR(
_xlfn.LET(
_xlpm.GPR,
HLOOKUP($L393,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(MATCH($T393,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IF($Q393="цифровой",_xlpm.GPR/$AG393,_xlpm.GPR/60)),
0)
+N("DWELL TIME"))*
(IF($AB393=0,0,IF($AB393=1,0.3,IF($AB393=2,0.5,IF($AB393&gt;2,1))))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_xlfn.IFS($AC393="да",1.2,$AC393="нет",1)*
_xlfn.IFS($AD393="да",1.2,$AD393="нет",1)*
IF(R393="статический",1,1.2)*
$X393*
INDEX(
{1.2;1;1.2;1.2;1;1.2;1.2;1.2;1.2;1.2;1.2;1;1.2;1.2;1.2;1.2;1;1;1.2;1.2;1.2;1;1;1;1;1.2;1.2;1.2;1.2;1;1;1;1;1.2;1.2;1.2;1.2;1.2;1.2;1.2;1.2;1;1;1.2;1;1;1;1;1.5;1;1;1.5;1.5;1.2},
MATCH($Q393,_xlpm.MI,0)))&gt;{0.02;0.04;0.06;0.1;0.2;0.4;0.6;0.8;1;2;4;6})),
{0;1;2;3;4;5;6;7;8;9;10;11;12},
0)))
+N("КОЭФФИЦИЕНТ КОНТАКТА"))))*
(_xlfn.IFS($X393&lt;0.1,$X393/1000,$X393&gt;25,5.2,AND($X393&gt;=0.1,$X393&lt;=25),(($X393*2+0.1)/10)*($X393/10)))*
IFERROR((_xlfn.LET(
_xlpm.MA,
{0;0.8;0.85;0.9;0.95;1},
_xlpm.MAA,
{0;1;2;3;4;5},
INDEX(_xlpm.MA,MATCH(SUMPRODUCT(--((IF(ROUND(_xlpm.MAA,1)&gt;5,5,ROUND($AB393,1)))&gt;{0;1;2;3;4;5})),_xlpm.MAA,0)))
+N("КОЭФФИЦИЕНТ КОЛ-ВО КОНСТРУКЦИЙ")),1)*
$AB393,0))*
(IF($Q393="цифровой",$AG393/15*$AI393,1)
+N("ДЛЯ ЦИФРЫ"))</f>
        <v/>
      </c>
      <c r="EY393" s="110">
        <f>IFERROR(EX393*AY393,0)</f>
        <v/>
      </c>
      <c r="EZ393" s="131">
        <f>IFERROR(DP393/EY393*1000,0)</f>
        <v/>
      </c>
      <c r="FA393" s="112">
        <f>IFERROR(FC393/FB393,0)</f>
        <v/>
      </c>
      <c r="FB393" s="112">
        <f>IFERROR((FC393/(EY393/FF393*#REF!))*0.825,0)</f>
        <v/>
      </c>
      <c r="FC393" s="112">
        <f>IFERROR(((EX393*30/AR393)*100)/30,0)</f>
        <v/>
      </c>
      <c r="FD393" s="112">
        <f>IFERROR(EY393/G393*100%,0)</f>
        <v/>
      </c>
      <c r="FE393" s="112">
        <f>IFERROR(FD393/FC393*100%,0)</f>
        <v/>
      </c>
      <c r="FF393" s="110">
        <f>IFERROR(AR393/30*AY393,0)</f>
        <v/>
      </c>
    </row>
    <row r="394" ht="13" customHeight="1">
      <c r="A394" s="59" t="n"/>
      <c r="B394" s="60" t="n"/>
      <c r="C394" s="60" t="n"/>
      <c r="D394" s="60">
        <f t="array" ref="D394">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MATCH($E394,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94" s="60">
        <f t="array" ref="E394">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MATCH($F394,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94" s="60" t="inlineStr"/>
      <c r="G394" s="60" t="n"/>
      <c r="H394" s="60">
        <f t="array" ref="H394">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MATCH($I394,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94" s="60" t="n"/>
      <c r="J394" s="60" t="n"/>
      <c r="K394" s="60" t="n"/>
      <c r="L394" s="60" t="n"/>
      <c r="M394" s="60" t="n"/>
      <c r="N394" s="60" t="n"/>
      <c r="O394" s="60" t="n"/>
      <c r="P394" s="60">
        <f t="array" ref="P394">
_xlfn.IFS(
ISNUMBER(MATCH($Q394,{"шелфбаннер","разделитель","монетница","чековая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ISNUMBER(MATCH($Q394,{"LED/LCD","видеокулер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ISNUMBER(MATCH($Q394,{"автомобиль","машина","выставочное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ISNUMBER(MATCH($Q394,{"билборд","лифтовая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ISNUMBER(MATCH($Q394,{"навигация","подвесной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ISNUMBER(MATCH($Q394,{"движущаяся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ISNUMBER(MATCH($Q394,{"каталог","журнал"},)),
"Пресса",
$Q394="","")</f>
        <v/>
      </c>
      <c r="Q394" s="60" t="n"/>
      <c r="R394" s="60">
        <f t="array" ref="R394">
IFERROR(
_xlfn.IFS(
OR(ISNUMBER(MATCH($Q394,{"экспозиция","макет","стенд","автостенд","авто стенд","выставочное пространство","выставочные стенды","модульные выставочные стенды","3Д конструкция","3D конструкция"},)),P394="Экспонирование"),
"нестандартный",
ISNUMBER(MATCH($Q394,{"скроллер","призматрон"},)),
"динамический",
$P394="Видео",
"цифровой",
OR($P394="Пресса",$P394="Щит",$P394="POSm",$P394="Подвес",$P394="Брендирование/оклейка"),
"статический"),"")</f>
        <v/>
      </c>
      <c r="S394" s="59" t="n"/>
      <c r="T394" s="60" t="n"/>
      <c r="U394" s="60" t="n"/>
      <c r="V394" s="60">
        <f>
IF(P394="Видео",
"цифровой постер/ролик",
IF(ISNUMBER(MATCH(Q394,{"короб световой","короб световой | лайтбокс","короб световой | кристалайт","лайтбокс","лайт бокс","кристалайт","LB","lightbox"},)),
"бэклит",
IF(P394="Брендирование/оклейка",
"перфарированная пленка/самоклейка",
IF(P394="Экспонирование",
"под запрос",
IF(P394="Подвес",
"баннер/ткань",
"")))))</f>
        <v/>
      </c>
      <c r="W394" s="59" t="n"/>
      <c r="X394" s="59" t="n"/>
      <c r="Y394" s="59" t="n"/>
      <c r="Z394" s="61" t="n"/>
      <c r="AA394" s="61" t="n"/>
      <c r="AB394" s="61">
        <f>IF(BL394&gt;0,Z394,0)</f>
        <v/>
      </c>
      <c r="AC394" s="59" t="n"/>
      <c r="AD394" s="59" t="n"/>
      <c r="AE394" s="59" t="n"/>
      <c r="AF394" s="59" t="n"/>
      <c r="AG394" s="59" t="n"/>
      <c r="AH394" s="59" t="n"/>
      <c r="AI394" s="59" t="n"/>
      <c r="AJ394" s="59" t="n"/>
      <c r="AK394" s="59" t="n"/>
      <c r="AL394" s="62">
        <f>IFERROR(IF(OR(R394="статический",R394="динамический",R394="нестандартный",R394="",R394=""),"-",IF(AND(AH394="-",AI394="-"),"-",AK394*3600/AH394*AI394)),"-")</f>
        <v/>
      </c>
      <c r="AM394" s="62">
        <f>IFERROR(IF(OR(R394="статический",R394="динамический",R394="",R394="", R394="BTL",R394="нестандартный"),"-",AG394*AI394*AL394/60),"-")</f>
        <v/>
      </c>
      <c r="AN394" s="63">
        <f>IFERROR(IF(AH394="","-",AG394*AI394/AH394),"-")</f>
        <v/>
      </c>
      <c r="AO394" s="59">
        <f>IFERROR(IF(OR($R394="статический",$R394="динамический",$R394="",$R394="",$R394="BTL",$R394="нестандартный"),"-",$AL394*$AY394),"-")</f>
        <v/>
      </c>
      <c r="AP394" s="62">
        <f>IFERROR(IF(OR($R394="статический",$R394="динамический",$R394="",$R394="",$R394="BTL",$R394="нестандартный"),"-",$AM394*AY394),"-")</f>
        <v/>
      </c>
      <c r="AQ394" s="64" t="n"/>
      <c r="AR394" s="61" t="n"/>
      <c r="AS394" s="61" t="n"/>
      <c r="AT394" s="61" t="n"/>
      <c r="AU394" s="65" t="n"/>
      <c r="AV394" s="124">
        <f>IFERROR(DR394/AT394*1000,"n/a")</f>
        <v/>
      </c>
      <c r="AW394" s="67" t="n"/>
      <c r="AX394" s="67" t="n"/>
      <c r="AY394" s="43">
        <f>IFERROR(IF(OR($AW394="",$AX394=""),"",_xlfn.DAYS($AX394+1,$AW394)),"")</f>
        <v/>
      </c>
      <c r="AZ394" s="68">
        <f t="array" ref="AZ394">
_xlfn.LET(_xlpm.COEFF,
IF($AW394+$AX394=0,0,IF(MAX(MIN($AX394,EOMONTH(AZ$15,0))-MAX($AW394,AZ$15)+1,)&gt;0,1,0)),
_xlfn.IFS(
$ES394="LisChannel",
_xlpm.COEFF*
INDEX({1;1;1.2;1.2;1;1;1;1;1.2;1.2;1.2;1.2},
MATCH(MONTH(AZ$15),
{1,2,3,4,5,6,7,8,9,10,11,12})),
CONCATENATE($ES394," ",$L394)="RussOutdoor метро",
_xlpm.COEFF*
INDEX({0.8;0.9;1.1;1.1;1;1;1;1;1.1;1.1;1.1;1.1},
MATCH(MONTH(AZ$15),
{1,2,3,4,5,6,7,8,9,10,11,12})),
$ES394&lt;&gt;"LisChannel",
_xlpm.COEFF,
$ES394&lt;&gt;"RussOutdoor",
_xlpm.COEFF))</f>
        <v/>
      </c>
      <c r="BA394" s="68">
        <f t="array" ref="BA394">
_xlfn.LET(_xlpm.COEFF,
IF($AW394+$AX394=0,0,IF(MAX(MIN($AX394,EOMONTH(BA$15,0))-MAX($AW394,BA$15)+1,)&gt;0,1,0)),
_xlfn.IFS(
$ES394="LisChannel",
_xlpm.COEFF*
INDEX({1;1;1.2;1.2;1;1;1;1;1.2;1.2;1.2;1.2},
MATCH(MONTH(BA$15),
{1,2,3,4,5,6,7,8,9,10,11,12})),
CONCATENATE($ES394," ",$L394)="RussOutdoor метро",
_xlpm.COEFF*
INDEX({0.8;0.9;1.1;1.1;1;1;1;1;1.1;1.1;1.1;1.1},
MATCH(MONTH(BA$15),
{1,2,3,4,5,6,7,8,9,10,11,12})),
$ES394&lt;&gt;"LisChannel",
_xlpm.COEFF,
$ES394&lt;&gt;"RussOutdoor",
_xlpm.COEFF))</f>
        <v/>
      </c>
      <c r="BB394" s="68">
        <f t="array" ref="BB394">
_xlfn.LET(_xlpm.COEFF,
IF($AW394+$AX394=0,0,IF(MAX(MIN($AX394,EOMONTH(BB$15,0))-MAX($AW394,BB$15)+1,)&gt;0,1,0)),
_xlfn.IFS(
$ES394="LisChannel",
_xlpm.COEFF*
INDEX({1;1;1.2;1.2;1;1;1;1;1.2;1.2;1.2;1.2},
MATCH(MONTH(BB$15),
{1,2,3,4,5,6,7,8,9,10,11,12})),
CONCATENATE($ES394," ",$L394)="RussOutdoor метро",
_xlpm.COEFF*
INDEX({0.8;0.9;1.1;1.1;1;1;1;1;1.1;1.1;1.1;1.1},
MATCH(MONTH(BB$15),
{1,2,3,4,5,6,7,8,9,10,11,12})),
$ES394&lt;&gt;"LisChannel",
_xlpm.COEFF,
$ES394&lt;&gt;"RussOutdoor",
_xlpm.COEFF))</f>
        <v/>
      </c>
      <c r="BC394" s="68">
        <f t="array" ref="BC394">
_xlfn.LET(_xlpm.COEFF,
IF($AW394+$AX394=0,0,IF(MAX(MIN($AX394,EOMONTH(BC$15,0))-MAX($AW394,BC$15)+1,)&gt;0,1,0)),
_xlfn.IFS(
$ES394="LisChannel",
_xlpm.COEFF*
INDEX({1;1;1.2;1.2;1;1;1;1;1.2;1.2;1.2;1.2},
MATCH(MONTH(BC$15),
{1,2,3,4,5,6,7,8,9,10,11,12})),
CONCATENATE($ES394," ",$L394)="RussOutdoor метро",
_xlpm.COEFF*
INDEX({0.8;0.9;1.1;1.1;1;1;1;1;1.1;1.1;1.1;1.1},
MATCH(MONTH(BC$15),
{1,2,3,4,5,6,7,8,9,10,11,12})),
$ES394&lt;&gt;"LisChannel",
_xlpm.COEFF,
$ES394&lt;&gt;"RussOutdoor",
_xlpm.COEFF))</f>
        <v/>
      </c>
      <c r="BD394" s="68">
        <f t="array" ref="BD394">
_xlfn.LET(_xlpm.COEFF,
IF($AW394+$AX394=0,0,IF(MAX(MIN($AX394,EOMONTH(BD$15,0))-MAX($AW394,BD$15)+1,)&gt;0,1,0)),
_xlfn.IFS(
$ES394="LisChannel",
_xlpm.COEFF*
INDEX({1;1;1.2;1.2;1;1;1;1;1.2;1.2;1.2;1.2},
MATCH(MONTH(BD$15),
{1,2,3,4,5,6,7,8,9,10,11,12})),
CONCATENATE($ES394," ",$L394)="RussOutdoor метро",
_xlpm.COEFF*
INDEX({0.8;0.9;1.1;1.1;1;1;1;1;1.1;1.1;1.1;1.1},
MATCH(MONTH(BD$15),
{1,2,3,4,5,6,7,8,9,10,11,12})),
$ES394&lt;&gt;"LisChannel",
_xlpm.COEFF,
$ES394&lt;&gt;"RussOutdoor",
_xlpm.COEFF))</f>
        <v/>
      </c>
      <c r="BE394" s="68">
        <f t="array" ref="BE394">
_xlfn.LET(_xlpm.COEFF,
IF($AW394+$AX394=0,0,IF(MAX(MIN($AX394,EOMONTH(BE$15,0))-MAX($AW394,BE$15)+1,)&gt;0,1,0)),
_xlfn.IFS(
$ES394="LisChannel",
_xlpm.COEFF*
INDEX({1;1;1.2;1.2;1;1;1;1;1.2;1.2;1.2;1.2},
MATCH(MONTH(BE$15),
{1,2,3,4,5,6,7,8,9,10,11,12})),
CONCATENATE($ES394," ",$L394)="RussOutdoor метро",
_xlpm.COEFF*
INDEX({0.8;0.9;1.1;1.1;1;1;1;1;1.1;1.1;1.1;1.1},
MATCH(MONTH(BE$15),
{1,2,3,4,5,6,7,8,9,10,11,12})),
$ES394&lt;&gt;"LisChannel",
_xlpm.COEFF,
$ES394&lt;&gt;"RussOutdoor",
_xlpm.COEFF))</f>
        <v/>
      </c>
      <c r="BF394" s="68">
        <f t="array" ref="BF394">
_xlfn.LET(_xlpm.COEFF,
IF($AW394+$AX394=0,0,IF(MAX(MIN($AX394,EOMONTH(BF$15,0))-MAX($AW394,BF$15)+1,)&gt;0,1,0)),
_xlfn.IFS(
$ES394="LisChannel",
_xlpm.COEFF*
INDEX({1;1;1.2;1.2;1;1;1;1;1.2;1.2;1.2;1.2},
MATCH(MONTH(BF$15),
{1,2,3,4,5,6,7,8,9,10,11,12})),
CONCATENATE($ES394," ",$L394)="RussOutdoor метро",
_xlpm.COEFF*
INDEX({0.8;0.9;1.1;1.1;1;1;1;1;1.1;1.1;1.1;1.1},
MATCH(MONTH(BF$15),
{1,2,3,4,5,6,7,8,9,10,11,12})),
$ES394&lt;&gt;"LisChannel",
_xlpm.COEFF,
$ES394&lt;&gt;"RussOutdoor",
_xlpm.COEFF))</f>
        <v/>
      </c>
      <c r="BG394" s="68">
        <f t="array" ref="BG394">
_xlfn.LET(_xlpm.COEFF,
IF($AW394+$AX394=0,0,IF(MAX(MIN($AX394,EOMONTH(BG$15,0))-MAX($AW394,BG$15)+1,)&gt;0,1,0)),
_xlfn.IFS(
$ES394="LisChannel",
_xlpm.COEFF*
INDEX({1;1;1.2;1.2;1;1;1;1;1.2;1.2;1.2;1.2},
MATCH(MONTH(BG$15),
{1,2,3,4,5,6,7,8,9,10,11,12})),
CONCATENATE($ES394," ",$L394)="RussOutdoor метро",
_xlpm.COEFF*
INDEX({0.8;0.9;1.1;1.1;1;1;1;1;1.1;1.1;1.1;1.1},
MATCH(MONTH(BG$15),
{1,2,3,4,5,6,7,8,9,10,11,12})),
$ES394&lt;&gt;"LisChannel",
_xlpm.COEFF,
$ES394&lt;&gt;"RussOutdoor",
_xlpm.COEFF))</f>
        <v/>
      </c>
      <c r="BH394" s="68">
        <f t="array" ref="BH394">
_xlfn.LET(_xlpm.COEFF,
IF($AW394+$AX394=0,0,IF(MAX(MIN($AX394,EOMONTH(BH$15,0))-MAX($AW394,BH$15)+1,)&gt;0,1,0)),
_xlfn.IFS(
$ES394="LisChannel",
_xlpm.COEFF*
INDEX({1;1;1.2;1.2;1;1;1;1;1.2;1.2;1.2;1.2},
MATCH(MONTH(BH$15),
{1,2,3,4,5,6,7,8,9,10,11,12})),
CONCATENATE($ES394," ",$L394)="RussOutdoor метро",
_xlpm.COEFF*
INDEX({0.8;0.9;1.1;1.1;1;1;1;1;1.1;1.1;1.1;1.1},
MATCH(MONTH(BH$15),
{1,2,3,4,5,6,7,8,9,10,11,12})),
$ES394&lt;&gt;"LisChannel",
_xlpm.COEFF,
$ES394&lt;&gt;"RussOutdoor",
_xlpm.COEFF))</f>
        <v/>
      </c>
      <c r="BI394" s="68">
        <f t="array" ref="BI394">
_xlfn.LET(_xlpm.COEFF,
IF($AW394+$AX394=0,0,IF(MAX(MIN($AX394,EOMONTH(BI$15,0))-MAX($AW394,BI$15)+1,)&gt;0,1,0)),
_xlfn.IFS(
$ES394="LisChannel",
_xlpm.COEFF*
INDEX({1;1;1.2;1.2;1;1;1;1;1.2;1.2;1.2;1.2},
MATCH(MONTH(BI$15),
{1,2,3,4,5,6,7,8,9,10,11,12})),
CONCATENATE($ES394," ",$L394)="RussOutdoor метро",
_xlpm.COEFF*
INDEX({0.8;0.9;1.1;1.1;1;1;1;1;1.1;1.1;1.1;1.1},
MATCH(MONTH(BI$15),
{1,2,3,4,5,6,7,8,9,10,11,12})),
$ES394&lt;&gt;"LisChannel",
_xlpm.COEFF,
$ES394&lt;&gt;"RussOutdoor",
_xlpm.COEFF))</f>
        <v/>
      </c>
      <c r="BJ394" s="68">
        <f t="array" ref="BJ394">
_xlfn.LET(_xlpm.COEFF,
IF($AW394+$AX394=0,0,IF(MAX(MIN($AX394,EOMONTH(BJ$15,0))-MAX($AW394,BJ$15)+1,)&gt;0,1,0)),
_xlfn.IFS(
$ES394="LisChannel",
_xlpm.COEFF*
INDEX({1;1;1.2;1.2;1;1;1;1;1.2;1.2;1.2;1.2},
MATCH(MONTH(BJ$15),
{1,2,3,4,5,6,7,8,9,10,11,12})),
CONCATENATE($ES394," ",$L394)="RussOutdoor метро",
_xlpm.COEFF*
INDEX({0.8;0.9;1.1;1.1;1;1;1;1;1.1;1.1;1.1;1.1},
MATCH(MONTH(BJ$15),
{1,2,3,4,5,6,7,8,9,10,11,12})),
$ES394&lt;&gt;"LisChannel",
_xlpm.COEFF,
$ES394&lt;&gt;"RussOutdoor",
_xlpm.COEFF))</f>
        <v/>
      </c>
      <c r="BK394" s="68">
        <f t="array" ref="BK394">
_xlfn.LET(_xlpm.COEFF,
IF($AW394+$AX394=0,0,IF(MAX(MIN($AX394,EOMONTH(BK$15,0))-MAX($AW394,BK$15)+1,)&gt;0,1,0)),
_xlfn.IFS(
$ES394="LisChannel",
_xlpm.COEFF*
INDEX({1;1;1.2;1.2;1;1;1;1;1.2;1.2;1.2;1.2},
MATCH(MONTH(BK$15),
{1,2,3,4,5,6,7,8,9,10,11,12})),
CONCATENATE($ES394," ",$L394)="RussOutdoor метро",
_xlpm.COEFF*
INDEX({0.8;0.9;1.1;1.1;1;1;1;1;1.1;1.1;1.1;1.1},
MATCH(MONTH(BK$15),
{1,2,3,4,5,6,7,8,9,10,11,12})),
$ES394&lt;&gt;"LisChannel",
_xlpm.COEFF,
$ES394&lt;&gt;"RussOutdoor",
_xlpm.COEFF))</f>
        <v/>
      </c>
      <c r="BL394" s="62">
        <f>COUNTIFS($AZ394:$BK394,"&gt;0")</f>
        <v/>
      </c>
      <c r="BM394" s="65" t="n"/>
      <c r="BN394" s="125">
        <f>$DJ394</f>
        <v/>
      </c>
      <c r="BO394" s="63">
        <f>$DQ394</f>
        <v/>
      </c>
      <c r="BP394" s="125">
        <f>
IFERROR(
IF($BL394=0,0,
$BN394*(1-$BO394)),
0)</f>
        <v/>
      </c>
      <c r="BQ394" s="125">
        <f t="array" ref="BQ394">
IFERROR(
_xlfn.IFS(
$DH394="день_1",
$BP394*$BL394/($AX394-$AW394+1)*AZ394*(DAY(EOMONTH(AZ$15,0))),
$DH394="день_2",
$BP394/30*MAX(MIN($AX394,EOMONTH(AZ$15,0))-MAX($AW394,AZ$15)+1,),
$DH394="раб.день",
$BP394/30*(IFERROR(
_xlfn.LET(_xlpm.VD,
CHOOSE(
{1;2;3;4;5;6;7;8;9;10;11;12;13;14;15;16;17;18},
45658,45659,45660,45661,45662,45663,45664,45665,45711,45724,45778,45779,45785,45786,45820,45821,45965,46022),
_xlfn.LET(_xlpm.DD,
MAX(MIN($AX394,EOMONTH(AZ$15,0))-MAX($AW394,AZ$15),),
_xlfn.IFS(
AND(MONTH($AW394)=MONTH(AZ$15),MONTH($AX394)&lt;&gt;MONTH(AZ$15)),
NETWORKDAYS.INTL($AW394,$AW394+_xlpm.DD,1,_xlpm.VD),
AND(MONTH($AW394)&lt;&gt;MONTH(AZ$15),MONTH($AX394)=MONTH(AZ$15)),
NETWORKDAYS.INTL(($AX394)-_xlpm.DD,$AX394,1,_xlpm.VD),
AND(MONTH($AW394)&lt;MONTH(AZ$15),MONTH($AX394)&gt;MONTH(AZ$15)),
NETWORKDAYS.INTL((EOMONTH(AZ$15-1,1))-_xlpm.DD,EOMONTH(AZ$15-1,1),1,_xlpm.VD),
AND(MONTH($AW394)=MONTH(AZ$15),MONTH($AX394)=MONTH(AZ$15)),
NETWORKDAYS.INTL($AW394,$AX394,1,_xlpm.VD)))),0)),
$DH394="месяц",
$BP394*AZ394,
$DH394="неделя",
$BP394*AZ394/7*(ROUNDUP((DAY(EOMONTH(AZ$15,0)))/4,0))),
0)</f>
        <v/>
      </c>
      <c r="BR394" s="125">
        <f t="array" ref="BR394">
IFERROR(
_xlfn.IFS(
$DH394="день_1",
$BP394*$BL394/($AX394-$AW394+1)*BA394*(DAY(EOMONTH(BA$15,0))),
$DH394="день_2",
$BP394/30*MAX(MIN($AX394,EOMONTH(BA$15,0))-MAX($AW394,BA$15)+1,),
$DH394="раб.день",
$BP394/30*(IFERROR(
_xlfn.LET(_xlpm.VD,
CHOOSE(
{1;2;3;4;5;6;7;8;9;10;11;12;13;14;15;16;17;18},
45658,45659,45660,45661,45662,45663,45664,45665,45711,45724,45778,45779,45785,45786,45820,45821,45965,46022),
_xlfn.LET(_xlpm.DD,
MAX(MIN($AX394,EOMONTH(BA$15,0))-MAX($AW394,BA$15),),
_xlfn.IFS(
AND(MONTH($AW394)=MONTH(BA$15),MONTH($AX394)&lt;&gt;MONTH(BA$15)),
NETWORKDAYS.INTL($AW394,$AW394+_xlpm.DD,1,_xlpm.VD),
AND(MONTH($AW394)&lt;&gt;MONTH(BA$15),MONTH($AX394)=MONTH(BA$15)),
NETWORKDAYS.INTL(($AX394)-_xlpm.DD,$AX394,1,_xlpm.VD),
AND(MONTH($AW394)&lt;MONTH(BA$15),MONTH($AX394)&gt;MONTH(BA$15)),
NETWORKDAYS.INTL((EOMONTH(BA$15-1,1))-_xlpm.DD,EOMONTH(BA$15-1,1),1,_xlpm.VD),
AND(MONTH($AW394)=MONTH(BA$15),MONTH($AX394)=MONTH(BA$15)),
NETWORKDAYS.INTL($AW394,$AX394,1,_xlpm.VD)))),0)),
$DH394="месяц",
$BP394*BA394,
$DH394="неделя",
$BP394*BA394/7*(ROUNDUP((DAY(EOMONTH(BA$15,0)))/4,0))),
0)</f>
        <v/>
      </c>
      <c r="BS394" s="125">
        <f t="array" ref="BS394">
IFERROR(
_xlfn.IFS(
$DH394="день_1",
$BP394*$BL394/($AX394-$AW394+1)*BB394*(DAY(EOMONTH(BB$15,0))),
$DH394="день_2",
$BP394/30*MAX(MIN($AX394,EOMONTH(BB$15,0))-MAX($AW394,BB$15)+1,),
$DH394="раб.день",
$BP394/30*(IFERROR(
_xlfn.LET(_xlpm.VD,
CHOOSE(
{1;2;3;4;5;6;7;8;9;10;11;12;13;14;15;16;17;18},
45658,45659,45660,45661,45662,45663,45664,45665,45711,45724,45778,45779,45785,45786,45820,45821,45965,46022),
_xlfn.LET(_xlpm.DD,
MAX(MIN($AX394,EOMONTH(BB$15,0))-MAX($AW394,BB$15),),
_xlfn.IFS(
AND(MONTH($AW394)=MONTH(BB$15),MONTH($AX394)&lt;&gt;MONTH(BB$15)),
NETWORKDAYS.INTL($AW394,$AW394+_xlpm.DD,1,_xlpm.VD),
AND(MONTH($AW394)&lt;&gt;MONTH(BB$15),MONTH($AX394)=MONTH(BB$15)),
NETWORKDAYS.INTL(($AX394)-_xlpm.DD,$AX394,1,_xlpm.VD),
AND(MONTH($AW394)&lt;MONTH(BB$15),MONTH($AX394)&gt;MONTH(BB$15)),
NETWORKDAYS.INTL((EOMONTH(BB$15-1,1))-_xlpm.DD,EOMONTH(BB$15-1,1),1,_xlpm.VD),
AND(MONTH($AW394)=MONTH(BB$15),MONTH($AX394)=MONTH(BB$15)),
NETWORKDAYS.INTL($AW394,$AX394,1,_xlpm.VD)))),0)),
$DH394="месяц",
$BP394*BB394,
$DH394="неделя",
$BP394*BB394/7*(ROUNDUP((DAY(EOMONTH(BB$15,0)))/4,0))),
0)</f>
        <v/>
      </c>
      <c r="BT394" s="125">
        <f t="array" ref="BT394">
IFERROR(
_xlfn.IFS(
$DH394="день_1",
$BP394*$BL394/($AX394-$AW394+1)*BC394*(DAY(EOMONTH(BC$15,0))),
$DH394="день_2",
$BP394/30*MAX(MIN($AX394,EOMONTH(BC$15,0))-MAX($AW394,BC$15)+1,),
$DH394="раб.день",
$BP394/30*(IFERROR(
_xlfn.LET(_xlpm.VD,
CHOOSE(
{1;2;3;4;5;6;7;8;9;10;11;12;13;14;15;16;17;18},
45658,45659,45660,45661,45662,45663,45664,45665,45711,45724,45778,45779,45785,45786,45820,45821,45965,46022),
_xlfn.LET(_xlpm.DD,
MAX(MIN($AX394,EOMONTH(BC$15,0))-MAX($AW394,BC$15),),
_xlfn.IFS(
AND(MONTH($AW394)=MONTH(BC$15),MONTH($AX394)&lt;&gt;MONTH(BC$15)),
NETWORKDAYS.INTL($AW394,$AW394+_xlpm.DD,1,_xlpm.VD),
AND(MONTH($AW394)&lt;&gt;MONTH(BC$15),MONTH($AX394)=MONTH(BC$15)),
NETWORKDAYS.INTL(($AX394)-_xlpm.DD,$AX394,1,_xlpm.VD),
AND(MONTH($AW394)&lt;MONTH(BC$15),MONTH($AX394)&gt;MONTH(BC$15)),
NETWORKDAYS.INTL((EOMONTH(BC$15-1,1))-_xlpm.DD,EOMONTH(BC$15-1,1),1,_xlpm.VD),
AND(MONTH($AW394)=MONTH(BC$15),MONTH($AX394)=MONTH(BC$15)),
NETWORKDAYS.INTL($AW394,$AX394,1,_xlpm.VD)))),0)),
$DH394="месяц",
$BP394*BC394,
$DH394="неделя",
$BP394*BC394/7*(ROUNDUP((DAY(EOMONTH(BC$15,0)))/4,0))),
0)</f>
        <v/>
      </c>
      <c r="BU394" s="125">
        <f t="array" ref="BU394">
IFERROR(
_xlfn.IFS(
$DH394="день_1",
$BP394*$BL394/($AX394-$AW394+1)*BD394*(DAY(EOMONTH(BD$15,0))),
$DH394="день_2",
$BP394/30*MAX(MIN($AX394,EOMONTH(BD$15,0))-MAX($AW394,BD$15)+1,),
$DH394="раб.день",
$BP394/30*(IFERROR(
_xlfn.LET(_xlpm.VD,
CHOOSE(
{1;2;3;4;5;6;7;8;9;10;11;12;13;14;15;16;17;18},
45658,45659,45660,45661,45662,45663,45664,45665,45711,45724,45778,45779,45785,45786,45820,45821,45965,46022),
_xlfn.LET(_xlpm.DD,
MAX(MIN($AX394,EOMONTH(BD$15,0))-MAX($AW394,BD$15),),
_xlfn.IFS(
AND(MONTH($AW394)=MONTH(BD$15),MONTH($AX394)&lt;&gt;MONTH(BD$15)),
NETWORKDAYS.INTL($AW394,$AW394+_xlpm.DD,1,_xlpm.VD),
AND(MONTH($AW394)&lt;&gt;MONTH(BD$15),MONTH($AX394)=MONTH(BD$15)),
NETWORKDAYS.INTL(($AX394)-_xlpm.DD,$AX394,1,_xlpm.VD),
AND(MONTH($AW394)&lt;MONTH(BD$15),MONTH($AX394)&gt;MONTH(BD$15)),
NETWORKDAYS.INTL((EOMONTH(BD$15-1,1))-_xlpm.DD,EOMONTH(BD$15-1,1),1,_xlpm.VD),
AND(MONTH($AW394)=MONTH(BD$15),MONTH($AX394)=MONTH(BD$15)),
NETWORKDAYS.INTL($AW394,$AX394,1,_xlpm.VD)))),0)),
$DH394="месяц",
$BP394*BD394,
$DH394="неделя",
$BP394*BD394/7*(ROUNDUP((DAY(EOMONTH(BD$15,0)))/4,0))),
0)</f>
        <v/>
      </c>
      <c r="BV394" s="125">
        <f t="array" ref="BV394">
IFERROR(
_xlfn.IFS(
$DH394="день_1",
$BP394*$BL394/($AX394-$AW394+1)*BE394*(DAY(EOMONTH(BE$15,0))),
$DH394="день_2",
$BP394/30*MAX(MIN($AX394,EOMONTH(BE$15,0))-MAX($AW394,BE$15)+1,),
$DH394="раб.день",
$BP394/30*(IFERROR(
_xlfn.LET(_xlpm.VD,
CHOOSE(
{1;2;3;4;5;6;7;8;9;10;11;12;13;14;15;16;17;18},
45658,45659,45660,45661,45662,45663,45664,45665,45711,45724,45778,45779,45785,45786,45820,45821,45965,46022),
_xlfn.LET(_xlpm.DD,
MAX(MIN($AX394,EOMONTH(BE$15,0))-MAX($AW394,BE$15),),
_xlfn.IFS(
AND(MONTH($AW394)=MONTH(BE$15),MONTH($AX394)&lt;&gt;MONTH(BE$15)),
NETWORKDAYS.INTL($AW394,$AW394+_xlpm.DD,1,_xlpm.VD),
AND(MONTH($AW394)&lt;&gt;MONTH(BE$15),MONTH($AX394)=MONTH(BE$15)),
NETWORKDAYS.INTL(($AX394)-_xlpm.DD,$AX394,1,_xlpm.VD),
AND(MONTH($AW394)&lt;MONTH(BE$15),MONTH($AX394)&gt;MONTH(BE$15)),
NETWORKDAYS.INTL((EOMONTH(BE$15-1,1))-_xlpm.DD,EOMONTH(BE$15-1,1),1,_xlpm.VD),
AND(MONTH($AW394)=MONTH(BE$15),MONTH($AX394)=MONTH(BE$15)),
NETWORKDAYS.INTL($AW394,$AX394,1,_xlpm.VD)))),0)),
$DH394="месяц",
$BP394*BE394,
$DH394="неделя",
$BP394*BE394/7*(ROUNDUP((DAY(EOMONTH(BE$15,0)))/4,0))),
0)</f>
        <v/>
      </c>
      <c r="BW394" s="125">
        <f t="array" ref="BW394">
IFERROR(
_xlfn.IFS(
$DH394="день_1",
$BP394*$BL394/($AX394-$AW394+1)*BF394*(DAY(EOMONTH(BF$15,0))),
$DH394="день_2",
$BP394/30*MAX(MIN($AX394,EOMONTH(BF$15,0))-MAX($AW394,BF$15)+1,),
$DH394="раб.день",
$BP394/30*(IFERROR(
_xlfn.LET(_xlpm.VD,
CHOOSE(
{1;2;3;4;5;6;7;8;9;10;11;12;13;14;15;16;17;18},
45658,45659,45660,45661,45662,45663,45664,45665,45711,45724,45778,45779,45785,45786,45820,45821,45965,46022),
_xlfn.LET(_xlpm.DD,
MAX(MIN($AX394,EOMONTH(BF$15,0))-MAX($AW394,BF$15),),
_xlfn.IFS(
AND(MONTH($AW394)=MONTH(BF$15),MONTH($AX394)&lt;&gt;MONTH(BF$15)),
NETWORKDAYS.INTL($AW394,$AW394+_xlpm.DD,1,_xlpm.VD),
AND(MONTH($AW394)&lt;&gt;MONTH(BF$15),MONTH($AX394)=MONTH(BF$15)),
NETWORKDAYS.INTL(($AX394)-_xlpm.DD,$AX394,1,_xlpm.VD),
AND(MONTH($AW394)&lt;MONTH(BF$15),MONTH($AX394)&gt;MONTH(BF$15)),
NETWORKDAYS.INTL((EOMONTH(BF$15-1,1))-_xlpm.DD,EOMONTH(BF$15-1,1),1,_xlpm.VD),
AND(MONTH($AW394)=MONTH(BF$15),MONTH($AX394)=MONTH(BF$15)),
NETWORKDAYS.INTL($AW394,$AX394,1,_xlpm.VD)))),0)),
$DH394="месяц",
$BP394*BF394,
$DH394="неделя",
$BP394*BF394/7*(ROUNDUP((DAY(EOMONTH(BF$15,0)))/4,0))),
0)</f>
        <v/>
      </c>
      <c r="BX394" s="125">
        <f t="array" ref="BX394">
IFERROR(
_xlfn.IFS(
$DH394="день_1",
$BP394*$BL394/($AX394-$AW394+1)*BG394*(DAY(EOMONTH(BG$15,0))),
$DH394="день_2",
$BP394/30*MAX(MIN($AX394,EOMONTH(BG$15,0))-MAX($AW394,BG$15)+1,),
$DH394="раб.день",
$BP394/30*(IFERROR(
_xlfn.LET(_xlpm.VD,
CHOOSE(
{1;2;3;4;5;6;7;8;9;10;11;12;13;14;15;16;17;18},
45658,45659,45660,45661,45662,45663,45664,45665,45711,45724,45778,45779,45785,45786,45820,45821,45965,46022),
_xlfn.LET(_xlpm.DD,
MAX(MIN($AX394,EOMONTH(BG$15,0))-MAX($AW394,BG$15),),
_xlfn.IFS(
AND(MONTH($AW394)=MONTH(BG$15),MONTH($AX394)&lt;&gt;MONTH(BG$15)),
NETWORKDAYS.INTL($AW394,$AW394+_xlpm.DD,1,_xlpm.VD),
AND(MONTH($AW394)&lt;&gt;MONTH(BG$15),MONTH($AX394)=MONTH(BG$15)),
NETWORKDAYS.INTL(($AX394)-_xlpm.DD,$AX394,1,_xlpm.VD),
AND(MONTH($AW394)&lt;MONTH(BG$15),MONTH($AX394)&gt;MONTH(BG$15)),
NETWORKDAYS.INTL((EOMONTH(BG$15-1,1))-_xlpm.DD,EOMONTH(BG$15-1,1),1,_xlpm.VD),
AND(MONTH($AW394)=MONTH(BG$15),MONTH($AX394)=MONTH(BG$15)),
NETWORKDAYS.INTL($AW394,$AX394,1,_xlpm.VD)))),0)),
$DH394="месяц",
$BP394*BG394,
$DH394="неделя",
$BP394*BG394/7*(ROUNDUP((DAY(EOMONTH(BG$15,0)))/4,0))),
0)</f>
        <v/>
      </c>
      <c r="BY394" s="125">
        <f t="array" ref="BY394">
IFERROR(
_xlfn.IFS(
$DH394="день_1",
$BP394*$BL394/($AX394-$AW394+1)*BH394*(DAY(EOMONTH(BH$15,0))),
$DH394="день_2",
$BP394/30*MAX(MIN($AX394,EOMONTH(BH$15,0))-MAX($AW394,BH$15)+1,),
$DH394="раб.день",
$BP394/30*(IFERROR(
_xlfn.LET(_xlpm.VD,
CHOOSE(
{1;2;3;4;5;6;7;8;9;10;11;12;13;14;15;16;17;18},
45658,45659,45660,45661,45662,45663,45664,45665,45711,45724,45778,45779,45785,45786,45820,45821,45965,46022),
_xlfn.LET(_xlpm.DD,
MAX(MIN($AX394,EOMONTH(BH$15,0))-MAX($AW394,BH$15),),
_xlfn.IFS(
AND(MONTH($AW394)=MONTH(BH$15),MONTH($AX394)&lt;&gt;MONTH(BH$15)),
NETWORKDAYS.INTL($AW394,$AW394+_xlpm.DD,1,_xlpm.VD),
AND(MONTH($AW394)&lt;&gt;MONTH(BH$15),MONTH($AX394)=MONTH(BH$15)),
NETWORKDAYS.INTL(($AX394)-_xlpm.DD,$AX394,1,_xlpm.VD),
AND(MONTH($AW394)&lt;MONTH(BH$15),MONTH($AX394)&gt;MONTH(BH$15)),
NETWORKDAYS.INTL((EOMONTH(BH$15-1,1))-_xlpm.DD,EOMONTH(BH$15-1,1),1,_xlpm.VD),
AND(MONTH($AW394)=MONTH(BH$15),MONTH($AX394)=MONTH(BH$15)),
NETWORKDAYS.INTL($AW394,$AX394,1,_xlpm.VD)))),0)),
$DH394="месяц",
$BP394*BH394,
$DH394="неделя",
$BP394*BH394/7*(ROUNDUP((DAY(EOMONTH(BH$15,0)))/4,0))),
0)</f>
        <v/>
      </c>
      <c r="BZ394" s="125">
        <f t="array" ref="BZ394">
IFERROR(
_xlfn.IFS(
$DH394="день_1",
$BP394*$BL394/($AX394-$AW394+1)*BI394*(DAY(EOMONTH(BI$15,0))),
$DH394="день_2",
$BP394/30*MAX(MIN($AX394,EOMONTH(BI$15,0))-MAX($AW394,BI$15)+1,),
$DH394="раб.день",
$BP394/30*(IFERROR(
_xlfn.LET(_xlpm.VD,
CHOOSE(
{1;2;3;4;5;6;7;8;9;10;11;12;13;14;15;16;17;18},
45658,45659,45660,45661,45662,45663,45664,45665,45711,45724,45778,45779,45785,45786,45820,45821,45965,46022),
_xlfn.LET(_xlpm.DD,
MAX(MIN($AX394,EOMONTH(BI$15,0))-MAX($AW394,BI$15),),
_xlfn.IFS(
AND(MONTH($AW394)=MONTH(BI$15),MONTH($AX394)&lt;&gt;MONTH(BI$15)),
NETWORKDAYS.INTL($AW394,$AW394+_xlpm.DD,1,_xlpm.VD),
AND(MONTH($AW394)&lt;&gt;MONTH(BI$15),MONTH($AX394)=MONTH(BI$15)),
NETWORKDAYS.INTL(($AX394)-_xlpm.DD,$AX394,1,_xlpm.VD),
AND(MONTH($AW394)&lt;MONTH(BI$15),MONTH($AX394)&gt;MONTH(BI$15)),
NETWORKDAYS.INTL((EOMONTH(BI$15-1,1))-_xlpm.DD,EOMONTH(BI$15-1,1),1,_xlpm.VD),
AND(MONTH($AW394)=MONTH(BI$15),MONTH($AX394)=MONTH(BI$15)),
NETWORKDAYS.INTL($AW394,$AX394,1,_xlpm.VD)))),0)),
$DH394="месяц",
$BP394*BI394,
$DH394="неделя",
$BP394*BI394/7*(ROUNDUP((DAY(EOMONTH(BI$15,0)))/4,0))),
0)</f>
        <v/>
      </c>
      <c r="CA394" s="125">
        <f t="array" ref="CA394">
IFERROR(
_xlfn.IFS(
$DH394="день_1",
$BP394*$BL394/($AX394-$AW394+1)*BJ394*(DAY(EOMONTH(BJ$15,0))),
$DH394="день_2",
$BP394/30*MAX(MIN($AX394,EOMONTH(BJ$15,0))-MAX($AW394,BJ$15)+1,),
$DH394="раб.день",
$BP394/30*(IFERROR(
_xlfn.LET(_xlpm.VD,
CHOOSE(
{1;2;3;4;5;6;7;8;9;10;11;12;13;14;15;16;17;18},
45658,45659,45660,45661,45662,45663,45664,45665,45711,45724,45778,45779,45785,45786,45820,45821,45965,46022),
_xlfn.LET(_xlpm.DD,
MAX(MIN($AX394,EOMONTH(BJ$15,0))-MAX($AW394,BJ$15),),
_xlfn.IFS(
AND(MONTH($AW394)=MONTH(BJ$15),MONTH($AX394)&lt;&gt;MONTH(BJ$15)),
NETWORKDAYS.INTL($AW394,$AW394+_xlpm.DD,1,_xlpm.VD),
AND(MONTH($AW394)&lt;&gt;MONTH(BJ$15),MONTH($AX394)=MONTH(BJ$15)),
NETWORKDAYS.INTL(($AX394)-_xlpm.DD,$AX394,1,_xlpm.VD),
AND(MONTH($AW394)&lt;MONTH(BJ$15),MONTH($AX394)&gt;MONTH(BJ$15)),
NETWORKDAYS.INTL((EOMONTH(BJ$15-1,1))-_xlpm.DD,EOMONTH(BJ$15-1,1),1,_xlpm.VD),
AND(MONTH($AW394)=MONTH(BJ$15),MONTH($AX394)=MONTH(BJ$15)),
NETWORKDAYS.INTL($AW394,$AX394,1,_xlpm.VD)))),0)),
$DH394="месяц",
$BP394*BJ394,
$DH394="неделя",
$BP394*BJ394/7*(ROUNDUP((DAY(EOMONTH(BJ$15,0)))/4,0))),
0)</f>
        <v/>
      </c>
      <c r="CB394" s="125">
        <f t="array" ref="CB394">
IFERROR(
_xlfn.IFS(
$DH394="день_1",
$BP394*$BL394/($AX394-$AW394+1)*BK394*(DAY(EOMONTH(BK$15,0))),
$DH394="день_2",
$BP394/30*MAX(MIN($AX394,EOMONTH(BK$15,0))-MAX($AW394,BK$15)+1,),
$DH394="раб.день",
$BP394/30*(IFERROR(
_xlfn.LET(_xlpm.VD,
CHOOSE(
{1;2;3;4;5;6;7;8;9;10;11;12;13;14;15;16;17;18},
45658,45659,45660,45661,45662,45663,45664,45665,45711,45724,45778,45779,45785,45786,45820,45821,45965,46022),
_xlfn.LET(_xlpm.DD,
MAX(MIN($AX394,EOMONTH(BK$15,0))-MAX($AW394,BK$15),),
_xlfn.IFS(
AND(MONTH($AW394)=MONTH(BK$15),MONTH($AX394)&lt;&gt;MONTH(BK$15)),
NETWORKDAYS.INTL($AW394,$AW394+_xlpm.DD,1,_xlpm.VD),
AND(MONTH($AW394)&lt;&gt;MONTH(BK$15),MONTH($AX394)=MONTH(BK$15)),
NETWORKDAYS.INTL(($AX394)-_xlpm.DD,$AX394,1,_xlpm.VD),
AND(MONTH($AW394)&lt;MONTH(BK$15),MONTH($AX394)&gt;MONTH(BK$15)),
NETWORKDAYS.INTL((EOMONTH(BK$15-1,1))-_xlpm.DD,EOMONTH(BK$15-1,1),1,_xlpm.VD),
AND(MONTH($AW394)=MONTH(BK$15),MONTH($AX394)=MONTH(BK$15)),
NETWORKDAYS.INTL($AW394,$AX394,1,_xlpm.VD)))),0)),
$DH394="месяц",
$BP394*BK394,
$DH394="неделя",
$BP394*BK394/7*(ROUNDUP((DAY(EOMONTH(BK$15,0)))/4,0))),
0)</f>
        <v/>
      </c>
      <c r="CC394" s="125">
        <f>SUM($BQ394:$CB394)</f>
        <v/>
      </c>
      <c r="CD394" s="126">
        <f>SUM($EH394:$EH394)</f>
        <v/>
      </c>
      <c r="CE394" s="126">
        <f>$CD394*$AB394</f>
        <v/>
      </c>
      <c r="CF394" s="126">
        <f>SUM($EK394:$EK394)</f>
        <v/>
      </c>
      <c r="CG394" s="126">
        <f>$CF394*$AB394</f>
        <v/>
      </c>
      <c r="CH394" s="126">
        <f>SUM($CC394,$CE394,$CG394)</f>
        <v/>
      </c>
      <c r="CI394" s="126">
        <f>$CH394*(1+$CM394)</f>
        <v/>
      </c>
      <c r="CJ394" s="127" t="n">
        <v>0</v>
      </c>
      <c r="CK394" s="126">
        <f>SUM($CH394:$CH394)*(1+$CJ394)</f>
        <v/>
      </c>
      <c r="CL394" s="126">
        <f>SUM($CH394:$CH394)*(1+$CM394)</f>
        <v/>
      </c>
      <c r="CM394" s="59" t="inlineStr">
        <is>
          <t>20%</t>
        </is>
      </c>
      <c r="CN394" s="59" t="n"/>
      <c r="CO394" s="72" t="n"/>
      <c r="CP394" s="59" t="n"/>
      <c r="CQ394" s="73" t="n"/>
      <c r="CR394" s="73" t="n"/>
      <c r="CS394" s="73" t="n"/>
      <c r="CT394" s="72" t="n"/>
      <c r="CU394" s="79" t="inlineStr">
        <is>
          <t> </t>
        </is>
      </c>
      <c r="CV394" s="60" t="n"/>
      <c r="CW394" s="60" t="n"/>
      <c r="CX394" s="60" t="n"/>
      <c r="CY394" s="127">
        <f>IFERROR(($CC394-$EE394)/($EE394/(1-$DQ394)),0)</f>
        <v/>
      </c>
      <c r="CZ394" s="127">
        <f>IFERROR(1-$EI394/($CE394),0)</f>
        <v/>
      </c>
      <c r="DA394" s="127">
        <f>IFERROR(1-$EL394/($CG394),0)</f>
        <v/>
      </c>
      <c r="DB394" s="126">
        <f>ROUND(IFERROR(($CI394/(1+$CM394)-$EN394),0),2)</f>
        <v/>
      </c>
      <c r="DC394" s="128" t="n"/>
      <c r="DD394" s="125" t="n"/>
      <c r="DE394" s="75" t="n">
        <v>0</v>
      </c>
      <c r="DF394" s="128" t="n"/>
      <c r="DG394" s="125">
        <f>IF($DC394=0,0,$DD394*($DC394*100%-$DE394*$DF394))*SUM($AB394:$AB394)</f>
        <v/>
      </c>
      <c r="DH394" s="129" t="inlineStr">
        <is>
          <t>месяц</t>
        </is>
      </c>
      <c r="DI394" s="130">
        <f t="array" ref="DI394">IFERROR(
IF($ES394="LisChannel",
(ROUND(((INDEX({174.625;153.888888888889;130.972222222222},MATCH($AI394,{2;3;4}),0))*$AG394*$AI394),2)),0),0)</f>
        <v/>
      </c>
      <c r="DJ394" s="130">
        <f>
_xlfn.LET(_xlpm.X,
IFERROR(
IF($ES394="НовиковТВ",
(_xlfn.LET(_xlpm.NTV,
_xlfn.LET(_xlpm.MIN,350000,
IF(SUMIFS($DI:$DI,$ES:$ES,"НовиковТВ")&lt;=_xlpm.MIN,
(SUMIFS($DI:$DI,$ES:$ES,"НовиковТВ")/(COUNTIFS($ES:$ES,"НовиковТВ")))*_xlpm.MIN/SUMIFS($DI:$DI,$ES:$ES,"НовиковТВ"),
DI394)),
_xlpm.NTV+$DG394/(1-(1-(_xlpm.NTV)*(1-$DL394)*(1-$DM394)*(1-$DN394)*(1-$DO394)*(1-$DP394)/_xlpm.NTV))))/(1+$EP394),
$DI394+$DG394/(1-(1-($DI394)*(1-$DL394)*(1-$DM394)*(1-$DN394)*(1-$DO394)*(1-$DP394)/$DI394))),
0),
_xlpm.X*(1+$CM394)*(1+$CW394)-_xlpm.X*(1+$CM394)+_xlpm.X)</f>
        <v/>
      </c>
      <c r="DK394" s="125" t="inlineStr">
        <is>
          <t>послед.</t>
        </is>
      </c>
      <c r="DL394" s="63" t="n">
        <v>0</v>
      </c>
      <c r="DM394" s="63" t="n">
        <v>0</v>
      </c>
      <c r="DN394" s="63" t="n">
        <v>0</v>
      </c>
      <c r="DO394" s="63" t="n">
        <v>0</v>
      </c>
      <c r="DP394" s="63" t="n">
        <v>0</v>
      </c>
      <c r="DQ394" s="63">
        <f t="array" ref="DQ394">IFERROR(_xlfn.IFS(
$DK394="послед.",1-(1-$DL394)*(1-$DM394)*(1-$DN394)*(1-$DO394)*(1-$DP394),
$DK394="сумм.",$DL394+$DM394+$DN394+$DO394+$DP394),
0)</f>
        <v/>
      </c>
      <c r="DR394" s="125">
        <f t="array" ref="DR394">
IFERROR(
_xlfn.IFS(
$BL394=0,
0,
$BL394&gt;0,
_xlfn.IFS($DK394="послед.",
$DJ394*(1-$DL394)*(1-$DM394)*(1-$DN394)*(1-$DO394)*(1-$DP394),
$DK394="сумм.",
$DJ394*(1-($DL394+$DM394+$DN394+$DO394+$DP394)))),0)</f>
        <v/>
      </c>
      <c r="DS394" s="125">
        <f t="array" ref="DS394">
IFERROR(_xlfn.IFS(
$DH394="день_1",
$DR394*$BL394/($AX394-$AW394+1)*AZ394*(DAY(EOMONTH(AZ$15,0))),
$DH394="день_2",
$DR394/30*MAX(MIN($AX394,EOMONTH(AZ$15,0))-MAX($AW394,AZ$15)+1,),
$DH394="раб.день",
$DR394/30*(IFERROR(
_xlfn.LET(_xlpm.VD,
CHOOSE(
{1;2;3;4;5;6;7;8;9;10;11;12;13;14;15;16;17;18},
45658,45659,45660,45661,45662,45663,45664,45665,45711,45724,45778,45779,45785,45786,45820,45821,45965,46022),
_xlfn.LET(_xlpm.DD,
MAX(MIN($AX394,EOMONTH(AZ$15,0))-MAX($AW394,AZ$15),),
_xlfn.IFS(
AND(MONTH($AW394)=MONTH(AZ$15),MONTH($AX394)&lt;&gt;MONTH(AZ$15)),
NETWORKDAYS.INTL($AW394,$AW394+_xlpm.DD,1,_xlpm.VD),
AND(MONTH($AW394)&lt;&gt;MONTH(AZ$15),MONTH($AX394)=MONTH(AZ$15)),
NETWORKDAYS.INTL(($AX394)-_xlpm.DD,$AX394,1,_xlpm.VD),
AND(MONTH($AW394)&lt;MONTH(AZ$15),MONTH($AX394)&gt;MONTH(AZ$15)),
NETWORKDAYS.INTL((EOMONTH(AZ$15-1,1))-_xlpm.DD,EOMONTH(AZ$15-1,1),1,_xlpm.VD),
AND(MONTH($AW394)=MONTH(AZ$15),MONTH($AX394)=MONTH(AZ$15)),
NETWORKDAYS.INTL($AW394,$AX394,1,_xlpm.VD)))),0)),
$DH394="месяц",
$DR394*AZ394,
$DH394="неделя",
$DR394*AZ394/7*(ROUNDUP((DAY(EOMONTH(AZ$15,0)))/4,0))),
0)</f>
        <v/>
      </c>
      <c r="DT394" s="125">
        <f t="array" ref="DT394">
IFERROR(_xlfn.IFS(
$DH394="день_1",
$DR394*$BL394/($AX394-$AW394+1)*BA394*(DAY(EOMONTH(BA$15,0))),
$DH394="день_2",
$DR394/30*MAX(MIN($AX394,EOMONTH(BA$15,0))-MAX($AW394,BA$15)+1,),
$DH394="раб.день",
$DR394/30*(IFERROR(
_xlfn.LET(_xlpm.VD,
CHOOSE(
{1;2;3;4;5;6;7;8;9;10;11;12;13;14;15;16;17;18},
45658,45659,45660,45661,45662,45663,45664,45665,45711,45724,45778,45779,45785,45786,45820,45821,45965,46022),
_xlfn.LET(_xlpm.DD,
MAX(MIN($AX394,EOMONTH(BA$15,0))-MAX($AW394,BA$15),),
_xlfn.IFS(
AND(MONTH($AW394)=MONTH(BA$15),MONTH($AX394)&lt;&gt;MONTH(BA$15)),
NETWORKDAYS.INTL($AW394,$AW394+_xlpm.DD,1,_xlpm.VD),
AND(MONTH($AW394)&lt;&gt;MONTH(BA$15),MONTH($AX394)=MONTH(BA$15)),
NETWORKDAYS.INTL(($AX394)-_xlpm.DD,$AX394,1,_xlpm.VD),
AND(MONTH($AW394)&lt;MONTH(BA$15),MONTH($AX394)&gt;MONTH(BA$15)),
NETWORKDAYS.INTL((EOMONTH(BA$15-1,1))-_xlpm.DD,EOMONTH(BA$15-1,1),1,_xlpm.VD),
AND(MONTH($AW394)=MONTH(BA$15),MONTH($AX394)=MONTH(BA$15)),
NETWORKDAYS.INTL($AW394,$AX394,1,_xlpm.VD)))),0)),
$DH394="месяц",
$DR394*BA394,
$DH394="неделя",
$DR394*BA394/7*(ROUNDUP((DAY(EOMONTH(BA$15,0)))/4,0))),
0)</f>
        <v/>
      </c>
      <c r="DU394" s="125">
        <f t="array" ref="DU394">
IFERROR(_xlfn.IFS(
$DH394="день_1",
$DR394*$BL394/($AX394-$AW394+1)*BB394*(DAY(EOMONTH(BB$15,0))),
$DH394="день_2",
$DR394/30*MAX(MIN($AX394,EOMONTH(BB$15,0))-MAX($AW394,BB$15)+1,),
$DH394="раб.день",
$DR394/30*(IFERROR(
_xlfn.LET(_xlpm.VD,
CHOOSE(
{1;2;3;4;5;6;7;8;9;10;11;12;13;14;15;16;17;18},
45658,45659,45660,45661,45662,45663,45664,45665,45711,45724,45778,45779,45785,45786,45820,45821,45965,46022),
_xlfn.LET(_xlpm.DD,
MAX(MIN($AX394,EOMONTH(BB$15,0))-MAX($AW394,BB$15),),
_xlfn.IFS(
AND(MONTH($AW394)=MONTH(BB$15),MONTH($AX394)&lt;&gt;MONTH(BB$15)),
NETWORKDAYS.INTL($AW394,$AW394+_xlpm.DD,1,_xlpm.VD),
AND(MONTH($AW394)&lt;&gt;MONTH(BB$15),MONTH($AX394)=MONTH(BB$15)),
NETWORKDAYS.INTL(($AX394)-_xlpm.DD,$AX394,1,_xlpm.VD),
AND(MONTH($AW394)&lt;MONTH(BB$15),MONTH($AX394)&gt;MONTH(BB$15)),
NETWORKDAYS.INTL((EOMONTH(BB$15-1,1))-_xlpm.DD,EOMONTH(BB$15-1,1),1,_xlpm.VD),
AND(MONTH($AW394)=MONTH(BB$15),MONTH($AX394)=MONTH(BB$15)),
NETWORKDAYS.INTL($AW394,$AX394,1,_xlpm.VD)))),0)),
$DH394="месяц",
$DR394*BB394,
$DH394="неделя",
$DR394*BB394/7*(ROUNDUP((DAY(EOMONTH(BB$15,0)))/4,0))),
0)</f>
        <v/>
      </c>
      <c r="DV394" s="125">
        <f t="array" ref="DV394">
IFERROR(_xlfn.IFS(
$DH394="день_1",
$DR394*$BL394/($AX394-$AW394+1)*BC394*(DAY(EOMONTH(BC$15,0))),
$DH394="день_2",
$DR394/30*MAX(MIN($AX394,EOMONTH(BC$15,0))-MAX($AW394,BC$15)+1,),
$DH394="раб.день",
$DR394/30*(IFERROR(
_xlfn.LET(_xlpm.VD,
CHOOSE(
{1;2;3;4;5;6;7;8;9;10;11;12;13;14;15;16;17;18},
45658,45659,45660,45661,45662,45663,45664,45665,45711,45724,45778,45779,45785,45786,45820,45821,45965,46022),
_xlfn.LET(_xlpm.DD,
MAX(MIN($AX394,EOMONTH(BC$15,0))-MAX($AW394,BC$15),),
_xlfn.IFS(
AND(MONTH($AW394)=MONTH(BC$15),MONTH($AX394)&lt;&gt;MONTH(BC$15)),
NETWORKDAYS.INTL($AW394,$AW394+_xlpm.DD,1,_xlpm.VD),
AND(MONTH($AW394)&lt;&gt;MONTH(BC$15),MONTH($AX394)=MONTH(BC$15)),
NETWORKDAYS.INTL(($AX394)-_xlpm.DD,$AX394,1,_xlpm.VD),
AND(MONTH($AW394)&lt;MONTH(BC$15),MONTH($AX394)&gt;MONTH(BC$15)),
NETWORKDAYS.INTL((EOMONTH(BC$15-1,1))-_xlpm.DD,EOMONTH(BC$15-1,1),1,_xlpm.VD),
AND(MONTH($AW394)=MONTH(BC$15),MONTH($AX394)=MONTH(BC$15)),
NETWORKDAYS.INTL($AW394,$AX394,1,_xlpm.VD)))),0)),
$DH394="месяц",
$DR394*BC394,
$DH394="неделя",
$DR394*BC394/7*(ROUNDUP((DAY(EOMONTH(BC$15,0)))/4,0))),
0)</f>
        <v/>
      </c>
      <c r="DW394" s="125">
        <f t="array" ref="DW394">
IFERROR(_xlfn.IFS(
$DH394="день_1",
$DR394*$BL394/($AX394-$AW394+1)*BD394*(DAY(EOMONTH(BD$15,0))),
$DH394="день_2",
$DR394/30*MAX(MIN($AX394,EOMONTH(BD$15,0))-MAX($AW394,BD$15)+1,),
$DH394="раб.день",
$DR394/30*(IFERROR(
_xlfn.LET(_xlpm.VD,
CHOOSE(
{1;2;3;4;5;6;7;8;9;10;11;12;13;14;15;16;17;18},
45658,45659,45660,45661,45662,45663,45664,45665,45711,45724,45778,45779,45785,45786,45820,45821,45965,46022),
_xlfn.LET(_xlpm.DD,
MAX(MIN($AX394,EOMONTH(BD$15,0))-MAX($AW394,BD$15),),
_xlfn.IFS(
AND(MONTH($AW394)=MONTH(BD$15),MONTH($AX394)&lt;&gt;MONTH(BD$15)),
NETWORKDAYS.INTL($AW394,$AW394+_xlpm.DD,1,_xlpm.VD),
AND(MONTH($AW394)&lt;&gt;MONTH(BD$15),MONTH($AX394)=MONTH(BD$15)),
NETWORKDAYS.INTL(($AX394)-_xlpm.DD,$AX394,1,_xlpm.VD),
AND(MONTH($AW394)&lt;MONTH(BD$15),MONTH($AX394)&gt;MONTH(BD$15)),
NETWORKDAYS.INTL((EOMONTH(BD$15-1,1))-_xlpm.DD,EOMONTH(BD$15-1,1),1,_xlpm.VD),
AND(MONTH($AW394)=MONTH(BD$15),MONTH($AX394)=MONTH(BD$15)),
NETWORKDAYS.INTL($AW394,$AX394,1,_xlpm.VD)))),0)),
$DH394="месяц",
$DR394*BD394,
$DH394="неделя",
$DR394*BD394/7*(ROUNDUP((DAY(EOMONTH(BD$15,0)))/4,0))),
0)</f>
        <v/>
      </c>
      <c r="DX394" s="125">
        <f t="array" ref="DX394">
IFERROR(_xlfn.IFS(
$DH394="день_1",
$DR394*$BL394/($AX394-$AW394+1)*BE394*(DAY(EOMONTH(BE$15,0))),
$DH394="день_2",
$DR394/30*MAX(MIN($AX394,EOMONTH(BE$15,0))-MAX($AW394,BE$15)+1,),
$DH394="раб.день",
$DR394/30*(IFERROR(
_xlfn.LET(_xlpm.VD,
CHOOSE(
{1;2;3;4;5;6;7;8;9;10;11;12;13;14;15;16;17;18},
45658,45659,45660,45661,45662,45663,45664,45665,45711,45724,45778,45779,45785,45786,45820,45821,45965,46022),
_xlfn.LET(_xlpm.DD,
MAX(MIN($AX394,EOMONTH(BE$15,0))-MAX($AW394,BE$15),),
_xlfn.IFS(
AND(MONTH($AW394)=MONTH(BE$15),MONTH($AX394)&lt;&gt;MONTH(BE$15)),
NETWORKDAYS.INTL($AW394,$AW394+_xlpm.DD,1,_xlpm.VD),
AND(MONTH($AW394)&lt;&gt;MONTH(BE$15),MONTH($AX394)=MONTH(BE$15)),
NETWORKDAYS.INTL(($AX394)-_xlpm.DD,$AX394,1,_xlpm.VD),
AND(MONTH($AW394)&lt;MONTH(BE$15),MONTH($AX394)&gt;MONTH(BE$15)),
NETWORKDAYS.INTL((EOMONTH(BE$15-1,1))-_xlpm.DD,EOMONTH(BE$15-1,1),1,_xlpm.VD),
AND(MONTH($AW394)=MONTH(BE$15),MONTH($AX394)=MONTH(BE$15)),
NETWORKDAYS.INTL($AW394,$AX394,1,_xlpm.VD)))),0)),
$DH394="месяц",
$DR394*BE394,
$DH394="неделя",
$DR394*BE394/7*(ROUNDUP((DAY(EOMONTH(BE$15,0)))/4,0))),
0)</f>
        <v/>
      </c>
      <c r="DY394" s="125">
        <f t="array" ref="DY394">
IFERROR(_xlfn.IFS(
$DH394="день_1",
$DR394*$BL394/($AX394-$AW394+1)*BF394*(DAY(EOMONTH(BF$15,0))),
$DH394="день_2",
$DR394/30*MAX(MIN($AX394,EOMONTH(BF$15,0))-MAX($AW394,BF$15)+1,),
$DH394="раб.день",
$DR394/30*(IFERROR(
_xlfn.LET(_xlpm.VD,
CHOOSE(
{1;2;3;4;5;6;7;8;9;10;11;12;13;14;15;16;17;18},
45658,45659,45660,45661,45662,45663,45664,45665,45711,45724,45778,45779,45785,45786,45820,45821,45965,46022),
_xlfn.LET(_xlpm.DD,
MAX(MIN($AX394,EOMONTH(BF$15,0))-MAX($AW394,BF$15),),
_xlfn.IFS(
AND(MONTH($AW394)=MONTH(BF$15),MONTH($AX394)&lt;&gt;MONTH(BF$15)),
NETWORKDAYS.INTL($AW394,$AW394+_xlpm.DD,1,_xlpm.VD),
AND(MONTH($AW394)&lt;&gt;MONTH(BF$15),MONTH($AX394)=MONTH(BF$15)),
NETWORKDAYS.INTL(($AX394)-_xlpm.DD,$AX394,1,_xlpm.VD),
AND(MONTH($AW394)&lt;MONTH(BF$15),MONTH($AX394)&gt;MONTH(BF$15)),
NETWORKDAYS.INTL((EOMONTH(BF$15-1,1))-_xlpm.DD,EOMONTH(BF$15-1,1),1,_xlpm.VD),
AND(MONTH($AW394)=MONTH(BF$15),MONTH($AX394)=MONTH(BF$15)),
NETWORKDAYS.INTL($AW394,$AX394,1,_xlpm.VD)))),0)),
$DH394="месяц",
$DR394*BF394,
$DH394="неделя",
$DR394*BF394/7*(ROUNDUP((DAY(EOMONTH(BF$15,0)))/4,0))),
0)</f>
        <v/>
      </c>
      <c r="DZ394" s="125">
        <f t="array" ref="DZ394">
IFERROR(_xlfn.IFS(
$DH394="день_1",
$DR394*$BL394/($AX394-$AW394+1)*BG394*(DAY(EOMONTH(BG$15,0))),
$DH394="день_2",
$DR394/30*MAX(MIN($AX394,EOMONTH(BG$15,0))-MAX($AW394,BG$15)+1,),
$DH394="раб.день",
$DR394/30*(IFERROR(
_xlfn.LET(_xlpm.VD,
CHOOSE(
{1;2;3;4;5;6;7;8;9;10;11;12;13;14;15;16;17;18},
45658,45659,45660,45661,45662,45663,45664,45665,45711,45724,45778,45779,45785,45786,45820,45821,45965,46022),
_xlfn.LET(_xlpm.DD,
MAX(MIN($AX394,EOMONTH(BG$15,0))-MAX($AW394,BG$15),),
_xlfn.IFS(
AND(MONTH($AW394)=MONTH(BG$15),MONTH($AX394)&lt;&gt;MONTH(BG$15)),
NETWORKDAYS.INTL($AW394,$AW394+_xlpm.DD,1,_xlpm.VD),
AND(MONTH($AW394)&lt;&gt;MONTH(BG$15),MONTH($AX394)=MONTH(BG$15)),
NETWORKDAYS.INTL(($AX394)-_xlpm.DD,$AX394,1,_xlpm.VD),
AND(MONTH($AW394)&lt;MONTH(BG$15),MONTH($AX394)&gt;MONTH(BG$15)),
NETWORKDAYS.INTL((EOMONTH(BG$15-1,1))-_xlpm.DD,EOMONTH(BG$15-1,1),1,_xlpm.VD),
AND(MONTH($AW394)=MONTH(BG$15),MONTH($AX394)=MONTH(BG$15)),
NETWORKDAYS.INTL($AW394,$AX394,1,_xlpm.VD)))),0)),
$DH394="месяц",
$DR394*BG394,
$DH394="неделя",
$DR394*BG394/7*(ROUNDUP((DAY(EOMONTH(BG$15,0)))/4,0))),
0)</f>
        <v/>
      </c>
      <c r="EA394" s="125">
        <f t="array" ref="EA394">
IFERROR(_xlfn.IFS(
$DH394="день_1",
$DR394*$BL394/($AX394-$AW394+1)*BH394*(DAY(EOMONTH(BH$15,0))),
$DH394="день_2",
$DR394/30*MAX(MIN($AX394,EOMONTH(BH$15,0))-MAX($AW394,BH$15)+1,),
$DH394="раб.день",
$DR394/30*(IFERROR(
_xlfn.LET(_xlpm.VD,
CHOOSE(
{1;2;3;4;5;6;7;8;9;10;11;12;13;14;15;16;17;18},
45658,45659,45660,45661,45662,45663,45664,45665,45711,45724,45778,45779,45785,45786,45820,45821,45965,46022),
_xlfn.LET(_xlpm.DD,
MAX(MIN($AX394,EOMONTH(BH$15,0))-MAX($AW394,BH$15),),
_xlfn.IFS(
AND(MONTH($AW394)=MONTH(BH$15),MONTH($AX394)&lt;&gt;MONTH(BH$15)),
NETWORKDAYS.INTL($AW394,$AW394+_xlpm.DD,1,_xlpm.VD),
AND(MONTH($AW394)&lt;&gt;MONTH(BH$15),MONTH($AX394)=MONTH(BH$15)),
NETWORKDAYS.INTL(($AX394)-_xlpm.DD,$AX394,1,_xlpm.VD),
AND(MONTH($AW394)&lt;MONTH(BH$15),MONTH($AX394)&gt;MONTH(BH$15)),
NETWORKDAYS.INTL((EOMONTH(BH$15-1,1))-_xlpm.DD,EOMONTH(BH$15-1,1),1,_xlpm.VD),
AND(MONTH($AW394)=MONTH(BH$15),MONTH($AX394)=MONTH(BH$15)),
NETWORKDAYS.INTL($AW394,$AX394,1,_xlpm.VD)))),0)),
$DH394="месяц",
$DR394*BH394,
$DH394="неделя",
$DR394*BH394/7*(ROUNDUP((DAY(EOMONTH(BH$15,0)))/4,0))),
0)</f>
        <v/>
      </c>
      <c r="EB394" s="125">
        <f t="array" ref="EB394">
IFERROR(_xlfn.IFS(
$DH394="день_1",
$DR394*$BL394/($AX394-$AW394+1)*BI394*(DAY(EOMONTH(BI$15,0))),
$DH394="день_2",
$DR394/30*MAX(MIN($AX394,EOMONTH(BI$15,0))-MAX($AW394,BI$15)+1,),
$DH394="раб.день",
$DR394/30*(IFERROR(
_xlfn.LET(_xlpm.VD,
CHOOSE(
{1;2;3;4;5;6;7;8;9;10;11;12;13;14;15;16;17;18},
45658,45659,45660,45661,45662,45663,45664,45665,45711,45724,45778,45779,45785,45786,45820,45821,45965,46022),
_xlfn.LET(_xlpm.DD,
MAX(MIN($AX394,EOMONTH(BI$15,0))-MAX($AW394,BI$15),),
_xlfn.IFS(
AND(MONTH($AW394)=MONTH(BI$15),MONTH($AX394)&lt;&gt;MONTH(BI$15)),
NETWORKDAYS.INTL($AW394,$AW394+_xlpm.DD,1,_xlpm.VD),
AND(MONTH($AW394)&lt;&gt;MONTH(BI$15),MONTH($AX394)=MONTH(BI$15)),
NETWORKDAYS.INTL(($AX394)-_xlpm.DD,$AX394,1,_xlpm.VD),
AND(MONTH($AW394)&lt;MONTH(BI$15),MONTH($AX394)&gt;MONTH(BI$15)),
NETWORKDAYS.INTL((EOMONTH(BI$15-1,1))-_xlpm.DD,EOMONTH(BI$15-1,1),1,_xlpm.VD),
AND(MONTH($AW394)=MONTH(BI$15),MONTH($AX394)=MONTH(BI$15)),
NETWORKDAYS.INTL($AW394,$AX394,1,_xlpm.VD)))),0)),
$DH394="месяц",
$DR394*BI394,
$DH394="неделя",
$DR394*BI394/7*(ROUNDUP((DAY(EOMONTH(BI$15,0)))/4,0))),
0)</f>
        <v/>
      </c>
      <c r="EC394" s="125">
        <f t="array" ref="EC394">
IFERROR(_xlfn.IFS(
$DH394="день_1",
$DR394*$BL394/($AX394-$AW394+1)*BJ394*(DAY(EOMONTH(BJ$15,0))),
$DH394="день_2",
$DR394/30*MAX(MIN($AX394,EOMONTH(BJ$15,0))-MAX($AW394,BJ$15)+1,),
$DH394="раб.день",
$DR394/30*(IFERROR(
_xlfn.LET(_xlpm.VD,
CHOOSE(
{1;2;3;4;5;6;7;8;9;10;11;12;13;14;15;16;17;18},
45658,45659,45660,45661,45662,45663,45664,45665,45711,45724,45778,45779,45785,45786,45820,45821,45965,46022),
_xlfn.LET(_xlpm.DD,
MAX(MIN($AX394,EOMONTH(BJ$15,0))-MAX($AW394,BJ$15),),
_xlfn.IFS(
AND(MONTH($AW394)=MONTH(BJ$15),MONTH($AX394)&lt;&gt;MONTH(BJ$15)),
NETWORKDAYS.INTL($AW394,$AW394+_xlpm.DD,1,_xlpm.VD),
AND(MONTH($AW394)&lt;&gt;MONTH(BJ$15),MONTH($AX394)=MONTH(BJ$15)),
NETWORKDAYS.INTL(($AX394)-_xlpm.DD,$AX394,1,_xlpm.VD),
AND(MONTH($AW394)&lt;MONTH(BJ$15),MONTH($AX394)&gt;MONTH(BJ$15)),
NETWORKDAYS.INTL((EOMONTH(BJ$15-1,1))-_xlpm.DD,EOMONTH(BJ$15-1,1),1,_xlpm.VD),
AND(MONTH($AW394)=MONTH(BJ$15),MONTH($AX394)=MONTH(BJ$15)),
NETWORKDAYS.INTL($AW394,$AX394,1,_xlpm.VD)))),0)),
$DH394="месяц",
$DR394*BJ394,
$DH394="неделя",
$DR394*BJ394/7*(ROUNDUP((DAY(EOMONTH(BJ$15,0)))/4,0))),
0)</f>
        <v/>
      </c>
      <c r="ED394" s="125">
        <f t="array" ref="ED394">
IFERROR(_xlfn.IFS(
$DH394="день_1",
$DR394*$BL394/($AX394-$AW394+1)*BK394*(DAY(EOMONTH(BK$15,0))),
$DH394="день_2",
$DR394/30*MAX(MIN($AX394,EOMONTH(BK$15,0))-MAX($AW394,BK$15)+1,),
$DH394="раб.день",
$DR394/30*(IFERROR(
_xlfn.LET(_xlpm.VD,
CHOOSE(
{1;2;3;4;5;6;7;8;9;10;11;12;13;14;15;16;17;18},
45658,45659,45660,45661,45662,45663,45664,45665,45711,45724,45778,45779,45785,45786,45820,45821,45965,46022),
_xlfn.LET(_xlpm.DD,
MAX(MIN($AX394,EOMONTH(BK$15,0))-MAX($AW394,BK$15),),
_xlfn.IFS(
AND(MONTH($AW394)=MONTH(BK$15),MONTH($AX394)&lt;&gt;MONTH(BK$15)),
NETWORKDAYS.INTL($AW394,$AW394+_xlpm.DD,1,_xlpm.VD),
AND(MONTH($AW394)&lt;&gt;MONTH(BK$15),MONTH($AX394)=MONTH(BK$15)),
NETWORKDAYS.INTL(($AX394)-_xlpm.DD,$AX394,1,_xlpm.VD),
AND(MONTH($AW394)&lt;MONTH(BK$15),MONTH($AX394)&gt;MONTH(BK$15)),
NETWORKDAYS.INTL((EOMONTH(BK$15-1,1))-_xlpm.DD,EOMONTH(BK$15-1,1),1,_xlpm.VD),
AND(MONTH($AW394)=MONTH(BK$15),MONTH($AX394)=MONTH(BK$15)),
NETWORKDAYS.INTL($AW394,$AX394,1,_xlpm.VD)))),0)),
$DH394="месяц",
$DR394*BK394,
$DH394="неделя",
$DR394*BK394/7*(ROUNDUP((DAY(EOMONTH(BK$15,0)))/4,0))),
0)</f>
        <v/>
      </c>
      <c r="EE394" s="125">
        <f>SUM($DS394,$DT394,$DU394,$DV394,$DW394,$DX394,$DY394,$DZ394,$EA394,$EB394,$EC394,$ED394)</f>
        <v/>
      </c>
      <c r="EF394" s="125">
        <f>IFERROR(ROUND($EE394*(1+$EP394),2),0)</f>
        <v/>
      </c>
      <c r="EG394" s="128" t="n">
        <v>1</v>
      </c>
      <c r="EH394" s="126" t="n">
        <v>0</v>
      </c>
      <c r="EI394" s="126">
        <f>ROUND(SUM($EH394:$EH394)*SUM($AB394:$AB394)*$EG394,2)</f>
        <v/>
      </c>
      <c r="EJ394" s="126">
        <f>ROUND($EI394*(1+$EP394),2)</f>
        <v/>
      </c>
      <c r="EK394" s="126" t="n">
        <v>0</v>
      </c>
      <c r="EL394" s="126">
        <f>ROUND(SUM($EK394:$EK394)*SUM($AB394:$AB394)*$EG394,2)</f>
        <v/>
      </c>
      <c r="EM394" s="126">
        <f>ROUND($EL394*(1+$EP394),2)</f>
        <v/>
      </c>
      <c r="EN394" s="126">
        <f>SUM($EE394,$EI394,$EL394)</f>
        <v/>
      </c>
      <c r="EO394" s="126">
        <f>SUM($EF394,$EJ394,$EM394)</f>
        <v/>
      </c>
      <c r="EP394" s="59" t="inlineStr">
        <is>
          <t>20%</t>
        </is>
      </c>
      <c r="EQ394" s="59" t="n"/>
      <c r="ER394" s="60">
        <f t="array" ref="ER394">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MATCH(ES394,
{"AMS";"RussOutdoor";"HD Outdoor";"Ingroup";"IQ";"Ledproduction";"LisChannel";"Logic";"Media-PPL";"NovikovTV | НовиковТВ";"SMA";"SOK";"КрокусТВ | CrocusTV | IndoorTV";"Сити";"ТЯК Москва"},
0)),"")</f>
        <v/>
      </c>
      <c r="ES394" s="60" t="n"/>
      <c r="ET394" s="60">
        <f t="array" ref="ET394">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MATCH(ES394,
{"AMS";"RussOutdoor";"HD Outdoor";"Ingroup";"IQ";"Ledproduction";"LisChannel";"Logic";"Media-PPL";"NovikovTV | НовиковТВ";"SMA";"SOK";"КрокусТВ | CrocusTV | IndoorTV";"Сити";"ТЯК Москва"},
0)),"")</f>
        <v/>
      </c>
      <c r="EU394" s="60" t="n"/>
      <c r="EV394" s="60" t="n"/>
      <c r="EX394" s="110">
        <f t="array" ref="EX394">
($AR394/30
+N("ТРАФИК ПЛОЩАДКИ"))*
(IFERROR(
_xlfn.LET(
_xlpm.GPR,
HLOOKUP($L394,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(MATCH($T394,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IF($Q394="цифровой",_xlpm.GPR/$AG394,_xlpm.GPR/60)),
0)
+N("DWELL TIME"))*
(IF($AB394=0,0,IF($AB394=1,0.3,IF($AB394=2,0.5,IF($AB394&gt;2,1))))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_xlfn.IFS($AC394="да",1.2,$AC394="нет",1)*
_xlfn.IFS($AD394="да",1.2,$AD394="нет",1)*
IF(R394="статический",1,1.2)*
$X394*
INDEX(
{1.2;1;1.2;1.2;1;1.2;1.2;1.2;1.2;1.2;1.2;1;1.2;1.2;1.2;1.2;1;1;1.2;1.2;1.2;1;1;1;1;1.2;1.2;1.2;1.2;1;1;1;1;1.2;1.2;1.2;1.2;1.2;1.2;1.2;1.2;1;1;1.2;1;1;1;1;1.5;1;1;1.5;1.5;1.2},
MATCH($Q394,_xlpm.MI,0)))&gt;{0.02;0.04;0.06;0.1;0.2;0.4;0.6;0.8;1;2;4;6})),
{0;1;2;3;4;5;6;7;8;9;10;11;12},
0)))
+N("КОЭФФИЦИЕНТ КОНТАКТА"))))*
(_xlfn.IFS($X394&lt;0.1,$X394/1000,$X394&gt;25,5.2,AND($X394&gt;=0.1,$X394&lt;=25),(($X394*2+0.1)/10)*($X394/10)))*
IFERROR((_xlfn.LET(
_xlpm.MA,
{0;0.8;0.85;0.9;0.95;1},
_xlpm.MAA,
{0;1;2;3;4;5},
INDEX(_xlpm.MA,MATCH(SUMPRODUCT(--((IF(ROUND(_xlpm.MAA,1)&gt;5,5,ROUND($AB394,1)))&gt;{0;1;2;3;4;5})),_xlpm.MAA,0)))
+N("КОЭФФИЦИЕНТ КОЛ-ВО КОНСТРУКЦИЙ")),1)*
$AB394,0))*
(IF($Q394="цифровой",$AG394/15*$AI394,1)
+N("ДЛЯ ЦИФРЫ"))</f>
        <v/>
      </c>
      <c r="EY394" s="110">
        <f>IFERROR(EX394*AY394,0)</f>
        <v/>
      </c>
      <c r="EZ394" s="131">
        <f>IFERROR(DP394/EY394*1000,0)</f>
        <v/>
      </c>
      <c r="FA394" s="112">
        <f>IFERROR(FC394/FB394,0)</f>
        <v/>
      </c>
      <c r="FB394" s="112">
        <f>IFERROR((FC394/(EY394/FF394*#REF!))*0.825,0)</f>
        <v/>
      </c>
      <c r="FC394" s="112">
        <f>IFERROR(((EX394*30/AR394)*100)/30,0)</f>
        <v/>
      </c>
      <c r="FD394" s="112">
        <f>IFERROR(EY394/G394*100%,0)</f>
        <v/>
      </c>
      <c r="FE394" s="112">
        <f>IFERROR(FD394/FC394*100%,0)</f>
        <v/>
      </c>
      <c r="FF394" s="110">
        <f>IFERROR(AR394/30*AY394,0)</f>
        <v/>
      </c>
    </row>
    <row r="395" ht="13" customHeight="1">
      <c r="A395" s="59" t="n"/>
      <c r="B395" s="60" t="n"/>
      <c r="C395" s="60" t="n"/>
      <c r="D395" s="60">
        <f t="array" ref="D395">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MATCH($E395,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95" s="60">
        <f t="array" ref="E395">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MATCH($F395,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95" s="60" t="inlineStr"/>
      <c r="G395" s="60" t="n"/>
      <c r="H395" s="60">
        <f t="array" ref="H395">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MATCH($I395,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95" s="60" t="n"/>
      <c r="J395" s="60" t="n"/>
      <c r="K395" s="60" t="n"/>
      <c r="L395" s="60" t="n"/>
      <c r="M395" s="60" t="n"/>
      <c r="N395" s="60" t="n"/>
      <c r="O395" s="60" t="n"/>
      <c r="P395" s="60">
        <f t="array" ref="P395">
_xlfn.IFS(
ISNUMBER(MATCH($Q395,{"шелфбаннер","разделитель","монетница","чековая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ISNUMBER(MATCH($Q395,{"LED/LCD","видеокулер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ISNUMBER(MATCH($Q395,{"автомобиль","машина","выставочное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ISNUMBER(MATCH($Q395,{"билборд","лифтовая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ISNUMBER(MATCH($Q395,{"навигация","подвесной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ISNUMBER(MATCH($Q395,{"движущаяся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ISNUMBER(MATCH($Q395,{"каталог","журнал"},)),
"Пресса",
$Q395="","")</f>
        <v/>
      </c>
      <c r="Q395" s="60" t="n"/>
      <c r="R395" s="60">
        <f t="array" ref="R395">
IFERROR(
_xlfn.IFS(
OR(ISNUMBER(MATCH($Q395,{"экспозиция","макет","стенд","автостенд","авто стенд","выставочное пространство","выставочные стенды","модульные выставочные стенды","3Д конструкция","3D конструкция"},)),P395="Экспонирование"),
"нестандартный",
ISNUMBER(MATCH($Q395,{"скроллер","призматрон"},)),
"динамический",
$P395="Видео",
"цифровой",
OR($P395="Пресса",$P395="Щит",$P395="POSm",$P395="Подвес",$P395="Брендирование/оклейка"),
"статический"),"")</f>
        <v/>
      </c>
      <c r="S395" s="59" t="n"/>
      <c r="T395" s="60" t="n"/>
      <c r="U395" s="60" t="n"/>
      <c r="V395" s="60">
        <f>
IF(P395="Видео",
"цифровой постер/ролик",
IF(ISNUMBER(MATCH(Q395,{"короб световой","короб световой | лайтбокс","короб световой | кристалайт","лайтбокс","лайт бокс","кристалайт","LB","lightbox"},)),
"бэклит",
IF(P395="Брендирование/оклейка",
"перфарированная пленка/самоклейка",
IF(P395="Экспонирование",
"под запрос",
IF(P395="Подвес",
"баннер/ткань",
"")))))</f>
        <v/>
      </c>
      <c r="W395" s="59" t="n"/>
      <c r="X395" s="59" t="n"/>
      <c r="Y395" s="59" t="n"/>
      <c r="Z395" s="61" t="n"/>
      <c r="AA395" s="61" t="n"/>
      <c r="AB395" s="61">
        <f>IF(BL395&gt;0,Z395,0)</f>
        <v/>
      </c>
      <c r="AC395" s="59" t="n"/>
      <c r="AD395" s="59" t="n"/>
      <c r="AE395" s="59" t="n"/>
      <c r="AF395" s="59" t="n"/>
      <c r="AG395" s="59" t="n"/>
      <c r="AH395" s="59" t="n"/>
      <c r="AI395" s="59" t="n"/>
      <c r="AJ395" s="59" t="n"/>
      <c r="AK395" s="59" t="n"/>
      <c r="AL395" s="62">
        <f>IFERROR(IF(OR(R395="статический",R395="динамический",R395="нестандартный",R395="",R395=""),"-",IF(AND(AH395="-",AI395="-"),"-",AK395*3600/AH395*AI395)),"-")</f>
        <v/>
      </c>
      <c r="AM395" s="62">
        <f>IFERROR(IF(OR(R395="статический",R395="динамический",R395="",R395="", R395="BTL",R395="нестандартный"),"-",AG395*AI395*AL395/60),"-")</f>
        <v/>
      </c>
      <c r="AN395" s="63">
        <f>IFERROR(IF(AH395="","-",AG395*AI395/AH395),"-")</f>
        <v/>
      </c>
      <c r="AO395" s="59">
        <f>IFERROR(IF(OR($R395="статический",$R395="динамический",$R395="",$R395="",$R395="BTL",$R395="нестандартный"),"-",$AL395*$AY395),"-")</f>
        <v/>
      </c>
      <c r="AP395" s="62">
        <f>IFERROR(IF(OR($R395="статический",$R395="динамический",$R395="",$R395="",$R395="BTL",$R395="нестандартный"),"-",$AM395*AY395),"-")</f>
        <v/>
      </c>
      <c r="AQ395" s="64" t="n"/>
      <c r="AR395" s="61" t="n"/>
      <c r="AS395" s="61" t="n"/>
      <c r="AT395" s="61" t="n"/>
      <c r="AU395" s="65" t="n"/>
      <c r="AV395" s="124">
        <f>IFERROR(DR395/AT395*1000,"n/a")</f>
        <v/>
      </c>
      <c r="AW395" s="67" t="n"/>
      <c r="AX395" s="67" t="n"/>
      <c r="AY395" s="43">
        <f>IFERROR(IF(OR($AW395="",$AX395=""),"",_xlfn.DAYS($AX395+1,$AW395)),"")</f>
        <v/>
      </c>
      <c r="AZ395" s="68">
        <f t="array" ref="AZ395">
_xlfn.LET(_xlpm.COEFF,
IF($AW395+$AX395=0,0,IF(MAX(MIN($AX395,EOMONTH(AZ$15,0))-MAX($AW395,AZ$15)+1,)&gt;0,1,0)),
_xlfn.IFS(
$ES395="LisChannel",
_xlpm.COEFF*
INDEX({1;1;1.2;1.2;1;1;1;1;1.2;1.2;1.2;1.2},
MATCH(MONTH(AZ$15),
{1,2,3,4,5,6,7,8,9,10,11,12})),
CONCATENATE($ES395," ",$L395)="RussOutdoor метро",
_xlpm.COEFF*
INDEX({0.8;0.9;1.1;1.1;1;1;1;1;1.1;1.1;1.1;1.1},
MATCH(MONTH(AZ$15),
{1,2,3,4,5,6,7,8,9,10,11,12})),
$ES395&lt;&gt;"LisChannel",
_xlpm.COEFF,
$ES395&lt;&gt;"RussOutdoor",
_xlpm.COEFF))</f>
        <v/>
      </c>
      <c r="BA395" s="68">
        <f t="array" ref="BA395">
_xlfn.LET(_xlpm.COEFF,
IF($AW395+$AX395=0,0,IF(MAX(MIN($AX395,EOMONTH(BA$15,0))-MAX($AW395,BA$15)+1,)&gt;0,1,0)),
_xlfn.IFS(
$ES395="LisChannel",
_xlpm.COEFF*
INDEX({1;1;1.2;1.2;1;1;1;1;1.2;1.2;1.2;1.2},
MATCH(MONTH(BA$15),
{1,2,3,4,5,6,7,8,9,10,11,12})),
CONCATENATE($ES395," ",$L395)="RussOutdoor метро",
_xlpm.COEFF*
INDEX({0.8;0.9;1.1;1.1;1;1;1;1;1.1;1.1;1.1;1.1},
MATCH(MONTH(BA$15),
{1,2,3,4,5,6,7,8,9,10,11,12})),
$ES395&lt;&gt;"LisChannel",
_xlpm.COEFF,
$ES395&lt;&gt;"RussOutdoor",
_xlpm.COEFF))</f>
        <v/>
      </c>
      <c r="BB395" s="68">
        <f t="array" ref="BB395">
_xlfn.LET(_xlpm.COEFF,
IF($AW395+$AX395=0,0,IF(MAX(MIN($AX395,EOMONTH(BB$15,0))-MAX($AW395,BB$15)+1,)&gt;0,1,0)),
_xlfn.IFS(
$ES395="LisChannel",
_xlpm.COEFF*
INDEX({1;1;1.2;1.2;1;1;1;1;1.2;1.2;1.2;1.2},
MATCH(MONTH(BB$15),
{1,2,3,4,5,6,7,8,9,10,11,12})),
CONCATENATE($ES395," ",$L395)="RussOutdoor метро",
_xlpm.COEFF*
INDEX({0.8;0.9;1.1;1.1;1;1;1;1;1.1;1.1;1.1;1.1},
MATCH(MONTH(BB$15),
{1,2,3,4,5,6,7,8,9,10,11,12})),
$ES395&lt;&gt;"LisChannel",
_xlpm.COEFF,
$ES395&lt;&gt;"RussOutdoor",
_xlpm.COEFF))</f>
        <v/>
      </c>
      <c r="BC395" s="68">
        <f t="array" ref="BC395">
_xlfn.LET(_xlpm.COEFF,
IF($AW395+$AX395=0,0,IF(MAX(MIN($AX395,EOMONTH(BC$15,0))-MAX($AW395,BC$15)+1,)&gt;0,1,0)),
_xlfn.IFS(
$ES395="LisChannel",
_xlpm.COEFF*
INDEX({1;1;1.2;1.2;1;1;1;1;1.2;1.2;1.2;1.2},
MATCH(MONTH(BC$15),
{1,2,3,4,5,6,7,8,9,10,11,12})),
CONCATENATE($ES395," ",$L395)="RussOutdoor метро",
_xlpm.COEFF*
INDEX({0.8;0.9;1.1;1.1;1;1;1;1;1.1;1.1;1.1;1.1},
MATCH(MONTH(BC$15),
{1,2,3,4,5,6,7,8,9,10,11,12})),
$ES395&lt;&gt;"LisChannel",
_xlpm.COEFF,
$ES395&lt;&gt;"RussOutdoor",
_xlpm.COEFF))</f>
        <v/>
      </c>
      <c r="BD395" s="68">
        <f t="array" ref="BD395">
_xlfn.LET(_xlpm.COEFF,
IF($AW395+$AX395=0,0,IF(MAX(MIN($AX395,EOMONTH(BD$15,0))-MAX($AW395,BD$15)+1,)&gt;0,1,0)),
_xlfn.IFS(
$ES395="LisChannel",
_xlpm.COEFF*
INDEX({1;1;1.2;1.2;1;1;1;1;1.2;1.2;1.2;1.2},
MATCH(MONTH(BD$15),
{1,2,3,4,5,6,7,8,9,10,11,12})),
CONCATENATE($ES395," ",$L395)="RussOutdoor метро",
_xlpm.COEFF*
INDEX({0.8;0.9;1.1;1.1;1;1;1;1;1.1;1.1;1.1;1.1},
MATCH(MONTH(BD$15),
{1,2,3,4,5,6,7,8,9,10,11,12})),
$ES395&lt;&gt;"LisChannel",
_xlpm.COEFF,
$ES395&lt;&gt;"RussOutdoor",
_xlpm.COEFF))</f>
        <v/>
      </c>
      <c r="BE395" s="68">
        <f t="array" ref="BE395">
_xlfn.LET(_xlpm.COEFF,
IF($AW395+$AX395=0,0,IF(MAX(MIN($AX395,EOMONTH(BE$15,0))-MAX($AW395,BE$15)+1,)&gt;0,1,0)),
_xlfn.IFS(
$ES395="LisChannel",
_xlpm.COEFF*
INDEX({1;1;1.2;1.2;1;1;1;1;1.2;1.2;1.2;1.2},
MATCH(MONTH(BE$15),
{1,2,3,4,5,6,7,8,9,10,11,12})),
CONCATENATE($ES395," ",$L395)="RussOutdoor метро",
_xlpm.COEFF*
INDEX({0.8;0.9;1.1;1.1;1;1;1;1;1.1;1.1;1.1;1.1},
MATCH(MONTH(BE$15),
{1,2,3,4,5,6,7,8,9,10,11,12})),
$ES395&lt;&gt;"LisChannel",
_xlpm.COEFF,
$ES395&lt;&gt;"RussOutdoor",
_xlpm.COEFF))</f>
        <v/>
      </c>
      <c r="BF395" s="68">
        <f t="array" ref="BF395">
_xlfn.LET(_xlpm.COEFF,
IF($AW395+$AX395=0,0,IF(MAX(MIN($AX395,EOMONTH(BF$15,0))-MAX($AW395,BF$15)+1,)&gt;0,1,0)),
_xlfn.IFS(
$ES395="LisChannel",
_xlpm.COEFF*
INDEX({1;1;1.2;1.2;1;1;1;1;1.2;1.2;1.2;1.2},
MATCH(MONTH(BF$15),
{1,2,3,4,5,6,7,8,9,10,11,12})),
CONCATENATE($ES395," ",$L395)="RussOutdoor метро",
_xlpm.COEFF*
INDEX({0.8;0.9;1.1;1.1;1;1;1;1;1.1;1.1;1.1;1.1},
MATCH(MONTH(BF$15),
{1,2,3,4,5,6,7,8,9,10,11,12})),
$ES395&lt;&gt;"LisChannel",
_xlpm.COEFF,
$ES395&lt;&gt;"RussOutdoor",
_xlpm.COEFF))</f>
        <v/>
      </c>
      <c r="BG395" s="68">
        <f t="array" ref="BG395">
_xlfn.LET(_xlpm.COEFF,
IF($AW395+$AX395=0,0,IF(MAX(MIN($AX395,EOMONTH(BG$15,0))-MAX($AW395,BG$15)+1,)&gt;0,1,0)),
_xlfn.IFS(
$ES395="LisChannel",
_xlpm.COEFF*
INDEX({1;1;1.2;1.2;1;1;1;1;1.2;1.2;1.2;1.2},
MATCH(MONTH(BG$15),
{1,2,3,4,5,6,7,8,9,10,11,12})),
CONCATENATE($ES395," ",$L395)="RussOutdoor метро",
_xlpm.COEFF*
INDEX({0.8;0.9;1.1;1.1;1;1;1;1;1.1;1.1;1.1;1.1},
MATCH(MONTH(BG$15),
{1,2,3,4,5,6,7,8,9,10,11,12})),
$ES395&lt;&gt;"LisChannel",
_xlpm.COEFF,
$ES395&lt;&gt;"RussOutdoor",
_xlpm.COEFF))</f>
        <v/>
      </c>
      <c r="BH395" s="68">
        <f t="array" ref="BH395">
_xlfn.LET(_xlpm.COEFF,
IF($AW395+$AX395=0,0,IF(MAX(MIN($AX395,EOMONTH(BH$15,0))-MAX($AW395,BH$15)+1,)&gt;0,1,0)),
_xlfn.IFS(
$ES395="LisChannel",
_xlpm.COEFF*
INDEX({1;1;1.2;1.2;1;1;1;1;1.2;1.2;1.2;1.2},
MATCH(MONTH(BH$15),
{1,2,3,4,5,6,7,8,9,10,11,12})),
CONCATENATE($ES395," ",$L395)="RussOutdoor метро",
_xlpm.COEFF*
INDEX({0.8;0.9;1.1;1.1;1;1;1;1;1.1;1.1;1.1;1.1},
MATCH(MONTH(BH$15),
{1,2,3,4,5,6,7,8,9,10,11,12})),
$ES395&lt;&gt;"LisChannel",
_xlpm.COEFF,
$ES395&lt;&gt;"RussOutdoor",
_xlpm.COEFF))</f>
        <v/>
      </c>
      <c r="BI395" s="68">
        <f t="array" ref="BI395">
_xlfn.LET(_xlpm.COEFF,
IF($AW395+$AX395=0,0,IF(MAX(MIN($AX395,EOMONTH(BI$15,0))-MAX($AW395,BI$15)+1,)&gt;0,1,0)),
_xlfn.IFS(
$ES395="LisChannel",
_xlpm.COEFF*
INDEX({1;1;1.2;1.2;1;1;1;1;1.2;1.2;1.2;1.2},
MATCH(MONTH(BI$15),
{1,2,3,4,5,6,7,8,9,10,11,12})),
CONCATENATE($ES395," ",$L395)="RussOutdoor метро",
_xlpm.COEFF*
INDEX({0.8;0.9;1.1;1.1;1;1;1;1;1.1;1.1;1.1;1.1},
MATCH(MONTH(BI$15),
{1,2,3,4,5,6,7,8,9,10,11,12})),
$ES395&lt;&gt;"LisChannel",
_xlpm.COEFF,
$ES395&lt;&gt;"RussOutdoor",
_xlpm.COEFF))</f>
        <v/>
      </c>
      <c r="BJ395" s="68">
        <f t="array" ref="BJ395">
_xlfn.LET(_xlpm.COEFF,
IF($AW395+$AX395=0,0,IF(MAX(MIN($AX395,EOMONTH(BJ$15,0))-MAX($AW395,BJ$15)+1,)&gt;0,1,0)),
_xlfn.IFS(
$ES395="LisChannel",
_xlpm.COEFF*
INDEX({1;1;1.2;1.2;1;1;1;1;1.2;1.2;1.2;1.2},
MATCH(MONTH(BJ$15),
{1,2,3,4,5,6,7,8,9,10,11,12})),
CONCATENATE($ES395," ",$L395)="RussOutdoor метро",
_xlpm.COEFF*
INDEX({0.8;0.9;1.1;1.1;1;1;1;1;1.1;1.1;1.1;1.1},
MATCH(MONTH(BJ$15),
{1,2,3,4,5,6,7,8,9,10,11,12})),
$ES395&lt;&gt;"LisChannel",
_xlpm.COEFF,
$ES395&lt;&gt;"RussOutdoor",
_xlpm.COEFF))</f>
        <v/>
      </c>
      <c r="BK395" s="68">
        <f t="array" ref="BK395">
_xlfn.LET(_xlpm.COEFF,
IF($AW395+$AX395=0,0,IF(MAX(MIN($AX395,EOMONTH(BK$15,0))-MAX($AW395,BK$15)+1,)&gt;0,1,0)),
_xlfn.IFS(
$ES395="LisChannel",
_xlpm.COEFF*
INDEX({1;1;1.2;1.2;1;1;1;1;1.2;1.2;1.2;1.2},
MATCH(MONTH(BK$15),
{1,2,3,4,5,6,7,8,9,10,11,12})),
CONCATENATE($ES395," ",$L395)="RussOutdoor метро",
_xlpm.COEFF*
INDEX({0.8;0.9;1.1;1.1;1;1;1;1;1.1;1.1;1.1;1.1},
MATCH(MONTH(BK$15),
{1,2,3,4,5,6,7,8,9,10,11,12})),
$ES395&lt;&gt;"LisChannel",
_xlpm.COEFF,
$ES395&lt;&gt;"RussOutdoor",
_xlpm.COEFF))</f>
        <v/>
      </c>
      <c r="BL395" s="62">
        <f>COUNTIFS($AZ395:$BK395,"&gt;0")</f>
        <v/>
      </c>
      <c r="BM395" s="65" t="n"/>
      <c r="BN395" s="125">
        <f>$DJ395</f>
        <v/>
      </c>
      <c r="BO395" s="63">
        <f>$DQ395</f>
        <v/>
      </c>
      <c r="BP395" s="125">
        <f>
IFERROR(
IF($BL395=0,0,
$BN395*(1-$BO395)),
0)</f>
        <v/>
      </c>
      <c r="BQ395" s="125">
        <f t="array" ref="BQ395">
IFERROR(
_xlfn.IFS(
$DH395="день_1",
$BP395*$BL395/($AX395-$AW395+1)*AZ395*(DAY(EOMONTH(AZ$15,0))),
$DH395="день_2",
$BP395/30*MAX(MIN($AX395,EOMONTH(AZ$15,0))-MAX($AW395,AZ$15)+1,),
$DH395="раб.день",
$BP395/30*(IFERROR(
_xlfn.LET(_xlpm.VD,
CHOOSE(
{1;2;3;4;5;6;7;8;9;10;11;12;13;14;15;16;17;18},
45658,45659,45660,45661,45662,45663,45664,45665,45711,45724,45778,45779,45785,45786,45820,45821,45965,46022),
_xlfn.LET(_xlpm.DD,
MAX(MIN($AX395,EOMONTH(AZ$15,0))-MAX($AW395,AZ$15),),
_xlfn.IFS(
AND(MONTH($AW395)=MONTH(AZ$15),MONTH($AX395)&lt;&gt;MONTH(AZ$15)),
NETWORKDAYS.INTL($AW395,$AW395+_xlpm.DD,1,_xlpm.VD),
AND(MONTH($AW395)&lt;&gt;MONTH(AZ$15),MONTH($AX395)=MONTH(AZ$15)),
NETWORKDAYS.INTL(($AX395)-_xlpm.DD,$AX395,1,_xlpm.VD),
AND(MONTH($AW395)&lt;MONTH(AZ$15),MONTH($AX395)&gt;MONTH(AZ$15)),
NETWORKDAYS.INTL((EOMONTH(AZ$15-1,1))-_xlpm.DD,EOMONTH(AZ$15-1,1),1,_xlpm.VD),
AND(MONTH($AW395)=MONTH(AZ$15),MONTH($AX395)=MONTH(AZ$15)),
NETWORKDAYS.INTL($AW395,$AX395,1,_xlpm.VD)))),0)),
$DH395="месяц",
$BP395*AZ395,
$DH395="неделя",
$BP395*AZ395/7*(ROUNDUP((DAY(EOMONTH(AZ$15,0)))/4,0))),
0)</f>
        <v/>
      </c>
      <c r="BR395" s="125">
        <f t="array" ref="BR395">
IFERROR(
_xlfn.IFS(
$DH395="день_1",
$BP395*$BL395/($AX395-$AW395+1)*BA395*(DAY(EOMONTH(BA$15,0))),
$DH395="день_2",
$BP395/30*MAX(MIN($AX395,EOMONTH(BA$15,0))-MAX($AW395,BA$15)+1,),
$DH395="раб.день",
$BP395/30*(IFERROR(
_xlfn.LET(_xlpm.VD,
CHOOSE(
{1;2;3;4;5;6;7;8;9;10;11;12;13;14;15;16;17;18},
45658,45659,45660,45661,45662,45663,45664,45665,45711,45724,45778,45779,45785,45786,45820,45821,45965,46022),
_xlfn.LET(_xlpm.DD,
MAX(MIN($AX395,EOMONTH(BA$15,0))-MAX($AW395,BA$15),),
_xlfn.IFS(
AND(MONTH($AW395)=MONTH(BA$15),MONTH($AX395)&lt;&gt;MONTH(BA$15)),
NETWORKDAYS.INTL($AW395,$AW395+_xlpm.DD,1,_xlpm.VD),
AND(MONTH($AW395)&lt;&gt;MONTH(BA$15),MONTH($AX395)=MONTH(BA$15)),
NETWORKDAYS.INTL(($AX395)-_xlpm.DD,$AX395,1,_xlpm.VD),
AND(MONTH($AW395)&lt;MONTH(BA$15),MONTH($AX395)&gt;MONTH(BA$15)),
NETWORKDAYS.INTL((EOMONTH(BA$15-1,1))-_xlpm.DD,EOMONTH(BA$15-1,1),1,_xlpm.VD),
AND(MONTH($AW395)=MONTH(BA$15),MONTH($AX395)=MONTH(BA$15)),
NETWORKDAYS.INTL($AW395,$AX395,1,_xlpm.VD)))),0)),
$DH395="месяц",
$BP395*BA395,
$DH395="неделя",
$BP395*BA395/7*(ROUNDUP((DAY(EOMONTH(BA$15,0)))/4,0))),
0)</f>
        <v/>
      </c>
      <c r="BS395" s="125">
        <f t="array" ref="BS395">
IFERROR(
_xlfn.IFS(
$DH395="день_1",
$BP395*$BL395/($AX395-$AW395+1)*BB395*(DAY(EOMONTH(BB$15,0))),
$DH395="день_2",
$BP395/30*MAX(MIN($AX395,EOMONTH(BB$15,0))-MAX($AW395,BB$15)+1,),
$DH395="раб.день",
$BP395/30*(IFERROR(
_xlfn.LET(_xlpm.VD,
CHOOSE(
{1;2;3;4;5;6;7;8;9;10;11;12;13;14;15;16;17;18},
45658,45659,45660,45661,45662,45663,45664,45665,45711,45724,45778,45779,45785,45786,45820,45821,45965,46022),
_xlfn.LET(_xlpm.DD,
MAX(MIN($AX395,EOMONTH(BB$15,0))-MAX($AW395,BB$15),),
_xlfn.IFS(
AND(MONTH($AW395)=MONTH(BB$15),MONTH($AX395)&lt;&gt;MONTH(BB$15)),
NETWORKDAYS.INTL($AW395,$AW395+_xlpm.DD,1,_xlpm.VD),
AND(MONTH($AW395)&lt;&gt;MONTH(BB$15),MONTH($AX395)=MONTH(BB$15)),
NETWORKDAYS.INTL(($AX395)-_xlpm.DD,$AX395,1,_xlpm.VD),
AND(MONTH($AW395)&lt;MONTH(BB$15),MONTH($AX395)&gt;MONTH(BB$15)),
NETWORKDAYS.INTL((EOMONTH(BB$15-1,1))-_xlpm.DD,EOMONTH(BB$15-1,1),1,_xlpm.VD),
AND(MONTH($AW395)=MONTH(BB$15),MONTH($AX395)=MONTH(BB$15)),
NETWORKDAYS.INTL($AW395,$AX395,1,_xlpm.VD)))),0)),
$DH395="месяц",
$BP395*BB395,
$DH395="неделя",
$BP395*BB395/7*(ROUNDUP((DAY(EOMONTH(BB$15,0)))/4,0))),
0)</f>
        <v/>
      </c>
      <c r="BT395" s="125">
        <f t="array" ref="BT395">
IFERROR(
_xlfn.IFS(
$DH395="день_1",
$BP395*$BL395/($AX395-$AW395+1)*BC395*(DAY(EOMONTH(BC$15,0))),
$DH395="день_2",
$BP395/30*MAX(MIN($AX395,EOMONTH(BC$15,0))-MAX($AW395,BC$15)+1,),
$DH395="раб.день",
$BP395/30*(IFERROR(
_xlfn.LET(_xlpm.VD,
CHOOSE(
{1;2;3;4;5;6;7;8;9;10;11;12;13;14;15;16;17;18},
45658,45659,45660,45661,45662,45663,45664,45665,45711,45724,45778,45779,45785,45786,45820,45821,45965,46022),
_xlfn.LET(_xlpm.DD,
MAX(MIN($AX395,EOMONTH(BC$15,0))-MAX($AW395,BC$15),),
_xlfn.IFS(
AND(MONTH($AW395)=MONTH(BC$15),MONTH($AX395)&lt;&gt;MONTH(BC$15)),
NETWORKDAYS.INTL($AW395,$AW395+_xlpm.DD,1,_xlpm.VD),
AND(MONTH($AW395)&lt;&gt;MONTH(BC$15),MONTH($AX395)=MONTH(BC$15)),
NETWORKDAYS.INTL(($AX395)-_xlpm.DD,$AX395,1,_xlpm.VD),
AND(MONTH($AW395)&lt;MONTH(BC$15),MONTH($AX395)&gt;MONTH(BC$15)),
NETWORKDAYS.INTL((EOMONTH(BC$15-1,1))-_xlpm.DD,EOMONTH(BC$15-1,1),1,_xlpm.VD),
AND(MONTH($AW395)=MONTH(BC$15),MONTH($AX395)=MONTH(BC$15)),
NETWORKDAYS.INTL($AW395,$AX395,1,_xlpm.VD)))),0)),
$DH395="месяц",
$BP395*BC395,
$DH395="неделя",
$BP395*BC395/7*(ROUNDUP((DAY(EOMONTH(BC$15,0)))/4,0))),
0)</f>
        <v/>
      </c>
      <c r="BU395" s="125">
        <f t="array" ref="BU395">
IFERROR(
_xlfn.IFS(
$DH395="день_1",
$BP395*$BL395/($AX395-$AW395+1)*BD395*(DAY(EOMONTH(BD$15,0))),
$DH395="день_2",
$BP395/30*MAX(MIN($AX395,EOMONTH(BD$15,0))-MAX($AW395,BD$15)+1,),
$DH395="раб.день",
$BP395/30*(IFERROR(
_xlfn.LET(_xlpm.VD,
CHOOSE(
{1;2;3;4;5;6;7;8;9;10;11;12;13;14;15;16;17;18},
45658,45659,45660,45661,45662,45663,45664,45665,45711,45724,45778,45779,45785,45786,45820,45821,45965,46022),
_xlfn.LET(_xlpm.DD,
MAX(MIN($AX395,EOMONTH(BD$15,0))-MAX($AW395,BD$15),),
_xlfn.IFS(
AND(MONTH($AW395)=MONTH(BD$15),MONTH($AX395)&lt;&gt;MONTH(BD$15)),
NETWORKDAYS.INTL($AW395,$AW395+_xlpm.DD,1,_xlpm.VD),
AND(MONTH($AW395)&lt;&gt;MONTH(BD$15),MONTH($AX395)=MONTH(BD$15)),
NETWORKDAYS.INTL(($AX395)-_xlpm.DD,$AX395,1,_xlpm.VD),
AND(MONTH($AW395)&lt;MONTH(BD$15),MONTH($AX395)&gt;MONTH(BD$15)),
NETWORKDAYS.INTL((EOMONTH(BD$15-1,1))-_xlpm.DD,EOMONTH(BD$15-1,1),1,_xlpm.VD),
AND(MONTH($AW395)=MONTH(BD$15),MONTH($AX395)=MONTH(BD$15)),
NETWORKDAYS.INTL($AW395,$AX395,1,_xlpm.VD)))),0)),
$DH395="месяц",
$BP395*BD395,
$DH395="неделя",
$BP395*BD395/7*(ROUNDUP((DAY(EOMONTH(BD$15,0)))/4,0))),
0)</f>
        <v/>
      </c>
      <c r="BV395" s="125">
        <f t="array" ref="BV395">
IFERROR(
_xlfn.IFS(
$DH395="день_1",
$BP395*$BL395/($AX395-$AW395+1)*BE395*(DAY(EOMONTH(BE$15,0))),
$DH395="день_2",
$BP395/30*MAX(MIN($AX395,EOMONTH(BE$15,0))-MAX($AW395,BE$15)+1,),
$DH395="раб.день",
$BP395/30*(IFERROR(
_xlfn.LET(_xlpm.VD,
CHOOSE(
{1;2;3;4;5;6;7;8;9;10;11;12;13;14;15;16;17;18},
45658,45659,45660,45661,45662,45663,45664,45665,45711,45724,45778,45779,45785,45786,45820,45821,45965,46022),
_xlfn.LET(_xlpm.DD,
MAX(MIN($AX395,EOMONTH(BE$15,0))-MAX($AW395,BE$15),),
_xlfn.IFS(
AND(MONTH($AW395)=MONTH(BE$15),MONTH($AX395)&lt;&gt;MONTH(BE$15)),
NETWORKDAYS.INTL($AW395,$AW395+_xlpm.DD,1,_xlpm.VD),
AND(MONTH($AW395)&lt;&gt;MONTH(BE$15),MONTH($AX395)=MONTH(BE$15)),
NETWORKDAYS.INTL(($AX395)-_xlpm.DD,$AX395,1,_xlpm.VD),
AND(MONTH($AW395)&lt;MONTH(BE$15),MONTH($AX395)&gt;MONTH(BE$15)),
NETWORKDAYS.INTL((EOMONTH(BE$15-1,1))-_xlpm.DD,EOMONTH(BE$15-1,1),1,_xlpm.VD),
AND(MONTH($AW395)=MONTH(BE$15),MONTH($AX395)=MONTH(BE$15)),
NETWORKDAYS.INTL($AW395,$AX395,1,_xlpm.VD)))),0)),
$DH395="месяц",
$BP395*BE395,
$DH395="неделя",
$BP395*BE395/7*(ROUNDUP((DAY(EOMONTH(BE$15,0)))/4,0))),
0)</f>
        <v/>
      </c>
      <c r="BW395" s="125">
        <f t="array" ref="BW395">
IFERROR(
_xlfn.IFS(
$DH395="день_1",
$BP395*$BL395/($AX395-$AW395+1)*BF395*(DAY(EOMONTH(BF$15,0))),
$DH395="день_2",
$BP395/30*MAX(MIN($AX395,EOMONTH(BF$15,0))-MAX($AW395,BF$15)+1,),
$DH395="раб.день",
$BP395/30*(IFERROR(
_xlfn.LET(_xlpm.VD,
CHOOSE(
{1;2;3;4;5;6;7;8;9;10;11;12;13;14;15;16;17;18},
45658,45659,45660,45661,45662,45663,45664,45665,45711,45724,45778,45779,45785,45786,45820,45821,45965,46022),
_xlfn.LET(_xlpm.DD,
MAX(MIN($AX395,EOMONTH(BF$15,0))-MAX($AW395,BF$15),),
_xlfn.IFS(
AND(MONTH($AW395)=MONTH(BF$15),MONTH($AX395)&lt;&gt;MONTH(BF$15)),
NETWORKDAYS.INTL($AW395,$AW395+_xlpm.DD,1,_xlpm.VD),
AND(MONTH($AW395)&lt;&gt;MONTH(BF$15),MONTH($AX395)=MONTH(BF$15)),
NETWORKDAYS.INTL(($AX395)-_xlpm.DD,$AX395,1,_xlpm.VD),
AND(MONTH($AW395)&lt;MONTH(BF$15),MONTH($AX395)&gt;MONTH(BF$15)),
NETWORKDAYS.INTL((EOMONTH(BF$15-1,1))-_xlpm.DD,EOMONTH(BF$15-1,1),1,_xlpm.VD),
AND(MONTH($AW395)=MONTH(BF$15),MONTH($AX395)=MONTH(BF$15)),
NETWORKDAYS.INTL($AW395,$AX395,1,_xlpm.VD)))),0)),
$DH395="месяц",
$BP395*BF395,
$DH395="неделя",
$BP395*BF395/7*(ROUNDUP((DAY(EOMONTH(BF$15,0)))/4,0))),
0)</f>
        <v/>
      </c>
      <c r="BX395" s="125">
        <f t="array" ref="BX395">
IFERROR(
_xlfn.IFS(
$DH395="день_1",
$BP395*$BL395/($AX395-$AW395+1)*BG395*(DAY(EOMONTH(BG$15,0))),
$DH395="день_2",
$BP395/30*MAX(MIN($AX395,EOMONTH(BG$15,0))-MAX($AW395,BG$15)+1,),
$DH395="раб.день",
$BP395/30*(IFERROR(
_xlfn.LET(_xlpm.VD,
CHOOSE(
{1;2;3;4;5;6;7;8;9;10;11;12;13;14;15;16;17;18},
45658,45659,45660,45661,45662,45663,45664,45665,45711,45724,45778,45779,45785,45786,45820,45821,45965,46022),
_xlfn.LET(_xlpm.DD,
MAX(MIN($AX395,EOMONTH(BG$15,0))-MAX($AW395,BG$15),),
_xlfn.IFS(
AND(MONTH($AW395)=MONTH(BG$15),MONTH($AX395)&lt;&gt;MONTH(BG$15)),
NETWORKDAYS.INTL($AW395,$AW395+_xlpm.DD,1,_xlpm.VD),
AND(MONTH($AW395)&lt;&gt;MONTH(BG$15),MONTH($AX395)=MONTH(BG$15)),
NETWORKDAYS.INTL(($AX395)-_xlpm.DD,$AX395,1,_xlpm.VD),
AND(MONTH($AW395)&lt;MONTH(BG$15),MONTH($AX395)&gt;MONTH(BG$15)),
NETWORKDAYS.INTL((EOMONTH(BG$15-1,1))-_xlpm.DD,EOMONTH(BG$15-1,1),1,_xlpm.VD),
AND(MONTH($AW395)=MONTH(BG$15),MONTH($AX395)=MONTH(BG$15)),
NETWORKDAYS.INTL($AW395,$AX395,1,_xlpm.VD)))),0)),
$DH395="месяц",
$BP395*BG395,
$DH395="неделя",
$BP395*BG395/7*(ROUNDUP((DAY(EOMONTH(BG$15,0)))/4,0))),
0)</f>
        <v/>
      </c>
      <c r="BY395" s="125">
        <f t="array" ref="BY395">
IFERROR(
_xlfn.IFS(
$DH395="день_1",
$BP395*$BL395/($AX395-$AW395+1)*BH395*(DAY(EOMONTH(BH$15,0))),
$DH395="день_2",
$BP395/30*MAX(MIN($AX395,EOMONTH(BH$15,0))-MAX($AW395,BH$15)+1,),
$DH395="раб.день",
$BP395/30*(IFERROR(
_xlfn.LET(_xlpm.VD,
CHOOSE(
{1;2;3;4;5;6;7;8;9;10;11;12;13;14;15;16;17;18},
45658,45659,45660,45661,45662,45663,45664,45665,45711,45724,45778,45779,45785,45786,45820,45821,45965,46022),
_xlfn.LET(_xlpm.DD,
MAX(MIN($AX395,EOMONTH(BH$15,0))-MAX($AW395,BH$15),),
_xlfn.IFS(
AND(MONTH($AW395)=MONTH(BH$15),MONTH($AX395)&lt;&gt;MONTH(BH$15)),
NETWORKDAYS.INTL($AW395,$AW395+_xlpm.DD,1,_xlpm.VD),
AND(MONTH($AW395)&lt;&gt;MONTH(BH$15),MONTH($AX395)=MONTH(BH$15)),
NETWORKDAYS.INTL(($AX395)-_xlpm.DD,$AX395,1,_xlpm.VD),
AND(MONTH($AW395)&lt;MONTH(BH$15),MONTH($AX395)&gt;MONTH(BH$15)),
NETWORKDAYS.INTL((EOMONTH(BH$15-1,1))-_xlpm.DD,EOMONTH(BH$15-1,1),1,_xlpm.VD),
AND(MONTH($AW395)=MONTH(BH$15),MONTH($AX395)=MONTH(BH$15)),
NETWORKDAYS.INTL($AW395,$AX395,1,_xlpm.VD)))),0)),
$DH395="месяц",
$BP395*BH395,
$DH395="неделя",
$BP395*BH395/7*(ROUNDUP((DAY(EOMONTH(BH$15,0)))/4,0))),
0)</f>
        <v/>
      </c>
      <c r="BZ395" s="125">
        <f t="array" ref="BZ395">
IFERROR(
_xlfn.IFS(
$DH395="день_1",
$BP395*$BL395/($AX395-$AW395+1)*BI395*(DAY(EOMONTH(BI$15,0))),
$DH395="день_2",
$BP395/30*MAX(MIN($AX395,EOMONTH(BI$15,0))-MAX($AW395,BI$15)+1,),
$DH395="раб.день",
$BP395/30*(IFERROR(
_xlfn.LET(_xlpm.VD,
CHOOSE(
{1;2;3;4;5;6;7;8;9;10;11;12;13;14;15;16;17;18},
45658,45659,45660,45661,45662,45663,45664,45665,45711,45724,45778,45779,45785,45786,45820,45821,45965,46022),
_xlfn.LET(_xlpm.DD,
MAX(MIN($AX395,EOMONTH(BI$15,0))-MAX($AW395,BI$15),),
_xlfn.IFS(
AND(MONTH($AW395)=MONTH(BI$15),MONTH($AX395)&lt;&gt;MONTH(BI$15)),
NETWORKDAYS.INTL($AW395,$AW395+_xlpm.DD,1,_xlpm.VD),
AND(MONTH($AW395)&lt;&gt;MONTH(BI$15),MONTH($AX395)=MONTH(BI$15)),
NETWORKDAYS.INTL(($AX395)-_xlpm.DD,$AX395,1,_xlpm.VD),
AND(MONTH($AW395)&lt;MONTH(BI$15),MONTH($AX395)&gt;MONTH(BI$15)),
NETWORKDAYS.INTL((EOMONTH(BI$15-1,1))-_xlpm.DD,EOMONTH(BI$15-1,1),1,_xlpm.VD),
AND(MONTH($AW395)=MONTH(BI$15),MONTH($AX395)=MONTH(BI$15)),
NETWORKDAYS.INTL($AW395,$AX395,1,_xlpm.VD)))),0)),
$DH395="месяц",
$BP395*BI395,
$DH395="неделя",
$BP395*BI395/7*(ROUNDUP((DAY(EOMONTH(BI$15,0)))/4,0))),
0)</f>
        <v/>
      </c>
      <c r="CA395" s="125">
        <f t="array" ref="CA395">
IFERROR(
_xlfn.IFS(
$DH395="день_1",
$BP395*$BL395/($AX395-$AW395+1)*BJ395*(DAY(EOMONTH(BJ$15,0))),
$DH395="день_2",
$BP395/30*MAX(MIN($AX395,EOMONTH(BJ$15,0))-MAX($AW395,BJ$15)+1,),
$DH395="раб.день",
$BP395/30*(IFERROR(
_xlfn.LET(_xlpm.VD,
CHOOSE(
{1;2;3;4;5;6;7;8;9;10;11;12;13;14;15;16;17;18},
45658,45659,45660,45661,45662,45663,45664,45665,45711,45724,45778,45779,45785,45786,45820,45821,45965,46022),
_xlfn.LET(_xlpm.DD,
MAX(MIN($AX395,EOMONTH(BJ$15,0))-MAX($AW395,BJ$15),),
_xlfn.IFS(
AND(MONTH($AW395)=MONTH(BJ$15),MONTH($AX395)&lt;&gt;MONTH(BJ$15)),
NETWORKDAYS.INTL($AW395,$AW395+_xlpm.DD,1,_xlpm.VD),
AND(MONTH($AW395)&lt;&gt;MONTH(BJ$15),MONTH($AX395)=MONTH(BJ$15)),
NETWORKDAYS.INTL(($AX395)-_xlpm.DD,$AX395,1,_xlpm.VD),
AND(MONTH($AW395)&lt;MONTH(BJ$15),MONTH($AX395)&gt;MONTH(BJ$15)),
NETWORKDAYS.INTL((EOMONTH(BJ$15-1,1))-_xlpm.DD,EOMONTH(BJ$15-1,1),1,_xlpm.VD),
AND(MONTH($AW395)=MONTH(BJ$15),MONTH($AX395)=MONTH(BJ$15)),
NETWORKDAYS.INTL($AW395,$AX395,1,_xlpm.VD)))),0)),
$DH395="месяц",
$BP395*BJ395,
$DH395="неделя",
$BP395*BJ395/7*(ROUNDUP((DAY(EOMONTH(BJ$15,0)))/4,0))),
0)</f>
        <v/>
      </c>
      <c r="CB395" s="125">
        <f t="array" ref="CB395">
IFERROR(
_xlfn.IFS(
$DH395="день_1",
$BP395*$BL395/($AX395-$AW395+1)*BK395*(DAY(EOMONTH(BK$15,0))),
$DH395="день_2",
$BP395/30*MAX(MIN($AX395,EOMONTH(BK$15,0))-MAX($AW395,BK$15)+1,),
$DH395="раб.день",
$BP395/30*(IFERROR(
_xlfn.LET(_xlpm.VD,
CHOOSE(
{1;2;3;4;5;6;7;8;9;10;11;12;13;14;15;16;17;18},
45658,45659,45660,45661,45662,45663,45664,45665,45711,45724,45778,45779,45785,45786,45820,45821,45965,46022),
_xlfn.LET(_xlpm.DD,
MAX(MIN($AX395,EOMONTH(BK$15,0))-MAX($AW395,BK$15),),
_xlfn.IFS(
AND(MONTH($AW395)=MONTH(BK$15),MONTH($AX395)&lt;&gt;MONTH(BK$15)),
NETWORKDAYS.INTL($AW395,$AW395+_xlpm.DD,1,_xlpm.VD),
AND(MONTH($AW395)&lt;&gt;MONTH(BK$15),MONTH($AX395)=MONTH(BK$15)),
NETWORKDAYS.INTL(($AX395)-_xlpm.DD,$AX395,1,_xlpm.VD),
AND(MONTH($AW395)&lt;MONTH(BK$15),MONTH($AX395)&gt;MONTH(BK$15)),
NETWORKDAYS.INTL((EOMONTH(BK$15-1,1))-_xlpm.DD,EOMONTH(BK$15-1,1),1,_xlpm.VD),
AND(MONTH($AW395)=MONTH(BK$15),MONTH($AX395)=MONTH(BK$15)),
NETWORKDAYS.INTL($AW395,$AX395,1,_xlpm.VD)))),0)),
$DH395="месяц",
$BP395*BK395,
$DH395="неделя",
$BP395*BK395/7*(ROUNDUP((DAY(EOMONTH(BK$15,0)))/4,0))),
0)</f>
        <v/>
      </c>
      <c r="CC395" s="125">
        <f>SUM($BQ395:$CB395)</f>
        <v/>
      </c>
      <c r="CD395" s="126">
        <f>SUM($EH395:$EH395)</f>
        <v/>
      </c>
      <c r="CE395" s="126">
        <f>$CD395*$AB395</f>
        <v/>
      </c>
      <c r="CF395" s="126">
        <f>SUM($EK395:$EK395)</f>
        <v/>
      </c>
      <c r="CG395" s="126">
        <f>$CF395*$AB395</f>
        <v/>
      </c>
      <c r="CH395" s="126">
        <f>SUM($CC395,$CE395,$CG395)</f>
        <v/>
      </c>
      <c r="CI395" s="126">
        <f>$CH395*(1+$CM395)</f>
        <v/>
      </c>
      <c r="CJ395" s="127" t="n">
        <v>0</v>
      </c>
      <c r="CK395" s="126">
        <f>SUM($CH395:$CH395)*(1+$CJ395)</f>
        <v/>
      </c>
      <c r="CL395" s="126">
        <f>SUM($CH395:$CH395)*(1+$CM395)</f>
        <v/>
      </c>
      <c r="CM395" s="59" t="inlineStr">
        <is>
          <t>20%</t>
        </is>
      </c>
      <c r="CN395" s="59" t="n"/>
      <c r="CO395" s="72" t="n"/>
      <c r="CP395" s="59" t="n"/>
      <c r="CQ395" s="73" t="n"/>
      <c r="CR395" s="73" t="n"/>
      <c r="CS395" s="73" t="n"/>
      <c r="CT395" s="72" t="n"/>
      <c r="CU395" s="79" t="inlineStr">
        <is>
          <t> </t>
        </is>
      </c>
      <c r="CV395" s="60" t="n"/>
      <c r="CW395" s="60" t="n"/>
      <c r="CX395" s="60" t="n"/>
      <c r="CY395" s="127">
        <f>IFERROR(($CC395-$EE395)/($EE395/(1-$DQ395)),0)</f>
        <v/>
      </c>
      <c r="CZ395" s="127">
        <f>IFERROR(1-$EI395/($CE395),0)</f>
        <v/>
      </c>
      <c r="DA395" s="127">
        <f>IFERROR(1-$EL395/($CG395),0)</f>
        <v/>
      </c>
      <c r="DB395" s="126">
        <f>ROUND(IFERROR(($CI395/(1+$CM395)-$EN395),0),2)</f>
        <v/>
      </c>
      <c r="DC395" s="128" t="n"/>
      <c r="DD395" s="125" t="n"/>
      <c r="DE395" s="75" t="n">
        <v>0</v>
      </c>
      <c r="DF395" s="128" t="n"/>
      <c r="DG395" s="125">
        <f>IF($DC395=0,0,$DD395*($DC395*100%-$DE395*$DF395))*SUM($AB395:$AB395)</f>
        <v/>
      </c>
      <c r="DH395" s="129" t="inlineStr">
        <is>
          <t>месяц</t>
        </is>
      </c>
      <c r="DI395" s="130">
        <f t="array" ref="DI395">IFERROR(
IF($ES395="LisChannel",
(ROUND(((INDEX({174.625;153.888888888889;130.972222222222},MATCH($AI395,{2;3;4}),0))*$AG395*$AI395),2)),0),0)</f>
        <v/>
      </c>
      <c r="DJ395" s="130">
        <f>
_xlfn.LET(_xlpm.X,
IFERROR(
IF($ES395="НовиковТВ",
(_xlfn.LET(_xlpm.NTV,
_xlfn.LET(_xlpm.MIN,350000,
IF(SUMIFS($DI:$DI,$ES:$ES,"НовиковТВ")&lt;=_xlpm.MIN,
(SUMIFS($DI:$DI,$ES:$ES,"НовиковТВ")/(COUNTIFS($ES:$ES,"НовиковТВ")))*_xlpm.MIN/SUMIFS($DI:$DI,$ES:$ES,"НовиковТВ"),
DI395)),
_xlpm.NTV+$DG395/(1-(1-(_xlpm.NTV)*(1-$DL395)*(1-$DM395)*(1-$DN395)*(1-$DO395)*(1-$DP395)/_xlpm.NTV))))/(1+$EP395),
$DI395+$DG395/(1-(1-($DI395)*(1-$DL395)*(1-$DM395)*(1-$DN395)*(1-$DO395)*(1-$DP395)/$DI395))),
0),
_xlpm.X*(1+$CM395)*(1+$CW395)-_xlpm.X*(1+$CM395)+_xlpm.X)</f>
        <v/>
      </c>
      <c r="DK395" s="125" t="inlineStr">
        <is>
          <t>послед.</t>
        </is>
      </c>
      <c r="DL395" s="63" t="n">
        <v>0</v>
      </c>
      <c r="DM395" s="63" t="n">
        <v>0</v>
      </c>
      <c r="DN395" s="63" t="n">
        <v>0</v>
      </c>
      <c r="DO395" s="63" t="n">
        <v>0</v>
      </c>
      <c r="DP395" s="63" t="n">
        <v>0</v>
      </c>
      <c r="DQ395" s="63">
        <f t="array" ref="DQ395">IFERROR(_xlfn.IFS(
$DK395="послед.",1-(1-$DL395)*(1-$DM395)*(1-$DN395)*(1-$DO395)*(1-$DP395),
$DK395="сумм.",$DL395+$DM395+$DN395+$DO395+$DP395),
0)</f>
        <v/>
      </c>
      <c r="DR395" s="125">
        <f t="array" ref="DR395">
IFERROR(
_xlfn.IFS(
$BL395=0,
0,
$BL395&gt;0,
_xlfn.IFS($DK395="послед.",
$DJ395*(1-$DL395)*(1-$DM395)*(1-$DN395)*(1-$DO395)*(1-$DP395),
$DK395="сумм.",
$DJ395*(1-($DL395+$DM395+$DN395+$DO395+$DP395)))),0)</f>
        <v/>
      </c>
      <c r="DS395" s="125">
        <f t="array" ref="DS395">
IFERROR(_xlfn.IFS(
$DH395="день_1",
$DR395*$BL395/($AX395-$AW395+1)*AZ395*(DAY(EOMONTH(AZ$15,0))),
$DH395="день_2",
$DR395/30*MAX(MIN($AX395,EOMONTH(AZ$15,0))-MAX($AW395,AZ$15)+1,),
$DH395="раб.день",
$DR395/30*(IFERROR(
_xlfn.LET(_xlpm.VD,
CHOOSE(
{1;2;3;4;5;6;7;8;9;10;11;12;13;14;15;16;17;18},
45658,45659,45660,45661,45662,45663,45664,45665,45711,45724,45778,45779,45785,45786,45820,45821,45965,46022),
_xlfn.LET(_xlpm.DD,
MAX(MIN($AX395,EOMONTH(AZ$15,0))-MAX($AW395,AZ$15),),
_xlfn.IFS(
AND(MONTH($AW395)=MONTH(AZ$15),MONTH($AX395)&lt;&gt;MONTH(AZ$15)),
NETWORKDAYS.INTL($AW395,$AW395+_xlpm.DD,1,_xlpm.VD),
AND(MONTH($AW395)&lt;&gt;MONTH(AZ$15),MONTH($AX395)=MONTH(AZ$15)),
NETWORKDAYS.INTL(($AX395)-_xlpm.DD,$AX395,1,_xlpm.VD),
AND(MONTH($AW395)&lt;MONTH(AZ$15),MONTH($AX395)&gt;MONTH(AZ$15)),
NETWORKDAYS.INTL((EOMONTH(AZ$15-1,1))-_xlpm.DD,EOMONTH(AZ$15-1,1),1,_xlpm.VD),
AND(MONTH($AW395)=MONTH(AZ$15),MONTH($AX395)=MONTH(AZ$15)),
NETWORKDAYS.INTL($AW395,$AX395,1,_xlpm.VD)))),0)),
$DH395="месяц",
$DR395*AZ395,
$DH395="неделя",
$DR395*AZ395/7*(ROUNDUP((DAY(EOMONTH(AZ$15,0)))/4,0))),
0)</f>
        <v/>
      </c>
      <c r="DT395" s="125">
        <f t="array" ref="DT395">
IFERROR(_xlfn.IFS(
$DH395="день_1",
$DR395*$BL395/($AX395-$AW395+1)*BA395*(DAY(EOMONTH(BA$15,0))),
$DH395="день_2",
$DR395/30*MAX(MIN($AX395,EOMONTH(BA$15,0))-MAX($AW395,BA$15)+1,),
$DH395="раб.день",
$DR395/30*(IFERROR(
_xlfn.LET(_xlpm.VD,
CHOOSE(
{1;2;3;4;5;6;7;8;9;10;11;12;13;14;15;16;17;18},
45658,45659,45660,45661,45662,45663,45664,45665,45711,45724,45778,45779,45785,45786,45820,45821,45965,46022),
_xlfn.LET(_xlpm.DD,
MAX(MIN($AX395,EOMONTH(BA$15,0))-MAX($AW395,BA$15),),
_xlfn.IFS(
AND(MONTH($AW395)=MONTH(BA$15),MONTH($AX395)&lt;&gt;MONTH(BA$15)),
NETWORKDAYS.INTL($AW395,$AW395+_xlpm.DD,1,_xlpm.VD),
AND(MONTH($AW395)&lt;&gt;MONTH(BA$15),MONTH($AX395)=MONTH(BA$15)),
NETWORKDAYS.INTL(($AX395)-_xlpm.DD,$AX395,1,_xlpm.VD),
AND(MONTH($AW395)&lt;MONTH(BA$15),MONTH($AX395)&gt;MONTH(BA$15)),
NETWORKDAYS.INTL((EOMONTH(BA$15-1,1))-_xlpm.DD,EOMONTH(BA$15-1,1),1,_xlpm.VD),
AND(MONTH($AW395)=MONTH(BA$15),MONTH($AX395)=MONTH(BA$15)),
NETWORKDAYS.INTL($AW395,$AX395,1,_xlpm.VD)))),0)),
$DH395="месяц",
$DR395*BA395,
$DH395="неделя",
$DR395*BA395/7*(ROUNDUP((DAY(EOMONTH(BA$15,0)))/4,0))),
0)</f>
        <v/>
      </c>
      <c r="DU395" s="125">
        <f t="array" ref="DU395">
IFERROR(_xlfn.IFS(
$DH395="день_1",
$DR395*$BL395/($AX395-$AW395+1)*BB395*(DAY(EOMONTH(BB$15,0))),
$DH395="день_2",
$DR395/30*MAX(MIN($AX395,EOMONTH(BB$15,0))-MAX($AW395,BB$15)+1,),
$DH395="раб.день",
$DR395/30*(IFERROR(
_xlfn.LET(_xlpm.VD,
CHOOSE(
{1;2;3;4;5;6;7;8;9;10;11;12;13;14;15;16;17;18},
45658,45659,45660,45661,45662,45663,45664,45665,45711,45724,45778,45779,45785,45786,45820,45821,45965,46022),
_xlfn.LET(_xlpm.DD,
MAX(MIN($AX395,EOMONTH(BB$15,0))-MAX($AW395,BB$15),),
_xlfn.IFS(
AND(MONTH($AW395)=MONTH(BB$15),MONTH($AX395)&lt;&gt;MONTH(BB$15)),
NETWORKDAYS.INTL($AW395,$AW395+_xlpm.DD,1,_xlpm.VD),
AND(MONTH($AW395)&lt;&gt;MONTH(BB$15),MONTH($AX395)=MONTH(BB$15)),
NETWORKDAYS.INTL(($AX395)-_xlpm.DD,$AX395,1,_xlpm.VD),
AND(MONTH($AW395)&lt;MONTH(BB$15),MONTH($AX395)&gt;MONTH(BB$15)),
NETWORKDAYS.INTL((EOMONTH(BB$15-1,1))-_xlpm.DD,EOMONTH(BB$15-1,1),1,_xlpm.VD),
AND(MONTH($AW395)=MONTH(BB$15),MONTH($AX395)=MONTH(BB$15)),
NETWORKDAYS.INTL($AW395,$AX395,1,_xlpm.VD)))),0)),
$DH395="месяц",
$DR395*BB395,
$DH395="неделя",
$DR395*BB395/7*(ROUNDUP((DAY(EOMONTH(BB$15,0)))/4,0))),
0)</f>
        <v/>
      </c>
      <c r="DV395" s="125">
        <f t="array" ref="DV395">
IFERROR(_xlfn.IFS(
$DH395="день_1",
$DR395*$BL395/($AX395-$AW395+1)*BC395*(DAY(EOMONTH(BC$15,0))),
$DH395="день_2",
$DR395/30*MAX(MIN($AX395,EOMONTH(BC$15,0))-MAX($AW395,BC$15)+1,),
$DH395="раб.день",
$DR395/30*(IFERROR(
_xlfn.LET(_xlpm.VD,
CHOOSE(
{1;2;3;4;5;6;7;8;9;10;11;12;13;14;15;16;17;18},
45658,45659,45660,45661,45662,45663,45664,45665,45711,45724,45778,45779,45785,45786,45820,45821,45965,46022),
_xlfn.LET(_xlpm.DD,
MAX(MIN($AX395,EOMONTH(BC$15,0))-MAX($AW395,BC$15),),
_xlfn.IFS(
AND(MONTH($AW395)=MONTH(BC$15),MONTH($AX395)&lt;&gt;MONTH(BC$15)),
NETWORKDAYS.INTL($AW395,$AW395+_xlpm.DD,1,_xlpm.VD),
AND(MONTH($AW395)&lt;&gt;MONTH(BC$15),MONTH($AX395)=MONTH(BC$15)),
NETWORKDAYS.INTL(($AX395)-_xlpm.DD,$AX395,1,_xlpm.VD),
AND(MONTH($AW395)&lt;MONTH(BC$15),MONTH($AX395)&gt;MONTH(BC$15)),
NETWORKDAYS.INTL((EOMONTH(BC$15-1,1))-_xlpm.DD,EOMONTH(BC$15-1,1),1,_xlpm.VD),
AND(MONTH($AW395)=MONTH(BC$15),MONTH($AX395)=MONTH(BC$15)),
NETWORKDAYS.INTL($AW395,$AX395,1,_xlpm.VD)))),0)),
$DH395="месяц",
$DR395*BC395,
$DH395="неделя",
$DR395*BC395/7*(ROUNDUP((DAY(EOMONTH(BC$15,0)))/4,0))),
0)</f>
        <v/>
      </c>
      <c r="DW395" s="125">
        <f t="array" ref="DW395">
IFERROR(_xlfn.IFS(
$DH395="день_1",
$DR395*$BL395/($AX395-$AW395+1)*BD395*(DAY(EOMONTH(BD$15,0))),
$DH395="день_2",
$DR395/30*MAX(MIN($AX395,EOMONTH(BD$15,0))-MAX($AW395,BD$15)+1,),
$DH395="раб.день",
$DR395/30*(IFERROR(
_xlfn.LET(_xlpm.VD,
CHOOSE(
{1;2;3;4;5;6;7;8;9;10;11;12;13;14;15;16;17;18},
45658,45659,45660,45661,45662,45663,45664,45665,45711,45724,45778,45779,45785,45786,45820,45821,45965,46022),
_xlfn.LET(_xlpm.DD,
MAX(MIN($AX395,EOMONTH(BD$15,0))-MAX($AW395,BD$15),),
_xlfn.IFS(
AND(MONTH($AW395)=MONTH(BD$15),MONTH($AX395)&lt;&gt;MONTH(BD$15)),
NETWORKDAYS.INTL($AW395,$AW395+_xlpm.DD,1,_xlpm.VD),
AND(MONTH($AW395)&lt;&gt;MONTH(BD$15),MONTH($AX395)=MONTH(BD$15)),
NETWORKDAYS.INTL(($AX395)-_xlpm.DD,$AX395,1,_xlpm.VD),
AND(MONTH($AW395)&lt;MONTH(BD$15),MONTH($AX395)&gt;MONTH(BD$15)),
NETWORKDAYS.INTL((EOMONTH(BD$15-1,1))-_xlpm.DD,EOMONTH(BD$15-1,1),1,_xlpm.VD),
AND(MONTH($AW395)=MONTH(BD$15),MONTH($AX395)=MONTH(BD$15)),
NETWORKDAYS.INTL($AW395,$AX395,1,_xlpm.VD)))),0)),
$DH395="месяц",
$DR395*BD395,
$DH395="неделя",
$DR395*BD395/7*(ROUNDUP((DAY(EOMONTH(BD$15,0)))/4,0))),
0)</f>
        <v/>
      </c>
      <c r="DX395" s="125">
        <f t="array" ref="DX395">
IFERROR(_xlfn.IFS(
$DH395="день_1",
$DR395*$BL395/($AX395-$AW395+1)*BE395*(DAY(EOMONTH(BE$15,0))),
$DH395="день_2",
$DR395/30*MAX(MIN($AX395,EOMONTH(BE$15,0))-MAX($AW395,BE$15)+1,),
$DH395="раб.день",
$DR395/30*(IFERROR(
_xlfn.LET(_xlpm.VD,
CHOOSE(
{1;2;3;4;5;6;7;8;9;10;11;12;13;14;15;16;17;18},
45658,45659,45660,45661,45662,45663,45664,45665,45711,45724,45778,45779,45785,45786,45820,45821,45965,46022),
_xlfn.LET(_xlpm.DD,
MAX(MIN($AX395,EOMONTH(BE$15,0))-MAX($AW395,BE$15),),
_xlfn.IFS(
AND(MONTH($AW395)=MONTH(BE$15),MONTH($AX395)&lt;&gt;MONTH(BE$15)),
NETWORKDAYS.INTL($AW395,$AW395+_xlpm.DD,1,_xlpm.VD),
AND(MONTH($AW395)&lt;&gt;MONTH(BE$15),MONTH($AX395)=MONTH(BE$15)),
NETWORKDAYS.INTL(($AX395)-_xlpm.DD,$AX395,1,_xlpm.VD),
AND(MONTH($AW395)&lt;MONTH(BE$15),MONTH($AX395)&gt;MONTH(BE$15)),
NETWORKDAYS.INTL((EOMONTH(BE$15-1,1))-_xlpm.DD,EOMONTH(BE$15-1,1),1,_xlpm.VD),
AND(MONTH($AW395)=MONTH(BE$15),MONTH($AX395)=MONTH(BE$15)),
NETWORKDAYS.INTL($AW395,$AX395,1,_xlpm.VD)))),0)),
$DH395="месяц",
$DR395*BE395,
$DH395="неделя",
$DR395*BE395/7*(ROUNDUP((DAY(EOMONTH(BE$15,0)))/4,0))),
0)</f>
        <v/>
      </c>
      <c r="DY395" s="125">
        <f t="array" ref="DY395">
IFERROR(_xlfn.IFS(
$DH395="день_1",
$DR395*$BL395/($AX395-$AW395+1)*BF395*(DAY(EOMONTH(BF$15,0))),
$DH395="день_2",
$DR395/30*MAX(MIN($AX395,EOMONTH(BF$15,0))-MAX($AW395,BF$15)+1,),
$DH395="раб.день",
$DR395/30*(IFERROR(
_xlfn.LET(_xlpm.VD,
CHOOSE(
{1;2;3;4;5;6;7;8;9;10;11;12;13;14;15;16;17;18},
45658,45659,45660,45661,45662,45663,45664,45665,45711,45724,45778,45779,45785,45786,45820,45821,45965,46022),
_xlfn.LET(_xlpm.DD,
MAX(MIN($AX395,EOMONTH(BF$15,0))-MAX($AW395,BF$15),),
_xlfn.IFS(
AND(MONTH($AW395)=MONTH(BF$15),MONTH($AX395)&lt;&gt;MONTH(BF$15)),
NETWORKDAYS.INTL($AW395,$AW395+_xlpm.DD,1,_xlpm.VD),
AND(MONTH($AW395)&lt;&gt;MONTH(BF$15),MONTH($AX395)=MONTH(BF$15)),
NETWORKDAYS.INTL(($AX395)-_xlpm.DD,$AX395,1,_xlpm.VD),
AND(MONTH($AW395)&lt;MONTH(BF$15),MONTH($AX395)&gt;MONTH(BF$15)),
NETWORKDAYS.INTL((EOMONTH(BF$15-1,1))-_xlpm.DD,EOMONTH(BF$15-1,1),1,_xlpm.VD),
AND(MONTH($AW395)=MONTH(BF$15),MONTH($AX395)=MONTH(BF$15)),
NETWORKDAYS.INTL($AW395,$AX395,1,_xlpm.VD)))),0)),
$DH395="месяц",
$DR395*BF395,
$DH395="неделя",
$DR395*BF395/7*(ROUNDUP((DAY(EOMONTH(BF$15,0)))/4,0))),
0)</f>
        <v/>
      </c>
      <c r="DZ395" s="125">
        <f t="array" ref="DZ395">
IFERROR(_xlfn.IFS(
$DH395="день_1",
$DR395*$BL395/($AX395-$AW395+1)*BG395*(DAY(EOMONTH(BG$15,0))),
$DH395="день_2",
$DR395/30*MAX(MIN($AX395,EOMONTH(BG$15,0))-MAX($AW395,BG$15)+1,),
$DH395="раб.день",
$DR395/30*(IFERROR(
_xlfn.LET(_xlpm.VD,
CHOOSE(
{1;2;3;4;5;6;7;8;9;10;11;12;13;14;15;16;17;18},
45658,45659,45660,45661,45662,45663,45664,45665,45711,45724,45778,45779,45785,45786,45820,45821,45965,46022),
_xlfn.LET(_xlpm.DD,
MAX(MIN($AX395,EOMONTH(BG$15,0))-MAX($AW395,BG$15),),
_xlfn.IFS(
AND(MONTH($AW395)=MONTH(BG$15),MONTH($AX395)&lt;&gt;MONTH(BG$15)),
NETWORKDAYS.INTL($AW395,$AW395+_xlpm.DD,1,_xlpm.VD),
AND(MONTH($AW395)&lt;&gt;MONTH(BG$15),MONTH($AX395)=MONTH(BG$15)),
NETWORKDAYS.INTL(($AX395)-_xlpm.DD,$AX395,1,_xlpm.VD),
AND(MONTH($AW395)&lt;MONTH(BG$15),MONTH($AX395)&gt;MONTH(BG$15)),
NETWORKDAYS.INTL((EOMONTH(BG$15-1,1))-_xlpm.DD,EOMONTH(BG$15-1,1),1,_xlpm.VD),
AND(MONTH($AW395)=MONTH(BG$15),MONTH($AX395)=MONTH(BG$15)),
NETWORKDAYS.INTL($AW395,$AX395,1,_xlpm.VD)))),0)),
$DH395="месяц",
$DR395*BG395,
$DH395="неделя",
$DR395*BG395/7*(ROUNDUP((DAY(EOMONTH(BG$15,0)))/4,0))),
0)</f>
        <v/>
      </c>
      <c r="EA395" s="125">
        <f t="array" ref="EA395">
IFERROR(_xlfn.IFS(
$DH395="день_1",
$DR395*$BL395/($AX395-$AW395+1)*BH395*(DAY(EOMONTH(BH$15,0))),
$DH395="день_2",
$DR395/30*MAX(MIN($AX395,EOMONTH(BH$15,0))-MAX($AW395,BH$15)+1,),
$DH395="раб.день",
$DR395/30*(IFERROR(
_xlfn.LET(_xlpm.VD,
CHOOSE(
{1;2;3;4;5;6;7;8;9;10;11;12;13;14;15;16;17;18},
45658,45659,45660,45661,45662,45663,45664,45665,45711,45724,45778,45779,45785,45786,45820,45821,45965,46022),
_xlfn.LET(_xlpm.DD,
MAX(MIN($AX395,EOMONTH(BH$15,0))-MAX($AW395,BH$15),),
_xlfn.IFS(
AND(MONTH($AW395)=MONTH(BH$15),MONTH($AX395)&lt;&gt;MONTH(BH$15)),
NETWORKDAYS.INTL($AW395,$AW395+_xlpm.DD,1,_xlpm.VD),
AND(MONTH($AW395)&lt;&gt;MONTH(BH$15),MONTH($AX395)=MONTH(BH$15)),
NETWORKDAYS.INTL(($AX395)-_xlpm.DD,$AX395,1,_xlpm.VD),
AND(MONTH($AW395)&lt;MONTH(BH$15),MONTH($AX395)&gt;MONTH(BH$15)),
NETWORKDAYS.INTL((EOMONTH(BH$15-1,1))-_xlpm.DD,EOMONTH(BH$15-1,1),1,_xlpm.VD),
AND(MONTH($AW395)=MONTH(BH$15),MONTH($AX395)=MONTH(BH$15)),
NETWORKDAYS.INTL($AW395,$AX395,1,_xlpm.VD)))),0)),
$DH395="месяц",
$DR395*BH395,
$DH395="неделя",
$DR395*BH395/7*(ROUNDUP((DAY(EOMONTH(BH$15,0)))/4,0))),
0)</f>
        <v/>
      </c>
      <c r="EB395" s="125">
        <f t="array" ref="EB395">
IFERROR(_xlfn.IFS(
$DH395="день_1",
$DR395*$BL395/($AX395-$AW395+1)*BI395*(DAY(EOMONTH(BI$15,0))),
$DH395="день_2",
$DR395/30*MAX(MIN($AX395,EOMONTH(BI$15,0))-MAX($AW395,BI$15)+1,),
$DH395="раб.день",
$DR395/30*(IFERROR(
_xlfn.LET(_xlpm.VD,
CHOOSE(
{1;2;3;4;5;6;7;8;9;10;11;12;13;14;15;16;17;18},
45658,45659,45660,45661,45662,45663,45664,45665,45711,45724,45778,45779,45785,45786,45820,45821,45965,46022),
_xlfn.LET(_xlpm.DD,
MAX(MIN($AX395,EOMONTH(BI$15,0))-MAX($AW395,BI$15),),
_xlfn.IFS(
AND(MONTH($AW395)=MONTH(BI$15),MONTH($AX395)&lt;&gt;MONTH(BI$15)),
NETWORKDAYS.INTL($AW395,$AW395+_xlpm.DD,1,_xlpm.VD),
AND(MONTH($AW395)&lt;&gt;MONTH(BI$15),MONTH($AX395)=MONTH(BI$15)),
NETWORKDAYS.INTL(($AX395)-_xlpm.DD,$AX395,1,_xlpm.VD),
AND(MONTH($AW395)&lt;MONTH(BI$15),MONTH($AX395)&gt;MONTH(BI$15)),
NETWORKDAYS.INTL((EOMONTH(BI$15-1,1))-_xlpm.DD,EOMONTH(BI$15-1,1),1,_xlpm.VD),
AND(MONTH($AW395)=MONTH(BI$15),MONTH($AX395)=MONTH(BI$15)),
NETWORKDAYS.INTL($AW395,$AX395,1,_xlpm.VD)))),0)),
$DH395="месяц",
$DR395*BI395,
$DH395="неделя",
$DR395*BI395/7*(ROUNDUP((DAY(EOMONTH(BI$15,0)))/4,0))),
0)</f>
        <v/>
      </c>
      <c r="EC395" s="125">
        <f t="array" ref="EC395">
IFERROR(_xlfn.IFS(
$DH395="день_1",
$DR395*$BL395/($AX395-$AW395+1)*BJ395*(DAY(EOMONTH(BJ$15,0))),
$DH395="день_2",
$DR395/30*MAX(MIN($AX395,EOMONTH(BJ$15,0))-MAX($AW395,BJ$15)+1,),
$DH395="раб.день",
$DR395/30*(IFERROR(
_xlfn.LET(_xlpm.VD,
CHOOSE(
{1;2;3;4;5;6;7;8;9;10;11;12;13;14;15;16;17;18},
45658,45659,45660,45661,45662,45663,45664,45665,45711,45724,45778,45779,45785,45786,45820,45821,45965,46022),
_xlfn.LET(_xlpm.DD,
MAX(MIN($AX395,EOMONTH(BJ$15,0))-MAX($AW395,BJ$15),),
_xlfn.IFS(
AND(MONTH($AW395)=MONTH(BJ$15),MONTH($AX395)&lt;&gt;MONTH(BJ$15)),
NETWORKDAYS.INTL($AW395,$AW395+_xlpm.DD,1,_xlpm.VD),
AND(MONTH($AW395)&lt;&gt;MONTH(BJ$15),MONTH($AX395)=MONTH(BJ$15)),
NETWORKDAYS.INTL(($AX395)-_xlpm.DD,$AX395,1,_xlpm.VD),
AND(MONTH($AW395)&lt;MONTH(BJ$15),MONTH($AX395)&gt;MONTH(BJ$15)),
NETWORKDAYS.INTL((EOMONTH(BJ$15-1,1))-_xlpm.DD,EOMONTH(BJ$15-1,1),1,_xlpm.VD),
AND(MONTH($AW395)=MONTH(BJ$15),MONTH($AX395)=MONTH(BJ$15)),
NETWORKDAYS.INTL($AW395,$AX395,1,_xlpm.VD)))),0)),
$DH395="месяц",
$DR395*BJ395,
$DH395="неделя",
$DR395*BJ395/7*(ROUNDUP((DAY(EOMONTH(BJ$15,0)))/4,0))),
0)</f>
        <v/>
      </c>
      <c r="ED395" s="125">
        <f t="array" ref="ED395">
IFERROR(_xlfn.IFS(
$DH395="день_1",
$DR395*$BL395/($AX395-$AW395+1)*BK395*(DAY(EOMONTH(BK$15,0))),
$DH395="день_2",
$DR395/30*MAX(MIN($AX395,EOMONTH(BK$15,0))-MAX($AW395,BK$15)+1,),
$DH395="раб.день",
$DR395/30*(IFERROR(
_xlfn.LET(_xlpm.VD,
CHOOSE(
{1;2;3;4;5;6;7;8;9;10;11;12;13;14;15;16;17;18},
45658,45659,45660,45661,45662,45663,45664,45665,45711,45724,45778,45779,45785,45786,45820,45821,45965,46022),
_xlfn.LET(_xlpm.DD,
MAX(MIN($AX395,EOMONTH(BK$15,0))-MAX($AW395,BK$15),),
_xlfn.IFS(
AND(MONTH($AW395)=MONTH(BK$15),MONTH($AX395)&lt;&gt;MONTH(BK$15)),
NETWORKDAYS.INTL($AW395,$AW395+_xlpm.DD,1,_xlpm.VD),
AND(MONTH($AW395)&lt;&gt;MONTH(BK$15),MONTH($AX395)=MONTH(BK$15)),
NETWORKDAYS.INTL(($AX395)-_xlpm.DD,$AX395,1,_xlpm.VD),
AND(MONTH($AW395)&lt;MONTH(BK$15),MONTH($AX395)&gt;MONTH(BK$15)),
NETWORKDAYS.INTL((EOMONTH(BK$15-1,1))-_xlpm.DD,EOMONTH(BK$15-1,1),1,_xlpm.VD),
AND(MONTH($AW395)=MONTH(BK$15),MONTH($AX395)=MONTH(BK$15)),
NETWORKDAYS.INTL($AW395,$AX395,1,_xlpm.VD)))),0)),
$DH395="месяц",
$DR395*BK395,
$DH395="неделя",
$DR395*BK395/7*(ROUNDUP((DAY(EOMONTH(BK$15,0)))/4,0))),
0)</f>
        <v/>
      </c>
      <c r="EE395" s="125">
        <f>SUM($DS395,$DT395,$DU395,$DV395,$DW395,$DX395,$DY395,$DZ395,$EA395,$EB395,$EC395,$ED395)</f>
        <v/>
      </c>
      <c r="EF395" s="125">
        <f>IFERROR(ROUND($EE395*(1+$EP395),2),0)</f>
        <v/>
      </c>
      <c r="EG395" s="128" t="n">
        <v>1</v>
      </c>
      <c r="EH395" s="126" t="n">
        <v>0</v>
      </c>
      <c r="EI395" s="126">
        <f>ROUND(SUM($EH395:$EH395)*SUM($AB395:$AB395)*$EG395,2)</f>
        <v/>
      </c>
      <c r="EJ395" s="126">
        <f>ROUND($EI395*(1+$EP395),2)</f>
        <v/>
      </c>
      <c r="EK395" s="126" t="n">
        <v>0</v>
      </c>
      <c r="EL395" s="126">
        <f>ROUND(SUM($EK395:$EK395)*SUM($AB395:$AB395)*$EG395,2)</f>
        <v/>
      </c>
      <c r="EM395" s="126">
        <f>ROUND($EL395*(1+$EP395),2)</f>
        <v/>
      </c>
      <c r="EN395" s="126">
        <f>SUM($EE395,$EI395,$EL395)</f>
        <v/>
      </c>
      <c r="EO395" s="126">
        <f>SUM($EF395,$EJ395,$EM395)</f>
        <v/>
      </c>
      <c r="EP395" s="59" t="inlineStr">
        <is>
          <t>20%</t>
        </is>
      </c>
      <c r="EQ395" s="59" t="n"/>
      <c r="ER395" s="60">
        <f t="array" ref="ER395">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MATCH(ES395,
{"AMS";"RussOutdoor";"HD Outdoor";"Ingroup";"IQ";"Ledproduction";"LisChannel";"Logic";"Media-PPL";"NovikovTV | НовиковТВ";"SMA";"SOK";"КрокусТВ | CrocusTV | IndoorTV";"Сити";"ТЯК Москва"},
0)),"")</f>
        <v/>
      </c>
      <c r="ES395" s="60" t="n"/>
      <c r="ET395" s="60">
        <f t="array" ref="ET395">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MATCH(ES395,
{"AMS";"RussOutdoor";"HD Outdoor";"Ingroup";"IQ";"Ledproduction";"LisChannel";"Logic";"Media-PPL";"NovikovTV | НовиковТВ";"SMA";"SOK";"КрокусТВ | CrocusTV | IndoorTV";"Сити";"ТЯК Москва"},
0)),"")</f>
        <v/>
      </c>
      <c r="EU395" s="60" t="n"/>
      <c r="EV395" s="60" t="n"/>
      <c r="EX395" s="110">
        <f t="array" ref="EX395">
($AR395/30
+N("ТРАФИК ПЛОЩАДКИ"))*
(IFERROR(
_xlfn.LET(
_xlpm.GPR,
HLOOKUP($L395,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(MATCH($T395,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IF($Q395="цифровой",_xlpm.GPR/$AG395,_xlpm.GPR/60)),
0)
+N("DWELL TIME"))*
(IF($AB395=0,0,IF($AB395=1,0.3,IF($AB395=2,0.5,IF($AB395&gt;2,1))))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_xlfn.IFS($AC395="да",1.2,$AC395="нет",1)*
_xlfn.IFS($AD395="да",1.2,$AD395="нет",1)*
IF(R395="статический",1,1.2)*
$X395*
INDEX(
{1.2;1;1.2;1.2;1;1.2;1.2;1.2;1.2;1.2;1.2;1;1.2;1.2;1.2;1.2;1;1;1.2;1.2;1.2;1;1;1;1;1.2;1.2;1.2;1.2;1;1;1;1;1.2;1.2;1.2;1.2;1.2;1.2;1.2;1.2;1;1;1.2;1;1;1;1;1.5;1;1;1.5;1.5;1.2},
MATCH($Q395,_xlpm.MI,0)))&gt;{0.02;0.04;0.06;0.1;0.2;0.4;0.6;0.8;1;2;4;6})),
{0;1;2;3;4;5;6;7;8;9;10;11;12},
0)))
+N("КОЭФФИЦИЕНТ КОНТАКТА"))))*
(_xlfn.IFS($X395&lt;0.1,$X395/1000,$X395&gt;25,5.2,AND($X395&gt;=0.1,$X395&lt;=25),(($X395*2+0.1)/10)*($X395/10)))*
IFERROR((_xlfn.LET(
_xlpm.MA,
{0;0.8;0.85;0.9;0.95;1},
_xlpm.MAA,
{0;1;2;3;4;5},
INDEX(_xlpm.MA,MATCH(SUMPRODUCT(--((IF(ROUND(_xlpm.MAA,1)&gt;5,5,ROUND($AB395,1)))&gt;{0;1;2;3;4;5})),_xlpm.MAA,0)))
+N("КОЭФФИЦИЕНТ КОЛ-ВО КОНСТРУКЦИЙ")),1)*
$AB395,0))*
(IF($Q395="цифровой",$AG395/15*$AI395,1)
+N("ДЛЯ ЦИФРЫ"))</f>
        <v/>
      </c>
      <c r="EY395" s="110">
        <f>IFERROR(EX395*AY395,0)</f>
        <v/>
      </c>
      <c r="EZ395" s="131">
        <f>IFERROR(DP395/EY395*1000,0)</f>
        <v/>
      </c>
      <c r="FA395" s="112">
        <f>IFERROR(FC395/FB395,0)</f>
        <v/>
      </c>
      <c r="FB395" s="112">
        <f>IFERROR((FC395/(EY395/FF395*#REF!))*0.825,0)</f>
        <v/>
      </c>
      <c r="FC395" s="112">
        <f>IFERROR(((EX395*30/AR395)*100)/30,0)</f>
        <v/>
      </c>
      <c r="FD395" s="112">
        <f>IFERROR(EY395/G395*100%,0)</f>
        <v/>
      </c>
      <c r="FE395" s="112">
        <f>IFERROR(FD395/FC395*100%,0)</f>
        <v/>
      </c>
      <c r="FF395" s="110">
        <f>IFERROR(AR395/30*AY395,0)</f>
        <v/>
      </c>
    </row>
    <row r="396" ht="13" customHeight="1">
      <c r="A396" s="59" t="n"/>
      <c r="B396" s="60" t="n"/>
      <c r="C396" s="60" t="n"/>
      <c r="D396" s="60">
        <f t="array" ref="D396">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MATCH($E396,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96" s="60">
        <f t="array" ref="E396">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MATCH($F396,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96" s="60" t="inlineStr"/>
      <c r="G396" s="60" t="n"/>
      <c r="H396" s="60">
        <f t="array" ref="H396">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MATCH($I396,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96" s="60" t="n"/>
      <c r="J396" s="60" t="n"/>
      <c r="K396" s="60" t="n"/>
      <c r="L396" s="60" t="n"/>
      <c r="M396" s="60" t="n"/>
      <c r="N396" s="60" t="n"/>
      <c r="O396" s="60" t="n"/>
      <c r="P396" s="60">
        <f t="array" ref="P396">
_xlfn.IFS(
ISNUMBER(MATCH($Q396,{"шелфбаннер","разделитель","монетница","чековая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ISNUMBER(MATCH($Q396,{"LED/LCD","видеокулер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ISNUMBER(MATCH($Q396,{"автомобиль","машина","выставочное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ISNUMBER(MATCH($Q396,{"билборд","лифтовая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ISNUMBER(MATCH($Q396,{"навигация","подвесной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ISNUMBER(MATCH($Q396,{"движущаяся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ISNUMBER(MATCH($Q396,{"каталог","журнал"},)),
"Пресса",
$Q396="","")</f>
        <v/>
      </c>
      <c r="Q396" s="60" t="n"/>
      <c r="R396" s="60">
        <f t="array" ref="R396">
IFERROR(
_xlfn.IFS(
OR(ISNUMBER(MATCH($Q396,{"экспозиция","макет","стенд","автостенд","авто стенд","выставочное пространство","выставочные стенды","модульные выставочные стенды","3Д конструкция","3D конструкция"},)),P396="Экспонирование"),
"нестандартный",
ISNUMBER(MATCH($Q396,{"скроллер","призматрон"},)),
"динамический",
$P396="Видео",
"цифровой",
OR($P396="Пресса",$P396="Щит",$P396="POSm",$P396="Подвес",$P396="Брендирование/оклейка"),
"статический"),"")</f>
        <v/>
      </c>
      <c r="S396" s="59" t="n"/>
      <c r="T396" s="60" t="n"/>
      <c r="U396" s="60" t="n"/>
      <c r="V396" s="60">
        <f>
IF(P396="Видео",
"цифровой постер/ролик",
IF(ISNUMBER(MATCH(Q396,{"короб световой","короб световой | лайтбокс","короб световой | кристалайт","лайтбокс","лайт бокс","кристалайт","LB","lightbox"},)),
"бэклит",
IF(P396="Брендирование/оклейка",
"перфарированная пленка/самоклейка",
IF(P396="Экспонирование",
"под запрос",
IF(P396="Подвес",
"баннер/ткань",
"")))))</f>
        <v/>
      </c>
      <c r="W396" s="59" t="n"/>
      <c r="X396" s="59" t="n"/>
      <c r="Y396" s="59" t="n"/>
      <c r="Z396" s="61" t="n"/>
      <c r="AA396" s="61" t="n"/>
      <c r="AB396" s="61">
        <f>IF(BL396&gt;0,Z396,0)</f>
        <v/>
      </c>
      <c r="AC396" s="59" t="n"/>
      <c r="AD396" s="59" t="n"/>
      <c r="AE396" s="59" t="n"/>
      <c r="AF396" s="59" t="n"/>
      <c r="AG396" s="59" t="n"/>
      <c r="AH396" s="59" t="n"/>
      <c r="AI396" s="59" t="n"/>
      <c r="AJ396" s="59" t="n"/>
      <c r="AK396" s="59" t="n"/>
      <c r="AL396" s="62">
        <f>IFERROR(IF(OR(R396="статический",R396="динамический",R396="нестандартный",R396="",R396=""),"-",IF(AND(AH396="-",AI396="-"),"-",AK396*3600/AH396*AI396)),"-")</f>
        <v/>
      </c>
      <c r="AM396" s="62">
        <f>IFERROR(IF(OR(R396="статический",R396="динамический",R396="",R396="", R396="BTL",R396="нестандартный"),"-",AG396*AI396*AL396/60),"-")</f>
        <v/>
      </c>
      <c r="AN396" s="63">
        <f>IFERROR(IF(AH396="","-",AG396*AI396/AH396),"-")</f>
        <v/>
      </c>
      <c r="AO396" s="59">
        <f>IFERROR(IF(OR($R396="статический",$R396="динамический",$R396="",$R396="",$R396="BTL",$R396="нестандартный"),"-",$AL396*$AY396),"-")</f>
        <v/>
      </c>
      <c r="AP396" s="62">
        <f>IFERROR(IF(OR($R396="статический",$R396="динамический",$R396="",$R396="",$R396="BTL",$R396="нестандартный"),"-",$AM396*AY396),"-")</f>
        <v/>
      </c>
      <c r="AQ396" s="64" t="n"/>
      <c r="AR396" s="61" t="n"/>
      <c r="AS396" s="61" t="n"/>
      <c r="AT396" s="61" t="n"/>
      <c r="AU396" s="65" t="n"/>
      <c r="AV396" s="124">
        <f>IFERROR(DR396/AT396*1000,"n/a")</f>
        <v/>
      </c>
      <c r="AW396" s="67" t="n"/>
      <c r="AX396" s="67" t="n"/>
      <c r="AY396" s="43">
        <f>IFERROR(IF(OR($AW396="",$AX396=""),"",_xlfn.DAYS($AX396+1,$AW396)),"")</f>
        <v/>
      </c>
      <c r="AZ396" s="68">
        <f t="array" ref="AZ396">
_xlfn.LET(_xlpm.COEFF,
IF($AW396+$AX396=0,0,IF(MAX(MIN($AX396,EOMONTH(AZ$15,0))-MAX($AW396,AZ$15)+1,)&gt;0,1,0)),
_xlfn.IFS(
$ES396="LisChannel",
_xlpm.COEFF*
INDEX({1;1;1.2;1.2;1;1;1;1;1.2;1.2;1.2;1.2},
MATCH(MONTH(AZ$15),
{1,2,3,4,5,6,7,8,9,10,11,12})),
CONCATENATE($ES396," ",$L396)="RussOutdoor метро",
_xlpm.COEFF*
INDEX({0.8;0.9;1.1;1.1;1;1;1;1;1.1;1.1;1.1;1.1},
MATCH(MONTH(AZ$15),
{1,2,3,4,5,6,7,8,9,10,11,12})),
$ES396&lt;&gt;"LisChannel",
_xlpm.COEFF,
$ES396&lt;&gt;"RussOutdoor",
_xlpm.COEFF))</f>
        <v/>
      </c>
      <c r="BA396" s="68">
        <f t="array" ref="BA396">
_xlfn.LET(_xlpm.COEFF,
IF($AW396+$AX396=0,0,IF(MAX(MIN($AX396,EOMONTH(BA$15,0))-MAX($AW396,BA$15)+1,)&gt;0,1,0)),
_xlfn.IFS(
$ES396="LisChannel",
_xlpm.COEFF*
INDEX({1;1;1.2;1.2;1;1;1;1;1.2;1.2;1.2;1.2},
MATCH(MONTH(BA$15),
{1,2,3,4,5,6,7,8,9,10,11,12})),
CONCATENATE($ES396," ",$L396)="RussOutdoor метро",
_xlpm.COEFF*
INDEX({0.8;0.9;1.1;1.1;1;1;1;1;1.1;1.1;1.1;1.1},
MATCH(MONTH(BA$15),
{1,2,3,4,5,6,7,8,9,10,11,12})),
$ES396&lt;&gt;"LisChannel",
_xlpm.COEFF,
$ES396&lt;&gt;"RussOutdoor",
_xlpm.COEFF))</f>
        <v/>
      </c>
      <c r="BB396" s="68">
        <f t="array" ref="BB396">
_xlfn.LET(_xlpm.COEFF,
IF($AW396+$AX396=0,0,IF(MAX(MIN($AX396,EOMONTH(BB$15,0))-MAX($AW396,BB$15)+1,)&gt;0,1,0)),
_xlfn.IFS(
$ES396="LisChannel",
_xlpm.COEFF*
INDEX({1;1;1.2;1.2;1;1;1;1;1.2;1.2;1.2;1.2},
MATCH(MONTH(BB$15),
{1,2,3,4,5,6,7,8,9,10,11,12})),
CONCATENATE($ES396," ",$L396)="RussOutdoor метро",
_xlpm.COEFF*
INDEX({0.8;0.9;1.1;1.1;1;1;1;1;1.1;1.1;1.1;1.1},
MATCH(MONTH(BB$15),
{1,2,3,4,5,6,7,8,9,10,11,12})),
$ES396&lt;&gt;"LisChannel",
_xlpm.COEFF,
$ES396&lt;&gt;"RussOutdoor",
_xlpm.COEFF))</f>
        <v/>
      </c>
      <c r="BC396" s="68">
        <f t="array" ref="BC396">
_xlfn.LET(_xlpm.COEFF,
IF($AW396+$AX396=0,0,IF(MAX(MIN($AX396,EOMONTH(BC$15,0))-MAX($AW396,BC$15)+1,)&gt;0,1,0)),
_xlfn.IFS(
$ES396="LisChannel",
_xlpm.COEFF*
INDEX({1;1;1.2;1.2;1;1;1;1;1.2;1.2;1.2;1.2},
MATCH(MONTH(BC$15),
{1,2,3,4,5,6,7,8,9,10,11,12})),
CONCATENATE($ES396," ",$L396)="RussOutdoor метро",
_xlpm.COEFF*
INDEX({0.8;0.9;1.1;1.1;1;1;1;1;1.1;1.1;1.1;1.1},
MATCH(MONTH(BC$15),
{1,2,3,4,5,6,7,8,9,10,11,12})),
$ES396&lt;&gt;"LisChannel",
_xlpm.COEFF,
$ES396&lt;&gt;"RussOutdoor",
_xlpm.COEFF))</f>
        <v/>
      </c>
      <c r="BD396" s="68">
        <f t="array" ref="BD396">
_xlfn.LET(_xlpm.COEFF,
IF($AW396+$AX396=0,0,IF(MAX(MIN($AX396,EOMONTH(BD$15,0))-MAX($AW396,BD$15)+1,)&gt;0,1,0)),
_xlfn.IFS(
$ES396="LisChannel",
_xlpm.COEFF*
INDEX({1;1;1.2;1.2;1;1;1;1;1.2;1.2;1.2;1.2},
MATCH(MONTH(BD$15),
{1,2,3,4,5,6,7,8,9,10,11,12})),
CONCATENATE($ES396," ",$L396)="RussOutdoor метро",
_xlpm.COEFF*
INDEX({0.8;0.9;1.1;1.1;1;1;1;1;1.1;1.1;1.1;1.1},
MATCH(MONTH(BD$15),
{1,2,3,4,5,6,7,8,9,10,11,12})),
$ES396&lt;&gt;"LisChannel",
_xlpm.COEFF,
$ES396&lt;&gt;"RussOutdoor",
_xlpm.COEFF))</f>
        <v/>
      </c>
      <c r="BE396" s="68">
        <f t="array" ref="BE396">
_xlfn.LET(_xlpm.COEFF,
IF($AW396+$AX396=0,0,IF(MAX(MIN($AX396,EOMONTH(BE$15,0))-MAX($AW396,BE$15)+1,)&gt;0,1,0)),
_xlfn.IFS(
$ES396="LisChannel",
_xlpm.COEFF*
INDEX({1;1;1.2;1.2;1;1;1;1;1.2;1.2;1.2;1.2},
MATCH(MONTH(BE$15),
{1,2,3,4,5,6,7,8,9,10,11,12})),
CONCATENATE($ES396," ",$L396)="RussOutdoor метро",
_xlpm.COEFF*
INDEX({0.8;0.9;1.1;1.1;1;1;1;1;1.1;1.1;1.1;1.1},
MATCH(MONTH(BE$15),
{1,2,3,4,5,6,7,8,9,10,11,12})),
$ES396&lt;&gt;"LisChannel",
_xlpm.COEFF,
$ES396&lt;&gt;"RussOutdoor",
_xlpm.COEFF))</f>
        <v/>
      </c>
      <c r="BF396" s="68">
        <f t="array" ref="BF396">
_xlfn.LET(_xlpm.COEFF,
IF($AW396+$AX396=0,0,IF(MAX(MIN($AX396,EOMONTH(BF$15,0))-MAX($AW396,BF$15)+1,)&gt;0,1,0)),
_xlfn.IFS(
$ES396="LisChannel",
_xlpm.COEFF*
INDEX({1;1;1.2;1.2;1;1;1;1;1.2;1.2;1.2;1.2},
MATCH(MONTH(BF$15),
{1,2,3,4,5,6,7,8,9,10,11,12})),
CONCATENATE($ES396," ",$L396)="RussOutdoor метро",
_xlpm.COEFF*
INDEX({0.8;0.9;1.1;1.1;1;1;1;1;1.1;1.1;1.1;1.1},
MATCH(MONTH(BF$15),
{1,2,3,4,5,6,7,8,9,10,11,12})),
$ES396&lt;&gt;"LisChannel",
_xlpm.COEFF,
$ES396&lt;&gt;"RussOutdoor",
_xlpm.COEFF))</f>
        <v/>
      </c>
      <c r="BG396" s="68">
        <f t="array" ref="BG396">
_xlfn.LET(_xlpm.COEFF,
IF($AW396+$AX396=0,0,IF(MAX(MIN($AX396,EOMONTH(BG$15,0))-MAX($AW396,BG$15)+1,)&gt;0,1,0)),
_xlfn.IFS(
$ES396="LisChannel",
_xlpm.COEFF*
INDEX({1;1;1.2;1.2;1;1;1;1;1.2;1.2;1.2;1.2},
MATCH(MONTH(BG$15),
{1,2,3,4,5,6,7,8,9,10,11,12})),
CONCATENATE($ES396," ",$L396)="RussOutdoor метро",
_xlpm.COEFF*
INDEX({0.8;0.9;1.1;1.1;1;1;1;1;1.1;1.1;1.1;1.1},
MATCH(MONTH(BG$15),
{1,2,3,4,5,6,7,8,9,10,11,12})),
$ES396&lt;&gt;"LisChannel",
_xlpm.COEFF,
$ES396&lt;&gt;"RussOutdoor",
_xlpm.COEFF))</f>
        <v/>
      </c>
      <c r="BH396" s="68">
        <f t="array" ref="BH396">
_xlfn.LET(_xlpm.COEFF,
IF($AW396+$AX396=0,0,IF(MAX(MIN($AX396,EOMONTH(BH$15,0))-MAX($AW396,BH$15)+1,)&gt;0,1,0)),
_xlfn.IFS(
$ES396="LisChannel",
_xlpm.COEFF*
INDEX({1;1;1.2;1.2;1;1;1;1;1.2;1.2;1.2;1.2},
MATCH(MONTH(BH$15),
{1,2,3,4,5,6,7,8,9,10,11,12})),
CONCATENATE($ES396," ",$L396)="RussOutdoor метро",
_xlpm.COEFF*
INDEX({0.8;0.9;1.1;1.1;1;1;1;1;1.1;1.1;1.1;1.1},
MATCH(MONTH(BH$15),
{1,2,3,4,5,6,7,8,9,10,11,12})),
$ES396&lt;&gt;"LisChannel",
_xlpm.COEFF,
$ES396&lt;&gt;"RussOutdoor",
_xlpm.COEFF))</f>
        <v/>
      </c>
      <c r="BI396" s="68">
        <f t="array" ref="BI396">
_xlfn.LET(_xlpm.COEFF,
IF($AW396+$AX396=0,0,IF(MAX(MIN($AX396,EOMONTH(BI$15,0))-MAX($AW396,BI$15)+1,)&gt;0,1,0)),
_xlfn.IFS(
$ES396="LisChannel",
_xlpm.COEFF*
INDEX({1;1;1.2;1.2;1;1;1;1;1.2;1.2;1.2;1.2},
MATCH(MONTH(BI$15),
{1,2,3,4,5,6,7,8,9,10,11,12})),
CONCATENATE($ES396," ",$L396)="RussOutdoor метро",
_xlpm.COEFF*
INDEX({0.8;0.9;1.1;1.1;1;1;1;1;1.1;1.1;1.1;1.1},
MATCH(MONTH(BI$15),
{1,2,3,4,5,6,7,8,9,10,11,12})),
$ES396&lt;&gt;"LisChannel",
_xlpm.COEFF,
$ES396&lt;&gt;"RussOutdoor",
_xlpm.COEFF))</f>
        <v/>
      </c>
      <c r="BJ396" s="68">
        <f t="array" ref="BJ396">
_xlfn.LET(_xlpm.COEFF,
IF($AW396+$AX396=0,0,IF(MAX(MIN($AX396,EOMONTH(BJ$15,0))-MAX($AW396,BJ$15)+1,)&gt;0,1,0)),
_xlfn.IFS(
$ES396="LisChannel",
_xlpm.COEFF*
INDEX({1;1;1.2;1.2;1;1;1;1;1.2;1.2;1.2;1.2},
MATCH(MONTH(BJ$15),
{1,2,3,4,5,6,7,8,9,10,11,12})),
CONCATENATE($ES396," ",$L396)="RussOutdoor метро",
_xlpm.COEFF*
INDEX({0.8;0.9;1.1;1.1;1;1;1;1;1.1;1.1;1.1;1.1},
MATCH(MONTH(BJ$15),
{1,2,3,4,5,6,7,8,9,10,11,12})),
$ES396&lt;&gt;"LisChannel",
_xlpm.COEFF,
$ES396&lt;&gt;"RussOutdoor",
_xlpm.COEFF))</f>
        <v/>
      </c>
      <c r="BK396" s="68">
        <f t="array" ref="BK396">
_xlfn.LET(_xlpm.COEFF,
IF($AW396+$AX396=0,0,IF(MAX(MIN($AX396,EOMONTH(BK$15,0))-MAX($AW396,BK$15)+1,)&gt;0,1,0)),
_xlfn.IFS(
$ES396="LisChannel",
_xlpm.COEFF*
INDEX({1;1;1.2;1.2;1;1;1;1;1.2;1.2;1.2;1.2},
MATCH(MONTH(BK$15),
{1,2,3,4,5,6,7,8,9,10,11,12})),
CONCATENATE($ES396," ",$L396)="RussOutdoor метро",
_xlpm.COEFF*
INDEX({0.8;0.9;1.1;1.1;1;1;1;1;1.1;1.1;1.1;1.1},
MATCH(MONTH(BK$15),
{1,2,3,4,5,6,7,8,9,10,11,12})),
$ES396&lt;&gt;"LisChannel",
_xlpm.COEFF,
$ES396&lt;&gt;"RussOutdoor",
_xlpm.COEFF))</f>
        <v/>
      </c>
      <c r="BL396" s="62">
        <f>COUNTIFS($AZ396:$BK396,"&gt;0")</f>
        <v/>
      </c>
      <c r="BM396" s="65" t="n"/>
      <c r="BN396" s="125">
        <f>$DJ396</f>
        <v/>
      </c>
      <c r="BO396" s="63">
        <f>$DQ396</f>
        <v/>
      </c>
      <c r="BP396" s="125">
        <f>
IFERROR(
IF($BL396=0,0,
$BN396*(1-$BO396)),
0)</f>
        <v/>
      </c>
      <c r="BQ396" s="125">
        <f t="array" ref="BQ396">
IFERROR(
_xlfn.IFS(
$DH396="день_1",
$BP396*$BL396/($AX396-$AW396+1)*AZ396*(DAY(EOMONTH(AZ$15,0))),
$DH396="день_2",
$BP396/30*MAX(MIN($AX396,EOMONTH(AZ$15,0))-MAX($AW396,AZ$15)+1,),
$DH396="раб.день",
$BP396/30*(IFERROR(
_xlfn.LET(_xlpm.VD,
CHOOSE(
{1;2;3;4;5;6;7;8;9;10;11;12;13;14;15;16;17;18},
45658,45659,45660,45661,45662,45663,45664,45665,45711,45724,45778,45779,45785,45786,45820,45821,45965,46022),
_xlfn.LET(_xlpm.DD,
MAX(MIN($AX396,EOMONTH(AZ$15,0))-MAX($AW396,AZ$15),),
_xlfn.IFS(
AND(MONTH($AW396)=MONTH(AZ$15),MONTH($AX396)&lt;&gt;MONTH(AZ$15)),
NETWORKDAYS.INTL($AW396,$AW396+_xlpm.DD,1,_xlpm.VD),
AND(MONTH($AW396)&lt;&gt;MONTH(AZ$15),MONTH($AX396)=MONTH(AZ$15)),
NETWORKDAYS.INTL(($AX396)-_xlpm.DD,$AX396,1,_xlpm.VD),
AND(MONTH($AW396)&lt;MONTH(AZ$15),MONTH($AX396)&gt;MONTH(AZ$15)),
NETWORKDAYS.INTL((EOMONTH(AZ$15-1,1))-_xlpm.DD,EOMONTH(AZ$15-1,1),1,_xlpm.VD),
AND(MONTH($AW396)=MONTH(AZ$15),MONTH($AX396)=MONTH(AZ$15)),
NETWORKDAYS.INTL($AW396,$AX396,1,_xlpm.VD)))),0)),
$DH396="месяц",
$BP396*AZ396,
$DH396="неделя",
$BP396*AZ396/7*(ROUNDUP((DAY(EOMONTH(AZ$15,0)))/4,0))),
0)</f>
        <v/>
      </c>
      <c r="BR396" s="125">
        <f t="array" ref="BR396">
IFERROR(
_xlfn.IFS(
$DH396="день_1",
$BP396*$BL396/($AX396-$AW396+1)*BA396*(DAY(EOMONTH(BA$15,0))),
$DH396="день_2",
$BP396/30*MAX(MIN($AX396,EOMONTH(BA$15,0))-MAX($AW396,BA$15)+1,),
$DH396="раб.день",
$BP396/30*(IFERROR(
_xlfn.LET(_xlpm.VD,
CHOOSE(
{1;2;3;4;5;6;7;8;9;10;11;12;13;14;15;16;17;18},
45658,45659,45660,45661,45662,45663,45664,45665,45711,45724,45778,45779,45785,45786,45820,45821,45965,46022),
_xlfn.LET(_xlpm.DD,
MAX(MIN($AX396,EOMONTH(BA$15,0))-MAX($AW396,BA$15),),
_xlfn.IFS(
AND(MONTH($AW396)=MONTH(BA$15),MONTH($AX396)&lt;&gt;MONTH(BA$15)),
NETWORKDAYS.INTL($AW396,$AW396+_xlpm.DD,1,_xlpm.VD),
AND(MONTH($AW396)&lt;&gt;MONTH(BA$15),MONTH($AX396)=MONTH(BA$15)),
NETWORKDAYS.INTL(($AX396)-_xlpm.DD,$AX396,1,_xlpm.VD),
AND(MONTH($AW396)&lt;MONTH(BA$15),MONTH($AX396)&gt;MONTH(BA$15)),
NETWORKDAYS.INTL((EOMONTH(BA$15-1,1))-_xlpm.DD,EOMONTH(BA$15-1,1),1,_xlpm.VD),
AND(MONTH($AW396)=MONTH(BA$15),MONTH($AX396)=MONTH(BA$15)),
NETWORKDAYS.INTL($AW396,$AX396,1,_xlpm.VD)))),0)),
$DH396="месяц",
$BP396*BA396,
$DH396="неделя",
$BP396*BA396/7*(ROUNDUP((DAY(EOMONTH(BA$15,0)))/4,0))),
0)</f>
        <v/>
      </c>
      <c r="BS396" s="125">
        <f t="array" ref="BS396">
IFERROR(
_xlfn.IFS(
$DH396="день_1",
$BP396*$BL396/($AX396-$AW396+1)*BB396*(DAY(EOMONTH(BB$15,0))),
$DH396="день_2",
$BP396/30*MAX(MIN($AX396,EOMONTH(BB$15,0))-MAX($AW396,BB$15)+1,),
$DH396="раб.день",
$BP396/30*(IFERROR(
_xlfn.LET(_xlpm.VD,
CHOOSE(
{1;2;3;4;5;6;7;8;9;10;11;12;13;14;15;16;17;18},
45658,45659,45660,45661,45662,45663,45664,45665,45711,45724,45778,45779,45785,45786,45820,45821,45965,46022),
_xlfn.LET(_xlpm.DD,
MAX(MIN($AX396,EOMONTH(BB$15,0))-MAX($AW396,BB$15),),
_xlfn.IFS(
AND(MONTH($AW396)=MONTH(BB$15),MONTH($AX396)&lt;&gt;MONTH(BB$15)),
NETWORKDAYS.INTL($AW396,$AW396+_xlpm.DD,1,_xlpm.VD),
AND(MONTH($AW396)&lt;&gt;MONTH(BB$15),MONTH($AX396)=MONTH(BB$15)),
NETWORKDAYS.INTL(($AX396)-_xlpm.DD,$AX396,1,_xlpm.VD),
AND(MONTH($AW396)&lt;MONTH(BB$15),MONTH($AX396)&gt;MONTH(BB$15)),
NETWORKDAYS.INTL((EOMONTH(BB$15-1,1))-_xlpm.DD,EOMONTH(BB$15-1,1),1,_xlpm.VD),
AND(MONTH($AW396)=MONTH(BB$15),MONTH($AX396)=MONTH(BB$15)),
NETWORKDAYS.INTL($AW396,$AX396,1,_xlpm.VD)))),0)),
$DH396="месяц",
$BP396*BB396,
$DH396="неделя",
$BP396*BB396/7*(ROUNDUP((DAY(EOMONTH(BB$15,0)))/4,0))),
0)</f>
        <v/>
      </c>
      <c r="BT396" s="125">
        <f t="array" ref="BT396">
IFERROR(
_xlfn.IFS(
$DH396="день_1",
$BP396*$BL396/($AX396-$AW396+1)*BC396*(DAY(EOMONTH(BC$15,0))),
$DH396="день_2",
$BP396/30*MAX(MIN($AX396,EOMONTH(BC$15,0))-MAX($AW396,BC$15)+1,),
$DH396="раб.день",
$BP396/30*(IFERROR(
_xlfn.LET(_xlpm.VD,
CHOOSE(
{1;2;3;4;5;6;7;8;9;10;11;12;13;14;15;16;17;18},
45658,45659,45660,45661,45662,45663,45664,45665,45711,45724,45778,45779,45785,45786,45820,45821,45965,46022),
_xlfn.LET(_xlpm.DD,
MAX(MIN($AX396,EOMONTH(BC$15,0))-MAX($AW396,BC$15),),
_xlfn.IFS(
AND(MONTH($AW396)=MONTH(BC$15),MONTH($AX396)&lt;&gt;MONTH(BC$15)),
NETWORKDAYS.INTL($AW396,$AW396+_xlpm.DD,1,_xlpm.VD),
AND(MONTH($AW396)&lt;&gt;MONTH(BC$15),MONTH($AX396)=MONTH(BC$15)),
NETWORKDAYS.INTL(($AX396)-_xlpm.DD,$AX396,1,_xlpm.VD),
AND(MONTH($AW396)&lt;MONTH(BC$15),MONTH($AX396)&gt;MONTH(BC$15)),
NETWORKDAYS.INTL((EOMONTH(BC$15-1,1))-_xlpm.DD,EOMONTH(BC$15-1,1),1,_xlpm.VD),
AND(MONTH($AW396)=MONTH(BC$15),MONTH($AX396)=MONTH(BC$15)),
NETWORKDAYS.INTL($AW396,$AX396,1,_xlpm.VD)))),0)),
$DH396="месяц",
$BP396*BC396,
$DH396="неделя",
$BP396*BC396/7*(ROUNDUP((DAY(EOMONTH(BC$15,0)))/4,0))),
0)</f>
        <v/>
      </c>
      <c r="BU396" s="125">
        <f t="array" ref="BU396">
IFERROR(
_xlfn.IFS(
$DH396="день_1",
$BP396*$BL396/($AX396-$AW396+1)*BD396*(DAY(EOMONTH(BD$15,0))),
$DH396="день_2",
$BP396/30*MAX(MIN($AX396,EOMONTH(BD$15,0))-MAX($AW396,BD$15)+1,),
$DH396="раб.день",
$BP396/30*(IFERROR(
_xlfn.LET(_xlpm.VD,
CHOOSE(
{1;2;3;4;5;6;7;8;9;10;11;12;13;14;15;16;17;18},
45658,45659,45660,45661,45662,45663,45664,45665,45711,45724,45778,45779,45785,45786,45820,45821,45965,46022),
_xlfn.LET(_xlpm.DD,
MAX(MIN($AX396,EOMONTH(BD$15,0))-MAX($AW396,BD$15),),
_xlfn.IFS(
AND(MONTH($AW396)=MONTH(BD$15),MONTH($AX396)&lt;&gt;MONTH(BD$15)),
NETWORKDAYS.INTL($AW396,$AW396+_xlpm.DD,1,_xlpm.VD),
AND(MONTH($AW396)&lt;&gt;MONTH(BD$15),MONTH($AX396)=MONTH(BD$15)),
NETWORKDAYS.INTL(($AX396)-_xlpm.DD,$AX396,1,_xlpm.VD),
AND(MONTH($AW396)&lt;MONTH(BD$15),MONTH($AX396)&gt;MONTH(BD$15)),
NETWORKDAYS.INTL((EOMONTH(BD$15-1,1))-_xlpm.DD,EOMONTH(BD$15-1,1),1,_xlpm.VD),
AND(MONTH($AW396)=MONTH(BD$15),MONTH($AX396)=MONTH(BD$15)),
NETWORKDAYS.INTL($AW396,$AX396,1,_xlpm.VD)))),0)),
$DH396="месяц",
$BP396*BD396,
$DH396="неделя",
$BP396*BD396/7*(ROUNDUP((DAY(EOMONTH(BD$15,0)))/4,0))),
0)</f>
        <v/>
      </c>
      <c r="BV396" s="125">
        <f t="array" ref="BV396">
IFERROR(
_xlfn.IFS(
$DH396="день_1",
$BP396*$BL396/($AX396-$AW396+1)*BE396*(DAY(EOMONTH(BE$15,0))),
$DH396="день_2",
$BP396/30*MAX(MIN($AX396,EOMONTH(BE$15,0))-MAX($AW396,BE$15)+1,),
$DH396="раб.день",
$BP396/30*(IFERROR(
_xlfn.LET(_xlpm.VD,
CHOOSE(
{1;2;3;4;5;6;7;8;9;10;11;12;13;14;15;16;17;18},
45658,45659,45660,45661,45662,45663,45664,45665,45711,45724,45778,45779,45785,45786,45820,45821,45965,46022),
_xlfn.LET(_xlpm.DD,
MAX(MIN($AX396,EOMONTH(BE$15,0))-MAX($AW396,BE$15),),
_xlfn.IFS(
AND(MONTH($AW396)=MONTH(BE$15),MONTH($AX396)&lt;&gt;MONTH(BE$15)),
NETWORKDAYS.INTL($AW396,$AW396+_xlpm.DD,1,_xlpm.VD),
AND(MONTH($AW396)&lt;&gt;MONTH(BE$15),MONTH($AX396)=MONTH(BE$15)),
NETWORKDAYS.INTL(($AX396)-_xlpm.DD,$AX396,1,_xlpm.VD),
AND(MONTH($AW396)&lt;MONTH(BE$15),MONTH($AX396)&gt;MONTH(BE$15)),
NETWORKDAYS.INTL((EOMONTH(BE$15-1,1))-_xlpm.DD,EOMONTH(BE$15-1,1),1,_xlpm.VD),
AND(MONTH($AW396)=MONTH(BE$15),MONTH($AX396)=MONTH(BE$15)),
NETWORKDAYS.INTL($AW396,$AX396,1,_xlpm.VD)))),0)),
$DH396="месяц",
$BP396*BE396,
$DH396="неделя",
$BP396*BE396/7*(ROUNDUP((DAY(EOMONTH(BE$15,0)))/4,0))),
0)</f>
        <v/>
      </c>
      <c r="BW396" s="125">
        <f t="array" ref="BW396">
IFERROR(
_xlfn.IFS(
$DH396="день_1",
$BP396*$BL396/($AX396-$AW396+1)*BF396*(DAY(EOMONTH(BF$15,0))),
$DH396="день_2",
$BP396/30*MAX(MIN($AX396,EOMONTH(BF$15,0))-MAX($AW396,BF$15)+1,),
$DH396="раб.день",
$BP396/30*(IFERROR(
_xlfn.LET(_xlpm.VD,
CHOOSE(
{1;2;3;4;5;6;7;8;9;10;11;12;13;14;15;16;17;18},
45658,45659,45660,45661,45662,45663,45664,45665,45711,45724,45778,45779,45785,45786,45820,45821,45965,46022),
_xlfn.LET(_xlpm.DD,
MAX(MIN($AX396,EOMONTH(BF$15,0))-MAX($AW396,BF$15),),
_xlfn.IFS(
AND(MONTH($AW396)=MONTH(BF$15),MONTH($AX396)&lt;&gt;MONTH(BF$15)),
NETWORKDAYS.INTL($AW396,$AW396+_xlpm.DD,1,_xlpm.VD),
AND(MONTH($AW396)&lt;&gt;MONTH(BF$15),MONTH($AX396)=MONTH(BF$15)),
NETWORKDAYS.INTL(($AX396)-_xlpm.DD,$AX396,1,_xlpm.VD),
AND(MONTH($AW396)&lt;MONTH(BF$15),MONTH($AX396)&gt;MONTH(BF$15)),
NETWORKDAYS.INTL((EOMONTH(BF$15-1,1))-_xlpm.DD,EOMONTH(BF$15-1,1),1,_xlpm.VD),
AND(MONTH($AW396)=MONTH(BF$15),MONTH($AX396)=MONTH(BF$15)),
NETWORKDAYS.INTL($AW396,$AX396,1,_xlpm.VD)))),0)),
$DH396="месяц",
$BP396*BF396,
$DH396="неделя",
$BP396*BF396/7*(ROUNDUP((DAY(EOMONTH(BF$15,0)))/4,0))),
0)</f>
        <v/>
      </c>
      <c r="BX396" s="125">
        <f t="array" ref="BX396">
IFERROR(
_xlfn.IFS(
$DH396="день_1",
$BP396*$BL396/($AX396-$AW396+1)*BG396*(DAY(EOMONTH(BG$15,0))),
$DH396="день_2",
$BP396/30*MAX(MIN($AX396,EOMONTH(BG$15,0))-MAX($AW396,BG$15)+1,),
$DH396="раб.день",
$BP396/30*(IFERROR(
_xlfn.LET(_xlpm.VD,
CHOOSE(
{1;2;3;4;5;6;7;8;9;10;11;12;13;14;15;16;17;18},
45658,45659,45660,45661,45662,45663,45664,45665,45711,45724,45778,45779,45785,45786,45820,45821,45965,46022),
_xlfn.LET(_xlpm.DD,
MAX(MIN($AX396,EOMONTH(BG$15,0))-MAX($AW396,BG$15),),
_xlfn.IFS(
AND(MONTH($AW396)=MONTH(BG$15),MONTH($AX396)&lt;&gt;MONTH(BG$15)),
NETWORKDAYS.INTL($AW396,$AW396+_xlpm.DD,1,_xlpm.VD),
AND(MONTH($AW396)&lt;&gt;MONTH(BG$15),MONTH($AX396)=MONTH(BG$15)),
NETWORKDAYS.INTL(($AX396)-_xlpm.DD,$AX396,1,_xlpm.VD),
AND(MONTH($AW396)&lt;MONTH(BG$15),MONTH($AX396)&gt;MONTH(BG$15)),
NETWORKDAYS.INTL((EOMONTH(BG$15-1,1))-_xlpm.DD,EOMONTH(BG$15-1,1),1,_xlpm.VD),
AND(MONTH($AW396)=MONTH(BG$15),MONTH($AX396)=MONTH(BG$15)),
NETWORKDAYS.INTL($AW396,$AX396,1,_xlpm.VD)))),0)),
$DH396="месяц",
$BP396*BG396,
$DH396="неделя",
$BP396*BG396/7*(ROUNDUP((DAY(EOMONTH(BG$15,0)))/4,0))),
0)</f>
        <v/>
      </c>
      <c r="BY396" s="125">
        <f t="array" ref="BY396">
IFERROR(
_xlfn.IFS(
$DH396="день_1",
$BP396*$BL396/($AX396-$AW396+1)*BH396*(DAY(EOMONTH(BH$15,0))),
$DH396="день_2",
$BP396/30*MAX(MIN($AX396,EOMONTH(BH$15,0))-MAX($AW396,BH$15)+1,),
$DH396="раб.день",
$BP396/30*(IFERROR(
_xlfn.LET(_xlpm.VD,
CHOOSE(
{1;2;3;4;5;6;7;8;9;10;11;12;13;14;15;16;17;18},
45658,45659,45660,45661,45662,45663,45664,45665,45711,45724,45778,45779,45785,45786,45820,45821,45965,46022),
_xlfn.LET(_xlpm.DD,
MAX(MIN($AX396,EOMONTH(BH$15,0))-MAX($AW396,BH$15),),
_xlfn.IFS(
AND(MONTH($AW396)=MONTH(BH$15),MONTH($AX396)&lt;&gt;MONTH(BH$15)),
NETWORKDAYS.INTL($AW396,$AW396+_xlpm.DD,1,_xlpm.VD),
AND(MONTH($AW396)&lt;&gt;MONTH(BH$15),MONTH($AX396)=MONTH(BH$15)),
NETWORKDAYS.INTL(($AX396)-_xlpm.DD,$AX396,1,_xlpm.VD),
AND(MONTH($AW396)&lt;MONTH(BH$15),MONTH($AX396)&gt;MONTH(BH$15)),
NETWORKDAYS.INTL((EOMONTH(BH$15-1,1))-_xlpm.DD,EOMONTH(BH$15-1,1),1,_xlpm.VD),
AND(MONTH($AW396)=MONTH(BH$15),MONTH($AX396)=MONTH(BH$15)),
NETWORKDAYS.INTL($AW396,$AX396,1,_xlpm.VD)))),0)),
$DH396="месяц",
$BP396*BH396,
$DH396="неделя",
$BP396*BH396/7*(ROUNDUP((DAY(EOMONTH(BH$15,0)))/4,0))),
0)</f>
        <v/>
      </c>
      <c r="BZ396" s="125">
        <f t="array" ref="BZ396">
IFERROR(
_xlfn.IFS(
$DH396="день_1",
$BP396*$BL396/($AX396-$AW396+1)*BI396*(DAY(EOMONTH(BI$15,0))),
$DH396="день_2",
$BP396/30*MAX(MIN($AX396,EOMONTH(BI$15,0))-MAX($AW396,BI$15)+1,),
$DH396="раб.день",
$BP396/30*(IFERROR(
_xlfn.LET(_xlpm.VD,
CHOOSE(
{1;2;3;4;5;6;7;8;9;10;11;12;13;14;15;16;17;18},
45658,45659,45660,45661,45662,45663,45664,45665,45711,45724,45778,45779,45785,45786,45820,45821,45965,46022),
_xlfn.LET(_xlpm.DD,
MAX(MIN($AX396,EOMONTH(BI$15,0))-MAX($AW396,BI$15),),
_xlfn.IFS(
AND(MONTH($AW396)=MONTH(BI$15),MONTH($AX396)&lt;&gt;MONTH(BI$15)),
NETWORKDAYS.INTL($AW396,$AW396+_xlpm.DD,1,_xlpm.VD),
AND(MONTH($AW396)&lt;&gt;MONTH(BI$15),MONTH($AX396)=MONTH(BI$15)),
NETWORKDAYS.INTL(($AX396)-_xlpm.DD,$AX396,1,_xlpm.VD),
AND(MONTH($AW396)&lt;MONTH(BI$15),MONTH($AX396)&gt;MONTH(BI$15)),
NETWORKDAYS.INTL((EOMONTH(BI$15-1,1))-_xlpm.DD,EOMONTH(BI$15-1,1),1,_xlpm.VD),
AND(MONTH($AW396)=MONTH(BI$15),MONTH($AX396)=MONTH(BI$15)),
NETWORKDAYS.INTL($AW396,$AX396,1,_xlpm.VD)))),0)),
$DH396="месяц",
$BP396*BI396,
$DH396="неделя",
$BP396*BI396/7*(ROUNDUP((DAY(EOMONTH(BI$15,0)))/4,0))),
0)</f>
        <v/>
      </c>
      <c r="CA396" s="125">
        <f t="array" ref="CA396">
IFERROR(
_xlfn.IFS(
$DH396="день_1",
$BP396*$BL396/($AX396-$AW396+1)*BJ396*(DAY(EOMONTH(BJ$15,0))),
$DH396="день_2",
$BP396/30*MAX(MIN($AX396,EOMONTH(BJ$15,0))-MAX($AW396,BJ$15)+1,),
$DH396="раб.день",
$BP396/30*(IFERROR(
_xlfn.LET(_xlpm.VD,
CHOOSE(
{1;2;3;4;5;6;7;8;9;10;11;12;13;14;15;16;17;18},
45658,45659,45660,45661,45662,45663,45664,45665,45711,45724,45778,45779,45785,45786,45820,45821,45965,46022),
_xlfn.LET(_xlpm.DD,
MAX(MIN($AX396,EOMONTH(BJ$15,0))-MAX($AW396,BJ$15),),
_xlfn.IFS(
AND(MONTH($AW396)=MONTH(BJ$15),MONTH($AX396)&lt;&gt;MONTH(BJ$15)),
NETWORKDAYS.INTL($AW396,$AW396+_xlpm.DD,1,_xlpm.VD),
AND(MONTH($AW396)&lt;&gt;MONTH(BJ$15),MONTH($AX396)=MONTH(BJ$15)),
NETWORKDAYS.INTL(($AX396)-_xlpm.DD,$AX396,1,_xlpm.VD),
AND(MONTH($AW396)&lt;MONTH(BJ$15),MONTH($AX396)&gt;MONTH(BJ$15)),
NETWORKDAYS.INTL((EOMONTH(BJ$15-1,1))-_xlpm.DD,EOMONTH(BJ$15-1,1),1,_xlpm.VD),
AND(MONTH($AW396)=MONTH(BJ$15),MONTH($AX396)=MONTH(BJ$15)),
NETWORKDAYS.INTL($AW396,$AX396,1,_xlpm.VD)))),0)),
$DH396="месяц",
$BP396*BJ396,
$DH396="неделя",
$BP396*BJ396/7*(ROUNDUP((DAY(EOMONTH(BJ$15,0)))/4,0))),
0)</f>
        <v/>
      </c>
      <c r="CB396" s="125">
        <f t="array" ref="CB396">
IFERROR(
_xlfn.IFS(
$DH396="день_1",
$BP396*$BL396/($AX396-$AW396+1)*BK396*(DAY(EOMONTH(BK$15,0))),
$DH396="день_2",
$BP396/30*MAX(MIN($AX396,EOMONTH(BK$15,0))-MAX($AW396,BK$15)+1,),
$DH396="раб.день",
$BP396/30*(IFERROR(
_xlfn.LET(_xlpm.VD,
CHOOSE(
{1;2;3;4;5;6;7;8;9;10;11;12;13;14;15;16;17;18},
45658,45659,45660,45661,45662,45663,45664,45665,45711,45724,45778,45779,45785,45786,45820,45821,45965,46022),
_xlfn.LET(_xlpm.DD,
MAX(MIN($AX396,EOMONTH(BK$15,0))-MAX($AW396,BK$15),),
_xlfn.IFS(
AND(MONTH($AW396)=MONTH(BK$15),MONTH($AX396)&lt;&gt;MONTH(BK$15)),
NETWORKDAYS.INTL($AW396,$AW396+_xlpm.DD,1,_xlpm.VD),
AND(MONTH($AW396)&lt;&gt;MONTH(BK$15),MONTH($AX396)=MONTH(BK$15)),
NETWORKDAYS.INTL(($AX396)-_xlpm.DD,$AX396,1,_xlpm.VD),
AND(MONTH($AW396)&lt;MONTH(BK$15),MONTH($AX396)&gt;MONTH(BK$15)),
NETWORKDAYS.INTL((EOMONTH(BK$15-1,1))-_xlpm.DD,EOMONTH(BK$15-1,1),1,_xlpm.VD),
AND(MONTH($AW396)=MONTH(BK$15),MONTH($AX396)=MONTH(BK$15)),
NETWORKDAYS.INTL($AW396,$AX396,1,_xlpm.VD)))),0)),
$DH396="месяц",
$BP396*BK396,
$DH396="неделя",
$BP396*BK396/7*(ROUNDUP((DAY(EOMONTH(BK$15,0)))/4,0))),
0)</f>
        <v/>
      </c>
      <c r="CC396" s="125">
        <f>SUM($BQ396:$CB396)</f>
        <v/>
      </c>
      <c r="CD396" s="126">
        <f>SUM($EH396:$EH396)</f>
        <v/>
      </c>
      <c r="CE396" s="126">
        <f>$CD396*$AB396</f>
        <v/>
      </c>
      <c r="CF396" s="126">
        <f>SUM($EK396:$EK396)</f>
        <v/>
      </c>
      <c r="CG396" s="126">
        <f>$CF396*$AB396</f>
        <v/>
      </c>
      <c r="CH396" s="126">
        <f>SUM($CC396,$CE396,$CG396)</f>
        <v/>
      </c>
      <c r="CI396" s="126">
        <f>$CH396*(1+$CM396)</f>
        <v/>
      </c>
      <c r="CJ396" s="127" t="n">
        <v>0</v>
      </c>
      <c r="CK396" s="126">
        <f>SUM($CH396:$CH396)*(1+$CJ396)</f>
        <v/>
      </c>
      <c r="CL396" s="126">
        <f>SUM($CH396:$CH396)*(1+$CM396)</f>
        <v/>
      </c>
      <c r="CM396" s="59" t="inlineStr">
        <is>
          <t>20%</t>
        </is>
      </c>
      <c r="CN396" s="59" t="n"/>
      <c r="CO396" s="72" t="n"/>
      <c r="CP396" s="59" t="n"/>
      <c r="CQ396" s="73" t="n"/>
      <c r="CR396" s="73" t="n"/>
      <c r="CS396" s="73" t="n"/>
      <c r="CT396" s="72" t="n"/>
      <c r="CU396" s="79" t="inlineStr">
        <is>
          <t> </t>
        </is>
      </c>
      <c r="CV396" s="60" t="n"/>
      <c r="CW396" s="60" t="n"/>
      <c r="CX396" s="60" t="n"/>
      <c r="CY396" s="127">
        <f>IFERROR(($CC396-$EE396)/($EE396/(1-$DQ396)),0)</f>
        <v/>
      </c>
      <c r="CZ396" s="127">
        <f>IFERROR(1-$EI396/($CE396),0)</f>
        <v/>
      </c>
      <c r="DA396" s="127">
        <f>IFERROR(1-$EL396/($CG396),0)</f>
        <v/>
      </c>
      <c r="DB396" s="126">
        <f>ROUND(IFERROR(($CI396/(1+$CM396)-$EN396),0),2)</f>
        <v/>
      </c>
      <c r="DC396" s="128" t="n"/>
      <c r="DD396" s="125" t="n"/>
      <c r="DE396" s="75" t="n">
        <v>0</v>
      </c>
      <c r="DF396" s="128" t="n"/>
      <c r="DG396" s="125">
        <f>IF($DC396=0,0,$DD396*($DC396*100%-$DE396*$DF396))*SUM($AB396:$AB396)</f>
        <v/>
      </c>
      <c r="DH396" s="129" t="inlineStr">
        <is>
          <t>месяц</t>
        </is>
      </c>
      <c r="DI396" s="130">
        <f t="array" ref="DI396">IFERROR(
IF($ES396="LisChannel",
(ROUND(((INDEX({174.625;153.888888888889;130.972222222222},MATCH($AI396,{2;3;4}),0))*$AG396*$AI396),2)),0),0)</f>
        <v/>
      </c>
      <c r="DJ396" s="130">
        <f>
_xlfn.LET(_xlpm.X,
IFERROR(
IF($ES396="НовиковТВ",
(_xlfn.LET(_xlpm.NTV,
_xlfn.LET(_xlpm.MIN,350000,
IF(SUMIFS($DI:$DI,$ES:$ES,"НовиковТВ")&lt;=_xlpm.MIN,
(SUMIFS($DI:$DI,$ES:$ES,"НовиковТВ")/(COUNTIFS($ES:$ES,"НовиковТВ")))*_xlpm.MIN/SUMIFS($DI:$DI,$ES:$ES,"НовиковТВ"),
DI396)),
_xlpm.NTV+$DG396/(1-(1-(_xlpm.NTV)*(1-$DL396)*(1-$DM396)*(1-$DN396)*(1-$DO396)*(1-$DP396)/_xlpm.NTV))))/(1+$EP396),
$DI396+$DG396/(1-(1-($DI396)*(1-$DL396)*(1-$DM396)*(1-$DN396)*(1-$DO396)*(1-$DP396)/$DI396))),
0),
_xlpm.X*(1+$CM396)*(1+$CW396)-_xlpm.X*(1+$CM396)+_xlpm.X)</f>
        <v/>
      </c>
      <c r="DK396" s="125" t="inlineStr">
        <is>
          <t>послед.</t>
        </is>
      </c>
      <c r="DL396" s="63" t="n">
        <v>0</v>
      </c>
      <c r="DM396" s="63" t="n">
        <v>0</v>
      </c>
      <c r="DN396" s="63" t="n">
        <v>0</v>
      </c>
      <c r="DO396" s="63" t="n">
        <v>0</v>
      </c>
      <c r="DP396" s="63" t="n">
        <v>0</v>
      </c>
      <c r="DQ396" s="63">
        <f t="array" ref="DQ396">IFERROR(_xlfn.IFS(
$DK396="послед.",1-(1-$DL396)*(1-$DM396)*(1-$DN396)*(1-$DO396)*(1-$DP396),
$DK396="сумм.",$DL396+$DM396+$DN396+$DO396+$DP396),
0)</f>
        <v/>
      </c>
      <c r="DR396" s="125">
        <f t="array" ref="DR396">
IFERROR(
_xlfn.IFS(
$BL396=0,
0,
$BL396&gt;0,
_xlfn.IFS($DK396="послед.",
$DJ396*(1-$DL396)*(1-$DM396)*(1-$DN396)*(1-$DO396)*(1-$DP396),
$DK396="сумм.",
$DJ396*(1-($DL396+$DM396+$DN396+$DO396+$DP396)))),0)</f>
        <v/>
      </c>
      <c r="DS396" s="125">
        <f t="array" ref="DS396">
IFERROR(_xlfn.IFS(
$DH396="день_1",
$DR396*$BL396/($AX396-$AW396+1)*AZ396*(DAY(EOMONTH(AZ$15,0))),
$DH396="день_2",
$DR396/30*MAX(MIN($AX396,EOMONTH(AZ$15,0))-MAX($AW396,AZ$15)+1,),
$DH396="раб.день",
$DR396/30*(IFERROR(
_xlfn.LET(_xlpm.VD,
CHOOSE(
{1;2;3;4;5;6;7;8;9;10;11;12;13;14;15;16;17;18},
45658,45659,45660,45661,45662,45663,45664,45665,45711,45724,45778,45779,45785,45786,45820,45821,45965,46022),
_xlfn.LET(_xlpm.DD,
MAX(MIN($AX396,EOMONTH(AZ$15,0))-MAX($AW396,AZ$15),),
_xlfn.IFS(
AND(MONTH($AW396)=MONTH(AZ$15),MONTH($AX396)&lt;&gt;MONTH(AZ$15)),
NETWORKDAYS.INTL($AW396,$AW396+_xlpm.DD,1,_xlpm.VD),
AND(MONTH($AW396)&lt;&gt;MONTH(AZ$15),MONTH($AX396)=MONTH(AZ$15)),
NETWORKDAYS.INTL(($AX396)-_xlpm.DD,$AX396,1,_xlpm.VD),
AND(MONTH($AW396)&lt;MONTH(AZ$15),MONTH($AX396)&gt;MONTH(AZ$15)),
NETWORKDAYS.INTL((EOMONTH(AZ$15-1,1))-_xlpm.DD,EOMONTH(AZ$15-1,1),1,_xlpm.VD),
AND(MONTH($AW396)=MONTH(AZ$15),MONTH($AX396)=MONTH(AZ$15)),
NETWORKDAYS.INTL($AW396,$AX396,1,_xlpm.VD)))),0)),
$DH396="месяц",
$DR396*AZ396,
$DH396="неделя",
$DR396*AZ396/7*(ROUNDUP((DAY(EOMONTH(AZ$15,0)))/4,0))),
0)</f>
        <v/>
      </c>
      <c r="DT396" s="125">
        <f t="array" ref="DT396">
IFERROR(_xlfn.IFS(
$DH396="день_1",
$DR396*$BL396/($AX396-$AW396+1)*BA396*(DAY(EOMONTH(BA$15,0))),
$DH396="день_2",
$DR396/30*MAX(MIN($AX396,EOMONTH(BA$15,0))-MAX($AW396,BA$15)+1,),
$DH396="раб.день",
$DR396/30*(IFERROR(
_xlfn.LET(_xlpm.VD,
CHOOSE(
{1;2;3;4;5;6;7;8;9;10;11;12;13;14;15;16;17;18},
45658,45659,45660,45661,45662,45663,45664,45665,45711,45724,45778,45779,45785,45786,45820,45821,45965,46022),
_xlfn.LET(_xlpm.DD,
MAX(MIN($AX396,EOMONTH(BA$15,0))-MAX($AW396,BA$15),),
_xlfn.IFS(
AND(MONTH($AW396)=MONTH(BA$15),MONTH($AX396)&lt;&gt;MONTH(BA$15)),
NETWORKDAYS.INTL($AW396,$AW396+_xlpm.DD,1,_xlpm.VD),
AND(MONTH($AW396)&lt;&gt;MONTH(BA$15),MONTH($AX396)=MONTH(BA$15)),
NETWORKDAYS.INTL(($AX396)-_xlpm.DD,$AX396,1,_xlpm.VD),
AND(MONTH($AW396)&lt;MONTH(BA$15),MONTH($AX396)&gt;MONTH(BA$15)),
NETWORKDAYS.INTL((EOMONTH(BA$15-1,1))-_xlpm.DD,EOMONTH(BA$15-1,1),1,_xlpm.VD),
AND(MONTH($AW396)=MONTH(BA$15),MONTH($AX396)=MONTH(BA$15)),
NETWORKDAYS.INTL($AW396,$AX396,1,_xlpm.VD)))),0)),
$DH396="месяц",
$DR396*BA396,
$DH396="неделя",
$DR396*BA396/7*(ROUNDUP((DAY(EOMONTH(BA$15,0)))/4,0))),
0)</f>
        <v/>
      </c>
      <c r="DU396" s="125">
        <f t="array" ref="DU396">
IFERROR(_xlfn.IFS(
$DH396="день_1",
$DR396*$BL396/($AX396-$AW396+1)*BB396*(DAY(EOMONTH(BB$15,0))),
$DH396="день_2",
$DR396/30*MAX(MIN($AX396,EOMONTH(BB$15,0))-MAX($AW396,BB$15)+1,),
$DH396="раб.день",
$DR396/30*(IFERROR(
_xlfn.LET(_xlpm.VD,
CHOOSE(
{1;2;3;4;5;6;7;8;9;10;11;12;13;14;15;16;17;18},
45658,45659,45660,45661,45662,45663,45664,45665,45711,45724,45778,45779,45785,45786,45820,45821,45965,46022),
_xlfn.LET(_xlpm.DD,
MAX(MIN($AX396,EOMONTH(BB$15,0))-MAX($AW396,BB$15),),
_xlfn.IFS(
AND(MONTH($AW396)=MONTH(BB$15),MONTH($AX396)&lt;&gt;MONTH(BB$15)),
NETWORKDAYS.INTL($AW396,$AW396+_xlpm.DD,1,_xlpm.VD),
AND(MONTH($AW396)&lt;&gt;MONTH(BB$15),MONTH($AX396)=MONTH(BB$15)),
NETWORKDAYS.INTL(($AX396)-_xlpm.DD,$AX396,1,_xlpm.VD),
AND(MONTH($AW396)&lt;MONTH(BB$15),MONTH($AX396)&gt;MONTH(BB$15)),
NETWORKDAYS.INTL((EOMONTH(BB$15-1,1))-_xlpm.DD,EOMONTH(BB$15-1,1),1,_xlpm.VD),
AND(MONTH($AW396)=MONTH(BB$15),MONTH($AX396)=MONTH(BB$15)),
NETWORKDAYS.INTL($AW396,$AX396,1,_xlpm.VD)))),0)),
$DH396="месяц",
$DR396*BB396,
$DH396="неделя",
$DR396*BB396/7*(ROUNDUP((DAY(EOMONTH(BB$15,0)))/4,0))),
0)</f>
        <v/>
      </c>
      <c r="DV396" s="125">
        <f t="array" ref="DV396">
IFERROR(_xlfn.IFS(
$DH396="день_1",
$DR396*$BL396/($AX396-$AW396+1)*BC396*(DAY(EOMONTH(BC$15,0))),
$DH396="день_2",
$DR396/30*MAX(MIN($AX396,EOMONTH(BC$15,0))-MAX($AW396,BC$15)+1,),
$DH396="раб.день",
$DR396/30*(IFERROR(
_xlfn.LET(_xlpm.VD,
CHOOSE(
{1;2;3;4;5;6;7;8;9;10;11;12;13;14;15;16;17;18},
45658,45659,45660,45661,45662,45663,45664,45665,45711,45724,45778,45779,45785,45786,45820,45821,45965,46022),
_xlfn.LET(_xlpm.DD,
MAX(MIN($AX396,EOMONTH(BC$15,0))-MAX($AW396,BC$15),),
_xlfn.IFS(
AND(MONTH($AW396)=MONTH(BC$15),MONTH($AX396)&lt;&gt;MONTH(BC$15)),
NETWORKDAYS.INTL($AW396,$AW396+_xlpm.DD,1,_xlpm.VD),
AND(MONTH($AW396)&lt;&gt;MONTH(BC$15),MONTH($AX396)=MONTH(BC$15)),
NETWORKDAYS.INTL(($AX396)-_xlpm.DD,$AX396,1,_xlpm.VD),
AND(MONTH($AW396)&lt;MONTH(BC$15),MONTH($AX396)&gt;MONTH(BC$15)),
NETWORKDAYS.INTL((EOMONTH(BC$15-1,1))-_xlpm.DD,EOMONTH(BC$15-1,1),1,_xlpm.VD),
AND(MONTH($AW396)=MONTH(BC$15),MONTH($AX396)=MONTH(BC$15)),
NETWORKDAYS.INTL($AW396,$AX396,1,_xlpm.VD)))),0)),
$DH396="месяц",
$DR396*BC396,
$DH396="неделя",
$DR396*BC396/7*(ROUNDUP((DAY(EOMONTH(BC$15,0)))/4,0))),
0)</f>
        <v/>
      </c>
      <c r="DW396" s="125">
        <f t="array" ref="DW396">
IFERROR(_xlfn.IFS(
$DH396="день_1",
$DR396*$BL396/($AX396-$AW396+1)*BD396*(DAY(EOMONTH(BD$15,0))),
$DH396="день_2",
$DR396/30*MAX(MIN($AX396,EOMONTH(BD$15,0))-MAX($AW396,BD$15)+1,),
$DH396="раб.день",
$DR396/30*(IFERROR(
_xlfn.LET(_xlpm.VD,
CHOOSE(
{1;2;3;4;5;6;7;8;9;10;11;12;13;14;15;16;17;18},
45658,45659,45660,45661,45662,45663,45664,45665,45711,45724,45778,45779,45785,45786,45820,45821,45965,46022),
_xlfn.LET(_xlpm.DD,
MAX(MIN($AX396,EOMONTH(BD$15,0))-MAX($AW396,BD$15),),
_xlfn.IFS(
AND(MONTH($AW396)=MONTH(BD$15),MONTH($AX396)&lt;&gt;MONTH(BD$15)),
NETWORKDAYS.INTL($AW396,$AW396+_xlpm.DD,1,_xlpm.VD),
AND(MONTH($AW396)&lt;&gt;MONTH(BD$15),MONTH($AX396)=MONTH(BD$15)),
NETWORKDAYS.INTL(($AX396)-_xlpm.DD,$AX396,1,_xlpm.VD),
AND(MONTH($AW396)&lt;MONTH(BD$15),MONTH($AX396)&gt;MONTH(BD$15)),
NETWORKDAYS.INTL((EOMONTH(BD$15-1,1))-_xlpm.DD,EOMONTH(BD$15-1,1),1,_xlpm.VD),
AND(MONTH($AW396)=MONTH(BD$15),MONTH($AX396)=MONTH(BD$15)),
NETWORKDAYS.INTL($AW396,$AX396,1,_xlpm.VD)))),0)),
$DH396="месяц",
$DR396*BD396,
$DH396="неделя",
$DR396*BD396/7*(ROUNDUP((DAY(EOMONTH(BD$15,0)))/4,0))),
0)</f>
        <v/>
      </c>
      <c r="DX396" s="125">
        <f t="array" ref="DX396">
IFERROR(_xlfn.IFS(
$DH396="день_1",
$DR396*$BL396/($AX396-$AW396+1)*BE396*(DAY(EOMONTH(BE$15,0))),
$DH396="день_2",
$DR396/30*MAX(MIN($AX396,EOMONTH(BE$15,0))-MAX($AW396,BE$15)+1,),
$DH396="раб.день",
$DR396/30*(IFERROR(
_xlfn.LET(_xlpm.VD,
CHOOSE(
{1;2;3;4;5;6;7;8;9;10;11;12;13;14;15;16;17;18},
45658,45659,45660,45661,45662,45663,45664,45665,45711,45724,45778,45779,45785,45786,45820,45821,45965,46022),
_xlfn.LET(_xlpm.DD,
MAX(MIN($AX396,EOMONTH(BE$15,0))-MAX($AW396,BE$15),),
_xlfn.IFS(
AND(MONTH($AW396)=MONTH(BE$15),MONTH($AX396)&lt;&gt;MONTH(BE$15)),
NETWORKDAYS.INTL($AW396,$AW396+_xlpm.DD,1,_xlpm.VD),
AND(MONTH($AW396)&lt;&gt;MONTH(BE$15),MONTH($AX396)=MONTH(BE$15)),
NETWORKDAYS.INTL(($AX396)-_xlpm.DD,$AX396,1,_xlpm.VD),
AND(MONTH($AW396)&lt;MONTH(BE$15),MONTH($AX396)&gt;MONTH(BE$15)),
NETWORKDAYS.INTL((EOMONTH(BE$15-1,1))-_xlpm.DD,EOMONTH(BE$15-1,1),1,_xlpm.VD),
AND(MONTH($AW396)=MONTH(BE$15),MONTH($AX396)=MONTH(BE$15)),
NETWORKDAYS.INTL($AW396,$AX396,1,_xlpm.VD)))),0)),
$DH396="месяц",
$DR396*BE396,
$DH396="неделя",
$DR396*BE396/7*(ROUNDUP((DAY(EOMONTH(BE$15,0)))/4,0))),
0)</f>
        <v/>
      </c>
      <c r="DY396" s="125">
        <f t="array" ref="DY396">
IFERROR(_xlfn.IFS(
$DH396="день_1",
$DR396*$BL396/($AX396-$AW396+1)*BF396*(DAY(EOMONTH(BF$15,0))),
$DH396="день_2",
$DR396/30*MAX(MIN($AX396,EOMONTH(BF$15,0))-MAX($AW396,BF$15)+1,),
$DH396="раб.день",
$DR396/30*(IFERROR(
_xlfn.LET(_xlpm.VD,
CHOOSE(
{1;2;3;4;5;6;7;8;9;10;11;12;13;14;15;16;17;18},
45658,45659,45660,45661,45662,45663,45664,45665,45711,45724,45778,45779,45785,45786,45820,45821,45965,46022),
_xlfn.LET(_xlpm.DD,
MAX(MIN($AX396,EOMONTH(BF$15,0))-MAX($AW396,BF$15),),
_xlfn.IFS(
AND(MONTH($AW396)=MONTH(BF$15),MONTH($AX396)&lt;&gt;MONTH(BF$15)),
NETWORKDAYS.INTL($AW396,$AW396+_xlpm.DD,1,_xlpm.VD),
AND(MONTH($AW396)&lt;&gt;MONTH(BF$15),MONTH($AX396)=MONTH(BF$15)),
NETWORKDAYS.INTL(($AX396)-_xlpm.DD,$AX396,1,_xlpm.VD),
AND(MONTH($AW396)&lt;MONTH(BF$15),MONTH($AX396)&gt;MONTH(BF$15)),
NETWORKDAYS.INTL((EOMONTH(BF$15-1,1))-_xlpm.DD,EOMONTH(BF$15-1,1),1,_xlpm.VD),
AND(MONTH($AW396)=MONTH(BF$15),MONTH($AX396)=MONTH(BF$15)),
NETWORKDAYS.INTL($AW396,$AX396,1,_xlpm.VD)))),0)),
$DH396="месяц",
$DR396*BF396,
$DH396="неделя",
$DR396*BF396/7*(ROUNDUP((DAY(EOMONTH(BF$15,0)))/4,0))),
0)</f>
        <v/>
      </c>
      <c r="DZ396" s="125">
        <f t="array" ref="DZ396">
IFERROR(_xlfn.IFS(
$DH396="день_1",
$DR396*$BL396/($AX396-$AW396+1)*BG396*(DAY(EOMONTH(BG$15,0))),
$DH396="день_2",
$DR396/30*MAX(MIN($AX396,EOMONTH(BG$15,0))-MAX($AW396,BG$15)+1,),
$DH396="раб.день",
$DR396/30*(IFERROR(
_xlfn.LET(_xlpm.VD,
CHOOSE(
{1;2;3;4;5;6;7;8;9;10;11;12;13;14;15;16;17;18},
45658,45659,45660,45661,45662,45663,45664,45665,45711,45724,45778,45779,45785,45786,45820,45821,45965,46022),
_xlfn.LET(_xlpm.DD,
MAX(MIN($AX396,EOMONTH(BG$15,0))-MAX($AW396,BG$15),),
_xlfn.IFS(
AND(MONTH($AW396)=MONTH(BG$15),MONTH($AX396)&lt;&gt;MONTH(BG$15)),
NETWORKDAYS.INTL($AW396,$AW396+_xlpm.DD,1,_xlpm.VD),
AND(MONTH($AW396)&lt;&gt;MONTH(BG$15),MONTH($AX396)=MONTH(BG$15)),
NETWORKDAYS.INTL(($AX396)-_xlpm.DD,$AX396,1,_xlpm.VD),
AND(MONTH($AW396)&lt;MONTH(BG$15),MONTH($AX396)&gt;MONTH(BG$15)),
NETWORKDAYS.INTL((EOMONTH(BG$15-1,1))-_xlpm.DD,EOMONTH(BG$15-1,1),1,_xlpm.VD),
AND(MONTH($AW396)=MONTH(BG$15),MONTH($AX396)=MONTH(BG$15)),
NETWORKDAYS.INTL($AW396,$AX396,1,_xlpm.VD)))),0)),
$DH396="месяц",
$DR396*BG396,
$DH396="неделя",
$DR396*BG396/7*(ROUNDUP((DAY(EOMONTH(BG$15,0)))/4,0))),
0)</f>
        <v/>
      </c>
      <c r="EA396" s="125">
        <f t="array" ref="EA396">
IFERROR(_xlfn.IFS(
$DH396="день_1",
$DR396*$BL396/($AX396-$AW396+1)*BH396*(DAY(EOMONTH(BH$15,0))),
$DH396="день_2",
$DR396/30*MAX(MIN($AX396,EOMONTH(BH$15,0))-MAX($AW396,BH$15)+1,),
$DH396="раб.день",
$DR396/30*(IFERROR(
_xlfn.LET(_xlpm.VD,
CHOOSE(
{1;2;3;4;5;6;7;8;9;10;11;12;13;14;15;16;17;18},
45658,45659,45660,45661,45662,45663,45664,45665,45711,45724,45778,45779,45785,45786,45820,45821,45965,46022),
_xlfn.LET(_xlpm.DD,
MAX(MIN($AX396,EOMONTH(BH$15,0))-MAX($AW396,BH$15),),
_xlfn.IFS(
AND(MONTH($AW396)=MONTH(BH$15),MONTH($AX396)&lt;&gt;MONTH(BH$15)),
NETWORKDAYS.INTL($AW396,$AW396+_xlpm.DD,1,_xlpm.VD),
AND(MONTH($AW396)&lt;&gt;MONTH(BH$15),MONTH($AX396)=MONTH(BH$15)),
NETWORKDAYS.INTL(($AX396)-_xlpm.DD,$AX396,1,_xlpm.VD),
AND(MONTH($AW396)&lt;MONTH(BH$15),MONTH($AX396)&gt;MONTH(BH$15)),
NETWORKDAYS.INTL((EOMONTH(BH$15-1,1))-_xlpm.DD,EOMONTH(BH$15-1,1),1,_xlpm.VD),
AND(MONTH($AW396)=MONTH(BH$15),MONTH($AX396)=MONTH(BH$15)),
NETWORKDAYS.INTL($AW396,$AX396,1,_xlpm.VD)))),0)),
$DH396="месяц",
$DR396*BH396,
$DH396="неделя",
$DR396*BH396/7*(ROUNDUP((DAY(EOMONTH(BH$15,0)))/4,0))),
0)</f>
        <v/>
      </c>
      <c r="EB396" s="125">
        <f t="array" ref="EB396">
IFERROR(_xlfn.IFS(
$DH396="день_1",
$DR396*$BL396/($AX396-$AW396+1)*BI396*(DAY(EOMONTH(BI$15,0))),
$DH396="день_2",
$DR396/30*MAX(MIN($AX396,EOMONTH(BI$15,0))-MAX($AW396,BI$15)+1,),
$DH396="раб.день",
$DR396/30*(IFERROR(
_xlfn.LET(_xlpm.VD,
CHOOSE(
{1;2;3;4;5;6;7;8;9;10;11;12;13;14;15;16;17;18},
45658,45659,45660,45661,45662,45663,45664,45665,45711,45724,45778,45779,45785,45786,45820,45821,45965,46022),
_xlfn.LET(_xlpm.DD,
MAX(MIN($AX396,EOMONTH(BI$15,0))-MAX($AW396,BI$15),),
_xlfn.IFS(
AND(MONTH($AW396)=MONTH(BI$15),MONTH($AX396)&lt;&gt;MONTH(BI$15)),
NETWORKDAYS.INTL($AW396,$AW396+_xlpm.DD,1,_xlpm.VD),
AND(MONTH($AW396)&lt;&gt;MONTH(BI$15),MONTH($AX396)=MONTH(BI$15)),
NETWORKDAYS.INTL(($AX396)-_xlpm.DD,$AX396,1,_xlpm.VD),
AND(MONTH($AW396)&lt;MONTH(BI$15),MONTH($AX396)&gt;MONTH(BI$15)),
NETWORKDAYS.INTL((EOMONTH(BI$15-1,1))-_xlpm.DD,EOMONTH(BI$15-1,1),1,_xlpm.VD),
AND(MONTH($AW396)=MONTH(BI$15),MONTH($AX396)=MONTH(BI$15)),
NETWORKDAYS.INTL($AW396,$AX396,1,_xlpm.VD)))),0)),
$DH396="месяц",
$DR396*BI396,
$DH396="неделя",
$DR396*BI396/7*(ROUNDUP((DAY(EOMONTH(BI$15,0)))/4,0))),
0)</f>
        <v/>
      </c>
      <c r="EC396" s="125">
        <f t="array" ref="EC396">
IFERROR(_xlfn.IFS(
$DH396="день_1",
$DR396*$BL396/($AX396-$AW396+1)*BJ396*(DAY(EOMONTH(BJ$15,0))),
$DH396="день_2",
$DR396/30*MAX(MIN($AX396,EOMONTH(BJ$15,0))-MAX($AW396,BJ$15)+1,),
$DH396="раб.день",
$DR396/30*(IFERROR(
_xlfn.LET(_xlpm.VD,
CHOOSE(
{1;2;3;4;5;6;7;8;9;10;11;12;13;14;15;16;17;18},
45658,45659,45660,45661,45662,45663,45664,45665,45711,45724,45778,45779,45785,45786,45820,45821,45965,46022),
_xlfn.LET(_xlpm.DD,
MAX(MIN($AX396,EOMONTH(BJ$15,0))-MAX($AW396,BJ$15),),
_xlfn.IFS(
AND(MONTH($AW396)=MONTH(BJ$15),MONTH($AX396)&lt;&gt;MONTH(BJ$15)),
NETWORKDAYS.INTL($AW396,$AW396+_xlpm.DD,1,_xlpm.VD),
AND(MONTH($AW396)&lt;&gt;MONTH(BJ$15),MONTH($AX396)=MONTH(BJ$15)),
NETWORKDAYS.INTL(($AX396)-_xlpm.DD,$AX396,1,_xlpm.VD),
AND(MONTH($AW396)&lt;MONTH(BJ$15),MONTH($AX396)&gt;MONTH(BJ$15)),
NETWORKDAYS.INTL((EOMONTH(BJ$15-1,1))-_xlpm.DD,EOMONTH(BJ$15-1,1),1,_xlpm.VD),
AND(MONTH($AW396)=MONTH(BJ$15),MONTH($AX396)=MONTH(BJ$15)),
NETWORKDAYS.INTL($AW396,$AX396,1,_xlpm.VD)))),0)),
$DH396="месяц",
$DR396*BJ396,
$DH396="неделя",
$DR396*BJ396/7*(ROUNDUP((DAY(EOMONTH(BJ$15,0)))/4,0))),
0)</f>
        <v/>
      </c>
      <c r="ED396" s="125">
        <f t="array" ref="ED396">
IFERROR(_xlfn.IFS(
$DH396="день_1",
$DR396*$BL396/($AX396-$AW396+1)*BK396*(DAY(EOMONTH(BK$15,0))),
$DH396="день_2",
$DR396/30*MAX(MIN($AX396,EOMONTH(BK$15,0))-MAX($AW396,BK$15)+1,),
$DH396="раб.день",
$DR396/30*(IFERROR(
_xlfn.LET(_xlpm.VD,
CHOOSE(
{1;2;3;4;5;6;7;8;9;10;11;12;13;14;15;16;17;18},
45658,45659,45660,45661,45662,45663,45664,45665,45711,45724,45778,45779,45785,45786,45820,45821,45965,46022),
_xlfn.LET(_xlpm.DD,
MAX(MIN($AX396,EOMONTH(BK$15,0))-MAX($AW396,BK$15),),
_xlfn.IFS(
AND(MONTH($AW396)=MONTH(BK$15),MONTH($AX396)&lt;&gt;MONTH(BK$15)),
NETWORKDAYS.INTL($AW396,$AW396+_xlpm.DD,1,_xlpm.VD),
AND(MONTH($AW396)&lt;&gt;MONTH(BK$15),MONTH($AX396)=MONTH(BK$15)),
NETWORKDAYS.INTL(($AX396)-_xlpm.DD,$AX396,1,_xlpm.VD),
AND(MONTH($AW396)&lt;MONTH(BK$15),MONTH($AX396)&gt;MONTH(BK$15)),
NETWORKDAYS.INTL((EOMONTH(BK$15-1,1))-_xlpm.DD,EOMONTH(BK$15-1,1),1,_xlpm.VD),
AND(MONTH($AW396)=MONTH(BK$15),MONTH($AX396)=MONTH(BK$15)),
NETWORKDAYS.INTL($AW396,$AX396,1,_xlpm.VD)))),0)),
$DH396="месяц",
$DR396*BK396,
$DH396="неделя",
$DR396*BK396/7*(ROUNDUP((DAY(EOMONTH(BK$15,0)))/4,0))),
0)</f>
        <v/>
      </c>
      <c r="EE396" s="125">
        <f>SUM($DS396,$DT396,$DU396,$DV396,$DW396,$DX396,$DY396,$DZ396,$EA396,$EB396,$EC396,$ED396)</f>
        <v/>
      </c>
      <c r="EF396" s="125">
        <f>IFERROR(ROUND($EE396*(1+$EP396),2),0)</f>
        <v/>
      </c>
      <c r="EG396" s="128" t="n">
        <v>1</v>
      </c>
      <c r="EH396" s="126" t="n">
        <v>0</v>
      </c>
      <c r="EI396" s="126">
        <f>ROUND(SUM($EH396:$EH396)*SUM($AB396:$AB396)*$EG396,2)</f>
        <v/>
      </c>
      <c r="EJ396" s="126">
        <f>ROUND($EI396*(1+$EP396),2)</f>
        <v/>
      </c>
      <c r="EK396" s="126" t="n">
        <v>0</v>
      </c>
      <c r="EL396" s="126">
        <f>ROUND(SUM($EK396:$EK396)*SUM($AB396:$AB396)*$EG396,2)</f>
        <v/>
      </c>
      <c r="EM396" s="126">
        <f>ROUND($EL396*(1+$EP396),2)</f>
        <v/>
      </c>
      <c r="EN396" s="126">
        <f>SUM($EE396,$EI396,$EL396)</f>
        <v/>
      </c>
      <c r="EO396" s="126">
        <f>SUM($EF396,$EJ396,$EM396)</f>
        <v/>
      </c>
      <c r="EP396" s="59" t="inlineStr">
        <is>
          <t>20%</t>
        </is>
      </c>
      <c r="EQ396" s="59" t="n"/>
      <c r="ER396" s="60">
        <f t="array" ref="ER396">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MATCH(ES396,
{"AMS";"RussOutdoor";"HD Outdoor";"Ingroup";"IQ";"Ledproduction";"LisChannel";"Logic";"Media-PPL";"NovikovTV | НовиковТВ";"SMA";"SOK";"КрокусТВ | CrocusTV | IndoorTV";"Сити";"ТЯК Москва"},
0)),"")</f>
        <v/>
      </c>
      <c r="ES396" s="60" t="n"/>
      <c r="ET396" s="60">
        <f t="array" ref="ET396">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MATCH(ES396,
{"AMS";"RussOutdoor";"HD Outdoor";"Ingroup";"IQ";"Ledproduction";"LisChannel";"Logic";"Media-PPL";"NovikovTV | НовиковТВ";"SMA";"SOK";"КрокусТВ | CrocusTV | IndoorTV";"Сити";"ТЯК Москва"},
0)),"")</f>
        <v/>
      </c>
      <c r="EU396" s="60" t="n"/>
      <c r="EV396" s="60" t="n"/>
      <c r="EX396" s="110">
        <f t="array" ref="EX396">
($AR396/30
+N("ТРАФИК ПЛОЩАДКИ"))*
(IFERROR(
_xlfn.LET(
_xlpm.GPR,
HLOOKUP($L396,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(MATCH($T396,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IF($Q396="цифровой",_xlpm.GPR/$AG396,_xlpm.GPR/60)),
0)
+N("DWELL TIME"))*
(IF($AB396=0,0,IF($AB396=1,0.3,IF($AB396=2,0.5,IF($AB396&gt;2,1))))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_xlfn.IFS($AC396="да",1.2,$AC396="нет",1)*
_xlfn.IFS($AD396="да",1.2,$AD396="нет",1)*
IF(R396="статический",1,1.2)*
$X396*
INDEX(
{1.2;1;1.2;1.2;1;1.2;1.2;1.2;1.2;1.2;1.2;1;1.2;1.2;1.2;1.2;1;1;1.2;1.2;1.2;1;1;1;1;1.2;1.2;1.2;1.2;1;1;1;1;1.2;1.2;1.2;1.2;1.2;1.2;1.2;1.2;1;1;1.2;1;1;1;1;1.5;1;1;1.5;1.5;1.2},
MATCH($Q396,_xlpm.MI,0)))&gt;{0.02;0.04;0.06;0.1;0.2;0.4;0.6;0.8;1;2;4;6})),
{0;1;2;3;4;5;6;7;8;9;10;11;12},
0)))
+N("КОЭФФИЦИЕНТ КОНТАКТА"))))*
(_xlfn.IFS($X396&lt;0.1,$X396/1000,$X396&gt;25,5.2,AND($X396&gt;=0.1,$X396&lt;=25),(($X396*2+0.1)/10)*($X396/10)))*
IFERROR((_xlfn.LET(
_xlpm.MA,
{0;0.8;0.85;0.9;0.95;1},
_xlpm.MAA,
{0;1;2;3;4;5},
INDEX(_xlpm.MA,MATCH(SUMPRODUCT(--((IF(ROUND(_xlpm.MAA,1)&gt;5,5,ROUND($AB396,1)))&gt;{0;1;2;3;4;5})),_xlpm.MAA,0)))
+N("КОЭФФИЦИЕНТ КОЛ-ВО КОНСТРУКЦИЙ")),1)*
$AB396,0))*
(IF($Q396="цифровой",$AG396/15*$AI396,1)
+N("ДЛЯ ЦИФРЫ"))</f>
        <v/>
      </c>
      <c r="EY396" s="110">
        <f>IFERROR(EX396*AY396,0)</f>
        <v/>
      </c>
      <c r="EZ396" s="131">
        <f>IFERROR(DP396/EY396*1000,0)</f>
        <v/>
      </c>
      <c r="FA396" s="112">
        <f>IFERROR(FC396/FB396,0)</f>
        <v/>
      </c>
      <c r="FB396" s="112">
        <f>IFERROR((FC396/(EY396/FF396*#REF!))*0.825,0)</f>
        <v/>
      </c>
      <c r="FC396" s="112">
        <f>IFERROR(((EX396*30/AR396)*100)/30,0)</f>
        <v/>
      </c>
      <c r="FD396" s="112">
        <f>IFERROR(EY396/G396*100%,0)</f>
        <v/>
      </c>
      <c r="FE396" s="112">
        <f>IFERROR(FD396/FC396*100%,0)</f>
        <v/>
      </c>
      <c r="FF396" s="110">
        <f>IFERROR(AR396/30*AY396,0)</f>
        <v/>
      </c>
    </row>
    <row r="397" ht="13" customHeight="1">
      <c r="A397" s="59" t="n"/>
      <c r="B397" s="60" t="n"/>
      <c r="C397" s="60" t="n"/>
      <c r="D397" s="60">
        <f t="array" ref="D397">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MATCH($E397,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97" s="60">
        <f t="array" ref="E397">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MATCH($F397,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97" s="60" t="inlineStr"/>
      <c r="G397" s="60" t="n"/>
      <c r="H397" s="60">
        <f t="array" ref="H397">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MATCH($I397,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97" s="60" t="n"/>
      <c r="J397" s="60" t="n"/>
      <c r="K397" s="60" t="n"/>
      <c r="L397" s="60" t="n"/>
      <c r="M397" s="60" t="n"/>
      <c r="N397" s="60" t="n"/>
      <c r="O397" s="60" t="n"/>
      <c r="P397" s="60">
        <f t="array" ref="P397">
_xlfn.IFS(
ISNUMBER(MATCH($Q397,{"шелфбаннер","разделитель","монетница","чековая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ISNUMBER(MATCH($Q397,{"LED/LCD","видеокулер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ISNUMBER(MATCH($Q397,{"автомобиль","машина","выставочное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ISNUMBER(MATCH($Q397,{"билборд","лифтовая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ISNUMBER(MATCH($Q397,{"навигация","подвесной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ISNUMBER(MATCH($Q397,{"движущаяся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ISNUMBER(MATCH($Q397,{"каталог","журнал"},)),
"Пресса",
$Q397="","")</f>
        <v/>
      </c>
      <c r="Q397" s="60" t="n"/>
      <c r="R397" s="60">
        <f t="array" ref="R397">
IFERROR(
_xlfn.IFS(
OR(ISNUMBER(MATCH($Q397,{"экспозиция","макет","стенд","автостенд","авто стенд","выставочное пространство","выставочные стенды","модульные выставочные стенды","3Д конструкция","3D конструкция"},)),P397="Экспонирование"),
"нестандартный",
ISNUMBER(MATCH($Q397,{"скроллер","призматрон"},)),
"динамический",
$P397="Видео",
"цифровой",
OR($P397="Пресса",$P397="Щит",$P397="POSm",$P397="Подвес",$P397="Брендирование/оклейка"),
"статический"),"")</f>
        <v/>
      </c>
      <c r="S397" s="59" t="n"/>
      <c r="T397" s="60" t="n"/>
      <c r="U397" s="60" t="n"/>
      <c r="V397" s="60">
        <f>
IF(P397="Видео",
"цифровой постер/ролик",
IF(ISNUMBER(MATCH(Q397,{"короб световой","короб световой | лайтбокс","короб световой | кристалайт","лайтбокс","лайт бокс","кристалайт","LB","lightbox"},)),
"бэклит",
IF(P397="Брендирование/оклейка",
"перфарированная пленка/самоклейка",
IF(P397="Экспонирование",
"под запрос",
IF(P397="Подвес",
"баннер/ткань",
"")))))</f>
        <v/>
      </c>
      <c r="W397" s="59" t="n"/>
      <c r="X397" s="59" t="n"/>
      <c r="Y397" s="59" t="n"/>
      <c r="Z397" s="61" t="n"/>
      <c r="AA397" s="61" t="n"/>
      <c r="AB397" s="61">
        <f>IF(BL397&gt;0,Z397,0)</f>
        <v/>
      </c>
      <c r="AC397" s="59" t="n"/>
      <c r="AD397" s="59" t="n"/>
      <c r="AE397" s="59" t="n"/>
      <c r="AF397" s="59" t="n"/>
      <c r="AG397" s="59" t="n"/>
      <c r="AH397" s="59" t="n"/>
      <c r="AI397" s="59" t="n"/>
      <c r="AJ397" s="59" t="n"/>
      <c r="AK397" s="59" t="n"/>
      <c r="AL397" s="62">
        <f>IFERROR(IF(OR(R397="статический",R397="динамический",R397="нестандартный",R397="",R397=""),"-",IF(AND(AH397="-",AI397="-"),"-",AK397*3600/AH397*AI397)),"-")</f>
        <v/>
      </c>
      <c r="AM397" s="62">
        <f>IFERROR(IF(OR(R397="статический",R397="динамический",R397="",R397="", R397="BTL",R397="нестандартный"),"-",AG397*AI397*AL397/60),"-")</f>
        <v/>
      </c>
      <c r="AN397" s="63">
        <f>IFERROR(IF(AH397="","-",AG397*AI397/AH397),"-")</f>
        <v/>
      </c>
      <c r="AO397" s="59">
        <f>IFERROR(IF(OR($R397="статический",$R397="динамический",$R397="",$R397="",$R397="BTL",$R397="нестандартный"),"-",$AL397*$AY397),"-")</f>
        <v/>
      </c>
      <c r="AP397" s="62">
        <f>IFERROR(IF(OR($R397="статический",$R397="динамический",$R397="",$R397="",$R397="BTL",$R397="нестандартный"),"-",$AM397*AY397),"-")</f>
        <v/>
      </c>
      <c r="AQ397" s="64" t="n"/>
      <c r="AR397" s="61" t="n"/>
      <c r="AS397" s="61" t="n"/>
      <c r="AT397" s="61" t="n"/>
      <c r="AU397" s="65" t="n"/>
      <c r="AV397" s="124">
        <f>IFERROR(DR397/AT397*1000,"n/a")</f>
        <v/>
      </c>
      <c r="AW397" s="67" t="n"/>
      <c r="AX397" s="67" t="n"/>
      <c r="AY397" s="43">
        <f>IFERROR(IF(OR($AW397="",$AX397=""),"",_xlfn.DAYS($AX397+1,$AW397)),"")</f>
        <v/>
      </c>
      <c r="AZ397" s="68">
        <f t="array" ref="AZ397">
_xlfn.LET(_xlpm.COEFF,
IF($AW397+$AX397=0,0,IF(MAX(MIN($AX397,EOMONTH(AZ$15,0))-MAX($AW397,AZ$15)+1,)&gt;0,1,0)),
_xlfn.IFS(
$ES397="LisChannel",
_xlpm.COEFF*
INDEX({1;1;1.2;1.2;1;1;1;1;1.2;1.2;1.2;1.2},
MATCH(MONTH(AZ$15),
{1,2,3,4,5,6,7,8,9,10,11,12})),
CONCATENATE($ES397," ",$L397)="RussOutdoor метро",
_xlpm.COEFF*
INDEX({0.8;0.9;1.1;1.1;1;1;1;1;1.1;1.1;1.1;1.1},
MATCH(MONTH(AZ$15),
{1,2,3,4,5,6,7,8,9,10,11,12})),
$ES397&lt;&gt;"LisChannel",
_xlpm.COEFF,
$ES397&lt;&gt;"RussOutdoor",
_xlpm.COEFF))</f>
        <v/>
      </c>
      <c r="BA397" s="68">
        <f t="array" ref="BA397">
_xlfn.LET(_xlpm.COEFF,
IF($AW397+$AX397=0,0,IF(MAX(MIN($AX397,EOMONTH(BA$15,0))-MAX($AW397,BA$15)+1,)&gt;0,1,0)),
_xlfn.IFS(
$ES397="LisChannel",
_xlpm.COEFF*
INDEX({1;1;1.2;1.2;1;1;1;1;1.2;1.2;1.2;1.2},
MATCH(MONTH(BA$15),
{1,2,3,4,5,6,7,8,9,10,11,12})),
CONCATENATE($ES397," ",$L397)="RussOutdoor метро",
_xlpm.COEFF*
INDEX({0.8;0.9;1.1;1.1;1;1;1;1;1.1;1.1;1.1;1.1},
MATCH(MONTH(BA$15),
{1,2,3,4,5,6,7,8,9,10,11,12})),
$ES397&lt;&gt;"LisChannel",
_xlpm.COEFF,
$ES397&lt;&gt;"RussOutdoor",
_xlpm.COEFF))</f>
        <v/>
      </c>
      <c r="BB397" s="68">
        <f t="array" ref="BB397">
_xlfn.LET(_xlpm.COEFF,
IF($AW397+$AX397=0,0,IF(MAX(MIN($AX397,EOMONTH(BB$15,0))-MAX($AW397,BB$15)+1,)&gt;0,1,0)),
_xlfn.IFS(
$ES397="LisChannel",
_xlpm.COEFF*
INDEX({1;1;1.2;1.2;1;1;1;1;1.2;1.2;1.2;1.2},
MATCH(MONTH(BB$15),
{1,2,3,4,5,6,7,8,9,10,11,12})),
CONCATENATE($ES397," ",$L397)="RussOutdoor метро",
_xlpm.COEFF*
INDEX({0.8;0.9;1.1;1.1;1;1;1;1;1.1;1.1;1.1;1.1},
MATCH(MONTH(BB$15),
{1,2,3,4,5,6,7,8,9,10,11,12})),
$ES397&lt;&gt;"LisChannel",
_xlpm.COEFF,
$ES397&lt;&gt;"RussOutdoor",
_xlpm.COEFF))</f>
        <v/>
      </c>
      <c r="BC397" s="68">
        <f t="array" ref="BC397">
_xlfn.LET(_xlpm.COEFF,
IF($AW397+$AX397=0,0,IF(MAX(MIN($AX397,EOMONTH(BC$15,0))-MAX($AW397,BC$15)+1,)&gt;0,1,0)),
_xlfn.IFS(
$ES397="LisChannel",
_xlpm.COEFF*
INDEX({1;1;1.2;1.2;1;1;1;1;1.2;1.2;1.2;1.2},
MATCH(MONTH(BC$15),
{1,2,3,4,5,6,7,8,9,10,11,12})),
CONCATENATE($ES397," ",$L397)="RussOutdoor метро",
_xlpm.COEFF*
INDEX({0.8;0.9;1.1;1.1;1;1;1;1;1.1;1.1;1.1;1.1},
MATCH(MONTH(BC$15),
{1,2,3,4,5,6,7,8,9,10,11,12})),
$ES397&lt;&gt;"LisChannel",
_xlpm.COEFF,
$ES397&lt;&gt;"RussOutdoor",
_xlpm.COEFF))</f>
        <v/>
      </c>
      <c r="BD397" s="68">
        <f t="array" ref="BD397">
_xlfn.LET(_xlpm.COEFF,
IF($AW397+$AX397=0,0,IF(MAX(MIN($AX397,EOMONTH(BD$15,0))-MAX($AW397,BD$15)+1,)&gt;0,1,0)),
_xlfn.IFS(
$ES397="LisChannel",
_xlpm.COEFF*
INDEX({1;1;1.2;1.2;1;1;1;1;1.2;1.2;1.2;1.2},
MATCH(MONTH(BD$15),
{1,2,3,4,5,6,7,8,9,10,11,12})),
CONCATENATE($ES397," ",$L397)="RussOutdoor метро",
_xlpm.COEFF*
INDEX({0.8;0.9;1.1;1.1;1;1;1;1;1.1;1.1;1.1;1.1},
MATCH(MONTH(BD$15),
{1,2,3,4,5,6,7,8,9,10,11,12})),
$ES397&lt;&gt;"LisChannel",
_xlpm.COEFF,
$ES397&lt;&gt;"RussOutdoor",
_xlpm.COEFF))</f>
        <v/>
      </c>
      <c r="BE397" s="68">
        <f t="array" ref="BE397">
_xlfn.LET(_xlpm.COEFF,
IF($AW397+$AX397=0,0,IF(MAX(MIN($AX397,EOMONTH(BE$15,0))-MAX($AW397,BE$15)+1,)&gt;0,1,0)),
_xlfn.IFS(
$ES397="LisChannel",
_xlpm.COEFF*
INDEX({1;1;1.2;1.2;1;1;1;1;1.2;1.2;1.2;1.2},
MATCH(MONTH(BE$15),
{1,2,3,4,5,6,7,8,9,10,11,12})),
CONCATENATE($ES397," ",$L397)="RussOutdoor метро",
_xlpm.COEFF*
INDEX({0.8;0.9;1.1;1.1;1;1;1;1;1.1;1.1;1.1;1.1},
MATCH(MONTH(BE$15),
{1,2,3,4,5,6,7,8,9,10,11,12})),
$ES397&lt;&gt;"LisChannel",
_xlpm.COEFF,
$ES397&lt;&gt;"RussOutdoor",
_xlpm.COEFF))</f>
        <v/>
      </c>
      <c r="BF397" s="68">
        <f t="array" ref="BF397">
_xlfn.LET(_xlpm.COEFF,
IF($AW397+$AX397=0,0,IF(MAX(MIN($AX397,EOMONTH(BF$15,0))-MAX($AW397,BF$15)+1,)&gt;0,1,0)),
_xlfn.IFS(
$ES397="LisChannel",
_xlpm.COEFF*
INDEX({1;1;1.2;1.2;1;1;1;1;1.2;1.2;1.2;1.2},
MATCH(MONTH(BF$15),
{1,2,3,4,5,6,7,8,9,10,11,12})),
CONCATENATE($ES397," ",$L397)="RussOutdoor метро",
_xlpm.COEFF*
INDEX({0.8;0.9;1.1;1.1;1;1;1;1;1.1;1.1;1.1;1.1},
MATCH(MONTH(BF$15),
{1,2,3,4,5,6,7,8,9,10,11,12})),
$ES397&lt;&gt;"LisChannel",
_xlpm.COEFF,
$ES397&lt;&gt;"RussOutdoor",
_xlpm.COEFF))</f>
        <v/>
      </c>
      <c r="BG397" s="68">
        <f t="array" ref="BG397">
_xlfn.LET(_xlpm.COEFF,
IF($AW397+$AX397=0,0,IF(MAX(MIN($AX397,EOMONTH(BG$15,0))-MAX($AW397,BG$15)+1,)&gt;0,1,0)),
_xlfn.IFS(
$ES397="LisChannel",
_xlpm.COEFF*
INDEX({1;1;1.2;1.2;1;1;1;1;1.2;1.2;1.2;1.2},
MATCH(MONTH(BG$15),
{1,2,3,4,5,6,7,8,9,10,11,12})),
CONCATENATE($ES397," ",$L397)="RussOutdoor метро",
_xlpm.COEFF*
INDEX({0.8;0.9;1.1;1.1;1;1;1;1;1.1;1.1;1.1;1.1},
MATCH(MONTH(BG$15),
{1,2,3,4,5,6,7,8,9,10,11,12})),
$ES397&lt;&gt;"LisChannel",
_xlpm.COEFF,
$ES397&lt;&gt;"RussOutdoor",
_xlpm.COEFF))</f>
        <v/>
      </c>
      <c r="BH397" s="68">
        <f t="array" ref="BH397">
_xlfn.LET(_xlpm.COEFF,
IF($AW397+$AX397=0,0,IF(MAX(MIN($AX397,EOMONTH(BH$15,0))-MAX($AW397,BH$15)+1,)&gt;0,1,0)),
_xlfn.IFS(
$ES397="LisChannel",
_xlpm.COEFF*
INDEX({1;1;1.2;1.2;1;1;1;1;1.2;1.2;1.2;1.2},
MATCH(MONTH(BH$15),
{1,2,3,4,5,6,7,8,9,10,11,12})),
CONCATENATE($ES397," ",$L397)="RussOutdoor метро",
_xlpm.COEFF*
INDEX({0.8;0.9;1.1;1.1;1;1;1;1;1.1;1.1;1.1;1.1},
MATCH(MONTH(BH$15),
{1,2,3,4,5,6,7,8,9,10,11,12})),
$ES397&lt;&gt;"LisChannel",
_xlpm.COEFF,
$ES397&lt;&gt;"RussOutdoor",
_xlpm.COEFF))</f>
        <v/>
      </c>
      <c r="BI397" s="68">
        <f t="array" ref="BI397">
_xlfn.LET(_xlpm.COEFF,
IF($AW397+$AX397=0,0,IF(MAX(MIN($AX397,EOMONTH(BI$15,0))-MAX($AW397,BI$15)+1,)&gt;0,1,0)),
_xlfn.IFS(
$ES397="LisChannel",
_xlpm.COEFF*
INDEX({1;1;1.2;1.2;1;1;1;1;1.2;1.2;1.2;1.2},
MATCH(MONTH(BI$15),
{1,2,3,4,5,6,7,8,9,10,11,12})),
CONCATENATE($ES397," ",$L397)="RussOutdoor метро",
_xlpm.COEFF*
INDEX({0.8;0.9;1.1;1.1;1;1;1;1;1.1;1.1;1.1;1.1},
MATCH(MONTH(BI$15),
{1,2,3,4,5,6,7,8,9,10,11,12})),
$ES397&lt;&gt;"LisChannel",
_xlpm.COEFF,
$ES397&lt;&gt;"RussOutdoor",
_xlpm.COEFF))</f>
        <v/>
      </c>
      <c r="BJ397" s="68">
        <f t="array" ref="BJ397">
_xlfn.LET(_xlpm.COEFF,
IF($AW397+$AX397=0,0,IF(MAX(MIN($AX397,EOMONTH(BJ$15,0))-MAX($AW397,BJ$15)+1,)&gt;0,1,0)),
_xlfn.IFS(
$ES397="LisChannel",
_xlpm.COEFF*
INDEX({1;1;1.2;1.2;1;1;1;1;1.2;1.2;1.2;1.2},
MATCH(MONTH(BJ$15),
{1,2,3,4,5,6,7,8,9,10,11,12})),
CONCATENATE($ES397," ",$L397)="RussOutdoor метро",
_xlpm.COEFF*
INDEX({0.8;0.9;1.1;1.1;1;1;1;1;1.1;1.1;1.1;1.1},
MATCH(MONTH(BJ$15),
{1,2,3,4,5,6,7,8,9,10,11,12})),
$ES397&lt;&gt;"LisChannel",
_xlpm.COEFF,
$ES397&lt;&gt;"RussOutdoor",
_xlpm.COEFF))</f>
        <v/>
      </c>
      <c r="BK397" s="68">
        <f t="array" ref="BK397">
_xlfn.LET(_xlpm.COEFF,
IF($AW397+$AX397=0,0,IF(MAX(MIN($AX397,EOMONTH(BK$15,0))-MAX($AW397,BK$15)+1,)&gt;0,1,0)),
_xlfn.IFS(
$ES397="LisChannel",
_xlpm.COEFF*
INDEX({1;1;1.2;1.2;1;1;1;1;1.2;1.2;1.2;1.2},
MATCH(MONTH(BK$15),
{1,2,3,4,5,6,7,8,9,10,11,12})),
CONCATENATE($ES397," ",$L397)="RussOutdoor метро",
_xlpm.COEFF*
INDEX({0.8;0.9;1.1;1.1;1;1;1;1;1.1;1.1;1.1;1.1},
MATCH(MONTH(BK$15),
{1,2,3,4,5,6,7,8,9,10,11,12})),
$ES397&lt;&gt;"LisChannel",
_xlpm.COEFF,
$ES397&lt;&gt;"RussOutdoor",
_xlpm.COEFF))</f>
        <v/>
      </c>
      <c r="BL397" s="62">
        <f>COUNTIFS($AZ397:$BK397,"&gt;0")</f>
        <v/>
      </c>
      <c r="BM397" s="65" t="n"/>
      <c r="BN397" s="125">
        <f>$DJ397</f>
        <v/>
      </c>
      <c r="BO397" s="63">
        <f>$DQ397</f>
        <v/>
      </c>
      <c r="BP397" s="125">
        <f>
IFERROR(
IF($BL397=0,0,
$BN397*(1-$BO397)),
0)</f>
        <v/>
      </c>
      <c r="BQ397" s="125">
        <f t="array" ref="BQ397">
IFERROR(
_xlfn.IFS(
$DH397="день_1",
$BP397*$BL397/($AX397-$AW397+1)*AZ397*(DAY(EOMONTH(AZ$15,0))),
$DH397="день_2",
$BP397/30*MAX(MIN($AX397,EOMONTH(AZ$15,0))-MAX($AW397,AZ$15)+1,),
$DH397="раб.день",
$BP397/30*(IFERROR(
_xlfn.LET(_xlpm.VD,
CHOOSE(
{1;2;3;4;5;6;7;8;9;10;11;12;13;14;15;16;17;18},
45658,45659,45660,45661,45662,45663,45664,45665,45711,45724,45778,45779,45785,45786,45820,45821,45965,46022),
_xlfn.LET(_xlpm.DD,
MAX(MIN($AX397,EOMONTH(AZ$15,0))-MAX($AW397,AZ$15),),
_xlfn.IFS(
AND(MONTH($AW397)=MONTH(AZ$15),MONTH($AX397)&lt;&gt;MONTH(AZ$15)),
NETWORKDAYS.INTL($AW397,$AW397+_xlpm.DD,1,_xlpm.VD),
AND(MONTH($AW397)&lt;&gt;MONTH(AZ$15),MONTH($AX397)=MONTH(AZ$15)),
NETWORKDAYS.INTL(($AX397)-_xlpm.DD,$AX397,1,_xlpm.VD),
AND(MONTH($AW397)&lt;MONTH(AZ$15),MONTH($AX397)&gt;MONTH(AZ$15)),
NETWORKDAYS.INTL((EOMONTH(AZ$15-1,1))-_xlpm.DD,EOMONTH(AZ$15-1,1),1,_xlpm.VD),
AND(MONTH($AW397)=MONTH(AZ$15),MONTH($AX397)=MONTH(AZ$15)),
NETWORKDAYS.INTL($AW397,$AX397,1,_xlpm.VD)))),0)),
$DH397="месяц",
$BP397*AZ397,
$DH397="неделя",
$BP397*AZ397/7*(ROUNDUP((DAY(EOMONTH(AZ$15,0)))/4,0))),
0)</f>
        <v/>
      </c>
      <c r="BR397" s="125">
        <f t="array" ref="BR397">
IFERROR(
_xlfn.IFS(
$DH397="день_1",
$BP397*$BL397/($AX397-$AW397+1)*BA397*(DAY(EOMONTH(BA$15,0))),
$DH397="день_2",
$BP397/30*MAX(MIN($AX397,EOMONTH(BA$15,0))-MAX($AW397,BA$15)+1,),
$DH397="раб.день",
$BP397/30*(IFERROR(
_xlfn.LET(_xlpm.VD,
CHOOSE(
{1;2;3;4;5;6;7;8;9;10;11;12;13;14;15;16;17;18},
45658,45659,45660,45661,45662,45663,45664,45665,45711,45724,45778,45779,45785,45786,45820,45821,45965,46022),
_xlfn.LET(_xlpm.DD,
MAX(MIN($AX397,EOMONTH(BA$15,0))-MAX($AW397,BA$15),),
_xlfn.IFS(
AND(MONTH($AW397)=MONTH(BA$15),MONTH($AX397)&lt;&gt;MONTH(BA$15)),
NETWORKDAYS.INTL($AW397,$AW397+_xlpm.DD,1,_xlpm.VD),
AND(MONTH($AW397)&lt;&gt;MONTH(BA$15),MONTH($AX397)=MONTH(BA$15)),
NETWORKDAYS.INTL(($AX397)-_xlpm.DD,$AX397,1,_xlpm.VD),
AND(MONTH($AW397)&lt;MONTH(BA$15),MONTH($AX397)&gt;MONTH(BA$15)),
NETWORKDAYS.INTL((EOMONTH(BA$15-1,1))-_xlpm.DD,EOMONTH(BA$15-1,1),1,_xlpm.VD),
AND(MONTH($AW397)=MONTH(BA$15),MONTH($AX397)=MONTH(BA$15)),
NETWORKDAYS.INTL($AW397,$AX397,1,_xlpm.VD)))),0)),
$DH397="месяц",
$BP397*BA397,
$DH397="неделя",
$BP397*BA397/7*(ROUNDUP((DAY(EOMONTH(BA$15,0)))/4,0))),
0)</f>
        <v/>
      </c>
      <c r="BS397" s="125">
        <f t="array" ref="BS397">
IFERROR(
_xlfn.IFS(
$DH397="день_1",
$BP397*$BL397/($AX397-$AW397+1)*BB397*(DAY(EOMONTH(BB$15,0))),
$DH397="день_2",
$BP397/30*MAX(MIN($AX397,EOMONTH(BB$15,0))-MAX($AW397,BB$15)+1,),
$DH397="раб.день",
$BP397/30*(IFERROR(
_xlfn.LET(_xlpm.VD,
CHOOSE(
{1;2;3;4;5;6;7;8;9;10;11;12;13;14;15;16;17;18},
45658,45659,45660,45661,45662,45663,45664,45665,45711,45724,45778,45779,45785,45786,45820,45821,45965,46022),
_xlfn.LET(_xlpm.DD,
MAX(MIN($AX397,EOMONTH(BB$15,0))-MAX($AW397,BB$15),),
_xlfn.IFS(
AND(MONTH($AW397)=MONTH(BB$15),MONTH($AX397)&lt;&gt;MONTH(BB$15)),
NETWORKDAYS.INTL($AW397,$AW397+_xlpm.DD,1,_xlpm.VD),
AND(MONTH($AW397)&lt;&gt;MONTH(BB$15),MONTH($AX397)=MONTH(BB$15)),
NETWORKDAYS.INTL(($AX397)-_xlpm.DD,$AX397,1,_xlpm.VD),
AND(MONTH($AW397)&lt;MONTH(BB$15),MONTH($AX397)&gt;MONTH(BB$15)),
NETWORKDAYS.INTL((EOMONTH(BB$15-1,1))-_xlpm.DD,EOMONTH(BB$15-1,1),1,_xlpm.VD),
AND(MONTH($AW397)=MONTH(BB$15),MONTH($AX397)=MONTH(BB$15)),
NETWORKDAYS.INTL($AW397,$AX397,1,_xlpm.VD)))),0)),
$DH397="месяц",
$BP397*BB397,
$DH397="неделя",
$BP397*BB397/7*(ROUNDUP((DAY(EOMONTH(BB$15,0)))/4,0))),
0)</f>
        <v/>
      </c>
      <c r="BT397" s="125">
        <f t="array" ref="BT397">
IFERROR(
_xlfn.IFS(
$DH397="день_1",
$BP397*$BL397/($AX397-$AW397+1)*BC397*(DAY(EOMONTH(BC$15,0))),
$DH397="день_2",
$BP397/30*MAX(MIN($AX397,EOMONTH(BC$15,0))-MAX($AW397,BC$15)+1,),
$DH397="раб.день",
$BP397/30*(IFERROR(
_xlfn.LET(_xlpm.VD,
CHOOSE(
{1;2;3;4;5;6;7;8;9;10;11;12;13;14;15;16;17;18},
45658,45659,45660,45661,45662,45663,45664,45665,45711,45724,45778,45779,45785,45786,45820,45821,45965,46022),
_xlfn.LET(_xlpm.DD,
MAX(MIN($AX397,EOMONTH(BC$15,0))-MAX($AW397,BC$15),),
_xlfn.IFS(
AND(MONTH($AW397)=MONTH(BC$15),MONTH($AX397)&lt;&gt;MONTH(BC$15)),
NETWORKDAYS.INTL($AW397,$AW397+_xlpm.DD,1,_xlpm.VD),
AND(MONTH($AW397)&lt;&gt;MONTH(BC$15),MONTH($AX397)=MONTH(BC$15)),
NETWORKDAYS.INTL(($AX397)-_xlpm.DD,$AX397,1,_xlpm.VD),
AND(MONTH($AW397)&lt;MONTH(BC$15),MONTH($AX397)&gt;MONTH(BC$15)),
NETWORKDAYS.INTL((EOMONTH(BC$15-1,1))-_xlpm.DD,EOMONTH(BC$15-1,1),1,_xlpm.VD),
AND(MONTH($AW397)=MONTH(BC$15),MONTH($AX397)=MONTH(BC$15)),
NETWORKDAYS.INTL($AW397,$AX397,1,_xlpm.VD)))),0)),
$DH397="месяц",
$BP397*BC397,
$DH397="неделя",
$BP397*BC397/7*(ROUNDUP((DAY(EOMONTH(BC$15,0)))/4,0))),
0)</f>
        <v/>
      </c>
      <c r="BU397" s="125">
        <f t="array" ref="BU397">
IFERROR(
_xlfn.IFS(
$DH397="день_1",
$BP397*$BL397/($AX397-$AW397+1)*BD397*(DAY(EOMONTH(BD$15,0))),
$DH397="день_2",
$BP397/30*MAX(MIN($AX397,EOMONTH(BD$15,0))-MAX($AW397,BD$15)+1,),
$DH397="раб.день",
$BP397/30*(IFERROR(
_xlfn.LET(_xlpm.VD,
CHOOSE(
{1;2;3;4;5;6;7;8;9;10;11;12;13;14;15;16;17;18},
45658,45659,45660,45661,45662,45663,45664,45665,45711,45724,45778,45779,45785,45786,45820,45821,45965,46022),
_xlfn.LET(_xlpm.DD,
MAX(MIN($AX397,EOMONTH(BD$15,0))-MAX($AW397,BD$15),),
_xlfn.IFS(
AND(MONTH($AW397)=MONTH(BD$15),MONTH($AX397)&lt;&gt;MONTH(BD$15)),
NETWORKDAYS.INTL($AW397,$AW397+_xlpm.DD,1,_xlpm.VD),
AND(MONTH($AW397)&lt;&gt;MONTH(BD$15),MONTH($AX397)=MONTH(BD$15)),
NETWORKDAYS.INTL(($AX397)-_xlpm.DD,$AX397,1,_xlpm.VD),
AND(MONTH($AW397)&lt;MONTH(BD$15),MONTH($AX397)&gt;MONTH(BD$15)),
NETWORKDAYS.INTL((EOMONTH(BD$15-1,1))-_xlpm.DD,EOMONTH(BD$15-1,1),1,_xlpm.VD),
AND(MONTH($AW397)=MONTH(BD$15),MONTH($AX397)=MONTH(BD$15)),
NETWORKDAYS.INTL($AW397,$AX397,1,_xlpm.VD)))),0)),
$DH397="месяц",
$BP397*BD397,
$DH397="неделя",
$BP397*BD397/7*(ROUNDUP((DAY(EOMONTH(BD$15,0)))/4,0))),
0)</f>
        <v/>
      </c>
      <c r="BV397" s="125">
        <f t="array" ref="BV397">
IFERROR(
_xlfn.IFS(
$DH397="день_1",
$BP397*$BL397/($AX397-$AW397+1)*BE397*(DAY(EOMONTH(BE$15,0))),
$DH397="день_2",
$BP397/30*MAX(MIN($AX397,EOMONTH(BE$15,0))-MAX($AW397,BE$15)+1,),
$DH397="раб.день",
$BP397/30*(IFERROR(
_xlfn.LET(_xlpm.VD,
CHOOSE(
{1;2;3;4;5;6;7;8;9;10;11;12;13;14;15;16;17;18},
45658,45659,45660,45661,45662,45663,45664,45665,45711,45724,45778,45779,45785,45786,45820,45821,45965,46022),
_xlfn.LET(_xlpm.DD,
MAX(MIN($AX397,EOMONTH(BE$15,0))-MAX($AW397,BE$15),),
_xlfn.IFS(
AND(MONTH($AW397)=MONTH(BE$15),MONTH($AX397)&lt;&gt;MONTH(BE$15)),
NETWORKDAYS.INTL($AW397,$AW397+_xlpm.DD,1,_xlpm.VD),
AND(MONTH($AW397)&lt;&gt;MONTH(BE$15),MONTH($AX397)=MONTH(BE$15)),
NETWORKDAYS.INTL(($AX397)-_xlpm.DD,$AX397,1,_xlpm.VD),
AND(MONTH($AW397)&lt;MONTH(BE$15),MONTH($AX397)&gt;MONTH(BE$15)),
NETWORKDAYS.INTL((EOMONTH(BE$15-1,1))-_xlpm.DD,EOMONTH(BE$15-1,1),1,_xlpm.VD),
AND(MONTH($AW397)=MONTH(BE$15),MONTH($AX397)=MONTH(BE$15)),
NETWORKDAYS.INTL($AW397,$AX397,1,_xlpm.VD)))),0)),
$DH397="месяц",
$BP397*BE397,
$DH397="неделя",
$BP397*BE397/7*(ROUNDUP((DAY(EOMONTH(BE$15,0)))/4,0))),
0)</f>
        <v/>
      </c>
      <c r="BW397" s="125">
        <f t="array" ref="BW397">
IFERROR(
_xlfn.IFS(
$DH397="день_1",
$BP397*$BL397/($AX397-$AW397+1)*BF397*(DAY(EOMONTH(BF$15,0))),
$DH397="день_2",
$BP397/30*MAX(MIN($AX397,EOMONTH(BF$15,0))-MAX($AW397,BF$15)+1,),
$DH397="раб.день",
$BP397/30*(IFERROR(
_xlfn.LET(_xlpm.VD,
CHOOSE(
{1;2;3;4;5;6;7;8;9;10;11;12;13;14;15;16;17;18},
45658,45659,45660,45661,45662,45663,45664,45665,45711,45724,45778,45779,45785,45786,45820,45821,45965,46022),
_xlfn.LET(_xlpm.DD,
MAX(MIN($AX397,EOMONTH(BF$15,0))-MAX($AW397,BF$15),),
_xlfn.IFS(
AND(MONTH($AW397)=MONTH(BF$15),MONTH($AX397)&lt;&gt;MONTH(BF$15)),
NETWORKDAYS.INTL($AW397,$AW397+_xlpm.DD,1,_xlpm.VD),
AND(MONTH($AW397)&lt;&gt;MONTH(BF$15),MONTH($AX397)=MONTH(BF$15)),
NETWORKDAYS.INTL(($AX397)-_xlpm.DD,$AX397,1,_xlpm.VD),
AND(MONTH($AW397)&lt;MONTH(BF$15),MONTH($AX397)&gt;MONTH(BF$15)),
NETWORKDAYS.INTL((EOMONTH(BF$15-1,1))-_xlpm.DD,EOMONTH(BF$15-1,1),1,_xlpm.VD),
AND(MONTH($AW397)=MONTH(BF$15),MONTH($AX397)=MONTH(BF$15)),
NETWORKDAYS.INTL($AW397,$AX397,1,_xlpm.VD)))),0)),
$DH397="месяц",
$BP397*BF397,
$DH397="неделя",
$BP397*BF397/7*(ROUNDUP((DAY(EOMONTH(BF$15,0)))/4,0))),
0)</f>
        <v/>
      </c>
      <c r="BX397" s="125">
        <f t="array" ref="BX397">
IFERROR(
_xlfn.IFS(
$DH397="день_1",
$BP397*$BL397/($AX397-$AW397+1)*BG397*(DAY(EOMONTH(BG$15,0))),
$DH397="день_2",
$BP397/30*MAX(MIN($AX397,EOMONTH(BG$15,0))-MAX($AW397,BG$15)+1,),
$DH397="раб.день",
$BP397/30*(IFERROR(
_xlfn.LET(_xlpm.VD,
CHOOSE(
{1;2;3;4;5;6;7;8;9;10;11;12;13;14;15;16;17;18},
45658,45659,45660,45661,45662,45663,45664,45665,45711,45724,45778,45779,45785,45786,45820,45821,45965,46022),
_xlfn.LET(_xlpm.DD,
MAX(MIN($AX397,EOMONTH(BG$15,0))-MAX($AW397,BG$15),),
_xlfn.IFS(
AND(MONTH($AW397)=MONTH(BG$15),MONTH($AX397)&lt;&gt;MONTH(BG$15)),
NETWORKDAYS.INTL($AW397,$AW397+_xlpm.DD,1,_xlpm.VD),
AND(MONTH($AW397)&lt;&gt;MONTH(BG$15),MONTH($AX397)=MONTH(BG$15)),
NETWORKDAYS.INTL(($AX397)-_xlpm.DD,$AX397,1,_xlpm.VD),
AND(MONTH($AW397)&lt;MONTH(BG$15),MONTH($AX397)&gt;MONTH(BG$15)),
NETWORKDAYS.INTL((EOMONTH(BG$15-1,1))-_xlpm.DD,EOMONTH(BG$15-1,1),1,_xlpm.VD),
AND(MONTH($AW397)=MONTH(BG$15),MONTH($AX397)=MONTH(BG$15)),
NETWORKDAYS.INTL($AW397,$AX397,1,_xlpm.VD)))),0)),
$DH397="месяц",
$BP397*BG397,
$DH397="неделя",
$BP397*BG397/7*(ROUNDUP((DAY(EOMONTH(BG$15,0)))/4,0))),
0)</f>
        <v/>
      </c>
      <c r="BY397" s="125">
        <f t="array" ref="BY397">
IFERROR(
_xlfn.IFS(
$DH397="день_1",
$BP397*$BL397/($AX397-$AW397+1)*BH397*(DAY(EOMONTH(BH$15,0))),
$DH397="день_2",
$BP397/30*MAX(MIN($AX397,EOMONTH(BH$15,0))-MAX($AW397,BH$15)+1,),
$DH397="раб.день",
$BP397/30*(IFERROR(
_xlfn.LET(_xlpm.VD,
CHOOSE(
{1;2;3;4;5;6;7;8;9;10;11;12;13;14;15;16;17;18},
45658,45659,45660,45661,45662,45663,45664,45665,45711,45724,45778,45779,45785,45786,45820,45821,45965,46022),
_xlfn.LET(_xlpm.DD,
MAX(MIN($AX397,EOMONTH(BH$15,0))-MAX($AW397,BH$15),),
_xlfn.IFS(
AND(MONTH($AW397)=MONTH(BH$15),MONTH($AX397)&lt;&gt;MONTH(BH$15)),
NETWORKDAYS.INTL($AW397,$AW397+_xlpm.DD,1,_xlpm.VD),
AND(MONTH($AW397)&lt;&gt;MONTH(BH$15),MONTH($AX397)=MONTH(BH$15)),
NETWORKDAYS.INTL(($AX397)-_xlpm.DD,$AX397,1,_xlpm.VD),
AND(MONTH($AW397)&lt;MONTH(BH$15),MONTH($AX397)&gt;MONTH(BH$15)),
NETWORKDAYS.INTL((EOMONTH(BH$15-1,1))-_xlpm.DD,EOMONTH(BH$15-1,1),1,_xlpm.VD),
AND(MONTH($AW397)=MONTH(BH$15),MONTH($AX397)=MONTH(BH$15)),
NETWORKDAYS.INTL($AW397,$AX397,1,_xlpm.VD)))),0)),
$DH397="месяц",
$BP397*BH397,
$DH397="неделя",
$BP397*BH397/7*(ROUNDUP((DAY(EOMONTH(BH$15,0)))/4,0))),
0)</f>
        <v/>
      </c>
      <c r="BZ397" s="125">
        <f t="array" ref="BZ397">
IFERROR(
_xlfn.IFS(
$DH397="день_1",
$BP397*$BL397/($AX397-$AW397+1)*BI397*(DAY(EOMONTH(BI$15,0))),
$DH397="день_2",
$BP397/30*MAX(MIN($AX397,EOMONTH(BI$15,0))-MAX($AW397,BI$15)+1,),
$DH397="раб.день",
$BP397/30*(IFERROR(
_xlfn.LET(_xlpm.VD,
CHOOSE(
{1;2;3;4;5;6;7;8;9;10;11;12;13;14;15;16;17;18},
45658,45659,45660,45661,45662,45663,45664,45665,45711,45724,45778,45779,45785,45786,45820,45821,45965,46022),
_xlfn.LET(_xlpm.DD,
MAX(MIN($AX397,EOMONTH(BI$15,0))-MAX($AW397,BI$15),),
_xlfn.IFS(
AND(MONTH($AW397)=MONTH(BI$15),MONTH($AX397)&lt;&gt;MONTH(BI$15)),
NETWORKDAYS.INTL($AW397,$AW397+_xlpm.DD,1,_xlpm.VD),
AND(MONTH($AW397)&lt;&gt;MONTH(BI$15),MONTH($AX397)=MONTH(BI$15)),
NETWORKDAYS.INTL(($AX397)-_xlpm.DD,$AX397,1,_xlpm.VD),
AND(MONTH($AW397)&lt;MONTH(BI$15),MONTH($AX397)&gt;MONTH(BI$15)),
NETWORKDAYS.INTL((EOMONTH(BI$15-1,1))-_xlpm.DD,EOMONTH(BI$15-1,1),1,_xlpm.VD),
AND(MONTH($AW397)=MONTH(BI$15),MONTH($AX397)=MONTH(BI$15)),
NETWORKDAYS.INTL($AW397,$AX397,1,_xlpm.VD)))),0)),
$DH397="месяц",
$BP397*BI397,
$DH397="неделя",
$BP397*BI397/7*(ROUNDUP((DAY(EOMONTH(BI$15,0)))/4,0))),
0)</f>
        <v/>
      </c>
      <c r="CA397" s="125">
        <f t="array" ref="CA397">
IFERROR(
_xlfn.IFS(
$DH397="день_1",
$BP397*$BL397/($AX397-$AW397+1)*BJ397*(DAY(EOMONTH(BJ$15,0))),
$DH397="день_2",
$BP397/30*MAX(MIN($AX397,EOMONTH(BJ$15,0))-MAX($AW397,BJ$15)+1,),
$DH397="раб.день",
$BP397/30*(IFERROR(
_xlfn.LET(_xlpm.VD,
CHOOSE(
{1;2;3;4;5;6;7;8;9;10;11;12;13;14;15;16;17;18},
45658,45659,45660,45661,45662,45663,45664,45665,45711,45724,45778,45779,45785,45786,45820,45821,45965,46022),
_xlfn.LET(_xlpm.DD,
MAX(MIN($AX397,EOMONTH(BJ$15,0))-MAX($AW397,BJ$15),),
_xlfn.IFS(
AND(MONTH($AW397)=MONTH(BJ$15),MONTH($AX397)&lt;&gt;MONTH(BJ$15)),
NETWORKDAYS.INTL($AW397,$AW397+_xlpm.DD,1,_xlpm.VD),
AND(MONTH($AW397)&lt;&gt;MONTH(BJ$15),MONTH($AX397)=MONTH(BJ$15)),
NETWORKDAYS.INTL(($AX397)-_xlpm.DD,$AX397,1,_xlpm.VD),
AND(MONTH($AW397)&lt;MONTH(BJ$15),MONTH($AX397)&gt;MONTH(BJ$15)),
NETWORKDAYS.INTL((EOMONTH(BJ$15-1,1))-_xlpm.DD,EOMONTH(BJ$15-1,1),1,_xlpm.VD),
AND(MONTH($AW397)=MONTH(BJ$15),MONTH($AX397)=MONTH(BJ$15)),
NETWORKDAYS.INTL($AW397,$AX397,1,_xlpm.VD)))),0)),
$DH397="месяц",
$BP397*BJ397,
$DH397="неделя",
$BP397*BJ397/7*(ROUNDUP((DAY(EOMONTH(BJ$15,0)))/4,0))),
0)</f>
        <v/>
      </c>
      <c r="CB397" s="125">
        <f t="array" ref="CB397">
IFERROR(
_xlfn.IFS(
$DH397="день_1",
$BP397*$BL397/($AX397-$AW397+1)*BK397*(DAY(EOMONTH(BK$15,0))),
$DH397="день_2",
$BP397/30*MAX(MIN($AX397,EOMONTH(BK$15,0))-MAX($AW397,BK$15)+1,),
$DH397="раб.день",
$BP397/30*(IFERROR(
_xlfn.LET(_xlpm.VD,
CHOOSE(
{1;2;3;4;5;6;7;8;9;10;11;12;13;14;15;16;17;18},
45658,45659,45660,45661,45662,45663,45664,45665,45711,45724,45778,45779,45785,45786,45820,45821,45965,46022),
_xlfn.LET(_xlpm.DD,
MAX(MIN($AX397,EOMONTH(BK$15,0))-MAX($AW397,BK$15),),
_xlfn.IFS(
AND(MONTH($AW397)=MONTH(BK$15),MONTH($AX397)&lt;&gt;MONTH(BK$15)),
NETWORKDAYS.INTL($AW397,$AW397+_xlpm.DD,1,_xlpm.VD),
AND(MONTH($AW397)&lt;&gt;MONTH(BK$15),MONTH($AX397)=MONTH(BK$15)),
NETWORKDAYS.INTL(($AX397)-_xlpm.DD,$AX397,1,_xlpm.VD),
AND(MONTH($AW397)&lt;MONTH(BK$15),MONTH($AX397)&gt;MONTH(BK$15)),
NETWORKDAYS.INTL((EOMONTH(BK$15-1,1))-_xlpm.DD,EOMONTH(BK$15-1,1),1,_xlpm.VD),
AND(MONTH($AW397)=MONTH(BK$15),MONTH($AX397)=MONTH(BK$15)),
NETWORKDAYS.INTL($AW397,$AX397,1,_xlpm.VD)))),0)),
$DH397="месяц",
$BP397*BK397,
$DH397="неделя",
$BP397*BK397/7*(ROUNDUP((DAY(EOMONTH(BK$15,0)))/4,0))),
0)</f>
        <v/>
      </c>
      <c r="CC397" s="125">
        <f>SUM($BQ397:$CB397)</f>
        <v/>
      </c>
      <c r="CD397" s="126">
        <f>SUM($EH397:$EH397)</f>
        <v/>
      </c>
      <c r="CE397" s="126">
        <f>$CD397*$AB397</f>
        <v/>
      </c>
      <c r="CF397" s="126">
        <f>SUM($EK397:$EK397)</f>
        <v/>
      </c>
      <c r="CG397" s="126">
        <f>$CF397*$AB397</f>
        <v/>
      </c>
      <c r="CH397" s="126">
        <f>SUM($CC397,$CE397,$CG397)</f>
        <v/>
      </c>
      <c r="CI397" s="126">
        <f>$CH397*(1+$CM397)</f>
        <v/>
      </c>
      <c r="CJ397" s="127" t="n">
        <v>0</v>
      </c>
      <c r="CK397" s="126">
        <f>SUM($CH397:$CH397)*(1+$CJ397)</f>
        <v/>
      </c>
      <c r="CL397" s="126">
        <f>SUM($CH397:$CH397)*(1+$CM397)</f>
        <v/>
      </c>
      <c r="CM397" s="59" t="inlineStr">
        <is>
          <t>20%</t>
        </is>
      </c>
      <c r="CN397" s="59" t="n"/>
      <c r="CO397" s="72" t="n"/>
      <c r="CP397" s="59" t="n"/>
      <c r="CQ397" s="73" t="n"/>
      <c r="CR397" s="73" t="n"/>
      <c r="CS397" s="73" t="n"/>
      <c r="CT397" s="72" t="n"/>
      <c r="CU397" s="79" t="inlineStr">
        <is>
          <t> </t>
        </is>
      </c>
      <c r="CV397" s="60" t="n"/>
      <c r="CW397" s="60" t="n"/>
      <c r="CX397" s="60" t="n"/>
      <c r="CY397" s="127">
        <f>IFERROR(($CC397-$EE397)/($EE397/(1-$DQ397)),0)</f>
        <v/>
      </c>
      <c r="CZ397" s="127">
        <f>IFERROR(1-$EI397/($CE397),0)</f>
        <v/>
      </c>
      <c r="DA397" s="127">
        <f>IFERROR(1-$EL397/($CG397),0)</f>
        <v/>
      </c>
      <c r="DB397" s="126">
        <f>ROUND(IFERROR(($CI397/(1+$CM397)-$EN397),0),2)</f>
        <v/>
      </c>
      <c r="DC397" s="128" t="n"/>
      <c r="DD397" s="125" t="n"/>
      <c r="DE397" s="75" t="n">
        <v>0</v>
      </c>
      <c r="DF397" s="128" t="n"/>
      <c r="DG397" s="125">
        <f>IF($DC397=0,0,$DD397*($DC397*100%-$DE397*$DF397))*SUM($AB397:$AB397)</f>
        <v/>
      </c>
      <c r="DH397" s="129" t="inlineStr">
        <is>
          <t>месяц</t>
        </is>
      </c>
      <c r="DI397" s="130">
        <f t="array" ref="DI397">IFERROR(
IF($ES397="LisChannel",
(ROUND(((INDEX({174.625;153.888888888889;130.972222222222},MATCH($AI397,{2;3;4}),0))*$AG397*$AI397),2)),0),0)</f>
        <v/>
      </c>
      <c r="DJ397" s="130">
        <f>
_xlfn.LET(_xlpm.X,
IFERROR(
IF($ES397="НовиковТВ",
(_xlfn.LET(_xlpm.NTV,
_xlfn.LET(_xlpm.MIN,350000,
IF(SUMIFS($DI:$DI,$ES:$ES,"НовиковТВ")&lt;=_xlpm.MIN,
(SUMIFS($DI:$DI,$ES:$ES,"НовиковТВ")/(COUNTIFS($ES:$ES,"НовиковТВ")))*_xlpm.MIN/SUMIFS($DI:$DI,$ES:$ES,"НовиковТВ"),
DI397)),
_xlpm.NTV+$DG397/(1-(1-(_xlpm.NTV)*(1-$DL397)*(1-$DM397)*(1-$DN397)*(1-$DO397)*(1-$DP397)/_xlpm.NTV))))/(1+$EP397),
$DI397+$DG397/(1-(1-($DI397)*(1-$DL397)*(1-$DM397)*(1-$DN397)*(1-$DO397)*(1-$DP397)/$DI397))),
0),
_xlpm.X*(1+$CM397)*(1+$CW397)-_xlpm.X*(1+$CM397)+_xlpm.X)</f>
        <v/>
      </c>
      <c r="DK397" s="125" t="inlineStr">
        <is>
          <t>послед.</t>
        </is>
      </c>
      <c r="DL397" s="63" t="n">
        <v>0</v>
      </c>
      <c r="DM397" s="63" t="n">
        <v>0</v>
      </c>
      <c r="DN397" s="63" t="n">
        <v>0</v>
      </c>
      <c r="DO397" s="63" t="n">
        <v>0</v>
      </c>
      <c r="DP397" s="63" t="n">
        <v>0</v>
      </c>
      <c r="DQ397" s="63">
        <f t="array" ref="DQ397">IFERROR(_xlfn.IFS(
$DK397="послед.",1-(1-$DL397)*(1-$DM397)*(1-$DN397)*(1-$DO397)*(1-$DP397),
$DK397="сумм.",$DL397+$DM397+$DN397+$DO397+$DP397),
0)</f>
        <v/>
      </c>
      <c r="DR397" s="125">
        <f t="array" ref="DR397">
IFERROR(
_xlfn.IFS(
$BL397=0,
0,
$BL397&gt;0,
_xlfn.IFS($DK397="послед.",
$DJ397*(1-$DL397)*(1-$DM397)*(1-$DN397)*(1-$DO397)*(1-$DP397),
$DK397="сумм.",
$DJ397*(1-($DL397+$DM397+$DN397+$DO397+$DP397)))),0)</f>
        <v/>
      </c>
      <c r="DS397" s="125">
        <f t="array" ref="DS397">
IFERROR(_xlfn.IFS(
$DH397="день_1",
$DR397*$BL397/($AX397-$AW397+1)*AZ397*(DAY(EOMONTH(AZ$15,0))),
$DH397="день_2",
$DR397/30*MAX(MIN($AX397,EOMONTH(AZ$15,0))-MAX($AW397,AZ$15)+1,),
$DH397="раб.день",
$DR397/30*(IFERROR(
_xlfn.LET(_xlpm.VD,
CHOOSE(
{1;2;3;4;5;6;7;8;9;10;11;12;13;14;15;16;17;18},
45658,45659,45660,45661,45662,45663,45664,45665,45711,45724,45778,45779,45785,45786,45820,45821,45965,46022),
_xlfn.LET(_xlpm.DD,
MAX(MIN($AX397,EOMONTH(AZ$15,0))-MAX($AW397,AZ$15),),
_xlfn.IFS(
AND(MONTH($AW397)=MONTH(AZ$15),MONTH($AX397)&lt;&gt;MONTH(AZ$15)),
NETWORKDAYS.INTL($AW397,$AW397+_xlpm.DD,1,_xlpm.VD),
AND(MONTH($AW397)&lt;&gt;MONTH(AZ$15),MONTH($AX397)=MONTH(AZ$15)),
NETWORKDAYS.INTL(($AX397)-_xlpm.DD,$AX397,1,_xlpm.VD),
AND(MONTH($AW397)&lt;MONTH(AZ$15),MONTH($AX397)&gt;MONTH(AZ$15)),
NETWORKDAYS.INTL((EOMONTH(AZ$15-1,1))-_xlpm.DD,EOMONTH(AZ$15-1,1),1,_xlpm.VD),
AND(MONTH($AW397)=MONTH(AZ$15),MONTH($AX397)=MONTH(AZ$15)),
NETWORKDAYS.INTL($AW397,$AX397,1,_xlpm.VD)))),0)),
$DH397="месяц",
$DR397*AZ397,
$DH397="неделя",
$DR397*AZ397/7*(ROUNDUP((DAY(EOMONTH(AZ$15,0)))/4,0))),
0)</f>
        <v/>
      </c>
      <c r="DT397" s="125">
        <f t="array" ref="DT397">
IFERROR(_xlfn.IFS(
$DH397="день_1",
$DR397*$BL397/($AX397-$AW397+1)*BA397*(DAY(EOMONTH(BA$15,0))),
$DH397="день_2",
$DR397/30*MAX(MIN($AX397,EOMONTH(BA$15,0))-MAX($AW397,BA$15)+1,),
$DH397="раб.день",
$DR397/30*(IFERROR(
_xlfn.LET(_xlpm.VD,
CHOOSE(
{1;2;3;4;5;6;7;8;9;10;11;12;13;14;15;16;17;18},
45658,45659,45660,45661,45662,45663,45664,45665,45711,45724,45778,45779,45785,45786,45820,45821,45965,46022),
_xlfn.LET(_xlpm.DD,
MAX(MIN($AX397,EOMONTH(BA$15,0))-MAX($AW397,BA$15),),
_xlfn.IFS(
AND(MONTH($AW397)=MONTH(BA$15),MONTH($AX397)&lt;&gt;MONTH(BA$15)),
NETWORKDAYS.INTL($AW397,$AW397+_xlpm.DD,1,_xlpm.VD),
AND(MONTH($AW397)&lt;&gt;MONTH(BA$15),MONTH($AX397)=MONTH(BA$15)),
NETWORKDAYS.INTL(($AX397)-_xlpm.DD,$AX397,1,_xlpm.VD),
AND(MONTH($AW397)&lt;MONTH(BA$15),MONTH($AX397)&gt;MONTH(BA$15)),
NETWORKDAYS.INTL((EOMONTH(BA$15-1,1))-_xlpm.DD,EOMONTH(BA$15-1,1),1,_xlpm.VD),
AND(MONTH($AW397)=MONTH(BA$15),MONTH($AX397)=MONTH(BA$15)),
NETWORKDAYS.INTL($AW397,$AX397,1,_xlpm.VD)))),0)),
$DH397="месяц",
$DR397*BA397,
$DH397="неделя",
$DR397*BA397/7*(ROUNDUP((DAY(EOMONTH(BA$15,0)))/4,0))),
0)</f>
        <v/>
      </c>
      <c r="DU397" s="125">
        <f t="array" ref="DU397">
IFERROR(_xlfn.IFS(
$DH397="день_1",
$DR397*$BL397/($AX397-$AW397+1)*BB397*(DAY(EOMONTH(BB$15,0))),
$DH397="день_2",
$DR397/30*MAX(MIN($AX397,EOMONTH(BB$15,0))-MAX($AW397,BB$15)+1,),
$DH397="раб.день",
$DR397/30*(IFERROR(
_xlfn.LET(_xlpm.VD,
CHOOSE(
{1;2;3;4;5;6;7;8;9;10;11;12;13;14;15;16;17;18},
45658,45659,45660,45661,45662,45663,45664,45665,45711,45724,45778,45779,45785,45786,45820,45821,45965,46022),
_xlfn.LET(_xlpm.DD,
MAX(MIN($AX397,EOMONTH(BB$15,0))-MAX($AW397,BB$15),),
_xlfn.IFS(
AND(MONTH($AW397)=MONTH(BB$15),MONTH($AX397)&lt;&gt;MONTH(BB$15)),
NETWORKDAYS.INTL($AW397,$AW397+_xlpm.DD,1,_xlpm.VD),
AND(MONTH($AW397)&lt;&gt;MONTH(BB$15),MONTH($AX397)=MONTH(BB$15)),
NETWORKDAYS.INTL(($AX397)-_xlpm.DD,$AX397,1,_xlpm.VD),
AND(MONTH($AW397)&lt;MONTH(BB$15),MONTH($AX397)&gt;MONTH(BB$15)),
NETWORKDAYS.INTL((EOMONTH(BB$15-1,1))-_xlpm.DD,EOMONTH(BB$15-1,1),1,_xlpm.VD),
AND(MONTH($AW397)=MONTH(BB$15),MONTH($AX397)=MONTH(BB$15)),
NETWORKDAYS.INTL($AW397,$AX397,1,_xlpm.VD)))),0)),
$DH397="месяц",
$DR397*BB397,
$DH397="неделя",
$DR397*BB397/7*(ROUNDUP((DAY(EOMONTH(BB$15,0)))/4,0))),
0)</f>
        <v/>
      </c>
      <c r="DV397" s="125">
        <f t="array" ref="DV397">
IFERROR(_xlfn.IFS(
$DH397="день_1",
$DR397*$BL397/($AX397-$AW397+1)*BC397*(DAY(EOMONTH(BC$15,0))),
$DH397="день_2",
$DR397/30*MAX(MIN($AX397,EOMONTH(BC$15,0))-MAX($AW397,BC$15)+1,),
$DH397="раб.день",
$DR397/30*(IFERROR(
_xlfn.LET(_xlpm.VD,
CHOOSE(
{1;2;3;4;5;6;7;8;9;10;11;12;13;14;15;16;17;18},
45658,45659,45660,45661,45662,45663,45664,45665,45711,45724,45778,45779,45785,45786,45820,45821,45965,46022),
_xlfn.LET(_xlpm.DD,
MAX(MIN($AX397,EOMONTH(BC$15,0))-MAX($AW397,BC$15),),
_xlfn.IFS(
AND(MONTH($AW397)=MONTH(BC$15),MONTH($AX397)&lt;&gt;MONTH(BC$15)),
NETWORKDAYS.INTL($AW397,$AW397+_xlpm.DD,1,_xlpm.VD),
AND(MONTH($AW397)&lt;&gt;MONTH(BC$15),MONTH($AX397)=MONTH(BC$15)),
NETWORKDAYS.INTL(($AX397)-_xlpm.DD,$AX397,1,_xlpm.VD),
AND(MONTH($AW397)&lt;MONTH(BC$15),MONTH($AX397)&gt;MONTH(BC$15)),
NETWORKDAYS.INTL((EOMONTH(BC$15-1,1))-_xlpm.DD,EOMONTH(BC$15-1,1),1,_xlpm.VD),
AND(MONTH($AW397)=MONTH(BC$15),MONTH($AX397)=MONTH(BC$15)),
NETWORKDAYS.INTL($AW397,$AX397,1,_xlpm.VD)))),0)),
$DH397="месяц",
$DR397*BC397,
$DH397="неделя",
$DR397*BC397/7*(ROUNDUP((DAY(EOMONTH(BC$15,0)))/4,0))),
0)</f>
        <v/>
      </c>
      <c r="DW397" s="125">
        <f t="array" ref="DW397">
IFERROR(_xlfn.IFS(
$DH397="день_1",
$DR397*$BL397/($AX397-$AW397+1)*BD397*(DAY(EOMONTH(BD$15,0))),
$DH397="день_2",
$DR397/30*MAX(MIN($AX397,EOMONTH(BD$15,0))-MAX($AW397,BD$15)+1,),
$DH397="раб.день",
$DR397/30*(IFERROR(
_xlfn.LET(_xlpm.VD,
CHOOSE(
{1;2;3;4;5;6;7;8;9;10;11;12;13;14;15;16;17;18},
45658,45659,45660,45661,45662,45663,45664,45665,45711,45724,45778,45779,45785,45786,45820,45821,45965,46022),
_xlfn.LET(_xlpm.DD,
MAX(MIN($AX397,EOMONTH(BD$15,0))-MAX($AW397,BD$15),),
_xlfn.IFS(
AND(MONTH($AW397)=MONTH(BD$15),MONTH($AX397)&lt;&gt;MONTH(BD$15)),
NETWORKDAYS.INTL($AW397,$AW397+_xlpm.DD,1,_xlpm.VD),
AND(MONTH($AW397)&lt;&gt;MONTH(BD$15),MONTH($AX397)=MONTH(BD$15)),
NETWORKDAYS.INTL(($AX397)-_xlpm.DD,$AX397,1,_xlpm.VD),
AND(MONTH($AW397)&lt;MONTH(BD$15),MONTH($AX397)&gt;MONTH(BD$15)),
NETWORKDAYS.INTL((EOMONTH(BD$15-1,1))-_xlpm.DD,EOMONTH(BD$15-1,1),1,_xlpm.VD),
AND(MONTH($AW397)=MONTH(BD$15),MONTH($AX397)=MONTH(BD$15)),
NETWORKDAYS.INTL($AW397,$AX397,1,_xlpm.VD)))),0)),
$DH397="месяц",
$DR397*BD397,
$DH397="неделя",
$DR397*BD397/7*(ROUNDUP((DAY(EOMONTH(BD$15,0)))/4,0))),
0)</f>
        <v/>
      </c>
      <c r="DX397" s="125">
        <f t="array" ref="DX397">
IFERROR(_xlfn.IFS(
$DH397="день_1",
$DR397*$BL397/($AX397-$AW397+1)*BE397*(DAY(EOMONTH(BE$15,0))),
$DH397="день_2",
$DR397/30*MAX(MIN($AX397,EOMONTH(BE$15,0))-MAX($AW397,BE$15)+1,),
$DH397="раб.день",
$DR397/30*(IFERROR(
_xlfn.LET(_xlpm.VD,
CHOOSE(
{1;2;3;4;5;6;7;8;9;10;11;12;13;14;15;16;17;18},
45658,45659,45660,45661,45662,45663,45664,45665,45711,45724,45778,45779,45785,45786,45820,45821,45965,46022),
_xlfn.LET(_xlpm.DD,
MAX(MIN($AX397,EOMONTH(BE$15,0))-MAX($AW397,BE$15),),
_xlfn.IFS(
AND(MONTH($AW397)=MONTH(BE$15),MONTH($AX397)&lt;&gt;MONTH(BE$15)),
NETWORKDAYS.INTL($AW397,$AW397+_xlpm.DD,1,_xlpm.VD),
AND(MONTH($AW397)&lt;&gt;MONTH(BE$15),MONTH($AX397)=MONTH(BE$15)),
NETWORKDAYS.INTL(($AX397)-_xlpm.DD,$AX397,1,_xlpm.VD),
AND(MONTH($AW397)&lt;MONTH(BE$15),MONTH($AX397)&gt;MONTH(BE$15)),
NETWORKDAYS.INTL((EOMONTH(BE$15-1,1))-_xlpm.DD,EOMONTH(BE$15-1,1),1,_xlpm.VD),
AND(MONTH($AW397)=MONTH(BE$15),MONTH($AX397)=MONTH(BE$15)),
NETWORKDAYS.INTL($AW397,$AX397,1,_xlpm.VD)))),0)),
$DH397="месяц",
$DR397*BE397,
$DH397="неделя",
$DR397*BE397/7*(ROUNDUP((DAY(EOMONTH(BE$15,0)))/4,0))),
0)</f>
        <v/>
      </c>
      <c r="DY397" s="125">
        <f t="array" ref="DY397">
IFERROR(_xlfn.IFS(
$DH397="день_1",
$DR397*$BL397/($AX397-$AW397+1)*BF397*(DAY(EOMONTH(BF$15,0))),
$DH397="день_2",
$DR397/30*MAX(MIN($AX397,EOMONTH(BF$15,0))-MAX($AW397,BF$15)+1,),
$DH397="раб.день",
$DR397/30*(IFERROR(
_xlfn.LET(_xlpm.VD,
CHOOSE(
{1;2;3;4;5;6;7;8;9;10;11;12;13;14;15;16;17;18},
45658,45659,45660,45661,45662,45663,45664,45665,45711,45724,45778,45779,45785,45786,45820,45821,45965,46022),
_xlfn.LET(_xlpm.DD,
MAX(MIN($AX397,EOMONTH(BF$15,0))-MAX($AW397,BF$15),),
_xlfn.IFS(
AND(MONTH($AW397)=MONTH(BF$15),MONTH($AX397)&lt;&gt;MONTH(BF$15)),
NETWORKDAYS.INTL($AW397,$AW397+_xlpm.DD,1,_xlpm.VD),
AND(MONTH($AW397)&lt;&gt;MONTH(BF$15),MONTH($AX397)=MONTH(BF$15)),
NETWORKDAYS.INTL(($AX397)-_xlpm.DD,$AX397,1,_xlpm.VD),
AND(MONTH($AW397)&lt;MONTH(BF$15),MONTH($AX397)&gt;MONTH(BF$15)),
NETWORKDAYS.INTL((EOMONTH(BF$15-1,1))-_xlpm.DD,EOMONTH(BF$15-1,1),1,_xlpm.VD),
AND(MONTH($AW397)=MONTH(BF$15),MONTH($AX397)=MONTH(BF$15)),
NETWORKDAYS.INTL($AW397,$AX397,1,_xlpm.VD)))),0)),
$DH397="месяц",
$DR397*BF397,
$DH397="неделя",
$DR397*BF397/7*(ROUNDUP((DAY(EOMONTH(BF$15,0)))/4,0))),
0)</f>
        <v/>
      </c>
      <c r="DZ397" s="125">
        <f t="array" ref="DZ397">
IFERROR(_xlfn.IFS(
$DH397="день_1",
$DR397*$BL397/($AX397-$AW397+1)*BG397*(DAY(EOMONTH(BG$15,0))),
$DH397="день_2",
$DR397/30*MAX(MIN($AX397,EOMONTH(BG$15,0))-MAX($AW397,BG$15)+1,),
$DH397="раб.день",
$DR397/30*(IFERROR(
_xlfn.LET(_xlpm.VD,
CHOOSE(
{1;2;3;4;5;6;7;8;9;10;11;12;13;14;15;16;17;18},
45658,45659,45660,45661,45662,45663,45664,45665,45711,45724,45778,45779,45785,45786,45820,45821,45965,46022),
_xlfn.LET(_xlpm.DD,
MAX(MIN($AX397,EOMONTH(BG$15,0))-MAX($AW397,BG$15),),
_xlfn.IFS(
AND(MONTH($AW397)=MONTH(BG$15),MONTH($AX397)&lt;&gt;MONTH(BG$15)),
NETWORKDAYS.INTL($AW397,$AW397+_xlpm.DD,1,_xlpm.VD),
AND(MONTH($AW397)&lt;&gt;MONTH(BG$15),MONTH($AX397)=MONTH(BG$15)),
NETWORKDAYS.INTL(($AX397)-_xlpm.DD,$AX397,1,_xlpm.VD),
AND(MONTH($AW397)&lt;MONTH(BG$15),MONTH($AX397)&gt;MONTH(BG$15)),
NETWORKDAYS.INTL((EOMONTH(BG$15-1,1))-_xlpm.DD,EOMONTH(BG$15-1,1),1,_xlpm.VD),
AND(MONTH($AW397)=MONTH(BG$15),MONTH($AX397)=MONTH(BG$15)),
NETWORKDAYS.INTL($AW397,$AX397,1,_xlpm.VD)))),0)),
$DH397="месяц",
$DR397*BG397,
$DH397="неделя",
$DR397*BG397/7*(ROUNDUP((DAY(EOMONTH(BG$15,0)))/4,0))),
0)</f>
        <v/>
      </c>
      <c r="EA397" s="125">
        <f t="array" ref="EA397">
IFERROR(_xlfn.IFS(
$DH397="день_1",
$DR397*$BL397/($AX397-$AW397+1)*BH397*(DAY(EOMONTH(BH$15,0))),
$DH397="день_2",
$DR397/30*MAX(MIN($AX397,EOMONTH(BH$15,0))-MAX($AW397,BH$15)+1,),
$DH397="раб.день",
$DR397/30*(IFERROR(
_xlfn.LET(_xlpm.VD,
CHOOSE(
{1;2;3;4;5;6;7;8;9;10;11;12;13;14;15;16;17;18},
45658,45659,45660,45661,45662,45663,45664,45665,45711,45724,45778,45779,45785,45786,45820,45821,45965,46022),
_xlfn.LET(_xlpm.DD,
MAX(MIN($AX397,EOMONTH(BH$15,0))-MAX($AW397,BH$15),),
_xlfn.IFS(
AND(MONTH($AW397)=MONTH(BH$15),MONTH($AX397)&lt;&gt;MONTH(BH$15)),
NETWORKDAYS.INTL($AW397,$AW397+_xlpm.DD,1,_xlpm.VD),
AND(MONTH($AW397)&lt;&gt;MONTH(BH$15),MONTH($AX397)=MONTH(BH$15)),
NETWORKDAYS.INTL(($AX397)-_xlpm.DD,$AX397,1,_xlpm.VD),
AND(MONTH($AW397)&lt;MONTH(BH$15),MONTH($AX397)&gt;MONTH(BH$15)),
NETWORKDAYS.INTL((EOMONTH(BH$15-1,1))-_xlpm.DD,EOMONTH(BH$15-1,1),1,_xlpm.VD),
AND(MONTH($AW397)=MONTH(BH$15),MONTH($AX397)=MONTH(BH$15)),
NETWORKDAYS.INTL($AW397,$AX397,1,_xlpm.VD)))),0)),
$DH397="месяц",
$DR397*BH397,
$DH397="неделя",
$DR397*BH397/7*(ROUNDUP((DAY(EOMONTH(BH$15,0)))/4,0))),
0)</f>
        <v/>
      </c>
      <c r="EB397" s="125">
        <f t="array" ref="EB397">
IFERROR(_xlfn.IFS(
$DH397="день_1",
$DR397*$BL397/($AX397-$AW397+1)*BI397*(DAY(EOMONTH(BI$15,0))),
$DH397="день_2",
$DR397/30*MAX(MIN($AX397,EOMONTH(BI$15,0))-MAX($AW397,BI$15)+1,),
$DH397="раб.день",
$DR397/30*(IFERROR(
_xlfn.LET(_xlpm.VD,
CHOOSE(
{1;2;3;4;5;6;7;8;9;10;11;12;13;14;15;16;17;18},
45658,45659,45660,45661,45662,45663,45664,45665,45711,45724,45778,45779,45785,45786,45820,45821,45965,46022),
_xlfn.LET(_xlpm.DD,
MAX(MIN($AX397,EOMONTH(BI$15,0))-MAX($AW397,BI$15),),
_xlfn.IFS(
AND(MONTH($AW397)=MONTH(BI$15),MONTH($AX397)&lt;&gt;MONTH(BI$15)),
NETWORKDAYS.INTL($AW397,$AW397+_xlpm.DD,1,_xlpm.VD),
AND(MONTH($AW397)&lt;&gt;MONTH(BI$15),MONTH($AX397)=MONTH(BI$15)),
NETWORKDAYS.INTL(($AX397)-_xlpm.DD,$AX397,1,_xlpm.VD),
AND(MONTH($AW397)&lt;MONTH(BI$15),MONTH($AX397)&gt;MONTH(BI$15)),
NETWORKDAYS.INTL((EOMONTH(BI$15-1,1))-_xlpm.DD,EOMONTH(BI$15-1,1),1,_xlpm.VD),
AND(MONTH($AW397)=MONTH(BI$15),MONTH($AX397)=MONTH(BI$15)),
NETWORKDAYS.INTL($AW397,$AX397,1,_xlpm.VD)))),0)),
$DH397="месяц",
$DR397*BI397,
$DH397="неделя",
$DR397*BI397/7*(ROUNDUP((DAY(EOMONTH(BI$15,0)))/4,0))),
0)</f>
        <v/>
      </c>
      <c r="EC397" s="125">
        <f t="array" ref="EC397">
IFERROR(_xlfn.IFS(
$DH397="день_1",
$DR397*$BL397/($AX397-$AW397+1)*BJ397*(DAY(EOMONTH(BJ$15,0))),
$DH397="день_2",
$DR397/30*MAX(MIN($AX397,EOMONTH(BJ$15,0))-MAX($AW397,BJ$15)+1,),
$DH397="раб.день",
$DR397/30*(IFERROR(
_xlfn.LET(_xlpm.VD,
CHOOSE(
{1;2;3;4;5;6;7;8;9;10;11;12;13;14;15;16;17;18},
45658,45659,45660,45661,45662,45663,45664,45665,45711,45724,45778,45779,45785,45786,45820,45821,45965,46022),
_xlfn.LET(_xlpm.DD,
MAX(MIN($AX397,EOMONTH(BJ$15,0))-MAX($AW397,BJ$15),),
_xlfn.IFS(
AND(MONTH($AW397)=MONTH(BJ$15),MONTH($AX397)&lt;&gt;MONTH(BJ$15)),
NETWORKDAYS.INTL($AW397,$AW397+_xlpm.DD,1,_xlpm.VD),
AND(MONTH($AW397)&lt;&gt;MONTH(BJ$15),MONTH($AX397)=MONTH(BJ$15)),
NETWORKDAYS.INTL(($AX397)-_xlpm.DD,$AX397,1,_xlpm.VD),
AND(MONTH($AW397)&lt;MONTH(BJ$15),MONTH($AX397)&gt;MONTH(BJ$15)),
NETWORKDAYS.INTL((EOMONTH(BJ$15-1,1))-_xlpm.DD,EOMONTH(BJ$15-1,1),1,_xlpm.VD),
AND(MONTH($AW397)=MONTH(BJ$15),MONTH($AX397)=MONTH(BJ$15)),
NETWORKDAYS.INTL($AW397,$AX397,1,_xlpm.VD)))),0)),
$DH397="месяц",
$DR397*BJ397,
$DH397="неделя",
$DR397*BJ397/7*(ROUNDUP((DAY(EOMONTH(BJ$15,0)))/4,0))),
0)</f>
        <v/>
      </c>
      <c r="ED397" s="125">
        <f t="array" ref="ED397">
IFERROR(_xlfn.IFS(
$DH397="день_1",
$DR397*$BL397/($AX397-$AW397+1)*BK397*(DAY(EOMONTH(BK$15,0))),
$DH397="день_2",
$DR397/30*MAX(MIN($AX397,EOMONTH(BK$15,0))-MAX($AW397,BK$15)+1,),
$DH397="раб.день",
$DR397/30*(IFERROR(
_xlfn.LET(_xlpm.VD,
CHOOSE(
{1;2;3;4;5;6;7;8;9;10;11;12;13;14;15;16;17;18},
45658,45659,45660,45661,45662,45663,45664,45665,45711,45724,45778,45779,45785,45786,45820,45821,45965,46022),
_xlfn.LET(_xlpm.DD,
MAX(MIN($AX397,EOMONTH(BK$15,0))-MAX($AW397,BK$15),),
_xlfn.IFS(
AND(MONTH($AW397)=MONTH(BK$15),MONTH($AX397)&lt;&gt;MONTH(BK$15)),
NETWORKDAYS.INTL($AW397,$AW397+_xlpm.DD,1,_xlpm.VD),
AND(MONTH($AW397)&lt;&gt;MONTH(BK$15),MONTH($AX397)=MONTH(BK$15)),
NETWORKDAYS.INTL(($AX397)-_xlpm.DD,$AX397,1,_xlpm.VD),
AND(MONTH($AW397)&lt;MONTH(BK$15),MONTH($AX397)&gt;MONTH(BK$15)),
NETWORKDAYS.INTL((EOMONTH(BK$15-1,1))-_xlpm.DD,EOMONTH(BK$15-1,1),1,_xlpm.VD),
AND(MONTH($AW397)=MONTH(BK$15),MONTH($AX397)=MONTH(BK$15)),
NETWORKDAYS.INTL($AW397,$AX397,1,_xlpm.VD)))),0)),
$DH397="месяц",
$DR397*BK397,
$DH397="неделя",
$DR397*BK397/7*(ROUNDUP((DAY(EOMONTH(BK$15,0)))/4,0))),
0)</f>
        <v/>
      </c>
      <c r="EE397" s="125">
        <f>SUM($DS397,$DT397,$DU397,$DV397,$DW397,$DX397,$DY397,$DZ397,$EA397,$EB397,$EC397,$ED397)</f>
        <v/>
      </c>
      <c r="EF397" s="125">
        <f>IFERROR(ROUND($EE397*(1+$EP397),2),0)</f>
        <v/>
      </c>
      <c r="EG397" s="128" t="n">
        <v>1</v>
      </c>
      <c r="EH397" s="126" t="n">
        <v>0</v>
      </c>
      <c r="EI397" s="126">
        <f>ROUND(SUM($EH397:$EH397)*SUM($AB397:$AB397)*$EG397,2)</f>
        <v/>
      </c>
      <c r="EJ397" s="126">
        <f>ROUND($EI397*(1+$EP397),2)</f>
        <v/>
      </c>
      <c r="EK397" s="126" t="n">
        <v>0</v>
      </c>
      <c r="EL397" s="126">
        <f>ROUND(SUM($EK397:$EK397)*SUM($AB397:$AB397)*$EG397,2)</f>
        <v/>
      </c>
      <c r="EM397" s="126">
        <f>ROUND($EL397*(1+$EP397),2)</f>
        <v/>
      </c>
      <c r="EN397" s="126">
        <f>SUM($EE397,$EI397,$EL397)</f>
        <v/>
      </c>
      <c r="EO397" s="126">
        <f>SUM($EF397,$EJ397,$EM397)</f>
        <v/>
      </c>
      <c r="EP397" s="59" t="inlineStr">
        <is>
          <t>20%</t>
        </is>
      </c>
      <c r="EQ397" s="59" t="n"/>
      <c r="ER397" s="60">
        <f t="array" ref="ER397">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MATCH(ES397,
{"AMS";"RussOutdoor";"HD Outdoor";"Ingroup";"IQ";"Ledproduction";"LisChannel";"Logic";"Media-PPL";"NovikovTV | НовиковТВ";"SMA";"SOK";"КрокусТВ | CrocusTV | IndoorTV";"Сити";"ТЯК Москва"},
0)),"")</f>
        <v/>
      </c>
      <c r="ES397" s="60" t="n"/>
      <c r="ET397" s="60">
        <f t="array" ref="ET397">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MATCH(ES397,
{"AMS";"RussOutdoor";"HD Outdoor";"Ingroup";"IQ";"Ledproduction";"LisChannel";"Logic";"Media-PPL";"NovikovTV | НовиковТВ";"SMA";"SOK";"КрокусТВ | CrocusTV | IndoorTV";"Сити";"ТЯК Москва"},
0)),"")</f>
        <v/>
      </c>
      <c r="EU397" s="60" t="n"/>
      <c r="EV397" s="60" t="n"/>
      <c r="EX397" s="110">
        <f t="array" ref="EX397">
($AR397/30
+N("ТРАФИК ПЛОЩАДКИ"))*
(IFERROR(
_xlfn.LET(
_xlpm.GPR,
HLOOKUP($L397,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(MATCH($T397,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IF($Q397="цифровой",_xlpm.GPR/$AG397,_xlpm.GPR/60)),
0)
+N("DWELL TIME"))*
(IF($AB397=0,0,IF($AB397=1,0.3,IF($AB397=2,0.5,IF($AB397&gt;2,1))))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_xlfn.IFS($AC397="да",1.2,$AC397="нет",1)*
_xlfn.IFS($AD397="да",1.2,$AD397="нет",1)*
IF(R397="статический",1,1.2)*
$X397*
INDEX(
{1.2;1;1.2;1.2;1;1.2;1.2;1.2;1.2;1.2;1.2;1;1.2;1.2;1.2;1.2;1;1;1.2;1.2;1.2;1;1;1;1;1.2;1.2;1.2;1.2;1;1;1;1;1.2;1.2;1.2;1.2;1.2;1.2;1.2;1.2;1;1;1.2;1;1;1;1;1.5;1;1;1.5;1.5;1.2},
MATCH($Q397,_xlpm.MI,0)))&gt;{0.02;0.04;0.06;0.1;0.2;0.4;0.6;0.8;1;2;4;6})),
{0;1;2;3;4;5;6;7;8;9;10;11;12},
0)))
+N("КОЭФФИЦИЕНТ КОНТАКТА"))))*
(_xlfn.IFS($X397&lt;0.1,$X397/1000,$X397&gt;25,5.2,AND($X397&gt;=0.1,$X397&lt;=25),(($X397*2+0.1)/10)*($X397/10)))*
IFERROR((_xlfn.LET(
_xlpm.MA,
{0;0.8;0.85;0.9;0.95;1},
_xlpm.MAA,
{0;1;2;3;4;5},
INDEX(_xlpm.MA,MATCH(SUMPRODUCT(--((IF(ROUND(_xlpm.MAA,1)&gt;5,5,ROUND($AB397,1)))&gt;{0;1;2;3;4;5})),_xlpm.MAA,0)))
+N("КОЭФФИЦИЕНТ КОЛ-ВО КОНСТРУКЦИЙ")),1)*
$AB397,0))*
(IF($Q397="цифровой",$AG397/15*$AI397,1)
+N("ДЛЯ ЦИФРЫ"))</f>
        <v/>
      </c>
      <c r="EY397" s="110">
        <f>IFERROR(EX397*AY397,0)</f>
        <v/>
      </c>
      <c r="EZ397" s="131">
        <f>IFERROR(DP397/EY397*1000,0)</f>
        <v/>
      </c>
      <c r="FA397" s="112">
        <f>IFERROR(FC397/FB397,0)</f>
        <v/>
      </c>
      <c r="FB397" s="112">
        <f>IFERROR((FC397/(EY397/FF397*#REF!))*0.825,0)</f>
        <v/>
      </c>
      <c r="FC397" s="112">
        <f>IFERROR(((EX397*30/AR397)*100)/30,0)</f>
        <v/>
      </c>
      <c r="FD397" s="112">
        <f>IFERROR(EY397/G397*100%,0)</f>
        <v/>
      </c>
      <c r="FE397" s="112">
        <f>IFERROR(FD397/FC397*100%,0)</f>
        <v/>
      </c>
      <c r="FF397" s="110">
        <f>IFERROR(AR397/30*AY397,0)</f>
        <v/>
      </c>
    </row>
    <row r="398" ht="13" customHeight="1">
      <c r="A398" s="59" t="n"/>
      <c r="B398" s="60" t="n"/>
      <c r="C398" s="60" t="n"/>
      <c r="D398" s="60">
        <f t="array" ref="D398">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MATCH($E398,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98" s="60">
        <f t="array" ref="E398">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MATCH($F398,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98" s="60" t="inlineStr"/>
      <c r="G398" s="60" t="n"/>
      <c r="H398" s="60">
        <f t="array" ref="H398">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MATCH($I398,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98" s="60" t="n"/>
      <c r="J398" s="60" t="n"/>
      <c r="K398" s="60" t="n"/>
      <c r="L398" s="60" t="n"/>
      <c r="M398" s="60" t="n"/>
      <c r="N398" s="60" t="n"/>
      <c r="O398" s="60" t="n"/>
      <c r="P398" s="60">
        <f t="array" ref="P398">
_xlfn.IFS(
ISNUMBER(MATCH($Q398,{"шелфбаннер","разделитель","монетница","чековая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ISNUMBER(MATCH($Q398,{"LED/LCD","видеокулер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ISNUMBER(MATCH($Q398,{"автомобиль","машина","выставочное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ISNUMBER(MATCH($Q398,{"билборд","лифтовая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ISNUMBER(MATCH($Q398,{"навигация","подвесной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ISNUMBER(MATCH($Q398,{"движущаяся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ISNUMBER(MATCH($Q398,{"каталог","журнал"},)),
"Пресса",
$Q398="","")</f>
        <v/>
      </c>
      <c r="Q398" s="60" t="n"/>
      <c r="R398" s="60">
        <f t="array" ref="R398">
IFERROR(
_xlfn.IFS(
OR(ISNUMBER(MATCH($Q398,{"экспозиция","макет","стенд","автостенд","авто стенд","выставочное пространство","выставочные стенды","модульные выставочные стенды","3Д конструкция","3D конструкция"},)),P398="Экспонирование"),
"нестандартный",
ISNUMBER(MATCH($Q398,{"скроллер","призматрон"},)),
"динамический",
$P398="Видео",
"цифровой",
OR($P398="Пресса",$P398="Щит",$P398="POSm",$P398="Подвес",$P398="Брендирование/оклейка"),
"статический"),"")</f>
        <v/>
      </c>
      <c r="S398" s="59" t="n"/>
      <c r="T398" s="60" t="n"/>
      <c r="U398" s="60" t="n"/>
      <c r="V398" s="60">
        <f>
IF(P398="Видео",
"цифровой постер/ролик",
IF(ISNUMBER(MATCH(Q398,{"короб световой","короб световой | лайтбокс","короб световой | кристалайт","лайтбокс","лайт бокс","кристалайт","LB","lightbox"},)),
"бэклит",
IF(P398="Брендирование/оклейка",
"перфарированная пленка/самоклейка",
IF(P398="Экспонирование",
"под запрос",
IF(P398="Подвес",
"баннер/ткань",
"")))))</f>
        <v/>
      </c>
      <c r="W398" s="59" t="n"/>
      <c r="X398" s="59" t="n"/>
      <c r="Y398" s="59" t="n"/>
      <c r="Z398" s="61" t="n"/>
      <c r="AA398" s="61" t="n"/>
      <c r="AB398" s="61">
        <f>IF(BL398&gt;0,Z398,0)</f>
        <v/>
      </c>
      <c r="AC398" s="59" t="n"/>
      <c r="AD398" s="59" t="n"/>
      <c r="AE398" s="59" t="n"/>
      <c r="AF398" s="59" t="n"/>
      <c r="AG398" s="59" t="n"/>
      <c r="AH398" s="59" t="n"/>
      <c r="AI398" s="59" t="n"/>
      <c r="AJ398" s="59" t="n"/>
      <c r="AK398" s="59" t="n"/>
      <c r="AL398" s="62">
        <f>IFERROR(IF(OR(R398="статический",R398="динамический",R398="нестандартный",R398="",R398=""),"-",IF(AND(AH398="-",AI398="-"),"-",AK398*3600/AH398*AI398)),"-")</f>
        <v/>
      </c>
      <c r="AM398" s="62">
        <f>IFERROR(IF(OR(R398="статический",R398="динамический",R398="",R398="", R398="BTL",R398="нестандартный"),"-",AG398*AI398*AL398/60),"-")</f>
        <v/>
      </c>
      <c r="AN398" s="63">
        <f>IFERROR(IF(AH398="","-",AG398*AI398/AH398),"-")</f>
        <v/>
      </c>
      <c r="AO398" s="59">
        <f>IFERROR(IF(OR($R398="статический",$R398="динамический",$R398="",$R398="",$R398="BTL",$R398="нестандартный"),"-",$AL398*$AY398),"-")</f>
        <v/>
      </c>
      <c r="AP398" s="62">
        <f>IFERROR(IF(OR($R398="статический",$R398="динамический",$R398="",$R398="",$R398="BTL",$R398="нестандартный"),"-",$AM398*AY398),"-")</f>
        <v/>
      </c>
      <c r="AQ398" s="64" t="n"/>
      <c r="AR398" s="61" t="n"/>
      <c r="AS398" s="61" t="n"/>
      <c r="AT398" s="61" t="n"/>
      <c r="AU398" s="65" t="n"/>
      <c r="AV398" s="124">
        <f>IFERROR(DR398/AT398*1000,"n/a")</f>
        <v/>
      </c>
      <c r="AW398" s="67" t="n"/>
      <c r="AX398" s="67" t="n"/>
      <c r="AY398" s="43">
        <f>IFERROR(IF(OR($AW398="",$AX398=""),"",_xlfn.DAYS($AX398+1,$AW398)),"")</f>
        <v/>
      </c>
      <c r="AZ398" s="68">
        <f t="array" ref="AZ398">
_xlfn.LET(_xlpm.COEFF,
IF($AW398+$AX398=0,0,IF(MAX(MIN($AX398,EOMONTH(AZ$15,0))-MAX($AW398,AZ$15)+1,)&gt;0,1,0)),
_xlfn.IFS(
$ES398="LisChannel",
_xlpm.COEFF*
INDEX({1;1;1.2;1.2;1;1;1;1;1.2;1.2;1.2;1.2},
MATCH(MONTH(AZ$15),
{1,2,3,4,5,6,7,8,9,10,11,12})),
CONCATENATE($ES398," ",$L398)="RussOutdoor метро",
_xlpm.COEFF*
INDEX({0.8;0.9;1.1;1.1;1;1;1;1;1.1;1.1;1.1;1.1},
MATCH(MONTH(AZ$15),
{1,2,3,4,5,6,7,8,9,10,11,12})),
$ES398&lt;&gt;"LisChannel",
_xlpm.COEFF,
$ES398&lt;&gt;"RussOutdoor",
_xlpm.COEFF))</f>
        <v/>
      </c>
      <c r="BA398" s="68">
        <f t="array" ref="BA398">
_xlfn.LET(_xlpm.COEFF,
IF($AW398+$AX398=0,0,IF(MAX(MIN($AX398,EOMONTH(BA$15,0))-MAX($AW398,BA$15)+1,)&gt;0,1,0)),
_xlfn.IFS(
$ES398="LisChannel",
_xlpm.COEFF*
INDEX({1;1;1.2;1.2;1;1;1;1;1.2;1.2;1.2;1.2},
MATCH(MONTH(BA$15),
{1,2,3,4,5,6,7,8,9,10,11,12})),
CONCATENATE($ES398," ",$L398)="RussOutdoor метро",
_xlpm.COEFF*
INDEX({0.8;0.9;1.1;1.1;1;1;1;1;1.1;1.1;1.1;1.1},
MATCH(MONTH(BA$15),
{1,2,3,4,5,6,7,8,9,10,11,12})),
$ES398&lt;&gt;"LisChannel",
_xlpm.COEFF,
$ES398&lt;&gt;"RussOutdoor",
_xlpm.COEFF))</f>
        <v/>
      </c>
      <c r="BB398" s="68">
        <f t="array" ref="BB398">
_xlfn.LET(_xlpm.COEFF,
IF($AW398+$AX398=0,0,IF(MAX(MIN($AX398,EOMONTH(BB$15,0))-MAX($AW398,BB$15)+1,)&gt;0,1,0)),
_xlfn.IFS(
$ES398="LisChannel",
_xlpm.COEFF*
INDEX({1;1;1.2;1.2;1;1;1;1;1.2;1.2;1.2;1.2},
MATCH(MONTH(BB$15),
{1,2,3,4,5,6,7,8,9,10,11,12})),
CONCATENATE($ES398," ",$L398)="RussOutdoor метро",
_xlpm.COEFF*
INDEX({0.8;0.9;1.1;1.1;1;1;1;1;1.1;1.1;1.1;1.1},
MATCH(MONTH(BB$15),
{1,2,3,4,5,6,7,8,9,10,11,12})),
$ES398&lt;&gt;"LisChannel",
_xlpm.COEFF,
$ES398&lt;&gt;"RussOutdoor",
_xlpm.COEFF))</f>
        <v/>
      </c>
      <c r="BC398" s="68">
        <f t="array" ref="BC398">
_xlfn.LET(_xlpm.COEFF,
IF($AW398+$AX398=0,0,IF(MAX(MIN($AX398,EOMONTH(BC$15,0))-MAX($AW398,BC$15)+1,)&gt;0,1,0)),
_xlfn.IFS(
$ES398="LisChannel",
_xlpm.COEFF*
INDEX({1;1;1.2;1.2;1;1;1;1;1.2;1.2;1.2;1.2},
MATCH(MONTH(BC$15),
{1,2,3,4,5,6,7,8,9,10,11,12})),
CONCATENATE($ES398," ",$L398)="RussOutdoor метро",
_xlpm.COEFF*
INDEX({0.8;0.9;1.1;1.1;1;1;1;1;1.1;1.1;1.1;1.1},
MATCH(MONTH(BC$15),
{1,2,3,4,5,6,7,8,9,10,11,12})),
$ES398&lt;&gt;"LisChannel",
_xlpm.COEFF,
$ES398&lt;&gt;"RussOutdoor",
_xlpm.COEFF))</f>
        <v/>
      </c>
      <c r="BD398" s="68">
        <f t="array" ref="BD398">
_xlfn.LET(_xlpm.COEFF,
IF($AW398+$AX398=0,0,IF(MAX(MIN($AX398,EOMONTH(BD$15,0))-MAX($AW398,BD$15)+1,)&gt;0,1,0)),
_xlfn.IFS(
$ES398="LisChannel",
_xlpm.COEFF*
INDEX({1;1;1.2;1.2;1;1;1;1;1.2;1.2;1.2;1.2},
MATCH(MONTH(BD$15),
{1,2,3,4,5,6,7,8,9,10,11,12})),
CONCATENATE($ES398," ",$L398)="RussOutdoor метро",
_xlpm.COEFF*
INDEX({0.8;0.9;1.1;1.1;1;1;1;1;1.1;1.1;1.1;1.1},
MATCH(MONTH(BD$15),
{1,2,3,4,5,6,7,8,9,10,11,12})),
$ES398&lt;&gt;"LisChannel",
_xlpm.COEFF,
$ES398&lt;&gt;"RussOutdoor",
_xlpm.COEFF))</f>
        <v/>
      </c>
      <c r="BE398" s="68">
        <f t="array" ref="BE398">
_xlfn.LET(_xlpm.COEFF,
IF($AW398+$AX398=0,0,IF(MAX(MIN($AX398,EOMONTH(BE$15,0))-MAX($AW398,BE$15)+1,)&gt;0,1,0)),
_xlfn.IFS(
$ES398="LisChannel",
_xlpm.COEFF*
INDEX({1;1;1.2;1.2;1;1;1;1;1.2;1.2;1.2;1.2},
MATCH(MONTH(BE$15),
{1,2,3,4,5,6,7,8,9,10,11,12})),
CONCATENATE($ES398," ",$L398)="RussOutdoor метро",
_xlpm.COEFF*
INDEX({0.8;0.9;1.1;1.1;1;1;1;1;1.1;1.1;1.1;1.1},
MATCH(MONTH(BE$15),
{1,2,3,4,5,6,7,8,9,10,11,12})),
$ES398&lt;&gt;"LisChannel",
_xlpm.COEFF,
$ES398&lt;&gt;"RussOutdoor",
_xlpm.COEFF))</f>
        <v/>
      </c>
      <c r="BF398" s="68">
        <f t="array" ref="BF398">
_xlfn.LET(_xlpm.COEFF,
IF($AW398+$AX398=0,0,IF(MAX(MIN($AX398,EOMONTH(BF$15,0))-MAX($AW398,BF$15)+1,)&gt;0,1,0)),
_xlfn.IFS(
$ES398="LisChannel",
_xlpm.COEFF*
INDEX({1;1;1.2;1.2;1;1;1;1;1.2;1.2;1.2;1.2},
MATCH(MONTH(BF$15),
{1,2,3,4,5,6,7,8,9,10,11,12})),
CONCATENATE($ES398," ",$L398)="RussOutdoor метро",
_xlpm.COEFF*
INDEX({0.8;0.9;1.1;1.1;1;1;1;1;1.1;1.1;1.1;1.1},
MATCH(MONTH(BF$15),
{1,2,3,4,5,6,7,8,9,10,11,12})),
$ES398&lt;&gt;"LisChannel",
_xlpm.COEFF,
$ES398&lt;&gt;"RussOutdoor",
_xlpm.COEFF))</f>
        <v/>
      </c>
      <c r="BG398" s="68">
        <f t="array" ref="BG398">
_xlfn.LET(_xlpm.COEFF,
IF($AW398+$AX398=0,0,IF(MAX(MIN($AX398,EOMONTH(BG$15,0))-MAX($AW398,BG$15)+1,)&gt;0,1,0)),
_xlfn.IFS(
$ES398="LisChannel",
_xlpm.COEFF*
INDEX({1;1;1.2;1.2;1;1;1;1;1.2;1.2;1.2;1.2},
MATCH(MONTH(BG$15),
{1,2,3,4,5,6,7,8,9,10,11,12})),
CONCATENATE($ES398," ",$L398)="RussOutdoor метро",
_xlpm.COEFF*
INDEX({0.8;0.9;1.1;1.1;1;1;1;1;1.1;1.1;1.1;1.1},
MATCH(MONTH(BG$15),
{1,2,3,4,5,6,7,8,9,10,11,12})),
$ES398&lt;&gt;"LisChannel",
_xlpm.COEFF,
$ES398&lt;&gt;"RussOutdoor",
_xlpm.COEFF))</f>
        <v/>
      </c>
      <c r="BH398" s="68">
        <f t="array" ref="BH398">
_xlfn.LET(_xlpm.COEFF,
IF($AW398+$AX398=0,0,IF(MAX(MIN($AX398,EOMONTH(BH$15,0))-MAX($AW398,BH$15)+1,)&gt;0,1,0)),
_xlfn.IFS(
$ES398="LisChannel",
_xlpm.COEFF*
INDEX({1;1;1.2;1.2;1;1;1;1;1.2;1.2;1.2;1.2},
MATCH(MONTH(BH$15),
{1,2,3,4,5,6,7,8,9,10,11,12})),
CONCATENATE($ES398," ",$L398)="RussOutdoor метро",
_xlpm.COEFF*
INDEX({0.8;0.9;1.1;1.1;1;1;1;1;1.1;1.1;1.1;1.1},
MATCH(MONTH(BH$15),
{1,2,3,4,5,6,7,8,9,10,11,12})),
$ES398&lt;&gt;"LisChannel",
_xlpm.COEFF,
$ES398&lt;&gt;"RussOutdoor",
_xlpm.COEFF))</f>
        <v/>
      </c>
      <c r="BI398" s="68">
        <f t="array" ref="BI398">
_xlfn.LET(_xlpm.COEFF,
IF($AW398+$AX398=0,0,IF(MAX(MIN($AX398,EOMONTH(BI$15,0))-MAX($AW398,BI$15)+1,)&gt;0,1,0)),
_xlfn.IFS(
$ES398="LisChannel",
_xlpm.COEFF*
INDEX({1;1;1.2;1.2;1;1;1;1;1.2;1.2;1.2;1.2},
MATCH(MONTH(BI$15),
{1,2,3,4,5,6,7,8,9,10,11,12})),
CONCATENATE($ES398," ",$L398)="RussOutdoor метро",
_xlpm.COEFF*
INDEX({0.8;0.9;1.1;1.1;1;1;1;1;1.1;1.1;1.1;1.1},
MATCH(MONTH(BI$15),
{1,2,3,4,5,6,7,8,9,10,11,12})),
$ES398&lt;&gt;"LisChannel",
_xlpm.COEFF,
$ES398&lt;&gt;"RussOutdoor",
_xlpm.COEFF))</f>
        <v/>
      </c>
      <c r="BJ398" s="68">
        <f t="array" ref="BJ398">
_xlfn.LET(_xlpm.COEFF,
IF($AW398+$AX398=0,0,IF(MAX(MIN($AX398,EOMONTH(BJ$15,0))-MAX($AW398,BJ$15)+1,)&gt;0,1,0)),
_xlfn.IFS(
$ES398="LisChannel",
_xlpm.COEFF*
INDEX({1;1;1.2;1.2;1;1;1;1;1.2;1.2;1.2;1.2},
MATCH(MONTH(BJ$15),
{1,2,3,4,5,6,7,8,9,10,11,12})),
CONCATENATE($ES398," ",$L398)="RussOutdoor метро",
_xlpm.COEFF*
INDEX({0.8;0.9;1.1;1.1;1;1;1;1;1.1;1.1;1.1;1.1},
MATCH(MONTH(BJ$15),
{1,2,3,4,5,6,7,8,9,10,11,12})),
$ES398&lt;&gt;"LisChannel",
_xlpm.COEFF,
$ES398&lt;&gt;"RussOutdoor",
_xlpm.COEFF))</f>
        <v/>
      </c>
      <c r="BK398" s="68">
        <f t="array" ref="BK398">
_xlfn.LET(_xlpm.COEFF,
IF($AW398+$AX398=0,0,IF(MAX(MIN($AX398,EOMONTH(BK$15,0))-MAX($AW398,BK$15)+1,)&gt;0,1,0)),
_xlfn.IFS(
$ES398="LisChannel",
_xlpm.COEFF*
INDEX({1;1;1.2;1.2;1;1;1;1;1.2;1.2;1.2;1.2},
MATCH(MONTH(BK$15),
{1,2,3,4,5,6,7,8,9,10,11,12})),
CONCATENATE($ES398," ",$L398)="RussOutdoor метро",
_xlpm.COEFF*
INDEX({0.8;0.9;1.1;1.1;1;1;1;1;1.1;1.1;1.1;1.1},
MATCH(MONTH(BK$15),
{1,2,3,4,5,6,7,8,9,10,11,12})),
$ES398&lt;&gt;"LisChannel",
_xlpm.COEFF,
$ES398&lt;&gt;"RussOutdoor",
_xlpm.COEFF))</f>
        <v/>
      </c>
      <c r="BL398" s="62">
        <f>COUNTIFS($AZ398:$BK398,"&gt;0")</f>
        <v/>
      </c>
      <c r="BM398" s="65" t="n"/>
      <c r="BN398" s="125">
        <f>$DJ398</f>
        <v/>
      </c>
      <c r="BO398" s="63">
        <f>$DQ398</f>
        <v/>
      </c>
      <c r="BP398" s="125">
        <f>
IFERROR(
IF($BL398=0,0,
$BN398*(1-$BO398)),
0)</f>
        <v/>
      </c>
      <c r="BQ398" s="125">
        <f t="array" ref="BQ398">
IFERROR(
_xlfn.IFS(
$DH398="день_1",
$BP398*$BL398/($AX398-$AW398+1)*AZ398*(DAY(EOMONTH(AZ$15,0))),
$DH398="день_2",
$BP398/30*MAX(MIN($AX398,EOMONTH(AZ$15,0))-MAX($AW398,AZ$15)+1,),
$DH398="раб.день",
$BP398/30*(IFERROR(
_xlfn.LET(_xlpm.VD,
CHOOSE(
{1;2;3;4;5;6;7;8;9;10;11;12;13;14;15;16;17;18},
45658,45659,45660,45661,45662,45663,45664,45665,45711,45724,45778,45779,45785,45786,45820,45821,45965,46022),
_xlfn.LET(_xlpm.DD,
MAX(MIN($AX398,EOMONTH(AZ$15,0))-MAX($AW398,AZ$15),),
_xlfn.IFS(
AND(MONTH($AW398)=MONTH(AZ$15),MONTH($AX398)&lt;&gt;MONTH(AZ$15)),
NETWORKDAYS.INTL($AW398,$AW398+_xlpm.DD,1,_xlpm.VD),
AND(MONTH($AW398)&lt;&gt;MONTH(AZ$15),MONTH($AX398)=MONTH(AZ$15)),
NETWORKDAYS.INTL(($AX398)-_xlpm.DD,$AX398,1,_xlpm.VD),
AND(MONTH($AW398)&lt;MONTH(AZ$15),MONTH($AX398)&gt;MONTH(AZ$15)),
NETWORKDAYS.INTL((EOMONTH(AZ$15-1,1))-_xlpm.DD,EOMONTH(AZ$15-1,1),1,_xlpm.VD),
AND(MONTH($AW398)=MONTH(AZ$15),MONTH($AX398)=MONTH(AZ$15)),
NETWORKDAYS.INTL($AW398,$AX398,1,_xlpm.VD)))),0)),
$DH398="месяц",
$BP398*AZ398,
$DH398="неделя",
$BP398*AZ398/7*(ROUNDUP((DAY(EOMONTH(AZ$15,0)))/4,0))),
0)</f>
        <v/>
      </c>
      <c r="BR398" s="125">
        <f t="array" ref="BR398">
IFERROR(
_xlfn.IFS(
$DH398="день_1",
$BP398*$BL398/($AX398-$AW398+1)*BA398*(DAY(EOMONTH(BA$15,0))),
$DH398="день_2",
$BP398/30*MAX(MIN($AX398,EOMONTH(BA$15,0))-MAX($AW398,BA$15)+1,),
$DH398="раб.день",
$BP398/30*(IFERROR(
_xlfn.LET(_xlpm.VD,
CHOOSE(
{1;2;3;4;5;6;7;8;9;10;11;12;13;14;15;16;17;18},
45658,45659,45660,45661,45662,45663,45664,45665,45711,45724,45778,45779,45785,45786,45820,45821,45965,46022),
_xlfn.LET(_xlpm.DD,
MAX(MIN($AX398,EOMONTH(BA$15,0))-MAX($AW398,BA$15),),
_xlfn.IFS(
AND(MONTH($AW398)=MONTH(BA$15),MONTH($AX398)&lt;&gt;MONTH(BA$15)),
NETWORKDAYS.INTL($AW398,$AW398+_xlpm.DD,1,_xlpm.VD),
AND(MONTH($AW398)&lt;&gt;MONTH(BA$15),MONTH($AX398)=MONTH(BA$15)),
NETWORKDAYS.INTL(($AX398)-_xlpm.DD,$AX398,1,_xlpm.VD),
AND(MONTH($AW398)&lt;MONTH(BA$15),MONTH($AX398)&gt;MONTH(BA$15)),
NETWORKDAYS.INTL((EOMONTH(BA$15-1,1))-_xlpm.DD,EOMONTH(BA$15-1,1),1,_xlpm.VD),
AND(MONTH($AW398)=MONTH(BA$15),MONTH($AX398)=MONTH(BA$15)),
NETWORKDAYS.INTL($AW398,$AX398,1,_xlpm.VD)))),0)),
$DH398="месяц",
$BP398*BA398,
$DH398="неделя",
$BP398*BA398/7*(ROUNDUP((DAY(EOMONTH(BA$15,0)))/4,0))),
0)</f>
        <v/>
      </c>
      <c r="BS398" s="125">
        <f t="array" ref="BS398">
IFERROR(
_xlfn.IFS(
$DH398="день_1",
$BP398*$BL398/($AX398-$AW398+1)*BB398*(DAY(EOMONTH(BB$15,0))),
$DH398="день_2",
$BP398/30*MAX(MIN($AX398,EOMONTH(BB$15,0))-MAX($AW398,BB$15)+1,),
$DH398="раб.день",
$BP398/30*(IFERROR(
_xlfn.LET(_xlpm.VD,
CHOOSE(
{1;2;3;4;5;6;7;8;9;10;11;12;13;14;15;16;17;18},
45658,45659,45660,45661,45662,45663,45664,45665,45711,45724,45778,45779,45785,45786,45820,45821,45965,46022),
_xlfn.LET(_xlpm.DD,
MAX(MIN($AX398,EOMONTH(BB$15,0))-MAX($AW398,BB$15),),
_xlfn.IFS(
AND(MONTH($AW398)=MONTH(BB$15),MONTH($AX398)&lt;&gt;MONTH(BB$15)),
NETWORKDAYS.INTL($AW398,$AW398+_xlpm.DD,1,_xlpm.VD),
AND(MONTH($AW398)&lt;&gt;MONTH(BB$15),MONTH($AX398)=MONTH(BB$15)),
NETWORKDAYS.INTL(($AX398)-_xlpm.DD,$AX398,1,_xlpm.VD),
AND(MONTH($AW398)&lt;MONTH(BB$15),MONTH($AX398)&gt;MONTH(BB$15)),
NETWORKDAYS.INTL((EOMONTH(BB$15-1,1))-_xlpm.DD,EOMONTH(BB$15-1,1),1,_xlpm.VD),
AND(MONTH($AW398)=MONTH(BB$15),MONTH($AX398)=MONTH(BB$15)),
NETWORKDAYS.INTL($AW398,$AX398,1,_xlpm.VD)))),0)),
$DH398="месяц",
$BP398*BB398,
$DH398="неделя",
$BP398*BB398/7*(ROUNDUP((DAY(EOMONTH(BB$15,0)))/4,0))),
0)</f>
        <v/>
      </c>
      <c r="BT398" s="125">
        <f t="array" ref="BT398">
IFERROR(
_xlfn.IFS(
$DH398="день_1",
$BP398*$BL398/($AX398-$AW398+1)*BC398*(DAY(EOMONTH(BC$15,0))),
$DH398="день_2",
$BP398/30*MAX(MIN($AX398,EOMONTH(BC$15,0))-MAX($AW398,BC$15)+1,),
$DH398="раб.день",
$BP398/30*(IFERROR(
_xlfn.LET(_xlpm.VD,
CHOOSE(
{1;2;3;4;5;6;7;8;9;10;11;12;13;14;15;16;17;18},
45658,45659,45660,45661,45662,45663,45664,45665,45711,45724,45778,45779,45785,45786,45820,45821,45965,46022),
_xlfn.LET(_xlpm.DD,
MAX(MIN($AX398,EOMONTH(BC$15,0))-MAX($AW398,BC$15),),
_xlfn.IFS(
AND(MONTH($AW398)=MONTH(BC$15),MONTH($AX398)&lt;&gt;MONTH(BC$15)),
NETWORKDAYS.INTL($AW398,$AW398+_xlpm.DD,1,_xlpm.VD),
AND(MONTH($AW398)&lt;&gt;MONTH(BC$15),MONTH($AX398)=MONTH(BC$15)),
NETWORKDAYS.INTL(($AX398)-_xlpm.DD,$AX398,1,_xlpm.VD),
AND(MONTH($AW398)&lt;MONTH(BC$15),MONTH($AX398)&gt;MONTH(BC$15)),
NETWORKDAYS.INTL((EOMONTH(BC$15-1,1))-_xlpm.DD,EOMONTH(BC$15-1,1),1,_xlpm.VD),
AND(MONTH($AW398)=MONTH(BC$15),MONTH($AX398)=MONTH(BC$15)),
NETWORKDAYS.INTL($AW398,$AX398,1,_xlpm.VD)))),0)),
$DH398="месяц",
$BP398*BC398,
$DH398="неделя",
$BP398*BC398/7*(ROUNDUP((DAY(EOMONTH(BC$15,0)))/4,0))),
0)</f>
        <v/>
      </c>
      <c r="BU398" s="125">
        <f t="array" ref="BU398">
IFERROR(
_xlfn.IFS(
$DH398="день_1",
$BP398*$BL398/($AX398-$AW398+1)*BD398*(DAY(EOMONTH(BD$15,0))),
$DH398="день_2",
$BP398/30*MAX(MIN($AX398,EOMONTH(BD$15,0))-MAX($AW398,BD$15)+1,),
$DH398="раб.день",
$BP398/30*(IFERROR(
_xlfn.LET(_xlpm.VD,
CHOOSE(
{1;2;3;4;5;6;7;8;9;10;11;12;13;14;15;16;17;18},
45658,45659,45660,45661,45662,45663,45664,45665,45711,45724,45778,45779,45785,45786,45820,45821,45965,46022),
_xlfn.LET(_xlpm.DD,
MAX(MIN($AX398,EOMONTH(BD$15,0))-MAX($AW398,BD$15),),
_xlfn.IFS(
AND(MONTH($AW398)=MONTH(BD$15),MONTH($AX398)&lt;&gt;MONTH(BD$15)),
NETWORKDAYS.INTL($AW398,$AW398+_xlpm.DD,1,_xlpm.VD),
AND(MONTH($AW398)&lt;&gt;MONTH(BD$15),MONTH($AX398)=MONTH(BD$15)),
NETWORKDAYS.INTL(($AX398)-_xlpm.DD,$AX398,1,_xlpm.VD),
AND(MONTH($AW398)&lt;MONTH(BD$15),MONTH($AX398)&gt;MONTH(BD$15)),
NETWORKDAYS.INTL((EOMONTH(BD$15-1,1))-_xlpm.DD,EOMONTH(BD$15-1,1),1,_xlpm.VD),
AND(MONTH($AW398)=MONTH(BD$15),MONTH($AX398)=MONTH(BD$15)),
NETWORKDAYS.INTL($AW398,$AX398,1,_xlpm.VD)))),0)),
$DH398="месяц",
$BP398*BD398,
$DH398="неделя",
$BP398*BD398/7*(ROUNDUP((DAY(EOMONTH(BD$15,0)))/4,0))),
0)</f>
        <v/>
      </c>
      <c r="BV398" s="125">
        <f t="array" ref="BV398">
IFERROR(
_xlfn.IFS(
$DH398="день_1",
$BP398*$BL398/($AX398-$AW398+1)*BE398*(DAY(EOMONTH(BE$15,0))),
$DH398="день_2",
$BP398/30*MAX(MIN($AX398,EOMONTH(BE$15,0))-MAX($AW398,BE$15)+1,),
$DH398="раб.день",
$BP398/30*(IFERROR(
_xlfn.LET(_xlpm.VD,
CHOOSE(
{1;2;3;4;5;6;7;8;9;10;11;12;13;14;15;16;17;18},
45658,45659,45660,45661,45662,45663,45664,45665,45711,45724,45778,45779,45785,45786,45820,45821,45965,46022),
_xlfn.LET(_xlpm.DD,
MAX(MIN($AX398,EOMONTH(BE$15,0))-MAX($AW398,BE$15),),
_xlfn.IFS(
AND(MONTH($AW398)=MONTH(BE$15),MONTH($AX398)&lt;&gt;MONTH(BE$15)),
NETWORKDAYS.INTL($AW398,$AW398+_xlpm.DD,1,_xlpm.VD),
AND(MONTH($AW398)&lt;&gt;MONTH(BE$15),MONTH($AX398)=MONTH(BE$15)),
NETWORKDAYS.INTL(($AX398)-_xlpm.DD,$AX398,1,_xlpm.VD),
AND(MONTH($AW398)&lt;MONTH(BE$15),MONTH($AX398)&gt;MONTH(BE$15)),
NETWORKDAYS.INTL((EOMONTH(BE$15-1,1))-_xlpm.DD,EOMONTH(BE$15-1,1),1,_xlpm.VD),
AND(MONTH($AW398)=MONTH(BE$15),MONTH($AX398)=MONTH(BE$15)),
NETWORKDAYS.INTL($AW398,$AX398,1,_xlpm.VD)))),0)),
$DH398="месяц",
$BP398*BE398,
$DH398="неделя",
$BP398*BE398/7*(ROUNDUP((DAY(EOMONTH(BE$15,0)))/4,0))),
0)</f>
        <v/>
      </c>
      <c r="BW398" s="125">
        <f t="array" ref="BW398">
IFERROR(
_xlfn.IFS(
$DH398="день_1",
$BP398*$BL398/($AX398-$AW398+1)*BF398*(DAY(EOMONTH(BF$15,0))),
$DH398="день_2",
$BP398/30*MAX(MIN($AX398,EOMONTH(BF$15,0))-MAX($AW398,BF$15)+1,),
$DH398="раб.день",
$BP398/30*(IFERROR(
_xlfn.LET(_xlpm.VD,
CHOOSE(
{1;2;3;4;5;6;7;8;9;10;11;12;13;14;15;16;17;18},
45658,45659,45660,45661,45662,45663,45664,45665,45711,45724,45778,45779,45785,45786,45820,45821,45965,46022),
_xlfn.LET(_xlpm.DD,
MAX(MIN($AX398,EOMONTH(BF$15,0))-MAX($AW398,BF$15),),
_xlfn.IFS(
AND(MONTH($AW398)=MONTH(BF$15),MONTH($AX398)&lt;&gt;MONTH(BF$15)),
NETWORKDAYS.INTL($AW398,$AW398+_xlpm.DD,1,_xlpm.VD),
AND(MONTH($AW398)&lt;&gt;MONTH(BF$15),MONTH($AX398)=MONTH(BF$15)),
NETWORKDAYS.INTL(($AX398)-_xlpm.DD,$AX398,1,_xlpm.VD),
AND(MONTH($AW398)&lt;MONTH(BF$15),MONTH($AX398)&gt;MONTH(BF$15)),
NETWORKDAYS.INTL((EOMONTH(BF$15-1,1))-_xlpm.DD,EOMONTH(BF$15-1,1),1,_xlpm.VD),
AND(MONTH($AW398)=MONTH(BF$15),MONTH($AX398)=MONTH(BF$15)),
NETWORKDAYS.INTL($AW398,$AX398,1,_xlpm.VD)))),0)),
$DH398="месяц",
$BP398*BF398,
$DH398="неделя",
$BP398*BF398/7*(ROUNDUP((DAY(EOMONTH(BF$15,0)))/4,0))),
0)</f>
        <v/>
      </c>
      <c r="BX398" s="125">
        <f t="array" ref="BX398">
IFERROR(
_xlfn.IFS(
$DH398="день_1",
$BP398*$BL398/($AX398-$AW398+1)*BG398*(DAY(EOMONTH(BG$15,0))),
$DH398="день_2",
$BP398/30*MAX(MIN($AX398,EOMONTH(BG$15,0))-MAX($AW398,BG$15)+1,),
$DH398="раб.день",
$BP398/30*(IFERROR(
_xlfn.LET(_xlpm.VD,
CHOOSE(
{1;2;3;4;5;6;7;8;9;10;11;12;13;14;15;16;17;18},
45658,45659,45660,45661,45662,45663,45664,45665,45711,45724,45778,45779,45785,45786,45820,45821,45965,46022),
_xlfn.LET(_xlpm.DD,
MAX(MIN($AX398,EOMONTH(BG$15,0))-MAX($AW398,BG$15),),
_xlfn.IFS(
AND(MONTH($AW398)=MONTH(BG$15),MONTH($AX398)&lt;&gt;MONTH(BG$15)),
NETWORKDAYS.INTL($AW398,$AW398+_xlpm.DD,1,_xlpm.VD),
AND(MONTH($AW398)&lt;&gt;MONTH(BG$15),MONTH($AX398)=MONTH(BG$15)),
NETWORKDAYS.INTL(($AX398)-_xlpm.DD,$AX398,1,_xlpm.VD),
AND(MONTH($AW398)&lt;MONTH(BG$15),MONTH($AX398)&gt;MONTH(BG$15)),
NETWORKDAYS.INTL((EOMONTH(BG$15-1,1))-_xlpm.DD,EOMONTH(BG$15-1,1),1,_xlpm.VD),
AND(MONTH($AW398)=MONTH(BG$15),MONTH($AX398)=MONTH(BG$15)),
NETWORKDAYS.INTL($AW398,$AX398,1,_xlpm.VD)))),0)),
$DH398="месяц",
$BP398*BG398,
$DH398="неделя",
$BP398*BG398/7*(ROUNDUP((DAY(EOMONTH(BG$15,0)))/4,0))),
0)</f>
        <v/>
      </c>
      <c r="BY398" s="125">
        <f t="array" ref="BY398">
IFERROR(
_xlfn.IFS(
$DH398="день_1",
$BP398*$BL398/($AX398-$AW398+1)*BH398*(DAY(EOMONTH(BH$15,0))),
$DH398="день_2",
$BP398/30*MAX(MIN($AX398,EOMONTH(BH$15,0))-MAX($AW398,BH$15)+1,),
$DH398="раб.день",
$BP398/30*(IFERROR(
_xlfn.LET(_xlpm.VD,
CHOOSE(
{1;2;3;4;5;6;7;8;9;10;11;12;13;14;15;16;17;18},
45658,45659,45660,45661,45662,45663,45664,45665,45711,45724,45778,45779,45785,45786,45820,45821,45965,46022),
_xlfn.LET(_xlpm.DD,
MAX(MIN($AX398,EOMONTH(BH$15,0))-MAX($AW398,BH$15),),
_xlfn.IFS(
AND(MONTH($AW398)=MONTH(BH$15),MONTH($AX398)&lt;&gt;MONTH(BH$15)),
NETWORKDAYS.INTL($AW398,$AW398+_xlpm.DD,1,_xlpm.VD),
AND(MONTH($AW398)&lt;&gt;MONTH(BH$15),MONTH($AX398)=MONTH(BH$15)),
NETWORKDAYS.INTL(($AX398)-_xlpm.DD,$AX398,1,_xlpm.VD),
AND(MONTH($AW398)&lt;MONTH(BH$15),MONTH($AX398)&gt;MONTH(BH$15)),
NETWORKDAYS.INTL((EOMONTH(BH$15-1,1))-_xlpm.DD,EOMONTH(BH$15-1,1),1,_xlpm.VD),
AND(MONTH($AW398)=MONTH(BH$15),MONTH($AX398)=MONTH(BH$15)),
NETWORKDAYS.INTL($AW398,$AX398,1,_xlpm.VD)))),0)),
$DH398="месяц",
$BP398*BH398,
$DH398="неделя",
$BP398*BH398/7*(ROUNDUP((DAY(EOMONTH(BH$15,0)))/4,0))),
0)</f>
        <v/>
      </c>
      <c r="BZ398" s="125">
        <f t="array" ref="BZ398">
IFERROR(
_xlfn.IFS(
$DH398="день_1",
$BP398*$BL398/($AX398-$AW398+1)*BI398*(DAY(EOMONTH(BI$15,0))),
$DH398="день_2",
$BP398/30*MAX(MIN($AX398,EOMONTH(BI$15,0))-MAX($AW398,BI$15)+1,),
$DH398="раб.день",
$BP398/30*(IFERROR(
_xlfn.LET(_xlpm.VD,
CHOOSE(
{1;2;3;4;5;6;7;8;9;10;11;12;13;14;15;16;17;18},
45658,45659,45660,45661,45662,45663,45664,45665,45711,45724,45778,45779,45785,45786,45820,45821,45965,46022),
_xlfn.LET(_xlpm.DD,
MAX(MIN($AX398,EOMONTH(BI$15,0))-MAX($AW398,BI$15),),
_xlfn.IFS(
AND(MONTH($AW398)=MONTH(BI$15),MONTH($AX398)&lt;&gt;MONTH(BI$15)),
NETWORKDAYS.INTL($AW398,$AW398+_xlpm.DD,1,_xlpm.VD),
AND(MONTH($AW398)&lt;&gt;MONTH(BI$15),MONTH($AX398)=MONTH(BI$15)),
NETWORKDAYS.INTL(($AX398)-_xlpm.DD,$AX398,1,_xlpm.VD),
AND(MONTH($AW398)&lt;MONTH(BI$15),MONTH($AX398)&gt;MONTH(BI$15)),
NETWORKDAYS.INTL((EOMONTH(BI$15-1,1))-_xlpm.DD,EOMONTH(BI$15-1,1),1,_xlpm.VD),
AND(MONTH($AW398)=MONTH(BI$15),MONTH($AX398)=MONTH(BI$15)),
NETWORKDAYS.INTL($AW398,$AX398,1,_xlpm.VD)))),0)),
$DH398="месяц",
$BP398*BI398,
$DH398="неделя",
$BP398*BI398/7*(ROUNDUP((DAY(EOMONTH(BI$15,0)))/4,0))),
0)</f>
        <v/>
      </c>
      <c r="CA398" s="125">
        <f t="array" ref="CA398">
IFERROR(
_xlfn.IFS(
$DH398="день_1",
$BP398*$BL398/($AX398-$AW398+1)*BJ398*(DAY(EOMONTH(BJ$15,0))),
$DH398="день_2",
$BP398/30*MAX(MIN($AX398,EOMONTH(BJ$15,0))-MAX($AW398,BJ$15)+1,),
$DH398="раб.день",
$BP398/30*(IFERROR(
_xlfn.LET(_xlpm.VD,
CHOOSE(
{1;2;3;4;5;6;7;8;9;10;11;12;13;14;15;16;17;18},
45658,45659,45660,45661,45662,45663,45664,45665,45711,45724,45778,45779,45785,45786,45820,45821,45965,46022),
_xlfn.LET(_xlpm.DD,
MAX(MIN($AX398,EOMONTH(BJ$15,0))-MAX($AW398,BJ$15),),
_xlfn.IFS(
AND(MONTH($AW398)=MONTH(BJ$15),MONTH($AX398)&lt;&gt;MONTH(BJ$15)),
NETWORKDAYS.INTL($AW398,$AW398+_xlpm.DD,1,_xlpm.VD),
AND(MONTH($AW398)&lt;&gt;MONTH(BJ$15),MONTH($AX398)=MONTH(BJ$15)),
NETWORKDAYS.INTL(($AX398)-_xlpm.DD,$AX398,1,_xlpm.VD),
AND(MONTH($AW398)&lt;MONTH(BJ$15),MONTH($AX398)&gt;MONTH(BJ$15)),
NETWORKDAYS.INTL((EOMONTH(BJ$15-1,1))-_xlpm.DD,EOMONTH(BJ$15-1,1),1,_xlpm.VD),
AND(MONTH($AW398)=MONTH(BJ$15),MONTH($AX398)=MONTH(BJ$15)),
NETWORKDAYS.INTL($AW398,$AX398,1,_xlpm.VD)))),0)),
$DH398="месяц",
$BP398*BJ398,
$DH398="неделя",
$BP398*BJ398/7*(ROUNDUP((DAY(EOMONTH(BJ$15,0)))/4,0))),
0)</f>
        <v/>
      </c>
      <c r="CB398" s="125">
        <f t="array" ref="CB398">
IFERROR(
_xlfn.IFS(
$DH398="день_1",
$BP398*$BL398/($AX398-$AW398+1)*BK398*(DAY(EOMONTH(BK$15,0))),
$DH398="день_2",
$BP398/30*MAX(MIN($AX398,EOMONTH(BK$15,0))-MAX($AW398,BK$15)+1,),
$DH398="раб.день",
$BP398/30*(IFERROR(
_xlfn.LET(_xlpm.VD,
CHOOSE(
{1;2;3;4;5;6;7;8;9;10;11;12;13;14;15;16;17;18},
45658,45659,45660,45661,45662,45663,45664,45665,45711,45724,45778,45779,45785,45786,45820,45821,45965,46022),
_xlfn.LET(_xlpm.DD,
MAX(MIN($AX398,EOMONTH(BK$15,0))-MAX($AW398,BK$15),),
_xlfn.IFS(
AND(MONTH($AW398)=MONTH(BK$15),MONTH($AX398)&lt;&gt;MONTH(BK$15)),
NETWORKDAYS.INTL($AW398,$AW398+_xlpm.DD,1,_xlpm.VD),
AND(MONTH($AW398)&lt;&gt;MONTH(BK$15),MONTH($AX398)=MONTH(BK$15)),
NETWORKDAYS.INTL(($AX398)-_xlpm.DD,$AX398,1,_xlpm.VD),
AND(MONTH($AW398)&lt;MONTH(BK$15),MONTH($AX398)&gt;MONTH(BK$15)),
NETWORKDAYS.INTL((EOMONTH(BK$15-1,1))-_xlpm.DD,EOMONTH(BK$15-1,1),1,_xlpm.VD),
AND(MONTH($AW398)=MONTH(BK$15),MONTH($AX398)=MONTH(BK$15)),
NETWORKDAYS.INTL($AW398,$AX398,1,_xlpm.VD)))),0)),
$DH398="месяц",
$BP398*BK398,
$DH398="неделя",
$BP398*BK398/7*(ROUNDUP((DAY(EOMONTH(BK$15,0)))/4,0))),
0)</f>
        <v/>
      </c>
      <c r="CC398" s="125">
        <f>SUM($BQ398:$CB398)</f>
        <v/>
      </c>
      <c r="CD398" s="126">
        <f>SUM($EH398:$EH398)</f>
        <v/>
      </c>
      <c r="CE398" s="126">
        <f>$CD398*$AB398</f>
        <v/>
      </c>
      <c r="CF398" s="126">
        <f>SUM($EK398:$EK398)</f>
        <v/>
      </c>
      <c r="CG398" s="126">
        <f>$CF398*$AB398</f>
        <v/>
      </c>
      <c r="CH398" s="126">
        <f>SUM($CC398,$CE398,$CG398)</f>
        <v/>
      </c>
      <c r="CI398" s="126">
        <f>$CH398*(1+$CM398)</f>
        <v/>
      </c>
      <c r="CJ398" s="127" t="n">
        <v>0</v>
      </c>
      <c r="CK398" s="126">
        <f>SUM($CH398:$CH398)*(1+$CJ398)</f>
        <v/>
      </c>
      <c r="CL398" s="126">
        <f>SUM($CH398:$CH398)*(1+$CM398)</f>
        <v/>
      </c>
      <c r="CM398" s="59" t="inlineStr">
        <is>
          <t>20%</t>
        </is>
      </c>
      <c r="CN398" s="59" t="n"/>
      <c r="CO398" s="72" t="n"/>
      <c r="CP398" s="59" t="n"/>
      <c r="CQ398" s="73" t="n"/>
      <c r="CR398" s="73" t="n"/>
      <c r="CS398" s="73" t="n"/>
      <c r="CT398" s="72" t="n"/>
      <c r="CU398" s="79" t="inlineStr">
        <is>
          <t> </t>
        </is>
      </c>
      <c r="CV398" s="60" t="n"/>
      <c r="CW398" s="60" t="n"/>
      <c r="CX398" s="60" t="n"/>
      <c r="CY398" s="127">
        <f>IFERROR(($CC398-$EE398)/($EE398/(1-$DQ398)),0)</f>
        <v/>
      </c>
      <c r="CZ398" s="127">
        <f>IFERROR(1-$EI398/($CE398),0)</f>
        <v/>
      </c>
      <c r="DA398" s="127">
        <f>IFERROR(1-$EL398/($CG398),0)</f>
        <v/>
      </c>
      <c r="DB398" s="126">
        <f>ROUND(IFERROR(($CI398/(1+$CM398)-$EN398),0),2)</f>
        <v/>
      </c>
      <c r="DC398" s="128" t="n"/>
      <c r="DD398" s="125" t="n"/>
      <c r="DE398" s="75" t="n">
        <v>0</v>
      </c>
      <c r="DF398" s="128" t="n"/>
      <c r="DG398" s="125">
        <f>IF($DC398=0,0,$DD398*($DC398*100%-$DE398*$DF398))*SUM($AB398:$AB398)</f>
        <v/>
      </c>
      <c r="DH398" s="129" t="inlineStr">
        <is>
          <t>месяц</t>
        </is>
      </c>
      <c r="DI398" s="130">
        <f t="array" ref="DI398">IFERROR(
IF($ES398="LisChannel",
(ROUND(((INDEX({174.625;153.888888888889;130.972222222222},MATCH($AI398,{2;3;4}),0))*$AG398*$AI398),2)),0),0)</f>
        <v/>
      </c>
      <c r="DJ398" s="130">
        <f>
_xlfn.LET(_xlpm.X,
IFERROR(
IF($ES398="НовиковТВ",
(_xlfn.LET(_xlpm.NTV,
_xlfn.LET(_xlpm.MIN,350000,
IF(SUMIFS($DI:$DI,$ES:$ES,"НовиковТВ")&lt;=_xlpm.MIN,
(SUMIFS($DI:$DI,$ES:$ES,"НовиковТВ")/(COUNTIFS($ES:$ES,"НовиковТВ")))*_xlpm.MIN/SUMIFS($DI:$DI,$ES:$ES,"НовиковТВ"),
DI398)),
_xlpm.NTV+$DG398/(1-(1-(_xlpm.NTV)*(1-$DL398)*(1-$DM398)*(1-$DN398)*(1-$DO398)*(1-$DP398)/_xlpm.NTV))))/(1+$EP398),
$DI398+$DG398/(1-(1-($DI398)*(1-$DL398)*(1-$DM398)*(1-$DN398)*(1-$DO398)*(1-$DP398)/$DI398))),
0),
_xlpm.X*(1+$CM398)*(1+$CW398)-_xlpm.X*(1+$CM398)+_xlpm.X)</f>
        <v/>
      </c>
      <c r="DK398" s="125" t="inlineStr">
        <is>
          <t>послед.</t>
        </is>
      </c>
      <c r="DL398" s="63" t="n">
        <v>0</v>
      </c>
      <c r="DM398" s="63" t="n">
        <v>0</v>
      </c>
      <c r="DN398" s="63" t="n">
        <v>0</v>
      </c>
      <c r="DO398" s="63" t="n">
        <v>0</v>
      </c>
      <c r="DP398" s="63" t="n">
        <v>0</v>
      </c>
      <c r="DQ398" s="63">
        <f t="array" ref="DQ398">IFERROR(_xlfn.IFS(
$DK398="послед.",1-(1-$DL398)*(1-$DM398)*(1-$DN398)*(1-$DO398)*(1-$DP398),
$DK398="сумм.",$DL398+$DM398+$DN398+$DO398+$DP398),
0)</f>
        <v/>
      </c>
      <c r="DR398" s="125">
        <f t="array" ref="DR398">
IFERROR(
_xlfn.IFS(
$BL398=0,
0,
$BL398&gt;0,
_xlfn.IFS($DK398="послед.",
$DJ398*(1-$DL398)*(1-$DM398)*(1-$DN398)*(1-$DO398)*(1-$DP398),
$DK398="сумм.",
$DJ398*(1-($DL398+$DM398+$DN398+$DO398+$DP398)))),0)</f>
        <v/>
      </c>
      <c r="DS398" s="125">
        <f t="array" ref="DS398">
IFERROR(_xlfn.IFS(
$DH398="день_1",
$DR398*$BL398/($AX398-$AW398+1)*AZ398*(DAY(EOMONTH(AZ$15,0))),
$DH398="день_2",
$DR398/30*MAX(MIN($AX398,EOMONTH(AZ$15,0))-MAX($AW398,AZ$15)+1,),
$DH398="раб.день",
$DR398/30*(IFERROR(
_xlfn.LET(_xlpm.VD,
CHOOSE(
{1;2;3;4;5;6;7;8;9;10;11;12;13;14;15;16;17;18},
45658,45659,45660,45661,45662,45663,45664,45665,45711,45724,45778,45779,45785,45786,45820,45821,45965,46022),
_xlfn.LET(_xlpm.DD,
MAX(MIN($AX398,EOMONTH(AZ$15,0))-MAX($AW398,AZ$15),),
_xlfn.IFS(
AND(MONTH($AW398)=MONTH(AZ$15),MONTH($AX398)&lt;&gt;MONTH(AZ$15)),
NETWORKDAYS.INTL($AW398,$AW398+_xlpm.DD,1,_xlpm.VD),
AND(MONTH($AW398)&lt;&gt;MONTH(AZ$15),MONTH($AX398)=MONTH(AZ$15)),
NETWORKDAYS.INTL(($AX398)-_xlpm.DD,$AX398,1,_xlpm.VD),
AND(MONTH($AW398)&lt;MONTH(AZ$15),MONTH($AX398)&gt;MONTH(AZ$15)),
NETWORKDAYS.INTL((EOMONTH(AZ$15-1,1))-_xlpm.DD,EOMONTH(AZ$15-1,1),1,_xlpm.VD),
AND(MONTH($AW398)=MONTH(AZ$15),MONTH($AX398)=MONTH(AZ$15)),
NETWORKDAYS.INTL($AW398,$AX398,1,_xlpm.VD)))),0)),
$DH398="месяц",
$DR398*AZ398,
$DH398="неделя",
$DR398*AZ398/7*(ROUNDUP((DAY(EOMONTH(AZ$15,0)))/4,0))),
0)</f>
        <v/>
      </c>
      <c r="DT398" s="125">
        <f t="array" ref="DT398">
IFERROR(_xlfn.IFS(
$DH398="день_1",
$DR398*$BL398/($AX398-$AW398+1)*BA398*(DAY(EOMONTH(BA$15,0))),
$DH398="день_2",
$DR398/30*MAX(MIN($AX398,EOMONTH(BA$15,0))-MAX($AW398,BA$15)+1,),
$DH398="раб.день",
$DR398/30*(IFERROR(
_xlfn.LET(_xlpm.VD,
CHOOSE(
{1;2;3;4;5;6;7;8;9;10;11;12;13;14;15;16;17;18},
45658,45659,45660,45661,45662,45663,45664,45665,45711,45724,45778,45779,45785,45786,45820,45821,45965,46022),
_xlfn.LET(_xlpm.DD,
MAX(MIN($AX398,EOMONTH(BA$15,0))-MAX($AW398,BA$15),),
_xlfn.IFS(
AND(MONTH($AW398)=MONTH(BA$15),MONTH($AX398)&lt;&gt;MONTH(BA$15)),
NETWORKDAYS.INTL($AW398,$AW398+_xlpm.DD,1,_xlpm.VD),
AND(MONTH($AW398)&lt;&gt;MONTH(BA$15),MONTH($AX398)=MONTH(BA$15)),
NETWORKDAYS.INTL(($AX398)-_xlpm.DD,$AX398,1,_xlpm.VD),
AND(MONTH($AW398)&lt;MONTH(BA$15),MONTH($AX398)&gt;MONTH(BA$15)),
NETWORKDAYS.INTL((EOMONTH(BA$15-1,1))-_xlpm.DD,EOMONTH(BA$15-1,1),1,_xlpm.VD),
AND(MONTH($AW398)=MONTH(BA$15),MONTH($AX398)=MONTH(BA$15)),
NETWORKDAYS.INTL($AW398,$AX398,1,_xlpm.VD)))),0)),
$DH398="месяц",
$DR398*BA398,
$DH398="неделя",
$DR398*BA398/7*(ROUNDUP((DAY(EOMONTH(BA$15,0)))/4,0))),
0)</f>
        <v/>
      </c>
      <c r="DU398" s="125">
        <f t="array" ref="DU398">
IFERROR(_xlfn.IFS(
$DH398="день_1",
$DR398*$BL398/($AX398-$AW398+1)*BB398*(DAY(EOMONTH(BB$15,0))),
$DH398="день_2",
$DR398/30*MAX(MIN($AX398,EOMONTH(BB$15,0))-MAX($AW398,BB$15)+1,),
$DH398="раб.день",
$DR398/30*(IFERROR(
_xlfn.LET(_xlpm.VD,
CHOOSE(
{1;2;3;4;5;6;7;8;9;10;11;12;13;14;15;16;17;18},
45658,45659,45660,45661,45662,45663,45664,45665,45711,45724,45778,45779,45785,45786,45820,45821,45965,46022),
_xlfn.LET(_xlpm.DD,
MAX(MIN($AX398,EOMONTH(BB$15,0))-MAX($AW398,BB$15),),
_xlfn.IFS(
AND(MONTH($AW398)=MONTH(BB$15),MONTH($AX398)&lt;&gt;MONTH(BB$15)),
NETWORKDAYS.INTL($AW398,$AW398+_xlpm.DD,1,_xlpm.VD),
AND(MONTH($AW398)&lt;&gt;MONTH(BB$15),MONTH($AX398)=MONTH(BB$15)),
NETWORKDAYS.INTL(($AX398)-_xlpm.DD,$AX398,1,_xlpm.VD),
AND(MONTH($AW398)&lt;MONTH(BB$15),MONTH($AX398)&gt;MONTH(BB$15)),
NETWORKDAYS.INTL((EOMONTH(BB$15-1,1))-_xlpm.DD,EOMONTH(BB$15-1,1),1,_xlpm.VD),
AND(MONTH($AW398)=MONTH(BB$15),MONTH($AX398)=MONTH(BB$15)),
NETWORKDAYS.INTL($AW398,$AX398,1,_xlpm.VD)))),0)),
$DH398="месяц",
$DR398*BB398,
$DH398="неделя",
$DR398*BB398/7*(ROUNDUP((DAY(EOMONTH(BB$15,0)))/4,0))),
0)</f>
        <v/>
      </c>
      <c r="DV398" s="125">
        <f t="array" ref="DV398">
IFERROR(_xlfn.IFS(
$DH398="день_1",
$DR398*$BL398/($AX398-$AW398+1)*BC398*(DAY(EOMONTH(BC$15,0))),
$DH398="день_2",
$DR398/30*MAX(MIN($AX398,EOMONTH(BC$15,0))-MAX($AW398,BC$15)+1,),
$DH398="раб.день",
$DR398/30*(IFERROR(
_xlfn.LET(_xlpm.VD,
CHOOSE(
{1;2;3;4;5;6;7;8;9;10;11;12;13;14;15;16;17;18},
45658,45659,45660,45661,45662,45663,45664,45665,45711,45724,45778,45779,45785,45786,45820,45821,45965,46022),
_xlfn.LET(_xlpm.DD,
MAX(MIN($AX398,EOMONTH(BC$15,0))-MAX($AW398,BC$15),),
_xlfn.IFS(
AND(MONTH($AW398)=MONTH(BC$15),MONTH($AX398)&lt;&gt;MONTH(BC$15)),
NETWORKDAYS.INTL($AW398,$AW398+_xlpm.DD,1,_xlpm.VD),
AND(MONTH($AW398)&lt;&gt;MONTH(BC$15),MONTH($AX398)=MONTH(BC$15)),
NETWORKDAYS.INTL(($AX398)-_xlpm.DD,$AX398,1,_xlpm.VD),
AND(MONTH($AW398)&lt;MONTH(BC$15),MONTH($AX398)&gt;MONTH(BC$15)),
NETWORKDAYS.INTL((EOMONTH(BC$15-1,1))-_xlpm.DD,EOMONTH(BC$15-1,1),1,_xlpm.VD),
AND(MONTH($AW398)=MONTH(BC$15),MONTH($AX398)=MONTH(BC$15)),
NETWORKDAYS.INTL($AW398,$AX398,1,_xlpm.VD)))),0)),
$DH398="месяц",
$DR398*BC398,
$DH398="неделя",
$DR398*BC398/7*(ROUNDUP((DAY(EOMONTH(BC$15,0)))/4,0))),
0)</f>
        <v/>
      </c>
      <c r="DW398" s="125">
        <f t="array" ref="DW398">
IFERROR(_xlfn.IFS(
$DH398="день_1",
$DR398*$BL398/($AX398-$AW398+1)*BD398*(DAY(EOMONTH(BD$15,0))),
$DH398="день_2",
$DR398/30*MAX(MIN($AX398,EOMONTH(BD$15,0))-MAX($AW398,BD$15)+1,),
$DH398="раб.день",
$DR398/30*(IFERROR(
_xlfn.LET(_xlpm.VD,
CHOOSE(
{1;2;3;4;5;6;7;8;9;10;11;12;13;14;15;16;17;18},
45658,45659,45660,45661,45662,45663,45664,45665,45711,45724,45778,45779,45785,45786,45820,45821,45965,46022),
_xlfn.LET(_xlpm.DD,
MAX(MIN($AX398,EOMONTH(BD$15,0))-MAX($AW398,BD$15),),
_xlfn.IFS(
AND(MONTH($AW398)=MONTH(BD$15),MONTH($AX398)&lt;&gt;MONTH(BD$15)),
NETWORKDAYS.INTL($AW398,$AW398+_xlpm.DD,1,_xlpm.VD),
AND(MONTH($AW398)&lt;&gt;MONTH(BD$15),MONTH($AX398)=MONTH(BD$15)),
NETWORKDAYS.INTL(($AX398)-_xlpm.DD,$AX398,1,_xlpm.VD),
AND(MONTH($AW398)&lt;MONTH(BD$15),MONTH($AX398)&gt;MONTH(BD$15)),
NETWORKDAYS.INTL((EOMONTH(BD$15-1,1))-_xlpm.DD,EOMONTH(BD$15-1,1),1,_xlpm.VD),
AND(MONTH($AW398)=MONTH(BD$15),MONTH($AX398)=MONTH(BD$15)),
NETWORKDAYS.INTL($AW398,$AX398,1,_xlpm.VD)))),0)),
$DH398="месяц",
$DR398*BD398,
$DH398="неделя",
$DR398*BD398/7*(ROUNDUP((DAY(EOMONTH(BD$15,0)))/4,0))),
0)</f>
        <v/>
      </c>
      <c r="DX398" s="125">
        <f t="array" ref="DX398">
IFERROR(_xlfn.IFS(
$DH398="день_1",
$DR398*$BL398/($AX398-$AW398+1)*BE398*(DAY(EOMONTH(BE$15,0))),
$DH398="день_2",
$DR398/30*MAX(MIN($AX398,EOMONTH(BE$15,0))-MAX($AW398,BE$15)+1,),
$DH398="раб.день",
$DR398/30*(IFERROR(
_xlfn.LET(_xlpm.VD,
CHOOSE(
{1;2;3;4;5;6;7;8;9;10;11;12;13;14;15;16;17;18},
45658,45659,45660,45661,45662,45663,45664,45665,45711,45724,45778,45779,45785,45786,45820,45821,45965,46022),
_xlfn.LET(_xlpm.DD,
MAX(MIN($AX398,EOMONTH(BE$15,0))-MAX($AW398,BE$15),),
_xlfn.IFS(
AND(MONTH($AW398)=MONTH(BE$15),MONTH($AX398)&lt;&gt;MONTH(BE$15)),
NETWORKDAYS.INTL($AW398,$AW398+_xlpm.DD,1,_xlpm.VD),
AND(MONTH($AW398)&lt;&gt;MONTH(BE$15),MONTH($AX398)=MONTH(BE$15)),
NETWORKDAYS.INTL(($AX398)-_xlpm.DD,$AX398,1,_xlpm.VD),
AND(MONTH($AW398)&lt;MONTH(BE$15),MONTH($AX398)&gt;MONTH(BE$15)),
NETWORKDAYS.INTL((EOMONTH(BE$15-1,1))-_xlpm.DD,EOMONTH(BE$15-1,1),1,_xlpm.VD),
AND(MONTH($AW398)=MONTH(BE$15),MONTH($AX398)=MONTH(BE$15)),
NETWORKDAYS.INTL($AW398,$AX398,1,_xlpm.VD)))),0)),
$DH398="месяц",
$DR398*BE398,
$DH398="неделя",
$DR398*BE398/7*(ROUNDUP((DAY(EOMONTH(BE$15,0)))/4,0))),
0)</f>
        <v/>
      </c>
      <c r="DY398" s="125">
        <f t="array" ref="DY398">
IFERROR(_xlfn.IFS(
$DH398="день_1",
$DR398*$BL398/($AX398-$AW398+1)*BF398*(DAY(EOMONTH(BF$15,0))),
$DH398="день_2",
$DR398/30*MAX(MIN($AX398,EOMONTH(BF$15,0))-MAX($AW398,BF$15)+1,),
$DH398="раб.день",
$DR398/30*(IFERROR(
_xlfn.LET(_xlpm.VD,
CHOOSE(
{1;2;3;4;5;6;7;8;9;10;11;12;13;14;15;16;17;18},
45658,45659,45660,45661,45662,45663,45664,45665,45711,45724,45778,45779,45785,45786,45820,45821,45965,46022),
_xlfn.LET(_xlpm.DD,
MAX(MIN($AX398,EOMONTH(BF$15,0))-MAX($AW398,BF$15),),
_xlfn.IFS(
AND(MONTH($AW398)=MONTH(BF$15),MONTH($AX398)&lt;&gt;MONTH(BF$15)),
NETWORKDAYS.INTL($AW398,$AW398+_xlpm.DD,1,_xlpm.VD),
AND(MONTH($AW398)&lt;&gt;MONTH(BF$15),MONTH($AX398)=MONTH(BF$15)),
NETWORKDAYS.INTL(($AX398)-_xlpm.DD,$AX398,1,_xlpm.VD),
AND(MONTH($AW398)&lt;MONTH(BF$15),MONTH($AX398)&gt;MONTH(BF$15)),
NETWORKDAYS.INTL((EOMONTH(BF$15-1,1))-_xlpm.DD,EOMONTH(BF$15-1,1),1,_xlpm.VD),
AND(MONTH($AW398)=MONTH(BF$15),MONTH($AX398)=MONTH(BF$15)),
NETWORKDAYS.INTL($AW398,$AX398,1,_xlpm.VD)))),0)),
$DH398="месяц",
$DR398*BF398,
$DH398="неделя",
$DR398*BF398/7*(ROUNDUP((DAY(EOMONTH(BF$15,0)))/4,0))),
0)</f>
        <v/>
      </c>
      <c r="DZ398" s="125">
        <f t="array" ref="DZ398">
IFERROR(_xlfn.IFS(
$DH398="день_1",
$DR398*$BL398/($AX398-$AW398+1)*BG398*(DAY(EOMONTH(BG$15,0))),
$DH398="день_2",
$DR398/30*MAX(MIN($AX398,EOMONTH(BG$15,0))-MAX($AW398,BG$15)+1,),
$DH398="раб.день",
$DR398/30*(IFERROR(
_xlfn.LET(_xlpm.VD,
CHOOSE(
{1;2;3;4;5;6;7;8;9;10;11;12;13;14;15;16;17;18},
45658,45659,45660,45661,45662,45663,45664,45665,45711,45724,45778,45779,45785,45786,45820,45821,45965,46022),
_xlfn.LET(_xlpm.DD,
MAX(MIN($AX398,EOMONTH(BG$15,0))-MAX($AW398,BG$15),),
_xlfn.IFS(
AND(MONTH($AW398)=MONTH(BG$15),MONTH($AX398)&lt;&gt;MONTH(BG$15)),
NETWORKDAYS.INTL($AW398,$AW398+_xlpm.DD,1,_xlpm.VD),
AND(MONTH($AW398)&lt;&gt;MONTH(BG$15),MONTH($AX398)=MONTH(BG$15)),
NETWORKDAYS.INTL(($AX398)-_xlpm.DD,$AX398,1,_xlpm.VD),
AND(MONTH($AW398)&lt;MONTH(BG$15),MONTH($AX398)&gt;MONTH(BG$15)),
NETWORKDAYS.INTL((EOMONTH(BG$15-1,1))-_xlpm.DD,EOMONTH(BG$15-1,1),1,_xlpm.VD),
AND(MONTH($AW398)=MONTH(BG$15),MONTH($AX398)=MONTH(BG$15)),
NETWORKDAYS.INTL($AW398,$AX398,1,_xlpm.VD)))),0)),
$DH398="месяц",
$DR398*BG398,
$DH398="неделя",
$DR398*BG398/7*(ROUNDUP((DAY(EOMONTH(BG$15,0)))/4,0))),
0)</f>
        <v/>
      </c>
      <c r="EA398" s="125">
        <f t="array" ref="EA398">
IFERROR(_xlfn.IFS(
$DH398="день_1",
$DR398*$BL398/($AX398-$AW398+1)*BH398*(DAY(EOMONTH(BH$15,0))),
$DH398="день_2",
$DR398/30*MAX(MIN($AX398,EOMONTH(BH$15,0))-MAX($AW398,BH$15)+1,),
$DH398="раб.день",
$DR398/30*(IFERROR(
_xlfn.LET(_xlpm.VD,
CHOOSE(
{1;2;3;4;5;6;7;8;9;10;11;12;13;14;15;16;17;18},
45658,45659,45660,45661,45662,45663,45664,45665,45711,45724,45778,45779,45785,45786,45820,45821,45965,46022),
_xlfn.LET(_xlpm.DD,
MAX(MIN($AX398,EOMONTH(BH$15,0))-MAX($AW398,BH$15),),
_xlfn.IFS(
AND(MONTH($AW398)=MONTH(BH$15),MONTH($AX398)&lt;&gt;MONTH(BH$15)),
NETWORKDAYS.INTL($AW398,$AW398+_xlpm.DD,1,_xlpm.VD),
AND(MONTH($AW398)&lt;&gt;MONTH(BH$15),MONTH($AX398)=MONTH(BH$15)),
NETWORKDAYS.INTL(($AX398)-_xlpm.DD,$AX398,1,_xlpm.VD),
AND(MONTH($AW398)&lt;MONTH(BH$15),MONTH($AX398)&gt;MONTH(BH$15)),
NETWORKDAYS.INTL((EOMONTH(BH$15-1,1))-_xlpm.DD,EOMONTH(BH$15-1,1),1,_xlpm.VD),
AND(MONTH($AW398)=MONTH(BH$15),MONTH($AX398)=MONTH(BH$15)),
NETWORKDAYS.INTL($AW398,$AX398,1,_xlpm.VD)))),0)),
$DH398="месяц",
$DR398*BH398,
$DH398="неделя",
$DR398*BH398/7*(ROUNDUP((DAY(EOMONTH(BH$15,0)))/4,0))),
0)</f>
        <v/>
      </c>
      <c r="EB398" s="125">
        <f t="array" ref="EB398">
IFERROR(_xlfn.IFS(
$DH398="день_1",
$DR398*$BL398/($AX398-$AW398+1)*BI398*(DAY(EOMONTH(BI$15,0))),
$DH398="день_2",
$DR398/30*MAX(MIN($AX398,EOMONTH(BI$15,0))-MAX($AW398,BI$15)+1,),
$DH398="раб.день",
$DR398/30*(IFERROR(
_xlfn.LET(_xlpm.VD,
CHOOSE(
{1;2;3;4;5;6;7;8;9;10;11;12;13;14;15;16;17;18},
45658,45659,45660,45661,45662,45663,45664,45665,45711,45724,45778,45779,45785,45786,45820,45821,45965,46022),
_xlfn.LET(_xlpm.DD,
MAX(MIN($AX398,EOMONTH(BI$15,0))-MAX($AW398,BI$15),),
_xlfn.IFS(
AND(MONTH($AW398)=MONTH(BI$15),MONTH($AX398)&lt;&gt;MONTH(BI$15)),
NETWORKDAYS.INTL($AW398,$AW398+_xlpm.DD,1,_xlpm.VD),
AND(MONTH($AW398)&lt;&gt;MONTH(BI$15),MONTH($AX398)=MONTH(BI$15)),
NETWORKDAYS.INTL(($AX398)-_xlpm.DD,$AX398,1,_xlpm.VD),
AND(MONTH($AW398)&lt;MONTH(BI$15),MONTH($AX398)&gt;MONTH(BI$15)),
NETWORKDAYS.INTL((EOMONTH(BI$15-1,1))-_xlpm.DD,EOMONTH(BI$15-1,1),1,_xlpm.VD),
AND(MONTH($AW398)=MONTH(BI$15),MONTH($AX398)=MONTH(BI$15)),
NETWORKDAYS.INTL($AW398,$AX398,1,_xlpm.VD)))),0)),
$DH398="месяц",
$DR398*BI398,
$DH398="неделя",
$DR398*BI398/7*(ROUNDUP((DAY(EOMONTH(BI$15,0)))/4,0))),
0)</f>
        <v/>
      </c>
      <c r="EC398" s="125">
        <f t="array" ref="EC398">
IFERROR(_xlfn.IFS(
$DH398="день_1",
$DR398*$BL398/($AX398-$AW398+1)*BJ398*(DAY(EOMONTH(BJ$15,0))),
$DH398="день_2",
$DR398/30*MAX(MIN($AX398,EOMONTH(BJ$15,0))-MAX($AW398,BJ$15)+1,),
$DH398="раб.день",
$DR398/30*(IFERROR(
_xlfn.LET(_xlpm.VD,
CHOOSE(
{1;2;3;4;5;6;7;8;9;10;11;12;13;14;15;16;17;18},
45658,45659,45660,45661,45662,45663,45664,45665,45711,45724,45778,45779,45785,45786,45820,45821,45965,46022),
_xlfn.LET(_xlpm.DD,
MAX(MIN($AX398,EOMONTH(BJ$15,0))-MAX($AW398,BJ$15),),
_xlfn.IFS(
AND(MONTH($AW398)=MONTH(BJ$15),MONTH($AX398)&lt;&gt;MONTH(BJ$15)),
NETWORKDAYS.INTL($AW398,$AW398+_xlpm.DD,1,_xlpm.VD),
AND(MONTH($AW398)&lt;&gt;MONTH(BJ$15),MONTH($AX398)=MONTH(BJ$15)),
NETWORKDAYS.INTL(($AX398)-_xlpm.DD,$AX398,1,_xlpm.VD),
AND(MONTH($AW398)&lt;MONTH(BJ$15),MONTH($AX398)&gt;MONTH(BJ$15)),
NETWORKDAYS.INTL((EOMONTH(BJ$15-1,1))-_xlpm.DD,EOMONTH(BJ$15-1,1),1,_xlpm.VD),
AND(MONTH($AW398)=MONTH(BJ$15),MONTH($AX398)=MONTH(BJ$15)),
NETWORKDAYS.INTL($AW398,$AX398,1,_xlpm.VD)))),0)),
$DH398="месяц",
$DR398*BJ398,
$DH398="неделя",
$DR398*BJ398/7*(ROUNDUP((DAY(EOMONTH(BJ$15,0)))/4,0))),
0)</f>
        <v/>
      </c>
      <c r="ED398" s="125">
        <f t="array" ref="ED398">
IFERROR(_xlfn.IFS(
$DH398="день_1",
$DR398*$BL398/($AX398-$AW398+1)*BK398*(DAY(EOMONTH(BK$15,0))),
$DH398="день_2",
$DR398/30*MAX(MIN($AX398,EOMONTH(BK$15,0))-MAX($AW398,BK$15)+1,),
$DH398="раб.день",
$DR398/30*(IFERROR(
_xlfn.LET(_xlpm.VD,
CHOOSE(
{1;2;3;4;5;6;7;8;9;10;11;12;13;14;15;16;17;18},
45658,45659,45660,45661,45662,45663,45664,45665,45711,45724,45778,45779,45785,45786,45820,45821,45965,46022),
_xlfn.LET(_xlpm.DD,
MAX(MIN($AX398,EOMONTH(BK$15,0))-MAX($AW398,BK$15),),
_xlfn.IFS(
AND(MONTH($AW398)=MONTH(BK$15),MONTH($AX398)&lt;&gt;MONTH(BK$15)),
NETWORKDAYS.INTL($AW398,$AW398+_xlpm.DD,1,_xlpm.VD),
AND(MONTH($AW398)&lt;&gt;MONTH(BK$15),MONTH($AX398)=MONTH(BK$15)),
NETWORKDAYS.INTL(($AX398)-_xlpm.DD,$AX398,1,_xlpm.VD),
AND(MONTH($AW398)&lt;MONTH(BK$15),MONTH($AX398)&gt;MONTH(BK$15)),
NETWORKDAYS.INTL((EOMONTH(BK$15-1,1))-_xlpm.DD,EOMONTH(BK$15-1,1),1,_xlpm.VD),
AND(MONTH($AW398)=MONTH(BK$15),MONTH($AX398)=MONTH(BK$15)),
NETWORKDAYS.INTL($AW398,$AX398,1,_xlpm.VD)))),0)),
$DH398="месяц",
$DR398*BK398,
$DH398="неделя",
$DR398*BK398/7*(ROUNDUP((DAY(EOMONTH(BK$15,0)))/4,0))),
0)</f>
        <v/>
      </c>
      <c r="EE398" s="125">
        <f>SUM($DS398,$DT398,$DU398,$DV398,$DW398,$DX398,$DY398,$DZ398,$EA398,$EB398,$EC398,$ED398)</f>
        <v/>
      </c>
      <c r="EF398" s="125">
        <f>IFERROR(ROUND($EE398*(1+$EP398),2),0)</f>
        <v/>
      </c>
      <c r="EG398" s="128" t="n">
        <v>1</v>
      </c>
      <c r="EH398" s="126" t="n">
        <v>0</v>
      </c>
      <c r="EI398" s="126">
        <f>ROUND(SUM($EH398:$EH398)*SUM($AB398:$AB398)*$EG398,2)</f>
        <v/>
      </c>
      <c r="EJ398" s="126">
        <f>ROUND($EI398*(1+$EP398),2)</f>
        <v/>
      </c>
      <c r="EK398" s="126" t="n">
        <v>0</v>
      </c>
      <c r="EL398" s="126">
        <f>ROUND(SUM($EK398:$EK398)*SUM($AB398:$AB398)*$EG398,2)</f>
        <v/>
      </c>
      <c r="EM398" s="126">
        <f>ROUND($EL398*(1+$EP398),2)</f>
        <v/>
      </c>
      <c r="EN398" s="126">
        <f>SUM($EE398,$EI398,$EL398)</f>
        <v/>
      </c>
      <c r="EO398" s="126">
        <f>SUM($EF398,$EJ398,$EM398)</f>
        <v/>
      </c>
      <c r="EP398" s="59" t="inlineStr">
        <is>
          <t>20%</t>
        </is>
      </c>
      <c r="EQ398" s="59" t="n"/>
      <c r="ER398" s="60">
        <f t="array" ref="ER398">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MATCH(ES398,
{"AMS";"RussOutdoor";"HD Outdoor";"Ingroup";"IQ";"Ledproduction";"LisChannel";"Logic";"Media-PPL";"NovikovTV | НовиковТВ";"SMA";"SOK";"КрокусТВ | CrocusTV | IndoorTV";"Сити";"ТЯК Москва"},
0)),"")</f>
        <v/>
      </c>
      <c r="ES398" s="60" t="n"/>
      <c r="ET398" s="60">
        <f t="array" ref="ET398">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MATCH(ES398,
{"AMS";"RussOutdoor";"HD Outdoor";"Ingroup";"IQ";"Ledproduction";"LisChannel";"Logic";"Media-PPL";"NovikovTV | НовиковТВ";"SMA";"SOK";"КрокусТВ | CrocusTV | IndoorTV";"Сити";"ТЯК Москва"},
0)),"")</f>
        <v/>
      </c>
      <c r="EU398" s="60" t="n"/>
      <c r="EV398" s="60" t="n"/>
      <c r="EX398" s="110">
        <f t="array" ref="EX398">
($AR398/30
+N("ТРАФИК ПЛОЩАДКИ"))*
(IFERROR(
_xlfn.LET(
_xlpm.GPR,
HLOOKUP($L398,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(MATCH($T398,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IF($Q398="цифровой",_xlpm.GPR/$AG398,_xlpm.GPR/60)),
0)
+N("DWELL TIME"))*
(IF($AB398=0,0,IF($AB398=1,0.3,IF($AB398=2,0.5,IF($AB398&gt;2,1))))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_xlfn.IFS($AC398="да",1.2,$AC398="нет",1)*
_xlfn.IFS($AD398="да",1.2,$AD398="нет",1)*
IF(R398="статический",1,1.2)*
$X398*
INDEX(
{1.2;1;1.2;1.2;1;1.2;1.2;1.2;1.2;1.2;1.2;1;1.2;1.2;1.2;1.2;1;1;1.2;1.2;1.2;1;1;1;1;1.2;1.2;1.2;1.2;1;1;1;1;1.2;1.2;1.2;1.2;1.2;1.2;1.2;1.2;1;1;1.2;1;1;1;1;1.5;1;1;1.5;1.5;1.2},
MATCH($Q398,_xlpm.MI,0)))&gt;{0.02;0.04;0.06;0.1;0.2;0.4;0.6;0.8;1;2;4;6})),
{0;1;2;3;4;5;6;7;8;9;10;11;12},
0)))
+N("КОЭФФИЦИЕНТ КОНТАКТА"))))*
(_xlfn.IFS($X398&lt;0.1,$X398/1000,$X398&gt;25,5.2,AND($X398&gt;=0.1,$X398&lt;=25),(($X398*2+0.1)/10)*($X398/10)))*
IFERROR((_xlfn.LET(
_xlpm.MA,
{0;0.8;0.85;0.9;0.95;1},
_xlpm.MAA,
{0;1;2;3;4;5},
INDEX(_xlpm.MA,MATCH(SUMPRODUCT(--((IF(ROUND(_xlpm.MAA,1)&gt;5,5,ROUND($AB398,1)))&gt;{0;1;2;3;4;5})),_xlpm.MAA,0)))
+N("КОЭФФИЦИЕНТ КОЛ-ВО КОНСТРУКЦИЙ")),1)*
$AB398,0))*
(IF($Q398="цифровой",$AG398/15*$AI398,1)
+N("ДЛЯ ЦИФРЫ"))</f>
        <v/>
      </c>
      <c r="EY398" s="110">
        <f>IFERROR(EX398*AY398,0)</f>
        <v/>
      </c>
      <c r="EZ398" s="131">
        <f>IFERROR(DP398/EY398*1000,0)</f>
        <v/>
      </c>
      <c r="FA398" s="112">
        <f>IFERROR(FC398/FB398,0)</f>
        <v/>
      </c>
      <c r="FB398" s="112">
        <f>IFERROR((FC398/(EY398/FF398*#REF!))*0.825,0)</f>
        <v/>
      </c>
      <c r="FC398" s="112">
        <f>IFERROR(((EX398*30/AR398)*100)/30,0)</f>
        <v/>
      </c>
      <c r="FD398" s="112">
        <f>IFERROR(EY398/G398*100%,0)</f>
        <v/>
      </c>
      <c r="FE398" s="112">
        <f>IFERROR(FD398/FC398*100%,0)</f>
        <v/>
      </c>
      <c r="FF398" s="110">
        <f>IFERROR(AR398/30*AY398,0)</f>
        <v/>
      </c>
    </row>
    <row r="399" ht="13" customHeight="1">
      <c r="A399" s="59" t="n"/>
      <c r="B399" s="60" t="n"/>
      <c r="C399" s="60" t="n"/>
      <c r="D399" s="60">
        <f t="array" ref="D399">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MATCH($E399,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399" s="60">
        <f t="array" ref="E399">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MATCH($F399,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399" s="60" t="inlineStr"/>
      <c r="G399" s="60" t="n"/>
      <c r="H399" s="60">
        <f t="array" ref="H399">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MATCH($I399,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399" s="60" t="n"/>
      <c r="J399" s="60" t="n"/>
      <c r="K399" s="60" t="n"/>
      <c r="L399" s="60" t="n"/>
      <c r="M399" s="60" t="n"/>
      <c r="N399" s="60" t="n"/>
      <c r="O399" s="60" t="n"/>
      <c r="P399" s="60">
        <f t="array" ref="P399">
_xlfn.IFS(
ISNUMBER(MATCH($Q399,{"шелфбаннер","разделитель","монетница","чековая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ISNUMBER(MATCH($Q399,{"LED/LCD","видеокулер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ISNUMBER(MATCH($Q399,{"автомобиль","машина","выставочное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ISNUMBER(MATCH($Q399,{"билборд","лифтовая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ISNUMBER(MATCH($Q399,{"навигация","подвесной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ISNUMBER(MATCH($Q399,{"движущаяся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ISNUMBER(MATCH($Q399,{"каталог","журнал"},)),
"Пресса",
$Q399="","")</f>
        <v/>
      </c>
      <c r="Q399" s="60" t="n"/>
      <c r="R399" s="60">
        <f t="array" ref="R399">
IFERROR(
_xlfn.IFS(
OR(ISNUMBER(MATCH($Q399,{"экспозиция","макет","стенд","автостенд","авто стенд","выставочное пространство","выставочные стенды","модульные выставочные стенды","3Д конструкция","3D конструкция"},)),P399="Экспонирование"),
"нестандартный",
ISNUMBER(MATCH($Q399,{"скроллер","призматрон"},)),
"динамический",
$P399="Видео",
"цифровой",
OR($P399="Пресса",$P399="Щит",$P399="POSm",$P399="Подвес",$P399="Брендирование/оклейка"),
"статический"),"")</f>
        <v/>
      </c>
      <c r="S399" s="59" t="n"/>
      <c r="T399" s="60" t="n"/>
      <c r="U399" s="60" t="n"/>
      <c r="V399" s="60">
        <f>
IF(P399="Видео",
"цифровой постер/ролик",
IF(ISNUMBER(MATCH(Q399,{"короб световой","короб световой | лайтбокс","короб световой | кристалайт","лайтбокс","лайт бокс","кристалайт","LB","lightbox"},)),
"бэклит",
IF(P399="Брендирование/оклейка",
"перфарированная пленка/самоклейка",
IF(P399="Экспонирование",
"под запрос",
IF(P399="Подвес",
"баннер/ткань",
"")))))</f>
        <v/>
      </c>
      <c r="W399" s="59" t="n"/>
      <c r="X399" s="59" t="n"/>
      <c r="Y399" s="59" t="n"/>
      <c r="Z399" s="61" t="n"/>
      <c r="AA399" s="61" t="n"/>
      <c r="AB399" s="61">
        <f>IF(BL399&gt;0,Z399,0)</f>
        <v/>
      </c>
      <c r="AC399" s="59" t="n"/>
      <c r="AD399" s="59" t="n"/>
      <c r="AE399" s="59" t="n"/>
      <c r="AF399" s="59" t="n"/>
      <c r="AG399" s="59" t="n"/>
      <c r="AH399" s="59" t="n"/>
      <c r="AI399" s="59" t="n"/>
      <c r="AJ399" s="59" t="n"/>
      <c r="AK399" s="59" t="n"/>
      <c r="AL399" s="62">
        <f>IFERROR(IF(OR(R399="статический",R399="динамический",R399="нестандартный",R399="",R399=""),"-",IF(AND(AH399="-",AI399="-"),"-",AK399*3600/AH399*AI399)),"-")</f>
        <v/>
      </c>
      <c r="AM399" s="62">
        <f>IFERROR(IF(OR(R399="статический",R399="динамический",R399="",R399="", R399="BTL",R399="нестандартный"),"-",AG399*AI399*AL399/60),"-")</f>
        <v/>
      </c>
      <c r="AN399" s="63">
        <f>IFERROR(IF(AH399="","-",AG399*AI399/AH399),"-")</f>
        <v/>
      </c>
      <c r="AO399" s="59">
        <f>IFERROR(IF(OR($R399="статический",$R399="динамический",$R399="",$R399="",$R399="BTL",$R399="нестандартный"),"-",$AL399*$AY399),"-")</f>
        <v/>
      </c>
      <c r="AP399" s="62">
        <f>IFERROR(IF(OR($R399="статический",$R399="динамический",$R399="",$R399="",$R399="BTL",$R399="нестандартный"),"-",$AM399*AY399),"-")</f>
        <v/>
      </c>
      <c r="AQ399" s="64" t="n"/>
      <c r="AR399" s="61" t="n"/>
      <c r="AS399" s="61" t="n"/>
      <c r="AT399" s="61" t="n"/>
      <c r="AU399" s="65" t="n"/>
      <c r="AV399" s="124">
        <f>IFERROR(DR399/AT399*1000,"n/a")</f>
        <v/>
      </c>
      <c r="AW399" s="67" t="n"/>
      <c r="AX399" s="67" t="n"/>
      <c r="AY399" s="43">
        <f>IFERROR(IF(OR($AW399="",$AX399=""),"",_xlfn.DAYS($AX399+1,$AW399)),"")</f>
        <v/>
      </c>
      <c r="AZ399" s="68">
        <f t="array" ref="AZ399">
_xlfn.LET(_xlpm.COEFF,
IF($AW399+$AX399=0,0,IF(MAX(MIN($AX399,EOMONTH(AZ$15,0))-MAX($AW399,AZ$15)+1,)&gt;0,1,0)),
_xlfn.IFS(
$ES399="LisChannel",
_xlpm.COEFF*
INDEX({1;1;1.2;1.2;1;1;1;1;1.2;1.2;1.2;1.2},
MATCH(MONTH(AZ$15),
{1,2,3,4,5,6,7,8,9,10,11,12})),
CONCATENATE($ES399," ",$L399)="RussOutdoor метро",
_xlpm.COEFF*
INDEX({0.8;0.9;1.1;1.1;1;1;1;1;1.1;1.1;1.1;1.1},
MATCH(MONTH(AZ$15),
{1,2,3,4,5,6,7,8,9,10,11,12})),
$ES399&lt;&gt;"LisChannel",
_xlpm.COEFF,
$ES399&lt;&gt;"RussOutdoor",
_xlpm.COEFF))</f>
        <v/>
      </c>
      <c r="BA399" s="68">
        <f t="array" ref="BA399">
_xlfn.LET(_xlpm.COEFF,
IF($AW399+$AX399=0,0,IF(MAX(MIN($AX399,EOMONTH(BA$15,0))-MAX($AW399,BA$15)+1,)&gt;0,1,0)),
_xlfn.IFS(
$ES399="LisChannel",
_xlpm.COEFF*
INDEX({1;1;1.2;1.2;1;1;1;1;1.2;1.2;1.2;1.2},
MATCH(MONTH(BA$15),
{1,2,3,4,5,6,7,8,9,10,11,12})),
CONCATENATE($ES399," ",$L399)="RussOutdoor метро",
_xlpm.COEFF*
INDEX({0.8;0.9;1.1;1.1;1;1;1;1;1.1;1.1;1.1;1.1},
MATCH(MONTH(BA$15),
{1,2,3,4,5,6,7,8,9,10,11,12})),
$ES399&lt;&gt;"LisChannel",
_xlpm.COEFF,
$ES399&lt;&gt;"RussOutdoor",
_xlpm.COEFF))</f>
        <v/>
      </c>
      <c r="BB399" s="68">
        <f t="array" ref="BB399">
_xlfn.LET(_xlpm.COEFF,
IF($AW399+$AX399=0,0,IF(MAX(MIN($AX399,EOMONTH(BB$15,0))-MAX($AW399,BB$15)+1,)&gt;0,1,0)),
_xlfn.IFS(
$ES399="LisChannel",
_xlpm.COEFF*
INDEX({1;1;1.2;1.2;1;1;1;1;1.2;1.2;1.2;1.2},
MATCH(MONTH(BB$15),
{1,2,3,4,5,6,7,8,9,10,11,12})),
CONCATENATE($ES399," ",$L399)="RussOutdoor метро",
_xlpm.COEFF*
INDEX({0.8;0.9;1.1;1.1;1;1;1;1;1.1;1.1;1.1;1.1},
MATCH(MONTH(BB$15),
{1,2,3,4,5,6,7,8,9,10,11,12})),
$ES399&lt;&gt;"LisChannel",
_xlpm.COEFF,
$ES399&lt;&gt;"RussOutdoor",
_xlpm.COEFF))</f>
        <v/>
      </c>
      <c r="BC399" s="68">
        <f t="array" ref="BC399">
_xlfn.LET(_xlpm.COEFF,
IF($AW399+$AX399=0,0,IF(MAX(MIN($AX399,EOMONTH(BC$15,0))-MAX($AW399,BC$15)+1,)&gt;0,1,0)),
_xlfn.IFS(
$ES399="LisChannel",
_xlpm.COEFF*
INDEX({1;1;1.2;1.2;1;1;1;1;1.2;1.2;1.2;1.2},
MATCH(MONTH(BC$15),
{1,2,3,4,5,6,7,8,9,10,11,12})),
CONCATENATE($ES399," ",$L399)="RussOutdoor метро",
_xlpm.COEFF*
INDEX({0.8;0.9;1.1;1.1;1;1;1;1;1.1;1.1;1.1;1.1},
MATCH(MONTH(BC$15),
{1,2,3,4,5,6,7,8,9,10,11,12})),
$ES399&lt;&gt;"LisChannel",
_xlpm.COEFF,
$ES399&lt;&gt;"RussOutdoor",
_xlpm.COEFF))</f>
        <v/>
      </c>
      <c r="BD399" s="68">
        <f t="array" ref="BD399">
_xlfn.LET(_xlpm.COEFF,
IF($AW399+$AX399=0,0,IF(MAX(MIN($AX399,EOMONTH(BD$15,0))-MAX($AW399,BD$15)+1,)&gt;0,1,0)),
_xlfn.IFS(
$ES399="LisChannel",
_xlpm.COEFF*
INDEX({1;1;1.2;1.2;1;1;1;1;1.2;1.2;1.2;1.2},
MATCH(MONTH(BD$15),
{1,2,3,4,5,6,7,8,9,10,11,12})),
CONCATENATE($ES399," ",$L399)="RussOutdoor метро",
_xlpm.COEFF*
INDEX({0.8;0.9;1.1;1.1;1;1;1;1;1.1;1.1;1.1;1.1},
MATCH(MONTH(BD$15),
{1,2,3,4,5,6,7,8,9,10,11,12})),
$ES399&lt;&gt;"LisChannel",
_xlpm.COEFF,
$ES399&lt;&gt;"RussOutdoor",
_xlpm.COEFF))</f>
        <v/>
      </c>
      <c r="BE399" s="68">
        <f t="array" ref="BE399">
_xlfn.LET(_xlpm.COEFF,
IF($AW399+$AX399=0,0,IF(MAX(MIN($AX399,EOMONTH(BE$15,0))-MAX($AW399,BE$15)+1,)&gt;0,1,0)),
_xlfn.IFS(
$ES399="LisChannel",
_xlpm.COEFF*
INDEX({1;1;1.2;1.2;1;1;1;1;1.2;1.2;1.2;1.2},
MATCH(MONTH(BE$15),
{1,2,3,4,5,6,7,8,9,10,11,12})),
CONCATENATE($ES399," ",$L399)="RussOutdoor метро",
_xlpm.COEFF*
INDEX({0.8;0.9;1.1;1.1;1;1;1;1;1.1;1.1;1.1;1.1},
MATCH(MONTH(BE$15),
{1,2,3,4,5,6,7,8,9,10,11,12})),
$ES399&lt;&gt;"LisChannel",
_xlpm.COEFF,
$ES399&lt;&gt;"RussOutdoor",
_xlpm.COEFF))</f>
        <v/>
      </c>
      <c r="BF399" s="68">
        <f t="array" ref="BF399">
_xlfn.LET(_xlpm.COEFF,
IF($AW399+$AX399=0,0,IF(MAX(MIN($AX399,EOMONTH(BF$15,0))-MAX($AW399,BF$15)+1,)&gt;0,1,0)),
_xlfn.IFS(
$ES399="LisChannel",
_xlpm.COEFF*
INDEX({1;1;1.2;1.2;1;1;1;1;1.2;1.2;1.2;1.2},
MATCH(MONTH(BF$15),
{1,2,3,4,5,6,7,8,9,10,11,12})),
CONCATENATE($ES399," ",$L399)="RussOutdoor метро",
_xlpm.COEFF*
INDEX({0.8;0.9;1.1;1.1;1;1;1;1;1.1;1.1;1.1;1.1},
MATCH(MONTH(BF$15),
{1,2,3,4,5,6,7,8,9,10,11,12})),
$ES399&lt;&gt;"LisChannel",
_xlpm.COEFF,
$ES399&lt;&gt;"RussOutdoor",
_xlpm.COEFF))</f>
        <v/>
      </c>
      <c r="BG399" s="68">
        <f t="array" ref="BG399">
_xlfn.LET(_xlpm.COEFF,
IF($AW399+$AX399=0,0,IF(MAX(MIN($AX399,EOMONTH(BG$15,0))-MAX($AW399,BG$15)+1,)&gt;0,1,0)),
_xlfn.IFS(
$ES399="LisChannel",
_xlpm.COEFF*
INDEX({1;1;1.2;1.2;1;1;1;1;1.2;1.2;1.2;1.2},
MATCH(MONTH(BG$15),
{1,2,3,4,5,6,7,8,9,10,11,12})),
CONCATENATE($ES399," ",$L399)="RussOutdoor метро",
_xlpm.COEFF*
INDEX({0.8;0.9;1.1;1.1;1;1;1;1;1.1;1.1;1.1;1.1},
MATCH(MONTH(BG$15),
{1,2,3,4,5,6,7,8,9,10,11,12})),
$ES399&lt;&gt;"LisChannel",
_xlpm.COEFF,
$ES399&lt;&gt;"RussOutdoor",
_xlpm.COEFF))</f>
        <v/>
      </c>
      <c r="BH399" s="68">
        <f t="array" ref="BH399">
_xlfn.LET(_xlpm.COEFF,
IF($AW399+$AX399=0,0,IF(MAX(MIN($AX399,EOMONTH(BH$15,0))-MAX($AW399,BH$15)+1,)&gt;0,1,0)),
_xlfn.IFS(
$ES399="LisChannel",
_xlpm.COEFF*
INDEX({1;1;1.2;1.2;1;1;1;1;1.2;1.2;1.2;1.2},
MATCH(MONTH(BH$15),
{1,2,3,4,5,6,7,8,9,10,11,12})),
CONCATENATE($ES399," ",$L399)="RussOutdoor метро",
_xlpm.COEFF*
INDEX({0.8;0.9;1.1;1.1;1;1;1;1;1.1;1.1;1.1;1.1},
MATCH(MONTH(BH$15),
{1,2,3,4,5,6,7,8,9,10,11,12})),
$ES399&lt;&gt;"LisChannel",
_xlpm.COEFF,
$ES399&lt;&gt;"RussOutdoor",
_xlpm.COEFF))</f>
        <v/>
      </c>
      <c r="BI399" s="68">
        <f t="array" ref="BI399">
_xlfn.LET(_xlpm.COEFF,
IF($AW399+$AX399=0,0,IF(MAX(MIN($AX399,EOMONTH(BI$15,0))-MAX($AW399,BI$15)+1,)&gt;0,1,0)),
_xlfn.IFS(
$ES399="LisChannel",
_xlpm.COEFF*
INDEX({1;1;1.2;1.2;1;1;1;1;1.2;1.2;1.2;1.2},
MATCH(MONTH(BI$15),
{1,2,3,4,5,6,7,8,9,10,11,12})),
CONCATENATE($ES399," ",$L399)="RussOutdoor метро",
_xlpm.COEFF*
INDEX({0.8;0.9;1.1;1.1;1;1;1;1;1.1;1.1;1.1;1.1},
MATCH(MONTH(BI$15),
{1,2,3,4,5,6,7,8,9,10,11,12})),
$ES399&lt;&gt;"LisChannel",
_xlpm.COEFF,
$ES399&lt;&gt;"RussOutdoor",
_xlpm.COEFF))</f>
        <v/>
      </c>
      <c r="BJ399" s="68">
        <f t="array" ref="BJ399">
_xlfn.LET(_xlpm.COEFF,
IF($AW399+$AX399=0,0,IF(MAX(MIN($AX399,EOMONTH(BJ$15,0))-MAX($AW399,BJ$15)+1,)&gt;0,1,0)),
_xlfn.IFS(
$ES399="LisChannel",
_xlpm.COEFF*
INDEX({1;1;1.2;1.2;1;1;1;1;1.2;1.2;1.2;1.2},
MATCH(MONTH(BJ$15),
{1,2,3,4,5,6,7,8,9,10,11,12})),
CONCATENATE($ES399," ",$L399)="RussOutdoor метро",
_xlpm.COEFF*
INDEX({0.8;0.9;1.1;1.1;1;1;1;1;1.1;1.1;1.1;1.1},
MATCH(MONTH(BJ$15),
{1,2,3,4,5,6,7,8,9,10,11,12})),
$ES399&lt;&gt;"LisChannel",
_xlpm.COEFF,
$ES399&lt;&gt;"RussOutdoor",
_xlpm.COEFF))</f>
        <v/>
      </c>
      <c r="BK399" s="68">
        <f t="array" ref="BK399">
_xlfn.LET(_xlpm.COEFF,
IF($AW399+$AX399=0,0,IF(MAX(MIN($AX399,EOMONTH(BK$15,0))-MAX($AW399,BK$15)+1,)&gt;0,1,0)),
_xlfn.IFS(
$ES399="LisChannel",
_xlpm.COEFF*
INDEX({1;1;1.2;1.2;1;1;1;1;1.2;1.2;1.2;1.2},
MATCH(MONTH(BK$15),
{1,2,3,4,5,6,7,8,9,10,11,12})),
CONCATENATE($ES399," ",$L399)="RussOutdoor метро",
_xlpm.COEFF*
INDEX({0.8;0.9;1.1;1.1;1;1;1;1;1.1;1.1;1.1;1.1},
MATCH(MONTH(BK$15),
{1,2,3,4,5,6,7,8,9,10,11,12})),
$ES399&lt;&gt;"LisChannel",
_xlpm.COEFF,
$ES399&lt;&gt;"RussOutdoor",
_xlpm.COEFF))</f>
        <v/>
      </c>
      <c r="BL399" s="62">
        <f>COUNTIFS($AZ399:$BK399,"&gt;0")</f>
        <v/>
      </c>
      <c r="BM399" s="65" t="n"/>
      <c r="BN399" s="125">
        <f>$DJ399</f>
        <v/>
      </c>
      <c r="BO399" s="63">
        <f>$DQ399</f>
        <v/>
      </c>
      <c r="BP399" s="125">
        <f>
IFERROR(
IF($BL399=0,0,
$BN399*(1-$BO399)),
0)</f>
        <v/>
      </c>
      <c r="BQ399" s="125">
        <f t="array" ref="BQ399">
IFERROR(
_xlfn.IFS(
$DH399="день_1",
$BP399*$BL399/($AX399-$AW399+1)*AZ399*(DAY(EOMONTH(AZ$15,0))),
$DH399="день_2",
$BP399/30*MAX(MIN($AX399,EOMONTH(AZ$15,0))-MAX($AW399,AZ$15)+1,),
$DH399="раб.день",
$BP399/30*(IFERROR(
_xlfn.LET(_xlpm.VD,
CHOOSE(
{1;2;3;4;5;6;7;8;9;10;11;12;13;14;15;16;17;18},
45658,45659,45660,45661,45662,45663,45664,45665,45711,45724,45778,45779,45785,45786,45820,45821,45965,46022),
_xlfn.LET(_xlpm.DD,
MAX(MIN($AX399,EOMONTH(AZ$15,0))-MAX($AW399,AZ$15),),
_xlfn.IFS(
AND(MONTH($AW399)=MONTH(AZ$15),MONTH($AX399)&lt;&gt;MONTH(AZ$15)),
NETWORKDAYS.INTL($AW399,$AW399+_xlpm.DD,1,_xlpm.VD),
AND(MONTH($AW399)&lt;&gt;MONTH(AZ$15),MONTH($AX399)=MONTH(AZ$15)),
NETWORKDAYS.INTL(($AX399)-_xlpm.DD,$AX399,1,_xlpm.VD),
AND(MONTH($AW399)&lt;MONTH(AZ$15),MONTH($AX399)&gt;MONTH(AZ$15)),
NETWORKDAYS.INTL((EOMONTH(AZ$15-1,1))-_xlpm.DD,EOMONTH(AZ$15-1,1),1,_xlpm.VD),
AND(MONTH($AW399)=MONTH(AZ$15),MONTH($AX399)=MONTH(AZ$15)),
NETWORKDAYS.INTL($AW399,$AX399,1,_xlpm.VD)))),0)),
$DH399="месяц",
$BP399*AZ399,
$DH399="неделя",
$BP399*AZ399/7*(ROUNDUP((DAY(EOMONTH(AZ$15,0)))/4,0))),
0)</f>
        <v/>
      </c>
      <c r="BR399" s="125">
        <f t="array" ref="BR399">
IFERROR(
_xlfn.IFS(
$DH399="день_1",
$BP399*$BL399/($AX399-$AW399+1)*BA399*(DAY(EOMONTH(BA$15,0))),
$DH399="день_2",
$BP399/30*MAX(MIN($AX399,EOMONTH(BA$15,0))-MAX($AW399,BA$15)+1,),
$DH399="раб.день",
$BP399/30*(IFERROR(
_xlfn.LET(_xlpm.VD,
CHOOSE(
{1;2;3;4;5;6;7;8;9;10;11;12;13;14;15;16;17;18},
45658,45659,45660,45661,45662,45663,45664,45665,45711,45724,45778,45779,45785,45786,45820,45821,45965,46022),
_xlfn.LET(_xlpm.DD,
MAX(MIN($AX399,EOMONTH(BA$15,0))-MAX($AW399,BA$15),),
_xlfn.IFS(
AND(MONTH($AW399)=MONTH(BA$15),MONTH($AX399)&lt;&gt;MONTH(BA$15)),
NETWORKDAYS.INTL($AW399,$AW399+_xlpm.DD,1,_xlpm.VD),
AND(MONTH($AW399)&lt;&gt;MONTH(BA$15),MONTH($AX399)=MONTH(BA$15)),
NETWORKDAYS.INTL(($AX399)-_xlpm.DD,$AX399,1,_xlpm.VD),
AND(MONTH($AW399)&lt;MONTH(BA$15),MONTH($AX399)&gt;MONTH(BA$15)),
NETWORKDAYS.INTL((EOMONTH(BA$15-1,1))-_xlpm.DD,EOMONTH(BA$15-1,1),1,_xlpm.VD),
AND(MONTH($AW399)=MONTH(BA$15),MONTH($AX399)=MONTH(BA$15)),
NETWORKDAYS.INTL($AW399,$AX399,1,_xlpm.VD)))),0)),
$DH399="месяц",
$BP399*BA399,
$DH399="неделя",
$BP399*BA399/7*(ROUNDUP((DAY(EOMONTH(BA$15,0)))/4,0))),
0)</f>
        <v/>
      </c>
      <c r="BS399" s="125">
        <f t="array" ref="BS399">
IFERROR(
_xlfn.IFS(
$DH399="день_1",
$BP399*$BL399/($AX399-$AW399+1)*BB399*(DAY(EOMONTH(BB$15,0))),
$DH399="день_2",
$BP399/30*MAX(MIN($AX399,EOMONTH(BB$15,0))-MAX($AW399,BB$15)+1,),
$DH399="раб.день",
$BP399/30*(IFERROR(
_xlfn.LET(_xlpm.VD,
CHOOSE(
{1;2;3;4;5;6;7;8;9;10;11;12;13;14;15;16;17;18},
45658,45659,45660,45661,45662,45663,45664,45665,45711,45724,45778,45779,45785,45786,45820,45821,45965,46022),
_xlfn.LET(_xlpm.DD,
MAX(MIN($AX399,EOMONTH(BB$15,0))-MAX($AW399,BB$15),),
_xlfn.IFS(
AND(MONTH($AW399)=MONTH(BB$15),MONTH($AX399)&lt;&gt;MONTH(BB$15)),
NETWORKDAYS.INTL($AW399,$AW399+_xlpm.DD,1,_xlpm.VD),
AND(MONTH($AW399)&lt;&gt;MONTH(BB$15),MONTH($AX399)=MONTH(BB$15)),
NETWORKDAYS.INTL(($AX399)-_xlpm.DD,$AX399,1,_xlpm.VD),
AND(MONTH($AW399)&lt;MONTH(BB$15),MONTH($AX399)&gt;MONTH(BB$15)),
NETWORKDAYS.INTL((EOMONTH(BB$15-1,1))-_xlpm.DD,EOMONTH(BB$15-1,1),1,_xlpm.VD),
AND(MONTH($AW399)=MONTH(BB$15),MONTH($AX399)=MONTH(BB$15)),
NETWORKDAYS.INTL($AW399,$AX399,1,_xlpm.VD)))),0)),
$DH399="месяц",
$BP399*BB399,
$DH399="неделя",
$BP399*BB399/7*(ROUNDUP((DAY(EOMONTH(BB$15,0)))/4,0))),
0)</f>
        <v/>
      </c>
      <c r="BT399" s="125">
        <f t="array" ref="BT399">
IFERROR(
_xlfn.IFS(
$DH399="день_1",
$BP399*$BL399/($AX399-$AW399+1)*BC399*(DAY(EOMONTH(BC$15,0))),
$DH399="день_2",
$BP399/30*MAX(MIN($AX399,EOMONTH(BC$15,0))-MAX($AW399,BC$15)+1,),
$DH399="раб.день",
$BP399/30*(IFERROR(
_xlfn.LET(_xlpm.VD,
CHOOSE(
{1;2;3;4;5;6;7;8;9;10;11;12;13;14;15;16;17;18},
45658,45659,45660,45661,45662,45663,45664,45665,45711,45724,45778,45779,45785,45786,45820,45821,45965,46022),
_xlfn.LET(_xlpm.DD,
MAX(MIN($AX399,EOMONTH(BC$15,0))-MAX($AW399,BC$15),),
_xlfn.IFS(
AND(MONTH($AW399)=MONTH(BC$15),MONTH($AX399)&lt;&gt;MONTH(BC$15)),
NETWORKDAYS.INTL($AW399,$AW399+_xlpm.DD,1,_xlpm.VD),
AND(MONTH($AW399)&lt;&gt;MONTH(BC$15),MONTH($AX399)=MONTH(BC$15)),
NETWORKDAYS.INTL(($AX399)-_xlpm.DD,$AX399,1,_xlpm.VD),
AND(MONTH($AW399)&lt;MONTH(BC$15),MONTH($AX399)&gt;MONTH(BC$15)),
NETWORKDAYS.INTL((EOMONTH(BC$15-1,1))-_xlpm.DD,EOMONTH(BC$15-1,1),1,_xlpm.VD),
AND(MONTH($AW399)=MONTH(BC$15),MONTH($AX399)=MONTH(BC$15)),
NETWORKDAYS.INTL($AW399,$AX399,1,_xlpm.VD)))),0)),
$DH399="месяц",
$BP399*BC399,
$DH399="неделя",
$BP399*BC399/7*(ROUNDUP((DAY(EOMONTH(BC$15,0)))/4,0))),
0)</f>
        <v/>
      </c>
      <c r="BU399" s="125">
        <f t="array" ref="BU399">
IFERROR(
_xlfn.IFS(
$DH399="день_1",
$BP399*$BL399/($AX399-$AW399+1)*BD399*(DAY(EOMONTH(BD$15,0))),
$DH399="день_2",
$BP399/30*MAX(MIN($AX399,EOMONTH(BD$15,0))-MAX($AW399,BD$15)+1,),
$DH399="раб.день",
$BP399/30*(IFERROR(
_xlfn.LET(_xlpm.VD,
CHOOSE(
{1;2;3;4;5;6;7;8;9;10;11;12;13;14;15;16;17;18},
45658,45659,45660,45661,45662,45663,45664,45665,45711,45724,45778,45779,45785,45786,45820,45821,45965,46022),
_xlfn.LET(_xlpm.DD,
MAX(MIN($AX399,EOMONTH(BD$15,0))-MAX($AW399,BD$15),),
_xlfn.IFS(
AND(MONTH($AW399)=MONTH(BD$15),MONTH($AX399)&lt;&gt;MONTH(BD$15)),
NETWORKDAYS.INTL($AW399,$AW399+_xlpm.DD,1,_xlpm.VD),
AND(MONTH($AW399)&lt;&gt;MONTH(BD$15),MONTH($AX399)=MONTH(BD$15)),
NETWORKDAYS.INTL(($AX399)-_xlpm.DD,$AX399,1,_xlpm.VD),
AND(MONTH($AW399)&lt;MONTH(BD$15),MONTH($AX399)&gt;MONTH(BD$15)),
NETWORKDAYS.INTL((EOMONTH(BD$15-1,1))-_xlpm.DD,EOMONTH(BD$15-1,1),1,_xlpm.VD),
AND(MONTH($AW399)=MONTH(BD$15),MONTH($AX399)=MONTH(BD$15)),
NETWORKDAYS.INTL($AW399,$AX399,1,_xlpm.VD)))),0)),
$DH399="месяц",
$BP399*BD399,
$DH399="неделя",
$BP399*BD399/7*(ROUNDUP((DAY(EOMONTH(BD$15,0)))/4,0))),
0)</f>
        <v/>
      </c>
      <c r="BV399" s="125">
        <f t="array" ref="BV399">
IFERROR(
_xlfn.IFS(
$DH399="день_1",
$BP399*$BL399/($AX399-$AW399+1)*BE399*(DAY(EOMONTH(BE$15,0))),
$DH399="день_2",
$BP399/30*MAX(MIN($AX399,EOMONTH(BE$15,0))-MAX($AW399,BE$15)+1,),
$DH399="раб.день",
$BP399/30*(IFERROR(
_xlfn.LET(_xlpm.VD,
CHOOSE(
{1;2;3;4;5;6;7;8;9;10;11;12;13;14;15;16;17;18},
45658,45659,45660,45661,45662,45663,45664,45665,45711,45724,45778,45779,45785,45786,45820,45821,45965,46022),
_xlfn.LET(_xlpm.DD,
MAX(MIN($AX399,EOMONTH(BE$15,0))-MAX($AW399,BE$15),),
_xlfn.IFS(
AND(MONTH($AW399)=MONTH(BE$15),MONTH($AX399)&lt;&gt;MONTH(BE$15)),
NETWORKDAYS.INTL($AW399,$AW399+_xlpm.DD,1,_xlpm.VD),
AND(MONTH($AW399)&lt;&gt;MONTH(BE$15),MONTH($AX399)=MONTH(BE$15)),
NETWORKDAYS.INTL(($AX399)-_xlpm.DD,$AX399,1,_xlpm.VD),
AND(MONTH($AW399)&lt;MONTH(BE$15),MONTH($AX399)&gt;MONTH(BE$15)),
NETWORKDAYS.INTL((EOMONTH(BE$15-1,1))-_xlpm.DD,EOMONTH(BE$15-1,1),1,_xlpm.VD),
AND(MONTH($AW399)=MONTH(BE$15),MONTH($AX399)=MONTH(BE$15)),
NETWORKDAYS.INTL($AW399,$AX399,1,_xlpm.VD)))),0)),
$DH399="месяц",
$BP399*BE399,
$DH399="неделя",
$BP399*BE399/7*(ROUNDUP((DAY(EOMONTH(BE$15,0)))/4,0))),
0)</f>
        <v/>
      </c>
      <c r="BW399" s="125">
        <f t="array" ref="BW399">
IFERROR(
_xlfn.IFS(
$DH399="день_1",
$BP399*$BL399/($AX399-$AW399+1)*BF399*(DAY(EOMONTH(BF$15,0))),
$DH399="день_2",
$BP399/30*MAX(MIN($AX399,EOMONTH(BF$15,0))-MAX($AW399,BF$15)+1,),
$DH399="раб.день",
$BP399/30*(IFERROR(
_xlfn.LET(_xlpm.VD,
CHOOSE(
{1;2;3;4;5;6;7;8;9;10;11;12;13;14;15;16;17;18},
45658,45659,45660,45661,45662,45663,45664,45665,45711,45724,45778,45779,45785,45786,45820,45821,45965,46022),
_xlfn.LET(_xlpm.DD,
MAX(MIN($AX399,EOMONTH(BF$15,0))-MAX($AW399,BF$15),),
_xlfn.IFS(
AND(MONTH($AW399)=MONTH(BF$15),MONTH($AX399)&lt;&gt;MONTH(BF$15)),
NETWORKDAYS.INTL($AW399,$AW399+_xlpm.DD,1,_xlpm.VD),
AND(MONTH($AW399)&lt;&gt;MONTH(BF$15),MONTH($AX399)=MONTH(BF$15)),
NETWORKDAYS.INTL(($AX399)-_xlpm.DD,$AX399,1,_xlpm.VD),
AND(MONTH($AW399)&lt;MONTH(BF$15),MONTH($AX399)&gt;MONTH(BF$15)),
NETWORKDAYS.INTL((EOMONTH(BF$15-1,1))-_xlpm.DD,EOMONTH(BF$15-1,1),1,_xlpm.VD),
AND(MONTH($AW399)=MONTH(BF$15),MONTH($AX399)=MONTH(BF$15)),
NETWORKDAYS.INTL($AW399,$AX399,1,_xlpm.VD)))),0)),
$DH399="месяц",
$BP399*BF399,
$DH399="неделя",
$BP399*BF399/7*(ROUNDUP((DAY(EOMONTH(BF$15,0)))/4,0))),
0)</f>
        <v/>
      </c>
      <c r="BX399" s="125">
        <f t="array" ref="BX399">
IFERROR(
_xlfn.IFS(
$DH399="день_1",
$BP399*$BL399/($AX399-$AW399+1)*BG399*(DAY(EOMONTH(BG$15,0))),
$DH399="день_2",
$BP399/30*MAX(MIN($AX399,EOMONTH(BG$15,0))-MAX($AW399,BG$15)+1,),
$DH399="раб.день",
$BP399/30*(IFERROR(
_xlfn.LET(_xlpm.VD,
CHOOSE(
{1;2;3;4;5;6;7;8;9;10;11;12;13;14;15;16;17;18},
45658,45659,45660,45661,45662,45663,45664,45665,45711,45724,45778,45779,45785,45786,45820,45821,45965,46022),
_xlfn.LET(_xlpm.DD,
MAX(MIN($AX399,EOMONTH(BG$15,0))-MAX($AW399,BG$15),),
_xlfn.IFS(
AND(MONTH($AW399)=MONTH(BG$15),MONTH($AX399)&lt;&gt;MONTH(BG$15)),
NETWORKDAYS.INTL($AW399,$AW399+_xlpm.DD,1,_xlpm.VD),
AND(MONTH($AW399)&lt;&gt;MONTH(BG$15),MONTH($AX399)=MONTH(BG$15)),
NETWORKDAYS.INTL(($AX399)-_xlpm.DD,$AX399,1,_xlpm.VD),
AND(MONTH($AW399)&lt;MONTH(BG$15),MONTH($AX399)&gt;MONTH(BG$15)),
NETWORKDAYS.INTL((EOMONTH(BG$15-1,1))-_xlpm.DD,EOMONTH(BG$15-1,1),1,_xlpm.VD),
AND(MONTH($AW399)=MONTH(BG$15),MONTH($AX399)=MONTH(BG$15)),
NETWORKDAYS.INTL($AW399,$AX399,1,_xlpm.VD)))),0)),
$DH399="месяц",
$BP399*BG399,
$DH399="неделя",
$BP399*BG399/7*(ROUNDUP((DAY(EOMONTH(BG$15,0)))/4,0))),
0)</f>
        <v/>
      </c>
      <c r="BY399" s="125">
        <f t="array" ref="BY399">
IFERROR(
_xlfn.IFS(
$DH399="день_1",
$BP399*$BL399/($AX399-$AW399+1)*BH399*(DAY(EOMONTH(BH$15,0))),
$DH399="день_2",
$BP399/30*MAX(MIN($AX399,EOMONTH(BH$15,0))-MAX($AW399,BH$15)+1,),
$DH399="раб.день",
$BP399/30*(IFERROR(
_xlfn.LET(_xlpm.VD,
CHOOSE(
{1;2;3;4;5;6;7;8;9;10;11;12;13;14;15;16;17;18},
45658,45659,45660,45661,45662,45663,45664,45665,45711,45724,45778,45779,45785,45786,45820,45821,45965,46022),
_xlfn.LET(_xlpm.DD,
MAX(MIN($AX399,EOMONTH(BH$15,0))-MAX($AW399,BH$15),),
_xlfn.IFS(
AND(MONTH($AW399)=MONTH(BH$15),MONTH($AX399)&lt;&gt;MONTH(BH$15)),
NETWORKDAYS.INTL($AW399,$AW399+_xlpm.DD,1,_xlpm.VD),
AND(MONTH($AW399)&lt;&gt;MONTH(BH$15),MONTH($AX399)=MONTH(BH$15)),
NETWORKDAYS.INTL(($AX399)-_xlpm.DD,$AX399,1,_xlpm.VD),
AND(MONTH($AW399)&lt;MONTH(BH$15),MONTH($AX399)&gt;MONTH(BH$15)),
NETWORKDAYS.INTL((EOMONTH(BH$15-1,1))-_xlpm.DD,EOMONTH(BH$15-1,1),1,_xlpm.VD),
AND(MONTH($AW399)=MONTH(BH$15),MONTH($AX399)=MONTH(BH$15)),
NETWORKDAYS.INTL($AW399,$AX399,1,_xlpm.VD)))),0)),
$DH399="месяц",
$BP399*BH399,
$DH399="неделя",
$BP399*BH399/7*(ROUNDUP((DAY(EOMONTH(BH$15,0)))/4,0))),
0)</f>
        <v/>
      </c>
      <c r="BZ399" s="125">
        <f t="array" ref="BZ399">
IFERROR(
_xlfn.IFS(
$DH399="день_1",
$BP399*$BL399/($AX399-$AW399+1)*BI399*(DAY(EOMONTH(BI$15,0))),
$DH399="день_2",
$BP399/30*MAX(MIN($AX399,EOMONTH(BI$15,0))-MAX($AW399,BI$15)+1,),
$DH399="раб.день",
$BP399/30*(IFERROR(
_xlfn.LET(_xlpm.VD,
CHOOSE(
{1;2;3;4;5;6;7;8;9;10;11;12;13;14;15;16;17;18},
45658,45659,45660,45661,45662,45663,45664,45665,45711,45724,45778,45779,45785,45786,45820,45821,45965,46022),
_xlfn.LET(_xlpm.DD,
MAX(MIN($AX399,EOMONTH(BI$15,0))-MAX($AW399,BI$15),),
_xlfn.IFS(
AND(MONTH($AW399)=MONTH(BI$15),MONTH($AX399)&lt;&gt;MONTH(BI$15)),
NETWORKDAYS.INTL($AW399,$AW399+_xlpm.DD,1,_xlpm.VD),
AND(MONTH($AW399)&lt;&gt;MONTH(BI$15),MONTH($AX399)=MONTH(BI$15)),
NETWORKDAYS.INTL(($AX399)-_xlpm.DD,$AX399,1,_xlpm.VD),
AND(MONTH($AW399)&lt;MONTH(BI$15),MONTH($AX399)&gt;MONTH(BI$15)),
NETWORKDAYS.INTL((EOMONTH(BI$15-1,1))-_xlpm.DD,EOMONTH(BI$15-1,1),1,_xlpm.VD),
AND(MONTH($AW399)=MONTH(BI$15),MONTH($AX399)=MONTH(BI$15)),
NETWORKDAYS.INTL($AW399,$AX399,1,_xlpm.VD)))),0)),
$DH399="месяц",
$BP399*BI399,
$DH399="неделя",
$BP399*BI399/7*(ROUNDUP((DAY(EOMONTH(BI$15,0)))/4,0))),
0)</f>
        <v/>
      </c>
      <c r="CA399" s="125">
        <f t="array" ref="CA399">
IFERROR(
_xlfn.IFS(
$DH399="день_1",
$BP399*$BL399/($AX399-$AW399+1)*BJ399*(DAY(EOMONTH(BJ$15,0))),
$DH399="день_2",
$BP399/30*MAX(MIN($AX399,EOMONTH(BJ$15,0))-MAX($AW399,BJ$15)+1,),
$DH399="раб.день",
$BP399/30*(IFERROR(
_xlfn.LET(_xlpm.VD,
CHOOSE(
{1;2;3;4;5;6;7;8;9;10;11;12;13;14;15;16;17;18},
45658,45659,45660,45661,45662,45663,45664,45665,45711,45724,45778,45779,45785,45786,45820,45821,45965,46022),
_xlfn.LET(_xlpm.DD,
MAX(MIN($AX399,EOMONTH(BJ$15,0))-MAX($AW399,BJ$15),),
_xlfn.IFS(
AND(MONTH($AW399)=MONTH(BJ$15),MONTH($AX399)&lt;&gt;MONTH(BJ$15)),
NETWORKDAYS.INTL($AW399,$AW399+_xlpm.DD,1,_xlpm.VD),
AND(MONTH($AW399)&lt;&gt;MONTH(BJ$15),MONTH($AX399)=MONTH(BJ$15)),
NETWORKDAYS.INTL(($AX399)-_xlpm.DD,$AX399,1,_xlpm.VD),
AND(MONTH($AW399)&lt;MONTH(BJ$15),MONTH($AX399)&gt;MONTH(BJ$15)),
NETWORKDAYS.INTL((EOMONTH(BJ$15-1,1))-_xlpm.DD,EOMONTH(BJ$15-1,1),1,_xlpm.VD),
AND(MONTH($AW399)=MONTH(BJ$15),MONTH($AX399)=MONTH(BJ$15)),
NETWORKDAYS.INTL($AW399,$AX399,1,_xlpm.VD)))),0)),
$DH399="месяц",
$BP399*BJ399,
$DH399="неделя",
$BP399*BJ399/7*(ROUNDUP((DAY(EOMONTH(BJ$15,0)))/4,0))),
0)</f>
        <v/>
      </c>
      <c r="CB399" s="125">
        <f t="array" ref="CB399">
IFERROR(
_xlfn.IFS(
$DH399="день_1",
$BP399*$BL399/($AX399-$AW399+1)*BK399*(DAY(EOMONTH(BK$15,0))),
$DH399="день_2",
$BP399/30*MAX(MIN($AX399,EOMONTH(BK$15,0))-MAX($AW399,BK$15)+1,),
$DH399="раб.день",
$BP399/30*(IFERROR(
_xlfn.LET(_xlpm.VD,
CHOOSE(
{1;2;3;4;5;6;7;8;9;10;11;12;13;14;15;16;17;18},
45658,45659,45660,45661,45662,45663,45664,45665,45711,45724,45778,45779,45785,45786,45820,45821,45965,46022),
_xlfn.LET(_xlpm.DD,
MAX(MIN($AX399,EOMONTH(BK$15,0))-MAX($AW399,BK$15),),
_xlfn.IFS(
AND(MONTH($AW399)=MONTH(BK$15),MONTH($AX399)&lt;&gt;MONTH(BK$15)),
NETWORKDAYS.INTL($AW399,$AW399+_xlpm.DD,1,_xlpm.VD),
AND(MONTH($AW399)&lt;&gt;MONTH(BK$15),MONTH($AX399)=MONTH(BK$15)),
NETWORKDAYS.INTL(($AX399)-_xlpm.DD,$AX399,1,_xlpm.VD),
AND(MONTH($AW399)&lt;MONTH(BK$15),MONTH($AX399)&gt;MONTH(BK$15)),
NETWORKDAYS.INTL((EOMONTH(BK$15-1,1))-_xlpm.DD,EOMONTH(BK$15-1,1),1,_xlpm.VD),
AND(MONTH($AW399)=MONTH(BK$15),MONTH($AX399)=MONTH(BK$15)),
NETWORKDAYS.INTL($AW399,$AX399,1,_xlpm.VD)))),0)),
$DH399="месяц",
$BP399*BK399,
$DH399="неделя",
$BP399*BK399/7*(ROUNDUP((DAY(EOMONTH(BK$15,0)))/4,0))),
0)</f>
        <v/>
      </c>
      <c r="CC399" s="125">
        <f>SUM($BQ399:$CB399)</f>
        <v/>
      </c>
      <c r="CD399" s="126">
        <f>SUM($EH399:$EH399)</f>
        <v/>
      </c>
      <c r="CE399" s="126">
        <f>$CD399*$AB399</f>
        <v/>
      </c>
      <c r="CF399" s="126">
        <f>SUM($EK399:$EK399)</f>
        <v/>
      </c>
      <c r="CG399" s="126">
        <f>$CF399*$AB399</f>
        <v/>
      </c>
      <c r="CH399" s="126">
        <f>SUM($CC399,$CE399,$CG399)</f>
        <v/>
      </c>
      <c r="CI399" s="126">
        <f>$CH399*(1+$CM399)</f>
        <v/>
      </c>
      <c r="CJ399" s="127" t="n">
        <v>0</v>
      </c>
      <c r="CK399" s="126">
        <f>SUM($CH399:$CH399)*(1+$CJ399)</f>
        <v/>
      </c>
      <c r="CL399" s="126">
        <f>SUM($CH399:$CH399)*(1+$CM399)</f>
        <v/>
      </c>
      <c r="CM399" s="59" t="inlineStr">
        <is>
          <t>20%</t>
        </is>
      </c>
      <c r="CN399" s="59" t="n"/>
      <c r="CO399" s="72" t="n"/>
      <c r="CP399" s="59" t="n"/>
      <c r="CQ399" s="73" t="n"/>
      <c r="CR399" s="73" t="n"/>
      <c r="CS399" s="73" t="n"/>
      <c r="CT399" s="72" t="n"/>
      <c r="CU399" s="79" t="inlineStr">
        <is>
          <t> </t>
        </is>
      </c>
      <c r="CV399" s="60" t="n"/>
      <c r="CW399" s="60" t="n"/>
      <c r="CX399" s="60" t="n"/>
      <c r="CY399" s="127">
        <f>IFERROR(($CC399-$EE399)/($EE399/(1-$DQ399)),0)</f>
        <v/>
      </c>
      <c r="CZ399" s="127">
        <f>IFERROR(1-$EI399/($CE399),0)</f>
        <v/>
      </c>
      <c r="DA399" s="127">
        <f>IFERROR(1-$EL399/($CG399),0)</f>
        <v/>
      </c>
      <c r="DB399" s="126">
        <f>ROUND(IFERROR(($CI399/(1+$CM399)-$EN399),0),2)</f>
        <v/>
      </c>
      <c r="DC399" s="128" t="n"/>
      <c r="DD399" s="125" t="n"/>
      <c r="DE399" s="75" t="n">
        <v>0</v>
      </c>
      <c r="DF399" s="128" t="n"/>
      <c r="DG399" s="125">
        <f>IF($DC399=0,0,$DD399*($DC399*100%-$DE399*$DF399))*SUM($AB399:$AB399)</f>
        <v/>
      </c>
      <c r="DH399" s="129" t="inlineStr">
        <is>
          <t>месяц</t>
        </is>
      </c>
      <c r="DI399" s="130">
        <f t="array" ref="DI399">IFERROR(
IF($ES399="LisChannel",
(ROUND(((INDEX({174.625;153.888888888889;130.972222222222},MATCH($AI399,{2;3;4}),0))*$AG399*$AI399),2)),0),0)</f>
        <v/>
      </c>
      <c r="DJ399" s="130">
        <f>
_xlfn.LET(_xlpm.X,
IFERROR(
IF($ES399="НовиковТВ",
(_xlfn.LET(_xlpm.NTV,
_xlfn.LET(_xlpm.MIN,350000,
IF(SUMIFS($DI:$DI,$ES:$ES,"НовиковТВ")&lt;=_xlpm.MIN,
(SUMIFS($DI:$DI,$ES:$ES,"НовиковТВ")/(COUNTIFS($ES:$ES,"НовиковТВ")))*_xlpm.MIN/SUMIFS($DI:$DI,$ES:$ES,"НовиковТВ"),
DI399)),
_xlpm.NTV+$DG399/(1-(1-(_xlpm.NTV)*(1-$DL399)*(1-$DM399)*(1-$DN399)*(1-$DO399)*(1-$DP399)/_xlpm.NTV))))/(1+$EP399),
$DI399+$DG399/(1-(1-($DI399)*(1-$DL399)*(1-$DM399)*(1-$DN399)*(1-$DO399)*(1-$DP399)/$DI399))),
0),
_xlpm.X*(1+$CM399)*(1+$CW399)-_xlpm.X*(1+$CM399)+_xlpm.X)</f>
        <v/>
      </c>
      <c r="DK399" s="125" t="inlineStr">
        <is>
          <t>послед.</t>
        </is>
      </c>
      <c r="DL399" s="63" t="n">
        <v>0</v>
      </c>
      <c r="DM399" s="63" t="n">
        <v>0</v>
      </c>
      <c r="DN399" s="63" t="n">
        <v>0</v>
      </c>
      <c r="DO399" s="63" t="n">
        <v>0</v>
      </c>
      <c r="DP399" s="63" t="n">
        <v>0</v>
      </c>
      <c r="DQ399" s="63">
        <f t="array" ref="DQ399">IFERROR(_xlfn.IFS(
$DK399="послед.",1-(1-$DL399)*(1-$DM399)*(1-$DN399)*(1-$DO399)*(1-$DP399),
$DK399="сумм.",$DL399+$DM399+$DN399+$DO399+$DP399),
0)</f>
        <v/>
      </c>
      <c r="DR399" s="125">
        <f t="array" ref="DR399">
IFERROR(
_xlfn.IFS(
$BL399=0,
0,
$BL399&gt;0,
_xlfn.IFS($DK399="послед.",
$DJ399*(1-$DL399)*(1-$DM399)*(1-$DN399)*(1-$DO399)*(1-$DP399),
$DK399="сумм.",
$DJ399*(1-($DL399+$DM399+$DN399+$DO399+$DP399)))),0)</f>
        <v/>
      </c>
      <c r="DS399" s="125">
        <f t="array" ref="DS399">
IFERROR(_xlfn.IFS(
$DH399="день_1",
$DR399*$BL399/($AX399-$AW399+1)*AZ399*(DAY(EOMONTH(AZ$15,0))),
$DH399="день_2",
$DR399/30*MAX(MIN($AX399,EOMONTH(AZ$15,0))-MAX($AW399,AZ$15)+1,),
$DH399="раб.день",
$DR399/30*(IFERROR(
_xlfn.LET(_xlpm.VD,
CHOOSE(
{1;2;3;4;5;6;7;8;9;10;11;12;13;14;15;16;17;18},
45658,45659,45660,45661,45662,45663,45664,45665,45711,45724,45778,45779,45785,45786,45820,45821,45965,46022),
_xlfn.LET(_xlpm.DD,
MAX(MIN($AX399,EOMONTH(AZ$15,0))-MAX($AW399,AZ$15),),
_xlfn.IFS(
AND(MONTH($AW399)=MONTH(AZ$15),MONTH($AX399)&lt;&gt;MONTH(AZ$15)),
NETWORKDAYS.INTL($AW399,$AW399+_xlpm.DD,1,_xlpm.VD),
AND(MONTH($AW399)&lt;&gt;MONTH(AZ$15),MONTH($AX399)=MONTH(AZ$15)),
NETWORKDAYS.INTL(($AX399)-_xlpm.DD,$AX399,1,_xlpm.VD),
AND(MONTH($AW399)&lt;MONTH(AZ$15),MONTH($AX399)&gt;MONTH(AZ$15)),
NETWORKDAYS.INTL((EOMONTH(AZ$15-1,1))-_xlpm.DD,EOMONTH(AZ$15-1,1),1,_xlpm.VD),
AND(MONTH($AW399)=MONTH(AZ$15),MONTH($AX399)=MONTH(AZ$15)),
NETWORKDAYS.INTL($AW399,$AX399,1,_xlpm.VD)))),0)),
$DH399="месяц",
$DR399*AZ399,
$DH399="неделя",
$DR399*AZ399/7*(ROUNDUP((DAY(EOMONTH(AZ$15,0)))/4,0))),
0)</f>
        <v/>
      </c>
      <c r="DT399" s="125">
        <f t="array" ref="DT399">
IFERROR(_xlfn.IFS(
$DH399="день_1",
$DR399*$BL399/($AX399-$AW399+1)*BA399*(DAY(EOMONTH(BA$15,0))),
$DH399="день_2",
$DR399/30*MAX(MIN($AX399,EOMONTH(BA$15,0))-MAX($AW399,BA$15)+1,),
$DH399="раб.день",
$DR399/30*(IFERROR(
_xlfn.LET(_xlpm.VD,
CHOOSE(
{1;2;3;4;5;6;7;8;9;10;11;12;13;14;15;16;17;18},
45658,45659,45660,45661,45662,45663,45664,45665,45711,45724,45778,45779,45785,45786,45820,45821,45965,46022),
_xlfn.LET(_xlpm.DD,
MAX(MIN($AX399,EOMONTH(BA$15,0))-MAX($AW399,BA$15),),
_xlfn.IFS(
AND(MONTH($AW399)=MONTH(BA$15),MONTH($AX399)&lt;&gt;MONTH(BA$15)),
NETWORKDAYS.INTL($AW399,$AW399+_xlpm.DD,1,_xlpm.VD),
AND(MONTH($AW399)&lt;&gt;MONTH(BA$15),MONTH($AX399)=MONTH(BA$15)),
NETWORKDAYS.INTL(($AX399)-_xlpm.DD,$AX399,1,_xlpm.VD),
AND(MONTH($AW399)&lt;MONTH(BA$15),MONTH($AX399)&gt;MONTH(BA$15)),
NETWORKDAYS.INTL((EOMONTH(BA$15-1,1))-_xlpm.DD,EOMONTH(BA$15-1,1),1,_xlpm.VD),
AND(MONTH($AW399)=MONTH(BA$15),MONTH($AX399)=MONTH(BA$15)),
NETWORKDAYS.INTL($AW399,$AX399,1,_xlpm.VD)))),0)),
$DH399="месяц",
$DR399*BA399,
$DH399="неделя",
$DR399*BA399/7*(ROUNDUP((DAY(EOMONTH(BA$15,0)))/4,0))),
0)</f>
        <v/>
      </c>
      <c r="DU399" s="125">
        <f t="array" ref="DU399">
IFERROR(_xlfn.IFS(
$DH399="день_1",
$DR399*$BL399/($AX399-$AW399+1)*BB399*(DAY(EOMONTH(BB$15,0))),
$DH399="день_2",
$DR399/30*MAX(MIN($AX399,EOMONTH(BB$15,0))-MAX($AW399,BB$15)+1,),
$DH399="раб.день",
$DR399/30*(IFERROR(
_xlfn.LET(_xlpm.VD,
CHOOSE(
{1;2;3;4;5;6;7;8;9;10;11;12;13;14;15;16;17;18},
45658,45659,45660,45661,45662,45663,45664,45665,45711,45724,45778,45779,45785,45786,45820,45821,45965,46022),
_xlfn.LET(_xlpm.DD,
MAX(MIN($AX399,EOMONTH(BB$15,0))-MAX($AW399,BB$15),),
_xlfn.IFS(
AND(MONTH($AW399)=MONTH(BB$15),MONTH($AX399)&lt;&gt;MONTH(BB$15)),
NETWORKDAYS.INTL($AW399,$AW399+_xlpm.DD,1,_xlpm.VD),
AND(MONTH($AW399)&lt;&gt;MONTH(BB$15),MONTH($AX399)=MONTH(BB$15)),
NETWORKDAYS.INTL(($AX399)-_xlpm.DD,$AX399,1,_xlpm.VD),
AND(MONTH($AW399)&lt;MONTH(BB$15),MONTH($AX399)&gt;MONTH(BB$15)),
NETWORKDAYS.INTL((EOMONTH(BB$15-1,1))-_xlpm.DD,EOMONTH(BB$15-1,1),1,_xlpm.VD),
AND(MONTH($AW399)=MONTH(BB$15),MONTH($AX399)=MONTH(BB$15)),
NETWORKDAYS.INTL($AW399,$AX399,1,_xlpm.VD)))),0)),
$DH399="месяц",
$DR399*BB399,
$DH399="неделя",
$DR399*BB399/7*(ROUNDUP((DAY(EOMONTH(BB$15,0)))/4,0))),
0)</f>
        <v/>
      </c>
      <c r="DV399" s="125">
        <f t="array" ref="DV399">
IFERROR(_xlfn.IFS(
$DH399="день_1",
$DR399*$BL399/($AX399-$AW399+1)*BC399*(DAY(EOMONTH(BC$15,0))),
$DH399="день_2",
$DR399/30*MAX(MIN($AX399,EOMONTH(BC$15,0))-MAX($AW399,BC$15)+1,),
$DH399="раб.день",
$DR399/30*(IFERROR(
_xlfn.LET(_xlpm.VD,
CHOOSE(
{1;2;3;4;5;6;7;8;9;10;11;12;13;14;15;16;17;18},
45658,45659,45660,45661,45662,45663,45664,45665,45711,45724,45778,45779,45785,45786,45820,45821,45965,46022),
_xlfn.LET(_xlpm.DD,
MAX(MIN($AX399,EOMONTH(BC$15,0))-MAX($AW399,BC$15),),
_xlfn.IFS(
AND(MONTH($AW399)=MONTH(BC$15),MONTH($AX399)&lt;&gt;MONTH(BC$15)),
NETWORKDAYS.INTL($AW399,$AW399+_xlpm.DD,1,_xlpm.VD),
AND(MONTH($AW399)&lt;&gt;MONTH(BC$15),MONTH($AX399)=MONTH(BC$15)),
NETWORKDAYS.INTL(($AX399)-_xlpm.DD,$AX399,1,_xlpm.VD),
AND(MONTH($AW399)&lt;MONTH(BC$15),MONTH($AX399)&gt;MONTH(BC$15)),
NETWORKDAYS.INTL((EOMONTH(BC$15-1,1))-_xlpm.DD,EOMONTH(BC$15-1,1),1,_xlpm.VD),
AND(MONTH($AW399)=MONTH(BC$15),MONTH($AX399)=MONTH(BC$15)),
NETWORKDAYS.INTL($AW399,$AX399,1,_xlpm.VD)))),0)),
$DH399="месяц",
$DR399*BC399,
$DH399="неделя",
$DR399*BC399/7*(ROUNDUP((DAY(EOMONTH(BC$15,0)))/4,0))),
0)</f>
        <v/>
      </c>
      <c r="DW399" s="125">
        <f t="array" ref="DW399">
IFERROR(_xlfn.IFS(
$DH399="день_1",
$DR399*$BL399/($AX399-$AW399+1)*BD399*(DAY(EOMONTH(BD$15,0))),
$DH399="день_2",
$DR399/30*MAX(MIN($AX399,EOMONTH(BD$15,0))-MAX($AW399,BD$15)+1,),
$DH399="раб.день",
$DR399/30*(IFERROR(
_xlfn.LET(_xlpm.VD,
CHOOSE(
{1;2;3;4;5;6;7;8;9;10;11;12;13;14;15;16;17;18},
45658,45659,45660,45661,45662,45663,45664,45665,45711,45724,45778,45779,45785,45786,45820,45821,45965,46022),
_xlfn.LET(_xlpm.DD,
MAX(MIN($AX399,EOMONTH(BD$15,0))-MAX($AW399,BD$15),),
_xlfn.IFS(
AND(MONTH($AW399)=MONTH(BD$15),MONTH($AX399)&lt;&gt;MONTH(BD$15)),
NETWORKDAYS.INTL($AW399,$AW399+_xlpm.DD,1,_xlpm.VD),
AND(MONTH($AW399)&lt;&gt;MONTH(BD$15),MONTH($AX399)=MONTH(BD$15)),
NETWORKDAYS.INTL(($AX399)-_xlpm.DD,$AX399,1,_xlpm.VD),
AND(MONTH($AW399)&lt;MONTH(BD$15),MONTH($AX399)&gt;MONTH(BD$15)),
NETWORKDAYS.INTL((EOMONTH(BD$15-1,1))-_xlpm.DD,EOMONTH(BD$15-1,1),1,_xlpm.VD),
AND(MONTH($AW399)=MONTH(BD$15),MONTH($AX399)=MONTH(BD$15)),
NETWORKDAYS.INTL($AW399,$AX399,1,_xlpm.VD)))),0)),
$DH399="месяц",
$DR399*BD399,
$DH399="неделя",
$DR399*BD399/7*(ROUNDUP((DAY(EOMONTH(BD$15,0)))/4,0))),
0)</f>
        <v/>
      </c>
      <c r="DX399" s="125">
        <f t="array" ref="DX399">
IFERROR(_xlfn.IFS(
$DH399="день_1",
$DR399*$BL399/($AX399-$AW399+1)*BE399*(DAY(EOMONTH(BE$15,0))),
$DH399="день_2",
$DR399/30*MAX(MIN($AX399,EOMONTH(BE$15,0))-MAX($AW399,BE$15)+1,),
$DH399="раб.день",
$DR399/30*(IFERROR(
_xlfn.LET(_xlpm.VD,
CHOOSE(
{1;2;3;4;5;6;7;8;9;10;11;12;13;14;15;16;17;18},
45658,45659,45660,45661,45662,45663,45664,45665,45711,45724,45778,45779,45785,45786,45820,45821,45965,46022),
_xlfn.LET(_xlpm.DD,
MAX(MIN($AX399,EOMONTH(BE$15,0))-MAX($AW399,BE$15),),
_xlfn.IFS(
AND(MONTH($AW399)=MONTH(BE$15),MONTH($AX399)&lt;&gt;MONTH(BE$15)),
NETWORKDAYS.INTL($AW399,$AW399+_xlpm.DD,1,_xlpm.VD),
AND(MONTH($AW399)&lt;&gt;MONTH(BE$15),MONTH($AX399)=MONTH(BE$15)),
NETWORKDAYS.INTL(($AX399)-_xlpm.DD,$AX399,1,_xlpm.VD),
AND(MONTH($AW399)&lt;MONTH(BE$15),MONTH($AX399)&gt;MONTH(BE$15)),
NETWORKDAYS.INTL((EOMONTH(BE$15-1,1))-_xlpm.DD,EOMONTH(BE$15-1,1),1,_xlpm.VD),
AND(MONTH($AW399)=MONTH(BE$15),MONTH($AX399)=MONTH(BE$15)),
NETWORKDAYS.INTL($AW399,$AX399,1,_xlpm.VD)))),0)),
$DH399="месяц",
$DR399*BE399,
$DH399="неделя",
$DR399*BE399/7*(ROUNDUP((DAY(EOMONTH(BE$15,0)))/4,0))),
0)</f>
        <v/>
      </c>
      <c r="DY399" s="125">
        <f t="array" ref="DY399">
IFERROR(_xlfn.IFS(
$DH399="день_1",
$DR399*$BL399/($AX399-$AW399+1)*BF399*(DAY(EOMONTH(BF$15,0))),
$DH399="день_2",
$DR399/30*MAX(MIN($AX399,EOMONTH(BF$15,0))-MAX($AW399,BF$15)+1,),
$DH399="раб.день",
$DR399/30*(IFERROR(
_xlfn.LET(_xlpm.VD,
CHOOSE(
{1;2;3;4;5;6;7;8;9;10;11;12;13;14;15;16;17;18},
45658,45659,45660,45661,45662,45663,45664,45665,45711,45724,45778,45779,45785,45786,45820,45821,45965,46022),
_xlfn.LET(_xlpm.DD,
MAX(MIN($AX399,EOMONTH(BF$15,0))-MAX($AW399,BF$15),),
_xlfn.IFS(
AND(MONTH($AW399)=MONTH(BF$15),MONTH($AX399)&lt;&gt;MONTH(BF$15)),
NETWORKDAYS.INTL($AW399,$AW399+_xlpm.DD,1,_xlpm.VD),
AND(MONTH($AW399)&lt;&gt;MONTH(BF$15),MONTH($AX399)=MONTH(BF$15)),
NETWORKDAYS.INTL(($AX399)-_xlpm.DD,$AX399,1,_xlpm.VD),
AND(MONTH($AW399)&lt;MONTH(BF$15),MONTH($AX399)&gt;MONTH(BF$15)),
NETWORKDAYS.INTL((EOMONTH(BF$15-1,1))-_xlpm.DD,EOMONTH(BF$15-1,1),1,_xlpm.VD),
AND(MONTH($AW399)=MONTH(BF$15),MONTH($AX399)=MONTH(BF$15)),
NETWORKDAYS.INTL($AW399,$AX399,1,_xlpm.VD)))),0)),
$DH399="месяц",
$DR399*BF399,
$DH399="неделя",
$DR399*BF399/7*(ROUNDUP((DAY(EOMONTH(BF$15,0)))/4,0))),
0)</f>
        <v/>
      </c>
      <c r="DZ399" s="125">
        <f t="array" ref="DZ399">
IFERROR(_xlfn.IFS(
$DH399="день_1",
$DR399*$BL399/($AX399-$AW399+1)*BG399*(DAY(EOMONTH(BG$15,0))),
$DH399="день_2",
$DR399/30*MAX(MIN($AX399,EOMONTH(BG$15,0))-MAX($AW399,BG$15)+1,),
$DH399="раб.день",
$DR399/30*(IFERROR(
_xlfn.LET(_xlpm.VD,
CHOOSE(
{1;2;3;4;5;6;7;8;9;10;11;12;13;14;15;16;17;18},
45658,45659,45660,45661,45662,45663,45664,45665,45711,45724,45778,45779,45785,45786,45820,45821,45965,46022),
_xlfn.LET(_xlpm.DD,
MAX(MIN($AX399,EOMONTH(BG$15,0))-MAX($AW399,BG$15),),
_xlfn.IFS(
AND(MONTH($AW399)=MONTH(BG$15),MONTH($AX399)&lt;&gt;MONTH(BG$15)),
NETWORKDAYS.INTL($AW399,$AW399+_xlpm.DD,1,_xlpm.VD),
AND(MONTH($AW399)&lt;&gt;MONTH(BG$15),MONTH($AX399)=MONTH(BG$15)),
NETWORKDAYS.INTL(($AX399)-_xlpm.DD,$AX399,1,_xlpm.VD),
AND(MONTH($AW399)&lt;MONTH(BG$15),MONTH($AX399)&gt;MONTH(BG$15)),
NETWORKDAYS.INTL((EOMONTH(BG$15-1,1))-_xlpm.DD,EOMONTH(BG$15-1,1),1,_xlpm.VD),
AND(MONTH($AW399)=MONTH(BG$15),MONTH($AX399)=MONTH(BG$15)),
NETWORKDAYS.INTL($AW399,$AX399,1,_xlpm.VD)))),0)),
$DH399="месяц",
$DR399*BG399,
$DH399="неделя",
$DR399*BG399/7*(ROUNDUP((DAY(EOMONTH(BG$15,0)))/4,0))),
0)</f>
        <v/>
      </c>
      <c r="EA399" s="125">
        <f t="array" ref="EA399">
IFERROR(_xlfn.IFS(
$DH399="день_1",
$DR399*$BL399/($AX399-$AW399+1)*BH399*(DAY(EOMONTH(BH$15,0))),
$DH399="день_2",
$DR399/30*MAX(MIN($AX399,EOMONTH(BH$15,0))-MAX($AW399,BH$15)+1,),
$DH399="раб.день",
$DR399/30*(IFERROR(
_xlfn.LET(_xlpm.VD,
CHOOSE(
{1;2;3;4;5;6;7;8;9;10;11;12;13;14;15;16;17;18},
45658,45659,45660,45661,45662,45663,45664,45665,45711,45724,45778,45779,45785,45786,45820,45821,45965,46022),
_xlfn.LET(_xlpm.DD,
MAX(MIN($AX399,EOMONTH(BH$15,0))-MAX($AW399,BH$15),),
_xlfn.IFS(
AND(MONTH($AW399)=MONTH(BH$15),MONTH($AX399)&lt;&gt;MONTH(BH$15)),
NETWORKDAYS.INTL($AW399,$AW399+_xlpm.DD,1,_xlpm.VD),
AND(MONTH($AW399)&lt;&gt;MONTH(BH$15),MONTH($AX399)=MONTH(BH$15)),
NETWORKDAYS.INTL(($AX399)-_xlpm.DD,$AX399,1,_xlpm.VD),
AND(MONTH($AW399)&lt;MONTH(BH$15),MONTH($AX399)&gt;MONTH(BH$15)),
NETWORKDAYS.INTL((EOMONTH(BH$15-1,1))-_xlpm.DD,EOMONTH(BH$15-1,1),1,_xlpm.VD),
AND(MONTH($AW399)=MONTH(BH$15),MONTH($AX399)=MONTH(BH$15)),
NETWORKDAYS.INTL($AW399,$AX399,1,_xlpm.VD)))),0)),
$DH399="месяц",
$DR399*BH399,
$DH399="неделя",
$DR399*BH399/7*(ROUNDUP((DAY(EOMONTH(BH$15,0)))/4,0))),
0)</f>
        <v/>
      </c>
      <c r="EB399" s="125">
        <f t="array" ref="EB399">
IFERROR(_xlfn.IFS(
$DH399="день_1",
$DR399*$BL399/($AX399-$AW399+1)*BI399*(DAY(EOMONTH(BI$15,0))),
$DH399="день_2",
$DR399/30*MAX(MIN($AX399,EOMONTH(BI$15,0))-MAX($AW399,BI$15)+1,),
$DH399="раб.день",
$DR399/30*(IFERROR(
_xlfn.LET(_xlpm.VD,
CHOOSE(
{1;2;3;4;5;6;7;8;9;10;11;12;13;14;15;16;17;18},
45658,45659,45660,45661,45662,45663,45664,45665,45711,45724,45778,45779,45785,45786,45820,45821,45965,46022),
_xlfn.LET(_xlpm.DD,
MAX(MIN($AX399,EOMONTH(BI$15,0))-MAX($AW399,BI$15),),
_xlfn.IFS(
AND(MONTH($AW399)=MONTH(BI$15),MONTH($AX399)&lt;&gt;MONTH(BI$15)),
NETWORKDAYS.INTL($AW399,$AW399+_xlpm.DD,1,_xlpm.VD),
AND(MONTH($AW399)&lt;&gt;MONTH(BI$15),MONTH($AX399)=MONTH(BI$15)),
NETWORKDAYS.INTL(($AX399)-_xlpm.DD,$AX399,1,_xlpm.VD),
AND(MONTH($AW399)&lt;MONTH(BI$15),MONTH($AX399)&gt;MONTH(BI$15)),
NETWORKDAYS.INTL((EOMONTH(BI$15-1,1))-_xlpm.DD,EOMONTH(BI$15-1,1),1,_xlpm.VD),
AND(MONTH($AW399)=MONTH(BI$15),MONTH($AX399)=MONTH(BI$15)),
NETWORKDAYS.INTL($AW399,$AX399,1,_xlpm.VD)))),0)),
$DH399="месяц",
$DR399*BI399,
$DH399="неделя",
$DR399*BI399/7*(ROUNDUP((DAY(EOMONTH(BI$15,0)))/4,0))),
0)</f>
        <v/>
      </c>
      <c r="EC399" s="125">
        <f t="array" ref="EC399">
IFERROR(_xlfn.IFS(
$DH399="день_1",
$DR399*$BL399/($AX399-$AW399+1)*BJ399*(DAY(EOMONTH(BJ$15,0))),
$DH399="день_2",
$DR399/30*MAX(MIN($AX399,EOMONTH(BJ$15,0))-MAX($AW399,BJ$15)+1,),
$DH399="раб.день",
$DR399/30*(IFERROR(
_xlfn.LET(_xlpm.VD,
CHOOSE(
{1;2;3;4;5;6;7;8;9;10;11;12;13;14;15;16;17;18},
45658,45659,45660,45661,45662,45663,45664,45665,45711,45724,45778,45779,45785,45786,45820,45821,45965,46022),
_xlfn.LET(_xlpm.DD,
MAX(MIN($AX399,EOMONTH(BJ$15,0))-MAX($AW399,BJ$15),),
_xlfn.IFS(
AND(MONTH($AW399)=MONTH(BJ$15),MONTH($AX399)&lt;&gt;MONTH(BJ$15)),
NETWORKDAYS.INTL($AW399,$AW399+_xlpm.DD,1,_xlpm.VD),
AND(MONTH($AW399)&lt;&gt;MONTH(BJ$15),MONTH($AX399)=MONTH(BJ$15)),
NETWORKDAYS.INTL(($AX399)-_xlpm.DD,$AX399,1,_xlpm.VD),
AND(MONTH($AW399)&lt;MONTH(BJ$15),MONTH($AX399)&gt;MONTH(BJ$15)),
NETWORKDAYS.INTL((EOMONTH(BJ$15-1,1))-_xlpm.DD,EOMONTH(BJ$15-1,1),1,_xlpm.VD),
AND(MONTH($AW399)=MONTH(BJ$15),MONTH($AX399)=MONTH(BJ$15)),
NETWORKDAYS.INTL($AW399,$AX399,1,_xlpm.VD)))),0)),
$DH399="месяц",
$DR399*BJ399,
$DH399="неделя",
$DR399*BJ399/7*(ROUNDUP((DAY(EOMONTH(BJ$15,0)))/4,0))),
0)</f>
        <v/>
      </c>
      <c r="ED399" s="125">
        <f t="array" ref="ED399">
IFERROR(_xlfn.IFS(
$DH399="день_1",
$DR399*$BL399/($AX399-$AW399+1)*BK399*(DAY(EOMONTH(BK$15,0))),
$DH399="день_2",
$DR399/30*MAX(MIN($AX399,EOMONTH(BK$15,0))-MAX($AW399,BK$15)+1,),
$DH399="раб.день",
$DR399/30*(IFERROR(
_xlfn.LET(_xlpm.VD,
CHOOSE(
{1;2;3;4;5;6;7;8;9;10;11;12;13;14;15;16;17;18},
45658,45659,45660,45661,45662,45663,45664,45665,45711,45724,45778,45779,45785,45786,45820,45821,45965,46022),
_xlfn.LET(_xlpm.DD,
MAX(MIN($AX399,EOMONTH(BK$15,0))-MAX($AW399,BK$15),),
_xlfn.IFS(
AND(MONTH($AW399)=MONTH(BK$15),MONTH($AX399)&lt;&gt;MONTH(BK$15)),
NETWORKDAYS.INTL($AW399,$AW399+_xlpm.DD,1,_xlpm.VD),
AND(MONTH($AW399)&lt;&gt;MONTH(BK$15),MONTH($AX399)=MONTH(BK$15)),
NETWORKDAYS.INTL(($AX399)-_xlpm.DD,$AX399,1,_xlpm.VD),
AND(MONTH($AW399)&lt;MONTH(BK$15),MONTH($AX399)&gt;MONTH(BK$15)),
NETWORKDAYS.INTL((EOMONTH(BK$15-1,1))-_xlpm.DD,EOMONTH(BK$15-1,1),1,_xlpm.VD),
AND(MONTH($AW399)=MONTH(BK$15),MONTH($AX399)=MONTH(BK$15)),
NETWORKDAYS.INTL($AW399,$AX399,1,_xlpm.VD)))),0)),
$DH399="месяц",
$DR399*BK399,
$DH399="неделя",
$DR399*BK399/7*(ROUNDUP((DAY(EOMONTH(BK$15,0)))/4,0))),
0)</f>
        <v/>
      </c>
      <c r="EE399" s="125">
        <f>SUM($DS399,$DT399,$DU399,$DV399,$DW399,$DX399,$DY399,$DZ399,$EA399,$EB399,$EC399,$ED399)</f>
        <v/>
      </c>
      <c r="EF399" s="125">
        <f>IFERROR(ROUND($EE399*(1+$EP399),2),0)</f>
        <v/>
      </c>
      <c r="EG399" s="128" t="n">
        <v>1</v>
      </c>
      <c r="EH399" s="126" t="n">
        <v>0</v>
      </c>
      <c r="EI399" s="126">
        <f>ROUND(SUM($EH399:$EH399)*SUM($AB399:$AB399)*$EG399,2)</f>
        <v/>
      </c>
      <c r="EJ399" s="126">
        <f>ROUND($EI399*(1+$EP399),2)</f>
        <v/>
      </c>
      <c r="EK399" s="126" t="n">
        <v>0</v>
      </c>
      <c r="EL399" s="126">
        <f>ROUND(SUM($EK399:$EK399)*SUM($AB399:$AB399)*$EG399,2)</f>
        <v/>
      </c>
      <c r="EM399" s="126">
        <f>ROUND($EL399*(1+$EP399),2)</f>
        <v/>
      </c>
      <c r="EN399" s="126">
        <f>SUM($EE399,$EI399,$EL399)</f>
        <v/>
      </c>
      <c r="EO399" s="126">
        <f>SUM($EF399,$EJ399,$EM399)</f>
        <v/>
      </c>
      <c r="EP399" s="59" t="inlineStr">
        <is>
          <t>20%</t>
        </is>
      </c>
      <c r="EQ399" s="59" t="n"/>
      <c r="ER399" s="60">
        <f t="array" ref="ER399">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MATCH(ES399,
{"AMS";"RussOutdoor";"HD Outdoor";"Ingroup";"IQ";"Ledproduction";"LisChannel";"Logic";"Media-PPL";"NovikovTV | НовиковТВ";"SMA";"SOK";"КрокусТВ | CrocusTV | IndoorTV";"Сити";"ТЯК Москва"},
0)),"")</f>
        <v/>
      </c>
      <c r="ES399" s="60" t="n"/>
      <c r="ET399" s="60">
        <f t="array" ref="ET399">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MATCH(ES399,
{"AMS";"RussOutdoor";"HD Outdoor";"Ingroup";"IQ";"Ledproduction";"LisChannel";"Logic";"Media-PPL";"NovikovTV | НовиковТВ";"SMA";"SOK";"КрокусТВ | CrocusTV | IndoorTV";"Сити";"ТЯК Москва"},
0)),"")</f>
        <v/>
      </c>
      <c r="EU399" s="60" t="n"/>
      <c r="EV399" s="60" t="n"/>
      <c r="EX399" s="110">
        <f t="array" ref="EX399">
($AR399/30
+N("ТРАФИК ПЛОЩАДКИ"))*
(IFERROR(
_xlfn.LET(
_xlpm.GPR,
HLOOKUP($L399,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(MATCH($T399,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IF($Q399="цифровой",_xlpm.GPR/$AG399,_xlpm.GPR/60)),
0)
+N("DWELL TIME"))*
(IF($AB399=0,0,IF($AB399=1,0.3,IF($AB399=2,0.5,IF($AB399&gt;2,1))))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_xlfn.IFS($AC399="да",1.2,$AC399="нет",1)*
_xlfn.IFS($AD399="да",1.2,$AD399="нет",1)*
IF(R399="статический",1,1.2)*
$X399*
INDEX(
{1.2;1;1.2;1.2;1;1.2;1.2;1.2;1.2;1.2;1.2;1;1.2;1.2;1.2;1.2;1;1;1.2;1.2;1.2;1;1;1;1;1.2;1.2;1.2;1.2;1;1;1;1;1.2;1.2;1.2;1.2;1.2;1.2;1.2;1.2;1;1;1.2;1;1;1;1;1.5;1;1;1.5;1.5;1.2},
MATCH($Q399,_xlpm.MI,0)))&gt;{0.02;0.04;0.06;0.1;0.2;0.4;0.6;0.8;1;2;4;6})),
{0;1;2;3;4;5;6;7;8;9;10;11;12},
0)))
+N("КОЭФФИЦИЕНТ КОНТАКТА"))))*
(_xlfn.IFS($X399&lt;0.1,$X399/1000,$X399&gt;25,5.2,AND($X399&gt;=0.1,$X399&lt;=25),(($X399*2+0.1)/10)*($X399/10)))*
IFERROR((_xlfn.LET(
_xlpm.MA,
{0;0.8;0.85;0.9;0.95;1},
_xlpm.MAA,
{0;1;2;3;4;5},
INDEX(_xlpm.MA,MATCH(SUMPRODUCT(--((IF(ROUND(_xlpm.MAA,1)&gt;5,5,ROUND($AB399,1)))&gt;{0;1;2;3;4;5})),_xlpm.MAA,0)))
+N("КОЭФФИЦИЕНТ КОЛ-ВО КОНСТРУКЦИЙ")),1)*
$AB399,0))*
(IF($Q399="цифровой",$AG399/15*$AI399,1)
+N("ДЛЯ ЦИФРЫ"))</f>
        <v/>
      </c>
      <c r="EY399" s="110">
        <f>IFERROR(EX399*AY399,0)</f>
        <v/>
      </c>
      <c r="EZ399" s="131">
        <f>IFERROR(DP399/EY399*1000,0)</f>
        <v/>
      </c>
      <c r="FA399" s="112">
        <f>IFERROR(FC399/FB399,0)</f>
        <v/>
      </c>
      <c r="FB399" s="112">
        <f>IFERROR((FC399/(EY399/FF399*#REF!))*0.825,0)</f>
        <v/>
      </c>
      <c r="FC399" s="112">
        <f>IFERROR(((EX399*30/AR399)*100)/30,0)</f>
        <v/>
      </c>
      <c r="FD399" s="112">
        <f>IFERROR(EY399/G399*100%,0)</f>
        <v/>
      </c>
      <c r="FE399" s="112">
        <f>IFERROR(FD399/FC399*100%,0)</f>
        <v/>
      </c>
      <c r="FF399" s="110">
        <f>IFERROR(AR399/30*AY399,0)</f>
        <v/>
      </c>
    </row>
    <row r="400" ht="13" customHeight="1">
      <c r="A400" s="59" t="n"/>
      <c r="B400" s="60" t="n"/>
      <c r="C400" s="60" t="n"/>
      <c r="D400" s="60">
        <f t="array" ref="D400">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MATCH($E400,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00" s="60">
        <f t="array" ref="E400">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MATCH($F400,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00" s="60" t="inlineStr"/>
      <c r="G400" s="60" t="n"/>
      <c r="H400" s="60">
        <f t="array" ref="H400">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MATCH($I400,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00" s="60" t="n"/>
      <c r="J400" s="60" t="n"/>
      <c r="K400" s="60" t="n"/>
      <c r="L400" s="60" t="n"/>
      <c r="M400" s="60" t="n"/>
      <c r="N400" s="60" t="n"/>
      <c r="O400" s="60" t="n"/>
      <c r="P400" s="60">
        <f t="array" ref="P400">
_xlfn.IFS(
ISNUMBER(MATCH($Q400,{"шелфбаннер","разделитель","монетница","чековая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ISNUMBER(MATCH($Q400,{"LED/LCD","видеокулер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ISNUMBER(MATCH($Q400,{"автомобиль","машина","выставочное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ISNUMBER(MATCH($Q400,{"билборд","лифтовая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ISNUMBER(MATCH($Q400,{"навигация","подвесной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ISNUMBER(MATCH($Q400,{"движущаяся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ISNUMBER(MATCH($Q400,{"каталог","журнал"},)),
"Пресса",
$Q400="","")</f>
        <v/>
      </c>
      <c r="Q400" s="60" t="n"/>
      <c r="R400" s="60">
        <f t="array" ref="R400">
IFERROR(
_xlfn.IFS(
OR(ISNUMBER(MATCH($Q400,{"экспозиция","макет","стенд","автостенд","авто стенд","выставочное пространство","выставочные стенды","модульные выставочные стенды","3Д конструкция","3D конструкция"},)),P400="Экспонирование"),
"нестандартный",
ISNUMBER(MATCH($Q400,{"скроллер","призматрон"},)),
"динамический",
$P400="Видео",
"цифровой",
OR($P400="Пресса",$P400="Щит",$P400="POSm",$P400="Подвес",$P400="Брендирование/оклейка"),
"статический"),"")</f>
        <v/>
      </c>
      <c r="S400" s="59" t="n"/>
      <c r="T400" s="60" t="n"/>
      <c r="U400" s="60" t="n"/>
      <c r="V400" s="60">
        <f>
IF(P400="Видео",
"цифровой постер/ролик",
IF(ISNUMBER(MATCH(Q400,{"короб световой","короб световой | лайтбокс","короб световой | кристалайт","лайтбокс","лайт бокс","кристалайт","LB","lightbox"},)),
"бэклит",
IF(P400="Брендирование/оклейка",
"перфарированная пленка/самоклейка",
IF(P400="Экспонирование",
"под запрос",
IF(P400="Подвес",
"баннер/ткань",
"")))))</f>
        <v/>
      </c>
      <c r="W400" s="59" t="n"/>
      <c r="X400" s="59" t="n"/>
      <c r="Y400" s="59" t="n"/>
      <c r="Z400" s="61" t="n"/>
      <c r="AA400" s="61" t="n"/>
      <c r="AB400" s="61">
        <f>IF(BL400&gt;0,Z400,0)</f>
        <v/>
      </c>
      <c r="AC400" s="59" t="n"/>
      <c r="AD400" s="59" t="n"/>
      <c r="AE400" s="59" t="n"/>
      <c r="AF400" s="59" t="n"/>
      <c r="AG400" s="59" t="n"/>
      <c r="AH400" s="59" t="n"/>
      <c r="AI400" s="59" t="n"/>
      <c r="AJ400" s="59" t="n"/>
      <c r="AK400" s="59" t="n"/>
      <c r="AL400" s="62">
        <f>IFERROR(IF(OR(R400="статический",R400="динамический",R400="нестандартный",R400="",R400=""),"-",IF(AND(AH400="-",AI400="-"),"-",AK400*3600/AH400*AI400)),"-")</f>
        <v/>
      </c>
      <c r="AM400" s="62">
        <f>IFERROR(IF(OR(R400="статический",R400="динамический",R400="",R400="", R400="BTL",R400="нестандартный"),"-",AG400*AI400*AL400/60),"-")</f>
        <v/>
      </c>
      <c r="AN400" s="63">
        <f>IFERROR(IF(AH400="","-",AG400*AI400/AH400),"-")</f>
        <v/>
      </c>
      <c r="AO400" s="59">
        <f>IFERROR(IF(OR($R400="статический",$R400="динамический",$R400="",$R400="",$R400="BTL",$R400="нестандартный"),"-",$AL400*$AY400),"-")</f>
        <v/>
      </c>
      <c r="AP400" s="62">
        <f>IFERROR(IF(OR($R400="статический",$R400="динамический",$R400="",$R400="",$R400="BTL",$R400="нестандартный"),"-",$AM400*AY400),"-")</f>
        <v/>
      </c>
      <c r="AQ400" s="64" t="n"/>
      <c r="AR400" s="61" t="n"/>
      <c r="AS400" s="61" t="n"/>
      <c r="AT400" s="61" t="n"/>
      <c r="AU400" s="65" t="n"/>
      <c r="AV400" s="124">
        <f>IFERROR(DR400/AT400*1000,"n/a")</f>
        <v/>
      </c>
      <c r="AW400" s="67" t="n"/>
      <c r="AX400" s="67" t="n"/>
      <c r="AY400" s="43">
        <f>IFERROR(IF(OR($AW400="",$AX400=""),"",_xlfn.DAYS($AX400+1,$AW400)),"")</f>
        <v/>
      </c>
      <c r="AZ400" s="68">
        <f t="array" ref="AZ400">
_xlfn.LET(_xlpm.COEFF,
IF($AW400+$AX400=0,0,IF(MAX(MIN($AX400,EOMONTH(AZ$15,0))-MAX($AW400,AZ$15)+1,)&gt;0,1,0)),
_xlfn.IFS(
$ES400="LisChannel",
_xlpm.COEFF*
INDEX({1;1;1.2;1.2;1;1;1;1;1.2;1.2;1.2;1.2},
MATCH(MONTH(AZ$15),
{1,2,3,4,5,6,7,8,9,10,11,12})),
CONCATENATE($ES400," ",$L400)="RussOutdoor метро",
_xlpm.COEFF*
INDEX({0.8;0.9;1.1;1.1;1;1;1;1;1.1;1.1;1.1;1.1},
MATCH(MONTH(AZ$15),
{1,2,3,4,5,6,7,8,9,10,11,12})),
$ES400&lt;&gt;"LisChannel",
_xlpm.COEFF,
$ES400&lt;&gt;"RussOutdoor",
_xlpm.COEFF))</f>
        <v/>
      </c>
      <c r="BA400" s="68">
        <f t="array" ref="BA400">
_xlfn.LET(_xlpm.COEFF,
IF($AW400+$AX400=0,0,IF(MAX(MIN($AX400,EOMONTH(BA$15,0))-MAX($AW400,BA$15)+1,)&gt;0,1,0)),
_xlfn.IFS(
$ES400="LisChannel",
_xlpm.COEFF*
INDEX({1;1;1.2;1.2;1;1;1;1;1.2;1.2;1.2;1.2},
MATCH(MONTH(BA$15),
{1,2,3,4,5,6,7,8,9,10,11,12})),
CONCATENATE($ES400," ",$L400)="RussOutdoor метро",
_xlpm.COEFF*
INDEX({0.8;0.9;1.1;1.1;1;1;1;1;1.1;1.1;1.1;1.1},
MATCH(MONTH(BA$15),
{1,2,3,4,5,6,7,8,9,10,11,12})),
$ES400&lt;&gt;"LisChannel",
_xlpm.COEFF,
$ES400&lt;&gt;"RussOutdoor",
_xlpm.COEFF))</f>
        <v/>
      </c>
      <c r="BB400" s="68">
        <f t="array" ref="BB400">
_xlfn.LET(_xlpm.COEFF,
IF($AW400+$AX400=0,0,IF(MAX(MIN($AX400,EOMONTH(BB$15,0))-MAX($AW400,BB$15)+1,)&gt;0,1,0)),
_xlfn.IFS(
$ES400="LisChannel",
_xlpm.COEFF*
INDEX({1;1;1.2;1.2;1;1;1;1;1.2;1.2;1.2;1.2},
MATCH(MONTH(BB$15),
{1,2,3,4,5,6,7,8,9,10,11,12})),
CONCATENATE($ES400," ",$L400)="RussOutdoor метро",
_xlpm.COEFF*
INDEX({0.8;0.9;1.1;1.1;1;1;1;1;1.1;1.1;1.1;1.1},
MATCH(MONTH(BB$15),
{1,2,3,4,5,6,7,8,9,10,11,12})),
$ES400&lt;&gt;"LisChannel",
_xlpm.COEFF,
$ES400&lt;&gt;"RussOutdoor",
_xlpm.COEFF))</f>
        <v/>
      </c>
      <c r="BC400" s="68">
        <f t="array" ref="BC400">
_xlfn.LET(_xlpm.COEFF,
IF($AW400+$AX400=0,0,IF(MAX(MIN($AX400,EOMONTH(BC$15,0))-MAX($AW400,BC$15)+1,)&gt;0,1,0)),
_xlfn.IFS(
$ES400="LisChannel",
_xlpm.COEFF*
INDEX({1;1;1.2;1.2;1;1;1;1;1.2;1.2;1.2;1.2},
MATCH(MONTH(BC$15),
{1,2,3,4,5,6,7,8,9,10,11,12})),
CONCATENATE($ES400," ",$L400)="RussOutdoor метро",
_xlpm.COEFF*
INDEX({0.8;0.9;1.1;1.1;1;1;1;1;1.1;1.1;1.1;1.1},
MATCH(MONTH(BC$15),
{1,2,3,4,5,6,7,8,9,10,11,12})),
$ES400&lt;&gt;"LisChannel",
_xlpm.COEFF,
$ES400&lt;&gt;"RussOutdoor",
_xlpm.COEFF))</f>
        <v/>
      </c>
      <c r="BD400" s="68">
        <f t="array" ref="BD400">
_xlfn.LET(_xlpm.COEFF,
IF($AW400+$AX400=0,0,IF(MAX(MIN($AX400,EOMONTH(BD$15,0))-MAX($AW400,BD$15)+1,)&gt;0,1,0)),
_xlfn.IFS(
$ES400="LisChannel",
_xlpm.COEFF*
INDEX({1;1;1.2;1.2;1;1;1;1;1.2;1.2;1.2;1.2},
MATCH(MONTH(BD$15),
{1,2,3,4,5,6,7,8,9,10,11,12})),
CONCATENATE($ES400," ",$L400)="RussOutdoor метро",
_xlpm.COEFF*
INDEX({0.8;0.9;1.1;1.1;1;1;1;1;1.1;1.1;1.1;1.1},
MATCH(MONTH(BD$15),
{1,2,3,4,5,6,7,8,9,10,11,12})),
$ES400&lt;&gt;"LisChannel",
_xlpm.COEFF,
$ES400&lt;&gt;"RussOutdoor",
_xlpm.COEFF))</f>
        <v/>
      </c>
      <c r="BE400" s="68">
        <f t="array" ref="BE400">
_xlfn.LET(_xlpm.COEFF,
IF($AW400+$AX400=0,0,IF(MAX(MIN($AX400,EOMONTH(BE$15,0))-MAX($AW400,BE$15)+1,)&gt;0,1,0)),
_xlfn.IFS(
$ES400="LisChannel",
_xlpm.COEFF*
INDEX({1;1;1.2;1.2;1;1;1;1;1.2;1.2;1.2;1.2},
MATCH(MONTH(BE$15),
{1,2,3,4,5,6,7,8,9,10,11,12})),
CONCATENATE($ES400," ",$L400)="RussOutdoor метро",
_xlpm.COEFF*
INDEX({0.8;0.9;1.1;1.1;1;1;1;1;1.1;1.1;1.1;1.1},
MATCH(MONTH(BE$15),
{1,2,3,4,5,6,7,8,9,10,11,12})),
$ES400&lt;&gt;"LisChannel",
_xlpm.COEFF,
$ES400&lt;&gt;"RussOutdoor",
_xlpm.COEFF))</f>
        <v/>
      </c>
      <c r="BF400" s="68">
        <f t="array" ref="BF400">
_xlfn.LET(_xlpm.COEFF,
IF($AW400+$AX400=0,0,IF(MAX(MIN($AX400,EOMONTH(BF$15,0))-MAX($AW400,BF$15)+1,)&gt;0,1,0)),
_xlfn.IFS(
$ES400="LisChannel",
_xlpm.COEFF*
INDEX({1;1;1.2;1.2;1;1;1;1;1.2;1.2;1.2;1.2},
MATCH(MONTH(BF$15),
{1,2,3,4,5,6,7,8,9,10,11,12})),
CONCATENATE($ES400," ",$L400)="RussOutdoor метро",
_xlpm.COEFF*
INDEX({0.8;0.9;1.1;1.1;1;1;1;1;1.1;1.1;1.1;1.1},
MATCH(MONTH(BF$15),
{1,2,3,4,5,6,7,8,9,10,11,12})),
$ES400&lt;&gt;"LisChannel",
_xlpm.COEFF,
$ES400&lt;&gt;"RussOutdoor",
_xlpm.COEFF))</f>
        <v/>
      </c>
      <c r="BG400" s="68">
        <f t="array" ref="BG400">
_xlfn.LET(_xlpm.COEFF,
IF($AW400+$AX400=0,0,IF(MAX(MIN($AX400,EOMONTH(BG$15,0))-MAX($AW400,BG$15)+1,)&gt;0,1,0)),
_xlfn.IFS(
$ES400="LisChannel",
_xlpm.COEFF*
INDEX({1;1;1.2;1.2;1;1;1;1;1.2;1.2;1.2;1.2},
MATCH(MONTH(BG$15),
{1,2,3,4,5,6,7,8,9,10,11,12})),
CONCATENATE($ES400," ",$L400)="RussOutdoor метро",
_xlpm.COEFF*
INDEX({0.8;0.9;1.1;1.1;1;1;1;1;1.1;1.1;1.1;1.1},
MATCH(MONTH(BG$15),
{1,2,3,4,5,6,7,8,9,10,11,12})),
$ES400&lt;&gt;"LisChannel",
_xlpm.COEFF,
$ES400&lt;&gt;"RussOutdoor",
_xlpm.COEFF))</f>
        <v/>
      </c>
      <c r="BH400" s="68">
        <f t="array" ref="BH400">
_xlfn.LET(_xlpm.COEFF,
IF($AW400+$AX400=0,0,IF(MAX(MIN($AX400,EOMONTH(BH$15,0))-MAX($AW400,BH$15)+1,)&gt;0,1,0)),
_xlfn.IFS(
$ES400="LisChannel",
_xlpm.COEFF*
INDEX({1;1;1.2;1.2;1;1;1;1;1.2;1.2;1.2;1.2},
MATCH(MONTH(BH$15),
{1,2,3,4,5,6,7,8,9,10,11,12})),
CONCATENATE($ES400," ",$L400)="RussOutdoor метро",
_xlpm.COEFF*
INDEX({0.8;0.9;1.1;1.1;1;1;1;1;1.1;1.1;1.1;1.1},
MATCH(MONTH(BH$15),
{1,2,3,4,5,6,7,8,9,10,11,12})),
$ES400&lt;&gt;"LisChannel",
_xlpm.COEFF,
$ES400&lt;&gt;"RussOutdoor",
_xlpm.COEFF))</f>
        <v/>
      </c>
      <c r="BI400" s="68">
        <f t="array" ref="BI400">
_xlfn.LET(_xlpm.COEFF,
IF($AW400+$AX400=0,0,IF(MAX(MIN($AX400,EOMONTH(BI$15,0))-MAX($AW400,BI$15)+1,)&gt;0,1,0)),
_xlfn.IFS(
$ES400="LisChannel",
_xlpm.COEFF*
INDEX({1;1;1.2;1.2;1;1;1;1;1.2;1.2;1.2;1.2},
MATCH(MONTH(BI$15),
{1,2,3,4,5,6,7,8,9,10,11,12})),
CONCATENATE($ES400," ",$L400)="RussOutdoor метро",
_xlpm.COEFF*
INDEX({0.8;0.9;1.1;1.1;1;1;1;1;1.1;1.1;1.1;1.1},
MATCH(MONTH(BI$15),
{1,2,3,4,5,6,7,8,9,10,11,12})),
$ES400&lt;&gt;"LisChannel",
_xlpm.COEFF,
$ES400&lt;&gt;"RussOutdoor",
_xlpm.COEFF))</f>
        <v/>
      </c>
      <c r="BJ400" s="68">
        <f t="array" ref="BJ400">
_xlfn.LET(_xlpm.COEFF,
IF($AW400+$AX400=0,0,IF(MAX(MIN($AX400,EOMONTH(BJ$15,0))-MAX($AW400,BJ$15)+1,)&gt;0,1,0)),
_xlfn.IFS(
$ES400="LisChannel",
_xlpm.COEFF*
INDEX({1;1;1.2;1.2;1;1;1;1;1.2;1.2;1.2;1.2},
MATCH(MONTH(BJ$15),
{1,2,3,4,5,6,7,8,9,10,11,12})),
CONCATENATE($ES400," ",$L400)="RussOutdoor метро",
_xlpm.COEFF*
INDEX({0.8;0.9;1.1;1.1;1;1;1;1;1.1;1.1;1.1;1.1},
MATCH(MONTH(BJ$15),
{1,2,3,4,5,6,7,8,9,10,11,12})),
$ES400&lt;&gt;"LisChannel",
_xlpm.COEFF,
$ES400&lt;&gt;"RussOutdoor",
_xlpm.COEFF))</f>
        <v/>
      </c>
      <c r="BK400" s="68">
        <f t="array" ref="BK400">
_xlfn.LET(_xlpm.COEFF,
IF($AW400+$AX400=0,0,IF(MAX(MIN($AX400,EOMONTH(BK$15,0))-MAX($AW400,BK$15)+1,)&gt;0,1,0)),
_xlfn.IFS(
$ES400="LisChannel",
_xlpm.COEFF*
INDEX({1;1;1.2;1.2;1;1;1;1;1.2;1.2;1.2;1.2},
MATCH(MONTH(BK$15),
{1,2,3,4,5,6,7,8,9,10,11,12})),
CONCATENATE($ES400," ",$L400)="RussOutdoor метро",
_xlpm.COEFF*
INDEX({0.8;0.9;1.1;1.1;1;1;1;1;1.1;1.1;1.1;1.1},
MATCH(MONTH(BK$15),
{1,2,3,4,5,6,7,8,9,10,11,12})),
$ES400&lt;&gt;"LisChannel",
_xlpm.COEFF,
$ES400&lt;&gt;"RussOutdoor",
_xlpm.COEFF))</f>
        <v/>
      </c>
      <c r="BL400" s="62">
        <f>COUNTIFS($AZ400:$BK400,"&gt;0")</f>
        <v/>
      </c>
      <c r="BM400" s="65" t="n"/>
      <c r="BN400" s="125">
        <f>$DJ400</f>
        <v/>
      </c>
      <c r="BO400" s="63">
        <f>$DQ400</f>
        <v/>
      </c>
      <c r="BP400" s="125">
        <f>
IFERROR(
IF($BL400=0,0,
$BN400*(1-$BO400)),
0)</f>
        <v/>
      </c>
      <c r="BQ400" s="125">
        <f t="array" ref="BQ400">
IFERROR(
_xlfn.IFS(
$DH400="день_1",
$BP400*$BL400/($AX400-$AW400+1)*AZ400*(DAY(EOMONTH(AZ$15,0))),
$DH400="день_2",
$BP400/30*MAX(MIN($AX400,EOMONTH(AZ$15,0))-MAX($AW400,AZ$15)+1,),
$DH400="раб.день",
$BP400/30*(IFERROR(
_xlfn.LET(_xlpm.VD,
CHOOSE(
{1;2;3;4;5;6;7;8;9;10;11;12;13;14;15;16;17;18},
45658,45659,45660,45661,45662,45663,45664,45665,45711,45724,45778,45779,45785,45786,45820,45821,45965,46022),
_xlfn.LET(_xlpm.DD,
MAX(MIN($AX400,EOMONTH(AZ$15,0))-MAX($AW400,AZ$15),),
_xlfn.IFS(
AND(MONTH($AW400)=MONTH(AZ$15),MONTH($AX400)&lt;&gt;MONTH(AZ$15)),
NETWORKDAYS.INTL($AW400,$AW400+_xlpm.DD,1,_xlpm.VD),
AND(MONTH($AW400)&lt;&gt;MONTH(AZ$15),MONTH($AX400)=MONTH(AZ$15)),
NETWORKDAYS.INTL(($AX400)-_xlpm.DD,$AX400,1,_xlpm.VD),
AND(MONTH($AW400)&lt;MONTH(AZ$15),MONTH($AX400)&gt;MONTH(AZ$15)),
NETWORKDAYS.INTL((EOMONTH(AZ$15-1,1))-_xlpm.DD,EOMONTH(AZ$15-1,1),1,_xlpm.VD),
AND(MONTH($AW400)=MONTH(AZ$15),MONTH($AX400)=MONTH(AZ$15)),
NETWORKDAYS.INTL($AW400,$AX400,1,_xlpm.VD)))),0)),
$DH400="месяц",
$BP400*AZ400,
$DH400="неделя",
$BP400*AZ400/7*(ROUNDUP((DAY(EOMONTH(AZ$15,0)))/4,0))),
0)</f>
        <v/>
      </c>
      <c r="BR400" s="125">
        <f t="array" ref="BR400">
IFERROR(
_xlfn.IFS(
$DH400="день_1",
$BP400*$BL400/($AX400-$AW400+1)*BA400*(DAY(EOMONTH(BA$15,0))),
$DH400="день_2",
$BP400/30*MAX(MIN($AX400,EOMONTH(BA$15,0))-MAX($AW400,BA$15)+1,),
$DH400="раб.день",
$BP400/30*(IFERROR(
_xlfn.LET(_xlpm.VD,
CHOOSE(
{1;2;3;4;5;6;7;8;9;10;11;12;13;14;15;16;17;18},
45658,45659,45660,45661,45662,45663,45664,45665,45711,45724,45778,45779,45785,45786,45820,45821,45965,46022),
_xlfn.LET(_xlpm.DD,
MAX(MIN($AX400,EOMONTH(BA$15,0))-MAX($AW400,BA$15),),
_xlfn.IFS(
AND(MONTH($AW400)=MONTH(BA$15),MONTH($AX400)&lt;&gt;MONTH(BA$15)),
NETWORKDAYS.INTL($AW400,$AW400+_xlpm.DD,1,_xlpm.VD),
AND(MONTH($AW400)&lt;&gt;MONTH(BA$15),MONTH($AX400)=MONTH(BA$15)),
NETWORKDAYS.INTL(($AX400)-_xlpm.DD,$AX400,1,_xlpm.VD),
AND(MONTH($AW400)&lt;MONTH(BA$15),MONTH($AX400)&gt;MONTH(BA$15)),
NETWORKDAYS.INTL((EOMONTH(BA$15-1,1))-_xlpm.DD,EOMONTH(BA$15-1,1),1,_xlpm.VD),
AND(MONTH($AW400)=MONTH(BA$15),MONTH($AX400)=MONTH(BA$15)),
NETWORKDAYS.INTL($AW400,$AX400,1,_xlpm.VD)))),0)),
$DH400="месяц",
$BP400*BA400,
$DH400="неделя",
$BP400*BA400/7*(ROUNDUP((DAY(EOMONTH(BA$15,0)))/4,0))),
0)</f>
        <v/>
      </c>
      <c r="BS400" s="125">
        <f t="array" ref="BS400">
IFERROR(
_xlfn.IFS(
$DH400="день_1",
$BP400*$BL400/($AX400-$AW400+1)*BB400*(DAY(EOMONTH(BB$15,0))),
$DH400="день_2",
$BP400/30*MAX(MIN($AX400,EOMONTH(BB$15,0))-MAX($AW400,BB$15)+1,),
$DH400="раб.день",
$BP400/30*(IFERROR(
_xlfn.LET(_xlpm.VD,
CHOOSE(
{1;2;3;4;5;6;7;8;9;10;11;12;13;14;15;16;17;18},
45658,45659,45660,45661,45662,45663,45664,45665,45711,45724,45778,45779,45785,45786,45820,45821,45965,46022),
_xlfn.LET(_xlpm.DD,
MAX(MIN($AX400,EOMONTH(BB$15,0))-MAX($AW400,BB$15),),
_xlfn.IFS(
AND(MONTH($AW400)=MONTH(BB$15),MONTH($AX400)&lt;&gt;MONTH(BB$15)),
NETWORKDAYS.INTL($AW400,$AW400+_xlpm.DD,1,_xlpm.VD),
AND(MONTH($AW400)&lt;&gt;MONTH(BB$15),MONTH($AX400)=MONTH(BB$15)),
NETWORKDAYS.INTL(($AX400)-_xlpm.DD,$AX400,1,_xlpm.VD),
AND(MONTH($AW400)&lt;MONTH(BB$15),MONTH($AX400)&gt;MONTH(BB$15)),
NETWORKDAYS.INTL((EOMONTH(BB$15-1,1))-_xlpm.DD,EOMONTH(BB$15-1,1),1,_xlpm.VD),
AND(MONTH($AW400)=MONTH(BB$15),MONTH($AX400)=MONTH(BB$15)),
NETWORKDAYS.INTL($AW400,$AX400,1,_xlpm.VD)))),0)),
$DH400="месяц",
$BP400*BB400,
$DH400="неделя",
$BP400*BB400/7*(ROUNDUP((DAY(EOMONTH(BB$15,0)))/4,0))),
0)</f>
        <v/>
      </c>
      <c r="BT400" s="125">
        <f t="array" ref="BT400">
IFERROR(
_xlfn.IFS(
$DH400="день_1",
$BP400*$BL400/($AX400-$AW400+1)*BC400*(DAY(EOMONTH(BC$15,0))),
$DH400="день_2",
$BP400/30*MAX(MIN($AX400,EOMONTH(BC$15,0))-MAX($AW400,BC$15)+1,),
$DH400="раб.день",
$BP400/30*(IFERROR(
_xlfn.LET(_xlpm.VD,
CHOOSE(
{1;2;3;4;5;6;7;8;9;10;11;12;13;14;15;16;17;18},
45658,45659,45660,45661,45662,45663,45664,45665,45711,45724,45778,45779,45785,45786,45820,45821,45965,46022),
_xlfn.LET(_xlpm.DD,
MAX(MIN($AX400,EOMONTH(BC$15,0))-MAX($AW400,BC$15),),
_xlfn.IFS(
AND(MONTH($AW400)=MONTH(BC$15),MONTH($AX400)&lt;&gt;MONTH(BC$15)),
NETWORKDAYS.INTL($AW400,$AW400+_xlpm.DD,1,_xlpm.VD),
AND(MONTH($AW400)&lt;&gt;MONTH(BC$15),MONTH($AX400)=MONTH(BC$15)),
NETWORKDAYS.INTL(($AX400)-_xlpm.DD,$AX400,1,_xlpm.VD),
AND(MONTH($AW400)&lt;MONTH(BC$15),MONTH($AX400)&gt;MONTH(BC$15)),
NETWORKDAYS.INTL((EOMONTH(BC$15-1,1))-_xlpm.DD,EOMONTH(BC$15-1,1),1,_xlpm.VD),
AND(MONTH($AW400)=MONTH(BC$15),MONTH($AX400)=MONTH(BC$15)),
NETWORKDAYS.INTL($AW400,$AX400,1,_xlpm.VD)))),0)),
$DH400="месяц",
$BP400*BC400,
$DH400="неделя",
$BP400*BC400/7*(ROUNDUP((DAY(EOMONTH(BC$15,0)))/4,0))),
0)</f>
        <v/>
      </c>
      <c r="BU400" s="125">
        <f t="array" ref="BU400">
IFERROR(
_xlfn.IFS(
$DH400="день_1",
$BP400*$BL400/($AX400-$AW400+1)*BD400*(DAY(EOMONTH(BD$15,0))),
$DH400="день_2",
$BP400/30*MAX(MIN($AX400,EOMONTH(BD$15,0))-MAX($AW400,BD$15)+1,),
$DH400="раб.день",
$BP400/30*(IFERROR(
_xlfn.LET(_xlpm.VD,
CHOOSE(
{1;2;3;4;5;6;7;8;9;10;11;12;13;14;15;16;17;18},
45658,45659,45660,45661,45662,45663,45664,45665,45711,45724,45778,45779,45785,45786,45820,45821,45965,46022),
_xlfn.LET(_xlpm.DD,
MAX(MIN($AX400,EOMONTH(BD$15,0))-MAX($AW400,BD$15),),
_xlfn.IFS(
AND(MONTH($AW400)=MONTH(BD$15),MONTH($AX400)&lt;&gt;MONTH(BD$15)),
NETWORKDAYS.INTL($AW400,$AW400+_xlpm.DD,1,_xlpm.VD),
AND(MONTH($AW400)&lt;&gt;MONTH(BD$15),MONTH($AX400)=MONTH(BD$15)),
NETWORKDAYS.INTL(($AX400)-_xlpm.DD,$AX400,1,_xlpm.VD),
AND(MONTH($AW400)&lt;MONTH(BD$15),MONTH($AX400)&gt;MONTH(BD$15)),
NETWORKDAYS.INTL((EOMONTH(BD$15-1,1))-_xlpm.DD,EOMONTH(BD$15-1,1),1,_xlpm.VD),
AND(MONTH($AW400)=MONTH(BD$15),MONTH($AX400)=MONTH(BD$15)),
NETWORKDAYS.INTL($AW400,$AX400,1,_xlpm.VD)))),0)),
$DH400="месяц",
$BP400*BD400,
$DH400="неделя",
$BP400*BD400/7*(ROUNDUP((DAY(EOMONTH(BD$15,0)))/4,0))),
0)</f>
        <v/>
      </c>
      <c r="BV400" s="125">
        <f t="array" ref="BV400">
IFERROR(
_xlfn.IFS(
$DH400="день_1",
$BP400*$BL400/($AX400-$AW400+1)*BE400*(DAY(EOMONTH(BE$15,0))),
$DH400="день_2",
$BP400/30*MAX(MIN($AX400,EOMONTH(BE$15,0))-MAX($AW400,BE$15)+1,),
$DH400="раб.день",
$BP400/30*(IFERROR(
_xlfn.LET(_xlpm.VD,
CHOOSE(
{1;2;3;4;5;6;7;8;9;10;11;12;13;14;15;16;17;18},
45658,45659,45660,45661,45662,45663,45664,45665,45711,45724,45778,45779,45785,45786,45820,45821,45965,46022),
_xlfn.LET(_xlpm.DD,
MAX(MIN($AX400,EOMONTH(BE$15,0))-MAX($AW400,BE$15),),
_xlfn.IFS(
AND(MONTH($AW400)=MONTH(BE$15),MONTH($AX400)&lt;&gt;MONTH(BE$15)),
NETWORKDAYS.INTL($AW400,$AW400+_xlpm.DD,1,_xlpm.VD),
AND(MONTH($AW400)&lt;&gt;MONTH(BE$15),MONTH($AX400)=MONTH(BE$15)),
NETWORKDAYS.INTL(($AX400)-_xlpm.DD,$AX400,1,_xlpm.VD),
AND(MONTH($AW400)&lt;MONTH(BE$15),MONTH($AX400)&gt;MONTH(BE$15)),
NETWORKDAYS.INTL((EOMONTH(BE$15-1,1))-_xlpm.DD,EOMONTH(BE$15-1,1),1,_xlpm.VD),
AND(MONTH($AW400)=MONTH(BE$15),MONTH($AX400)=MONTH(BE$15)),
NETWORKDAYS.INTL($AW400,$AX400,1,_xlpm.VD)))),0)),
$DH400="месяц",
$BP400*BE400,
$DH400="неделя",
$BP400*BE400/7*(ROUNDUP((DAY(EOMONTH(BE$15,0)))/4,0))),
0)</f>
        <v/>
      </c>
      <c r="BW400" s="125">
        <f t="array" ref="BW400">
IFERROR(
_xlfn.IFS(
$DH400="день_1",
$BP400*$BL400/($AX400-$AW400+1)*BF400*(DAY(EOMONTH(BF$15,0))),
$DH400="день_2",
$BP400/30*MAX(MIN($AX400,EOMONTH(BF$15,0))-MAX($AW400,BF$15)+1,),
$DH400="раб.день",
$BP400/30*(IFERROR(
_xlfn.LET(_xlpm.VD,
CHOOSE(
{1;2;3;4;5;6;7;8;9;10;11;12;13;14;15;16;17;18},
45658,45659,45660,45661,45662,45663,45664,45665,45711,45724,45778,45779,45785,45786,45820,45821,45965,46022),
_xlfn.LET(_xlpm.DD,
MAX(MIN($AX400,EOMONTH(BF$15,0))-MAX($AW400,BF$15),),
_xlfn.IFS(
AND(MONTH($AW400)=MONTH(BF$15),MONTH($AX400)&lt;&gt;MONTH(BF$15)),
NETWORKDAYS.INTL($AW400,$AW400+_xlpm.DD,1,_xlpm.VD),
AND(MONTH($AW400)&lt;&gt;MONTH(BF$15),MONTH($AX400)=MONTH(BF$15)),
NETWORKDAYS.INTL(($AX400)-_xlpm.DD,$AX400,1,_xlpm.VD),
AND(MONTH($AW400)&lt;MONTH(BF$15),MONTH($AX400)&gt;MONTH(BF$15)),
NETWORKDAYS.INTL((EOMONTH(BF$15-1,1))-_xlpm.DD,EOMONTH(BF$15-1,1),1,_xlpm.VD),
AND(MONTH($AW400)=MONTH(BF$15),MONTH($AX400)=MONTH(BF$15)),
NETWORKDAYS.INTL($AW400,$AX400,1,_xlpm.VD)))),0)),
$DH400="месяц",
$BP400*BF400,
$DH400="неделя",
$BP400*BF400/7*(ROUNDUP((DAY(EOMONTH(BF$15,0)))/4,0))),
0)</f>
        <v/>
      </c>
      <c r="BX400" s="125">
        <f t="array" ref="BX400">
IFERROR(
_xlfn.IFS(
$DH400="день_1",
$BP400*$BL400/($AX400-$AW400+1)*BG400*(DAY(EOMONTH(BG$15,0))),
$DH400="день_2",
$BP400/30*MAX(MIN($AX400,EOMONTH(BG$15,0))-MAX($AW400,BG$15)+1,),
$DH400="раб.день",
$BP400/30*(IFERROR(
_xlfn.LET(_xlpm.VD,
CHOOSE(
{1;2;3;4;5;6;7;8;9;10;11;12;13;14;15;16;17;18},
45658,45659,45660,45661,45662,45663,45664,45665,45711,45724,45778,45779,45785,45786,45820,45821,45965,46022),
_xlfn.LET(_xlpm.DD,
MAX(MIN($AX400,EOMONTH(BG$15,0))-MAX($AW400,BG$15),),
_xlfn.IFS(
AND(MONTH($AW400)=MONTH(BG$15),MONTH($AX400)&lt;&gt;MONTH(BG$15)),
NETWORKDAYS.INTL($AW400,$AW400+_xlpm.DD,1,_xlpm.VD),
AND(MONTH($AW400)&lt;&gt;MONTH(BG$15),MONTH($AX400)=MONTH(BG$15)),
NETWORKDAYS.INTL(($AX400)-_xlpm.DD,$AX400,1,_xlpm.VD),
AND(MONTH($AW400)&lt;MONTH(BG$15),MONTH($AX400)&gt;MONTH(BG$15)),
NETWORKDAYS.INTL((EOMONTH(BG$15-1,1))-_xlpm.DD,EOMONTH(BG$15-1,1),1,_xlpm.VD),
AND(MONTH($AW400)=MONTH(BG$15),MONTH($AX400)=MONTH(BG$15)),
NETWORKDAYS.INTL($AW400,$AX400,1,_xlpm.VD)))),0)),
$DH400="месяц",
$BP400*BG400,
$DH400="неделя",
$BP400*BG400/7*(ROUNDUP((DAY(EOMONTH(BG$15,0)))/4,0))),
0)</f>
        <v/>
      </c>
      <c r="BY400" s="125">
        <f t="array" ref="BY400">
IFERROR(
_xlfn.IFS(
$DH400="день_1",
$BP400*$BL400/($AX400-$AW400+1)*BH400*(DAY(EOMONTH(BH$15,0))),
$DH400="день_2",
$BP400/30*MAX(MIN($AX400,EOMONTH(BH$15,0))-MAX($AW400,BH$15)+1,),
$DH400="раб.день",
$BP400/30*(IFERROR(
_xlfn.LET(_xlpm.VD,
CHOOSE(
{1;2;3;4;5;6;7;8;9;10;11;12;13;14;15;16;17;18},
45658,45659,45660,45661,45662,45663,45664,45665,45711,45724,45778,45779,45785,45786,45820,45821,45965,46022),
_xlfn.LET(_xlpm.DD,
MAX(MIN($AX400,EOMONTH(BH$15,0))-MAX($AW400,BH$15),),
_xlfn.IFS(
AND(MONTH($AW400)=MONTH(BH$15),MONTH($AX400)&lt;&gt;MONTH(BH$15)),
NETWORKDAYS.INTL($AW400,$AW400+_xlpm.DD,1,_xlpm.VD),
AND(MONTH($AW400)&lt;&gt;MONTH(BH$15),MONTH($AX400)=MONTH(BH$15)),
NETWORKDAYS.INTL(($AX400)-_xlpm.DD,$AX400,1,_xlpm.VD),
AND(MONTH($AW400)&lt;MONTH(BH$15),MONTH($AX400)&gt;MONTH(BH$15)),
NETWORKDAYS.INTL((EOMONTH(BH$15-1,1))-_xlpm.DD,EOMONTH(BH$15-1,1),1,_xlpm.VD),
AND(MONTH($AW400)=MONTH(BH$15),MONTH($AX400)=MONTH(BH$15)),
NETWORKDAYS.INTL($AW400,$AX400,1,_xlpm.VD)))),0)),
$DH400="месяц",
$BP400*BH400,
$DH400="неделя",
$BP400*BH400/7*(ROUNDUP((DAY(EOMONTH(BH$15,0)))/4,0))),
0)</f>
        <v/>
      </c>
      <c r="BZ400" s="125">
        <f t="array" ref="BZ400">
IFERROR(
_xlfn.IFS(
$DH400="день_1",
$BP400*$BL400/($AX400-$AW400+1)*BI400*(DAY(EOMONTH(BI$15,0))),
$DH400="день_2",
$BP400/30*MAX(MIN($AX400,EOMONTH(BI$15,0))-MAX($AW400,BI$15)+1,),
$DH400="раб.день",
$BP400/30*(IFERROR(
_xlfn.LET(_xlpm.VD,
CHOOSE(
{1;2;3;4;5;6;7;8;9;10;11;12;13;14;15;16;17;18},
45658,45659,45660,45661,45662,45663,45664,45665,45711,45724,45778,45779,45785,45786,45820,45821,45965,46022),
_xlfn.LET(_xlpm.DD,
MAX(MIN($AX400,EOMONTH(BI$15,0))-MAX($AW400,BI$15),),
_xlfn.IFS(
AND(MONTH($AW400)=MONTH(BI$15),MONTH($AX400)&lt;&gt;MONTH(BI$15)),
NETWORKDAYS.INTL($AW400,$AW400+_xlpm.DD,1,_xlpm.VD),
AND(MONTH($AW400)&lt;&gt;MONTH(BI$15),MONTH($AX400)=MONTH(BI$15)),
NETWORKDAYS.INTL(($AX400)-_xlpm.DD,$AX400,1,_xlpm.VD),
AND(MONTH($AW400)&lt;MONTH(BI$15),MONTH($AX400)&gt;MONTH(BI$15)),
NETWORKDAYS.INTL((EOMONTH(BI$15-1,1))-_xlpm.DD,EOMONTH(BI$15-1,1),1,_xlpm.VD),
AND(MONTH($AW400)=MONTH(BI$15),MONTH($AX400)=MONTH(BI$15)),
NETWORKDAYS.INTL($AW400,$AX400,1,_xlpm.VD)))),0)),
$DH400="месяц",
$BP400*BI400,
$DH400="неделя",
$BP400*BI400/7*(ROUNDUP((DAY(EOMONTH(BI$15,0)))/4,0))),
0)</f>
        <v/>
      </c>
      <c r="CA400" s="125">
        <f t="array" ref="CA400">
IFERROR(
_xlfn.IFS(
$DH400="день_1",
$BP400*$BL400/($AX400-$AW400+1)*BJ400*(DAY(EOMONTH(BJ$15,0))),
$DH400="день_2",
$BP400/30*MAX(MIN($AX400,EOMONTH(BJ$15,0))-MAX($AW400,BJ$15)+1,),
$DH400="раб.день",
$BP400/30*(IFERROR(
_xlfn.LET(_xlpm.VD,
CHOOSE(
{1;2;3;4;5;6;7;8;9;10;11;12;13;14;15;16;17;18},
45658,45659,45660,45661,45662,45663,45664,45665,45711,45724,45778,45779,45785,45786,45820,45821,45965,46022),
_xlfn.LET(_xlpm.DD,
MAX(MIN($AX400,EOMONTH(BJ$15,0))-MAX($AW400,BJ$15),),
_xlfn.IFS(
AND(MONTH($AW400)=MONTH(BJ$15),MONTH($AX400)&lt;&gt;MONTH(BJ$15)),
NETWORKDAYS.INTL($AW400,$AW400+_xlpm.DD,1,_xlpm.VD),
AND(MONTH($AW400)&lt;&gt;MONTH(BJ$15),MONTH($AX400)=MONTH(BJ$15)),
NETWORKDAYS.INTL(($AX400)-_xlpm.DD,$AX400,1,_xlpm.VD),
AND(MONTH($AW400)&lt;MONTH(BJ$15),MONTH($AX400)&gt;MONTH(BJ$15)),
NETWORKDAYS.INTL((EOMONTH(BJ$15-1,1))-_xlpm.DD,EOMONTH(BJ$15-1,1),1,_xlpm.VD),
AND(MONTH($AW400)=MONTH(BJ$15),MONTH($AX400)=MONTH(BJ$15)),
NETWORKDAYS.INTL($AW400,$AX400,1,_xlpm.VD)))),0)),
$DH400="месяц",
$BP400*BJ400,
$DH400="неделя",
$BP400*BJ400/7*(ROUNDUP((DAY(EOMONTH(BJ$15,0)))/4,0))),
0)</f>
        <v/>
      </c>
      <c r="CB400" s="125">
        <f t="array" ref="CB400">
IFERROR(
_xlfn.IFS(
$DH400="день_1",
$BP400*$BL400/($AX400-$AW400+1)*BK400*(DAY(EOMONTH(BK$15,0))),
$DH400="день_2",
$BP400/30*MAX(MIN($AX400,EOMONTH(BK$15,0))-MAX($AW400,BK$15)+1,),
$DH400="раб.день",
$BP400/30*(IFERROR(
_xlfn.LET(_xlpm.VD,
CHOOSE(
{1;2;3;4;5;6;7;8;9;10;11;12;13;14;15;16;17;18},
45658,45659,45660,45661,45662,45663,45664,45665,45711,45724,45778,45779,45785,45786,45820,45821,45965,46022),
_xlfn.LET(_xlpm.DD,
MAX(MIN($AX400,EOMONTH(BK$15,0))-MAX($AW400,BK$15),),
_xlfn.IFS(
AND(MONTH($AW400)=MONTH(BK$15),MONTH($AX400)&lt;&gt;MONTH(BK$15)),
NETWORKDAYS.INTL($AW400,$AW400+_xlpm.DD,1,_xlpm.VD),
AND(MONTH($AW400)&lt;&gt;MONTH(BK$15),MONTH($AX400)=MONTH(BK$15)),
NETWORKDAYS.INTL(($AX400)-_xlpm.DD,$AX400,1,_xlpm.VD),
AND(MONTH($AW400)&lt;MONTH(BK$15),MONTH($AX400)&gt;MONTH(BK$15)),
NETWORKDAYS.INTL((EOMONTH(BK$15-1,1))-_xlpm.DD,EOMONTH(BK$15-1,1),1,_xlpm.VD),
AND(MONTH($AW400)=MONTH(BK$15),MONTH($AX400)=MONTH(BK$15)),
NETWORKDAYS.INTL($AW400,$AX400,1,_xlpm.VD)))),0)),
$DH400="месяц",
$BP400*BK400,
$DH400="неделя",
$BP400*BK400/7*(ROUNDUP((DAY(EOMONTH(BK$15,0)))/4,0))),
0)</f>
        <v/>
      </c>
      <c r="CC400" s="125">
        <f>SUM($BQ400:$CB400)</f>
        <v/>
      </c>
      <c r="CD400" s="126">
        <f>SUM($EH400:$EH400)</f>
        <v/>
      </c>
      <c r="CE400" s="126">
        <f>$CD400*$AB400</f>
        <v/>
      </c>
      <c r="CF400" s="126">
        <f>SUM($EK400:$EK400)</f>
        <v/>
      </c>
      <c r="CG400" s="126">
        <f>$CF400*$AB400</f>
        <v/>
      </c>
      <c r="CH400" s="126">
        <f>SUM($CC400,$CE400,$CG400)</f>
        <v/>
      </c>
      <c r="CI400" s="126">
        <f>$CH400*(1+$CM400)</f>
        <v/>
      </c>
      <c r="CJ400" s="127" t="n">
        <v>0</v>
      </c>
      <c r="CK400" s="126">
        <f>SUM($CH400:$CH400)*(1+$CJ400)</f>
        <v/>
      </c>
      <c r="CL400" s="126">
        <f>SUM($CH400:$CH400)*(1+$CM400)</f>
        <v/>
      </c>
      <c r="CM400" s="59" t="inlineStr">
        <is>
          <t>20%</t>
        </is>
      </c>
      <c r="CN400" s="59" t="n"/>
      <c r="CO400" s="72" t="n"/>
      <c r="CP400" s="59" t="n"/>
      <c r="CQ400" s="73" t="n"/>
      <c r="CR400" s="73" t="n"/>
      <c r="CS400" s="73" t="n"/>
      <c r="CT400" s="72" t="n"/>
      <c r="CU400" s="79" t="inlineStr">
        <is>
          <t> </t>
        </is>
      </c>
      <c r="CV400" s="60" t="n"/>
      <c r="CW400" s="60" t="n"/>
      <c r="CX400" s="60" t="n"/>
      <c r="CY400" s="127">
        <f>IFERROR(($CC400-$EE400)/($EE400/(1-$DQ400)),0)</f>
        <v/>
      </c>
      <c r="CZ400" s="127">
        <f>IFERROR(1-$EI400/($CE400),0)</f>
        <v/>
      </c>
      <c r="DA400" s="127">
        <f>IFERROR(1-$EL400/($CG400),0)</f>
        <v/>
      </c>
      <c r="DB400" s="126">
        <f>ROUND(IFERROR(($CI400/(1+$CM400)-$EN400),0),2)</f>
        <v/>
      </c>
      <c r="DC400" s="128" t="n"/>
      <c r="DD400" s="125" t="n"/>
      <c r="DE400" s="75" t="n">
        <v>0</v>
      </c>
      <c r="DF400" s="128" t="n"/>
      <c r="DG400" s="125">
        <f>IF($DC400=0,0,$DD400*($DC400*100%-$DE400*$DF400))*SUM($AB400:$AB400)</f>
        <v/>
      </c>
      <c r="DH400" s="129" t="inlineStr">
        <is>
          <t>месяц</t>
        </is>
      </c>
      <c r="DI400" s="130">
        <f t="array" ref="DI400">IFERROR(
IF($ES400="LisChannel",
(ROUND(((INDEX({174.625;153.888888888889;130.972222222222},MATCH($AI400,{2;3;4}),0))*$AG400*$AI400),2)),0),0)</f>
        <v/>
      </c>
      <c r="DJ400" s="130">
        <f>
_xlfn.LET(_xlpm.X,
IFERROR(
IF($ES400="НовиковТВ",
(_xlfn.LET(_xlpm.NTV,
_xlfn.LET(_xlpm.MIN,350000,
IF(SUMIFS($DI:$DI,$ES:$ES,"НовиковТВ")&lt;=_xlpm.MIN,
(SUMIFS($DI:$DI,$ES:$ES,"НовиковТВ")/(COUNTIFS($ES:$ES,"НовиковТВ")))*_xlpm.MIN/SUMIFS($DI:$DI,$ES:$ES,"НовиковТВ"),
DI400)),
_xlpm.NTV+$DG400/(1-(1-(_xlpm.NTV)*(1-$DL400)*(1-$DM400)*(1-$DN400)*(1-$DO400)*(1-$DP400)/_xlpm.NTV))))/(1+$EP400),
$DI400+$DG400/(1-(1-($DI400)*(1-$DL400)*(1-$DM400)*(1-$DN400)*(1-$DO400)*(1-$DP400)/$DI400))),
0),
_xlpm.X*(1+$CM400)*(1+$CW400)-_xlpm.X*(1+$CM400)+_xlpm.X)</f>
        <v/>
      </c>
      <c r="DK400" s="125" t="inlineStr">
        <is>
          <t>послед.</t>
        </is>
      </c>
      <c r="DL400" s="63" t="n">
        <v>0</v>
      </c>
      <c r="DM400" s="63" t="n">
        <v>0</v>
      </c>
      <c r="DN400" s="63" t="n">
        <v>0</v>
      </c>
      <c r="DO400" s="63" t="n">
        <v>0</v>
      </c>
      <c r="DP400" s="63" t="n">
        <v>0</v>
      </c>
      <c r="DQ400" s="63">
        <f t="array" ref="DQ400">IFERROR(_xlfn.IFS(
$DK400="послед.",1-(1-$DL400)*(1-$DM400)*(1-$DN400)*(1-$DO400)*(1-$DP400),
$DK400="сумм.",$DL400+$DM400+$DN400+$DO400+$DP400),
0)</f>
        <v/>
      </c>
      <c r="DR400" s="125">
        <f t="array" ref="DR400">
IFERROR(
_xlfn.IFS(
$BL400=0,
0,
$BL400&gt;0,
_xlfn.IFS($DK400="послед.",
$DJ400*(1-$DL400)*(1-$DM400)*(1-$DN400)*(1-$DO400)*(1-$DP400),
$DK400="сумм.",
$DJ400*(1-($DL400+$DM400+$DN400+$DO400+$DP400)))),0)</f>
        <v/>
      </c>
      <c r="DS400" s="125">
        <f t="array" ref="DS400">
IFERROR(_xlfn.IFS(
$DH400="день_1",
$DR400*$BL400/($AX400-$AW400+1)*AZ400*(DAY(EOMONTH(AZ$15,0))),
$DH400="день_2",
$DR400/30*MAX(MIN($AX400,EOMONTH(AZ$15,0))-MAX($AW400,AZ$15)+1,),
$DH400="раб.день",
$DR400/30*(IFERROR(
_xlfn.LET(_xlpm.VD,
CHOOSE(
{1;2;3;4;5;6;7;8;9;10;11;12;13;14;15;16;17;18},
45658,45659,45660,45661,45662,45663,45664,45665,45711,45724,45778,45779,45785,45786,45820,45821,45965,46022),
_xlfn.LET(_xlpm.DD,
MAX(MIN($AX400,EOMONTH(AZ$15,0))-MAX($AW400,AZ$15),),
_xlfn.IFS(
AND(MONTH($AW400)=MONTH(AZ$15),MONTH($AX400)&lt;&gt;MONTH(AZ$15)),
NETWORKDAYS.INTL($AW400,$AW400+_xlpm.DD,1,_xlpm.VD),
AND(MONTH($AW400)&lt;&gt;MONTH(AZ$15),MONTH($AX400)=MONTH(AZ$15)),
NETWORKDAYS.INTL(($AX400)-_xlpm.DD,$AX400,1,_xlpm.VD),
AND(MONTH($AW400)&lt;MONTH(AZ$15),MONTH($AX400)&gt;MONTH(AZ$15)),
NETWORKDAYS.INTL((EOMONTH(AZ$15-1,1))-_xlpm.DD,EOMONTH(AZ$15-1,1),1,_xlpm.VD),
AND(MONTH($AW400)=MONTH(AZ$15),MONTH($AX400)=MONTH(AZ$15)),
NETWORKDAYS.INTL($AW400,$AX400,1,_xlpm.VD)))),0)),
$DH400="месяц",
$DR400*AZ400,
$DH400="неделя",
$DR400*AZ400/7*(ROUNDUP((DAY(EOMONTH(AZ$15,0)))/4,0))),
0)</f>
        <v/>
      </c>
      <c r="DT400" s="125">
        <f t="array" ref="DT400">
IFERROR(_xlfn.IFS(
$DH400="день_1",
$DR400*$BL400/($AX400-$AW400+1)*BA400*(DAY(EOMONTH(BA$15,0))),
$DH400="день_2",
$DR400/30*MAX(MIN($AX400,EOMONTH(BA$15,0))-MAX($AW400,BA$15)+1,),
$DH400="раб.день",
$DR400/30*(IFERROR(
_xlfn.LET(_xlpm.VD,
CHOOSE(
{1;2;3;4;5;6;7;8;9;10;11;12;13;14;15;16;17;18},
45658,45659,45660,45661,45662,45663,45664,45665,45711,45724,45778,45779,45785,45786,45820,45821,45965,46022),
_xlfn.LET(_xlpm.DD,
MAX(MIN($AX400,EOMONTH(BA$15,0))-MAX($AW400,BA$15),),
_xlfn.IFS(
AND(MONTH($AW400)=MONTH(BA$15),MONTH($AX400)&lt;&gt;MONTH(BA$15)),
NETWORKDAYS.INTL($AW400,$AW400+_xlpm.DD,1,_xlpm.VD),
AND(MONTH($AW400)&lt;&gt;MONTH(BA$15),MONTH($AX400)=MONTH(BA$15)),
NETWORKDAYS.INTL(($AX400)-_xlpm.DD,$AX400,1,_xlpm.VD),
AND(MONTH($AW400)&lt;MONTH(BA$15),MONTH($AX400)&gt;MONTH(BA$15)),
NETWORKDAYS.INTL((EOMONTH(BA$15-1,1))-_xlpm.DD,EOMONTH(BA$15-1,1),1,_xlpm.VD),
AND(MONTH($AW400)=MONTH(BA$15),MONTH($AX400)=MONTH(BA$15)),
NETWORKDAYS.INTL($AW400,$AX400,1,_xlpm.VD)))),0)),
$DH400="месяц",
$DR400*BA400,
$DH400="неделя",
$DR400*BA400/7*(ROUNDUP((DAY(EOMONTH(BA$15,0)))/4,0))),
0)</f>
        <v/>
      </c>
      <c r="DU400" s="125">
        <f t="array" ref="DU400">
IFERROR(_xlfn.IFS(
$DH400="день_1",
$DR400*$BL400/($AX400-$AW400+1)*BB400*(DAY(EOMONTH(BB$15,0))),
$DH400="день_2",
$DR400/30*MAX(MIN($AX400,EOMONTH(BB$15,0))-MAX($AW400,BB$15)+1,),
$DH400="раб.день",
$DR400/30*(IFERROR(
_xlfn.LET(_xlpm.VD,
CHOOSE(
{1;2;3;4;5;6;7;8;9;10;11;12;13;14;15;16;17;18},
45658,45659,45660,45661,45662,45663,45664,45665,45711,45724,45778,45779,45785,45786,45820,45821,45965,46022),
_xlfn.LET(_xlpm.DD,
MAX(MIN($AX400,EOMONTH(BB$15,0))-MAX($AW400,BB$15),),
_xlfn.IFS(
AND(MONTH($AW400)=MONTH(BB$15),MONTH($AX400)&lt;&gt;MONTH(BB$15)),
NETWORKDAYS.INTL($AW400,$AW400+_xlpm.DD,1,_xlpm.VD),
AND(MONTH($AW400)&lt;&gt;MONTH(BB$15),MONTH($AX400)=MONTH(BB$15)),
NETWORKDAYS.INTL(($AX400)-_xlpm.DD,$AX400,1,_xlpm.VD),
AND(MONTH($AW400)&lt;MONTH(BB$15),MONTH($AX400)&gt;MONTH(BB$15)),
NETWORKDAYS.INTL((EOMONTH(BB$15-1,1))-_xlpm.DD,EOMONTH(BB$15-1,1),1,_xlpm.VD),
AND(MONTH($AW400)=MONTH(BB$15),MONTH($AX400)=MONTH(BB$15)),
NETWORKDAYS.INTL($AW400,$AX400,1,_xlpm.VD)))),0)),
$DH400="месяц",
$DR400*BB400,
$DH400="неделя",
$DR400*BB400/7*(ROUNDUP((DAY(EOMONTH(BB$15,0)))/4,0))),
0)</f>
        <v/>
      </c>
      <c r="DV400" s="125">
        <f t="array" ref="DV400">
IFERROR(_xlfn.IFS(
$DH400="день_1",
$DR400*$BL400/($AX400-$AW400+1)*BC400*(DAY(EOMONTH(BC$15,0))),
$DH400="день_2",
$DR400/30*MAX(MIN($AX400,EOMONTH(BC$15,0))-MAX($AW400,BC$15)+1,),
$DH400="раб.день",
$DR400/30*(IFERROR(
_xlfn.LET(_xlpm.VD,
CHOOSE(
{1;2;3;4;5;6;7;8;9;10;11;12;13;14;15;16;17;18},
45658,45659,45660,45661,45662,45663,45664,45665,45711,45724,45778,45779,45785,45786,45820,45821,45965,46022),
_xlfn.LET(_xlpm.DD,
MAX(MIN($AX400,EOMONTH(BC$15,0))-MAX($AW400,BC$15),),
_xlfn.IFS(
AND(MONTH($AW400)=MONTH(BC$15),MONTH($AX400)&lt;&gt;MONTH(BC$15)),
NETWORKDAYS.INTL($AW400,$AW400+_xlpm.DD,1,_xlpm.VD),
AND(MONTH($AW400)&lt;&gt;MONTH(BC$15),MONTH($AX400)=MONTH(BC$15)),
NETWORKDAYS.INTL(($AX400)-_xlpm.DD,$AX400,1,_xlpm.VD),
AND(MONTH($AW400)&lt;MONTH(BC$15),MONTH($AX400)&gt;MONTH(BC$15)),
NETWORKDAYS.INTL((EOMONTH(BC$15-1,1))-_xlpm.DD,EOMONTH(BC$15-1,1),1,_xlpm.VD),
AND(MONTH($AW400)=MONTH(BC$15),MONTH($AX400)=MONTH(BC$15)),
NETWORKDAYS.INTL($AW400,$AX400,1,_xlpm.VD)))),0)),
$DH400="месяц",
$DR400*BC400,
$DH400="неделя",
$DR400*BC400/7*(ROUNDUP((DAY(EOMONTH(BC$15,0)))/4,0))),
0)</f>
        <v/>
      </c>
      <c r="DW400" s="125">
        <f t="array" ref="DW400">
IFERROR(_xlfn.IFS(
$DH400="день_1",
$DR400*$BL400/($AX400-$AW400+1)*BD400*(DAY(EOMONTH(BD$15,0))),
$DH400="день_2",
$DR400/30*MAX(MIN($AX400,EOMONTH(BD$15,0))-MAX($AW400,BD$15)+1,),
$DH400="раб.день",
$DR400/30*(IFERROR(
_xlfn.LET(_xlpm.VD,
CHOOSE(
{1;2;3;4;5;6;7;8;9;10;11;12;13;14;15;16;17;18},
45658,45659,45660,45661,45662,45663,45664,45665,45711,45724,45778,45779,45785,45786,45820,45821,45965,46022),
_xlfn.LET(_xlpm.DD,
MAX(MIN($AX400,EOMONTH(BD$15,0))-MAX($AW400,BD$15),),
_xlfn.IFS(
AND(MONTH($AW400)=MONTH(BD$15),MONTH($AX400)&lt;&gt;MONTH(BD$15)),
NETWORKDAYS.INTL($AW400,$AW400+_xlpm.DD,1,_xlpm.VD),
AND(MONTH($AW400)&lt;&gt;MONTH(BD$15),MONTH($AX400)=MONTH(BD$15)),
NETWORKDAYS.INTL(($AX400)-_xlpm.DD,$AX400,1,_xlpm.VD),
AND(MONTH($AW400)&lt;MONTH(BD$15),MONTH($AX400)&gt;MONTH(BD$15)),
NETWORKDAYS.INTL((EOMONTH(BD$15-1,1))-_xlpm.DD,EOMONTH(BD$15-1,1),1,_xlpm.VD),
AND(MONTH($AW400)=MONTH(BD$15),MONTH($AX400)=MONTH(BD$15)),
NETWORKDAYS.INTL($AW400,$AX400,1,_xlpm.VD)))),0)),
$DH400="месяц",
$DR400*BD400,
$DH400="неделя",
$DR400*BD400/7*(ROUNDUP((DAY(EOMONTH(BD$15,0)))/4,0))),
0)</f>
        <v/>
      </c>
      <c r="DX400" s="125">
        <f t="array" ref="DX400">
IFERROR(_xlfn.IFS(
$DH400="день_1",
$DR400*$BL400/($AX400-$AW400+1)*BE400*(DAY(EOMONTH(BE$15,0))),
$DH400="день_2",
$DR400/30*MAX(MIN($AX400,EOMONTH(BE$15,0))-MAX($AW400,BE$15)+1,),
$DH400="раб.день",
$DR400/30*(IFERROR(
_xlfn.LET(_xlpm.VD,
CHOOSE(
{1;2;3;4;5;6;7;8;9;10;11;12;13;14;15;16;17;18},
45658,45659,45660,45661,45662,45663,45664,45665,45711,45724,45778,45779,45785,45786,45820,45821,45965,46022),
_xlfn.LET(_xlpm.DD,
MAX(MIN($AX400,EOMONTH(BE$15,0))-MAX($AW400,BE$15),),
_xlfn.IFS(
AND(MONTH($AW400)=MONTH(BE$15),MONTH($AX400)&lt;&gt;MONTH(BE$15)),
NETWORKDAYS.INTL($AW400,$AW400+_xlpm.DD,1,_xlpm.VD),
AND(MONTH($AW400)&lt;&gt;MONTH(BE$15),MONTH($AX400)=MONTH(BE$15)),
NETWORKDAYS.INTL(($AX400)-_xlpm.DD,$AX400,1,_xlpm.VD),
AND(MONTH($AW400)&lt;MONTH(BE$15),MONTH($AX400)&gt;MONTH(BE$15)),
NETWORKDAYS.INTL((EOMONTH(BE$15-1,1))-_xlpm.DD,EOMONTH(BE$15-1,1),1,_xlpm.VD),
AND(MONTH($AW400)=MONTH(BE$15),MONTH($AX400)=MONTH(BE$15)),
NETWORKDAYS.INTL($AW400,$AX400,1,_xlpm.VD)))),0)),
$DH400="месяц",
$DR400*BE400,
$DH400="неделя",
$DR400*BE400/7*(ROUNDUP((DAY(EOMONTH(BE$15,0)))/4,0))),
0)</f>
        <v/>
      </c>
      <c r="DY400" s="125">
        <f t="array" ref="DY400">
IFERROR(_xlfn.IFS(
$DH400="день_1",
$DR400*$BL400/($AX400-$AW400+1)*BF400*(DAY(EOMONTH(BF$15,0))),
$DH400="день_2",
$DR400/30*MAX(MIN($AX400,EOMONTH(BF$15,0))-MAX($AW400,BF$15)+1,),
$DH400="раб.день",
$DR400/30*(IFERROR(
_xlfn.LET(_xlpm.VD,
CHOOSE(
{1;2;3;4;5;6;7;8;9;10;11;12;13;14;15;16;17;18},
45658,45659,45660,45661,45662,45663,45664,45665,45711,45724,45778,45779,45785,45786,45820,45821,45965,46022),
_xlfn.LET(_xlpm.DD,
MAX(MIN($AX400,EOMONTH(BF$15,0))-MAX($AW400,BF$15),),
_xlfn.IFS(
AND(MONTH($AW400)=MONTH(BF$15),MONTH($AX400)&lt;&gt;MONTH(BF$15)),
NETWORKDAYS.INTL($AW400,$AW400+_xlpm.DD,1,_xlpm.VD),
AND(MONTH($AW400)&lt;&gt;MONTH(BF$15),MONTH($AX400)=MONTH(BF$15)),
NETWORKDAYS.INTL(($AX400)-_xlpm.DD,$AX400,1,_xlpm.VD),
AND(MONTH($AW400)&lt;MONTH(BF$15),MONTH($AX400)&gt;MONTH(BF$15)),
NETWORKDAYS.INTL((EOMONTH(BF$15-1,1))-_xlpm.DD,EOMONTH(BF$15-1,1),1,_xlpm.VD),
AND(MONTH($AW400)=MONTH(BF$15),MONTH($AX400)=MONTH(BF$15)),
NETWORKDAYS.INTL($AW400,$AX400,1,_xlpm.VD)))),0)),
$DH400="месяц",
$DR400*BF400,
$DH400="неделя",
$DR400*BF400/7*(ROUNDUP((DAY(EOMONTH(BF$15,0)))/4,0))),
0)</f>
        <v/>
      </c>
      <c r="DZ400" s="125">
        <f t="array" ref="DZ400">
IFERROR(_xlfn.IFS(
$DH400="день_1",
$DR400*$BL400/($AX400-$AW400+1)*BG400*(DAY(EOMONTH(BG$15,0))),
$DH400="день_2",
$DR400/30*MAX(MIN($AX400,EOMONTH(BG$15,0))-MAX($AW400,BG$15)+1,),
$DH400="раб.день",
$DR400/30*(IFERROR(
_xlfn.LET(_xlpm.VD,
CHOOSE(
{1;2;3;4;5;6;7;8;9;10;11;12;13;14;15;16;17;18},
45658,45659,45660,45661,45662,45663,45664,45665,45711,45724,45778,45779,45785,45786,45820,45821,45965,46022),
_xlfn.LET(_xlpm.DD,
MAX(MIN($AX400,EOMONTH(BG$15,0))-MAX($AW400,BG$15),),
_xlfn.IFS(
AND(MONTH($AW400)=MONTH(BG$15),MONTH($AX400)&lt;&gt;MONTH(BG$15)),
NETWORKDAYS.INTL($AW400,$AW400+_xlpm.DD,1,_xlpm.VD),
AND(MONTH($AW400)&lt;&gt;MONTH(BG$15),MONTH($AX400)=MONTH(BG$15)),
NETWORKDAYS.INTL(($AX400)-_xlpm.DD,$AX400,1,_xlpm.VD),
AND(MONTH($AW400)&lt;MONTH(BG$15),MONTH($AX400)&gt;MONTH(BG$15)),
NETWORKDAYS.INTL((EOMONTH(BG$15-1,1))-_xlpm.DD,EOMONTH(BG$15-1,1),1,_xlpm.VD),
AND(MONTH($AW400)=MONTH(BG$15),MONTH($AX400)=MONTH(BG$15)),
NETWORKDAYS.INTL($AW400,$AX400,1,_xlpm.VD)))),0)),
$DH400="месяц",
$DR400*BG400,
$DH400="неделя",
$DR400*BG400/7*(ROUNDUP((DAY(EOMONTH(BG$15,0)))/4,0))),
0)</f>
        <v/>
      </c>
      <c r="EA400" s="125">
        <f t="array" ref="EA400">
IFERROR(_xlfn.IFS(
$DH400="день_1",
$DR400*$BL400/($AX400-$AW400+1)*BH400*(DAY(EOMONTH(BH$15,0))),
$DH400="день_2",
$DR400/30*MAX(MIN($AX400,EOMONTH(BH$15,0))-MAX($AW400,BH$15)+1,),
$DH400="раб.день",
$DR400/30*(IFERROR(
_xlfn.LET(_xlpm.VD,
CHOOSE(
{1;2;3;4;5;6;7;8;9;10;11;12;13;14;15;16;17;18},
45658,45659,45660,45661,45662,45663,45664,45665,45711,45724,45778,45779,45785,45786,45820,45821,45965,46022),
_xlfn.LET(_xlpm.DD,
MAX(MIN($AX400,EOMONTH(BH$15,0))-MAX($AW400,BH$15),),
_xlfn.IFS(
AND(MONTH($AW400)=MONTH(BH$15),MONTH($AX400)&lt;&gt;MONTH(BH$15)),
NETWORKDAYS.INTL($AW400,$AW400+_xlpm.DD,1,_xlpm.VD),
AND(MONTH($AW400)&lt;&gt;MONTH(BH$15),MONTH($AX400)=MONTH(BH$15)),
NETWORKDAYS.INTL(($AX400)-_xlpm.DD,$AX400,1,_xlpm.VD),
AND(MONTH($AW400)&lt;MONTH(BH$15),MONTH($AX400)&gt;MONTH(BH$15)),
NETWORKDAYS.INTL((EOMONTH(BH$15-1,1))-_xlpm.DD,EOMONTH(BH$15-1,1),1,_xlpm.VD),
AND(MONTH($AW400)=MONTH(BH$15),MONTH($AX400)=MONTH(BH$15)),
NETWORKDAYS.INTL($AW400,$AX400,1,_xlpm.VD)))),0)),
$DH400="месяц",
$DR400*BH400,
$DH400="неделя",
$DR400*BH400/7*(ROUNDUP((DAY(EOMONTH(BH$15,0)))/4,0))),
0)</f>
        <v/>
      </c>
      <c r="EB400" s="125">
        <f t="array" ref="EB400">
IFERROR(_xlfn.IFS(
$DH400="день_1",
$DR400*$BL400/($AX400-$AW400+1)*BI400*(DAY(EOMONTH(BI$15,0))),
$DH400="день_2",
$DR400/30*MAX(MIN($AX400,EOMONTH(BI$15,0))-MAX($AW400,BI$15)+1,),
$DH400="раб.день",
$DR400/30*(IFERROR(
_xlfn.LET(_xlpm.VD,
CHOOSE(
{1;2;3;4;5;6;7;8;9;10;11;12;13;14;15;16;17;18},
45658,45659,45660,45661,45662,45663,45664,45665,45711,45724,45778,45779,45785,45786,45820,45821,45965,46022),
_xlfn.LET(_xlpm.DD,
MAX(MIN($AX400,EOMONTH(BI$15,0))-MAX($AW400,BI$15),),
_xlfn.IFS(
AND(MONTH($AW400)=MONTH(BI$15),MONTH($AX400)&lt;&gt;MONTH(BI$15)),
NETWORKDAYS.INTL($AW400,$AW400+_xlpm.DD,1,_xlpm.VD),
AND(MONTH($AW400)&lt;&gt;MONTH(BI$15),MONTH($AX400)=MONTH(BI$15)),
NETWORKDAYS.INTL(($AX400)-_xlpm.DD,$AX400,1,_xlpm.VD),
AND(MONTH($AW400)&lt;MONTH(BI$15),MONTH($AX400)&gt;MONTH(BI$15)),
NETWORKDAYS.INTL((EOMONTH(BI$15-1,1))-_xlpm.DD,EOMONTH(BI$15-1,1),1,_xlpm.VD),
AND(MONTH($AW400)=MONTH(BI$15),MONTH($AX400)=MONTH(BI$15)),
NETWORKDAYS.INTL($AW400,$AX400,1,_xlpm.VD)))),0)),
$DH400="месяц",
$DR400*BI400,
$DH400="неделя",
$DR400*BI400/7*(ROUNDUP((DAY(EOMONTH(BI$15,0)))/4,0))),
0)</f>
        <v/>
      </c>
      <c r="EC400" s="125">
        <f t="array" ref="EC400">
IFERROR(_xlfn.IFS(
$DH400="день_1",
$DR400*$BL400/($AX400-$AW400+1)*BJ400*(DAY(EOMONTH(BJ$15,0))),
$DH400="день_2",
$DR400/30*MAX(MIN($AX400,EOMONTH(BJ$15,0))-MAX($AW400,BJ$15)+1,),
$DH400="раб.день",
$DR400/30*(IFERROR(
_xlfn.LET(_xlpm.VD,
CHOOSE(
{1;2;3;4;5;6;7;8;9;10;11;12;13;14;15;16;17;18},
45658,45659,45660,45661,45662,45663,45664,45665,45711,45724,45778,45779,45785,45786,45820,45821,45965,46022),
_xlfn.LET(_xlpm.DD,
MAX(MIN($AX400,EOMONTH(BJ$15,0))-MAX($AW400,BJ$15),),
_xlfn.IFS(
AND(MONTH($AW400)=MONTH(BJ$15),MONTH($AX400)&lt;&gt;MONTH(BJ$15)),
NETWORKDAYS.INTL($AW400,$AW400+_xlpm.DD,1,_xlpm.VD),
AND(MONTH($AW400)&lt;&gt;MONTH(BJ$15),MONTH($AX400)=MONTH(BJ$15)),
NETWORKDAYS.INTL(($AX400)-_xlpm.DD,$AX400,1,_xlpm.VD),
AND(MONTH($AW400)&lt;MONTH(BJ$15),MONTH($AX400)&gt;MONTH(BJ$15)),
NETWORKDAYS.INTL((EOMONTH(BJ$15-1,1))-_xlpm.DD,EOMONTH(BJ$15-1,1),1,_xlpm.VD),
AND(MONTH($AW400)=MONTH(BJ$15),MONTH($AX400)=MONTH(BJ$15)),
NETWORKDAYS.INTL($AW400,$AX400,1,_xlpm.VD)))),0)),
$DH400="месяц",
$DR400*BJ400,
$DH400="неделя",
$DR400*BJ400/7*(ROUNDUP((DAY(EOMONTH(BJ$15,0)))/4,0))),
0)</f>
        <v/>
      </c>
      <c r="ED400" s="125">
        <f t="array" ref="ED400">
IFERROR(_xlfn.IFS(
$DH400="день_1",
$DR400*$BL400/($AX400-$AW400+1)*BK400*(DAY(EOMONTH(BK$15,0))),
$DH400="день_2",
$DR400/30*MAX(MIN($AX400,EOMONTH(BK$15,0))-MAX($AW400,BK$15)+1,),
$DH400="раб.день",
$DR400/30*(IFERROR(
_xlfn.LET(_xlpm.VD,
CHOOSE(
{1;2;3;4;5;6;7;8;9;10;11;12;13;14;15;16;17;18},
45658,45659,45660,45661,45662,45663,45664,45665,45711,45724,45778,45779,45785,45786,45820,45821,45965,46022),
_xlfn.LET(_xlpm.DD,
MAX(MIN($AX400,EOMONTH(BK$15,0))-MAX($AW400,BK$15),),
_xlfn.IFS(
AND(MONTH($AW400)=MONTH(BK$15),MONTH($AX400)&lt;&gt;MONTH(BK$15)),
NETWORKDAYS.INTL($AW400,$AW400+_xlpm.DD,1,_xlpm.VD),
AND(MONTH($AW400)&lt;&gt;MONTH(BK$15),MONTH($AX400)=MONTH(BK$15)),
NETWORKDAYS.INTL(($AX400)-_xlpm.DD,$AX400,1,_xlpm.VD),
AND(MONTH($AW400)&lt;MONTH(BK$15),MONTH($AX400)&gt;MONTH(BK$15)),
NETWORKDAYS.INTL((EOMONTH(BK$15-1,1))-_xlpm.DD,EOMONTH(BK$15-1,1),1,_xlpm.VD),
AND(MONTH($AW400)=MONTH(BK$15),MONTH($AX400)=MONTH(BK$15)),
NETWORKDAYS.INTL($AW400,$AX400,1,_xlpm.VD)))),0)),
$DH400="месяц",
$DR400*BK400,
$DH400="неделя",
$DR400*BK400/7*(ROUNDUP((DAY(EOMONTH(BK$15,0)))/4,0))),
0)</f>
        <v/>
      </c>
      <c r="EE400" s="125">
        <f>SUM($DS400,$DT400,$DU400,$DV400,$DW400,$DX400,$DY400,$DZ400,$EA400,$EB400,$EC400,$ED400)</f>
        <v/>
      </c>
      <c r="EF400" s="125">
        <f>IFERROR(ROUND($EE400*(1+$EP400),2),0)</f>
        <v/>
      </c>
      <c r="EG400" s="128" t="n">
        <v>1</v>
      </c>
      <c r="EH400" s="126" t="n">
        <v>0</v>
      </c>
      <c r="EI400" s="126">
        <f>ROUND(SUM($EH400:$EH400)*SUM($AB400:$AB400)*$EG400,2)</f>
        <v/>
      </c>
      <c r="EJ400" s="126">
        <f>ROUND($EI400*(1+$EP400),2)</f>
        <v/>
      </c>
      <c r="EK400" s="126" t="n">
        <v>0</v>
      </c>
      <c r="EL400" s="126">
        <f>ROUND(SUM($EK400:$EK400)*SUM($AB400:$AB400)*$EG400,2)</f>
        <v/>
      </c>
      <c r="EM400" s="126">
        <f>ROUND($EL400*(1+$EP400),2)</f>
        <v/>
      </c>
      <c r="EN400" s="126">
        <f>SUM($EE400,$EI400,$EL400)</f>
        <v/>
      </c>
      <c r="EO400" s="126">
        <f>SUM($EF400,$EJ400,$EM400)</f>
        <v/>
      </c>
      <c r="EP400" s="59" t="inlineStr">
        <is>
          <t>20%</t>
        </is>
      </c>
      <c r="EQ400" s="59" t="n"/>
      <c r="ER400" s="60">
        <f t="array" ref="ER400">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MATCH(ES400,
{"AMS";"RussOutdoor";"HD Outdoor";"Ingroup";"IQ";"Ledproduction";"LisChannel";"Logic";"Media-PPL";"NovikovTV | НовиковТВ";"SMA";"SOK";"КрокусТВ | CrocusTV | IndoorTV";"Сити";"ТЯК Москва"},
0)),"")</f>
        <v/>
      </c>
      <c r="ES400" s="60" t="n"/>
      <c r="ET400" s="60">
        <f t="array" ref="ET400">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MATCH(ES400,
{"AMS";"RussOutdoor";"HD Outdoor";"Ingroup";"IQ";"Ledproduction";"LisChannel";"Logic";"Media-PPL";"NovikovTV | НовиковТВ";"SMA";"SOK";"КрокусТВ | CrocusTV | IndoorTV";"Сити";"ТЯК Москва"},
0)),"")</f>
        <v/>
      </c>
      <c r="EU400" s="60" t="n"/>
      <c r="EV400" s="60" t="n"/>
      <c r="EX400" s="110">
        <f t="array" ref="EX400">
($AR400/30
+N("ТРАФИК ПЛОЩАДКИ"))*
(IFERROR(
_xlfn.LET(
_xlpm.GPR,
HLOOKUP($L400,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(MATCH($T400,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IF($Q400="цифровой",_xlpm.GPR/$AG400,_xlpm.GPR/60)),
0)
+N("DWELL TIME"))*
(IF($AB400=0,0,IF($AB400=1,0.3,IF($AB400=2,0.5,IF($AB400&gt;2,1))))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_xlfn.IFS($AC400="да",1.2,$AC400="нет",1)*
_xlfn.IFS($AD400="да",1.2,$AD400="нет",1)*
IF(R400="статический",1,1.2)*
$X400*
INDEX(
{1.2;1;1.2;1.2;1;1.2;1.2;1.2;1.2;1.2;1.2;1;1.2;1.2;1.2;1.2;1;1;1.2;1.2;1.2;1;1;1;1;1.2;1.2;1.2;1.2;1;1;1;1;1.2;1.2;1.2;1.2;1.2;1.2;1.2;1.2;1;1;1.2;1;1;1;1;1.5;1;1;1.5;1.5;1.2},
MATCH($Q400,_xlpm.MI,0)))&gt;{0.02;0.04;0.06;0.1;0.2;0.4;0.6;0.8;1;2;4;6})),
{0;1;2;3;4;5;6;7;8;9;10;11;12},
0)))
+N("КОЭФФИЦИЕНТ КОНТАКТА"))))*
(_xlfn.IFS($X400&lt;0.1,$X400/1000,$X400&gt;25,5.2,AND($X400&gt;=0.1,$X400&lt;=25),(($X400*2+0.1)/10)*($X400/10)))*
IFERROR((_xlfn.LET(
_xlpm.MA,
{0;0.8;0.85;0.9;0.95;1},
_xlpm.MAA,
{0;1;2;3;4;5},
INDEX(_xlpm.MA,MATCH(SUMPRODUCT(--((IF(ROUND(_xlpm.MAA,1)&gt;5,5,ROUND($AB400,1)))&gt;{0;1;2;3;4;5})),_xlpm.MAA,0)))
+N("КОЭФФИЦИЕНТ КОЛ-ВО КОНСТРУКЦИЙ")),1)*
$AB400,0))*
(IF($Q400="цифровой",$AG400/15*$AI400,1)
+N("ДЛЯ ЦИФРЫ"))</f>
        <v/>
      </c>
      <c r="EY400" s="110">
        <f>IFERROR(EX400*AY400,0)</f>
        <v/>
      </c>
      <c r="EZ400" s="131">
        <f>IFERROR(DP400/EY400*1000,0)</f>
        <v/>
      </c>
      <c r="FA400" s="112">
        <f>IFERROR(FC400/FB400,0)</f>
        <v/>
      </c>
      <c r="FB400" s="112">
        <f>IFERROR((FC400/(EY400/FF400*#REF!))*0.825,0)</f>
        <v/>
      </c>
      <c r="FC400" s="112">
        <f>IFERROR(((EX400*30/AR400)*100)/30,0)</f>
        <v/>
      </c>
      <c r="FD400" s="112">
        <f>IFERROR(EY400/G400*100%,0)</f>
        <v/>
      </c>
      <c r="FE400" s="112">
        <f>IFERROR(FD400/FC400*100%,0)</f>
        <v/>
      </c>
      <c r="FF400" s="110">
        <f>IFERROR(AR400/30*AY400,0)</f>
        <v/>
      </c>
    </row>
    <row r="401" ht="13" customHeight="1">
      <c r="A401" s="59" t="n"/>
      <c r="B401" s="60" t="n"/>
      <c r="C401" s="60" t="n"/>
      <c r="D401" s="60">
        <f t="array" ref="D401">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MATCH($E401,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01" s="60">
        <f t="array" ref="E401">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MATCH($F401,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01" s="60" t="inlineStr"/>
      <c r="G401" s="60" t="n"/>
      <c r="H401" s="60">
        <f t="array" ref="H401">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MATCH($I401,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01" s="60" t="n"/>
      <c r="J401" s="60" t="n"/>
      <c r="K401" s="60" t="n"/>
      <c r="L401" s="60" t="n"/>
      <c r="M401" s="60" t="n"/>
      <c r="N401" s="60" t="n"/>
      <c r="O401" s="60" t="n"/>
      <c r="P401" s="60">
        <f t="array" ref="P401">
_xlfn.IFS(
ISNUMBER(MATCH($Q401,{"шелфбаннер","разделитель","монетница","чековая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ISNUMBER(MATCH($Q401,{"LED/LCD","видеокулер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ISNUMBER(MATCH($Q401,{"автомобиль","машина","выставочное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ISNUMBER(MATCH($Q401,{"билборд","лифтовая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ISNUMBER(MATCH($Q401,{"навигация","подвесной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ISNUMBER(MATCH($Q401,{"движущаяся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ISNUMBER(MATCH($Q401,{"каталог","журнал"},)),
"Пресса",
$Q401="","")</f>
        <v/>
      </c>
      <c r="Q401" s="60" t="n"/>
      <c r="R401" s="60">
        <f t="array" ref="R401">
IFERROR(
_xlfn.IFS(
OR(ISNUMBER(MATCH($Q401,{"экспозиция","макет","стенд","автостенд","авто стенд","выставочное пространство","выставочные стенды","модульные выставочные стенды","3Д конструкция","3D конструкция"},)),P401="Экспонирование"),
"нестандартный",
ISNUMBER(MATCH($Q401,{"скроллер","призматрон"},)),
"динамический",
$P401="Видео",
"цифровой",
OR($P401="Пресса",$P401="Щит",$P401="POSm",$P401="Подвес",$P401="Брендирование/оклейка"),
"статический"),"")</f>
        <v/>
      </c>
      <c r="S401" s="59" t="n"/>
      <c r="T401" s="60" t="n"/>
      <c r="U401" s="60" t="n"/>
      <c r="V401" s="60">
        <f>
IF(P401="Видео",
"цифровой постер/ролик",
IF(ISNUMBER(MATCH(Q401,{"короб световой","короб световой | лайтбокс","короб световой | кристалайт","лайтбокс","лайт бокс","кристалайт","LB","lightbox"},)),
"бэклит",
IF(P401="Брендирование/оклейка",
"перфарированная пленка/самоклейка",
IF(P401="Экспонирование",
"под запрос",
IF(P401="Подвес",
"баннер/ткань",
"")))))</f>
        <v/>
      </c>
      <c r="W401" s="59" t="n"/>
      <c r="X401" s="59" t="n"/>
      <c r="Y401" s="59" t="n"/>
      <c r="Z401" s="61" t="n"/>
      <c r="AA401" s="61" t="n"/>
      <c r="AB401" s="61">
        <f>IF(BL401&gt;0,Z401,0)</f>
        <v/>
      </c>
      <c r="AC401" s="59" t="n"/>
      <c r="AD401" s="59" t="n"/>
      <c r="AE401" s="59" t="n"/>
      <c r="AF401" s="59" t="n"/>
      <c r="AG401" s="59" t="n"/>
      <c r="AH401" s="59" t="n"/>
      <c r="AI401" s="59" t="n"/>
      <c r="AJ401" s="59" t="n"/>
      <c r="AK401" s="59" t="n"/>
      <c r="AL401" s="62">
        <f>IFERROR(IF(OR(R401="статический",R401="динамический",R401="нестандартный",R401="",R401=""),"-",IF(AND(AH401="-",AI401="-"),"-",AK401*3600/AH401*AI401)),"-")</f>
        <v/>
      </c>
      <c r="AM401" s="62">
        <f>IFERROR(IF(OR(R401="статический",R401="динамический",R401="",R401="", R401="BTL",R401="нестандартный"),"-",AG401*AI401*AL401/60),"-")</f>
        <v/>
      </c>
      <c r="AN401" s="63">
        <f>IFERROR(IF(AH401="","-",AG401*AI401/AH401),"-")</f>
        <v/>
      </c>
      <c r="AO401" s="59">
        <f>IFERROR(IF(OR($R401="статический",$R401="динамический",$R401="",$R401="",$R401="BTL",$R401="нестандартный"),"-",$AL401*$AY401),"-")</f>
        <v/>
      </c>
      <c r="AP401" s="62">
        <f>IFERROR(IF(OR($R401="статический",$R401="динамический",$R401="",$R401="",$R401="BTL",$R401="нестандартный"),"-",$AM401*AY401),"-")</f>
        <v/>
      </c>
      <c r="AQ401" s="64" t="n"/>
      <c r="AR401" s="61" t="n"/>
      <c r="AS401" s="61" t="n"/>
      <c r="AT401" s="61" t="n"/>
      <c r="AU401" s="65" t="n"/>
      <c r="AV401" s="124">
        <f>IFERROR(DR401/AT401*1000,"n/a")</f>
        <v/>
      </c>
      <c r="AW401" s="67" t="n"/>
      <c r="AX401" s="67" t="n"/>
      <c r="AY401" s="43">
        <f>IFERROR(IF(OR($AW401="",$AX401=""),"",_xlfn.DAYS($AX401+1,$AW401)),"")</f>
        <v/>
      </c>
      <c r="AZ401" s="68">
        <f t="array" ref="AZ401">
_xlfn.LET(_xlpm.COEFF,
IF($AW401+$AX401=0,0,IF(MAX(MIN($AX401,EOMONTH(AZ$15,0))-MAX($AW401,AZ$15)+1,)&gt;0,1,0)),
_xlfn.IFS(
$ES401="LisChannel",
_xlpm.COEFF*
INDEX({1;1;1.2;1.2;1;1;1;1;1.2;1.2;1.2;1.2},
MATCH(MONTH(AZ$15),
{1,2,3,4,5,6,7,8,9,10,11,12})),
CONCATENATE($ES401," ",$L401)="RussOutdoor метро",
_xlpm.COEFF*
INDEX({0.8;0.9;1.1;1.1;1;1;1;1;1.1;1.1;1.1;1.1},
MATCH(MONTH(AZ$15),
{1,2,3,4,5,6,7,8,9,10,11,12})),
$ES401&lt;&gt;"LisChannel",
_xlpm.COEFF,
$ES401&lt;&gt;"RussOutdoor",
_xlpm.COEFF))</f>
        <v/>
      </c>
      <c r="BA401" s="68">
        <f t="array" ref="BA401">
_xlfn.LET(_xlpm.COEFF,
IF($AW401+$AX401=0,0,IF(MAX(MIN($AX401,EOMONTH(BA$15,0))-MAX($AW401,BA$15)+1,)&gt;0,1,0)),
_xlfn.IFS(
$ES401="LisChannel",
_xlpm.COEFF*
INDEX({1;1;1.2;1.2;1;1;1;1;1.2;1.2;1.2;1.2},
MATCH(MONTH(BA$15),
{1,2,3,4,5,6,7,8,9,10,11,12})),
CONCATENATE($ES401," ",$L401)="RussOutdoor метро",
_xlpm.COEFF*
INDEX({0.8;0.9;1.1;1.1;1;1;1;1;1.1;1.1;1.1;1.1},
MATCH(MONTH(BA$15),
{1,2,3,4,5,6,7,8,9,10,11,12})),
$ES401&lt;&gt;"LisChannel",
_xlpm.COEFF,
$ES401&lt;&gt;"RussOutdoor",
_xlpm.COEFF))</f>
        <v/>
      </c>
      <c r="BB401" s="68">
        <f t="array" ref="BB401">
_xlfn.LET(_xlpm.COEFF,
IF($AW401+$AX401=0,0,IF(MAX(MIN($AX401,EOMONTH(BB$15,0))-MAX($AW401,BB$15)+1,)&gt;0,1,0)),
_xlfn.IFS(
$ES401="LisChannel",
_xlpm.COEFF*
INDEX({1;1;1.2;1.2;1;1;1;1;1.2;1.2;1.2;1.2},
MATCH(MONTH(BB$15),
{1,2,3,4,5,6,7,8,9,10,11,12})),
CONCATENATE($ES401," ",$L401)="RussOutdoor метро",
_xlpm.COEFF*
INDEX({0.8;0.9;1.1;1.1;1;1;1;1;1.1;1.1;1.1;1.1},
MATCH(MONTH(BB$15),
{1,2,3,4,5,6,7,8,9,10,11,12})),
$ES401&lt;&gt;"LisChannel",
_xlpm.COEFF,
$ES401&lt;&gt;"RussOutdoor",
_xlpm.COEFF))</f>
        <v/>
      </c>
      <c r="BC401" s="68">
        <f t="array" ref="BC401">
_xlfn.LET(_xlpm.COEFF,
IF($AW401+$AX401=0,0,IF(MAX(MIN($AX401,EOMONTH(BC$15,0))-MAX($AW401,BC$15)+1,)&gt;0,1,0)),
_xlfn.IFS(
$ES401="LisChannel",
_xlpm.COEFF*
INDEX({1;1;1.2;1.2;1;1;1;1;1.2;1.2;1.2;1.2},
MATCH(MONTH(BC$15),
{1,2,3,4,5,6,7,8,9,10,11,12})),
CONCATENATE($ES401," ",$L401)="RussOutdoor метро",
_xlpm.COEFF*
INDEX({0.8;0.9;1.1;1.1;1;1;1;1;1.1;1.1;1.1;1.1},
MATCH(MONTH(BC$15),
{1,2,3,4,5,6,7,8,9,10,11,12})),
$ES401&lt;&gt;"LisChannel",
_xlpm.COEFF,
$ES401&lt;&gt;"RussOutdoor",
_xlpm.COEFF))</f>
        <v/>
      </c>
      <c r="BD401" s="68">
        <f t="array" ref="BD401">
_xlfn.LET(_xlpm.COEFF,
IF($AW401+$AX401=0,0,IF(MAX(MIN($AX401,EOMONTH(BD$15,0))-MAX($AW401,BD$15)+1,)&gt;0,1,0)),
_xlfn.IFS(
$ES401="LisChannel",
_xlpm.COEFF*
INDEX({1;1;1.2;1.2;1;1;1;1;1.2;1.2;1.2;1.2},
MATCH(MONTH(BD$15),
{1,2,3,4,5,6,7,8,9,10,11,12})),
CONCATENATE($ES401," ",$L401)="RussOutdoor метро",
_xlpm.COEFF*
INDEX({0.8;0.9;1.1;1.1;1;1;1;1;1.1;1.1;1.1;1.1},
MATCH(MONTH(BD$15),
{1,2,3,4,5,6,7,8,9,10,11,12})),
$ES401&lt;&gt;"LisChannel",
_xlpm.COEFF,
$ES401&lt;&gt;"RussOutdoor",
_xlpm.COEFF))</f>
        <v/>
      </c>
      <c r="BE401" s="68">
        <f t="array" ref="BE401">
_xlfn.LET(_xlpm.COEFF,
IF($AW401+$AX401=0,0,IF(MAX(MIN($AX401,EOMONTH(BE$15,0))-MAX($AW401,BE$15)+1,)&gt;0,1,0)),
_xlfn.IFS(
$ES401="LisChannel",
_xlpm.COEFF*
INDEX({1;1;1.2;1.2;1;1;1;1;1.2;1.2;1.2;1.2},
MATCH(MONTH(BE$15),
{1,2,3,4,5,6,7,8,9,10,11,12})),
CONCATENATE($ES401," ",$L401)="RussOutdoor метро",
_xlpm.COEFF*
INDEX({0.8;0.9;1.1;1.1;1;1;1;1;1.1;1.1;1.1;1.1},
MATCH(MONTH(BE$15),
{1,2,3,4,5,6,7,8,9,10,11,12})),
$ES401&lt;&gt;"LisChannel",
_xlpm.COEFF,
$ES401&lt;&gt;"RussOutdoor",
_xlpm.COEFF))</f>
        <v/>
      </c>
      <c r="BF401" s="68">
        <f t="array" ref="BF401">
_xlfn.LET(_xlpm.COEFF,
IF($AW401+$AX401=0,0,IF(MAX(MIN($AX401,EOMONTH(BF$15,0))-MAX($AW401,BF$15)+1,)&gt;0,1,0)),
_xlfn.IFS(
$ES401="LisChannel",
_xlpm.COEFF*
INDEX({1;1;1.2;1.2;1;1;1;1;1.2;1.2;1.2;1.2},
MATCH(MONTH(BF$15),
{1,2,3,4,5,6,7,8,9,10,11,12})),
CONCATENATE($ES401," ",$L401)="RussOutdoor метро",
_xlpm.COEFF*
INDEX({0.8;0.9;1.1;1.1;1;1;1;1;1.1;1.1;1.1;1.1},
MATCH(MONTH(BF$15),
{1,2,3,4,5,6,7,8,9,10,11,12})),
$ES401&lt;&gt;"LisChannel",
_xlpm.COEFF,
$ES401&lt;&gt;"RussOutdoor",
_xlpm.COEFF))</f>
        <v/>
      </c>
      <c r="BG401" s="68">
        <f t="array" ref="BG401">
_xlfn.LET(_xlpm.COEFF,
IF($AW401+$AX401=0,0,IF(MAX(MIN($AX401,EOMONTH(BG$15,0))-MAX($AW401,BG$15)+1,)&gt;0,1,0)),
_xlfn.IFS(
$ES401="LisChannel",
_xlpm.COEFF*
INDEX({1;1;1.2;1.2;1;1;1;1;1.2;1.2;1.2;1.2},
MATCH(MONTH(BG$15),
{1,2,3,4,5,6,7,8,9,10,11,12})),
CONCATENATE($ES401," ",$L401)="RussOutdoor метро",
_xlpm.COEFF*
INDEX({0.8;0.9;1.1;1.1;1;1;1;1;1.1;1.1;1.1;1.1},
MATCH(MONTH(BG$15),
{1,2,3,4,5,6,7,8,9,10,11,12})),
$ES401&lt;&gt;"LisChannel",
_xlpm.COEFF,
$ES401&lt;&gt;"RussOutdoor",
_xlpm.COEFF))</f>
        <v/>
      </c>
      <c r="BH401" s="68">
        <f t="array" ref="BH401">
_xlfn.LET(_xlpm.COEFF,
IF($AW401+$AX401=0,0,IF(MAX(MIN($AX401,EOMONTH(BH$15,0))-MAX($AW401,BH$15)+1,)&gt;0,1,0)),
_xlfn.IFS(
$ES401="LisChannel",
_xlpm.COEFF*
INDEX({1;1;1.2;1.2;1;1;1;1;1.2;1.2;1.2;1.2},
MATCH(MONTH(BH$15),
{1,2,3,4,5,6,7,8,9,10,11,12})),
CONCATENATE($ES401," ",$L401)="RussOutdoor метро",
_xlpm.COEFF*
INDEX({0.8;0.9;1.1;1.1;1;1;1;1;1.1;1.1;1.1;1.1},
MATCH(MONTH(BH$15),
{1,2,3,4,5,6,7,8,9,10,11,12})),
$ES401&lt;&gt;"LisChannel",
_xlpm.COEFF,
$ES401&lt;&gt;"RussOutdoor",
_xlpm.COEFF))</f>
        <v/>
      </c>
      <c r="BI401" s="68">
        <f t="array" ref="BI401">
_xlfn.LET(_xlpm.COEFF,
IF($AW401+$AX401=0,0,IF(MAX(MIN($AX401,EOMONTH(BI$15,0))-MAX($AW401,BI$15)+1,)&gt;0,1,0)),
_xlfn.IFS(
$ES401="LisChannel",
_xlpm.COEFF*
INDEX({1;1;1.2;1.2;1;1;1;1;1.2;1.2;1.2;1.2},
MATCH(MONTH(BI$15),
{1,2,3,4,5,6,7,8,9,10,11,12})),
CONCATENATE($ES401," ",$L401)="RussOutdoor метро",
_xlpm.COEFF*
INDEX({0.8;0.9;1.1;1.1;1;1;1;1;1.1;1.1;1.1;1.1},
MATCH(MONTH(BI$15),
{1,2,3,4,5,6,7,8,9,10,11,12})),
$ES401&lt;&gt;"LisChannel",
_xlpm.COEFF,
$ES401&lt;&gt;"RussOutdoor",
_xlpm.COEFF))</f>
        <v/>
      </c>
      <c r="BJ401" s="68">
        <f t="array" ref="BJ401">
_xlfn.LET(_xlpm.COEFF,
IF($AW401+$AX401=0,0,IF(MAX(MIN($AX401,EOMONTH(BJ$15,0))-MAX($AW401,BJ$15)+1,)&gt;0,1,0)),
_xlfn.IFS(
$ES401="LisChannel",
_xlpm.COEFF*
INDEX({1;1;1.2;1.2;1;1;1;1;1.2;1.2;1.2;1.2},
MATCH(MONTH(BJ$15),
{1,2,3,4,5,6,7,8,9,10,11,12})),
CONCATENATE($ES401," ",$L401)="RussOutdoor метро",
_xlpm.COEFF*
INDEX({0.8;0.9;1.1;1.1;1;1;1;1;1.1;1.1;1.1;1.1},
MATCH(MONTH(BJ$15),
{1,2,3,4,5,6,7,8,9,10,11,12})),
$ES401&lt;&gt;"LisChannel",
_xlpm.COEFF,
$ES401&lt;&gt;"RussOutdoor",
_xlpm.COEFF))</f>
        <v/>
      </c>
      <c r="BK401" s="68">
        <f t="array" ref="BK401">
_xlfn.LET(_xlpm.COEFF,
IF($AW401+$AX401=0,0,IF(MAX(MIN($AX401,EOMONTH(BK$15,0))-MAX($AW401,BK$15)+1,)&gt;0,1,0)),
_xlfn.IFS(
$ES401="LisChannel",
_xlpm.COEFF*
INDEX({1;1;1.2;1.2;1;1;1;1;1.2;1.2;1.2;1.2},
MATCH(MONTH(BK$15),
{1,2,3,4,5,6,7,8,9,10,11,12})),
CONCATENATE($ES401," ",$L401)="RussOutdoor метро",
_xlpm.COEFF*
INDEX({0.8;0.9;1.1;1.1;1;1;1;1;1.1;1.1;1.1;1.1},
MATCH(MONTH(BK$15),
{1,2,3,4,5,6,7,8,9,10,11,12})),
$ES401&lt;&gt;"LisChannel",
_xlpm.COEFF,
$ES401&lt;&gt;"RussOutdoor",
_xlpm.COEFF))</f>
        <v/>
      </c>
      <c r="BL401" s="62">
        <f>COUNTIFS($AZ401:$BK401,"&gt;0")</f>
        <v/>
      </c>
      <c r="BM401" s="65" t="n"/>
      <c r="BN401" s="125">
        <f>$DJ401</f>
        <v/>
      </c>
      <c r="BO401" s="63">
        <f>$DQ401</f>
        <v/>
      </c>
      <c r="BP401" s="125">
        <f>
IFERROR(
IF($BL401=0,0,
$BN401*(1-$BO401)),
0)</f>
        <v/>
      </c>
      <c r="BQ401" s="125">
        <f t="array" ref="BQ401">
IFERROR(
_xlfn.IFS(
$DH401="день_1",
$BP401*$BL401/($AX401-$AW401+1)*AZ401*(DAY(EOMONTH(AZ$15,0))),
$DH401="день_2",
$BP401/30*MAX(MIN($AX401,EOMONTH(AZ$15,0))-MAX($AW401,AZ$15)+1,),
$DH401="раб.день",
$BP401/30*(IFERROR(
_xlfn.LET(_xlpm.VD,
CHOOSE(
{1;2;3;4;5;6;7;8;9;10;11;12;13;14;15;16;17;18},
45658,45659,45660,45661,45662,45663,45664,45665,45711,45724,45778,45779,45785,45786,45820,45821,45965,46022),
_xlfn.LET(_xlpm.DD,
MAX(MIN($AX401,EOMONTH(AZ$15,0))-MAX($AW401,AZ$15),),
_xlfn.IFS(
AND(MONTH($AW401)=MONTH(AZ$15),MONTH($AX401)&lt;&gt;MONTH(AZ$15)),
NETWORKDAYS.INTL($AW401,$AW401+_xlpm.DD,1,_xlpm.VD),
AND(MONTH($AW401)&lt;&gt;MONTH(AZ$15),MONTH($AX401)=MONTH(AZ$15)),
NETWORKDAYS.INTL(($AX401)-_xlpm.DD,$AX401,1,_xlpm.VD),
AND(MONTH($AW401)&lt;MONTH(AZ$15),MONTH($AX401)&gt;MONTH(AZ$15)),
NETWORKDAYS.INTL((EOMONTH(AZ$15-1,1))-_xlpm.DD,EOMONTH(AZ$15-1,1),1,_xlpm.VD),
AND(MONTH($AW401)=MONTH(AZ$15),MONTH($AX401)=MONTH(AZ$15)),
NETWORKDAYS.INTL($AW401,$AX401,1,_xlpm.VD)))),0)),
$DH401="месяц",
$BP401*AZ401,
$DH401="неделя",
$BP401*AZ401/7*(ROUNDUP((DAY(EOMONTH(AZ$15,0)))/4,0))),
0)</f>
        <v/>
      </c>
      <c r="BR401" s="125">
        <f t="array" ref="BR401">
IFERROR(
_xlfn.IFS(
$DH401="день_1",
$BP401*$BL401/($AX401-$AW401+1)*BA401*(DAY(EOMONTH(BA$15,0))),
$DH401="день_2",
$BP401/30*MAX(MIN($AX401,EOMONTH(BA$15,0))-MAX($AW401,BA$15)+1,),
$DH401="раб.день",
$BP401/30*(IFERROR(
_xlfn.LET(_xlpm.VD,
CHOOSE(
{1;2;3;4;5;6;7;8;9;10;11;12;13;14;15;16;17;18},
45658,45659,45660,45661,45662,45663,45664,45665,45711,45724,45778,45779,45785,45786,45820,45821,45965,46022),
_xlfn.LET(_xlpm.DD,
MAX(MIN($AX401,EOMONTH(BA$15,0))-MAX($AW401,BA$15),),
_xlfn.IFS(
AND(MONTH($AW401)=MONTH(BA$15),MONTH($AX401)&lt;&gt;MONTH(BA$15)),
NETWORKDAYS.INTL($AW401,$AW401+_xlpm.DD,1,_xlpm.VD),
AND(MONTH($AW401)&lt;&gt;MONTH(BA$15),MONTH($AX401)=MONTH(BA$15)),
NETWORKDAYS.INTL(($AX401)-_xlpm.DD,$AX401,1,_xlpm.VD),
AND(MONTH($AW401)&lt;MONTH(BA$15),MONTH($AX401)&gt;MONTH(BA$15)),
NETWORKDAYS.INTL((EOMONTH(BA$15-1,1))-_xlpm.DD,EOMONTH(BA$15-1,1),1,_xlpm.VD),
AND(MONTH($AW401)=MONTH(BA$15),MONTH($AX401)=MONTH(BA$15)),
NETWORKDAYS.INTL($AW401,$AX401,1,_xlpm.VD)))),0)),
$DH401="месяц",
$BP401*BA401,
$DH401="неделя",
$BP401*BA401/7*(ROUNDUP((DAY(EOMONTH(BA$15,0)))/4,0))),
0)</f>
        <v/>
      </c>
      <c r="BS401" s="125">
        <f t="array" ref="BS401">
IFERROR(
_xlfn.IFS(
$DH401="день_1",
$BP401*$BL401/($AX401-$AW401+1)*BB401*(DAY(EOMONTH(BB$15,0))),
$DH401="день_2",
$BP401/30*MAX(MIN($AX401,EOMONTH(BB$15,0))-MAX($AW401,BB$15)+1,),
$DH401="раб.день",
$BP401/30*(IFERROR(
_xlfn.LET(_xlpm.VD,
CHOOSE(
{1;2;3;4;5;6;7;8;9;10;11;12;13;14;15;16;17;18},
45658,45659,45660,45661,45662,45663,45664,45665,45711,45724,45778,45779,45785,45786,45820,45821,45965,46022),
_xlfn.LET(_xlpm.DD,
MAX(MIN($AX401,EOMONTH(BB$15,0))-MAX($AW401,BB$15),),
_xlfn.IFS(
AND(MONTH($AW401)=MONTH(BB$15),MONTH($AX401)&lt;&gt;MONTH(BB$15)),
NETWORKDAYS.INTL($AW401,$AW401+_xlpm.DD,1,_xlpm.VD),
AND(MONTH($AW401)&lt;&gt;MONTH(BB$15),MONTH($AX401)=MONTH(BB$15)),
NETWORKDAYS.INTL(($AX401)-_xlpm.DD,$AX401,1,_xlpm.VD),
AND(MONTH($AW401)&lt;MONTH(BB$15),MONTH($AX401)&gt;MONTH(BB$15)),
NETWORKDAYS.INTL((EOMONTH(BB$15-1,1))-_xlpm.DD,EOMONTH(BB$15-1,1),1,_xlpm.VD),
AND(MONTH($AW401)=MONTH(BB$15),MONTH($AX401)=MONTH(BB$15)),
NETWORKDAYS.INTL($AW401,$AX401,1,_xlpm.VD)))),0)),
$DH401="месяц",
$BP401*BB401,
$DH401="неделя",
$BP401*BB401/7*(ROUNDUP((DAY(EOMONTH(BB$15,0)))/4,0))),
0)</f>
        <v/>
      </c>
      <c r="BT401" s="125">
        <f t="array" ref="BT401">
IFERROR(
_xlfn.IFS(
$DH401="день_1",
$BP401*$BL401/($AX401-$AW401+1)*BC401*(DAY(EOMONTH(BC$15,0))),
$DH401="день_2",
$BP401/30*MAX(MIN($AX401,EOMONTH(BC$15,0))-MAX($AW401,BC$15)+1,),
$DH401="раб.день",
$BP401/30*(IFERROR(
_xlfn.LET(_xlpm.VD,
CHOOSE(
{1;2;3;4;5;6;7;8;9;10;11;12;13;14;15;16;17;18},
45658,45659,45660,45661,45662,45663,45664,45665,45711,45724,45778,45779,45785,45786,45820,45821,45965,46022),
_xlfn.LET(_xlpm.DD,
MAX(MIN($AX401,EOMONTH(BC$15,0))-MAX($AW401,BC$15),),
_xlfn.IFS(
AND(MONTH($AW401)=MONTH(BC$15),MONTH($AX401)&lt;&gt;MONTH(BC$15)),
NETWORKDAYS.INTL($AW401,$AW401+_xlpm.DD,1,_xlpm.VD),
AND(MONTH($AW401)&lt;&gt;MONTH(BC$15),MONTH($AX401)=MONTH(BC$15)),
NETWORKDAYS.INTL(($AX401)-_xlpm.DD,$AX401,1,_xlpm.VD),
AND(MONTH($AW401)&lt;MONTH(BC$15),MONTH($AX401)&gt;MONTH(BC$15)),
NETWORKDAYS.INTL((EOMONTH(BC$15-1,1))-_xlpm.DD,EOMONTH(BC$15-1,1),1,_xlpm.VD),
AND(MONTH($AW401)=MONTH(BC$15),MONTH($AX401)=MONTH(BC$15)),
NETWORKDAYS.INTL($AW401,$AX401,1,_xlpm.VD)))),0)),
$DH401="месяц",
$BP401*BC401,
$DH401="неделя",
$BP401*BC401/7*(ROUNDUP((DAY(EOMONTH(BC$15,0)))/4,0))),
0)</f>
        <v/>
      </c>
      <c r="BU401" s="125">
        <f t="array" ref="BU401">
IFERROR(
_xlfn.IFS(
$DH401="день_1",
$BP401*$BL401/($AX401-$AW401+1)*BD401*(DAY(EOMONTH(BD$15,0))),
$DH401="день_2",
$BP401/30*MAX(MIN($AX401,EOMONTH(BD$15,0))-MAX($AW401,BD$15)+1,),
$DH401="раб.день",
$BP401/30*(IFERROR(
_xlfn.LET(_xlpm.VD,
CHOOSE(
{1;2;3;4;5;6;7;8;9;10;11;12;13;14;15;16;17;18},
45658,45659,45660,45661,45662,45663,45664,45665,45711,45724,45778,45779,45785,45786,45820,45821,45965,46022),
_xlfn.LET(_xlpm.DD,
MAX(MIN($AX401,EOMONTH(BD$15,0))-MAX($AW401,BD$15),),
_xlfn.IFS(
AND(MONTH($AW401)=MONTH(BD$15),MONTH($AX401)&lt;&gt;MONTH(BD$15)),
NETWORKDAYS.INTL($AW401,$AW401+_xlpm.DD,1,_xlpm.VD),
AND(MONTH($AW401)&lt;&gt;MONTH(BD$15),MONTH($AX401)=MONTH(BD$15)),
NETWORKDAYS.INTL(($AX401)-_xlpm.DD,$AX401,1,_xlpm.VD),
AND(MONTH($AW401)&lt;MONTH(BD$15),MONTH($AX401)&gt;MONTH(BD$15)),
NETWORKDAYS.INTL((EOMONTH(BD$15-1,1))-_xlpm.DD,EOMONTH(BD$15-1,1),1,_xlpm.VD),
AND(MONTH($AW401)=MONTH(BD$15),MONTH($AX401)=MONTH(BD$15)),
NETWORKDAYS.INTL($AW401,$AX401,1,_xlpm.VD)))),0)),
$DH401="месяц",
$BP401*BD401,
$DH401="неделя",
$BP401*BD401/7*(ROUNDUP((DAY(EOMONTH(BD$15,0)))/4,0))),
0)</f>
        <v/>
      </c>
      <c r="BV401" s="125">
        <f t="array" ref="BV401">
IFERROR(
_xlfn.IFS(
$DH401="день_1",
$BP401*$BL401/($AX401-$AW401+1)*BE401*(DAY(EOMONTH(BE$15,0))),
$DH401="день_2",
$BP401/30*MAX(MIN($AX401,EOMONTH(BE$15,0))-MAX($AW401,BE$15)+1,),
$DH401="раб.день",
$BP401/30*(IFERROR(
_xlfn.LET(_xlpm.VD,
CHOOSE(
{1;2;3;4;5;6;7;8;9;10;11;12;13;14;15;16;17;18},
45658,45659,45660,45661,45662,45663,45664,45665,45711,45724,45778,45779,45785,45786,45820,45821,45965,46022),
_xlfn.LET(_xlpm.DD,
MAX(MIN($AX401,EOMONTH(BE$15,0))-MAX($AW401,BE$15),),
_xlfn.IFS(
AND(MONTH($AW401)=MONTH(BE$15),MONTH($AX401)&lt;&gt;MONTH(BE$15)),
NETWORKDAYS.INTL($AW401,$AW401+_xlpm.DD,1,_xlpm.VD),
AND(MONTH($AW401)&lt;&gt;MONTH(BE$15),MONTH($AX401)=MONTH(BE$15)),
NETWORKDAYS.INTL(($AX401)-_xlpm.DD,$AX401,1,_xlpm.VD),
AND(MONTH($AW401)&lt;MONTH(BE$15),MONTH($AX401)&gt;MONTH(BE$15)),
NETWORKDAYS.INTL((EOMONTH(BE$15-1,1))-_xlpm.DD,EOMONTH(BE$15-1,1),1,_xlpm.VD),
AND(MONTH($AW401)=MONTH(BE$15),MONTH($AX401)=MONTH(BE$15)),
NETWORKDAYS.INTL($AW401,$AX401,1,_xlpm.VD)))),0)),
$DH401="месяц",
$BP401*BE401,
$DH401="неделя",
$BP401*BE401/7*(ROUNDUP((DAY(EOMONTH(BE$15,0)))/4,0))),
0)</f>
        <v/>
      </c>
      <c r="BW401" s="125">
        <f t="array" ref="BW401">
IFERROR(
_xlfn.IFS(
$DH401="день_1",
$BP401*$BL401/($AX401-$AW401+1)*BF401*(DAY(EOMONTH(BF$15,0))),
$DH401="день_2",
$BP401/30*MAX(MIN($AX401,EOMONTH(BF$15,0))-MAX($AW401,BF$15)+1,),
$DH401="раб.день",
$BP401/30*(IFERROR(
_xlfn.LET(_xlpm.VD,
CHOOSE(
{1;2;3;4;5;6;7;8;9;10;11;12;13;14;15;16;17;18},
45658,45659,45660,45661,45662,45663,45664,45665,45711,45724,45778,45779,45785,45786,45820,45821,45965,46022),
_xlfn.LET(_xlpm.DD,
MAX(MIN($AX401,EOMONTH(BF$15,0))-MAX($AW401,BF$15),),
_xlfn.IFS(
AND(MONTH($AW401)=MONTH(BF$15),MONTH($AX401)&lt;&gt;MONTH(BF$15)),
NETWORKDAYS.INTL($AW401,$AW401+_xlpm.DD,1,_xlpm.VD),
AND(MONTH($AW401)&lt;&gt;MONTH(BF$15),MONTH($AX401)=MONTH(BF$15)),
NETWORKDAYS.INTL(($AX401)-_xlpm.DD,$AX401,1,_xlpm.VD),
AND(MONTH($AW401)&lt;MONTH(BF$15),MONTH($AX401)&gt;MONTH(BF$15)),
NETWORKDAYS.INTL((EOMONTH(BF$15-1,1))-_xlpm.DD,EOMONTH(BF$15-1,1),1,_xlpm.VD),
AND(MONTH($AW401)=MONTH(BF$15),MONTH($AX401)=MONTH(BF$15)),
NETWORKDAYS.INTL($AW401,$AX401,1,_xlpm.VD)))),0)),
$DH401="месяц",
$BP401*BF401,
$DH401="неделя",
$BP401*BF401/7*(ROUNDUP((DAY(EOMONTH(BF$15,0)))/4,0))),
0)</f>
        <v/>
      </c>
      <c r="BX401" s="125">
        <f t="array" ref="BX401">
IFERROR(
_xlfn.IFS(
$DH401="день_1",
$BP401*$BL401/($AX401-$AW401+1)*BG401*(DAY(EOMONTH(BG$15,0))),
$DH401="день_2",
$BP401/30*MAX(MIN($AX401,EOMONTH(BG$15,0))-MAX($AW401,BG$15)+1,),
$DH401="раб.день",
$BP401/30*(IFERROR(
_xlfn.LET(_xlpm.VD,
CHOOSE(
{1;2;3;4;5;6;7;8;9;10;11;12;13;14;15;16;17;18},
45658,45659,45660,45661,45662,45663,45664,45665,45711,45724,45778,45779,45785,45786,45820,45821,45965,46022),
_xlfn.LET(_xlpm.DD,
MAX(MIN($AX401,EOMONTH(BG$15,0))-MAX($AW401,BG$15),),
_xlfn.IFS(
AND(MONTH($AW401)=MONTH(BG$15),MONTH($AX401)&lt;&gt;MONTH(BG$15)),
NETWORKDAYS.INTL($AW401,$AW401+_xlpm.DD,1,_xlpm.VD),
AND(MONTH($AW401)&lt;&gt;MONTH(BG$15),MONTH($AX401)=MONTH(BG$15)),
NETWORKDAYS.INTL(($AX401)-_xlpm.DD,$AX401,1,_xlpm.VD),
AND(MONTH($AW401)&lt;MONTH(BG$15),MONTH($AX401)&gt;MONTH(BG$15)),
NETWORKDAYS.INTL((EOMONTH(BG$15-1,1))-_xlpm.DD,EOMONTH(BG$15-1,1),1,_xlpm.VD),
AND(MONTH($AW401)=MONTH(BG$15),MONTH($AX401)=MONTH(BG$15)),
NETWORKDAYS.INTL($AW401,$AX401,1,_xlpm.VD)))),0)),
$DH401="месяц",
$BP401*BG401,
$DH401="неделя",
$BP401*BG401/7*(ROUNDUP((DAY(EOMONTH(BG$15,0)))/4,0))),
0)</f>
        <v/>
      </c>
      <c r="BY401" s="125">
        <f t="array" ref="BY401">
IFERROR(
_xlfn.IFS(
$DH401="день_1",
$BP401*$BL401/($AX401-$AW401+1)*BH401*(DAY(EOMONTH(BH$15,0))),
$DH401="день_2",
$BP401/30*MAX(MIN($AX401,EOMONTH(BH$15,0))-MAX($AW401,BH$15)+1,),
$DH401="раб.день",
$BP401/30*(IFERROR(
_xlfn.LET(_xlpm.VD,
CHOOSE(
{1;2;3;4;5;6;7;8;9;10;11;12;13;14;15;16;17;18},
45658,45659,45660,45661,45662,45663,45664,45665,45711,45724,45778,45779,45785,45786,45820,45821,45965,46022),
_xlfn.LET(_xlpm.DD,
MAX(MIN($AX401,EOMONTH(BH$15,0))-MAX($AW401,BH$15),),
_xlfn.IFS(
AND(MONTH($AW401)=MONTH(BH$15),MONTH($AX401)&lt;&gt;MONTH(BH$15)),
NETWORKDAYS.INTL($AW401,$AW401+_xlpm.DD,1,_xlpm.VD),
AND(MONTH($AW401)&lt;&gt;MONTH(BH$15),MONTH($AX401)=MONTH(BH$15)),
NETWORKDAYS.INTL(($AX401)-_xlpm.DD,$AX401,1,_xlpm.VD),
AND(MONTH($AW401)&lt;MONTH(BH$15),MONTH($AX401)&gt;MONTH(BH$15)),
NETWORKDAYS.INTL((EOMONTH(BH$15-1,1))-_xlpm.DD,EOMONTH(BH$15-1,1),1,_xlpm.VD),
AND(MONTH($AW401)=MONTH(BH$15),MONTH($AX401)=MONTH(BH$15)),
NETWORKDAYS.INTL($AW401,$AX401,1,_xlpm.VD)))),0)),
$DH401="месяц",
$BP401*BH401,
$DH401="неделя",
$BP401*BH401/7*(ROUNDUP((DAY(EOMONTH(BH$15,0)))/4,0))),
0)</f>
        <v/>
      </c>
      <c r="BZ401" s="125">
        <f t="array" ref="BZ401">
IFERROR(
_xlfn.IFS(
$DH401="день_1",
$BP401*$BL401/($AX401-$AW401+1)*BI401*(DAY(EOMONTH(BI$15,0))),
$DH401="день_2",
$BP401/30*MAX(MIN($AX401,EOMONTH(BI$15,0))-MAX($AW401,BI$15)+1,),
$DH401="раб.день",
$BP401/30*(IFERROR(
_xlfn.LET(_xlpm.VD,
CHOOSE(
{1;2;3;4;5;6;7;8;9;10;11;12;13;14;15;16;17;18},
45658,45659,45660,45661,45662,45663,45664,45665,45711,45724,45778,45779,45785,45786,45820,45821,45965,46022),
_xlfn.LET(_xlpm.DD,
MAX(MIN($AX401,EOMONTH(BI$15,0))-MAX($AW401,BI$15),),
_xlfn.IFS(
AND(MONTH($AW401)=MONTH(BI$15),MONTH($AX401)&lt;&gt;MONTH(BI$15)),
NETWORKDAYS.INTL($AW401,$AW401+_xlpm.DD,1,_xlpm.VD),
AND(MONTH($AW401)&lt;&gt;MONTH(BI$15),MONTH($AX401)=MONTH(BI$15)),
NETWORKDAYS.INTL(($AX401)-_xlpm.DD,$AX401,1,_xlpm.VD),
AND(MONTH($AW401)&lt;MONTH(BI$15),MONTH($AX401)&gt;MONTH(BI$15)),
NETWORKDAYS.INTL((EOMONTH(BI$15-1,1))-_xlpm.DD,EOMONTH(BI$15-1,1),1,_xlpm.VD),
AND(MONTH($AW401)=MONTH(BI$15),MONTH($AX401)=MONTH(BI$15)),
NETWORKDAYS.INTL($AW401,$AX401,1,_xlpm.VD)))),0)),
$DH401="месяц",
$BP401*BI401,
$DH401="неделя",
$BP401*BI401/7*(ROUNDUP((DAY(EOMONTH(BI$15,0)))/4,0))),
0)</f>
        <v/>
      </c>
      <c r="CA401" s="125">
        <f t="array" ref="CA401">
IFERROR(
_xlfn.IFS(
$DH401="день_1",
$BP401*$BL401/($AX401-$AW401+1)*BJ401*(DAY(EOMONTH(BJ$15,0))),
$DH401="день_2",
$BP401/30*MAX(MIN($AX401,EOMONTH(BJ$15,0))-MAX($AW401,BJ$15)+1,),
$DH401="раб.день",
$BP401/30*(IFERROR(
_xlfn.LET(_xlpm.VD,
CHOOSE(
{1;2;3;4;5;6;7;8;9;10;11;12;13;14;15;16;17;18},
45658,45659,45660,45661,45662,45663,45664,45665,45711,45724,45778,45779,45785,45786,45820,45821,45965,46022),
_xlfn.LET(_xlpm.DD,
MAX(MIN($AX401,EOMONTH(BJ$15,0))-MAX($AW401,BJ$15),),
_xlfn.IFS(
AND(MONTH($AW401)=MONTH(BJ$15),MONTH($AX401)&lt;&gt;MONTH(BJ$15)),
NETWORKDAYS.INTL($AW401,$AW401+_xlpm.DD,1,_xlpm.VD),
AND(MONTH($AW401)&lt;&gt;MONTH(BJ$15),MONTH($AX401)=MONTH(BJ$15)),
NETWORKDAYS.INTL(($AX401)-_xlpm.DD,$AX401,1,_xlpm.VD),
AND(MONTH($AW401)&lt;MONTH(BJ$15),MONTH($AX401)&gt;MONTH(BJ$15)),
NETWORKDAYS.INTL((EOMONTH(BJ$15-1,1))-_xlpm.DD,EOMONTH(BJ$15-1,1),1,_xlpm.VD),
AND(MONTH($AW401)=MONTH(BJ$15),MONTH($AX401)=MONTH(BJ$15)),
NETWORKDAYS.INTL($AW401,$AX401,1,_xlpm.VD)))),0)),
$DH401="месяц",
$BP401*BJ401,
$DH401="неделя",
$BP401*BJ401/7*(ROUNDUP((DAY(EOMONTH(BJ$15,0)))/4,0))),
0)</f>
        <v/>
      </c>
      <c r="CB401" s="125">
        <f t="array" ref="CB401">
IFERROR(
_xlfn.IFS(
$DH401="день_1",
$BP401*$BL401/($AX401-$AW401+1)*BK401*(DAY(EOMONTH(BK$15,0))),
$DH401="день_2",
$BP401/30*MAX(MIN($AX401,EOMONTH(BK$15,0))-MAX($AW401,BK$15)+1,),
$DH401="раб.день",
$BP401/30*(IFERROR(
_xlfn.LET(_xlpm.VD,
CHOOSE(
{1;2;3;4;5;6;7;8;9;10;11;12;13;14;15;16;17;18},
45658,45659,45660,45661,45662,45663,45664,45665,45711,45724,45778,45779,45785,45786,45820,45821,45965,46022),
_xlfn.LET(_xlpm.DD,
MAX(MIN($AX401,EOMONTH(BK$15,0))-MAX($AW401,BK$15),),
_xlfn.IFS(
AND(MONTH($AW401)=MONTH(BK$15),MONTH($AX401)&lt;&gt;MONTH(BK$15)),
NETWORKDAYS.INTL($AW401,$AW401+_xlpm.DD,1,_xlpm.VD),
AND(MONTH($AW401)&lt;&gt;MONTH(BK$15),MONTH($AX401)=MONTH(BK$15)),
NETWORKDAYS.INTL(($AX401)-_xlpm.DD,$AX401,1,_xlpm.VD),
AND(MONTH($AW401)&lt;MONTH(BK$15),MONTH($AX401)&gt;MONTH(BK$15)),
NETWORKDAYS.INTL((EOMONTH(BK$15-1,1))-_xlpm.DD,EOMONTH(BK$15-1,1),1,_xlpm.VD),
AND(MONTH($AW401)=MONTH(BK$15),MONTH($AX401)=MONTH(BK$15)),
NETWORKDAYS.INTL($AW401,$AX401,1,_xlpm.VD)))),0)),
$DH401="месяц",
$BP401*BK401,
$DH401="неделя",
$BP401*BK401/7*(ROUNDUP((DAY(EOMONTH(BK$15,0)))/4,0))),
0)</f>
        <v/>
      </c>
      <c r="CC401" s="125">
        <f>SUM($BQ401:$CB401)</f>
        <v/>
      </c>
      <c r="CD401" s="126">
        <f>SUM($EH401:$EH401)</f>
        <v/>
      </c>
      <c r="CE401" s="126">
        <f>$CD401*$AB401</f>
        <v/>
      </c>
      <c r="CF401" s="126">
        <f>SUM($EK401:$EK401)</f>
        <v/>
      </c>
      <c r="CG401" s="126">
        <f>$CF401*$AB401</f>
        <v/>
      </c>
      <c r="CH401" s="126">
        <f>SUM($CC401,$CE401,$CG401)</f>
        <v/>
      </c>
      <c r="CI401" s="126">
        <f>$CH401*(1+$CM401)</f>
        <v/>
      </c>
      <c r="CJ401" s="127" t="n">
        <v>0</v>
      </c>
      <c r="CK401" s="126">
        <f>SUM($CH401:$CH401)*(1+$CJ401)</f>
        <v/>
      </c>
      <c r="CL401" s="126">
        <f>SUM($CH401:$CH401)*(1+$CM401)</f>
        <v/>
      </c>
      <c r="CM401" s="59" t="inlineStr">
        <is>
          <t>20%</t>
        </is>
      </c>
      <c r="CN401" s="59" t="n"/>
      <c r="CO401" s="72" t="n"/>
      <c r="CP401" s="59" t="n"/>
      <c r="CQ401" s="73" t="n"/>
      <c r="CR401" s="73" t="n"/>
      <c r="CS401" s="73" t="n"/>
      <c r="CT401" s="72" t="n"/>
      <c r="CU401" s="79" t="inlineStr">
        <is>
          <t> </t>
        </is>
      </c>
      <c r="CV401" s="60" t="n"/>
      <c r="CW401" s="60" t="n"/>
      <c r="CX401" s="60" t="n"/>
      <c r="CY401" s="127">
        <f>IFERROR(($CC401-$EE401)/($EE401/(1-$DQ401)),0)</f>
        <v/>
      </c>
      <c r="CZ401" s="127">
        <f>IFERROR(1-$EI401/($CE401),0)</f>
        <v/>
      </c>
      <c r="DA401" s="127">
        <f>IFERROR(1-$EL401/($CG401),0)</f>
        <v/>
      </c>
      <c r="DB401" s="126">
        <f>ROUND(IFERROR(($CI401/(1+$CM401)-$EN401),0),2)</f>
        <v/>
      </c>
      <c r="DC401" s="128" t="n"/>
      <c r="DD401" s="125" t="n"/>
      <c r="DE401" s="75" t="n">
        <v>0</v>
      </c>
      <c r="DF401" s="128" t="n"/>
      <c r="DG401" s="125">
        <f>IF($DC401=0,0,$DD401*($DC401*100%-$DE401*$DF401))*SUM($AB401:$AB401)</f>
        <v/>
      </c>
      <c r="DH401" s="129" t="inlineStr">
        <is>
          <t>месяц</t>
        </is>
      </c>
      <c r="DI401" s="130">
        <f t="array" ref="DI401">IFERROR(
IF($ES401="LisChannel",
(ROUND(((INDEX({174.625;153.888888888889;130.972222222222},MATCH($AI401,{2;3;4}),0))*$AG401*$AI401),2)),0),0)</f>
        <v/>
      </c>
      <c r="DJ401" s="130">
        <f>
_xlfn.LET(_xlpm.X,
IFERROR(
IF($ES401="НовиковТВ",
(_xlfn.LET(_xlpm.NTV,
_xlfn.LET(_xlpm.MIN,350000,
IF(SUMIFS($DI:$DI,$ES:$ES,"НовиковТВ")&lt;=_xlpm.MIN,
(SUMIFS($DI:$DI,$ES:$ES,"НовиковТВ")/(COUNTIFS($ES:$ES,"НовиковТВ")))*_xlpm.MIN/SUMIFS($DI:$DI,$ES:$ES,"НовиковТВ"),
DI401)),
_xlpm.NTV+$DG401/(1-(1-(_xlpm.NTV)*(1-$DL401)*(1-$DM401)*(1-$DN401)*(1-$DO401)*(1-$DP401)/_xlpm.NTV))))/(1+$EP401),
$DI401+$DG401/(1-(1-($DI401)*(1-$DL401)*(1-$DM401)*(1-$DN401)*(1-$DO401)*(1-$DP401)/$DI401))),
0),
_xlpm.X*(1+$CM401)*(1+$CW401)-_xlpm.X*(1+$CM401)+_xlpm.X)</f>
        <v/>
      </c>
      <c r="DK401" s="125" t="inlineStr">
        <is>
          <t>послед.</t>
        </is>
      </c>
      <c r="DL401" s="63" t="n">
        <v>0</v>
      </c>
      <c r="DM401" s="63" t="n">
        <v>0</v>
      </c>
      <c r="DN401" s="63" t="n">
        <v>0</v>
      </c>
      <c r="DO401" s="63" t="n">
        <v>0</v>
      </c>
      <c r="DP401" s="63" t="n">
        <v>0</v>
      </c>
      <c r="DQ401" s="63">
        <f t="array" ref="DQ401">IFERROR(_xlfn.IFS(
$DK401="послед.",1-(1-$DL401)*(1-$DM401)*(1-$DN401)*(1-$DO401)*(1-$DP401),
$DK401="сумм.",$DL401+$DM401+$DN401+$DO401+$DP401),
0)</f>
        <v/>
      </c>
      <c r="DR401" s="125">
        <f t="array" ref="DR401">
IFERROR(
_xlfn.IFS(
$BL401=0,
0,
$BL401&gt;0,
_xlfn.IFS($DK401="послед.",
$DJ401*(1-$DL401)*(1-$DM401)*(1-$DN401)*(1-$DO401)*(1-$DP401),
$DK401="сумм.",
$DJ401*(1-($DL401+$DM401+$DN401+$DO401+$DP401)))),0)</f>
        <v/>
      </c>
      <c r="DS401" s="125">
        <f t="array" ref="DS401">
IFERROR(_xlfn.IFS(
$DH401="день_1",
$DR401*$BL401/($AX401-$AW401+1)*AZ401*(DAY(EOMONTH(AZ$15,0))),
$DH401="день_2",
$DR401/30*MAX(MIN($AX401,EOMONTH(AZ$15,0))-MAX($AW401,AZ$15)+1,),
$DH401="раб.день",
$DR401/30*(IFERROR(
_xlfn.LET(_xlpm.VD,
CHOOSE(
{1;2;3;4;5;6;7;8;9;10;11;12;13;14;15;16;17;18},
45658,45659,45660,45661,45662,45663,45664,45665,45711,45724,45778,45779,45785,45786,45820,45821,45965,46022),
_xlfn.LET(_xlpm.DD,
MAX(MIN($AX401,EOMONTH(AZ$15,0))-MAX($AW401,AZ$15),),
_xlfn.IFS(
AND(MONTH($AW401)=MONTH(AZ$15),MONTH($AX401)&lt;&gt;MONTH(AZ$15)),
NETWORKDAYS.INTL($AW401,$AW401+_xlpm.DD,1,_xlpm.VD),
AND(MONTH($AW401)&lt;&gt;MONTH(AZ$15),MONTH($AX401)=MONTH(AZ$15)),
NETWORKDAYS.INTL(($AX401)-_xlpm.DD,$AX401,1,_xlpm.VD),
AND(MONTH($AW401)&lt;MONTH(AZ$15),MONTH($AX401)&gt;MONTH(AZ$15)),
NETWORKDAYS.INTL((EOMONTH(AZ$15-1,1))-_xlpm.DD,EOMONTH(AZ$15-1,1),1,_xlpm.VD),
AND(MONTH($AW401)=MONTH(AZ$15),MONTH($AX401)=MONTH(AZ$15)),
NETWORKDAYS.INTL($AW401,$AX401,1,_xlpm.VD)))),0)),
$DH401="месяц",
$DR401*AZ401,
$DH401="неделя",
$DR401*AZ401/7*(ROUNDUP((DAY(EOMONTH(AZ$15,0)))/4,0))),
0)</f>
        <v/>
      </c>
      <c r="DT401" s="125">
        <f t="array" ref="DT401">
IFERROR(_xlfn.IFS(
$DH401="день_1",
$DR401*$BL401/($AX401-$AW401+1)*BA401*(DAY(EOMONTH(BA$15,0))),
$DH401="день_2",
$DR401/30*MAX(MIN($AX401,EOMONTH(BA$15,0))-MAX($AW401,BA$15)+1,),
$DH401="раб.день",
$DR401/30*(IFERROR(
_xlfn.LET(_xlpm.VD,
CHOOSE(
{1;2;3;4;5;6;7;8;9;10;11;12;13;14;15;16;17;18},
45658,45659,45660,45661,45662,45663,45664,45665,45711,45724,45778,45779,45785,45786,45820,45821,45965,46022),
_xlfn.LET(_xlpm.DD,
MAX(MIN($AX401,EOMONTH(BA$15,0))-MAX($AW401,BA$15),),
_xlfn.IFS(
AND(MONTH($AW401)=MONTH(BA$15),MONTH($AX401)&lt;&gt;MONTH(BA$15)),
NETWORKDAYS.INTL($AW401,$AW401+_xlpm.DD,1,_xlpm.VD),
AND(MONTH($AW401)&lt;&gt;MONTH(BA$15),MONTH($AX401)=MONTH(BA$15)),
NETWORKDAYS.INTL(($AX401)-_xlpm.DD,$AX401,1,_xlpm.VD),
AND(MONTH($AW401)&lt;MONTH(BA$15),MONTH($AX401)&gt;MONTH(BA$15)),
NETWORKDAYS.INTL((EOMONTH(BA$15-1,1))-_xlpm.DD,EOMONTH(BA$15-1,1),1,_xlpm.VD),
AND(MONTH($AW401)=MONTH(BA$15),MONTH($AX401)=MONTH(BA$15)),
NETWORKDAYS.INTL($AW401,$AX401,1,_xlpm.VD)))),0)),
$DH401="месяц",
$DR401*BA401,
$DH401="неделя",
$DR401*BA401/7*(ROUNDUP((DAY(EOMONTH(BA$15,0)))/4,0))),
0)</f>
        <v/>
      </c>
      <c r="DU401" s="125">
        <f t="array" ref="DU401">
IFERROR(_xlfn.IFS(
$DH401="день_1",
$DR401*$BL401/($AX401-$AW401+1)*BB401*(DAY(EOMONTH(BB$15,0))),
$DH401="день_2",
$DR401/30*MAX(MIN($AX401,EOMONTH(BB$15,0))-MAX($AW401,BB$15)+1,),
$DH401="раб.день",
$DR401/30*(IFERROR(
_xlfn.LET(_xlpm.VD,
CHOOSE(
{1;2;3;4;5;6;7;8;9;10;11;12;13;14;15;16;17;18},
45658,45659,45660,45661,45662,45663,45664,45665,45711,45724,45778,45779,45785,45786,45820,45821,45965,46022),
_xlfn.LET(_xlpm.DD,
MAX(MIN($AX401,EOMONTH(BB$15,0))-MAX($AW401,BB$15),),
_xlfn.IFS(
AND(MONTH($AW401)=MONTH(BB$15),MONTH($AX401)&lt;&gt;MONTH(BB$15)),
NETWORKDAYS.INTL($AW401,$AW401+_xlpm.DD,1,_xlpm.VD),
AND(MONTH($AW401)&lt;&gt;MONTH(BB$15),MONTH($AX401)=MONTH(BB$15)),
NETWORKDAYS.INTL(($AX401)-_xlpm.DD,$AX401,1,_xlpm.VD),
AND(MONTH($AW401)&lt;MONTH(BB$15),MONTH($AX401)&gt;MONTH(BB$15)),
NETWORKDAYS.INTL((EOMONTH(BB$15-1,1))-_xlpm.DD,EOMONTH(BB$15-1,1),1,_xlpm.VD),
AND(MONTH($AW401)=MONTH(BB$15),MONTH($AX401)=MONTH(BB$15)),
NETWORKDAYS.INTL($AW401,$AX401,1,_xlpm.VD)))),0)),
$DH401="месяц",
$DR401*BB401,
$DH401="неделя",
$DR401*BB401/7*(ROUNDUP((DAY(EOMONTH(BB$15,0)))/4,0))),
0)</f>
        <v/>
      </c>
      <c r="DV401" s="125">
        <f t="array" ref="DV401">
IFERROR(_xlfn.IFS(
$DH401="день_1",
$DR401*$BL401/($AX401-$AW401+1)*BC401*(DAY(EOMONTH(BC$15,0))),
$DH401="день_2",
$DR401/30*MAX(MIN($AX401,EOMONTH(BC$15,0))-MAX($AW401,BC$15)+1,),
$DH401="раб.день",
$DR401/30*(IFERROR(
_xlfn.LET(_xlpm.VD,
CHOOSE(
{1;2;3;4;5;6;7;8;9;10;11;12;13;14;15;16;17;18},
45658,45659,45660,45661,45662,45663,45664,45665,45711,45724,45778,45779,45785,45786,45820,45821,45965,46022),
_xlfn.LET(_xlpm.DD,
MAX(MIN($AX401,EOMONTH(BC$15,0))-MAX($AW401,BC$15),),
_xlfn.IFS(
AND(MONTH($AW401)=MONTH(BC$15),MONTH($AX401)&lt;&gt;MONTH(BC$15)),
NETWORKDAYS.INTL($AW401,$AW401+_xlpm.DD,1,_xlpm.VD),
AND(MONTH($AW401)&lt;&gt;MONTH(BC$15),MONTH($AX401)=MONTH(BC$15)),
NETWORKDAYS.INTL(($AX401)-_xlpm.DD,$AX401,1,_xlpm.VD),
AND(MONTH($AW401)&lt;MONTH(BC$15),MONTH($AX401)&gt;MONTH(BC$15)),
NETWORKDAYS.INTL((EOMONTH(BC$15-1,1))-_xlpm.DD,EOMONTH(BC$15-1,1),1,_xlpm.VD),
AND(MONTH($AW401)=MONTH(BC$15),MONTH($AX401)=MONTH(BC$15)),
NETWORKDAYS.INTL($AW401,$AX401,1,_xlpm.VD)))),0)),
$DH401="месяц",
$DR401*BC401,
$DH401="неделя",
$DR401*BC401/7*(ROUNDUP((DAY(EOMONTH(BC$15,0)))/4,0))),
0)</f>
        <v/>
      </c>
      <c r="DW401" s="125">
        <f t="array" ref="DW401">
IFERROR(_xlfn.IFS(
$DH401="день_1",
$DR401*$BL401/($AX401-$AW401+1)*BD401*(DAY(EOMONTH(BD$15,0))),
$DH401="день_2",
$DR401/30*MAX(MIN($AX401,EOMONTH(BD$15,0))-MAX($AW401,BD$15)+1,),
$DH401="раб.день",
$DR401/30*(IFERROR(
_xlfn.LET(_xlpm.VD,
CHOOSE(
{1;2;3;4;5;6;7;8;9;10;11;12;13;14;15;16;17;18},
45658,45659,45660,45661,45662,45663,45664,45665,45711,45724,45778,45779,45785,45786,45820,45821,45965,46022),
_xlfn.LET(_xlpm.DD,
MAX(MIN($AX401,EOMONTH(BD$15,0))-MAX($AW401,BD$15),),
_xlfn.IFS(
AND(MONTH($AW401)=MONTH(BD$15),MONTH($AX401)&lt;&gt;MONTH(BD$15)),
NETWORKDAYS.INTL($AW401,$AW401+_xlpm.DD,1,_xlpm.VD),
AND(MONTH($AW401)&lt;&gt;MONTH(BD$15),MONTH($AX401)=MONTH(BD$15)),
NETWORKDAYS.INTL(($AX401)-_xlpm.DD,$AX401,1,_xlpm.VD),
AND(MONTH($AW401)&lt;MONTH(BD$15),MONTH($AX401)&gt;MONTH(BD$15)),
NETWORKDAYS.INTL((EOMONTH(BD$15-1,1))-_xlpm.DD,EOMONTH(BD$15-1,1),1,_xlpm.VD),
AND(MONTH($AW401)=MONTH(BD$15),MONTH($AX401)=MONTH(BD$15)),
NETWORKDAYS.INTL($AW401,$AX401,1,_xlpm.VD)))),0)),
$DH401="месяц",
$DR401*BD401,
$DH401="неделя",
$DR401*BD401/7*(ROUNDUP((DAY(EOMONTH(BD$15,0)))/4,0))),
0)</f>
        <v/>
      </c>
      <c r="DX401" s="125">
        <f t="array" ref="DX401">
IFERROR(_xlfn.IFS(
$DH401="день_1",
$DR401*$BL401/($AX401-$AW401+1)*BE401*(DAY(EOMONTH(BE$15,0))),
$DH401="день_2",
$DR401/30*MAX(MIN($AX401,EOMONTH(BE$15,0))-MAX($AW401,BE$15)+1,),
$DH401="раб.день",
$DR401/30*(IFERROR(
_xlfn.LET(_xlpm.VD,
CHOOSE(
{1;2;3;4;5;6;7;8;9;10;11;12;13;14;15;16;17;18},
45658,45659,45660,45661,45662,45663,45664,45665,45711,45724,45778,45779,45785,45786,45820,45821,45965,46022),
_xlfn.LET(_xlpm.DD,
MAX(MIN($AX401,EOMONTH(BE$15,0))-MAX($AW401,BE$15),),
_xlfn.IFS(
AND(MONTH($AW401)=MONTH(BE$15),MONTH($AX401)&lt;&gt;MONTH(BE$15)),
NETWORKDAYS.INTL($AW401,$AW401+_xlpm.DD,1,_xlpm.VD),
AND(MONTH($AW401)&lt;&gt;MONTH(BE$15),MONTH($AX401)=MONTH(BE$15)),
NETWORKDAYS.INTL(($AX401)-_xlpm.DD,$AX401,1,_xlpm.VD),
AND(MONTH($AW401)&lt;MONTH(BE$15),MONTH($AX401)&gt;MONTH(BE$15)),
NETWORKDAYS.INTL((EOMONTH(BE$15-1,1))-_xlpm.DD,EOMONTH(BE$15-1,1),1,_xlpm.VD),
AND(MONTH($AW401)=MONTH(BE$15),MONTH($AX401)=MONTH(BE$15)),
NETWORKDAYS.INTL($AW401,$AX401,1,_xlpm.VD)))),0)),
$DH401="месяц",
$DR401*BE401,
$DH401="неделя",
$DR401*BE401/7*(ROUNDUP((DAY(EOMONTH(BE$15,0)))/4,0))),
0)</f>
        <v/>
      </c>
      <c r="DY401" s="125">
        <f t="array" ref="DY401">
IFERROR(_xlfn.IFS(
$DH401="день_1",
$DR401*$BL401/($AX401-$AW401+1)*BF401*(DAY(EOMONTH(BF$15,0))),
$DH401="день_2",
$DR401/30*MAX(MIN($AX401,EOMONTH(BF$15,0))-MAX($AW401,BF$15)+1,),
$DH401="раб.день",
$DR401/30*(IFERROR(
_xlfn.LET(_xlpm.VD,
CHOOSE(
{1;2;3;4;5;6;7;8;9;10;11;12;13;14;15;16;17;18},
45658,45659,45660,45661,45662,45663,45664,45665,45711,45724,45778,45779,45785,45786,45820,45821,45965,46022),
_xlfn.LET(_xlpm.DD,
MAX(MIN($AX401,EOMONTH(BF$15,0))-MAX($AW401,BF$15),),
_xlfn.IFS(
AND(MONTH($AW401)=MONTH(BF$15),MONTH($AX401)&lt;&gt;MONTH(BF$15)),
NETWORKDAYS.INTL($AW401,$AW401+_xlpm.DD,1,_xlpm.VD),
AND(MONTH($AW401)&lt;&gt;MONTH(BF$15),MONTH($AX401)=MONTH(BF$15)),
NETWORKDAYS.INTL(($AX401)-_xlpm.DD,$AX401,1,_xlpm.VD),
AND(MONTH($AW401)&lt;MONTH(BF$15),MONTH($AX401)&gt;MONTH(BF$15)),
NETWORKDAYS.INTL((EOMONTH(BF$15-1,1))-_xlpm.DD,EOMONTH(BF$15-1,1),1,_xlpm.VD),
AND(MONTH($AW401)=MONTH(BF$15),MONTH($AX401)=MONTH(BF$15)),
NETWORKDAYS.INTL($AW401,$AX401,1,_xlpm.VD)))),0)),
$DH401="месяц",
$DR401*BF401,
$DH401="неделя",
$DR401*BF401/7*(ROUNDUP((DAY(EOMONTH(BF$15,0)))/4,0))),
0)</f>
        <v/>
      </c>
      <c r="DZ401" s="125">
        <f t="array" ref="DZ401">
IFERROR(_xlfn.IFS(
$DH401="день_1",
$DR401*$BL401/($AX401-$AW401+1)*BG401*(DAY(EOMONTH(BG$15,0))),
$DH401="день_2",
$DR401/30*MAX(MIN($AX401,EOMONTH(BG$15,0))-MAX($AW401,BG$15)+1,),
$DH401="раб.день",
$DR401/30*(IFERROR(
_xlfn.LET(_xlpm.VD,
CHOOSE(
{1;2;3;4;5;6;7;8;9;10;11;12;13;14;15;16;17;18},
45658,45659,45660,45661,45662,45663,45664,45665,45711,45724,45778,45779,45785,45786,45820,45821,45965,46022),
_xlfn.LET(_xlpm.DD,
MAX(MIN($AX401,EOMONTH(BG$15,0))-MAX($AW401,BG$15),),
_xlfn.IFS(
AND(MONTH($AW401)=MONTH(BG$15),MONTH($AX401)&lt;&gt;MONTH(BG$15)),
NETWORKDAYS.INTL($AW401,$AW401+_xlpm.DD,1,_xlpm.VD),
AND(MONTH($AW401)&lt;&gt;MONTH(BG$15),MONTH($AX401)=MONTH(BG$15)),
NETWORKDAYS.INTL(($AX401)-_xlpm.DD,$AX401,1,_xlpm.VD),
AND(MONTH($AW401)&lt;MONTH(BG$15),MONTH($AX401)&gt;MONTH(BG$15)),
NETWORKDAYS.INTL((EOMONTH(BG$15-1,1))-_xlpm.DD,EOMONTH(BG$15-1,1),1,_xlpm.VD),
AND(MONTH($AW401)=MONTH(BG$15),MONTH($AX401)=MONTH(BG$15)),
NETWORKDAYS.INTL($AW401,$AX401,1,_xlpm.VD)))),0)),
$DH401="месяц",
$DR401*BG401,
$DH401="неделя",
$DR401*BG401/7*(ROUNDUP((DAY(EOMONTH(BG$15,0)))/4,0))),
0)</f>
        <v/>
      </c>
      <c r="EA401" s="125">
        <f t="array" ref="EA401">
IFERROR(_xlfn.IFS(
$DH401="день_1",
$DR401*$BL401/($AX401-$AW401+1)*BH401*(DAY(EOMONTH(BH$15,0))),
$DH401="день_2",
$DR401/30*MAX(MIN($AX401,EOMONTH(BH$15,0))-MAX($AW401,BH$15)+1,),
$DH401="раб.день",
$DR401/30*(IFERROR(
_xlfn.LET(_xlpm.VD,
CHOOSE(
{1;2;3;4;5;6;7;8;9;10;11;12;13;14;15;16;17;18},
45658,45659,45660,45661,45662,45663,45664,45665,45711,45724,45778,45779,45785,45786,45820,45821,45965,46022),
_xlfn.LET(_xlpm.DD,
MAX(MIN($AX401,EOMONTH(BH$15,0))-MAX($AW401,BH$15),),
_xlfn.IFS(
AND(MONTH($AW401)=MONTH(BH$15),MONTH($AX401)&lt;&gt;MONTH(BH$15)),
NETWORKDAYS.INTL($AW401,$AW401+_xlpm.DD,1,_xlpm.VD),
AND(MONTH($AW401)&lt;&gt;MONTH(BH$15),MONTH($AX401)=MONTH(BH$15)),
NETWORKDAYS.INTL(($AX401)-_xlpm.DD,$AX401,1,_xlpm.VD),
AND(MONTH($AW401)&lt;MONTH(BH$15),MONTH($AX401)&gt;MONTH(BH$15)),
NETWORKDAYS.INTL((EOMONTH(BH$15-1,1))-_xlpm.DD,EOMONTH(BH$15-1,1),1,_xlpm.VD),
AND(MONTH($AW401)=MONTH(BH$15),MONTH($AX401)=MONTH(BH$15)),
NETWORKDAYS.INTL($AW401,$AX401,1,_xlpm.VD)))),0)),
$DH401="месяц",
$DR401*BH401,
$DH401="неделя",
$DR401*BH401/7*(ROUNDUP((DAY(EOMONTH(BH$15,0)))/4,0))),
0)</f>
        <v/>
      </c>
      <c r="EB401" s="125">
        <f t="array" ref="EB401">
IFERROR(_xlfn.IFS(
$DH401="день_1",
$DR401*$BL401/($AX401-$AW401+1)*BI401*(DAY(EOMONTH(BI$15,0))),
$DH401="день_2",
$DR401/30*MAX(MIN($AX401,EOMONTH(BI$15,0))-MAX($AW401,BI$15)+1,),
$DH401="раб.день",
$DR401/30*(IFERROR(
_xlfn.LET(_xlpm.VD,
CHOOSE(
{1;2;3;4;5;6;7;8;9;10;11;12;13;14;15;16;17;18},
45658,45659,45660,45661,45662,45663,45664,45665,45711,45724,45778,45779,45785,45786,45820,45821,45965,46022),
_xlfn.LET(_xlpm.DD,
MAX(MIN($AX401,EOMONTH(BI$15,0))-MAX($AW401,BI$15),),
_xlfn.IFS(
AND(MONTH($AW401)=MONTH(BI$15),MONTH($AX401)&lt;&gt;MONTH(BI$15)),
NETWORKDAYS.INTL($AW401,$AW401+_xlpm.DD,1,_xlpm.VD),
AND(MONTH($AW401)&lt;&gt;MONTH(BI$15),MONTH($AX401)=MONTH(BI$15)),
NETWORKDAYS.INTL(($AX401)-_xlpm.DD,$AX401,1,_xlpm.VD),
AND(MONTH($AW401)&lt;MONTH(BI$15),MONTH($AX401)&gt;MONTH(BI$15)),
NETWORKDAYS.INTL((EOMONTH(BI$15-1,1))-_xlpm.DD,EOMONTH(BI$15-1,1),1,_xlpm.VD),
AND(MONTH($AW401)=MONTH(BI$15),MONTH($AX401)=MONTH(BI$15)),
NETWORKDAYS.INTL($AW401,$AX401,1,_xlpm.VD)))),0)),
$DH401="месяц",
$DR401*BI401,
$DH401="неделя",
$DR401*BI401/7*(ROUNDUP((DAY(EOMONTH(BI$15,0)))/4,0))),
0)</f>
        <v/>
      </c>
      <c r="EC401" s="125">
        <f t="array" ref="EC401">
IFERROR(_xlfn.IFS(
$DH401="день_1",
$DR401*$BL401/($AX401-$AW401+1)*BJ401*(DAY(EOMONTH(BJ$15,0))),
$DH401="день_2",
$DR401/30*MAX(MIN($AX401,EOMONTH(BJ$15,0))-MAX($AW401,BJ$15)+1,),
$DH401="раб.день",
$DR401/30*(IFERROR(
_xlfn.LET(_xlpm.VD,
CHOOSE(
{1;2;3;4;5;6;7;8;9;10;11;12;13;14;15;16;17;18},
45658,45659,45660,45661,45662,45663,45664,45665,45711,45724,45778,45779,45785,45786,45820,45821,45965,46022),
_xlfn.LET(_xlpm.DD,
MAX(MIN($AX401,EOMONTH(BJ$15,0))-MAX($AW401,BJ$15),),
_xlfn.IFS(
AND(MONTH($AW401)=MONTH(BJ$15),MONTH($AX401)&lt;&gt;MONTH(BJ$15)),
NETWORKDAYS.INTL($AW401,$AW401+_xlpm.DD,1,_xlpm.VD),
AND(MONTH($AW401)&lt;&gt;MONTH(BJ$15),MONTH($AX401)=MONTH(BJ$15)),
NETWORKDAYS.INTL(($AX401)-_xlpm.DD,$AX401,1,_xlpm.VD),
AND(MONTH($AW401)&lt;MONTH(BJ$15),MONTH($AX401)&gt;MONTH(BJ$15)),
NETWORKDAYS.INTL((EOMONTH(BJ$15-1,1))-_xlpm.DD,EOMONTH(BJ$15-1,1),1,_xlpm.VD),
AND(MONTH($AW401)=MONTH(BJ$15),MONTH($AX401)=MONTH(BJ$15)),
NETWORKDAYS.INTL($AW401,$AX401,1,_xlpm.VD)))),0)),
$DH401="месяц",
$DR401*BJ401,
$DH401="неделя",
$DR401*BJ401/7*(ROUNDUP((DAY(EOMONTH(BJ$15,0)))/4,0))),
0)</f>
        <v/>
      </c>
      <c r="ED401" s="125">
        <f t="array" ref="ED401">
IFERROR(_xlfn.IFS(
$DH401="день_1",
$DR401*$BL401/($AX401-$AW401+1)*BK401*(DAY(EOMONTH(BK$15,0))),
$DH401="день_2",
$DR401/30*MAX(MIN($AX401,EOMONTH(BK$15,0))-MAX($AW401,BK$15)+1,),
$DH401="раб.день",
$DR401/30*(IFERROR(
_xlfn.LET(_xlpm.VD,
CHOOSE(
{1;2;3;4;5;6;7;8;9;10;11;12;13;14;15;16;17;18},
45658,45659,45660,45661,45662,45663,45664,45665,45711,45724,45778,45779,45785,45786,45820,45821,45965,46022),
_xlfn.LET(_xlpm.DD,
MAX(MIN($AX401,EOMONTH(BK$15,0))-MAX($AW401,BK$15),),
_xlfn.IFS(
AND(MONTH($AW401)=MONTH(BK$15),MONTH($AX401)&lt;&gt;MONTH(BK$15)),
NETWORKDAYS.INTL($AW401,$AW401+_xlpm.DD,1,_xlpm.VD),
AND(MONTH($AW401)&lt;&gt;MONTH(BK$15),MONTH($AX401)=MONTH(BK$15)),
NETWORKDAYS.INTL(($AX401)-_xlpm.DD,$AX401,1,_xlpm.VD),
AND(MONTH($AW401)&lt;MONTH(BK$15),MONTH($AX401)&gt;MONTH(BK$15)),
NETWORKDAYS.INTL((EOMONTH(BK$15-1,1))-_xlpm.DD,EOMONTH(BK$15-1,1),1,_xlpm.VD),
AND(MONTH($AW401)=MONTH(BK$15),MONTH($AX401)=MONTH(BK$15)),
NETWORKDAYS.INTL($AW401,$AX401,1,_xlpm.VD)))),0)),
$DH401="месяц",
$DR401*BK401,
$DH401="неделя",
$DR401*BK401/7*(ROUNDUP((DAY(EOMONTH(BK$15,0)))/4,0))),
0)</f>
        <v/>
      </c>
      <c r="EE401" s="125">
        <f>SUM($DS401,$DT401,$DU401,$DV401,$DW401,$DX401,$DY401,$DZ401,$EA401,$EB401,$EC401,$ED401)</f>
        <v/>
      </c>
      <c r="EF401" s="125">
        <f>IFERROR(ROUND($EE401*(1+$EP401),2),0)</f>
        <v/>
      </c>
      <c r="EG401" s="128" t="n">
        <v>1</v>
      </c>
      <c r="EH401" s="126" t="n">
        <v>0</v>
      </c>
      <c r="EI401" s="126">
        <f>ROUND(SUM($EH401:$EH401)*SUM($AB401:$AB401)*$EG401,2)</f>
        <v/>
      </c>
      <c r="EJ401" s="126">
        <f>ROUND($EI401*(1+$EP401),2)</f>
        <v/>
      </c>
      <c r="EK401" s="126" t="n">
        <v>0</v>
      </c>
      <c r="EL401" s="126">
        <f>ROUND(SUM($EK401:$EK401)*SUM($AB401:$AB401)*$EG401,2)</f>
        <v/>
      </c>
      <c r="EM401" s="126">
        <f>ROUND($EL401*(1+$EP401),2)</f>
        <v/>
      </c>
      <c r="EN401" s="126">
        <f>SUM($EE401,$EI401,$EL401)</f>
        <v/>
      </c>
      <c r="EO401" s="126">
        <f>SUM($EF401,$EJ401,$EM401)</f>
        <v/>
      </c>
      <c r="EP401" s="59" t="inlineStr">
        <is>
          <t>20%</t>
        </is>
      </c>
      <c r="EQ401" s="59" t="n"/>
      <c r="ER401" s="60">
        <f t="array" ref="ER401">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MATCH(ES401,
{"AMS";"RussOutdoor";"HD Outdoor";"Ingroup";"IQ";"Ledproduction";"LisChannel";"Logic";"Media-PPL";"NovikovTV | НовиковТВ";"SMA";"SOK";"КрокусТВ | CrocusTV | IndoorTV";"Сити";"ТЯК Москва"},
0)),"")</f>
        <v/>
      </c>
      <c r="ES401" s="60" t="n"/>
      <c r="ET401" s="60">
        <f t="array" ref="ET401">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MATCH(ES401,
{"AMS";"RussOutdoor";"HD Outdoor";"Ingroup";"IQ";"Ledproduction";"LisChannel";"Logic";"Media-PPL";"NovikovTV | НовиковТВ";"SMA";"SOK";"КрокусТВ | CrocusTV | IndoorTV";"Сити";"ТЯК Москва"},
0)),"")</f>
        <v/>
      </c>
      <c r="EU401" s="60" t="n"/>
      <c r="EV401" s="60" t="n"/>
      <c r="EX401" s="110">
        <f t="array" ref="EX401">
($AR401/30
+N("ТРАФИК ПЛОЩАДКИ"))*
(IFERROR(
_xlfn.LET(
_xlpm.GPR,
HLOOKUP($L401,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(MATCH($T401,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IF($Q401="цифровой",_xlpm.GPR/$AG401,_xlpm.GPR/60)),
0)
+N("DWELL TIME"))*
(IF($AB401=0,0,IF($AB401=1,0.3,IF($AB401=2,0.5,IF($AB401&gt;2,1))))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_xlfn.IFS($AC401="да",1.2,$AC401="нет",1)*
_xlfn.IFS($AD401="да",1.2,$AD401="нет",1)*
IF(R401="статический",1,1.2)*
$X401*
INDEX(
{1.2;1;1.2;1.2;1;1.2;1.2;1.2;1.2;1.2;1.2;1;1.2;1.2;1.2;1.2;1;1;1.2;1.2;1.2;1;1;1;1;1.2;1.2;1.2;1.2;1;1;1;1;1.2;1.2;1.2;1.2;1.2;1.2;1.2;1.2;1;1;1.2;1;1;1;1;1.5;1;1;1.5;1.5;1.2},
MATCH($Q401,_xlpm.MI,0)))&gt;{0.02;0.04;0.06;0.1;0.2;0.4;0.6;0.8;1;2;4;6})),
{0;1;2;3;4;5;6;7;8;9;10;11;12},
0)))
+N("КОЭФФИЦИЕНТ КОНТАКТА"))))*
(_xlfn.IFS($X401&lt;0.1,$X401/1000,$X401&gt;25,5.2,AND($X401&gt;=0.1,$X401&lt;=25),(($X401*2+0.1)/10)*($X401/10)))*
IFERROR((_xlfn.LET(
_xlpm.MA,
{0;0.8;0.85;0.9;0.95;1},
_xlpm.MAA,
{0;1;2;3;4;5},
INDEX(_xlpm.MA,MATCH(SUMPRODUCT(--((IF(ROUND(_xlpm.MAA,1)&gt;5,5,ROUND($AB401,1)))&gt;{0;1;2;3;4;5})),_xlpm.MAA,0)))
+N("КОЭФФИЦИЕНТ КОЛ-ВО КОНСТРУКЦИЙ")),1)*
$AB401,0))*
(IF($Q401="цифровой",$AG401/15*$AI401,1)
+N("ДЛЯ ЦИФРЫ"))</f>
        <v/>
      </c>
      <c r="EY401" s="110">
        <f>IFERROR(EX401*AY401,0)</f>
        <v/>
      </c>
      <c r="EZ401" s="131">
        <f>IFERROR(DP401/EY401*1000,0)</f>
        <v/>
      </c>
      <c r="FA401" s="112">
        <f>IFERROR(FC401/FB401,0)</f>
        <v/>
      </c>
      <c r="FB401" s="112">
        <f>IFERROR((FC401/(EY401/FF401*#REF!))*0.825,0)</f>
        <v/>
      </c>
      <c r="FC401" s="112">
        <f>IFERROR(((EX401*30/AR401)*100)/30,0)</f>
        <v/>
      </c>
      <c r="FD401" s="112">
        <f>IFERROR(EY401/G401*100%,0)</f>
        <v/>
      </c>
      <c r="FE401" s="112">
        <f>IFERROR(FD401/FC401*100%,0)</f>
        <v/>
      </c>
      <c r="FF401" s="110">
        <f>IFERROR(AR401/30*AY401,0)</f>
        <v/>
      </c>
    </row>
    <row r="402" ht="13" customHeight="1">
      <c r="A402" s="59" t="n"/>
      <c r="B402" s="60" t="n"/>
      <c r="C402" s="60" t="n"/>
      <c r="D402" s="60">
        <f t="array" ref="D402">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MATCH($E402,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02" s="60">
        <f t="array" ref="E402">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MATCH($F402,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02" s="60" t="inlineStr"/>
      <c r="G402" s="60" t="n"/>
      <c r="H402" s="60">
        <f t="array" ref="H402">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MATCH($I402,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02" s="60" t="n"/>
      <c r="J402" s="60" t="n"/>
      <c r="K402" s="60" t="n"/>
      <c r="L402" s="60" t="n"/>
      <c r="M402" s="60" t="n"/>
      <c r="N402" s="60" t="n"/>
      <c r="O402" s="60" t="n"/>
      <c r="P402" s="60">
        <f t="array" ref="P402">
_xlfn.IFS(
ISNUMBER(MATCH($Q402,{"шелфбаннер","разделитель","монетница","чековая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ISNUMBER(MATCH($Q402,{"LED/LCD","видеокулер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ISNUMBER(MATCH($Q402,{"автомобиль","машина","выставочное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ISNUMBER(MATCH($Q402,{"билборд","лифтовая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ISNUMBER(MATCH($Q402,{"навигация","подвесной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ISNUMBER(MATCH($Q402,{"движущаяся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ISNUMBER(MATCH($Q402,{"каталог","журнал"},)),
"Пресса",
$Q402="","")</f>
        <v/>
      </c>
      <c r="Q402" s="60" t="n"/>
      <c r="R402" s="60">
        <f t="array" ref="R402">
IFERROR(
_xlfn.IFS(
OR(ISNUMBER(MATCH($Q402,{"экспозиция","макет","стенд","автостенд","авто стенд","выставочное пространство","выставочные стенды","модульные выставочные стенды","3Д конструкция","3D конструкция"},)),P402="Экспонирование"),
"нестандартный",
ISNUMBER(MATCH($Q402,{"скроллер","призматрон"},)),
"динамический",
$P402="Видео",
"цифровой",
OR($P402="Пресса",$P402="Щит",$P402="POSm",$P402="Подвес",$P402="Брендирование/оклейка"),
"статический"),"")</f>
        <v/>
      </c>
      <c r="S402" s="59" t="n"/>
      <c r="T402" s="60" t="n"/>
      <c r="U402" s="60" t="n"/>
      <c r="V402" s="60">
        <f>
IF(P402="Видео",
"цифровой постер/ролик",
IF(ISNUMBER(MATCH(Q402,{"короб световой","короб световой | лайтбокс","короб световой | кристалайт","лайтбокс","лайт бокс","кристалайт","LB","lightbox"},)),
"бэклит",
IF(P402="Брендирование/оклейка",
"перфарированная пленка/самоклейка",
IF(P402="Экспонирование",
"под запрос",
IF(P402="Подвес",
"баннер/ткань",
"")))))</f>
        <v/>
      </c>
      <c r="W402" s="59" t="n"/>
      <c r="X402" s="59" t="n"/>
      <c r="Y402" s="59" t="n"/>
      <c r="Z402" s="61" t="n"/>
      <c r="AA402" s="61" t="n"/>
      <c r="AB402" s="61">
        <f>IF(BL402&gt;0,Z402,0)</f>
        <v/>
      </c>
      <c r="AC402" s="59" t="n"/>
      <c r="AD402" s="59" t="n"/>
      <c r="AE402" s="59" t="n"/>
      <c r="AF402" s="59" t="n"/>
      <c r="AG402" s="59" t="n"/>
      <c r="AH402" s="59" t="n"/>
      <c r="AI402" s="59" t="n"/>
      <c r="AJ402" s="59" t="n"/>
      <c r="AK402" s="59" t="n"/>
      <c r="AL402" s="62">
        <f>IFERROR(IF(OR(R402="статический",R402="динамический",R402="нестандартный",R402="",R402=""),"-",IF(AND(AH402="-",AI402="-"),"-",AK402*3600/AH402*AI402)),"-")</f>
        <v/>
      </c>
      <c r="AM402" s="62">
        <f>IFERROR(IF(OR(R402="статический",R402="динамический",R402="",R402="", R402="BTL",R402="нестандартный"),"-",AG402*AI402*AL402/60),"-")</f>
        <v/>
      </c>
      <c r="AN402" s="63">
        <f>IFERROR(IF(AH402="","-",AG402*AI402/AH402),"-")</f>
        <v/>
      </c>
      <c r="AO402" s="59">
        <f>IFERROR(IF(OR($R402="статический",$R402="динамический",$R402="",$R402="",$R402="BTL",$R402="нестандартный"),"-",$AL402*$AY402),"-")</f>
        <v/>
      </c>
      <c r="AP402" s="62">
        <f>IFERROR(IF(OR($R402="статический",$R402="динамический",$R402="",$R402="",$R402="BTL",$R402="нестандартный"),"-",$AM402*AY402),"-")</f>
        <v/>
      </c>
      <c r="AQ402" s="64" t="n"/>
      <c r="AR402" s="61" t="n"/>
      <c r="AS402" s="61" t="n"/>
      <c r="AT402" s="61" t="n"/>
      <c r="AU402" s="65" t="n"/>
      <c r="AV402" s="124">
        <f>IFERROR(DR402/AT402*1000,"n/a")</f>
        <v/>
      </c>
      <c r="AW402" s="67" t="n"/>
      <c r="AX402" s="67" t="n"/>
      <c r="AY402" s="43">
        <f>IFERROR(IF(OR($AW402="",$AX402=""),"",_xlfn.DAYS($AX402+1,$AW402)),"")</f>
        <v/>
      </c>
      <c r="AZ402" s="68">
        <f t="array" ref="AZ402">
_xlfn.LET(_xlpm.COEFF,
IF($AW402+$AX402=0,0,IF(MAX(MIN($AX402,EOMONTH(AZ$15,0))-MAX($AW402,AZ$15)+1,)&gt;0,1,0)),
_xlfn.IFS(
$ES402="LisChannel",
_xlpm.COEFF*
INDEX({1;1;1.2;1.2;1;1;1;1;1.2;1.2;1.2;1.2},
MATCH(MONTH(AZ$15),
{1,2,3,4,5,6,7,8,9,10,11,12})),
CONCATENATE($ES402," ",$L402)="RussOutdoor метро",
_xlpm.COEFF*
INDEX({0.8;0.9;1.1;1.1;1;1;1;1;1.1;1.1;1.1;1.1},
MATCH(MONTH(AZ$15),
{1,2,3,4,5,6,7,8,9,10,11,12})),
$ES402&lt;&gt;"LisChannel",
_xlpm.COEFF,
$ES402&lt;&gt;"RussOutdoor",
_xlpm.COEFF))</f>
        <v/>
      </c>
      <c r="BA402" s="68">
        <f t="array" ref="BA402">
_xlfn.LET(_xlpm.COEFF,
IF($AW402+$AX402=0,0,IF(MAX(MIN($AX402,EOMONTH(BA$15,0))-MAX($AW402,BA$15)+1,)&gt;0,1,0)),
_xlfn.IFS(
$ES402="LisChannel",
_xlpm.COEFF*
INDEX({1;1;1.2;1.2;1;1;1;1;1.2;1.2;1.2;1.2},
MATCH(MONTH(BA$15),
{1,2,3,4,5,6,7,8,9,10,11,12})),
CONCATENATE($ES402," ",$L402)="RussOutdoor метро",
_xlpm.COEFF*
INDEX({0.8;0.9;1.1;1.1;1;1;1;1;1.1;1.1;1.1;1.1},
MATCH(MONTH(BA$15),
{1,2,3,4,5,6,7,8,9,10,11,12})),
$ES402&lt;&gt;"LisChannel",
_xlpm.COEFF,
$ES402&lt;&gt;"RussOutdoor",
_xlpm.COEFF))</f>
        <v/>
      </c>
      <c r="BB402" s="68">
        <f t="array" ref="BB402">
_xlfn.LET(_xlpm.COEFF,
IF($AW402+$AX402=0,0,IF(MAX(MIN($AX402,EOMONTH(BB$15,0))-MAX($AW402,BB$15)+1,)&gt;0,1,0)),
_xlfn.IFS(
$ES402="LisChannel",
_xlpm.COEFF*
INDEX({1;1;1.2;1.2;1;1;1;1;1.2;1.2;1.2;1.2},
MATCH(MONTH(BB$15),
{1,2,3,4,5,6,7,8,9,10,11,12})),
CONCATENATE($ES402," ",$L402)="RussOutdoor метро",
_xlpm.COEFF*
INDEX({0.8;0.9;1.1;1.1;1;1;1;1;1.1;1.1;1.1;1.1},
MATCH(MONTH(BB$15),
{1,2,3,4,5,6,7,8,9,10,11,12})),
$ES402&lt;&gt;"LisChannel",
_xlpm.COEFF,
$ES402&lt;&gt;"RussOutdoor",
_xlpm.COEFF))</f>
        <v/>
      </c>
      <c r="BC402" s="68">
        <f t="array" ref="BC402">
_xlfn.LET(_xlpm.COEFF,
IF($AW402+$AX402=0,0,IF(MAX(MIN($AX402,EOMONTH(BC$15,0))-MAX($AW402,BC$15)+1,)&gt;0,1,0)),
_xlfn.IFS(
$ES402="LisChannel",
_xlpm.COEFF*
INDEX({1;1;1.2;1.2;1;1;1;1;1.2;1.2;1.2;1.2},
MATCH(MONTH(BC$15),
{1,2,3,4,5,6,7,8,9,10,11,12})),
CONCATENATE($ES402," ",$L402)="RussOutdoor метро",
_xlpm.COEFF*
INDEX({0.8;0.9;1.1;1.1;1;1;1;1;1.1;1.1;1.1;1.1},
MATCH(MONTH(BC$15),
{1,2,3,4,5,6,7,8,9,10,11,12})),
$ES402&lt;&gt;"LisChannel",
_xlpm.COEFF,
$ES402&lt;&gt;"RussOutdoor",
_xlpm.COEFF))</f>
        <v/>
      </c>
      <c r="BD402" s="68">
        <f t="array" ref="BD402">
_xlfn.LET(_xlpm.COEFF,
IF($AW402+$AX402=0,0,IF(MAX(MIN($AX402,EOMONTH(BD$15,0))-MAX($AW402,BD$15)+1,)&gt;0,1,0)),
_xlfn.IFS(
$ES402="LisChannel",
_xlpm.COEFF*
INDEX({1;1;1.2;1.2;1;1;1;1;1.2;1.2;1.2;1.2},
MATCH(MONTH(BD$15),
{1,2,3,4,5,6,7,8,9,10,11,12})),
CONCATENATE($ES402," ",$L402)="RussOutdoor метро",
_xlpm.COEFF*
INDEX({0.8;0.9;1.1;1.1;1;1;1;1;1.1;1.1;1.1;1.1},
MATCH(MONTH(BD$15),
{1,2,3,4,5,6,7,8,9,10,11,12})),
$ES402&lt;&gt;"LisChannel",
_xlpm.COEFF,
$ES402&lt;&gt;"RussOutdoor",
_xlpm.COEFF))</f>
        <v/>
      </c>
      <c r="BE402" s="68">
        <f t="array" ref="BE402">
_xlfn.LET(_xlpm.COEFF,
IF($AW402+$AX402=0,0,IF(MAX(MIN($AX402,EOMONTH(BE$15,0))-MAX($AW402,BE$15)+1,)&gt;0,1,0)),
_xlfn.IFS(
$ES402="LisChannel",
_xlpm.COEFF*
INDEX({1;1;1.2;1.2;1;1;1;1;1.2;1.2;1.2;1.2},
MATCH(MONTH(BE$15),
{1,2,3,4,5,6,7,8,9,10,11,12})),
CONCATENATE($ES402," ",$L402)="RussOutdoor метро",
_xlpm.COEFF*
INDEX({0.8;0.9;1.1;1.1;1;1;1;1;1.1;1.1;1.1;1.1},
MATCH(MONTH(BE$15),
{1,2,3,4,5,6,7,8,9,10,11,12})),
$ES402&lt;&gt;"LisChannel",
_xlpm.COEFF,
$ES402&lt;&gt;"RussOutdoor",
_xlpm.COEFF))</f>
        <v/>
      </c>
      <c r="BF402" s="68">
        <f t="array" ref="BF402">
_xlfn.LET(_xlpm.COEFF,
IF($AW402+$AX402=0,0,IF(MAX(MIN($AX402,EOMONTH(BF$15,0))-MAX($AW402,BF$15)+1,)&gt;0,1,0)),
_xlfn.IFS(
$ES402="LisChannel",
_xlpm.COEFF*
INDEX({1;1;1.2;1.2;1;1;1;1;1.2;1.2;1.2;1.2},
MATCH(MONTH(BF$15),
{1,2,3,4,5,6,7,8,9,10,11,12})),
CONCATENATE($ES402," ",$L402)="RussOutdoor метро",
_xlpm.COEFF*
INDEX({0.8;0.9;1.1;1.1;1;1;1;1;1.1;1.1;1.1;1.1},
MATCH(MONTH(BF$15),
{1,2,3,4,5,6,7,8,9,10,11,12})),
$ES402&lt;&gt;"LisChannel",
_xlpm.COEFF,
$ES402&lt;&gt;"RussOutdoor",
_xlpm.COEFF))</f>
        <v/>
      </c>
      <c r="BG402" s="68">
        <f t="array" ref="BG402">
_xlfn.LET(_xlpm.COEFF,
IF($AW402+$AX402=0,0,IF(MAX(MIN($AX402,EOMONTH(BG$15,0))-MAX($AW402,BG$15)+1,)&gt;0,1,0)),
_xlfn.IFS(
$ES402="LisChannel",
_xlpm.COEFF*
INDEX({1;1;1.2;1.2;1;1;1;1;1.2;1.2;1.2;1.2},
MATCH(MONTH(BG$15),
{1,2,3,4,5,6,7,8,9,10,11,12})),
CONCATENATE($ES402," ",$L402)="RussOutdoor метро",
_xlpm.COEFF*
INDEX({0.8;0.9;1.1;1.1;1;1;1;1;1.1;1.1;1.1;1.1},
MATCH(MONTH(BG$15),
{1,2,3,4,5,6,7,8,9,10,11,12})),
$ES402&lt;&gt;"LisChannel",
_xlpm.COEFF,
$ES402&lt;&gt;"RussOutdoor",
_xlpm.COEFF))</f>
        <v/>
      </c>
      <c r="BH402" s="68">
        <f t="array" ref="BH402">
_xlfn.LET(_xlpm.COEFF,
IF($AW402+$AX402=0,0,IF(MAX(MIN($AX402,EOMONTH(BH$15,0))-MAX($AW402,BH$15)+1,)&gt;0,1,0)),
_xlfn.IFS(
$ES402="LisChannel",
_xlpm.COEFF*
INDEX({1;1;1.2;1.2;1;1;1;1;1.2;1.2;1.2;1.2},
MATCH(MONTH(BH$15),
{1,2,3,4,5,6,7,8,9,10,11,12})),
CONCATENATE($ES402," ",$L402)="RussOutdoor метро",
_xlpm.COEFF*
INDEX({0.8;0.9;1.1;1.1;1;1;1;1;1.1;1.1;1.1;1.1},
MATCH(MONTH(BH$15),
{1,2,3,4,5,6,7,8,9,10,11,12})),
$ES402&lt;&gt;"LisChannel",
_xlpm.COEFF,
$ES402&lt;&gt;"RussOutdoor",
_xlpm.COEFF))</f>
        <v/>
      </c>
      <c r="BI402" s="68">
        <f t="array" ref="BI402">
_xlfn.LET(_xlpm.COEFF,
IF($AW402+$AX402=0,0,IF(MAX(MIN($AX402,EOMONTH(BI$15,0))-MAX($AW402,BI$15)+1,)&gt;0,1,0)),
_xlfn.IFS(
$ES402="LisChannel",
_xlpm.COEFF*
INDEX({1;1;1.2;1.2;1;1;1;1;1.2;1.2;1.2;1.2},
MATCH(MONTH(BI$15),
{1,2,3,4,5,6,7,8,9,10,11,12})),
CONCATENATE($ES402," ",$L402)="RussOutdoor метро",
_xlpm.COEFF*
INDEX({0.8;0.9;1.1;1.1;1;1;1;1;1.1;1.1;1.1;1.1},
MATCH(MONTH(BI$15),
{1,2,3,4,5,6,7,8,9,10,11,12})),
$ES402&lt;&gt;"LisChannel",
_xlpm.COEFF,
$ES402&lt;&gt;"RussOutdoor",
_xlpm.COEFF))</f>
        <v/>
      </c>
      <c r="BJ402" s="68">
        <f t="array" ref="BJ402">
_xlfn.LET(_xlpm.COEFF,
IF($AW402+$AX402=0,0,IF(MAX(MIN($AX402,EOMONTH(BJ$15,0))-MAX($AW402,BJ$15)+1,)&gt;0,1,0)),
_xlfn.IFS(
$ES402="LisChannel",
_xlpm.COEFF*
INDEX({1;1;1.2;1.2;1;1;1;1;1.2;1.2;1.2;1.2},
MATCH(MONTH(BJ$15),
{1,2,3,4,5,6,7,8,9,10,11,12})),
CONCATENATE($ES402," ",$L402)="RussOutdoor метро",
_xlpm.COEFF*
INDEX({0.8;0.9;1.1;1.1;1;1;1;1;1.1;1.1;1.1;1.1},
MATCH(MONTH(BJ$15),
{1,2,3,4,5,6,7,8,9,10,11,12})),
$ES402&lt;&gt;"LisChannel",
_xlpm.COEFF,
$ES402&lt;&gt;"RussOutdoor",
_xlpm.COEFF))</f>
        <v/>
      </c>
      <c r="BK402" s="68">
        <f t="array" ref="BK402">
_xlfn.LET(_xlpm.COEFF,
IF($AW402+$AX402=0,0,IF(MAX(MIN($AX402,EOMONTH(BK$15,0))-MAX($AW402,BK$15)+1,)&gt;0,1,0)),
_xlfn.IFS(
$ES402="LisChannel",
_xlpm.COEFF*
INDEX({1;1;1.2;1.2;1;1;1;1;1.2;1.2;1.2;1.2},
MATCH(MONTH(BK$15),
{1,2,3,4,5,6,7,8,9,10,11,12})),
CONCATENATE($ES402," ",$L402)="RussOutdoor метро",
_xlpm.COEFF*
INDEX({0.8;0.9;1.1;1.1;1;1;1;1;1.1;1.1;1.1;1.1},
MATCH(MONTH(BK$15),
{1,2,3,4,5,6,7,8,9,10,11,12})),
$ES402&lt;&gt;"LisChannel",
_xlpm.COEFF,
$ES402&lt;&gt;"RussOutdoor",
_xlpm.COEFF))</f>
        <v/>
      </c>
      <c r="BL402" s="62">
        <f>COUNTIFS($AZ402:$BK402,"&gt;0")</f>
        <v/>
      </c>
      <c r="BM402" s="65" t="n"/>
      <c r="BN402" s="125">
        <f>$DJ402</f>
        <v/>
      </c>
      <c r="BO402" s="63">
        <f>$DQ402</f>
        <v/>
      </c>
      <c r="BP402" s="125">
        <f>
IFERROR(
IF($BL402=0,0,
$BN402*(1-$BO402)),
0)</f>
        <v/>
      </c>
      <c r="BQ402" s="125">
        <f t="array" ref="BQ402">
IFERROR(
_xlfn.IFS(
$DH402="день_1",
$BP402*$BL402/($AX402-$AW402+1)*AZ402*(DAY(EOMONTH(AZ$15,0))),
$DH402="день_2",
$BP402/30*MAX(MIN($AX402,EOMONTH(AZ$15,0))-MAX($AW402,AZ$15)+1,),
$DH402="раб.день",
$BP402/30*(IFERROR(
_xlfn.LET(_xlpm.VD,
CHOOSE(
{1;2;3;4;5;6;7;8;9;10;11;12;13;14;15;16;17;18},
45658,45659,45660,45661,45662,45663,45664,45665,45711,45724,45778,45779,45785,45786,45820,45821,45965,46022),
_xlfn.LET(_xlpm.DD,
MAX(MIN($AX402,EOMONTH(AZ$15,0))-MAX($AW402,AZ$15),),
_xlfn.IFS(
AND(MONTH($AW402)=MONTH(AZ$15),MONTH($AX402)&lt;&gt;MONTH(AZ$15)),
NETWORKDAYS.INTL($AW402,$AW402+_xlpm.DD,1,_xlpm.VD),
AND(MONTH($AW402)&lt;&gt;MONTH(AZ$15),MONTH($AX402)=MONTH(AZ$15)),
NETWORKDAYS.INTL(($AX402)-_xlpm.DD,$AX402,1,_xlpm.VD),
AND(MONTH($AW402)&lt;MONTH(AZ$15),MONTH($AX402)&gt;MONTH(AZ$15)),
NETWORKDAYS.INTL((EOMONTH(AZ$15-1,1))-_xlpm.DD,EOMONTH(AZ$15-1,1),1,_xlpm.VD),
AND(MONTH($AW402)=MONTH(AZ$15),MONTH($AX402)=MONTH(AZ$15)),
NETWORKDAYS.INTL($AW402,$AX402,1,_xlpm.VD)))),0)),
$DH402="месяц",
$BP402*AZ402,
$DH402="неделя",
$BP402*AZ402/7*(ROUNDUP((DAY(EOMONTH(AZ$15,0)))/4,0))),
0)</f>
        <v/>
      </c>
      <c r="BR402" s="125">
        <f t="array" ref="BR402">
IFERROR(
_xlfn.IFS(
$DH402="день_1",
$BP402*$BL402/($AX402-$AW402+1)*BA402*(DAY(EOMONTH(BA$15,0))),
$DH402="день_2",
$BP402/30*MAX(MIN($AX402,EOMONTH(BA$15,0))-MAX($AW402,BA$15)+1,),
$DH402="раб.день",
$BP402/30*(IFERROR(
_xlfn.LET(_xlpm.VD,
CHOOSE(
{1;2;3;4;5;6;7;8;9;10;11;12;13;14;15;16;17;18},
45658,45659,45660,45661,45662,45663,45664,45665,45711,45724,45778,45779,45785,45786,45820,45821,45965,46022),
_xlfn.LET(_xlpm.DD,
MAX(MIN($AX402,EOMONTH(BA$15,0))-MAX($AW402,BA$15),),
_xlfn.IFS(
AND(MONTH($AW402)=MONTH(BA$15),MONTH($AX402)&lt;&gt;MONTH(BA$15)),
NETWORKDAYS.INTL($AW402,$AW402+_xlpm.DD,1,_xlpm.VD),
AND(MONTH($AW402)&lt;&gt;MONTH(BA$15),MONTH($AX402)=MONTH(BA$15)),
NETWORKDAYS.INTL(($AX402)-_xlpm.DD,$AX402,1,_xlpm.VD),
AND(MONTH($AW402)&lt;MONTH(BA$15),MONTH($AX402)&gt;MONTH(BA$15)),
NETWORKDAYS.INTL((EOMONTH(BA$15-1,1))-_xlpm.DD,EOMONTH(BA$15-1,1),1,_xlpm.VD),
AND(MONTH($AW402)=MONTH(BA$15),MONTH($AX402)=MONTH(BA$15)),
NETWORKDAYS.INTL($AW402,$AX402,1,_xlpm.VD)))),0)),
$DH402="месяц",
$BP402*BA402,
$DH402="неделя",
$BP402*BA402/7*(ROUNDUP((DAY(EOMONTH(BA$15,0)))/4,0))),
0)</f>
        <v/>
      </c>
      <c r="BS402" s="125">
        <f t="array" ref="BS402">
IFERROR(
_xlfn.IFS(
$DH402="день_1",
$BP402*$BL402/($AX402-$AW402+1)*BB402*(DAY(EOMONTH(BB$15,0))),
$DH402="день_2",
$BP402/30*MAX(MIN($AX402,EOMONTH(BB$15,0))-MAX($AW402,BB$15)+1,),
$DH402="раб.день",
$BP402/30*(IFERROR(
_xlfn.LET(_xlpm.VD,
CHOOSE(
{1;2;3;4;5;6;7;8;9;10;11;12;13;14;15;16;17;18},
45658,45659,45660,45661,45662,45663,45664,45665,45711,45724,45778,45779,45785,45786,45820,45821,45965,46022),
_xlfn.LET(_xlpm.DD,
MAX(MIN($AX402,EOMONTH(BB$15,0))-MAX($AW402,BB$15),),
_xlfn.IFS(
AND(MONTH($AW402)=MONTH(BB$15),MONTH($AX402)&lt;&gt;MONTH(BB$15)),
NETWORKDAYS.INTL($AW402,$AW402+_xlpm.DD,1,_xlpm.VD),
AND(MONTH($AW402)&lt;&gt;MONTH(BB$15),MONTH($AX402)=MONTH(BB$15)),
NETWORKDAYS.INTL(($AX402)-_xlpm.DD,$AX402,1,_xlpm.VD),
AND(MONTH($AW402)&lt;MONTH(BB$15),MONTH($AX402)&gt;MONTH(BB$15)),
NETWORKDAYS.INTL((EOMONTH(BB$15-1,1))-_xlpm.DD,EOMONTH(BB$15-1,1),1,_xlpm.VD),
AND(MONTH($AW402)=MONTH(BB$15),MONTH($AX402)=MONTH(BB$15)),
NETWORKDAYS.INTL($AW402,$AX402,1,_xlpm.VD)))),0)),
$DH402="месяц",
$BP402*BB402,
$DH402="неделя",
$BP402*BB402/7*(ROUNDUP((DAY(EOMONTH(BB$15,0)))/4,0))),
0)</f>
        <v/>
      </c>
      <c r="BT402" s="125">
        <f t="array" ref="BT402">
IFERROR(
_xlfn.IFS(
$DH402="день_1",
$BP402*$BL402/($AX402-$AW402+1)*BC402*(DAY(EOMONTH(BC$15,0))),
$DH402="день_2",
$BP402/30*MAX(MIN($AX402,EOMONTH(BC$15,0))-MAX($AW402,BC$15)+1,),
$DH402="раб.день",
$BP402/30*(IFERROR(
_xlfn.LET(_xlpm.VD,
CHOOSE(
{1;2;3;4;5;6;7;8;9;10;11;12;13;14;15;16;17;18},
45658,45659,45660,45661,45662,45663,45664,45665,45711,45724,45778,45779,45785,45786,45820,45821,45965,46022),
_xlfn.LET(_xlpm.DD,
MAX(MIN($AX402,EOMONTH(BC$15,0))-MAX($AW402,BC$15),),
_xlfn.IFS(
AND(MONTH($AW402)=MONTH(BC$15),MONTH($AX402)&lt;&gt;MONTH(BC$15)),
NETWORKDAYS.INTL($AW402,$AW402+_xlpm.DD,1,_xlpm.VD),
AND(MONTH($AW402)&lt;&gt;MONTH(BC$15),MONTH($AX402)=MONTH(BC$15)),
NETWORKDAYS.INTL(($AX402)-_xlpm.DD,$AX402,1,_xlpm.VD),
AND(MONTH($AW402)&lt;MONTH(BC$15),MONTH($AX402)&gt;MONTH(BC$15)),
NETWORKDAYS.INTL((EOMONTH(BC$15-1,1))-_xlpm.DD,EOMONTH(BC$15-1,1),1,_xlpm.VD),
AND(MONTH($AW402)=MONTH(BC$15),MONTH($AX402)=MONTH(BC$15)),
NETWORKDAYS.INTL($AW402,$AX402,1,_xlpm.VD)))),0)),
$DH402="месяц",
$BP402*BC402,
$DH402="неделя",
$BP402*BC402/7*(ROUNDUP((DAY(EOMONTH(BC$15,0)))/4,0))),
0)</f>
        <v/>
      </c>
      <c r="BU402" s="125">
        <f t="array" ref="BU402">
IFERROR(
_xlfn.IFS(
$DH402="день_1",
$BP402*$BL402/($AX402-$AW402+1)*BD402*(DAY(EOMONTH(BD$15,0))),
$DH402="день_2",
$BP402/30*MAX(MIN($AX402,EOMONTH(BD$15,0))-MAX($AW402,BD$15)+1,),
$DH402="раб.день",
$BP402/30*(IFERROR(
_xlfn.LET(_xlpm.VD,
CHOOSE(
{1;2;3;4;5;6;7;8;9;10;11;12;13;14;15;16;17;18},
45658,45659,45660,45661,45662,45663,45664,45665,45711,45724,45778,45779,45785,45786,45820,45821,45965,46022),
_xlfn.LET(_xlpm.DD,
MAX(MIN($AX402,EOMONTH(BD$15,0))-MAX($AW402,BD$15),),
_xlfn.IFS(
AND(MONTH($AW402)=MONTH(BD$15),MONTH($AX402)&lt;&gt;MONTH(BD$15)),
NETWORKDAYS.INTL($AW402,$AW402+_xlpm.DD,1,_xlpm.VD),
AND(MONTH($AW402)&lt;&gt;MONTH(BD$15),MONTH($AX402)=MONTH(BD$15)),
NETWORKDAYS.INTL(($AX402)-_xlpm.DD,$AX402,1,_xlpm.VD),
AND(MONTH($AW402)&lt;MONTH(BD$15),MONTH($AX402)&gt;MONTH(BD$15)),
NETWORKDAYS.INTL((EOMONTH(BD$15-1,1))-_xlpm.DD,EOMONTH(BD$15-1,1),1,_xlpm.VD),
AND(MONTH($AW402)=MONTH(BD$15),MONTH($AX402)=MONTH(BD$15)),
NETWORKDAYS.INTL($AW402,$AX402,1,_xlpm.VD)))),0)),
$DH402="месяц",
$BP402*BD402,
$DH402="неделя",
$BP402*BD402/7*(ROUNDUP((DAY(EOMONTH(BD$15,0)))/4,0))),
0)</f>
        <v/>
      </c>
      <c r="BV402" s="125">
        <f t="array" ref="BV402">
IFERROR(
_xlfn.IFS(
$DH402="день_1",
$BP402*$BL402/($AX402-$AW402+1)*BE402*(DAY(EOMONTH(BE$15,0))),
$DH402="день_2",
$BP402/30*MAX(MIN($AX402,EOMONTH(BE$15,0))-MAX($AW402,BE$15)+1,),
$DH402="раб.день",
$BP402/30*(IFERROR(
_xlfn.LET(_xlpm.VD,
CHOOSE(
{1;2;3;4;5;6;7;8;9;10;11;12;13;14;15;16;17;18},
45658,45659,45660,45661,45662,45663,45664,45665,45711,45724,45778,45779,45785,45786,45820,45821,45965,46022),
_xlfn.LET(_xlpm.DD,
MAX(MIN($AX402,EOMONTH(BE$15,0))-MAX($AW402,BE$15),),
_xlfn.IFS(
AND(MONTH($AW402)=MONTH(BE$15),MONTH($AX402)&lt;&gt;MONTH(BE$15)),
NETWORKDAYS.INTL($AW402,$AW402+_xlpm.DD,1,_xlpm.VD),
AND(MONTH($AW402)&lt;&gt;MONTH(BE$15),MONTH($AX402)=MONTH(BE$15)),
NETWORKDAYS.INTL(($AX402)-_xlpm.DD,$AX402,1,_xlpm.VD),
AND(MONTH($AW402)&lt;MONTH(BE$15),MONTH($AX402)&gt;MONTH(BE$15)),
NETWORKDAYS.INTL((EOMONTH(BE$15-1,1))-_xlpm.DD,EOMONTH(BE$15-1,1),1,_xlpm.VD),
AND(MONTH($AW402)=MONTH(BE$15),MONTH($AX402)=MONTH(BE$15)),
NETWORKDAYS.INTL($AW402,$AX402,1,_xlpm.VD)))),0)),
$DH402="месяц",
$BP402*BE402,
$DH402="неделя",
$BP402*BE402/7*(ROUNDUP((DAY(EOMONTH(BE$15,0)))/4,0))),
0)</f>
        <v/>
      </c>
      <c r="BW402" s="125">
        <f t="array" ref="BW402">
IFERROR(
_xlfn.IFS(
$DH402="день_1",
$BP402*$BL402/($AX402-$AW402+1)*BF402*(DAY(EOMONTH(BF$15,0))),
$DH402="день_2",
$BP402/30*MAX(MIN($AX402,EOMONTH(BF$15,0))-MAX($AW402,BF$15)+1,),
$DH402="раб.день",
$BP402/30*(IFERROR(
_xlfn.LET(_xlpm.VD,
CHOOSE(
{1;2;3;4;5;6;7;8;9;10;11;12;13;14;15;16;17;18},
45658,45659,45660,45661,45662,45663,45664,45665,45711,45724,45778,45779,45785,45786,45820,45821,45965,46022),
_xlfn.LET(_xlpm.DD,
MAX(MIN($AX402,EOMONTH(BF$15,0))-MAX($AW402,BF$15),),
_xlfn.IFS(
AND(MONTH($AW402)=MONTH(BF$15),MONTH($AX402)&lt;&gt;MONTH(BF$15)),
NETWORKDAYS.INTL($AW402,$AW402+_xlpm.DD,1,_xlpm.VD),
AND(MONTH($AW402)&lt;&gt;MONTH(BF$15),MONTH($AX402)=MONTH(BF$15)),
NETWORKDAYS.INTL(($AX402)-_xlpm.DD,$AX402,1,_xlpm.VD),
AND(MONTH($AW402)&lt;MONTH(BF$15),MONTH($AX402)&gt;MONTH(BF$15)),
NETWORKDAYS.INTL((EOMONTH(BF$15-1,1))-_xlpm.DD,EOMONTH(BF$15-1,1),1,_xlpm.VD),
AND(MONTH($AW402)=MONTH(BF$15),MONTH($AX402)=MONTH(BF$15)),
NETWORKDAYS.INTL($AW402,$AX402,1,_xlpm.VD)))),0)),
$DH402="месяц",
$BP402*BF402,
$DH402="неделя",
$BP402*BF402/7*(ROUNDUP((DAY(EOMONTH(BF$15,0)))/4,0))),
0)</f>
        <v/>
      </c>
      <c r="BX402" s="125">
        <f t="array" ref="BX402">
IFERROR(
_xlfn.IFS(
$DH402="день_1",
$BP402*$BL402/($AX402-$AW402+1)*BG402*(DAY(EOMONTH(BG$15,0))),
$DH402="день_2",
$BP402/30*MAX(MIN($AX402,EOMONTH(BG$15,0))-MAX($AW402,BG$15)+1,),
$DH402="раб.день",
$BP402/30*(IFERROR(
_xlfn.LET(_xlpm.VD,
CHOOSE(
{1;2;3;4;5;6;7;8;9;10;11;12;13;14;15;16;17;18},
45658,45659,45660,45661,45662,45663,45664,45665,45711,45724,45778,45779,45785,45786,45820,45821,45965,46022),
_xlfn.LET(_xlpm.DD,
MAX(MIN($AX402,EOMONTH(BG$15,0))-MAX($AW402,BG$15),),
_xlfn.IFS(
AND(MONTH($AW402)=MONTH(BG$15),MONTH($AX402)&lt;&gt;MONTH(BG$15)),
NETWORKDAYS.INTL($AW402,$AW402+_xlpm.DD,1,_xlpm.VD),
AND(MONTH($AW402)&lt;&gt;MONTH(BG$15),MONTH($AX402)=MONTH(BG$15)),
NETWORKDAYS.INTL(($AX402)-_xlpm.DD,$AX402,1,_xlpm.VD),
AND(MONTH($AW402)&lt;MONTH(BG$15),MONTH($AX402)&gt;MONTH(BG$15)),
NETWORKDAYS.INTL((EOMONTH(BG$15-1,1))-_xlpm.DD,EOMONTH(BG$15-1,1),1,_xlpm.VD),
AND(MONTH($AW402)=MONTH(BG$15),MONTH($AX402)=MONTH(BG$15)),
NETWORKDAYS.INTL($AW402,$AX402,1,_xlpm.VD)))),0)),
$DH402="месяц",
$BP402*BG402,
$DH402="неделя",
$BP402*BG402/7*(ROUNDUP((DAY(EOMONTH(BG$15,0)))/4,0))),
0)</f>
        <v/>
      </c>
      <c r="BY402" s="125">
        <f t="array" ref="BY402">
IFERROR(
_xlfn.IFS(
$DH402="день_1",
$BP402*$BL402/($AX402-$AW402+1)*BH402*(DAY(EOMONTH(BH$15,0))),
$DH402="день_2",
$BP402/30*MAX(MIN($AX402,EOMONTH(BH$15,0))-MAX($AW402,BH$15)+1,),
$DH402="раб.день",
$BP402/30*(IFERROR(
_xlfn.LET(_xlpm.VD,
CHOOSE(
{1;2;3;4;5;6;7;8;9;10;11;12;13;14;15;16;17;18},
45658,45659,45660,45661,45662,45663,45664,45665,45711,45724,45778,45779,45785,45786,45820,45821,45965,46022),
_xlfn.LET(_xlpm.DD,
MAX(MIN($AX402,EOMONTH(BH$15,0))-MAX($AW402,BH$15),),
_xlfn.IFS(
AND(MONTH($AW402)=MONTH(BH$15),MONTH($AX402)&lt;&gt;MONTH(BH$15)),
NETWORKDAYS.INTL($AW402,$AW402+_xlpm.DD,1,_xlpm.VD),
AND(MONTH($AW402)&lt;&gt;MONTH(BH$15),MONTH($AX402)=MONTH(BH$15)),
NETWORKDAYS.INTL(($AX402)-_xlpm.DD,$AX402,1,_xlpm.VD),
AND(MONTH($AW402)&lt;MONTH(BH$15),MONTH($AX402)&gt;MONTH(BH$15)),
NETWORKDAYS.INTL((EOMONTH(BH$15-1,1))-_xlpm.DD,EOMONTH(BH$15-1,1),1,_xlpm.VD),
AND(MONTH($AW402)=MONTH(BH$15),MONTH($AX402)=MONTH(BH$15)),
NETWORKDAYS.INTL($AW402,$AX402,1,_xlpm.VD)))),0)),
$DH402="месяц",
$BP402*BH402,
$DH402="неделя",
$BP402*BH402/7*(ROUNDUP((DAY(EOMONTH(BH$15,0)))/4,0))),
0)</f>
        <v/>
      </c>
      <c r="BZ402" s="125">
        <f t="array" ref="BZ402">
IFERROR(
_xlfn.IFS(
$DH402="день_1",
$BP402*$BL402/($AX402-$AW402+1)*BI402*(DAY(EOMONTH(BI$15,0))),
$DH402="день_2",
$BP402/30*MAX(MIN($AX402,EOMONTH(BI$15,0))-MAX($AW402,BI$15)+1,),
$DH402="раб.день",
$BP402/30*(IFERROR(
_xlfn.LET(_xlpm.VD,
CHOOSE(
{1;2;3;4;5;6;7;8;9;10;11;12;13;14;15;16;17;18},
45658,45659,45660,45661,45662,45663,45664,45665,45711,45724,45778,45779,45785,45786,45820,45821,45965,46022),
_xlfn.LET(_xlpm.DD,
MAX(MIN($AX402,EOMONTH(BI$15,0))-MAX($AW402,BI$15),),
_xlfn.IFS(
AND(MONTH($AW402)=MONTH(BI$15),MONTH($AX402)&lt;&gt;MONTH(BI$15)),
NETWORKDAYS.INTL($AW402,$AW402+_xlpm.DD,1,_xlpm.VD),
AND(MONTH($AW402)&lt;&gt;MONTH(BI$15),MONTH($AX402)=MONTH(BI$15)),
NETWORKDAYS.INTL(($AX402)-_xlpm.DD,$AX402,1,_xlpm.VD),
AND(MONTH($AW402)&lt;MONTH(BI$15),MONTH($AX402)&gt;MONTH(BI$15)),
NETWORKDAYS.INTL((EOMONTH(BI$15-1,1))-_xlpm.DD,EOMONTH(BI$15-1,1),1,_xlpm.VD),
AND(MONTH($AW402)=MONTH(BI$15),MONTH($AX402)=MONTH(BI$15)),
NETWORKDAYS.INTL($AW402,$AX402,1,_xlpm.VD)))),0)),
$DH402="месяц",
$BP402*BI402,
$DH402="неделя",
$BP402*BI402/7*(ROUNDUP((DAY(EOMONTH(BI$15,0)))/4,0))),
0)</f>
        <v/>
      </c>
      <c r="CA402" s="125">
        <f t="array" ref="CA402">
IFERROR(
_xlfn.IFS(
$DH402="день_1",
$BP402*$BL402/($AX402-$AW402+1)*BJ402*(DAY(EOMONTH(BJ$15,0))),
$DH402="день_2",
$BP402/30*MAX(MIN($AX402,EOMONTH(BJ$15,0))-MAX($AW402,BJ$15)+1,),
$DH402="раб.день",
$BP402/30*(IFERROR(
_xlfn.LET(_xlpm.VD,
CHOOSE(
{1;2;3;4;5;6;7;8;9;10;11;12;13;14;15;16;17;18},
45658,45659,45660,45661,45662,45663,45664,45665,45711,45724,45778,45779,45785,45786,45820,45821,45965,46022),
_xlfn.LET(_xlpm.DD,
MAX(MIN($AX402,EOMONTH(BJ$15,0))-MAX($AW402,BJ$15),),
_xlfn.IFS(
AND(MONTH($AW402)=MONTH(BJ$15),MONTH($AX402)&lt;&gt;MONTH(BJ$15)),
NETWORKDAYS.INTL($AW402,$AW402+_xlpm.DD,1,_xlpm.VD),
AND(MONTH($AW402)&lt;&gt;MONTH(BJ$15),MONTH($AX402)=MONTH(BJ$15)),
NETWORKDAYS.INTL(($AX402)-_xlpm.DD,$AX402,1,_xlpm.VD),
AND(MONTH($AW402)&lt;MONTH(BJ$15),MONTH($AX402)&gt;MONTH(BJ$15)),
NETWORKDAYS.INTL((EOMONTH(BJ$15-1,1))-_xlpm.DD,EOMONTH(BJ$15-1,1),1,_xlpm.VD),
AND(MONTH($AW402)=MONTH(BJ$15),MONTH($AX402)=MONTH(BJ$15)),
NETWORKDAYS.INTL($AW402,$AX402,1,_xlpm.VD)))),0)),
$DH402="месяц",
$BP402*BJ402,
$DH402="неделя",
$BP402*BJ402/7*(ROUNDUP((DAY(EOMONTH(BJ$15,0)))/4,0))),
0)</f>
        <v/>
      </c>
      <c r="CB402" s="125">
        <f t="array" ref="CB402">
IFERROR(
_xlfn.IFS(
$DH402="день_1",
$BP402*$BL402/($AX402-$AW402+1)*BK402*(DAY(EOMONTH(BK$15,0))),
$DH402="день_2",
$BP402/30*MAX(MIN($AX402,EOMONTH(BK$15,0))-MAX($AW402,BK$15)+1,),
$DH402="раб.день",
$BP402/30*(IFERROR(
_xlfn.LET(_xlpm.VD,
CHOOSE(
{1;2;3;4;5;6;7;8;9;10;11;12;13;14;15;16;17;18},
45658,45659,45660,45661,45662,45663,45664,45665,45711,45724,45778,45779,45785,45786,45820,45821,45965,46022),
_xlfn.LET(_xlpm.DD,
MAX(MIN($AX402,EOMONTH(BK$15,0))-MAX($AW402,BK$15),),
_xlfn.IFS(
AND(MONTH($AW402)=MONTH(BK$15),MONTH($AX402)&lt;&gt;MONTH(BK$15)),
NETWORKDAYS.INTL($AW402,$AW402+_xlpm.DD,1,_xlpm.VD),
AND(MONTH($AW402)&lt;&gt;MONTH(BK$15),MONTH($AX402)=MONTH(BK$15)),
NETWORKDAYS.INTL(($AX402)-_xlpm.DD,$AX402,1,_xlpm.VD),
AND(MONTH($AW402)&lt;MONTH(BK$15),MONTH($AX402)&gt;MONTH(BK$15)),
NETWORKDAYS.INTL((EOMONTH(BK$15-1,1))-_xlpm.DD,EOMONTH(BK$15-1,1),1,_xlpm.VD),
AND(MONTH($AW402)=MONTH(BK$15),MONTH($AX402)=MONTH(BK$15)),
NETWORKDAYS.INTL($AW402,$AX402,1,_xlpm.VD)))),0)),
$DH402="месяц",
$BP402*BK402,
$DH402="неделя",
$BP402*BK402/7*(ROUNDUP((DAY(EOMONTH(BK$15,0)))/4,0))),
0)</f>
        <v/>
      </c>
      <c r="CC402" s="125">
        <f>SUM($BQ402:$CB402)</f>
        <v/>
      </c>
      <c r="CD402" s="126">
        <f>SUM($EH402:$EH402)</f>
        <v/>
      </c>
      <c r="CE402" s="126">
        <f>$CD402*$AB402</f>
        <v/>
      </c>
      <c r="CF402" s="126">
        <f>SUM($EK402:$EK402)</f>
        <v/>
      </c>
      <c r="CG402" s="126">
        <f>$CF402*$AB402</f>
        <v/>
      </c>
      <c r="CH402" s="126">
        <f>SUM($CC402,$CE402,$CG402)</f>
        <v/>
      </c>
      <c r="CI402" s="126">
        <f>$CH402*(1+$CM402)</f>
        <v/>
      </c>
      <c r="CJ402" s="127" t="n">
        <v>0</v>
      </c>
      <c r="CK402" s="126">
        <f>SUM($CH402:$CH402)*(1+$CJ402)</f>
        <v/>
      </c>
      <c r="CL402" s="126">
        <f>SUM($CH402:$CH402)*(1+$CM402)</f>
        <v/>
      </c>
      <c r="CM402" s="59" t="inlineStr">
        <is>
          <t>20%</t>
        </is>
      </c>
      <c r="CN402" s="59" t="n"/>
      <c r="CO402" s="72" t="n"/>
      <c r="CP402" s="59" t="n"/>
      <c r="CQ402" s="73" t="n"/>
      <c r="CR402" s="73" t="n"/>
      <c r="CS402" s="73" t="n"/>
      <c r="CT402" s="72" t="n"/>
      <c r="CU402" s="79" t="inlineStr">
        <is>
          <t> </t>
        </is>
      </c>
      <c r="CV402" s="60" t="n"/>
      <c r="CW402" s="60" t="n"/>
      <c r="CX402" s="60" t="n"/>
      <c r="CY402" s="127">
        <f>IFERROR(($CC402-$EE402)/($EE402/(1-$DQ402)),0)</f>
        <v/>
      </c>
      <c r="CZ402" s="127">
        <f>IFERROR(1-$EI402/($CE402),0)</f>
        <v/>
      </c>
      <c r="DA402" s="127">
        <f>IFERROR(1-$EL402/($CG402),0)</f>
        <v/>
      </c>
      <c r="DB402" s="126">
        <f>ROUND(IFERROR(($CI402/(1+$CM402)-$EN402),0),2)</f>
        <v/>
      </c>
      <c r="DC402" s="128" t="n"/>
      <c r="DD402" s="125" t="n"/>
      <c r="DE402" s="75" t="n">
        <v>0</v>
      </c>
      <c r="DF402" s="128" t="n"/>
      <c r="DG402" s="125">
        <f>IF($DC402=0,0,$DD402*($DC402*100%-$DE402*$DF402))*SUM($AB402:$AB402)</f>
        <v/>
      </c>
      <c r="DH402" s="129" t="inlineStr">
        <is>
          <t>месяц</t>
        </is>
      </c>
      <c r="DI402" s="130">
        <f t="array" ref="DI402">IFERROR(
IF($ES402="LisChannel",
(ROUND(((INDEX({174.625;153.888888888889;130.972222222222},MATCH($AI402,{2;3;4}),0))*$AG402*$AI402),2)),0),0)</f>
        <v/>
      </c>
      <c r="DJ402" s="130">
        <f>
_xlfn.LET(_xlpm.X,
IFERROR(
IF($ES402="НовиковТВ",
(_xlfn.LET(_xlpm.NTV,
_xlfn.LET(_xlpm.MIN,350000,
IF(SUMIFS($DI:$DI,$ES:$ES,"НовиковТВ")&lt;=_xlpm.MIN,
(SUMIFS($DI:$DI,$ES:$ES,"НовиковТВ")/(COUNTIFS($ES:$ES,"НовиковТВ")))*_xlpm.MIN/SUMIFS($DI:$DI,$ES:$ES,"НовиковТВ"),
DI402)),
_xlpm.NTV+$DG402/(1-(1-(_xlpm.NTV)*(1-$DL402)*(1-$DM402)*(1-$DN402)*(1-$DO402)*(1-$DP402)/_xlpm.NTV))))/(1+$EP402),
$DI402+$DG402/(1-(1-($DI402)*(1-$DL402)*(1-$DM402)*(1-$DN402)*(1-$DO402)*(1-$DP402)/$DI402))),
0),
_xlpm.X*(1+$CM402)*(1+$CW402)-_xlpm.X*(1+$CM402)+_xlpm.X)</f>
        <v/>
      </c>
      <c r="DK402" s="125" t="inlineStr">
        <is>
          <t>послед.</t>
        </is>
      </c>
      <c r="DL402" s="63" t="n">
        <v>0</v>
      </c>
      <c r="DM402" s="63" t="n">
        <v>0</v>
      </c>
      <c r="DN402" s="63" t="n">
        <v>0</v>
      </c>
      <c r="DO402" s="63" t="n">
        <v>0</v>
      </c>
      <c r="DP402" s="63" t="n">
        <v>0</v>
      </c>
      <c r="DQ402" s="63">
        <f t="array" ref="DQ402">IFERROR(_xlfn.IFS(
$DK402="послед.",1-(1-$DL402)*(1-$DM402)*(1-$DN402)*(1-$DO402)*(1-$DP402),
$DK402="сумм.",$DL402+$DM402+$DN402+$DO402+$DP402),
0)</f>
        <v/>
      </c>
      <c r="DR402" s="125">
        <f t="array" ref="DR402">
IFERROR(
_xlfn.IFS(
$BL402=0,
0,
$BL402&gt;0,
_xlfn.IFS($DK402="послед.",
$DJ402*(1-$DL402)*(1-$DM402)*(1-$DN402)*(1-$DO402)*(1-$DP402),
$DK402="сумм.",
$DJ402*(1-($DL402+$DM402+$DN402+$DO402+$DP402)))),0)</f>
        <v/>
      </c>
      <c r="DS402" s="125">
        <f t="array" ref="DS402">
IFERROR(_xlfn.IFS(
$DH402="день_1",
$DR402*$BL402/($AX402-$AW402+1)*AZ402*(DAY(EOMONTH(AZ$15,0))),
$DH402="день_2",
$DR402/30*MAX(MIN($AX402,EOMONTH(AZ$15,0))-MAX($AW402,AZ$15)+1,),
$DH402="раб.день",
$DR402/30*(IFERROR(
_xlfn.LET(_xlpm.VD,
CHOOSE(
{1;2;3;4;5;6;7;8;9;10;11;12;13;14;15;16;17;18},
45658,45659,45660,45661,45662,45663,45664,45665,45711,45724,45778,45779,45785,45786,45820,45821,45965,46022),
_xlfn.LET(_xlpm.DD,
MAX(MIN($AX402,EOMONTH(AZ$15,0))-MAX($AW402,AZ$15),),
_xlfn.IFS(
AND(MONTH($AW402)=MONTH(AZ$15),MONTH($AX402)&lt;&gt;MONTH(AZ$15)),
NETWORKDAYS.INTL($AW402,$AW402+_xlpm.DD,1,_xlpm.VD),
AND(MONTH($AW402)&lt;&gt;MONTH(AZ$15),MONTH($AX402)=MONTH(AZ$15)),
NETWORKDAYS.INTL(($AX402)-_xlpm.DD,$AX402,1,_xlpm.VD),
AND(MONTH($AW402)&lt;MONTH(AZ$15),MONTH($AX402)&gt;MONTH(AZ$15)),
NETWORKDAYS.INTL((EOMONTH(AZ$15-1,1))-_xlpm.DD,EOMONTH(AZ$15-1,1),1,_xlpm.VD),
AND(MONTH($AW402)=MONTH(AZ$15),MONTH($AX402)=MONTH(AZ$15)),
NETWORKDAYS.INTL($AW402,$AX402,1,_xlpm.VD)))),0)),
$DH402="месяц",
$DR402*AZ402,
$DH402="неделя",
$DR402*AZ402/7*(ROUNDUP((DAY(EOMONTH(AZ$15,0)))/4,0))),
0)</f>
        <v/>
      </c>
      <c r="DT402" s="125">
        <f t="array" ref="DT402">
IFERROR(_xlfn.IFS(
$DH402="день_1",
$DR402*$BL402/($AX402-$AW402+1)*BA402*(DAY(EOMONTH(BA$15,0))),
$DH402="день_2",
$DR402/30*MAX(MIN($AX402,EOMONTH(BA$15,0))-MAX($AW402,BA$15)+1,),
$DH402="раб.день",
$DR402/30*(IFERROR(
_xlfn.LET(_xlpm.VD,
CHOOSE(
{1;2;3;4;5;6;7;8;9;10;11;12;13;14;15;16;17;18},
45658,45659,45660,45661,45662,45663,45664,45665,45711,45724,45778,45779,45785,45786,45820,45821,45965,46022),
_xlfn.LET(_xlpm.DD,
MAX(MIN($AX402,EOMONTH(BA$15,0))-MAX($AW402,BA$15),),
_xlfn.IFS(
AND(MONTH($AW402)=MONTH(BA$15),MONTH($AX402)&lt;&gt;MONTH(BA$15)),
NETWORKDAYS.INTL($AW402,$AW402+_xlpm.DD,1,_xlpm.VD),
AND(MONTH($AW402)&lt;&gt;MONTH(BA$15),MONTH($AX402)=MONTH(BA$15)),
NETWORKDAYS.INTL(($AX402)-_xlpm.DD,$AX402,1,_xlpm.VD),
AND(MONTH($AW402)&lt;MONTH(BA$15),MONTH($AX402)&gt;MONTH(BA$15)),
NETWORKDAYS.INTL((EOMONTH(BA$15-1,1))-_xlpm.DD,EOMONTH(BA$15-1,1),1,_xlpm.VD),
AND(MONTH($AW402)=MONTH(BA$15),MONTH($AX402)=MONTH(BA$15)),
NETWORKDAYS.INTL($AW402,$AX402,1,_xlpm.VD)))),0)),
$DH402="месяц",
$DR402*BA402,
$DH402="неделя",
$DR402*BA402/7*(ROUNDUP((DAY(EOMONTH(BA$15,0)))/4,0))),
0)</f>
        <v/>
      </c>
      <c r="DU402" s="125">
        <f t="array" ref="DU402">
IFERROR(_xlfn.IFS(
$DH402="день_1",
$DR402*$BL402/($AX402-$AW402+1)*BB402*(DAY(EOMONTH(BB$15,0))),
$DH402="день_2",
$DR402/30*MAX(MIN($AX402,EOMONTH(BB$15,0))-MAX($AW402,BB$15)+1,),
$DH402="раб.день",
$DR402/30*(IFERROR(
_xlfn.LET(_xlpm.VD,
CHOOSE(
{1;2;3;4;5;6;7;8;9;10;11;12;13;14;15;16;17;18},
45658,45659,45660,45661,45662,45663,45664,45665,45711,45724,45778,45779,45785,45786,45820,45821,45965,46022),
_xlfn.LET(_xlpm.DD,
MAX(MIN($AX402,EOMONTH(BB$15,0))-MAX($AW402,BB$15),),
_xlfn.IFS(
AND(MONTH($AW402)=MONTH(BB$15),MONTH($AX402)&lt;&gt;MONTH(BB$15)),
NETWORKDAYS.INTL($AW402,$AW402+_xlpm.DD,1,_xlpm.VD),
AND(MONTH($AW402)&lt;&gt;MONTH(BB$15),MONTH($AX402)=MONTH(BB$15)),
NETWORKDAYS.INTL(($AX402)-_xlpm.DD,$AX402,1,_xlpm.VD),
AND(MONTH($AW402)&lt;MONTH(BB$15),MONTH($AX402)&gt;MONTH(BB$15)),
NETWORKDAYS.INTL((EOMONTH(BB$15-1,1))-_xlpm.DD,EOMONTH(BB$15-1,1),1,_xlpm.VD),
AND(MONTH($AW402)=MONTH(BB$15),MONTH($AX402)=MONTH(BB$15)),
NETWORKDAYS.INTL($AW402,$AX402,1,_xlpm.VD)))),0)),
$DH402="месяц",
$DR402*BB402,
$DH402="неделя",
$DR402*BB402/7*(ROUNDUP((DAY(EOMONTH(BB$15,0)))/4,0))),
0)</f>
        <v/>
      </c>
      <c r="DV402" s="125">
        <f t="array" ref="DV402">
IFERROR(_xlfn.IFS(
$DH402="день_1",
$DR402*$BL402/($AX402-$AW402+1)*BC402*(DAY(EOMONTH(BC$15,0))),
$DH402="день_2",
$DR402/30*MAX(MIN($AX402,EOMONTH(BC$15,0))-MAX($AW402,BC$15)+1,),
$DH402="раб.день",
$DR402/30*(IFERROR(
_xlfn.LET(_xlpm.VD,
CHOOSE(
{1;2;3;4;5;6;7;8;9;10;11;12;13;14;15;16;17;18},
45658,45659,45660,45661,45662,45663,45664,45665,45711,45724,45778,45779,45785,45786,45820,45821,45965,46022),
_xlfn.LET(_xlpm.DD,
MAX(MIN($AX402,EOMONTH(BC$15,0))-MAX($AW402,BC$15),),
_xlfn.IFS(
AND(MONTH($AW402)=MONTH(BC$15),MONTH($AX402)&lt;&gt;MONTH(BC$15)),
NETWORKDAYS.INTL($AW402,$AW402+_xlpm.DD,1,_xlpm.VD),
AND(MONTH($AW402)&lt;&gt;MONTH(BC$15),MONTH($AX402)=MONTH(BC$15)),
NETWORKDAYS.INTL(($AX402)-_xlpm.DD,$AX402,1,_xlpm.VD),
AND(MONTH($AW402)&lt;MONTH(BC$15),MONTH($AX402)&gt;MONTH(BC$15)),
NETWORKDAYS.INTL((EOMONTH(BC$15-1,1))-_xlpm.DD,EOMONTH(BC$15-1,1),1,_xlpm.VD),
AND(MONTH($AW402)=MONTH(BC$15),MONTH($AX402)=MONTH(BC$15)),
NETWORKDAYS.INTL($AW402,$AX402,1,_xlpm.VD)))),0)),
$DH402="месяц",
$DR402*BC402,
$DH402="неделя",
$DR402*BC402/7*(ROUNDUP((DAY(EOMONTH(BC$15,0)))/4,0))),
0)</f>
        <v/>
      </c>
      <c r="DW402" s="125">
        <f t="array" ref="DW402">
IFERROR(_xlfn.IFS(
$DH402="день_1",
$DR402*$BL402/($AX402-$AW402+1)*BD402*(DAY(EOMONTH(BD$15,0))),
$DH402="день_2",
$DR402/30*MAX(MIN($AX402,EOMONTH(BD$15,0))-MAX($AW402,BD$15)+1,),
$DH402="раб.день",
$DR402/30*(IFERROR(
_xlfn.LET(_xlpm.VD,
CHOOSE(
{1;2;3;4;5;6;7;8;9;10;11;12;13;14;15;16;17;18},
45658,45659,45660,45661,45662,45663,45664,45665,45711,45724,45778,45779,45785,45786,45820,45821,45965,46022),
_xlfn.LET(_xlpm.DD,
MAX(MIN($AX402,EOMONTH(BD$15,0))-MAX($AW402,BD$15),),
_xlfn.IFS(
AND(MONTH($AW402)=MONTH(BD$15),MONTH($AX402)&lt;&gt;MONTH(BD$15)),
NETWORKDAYS.INTL($AW402,$AW402+_xlpm.DD,1,_xlpm.VD),
AND(MONTH($AW402)&lt;&gt;MONTH(BD$15),MONTH($AX402)=MONTH(BD$15)),
NETWORKDAYS.INTL(($AX402)-_xlpm.DD,$AX402,1,_xlpm.VD),
AND(MONTH($AW402)&lt;MONTH(BD$15),MONTH($AX402)&gt;MONTH(BD$15)),
NETWORKDAYS.INTL((EOMONTH(BD$15-1,1))-_xlpm.DD,EOMONTH(BD$15-1,1),1,_xlpm.VD),
AND(MONTH($AW402)=MONTH(BD$15),MONTH($AX402)=MONTH(BD$15)),
NETWORKDAYS.INTL($AW402,$AX402,1,_xlpm.VD)))),0)),
$DH402="месяц",
$DR402*BD402,
$DH402="неделя",
$DR402*BD402/7*(ROUNDUP((DAY(EOMONTH(BD$15,0)))/4,0))),
0)</f>
        <v/>
      </c>
      <c r="DX402" s="125">
        <f t="array" ref="DX402">
IFERROR(_xlfn.IFS(
$DH402="день_1",
$DR402*$BL402/($AX402-$AW402+1)*BE402*(DAY(EOMONTH(BE$15,0))),
$DH402="день_2",
$DR402/30*MAX(MIN($AX402,EOMONTH(BE$15,0))-MAX($AW402,BE$15)+1,),
$DH402="раб.день",
$DR402/30*(IFERROR(
_xlfn.LET(_xlpm.VD,
CHOOSE(
{1;2;3;4;5;6;7;8;9;10;11;12;13;14;15;16;17;18},
45658,45659,45660,45661,45662,45663,45664,45665,45711,45724,45778,45779,45785,45786,45820,45821,45965,46022),
_xlfn.LET(_xlpm.DD,
MAX(MIN($AX402,EOMONTH(BE$15,0))-MAX($AW402,BE$15),),
_xlfn.IFS(
AND(MONTH($AW402)=MONTH(BE$15),MONTH($AX402)&lt;&gt;MONTH(BE$15)),
NETWORKDAYS.INTL($AW402,$AW402+_xlpm.DD,1,_xlpm.VD),
AND(MONTH($AW402)&lt;&gt;MONTH(BE$15),MONTH($AX402)=MONTH(BE$15)),
NETWORKDAYS.INTL(($AX402)-_xlpm.DD,$AX402,1,_xlpm.VD),
AND(MONTH($AW402)&lt;MONTH(BE$15),MONTH($AX402)&gt;MONTH(BE$15)),
NETWORKDAYS.INTL((EOMONTH(BE$15-1,1))-_xlpm.DD,EOMONTH(BE$15-1,1),1,_xlpm.VD),
AND(MONTH($AW402)=MONTH(BE$15),MONTH($AX402)=MONTH(BE$15)),
NETWORKDAYS.INTL($AW402,$AX402,1,_xlpm.VD)))),0)),
$DH402="месяц",
$DR402*BE402,
$DH402="неделя",
$DR402*BE402/7*(ROUNDUP((DAY(EOMONTH(BE$15,0)))/4,0))),
0)</f>
        <v/>
      </c>
      <c r="DY402" s="125">
        <f t="array" ref="DY402">
IFERROR(_xlfn.IFS(
$DH402="день_1",
$DR402*$BL402/($AX402-$AW402+1)*BF402*(DAY(EOMONTH(BF$15,0))),
$DH402="день_2",
$DR402/30*MAX(MIN($AX402,EOMONTH(BF$15,0))-MAX($AW402,BF$15)+1,),
$DH402="раб.день",
$DR402/30*(IFERROR(
_xlfn.LET(_xlpm.VD,
CHOOSE(
{1;2;3;4;5;6;7;8;9;10;11;12;13;14;15;16;17;18},
45658,45659,45660,45661,45662,45663,45664,45665,45711,45724,45778,45779,45785,45786,45820,45821,45965,46022),
_xlfn.LET(_xlpm.DD,
MAX(MIN($AX402,EOMONTH(BF$15,0))-MAX($AW402,BF$15),),
_xlfn.IFS(
AND(MONTH($AW402)=MONTH(BF$15),MONTH($AX402)&lt;&gt;MONTH(BF$15)),
NETWORKDAYS.INTL($AW402,$AW402+_xlpm.DD,1,_xlpm.VD),
AND(MONTH($AW402)&lt;&gt;MONTH(BF$15),MONTH($AX402)=MONTH(BF$15)),
NETWORKDAYS.INTL(($AX402)-_xlpm.DD,$AX402,1,_xlpm.VD),
AND(MONTH($AW402)&lt;MONTH(BF$15),MONTH($AX402)&gt;MONTH(BF$15)),
NETWORKDAYS.INTL((EOMONTH(BF$15-1,1))-_xlpm.DD,EOMONTH(BF$15-1,1),1,_xlpm.VD),
AND(MONTH($AW402)=MONTH(BF$15),MONTH($AX402)=MONTH(BF$15)),
NETWORKDAYS.INTL($AW402,$AX402,1,_xlpm.VD)))),0)),
$DH402="месяц",
$DR402*BF402,
$DH402="неделя",
$DR402*BF402/7*(ROUNDUP((DAY(EOMONTH(BF$15,0)))/4,0))),
0)</f>
        <v/>
      </c>
      <c r="DZ402" s="125">
        <f t="array" ref="DZ402">
IFERROR(_xlfn.IFS(
$DH402="день_1",
$DR402*$BL402/($AX402-$AW402+1)*BG402*(DAY(EOMONTH(BG$15,0))),
$DH402="день_2",
$DR402/30*MAX(MIN($AX402,EOMONTH(BG$15,0))-MAX($AW402,BG$15)+1,),
$DH402="раб.день",
$DR402/30*(IFERROR(
_xlfn.LET(_xlpm.VD,
CHOOSE(
{1;2;3;4;5;6;7;8;9;10;11;12;13;14;15;16;17;18},
45658,45659,45660,45661,45662,45663,45664,45665,45711,45724,45778,45779,45785,45786,45820,45821,45965,46022),
_xlfn.LET(_xlpm.DD,
MAX(MIN($AX402,EOMONTH(BG$15,0))-MAX($AW402,BG$15),),
_xlfn.IFS(
AND(MONTH($AW402)=MONTH(BG$15),MONTH($AX402)&lt;&gt;MONTH(BG$15)),
NETWORKDAYS.INTL($AW402,$AW402+_xlpm.DD,1,_xlpm.VD),
AND(MONTH($AW402)&lt;&gt;MONTH(BG$15),MONTH($AX402)=MONTH(BG$15)),
NETWORKDAYS.INTL(($AX402)-_xlpm.DD,$AX402,1,_xlpm.VD),
AND(MONTH($AW402)&lt;MONTH(BG$15),MONTH($AX402)&gt;MONTH(BG$15)),
NETWORKDAYS.INTL((EOMONTH(BG$15-1,1))-_xlpm.DD,EOMONTH(BG$15-1,1),1,_xlpm.VD),
AND(MONTH($AW402)=MONTH(BG$15),MONTH($AX402)=MONTH(BG$15)),
NETWORKDAYS.INTL($AW402,$AX402,1,_xlpm.VD)))),0)),
$DH402="месяц",
$DR402*BG402,
$DH402="неделя",
$DR402*BG402/7*(ROUNDUP((DAY(EOMONTH(BG$15,0)))/4,0))),
0)</f>
        <v/>
      </c>
      <c r="EA402" s="125">
        <f t="array" ref="EA402">
IFERROR(_xlfn.IFS(
$DH402="день_1",
$DR402*$BL402/($AX402-$AW402+1)*BH402*(DAY(EOMONTH(BH$15,0))),
$DH402="день_2",
$DR402/30*MAX(MIN($AX402,EOMONTH(BH$15,0))-MAX($AW402,BH$15)+1,),
$DH402="раб.день",
$DR402/30*(IFERROR(
_xlfn.LET(_xlpm.VD,
CHOOSE(
{1;2;3;4;5;6;7;8;9;10;11;12;13;14;15;16;17;18},
45658,45659,45660,45661,45662,45663,45664,45665,45711,45724,45778,45779,45785,45786,45820,45821,45965,46022),
_xlfn.LET(_xlpm.DD,
MAX(MIN($AX402,EOMONTH(BH$15,0))-MAX($AW402,BH$15),),
_xlfn.IFS(
AND(MONTH($AW402)=MONTH(BH$15),MONTH($AX402)&lt;&gt;MONTH(BH$15)),
NETWORKDAYS.INTL($AW402,$AW402+_xlpm.DD,1,_xlpm.VD),
AND(MONTH($AW402)&lt;&gt;MONTH(BH$15),MONTH($AX402)=MONTH(BH$15)),
NETWORKDAYS.INTL(($AX402)-_xlpm.DD,$AX402,1,_xlpm.VD),
AND(MONTH($AW402)&lt;MONTH(BH$15),MONTH($AX402)&gt;MONTH(BH$15)),
NETWORKDAYS.INTL((EOMONTH(BH$15-1,1))-_xlpm.DD,EOMONTH(BH$15-1,1),1,_xlpm.VD),
AND(MONTH($AW402)=MONTH(BH$15),MONTH($AX402)=MONTH(BH$15)),
NETWORKDAYS.INTL($AW402,$AX402,1,_xlpm.VD)))),0)),
$DH402="месяц",
$DR402*BH402,
$DH402="неделя",
$DR402*BH402/7*(ROUNDUP((DAY(EOMONTH(BH$15,0)))/4,0))),
0)</f>
        <v/>
      </c>
      <c r="EB402" s="125">
        <f t="array" ref="EB402">
IFERROR(_xlfn.IFS(
$DH402="день_1",
$DR402*$BL402/($AX402-$AW402+1)*BI402*(DAY(EOMONTH(BI$15,0))),
$DH402="день_2",
$DR402/30*MAX(MIN($AX402,EOMONTH(BI$15,0))-MAX($AW402,BI$15)+1,),
$DH402="раб.день",
$DR402/30*(IFERROR(
_xlfn.LET(_xlpm.VD,
CHOOSE(
{1;2;3;4;5;6;7;8;9;10;11;12;13;14;15;16;17;18},
45658,45659,45660,45661,45662,45663,45664,45665,45711,45724,45778,45779,45785,45786,45820,45821,45965,46022),
_xlfn.LET(_xlpm.DD,
MAX(MIN($AX402,EOMONTH(BI$15,0))-MAX($AW402,BI$15),),
_xlfn.IFS(
AND(MONTH($AW402)=MONTH(BI$15),MONTH($AX402)&lt;&gt;MONTH(BI$15)),
NETWORKDAYS.INTL($AW402,$AW402+_xlpm.DD,1,_xlpm.VD),
AND(MONTH($AW402)&lt;&gt;MONTH(BI$15),MONTH($AX402)=MONTH(BI$15)),
NETWORKDAYS.INTL(($AX402)-_xlpm.DD,$AX402,1,_xlpm.VD),
AND(MONTH($AW402)&lt;MONTH(BI$15),MONTH($AX402)&gt;MONTH(BI$15)),
NETWORKDAYS.INTL((EOMONTH(BI$15-1,1))-_xlpm.DD,EOMONTH(BI$15-1,1),1,_xlpm.VD),
AND(MONTH($AW402)=MONTH(BI$15),MONTH($AX402)=MONTH(BI$15)),
NETWORKDAYS.INTL($AW402,$AX402,1,_xlpm.VD)))),0)),
$DH402="месяц",
$DR402*BI402,
$DH402="неделя",
$DR402*BI402/7*(ROUNDUP((DAY(EOMONTH(BI$15,0)))/4,0))),
0)</f>
        <v/>
      </c>
      <c r="EC402" s="125">
        <f t="array" ref="EC402">
IFERROR(_xlfn.IFS(
$DH402="день_1",
$DR402*$BL402/($AX402-$AW402+1)*BJ402*(DAY(EOMONTH(BJ$15,0))),
$DH402="день_2",
$DR402/30*MAX(MIN($AX402,EOMONTH(BJ$15,0))-MAX($AW402,BJ$15)+1,),
$DH402="раб.день",
$DR402/30*(IFERROR(
_xlfn.LET(_xlpm.VD,
CHOOSE(
{1;2;3;4;5;6;7;8;9;10;11;12;13;14;15;16;17;18},
45658,45659,45660,45661,45662,45663,45664,45665,45711,45724,45778,45779,45785,45786,45820,45821,45965,46022),
_xlfn.LET(_xlpm.DD,
MAX(MIN($AX402,EOMONTH(BJ$15,0))-MAX($AW402,BJ$15),),
_xlfn.IFS(
AND(MONTH($AW402)=MONTH(BJ$15),MONTH($AX402)&lt;&gt;MONTH(BJ$15)),
NETWORKDAYS.INTL($AW402,$AW402+_xlpm.DD,1,_xlpm.VD),
AND(MONTH($AW402)&lt;&gt;MONTH(BJ$15),MONTH($AX402)=MONTH(BJ$15)),
NETWORKDAYS.INTL(($AX402)-_xlpm.DD,$AX402,1,_xlpm.VD),
AND(MONTH($AW402)&lt;MONTH(BJ$15),MONTH($AX402)&gt;MONTH(BJ$15)),
NETWORKDAYS.INTL((EOMONTH(BJ$15-1,1))-_xlpm.DD,EOMONTH(BJ$15-1,1),1,_xlpm.VD),
AND(MONTH($AW402)=MONTH(BJ$15),MONTH($AX402)=MONTH(BJ$15)),
NETWORKDAYS.INTL($AW402,$AX402,1,_xlpm.VD)))),0)),
$DH402="месяц",
$DR402*BJ402,
$DH402="неделя",
$DR402*BJ402/7*(ROUNDUP((DAY(EOMONTH(BJ$15,0)))/4,0))),
0)</f>
        <v/>
      </c>
      <c r="ED402" s="125">
        <f t="array" ref="ED402">
IFERROR(_xlfn.IFS(
$DH402="день_1",
$DR402*$BL402/($AX402-$AW402+1)*BK402*(DAY(EOMONTH(BK$15,0))),
$DH402="день_2",
$DR402/30*MAX(MIN($AX402,EOMONTH(BK$15,0))-MAX($AW402,BK$15)+1,),
$DH402="раб.день",
$DR402/30*(IFERROR(
_xlfn.LET(_xlpm.VD,
CHOOSE(
{1;2;3;4;5;6;7;8;9;10;11;12;13;14;15;16;17;18},
45658,45659,45660,45661,45662,45663,45664,45665,45711,45724,45778,45779,45785,45786,45820,45821,45965,46022),
_xlfn.LET(_xlpm.DD,
MAX(MIN($AX402,EOMONTH(BK$15,0))-MAX($AW402,BK$15),),
_xlfn.IFS(
AND(MONTH($AW402)=MONTH(BK$15),MONTH($AX402)&lt;&gt;MONTH(BK$15)),
NETWORKDAYS.INTL($AW402,$AW402+_xlpm.DD,1,_xlpm.VD),
AND(MONTH($AW402)&lt;&gt;MONTH(BK$15),MONTH($AX402)=MONTH(BK$15)),
NETWORKDAYS.INTL(($AX402)-_xlpm.DD,$AX402,1,_xlpm.VD),
AND(MONTH($AW402)&lt;MONTH(BK$15),MONTH($AX402)&gt;MONTH(BK$15)),
NETWORKDAYS.INTL((EOMONTH(BK$15-1,1))-_xlpm.DD,EOMONTH(BK$15-1,1),1,_xlpm.VD),
AND(MONTH($AW402)=MONTH(BK$15),MONTH($AX402)=MONTH(BK$15)),
NETWORKDAYS.INTL($AW402,$AX402,1,_xlpm.VD)))),0)),
$DH402="месяц",
$DR402*BK402,
$DH402="неделя",
$DR402*BK402/7*(ROUNDUP((DAY(EOMONTH(BK$15,0)))/4,0))),
0)</f>
        <v/>
      </c>
      <c r="EE402" s="125">
        <f>SUM($DS402,$DT402,$DU402,$DV402,$DW402,$DX402,$DY402,$DZ402,$EA402,$EB402,$EC402,$ED402)</f>
        <v/>
      </c>
      <c r="EF402" s="125">
        <f>IFERROR(ROUND($EE402*(1+$EP402),2),0)</f>
        <v/>
      </c>
      <c r="EG402" s="128" t="n">
        <v>1</v>
      </c>
      <c r="EH402" s="126" t="n">
        <v>0</v>
      </c>
      <c r="EI402" s="126">
        <f>ROUND(SUM($EH402:$EH402)*SUM($AB402:$AB402)*$EG402,2)</f>
        <v/>
      </c>
      <c r="EJ402" s="126">
        <f>ROUND($EI402*(1+$EP402),2)</f>
        <v/>
      </c>
      <c r="EK402" s="126" t="n">
        <v>0</v>
      </c>
      <c r="EL402" s="126">
        <f>ROUND(SUM($EK402:$EK402)*SUM($AB402:$AB402)*$EG402,2)</f>
        <v/>
      </c>
      <c r="EM402" s="126">
        <f>ROUND($EL402*(1+$EP402),2)</f>
        <v/>
      </c>
      <c r="EN402" s="126">
        <f>SUM($EE402,$EI402,$EL402)</f>
        <v/>
      </c>
      <c r="EO402" s="126">
        <f>SUM($EF402,$EJ402,$EM402)</f>
        <v/>
      </c>
      <c r="EP402" s="59" t="inlineStr">
        <is>
          <t>20%</t>
        </is>
      </c>
      <c r="EQ402" s="59" t="n"/>
      <c r="ER402" s="60">
        <f t="array" ref="ER402">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MATCH(ES402,
{"AMS";"RussOutdoor";"HD Outdoor";"Ingroup";"IQ";"Ledproduction";"LisChannel";"Logic";"Media-PPL";"NovikovTV | НовиковТВ";"SMA";"SOK";"КрокусТВ | CrocusTV | IndoorTV";"Сити";"ТЯК Москва"},
0)),"")</f>
        <v/>
      </c>
      <c r="ES402" s="60" t="n"/>
      <c r="ET402" s="60">
        <f t="array" ref="ET402">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MATCH(ES402,
{"AMS";"RussOutdoor";"HD Outdoor";"Ingroup";"IQ";"Ledproduction";"LisChannel";"Logic";"Media-PPL";"NovikovTV | НовиковТВ";"SMA";"SOK";"КрокусТВ | CrocusTV | IndoorTV";"Сити";"ТЯК Москва"},
0)),"")</f>
        <v/>
      </c>
      <c r="EU402" s="60" t="n"/>
      <c r="EV402" s="60" t="n"/>
      <c r="EX402" s="110">
        <f t="array" ref="EX402">
($AR402/30
+N("ТРАФИК ПЛОЩАДКИ"))*
(IFERROR(
_xlfn.LET(
_xlpm.GPR,
HLOOKUP($L402,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(MATCH($T402,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IF($Q402="цифровой",_xlpm.GPR/$AG402,_xlpm.GPR/60)),
0)
+N("DWELL TIME"))*
(IF($AB402=0,0,IF($AB402=1,0.3,IF($AB402=2,0.5,IF($AB402&gt;2,1))))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_xlfn.IFS($AC402="да",1.2,$AC402="нет",1)*
_xlfn.IFS($AD402="да",1.2,$AD402="нет",1)*
IF(R402="статический",1,1.2)*
$X402*
INDEX(
{1.2;1;1.2;1.2;1;1.2;1.2;1.2;1.2;1.2;1.2;1;1.2;1.2;1.2;1.2;1;1;1.2;1.2;1.2;1;1;1;1;1.2;1.2;1.2;1.2;1;1;1;1;1.2;1.2;1.2;1.2;1.2;1.2;1.2;1.2;1;1;1.2;1;1;1;1;1.5;1;1;1.5;1.5;1.2},
MATCH($Q402,_xlpm.MI,0)))&gt;{0.02;0.04;0.06;0.1;0.2;0.4;0.6;0.8;1;2;4;6})),
{0;1;2;3;4;5;6;7;8;9;10;11;12},
0)))
+N("КОЭФФИЦИЕНТ КОНТАКТА"))))*
(_xlfn.IFS($X402&lt;0.1,$X402/1000,$X402&gt;25,5.2,AND($X402&gt;=0.1,$X402&lt;=25),(($X402*2+0.1)/10)*($X402/10)))*
IFERROR((_xlfn.LET(
_xlpm.MA,
{0;0.8;0.85;0.9;0.95;1},
_xlpm.MAA,
{0;1;2;3;4;5},
INDEX(_xlpm.MA,MATCH(SUMPRODUCT(--((IF(ROUND(_xlpm.MAA,1)&gt;5,5,ROUND($AB402,1)))&gt;{0;1;2;3;4;5})),_xlpm.MAA,0)))
+N("КОЭФФИЦИЕНТ КОЛ-ВО КОНСТРУКЦИЙ")),1)*
$AB402,0))*
(IF($Q402="цифровой",$AG402/15*$AI402,1)
+N("ДЛЯ ЦИФРЫ"))</f>
        <v/>
      </c>
      <c r="EY402" s="110">
        <f>IFERROR(EX402*AY402,0)</f>
        <v/>
      </c>
      <c r="EZ402" s="131">
        <f>IFERROR(DP402/EY402*1000,0)</f>
        <v/>
      </c>
      <c r="FA402" s="112">
        <f>IFERROR(FC402/FB402,0)</f>
        <v/>
      </c>
      <c r="FB402" s="112">
        <f>IFERROR((FC402/(EY402/FF402*#REF!))*0.825,0)</f>
        <v/>
      </c>
      <c r="FC402" s="112">
        <f>IFERROR(((EX402*30/AR402)*100)/30,0)</f>
        <v/>
      </c>
      <c r="FD402" s="112">
        <f>IFERROR(EY402/G402*100%,0)</f>
        <v/>
      </c>
      <c r="FE402" s="112">
        <f>IFERROR(FD402/FC402*100%,0)</f>
        <v/>
      </c>
      <c r="FF402" s="110">
        <f>IFERROR(AR402/30*AY402,0)</f>
        <v/>
      </c>
    </row>
    <row r="403" ht="13" customHeight="1">
      <c r="A403" s="59" t="n"/>
      <c r="B403" s="60" t="n"/>
      <c r="C403" s="60" t="n"/>
      <c r="D403" s="60">
        <f t="array" ref="D403">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MATCH($E403,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03" s="60">
        <f t="array" ref="E403">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MATCH($F403,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03" s="60" t="inlineStr"/>
      <c r="G403" s="60" t="n"/>
      <c r="H403" s="60">
        <f t="array" ref="H403">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MATCH($I403,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03" s="60" t="n"/>
      <c r="J403" s="60" t="n"/>
      <c r="K403" s="60" t="n"/>
      <c r="L403" s="60" t="n"/>
      <c r="M403" s="60" t="n"/>
      <c r="N403" s="60" t="n"/>
      <c r="O403" s="60" t="n"/>
      <c r="P403" s="60">
        <f t="array" ref="P403">
_xlfn.IFS(
ISNUMBER(MATCH($Q403,{"шелфбаннер","разделитель","монетница","чековая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ISNUMBER(MATCH($Q403,{"LED/LCD","видеокулер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ISNUMBER(MATCH($Q403,{"автомобиль","машина","выставочное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ISNUMBER(MATCH($Q403,{"билборд","лифтовая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ISNUMBER(MATCH($Q403,{"навигация","подвесной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ISNUMBER(MATCH($Q403,{"движущаяся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ISNUMBER(MATCH($Q403,{"каталог","журнал"},)),
"Пресса",
$Q403="","")</f>
        <v/>
      </c>
      <c r="Q403" s="60" t="n"/>
      <c r="R403" s="60">
        <f t="array" ref="R403">
IFERROR(
_xlfn.IFS(
OR(ISNUMBER(MATCH($Q403,{"экспозиция","макет","стенд","автостенд","авто стенд","выставочное пространство","выставочные стенды","модульные выставочные стенды","3Д конструкция","3D конструкция"},)),P403="Экспонирование"),
"нестандартный",
ISNUMBER(MATCH($Q403,{"скроллер","призматрон"},)),
"динамический",
$P403="Видео",
"цифровой",
OR($P403="Пресса",$P403="Щит",$P403="POSm",$P403="Подвес",$P403="Брендирование/оклейка"),
"статический"),"")</f>
        <v/>
      </c>
      <c r="S403" s="59" t="n"/>
      <c r="T403" s="60" t="n"/>
      <c r="U403" s="60" t="n"/>
      <c r="V403" s="60">
        <f>
IF(P403="Видео",
"цифровой постер/ролик",
IF(ISNUMBER(MATCH(Q403,{"короб световой","короб световой | лайтбокс","короб световой | кристалайт","лайтбокс","лайт бокс","кристалайт","LB","lightbox"},)),
"бэклит",
IF(P403="Брендирование/оклейка",
"перфарированная пленка/самоклейка",
IF(P403="Экспонирование",
"под запрос",
IF(P403="Подвес",
"баннер/ткань",
"")))))</f>
        <v/>
      </c>
      <c r="W403" s="59" t="n"/>
      <c r="X403" s="59" t="n"/>
      <c r="Y403" s="59" t="n"/>
      <c r="Z403" s="61" t="n"/>
      <c r="AA403" s="61" t="n"/>
      <c r="AB403" s="61">
        <f>IF(BL403&gt;0,Z403,0)</f>
        <v/>
      </c>
      <c r="AC403" s="59" t="n"/>
      <c r="AD403" s="59" t="n"/>
      <c r="AE403" s="59" t="n"/>
      <c r="AF403" s="59" t="n"/>
      <c r="AG403" s="59" t="n"/>
      <c r="AH403" s="59" t="n"/>
      <c r="AI403" s="59" t="n"/>
      <c r="AJ403" s="59" t="n"/>
      <c r="AK403" s="59" t="n"/>
      <c r="AL403" s="62">
        <f>IFERROR(IF(OR(R403="статический",R403="динамический",R403="нестандартный",R403="",R403=""),"-",IF(AND(AH403="-",AI403="-"),"-",AK403*3600/AH403*AI403)),"-")</f>
        <v/>
      </c>
      <c r="AM403" s="62">
        <f>IFERROR(IF(OR(R403="статический",R403="динамический",R403="",R403="", R403="BTL",R403="нестандартный"),"-",AG403*AI403*AL403/60),"-")</f>
        <v/>
      </c>
      <c r="AN403" s="63">
        <f>IFERROR(IF(AH403="","-",AG403*AI403/AH403),"-")</f>
        <v/>
      </c>
      <c r="AO403" s="59">
        <f>IFERROR(IF(OR($R403="статический",$R403="динамический",$R403="",$R403="",$R403="BTL",$R403="нестандартный"),"-",$AL403*$AY403),"-")</f>
        <v/>
      </c>
      <c r="AP403" s="62">
        <f>IFERROR(IF(OR($R403="статический",$R403="динамический",$R403="",$R403="",$R403="BTL",$R403="нестандартный"),"-",$AM403*AY403),"-")</f>
        <v/>
      </c>
      <c r="AQ403" s="64" t="n"/>
      <c r="AR403" s="61" t="n"/>
      <c r="AS403" s="61" t="n"/>
      <c r="AT403" s="61" t="n"/>
      <c r="AU403" s="65" t="n"/>
      <c r="AV403" s="124">
        <f>IFERROR(DR403/AT403*1000,"n/a")</f>
        <v/>
      </c>
      <c r="AW403" s="67" t="n"/>
      <c r="AX403" s="67" t="n"/>
      <c r="AY403" s="43">
        <f>IFERROR(IF(OR($AW403="",$AX403=""),"",_xlfn.DAYS($AX403+1,$AW403)),"")</f>
        <v/>
      </c>
      <c r="AZ403" s="68">
        <f t="array" ref="AZ403">
_xlfn.LET(_xlpm.COEFF,
IF($AW403+$AX403=0,0,IF(MAX(MIN($AX403,EOMONTH(AZ$15,0))-MAX($AW403,AZ$15)+1,)&gt;0,1,0)),
_xlfn.IFS(
$ES403="LisChannel",
_xlpm.COEFF*
INDEX({1;1;1.2;1.2;1;1;1;1;1.2;1.2;1.2;1.2},
MATCH(MONTH(AZ$15),
{1,2,3,4,5,6,7,8,9,10,11,12})),
CONCATENATE($ES403," ",$L403)="RussOutdoor метро",
_xlpm.COEFF*
INDEX({0.8;0.9;1.1;1.1;1;1;1;1;1.1;1.1;1.1;1.1},
MATCH(MONTH(AZ$15),
{1,2,3,4,5,6,7,8,9,10,11,12})),
$ES403&lt;&gt;"LisChannel",
_xlpm.COEFF,
$ES403&lt;&gt;"RussOutdoor",
_xlpm.COEFF))</f>
        <v/>
      </c>
      <c r="BA403" s="68">
        <f t="array" ref="BA403">
_xlfn.LET(_xlpm.COEFF,
IF($AW403+$AX403=0,0,IF(MAX(MIN($AX403,EOMONTH(BA$15,0))-MAX($AW403,BA$15)+1,)&gt;0,1,0)),
_xlfn.IFS(
$ES403="LisChannel",
_xlpm.COEFF*
INDEX({1;1;1.2;1.2;1;1;1;1;1.2;1.2;1.2;1.2},
MATCH(MONTH(BA$15),
{1,2,3,4,5,6,7,8,9,10,11,12})),
CONCATENATE($ES403," ",$L403)="RussOutdoor метро",
_xlpm.COEFF*
INDEX({0.8;0.9;1.1;1.1;1;1;1;1;1.1;1.1;1.1;1.1},
MATCH(MONTH(BA$15),
{1,2,3,4,5,6,7,8,9,10,11,12})),
$ES403&lt;&gt;"LisChannel",
_xlpm.COEFF,
$ES403&lt;&gt;"RussOutdoor",
_xlpm.COEFF))</f>
        <v/>
      </c>
      <c r="BB403" s="68">
        <f t="array" ref="BB403">
_xlfn.LET(_xlpm.COEFF,
IF($AW403+$AX403=0,0,IF(MAX(MIN($AX403,EOMONTH(BB$15,0))-MAX($AW403,BB$15)+1,)&gt;0,1,0)),
_xlfn.IFS(
$ES403="LisChannel",
_xlpm.COEFF*
INDEX({1;1;1.2;1.2;1;1;1;1;1.2;1.2;1.2;1.2},
MATCH(MONTH(BB$15),
{1,2,3,4,5,6,7,8,9,10,11,12})),
CONCATENATE($ES403," ",$L403)="RussOutdoor метро",
_xlpm.COEFF*
INDEX({0.8;0.9;1.1;1.1;1;1;1;1;1.1;1.1;1.1;1.1},
MATCH(MONTH(BB$15),
{1,2,3,4,5,6,7,8,9,10,11,12})),
$ES403&lt;&gt;"LisChannel",
_xlpm.COEFF,
$ES403&lt;&gt;"RussOutdoor",
_xlpm.COEFF))</f>
        <v/>
      </c>
      <c r="BC403" s="68">
        <f t="array" ref="BC403">
_xlfn.LET(_xlpm.COEFF,
IF($AW403+$AX403=0,0,IF(MAX(MIN($AX403,EOMONTH(BC$15,0))-MAX($AW403,BC$15)+1,)&gt;0,1,0)),
_xlfn.IFS(
$ES403="LisChannel",
_xlpm.COEFF*
INDEX({1;1;1.2;1.2;1;1;1;1;1.2;1.2;1.2;1.2},
MATCH(MONTH(BC$15),
{1,2,3,4,5,6,7,8,9,10,11,12})),
CONCATENATE($ES403," ",$L403)="RussOutdoor метро",
_xlpm.COEFF*
INDEX({0.8;0.9;1.1;1.1;1;1;1;1;1.1;1.1;1.1;1.1},
MATCH(MONTH(BC$15),
{1,2,3,4,5,6,7,8,9,10,11,12})),
$ES403&lt;&gt;"LisChannel",
_xlpm.COEFF,
$ES403&lt;&gt;"RussOutdoor",
_xlpm.COEFF))</f>
        <v/>
      </c>
      <c r="BD403" s="68">
        <f t="array" ref="BD403">
_xlfn.LET(_xlpm.COEFF,
IF($AW403+$AX403=0,0,IF(MAX(MIN($AX403,EOMONTH(BD$15,0))-MAX($AW403,BD$15)+1,)&gt;0,1,0)),
_xlfn.IFS(
$ES403="LisChannel",
_xlpm.COEFF*
INDEX({1;1;1.2;1.2;1;1;1;1;1.2;1.2;1.2;1.2},
MATCH(MONTH(BD$15),
{1,2,3,4,5,6,7,8,9,10,11,12})),
CONCATENATE($ES403," ",$L403)="RussOutdoor метро",
_xlpm.COEFF*
INDEX({0.8;0.9;1.1;1.1;1;1;1;1;1.1;1.1;1.1;1.1},
MATCH(MONTH(BD$15),
{1,2,3,4,5,6,7,8,9,10,11,12})),
$ES403&lt;&gt;"LisChannel",
_xlpm.COEFF,
$ES403&lt;&gt;"RussOutdoor",
_xlpm.COEFF))</f>
        <v/>
      </c>
      <c r="BE403" s="68">
        <f t="array" ref="BE403">
_xlfn.LET(_xlpm.COEFF,
IF($AW403+$AX403=0,0,IF(MAX(MIN($AX403,EOMONTH(BE$15,0))-MAX($AW403,BE$15)+1,)&gt;0,1,0)),
_xlfn.IFS(
$ES403="LisChannel",
_xlpm.COEFF*
INDEX({1;1;1.2;1.2;1;1;1;1;1.2;1.2;1.2;1.2},
MATCH(MONTH(BE$15),
{1,2,3,4,5,6,7,8,9,10,11,12})),
CONCATENATE($ES403," ",$L403)="RussOutdoor метро",
_xlpm.COEFF*
INDEX({0.8;0.9;1.1;1.1;1;1;1;1;1.1;1.1;1.1;1.1},
MATCH(MONTH(BE$15),
{1,2,3,4,5,6,7,8,9,10,11,12})),
$ES403&lt;&gt;"LisChannel",
_xlpm.COEFF,
$ES403&lt;&gt;"RussOutdoor",
_xlpm.COEFF))</f>
        <v/>
      </c>
      <c r="BF403" s="68">
        <f t="array" ref="BF403">
_xlfn.LET(_xlpm.COEFF,
IF($AW403+$AX403=0,0,IF(MAX(MIN($AX403,EOMONTH(BF$15,0))-MAX($AW403,BF$15)+1,)&gt;0,1,0)),
_xlfn.IFS(
$ES403="LisChannel",
_xlpm.COEFF*
INDEX({1;1;1.2;1.2;1;1;1;1;1.2;1.2;1.2;1.2},
MATCH(MONTH(BF$15),
{1,2,3,4,5,6,7,8,9,10,11,12})),
CONCATENATE($ES403," ",$L403)="RussOutdoor метро",
_xlpm.COEFF*
INDEX({0.8;0.9;1.1;1.1;1;1;1;1;1.1;1.1;1.1;1.1},
MATCH(MONTH(BF$15),
{1,2,3,4,5,6,7,8,9,10,11,12})),
$ES403&lt;&gt;"LisChannel",
_xlpm.COEFF,
$ES403&lt;&gt;"RussOutdoor",
_xlpm.COEFF))</f>
        <v/>
      </c>
      <c r="BG403" s="68">
        <f t="array" ref="BG403">
_xlfn.LET(_xlpm.COEFF,
IF($AW403+$AX403=0,0,IF(MAX(MIN($AX403,EOMONTH(BG$15,0))-MAX($AW403,BG$15)+1,)&gt;0,1,0)),
_xlfn.IFS(
$ES403="LisChannel",
_xlpm.COEFF*
INDEX({1;1;1.2;1.2;1;1;1;1;1.2;1.2;1.2;1.2},
MATCH(MONTH(BG$15),
{1,2,3,4,5,6,7,8,9,10,11,12})),
CONCATENATE($ES403," ",$L403)="RussOutdoor метро",
_xlpm.COEFF*
INDEX({0.8;0.9;1.1;1.1;1;1;1;1;1.1;1.1;1.1;1.1},
MATCH(MONTH(BG$15),
{1,2,3,4,5,6,7,8,9,10,11,12})),
$ES403&lt;&gt;"LisChannel",
_xlpm.COEFF,
$ES403&lt;&gt;"RussOutdoor",
_xlpm.COEFF))</f>
        <v/>
      </c>
      <c r="BH403" s="68">
        <f t="array" ref="BH403">
_xlfn.LET(_xlpm.COEFF,
IF($AW403+$AX403=0,0,IF(MAX(MIN($AX403,EOMONTH(BH$15,0))-MAX($AW403,BH$15)+1,)&gt;0,1,0)),
_xlfn.IFS(
$ES403="LisChannel",
_xlpm.COEFF*
INDEX({1;1;1.2;1.2;1;1;1;1;1.2;1.2;1.2;1.2},
MATCH(MONTH(BH$15),
{1,2,3,4,5,6,7,8,9,10,11,12})),
CONCATENATE($ES403," ",$L403)="RussOutdoor метро",
_xlpm.COEFF*
INDEX({0.8;0.9;1.1;1.1;1;1;1;1;1.1;1.1;1.1;1.1},
MATCH(MONTH(BH$15),
{1,2,3,4,5,6,7,8,9,10,11,12})),
$ES403&lt;&gt;"LisChannel",
_xlpm.COEFF,
$ES403&lt;&gt;"RussOutdoor",
_xlpm.COEFF))</f>
        <v/>
      </c>
      <c r="BI403" s="68">
        <f t="array" ref="BI403">
_xlfn.LET(_xlpm.COEFF,
IF($AW403+$AX403=0,0,IF(MAX(MIN($AX403,EOMONTH(BI$15,0))-MAX($AW403,BI$15)+1,)&gt;0,1,0)),
_xlfn.IFS(
$ES403="LisChannel",
_xlpm.COEFF*
INDEX({1;1;1.2;1.2;1;1;1;1;1.2;1.2;1.2;1.2},
MATCH(MONTH(BI$15),
{1,2,3,4,5,6,7,8,9,10,11,12})),
CONCATENATE($ES403," ",$L403)="RussOutdoor метро",
_xlpm.COEFF*
INDEX({0.8;0.9;1.1;1.1;1;1;1;1;1.1;1.1;1.1;1.1},
MATCH(MONTH(BI$15),
{1,2,3,4,5,6,7,8,9,10,11,12})),
$ES403&lt;&gt;"LisChannel",
_xlpm.COEFF,
$ES403&lt;&gt;"RussOutdoor",
_xlpm.COEFF))</f>
        <v/>
      </c>
      <c r="BJ403" s="68">
        <f t="array" ref="BJ403">
_xlfn.LET(_xlpm.COEFF,
IF($AW403+$AX403=0,0,IF(MAX(MIN($AX403,EOMONTH(BJ$15,0))-MAX($AW403,BJ$15)+1,)&gt;0,1,0)),
_xlfn.IFS(
$ES403="LisChannel",
_xlpm.COEFF*
INDEX({1;1;1.2;1.2;1;1;1;1;1.2;1.2;1.2;1.2},
MATCH(MONTH(BJ$15),
{1,2,3,4,5,6,7,8,9,10,11,12})),
CONCATENATE($ES403," ",$L403)="RussOutdoor метро",
_xlpm.COEFF*
INDEX({0.8;0.9;1.1;1.1;1;1;1;1;1.1;1.1;1.1;1.1},
MATCH(MONTH(BJ$15),
{1,2,3,4,5,6,7,8,9,10,11,12})),
$ES403&lt;&gt;"LisChannel",
_xlpm.COEFF,
$ES403&lt;&gt;"RussOutdoor",
_xlpm.COEFF))</f>
        <v/>
      </c>
      <c r="BK403" s="68">
        <f t="array" ref="BK403">
_xlfn.LET(_xlpm.COEFF,
IF($AW403+$AX403=0,0,IF(MAX(MIN($AX403,EOMONTH(BK$15,0))-MAX($AW403,BK$15)+1,)&gt;0,1,0)),
_xlfn.IFS(
$ES403="LisChannel",
_xlpm.COEFF*
INDEX({1;1;1.2;1.2;1;1;1;1;1.2;1.2;1.2;1.2},
MATCH(MONTH(BK$15),
{1,2,3,4,5,6,7,8,9,10,11,12})),
CONCATENATE($ES403," ",$L403)="RussOutdoor метро",
_xlpm.COEFF*
INDEX({0.8;0.9;1.1;1.1;1;1;1;1;1.1;1.1;1.1;1.1},
MATCH(MONTH(BK$15),
{1,2,3,4,5,6,7,8,9,10,11,12})),
$ES403&lt;&gt;"LisChannel",
_xlpm.COEFF,
$ES403&lt;&gt;"RussOutdoor",
_xlpm.COEFF))</f>
        <v/>
      </c>
      <c r="BL403" s="62">
        <f>COUNTIFS($AZ403:$BK403,"&gt;0")</f>
        <v/>
      </c>
      <c r="BM403" s="65" t="n"/>
      <c r="BN403" s="125">
        <f>$DJ403</f>
        <v/>
      </c>
      <c r="BO403" s="63">
        <f>$DQ403</f>
        <v/>
      </c>
      <c r="BP403" s="125">
        <f>
IFERROR(
IF($BL403=0,0,
$BN403*(1-$BO403)),
0)</f>
        <v/>
      </c>
      <c r="BQ403" s="125">
        <f t="array" ref="BQ403">
IFERROR(
_xlfn.IFS(
$DH403="день_1",
$BP403*$BL403/($AX403-$AW403+1)*AZ403*(DAY(EOMONTH(AZ$15,0))),
$DH403="день_2",
$BP403/30*MAX(MIN($AX403,EOMONTH(AZ$15,0))-MAX($AW403,AZ$15)+1,),
$DH403="раб.день",
$BP403/30*(IFERROR(
_xlfn.LET(_xlpm.VD,
CHOOSE(
{1;2;3;4;5;6;7;8;9;10;11;12;13;14;15;16;17;18},
45658,45659,45660,45661,45662,45663,45664,45665,45711,45724,45778,45779,45785,45786,45820,45821,45965,46022),
_xlfn.LET(_xlpm.DD,
MAX(MIN($AX403,EOMONTH(AZ$15,0))-MAX($AW403,AZ$15),),
_xlfn.IFS(
AND(MONTH($AW403)=MONTH(AZ$15),MONTH($AX403)&lt;&gt;MONTH(AZ$15)),
NETWORKDAYS.INTL($AW403,$AW403+_xlpm.DD,1,_xlpm.VD),
AND(MONTH($AW403)&lt;&gt;MONTH(AZ$15),MONTH($AX403)=MONTH(AZ$15)),
NETWORKDAYS.INTL(($AX403)-_xlpm.DD,$AX403,1,_xlpm.VD),
AND(MONTH($AW403)&lt;MONTH(AZ$15),MONTH($AX403)&gt;MONTH(AZ$15)),
NETWORKDAYS.INTL((EOMONTH(AZ$15-1,1))-_xlpm.DD,EOMONTH(AZ$15-1,1),1,_xlpm.VD),
AND(MONTH($AW403)=MONTH(AZ$15),MONTH($AX403)=MONTH(AZ$15)),
NETWORKDAYS.INTL($AW403,$AX403,1,_xlpm.VD)))),0)),
$DH403="месяц",
$BP403*AZ403,
$DH403="неделя",
$BP403*AZ403/7*(ROUNDUP((DAY(EOMONTH(AZ$15,0)))/4,0))),
0)</f>
        <v/>
      </c>
      <c r="BR403" s="125">
        <f t="array" ref="BR403">
IFERROR(
_xlfn.IFS(
$DH403="день_1",
$BP403*$BL403/($AX403-$AW403+1)*BA403*(DAY(EOMONTH(BA$15,0))),
$DH403="день_2",
$BP403/30*MAX(MIN($AX403,EOMONTH(BA$15,0))-MAX($AW403,BA$15)+1,),
$DH403="раб.день",
$BP403/30*(IFERROR(
_xlfn.LET(_xlpm.VD,
CHOOSE(
{1;2;3;4;5;6;7;8;9;10;11;12;13;14;15;16;17;18},
45658,45659,45660,45661,45662,45663,45664,45665,45711,45724,45778,45779,45785,45786,45820,45821,45965,46022),
_xlfn.LET(_xlpm.DD,
MAX(MIN($AX403,EOMONTH(BA$15,0))-MAX($AW403,BA$15),),
_xlfn.IFS(
AND(MONTH($AW403)=MONTH(BA$15),MONTH($AX403)&lt;&gt;MONTH(BA$15)),
NETWORKDAYS.INTL($AW403,$AW403+_xlpm.DD,1,_xlpm.VD),
AND(MONTH($AW403)&lt;&gt;MONTH(BA$15),MONTH($AX403)=MONTH(BA$15)),
NETWORKDAYS.INTL(($AX403)-_xlpm.DD,$AX403,1,_xlpm.VD),
AND(MONTH($AW403)&lt;MONTH(BA$15),MONTH($AX403)&gt;MONTH(BA$15)),
NETWORKDAYS.INTL((EOMONTH(BA$15-1,1))-_xlpm.DD,EOMONTH(BA$15-1,1),1,_xlpm.VD),
AND(MONTH($AW403)=MONTH(BA$15),MONTH($AX403)=MONTH(BA$15)),
NETWORKDAYS.INTL($AW403,$AX403,1,_xlpm.VD)))),0)),
$DH403="месяц",
$BP403*BA403,
$DH403="неделя",
$BP403*BA403/7*(ROUNDUP((DAY(EOMONTH(BA$15,0)))/4,0))),
0)</f>
        <v/>
      </c>
      <c r="BS403" s="125">
        <f t="array" ref="BS403">
IFERROR(
_xlfn.IFS(
$DH403="день_1",
$BP403*$BL403/($AX403-$AW403+1)*BB403*(DAY(EOMONTH(BB$15,0))),
$DH403="день_2",
$BP403/30*MAX(MIN($AX403,EOMONTH(BB$15,0))-MAX($AW403,BB$15)+1,),
$DH403="раб.день",
$BP403/30*(IFERROR(
_xlfn.LET(_xlpm.VD,
CHOOSE(
{1;2;3;4;5;6;7;8;9;10;11;12;13;14;15;16;17;18},
45658,45659,45660,45661,45662,45663,45664,45665,45711,45724,45778,45779,45785,45786,45820,45821,45965,46022),
_xlfn.LET(_xlpm.DD,
MAX(MIN($AX403,EOMONTH(BB$15,0))-MAX($AW403,BB$15),),
_xlfn.IFS(
AND(MONTH($AW403)=MONTH(BB$15),MONTH($AX403)&lt;&gt;MONTH(BB$15)),
NETWORKDAYS.INTL($AW403,$AW403+_xlpm.DD,1,_xlpm.VD),
AND(MONTH($AW403)&lt;&gt;MONTH(BB$15),MONTH($AX403)=MONTH(BB$15)),
NETWORKDAYS.INTL(($AX403)-_xlpm.DD,$AX403,1,_xlpm.VD),
AND(MONTH($AW403)&lt;MONTH(BB$15),MONTH($AX403)&gt;MONTH(BB$15)),
NETWORKDAYS.INTL((EOMONTH(BB$15-1,1))-_xlpm.DD,EOMONTH(BB$15-1,1),1,_xlpm.VD),
AND(MONTH($AW403)=MONTH(BB$15),MONTH($AX403)=MONTH(BB$15)),
NETWORKDAYS.INTL($AW403,$AX403,1,_xlpm.VD)))),0)),
$DH403="месяц",
$BP403*BB403,
$DH403="неделя",
$BP403*BB403/7*(ROUNDUP((DAY(EOMONTH(BB$15,0)))/4,0))),
0)</f>
        <v/>
      </c>
      <c r="BT403" s="125">
        <f t="array" ref="BT403">
IFERROR(
_xlfn.IFS(
$DH403="день_1",
$BP403*$BL403/($AX403-$AW403+1)*BC403*(DAY(EOMONTH(BC$15,0))),
$DH403="день_2",
$BP403/30*MAX(MIN($AX403,EOMONTH(BC$15,0))-MAX($AW403,BC$15)+1,),
$DH403="раб.день",
$BP403/30*(IFERROR(
_xlfn.LET(_xlpm.VD,
CHOOSE(
{1;2;3;4;5;6;7;8;9;10;11;12;13;14;15;16;17;18},
45658,45659,45660,45661,45662,45663,45664,45665,45711,45724,45778,45779,45785,45786,45820,45821,45965,46022),
_xlfn.LET(_xlpm.DD,
MAX(MIN($AX403,EOMONTH(BC$15,0))-MAX($AW403,BC$15),),
_xlfn.IFS(
AND(MONTH($AW403)=MONTH(BC$15),MONTH($AX403)&lt;&gt;MONTH(BC$15)),
NETWORKDAYS.INTL($AW403,$AW403+_xlpm.DD,1,_xlpm.VD),
AND(MONTH($AW403)&lt;&gt;MONTH(BC$15),MONTH($AX403)=MONTH(BC$15)),
NETWORKDAYS.INTL(($AX403)-_xlpm.DD,$AX403,1,_xlpm.VD),
AND(MONTH($AW403)&lt;MONTH(BC$15),MONTH($AX403)&gt;MONTH(BC$15)),
NETWORKDAYS.INTL((EOMONTH(BC$15-1,1))-_xlpm.DD,EOMONTH(BC$15-1,1),1,_xlpm.VD),
AND(MONTH($AW403)=MONTH(BC$15),MONTH($AX403)=MONTH(BC$15)),
NETWORKDAYS.INTL($AW403,$AX403,1,_xlpm.VD)))),0)),
$DH403="месяц",
$BP403*BC403,
$DH403="неделя",
$BP403*BC403/7*(ROUNDUP((DAY(EOMONTH(BC$15,0)))/4,0))),
0)</f>
        <v/>
      </c>
      <c r="BU403" s="125">
        <f t="array" ref="BU403">
IFERROR(
_xlfn.IFS(
$DH403="день_1",
$BP403*$BL403/($AX403-$AW403+1)*BD403*(DAY(EOMONTH(BD$15,0))),
$DH403="день_2",
$BP403/30*MAX(MIN($AX403,EOMONTH(BD$15,0))-MAX($AW403,BD$15)+1,),
$DH403="раб.день",
$BP403/30*(IFERROR(
_xlfn.LET(_xlpm.VD,
CHOOSE(
{1;2;3;4;5;6;7;8;9;10;11;12;13;14;15;16;17;18},
45658,45659,45660,45661,45662,45663,45664,45665,45711,45724,45778,45779,45785,45786,45820,45821,45965,46022),
_xlfn.LET(_xlpm.DD,
MAX(MIN($AX403,EOMONTH(BD$15,0))-MAX($AW403,BD$15),),
_xlfn.IFS(
AND(MONTH($AW403)=MONTH(BD$15),MONTH($AX403)&lt;&gt;MONTH(BD$15)),
NETWORKDAYS.INTL($AW403,$AW403+_xlpm.DD,1,_xlpm.VD),
AND(MONTH($AW403)&lt;&gt;MONTH(BD$15),MONTH($AX403)=MONTH(BD$15)),
NETWORKDAYS.INTL(($AX403)-_xlpm.DD,$AX403,1,_xlpm.VD),
AND(MONTH($AW403)&lt;MONTH(BD$15),MONTH($AX403)&gt;MONTH(BD$15)),
NETWORKDAYS.INTL((EOMONTH(BD$15-1,1))-_xlpm.DD,EOMONTH(BD$15-1,1),1,_xlpm.VD),
AND(MONTH($AW403)=MONTH(BD$15),MONTH($AX403)=MONTH(BD$15)),
NETWORKDAYS.INTL($AW403,$AX403,1,_xlpm.VD)))),0)),
$DH403="месяц",
$BP403*BD403,
$DH403="неделя",
$BP403*BD403/7*(ROUNDUP((DAY(EOMONTH(BD$15,0)))/4,0))),
0)</f>
        <v/>
      </c>
      <c r="BV403" s="125">
        <f t="array" ref="BV403">
IFERROR(
_xlfn.IFS(
$DH403="день_1",
$BP403*$BL403/($AX403-$AW403+1)*BE403*(DAY(EOMONTH(BE$15,0))),
$DH403="день_2",
$BP403/30*MAX(MIN($AX403,EOMONTH(BE$15,0))-MAX($AW403,BE$15)+1,),
$DH403="раб.день",
$BP403/30*(IFERROR(
_xlfn.LET(_xlpm.VD,
CHOOSE(
{1;2;3;4;5;6;7;8;9;10;11;12;13;14;15;16;17;18},
45658,45659,45660,45661,45662,45663,45664,45665,45711,45724,45778,45779,45785,45786,45820,45821,45965,46022),
_xlfn.LET(_xlpm.DD,
MAX(MIN($AX403,EOMONTH(BE$15,0))-MAX($AW403,BE$15),),
_xlfn.IFS(
AND(MONTH($AW403)=MONTH(BE$15),MONTH($AX403)&lt;&gt;MONTH(BE$15)),
NETWORKDAYS.INTL($AW403,$AW403+_xlpm.DD,1,_xlpm.VD),
AND(MONTH($AW403)&lt;&gt;MONTH(BE$15),MONTH($AX403)=MONTH(BE$15)),
NETWORKDAYS.INTL(($AX403)-_xlpm.DD,$AX403,1,_xlpm.VD),
AND(MONTH($AW403)&lt;MONTH(BE$15),MONTH($AX403)&gt;MONTH(BE$15)),
NETWORKDAYS.INTL((EOMONTH(BE$15-1,1))-_xlpm.DD,EOMONTH(BE$15-1,1),1,_xlpm.VD),
AND(MONTH($AW403)=MONTH(BE$15),MONTH($AX403)=MONTH(BE$15)),
NETWORKDAYS.INTL($AW403,$AX403,1,_xlpm.VD)))),0)),
$DH403="месяц",
$BP403*BE403,
$DH403="неделя",
$BP403*BE403/7*(ROUNDUP((DAY(EOMONTH(BE$15,0)))/4,0))),
0)</f>
        <v/>
      </c>
      <c r="BW403" s="125">
        <f t="array" ref="BW403">
IFERROR(
_xlfn.IFS(
$DH403="день_1",
$BP403*$BL403/($AX403-$AW403+1)*BF403*(DAY(EOMONTH(BF$15,0))),
$DH403="день_2",
$BP403/30*MAX(MIN($AX403,EOMONTH(BF$15,0))-MAX($AW403,BF$15)+1,),
$DH403="раб.день",
$BP403/30*(IFERROR(
_xlfn.LET(_xlpm.VD,
CHOOSE(
{1;2;3;4;5;6;7;8;9;10;11;12;13;14;15;16;17;18},
45658,45659,45660,45661,45662,45663,45664,45665,45711,45724,45778,45779,45785,45786,45820,45821,45965,46022),
_xlfn.LET(_xlpm.DD,
MAX(MIN($AX403,EOMONTH(BF$15,0))-MAX($AW403,BF$15),),
_xlfn.IFS(
AND(MONTH($AW403)=MONTH(BF$15),MONTH($AX403)&lt;&gt;MONTH(BF$15)),
NETWORKDAYS.INTL($AW403,$AW403+_xlpm.DD,1,_xlpm.VD),
AND(MONTH($AW403)&lt;&gt;MONTH(BF$15),MONTH($AX403)=MONTH(BF$15)),
NETWORKDAYS.INTL(($AX403)-_xlpm.DD,$AX403,1,_xlpm.VD),
AND(MONTH($AW403)&lt;MONTH(BF$15),MONTH($AX403)&gt;MONTH(BF$15)),
NETWORKDAYS.INTL((EOMONTH(BF$15-1,1))-_xlpm.DD,EOMONTH(BF$15-1,1),1,_xlpm.VD),
AND(MONTH($AW403)=MONTH(BF$15),MONTH($AX403)=MONTH(BF$15)),
NETWORKDAYS.INTL($AW403,$AX403,1,_xlpm.VD)))),0)),
$DH403="месяц",
$BP403*BF403,
$DH403="неделя",
$BP403*BF403/7*(ROUNDUP((DAY(EOMONTH(BF$15,0)))/4,0))),
0)</f>
        <v/>
      </c>
      <c r="BX403" s="125">
        <f t="array" ref="BX403">
IFERROR(
_xlfn.IFS(
$DH403="день_1",
$BP403*$BL403/($AX403-$AW403+1)*BG403*(DAY(EOMONTH(BG$15,0))),
$DH403="день_2",
$BP403/30*MAX(MIN($AX403,EOMONTH(BG$15,0))-MAX($AW403,BG$15)+1,),
$DH403="раб.день",
$BP403/30*(IFERROR(
_xlfn.LET(_xlpm.VD,
CHOOSE(
{1;2;3;4;5;6;7;8;9;10;11;12;13;14;15;16;17;18},
45658,45659,45660,45661,45662,45663,45664,45665,45711,45724,45778,45779,45785,45786,45820,45821,45965,46022),
_xlfn.LET(_xlpm.DD,
MAX(MIN($AX403,EOMONTH(BG$15,0))-MAX($AW403,BG$15),),
_xlfn.IFS(
AND(MONTH($AW403)=MONTH(BG$15),MONTH($AX403)&lt;&gt;MONTH(BG$15)),
NETWORKDAYS.INTL($AW403,$AW403+_xlpm.DD,1,_xlpm.VD),
AND(MONTH($AW403)&lt;&gt;MONTH(BG$15),MONTH($AX403)=MONTH(BG$15)),
NETWORKDAYS.INTL(($AX403)-_xlpm.DD,$AX403,1,_xlpm.VD),
AND(MONTH($AW403)&lt;MONTH(BG$15),MONTH($AX403)&gt;MONTH(BG$15)),
NETWORKDAYS.INTL((EOMONTH(BG$15-1,1))-_xlpm.DD,EOMONTH(BG$15-1,1),1,_xlpm.VD),
AND(MONTH($AW403)=MONTH(BG$15),MONTH($AX403)=MONTH(BG$15)),
NETWORKDAYS.INTL($AW403,$AX403,1,_xlpm.VD)))),0)),
$DH403="месяц",
$BP403*BG403,
$DH403="неделя",
$BP403*BG403/7*(ROUNDUP((DAY(EOMONTH(BG$15,0)))/4,0))),
0)</f>
        <v/>
      </c>
      <c r="BY403" s="125">
        <f t="array" ref="BY403">
IFERROR(
_xlfn.IFS(
$DH403="день_1",
$BP403*$BL403/($AX403-$AW403+1)*BH403*(DAY(EOMONTH(BH$15,0))),
$DH403="день_2",
$BP403/30*MAX(MIN($AX403,EOMONTH(BH$15,0))-MAX($AW403,BH$15)+1,),
$DH403="раб.день",
$BP403/30*(IFERROR(
_xlfn.LET(_xlpm.VD,
CHOOSE(
{1;2;3;4;5;6;7;8;9;10;11;12;13;14;15;16;17;18},
45658,45659,45660,45661,45662,45663,45664,45665,45711,45724,45778,45779,45785,45786,45820,45821,45965,46022),
_xlfn.LET(_xlpm.DD,
MAX(MIN($AX403,EOMONTH(BH$15,0))-MAX($AW403,BH$15),),
_xlfn.IFS(
AND(MONTH($AW403)=MONTH(BH$15),MONTH($AX403)&lt;&gt;MONTH(BH$15)),
NETWORKDAYS.INTL($AW403,$AW403+_xlpm.DD,1,_xlpm.VD),
AND(MONTH($AW403)&lt;&gt;MONTH(BH$15),MONTH($AX403)=MONTH(BH$15)),
NETWORKDAYS.INTL(($AX403)-_xlpm.DD,$AX403,1,_xlpm.VD),
AND(MONTH($AW403)&lt;MONTH(BH$15),MONTH($AX403)&gt;MONTH(BH$15)),
NETWORKDAYS.INTL((EOMONTH(BH$15-1,1))-_xlpm.DD,EOMONTH(BH$15-1,1),1,_xlpm.VD),
AND(MONTH($AW403)=MONTH(BH$15),MONTH($AX403)=MONTH(BH$15)),
NETWORKDAYS.INTL($AW403,$AX403,1,_xlpm.VD)))),0)),
$DH403="месяц",
$BP403*BH403,
$DH403="неделя",
$BP403*BH403/7*(ROUNDUP((DAY(EOMONTH(BH$15,0)))/4,0))),
0)</f>
        <v/>
      </c>
      <c r="BZ403" s="125">
        <f t="array" ref="BZ403">
IFERROR(
_xlfn.IFS(
$DH403="день_1",
$BP403*$BL403/($AX403-$AW403+1)*BI403*(DAY(EOMONTH(BI$15,0))),
$DH403="день_2",
$BP403/30*MAX(MIN($AX403,EOMONTH(BI$15,0))-MAX($AW403,BI$15)+1,),
$DH403="раб.день",
$BP403/30*(IFERROR(
_xlfn.LET(_xlpm.VD,
CHOOSE(
{1;2;3;4;5;6;7;8;9;10;11;12;13;14;15;16;17;18},
45658,45659,45660,45661,45662,45663,45664,45665,45711,45724,45778,45779,45785,45786,45820,45821,45965,46022),
_xlfn.LET(_xlpm.DD,
MAX(MIN($AX403,EOMONTH(BI$15,0))-MAX($AW403,BI$15),),
_xlfn.IFS(
AND(MONTH($AW403)=MONTH(BI$15),MONTH($AX403)&lt;&gt;MONTH(BI$15)),
NETWORKDAYS.INTL($AW403,$AW403+_xlpm.DD,1,_xlpm.VD),
AND(MONTH($AW403)&lt;&gt;MONTH(BI$15),MONTH($AX403)=MONTH(BI$15)),
NETWORKDAYS.INTL(($AX403)-_xlpm.DD,$AX403,1,_xlpm.VD),
AND(MONTH($AW403)&lt;MONTH(BI$15),MONTH($AX403)&gt;MONTH(BI$15)),
NETWORKDAYS.INTL((EOMONTH(BI$15-1,1))-_xlpm.DD,EOMONTH(BI$15-1,1),1,_xlpm.VD),
AND(MONTH($AW403)=MONTH(BI$15),MONTH($AX403)=MONTH(BI$15)),
NETWORKDAYS.INTL($AW403,$AX403,1,_xlpm.VD)))),0)),
$DH403="месяц",
$BP403*BI403,
$DH403="неделя",
$BP403*BI403/7*(ROUNDUP((DAY(EOMONTH(BI$15,0)))/4,0))),
0)</f>
        <v/>
      </c>
      <c r="CA403" s="125">
        <f t="array" ref="CA403">
IFERROR(
_xlfn.IFS(
$DH403="день_1",
$BP403*$BL403/($AX403-$AW403+1)*BJ403*(DAY(EOMONTH(BJ$15,0))),
$DH403="день_2",
$BP403/30*MAX(MIN($AX403,EOMONTH(BJ$15,0))-MAX($AW403,BJ$15)+1,),
$DH403="раб.день",
$BP403/30*(IFERROR(
_xlfn.LET(_xlpm.VD,
CHOOSE(
{1;2;3;4;5;6;7;8;9;10;11;12;13;14;15;16;17;18},
45658,45659,45660,45661,45662,45663,45664,45665,45711,45724,45778,45779,45785,45786,45820,45821,45965,46022),
_xlfn.LET(_xlpm.DD,
MAX(MIN($AX403,EOMONTH(BJ$15,0))-MAX($AW403,BJ$15),),
_xlfn.IFS(
AND(MONTH($AW403)=MONTH(BJ$15),MONTH($AX403)&lt;&gt;MONTH(BJ$15)),
NETWORKDAYS.INTL($AW403,$AW403+_xlpm.DD,1,_xlpm.VD),
AND(MONTH($AW403)&lt;&gt;MONTH(BJ$15),MONTH($AX403)=MONTH(BJ$15)),
NETWORKDAYS.INTL(($AX403)-_xlpm.DD,$AX403,1,_xlpm.VD),
AND(MONTH($AW403)&lt;MONTH(BJ$15),MONTH($AX403)&gt;MONTH(BJ$15)),
NETWORKDAYS.INTL((EOMONTH(BJ$15-1,1))-_xlpm.DD,EOMONTH(BJ$15-1,1),1,_xlpm.VD),
AND(MONTH($AW403)=MONTH(BJ$15),MONTH($AX403)=MONTH(BJ$15)),
NETWORKDAYS.INTL($AW403,$AX403,1,_xlpm.VD)))),0)),
$DH403="месяц",
$BP403*BJ403,
$DH403="неделя",
$BP403*BJ403/7*(ROUNDUP((DAY(EOMONTH(BJ$15,0)))/4,0))),
0)</f>
        <v/>
      </c>
      <c r="CB403" s="125">
        <f t="array" ref="CB403">
IFERROR(
_xlfn.IFS(
$DH403="день_1",
$BP403*$BL403/($AX403-$AW403+1)*BK403*(DAY(EOMONTH(BK$15,0))),
$DH403="день_2",
$BP403/30*MAX(MIN($AX403,EOMONTH(BK$15,0))-MAX($AW403,BK$15)+1,),
$DH403="раб.день",
$BP403/30*(IFERROR(
_xlfn.LET(_xlpm.VD,
CHOOSE(
{1;2;3;4;5;6;7;8;9;10;11;12;13;14;15;16;17;18},
45658,45659,45660,45661,45662,45663,45664,45665,45711,45724,45778,45779,45785,45786,45820,45821,45965,46022),
_xlfn.LET(_xlpm.DD,
MAX(MIN($AX403,EOMONTH(BK$15,0))-MAX($AW403,BK$15),),
_xlfn.IFS(
AND(MONTH($AW403)=MONTH(BK$15),MONTH($AX403)&lt;&gt;MONTH(BK$15)),
NETWORKDAYS.INTL($AW403,$AW403+_xlpm.DD,1,_xlpm.VD),
AND(MONTH($AW403)&lt;&gt;MONTH(BK$15),MONTH($AX403)=MONTH(BK$15)),
NETWORKDAYS.INTL(($AX403)-_xlpm.DD,$AX403,1,_xlpm.VD),
AND(MONTH($AW403)&lt;MONTH(BK$15),MONTH($AX403)&gt;MONTH(BK$15)),
NETWORKDAYS.INTL((EOMONTH(BK$15-1,1))-_xlpm.DD,EOMONTH(BK$15-1,1),1,_xlpm.VD),
AND(MONTH($AW403)=MONTH(BK$15),MONTH($AX403)=MONTH(BK$15)),
NETWORKDAYS.INTL($AW403,$AX403,1,_xlpm.VD)))),0)),
$DH403="месяц",
$BP403*BK403,
$DH403="неделя",
$BP403*BK403/7*(ROUNDUP((DAY(EOMONTH(BK$15,0)))/4,0))),
0)</f>
        <v/>
      </c>
      <c r="CC403" s="125">
        <f>SUM($BQ403:$CB403)</f>
        <v/>
      </c>
      <c r="CD403" s="126">
        <f>SUM($EH403:$EH403)</f>
        <v/>
      </c>
      <c r="CE403" s="126">
        <f>$CD403*$AB403</f>
        <v/>
      </c>
      <c r="CF403" s="126">
        <f>SUM($EK403:$EK403)</f>
        <v/>
      </c>
      <c r="CG403" s="126">
        <f>$CF403*$AB403</f>
        <v/>
      </c>
      <c r="CH403" s="126">
        <f>SUM($CC403,$CE403,$CG403)</f>
        <v/>
      </c>
      <c r="CI403" s="126">
        <f>$CH403*(1+$CM403)</f>
        <v/>
      </c>
      <c r="CJ403" s="127" t="n">
        <v>0</v>
      </c>
      <c r="CK403" s="126">
        <f>SUM($CH403:$CH403)*(1+$CJ403)</f>
        <v/>
      </c>
      <c r="CL403" s="126">
        <f>SUM($CH403:$CH403)*(1+$CM403)</f>
        <v/>
      </c>
      <c r="CM403" s="59" t="inlineStr">
        <is>
          <t>20%</t>
        </is>
      </c>
      <c r="CN403" s="59" t="n"/>
      <c r="CO403" s="72" t="n"/>
      <c r="CP403" s="59" t="n"/>
      <c r="CQ403" s="73" t="n"/>
      <c r="CR403" s="73" t="n"/>
      <c r="CS403" s="73" t="n"/>
      <c r="CT403" s="72" t="n"/>
      <c r="CU403" s="79" t="inlineStr">
        <is>
          <t> </t>
        </is>
      </c>
      <c r="CV403" s="60" t="n"/>
      <c r="CW403" s="60" t="n"/>
      <c r="CX403" s="60" t="n"/>
      <c r="CY403" s="127">
        <f>IFERROR(($CC403-$EE403)/($EE403/(1-$DQ403)),0)</f>
        <v/>
      </c>
      <c r="CZ403" s="127">
        <f>IFERROR(1-$EI403/($CE403),0)</f>
        <v/>
      </c>
      <c r="DA403" s="127">
        <f>IFERROR(1-$EL403/($CG403),0)</f>
        <v/>
      </c>
      <c r="DB403" s="126">
        <f>ROUND(IFERROR(($CI403/(1+$CM403)-$EN403),0),2)</f>
        <v/>
      </c>
      <c r="DC403" s="128" t="n"/>
      <c r="DD403" s="125" t="n"/>
      <c r="DE403" s="75" t="n">
        <v>0</v>
      </c>
      <c r="DF403" s="128" t="n"/>
      <c r="DG403" s="125">
        <f>IF($DC403=0,0,$DD403*($DC403*100%-$DE403*$DF403))*SUM($AB403:$AB403)</f>
        <v/>
      </c>
      <c r="DH403" s="129" t="inlineStr">
        <is>
          <t>месяц</t>
        </is>
      </c>
      <c r="DI403" s="130">
        <f t="array" ref="DI403">IFERROR(
IF($ES403="LisChannel",
(ROUND(((INDEX({174.625;153.888888888889;130.972222222222},MATCH($AI403,{2;3;4}),0))*$AG403*$AI403),2)),0),0)</f>
        <v/>
      </c>
      <c r="DJ403" s="130">
        <f>
_xlfn.LET(_xlpm.X,
IFERROR(
IF($ES403="НовиковТВ",
(_xlfn.LET(_xlpm.NTV,
_xlfn.LET(_xlpm.MIN,350000,
IF(SUMIFS($DI:$DI,$ES:$ES,"НовиковТВ")&lt;=_xlpm.MIN,
(SUMIFS($DI:$DI,$ES:$ES,"НовиковТВ")/(COUNTIFS($ES:$ES,"НовиковТВ")))*_xlpm.MIN/SUMIFS($DI:$DI,$ES:$ES,"НовиковТВ"),
DI403)),
_xlpm.NTV+$DG403/(1-(1-(_xlpm.NTV)*(1-$DL403)*(1-$DM403)*(1-$DN403)*(1-$DO403)*(1-$DP403)/_xlpm.NTV))))/(1+$EP403),
$DI403+$DG403/(1-(1-($DI403)*(1-$DL403)*(1-$DM403)*(1-$DN403)*(1-$DO403)*(1-$DP403)/$DI403))),
0),
_xlpm.X*(1+$CM403)*(1+$CW403)-_xlpm.X*(1+$CM403)+_xlpm.X)</f>
        <v/>
      </c>
      <c r="DK403" s="125" t="inlineStr">
        <is>
          <t>послед.</t>
        </is>
      </c>
      <c r="DL403" s="63" t="n">
        <v>0</v>
      </c>
      <c r="DM403" s="63" t="n">
        <v>0</v>
      </c>
      <c r="DN403" s="63" t="n">
        <v>0</v>
      </c>
      <c r="DO403" s="63" t="n">
        <v>0</v>
      </c>
      <c r="DP403" s="63" t="n">
        <v>0</v>
      </c>
      <c r="DQ403" s="63">
        <f t="array" ref="DQ403">IFERROR(_xlfn.IFS(
$DK403="послед.",1-(1-$DL403)*(1-$DM403)*(1-$DN403)*(1-$DO403)*(1-$DP403),
$DK403="сумм.",$DL403+$DM403+$DN403+$DO403+$DP403),
0)</f>
        <v/>
      </c>
      <c r="DR403" s="125">
        <f t="array" ref="DR403">
IFERROR(
_xlfn.IFS(
$BL403=0,
0,
$BL403&gt;0,
_xlfn.IFS($DK403="послед.",
$DJ403*(1-$DL403)*(1-$DM403)*(1-$DN403)*(1-$DO403)*(1-$DP403),
$DK403="сумм.",
$DJ403*(1-($DL403+$DM403+$DN403+$DO403+$DP403)))),0)</f>
        <v/>
      </c>
      <c r="DS403" s="125">
        <f t="array" ref="DS403">
IFERROR(_xlfn.IFS(
$DH403="день_1",
$DR403*$BL403/($AX403-$AW403+1)*AZ403*(DAY(EOMONTH(AZ$15,0))),
$DH403="день_2",
$DR403/30*MAX(MIN($AX403,EOMONTH(AZ$15,0))-MAX($AW403,AZ$15)+1,),
$DH403="раб.день",
$DR403/30*(IFERROR(
_xlfn.LET(_xlpm.VD,
CHOOSE(
{1;2;3;4;5;6;7;8;9;10;11;12;13;14;15;16;17;18},
45658,45659,45660,45661,45662,45663,45664,45665,45711,45724,45778,45779,45785,45786,45820,45821,45965,46022),
_xlfn.LET(_xlpm.DD,
MAX(MIN($AX403,EOMONTH(AZ$15,0))-MAX($AW403,AZ$15),),
_xlfn.IFS(
AND(MONTH($AW403)=MONTH(AZ$15),MONTH($AX403)&lt;&gt;MONTH(AZ$15)),
NETWORKDAYS.INTL($AW403,$AW403+_xlpm.DD,1,_xlpm.VD),
AND(MONTH($AW403)&lt;&gt;MONTH(AZ$15),MONTH($AX403)=MONTH(AZ$15)),
NETWORKDAYS.INTL(($AX403)-_xlpm.DD,$AX403,1,_xlpm.VD),
AND(MONTH($AW403)&lt;MONTH(AZ$15),MONTH($AX403)&gt;MONTH(AZ$15)),
NETWORKDAYS.INTL((EOMONTH(AZ$15-1,1))-_xlpm.DD,EOMONTH(AZ$15-1,1),1,_xlpm.VD),
AND(MONTH($AW403)=MONTH(AZ$15),MONTH($AX403)=MONTH(AZ$15)),
NETWORKDAYS.INTL($AW403,$AX403,1,_xlpm.VD)))),0)),
$DH403="месяц",
$DR403*AZ403,
$DH403="неделя",
$DR403*AZ403/7*(ROUNDUP((DAY(EOMONTH(AZ$15,0)))/4,0))),
0)</f>
        <v/>
      </c>
      <c r="DT403" s="125">
        <f t="array" ref="DT403">
IFERROR(_xlfn.IFS(
$DH403="день_1",
$DR403*$BL403/($AX403-$AW403+1)*BA403*(DAY(EOMONTH(BA$15,0))),
$DH403="день_2",
$DR403/30*MAX(MIN($AX403,EOMONTH(BA$15,0))-MAX($AW403,BA$15)+1,),
$DH403="раб.день",
$DR403/30*(IFERROR(
_xlfn.LET(_xlpm.VD,
CHOOSE(
{1;2;3;4;5;6;7;8;9;10;11;12;13;14;15;16;17;18},
45658,45659,45660,45661,45662,45663,45664,45665,45711,45724,45778,45779,45785,45786,45820,45821,45965,46022),
_xlfn.LET(_xlpm.DD,
MAX(MIN($AX403,EOMONTH(BA$15,0))-MAX($AW403,BA$15),),
_xlfn.IFS(
AND(MONTH($AW403)=MONTH(BA$15),MONTH($AX403)&lt;&gt;MONTH(BA$15)),
NETWORKDAYS.INTL($AW403,$AW403+_xlpm.DD,1,_xlpm.VD),
AND(MONTH($AW403)&lt;&gt;MONTH(BA$15),MONTH($AX403)=MONTH(BA$15)),
NETWORKDAYS.INTL(($AX403)-_xlpm.DD,$AX403,1,_xlpm.VD),
AND(MONTH($AW403)&lt;MONTH(BA$15),MONTH($AX403)&gt;MONTH(BA$15)),
NETWORKDAYS.INTL((EOMONTH(BA$15-1,1))-_xlpm.DD,EOMONTH(BA$15-1,1),1,_xlpm.VD),
AND(MONTH($AW403)=MONTH(BA$15),MONTH($AX403)=MONTH(BA$15)),
NETWORKDAYS.INTL($AW403,$AX403,1,_xlpm.VD)))),0)),
$DH403="месяц",
$DR403*BA403,
$DH403="неделя",
$DR403*BA403/7*(ROUNDUP((DAY(EOMONTH(BA$15,0)))/4,0))),
0)</f>
        <v/>
      </c>
      <c r="DU403" s="125">
        <f t="array" ref="DU403">
IFERROR(_xlfn.IFS(
$DH403="день_1",
$DR403*$BL403/($AX403-$AW403+1)*BB403*(DAY(EOMONTH(BB$15,0))),
$DH403="день_2",
$DR403/30*MAX(MIN($AX403,EOMONTH(BB$15,0))-MAX($AW403,BB$15)+1,),
$DH403="раб.день",
$DR403/30*(IFERROR(
_xlfn.LET(_xlpm.VD,
CHOOSE(
{1;2;3;4;5;6;7;8;9;10;11;12;13;14;15;16;17;18},
45658,45659,45660,45661,45662,45663,45664,45665,45711,45724,45778,45779,45785,45786,45820,45821,45965,46022),
_xlfn.LET(_xlpm.DD,
MAX(MIN($AX403,EOMONTH(BB$15,0))-MAX($AW403,BB$15),),
_xlfn.IFS(
AND(MONTH($AW403)=MONTH(BB$15),MONTH($AX403)&lt;&gt;MONTH(BB$15)),
NETWORKDAYS.INTL($AW403,$AW403+_xlpm.DD,1,_xlpm.VD),
AND(MONTH($AW403)&lt;&gt;MONTH(BB$15),MONTH($AX403)=MONTH(BB$15)),
NETWORKDAYS.INTL(($AX403)-_xlpm.DD,$AX403,1,_xlpm.VD),
AND(MONTH($AW403)&lt;MONTH(BB$15),MONTH($AX403)&gt;MONTH(BB$15)),
NETWORKDAYS.INTL((EOMONTH(BB$15-1,1))-_xlpm.DD,EOMONTH(BB$15-1,1),1,_xlpm.VD),
AND(MONTH($AW403)=MONTH(BB$15),MONTH($AX403)=MONTH(BB$15)),
NETWORKDAYS.INTL($AW403,$AX403,1,_xlpm.VD)))),0)),
$DH403="месяц",
$DR403*BB403,
$DH403="неделя",
$DR403*BB403/7*(ROUNDUP((DAY(EOMONTH(BB$15,0)))/4,0))),
0)</f>
        <v/>
      </c>
      <c r="DV403" s="125">
        <f t="array" ref="DV403">
IFERROR(_xlfn.IFS(
$DH403="день_1",
$DR403*$BL403/($AX403-$AW403+1)*BC403*(DAY(EOMONTH(BC$15,0))),
$DH403="день_2",
$DR403/30*MAX(MIN($AX403,EOMONTH(BC$15,0))-MAX($AW403,BC$15)+1,),
$DH403="раб.день",
$DR403/30*(IFERROR(
_xlfn.LET(_xlpm.VD,
CHOOSE(
{1;2;3;4;5;6;7;8;9;10;11;12;13;14;15;16;17;18},
45658,45659,45660,45661,45662,45663,45664,45665,45711,45724,45778,45779,45785,45786,45820,45821,45965,46022),
_xlfn.LET(_xlpm.DD,
MAX(MIN($AX403,EOMONTH(BC$15,0))-MAX($AW403,BC$15),),
_xlfn.IFS(
AND(MONTH($AW403)=MONTH(BC$15),MONTH($AX403)&lt;&gt;MONTH(BC$15)),
NETWORKDAYS.INTL($AW403,$AW403+_xlpm.DD,1,_xlpm.VD),
AND(MONTH($AW403)&lt;&gt;MONTH(BC$15),MONTH($AX403)=MONTH(BC$15)),
NETWORKDAYS.INTL(($AX403)-_xlpm.DD,$AX403,1,_xlpm.VD),
AND(MONTH($AW403)&lt;MONTH(BC$15),MONTH($AX403)&gt;MONTH(BC$15)),
NETWORKDAYS.INTL((EOMONTH(BC$15-1,1))-_xlpm.DD,EOMONTH(BC$15-1,1),1,_xlpm.VD),
AND(MONTH($AW403)=MONTH(BC$15),MONTH($AX403)=MONTH(BC$15)),
NETWORKDAYS.INTL($AW403,$AX403,1,_xlpm.VD)))),0)),
$DH403="месяц",
$DR403*BC403,
$DH403="неделя",
$DR403*BC403/7*(ROUNDUP((DAY(EOMONTH(BC$15,0)))/4,0))),
0)</f>
        <v/>
      </c>
      <c r="DW403" s="125">
        <f t="array" ref="DW403">
IFERROR(_xlfn.IFS(
$DH403="день_1",
$DR403*$BL403/($AX403-$AW403+1)*BD403*(DAY(EOMONTH(BD$15,0))),
$DH403="день_2",
$DR403/30*MAX(MIN($AX403,EOMONTH(BD$15,0))-MAX($AW403,BD$15)+1,),
$DH403="раб.день",
$DR403/30*(IFERROR(
_xlfn.LET(_xlpm.VD,
CHOOSE(
{1;2;3;4;5;6;7;8;9;10;11;12;13;14;15;16;17;18},
45658,45659,45660,45661,45662,45663,45664,45665,45711,45724,45778,45779,45785,45786,45820,45821,45965,46022),
_xlfn.LET(_xlpm.DD,
MAX(MIN($AX403,EOMONTH(BD$15,0))-MAX($AW403,BD$15),),
_xlfn.IFS(
AND(MONTH($AW403)=MONTH(BD$15),MONTH($AX403)&lt;&gt;MONTH(BD$15)),
NETWORKDAYS.INTL($AW403,$AW403+_xlpm.DD,1,_xlpm.VD),
AND(MONTH($AW403)&lt;&gt;MONTH(BD$15),MONTH($AX403)=MONTH(BD$15)),
NETWORKDAYS.INTL(($AX403)-_xlpm.DD,$AX403,1,_xlpm.VD),
AND(MONTH($AW403)&lt;MONTH(BD$15),MONTH($AX403)&gt;MONTH(BD$15)),
NETWORKDAYS.INTL((EOMONTH(BD$15-1,1))-_xlpm.DD,EOMONTH(BD$15-1,1),1,_xlpm.VD),
AND(MONTH($AW403)=MONTH(BD$15),MONTH($AX403)=MONTH(BD$15)),
NETWORKDAYS.INTL($AW403,$AX403,1,_xlpm.VD)))),0)),
$DH403="месяц",
$DR403*BD403,
$DH403="неделя",
$DR403*BD403/7*(ROUNDUP((DAY(EOMONTH(BD$15,0)))/4,0))),
0)</f>
        <v/>
      </c>
      <c r="DX403" s="125">
        <f t="array" ref="DX403">
IFERROR(_xlfn.IFS(
$DH403="день_1",
$DR403*$BL403/($AX403-$AW403+1)*BE403*(DAY(EOMONTH(BE$15,0))),
$DH403="день_2",
$DR403/30*MAX(MIN($AX403,EOMONTH(BE$15,0))-MAX($AW403,BE$15)+1,),
$DH403="раб.день",
$DR403/30*(IFERROR(
_xlfn.LET(_xlpm.VD,
CHOOSE(
{1;2;3;4;5;6;7;8;9;10;11;12;13;14;15;16;17;18},
45658,45659,45660,45661,45662,45663,45664,45665,45711,45724,45778,45779,45785,45786,45820,45821,45965,46022),
_xlfn.LET(_xlpm.DD,
MAX(MIN($AX403,EOMONTH(BE$15,0))-MAX($AW403,BE$15),),
_xlfn.IFS(
AND(MONTH($AW403)=MONTH(BE$15),MONTH($AX403)&lt;&gt;MONTH(BE$15)),
NETWORKDAYS.INTL($AW403,$AW403+_xlpm.DD,1,_xlpm.VD),
AND(MONTH($AW403)&lt;&gt;MONTH(BE$15),MONTH($AX403)=MONTH(BE$15)),
NETWORKDAYS.INTL(($AX403)-_xlpm.DD,$AX403,1,_xlpm.VD),
AND(MONTH($AW403)&lt;MONTH(BE$15),MONTH($AX403)&gt;MONTH(BE$15)),
NETWORKDAYS.INTL((EOMONTH(BE$15-1,1))-_xlpm.DD,EOMONTH(BE$15-1,1),1,_xlpm.VD),
AND(MONTH($AW403)=MONTH(BE$15),MONTH($AX403)=MONTH(BE$15)),
NETWORKDAYS.INTL($AW403,$AX403,1,_xlpm.VD)))),0)),
$DH403="месяц",
$DR403*BE403,
$DH403="неделя",
$DR403*BE403/7*(ROUNDUP((DAY(EOMONTH(BE$15,0)))/4,0))),
0)</f>
        <v/>
      </c>
      <c r="DY403" s="125">
        <f t="array" ref="DY403">
IFERROR(_xlfn.IFS(
$DH403="день_1",
$DR403*$BL403/($AX403-$AW403+1)*BF403*(DAY(EOMONTH(BF$15,0))),
$DH403="день_2",
$DR403/30*MAX(MIN($AX403,EOMONTH(BF$15,0))-MAX($AW403,BF$15)+1,),
$DH403="раб.день",
$DR403/30*(IFERROR(
_xlfn.LET(_xlpm.VD,
CHOOSE(
{1;2;3;4;5;6;7;8;9;10;11;12;13;14;15;16;17;18},
45658,45659,45660,45661,45662,45663,45664,45665,45711,45724,45778,45779,45785,45786,45820,45821,45965,46022),
_xlfn.LET(_xlpm.DD,
MAX(MIN($AX403,EOMONTH(BF$15,0))-MAX($AW403,BF$15),),
_xlfn.IFS(
AND(MONTH($AW403)=MONTH(BF$15),MONTH($AX403)&lt;&gt;MONTH(BF$15)),
NETWORKDAYS.INTL($AW403,$AW403+_xlpm.DD,1,_xlpm.VD),
AND(MONTH($AW403)&lt;&gt;MONTH(BF$15),MONTH($AX403)=MONTH(BF$15)),
NETWORKDAYS.INTL(($AX403)-_xlpm.DD,$AX403,1,_xlpm.VD),
AND(MONTH($AW403)&lt;MONTH(BF$15),MONTH($AX403)&gt;MONTH(BF$15)),
NETWORKDAYS.INTL((EOMONTH(BF$15-1,1))-_xlpm.DD,EOMONTH(BF$15-1,1),1,_xlpm.VD),
AND(MONTH($AW403)=MONTH(BF$15),MONTH($AX403)=MONTH(BF$15)),
NETWORKDAYS.INTL($AW403,$AX403,1,_xlpm.VD)))),0)),
$DH403="месяц",
$DR403*BF403,
$DH403="неделя",
$DR403*BF403/7*(ROUNDUP((DAY(EOMONTH(BF$15,0)))/4,0))),
0)</f>
        <v/>
      </c>
      <c r="DZ403" s="125">
        <f t="array" ref="DZ403">
IFERROR(_xlfn.IFS(
$DH403="день_1",
$DR403*$BL403/($AX403-$AW403+1)*BG403*(DAY(EOMONTH(BG$15,0))),
$DH403="день_2",
$DR403/30*MAX(MIN($AX403,EOMONTH(BG$15,0))-MAX($AW403,BG$15)+1,),
$DH403="раб.день",
$DR403/30*(IFERROR(
_xlfn.LET(_xlpm.VD,
CHOOSE(
{1;2;3;4;5;6;7;8;9;10;11;12;13;14;15;16;17;18},
45658,45659,45660,45661,45662,45663,45664,45665,45711,45724,45778,45779,45785,45786,45820,45821,45965,46022),
_xlfn.LET(_xlpm.DD,
MAX(MIN($AX403,EOMONTH(BG$15,0))-MAX($AW403,BG$15),),
_xlfn.IFS(
AND(MONTH($AW403)=MONTH(BG$15),MONTH($AX403)&lt;&gt;MONTH(BG$15)),
NETWORKDAYS.INTL($AW403,$AW403+_xlpm.DD,1,_xlpm.VD),
AND(MONTH($AW403)&lt;&gt;MONTH(BG$15),MONTH($AX403)=MONTH(BG$15)),
NETWORKDAYS.INTL(($AX403)-_xlpm.DD,$AX403,1,_xlpm.VD),
AND(MONTH($AW403)&lt;MONTH(BG$15),MONTH($AX403)&gt;MONTH(BG$15)),
NETWORKDAYS.INTL((EOMONTH(BG$15-1,1))-_xlpm.DD,EOMONTH(BG$15-1,1),1,_xlpm.VD),
AND(MONTH($AW403)=MONTH(BG$15),MONTH($AX403)=MONTH(BG$15)),
NETWORKDAYS.INTL($AW403,$AX403,1,_xlpm.VD)))),0)),
$DH403="месяц",
$DR403*BG403,
$DH403="неделя",
$DR403*BG403/7*(ROUNDUP((DAY(EOMONTH(BG$15,0)))/4,0))),
0)</f>
        <v/>
      </c>
      <c r="EA403" s="125">
        <f t="array" ref="EA403">
IFERROR(_xlfn.IFS(
$DH403="день_1",
$DR403*$BL403/($AX403-$AW403+1)*BH403*(DAY(EOMONTH(BH$15,0))),
$DH403="день_2",
$DR403/30*MAX(MIN($AX403,EOMONTH(BH$15,0))-MAX($AW403,BH$15)+1,),
$DH403="раб.день",
$DR403/30*(IFERROR(
_xlfn.LET(_xlpm.VD,
CHOOSE(
{1;2;3;4;5;6;7;8;9;10;11;12;13;14;15;16;17;18},
45658,45659,45660,45661,45662,45663,45664,45665,45711,45724,45778,45779,45785,45786,45820,45821,45965,46022),
_xlfn.LET(_xlpm.DD,
MAX(MIN($AX403,EOMONTH(BH$15,0))-MAX($AW403,BH$15),),
_xlfn.IFS(
AND(MONTH($AW403)=MONTH(BH$15),MONTH($AX403)&lt;&gt;MONTH(BH$15)),
NETWORKDAYS.INTL($AW403,$AW403+_xlpm.DD,1,_xlpm.VD),
AND(MONTH($AW403)&lt;&gt;MONTH(BH$15),MONTH($AX403)=MONTH(BH$15)),
NETWORKDAYS.INTL(($AX403)-_xlpm.DD,$AX403,1,_xlpm.VD),
AND(MONTH($AW403)&lt;MONTH(BH$15),MONTH($AX403)&gt;MONTH(BH$15)),
NETWORKDAYS.INTL((EOMONTH(BH$15-1,1))-_xlpm.DD,EOMONTH(BH$15-1,1),1,_xlpm.VD),
AND(MONTH($AW403)=MONTH(BH$15),MONTH($AX403)=MONTH(BH$15)),
NETWORKDAYS.INTL($AW403,$AX403,1,_xlpm.VD)))),0)),
$DH403="месяц",
$DR403*BH403,
$DH403="неделя",
$DR403*BH403/7*(ROUNDUP((DAY(EOMONTH(BH$15,0)))/4,0))),
0)</f>
        <v/>
      </c>
      <c r="EB403" s="125">
        <f t="array" ref="EB403">
IFERROR(_xlfn.IFS(
$DH403="день_1",
$DR403*$BL403/($AX403-$AW403+1)*BI403*(DAY(EOMONTH(BI$15,0))),
$DH403="день_2",
$DR403/30*MAX(MIN($AX403,EOMONTH(BI$15,0))-MAX($AW403,BI$15)+1,),
$DH403="раб.день",
$DR403/30*(IFERROR(
_xlfn.LET(_xlpm.VD,
CHOOSE(
{1;2;3;4;5;6;7;8;9;10;11;12;13;14;15;16;17;18},
45658,45659,45660,45661,45662,45663,45664,45665,45711,45724,45778,45779,45785,45786,45820,45821,45965,46022),
_xlfn.LET(_xlpm.DD,
MAX(MIN($AX403,EOMONTH(BI$15,0))-MAX($AW403,BI$15),),
_xlfn.IFS(
AND(MONTH($AW403)=MONTH(BI$15),MONTH($AX403)&lt;&gt;MONTH(BI$15)),
NETWORKDAYS.INTL($AW403,$AW403+_xlpm.DD,1,_xlpm.VD),
AND(MONTH($AW403)&lt;&gt;MONTH(BI$15),MONTH($AX403)=MONTH(BI$15)),
NETWORKDAYS.INTL(($AX403)-_xlpm.DD,$AX403,1,_xlpm.VD),
AND(MONTH($AW403)&lt;MONTH(BI$15),MONTH($AX403)&gt;MONTH(BI$15)),
NETWORKDAYS.INTL((EOMONTH(BI$15-1,1))-_xlpm.DD,EOMONTH(BI$15-1,1),1,_xlpm.VD),
AND(MONTH($AW403)=MONTH(BI$15),MONTH($AX403)=MONTH(BI$15)),
NETWORKDAYS.INTL($AW403,$AX403,1,_xlpm.VD)))),0)),
$DH403="месяц",
$DR403*BI403,
$DH403="неделя",
$DR403*BI403/7*(ROUNDUP((DAY(EOMONTH(BI$15,0)))/4,0))),
0)</f>
        <v/>
      </c>
      <c r="EC403" s="125">
        <f t="array" ref="EC403">
IFERROR(_xlfn.IFS(
$DH403="день_1",
$DR403*$BL403/($AX403-$AW403+1)*BJ403*(DAY(EOMONTH(BJ$15,0))),
$DH403="день_2",
$DR403/30*MAX(MIN($AX403,EOMONTH(BJ$15,0))-MAX($AW403,BJ$15)+1,),
$DH403="раб.день",
$DR403/30*(IFERROR(
_xlfn.LET(_xlpm.VD,
CHOOSE(
{1;2;3;4;5;6;7;8;9;10;11;12;13;14;15;16;17;18},
45658,45659,45660,45661,45662,45663,45664,45665,45711,45724,45778,45779,45785,45786,45820,45821,45965,46022),
_xlfn.LET(_xlpm.DD,
MAX(MIN($AX403,EOMONTH(BJ$15,0))-MAX($AW403,BJ$15),),
_xlfn.IFS(
AND(MONTH($AW403)=MONTH(BJ$15),MONTH($AX403)&lt;&gt;MONTH(BJ$15)),
NETWORKDAYS.INTL($AW403,$AW403+_xlpm.DD,1,_xlpm.VD),
AND(MONTH($AW403)&lt;&gt;MONTH(BJ$15),MONTH($AX403)=MONTH(BJ$15)),
NETWORKDAYS.INTL(($AX403)-_xlpm.DD,$AX403,1,_xlpm.VD),
AND(MONTH($AW403)&lt;MONTH(BJ$15),MONTH($AX403)&gt;MONTH(BJ$15)),
NETWORKDAYS.INTL((EOMONTH(BJ$15-1,1))-_xlpm.DD,EOMONTH(BJ$15-1,1),1,_xlpm.VD),
AND(MONTH($AW403)=MONTH(BJ$15),MONTH($AX403)=MONTH(BJ$15)),
NETWORKDAYS.INTL($AW403,$AX403,1,_xlpm.VD)))),0)),
$DH403="месяц",
$DR403*BJ403,
$DH403="неделя",
$DR403*BJ403/7*(ROUNDUP((DAY(EOMONTH(BJ$15,0)))/4,0))),
0)</f>
        <v/>
      </c>
      <c r="ED403" s="125">
        <f t="array" ref="ED403">
IFERROR(_xlfn.IFS(
$DH403="день_1",
$DR403*$BL403/($AX403-$AW403+1)*BK403*(DAY(EOMONTH(BK$15,0))),
$DH403="день_2",
$DR403/30*MAX(MIN($AX403,EOMONTH(BK$15,0))-MAX($AW403,BK$15)+1,),
$DH403="раб.день",
$DR403/30*(IFERROR(
_xlfn.LET(_xlpm.VD,
CHOOSE(
{1;2;3;4;5;6;7;8;9;10;11;12;13;14;15;16;17;18},
45658,45659,45660,45661,45662,45663,45664,45665,45711,45724,45778,45779,45785,45786,45820,45821,45965,46022),
_xlfn.LET(_xlpm.DD,
MAX(MIN($AX403,EOMONTH(BK$15,0))-MAX($AW403,BK$15),),
_xlfn.IFS(
AND(MONTH($AW403)=MONTH(BK$15),MONTH($AX403)&lt;&gt;MONTH(BK$15)),
NETWORKDAYS.INTL($AW403,$AW403+_xlpm.DD,1,_xlpm.VD),
AND(MONTH($AW403)&lt;&gt;MONTH(BK$15),MONTH($AX403)=MONTH(BK$15)),
NETWORKDAYS.INTL(($AX403)-_xlpm.DD,$AX403,1,_xlpm.VD),
AND(MONTH($AW403)&lt;MONTH(BK$15),MONTH($AX403)&gt;MONTH(BK$15)),
NETWORKDAYS.INTL((EOMONTH(BK$15-1,1))-_xlpm.DD,EOMONTH(BK$15-1,1),1,_xlpm.VD),
AND(MONTH($AW403)=MONTH(BK$15),MONTH($AX403)=MONTH(BK$15)),
NETWORKDAYS.INTL($AW403,$AX403,1,_xlpm.VD)))),0)),
$DH403="месяц",
$DR403*BK403,
$DH403="неделя",
$DR403*BK403/7*(ROUNDUP((DAY(EOMONTH(BK$15,0)))/4,0))),
0)</f>
        <v/>
      </c>
      <c r="EE403" s="125">
        <f>SUM($DS403,$DT403,$DU403,$DV403,$DW403,$DX403,$DY403,$DZ403,$EA403,$EB403,$EC403,$ED403)</f>
        <v/>
      </c>
      <c r="EF403" s="125">
        <f>IFERROR(ROUND($EE403*(1+$EP403),2),0)</f>
        <v/>
      </c>
      <c r="EG403" s="128" t="n">
        <v>1</v>
      </c>
      <c r="EH403" s="126" t="n">
        <v>0</v>
      </c>
      <c r="EI403" s="126">
        <f>ROUND(SUM($EH403:$EH403)*SUM($AB403:$AB403)*$EG403,2)</f>
        <v/>
      </c>
      <c r="EJ403" s="126">
        <f>ROUND($EI403*(1+$EP403),2)</f>
        <v/>
      </c>
      <c r="EK403" s="126" t="n">
        <v>0</v>
      </c>
      <c r="EL403" s="126">
        <f>ROUND(SUM($EK403:$EK403)*SUM($AB403:$AB403)*$EG403,2)</f>
        <v/>
      </c>
      <c r="EM403" s="126">
        <f>ROUND($EL403*(1+$EP403),2)</f>
        <v/>
      </c>
      <c r="EN403" s="126">
        <f>SUM($EE403,$EI403,$EL403)</f>
        <v/>
      </c>
      <c r="EO403" s="126">
        <f>SUM($EF403,$EJ403,$EM403)</f>
        <v/>
      </c>
      <c r="EP403" s="59" t="inlineStr">
        <is>
          <t>20%</t>
        </is>
      </c>
      <c r="EQ403" s="59" t="n"/>
      <c r="ER403" s="60">
        <f t="array" ref="ER403">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MATCH(ES403,
{"AMS";"RussOutdoor";"HD Outdoor";"Ingroup";"IQ";"Ledproduction";"LisChannel";"Logic";"Media-PPL";"NovikovTV | НовиковТВ";"SMA";"SOK";"КрокусТВ | CrocusTV | IndoorTV";"Сити";"ТЯК Москва"},
0)),"")</f>
        <v/>
      </c>
      <c r="ES403" s="60" t="n"/>
      <c r="ET403" s="60">
        <f t="array" ref="ET403">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MATCH(ES403,
{"AMS";"RussOutdoor";"HD Outdoor";"Ingroup";"IQ";"Ledproduction";"LisChannel";"Logic";"Media-PPL";"NovikovTV | НовиковТВ";"SMA";"SOK";"КрокусТВ | CrocusTV | IndoorTV";"Сити";"ТЯК Москва"},
0)),"")</f>
        <v/>
      </c>
      <c r="EU403" s="60" t="n"/>
      <c r="EV403" s="60" t="n"/>
      <c r="EX403" s="110">
        <f t="array" ref="EX403">
($AR403/30
+N("ТРАФИК ПЛОЩАДКИ"))*
(IFERROR(
_xlfn.LET(
_xlpm.GPR,
HLOOKUP($L403,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(MATCH($T403,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IF($Q403="цифровой",_xlpm.GPR/$AG403,_xlpm.GPR/60)),
0)
+N("DWELL TIME"))*
(IF($AB403=0,0,IF($AB403=1,0.3,IF($AB403=2,0.5,IF($AB403&gt;2,1))))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_xlfn.IFS($AC403="да",1.2,$AC403="нет",1)*
_xlfn.IFS($AD403="да",1.2,$AD403="нет",1)*
IF(R403="статический",1,1.2)*
$X403*
INDEX(
{1.2;1;1.2;1.2;1;1.2;1.2;1.2;1.2;1.2;1.2;1;1.2;1.2;1.2;1.2;1;1;1.2;1.2;1.2;1;1;1;1;1.2;1.2;1.2;1.2;1;1;1;1;1.2;1.2;1.2;1.2;1.2;1.2;1.2;1.2;1;1;1.2;1;1;1;1;1.5;1;1;1.5;1.5;1.2},
MATCH($Q403,_xlpm.MI,0)))&gt;{0.02;0.04;0.06;0.1;0.2;0.4;0.6;0.8;1;2;4;6})),
{0;1;2;3;4;5;6;7;8;9;10;11;12},
0)))
+N("КОЭФФИЦИЕНТ КОНТАКТА"))))*
(_xlfn.IFS($X403&lt;0.1,$X403/1000,$X403&gt;25,5.2,AND($X403&gt;=0.1,$X403&lt;=25),(($X403*2+0.1)/10)*($X403/10)))*
IFERROR((_xlfn.LET(
_xlpm.MA,
{0;0.8;0.85;0.9;0.95;1},
_xlpm.MAA,
{0;1;2;3;4;5},
INDEX(_xlpm.MA,MATCH(SUMPRODUCT(--((IF(ROUND(_xlpm.MAA,1)&gt;5,5,ROUND($AB403,1)))&gt;{0;1;2;3;4;5})),_xlpm.MAA,0)))
+N("КОЭФФИЦИЕНТ КОЛ-ВО КОНСТРУКЦИЙ")),1)*
$AB403,0))*
(IF($Q403="цифровой",$AG403/15*$AI403,1)
+N("ДЛЯ ЦИФРЫ"))</f>
        <v/>
      </c>
      <c r="EY403" s="110">
        <f>IFERROR(EX403*AY403,0)</f>
        <v/>
      </c>
      <c r="EZ403" s="131">
        <f>IFERROR(DP403/EY403*1000,0)</f>
        <v/>
      </c>
      <c r="FA403" s="112">
        <f>IFERROR(FC403/FB403,0)</f>
        <v/>
      </c>
      <c r="FB403" s="112">
        <f>IFERROR((FC403/(EY403/FF403*#REF!))*0.825,0)</f>
        <v/>
      </c>
      <c r="FC403" s="112">
        <f>IFERROR(((EX403*30/AR403)*100)/30,0)</f>
        <v/>
      </c>
      <c r="FD403" s="112">
        <f>IFERROR(EY403/G403*100%,0)</f>
        <v/>
      </c>
      <c r="FE403" s="112">
        <f>IFERROR(FD403/FC403*100%,0)</f>
        <v/>
      </c>
      <c r="FF403" s="110">
        <f>IFERROR(AR403/30*AY403,0)</f>
        <v/>
      </c>
    </row>
    <row r="404" ht="13" customHeight="1">
      <c r="A404" s="59" t="n"/>
      <c r="B404" s="60" t="n"/>
      <c r="C404" s="60" t="n"/>
      <c r="D404" s="60">
        <f t="array" ref="D404">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MATCH($E404,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04" s="60">
        <f t="array" ref="E404">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MATCH($F404,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04" s="60" t="inlineStr"/>
      <c r="G404" s="60" t="n"/>
      <c r="H404" s="60">
        <f t="array" ref="H404">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MATCH($I404,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04" s="60" t="n"/>
      <c r="J404" s="60" t="n"/>
      <c r="K404" s="60" t="n"/>
      <c r="L404" s="60" t="n"/>
      <c r="M404" s="60" t="n"/>
      <c r="N404" s="60" t="n"/>
      <c r="O404" s="60" t="n"/>
      <c r="P404" s="60">
        <f t="array" ref="P404">
_xlfn.IFS(
ISNUMBER(MATCH($Q404,{"шелфбаннер","разделитель","монетница","чековая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ISNUMBER(MATCH($Q404,{"LED/LCD","видеокулер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ISNUMBER(MATCH($Q404,{"автомобиль","машина","выставочное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ISNUMBER(MATCH($Q404,{"билборд","лифтовая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ISNUMBER(MATCH($Q404,{"навигация","подвесной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ISNUMBER(MATCH($Q404,{"движущаяся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ISNUMBER(MATCH($Q404,{"каталог","журнал"},)),
"Пресса",
$Q404="","")</f>
        <v/>
      </c>
      <c r="Q404" s="60" t="n"/>
      <c r="R404" s="60">
        <f t="array" ref="R404">
IFERROR(
_xlfn.IFS(
OR(ISNUMBER(MATCH($Q404,{"экспозиция","макет","стенд","автостенд","авто стенд","выставочное пространство","выставочные стенды","модульные выставочные стенды","3Д конструкция","3D конструкция"},)),P404="Экспонирование"),
"нестандартный",
ISNUMBER(MATCH($Q404,{"скроллер","призматрон"},)),
"динамический",
$P404="Видео",
"цифровой",
OR($P404="Пресса",$P404="Щит",$P404="POSm",$P404="Подвес",$P404="Брендирование/оклейка"),
"статический"),"")</f>
        <v/>
      </c>
      <c r="S404" s="59" t="n"/>
      <c r="T404" s="60" t="n"/>
      <c r="U404" s="60" t="n"/>
      <c r="V404" s="60">
        <f>
IF(P404="Видео",
"цифровой постер/ролик",
IF(ISNUMBER(MATCH(Q404,{"короб световой","короб световой | лайтбокс","короб световой | кристалайт","лайтбокс","лайт бокс","кристалайт","LB","lightbox"},)),
"бэклит",
IF(P404="Брендирование/оклейка",
"перфарированная пленка/самоклейка",
IF(P404="Экспонирование",
"под запрос",
IF(P404="Подвес",
"баннер/ткань",
"")))))</f>
        <v/>
      </c>
      <c r="W404" s="59" t="n"/>
      <c r="X404" s="59" t="n"/>
      <c r="Y404" s="59" t="n"/>
      <c r="Z404" s="61" t="n"/>
      <c r="AA404" s="61" t="n"/>
      <c r="AB404" s="61">
        <f>IF(BL404&gt;0,Z404,0)</f>
        <v/>
      </c>
      <c r="AC404" s="59" t="n"/>
      <c r="AD404" s="59" t="n"/>
      <c r="AE404" s="59" t="n"/>
      <c r="AF404" s="59" t="n"/>
      <c r="AG404" s="59" t="n"/>
      <c r="AH404" s="59" t="n"/>
      <c r="AI404" s="59" t="n"/>
      <c r="AJ404" s="59" t="n"/>
      <c r="AK404" s="59" t="n"/>
      <c r="AL404" s="62">
        <f>IFERROR(IF(OR(R404="статический",R404="динамический",R404="нестандартный",R404="",R404=""),"-",IF(AND(AH404="-",AI404="-"),"-",AK404*3600/AH404*AI404)),"-")</f>
        <v/>
      </c>
      <c r="AM404" s="62">
        <f>IFERROR(IF(OR(R404="статический",R404="динамический",R404="",R404="", R404="BTL",R404="нестандартный"),"-",AG404*AI404*AL404/60),"-")</f>
        <v/>
      </c>
      <c r="AN404" s="63">
        <f>IFERROR(IF(AH404="","-",AG404*AI404/AH404),"-")</f>
        <v/>
      </c>
      <c r="AO404" s="59">
        <f>IFERROR(IF(OR($R404="статический",$R404="динамический",$R404="",$R404="",$R404="BTL",$R404="нестандартный"),"-",$AL404*$AY404),"-")</f>
        <v/>
      </c>
      <c r="AP404" s="62">
        <f>IFERROR(IF(OR($R404="статический",$R404="динамический",$R404="",$R404="",$R404="BTL",$R404="нестандартный"),"-",$AM404*AY404),"-")</f>
        <v/>
      </c>
      <c r="AQ404" s="64" t="n"/>
      <c r="AR404" s="61" t="n"/>
      <c r="AS404" s="61" t="n"/>
      <c r="AT404" s="61" t="n"/>
      <c r="AU404" s="65" t="n"/>
      <c r="AV404" s="124">
        <f>IFERROR(DR404/AT404*1000,"n/a")</f>
        <v/>
      </c>
      <c r="AW404" s="67" t="n"/>
      <c r="AX404" s="67" t="n"/>
      <c r="AY404" s="43">
        <f>IFERROR(IF(OR($AW404="",$AX404=""),"",_xlfn.DAYS($AX404+1,$AW404)),"")</f>
        <v/>
      </c>
      <c r="AZ404" s="68">
        <f t="array" ref="AZ404">
_xlfn.LET(_xlpm.COEFF,
IF($AW404+$AX404=0,0,IF(MAX(MIN($AX404,EOMONTH(AZ$15,0))-MAX($AW404,AZ$15)+1,)&gt;0,1,0)),
_xlfn.IFS(
$ES404="LisChannel",
_xlpm.COEFF*
INDEX({1;1;1.2;1.2;1;1;1;1;1.2;1.2;1.2;1.2},
MATCH(MONTH(AZ$15),
{1,2,3,4,5,6,7,8,9,10,11,12})),
CONCATENATE($ES404," ",$L404)="RussOutdoor метро",
_xlpm.COEFF*
INDEX({0.8;0.9;1.1;1.1;1;1;1;1;1.1;1.1;1.1;1.1},
MATCH(MONTH(AZ$15),
{1,2,3,4,5,6,7,8,9,10,11,12})),
$ES404&lt;&gt;"LisChannel",
_xlpm.COEFF,
$ES404&lt;&gt;"RussOutdoor",
_xlpm.COEFF))</f>
        <v/>
      </c>
      <c r="BA404" s="68">
        <f t="array" ref="BA404">
_xlfn.LET(_xlpm.COEFF,
IF($AW404+$AX404=0,0,IF(MAX(MIN($AX404,EOMONTH(BA$15,0))-MAX($AW404,BA$15)+1,)&gt;0,1,0)),
_xlfn.IFS(
$ES404="LisChannel",
_xlpm.COEFF*
INDEX({1;1;1.2;1.2;1;1;1;1;1.2;1.2;1.2;1.2},
MATCH(MONTH(BA$15),
{1,2,3,4,5,6,7,8,9,10,11,12})),
CONCATENATE($ES404," ",$L404)="RussOutdoor метро",
_xlpm.COEFF*
INDEX({0.8;0.9;1.1;1.1;1;1;1;1;1.1;1.1;1.1;1.1},
MATCH(MONTH(BA$15),
{1,2,3,4,5,6,7,8,9,10,11,12})),
$ES404&lt;&gt;"LisChannel",
_xlpm.COEFF,
$ES404&lt;&gt;"RussOutdoor",
_xlpm.COEFF))</f>
        <v/>
      </c>
      <c r="BB404" s="68">
        <f t="array" ref="BB404">
_xlfn.LET(_xlpm.COEFF,
IF($AW404+$AX404=0,0,IF(MAX(MIN($AX404,EOMONTH(BB$15,0))-MAX($AW404,BB$15)+1,)&gt;0,1,0)),
_xlfn.IFS(
$ES404="LisChannel",
_xlpm.COEFF*
INDEX({1;1;1.2;1.2;1;1;1;1;1.2;1.2;1.2;1.2},
MATCH(MONTH(BB$15),
{1,2,3,4,5,6,7,8,9,10,11,12})),
CONCATENATE($ES404," ",$L404)="RussOutdoor метро",
_xlpm.COEFF*
INDEX({0.8;0.9;1.1;1.1;1;1;1;1;1.1;1.1;1.1;1.1},
MATCH(MONTH(BB$15),
{1,2,3,4,5,6,7,8,9,10,11,12})),
$ES404&lt;&gt;"LisChannel",
_xlpm.COEFF,
$ES404&lt;&gt;"RussOutdoor",
_xlpm.COEFF))</f>
        <v/>
      </c>
      <c r="BC404" s="68">
        <f t="array" ref="BC404">
_xlfn.LET(_xlpm.COEFF,
IF($AW404+$AX404=0,0,IF(MAX(MIN($AX404,EOMONTH(BC$15,0))-MAX($AW404,BC$15)+1,)&gt;0,1,0)),
_xlfn.IFS(
$ES404="LisChannel",
_xlpm.COEFF*
INDEX({1;1;1.2;1.2;1;1;1;1;1.2;1.2;1.2;1.2},
MATCH(MONTH(BC$15),
{1,2,3,4,5,6,7,8,9,10,11,12})),
CONCATENATE($ES404," ",$L404)="RussOutdoor метро",
_xlpm.COEFF*
INDEX({0.8;0.9;1.1;1.1;1;1;1;1;1.1;1.1;1.1;1.1},
MATCH(MONTH(BC$15),
{1,2,3,4,5,6,7,8,9,10,11,12})),
$ES404&lt;&gt;"LisChannel",
_xlpm.COEFF,
$ES404&lt;&gt;"RussOutdoor",
_xlpm.COEFF))</f>
        <v/>
      </c>
      <c r="BD404" s="68">
        <f t="array" ref="BD404">
_xlfn.LET(_xlpm.COEFF,
IF($AW404+$AX404=0,0,IF(MAX(MIN($AX404,EOMONTH(BD$15,0))-MAX($AW404,BD$15)+1,)&gt;0,1,0)),
_xlfn.IFS(
$ES404="LisChannel",
_xlpm.COEFF*
INDEX({1;1;1.2;1.2;1;1;1;1;1.2;1.2;1.2;1.2},
MATCH(MONTH(BD$15),
{1,2,3,4,5,6,7,8,9,10,11,12})),
CONCATENATE($ES404," ",$L404)="RussOutdoor метро",
_xlpm.COEFF*
INDEX({0.8;0.9;1.1;1.1;1;1;1;1;1.1;1.1;1.1;1.1},
MATCH(MONTH(BD$15),
{1,2,3,4,5,6,7,8,9,10,11,12})),
$ES404&lt;&gt;"LisChannel",
_xlpm.COEFF,
$ES404&lt;&gt;"RussOutdoor",
_xlpm.COEFF))</f>
        <v/>
      </c>
      <c r="BE404" s="68">
        <f t="array" ref="BE404">
_xlfn.LET(_xlpm.COEFF,
IF($AW404+$AX404=0,0,IF(MAX(MIN($AX404,EOMONTH(BE$15,0))-MAX($AW404,BE$15)+1,)&gt;0,1,0)),
_xlfn.IFS(
$ES404="LisChannel",
_xlpm.COEFF*
INDEX({1;1;1.2;1.2;1;1;1;1;1.2;1.2;1.2;1.2},
MATCH(MONTH(BE$15),
{1,2,3,4,5,6,7,8,9,10,11,12})),
CONCATENATE($ES404," ",$L404)="RussOutdoor метро",
_xlpm.COEFF*
INDEX({0.8;0.9;1.1;1.1;1;1;1;1;1.1;1.1;1.1;1.1},
MATCH(MONTH(BE$15),
{1,2,3,4,5,6,7,8,9,10,11,12})),
$ES404&lt;&gt;"LisChannel",
_xlpm.COEFF,
$ES404&lt;&gt;"RussOutdoor",
_xlpm.COEFF))</f>
        <v/>
      </c>
      <c r="BF404" s="68">
        <f t="array" ref="BF404">
_xlfn.LET(_xlpm.COEFF,
IF($AW404+$AX404=0,0,IF(MAX(MIN($AX404,EOMONTH(BF$15,0))-MAX($AW404,BF$15)+1,)&gt;0,1,0)),
_xlfn.IFS(
$ES404="LisChannel",
_xlpm.COEFF*
INDEX({1;1;1.2;1.2;1;1;1;1;1.2;1.2;1.2;1.2},
MATCH(MONTH(BF$15),
{1,2,3,4,5,6,7,8,9,10,11,12})),
CONCATENATE($ES404," ",$L404)="RussOutdoor метро",
_xlpm.COEFF*
INDEX({0.8;0.9;1.1;1.1;1;1;1;1;1.1;1.1;1.1;1.1},
MATCH(MONTH(BF$15),
{1,2,3,4,5,6,7,8,9,10,11,12})),
$ES404&lt;&gt;"LisChannel",
_xlpm.COEFF,
$ES404&lt;&gt;"RussOutdoor",
_xlpm.COEFF))</f>
        <v/>
      </c>
      <c r="BG404" s="68">
        <f t="array" ref="BG404">
_xlfn.LET(_xlpm.COEFF,
IF($AW404+$AX404=0,0,IF(MAX(MIN($AX404,EOMONTH(BG$15,0))-MAX($AW404,BG$15)+1,)&gt;0,1,0)),
_xlfn.IFS(
$ES404="LisChannel",
_xlpm.COEFF*
INDEX({1;1;1.2;1.2;1;1;1;1;1.2;1.2;1.2;1.2},
MATCH(MONTH(BG$15),
{1,2,3,4,5,6,7,8,9,10,11,12})),
CONCATENATE($ES404," ",$L404)="RussOutdoor метро",
_xlpm.COEFF*
INDEX({0.8;0.9;1.1;1.1;1;1;1;1;1.1;1.1;1.1;1.1},
MATCH(MONTH(BG$15),
{1,2,3,4,5,6,7,8,9,10,11,12})),
$ES404&lt;&gt;"LisChannel",
_xlpm.COEFF,
$ES404&lt;&gt;"RussOutdoor",
_xlpm.COEFF))</f>
        <v/>
      </c>
      <c r="BH404" s="68">
        <f t="array" ref="BH404">
_xlfn.LET(_xlpm.COEFF,
IF($AW404+$AX404=0,0,IF(MAX(MIN($AX404,EOMONTH(BH$15,0))-MAX($AW404,BH$15)+1,)&gt;0,1,0)),
_xlfn.IFS(
$ES404="LisChannel",
_xlpm.COEFF*
INDEX({1;1;1.2;1.2;1;1;1;1;1.2;1.2;1.2;1.2},
MATCH(MONTH(BH$15),
{1,2,3,4,5,6,7,8,9,10,11,12})),
CONCATENATE($ES404," ",$L404)="RussOutdoor метро",
_xlpm.COEFF*
INDEX({0.8;0.9;1.1;1.1;1;1;1;1;1.1;1.1;1.1;1.1},
MATCH(MONTH(BH$15),
{1,2,3,4,5,6,7,8,9,10,11,12})),
$ES404&lt;&gt;"LisChannel",
_xlpm.COEFF,
$ES404&lt;&gt;"RussOutdoor",
_xlpm.COEFF))</f>
        <v/>
      </c>
      <c r="BI404" s="68">
        <f t="array" ref="BI404">
_xlfn.LET(_xlpm.COEFF,
IF($AW404+$AX404=0,0,IF(MAX(MIN($AX404,EOMONTH(BI$15,0))-MAX($AW404,BI$15)+1,)&gt;0,1,0)),
_xlfn.IFS(
$ES404="LisChannel",
_xlpm.COEFF*
INDEX({1;1;1.2;1.2;1;1;1;1;1.2;1.2;1.2;1.2},
MATCH(MONTH(BI$15),
{1,2,3,4,5,6,7,8,9,10,11,12})),
CONCATENATE($ES404," ",$L404)="RussOutdoor метро",
_xlpm.COEFF*
INDEX({0.8;0.9;1.1;1.1;1;1;1;1;1.1;1.1;1.1;1.1},
MATCH(MONTH(BI$15),
{1,2,3,4,5,6,7,8,9,10,11,12})),
$ES404&lt;&gt;"LisChannel",
_xlpm.COEFF,
$ES404&lt;&gt;"RussOutdoor",
_xlpm.COEFF))</f>
        <v/>
      </c>
      <c r="BJ404" s="68">
        <f t="array" ref="BJ404">
_xlfn.LET(_xlpm.COEFF,
IF($AW404+$AX404=0,0,IF(MAX(MIN($AX404,EOMONTH(BJ$15,0))-MAX($AW404,BJ$15)+1,)&gt;0,1,0)),
_xlfn.IFS(
$ES404="LisChannel",
_xlpm.COEFF*
INDEX({1;1;1.2;1.2;1;1;1;1;1.2;1.2;1.2;1.2},
MATCH(MONTH(BJ$15),
{1,2,3,4,5,6,7,8,9,10,11,12})),
CONCATENATE($ES404," ",$L404)="RussOutdoor метро",
_xlpm.COEFF*
INDEX({0.8;0.9;1.1;1.1;1;1;1;1;1.1;1.1;1.1;1.1},
MATCH(MONTH(BJ$15),
{1,2,3,4,5,6,7,8,9,10,11,12})),
$ES404&lt;&gt;"LisChannel",
_xlpm.COEFF,
$ES404&lt;&gt;"RussOutdoor",
_xlpm.COEFF))</f>
        <v/>
      </c>
      <c r="BK404" s="68">
        <f t="array" ref="BK404">
_xlfn.LET(_xlpm.COEFF,
IF($AW404+$AX404=0,0,IF(MAX(MIN($AX404,EOMONTH(BK$15,0))-MAX($AW404,BK$15)+1,)&gt;0,1,0)),
_xlfn.IFS(
$ES404="LisChannel",
_xlpm.COEFF*
INDEX({1;1;1.2;1.2;1;1;1;1;1.2;1.2;1.2;1.2},
MATCH(MONTH(BK$15),
{1,2,3,4,5,6,7,8,9,10,11,12})),
CONCATENATE($ES404," ",$L404)="RussOutdoor метро",
_xlpm.COEFF*
INDEX({0.8;0.9;1.1;1.1;1;1;1;1;1.1;1.1;1.1;1.1},
MATCH(MONTH(BK$15),
{1,2,3,4,5,6,7,8,9,10,11,12})),
$ES404&lt;&gt;"LisChannel",
_xlpm.COEFF,
$ES404&lt;&gt;"RussOutdoor",
_xlpm.COEFF))</f>
        <v/>
      </c>
      <c r="BL404" s="62">
        <f>COUNTIFS($AZ404:$BK404,"&gt;0")</f>
        <v/>
      </c>
      <c r="BM404" s="65" t="n"/>
      <c r="BN404" s="125">
        <f>$DJ404</f>
        <v/>
      </c>
      <c r="BO404" s="63">
        <f>$DQ404</f>
        <v/>
      </c>
      <c r="BP404" s="125">
        <f>
IFERROR(
IF($BL404=0,0,
$BN404*(1-$BO404)),
0)</f>
        <v/>
      </c>
      <c r="BQ404" s="125">
        <f t="array" ref="BQ404">
IFERROR(
_xlfn.IFS(
$DH404="день_1",
$BP404*$BL404/($AX404-$AW404+1)*AZ404*(DAY(EOMONTH(AZ$15,0))),
$DH404="день_2",
$BP404/30*MAX(MIN($AX404,EOMONTH(AZ$15,0))-MAX($AW404,AZ$15)+1,),
$DH404="раб.день",
$BP404/30*(IFERROR(
_xlfn.LET(_xlpm.VD,
CHOOSE(
{1;2;3;4;5;6;7;8;9;10;11;12;13;14;15;16;17;18},
45658,45659,45660,45661,45662,45663,45664,45665,45711,45724,45778,45779,45785,45786,45820,45821,45965,46022),
_xlfn.LET(_xlpm.DD,
MAX(MIN($AX404,EOMONTH(AZ$15,0))-MAX($AW404,AZ$15),),
_xlfn.IFS(
AND(MONTH($AW404)=MONTH(AZ$15),MONTH($AX404)&lt;&gt;MONTH(AZ$15)),
NETWORKDAYS.INTL($AW404,$AW404+_xlpm.DD,1,_xlpm.VD),
AND(MONTH($AW404)&lt;&gt;MONTH(AZ$15),MONTH($AX404)=MONTH(AZ$15)),
NETWORKDAYS.INTL(($AX404)-_xlpm.DD,$AX404,1,_xlpm.VD),
AND(MONTH($AW404)&lt;MONTH(AZ$15),MONTH($AX404)&gt;MONTH(AZ$15)),
NETWORKDAYS.INTL((EOMONTH(AZ$15-1,1))-_xlpm.DD,EOMONTH(AZ$15-1,1),1,_xlpm.VD),
AND(MONTH($AW404)=MONTH(AZ$15),MONTH($AX404)=MONTH(AZ$15)),
NETWORKDAYS.INTL($AW404,$AX404,1,_xlpm.VD)))),0)),
$DH404="месяц",
$BP404*AZ404,
$DH404="неделя",
$BP404*AZ404/7*(ROUNDUP((DAY(EOMONTH(AZ$15,0)))/4,0))),
0)</f>
        <v/>
      </c>
      <c r="BR404" s="125">
        <f t="array" ref="BR404">
IFERROR(
_xlfn.IFS(
$DH404="день_1",
$BP404*$BL404/($AX404-$AW404+1)*BA404*(DAY(EOMONTH(BA$15,0))),
$DH404="день_2",
$BP404/30*MAX(MIN($AX404,EOMONTH(BA$15,0))-MAX($AW404,BA$15)+1,),
$DH404="раб.день",
$BP404/30*(IFERROR(
_xlfn.LET(_xlpm.VD,
CHOOSE(
{1;2;3;4;5;6;7;8;9;10;11;12;13;14;15;16;17;18},
45658,45659,45660,45661,45662,45663,45664,45665,45711,45724,45778,45779,45785,45786,45820,45821,45965,46022),
_xlfn.LET(_xlpm.DD,
MAX(MIN($AX404,EOMONTH(BA$15,0))-MAX($AW404,BA$15),),
_xlfn.IFS(
AND(MONTH($AW404)=MONTH(BA$15),MONTH($AX404)&lt;&gt;MONTH(BA$15)),
NETWORKDAYS.INTL($AW404,$AW404+_xlpm.DD,1,_xlpm.VD),
AND(MONTH($AW404)&lt;&gt;MONTH(BA$15),MONTH($AX404)=MONTH(BA$15)),
NETWORKDAYS.INTL(($AX404)-_xlpm.DD,$AX404,1,_xlpm.VD),
AND(MONTH($AW404)&lt;MONTH(BA$15),MONTH($AX404)&gt;MONTH(BA$15)),
NETWORKDAYS.INTL((EOMONTH(BA$15-1,1))-_xlpm.DD,EOMONTH(BA$15-1,1),1,_xlpm.VD),
AND(MONTH($AW404)=MONTH(BA$15),MONTH($AX404)=MONTH(BA$15)),
NETWORKDAYS.INTL($AW404,$AX404,1,_xlpm.VD)))),0)),
$DH404="месяц",
$BP404*BA404,
$DH404="неделя",
$BP404*BA404/7*(ROUNDUP((DAY(EOMONTH(BA$15,0)))/4,0))),
0)</f>
        <v/>
      </c>
      <c r="BS404" s="125">
        <f t="array" ref="BS404">
IFERROR(
_xlfn.IFS(
$DH404="день_1",
$BP404*$BL404/($AX404-$AW404+1)*BB404*(DAY(EOMONTH(BB$15,0))),
$DH404="день_2",
$BP404/30*MAX(MIN($AX404,EOMONTH(BB$15,0))-MAX($AW404,BB$15)+1,),
$DH404="раб.день",
$BP404/30*(IFERROR(
_xlfn.LET(_xlpm.VD,
CHOOSE(
{1;2;3;4;5;6;7;8;9;10;11;12;13;14;15;16;17;18},
45658,45659,45660,45661,45662,45663,45664,45665,45711,45724,45778,45779,45785,45786,45820,45821,45965,46022),
_xlfn.LET(_xlpm.DD,
MAX(MIN($AX404,EOMONTH(BB$15,0))-MAX($AW404,BB$15),),
_xlfn.IFS(
AND(MONTH($AW404)=MONTH(BB$15),MONTH($AX404)&lt;&gt;MONTH(BB$15)),
NETWORKDAYS.INTL($AW404,$AW404+_xlpm.DD,1,_xlpm.VD),
AND(MONTH($AW404)&lt;&gt;MONTH(BB$15),MONTH($AX404)=MONTH(BB$15)),
NETWORKDAYS.INTL(($AX404)-_xlpm.DD,$AX404,1,_xlpm.VD),
AND(MONTH($AW404)&lt;MONTH(BB$15),MONTH($AX404)&gt;MONTH(BB$15)),
NETWORKDAYS.INTL((EOMONTH(BB$15-1,1))-_xlpm.DD,EOMONTH(BB$15-1,1),1,_xlpm.VD),
AND(MONTH($AW404)=MONTH(BB$15),MONTH($AX404)=MONTH(BB$15)),
NETWORKDAYS.INTL($AW404,$AX404,1,_xlpm.VD)))),0)),
$DH404="месяц",
$BP404*BB404,
$DH404="неделя",
$BP404*BB404/7*(ROUNDUP((DAY(EOMONTH(BB$15,0)))/4,0))),
0)</f>
        <v/>
      </c>
      <c r="BT404" s="125">
        <f t="array" ref="BT404">
IFERROR(
_xlfn.IFS(
$DH404="день_1",
$BP404*$BL404/($AX404-$AW404+1)*BC404*(DAY(EOMONTH(BC$15,0))),
$DH404="день_2",
$BP404/30*MAX(MIN($AX404,EOMONTH(BC$15,0))-MAX($AW404,BC$15)+1,),
$DH404="раб.день",
$BP404/30*(IFERROR(
_xlfn.LET(_xlpm.VD,
CHOOSE(
{1;2;3;4;5;6;7;8;9;10;11;12;13;14;15;16;17;18},
45658,45659,45660,45661,45662,45663,45664,45665,45711,45724,45778,45779,45785,45786,45820,45821,45965,46022),
_xlfn.LET(_xlpm.DD,
MAX(MIN($AX404,EOMONTH(BC$15,0))-MAX($AW404,BC$15),),
_xlfn.IFS(
AND(MONTH($AW404)=MONTH(BC$15),MONTH($AX404)&lt;&gt;MONTH(BC$15)),
NETWORKDAYS.INTL($AW404,$AW404+_xlpm.DD,1,_xlpm.VD),
AND(MONTH($AW404)&lt;&gt;MONTH(BC$15),MONTH($AX404)=MONTH(BC$15)),
NETWORKDAYS.INTL(($AX404)-_xlpm.DD,$AX404,1,_xlpm.VD),
AND(MONTH($AW404)&lt;MONTH(BC$15),MONTH($AX404)&gt;MONTH(BC$15)),
NETWORKDAYS.INTL((EOMONTH(BC$15-1,1))-_xlpm.DD,EOMONTH(BC$15-1,1),1,_xlpm.VD),
AND(MONTH($AW404)=MONTH(BC$15),MONTH($AX404)=MONTH(BC$15)),
NETWORKDAYS.INTL($AW404,$AX404,1,_xlpm.VD)))),0)),
$DH404="месяц",
$BP404*BC404,
$DH404="неделя",
$BP404*BC404/7*(ROUNDUP((DAY(EOMONTH(BC$15,0)))/4,0))),
0)</f>
        <v/>
      </c>
      <c r="BU404" s="125">
        <f t="array" ref="BU404">
IFERROR(
_xlfn.IFS(
$DH404="день_1",
$BP404*$BL404/($AX404-$AW404+1)*BD404*(DAY(EOMONTH(BD$15,0))),
$DH404="день_2",
$BP404/30*MAX(MIN($AX404,EOMONTH(BD$15,0))-MAX($AW404,BD$15)+1,),
$DH404="раб.день",
$BP404/30*(IFERROR(
_xlfn.LET(_xlpm.VD,
CHOOSE(
{1;2;3;4;5;6;7;8;9;10;11;12;13;14;15;16;17;18},
45658,45659,45660,45661,45662,45663,45664,45665,45711,45724,45778,45779,45785,45786,45820,45821,45965,46022),
_xlfn.LET(_xlpm.DD,
MAX(MIN($AX404,EOMONTH(BD$15,0))-MAX($AW404,BD$15),),
_xlfn.IFS(
AND(MONTH($AW404)=MONTH(BD$15),MONTH($AX404)&lt;&gt;MONTH(BD$15)),
NETWORKDAYS.INTL($AW404,$AW404+_xlpm.DD,1,_xlpm.VD),
AND(MONTH($AW404)&lt;&gt;MONTH(BD$15),MONTH($AX404)=MONTH(BD$15)),
NETWORKDAYS.INTL(($AX404)-_xlpm.DD,$AX404,1,_xlpm.VD),
AND(MONTH($AW404)&lt;MONTH(BD$15),MONTH($AX404)&gt;MONTH(BD$15)),
NETWORKDAYS.INTL((EOMONTH(BD$15-1,1))-_xlpm.DD,EOMONTH(BD$15-1,1),1,_xlpm.VD),
AND(MONTH($AW404)=MONTH(BD$15),MONTH($AX404)=MONTH(BD$15)),
NETWORKDAYS.INTL($AW404,$AX404,1,_xlpm.VD)))),0)),
$DH404="месяц",
$BP404*BD404,
$DH404="неделя",
$BP404*BD404/7*(ROUNDUP((DAY(EOMONTH(BD$15,0)))/4,0))),
0)</f>
        <v/>
      </c>
      <c r="BV404" s="125">
        <f t="array" ref="BV404">
IFERROR(
_xlfn.IFS(
$DH404="день_1",
$BP404*$BL404/($AX404-$AW404+1)*BE404*(DAY(EOMONTH(BE$15,0))),
$DH404="день_2",
$BP404/30*MAX(MIN($AX404,EOMONTH(BE$15,0))-MAX($AW404,BE$15)+1,),
$DH404="раб.день",
$BP404/30*(IFERROR(
_xlfn.LET(_xlpm.VD,
CHOOSE(
{1;2;3;4;5;6;7;8;9;10;11;12;13;14;15;16;17;18},
45658,45659,45660,45661,45662,45663,45664,45665,45711,45724,45778,45779,45785,45786,45820,45821,45965,46022),
_xlfn.LET(_xlpm.DD,
MAX(MIN($AX404,EOMONTH(BE$15,0))-MAX($AW404,BE$15),),
_xlfn.IFS(
AND(MONTH($AW404)=MONTH(BE$15),MONTH($AX404)&lt;&gt;MONTH(BE$15)),
NETWORKDAYS.INTL($AW404,$AW404+_xlpm.DD,1,_xlpm.VD),
AND(MONTH($AW404)&lt;&gt;MONTH(BE$15),MONTH($AX404)=MONTH(BE$15)),
NETWORKDAYS.INTL(($AX404)-_xlpm.DD,$AX404,1,_xlpm.VD),
AND(MONTH($AW404)&lt;MONTH(BE$15),MONTH($AX404)&gt;MONTH(BE$15)),
NETWORKDAYS.INTL((EOMONTH(BE$15-1,1))-_xlpm.DD,EOMONTH(BE$15-1,1),1,_xlpm.VD),
AND(MONTH($AW404)=MONTH(BE$15),MONTH($AX404)=MONTH(BE$15)),
NETWORKDAYS.INTL($AW404,$AX404,1,_xlpm.VD)))),0)),
$DH404="месяц",
$BP404*BE404,
$DH404="неделя",
$BP404*BE404/7*(ROUNDUP((DAY(EOMONTH(BE$15,0)))/4,0))),
0)</f>
        <v/>
      </c>
      <c r="BW404" s="125">
        <f t="array" ref="BW404">
IFERROR(
_xlfn.IFS(
$DH404="день_1",
$BP404*$BL404/($AX404-$AW404+1)*BF404*(DAY(EOMONTH(BF$15,0))),
$DH404="день_2",
$BP404/30*MAX(MIN($AX404,EOMONTH(BF$15,0))-MAX($AW404,BF$15)+1,),
$DH404="раб.день",
$BP404/30*(IFERROR(
_xlfn.LET(_xlpm.VD,
CHOOSE(
{1;2;3;4;5;6;7;8;9;10;11;12;13;14;15;16;17;18},
45658,45659,45660,45661,45662,45663,45664,45665,45711,45724,45778,45779,45785,45786,45820,45821,45965,46022),
_xlfn.LET(_xlpm.DD,
MAX(MIN($AX404,EOMONTH(BF$15,0))-MAX($AW404,BF$15),),
_xlfn.IFS(
AND(MONTH($AW404)=MONTH(BF$15),MONTH($AX404)&lt;&gt;MONTH(BF$15)),
NETWORKDAYS.INTL($AW404,$AW404+_xlpm.DD,1,_xlpm.VD),
AND(MONTH($AW404)&lt;&gt;MONTH(BF$15),MONTH($AX404)=MONTH(BF$15)),
NETWORKDAYS.INTL(($AX404)-_xlpm.DD,$AX404,1,_xlpm.VD),
AND(MONTH($AW404)&lt;MONTH(BF$15),MONTH($AX404)&gt;MONTH(BF$15)),
NETWORKDAYS.INTL((EOMONTH(BF$15-1,1))-_xlpm.DD,EOMONTH(BF$15-1,1),1,_xlpm.VD),
AND(MONTH($AW404)=MONTH(BF$15),MONTH($AX404)=MONTH(BF$15)),
NETWORKDAYS.INTL($AW404,$AX404,1,_xlpm.VD)))),0)),
$DH404="месяц",
$BP404*BF404,
$DH404="неделя",
$BP404*BF404/7*(ROUNDUP((DAY(EOMONTH(BF$15,0)))/4,0))),
0)</f>
        <v/>
      </c>
      <c r="BX404" s="125">
        <f t="array" ref="BX404">
IFERROR(
_xlfn.IFS(
$DH404="день_1",
$BP404*$BL404/($AX404-$AW404+1)*BG404*(DAY(EOMONTH(BG$15,0))),
$DH404="день_2",
$BP404/30*MAX(MIN($AX404,EOMONTH(BG$15,0))-MAX($AW404,BG$15)+1,),
$DH404="раб.день",
$BP404/30*(IFERROR(
_xlfn.LET(_xlpm.VD,
CHOOSE(
{1;2;3;4;5;6;7;8;9;10;11;12;13;14;15;16;17;18},
45658,45659,45660,45661,45662,45663,45664,45665,45711,45724,45778,45779,45785,45786,45820,45821,45965,46022),
_xlfn.LET(_xlpm.DD,
MAX(MIN($AX404,EOMONTH(BG$15,0))-MAX($AW404,BG$15),),
_xlfn.IFS(
AND(MONTH($AW404)=MONTH(BG$15),MONTH($AX404)&lt;&gt;MONTH(BG$15)),
NETWORKDAYS.INTL($AW404,$AW404+_xlpm.DD,1,_xlpm.VD),
AND(MONTH($AW404)&lt;&gt;MONTH(BG$15),MONTH($AX404)=MONTH(BG$15)),
NETWORKDAYS.INTL(($AX404)-_xlpm.DD,$AX404,1,_xlpm.VD),
AND(MONTH($AW404)&lt;MONTH(BG$15),MONTH($AX404)&gt;MONTH(BG$15)),
NETWORKDAYS.INTL((EOMONTH(BG$15-1,1))-_xlpm.DD,EOMONTH(BG$15-1,1),1,_xlpm.VD),
AND(MONTH($AW404)=MONTH(BG$15),MONTH($AX404)=MONTH(BG$15)),
NETWORKDAYS.INTL($AW404,$AX404,1,_xlpm.VD)))),0)),
$DH404="месяц",
$BP404*BG404,
$DH404="неделя",
$BP404*BG404/7*(ROUNDUP((DAY(EOMONTH(BG$15,0)))/4,0))),
0)</f>
        <v/>
      </c>
      <c r="BY404" s="125">
        <f t="array" ref="BY404">
IFERROR(
_xlfn.IFS(
$DH404="день_1",
$BP404*$BL404/($AX404-$AW404+1)*BH404*(DAY(EOMONTH(BH$15,0))),
$DH404="день_2",
$BP404/30*MAX(MIN($AX404,EOMONTH(BH$15,0))-MAX($AW404,BH$15)+1,),
$DH404="раб.день",
$BP404/30*(IFERROR(
_xlfn.LET(_xlpm.VD,
CHOOSE(
{1;2;3;4;5;6;7;8;9;10;11;12;13;14;15;16;17;18},
45658,45659,45660,45661,45662,45663,45664,45665,45711,45724,45778,45779,45785,45786,45820,45821,45965,46022),
_xlfn.LET(_xlpm.DD,
MAX(MIN($AX404,EOMONTH(BH$15,0))-MAX($AW404,BH$15),),
_xlfn.IFS(
AND(MONTH($AW404)=MONTH(BH$15),MONTH($AX404)&lt;&gt;MONTH(BH$15)),
NETWORKDAYS.INTL($AW404,$AW404+_xlpm.DD,1,_xlpm.VD),
AND(MONTH($AW404)&lt;&gt;MONTH(BH$15),MONTH($AX404)=MONTH(BH$15)),
NETWORKDAYS.INTL(($AX404)-_xlpm.DD,$AX404,1,_xlpm.VD),
AND(MONTH($AW404)&lt;MONTH(BH$15),MONTH($AX404)&gt;MONTH(BH$15)),
NETWORKDAYS.INTL((EOMONTH(BH$15-1,1))-_xlpm.DD,EOMONTH(BH$15-1,1),1,_xlpm.VD),
AND(MONTH($AW404)=MONTH(BH$15),MONTH($AX404)=MONTH(BH$15)),
NETWORKDAYS.INTL($AW404,$AX404,1,_xlpm.VD)))),0)),
$DH404="месяц",
$BP404*BH404,
$DH404="неделя",
$BP404*BH404/7*(ROUNDUP((DAY(EOMONTH(BH$15,0)))/4,0))),
0)</f>
        <v/>
      </c>
      <c r="BZ404" s="125">
        <f t="array" ref="BZ404">
IFERROR(
_xlfn.IFS(
$DH404="день_1",
$BP404*$BL404/($AX404-$AW404+1)*BI404*(DAY(EOMONTH(BI$15,0))),
$DH404="день_2",
$BP404/30*MAX(MIN($AX404,EOMONTH(BI$15,0))-MAX($AW404,BI$15)+1,),
$DH404="раб.день",
$BP404/30*(IFERROR(
_xlfn.LET(_xlpm.VD,
CHOOSE(
{1;2;3;4;5;6;7;8;9;10;11;12;13;14;15;16;17;18},
45658,45659,45660,45661,45662,45663,45664,45665,45711,45724,45778,45779,45785,45786,45820,45821,45965,46022),
_xlfn.LET(_xlpm.DD,
MAX(MIN($AX404,EOMONTH(BI$15,0))-MAX($AW404,BI$15),),
_xlfn.IFS(
AND(MONTH($AW404)=MONTH(BI$15),MONTH($AX404)&lt;&gt;MONTH(BI$15)),
NETWORKDAYS.INTL($AW404,$AW404+_xlpm.DD,1,_xlpm.VD),
AND(MONTH($AW404)&lt;&gt;MONTH(BI$15),MONTH($AX404)=MONTH(BI$15)),
NETWORKDAYS.INTL(($AX404)-_xlpm.DD,$AX404,1,_xlpm.VD),
AND(MONTH($AW404)&lt;MONTH(BI$15),MONTH($AX404)&gt;MONTH(BI$15)),
NETWORKDAYS.INTL((EOMONTH(BI$15-1,1))-_xlpm.DD,EOMONTH(BI$15-1,1),1,_xlpm.VD),
AND(MONTH($AW404)=MONTH(BI$15),MONTH($AX404)=MONTH(BI$15)),
NETWORKDAYS.INTL($AW404,$AX404,1,_xlpm.VD)))),0)),
$DH404="месяц",
$BP404*BI404,
$DH404="неделя",
$BP404*BI404/7*(ROUNDUP((DAY(EOMONTH(BI$15,0)))/4,0))),
0)</f>
        <v/>
      </c>
      <c r="CA404" s="125">
        <f t="array" ref="CA404">
IFERROR(
_xlfn.IFS(
$DH404="день_1",
$BP404*$BL404/($AX404-$AW404+1)*BJ404*(DAY(EOMONTH(BJ$15,0))),
$DH404="день_2",
$BP404/30*MAX(MIN($AX404,EOMONTH(BJ$15,0))-MAX($AW404,BJ$15)+1,),
$DH404="раб.день",
$BP404/30*(IFERROR(
_xlfn.LET(_xlpm.VD,
CHOOSE(
{1;2;3;4;5;6;7;8;9;10;11;12;13;14;15;16;17;18},
45658,45659,45660,45661,45662,45663,45664,45665,45711,45724,45778,45779,45785,45786,45820,45821,45965,46022),
_xlfn.LET(_xlpm.DD,
MAX(MIN($AX404,EOMONTH(BJ$15,0))-MAX($AW404,BJ$15),),
_xlfn.IFS(
AND(MONTH($AW404)=MONTH(BJ$15),MONTH($AX404)&lt;&gt;MONTH(BJ$15)),
NETWORKDAYS.INTL($AW404,$AW404+_xlpm.DD,1,_xlpm.VD),
AND(MONTH($AW404)&lt;&gt;MONTH(BJ$15),MONTH($AX404)=MONTH(BJ$15)),
NETWORKDAYS.INTL(($AX404)-_xlpm.DD,$AX404,1,_xlpm.VD),
AND(MONTH($AW404)&lt;MONTH(BJ$15),MONTH($AX404)&gt;MONTH(BJ$15)),
NETWORKDAYS.INTL((EOMONTH(BJ$15-1,1))-_xlpm.DD,EOMONTH(BJ$15-1,1),1,_xlpm.VD),
AND(MONTH($AW404)=MONTH(BJ$15),MONTH($AX404)=MONTH(BJ$15)),
NETWORKDAYS.INTL($AW404,$AX404,1,_xlpm.VD)))),0)),
$DH404="месяц",
$BP404*BJ404,
$DH404="неделя",
$BP404*BJ404/7*(ROUNDUP((DAY(EOMONTH(BJ$15,0)))/4,0))),
0)</f>
        <v/>
      </c>
      <c r="CB404" s="125">
        <f t="array" ref="CB404">
IFERROR(
_xlfn.IFS(
$DH404="день_1",
$BP404*$BL404/($AX404-$AW404+1)*BK404*(DAY(EOMONTH(BK$15,0))),
$DH404="день_2",
$BP404/30*MAX(MIN($AX404,EOMONTH(BK$15,0))-MAX($AW404,BK$15)+1,),
$DH404="раб.день",
$BP404/30*(IFERROR(
_xlfn.LET(_xlpm.VD,
CHOOSE(
{1;2;3;4;5;6;7;8;9;10;11;12;13;14;15;16;17;18},
45658,45659,45660,45661,45662,45663,45664,45665,45711,45724,45778,45779,45785,45786,45820,45821,45965,46022),
_xlfn.LET(_xlpm.DD,
MAX(MIN($AX404,EOMONTH(BK$15,0))-MAX($AW404,BK$15),),
_xlfn.IFS(
AND(MONTH($AW404)=MONTH(BK$15),MONTH($AX404)&lt;&gt;MONTH(BK$15)),
NETWORKDAYS.INTL($AW404,$AW404+_xlpm.DD,1,_xlpm.VD),
AND(MONTH($AW404)&lt;&gt;MONTH(BK$15),MONTH($AX404)=MONTH(BK$15)),
NETWORKDAYS.INTL(($AX404)-_xlpm.DD,$AX404,1,_xlpm.VD),
AND(MONTH($AW404)&lt;MONTH(BK$15),MONTH($AX404)&gt;MONTH(BK$15)),
NETWORKDAYS.INTL((EOMONTH(BK$15-1,1))-_xlpm.DD,EOMONTH(BK$15-1,1),1,_xlpm.VD),
AND(MONTH($AW404)=MONTH(BK$15),MONTH($AX404)=MONTH(BK$15)),
NETWORKDAYS.INTL($AW404,$AX404,1,_xlpm.VD)))),0)),
$DH404="месяц",
$BP404*BK404,
$DH404="неделя",
$BP404*BK404/7*(ROUNDUP((DAY(EOMONTH(BK$15,0)))/4,0))),
0)</f>
        <v/>
      </c>
      <c r="CC404" s="125">
        <f>SUM($BQ404:$CB404)</f>
        <v/>
      </c>
      <c r="CD404" s="126">
        <f>SUM($EH404:$EH404)</f>
        <v/>
      </c>
      <c r="CE404" s="126">
        <f>$CD404*$AB404</f>
        <v/>
      </c>
      <c r="CF404" s="126">
        <f>SUM($EK404:$EK404)</f>
        <v/>
      </c>
      <c r="CG404" s="126">
        <f>$CF404*$AB404</f>
        <v/>
      </c>
      <c r="CH404" s="126">
        <f>SUM($CC404,$CE404,$CG404)</f>
        <v/>
      </c>
      <c r="CI404" s="126">
        <f>$CH404*(1+$CM404)</f>
        <v/>
      </c>
      <c r="CJ404" s="127" t="n">
        <v>0</v>
      </c>
      <c r="CK404" s="126">
        <f>SUM($CH404:$CH404)*(1+$CJ404)</f>
        <v/>
      </c>
      <c r="CL404" s="126">
        <f>SUM($CH404:$CH404)*(1+$CM404)</f>
        <v/>
      </c>
      <c r="CM404" s="59" t="inlineStr">
        <is>
          <t>20%</t>
        </is>
      </c>
      <c r="CN404" s="59" t="n"/>
      <c r="CO404" s="72" t="n"/>
      <c r="CP404" s="59" t="n"/>
      <c r="CQ404" s="73" t="n"/>
      <c r="CR404" s="73" t="n"/>
      <c r="CS404" s="73" t="n"/>
      <c r="CT404" s="72" t="n"/>
      <c r="CU404" s="79" t="inlineStr">
        <is>
          <t> </t>
        </is>
      </c>
      <c r="CV404" s="60" t="n"/>
      <c r="CW404" s="60" t="n"/>
      <c r="CX404" s="60" t="n"/>
      <c r="CY404" s="127">
        <f>IFERROR(($CC404-$EE404)/($EE404/(1-$DQ404)),0)</f>
        <v/>
      </c>
      <c r="CZ404" s="127">
        <f>IFERROR(1-$EI404/($CE404),0)</f>
        <v/>
      </c>
      <c r="DA404" s="127">
        <f>IFERROR(1-$EL404/($CG404),0)</f>
        <v/>
      </c>
      <c r="DB404" s="126">
        <f>ROUND(IFERROR(($CI404/(1+$CM404)-$EN404),0),2)</f>
        <v/>
      </c>
      <c r="DC404" s="128" t="n"/>
      <c r="DD404" s="125" t="n"/>
      <c r="DE404" s="75" t="n">
        <v>0</v>
      </c>
      <c r="DF404" s="128" t="n"/>
      <c r="DG404" s="125">
        <f>IF($DC404=0,0,$DD404*($DC404*100%-$DE404*$DF404))*SUM($AB404:$AB404)</f>
        <v/>
      </c>
      <c r="DH404" s="129" t="inlineStr">
        <is>
          <t>месяц</t>
        </is>
      </c>
      <c r="DI404" s="130">
        <f t="array" ref="DI404">IFERROR(
IF($ES404="LisChannel",
(ROUND(((INDEX({174.625;153.888888888889;130.972222222222},MATCH($AI404,{2;3;4}),0))*$AG404*$AI404),2)),0),0)</f>
        <v/>
      </c>
      <c r="DJ404" s="130">
        <f>
_xlfn.LET(_xlpm.X,
IFERROR(
IF($ES404="НовиковТВ",
(_xlfn.LET(_xlpm.NTV,
_xlfn.LET(_xlpm.MIN,350000,
IF(SUMIFS($DI:$DI,$ES:$ES,"НовиковТВ")&lt;=_xlpm.MIN,
(SUMIFS($DI:$DI,$ES:$ES,"НовиковТВ")/(COUNTIFS($ES:$ES,"НовиковТВ")))*_xlpm.MIN/SUMIFS($DI:$DI,$ES:$ES,"НовиковТВ"),
DI404)),
_xlpm.NTV+$DG404/(1-(1-(_xlpm.NTV)*(1-$DL404)*(1-$DM404)*(1-$DN404)*(1-$DO404)*(1-$DP404)/_xlpm.NTV))))/(1+$EP404),
$DI404+$DG404/(1-(1-($DI404)*(1-$DL404)*(1-$DM404)*(1-$DN404)*(1-$DO404)*(1-$DP404)/$DI404))),
0),
_xlpm.X*(1+$CM404)*(1+$CW404)-_xlpm.X*(1+$CM404)+_xlpm.X)</f>
        <v/>
      </c>
      <c r="DK404" s="125" t="inlineStr">
        <is>
          <t>послед.</t>
        </is>
      </c>
      <c r="DL404" s="63" t="n">
        <v>0</v>
      </c>
      <c r="DM404" s="63" t="n">
        <v>0</v>
      </c>
      <c r="DN404" s="63" t="n">
        <v>0</v>
      </c>
      <c r="DO404" s="63" t="n">
        <v>0</v>
      </c>
      <c r="DP404" s="63" t="n">
        <v>0</v>
      </c>
      <c r="DQ404" s="63">
        <f t="array" ref="DQ404">IFERROR(_xlfn.IFS(
$DK404="послед.",1-(1-$DL404)*(1-$DM404)*(1-$DN404)*(1-$DO404)*(1-$DP404),
$DK404="сумм.",$DL404+$DM404+$DN404+$DO404+$DP404),
0)</f>
        <v/>
      </c>
      <c r="DR404" s="125">
        <f t="array" ref="DR404">
IFERROR(
_xlfn.IFS(
$BL404=0,
0,
$BL404&gt;0,
_xlfn.IFS($DK404="послед.",
$DJ404*(1-$DL404)*(1-$DM404)*(1-$DN404)*(1-$DO404)*(1-$DP404),
$DK404="сумм.",
$DJ404*(1-($DL404+$DM404+$DN404+$DO404+$DP404)))),0)</f>
        <v/>
      </c>
      <c r="DS404" s="125">
        <f t="array" ref="DS404">
IFERROR(_xlfn.IFS(
$DH404="день_1",
$DR404*$BL404/($AX404-$AW404+1)*AZ404*(DAY(EOMONTH(AZ$15,0))),
$DH404="день_2",
$DR404/30*MAX(MIN($AX404,EOMONTH(AZ$15,0))-MAX($AW404,AZ$15)+1,),
$DH404="раб.день",
$DR404/30*(IFERROR(
_xlfn.LET(_xlpm.VD,
CHOOSE(
{1;2;3;4;5;6;7;8;9;10;11;12;13;14;15;16;17;18},
45658,45659,45660,45661,45662,45663,45664,45665,45711,45724,45778,45779,45785,45786,45820,45821,45965,46022),
_xlfn.LET(_xlpm.DD,
MAX(MIN($AX404,EOMONTH(AZ$15,0))-MAX($AW404,AZ$15),),
_xlfn.IFS(
AND(MONTH($AW404)=MONTH(AZ$15),MONTH($AX404)&lt;&gt;MONTH(AZ$15)),
NETWORKDAYS.INTL($AW404,$AW404+_xlpm.DD,1,_xlpm.VD),
AND(MONTH($AW404)&lt;&gt;MONTH(AZ$15),MONTH($AX404)=MONTH(AZ$15)),
NETWORKDAYS.INTL(($AX404)-_xlpm.DD,$AX404,1,_xlpm.VD),
AND(MONTH($AW404)&lt;MONTH(AZ$15),MONTH($AX404)&gt;MONTH(AZ$15)),
NETWORKDAYS.INTL((EOMONTH(AZ$15-1,1))-_xlpm.DD,EOMONTH(AZ$15-1,1),1,_xlpm.VD),
AND(MONTH($AW404)=MONTH(AZ$15),MONTH($AX404)=MONTH(AZ$15)),
NETWORKDAYS.INTL($AW404,$AX404,1,_xlpm.VD)))),0)),
$DH404="месяц",
$DR404*AZ404,
$DH404="неделя",
$DR404*AZ404/7*(ROUNDUP((DAY(EOMONTH(AZ$15,0)))/4,0))),
0)</f>
        <v/>
      </c>
      <c r="DT404" s="125">
        <f t="array" ref="DT404">
IFERROR(_xlfn.IFS(
$DH404="день_1",
$DR404*$BL404/($AX404-$AW404+1)*BA404*(DAY(EOMONTH(BA$15,0))),
$DH404="день_2",
$DR404/30*MAX(MIN($AX404,EOMONTH(BA$15,0))-MAX($AW404,BA$15)+1,),
$DH404="раб.день",
$DR404/30*(IFERROR(
_xlfn.LET(_xlpm.VD,
CHOOSE(
{1;2;3;4;5;6;7;8;9;10;11;12;13;14;15;16;17;18},
45658,45659,45660,45661,45662,45663,45664,45665,45711,45724,45778,45779,45785,45786,45820,45821,45965,46022),
_xlfn.LET(_xlpm.DD,
MAX(MIN($AX404,EOMONTH(BA$15,0))-MAX($AW404,BA$15),),
_xlfn.IFS(
AND(MONTH($AW404)=MONTH(BA$15),MONTH($AX404)&lt;&gt;MONTH(BA$15)),
NETWORKDAYS.INTL($AW404,$AW404+_xlpm.DD,1,_xlpm.VD),
AND(MONTH($AW404)&lt;&gt;MONTH(BA$15),MONTH($AX404)=MONTH(BA$15)),
NETWORKDAYS.INTL(($AX404)-_xlpm.DD,$AX404,1,_xlpm.VD),
AND(MONTH($AW404)&lt;MONTH(BA$15),MONTH($AX404)&gt;MONTH(BA$15)),
NETWORKDAYS.INTL((EOMONTH(BA$15-1,1))-_xlpm.DD,EOMONTH(BA$15-1,1),1,_xlpm.VD),
AND(MONTH($AW404)=MONTH(BA$15),MONTH($AX404)=MONTH(BA$15)),
NETWORKDAYS.INTL($AW404,$AX404,1,_xlpm.VD)))),0)),
$DH404="месяц",
$DR404*BA404,
$DH404="неделя",
$DR404*BA404/7*(ROUNDUP((DAY(EOMONTH(BA$15,0)))/4,0))),
0)</f>
        <v/>
      </c>
      <c r="DU404" s="125">
        <f t="array" ref="DU404">
IFERROR(_xlfn.IFS(
$DH404="день_1",
$DR404*$BL404/($AX404-$AW404+1)*BB404*(DAY(EOMONTH(BB$15,0))),
$DH404="день_2",
$DR404/30*MAX(MIN($AX404,EOMONTH(BB$15,0))-MAX($AW404,BB$15)+1,),
$DH404="раб.день",
$DR404/30*(IFERROR(
_xlfn.LET(_xlpm.VD,
CHOOSE(
{1;2;3;4;5;6;7;8;9;10;11;12;13;14;15;16;17;18},
45658,45659,45660,45661,45662,45663,45664,45665,45711,45724,45778,45779,45785,45786,45820,45821,45965,46022),
_xlfn.LET(_xlpm.DD,
MAX(MIN($AX404,EOMONTH(BB$15,0))-MAX($AW404,BB$15),),
_xlfn.IFS(
AND(MONTH($AW404)=MONTH(BB$15),MONTH($AX404)&lt;&gt;MONTH(BB$15)),
NETWORKDAYS.INTL($AW404,$AW404+_xlpm.DD,1,_xlpm.VD),
AND(MONTH($AW404)&lt;&gt;MONTH(BB$15),MONTH($AX404)=MONTH(BB$15)),
NETWORKDAYS.INTL(($AX404)-_xlpm.DD,$AX404,1,_xlpm.VD),
AND(MONTH($AW404)&lt;MONTH(BB$15),MONTH($AX404)&gt;MONTH(BB$15)),
NETWORKDAYS.INTL((EOMONTH(BB$15-1,1))-_xlpm.DD,EOMONTH(BB$15-1,1),1,_xlpm.VD),
AND(MONTH($AW404)=MONTH(BB$15),MONTH($AX404)=MONTH(BB$15)),
NETWORKDAYS.INTL($AW404,$AX404,1,_xlpm.VD)))),0)),
$DH404="месяц",
$DR404*BB404,
$DH404="неделя",
$DR404*BB404/7*(ROUNDUP((DAY(EOMONTH(BB$15,0)))/4,0))),
0)</f>
        <v/>
      </c>
      <c r="DV404" s="125">
        <f t="array" ref="DV404">
IFERROR(_xlfn.IFS(
$DH404="день_1",
$DR404*$BL404/($AX404-$AW404+1)*BC404*(DAY(EOMONTH(BC$15,0))),
$DH404="день_2",
$DR404/30*MAX(MIN($AX404,EOMONTH(BC$15,0))-MAX($AW404,BC$15)+1,),
$DH404="раб.день",
$DR404/30*(IFERROR(
_xlfn.LET(_xlpm.VD,
CHOOSE(
{1;2;3;4;5;6;7;8;9;10;11;12;13;14;15;16;17;18},
45658,45659,45660,45661,45662,45663,45664,45665,45711,45724,45778,45779,45785,45786,45820,45821,45965,46022),
_xlfn.LET(_xlpm.DD,
MAX(MIN($AX404,EOMONTH(BC$15,0))-MAX($AW404,BC$15),),
_xlfn.IFS(
AND(MONTH($AW404)=MONTH(BC$15),MONTH($AX404)&lt;&gt;MONTH(BC$15)),
NETWORKDAYS.INTL($AW404,$AW404+_xlpm.DD,1,_xlpm.VD),
AND(MONTH($AW404)&lt;&gt;MONTH(BC$15),MONTH($AX404)=MONTH(BC$15)),
NETWORKDAYS.INTL(($AX404)-_xlpm.DD,$AX404,1,_xlpm.VD),
AND(MONTH($AW404)&lt;MONTH(BC$15),MONTH($AX404)&gt;MONTH(BC$15)),
NETWORKDAYS.INTL((EOMONTH(BC$15-1,1))-_xlpm.DD,EOMONTH(BC$15-1,1),1,_xlpm.VD),
AND(MONTH($AW404)=MONTH(BC$15),MONTH($AX404)=MONTH(BC$15)),
NETWORKDAYS.INTL($AW404,$AX404,1,_xlpm.VD)))),0)),
$DH404="месяц",
$DR404*BC404,
$DH404="неделя",
$DR404*BC404/7*(ROUNDUP((DAY(EOMONTH(BC$15,0)))/4,0))),
0)</f>
        <v/>
      </c>
      <c r="DW404" s="125">
        <f t="array" ref="DW404">
IFERROR(_xlfn.IFS(
$DH404="день_1",
$DR404*$BL404/($AX404-$AW404+1)*BD404*(DAY(EOMONTH(BD$15,0))),
$DH404="день_2",
$DR404/30*MAX(MIN($AX404,EOMONTH(BD$15,0))-MAX($AW404,BD$15)+1,),
$DH404="раб.день",
$DR404/30*(IFERROR(
_xlfn.LET(_xlpm.VD,
CHOOSE(
{1;2;3;4;5;6;7;8;9;10;11;12;13;14;15;16;17;18},
45658,45659,45660,45661,45662,45663,45664,45665,45711,45724,45778,45779,45785,45786,45820,45821,45965,46022),
_xlfn.LET(_xlpm.DD,
MAX(MIN($AX404,EOMONTH(BD$15,0))-MAX($AW404,BD$15),),
_xlfn.IFS(
AND(MONTH($AW404)=MONTH(BD$15),MONTH($AX404)&lt;&gt;MONTH(BD$15)),
NETWORKDAYS.INTL($AW404,$AW404+_xlpm.DD,1,_xlpm.VD),
AND(MONTH($AW404)&lt;&gt;MONTH(BD$15),MONTH($AX404)=MONTH(BD$15)),
NETWORKDAYS.INTL(($AX404)-_xlpm.DD,$AX404,1,_xlpm.VD),
AND(MONTH($AW404)&lt;MONTH(BD$15),MONTH($AX404)&gt;MONTH(BD$15)),
NETWORKDAYS.INTL((EOMONTH(BD$15-1,1))-_xlpm.DD,EOMONTH(BD$15-1,1),1,_xlpm.VD),
AND(MONTH($AW404)=MONTH(BD$15),MONTH($AX404)=MONTH(BD$15)),
NETWORKDAYS.INTL($AW404,$AX404,1,_xlpm.VD)))),0)),
$DH404="месяц",
$DR404*BD404,
$DH404="неделя",
$DR404*BD404/7*(ROUNDUP((DAY(EOMONTH(BD$15,0)))/4,0))),
0)</f>
        <v/>
      </c>
      <c r="DX404" s="125">
        <f t="array" ref="DX404">
IFERROR(_xlfn.IFS(
$DH404="день_1",
$DR404*$BL404/($AX404-$AW404+1)*BE404*(DAY(EOMONTH(BE$15,0))),
$DH404="день_2",
$DR404/30*MAX(MIN($AX404,EOMONTH(BE$15,0))-MAX($AW404,BE$15)+1,),
$DH404="раб.день",
$DR404/30*(IFERROR(
_xlfn.LET(_xlpm.VD,
CHOOSE(
{1;2;3;4;5;6;7;8;9;10;11;12;13;14;15;16;17;18},
45658,45659,45660,45661,45662,45663,45664,45665,45711,45724,45778,45779,45785,45786,45820,45821,45965,46022),
_xlfn.LET(_xlpm.DD,
MAX(MIN($AX404,EOMONTH(BE$15,0))-MAX($AW404,BE$15),),
_xlfn.IFS(
AND(MONTH($AW404)=MONTH(BE$15),MONTH($AX404)&lt;&gt;MONTH(BE$15)),
NETWORKDAYS.INTL($AW404,$AW404+_xlpm.DD,1,_xlpm.VD),
AND(MONTH($AW404)&lt;&gt;MONTH(BE$15),MONTH($AX404)=MONTH(BE$15)),
NETWORKDAYS.INTL(($AX404)-_xlpm.DD,$AX404,1,_xlpm.VD),
AND(MONTH($AW404)&lt;MONTH(BE$15),MONTH($AX404)&gt;MONTH(BE$15)),
NETWORKDAYS.INTL((EOMONTH(BE$15-1,1))-_xlpm.DD,EOMONTH(BE$15-1,1),1,_xlpm.VD),
AND(MONTH($AW404)=MONTH(BE$15),MONTH($AX404)=MONTH(BE$15)),
NETWORKDAYS.INTL($AW404,$AX404,1,_xlpm.VD)))),0)),
$DH404="месяц",
$DR404*BE404,
$DH404="неделя",
$DR404*BE404/7*(ROUNDUP((DAY(EOMONTH(BE$15,0)))/4,0))),
0)</f>
        <v/>
      </c>
      <c r="DY404" s="125">
        <f t="array" ref="DY404">
IFERROR(_xlfn.IFS(
$DH404="день_1",
$DR404*$BL404/($AX404-$AW404+1)*BF404*(DAY(EOMONTH(BF$15,0))),
$DH404="день_2",
$DR404/30*MAX(MIN($AX404,EOMONTH(BF$15,0))-MAX($AW404,BF$15)+1,),
$DH404="раб.день",
$DR404/30*(IFERROR(
_xlfn.LET(_xlpm.VD,
CHOOSE(
{1;2;3;4;5;6;7;8;9;10;11;12;13;14;15;16;17;18},
45658,45659,45660,45661,45662,45663,45664,45665,45711,45724,45778,45779,45785,45786,45820,45821,45965,46022),
_xlfn.LET(_xlpm.DD,
MAX(MIN($AX404,EOMONTH(BF$15,0))-MAX($AW404,BF$15),),
_xlfn.IFS(
AND(MONTH($AW404)=MONTH(BF$15),MONTH($AX404)&lt;&gt;MONTH(BF$15)),
NETWORKDAYS.INTL($AW404,$AW404+_xlpm.DD,1,_xlpm.VD),
AND(MONTH($AW404)&lt;&gt;MONTH(BF$15),MONTH($AX404)=MONTH(BF$15)),
NETWORKDAYS.INTL(($AX404)-_xlpm.DD,$AX404,1,_xlpm.VD),
AND(MONTH($AW404)&lt;MONTH(BF$15),MONTH($AX404)&gt;MONTH(BF$15)),
NETWORKDAYS.INTL((EOMONTH(BF$15-1,1))-_xlpm.DD,EOMONTH(BF$15-1,1),1,_xlpm.VD),
AND(MONTH($AW404)=MONTH(BF$15),MONTH($AX404)=MONTH(BF$15)),
NETWORKDAYS.INTL($AW404,$AX404,1,_xlpm.VD)))),0)),
$DH404="месяц",
$DR404*BF404,
$DH404="неделя",
$DR404*BF404/7*(ROUNDUP((DAY(EOMONTH(BF$15,0)))/4,0))),
0)</f>
        <v/>
      </c>
      <c r="DZ404" s="125">
        <f t="array" ref="DZ404">
IFERROR(_xlfn.IFS(
$DH404="день_1",
$DR404*$BL404/($AX404-$AW404+1)*BG404*(DAY(EOMONTH(BG$15,0))),
$DH404="день_2",
$DR404/30*MAX(MIN($AX404,EOMONTH(BG$15,0))-MAX($AW404,BG$15)+1,),
$DH404="раб.день",
$DR404/30*(IFERROR(
_xlfn.LET(_xlpm.VD,
CHOOSE(
{1;2;3;4;5;6;7;8;9;10;11;12;13;14;15;16;17;18},
45658,45659,45660,45661,45662,45663,45664,45665,45711,45724,45778,45779,45785,45786,45820,45821,45965,46022),
_xlfn.LET(_xlpm.DD,
MAX(MIN($AX404,EOMONTH(BG$15,0))-MAX($AW404,BG$15),),
_xlfn.IFS(
AND(MONTH($AW404)=MONTH(BG$15),MONTH($AX404)&lt;&gt;MONTH(BG$15)),
NETWORKDAYS.INTL($AW404,$AW404+_xlpm.DD,1,_xlpm.VD),
AND(MONTH($AW404)&lt;&gt;MONTH(BG$15),MONTH($AX404)=MONTH(BG$15)),
NETWORKDAYS.INTL(($AX404)-_xlpm.DD,$AX404,1,_xlpm.VD),
AND(MONTH($AW404)&lt;MONTH(BG$15),MONTH($AX404)&gt;MONTH(BG$15)),
NETWORKDAYS.INTL((EOMONTH(BG$15-1,1))-_xlpm.DD,EOMONTH(BG$15-1,1),1,_xlpm.VD),
AND(MONTH($AW404)=MONTH(BG$15),MONTH($AX404)=MONTH(BG$15)),
NETWORKDAYS.INTL($AW404,$AX404,1,_xlpm.VD)))),0)),
$DH404="месяц",
$DR404*BG404,
$DH404="неделя",
$DR404*BG404/7*(ROUNDUP((DAY(EOMONTH(BG$15,0)))/4,0))),
0)</f>
        <v/>
      </c>
      <c r="EA404" s="125">
        <f t="array" ref="EA404">
IFERROR(_xlfn.IFS(
$DH404="день_1",
$DR404*$BL404/($AX404-$AW404+1)*BH404*(DAY(EOMONTH(BH$15,0))),
$DH404="день_2",
$DR404/30*MAX(MIN($AX404,EOMONTH(BH$15,0))-MAX($AW404,BH$15)+1,),
$DH404="раб.день",
$DR404/30*(IFERROR(
_xlfn.LET(_xlpm.VD,
CHOOSE(
{1;2;3;4;5;6;7;8;9;10;11;12;13;14;15;16;17;18},
45658,45659,45660,45661,45662,45663,45664,45665,45711,45724,45778,45779,45785,45786,45820,45821,45965,46022),
_xlfn.LET(_xlpm.DD,
MAX(MIN($AX404,EOMONTH(BH$15,0))-MAX($AW404,BH$15),),
_xlfn.IFS(
AND(MONTH($AW404)=MONTH(BH$15),MONTH($AX404)&lt;&gt;MONTH(BH$15)),
NETWORKDAYS.INTL($AW404,$AW404+_xlpm.DD,1,_xlpm.VD),
AND(MONTH($AW404)&lt;&gt;MONTH(BH$15),MONTH($AX404)=MONTH(BH$15)),
NETWORKDAYS.INTL(($AX404)-_xlpm.DD,$AX404,1,_xlpm.VD),
AND(MONTH($AW404)&lt;MONTH(BH$15),MONTH($AX404)&gt;MONTH(BH$15)),
NETWORKDAYS.INTL((EOMONTH(BH$15-1,1))-_xlpm.DD,EOMONTH(BH$15-1,1),1,_xlpm.VD),
AND(MONTH($AW404)=MONTH(BH$15),MONTH($AX404)=MONTH(BH$15)),
NETWORKDAYS.INTL($AW404,$AX404,1,_xlpm.VD)))),0)),
$DH404="месяц",
$DR404*BH404,
$DH404="неделя",
$DR404*BH404/7*(ROUNDUP((DAY(EOMONTH(BH$15,0)))/4,0))),
0)</f>
        <v/>
      </c>
      <c r="EB404" s="125">
        <f t="array" ref="EB404">
IFERROR(_xlfn.IFS(
$DH404="день_1",
$DR404*$BL404/($AX404-$AW404+1)*BI404*(DAY(EOMONTH(BI$15,0))),
$DH404="день_2",
$DR404/30*MAX(MIN($AX404,EOMONTH(BI$15,0))-MAX($AW404,BI$15)+1,),
$DH404="раб.день",
$DR404/30*(IFERROR(
_xlfn.LET(_xlpm.VD,
CHOOSE(
{1;2;3;4;5;6;7;8;9;10;11;12;13;14;15;16;17;18},
45658,45659,45660,45661,45662,45663,45664,45665,45711,45724,45778,45779,45785,45786,45820,45821,45965,46022),
_xlfn.LET(_xlpm.DD,
MAX(MIN($AX404,EOMONTH(BI$15,0))-MAX($AW404,BI$15),),
_xlfn.IFS(
AND(MONTH($AW404)=MONTH(BI$15),MONTH($AX404)&lt;&gt;MONTH(BI$15)),
NETWORKDAYS.INTL($AW404,$AW404+_xlpm.DD,1,_xlpm.VD),
AND(MONTH($AW404)&lt;&gt;MONTH(BI$15),MONTH($AX404)=MONTH(BI$15)),
NETWORKDAYS.INTL(($AX404)-_xlpm.DD,$AX404,1,_xlpm.VD),
AND(MONTH($AW404)&lt;MONTH(BI$15),MONTH($AX404)&gt;MONTH(BI$15)),
NETWORKDAYS.INTL((EOMONTH(BI$15-1,1))-_xlpm.DD,EOMONTH(BI$15-1,1),1,_xlpm.VD),
AND(MONTH($AW404)=MONTH(BI$15),MONTH($AX404)=MONTH(BI$15)),
NETWORKDAYS.INTL($AW404,$AX404,1,_xlpm.VD)))),0)),
$DH404="месяц",
$DR404*BI404,
$DH404="неделя",
$DR404*BI404/7*(ROUNDUP((DAY(EOMONTH(BI$15,0)))/4,0))),
0)</f>
        <v/>
      </c>
      <c r="EC404" s="125">
        <f t="array" ref="EC404">
IFERROR(_xlfn.IFS(
$DH404="день_1",
$DR404*$BL404/($AX404-$AW404+1)*BJ404*(DAY(EOMONTH(BJ$15,0))),
$DH404="день_2",
$DR404/30*MAX(MIN($AX404,EOMONTH(BJ$15,0))-MAX($AW404,BJ$15)+1,),
$DH404="раб.день",
$DR404/30*(IFERROR(
_xlfn.LET(_xlpm.VD,
CHOOSE(
{1;2;3;4;5;6;7;8;9;10;11;12;13;14;15;16;17;18},
45658,45659,45660,45661,45662,45663,45664,45665,45711,45724,45778,45779,45785,45786,45820,45821,45965,46022),
_xlfn.LET(_xlpm.DD,
MAX(MIN($AX404,EOMONTH(BJ$15,0))-MAX($AW404,BJ$15),),
_xlfn.IFS(
AND(MONTH($AW404)=MONTH(BJ$15),MONTH($AX404)&lt;&gt;MONTH(BJ$15)),
NETWORKDAYS.INTL($AW404,$AW404+_xlpm.DD,1,_xlpm.VD),
AND(MONTH($AW404)&lt;&gt;MONTH(BJ$15),MONTH($AX404)=MONTH(BJ$15)),
NETWORKDAYS.INTL(($AX404)-_xlpm.DD,$AX404,1,_xlpm.VD),
AND(MONTH($AW404)&lt;MONTH(BJ$15),MONTH($AX404)&gt;MONTH(BJ$15)),
NETWORKDAYS.INTL((EOMONTH(BJ$15-1,1))-_xlpm.DD,EOMONTH(BJ$15-1,1),1,_xlpm.VD),
AND(MONTH($AW404)=MONTH(BJ$15),MONTH($AX404)=MONTH(BJ$15)),
NETWORKDAYS.INTL($AW404,$AX404,1,_xlpm.VD)))),0)),
$DH404="месяц",
$DR404*BJ404,
$DH404="неделя",
$DR404*BJ404/7*(ROUNDUP((DAY(EOMONTH(BJ$15,0)))/4,0))),
0)</f>
        <v/>
      </c>
      <c r="ED404" s="125">
        <f t="array" ref="ED404">
IFERROR(_xlfn.IFS(
$DH404="день_1",
$DR404*$BL404/($AX404-$AW404+1)*BK404*(DAY(EOMONTH(BK$15,0))),
$DH404="день_2",
$DR404/30*MAX(MIN($AX404,EOMONTH(BK$15,0))-MAX($AW404,BK$15)+1,),
$DH404="раб.день",
$DR404/30*(IFERROR(
_xlfn.LET(_xlpm.VD,
CHOOSE(
{1;2;3;4;5;6;7;8;9;10;11;12;13;14;15;16;17;18},
45658,45659,45660,45661,45662,45663,45664,45665,45711,45724,45778,45779,45785,45786,45820,45821,45965,46022),
_xlfn.LET(_xlpm.DD,
MAX(MIN($AX404,EOMONTH(BK$15,0))-MAX($AW404,BK$15),),
_xlfn.IFS(
AND(MONTH($AW404)=MONTH(BK$15),MONTH($AX404)&lt;&gt;MONTH(BK$15)),
NETWORKDAYS.INTL($AW404,$AW404+_xlpm.DD,1,_xlpm.VD),
AND(MONTH($AW404)&lt;&gt;MONTH(BK$15),MONTH($AX404)=MONTH(BK$15)),
NETWORKDAYS.INTL(($AX404)-_xlpm.DD,$AX404,1,_xlpm.VD),
AND(MONTH($AW404)&lt;MONTH(BK$15),MONTH($AX404)&gt;MONTH(BK$15)),
NETWORKDAYS.INTL((EOMONTH(BK$15-1,1))-_xlpm.DD,EOMONTH(BK$15-1,1),1,_xlpm.VD),
AND(MONTH($AW404)=MONTH(BK$15),MONTH($AX404)=MONTH(BK$15)),
NETWORKDAYS.INTL($AW404,$AX404,1,_xlpm.VD)))),0)),
$DH404="месяц",
$DR404*BK404,
$DH404="неделя",
$DR404*BK404/7*(ROUNDUP((DAY(EOMONTH(BK$15,0)))/4,0))),
0)</f>
        <v/>
      </c>
      <c r="EE404" s="125">
        <f>SUM($DS404,$DT404,$DU404,$DV404,$DW404,$DX404,$DY404,$DZ404,$EA404,$EB404,$EC404,$ED404)</f>
        <v/>
      </c>
      <c r="EF404" s="125">
        <f>IFERROR(ROUND($EE404*(1+$EP404),2),0)</f>
        <v/>
      </c>
      <c r="EG404" s="128" t="n">
        <v>1</v>
      </c>
      <c r="EH404" s="126" t="n">
        <v>0</v>
      </c>
      <c r="EI404" s="126">
        <f>ROUND(SUM($EH404:$EH404)*SUM($AB404:$AB404)*$EG404,2)</f>
        <v/>
      </c>
      <c r="EJ404" s="126">
        <f>ROUND($EI404*(1+$EP404),2)</f>
        <v/>
      </c>
      <c r="EK404" s="126" t="n">
        <v>0</v>
      </c>
      <c r="EL404" s="126">
        <f>ROUND(SUM($EK404:$EK404)*SUM($AB404:$AB404)*$EG404,2)</f>
        <v/>
      </c>
      <c r="EM404" s="126">
        <f>ROUND($EL404*(1+$EP404),2)</f>
        <v/>
      </c>
      <c r="EN404" s="126">
        <f>SUM($EE404,$EI404,$EL404)</f>
        <v/>
      </c>
      <c r="EO404" s="126">
        <f>SUM($EF404,$EJ404,$EM404)</f>
        <v/>
      </c>
      <c r="EP404" s="59" t="inlineStr">
        <is>
          <t>20%</t>
        </is>
      </c>
      <c r="EQ404" s="59" t="n"/>
      <c r="ER404" s="60">
        <f t="array" ref="ER404">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MATCH(ES404,
{"AMS";"RussOutdoor";"HD Outdoor";"Ingroup";"IQ";"Ledproduction";"LisChannel";"Logic";"Media-PPL";"NovikovTV | НовиковТВ";"SMA";"SOK";"КрокусТВ | CrocusTV | IndoorTV";"Сити";"ТЯК Москва"},
0)),"")</f>
        <v/>
      </c>
      <c r="ES404" s="60" t="n"/>
      <c r="ET404" s="60">
        <f t="array" ref="ET404">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MATCH(ES404,
{"AMS";"RussOutdoor";"HD Outdoor";"Ingroup";"IQ";"Ledproduction";"LisChannel";"Logic";"Media-PPL";"NovikovTV | НовиковТВ";"SMA";"SOK";"КрокусТВ | CrocusTV | IndoorTV";"Сити";"ТЯК Москва"},
0)),"")</f>
        <v/>
      </c>
      <c r="EU404" s="60" t="n"/>
      <c r="EV404" s="60" t="n"/>
      <c r="EX404" s="110">
        <f t="array" ref="EX404">
($AR404/30
+N("ТРАФИК ПЛОЩАДКИ"))*
(IFERROR(
_xlfn.LET(
_xlpm.GPR,
HLOOKUP($L404,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(MATCH($T404,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IF($Q404="цифровой",_xlpm.GPR/$AG404,_xlpm.GPR/60)),
0)
+N("DWELL TIME"))*
(IF($AB404=0,0,IF($AB404=1,0.3,IF($AB404=2,0.5,IF($AB404&gt;2,1))))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_xlfn.IFS($AC404="да",1.2,$AC404="нет",1)*
_xlfn.IFS($AD404="да",1.2,$AD404="нет",1)*
IF(R404="статический",1,1.2)*
$X404*
INDEX(
{1.2;1;1.2;1.2;1;1.2;1.2;1.2;1.2;1.2;1.2;1;1.2;1.2;1.2;1.2;1;1;1.2;1.2;1.2;1;1;1;1;1.2;1.2;1.2;1.2;1;1;1;1;1.2;1.2;1.2;1.2;1.2;1.2;1.2;1.2;1;1;1.2;1;1;1;1;1.5;1;1;1.5;1.5;1.2},
MATCH($Q404,_xlpm.MI,0)))&gt;{0.02;0.04;0.06;0.1;0.2;0.4;0.6;0.8;1;2;4;6})),
{0;1;2;3;4;5;6;7;8;9;10;11;12},
0)))
+N("КОЭФФИЦИЕНТ КОНТАКТА"))))*
(_xlfn.IFS($X404&lt;0.1,$X404/1000,$X404&gt;25,5.2,AND($X404&gt;=0.1,$X404&lt;=25),(($X404*2+0.1)/10)*($X404/10)))*
IFERROR((_xlfn.LET(
_xlpm.MA,
{0;0.8;0.85;0.9;0.95;1},
_xlpm.MAA,
{0;1;2;3;4;5},
INDEX(_xlpm.MA,MATCH(SUMPRODUCT(--((IF(ROUND(_xlpm.MAA,1)&gt;5,5,ROUND($AB404,1)))&gt;{0;1;2;3;4;5})),_xlpm.MAA,0)))
+N("КОЭФФИЦИЕНТ КОЛ-ВО КОНСТРУКЦИЙ")),1)*
$AB404,0))*
(IF($Q404="цифровой",$AG404/15*$AI404,1)
+N("ДЛЯ ЦИФРЫ"))</f>
        <v/>
      </c>
      <c r="EY404" s="110">
        <f>IFERROR(EX404*AY404,0)</f>
        <v/>
      </c>
      <c r="EZ404" s="131">
        <f>IFERROR(DP404/EY404*1000,0)</f>
        <v/>
      </c>
      <c r="FA404" s="112">
        <f>IFERROR(FC404/FB404,0)</f>
        <v/>
      </c>
      <c r="FB404" s="112">
        <f>IFERROR((FC404/(EY404/FF404*#REF!))*0.825,0)</f>
        <v/>
      </c>
      <c r="FC404" s="112">
        <f>IFERROR(((EX404*30/AR404)*100)/30,0)</f>
        <v/>
      </c>
      <c r="FD404" s="112">
        <f>IFERROR(EY404/G404*100%,0)</f>
        <v/>
      </c>
      <c r="FE404" s="112">
        <f>IFERROR(FD404/FC404*100%,0)</f>
        <v/>
      </c>
      <c r="FF404" s="110">
        <f>IFERROR(AR404/30*AY404,0)</f>
        <v/>
      </c>
    </row>
    <row r="405" ht="13" customHeight="1">
      <c r="A405" s="59" t="n"/>
      <c r="B405" s="60" t="n"/>
      <c r="C405" s="60" t="n"/>
      <c r="D405" s="60">
        <f t="array" ref="D405">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MATCH($E405,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05" s="60">
        <f t="array" ref="E405">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MATCH($F405,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05" s="60" t="inlineStr"/>
      <c r="G405" s="60" t="n"/>
      <c r="H405" s="60">
        <f t="array" ref="H405">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MATCH($I405,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05" s="60" t="n"/>
      <c r="J405" s="60" t="n"/>
      <c r="K405" s="60" t="n"/>
      <c r="L405" s="60" t="n"/>
      <c r="M405" s="60" t="n"/>
      <c r="N405" s="60" t="n"/>
      <c r="O405" s="60" t="n"/>
      <c r="P405" s="60">
        <f t="array" ref="P405">
_xlfn.IFS(
ISNUMBER(MATCH($Q405,{"шелфбаннер","разделитель","монетница","чековая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ISNUMBER(MATCH($Q405,{"LED/LCD","видеокулер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ISNUMBER(MATCH($Q405,{"автомобиль","машина","выставочное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ISNUMBER(MATCH($Q405,{"билборд","лифтовая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ISNUMBER(MATCH($Q405,{"навигация","подвесной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ISNUMBER(MATCH($Q405,{"движущаяся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ISNUMBER(MATCH($Q405,{"каталог","журнал"},)),
"Пресса",
$Q405="","")</f>
        <v/>
      </c>
      <c r="Q405" s="60" t="n"/>
      <c r="R405" s="60">
        <f t="array" ref="R405">
IFERROR(
_xlfn.IFS(
OR(ISNUMBER(MATCH($Q405,{"экспозиция","макет","стенд","автостенд","авто стенд","выставочное пространство","выставочные стенды","модульные выставочные стенды","3Д конструкция","3D конструкция"},)),P405="Экспонирование"),
"нестандартный",
ISNUMBER(MATCH($Q405,{"скроллер","призматрон"},)),
"динамический",
$P405="Видео",
"цифровой",
OR($P405="Пресса",$P405="Щит",$P405="POSm",$P405="Подвес",$P405="Брендирование/оклейка"),
"статический"),"")</f>
        <v/>
      </c>
      <c r="S405" s="59" t="n"/>
      <c r="T405" s="60" t="n"/>
      <c r="U405" s="60" t="n"/>
      <c r="V405" s="60">
        <f>
IF(P405="Видео",
"цифровой постер/ролик",
IF(ISNUMBER(MATCH(Q405,{"короб световой","короб световой | лайтбокс","короб световой | кристалайт","лайтбокс","лайт бокс","кристалайт","LB","lightbox"},)),
"бэклит",
IF(P405="Брендирование/оклейка",
"перфарированная пленка/самоклейка",
IF(P405="Экспонирование",
"под запрос",
IF(P405="Подвес",
"баннер/ткань",
"")))))</f>
        <v/>
      </c>
      <c r="W405" s="59" t="n"/>
      <c r="X405" s="59" t="n"/>
      <c r="Y405" s="59" t="n"/>
      <c r="Z405" s="61" t="n"/>
      <c r="AA405" s="61" t="n"/>
      <c r="AB405" s="61">
        <f>IF(BL405&gt;0,Z405,0)</f>
        <v/>
      </c>
      <c r="AC405" s="59" t="n"/>
      <c r="AD405" s="59" t="n"/>
      <c r="AE405" s="59" t="n"/>
      <c r="AF405" s="59" t="n"/>
      <c r="AG405" s="59" t="n"/>
      <c r="AH405" s="59" t="n"/>
      <c r="AI405" s="59" t="n"/>
      <c r="AJ405" s="59" t="n"/>
      <c r="AK405" s="59" t="n"/>
      <c r="AL405" s="62">
        <f>IFERROR(IF(OR(R405="статический",R405="динамический",R405="нестандартный",R405="",R405=""),"-",IF(AND(AH405="-",AI405="-"),"-",AK405*3600/AH405*AI405)),"-")</f>
        <v/>
      </c>
      <c r="AM405" s="62">
        <f>IFERROR(IF(OR(R405="статический",R405="динамический",R405="",R405="", R405="BTL",R405="нестандартный"),"-",AG405*AI405*AL405/60),"-")</f>
        <v/>
      </c>
      <c r="AN405" s="63">
        <f>IFERROR(IF(AH405="","-",AG405*AI405/AH405),"-")</f>
        <v/>
      </c>
      <c r="AO405" s="59">
        <f>IFERROR(IF(OR($R405="статический",$R405="динамический",$R405="",$R405="",$R405="BTL",$R405="нестандартный"),"-",$AL405*$AY405),"-")</f>
        <v/>
      </c>
      <c r="AP405" s="62">
        <f>IFERROR(IF(OR($R405="статический",$R405="динамический",$R405="",$R405="",$R405="BTL",$R405="нестандартный"),"-",$AM405*AY405),"-")</f>
        <v/>
      </c>
      <c r="AQ405" s="64" t="n"/>
      <c r="AR405" s="61" t="n"/>
      <c r="AS405" s="61" t="n"/>
      <c r="AT405" s="61" t="n"/>
      <c r="AU405" s="65" t="n"/>
      <c r="AV405" s="124">
        <f>IFERROR(DR405/AT405*1000,"n/a")</f>
        <v/>
      </c>
      <c r="AW405" s="67" t="n"/>
      <c r="AX405" s="67" t="n"/>
      <c r="AY405" s="43">
        <f>IFERROR(IF(OR($AW405="",$AX405=""),"",_xlfn.DAYS($AX405+1,$AW405)),"")</f>
        <v/>
      </c>
      <c r="AZ405" s="68">
        <f t="array" ref="AZ405">
_xlfn.LET(_xlpm.COEFF,
IF($AW405+$AX405=0,0,IF(MAX(MIN($AX405,EOMONTH(AZ$15,0))-MAX($AW405,AZ$15)+1,)&gt;0,1,0)),
_xlfn.IFS(
$ES405="LisChannel",
_xlpm.COEFF*
INDEX({1;1;1.2;1.2;1;1;1;1;1.2;1.2;1.2;1.2},
MATCH(MONTH(AZ$15),
{1,2,3,4,5,6,7,8,9,10,11,12})),
CONCATENATE($ES405," ",$L405)="RussOutdoor метро",
_xlpm.COEFF*
INDEX({0.8;0.9;1.1;1.1;1;1;1;1;1.1;1.1;1.1;1.1},
MATCH(MONTH(AZ$15),
{1,2,3,4,5,6,7,8,9,10,11,12})),
$ES405&lt;&gt;"LisChannel",
_xlpm.COEFF,
$ES405&lt;&gt;"RussOutdoor",
_xlpm.COEFF))</f>
        <v/>
      </c>
      <c r="BA405" s="68">
        <f t="array" ref="BA405">
_xlfn.LET(_xlpm.COEFF,
IF($AW405+$AX405=0,0,IF(MAX(MIN($AX405,EOMONTH(BA$15,0))-MAX($AW405,BA$15)+1,)&gt;0,1,0)),
_xlfn.IFS(
$ES405="LisChannel",
_xlpm.COEFF*
INDEX({1;1;1.2;1.2;1;1;1;1;1.2;1.2;1.2;1.2},
MATCH(MONTH(BA$15),
{1,2,3,4,5,6,7,8,9,10,11,12})),
CONCATENATE($ES405," ",$L405)="RussOutdoor метро",
_xlpm.COEFF*
INDEX({0.8;0.9;1.1;1.1;1;1;1;1;1.1;1.1;1.1;1.1},
MATCH(MONTH(BA$15),
{1,2,3,4,5,6,7,8,9,10,11,12})),
$ES405&lt;&gt;"LisChannel",
_xlpm.COEFF,
$ES405&lt;&gt;"RussOutdoor",
_xlpm.COEFF))</f>
        <v/>
      </c>
      <c r="BB405" s="68">
        <f t="array" ref="BB405">
_xlfn.LET(_xlpm.COEFF,
IF($AW405+$AX405=0,0,IF(MAX(MIN($AX405,EOMONTH(BB$15,0))-MAX($AW405,BB$15)+1,)&gt;0,1,0)),
_xlfn.IFS(
$ES405="LisChannel",
_xlpm.COEFF*
INDEX({1;1;1.2;1.2;1;1;1;1;1.2;1.2;1.2;1.2},
MATCH(MONTH(BB$15),
{1,2,3,4,5,6,7,8,9,10,11,12})),
CONCATENATE($ES405," ",$L405)="RussOutdoor метро",
_xlpm.COEFF*
INDEX({0.8;0.9;1.1;1.1;1;1;1;1;1.1;1.1;1.1;1.1},
MATCH(MONTH(BB$15),
{1,2,3,4,5,6,7,8,9,10,11,12})),
$ES405&lt;&gt;"LisChannel",
_xlpm.COEFF,
$ES405&lt;&gt;"RussOutdoor",
_xlpm.COEFF))</f>
        <v/>
      </c>
      <c r="BC405" s="68">
        <f t="array" ref="BC405">
_xlfn.LET(_xlpm.COEFF,
IF($AW405+$AX405=0,0,IF(MAX(MIN($AX405,EOMONTH(BC$15,0))-MAX($AW405,BC$15)+1,)&gt;0,1,0)),
_xlfn.IFS(
$ES405="LisChannel",
_xlpm.COEFF*
INDEX({1;1;1.2;1.2;1;1;1;1;1.2;1.2;1.2;1.2},
MATCH(MONTH(BC$15),
{1,2,3,4,5,6,7,8,9,10,11,12})),
CONCATENATE($ES405," ",$L405)="RussOutdoor метро",
_xlpm.COEFF*
INDEX({0.8;0.9;1.1;1.1;1;1;1;1;1.1;1.1;1.1;1.1},
MATCH(MONTH(BC$15),
{1,2,3,4,5,6,7,8,9,10,11,12})),
$ES405&lt;&gt;"LisChannel",
_xlpm.COEFF,
$ES405&lt;&gt;"RussOutdoor",
_xlpm.COEFF))</f>
        <v/>
      </c>
      <c r="BD405" s="68">
        <f t="array" ref="BD405">
_xlfn.LET(_xlpm.COEFF,
IF($AW405+$AX405=0,0,IF(MAX(MIN($AX405,EOMONTH(BD$15,0))-MAX($AW405,BD$15)+1,)&gt;0,1,0)),
_xlfn.IFS(
$ES405="LisChannel",
_xlpm.COEFF*
INDEX({1;1;1.2;1.2;1;1;1;1;1.2;1.2;1.2;1.2},
MATCH(MONTH(BD$15),
{1,2,3,4,5,6,7,8,9,10,11,12})),
CONCATENATE($ES405," ",$L405)="RussOutdoor метро",
_xlpm.COEFF*
INDEX({0.8;0.9;1.1;1.1;1;1;1;1;1.1;1.1;1.1;1.1},
MATCH(MONTH(BD$15),
{1,2,3,4,5,6,7,8,9,10,11,12})),
$ES405&lt;&gt;"LisChannel",
_xlpm.COEFF,
$ES405&lt;&gt;"RussOutdoor",
_xlpm.COEFF))</f>
        <v/>
      </c>
      <c r="BE405" s="68">
        <f t="array" ref="BE405">
_xlfn.LET(_xlpm.COEFF,
IF($AW405+$AX405=0,0,IF(MAX(MIN($AX405,EOMONTH(BE$15,0))-MAX($AW405,BE$15)+1,)&gt;0,1,0)),
_xlfn.IFS(
$ES405="LisChannel",
_xlpm.COEFF*
INDEX({1;1;1.2;1.2;1;1;1;1;1.2;1.2;1.2;1.2},
MATCH(MONTH(BE$15),
{1,2,3,4,5,6,7,8,9,10,11,12})),
CONCATENATE($ES405," ",$L405)="RussOutdoor метро",
_xlpm.COEFF*
INDEX({0.8;0.9;1.1;1.1;1;1;1;1;1.1;1.1;1.1;1.1},
MATCH(MONTH(BE$15),
{1,2,3,4,5,6,7,8,9,10,11,12})),
$ES405&lt;&gt;"LisChannel",
_xlpm.COEFF,
$ES405&lt;&gt;"RussOutdoor",
_xlpm.COEFF))</f>
        <v/>
      </c>
      <c r="BF405" s="68">
        <f t="array" ref="BF405">
_xlfn.LET(_xlpm.COEFF,
IF($AW405+$AX405=0,0,IF(MAX(MIN($AX405,EOMONTH(BF$15,0))-MAX($AW405,BF$15)+1,)&gt;0,1,0)),
_xlfn.IFS(
$ES405="LisChannel",
_xlpm.COEFF*
INDEX({1;1;1.2;1.2;1;1;1;1;1.2;1.2;1.2;1.2},
MATCH(MONTH(BF$15),
{1,2,3,4,5,6,7,8,9,10,11,12})),
CONCATENATE($ES405," ",$L405)="RussOutdoor метро",
_xlpm.COEFF*
INDEX({0.8;0.9;1.1;1.1;1;1;1;1;1.1;1.1;1.1;1.1},
MATCH(MONTH(BF$15),
{1,2,3,4,5,6,7,8,9,10,11,12})),
$ES405&lt;&gt;"LisChannel",
_xlpm.COEFF,
$ES405&lt;&gt;"RussOutdoor",
_xlpm.COEFF))</f>
        <v/>
      </c>
      <c r="BG405" s="68">
        <f t="array" ref="BG405">
_xlfn.LET(_xlpm.COEFF,
IF($AW405+$AX405=0,0,IF(MAX(MIN($AX405,EOMONTH(BG$15,0))-MAX($AW405,BG$15)+1,)&gt;0,1,0)),
_xlfn.IFS(
$ES405="LisChannel",
_xlpm.COEFF*
INDEX({1;1;1.2;1.2;1;1;1;1;1.2;1.2;1.2;1.2},
MATCH(MONTH(BG$15),
{1,2,3,4,5,6,7,8,9,10,11,12})),
CONCATENATE($ES405," ",$L405)="RussOutdoor метро",
_xlpm.COEFF*
INDEX({0.8;0.9;1.1;1.1;1;1;1;1;1.1;1.1;1.1;1.1},
MATCH(MONTH(BG$15),
{1,2,3,4,5,6,7,8,9,10,11,12})),
$ES405&lt;&gt;"LisChannel",
_xlpm.COEFF,
$ES405&lt;&gt;"RussOutdoor",
_xlpm.COEFF))</f>
        <v/>
      </c>
      <c r="BH405" s="68">
        <f t="array" ref="BH405">
_xlfn.LET(_xlpm.COEFF,
IF($AW405+$AX405=0,0,IF(MAX(MIN($AX405,EOMONTH(BH$15,0))-MAX($AW405,BH$15)+1,)&gt;0,1,0)),
_xlfn.IFS(
$ES405="LisChannel",
_xlpm.COEFF*
INDEX({1;1;1.2;1.2;1;1;1;1;1.2;1.2;1.2;1.2},
MATCH(MONTH(BH$15),
{1,2,3,4,5,6,7,8,9,10,11,12})),
CONCATENATE($ES405," ",$L405)="RussOutdoor метро",
_xlpm.COEFF*
INDEX({0.8;0.9;1.1;1.1;1;1;1;1;1.1;1.1;1.1;1.1},
MATCH(MONTH(BH$15),
{1,2,3,4,5,6,7,8,9,10,11,12})),
$ES405&lt;&gt;"LisChannel",
_xlpm.COEFF,
$ES405&lt;&gt;"RussOutdoor",
_xlpm.COEFF))</f>
        <v/>
      </c>
      <c r="BI405" s="68">
        <f t="array" ref="BI405">
_xlfn.LET(_xlpm.COEFF,
IF($AW405+$AX405=0,0,IF(MAX(MIN($AX405,EOMONTH(BI$15,0))-MAX($AW405,BI$15)+1,)&gt;0,1,0)),
_xlfn.IFS(
$ES405="LisChannel",
_xlpm.COEFF*
INDEX({1;1;1.2;1.2;1;1;1;1;1.2;1.2;1.2;1.2},
MATCH(MONTH(BI$15),
{1,2,3,4,5,6,7,8,9,10,11,12})),
CONCATENATE($ES405," ",$L405)="RussOutdoor метро",
_xlpm.COEFF*
INDEX({0.8;0.9;1.1;1.1;1;1;1;1;1.1;1.1;1.1;1.1},
MATCH(MONTH(BI$15),
{1,2,3,4,5,6,7,8,9,10,11,12})),
$ES405&lt;&gt;"LisChannel",
_xlpm.COEFF,
$ES405&lt;&gt;"RussOutdoor",
_xlpm.COEFF))</f>
        <v/>
      </c>
      <c r="BJ405" s="68">
        <f t="array" ref="BJ405">
_xlfn.LET(_xlpm.COEFF,
IF($AW405+$AX405=0,0,IF(MAX(MIN($AX405,EOMONTH(BJ$15,0))-MAX($AW405,BJ$15)+1,)&gt;0,1,0)),
_xlfn.IFS(
$ES405="LisChannel",
_xlpm.COEFF*
INDEX({1;1;1.2;1.2;1;1;1;1;1.2;1.2;1.2;1.2},
MATCH(MONTH(BJ$15),
{1,2,3,4,5,6,7,8,9,10,11,12})),
CONCATENATE($ES405," ",$L405)="RussOutdoor метро",
_xlpm.COEFF*
INDEX({0.8;0.9;1.1;1.1;1;1;1;1;1.1;1.1;1.1;1.1},
MATCH(MONTH(BJ$15),
{1,2,3,4,5,6,7,8,9,10,11,12})),
$ES405&lt;&gt;"LisChannel",
_xlpm.COEFF,
$ES405&lt;&gt;"RussOutdoor",
_xlpm.COEFF))</f>
        <v/>
      </c>
      <c r="BK405" s="68">
        <f t="array" ref="BK405">
_xlfn.LET(_xlpm.COEFF,
IF($AW405+$AX405=0,0,IF(MAX(MIN($AX405,EOMONTH(BK$15,0))-MAX($AW405,BK$15)+1,)&gt;0,1,0)),
_xlfn.IFS(
$ES405="LisChannel",
_xlpm.COEFF*
INDEX({1;1;1.2;1.2;1;1;1;1;1.2;1.2;1.2;1.2},
MATCH(MONTH(BK$15),
{1,2,3,4,5,6,7,8,9,10,11,12})),
CONCATENATE($ES405," ",$L405)="RussOutdoor метро",
_xlpm.COEFF*
INDEX({0.8;0.9;1.1;1.1;1;1;1;1;1.1;1.1;1.1;1.1},
MATCH(MONTH(BK$15),
{1,2,3,4,5,6,7,8,9,10,11,12})),
$ES405&lt;&gt;"LisChannel",
_xlpm.COEFF,
$ES405&lt;&gt;"RussOutdoor",
_xlpm.COEFF))</f>
        <v/>
      </c>
      <c r="BL405" s="62">
        <f>COUNTIFS($AZ405:$BK405,"&gt;0")</f>
        <v/>
      </c>
      <c r="BM405" s="65" t="n"/>
      <c r="BN405" s="125">
        <f>$DJ405</f>
        <v/>
      </c>
      <c r="BO405" s="63">
        <f>$DQ405</f>
        <v/>
      </c>
      <c r="BP405" s="125">
        <f>
IFERROR(
IF($BL405=0,0,
$BN405*(1-$BO405)),
0)</f>
        <v/>
      </c>
      <c r="BQ405" s="125">
        <f t="array" ref="BQ405">
IFERROR(
_xlfn.IFS(
$DH405="день_1",
$BP405*$BL405/($AX405-$AW405+1)*AZ405*(DAY(EOMONTH(AZ$15,0))),
$DH405="день_2",
$BP405/30*MAX(MIN($AX405,EOMONTH(AZ$15,0))-MAX($AW405,AZ$15)+1,),
$DH405="раб.день",
$BP405/30*(IFERROR(
_xlfn.LET(_xlpm.VD,
CHOOSE(
{1;2;3;4;5;6;7;8;9;10;11;12;13;14;15;16;17;18},
45658,45659,45660,45661,45662,45663,45664,45665,45711,45724,45778,45779,45785,45786,45820,45821,45965,46022),
_xlfn.LET(_xlpm.DD,
MAX(MIN($AX405,EOMONTH(AZ$15,0))-MAX($AW405,AZ$15),),
_xlfn.IFS(
AND(MONTH($AW405)=MONTH(AZ$15),MONTH($AX405)&lt;&gt;MONTH(AZ$15)),
NETWORKDAYS.INTL($AW405,$AW405+_xlpm.DD,1,_xlpm.VD),
AND(MONTH($AW405)&lt;&gt;MONTH(AZ$15),MONTH($AX405)=MONTH(AZ$15)),
NETWORKDAYS.INTL(($AX405)-_xlpm.DD,$AX405,1,_xlpm.VD),
AND(MONTH($AW405)&lt;MONTH(AZ$15),MONTH($AX405)&gt;MONTH(AZ$15)),
NETWORKDAYS.INTL((EOMONTH(AZ$15-1,1))-_xlpm.DD,EOMONTH(AZ$15-1,1),1,_xlpm.VD),
AND(MONTH($AW405)=MONTH(AZ$15),MONTH($AX405)=MONTH(AZ$15)),
NETWORKDAYS.INTL($AW405,$AX405,1,_xlpm.VD)))),0)),
$DH405="месяц",
$BP405*AZ405,
$DH405="неделя",
$BP405*AZ405/7*(ROUNDUP((DAY(EOMONTH(AZ$15,0)))/4,0))),
0)</f>
        <v/>
      </c>
      <c r="BR405" s="125">
        <f t="array" ref="BR405">
IFERROR(
_xlfn.IFS(
$DH405="день_1",
$BP405*$BL405/($AX405-$AW405+1)*BA405*(DAY(EOMONTH(BA$15,0))),
$DH405="день_2",
$BP405/30*MAX(MIN($AX405,EOMONTH(BA$15,0))-MAX($AW405,BA$15)+1,),
$DH405="раб.день",
$BP405/30*(IFERROR(
_xlfn.LET(_xlpm.VD,
CHOOSE(
{1;2;3;4;5;6;7;8;9;10;11;12;13;14;15;16;17;18},
45658,45659,45660,45661,45662,45663,45664,45665,45711,45724,45778,45779,45785,45786,45820,45821,45965,46022),
_xlfn.LET(_xlpm.DD,
MAX(MIN($AX405,EOMONTH(BA$15,0))-MAX($AW405,BA$15),),
_xlfn.IFS(
AND(MONTH($AW405)=MONTH(BA$15),MONTH($AX405)&lt;&gt;MONTH(BA$15)),
NETWORKDAYS.INTL($AW405,$AW405+_xlpm.DD,1,_xlpm.VD),
AND(MONTH($AW405)&lt;&gt;MONTH(BA$15),MONTH($AX405)=MONTH(BA$15)),
NETWORKDAYS.INTL(($AX405)-_xlpm.DD,$AX405,1,_xlpm.VD),
AND(MONTH($AW405)&lt;MONTH(BA$15),MONTH($AX405)&gt;MONTH(BA$15)),
NETWORKDAYS.INTL((EOMONTH(BA$15-1,1))-_xlpm.DD,EOMONTH(BA$15-1,1),1,_xlpm.VD),
AND(MONTH($AW405)=MONTH(BA$15),MONTH($AX405)=MONTH(BA$15)),
NETWORKDAYS.INTL($AW405,$AX405,1,_xlpm.VD)))),0)),
$DH405="месяц",
$BP405*BA405,
$DH405="неделя",
$BP405*BA405/7*(ROUNDUP((DAY(EOMONTH(BA$15,0)))/4,0))),
0)</f>
        <v/>
      </c>
      <c r="BS405" s="125">
        <f t="array" ref="BS405">
IFERROR(
_xlfn.IFS(
$DH405="день_1",
$BP405*$BL405/($AX405-$AW405+1)*BB405*(DAY(EOMONTH(BB$15,0))),
$DH405="день_2",
$BP405/30*MAX(MIN($AX405,EOMONTH(BB$15,0))-MAX($AW405,BB$15)+1,),
$DH405="раб.день",
$BP405/30*(IFERROR(
_xlfn.LET(_xlpm.VD,
CHOOSE(
{1;2;3;4;5;6;7;8;9;10;11;12;13;14;15;16;17;18},
45658,45659,45660,45661,45662,45663,45664,45665,45711,45724,45778,45779,45785,45786,45820,45821,45965,46022),
_xlfn.LET(_xlpm.DD,
MAX(MIN($AX405,EOMONTH(BB$15,0))-MAX($AW405,BB$15),),
_xlfn.IFS(
AND(MONTH($AW405)=MONTH(BB$15),MONTH($AX405)&lt;&gt;MONTH(BB$15)),
NETWORKDAYS.INTL($AW405,$AW405+_xlpm.DD,1,_xlpm.VD),
AND(MONTH($AW405)&lt;&gt;MONTH(BB$15),MONTH($AX405)=MONTH(BB$15)),
NETWORKDAYS.INTL(($AX405)-_xlpm.DD,$AX405,1,_xlpm.VD),
AND(MONTH($AW405)&lt;MONTH(BB$15),MONTH($AX405)&gt;MONTH(BB$15)),
NETWORKDAYS.INTL((EOMONTH(BB$15-1,1))-_xlpm.DD,EOMONTH(BB$15-1,1),1,_xlpm.VD),
AND(MONTH($AW405)=MONTH(BB$15),MONTH($AX405)=MONTH(BB$15)),
NETWORKDAYS.INTL($AW405,$AX405,1,_xlpm.VD)))),0)),
$DH405="месяц",
$BP405*BB405,
$DH405="неделя",
$BP405*BB405/7*(ROUNDUP((DAY(EOMONTH(BB$15,0)))/4,0))),
0)</f>
        <v/>
      </c>
      <c r="BT405" s="125">
        <f t="array" ref="BT405">
IFERROR(
_xlfn.IFS(
$DH405="день_1",
$BP405*$BL405/($AX405-$AW405+1)*BC405*(DAY(EOMONTH(BC$15,0))),
$DH405="день_2",
$BP405/30*MAX(MIN($AX405,EOMONTH(BC$15,0))-MAX($AW405,BC$15)+1,),
$DH405="раб.день",
$BP405/30*(IFERROR(
_xlfn.LET(_xlpm.VD,
CHOOSE(
{1;2;3;4;5;6;7;8;9;10;11;12;13;14;15;16;17;18},
45658,45659,45660,45661,45662,45663,45664,45665,45711,45724,45778,45779,45785,45786,45820,45821,45965,46022),
_xlfn.LET(_xlpm.DD,
MAX(MIN($AX405,EOMONTH(BC$15,0))-MAX($AW405,BC$15),),
_xlfn.IFS(
AND(MONTH($AW405)=MONTH(BC$15),MONTH($AX405)&lt;&gt;MONTH(BC$15)),
NETWORKDAYS.INTL($AW405,$AW405+_xlpm.DD,1,_xlpm.VD),
AND(MONTH($AW405)&lt;&gt;MONTH(BC$15),MONTH($AX405)=MONTH(BC$15)),
NETWORKDAYS.INTL(($AX405)-_xlpm.DD,$AX405,1,_xlpm.VD),
AND(MONTH($AW405)&lt;MONTH(BC$15),MONTH($AX405)&gt;MONTH(BC$15)),
NETWORKDAYS.INTL((EOMONTH(BC$15-1,1))-_xlpm.DD,EOMONTH(BC$15-1,1),1,_xlpm.VD),
AND(MONTH($AW405)=MONTH(BC$15),MONTH($AX405)=MONTH(BC$15)),
NETWORKDAYS.INTL($AW405,$AX405,1,_xlpm.VD)))),0)),
$DH405="месяц",
$BP405*BC405,
$DH405="неделя",
$BP405*BC405/7*(ROUNDUP((DAY(EOMONTH(BC$15,0)))/4,0))),
0)</f>
        <v/>
      </c>
      <c r="BU405" s="125">
        <f t="array" ref="BU405">
IFERROR(
_xlfn.IFS(
$DH405="день_1",
$BP405*$BL405/($AX405-$AW405+1)*BD405*(DAY(EOMONTH(BD$15,0))),
$DH405="день_2",
$BP405/30*MAX(MIN($AX405,EOMONTH(BD$15,0))-MAX($AW405,BD$15)+1,),
$DH405="раб.день",
$BP405/30*(IFERROR(
_xlfn.LET(_xlpm.VD,
CHOOSE(
{1;2;3;4;5;6;7;8;9;10;11;12;13;14;15;16;17;18},
45658,45659,45660,45661,45662,45663,45664,45665,45711,45724,45778,45779,45785,45786,45820,45821,45965,46022),
_xlfn.LET(_xlpm.DD,
MAX(MIN($AX405,EOMONTH(BD$15,0))-MAX($AW405,BD$15),),
_xlfn.IFS(
AND(MONTH($AW405)=MONTH(BD$15),MONTH($AX405)&lt;&gt;MONTH(BD$15)),
NETWORKDAYS.INTL($AW405,$AW405+_xlpm.DD,1,_xlpm.VD),
AND(MONTH($AW405)&lt;&gt;MONTH(BD$15),MONTH($AX405)=MONTH(BD$15)),
NETWORKDAYS.INTL(($AX405)-_xlpm.DD,$AX405,1,_xlpm.VD),
AND(MONTH($AW405)&lt;MONTH(BD$15),MONTH($AX405)&gt;MONTH(BD$15)),
NETWORKDAYS.INTL((EOMONTH(BD$15-1,1))-_xlpm.DD,EOMONTH(BD$15-1,1),1,_xlpm.VD),
AND(MONTH($AW405)=MONTH(BD$15),MONTH($AX405)=MONTH(BD$15)),
NETWORKDAYS.INTL($AW405,$AX405,1,_xlpm.VD)))),0)),
$DH405="месяц",
$BP405*BD405,
$DH405="неделя",
$BP405*BD405/7*(ROUNDUP((DAY(EOMONTH(BD$15,0)))/4,0))),
0)</f>
        <v/>
      </c>
      <c r="BV405" s="125">
        <f t="array" ref="BV405">
IFERROR(
_xlfn.IFS(
$DH405="день_1",
$BP405*$BL405/($AX405-$AW405+1)*BE405*(DAY(EOMONTH(BE$15,0))),
$DH405="день_2",
$BP405/30*MAX(MIN($AX405,EOMONTH(BE$15,0))-MAX($AW405,BE$15)+1,),
$DH405="раб.день",
$BP405/30*(IFERROR(
_xlfn.LET(_xlpm.VD,
CHOOSE(
{1;2;3;4;5;6;7;8;9;10;11;12;13;14;15;16;17;18},
45658,45659,45660,45661,45662,45663,45664,45665,45711,45724,45778,45779,45785,45786,45820,45821,45965,46022),
_xlfn.LET(_xlpm.DD,
MAX(MIN($AX405,EOMONTH(BE$15,0))-MAX($AW405,BE$15),),
_xlfn.IFS(
AND(MONTH($AW405)=MONTH(BE$15),MONTH($AX405)&lt;&gt;MONTH(BE$15)),
NETWORKDAYS.INTL($AW405,$AW405+_xlpm.DD,1,_xlpm.VD),
AND(MONTH($AW405)&lt;&gt;MONTH(BE$15),MONTH($AX405)=MONTH(BE$15)),
NETWORKDAYS.INTL(($AX405)-_xlpm.DD,$AX405,1,_xlpm.VD),
AND(MONTH($AW405)&lt;MONTH(BE$15),MONTH($AX405)&gt;MONTH(BE$15)),
NETWORKDAYS.INTL((EOMONTH(BE$15-1,1))-_xlpm.DD,EOMONTH(BE$15-1,1),1,_xlpm.VD),
AND(MONTH($AW405)=MONTH(BE$15),MONTH($AX405)=MONTH(BE$15)),
NETWORKDAYS.INTL($AW405,$AX405,1,_xlpm.VD)))),0)),
$DH405="месяц",
$BP405*BE405,
$DH405="неделя",
$BP405*BE405/7*(ROUNDUP((DAY(EOMONTH(BE$15,0)))/4,0))),
0)</f>
        <v/>
      </c>
      <c r="BW405" s="125">
        <f t="array" ref="BW405">
IFERROR(
_xlfn.IFS(
$DH405="день_1",
$BP405*$BL405/($AX405-$AW405+1)*BF405*(DAY(EOMONTH(BF$15,0))),
$DH405="день_2",
$BP405/30*MAX(MIN($AX405,EOMONTH(BF$15,0))-MAX($AW405,BF$15)+1,),
$DH405="раб.день",
$BP405/30*(IFERROR(
_xlfn.LET(_xlpm.VD,
CHOOSE(
{1;2;3;4;5;6;7;8;9;10;11;12;13;14;15;16;17;18},
45658,45659,45660,45661,45662,45663,45664,45665,45711,45724,45778,45779,45785,45786,45820,45821,45965,46022),
_xlfn.LET(_xlpm.DD,
MAX(MIN($AX405,EOMONTH(BF$15,0))-MAX($AW405,BF$15),),
_xlfn.IFS(
AND(MONTH($AW405)=MONTH(BF$15),MONTH($AX405)&lt;&gt;MONTH(BF$15)),
NETWORKDAYS.INTL($AW405,$AW405+_xlpm.DD,1,_xlpm.VD),
AND(MONTH($AW405)&lt;&gt;MONTH(BF$15),MONTH($AX405)=MONTH(BF$15)),
NETWORKDAYS.INTL(($AX405)-_xlpm.DD,$AX405,1,_xlpm.VD),
AND(MONTH($AW405)&lt;MONTH(BF$15),MONTH($AX405)&gt;MONTH(BF$15)),
NETWORKDAYS.INTL((EOMONTH(BF$15-1,1))-_xlpm.DD,EOMONTH(BF$15-1,1),1,_xlpm.VD),
AND(MONTH($AW405)=MONTH(BF$15),MONTH($AX405)=MONTH(BF$15)),
NETWORKDAYS.INTL($AW405,$AX405,1,_xlpm.VD)))),0)),
$DH405="месяц",
$BP405*BF405,
$DH405="неделя",
$BP405*BF405/7*(ROUNDUP((DAY(EOMONTH(BF$15,0)))/4,0))),
0)</f>
        <v/>
      </c>
      <c r="BX405" s="125">
        <f t="array" ref="BX405">
IFERROR(
_xlfn.IFS(
$DH405="день_1",
$BP405*$BL405/($AX405-$AW405+1)*BG405*(DAY(EOMONTH(BG$15,0))),
$DH405="день_2",
$BP405/30*MAX(MIN($AX405,EOMONTH(BG$15,0))-MAX($AW405,BG$15)+1,),
$DH405="раб.день",
$BP405/30*(IFERROR(
_xlfn.LET(_xlpm.VD,
CHOOSE(
{1;2;3;4;5;6;7;8;9;10;11;12;13;14;15;16;17;18},
45658,45659,45660,45661,45662,45663,45664,45665,45711,45724,45778,45779,45785,45786,45820,45821,45965,46022),
_xlfn.LET(_xlpm.DD,
MAX(MIN($AX405,EOMONTH(BG$15,0))-MAX($AW405,BG$15),),
_xlfn.IFS(
AND(MONTH($AW405)=MONTH(BG$15),MONTH($AX405)&lt;&gt;MONTH(BG$15)),
NETWORKDAYS.INTL($AW405,$AW405+_xlpm.DD,1,_xlpm.VD),
AND(MONTH($AW405)&lt;&gt;MONTH(BG$15),MONTH($AX405)=MONTH(BG$15)),
NETWORKDAYS.INTL(($AX405)-_xlpm.DD,$AX405,1,_xlpm.VD),
AND(MONTH($AW405)&lt;MONTH(BG$15),MONTH($AX405)&gt;MONTH(BG$15)),
NETWORKDAYS.INTL((EOMONTH(BG$15-1,1))-_xlpm.DD,EOMONTH(BG$15-1,1),1,_xlpm.VD),
AND(MONTH($AW405)=MONTH(BG$15),MONTH($AX405)=MONTH(BG$15)),
NETWORKDAYS.INTL($AW405,$AX405,1,_xlpm.VD)))),0)),
$DH405="месяц",
$BP405*BG405,
$DH405="неделя",
$BP405*BG405/7*(ROUNDUP((DAY(EOMONTH(BG$15,0)))/4,0))),
0)</f>
        <v/>
      </c>
      <c r="BY405" s="125">
        <f t="array" ref="BY405">
IFERROR(
_xlfn.IFS(
$DH405="день_1",
$BP405*$BL405/($AX405-$AW405+1)*BH405*(DAY(EOMONTH(BH$15,0))),
$DH405="день_2",
$BP405/30*MAX(MIN($AX405,EOMONTH(BH$15,0))-MAX($AW405,BH$15)+1,),
$DH405="раб.день",
$BP405/30*(IFERROR(
_xlfn.LET(_xlpm.VD,
CHOOSE(
{1;2;3;4;5;6;7;8;9;10;11;12;13;14;15;16;17;18},
45658,45659,45660,45661,45662,45663,45664,45665,45711,45724,45778,45779,45785,45786,45820,45821,45965,46022),
_xlfn.LET(_xlpm.DD,
MAX(MIN($AX405,EOMONTH(BH$15,0))-MAX($AW405,BH$15),),
_xlfn.IFS(
AND(MONTH($AW405)=MONTH(BH$15),MONTH($AX405)&lt;&gt;MONTH(BH$15)),
NETWORKDAYS.INTL($AW405,$AW405+_xlpm.DD,1,_xlpm.VD),
AND(MONTH($AW405)&lt;&gt;MONTH(BH$15),MONTH($AX405)=MONTH(BH$15)),
NETWORKDAYS.INTL(($AX405)-_xlpm.DD,$AX405,1,_xlpm.VD),
AND(MONTH($AW405)&lt;MONTH(BH$15),MONTH($AX405)&gt;MONTH(BH$15)),
NETWORKDAYS.INTL((EOMONTH(BH$15-1,1))-_xlpm.DD,EOMONTH(BH$15-1,1),1,_xlpm.VD),
AND(MONTH($AW405)=MONTH(BH$15),MONTH($AX405)=MONTH(BH$15)),
NETWORKDAYS.INTL($AW405,$AX405,1,_xlpm.VD)))),0)),
$DH405="месяц",
$BP405*BH405,
$DH405="неделя",
$BP405*BH405/7*(ROUNDUP((DAY(EOMONTH(BH$15,0)))/4,0))),
0)</f>
        <v/>
      </c>
      <c r="BZ405" s="125">
        <f t="array" ref="BZ405">
IFERROR(
_xlfn.IFS(
$DH405="день_1",
$BP405*$BL405/($AX405-$AW405+1)*BI405*(DAY(EOMONTH(BI$15,0))),
$DH405="день_2",
$BP405/30*MAX(MIN($AX405,EOMONTH(BI$15,0))-MAX($AW405,BI$15)+1,),
$DH405="раб.день",
$BP405/30*(IFERROR(
_xlfn.LET(_xlpm.VD,
CHOOSE(
{1;2;3;4;5;6;7;8;9;10;11;12;13;14;15;16;17;18},
45658,45659,45660,45661,45662,45663,45664,45665,45711,45724,45778,45779,45785,45786,45820,45821,45965,46022),
_xlfn.LET(_xlpm.DD,
MAX(MIN($AX405,EOMONTH(BI$15,0))-MAX($AW405,BI$15),),
_xlfn.IFS(
AND(MONTH($AW405)=MONTH(BI$15),MONTH($AX405)&lt;&gt;MONTH(BI$15)),
NETWORKDAYS.INTL($AW405,$AW405+_xlpm.DD,1,_xlpm.VD),
AND(MONTH($AW405)&lt;&gt;MONTH(BI$15),MONTH($AX405)=MONTH(BI$15)),
NETWORKDAYS.INTL(($AX405)-_xlpm.DD,$AX405,1,_xlpm.VD),
AND(MONTH($AW405)&lt;MONTH(BI$15),MONTH($AX405)&gt;MONTH(BI$15)),
NETWORKDAYS.INTL((EOMONTH(BI$15-1,1))-_xlpm.DD,EOMONTH(BI$15-1,1),1,_xlpm.VD),
AND(MONTH($AW405)=MONTH(BI$15),MONTH($AX405)=MONTH(BI$15)),
NETWORKDAYS.INTL($AW405,$AX405,1,_xlpm.VD)))),0)),
$DH405="месяц",
$BP405*BI405,
$DH405="неделя",
$BP405*BI405/7*(ROUNDUP((DAY(EOMONTH(BI$15,0)))/4,0))),
0)</f>
        <v/>
      </c>
      <c r="CA405" s="125">
        <f t="array" ref="CA405">
IFERROR(
_xlfn.IFS(
$DH405="день_1",
$BP405*$BL405/($AX405-$AW405+1)*BJ405*(DAY(EOMONTH(BJ$15,0))),
$DH405="день_2",
$BP405/30*MAX(MIN($AX405,EOMONTH(BJ$15,0))-MAX($AW405,BJ$15)+1,),
$DH405="раб.день",
$BP405/30*(IFERROR(
_xlfn.LET(_xlpm.VD,
CHOOSE(
{1;2;3;4;5;6;7;8;9;10;11;12;13;14;15;16;17;18},
45658,45659,45660,45661,45662,45663,45664,45665,45711,45724,45778,45779,45785,45786,45820,45821,45965,46022),
_xlfn.LET(_xlpm.DD,
MAX(MIN($AX405,EOMONTH(BJ$15,0))-MAX($AW405,BJ$15),),
_xlfn.IFS(
AND(MONTH($AW405)=MONTH(BJ$15),MONTH($AX405)&lt;&gt;MONTH(BJ$15)),
NETWORKDAYS.INTL($AW405,$AW405+_xlpm.DD,1,_xlpm.VD),
AND(MONTH($AW405)&lt;&gt;MONTH(BJ$15),MONTH($AX405)=MONTH(BJ$15)),
NETWORKDAYS.INTL(($AX405)-_xlpm.DD,$AX405,1,_xlpm.VD),
AND(MONTH($AW405)&lt;MONTH(BJ$15),MONTH($AX405)&gt;MONTH(BJ$15)),
NETWORKDAYS.INTL((EOMONTH(BJ$15-1,1))-_xlpm.DD,EOMONTH(BJ$15-1,1),1,_xlpm.VD),
AND(MONTH($AW405)=MONTH(BJ$15),MONTH($AX405)=MONTH(BJ$15)),
NETWORKDAYS.INTL($AW405,$AX405,1,_xlpm.VD)))),0)),
$DH405="месяц",
$BP405*BJ405,
$DH405="неделя",
$BP405*BJ405/7*(ROUNDUP((DAY(EOMONTH(BJ$15,0)))/4,0))),
0)</f>
        <v/>
      </c>
      <c r="CB405" s="125">
        <f t="array" ref="CB405">
IFERROR(
_xlfn.IFS(
$DH405="день_1",
$BP405*$BL405/($AX405-$AW405+1)*BK405*(DAY(EOMONTH(BK$15,0))),
$DH405="день_2",
$BP405/30*MAX(MIN($AX405,EOMONTH(BK$15,0))-MAX($AW405,BK$15)+1,),
$DH405="раб.день",
$BP405/30*(IFERROR(
_xlfn.LET(_xlpm.VD,
CHOOSE(
{1;2;3;4;5;6;7;8;9;10;11;12;13;14;15;16;17;18},
45658,45659,45660,45661,45662,45663,45664,45665,45711,45724,45778,45779,45785,45786,45820,45821,45965,46022),
_xlfn.LET(_xlpm.DD,
MAX(MIN($AX405,EOMONTH(BK$15,0))-MAX($AW405,BK$15),),
_xlfn.IFS(
AND(MONTH($AW405)=MONTH(BK$15),MONTH($AX405)&lt;&gt;MONTH(BK$15)),
NETWORKDAYS.INTL($AW405,$AW405+_xlpm.DD,1,_xlpm.VD),
AND(MONTH($AW405)&lt;&gt;MONTH(BK$15),MONTH($AX405)=MONTH(BK$15)),
NETWORKDAYS.INTL(($AX405)-_xlpm.DD,$AX405,1,_xlpm.VD),
AND(MONTH($AW405)&lt;MONTH(BK$15),MONTH($AX405)&gt;MONTH(BK$15)),
NETWORKDAYS.INTL((EOMONTH(BK$15-1,1))-_xlpm.DD,EOMONTH(BK$15-1,1),1,_xlpm.VD),
AND(MONTH($AW405)=MONTH(BK$15),MONTH($AX405)=MONTH(BK$15)),
NETWORKDAYS.INTL($AW405,$AX405,1,_xlpm.VD)))),0)),
$DH405="месяц",
$BP405*BK405,
$DH405="неделя",
$BP405*BK405/7*(ROUNDUP((DAY(EOMONTH(BK$15,0)))/4,0))),
0)</f>
        <v/>
      </c>
      <c r="CC405" s="125">
        <f>SUM($BQ405:$CB405)</f>
        <v/>
      </c>
      <c r="CD405" s="126">
        <f>SUM($EH405:$EH405)</f>
        <v/>
      </c>
      <c r="CE405" s="126">
        <f>$CD405*$AB405</f>
        <v/>
      </c>
      <c r="CF405" s="126">
        <f>SUM($EK405:$EK405)</f>
        <v/>
      </c>
      <c r="CG405" s="126">
        <f>$CF405*$AB405</f>
        <v/>
      </c>
      <c r="CH405" s="126">
        <f>SUM($CC405,$CE405,$CG405)</f>
        <v/>
      </c>
      <c r="CI405" s="126">
        <f>$CH405*(1+$CM405)</f>
        <v/>
      </c>
      <c r="CJ405" s="127" t="n">
        <v>0</v>
      </c>
      <c r="CK405" s="126">
        <f>SUM($CH405:$CH405)*(1+$CJ405)</f>
        <v/>
      </c>
      <c r="CL405" s="126">
        <f>SUM($CH405:$CH405)*(1+$CM405)</f>
        <v/>
      </c>
      <c r="CM405" s="59" t="inlineStr">
        <is>
          <t>20%</t>
        </is>
      </c>
      <c r="CN405" s="59" t="n"/>
      <c r="CO405" s="72" t="n"/>
      <c r="CP405" s="59" t="n"/>
      <c r="CQ405" s="73" t="n"/>
      <c r="CR405" s="73" t="n"/>
      <c r="CS405" s="73" t="n"/>
      <c r="CT405" s="72" t="n"/>
      <c r="CU405" s="79" t="inlineStr">
        <is>
          <t> </t>
        </is>
      </c>
      <c r="CV405" s="60" t="n"/>
      <c r="CW405" s="60" t="n"/>
      <c r="CX405" s="60" t="n"/>
      <c r="CY405" s="127">
        <f>IFERROR(($CC405-$EE405)/($EE405/(1-$DQ405)),0)</f>
        <v/>
      </c>
      <c r="CZ405" s="127">
        <f>IFERROR(1-$EI405/($CE405),0)</f>
        <v/>
      </c>
      <c r="DA405" s="127">
        <f>IFERROR(1-$EL405/($CG405),0)</f>
        <v/>
      </c>
      <c r="DB405" s="126">
        <f>ROUND(IFERROR(($CI405/(1+$CM405)-$EN405),0),2)</f>
        <v/>
      </c>
      <c r="DC405" s="128" t="n"/>
      <c r="DD405" s="125" t="n"/>
      <c r="DE405" s="75" t="n">
        <v>0</v>
      </c>
      <c r="DF405" s="128" t="n"/>
      <c r="DG405" s="125">
        <f>IF($DC405=0,0,$DD405*($DC405*100%-$DE405*$DF405))*SUM($AB405:$AB405)</f>
        <v/>
      </c>
      <c r="DH405" s="129" t="inlineStr">
        <is>
          <t>месяц</t>
        </is>
      </c>
      <c r="DI405" s="130">
        <f t="array" ref="DI405">IFERROR(
IF($ES405="LisChannel",
(ROUND(((INDEX({174.625;153.888888888889;130.972222222222},MATCH($AI405,{2;3;4}),0))*$AG405*$AI405),2)),0),0)</f>
        <v/>
      </c>
      <c r="DJ405" s="130">
        <f>
_xlfn.LET(_xlpm.X,
IFERROR(
IF($ES405="НовиковТВ",
(_xlfn.LET(_xlpm.NTV,
_xlfn.LET(_xlpm.MIN,350000,
IF(SUMIFS($DI:$DI,$ES:$ES,"НовиковТВ")&lt;=_xlpm.MIN,
(SUMIFS($DI:$DI,$ES:$ES,"НовиковТВ")/(COUNTIFS($ES:$ES,"НовиковТВ")))*_xlpm.MIN/SUMIFS($DI:$DI,$ES:$ES,"НовиковТВ"),
DI405)),
_xlpm.NTV+$DG405/(1-(1-(_xlpm.NTV)*(1-$DL405)*(1-$DM405)*(1-$DN405)*(1-$DO405)*(1-$DP405)/_xlpm.NTV))))/(1+$EP405),
$DI405+$DG405/(1-(1-($DI405)*(1-$DL405)*(1-$DM405)*(1-$DN405)*(1-$DO405)*(1-$DP405)/$DI405))),
0),
_xlpm.X*(1+$CM405)*(1+$CW405)-_xlpm.X*(1+$CM405)+_xlpm.X)</f>
        <v/>
      </c>
      <c r="DK405" s="125" t="inlineStr">
        <is>
          <t>послед.</t>
        </is>
      </c>
      <c r="DL405" s="63" t="n">
        <v>0</v>
      </c>
      <c r="DM405" s="63" t="n">
        <v>0</v>
      </c>
      <c r="DN405" s="63" t="n">
        <v>0</v>
      </c>
      <c r="DO405" s="63" t="n">
        <v>0</v>
      </c>
      <c r="DP405" s="63" t="n">
        <v>0</v>
      </c>
      <c r="DQ405" s="63">
        <f t="array" ref="DQ405">IFERROR(_xlfn.IFS(
$DK405="послед.",1-(1-$DL405)*(1-$DM405)*(1-$DN405)*(1-$DO405)*(1-$DP405),
$DK405="сумм.",$DL405+$DM405+$DN405+$DO405+$DP405),
0)</f>
        <v/>
      </c>
      <c r="DR405" s="125">
        <f t="array" ref="DR405">
IFERROR(
_xlfn.IFS(
$BL405=0,
0,
$BL405&gt;0,
_xlfn.IFS($DK405="послед.",
$DJ405*(1-$DL405)*(1-$DM405)*(1-$DN405)*(1-$DO405)*(1-$DP405),
$DK405="сумм.",
$DJ405*(1-($DL405+$DM405+$DN405+$DO405+$DP405)))),0)</f>
        <v/>
      </c>
      <c r="DS405" s="125">
        <f t="array" ref="DS405">
IFERROR(_xlfn.IFS(
$DH405="день_1",
$DR405*$BL405/($AX405-$AW405+1)*AZ405*(DAY(EOMONTH(AZ$15,0))),
$DH405="день_2",
$DR405/30*MAX(MIN($AX405,EOMONTH(AZ$15,0))-MAX($AW405,AZ$15)+1,),
$DH405="раб.день",
$DR405/30*(IFERROR(
_xlfn.LET(_xlpm.VD,
CHOOSE(
{1;2;3;4;5;6;7;8;9;10;11;12;13;14;15;16;17;18},
45658,45659,45660,45661,45662,45663,45664,45665,45711,45724,45778,45779,45785,45786,45820,45821,45965,46022),
_xlfn.LET(_xlpm.DD,
MAX(MIN($AX405,EOMONTH(AZ$15,0))-MAX($AW405,AZ$15),),
_xlfn.IFS(
AND(MONTH($AW405)=MONTH(AZ$15),MONTH($AX405)&lt;&gt;MONTH(AZ$15)),
NETWORKDAYS.INTL($AW405,$AW405+_xlpm.DD,1,_xlpm.VD),
AND(MONTH($AW405)&lt;&gt;MONTH(AZ$15),MONTH($AX405)=MONTH(AZ$15)),
NETWORKDAYS.INTL(($AX405)-_xlpm.DD,$AX405,1,_xlpm.VD),
AND(MONTH($AW405)&lt;MONTH(AZ$15),MONTH($AX405)&gt;MONTH(AZ$15)),
NETWORKDAYS.INTL((EOMONTH(AZ$15-1,1))-_xlpm.DD,EOMONTH(AZ$15-1,1),1,_xlpm.VD),
AND(MONTH($AW405)=MONTH(AZ$15),MONTH($AX405)=MONTH(AZ$15)),
NETWORKDAYS.INTL($AW405,$AX405,1,_xlpm.VD)))),0)),
$DH405="месяц",
$DR405*AZ405,
$DH405="неделя",
$DR405*AZ405/7*(ROUNDUP((DAY(EOMONTH(AZ$15,0)))/4,0))),
0)</f>
        <v/>
      </c>
      <c r="DT405" s="125">
        <f t="array" ref="DT405">
IFERROR(_xlfn.IFS(
$DH405="день_1",
$DR405*$BL405/($AX405-$AW405+1)*BA405*(DAY(EOMONTH(BA$15,0))),
$DH405="день_2",
$DR405/30*MAX(MIN($AX405,EOMONTH(BA$15,0))-MAX($AW405,BA$15)+1,),
$DH405="раб.день",
$DR405/30*(IFERROR(
_xlfn.LET(_xlpm.VD,
CHOOSE(
{1;2;3;4;5;6;7;8;9;10;11;12;13;14;15;16;17;18},
45658,45659,45660,45661,45662,45663,45664,45665,45711,45724,45778,45779,45785,45786,45820,45821,45965,46022),
_xlfn.LET(_xlpm.DD,
MAX(MIN($AX405,EOMONTH(BA$15,0))-MAX($AW405,BA$15),),
_xlfn.IFS(
AND(MONTH($AW405)=MONTH(BA$15),MONTH($AX405)&lt;&gt;MONTH(BA$15)),
NETWORKDAYS.INTL($AW405,$AW405+_xlpm.DD,1,_xlpm.VD),
AND(MONTH($AW405)&lt;&gt;MONTH(BA$15),MONTH($AX405)=MONTH(BA$15)),
NETWORKDAYS.INTL(($AX405)-_xlpm.DD,$AX405,1,_xlpm.VD),
AND(MONTH($AW405)&lt;MONTH(BA$15),MONTH($AX405)&gt;MONTH(BA$15)),
NETWORKDAYS.INTL((EOMONTH(BA$15-1,1))-_xlpm.DD,EOMONTH(BA$15-1,1),1,_xlpm.VD),
AND(MONTH($AW405)=MONTH(BA$15),MONTH($AX405)=MONTH(BA$15)),
NETWORKDAYS.INTL($AW405,$AX405,1,_xlpm.VD)))),0)),
$DH405="месяц",
$DR405*BA405,
$DH405="неделя",
$DR405*BA405/7*(ROUNDUP((DAY(EOMONTH(BA$15,0)))/4,0))),
0)</f>
        <v/>
      </c>
      <c r="DU405" s="125">
        <f t="array" ref="DU405">
IFERROR(_xlfn.IFS(
$DH405="день_1",
$DR405*$BL405/($AX405-$AW405+1)*BB405*(DAY(EOMONTH(BB$15,0))),
$DH405="день_2",
$DR405/30*MAX(MIN($AX405,EOMONTH(BB$15,0))-MAX($AW405,BB$15)+1,),
$DH405="раб.день",
$DR405/30*(IFERROR(
_xlfn.LET(_xlpm.VD,
CHOOSE(
{1;2;3;4;5;6;7;8;9;10;11;12;13;14;15;16;17;18},
45658,45659,45660,45661,45662,45663,45664,45665,45711,45724,45778,45779,45785,45786,45820,45821,45965,46022),
_xlfn.LET(_xlpm.DD,
MAX(MIN($AX405,EOMONTH(BB$15,0))-MAX($AW405,BB$15),),
_xlfn.IFS(
AND(MONTH($AW405)=MONTH(BB$15),MONTH($AX405)&lt;&gt;MONTH(BB$15)),
NETWORKDAYS.INTL($AW405,$AW405+_xlpm.DD,1,_xlpm.VD),
AND(MONTH($AW405)&lt;&gt;MONTH(BB$15),MONTH($AX405)=MONTH(BB$15)),
NETWORKDAYS.INTL(($AX405)-_xlpm.DD,$AX405,1,_xlpm.VD),
AND(MONTH($AW405)&lt;MONTH(BB$15),MONTH($AX405)&gt;MONTH(BB$15)),
NETWORKDAYS.INTL((EOMONTH(BB$15-1,1))-_xlpm.DD,EOMONTH(BB$15-1,1),1,_xlpm.VD),
AND(MONTH($AW405)=MONTH(BB$15),MONTH($AX405)=MONTH(BB$15)),
NETWORKDAYS.INTL($AW405,$AX405,1,_xlpm.VD)))),0)),
$DH405="месяц",
$DR405*BB405,
$DH405="неделя",
$DR405*BB405/7*(ROUNDUP((DAY(EOMONTH(BB$15,0)))/4,0))),
0)</f>
        <v/>
      </c>
      <c r="DV405" s="125">
        <f t="array" ref="DV405">
IFERROR(_xlfn.IFS(
$DH405="день_1",
$DR405*$BL405/($AX405-$AW405+1)*BC405*(DAY(EOMONTH(BC$15,0))),
$DH405="день_2",
$DR405/30*MAX(MIN($AX405,EOMONTH(BC$15,0))-MAX($AW405,BC$15)+1,),
$DH405="раб.день",
$DR405/30*(IFERROR(
_xlfn.LET(_xlpm.VD,
CHOOSE(
{1;2;3;4;5;6;7;8;9;10;11;12;13;14;15;16;17;18},
45658,45659,45660,45661,45662,45663,45664,45665,45711,45724,45778,45779,45785,45786,45820,45821,45965,46022),
_xlfn.LET(_xlpm.DD,
MAX(MIN($AX405,EOMONTH(BC$15,0))-MAX($AW405,BC$15),),
_xlfn.IFS(
AND(MONTH($AW405)=MONTH(BC$15),MONTH($AX405)&lt;&gt;MONTH(BC$15)),
NETWORKDAYS.INTL($AW405,$AW405+_xlpm.DD,1,_xlpm.VD),
AND(MONTH($AW405)&lt;&gt;MONTH(BC$15),MONTH($AX405)=MONTH(BC$15)),
NETWORKDAYS.INTL(($AX405)-_xlpm.DD,$AX405,1,_xlpm.VD),
AND(MONTH($AW405)&lt;MONTH(BC$15),MONTH($AX405)&gt;MONTH(BC$15)),
NETWORKDAYS.INTL((EOMONTH(BC$15-1,1))-_xlpm.DD,EOMONTH(BC$15-1,1),1,_xlpm.VD),
AND(MONTH($AW405)=MONTH(BC$15),MONTH($AX405)=MONTH(BC$15)),
NETWORKDAYS.INTL($AW405,$AX405,1,_xlpm.VD)))),0)),
$DH405="месяц",
$DR405*BC405,
$DH405="неделя",
$DR405*BC405/7*(ROUNDUP((DAY(EOMONTH(BC$15,0)))/4,0))),
0)</f>
        <v/>
      </c>
      <c r="DW405" s="125">
        <f t="array" ref="DW405">
IFERROR(_xlfn.IFS(
$DH405="день_1",
$DR405*$BL405/($AX405-$AW405+1)*BD405*(DAY(EOMONTH(BD$15,0))),
$DH405="день_2",
$DR405/30*MAX(MIN($AX405,EOMONTH(BD$15,0))-MAX($AW405,BD$15)+1,),
$DH405="раб.день",
$DR405/30*(IFERROR(
_xlfn.LET(_xlpm.VD,
CHOOSE(
{1;2;3;4;5;6;7;8;9;10;11;12;13;14;15;16;17;18},
45658,45659,45660,45661,45662,45663,45664,45665,45711,45724,45778,45779,45785,45786,45820,45821,45965,46022),
_xlfn.LET(_xlpm.DD,
MAX(MIN($AX405,EOMONTH(BD$15,0))-MAX($AW405,BD$15),),
_xlfn.IFS(
AND(MONTH($AW405)=MONTH(BD$15),MONTH($AX405)&lt;&gt;MONTH(BD$15)),
NETWORKDAYS.INTL($AW405,$AW405+_xlpm.DD,1,_xlpm.VD),
AND(MONTH($AW405)&lt;&gt;MONTH(BD$15),MONTH($AX405)=MONTH(BD$15)),
NETWORKDAYS.INTL(($AX405)-_xlpm.DD,$AX405,1,_xlpm.VD),
AND(MONTH($AW405)&lt;MONTH(BD$15),MONTH($AX405)&gt;MONTH(BD$15)),
NETWORKDAYS.INTL((EOMONTH(BD$15-1,1))-_xlpm.DD,EOMONTH(BD$15-1,1),1,_xlpm.VD),
AND(MONTH($AW405)=MONTH(BD$15),MONTH($AX405)=MONTH(BD$15)),
NETWORKDAYS.INTL($AW405,$AX405,1,_xlpm.VD)))),0)),
$DH405="месяц",
$DR405*BD405,
$DH405="неделя",
$DR405*BD405/7*(ROUNDUP((DAY(EOMONTH(BD$15,0)))/4,0))),
0)</f>
        <v/>
      </c>
      <c r="DX405" s="125">
        <f t="array" ref="DX405">
IFERROR(_xlfn.IFS(
$DH405="день_1",
$DR405*$BL405/($AX405-$AW405+1)*BE405*(DAY(EOMONTH(BE$15,0))),
$DH405="день_2",
$DR405/30*MAX(MIN($AX405,EOMONTH(BE$15,0))-MAX($AW405,BE$15)+1,),
$DH405="раб.день",
$DR405/30*(IFERROR(
_xlfn.LET(_xlpm.VD,
CHOOSE(
{1;2;3;4;5;6;7;8;9;10;11;12;13;14;15;16;17;18},
45658,45659,45660,45661,45662,45663,45664,45665,45711,45724,45778,45779,45785,45786,45820,45821,45965,46022),
_xlfn.LET(_xlpm.DD,
MAX(MIN($AX405,EOMONTH(BE$15,0))-MAX($AW405,BE$15),),
_xlfn.IFS(
AND(MONTH($AW405)=MONTH(BE$15),MONTH($AX405)&lt;&gt;MONTH(BE$15)),
NETWORKDAYS.INTL($AW405,$AW405+_xlpm.DD,1,_xlpm.VD),
AND(MONTH($AW405)&lt;&gt;MONTH(BE$15),MONTH($AX405)=MONTH(BE$15)),
NETWORKDAYS.INTL(($AX405)-_xlpm.DD,$AX405,1,_xlpm.VD),
AND(MONTH($AW405)&lt;MONTH(BE$15),MONTH($AX405)&gt;MONTH(BE$15)),
NETWORKDAYS.INTL((EOMONTH(BE$15-1,1))-_xlpm.DD,EOMONTH(BE$15-1,1),1,_xlpm.VD),
AND(MONTH($AW405)=MONTH(BE$15),MONTH($AX405)=MONTH(BE$15)),
NETWORKDAYS.INTL($AW405,$AX405,1,_xlpm.VD)))),0)),
$DH405="месяц",
$DR405*BE405,
$DH405="неделя",
$DR405*BE405/7*(ROUNDUP((DAY(EOMONTH(BE$15,0)))/4,0))),
0)</f>
        <v/>
      </c>
      <c r="DY405" s="125">
        <f t="array" ref="DY405">
IFERROR(_xlfn.IFS(
$DH405="день_1",
$DR405*$BL405/($AX405-$AW405+1)*BF405*(DAY(EOMONTH(BF$15,0))),
$DH405="день_2",
$DR405/30*MAX(MIN($AX405,EOMONTH(BF$15,0))-MAX($AW405,BF$15)+1,),
$DH405="раб.день",
$DR405/30*(IFERROR(
_xlfn.LET(_xlpm.VD,
CHOOSE(
{1;2;3;4;5;6;7;8;9;10;11;12;13;14;15;16;17;18},
45658,45659,45660,45661,45662,45663,45664,45665,45711,45724,45778,45779,45785,45786,45820,45821,45965,46022),
_xlfn.LET(_xlpm.DD,
MAX(MIN($AX405,EOMONTH(BF$15,0))-MAX($AW405,BF$15),),
_xlfn.IFS(
AND(MONTH($AW405)=MONTH(BF$15),MONTH($AX405)&lt;&gt;MONTH(BF$15)),
NETWORKDAYS.INTL($AW405,$AW405+_xlpm.DD,1,_xlpm.VD),
AND(MONTH($AW405)&lt;&gt;MONTH(BF$15),MONTH($AX405)=MONTH(BF$15)),
NETWORKDAYS.INTL(($AX405)-_xlpm.DD,$AX405,1,_xlpm.VD),
AND(MONTH($AW405)&lt;MONTH(BF$15),MONTH($AX405)&gt;MONTH(BF$15)),
NETWORKDAYS.INTL((EOMONTH(BF$15-1,1))-_xlpm.DD,EOMONTH(BF$15-1,1),1,_xlpm.VD),
AND(MONTH($AW405)=MONTH(BF$15),MONTH($AX405)=MONTH(BF$15)),
NETWORKDAYS.INTL($AW405,$AX405,1,_xlpm.VD)))),0)),
$DH405="месяц",
$DR405*BF405,
$DH405="неделя",
$DR405*BF405/7*(ROUNDUP((DAY(EOMONTH(BF$15,0)))/4,0))),
0)</f>
        <v/>
      </c>
      <c r="DZ405" s="125">
        <f t="array" ref="DZ405">
IFERROR(_xlfn.IFS(
$DH405="день_1",
$DR405*$BL405/($AX405-$AW405+1)*BG405*(DAY(EOMONTH(BG$15,0))),
$DH405="день_2",
$DR405/30*MAX(MIN($AX405,EOMONTH(BG$15,0))-MAX($AW405,BG$15)+1,),
$DH405="раб.день",
$DR405/30*(IFERROR(
_xlfn.LET(_xlpm.VD,
CHOOSE(
{1;2;3;4;5;6;7;8;9;10;11;12;13;14;15;16;17;18},
45658,45659,45660,45661,45662,45663,45664,45665,45711,45724,45778,45779,45785,45786,45820,45821,45965,46022),
_xlfn.LET(_xlpm.DD,
MAX(MIN($AX405,EOMONTH(BG$15,0))-MAX($AW405,BG$15),),
_xlfn.IFS(
AND(MONTH($AW405)=MONTH(BG$15),MONTH($AX405)&lt;&gt;MONTH(BG$15)),
NETWORKDAYS.INTL($AW405,$AW405+_xlpm.DD,1,_xlpm.VD),
AND(MONTH($AW405)&lt;&gt;MONTH(BG$15),MONTH($AX405)=MONTH(BG$15)),
NETWORKDAYS.INTL(($AX405)-_xlpm.DD,$AX405,1,_xlpm.VD),
AND(MONTH($AW405)&lt;MONTH(BG$15),MONTH($AX405)&gt;MONTH(BG$15)),
NETWORKDAYS.INTL((EOMONTH(BG$15-1,1))-_xlpm.DD,EOMONTH(BG$15-1,1),1,_xlpm.VD),
AND(MONTH($AW405)=MONTH(BG$15),MONTH($AX405)=MONTH(BG$15)),
NETWORKDAYS.INTL($AW405,$AX405,1,_xlpm.VD)))),0)),
$DH405="месяц",
$DR405*BG405,
$DH405="неделя",
$DR405*BG405/7*(ROUNDUP((DAY(EOMONTH(BG$15,0)))/4,0))),
0)</f>
        <v/>
      </c>
      <c r="EA405" s="125">
        <f t="array" ref="EA405">
IFERROR(_xlfn.IFS(
$DH405="день_1",
$DR405*$BL405/($AX405-$AW405+1)*BH405*(DAY(EOMONTH(BH$15,0))),
$DH405="день_2",
$DR405/30*MAX(MIN($AX405,EOMONTH(BH$15,0))-MAX($AW405,BH$15)+1,),
$DH405="раб.день",
$DR405/30*(IFERROR(
_xlfn.LET(_xlpm.VD,
CHOOSE(
{1;2;3;4;5;6;7;8;9;10;11;12;13;14;15;16;17;18},
45658,45659,45660,45661,45662,45663,45664,45665,45711,45724,45778,45779,45785,45786,45820,45821,45965,46022),
_xlfn.LET(_xlpm.DD,
MAX(MIN($AX405,EOMONTH(BH$15,0))-MAX($AW405,BH$15),),
_xlfn.IFS(
AND(MONTH($AW405)=MONTH(BH$15),MONTH($AX405)&lt;&gt;MONTH(BH$15)),
NETWORKDAYS.INTL($AW405,$AW405+_xlpm.DD,1,_xlpm.VD),
AND(MONTH($AW405)&lt;&gt;MONTH(BH$15),MONTH($AX405)=MONTH(BH$15)),
NETWORKDAYS.INTL(($AX405)-_xlpm.DD,$AX405,1,_xlpm.VD),
AND(MONTH($AW405)&lt;MONTH(BH$15),MONTH($AX405)&gt;MONTH(BH$15)),
NETWORKDAYS.INTL((EOMONTH(BH$15-1,1))-_xlpm.DD,EOMONTH(BH$15-1,1),1,_xlpm.VD),
AND(MONTH($AW405)=MONTH(BH$15),MONTH($AX405)=MONTH(BH$15)),
NETWORKDAYS.INTL($AW405,$AX405,1,_xlpm.VD)))),0)),
$DH405="месяц",
$DR405*BH405,
$DH405="неделя",
$DR405*BH405/7*(ROUNDUP((DAY(EOMONTH(BH$15,0)))/4,0))),
0)</f>
        <v/>
      </c>
      <c r="EB405" s="125">
        <f t="array" ref="EB405">
IFERROR(_xlfn.IFS(
$DH405="день_1",
$DR405*$BL405/($AX405-$AW405+1)*BI405*(DAY(EOMONTH(BI$15,0))),
$DH405="день_2",
$DR405/30*MAX(MIN($AX405,EOMONTH(BI$15,0))-MAX($AW405,BI$15)+1,),
$DH405="раб.день",
$DR405/30*(IFERROR(
_xlfn.LET(_xlpm.VD,
CHOOSE(
{1;2;3;4;5;6;7;8;9;10;11;12;13;14;15;16;17;18},
45658,45659,45660,45661,45662,45663,45664,45665,45711,45724,45778,45779,45785,45786,45820,45821,45965,46022),
_xlfn.LET(_xlpm.DD,
MAX(MIN($AX405,EOMONTH(BI$15,0))-MAX($AW405,BI$15),),
_xlfn.IFS(
AND(MONTH($AW405)=MONTH(BI$15),MONTH($AX405)&lt;&gt;MONTH(BI$15)),
NETWORKDAYS.INTL($AW405,$AW405+_xlpm.DD,1,_xlpm.VD),
AND(MONTH($AW405)&lt;&gt;MONTH(BI$15),MONTH($AX405)=MONTH(BI$15)),
NETWORKDAYS.INTL(($AX405)-_xlpm.DD,$AX405,1,_xlpm.VD),
AND(MONTH($AW405)&lt;MONTH(BI$15),MONTH($AX405)&gt;MONTH(BI$15)),
NETWORKDAYS.INTL((EOMONTH(BI$15-1,1))-_xlpm.DD,EOMONTH(BI$15-1,1),1,_xlpm.VD),
AND(MONTH($AW405)=MONTH(BI$15),MONTH($AX405)=MONTH(BI$15)),
NETWORKDAYS.INTL($AW405,$AX405,1,_xlpm.VD)))),0)),
$DH405="месяц",
$DR405*BI405,
$DH405="неделя",
$DR405*BI405/7*(ROUNDUP((DAY(EOMONTH(BI$15,0)))/4,0))),
0)</f>
        <v/>
      </c>
      <c r="EC405" s="125">
        <f t="array" ref="EC405">
IFERROR(_xlfn.IFS(
$DH405="день_1",
$DR405*$BL405/($AX405-$AW405+1)*BJ405*(DAY(EOMONTH(BJ$15,0))),
$DH405="день_2",
$DR405/30*MAX(MIN($AX405,EOMONTH(BJ$15,0))-MAX($AW405,BJ$15)+1,),
$DH405="раб.день",
$DR405/30*(IFERROR(
_xlfn.LET(_xlpm.VD,
CHOOSE(
{1;2;3;4;5;6;7;8;9;10;11;12;13;14;15;16;17;18},
45658,45659,45660,45661,45662,45663,45664,45665,45711,45724,45778,45779,45785,45786,45820,45821,45965,46022),
_xlfn.LET(_xlpm.DD,
MAX(MIN($AX405,EOMONTH(BJ$15,0))-MAX($AW405,BJ$15),),
_xlfn.IFS(
AND(MONTH($AW405)=MONTH(BJ$15),MONTH($AX405)&lt;&gt;MONTH(BJ$15)),
NETWORKDAYS.INTL($AW405,$AW405+_xlpm.DD,1,_xlpm.VD),
AND(MONTH($AW405)&lt;&gt;MONTH(BJ$15),MONTH($AX405)=MONTH(BJ$15)),
NETWORKDAYS.INTL(($AX405)-_xlpm.DD,$AX405,1,_xlpm.VD),
AND(MONTH($AW405)&lt;MONTH(BJ$15),MONTH($AX405)&gt;MONTH(BJ$15)),
NETWORKDAYS.INTL((EOMONTH(BJ$15-1,1))-_xlpm.DD,EOMONTH(BJ$15-1,1),1,_xlpm.VD),
AND(MONTH($AW405)=MONTH(BJ$15),MONTH($AX405)=MONTH(BJ$15)),
NETWORKDAYS.INTL($AW405,$AX405,1,_xlpm.VD)))),0)),
$DH405="месяц",
$DR405*BJ405,
$DH405="неделя",
$DR405*BJ405/7*(ROUNDUP((DAY(EOMONTH(BJ$15,0)))/4,0))),
0)</f>
        <v/>
      </c>
      <c r="ED405" s="125">
        <f t="array" ref="ED405">
IFERROR(_xlfn.IFS(
$DH405="день_1",
$DR405*$BL405/($AX405-$AW405+1)*BK405*(DAY(EOMONTH(BK$15,0))),
$DH405="день_2",
$DR405/30*MAX(MIN($AX405,EOMONTH(BK$15,0))-MAX($AW405,BK$15)+1,),
$DH405="раб.день",
$DR405/30*(IFERROR(
_xlfn.LET(_xlpm.VD,
CHOOSE(
{1;2;3;4;5;6;7;8;9;10;11;12;13;14;15;16;17;18},
45658,45659,45660,45661,45662,45663,45664,45665,45711,45724,45778,45779,45785,45786,45820,45821,45965,46022),
_xlfn.LET(_xlpm.DD,
MAX(MIN($AX405,EOMONTH(BK$15,0))-MAX($AW405,BK$15),),
_xlfn.IFS(
AND(MONTH($AW405)=MONTH(BK$15),MONTH($AX405)&lt;&gt;MONTH(BK$15)),
NETWORKDAYS.INTL($AW405,$AW405+_xlpm.DD,1,_xlpm.VD),
AND(MONTH($AW405)&lt;&gt;MONTH(BK$15),MONTH($AX405)=MONTH(BK$15)),
NETWORKDAYS.INTL(($AX405)-_xlpm.DD,$AX405,1,_xlpm.VD),
AND(MONTH($AW405)&lt;MONTH(BK$15),MONTH($AX405)&gt;MONTH(BK$15)),
NETWORKDAYS.INTL((EOMONTH(BK$15-1,1))-_xlpm.DD,EOMONTH(BK$15-1,1),1,_xlpm.VD),
AND(MONTH($AW405)=MONTH(BK$15),MONTH($AX405)=MONTH(BK$15)),
NETWORKDAYS.INTL($AW405,$AX405,1,_xlpm.VD)))),0)),
$DH405="месяц",
$DR405*BK405,
$DH405="неделя",
$DR405*BK405/7*(ROUNDUP((DAY(EOMONTH(BK$15,0)))/4,0))),
0)</f>
        <v/>
      </c>
      <c r="EE405" s="125">
        <f>SUM($DS405,$DT405,$DU405,$DV405,$DW405,$DX405,$DY405,$DZ405,$EA405,$EB405,$EC405,$ED405)</f>
        <v/>
      </c>
      <c r="EF405" s="125">
        <f>IFERROR(ROUND($EE405*(1+$EP405),2),0)</f>
        <v/>
      </c>
      <c r="EG405" s="128" t="n">
        <v>1</v>
      </c>
      <c r="EH405" s="126" t="n">
        <v>0</v>
      </c>
      <c r="EI405" s="126">
        <f>ROUND(SUM($EH405:$EH405)*SUM($AB405:$AB405)*$EG405,2)</f>
        <v/>
      </c>
      <c r="EJ405" s="126">
        <f>ROUND($EI405*(1+$EP405),2)</f>
        <v/>
      </c>
      <c r="EK405" s="126" t="n">
        <v>0</v>
      </c>
      <c r="EL405" s="126">
        <f>ROUND(SUM($EK405:$EK405)*SUM($AB405:$AB405)*$EG405,2)</f>
        <v/>
      </c>
      <c r="EM405" s="126">
        <f>ROUND($EL405*(1+$EP405),2)</f>
        <v/>
      </c>
      <c r="EN405" s="126">
        <f>SUM($EE405,$EI405,$EL405)</f>
        <v/>
      </c>
      <c r="EO405" s="126">
        <f>SUM($EF405,$EJ405,$EM405)</f>
        <v/>
      </c>
      <c r="EP405" s="59" t="inlineStr">
        <is>
          <t>20%</t>
        </is>
      </c>
      <c r="EQ405" s="59" t="n"/>
      <c r="ER405" s="60">
        <f t="array" ref="ER405">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MATCH(ES405,
{"AMS";"RussOutdoor";"HD Outdoor";"Ingroup";"IQ";"Ledproduction";"LisChannel";"Logic";"Media-PPL";"NovikovTV | НовиковТВ";"SMA";"SOK";"КрокусТВ | CrocusTV | IndoorTV";"Сити";"ТЯК Москва"},
0)),"")</f>
        <v/>
      </c>
      <c r="ES405" s="60" t="n"/>
      <c r="ET405" s="60">
        <f t="array" ref="ET405">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MATCH(ES405,
{"AMS";"RussOutdoor";"HD Outdoor";"Ingroup";"IQ";"Ledproduction";"LisChannel";"Logic";"Media-PPL";"NovikovTV | НовиковТВ";"SMA";"SOK";"КрокусТВ | CrocusTV | IndoorTV";"Сити";"ТЯК Москва"},
0)),"")</f>
        <v/>
      </c>
      <c r="EU405" s="60" t="n"/>
      <c r="EV405" s="60" t="n"/>
      <c r="EX405" s="110">
        <f t="array" ref="EX405">
($AR405/30
+N("ТРАФИК ПЛОЩАДКИ"))*
(IFERROR(
_xlfn.LET(
_xlpm.GPR,
HLOOKUP($L405,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(MATCH($T405,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IF($Q405="цифровой",_xlpm.GPR/$AG405,_xlpm.GPR/60)),
0)
+N("DWELL TIME"))*
(IF($AB405=0,0,IF($AB405=1,0.3,IF($AB405=2,0.5,IF($AB405&gt;2,1))))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_xlfn.IFS($AC405="да",1.2,$AC405="нет",1)*
_xlfn.IFS($AD405="да",1.2,$AD405="нет",1)*
IF(R405="статический",1,1.2)*
$X405*
INDEX(
{1.2;1;1.2;1.2;1;1.2;1.2;1.2;1.2;1.2;1.2;1;1.2;1.2;1.2;1.2;1;1;1.2;1.2;1.2;1;1;1;1;1.2;1.2;1.2;1.2;1;1;1;1;1.2;1.2;1.2;1.2;1.2;1.2;1.2;1.2;1;1;1.2;1;1;1;1;1.5;1;1;1.5;1.5;1.2},
MATCH($Q405,_xlpm.MI,0)))&gt;{0.02;0.04;0.06;0.1;0.2;0.4;0.6;0.8;1;2;4;6})),
{0;1;2;3;4;5;6;7;8;9;10;11;12},
0)))
+N("КОЭФФИЦИЕНТ КОНТАКТА"))))*
(_xlfn.IFS($X405&lt;0.1,$X405/1000,$X405&gt;25,5.2,AND($X405&gt;=0.1,$X405&lt;=25),(($X405*2+0.1)/10)*($X405/10)))*
IFERROR((_xlfn.LET(
_xlpm.MA,
{0;0.8;0.85;0.9;0.95;1},
_xlpm.MAA,
{0;1;2;3;4;5},
INDEX(_xlpm.MA,MATCH(SUMPRODUCT(--((IF(ROUND(_xlpm.MAA,1)&gt;5,5,ROUND($AB405,1)))&gt;{0;1;2;3;4;5})),_xlpm.MAA,0)))
+N("КОЭФФИЦИЕНТ КОЛ-ВО КОНСТРУКЦИЙ")),1)*
$AB405,0))*
(IF($Q405="цифровой",$AG405/15*$AI405,1)
+N("ДЛЯ ЦИФРЫ"))</f>
        <v/>
      </c>
      <c r="EY405" s="110">
        <f>IFERROR(EX405*AY405,0)</f>
        <v/>
      </c>
      <c r="EZ405" s="131">
        <f>IFERROR(DP405/EY405*1000,0)</f>
        <v/>
      </c>
      <c r="FA405" s="112">
        <f>IFERROR(FC405/FB405,0)</f>
        <v/>
      </c>
      <c r="FB405" s="112">
        <f>IFERROR((FC405/(EY405/FF405*#REF!))*0.825,0)</f>
        <v/>
      </c>
      <c r="FC405" s="112">
        <f>IFERROR(((EX405*30/AR405)*100)/30,0)</f>
        <v/>
      </c>
      <c r="FD405" s="112">
        <f>IFERROR(EY405/G405*100%,0)</f>
        <v/>
      </c>
      <c r="FE405" s="112">
        <f>IFERROR(FD405/FC405*100%,0)</f>
        <v/>
      </c>
      <c r="FF405" s="110">
        <f>IFERROR(AR405/30*AY405,0)</f>
        <v/>
      </c>
    </row>
    <row r="406" ht="13" customHeight="1">
      <c r="A406" s="59" t="n"/>
      <c r="B406" s="60" t="n"/>
      <c r="C406" s="60" t="n"/>
      <c r="D406" s="60">
        <f t="array" ref="D406">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MATCH($E406,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06" s="60">
        <f t="array" ref="E406">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MATCH($F406,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06" s="60" t="inlineStr"/>
      <c r="G406" s="60" t="n"/>
      <c r="H406" s="60">
        <f t="array" ref="H406">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MATCH($I406,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06" s="60" t="n"/>
      <c r="J406" s="60" t="n"/>
      <c r="K406" s="60" t="n"/>
      <c r="L406" s="60" t="n"/>
      <c r="M406" s="60" t="n"/>
      <c r="N406" s="60" t="n"/>
      <c r="O406" s="60" t="n"/>
      <c r="P406" s="60">
        <f t="array" ref="P406">
_xlfn.IFS(
ISNUMBER(MATCH($Q406,{"шелфбаннер","разделитель","монетница","чековая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ISNUMBER(MATCH($Q406,{"LED/LCD","видеокулер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ISNUMBER(MATCH($Q406,{"автомобиль","машина","выставочное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ISNUMBER(MATCH($Q406,{"билборд","лифтовая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ISNUMBER(MATCH($Q406,{"навигация","подвесной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ISNUMBER(MATCH($Q406,{"движущаяся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ISNUMBER(MATCH($Q406,{"каталог","журнал"},)),
"Пресса",
$Q406="","")</f>
        <v/>
      </c>
      <c r="Q406" s="60" t="n"/>
      <c r="R406" s="60">
        <f t="array" ref="R406">
IFERROR(
_xlfn.IFS(
OR(ISNUMBER(MATCH($Q406,{"экспозиция","макет","стенд","автостенд","авто стенд","выставочное пространство","выставочные стенды","модульные выставочные стенды","3Д конструкция","3D конструкция"},)),P406="Экспонирование"),
"нестандартный",
ISNUMBER(MATCH($Q406,{"скроллер","призматрон"},)),
"динамический",
$P406="Видео",
"цифровой",
OR($P406="Пресса",$P406="Щит",$P406="POSm",$P406="Подвес",$P406="Брендирование/оклейка"),
"статический"),"")</f>
        <v/>
      </c>
      <c r="S406" s="59" t="n"/>
      <c r="T406" s="60" t="n"/>
      <c r="U406" s="60" t="n"/>
      <c r="V406" s="60">
        <f>
IF(P406="Видео",
"цифровой постер/ролик",
IF(ISNUMBER(MATCH(Q406,{"короб световой","короб световой | лайтбокс","короб световой | кристалайт","лайтбокс","лайт бокс","кристалайт","LB","lightbox"},)),
"бэклит",
IF(P406="Брендирование/оклейка",
"перфарированная пленка/самоклейка",
IF(P406="Экспонирование",
"под запрос",
IF(P406="Подвес",
"баннер/ткань",
"")))))</f>
        <v/>
      </c>
      <c r="W406" s="59" t="n"/>
      <c r="X406" s="59" t="n"/>
      <c r="Y406" s="59" t="n"/>
      <c r="Z406" s="61" t="n"/>
      <c r="AA406" s="61" t="n"/>
      <c r="AB406" s="61">
        <f>IF(BL406&gt;0,Z406,0)</f>
        <v/>
      </c>
      <c r="AC406" s="59" t="n"/>
      <c r="AD406" s="59" t="n"/>
      <c r="AE406" s="59" t="n"/>
      <c r="AF406" s="59" t="n"/>
      <c r="AG406" s="59" t="n"/>
      <c r="AH406" s="59" t="n"/>
      <c r="AI406" s="59" t="n"/>
      <c r="AJ406" s="59" t="n"/>
      <c r="AK406" s="59" t="n"/>
      <c r="AL406" s="62">
        <f>IFERROR(IF(OR(R406="статический",R406="динамический",R406="нестандартный",R406="",R406=""),"-",IF(AND(AH406="-",AI406="-"),"-",AK406*3600/AH406*AI406)),"-")</f>
        <v/>
      </c>
      <c r="AM406" s="62">
        <f>IFERROR(IF(OR(R406="статический",R406="динамический",R406="",R406="", R406="BTL",R406="нестандартный"),"-",AG406*AI406*AL406/60),"-")</f>
        <v/>
      </c>
      <c r="AN406" s="63">
        <f>IFERROR(IF(AH406="","-",AG406*AI406/AH406),"-")</f>
        <v/>
      </c>
      <c r="AO406" s="59">
        <f>IFERROR(IF(OR($R406="статический",$R406="динамический",$R406="",$R406="",$R406="BTL",$R406="нестандартный"),"-",$AL406*$AY406),"-")</f>
        <v/>
      </c>
      <c r="AP406" s="62">
        <f>IFERROR(IF(OR($R406="статический",$R406="динамический",$R406="",$R406="",$R406="BTL",$R406="нестандартный"),"-",$AM406*AY406),"-")</f>
        <v/>
      </c>
      <c r="AQ406" s="64" t="n"/>
      <c r="AR406" s="61" t="n"/>
      <c r="AS406" s="61" t="n"/>
      <c r="AT406" s="61" t="n"/>
      <c r="AU406" s="65" t="n"/>
      <c r="AV406" s="124">
        <f>IFERROR(DR406/AT406*1000,"n/a")</f>
        <v/>
      </c>
      <c r="AW406" s="67" t="n"/>
      <c r="AX406" s="67" t="n"/>
      <c r="AY406" s="43">
        <f>IFERROR(IF(OR($AW406="",$AX406=""),"",_xlfn.DAYS($AX406+1,$AW406)),"")</f>
        <v/>
      </c>
      <c r="AZ406" s="68">
        <f t="array" ref="AZ406">
_xlfn.LET(_xlpm.COEFF,
IF($AW406+$AX406=0,0,IF(MAX(MIN($AX406,EOMONTH(AZ$15,0))-MAX($AW406,AZ$15)+1,)&gt;0,1,0)),
_xlfn.IFS(
$ES406="LisChannel",
_xlpm.COEFF*
INDEX({1;1;1.2;1.2;1;1;1;1;1.2;1.2;1.2;1.2},
MATCH(MONTH(AZ$15),
{1,2,3,4,5,6,7,8,9,10,11,12})),
CONCATENATE($ES406," ",$L406)="RussOutdoor метро",
_xlpm.COEFF*
INDEX({0.8;0.9;1.1;1.1;1;1;1;1;1.1;1.1;1.1;1.1},
MATCH(MONTH(AZ$15),
{1,2,3,4,5,6,7,8,9,10,11,12})),
$ES406&lt;&gt;"LisChannel",
_xlpm.COEFF,
$ES406&lt;&gt;"RussOutdoor",
_xlpm.COEFF))</f>
        <v/>
      </c>
      <c r="BA406" s="68">
        <f t="array" ref="BA406">
_xlfn.LET(_xlpm.COEFF,
IF($AW406+$AX406=0,0,IF(MAX(MIN($AX406,EOMONTH(BA$15,0))-MAX($AW406,BA$15)+1,)&gt;0,1,0)),
_xlfn.IFS(
$ES406="LisChannel",
_xlpm.COEFF*
INDEX({1;1;1.2;1.2;1;1;1;1;1.2;1.2;1.2;1.2},
MATCH(MONTH(BA$15),
{1,2,3,4,5,6,7,8,9,10,11,12})),
CONCATENATE($ES406," ",$L406)="RussOutdoor метро",
_xlpm.COEFF*
INDEX({0.8;0.9;1.1;1.1;1;1;1;1;1.1;1.1;1.1;1.1},
MATCH(MONTH(BA$15),
{1,2,3,4,5,6,7,8,9,10,11,12})),
$ES406&lt;&gt;"LisChannel",
_xlpm.COEFF,
$ES406&lt;&gt;"RussOutdoor",
_xlpm.COEFF))</f>
        <v/>
      </c>
      <c r="BB406" s="68">
        <f t="array" ref="BB406">
_xlfn.LET(_xlpm.COEFF,
IF($AW406+$AX406=0,0,IF(MAX(MIN($AX406,EOMONTH(BB$15,0))-MAX($AW406,BB$15)+1,)&gt;0,1,0)),
_xlfn.IFS(
$ES406="LisChannel",
_xlpm.COEFF*
INDEX({1;1;1.2;1.2;1;1;1;1;1.2;1.2;1.2;1.2},
MATCH(MONTH(BB$15),
{1,2,3,4,5,6,7,8,9,10,11,12})),
CONCATENATE($ES406," ",$L406)="RussOutdoor метро",
_xlpm.COEFF*
INDEX({0.8;0.9;1.1;1.1;1;1;1;1;1.1;1.1;1.1;1.1},
MATCH(MONTH(BB$15),
{1,2,3,4,5,6,7,8,9,10,11,12})),
$ES406&lt;&gt;"LisChannel",
_xlpm.COEFF,
$ES406&lt;&gt;"RussOutdoor",
_xlpm.COEFF))</f>
        <v/>
      </c>
      <c r="BC406" s="68">
        <f t="array" ref="BC406">
_xlfn.LET(_xlpm.COEFF,
IF($AW406+$AX406=0,0,IF(MAX(MIN($AX406,EOMONTH(BC$15,0))-MAX($AW406,BC$15)+1,)&gt;0,1,0)),
_xlfn.IFS(
$ES406="LisChannel",
_xlpm.COEFF*
INDEX({1;1;1.2;1.2;1;1;1;1;1.2;1.2;1.2;1.2},
MATCH(MONTH(BC$15),
{1,2,3,4,5,6,7,8,9,10,11,12})),
CONCATENATE($ES406," ",$L406)="RussOutdoor метро",
_xlpm.COEFF*
INDEX({0.8;0.9;1.1;1.1;1;1;1;1;1.1;1.1;1.1;1.1},
MATCH(MONTH(BC$15),
{1,2,3,4,5,6,7,8,9,10,11,12})),
$ES406&lt;&gt;"LisChannel",
_xlpm.COEFF,
$ES406&lt;&gt;"RussOutdoor",
_xlpm.COEFF))</f>
        <v/>
      </c>
      <c r="BD406" s="68">
        <f t="array" ref="BD406">
_xlfn.LET(_xlpm.COEFF,
IF($AW406+$AX406=0,0,IF(MAX(MIN($AX406,EOMONTH(BD$15,0))-MAX($AW406,BD$15)+1,)&gt;0,1,0)),
_xlfn.IFS(
$ES406="LisChannel",
_xlpm.COEFF*
INDEX({1;1;1.2;1.2;1;1;1;1;1.2;1.2;1.2;1.2},
MATCH(MONTH(BD$15),
{1,2,3,4,5,6,7,8,9,10,11,12})),
CONCATENATE($ES406," ",$L406)="RussOutdoor метро",
_xlpm.COEFF*
INDEX({0.8;0.9;1.1;1.1;1;1;1;1;1.1;1.1;1.1;1.1},
MATCH(MONTH(BD$15),
{1,2,3,4,5,6,7,8,9,10,11,12})),
$ES406&lt;&gt;"LisChannel",
_xlpm.COEFF,
$ES406&lt;&gt;"RussOutdoor",
_xlpm.COEFF))</f>
        <v/>
      </c>
      <c r="BE406" s="68">
        <f t="array" ref="BE406">
_xlfn.LET(_xlpm.COEFF,
IF($AW406+$AX406=0,0,IF(MAX(MIN($AX406,EOMONTH(BE$15,0))-MAX($AW406,BE$15)+1,)&gt;0,1,0)),
_xlfn.IFS(
$ES406="LisChannel",
_xlpm.COEFF*
INDEX({1;1;1.2;1.2;1;1;1;1;1.2;1.2;1.2;1.2},
MATCH(MONTH(BE$15),
{1,2,3,4,5,6,7,8,9,10,11,12})),
CONCATENATE($ES406," ",$L406)="RussOutdoor метро",
_xlpm.COEFF*
INDEX({0.8;0.9;1.1;1.1;1;1;1;1;1.1;1.1;1.1;1.1},
MATCH(MONTH(BE$15),
{1,2,3,4,5,6,7,8,9,10,11,12})),
$ES406&lt;&gt;"LisChannel",
_xlpm.COEFF,
$ES406&lt;&gt;"RussOutdoor",
_xlpm.COEFF))</f>
        <v/>
      </c>
      <c r="BF406" s="68">
        <f t="array" ref="BF406">
_xlfn.LET(_xlpm.COEFF,
IF($AW406+$AX406=0,0,IF(MAX(MIN($AX406,EOMONTH(BF$15,0))-MAX($AW406,BF$15)+1,)&gt;0,1,0)),
_xlfn.IFS(
$ES406="LisChannel",
_xlpm.COEFF*
INDEX({1;1;1.2;1.2;1;1;1;1;1.2;1.2;1.2;1.2},
MATCH(MONTH(BF$15),
{1,2,3,4,5,6,7,8,9,10,11,12})),
CONCATENATE($ES406," ",$L406)="RussOutdoor метро",
_xlpm.COEFF*
INDEX({0.8;0.9;1.1;1.1;1;1;1;1;1.1;1.1;1.1;1.1},
MATCH(MONTH(BF$15),
{1,2,3,4,5,6,7,8,9,10,11,12})),
$ES406&lt;&gt;"LisChannel",
_xlpm.COEFF,
$ES406&lt;&gt;"RussOutdoor",
_xlpm.COEFF))</f>
        <v/>
      </c>
      <c r="BG406" s="68">
        <f t="array" ref="BG406">
_xlfn.LET(_xlpm.COEFF,
IF($AW406+$AX406=0,0,IF(MAX(MIN($AX406,EOMONTH(BG$15,0))-MAX($AW406,BG$15)+1,)&gt;0,1,0)),
_xlfn.IFS(
$ES406="LisChannel",
_xlpm.COEFF*
INDEX({1;1;1.2;1.2;1;1;1;1;1.2;1.2;1.2;1.2},
MATCH(MONTH(BG$15),
{1,2,3,4,5,6,7,8,9,10,11,12})),
CONCATENATE($ES406," ",$L406)="RussOutdoor метро",
_xlpm.COEFF*
INDEX({0.8;0.9;1.1;1.1;1;1;1;1;1.1;1.1;1.1;1.1},
MATCH(MONTH(BG$15),
{1,2,3,4,5,6,7,8,9,10,11,12})),
$ES406&lt;&gt;"LisChannel",
_xlpm.COEFF,
$ES406&lt;&gt;"RussOutdoor",
_xlpm.COEFF))</f>
        <v/>
      </c>
      <c r="BH406" s="68">
        <f t="array" ref="BH406">
_xlfn.LET(_xlpm.COEFF,
IF($AW406+$AX406=0,0,IF(MAX(MIN($AX406,EOMONTH(BH$15,0))-MAX($AW406,BH$15)+1,)&gt;0,1,0)),
_xlfn.IFS(
$ES406="LisChannel",
_xlpm.COEFF*
INDEX({1;1;1.2;1.2;1;1;1;1;1.2;1.2;1.2;1.2},
MATCH(MONTH(BH$15),
{1,2,3,4,5,6,7,8,9,10,11,12})),
CONCATENATE($ES406," ",$L406)="RussOutdoor метро",
_xlpm.COEFF*
INDEX({0.8;0.9;1.1;1.1;1;1;1;1;1.1;1.1;1.1;1.1},
MATCH(MONTH(BH$15),
{1,2,3,4,5,6,7,8,9,10,11,12})),
$ES406&lt;&gt;"LisChannel",
_xlpm.COEFF,
$ES406&lt;&gt;"RussOutdoor",
_xlpm.COEFF))</f>
        <v/>
      </c>
      <c r="BI406" s="68">
        <f t="array" ref="BI406">
_xlfn.LET(_xlpm.COEFF,
IF($AW406+$AX406=0,0,IF(MAX(MIN($AX406,EOMONTH(BI$15,0))-MAX($AW406,BI$15)+1,)&gt;0,1,0)),
_xlfn.IFS(
$ES406="LisChannel",
_xlpm.COEFF*
INDEX({1;1;1.2;1.2;1;1;1;1;1.2;1.2;1.2;1.2},
MATCH(MONTH(BI$15),
{1,2,3,4,5,6,7,8,9,10,11,12})),
CONCATENATE($ES406," ",$L406)="RussOutdoor метро",
_xlpm.COEFF*
INDEX({0.8;0.9;1.1;1.1;1;1;1;1;1.1;1.1;1.1;1.1},
MATCH(MONTH(BI$15),
{1,2,3,4,5,6,7,8,9,10,11,12})),
$ES406&lt;&gt;"LisChannel",
_xlpm.COEFF,
$ES406&lt;&gt;"RussOutdoor",
_xlpm.COEFF))</f>
        <v/>
      </c>
      <c r="BJ406" s="68">
        <f t="array" ref="BJ406">
_xlfn.LET(_xlpm.COEFF,
IF($AW406+$AX406=0,0,IF(MAX(MIN($AX406,EOMONTH(BJ$15,0))-MAX($AW406,BJ$15)+1,)&gt;0,1,0)),
_xlfn.IFS(
$ES406="LisChannel",
_xlpm.COEFF*
INDEX({1;1;1.2;1.2;1;1;1;1;1.2;1.2;1.2;1.2},
MATCH(MONTH(BJ$15),
{1,2,3,4,5,6,7,8,9,10,11,12})),
CONCATENATE($ES406," ",$L406)="RussOutdoor метро",
_xlpm.COEFF*
INDEX({0.8;0.9;1.1;1.1;1;1;1;1;1.1;1.1;1.1;1.1},
MATCH(MONTH(BJ$15),
{1,2,3,4,5,6,7,8,9,10,11,12})),
$ES406&lt;&gt;"LisChannel",
_xlpm.COEFF,
$ES406&lt;&gt;"RussOutdoor",
_xlpm.COEFF))</f>
        <v/>
      </c>
      <c r="BK406" s="68">
        <f t="array" ref="BK406">
_xlfn.LET(_xlpm.COEFF,
IF($AW406+$AX406=0,0,IF(MAX(MIN($AX406,EOMONTH(BK$15,0))-MAX($AW406,BK$15)+1,)&gt;0,1,0)),
_xlfn.IFS(
$ES406="LisChannel",
_xlpm.COEFF*
INDEX({1;1;1.2;1.2;1;1;1;1;1.2;1.2;1.2;1.2},
MATCH(MONTH(BK$15),
{1,2,3,4,5,6,7,8,9,10,11,12})),
CONCATENATE($ES406," ",$L406)="RussOutdoor метро",
_xlpm.COEFF*
INDEX({0.8;0.9;1.1;1.1;1;1;1;1;1.1;1.1;1.1;1.1},
MATCH(MONTH(BK$15),
{1,2,3,4,5,6,7,8,9,10,11,12})),
$ES406&lt;&gt;"LisChannel",
_xlpm.COEFF,
$ES406&lt;&gt;"RussOutdoor",
_xlpm.COEFF))</f>
        <v/>
      </c>
      <c r="BL406" s="62">
        <f>COUNTIFS($AZ406:$BK406,"&gt;0")</f>
        <v/>
      </c>
      <c r="BM406" s="65" t="n"/>
      <c r="BN406" s="125">
        <f>$DJ406</f>
        <v/>
      </c>
      <c r="BO406" s="63">
        <f>$DQ406</f>
        <v/>
      </c>
      <c r="BP406" s="125">
        <f>
IFERROR(
IF($BL406=0,0,
$BN406*(1-$BO406)),
0)</f>
        <v/>
      </c>
      <c r="BQ406" s="125">
        <f t="array" ref="BQ406">
IFERROR(
_xlfn.IFS(
$DH406="день_1",
$BP406*$BL406/($AX406-$AW406+1)*AZ406*(DAY(EOMONTH(AZ$15,0))),
$DH406="день_2",
$BP406/30*MAX(MIN($AX406,EOMONTH(AZ$15,0))-MAX($AW406,AZ$15)+1,),
$DH406="раб.день",
$BP406/30*(IFERROR(
_xlfn.LET(_xlpm.VD,
CHOOSE(
{1;2;3;4;5;6;7;8;9;10;11;12;13;14;15;16;17;18},
45658,45659,45660,45661,45662,45663,45664,45665,45711,45724,45778,45779,45785,45786,45820,45821,45965,46022),
_xlfn.LET(_xlpm.DD,
MAX(MIN($AX406,EOMONTH(AZ$15,0))-MAX($AW406,AZ$15),),
_xlfn.IFS(
AND(MONTH($AW406)=MONTH(AZ$15),MONTH($AX406)&lt;&gt;MONTH(AZ$15)),
NETWORKDAYS.INTL($AW406,$AW406+_xlpm.DD,1,_xlpm.VD),
AND(MONTH($AW406)&lt;&gt;MONTH(AZ$15),MONTH($AX406)=MONTH(AZ$15)),
NETWORKDAYS.INTL(($AX406)-_xlpm.DD,$AX406,1,_xlpm.VD),
AND(MONTH($AW406)&lt;MONTH(AZ$15),MONTH($AX406)&gt;MONTH(AZ$15)),
NETWORKDAYS.INTL((EOMONTH(AZ$15-1,1))-_xlpm.DD,EOMONTH(AZ$15-1,1),1,_xlpm.VD),
AND(MONTH($AW406)=MONTH(AZ$15),MONTH($AX406)=MONTH(AZ$15)),
NETWORKDAYS.INTL($AW406,$AX406,1,_xlpm.VD)))),0)),
$DH406="месяц",
$BP406*AZ406,
$DH406="неделя",
$BP406*AZ406/7*(ROUNDUP((DAY(EOMONTH(AZ$15,0)))/4,0))),
0)</f>
        <v/>
      </c>
      <c r="BR406" s="125">
        <f t="array" ref="BR406">
IFERROR(
_xlfn.IFS(
$DH406="день_1",
$BP406*$BL406/($AX406-$AW406+1)*BA406*(DAY(EOMONTH(BA$15,0))),
$DH406="день_2",
$BP406/30*MAX(MIN($AX406,EOMONTH(BA$15,0))-MAX($AW406,BA$15)+1,),
$DH406="раб.день",
$BP406/30*(IFERROR(
_xlfn.LET(_xlpm.VD,
CHOOSE(
{1;2;3;4;5;6;7;8;9;10;11;12;13;14;15;16;17;18},
45658,45659,45660,45661,45662,45663,45664,45665,45711,45724,45778,45779,45785,45786,45820,45821,45965,46022),
_xlfn.LET(_xlpm.DD,
MAX(MIN($AX406,EOMONTH(BA$15,0))-MAX($AW406,BA$15),),
_xlfn.IFS(
AND(MONTH($AW406)=MONTH(BA$15),MONTH($AX406)&lt;&gt;MONTH(BA$15)),
NETWORKDAYS.INTL($AW406,$AW406+_xlpm.DD,1,_xlpm.VD),
AND(MONTH($AW406)&lt;&gt;MONTH(BA$15),MONTH($AX406)=MONTH(BA$15)),
NETWORKDAYS.INTL(($AX406)-_xlpm.DD,$AX406,1,_xlpm.VD),
AND(MONTH($AW406)&lt;MONTH(BA$15),MONTH($AX406)&gt;MONTH(BA$15)),
NETWORKDAYS.INTL((EOMONTH(BA$15-1,1))-_xlpm.DD,EOMONTH(BA$15-1,1),1,_xlpm.VD),
AND(MONTH($AW406)=MONTH(BA$15),MONTH($AX406)=MONTH(BA$15)),
NETWORKDAYS.INTL($AW406,$AX406,1,_xlpm.VD)))),0)),
$DH406="месяц",
$BP406*BA406,
$DH406="неделя",
$BP406*BA406/7*(ROUNDUP((DAY(EOMONTH(BA$15,0)))/4,0))),
0)</f>
        <v/>
      </c>
      <c r="BS406" s="125">
        <f t="array" ref="BS406">
IFERROR(
_xlfn.IFS(
$DH406="день_1",
$BP406*$BL406/($AX406-$AW406+1)*BB406*(DAY(EOMONTH(BB$15,0))),
$DH406="день_2",
$BP406/30*MAX(MIN($AX406,EOMONTH(BB$15,0))-MAX($AW406,BB$15)+1,),
$DH406="раб.день",
$BP406/30*(IFERROR(
_xlfn.LET(_xlpm.VD,
CHOOSE(
{1;2;3;4;5;6;7;8;9;10;11;12;13;14;15;16;17;18},
45658,45659,45660,45661,45662,45663,45664,45665,45711,45724,45778,45779,45785,45786,45820,45821,45965,46022),
_xlfn.LET(_xlpm.DD,
MAX(MIN($AX406,EOMONTH(BB$15,0))-MAX($AW406,BB$15),),
_xlfn.IFS(
AND(MONTH($AW406)=MONTH(BB$15),MONTH($AX406)&lt;&gt;MONTH(BB$15)),
NETWORKDAYS.INTL($AW406,$AW406+_xlpm.DD,1,_xlpm.VD),
AND(MONTH($AW406)&lt;&gt;MONTH(BB$15),MONTH($AX406)=MONTH(BB$15)),
NETWORKDAYS.INTL(($AX406)-_xlpm.DD,$AX406,1,_xlpm.VD),
AND(MONTH($AW406)&lt;MONTH(BB$15),MONTH($AX406)&gt;MONTH(BB$15)),
NETWORKDAYS.INTL((EOMONTH(BB$15-1,1))-_xlpm.DD,EOMONTH(BB$15-1,1),1,_xlpm.VD),
AND(MONTH($AW406)=MONTH(BB$15),MONTH($AX406)=MONTH(BB$15)),
NETWORKDAYS.INTL($AW406,$AX406,1,_xlpm.VD)))),0)),
$DH406="месяц",
$BP406*BB406,
$DH406="неделя",
$BP406*BB406/7*(ROUNDUP((DAY(EOMONTH(BB$15,0)))/4,0))),
0)</f>
        <v/>
      </c>
      <c r="BT406" s="125">
        <f t="array" ref="BT406">
IFERROR(
_xlfn.IFS(
$DH406="день_1",
$BP406*$BL406/($AX406-$AW406+1)*BC406*(DAY(EOMONTH(BC$15,0))),
$DH406="день_2",
$BP406/30*MAX(MIN($AX406,EOMONTH(BC$15,0))-MAX($AW406,BC$15)+1,),
$DH406="раб.день",
$BP406/30*(IFERROR(
_xlfn.LET(_xlpm.VD,
CHOOSE(
{1;2;3;4;5;6;7;8;9;10;11;12;13;14;15;16;17;18},
45658,45659,45660,45661,45662,45663,45664,45665,45711,45724,45778,45779,45785,45786,45820,45821,45965,46022),
_xlfn.LET(_xlpm.DD,
MAX(MIN($AX406,EOMONTH(BC$15,0))-MAX($AW406,BC$15),),
_xlfn.IFS(
AND(MONTH($AW406)=MONTH(BC$15),MONTH($AX406)&lt;&gt;MONTH(BC$15)),
NETWORKDAYS.INTL($AW406,$AW406+_xlpm.DD,1,_xlpm.VD),
AND(MONTH($AW406)&lt;&gt;MONTH(BC$15),MONTH($AX406)=MONTH(BC$15)),
NETWORKDAYS.INTL(($AX406)-_xlpm.DD,$AX406,1,_xlpm.VD),
AND(MONTH($AW406)&lt;MONTH(BC$15),MONTH($AX406)&gt;MONTH(BC$15)),
NETWORKDAYS.INTL((EOMONTH(BC$15-1,1))-_xlpm.DD,EOMONTH(BC$15-1,1),1,_xlpm.VD),
AND(MONTH($AW406)=MONTH(BC$15),MONTH($AX406)=MONTH(BC$15)),
NETWORKDAYS.INTL($AW406,$AX406,1,_xlpm.VD)))),0)),
$DH406="месяц",
$BP406*BC406,
$DH406="неделя",
$BP406*BC406/7*(ROUNDUP((DAY(EOMONTH(BC$15,0)))/4,0))),
0)</f>
        <v/>
      </c>
      <c r="BU406" s="125">
        <f t="array" ref="BU406">
IFERROR(
_xlfn.IFS(
$DH406="день_1",
$BP406*$BL406/($AX406-$AW406+1)*BD406*(DAY(EOMONTH(BD$15,0))),
$DH406="день_2",
$BP406/30*MAX(MIN($AX406,EOMONTH(BD$15,0))-MAX($AW406,BD$15)+1,),
$DH406="раб.день",
$BP406/30*(IFERROR(
_xlfn.LET(_xlpm.VD,
CHOOSE(
{1;2;3;4;5;6;7;8;9;10;11;12;13;14;15;16;17;18},
45658,45659,45660,45661,45662,45663,45664,45665,45711,45724,45778,45779,45785,45786,45820,45821,45965,46022),
_xlfn.LET(_xlpm.DD,
MAX(MIN($AX406,EOMONTH(BD$15,0))-MAX($AW406,BD$15),),
_xlfn.IFS(
AND(MONTH($AW406)=MONTH(BD$15),MONTH($AX406)&lt;&gt;MONTH(BD$15)),
NETWORKDAYS.INTL($AW406,$AW406+_xlpm.DD,1,_xlpm.VD),
AND(MONTH($AW406)&lt;&gt;MONTH(BD$15),MONTH($AX406)=MONTH(BD$15)),
NETWORKDAYS.INTL(($AX406)-_xlpm.DD,$AX406,1,_xlpm.VD),
AND(MONTH($AW406)&lt;MONTH(BD$15),MONTH($AX406)&gt;MONTH(BD$15)),
NETWORKDAYS.INTL((EOMONTH(BD$15-1,1))-_xlpm.DD,EOMONTH(BD$15-1,1),1,_xlpm.VD),
AND(MONTH($AW406)=MONTH(BD$15),MONTH($AX406)=MONTH(BD$15)),
NETWORKDAYS.INTL($AW406,$AX406,1,_xlpm.VD)))),0)),
$DH406="месяц",
$BP406*BD406,
$DH406="неделя",
$BP406*BD406/7*(ROUNDUP((DAY(EOMONTH(BD$15,0)))/4,0))),
0)</f>
        <v/>
      </c>
      <c r="BV406" s="125">
        <f t="array" ref="BV406">
IFERROR(
_xlfn.IFS(
$DH406="день_1",
$BP406*$BL406/($AX406-$AW406+1)*BE406*(DAY(EOMONTH(BE$15,0))),
$DH406="день_2",
$BP406/30*MAX(MIN($AX406,EOMONTH(BE$15,0))-MAX($AW406,BE$15)+1,),
$DH406="раб.день",
$BP406/30*(IFERROR(
_xlfn.LET(_xlpm.VD,
CHOOSE(
{1;2;3;4;5;6;7;8;9;10;11;12;13;14;15;16;17;18},
45658,45659,45660,45661,45662,45663,45664,45665,45711,45724,45778,45779,45785,45786,45820,45821,45965,46022),
_xlfn.LET(_xlpm.DD,
MAX(MIN($AX406,EOMONTH(BE$15,0))-MAX($AW406,BE$15),),
_xlfn.IFS(
AND(MONTH($AW406)=MONTH(BE$15),MONTH($AX406)&lt;&gt;MONTH(BE$15)),
NETWORKDAYS.INTL($AW406,$AW406+_xlpm.DD,1,_xlpm.VD),
AND(MONTH($AW406)&lt;&gt;MONTH(BE$15),MONTH($AX406)=MONTH(BE$15)),
NETWORKDAYS.INTL(($AX406)-_xlpm.DD,$AX406,1,_xlpm.VD),
AND(MONTH($AW406)&lt;MONTH(BE$15),MONTH($AX406)&gt;MONTH(BE$15)),
NETWORKDAYS.INTL((EOMONTH(BE$15-1,1))-_xlpm.DD,EOMONTH(BE$15-1,1),1,_xlpm.VD),
AND(MONTH($AW406)=MONTH(BE$15),MONTH($AX406)=MONTH(BE$15)),
NETWORKDAYS.INTL($AW406,$AX406,1,_xlpm.VD)))),0)),
$DH406="месяц",
$BP406*BE406,
$DH406="неделя",
$BP406*BE406/7*(ROUNDUP((DAY(EOMONTH(BE$15,0)))/4,0))),
0)</f>
        <v/>
      </c>
      <c r="BW406" s="125">
        <f t="array" ref="BW406">
IFERROR(
_xlfn.IFS(
$DH406="день_1",
$BP406*$BL406/($AX406-$AW406+1)*BF406*(DAY(EOMONTH(BF$15,0))),
$DH406="день_2",
$BP406/30*MAX(MIN($AX406,EOMONTH(BF$15,0))-MAX($AW406,BF$15)+1,),
$DH406="раб.день",
$BP406/30*(IFERROR(
_xlfn.LET(_xlpm.VD,
CHOOSE(
{1;2;3;4;5;6;7;8;9;10;11;12;13;14;15;16;17;18},
45658,45659,45660,45661,45662,45663,45664,45665,45711,45724,45778,45779,45785,45786,45820,45821,45965,46022),
_xlfn.LET(_xlpm.DD,
MAX(MIN($AX406,EOMONTH(BF$15,0))-MAX($AW406,BF$15),),
_xlfn.IFS(
AND(MONTH($AW406)=MONTH(BF$15),MONTH($AX406)&lt;&gt;MONTH(BF$15)),
NETWORKDAYS.INTL($AW406,$AW406+_xlpm.DD,1,_xlpm.VD),
AND(MONTH($AW406)&lt;&gt;MONTH(BF$15),MONTH($AX406)=MONTH(BF$15)),
NETWORKDAYS.INTL(($AX406)-_xlpm.DD,$AX406,1,_xlpm.VD),
AND(MONTH($AW406)&lt;MONTH(BF$15),MONTH($AX406)&gt;MONTH(BF$15)),
NETWORKDAYS.INTL((EOMONTH(BF$15-1,1))-_xlpm.DD,EOMONTH(BF$15-1,1),1,_xlpm.VD),
AND(MONTH($AW406)=MONTH(BF$15),MONTH($AX406)=MONTH(BF$15)),
NETWORKDAYS.INTL($AW406,$AX406,1,_xlpm.VD)))),0)),
$DH406="месяц",
$BP406*BF406,
$DH406="неделя",
$BP406*BF406/7*(ROUNDUP((DAY(EOMONTH(BF$15,0)))/4,0))),
0)</f>
        <v/>
      </c>
      <c r="BX406" s="125">
        <f t="array" ref="BX406">
IFERROR(
_xlfn.IFS(
$DH406="день_1",
$BP406*$BL406/($AX406-$AW406+1)*BG406*(DAY(EOMONTH(BG$15,0))),
$DH406="день_2",
$BP406/30*MAX(MIN($AX406,EOMONTH(BG$15,0))-MAX($AW406,BG$15)+1,),
$DH406="раб.день",
$BP406/30*(IFERROR(
_xlfn.LET(_xlpm.VD,
CHOOSE(
{1;2;3;4;5;6;7;8;9;10;11;12;13;14;15;16;17;18},
45658,45659,45660,45661,45662,45663,45664,45665,45711,45724,45778,45779,45785,45786,45820,45821,45965,46022),
_xlfn.LET(_xlpm.DD,
MAX(MIN($AX406,EOMONTH(BG$15,0))-MAX($AW406,BG$15),),
_xlfn.IFS(
AND(MONTH($AW406)=MONTH(BG$15),MONTH($AX406)&lt;&gt;MONTH(BG$15)),
NETWORKDAYS.INTL($AW406,$AW406+_xlpm.DD,1,_xlpm.VD),
AND(MONTH($AW406)&lt;&gt;MONTH(BG$15),MONTH($AX406)=MONTH(BG$15)),
NETWORKDAYS.INTL(($AX406)-_xlpm.DD,$AX406,1,_xlpm.VD),
AND(MONTH($AW406)&lt;MONTH(BG$15),MONTH($AX406)&gt;MONTH(BG$15)),
NETWORKDAYS.INTL((EOMONTH(BG$15-1,1))-_xlpm.DD,EOMONTH(BG$15-1,1),1,_xlpm.VD),
AND(MONTH($AW406)=MONTH(BG$15),MONTH($AX406)=MONTH(BG$15)),
NETWORKDAYS.INTL($AW406,$AX406,1,_xlpm.VD)))),0)),
$DH406="месяц",
$BP406*BG406,
$DH406="неделя",
$BP406*BG406/7*(ROUNDUP((DAY(EOMONTH(BG$15,0)))/4,0))),
0)</f>
        <v/>
      </c>
      <c r="BY406" s="125">
        <f t="array" ref="BY406">
IFERROR(
_xlfn.IFS(
$DH406="день_1",
$BP406*$BL406/($AX406-$AW406+1)*BH406*(DAY(EOMONTH(BH$15,0))),
$DH406="день_2",
$BP406/30*MAX(MIN($AX406,EOMONTH(BH$15,0))-MAX($AW406,BH$15)+1,),
$DH406="раб.день",
$BP406/30*(IFERROR(
_xlfn.LET(_xlpm.VD,
CHOOSE(
{1;2;3;4;5;6;7;8;9;10;11;12;13;14;15;16;17;18},
45658,45659,45660,45661,45662,45663,45664,45665,45711,45724,45778,45779,45785,45786,45820,45821,45965,46022),
_xlfn.LET(_xlpm.DD,
MAX(MIN($AX406,EOMONTH(BH$15,0))-MAX($AW406,BH$15),),
_xlfn.IFS(
AND(MONTH($AW406)=MONTH(BH$15),MONTH($AX406)&lt;&gt;MONTH(BH$15)),
NETWORKDAYS.INTL($AW406,$AW406+_xlpm.DD,1,_xlpm.VD),
AND(MONTH($AW406)&lt;&gt;MONTH(BH$15),MONTH($AX406)=MONTH(BH$15)),
NETWORKDAYS.INTL(($AX406)-_xlpm.DD,$AX406,1,_xlpm.VD),
AND(MONTH($AW406)&lt;MONTH(BH$15),MONTH($AX406)&gt;MONTH(BH$15)),
NETWORKDAYS.INTL((EOMONTH(BH$15-1,1))-_xlpm.DD,EOMONTH(BH$15-1,1),1,_xlpm.VD),
AND(MONTH($AW406)=MONTH(BH$15),MONTH($AX406)=MONTH(BH$15)),
NETWORKDAYS.INTL($AW406,$AX406,1,_xlpm.VD)))),0)),
$DH406="месяц",
$BP406*BH406,
$DH406="неделя",
$BP406*BH406/7*(ROUNDUP((DAY(EOMONTH(BH$15,0)))/4,0))),
0)</f>
        <v/>
      </c>
      <c r="BZ406" s="125">
        <f t="array" ref="BZ406">
IFERROR(
_xlfn.IFS(
$DH406="день_1",
$BP406*$BL406/($AX406-$AW406+1)*BI406*(DAY(EOMONTH(BI$15,0))),
$DH406="день_2",
$BP406/30*MAX(MIN($AX406,EOMONTH(BI$15,0))-MAX($AW406,BI$15)+1,),
$DH406="раб.день",
$BP406/30*(IFERROR(
_xlfn.LET(_xlpm.VD,
CHOOSE(
{1;2;3;4;5;6;7;8;9;10;11;12;13;14;15;16;17;18},
45658,45659,45660,45661,45662,45663,45664,45665,45711,45724,45778,45779,45785,45786,45820,45821,45965,46022),
_xlfn.LET(_xlpm.DD,
MAX(MIN($AX406,EOMONTH(BI$15,0))-MAX($AW406,BI$15),),
_xlfn.IFS(
AND(MONTH($AW406)=MONTH(BI$15),MONTH($AX406)&lt;&gt;MONTH(BI$15)),
NETWORKDAYS.INTL($AW406,$AW406+_xlpm.DD,1,_xlpm.VD),
AND(MONTH($AW406)&lt;&gt;MONTH(BI$15),MONTH($AX406)=MONTH(BI$15)),
NETWORKDAYS.INTL(($AX406)-_xlpm.DD,$AX406,1,_xlpm.VD),
AND(MONTH($AW406)&lt;MONTH(BI$15),MONTH($AX406)&gt;MONTH(BI$15)),
NETWORKDAYS.INTL((EOMONTH(BI$15-1,1))-_xlpm.DD,EOMONTH(BI$15-1,1),1,_xlpm.VD),
AND(MONTH($AW406)=MONTH(BI$15),MONTH($AX406)=MONTH(BI$15)),
NETWORKDAYS.INTL($AW406,$AX406,1,_xlpm.VD)))),0)),
$DH406="месяц",
$BP406*BI406,
$DH406="неделя",
$BP406*BI406/7*(ROUNDUP((DAY(EOMONTH(BI$15,0)))/4,0))),
0)</f>
        <v/>
      </c>
      <c r="CA406" s="125">
        <f t="array" ref="CA406">
IFERROR(
_xlfn.IFS(
$DH406="день_1",
$BP406*$BL406/($AX406-$AW406+1)*BJ406*(DAY(EOMONTH(BJ$15,0))),
$DH406="день_2",
$BP406/30*MAX(MIN($AX406,EOMONTH(BJ$15,0))-MAX($AW406,BJ$15)+1,),
$DH406="раб.день",
$BP406/30*(IFERROR(
_xlfn.LET(_xlpm.VD,
CHOOSE(
{1;2;3;4;5;6;7;8;9;10;11;12;13;14;15;16;17;18},
45658,45659,45660,45661,45662,45663,45664,45665,45711,45724,45778,45779,45785,45786,45820,45821,45965,46022),
_xlfn.LET(_xlpm.DD,
MAX(MIN($AX406,EOMONTH(BJ$15,0))-MAX($AW406,BJ$15),),
_xlfn.IFS(
AND(MONTH($AW406)=MONTH(BJ$15),MONTH($AX406)&lt;&gt;MONTH(BJ$15)),
NETWORKDAYS.INTL($AW406,$AW406+_xlpm.DD,1,_xlpm.VD),
AND(MONTH($AW406)&lt;&gt;MONTH(BJ$15),MONTH($AX406)=MONTH(BJ$15)),
NETWORKDAYS.INTL(($AX406)-_xlpm.DD,$AX406,1,_xlpm.VD),
AND(MONTH($AW406)&lt;MONTH(BJ$15),MONTH($AX406)&gt;MONTH(BJ$15)),
NETWORKDAYS.INTL((EOMONTH(BJ$15-1,1))-_xlpm.DD,EOMONTH(BJ$15-1,1),1,_xlpm.VD),
AND(MONTH($AW406)=MONTH(BJ$15),MONTH($AX406)=MONTH(BJ$15)),
NETWORKDAYS.INTL($AW406,$AX406,1,_xlpm.VD)))),0)),
$DH406="месяц",
$BP406*BJ406,
$DH406="неделя",
$BP406*BJ406/7*(ROUNDUP((DAY(EOMONTH(BJ$15,0)))/4,0))),
0)</f>
        <v/>
      </c>
      <c r="CB406" s="125">
        <f t="array" ref="CB406">
IFERROR(
_xlfn.IFS(
$DH406="день_1",
$BP406*$BL406/($AX406-$AW406+1)*BK406*(DAY(EOMONTH(BK$15,0))),
$DH406="день_2",
$BP406/30*MAX(MIN($AX406,EOMONTH(BK$15,0))-MAX($AW406,BK$15)+1,),
$DH406="раб.день",
$BP406/30*(IFERROR(
_xlfn.LET(_xlpm.VD,
CHOOSE(
{1;2;3;4;5;6;7;8;9;10;11;12;13;14;15;16;17;18},
45658,45659,45660,45661,45662,45663,45664,45665,45711,45724,45778,45779,45785,45786,45820,45821,45965,46022),
_xlfn.LET(_xlpm.DD,
MAX(MIN($AX406,EOMONTH(BK$15,0))-MAX($AW406,BK$15),),
_xlfn.IFS(
AND(MONTH($AW406)=MONTH(BK$15),MONTH($AX406)&lt;&gt;MONTH(BK$15)),
NETWORKDAYS.INTL($AW406,$AW406+_xlpm.DD,1,_xlpm.VD),
AND(MONTH($AW406)&lt;&gt;MONTH(BK$15),MONTH($AX406)=MONTH(BK$15)),
NETWORKDAYS.INTL(($AX406)-_xlpm.DD,$AX406,1,_xlpm.VD),
AND(MONTH($AW406)&lt;MONTH(BK$15),MONTH($AX406)&gt;MONTH(BK$15)),
NETWORKDAYS.INTL((EOMONTH(BK$15-1,1))-_xlpm.DD,EOMONTH(BK$15-1,1),1,_xlpm.VD),
AND(MONTH($AW406)=MONTH(BK$15),MONTH($AX406)=MONTH(BK$15)),
NETWORKDAYS.INTL($AW406,$AX406,1,_xlpm.VD)))),0)),
$DH406="месяц",
$BP406*BK406,
$DH406="неделя",
$BP406*BK406/7*(ROUNDUP((DAY(EOMONTH(BK$15,0)))/4,0))),
0)</f>
        <v/>
      </c>
      <c r="CC406" s="125">
        <f>SUM($BQ406:$CB406)</f>
        <v/>
      </c>
      <c r="CD406" s="126">
        <f>SUM($EH406:$EH406)</f>
        <v/>
      </c>
      <c r="CE406" s="126">
        <f>$CD406*$AB406</f>
        <v/>
      </c>
      <c r="CF406" s="126">
        <f>SUM($EK406:$EK406)</f>
        <v/>
      </c>
      <c r="CG406" s="126">
        <f>$CF406*$AB406</f>
        <v/>
      </c>
      <c r="CH406" s="126">
        <f>SUM($CC406,$CE406,$CG406)</f>
        <v/>
      </c>
      <c r="CI406" s="126">
        <f>$CH406*(1+$CM406)</f>
        <v/>
      </c>
      <c r="CJ406" s="127" t="n">
        <v>0</v>
      </c>
      <c r="CK406" s="126">
        <f>SUM($CH406:$CH406)*(1+$CJ406)</f>
        <v/>
      </c>
      <c r="CL406" s="126">
        <f>SUM($CH406:$CH406)*(1+$CM406)</f>
        <v/>
      </c>
      <c r="CM406" s="59" t="inlineStr">
        <is>
          <t>20%</t>
        </is>
      </c>
      <c r="CN406" s="59" t="n"/>
      <c r="CO406" s="72" t="n"/>
      <c r="CP406" s="59" t="n"/>
      <c r="CQ406" s="73" t="n"/>
      <c r="CR406" s="73" t="n"/>
      <c r="CS406" s="73" t="n"/>
      <c r="CT406" s="72" t="n"/>
      <c r="CU406" s="79" t="inlineStr">
        <is>
          <t> </t>
        </is>
      </c>
      <c r="CV406" s="60" t="n"/>
      <c r="CW406" s="60" t="n"/>
      <c r="CX406" s="60" t="n"/>
      <c r="CY406" s="127">
        <f>IFERROR(($CC406-$EE406)/($EE406/(1-$DQ406)),0)</f>
        <v/>
      </c>
      <c r="CZ406" s="127">
        <f>IFERROR(1-$EI406/($CE406),0)</f>
        <v/>
      </c>
      <c r="DA406" s="127">
        <f>IFERROR(1-$EL406/($CG406),0)</f>
        <v/>
      </c>
      <c r="DB406" s="126">
        <f>ROUND(IFERROR(($CI406/(1+$CM406)-$EN406),0),2)</f>
        <v/>
      </c>
      <c r="DC406" s="128" t="n"/>
      <c r="DD406" s="125" t="n"/>
      <c r="DE406" s="75" t="n">
        <v>0</v>
      </c>
      <c r="DF406" s="128" t="n"/>
      <c r="DG406" s="125">
        <f>IF($DC406=0,0,$DD406*($DC406*100%-$DE406*$DF406))*SUM($AB406:$AB406)</f>
        <v/>
      </c>
      <c r="DH406" s="129" t="inlineStr">
        <is>
          <t>месяц</t>
        </is>
      </c>
      <c r="DI406" s="130">
        <f t="array" ref="DI406">IFERROR(
IF($ES406="LisChannel",
(ROUND(((INDEX({174.625;153.888888888889;130.972222222222},MATCH($AI406,{2;3;4}),0))*$AG406*$AI406),2)),0),0)</f>
        <v/>
      </c>
      <c r="DJ406" s="130">
        <f>
_xlfn.LET(_xlpm.X,
IFERROR(
IF($ES406="НовиковТВ",
(_xlfn.LET(_xlpm.NTV,
_xlfn.LET(_xlpm.MIN,350000,
IF(SUMIFS($DI:$DI,$ES:$ES,"НовиковТВ")&lt;=_xlpm.MIN,
(SUMIFS($DI:$DI,$ES:$ES,"НовиковТВ")/(COUNTIFS($ES:$ES,"НовиковТВ")))*_xlpm.MIN/SUMIFS($DI:$DI,$ES:$ES,"НовиковТВ"),
DI406)),
_xlpm.NTV+$DG406/(1-(1-(_xlpm.NTV)*(1-$DL406)*(1-$DM406)*(1-$DN406)*(1-$DO406)*(1-$DP406)/_xlpm.NTV))))/(1+$EP406),
$DI406+$DG406/(1-(1-($DI406)*(1-$DL406)*(1-$DM406)*(1-$DN406)*(1-$DO406)*(1-$DP406)/$DI406))),
0),
_xlpm.X*(1+$CM406)*(1+$CW406)-_xlpm.X*(1+$CM406)+_xlpm.X)</f>
        <v/>
      </c>
      <c r="DK406" s="125" t="inlineStr">
        <is>
          <t>послед.</t>
        </is>
      </c>
      <c r="DL406" s="63" t="n">
        <v>0</v>
      </c>
      <c r="DM406" s="63" t="n">
        <v>0</v>
      </c>
      <c r="DN406" s="63" t="n">
        <v>0</v>
      </c>
      <c r="DO406" s="63" t="n">
        <v>0</v>
      </c>
      <c r="DP406" s="63" t="n">
        <v>0</v>
      </c>
      <c r="DQ406" s="63">
        <f t="array" ref="DQ406">IFERROR(_xlfn.IFS(
$DK406="послед.",1-(1-$DL406)*(1-$DM406)*(1-$DN406)*(1-$DO406)*(1-$DP406),
$DK406="сумм.",$DL406+$DM406+$DN406+$DO406+$DP406),
0)</f>
        <v/>
      </c>
      <c r="DR406" s="125">
        <f t="array" ref="DR406">
IFERROR(
_xlfn.IFS(
$BL406=0,
0,
$BL406&gt;0,
_xlfn.IFS($DK406="послед.",
$DJ406*(1-$DL406)*(1-$DM406)*(1-$DN406)*(1-$DO406)*(1-$DP406),
$DK406="сумм.",
$DJ406*(1-($DL406+$DM406+$DN406+$DO406+$DP406)))),0)</f>
        <v/>
      </c>
      <c r="DS406" s="125">
        <f t="array" ref="DS406">
IFERROR(_xlfn.IFS(
$DH406="день_1",
$DR406*$BL406/($AX406-$AW406+1)*AZ406*(DAY(EOMONTH(AZ$15,0))),
$DH406="день_2",
$DR406/30*MAX(MIN($AX406,EOMONTH(AZ$15,0))-MAX($AW406,AZ$15)+1,),
$DH406="раб.день",
$DR406/30*(IFERROR(
_xlfn.LET(_xlpm.VD,
CHOOSE(
{1;2;3;4;5;6;7;8;9;10;11;12;13;14;15;16;17;18},
45658,45659,45660,45661,45662,45663,45664,45665,45711,45724,45778,45779,45785,45786,45820,45821,45965,46022),
_xlfn.LET(_xlpm.DD,
MAX(MIN($AX406,EOMONTH(AZ$15,0))-MAX($AW406,AZ$15),),
_xlfn.IFS(
AND(MONTH($AW406)=MONTH(AZ$15),MONTH($AX406)&lt;&gt;MONTH(AZ$15)),
NETWORKDAYS.INTL($AW406,$AW406+_xlpm.DD,1,_xlpm.VD),
AND(MONTH($AW406)&lt;&gt;MONTH(AZ$15),MONTH($AX406)=MONTH(AZ$15)),
NETWORKDAYS.INTL(($AX406)-_xlpm.DD,$AX406,1,_xlpm.VD),
AND(MONTH($AW406)&lt;MONTH(AZ$15),MONTH($AX406)&gt;MONTH(AZ$15)),
NETWORKDAYS.INTL((EOMONTH(AZ$15-1,1))-_xlpm.DD,EOMONTH(AZ$15-1,1),1,_xlpm.VD),
AND(MONTH($AW406)=MONTH(AZ$15),MONTH($AX406)=MONTH(AZ$15)),
NETWORKDAYS.INTL($AW406,$AX406,1,_xlpm.VD)))),0)),
$DH406="месяц",
$DR406*AZ406,
$DH406="неделя",
$DR406*AZ406/7*(ROUNDUP((DAY(EOMONTH(AZ$15,0)))/4,0))),
0)</f>
        <v/>
      </c>
      <c r="DT406" s="125">
        <f t="array" ref="DT406">
IFERROR(_xlfn.IFS(
$DH406="день_1",
$DR406*$BL406/($AX406-$AW406+1)*BA406*(DAY(EOMONTH(BA$15,0))),
$DH406="день_2",
$DR406/30*MAX(MIN($AX406,EOMONTH(BA$15,0))-MAX($AW406,BA$15)+1,),
$DH406="раб.день",
$DR406/30*(IFERROR(
_xlfn.LET(_xlpm.VD,
CHOOSE(
{1;2;3;4;5;6;7;8;9;10;11;12;13;14;15;16;17;18},
45658,45659,45660,45661,45662,45663,45664,45665,45711,45724,45778,45779,45785,45786,45820,45821,45965,46022),
_xlfn.LET(_xlpm.DD,
MAX(MIN($AX406,EOMONTH(BA$15,0))-MAX($AW406,BA$15),),
_xlfn.IFS(
AND(MONTH($AW406)=MONTH(BA$15),MONTH($AX406)&lt;&gt;MONTH(BA$15)),
NETWORKDAYS.INTL($AW406,$AW406+_xlpm.DD,1,_xlpm.VD),
AND(MONTH($AW406)&lt;&gt;MONTH(BA$15),MONTH($AX406)=MONTH(BA$15)),
NETWORKDAYS.INTL(($AX406)-_xlpm.DD,$AX406,1,_xlpm.VD),
AND(MONTH($AW406)&lt;MONTH(BA$15),MONTH($AX406)&gt;MONTH(BA$15)),
NETWORKDAYS.INTL((EOMONTH(BA$15-1,1))-_xlpm.DD,EOMONTH(BA$15-1,1),1,_xlpm.VD),
AND(MONTH($AW406)=MONTH(BA$15),MONTH($AX406)=MONTH(BA$15)),
NETWORKDAYS.INTL($AW406,$AX406,1,_xlpm.VD)))),0)),
$DH406="месяц",
$DR406*BA406,
$DH406="неделя",
$DR406*BA406/7*(ROUNDUP((DAY(EOMONTH(BA$15,0)))/4,0))),
0)</f>
        <v/>
      </c>
      <c r="DU406" s="125">
        <f t="array" ref="DU406">
IFERROR(_xlfn.IFS(
$DH406="день_1",
$DR406*$BL406/($AX406-$AW406+1)*BB406*(DAY(EOMONTH(BB$15,0))),
$DH406="день_2",
$DR406/30*MAX(MIN($AX406,EOMONTH(BB$15,0))-MAX($AW406,BB$15)+1,),
$DH406="раб.день",
$DR406/30*(IFERROR(
_xlfn.LET(_xlpm.VD,
CHOOSE(
{1;2;3;4;5;6;7;8;9;10;11;12;13;14;15;16;17;18},
45658,45659,45660,45661,45662,45663,45664,45665,45711,45724,45778,45779,45785,45786,45820,45821,45965,46022),
_xlfn.LET(_xlpm.DD,
MAX(MIN($AX406,EOMONTH(BB$15,0))-MAX($AW406,BB$15),),
_xlfn.IFS(
AND(MONTH($AW406)=MONTH(BB$15),MONTH($AX406)&lt;&gt;MONTH(BB$15)),
NETWORKDAYS.INTL($AW406,$AW406+_xlpm.DD,1,_xlpm.VD),
AND(MONTH($AW406)&lt;&gt;MONTH(BB$15),MONTH($AX406)=MONTH(BB$15)),
NETWORKDAYS.INTL(($AX406)-_xlpm.DD,$AX406,1,_xlpm.VD),
AND(MONTH($AW406)&lt;MONTH(BB$15),MONTH($AX406)&gt;MONTH(BB$15)),
NETWORKDAYS.INTL((EOMONTH(BB$15-1,1))-_xlpm.DD,EOMONTH(BB$15-1,1),1,_xlpm.VD),
AND(MONTH($AW406)=MONTH(BB$15),MONTH($AX406)=MONTH(BB$15)),
NETWORKDAYS.INTL($AW406,$AX406,1,_xlpm.VD)))),0)),
$DH406="месяц",
$DR406*BB406,
$DH406="неделя",
$DR406*BB406/7*(ROUNDUP((DAY(EOMONTH(BB$15,0)))/4,0))),
0)</f>
        <v/>
      </c>
      <c r="DV406" s="125">
        <f t="array" ref="DV406">
IFERROR(_xlfn.IFS(
$DH406="день_1",
$DR406*$BL406/($AX406-$AW406+1)*BC406*(DAY(EOMONTH(BC$15,0))),
$DH406="день_2",
$DR406/30*MAX(MIN($AX406,EOMONTH(BC$15,0))-MAX($AW406,BC$15)+1,),
$DH406="раб.день",
$DR406/30*(IFERROR(
_xlfn.LET(_xlpm.VD,
CHOOSE(
{1;2;3;4;5;6;7;8;9;10;11;12;13;14;15;16;17;18},
45658,45659,45660,45661,45662,45663,45664,45665,45711,45724,45778,45779,45785,45786,45820,45821,45965,46022),
_xlfn.LET(_xlpm.DD,
MAX(MIN($AX406,EOMONTH(BC$15,0))-MAX($AW406,BC$15),),
_xlfn.IFS(
AND(MONTH($AW406)=MONTH(BC$15),MONTH($AX406)&lt;&gt;MONTH(BC$15)),
NETWORKDAYS.INTL($AW406,$AW406+_xlpm.DD,1,_xlpm.VD),
AND(MONTH($AW406)&lt;&gt;MONTH(BC$15),MONTH($AX406)=MONTH(BC$15)),
NETWORKDAYS.INTL(($AX406)-_xlpm.DD,$AX406,1,_xlpm.VD),
AND(MONTH($AW406)&lt;MONTH(BC$15),MONTH($AX406)&gt;MONTH(BC$15)),
NETWORKDAYS.INTL((EOMONTH(BC$15-1,1))-_xlpm.DD,EOMONTH(BC$15-1,1),1,_xlpm.VD),
AND(MONTH($AW406)=MONTH(BC$15),MONTH($AX406)=MONTH(BC$15)),
NETWORKDAYS.INTL($AW406,$AX406,1,_xlpm.VD)))),0)),
$DH406="месяц",
$DR406*BC406,
$DH406="неделя",
$DR406*BC406/7*(ROUNDUP((DAY(EOMONTH(BC$15,0)))/4,0))),
0)</f>
        <v/>
      </c>
      <c r="DW406" s="125">
        <f t="array" ref="DW406">
IFERROR(_xlfn.IFS(
$DH406="день_1",
$DR406*$BL406/($AX406-$AW406+1)*BD406*(DAY(EOMONTH(BD$15,0))),
$DH406="день_2",
$DR406/30*MAX(MIN($AX406,EOMONTH(BD$15,0))-MAX($AW406,BD$15)+1,),
$DH406="раб.день",
$DR406/30*(IFERROR(
_xlfn.LET(_xlpm.VD,
CHOOSE(
{1;2;3;4;5;6;7;8;9;10;11;12;13;14;15;16;17;18},
45658,45659,45660,45661,45662,45663,45664,45665,45711,45724,45778,45779,45785,45786,45820,45821,45965,46022),
_xlfn.LET(_xlpm.DD,
MAX(MIN($AX406,EOMONTH(BD$15,0))-MAX($AW406,BD$15),),
_xlfn.IFS(
AND(MONTH($AW406)=MONTH(BD$15),MONTH($AX406)&lt;&gt;MONTH(BD$15)),
NETWORKDAYS.INTL($AW406,$AW406+_xlpm.DD,1,_xlpm.VD),
AND(MONTH($AW406)&lt;&gt;MONTH(BD$15),MONTH($AX406)=MONTH(BD$15)),
NETWORKDAYS.INTL(($AX406)-_xlpm.DD,$AX406,1,_xlpm.VD),
AND(MONTH($AW406)&lt;MONTH(BD$15),MONTH($AX406)&gt;MONTH(BD$15)),
NETWORKDAYS.INTL((EOMONTH(BD$15-1,1))-_xlpm.DD,EOMONTH(BD$15-1,1),1,_xlpm.VD),
AND(MONTH($AW406)=MONTH(BD$15),MONTH($AX406)=MONTH(BD$15)),
NETWORKDAYS.INTL($AW406,$AX406,1,_xlpm.VD)))),0)),
$DH406="месяц",
$DR406*BD406,
$DH406="неделя",
$DR406*BD406/7*(ROUNDUP((DAY(EOMONTH(BD$15,0)))/4,0))),
0)</f>
        <v/>
      </c>
      <c r="DX406" s="125">
        <f t="array" ref="DX406">
IFERROR(_xlfn.IFS(
$DH406="день_1",
$DR406*$BL406/($AX406-$AW406+1)*BE406*(DAY(EOMONTH(BE$15,0))),
$DH406="день_2",
$DR406/30*MAX(MIN($AX406,EOMONTH(BE$15,0))-MAX($AW406,BE$15)+1,),
$DH406="раб.день",
$DR406/30*(IFERROR(
_xlfn.LET(_xlpm.VD,
CHOOSE(
{1;2;3;4;5;6;7;8;9;10;11;12;13;14;15;16;17;18},
45658,45659,45660,45661,45662,45663,45664,45665,45711,45724,45778,45779,45785,45786,45820,45821,45965,46022),
_xlfn.LET(_xlpm.DD,
MAX(MIN($AX406,EOMONTH(BE$15,0))-MAX($AW406,BE$15),),
_xlfn.IFS(
AND(MONTH($AW406)=MONTH(BE$15),MONTH($AX406)&lt;&gt;MONTH(BE$15)),
NETWORKDAYS.INTL($AW406,$AW406+_xlpm.DD,1,_xlpm.VD),
AND(MONTH($AW406)&lt;&gt;MONTH(BE$15),MONTH($AX406)=MONTH(BE$15)),
NETWORKDAYS.INTL(($AX406)-_xlpm.DD,$AX406,1,_xlpm.VD),
AND(MONTH($AW406)&lt;MONTH(BE$15),MONTH($AX406)&gt;MONTH(BE$15)),
NETWORKDAYS.INTL((EOMONTH(BE$15-1,1))-_xlpm.DD,EOMONTH(BE$15-1,1),1,_xlpm.VD),
AND(MONTH($AW406)=MONTH(BE$15),MONTH($AX406)=MONTH(BE$15)),
NETWORKDAYS.INTL($AW406,$AX406,1,_xlpm.VD)))),0)),
$DH406="месяц",
$DR406*BE406,
$DH406="неделя",
$DR406*BE406/7*(ROUNDUP((DAY(EOMONTH(BE$15,0)))/4,0))),
0)</f>
        <v/>
      </c>
      <c r="DY406" s="125">
        <f t="array" ref="DY406">
IFERROR(_xlfn.IFS(
$DH406="день_1",
$DR406*$BL406/($AX406-$AW406+1)*BF406*(DAY(EOMONTH(BF$15,0))),
$DH406="день_2",
$DR406/30*MAX(MIN($AX406,EOMONTH(BF$15,0))-MAX($AW406,BF$15)+1,),
$DH406="раб.день",
$DR406/30*(IFERROR(
_xlfn.LET(_xlpm.VD,
CHOOSE(
{1;2;3;4;5;6;7;8;9;10;11;12;13;14;15;16;17;18},
45658,45659,45660,45661,45662,45663,45664,45665,45711,45724,45778,45779,45785,45786,45820,45821,45965,46022),
_xlfn.LET(_xlpm.DD,
MAX(MIN($AX406,EOMONTH(BF$15,0))-MAX($AW406,BF$15),),
_xlfn.IFS(
AND(MONTH($AW406)=MONTH(BF$15),MONTH($AX406)&lt;&gt;MONTH(BF$15)),
NETWORKDAYS.INTL($AW406,$AW406+_xlpm.DD,1,_xlpm.VD),
AND(MONTH($AW406)&lt;&gt;MONTH(BF$15),MONTH($AX406)=MONTH(BF$15)),
NETWORKDAYS.INTL(($AX406)-_xlpm.DD,$AX406,1,_xlpm.VD),
AND(MONTH($AW406)&lt;MONTH(BF$15),MONTH($AX406)&gt;MONTH(BF$15)),
NETWORKDAYS.INTL((EOMONTH(BF$15-1,1))-_xlpm.DD,EOMONTH(BF$15-1,1),1,_xlpm.VD),
AND(MONTH($AW406)=MONTH(BF$15),MONTH($AX406)=MONTH(BF$15)),
NETWORKDAYS.INTL($AW406,$AX406,1,_xlpm.VD)))),0)),
$DH406="месяц",
$DR406*BF406,
$DH406="неделя",
$DR406*BF406/7*(ROUNDUP((DAY(EOMONTH(BF$15,0)))/4,0))),
0)</f>
        <v/>
      </c>
      <c r="DZ406" s="125">
        <f t="array" ref="DZ406">
IFERROR(_xlfn.IFS(
$DH406="день_1",
$DR406*$BL406/($AX406-$AW406+1)*BG406*(DAY(EOMONTH(BG$15,0))),
$DH406="день_2",
$DR406/30*MAX(MIN($AX406,EOMONTH(BG$15,0))-MAX($AW406,BG$15)+1,),
$DH406="раб.день",
$DR406/30*(IFERROR(
_xlfn.LET(_xlpm.VD,
CHOOSE(
{1;2;3;4;5;6;7;8;9;10;11;12;13;14;15;16;17;18},
45658,45659,45660,45661,45662,45663,45664,45665,45711,45724,45778,45779,45785,45786,45820,45821,45965,46022),
_xlfn.LET(_xlpm.DD,
MAX(MIN($AX406,EOMONTH(BG$15,0))-MAX($AW406,BG$15),),
_xlfn.IFS(
AND(MONTH($AW406)=MONTH(BG$15),MONTH($AX406)&lt;&gt;MONTH(BG$15)),
NETWORKDAYS.INTL($AW406,$AW406+_xlpm.DD,1,_xlpm.VD),
AND(MONTH($AW406)&lt;&gt;MONTH(BG$15),MONTH($AX406)=MONTH(BG$15)),
NETWORKDAYS.INTL(($AX406)-_xlpm.DD,$AX406,1,_xlpm.VD),
AND(MONTH($AW406)&lt;MONTH(BG$15),MONTH($AX406)&gt;MONTH(BG$15)),
NETWORKDAYS.INTL((EOMONTH(BG$15-1,1))-_xlpm.DD,EOMONTH(BG$15-1,1),1,_xlpm.VD),
AND(MONTH($AW406)=MONTH(BG$15),MONTH($AX406)=MONTH(BG$15)),
NETWORKDAYS.INTL($AW406,$AX406,1,_xlpm.VD)))),0)),
$DH406="месяц",
$DR406*BG406,
$DH406="неделя",
$DR406*BG406/7*(ROUNDUP((DAY(EOMONTH(BG$15,0)))/4,0))),
0)</f>
        <v/>
      </c>
      <c r="EA406" s="125">
        <f t="array" ref="EA406">
IFERROR(_xlfn.IFS(
$DH406="день_1",
$DR406*$BL406/($AX406-$AW406+1)*BH406*(DAY(EOMONTH(BH$15,0))),
$DH406="день_2",
$DR406/30*MAX(MIN($AX406,EOMONTH(BH$15,0))-MAX($AW406,BH$15)+1,),
$DH406="раб.день",
$DR406/30*(IFERROR(
_xlfn.LET(_xlpm.VD,
CHOOSE(
{1;2;3;4;5;6;7;8;9;10;11;12;13;14;15;16;17;18},
45658,45659,45660,45661,45662,45663,45664,45665,45711,45724,45778,45779,45785,45786,45820,45821,45965,46022),
_xlfn.LET(_xlpm.DD,
MAX(MIN($AX406,EOMONTH(BH$15,0))-MAX($AW406,BH$15),),
_xlfn.IFS(
AND(MONTH($AW406)=MONTH(BH$15),MONTH($AX406)&lt;&gt;MONTH(BH$15)),
NETWORKDAYS.INTL($AW406,$AW406+_xlpm.DD,1,_xlpm.VD),
AND(MONTH($AW406)&lt;&gt;MONTH(BH$15),MONTH($AX406)=MONTH(BH$15)),
NETWORKDAYS.INTL(($AX406)-_xlpm.DD,$AX406,1,_xlpm.VD),
AND(MONTH($AW406)&lt;MONTH(BH$15),MONTH($AX406)&gt;MONTH(BH$15)),
NETWORKDAYS.INTL((EOMONTH(BH$15-1,1))-_xlpm.DD,EOMONTH(BH$15-1,1),1,_xlpm.VD),
AND(MONTH($AW406)=MONTH(BH$15),MONTH($AX406)=MONTH(BH$15)),
NETWORKDAYS.INTL($AW406,$AX406,1,_xlpm.VD)))),0)),
$DH406="месяц",
$DR406*BH406,
$DH406="неделя",
$DR406*BH406/7*(ROUNDUP((DAY(EOMONTH(BH$15,0)))/4,0))),
0)</f>
        <v/>
      </c>
      <c r="EB406" s="125">
        <f t="array" ref="EB406">
IFERROR(_xlfn.IFS(
$DH406="день_1",
$DR406*$BL406/($AX406-$AW406+1)*BI406*(DAY(EOMONTH(BI$15,0))),
$DH406="день_2",
$DR406/30*MAX(MIN($AX406,EOMONTH(BI$15,0))-MAX($AW406,BI$15)+1,),
$DH406="раб.день",
$DR406/30*(IFERROR(
_xlfn.LET(_xlpm.VD,
CHOOSE(
{1;2;3;4;5;6;7;8;9;10;11;12;13;14;15;16;17;18},
45658,45659,45660,45661,45662,45663,45664,45665,45711,45724,45778,45779,45785,45786,45820,45821,45965,46022),
_xlfn.LET(_xlpm.DD,
MAX(MIN($AX406,EOMONTH(BI$15,0))-MAX($AW406,BI$15),),
_xlfn.IFS(
AND(MONTH($AW406)=MONTH(BI$15),MONTH($AX406)&lt;&gt;MONTH(BI$15)),
NETWORKDAYS.INTL($AW406,$AW406+_xlpm.DD,1,_xlpm.VD),
AND(MONTH($AW406)&lt;&gt;MONTH(BI$15),MONTH($AX406)=MONTH(BI$15)),
NETWORKDAYS.INTL(($AX406)-_xlpm.DD,$AX406,1,_xlpm.VD),
AND(MONTH($AW406)&lt;MONTH(BI$15),MONTH($AX406)&gt;MONTH(BI$15)),
NETWORKDAYS.INTL((EOMONTH(BI$15-1,1))-_xlpm.DD,EOMONTH(BI$15-1,1),1,_xlpm.VD),
AND(MONTH($AW406)=MONTH(BI$15),MONTH($AX406)=MONTH(BI$15)),
NETWORKDAYS.INTL($AW406,$AX406,1,_xlpm.VD)))),0)),
$DH406="месяц",
$DR406*BI406,
$DH406="неделя",
$DR406*BI406/7*(ROUNDUP((DAY(EOMONTH(BI$15,0)))/4,0))),
0)</f>
        <v/>
      </c>
      <c r="EC406" s="125">
        <f t="array" ref="EC406">
IFERROR(_xlfn.IFS(
$DH406="день_1",
$DR406*$BL406/($AX406-$AW406+1)*BJ406*(DAY(EOMONTH(BJ$15,0))),
$DH406="день_2",
$DR406/30*MAX(MIN($AX406,EOMONTH(BJ$15,0))-MAX($AW406,BJ$15)+1,),
$DH406="раб.день",
$DR406/30*(IFERROR(
_xlfn.LET(_xlpm.VD,
CHOOSE(
{1;2;3;4;5;6;7;8;9;10;11;12;13;14;15;16;17;18},
45658,45659,45660,45661,45662,45663,45664,45665,45711,45724,45778,45779,45785,45786,45820,45821,45965,46022),
_xlfn.LET(_xlpm.DD,
MAX(MIN($AX406,EOMONTH(BJ$15,0))-MAX($AW406,BJ$15),),
_xlfn.IFS(
AND(MONTH($AW406)=MONTH(BJ$15),MONTH($AX406)&lt;&gt;MONTH(BJ$15)),
NETWORKDAYS.INTL($AW406,$AW406+_xlpm.DD,1,_xlpm.VD),
AND(MONTH($AW406)&lt;&gt;MONTH(BJ$15),MONTH($AX406)=MONTH(BJ$15)),
NETWORKDAYS.INTL(($AX406)-_xlpm.DD,$AX406,1,_xlpm.VD),
AND(MONTH($AW406)&lt;MONTH(BJ$15),MONTH($AX406)&gt;MONTH(BJ$15)),
NETWORKDAYS.INTL((EOMONTH(BJ$15-1,1))-_xlpm.DD,EOMONTH(BJ$15-1,1),1,_xlpm.VD),
AND(MONTH($AW406)=MONTH(BJ$15),MONTH($AX406)=MONTH(BJ$15)),
NETWORKDAYS.INTL($AW406,$AX406,1,_xlpm.VD)))),0)),
$DH406="месяц",
$DR406*BJ406,
$DH406="неделя",
$DR406*BJ406/7*(ROUNDUP((DAY(EOMONTH(BJ$15,0)))/4,0))),
0)</f>
        <v/>
      </c>
      <c r="ED406" s="125">
        <f t="array" ref="ED406">
IFERROR(_xlfn.IFS(
$DH406="день_1",
$DR406*$BL406/($AX406-$AW406+1)*BK406*(DAY(EOMONTH(BK$15,0))),
$DH406="день_2",
$DR406/30*MAX(MIN($AX406,EOMONTH(BK$15,0))-MAX($AW406,BK$15)+1,),
$DH406="раб.день",
$DR406/30*(IFERROR(
_xlfn.LET(_xlpm.VD,
CHOOSE(
{1;2;3;4;5;6;7;8;9;10;11;12;13;14;15;16;17;18},
45658,45659,45660,45661,45662,45663,45664,45665,45711,45724,45778,45779,45785,45786,45820,45821,45965,46022),
_xlfn.LET(_xlpm.DD,
MAX(MIN($AX406,EOMONTH(BK$15,0))-MAX($AW406,BK$15),),
_xlfn.IFS(
AND(MONTH($AW406)=MONTH(BK$15),MONTH($AX406)&lt;&gt;MONTH(BK$15)),
NETWORKDAYS.INTL($AW406,$AW406+_xlpm.DD,1,_xlpm.VD),
AND(MONTH($AW406)&lt;&gt;MONTH(BK$15),MONTH($AX406)=MONTH(BK$15)),
NETWORKDAYS.INTL(($AX406)-_xlpm.DD,$AX406,1,_xlpm.VD),
AND(MONTH($AW406)&lt;MONTH(BK$15),MONTH($AX406)&gt;MONTH(BK$15)),
NETWORKDAYS.INTL((EOMONTH(BK$15-1,1))-_xlpm.DD,EOMONTH(BK$15-1,1),1,_xlpm.VD),
AND(MONTH($AW406)=MONTH(BK$15),MONTH($AX406)=MONTH(BK$15)),
NETWORKDAYS.INTL($AW406,$AX406,1,_xlpm.VD)))),0)),
$DH406="месяц",
$DR406*BK406,
$DH406="неделя",
$DR406*BK406/7*(ROUNDUP((DAY(EOMONTH(BK$15,0)))/4,0))),
0)</f>
        <v/>
      </c>
      <c r="EE406" s="125">
        <f>SUM($DS406,$DT406,$DU406,$DV406,$DW406,$DX406,$DY406,$DZ406,$EA406,$EB406,$EC406,$ED406)</f>
        <v/>
      </c>
      <c r="EF406" s="125">
        <f>IFERROR(ROUND($EE406*(1+$EP406),2),0)</f>
        <v/>
      </c>
      <c r="EG406" s="128" t="n">
        <v>1</v>
      </c>
      <c r="EH406" s="126" t="n">
        <v>0</v>
      </c>
      <c r="EI406" s="126">
        <f>ROUND(SUM($EH406:$EH406)*SUM($AB406:$AB406)*$EG406,2)</f>
        <v/>
      </c>
      <c r="EJ406" s="126">
        <f>ROUND($EI406*(1+$EP406),2)</f>
        <v/>
      </c>
      <c r="EK406" s="126" t="n">
        <v>0</v>
      </c>
      <c r="EL406" s="126">
        <f>ROUND(SUM($EK406:$EK406)*SUM($AB406:$AB406)*$EG406,2)</f>
        <v/>
      </c>
      <c r="EM406" s="126">
        <f>ROUND($EL406*(1+$EP406),2)</f>
        <v/>
      </c>
      <c r="EN406" s="126">
        <f>SUM($EE406,$EI406,$EL406)</f>
        <v/>
      </c>
      <c r="EO406" s="126">
        <f>SUM($EF406,$EJ406,$EM406)</f>
        <v/>
      </c>
      <c r="EP406" s="59" t="inlineStr">
        <is>
          <t>20%</t>
        </is>
      </c>
      <c r="EQ406" s="59" t="n"/>
      <c r="ER406" s="60">
        <f t="array" ref="ER406">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MATCH(ES406,
{"AMS";"RussOutdoor";"HD Outdoor";"Ingroup";"IQ";"Ledproduction";"LisChannel";"Logic";"Media-PPL";"NovikovTV | НовиковТВ";"SMA";"SOK";"КрокусТВ | CrocusTV | IndoorTV";"Сити";"ТЯК Москва"},
0)),"")</f>
        <v/>
      </c>
      <c r="ES406" s="60" t="n"/>
      <c r="ET406" s="60">
        <f t="array" ref="ET406">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MATCH(ES406,
{"AMS";"RussOutdoor";"HD Outdoor";"Ingroup";"IQ";"Ledproduction";"LisChannel";"Logic";"Media-PPL";"NovikovTV | НовиковТВ";"SMA";"SOK";"КрокусТВ | CrocusTV | IndoorTV";"Сити";"ТЯК Москва"},
0)),"")</f>
        <v/>
      </c>
      <c r="EU406" s="60" t="n"/>
      <c r="EV406" s="60" t="n"/>
      <c r="EX406" s="110">
        <f t="array" ref="EX406">
($AR406/30
+N("ТРАФИК ПЛОЩАДКИ"))*
(IFERROR(
_xlfn.LET(
_xlpm.GPR,
HLOOKUP($L406,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(MATCH($T406,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IF($Q406="цифровой",_xlpm.GPR/$AG406,_xlpm.GPR/60)),
0)
+N("DWELL TIME"))*
(IF($AB406=0,0,IF($AB406=1,0.3,IF($AB406=2,0.5,IF($AB406&gt;2,1))))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_xlfn.IFS($AC406="да",1.2,$AC406="нет",1)*
_xlfn.IFS($AD406="да",1.2,$AD406="нет",1)*
IF(R406="статический",1,1.2)*
$X406*
INDEX(
{1.2;1;1.2;1.2;1;1.2;1.2;1.2;1.2;1.2;1.2;1;1.2;1.2;1.2;1.2;1;1;1.2;1.2;1.2;1;1;1;1;1.2;1.2;1.2;1.2;1;1;1;1;1.2;1.2;1.2;1.2;1.2;1.2;1.2;1.2;1;1;1.2;1;1;1;1;1.5;1;1;1.5;1.5;1.2},
MATCH($Q406,_xlpm.MI,0)))&gt;{0.02;0.04;0.06;0.1;0.2;0.4;0.6;0.8;1;2;4;6})),
{0;1;2;3;4;5;6;7;8;9;10;11;12},
0)))
+N("КОЭФФИЦИЕНТ КОНТАКТА"))))*
(_xlfn.IFS($X406&lt;0.1,$X406/1000,$X406&gt;25,5.2,AND($X406&gt;=0.1,$X406&lt;=25),(($X406*2+0.1)/10)*($X406/10)))*
IFERROR((_xlfn.LET(
_xlpm.MA,
{0;0.8;0.85;0.9;0.95;1},
_xlpm.MAA,
{0;1;2;3;4;5},
INDEX(_xlpm.MA,MATCH(SUMPRODUCT(--((IF(ROUND(_xlpm.MAA,1)&gt;5,5,ROUND($AB406,1)))&gt;{0;1;2;3;4;5})),_xlpm.MAA,0)))
+N("КОЭФФИЦИЕНТ КОЛ-ВО КОНСТРУКЦИЙ")),1)*
$AB406,0))*
(IF($Q406="цифровой",$AG406/15*$AI406,1)
+N("ДЛЯ ЦИФРЫ"))</f>
        <v/>
      </c>
      <c r="EY406" s="110">
        <f>IFERROR(EX406*AY406,0)</f>
        <v/>
      </c>
      <c r="EZ406" s="131">
        <f>IFERROR(DP406/EY406*1000,0)</f>
        <v/>
      </c>
      <c r="FA406" s="112">
        <f>IFERROR(FC406/FB406,0)</f>
        <v/>
      </c>
      <c r="FB406" s="112">
        <f>IFERROR((FC406/(EY406/FF406*#REF!))*0.825,0)</f>
        <v/>
      </c>
      <c r="FC406" s="112">
        <f>IFERROR(((EX406*30/AR406)*100)/30,0)</f>
        <v/>
      </c>
      <c r="FD406" s="112">
        <f>IFERROR(EY406/G406*100%,0)</f>
        <v/>
      </c>
      <c r="FE406" s="112">
        <f>IFERROR(FD406/FC406*100%,0)</f>
        <v/>
      </c>
      <c r="FF406" s="110">
        <f>IFERROR(AR406/30*AY406,0)</f>
        <v/>
      </c>
    </row>
    <row r="407" ht="13" customHeight="1">
      <c r="A407" s="59" t="n"/>
      <c r="B407" s="60" t="n"/>
      <c r="C407" s="60" t="n"/>
      <c r="D407" s="60">
        <f t="array" ref="D407">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MATCH($E407,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07" s="60">
        <f t="array" ref="E407">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MATCH($F407,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07" s="60" t="inlineStr"/>
      <c r="G407" s="60" t="n"/>
      <c r="H407" s="60">
        <f t="array" ref="H407">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MATCH($I407,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07" s="60" t="n"/>
      <c r="J407" s="60" t="n"/>
      <c r="K407" s="60" t="n"/>
      <c r="L407" s="60" t="n"/>
      <c r="M407" s="60" t="n"/>
      <c r="N407" s="60" t="n"/>
      <c r="O407" s="60" t="n"/>
      <c r="P407" s="60">
        <f t="array" ref="P407">
_xlfn.IFS(
ISNUMBER(MATCH($Q407,{"шелфбаннер","разделитель","монетница","чековая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ISNUMBER(MATCH($Q407,{"LED/LCD","видеокулер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ISNUMBER(MATCH($Q407,{"автомобиль","машина","выставочное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ISNUMBER(MATCH($Q407,{"билборд","лифтовая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ISNUMBER(MATCH($Q407,{"навигация","подвесной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ISNUMBER(MATCH($Q407,{"движущаяся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ISNUMBER(MATCH($Q407,{"каталог","журнал"},)),
"Пресса",
$Q407="","")</f>
        <v/>
      </c>
      <c r="Q407" s="60" t="n"/>
      <c r="R407" s="60">
        <f t="array" ref="R407">
IFERROR(
_xlfn.IFS(
OR(ISNUMBER(MATCH($Q407,{"экспозиция","макет","стенд","автостенд","авто стенд","выставочное пространство","выставочные стенды","модульные выставочные стенды","3Д конструкция","3D конструкция"},)),P407="Экспонирование"),
"нестандартный",
ISNUMBER(MATCH($Q407,{"скроллер","призматрон"},)),
"динамический",
$P407="Видео",
"цифровой",
OR($P407="Пресса",$P407="Щит",$P407="POSm",$P407="Подвес",$P407="Брендирование/оклейка"),
"статический"),"")</f>
        <v/>
      </c>
      <c r="S407" s="59" t="n"/>
      <c r="T407" s="60" t="n"/>
      <c r="U407" s="60" t="n"/>
      <c r="V407" s="60">
        <f>
IF(P407="Видео",
"цифровой постер/ролик",
IF(ISNUMBER(MATCH(Q407,{"короб световой","короб световой | лайтбокс","короб световой | кристалайт","лайтбокс","лайт бокс","кристалайт","LB","lightbox"},)),
"бэклит",
IF(P407="Брендирование/оклейка",
"перфарированная пленка/самоклейка",
IF(P407="Экспонирование",
"под запрос",
IF(P407="Подвес",
"баннер/ткань",
"")))))</f>
        <v/>
      </c>
      <c r="W407" s="59" t="n"/>
      <c r="X407" s="59" t="n"/>
      <c r="Y407" s="59" t="n"/>
      <c r="Z407" s="61" t="n"/>
      <c r="AA407" s="61" t="n"/>
      <c r="AB407" s="61">
        <f>IF(BL407&gt;0,Z407,0)</f>
        <v/>
      </c>
      <c r="AC407" s="59" t="n"/>
      <c r="AD407" s="59" t="n"/>
      <c r="AE407" s="59" t="n"/>
      <c r="AF407" s="59" t="n"/>
      <c r="AG407" s="59" t="n"/>
      <c r="AH407" s="59" t="n"/>
      <c r="AI407" s="59" t="n"/>
      <c r="AJ407" s="59" t="n"/>
      <c r="AK407" s="59" t="n"/>
      <c r="AL407" s="62">
        <f>IFERROR(IF(OR(R407="статический",R407="динамический",R407="нестандартный",R407="",R407=""),"-",IF(AND(AH407="-",AI407="-"),"-",AK407*3600/AH407*AI407)),"-")</f>
        <v/>
      </c>
      <c r="AM407" s="62">
        <f>IFERROR(IF(OR(R407="статический",R407="динамический",R407="",R407="", R407="BTL",R407="нестандартный"),"-",AG407*AI407*AL407/60),"-")</f>
        <v/>
      </c>
      <c r="AN407" s="63">
        <f>IFERROR(IF(AH407="","-",AG407*AI407/AH407),"-")</f>
        <v/>
      </c>
      <c r="AO407" s="59">
        <f>IFERROR(IF(OR($R407="статический",$R407="динамический",$R407="",$R407="",$R407="BTL",$R407="нестандартный"),"-",$AL407*$AY407),"-")</f>
        <v/>
      </c>
      <c r="AP407" s="62">
        <f>IFERROR(IF(OR($R407="статический",$R407="динамический",$R407="",$R407="",$R407="BTL",$R407="нестандартный"),"-",$AM407*AY407),"-")</f>
        <v/>
      </c>
      <c r="AQ407" s="64" t="n"/>
      <c r="AR407" s="61" t="n"/>
      <c r="AS407" s="61" t="n"/>
      <c r="AT407" s="61" t="n"/>
      <c r="AU407" s="65" t="n"/>
      <c r="AV407" s="124">
        <f>IFERROR(DR407/AT407*1000,"n/a")</f>
        <v/>
      </c>
      <c r="AW407" s="67" t="n"/>
      <c r="AX407" s="67" t="n"/>
      <c r="AY407" s="43">
        <f>IFERROR(IF(OR($AW407="",$AX407=""),"",_xlfn.DAYS($AX407+1,$AW407)),"")</f>
        <v/>
      </c>
      <c r="AZ407" s="68">
        <f t="array" ref="AZ407">
_xlfn.LET(_xlpm.COEFF,
IF($AW407+$AX407=0,0,IF(MAX(MIN($AX407,EOMONTH(AZ$15,0))-MAX($AW407,AZ$15)+1,)&gt;0,1,0)),
_xlfn.IFS(
$ES407="LisChannel",
_xlpm.COEFF*
INDEX({1;1;1.2;1.2;1;1;1;1;1.2;1.2;1.2;1.2},
MATCH(MONTH(AZ$15),
{1,2,3,4,5,6,7,8,9,10,11,12})),
CONCATENATE($ES407," ",$L407)="RussOutdoor метро",
_xlpm.COEFF*
INDEX({0.8;0.9;1.1;1.1;1;1;1;1;1.1;1.1;1.1;1.1},
MATCH(MONTH(AZ$15),
{1,2,3,4,5,6,7,8,9,10,11,12})),
$ES407&lt;&gt;"LisChannel",
_xlpm.COEFF,
$ES407&lt;&gt;"RussOutdoor",
_xlpm.COEFF))</f>
        <v/>
      </c>
      <c r="BA407" s="68">
        <f t="array" ref="BA407">
_xlfn.LET(_xlpm.COEFF,
IF($AW407+$AX407=0,0,IF(MAX(MIN($AX407,EOMONTH(BA$15,0))-MAX($AW407,BA$15)+1,)&gt;0,1,0)),
_xlfn.IFS(
$ES407="LisChannel",
_xlpm.COEFF*
INDEX({1;1;1.2;1.2;1;1;1;1;1.2;1.2;1.2;1.2},
MATCH(MONTH(BA$15),
{1,2,3,4,5,6,7,8,9,10,11,12})),
CONCATENATE($ES407," ",$L407)="RussOutdoor метро",
_xlpm.COEFF*
INDEX({0.8;0.9;1.1;1.1;1;1;1;1;1.1;1.1;1.1;1.1},
MATCH(MONTH(BA$15),
{1,2,3,4,5,6,7,8,9,10,11,12})),
$ES407&lt;&gt;"LisChannel",
_xlpm.COEFF,
$ES407&lt;&gt;"RussOutdoor",
_xlpm.COEFF))</f>
        <v/>
      </c>
      <c r="BB407" s="68">
        <f t="array" ref="BB407">
_xlfn.LET(_xlpm.COEFF,
IF($AW407+$AX407=0,0,IF(MAX(MIN($AX407,EOMONTH(BB$15,0))-MAX($AW407,BB$15)+1,)&gt;0,1,0)),
_xlfn.IFS(
$ES407="LisChannel",
_xlpm.COEFF*
INDEX({1;1;1.2;1.2;1;1;1;1;1.2;1.2;1.2;1.2},
MATCH(MONTH(BB$15),
{1,2,3,4,5,6,7,8,9,10,11,12})),
CONCATENATE($ES407," ",$L407)="RussOutdoor метро",
_xlpm.COEFF*
INDEX({0.8;0.9;1.1;1.1;1;1;1;1;1.1;1.1;1.1;1.1},
MATCH(MONTH(BB$15),
{1,2,3,4,5,6,7,8,9,10,11,12})),
$ES407&lt;&gt;"LisChannel",
_xlpm.COEFF,
$ES407&lt;&gt;"RussOutdoor",
_xlpm.COEFF))</f>
        <v/>
      </c>
      <c r="BC407" s="68">
        <f t="array" ref="BC407">
_xlfn.LET(_xlpm.COEFF,
IF($AW407+$AX407=0,0,IF(MAX(MIN($AX407,EOMONTH(BC$15,0))-MAX($AW407,BC$15)+1,)&gt;0,1,0)),
_xlfn.IFS(
$ES407="LisChannel",
_xlpm.COEFF*
INDEX({1;1;1.2;1.2;1;1;1;1;1.2;1.2;1.2;1.2},
MATCH(MONTH(BC$15),
{1,2,3,4,5,6,7,8,9,10,11,12})),
CONCATENATE($ES407," ",$L407)="RussOutdoor метро",
_xlpm.COEFF*
INDEX({0.8;0.9;1.1;1.1;1;1;1;1;1.1;1.1;1.1;1.1},
MATCH(MONTH(BC$15),
{1,2,3,4,5,6,7,8,9,10,11,12})),
$ES407&lt;&gt;"LisChannel",
_xlpm.COEFF,
$ES407&lt;&gt;"RussOutdoor",
_xlpm.COEFF))</f>
        <v/>
      </c>
      <c r="BD407" s="68">
        <f t="array" ref="BD407">
_xlfn.LET(_xlpm.COEFF,
IF($AW407+$AX407=0,0,IF(MAX(MIN($AX407,EOMONTH(BD$15,0))-MAX($AW407,BD$15)+1,)&gt;0,1,0)),
_xlfn.IFS(
$ES407="LisChannel",
_xlpm.COEFF*
INDEX({1;1;1.2;1.2;1;1;1;1;1.2;1.2;1.2;1.2},
MATCH(MONTH(BD$15),
{1,2,3,4,5,6,7,8,9,10,11,12})),
CONCATENATE($ES407," ",$L407)="RussOutdoor метро",
_xlpm.COEFF*
INDEX({0.8;0.9;1.1;1.1;1;1;1;1;1.1;1.1;1.1;1.1},
MATCH(MONTH(BD$15),
{1,2,3,4,5,6,7,8,9,10,11,12})),
$ES407&lt;&gt;"LisChannel",
_xlpm.COEFF,
$ES407&lt;&gt;"RussOutdoor",
_xlpm.COEFF))</f>
        <v/>
      </c>
      <c r="BE407" s="68">
        <f t="array" ref="BE407">
_xlfn.LET(_xlpm.COEFF,
IF($AW407+$AX407=0,0,IF(MAX(MIN($AX407,EOMONTH(BE$15,0))-MAX($AW407,BE$15)+1,)&gt;0,1,0)),
_xlfn.IFS(
$ES407="LisChannel",
_xlpm.COEFF*
INDEX({1;1;1.2;1.2;1;1;1;1;1.2;1.2;1.2;1.2},
MATCH(MONTH(BE$15),
{1,2,3,4,5,6,7,8,9,10,11,12})),
CONCATENATE($ES407," ",$L407)="RussOutdoor метро",
_xlpm.COEFF*
INDEX({0.8;0.9;1.1;1.1;1;1;1;1;1.1;1.1;1.1;1.1},
MATCH(MONTH(BE$15),
{1,2,3,4,5,6,7,8,9,10,11,12})),
$ES407&lt;&gt;"LisChannel",
_xlpm.COEFF,
$ES407&lt;&gt;"RussOutdoor",
_xlpm.COEFF))</f>
        <v/>
      </c>
      <c r="BF407" s="68">
        <f t="array" ref="BF407">
_xlfn.LET(_xlpm.COEFF,
IF($AW407+$AX407=0,0,IF(MAX(MIN($AX407,EOMONTH(BF$15,0))-MAX($AW407,BF$15)+1,)&gt;0,1,0)),
_xlfn.IFS(
$ES407="LisChannel",
_xlpm.COEFF*
INDEX({1;1;1.2;1.2;1;1;1;1;1.2;1.2;1.2;1.2},
MATCH(MONTH(BF$15),
{1,2,3,4,5,6,7,8,9,10,11,12})),
CONCATENATE($ES407," ",$L407)="RussOutdoor метро",
_xlpm.COEFF*
INDEX({0.8;0.9;1.1;1.1;1;1;1;1;1.1;1.1;1.1;1.1},
MATCH(MONTH(BF$15),
{1,2,3,4,5,6,7,8,9,10,11,12})),
$ES407&lt;&gt;"LisChannel",
_xlpm.COEFF,
$ES407&lt;&gt;"RussOutdoor",
_xlpm.COEFF))</f>
        <v/>
      </c>
      <c r="BG407" s="68">
        <f t="array" ref="BG407">
_xlfn.LET(_xlpm.COEFF,
IF($AW407+$AX407=0,0,IF(MAX(MIN($AX407,EOMONTH(BG$15,0))-MAX($AW407,BG$15)+1,)&gt;0,1,0)),
_xlfn.IFS(
$ES407="LisChannel",
_xlpm.COEFF*
INDEX({1;1;1.2;1.2;1;1;1;1;1.2;1.2;1.2;1.2},
MATCH(MONTH(BG$15),
{1,2,3,4,5,6,7,8,9,10,11,12})),
CONCATENATE($ES407," ",$L407)="RussOutdoor метро",
_xlpm.COEFF*
INDEX({0.8;0.9;1.1;1.1;1;1;1;1;1.1;1.1;1.1;1.1},
MATCH(MONTH(BG$15),
{1,2,3,4,5,6,7,8,9,10,11,12})),
$ES407&lt;&gt;"LisChannel",
_xlpm.COEFF,
$ES407&lt;&gt;"RussOutdoor",
_xlpm.COEFF))</f>
        <v/>
      </c>
      <c r="BH407" s="68">
        <f t="array" ref="BH407">
_xlfn.LET(_xlpm.COEFF,
IF($AW407+$AX407=0,0,IF(MAX(MIN($AX407,EOMONTH(BH$15,0))-MAX($AW407,BH$15)+1,)&gt;0,1,0)),
_xlfn.IFS(
$ES407="LisChannel",
_xlpm.COEFF*
INDEX({1;1;1.2;1.2;1;1;1;1;1.2;1.2;1.2;1.2},
MATCH(MONTH(BH$15),
{1,2,3,4,5,6,7,8,9,10,11,12})),
CONCATENATE($ES407," ",$L407)="RussOutdoor метро",
_xlpm.COEFF*
INDEX({0.8;0.9;1.1;1.1;1;1;1;1;1.1;1.1;1.1;1.1},
MATCH(MONTH(BH$15),
{1,2,3,4,5,6,7,8,9,10,11,12})),
$ES407&lt;&gt;"LisChannel",
_xlpm.COEFF,
$ES407&lt;&gt;"RussOutdoor",
_xlpm.COEFF))</f>
        <v/>
      </c>
      <c r="BI407" s="68">
        <f t="array" ref="BI407">
_xlfn.LET(_xlpm.COEFF,
IF($AW407+$AX407=0,0,IF(MAX(MIN($AX407,EOMONTH(BI$15,0))-MAX($AW407,BI$15)+1,)&gt;0,1,0)),
_xlfn.IFS(
$ES407="LisChannel",
_xlpm.COEFF*
INDEX({1;1;1.2;1.2;1;1;1;1;1.2;1.2;1.2;1.2},
MATCH(MONTH(BI$15),
{1,2,3,4,5,6,7,8,9,10,11,12})),
CONCATENATE($ES407," ",$L407)="RussOutdoor метро",
_xlpm.COEFF*
INDEX({0.8;0.9;1.1;1.1;1;1;1;1;1.1;1.1;1.1;1.1},
MATCH(MONTH(BI$15),
{1,2,3,4,5,6,7,8,9,10,11,12})),
$ES407&lt;&gt;"LisChannel",
_xlpm.COEFF,
$ES407&lt;&gt;"RussOutdoor",
_xlpm.COEFF))</f>
        <v/>
      </c>
      <c r="BJ407" s="68">
        <f t="array" ref="BJ407">
_xlfn.LET(_xlpm.COEFF,
IF($AW407+$AX407=0,0,IF(MAX(MIN($AX407,EOMONTH(BJ$15,0))-MAX($AW407,BJ$15)+1,)&gt;0,1,0)),
_xlfn.IFS(
$ES407="LisChannel",
_xlpm.COEFF*
INDEX({1;1;1.2;1.2;1;1;1;1;1.2;1.2;1.2;1.2},
MATCH(MONTH(BJ$15),
{1,2,3,4,5,6,7,8,9,10,11,12})),
CONCATENATE($ES407," ",$L407)="RussOutdoor метро",
_xlpm.COEFF*
INDEX({0.8;0.9;1.1;1.1;1;1;1;1;1.1;1.1;1.1;1.1},
MATCH(MONTH(BJ$15),
{1,2,3,4,5,6,7,8,9,10,11,12})),
$ES407&lt;&gt;"LisChannel",
_xlpm.COEFF,
$ES407&lt;&gt;"RussOutdoor",
_xlpm.COEFF))</f>
        <v/>
      </c>
      <c r="BK407" s="68">
        <f t="array" ref="BK407">
_xlfn.LET(_xlpm.COEFF,
IF($AW407+$AX407=0,0,IF(MAX(MIN($AX407,EOMONTH(BK$15,0))-MAX($AW407,BK$15)+1,)&gt;0,1,0)),
_xlfn.IFS(
$ES407="LisChannel",
_xlpm.COEFF*
INDEX({1;1;1.2;1.2;1;1;1;1;1.2;1.2;1.2;1.2},
MATCH(MONTH(BK$15),
{1,2,3,4,5,6,7,8,9,10,11,12})),
CONCATENATE($ES407," ",$L407)="RussOutdoor метро",
_xlpm.COEFF*
INDEX({0.8;0.9;1.1;1.1;1;1;1;1;1.1;1.1;1.1;1.1},
MATCH(MONTH(BK$15),
{1,2,3,4,5,6,7,8,9,10,11,12})),
$ES407&lt;&gt;"LisChannel",
_xlpm.COEFF,
$ES407&lt;&gt;"RussOutdoor",
_xlpm.COEFF))</f>
        <v/>
      </c>
      <c r="BL407" s="62">
        <f>COUNTIFS($AZ407:$BK407,"&gt;0")</f>
        <v/>
      </c>
      <c r="BM407" s="65" t="n"/>
      <c r="BN407" s="125">
        <f>$DJ407</f>
        <v/>
      </c>
      <c r="BO407" s="63">
        <f>$DQ407</f>
        <v/>
      </c>
      <c r="BP407" s="125">
        <f>
IFERROR(
IF($BL407=0,0,
$BN407*(1-$BO407)),
0)</f>
        <v/>
      </c>
      <c r="BQ407" s="125">
        <f t="array" ref="BQ407">
IFERROR(
_xlfn.IFS(
$DH407="день_1",
$BP407*$BL407/($AX407-$AW407+1)*AZ407*(DAY(EOMONTH(AZ$15,0))),
$DH407="день_2",
$BP407/30*MAX(MIN($AX407,EOMONTH(AZ$15,0))-MAX($AW407,AZ$15)+1,),
$DH407="раб.день",
$BP407/30*(IFERROR(
_xlfn.LET(_xlpm.VD,
CHOOSE(
{1;2;3;4;5;6;7;8;9;10;11;12;13;14;15;16;17;18},
45658,45659,45660,45661,45662,45663,45664,45665,45711,45724,45778,45779,45785,45786,45820,45821,45965,46022),
_xlfn.LET(_xlpm.DD,
MAX(MIN($AX407,EOMONTH(AZ$15,0))-MAX($AW407,AZ$15),),
_xlfn.IFS(
AND(MONTH($AW407)=MONTH(AZ$15),MONTH($AX407)&lt;&gt;MONTH(AZ$15)),
NETWORKDAYS.INTL($AW407,$AW407+_xlpm.DD,1,_xlpm.VD),
AND(MONTH($AW407)&lt;&gt;MONTH(AZ$15),MONTH($AX407)=MONTH(AZ$15)),
NETWORKDAYS.INTL(($AX407)-_xlpm.DD,$AX407,1,_xlpm.VD),
AND(MONTH($AW407)&lt;MONTH(AZ$15),MONTH($AX407)&gt;MONTH(AZ$15)),
NETWORKDAYS.INTL((EOMONTH(AZ$15-1,1))-_xlpm.DD,EOMONTH(AZ$15-1,1),1,_xlpm.VD),
AND(MONTH($AW407)=MONTH(AZ$15),MONTH($AX407)=MONTH(AZ$15)),
NETWORKDAYS.INTL($AW407,$AX407,1,_xlpm.VD)))),0)),
$DH407="месяц",
$BP407*AZ407,
$DH407="неделя",
$BP407*AZ407/7*(ROUNDUP((DAY(EOMONTH(AZ$15,0)))/4,0))),
0)</f>
        <v/>
      </c>
      <c r="BR407" s="125">
        <f t="array" ref="BR407">
IFERROR(
_xlfn.IFS(
$DH407="день_1",
$BP407*$BL407/($AX407-$AW407+1)*BA407*(DAY(EOMONTH(BA$15,0))),
$DH407="день_2",
$BP407/30*MAX(MIN($AX407,EOMONTH(BA$15,0))-MAX($AW407,BA$15)+1,),
$DH407="раб.день",
$BP407/30*(IFERROR(
_xlfn.LET(_xlpm.VD,
CHOOSE(
{1;2;3;4;5;6;7;8;9;10;11;12;13;14;15;16;17;18},
45658,45659,45660,45661,45662,45663,45664,45665,45711,45724,45778,45779,45785,45786,45820,45821,45965,46022),
_xlfn.LET(_xlpm.DD,
MAX(MIN($AX407,EOMONTH(BA$15,0))-MAX($AW407,BA$15),),
_xlfn.IFS(
AND(MONTH($AW407)=MONTH(BA$15),MONTH($AX407)&lt;&gt;MONTH(BA$15)),
NETWORKDAYS.INTL($AW407,$AW407+_xlpm.DD,1,_xlpm.VD),
AND(MONTH($AW407)&lt;&gt;MONTH(BA$15),MONTH($AX407)=MONTH(BA$15)),
NETWORKDAYS.INTL(($AX407)-_xlpm.DD,$AX407,1,_xlpm.VD),
AND(MONTH($AW407)&lt;MONTH(BA$15),MONTH($AX407)&gt;MONTH(BA$15)),
NETWORKDAYS.INTL((EOMONTH(BA$15-1,1))-_xlpm.DD,EOMONTH(BA$15-1,1),1,_xlpm.VD),
AND(MONTH($AW407)=MONTH(BA$15),MONTH($AX407)=MONTH(BA$15)),
NETWORKDAYS.INTL($AW407,$AX407,1,_xlpm.VD)))),0)),
$DH407="месяц",
$BP407*BA407,
$DH407="неделя",
$BP407*BA407/7*(ROUNDUP((DAY(EOMONTH(BA$15,0)))/4,0))),
0)</f>
        <v/>
      </c>
      <c r="BS407" s="125">
        <f t="array" ref="BS407">
IFERROR(
_xlfn.IFS(
$DH407="день_1",
$BP407*$BL407/($AX407-$AW407+1)*BB407*(DAY(EOMONTH(BB$15,0))),
$DH407="день_2",
$BP407/30*MAX(MIN($AX407,EOMONTH(BB$15,0))-MAX($AW407,BB$15)+1,),
$DH407="раб.день",
$BP407/30*(IFERROR(
_xlfn.LET(_xlpm.VD,
CHOOSE(
{1;2;3;4;5;6;7;8;9;10;11;12;13;14;15;16;17;18},
45658,45659,45660,45661,45662,45663,45664,45665,45711,45724,45778,45779,45785,45786,45820,45821,45965,46022),
_xlfn.LET(_xlpm.DD,
MAX(MIN($AX407,EOMONTH(BB$15,0))-MAX($AW407,BB$15),),
_xlfn.IFS(
AND(MONTH($AW407)=MONTH(BB$15),MONTH($AX407)&lt;&gt;MONTH(BB$15)),
NETWORKDAYS.INTL($AW407,$AW407+_xlpm.DD,1,_xlpm.VD),
AND(MONTH($AW407)&lt;&gt;MONTH(BB$15),MONTH($AX407)=MONTH(BB$15)),
NETWORKDAYS.INTL(($AX407)-_xlpm.DD,$AX407,1,_xlpm.VD),
AND(MONTH($AW407)&lt;MONTH(BB$15),MONTH($AX407)&gt;MONTH(BB$15)),
NETWORKDAYS.INTL((EOMONTH(BB$15-1,1))-_xlpm.DD,EOMONTH(BB$15-1,1),1,_xlpm.VD),
AND(MONTH($AW407)=MONTH(BB$15),MONTH($AX407)=MONTH(BB$15)),
NETWORKDAYS.INTL($AW407,$AX407,1,_xlpm.VD)))),0)),
$DH407="месяц",
$BP407*BB407,
$DH407="неделя",
$BP407*BB407/7*(ROUNDUP((DAY(EOMONTH(BB$15,0)))/4,0))),
0)</f>
        <v/>
      </c>
      <c r="BT407" s="125">
        <f t="array" ref="BT407">
IFERROR(
_xlfn.IFS(
$DH407="день_1",
$BP407*$BL407/($AX407-$AW407+1)*BC407*(DAY(EOMONTH(BC$15,0))),
$DH407="день_2",
$BP407/30*MAX(MIN($AX407,EOMONTH(BC$15,0))-MAX($AW407,BC$15)+1,),
$DH407="раб.день",
$BP407/30*(IFERROR(
_xlfn.LET(_xlpm.VD,
CHOOSE(
{1;2;3;4;5;6;7;8;9;10;11;12;13;14;15;16;17;18},
45658,45659,45660,45661,45662,45663,45664,45665,45711,45724,45778,45779,45785,45786,45820,45821,45965,46022),
_xlfn.LET(_xlpm.DD,
MAX(MIN($AX407,EOMONTH(BC$15,0))-MAX($AW407,BC$15),),
_xlfn.IFS(
AND(MONTH($AW407)=MONTH(BC$15),MONTH($AX407)&lt;&gt;MONTH(BC$15)),
NETWORKDAYS.INTL($AW407,$AW407+_xlpm.DD,1,_xlpm.VD),
AND(MONTH($AW407)&lt;&gt;MONTH(BC$15),MONTH($AX407)=MONTH(BC$15)),
NETWORKDAYS.INTL(($AX407)-_xlpm.DD,$AX407,1,_xlpm.VD),
AND(MONTH($AW407)&lt;MONTH(BC$15),MONTH($AX407)&gt;MONTH(BC$15)),
NETWORKDAYS.INTL((EOMONTH(BC$15-1,1))-_xlpm.DD,EOMONTH(BC$15-1,1),1,_xlpm.VD),
AND(MONTH($AW407)=MONTH(BC$15),MONTH($AX407)=MONTH(BC$15)),
NETWORKDAYS.INTL($AW407,$AX407,1,_xlpm.VD)))),0)),
$DH407="месяц",
$BP407*BC407,
$DH407="неделя",
$BP407*BC407/7*(ROUNDUP((DAY(EOMONTH(BC$15,0)))/4,0))),
0)</f>
        <v/>
      </c>
      <c r="BU407" s="125">
        <f t="array" ref="BU407">
IFERROR(
_xlfn.IFS(
$DH407="день_1",
$BP407*$BL407/($AX407-$AW407+1)*BD407*(DAY(EOMONTH(BD$15,0))),
$DH407="день_2",
$BP407/30*MAX(MIN($AX407,EOMONTH(BD$15,0))-MAX($AW407,BD$15)+1,),
$DH407="раб.день",
$BP407/30*(IFERROR(
_xlfn.LET(_xlpm.VD,
CHOOSE(
{1;2;3;4;5;6;7;8;9;10;11;12;13;14;15;16;17;18},
45658,45659,45660,45661,45662,45663,45664,45665,45711,45724,45778,45779,45785,45786,45820,45821,45965,46022),
_xlfn.LET(_xlpm.DD,
MAX(MIN($AX407,EOMONTH(BD$15,0))-MAX($AW407,BD$15),),
_xlfn.IFS(
AND(MONTH($AW407)=MONTH(BD$15),MONTH($AX407)&lt;&gt;MONTH(BD$15)),
NETWORKDAYS.INTL($AW407,$AW407+_xlpm.DD,1,_xlpm.VD),
AND(MONTH($AW407)&lt;&gt;MONTH(BD$15),MONTH($AX407)=MONTH(BD$15)),
NETWORKDAYS.INTL(($AX407)-_xlpm.DD,$AX407,1,_xlpm.VD),
AND(MONTH($AW407)&lt;MONTH(BD$15),MONTH($AX407)&gt;MONTH(BD$15)),
NETWORKDAYS.INTL((EOMONTH(BD$15-1,1))-_xlpm.DD,EOMONTH(BD$15-1,1),1,_xlpm.VD),
AND(MONTH($AW407)=MONTH(BD$15),MONTH($AX407)=MONTH(BD$15)),
NETWORKDAYS.INTL($AW407,$AX407,1,_xlpm.VD)))),0)),
$DH407="месяц",
$BP407*BD407,
$DH407="неделя",
$BP407*BD407/7*(ROUNDUP((DAY(EOMONTH(BD$15,0)))/4,0))),
0)</f>
        <v/>
      </c>
      <c r="BV407" s="125">
        <f t="array" ref="BV407">
IFERROR(
_xlfn.IFS(
$DH407="день_1",
$BP407*$BL407/($AX407-$AW407+1)*BE407*(DAY(EOMONTH(BE$15,0))),
$DH407="день_2",
$BP407/30*MAX(MIN($AX407,EOMONTH(BE$15,0))-MAX($AW407,BE$15)+1,),
$DH407="раб.день",
$BP407/30*(IFERROR(
_xlfn.LET(_xlpm.VD,
CHOOSE(
{1;2;3;4;5;6;7;8;9;10;11;12;13;14;15;16;17;18},
45658,45659,45660,45661,45662,45663,45664,45665,45711,45724,45778,45779,45785,45786,45820,45821,45965,46022),
_xlfn.LET(_xlpm.DD,
MAX(MIN($AX407,EOMONTH(BE$15,0))-MAX($AW407,BE$15),),
_xlfn.IFS(
AND(MONTH($AW407)=MONTH(BE$15),MONTH($AX407)&lt;&gt;MONTH(BE$15)),
NETWORKDAYS.INTL($AW407,$AW407+_xlpm.DD,1,_xlpm.VD),
AND(MONTH($AW407)&lt;&gt;MONTH(BE$15),MONTH($AX407)=MONTH(BE$15)),
NETWORKDAYS.INTL(($AX407)-_xlpm.DD,$AX407,1,_xlpm.VD),
AND(MONTH($AW407)&lt;MONTH(BE$15),MONTH($AX407)&gt;MONTH(BE$15)),
NETWORKDAYS.INTL((EOMONTH(BE$15-1,1))-_xlpm.DD,EOMONTH(BE$15-1,1),1,_xlpm.VD),
AND(MONTH($AW407)=MONTH(BE$15),MONTH($AX407)=MONTH(BE$15)),
NETWORKDAYS.INTL($AW407,$AX407,1,_xlpm.VD)))),0)),
$DH407="месяц",
$BP407*BE407,
$DH407="неделя",
$BP407*BE407/7*(ROUNDUP((DAY(EOMONTH(BE$15,0)))/4,0))),
0)</f>
        <v/>
      </c>
      <c r="BW407" s="125">
        <f t="array" ref="BW407">
IFERROR(
_xlfn.IFS(
$DH407="день_1",
$BP407*$BL407/($AX407-$AW407+1)*BF407*(DAY(EOMONTH(BF$15,0))),
$DH407="день_2",
$BP407/30*MAX(MIN($AX407,EOMONTH(BF$15,0))-MAX($AW407,BF$15)+1,),
$DH407="раб.день",
$BP407/30*(IFERROR(
_xlfn.LET(_xlpm.VD,
CHOOSE(
{1;2;3;4;5;6;7;8;9;10;11;12;13;14;15;16;17;18},
45658,45659,45660,45661,45662,45663,45664,45665,45711,45724,45778,45779,45785,45786,45820,45821,45965,46022),
_xlfn.LET(_xlpm.DD,
MAX(MIN($AX407,EOMONTH(BF$15,0))-MAX($AW407,BF$15),),
_xlfn.IFS(
AND(MONTH($AW407)=MONTH(BF$15),MONTH($AX407)&lt;&gt;MONTH(BF$15)),
NETWORKDAYS.INTL($AW407,$AW407+_xlpm.DD,1,_xlpm.VD),
AND(MONTH($AW407)&lt;&gt;MONTH(BF$15),MONTH($AX407)=MONTH(BF$15)),
NETWORKDAYS.INTL(($AX407)-_xlpm.DD,$AX407,1,_xlpm.VD),
AND(MONTH($AW407)&lt;MONTH(BF$15),MONTH($AX407)&gt;MONTH(BF$15)),
NETWORKDAYS.INTL((EOMONTH(BF$15-1,1))-_xlpm.DD,EOMONTH(BF$15-1,1),1,_xlpm.VD),
AND(MONTH($AW407)=MONTH(BF$15),MONTH($AX407)=MONTH(BF$15)),
NETWORKDAYS.INTL($AW407,$AX407,1,_xlpm.VD)))),0)),
$DH407="месяц",
$BP407*BF407,
$DH407="неделя",
$BP407*BF407/7*(ROUNDUP((DAY(EOMONTH(BF$15,0)))/4,0))),
0)</f>
        <v/>
      </c>
      <c r="BX407" s="125">
        <f t="array" ref="BX407">
IFERROR(
_xlfn.IFS(
$DH407="день_1",
$BP407*$BL407/($AX407-$AW407+1)*BG407*(DAY(EOMONTH(BG$15,0))),
$DH407="день_2",
$BP407/30*MAX(MIN($AX407,EOMONTH(BG$15,0))-MAX($AW407,BG$15)+1,),
$DH407="раб.день",
$BP407/30*(IFERROR(
_xlfn.LET(_xlpm.VD,
CHOOSE(
{1;2;3;4;5;6;7;8;9;10;11;12;13;14;15;16;17;18},
45658,45659,45660,45661,45662,45663,45664,45665,45711,45724,45778,45779,45785,45786,45820,45821,45965,46022),
_xlfn.LET(_xlpm.DD,
MAX(MIN($AX407,EOMONTH(BG$15,0))-MAX($AW407,BG$15),),
_xlfn.IFS(
AND(MONTH($AW407)=MONTH(BG$15),MONTH($AX407)&lt;&gt;MONTH(BG$15)),
NETWORKDAYS.INTL($AW407,$AW407+_xlpm.DD,1,_xlpm.VD),
AND(MONTH($AW407)&lt;&gt;MONTH(BG$15),MONTH($AX407)=MONTH(BG$15)),
NETWORKDAYS.INTL(($AX407)-_xlpm.DD,$AX407,1,_xlpm.VD),
AND(MONTH($AW407)&lt;MONTH(BG$15),MONTH($AX407)&gt;MONTH(BG$15)),
NETWORKDAYS.INTL((EOMONTH(BG$15-1,1))-_xlpm.DD,EOMONTH(BG$15-1,1),1,_xlpm.VD),
AND(MONTH($AW407)=MONTH(BG$15),MONTH($AX407)=MONTH(BG$15)),
NETWORKDAYS.INTL($AW407,$AX407,1,_xlpm.VD)))),0)),
$DH407="месяц",
$BP407*BG407,
$DH407="неделя",
$BP407*BG407/7*(ROUNDUP((DAY(EOMONTH(BG$15,0)))/4,0))),
0)</f>
        <v/>
      </c>
      <c r="BY407" s="125">
        <f t="array" ref="BY407">
IFERROR(
_xlfn.IFS(
$DH407="день_1",
$BP407*$BL407/($AX407-$AW407+1)*BH407*(DAY(EOMONTH(BH$15,0))),
$DH407="день_2",
$BP407/30*MAX(MIN($AX407,EOMONTH(BH$15,0))-MAX($AW407,BH$15)+1,),
$DH407="раб.день",
$BP407/30*(IFERROR(
_xlfn.LET(_xlpm.VD,
CHOOSE(
{1;2;3;4;5;6;7;8;9;10;11;12;13;14;15;16;17;18},
45658,45659,45660,45661,45662,45663,45664,45665,45711,45724,45778,45779,45785,45786,45820,45821,45965,46022),
_xlfn.LET(_xlpm.DD,
MAX(MIN($AX407,EOMONTH(BH$15,0))-MAX($AW407,BH$15),),
_xlfn.IFS(
AND(MONTH($AW407)=MONTH(BH$15),MONTH($AX407)&lt;&gt;MONTH(BH$15)),
NETWORKDAYS.INTL($AW407,$AW407+_xlpm.DD,1,_xlpm.VD),
AND(MONTH($AW407)&lt;&gt;MONTH(BH$15),MONTH($AX407)=MONTH(BH$15)),
NETWORKDAYS.INTL(($AX407)-_xlpm.DD,$AX407,1,_xlpm.VD),
AND(MONTH($AW407)&lt;MONTH(BH$15),MONTH($AX407)&gt;MONTH(BH$15)),
NETWORKDAYS.INTL((EOMONTH(BH$15-1,1))-_xlpm.DD,EOMONTH(BH$15-1,1),1,_xlpm.VD),
AND(MONTH($AW407)=MONTH(BH$15),MONTH($AX407)=MONTH(BH$15)),
NETWORKDAYS.INTL($AW407,$AX407,1,_xlpm.VD)))),0)),
$DH407="месяц",
$BP407*BH407,
$DH407="неделя",
$BP407*BH407/7*(ROUNDUP((DAY(EOMONTH(BH$15,0)))/4,0))),
0)</f>
        <v/>
      </c>
      <c r="BZ407" s="125">
        <f t="array" ref="BZ407">
IFERROR(
_xlfn.IFS(
$DH407="день_1",
$BP407*$BL407/($AX407-$AW407+1)*BI407*(DAY(EOMONTH(BI$15,0))),
$DH407="день_2",
$BP407/30*MAX(MIN($AX407,EOMONTH(BI$15,0))-MAX($AW407,BI$15)+1,),
$DH407="раб.день",
$BP407/30*(IFERROR(
_xlfn.LET(_xlpm.VD,
CHOOSE(
{1;2;3;4;5;6;7;8;9;10;11;12;13;14;15;16;17;18},
45658,45659,45660,45661,45662,45663,45664,45665,45711,45724,45778,45779,45785,45786,45820,45821,45965,46022),
_xlfn.LET(_xlpm.DD,
MAX(MIN($AX407,EOMONTH(BI$15,0))-MAX($AW407,BI$15),),
_xlfn.IFS(
AND(MONTH($AW407)=MONTH(BI$15),MONTH($AX407)&lt;&gt;MONTH(BI$15)),
NETWORKDAYS.INTL($AW407,$AW407+_xlpm.DD,1,_xlpm.VD),
AND(MONTH($AW407)&lt;&gt;MONTH(BI$15),MONTH($AX407)=MONTH(BI$15)),
NETWORKDAYS.INTL(($AX407)-_xlpm.DD,$AX407,1,_xlpm.VD),
AND(MONTH($AW407)&lt;MONTH(BI$15),MONTH($AX407)&gt;MONTH(BI$15)),
NETWORKDAYS.INTL((EOMONTH(BI$15-1,1))-_xlpm.DD,EOMONTH(BI$15-1,1),1,_xlpm.VD),
AND(MONTH($AW407)=MONTH(BI$15),MONTH($AX407)=MONTH(BI$15)),
NETWORKDAYS.INTL($AW407,$AX407,1,_xlpm.VD)))),0)),
$DH407="месяц",
$BP407*BI407,
$DH407="неделя",
$BP407*BI407/7*(ROUNDUP((DAY(EOMONTH(BI$15,0)))/4,0))),
0)</f>
        <v/>
      </c>
      <c r="CA407" s="125">
        <f t="array" ref="CA407">
IFERROR(
_xlfn.IFS(
$DH407="день_1",
$BP407*$BL407/($AX407-$AW407+1)*BJ407*(DAY(EOMONTH(BJ$15,0))),
$DH407="день_2",
$BP407/30*MAX(MIN($AX407,EOMONTH(BJ$15,0))-MAX($AW407,BJ$15)+1,),
$DH407="раб.день",
$BP407/30*(IFERROR(
_xlfn.LET(_xlpm.VD,
CHOOSE(
{1;2;3;4;5;6;7;8;9;10;11;12;13;14;15;16;17;18},
45658,45659,45660,45661,45662,45663,45664,45665,45711,45724,45778,45779,45785,45786,45820,45821,45965,46022),
_xlfn.LET(_xlpm.DD,
MAX(MIN($AX407,EOMONTH(BJ$15,0))-MAX($AW407,BJ$15),),
_xlfn.IFS(
AND(MONTH($AW407)=MONTH(BJ$15),MONTH($AX407)&lt;&gt;MONTH(BJ$15)),
NETWORKDAYS.INTL($AW407,$AW407+_xlpm.DD,1,_xlpm.VD),
AND(MONTH($AW407)&lt;&gt;MONTH(BJ$15),MONTH($AX407)=MONTH(BJ$15)),
NETWORKDAYS.INTL(($AX407)-_xlpm.DD,$AX407,1,_xlpm.VD),
AND(MONTH($AW407)&lt;MONTH(BJ$15),MONTH($AX407)&gt;MONTH(BJ$15)),
NETWORKDAYS.INTL((EOMONTH(BJ$15-1,1))-_xlpm.DD,EOMONTH(BJ$15-1,1),1,_xlpm.VD),
AND(MONTH($AW407)=MONTH(BJ$15),MONTH($AX407)=MONTH(BJ$15)),
NETWORKDAYS.INTL($AW407,$AX407,1,_xlpm.VD)))),0)),
$DH407="месяц",
$BP407*BJ407,
$DH407="неделя",
$BP407*BJ407/7*(ROUNDUP((DAY(EOMONTH(BJ$15,0)))/4,0))),
0)</f>
        <v/>
      </c>
      <c r="CB407" s="125">
        <f t="array" ref="CB407">
IFERROR(
_xlfn.IFS(
$DH407="день_1",
$BP407*$BL407/($AX407-$AW407+1)*BK407*(DAY(EOMONTH(BK$15,0))),
$DH407="день_2",
$BP407/30*MAX(MIN($AX407,EOMONTH(BK$15,0))-MAX($AW407,BK$15)+1,),
$DH407="раб.день",
$BP407/30*(IFERROR(
_xlfn.LET(_xlpm.VD,
CHOOSE(
{1;2;3;4;5;6;7;8;9;10;11;12;13;14;15;16;17;18},
45658,45659,45660,45661,45662,45663,45664,45665,45711,45724,45778,45779,45785,45786,45820,45821,45965,46022),
_xlfn.LET(_xlpm.DD,
MAX(MIN($AX407,EOMONTH(BK$15,0))-MAX($AW407,BK$15),),
_xlfn.IFS(
AND(MONTH($AW407)=MONTH(BK$15),MONTH($AX407)&lt;&gt;MONTH(BK$15)),
NETWORKDAYS.INTL($AW407,$AW407+_xlpm.DD,1,_xlpm.VD),
AND(MONTH($AW407)&lt;&gt;MONTH(BK$15),MONTH($AX407)=MONTH(BK$15)),
NETWORKDAYS.INTL(($AX407)-_xlpm.DD,$AX407,1,_xlpm.VD),
AND(MONTH($AW407)&lt;MONTH(BK$15),MONTH($AX407)&gt;MONTH(BK$15)),
NETWORKDAYS.INTL((EOMONTH(BK$15-1,1))-_xlpm.DD,EOMONTH(BK$15-1,1),1,_xlpm.VD),
AND(MONTH($AW407)=MONTH(BK$15),MONTH($AX407)=MONTH(BK$15)),
NETWORKDAYS.INTL($AW407,$AX407,1,_xlpm.VD)))),0)),
$DH407="месяц",
$BP407*BK407,
$DH407="неделя",
$BP407*BK407/7*(ROUNDUP((DAY(EOMONTH(BK$15,0)))/4,0))),
0)</f>
        <v/>
      </c>
      <c r="CC407" s="125">
        <f>SUM($BQ407:$CB407)</f>
        <v/>
      </c>
      <c r="CD407" s="126">
        <f>SUM($EH407:$EH407)</f>
        <v/>
      </c>
      <c r="CE407" s="126">
        <f>$CD407*$AB407</f>
        <v/>
      </c>
      <c r="CF407" s="126">
        <f>SUM($EK407:$EK407)</f>
        <v/>
      </c>
      <c r="CG407" s="126">
        <f>$CF407*$AB407</f>
        <v/>
      </c>
      <c r="CH407" s="126">
        <f>SUM($CC407,$CE407,$CG407)</f>
        <v/>
      </c>
      <c r="CI407" s="126">
        <f>$CH407*(1+$CM407)</f>
        <v/>
      </c>
      <c r="CJ407" s="127" t="n">
        <v>0</v>
      </c>
      <c r="CK407" s="126">
        <f>SUM($CH407:$CH407)*(1+$CJ407)</f>
        <v/>
      </c>
      <c r="CL407" s="126">
        <f>SUM($CH407:$CH407)*(1+$CM407)</f>
        <v/>
      </c>
      <c r="CM407" s="59" t="inlineStr">
        <is>
          <t>20%</t>
        </is>
      </c>
      <c r="CN407" s="59" t="n"/>
      <c r="CO407" s="72" t="n"/>
      <c r="CP407" s="59" t="n"/>
      <c r="CQ407" s="73" t="n"/>
      <c r="CR407" s="73" t="n"/>
      <c r="CS407" s="73" t="n"/>
      <c r="CT407" s="72" t="n"/>
      <c r="CU407" s="79" t="inlineStr">
        <is>
          <t> </t>
        </is>
      </c>
      <c r="CV407" s="60" t="n"/>
      <c r="CW407" s="60" t="n"/>
      <c r="CX407" s="60" t="n"/>
      <c r="CY407" s="127">
        <f>IFERROR(($CC407-$EE407)/($EE407/(1-$DQ407)),0)</f>
        <v/>
      </c>
      <c r="CZ407" s="127">
        <f>IFERROR(1-$EI407/($CE407),0)</f>
        <v/>
      </c>
      <c r="DA407" s="127">
        <f>IFERROR(1-$EL407/($CG407),0)</f>
        <v/>
      </c>
      <c r="DB407" s="126">
        <f>ROUND(IFERROR(($CI407/(1+$CM407)-$EN407),0),2)</f>
        <v/>
      </c>
      <c r="DC407" s="128" t="n"/>
      <c r="DD407" s="125" t="n"/>
      <c r="DE407" s="75" t="n">
        <v>0</v>
      </c>
      <c r="DF407" s="128" t="n"/>
      <c r="DG407" s="125">
        <f>IF($DC407=0,0,$DD407*($DC407*100%-$DE407*$DF407))*SUM($AB407:$AB407)</f>
        <v/>
      </c>
      <c r="DH407" s="129" t="inlineStr">
        <is>
          <t>месяц</t>
        </is>
      </c>
      <c r="DI407" s="130">
        <f t="array" ref="DI407">IFERROR(
IF($ES407="LisChannel",
(ROUND(((INDEX({174.625;153.888888888889;130.972222222222},MATCH($AI407,{2;3;4}),0))*$AG407*$AI407),2)),0),0)</f>
        <v/>
      </c>
      <c r="DJ407" s="130">
        <f>
_xlfn.LET(_xlpm.X,
IFERROR(
IF($ES407="НовиковТВ",
(_xlfn.LET(_xlpm.NTV,
_xlfn.LET(_xlpm.MIN,350000,
IF(SUMIFS($DI:$DI,$ES:$ES,"НовиковТВ")&lt;=_xlpm.MIN,
(SUMIFS($DI:$DI,$ES:$ES,"НовиковТВ")/(COUNTIFS($ES:$ES,"НовиковТВ")))*_xlpm.MIN/SUMIFS($DI:$DI,$ES:$ES,"НовиковТВ"),
DI407)),
_xlpm.NTV+$DG407/(1-(1-(_xlpm.NTV)*(1-$DL407)*(1-$DM407)*(1-$DN407)*(1-$DO407)*(1-$DP407)/_xlpm.NTV))))/(1+$EP407),
$DI407+$DG407/(1-(1-($DI407)*(1-$DL407)*(1-$DM407)*(1-$DN407)*(1-$DO407)*(1-$DP407)/$DI407))),
0),
_xlpm.X*(1+$CM407)*(1+$CW407)-_xlpm.X*(1+$CM407)+_xlpm.X)</f>
        <v/>
      </c>
      <c r="DK407" s="125" t="inlineStr">
        <is>
          <t>послед.</t>
        </is>
      </c>
      <c r="DL407" s="63" t="n">
        <v>0</v>
      </c>
      <c r="DM407" s="63" t="n">
        <v>0</v>
      </c>
      <c r="DN407" s="63" t="n">
        <v>0</v>
      </c>
      <c r="DO407" s="63" t="n">
        <v>0</v>
      </c>
      <c r="DP407" s="63" t="n">
        <v>0</v>
      </c>
      <c r="DQ407" s="63">
        <f t="array" ref="DQ407">IFERROR(_xlfn.IFS(
$DK407="послед.",1-(1-$DL407)*(1-$DM407)*(1-$DN407)*(1-$DO407)*(1-$DP407),
$DK407="сумм.",$DL407+$DM407+$DN407+$DO407+$DP407),
0)</f>
        <v/>
      </c>
      <c r="DR407" s="125">
        <f t="array" ref="DR407">
IFERROR(
_xlfn.IFS(
$BL407=0,
0,
$BL407&gt;0,
_xlfn.IFS($DK407="послед.",
$DJ407*(1-$DL407)*(1-$DM407)*(1-$DN407)*(1-$DO407)*(1-$DP407),
$DK407="сумм.",
$DJ407*(1-($DL407+$DM407+$DN407+$DO407+$DP407)))),0)</f>
        <v/>
      </c>
      <c r="DS407" s="125">
        <f t="array" ref="DS407">
IFERROR(_xlfn.IFS(
$DH407="день_1",
$DR407*$BL407/($AX407-$AW407+1)*AZ407*(DAY(EOMONTH(AZ$15,0))),
$DH407="день_2",
$DR407/30*MAX(MIN($AX407,EOMONTH(AZ$15,0))-MAX($AW407,AZ$15)+1,),
$DH407="раб.день",
$DR407/30*(IFERROR(
_xlfn.LET(_xlpm.VD,
CHOOSE(
{1;2;3;4;5;6;7;8;9;10;11;12;13;14;15;16;17;18},
45658,45659,45660,45661,45662,45663,45664,45665,45711,45724,45778,45779,45785,45786,45820,45821,45965,46022),
_xlfn.LET(_xlpm.DD,
MAX(MIN($AX407,EOMONTH(AZ$15,0))-MAX($AW407,AZ$15),),
_xlfn.IFS(
AND(MONTH($AW407)=MONTH(AZ$15),MONTH($AX407)&lt;&gt;MONTH(AZ$15)),
NETWORKDAYS.INTL($AW407,$AW407+_xlpm.DD,1,_xlpm.VD),
AND(MONTH($AW407)&lt;&gt;MONTH(AZ$15),MONTH($AX407)=MONTH(AZ$15)),
NETWORKDAYS.INTL(($AX407)-_xlpm.DD,$AX407,1,_xlpm.VD),
AND(MONTH($AW407)&lt;MONTH(AZ$15),MONTH($AX407)&gt;MONTH(AZ$15)),
NETWORKDAYS.INTL((EOMONTH(AZ$15-1,1))-_xlpm.DD,EOMONTH(AZ$15-1,1),1,_xlpm.VD),
AND(MONTH($AW407)=MONTH(AZ$15),MONTH($AX407)=MONTH(AZ$15)),
NETWORKDAYS.INTL($AW407,$AX407,1,_xlpm.VD)))),0)),
$DH407="месяц",
$DR407*AZ407,
$DH407="неделя",
$DR407*AZ407/7*(ROUNDUP((DAY(EOMONTH(AZ$15,0)))/4,0))),
0)</f>
        <v/>
      </c>
      <c r="DT407" s="125">
        <f t="array" ref="DT407">
IFERROR(_xlfn.IFS(
$DH407="день_1",
$DR407*$BL407/($AX407-$AW407+1)*BA407*(DAY(EOMONTH(BA$15,0))),
$DH407="день_2",
$DR407/30*MAX(MIN($AX407,EOMONTH(BA$15,0))-MAX($AW407,BA$15)+1,),
$DH407="раб.день",
$DR407/30*(IFERROR(
_xlfn.LET(_xlpm.VD,
CHOOSE(
{1;2;3;4;5;6;7;8;9;10;11;12;13;14;15;16;17;18},
45658,45659,45660,45661,45662,45663,45664,45665,45711,45724,45778,45779,45785,45786,45820,45821,45965,46022),
_xlfn.LET(_xlpm.DD,
MAX(MIN($AX407,EOMONTH(BA$15,0))-MAX($AW407,BA$15),),
_xlfn.IFS(
AND(MONTH($AW407)=MONTH(BA$15),MONTH($AX407)&lt;&gt;MONTH(BA$15)),
NETWORKDAYS.INTL($AW407,$AW407+_xlpm.DD,1,_xlpm.VD),
AND(MONTH($AW407)&lt;&gt;MONTH(BA$15),MONTH($AX407)=MONTH(BA$15)),
NETWORKDAYS.INTL(($AX407)-_xlpm.DD,$AX407,1,_xlpm.VD),
AND(MONTH($AW407)&lt;MONTH(BA$15),MONTH($AX407)&gt;MONTH(BA$15)),
NETWORKDAYS.INTL((EOMONTH(BA$15-1,1))-_xlpm.DD,EOMONTH(BA$15-1,1),1,_xlpm.VD),
AND(MONTH($AW407)=MONTH(BA$15),MONTH($AX407)=MONTH(BA$15)),
NETWORKDAYS.INTL($AW407,$AX407,1,_xlpm.VD)))),0)),
$DH407="месяц",
$DR407*BA407,
$DH407="неделя",
$DR407*BA407/7*(ROUNDUP((DAY(EOMONTH(BA$15,0)))/4,0))),
0)</f>
        <v/>
      </c>
      <c r="DU407" s="125">
        <f t="array" ref="DU407">
IFERROR(_xlfn.IFS(
$DH407="день_1",
$DR407*$BL407/($AX407-$AW407+1)*BB407*(DAY(EOMONTH(BB$15,0))),
$DH407="день_2",
$DR407/30*MAX(MIN($AX407,EOMONTH(BB$15,0))-MAX($AW407,BB$15)+1,),
$DH407="раб.день",
$DR407/30*(IFERROR(
_xlfn.LET(_xlpm.VD,
CHOOSE(
{1;2;3;4;5;6;7;8;9;10;11;12;13;14;15;16;17;18},
45658,45659,45660,45661,45662,45663,45664,45665,45711,45724,45778,45779,45785,45786,45820,45821,45965,46022),
_xlfn.LET(_xlpm.DD,
MAX(MIN($AX407,EOMONTH(BB$15,0))-MAX($AW407,BB$15),),
_xlfn.IFS(
AND(MONTH($AW407)=MONTH(BB$15),MONTH($AX407)&lt;&gt;MONTH(BB$15)),
NETWORKDAYS.INTL($AW407,$AW407+_xlpm.DD,1,_xlpm.VD),
AND(MONTH($AW407)&lt;&gt;MONTH(BB$15),MONTH($AX407)=MONTH(BB$15)),
NETWORKDAYS.INTL(($AX407)-_xlpm.DD,$AX407,1,_xlpm.VD),
AND(MONTH($AW407)&lt;MONTH(BB$15),MONTH($AX407)&gt;MONTH(BB$15)),
NETWORKDAYS.INTL((EOMONTH(BB$15-1,1))-_xlpm.DD,EOMONTH(BB$15-1,1),1,_xlpm.VD),
AND(MONTH($AW407)=MONTH(BB$15),MONTH($AX407)=MONTH(BB$15)),
NETWORKDAYS.INTL($AW407,$AX407,1,_xlpm.VD)))),0)),
$DH407="месяц",
$DR407*BB407,
$DH407="неделя",
$DR407*BB407/7*(ROUNDUP((DAY(EOMONTH(BB$15,0)))/4,0))),
0)</f>
        <v/>
      </c>
      <c r="DV407" s="125">
        <f t="array" ref="DV407">
IFERROR(_xlfn.IFS(
$DH407="день_1",
$DR407*$BL407/($AX407-$AW407+1)*BC407*(DAY(EOMONTH(BC$15,0))),
$DH407="день_2",
$DR407/30*MAX(MIN($AX407,EOMONTH(BC$15,0))-MAX($AW407,BC$15)+1,),
$DH407="раб.день",
$DR407/30*(IFERROR(
_xlfn.LET(_xlpm.VD,
CHOOSE(
{1;2;3;4;5;6;7;8;9;10;11;12;13;14;15;16;17;18},
45658,45659,45660,45661,45662,45663,45664,45665,45711,45724,45778,45779,45785,45786,45820,45821,45965,46022),
_xlfn.LET(_xlpm.DD,
MAX(MIN($AX407,EOMONTH(BC$15,0))-MAX($AW407,BC$15),),
_xlfn.IFS(
AND(MONTH($AW407)=MONTH(BC$15),MONTH($AX407)&lt;&gt;MONTH(BC$15)),
NETWORKDAYS.INTL($AW407,$AW407+_xlpm.DD,1,_xlpm.VD),
AND(MONTH($AW407)&lt;&gt;MONTH(BC$15),MONTH($AX407)=MONTH(BC$15)),
NETWORKDAYS.INTL(($AX407)-_xlpm.DD,$AX407,1,_xlpm.VD),
AND(MONTH($AW407)&lt;MONTH(BC$15),MONTH($AX407)&gt;MONTH(BC$15)),
NETWORKDAYS.INTL((EOMONTH(BC$15-1,1))-_xlpm.DD,EOMONTH(BC$15-1,1),1,_xlpm.VD),
AND(MONTH($AW407)=MONTH(BC$15),MONTH($AX407)=MONTH(BC$15)),
NETWORKDAYS.INTL($AW407,$AX407,1,_xlpm.VD)))),0)),
$DH407="месяц",
$DR407*BC407,
$DH407="неделя",
$DR407*BC407/7*(ROUNDUP((DAY(EOMONTH(BC$15,0)))/4,0))),
0)</f>
        <v/>
      </c>
      <c r="DW407" s="125">
        <f t="array" ref="DW407">
IFERROR(_xlfn.IFS(
$DH407="день_1",
$DR407*$BL407/($AX407-$AW407+1)*BD407*(DAY(EOMONTH(BD$15,0))),
$DH407="день_2",
$DR407/30*MAX(MIN($AX407,EOMONTH(BD$15,0))-MAX($AW407,BD$15)+1,),
$DH407="раб.день",
$DR407/30*(IFERROR(
_xlfn.LET(_xlpm.VD,
CHOOSE(
{1;2;3;4;5;6;7;8;9;10;11;12;13;14;15;16;17;18},
45658,45659,45660,45661,45662,45663,45664,45665,45711,45724,45778,45779,45785,45786,45820,45821,45965,46022),
_xlfn.LET(_xlpm.DD,
MAX(MIN($AX407,EOMONTH(BD$15,0))-MAX($AW407,BD$15),),
_xlfn.IFS(
AND(MONTH($AW407)=MONTH(BD$15),MONTH($AX407)&lt;&gt;MONTH(BD$15)),
NETWORKDAYS.INTL($AW407,$AW407+_xlpm.DD,1,_xlpm.VD),
AND(MONTH($AW407)&lt;&gt;MONTH(BD$15),MONTH($AX407)=MONTH(BD$15)),
NETWORKDAYS.INTL(($AX407)-_xlpm.DD,$AX407,1,_xlpm.VD),
AND(MONTH($AW407)&lt;MONTH(BD$15),MONTH($AX407)&gt;MONTH(BD$15)),
NETWORKDAYS.INTL((EOMONTH(BD$15-1,1))-_xlpm.DD,EOMONTH(BD$15-1,1),1,_xlpm.VD),
AND(MONTH($AW407)=MONTH(BD$15),MONTH($AX407)=MONTH(BD$15)),
NETWORKDAYS.INTL($AW407,$AX407,1,_xlpm.VD)))),0)),
$DH407="месяц",
$DR407*BD407,
$DH407="неделя",
$DR407*BD407/7*(ROUNDUP((DAY(EOMONTH(BD$15,0)))/4,0))),
0)</f>
        <v/>
      </c>
      <c r="DX407" s="125">
        <f t="array" ref="DX407">
IFERROR(_xlfn.IFS(
$DH407="день_1",
$DR407*$BL407/($AX407-$AW407+1)*BE407*(DAY(EOMONTH(BE$15,0))),
$DH407="день_2",
$DR407/30*MAX(MIN($AX407,EOMONTH(BE$15,0))-MAX($AW407,BE$15)+1,),
$DH407="раб.день",
$DR407/30*(IFERROR(
_xlfn.LET(_xlpm.VD,
CHOOSE(
{1;2;3;4;5;6;7;8;9;10;11;12;13;14;15;16;17;18},
45658,45659,45660,45661,45662,45663,45664,45665,45711,45724,45778,45779,45785,45786,45820,45821,45965,46022),
_xlfn.LET(_xlpm.DD,
MAX(MIN($AX407,EOMONTH(BE$15,0))-MAX($AW407,BE$15),),
_xlfn.IFS(
AND(MONTH($AW407)=MONTH(BE$15),MONTH($AX407)&lt;&gt;MONTH(BE$15)),
NETWORKDAYS.INTL($AW407,$AW407+_xlpm.DD,1,_xlpm.VD),
AND(MONTH($AW407)&lt;&gt;MONTH(BE$15),MONTH($AX407)=MONTH(BE$15)),
NETWORKDAYS.INTL(($AX407)-_xlpm.DD,$AX407,1,_xlpm.VD),
AND(MONTH($AW407)&lt;MONTH(BE$15),MONTH($AX407)&gt;MONTH(BE$15)),
NETWORKDAYS.INTL((EOMONTH(BE$15-1,1))-_xlpm.DD,EOMONTH(BE$15-1,1),1,_xlpm.VD),
AND(MONTH($AW407)=MONTH(BE$15),MONTH($AX407)=MONTH(BE$15)),
NETWORKDAYS.INTL($AW407,$AX407,1,_xlpm.VD)))),0)),
$DH407="месяц",
$DR407*BE407,
$DH407="неделя",
$DR407*BE407/7*(ROUNDUP((DAY(EOMONTH(BE$15,0)))/4,0))),
0)</f>
        <v/>
      </c>
      <c r="DY407" s="125">
        <f t="array" ref="DY407">
IFERROR(_xlfn.IFS(
$DH407="день_1",
$DR407*$BL407/($AX407-$AW407+1)*BF407*(DAY(EOMONTH(BF$15,0))),
$DH407="день_2",
$DR407/30*MAX(MIN($AX407,EOMONTH(BF$15,0))-MAX($AW407,BF$15)+1,),
$DH407="раб.день",
$DR407/30*(IFERROR(
_xlfn.LET(_xlpm.VD,
CHOOSE(
{1;2;3;4;5;6;7;8;9;10;11;12;13;14;15;16;17;18},
45658,45659,45660,45661,45662,45663,45664,45665,45711,45724,45778,45779,45785,45786,45820,45821,45965,46022),
_xlfn.LET(_xlpm.DD,
MAX(MIN($AX407,EOMONTH(BF$15,0))-MAX($AW407,BF$15),),
_xlfn.IFS(
AND(MONTH($AW407)=MONTH(BF$15),MONTH($AX407)&lt;&gt;MONTH(BF$15)),
NETWORKDAYS.INTL($AW407,$AW407+_xlpm.DD,1,_xlpm.VD),
AND(MONTH($AW407)&lt;&gt;MONTH(BF$15),MONTH($AX407)=MONTH(BF$15)),
NETWORKDAYS.INTL(($AX407)-_xlpm.DD,$AX407,1,_xlpm.VD),
AND(MONTH($AW407)&lt;MONTH(BF$15),MONTH($AX407)&gt;MONTH(BF$15)),
NETWORKDAYS.INTL((EOMONTH(BF$15-1,1))-_xlpm.DD,EOMONTH(BF$15-1,1),1,_xlpm.VD),
AND(MONTH($AW407)=MONTH(BF$15),MONTH($AX407)=MONTH(BF$15)),
NETWORKDAYS.INTL($AW407,$AX407,1,_xlpm.VD)))),0)),
$DH407="месяц",
$DR407*BF407,
$DH407="неделя",
$DR407*BF407/7*(ROUNDUP((DAY(EOMONTH(BF$15,0)))/4,0))),
0)</f>
        <v/>
      </c>
      <c r="DZ407" s="125">
        <f t="array" ref="DZ407">
IFERROR(_xlfn.IFS(
$DH407="день_1",
$DR407*$BL407/($AX407-$AW407+1)*BG407*(DAY(EOMONTH(BG$15,0))),
$DH407="день_2",
$DR407/30*MAX(MIN($AX407,EOMONTH(BG$15,0))-MAX($AW407,BG$15)+1,),
$DH407="раб.день",
$DR407/30*(IFERROR(
_xlfn.LET(_xlpm.VD,
CHOOSE(
{1;2;3;4;5;6;7;8;9;10;11;12;13;14;15;16;17;18},
45658,45659,45660,45661,45662,45663,45664,45665,45711,45724,45778,45779,45785,45786,45820,45821,45965,46022),
_xlfn.LET(_xlpm.DD,
MAX(MIN($AX407,EOMONTH(BG$15,0))-MAX($AW407,BG$15),),
_xlfn.IFS(
AND(MONTH($AW407)=MONTH(BG$15),MONTH($AX407)&lt;&gt;MONTH(BG$15)),
NETWORKDAYS.INTL($AW407,$AW407+_xlpm.DD,1,_xlpm.VD),
AND(MONTH($AW407)&lt;&gt;MONTH(BG$15),MONTH($AX407)=MONTH(BG$15)),
NETWORKDAYS.INTL(($AX407)-_xlpm.DD,$AX407,1,_xlpm.VD),
AND(MONTH($AW407)&lt;MONTH(BG$15),MONTH($AX407)&gt;MONTH(BG$15)),
NETWORKDAYS.INTL((EOMONTH(BG$15-1,1))-_xlpm.DD,EOMONTH(BG$15-1,1),1,_xlpm.VD),
AND(MONTH($AW407)=MONTH(BG$15),MONTH($AX407)=MONTH(BG$15)),
NETWORKDAYS.INTL($AW407,$AX407,1,_xlpm.VD)))),0)),
$DH407="месяц",
$DR407*BG407,
$DH407="неделя",
$DR407*BG407/7*(ROUNDUP((DAY(EOMONTH(BG$15,0)))/4,0))),
0)</f>
        <v/>
      </c>
      <c r="EA407" s="125">
        <f t="array" ref="EA407">
IFERROR(_xlfn.IFS(
$DH407="день_1",
$DR407*$BL407/($AX407-$AW407+1)*BH407*(DAY(EOMONTH(BH$15,0))),
$DH407="день_2",
$DR407/30*MAX(MIN($AX407,EOMONTH(BH$15,0))-MAX($AW407,BH$15)+1,),
$DH407="раб.день",
$DR407/30*(IFERROR(
_xlfn.LET(_xlpm.VD,
CHOOSE(
{1;2;3;4;5;6;7;8;9;10;11;12;13;14;15;16;17;18},
45658,45659,45660,45661,45662,45663,45664,45665,45711,45724,45778,45779,45785,45786,45820,45821,45965,46022),
_xlfn.LET(_xlpm.DD,
MAX(MIN($AX407,EOMONTH(BH$15,0))-MAX($AW407,BH$15),),
_xlfn.IFS(
AND(MONTH($AW407)=MONTH(BH$15),MONTH($AX407)&lt;&gt;MONTH(BH$15)),
NETWORKDAYS.INTL($AW407,$AW407+_xlpm.DD,1,_xlpm.VD),
AND(MONTH($AW407)&lt;&gt;MONTH(BH$15),MONTH($AX407)=MONTH(BH$15)),
NETWORKDAYS.INTL(($AX407)-_xlpm.DD,$AX407,1,_xlpm.VD),
AND(MONTH($AW407)&lt;MONTH(BH$15),MONTH($AX407)&gt;MONTH(BH$15)),
NETWORKDAYS.INTL((EOMONTH(BH$15-1,1))-_xlpm.DD,EOMONTH(BH$15-1,1),1,_xlpm.VD),
AND(MONTH($AW407)=MONTH(BH$15),MONTH($AX407)=MONTH(BH$15)),
NETWORKDAYS.INTL($AW407,$AX407,1,_xlpm.VD)))),0)),
$DH407="месяц",
$DR407*BH407,
$DH407="неделя",
$DR407*BH407/7*(ROUNDUP((DAY(EOMONTH(BH$15,0)))/4,0))),
0)</f>
        <v/>
      </c>
      <c r="EB407" s="125">
        <f t="array" ref="EB407">
IFERROR(_xlfn.IFS(
$DH407="день_1",
$DR407*$BL407/($AX407-$AW407+1)*BI407*(DAY(EOMONTH(BI$15,0))),
$DH407="день_2",
$DR407/30*MAX(MIN($AX407,EOMONTH(BI$15,0))-MAX($AW407,BI$15)+1,),
$DH407="раб.день",
$DR407/30*(IFERROR(
_xlfn.LET(_xlpm.VD,
CHOOSE(
{1;2;3;4;5;6;7;8;9;10;11;12;13;14;15;16;17;18},
45658,45659,45660,45661,45662,45663,45664,45665,45711,45724,45778,45779,45785,45786,45820,45821,45965,46022),
_xlfn.LET(_xlpm.DD,
MAX(MIN($AX407,EOMONTH(BI$15,0))-MAX($AW407,BI$15),),
_xlfn.IFS(
AND(MONTH($AW407)=MONTH(BI$15),MONTH($AX407)&lt;&gt;MONTH(BI$15)),
NETWORKDAYS.INTL($AW407,$AW407+_xlpm.DD,1,_xlpm.VD),
AND(MONTH($AW407)&lt;&gt;MONTH(BI$15),MONTH($AX407)=MONTH(BI$15)),
NETWORKDAYS.INTL(($AX407)-_xlpm.DD,$AX407,1,_xlpm.VD),
AND(MONTH($AW407)&lt;MONTH(BI$15),MONTH($AX407)&gt;MONTH(BI$15)),
NETWORKDAYS.INTL((EOMONTH(BI$15-1,1))-_xlpm.DD,EOMONTH(BI$15-1,1),1,_xlpm.VD),
AND(MONTH($AW407)=MONTH(BI$15),MONTH($AX407)=MONTH(BI$15)),
NETWORKDAYS.INTL($AW407,$AX407,1,_xlpm.VD)))),0)),
$DH407="месяц",
$DR407*BI407,
$DH407="неделя",
$DR407*BI407/7*(ROUNDUP((DAY(EOMONTH(BI$15,0)))/4,0))),
0)</f>
        <v/>
      </c>
      <c r="EC407" s="125">
        <f t="array" ref="EC407">
IFERROR(_xlfn.IFS(
$DH407="день_1",
$DR407*$BL407/($AX407-$AW407+1)*BJ407*(DAY(EOMONTH(BJ$15,0))),
$DH407="день_2",
$DR407/30*MAX(MIN($AX407,EOMONTH(BJ$15,0))-MAX($AW407,BJ$15)+1,),
$DH407="раб.день",
$DR407/30*(IFERROR(
_xlfn.LET(_xlpm.VD,
CHOOSE(
{1;2;3;4;5;6;7;8;9;10;11;12;13;14;15;16;17;18},
45658,45659,45660,45661,45662,45663,45664,45665,45711,45724,45778,45779,45785,45786,45820,45821,45965,46022),
_xlfn.LET(_xlpm.DD,
MAX(MIN($AX407,EOMONTH(BJ$15,0))-MAX($AW407,BJ$15),),
_xlfn.IFS(
AND(MONTH($AW407)=MONTH(BJ$15),MONTH($AX407)&lt;&gt;MONTH(BJ$15)),
NETWORKDAYS.INTL($AW407,$AW407+_xlpm.DD,1,_xlpm.VD),
AND(MONTH($AW407)&lt;&gt;MONTH(BJ$15),MONTH($AX407)=MONTH(BJ$15)),
NETWORKDAYS.INTL(($AX407)-_xlpm.DD,$AX407,1,_xlpm.VD),
AND(MONTH($AW407)&lt;MONTH(BJ$15),MONTH($AX407)&gt;MONTH(BJ$15)),
NETWORKDAYS.INTL((EOMONTH(BJ$15-1,1))-_xlpm.DD,EOMONTH(BJ$15-1,1),1,_xlpm.VD),
AND(MONTH($AW407)=MONTH(BJ$15),MONTH($AX407)=MONTH(BJ$15)),
NETWORKDAYS.INTL($AW407,$AX407,1,_xlpm.VD)))),0)),
$DH407="месяц",
$DR407*BJ407,
$DH407="неделя",
$DR407*BJ407/7*(ROUNDUP((DAY(EOMONTH(BJ$15,0)))/4,0))),
0)</f>
        <v/>
      </c>
      <c r="ED407" s="125">
        <f t="array" ref="ED407">
IFERROR(_xlfn.IFS(
$DH407="день_1",
$DR407*$BL407/($AX407-$AW407+1)*BK407*(DAY(EOMONTH(BK$15,0))),
$DH407="день_2",
$DR407/30*MAX(MIN($AX407,EOMONTH(BK$15,0))-MAX($AW407,BK$15)+1,),
$DH407="раб.день",
$DR407/30*(IFERROR(
_xlfn.LET(_xlpm.VD,
CHOOSE(
{1;2;3;4;5;6;7;8;9;10;11;12;13;14;15;16;17;18},
45658,45659,45660,45661,45662,45663,45664,45665,45711,45724,45778,45779,45785,45786,45820,45821,45965,46022),
_xlfn.LET(_xlpm.DD,
MAX(MIN($AX407,EOMONTH(BK$15,0))-MAX($AW407,BK$15),),
_xlfn.IFS(
AND(MONTH($AW407)=MONTH(BK$15),MONTH($AX407)&lt;&gt;MONTH(BK$15)),
NETWORKDAYS.INTL($AW407,$AW407+_xlpm.DD,1,_xlpm.VD),
AND(MONTH($AW407)&lt;&gt;MONTH(BK$15),MONTH($AX407)=MONTH(BK$15)),
NETWORKDAYS.INTL(($AX407)-_xlpm.DD,$AX407,1,_xlpm.VD),
AND(MONTH($AW407)&lt;MONTH(BK$15),MONTH($AX407)&gt;MONTH(BK$15)),
NETWORKDAYS.INTL((EOMONTH(BK$15-1,1))-_xlpm.DD,EOMONTH(BK$15-1,1),1,_xlpm.VD),
AND(MONTH($AW407)=MONTH(BK$15),MONTH($AX407)=MONTH(BK$15)),
NETWORKDAYS.INTL($AW407,$AX407,1,_xlpm.VD)))),0)),
$DH407="месяц",
$DR407*BK407,
$DH407="неделя",
$DR407*BK407/7*(ROUNDUP((DAY(EOMONTH(BK$15,0)))/4,0))),
0)</f>
        <v/>
      </c>
      <c r="EE407" s="125">
        <f>SUM($DS407,$DT407,$DU407,$DV407,$DW407,$DX407,$DY407,$DZ407,$EA407,$EB407,$EC407,$ED407)</f>
        <v/>
      </c>
      <c r="EF407" s="125">
        <f>IFERROR(ROUND($EE407*(1+$EP407),2),0)</f>
        <v/>
      </c>
      <c r="EG407" s="128" t="n">
        <v>1</v>
      </c>
      <c r="EH407" s="126" t="n">
        <v>0</v>
      </c>
      <c r="EI407" s="126">
        <f>ROUND(SUM($EH407:$EH407)*SUM($AB407:$AB407)*$EG407,2)</f>
        <v/>
      </c>
      <c r="EJ407" s="126">
        <f>ROUND($EI407*(1+$EP407),2)</f>
        <v/>
      </c>
      <c r="EK407" s="126" t="n">
        <v>0</v>
      </c>
      <c r="EL407" s="126">
        <f>ROUND(SUM($EK407:$EK407)*SUM($AB407:$AB407)*$EG407,2)</f>
        <v/>
      </c>
      <c r="EM407" s="126">
        <f>ROUND($EL407*(1+$EP407),2)</f>
        <v/>
      </c>
      <c r="EN407" s="126">
        <f>SUM($EE407,$EI407,$EL407)</f>
        <v/>
      </c>
      <c r="EO407" s="126">
        <f>SUM($EF407,$EJ407,$EM407)</f>
        <v/>
      </c>
      <c r="EP407" s="59" t="inlineStr">
        <is>
          <t>20%</t>
        </is>
      </c>
      <c r="EQ407" s="59" t="n"/>
      <c r="ER407" s="60">
        <f t="array" ref="ER407">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MATCH(ES407,
{"AMS";"RussOutdoor";"HD Outdoor";"Ingroup";"IQ";"Ledproduction";"LisChannel";"Logic";"Media-PPL";"NovikovTV | НовиковТВ";"SMA";"SOK";"КрокусТВ | CrocusTV | IndoorTV";"Сити";"ТЯК Москва"},
0)),"")</f>
        <v/>
      </c>
      <c r="ES407" s="60" t="n"/>
      <c r="ET407" s="60">
        <f t="array" ref="ET407">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MATCH(ES407,
{"AMS";"RussOutdoor";"HD Outdoor";"Ingroup";"IQ";"Ledproduction";"LisChannel";"Logic";"Media-PPL";"NovikovTV | НовиковТВ";"SMA";"SOK";"КрокусТВ | CrocusTV | IndoorTV";"Сити";"ТЯК Москва"},
0)),"")</f>
        <v/>
      </c>
      <c r="EU407" s="60" t="n"/>
      <c r="EV407" s="60" t="n"/>
      <c r="EX407" s="110">
        <f t="array" ref="EX407">
($AR407/30
+N("ТРАФИК ПЛОЩАДКИ"))*
(IFERROR(
_xlfn.LET(
_xlpm.GPR,
HLOOKUP($L407,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(MATCH($T407,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IF($Q407="цифровой",_xlpm.GPR/$AG407,_xlpm.GPR/60)),
0)
+N("DWELL TIME"))*
(IF($AB407=0,0,IF($AB407=1,0.3,IF($AB407=2,0.5,IF($AB407&gt;2,1))))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_xlfn.IFS($AC407="да",1.2,$AC407="нет",1)*
_xlfn.IFS($AD407="да",1.2,$AD407="нет",1)*
IF(R407="статический",1,1.2)*
$X407*
INDEX(
{1.2;1;1.2;1.2;1;1.2;1.2;1.2;1.2;1.2;1.2;1;1.2;1.2;1.2;1.2;1;1;1.2;1.2;1.2;1;1;1;1;1.2;1.2;1.2;1.2;1;1;1;1;1.2;1.2;1.2;1.2;1.2;1.2;1.2;1.2;1;1;1.2;1;1;1;1;1.5;1;1;1.5;1.5;1.2},
MATCH($Q407,_xlpm.MI,0)))&gt;{0.02;0.04;0.06;0.1;0.2;0.4;0.6;0.8;1;2;4;6})),
{0;1;2;3;4;5;6;7;8;9;10;11;12},
0)))
+N("КОЭФФИЦИЕНТ КОНТАКТА"))))*
(_xlfn.IFS($X407&lt;0.1,$X407/1000,$X407&gt;25,5.2,AND($X407&gt;=0.1,$X407&lt;=25),(($X407*2+0.1)/10)*($X407/10)))*
IFERROR((_xlfn.LET(
_xlpm.MA,
{0;0.8;0.85;0.9;0.95;1},
_xlpm.MAA,
{0;1;2;3;4;5},
INDEX(_xlpm.MA,MATCH(SUMPRODUCT(--((IF(ROUND(_xlpm.MAA,1)&gt;5,5,ROUND($AB407,1)))&gt;{0;1;2;3;4;5})),_xlpm.MAA,0)))
+N("КОЭФФИЦИЕНТ КОЛ-ВО КОНСТРУКЦИЙ")),1)*
$AB407,0))*
(IF($Q407="цифровой",$AG407/15*$AI407,1)
+N("ДЛЯ ЦИФРЫ"))</f>
        <v/>
      </c>
      <c r="EY407" s="110">
        <f>IFERROR(EX407*AY407,0)</f>
        <v/>
      </c>
      <c r="EZ407" s="131">
        <f>IFERROR(DP407/EY407*1000,0)</f>
        <v/>
      </c>
      <c r="FA407" s="112">
        <f>IFERROR(FC407/FB407,0)</f>
        <v/>
      </c>
      <c r="FB407" s="112">
        <f>IFERROR((FC407/(EY407/FF407*#REF!))*0.825,0)</f>
        <v/>
      </c>
      <c r="FC407" s="112">
        <f>IFERROR(((EX407*30/AR407)*100)/30,0)</f>
        <v/>
      </c>
      <c r="FD407" s="112">
        <f>IFERROR(EY407/G407*100%,0)</f>
        <v/>
      </c>
      <c r="FE407" s="112">
        <f>IFERROR(FD407/FC407*100%,0)</f>
        <v/>
      </c>
      <c r="FF407" s="110">
        <f>IFERROR(AR407/30*AY407,0)</f>
        <v/>
      </c>
    </row>
    <row r="408" ht="13" customHeight="1">
      <c r="A408" s="59" t="n"/>
      <c r="B408" s="60" t="n"/>
      <c r="C408" s="60" t="n"/>
      <c r="D408" s="60">
        <f t="array" ref="D408">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MATCH($E408,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08" s="60">
        <f t="array" ref="E408">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MATCH($F408,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08" s="60" t="inlineStr"/>
      <c r="G408" s="60" t="n"/>
      <c r="H408" s="60">
        <f t="array" ref="H408">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MATCH($I408,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08" s="60" t="n"/>
      <c r="J408" s="60" t="n"/>
      <c r="K408" s="60" t="n"/>
      <c r="L408" s="60" t="n"/>
      <c r="M408" s="60" t="n"/>
      <c r="N408" s="60" t="n"/>
      <c r="O408" s="60" t="n"/>
      <c r="P408" s="60">
        <f t="array" ref="P408">
_xlfn.IFS(
ISNUMBER(MATCH($Q408,{"шелфбаннер","разделитель","монетница","чековая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ISNUMBER(MATCH($Q408,{"LED/LCD","видеокулер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ISNUMBER(MATCH($Q408,{"автомобиль","машина","выставочное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ISNUMBER(MATCH($Q408,{"билборд","лифтовая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ISNUMBER(MATCH($Q408,{"навигация","подвесной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ISNUMBER(MATCH($Q408,{"движущаяся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ISNUMBER(MATCH($Q408,{"каталог","журнал"},)),
"Пресса",
$Q408="","")</f>
        <v/>
      </c>
      <c r="Q408" s="60" t="n"/>
      <c r="R408" s="60">
        <f t="array" ref="R408">
IFERROR(
_xlfn.IFS(
OR(ISNUMBER(MATCH($Q408,{"экспозиция","макет","стенд","автостенд","авто стенд","выставочное пространство","выставочные стенды","модульные выставочные стенды","3Д конструкция","3D конструкция"},)),P408="Экспонирование"),
"нестандартный",
ISNUMBER(MATCH($Q408,{"скроллер","призматрон"},)),
"динамический",
$P408="Видео",
"цифровой",
OR($P408="Пресса",$P408="Щит",$P408="POSm",$P408="Подвес",$P408="Брендирование/оклейка"),
"статический"),"")</f>
        <v/>
      </c>
      <c r="S408" s="59" t="n"/>
      <c r="T408" s="60" t="n"/>
      <c r="U408" s="60" t="n"/>
      <c r="V408" s="60">
        <f>
IF(P408="Видео",
"цифровой постер/ролик",
IF(ISNUMBER(MATCH(Q408,{"короб световой","короб световой | лайтбокс","короб световой | кристалайт","лайтбокс","лайт бокс","кристалайт","LB","lightbox"},)),
"бэклит",
IF(P408="Брендирование/оклейка",
"перфарированная пленка/самоклейка",
IF(P408="Экспонирование",
"под запрос",
IF(P408="Подвес",
"баннер/ткань",
"")))))</f>
        <v/>
      </c>
      <c r="W408" s="59" t="n"/>
      <c r="X408" s="59" t="n"/>
      <c r="Y408" s="59" t="n"/>
      <c r="Z408" s="61" t="n"/>
      <c r="AA408" s="61" t="n"/>
      <c r="AB408" s="61">
        <f>IF(BL408&gt;0,Z408,0)</f>
        <v/>
      </c>
      <c r="AC408" s="59" t="n"/>
      <c r="AD408" s="59" t="n"/>
      <c r="AE408" s="59" t="n"/>
      <c r="AF408" s="59" t="n"/>
      <c r="AG408" s="59" t="n"/>
      <c r="AH408" s="59" t="n"/>
      <c r="AI408" s="59" t="n"/>
      <c r="AJ408" s="59" t="n"/>
      <c r="AK408" s="59" t="n"/>
      <c r="AL408" s="62">
        <f>IFERROR(IF(OR(R408="статический",R408="динамический",R408="нестандартный",R408="",R408=""),"-",IF(AND(AH408="-",AI408="-"),"-",AK408*3600/AH408*AI408)),"-")</f>
        <v/>
      </c>
      <c r="AM408" s="62">
        <f>IFERROR(IF(OR(R408="статический",R408="динамический",R408="",R408="", R408="BTL",R408="нестандартный"),"-",AG408*AI408*AL408/60),"-")</f>
        <v/>
      </c>
      <c r="AN408" s="63">
        <f>IFERROR(IF(AH408="","-",AG408*AI408/AH408),"-")</f>
        <v/>
      </c>
      <c r="AO408" s="59">
        <f>IFERROR(IF(OR($R408="статический",$R408="динамический",$R408="",$R408="",$R408="BTL",$R408="нестандартный"),"-",$AL408*$AY408),"-")</f>
        <v/>
      </c>
      <c r="AP408" s="62">
        <f>IFERROR(IF(OR($R408="статический",$R408="динамический",$R408="",$R408="",$R408="BTL",$R408="нестандартный"),"-",$AM408*AY408),"-")</f>
        <v/>
      </c>
      <c r="AQ408" s="64" t="n"/>
      <c r="AR408" s="61" t="n"/>
      <c r="AS408" s="61" t="n"/>
      <c r="AT408" s="61" t="n"/>
      <c r="AU408" s="65" t="n"/>
      <c r="AV408" s="124">
        <f>IFERROR(DR408/AT408*1000,"n/a")</f>
        <v/>
      </c>
      <c r="AW408" s="67" t="n"/>
      <c r="AX408" s="67" t="n"/>
      <c r="AY408" s="43">
        <f>IFERROR(IF(OR($AW408="",$AX408=""),"",_xlfn.DAYS($AX408+1,$AW408)),"")</f>
        <v/>
      </c>
      <c r="AZ408" s="68">
        <f t="array" ref="AZ408">
_xlfn.LET(_xlpm.COEFF,
IF($AW408+$AX408=0,0,IF(MAX(MIN($AX408,EOMONTH(AZ$15,0))-MAX($AW408,AZ$15)+1,)&gt;0,1,0)),
_xlfn.IFS(
$ES408="LisChannel",
_xlpm.COEFF*
INDEX({1;1;1.2;1.2;1;1;1;1;1.2;1.2;1.2;1.2},
MATCH(MONTH(AZ$15),
{1,2,3,4,5,6,7,8,9,10,11,12})),
CONCATENATE($ES408," ",$L408)="RussOutdoor метро",
_xlpm.COEFF*
INDEX({0.8;0.9;1.1;1.1;1;1;1;1;1.1;1.1;1.1;1.1},
MATCH(MONTH(AZ$15),
{1,2,3,4,5,6,7,8,9,10,11,12})),
$ES408&lt;&gt;"LisChannel",
_xlpm.COEFF,
$ES408&lt;&gt;"RussOutdoor",
_xlpm.COEFF))</f>
        <v/>
      </c>
      <c r="BA408" s="68">
        <f t="array" ref="BA408">
_xlfn.LET(_xlpm.COEFF,
IF($AW408+$AX408=0,0,IF(MAX(MIN($AX408,EOMONTH(BA$15,0))-MAX($AW408,BA$15)+1,)&gt;0,1,0)),
_xlfn.IFS(
$ES408="LisChannel",
_xlpm.COEFF*
INDEX({1;1;1.2;1.2;1;1;1;1;1.2;1.2;1.2;1.2},
MATCH(MONTH(BA$15),
{1,2,3,4,5,6,7,8,9,10,11,12})),
CONCATENATE($ES408," ",$L408)="RussOutdoor метро",
_xlpm.COEFF*
INDEX({0.8;0.9;1.1;1.1;1;1;1;1;1.1;1.1;1.1;1.1},
MATCH(MONTH(BA$15),
{1,2,3,4,5,6,7,8,9,10,11,12})),
$ES408&lt;&gt;"LisChannel",
_xlpm.COEFF,
$ES408&lt;&gt;"RussOutdoor",
_xlpm.COEFF))</f>
        <v/>
      </c>
      <c r="BB408" s="68">
        <f t="array" ref="BB408">
_xlfn.LET(_xlpm.COEFF,
IF($AW408+$AX408=0,0,IF(MAX(MIN($AX408,EOMONTH(BB$15,0))-MAX($AW408,BB$15)+1,)&gt;0,1,0)),
_xlfn.IFS(
$ES408="LisChannel",
_xlpm.COEFF*
INDEX({1;1;1.2;1.2;1;1;1;1;1.2;1.2;1.2;1.2},
MATCH(MONTH(BB$15),
{1,2,3,4,5,6,7,8,9,10,11,12})),
CONCATENATE($ES408," ",$L408)="RussOutdoor метро",
_xlpm.COEFF*
INDEX({0.8;0.9;1.1;1.1;1;1;1;1;1.1;1.1;1.1;1.1},
MATCH(MONTH(BB$15),
{1,2,3,4,5,6,7,8,9,10,11,12})),
$ES408&lt;&gt;"LisChannel",
_xlpm.COEFF,
$ES408&lt;&gt;"RussOutdoor",
_xlpm.COEFF))</f>
        <v/>
      </c>
      <c r="BC408" s="68">
        <f t="array" ref="BC408">
_xlfn.LET(_xlpm.COEFF,
IF($AW408+$AX408=0,0,IF(MAX(MIN($AX408,EOMONTH(BC$15,0))-MAX($AW408,BC$15)+1,)&gt;0,1,0)),
_xlfn.IFS(
$ES408="LisChannel",
_xlpm.COEFF*
INDEX({1;1;1.2;1.2;1;1;1;1;1.2;1.2;1.2;1.2},
MATCH(MONTH(BC$15),
{1,2,3,4,5,6,7,8,9,10,11,12})),
CONCATENATE($ES408," ",$L408)="RussOutdoor метро",
_xlpm.COEFF*
INDEX({0.8;0.9;1.1;1.1;1;1;1;1;1.1;1.1;1.1;1.1},
MATCH(MONTH(BC$15),
{1,2,3,4,5,6,7,8,9,10,11,12})),
$ES408&lt;&gt;"LisChannel",
_xlpm.COEFF,
$ES408&lt;&gt;"RussOutdoor",
_xlpm.COEFF))</f>
        <v/>
      </c>
      <c r="BD408" s="68">
        <f t="array" ref="BD408">
_xlfn.LET(_xlpm.COEFF,
IF($AW408+$AX408=0,0,IF(MAX(MIN($AX408,EOMONTH(BD$15,0))-MAX($AW408,BD$15)+1,)&gt;0,1,0)),
_xlfn.IFS(
$ES408="LisChannel",
_xlpm.COEFF*
INDEX({1;1;1.2;1.2;1;1;1;1;1.2;1.2;1.2;1.2},
MATCH(MONTH(BD$15),
{1,2,3,4,5,6,7,8,9,10,11,12})),
CONCATENATE($ES408," ",$L408)="RussOutdoor метро",
_xlpm.COEFF*
INDEX({0.8;0.9;1.1;1.1;1;1;1;1;1.1;1.1;1.1;1.1},
MATCH(MONTH(BD$15),
{1,2,3,4,5,6,7,8,9,10,11,12})),
$ES408&lt;&gt;"LisChannel",
_xlpm.COEFF,
$ES408&lt;&gt;"RussOutdoor",
_xlpm.COEFF))</f>
        <v/>
      </c>
      <c r="BE408" s="68">
        <f t="array" ref="BE408">
_xlfn.LET(_xlpm.COEFF,
IF($AW408+$AX408=0,0,IF(MAX(MIN($AX408,EOMONTH(BE$15,0))-MAX($AW408,BE$15)+1,)&gt;0,1,0)),
_xlfn.IFS(
$ES408="LisChannel",
_xlpm.COEFF*
INDEX({1;1;1.2;1.2;1;1;1;1;1.2;1.2;1.2;1.2},
MATCH(MONTH(BE$15),
{1,2,3,4,5,6,7,8,9,10,11,12})),
CONCATENATE($ES408," ",$L408)="RussOutdoor метро",
_xlpm.COEFF*
INDEX({0.8;0.9;1.1;1.1;1;1;1;1;1.1;1.1;1.1;1.1},
MATCH(MONTH(BE$15),
{1,2,3,4,5,6,7,8,9,10,11,12})),
$ES408&lt;&gt;"LisChannel",
_xlpm.COEFF,
$ES408&lt;&gt;"RussOutdoor",
_xlpm.COEFF))</f>
        <v/>
      </c>
      <c r="BF408" s="68">
        <f t="array" ref="BF408">
_xlfn.LET(_xlpm.COEFF,
IF($AW408+$AX408=0,0,IF(MAX(MIN($AX408,EOMONTH(BF$15,0))-MAX($AW408,BF$15)+1,)&gt;0,1,0)),
_xlfn.IFS(
$ES408="LisChannel",
_xlpm.COEFF*
INDEX({1;1;1.2;1.2;1;1;1;1;1.2;1.2;1.2;1.2},
MATCH(MONTH(BF$15),
{1,2,3,4,5,6,7,8,9,10,11,12})),
CONCATENATE($ES408," ",$L408)="RussOutdoor метро",
_xlpm.COEFF*
INDEX({0.8;0.9;1.1;1.1;1;1;1;1;1.1;1.1;1.1;1.1},
MATCH(MONTH(BF$15),
{1,2,3,4,5,6,7,8,9,10,11,12})),
$ES408&lt;&gt;"LisChannel",
_xlpm.COEFF,
$ES408&lt;&gt;"RussOutdoor",
_xlpm.COEFF))</f>
        <v/>
      </c>
      <c r="BG408" s="68">
        <f t="array" ref="BG408">
_xlfn.LET(_xlpm.COEFF,
IF($AW408+$AX408=0,0,IF(MAX(MIN($AX408,EOMONTH(BG$15,0))-MAX($AW408,BG$15)+1,)&gt;0,1,0)),
_xlfn.IFS(
$ES408="LisChannel",
_xlpm.COEFF*
INDEX({1;1;1.2;1.2;1;1;1;1;1.2;1.2;1.2;1.2},
MATCH(MONTH(BG$15),
{1,2,3,4,5,6,7,8,9,10,11,12})),
CONCATENATE($ES408," ",$L408)="RussOutdoor метро",
_xlpm.COEFF*
INDEX({0.8;0.9;1.1;1.1;1;1;1;1;1.1;1.1;1.1;1.1},
MATCH(MONTH(BG$15),
{1,2,3,4,5,6,7,8,9,10,11,12})),
$ES408&lt;&gt;"LisChannel",
_xlpm.COEFF,
$ES408&lt;&gt;"RussOutdoor",
_xlpm.COEFF))</f>
        <v/>
      </c>
      <c r="BH408" s="68">
        <f t="array" ref="BH408">
_xlfn.LET(_xlpm.COEFF,
IF($AW408+$AX408=0,0,IF(MAX(MIN($AX408,EOMONTH(BH$15,0))-MAX($AW408,BH$15)+1,)&gt;0,1,0)),
_xlfn.IFS(
$ES408="LisChannel",
_xlpm.COEFF*
INDEX({1;1;1.2;1.2;1;1;1;1;1.2;1.2;1.2;1.2},
MATCH(MONTH(BH$15),
{1,2,3,4,5,6,7,8,9,10,11,12})),
CONCATENATE($ES408," ",$L408)="RussOutdoor метро",
_xlpm.COEFF*
INDEX({0.8;0.9;1.1;1.1;1;1;1;1;1.1;1.1;1.1;1.1},
MATCH(MONTH(BH$15),
{1,2,3,4,5,6,7,8,9,10,11,12})),
$ES408&lt;&gt;"LisChannel",
_xlpm.COEFF,
$ES408&lt;&gt;"RussOutdoor",
_xlpm.COEFF))</f>
        <v/>
      </c>
      <c r="BI408" s="68">
        <f t="array" ref="BI408">
_xlfn.LET(_xlpm.COEFF,
IF($AW408+$AX408=0,0,IF(MAX(MIN($AX408,EOMONTH(BI$15,0))-MAX($AW408,BI$15)+1,)&gt;0,1,0)),
_xlfn.IFS(
$ES408="LisChannel",
_xlpm.COEFF*
INDEX({1;1;1.2;1.2;1;1;1;1;1.2;1.2;1.2;1.2},
MATCH(MONTH(BI$15),
{1,2,3,4,5,6,7,8,9,10,11,12})),
CONCATENATE($ES408," ",$L408)="RussOutdoor метро",
_xlpm.COEFF*
INDEX({0.8;0.9;1.1;1.1;1;1;1;1;1.1;1.1;1.1;1.1},
MATCH(MONTH(BI$15),
{1,2,3,4,5,6,7,8,9,10,11,12})),
$ES408&lt;&gt;"LisChannel",
_xlpm.COEFF,
$ES408&lt;&gt;"RussOutdoor",
_xlpm.COEFF))</f>
        <v/>
      </c>
      <c r="BJ408" s="68">
        <f t="array" ref="BJ408">
_xlfn.LET(_xlpm.COEFF,
IF($AW408+$AX408=0,0,IF(MAX(MIN($AX408,EOMONTH(BJ$15,0))-MAX($AW408,BJ$15)+1,)&gt;0,1,0)),
_xlfn.IFS(
$ES408="LisChannel",
_xlpm.COEFF*
INDEX({1;1;1.2;1.2;1;1;1;1;1.2;1.2;1.2;1.2},
MATCH(MONTH(BJ$15),
{1,2,3,4,5,6,7,8,9,10,11,12})),
CONCATENATE($ES408," ",$L408)="RussOutdoor метро",
_xlpm.COEFF*
INDEX({0.8;0.9;1.1;1.1;1;1;1;1;1.1;1.1;1.1;1.1},
MATCH(MONTH(BJ$15),
{1,2,3,4,5,6,7,8,9,10,11,12})),
$ES408&lt;&gt;"LisChannel",
_xlpm.COEFF,
$ES408&lt;&gt;"RussOutdoor",
_xlpm.COEFF))</f>
        <v/>
      </c>
      <c r="BK408" s="68">
        <f t="array" ref="BK408">
_xlfn.LET(_xlpm.COEFF,
IF($AW408+$AX408=0,0,IF(MAX(MIN($AX408,EOMONTH(BK$15,0))-MAX($AW408,BK$15)+1,)&gt;0,1,0)),
_xlfn.IFS(
$ES408="LisChannel",
_xlpm.COEFF*
INDEX({1;1;1.2;1.2;1;1;1;1;1.2;1.2;1.2;1.2},
MATCH(MONTH(BK$15),
{1,2,3,4,5,6,7,8,9,10,11,12})),
CONCATENATE($ES408," ",$L408)="RussOutdoor метро",
_xlpm.COEFF*
INDEX({0.8;0.9;1.1;1.1;1;1;1;1;1.1;1.1;1.1;1.1},
MATCH(MONTH(BK$15),
{1,2,3,4,5,6,7,8,9,10,11,12})),
$ES408&lt;&gt;"LisChannel",
_xlpm.COEFF,
$ES408&lt;&gt;"RussOutdoor",
_xlpm.COEFF))</f>
        <v/>
      </c>
      <c r="BL408" s="62">
        <f>COUNTIFS($AZ408:$BK408,"&gt;0")</f>
        <v/>
      </c>
      <c r="BM408" s="65" t="n"/>
      <c r="BN408" s="125">
        <f>$DJ408</f>
        <v/>
      </c>
      <c r="BO408" s="63">
        <f>$DQ408</f>
        <v/>
      </c>
      <c r="BP408" s="125">
        <f>
IFERROR(
IF($BL408=0,0,
$BN408*(1-$BO408)),
0)</f>
        <v/>
      </c>
      <c r="BQ408" s="125">
        <f t="array" ref="BQ408">
IFERROR(
_xlfn.IFS(
$DH408="день_1",
$BP408*$BL408/($AX408-$AW408+1)*AZ408*(DAY(EOMONTH(AZ$15,0))),
$DH408="день_2",
$BP408/30*MAX(MIN($AX408,EOMONTH(AZ$15,0))-MAX($AW408,AZ$15)+1,),
$DH408="раб.день",
$BP408/30*(IFERROR(
_xlfn.LET(_xlpm.VD,
CHOOSE(
{1;2;3;4;5;6;7;8;9;10;11;12;13;14;15;16;17;18},
45658,45659,45660,45661,45662,45663,45664,45665,45711,45724,45778,45779,45785,45786,45820,45821,45965,46022),
_xlfn.LET(_xlpm.DD,
MAX(MIN($AX408,EOMONTH(AZ$15,0))-MAX($AW408,AZ$15),),
_xlfn.IFS(
AND(MONTH($AW408)=MONTH(AZ$15),MONTH($AX408)&lt;&gt;MONTH(AZ$15)),
NETWORKDAYS.INTL($AW408,$AW408+_xlpm.DD,1,_xlpm.VD),
AND(MONTH($AW408)&lt;&gt;MONTH(AZ$15),MONTH($AX408)=MONTH(AZ$15)),
NETWORKDAYS.INTL(($AX408)-_xlpm.DD,$AX408,1,_xlpm.VD),
AND(MONTH($AW408)&lt;MONTH(AZ$15),MONTH($AX408)&gt;MONTH(AZ$15)),
NETWORKDAYS.INTL((EOMONTH(AZ$15-1,1))-_xlpm.DD,EOMONTH(AZ$15-1,1),1,_xlpm.VD),
AND(MONTH($AW408)=MONTH(AZ$15),MONTH($AX408)=MONTH(AZ$15)),
NETWORKDAYS.INTL($AW408,$AX408,1,_xlpm.VD)))),0)),
$DH408="месяц",
$BP408*AZ408,
$DH408="неделя",
$BP408*AZ408/7*(ROUNDUP((DAY(EOMONTH(AZ$15,0)))/4,0))),
0)</f>
        <v/>
      </c>
      <c r="BR408" s="125">
        <f t="array" ref="BR408">
IFERROR(
_xlfn.IFS(
$DH408="день_1",
$BP408*$BL408/($AX408-$AW408+1)*BA408*(DAY(EOMONTH(BA$15,0))),
$DH408="день_2",
$BP408/30*MAX(MIN($AX408,EOMONTH(BA$15,0))-MAX($AW408,BA$15)+1,),
$DH408="раб.день",
$BP408/30*(IFERROR(
_xlfn.LET(_xlpm.VD,
CHOOSE(
{1;2;3;4;5;6;7;8;9;10;11;12;13;14;15;16;17;18},
45658,45659,45660,45661,45662,45663,45664,45665,45711,45724,45778,45779,45785,45786,45820,45821,45965,46022),
_xlfn.LET(_xlpm.DD,
MAX(MIN($AX408,EOMONTH(BA$15,0))-MAX($AW408,BA$15),),
_xlfn.IFS(
AND(MONTH($AW408)=MONTH(BA$15),MONTH($AX408)&lt;&gt;MONTH(BA$15)),
NETWORKDAYS.INTL($AW408,$AW408+_xlpm.DD,1,_xlpm.VD),
AND(MONTH($AW408)&lt;&gt;MONTH(BA$15),MONTH($AX408)=MONTH(BA$15)),
NETWORKDAYS.INTL(($AX408)-_xlpm.DD,$AX408,1,_xlpm.VD),
AND(MONTH($AW408)&lt;MONTH(BA$15),MONTH($AX408)&gt;MONTH(BA$15)),
NETWORKDAYS.INTL((EOMONTH(BA$15-1,1))-_xlpm.DD,EOMONTH(BA$15-1,1),1,_xlpm.VD),
AND(MONTH($AW408)=MONTH(BA$15),MONTH($AX408)=MONTH(BA$15)),
NETWORKDAYS.INTL($AW408,$AX408,1,_xlpm.VD)))),0)),
$DH408="месяц",
$BP408*BA408,
$DH408="неделя",
$BP408*BA408/7*(ROUNDUP((DAY(EOMONTH(BA$15,0)))/4,0))),
0)</f>
        <v/>
      </c>
      <c r="BS408" s="125">
        <f t="array" ref="BS408">
IFERROR(
_xlfn.IFS(
$DH408="день_1",
$BP408*$BL408/($AX408-$AW408+1)*BB408*(DAY(EOMONTH(BB$15,0))),
$DH408="день_2",
$BP408/30*MAX(MIN($AX408,EOMONTH(BB$15,0))-MAX($AW408,BB$15)+1,),
$DH408="раб.день",
$BP408/30*(IFERROR(
_xlfn.LET(_xlpm.VD,
CHOOSE(
{1;2;3;4;5;6;7;8;9;10;11;12;13;14;15;16;17;18},
45658,45659,45660,45661,45662,45663,45664,45665,45711,45724,45778,45779,45785,45786,45820,45821,45965,46022),
_xlfn.LET(_xlpm.DD,
MAX(MIN($AX408,EOMONTH(BB$15,0))-MAX($AW408,BB$15),),
_xlfn.IFS(
AND(MONTH($AW408)=MONTH(BB$15),MONTH($AX408)&lt;&gt;MONTH(BB$15)),
NETWORKDAYS.INTL($AW408,$AW408+_xlpm.DD,1,_xlpm.VD),
AND(MONTH($AW408)&lt;&gt;MONTH(BB$15),MONTH($AX408)=MONTH(BB$15)),
NETWORKDAYS.INTL(($AX408)-_xlpm.DD,$AX408,1,_xlpm.VD),
AND(MONTH($AW408)&lt;MONTH(BB$15),MONTH($AX408)&gt;MONTH(BB$15)),
NETWORKDAYS.INTL((EOMONTH(BB$15-1,1))-_xlpm.DD,EOMONTH(BB$15-1,1),1,_xlpm.VD),
AND(MONTH($AW408)=MONTH(BB$15),MONTH($AX408)=MONTH(BB$15)),
NETWORKDAYS.INTL($AW408,$AX408,1,_xlpm.VD)))),0)),
$DH408="месяц",
$BP408*BB408,
$DH408="неделя",
$BP408*BB408/7*(ROUNDUP((DAY(EOMONTH(BB$15,0)))/4,0))),
0)</f>
        <v/>
      </c>
      <c r="BT408" s="125">
        <f t="array" ref="BT408">
IFERROR(
_xlfn.IFS(
$DH408="день_1",
$BP408*$BL408/($AX408-$AW408+1)*BC408*(DAY(EOMONTH(BC$15,0))),
$DH408="день_2",
$BP408/30*MAX(MIN($AX408,EOMONTH(BC$15,0))-MAX($AW408,BC$15)+1,),
$DH408="раб.день",
$BP408/30*(IFERROR(
_xlfn.LET(_xlpm.VD,
CHOOSE(
{1;2;3;4;5;6;7;8;9;10;11;12;13;14;15;16;17;18},
45658,45659,45660,45661,45662,45663,45664,45665,45711,45724,45778,45779,45785,45786,45820,45821,45965,46022),
_xlfn.LET(_xlpm.DD,
MAX(MIN($AX408,EOMONTH(BC$15,0))-MAX($AW408,BC$15),),
_xlfn.IFS(
AND(MONTH($AW408)=MONTH(BC$15),MONTH($AX408)&lt;&gt;MONTH(BC$15)),
NETWORKDAYS.INTL($AW408,$AW408+_xlpm.DD,1,_xlpm.VD),
AND(MONTH($AW408)&lt;&gt;MONTH(BC$15),MONTH($AX408)=MONTH(BC$15)),
NETWORKDAYS.INTL(($AX408)-_xlpm.DD,$AX408,1,_xlpm.VD),
AND(MONTH($AW408)&lt;MONTH(BC$15),MONTH($AX408)&gt;MONTH(BC$15)),
NETWORKDAYS.INTL((EOMONTH(BC$15-1,1))-_xlpm.DD,EOMONTH(BC$15-1,1),1,_xlpm.VD),
AND(MONTH($AW408)=MONTH(BC$15),MONTH($AX408)=MONTH(BC$15)),
NETWORKDAYS.INTL($AW408,$AX408,1,_xlpm.VD)))),0)),
$DH408="месяц",
$BP408*BC408,
$DH408="неделя",
$BP408*BC408/7*(ROUNDUP((DAY(EOMONTH(BC$15,0)))/4,0))),
0)</f>
        <v/>
      </c>
      <c r="BU408" s="125">
        <f t="array" ref="BU408">
IFERROR(
_xlfn.IFS(
$DH408="день_1",
$BP408*$BL408/($AX408-$AW408+1)*BD408*(DAY(EOMONTH(BD$15,0))),
$DH408="день_2",
$BP408/30*MAX(MIN($AX408,EOMONTH(BD$15,0))-MAX($AW408,BD$15)+1,),
$DH408="раб.день",
$BP408/30*(IFERROR(
_xlfn.LET(_xlpm.VD,
CHOOSE(
{1;2;3;4;5;6;7;8;9;10;11;12;13;14;15;16;17;18},
45658,45659,45660,45661,45662,45663,45664,45665,45711,45724,45778,45779,45785,45786,45820,45821,45965,46022),
_xlfn.LET(_xlpm.DD,
MAX(MIN($AX408,EOMONTH(BD$15,0))-MAX($AW408,BD$15),),
_xlfn.IFS(
AND(MONTH($AW408)=MONTH(BD$15),MONTH($AX408)&lt;&gt;MONTH(BD$15)),
NETWORKDAYS.INTL($AW408,$AW408+_xlpm.DD,1,_xlpm.VD),
AND(MONTH($AW408)&lt;&gt;MONTH(BD$15),MONTH($AX408)=MONTH(BD$15)),
NETWORKDAYS.INTL(($AX408)-_xlpm.DD,$AX408,1,_xlpm.VD),
AND(MONTH($AW408)&lt;MONTH(BD$15),MONTH($AX408)&gt;MONTH(BD$15)),
NETWORKDAYS.INTL((EOMONTH(BD$15-1,1))-_xlpm.DD,EOMONTH(BD$15-1,1),1,_xlpm.VD),
AND(MONTH($AW408)=MONTH(BD$15),MONTH($AX408)=MONTH(BD$15)),
NETWORKDAYS.INTL($AW408,$AX408,1,_xlpm.VD)))),0)),
$DH408="месяц",
$BP408*BD408,
$DH408="неделя",
$BP408*BD408/7*(ROUNDUP((DAY(EOMONTH(BD$15,0)))/4,0))),
0)</f>
        <v/>
      </c>
      <c r="BV408" s="125">
        <f t="array" ref="BV408">
IFERROR(
_xlfn.IFS(
$DH408="день_1",
$BP408*$BL408/($AX408-$AW408+1)*BE408*(DAY(EOMONTH(BE$15,0))),
$DH408="день_2",
$BP408/30*MAX(MIN($AX408,EOMONTH(BE$15,0))-MAX($AW408,BE$15)+1,),
$DH408="раб.день",
$BP408/30*(IFERROR(
_xlfn.LET(_xlpm.VD,
CHOOSE(
{1;2;3;4;5;6;7;8;9;10;11;12;13;14;15;16;17;18},
45658,45659,45660,45661,45662,45663,45664,45665,45711,45724,45778,45779,45785,45786,45820,45821,45965,46022),
_xlfn.LET(_xlpm.DD,
MAX(MIN($AX408,EOMONTH(BE$15,0))-MAX($AW408,BE$15),),
_xlfn.IFS(
AND(MONTH($AW408)=MONTH(BE$15),MONTH($AX408)&lt;&gt;MONTH(BE$15)),
NETWORKDAYS.INTL($AW408,$AW408+_xlpm.DD,1,_xlpm.VD),
AND(MONTH($AW408)&lt;&gt;MONTH(BE$15),MONTH($AX408)=MONTH(BE$15)),
NETWORKDAYS.INTL(($AX408)-_xlpm.DD,$AX408,1,_xlpm.VD),
AND(MONTH($AW408)&lt;MONTH(BE$15),MONTH($AX408)&gt;MONTH(BE$15)),
NETWORKDAYS.INTL((EOMONTH(BE$15-1,1))-_xlpm.DD,EOMONTH(BE$15-1,1),1,_xlpm.VD),
AND(MONTH($AW408)=MONTH(BE$15),MONTH($AX408)=MONTH(BE$15)),
NETWORKDAYS.INTL($AW408,$AX408,1,_xlpm.VD)))),0)),
$DH408="месяц",
$BP408*BE408,
$DH408="неделя",
$BP408*BE408/7*(ROUNDUP((DAY(EOMONTH(BE$15,0)))/4,0))),
0)</f>
        <v/>
      </c>
      <c r="BW408" s="125">
        <f t="array" ref="BW408">
IFERROR(
_xlfn.IFS(
$DH408="день_1",
$BP408*$BL408/($AX408-$AW408+1)*BF408*(DAY(EOMONTH(BF$15,0))),
$DH408="день_2",
$BP408/30*MAX(MIN($AX408,EOMONTH(BF$15,0))-MAX($AW408,BF$15)+1,),
$DH408="раб.день",
$BP408/30*(IFERROR(
_xlfn.LET(_xlpm.VD,
CHOOSE(
{1;2;3;4;5;6;7;8;9;10;11;12;13;14;15;16;17;18},
45658,45659,45660,45661,45662,45663,45664,45665,45711,45724,45778,45779,45785,45786,45820,45821,45965,46022),
_xlfn.LET(_xlpm.DD,
MAX(MIN($AX408,EOMONTH(BF$15,0))-MAX($AW408,BF$15),),
_xlfn.IFS(
AND(MONTH($AW408)=MONTH(BF$15),MONTH($AX408)&lt;&gt;MONTH(BF$15)),
NETWORKDAYS.INTL($AW408,$AW408+_xlpm.DD,1,_xlpm.VD),
AND(MONTH($AW408)&lt;&gt;MONTH(BF$15),MONTH($AX408)=MONTH(BF$15)),
NETWORKDAYS.INTL(($AX408)-_xlpm.DD,$AX408,1,_xlpm.VD),
AND(MONTH($AW408)&lt;MONTH(BF$15),MONTH($AX408)&gt;MONTH(BF$15)),
NETWORKDAYS.INTL((EOMONTH(BF$15-1,1))-_xlpm.DD,EOMONTH(BF$15-1,1),1,_xlpm.VD),
AND(MONTH($AW408)=MONTH(BF$15),MONTH($AX408)=MONTH(BF$15)),
NETWORKDAYS.INTL($AW408,$AX408,1,_xlpm.VD)))),0)),
$DH408="месяц",
$BP408*BF408,
$DH408="неделя",
$BP408*BF408/7*(ROUNDUP((DAY(EOMONTH(BF$15,0)))/4,0))),
0)</f>
        <v/>
      </c>
      <c r="BX408" s="125">
        <f t="array" ref="BX408">
IFERROR(
_xlfn.IFS(
$DH408="день_1",
$BP408*$BL408/($AX408-$AW408+1)*BG408*(DAY(EOMONTH(BG$15,0))),
$DH408="день_2",
$BP408/30*MAX(MIN($AX408,EOMONTH(BG$15,0))-MAX($AW408,BG$15)+1,),
$DH408="раб.день",
$BP408/30*(IFERROR(
_xlfn.LET(_xlpm.VD,
CHOOSE(
{1;2;3;4;5;6;7;8;9;10;11;12;13;14;15;16;17;18},
45658,45659,45660,45661,45662,45663,45664,45665,45711,45724,45778,45779,45785,45786,45820,45821,45965,46022),
_xlfn.LET(_xlpm.DD,
MAX(MIN($AX408,EOMONTH(BG$15,0))-MAX($AW408,BG$15),),
_xlfn.IFS(
AND(MONTH($AW408)=MONTH(BG$15),MONTH($AX408)&lt;&gt;MONTH(BG$15)),
NETWORKDAYS.INTL($AW408,$AW408+_xlpm.DD,1,_xlpm.VD),
AND(MONTH($AW408)&lt;&gt;MONTH(BG$15),MONTH($AX408)=MONTH(BG$15)),
NETWORKDAYS.INTL(($AX408)-_xlpm.DD,$AX408,1,_xlpm.VD),
AND(MONTH($AW408)&lt;MONTH(BG$15),MONTH($AX408)&gt;MONTH(BG$15)),
NETWORKDAYS.INTL((EOMONTH(BG$15-1,1))-_xlpm.DD,EOMONTH(BG$15-1,1),1,_xlpm.VD),
AND(MONTH($AW408)=MONTH(BG$15),MONTH($AX408)=MONTH(BG$15)),
NETWORKDAYS.INTL($AW408,$AX408,1,_xlpm.VD)))),0)),
$DH408="месяц",
$BP408*BG408,
$DH408="неделя",
$BP408*BG408/7*(ROUNDUP((DAY(EOMONTH(BG$15,0)))/4,0))),
0)</f>
        <v/>
      </c>
      <c r="BY408" s="125">
        <f t="array" ref="BY408">
IFERROR(
_xlfn.IFS(
$DH408="день_1",
$BP408*$BL408/($AX408-$AW408+1)*BH408*(DAY(EOMONTH(BH$15,0))),
$DH408="день_2",
$BP408/30*MAX(MIN($AX408,EOMONTH(BH$15,0))-MAX($AW408,BH$15)+1,),
$DH408="раб.день",
$BP408/30*(IFERROR(
_xlfn.LET(_xlpm.VD,
CHOOSE(
{1;2;3;4;5;6;7;8;9;10;11;12;13;14;15;16;17;18},
45658,45659,45660,45661,45662,45663,45664,45665,45711,45724,45778,45779,45785,45786,45820,45821,45965,46022),
_xlfn.LET(_xlpm.DD,
MAX(MIN($AX408,EOMONTH(BH$15,0))-MAX($AW408,BH$15),),
_xlfn.IFS(
AND(MONTH($AW408)=MONTH(BH$15),MONTH($AX408)&lt;&gt;MONTH(BH$15)),
NETWORKDAYS.INTL($AW408,$AW408+_xlpm.DD,1,_xlpm.VD),
AND(MONTH($AW408)&lt;&gt;MONTH(BH$15),MONTH($AX408)=MONTH(BH$15)),
NETWORKDAYS.INTL(($AX408)-_xlpm.DD,$AX408,1,_xlpm.VD),
AND(MONTH($AW408)&lt;MONTH(BH$15),MONTH($AX408)&gt;MONTH(BH$15)),
NETWORKDAYS.INTL((EOMONTH(BH$15-1,1))-_xlpm.DD,EOMONTH(BH$15-1,1),1,_xlpm.VD),
AND(MONTH($AW408)=MONTH(BH$15),MONTH($AX408)=MONTH(BH$15)),
NETWORKDAYS.INTL($AW408,$AX408,1,_xlpm.VD)))),0)),
$DH408="месяц",
$BP408*BH408,
$DH408="неделя",
$BP408*BH408/7*(ROUNDUP((DAY(EOMONTH(BH$15,0)))/4,0))),
0)</f>
        <v/>
      </c>
      <c r="BZ408" s="125">
        <f t="array" ref="BZ408">
IFERROR(
_xlfn.IFS(
$DH408="день_1",
$BP408*$BL408/($AX408-$AW408+1)*BI408*(DAY(EOMONTH(BI$15,0))),
$DH408="день_2",
$BP408/30*MAX(MIN($AX408,EOMONTH(BI$15,0))-MAX($AW408,BI$15)+1,),
$DH408="раб.день",
$BP408/30*(IFERROR(
_xlfn.LET(_xlpm.VD,
CHOOSE(
{1;2;3;4;5;6;7;8;9;10;11;12;13;14;15;16;17;18},
45658,45659,45660,45661,45662,45663,45664,45665,45711,45724,45778,45779,45785,45786,45820,45821,45965,46022),
_xlfn.LET(_xlpm.DD,
MAX(MIN($AX408,EOMONTH(BI$15,0))-MAX($AW408,BI$15),),
_xlfn.IFS(
AND(MONTH($AW408)=MONTH(BI$15),MONTH($AX408)&lt;&gt;MONTH(BI$15)),
NETWORKDAYS.INTL($AW408,$AW408+_xlpm.DD,1,_xlpm.VD),
AND(MONTH($AW408)&lt;&gt;MONTH(BI$15),MONTH($AX408)=MONTH(BI$15)),
NETWORKDAYS.INTL(($AX408)-_xlpm.DD,$AX408,1,_xlpm.VD),
AND(MONTH($AW408)&lt;MONTH(BI$15),MONTH($AX408)&gt;MONTH(BI$15)),
NETWORKDAYS.INTL((EOMONTH(BI$15-1,1))-_xlpm.DD,EOMONTH(BI$15-1,1),1,_xlpm.VD),
AND(MONTH($AW408)=MONTH(BI$15),MONTH($AX408)=MONTH(BI$15)),
NETWORKDAYS.INTL($AW408,$AX408,1,_xlpm.VD)))),0)),
$DH408="месяц",
$BP408*BI408,
$DH408="неделя",
$BP408*BI408/7*(ROUNDUP((DAY(EOMONTH(BI$15,0)))/4,0))),
0)</f>
        <v/>
      </c>
      <c r="CA408" s="125">
        <f t="array" ref="CA408">
IFERROR(
_xlfn.IFS(
$DH408="день_1",
$BP408*$BL408/($AX408-$AW408+1)*BJ408*(DAY(EOMONTH(BJ$15,0))),
$DH408="день_2",
$BP408/30*MAX(MIN($AX408,EOMONTH(BJ$15,0))-MAX($AW408,BJ$15)+1,),
$DH408="раб.день",
$BP408/30*(IFERROR(
_xlfn.LET(_xlpm.VD,
CHOOSE(
{1;2;3;4;5;6;7;8;9;10;11;12;13;14;15;16;17;18},
45658,45659,45660,45661,45662,45663,45664,45665,45711,45724,45778,45779,45785,45786,45820,45821,45965,46022),
_xlfn.LET(_xlpm.DD,
MAX(MIN($AX408,EOMONTH(BJ$15,0))-MAX($AW408,BJ$15),),
_xlfn.IFS(
AND(MONTH($AW408)=MONTH(BJ$15),MONTH($AX408)&lt;&gt;MONTH(BJ$15)),
NETWORKDAYS.INTL($AW408,$AW408+_xlpm.DD,1,_xlpm.VD),
AND(MONTH($AW408)&lt;&gt;MONTH(BJ$15),MONTH($AX408)=MONTH(BJ$15)),
NETWORKDAYS.INTL(($AX408)-_xlpm.DD,$AX408,1,_xlpm.VD),
AND(MONTH($AW408)&lt;MONTH(BJ$15),MONTH($AX408)&gt;MONTH(BJ$15)),
NETWORKDAYS.INTL((EOMONTH(BJ$15-1,1))-_xlpm.DD,EOMONTH(BJ$15-1,1),1,_xlpm.VD),
AND(MONTH($AW408)=MONTH(BJ$15),MONTH($AX408)=MONTH(BJ$15)),
NETWORKDAYS.INTL($AW408,$AX408,1,_xlpm.VD)))),0)),
$DH408="месяц",
$BP408*BJ408,
$DH408="неделя",
$BP408*BJ408/7*(ROUNDUP((DAY(EOMONTH(BJ$15,0)))/4,0))),
0)</f>
        <v/>
      </c>
      <c r="CB408" s="125">
        <f t="array" ref="CB408">
IFERROR(
_xlfn.IFS(
$DH408="день_1",
$BP408*$BL408/($AX408-$AW408+1)*BK408*(DAY(EOMONTH(BK$15,0))),
$DH408="день_2",
$BP408/30*MAX(MIN($AX408,EOMONTH(BK$15,0))-MAX($AW408,BK$15)+1,),
$DH408="раб.день",
$BP408/30*(IFERROR(
_xlfn.LET(_xlpm.VD,
CHOOSE(
{1;2;3;4;5;6;7;8;9;10;11;12;13;14;15;16;17;18},
45658,45659,45660,45661,45662,45663,45664,45665,45711,45724,45778,45779,45785,45786,45820,45821,45965,46022),
_xlfn.LET(_xlpm.DD,
MAX(MIN($AX408,EOMONTH(BK$15,0))-MAX($AW408,BK$15),),
_xlfn.IFS(
AND(MONTH($AW408)=MONTH(BK$15),MONTH($AX408)&lt;&gt;MONTH(BK$15)),
NETWORKDAYS.INTL($AW408,$AW408+_xlpm.DD,1,_xlpm.VD),
AND(MONTH($AW408)&lt;&gt;MONTH(BK$15),MONTH($AX408)=MONTH(BK$15)),
NETWORKDAYS.INTL(($AX408)-_xlpm.DD,$AX408,1,_xlpm.VD),
AND(MONTH($AW408)&lt;MONTH(BK$15),MONTH($AX408)&gt;MONTH(BK$15)),
NETWORKDAYS.INTL((EOMONTH(BK$15-1,1))-_xlpm.DD,EOMONTH(BK$15-1,1),1,_xlpm.VD),
AND(MONTH($AW408)=MONTH(BK$15),MONTH($AX408)=MONTH(BK$15)),
NETWORKDAYS.INTL($AW408,$AX408,1,_xlpm.VD)))),0)),
$DH408="месяц",
$BP408*BK408,
$DH408="неделя",
$BP408*BK408/7*(ROUNDUP((DAY(EOMONTH(BK$15,0)))/4,0))),
0)</f>
        <v/>
      </c>
      <c r="CC408" s="125">
        <f>SUM($BQ408:$CB408)</f>
        <v/>
      </c>
      <c r="CD408" s="126">
        <f>SUM($EH408:$EH408)</f>
        <v/>
      </c>
      <c r="CE408" s="126">
        <f>$CD408*$AB408</f>
        <v/>
      </c>
      <c r="CF408" s="126">
        <f>SUM($EK408:$EK408)</f>
        <v/>
      </c>
      <c r="CG408" s="126">
        <f>$CF408*$AB408</f>
        <v/>
      </c>
      <c r="CH408" s="126">
        <f>SUM($CC408,$CE408,$CG408)</f>
        <v/>
      </c>
      <c r="CI408" s="126">
        <f>$CH408*(1+$CM408)</f>
        <v/>
      </c>
      <c r="CJ408" s="127" t="n">
        <v>0</v>
      </c>
      <c r="CK408" s="126">
        <f>SUM($CH408:$CH408)*(1+$CJ408)</f>
        <v/>
      </c>
      <c r="CL408" s="126">
        <f>SUM($CH408:$CH408)*(1+$CM408)</f>
        <v/>
      </c>
      <c r="CM408" s="59" t="inlineStr">
        <is>
          <t>20%</t>
        </is>
      </c>
      <c r="CN408" s="59" t="n"/>
      <c r="CO408" s="72" t="n"/>
      <c r="CP408" s="59" t="n"/>
      <c r="CQ408" s="73" t="n"/>
      <c r="CR408" s="73" t="n"/>
      <c r="CS408" s="73" t="n"/>
      <c r="CT408" s="72" t="n"/>
      <c r="CU408" s="79" t="inlineStr">
        <is>
          <t> </t>
        </is>
      </c>
      <c r="CV408" s="60" t="n"/>
      <c r="CW408" s="60" t="n"/>
      <c r="CX408" s="60" t="n"/>
      <c r="CY408" s="127">
        <f>IFERROR(($CC408-$EE408)/($EE408/(1-$DQ408)),0)</f>
        <v/>
      </c>
      <c r="CZ408" s="127">
        <f>IFERROR(1-$EI408/($CE408),0)</f>
        <v/>
      </c>
      <c r="DA408" s="127">
        <f>IFERROR(1-$EL408/($CG408),0)</f>
        <v/>
      </c>
      <c r="DB408" s="126">
        <f>ROUND(IFERROR(($CI408/(1+$CM408)-$EN408),0),2)</f>
        <v/>
      </c>
      <c r="DC408" s="128" t="n"/>
      <c r="DD408" s="125" t="n"/>
      <c r="DE408" s="75" t="n">
        <v>0</v>
      </c>
      <c r="DF408" s="128" t="n"/>
      <c r="DG408" s="125">
        <f>IF($DC408=0,0,$DD408*($DC408*100%-$DE408*$DF408))*SUM($AB408:$AB408)</f>
        <v/>
      </c>
      <c r="DH408" s="129" t="inlineStr">
        <is>
          <t>месяц</t>
        </is>
      </c>
      <c r="DI408" s="130">
        <f t="array" ref="DI408">IFERROR(
IF($ES408="LisChannel",
(ROUND(((INDEX({174.625;153.888888888889;130.972222222222},MATCH($AI408,{2;3;4}),0))*$AG408*$AI408),2)),0),0)</f>
        <v/>
      </c>
      <c r="DJ408" s="130">
        <f>
_xlfn.LET(_xlpm.X,
IFERROR(
IF($ES408="НовиковТВ",
(_xlfn.LET(_xlpm.NTV,
_xlfn.LET(_xlpm.MIN,350000,
IF(SUMIFS($DI:$DI,$ES:$ES,"НовиковТВ")&lt;=_xlpm.MIN,
(SUMIFS($DI:$DI,$ES:$ES,"НовиковТВ")/(COUNTIFS($ES:$ES,"НовиковТВ")))*_xlpm.MIN/SUMIFS($DI:$DI,$ES:$ES,"НовиковТВ"),
DI408)),
_xlpm.NTV+$DG408/(1-(1-(_xlpm.NTV)*(1-$DL408)*(1-$DM408)*(1-$DN408)*(1-$DO408)*(1-$DP408)/_xlpm.NTV))))/(1+$EP408),
$DI408+$DG408/(1-(1-($DI408)*(1-$DL408)*(1-$DM408)*(1-$DN408)*(1-$DO408)*(1-$DP408)/$DI408))),
0),
_xlpm.X*(1+$CM408)*(1+$CW408)-_xlpm.X*(1+$CM408)+_xlpm.X)</f>
        <v/>
      </c>
      <c r="DK408" s="125" t="inlineStr">
        <is>
          <t>послед.</t>
        </is>
      </c>
      <c r="DL408" s="63" t="n">
        <v>0</v>
      </c>
      <c r="DM408" s="63" t="n">
        <v>0</v>
      </c>
      <c r="DN408" s="63" t="n">
        <v>0</v>
      </c>
      <c r="DO408" s="63" t="n">
        <v>0</v>
      </c>
      <c r="DP408" s="63" t="n">
        <v>0</v>
      </c>
      <c r="DQ408" s="63">
        <f t="array" ref="DQ408">IFERROR(_xlfn.IFS(
$DK408="послед.",1-(1-$DL408)*(1-$DM408)*(1-$DN408)*(1-$DO408)*(1-$DP408),
$DK408="сумм.",$DL408+$DM408+$DN408+$DO408+$DP408),
0)</f>
        <v/>
      </c>
      <c r="DR408" s="125">
        <f t="array" ref="DR408">
IFERROR(
_xlfn.IFS(
$BL408=0,
0,
$BL408&gt;0,
_xlfn.IFS($DK408="послед.",
$DJ408*(1-$DL408)*(1-$DM408)*(1-$DN408)*(1-$DO408)*(1-$DP408),
$DK408="сумм.",
$DJ408*(1-($DL408+$DM408+$DN408+$DO408+$DP408)))),0)</f>
        <v/>
      </c>
      <c r="DS408" s="125">
        <f t="array" ref="DS408">
IFERROR(_xlfn.IFS(
$DH408="день_1",
$DR408*$BL408/($AX408-$AW408+1)*AZ408*(DAY(EOMONTH(AZ$15,0))),
$DH408="день_2",
$DR408/30*MAX(MIN($AX408,EOMONTH(AZ$15,0))-MAX($AW408,AZ$15)+1,),
$DH408="раб.день",
$DR408/30*(IFERROR(
_xlfn.LET(_xlpm.VD,
CHOOSE(
{1;2;3;4;5;6;7;8;9;10;11;12;13;14;15;16;17;18},
45658,45659,45660,45661,45662,45663,45664,45665,45711,45724,45778,45779,45785,45786,45820,45821,45965,46022),
_xlfn.LET(_xlpm.DD,
MAX(MIN($AX408,EOMONTH(AZ$15,0))-MAX($AW408,AZ$15),),
_xlfn.IFS(
AND(MONTH($AW408)=MONTH(AZ$15),MONTH($AX408)&lt;&gt;MONTH(AZ$15)),
NETWORKDAYS.INTL($AW408,$AW408+_xlpm.DD,1,_xlpm.VD),
AND(MONTH($AW408)&lt;&gt;MONTH(AZ$15),MONTH($AX408)=MONTH(AZ$15)),
NETWORKDAYS.INTL(($AX408)-_xlpm.DD,$AX408,1,_xlpm.VD),
AND(MONTH($AW408)&lt;MONTH(AZ$15),MONTH($AX408)&gt;MONTH(AZ$15)),
NETWORKDAYS.INTL((EOMONTH(AZ$15-1,1))-_xlpm.DD,EOMONTH(AZ$15-1,1),1,_xlpm.VD),
AND(MONTH($AW408)=MONTH(AZ$15),MONTH($AX408)=MONTH(AZ$15)),
NETWORKDAYS.INTL($AW408,$AX408,1,_xlpm.VD)))),0)),
$DH408="месяц",
$DR408*AZ408,
$DH408="неделя",
$DR408*AZ408/7*(ROUNDUP((DAY(EOMONTH(AZ$15,0)))/4,0))),
0)</f>
        <v/>
      </c>
      <c r="DT408" s="125">
        <f t="array" ref="DT408">
IFERROR(_xlfn.IFS(
$DH408="день_1",
$DR408*$BL408/($AX408-$AW408+1)*BA408*(DAY(EOMONTH(BA$15,0))),
$DH408="день_2",
$DR408/30*MAX(MIN($AX408,EOMONTH(BA$15,0))-MAX($AW408,BA$15)+1,),
$DH408="раб.день",
$DR408/30*(IFERROR(
_xlfn.LET(_xlpm.VD,
CHOOSE(
{1;2;3;4;5;6;7;8;9;10;11;12;13;14;15;16;17;18},
45658,45659,45660,45661,45662,45663,45664,45665,45711,45724,45778,45779,45785,45786,45820,45821,45965,46022),
_xlfn.LET(_xlpm.DD,
MAX(MIN($AX408,EOMONTH(BA$15,0))-MAX($AW408,BA$15),),
_xlfn.IFS(
AND(MONTH($AW408)=MONTH(BA$15),MONTH($AX408)&lt;&gt;MONTH(BA$15)),
NETWORKDAYS.INTL($AW408,$AW408+_xlpm.DD,1,_xlpm.VD),
AND(MONTH($AW408)&lt;&gt;MONTH(BA$15),MONTH($AX408)=MONTH(BA$15)),
NETWORKDAYS.INTL(($AX408)-_xlpm.DD,$AX408,1,_xlpm.VD),
AND(MONTH($AW408)&lt;MONTH(BA$15),MONTH($AX408)&gt;MONTH(BA$15)),
NETWORKDAYS.INTL((EOMONTH(BA$15-1,1))-_xlpm.DD,EOMONTH(BA$15-1,1),1,_xlpm.VD),
AND(MONTH($AW408)=MONTH(BA$15),MONTH($AX408)=MONTH(BA$15)),
NETWORKDAYS.INTL($AW408,$AX408,1,_xlpm.VD)))),0)),
$DH408="месяц",
$DR408*BA408,
$DH408="неделя",
$DR408*BA408/7*(ROUNDUP((DAY(EOMONTH(BA$15,0)))/4,0))),
0)</f>
        <v/>
      </c>
      <c r="DU408" s="125">
        <f t="array" ref="DU408">
IFERROR(_xlfn.IFS(
$DH408="день_1",
$DR408*$BL408/($AX408-$AW408+1)*BB408*(DAY(EOMONTH(BB$15,0))),
$DH408="день_2",
$DR408/30*MAX(MIN($AX408,EOMONTH(BB$15,0))-MAX($AW408,BB$15)+1,),
$DH408="раб.день",
$DR408/30*(IFERROR(
_xlfn.LET(_xlpm.VD,
CHOOSE(
{1;2;3;4;5;6;7;8;9;10;11;12;13;14;15;16;17;18},
45658,45659,45660,45661,45662,45663,45664,45665,45711,45724,45778,45779,45785,45786,45820,45821,45965,46022),
_xlfn.LET(_xlpm.DD,
MAX(MIN($AX408,EOMONTH(BB$15,0))-MAX($AW408,BB$15),),
_xlfn.IFS(
AND(MONTH($AW408)=MONTH(BB$15),MONTH($AX408)&lt;&gt;MONTH(BB$15)),
NETWORKDAYS.INTL($AW408,$AW408+_xlpm.DD,1,_xlpm.VD),
AND(MONTH($AW408)&lt;&gt;MONTH(BB$15),MONTH($AX408)=MONTH(BB$15)),
NETWORKDAYS.INTL(($AX408)-_xlpm.DD,$AX408,1,_xlpm.VD),
AND(MONTH($AW408)&lt;MONTH(BB$15),MONTH($AX408)&gt;MONTH(BB$15)),
NETWORKDAYS.INTL((EOMONTH(BB$15-1,1))-_xlpm.DD,EOMONTH(BB$15-1,1),1,_xlpm.VD),
AND(MONTH($AW408)=MONTH(BB$15),MONTH($AX408)=MONTH(BB$15)),
NETWORKDAYS.INTL($AW408,$AX408,1,_xlpm.VD)))),0)),
$DH408="месяц",
$DR408*BB408,
$DH408="неделя",
$DR408*BB408/7*(ROUNDUP((DAY(EOMONTH(BB$15,0)))/4,0))),
0)</f>
        <v/>
      </c>
      <c r="DV408" s="125">
        <f t="array" ref="DV408">
IFERROR(_xlfn.IFS(
$DH408="день_1",
$DR408*$BL408/($AX408-$AW408+1)*BC408*(DAY(EOMONTH(BC$15,0))),
$DH408="день_2",
$DR408/30*MAX(MIN($AX408,EOMONTH(BC$15,0))-MAX($AW408,BC$15)+1,),
$DH408="раб.день",
$DR408/30*(IFERROR(
_xlfn.LET(_xlpm.VD,
CHOOSE(
{1;2;3;4;5;6;7;8;9;10;11;12;13;14;15;16;17;18},
45658,45659,45660,45661,45662,45663,45664,45665,45711,45724,45778,45779,45785,45786,45820,45821,45965,46022),
_xlfn.LET(_xlpm.DD,
MAX(MIN($AX408,EOMONTH(BC$15,0))-MAX($AW408,BC$15),),
_xlfn.IFS(
AND(MONTH($AW408)=MONTH(BC$15),MONTH($AX408)&lt;&gt;MONTH(BC$15)),
NETWORKDAYS.INTL($AW408,$AW408+_xlpm.DD,1,_xlpm.VD),
AND(MONTH($AW408)&lt;&gt;MONTH(BC$15),MONTH($AX408)=MONTH(BC$15)),
NETWORKDAYS.INTL(($AX408)-_xlpm.DD,$AX408,1,_xlpm.VD),
AND(MONTH($AW408)&lt;MONTH(BC$15),MONTH($AX408)&gt;MONTH(BC$15)),
NETWORKDAYS.INTL((EOMONTH(BC$15-1,1))-_xlpm.DD,EOMONTH(BC$15-1,1),1,_xlpm.VD),
AND(MONTH($AW408)=MONTH(BC$15),MONTH($AX408)=MONTH(BC$15)),
NETWORKDAYS.INTL($AW408,$AX408,1,_xlpm.VD)))),0)),
$DH408="месяц",
$DR408*BC408,
$DH408="неделя",
$DR408*BC408/7*(ROUNDUP((DAY(EOMONTH(BC$15,0)))/4,0))),
0)</f>
        <v/>
      </c>
      <c r="DW408" s="125">
        <f t="array" ref="DW408">
IFERROR(_xlfn.IFS(
$DH408="день_1",
$DR408*$BL408/($AX408-$AW408+1)*BD408*(DAY(EOMONTH(BD$15,0))),
$DH408="день_2",
$DR408/30*MAX(MIN($AX408,EOMONTH(BD$15,0))-MAX($AW408,BD$15)+1,),
$DH408="раб.день",
$DR408/30*(IFERROR(
_xlfn.LET(_xlpm.VD,
CHOOSE(
{1;2;3;4;5;6;7;8;9;10;11;12;13;14;15;16;17;18},
45658,45659,45660,45661,45662,45663,45664,45665,45711,45724,45778,45779,45785,45786,45820,45821,45965,46022),
_xlfn.LET(_xlpm.DD,
MAX(MIN($AX408,EOMONTH(BD$15,0))-MAX($AW408,BD$15),),
_xlfn.IFS(
AND(MONTH($AW408)=MONTH(BD$15),MONTH($AX408)&lt;&gt;MONTH(BD$15)),
NETWORKDAYS.INTL($AW408,$AW408+_xlpm.DD,1,_xlpm.VD),
AND(MONTH($AW408)&lt;&gt;MONTH(BD$15),MONTH($AX408)=MONTH(BD$15)),
NETWORKDAYS.INTL(($AX408)-_xlpm.DD,$AX408,1,_xlpm.VD),
AND(MONTH($AW408)&lt;MONTH(BD$15),MONTH($AX408)&gt;MONTH(BD$15)),
NETWORKDAYS.INTL((EOMONTH(BD$15-1,1))-_xlpm.DD,EOMONTH(BD$15-1,1),1,_xlpm.VD),
AND(MONTH($AW408)=MONTH(BD$15),MONTH($AX408)=MONTH(BD$15)),
NETWORKDAYS.INTL($AW408,$AX408,1,_xlpm.VD)))),0)),
$DH408="месяц",
$DR408*BD408,
$DH408="неделя",
$DR408*BD408/7*(ROUNDUP((DAY(EOMONTH(BD$15,0)))/4,0))),
0)</f>
        <v/>
      </c>
      <c r="DX408" s="125">
        <f t="array" ref="DX408">
IFERROR(_xlfn.IFS(
$DH408="день_1",
$DR408*$BL408/($AX408-$AW408+1)*BE408*(DAY(EOMONTH(BE$15,0))),
$DH408="день_2",
$DR408/30*MAX(MIN($AX408,EOMONTH(BE$15,0))-MAX($AW408,BE$15)+1,),
$DH408="раб.день",
$DR408/30*(IFERROR(
_xlfn.LET(_xlpm.VD,
CHOOSE(
{1;2;3;4;5;6;7;8;9;10;11;12;13;14;15;16;17;18},
45658,45659,45660,45661,45662,45663,45664,45665,45711,45724,45778,45779,45785,45786,45820,45821,45965,46022),
_xlfn.LET(_xlpm.DD,
MAX(MIN($AX408,EOMONTH(BE$15,0))-MAX($AW408,BE$15),),
_xlfn.IFS(
AND(MONTH($AW408)=MONTH(BE$15),MONTH($AX408)&lt;&gt;MONTH(BE$15)),
NETWORKDAYS.INTL($AW408,$AW408+_xlpm.DD,1,_xlpm.VD),
AND(MONTH($AW408)&lt;&gt;MONTH(BE$15),MONTH($AX408)=MONTH(BE$15)),
NETWORKDAYS.INTL(($AX408)-_xlpm.DD,$AX408,1,_xlpm.VD),
AND(MONTH($AW408)&lt;MONTH(BE$15),MONTH($AX408)&gt;MONTH(BE$15)),
NETWORKDAYS.INTL((EOMONTH(BE$15-1,1))-_xlpm.DD,EOMONTH(BE$15-1,1),1,_xlpm.VD),
AND(MONTH($AW408)=MONTH(BE$15),MONTH($AX408)=MONTH(BE$15)),
NETWORKDAYS.INTL($AW408,$AX408,1,_xlpm.VD)))),0)),
$DH408="месяц",
$DR408*BE408,
$DH408="неделя",
$DR408*BE408/7*(ROUNDUP((DAY(EOMONTH(BE$15,0)))/4,0))),
0)</f>
        <v/>
      </c>
      <c r="DY408" s="125">
        <f t="array" ref="DY408">
IFERROR(_xlfn.IFS(
$DH408="день_1",
$DR408*$BL408/($AX408-$AW408+1)*BF408*(DAY(EOMONTH(BF$15,0))),
$DH408="день_2",
$DR408/30*MAX(MIN($AX408,EOMONTH(BF$15,0))-MAX($AW408,BF$15)+1,),
$DH408="раб.день",
$DR408/30*(IFERROR(
_xlfn.LET(_xlpm.VD,
CHOOSE(
{1;2;3;4;5;6;7;8;9;10;11;12;13;14;15;16;17;18},
45658,45659,45660,45661,45662,45663,45664,45665,45711,45724,45778,45779,45785,45786,45820,45821,45965,46022),
_xlfn.LET(_xlpm.DD,
MAX(MIN($AX408,EOMONTH(BF$15,0))-MAX($AW408,BF$15),),
_xlfn.IFS(
AND(MONTH($AW408)=MONTH(BF$15),MONTH($AX408)&lt;&gt;MONTH(BF$15)),
NETWORKDAYS.INTL($AW408,$AW408+_xlpm.DD,1,_xlpm.VD),
AND(MONTH($AW408)&lt;&gt;MONTH(BF$15),MONTH($AX408)=MONTH(BF$15)),
NETWORKDAYS.INTL(($AX408)-_xlpm.DD,$AX408,1,_xlpm.VD),
AND(MONTH($AW408)&lt;MONTH(BF$15),MONTH($AX408)&gt;MONTH(BF$15)),
NETWORKDAYS.INTL((EOMONTH(BF$15-1,1))-_xlpm.DD,EOMONTH(BF$15-1,1),1,_xlpm.VD),
AND(MONTH($AW408)=MONTH(BF$15),MONTH($AX408)=MONTH(BF$15)),
NETWORKDAYS.INTL($AW408,$AX408,1,_xlpm.VD)))),0)),
$DH408="месяц",
$DR408*BF408,
$DH408="неделя",
$DR408*BF408/7*(ROUNDUP((DAY(EOMONTH(BF$15,0)))/4,0))),
0)</f>
        <v/>
      </c>
      <c r="DZ408" s="125">
        <f t="array" ref="DZ408">
IFERROR(_xlfn.IFS(
$DH408="день_1",
$DR408*$BL408/($AX408-$AW408+1)*BG408*(DAY(EOMONTH(BG$15,0))),
$DH408="день_2",
$DR408/30*MAX(MIN($AX408,EOMONTH(BG$15,0))-MAX($AW408,BG$15)+1,),
$DH408="раб.день",
$DR408/30*(IFERROR(
_xlfn.LET(_xlpm.VD,
CHOOSE(
{1;2;3;4;5;6;7;8;9;10;11;12;13;14;15;16;17;18},
45658,45659,45660,45661,45662,45663,45664,45665,45711,45724,45778,45779,45785,45786,45820,45821,45965,46022),
_xlfn.LET(_xlpm.DD,
MAX(MIN($AX408,EOMONTH(BG$15,0))-MAX($AW408,BG$15),),
_xlfn.IFS(
AND(MONTH($AW408)=MONTH(BG$15),MONTH($AX408)&lt;&gt;MONTH(BG$15)),
NETWORKDAYS.INTL($AW408,$AW408+_xlpm.DD,1,_xlpm.VD),
AND(MONTH($AW408)&lt;&gt;MONTH(BG$15),MONTH($AX408)=MONTH(BG$15)),
NETWORKDAYS.INTL(($AX408)-_xlpm.DD,$AX408,1,_xlpm.VD),
AND(MONTH($AW408)&lt;MONTH(BG$15),MONTH($AX408)&gt;MONTH(BG$15)),
NETWORKDAYS.INTL((EOMONTH(BG$15-1,1))-_xlpm.DD,EOMONTH(BG$15-1,1),1,_xlpm.VD),
AND(MONTH($AW408)=MONTH(BG$15),MONTH($AX408)=MONTH(BG$15)),
NETWORKDAYS.INTL($AW408,$AX408,1,_xlpm.VD)))),0)),
$DH408="месяц",
$DR408*BG408,
$DH408="неделя",
$DR408*BG408/7*(ROUNDUP((DAY(EOMONTH(BG$15,0)))/4,0))),
0)</f>
        <v/>
      </c>
      <c r="EA408" s="125">
        <f t="array" ref="EA408">
IFERROR(_xlfn.IFS(
$DH408="день_1",
$DR408*$BL408/($AX408-$AW408+1)*BH408*(DAY(EOMONTH(BH$15,0))),
$DH408="день_2",
$DR408/30*MAX(MIN($AX408,EOMONTH(BH$15,0))-MAX($AW408,BH$15)+1,),
$DH408="раб.день",
$DR408/30*(IFERROR(
_xlfn.LET(_xlpm.VD,
CHOOSE(
{1;2;3;4;5;6;7;8;9;10;11;12;13;14;15;16;17;18},
45658,45659,45660,45661,45662,45663,45664,45665,45711,45724,45778,45779,45785,45786,45820,45821,45965,46022),
_xlfn.LET(_xlpm.DD,
MAX(MIN($AX408,EOMONTH(BH$15,0))-MAX($AW408,BH$15),),
_xlfn.IFS(
AND(MONTH($AW408)=MONTH(BH$15),MONTH($AX408)&lt;&gt;MONTH(BH$15)),
NETWORKDAYS.INTL($AW408,$AW408+_xlpm.DD,1,_xlpm.VD),
AND(MONTH($AW408)&lt;&gt;MONTH(BH$15),MONTH($AX408)=MONTH(BH$15)),
NETWORKDAYS.INTL(($AX408)-_xlpm.DD,$AX408,1,_xlpm.VD),
AND(MONTH($AW408)&lt;MONTH(BH$15),MONTH($AX408)&gt;MONTH(BH$15)),
NETWORKDAYS.INTL((EOMONTH(BH$15-1,1))-_xlpm.DD,EOMONTH(BH$15-1,1),1,_xlpm.VD),
AND(MONTH($AW408)=MONTH(BH$15),MONTH($AX408)=MONTH(BH$15)),
NETWORKDAYS.INTL($AW408,$AX408,1,_xlpm.VD)))),0)),
$DH408="месяц",
$DR408*BH408,
$DH408="неделя",
$DR408*BH408/7*(ROUNDUP((DAY(EOMONTH(BH$15,0)))/4,0))),
0)</f>
        <v/>
      </c>
      <c r="EB408" s="125">
        <f t="array" ref="EB408">
IFERROR(_xlfn.IFS(
$DH408="день_1",
$DR408*$BL408/($AX408-$AW408+1)*BI408*(DAY(EOMONTH(BI$15,0))),
$DH408="день_2",
$DR408/30*MAX(MIN($AX408,EOMONTH(BI$15,0))-MAX($AW408,BI$15)+1,),
$DH408="раб.день",
$DR408/30*(IFERROR(
_xlfn.LET(_xlpm.VD,
CHOOSE(
{1;2;3;4;5;6;7;8;9;10;11;12;13;14;15;16;17;18},
45658,45659,45660,45661,45662,45663,45664,45665,45711,45724,45778,45779,45785,45786,45820,45821,45965,46022),
_xlfn.LET(_xlpm.DD,
MAX(MIN($AX408,EOMONTH(BI$15,0))-MAX($AW408,BI$15),),
_xlfn.IFS(
AND(MONTH($AW408)=MONTH(BI$15),MONTH($AX408)&lt;&gt;MONTH(BI$15)),
NETWORKDAYS.INTL($AW408,$AW408+_xlpm.DD,1,_xlpm.VD),
AND(MONTH($AW408)&lt;&gt;MONTH(BI$15),MONTH($AX408)=MONTH(BI$15)),
NETWORKDAYS.INTL(($AX408)-_xlpm.DD,$AX408,1,_xlpm.VD),
AND(MONTH($AW408)&lt;MONTH(BI$15),MONTH($AX408)&gt;MONTH(BI$15)),
NETWORKDAYS.INTL((EOMONTH(BI$15-1,1))-_xlpm.DD,EOMONTH(BI$15-1,1),1,_xlpm.VD),
AND(MONTH($AW408)=MONTH(BI$15),MONTH($AX408)=MONTH(BI$15)),
NETWORKDAYS.INTL($AW408,$AX408,1,_xlpm.VD)))),0)),
$DH408="месяц",
$DR408*BI408,
$DH408="неделя",
$DR408*BI408/7*(ROUNDUP((DAY(EOMONTH(BI$15,0)))/4,0))),
0)</f>
        <v/>
      </c>
      <c r="EC408" s="125">
        <f t="array" ref="EC408">
IFERROR(_xlfn.IFS(
$DH408="день_1",
$DR408*$BL408/($AX408-$AW408+1)*BJ408*(DAY(EOMONTH(BJ$15,0))),
$DH408="день_2",
$DR408/30*MAX(MIN($AX408,EOMONTH(BJ$15,0))-MAX($AW408,BJ$15)+1,),
$DH408="раб.день",
$DR408/30*(IFERROR(
_xlfn.LET(_xlpm.VD,
CHOOSE(
{1;2;3;4;5;6;7;8;9;10;11;12;13;14;15;16;17;18},
45658,45659,45660,45661,45662,45663,45664,45665,45711,45724,45778,45779,45785,45786,45820,45821,45965,46022),
_xlfn.LET(_xlpm.DD,
MAX(MIN($AX408,EOMONTH(BJ$15,0))-MAX($AW408,BJ$15),),
_xlfn.IFS(
AND(MONTH($AW408)=MONTH(BJ$15),MONTH($AX408)&lt;&gt;MONTH(BJ$15)),
NETWORKDAYS.INTL($AW408,$AW408+_xlpm.DD,1,_xlpm.VD),
AND(MONTH($AW408)&lt;&gt;MONTH(BJ$15),MONTH($AX408)=MONTH(BJ$15)),
NETWORKDAYS.INTL(($AX408)-_xlpm.DD,$AX408,1,_xlpm.VD),
AND(MONTH($AW408)&lt;MONTH(BJ$15),MONTH($AX408)&gt;MONTH(BJ$15)),
NETWORKDAYS.INTL((EOMONTH(BJ$15-1,1))-_xlpm.DD,EOMONTH(BJ$15-1,1),1,_xlpm.VD),
AND(MONTH($AW408)=MONTH(BJ$15),MONTH($AX408)=MONTH(BJ$15)),
NETWORKDAYS.INTL($AW408,$AX408,1,_xlpm.VD)))),0)),
$DH408="месяц",
$DR408*BJ408,
$DH408="неделя",
$DR408*BJ408/7*(ROUNDUP((DAY(EOMONTH(BJ$15,0)))/4,0))),
0)</f>
        <v/>
      </c>
      <c r="ED408" s="125">
        <f t="array" ref="ED408">
IFERROR(_xlfn.IFS(
$DH408="день_1",
$DR408*$BL408/($AX408-$AW408+1)*BK408*(DAY(EOMONTH(BK$15,0))),
$DH408="день_2",
$DR408/30*MAX(MIN($AX408,EOMONTH(BK$15,0))-MAX($AW408,BK$15)+1,),
$DH408="раб.день",
$DR408/30*(IFERROR(
_xlfn.LET(_xlpm.VD,
CHOOSE(
{1;2;3;4;5;6;7;8;9;10;11;12;13;14;15;16;17;18},
45658,45659,45660,45661,45662,45663,45664,45665,45711,45724,45778,45779,45785,45786,45820,45821,45965,46022),
_xlfn.LET(_xlpm.DD,
MAX(MIN($AX408,EOMONTH(BK$15,0))-MAX($AW408,BK$15),),
_xlfn.IFS(
AND(MONTH($AW408)=MONTH(BK$15),MONTH($AX408)&lt;&gt;MONTH(BK$15)),
NETWORKDAYS.INTL($AW408,$AW408+_xlpm.DD,1,_xlpm.VD),
AND(MONTH($AW408)&lt;&gt;MONTH(BK$15),MONTH($AX408)=MONTH(BK$15)),
NETWORKDAYS.INTL(($AX408)-_xlpm.DD,$AX408,1,_xlpm.VD),
AND(MONTH($AW408)&lt;MONTH(BK$15),MONTH($AX408)&gt;MONTH(BK$15)),
NETWORKDAYS.INTL((EOMONTH(BK$15-1,1))-_xlpm.DD,EOMONTH(BK$15-1,1),1,_xlpm.VD),
AND(MONTH($AW408)=MONTH(BK$15),MONTH($AX408)=MONTH(BK$15)),
NETWORKDAYS.INTL($AW408,$AX408,1,_xlpm.VD)))),0)),
$DH408="месяц",
$DR408*BK408,
$DH408="неделя",
$DR408*BK408/7*(ROUNDUP((DAY(EOMONTH(BK$15,0)))/4,0))),
0)</f>
        <v/>
      </c>
      <c r="EE408" s="125">
        <f>SUM($DS408,$DT408,$DU408,$DV408,$DW408,$DX408,$DY408,$DZ408,$EA408,$EB408,$EC408,$ED408)</f>
        <v/>
      </c>
      <c r="EF408" s="125">
        <f>IFERROR(ROUND($EE408*(1+$EP408),2),0)</f>
        <v/>
      </c>
      <c r="EG408" s="128" t="n">
        <v>1</v>
      </c>
      <c r="EH408" s="126" t="n">
        <v>0</v>
      </c>
      <c r="EI408" s="126">
        <f>ROUND(SUM($EH408:$EH408)*SUM($AB408:$AB408)*$EG408,2)</f>
        <v/>
      </c>
      <c r="EJ408" s="126">
        <f>ROUND($EI408*(1+$EP408),2)</f>
        <v/>
      </c>
      <c r="EK408" s="126" t="n">
        <v>0</v>
      </c>
      <c r="EL408" s="126">
        <f>ROUND(SUM($EK408:$EK408)*SUM($AB408:$AB408)*$EG408,2)</f>
        <v/>
      </c>
      <c r="EM408" s="126">
        <f>ROUND($EL408*(1+$EP408),2)</f>
        <v/>
      </c>
      <c r="EN408" s="126">
        <f>SUM($EE408,$EI408,$EL408)</f>
        <v/>
      </c>
      <c r="EO408" s="126">
        <f>SUM($EF408,$EJ408,$EM408)</f>
        <v/>
      </c>
      <c r="EP408" s="59" t="inlineStr">
        <is>
          <t>20%</t>
        </is>
      </c>
      <c r="EQ408" s="59" t="n"/>
      <c r="ER408" s="60">
        <f t="array" ref="ER408">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MATCH(ES408,
{"AMS";"RussOutdoor";"HD Outdoor";"Ingroup";"IQ";"Ledproduction";"LisChannel";"Logic";"Media-PPL";"NovikovTV | НовиковТВ";"SMA";"SOK";"КрокусТВ | CrocusTV | IndoorTV";"Сити";"ТЯК Москва"},
0)),"")</f>
        <v/>
      </c>
      <c r="ES408" s="60" t="n"/>
      <c r="ET408" s="60">
        <f t="array" ref="ET408">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MATCH(ES408,
{"AMS";"RussOutdoor";"HD Outdoor";"Ingroup";"IQ";"Ledproduction";"LisChannel";"Logic";"Media-PPL";"NovikovTV | НовиковТВ";"SMA";"SOK";"КрокусТВ | CrocusTV | IndoorTV";"Сити";"ТЯК Москва"},
0)),"")</f>
        <v/>
      </c>
      <c r="EU408" s="60" t="n"/>
      <c r="EV408" s="60" t="n"/>
      <c r="EX408" s="110">
        <f t="array" ref="EX408">
($AR408/30
+N("ТРАФИК ПЛОЩАДКИ"))*
(IFERROR(
_xlfn.LET(
_xlpm.GPR,
HLOOKUP($L408,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(MATCH($T408,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IF($Q408="цифровой",_xlpm.GPR/$AG408,_xlpm.GPR/60)),
0)
+N("DWELL TIME"))*
(IF($AB408=0,0,IF($AB408=1,0.3,IF($AB408=2,0.5,IF($AB408&gt;2,1))))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_xlfn.IFS($AC408="да",1.2,$AC408="нет",1)*
_xlfn.IFS($AD408="да",1.2,$AD408="нет",1)*
IF(R408="статический",1,1.2)*
$X408*
INDEX(
{1.2;1;1.2;1.2;1;1.2;1.2;1.2;1.2;1.2;1.2;1;1.2;1.2;1.2;1.2;1;1;1.2;1.2;1.2;1;1;1;1;1.2;1.2;1.2;1.2;1;1;1;1;1.2;1.2;1.2;1.2;1.2;1.2;1.2;1.2;1;1;1.2;1;1;1;1;1.5;1;1;1.5;1.5;1.2},
MATCH($Q408,_xlpm.MI,0)))&gt;{0.02;0.04;0.06;0.1;0.2;0.4;0.6;0.8;1;2;4;6})),
{0;1;2;3;4;5;6;7;8;9;10;11;12},
0)))
+N("КОЭФФИЦИЕНТ КОНТАКТА"))))*
(_xlfn.IFS($X408&lt;0.1,$X408/1000,$X408&gt;25,5.2,AND($X408&gt;=0.1,$X408&lt;=25),(($X408*2+0.1)/10)*($X408/10)))*
IFERROR((_xlfn.LET(
_xlpm.MA,
{0;0.8;0.85;0.9;0.95;1},
_xlpm.MAA,
{0;1;2;3;4;5},
INDEX(_xlpm.MA,MATCH(SUMPRODUCT(--((IF(ROUND(_xlpm.MAA,1)&gt;5,5,ROUND($AB408,1)))&gt;{0;1;2;3;4;5})),_xlpm.MAA,0)))
+N("КОЭФФИЦИЕНТ КОЛ-ВО КОНСТРУКЦИЙ")),1)*
$AB408,0))*
(IF($Q408="цифровой",$AG408/15*$AI408,1)
+N("ДЛЯ ЦИФРЫ"))</f>
        <v/>
      </c>
      <c r="EY408" s="110">
        <f>IFERROR(EX408*AY408,0)</f>
        <v/>
      </c>
      <c r="EZ408" s="131">
        <f>IFERROR(DP408/EY408*1000,0)</f>
        <v/>
      </c>
      <c r="FA408" s="112">
        <f>IFERROR(FC408/FB408,0)</f>
        <v/>
      </c>
      <c r="FB408" s="112">
        <f>IFERROR((FC408/(EY408/FF408*#REF!))*0.825,0)</f>
        <v/>
      </c>
      <c r="FC408" s="112">
        <f>IFERROR(((EX408*30/AR408)*100)/30,0)</f>
        <v/>
      </c>
      <c r="FD408" s="112">
        <f>IFERROR(EY408/G408*100%,0)</f>
        <v/>
      </c>
      <c r="FE408" s="112">
        <f>IFERROR(FD408/FC408*100%,0)</f>
        <v/>
      </c>
      <c r="FF408" s="110">
        <f>IFERROR(AR408/30*AY408,0)</f>
        <v/>
      </c>
    </row>
    <row r="409" ht="13" customHeight="1">
      <c r="A409" s="59" t="n"/>
      <c r="B409" s="60" t="n"/>
      <c r="C409" s="60" t="n"/>
      <c r="D409" s="60">
        <f t="array" ref="D409">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MATCH($E409,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09" s="60">
        <f t="array" ref="E409">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MATCH($F409,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09" s="60" t="inlineStr"/>
      <c r="G409" s="60" t="n"/>
      <c r="H409" s="60">
        <f t="array" ref="H409">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MATCH($I409,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09" s="60" t="n"/>
      <c r="J409" s="60" t="n"/>
      <c r="K409" s="60" t="n"/>
      <c r="L409" s="60" t="n"/>
      <c r="M409" s="60" t="n"/>
      <c r="N409" s="60" t="n"/>
      <c r="O409" s="60" t="n"/>
      <c r="P409" s="60">
        <f t="array" ref="P409">
_xlfn.IFS(
ISNUMBER(MATCH($Q409,{"шелфбаннер","разделитель","монетница","чековая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ISNUMBER(MATCH($Q409,{"LED/LCD","видеокулер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ISNUMBER(MATCH($Q409,{"автомобиль","машина","выставочное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ISNUMBER(MATCH($Q409,{"билборд","лифтовая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ISNUMBER(MATCH($Q409,{"навигация","подвесной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ISNUMBER(MATCH($Q409,{"движущаяся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ISNUMBER(MATCH($Q409,{"каталог","журнал"},)),
"Пресса",
$Q409="","")</f>
        <v/>
      </c>
      <c r="Q409" s="60" t="n"/>
      <c r="R409" s="60">
        <f t="array" ref="R409">
IFERROR(
_xlfn.IFS(
OR(ISNUMBER(MATCH($Q409,{"экспозиция","макет","стенд","автостенд","авто стенд","выставочное пространство","выставочные стенды","модульные выставочные стенды","3Д конструкция","3D конструкция"},)),P409="Экспонирование"),
"нестандартный",
ISNUMBER(MATCH($Q409,{"скроллер","призматрон"},)),
"динамический",
$P409="Видео",
"цифровой",
OR($P409="Пресса",$P409="Щит",$P409="POSm",$P409="Подвес",$P409="Брендирование/оклейка"),
"статический"),"")</f>
        <v/>
      </c>
      <c r="S409" s="59" t="n"/>
      <c r="T409" s="60" t="n"/>
      <c r="U409" s="60" t="n"/>
      <c r="V409" s="60">
        <f>
IF(P409="Видео",
"цифровой постер/ролик",
IF(ISNUMBER(MATCH(Q409,{"короб световой","короб световой | лайтбокс","короб световой | кристалайт","лайтбокс","лайт бокс","кристалайт","LB","lightbox"},)),
"бэклит",
IF(P409="Брендирование/оклейка",
"перфарированная пленка/самоклейка",
IF(P409="Экспонирование",
"под запрос",
IF(P409="Подвес",
"баннер/ткань",
"")))))</f>
        <v/>
      </c>
      <c r="W409" s="59" t="n"/>
      <c r="X409" s="59" t="n"/>
      <c r="Y409" s="59" t="n"/>
      <c r="Z409" s="61" t="n"/>
      <c r="AA409" s="61" t="n"/>
      <c r="AB409" s="61">
        <f>IF(BL409&gt;0,Z409,0)</f>
        <v/>
      </c>
      <c r="AC409" s="59" t="n"/>
      <c r="AD409" s="59" t="n"/>
      <c r="AE409" s="59" t="n"/>
      <c r="AF409" s="59" t="n"/>
      <c r="AG409" s="59" t="n"/>
      <c r="AH409" s="59" t="n"/>
      <c r="AI409" s="59" t="n"/>
      <c r="AJ409" s="59" t="n"/>
      <c r="AK409" s="59" t="n"/>
      <c r="AL409" s="62">
        <f>IFERROR(IF(OR(R409="статический",R409="динамический",R409="нестандартный",R409="",R409=""),"-",IF(AND(AH409="-",AI409="-"),"-",AK409*3600/AH409*AI409)),"-")</f>
        <v/>
      </c>
      <c r="AM409" s="62">
        <f>IFERROR(IF(OR(R409="статический",R409="динамический",R409="",R409="", R409="BTL",R409="нестандартный"),"-",AG409*AI409*AL409/60),"-")</f>
        <v/>
      </c>
      <c r="AN409" s="63">
        <f>IFERROR(IF(AH409="","-",AG409*AI409/AH409),"-")</f>
        <v/>
      </c>
      <c r="AO409" s="59">
        <f>IFERROR(IF(OR($R409="статический",$R409="динамический",$R409="",$R409="",$R409="BTL",$R409="нестандартный"),"-",$AL409*$AY409),"-")</f>
        <v/>
      </c>
      <c r="AP409" s="62">
        <f>IFERROR(IF(OR($R409="статический",$R409="динамический",$R409="",$R409="",$R409="BTL",$R409="нестандартный"),"-",$AM409*AY409),"-")</f>
        <v/>
      </c>
      <c r="AQ409" s="64" t="n"/>
      <c r="AR409" s="61" t="n"/>
      <c r="AS409" s="61" t="n"/>
      <c r="AT409" s="61" t="n"/>
      <c r="AU409" s="65" t="n"/>
      <c r="AV409" s="124">
        <f>IFERROR(DR409/AT409*1000,"n/a")</f>
        <v/>
      </c>
      <c r="AW409" s="67" t="n"/>
      <c r="AX409" s="67" t="n"/>
      <c r="AY409" s="43">
        <f>IFERROR(IF(OR($AW409="",$AX409=""),"",_xlfn.DAYS($AX409+1,$AW409)),"")</f>
        <v/>
      </c>
      <c r="AZ409" s="68">
        <f t="array" ref="AZ409">
_xlfn.LET(_xlpm.COEFF,
IF($AW409+$AX409=0,0,IF(MAX(MIN($AX409,EOMONTH(AZ$15,0))-MAX($AW409,AZ$15)+1,)&gt;0,1,0)),
_xlfn.IFS(
$ES409="LisChannel",
_xlpm.COEFF*
INDEX({1;1;1.2;1.2;1;1;1;1;1.2;1.2;1.2;1.2},
MATCH(MONTH(AZ$15),
{1,2,3,4,5,6,7,8,9,10,11,12})),
CONCATENATE($ES409," ",$L409)="RussOutdoor метро",
_xlpm.COEFF*
INDEX({0.8;0.9;1.1;1.1;1;1;1;1;1.1;1.1;1.1;1.1},
MATCH(MONTH(AZ$15),
{1,2,3,4,5,6,7,8,9,10,11,12})),
$ES409&lt;&gt;"LisChannel",
_xlpm.COEFF,
$ES409&lt;&gt;"RussOutdoor",
_xlpm.COEFF))</f>
        <v/>
      </c>
      <c r="BA409" s="68">
        <f t="array" ref="BA409">
_xlfn.LET(_xlpm.COEFF,
IF($AW409+$AX409=0,0,IF(MAX(MIN($AX409,EOMONTH(BA$15,0))-MAX($AW409,BA$15)+1,)&gt;0,1,0)),
_xlfn.IFS(
$ES409="LisChannel",
_xlpm.COEFF*
INDEX({1;1;1.2;1.2;1;1;1;1;1.2;1.2;1.2;1.2},
MATCH(MONTH(BA$15),
{1,2,3,4,5,6,7,8,9,10,11,12})),
CONCATENATE($ES409," ",$L409)="RussOutdoor метро",
_xlpm.COEFF*
INDEX({0.8;0.9;1.1;1.1;1;1;1;1;1.1;1.1;1.1;1.1},
MATCH(MONTH(BA$15),
{1,2,3,4,5,6,7,8,9,10,11,12})),
$ES409&lt;&gt;"LisChannel",
_xlpm.COEFF,
$ES409&lt;&gt;"RussOutdoor",
_xlpm.COEFF))</f>
        <v/>
      </c>
      <c r="BB409" s="68">
        <f t="array" ref="BB409">
_xlfn.LET(_xlpm.COEFF,
IF($AW409+$AX409=0,0,IF(MAX(MIN($AX409,EOMONTH(BB$15,0))-MAX($AW409,BB$15)+1,)&gt;0,1,0)),
_xlfn.IFS(
$ES409="LisChannel",
_xlpm.COEFF*
INDEX({1;1;1.2;1.2;1;1;1;1;1.2;1.2;1.2;1.2},
MATCH(MONTH(BB$15),
{1,2,3,4,5,6,7,8,9,10,11,12})),
CONCATENATE($ES409," ",$L409)="RussOutdoor метро",
_xlpm.COEFF*
INDEX({0.8;0.9;1.1;1.1;1;1;1;1;1.1;1.1;1.1;1.1},
MATCH(MONTH(BB$15),
{1,2,3,4,5,6,7,8,9,10,11,12})),
$ES409&lt;&gt;"LisChannel",
_xlpm.COEFF,
$ES409&lt;&gt;"RussOutdoor",
_xlpm.COEFF))</f>
        <v/>
      </c>
      <c r="BC409" s="68">
        <f t="array" ref="BC409">
_xlfn.LET(_xlpm.COEFF,
IF($AW409+$AX409=0,0,IF(MAX(MIN($AX409,EOMONTH(BC$15,0))-MAX($AW409,BC$15)+1,)&gt;0,1,0)),
_xlfn.IFS(
$ES409="LisChannel",
_xlpm.COEFF*
INDEX({1;1;1.2;1.2;1;1;1;1;1.2;1.2;1.2;1.2},
MATCH(MONTH(BC$15),
{1,2,3,4,5,6,7,8,9,10,11,12})),
CONCATENATE($ES409," ",$L409)="RussOutdoor метро",
_xlpm.COEFF*
INDEX({0.8;0.9;1.1;1.1;1;1;1;1;1.1;1.1;1.1;1.1},
MATCH(MONTH(BC$15),
{1,2,3,4,5,6,7,8,9,10,11,12})),
$ES409&lt;&gt;"LisChannel",
_xlpm.COEFF,
$ES409&lt;&gt;"RussOutdoor",
_xlpm.COEFF))</f>
        <v/>
      </c>
      <c r="BD409" s="68">
        <f t="array" ref="BD409">
_xlfn.LET(_xlpm.COEFF,
IF($AW409+$AX409=0,0,IF(MAX(MIN($AX409,EOMONTH(BD$15,0))-MAX($AW409,BD$15)+1,)&gt;0,1,0)),
_xlfn.IFS(
$ES409="LisChannel",
_xlpm.COEFF*
INDEX({1;1;1.2;1.2;1;1;1;1;1.2;1.2;1.2;1.2},
MATCH(MONTH(BD$15),
{1,2,3,4,5,6,7,8,9,10,11,12})),
CONCATENATE($ES409," ",$L409)="RussOutdoor метро",
_xlpm.COEFF*
INDEX({0.8;0.9;1.1;1.1;1;1;1;1;1.1;1.1;1.1;1.1},
MATCH(MONTH(BD$15),
{1,2,3,4,5,6,7,8,9,10,11,12})),
$ES409&lt;&gt;"LisChannel",
_xlpm.COEFF,
$ES409&lt;&gt;"RussOutdoor",
_xlpm.COEFF))</f>
        <v/>
      </c>
      <c r="BE409" s="68">
        <f t="array" ref="BE409">
_xlfn.LET(_xlpm.COEFF,
IF($AW409+$AX409=0,0,IF(MAX(MIN($AX409,EOMONTH(BE$15,0))-MAX($AW409,BE$15)+1,)&gt;0,1,0)),
_xlfn.IFS(
$ES409="LisChannel",
_xlpm.COEFF*
INDEX({1;1;1.2;1.2;1;1;1;1;1.2;1.2;1.2;1.2},
MATCH(MONTH(BE$15),
{1,2,3,4,5,6,7,8,9,10,11,12})),
CONCATENATE($ES409," ",$L409)="RussOutdoor метро",
_xlpm.COEFF*
INDEX({0.8;0.9;1.1;1.1;1;1;1;1;1.1;1.1;1.1;1.1},
MATCH(MONTH(BE$15),
{1,2,3,4,5,6,7,8,9,10,11,12})),
$ES409&lt;&gt;"LisChannel",
_xlpm.COEFF,
$ES409&lt;&gt;"RussOutdoor",
_xlpm.COEFF))</f>
        <v/>
      </c>
      <c r="BF409" s="68">
        <f t="array" ref="BF409">
_xlfn.LET(_xlpm.COEFF,
IF($AW409+$AX409=0,0,IF(MAX(MIN($AX409,EOMONTH(BF$15,0))-MAX($AW409,BF$15)+1,)&gt;0,1,0)),
_xlfn.IFS(
$ES409="LisChannel",
_xlpm.COEFF*
INDEX({1;1;1.2;1.2;1;1;1;1;1.2;1.2;1.2;1.2},
MATCH(MONTH(BF$15),
{1,2,3,4,5,6,7,8,9,10,11,12})),
CONCATENATE($ES409," ",$L409)="RussOutdoor метро",
_xlpm.COEFF*
INDEX({0.8;0.9;1.1;1.1;1;1;1;1;1.1;1.1;1.1;1.1},
MATCH(MONTH(BF$15),
{1,2,3,4,5,6,7,8,9,10,11,12})),
$ES409&lt;&gt;"LisChannel",
_xlpm.COEFF,
$ES409&lt;&gt;"RussOutdoor",
_xlpm.COEFF))</f>
        <v/>
      </c>
      <c r="BG409" s="68">
        <f t="array" ref="BG409">
_xlfn.LET(_xlpm.COEFF,
IF($AW409+$AX409=0,0,IF(MAX(MIN($AX409,EOMONTH(BG$15,0))-MAX($AW409,BG$15)+1,)&gt;0,1,0)),
_xlfn.IFS(
$ES409="LisChannel",
_xlpm.COEFF*
INDEX({1;1;1.2;1.2;1;1;1;1;1.2;1.2;1.2;1.2},
MATCH(MONTH(BG$15),
{1,2,3,4,5,6,7,8,9,10,11,12})),
CONCATENATE($ES409," ",$L409)="RussOutdoor метро",
_xlpm.COEFF*
INDEX({0.8;0.9;1.1;1.1;1;1;1;1;1.1;1.1;1.1;1.1},
MATCH(MONTH(BG$15),
{1,2,3,4,5,6,7,8,9,10,11,12})),
$ES409&lt;&gt;"LisChannel",
_xlpm.COEFF,
$ES409&lt;&gt;"RussOutdoor",
_xlpm.COEFF))</f>
        <v/>
      </c>
      <c r="BH409" s="68">
        <f t="array" ref="BH409">
_xlfn.LET(_xlpm.COEFF,
IF($AW409+$AX409=0,0,IF(MAX(MIN($AX409,EOMONTH(BH$15,0))-MAX($AW409,BH$15)+1,)&gt;0,1,0)),
_xlfn.IFS(
$ES409="LisChannel",
_xlpm.COEFF*
INDEX({1;1;1.2;1.2;1;1;1;1;1.2;1.2;1.2;1.2},
MATCH(MONTH(BH$15),
{1,2,3,4,5,6,7,8,9,10,11,12})),
CONCATENATE($ES409," ",$L409)="RussOutdoor метро",
_xlpm.COEFF*
INDEX({0.8;0.9;1.1;1.1;1;1;1;1;1.1;1.1;1.1;1.1},
MATCH(MONTH(BH$15),
{1,2,3,4,5,6,7,8,9,10,11,12})),
$ES409&lt;&gt;"LisChannel",
_xlpm.COEFF,
$ES409&lt;&gt;"RussOutdoor",
_xlpm.COEFF))</f>
        <v/>
      </c>
      <c r="BI409" s="68">
        <f t="array" ref="BI409">
_xlfn.LET(_xlpm.COEFF,
IF($AW409+$AX409=0,0,IF(MAX(MIN($AX409,EOMONTH(BI$15,0))-MAX($AW409,BI$15)+1,)&gt;0,1,0)),
_xlfn.IFS(
$ES409="LisChannel",
_xlpm.COEFF*
INDEX({1;1;1.2;1.2;1;1;1;1;1.2;1.2;1.2;1.2},
MATCH(MONTH(BI$15),
{1,2,3,4,5,6,7,8,9,10,11,12})),
CONCATENATE($ES409," ",$L409)="RussOutdoor метро",
_xlpm.COEFF*
INDEX({0.8;0.9;1.1;1.1;1;1;1;1;1.1;1.1;1.1;1.1},
MATCH(MONTH(BI$15),
{1,2,3,4,5,6,7,8,9,10,11,12})),
$ES409&lt;&gt;"LisChannel",
_xlpm.COEFF,
$ES409&lt;&gt;"RussOutdoor",
_xlpm.COEFF))</f>
        <v/>
      </c>
      <c r="BJ409" s="68">
        <f t="array" ref="BJ409">
_xlfn.LET(_xlpm.COEFF,
IF($AW409+$AX409=0,0,IF(MAX(MIN($AX409,EOMONTH(BJ$15,0))-MAX($AW409,BJ$15)+1,)&gt;0,1,0)),
_xlfn.IFS(
$ES409="LisChannel",
_xlpm.COEFF*
INDEX({1;1;1.2;1.2;1;1;1;1;1.2;1.2;1.2;1.2},
MATCH(MONTH(BJ$15),
{1,2,3,4,5,6,7,8,9,10,11,12})),
CONCATENATE($ES409," ",$L409)="RussOutdoor метро",
_xlpm.COEFF*
INDEX({0.8;0.9;1.1;1.1;1;1;1;1;1.1;1.1;1.1;1.1},
MATCH(MONTH(BJ$15),
{1,2,3,4,5,6,7,8,9,10,11,12})),
$ES409&lt;&gt;"LisChannel",
_xlpm.COEFF,
$ES409&lt;&gt;"RussOutdoor",
_xlpm.COEFF))</f>
        <v/>
      </c>
      <c r="BK409" s="68">
        <f t="array" ref="BK409">
_xlfn.LET(_xlpm.COEFF,
IF($AW409+$AX409=0,0,IF(MAX(MIN($AX409,EOMONTH(BK$15,0))-MAX($AW409,BK$15)+1,)&gt;0,1,0)),
_xlfn.IFS(
$ES409="LisChannel",
_xlpm.COEFF*
INDEX({1;1;1.2;1.2;1;1;1;1;1.2;1.2;1.2;1.2},
MATCH(MONTH(BK$15),
{1,2,3,4,5,6,7,8,9,10,11,12})),
CONCATENATE($ES409," ",$L409)="RussOutdoor метро",
_xlpm.COEFF*
INDEX({0.8;0.9;1.1;1.1;1;1;1;1;1.1;1.1;1.1;1.1},
MATCH(MONTH(BK$15),
{1,2,3,4,5,6,7,8,9,10,11,12})),
$ES409&lt;&gt;"LisChannel",
_xlpm.COEFF,
$ES409&lt;&gt;"RussOutdoor",
_xlpm.COEFF))</f>
        <v/>
      </c>
      <c r="BL409" s="62">
        <f>COUNTIFS($AZ409:$BK409,"&gt;0")</f>
        <v/>
      </c>
      <c r="BM409" s="65" t="n"/>
      <c r="BN409" s="125">
        <f>$DJ409</f>
        <v/>
      </c>
      <c r="BO409" s="63">
        <f>$DQ409</f>
        <v/>
      </c>
      <c r="BP409" s="125">
        <f>
IFERROR(
IF($BL409=0,0,
$BN409*(1-$BO409)),
0)</f>
        <v/>
      </c>
      <c r="BQ409" s="125">
        <f t="array" ref="BQ409">
IFERROR(
_xlfn.IFS(
$DH409="день_1",
$BP409*$BL409/($AX409-$AW409+1)*AZ409*(DAY(EOMONTH(AZ$15,0))),
$DH409="день_2",
$BP409/30*MAX(MIN($AX409,EOMONTH(AZ$15,0))-MAX($AW409,AZ$15)+1,),
$DH409="раб.день",
$BP409/30*(IFERROR(
_xlfn.LET(_xlpm.VD,
CHOOSE(
{1;2;3;4;5;6;7;8;9;10;11;12;13;14;15;16;17;18},
45658,45659,45660,45661,45662,45663,45664,45665,45711,45724,45778,45779,45785,45786,45820,45821,45965,46022),
_xlfn.LET(_xlpm.DD,
MAX(MIN($AX409,EOMONTH(AZ$15,0))-MAX($AW409,AZ$15),),
_xlfn.IFS(
AND(MONTH($AW409)=MONTH(AZ$15),MONTH($AX409)&lt;&gt;MONTH(AZ$15)),
NETWORKDAYS.INTL($AW409,$AW409+_xlpm.DD,1,_xlpm.VD),
AND(MONTH($AW409)&lt;&gt;MONTH(AZ$15),MONTH($AX409)=MONTH(AZ$15)),
NETWORKDAYS.INTL(($AX409)-_xlpm.DD,$AX409,1,_xlpm.VD),
AND(MONTH($AW409)&lt;MONTH(AZ$15),MONTH($AX409)&gt;MONTH(AZ$15)),
NETWORKDAYS.INTL((EOMONTH(AZ$15-1,1))-_xlpm.DD,EOMONTH(AZ$15-1,1),1,_xlpm.VD),
AND(MONTH($AW409)=MONTH(AZ$15),MONTH($AX409)=MONTH(AZ$15)),
NETWORKDAYS.INTL($AW409,$AX409,1,_xlpm.VD)))),0)),
$DH409="месяц",
$BP409*AZ409,
$DH409="неделя",
$BP409*AZ409/7*(ROUNDUP((DAY(EOMONTH(AZ$15,0)))/4,0))),
0)</f>
        <v/>
      </c>
      <c r="BR409" s="125">
        <f t="array" ref="BR409">
IFERROR(
_xlfn.IFS(
$DH409="день_1",
$BP409*$BL409/($AX409-$AW409+1)*BA409*(DAY(EOMONTH(BA$15,0))),
$DH409="день_2",
$BP409/30*MAX(MIN($AX409,EOMONTH(BA$15,0))-MAX($AW409,BA$15)+1,),
$DH409="раб.день",
$BP409/30*(IFERROR(
_xlfn.LET(_xlpm.VD,
CHOOSE(
{1;2;3;4;5;6;7;8;9;10;11;12;13;14;15;16;17;18},
45658,45659,45660,45661,45662,45663,45664,45665,45711,45724,45778,45779,45785,45786,45820,45821,45965,46022),
_xlfn.LET(_xlpm.DD,
MAX(MIN($AX409,EOMONTH(BA$15,0))-MAX($AW409,BA$15),),
_xlfn.IFS(
AND(MONTH($AW409)=MONTH(BA$15),MONTH($AX409)&lt;&gt;MONTH(BA$15)),
NETWORKDAYS.INTL($AW409,$AW409+_xlpm.DD,1,_xlpm.VD),
AND(MONTH($AW409)&lt;&gt;MONTH(BA$15),MONTH($AX409)=MONTH(BA$15)),
NETWORKDAYS.INTL(($AX409)-_xlpm.DD,$AX409,1,_xlpm.VD),
AND(MONTH($AW409)&lt;MONTH(BA$15),MONTH($AX409)&gt;MONTH(BA$15)),
NETWORKDAYS.INTL((EOMONTH(BA$15-1,1))-_xlpm.DD,EOMONTH(BA$15-1,1),1,_xlpm.VD),
AND(MONTH($AW409)=MONTH(BA$15),MONTH($AX409)=MONTH(BA$15)),
NETWORKDAYS.INTL($AW409,$AX409,1,_xlpm.VD)))),0)),
$DH409="месяц",
$BP409*BA409,
$DH409="неделя",
$BP409*BA409/7*(ROUNDUP((DAY(EOMONTH(BA$15,0)))/4,0))),
0)</f>
        <v/>
      </c>
      <c r="BS409" s="125">
        <f t="array" ref="BS409">
IFERROR(
_xlfn.IFS(
$DH409="день_1",
$BP409*$BL409/($AX409-$AW409+1)*BB409*(DAY(EOMONTH(BB$15,0))),
$DH409="день_2",
$BP409/30*MAX(MIN($AX409,EOMONTH(BB$15,0))-MAX($AW409,BB$15)+1,),
$DH409="раб.день",
$BP409/30*(IFERROR(
_xlfn.LET(_xlpm.VD,
CHOOSE(
{1;2;3;4;5;6;7;8;9;10;11;12;13;14;15;16;17;18},
45658,45659,45660,45661,45662,45663,45664,45665,45711,45724,45778,45779,45785,45786,45820,45821,45965,46022),
_xlfn.LET(_xlpm.DD,
MAX(MIN($AX409,EOMONTH(BB$15,0))-MAX($AW409,BB$15),),
_xlfn.IFS(
AND(MONTH($AW409)=MONTH(BB$15),MONTH($AX409)&lt;&gt;MONTH(BB$15)),
NETWORKDAYS.INTL($AW409,$AW409+_xlpm.DD,1,_xlpm.VD),
AND(MONTH($AW409)&lt;&gt;MONTH(BB$15),MONTH($AX409)=MONTH(BB$15)),
NETWORKDAYS.INTL(($AX409)-_xlpm.DD,$AX409,1,_xlpm.VD),
AND(MONTH($AW409)&lt;MONTH(BB$15),MONTH($AX409)&gt;MONTH(BB$15)),
NETWORKDAYS.INTL((EOMONTH(BB$15-1,1))-_xlpm.DD,EOMONTH(BB$15-1,1),1,_xlpm.VD),
AND(MONTH($AW409)=MONTH(BB$15),MONTH($AX409)=MONTH(BB$15)),
NETWORKDAYS.INTL($AW409,$AX409,1,_xlpm.VD)))),0)),
$DH409="месяц",
$BP409*BB409,
$DH409="неделя",
$BP409*BB409/7*(ROUNDUP((DAY(EOMONTH(BB$15,0)))/4,0))),
0)</f>
        <v/>
      </c>
      <c r="BT409" s="125">
        <f t="array" ref="BT409">
IFERROR(
_xlfn.IFS(
$DH409="день_1",
$BP409*$BL409/($AX409-$AW409+1)*BC409*(DAY(EOMONTH(BC$15,0))),
$DH409="день_2",
$BP409/30*MAX(MIN($AX409,EOMONTH(BC$15,0))-MAX($AW409,BC$15)+1,),
$DH409="раб.день",
$BP409/30*(IFERROR(
_xlfn.LET(_xlpm.VD,
CHOOSE(
{1;2;3;4;5;6;7;8;9;10;11;12;13;14;15;16;17;18},
45658,45659,45660,45661,45662,45663,45664,45665,45711,45724,45778,45779,45785,45786,45820,45821,45965,46022),
_xlfn.LET(_xlpm.DD,
MAX(MIN($AX409,EOMONTH(BC$15,0))-MAX($AW409,BC$15),),
_xlfn.IFS(
AND(MONTH($AW409)=MONTH(BC$15),MONTH($AX409)&lt;&gt;MONTH(BC$15)),
NETWORKDAYS.INTL($AW409,$AW409+_xlpm.DD,1,_xlpm.VD),
AND(MONTH($AW409)&lt;&gt;MONTH(BC$15),MONTH($AX409)=MONTH(BC$15)),
NETWORKDAYS.INTL(($AX409)-_xlpm.DD,$AX409,1,_xlpm.VD),
AND(MONTH($AW409)&lt;MONTH(BC$15),MONTH($AX409)&gt;MONTH(BC$15)),
NETWORKDAYS.INTL((EOMONTH(BC$15-1,1))-_xlpm.DD,EOMONTH(BC$15-1,1),1,_xlpm.VD),
AND(MONTH($AW409)=MONTH(BC$15),MONTH($AX409)=MONTH(BC$15)),
NETWORKDAYS.INTL($AW409,$AX409,1,_xlpm.VD)))),0)),
$DH409="месяц",
$BP409*BC409,
$DH409="неделя",
$BP409*BC409/7*(ROUNDUP((DAY(EOMONTH(BC$15,0)))/4,0))),
0)</f>
        <v/>
      </c>
      <c r="BU409" s="125">
        <f t="array" ref="BU409">
IFERROR(
_xlfn.IFS(
$DH409="день_1",
$BP409*$BL409/($AX409-$AW409+1)*BD409*(DAY(EOMONTH(BD$15,0))),
$DH409="день_2",
$BP409/30*MAX(MIN($AX409,EOMONTH(BD$15,0))-MAX($AW409,BD$15)+1,),
$DH409="раб.день",
$BP409/30*(IFERROR(
_xlfn.LET(_xlpm.VD,
CHOOSE(
{1;2;3;4;5;6;7;8;9;10;11;12;13;14;15;16;17;18},
45658,45659,45660,45661,45662,45663,45664,45665,45711,45724,45778,45779,45785,45786,45820,45821,45965,46022),
_xlfn.LET(_xlpm.DD,
MAX(MIN($AX409,EOMONTH(BD$15,0))-MAX($AW409,BD$15),),
_xlfn.IFS(
AND(MONTH($AW409)=MONTH(BD$15),MONTH($AX409)&lt;&gt;MONTH(BD$15)),
NETWORKDAYS.INTL($AW409,$AW409+_xlpm.DD,1,_xlpm.VD),
AND(MONTH($AW409)&lt;&gt;MONTH(BD$15),MONTH($AX409)=MONTH(BD$15)),
NETWORKDAYS.INTL(($AX409)-_xlpm.DD,$AX409,1,_xlpm.VD),
AND(MONTH($AW409)&lt;MONTH(BD$15),MONTH($AX409)&gt;MONTH(BD$15)),
NETWORKDAYS.INTL((EOMONTH(BD$15-1,1))-_xlpm.DD,EOMONTH(BD$15-1,1),1,_xlpm.VD),
AND(MONTH($AW409)=MONTH(BD$15),MONTH($AX409)=MONTH(BD$15)),
NETWORKDAYS.INTL($AW409,$AX409,1,_xlpm.VD)))),0)),
$DH409="месяц",
$BP409*BD409,
$DH409="неделя",
$BP409*BD409/7*(ROUNDUP((DAY(EOMONTH(BD$15,0)))/4,0))),
0)</f>
        <v/>
      </c>
      <c r="BV409" s="125">
        <f t="array" ref="BV409">
IFERROR(
_xlfn.IFS(
$DH409="день_1",
$BP409*$BL409/($AX409-$AW409+1)*BE409*(DAY(EOMONTH(BE$15,0))),
$DH409="день_2",
$BP409/30*MAX(MIN($AX409,EOMONTH(BE$15,0))-MAX($AW409,BE$15)+1,),
$DH409="раб.день",
$BP409/30*(IFERROR(
_xlfn.LET(_xlpm.VD,
CHOOSE(
{1;2;3;4;5;6;7;8;9;10;11;12;13;14;15;16;17;18},
45658,45659,45660,45661,45662,45663,45664,45665,45711,45724,45778,45779,45785,45786,45820,45821,45965,46022),
_xlfn.LET(_xlpm.DD,
MAX(MIN($AX409,EOMONTH(BE$15,0))-MAX($AW409,BE$15),),
_xlfn.IFS(
AND(MONTH($AW409)=MONTH(BE$15),MONTH($AX409)&lt;&gt;MONTH(BE$15)),
NETWORKDAYS.INTL($AW409,$AW409+_xlpm.DD,1,_xlpm.VD),
AND(MONTH($AW409)&lt;&gt;MONTH(BE$15),MONTH($AX409)=MONTH(BE$15)),
NETWORKDAYS.INTL(($AX409)-_xlpm.DD,$AX409,1,_xlpm.VD),
AND(MONTH($AW409)&lt;MONTH(BE$15),MONTH($AX409)&gt;MONTH(BE$15)),
NETWORKDAYS.INTL((EOMONTH(BE$15-1,1))-_xlpm.DD,EOMONTH(BE$15-1,1),1,_xlpm.VD),
AND(MONTH($AW409)=MONTH(BE$15),MONTH($AX409)=MONTH(BE$15)),
NETWORKDAYS.INTL($AW409,$AX409,1,_xlpm.VD)))),0)),
$DH409="месяц",
$BP409*BE409,
$DH409="неделя",
$BP409*BE409/7*(ROUNDUP((DAY(EOMONTH(BE$15,0)))/4,0))),
0)</f>
        <v/>
      </c>
      <c r="BW409" s="125">
        <f t="array" ref="BW409">
IFERROR(
_xlfn.IFS(
$DH409="день_1",
$BP409*$BL409/($AX409-$AW409+1)*BF409*(DAY(EOMONTH(BF$15,0))),
$DH409="день_2",
$BP409/30*MAX(MIN($AX409,EOMONTH(BF$15,0))-MAX($AW409,BF$15)+1,),
$DH409="раб.день",
$BP409/30*(IFERROR(
_xlfn.LET(_xlpm.VD,
CHOOSE(
{1;2;3;4;5;6;7;8;9;10;11;12;13;14;15;16;17;18},
45658,45659,45660,45661,45662,45663,45664,45665,45711,45724,45778,45779,45785,45786,45820,45821,45965,46022),
_xlfn.LET(_xlpm.DD,
MAX(MIN($AX409,EOMONTH(BF$15,0))-MAX($AW409,BF$15),),
_xlfn.IFS(
AND(MONTH($AW409)=MONTH(BF$15),MONTH($AX409)&lt;&gt;MONTH(BF$15)),
NETWORKDAYS.INTL($AW409,$AW409+_xlpm.DD,1,_xlpm.VD),
AND(MONTH($AW409)&lt;&gt;MONTH(BF$15),MONTH($AX409)=MONTH(BF$15)),
NETWORKDAYS.INTL(($AX409)-_xlpm.DD,$AX409,1,_xlpm.VD),
AND(MONTH($AW409)&lt;MONTH(BF$15),MONTH($AX409)&gt;MONTH(BF$15)),
NETWORKDAYS.INTL((EOMONTH(BF$15-1,1))-_xlpm.DD,EOMONTH(BF$15-1,1),1,_xlpm.VD),
AND(MONTH($AW409)=MONTH(BF$15),MONTH($AX409)=MONTH(BF$15)),
NETWORKDAYS.INTL($AW409,$AX409,1,_xlpm.VD)))),0)),
$DH409="месяц",
$BP409*BF409,
$DH409="неделя",
$BP409*BF409/7*(ROUNDUP((DAY(EOMONTH(BF$15,0)))/4,0))),
0)</f>
        <v/>
      </c>
      <c r="BX409" s="125">
        <f t="array" ref="BX409">
IFERROR(
_xlfn.IFS(
$DH409="день_1",
$BP409*$BL409/($AX409-$AW409+1)*BG409*(DAY(EOMONTH(BG$15,0))),
$DH409="день_2",
$BP409/30*MAX(MIN($AX409,EOMONTH(BG$15,0))-MAX($AW409,BG$15)+1,),
$DH409="раб.день",
$BP409/30*(IFERROR(
_xlfn.LET(_xlpm.VD,
CHOOSE(
{1;2;3;4;5;6;7;8;9;10;11;12;13;14;15;16;17;18},
45658,45659,45660,45661,45662,45663,45664,45665,45711,45724,45778,45779,45785,45786,45820,45821,45965,46022),
_xlfn.LET(_xlpm.DD,
MAX(MIN($AX409,EOMONTH(BG$15,0))-MAX($AW409,BG$15),),
_xlfn.IFS(
AND(MONTH($AW409)=MONTH(BG$15),MONTH($AX409)&lt;&gt;MONTH(BG$15)),
NETWORKDAYS.INTL($AW409,$AW409+_xlpm.DD,1,_xlpm.VD),
AND(MONTH($AW409)&lt;&gt;MONTH(BG$15),MONTH($AX409)=MONTH(BG$15)),
NETWORKDAYS.INTL(($AX409)-_xlpm.DD,$AX409,1,_xlpm.VD),
AND(MONTH($AW409)&lt;MONTH(BG$15),MONTH($AX409)&gt;MONTH(BG$15)),
NETWORKDAYS.INTL((EOMONTH(BG$15-1,1))-_xlpm.DD,EOMONTH(BG$15-1,1),1,_xlpm.VD),
AND(MONTH($AW409)=MONTH(BG$15),MONTH($AX409)=MONTH(BG$15)),
NETWORKDAYS.INTL($AW409,$AX409,1,_xlpm.VD)))),0)),
$DH409="месяц",
$BP409*BG409,
$DH409="неделя",
$BP409*BG409/7*(ROUNDUP((DAY(EOMONTH(BG$15,0)))/4,0))),
0)</f>
        <v/>
      </c>
      <c r="BY409" s="125">
        <f t="array" ref="BY409">
IFERROR(
_xlfn.IFS(
$DH409="день_1",
$BP409*$BL409/($AX409-$AW409+1)*BH409*(DAY(EOMONTH(BH$15,0))),
$DH409="день_2",
$BP409/30*MAX(MIN($AX409,EOMONTH(BH$15,0))-MAX($AW409,BH$15)+1,),
$DH409="раб.день",
$BP409/30*(IFERROR(
_xlfn.LET(_xlpm.VD,
CHOOSE(
{1;2;3;4;5;6;7;8;9;10;11;12;13;14;15;16;17;18},
45658,45659,45660,45661,45662,45663,45664,45665,45711,45724,45778,45779,45785,45786,45820,45821,45965,46022),
_xlfn.LET(_xlpm.DD,
MAX(MIN($AX409,EOMONTH(BH$15,0))-MAX($AW409,BH$15),),
_xlfn.IFS(
AND(MONTH($AW409)=MONTH(BH$15),MONTH($AX409)&lt;&gt;MONTH(BH$15)),
NETWORKDAYS.INTL($AW409,$AW409+_xlpm.DD,1,_xlpm.VD),
AND(MONTH($AW409)&lt;&gt;MONTH(BH$15),MONTH($AX409)=MONTH(BH$15)),
NETWORKDAYS.INTL(($AX409)-_xlpm.DD,$AX409,1,_xlpm.VD),
AND(MONTH($AW409)&lt;MONTH(BH$15),MONTH($AX409)&gt;MONTH(BH$15)),
NETWORKDAYS.INTL((EOMONTH(BH$15-1,1))-_xlpm.DD,EOMONTH(BH$15-1,1),1,_xlpm.VD),
AND(MONTH($AW409)=MONTH(BH$15),MONTH($AX409)=MONTH(BH$15)),
NETWORKDAYS.INTL($AW409,$AX409,1,_xlpm.VD)))),0)),
$DH409="месяц",
$BP409*BH409,
$DH409="неделя",
$BP409*BH409/7*(ROUNDUP((DAY(EOMONTH(BH$15,0)))/4,0))),
0)</f>
        <v/>
      </c>
      <c r="BZ409" s="125">
        <f t="array" ref="BZ409">
IFERROR(
_xlfn.IFS(
$DH409="день_1",
$BP409*$BL409/($AX409-$AW409+1)*BI409*(DAY(EOMONTH(BI$15,0))),
$DH409="день_2",
$BP409/30*MAX(MIN($AX409,EOMONTH(BI$15,0))-MAX($AW409,BI$15)+1,),
$DH409="раб.день",
$BP409/30*(IFERROR(
_xlfn.LET(_xlpm.VD,
CHOOSE(
{1;2;3;4;5;6;7;8;9;10;11;12;13;14;15;16;17;18},
45658,45659,45660,45661,45662,45663,45664,45665,45711,45724,45778,45779,45785,45786,45820,45821,45965,46022),
_xlfn.LET(_xlpm.DD,
MAX(MIN($AX409,EOMONTH(BI$15,0))-MAX($AW409,BI$15),),
_xlfn.IFS(
AND(MONTH($AW409)=MONTH(BI$15),MONTH($AX409)&lt;&gt;MONTH(BI$15)),
NETWORKDAYS.INTL($AW409,$AW409+_xlpm.DD,1,_xlpm.VD),
AND(MONTH($AW409)&lt;&gt;MONTH(BI$15),MONTH($AX409)=MONTH(BI$15)),
NETWORKDAYS.INTL(($AX409)-_xlpm.DD,$AX409,1,_xlpm.VD),
AND(MONTH($AW409)&lt;MONTH(BI$15),MONTH($AX409)&gt;MONTH(BI$15)),
NETWORKDAYS.INTL((EOMONTH(BI$15-1,1))-_xlpm.DD,EOMONTH(BI$15-1,1),1,_xlpm.VD),
AND(MONTH($AW409)=MONTH(BI$15),MONTH($AX409)=MONTH(BI$15)),
NETWORKDAYS.INTL($AW409,$AX409,1,_xlpm.VD)))),0)),
$DH409="месяц",
$BP409*BI409,
$DH409="неделя",
$BP409*BI409/7*(ROUNDUP((DAY(EOMONTH(BI$15,0)))/4,0))),
0)</f>
        <v/>
      </c>
      <c r="CA409" s="125">
        <f t="array" ref="CA409">
IFERROR(
_xlfn.IFS(
$DH409="день_1",
$BP409*$BL409/($AX409-$AW409+1)*BJ409*(DAY(EOMONTH(BJ$15,0))),
$DH409="день_2",
$BP409/30*MAX(MIN($AX409,EOMONTH(BJ$15,0))-MAX($AW409,BJ$15)+1,),
$DH409="раб.день",
$BP409/30*(IFERROR(
_xlfn.LET(_xlpm.VD,
CHOOSE(
{1;2;3;4;5;6;7;8;9;10;11;12;13;14;15;16;17;18},
45658,45659,45660,45661,45662,45663,45664,45665,45711,45724,45778,45779,45785,45786,45820,45821,45965,46022),
_xlfn.LET(_xlpm.DD,
MAX(MIN($AX409,EOMONTH(BJ$15,0))-MAX($AW409,BJ$15),),
_xlfn.IFS(
AND(MONTH($AW409)=MONTH(BJ$15),MONTH($AX409)&lt;&gt;MONTH(BJ$15)),
NETWORKDAYS.INTL($AW409,$AW409+_xlpm.DD,1,_xlpm.VD),
AND(MONTH($AW409)&lt;&gt;MONTH(BJ$15),MONTH($AX409)=MONTH(BJ$15)),
NETWORKDAYS.INTL(($AX409)-_xlpm.DD,$AX409,1,_xlpm.VD),
AND(MONTH($AW409)&lt;MONTH(BJ$15),MONTH($AX409)&gt;MONTH(BJ$15)),
NETWORKDAYS.INTL((EOMONTH(BJ$15-1,1))-_xlpm.DD,EOMONTH(BJ$15-1,1),1,_xlpm.VD),
AND(MONTH($AW409)=MONTH(BJ$15),MONTH($AX409)=MONTH(BJ$15)),
NETWORKDAYS.INTL($AW409,$AX409,1,_xlpm.VD)))),0)),
$DH409="месяц",
$BP409*BJ409,
$DH409="неделя",
$BP409*BJ409/7*(ROUNDUP((DAY(EOMONTH(BJ$15,0)))/4,0))),
0)</f>
        <v/>
      </c>
      <c r="CB409" s="125">
        <f t="array" ref="CB409">
IFERROR(
_xlfn.IFS(
$DH409="день_1",
$BP409*$BL409/($AX409-$AW409+1)*BK409*(DAY(EOMONTH(BK$15,0))),
$DH409="день_2",
$BP409/30*MAX(MIN($AX409,EOMONTH(BK$15,0))-MAX($AW409,BK$15)+1,),
$DH409="раб.день",
$BP409/30*(IFERROR(
_xlfn.LET(_xlpm.VD,
CHOOSE(
{1;2;3;4;5;6;7;8;9;10;11;12;13;14;15;16;17;18},
45658,45659,45660,45661,45662,45663,45664,45665,45711,45724,45778,45779,45785,45786,45820,45821,45965,46022),
_xlfn.LET(_xlpm.DD,
MAX(MIN($AX409,EOMONTH(BK$15,0))-MAX($AW409,BK$15),),
_xlfn.IFS(
AND(MONTH($AW409)=MONTH(BK$15),MONTH($AX409)&lt;&gt;MONTH(BK$15)),
NETWORKDAYS.INTL($AW409,$AW409+_xlpm.DD,1,_xlpm.VD),
AND(MONTH($AW409)&lt;&gt;MONTH(BK$15),MONTH($AX409)=MONTH(BK$15)),
NETWORKDAYS.INTL(($AX409)-_xlpm.DD,$AX409,1,_xlpm.VD),
AND(MONTH($AW409)&lt;MONTH(BK$15),MONTH($AX409)&gt;MONTH(BK$15)),
NETWORKDAYS.INTL((EOMONTH(BK$15-1,1))-_xlpm.DD,EOMONTH(BK$15-1,1),1,_xlpm.VD),
AND(MONTH($AW409)=MONTH(BK$15),MONTH($AX409)=MONTH(BK$15)),
NETWORKDAYS.INTL($AW409,$AX409,1,_xlpm.VD)))),0)),
$DH409="месяц",
$BP409*BK409,
$DH409="неделя",
$BP409*BK409/7*(ROUNDUP((DAY(EOMONTH(BK$15,0)))/4,0))),
0)</f>
        <v/>
      </c>
      <c r="CC409" s="125">
        <f>SUM($BQ409:$CB409)</f>
        <v/>
      </c>
      <c r="CD409" s="126">
        <f>SUM($EH409:$EH409)</f>
        <v/>
      </c>
      <c r="CE409" s="126">
        <f>$CD409*$AB409</f>
        <v/>
      </c>
      <c r="CF409" s="126">
        <f>SUM($EK409:$EK409)</f>
        <v/>
      </c>
      <c r="CG409" s="126">
        <f>$CF409*$AB409</f>
        <v/>
      </c>
      <c r="CH409" s="126">
        <f>SUM($CC409,$CE409,$CG409)</f>
        <v/>
      </c>
      <c r="CI409" s="126">
        <f>$CH409*(1+$CM409)</f>
        <v/>
      </c>
      <c r="CJ409" s="127" t="n">
        <v>0</v>
      </c>
      <c r="CK409" s="126">
        <f>SUM($CH409:$CH409)*(1+$CJ409)</f>
        <v/>
      </c>
      <c r="CL409" s="126">
        <f>SUM($CH409:$CH409)*(1+$CM409)</f>
        <v/>
      </c>
      <c r="CM409" s="59" t="inlineStr">
        <is>
          <t>20%</t>
        </is>
      </c>
      <c r="CN409" s="59" t="n"/>
      <c r="CO409" s="72" t="n"/>
      <c r="CP409" s="59" t="n"/>
      <c r="CQ409" s="73" t="n"/>
      <c r="CR409" s="73" t="n"/>
      <c r="CS409" s="73" t="n"/>
      <c r="CT409" s="72" t="n"/>
      <c r="CU409" s="79" t="inlineStr">
        <is>
          <t> </t>
        </is>
      </c>
      <c r="CV409" s="60" t="n"/>
      <c r="CW409" s="60" t="n"/>
      <c r="CX409" s="60" t="n"/>
      <c r="CY409" s="127">
        <f>IFERROR(($CC409-$EE409)/($EE409/(1-$DQ409)),0)</f>
        <v/>
      </c>
      <c r="CZ409" s="127">
        <f>IFERROR(1-$EI409/($CE409),0)</f>
        <v/>
      </c>
      <c r="DA409" s="127">
        <f>IFERROR(1-$EL409/($CG409),0)</f>
        <v/>
      </c>
      <c r="DB409" s="126">
        <f>ROUND(IFERROR(($CI409/(1+$CM409)-$EN409),0),2)</f>
        <v/>
      </c>
      <c r="DC409" s="128" t="n"/>
      <c r="DD409" s="125" t="n"/>
      <c r="DE409" s="75" t="n">
        <v>0</v>
      </c>
      <c r="DF409" s="128" t="n"/>
      <c r="DG409" s="125">
        <f>IF($DC409=0,0,$DD409*($DC409*100%-$DE409*$DF409))*SUM($AB409:$AB409)</f>
        <v/>
      </c>
      <c r="DH409" s="129" t="inlineStr">
        <is>
          <t>месяц</t>
        </is>
      </c>
      <c r="DI409" s="130">
        <f t="array" ref="DI409">IFERROR(
IF($ES409="LisChannel",
(ROUND(((INDEX({174.625;153.888888888889;130.972222222222},MATCH($AI409,{2;3;4}),0))*$AG409*$AI409),2)),0),0)</f>
        <v/>
      </c>
      <c r="DJ409" s="130">
        <f>
_xlfn.LET(_xlpm.X,
IFERROR(
IF($ES409="НовиковТВ",
(_xlfn.LET(_xlpm.NTV,
_xlfn.LET(_xlpm.MIN,350000,
IF(SUMIFS($DI:$DI,$ES:$ES,"НовиковТВ")&lt;=_xlpm.MIN,
(SUMIFS($DI:$DI,$ES:$ES,"НовиковТВ")/(COUNTIFS($ES:$ES,"НовиковТВ")))*_xlpm.MIN/SUMIFS($DI:$DI,$ES:$ES,"НовиковТВ"),
DI409)),
_xlpm.NTV+$DG409/(1-(1-(_xlpm.NTV)*(1-$DL409)*(1-$DM409)*(1-$DN409)*(1-$DO409)*(1-$DP409)/_xlpm.NTV))))/(1+$EP409),
$DI409+$DG409/(1-(1-($DI409)*(1-$DL409)*(1-$DM409)*(1-$DN409)*(1-$DO409)*(1-$DP409)/$DI409))),
0),
_xlpm.X*(1+$CM409)*(1+$CW409)-_xlpm.X*(1+$CM409)+_xlpm.X)</f>
        <v/>
      </c>
      <c r="DK409" s="125" t="inlineStr">
        <is>
          <t>послед.</t>
        </is>
      </c>
      <c r="DL409" s="63" t="n">
        <v>0</v>
      </c>
      <c r="DM409" s="63" t="n">
        <v>0</v>
      </c>
      <c r="DN409" s="63" t="n">
        <v>0</v>
      </c>
      <c r="DO409" s="63" t="n">
        <v>0</v>
      </c>
      <c r="DP409" s="63" t="n">
        <v>0</v>
      </c>
      <c r="DQ409" s="63">
        <f t="array" ref="DQ409">IFERROR(_xlfn.IFS(
$DK409="послед.",1-(1-$DL409)*(1-$DM409)*(1-$DN409)*(1-$DO409)*(1-$DP409),
$DK409="сумм.",$DL409+$DM409+$DN409+$DO409+$DP409),
0)</f>
        <v/>
      </c>
      <c r="DR409" s="125">
        <f t="array" ref="DR409">
IFERROR(
_xlfn.IFS(
$BL409=0,
0,
$BL409&gt;0,
_xlfn.IFS($DK409="послед.",
$DJ409*(1-$DL409)*(1-$DM409)*(1-$DN409)*(1-$DO409)*(1-$DP409),
$DK409="сумм.",
$DJ409*(1-($DL409+$DM409+$DN409+$DO409+$DP409)))),0)</f>
        <v/>
      </c>
      <c r="DS409" s="125">
        <f t="array" ref="DS409">
IFERROR(_xlfn.IFS(
$DH409="день_1",
$DR409*$BL409/($AX409-$AW409+1)*AZ409*(DAY(EOMONTH(AZ$15,0))),
$DH409="день_2",
$DR409/30*MAX(MIN($AX409,EOMONTH(AZ$15,0))-MAX($AW409,AZ$15)+1,),
$DH409="раб.день",
$DR409/30*(IFERROR(
_xlfn.LET(_xlpm.VD,
CHOOSE(
{1;2;3;4;5;6;7;8;9;10;11;12;13;14;15;16;17;18},
45658,45659,45660,45661,45662,45663,45664,45665,45711,45724,45778,45779,45785,45786,45820,45821,45965,46022),
_xlfn.LET(_xlpm.DD,
MAX(MIN($AX409,EOMONTH(AZ$15,0))-MAX($AW409,AZ$15),),
_xlfn.IFS(
AND(MONTH($AW409)=MONTH(AZ$15),MONTH($AX409)&lt;&gt;MONTH(AZ$15)),
NETWORKDAYS.INTL($AW409,$AW409+_xlpm.DD,1,_xlpm.VD),
AND(MONTH($AW409)&lt;&gt;MONTH(AZ$15),MONTH($AX409)=MONTH(AZ$15)),
NETWORKDAYS.INTL(($AX409)-_xlpm.DD,$AX409,1,_xlpm.VD),
AND(MONTH($AW409)&lt;MONTH(AZ$15),MONTH($AX409)&gt;MONTH(AZ$15)),
NETWORKDAYS.INTL((EOMONTH(AZ$15-1,1))-_xlpm.DD,EOMONTH(AZ$15-1,1),1,_xlpm.VD),
AND(MONTH($AW409)=MONTH(AZ$15),MONTH($AX409)=MONTH(AZ$15)),
NETWORKDAYS.INTL($AW409,$AX409,1,_xlpm.VD)))),0)),
$DH409="месяц",
$DR409*AZ409,
$DH409="неделя",
$DR409*AZ409/7*(ROUNDUP((DAY(EOMONTH(AZ$15,0)))/4,0))),
0)</f>
        <v/>
      </c>
      <c r="DT409" s="125">
        <f t="array" ref="DT409">
IFERROR(_xlfn.IFS(
$DH409="день_1",
$DR409*$BL409/($AX409-$AW409+1)*BA409*(DAY(EOMONTH(BA$15,0))),
$DH409="день_2",
$DR409/30*MAX(MIN($AX409,EOMONTH(BA$15,0))-MAX($AW409,BA$15)+1,),
$DH409="раб.день",
$DR409/30*(IFERROR(
_xlfn.LET(_xlpm.VD,
CHOOSE(
{1;2;3;4;5;6;7;8;9;10;11;12;13;14;15;16;17;18},
45658,45659,45660,45661,45662,45663,45664,45665,45711,45724,45778,45779,45785,45786,45820,45821,45965,46022),
_xlfn.LET(_xlpm.DD,
MAX(MIN($AX409,EOMONTH(BA$15,0))-MAX($AW409,BA$15),),
_xlfn.IFS(
AND(MONTH($AW409)=MONTH(BA$15),MONTH($AX409)&lt;&gt;MONTH(BA$15)),
NETWORKDAYS.INTL($AW409,$AW409+_xlpm.DD,1,_xlpm.VD),
AND(MONTH($AW409)&lt;&gt;MONTH(BA$15),MONTH($AX409)=MONTH(BA$15)),
NETWORKDAYS.INTL(($AX409)-_xlpm.DD,$AX409,1,_xlpm.VD),
AND(MONTH($AW409)&lt;MONTH(BA$15),MONTH($AX409)&gt;MONTH(BA$15)),
NETWORKDAYS.INTL((EOMONTH(BA$15-1,1))-_xlpm.DD,EOMONTH(BA$15-1,1),1,_xlpm.VD),
AND(MONTH($AW409)=MONTH(BA$15),MONTH($AX409)=MONTH(BA$15)),
NETWORKDAYS.INTL($AW409,$AX409,1,_xlpm.VD)))),0)),
$DH409="месяц",
$DR409*BA409,
$DH409="неделя",
$DR409*BA409/7*(ROUNDUP((DAY(EOMONTH(BA$15,0)))/4,0))),
0)</f>
        <v/>
      </c>
      <c r="DU409" s="125">
        <f t="array" ref="DU409">
IFERROR(_xlfn.IFS(
$DH409="день_1",
$DR409*$BL409/($AX409-$AW409+1)*BB409*(DAY(EOMONTH(BB$15,0))),
$DH409="день_2",
$DR409/30*MAX(MIN($AX409,EOMONTH(BB$15,0))-MAX($AW409,BB$15)+1,),
$DH409="раб.день",
$DR409/30*(IFERROR(
_xlfn.LET(_xlpm.VD,
CHOOSE(
{1;2;3;4;5;6;7;8;9;10;11;12;13;14;15;16;17;18},
45658,45659,45660,45661,45662,45663,45664,45665,45711,45724,45778,45779,45785,45786,45820,45821,45965,46022),
_xlfn.LET(_xlpm.DD,
MAX(MIN($AX409,EOMONTH(BB$15,0))-MAX($AW409,BB$15),),
_xlfn.IFS(
AND(MONTH($AW409)=MONTH(BB$15),MONTH($AX409)&lt;&gt;MONTH(BB$15)),
NETWORKDAYS.INTL($AW409,$AW409+_xlpm.DD,1,_xlpm.VD),
AND(MONTH($AW409)&lt;&gt;MONTH(BB$15),MONTH($AX409)=MONTH(BB$15)),
NETWORKDAYS.INTL(($AX409)-_xlpm.DD,$AX409,1,_xlpm.VD),
AND(MONTH($AW409)&lt;MONTH(BB$15),MONTH($AX409)&gt;MONTH(BB$15)),
NETWORKDAYS.INTL((EOMONTH(BB$15-1,1))-_xlpm.DD,EOMONTH(BB$15-1,1),1,_xlpm.VD),
AND(MONTH($AW409)=MONTH(BB$15),MONTH($AX409)=MONTH(BB$15)),
NETWORKDAYS.INTL($AW409,$AX409,1,_xlpm.VD)))),0)),
$DH409="месяц",
$DR409*BB409,
$DH409="неделя",
$DR409*BB409/7*(ROUNDUP((DAY(EOMONTH(BB$15,0)))/4,0))),
0)</f>
        <v/>
      </c>
      <c r="DV409" s="125">
        <f t="array" ref="DV409">
IFERROR(_xlfn.IFS(
$DH409="день_1",
$DR409*$BL409/($AX409-$AW409+1)*BC409*(DAY(EOMONTH(BC$15,0))),
$DH409="день_2",
$DR409/30*MAX(MIN($AX409,EOMONTH(BC$15,0))-MAX($AW409,BC$15)+1,),
$DH409="раб.день",
$DR409/30*(IFERROR(
_xlfn.LET(_xlpm.VD,
CHOOSE(
{1;2;3;4;5;6;7;8;9;10;11;12;13;14;15;16;17;18},
45658,45659,45660,45661,45662,45663,45664,45665,45711,45724,45778,45779,45785,45786,45820,45821,45965,46022),
_xlfn.LET(_xlpm.DD,
MAX(MIN($AX409,EOMONTH(BC$15,0))-MAX($AW409,BC$15),),
_xlfn.IFS(
AND(MONTH($AW409)=MONTH(BC$15),MONTH($AX409)&lt;&gt;MONTH(BC$15)),
NETWORKDAYS.INTL($AW409,$AW409+_xlpm.DD,1,_xlpm.VD),
AND(MONTH($AW409)&lt;&gt;MONTH(BC$15),MONTH($AX409)=MONTH(BC$15)),
NETWORKDAYS.INTL(($AX409)-_xlpm.DD,$AX409,1,_xlpm.VD),
AND(MONTH($AW409)&lt;MONTH(BC$15),MONTH($AX409)&gt;MONTH(BC$15)),
NETWORKDAYS.INTL((EOMONTH(BC$15-1,1))-_xlpm.DD,EOMONTH(BC$15-1,1),1,_xlpm.VD),
AND(MONTH($AW409)=MONTH(BC$15),MONTH($AX409)=MONTH(BC$15)),
NETWORKDAYS.INTL($AW409,$AX409,1,_xlpm.VD)))),0)),
$DH409="месяц",
$DR409*BC409,
$DH409="неделя",
$DR409*BC409/7*(ROUNDUP((DAY(EOMONTH(BC$15,0)))/4,0))),
0)</f>
        <v/>
      </c>
      <c r="DW409" s="125">
        <f t="array" ref="DW409">
IFERROR(_xlfn.IFS(
$DH409="день_1",
$DR409*$BL409/($AX409-$AW409+1)*BD409*(DAY(EOMONTH(BD$15,0))),
$DH409="день_2",
$DR409/30*MAX(MIN($AX409,EOMONTH(BD$15,0))-MAX($AW409,BD$15)+1,),
$DH409="раб.день",
$DR409/30*(IFERROR(
_xlfn.LET(_xlpm.VD,
CHOOSE(
{1;2;3;4;5;6;7;8;9;10;11;12;13;14;15;16;17;18},
45658,45659,45660,45661,45662,45663,45664,45665,45711,45724,45778,45779,45785,45786,45820,45821,45965,46022),
_xlfn.LET(_xlpm.DD,
MAX(MIN($AX409,EOMONTH(BD$15,0))-MAX($AW409,BD$15),),
_xlfn.IFS(
AND(MONTH($AW409)=MONTH(BD$15),MONTH($AX409)&lt;&gt;MONTH(BD$15)),
NETWORKDAYS.INTL($AW409,$AW409+_xlpm.DD,1,_xlpm.VD),
AND(MONTH($AW409)&lt;&gt;MONTH(BD$15),MONTH($AX409)=MONTH(BD$15)),
NETWORKDAYS.INTL(($AX409)-_xlpm.DD,$AX409,1,_xlpm.VD),
AND(MONTH($AW409)&lt;MONTH(BD$15),MONTH($AX409)&gt;MONTH(BD$15)),
NETWORKDAYS.INTL((EOMONTH(BD$15-1,1))-_xlpm.DD,EOMONTH(BD$15-1,1),1,_xlpm.VD),
AND(MONTH($AW409)=MONTH(BD$15),MONTH($AX409)=MONTH(BD$15)),
NETWORKDAYS.INTL($AW409,$AX409,1,_xlpm.VD)))),0)),
$DH409="месяц",
$DR409*BD409,
$DH409="неделя",
$DR409*BD409/7*(ROUNDUP((DAY(EOMONTH(BD$15,0)))/4,0))),
0)</f>
        <v/>
      </c>
      <c r="DX409" s="125">
        <f t="array" ref="DX409">
IFERROR(_xlfn.IFS(
$DH409="день_1",
$DR409*$BL409/($AX409-$AW409+1)*BE409*(DAY(EOMONTH(BE$15,0))),
$DH409="день_2",
$DR409/30*MAX(MIN($AX409,EOMONTH(BE$15,0))-MAX($AW409,BE$15)+1,),
$DH409="раб.день",
$DR409/30*(IFERROR(
_xlfn.LET(_xlpm.VD,
CHOOSE(
{1;2;3;4;5;6;7;8;9;10;11;12;13;14;15;16;17;18},
45658,45659,45660,45661,45662,45663,45664,45665,45711,45724,45778,45779,45785,45786,45820,45821,45965,46022),
_xlfn.LET(_xlpm.DD,
MAX(MIN($AX409,EOMONTH(BE$15,0))-MAX($AW409,BE$15),),
_xlfn.IFS(
AND(MONTH($AW409)=MONTH(BE$15),MONTH($AX409)&lt;&gt;MONTH(BE$15)),
NETWORKDAYS.INTL($AW409,$AW409+_xlpm.DD,1,_xlpm.VD),
AND(MONTH($AW409)&lt;&gt;MONTH(BE$15),MONTH($AX409)=MONTH(BE$15)),
NETWORKDAYS.INTL(($AX409)-_xlpm.DD,$AX409,1,_xlpm.VD),
AND(MONTH($AW409)&lt;MONTH(BE$15),MONTH($AX409)&gt;MONTH(BE$15)),
NETWORKDAYS.INTL((EOMONTH(BE$15-1,1))-_xlpm.DD,EOMONTH(BE$15-1,1),1,_xlpm.VD),
AND(MONTH($AW409)=MONTH(BE$15),MONTH($AX409)=MONTH(BE$15)),
NETWORKDAYS.INTL($AW409,$AX409,1,_xlpm.VD)))),0)),
$DH409="месяц",
$DR409*BE409,
$DH409="неделя",
$DR409*BE409/7*(ROUNDUP((DAY(EOMONTH(BE$15,0)))/4,0))),
0)</f>
        <v/>
      </c>
      <c r="DY409" s="125">
        <f t="array" ref="DY409">
IFERROR(_xlfn.IFS(
$DH409="день_1",
$DR409*$BL409/($AX409-$AW409+1)*BF409*(DAY(EOMONTH(BF$15,0))),
$DH409="день_2",
$DR409/30*MAX(MIN($AX409,EOMONTH(BF$15,0))-MAX($AW409,BF$15)+1,),
$DH409="раб.день",
$DR409/30*(IFERROR(
_xlfn.LET(_xlpm.VD,
CHOOSE(
{1;2;3;4;5;6;7;8;9;10;11;12;13;14;15;16;17;18},
45658,45659,45660,45661,45662,45663,45664,45665,45711,45724,45778,45779,45785,45786,45820,45821,45965,46022),
_xlfn.LET(_xlpm.DD,
MAX(MIN($AX409,EOMONTH(BF$15,0))-MAX($AW409,BF$15),),
_xlfn.IFS(
AND(MONTH($AW409)=MONTH(BF$15),MONTH($AX409)&lt;&gt;MONTH(BF$15)),
NETWORKDAYS.INTL($AW409,$AW409+_xlpm.DD,1,_xlpm.VD),
AND(MONTH($AW409)&lt;&gt;MONTH(BF$15),MONTH($AX409)=MONTH(BF$15)),
NETWORKDAYS.INTL(($AX409)-_xlpm.DD,$AX409,1,_xlpm.VD),
AND(MONTH($AW409)&lt;MONTH(BF$15),MONTH($AX409)&gt;MONTH(BF$15)),
NETWORKDAYS.INTL((EOMONTH(BF$15-1,1))-_xlpm.DD,EOMONTH(BF$15-1,1),1,_xlpm.VD),
AND(MONTH($AW409)=MONTH(BF$15),MONTH($AX409)=MONTH(BF$15)),
NETWORKDAYS.INTL($AW409,$AX409,1,_xlpm.VD)))),0)),
$DH409="месяц",
$DR409*BF409,
$DH409="неделя",
$DR409*BF409/7*(ROUNDUP((DAY(EOMONTH(BF$15,0)))/4,0))),
0)</f>
        <v/>
      </c>
      <c r="DZ409" s="125">
        <f t="array" ref="DZ409">
IFERROR(_xlfn.IFS(
$DH409="день_1",
$DR409*$BL409/($AX409-$AW409+1)*BG409*(DAY(EOMONTH(BG$15,0))),
$DH409="день_2",
$DR409/30*MAX(MIN($AX409,EOMONTH(BG$15,0))-MAX($AW409,BG$15)+1,),
$DH409="раб.день",
$DR409/30*(IFERROR(
_xlfn.LET(_xlpm.VD,
CHOOSE(
{1;2;3;4;5;6;7;8;9;10;11;12;13;14;15;16;17;18},
45658,45659,45660,45661,45662,45663,45664,45665,45711,45724,45778,45779,45785,45786,45820,45821,45965,46022),
_xlfn.LET(_xlpm.DD,
MAX(MIN($AX409,EOMONTH(BG$15,0))-MAX($AW409,BG$15),),
_xlfn.IFS(
AND(MONTH($AW409)=MONTH(BG$15),MONTH($AX409)&lt;&gt;MONTH(BG$15)),
NETWORKDAYS.INTL($AW409,$AW409+_xlpm.DD,1,_xlpm.VD),
AND(MONTH($AW409)&lt;&gt;MONTH(BG$15),MONTH($AX409)=MONTH(BG$15)),
NETWORKDAYS.INTL(($AX409)-_xlpm.DD,$AX409,1,_xlpm.VD),
AND(MONTH($AW409)&lt;MONTH(BG$15),MONTH($AX409)&gt;MONTH(BG$15)),
NETWORKDAYS.INTL((EOMONTH(BG$15-1,1))-_xlpm.DD,EOMONTH(BG$15-1,1),1,_xlpm.VD),
AND(MONTH($AW409)=MONTH(BG$15),MONTH($AX409)=MONTH(BG$15)),
NETWORKDAYS.INTL($AW409,$AX409,1,_xlpm.VD)))),0)),
$DH409="месяц",
$DR409*BG409,
$DH409="неделя",
$DR409*BG409/7*(ROUNDUP((DAY(EOMONTH(BG$15,0)))/4,0))),
0)</f>
        <v/>
      </c>
      <c r="EA409" s="125">
        <f t="array" ref="EA409">
IFERROR(_xlfn.IFS(
$DH409="день_1",
$DR409*$BL409/($AX409-$AW409+1)*BH409*(DAY(EOMONTH(BH$15,0))),
$DH409="день_2",
$DR409/30*MAX(MIN($AX409,EOMONTH(BH$15,0))-MAX($AW409,BH$15)+1,),
$DH409="раб.день",
$DR409/30*(IFERROR(
_xlfn.LET(_xlpm.VD,
CHOOSE(
{1;2;3;4;5;6;7;8;9;10;11;12;13;14;15;16;17;18},
45658,45659,45660,45661,45662,45663,45664,45665,45711,45724,45778,45779,45785,45786,45820,45821,45965,46022),
_xlfn.LET(_xlpm.DD,
MAX(MIN($AX409,EOMONTH(BH$15,0))-MAX($AW409,BH$15),),
_xlfn.IFS(
AND(MONTH($AW409)=MONTH(BH$15),MONTH($AX409)&lt;&gt;MONTH(BH$15)),
NETWORKDAYS.INTL($AW409,$AW409+_xlpm.DD,1,_xlpm.VD),
AND(MONTH($AW409)&lt;&gt;MONTH(BH$15),MONTH($AX409)=MONTH(BH$15)),
NETWORKDAYS.INTL(($AX409)-_xlpm.DD,$AX409,1,_xlpm.VD),
AND(MONTH($AW409)&lt;MONTH(BH$15),MONTH($AX409)&gt;MONTH(BH$15)),
NETWORKDAYS.INTL((EOMONTH(BH$15-1,1))-_xlpm.DD,EOMONTH(BH$15-1,1),1,_xlpm.VD),
AND(MONTH($AW409)=MONTH(BH$15),MONTH($AX409)=MONTH(BH$15)),
NETWORKDAYS.INTL($AW409,$AX409,1,_xlpm.VD)))),0)),
$DH409="месяц",
$DR409*BH409,
$DH409="неделя",
$DR409*BH409/7*(ROUNDUP((DAY(EOMONTH(BH$15,0)))/4,0))),
0)</f>
        <v/>
      </c>
      <c r="EB409" s="125">
        <f t="array" ref="EB409">
IFERROR(_xlfn.IFS(
$DH409="день_1",
$DR409*$BL409/($AX409-$AW409+1)*BI409*(DAY(EOMONTH(BI$15,0))),
$DH409="день_2",
$DR409/30*MAX(MIN($AX409,EOMONTH(BI$15,0))-MAX($AW409,BI$15)+1,),
$DH409="раб.день",
$DR409/30*(IFERROR(
_xlfn.LET(_xlpm.VD,
CHOOSE(
{1;2;3;4;5;6;7;8;9;10;11;12;13;14;15;16;17;18},
45658,45659,45660,45661,45662,45663,45664,45665,45711,45724,45778,45779,45785,45786,45820,45821,45965,46022),
_xlfn.LET(_xlpm.DD,
MAX(MIN($AX409,EOMONTH(BI$15,0))-MAX($AW409,BI$15),),
_xlfn.IFS(
AND(MONTH($AW409)=MONTH(BI$15),MONTH($AX409)&lt;&gt;MONTH(BI$15)),
NETWORKDAYS.INTL($AW409,$AW409+_xlpm.DD,1,_xlpm.VD),
AND(MONTH($AW409)&lt;&gt;MONTH(BI$15),MONTH($AX409)=MONTH(BI$15)),
NETWORKDAYS.INTL(($AX409)-_xlpm.DD,$AX409,1,_xlpm.VD),
AND(MONTH($AW409)&lt;MONTH(BI$15),MONTH($AX409)&gt;MONTH(BI$15)),
NETWORKDAYS.INTL((EOMONTH(BI$15-1,1))-_xlpm.DD,EOMONTH(BI$15-1,1),1,_xlpm.VD),
AND(MONTH($AW409)=MONTH(BI$15),MONTH($AX409)=MONTH(BI$15)),
NETWORKDAYS.INTL($AW409,$AX409,1,_xlpm.VD)))),0)),
$DH409="месяц",
$DR409*BI409,
$DH409="неделя",
$DR409*BI409/7*(ROUNDUP((DAY(EOMONTH(BI$15,0)))/4,0))),
0)</f>
        <v/>
      </c>
      <c r="EC409" s="125">
        <f t="array" ref="EC409">
IFERROR(_xlfn.IFS(
$DH409="день_1",
$DR409*$BL409/($AX409-$AW409+1)*BJ409*(DAY(EOMONTH(BJ$15,0))),
$DH409="день_2",
$DR409/30*MAX(MIN($AX409,EOMONTH(BJ$15,0))-MAX($AW409,BJ$15)+1,),
$DH409="раб.день",
$DR409/30*(IFERROR(
_xlfn.LET(_xlpm.VD,
CHOOSE(
{1;2;3;4;5;6;7;8;9;10;11;12;13;14;15;16;17;18},
45658,45659,45660,45661,45662,45663,45664,45665,45711,45724,45778,45779,45785,45786,45820,45821,45965,46022),
_xlfn.LET(_xlpm.DD,
MAX(MIN($AX409,EOMONTH(BJ$15,0))-MAX($AW409,BJ$15),),
_xlfn.IFS(
AND(MONTH($AW409)=MONTH(BJ$15),MONTH($AX409)&lt;&gt;MONTH(BJ$15)),
NETWORKDAYS.INTL($AW409,$AW409+_xlpm.DD,1,_xlpm.VD),
AND(MONTH($AW409)&lt;&gt;MONTH(BJ$15),MONTH($AX409)=MONTH(BJ$15)),
NETWORKDAYS.INTL(($AX409)-_xlpm.DD,$AX409,1,_xlpm.VD),
AND(MONTH($AW409)&lt;MONTH(BJ$15),MONTH($AX409)&gt;MONTH(BJ$15)),
NETWORKDAYS.INTL((EOMONTH(BJ$15-1,1))-_xlpm.DD,EOMONTH(BJ$15-1,1),1,_xlpm.VD),
AND(MONTH($AW409)=MONTH(BJ$15),MONTH($AX409)=MONTH(BJ$15)),
NETWORKDAYS.INTL($AW409,$AX409,1,_xlpm.VD)))),0)),
$DH409="месяц",
$DR409*BJ409,
$DH409="неделя",
$DR409*BJ409/7*(ROUNDUP((DAY(EOMONTH(BJ$15,0)))/4,0))),
0)</f>
        <v/>
      </c>
      <c r="ED409" s="125">
        <f t="array" ref="ED409">
IFERROR(_xlfn.IFS(
$DH409="день_1",
$DR409*$BL409/($AX409-$AW409+1)*BK409*(DAY(EOMONTH(BK$15,0))),
$DH409="день_2",
$DR409/30*MAX(MIN($AX409,EOMONTH(BK$15,0))-MAX($AW409,BK$15)+1,),
$DH409="раб.день",
$DR409/30*(IFERROR(
_xlfn.LET(_xlpm.VD,
CHOOSE(
{1;2;3;4;5;6;7;8;9;10;11;12;13;14;15;16;17;18},
45658,45659,45660,45661,45662,45663,45664,45665,45711,45724,45778,45779,45785,45786,45820,45821,45965,46022),
_xlfn.LET(_xlpm.DD,
MAX(MIN($AX409,EOMONTH(BK$15,0))-MAX($AW409,BK$15),),
_xlfn.IFS(
AND(MONTH($AW409)=MONTH(BK$15),MONTH($AX409)&lt;&gt;MONTH(BK$15)),
NETWORKDAYS.INTL($AW409,$AW409+_xlpm.DD,1,_xlpm.VD),
AND(MONTH($AW409)&lt;&gt;MONTH(BK$15),MONTH($AX409)=MONTH(BK$15)),
NETWORKDAYS.INTL(($AX409)-_xlpm.DD,$AX409,1,_xlpm.VD),
AND(MONTH($AW409)&lt;MONTH(BK$15),MONTH($AX409)&gt;MONTH(BK$15)),
NETWORKDAYS.INTL((EOMONTH(BK$15-1,1))-_xlpm.DD,EOMONTH(BK$15-1,1),1,_xlpm.VD),
AND(MONTH($AW409)=MONTH(BK$15),MONTH($AX409)=MONTH(BK$15)),
NETWORKDAYS.INTL($AW409,$AX409,1,_xlpm.VD)))),0)),
$DH409="месяц",
$DR409*BK409,
$DH409="неделя",
$DR409*BK409/7*(ROUNDUP((DAY(EOMONTH(BK$15,0)))/4,0))),
0)</f>
        <v/>
      </c>
      <c r="EE409" s="125">
        <f>SUM($DS409,$DT409,$DU409,$DV409,$DW409,$DX409,$DY409,$DZ409,$EA409,$EB409,$EC409,$ED409)</f>
        <v/>
      </c>
      <c r="EF409" s="125">
        <f>IFERROR(ROUND($EE409*(1+$EP409),2),0)</f>
        <v/>
      </c>
      <c r="EG409" s="128" t="n">
        <v>1</v>
      </c>
      <c r="EH409" s="126" t="n">
        <v>0</v>
      </c>
      <c r="EI409" s="126">
        <f>ROUND(SUM($EH409:$EH409)*SUM($AB409:$AB409)*$EG409,2)</f>
        <v/>
      </c>
      <c r="EJ409" s="126">
        <f>ROUND($EI409*(1+$EP409),2)</f>
        <v/>
      </c>
      <c r="EK409" s="126" t="n">
        <v>0</v>
      </c>
      <c r="EL409" s="126">
        <f>ROUND(SUM($EK409:$EK409)*SUM($AB409:$AB409)*$EG409,2)</f>
        <v/>
      </c>
      <c r="EM409" s="126">
        <f>ROUND($EL409*(1+$EP409),2)</f>
        <v/>
      </c>
      <c r="EN409" s="126">
        <f>SUM($EE409,$EI409,$EL409)</f>
        <v/>
      </c>
      <c r="EO409" s="126">
        <f>SUM($EF409,$EJ409,$EM409)</f>
        <v/>
      </c>
      <c r="EP409" s="59" t="inlineStr">
        <is>
          <t>20%</t>
        </is>
      </c>
      <c r="EQ409" s="59" t="n"/>
      <c r="ER409" s="60">
        <f t="array" ref="ER409">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MATCH(ES409,
{"AMS";"RussOutdoor";"HD Outdoor";"Ingroup";"IQ";"Ledproduction";"LisChannel";"Logic";"Media-PPL";"NovikovTV | НовиковТВ";"SMA";"SOK";"КрокусТВ | CrocusTV | IndoorTV";"Сити";"ТЯК Москва"},
0)),"")</f>
        <v/>
      </c>
      <c r="ES409" s="60" t="n"/>
      <c r="ET409" s="60">
        <f t="array" ref="ET409">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MATCH(ES409,
{"AMS";"RussOutdoor";"HD Outdoor";"Ingroup";"IQ";"Ledproduction";"LisChannel";"Logic";"Media-PPL";"NovikovTV | НовиковТВ";"SMA";"SOK";"КрокусТВ | CrocusTV | IndoorTV";"Сити";"ТЯК Москва"},
0)),"")</f>
        <v/>
      </c>
      <c r="EU409" s="60" t="n"/>
      <c r="EV409" s="60" t="n"/>
      <c r="EX409" s="110">
        <f t="array" ref="EX409">
($AR409/30
+N("ТРАФИК ПЛОЩАДКИ"))*
(IFERROR(
_xlfn.LET(
_xlpm.GPR,
HLOOKUP($L409,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(MATCH($T409,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IF($Q409="цифровой",_xlpm.GPR/$AG409,_xlpm.GPR/60)),
0)
+N("DWELL TIME"))*
(IF($AB409=0,0,IF($AB409=1,0.3,IF($AB409=2,0.5,IF($AB409&gt;2,1))))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_xlfn.IFS($AC409="да",1.2,$AC409="нет",1)*
_xlfn.IFS($AD409="да",1.2,$AD409="нет",1)*
IF(R409="статический",1,1.2)*
$X409*
INDEX(
{1.2;1;1.2;1.2;1;1.2;1.2;1.2;1.2;1.2;1.2;1;1.2;1.2;1.2;1.2;1;1;1.2;1.2;1.2;1;1;1;1;1.2;1.2;1.2;1.2;1;1;1;1;1.2;1.2;1.2;1.2;1.2;1.2;1.2;1.2;1;1;1.2;1;1;1;1;1.5;1;1;1.5;1.5;1.2},
MATCH($Q409,_xlpm.MI,0)))&gt;{0.02;0.04;0.06;0.1;0.2;0.4;0.6;0.8;1;2;4;6})),
{0;1;2;3;4;5;6;7;8;9;10;11;12},
0)))
+N("КОЭФФИЦИЕНТ КОНТАКТА"))))*
(_xlfn.IFS($X409&lt;0.1,$X409/1000,$X409&gt;25,5.2,AND($X409&gt;=0.1,$X409&lt;=25),(($X409*2+0.1)/10)*($X409/10)))*
IFERROR((_xlfn.LET(
_xlpm.MA,
{0;0.8;0.85;0.9;0.95;1},
_xlpm.MAA,
{0;1;2;3;4;5},
INDEX(_xlpm.MA,MATCH(SUMPRODUCT(--((IF(ROUND(_xlpm.MAA,1)&gt;5,5,ROUND($AB409,1)))&gt;{0;1;2;3;4;5})),_xlpm.MAA,0)))
+N("КОЭФФИЦИЕНТ КОЛ-ВО КОНСТРУКЦИЙ")),1)*
$AB409,0))*
(IF($Q409="цифровой",$AG409/15*$AI409,1)
+N("ДЛЯ ЦИФРЫ"))</f>
        <v/>
      </c>
      <c r="EY409" s="110">
        <f>IFERROR(EX409*AY409,0)</f>
        <v/>
      </c>
      <c r="EZ409" s="131">
        <f>IFERROR(DP409/EY409*1000,0)</f>
        <v/>
      </c>
      <c r="FA409" s="112">
        <f>IFERROR(FC409/FB409,0)</f>
        <v/>
      </c>
      <c r="FB409" s="112">
        <f>IFERROR((FC409/(EY409/FF409*#REF!))*0.825,0)</f>
        <v/>
      </c>
      <c r="FC409" s="112">
        <f>IFERROR(((EX409*30/AR409)*100)/30,0)</f>
        <v/>
      </c>
      <c r="FD409" s="112">
        <f>IFERROR(EY409/G409*100%,0)</f>
        <v/>
      </c>
      <c r="FE409" s="112">
        <f>IFERROR(FD409/FC409*100%,0)</f>
        <v/>
      </c>
      <c r="FF409" s="110">
        <f>IFERROR(AR409/30*AY409,0)</f>
        <v/>
      </c>
    </row>
    <row r="410" ht="13" customHeight="1">
      <c r="A410" s="59" t="n"/>
      <c r="B410" s="60" t="n"/>
      <c r="C410" s="60" t="n"/>
      <c r="D410" s="60">
        <f t="array" ref="D410">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MATCH($E410,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10" s="60">
        <f t="array" ref="E410">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MATCH($F410,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10" s="60" t="inlineStr"/>
      <c r="G410" s="60" t="n"/>
      <c r="H410" s="60">
        <f t="array" ref="H410">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MATCH($I410,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10" s="60" t="n"/>
      <c r="J410" s="60" t="n"/>
      <c r="K410" s="60" t="n"/>
      <c r="L410" s="60" t="n"/>
      <c r="M410" s="60" t="n"/>
      <c r="N410" s="60" t="n"/>
      <c r="O410" s="60" t="n"/>
      <c r="P410" s="60">
        <f t="array" ref="P410">
_xlfn.IFS(
ISNUMBER(MATCH($Q410,{"шелфбаннер","разделитель","монетница","чековая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ISNUMBER(MATCH($Q410,{"LED/LCD","видеокулер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ISNUMBER(MATCH($Q410,{"автомобиль","машина","выставочное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ISNUMBER(MATCH($Q410,{"билборд","лифтовая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ISNUMBER(MATCH($Q410,{"навигация","подвесной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ISNUMBER(MATCH($Q410,{"движущаяся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ISNUMBER(MATCH($Q410,{"каталог","журнал"},)),
"Пресса",
$Q410="","")</f>
        <v/>
      </c>
      <c r="Q410" s="60" t="n"/>
      <c r="R410" s="60">
        <f t="array" ref="R410">
IFERROR(
_xlfn.IFS(
OR(ISNUMBER(MATCH($Q410,{"экспозиция","макет","стенд","автостенд","авто стенд","выставочное пространство","выставочные стенды","модульные выставочные стенды","3Д конструкция","3D конструкция"},)),P410="Экспонирование"),
"нестандартный",
ISNUMBER(MATCH($Q410,{"скроллер","призматрон"},)),
"динамический",
$P410="Видео",
"цифровой",
OR($P410="Пресса",$P410="Щит",$P410="POSm",$P410="Подвес",$P410="Брендирование/оклейка"),
"статический"),"")</f>
        <v/>
      </c>
      <c r="S410" s="59" t="n"/>
      <c r="T410" s="60" t="n"/>
      <c r="U410" s="60" t="n"/>
      <c r="V410" s="60">
        <f>
IF(P410="Видео",
"цифровой постер/ролик",
IF(ISNUMBER(MATCH(Q410,{"короб световой","короб световой | лайтбокс","короб световой | кристалайт","лайтбокс","лайт бокс","кристалайт","LB","lightbox"},)),
"бэклит",
IF(P410="Брендирование/оклейка",
"перфарированная пленка/самоклейка",
IF(P410="Экспонирование",
"под запрос",
IF(P410="Подвес",
"баннер/ткань",
"")))))</f>
        <v/>
      </c>
      <c r="W410" s="59" t="n"/>
      <c r="X410" s="59" t="n"/>
      <c r="Y410" s="59" t="n"/>
      <c r="Z410" s="61" t="n"/>
      <c r="AA410" s="61" t="n"/>
      <c r="AB410" s="61">
        <f>IF(BL410&gt;0,Z410,0)</f>
        <v/>
      </c>
      <c r="AC410" s="59" t="n"/>
      <c r="AD410" s="59" t="n"/>
      <c r="AE410" s="59" t="n"/>
      <c r="AF410" s="59" t="n"/>
      <c r="AG410" s="59" t="n"/>
      <c r="AH410" s="59" t="n"/>
      <c r="AI410" s="59" t="n"/>
      <c r="AJ410" s="59" t="n"/>
      <c r="AK410" s="59" t="n"/>
      <c r="AL410" s="62">
        <f>IFERROR(IF(OR(R410="статический",R410="динамический",R410="нестандартный",R410="",R410=""),"-",IF(AND(AH410="-",AI410="-"),"-",AK410*3600/AH410*AI410)),"-")</f>
        <v/>
      </c>
      <c r="AM410" s="62">
        <f>IFERROR(IF(OR(R410="статический",R410="динамический",R410="",R410="", R410="BTL",R410="нестандартный"),"-",AG410*AI410*AL410/60),"-")</f>
        <v/>
      </c>
      <c r="AN410" s="63">
        <f>IFERROR(IF(AH410="","-",AG410*AI410/AH410),"-")</f>
        <v/>
      </c>
      <c r="AO410" s="59">
        <f>IFERROR(IF(OR($R410="статический",$R410="динамический",$R410="",$R410="",$R410="BTL",$R410="нестандартный"),"-",$AL410*$AY410),"-")</f>
        <v/>
      </c>
      <c r="AP410" s="62">
        <f>IFERROR(IF(OR($R410="статический",$R410="динамический",$R410="",$R410="",$R410="BTL",$R410="нестандартный"),"-",$AM410*AY410),"-")</f>
        <v/>
      </c>
      <c r="AQ410" s="64" t="n"/>
      <c r="AR410" s="61" t="n"/>
      <c r="AS410" s="61" t="n"/>
      <c r="AT410" s="61" t="n"/>
      <c r="AU410" s="65" t="n"/>
      <c r="AV410" s="124">
        <f>IFERROR(DR410/AT410*1000,"n/a")</f>
        <v/>
      </c>
      <c r="AW410" s="67" t="n"/>
      <c r="AX410" s="67" t="n"/>
      <c r="AY410" s="43">
        <f>IFERROR(IF(OR($AW410="",$AX410=""),"",_xlfn.DAYS($AX410+1,$AW410)),"")</f>
        <v/>
      </c>
      <c r="AZ410" s="68">
        <f t="array" ref="AZ410">
_xlfn.LET(_xlpm.COEFF,
IF($AW410+$AX410=0,0,IF(MAX(MIN($AX410,EOMONTH(AZ$15,0))-MAX($AW410,AZ$15)+1,)&gt;0,1,0)),
_xlfn.IFS(
$ES410="LisChannel",
_xlpm.COEFF*
INDEX({1;1;1.2;1.2;1;1;1;1;1.2;1.2;1.2;1.2},
MATCH(MONTH(AZ$15),
{1,2,3,4,5,6,7,8,9,10,11,12})),
CONCATENATE($ES410," ",$L410)="RussOutdoor метро",
_xlpm.COEFF*
INDEX({0.8;0.9;1.1;1.1;1;1;1;1;1.1;1.1;1.1;1.1},
MATCH(MONTH(AZ$15),
{1,2,3,4,5,6,7,8,9,10,11,12})),
$ES410&lt;&gt;"LisChannel",
_xlpm.COEFF,
$ES410&lt;&gt;"RussOutdoor",
_xlpm.COEFF))</f>
        <v/>
      </c>
      <c r="BA410" s="68">
        <f t="array" ref="BA410">
_xlfn.LET(_xlpm.COEFF,
IF($AW410+$AX410=0,0,IF(MAX(MIN($AX410,EOMONTH(BA$15,0))-MAX($AW410,BA$15)+1,)&gt;0,1,0)),
_xlfn.IFS(
$ES410="LisChannel",
_xlpm.COEFF*
INDEX({1;1;1.2;1.2;1;1;1;1;1.2;1.2;1.2;1.2},
MATCH(MONTH(BA$15),
{1,2,3,4,5,6,7,8,9,10,11,12})),
CONCATENATE($ES410," ",$L410)="RussOutdoor метро",
_xlpm.COEFF*
INDEX({0.8;0.9;1.1;1.1;1;1;1;1;1.1;1.1;1.1;1.1},
MATCH(MONTH(BA$15),
{1,2,3,4,5,6,7,8,9,10,11,12})),
$ES410&lt;&gt;"LisChannel",
_xlpm.COEFF,
$ES410&lt;&gt;"RussOutdoor",
_xlpm.COEFF))</f>
        <v/>
      </c>
      <c r="BB410" s="68">
        <f t="array" ref="BB410">
_xlfn.LET(_xlpm.COEFF,
IF($AW410+$AX410=0,0,IF(MAX(MIN($AX410,EOMONTH(BB$15,0))-MAX($AW410,BB$15)+1,)&gt;0,1,0)),
_xlfn.IFS(
$ES410="LisChannel",
_xlpm.COEFF*
INDEX({1;1;1.2;1.2;1;1;1;1;1.2;1.2;1.2;1.2},
MATCH(MONTH(BB$15),
{1,2,3,4,5,6,7,8,9,10,11,12})),
CONCATENATE($ES410," ",$L410)="RussOutdoor метро",
_xlpm.COEFF*
INDEX({0.8;0.9;1.1;1.1;1;1;1;1;1.1;1.1;1.1;1.1},
MATCH(MONTH(BB$15),
{1,2,3,4,5,6,7,8,9,10,11,12})),
$ES410&lt;&gt;"LisChannel",
_xlpm.COEFF,
$ES410&lt;&gt;"RussOutdoor",
_xlpm.COEFF))</f>
        <v/>
      </c>
      <c r="BC410" s="68">
        <f t="array" ref="BC410">
_xlfn.LET(_xlpm.COEFF,
IF($AW410+$AX410=0,0,IF(MAX(MIN($AX410,EOMONTH(BC$15,0))-MAX($AW410,BC$15)+1,)&gt;0,1,0)),
_xlfn.IFS(
$ES410="LisChannel",
_xlpm.COEFF*
INDEX({1;1;1.2;1.2;1;1;1;1;1.2;1.2;1.2;1.2},
MATCH(MONTH(BC$15),
{1,2,3,4,5,6,7,8,9,10,11,12})),
CONCATENATE($ES410," ",$L410)="RussOutdoor метро",
_xlpm.COEFF*
INDEX({0.8;0.9;1.1;1.1;1;1;1;1;1.1;1.1;1.1;1.1},
MATCH(MONTH(BC$15),
{1,2,3,4,5,6,7,8,9,10,11,12})),
$ES410&lt;&gt;"LisChannel",
_xlpm.COEFF,
$ES410&lt;&gt;"RussOutdoor",
_xlpm.COEFF))</f>
        <v/>
      </c>
      <c r="BD410" s="68">
        <f t="array" ref="BD410">
_xlfn.LET(_xlpm.COEFF,
IF($AW410+$AX410=0,0,IF(MAX(MIN($AX410,EOMONTH(BD$15,0))-MAX($AW410,BD$15)+1,)&gt;0,1,0)),
_xlfn.IFS(
$ES410="LisChannel",
_xlpm.COEFF*
INDEX({1;1;1.2;1.2;1;1;1;1;1.2;1.2;1.2;1.2},
MATCH(MONTH(BD$15),
{1,2,3,4,5,6,7,8,9,10,11,12})),
CONCATENATE($ES410," ",$L410)="RussOutdoor метро",
_xlpm.COEFF*
INDEX({0.8;0.9;1.1;1.1;1;1;1;1;1.1;1.1;1.1;1.1},
MATCH(MONTH(BD$15),
{1,2,3,4,5,6,7,8,9,10,11,12})),
$ES410&lt;&gt;"LisChannel",
_xlpm.COEFF,
$ES410&lt;&gt;"RussOutdoor",
_xlpm.COEFF))</f>
        <v/>
      </c>
      <c r="BE410" s="68">
        <f t="array" ref="BE410">
_xlfn.LET(_xlpm.COEFF,
IF($AW410+$AX410=0,0,IF(MAX(MIN($AX410,EOMONTH(BE$15,0))-MAX($AW410,BE$15)+1,)&gt;0,1,0)),
_xlfn.IFS(
$ES410="LisChannel",
_xlpm.COEFF*
INDEX({1;1;1.2;1.2;1;1;1;1;1.2;1.2;1.2;1.2},
MATCH(MONTH(BE$15),
{1,2,3,4,5,6,7,8,9,10,11,12})),
CONCATENATE($ES410," ",$L410)="RussOutdoor метро",
_xlpm.COEFF*
INDEX({0.8;0.9;1.1;1.1;1;1;1;1;1.1;1.1;1.1;1.1},
MATCH(MONTH(BE$15),
{1,2,3,4,5,6,7,8,9,10,11,12})),
$ES410&lt;&gt;"LisChannel",
_xlpm.COEFF,
$ES410&lt;&gt;"RussOutdoor",
_xlpm.COEFF))</f>
        <v/>
      </c>
      <c r="BF410" s="68">
        <f t="array" ref="BF410">
_xlfn.LET(_xlpm.COEFF,
IF($AW410+$AX410=0,0,IF(MAX(MIN($AX410,EOMONTH(BF$15,0))-MAX($AW410,BF$15)+1,)&gt;0,1,0)),
_xlfn.IFS(
$ES410="LisChannel",
_xlpm.COEFF*
INDEX({1;1;1.2;1.2;1;1;1;1;1.2;1.2;1.2;1.2},
MATCH(MONTH(BF$15),
{1,2,3,4,5,6,7,8,9,10,11,12})),
CONCATENATE($ES410," ",$L410)="RussOutdoor метро",
_xlpm.COEFF*
INDEX({0.8;0.9;1.1;1.1;1;1;1;1;1.1;1.1;1.1;1.1},
MATCH(MONTH(BF$15),
{1,2,3,4,5,6,7,8,9,10,11,12})),
$ES410&lt;&gt;"LisChannel",
_xlpm.COEFF,
$ES410&lt;&gt;"RussOutdoor",
_xlpm.COEFF))</f>
        <v/>
      </c>
      <c r="BG410" s="68">
        <f t="array" ref="BG410">
_xlfn.LET(_xlpm.COEFF,
IF($AW410+$AX410=0,0,IF(MAX(MIN($AX410,EOMONTH(BG$15,0))-MAX($AW410,BG$15)+1,)&gt;0,1,0)),
_xlfn.IFS(
$ES410="LisChannel",
_xlpm.COEFF*
INDEX({1;1;1.2;1.2;1;1;1;1;1.2;1.2;1.2;1.2},
MATCH(MONTH(BG$15),
{1,2,3,4,5,6,7,8,9,10,11,12})),
CONCATENATE($ES410," ",$L410)="RussOutdoor метро",
_xlpm.COEFF*
INDEX({0.8;0.9;1.1;1.1;1;1;1;1;1.1;1.1;1.1;1.1},
MATCH(MONTH(BG$15),
{1,2,3,4,5,6,7,8,9,10,11,12})),
$ES410&lt;&gt;"LisChannel",
_xlpm.COEFF,
$ES410&lt;&gt;"RussOutdoor",
_xlpm.COEFF))</f>
        <v/>
      </c>
      <c r="BH410" s="68">
        <f t="array" ref="BH410">
_xlfn.LET(_xlpm.COEFF,
IF($AW410+$AX410=0,0,IF(MAX(MIN($AX410,EOMONTH(BH$15,0))-MAX($AW410,BH$15)+1,)&gt;0,1,0)),
_xlfn.IFS(
$ES410="LisChannel",
_xlpm.COEFF*
INDEX({1;1;1.2;1.2;1;1;1;1;1.2;1.2;1.2;1.2},
MATCH(MONTH(BH$15),
{1,2,3,4,5,6,7,8,9,10,11,12})),
CONCATENATE($ES410," ",$L410)="RussOutdoor метро",
_xlpm.COEFF*
INDEX({0.8;0.9;1.1;1.1;1;1;1;1;1.1;1.1;1.1;1.1},
MATCH(MONTH(BH$15),
{1,2,3,4,5,6,7,8,9,10,11,12})),
$ES410&lt;&gt;"LisChannel",
_xlpm.COEFF,
$ES410&lt;&gt;"RussOutdoor",
_xlpm.COEFF))</f>
        <v/>
      </c>
      <c r="BI410" s="68">
        <f t="array" ref="BI410">
_xlfn.LET(_xlpm.COEFF,
IF($AW410+$AX410=0,0,IF(MAX(MIN($AX410,EOMONTH(BI$15,0))-MAX($AW410,BI$15)+1,)&gt;0,1,0)),
_xlfn.IFS(
$ES410="LisChannel",
_xlpm.COEFF*
INDEX({1;1;1.2;1.2;1;1;1;1;1.2;1.2;1.2;1.2},
MATCH(MONTH(BI$15),
{1,2,3,4,5,6,7,8,9,10,11,12})),
CONCATENATE($ES410," ",$L410)="RussOutdoor метро",
_xlpm.COEFF*
INDEX({0.8;0.9;1.1;1.1;1;1;1;1;1.1;1.1;1.1;1.1},
MATCH(MONTH(BI$15),
{1,2,3,4,5,6,7,8,9,10,11,12})),
$ES410&lt;&gt;"LisChannel",
_xlpm.COEFF,
$ES410&lt;&gt;"RussOutdoor",
_xlpm.COEFF))</f>
        <v/>
      </c>
      <c r="BJ410" s="68">
        <f t="array" ref="BJ410">
_xlfn.LET(_xlpm.COEFF,
IF($AW410+$AX410=0,0,IF(MAX(MIN($AX410,EOMONTH(BJ$15,0))-MAX($AW410,BJ$15)+1,)&gt;0,1,0)),
_xlfn.IFS(
$ES410="LisChannel",
_xlpm.COEFF*
INDEX({1;1;1.2;1.2;1;1;1;1;1.2;1.2;1.2;1.2},
MATCH(MONTH(BJ$15),
{1,2,3,4,5,6,7,8,9,10,11,12})),
CONCATENATE($ES410," ",$L410)="RussOutdoor метро",
_xlpm.COEFF*
INDEX({0.8;0.9;1.1;1.1;1;1;1;1;1.1;1.1;1.1;1.1},
MATCH(MONTH(BJ$15),
{1,2,3,4,5,6,7,8,9,10,11,12})),
$ES410&lt;&gt;"LisChannel",
_xlpm.COEFF,
$ES410&lt;&gt;"RussOutdoor",
_xlpm.COEFF))</f>
        <v/>
      </c>
      <c r="BK410" s="68">
        <f t="array" ref="BK410">
_xlfn.LET(_xlpm.COEFF,
IF($AW410+$AX410=0,0,IF(MAX(MIN($AX410,EOMONTH(BK$15,0))-MAX($AW410,BK$15)+1,)&gt;0,1,0)),
_xlfn.IFS(
$ES410="LisChannel",
_xlpm.COEFF*
INDEX({1;1;1.2;1.2;1;1;1;1;1.2;1.2;1.2;1.2},
MATCH(MONTH(BK$15),
{1,2,3,4,5,6,7,8,9,10,11,12})),
CONCATENATE($ES410," ",$L410)="RussOutdoor метро",
_xlpm.COEFF*
INDEX({0.8;0.9;1.1;1.1;1;1;1;1;1.1;1.1;1.1;1.1},
MATCH(MONTH(BK$15),
{1,2,3,4,5,6,7,8,9,10,11,12})),
$ES410&lt;&gt;"LisChannel",
_xlpm.COEFF,
$ES410&lt;&gt;"RussOutdoor",
_xlpm.COEFF))</f>
        <v/>
      </c>
      <c r="BL410" s="62">
        <f>COUNTIFS($AZ410:$BK410,"&gt;0")</f>
        <v/>
      </c>
      <c r="BM410" s="65" t="n"/>
      <c r="BN410" s="125">
        <f>$DJ410</f>
        <v/>
      </c>
      <c r="BO410" s="63">
        <f>$DQ410</f>
        <v/>
      </c>
      <c r="BP410" s="125">
        <f>
IFERROR(
IF($BL410=0,0,
$BN410*(1-$BO410)),
0)</f>
        <v/>
      </c>
      <c r="BQ410" s="125">
        <f t="array" ref="BQ410">
IFERROR(
_xlfn.IFS(
$DH410="день_1",
$BP410*$BL410/($AX410-$AW410+1)*AZ410*(DAY(EOMONTH(AZ$15,0))),
$DH410="день_2",
$BP410/30*MAX(MIN($AX410,EOMONTH(AZ$15,0))-MAX($AW410,AZ$15)+1,),
$DH410="раб.день",
$BP410/30*(IFERROR(
_xlfn.LET(_xlpm.VD,
CHOOSE(
{1;2;3;4;5;6;7;8;9;10;11;12;13;14;15;16;17;18},
45658,45659,45660,45661,45662,45663,45664,45665,45711,45724,45778,45779,45785,45786,45820,45821,45965,46022),
_xlfn.LET(_xlpm.DD,
MAX(MIN($AX410,EOMONTH(AZ$15,0))-MAX($AW410,AZ$15),),
_xlfn.IFS(
AND(MONTH($AW410)=MONTH(AZ$15),MONTH($AX410)&lt;&gt;MONTH(AZ$15)),
NETWORKDAYS.INTL($AW410,$AW410+_xlpm.DD,1,_xlpm.VD),
AND(MONTH($AW410)&lt;&gt;MONTH(AZ$15),MONTH($AX410)=MONTH(AZ$15)),
NETWORKDAYS.INTL(($AX410)-_xlpm.DD,$AX410,1,_xlpm.VD),
AND(MONTH($AW410)&lt;MONTH(AZ$15),MONTH($AX410)&gt;MONTH(AZ$15)),
NETWORKDAYS.INTL((EOMONTH(AZ$15-1,1))-_xlpm.DD,EOMONTH(AZ$15-1,1),1,_xlpm.VD),
AND(MONTH($AW410)=MONTH(AZ$15),MONTH($AX410)=MONTH(AZ$15)),
NETWORKDAYS.INTL($AW410,$AX410,1,_xlpm.VD)))),0)),
$DH410="месяц",
$BP410*AZ410,
$DH410="неделя",
$BP410*AZ410/7*(ROUNDUP((DAY(EOMONTH(AZ$15,0)))/4,0))),
0)</f>
        <v/>
      </c>
      <c r="BR410" s="125">
        <f t="array" ref="BR410">
IFERROR(
_xlfn.IFS(
$DH410="день_1",
$BP410*$BL410/($AX410-$AW410+1)*BA410*(DAY(EOMONTH(BA$15,0))),
$DH410="день_2",
$BP410/30*MAX(MIN($AX410,EOMONTH(BA$15,0))-MAX($AW410,BA$15)+1,),
$DH410="раб.день",
$BP410/30*(IFERROR(
_xlfn.LET(_xlpm.VD,
CHOOSE(
{1;2;3;4;5;6;7;8;9;10;11;12;13;14;15;16;17;18},
45658,45659,45660,45661,45662,45663,45664,45665,45711,45724,45778,45779,45785,45786,45820,45821,45965,46022),
_xlfn.LET(_xlpm.DD,
MAX(MIN($AX410,EOMONTH(BA$15,0))-MAX($AW410,BA$15),),
_xlfn.IFS(
AND(MONTH($AW410)=MONTH(BA$15),MONTH($AX410)&lt;&gt;MONTH(BA$15)),
NETWORKDAYS.INTL($AW410,$AW410+_xlpm.DD,1,_xlpm.VD),
AND(MONTH($AW410)&lt;&gt;MONTH(BA$15),MONTH($AX410)=MONTH(BA$15)),
NETWORKDAYS.INTL(($AX410)-_xlpm.DD,$AX410,1,_xlpm.VD),
AND(MONTH($AW410)&lt;MONTH(BA$15),MONTH($AX410)&gt;MONTH(BA$15)),
NETWORKDAYS.INTL((EOMONTH(BA$15-1,1))-_xlpm.DD,EOMONTH(BA$15-1,1),1,_xlpm.VD),
AND(MONTH($AW410)=MONTH(BA$15),MONTH($AX410)=MONTH(BA$15)),
NETWORKDAYS.INTL($AW410,$AX410,1,_xlpm.VD)))),0)),
$DH410="месяц",
$BP410*BA410,
$DH410="неделя",
$BP410*BA410/7*(ROUNDUP((DAY(EOMONTH(BA$15,0)))/4,0))),
0)</f>
        <v/>
      </c>
      <c r="BS410" s="125">
        <f t="array" ref="BS410">
IFERROR(
_xlfn.IFS(
$DH410="день_1",
$BP410*$BL410/($AX410-$AW410+1)*BB410*(DAY(EOMONTH(BB$15,0))),
$DH410="день_2",
$BP410/30*MAX(MIN($AX410,EOMONTH(BB$15,0))-MAX($AW410,BB$15)+1,),
$DH410="раб.день",
$BP410/30*(IFERROR(
_xlfn.LET(_xlpm.VD,
CHOOSE(
{1;2;3;4;5;6;7;8;9;10;11;12;13;14;15;16;17;18},
45658,45659,45660,45661,45662,45663,45664,45665,45711,45724,45778,45779,45785,45786,45820,45821,45965,46022),
_xlfn.LET(_xlpm.DD,
MAX(MIN($AX410,EOMONTH(BB$15,0))-MAX($AW410,BB$15),),
_xlfn.IFS(
AND(MONTH($AW410)=MONTH(BB$15),MONTH($AX410)&lt;&gt;MONTH(BB$15)),
NETWORKDAYS.INTL($AW410,$AW410+_xlpm.DD,1,_xlpm.VD),
AND(MONTH($AW410)&lt;&gt;MONTH(BB$15),MONTH($AX410)=MONTH(BB$15)),
NETWORKDAYS.INTL(($AX410)-_xlpm.DD,$AX410,1,_xlpm.VD),
AND(MONTH($AW410)&lt;MONTH(BB$15),MONTH($AX410)&gt;MONTH(BB$15)),
NETWORKDAYS.INTL((EOMONTH(BB$15-1,1))-_xlpm.DD,EOMONTH(BB$15-1,1),1,_xlpm.VD),
AND(MONTH($AW410)=MONTH(BB$15),MONTH($AX410)=MONTH(BB$15)),
NETWORKDAYS.INTL($AW410,$AX410,1,_xlpm.VD)))),0)),
$DH410="месяц",
$BP410*BB410,
$DH410="неделя",
$BP410*BB410/7*(ROUNDUP((DAY(EOMONTH(BB$15,0)))/4,0))),
0)</f>
        <v/>
      </c>
      <c r="BT410" s="125">
        <f t="array" ref="BT410">
IFERROR(
_xlfn.IFS(
$DH410="день_1",
$BP410*$BL410/($AX410-$AW410+1)*BC410*(DAY(EOMONTH(BC$15,0))),
$DH410="день_2",
$BP410/30*MAX(MIN($AX410,EOMONTH(BC$15,0))-MAX($AW410,BC$15)+1,),
$DH410="раб.день",
$BP410/30*(IFERROR(
_xlfn.LET(_xlpm.VD,
CHOOSE(
{1;2;3;4;5;6;7;8;9;10;11;12;13;14;15;16;17;18},
45658,45659,45660,45661,45662,45663,45664,45665,45711,45724,45778,45779,45785,45786,45820,45821,45965,46022),
_xlfn.LET(_xlpm.DD,
MAX(MIN($AX410,EOMONTH(BC$15,0))-MAX($AW410,BC$15),),
_xlfn.IFS(
AND(MONTH($AW410)=MONTH(BC$15),MONTH($AX410)&lt;&gt;MONTH(BC$15)),
NETWORKDAYS.INTL($AW410,$AW410+_xlpm.DD,1,_xlpm.VD),
AND(MONTH($AW410)&lt;&gt;MONTH(BC$15),MONTH($AX410)=MONTH(BC$15)),
NETWORKDAYS.INTL(($AX410)-_xlpm.DD,$AX410,1,_xlpm.VD),
AND(MONTH($AW410)&lt;MONTH(BC$15),MONTH($AX410)&gt;MONTH(BC$15)),
NETWORKDAYS.INTL((EOMONTH(BC$15-1,1))-_xlpm.DD,EOMONTH(BC$15-1,1),1,_xlpm.VD),
AND(MONTH($AW410)=MONTH(BC$15),MONTH($AX410)=MONTH(BC$15)),
NETWORKDAYS.INTL($AW410,$AX410,1,_xlpm.VD)))),0)),
$DH410="месяц",
$BP410*BC410,
$DH410="неделя",
$BP410*BC410/7*(ROUNDUP((DAY(EOMONTH(BC$15,0)))/4,0))),
0)</f>
        <v/>
      </c>
      <c r="BU410" s="125">
        <f t="array" ref="BU410">
IFERROR(
_xlfn.IFS(
$DH410="день_1",
$BP410*$BL410/($AX410-$AW410+1)*BD410*(DAY(EOMONTH(BD$15,0))),
$DH410="день_2",
$BP410/30*MAX(MIN($AX410,EOMONTH(BD$15,0))-MAX($AW410,BD$15)+1,),
$DH410="раб.день",
$BP410/30*(IFERROR(
_xlfn.LET(_xlpm.VD,
CHOOSE(
{1;2;3;4;5;6;7;8;9;10;11;12;13;14;15;16;17;18},
45658,45659,45660,45661,45662,45663,45664,45665,45711,45724,45778,45779,45785,45786,45820,45821,45965,46022),
_xlfn.LET(_xlpm.DD,
MAX(MIN($AX410,EOMONTH(BD$15,0))-MAX($AW410,BD$15),),
_xlfn.IFS(
AND(MONTH($AW410)=MONTH(BD$15),MONTH($AX410)&lt;&gt;MONTH(BD$15)),
NETWORKDAYS.INTL($AW410,$AW410+_xlpm.DD,1,_xlpm.VD),
AND(MONTH($AW410)&lt;&gt;MONTH(BD$15),MONTH($AX410)=MONTH(BD$15)),
NETWORKDAYS.INTL(($AX410)-_xlpm.DD,$AX410,1,_xlpm.VD),
AND(MONTH($AW410)&lt;MONTH(BD$15),MONTH($AX410)&gt;MONTH(BD$15)),
NETWORKDAYS.INTL((EOMONTH(BD$15-1,1))-_xlpm.DD,EOMONTH(BD$15-1,1),1,_xlpm.VD),
AND(MONTH($AW410)=MONTH(BD$15),MONTH($AX410)=MONTH(BD$15)),
NETWORKDAYS.INTL($AW410,$AX410,1,_xlpm.VD)))),0)),
$DH410="месяц",
$BP410*BD410,
$DH410="неделя",
$BP410*BD410/7*(ROUNDUP((DAY(EOMONTH(BD$15,0)))/4,0))),
0)</f>
        <v/>
      </c>
      <c r="BV410" s="125">
        <f t="array" ref="BV410">
IFERROR(
_xlfn.IFS(
$DH410="день_1",
$BP410*$BL410/($AX410-$AW410+1)*BE410*(DAY(EOMONTH(BE$15,0))),
$DH410="день_2",
$BP410/30*MAX(MIN($AX410,EOMONTH(BE$15,0))-MAX($AW410,BE$15)+1,),
$DH410="раб.день",
$BP410/30*(IFERROR(
_xlfn.LET(_xlpm.VD,
CHOOSE(
{1;2;3;4;5;6;7;8;9;10;11;12;13;14;15;16;17;18},
45658,45659,45660,45661,45662,45663,45664,45665,45711,45724,45778,45779,45785,45786,45820,45821,45965,46022),
_xlfn.LET(_xlpm.DD,
MAX(MIN($AX410,EOMONTH(BE$15,0))-MAX($AW410,BE$15),),
_xlfn.IFS(
AND(MONTH($AW410)=MONTH(BE$15),MONTH($AX410)&lt;&gt;MONTH(BE$15)),
NETWORKDAYS.INTL($AW410,$AW410+_xlpm.DD,1,_xlpm.VD),
AND(MONTH($AW410)&lt;&gt;MONTH(BE$15),MONTH($AX410)=MONTH(BE$15)),
NETWORKDAYS.INTL(($AX410)-_xlpm.DD,$AX410,1,_xlpm.VD),
AND(MONTH($AW410)&lt;MONTH(BE$15),MONTH($AX410)&gt;MONTH(BE$15)),
NETWORKDAYS.INTL((EOMONTH(BE$15-1,1))-_xlpm.DD,EOMONTH(BE$15-1,1),1,_xlpm.VD),
AND(MONTH($AW410)=MONTH(BE$15),MONTH($AX410)=MONTH(BE$15)),
NETWORKDAYS.INTL($AW410,$AX410,1,_xlpm.VD)))),0)),
$DH410="месяц",
$BP410*BE410,
$DH410="неделя",
$BP410*BE410/7*(ROUNDUP((DAY(EOMONTH(BE$15,0)))/4,0))),
0)</f>
        <v/>
      </c>
      <c r="BW410" s="125">
        <f t="array" ref="BW410">
IFERROR(
_xlfn.IFS(
$DH410="день_1",
$BP410*$BL410/($AX410-$AW410+1)*BF410*(DAY(EOMONTH(BF$15,0))),
$DH410="день_2",
$BP410/30*MAX(MIN($AX410,EOMONTH(BF$15,0))-MAX($AW410,BF$15)+1,),
$DH410="раб.день",
$BP410/30*(IFERROR(
_xlfn.LET(_xlpm.VD,
CHOOSE(
{1;2;3;4;5;6;7;8;9;10;11;12;13;14;15;16;17;18},
45658,45659,45660,45661,45662,45663,45664,45665,45711,45724,45778,45779,45785,45786,45820,45821,45965,46022),
_xlfn.LET(_xlpm.DD,
MAX(MIN($AX410,EOMONTH(BF$15,0))-MAX($AW410,BF$15),),
_xlfn.IFS(
AND(MONTH($AW410)=MONTH(BF$15),MONTH($AX410)&lt;&gt;MONTH(BF$15)),
NETWORKDAYS.INTL($AW410,$AW410+_xlpm.DD,1,_xlpm.VD),
AND(MONTH($AW410)&lt;&gt;MONTH(BF$15),MONTH($AX410)=MONTH(BF$15)),
NETWORKDAYS.INTL(($AX410)-_xlpm.DD,$AX410,1,_xlpm.VD),
AND(MONTH($AW410)&lt;MONTH(BF$15),MONTH($AX410)&gt;MONTH(BF$15)),
NETWORKDAYS.INTL((EOMONTH(BF$15-1,1))-_xlpm.DD,EOMONTH(BF$15-1,1),1,_xlpm.VD),
AND(MONTH($AW410)=MONTH(BF$15),MONTH($AX410)=MONTH(BF$15)),
NETWORKDAYS.INTL($AW410,$AX410,1,_xlpm.VD)))),0)),
$DH410="месяц",
$BP410*BF410,
$DH410="неделя",
$BP410*BF410/7*(ROUNDUP((DAY(EOMONTH(BF$15,0)))/4,0))),
0)</f>
        <v/>
      </c>
      <c r="BX410" s="125">
        <f t="array" ref="BX410">
IFERROR(
_xlfn.IFS(
$DH410="день_1",
$BP410*$BL410/($AX410-$AW410+1)*BG410*(DAY(EOMONTH(BG$15,0))),
$DH410="день_2",
$BP410/30*MAX(MIN($AX410,EOMONTH(BG$15,0))-MAX($AW410,BG$15)+1,),
$DH410="раб.день",
$BP410/30*(IFERROR(
_xlfn.LET(_xlpm.VD,
CHOOSE(
{1;2;3;4;5;6;7;8;9;10;11;12;13;14;15;16;17;18},
45658,45659,45660,45661,45662,45663,45664,45665,45711,45724,45778,45779,45785,45786,45820,45821,45965,46022),
_xlfn.LET(_xlpm.DD,
MAX(MIN($AX410,EOMONTH(BG$15,0))-MAX($AW410,BG$15),),
_xlfn.IFS(
AND(MONTH($AW410)=MONTH(BG$15),MONTH($AX410)&lt;&gt;MONTH(BG$15)),
NETWORKDAYS.INTL($AW410,$AW410+_xlpm.DD,1,_xlpm.VD),
AND(MONTH($AW410)&lt;&gt;MONTH(BG$15),MONTH($AX410)=MONTH(BG$15)),
NETWORKDAYS.INTL(($AX410)-_xlpm.DD,$AX410,1,_xlpm.VD),
AND(MONTH($AW410)&lt;MONTH(BG$15),MONTH($AX410)&gt;MONTH(BG$15)),
NETWORKDAYS.INTL((EOMONTH(BG$15-1,1))-_xlpm.DD,EOMONTH(BG$15-1,1),1,_xlpm.VD),
AND(MONTH($AW410)=MONTH(BG$15),MONTH($AX410)=MONTH(BG$15)),
NETWORKDAYS.INTL($AW410,$AX410,1,_xlpm.VD)))),0)),
$DH410="месяц",
$BP410*BG410,
$DH410="неделя",
$BP410*BG410/7*(ROUNDUP((DAY(EOMONTH(BG$15,0)))/4,0))),
0)</f>
        <v/>
      </c>
      <c r="BY410" s="125">
        <f t="array" ref="BY410">
IFERROR(
_xlfn.IFS(
$DH410="день_1",
$BP410*$BL410/($AX410-$AW410+1)*BH410*(DAY(EOMONTH(BH$15,0))),
$DH410="день_2",
$BP410/30*MAX(MIN($AX410,EOMONTH(BH$15,0))-MAX($AW410,BH$15)+1,),
$DH410="раб.день",
$BP410/30*(IFERROR(
_xlfn.LET(_xlpm.VD,
CHOOSE(
{1;2;3;4;5;6;7;8;9;10;11;12;13;14;15;16;17;18},
45658,45659,45660,45661,45662,45663,45664,45665,45711,45724,45778,45779,45785,45786,45820,45821,45965,46022),
_xlfn.LET(_xlpm.DD,
MAX(MIN($AX410,EOMONTH(BH$15,0))-MAX($AW410,BH$15),),
_xlfn.IFS(
AND(MONTH($AW410)=MONTH(BH$15),MONTH($AX410)&lt;&gt;MONTH(BH$15)),
NETWORKDAYS.INTL($AW410,$AW410+_xlpm.DD,1,_xlpm.VD),
AND(MONTH($AW410)&lt;&gt;MONTH(BH$15),MONTH($AX410)=MONTH(BH$15)),
NETWORKDAYS.INTL(($AX410)-_xlpm.DD,$AX410,1,_xlpm.VD),
AND(MONTH($AW410)&lt;MONTH(BH$15),MONTH($AX410)&gt;MONTH(BH$15)),
NETWORKDAYS.INTL((EOMONTH(BH$15-1,1))-_xlpm.DD,EOMONTH(BH$15-1,1),1,_xlpm.VD),
AND(MONTH($AW410)=MONTH(BH$15),MONTH($AX410)=MONTH(BH$15)),
NETWORKDAYS.INTL($AW410,$AX410,1,_xlpm.VD)))),0)),
$DH410="месяц",
$BP410*BH410,
$DH410="неделя",
$BP410*BH410/7*(ROUNDUP((DAY(EOMONTH(BH$15,0)))/4,0))),
0)</f>
        <v/>
      </c>
      <c r="BZ410" s="125">
        <f t="array" ref="BZ410">
IFERROR(
_xlfn.IFS(
$DH410="день_1",
$BP410*$BL410/($AX410-$AW410+1)*BI410*(DAY(EOMONTH(BI$15,0))),
$DH410="день_2",
$BP410/30*MAX(MIN($AX410,EOMONTH(BI$15,0))-MAX($AW410,BI$15)+1,),
$DH410="раб.день",
$BP410/30*(IFERROR(
_xlfn.LET(_xlpm.VD,
CHOOSE(
{1;2;3;4;5;6;7;8;9;10;11;12;13;14;15;16;17;18},
45658,45659,45660,45661,45662,45663,45664,45665,45711,45724,45778,45779,45785,45786,45820,45821,45965,46022),
_xlfn.LET(_xlpm.DD,
MAX(MIN($AX410,EOMONTH(BI$15,0))-MAX($AW410,BI$15),),
_xlfn.IFS(
AND(MONTH($AW410)=MONTH(BI$15),MONTH($AX410)&lt;&gt;MONTH(BI$15)),
NETWORKDAYS.INTL($AW410,$AW410+_xlpm.DD,1,_xlpm.VD),
AND(MONTH($AW410)&lt;&gt;MONTH(BI$15),MONTH($AX410)=MONTH(BI$15)),
NETWORKDAYS.INTL(($AX410)-_xlpm.DD,$AX410,1,_xlpm.VD),
AND(MONTH($AW410)&lt;MONTH(BI$15),MONTH($AX410)&gt;MONTH(BI$15)),
NETWORKDAYS.INTL((EOMONTH(BI$15-1,1))-_xlpm.DD,EOMONTH(BI$15-1,1),1,_xlpm.VD),
AND(MONTH($AW410)=MONTH(BI$15),MONTH($AX410)=MONTH(BI$15)),
NETWORKDAYS.INTL($AW410,$AX410,1,_xlpm.VD)))),0)),
$DH410="месяц",
$BP410*BI410,
$DH410="неделя",
$BP410*BI410/7*(ROUNDUP((DAY(EOMONTH(BI$15,0)))/4,0))),
0)</f>
        <v/>
      </c>
      <c r="CA410" s="125">
        <f t="array" ref="CA410">
IFERROR(
_xlfn.IFS(
$DH410="день_1",
$BP410*$BL410/($AX410-$AW410+1)*BJ410*(DAY(EOMONTH(BJ$15,0))),
$DH410="день_2",
$BP410/30*MAX(MIN($AX410,EOMONTH(BJ$15,0))-MAX($AW410,BJ$15)+1,),
$DH410="раб.день",
$BP410/30*(IFERROR(
_xlfn.LET(_xlpm.VD,
CHOOSE(
{1;2;3;4;5;6;7;8;9;10;11;12;13;14;15;16;17;18},
45658,45659,45660,45661,45662,45663,45664,45665,45711,45724,45778,45779,45785,45786,45820,45821,45965,46022),
_xlfn.LET(_xlpm.DD,
MAX(MIN($AX410,EOMONTH(BJ$15,0))-MAX($AW410,BJ$15),),
_xlfn.IFS(
AND(MONTH($AW410)=MONTH(BJ$15),MONTH($AX410)&lt;&gt;MONTH(BJ$15)),
NETWORKDAYS.INTL($AW410,$AW410+_xlpm.DD,1,_xlpm.VD),
AND(MONTH($AW410)&lt;&gt;MONTH(BJ$15),MONTH($AX410)=MONTH(BJ$15)),
NETWORKDAYS.INTL(($AX410)-_xlpm.DD,$AX410,1,_xlpm.VD),
AND(MONTH($AW410)&lt;MONTH(BJ$15),MONTH($AX410)&gt;MONTH(BJ$15)),
NETWORKDAYS.INTL((EOMONTH(BJ$15-1,1))-_xlpm.DD,EOMONTH(BJ$15-1,1),1,_xlpm.VD),
AND(MONTH($AW410)=MONTH(BJ$15),MONTH($AX410)=MONTH(BJ$15)),
NETWORKDAYS.INTL($AW410,$AX410,1,_xlpm.VD)))),0)),
$DH410="месяц",
$BP410*BJ410,
$DH410="неделя",
$BP410*BJ410/7*(ROUNDUP((DAY(EOMONTH(BJ$15,0)))/4,0))),
0)</f>
        <v/>
      </c>
      <c r="CB410" s="125">
        <f t="array" ref="CB410">
IFERROR(
_xlfn.IFS(
$DH410="день_1",
$BP410*$BL410/($AX410-$AW410+1)*BK410*(DAY(EOMONTH(BK$15,0))),
$DH410="день_2",
$BP410/30*MAX(MIN($AX410,EOMONTH(BK$15,0))-MAX($AW410,BK$15)+1,),
$DH410="раб.день",
$BP410/30*(IFERROR(
_xlfn.LET(_xlpm.VD,
CHOOSE(
{1;2;3;4;5;6;7;8;9;10;11;12;13;14;15;16;17;18},
45658,45659,45660,45661,45662,45663,45664,45665,45711,45724,45778,45779,45785,45786,45820,45821,45965,46022),
_xlfn.LET(_xlpm.DD,
MAX(MIN($AX410,EOMONTH(BK$15,0))-MAX($AW410,BK$15),),
_xlfn.IFS(
AND(MONTH($AW410)=MONTH(BK$15),MONTH($AX410)&lt;&gt;MONTH(BK$15)),
NETWORKDAYS.INTL($AW410,$AW410+_xlpm.DD,1,_xlpm.VD),
AND(MONTH($AW410)&lt;&gt;MONTH(BK$15),MONTH($AX410)=MONTH(BK$15)),
NETWORKDAYS.INTL(($AX410)-_xlpm.DD,$AX410,1,_xlpm.VD),
AND(MONTH($AW410)&lt;MONTH(BK$15),MONTH($AX410)&gt;MONTH(BK$15)),
NETWORKDAYS.INTL((EOMONTH(BK$15-1,1))-_xlpm.DD,EOMONTH(BK$15-1,1),1,_xlpm.VD),
AND(MONTH($AW410)=MONTH(BK$15),MONTH($AX410)=MONTH(BK$15)),
NETWORKDAYS.INTL($AW410,$AX410,1,_xlpm.VD)))),0)),
$DH410="месяц",
$BP410*BK410,
$DH410="неделя",
$BP410*BK410/7*(ROUNDUP((DAY(EOMONTH(BK$15,0)))/4,0))),
0)</f>
        <v/>
      </c>
      <c r="CC410" s="125">
        <f>SUM($BQ410:$CB410)</f>
        <v/>
      </c>
      <c r="CD410" s="126">
        <f>SUM($EH410:$EH410)</f>
        <v/>
      </c>
      <c r="CE410" s="126">
        <f>$CD410*$AB410</f>
        <v/>
      </c>
      <c r="CF410" s="126">
        <f>SUM($EK410:$EK410)</f>
        <v/>
      </c>
      <c r="CG410" s="126">
        <f>$CF410*$AB410</f>
        <v/>
      </c>
      <c r="CH410" s="126">
        <f>SUM($CC410,$CE410,$CG410)</f>
        <v/>
      </c>
      <c r="CI410" s="126">
        <f>$CH410*(1+$CM410)</f>
        <v/>
      </c>
      <c r="CJ410" s="127" t="n">
        <v>0</v>
      </c>
      <c r="CK410" s="126">
        <f>SUM($CH410:$CH410)*(1+$CJ410)</f>
        <v/>
      </c>
      <c r="CL410" s="126">
        <f>SUM($CH410:$CH410)*(1+$CM410)</f>
        <v/>
      </c>
      <c r="CM410" s="59" t="inlineStr">
        <is>
          <t>20%</t>
        </is>
      </c>
      <c r="CN410" s="59" t="n"/>
      <c r="CO410" s="72" t="n"/>
      <c r="CP410" s="59" t="n"/>
      <c r="CQ410" s="73" t="n"/>
      <c r="CR410" s="73" t="n"/>
      <c r="CS410" s="73" t="n"/>
      <c r="CT410" s="72" t="n"/>
      <c r="CU410" s="79" t="inlineStr">
        <is>
          <t> </t>
        </is>
      </c>
      <c r="CV410" s="60" t="n"/>
      <c r="CW410" s="60" t="n"/>
      <c r="CX410" s="60" t="n"/>
      <c r="CY410" s="127">
        <f>IFERROR(($CC410-$EE410)/($EE410/(1-$DQ410)),0)</f>
        <v/>
      </c>
      <c r="CZ410" s="127">
        <f>IFERROR(1-$EI410/($CE410),0)</f>
        <v/>
      </c>
      <c r="DA410" s="127">
        <f>IFERROR(1-$EL410/($CG410),0)</f>
        <v/>
      </c>
      <c r="DB410" s="126">
        <f>ROUND(IFERROR(($CI410/(1+$CM410)-$EN410),0),2)</f>
        <v/>
      </c>
      <c r="DC410" s="128" t="n"/>
      <c r="DD410" s="125" t="n"/>
      <c r="DE410" s="75" t="n">
        <v>0</v>
      </c>
      <c r="DF410" s="128" t="n"/>
      <c r="DG410" s="125">
        <f>IF($DC410=0,0,$DD410*($DC410*100%-$DE410*$DF410))*SUM($AB410:$AB410)</f>
        <v/>
      </c>
      <c r="DH410" s="129" t="inlineStr">
        <is>
          <t>месяц</t>
        </is>
      </c>
      <c r="DI410" s="130">
        <f t="array" ref="DI410">IFERROR(
IF($ES410="LisChannel",
(ROUND(((INDEX({174.625;153.888888888889;130.972222222222},MATCH($AI410,{2;3;4}),0))*$AG410*$AI410),2)),0),0)</f>
        <v/>
      </c>
      <c r="DJ410" s="130">
        <f>
_xlfn.LET(_xlpm.X,
IFERROR(
IF($ES410="НовиковТВ",
(_xlfn.LET(_xlpm.NTV,
_xlfn.LET(_xlpm.MIN,350000,
IF(SUMIFS($DI:$DI,$ES:$ES,"НовиковТВ")&lt;=_xlpm.MIN,
(SUMIFS($DI:$DI,$ES:$ES,"НовиковТВ")/(COUNTIFS($ES:$ES,"НовиковТВ")))*_xlpm.MIN/SUMIFS($DI:$DI,$ES:$ES,"НовиковТВ"),
DI410)),
_xlpm.NTV+$DG410/(1-(1-(_xlpm.NTV)*(1-$DL410)*(1-$DM410)*(1-$DN410)*(1-$DO410)*(1-$DP410)/_xlpm.NTV))))/(1+$EP410),
$DI410+$DG410/(1-(1-($DI410)*(1-$DL410)*(1-$DM410)*(1-$DN410)*(1-$DO410)*(1-$DP410)/$DI410))),
0),
_xlpm.X*(1+$CM410)*(1+$CW410)-_xlpm.X*(1+$CM410)+_xlpm.X)</f>
        <v/>
      </c>
      <c r="DK410" s="125" t="inlineStr">
        <is>
          <t>послед.</t>
        </is>
      </c>
      <c r="DL410" s="63" t="n">
        <v>0</v>
      </c>
      <c r="DM410" s="63" t="n">
        <v>0</v>
      </c>
      <c r="DN410" s="63" t="n">
        <v>0</v>
      </c>
      <c r="DO410" s="63" t="n">
        <v>0</v>
      </c>
      <c r="DP410" s="63" t="n">
        <v>0</v>
      </c>
      <c r="DQ410" s="63">
        <f t="array" ref="DQ410">IFERROR(_xlfn.IFS(
$DK410="послед.",1-(1-$DL410)*(1-$DM410)*(1-$DN410)*(1-$DO410)*(1-$DP410),
$DK410="сумм.",$DL410+$DM410+$DN410+$DO410+$DP410),
0)</f>
        <v/>
      </c>
      <c r="DR410" s="125">
        <f t="array" ref="DR410">
IFERROR(
_xlfn.IFS(
$BL410=0,
0,
$BL410&gt;0,
_xlfn.IFS($DK410="послед.",
$DJ410*(1-$DL410)*(1-$DM410)*(1-$DN410)*(1-$DO410)*(1-$DP410),
$DK410="сумм.",
$DJ410*(1-($DL410+$DM410+$DN410+$DO410+$DP410)))),0)</f>
        <v/>
      </c>
      <c r="DS410" s="125">
        <f t="array" ref="DS410">
IFERROR(_xlfn.IFS(
$DH410="день_1",
$DR410*$BL410/($AX410-$AW410+1)*AZ410*(DAY(EOMONTH(AZ$15,0))),
$DH410="день_2",
$DR410/30*MAX(MIN($AX410,EOMONTH(AZ$15,0))-MAX($AW410,AZ$15)+1,),
$DH410="раб.день",
$DR410/30*(IFERROR(
_xlfn.LET(_xlpm.VD,
CHOOSE(
{1;2;3;4;5;6;7;8;9;10;11;12;13;14;15;16;17;18},
45658,45659,45660,45661,45662,45663,45664,45665,45711,45724,45778,45779,45785,45786,45820,45821,45965,46022),
_xlfn.LET(_xlpm.DD,
MAX(MIN($AX410,EOMONTH(AZ$15,0))-MAX($AW410,AZ$15),),
_xlfn.IFS(
AND(MONTH($AW410)=MONTH(AZ$15),MONTH($AX410)&lt;&gt;MONTH(AZ$15)),
NETWORKDAYS.INTL($AW410,$AW410+_xlpm.DD,1,_xlpm.VD),
AND(MONTH($AW410)&lt;&gt;MONTH(AZ$15),MONTH($AX410)=MONTH(AZ$15)),
NETWORKDAYS.INTL(($AX410)-_xlpm.DD,$AX410,1,_xlpm.VD),
AND(MONTH($AW410)&lt;MONTH(AZ$15),MONTH($AX410)&gt;MONTH(AZ$15)),
NETWORKDAYS.INTL((EOMONTH(AZ$15-1,1))-_xlpm.DD,EOMONTH(AZ$15-1,1),1,_xlpm.VD),
AND(MONTH($AW410)=MONTH(AZ$15),MONTH($AX410)=MONTH(AZ$15)),
NETWORKDAYS.INTL($AW410,$AX410,1,_xlpm.VD)))),0)),
$DH410="месяц",
$DR410*AZ410,
$DH410="неделя",
$DR410*AZ410/7*(ROUNDUP((DAY(EOMONTH(AZ$15,0)))/4,0))),
0)</f>
        <v/>
      </c>
      <c r="DT410" s="125">
        <f t="array" ref="DT410">
IFERROR(_xlfn.IFS(
$DH410="день_1",
$DR410*$BL410/($AX410-$AW410+1)*BA410*(DAY(EOMONTH(BA$15,0))),
$DH410="день_2",
$DR410/30*MAX(MIN($AX410,EOMONTH(BA$15,0))-MAX($AW410,BA$15)+1,),
$DH410="раб.день",
$DR410/30*(IFERROR(
_xlfn.LET(_xlpm.VD,
CHOOSE(
{1;2;3;4;5;6;7;8;9;10;11;12;13;14;15;16;17;18},
45658,45659,45660,45661,45662,45663,45664,45665,45711,45724,45778,45779,45785,45786,45820,45821,45965,46022),
_xlfn.LET(_xlpm.DD,
MAX(MIN($AX410,EOMONTH(BA$15,0))-MAX($AW410,BA$15),),
_xlfn.IFS(
AND(MONTH($AW410)=MONTH(BA$15),MONTH($AX410)&lt;&gt;MONTH(BA$15)),
NETWORKDAYS.INTL($AW410,$AW410+_xlpm.DD,1,_xlpm.VD),
AND(MONTH($AW410)&lt;&gt;MONTH(BA$15),MONTH($AX410)=MONTH(BA$15)),
NETWORKDAYS.INTL(($AX410)-_xlpm.DD,$AX410,1,_xlpm.VD),
AND(MONTH($AW410)&lt;MONTH(BA$15),MONTH($AX410)&gt;MONTH(BA$15)),
NETWORKDAYS.INTL((EOMONTH(BA$15-1,1))-_xlpm.DD,EOMONTH(BA$15-1,1),1,_xlpm.VD),
AND(MONTH($AW410)=MONTH(BA$15),MONTH($AX410)=MONTH(BA$15)),
NETWORKDAYS.INTL($AW410,$AX410,1,_xlpm.VD)))),0)),
$DH410="месяц",
$DR410*BA410,
$DH410="неделя",
$DR410*BA410/7*(ROUNDUP((DAY(EOMONTH(BA$15,0)))/4,0))),
0)</f>
        <v/>
      </c>
      <c r="DU410" s="125">
        <f t="array" ref="DU410">
IFERROR(_xlfn.IFS(
$DH410="день_1",
$DR410*$BL410/($AX410-$AW410+1)*BB410*(DAY(EOMONTH(BB$15,0))),
$DH410="день_2",
$DR410/30*MAX(MIN($AX410,EOMONTH(BB$15,0))-MAX($AW410,BB$15)+1,),
$DH410="раб.день",
$DR410/30*(IFERROR(
_xlfn.LET(_xlpm.VD,
CHOOSE(
{1;2;3;4;5;6;7;8;9;10;11;12;13;14;15;16;17;18},
45658,45659,45660,45661,45662,45663,45664,45665,45711,45724,45778,45779,45785,45786,45820,45821,45965,46022),
_xlfn.LET(_xlpm.DD,
MAX(MIN($AX410,EOMONTH(BB$15,0))-MAX($AW410,BB$15),),
_xlfn.IFS(
AND(MONTH($AW410)=MONTH(BB$15),MONTH($AX410)&lt;&gt;MONTH(BB$15)),
NETWORKDAYS.INTL($AW410,$AW410+_xlpm.DD,1,_xlpm.VD),
AND(MONTH($AW410)&lt;&gt;MONTH(BB$15),MONTH($AX410)=MONTH(BB$15)),
NETWORKDAYS.INTL(($AX410)-_xlpm.DD,$AX410,1,_xlpm.VD),
AND(MONTH($AW410)&lt;MONTH(BB$15),MONTH($AX410)&gt;MONTH(BB$15)),
NETWORKDAYS.INTL((EOMONTH(BB$15-1,1))-_xlpm.DD,EOMONTH(BB$15-1,1),1,_xlpm.VD),
AND(MONTH($AW410)=MONTH(BB$15),MONTH($AX410)=MONTH(BB$15)),
NETWORKDAYS.INTL($AW410,$AX410,1,_xlpm.VD)))),0)),
$DH410="месяц",
$DR410*BB410,
$DH410="неделя",
$DR410*BB410/7*(ROUNDUP((DAY(EOMONTH(BB$15,0)))/4,0))),
0)</f>
        <v/>
      </c>
      <c r="DV410" s="125">
        <f t="array" ref="DV410">
IFERROR(_xlfn.IFS(
$DH410="день_1",
$DR410*$BL410/($AX410-$AW410+1)*BC410*(DAY(EOMONTH(BC$15,0))),
$DH410="день_2",
$DR410/30*MAX(MIN($AX410,EOMONTH(BC$15,0))-MAX($AW410,BC$15)+1,),
$DH410="раб.день",
$DR410/30*(IFERROR(
_xlfn.LET(_xlpm.VD,
CHOOSE(
{1;2;3;4;5;6;7;8;9;10;11;12;13;14;15;16;17;18},
45658,45659,45660,45661,45662,45663,45664,45665,45711,45724,45778,45779,45785,45786,45820,45821,45965,46022),
_xlfn.LET(_xlpm.DD,
MAX(MIN($AX410,EOMONTH(BC$15,0))-MAX($AW410,BC$15),),
_xlfn.IFS(
AND(MONTH($AW410)=MONTH(BC$15),MONTH($AX410)&lt;&gt;MONTH(BC$15)),
NETWORKDAYS.INTL($AW410,$AW410+_xlpm.DD,1,_xlpm.VD),
AND(MONTH($AW410)&lt;&gt;MONTH(BC$15),MONTH($AX410)=MONTH(BC$15)),
NETWORKDAYS.INTL(($AX410)-_xlpm.DD,$AX410,1,_xlpm.VD),
AND(MONTH($AW410)&lt;MONTH(BC$15),MONTH($AX410)&gt;MONTH(BC$15)),
NETWORKDAYS.INTL((EOMONTH(BC$15-1,1))-_xlpm.DD,EOMONTH(BC$15-1,1),1,_xlpm.VD),
AND(MONTH($AW410)=MONTH(BC$15),MONTH($AX410)=MONTH(BC$15)),
NETWORKDAYS.INTL($AW410,$AX410,1,_xlpm.VD)))),0)),
$DH410="месяц",
$DR410*BC410,
$DH410="неделя",
$DR410*BC410/7*(ROUNDUP((DAY(EOMONTH(BC$15,0)))/4,0))),
0)</f>
        <v/>
      </c>
      <c r="DW410" s="125">
        <f t="array" ref="DW410">
IFERROR(_xlfn.IFS(
$DH410="день_1",
$DR410*$BL410/($AX410-$AW410+1)*BD410*(DAY(EOMONTH(BD$15,0))),
$DH410="день_2",
$DR410/30*MAX(MIN($AX410,EOMONTH(BD$15,0))-MAX($AW410,BD$15)+1,),
$DH410="раб.день",
$DR410/30*(IFERROR(
_xlfn.LET(_xlpm.VD,
CHOOSE(
{1;2;3;4;5;6;7;8;9;10;11;12;13;14;15;16;17;18},
45658,45659,45660,45661,45662,45663,45664,45665,45711,45724,45778,45779,45785,45786,45820,45821,45965,46022),
_xlfn.LET(_xlpm.DD,
MAX(MIN($AX410,EOMONTH(BD$15,0))-MAX($AW410,BD$15),),
_xlfn.IFS(
AND(MONTH($AW410)=MONTH(BD$15),MONTH($AX410)&lt;&gt;MONTH(BD$15)),
NETWORKDAYS.INTL($AW410,$AW410+_xlpm.DD,1,_xlpm.VD),
AND(MONTH($AW410)&lt;&gt;MONTH(BD$15),MONTH($AX410)=MONTH(BD$15)),
NETWORKDAYS.INTL(($AX410)-_xlpm.DD,$AX410,1,_xlpm.VD),
AND(MONTH($AW410)&lt;MONTH(BD$15),MONTH($AX410)&gt;MONTH(BD$15)),
NETWORKDAYS.INTL((EOMONTH(BD$15-1,1))-_xlpm.DD,EOMONTH(BD$15-1,1),1,_xlpm.VD),
AND(MONTH($AW410)=MONTH(BD$15),MONTH($AX410)=MONTH(BD$15)),
NETWORKDAYS.INTL($AW410,$AX410,1,_xlpm.VD)))),0)),
$DH410="месяц",
$DR410*BD410,
$DH410="неделя",
$DR410*BD410/7*(ROUNDUP((DAY(EOMONTH(BD$15,0)))/4,0))),
0)</f>
        <v/>
      </c>
      <c r="DX410" s="125">
        <f t="array" ref="DX410">
IFERROR(_xlfn.IFS(
$DH410="день_1",
$DR410*$BL410/($AX410-$AW410+1)*BE410*(DAY(EOMONTH(BE$15,0))),
$DH410="день_2",
$DR410/30*MAX(MIN($AX410,EOMONTH(BE$15,0))-MAX($AW410,BE$15)+1,),
$DH410="раб.день",
$DR410/30*(IFERROR(
_xlfn.LET(_xlpm.VD,
CHOOSE(
{1;2;3;4;5;6;7;8;9;10;11;12;13;14;15;16;17;18},
45658,45659,45660,45661,45662,45663,45664,45665,45711,45724,45778,45779,45785,45786,45820,45821,45965,46022),
_xlfn.LET(_xlpm.DD,
MAX(MIN($AX410,EOMONTH(BE$15,0))-MAX($AW410,BE$15),),
_xlfn.IFS(
AND(MONTH($AW410)=MONTH(BE$15),MONTH($AX410)&lt;&gt;MONTH(BE$15)),
NETWORKDAYS.INTL($AW410,$AW410+_xlpm.DD,1,_xlpm.VD),
AND(MONTH($AW410)&lt;&gt;MONTH(BE$15),MONTH($AX410)=MONTH(BE$15)),
NETWORKDAYS.INTL(($AX410)-_xlpm.DD,$AX410,1,_xlpm.VD),
AND(MONTH($AW410)&lt;MONTH(BE$15),MONTH($AX410)&gt;MONTH(BE$15)),
NETWORKDAYS.INTL((EOMONTH(BE$15-1,1))-_xlpm.DD,EOMONTH(BE$15-1,1),1,_xlpm.VD),
AND(MONTH($AW410)=MONTH(BE$15),MONTH($AX410)=MONTH(BE$15)),
NETWORKDAYS.INTL($AW410,$AX410,1,_xlpm.VD)))),0)),
$DH410="месяц",
$DR410*BE410,
$DH410="неделя",
$DR410*BE410/7*(ROUNDUP((DAY(EOMONTH(BE$15,0)))/4,0))),
0)</f>
        <v/>
      </c>
      <c r="DY410" s="125">
        <f t="array" ref="DY410">
IFERROR(_xlfn.IFS(
$DH410="день_1",
$DR410*$BL410/($AX410-$AW410+1)*BF410*(DAY(EOMONTH(BF$15,0))),
$DH410="день_2",
$DR410/30*MAX(MIN($AX410,EOMONTH(BF$15,0))-MAX($AW410,BF$15)+1,),
$DH410="раб.день",
$DR410/30*(IFERROR(
_xlfn.LET(_xlpm.VD,
CHOOSE(
{1;2;3;4;5;6;7;8;9;10;11;12;13;14;15;16;17;18},
45658,45659,45660,45661,45662,45663,45664,45665,45711,45724,45778,45779,45785,45786,45820,45821,45965,46022),
_xlfn.LET(_xlpm.DD,
MAX(MIN($AX410,EOMONTH(BF$15,0))-MAX($AW410,BF$15),),
_xlfn.IFS(
AND(MONTH($AW410)=MONTH(BF$15),MONTH($AX410)&lt;&gt;MONTH(BF$15)),
NETWORKDAYS.INTL($AW410,$AW410+_xlpm.DD,1,_xlpm.VD),
AND(MONTH($AW410)&lt;&gt;MONTH(BF$15),MONTH($AX410)=MONTH(BF$15)),
NETWORKDAYS.INTL(($AX410)-_xlpm.DD,$AX410,1,_xlpm.VD),
AND(MONTH($AW410)&lt;MONTH(BF$15),MONTH($AX410)&gt;MONTH(BF$15)),
NETWORKDAYS.INTL((EOMONTH(BF$15-1,1))-_xlpm.DD,EOMONTH(BF$15-1,1),1,_xlpm.VD),
AND(MONTH($AW410)=MONTH(BF$15),MONTH($AX410)=MONTH(BF$15)),
NETWORKDAYS.INTL($AW410,$AX410,1,_xlpm.VD)))),0)),
$DH410="месяц",
$DR410*BF410,
$DH410="неделя",
$DR410*BF410/7*(ROUNDUP((DAY(EOMONTH(BF$15,0)))/4,0))),
0)</f>
        <v/>
      </c>
      <c r="DZ410" s="125">
        <f t="array" ref="DZ410">
IFERROR(_xlfn.IFS(
$DH410="день_1",
$DR410*$BL410/($AX410-$AW410+1)*BG410*(DAY(EOMONTH(BG$15,0))),
$DH410="день_2",
$DR410/30*MAX(MIN($AX410,EOMONTH(BG$15,0))-MAX($AW410,BG$15)+1,),
$DH410="раб.день",
$DR410/30*(IFERROR(
_xlfn.LET(_xlpm.VD,
CHOOSE(
{1;2;3;4;5;6;7;8;9;10;11;12;13;14;15;16;17;18},
45658,45659,45660,45661,45662,45663,45664,45665,45711,45724,45778,45779,45785,45786,45820,45821,45965,46022),
_xlfn.LET(_xlpm.DD,
MAX(MIN($AX410,EOMONTH(BG$15,0))-MAX($AW410,BG$15),),
_xlfn.IFS(
AND(MONTH($AW410)=MONTH(BG$15),MONTH($AX410)&lt;&gt;MONTH(BG$15)),
NETWORKDAYS.INTL($AW410,$AW410+_xlpm.DD,1,_xlpm.VD),
AND(MONTH($AW410)&lt;&gt;MONTH(BG$15),MONTH($AX410)=MONTH(BG$15)),
NETWORKDAYS.INTL(($AX410)-_xlpm.DD,$AX410,1,_xlpm.VD),
AND(MONTH($AW410)&lt;MONTH(BG$15),MONTH($AX410)&gt;MONTH(BG$15)),
NETWORKDAYS.INTL((EOMONTH(BG$15-1,1))-_xlpm.DD,EOMONTH(BG$15-1,1),1,_xlpm.VD),
AND(MONTH($AW410)=MONTH(BG$15),MONTH($AX410)=MONTH(BG$15)),
NETWORKDAYS.INTL($AW410,$AX410,1,_xlpm.VD)))),0)),
$DH410="месяц",
$DR410*BG410,
$DH410="неделя",
$DR410*BG410/7*(ROUNDUP((DAY(EOMONTH(BG$15,0)))/4,0))),
0)</f>
        <v/>
      </c>
      <c r="EA410" s="125">
        <f t="array" ref="EA410">
IFERROR(_xlfn.IFS(
$DH410="день_1",
$DR410*$BL410/($AX410-$AW410+1)*BH410*(DAY(EOMONTH(BH$15,0))),
$DH410="день_2",
$DR410/30*MAX(MIN($AX410,EOMONTH(BH$15,0))-MAX($AW410,BH$15)+1,),
$DH410="раб.день",
$DR410/30*(IFERROR(
_xlfn.LET(_xlpm.VD,
CHOOSE(
{1;2;3;4;5;6;7;8;9;10;11;12;13;14;15;16;17;18},
45658,45659,45660,45661,45662,45663,45664,45665,45711,45724,45778,45779,45785,45786,45820,45821,45965,46022),
_xlfn.LET(_xlpm.DD,
MAX(MIN($AX410,EOMONTH(BH$15,0))-MAX($AW410,BH$15),),
_xlfn.IFS(
AND(MONTH($AW410)=MONTH(BH$15),MONTH($AX410)&lt;&gt;MONTH(BH$15)),
NETWORKDAYS.INTL($AW410,$AW410+_xlpm.DD,1,_xlpm.VD),
AND(MONTH($AW410)&lt;&gt;MONTH(BH$15),MONTH($AX410)=MONTH(BH$15)),
NETWORKDAYS.INTL(($AX410)-_xlpm.DD,$AX410,1,_xlpm.VD),
AND(MONTH($AW410)&lt;MONTH(BH$15),MONTH($AX410)&gt;MONTH(BH$15)),
NETWORKDAYS.INTL((EOMONTH(BH$15-1,1))-_xlpm.DD,EOMONTH(BH$15-1,1),1,_xlpm.VD),
AND(MONTH($AW410)=MONTH(BH$15),MONTH($AX410)=MONTH(BH$15)),
NETWORKDAYS.INTL($AW410,$AX410,1,_xlpm.VD)))),0)),
$DH410="месяц",
$DR410*BH410,
$DH410="неделя",
$DR410*BH410/7*(ROUNDUP((DAY(EOMONTH(BH$15,0)))/4,0))),
0)</f>
        <v/>
      </c>
      <c r="EB410" s="125">
        <f t="array" ref="EB410">
IFERROR(_xlfn.IFS(
$DH410="день_1",
$DR410*$BL410/($AX410-$AW410+1)*BI410*(DAY(EOMONTH(BI$15,0))),
$DH410="день_2",
$DR410/30*MAX(MIN($AX410,EOMONTH(BI$15,0))-MAX($AW410,BI$15)+1,),
$DH410="раб.день",
$DR410/30*(IFERROR(
_xlfn.LET(_xlpm.VD,
CHOOSE(
{1;2;3;4;5;6;7;8;9;10;11;12;13;14;15;16;17;18},
45658,45659,45660,45661,45662,45663,45664,45665,45711,45724,45778,45779,45785,45786,45820,45821,45965,46022),
_xlfn.LET(_xlpm.DD,
MAX(MIN($AX410,EOMONTH(BI$15,0))-MAX($AW410,BI$15),),
_xlfn.IFS(
AND(MONTH($AW410)=MONTH(BI$15),MONTH($AX410)&lt;&gt;MONTH(BI$15)),
NETWORKDAYS.INTL($AW410,$AW410+_xlpm.DD,1,_xlpm.VD),
AND(MONTH($AW410)&lt;&gt;MONTH(BI$15),MONTH($AX410)=MONTH(BI$15)),
NETWORKDAYS.INTL(($AX410)-_xlpm.DD,$AX410,1,_xlpm.VD),
AND(MONTH($AW410)&lt;MONTH(BI$15),MONTH($AX410)&gt;MONTH(BI$15)),
NETWORKDAYS.INTL((EOMONTH(BI$15-1,1))-_xlpm.DD,EOMONTH(BI$15-1,1),1,_xlpm.VD),
AND(MONTH($AW410)=MONTH(BI$15),MONTH($AX410)=MONTH(BI$15)),
NETWORKDAYS.INTL($AW410,$AX410,1,_xlpm.VD)))),0)),
$DH410="месяц",
$DR410*BI410,
$DH410="неделя",
$DR410*BI410/7*(ROUNDUP((DAY(EOMONTH(BI$15,0)))/4,0))),
0)</f>
        <v/>
      </c>
      <c r="EC410" s="125">
        <f t="array" ref="EC410">
IFERROR(_xlfn.IFS(
$DH410="день_1",
$DR410*$BL410/($AX410-$AW410+1)*BJ410*(DAY(EOMONTH(BJ$15,0))),
$DH410="день_2",
$DR410/30*MAX(MIN($AX410,EOMONTH(BJ$15,0))-MAX($AW410,BJ$15)+1,),
$DH410="раб.день",
$DR410/30*(IFERROR(
_xlfn.LET(_xlpm.VD,
CHOOSE(
{1;2;3;4;5;6;7;8;9;10;11;12;13;14;15;16;17;18},
45658,45659,45660,45661,45662,45663,45664,45665,45711,45724,45778,45779,45785,45786,45820,45821,45965,46022),
_xlfn.LET(_xlpm.DD,
MAX(MIN($AX410,EOMONTH(BJ$15,0))-MAX($AW410,BJ$15),),
_xlfn.IFS(
AND(MONTH($AW410)=MONTH(BJ$15),MONTH($AX410)&lt;&gt;MONTH(BJ$15)),
NETWORKDAYS.INTL($AW410,$AW410+_xlpm.DD,1,_xlpm.VD),
AND(MONTH($AW410)&lt;&gt;MONTH(BJ$15),MONTH($AX410)=MONTH(BJ$15)),
NETWORKDAYS.INTL(($AX410)-_xlpm.DD,$AX410,1,_xlpm.VD),
AND(MONTH($AW410)&lt;MONTH(BJ$15),MONTH($AX410)&gt;MONTH(BJ$15)),
NETWORKDAYS.INTL((EOMONTH(BJ$15-1,1))-_xlpm.DD,EOMONTH(BJ$15-1,1),1,_xlpm.VD),
AND(MONTH($AW410)=MONTH(BJ$15),MONTH($AX410)=MONTH(BJ$15)),
NETWORKDAYS.INTL($AW410,$AX410,1,_xlpm.VD)))),0)),
$DH410="месяц",
$DR410*BJ410,
$DH410="неделя",
$DR410*BJ410/7*(ROUNDUP((DAY(EOMONTH(BJ$15,0)))/4,0))),
0)</f>
        <v/>
      </c>
      <c r="ED410" s="125">
        <f t="array" ref="ED410">
IFERROR(_xlfn.IFS(
$DH410="день_1",
$DR410*$BL410/($AX410-$AW410+1)*BK410*(DAY(EOMONTH(BK$15,0))),
$DH410="день_2",
$DR410/30*MAX(MIN($AX410,EOMONTH(BK$15,0))-MAX($AW410,BK$15)+1,),
$DH410="раб.день",
$DR410/30*(IFERROR(
_xlfn.LET(_xlpm.VD,
CHOOSE(
{1;2;3;4;5;6;7;8;9;10;11;12;13;14;15;16;17;18},
45658,45659,45660,45661,45662,45663,45664,45665,45711,45724,45778,45779,45785,45786,45820,45821,45965,46022),
_xlfn.LET(_xlpm.DD,
MAX(MIN($AX410,EOMONTH(BK$15,0))-MAX($AW410,BK$15),),
_xlfn.IFS(
AND(MONTH($AW410)=MONTH(BK$15),MONTH($AX410)&lt;&gt;MONTH(BK$15)),
NETWORKDAYS.INTL($AW410,$AW410+_xlpm.DD,1,_xlpm.VD),
AND(MONTH($AW410)&lt;&gt;MONTH(BK$15),MONTH($AX410)=MONTH(BK$15)),
NETWORKDAYS.INTL(($AX410)-_xlpm.DD,$AX410,1,_xlpm.VD),
AND(MONTH($AW410)&lt;MONTH(BK$15),MONTH($AX410)&gt;MONTH(BK$15)),
NETWORKDAYS.INTL((EOMONTH(BK$15-1,1))-_xlpm.DD,EOMONTH(BK$15-1,1),1,_xlpm.VD),
AND(MONTH($AW410)=MONTH(BK$15),MONTH($AX410)=MONTH(BK$15)),
NETWORKDAYS.INTL($AW410,$AX410,1,_xlpm.VD)))),0)),
$DH410="месяц",
$DR410*BK410,
$DH410="неделя",
$DR410*BK410/7*(ROUNDUP((DAY(EOMONTH(BK$15,0)))/4,0))),
0)</f>
        <v/>
      </c>
      <c r="EE410" s="125">
        <f>SUM($DS410,$DT410,$DU410,$DV410,$DW410,$DX410,$DY410,$DZ410,$EA410,$EB410,$EC410,$ED410)</f>
        <v/>
      </c>
      <c r="EF410" s="125">
        <f>IFERROR(ROUND($EE410*(1+$EP410),2),0)</f>
        <v/>
      </c>
      <c r="EG410" s="128" t="n">
        <v>1</v>
      </c>
      <c r="EH410" s="126" t="n">
        <v>0</v>
      </c>
      <c r="EI410" s="126">
        <f>ROUND(SUM($EH410:$EH410)*SUM($AB410:$AB410)*$EG410,2)</f>
        <v/>
      </c>
      <c r="EJ410" s="126">
        <f>ROUND($EI410*(1+$EP410),2)</f>
        <v/>
      </c>
      <c r="EK410" s="126" t="n">
        <v>0</v>
      </c>
      <c r="EL410" s="126">
        <f>ROUND(SUM($EK410:$EK410)*SUM($AB410:$AB410)*$EG410,2)</f>
        <v/>
      </c>
      <c r="EM410" s="126">
        <f>ROUND($EL410*(1+$EP410),2)</f>
        <v/>
      </c>
      <c r="EN410" s="126">
        <f>SUM($EE410,$EI410,$EL410)</f>
        <v/>
      </c>
      <c r="EO410" s="126">
        <f>SUM($EF410,$EJ410,$EM410)</f>
        <v/>
      </c>
      <c r="EP410" s="59" t="inlineStr">
        <is>
          <t>20%</t>
        </is>
      </c>
      <c r="EQ410" s="59" t="n"/>
      <c r="ER410" s="60">
        <f t="array" ref="ER410">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MATCH(ES410,
{"AMS";"RussOutdoor";"HD Outdoor";"Ingroup";"IQ";"Ledproduction";"LisChannel";"Logic";"Media-PPL";"NovikovTV | НовиковТВ";"SMA";"SOK";"КрокусТВ | CrocusTV | IndoorTV";"Сити";"ТЯК Москва"},
0)),"")</f>
        <v/>
      </c>
      <c r="ES410" s="60" t="n"/>
      <c r="ET410" s="60">
        <f t="array" ref="ET410">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MATCH(ES410,
{"AMS";"RussOutdoor";"HD Outdoor";"Ingroup";"IQ";"Ledproduction";"LisChannel";"Logic";"Media-PPL";"NovikovTV | НовиковТВ";"SMA";"SOK";"КрокусТВ | CrocusTV | IndoorTV";"Сити";"ТЯК Москва"},
0)),"")</f>
        <v/>
      </c>
      <c r="EU410" s="60" t="n"/>
      <c r="EV410" s="60" t="n"/>
      <c r="EX410" s="110">
        <f t="array" ref="EX410">
($AR410/30
+N("ТРАФИК ПЛОЩАДКИ"))*
(IFERROR(
_xlfn.LET(
_xlpm.GPR,
HLOOKUP($L410,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(MATCH($T410,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IF($Q410="цифровой",_xlpm.GPR/$AG410,_xlpm.GPR/60)),
0)
+N("DWELL TIME"))*
(IF($AB410=0,0,IF($AB410=1,0.3,IF($AB410=2,0.5,IF($AB410&gt;2,1))))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_xlfn.IFS($AC410="да",1.2,$AC410="нет",1)*
_xlfn.IFS($AD410="да",1.2,$AD410="нет",1)*
IF(R410="статический",1,1.2)*
$X410*
INDEX(
{1.2;1;1.2;1.2;1;1.2;1.2;1.2;1.2;1.2;1.2;1;1.2;1.2;1.2;1.2;1;1;1.2;1.2;1.2;1;1;1;1;1.2;1.2;1.2;1.2;1;1;1;1;1.2;1.2;1.2;1.2;1.2;1.2;1.2;1.2;1;1;1.2;1;1;1;1;1.5;1;1;1.5;1.5;1.2},
MATCH($Q410,_xlpm.MI,0)))&gt;{0.02;0.04;0.06;0.1;0.2;0.4;0.6;0.8;1;2;4;6})),
{0;1;2;3;4;5;6;7;8;9;10;11;12},
0)))
+N("КОЭФФИЦИЕНТ КОНТАКТА"))))*
(_xlfn.IFS($X410&lt;0.1,$X410/1000,$X410&gt;25,5.2,AND($X410&gt;=0.1,$X410&lt;=25),(($X410*2+0.1)/10)*($X410/10)))*
IFERROR((_xlfn.LET(
_xlpm.MA,
{0;0.8;0.85;0.9;0.95;1},
_xlpm.MAA,
{0;1;2;3;4;5},
INDEX(_xlpm.MA,MATCH(SUMPRODUCT(--((IF(ROUND(_xlpm.MAA,1)&gt;5,5,ROUND($AB410,1)))&gt;{0;1;2;3;4;5})),_xlpm.MAA,0)))
+N("КОЭФФИЦИЕНТ КОЛ-ВО КОНСТРУКЦИЙ")),1)*
$AB410,0))*
(IF($Q410="цифровой",$AG410/15*$AI410,1)
+N("ДЛЯ ЦИФРЫ"))</f>
        <v/>
      </c>
      <c r="EY410" s="110">
        <f>IFERROR(EX410*AY410,0)</f>
        <v/>
      </c>
      <c r="EZ410" s="131">
        <f>IFERROR(DP410/EY410*1000,0)</f>
        <v/>
      </c>
      <c r="FA410" s="112">
        <f>IFERROR(FC410/FB410,0)</f>
        <v/>
      </c>
      <c r="FB410" s="112">
        <f>IFERROR((FC410/(EY410/FF410*#REF!))*0.825,0)</f>
        <v/>
      </c>
      <c r="FC410" s="112">
        <f>IFERROR(((EX410*30/AR410)*100)/30,0)</f>
        <v/>
      </c>
      <c r="FD410" s="112">
        <f>IFERROR(EY410/G410*100%,0)</f>
        <v/>
      </c>
      <c r="FE410" s="112">
        <f>IFERROR(FD410/FC410*100%,0)</f>
        <v/>
      </c>
      <c r="FF410" s="110">
        <f>IFERROR(AR410/30*AY410,0)</f>
        <v/>
      </c>
    </row>
    <row r="411" ht="13" customHeight="1">
      <c r="A411" s="59" t="n"/>
      <c r="B411" s="60" t="n"/>
      <c r="C411" s="60" t="n"/>
      <c r="D411" s="60">
        <f t="array" ref="D411">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MATCH($E411,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11" s="60">
        <f t="array" ref="E411">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MATCH($F411,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11" s="60" t="inlineStr"/>
      <c r="G411" s="60" t="n"/>
      <c r="H411" s="60">
        <f t="array" ref="H411">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MATCH($I411,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11" s="60" t="n"/>
      <c r="J411" s="60" t="n"/>
      <c r="K411" s="60" t="n"/>
      <c r="L411" s="60" t="n"/>
      <c r="M411" s="60" t="n"/>
      <c r="N411" s="60" t="n"/>
      <c r="O411" s="60" t="n"/>
      <c r="P411" s="60">
        <f t="array" ref="P411">
_xlfn.IFS(
ISNUMBER(MATCH($Q411,{"шелфбаннер","разделитель","монетница","чековая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ISNUMBER(MATCH($Q411,{"LED/LCD","видеокулер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ISNUMBER(MATCH($Q411,{"автомобиль","машина","выставочное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ISNUMBER(MATCH($Q411,{"билборд","лифтовая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ISNUMBER(MATCH($Q411,{"навигация","подвесной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ISNUMBER(MATCH($Q411,{"движущаяся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ISNUMBER(MATCH($Q411,{"каталог","журнал"},)),
"Пресса",
$Q411="","")</f>
        <v/>
      </c>
      <c r="Q411" s="60" t="n"/>
      <c r="R411" s="60">
        <f t="array" ref="R411">
IFERROR(
_xlfn.IFS(
OR(ISNUMBER(MATCH($Q411,{"экспозиция","макет","стенд","автостенд","авто стенд","выставочное пространство","выставочные стенды","модульные выставочные стенды","3Д конструкция","3D конструкция"},)),P411="Экспонирование"),
"нестандартный",
ISNUMBER(MATCH($Q411,{"скроллер","призматрон"},)),
"динамический",
$P411="Видео",
"цифровой",
OR($P411="Пресса",$P411="Щит",$P411="POSm",$P411="Подвес",$P411="Брендирование/оклейка"),
"статический"),"")</f>
        <v/>
      </c>
      <c r="S411" s="59" t="n"/>
      <c r="T411" s="60" t="n"/>
      <c r="U411" s="60" t="n"/>
      <c r="V411" s="60">
        <f>
IF(P411="Видео",
"цифровой постер/ролик",
IF(ISNUMBER(MATCH(Q411,{"короб световой","короб световой | лайтбокс","короб световой | кристалайт","лайтбокс","лайт бокс","кристалайт","LB","lightbox"},)),
"бэклит",
IF(P411="Брендирование/оклейка",
"перфарированная пленка/самоклейка",
IF(P411="Экспонирование",
"под запрос",
IF(P411="Подвес",
"баннер/ткань",
"")))))</f>
        <v/>
      </c>
      <c r="W411" s="59" t="n"/>
      <c r="X411" s="59" t="n"/>
      <c r="Y411" s="59" t="n"/>
      <c r="Z411" s="61" t="n"/>
      <c r="AA411" s="61" t="n"/>
      <c r="AB411" s="61">
        <f>IF(BL411&gt;0,Z411,0)</f>
        <v/>
      </c>
      <c r="AC411" s="59" t="n"/>
      <c r="AD411" s="59" t="n"/>
      <c r="AE411" s="59" t="n"/>
      <c r="AF411" s="59" t="n"/>
      <c r="AG411" s="59" t="n"/>
      <c r="AH411" s="59" t="n"/>
      <c r="AI411" s="59" t="n"/>
      <c r="AJ411" s="59" t="n"/>
      <c r="AK411" s="59" t="n"/>
      <c r="AL411" s="62">
        <f>IFERROR(IF(OR(R411="статический",R411="динамический",R411="нестандартный",R411="",R411=""),"-",IF(AND(AH411="-",AI411="-"),"-",AK411*3600/AH411*AI411)),"-")</f>
        <v/>
      </c>
      <c r="AM411" s="62">
        <f>IFERROR(IF(OR(R411="статический",R411="динамический",R411="",R411="", R411="BTL",R411="нестандартный"),"-",AG411*AI411*AL411/60),"-")</f>
        <v/>
      </c>
      <c r="AN411" s="63">
        <f>IFERROR(IF(AH411="","-",AG411*AI411/AH411),"-")</f>
        <v/>
      </c>
      <c r="AO411" s="59">
        <f>IFERROR(IF(OR($R411="статический",$R411="динамический",$R411="",$R411="",$R411="BTL",$R411="нестандартный"),"-",$AL411*$AY411),"-")</f>
        <v/>
      </c>
      <c r="AP411" s="62">
        <f>IFERROR(IF(OR($R411="статический",$R411="динамический",$R411="",$R411="",$R411="BTL",$R411="нестандартный"),"-",$AM411*AY411),"-")</f>
        <v/>
      </c>
      <c r="AQ411" s="64" t="n"/>
      <c r="AR411" s="61" t="n"/>
      <c r="AS411" s="61" t="n"/>
      <c r="AT411" s="61" t="n"/>
      <c r="AU411" s="65" t="n"/>
      <c r="AV411" s="124">
        <f>IFERROR(DR411/AT411*1000,"n/a")</f>
        <v/>
      </c>
      <c r="AW411" s="67" t="n"/>
      <c r="AX411" s="67" t="n"/>
      <c r="AY411" s="43">
        <f>IFERROR(IF(OR($AW411="",$AX411=""),"",_xlfn.DAYS($AX411+1,$AW411)),"")</f>
        <v/>
      </c>
      <c r="AZ411" s="68">
        <f t="array" ref="AZ411">
_xlfn.LET(_xlpm.COEFF,
IF($AW411+$AX411=0,0,IF(MAX(MIN($AX411,EOMONTH(AZ$15,0))-MAX($AW411,AZ$15)+1,)&gt;0,1,0)),
_xlfn.IFS(
$ES411="LisChannel",
_xlpm.COEFF*
INDEX({1;1;1.2;1.2;1;1;1;1;1.2;1.2;1.2;1.2},
MATCH(MONTH(AZ$15),
{1,2,3,4,5,6,7,8,9,10,11,12})),
CONCATENATE($ES411," ",$L411)="RussOutdoor метро",
_xlpm.COEFF*
INDEX({0.8;0.9;1.1;1.1;1;1;1;1;1.1;1.1;1.1;1.1},
MATCH(MONTH(AZ$15),
{1,2,3,4,5,6,7,8,9,10,11,12})),
$ES411&lt;&gt;"LisChannel",
_xlpm.COEFF,
$ES411&lt;&gt;"RussOutdoor",
_xlpm.COEFF))</f>
        <v/>
      </c>
      <c r="BA411" s="68">
        <f t="array" ref="BA411">
_xlfn.LET(_xlpm.COEFF,
IF($AW411+$AX411=0,0,IF(MAX(MIN($AX411,EOMONTH(BA$15,0))-MAX($AW411,BA$15)+1,)&gt;0,1,0)),
_xlfn.IFS(
$ES411="LisChannel",
_xlpm.COEFF*
INDEX({1;1;1.2;1.2;1;1;1;1;1.2;1.2;1.2;1.2},
MATCH(MONTH(BA$15),
{1,2,3,4,5,6,7,8,9,10,11,12})),
CONCATENATE($ES411," ",$L411)="RussOutdoor метро",
_xlpm.COEFF*
INDEX({0.8;0.9;1.1;1.1;1;1;1;1;1.1;1.1;1.1;1.1},
MATCH(MONTH(BA$15),
{1,2,3,4,5,6,7,8,9,10,11,12})),
$ES411&lt;&gt;"LisChannel",
_xlpm.COEFF,
$ES411&lt;&gt;"RussOutdoor",
_xlpm.COEFF))</f>
        <v/>
      </c>
      <c r="BB411" s="68">
        <f t="array" ref="BB411">
_xlfn.LET(_xlpm.COEFF,
IF($AW411+$AX411=0,0,IF(MAX(MIN($AX411,EOMONTH(BB$15,0))-MAX($AW411,BB$15)+1,)&gt;0,1,0)),
_xlfn.IFS(
$ES411="LisChannel",
_xlpm.COEFF*
INDEX({1;1;1.2;1.2;1;1;1;1;1.2;1.2;1.2;1.2},
MATCH(MONTH(BB$15),
{1,2,3,4,5,6,7,8,9,10,11,12})),
CONCATENATE($ES411," ",$L411)="RussOutdoor метро",
_xlpm.COEFF*
INDEX({0.8;0.9;1.1;1.1;1;1;1;1;1.1;1.1;1.1;1.1},
MATCH(MONTH(BB$15),
{1,2,3,4,5,6,7,8,9,10,11,12})),
$ES411&lt;&gt;"LisChannel",
_xlpm.COEFF,
$ES411&lt;&gt;"RussOutdoor",
_xlpm.COEFF))</f>
        <v/>
      </c>
      <c r="BC411" s="68">
        <f t="array" ref="BC411">
_xlfn.LET(_xlpm.COEFF,
IF($AW411+$AX411=0,0,IF(MAX(MIN($AX411,EOMONTH(BC$15,0))-MAX($AW411,BC$15)+1,)&gt;0,1,0)),
_xlfn.IFS(
$ES411="LisChannel",
_xlpm.COEFF*
INDEX({1;1;1.2;1.2;1;1;1;1;1.2;1.2;1.2;1.2},
MATCH(MONTH(BC$15),
{1,2,3,4,5,6,7,8,9,10,11,12})),
CONCATENATE($ES411," ",$L411)="RussOutdoor метро",
_xlpm.COEFF*
INDEX({0.8;0.9;1.1;1.1;1;1;1;1;1.1;1.1;1.1;1.1},
MATCH(MONTH(BC$15),
{1,2,3,4,5,6,7,8,9,10,11,12})),
$ES411&lt;&gt;"LisChannel",
_xlpm.COEFF,
$ES411&lt;&gt;"RussOutdoor",
_xlpm.COEFF))</f>
        <v/>
      </c>
      <c r="BD411" s="68">
        <f t="array" ref="BD411">
_xlfn.LET(_xlpm.COEFF,
IF($AW411+$AX411=0,0,IF(MAX(MIN($AX411,EOMONTH(BD$15,0))-MAX($AW411,BD$15)+1,)&gt;0,1,0)),
_xlfn.IFS(
$ES411="LisChannel",
_xlpm.COEFF*
INDEX({1;1;1.2;1.2;1;1;1;1;1.2;1.2;1.2;1.2},
MATCH(MONTH(BD$15),
{1,2,3,4,5,6,7,8,9,10,11,12})),
CONCATENATE($ES411," ",$L411)="RussOutdoor метро",
_xlpm.COEFF*
INDEX({0.8;0.9;1.1;1.1;1;1;1;1;1.1;1.1;1.1;1.1},
MATCH(MONTH(BD$15),
{1,2,3,4,5,6,7,8,9,10,11,12})),
$ES411&lt;&gt;"LisChannel",
_xlpm.COEFF,
$ES411&lt;&gt;"RussOutdoor",
_xlpm.COEFF))</f>
        <v/>
      </c>
      <c r="BE411" s="68">
        <f t="array" ref="BE411">
_xlfn.LET(_xlpm.COEFF,
IF($AW411+$AX411=0,0,IF(MAX(MIN($AX411,EOMONTH(BE$15,0))-MAX($AW411,BE$15)+1,)&gt;0,1,0)),
_xlfn.IFS(
$ES411="LisChannel",
_xlpm.COEFF*
INDEX({1;1;1.2;1.2;1;1;1;1;1.2;1.2;1.2;1.2},
MATCH(MONTH(BE$15),
{1,2,3,4,5,6,7,8,9,10,11,12})),
CONCATENATE($ES411," ",$L411)="RussOutdoor метро",
_xlpm.COEFF*
INDEX({0.8;0.9;1.1;1.1;1;1;1;1;1.1;1.1;1.1;1.1},
MATCH(MONTH(BE$15),
{1,2,3,4,5,6,7,8,9,10,11,12})),
$ES411&lt;&gt;"LisChannel",
_xlpm.COEFF,
$ES411&lt;&gt;"RussOutdoor",
_xlpm.COEFF))</f>
        <v/>
      </c>
      <c r="BF411" s="68">
        <f t="array" ref="BF411">
_xlfn.LET(_xlpm.COEFF,
IF($AW411+$AX411=0,0,IF(MAX(MIN($AX411,EOMONTH(BF$15,0))-MAX($AW411,BF$15)+1,)&gt;0,1,0)),
_xlfn.IFS(
$ES411="LisChannel",
_xlpm.COEFF*
INDEX({1;1;1.2;1.2;1;1;1;1;1.2;1.2;1.2;1.2},
MATCH(MONTH(BF$15),
{1,2,3,4,5,6,7,8,9,10,11,12})),
CONCATENATE($ES411," ",$L411)="RussOutdoor метро",
_xlpm.COEFF*
INDEX({0.8;0.9;1.1;1.1;1;1;1;1;1.1;1.1;1.1;1.1},
MATCH(MONTH(BF$15),
{1,2,3,4,5,6,7,8,9,10,11,12})),
$ES411&lt;&gt;"LisChannel",
_xlpm.COEFF,
$ES411&lt;&gt;"RussOutdoor",
_xlpm.COEFF))</f>
        <v/>
      </c>
      <c r="BG411" s="68">
        <f t="array" ref="BG411">
_xlfn.LET(_xlpm.COEFF,
IF($AW411+$AX411=0,0,IF(MAX(MIN($AX411,EOMONTH(BG$15,0))-MAX($AW411,BG$15)+1,)&gt;0,1,0)),
_xlfn.IFS(
$ES411="LisChannel",
_xlpm.COEFF*
INDEX({1;1;1.2;1.2;1;1;1;1;1.2;1.2;1.2;1.2},
MATCH(MONTH(BG$15),
{1,2,3,4,5,6,7,8,9,10,11,12})),
CONCATENATE($ES411," ",$L411)="RussOutdoor метро",
_xlpm.COEFF*
INDEX({0.8;0.9;1.1;1.1;1;1;1;1;1.1;1.1;1.1;1.1},
MATCH(MONTH(BG$15),
{1,2,3,4,5,6,7,8,9,10,11,12})),
$ES411&lt;&gt;"LisChannel",
_xlpm.COEFF,
$ES411&lt;&gt;"RussOutdoor",
_xlpm.COEFF))</f>
        <v/>
      </c>
      <c r="BH411" s="68">
        <f t="array" ref="BH411">
_xlfn.LET(_xlpm.COEFF,
IF($AW411+$AX411=0,0,IF(MAX(MIN($AX411,EOMONTH(BH$15,0))-MAX($AW411,BH$15)+1,)&gt;0,1,0)),
_xlfn.IFS(
$ES411="LisChannel",
_xlpm.COEFF*
INDEX({1;1;1.2;1.2;1;1;1;1;1.2;1.2;1.2;1.2},
MATCH(MONTH(BH$15),
{1,2,3,4,5,6,7,8,9,10,11,12})),
CONCATENATE($ES411," ",$L411)="RussOutdoor метро",
_xlpm.COEFF*
INDEX({0.8;0.9;1.1;1.1;1;1;1;1;1.1;1.1;1.1;1.1},
MATCH(MONTH(BH$15),
{1,2,3,4,5,6,7,8,9,10,11,12})),
$ES411&lt;&gt;"LisChannel",
_xlpm.COEFF,
$ES411&lt;&gt;"RussOutdoor",
_xlpm.COEFF))</f>
        <v/>
      </c>
      <c r="BI411" s="68">
        <f t="array" ref="BI411">
_xlfn.LET(_xlpm.COEFF,
IF($AW411+$AX411=0,0,IF(MAX(MIN($AX411,EOMONTH(BI$15,0))-MAX($AW411,BI$15)+1,)&gt;0,1,0)),
_xlfn.IFS(
$ES411="LisChannel",
_xlpm.COEFF*
INDEX({1;1;1.2;1.2;1;1;1;1;1.2;1.2;1.2;1.2},
MATCH(MONTH(BI$15),
{1,2,3,4,5,6,7,8,9,10,11,12})),
CONCATENATE($ES411," ",$L411)="RussOutdoor метро",
_xlpm.COEFF*
INDEX({0.8;0.9;1.1;1.1;1;1;1;1;1.1;1.1;1.1;1.1},
MATCH(MONTH(BI$15),
{1,2,3,4,5,6,7,8,9,10,11,12})),
$ES411&lt;&gt;"LisChannel",
_xlpm.COEFF,
$ES411&lt;&gt;"RussOutdoor",
_xlpm.COEFF))</f>
        <v/>
      </c>
      <c r="BJ411" s="68">
        <f t="array" ref="BJ411">
_xlfn.LET(_xlpm.COEFF,
IF($AW411+$AX411=0,0,IF(MAX(MIN($AX411,EOMONTH(BJ$15,0))-MAX($AW411,BJ$15)+1,)&gt;0,1,0)),
_xlfn.IFS(
$ES411="LisChannel",
_xlpm.COEFF*
INDEX({1;1;1.2;1.2;1;1;1;1;1.2;1.2;1.2;1.2},
MATCH(MONTH(BJ$15),
{1,2,3,4,5,6,7,8,9,10,11,12})),
CONCATENATE($ES411," ",$L411)="RussOutdoor метро",
_xlpm.COEFF*
INDEX({0.8;0.9;1.1;1.1;1;1;1;1;1.1;1.1;1.1;1.1},
MATCH(MONTH(BJ$15),
{1,2,3,4,5,6,7,8,9,10,11,12})),
$ES411&lt;&gt;"LisChannel",
_xlpm.COEFF,
$ES411&lt;&gt;"RussOutdoor",
_xlpm.COEFF))</f>
        <v/>
      </c>
      <c r="BK411" s="68">
        <f t="array" ref="BK411">
_xlfn.LET(_xlpm.COEFF,
IF($AW411+$AX411=0,0,IF(MAX(MIN($AX411,EOMONTH(BK$15,0))-MAX($AW411,BK$15)+1,)&gt;0,1,0)),
_xlfn.IFS(
$ES411="LisChannel",
_xlpm.COEFF*
INDEX({1;1;1.2;1.2;1;1;1;1;1.2;1.2;1.2;1.2},
MATCH(MONTH(BK$15),
{1,2,3,4,5,6,7,8,9,10,11,12})),
CONCATENATE($ES411," ",$L411)="RussOutdoor метро",
_xlpm.COEFF*
INDEX({0.8;0.9;1.1;1.1;1;1;1;1;1.1;1.1;1.1;1.1},
MATCH(MONTH(BK$15),
{1,2,3,4,5,6,7,8,9,10,11,12})),
$ES411&lt;&gt;"LisChannel",
_xlpm.COEFF,
$ES411&lt;&gt;"RussOutdoor",
_xlpm.COEFF))</f>
        <v/>
      </c>
      <c r="BL411" s="62">
        <f>COUNTIFS($AZ411:$BK411,"&gt;0")</f>
        <v/>
      </c>
      <c r="BM411" s="65" t="n"/>
      <c r="BN411" s="125">
        <f>$DJ411</f>
        <v/>
      </c>
      <c r="BO411" s="63">
        <f>$DQ411</f>
        <v/>
      </c>
      <c r="BP411" s="125">
        <f>
IFERROR(
IF($BL411=0,0,
$BN411*(1-$BO411)),
0)</f>
        <v/>
      </c>
      <c r="BQ411" s="125">
        <f t="array" ref="BQ411">
IFERROR(
_xlfn.IFS(
$DH411="день_1",
$BP411*$BL411/($AX411-$AW411+1)*AZ411*(DAY(EOMONTH(AZ$15,0))),
$DH411="день_2",
$BP411/30*MAX(MIN($AX411,EOMONTH(AZ$15,0))-MAX($AW411,AZ$15)+1,),
$DH411="раб.день",
$BP411/30*(IFERROR(
_xlfn.LET(_xlpm.VD,
CHOOSE(
{1;2;3;4;5;6;7;8;9;10;11;12;13;14;15;16;17;18},
45658,45659,45660,45661,45662,45663,45664,45665,45711,45724,45778,45779,45785,45786,45820,45821,45965,46022),
_xlfn.LET(_xlpm.DD,
MAX(MIN($AX411,EOMONTH(AZ$15,0))-MAX($AW411,AZ$15),),
_xlfn.IFS(
AND(MONTH($AW411)=MONTH(AZ$15),MONTH($AX411)&lt;&gt;MONTH(AZ$15)),
NETWORKDAYS.INTL($AW411,$AW411+_xlpm.DD,1,_xlpm.VD),
AND(MONTH($AW411)&lt;&gt;MONTH(AZ$15),MONTH($AX411)=MONTH(AZ$15)),
NETWORKDAYS.INTL(($AX411)-_xlpm.DD,$AX411,1,_xlpm.VD),
AND(MONTH($AW411)&lt;MONTH(AZ$15),MONTH($AX411)&gt;MONTH(AZ$15)),
NETWORKDAYS.INTL((EOMONTH(AZ$15-1,1))-_xlpm.DD,EOMONTH(AZ$15-1,1),1,_xlpm.VD),
AND(MONTH($AW411)=MONTH(AZ$15),MONTH($AX411)=MONTH(AZ$15)),
NETWORKDAYS.INTL($AW411,$AX411,1,_xlpm.VD)))),0)),
$DH411="месяц",
$BP411*AZ411,
$DH411="неделя",
$BP411*AZ411/7*(ROUNDUP((DAY(EOMONTH(AZ$15,0)))/4,0))),
0)</f>
        <v/>
      </c>
      <c r="BR411" s="125">
        <f t="array" ref="BR411">
IFERROR(
_xlfn.IFS(
$DH411="день_1",
$BP411*$BL411/($AX411-$AW411+1)*BA411*(DAY(EOMONTH(BA$15,0))),
$DH411="день_2",
$BP411/30*MAX(MIN($AX411,EOMONTH(BA$15,0))-MAX($AW411,BA$15)+1,),
$DH411="раб.день",
$BP411/30*(IFERROR(
_xlfn.LET(_xlpm.VD,
CHOOSE(
{1;2;3;4;5;6;7;8;9;10;11;12;13;14;15;16;17;18},
45658,45659,45660,45661,45662,45663,45664,45665,45711,45724,45778,45779,45785,45786,45820,45821,45965,46022),
_xlfn.LET(_xlpm.DD,
MAX(MIN($AX411,EOMONTH(BA$15,0))-MAX($AW411,BA$15),),
_xlfn.IFS(
AND(MONTH($AW411)=MONTH(BA$15),MONTH($AX411)&lt;&gt;MONTH(BA$15)),
NETWORKDAYS.INTL($AW411,$AW411+_xlpm.DD,1,_xlpm.VD),
AND(MONTH($AW411)&lt;&gt;MONTH(BA$15),MONTH($AX411)=MONTH(BA$15)),
NETWORKDAYS.INTL(($AX411)-_xlpm.DD,$AX411,1,_xlpm.VD),
AND(MONTH($AW411)&lt;MONTH(BA$15),MONTH($AX411)&gt;MONTH(BA$15)),
NETWORKDAYS.INTL((EOMONTH(BA$15-1,1))-_xlpm.DD,EOMONTH(BA$15-1,1),1,_xlpm.VD),
AND(MONTH($AW411)=MONTH(BA$15),MONTH($AX411)=MONTH(BA$15)),
NETWORKDAYS.INTL($AW411,$AX411,1,_xlpm.VD)))),0)),
$DH411="месяц",
$BP411*BA411,
$DH411="неделя",
$BP411*BA411/7*(ROUNDUP((DAY(EOMONTH(BA$15,0)))/4,0))),
0)</f>
        <v/>
      </c>
      <c r="BS411" s="125">
        <f t="array" ref="BS411">
IFERROR(
_xlfn.IFS(
$DH411="день_1",
$BP411*$BL411/($AX411-$AW411+1)*BB411*(DAY(EOMONTH(BB$15,0))),
$DH411="день_2",
$BP411/30*MAX(MIN($AX411,EOMONTH(BB$15,0))-MAX($AW411,BB$15)+1,),
$DH411="раб.день",
$BP411/30*(IFERROR(
_xlfn.LET(_xlpm.VD,
CHOOSE(
{1;2;3;4;5;6;7;8;9;10;11;12;13;14;15;16;17;18},
45658,45659,45660,45661,45662,45663,45664,45665,45711,45724,45778,45779,45785,45786,45820,45821,45965,46022),
_xlfn.LET(_xlpm.DD,
MAX(MIN($AX411,EOMONTH(BB$15,0))-MAX($AW411,BB$15),),
_xlfn.IFS(
AND(MONTH($AW411)=MONTH(BB$15),MONTH($AX411)&lt;&gt;MONTH(BB$15)),
NETWORKDAYS.INTL($AW411,$AW411+_xlpm.DD,1,_xlpm.VD),
AND(MONTH($AW411)&lt;&gt;MONTH(BB$15),MONTH($AX411)=MONTH(BB$15)),
NETWORKDAYS.INTL(($AX411)-_xlpm.DD,$AX411,1,_xlpm.VD),
AND(MONTH($AW411)&lt;MONTH(BB$15),MONTH($AX411)&gt;MONTH(BB$15)),
NETWORKDAYS.INTL((EOMONTH(BB$15-1,1))-_xlpm.DD,EOMONTH(BB$15-1,1),1,_xlpm.VD),
AND(MONTH($AW411)=MONTH(BB$15),MONTH($AX411)=MONTH(BB$15)),
NETWORKDAYS.INTL($AW411,$AX411,1,_xlpm.VD)))),0)),
$DH411="месяц",
$BP411*BB411,
$DH411="неделя",
$BP411*BB411/7*(ROUNDUP((DAY(EOMONTH(BB$15,0)))/4,0))),
0)</f>
        <v/>
      </c>
      <c r="BT411" s="125">
        <f t="array" ref="BT411">
IFERROR(
_xlfn.IFS(
$DH411="день_1",
$BP411*$BL411/($AX411-$AW411+1)*BC411*(DAY(EOMONTH(BC$15,0))),
$DH411="день_2",
$BP411/30*MAX(MIN($AX411,EOMONTH(BC$15,0))-MAX($AW411,BC$15)+1,),
$DH411="раб.день",
$BP411/30*(IFERROR(
_xlfn.LET(_xlpm.VD,
CHOOSE(
{1;2;3;4;5;6;7;8;9;10;11;12;13;14;15;16;17;18},
45658,45659,45660,45661,45662,45663,45664,45665,45711,45724,45778,45779,45785,45786,45820,45821,45965,46022),
_xlfn.LET(_xlpm.DD,
MAX(MIN($AX411,EOMONTH(BC$15,0))-MAX($AW411,BC$15),),
_xlfn.IFS(
AND(MONTH($AW411)=MONTH(BC$15),MONTH($AX411)&lt;&gt;MONTH(BC$15)),
NETWORKDAYS.INTL($AW411,$AW411+_xlpm.DD,1,_xlpm.VD),
AND(MONTH($AW411)&lt;&gt;MONTH(BC$15),MONTH($AX411)=MONTH(BC$15)),
NETWORKDAYS.INTL(($AX411)-_xlpm.DD,$AX411,1,_xlpm.VD),
AND(MONTH($AW411)&lt;MONTH(BC$15),MONTH($AX411)&gt;MONTH(BC$15)),
NETWORKDAYS.INTL((EOMONTH(BC$15-1,1))-_xlpm.DD,EOMONTH(BC$15-1,1),1,_xlpm.VD),
AND(MONTH($AW411)=MONTH(BC$15),MONTH($AX411)=MONTH(BC$15)),
NETWORKDAYS.INTL($AW411,$AX411,1,_xlpm.VD)))),0)),
$DH411="месяц",
$BP411*BC411,
$DH411="неделя",
$BP411*BC411/7*(ROUNDUP((DAY(EOMONTH(BC$15,0)))/4,0))),
0)</f>
        <v/>
      </c>
      <c r="BU411" s="125">
        <f t="array" ref="BU411">
IFERROR(
_xlfn.IFS(
$DH411="день_1",
$BP411*$BL411/($AX411-$AW411+1)*BD411*(DAY(EOMONTH(BD$15,0))),
$DH411="день_2",
$BP411/30*MAX(MIN($AX411,EOMONTH(BD$15,0))-MAX($AW411,BD$15)+1,),
$DH411="раб.день",
$BP411/30*(IFERROR(
_xlfn.LET(_xlpm.VD,
CHOOSE(
{1;2;3;4;5;6;7;8;9;10;11;12;13;14;15;16;17;18},
45658,45659,45660,45661,45662,45663,45664,45665,45711,45724,45778,45779,45785,45786,45820,45821,45965,46022),
_xlfn.LET(_xlpm.DD,
MAX(MIN($AX411,EOMONTH(BD$15,0))-MAX($AW411,BD$15),),
_xlfn.IFS(
AND(MONTH($AW411)=MONTH(BD$15),MONTH($AX411)&lt;&gt;MONTH(BD$15)),
NETWORKDAYS.INTL($AW411,$AW411+_xlpm.DD,1,_xlpm.VD),
AND(MONTH($AW411)&lt;&gt;MONTH(BD$15),MONTH($AX411)=MONTH(BD$15)),
NETWORKDAYS.INTL(($AX411)-_xlpm.DD,$AX411,1,_xlpm.VD),
AND(MONTH($AW411)&lt;MONTH(BD$15),MONTH($AX411)&gt;MONTH(BD$15)),
NETWORKDAYS.INTL((EOMONTH(BD$15-1,1))-_xlpm.DD,EOMONTH(BD$15-1,1),1,_xlpm.VD),
AND(MONTH($AW411)=MONTH(BD$15),MONTH($AX411)=MONTH(BD$15)),
NETWORKDAYS.INTL($AW411,$AX411,1,_xlpm.VD)))),0)),
$DH411="месяц",
$BP411*BD411,
$DH411="неделя",
$BP411*BD411/7*(ROUNDUP((DAY(EOMONTH(BD$15,0)))/4,0))),
0)</f>
        <v/>
      </c>
      <c r="BV411" s="125">
        <f t="array" ref="BV411">
IFERROR(
_xlfn.IFS(
$DH411="день_1",
$BP411*$BL411/($AX411-$AW411+1)*BE411*(DAY(EOMONTH(BE$15,0))),
$DH411="день_2",
$BP411/30*MAX(MIN($AX411,EOMONTH(BE$15,0))-MAX($AW411,BE$15)+1,),
$DH411="раб.день",
$BP411/30*(IFERROR(
_xlfn.LET(_xlpm.VD,
CHOOSE(
{1;2;3;4;5;6;7;8;9;10;11;12;13;14;15;16;17;18},
45658,45659,45660,45661,45662,45663,45664,45665,45711,45724,45778,45779,45785,45786,45820,45821,45965,46022),
_xlfn.LET(_xlpm.DD,
MAX(MIN($AX411,EOMONTH(BE$15,0))-MAX($AW411,BE$15),),
_xlfn.IFS(
AND(MONTH($AW411)=MONTH(BE$15),MONTH($AX411)&lt;&gt;MONTH(BE$15)),
NETWORKDAYS.INTL($AW411,$AW411+_xlpm.DD,1,_xlpm.VD),
AND(MONTH($AW411)&lt;&gt;MONTH(BE$15),MONTH($AX411)=MONTH(BE$15)),
NETWORKDAYS.INTL(($AX411)-_xlpm.DD,$AX411,1,_xlpm.VD),
AND(MONTH($AW411)&lt;MONTH(BE$15),MONTH($AX411)&gt;MONTH(BE$15)),
NETWORKDAYS.INTL((EOMONTH(BE$15-1,1))-_xlpm.DD,EOMONTH(BE$15-1,1),1,_xlpm.VD),
AND(MONTH($AW411)=MONTH(BE$15),MONTH($AX411)=MONTH(BE$15)),
NETWORKDAYS.INTL($AW411,$AX411,1,_xlpm.VD)))),0)),
$DH411="месяц",
$BP411*BE411,
$DH411="неделя",
$BP411*BE411/7*(ROUNDUP((DAY(EOMONTH(BE$15,0)))/4,0))),
0)</f>
        <v/>
      </c>
      <c r="BW411" s="125">
        <f t="array" ref="BW411">
IFERROR(
_xlfn.IFS(
$DH411="день_1",
$BP411*$BL411/($AX411-$AW411+1)*BF411*(DAY(EOMONTH(BF$15,0))),
$DH411="день_2",
$BP411/30*MAX(MIN($AX411,EOMONTH(BF$15,0))-MAX($AW411,BF$15)+1,),
$DH411="раб.день",
$BP411/30*(IFERROR(
_xlfn.LET(_xlpm.VD,
CHOOSE(
{1;2;3;4;5;6;7;8;9;10;11;12;13;14;15;16;17;18},
45658,45659,45660,45661,45662,45663,45664,45665,45711,45724,45778,45779,45785,45786,45820,45821,45965,46022),
_xlfn.LET(_xlpm.DD,
MAX(MIN($AX411,EOMONTH(BF$15,0))-MAX($AW411,BF$15),),
_xlfn.IFS(
AND(MONTH($AW411)=MONTH(BF$15),MONTH($AX411)&lt;&gt;MONTH(BF$15)),
NETWORKDAYS.INTL($AW411,$AW411+_xlpm.DD,1,_xlpm.VD),
AND(MONTH($AW411)&lt;&gt;MONTH(BF$15),MONTH($AX411)=MONTH(BF$15)),
NETWORKDAYS.INTL(($AX411)-_xlpm.DD,$AX411,1,_xlpm.VD),
AND(MONTH($AW411)&lt;MONTH(BF$15),MONTH($AX411)&gt;MONTH(BF$15)),
NETWORKDAYS.INTL((EOMONTH(BF$15-1,1))-_xlpm.DD,EOMONTH(BF$15-1,1),1,_xlpm.VD),
AND(MONTH($AW411)=MONTH(BF$15),MONTH($AX411)=MONTH(BF$15)),
NETWORKDAYS.INTL($AW411,$AX411,1,_xlpm.VD)))),0)),
$DH411="месяц",
$BP411*BF411,
$DH411="неделя",
$BP411*BF411/7*(ROUNDUP((DAY(EOMONTH(BF$15,0)))/4,0))),
0)</f>
        <v/>
      </c>
      <c r="BX411" s="125">
        <f t="array" ref="BX411">
IFERROR(
_xlfn.IFS(
$DH411="день_1",
$BP411*$BL411/($AX411-$AW411+1)*BG411*(DAY(EOMONTH(BG$15,0))),
$DH411="день_2",
$BP411/30*MAX(MIN($AX411,EOMONTH(BG$15,0))-MAX($AW411,BG$15)+1,),
$DH411="раб.день",
$BP411/30*(IFERROR(
_xlfn.LET(_xlpm.VD,
CHOOSE(
{1;2;3;4;5;6;7;8;9;10;11;12;13;14;15;16;17;18},
45658,45659,45660,45661,45662,45663,45664,45665,45711,45724,45778,45779,45785,45786,45820,45821,45965,46022),
_xlfn.LET(_xlpm.DD,
MAX(MIN($AX411,EOMONTH(BG$15,0))-MAX($AW411,BG$15),),
_xlfn.IFS(
AND(MONTH($AW411)=MONTH(BG$15),MONTH($AX411)&lt;&gt;MONTH(BG$15)),
NETWORKDAYS.INTL($AW411,$AW411+_xlpm.DD,1,_xlpm.VD),
AND(MONTH($AW411)&lt;&gt;MONTH(BG$15),MONTH($AX411)=MONTH(BG$15)),
NETWORKDAYS.INTL(($AX411)-_xlpm.DD,$AX411,1,_xlpm.VD),
AND(MONTH($AW411)&lt;MONTH(BG$15),MONTH($AX411)&gt;MONTH(BG$15)),
NETWORKDAYS.INTL((EOMONTH(BG$15-1,1))-_xlpm.DD,EOMONTH(BG$15-1,1),1,_xlpm.VD),
AND(MONTH($AW411)=MONTH(BG$15),MONTH($AX411)=MONTH(BG$15)),
NETWORKDAYS.INTL($AW411,$AX411,1,_xlpm.VD)))),0)),
$DH411="месяц",
$BP411*BG411,
$DH411="неделя",
$BP411*BG411/7*(ROUNDUP((DAY(EOMONTH(BG$15,0)))/4,0))),
0)</f>
        <v/>
      </c>
      <c r="BY411" s="125">
        <f t="array" ref="BY411">
IFERROR(
_xlfn.IFS(
$DH411="день_1",
$BP411*$BL411/($AX411-$AW411+1)*BH411*(DAY(EOMONTH(BH$15,0))),
$DH411="день_2",
$BP411/30*MAX(MIN($AX411,EOMONTH(BH$15,0))-MAX($AW411,BH$15)+1,),
$DH411="раб.день",
$BP411/30*(IFERROR(
_xlfn.LET(_xlpm.VD,
CHOOSE(
{1;2;3;4;5;6;7;8;9;10;11;12;13;14;15;16;17;18},
45658,45659,45660,45661,45662,45663,45664,45665,45711,45724,45778,45779,45785,45786,45820,45821,45965,46022),
_xlfn.LET(_xlpm.DD,
MAX(MIN($AX411,EOMONTH(BH$15,0))-MAX($AW411,BH$15),),
_xlfn.IFS(
AND(MONTH($AW411)=MONTH(BH$15),MONTH($AX411)&lt;&gt;MONTH(BH$15)),
NETWORKDAYS.INTL($AW411,$AW411+_xlpm.DD,1,_xlpm.VD),
AND(MONTH($AW411)&lt;&gt;MONTH(BH$15),MONTH($AX411)=MONTH(BH$15)),
NETWORKDAYS.INTL(($AX411)-_xlpm.DD,$AX411,1,_xlpm.VD),
AND(MONTH($AW411)&lt;MONTH(BH$15),MONTH($AX411)&gt;MONTH(BH$15)),
NETWORKDAYS.INTL((EOMONTH(BH$15-1,1))-_xlpm.DD,EOMONTH(BH$15-1,1),1,_xlpm.VD),
AND(MONTH($AW411)=MONTH(BH$15),MONTH($AX411)=MONTH(BH$15)),
NETWORKDAYS.INTL($AW411,$AX411,1,_xlpm.VD)))),0)),
$DH411="месяц",
$BP411*BH411,
$DH411="неделя",
$BP411*BH411/7*(ROUNDUP((DAY(EOMONTH(BH$15,0)))/4,0))),
0)</f>
        <v/>
      </c>
      <c r="BZ411" s="125">
        <f t="array" ref="BZ411">
IFERROR(
_xlfn.IFS(
$DH411="день_1",
$BP411*$BL411/($AX411-$AW411+1)*BI411*(DAY(EOMONTH(BI$15,0))),
$DH411="день_2",
$BP411/30*MAX(MIN($AX411,EOMONTH(BI$15,0))-MAX($AW411,BI$15)+1,),
$DH411="раб.день",
$BP411/30*(IFERROR(
_xlfn.LET(_xlpm.VD,
CHOOSE(
{1;2;3;4;5;6;7;8;9;10;11;12;13;14;15;16;17;18},
45658,45659,45660,45661,45662,45663,45664,45665,45711,45724,45778,45779,45785,45786,45820,45821,45965,46022),
_xlfn.LET(_xlpm.DD,
MAX(MIN($AX411,EOMONTH(BI$15,0))-MAX($AW411,BI$15),),
_xlfn.IFS(
AND(MONTH($AW411)=MONTH(BI$15),MONTH($AX411)&lt;&gt;MONTH(BI$15)),
NETWORKDAYS.INTL($AW411,$AW411+_xlpm.DD,1,_xlpm.VD),
AND(MONTH($AW411)&lt;&gt;MONTH(BI$15),MONTH($AX411)=MONTH(BI$15)),
NETWORKDAYS.INTL(($AX411)-_xlpm.DD,$AX411,1,_xlpm.VD),
AND(MONTH($AW411)&lt;MONTH(BI$15),MONTH($AX411)&gt;MONTH(BI$15)),
NETWORKDAYS.INTL((EOMONTH(BI$15-1,1))-_xlpm.DD,EOMONTH(BI$15-1,1),1,_xlpm.VD),
AND(MONTH($AW411)=MONTH(BI$15),MONTH($AX411)=MONTH(BI$15)),
NETWORKDAYS.INTL($AW411,$AX411,1,_xlpm.VD)))),0)),
$DH411="месяц",
$BP411*BI411,
$DH411="неделя",
$BP411*BI411/7*(ROUNDUP((DAY(EOMONTH(BI$15,0)))/4,0))),
0)</f>
        <v/>
      </c>
      <c r="CA411" s="125">
        <f t="array" ref="CA411">
IFERROR(
_xlfn.IFS(
$DH411="день_1",
$BP411*$BL411/($AX411-$AW411+1)*BJ411*(DAY(EOMONTH(BJ$15,0))),
$DH411="день_2",
$BP411/30*MAX(MIN($AX411,EOMONTH(BJ$15,0))-MAX($AW411,BJ$15)+1,),
$DH411="раб.день",
$BP411/30*(IFERROR(
_xlfn.LET(_xlpm.VD,
CHOOSE(
{1;2;3;4;5;6;7;8;9;10;11;12;13;14;15;16;17;18},
45658,45659,45660,45661,45662,45663,45664,45665,45711,45724,45778,45779,45785,45786,45820,45821,45965,46022),
_xlfn.LET(_xlpm.DD,
MAX(MIN($AX411,EOMONTH(BJ$15,0))-MAX($AW411,BJ$15),),
_xlfn.IFS(
AND(MONTH($AW411)=MONTH(BJ$15),MONTH($AX411)&lt;&gt;MONTH(BJ$15)),
NETWORKDAYS.INTL($AW411,$AW411+_xlpm.DD,1,_xlpm.VD),
AND(MONTH($AW411)&lt;&gt;MONTH(BJ$15),MONTH($AX411)=MONTH(BJ$15)),
NETWORKDAYS.INTL(($AX411)-_xlpm.DD,$AX411,1,_xlpm.VD),
AND(MONTH($AW411)&lt;MONTH(BJ$15),MONTH($AX411)&gt;MONTH(BJ$15)),
NETWORKDAYS.INTL((EOMONTH(BJ$15-1,1))-_xlpm.DD,EOMONTH(BJ$15-1,1),1,_xlpm.VD),
AND(MONTH($AW411)=MONTH(BJ$15),MONTH($AX411)=MONTH(BJ$15)),
NETWORKDAYS.INTL($AW411,$AX411,1,_xlpm.VD)))),0)),
$DH411="месяц",
$BP411*BJ411,
$DH411="неделя",
$BP411*BJ411/7*(ROUNDUP((DAY(EOMONTH(BJ$15,0)))/4,0))),
0)</f>
        <v/>
      </c>
      <c r="CB411" s="125">
        <f t="array" ref="CB411">
IFERROR(
_xlfn.IFS(
$DH411="день_1",
$BP411*$BL411/($AX411-$AW411+1)*BK411*(DAY(EOMONTH(BK$15,0))),
$DH411="день_2",
$BP411/30*MAX(MIN($AX411,EOMONTH(BK$15,0))-MAX($AW411,BK$15)+1,),
$DH411="раб.день",
$BP411/30*(IFERROR(
_xlfn.LET(_xlpm.VD,
CHOOSE(
{1;2;3;4;5;6;7;8;9;10;11;12;13;14;15;16;17;18},
45658,45659,45660,45661,45662,45663,45664,45665,45711,45724,45778,45779,45785,45786,45820,45821,45965,46022),
_xlfn.LET(_xlpm.DD,
MAX(MIN($AX411,EOMONTH(BK$15,0))-MAX($AW411,BK$15),),
_xlfn.IFS(
AND(MONTH($AW411)=MONTH(BK$15),MONTH($AX411)&lt;&gt;MONTH(BK$15)),
NETWORKDAYS.INTL($AW411,$AW411+_xlpm.DD,1,_xlpm.VD),
AND(MONTH($AW411)&lt;&gt;MONTH(BK$15),MONTH($AX411)=MONTH(BK$15)),
NETWORKDAYS.INTL(($AX411)-_xlpm.DD,$AX411,1,_xlpm.VD),
AND(MONTH($AW411)&lt;MONTH(BK$15),MONTH($AX411)&gt;MONTH(BK$15)),
NETWORKDAYS.INTL((EOMONTH(BK$15-1,1))-_xlpm.DD,EOMONTH(BK$15-1,1),1,_xlpm.VD),
AND(MONTH($AW411)=MONTH(BK$15),MONTH($AX411)=MONTH(BK$15)),
NETWORKDAYS.INTL($AW411,$AX411,1,_xlpm.VD)))),0)),
$DH411="месяц",
$BP411*BK411,
$DH411="неделя",
$BP411*BK411/7*(ROUNDUP((DAY(EOMONTH(BK$15,0)))/4,0))),
0)</f>
        <v/>
      </c>
      <c r="CC411" s="125">
        <f>SUM($BQ411:$CB411)</f>
        <v/>
      </c>
      <c r="CD411" s="126">
        <f>SUM($EH411:$EH411)</f>
        <v/>
      </c>
      <c r="CE411" s="126">
        <f>$CD411*$AB411</f>
        <v/>
      </c>
      <c r="CF411" s="126">
        <f>SUM($EK411:$EK411)</f>
        <v/>
      </c>
      <c r="CG411" s="126">
        <f>$CF411*$AB411</f>
        <v/>
      </c>
      <c r="CH411" s="126">
        <f>SUM($CC411,$CE411,$CG411)</f>
        <v/>
      </c>
      <c r="CI411" s="126">
        <f>$CH411*(1+$CM411)</f>
        <v/>
      </c>
      <c r="CJ411" s="127" t="n">
        <v>0</v>
      </c>
      <c r="CK411" s="126">
        <f>SUM($CH411:$CH411)*(1+$CJ411)</f>
        <v/>
      </c>
      <c r="CL411" s="126">
        <f>SUM($CH411:$CH411)*(1+$CM411)</f>
        <v/>
      </c>
      <c r="CM411" s="59" t="inlineStr">
        <is>
          <t>20%</t>
        </is>
      </c>
      <c r="CN411" s="59" t="n"/>
      <c r="CO411" s="72" t="n"/>
      <c r="CP411" s="59" t="n"/>
      <c r="CQ411" s="73" t="n"/>
      <c r="CR411" s="73" t="n"/>
      <c r="CS411" s="73" t="n"/>
      <c r="CT411" s="72" t="n"/>
      <c r="CU411" s="79" t="inlineStr">
        <is>
          <t> </t>
        </is>
      </c>
      <c r="CV411" s="60" t="n"/>
      <c r="CW411" s="60" t="n"/>
      <c r="CX411" s="60" t="n"/>
      <c r="CY411" s="127">
        <f>IFERROR(($CC411-$EE411)/($EE411/(1-$DQ411)),0)</f>
        <v/>
      </c>
      <c r="CZ411" s="127">
        <f>IFERROR(1-$EI411/($CE411),0)</f>
        <v/>
      </c>
      <c r="DA411" s="127">
        <f>IFERROR(1-$EL411/($CG411),0)</f>
        <v/>
      </c>
      <c r="DB411" s="126">
        <f>ROUND(IFERROR(($CI411/(1+$CM411)-$EN411),0),2)</f>
        <v/>
      </c>
      <c r="DC411" s="128" t="n"/>
      <c r="DD411" s="125" t="n"/>
      <c r="DE411" s="75" t="n">
        <v>0</v>
      </c>
      <c r="DF411" s="128" t="n"/>
      <c r="DG411" s="125">
        <f>IF($DC411=0,0,$DD411*($DC411*100%-$DE411*$DF411))*SUM($AB411:$AB411)</f>
        <v/>
      </c>
      <c r="DH411" s="129" t="inlineStr">
        <is>
          <t>месяц</t>
        </is>
      </c>
      <c r="DI411" s="130">
        <f t="array" ref="DI411">IFERROR(
IF($ES411="LisChannel",
(ROUND(((INDEX({174.625;153.888888888889;130.972222222222},MATCH($AI411,{2;3;4}),0))*$AG411*$AI411),2)),0),0)</f>
        <v/>
      </c>
      <c r="DJ411" s="130">
        <f>
_xlfn.LET(_xlpm.X,
IFERROR(
IF($ES411="НовиковТВ",
(_xlfn.LET(_xlpm.NTV,
_xlfn.LET(_xlpm.MIN,350000,
IF(SUMIFS($DI:$DI,$ES:$ES,"НовиковТВ")&lt;=_xlpm.MIN,
(SUMIFS($DI:$DI,$ES:$ES,"НовиковТВ")/(COUNTIFS($ES:$ES,"НовиковТВ")))*_xlpm.MIN/SUMIFS($DI:$DI,$ES:$ES,"НовиковТВ"),
DI411)),
_xlpm.NTV+$DG411/(1-(1-(_xlpm.NTV)*(1-$DL411)*(1-$DM411)*(1-$DN411)*(1-$DO411)*(1-$DP411)/_xlpm.NTV))))/(1+$EP411),
$DI411+$DG411/(1-(1-($DI411)*(1-$DL411)*(1-$DM411)*(1-$DN411)*(1-$DO411)*(1-$DP411)/$DI411))),
0),
_xlpm.X*(1+$CM411)*(1+$CW411)-_xlpm.X*(1+$CM411)+_xlpm.X)</f>
        <v/>
      </c>
      <c r="DK411" s="125" t="inlineStr">
        <is>
          <t>послед.</t>
        </is>
      </c>
      <c r="DL411" s="63" t="n">
        <v>0</v>
      </c>
      <c r="DM411" s="63" t="n">
        <v>0</v>
      </c>
      <c r="DN411" s="63" t="n">
        <v>0</v>
      </c>
      <c r="DO411" s="63" t="n">
        <v>0</v>
      </c>
      <c r="DP411" s="63" t="n">
        <v>0</v>
      </c>
      <c r="DQ411" s="63">
        <f t="array" ref="DQ411">IFERROR(_xlfn.IFS(
$DK411="послед.",1-(1-$DL411)*(1-$DM411)*(1-$DN411)*(1-$DO411)*(1-$DP411),
$DK411="сумм.",$DL411+$DM411+$DN411+$DO411+$DP411),
0)</f>
        <v/>
      </c>
      <c r="DR411" s="125">
        <f t="array" ref="DR411">
IFERROR(
_xlfn.IFS(
$BL411=0,
0,
$BL411&gt;0,
_xlfn.IFS($DK411="послед.",
$DJ411*(1-$DL411)*(1-$DM411)*(1-$DN411)*(1-$DO411)*(1-$DP411),
$DK411="сумм.",
$DJ411*(1-($DL411+$DM411+$DN411+$DO411+$DP411)))),0)</f>
        <v/>
      </c>
      <c r="DS411" s="125">
        <f t="array" ref="DS411">
IFERROR(_xlfn.IFS(
$DH411="день_1",
$DR411*$BL411/($AX411-$AW411+1)*AZ411*(DAY(EOMONTH(AZ$15,0))),
$DH411="день_2",
$DR411/30*MAX(MIN($AX411,EOMONTH(AZ$15,0))-MAX($AW411,AZ$15)+1,),
$DH411="раб.день",
$DR411/30*(IFERROR(
_xlfn.LET(_xlpm.VD,
CHOOSE(
{1;2;3;4;5;6;7;8;9;10;11;12;13;14;15;16;17;18},
45658,45659,45660,45661,45662,45663,45664,45665,45711,45724,45778,45779,45785,45786,45820,45821,45965,46022),
_xlfn.LET(_xlpm.DD,
MAX(MIN($AX411,EOMONTH(AZ$15,0))-MAX($AW411,AZ$15),),
_xlfn.IFS(
AND(MONTH($AW411)=MONTH(AZ$15),MONTH($AX411)&lt;&gt;MONTH(AZ$15)),
NETWORKDAYS.INTL($AW411,$AW411+_xlpm.DD,1,_xlpm.VD),
AND(MONTH($AW411)&lt;&gt;MONTH(AZ$15),MONTH($AX411)=MONTH(AZ$15)),
NETWORKDAYS.INTL(($AX411)-_xlpm.DD,$AX411,1,_xlpm.VD),
AND(MONTH($AW411)&lt;MONTH(AZ$15),MONTH($AX411)&gt;MONTH(AZ$15)),
NETWORKDAYS.INTL((EOMONTH(AZ$15-1,1))-_xlpm.DD,EOMONTH(AZ$15-1,1),1,_xlpm.VD),
AND(MONTH($AW411)=MONTH(AZ$15),MONTH($AX411)=MONTH(AZ$15)),
NETWORKDAYS.INTL($AW411,$AX411,1,_xlpm.VD)))),0)),
$DH411="месяц",
$DR411*AZ411,
$DH411="неделя",
$DR411*AZ411/7*(ROUNDUP((DAY(EOMONTH(AZ$15,0)))/4,0))),
0)</f>
        <v/>
      </c>
      <c r="DT411" s="125">
        <f t="array" ref="DT411">
IFERROR(_xlfn.IFS(
$DH411="день_1",
$DR411*$BL411/($AX411-$AW411+1)*BA411*(DAY(EOMONTH(BA$15,0))),
$DH411="день_2",
$DR411/30*MAX(MIN($AX411,EOMONTH(BA$15,0))-MAX($AW411,BA$15)+1,),
$DH411="раб.день",
$DR411/30*(IFERROR(
_xlfn.LET(_xlpm.VD,
CHOOSE(
{1;2;3;4;5;6;7;8;9;10;11;12;13;14;15;16;17;18},
45658,45659,45660,45661,45662,45663,45664,45665,45711,45724,45778,45779,45785,45786,45820,45821,45965,46022),
_xlfn.LET(_xlpm.DD,
MAX(MIN($AX411,EOMONTH(BA$15,0))-MAX($AW411,BA$15),),
_xlfn.IFS(
AND(MONTH($AW411)=MONTH(BA$15),MONTH($AX411)&lt;&gt;MONTH(BA$15)),
NETWORKDAYS.INTL($AW411,$AW411+_xlpm.DD,1,_xlpm.VD),
AND(MONTH($AW411)&lt;&gt;MONTH(BA$15),MONTH($AX411)=MONTH(BA$15)),
NETWORKDAYS.INTL(($AX411)-_xlpm.DD,$AX411,1,_xlpm.VD),
AND(MONTH($AW411)&lt;MONTH(BA$15),MONTH($AX411)&gt;MONTH(BA$15)),
NETWORKDAYS.INTL((EOMONTH(BA$15-1,1))-_xlpm.DD,EOMONTH(BA$15-1,1),1,_xlpm.VD),
AND(MONTH($AW411)=MONTH(BA$15),MONTH($AX411)=MONTH(BA$15)),
NETWORKDAYS.INTL($AW411,$AX411,1,_xlpm.VD)))),0)),
$DH411="месяц",
$DR411*BA411,
$DH411="неделя",
$DR411*BA411/7*(ROUNDUP((DAY(EOMONTH(BA$15,0)))/4,0))),
0)</f>
        <v/>
      </c>
      <c r="DU411" s="125">
        <f t="array" ref="DU411">
IFERROR(_xlfn.IFS(
$DH411="день_1",
$DR411*$BL411/($AX411-$AW411+1)*BB411*(DAY(EOMONTH(BB$15,0))),
$DH411="день_2",
$DR411/30*MAX(MIN($AX411,EOMONTH(BB$15,0))-MAX($AW411,BB$15)+1,),
$DH411="раб.день",
$DR411/30*(IFERROR(
_xlfn.LET(_xlpm.VD,
CHOOSE(
{1;2;3;4;5;6;7;8;9;10;11;12;13;14;15;16;17;18},
45658,45659,45660,45661,45662,45663,45664,45665,45711,45724,45778,45779,45785,45786,45820,45821,45965,46022),
_xlfn.LET(_xlpm.DD,
MAX(MIN($AX411,EOMONTH(BB$15,0))-MAX($AW411,BB$15),),
_xlfn.IFS(
AND(MONTH($AW411)=MONTH(BB$15),MONTH($AX411)&lt;&gt;MONTH(BB$15)),
NETWORKDAYS.INTL($AW411,$AW411+_xlpm.DD,1,_xlpm.VD),
AND(MONTH($AW411)&lt;&gt;MONTH(BB$15),MONTH($AX411)=MONTH(BB$15)),
NETWORKDAYS.INTL(($AX411)-_xlpm.DD,$AX411,1,_xlpm.VD),
AND(MONTH($AW411)&lt;MONTH(BB$15),MONTH($AX411)&gt;MONTH(BB$15)),
NETWORKDAYS.INTL((EOMONTH(BB$15-1,1))-_xlpm.DD,EOMONTH(BB$15-1,1),1,_xlpm.VD),
AND(MONTH($AW411)=MONTH(BB$15),MONTH($AX411)=MONTH(BB$15)),
NETWORKDAYS.INTL($AW411,$AX411,1,_xlpm.VD)))),0)),
$DH411="месяц",
$DR411*BB411,
$DH411="неделя",
$DR411*BB411/7*(ROUNDUP((DAY(EOMONTH(BB$15,0)))/4,0))),
0)</f>
        <v/>
      </c>
      <c r="DV411" s="125">
        <f t="array" ref="DV411">
IFERROR(_xlfn.IFS(
$DH411="день_1",
$DR411*$BL411/($AX411-$AW411+1)*BC411*(DAY(EOMONTH(BC$15,0))),
$DH411="день_2",
$DR411/30*MAX(MIN($AX411,EOMONTH(BC$15,0))-MAX($AW411,BC$15)+1,),
$DH411="раб.день",
$DR411/30*(IFERROR(
_xlfn.LET(_xlpm.VD,
CHOOSE(
{1;2;3;4;5;6;7;8;9;10;11;12;13;14;15;16;17;18},
45658,45659,45660,45661,45662,45663,45664,45665,45711,45724,45778,45779,45785,45786,45820,45821,45965,46022),
_xlfn.LET(_xlpm.DD,
MAX(MIN($AX411,EOMONTH(BC$15,0))-MAX($AW411,BC$15),),
_xlfn.IFS(
AND(MONTH($AW411)=MONTH(BC$15),MONTH($AX411)&lt;&gt;MONTH(BC$15)),
NETWORKDAYS.INTL($AW411,$AW411+_xlpm.DD,1,_xlpm.VD),
AND(MONTH($AW411)&lt;&gt;MONTH(BC$15),MONTH($AX411)=MONTH(BC$15)),
NETWORKDAYS.INTL(($AX411)-_xlpm.DD,$AX411,1,_xlpm.VD),
AND(MONTH($AW411)&lt;MONTH(BC$15),MONTH($AX411)&gt;MONTH(BC$15)),
NETWORKDAYS.INTL((EOMONTH(BC$15-1,1))-_xlpm.DD,EOMONTH(BC$15-1,1),1,_xlpm.VD),
AND(MONTH($AW411)=MONTH(BC$15),MONTH($AX411)=MONTH(BC$15)),
NETWORKDAYS.INTL($AW411,$AX411,1,_xlpm.VD)))),0)),
$DH411="месяц",
$DR411*BC411,
$DH411="неделя",
$DR411*BC411/7*(ROUNDUP((DAY(EOMONTH(BC$15,0)))/4,0))),
0)</f>
        <v/>
      </c>
      <c r="DW411" s="125">
        <f t="array" ref="DW411">
IFERROR(_xlfn.IFS(
$DH411="день_1",
$DR411*$BL411/($AX411-$AW411+1)*BD411*(DAY(EOMONTH(BD$15,0))),
$DH411="день_2",
$DR411/30*MAX(MIN($AX411,EOMONTH(BD$15,0))-MAX($AW411,BD$15)+1,),
$DH411="раб.день",
$DR411/30*(IFERROR(
_xlfn.LET(_xlpm.VD,
CHOOSE(
{1;2;3;4;5;6;7;8;9;10;11;12;13;14;15;16;17;18},
45658,45659,45660,45661,45662,45663,45664,45665,45711,45724,45778,45779,45785,45786,45820,45821,45965,46022),
_xlfn.LET(_xlpm.DD,
MAX(MIN($AX411,EOMONTH(BD$15,0))-MAX($AW411,BD$15),),
_xlfn.IFS(
AND(MONTH($AW411)=MONTH(BD$15),MONTH($AX411)&lt;&gt;MONTH(BD$15)),
NETWORKDAYS.INTL($AW411,$AW411+_xlpm.DD,1,_xlpm.VD),
AND(MONTH($AW411)&lt;&gt;MONTH(BD$15),MONTH($AX411)=MONTH(BD$15)),
NETWORKDAYS.INTL(($AX411)-_xlpm.DD,$AX411,1,_xlpm.VD),
AND(MONTH($AW411)&lt;MONTH(BD$15),MONTH($AX411)&gt;MONTH(BD$15)),
NETWORKDAYS.INTL((EOMONTH(BD$15-1,1))-_xlpm.DD,EOMONTH(BD$15-1,1),1,_xlpm.VD),
AND(MONTH($AW411)=MONTH(BD$15),MONTH($AX411)=MONTH(BD$15)),
NETWORKDAYS.INTL($AW411,$AX411,1,_xlpm.VD)))),0)),
$DH411="месяц",
$DR411*BD411,
$DH411="неделя",
$DR411*BD411/7*(ROUNDUP((DAY(EOMONTH(BD$15,0)))/4,0))),
0)</f>
        <v/>
      </c>
      <c r="DX411" s="125">
        <f t="array" ref="DX411">
IFERROR(_xlfn.IFS(
$DH411="день_1",
$DR411*$BL411/($AX411-$AW411+1)*BE411*(DAY(EOMONTH(BE$15,0))),
$DH411="день_2",
$DR411/30*MAX(MIN($AX411,EOMONTH(BE$15,0))-MAX($AW411,BE$15)+1,),
$DH411="раб.день",
$DR411/30*(IFERROR(
_xlfn.LET(_xlpm.VD,
CHOOSE(
{1;2;3;4;5;6;7;8;9;10;11;12;13;14;15;16;17;18},
45658,45659,45660,45661,45662,45663,45664,45665,45711,45724,45778,45779,45785,45786,45820,45821,45965,46022),
_xlfn.LET(_xlpm.DD,
MAX(MIN($AX411,EOMONTH(BE$15,0))-MAX($AW411,BE$15),),
_xlfn.IFS(
AND(MONTH($AW411)=MONTH(BE$15),MONTH($AX411)&lt;&gt;MONTH(BE$15)),
NETWORKDAYS.INTL($AW411,$AW411+_xlpm.DD,1,_xlpm.VD),
AND(MONTH($AW411)&lt;&gt;MONTH(BE$15),MONTH($AX411)=MONTH(BE$15)),
NETWORKDAYS.INTL(($AX411)-_xlpm.DD,$AX411,1,_xlpm.VD),
AND(MONTH($AW411)&lt;MONTH(BE$15),MONTH($AX411)&gt;MONTH(BE$15)),
NETWORKDAYS.INTL((EOMONTH(BE$15-1,1))-_xlpm.DD,EOMONTH(BE$15-1,1),1,_xlpm.VD),
AND(MONTH($AW411)=MONTH(BE$15),MONTH($AX411)=MONTH(BE$15)),
NETWORKDAYS.INTL($AW411,$AX411,1,_xlpm.VD)))),0)),
$DH411="месяц",
$DR411*BE411,
$DH411="неделя",
$DR411*BE411/7*(ROUNDUP((DAY(EOMONTH(BE$15,0)))/4,0))),
0)</f>
        <v/>
      </c>
      <c r="DY411" s="125">
        <f t="array" ref="DY411">
IFERROR(_xlfn.IFS(
$DH411="день_1",
$DR411*$BL411/($AX411-$AW411+1)*BF411*(DAY(EOMONTH(BF$15,0))),
$DH411="день_2",
$DR411/30*MAX(MIN($AX411,EOMONTH(BF$15,0))-MAX($AW411,BF$15)+1,),
$DH411="раб.день",
$DR411/30*(IFERROR(
_xlfn.LET(_xlpm.VD,
CHOOSE(
{1;2;3;4;5;6;7;8;9;10;11;12;13;14;15;16;17;18},
45658,45659,45660,45661,45662,45663,45664,45665,45711,45724,45778,45779,45785,45786,45820,45821,45965,46022),
_xlfn.LET(_xlpm.DD,
MAX(MIN($AX411,EOMONTH(BF$15,0))-MAX($AW411,BF$15),),
_xlfn.IFS(
AND(MONTH($AW411)=MONTH(BF$15),MONTH($AX411)&lt;&gt;MONTH(BF$15)),
NETWORKDAYS.INTL($AW411,$AW411+_xlpm.DD,1,_xlpm.VD),
AND(MONTH($AW411)&lt;&gt;MONTH(BF$15),MONTH($AX411)=MONTH(BF$15)),
NETWORKDAYS.INTL(($AX411)-_xlpm.DD,$AX411,1,_xlpm.VD),
AND(MONTH($AW411)&lt;MONTH(BF$15),MONTH($AX411)&gt;MONTH(BF$15)),
NETWORKDAYS.INTL((EOMONTH(BF$15-1,1))-_xlpm.DD,EOMONTH(BF$15-1,1),1,_xlpm.VD),
AND(MONTH($AW411)=MONTH(BF$15),MONTH($AX411)=MONTH(BF$15)),
NETWORKDAYS.INTL($AW411,$AX411,1,_xlpm.VD)))),0)),
$DH411="месяц",
$DR411*BF411,
$DH411="неделя",
$DR411*BF411/7*(ROUNDUP((DAY(EOMONTH(BF$15,0)))/4,0))),
0)</f>
        <v/>
      </c>
      <c r="DZ411" s="125">
        <f t="array" ref="DZ411">
IFERROR(_xlfn.IFS(
$DH411="день_1",
$DR411*$BL411/($AX411-$AW411+1)*BG411*(DAY(EOMONTH(BG$15,0))),
$DH411="день_2",
$DR411/30*MAX(MIN($AX411,EOMONTH(BG$15,0))-MAX($AW411,BG$15)+1,),
$DH411="раб.день",
$DR411/30*(IFERROR(
_xlfn.LET(_xlpm.VD,
CHOOSE(
{1;2;3;4;5;6;7;8;9;10;11;12;13;14;15;16;17;18},
45658,45659,45660,45661,45662,45663,45664,45665,45711,45724,45778,45779,45785,45786,45820,45821,45965,46022),
_xlfn.LET(_xlpm.DD,
MAX(MIN($AX411,EOMONTH(BG$15,0))-MAX($AW411,BG$15),),
_xlfn.IFS(
AND(MONTH($AW411)=MONTH(BG$15),MONTH($AX411)&lt;&gt;MONTH(BG$15)),
NETWORKDAYS.INTL($AW411,$AW411+_xlpm.DD,1,_xlpm.VD),
AND(MONTH($AW411)&lt;&gt;MONTH(BG$15),MONTH($AX411)=MONTH(BG$15)),
NETWORKDAYS.INTL(($AX411)-_xlpm.DD,$AX411,1,_xlpm.VD),
AND(MONTH($AW411)&lt;MONTH(BG$15),MONTH($AX411)&gt;MONTH(BG$15)),
NETWORKDAYS.INTL((EOMONTH(BG$15-1,1))-_xlpm.DD,EOMONTH(BG$15-1,1),1,_xlpm.VD),
AND(MONTH($AW411)=MONTH(BG$15),MONTH($AX411)=MONTH(BG$15)),
NETWORKDAYS.INTL($AW411,$AX411,1,_xlpm.VD)))),0)),
$DH411="месяц",
$DR411*BG411,
$DH411="неделя",
$DR411*BG411/7*(ROUNDUP((DAY(EOMONTH(BG$15,0)))/4,0))),
0)</f>
        <v/>
      </c>
      <c r="EA411" s="125">
        <f t="array" ref="EA411">
IFERROR(_xlfn.IFS(
$DH411="день_1",
$DR411*$BL411/($AX411-$AW411+1)*BH411*(DAY(EOMONTH(BH$15,0))),
$DH411="день_2",
$DR411/30*MAX(MIN($AX411,EOMONTH(BH$15,0))-MAX($AW411,BH$15)+1,),
$DH411="раб.день",
$DR411/30*(IFERROR(
_xlfn.LET(_xlpm.VD,
CHOOSE(
{1;2;3;4;5;6;7;8;9;10;11;12;13;14;15;16;17;18},
45658,45659,45660,45661,45662,45663,45664,45665,45711,45724,45778,45779,45785,45786,45820,45821,45965,46022),
_xlfn.LET(_xlpm.DD,
MAX(MIN($AX411,EOMONTH(BH$15,0))-MAX($AW411,BH$15),),
_xlfn.IFS(
AND(MONTH($AW411)=MONTH(BH$15),MONTH($AX411)&lt;&gt;MONTH(BH$15)),
NETWORKDAYS.INTL($AW411,$AW411+_xlpm.DD,1,_xlpm.VD),
AND(MONTH($AW411)&lt;&gt;MONTH(BH$15),MONTH($AX411)=MONTH(BH$15)),
NETWORKDAYS.INTL(($AX411)-_xlpm.DD,$AX411,1,_xlpm.VD),
AND(MONTH($AW411)&lt;MONTH(BH$15),MONTH($AX411)&gt;MONTH(BH$15)),
NETWORKDAYS.INTL((EOMONTH(BH$15-1,1))-_xlpm.DD,EOMONTH(BH$15-1,1),1,_xlpm.VD),
AND(MONTH($AW411)=MONTH(BH$15),MONTH($AX411)=MONTH(BH$15)),
NETWORKDAYS.INTL($AW411,$AX411,1,_xlpm.VD)))),0)),
$DH411="месяц",
$DR411*BH411,
$DH411="неделя",
$DR411*BH411/7*(ROUNDUP((DAY(EOMONTH(BH$15,0)))/4,0))),
0)</f>
        <v/>
      </c>
      <c r="EB411" s="125">
        <f t="array" ref="EB411">
IFERROR(_xlfn.IFS(
$DH411="день_1",
$DR411*$BL411/($AX411-$AW411+1)*BI411*(DAY(EOMONTH(BI$15,0))),
$DH411="день_2",
$DR411/30*MAX(MIN($AX411,EOMONTH(BI$15,0))-MAX($AW411,BI$15)+1,),
$DH411="раб.день",
$DR411/30*(IFERROR(
_xlfn.LET(_xlpm.VD,
CHOOSE(
{1;2;3;4;5;6;7;8;9;10;11;12;13;14;15;16;17;18},
45658,45659,45660,45661,45662,45663,45664,45665,45711,45724,45778,45779,45785,45786,45820,45821,45965,46022),
_xlfn.LET(_xlpm.DD,
MAX(MIN($AX411,EOMONTH(BI$15,0))-MAX($AW411,BI$15),),
_xlfn.IFS(
AND(MONTH($AW411)=MONTH(BI$15),MONTH($AX411)&lt;&gt;MONTH(BI$15)),
NETWORKDAYS.INTL($AW411,$AW411+_xlpm.DD,1,_xlpm.VD),
AND(MONTH($AW411)&lt;&gt;MONTH(BI$15),MONTH($AX411)=MONTH(BI$15)),
NETWORKDAYS.INTL(($AX411)-_xlpm.DD,$AX411,1,_xlpm.VD),
AND(MONTH($AW411)&lt;MONTH(BI$15),MONTH($AX411)&gt;MONTH(BI$15)),
NETWORKDAYS.INTL((EOMONTH(BI$15-1,1))-_xlpm.DD,EOMONTH(BI$15-1,1),1,_xlpm.VD),
AND(MONTH($AW411)=MONTH(BI$15),MONTH($AX411)=MONTH(BI$15)),
NETWORKDAYS.INTL($AW411,$AX411,1,_xlpm.VD)))),0)),
$DH411="месяц",
$DR411*BI411,
$DH411="неделя",
$DR411*BI411/7*(ROUNDUP((DAY(EOMONTH(BI$15,0)))/4,0))),
0)</f>
        <v/>
      </c>
      <c r="EC411" s="125">
        <f t="array" ref="EC411">
IFERROR(_xlfn.IFS(
$DH411="день_1",
$DR411*$BL411/($AX411-$AW411+1)*BJ411*(DAY(EOMONTH(BJ$15,0))),
$DH411="день_2",
$DR411/30*MAX(MIN($AX411,EOMONTH(BJ$15,0))-MAX($AW411,BJ$15)+1,),
$DH411="раб.день",
$DR411/30*(IFERROR(
_xlfn.LET(_xlpm.VD,
CHOOSE(
{1;2;3;4;5;6;7;8;9;10;11;12;13;14;15;16;17;18},
45658,45659,45660,45661,45662,45663,45664,45665,45711,45724,45778,45779,45785,45786,45820,45821,45965,46022),
_xlfn.LET(_xlpm.DD,
MAX(MIN($AX411,EOMONTH(BJ$15,0))-MAX($AW411,BJ$15),),
_xlfn.IFS(
AND(MONTH($AW411)=MONTH(BJ$15),MONTH($AX411)&lt;&gt;MONTH(BJ$15)),
NETWORKDAYS.INTL($AW411,$AW411+_xlpm.DD,1,_xlpm.VD),
AND(MONTH($AW411)&lt;&gt;MONTH(BJ$15),MONTH($AX411)=MONTH(BJ$15)),
NETWORKDAYS.INTL(($AX411)-_xlpm.DD,$AX411,1,_xlpm.VD),
AND(MONTH($AW411)&lt;MONTH(BJ$15),MONTH($AX411)&gt;MONTH(BJ$15)),
NETWORKDAYS.INTL((EOMONTH(BJ$15-1,1))-_xlpm.DD,EOMONTH(BJ$15-1,1),1,_xlpm.VD),
AND(MONTH($AW411)=MONTH(BJ$15),MONTH($AX411)=MONTH(BJ$15)),
NETWORKDAYS.INTL($AW411,$AX411,1,_xlpm.VD)))),0)),
$DH411="месяц",
$DR411*BJ411,
$DH411="неделя",
$DR411*BJ411/7*(ROUNDUP((DAY(EOMONTH(BJ$15,0)))/4,0))),
0)</f>
        <v/>
      </c>
      <c r="ED411" s="125">
        <f t="array" ref="ED411">
IFERROR(_xlfn.IFS(
$DH411="день_1",
$DR411*$BL411/($AX411-$AW411+1)*BK411*(DAY(EOMONTH(BK$15,0))),
$DH411="день_2",
$DR411/30*MAX(MIN($AX411,EOMONTH(BK$15,0))-MAX($AW411,BK$15)+1,),
$DH411="раб.день",
$DR411/30*(IFERROR(
_xlfn.LET(_xlpm.VD,
CHOOSE(
{1;2;3;4;5;6;7;8;9;10;11;12;13;14;15;16;17;18},
45658,45659,45660,45661,45662,45663,45664,45665,45711,45724,45778,45779,45785,45786,45820,45821,45965,46022),
_xlfn.LET(_xlpm.DD,
MAX(MIN($AX411,EOMONTH(BK$15,0))-MAX($AW411,BK$15),),
_xlfn.IFS(
AND(MONTH($AW411)=MONTH(BK$15),MONTH($AX411)&lt;&gt;MONTH(BK$15)),
NETWORKDAYS.INTL($AW411,$AW411+_xlpm.DD,1,_xlpm.VD),
AND(MONTH($AW411)&lt;&gt;MONTH(BK$15),MONTH($AX411)=MONTH(BK$15)),
NETWORKDAYS.INTL(($AX411)-_xlpm.DD,$AX411,1,_xlpm.VD),
AND(MONTH($AW411)&lt;MONTH(BK$15),MONTH($AX411)&gt;MONTH(BK$15)),
NETWORKDAYS.INTL((EOMONTH(BK$15-1,1))-_xlpm.DD,EOMONTH(BK$15-1,1),1,_xlpm.VD),
AND(MONTH($AW411)=MONTH(BK$15),MONTH($AX411)=MONTH(BK$15)),
NETWORKDAYS.INTL($AW411,$AX411,1,_xlpm.VD)))),0)),
$DH411="месяц",
$DR411*BK411,
$DH411="неделя",
$DR411*BK411/7*(ROUNDUP((DAY(EOMONTH(BK$15,0)))/4,0))),
0)</f>
        <v/>
      </c>
      <c r="EE411" s="125">
        <f>SUM($DS411,$DT411,$DU411,$DV411,$DW411,$DX411,$DY411,$DZ411,$EA411,$EB411,$EC411,$ED411)</f>
        <v/>
      </c>
      <c r="EF411" s="125">
        <f>IFERROR(ROUND($EE411*(1+$EP411),2),0)</f>
        <v/>
      </c>
      <c r="EG411" s="128" t="n">
        <v>1</v>
      </c>
      <c r="EH411" s="126" t="n">
        <v>0</v>
      </c>
      <c r="EI411" s="126">
        <f>ROUND(SUM($EH411:$EH411)*SUM($AB411:$AB411)*$EG411,2)</f>
        <v/>
      </c>
      <c r="EJ411" s="126">
        <f>ROUND($EI411*(1+$EP411),2)</f>
        <v/>
      </c>
      <c r="EK411" s="126" t="n">
        <v>0</v>
      </c>
      <c r="EL411" s="126">
        <f>ROUND(SUM($EK411:$EK411)*SUM($AB411:$AB411)*$EG411,2)</f>
        <v/>
      </c>
      <c r="EM411" s="126">
        <f>ROUND($EL411*(1+$EP411),2)</f>
        <v/>
      </c>
      <c r="EN411" s="126">
        <f>SUM($EE411,$EI411,$EL411)</f>
        <v/>
      </c>
      <c r="EO411" s="126">
        <f>SUM($EF411,$EJ411,$EM411)</f>
        <v/>
      </c>
      <c r="EP411" s="59" t="inlineStr">
        <is>
          <t>20%</t>
        </is>
      </c>
      <c r="EQ411" s="59" t="n"/>
      <c r="ER411" s="60">
        <f t="array" ref="ER411">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MATCH(ES411,
{"AMS";"RussOutdoor";"HD Outdoor";"Ingroup";"IQ";"Ledproduction";"LisChannel";"Logic";"Media-PPL";"NovikovTV | НовиковТВ";"SMA";"SOK";"КрокусТВ | CrocusTV | IndoorTV";"Сити";"ТЯК Москва"},
0)),"")</f>
        <v/>
      </c>
      <c r="ES411" s="60" t="n"/>
      <c r="ET411" s="60">
        <f t="array" ref="ET411">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MATCH(ES411,
{"AMS";"RussOutdoor";"HD Outdoor";"Ingroup";"IQ";"Ledproduction";"LisChannel";"Logic";"Media-PPL";"NovikovTV | НовиковТВ";"SMA";"SOK";"КрокусТВ | CrocusTV | IndoorTV";"Сити";"ТЯК Москва"},
0)),"")</f>
        <v/>
      </c>
      <c r="EU411" s="60" t="n"/>
      <c r="EV411" s="60" t="n"/>
      <c r="EX411" s="110">
        <f t="array" ref="EX411">
($AR411/30
+N("ТРАФИК ПЛОЩАДКИ"))*
(IFERROR(
_xlfn.LET(
_xlpm.GPR,
HLOOKUP($L411,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(MATCH($T411,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IF($Q411="цифровой",_xlpm.GPR/$AG411,_xlpm.GPR/60)),
0)
+N("DWELL TIME"))*
(IF($AB411=0,0,IF($AB411=1,0.3,IF($AB411=2,0.5,IF($AB411&gt;2,1))))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_xlfn.IFS($AC411="да",1.2,$AC411="нет",1)*
_xlfn.IFS($AD411="да",1.2,$AD411="нет",1)*
IF(R411="статический",1,1.2)*
$X411*
INDEX(
{1.2;1;1.2;1.2;1;1.2;1.2;1.2;1.2;1.2;1.2;1;1.2;1.2;1.2;1.2;1;1;1.2;1.2;1.2;1;1;1;1;1.2;1.2;1.2;1.2;1;1;1;1;1.2;1.2;1.2;1.2;1.2;1.2;1.2;1.2;1;1;1.2;1;1;1;1;1.5;1;1;1.5;1.5;1.2},
MATCH($Q411,_xlpm.MI,0)))&gt;{0.02;0.04;0.06;0.1;0.2;0.4;0.6;0.8;1;2;4;6})),
{0;1;2;3;4;5;6;7;8;9;10;11;12},
0)))
+N("КОЭФФИЦИЕНТ КОНТАКТА"))))*
(_xlfn.IFS($X411&lt;0.1,$X411/1000,$X411&gt;25,5.2,AND($X411&gt;=0.1,$X411&lt;=25),(($X411*2+0.1)/10)*($X411/10)))*
IFERROR((_xlfn.LET(
_xlpm.MA,
{0;0.8;0.85;0.9;0.95;1},
_xlpm.MAA,
{0;1;2;3;4;5},
INDEX(_xlpm.MA,MATCH(SUMPRODUCT(--((IF(ROUND(_xlpm.MAA,1)&gt;5,5,ROUND($AB411,1)))&gt;{0;1;2;3;4;5})),_xlpm.MAA,0)))
+N("КОЭФФИЦИЕНТ КОЛ-ВО КОНСТРУКЦИЙ")),1)*
$AB411,0))*
(IF($Q411="цифровой",$AG411/15*$AI411,1)
+N("ДЛЯ ЦИФРЫ"))</f>
        <v/>
      </c>
      <c r="EY411" s="110">
        <f>IFERROR(EX411*AY411,0)</f>
        <v/>
      </c>
      <c r="EZ411" s="131">
        <f>IFERROR(DP411/EY411*1000,0)</f>
        <v/>
      </c>
      <c r="FA411" s="112">
        <f>IFERROR(FC411/FB411,0)</f>
        <v/>
      </c>
      <c r="FB411" s="112">
        <f>IFERROR((FC411/(EY411/FF411*#REF!))*0.825,0)</f>
        <v/>
      </c>
      <c r="FC411" s="112">
        <f>IFERROR(((EX411*30/AR411)*100)/30,0)</f>
        <v/>
      </c>
      <c r="FD411" s="112">
        <f>IFERROR(EY411/G411*100%,0)</f>
        <v/>
      </c>
      <c r="FE411" s="112">
        <f>IFERROR(FD411/FC411*100%,0)</f>
        <v/>
      </c>
      <c r="FF411" s="110">
        <f>IFERROR(AR411/30*AY411,0)</f>
        <v/>
      </c>
    </row>
    <row r="412" ht="13" customHeight="1">
      <c r="A412" s="59" t="n"/>
      <c r="B412" s="60" t="n"/>
      <c r="C412" s="60" t="n"/>
      <c r="D412" s="60">
        <f t="array" ref="D412">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MATCH($E412,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12" s="60">
        <f t="array" ref="E412">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MATCH($F412,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12" s="60" t="inlineStr"/>
      <c r="G412" s="60" t="n"/>
      <c r="H412" s="60">
        <f t="array" ref="H412">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MATCH($I412,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12" s="60" t="n"/>
      <c r="J412" s="60" t="n"/>
      <c r="K412" s="60" t="n"/>
      <c r="L412" s="60" t="n"/>
      <c r="M412" s="60" t="n"/>
      <c r="N412" s="60" t="n"/>
      <c r="O412" s="60" t="n"/>
      <c r="P412" s="60">
        <f t="array" ref="P412">
_xlfn.IFS(
ISNUMBER(MATCH($Q412,{"шелфбаннер","разделитель","монетница","чековая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ISNUMBER(MATCH($Q412,{"LED/LCD","видеокулер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ISNUMBER(MATCH($Q412,{"автомобиль","машина","выставочное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ISNUMBER(MATCH($Q412,{"билборд","лифтовая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ISNUMBER(MATCH($Q412,{"навигация","подвесной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ISNUMBER(MATCH($Q412,{"движущаяся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ISNUMBER(MATCH($Q412,{"каталог","журнал"},)),
"Пресса",
$Q412="","")</f>
        <v/>
      </c>
      <c r="Q412" s="60" t="n"/>
      <c r="R412" s="60">
        <f t="array" ref="R412">
IFERROR(
_xlfn.IFS(
OR(ISNUMBER(MATCH($Q412,{"экспозиция","макет","стенд","автостенд","авто стенд","выставочное пространство","выставочные стенды","модульные выставочные стенды","3Д конструкция","3D конструкция"},)),P412="Экспонирование"),
"нестандартный",
ISNUMBER(MATCH($Q412,{"скроллер","призматрон"},)),
"динамический",
$P412="Видео",
"цифровой",
OR($P412="Пресса",$P412="Щит",$P412="POSm",$P412="Подвес",$P412="Брендирование/оклейка"),
"статический"),"")</f>
        <v/>
      </c>
      <c r="S412" s="59" t="n"/>
      <c r="T412" s="60" t="n"/>
      <c r="U412" s="60" t="n"/>
      <c r="V412" s="60">
        <f>
IF(P412="Видео",
"цифровой постер/ролик",
IF(ISNUMBER(MATCH(Q412,{"короб световой","короб световой | лайтбокс","короб световой | кристалайт","лайтбокс","лайт бокс","кристалайт","LB","lightbox"},)),
"бэклит",
IF(P412="Брендирование/оклейка",
"перфарированная пленка/самоклейка",
IF(P412="Экспонирование",
"под запрос",
IF(P412="Подвес",
"баннер/ткань",
"")))))</f>
        <v/>
      </c>
      <c r="W412" s="59" t="n"/>
      <c r="X412" s="59" t="n"/>
      <c r="Y412" s="59" t="n"/>
      <c r="Z412" s="61" t="n"/>
      <c r="AA412" s="61" t="n"/>
      <c r="AB412" s="61">
        <f>IF(BL412&gt;0,Z412,0)</f>
        <v/>
      </c>
      <c r="AC412" s="59" t="n"/>
      <c r="AD412" s="59" t="n"/>
      <c r="AE412" s="59" t="n"/>
      <c r="AF412" s="59" t="n"/>
      <c r="AG412" s="59" t="n"/>
      <c r="AH412" s="59" t="n"/>
      <c r="AI412" s="59" t="n"/>
      <c r="AJ412" s="59" t="n"/>
      <c r="AK412" s="59" t="n"/>
      <c r="AL412" s="62">
        <f>IFERROR(IF(OR(R412="статический",R412="динамический",R412="нестандартный",R412="",R412=""),"-",IF(AND(AH412="-",AI412="-"),"-",AK412*3600/AH412*AI412)),"-")</f>
        <v/>
      </c>
      <c r="AM412" s="62">
        <f>IFERROR(IF(OR(R412="статический",R412="динамический",R412="",R412="", R412="BTL",R412="нестандартный"),"-",AG412*AI412*AL412/60),"-")</f>
        <v/>
      </c>
      <c r="AN412" s="63">
        <f>IFERROR(IF(AH412="","-",AG412*AI412/AH412),"-")</f>
        <v/>
      </c>
      <c r="AO412" s="59">
        <f>IFERROR(IF(OR($R412="статический",$R412="динамический",$R412="",$R412="",$R412="BTL",$R412="нестандартный"),"-",$AL412*$AY412),"-")</f>
        <v/>
      </c>
      <c r="AP412" s="62">
        <f>IFERROR(IF(OR($R412="статический",$R412="динамический",$R412="",$R412="",$R412="BTL",$R412="нестандартный"),"-",$AM412*AY412),"-")</f>
        <v/>
      </c>
      <c r="AQ412" s="64" t="n"/>
      <c r="AR412" s="61" t="n"/>
      <c r="AS412" s="61" t="n"/>
      <c r="AT412" s="61" t="n"/>
      <c r="AU412" s="65" t="n"/>
      <c r="AV412" s="124">
        <f>IFERROR(DR412/AT412*1000,"n/a")</f>
        <v/>
      </c>
      <c r="AW412" s="67" t="n"/>
      <c r="AX412" s="67" t="n"/>
      <c r="AY412" s="43">
        <f>IFERROR(IF(OR($AW412="",$AX412=""),"",_xlfn.DAYS($AX412+1,$AW412)),"")</f>
        <v/>
      </c>
      <c r="AZ412" s="68">
        <f t="array" ref="AZ412">
_xlfn.LET(_xlpm.COEFF,
IF($AW412+$AX412=0,0,IF(MAX(MIN($AX412,EOMONTH(AZ$15,0))-MAX($AW412,AZ$15)+1,)&gt;0,1,0)),
_xlfn.IFS(
$ES412="LisChannel",
_xlpm.COEFF*
INDEX({1;1;1.2;1.2;1;1;1;1;1.2;1.2;1.2;1.2},
MATCH(MONTH(AZ$15),
{1,2,3,4,5,6,7,8,9,10,11,12})),
CONCATENATE($ES412," ",$L412)="RussOutdoor метро",
_xlpm.COEFF*
INDEX({0.8;0.9;1.1;1.1;1;1;1;1;1.1;1.1;1.1;1.1},
MATCH(MONTH(AZ$15),
{1,2,3,4,5,6,7,8,9,10,11,12})),
$ES412&lt;&gt;"LisChannel",
_xlpm.COEFF,
$ES412&lt;&gt;"RussOutdoor",
_xlpm.COEFF))</f>
        <v/>
      </c>
      <c r="BA412" s="68">
        <f t="array" ref="BA412">
_xlfn.LET(_xlpm.COEFF,
IF($AW412+$AX412=0,0,IF(MAX(MIN($AX412,EOMONTH(BA$15,0))-MAX($AW412,BA$15)+1,)&gt;0,1,0)),
_xlfn.IFS(
$ES412="LisChannel",
_xlpm.COEFF*
INDEX({1;1;1.2;1.2;1;1;1;1;1.2;1.2;1.2;1.2},
MATCH(MONTH(BA$15),
{1,2,3,4,5,6,7,8,9,10,11,12})),
CONCATENATE($ES412," ",$L412)="RussOutdoor метро",
_xlpm.COEFF*
INDEX({0.8;0.9;1.1;1.1;1;1;1;1;1.1;1.1;1.1;1.1},
MATCH(MONTH(BA$15),
{1,2,3,4,5,6,7,8,9,10,11,12})),
$ES412&lt;&gt;"LisChannel",
_xlpm.COEFF,
$ES412&lt;&gt;"RussOutdoor",
_xlpm.COEFF))</f>
        <v/>
      </c>
      <c r="BB412" s="68">
        <f t="array" ref="BB412">
_xlfn.LET(_xlpm.COEFF,
IF($AW412+$AX412=0,0,IF(MAX(MIN($AX412,EOMONTH(BB$15,0))-MAX($AW412,BB$15)+1,)&gt;0,1,0)),
_xlfn.IFS(
$ES412="LisChannel",
_xlpm.COEFF*
INDEX({1;1;1.2;1.2;1;1;1;1;1.2;1.2;1.2;1.2},
MATCH(MONTH(BB$15),
{1,2,3,4,5,6,7,8,9,10,11,12})),
CONCATENATE($ES412," ",$L412)="RussOutdoor метро",
_xlpm.COEFF*
INDEX({0.8;0.9;1.1;1.1;1;1;1;1;1.1;1.1;1.1;1.1},
MATCH(MONTH(BB$15),
{1,2,3,4,5,6,7,8,9,10,11,12})),
$ES412&lt;&gt;"LisChannel",
_xlpm.COEFF,
$ES412&lt;&gt;"RussOutdoor",
_xlpm.COEFF))</f>
        <v/>
      </c>
      <c r="BC412" s="68">
        <f t="array" ref="BC412">
_xlfn.LET(_xlpm.COEFF,
IF($AW412+$AX412=0,0,IF(MAX(MIN($AX412,EOMONTH(BC$15,0))-MAX($AW412,BC$15)+1,)&gt;0,1,0)),
_xlfn.IFS(
$ES412="LisChannel",
_xlpm.COEFF*
INDEX({1;1;1.2;1.2;1;1;1;1;1.2;1.2;1.2;1.2},
MATCH(MONTH(BC$15),
{1,2,3,4,5,6,7,8,9,10,11,12})),
CONCATENATE($ES412," ",$L412)="RussOutdoor метро",
_xlpm.COEFF*
INDEX({0.8;0.9;1.1;1.1;1;1;1;1;1.1;1.1;1.1;1.1},
MATCH(MONTH(BC$15),
{1,2,3,4,5,6,7,8,9,10,11,12})),
$ES412&lt;&gt;"LisChannel",
_xlpm.COEFF,
$ES412&lt;&gt;"RussOutdoor",
_xlpm.COEFF))</f>
        <v/>
      </c>
      <c r="BD412" s="68">
        <f t="array" ref="BD412">
_xlfn.LET(_xlpm.COEFF,
IF($AW412+$AX412=0,0,IF(MAX(MIN($AX412,EOMONTH(BD$15,0))-MAX($AW412,BD$15)+1,)&gt;0,1,0)),
_xlfn.IFS(
$ES412="LisChannel",
_xlpm.COEFF*
INDEX({1;1;1.2;1.2;1;1;1;1;1.2;1.2;1.2;1.2},
MATCH(MONTH(BD$15),
{1,2,3,4,5,6,7,8,9,10,11,12})),
CONCATENATE($ES412," ",$L412)="RussOutdoor метро",
_xlpm.COEFF*
INDEX({0.8;0.9;1.1;1.1;1;1;1;1;1.1;1.1;1.1;1.1},
MATCH(MONTH(BD$15),
{1,2,3,4,5,6,7,8,9,10,11,12})),
$ES412&lt;&gt;"LisChannel",
_xlpm.COEFF,
$ES412&lt;&gt;"RussOutdoor",
_xlpm.COEFF))</f>
        <v/>
      </c>
      <c r="BE412" s="68">
        <f t="array" ref="BE412">
_xlfn.LET(_xlpm.COEFF,
IF($AW412+$AX412=0,0,IF(MAX(MIN($AX412,EOMONTH(BE$15,0))-MAX($AW412,BE$15)+1,)&gt;0,1,0)),
_xlfn.IFS(
$ES412="LisChannel",
_xlpm.COEFF*
INDEX({1;1;1.2;1.2;1;1;1;1;1.2;1.2;1.2;1.2},
MATCH(MONTH(BE$15),
{1,2,3,4,5,6,7,8,9,10,11,12})),
CONCATENATE($ES412," ",$L412)="RussOutdoor метро",
_xlpm.COEFF*
INDEX({0.8;0.9;1.1;1.1;1;1;1;1;1.1;1.1;1.1;1.1},
MATCH(MONTH(BE$15),
{1,2,3,4,5,6,7,8,9,10,11,12})),
$ES412&lt;&gt;"LisChannel",
_xlpm.COEFF,
$ES412&lt;&gt;"RussOutdoor",
_xlpm.COEFF))</f>
        <v/>
      </c>
      <c r="BF412" s="68">
        <f t="array" ref="BF412">
_xlfn.LET(_xlpm.COEFF,
IF($AW412+$AX412=0,0,IF(MAX(MIN($AX412,EOMONTH(BF$15,0))-MAX($AW412,BF$15)+1,)&gt;0,1,0)),
_xlfn.IFS(
$ES412="LisChannel",
_xlpm.COEFF*
INDEX({1;1;1.2;1.2;1;1;1;1;1.2;1.2;1.2;1.2},
MATCH(MONTH(BF$15),
{1,2,3,4,5,6,7,8,9,10,11,12})),
CONCATENATE($ES412," ",$L412)="RussOutdoor метро",
_xlpm.COEFF*
INDEX({0.8;0.9;1.1;1.1;1;1;1;1;1.1;1.1;1.1;1.1},
MATCH(MONTH(BF$15),
{1,2,3,4,5,6,7,8,9,10,11,12})),
$ES412&lt;&gt;"LisChannel",
_xlpm.COEFF,
$ES412&lt;&gt;"RussOutdoor",
_xlpm.COEFF))</f>
        <v/>
      </c>
      <c r="BG412" s="68">
        <f t="array" ref="BG412">
_xlfn.LET(_xlpm.COEFF,
IF($AW412+$AX412=0,0,IF(MAX(MIN($AX412,EOMONTH(BG$15,0))-MAX($AW412,BG$15)+1,)&gt;0,1,0)),
_xlfn.IFS(
$ES412="LisChannel",
_xlpm.COEFF*
INDEX({1;1;1.2;1.2;1;1;1;1;1.2;1.2;1.2;1.2},
MATCH(MONTH(BG$15),
{1,2,3,4,5,6,7,8,9,10,11,12})),
CONCATENATE($ES412," ",$L412)="RussOutdoor метро",
_xlpm.COEFF*
INDEX({0.8;0.9;1.1;1.1;1;1;1;1;1.1;1.1;1.1;1.1},
MATCH(MONTH(BG$15),
{1,2,3,4,5,6,7,8,9,10,11,12})),
$ES412&lt;&gt;"LisChannel",
_xlpm.COEFF,
$ES412&lt;&gt;"RussOutdoor",
_xlpm.COEFF))</f>
        <v/>
      </c>
      <c r="BH412" s="68">
        <f t="array" ref="BH412">
_xlfn.LET(_xlpm.COEFF,
IF($AW412+$AX412=0,0,IF(MAX(MIN($AX412,EOMONTH(BH$15,0))-MAX($AW412,BH$15)+1,)&gt;0,1,0)),
_xlfn.IFS(
$ES412="LisChannel",
_xlpm.COEFF*
INDEX({1;1;1.2;1.2;1;1;1;1;1.2;1.2;1.2;1.2},
MATCH(MONTH(BH$15),
{1,2,3,4,5,6,7,8,9,10,11,12})),
CONCATENATE($ES412," ",$L412)="RussOutdoor метро",
_xlpm.COEFF*
INDEX({0.8;0.9;1.1;1.1;1;1;1;1;1.1;1.1;1.1;1.1},
MATCH(MONTH(BH$15),
{1,2,3,4,5,6,7,8,9,10,11,12})),
$ES412&lt;&gt;"LisChannel",
_xlpm.COEFF,
$ES412&lt;&gt;"RussOutdoor",
_xlpm.COEFF))</f>
        <v/>
      </c>
      <c r="BI412" s="68">
        <f t="array" ref="BI412">
_xlfn.LET(_xlpm.COEFF,
IF($AW412+$AX412=0,0,IF(MAX(MIN($AX412,EOMONTH(BI$15,0))-MAX($AW412,BI$15)+1,)&gt;0,1,0)),
_xlfn.IFS(
$ES412="LisChannel",
_xlpm.COEFF*
INDEX({1;1;1.2;1.2;1;1;1;1;1.2;1.2;1.2;1.2},
MATCH(MONTH(BI$15),
{1,2,3,4,5,6,7,8,9,10,11,12})),
CONCATENATE($ES412," ",$L412)="RussOutdoor метро",
_xlpm.COEFF*
INDEX({0.8;0.9;1.1;1.1;1;1;1;1;1.1;1.1;1.1;1.1},
MATCH(MONTH(BI$15),
{1,2,3,4,5,6,7,8,9,10,11,12})),
$ES412&lt;&gt;"LisChannel",
_xlpm.COEFF,
$ES412&lt;&gt;"RussOutdoor",
_xlpm.COEFF))</f>
        <v/>
      </c>
      <c r="BJ412" s="68">
        <f t="array" ref="BJ412">
_xlfn.LET(_xlpm.COEFF,
IF($AW412+$AX412=0,0,IF(MAX(MIN($AX412,EOMONTH(BJ$15,0))-MAX($AW412,BJ$15)+1,)&gt;0,1,0)),
_xlfn.IFS(
$ES412="LisChannel",
_xlpm.COEFF*
INDEX({1;1;1.2;1.2;1;1;1;1;1.2;1.2;1.2;1.2},
MATCH(MONTH(BJ$15),
{1,2,3,4,5,6,7,8,9,10,11,12})),
CONCATENATE($ES412," ",$L412)="RussOutdoor метро",
_xlpm.COEFF*
INDEX({0.8;0.9;1.1;1.1;1;1;1;1;1.1;1.1;1.1;1.1},
MATCH(MONTH(BJ$15),
{1,2,3,4,5,6,7,8,9,10,11,12})),
$ES412&lt;&gt;"LisChannel",
_xlpm.COEFF,
$ES412&lt;&gt;"RussOutdoor",
_xlpm.COEFF))</f>
        <v/>
      </c>
      <c r="BK412" s="68">
        <f t="array" ref="BK412">
_xlfn.LET(_xlpm.COEFF,
IF($AW412+$AX412=0,0,IF(MAX(MIN($AX412,EOMONTH(BK$15,0))-MAX($AW412,BK$15)+1,)&gt;0,1,0)),
_xlfn.IFS(
$ES412="LisChannel",
_xlpm.COEFF*
INDEX({1;1;1.2;1.2;1;1;1;1;1.2;1.2;1.2;1.2},
MATCH(MONTH(BK$15),
{1,2,3,4,5,6,7,8,9,10,11,12})),
CONCATENATE($ES412," ",$L412)="RussOutdoor метро",
_xlpm.COEFF*
INDEX({0.8;0.9;1.1;1.1;1;1;1;1;1.1;1.1;1.1;1.1},
MATCH(MONTH(BK$15),
{1,2,3,4,5,6,7,8,9,10,11,12})),
$ES412&lt;&gt;"LisChannel",
_xlpm.COEFF,
$ES412&lt;&gt;"RussOutdoor",
_xlpm.COEFF))</f>
        <v/>
      </c>
      <c r="BL412" s="62">
        <f>COUNTIFS($AZ412:$BK412,"&gt;0")</f>
        <v/>
      </c>
      <c r="BM412" s="65" t="n"/>
      <c r="BN412" s="125">
        <f>$DJ412</f>
        <v/>
      </c>
      <c r="BO412" s="63">
        <f>$DQ412</f>
        <v/>
      </c>
      <c r="BP412" s="125">
        <f>
IFERROR(
IF($BL412=0,0,
$BN412*(1-$BO412)),
0)</f>
        <v/>
      </c>
      <c r="BQ412" s="125">
        <f t="array" ref="BQ412">
IFERROR(
_xlfn.IFS(
$DH412="день_1",
$BP412*$BL412/($AX412-$AW412+1)*AZ412*(DAY(EOMONTH(AZ$15,0))),
$DH412="день_2",
$BP412/30*MAX(MIN($AX412,EOMONTH(AZ$15,0))-MAX($AW412,AZ$15)+1,),
$DH412="раб.день",
$BP412/30*(IFERROR(
_xlfn.LET(_xlpm.VD,
CHOOSE(
{1;2;3;4;5;6;7;8;9;10;11;12;13;14;15;16;17;18},
45658,45659,45660,45661,45662,45663,45664,45665,45711,45724,45778,45779,45785,45786,45820,45821,45965,46022),
_xlfn.LET(_xlpm.DD,
MAX(MIN($AX412,EOMONTH(AZ$15,0))-MAX($AW412,AZ$15),),
_xlfn.IFS(
AND(MONTH($AW412)=MONTH(AZ$15),MONTH($AX412)&lt;&gt;MONTH(AZ$15)),
NETWORKDAYS.INTL($AW412,$AW412+_xlpm.DD,1,_xlpm.VD),
AND(MONTH($AW412)&lt;&gt;MONTH(AZ$15),MONTH($AX412)=MONTH(AZ$15)),
NETWORKDAYS.INTL(($AX412)-_xlpm.DD,$AX412,1,_xlpm.VD),
AND(MONTH($AW412)&lt;MONTH(AZ$15),MONTH($AX412)&gt;MONTH(AZ$15)),
NETWORKDAYS.INTL((EOMONTH(AZ$15-1,1))-_xlpm.DD,EOMONTH(AZ$15-1,1),1,_xlpm.VD),
AND(MONTH($AW412)=MONTH(AZ$15),MONTH($AX412)=MONTH(AZ$15)),
NETWORKDAYS.INTL($AW412,$AX412,1,_xlpm.VD)))),0)),
$DH412="месяц",
$BP412*AZ412,
$DH412="неделя",
$BP412*AZ412/7*(ROUNDUP((DAY(EOMONTH(AZ$15,0)))/4,0))),
0)</f>
        <v/>
      </c>
      <c r="BR412" s="125">
        <f t="array" ref="BR412">
IFERROR(
_xlfn.IFS(
$DH412="день_1",
$BP412*$BL412/($AX412-$AW412+1)*BA412*(DAY(EOMONTH(BA$15,0))),
$DH412="день_2",
$BP412/30*MAX(MIN($AX412,EOMONTH(BA$15,0))-MAX($AW412,BA$15)+1,),
$DH412="раб.день",
$BP412/30*(IFERROR(
_xlfn.LET(_xlpm.VD,
CHOOSE(
{1;2;3;4;5;6;7;8;9;10;11;12;13;14;15;16;17;18},
45658,45659,45660,45661,45662,45663,45664,45665,45711,45724,45778,45779,45785,45786,45820,45821,45965,46022),
_xlfn.LET(_xlpm.DD,
MAX(MIN($AX412,EOMONTH(BA$15,0))-MAX($AW412,BA$15),),
_xlfn.IFS(
AND(MONTH($AW412)=MONTH(BA$15),MONTH($AX412)&lt;&gt;MONTH(BA$15)),
NETWORKDAYS.INTL($AW412,$AW412+_xlpm.DD,1,_xlpm.VD),
AND(MONTH($AW412)&lt;&gt;MONTH(BA$15),MONTH($AX412)=MONTH(BA$15)),
NETWORKDAYS.INTL(($AX412)-_xlpm.DD,$AX412,1,_xlpm.VD),
AND(MONTH($AW412)&lt;MONTH(BA$15),MONTH($AX412)&gt;MONTH(BA$15)),
NETWORKDAYS.INTL((EOMONTH(BA$15-1,1))-_xlpm.DD,EOMONTH(BA$15-1,1),1,_xlpm.VD),
AND(MONTH($AW412)=MONTH(BA$15),MONTH($AX412)=MONTH(BA$15)),
NETWORKDAYS.INTL($AW412,$AX412,1,_xlpm.VD)))),0)),
$DH412="месяц",
$BP412*BA412,
$DH412="неделя",
$BP412*BA412/7*(ROUNDUP((DAY(EOMONTH(BA$15,0)))/4,0))),
0)</f>
        <v/>
      </c>
      <c r="BS412" s="125">
        <f t="array" ref="BS412">
IFERROR(
_xlfn.IFS(
$DH412="день_1",
$BP412*$BL412/($AX412-$AW412+1)*BB412*(DAY(EOMONTH(BB$15,0))),
$DH412="день_2",
$BP412/30*MAX(MIN($AX412,EOMONTH(BB$15,0))-MAX($AW412,BB$15)+1,),
$DH412="раб.день",
$BP412/30*(IFERROR(
_xlfn.LET(_xlpm.VD,
CHOOSE(
{1;2;3;4;5;6;7;8;9;10;11;12;13;14;15;16;17;18},
45658,45659,45660,45661,45662,45663,45664,45665,45711,45724,45778,45779,45785,45786,45820,45821,45965,46022),
_xlfn.LET(_xlpm.DD,
MAX(MIN($AX412,EOMONTH(BB$15,0))-MAX($AW412,BB$15),),
_xlfn.IFS(
AND(MONTH($AW412)=MONTH(BB$15),MONTH($AX412)&lt;&gt;MONTH(BB$15)),
NETWORKDAYS.INTL($AW412,$AW412+_xlpm.DD,1,_xlpm.VD),
AND(MONTH($AW412)&lt;&gt;MONTH(BB$15),MONTH($AX412)=MONTH(BB$15)),
NETWORKDAYS.INTL(($AX412)-_xlpm.DD,$AX412,1,_xlpm.VD),
AND(MONTH($AW412)&lt;MONTH(BB$15),MONTH($AX412)&gt;MONTH(BB$15)),
NETWORKDAYS.INTL((EOMONTH(BB$15-1,1))-_xlpm.DD,EOMONTH(BB$15-1,1),1,_xlpm.VD),
AND(MONTH($AW412)=MONTH(BB$15),MONTH($AX412)=MONTH(BB$15)),
NETWORKDAYS.INTL($AW412,$AX412,1,_xlpm.VD)))),0)),
$DH412="месяц",
$BP412*BB412,
$DH412="неделя",
$BP412*BB412/7*(ROUNDUP((DAY(EOMONTH(BB$15,0)))/4,0))),
0)</f>
        <v/>
      </c>
      <c r="BT412" s="125">
        <f t="array" ref="BT412">
IFERROR(
_xlfn.IFS(
$DH412="день_1",
$BP412*$BL412/($AX412-$AW412+1)*BC412*(DAY(EOMONTH(BC$15,0))),
$DH412="день_2",
$BP412/30*MAX(MIN($AX412,EOMONTH(BC$15,0))-MAX($AW412,BC$15)+1,),
$DH412="раб.день",
$BP412/30*(IFERROR(
_xlfn.LET(_xlpm.VD,
CHOOSE(
{1;2;3;4;5;6;7;8;9;10;11;12;13;14;15;16;17;18},
45658,45659,45660,45661,45662,45663,45664,45665,45711,45724,45778,45779,45785,45786,45820,45821,45965,46022),
_xlfn.LET(_xlpm.DD,
MAX(MIN($AX412,EOMONTH(BC$15,0))-MAX($AW412,BC$15),),
_xlfn.IFS(
AND(MONTH($AW412)=MONTH(BC$15),MONTH($AX412)&lt;&gt;MONTH(BC$15)),
NETWORKDAYS.INTL($AW412,$AW412+_xlpm.DD,1,_xlpm.VD),
AND(MONTH($AW412)&lt;&gt;MONTH(BC$15),MONTH($AX412)=MONTH(BC$15)),
NETWORKDAYS.INTL(($AX412)-_xlpm.DD,$AX412,1,_xlpm.VD),
AND(MONTH($AW412)&lt;MONTH(BC$15),MONTH($AX412)&gt;MONTH(BC$15)),
NETWORKDAYS.INTL((EOMONTH(BC$15-1,1))-_xlpm.DD,EOMONTH(BC$15-1,1),1,_xlpm.VD),
AND(MONTH($AW412)=MONTH(BC$15),MONTH($AX412)=MONTH(BC$15)),
NETWORKDAYS.INTL($AW412,$AX412,1,_xlpm.VD)))),0)),
$DH412="месяц",
$BP412*BC412,
$DH412="неделя",
$BP412*BC412/7*(ROUNDUP((DAY(EOMONTH(BC$15,0)))/4,0))),
0)</f>
        <v/>
      </c>
      <c r="BU412" s="125">
        <f t="array" ref="BU412">
IFERROR(
_xlfn.IFS(
$DH412="день_1",
$BP412*$BL412/($AX412-$AW412+1)*BD412*(DAY(EOMONTH(BD$15,0))),
$DH412="день_2",
$BP412/30*MAX(MIN($AX412,EOMONTH(BD$15,0))-MAX($AW412,BD$15)+1,),
$DH412="раб.день",
$BP412/30*(IFERROR(
_xlfn.LET(_xlpm.VD,
CHOOSE(
{1;2;3;4;5;6;7;8;9;10;11;12;13;14;15;16;17;18},
45658,45659,45660,45661,45662,45663,45664,45665,45711,45724,45778,45779,45785,45786,45820,45821,45965,46022),
_xlfn.LET(_xlpm.DD,
MAX(MIN($AX412,EOMONTH(BD$15,0))-MAX($AW412,BD$15),),
_xlfn.IFS(
AND(MONTH($AW412)=MONTH(BD$15),MONTH($AX412)&lt;&gt;MONTH(BD$15)),
NETWORKDAYS.INTL($AW412,$AW412+_xlpm.DD,1,_xlpm.VD),
AND(MONTH($AW412)&lt;&gt;MONTH(BD$15),MONTH($AX412)=MONTH(BD$15)),
NETWORKDAYS.INTL(($AX412)-_xlpm.DD,$AX412,1,_xlpm.VD),
AND(MONTH($AW412)&lt;MONTH(BD$15),MONTH($AX412)&gt;MONTH(BD$15)),
NETWORKDAYS.INTL((EOMONTH(BD$15-1,1))-_xlpm.DD,EOMONTH(BD$15-1,1),1,_xlpm.VD),
AND(MONTH($AW412)=MONTH(BD$15),MONTH($AX412)=MONTH(BD$15)),
NETWORKDAYS.INTL($AW412,$AX412,1,_xlpm.VD)))),0)),
$DH412="месяц",
$BP412*BD412,
$DH412="неделя",
$BP412*BD412/7*(ROUNDUP((DAY(EOMONTH(BD$15,0)))/4,0))),
0)</f>
        <v/>
      </c>
      <c r="BV412" s="125">
        <f t="array" ref="BV412">
IFERROR(
_xlfn.IFS(
$DH412="день_1",
$BP412*$BL412/($AX412-$AW412+1)*BE412*(DAY(EOMONTH(BE$15,0))),
$DH412="день_2",
$BP412/30*MAX(MIN($AX412,EOMONTH(BE$15,0))-MAX($AW412,BE$15)+1,),
$DH412="раб.день",
$BP412/30*(IFERROR(
_xlfn.LET(_xlpm.VD,
CHOOSE(
{1;2;3;4;5;6;7;8;9;10;11;12;13;14;15;16;17;18},
45658,45659,45660,45661,45662,45663,45664,45665,45711,45724,45778,45779,45785,45786,45820,45821,45965,46022),
_xlfn.LET(_xlpm.DD,
MAX(MIN($AX412,EOMONTH(BE$15,0))-MAX($AW412,BE$15),),
_xlfn.IFS(
AND(MONTH($AW412)=MONTH(BE$15),MONTH($AX412)&lt;&gt;MONTH(BE$15)),
NETWORKDAYS.INTL($AW412,$AW412+_xlpm.DD,1,_xlpm.VD),
AND(MONTH($AW412)&lt;&gt;MONTH(BE$15),MONTH($AX412)=MONTH(BE$15)),
NETWORKDAYS.INTL(($AX412)-_xlpm.DD,$AX412,1,_xlpm.VD),
AND(MONTH($AW412)&lt;MONTH(BE$15),MONTH($AX412)&gt;MONTH(BE$15)),
NETWORKDAYS.INTL((EOMONTH(BE$15-1,1))-_xlpm.DD,EOMONTH(BE$15-1,1),1,_xlpm.VD),
AND(MONTH($AW412)=MONTH(BE$15),MONTH($AX412)=MONTH(BE$15)),
NETWORKDAYS.INTL($AW412,$AX412,1,_xlpm.VD)))),0)),
$DH412="месяц",
$BP412*BE412,
$DH412="неделя",
$BP412*BE412/7*(ROUNDUP((DAY(EOMONTH(BE$15,0)))/4,0))),
0)</f>
        <v/>
      </c>
      <c r="BW412" s="125">
        <f t="array" ref="BW412">
IFERROR(
_xlfn.IFS(
$DH412="день_1",
$BP412*$BL412/($AX412-$AW412+1)*BF412*(DAY(EOMONTH(BF$15,0))),
$DH412="день_2",
$BP412/30*MAX(MIN($AX412,EOMONTH(BF$15,0))-MAX($AW412,BF$15)+1,),
$DH412="раб.день",
$BP412/30*(IFERROR(
_xlfn.LET(_xlpm.VD,
CHOOSE(
{1;2;3;4;5;6;7;8;9;10;11;12;13;14;15;16;17;18},
45658,45659,45660,45661,45662,45663,45664,45665,45711,45724,45778,45779,45785,45786,45820,45821,45965,46022),
_xlfn.LET(_xlpm.DD,
MAX(MIN($AX412,EOMONTH(BF$15,0))-MAX($AW412,BF$15),),
_xlfn.IFS(
AND(MONTH($AW412)=MONTH(BF$15),MONTH($AX412)&lt;&gt;MONTH(BF$15)),
NETWORKDAYS.INTL($AW412,$AW412+_xlpm.DD,1,_xlpm.VD),
AND(MONTH($AW412)&lt;&gt;MONTH(BF$15),MONTH($AX412)=MONTH(BF$15)),
NETWORKDAYS.INTL(($AX412)-_xlpm.DD,$AX412,1,_xlpm.VD),
AND(MONTH($AW412)&lt;MONTH(BF$15),MONTH($AX412)&gt;MONTH(BF$15)),
NETWORKDAYS.INTL((EOMONTH(BF$15-1,1))-_xlpm.DD,EOMONTH(BF$15-1,1),1,_xlpm.VD),
AND(MONTH($AW412)=MONTH(BF$15),MONTH($AX412)=MONTH(BF$15)),
NETWORKDAYS.INTL($AW412,$AX412,1,_xlpm.VD)))),0)),
$DH412="месяц",
$BP412*BF412,
$DH412="неделя",
$BP412*BF412/7*(ROUNDUP((DAY(EOMONTH(BF$15,0)))/4,0))),
0)</f>
        <v/>
      </c>
      <c r="BX412" s="125">
        <f t="array" ref="BX412">
IFERROR(
_xlfn.IFS(
$DH412="день_1",
$BP412*$BL412/($AX412-$AW412+1)*BG412*(DAY(EOMONTH(BG$15,0))),
$DH412="день_2",
$BP412/30*MAX(MIN($AX412,EOMONTH(BG$15,0))-MAX($AW412,BG$15)+1,),
$DH412="раб.день",
$BP412/30*(IFERROR(
_xlfn.LET(_xlpm.VD,
CHOOSE(
{1;2;3;4;5;6;7;8;9;10;11;12;13;14;15;16;17;18},
45658,45659,45660,45661,45662,45663,45664,45665,45711,45724,45778,45779,45785,45786,45820,45821,45965,46022),
_xlfn.LET(_xlpm.DD,
MAX(MIN($AX412,EOMONTH(BG$15,0))-MAX($AW412,BG$15),),
_xlfn.IFS(
AND(MONTH($AW412)=MONTH(BG$15),MONTH($AX412)&lt;&gt;MONTH(BG$15)),
NETWORKDAYS.INTL($AW412,$AW412+_xlpm.DD,1,_xlpm.VD),
AND(MONTH($AW412)&lt;&gt;MONTH(BG$15),MONTH($AX412)=MONTH(BG$15)),
NETWORKDAYS.INTL(($AX412)-_xlpm.DD,$AX412,1,_xlpm.VD),
AND(MONTH($AW412)&lt;MONTH(BG$15),MONTH($AX412)&gt;MONTH(BG$15)),
NETWORKDAYS.INTL((EOMONTH(BG$15-1,1))-_xlpm.DD,EOMONTH(BG$15-1,1),1,_xlpm.VD),
AND(MONTH($AW412)=MONTH(BG$15),MONTH($AX412)=MONTH(BG$15)),
NETWORKDAYS.INTL($AW412,$AX412,1,_xlpm.VD)))),0)),
$DH412="месяц",
$BP412*BG412,
$DH412="неделя",
$BP412*BG412/7*(ROUNDUP((DAY(EOMONTH(BG$15,0)))/4,0))),
0)</f>
        <v/>
      </c>
      <c r="BY412" s="125">
        <f t="array" ref="BY412">
IFERROR(
_xlfn.IFS(
$DH412="день_1",
$BP412*$BL412/($AX412-$AW412+1)*BH412*(DAY(EOMONTH(BH$15,0))),
$DH412="день_2",
$BP412/30*MAX(MIN($AX412,EOMONTH(BH$15,0))-MAX($AW412,BH$15)+1,),
$DH412="раб.день",
$BP412/30*(IFERROR(
_xlfn.LET(_xlpm.VD,
CHOOSE(
{1;2;3;4;5;6;7;8;9;10;11;12;13;14;15;16;17;18},
45658,45659,45660,45661,45662,45663,45664,45665,45711,45724,45778,45779,45785,45786,45820,45821,45965,46022),
_xlfn.LET(_xlpm.DD,
MAX(MIN($AX412,EOMONTH(BH$15,0))-MAX($AW412,BH$15),),
_xlfn.IFS(
AND(MONTH($AW412)=MONTH(BH$15),MONTH($AX412)&lt;&gt;MONTH(BH$15)),
NETWORKDAYS.INTL($AW412,$AW412+_xlpm.DD,1,_xlpm.VD),
AND(MONTH($AW412)&lt;&gt;MONTH(BH$15),MONTH($AX412)=MONTH(BH$15)),
NETWORKDAYS.INTL(($AX412)-_xlpm.DD,$AX412,1,_xlpm.VD),
AND(MONTH($AW412)&lt;MONTH(BH$15),MONTH($AX412)&gt;MONTH(BH$15)),
NETWORKDAYS.INTL((EOMONTH(BH$15-1,1))-_xlpm.DD,EOMONTH(BH$15-1,1),1,_xlpm.VD),
AND(MONTH($AW412)=MONTH(BH$15),MONTH($AX412)=MONTH(BH$15)),
NETWORKDAYS.INTL($AW412,$AX412,1,_xlpm.VD)))),0)),
$DH412="месяц",
$BP412*BH412,
$DH412="неделя",
$BP412*BH412/7*(ROUNDUP((DAY(EOMONTH(BH$15,0)))/4,0))),
0)</f>
        <v/>
      </c>
      <c r="BZ412" s="125">
        <f t="array" ref="BZ412">
IFERROR(
_xlfn.IFS(
$DH412="день_1",
$BP412*$BL412/($AX412-$AW412+1)*BI412*(DAY(EOMONTH(BI$15,0))),
$DH412="день_2",
$BP412/30*MAX(MIN($AX412,EOMONTH(BI$15,0))-MAX($AW412,BI$15)+1,),
$DH412="раб.день",
$BP412/30*(IFERROR(
_xlfn.LET(_xlpm.VD,
CHOOSE(
{1;2;3;4;5;6;7;8;9;10;11;12;13;14;15;16;17;18},
45658,45659,45660,45661,45662,45663,45664,45665,45711,45724,45778,45779,45785,45786,45820,45821,45965,46022),
_xlfn.LET(_xlpm.DD,
MAX(MIN($AX412,EOMONTH(BI$15,0))-MAX($AW412,BI$15),),
_xlfn.IFS(
AND(MONTH($AW412)=MONTH(BI$15),MONTH($AX412)&lt;&gt;MONTH(BI$15)),
NETWORKDAYS.INTL($AW412,$AW412+_xlpm.DD,1,_xlpm.VD),
AND(MONTH($AW412)&lt;&gt;MONTH(BI$15),MONTH($AX412)=MONTH(BI$15)),
NETWORKDAYS.INTL(($AX412)-_xlpm.DD,$AX412,1,_xlpm.VD),
AND(MONTH($AW412)&lt;MONTH(BI$15),MONTH($AX412)&gt;MONTH(BI$15)),
NETWORKDAYS.INTL((EOMONTH(BI$15-1,1))-_xlpm.DD,EOMONTH(BI$15-1,1),1,_xlpm.VD),
AND(MONTH($AW412)=MONTH(BI$15),MONTH($AX412)=MONTH(BI$15)),
NETWORKDAYS.INTL($AW412,$AX412,1,_xlpm.VD)))),0)),
$DH412="месяц",
$BP412*BI412,
$DH412="неделя",
$BP412*BI412/7*(ROUNDUP((DAY(EOMONTH(BI$15,0)))/4,0))),
0)</f>
        <v/>
      </c>
      <c r="CA412" s="125">
        <f t="array" ref="CA412">
IFERROR(
_xlfn.IFS(
$DH412="день_1",
$BP412*$BL412/($AX412-$AW412+1)*BJ412*(DAY(EOMONTH(BJ$15,0))),
$DH412="день_2",
$BP412/30*MAX(MIN($AX412,EOMONTH(BJ$15,0))-MAX($AW412,BJ$15)+1,),
$DH412="раб.день",
$BP412/30*(IFERROR(
_xlfn.LET(_xlpm.VD,
CHOOSE(
{1;2;3;4;5;6;7;8;9;10;11;12;13;14;15;16;17;18},
45658,45659,45660,45661,45662,45663,45664,45665,45711,45724,45778,45779,45785,45786,45820,45821,45965,46022),
_xlfn.LET(_xlpm.DD,
MAX(MIN($AX412,EOMONTH(BJ$15,0))-MAX($AW412,BJ$15),),
_xlfn.IFS(
AND(MONTH($AW412)=MONTH(BJ$15),MONTH($AX412)&lt;&gt;MONTH(BJ$15)),
NETWORKDAYS.INTL($AW412,$AW412+_xlpm.DD,1,_xlpm.VD),
AND(MONTH($AW412)&lt;&gt;MONTH(BJ$15),MONTH($AX412)=MONTH(BJ$15)),
NETWORKDAYS.INTL(($AX412)-_xlpm.DD,$AX412,1,_xlpm.VD),
AND(MONTH($AW412)&lt;MONTH(BJ$15),MONTH($AX412)&gt;MONTH(BJ$15)),
NETWORKDAYS.INTL((EOMONTH(BJ$15-1,1))-_xlpm.DD,EOMONTH(BJ$15-1,1),1,_xlpm.VD),
AND(MONTH($AW412)=MONTH(BJ$15),MONTH($AX412)=MONTH(BJ$15)),
NETWORKDAYS.INTL($AW412,$AX412,1,_xlpm.VD)))),0)),
$DH412="месяц",
$BP412*BJ412,
$DH412="неделя",
$BP412*BJ412/7*(ROUNDUP((DAY(EOMONTH(BJ$15,0)))/4,0))),
0)</f>
        <v/>
      </c>
      <c r="CB412" s="125">
        <f t="array" ref="CB412">
IFERROR(
_xlfn.IFS(
$DH412="день_1",
$BP412*$BL412/($AX412-$AW412+1)*BK412*(DAY(EOMONTH(BK$15,0))),
$DH412="день_2",
$BP412/30*MAX(MIN($AX412,EOMONTH(BK$15,0))-MAX($AW412,BK$15)+1,),
$DH412="раб.день",
$BP412/30*(IFERROR(
_xlfn.LET(_xlpm.VD,
CHOOSE(
{1;2;3;4;5;6;7;8;9;10;11;12;13;14;15;16;17;18},
45658,45659,45660,45661,45662,45663,45664,45665,45711,45724,45778,45779,45785,45786,45820,45821,45965,46022),
_xlfn.LET(_xlpm.DD,
MAX(MIN($AX412,EOMONTH(BK$15,0))-MAX($AW412,BK$15),),
_xlfn.IFS(
AND(MONTH($AW412)=MONTH(BK$15),MONTH($AX412)&lt;&gt;MONTH(BK$15)),
NETWORKDAYS.INTL($AW412,$AW412+_xlpm.DD,1,_xlpm.VD),
AND(MONTH($AW412)&lt;&gt;MONTH(BK$15),MONTH($AX412)=MONTH(BK$15)),
NETWORKDAYS.INTL(($AX412)-_xlpm.DD,$AX412,1,_xlpm.VD),
AND(MONTH($AW412)&lt;MONTH(BK$15),MONTH($AX412)&gt;MONTH(BK$15)),
NETWORKDAYS.INTL((EOMONTH(BK$15-1,1))-_xlpm.DD,EOMONTH(BK$15-1,1),1,_xlpm.VD),
AND(MONTH($AW412)=MONTH(BK$15),MONTH($AX412)=MONTH(BK$15)),
NETWORKDAYS.INTL($AW412,$AX412,1,_xlpm.VD)))),0)),
$DH412="месяц",
$BP412*BK412,
$DH412="неделя",
$BP412*BK412/7*(ROUNDUP((DAY(EOMONTH(BK$15,0)))/4,0))),
0)</f>
        <v/>
      </c>
      <c r="CC412" s="125">
        <f>SUM($BQ412:$CB412)</f>
        <v/>
      </c>
      <c r="CD412" s="126">
        <f>SUM($EH412:$EH412)</f>
        <v/>
      </c>
      <c r="CE412" s="126">
        <f>$CD412*$AB412</f>
        <v/>
      </c>
      <c r="CF412" s="126">
        <f>SUM($EK412:$EK412)</f>
        <v/>
      </c>
      <c r="CG412" s="126">
        <f>$CF412*$AB412</f>
        <v/>
      </c>
      <c r="CH412" s="126">
        <f>SUM($CC412,$CE412,$CG412)</f>
        <v/>
      </c>
      <c r="CI412" s="126">
        <f>$CH412*(1+$CM412)</f>
        <v/>
      </c>
      <c r="CJ412" s="127" t="n">
        <v>0</v>
      </c>
      <c r="CK412" s="126">
        <f>SUM($CH412:$CH412)*(1+$CJ412)</f>
        <v/>
      </c>
      <c r="CL412" s="126">
        <f>SUM($CH412:$CH412)*(1+$CM412)</f>
        <v/>
      </c>
      <c r="CM412" s="59" t="inlineStr">
        <is>
          <t>20%</t>
        </is>
      </c>
      <c r="CN412" s="59" t="n"/>
      <c r="CO412" s="72" t="n"/>
      <c r="CP412" s="59" t="n"/>
      <c r="CQ412" s="73" t="n"/>
      <c r="CR412" s="73" t="n"/>
      <c r="CS412" s="73" t="n"/>
      <c r="CT412" s="72" t="n"/>
      <c r="CU412" s="79" t="inlineStr">
        <is>
          <t> </t>
        </is>
      </c>
      <c r="CV412" s="60" t="n"/>
      <c r="CW412" s="60" t="n"/>
      <c r="CX412" s="60" t="n"/>
      <c r="CY412" s="127">
        <f>IFERROR(($CC412-$EE412)/($EE412/(1-$DQ412)),0)</f>
        <v/>
      </c>
      <c r="CZ412" s="127">
        <f>IFERROR(1-$EI412/($CE412),0)</f>
        <v/>
      </c>
      <c r="DA412" s="127">
        <f>IFERROR(1-$EL412/($CG412),0)</f>
        <v/>
      </c>
      <c r="DB412" s="126">
        <f>ROUND(IFERROR(($CI412/(1+$CM412)-$EN412),0),2)</f>
        <v/>
      </c>
      <c r="DC412" s="128" t="n"/>
      <c r="DD412" s="125" t="n"/>
      <c r="DE412" s="75" t="n">
        <v>0</v>
      </c>
      <c r="DF412" s="128" t="n"/>
      <c r="DG412" s="125">
        <f>IF($DC412=0,0,$DD412*($DC412*100%-$DE412*$DF412))*SUM($AB412:$AB412)</f>
        <v/>
      </c>
      <c r="DH412" s="129" t="inlineStr">
        <is>
          <t>месяц</t>
        </is>
      </c>
      <c r="DI412" s="130">
        <f t="array" ref="DI412">IFERROR(
IF($ES412="LisChannel",
(ROUND(((INDEX({174.625;153.888888888889;130.972222222222},MATCH($AI412,{2;3;4}),0))*$AG412*$AI412),2)),0),0)</f>
        <v/>
      </c>
      <c r="DJ412" s="130">
        <f>
_xlfn.LET(_xlpm.X,
IFERROR(
IF($ES412="НовиковТВ",
(_xlfn.LET(_xlpm.NTV,
_xlfn.LET(_xlpm.MIN,350000,
IF(SUMIFS($DI:$DI,$ES:$ES,"НовиковТВ")&lt;=_xlpm.MIN,
(SUMIFS($DI:$DI,$ES:$ES,"НовиковТВ")/(COUNTIFS($ES:$ES,"НовиковТВ")))*_xlpm.MIN/SUMIFS($DI:$DI,$ES:$ES,"НовиковТВ"),
DI412)),
_xlpm.NTV+$DG412/(1-(1-(_xlpm.NTV)*(1-$DL412)*(1-$DM412)*(1-$DN412)*(1-$DO412)*(1-$DP412)/_xlpm.NTV))))/(1+$EP412),
$DI412+$DG412/(1-(1-($DI412)*(1-$DL412)*(1-$DM412)*(1-$DN412)*(1-$DO412)*(1-$DP412)/$DI412))),
0),
_xlpm.X*(1+$CM412)*(1+$CW412)-_xlpm.X*(1+$CM412)+_xlpm.X)</f>
        <v/>
      </c>
      <c r="DK412" s="125" t="inlineStr">
        <is>
          <t>послед.</t>
        </is>
      </c>
      <c r="DL412" s="63" t="n">
        <v>0</v>
      </c>
      <c r="DM412" s="63" t="n">
        <v>0</v>
      </c>
      <c r="DN412" s="63" t="n">
        <v>0</v>
      </c>
      <c r="DO412" s="63" t="n">
        <v>0</v>
      </c>
      <c r="DP412" s="63" t="n">
        <v>0</v>
      </c>
      <c r="DQ412" s="63">
        <f t="array" ref="DQ412">IFERROR(_xlfn.IFS(
$DK412="послед.",1-(1-$DL412)*(1-$DM412)*(1-$DN412)*(1-$DO412)*(1-$DP412),
$DK412="сумм.",$DL412+$DM412+$DN412+$DO412+$DP412),
0)</f>
        <v/>
      </c>
      <c r="DR412" s="125">
        <f t="array" ref="DR412">
IFERROR(
_xlfn.IFS(
$BL412=0,
0,
$BL412&gt;0,
_xlfn.IFS($DK412="послед.",
$DJ412*(1-$DL412)*(1-$DM412)*(1-$DN412)*(1-$DO412)*(1-$DP412),
$DK412="сумм.",
$DJ412*(1-($DL412+$DM412+$DN412+$DO412+$DP412)))),0)</f>
        <v/>
      </c>
      <c r="DS412" s="125">
        <f t="array" ref="DS412">
IFERROR(_xlfn.IFS(
$DH412="день_1",
$DR412*$BL412/($AX412-$AW412+1)*AZ412*(DAY(EOMONTH(AZ$15,0))),
$DH412="день_2",
$DR412/30*MAX(MIN($AX412,EOMONTH(AZ$15,0))-MAX($AW412,AZ$15)+1,),
$DH412="раб.день",
$DR412/30*(IFERROR(
_xlfn.LET(_xlpm.VD,
CHOOSE(
{1;2;3;4;5;6;7;8;9;10;11;12;13;14;15;16;17;18},
45658,45659,45660,45661,45662,45663,45664,45665,45711,45724,45778,45779,45785,45786,45820,45821,45965,46022),
_xlfn.LET(_xlpm.DD,
MAX(MIN($AX412,EOMONTH(AZ$15,0))-MAX($AW412,AZ$15),),
_xlfn.IFS(
AND(MONTH($AW412)=MONTH(AZ$15),MONTH($AX412)&lt;&gt;MONTH(AZ$15)),
NETWORKDAYS.INTL($AW412,$AW412+_xlpm.DD,1,_xlpm.VD),
AND(MONTH($AW412)&lt;&gt;MONTH(AZ$15),MONTH($AX412)=MONTH(AZ$15)),
NETWORKDAYS.INTL(($AX412)-_xlpm.DD,$AX412,1,_xlpm.VD),
AND(MONTH($AW412)&lt;MONTH(AZ$15),MONTH($AX412)&gt;MONTH(AZ$15)),
NETWORKDAYS.INTL((EOMONTH(AZ$15-1,1))-_xlpm.DD,EOMONTH(AZ$15-1,1),1,_xlpm.VD),
AND(MONTH($AW412)=MONTH(AZ$15),MONTH($AX412)=MONTH(AZ$15)),
NETWORKDAYS.INTL($AW412,$AX412,1,_xlpm.VD)))),0)),
$DH412="месяц",
$DR412*AZ412,
$DH412="неделя",
$DR412*AZ412/7*(ROUNDUP((DAY(EOMONTH(AZ$15,0)))/4,0))),
0)</f>
        <v/>
      </c>
      <c r="DT412" s="125">
        <f t="array" ref="DT412">
IFERROR(_xlfn.IFS(
$DH412="день_1",
$DR412*$BL412/($AX412-$AW412+1)*BA412*(DAY(EOMONTH(BA$15,0))),
$DH412="день_2",
$DR412/30*MAX(MIN($AX412,EOMONTH(BA$15,0))-MAX($AW412,BA$15)+1,),
$DH412="раб.день",
$DR412/30*(IFERROR(
_xlfn.LET(_xlpm.VD,
CHOOSE(
{1;2;3;4;5;6;7;8;9;10;11;12;13;14;15;16;17;18},
45658,45659,45660,45661,45662,45663,45664,45665,45711,45724,45778,45779,45785,45786,45820,45821,45965,46022),
_xlfn.LET(_xlpm.DD,
MAX(MIN($AX412,EOMONTH(BA$15,0))-MAX($AW412,BA$15),),
_xlfn.IFS(
AND(MONTH($AW412)=MONTH(BA$15),MONTH($AX412)&lt;&gt;MONTH(BA$15)),
NETWORKDAYS.INTL($AW412,$AW412+_xlpm.DD,1,_xlpm.VD),
AND(MONTH($AW412)&lt;&gt;MONTH(BA$15),MONTH($AX412)=MONTH(BA$15)),
NETWORKDAYS.INTL(($AX412)-_xlpm.DD,$AX412,1,_xlpm.VD),
AND(MONTH($AW412)&lt;MONTH(BA$15),MONTH($AX412)&gt;MONTH(BA$15)),
NETWORKDAYS.INTL((EOMONTH(BA$15-1,1))-_xlpm.DD,EOMONTH(BA$15-1,1),1,_xlpm.VD),
AND(MONTH($AW412)=MONTH(BA$15),MONTH($AX412)=MONTH(BA$15)),
NETWORKDAYS.INTL($AW412,$AX412,1,_xlpm.VD)))),0)),
$DH412="месяц",
$DR412*BA412,
$DH412="неделя",
$DR412*BA412/7*(ROUNDUP((DAY(EOMONTH(BA$15,0)))/4,0))),
0)</f>
        <v/>
      </c>
      <c r="DU412" s="125">
        <f t="array" ref="DU412">
IFERROR(_xlfn.IFS(
$DH412="день_1",
$DR412*$BL412/($AX412-$AW412+1)*BB412*(DAY(EOMONTH(BB$15,0))),
$DH412="день_2",
$DR412/30*MAX(MIN($AX412,EOMONTH(BB$15,0))-MAX($AW412,BB$15)+1,),
$DH412="раб.день",
$DR412/30*(IFERROR(
_xlfn.LET(_xlpm.VD,
CHOOSE(
{1;2;3;4;5;6;7;8;9;10;11;12;13;14;15;16;17;18},
45658,45659,45660,45661,45662,45663,45664,45665,45711,45724,45778,45779,45785,45786,45820,45821,45965,46022),
_xlfn.LET(_xlpm.DD,
MAX(MIN($AX412,EOMONTH(BB$15,0))-MAX($AW412,BB$15),),
_xlfn.IFS(
AND(MONTH($AW412)=MONTH(BB$15),MONTH($AX412)&lt;&gt;MONTH(BB$15)),
NETWORKDAYS.INTL($AW412,$AW412+_xlpm.DD,1,_xlpm.VD),
AND(MONTH($AW412)&lt;&gt;MONTH(BB$15),MONTH($AX412)=MONTH(BB$15)),
NETWORKDAYS.INTL(($AX412)-_xlpm.DD,$AX412,1,_xlpm.VD),
AND(MONTH($AW412)&lt;MONTH(BB$15),MONTH($AX412)&gt;MONTH(BB$15)),
NETWORKDAYS.INTL((EOMONTH(BB$15-1,1))-_xlpm.DD,EOMONTH(BB$15-1,1),1,_xlpm.VD),
AND(MONTH($AW412)=MONTH(BB$15),MONTH($AX412)=MONTH(BB$15)),
NETWORKDAYS.INTL($AW412,$AX412,1,_xlpm.VD)))),0)),
$DH412="месяц",
$DR412*BB412,
$DH412="неделя",
$DR412*BB412/7*(ROUNDUP((DAY(EOMONTH(BB$15,0)))/4,0))),
0)</f>
        <v/>
      </c>
      <c r="DV412" s="125">
        <f t="array" ref="DV412">
IFERROR(_xlfn.IFS(
$DH412="день_1",
$DR412*$BL412/($AX412-$AW412+1)*BC412*(DAY(EOMONTH(BC$15,0))),
$DH412="день_2",
$DR412/30*MAX(MIN($AX412,EOMONTH(BC$15,0))-MAX($AW412,BC$15)+1,),
$DH412="раб.день",
$DR412/30*(IFERROR(
_xlfn.LET(_xlpm.VD,
CHOOSE(
{1;2;3;4;5;6;7;8;9;10;11;12;13;14;15;16;17;18},
45658,45659,45660,45661,45662,45663,45664,45665,45711,45724,45778,45779,45785,45786,45820,45821,45965,46022),
_xlfn.LET(_xlpm.DD,
MAX(MIN($AX412,EOMONTH(BC$15,0))-MAX($AW412,BC$15),),
_xlfn.IFS(
AND(MONTH($AW412)=MONTH(BC$15),MONTH($AX412)&lt;&gt;MONTH(BC$15)),
NETWORKDAYS.INTL($AW412,$AW412+_xlpm.DD,1,_xlpm.VD),
AND(MONTH($AW412)&lt;&gt;MONTH(BC$15),MONTH($AX412)=MONTH(BC$15)),
NETWORKDAYS.INTL(($AX412)-_xlpm.DD,$AX412,1,_xlpm.VD),
AND(MONTH($AW412)&lt;MONTH(BC$15),MONTH($AX412)&gt;MONTH(BC$15)),
NETWORKDAYS.INTL((EOMONTH(BC$15-1,1))-_xlpm.DD,EOMONTH(BC$15-1,1),1,_xlpm.VD),
AND(MONTH($AW412)=MONTH(BC$15),MONTH($AX412)=MONTH(BC$15)),
NETWORKDAYS.INTL($AW412,$AX412,1,_xlpm.VD)))),0)),
$DH412="месяц",
$DR412*BC412,
$DH412="неделя",
$DR412*BC412/7*(ROUNDUP((DAY(EOMONTH(BC$15,0)))/4,0))),
0)</f>
        <v/>
      </c>
      <c r="DW412" s="125">
        <f t="array" ref="DW412">
IFERROR(_xlfn.IFS(
$DH412="день_1",
$DR412*$BL412/($AX412-$AW412+1)*BD412*(DAY(EOMONTH(BD$15,0))),
$DH412="день_2",
$DR412/30*MAX(MIN($AX412,EOMONTH(BD$15,0))-MAX($AW412,BD$15)+1,),
$DH412="раб.день",
$DR412/30*(IFERROR(
_xlfn.LET(_xlpm.VD,
CHOOSE(
{1;2;3;4;5;6;7;8;9;10;11;12;13;14;15;16;17;18},
45658,45659,45660,45661,45662,45663,45664,45665,45711,45724,45778,45779,45785,45786,45820,45821,45965,46022),
_xlfn.LET(_xlpm.DD,
MAX(MIN($AX412,EOMONTH(BD$15,0))-MAX($AW412,BD$15),),
_xlfn.IFS(
AND(MONTH($AW412)=MONTH(BD$15),MONTH($AX412)&lt;&gt;MONTH(BD$15)),
NETWORKDAYS.INTL($AW412,$AW412+_xlpm.DD,1,_xlpm.VD),
AND(MONTH($AW412)&lt;&gt;MONTH(BD$15),MONTH($AX412)=MONTH(BD$15)),
NETWORKDAYS.INTL(($AX412)-_xlpm.DD,$AX412,1,_xlpm.VD),
AND(MONTH($AW412)&lt;MONTH(BD$15),MONTH($AX412)&gt;MONTH(BD$15)),
NETWORKDAYS.INTL((EOMONTH(BD$15-1,1))-_xlpm.DD,EOMONTH(BD$15-1,1),1,_xlpm.VD),
AND(MONTH($AW412)=MONTH(BD$15),MONTH($AX412)=MONTH(BD$15)),
NETWORKDAYS.INTL($AW412,$AX412,1,_xlpm.VD)))),0)),
$DH412="месяц",
$DR412*BD412,
$DH412="неделя",
$DR412*BD412/7*(ROUNDUP((DAY(EOMONTH(BD$15,0)))/4,0))),
0)</f>
        <v/>
      </c>
      <c r="DX412" s="125">
        <f t="array" ref="DX412">
IFERROR(_xlfn.IFS(
$DH412="день_1",
$DR412*$BL412/($AX412-$AW412+1)*BE412*(DAY(EOMONTH(BE$15,0))),
$DH412="день_2",
$DR412/30*MAX(MIN($AX412,EOMONTH(BE$15,0))-MAX($AW412,BE$15)+1,),
$DH412="раб.день",
$DR412/30*(IFERROR(
_xlfn.LET(_xlpm.VD,
CHOOSE(
{1;2;3;4;5;6;7;8;9;10;11;12;13;14;15;16;17;18},
45658,45659,45660,45661,45662,45663,45664,45665,45711,45724,45778,45779,45785,45786,45820,45821,45965,46022),
_xlfn.LET(_xlpm.DD,
MAX(MIN($AX412,EOMONTH(BE$15,0))-MAX($AW412,BE$15),),
_xlfn.IFS(
AND(MONTH($AW412)=MONTH(BE$15),MONTH($AX412)&lt;&gt;MONTH(BE$15)),
NETWORKDAYS.INTL($AW412,$AW412+_xlpm.DD,1,_xlpm.VD),
AND(MONTH($AW412)&lt;&gt;MONTH(BE$15),MONTH($AX412)=MONTH(BE$15)),
NETWORKDAYS.INTL(($AX412)-_xlpm.DD,$AX412,1,_xlpm.VD),
AND(MONTH($AW412)&lt;MONTH(BE$15),MONTH($AX412)&gt;MONTH(BE$15)),
NETWORKDAYS.INTL((EOMONTH(BE$15-1,1))-_xlpm.DD,EOMONTH(BE$15-1,1),1,_xlpm.VD),
AND(MONTH($AW412)=MONTH(BE$15),MONTH($AX412)=MONTH(BE$15)),
NETWORKDAYS.INTL($AW412,$AX412,1,_xlpm.VD)))),0)),
$DH412="месяц",
$DR412*BE412,
$DH412="неделя",
$DR412*BE412/7*(ROUNDUP((DAY(EOMONTH(BE$15,0)))/4,0))),
0)</f>
        <v/>
      </c>
      <c r="DY412" s="125">
        <f t="array" ref="DY412">
IFERROR(_xlfn.IFS(
$DH412="день_1",
$DR412*$BL412/($AX412-$AW412+1)*BF412*(DAY(EOMONTH(BF$15,0))),
$DH412="день_2",
$DR412/30*MAX(MIN($AX412,EOMONTH(BF$15,0))-MAX($AW412,BF$15)+1,),
$DH412="раб.день",
$DR412/30*(IFERROR(
_xlfn.LET(_xlpm.VD,
CHOOSE(
{1;2;3;4;5;6;7;8;9;10;11;12;13;14;15;16;17;18},
45658,45659,45660,45661,45662,45663,45664,45665,45711,45724,45778,45779,45785,45786,45820,45821,45965,46022),
_xlfn.LET(_xlpm.DD,
MAX(MIN($AX412,EOMONTH(BF$15,0))-MAX($AW412,BF$15),),
_xlfn.IFS(
AND(MONTH($AW412)=MONTH(BF$15),MONTH($AX412)&lt;&gt;MONTH(BF$15)),
NETWORKDAYS.INTL($AW412,$AW412+_xlpm.DD,1,_xlpm.VD),
AND(MONTH($AW412)&lt;&gt;MONTH(BF$15),MONTH($AX412)=MONTH(BF$15)),
NETWORKDAYS.INTL(($AX412)-_xlpm.DD,$AX412,1,_xlpm.VD),
AND(MONTH($AW412)&lt;MONTH(BF$15),MONTH($AX412)&gt;MONTH(BF$15)),
NETWORKDAYS.INTL((EOMONTH(BF$15-1,1))-_xlpm.DD,EOMONTH(BF$15-1,1),1,_xlpm.VD),
AND(MONTH($AW412)=MONTH(BF$15),MONTH($AX412)=MONTH(BF$15)),
NETWORKDAYS.INTL($AW412,$AX412,1,_xlpm.VD)))),0)),
$DH412="месяц",
$DR412*BF412,
$DH412="неделя",
$DR412*BF412/7*(ROUNDUP((DAY(EOMONTH(BF$15,0)))/4,0))),
0)</f>
        <v/>
      </c>
      <c r="DZ412" s="125">
        <f t="array" ref="DZ412">
IFERROR(_xlfn.IFS(
$DH412="день_1",
$DR412*$BL412/($AX412-$AW412+1)*BG412*(DAY(EOMONTH(BG$15,0))),
$DH412="день_2",
$DR412/30*MAX(MIN($AX412,EOMONTH(BG$15,0))-MAX($AW412,BG$15)+1,),
$DH412="раб.день",
$DR412/30*(IFERROR(
_xlfn.LET(_xlpm.VD,
CHOOSE(
{1;2;3;4;5;6;7;8;9;10;11;12;13;14;15;16;17;18},
45658,45659,45660,45661,45662,45663,45664,45665,45711,45724,45778,45779,45785,45786,45820,45821,45965,46022),
_xlfn.LET(_xlpm.DD,
MAX(MIN($AX412,EOMONTH(BG$15,0))-MAX($AW412,BG$15),),
_xlfn.IFS(
AND(MONTH($AW412)=MONTH(BG$15),MONTH($AX412)&lt;&gt;MONTH(BG$15)),
NETWORKDAYS.INTL($AW412,$AW412+_xlpm.DD,1,_xlpm.VD),
AND(MONTH($AW412)&lt;&gt;MONTH(BG$15),MONTH($AX412)=MONTH(BG$15)),
NETWORKDAYS.INTL(($AX412)-_xlpm.DD,$AX412,1,_xlpm.VD),
AND(MONTH($AW412)&lt;MONTH(BG$15),MONTH($AX412)&gt;MONTH(BG$15)),
NETWORKDAYS.INTL((EOMONTH(BG$15-1,1))-_xlpm.DD,EOMONTH(BG$15-1,1),1,_xlpm.VD),
AND(MONTH($AW412)=MONTH(BG$15),MONTH($AX412)=MONTH(BG$15)),
NETWORKDAYS.INTL($AW412,$AX412,1,_xlpm.VD)))),0)),
$DH412="месяц",
$DR412*BG412,
$DH412="неделя",
$DR412*BG412/7*(ROUNDUP((DAY(EOMONTH(BG$15,0)))/4,0))),
0)</f>
        <v/>
      </c>
      <c r="EA412" s="125">
        <f t="array" ref="EA412">
IFERROR(_xlfn.IFS(
$DH412="день_1",
$DR412*$BL412/($AX412-$AW412+1)*BH412*(DAY(EOMONTH(BH$15,0))),
$DH412="день_2",
$DR412/30*MAX(MIN($AX412,EOMONTH(BH$15,0))-MAX($AW412,BH$15)+1,),
$DH412="раб.день",
$DR412/30*(IFERROR(
_xlfn.LET(_xlpm.VD,
CHOOSE(
{1;2;3;4;5;6;7;8;9;10;11;12;13;14;15;16;17;18},
45658,45659,45660,45661,45662,45663,45664,45665,45711,45724,45778,45779,45785,45786,45820,45821,45965,46022),
_xlfn.LET(_xlpm.DD,
MAX(MIN($AX412,EOMONTH(BH$15,0))-MAX($AW412,BH$15),),
_xlfn.IFS(
AND(MONTH($AW412)=MONTH(BH$15),MONTH($AX412)&lt;&gt;MONTH(BH$15)),
NETWORKDAYS.INTL($AW412,$AW412+_xlpm.DD,1,_xlpm.VD),
AND(MONTH($AW412)&lt;&gt;MONTH(BH$15),MONTH($AX412)=MONTH(BH$15)),
NETWORKDAYS.INTL(($AX412)-_xlpm.DD,$AX412,1,_xlpm.VD),
AND(MONTH($AW412)&lt;MONTH(BH$15),MONTH($AX412)&gt;MONTH(BH$15)),
NETWORKDAYS.INTL((EOMONTH(BH$15-1,1))-_xlpm.DD,EOMONTH(BH$15-1,1),1,_xlpm.VD),
AND(MONTH($AW412)=MONTH(BH$15),MONTH($AX412)=MONTH(BH$15)),
NETWORKDAYS.INTL($AW412,$AX412,1,_xlpm.VD)))),0)),
$DH412="месяц",
$DR412*BH412,
$DH412="неделя",
$DR412*BH412/7*(ROUNDUP((DAY(EOMONTH(BH$15,0)))/4,0))),
0)</f>
        <v/>
      </c>
      <c r="EB412" s="125">
        <f t="array" ref="EB412">
IFERROR(_xlfn.IFS(
$DH412="день_1",
$DR412*$BL412/($AX412-$AW412+1)*BI412*(DAY(EOMONTH(BI$15,0))),
$DH412="день_2",
$DR412/30*MAX(MIN($AX412,EOMONTH(BI$15,0))-MAX($AW412,BI$15)+1,),
$DH412="раб.день",
$DR412/30*(IFERROR(
_xlfn.LET(_xlpm.VD,
CHOOSE(
{1;2;3;4;5;6;7;8;9;10;11;12;13;14;15;16;17;18},
45658,45659,45660,45661,45662,45663,45664,45665,45711,45724,45778,45779,45785,45786,45820,45821,45965,46022),
_xlfn.LET(_xlpm.DD,
MAX(MIN($AX412,EOMONTH(BI$15,0))-MAX($AW412,BI$15),),
_xlfn.IFS(
AND(MONTH($AW412)=MONTH(BI$15),MONTH($AX412)&lt;&gt;MONTH(BI$15)),
NETWORKDAYS.INTL($AW412,$AW412+_xlpm.DD,1,_xlpm.VD),
AND(MONTH($AW412)&lt;&gt;MONTH(BI$15),MONTH($AX412)=MONTH(BI$15)),
NETWORKDAYS.INTL(($AX412)-_xlpm.DD,$AX412,1,_xlpm.VD),
AND(MONTH($AW412)&lt;MONTH(BI$15),MONTH($AX412)&gt;MONTH(BI$15)),
NETWORKDAYS.INTL((EOMONTH(BI$15-1,1))-_xlpm.DD,EOMONTH(BI$15-1,1),1,_xlpm.VD),
AND(MONTH($AW412)=MONTH(BI$15),MONTH($AX412)=MONTH(BI$15)),
NETWORKDAYS.INTL($AW412,$AX412,1,_xlpm.VD)))),0)),
$DH412="месяц",
$DR412*BI412,
$DH412="неделя",
$DR412*BI412/7*(ROUNDUP((DAY(EOMONTH(BI$15,0)))/4,0))),
0)</f>
        <v/>
      </c>
      <c r="EC412" s="125">
        <f t="array" ref="EC412">
IFERROR(_xlfn.IFS(
$DH412="день_1",
$DR412*$BL412/($AX412-$AW412+1)*BJ412*(DAY(EOMONTH(BJ$15,0))),
$DH412="день_2",
$DR412/30*MAX(MIN($AX412,EOMONTH(BJ$15,0))-MAX($AW412,BJ$15)+1,),
$DH412="раб.день",
$DR412/30*(IFERROR(
_xlfn.LET(_xlpm.VD,
CHOOSE(
{1;2;3;4;5;6;7;8;9;10;11;12;13;14;15;16;17;18},
45658,45659,45660,45661,45662,45663,45664,45665,45711,45724,45778,45779,45785,45786,45820,45821,45965,46022),
_xlfn.LET(_xlpm.DD,
MAX(MIN($AX412,EOMONTH(BJ$15,0))-MAX($AW412,BJ$15),),
_xlfn.IFS(
AND(MONTH($AW412)=MONTH(BJ$15),MONTH($AX412)&lt;&gt;MONTH(BJ$15)),
NETWORKDAYS.INTL($AW412,$AW412+_xlpm.DD,1,_xlpm.VD),
AND(MONTH($AW412)&lt;&gt;MONTH(BJ$15),MONTH($AX412)=MONTH(BJ$15)),
NETWORKDAYS.INTL(($AX412)-_xlpm.DD,$AX412,1,_xlpm.VD),
AND(MONTH($AW412)&lt;MONTH(BJ$15),MONTH($AX412)&gt;MONTH(BJ$15)),
NETWORKDAYS.INTL((EOMONTH(BJ$15-1,1))-_xlpm.DD,EOMONTH(BJ$15-1,1),1,_xlpm.VD),
AND(MONTH($AW412)=MONTH(BJ$15),MONTH($AX412)=MONTH(BJ$15)),
NETWORKDAYS.INTL($AW412,$AX412,1,_xlpm.VD)))),0)),
$DH412="месяц",
$DR412*BJ412,
$DH412="неделя",
$DR412*BJ412/7*(ROUNDUP((DAY(EOMONTH(BJ$15,0)))/4,0))),
0)</f>
        <v/>
      </c>
      <c r="ED412" s="125">
        <f t="array" ref="ED412">
IFERROR(_xlfn.IFS(
$DH412="день_1",
$DR412*$BL412/($AX412-$AW412+1)*BK412*(DAY(EOMONTH(BK$15,0))),
$DH412="день_2",
$DR412/30*MAX(MIN($AX412,EOMONTH(BK$15,0))-MAX($AW412,BK$15)+1,),
$DH412="раб.день",
$DR412/30*(IFERROR(
_xlfn.LET(_xlpm.VD,
CHOOSE(
{1;2;3;4;5;6;7;8;9;10;11;12;13;14;15;16;17;18},
45658,45659,45660,45661,45662,45663,45664,45665,45711,45724,45778,45779,45785,45786,45820,45821,45965,46022),
_xlfn.LET(_xlpm.DD,
MAX(MIN($AX412,EOMONTH(BK$15,0))-MAX($AW412,BK$15),),
_xlfn.IFS(
AND(MONTH($AW412)=MONTH(BK$15),MONTH($AX412)&lt;&gt;MONTH(BK$15)),
NETWORKDAYS.INTL($AW412,$AW412+_xlpm.DD,1,_xlpm.VD),
AND(MONTH($AW412)&lt;&gt;MONTH(BK$15),MONTH($AX412)=MONTH(BK$15)),
NETWORKDAYS.INTL(($AX412)-_xlpm.DD,$AX412,1,_xlpm.VD),
AND(MONTH($AW412)&lt;MONTH(BK$15),MONTH($AX412)&gt;MONTH(BK$15)),
NETWORKDAYS.INTL((EOMONTH(BK$15-1,1))-_xlpm.DD,EOMONTH(BK$15-1,1),1,_xlpm.VD),
AND(MONTH($AW412)=MONTH(BK$15),MONTH($AX412)=MONTH(BK$15)),
NETWORKDAYS.INTL($AW412,$AX412,1,_xlpm.VD)))),0)),
$DH412="месяц",
$DR412*BK412,
$DH412="неделя",
$DR412*BK412/7*(ROUNDUP((DAY(EOMONTH(BK$15,0)))/4,0))),
0)</f>
        <v/>
      </c>
      <c r="EE412" s="125">
        <f>SUM($DS412,$DT412,$DU412,$DV412,$DW412,$DX412,$DY412,$DZ412,$EA412,$EB412,$EC412,$ED412)</f>
        <v/>
      </c>
      <c r="EF412" s="125">
        <f>IFERROR(ROUND($EE412*(1+$EP412),2),0)</f>
        <v/>
      </c>
      <c r="EG412" s="128" t="n">
        <v>1</v>
      </c>
      <c r="EH412" s="126" t="n">
        <v>0</v>
      </c>
      <c r="EI412" s="126">
        <f>ROUND(SUM($EH412:$EH412)*SUM($AB412:$AB412)*$EG412,2)</f>
        <v/>
      </c>
      <c r="EJ412" s="126">
        <f>ROUND($EI412*(1+$EP412),2)</f>
        <v/>
      </c>
      <c r="EK412" s="126" t="n">
        <v>0</v>
      </c>
      <c r="EL412" s="126">
        <f>ROUND(SUM($EK412:$EK412)*SUM($AB412:$AB412)*$EG412,2)</f>
        <v/>
      </c>
      <c r="EM412" s="126">
        <f>ROUND($EL412*(1+$EP412),2)</f>
        <v/>
      </c>
      <c r="EN412" s="126">
        <f>SUM($EE412,$EI412,$EL412)</f>
        <v/>
      </c>
      <c r="EO412" s="126">
        <f>SUM($EF412,$EJ412,$EM412)</f>
        <v/>
      </c>
      <c r="EP412" s="59" t="inlineStr">
        <is>
          <t>20%</t>
        </is>
      </c>
      <c r="EQ412" s="59" t="n"/>
      <c r="ER412" s="60">
        <f t="array" ref="ER412">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MATCH(ES412,
{"AMS";"RussOutdoor";"HD Outdoor";"Ingroup";"IQ";"Ledproduction";"LisChannel";"Logic";"Media-PPL";"NovikovTV | НовиковТВ";"SMA";"SOK";"КрокусТВ | CrocusTV | IndoorTV";"Сити";"ТЯК Москва"},
0)),"")</f>
        <v/>
      </c>
      <c r="ES412" s="60" t="n"/>
      <c r="ET412" s="60">
        <f t="array" ref="ET412">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MATCH(ES412,
{"AMS";"RussOutdoor";"HD Outdoor";"Ingroup";"IQ";"Ledproduction";"LisChannel";"Logic";"Media-PPL";"NovikovTV | НовиковТВ";"SMA";"SOK";"КрокусТВ | CrocusTV | IndoorTV";"Сити";"ТЯК Москва"},
0)),"")</f>
        <v/>
      </c>
      <c r="EU412" s="60" t="n"/>
      <c r="EV412" s="60" t="n"/>
      <c r="EX412" s="110">
        <f t="array" ref="EX412">
($AR412/30
+N("ТРАФИК ПЛОЩАДКИ"))*
(IFERROR(
_xlfn.LET(
_xlpm.GPR,
HLOOKUP($L412,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(MATCH($T412,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IF($Q412="цифровой",_xlpm.GPR/$AG412,_xlpm.GPR/60)),
0)
+N("DWELL TIME"))*
(IF($AB412=0,0,IF($AB412=1,0.3,IF($AB412=2,0.5,IF($AB412&gt;2,1))))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_xlfn.IFS($AC412="да",1.2,$AC412="нет",1)*
_xlfn.IFS($AD412="да",1.2,$AD412="нет",1)*
IF(R412="статический",1,1.2)*
$X412*
INDEX(
{1.2;1;1.2;1.2;1;1.2;1.2;1.2;1.2;1.2;1.2;1;1.2;1.2;1.2;1.2;1;1;1.2;1.2;1.2;1;1;1;1;1.2;1.2;1.2;1.2;1;1;1;1;1.2;1.2;1.2;1.2;1.2;1.2;1.2;1.2;1;1;1.2;1;1;1;1;1.5;1;1;1.5;1.5;1.2},
MATCH($Q412,_xlpm.MI,0)))&gt;{0.02;0.04;0.06;0.1;0.2;0.4;0.6;0.8;1;2;4;6})),
{0;1;2;3;4;5;6;7;8;9;10;11;12},
0)))
+N("КОЭФФИЦИЕНТ КОНТАКТА"))))*
(_xlfn.IFS($X412&lt;0.1,$X412/1000,$X412&gt;25,5.2,AND($X412&gt;=0.1,$X412&lt;=25),(($X412*2+0.1)/10)*($X412/10)))*
IFERROR((_xlfn.LET(
_xlpm.MA,
{0;0.8;0.85;0.9;0.95;1},
_xlpm.MAA,
{0;1;2;3;4;5},
INDEX(_xlpm.MA,MATCH(SUMPRODUCT(--((IF(ROUND(_xlpm.MAA,1)&gt;5,5,ROUND($AB412,1)))&gt;{0;1;2;3;4;5})),_xlpm.MAA,0)))
+N("КОЭФФИЦИЕНТ КОЛ-ВО КОНСТРУКЦИЙ")),1)*
$AB412,0))*
(IF($Q412="цифровой",$AG412/15*$AI412,1)
+N("ДЛЯ ЦИФРЫ"))</f>
        <v/>
      </c>
      <c r="EY412" s="110">
        <f>IFERROR(EX412*AY412,0)</f>
        <v/>
      </c>
      <c r="EZ412" s="131">
        <f>IFERROR(DP412/EY412*1000,0)</f>
        <v/>
      </c>
      <c r="FA412" s="112">
        <f>IFERROR(FC412/FB412,0)</f>
        <v/>
      </c>
      <c r="FB412" s="112">
        <f>IFERROR((FC412/(EY412/FF412*#REF!))*0.825,0)</f>
        <v/>
      </c>
      <c r="FC412" s="112">
        <f>IFERROR(((EX412*30/AR412)*100)/30,0)</f>
        <v/>
      </c>
      <c r="FD412" s="112">
        <f>IFERROR(EY412/G412*100%,0)</f>
        <v/>
      </c>
      <c r="FE412" s="112">
        <f>IFERROR(FD412/FC412*100%,0)</f>
        <v/>
      </c>
      <c r="FF412" s="110">
        <f>IFERROR(AR412/30*AY412,0)</f>
        <v/>
      </c>
    </row>
    <row r="413" ht="13" customHeight="1">
      <c r="A413" s="59" t="n"/>
      <c r="B413" s="60" t="n"/>
      <c r="C413" s="60" t="n"/>
      <c r="D413" s="60">
        <f t="array" ref="D413">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MATCH($E413,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13" s="60">
        <f t="array" ref="E413">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MATCH($F413,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13" s="60" t="inlineStr"/>
      <c r="G413" s="60" t="n"/>
      <c r="H413" s="60">
        <f t="array" ref="H413">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MATCH($I413,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13" s="60" t="n"/>
      <c r="J413" s="60" t="n"/>
      <c r="K413" s="60" t="n"/>
      <c r="L413" s="60" t="n"/>
      <c r="M413" s="60" t="n"/>
      <c r="N413" s="60" t="n"/>
      <c r="O413" s="60" t="n"/>
      <c r="P413" s="60">
        <f t="array" ref="P413">
_xlfn.IFS(
ISNUMBER(MATCH($Q413,{"шелфбаннер","разделитель","монетница","чековая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ISNUMBER(MATCH($Q413,{"LED/LCD","видеокулер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ISNUMBER(MATCH($Q413,{"автомобиль","машина","выставочное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ISNUMBER(MATCH($Q413,{"билборд","лифтовая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ISNUMBER(MATCH($Q413,{"навигация","подвесной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ISNUMBER(MATCH($Q413,{"движущаяся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ISNUMBER(MATCH($Q413,{"каталог","журнал"},)),
"Пресса",
$Q413="","")</f>
        <v/>
      </c>
      <c r="Q413" s="60" t="n"/>
      <c r="R413" s="60">
        <f t="array" ref="R413">
IFERROR(
_xlfn.IFS(
OR(ISNUMBER(MATCH($Q413,{"экспозиция","макет","стенд","автостенд","авто стенд","выставочное пространство","выставочные стенды","модульные выставочные стенды","3Д конструкция","3D конструкция"},)),P413="Экспонирование"),
"нестандартный",
ISNUMBER(MATCH($Q413,{"скроллер","призматрон"},)),
"динамический",
$P413="Видео",
"цифровой",
OR($P413="Пресса",$P413="Щит",$P413="POSm",$P413="Подвес",$P413="Брендирование/оклейка"),
"статический"),"")</f>
        <v/>
      </c>
      <c r="S413" s="59" t="n"/>
      <c r="T413" s="60" t="n"/>
      <c r="U413" s="60" t="n"/>
      <c r="V413" s="60">
        <f>
IF(P413="Видео",
"цифровой постер/ролик",
IF(ISNUMBER(MATCH(Q413,{"короб световой","короб световой | лайтбокс","короб световой | кристалайт","лайтбокс","лайт бокс","кристалайт","LB","lightbox"},)),
"бэклит",
IF(P413="Брендирование/оклейка",
"перфарированная пленка/самоклейка",
IF(P413="Экспонирование",
"под запрос",
IF(P413="Подвес",
"баннер/ткань",
"")))))</f>
        <v/>
      </c>
      <c r="W413" s="59" t="n"/>
      <c r="X413" s="59" t="n"/>
      <c r="Y413" s="59" t="n"/>
      <c r="Z413" s="61" t="n"/>
      <c r="AA413" s="61" t="n"/>
      <c r="AB413" s="61">
        <f>IF(BL413&gt;0,Z413,0)</f>
        <v/>
      </c>
      <c r="AC413" s="59" t="n"/>
      <c r="AD413" s="59" t="n"/>
      <c r="AE413" s="59" t="n"/>
      <c r="AF413" s="59" t="n"/>
      <c r="AG413" s="59" t="n"/>
      <c r="AH413" s="59" t="n"/>
      <c r="AI413" s="59" t="n"/>
      <c r="AJ413" s="59" t="n"/>
      <c r="AK413" s="59" t="n"/>
      <c r="AL413" s="62">
        <f>IFERROR(IF(OR(R413="статический",R413="динамический",R413="нестандартный",R413="",R413=""),"-",IF(AND(AH413="-",AI413="-"),"-",AK413*3600/AH413*AI413)),"-")</f>
        <v/>
      </c>
      <c r="AM413" s="62">
        <f>IFERROR(IF(OR(R413="статический",R413="динамический",R413="",R413="", R413="BTL",R413="нестандартный"),"-",AG413*AI413*AL413/60),"-")</f>
        <v/>
      </c>
      <c r="AN413" s="63">
        <f>IFERROR(IF(AH413="","-",AG413*AI413/AH413),"-")</f>
        <v/>
      </c>
      <c r="AO413" s="59">
        <f>IFERROR(IF(OR($R413="статический",$R413="динамический",$R413="",$R413="",$R413="BTL",$R413="нестандартный"),"-",$AL413*$AY413),"-")</f>
        <v/>
      </c>
      <c r="AP413" s="62">
        <f>IFERROR(IF(OR($R413="статический",$R413="динамический",$R413="",$R413="",$R413="BTL",$R413="нестандартный"),"-",$AM413*AY413),"-")</f>
        <v/>
      </c>
      <c r="AQ413" s="64" t="n"/>
      <c r="AR413" s="61" t="n"/>
      <c r="AS413" s="61" t="n"/>
      <c r="AT413" s="61" t="n"/>
      <c r="AU413" s="65" t="n"/>
      <c r="AV413" s="124">
        <f>IFERROR(DR413/AT413*1000,"n/a")</f>
        <v/>
      </c>
      <c r="AW413" s="67" t="n"/>
      <c r="AX413" s="67" t="n"/>
      <c r="AY413" s="43">
        <f>IFERROR(IF(OR($AW413="",$AX413=""),"",_xlfn.DAYS($AX413+1,$AW413)),"")</f>
        <v/>
      </c>
      <c r="AZ413" s="68">
        <f t="array" ref="AZ413">
_xlfn.LET(_xlpm.COEFF,
IF($AW413+$AX413=0,0,IF(MAX(MIN($AX413,EOMONTH(AZ$15,0))-MAX($AW413,AZ$15)+1,)&gt;0,1,0)),
_xlfn.IFS(
$ES413="LisChannel",
_xlpm.COEFF*
INDEX({1;1;1.2;1.2;1;1;1;1;1.2;1.2;1.2;1.2},
MATCH(MONTH(AZ$15),
{1,2,3,4,5,6,7,8,9,10,11,12})),
CONCATENATE($ES413," ",$L413)="RussOutdoor метро",
_xlpm.COEFF*
INDEX({0.8;0.9;1.1;1.1;1;1;1;1;1.1;1.1;1.1;1.1},
MATCH(MONTH(AZ$15),
{1,2,3,4,5,6,7,8,9,10,11,12})),
$ES413&lt;&gt;"LisChannel",
_xlpm.COEFF,
$ES413&lt;&gt;"RussOutdoor",
_xlpm.COEFF))</f>
        <v/>
      </c>
      <c r="BA413" s="68">
        <f t="array" ref="BA413">
_xlfn.LET(_xlpm.COEFF,
IF($AW413+$AX413=0,0,IF(MAX(MIN($AX413,EOMONTH(BA$15,0))-MAX($AW413,BA$15)+1,)&gt;0,1,0)),
_xlfn.IFS(
$ES413="LisChannel",
_xlpm.COEFF*
INDEX({1;1;1.2;1.2;1;1;1;1;1.2;1.2;1.2;1.2},
MATCH(MONTH(BA$15),
{1,2,3,4,5,6,7,8,9,10,11,12})),
CONCATENATE($ES413," ",$L413)="RussOutdoor метро",
_xlpm.COEFF*
INDEX({0.8;0.9;1.1;1.1;1;1;1;1;1.1;1.1;1.1;1.1},
MATCH(MONTH(BA$15),
{1,2,3,4,5,6,7,8,9,10,11,12})),
$ES413&lt;&gt;"LisChannel",
_xlpm.COEFF,
$ES413&lt;&gt;"RussOutdoor",
_xlpm.COEFF))</f>
        <v/>
      </c>
      <c r="BB413" s="68">
        <f t="array" ref="BB413">
_xlfn.LET(_xlpm.COEFF,
IF($AW413+$AX413=0,0,IF(MAX(MIN($AX413,EOMONTH(BB$15,0))-MAX($AW413,BB$15)+1,)&gt;0,1,0)),
_xlfn.IFS(
$ES413="LisChannel",
_xlpm.COEFF*
INDEX({1;1;1.2;1.2;1;1;1;1;1.2;1.2;1.2;1.2},
MATCH(MONTH(BB$15),
{1,2,3,4,5,6,7,8,9,10,11,12})),
CONCATENATE($ES413," ",$L413)="RussOutdoor метро",
_xlpm.COEFF*
INDEX({0.8;0.9;1.1;1.1;1;1;1;1;1.1;1.1;1.1;1.1},
MATCH(MONTH(BB$15),
{1,2,3,4,5,6,7,8,9,10,11,12})),
$ES413&lt;&gt;"LisChannel",
_xlpm.COEFF,
$ES413&lt;&gt;"RussOutdoor",
_xlpm.COEFF))</f>
        <v/>
      </c>
      <c r="BC413" s="68">
        <f t="array" ref="BC413">
_xlfn.LET(_xlpm.COEFF,
IF($AW413+$AX413=0,0,IF(MAX(MIN($AX413,EOMONTH(BC$15,0))-MAX($AW413,BC$15)+1,)&gt;0,1,0)),
_xlfn.IFS(
$ES413="LisChannel",
_xlpm.COEFF*
INDEX({1;1;1.2;1.2;1;1;1;1;1.2;1.2;1.2;1.2},
MATCH(MONTH(BC$15),
{1,2,3,4,5,6,7,8,9,10,11,12})),
CONCATENATE($ES413," ",$L413)="RussOutdoor метро",
_xlpm.COEFF*
INDEX({0.8;0.9;1.1;1.1;1;1;1;1;1.1;1.1;1.1;1.1},
MATCH(MONTH(BC$15),
{1,2,3,4,5,6,7,8,9,10,11,12})),
$ES413&lt;&gt;"LisChannel",
_xlpm.COEFF,
$ES413&lt;&gt;"RussOutdoor",
_xlpm.COEFF))</f>
        <v/>
      </c>
      <c r="BD413" s="68">
        <f t="array" ref="BD413">
_xlfn.LET(_xlpm.COEFF,
IF($AW413+$AX413=0,0,IF(MAX(MIN($AX413,EOMONTH(BD$15,0))-MAX($AW413,BD$15)+1,)&gt;0,1,0)),
_xlfn.IFS(
$ES413="LisChannel",
_xlpm.COEFF*
INDEX({1;1;1.2;1.2;1;1;1;1;1.2;1.2;1.2;1.2},
MATCH(MONTH(BD$15),
{1,2,3,4,5,6,7,8,9,10,11,12})),
CONCATENATE($ES413," ",$L413)="RussOutdoor метро",
_xlpm.COEFF*
INDEX({0.8;0.9;1.1;1.1;1;1;1;1;1.1;1.1;1.1;1.1},
MATCH(MONTH(BD$15),
{1,2,3,4,5,6,7,8,9,10,11,12})),
$ES413&lt;&gt;"LisChannel",
_xlpm.COEFF,
$ES413&lt;&gt;"RussOutdoor",
_xlpm.COEFF))</f>
        <v/>
      </c>
      <c r="BE413" s="68">
        <f t="array" ref="BE413">
_xlfn.LET(_xlpm.COEFF,
IF($AW413+$AX413=0,0,IF(MAX(MIN($AX413,EOMONTH(BE$15,0))-MAX($AW413,BE$15)+1,)&gt;0,1,0)),
_xlfn.IFS(
$ES413="LisChannel",
_xlpm.COEFF*
INDEX({1;1;1.2;1.2;1;1;1;1;1.2;1.2;1.2;1.2},
MATCH(MONTH(BE$15),
{1,2,3,4,5,6,7,8,9,10,11,12})),
CONCATENATE($ES413," ",$L413)="RussOutdoor метро",
_xlpm.COEFF*
INDEX({0.8;0.9;1.1;1.1;1;1;1;1;1.1;1.1;1.1;1.1},
MATCH(MONTH(BE$15),
{1,2,3,4,5,6,7,8,9,10,11,12})),
$ES413&lt;&gt;"LisChannel",
_xlpm.COEFF,
$ES413&lt;&gt;"RussOutdoor",
_xlpm.COEFF))</f>
        <v/>
      </c>
      <c r="BF413" s="68">
        <f t="array" ref="BF413">
_xlfn.LET(_xlpm.COEFF,
IF($AW413+$AX413=0,0,IF(MAX(MIN($AX413,EOMONTH(BF$15,0))-MAX($AW413,BF$15)+1,)&gt;0,1,0)),
_xlfn.IFS(
$ES413="LisChannel",
_xlpm.COEFF*
INDEX({1;1;1.2;1.2;1;1;1;1;1.2;1.2;1.2;1.2},
MATCH(MONTH(BF$15),
{1,2,3,4,5,6,7,8,9,10,11,12})),
CONCATENATE($ES413," ",$L413)="RussOutdoor метро",
_xlpm.COEFF*
INDEX({0.8;0.9;1.1;1.1;1;1;1;1;1.1;1.1;1.1;1.1},
MATCH(MONTH(BF$15),
{1,2,3,4,5,6,7,8,9,10,11,12})),
$ES413&lt;&gt;"LisChannel",
_xlpm.COEFF,
$ES413&lt;&gt;"RussOutdoor",
_xlpm.COEFF))</f>
        <v/>
      </c>
      <c r="BG413" s="68">
        <f t="array" ref="BG413">
_xlfn.LET(_xlpm.COEFF,
IF($AW413+$AX413=0,0,IF(MAX(MIN($AX413,EOMONTH(BG$15,0))-MAX($AW413,BG$15)+1,)&gt;0,1,0)),
_xlfn.IFS(
$ES413="LisChannel",
_xlpm.COEFF*
INDEX({1;1;1.2;1.2;1;1;1;1;1.2;1.2;1.2;1.2},
MATCH(MONTH(BG$15),
{1,2,3,4,5,6,7,8,9,10,11,12})),
CONCATENATE($ES413," ",$L413)="RussOutdoor метро",
_xlpm.COEFF*
INDEX({0.8;0.9;1.1;1.1;1;1;1;1;1.1;1.1;1.1;1.1},
MATCH(MONTH(BG$15),
{1,2,3,4,5,6,7,8,9,10,11,12})),
$ES413&lt;&gt;"LisChannel",
_xlpm.COEFF,
$ES413&lt;&gt;"RussOutdoor",
_xlpm.COEFF))</f>
        <v/>
      </c>
      <c r="BH413" s="68">
        <f t="array" ref="BH413">
_xlfn.LET(_xlpm.COEFF,
IF($AW413+$AX413=0,0,IF(MAX(MIN($AX413,EOMONTH(BH$15,0))-MAX($AW413,BH$15)+1,)&gt;0,1,0)),
_xlfn.IFS(
$ES413="LisChannel",
_xlpm.COEFF*
INDEX({1;1;1.2;1.2;1;1;1;1;1.2;1.2;1.2;1.2},
MATCH(MONTH(BH$15),
{1,2,3,4,5,6,7,8,9,10,11,12})),
CONCATENATE($ES413," ",$L413)="RussOutdoor метро",
_xlpm.COEFF*
INDEX({0.8;0.9;1.1;1.1;1;1;1;1;1.1;1.1;1.1;1.1},
MATCH(MONTH(BH$15),
{1,2,3,4,5,6,7,8,9,10,11,12})),
$ES413&lt;&gt;"LisChannel",
_xlpm.COEFF,
$ES413&lt;&gt;"RussOutdoor",
_xlpm.COEFF))</f>
        <v/>
      </c>
      <c r="BI413" s="68">
        <f t="array" ref="BI413">
_xlfn.LET(_xlpm.COEFF,
IF($AW413+$AX413=0,0,IF(MAX(MIN($AX413,EOMONTH(BI$15,0))-MAX($AW413,BI$15)+1,)&gt;0,1,0)),
_xlfn.IFS(
$ES413="LisChannel",
_xlpm.COEFF*
INDEX({1;1;1.2;1.2;1;1;1;1;1.2;1.2;1.2;1.2},
MATCH(MONTH(BI$15),
{1,2,3,4,5,6,7,8,9,10,11,12})),
CONCATENATE($ES413," ",$L413)="RussOutdoor метро",
_xlpm.COEFF*
INDEX({0.8;0.9;1.1;1.1;1;1;1;1;1.1;1.1;1.1;1.1},
MATCH(MONTH(BI$15),
{1,2,3,4,5,6,7,8,9,10,11,12})),
$ES413&lt;&gt;"LisChannel",
_xlpm.COEFF,
$ES413&lt;&gt;"RussOutdoor",
_xlpm.COEFF))</f>
        <v/>
      </c>
      <c r="BJ413" s="68">
        <f t="array" ref="BJ413">
_xlfn.LET(_xlpm.COEFF,
IF($AW413+$AX413=0,0,IF(MAX(MIN($AX413,EOMONTH(BJ$15,0))-MAX($AW413,BJ$15)+1,)&gt;0,1,0)),
_xlfn.IFS(
$ES413="LisChannel",
_xlpm.COEFF*
INDEX({1;1;1.2;1.2;1;1;1;1;1.2;1.2;1.2;1.2},
MATCH(MONTH(BJ$15),
{1,2,3,4,5,6,7,8,9,10,11,12})),
CONCATENATE($ES413," ",$L413)="RussOutdoor метро",
_xlpm.COEFF*
INDEX({0.8;0.9;1.1;1.1;1;1;1;1;1.1;1.1;1.1;1.1},
MATCH(MONTH(BJ$15),
{1,2,3,4,5,6,7,8,9,10,11,12})),
$ES413&lt;&gt;"LisChannel",
_xlpm.COEFF,
$ES413&lt;&gt;"RussOutdoor",
_xlpm.COEFF))</f>
        <v/>
      </c>
      <c r="BK413" s="68">
        <f t="array" ref="BK413">
_xlfn.LET(_xlpm.COEFF,
IF($AW413+$AX413=0,0,IF(MAX(MIN($AX413,EOMONTH(BK$15,0))-MAX($AW413,BK$15)+1,)&gt;0,1,0)),
_xlfn.IFS(
$ES413="LisChannel",
_xlpm.COEFF*
INDEX({1;1;1.2;1.2;1;1;1;1;1.2;1.2;1.2;1.2},
MATCH(MONTH(BK$15),
{1,2,3,4,5,6,7,8,9,10,11,12})),
CONCATENATE($ES413," ",$L413)="RussOutdoor метро",
_xlpm.COEFF*
INDEX({0.8;0.9;1.1;1.1;1;1;1;1;1.1;1.1;1.1;1.1},
MATCH(MONTH(BK$15),
{1,2,3,4,5,6,7,8,9,10,11,12})),
$ES413&lt;&gt;"LisChannel",
_xlpm.COEFF,
$ES413&lt;&gt;"RussOutdoor",
_xlpm.COEFF))</f>
        <v/>
      </c>
      <c r="BL413" s="62">
        <f>COUNTIFS($AZ413:$BK413,"&gt;0")</f>
        <v/>
      </c>
      <c r="BM413" s="65" t="n"/>
      <c r="BN413" s="125">
        <f>$DJ413</f>
        <v/>
      </c>
      <c r="BO413" s="63">
        <f>$DQ413</f>
        <v/>
      </c>
      <c r="BP413" s="125">
        <f>
IFERROR(
IF($BL413=0,0,
$BN413*(1-$BO413)),
0)</f>
        <v/>
      </c>
      <c r="BQ413" s="125">
        <f t="array" ref="BQ413">
IFERROR(
_xlfn.IFS(
$DH413="день_1",
$BP413*$BL413/($AX413-$AW413+1)*AZ413*(DAY(EOMONTH(AZ$15,0))),
$DH413="день_2",
$BP413/30*MAX(MIN($AX413,EOMONTH(AZ$15,0))-MAX($AW413,AZ$15)+1,),
$DH413="раб.день",
$BP413/30*(IFERROR(
_xlfn.LET(_xlpm.VD,
CHOOSE(
{1;2;3;4;5;6;7;8;9;10;11;12;13;14;15;16;17;18},
45658,45659,45660,45661,45662,45663,45664,45665,45711,45724,45778,45779,45785,45786,45820,45821,45965,46022),
_xlfn.LET(_xlpm.DD,
MAX(MIN($AX413,EOMONTH(AZ$15,0))-MAX($AW413,AZ$15),),
_xlfn.IFS(
AND(MONTH($AW413)=MONTH(AZ$15),MONTH($AX413)&lt;&gt;MONTH(AZ$15)),
NETWORKDAYS.INTL($AW413,$AW413+_xlpm.DD,1,_xlpm.VD),
AND(MONTH($AW413)&lt;&gt;MONTH(AZ$15),MONTH($AX413)=MONTH(AZ$15)),
NETWORKDAYS.INTL(($AX413)-_xlpm.DD,$AX413,1,_xlpm.VD),
AND(MONTH($AW413)&lt;MONTH(AZ$15),MONTH($AX413)&gt;MONTH(AZ$15)),
NETWORKDAYS.INTL((EOMONTH(AZ$15-1,1))-_xlpm.DD,EOMONTH(AZ$15-1,1),1,_xlpm.VD),
AND(MONTH($AW413)=MONTH(AZ$15),MONTH($AX413)=MONTH(AZ$15)),
NETWORKDAYS.INTL($AW413,$AX413,1,_xlpm.VD)))),0)),
$DH413="месяц",
$BP413*AZ413,
$DH413="неделя",
$BP413*AZ413/7*(ROUNDUP((DAY(EOMONTH(AZ$15,0)))/4,0))),
0)</f>
        <v/>
      </c>
      <c r="BR413" s="125">
        <f t="array" ref="BR413">
IFERROR(
_xlfn.IFS(
$DH413="день_1",
$BP413*$BL413/($AX413-$AW413+1)*BA413*(DAY(EOMONTH(BA$15,0))),
$DH413="день_2",
$BP413/30*MAX(MIN($AX413,EOMONTH(BA$15,0))-MAX($AW413,BA$15)+1,),
$DH413="раб.день",
$BP413/30*(IFERROR(
_xlfn.LET(_xlpm.VD,
CHOOSE(
{1;2;3;4;5;6;7;8;9;10;11;12;13;14;15;16;17;18},
45658,45659,45660,45661,45662,45663,45664,45665,45711,45724,45778,45779,45785,45786,45820,45821,45965,46022),
_xlfn.LET(_xlpm.DD,
MAX(MIN($AX413,EOMONTH(BA$15,0))-MAX($AW413,BA$15),),
_xlfn.IFS(
AND(MONTH($AW413)=MONTH(BA$15),MONTH($AX413)&lt;&gt;MONTH(BA$15)),
NETWORKDAYS.INTL($AW413,$AW413+_xlpm.DD,1,_xlpm.VD),
AND(MONTH($AW413)&lt;&gt;MONTH(BA$15),MONTH($AX413)=MONTH(BA$15)),
NETWORKDAYS.INTL(($AX413)-_xlpm.DD,$AX413,1,_xlpm.VD),
AND(MONTH($AW413)&lt;MONTH(BA$15),MONTH($AX413)&gt;MONTH(BA$15)),
NETWORKDAYS.INTL((EOMONTH(BA$15-1,1))-_xlpm.DD,EOMONTH(BA$15-1,1),1,_xlpm.VD),
AND(MONTH($AW413)=MONTH(BA$15),MONTH($AX413)=MONTH(BA$15)),
NETWORKDAYS.INTL($AW413,$AX413,1,_xlpm.VD)))),0)),
$DH413="месяц",
$BP413*BA413,
$DH413="неделя",
$BP413*BA413/7*(ROUNDUP((DAY(EOMONTH(BA$15,0)))/4,0))),
0)</f>
        <v/>
      </c>
      <c r="BS413" s="125">
        <f t="array" ref="BS413">
IFERROR(
_xlfn.IFS(
$DH413="день_1",
$BP413*$BL413/($AX413-$AW413+1)*BB413*(DAY(EOMONTH(BB$15,0))),
$DH413="день_2",
$BP413/30*MAX(MIN($AX413,EOMONTH(BB$15,0))-MAX($AW413,BB$15)+1,),
$DH413="раб.день",
$BP413/30*(IFERROR(
_xlfn.LET(_xlpm.VD,
CHOOSE(
{1;2;3;4;5;6;7;8;9;10;11;12;13;14;15;16;17;18},
45658,45659,45660,45661,45662,45663,45664,45665,45711,45724,45778,45779,45785,45786,45820,45821,45965,46022),
_xlfn.LET(_xlpm.DD,
MAX(MIN($AX413,EOMONTH(BB$15,0))-MAX($AW413,BB$15),),
_xlfn.IFS(
AND(MONTH($AW413)=MONTH(BB$15),MONTH($AX413)&lt;&gt;MONTH(BB$15)),
NETWORKDAYS.INTL($AW413,$AW413+_xlpm.DD,1,_xlpm.VD),
AND(MONTH($AW413)&lt;&gt;MONTH(BB$15),MONTH($AX413)=MONTH(BB$15)),
NETWORKDAYS.INTL(($AX413)-_xlpm.DD,$AX413,1,_xlpm.VD),
AND(MONTH($AW413)&lt;MONTH(BB$15),MONTH($AX413)&gt;MONTH(BB$15)),
NETWORKDAYS.INTL((EOMONTH(BB$15-1,1))-_xlpm.DD,EOMONTH(BB$15-1,1),1,_xlpm.VD),
AND(MONTH($AW413)=MONTH(BB$15),MONTH($AX413)=MONTH(BB$15)),
NETWORKDAYS.INTL($AW413,$AX413,1,_xlpm.VD)))),0)),
$DH413="месяц",
$BP413*BB413,
$DH413="неделя",
$BP413*BB413/7*(ROUNDUP((DAY(EOMONTH(BB$15,0)))/4,0))),
0)</f>
        <v/>
      </c>
      <c r="BT413" s="125">
        <f t="array" ref="BT413">
IFERROR(
_xlfn.IFS(
$DH413="день_1",
$BP413*$BL413/($AX413-$AW413+1)*BC413*(DAY(EOMONTH(BC$15,0))),
$DH413="день_2",
$BP413/30*MAX(MIN($AX413,EOMONTH(BC$15,0))-MAX($AW413,BC$15)+1,),
$DH413="раб.день",
$BP413/30*(IFERROR(
_xlfn.LET(_xlpm.VD,
CHOOSE(
{1;2;3;4;5;6;7;8;9;10;11;12;13;14;15;16;17;18},
45658,45659,45660,45661,45662,45663,45664,45665,45711,45724,45778,45779,45785,45786,45820,45821,45965,46022),
_xlfn.LET(_xlpm.DD,
MAX(MIN($AX413,EOMONTH(BC$15,0))-MAX($AW413,BC$15),),
_xlfn.IFS(
AND(MONTH($AW413)=MONTH(BC$15),MONTH($AX413)&lt;&gt;MONTH(BC$15)),
NETWORKDAYS.INTL($AW413,$AW413+_xlpm.DD,1,_xlpm.VD),
AND(MONTH($AW413)&lt;&gt;MONTH(BC$15),MONTH($AX413)=MONTH(BC$15)),
NETWORKDAYS.INTL(($AX413)-_xlpm.DD,$AX413,1,_xlpm.VD),
AND(MONTH($AW413)&lt;MONTH(BC$15),MONTH($AX413)&gt;MONTH(BC$15)),
NETWORKDAYS.INTL((EOMONTH(BC$15-1,1))-_xlpm.DD,EOMONTH(BC$15-1,1),1,_xlpm.VD),
AND(MONTH($AW413)=MONTH(BC$15),MONTH($AX413)=MONTH(BC$15)),
NETWORKDAYS.INTL($AW413,$AX413,1,_xlpm.VD)))),0)),
$DH413="месяц",
$BP413*BC413,
$DH413="неделя",
$BP413*BC413/7*(ROUNDUP((DAY(EOMONTH(BC$15,0)))/4,0))),
0)</f>
        <v/>
      </c>
      <c r="BU413" s="125">
        <f t="array" ref="BU413">
IFERROR(
_xlfn.IFS(
$DH413="день_1",
$BP413*$BL413/($AX413-$AW413+1)*BD413*(DAY(EOMONTH(BD$15,0))),
$DH413="день_2",
$BP413/30*MAX(MIN($AX413,EOMONTH(BD$15,0))-MAX($AW413,BD$15)+1,),
$DH413="раб.день",
$BP413/30*(IFERROR(
_xlfn.LET(_xlpm.VD,
CHOOSE(
{1;2;3;4;5;6;7;8;9;10;11;12;13;14;15;16;17;18},
45658,45659,45660,45661,45662,45663,45664,45665,45711,45724,45778,45779,45785,45786,45820,45821,45965,46022),
_xlfn.LET(_xlpm.DD,
MAX(MIN($AX413,EOMONTH(BD$15,0))-MAX($AW413,BD$15),),
_xlfn.IFS(
AND(MONTH($AW413)=MONTH(BD$15),MONTH($AX413)&lt;&gt;MONTH(BD$15)),
NETWORKDAYS.INTL($AW413,$AW413+_xlpm.DD,1,_xlpm.VD),
AND(MONTH($AW413)&lt;&gt;MONTH(BD$15),MONTH($AX413)=MONTH(BD$15)),
NETWORKDAYS.INTL(($AX413)-_xlpm.DD,$AX413,1,_xlpm.VD),
AND(MONTH($AW413)&lt;MONTH(BD$15),MONTH($AX413)&gt;MONTH(BD$15)),
NETWORKDAYS.INTL((EOMONTH(BD$15-1,1))-_xlpm.DD,EOMONTH(BD$15-1,1),1,_xlpm.VD),
AND(MONTH($AW413)=MONTH(BD$15),MONTH($AX413)=MONTH(BD$15)),
NETWORKDAYS.INTL($AW413,$AX413,1,_xlpm.VD)))),0)),
$DH413="месяц",
$BP413*BD413,
$DH413="неделя",
$BP413*BD413/7*(ROUNDUP((DAY(EOMONTH(BD$15,0)))/4,0))),
0)</f>
        <v/>
      </c>
      <c r="BV413" s="125">
        <f t="array" ref="BV413">
IFERROR(
_xlfn.IFS(
$DH413="день_1",
$BP413*$BL413/($AX413-$AW413+1)*BE413*(DAY(EOMONTH(BE$15,0))),
$DH413="день_2",
$BP413/30*MAX(MIN($AX413,EOMONTH(BE$15,0))-MAX($AW413,BE$15)+1,),
$DH413="раб.день",
$BP413/30*(IFERROR(
_xlfn.LET(_xlpm.VD,
CHOOSE(
{1;2;3;4;5;6;7;8;9;10;11;12;13;14;15;16;17;18},
45658,45659,45660,45661,45662,45663,45664,45665,45711,45724,45778,45779,45785,45786,45820,45821,45965,46022),
_xlfn.LET(_xlpm.DD,
MAX(MIN($AX413,EOMONTH(BE$15,0))-MAX($AW413,BE$15),),
_xlfn.IFS(
AND(MONTH($AW413)=MONTH(BE$15),MONTH($AX413)&lt;&gt;MONTH(BE$15)),
NETWORKDAYS.INTL($AW413,$AW413+_xlpm.DD,1,_xlpm.VD),
AND(MONTH($AW413)&lt;&gt;MONTH(BE$15),MONTH($AX413)=MONTH(BE$15)),
NETWORKDAYS.INTL(($AX413)-_xlpm.DD,$AX413,1,_xlpm.VD),
AND(MONTH($AW413)&lt;MONTH(BE$15),MONTH($AX413)&gt;MONTH(BE$15)),
NETWORKDAYS.INTL((EOMONTH(BE$15-1,1))-_xlpm.DD,EOMONTH(BE$15-1,1),1,_xlpm.VD),
AND(MONTH($AW413)=MONTH(BE$15),MONTH($AX413)=MONTH(BE$15)),
NETWORKDAYS.INTL($AW413,$AX413,1,_xlpm.VD)))),0)),
$DH413="месяц",
$BP413*BE413,
$DH413="неделя",
$BP413*BE413/7*(ROUNDUP((DAY(EOMONTH(BE$15,0)))/4,0))),
0)</f>
        <v/>
      </c>
      <c r="BW413" s="125">
        <f t="array" ref="BW413">
IFERROR(
_xlfn.IFS(
$DH413="день_1",
$BP413*$BL413/($AX413-$AW413+1)*BF413*(DAY(EOMONTH(BF$15,0))),
$DH413="день_2",
$BP413/30*MAX(MIN($AX413,EOMONTH(BF$15,0))-MAX($AW413,BF$15)+1,),
$DH413="раб.день",
$BP413/30*(IFERROR(
_xlfn.LET(_xlpm.VD,
CHOOSE(
{1;2;3;4;5;6;7;8;9;10;11;12;13;14;15;16;17;18},
45658,45659,45660,45661,45662,45663,45664,45665,45711,45724,45778,45779,45785,45786,45820,45821,45965,46022),
_xlfn.LET(_xlpm.DD,
MAX(MIN($AX413,EOMONTH(BF$15,0))-MAX($AW413,BF$15),),
_xlfn.IFS(
AND(MONTH($AW413)=MONTH(BF$15),MONTH($AX413)&lt;&gt;MONTH(BF$15)),
NETWORKDAYS.INTL($AW413,$AW413+_xlpm.DD,1,_xlpm.VD),
AND(MONTH($AW413)&lt;&gt;MONTH(BF$15),MONTH($AX413)=MONTH(BF$15)),
NETWORKDAYS.INTL(($AX413)-_xlpm.DD,$AX413,1,_xlpm.VD),
AND(MONTH($AW413)&lt;MONTH(BF$15),MONTH($AX413)&gt;MONTH(BF$15)),
NETWORKDAYS.INTL((EOMONTH(BF$15-1,1))-_xlpm.DD,EOMONTH(BF$15-1,1),1,_xlpm.VD),
AND(MONTH($AW413)=MONTH(BF$15),MONTH($AX413)=MONTH(BF$15)),
NETWORKDAYS.INTL($AW413,$AX413,1,_xlpm.VD)))),0)),
$DH413="месяц",
$BP413*BF413,
$DH413="неделя",
$BP413*BF413/7*(ROUNDUP((DAY(EOMONTH(BF$15,0)))/4,0))),
0)</f>
        <v/>
      </c>
      <c r="BX413" s="125">
        <f t="array" ref="BX413">
IFERROR(
_xlfn.IFS(
$DH413="день_1",
$BP413*$BL413/($AX413-$AW413+1)*BG413*(DAY(EOMONTH(BG$15,0))),
$DH413="день_2",
$BP413/30*MAX(MIN($AX413,EOMONTH(BG$15,0))-MAX($AW413,BG$15)+1,),
$DH413="раб.день",
$BP413/30*(IFERROR(
_xlfn.LET(_xlpm.VD,
CHOOSE(
{1;2;3;4;5;6;7;8;9;10;11;12;13;14;15;16;17;18},
45658,45659,45660,45661,45662,45663,45664,45665,45711,45724,45778,45779,45785,45786,45820,45821,45965,46022),
_xlfn.LET(_xlpm.DD,
MAX(MIN($AX413,EOMONTH(BG$15,0))-MAX($AW413,BG$15),),
_xlfn.IFS(
AND(MONTH($AW413)=MONTH(BG$15),MONTH($AX413)&lt;&gt;MONTH(BG$15)),
NETWORKDAYS.INTL($AW413,$AW413+_xlpm.DD,1,_xlpm.VD),
AND(MONTH($AW413)&lt;&gt;MONTH(BG$15),MONTH($AX413)=MONTH(BG$15)),
NETWORKDAYS.INTL(($AX413)-_xlpm.DD,$AX413,1,_xlpm.VD),
AND(MONTH($AW413)&lt;MONTH(BG$15),MONTH($AX413)&gt;MONTH(BG$15)),
NETWORKDAYS.INTL((EOMONTH(BG$15-1,1))-_xlpm.DD,EOMONTH(BG$15-1,1),1,_xlpm.VD),
AND(MONTH($AW413)=MONTH(BG$15),MONTH($AX413)=MONTH(BG$15)),
NETWORKDAYS.INTL($AW413,$AX413,1,_xlpm.VD)))),0)),
$DH413="месяц",
$BP413*BG413,
$DH413="неделя",
$BP413*BG413/7*(ROUNDUP((DAY(EOMONTH(BG$15,0)))/4,0))),
0)</f>
        <v/>
      </c>
      <c r="BY413" s="125">
        <f t="array" ref="BY413">
IFERROR(
_xlfn.IFS(
$DH413="день_1",
$BP413*$BL413/($AX413-$AW413+1)*BH413*(DAY(EOMONTH(BH$15,0))),
$DH413="день_2",
$BP413/30*MAX(MIN($AX413,EOMONTH(BH$15,0))-MAX($AW413,BH$15)+1,),
$DH413="раб.день",
$BP413/30*(IFERROR(
_xlfn.LET(_xlpm.VD,
CHOOSE(
{1;2;3;4;5;6;7;8;9;10;11;12;13;14;15;16;17;18},
45658,45659,45660,45661,45662,45663,45664,45665,45711,45724,45778,45779,45785,45786,45820,45821,45965,46022),
_xlfn.LET(_xlpm.DD,
MAX(MIN($AX413,EOMONTH(BH$15,0))-MAX($AW413,BH$15),),
_xlfn.IFS(
AND(MONTH($AW413)=MONTH(BH$15),MONTH($AX413)&lt;&gt;MONTH(BH$15)),
NETWORKDAYS.INTL($AW413,$AW413+_xlpm.DD,1,_xlpm.VD),
AND(MONTH($AW413)&lt;&gt;MONTH(BH$15),MONTH($AX413)=MONTH(BH$15)),
NETWORKDAYS.INTL(($AX413)-_xlpm.DD,$AX413,1,_xlpm.VD),
AND(MONTH($AW413)&lt;MONTH(BH$15),MONTH($AX413)&gt;MONTH(BH$15)),
NETWORKDAYS.INTL((EOMONTH(BH$15-1,1))-_xlpm.DD,EOMONTH(BH$15-1,1),1,_xlpm.VD),
AND(MONTH($AW413)=MONTH(BH$15),MONTH($AX413)=MONTH(BH$15)),
NETWORKDAYS.INTL($AW413,$AX413,1,_xlpm.VD)))),0)),
$DH413="месяц",
$BP413*BH413,
$DH413="неделя",
$BP413*BH413/7*(ROUNDUP((DAY(EOMONTH(BH$15,0)))/4,0))),
0)</f>
        <v/>
      </c>
      <c r="BZ413" s="125">
        <f t="array" ref="BZ413">
IFERROR(
_xlfn.IFS(
$DH413="день_1",
$BP413*$BL413/($AX413-$AW413+1)*BI413*(DAY(EOMONTH(BI$15,0))),
$DH413="день_2",
$BP413/30*MAX(MIN($AX413,EOMONTH(BI$15,0))-MAX($AW413,BI$15)+1,),
$DH413="раб.день",
$BP413/30*(IFERROR(
_xlfn.LET(_xlpm.VD,
CHOOSE(
{1;2;3;4;5;6;7;8;9;10;11;12;13;14;15;16;17;18},
45658,45659,45660,45661,45662,45663,45664,45665,45711,45724,45778,45779,45785,45786,45820,45821,45965,46022),
_xlfn.LET(_xlpm.DD,
MAX(MIN($AX413,EOMONTH(BI$15,0))-MAX($AW413,BI$15),),
_xlfn.IFS(
AND(MONTH($AW413)=MONTH(BI$15),MONTH($AX413)&lt;&gt;MONTH(BI$15)),
NETWORKDAYS.INTL($AW413,$AW413+_xlpm.DD,1,_xlpm.VD),
AND(MONTH($AW413)&lt;&gt;MONTH(BI$15),MONTH($AX413)=MONTH(BI$15)),
NETWORKDAYS.INTL(($AX413)-_xlpm.DD,$AX413,1,_xlpm.VD),
AND(MONTH($AW413)&lt;MONTH(BI$15),MONTH($AX413)&gt;MONTH(BI$15)),
NETWORKDAYS.INTL((EOMONTH(BI$15-1,1))-_xlpm.DD,EOMONTH(BI$15-1,1),1,_xlpm.VD),
AND(MONTH($AW413)=MONTH(BI$15),MONTH($AX413)=MONTH(BI$15)),
NETWORKDAYS.INTL($AW413,$AX413,1,_xlpm.VD)))),0)),
$DH413="месяц",
$BP413*BI413,
$DH413="неделя",
$BP413*BI413/7*(ROUNDUP((DAY(EOMONTH(BI$15,0)))/4,0))),
0)</f>
        <v/>
      </c>
      <c r="CA413" s="125">
        <f t="array" ref="CA413">
IFERROR(
_xlfn.IFS(
$DH413="день_1",
$BP413*$BL413/($AX413-$AW413+1)*BJ413*(DAY(EOMONTH(BJ$15,0))),
$DH413="день_2",
$BP413/30*MAX(MIN($AX413,EOMONTH(BJ$15,0))-MAX($AW413,BJ$15)+1,),
$DH413="раб.день",
$BP413/30*(IFERROR(
_xlfn.LET(_xlpm.VD,
CHOOSE(
{1;2;3;4;5;6;7;8;9;10;11;12;13;14;15;16;17;18},
45658,45659,45660,45661,45662,45663,45664,45665,45711,45724,45778,45779,45785,45786,45820,45821,45965,46022),
_xlfn.LET(_xlpm.DD,
MAX(MIN($AX413,EOMONTH(BJ$15,0))-MAX($AW413,BJ$15),),
_xlfn.IFS(
AND(MONTH($AW413)=MONTH(BJ$15),MONTH($AX413)&lt;&gt;MONTH(BJ$15)),
NETWORKDAYS.INTL($AW413,$AW413+_xlpm.DD,1,_xlpm.VD),
AND(MONTH($AW413)&lt;&gt;MONTH(BJ$15),MONTH($AX413)=MONTH(BJ$15)),
NETWORKDAYS.INTL(($AX413)-_xlpm.DD,$AX413,1,_xlpm.VD),
AND(MONTH($AW413)&lt;MONTH(BJ$15),MONTH($AX413)&gt;MONTH(BJ$15)),
NETWORKDAYS.INTL((EOMONTH(BJ$15-1,1))-_xlpm.DD,EOMONTH(BJ$15-1,1),1,_xlpm.VD),
AND(MONTH($AW413)=MONTH(BJ$15),MONTH($AX413)=MONTH(BJ$15)),
NETWORKDAYS.INTL($AW413,$AX413,1,_xlpm.VD)))),0)),
$DH413="месяц",
$BP413*BJ413,
$DH413="неделя",
$BP413*BJ413/7*(ROUNDUP((DAY(EOMONTH(BJ$15,0)))/4,0))),
0)</f>
        <v/>
      </c>
      <c r="CB413" s="125">
        <f t="array" ref="CB413">
IFERROR(
_xlfn.IFS(
$DH413="день_1",
$BP413*$BL413/($AX413-$AW413+1)*BK413*(DAY(EOMONTH(BK$15,0))),
$DH413="день_2",
$BP413/30*MAX(MIN($AX413,EOMONTH(BK$15,0))-MAX($AW413,BK$15)+1,),
$DH413="раб.день",
$BP413/30*(IFERROR(
_xlfn.LET(_xlpm.VD,
CHOOSE(
{1;2;3;4;5;6;7;8;9;10;11;12;13;14;15;16;17;18},
45658,45659,45660,45661,45662,45663,45664,45665,45711,45724,45778,45779,45785,45786,45820,45821,45965,46022),
_xlfn.LET(_xlpm.DD,
MAX(MIN($AX413,EOMONTH(BK$15,0))-MAX($AW413,BK$15),),
_xlfn.IFS(
AND(MONTH($AW413)=MONTH(BK$15),MONTH($AX413)&lt;&gt;MONTH(BK$15)),
NETWORKDAYS.INTL($AW413,$AW413+_xlpm.DD,1,_xlpm.VD),
AND(MONTH($AW413)&lt;&gt;MONTH(BK$15),MONTH($AX413)=MONTH(BK$15)),
NETWORKDAYS.INTL(($AX413)-_xlpm.DD,$AX413,1,_xlpm.VD),
AND(MONTH($AW413)&lt;MONTH(BK$15),MONTH($AX413)&gt;MONTH(BK$15)),
NETWORKDAYS.INTL((EOMONTH(BK$15-1,1))-_xlpm.DD,EOMONTH(BK$15-1,1),1,_xlpm.VD),
AND(MONTH($AW413)=MONTH(BK$15),MONTH($AX413)=MONTH(BK$15)),
NETWORKDAYS.INTL($AW413,$AX413,1,_xlpm.VD)))),0)),
$DH413="месяц",
$BP413*BK413,
$DH413="неделя",
$BP413*BK413/7*(ROUNDUP((DAY(EOMONTH(BK$15,0)))/4,0))),
0)</f>
        <v/>
      </c>
      <c r="CC413" s="125">
        <f>SUM($BQ413:$CB413)</f>
        <v/>
      </c>
      <c r="CD413" s="126">
        <f>SUM($EH413:$EH413)</f>
        <v/>
      </c>
      <c r="CE413" s="126">
        <f>$CD413*$AB413</f>
        <v/>
      </c>
      <c r="CF413" s="126">
        <f>SUM($EK413:$EK413)</f>
        <v/>
      </c>
      <c r="CG413" s="126">
        <f>$CF413*$AB413</f>
        <v/>
      </c>
      <c r="CH413" s="126">
        <f>SUM($CC413,$CE413,$CG413)</f>
        <v/>
      </c>
      <c r="CI413" s="126">
        <f>$CH413*(1+$CM413)</f>
        <v/>
      </c>
      <c r="CJ413" s="127" t="n">
        <v>0</v>
      </c>
      <c r="CK413" s="126">
        <f>SUM($CH413:$CH413)*(1+$CJ413)</f>
        <v/>
      </c>
      <c r="CL413" s="126">
        <f>SUM($CH413:$CH413)*(1+$CM413)</f>
        <v/>
      </c>
      <c r="CM413" s="59" t="inlineStr">
        <is>
          <t>20%</t>
        </is>
      </c>
      <c r="CN413" s="59" t="n"/>
      <c r="CO413" s="72" t="n"/>
      <c r="CP413" s="59" t="n"/>
      <c r="CQ413" s="73" t="n"/>
      <c r="CR413" s="73" t="n"/>
      <c r="CS413" s="73" t="n"/>
      <c r="CT413" s="72" t="n"/>
      <c r="CU413" s="79" t="inlineStr">
        <is>
          <t> </t>
        </is>
      </c>
      <c r="CV413" s="60" t="n"/>
      <c r="CW413" s="60" t="n"/>
      <c r="CX413" s="60" t="n"/>
      <c r="CY413" s="127">
        <f>IFERROR(($CC413-$EE413)/($EE413/(1-$DQ413)),0)</f>
        <v/>
      </c>
      <c r="CZ413" s="127">
        <f>IFERROR(1-$EI413/($CE413),0)</f>
        <v/>
      </c>
      <c r="DA413" s="127">
        <f>IFERROR(1-$EL413/($CG413),0)</f>
        <v/>
      </c>
      <c r="DB413" s="126">
        <f>ROUND(IFERROR(($CI413/(1+$CM413)-$EN413),0),2)</f>
        <v/>
      </c>
      <c r="DC413" s="128" t="n"/>
      <c r="DD413" s="125" t="n"/>
      <c r="DE413" s="75" t="n">
        <v>0</v>
      </c>
      <c r="DF413" s="128" t="n"/>
      <c r="DG413" s="125">
        <f>IF($DC413=0,0,$DD413*($DC413*100%-$DE413*$DF413))*SUM($AB413:$AB413)</f>
        <v/>
      </c>
      <c r="DH413" s="129" t="inlineStr">
        <is>
          <t>месяц</t>
        </is>
      </c>
      <c r="DI413" s="130">
        <f t="array" ref="DI413">IFERROR(
IF($ES413="LisChannel",
(ROUND(((INDEX({174.625;153.888888888889;130.972222222222},MATCH($AI413,{2;3;4}),0))*$AG413*$AI413),2)),0),0)</f>
        <v/>
      </c>
      <c r="DJ413" s="130">
        <f>
_xlfn.LET(_xlpm.X,
IFERROR(
IF($ES413="НовиковТВ",
(_xlfn.LET(_xlpm.NTV,
_xlfn.LET(_xlpm.MIN,350000,
IF(SUMIFS($DI:$DI,$ES:$ES,"НовиковТВ")&lt;=_xlpm.MIN,
(SUMIFS($DI:$DI,$ES:$ES,"НовиковТВ")/(COUNTIFS($ES:$ES,"НовиковТВ")))*_xlpm.MIN/SUMIFS($DI:$DI,$ES:$ES,"НовиковТВ"),
DI413)),
_xlpm.NTV+$DG413/(1-(1-(_xlpm.NTV)*(1-$DL413)*(1-$DM413)*(1-$DN413)*(1-$DO413)*(1-$DP413)/_xlpm.NTV))))/(1+$EP413),
$DI413+$DG413/(1-(1-($DI413)*(1-$DL413)*(1-$DM413)*(1-$DN413)*(1-$DO413)*(1-$DP413)/$DI413))),
0),
_xlpm.X*(1+$CM413)*(1+$CW413)-_xlpm.X*(1+$CM413)+_xlpm.X)</f>
        <v/>
      </c>
      <c r="DK413" s="125" t="inlineStr">
        <is>
          <t>послед.</t>
        </is>
      </c>
      <c r="DL413" s="63" t="n">
        <v>0</v>
      </c>
      <c r="DM413" s="63" t="n">
        <v>0</v>
      </c>
      <c r="DN413" s="63" t="n">
        <v>0</v>
      </c>
      <c r="DO413" s="63" t="n">
        <v>0</v>
      </c>
      <c r="DP413" s="63" t="n">
        <v>0</v>
      </c>
      <c r="DQ413" s="63">
        <f t="array" ref="DQ413">IFERROR(_xlfn.IFS(
$DK413="послед.",1-(1-$DL413)*(1-$DM413)*(1-$DN413)*(1-$DO413)*(1-$DP413),
$DK413="сумм.",$DL413+$DM413+$DN413+$DO413+$DP413),
0)</f>
        <v/>
      </c>
      <c r="DR413" s="125">
        <f t="array" ref="DR413">
IFERROR(
_xlfn.IFS(
$BL413=0,
0,
$BL413&gt;0,
_xlfn.IFS($DK413="послед.",
$DJ413*(1-$DL413)*(1-$DM413)*(1-$DN413)*(1-$DO413)*(1-$DP413),
$DK413="сумм.",
$DJ413*(1-($DL413+$DM413+$DN413+$DO413+$DP413)))),0)</f>
        <v/>
      </c>
      <c r="DS413" s="125">
        <f t="array" ref="DS413">
IFERROR(_xlfn.IFS(
$DH413="день_1",
$DR413*$BL413/($AX413-$AW413+1)*AZ413*(DAY(EOMONTH(AZ$15,0))),
$DH413="день_2",
$DR413/30*MAX(MIN($AX413,EOMONTH(AZ$15,0))-MAX($AW413,AZ$15)+1,),
$DH413="раб.день",
$DR413/30*(IFERROR(
_xlfn.LET(_xlpm.VD,
CHOOSE(
{1;2;3;4;5;6;7;8;9;10;11;12;13;14;15;16;17;18},
45658,45659,45660,45661,45662,45663,45664,45665,45711,45724,45778,45779,45785,45786,45820,45821,45965,46022),
_xlfn.LET(_xlpm.DD,
MAX(MIN($AX413,EOMONTH(AZ$15,0))-MAX($AW413,AZ$15),),
_xlfn.IFS(
AND(MONTH($AW413)=MONTH(AZ$15),MONTH($AX413)&lt;&gt;MONTH(AZ$15)),
NETWORKDAYS.INTL($AW413,$AW413+_xlpm.DD,1,_xlpm.VD),
AND(MONTH($AW413)&lt;&gt;MONTH(AZ$15),MONTH($AX413)=MONTH(AZ$15)),
NETWORKDAYS.INTL(($AX413)-_xlpm.DD,$AX413,1,_xlpm.VD),
AND(MONTH($AW413)&lt;MONTH(AZ$15),MONTH($AX413)&gt;MONTH(AZ$15)),
NETWORKDAYS.INTL((EOMONTH(AZ$15-1,1))-_xlpm.DD,EOMONTH(AZ$15-1,1),1,_xlpm.VD),
AND(MONTH($AW413)=MONTH(AZ$15),MONTH($AX413)=MONTH(AZ$15)),
NETWORKDAYS.INTL($AW413,$AX413,1,_xlpm.VD)))),0)),
$DH413="месяц",
$DR413*AZ413,
$DH413="неделя",
$DR413*AZ413/7*(ROUNDUP((DAY(EOMONTH(AZ$15,0)))/4,0))),
0)</f>
        <v/>
      </c>
      <c r="DT413" s="125">
        <f t="array" ref="DT413">
IFERROR(_xlfn.IFS(
$DH413="день_1",
$DR413*$BL413/($AX413-$AW413+1)*BA413*(DAY(EOMONTH(BA$15,0))),
$DH413="день_2",
$DR413/30*MAX(MIN($AX413,EOMONTH(BA$15,0))-MAX($AW413,BA$15)+1,),
$DH413="раб.день",
$DR413/30*(IFERROR(
_xlfn.LET(_xlpm.VD,
CHOOSE(
{1;2;3;4;5;6;7;8;9;10;11;12;13;14;15;16;17;18},
45658,45659,45660,45661,45662,45663,45664,45665,45711,45724,45778,45779,45785,45786,45820,45821,45965,46022),
_xlfn.LET(_xlpm.DD,
MAX(MIN($AX413,EOMONTH(BA$15,0))-MAX($AW413,BA$15),),
_xlfn.IFS(
AND(MONTH($AW413)=MONTH(BA$15),MONTH($AX413)&lt;&gt;MONTH(BA$15)),
NETWORKDAYS.INTL($AW413,$AW413+_xlpm.DD,1,_xlpm.VD),
AND(MONTH($AW413)&lt;&gt;MONTH(BA$15),MONTH($AX413)=MONTH(BA$15)),
NETWORKDAYS.INTL(($AX413)-_xlpm.DD,$AX413,1,_xlpm.VD),
AND(MONTH($AW413)&lt;MONTH(BA$15),MONTH($AX413)&gt;MONTH(BA$15)),
NETWORKDAYS.INTL((EOMONTH(BA$15-1,1))-_xlpm.DD,EOMONTH(BA$15-1,1),1,_xlpm.VD),
AND(MONTH($AW413)=MONTH(BA$15),MONTH($AX413)=MONTH(BA$15)),
NETWORKDAYS.INTL($AW413,$AX413,1,_xlpm.VD)))),0)),
$DH413="месяц",
$DR413*BA413,
$DH413="неделя",
$DR413*BA413/7*(ROUNDUP((DAY(EOMONTH(BA$15,0)))/4,0))),
0)</f>
        <v/>
      </c>
      <c r="DU413" s="125">
        <f t="array" ref="DU413">
IFERROR(_xlfn.IFS(
$DH413="день_1",
$DR413*$BL413/($AX413-$AW413+1)*BB413*(DAY(EOMONTH(BB$15,0))),
$DH413="день_2",
$DR413/30*MAX(MIN($AX413,EOMONTH(BB$15,0))-MAX($AW413,BB$15)+1,),
$DH413="раб.день",
$DR413/30*(IFERROR(
_xlfn.LET(_xlpm.VD,
CHOOSE(
{1;2;3;4;5;6;7;8;9;10;11;12;13;14;15;16;17;18},
45658,45659,45660,45661,45662,45663,45664,45665,45711,45724,45778,45779,45785,45786,45820,45821,45965,46022),
_xlfn.LET(_xlpm.DD,
MAX(MIN($AX413,EOMONTH(BB$15,0))-MAX($AW413,BB$15),),
_xlfn.IFS(
AND(MONTH($AW413)=MONTH(BB$15),MONTH($AX413)&lt;&gt;MONTH(BB$15)),
NETWORKDAYS.INTL($AW413,$AW413+_xlpm.DD,1,_xlpm.VD),
AND(MONTH($AW413)&lt;&gt;MONTH(BB$15),MONTH($AX413)=MONTH(BB$15)),
NETWORKDAYS.INTL(($AX413)-_xlpm.DD,$AX413,1,_xlpm.VD),
AND(MONTH($AW413)&lt;MONTH(BB$15),MONTH($AX413)&gt;MONTH(BB$15)),
NETWORKDAYS.INTL((EOMONTH(BB$15-1,1))-_xlpm.DD,EOMONTH(BB$15-1,1),1,_xlpm.VD),
AND(MONTH($AW413)=MONTH(BB$15),MONTH($AX413)=MONTH(BB$15)),
NETWORKDAYS.INTL($AW413,$AX413,1,_xlpm.VD)))),0)),
$DH413="месяц",
$DR413*BB413,
$DH413="неделя",
$DR413*BB413/7*(ROUNDUP((DAY(EOMONTH(BB$15,0)))/4,0))),
0)</f>
        <v/>
      </c>
      <c r="DV413" s="125">
        <f t="array" ref="DV413">
IFERROR(_xlfn.IFS(
$DH413="день_1",
$DR413*$BL413/($AX413-$AW413+1)*BC413*(DAY(EOMONTH(BC$15,0))),
$DH413="день_2",
$DR413/30*MAX(MIN($AX413,EOMONTH(BC$15,0))-MAX($AW413,BC$15)+1,),
$DH413="раб.день",
$DR413/30*(IFERROR(
_xlfn.LET(_xlpm.VD,
CHOOSE(
{1;2;3;4;5;6;7;8;9;10;11;12;13;14;15;16;17;18},
45658,45659,45660,45661,45662,45663,45664,45665,45711,45724,45778,45779,45785,45786,45820,45821,45965,46022),
_xlfn.LET(_xlpm.DD,
MAX(MIN($AX413,EOMONTH(BC$15,0))-MAX($AW413,BC$15),),
_xlfn.IFS(
AND(MONTH($AW413)=MONTH(BC$15),MONTH($AX413)&lt;&gt;MONTH(BC$15)),
NETWORKDAYS.INTL($AW413,$AW413+_xlpm.DD,1,_xlpm.VD),
AND(MONTH($AW413)&lt;&gt;MONTH(BC$15),MONTH($AX413)=MONTH(BC$15)),
NETWORKDAYS.INTL(($AX413)-_xlpm.DD,$AX413,1,_xlpm.VD),
AND(MONTH($AW413)&lt;MONTH(BC$15),MONTH($AX413)&gt;MONTH(BC$15)),
NETWORKDAYS.INTL((EOMONTH(BC$15-1,1))-_xlpm.DD,EOMONTH(BC$15-1,1),1,_xlpm.VD),
AND(MONTH($AW413)=MONTH(BC$15),MONTH($AX413)=MONTH(BC$15)),
NETWORKDAYS.INTL($AW413,$AX413,1,_xlpm.VD)))),0)),
$DH413="месяц",
$DR413*BC413,
$DH413="неделя",
$DR413*BC413/7*(ROUNDUP((DAY(EOMONTH(BC$15,0)))/4,0))),
0)</f>
        <v/>
      </c>
      <c r="DW413" s="125">
        <f t="array" ref="DW413">
IFERROR(_xlfn.IFS(
$DH413="день_1",
$DR413*$BL413/($AX413-$AW413+1)*BD413*(DAY(EOMONTH(BD$15,0))),
$DH413="день_2",
$DR413/30*MAX(MIN($AX413,EOMONTH(BD$15,0))-MAX($AW413,BD$15)+1,),
$DH413="раб.день",
$DR413/30*(IFERROR(
_xlfn.LET(_xlpm.VD,
CHOOSE(
{1;2;3;4;5;6;7;8;9;10;11;12;13;14;15;16;17;18},
45658,45659,45660,45661,45662,45663,45664,45665,45711,45724,45778,45779,45785,45786,45820,45821,45965,46022),
_xlfn.LET(_xlpm.DD,
MAX(MIN($AX413,EOMONTH(BD$15,0))-MAX($AW413,BD$15),),
_xlfn.IFS(
AND(MONTH($AW413)=MONTH(BD$15),MONTH($AX413)&lt;&gt;MONTH(BD$15)),
NETWORKDAYS.INTL($AW413,$AW413+_xlpm.DD,1,_xlpm.VD),
AND(MONTH($AW413)&lt;&gt;MONTH(BD$15),MONTH($AX413)=MONTH(BD$15)),
NETWORKDAYS.INTL(($AX413)-_xlpm.DD,$AX413,1,_xlpm.VD),
AND(MONTH($AW413)&lt;MONTH(BD$15),MONTH($AX413)&gt;MONTH(BD$15)),
NETWORKDAYS.INTL((EOMONTH(BD$15-1,1))-_xlpm.DD,EOMONTH(BD$15-1,1),1,_xlpm.VD),
AND(MONTH($AW413)=MONTH(BD$15),MONTH($AX413)=MONTH(BD$15)),
NETWORKDAYS.INTL($AW413,$AX413,1,_xlpm.VD)))),0)),
$DH413="месяц",
$DR413*BD413,
$DH413="неделя",
$DR413*BD413/7*(ROUNDUP((DAY(EOMONTH(BD$15,0)))/4,0))),
0)</f>
        <v/>
      </c>
      <c r="DX413" s="125">
        <f t="array" ref="DX413">
IFERROR(_xlfn.IFS(
$DH413="день_1",
$DR413*$BL413/($AX413-$AW413+1)*BE413*(DAY(EOMONTH(BE$15,0))),
$DH413="день_2",
$DR413/30*MAX(MIN($AX413,EOMONTH(BE$15,0))-MAX($AW413,BE$15)+1,),
$DH413="раб.день",
$DR413/30*(IFERROR(
_xlfn.LET(_xlpm.VD,
CHOOSE(
{1;2;3;4;5;6;7;8;9;10;11;12;13;14;15;16;17;18},
45658,45659,45660,45661,45662,45663,45664,45665,45711,45724,45778,45779,45785,45786,45820,45821,45965,46022),
_xlfn.LET(_xlpm.DD,
MAX(MIN($AX413,EOMONTH(BE$15,0))-MAX($AW413,BE$15),),
_xlfn.IFS(
AND(MONTH($AW413)=MONTH(BE$15),MONTH($AX413)&lt;&gt;MONTH(BE$15)),
NETWORKDAYS.INTL($AW413,$AW413+_xlpm.DD,1,_xlpm.VD),
AND(MONTH($AW413)&lt;&gt;MONTH(BE$15),MONTH($AX413)=MONTH(BE$15)),
NETWORKDAYS.INTL(($AX413)-_xlpm.DD,$AX413,1,_xlpm.VD),
AND(MONTH($AW413)&lt;MONTH(BE$15),MONTH($AX413)&gt;MONTH(BE$15)),
NETWORKDAYS.INTL((EOMONTH(BE$15-1,1))-_xlpm.DD,EOMONTH(BE$15-1,1),1,_xlpm.VD),
AND(MONTH($AW413)=MONTH(BE$15),MONTH($AX413)=MONTH(BE$15)),
NETWORKDAYS.INTL($AW413,$AX413,1,_xlpm.VD)))),0)),
$DH413="месяц",
$DR413*BE413,
$DH413="неделя",
$DR413*BE413/7*(ROUNDUP((DAY(EOMONTH(BE$15,0)))/4,0))),
0)</f>
        <v/>
      </c>
      <c r="DY413" s="125">
        <f t="array" ref="DY413">
IFERROR(_xlfn.IFS(
$DH413="день_1",
$DR413*$BL413/($AX413-$AW413+1)*BF413*(DAY(EOMONTH(BF$15,0))),
$DH413="день_2",
$DR413/30*MAX(MIN($AX413,EOMONTH(BF$15,0))-MAX($AW413,BF$15)+1,),
$DH413="раб.день",
$DR413/30*(IFERROR(
_xlfn.LET(_xlpm.VD,
CHOOSE(
{1;2;3;4;5;6;7;8;9;10;11;12;13;14;15;16;17;18},
45658,45659,45660,45661,45662,45663,45664,45665,45711,45724,45778,45779,45785,45786,45820,45821,45965,46022),
_xlfn.LET(_xlpm.DD,
MAX(MIN($AX413,EOMONTH(BF$15,0))-MAX($AW413,BF$15),),
_xlfn.IFS(
AND(MONTH($AW413)=MONTH(BF$15),MONTH($AX413)&lt;&gt;MONTH(BF$15)),
NETWORKDAYS.INTL($AW413,$AW413+_xlpm.DD,1,_xlpm.VD),
AND(MONTH($AW413)&lt;&gt;MONTH(BF$15),MONTH($AX413)=MONTH(BF$15)),
NETWORKDAYS.INTL(($AX413)-_xlpm.DD,$AX413,1,_xlpm.VD),
AND(MONTH($AW413)&lt;MONTH(BF$15),MONTH($AX413)&gt;MONTH(BF$15)),
NETWORKDAYS.INTL((EOMONTH(BF$15-1,1))-_xlpm.DD,EOMONTH(BF$15-1,1),1,_xlpm.VD),
AND(MONTH($AW413)=MONTH(BF$15),MONTH($AX413)=MONTH(BF$15)),
NETWORKDAYS.INTL($AW413,$AX413,1,_xlpm.VD)))),0)),
$DH413="месяц",
$DR413*BF413,
$DH413="неделя",
$DR413*BF413/7*(ROUNDUP((DAY(EOMONTH(BF$15,0)))/4,0))),
0)</f>
        <v/>
      </c>
      <c r="DZ413" s="125">
        <f t="array" ref="DZ413">
IFERROR(_xlfn.IFS(
$DH413="день_1",
$DR413*$BL413/($AX413-$AW413+1)*BG413*(DAY(EOMONTH(BG$15,0))),
$DH413="день_2",
$DR413/30*MAX(MIN($AX413,EOMONTH(BG$15,0))-MAX($AW413,BG$15)+1,),
$DH413="раб.день",
$DR413/30*(IFERROR(
_xlfn.LET(_xlpm.VD,
CHOOSE(
{1;2;3;4;5;6;7;8;9;10;11;12;13;14;15;16;17;18},
45658,45659,45660,45661,45662,45663,45664,45665,45711,45724,45778,45779,45785,45786,45820,45821,45965,46022),
_xlfn.LET(_xlpm.DD,
MAX(MIN($AX413,EOMONTH(BG$15,0))-MAX($AW413,BG$15),),
_xlfn.IFS(
AND(MONTH($AW413)=MONTH(BG$15),MONTH($AX413)&lt;&gt;MONTH(BG$15)),
NETWORKDAYS.INTL($AW413,$AW413+_xlpm.DD,1,_xlpm.VD),
AND(MONTH($AW413)&lt;&gt;MONTH(BG$15),MONTH($AX413)=MONTH(BG$15)),
NETWORKDAYS.INTL(($AX413)-_xlpm.DD,$AX413,1,_xlpm.VD),
AND(MONTH($AW413)&lt;MONTH(BG$15),MONTH($AX413)&gt;MONTH(BG$15)),
NETWORKDAYS.INTL((EOMONTH(BG$15-1,1))-_xlpm.DD,EOMONTH(BG$15-1,1),1,_xlpm.VD),
AND(MONTH($AW413)=MONTH(BG$15),MONTH($AX413)=MONTH(BG$15)),
NETWORKDAYS.INTL($AW413,$AX413,1,_xlpm.VD)))),0)),
$DH413="месяц",
$DR413*BG413,
$DH413="неделя",
$DR413*BG413/7*(ROUNDUP((DAY(EOMONTH(BG$15,0)))/4,0))),
0)</f>
        <v/>
      </c>
      <c r="EA413" s="125">
        <f t="array" ref="EA413">
IFERROR(_xlfn.IFS(
$DH413="день_1",
$DR413*$BL413/($AX413-$AW413+1)*BH413*(DAY(EOMONTH(BH$15,0))),
$DH413="день_2",
$DR413/30*MAX(MIN($AX413,EOMONTH(BH$15,0))-MAX($AW413,BH$15)+1,),
$DH413="раб.день",
$DR413/30*(IFERROR(
_xlfn.LET(_xlpm.VD,
CHOOSE(
{1;2;3;4;5;6;7;8;9;10;11;12;13;14;15;16;17;18},
45658,45659,45660,45661,45662,45663,45664,45665,45711,45724,45778,45779,45785,45786,45820,45821,45965,46022),
_xlfn.LET(_xlpm.DD,
MAX(MIN($AX413,EOMONTH(BH$15,0))-MAX($AW413,BH$15),),
_xlfn.IFS(
AND(MONTH($AW413)=MONTH(BH$15),MONTH($AX413)&lt;&gt;MONTH(BH$15)),
NETWORKDAYS.INTL($AW413,$AW413+_xlpm.DD,1,_xlpm.VD),
AND(MONTH($AW413)&lt;&gt;MONTH(BH$15),MONTH($AX413)=MONTH(BH$15)),
NETWORKDAYS.INTL(($AX413)-_xlpm.DD,$AX413,1,_xlpm.VD),
AND(MONTH($AW413)&lt;MONTH(BH$15),MONTH($AX413)&gt;MONTH(BH$15)),
NETWORKDAYS.INTL((EOMONTH(BH$15-1,1))-_xlpm.DD,EOMONTH(BH$15-1,1),1,_xlpm.VD),
AND(MONTH($AW413)=MONTH(BH$15),MONTH($AX413)=MONTH(BH$15)),
NETWORKDAYS.INTL($AW413,$AX413,1,_xlpm.VD)))),0)),
$DH413="месяц",
$DR413*BH413,
$DH413="неделя",
$DR413*BH413/7*(ROUNDUP((DAY(EOMONTH(BH$15,0)))/4,0))),
0)</f>
        <v/>
      </c>
      <c r="EB413" s="125">
        <f t="array" ref="EB413">
IFERROR(_xlfn.IFS(
$DH413="день_1",
$DR413*$BL413/($AX413-$AW413+1)*BI413*(DAY(EOMONTH(BI$15,0))),
$DH413="день_2",
$DR413/30*MAX(MIN($AX413,EOMONTH(BI$15,0))-MAX($AW413,BI$15)+1,),
$DH413="раб.день",
$DR413/30*(IFERROR(
_xlfn.LET(_xlpm.VD,
CHOOSE(
{1;2;3;4;5;6;7;8;9;10;11;12;13;14;15;16;17;18},
45658,45659,45660,45661,45662,45663,45664,45665,45711,45724,45778,45779,45785,45786,45820,45821,45965,46022),
_xlfn.LET(_xlpm.DD,
MAX(MIN($AX413,EOMONTH(BI$15,0))-MAX($AW413,BI$15),),
_xlfn.IFS(
AND(MONTH($AW413)=MONTH(BI$15),MONTH($AX413)&lt;&gt;MONTH(BI$15)),
NETWORKDAYS.INTL($AW413,$AW413+_xlpm.DD,1,_xlpm.VD),
AND(MONTH($AW413)&lt;&gt;MONTH(BI$15),MONTH($AX413)=MONTH(BI$15)),
NETWORKDAYS.INTL(($AX413)-_xlpm.DD,$AX413,1,_xlpm.VD),
AND(MONTH($AW413)&lt;MONTH(BI$15),MONTH($AX413)&gt;MONTH(BI$15)),
NETWORKDAYS.INTL((EOMONTH(BI$15-1,1))-_xlpm.DD,EOMONTH(BI$15-1,1),1,_xlpm.VD),
AND(MONTH($AW413)=MONTH(BI$15),MONTH($AX413)=MONTH(BI$15)),
NETWORKDAYS.INTL($AW413,$AX413,1,_xlpm.VD)))),0)),
$DH413="месяц",
$DR413*BI413,
$DH413="неделя",
$DR413*BI413/7*(ROUNDUP((DAY(EOMONTH(BI$15,0)))/4,0))),
0)</f>
        <v/>
      </c>
      <c r="EC413" s="125">
        <f t="array" ref="EC413">
IFERROR(_xlfn.IFS(
$DH413="день_1",
$DR413*$BL413/($AX413-$AW413+1)*BJ413*(DAY(EOMONTH(BJ$15,0))),
$DH413="день_2",
$DR413/30*MAX(MIN($AX413,EOMONTH(BJ$15,0))-MAX($AW413,BJ$15)+1,),
$DH413="раб.день",
$DR413/30*(IFERROR(
_xlfn.LET(_xlpm.VD,
CHOOSE(
{1;2;3;4;5;6;7;8;9;10;11;12;13;14;15;16;17;18},
45658,45659,45660,45661,45662,45663,45664,45665,45711,45724,45778,45779,45785,45786,45820,45821,45965,46022),
_xlfn.LET(_xlpm.DD,
MAX(MIN($AX413,EOMONTH(BJ$15,0))-MAX($AW413,BJ$15),),
_xlfn.IFS(
AND(MONTH($AW413)=MONTH(BJ$15),MONTH($AX413)&lt;&gt;MONTH(BJ$15)),
NETWORKDAYS.INTL($AW413,$AW413+_xlpm.DD,1,_xlpm.VD),
AND(MONTH($AW413)&lt;&gt;MONTH(BJ$15),MONTH($AX413)=MONTH(BJ$15)),
NETWORKDAYS.INTL(($AX413)-_xlpm.DD,$AX413,1,_xlpm.VD),
AND(MONTH($AW413)&lt;MONTH(BJ$15),MONTH($AX413)&gt;MONTH(BJ$15)),
NETWORKDAYS.INTL((EOMONTH(BJ$15-1,1))-_xlpm.DD,EOMONTH(BJ$15-1,1),1,_xlpm.VD),
AND(MONTH($AW413)=MONTH(BJ$15),MONTH($AX413)=MONTH(BJ$15)),
NETWORKDAYS.INTL($AW413,$AX413,1,_xlpm.VD)))),0)),
$DH413="месяц",
$DR413*BJ413,
$DH413="неделя",
$DR413*BJ413/7*(ROUNDUP((DAY(EOMONTH(BJ$15,0)))/4,0))),
0)</f>
        <v/>
      </c>
      <c r="ED413" s="125">
        <f t="array" ref="ED413">
IFERROR(_xlfn.IFS(
$DH413="день_1",
$DR413*$BL413/($AX413-$AW413+1)*BK413*(DAY(EOMONTH(BK$15,0))),
$DH413="день_2",
$DR413/30*MAX(MIN($AX413,EOMONTH(BK$15,0))-MAX($AW413,BK$15)+1,),
$DH413="раб.день",
$DR413/30*(IFERROR(
_xlfn.LET(_xlpm.VD,
CHOOSE(
{1;2;3;4;5;6;7;8;9;10;11;12;13;14;15;16;17;18},
45658,45659,45660,45661,45662,45663,45664,45665,45711,45724,45778,45779,45785,45786,45820,45821,45965,46022),
_xlfn.LET(_xlpm.DD,
MAX(MIN($AX413,EOMONTH(BK$15,0))-MAX($AW413,BK$15),),
_xlfn.IFS(
AND(MONTH($AW413)=MONTH(BK$15),MONTH($AX413)&lt;&gt;MONTH(BK$15)),
NETWORKDAYS.INTL($AW413,$AW413+_xlpm.DD,1,_xlpm.VD),
AND(MONTH($AW413)&lt;&gt;MONTH(BK$15),MONTH($AX413)=MONTH(BK$15)),
NETWORKDAYS.INTL(($AX413)-_xlpm.DD,$AX413,1,_xlpm.VD),
AND(MONTH($AW413)&lt;MONTH(BK$15),MONTH($AX413)&gt;MONTH(BK$15)),
NETWORKDAYS.INTL((EOMONTH(BK$15-1,1))-_xlpm.DD,EOMONTH(BK$15-1,1),1,_xlpm.VD),
AND(MONTH($AW413)=MONTH(BK$15),MONTH($AX413)=MONTH(BK$15)),
NETWORKDAYS.INTL($AW413,$AX413,1,_xlpm.VD)))),0)),
$DH413="месяц",
$DR413*BK413,
$DH413="неделя",
$DR413*BK413/7*(ROUNDUP((DAY(EOMONTH(BK$15,0)))/4,0))),
0)</f>
        <v/>
      </c>
      <c r="EE413" s="125">
        <f>SUM($DS413,$DT413,$DU413,$DV413,$DW413,$DX413,$DY413,$DZ413,$EA413,$EB413,$EC413,$ED413)</f>
        <v/>
      </c>
      <c r="EF413" s="125">
        <f>IFERROR(ROUND($EE413*(1+$EP413),2),0)</f>
        <v/>
      </c>
      <c r="EG413" s="128" t="n">
        <v>1</v>
      </c>
      <c r="EH413" s="126" t="n">
        <v>0</v>
      </c>
      <c r="EI413" s="126">
        <f>ROUND(SUM($EH413:$EH413)*SUM($AB413:$AB413)*$EG413,2)</f>
        <v/>
      </c>
      <c r="EJ413" s="126">
        <f>ROUND($EI413*(1+$EP413),2)</f>
        <v/>
      </c>
      <c r="EK413" s="126" t="n">
        <v>0</v>
      </c>
      <c r="EL413" s="126">
        <f>ROUND(SUM($EK413:$EK413)*SUM($AB413:$AB413)*$EG413,2)</f>
        <v/>
      </c>
      <c r="EM413" s="126">
        <f>ROUND($EL413*(1+$EP413),2)</f>
        <v/>
      </c>
      <c r="EN413" s="126">
        <f>SUM($EE413,$EI413,$EL413)</f>
        <v/>
      </c>
      <c r="EO413" s="126">
        <f>SUM($EF413,$EJ413,$EM413)</f>
        <v/>
      </c>
      <c r="EP413" s="59" t="inlineStr">
        <is>
          <t>20%</t>
        </is>
      </c>
      <c r="EQ413" s="59" t="n"/>
      <c r="ER413" s="60">
        <f t="array" ref="ER413">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MATCH(ES413,
{"AMS";"RussOutdoor";"HD Outdoor";"Ingroup";"IQ";"Ledproduction";"LisChannel";"Logic";"Media-PPL";"NovikovTV | НовиковТВ";"SMA";"SOK";"КрокусТВ | CrocusTV | IndoorTV";"Сити";"ТЯК Москва"},
0)),"")</f>
        <v/>
      </c>
      <c r="ES413" s="60" t="n"/>
      <c r="ET413" s="60">
        <f t="array" ref="ET413">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MATCH(ES413,
{"AMS";"RussOutdoor";"HD Outdoor";"Ingroup";"IQ";"Ledproduction";"LisChannel";"Logic";"Media-PPL";"NovikovTV | НовиковТВ";"SMA";"SOK";"КрокусТВ | CrocusTV | IndoorTV";"Сити";"ТЯК Москва"},
0)),"")</f>
        <v/>
      </c>
      <c r="EU413" s="60" t="n"/>
      <c r="EV413" s="60" t="n"/>
      <c r="EX413" s="110">
        <f t="array" ref="EX413">
($AR413/30
+N("ТРАФИК ПЛОЩАДКИ"))*
(IFERROR(
_xlfn.LET(
_xlpm.GPR,
HLOOKUP($L413,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(MATCH($T413,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IF($Q413="цифровой",_xlpm.GPR/$AG413,_xlpm.GPR/60)),
0)
+N("DWELL TIME"))*
(IF($AB413=0,0,IF($AB413=1,0.3,IF($AB413=2,0.5,IF($AB413&gt;2,1))))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_xlfn.IFS($AC413="да",1.2,$AC413="нет",1)*
_xlfn.IFS($AD413="да",1.2,$AD413="нет",1)*
IF(R413="статический",1,1.2)*
$X413*
INDEX(
{1.2;1;1.2;1.2;1;1.2;1.2;1.2;1.2;1.2;1.2;1;1.2;1.2;1.2;1.2;1;1;1.2;1.2;1.2;1;1;1;1;1.2;1.2;1.2;1.2;1;1;1;1;1.2;1.2;1.2;1.2;1.2;1.2;1.2;1.2;1;1;1.2;1;1;1;1;1.5;1;1;1.5;1.5;1.2},
MATCH($Q413,_xlpm.MI,0)))&gt;{0.02;0.04;0.06;0.1;0.2;0.4;0.6;0.8;1;2;4;6})),
{0;1;2;3;4;5;6;7;8;9;10;11;12},
0)))
+N("КОЭФФИЦИЕНТ КОНТАКТА"))))*
(_xlfn.IFS($X413&lt;0.1,$X413/1000,$X413&gt;25,5.2,AND($X413&gt;=0.1,$X413&lt;=25),(($X413*2+0.1)/10)*($X413/10)))*
IFERROR((_xlfn.LET(
_xlpm.MA,
{0;0.8;0.85;0.9;0.95;1},
_xlpm.MAA,
{0;1;2;3;4;5},
INDEX(_xlpm.MA,MATCH(SUMPRODUCT(--((IF(ROUND(_xlpm.MAA,1)&gt;5,5,ROUND($AB413,1)))&gt;{0;1;2;3;4;5})),_xlpm.MAA,0)))
+N("КОЭФФИЦИЕНТ КОЛ-ВО КОНСТРУКЦИЙ")),1)*
$AB413,0))*
(IF($Q413="цифровой",$AG413/15*$AI413,1)
+N("ДЛЯ ЦИФРЫ"))</f>
        <v/>
      </c>
      <c r="EY413" s="110">
        <f>IFERROR(EX413*AY413,0)</f>
        <v/>
      </c>
      <c r="EZ413" s="131">
        <f>IFERROR(DP413/EY413*1000,0)</f>
        <v/>
      </c>
      <c r="FA413" s="112">
        <f>IFERROR(FC413/FB413,0)</f>
        <v/>
      </c>
      <c r="FB413" s="112">
        <f>IFERROR((FC413/(EY413/FF413*#REF!))*0.825,0)</f>
        <v/>
      </c>
      <c r="FC413" s="112">
        <f>IFERROR(((EX413*30/AR413)*100)/30,0)</f>
        <v/>
      </c>
      <c r="FD413" s="112">
        <f>IFERROR(EY413/G413*100%,0)</f>
        <v/>
      </c>
      <c r="FE413" s="112">
        <f>IFERROR(FD413/FC413*100%,0)</f>
        <v/>
      </c>
      <c r="FF413" s="110">
        <f>IFERROR(AR413/30*AY413,0)</f>
        <v/>
      </c>
    </row>
    <row r="414" ht="13" customHeight="1">
      <c r="A414" s="59" t="n"/>
      <c r="B414" s="60" t="n"/>
      <c r="C414" s="60" t="n"/>
      <c r="D414" s="60">
        <f t="array" ref="D414">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MATCH($E414,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14" s="60">
        <f t="array" ref="E414">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MATCH($F414,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14" s="60" t="inlineStr"/>
      <c r="G414" s="60" t="n"/>
      <c r="H414" s="60">
        <f t="array" ref="H414">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MATCH($I414,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14" s="60" t="n"/>
      <c r="J414" s="60" t="n"/>
      <c r="K414" s="60" t="n"/>
      <c r="L414" s="60" t="n"/>
      <c r="M414" s="60" t="n"/>
      <c r="N414" s="60" t="n"/>
      <c r="O414" s="60" t="n"/>
      <c r="P414" s="60">
        <f t="array" ref="P414">
_xlfn.IFS(
ISNUMBER(MATCH($Q414,{"шелфбаннер","разделитель","монетница","чековая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ISNUMBER(MATCH($Q414,{"LED/LCD","видеокулер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ISNUMBER(MATCH($Q414,{"автомобиль","машина","выставочное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ISNUMBER(MATCH($Q414,{"билборд","лифтовая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ISNUMBER(MATCH($Q414,{"навигация","подвесной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ISNUMBER(MATCH($Q414,{"движущаяся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ISNUMBER(MATCH($Q414,{"каталог","журнал"},)),
"Пресса",
$Q414="","")</f>
        <v/>
      </c>
      <c r="Q414" s="60" t="n"/>
      <c r="R414" s="60">
        <f t="array" ref="R414">
IFERROR(
_xlfn.IFS(
OR(ISNUMBER(MATCH($Q414,{"экспозиция","макет","стенд","автостенд","авто стенд","выставочное пространство","выставочные стенды","модульные выставочные стенды","3Д конструкция","3D конструкция"},)),P414="Экспонирование"),
"нестандартный",
ISNUMBER(MATCH($Q414,{"скроллер","призматрон"},)),
"динамический",
$P414="Видео",
"цифровой",
OR($P414="Пресса",$P414="Щит",$P414="POSm",$P414="Подвес",$P414="Брендирование/оклейка"),
"статический"),"")</f>
        <v/>
      </c>
      <c r="S414" s="59" t="n"/>
      <c r="T414" s="60" t="n"/>
      <c r="U414" s="60" t="n"/>
      <c r="V414" s="60">
        <f>
IF(P414="Видео",
"цифровой постер/ролик",
IF(ISNUMBER(MATCH(Q414,{"короб световой","короб световой | лайтбокс","короб световой | кристалайт","лайтбокс","лайт бокс","кристалайт","LB","lightbox"},)),
"бэклит",
IF(P414="Брендирование/оклейка",
"перфарированная пленка/самоклейка",
IF(P414="Экспонирование",
"под запрос",
IF(P414="Подвес",
"баннер/ткань",
"")))))</f>
        <v/>
      </c>
      <c r="W414" s="59" t="n"/>
      <c r="X414" s="59" t="n"/>
      <c r="Y414" s="59" t="n"/>
      <c r="Z414" s="61" t="n"/>
      <c r="AA414" s="61" t="n"/>
      <c r="AB414" s="61">
        <f>IF(BL414&gt;0,Z414,0)</f>
        <v/>
      </c>
      <c r="AC414" s="59" t="n"/>
      <c r="AD414" s="59" t="n"/>
      <c r="AE414" s="59" t="n"/>
      <c r="AF414" s="59" t="n"/>
      <c r="AG414" s="59" t="n"/>
      <c r="AH414" s="59" t="n"/>
      <c r="AI414" s="59" t="n"/>
      <c r="AJ414" s="59" t="n"/>
      <c r="AK414" s="59" t="n"/>
      <c r="AL414" s="62">
        <f>IFERROR(IF(OR(R414="статический",R414="динамический",R414="нестандартный",R414="",R414=""),"-",IF(AND(AH414="-",AI414="-"),"-",AK414*3600/AH414*AI414)),"-")</f>
        <v/>
      </c>
      <c r="AM414" s="62">
        <f>IFERROR(IF(OR(R414="статический",R414="динамический",R414="",R414="", R414="BTL",R414="нестандартный"),"-",AG414*AI414*AL414/60),"-")</f>
        <v/>
      </c>
      <c r="AN414" s="63">
        <f>IFERROR(IF(AH414="","-",AG414*AI414/AH414),"-")</f>
        <v/>
      </c>
      <c r="AO414" s="59">
        <f>IFERROR(IF(OR($R414="статический",$R414="динамический",$R414="",$R414="",$R414="BTL",$R414="нестандартный"),"-",$AL414*$AY414),"-")</f>
        <v/>
      </c>
      <c r="AP414" s="62">
        <f>IFERROR(IF(OR($R414="статический",$R414="динамический",$R414="",$R414="",$R414="BTL",$R414="нестандартный"),"-",$AM414*AY414),"-")</f>
        <v/>
      </c>
      <c r="AQ414" s="64" t="n"/>
      <c r="AR414" s="61" t="n"/>
      <c r="AS414" s="61" t="n"/>
      <c r="AT414" s="61" t="n"/>
      <c r="AU414" s="65" t="n"/>
      <c r="AV414" s="124">
        <f>IFERROR(DR414/AT414*1000,"n/a")</f>
        <v/>
      </c>
      <c r="AW414" s="67" t="n"/>
      <c r="AX414" s="67" t="n"/>
      <c r="AY414" s="43">
        <f>IFERROR(IF(OR($AW414="",$AX414=""),"",_xlfn.DAYS($AX414+1,$AW414)),"")</f>
        <v/>
      </c>
      <c r="AZ414" s="68">
        <f t="array" ref="AZ414">
_xlfn.LET(_xlpm.COEFF,
IF($AW414+$AX414=0,0,IF(MAX(MIN($AX414,EOMONTH(AZ$15,0))-MAX($AW414,AZ$15)+1,)&gt;0,1,0)),
_xlfn.IFS(
$ES414="LisChannel",
_xlpm.COEFF*
INDEX({1;1;1.2;1.2;1;1;1;1;1.2;1.2;1.2;1.2},
MATCH(MONTH(AZ$15),
{1,2,3,4,5,6,7,8,9,10,11,12})),
CONCATENATE($ES414," ",$L414)="RussOutdoor метро",
_xlpm.COEFF*
INDEX({0.8;0.9;1.1;1.1;1;1;1;1;1.1;1.1;1.1;1.1},
MATCH(MONTH(AZ$15),
{1,2,3,4,5,6,7,8,9,10,11,12})),
$ES414&lt;&gt;"LisChannel",
_xlpm.COEFF,
$ES414&lt;&gt;"RussOutdoor",
_xlpm.COEFF))</f>
        <v/>
      </c>
      <c r="BA414" s="68">
        <f t="array" ref="BA414">
_xlfn.LET(_xlpm.COEFF,
IF($AW414+$AX414=0,0,IF(MAX(MIN($AX414,EOMONTH(BA$15,0))-MAX($AW414,BA$15)+1,)&gt;0,1,0)),
_xlfn.IFS(
$ES414="LisChannel",
_xlpm.COEFF*
INDEX({1;1;1.2;1.2;1;1;1;1;1.2;1.2;1.2;1.2},
MATCH(MONTH(BA$15),
{1,2,3,4,5,6,7,8,9,10,11,12})),
CONCATENATE($ES414," ",$L414)="RussOutdoor метро",
_xlpm.COEFF*
INDEX({0.8;0.9;1.1;1.1;1;1;1;1;1.1;1.1;1.1;1.1},
MATCH(MONTH(BA$15),
{1,2,3,4,5,6,7,8,9,10,11,12})),
$ES414&lt;&gt;"LisChannel",
_xlpm.COEFF,
$ES414&lt;&gt;"RussOutdoor",
_xlpm.COEFF))</f>
        <v/>
      </c>
      <c r="BB414" s="68">
        <f t="array" ref="BB414">
_xlfn.LET(_xlpm.COEFF,
IF($AW414+$AX414=0,0,IF(MAX(MIN($AX414,EOMONTH(BB$15,0))-MAX($AW414,BB$15)+1,)&gt;0,1,0)),
_xlfn.IFS(
$ES414="LisChannel",
_xlpm.COEFF*
INDEX({1;1;1.2;1.2;1;1;1;1;1.2;1.2;1.2;1.2},
MATCH(MONTH(BB$15),
{1,2,3,4,5,6,7,8,9,10,11,12})),
CONCATENATE($ES414," ",$L414)="RussOutdoor метро",
_xlpm.COEFF*
INDEX({0.8;0.9;1.1;1.1;1;1;1;1;1.1;1.1;1.1;1.1},
MATCH(MONTH(BB$15),
{1,2,3,4,5,6,7,8,9,10,11,12})),
$ES414&lt;&gt;"LisChannel",
_xlpm.COEFF,
$ES414&lt;&gt;"RussOutdoor",
_xlpm.COEFF))</f>
        <v/>
      </c>
      <c r="BC414" s="68">
        <f t="array" ref="BC414">
_xlfn.LET(_xlpm.COEFF,
IF($AW414+$AX414=0,0,IF(MAX(MIN($AX414,EOMONTH(BC$15,0))-MAX($AW414,BC$15)+1,)&gt;0,1,0)),
_xlfn.IFS(
$ES414="LisChannel",
_xlpm.COEFF*
INDEX({1;1;1.2;1.2;1;1;1;1;1.2;1.2;1.2;1.2},
MATCH(MONTH(BC$15),
{1,2,3,4,5,6,7,8,9,10,11,12})),
CONCATENATE($ES414," ",$L414)="RussOutdoor метро",
_xlpm.COEFF*
INDEX({0.8;0.9;1.1;1.1;1;1;1;1;1.1;1.1;1.1;1.1},
MATCH(MONTH(BC$15),
{1,2,3,4,5,6,7,8,9,10,11,12})),
$ES414&lt;&gt;"LisChannel",
_xlpm.COEFF,
$ES414&lt;&gt;"RussOutdoor",
_xlpm.COEFF))</f>
        <v/>
      </c>
      <c r="BD414" s="68">
        <f t="array" ref="BD414">
_xlfn.LET(_xlpm.COEFF,
IF($AW414+$AX414=0,0,IF(MAX(MIN($AX414,EOMONTH(BD$15,0))-MAX($AW414,BD$15)+1,)&gt;0,1,0)),
_xlfn.IFS(
$ES414="LisChannel",
_xlpm.COEFF*
INDEX({1;1;1.2;1.2;1;1;1;1;1.2;1.2;1.2;1.2},
MATCH(MONTH(BD$15),
{1,2,3,4,5,6,7,8,9,10,11,12})),
CONCATENATE($ES414," ",$L414)="RussOutdoor метро",
_xlpm.COEFF*
INDEX({0.8;0.9;1.1;1.1;1;1;1;1;1.1;1.1;1.1;1.1},
MATCH(MONTH(BD$15),
{1,2,3,4,5,6,7,8,9,10,11,12})),
$ES414&lt;&gt;"LisChannel",
_xlpm.COEFF,
$ES414&lt;&gt;"RussOutdoor",
_xlpm.COEFF))</f>
        <v/>
      </c>
      <c r="BE414" s="68">
        <f t="array" ref="BE414">
_xlfn.LET(_xlpm.COEFF,
IF($AW414+$AX414=0,0,IF(MAX(MIN($AX414,EOMONTH(BE$15,0))-MAX($AW414,BE$15)+1,)&gt;0,1,0)),
_xlfn.IFS(
$ES414="LisChannel",
_xlpm.COEFF*
INDEX({1;1;1.2;1.2;1;1;1;1;1.2;1.2;1.2;1.2},
MATCH(MONTH(BE$15),
{1,2,3,4,5,6,7,8,9,10,11,12})),
CONCATENATE($ES414," ",$L414)="RussOutdoor метро",
_xlpm.COEFF*
INDEX({0.8;0.9;1.1;1.1;1;1;1;1;1.1;1.1;1.1;1.1},
MATCH(MONTH(BE$15),
{1,2,3,4,5,6,7,8,9,10,11,12})),
$ES414&lt;&gt;"LisChannel",
_xlpm.COEFF,
$ES414&lt;&gt;"RussOutdoor",
_xlpm.COEFF))</f>
        <v/>
      </c>
      <c r="BF414" s="68">
        <f t="array" ref="BF414">
_xlfn.LET(_xlpm.COEFF,
IF($AW414+$AX414=0,0,IF(MAX(MIN($AX414,EOMONTH(BF$15,0))-MAX($AW414,BF$15)+1,)&gt;0,1,0)),
_xlfn.IFS(
$ES414="LisChannel",
_xlpm.COEFF*
INDEX({1;1;1.2;1.2;1;1;1;1;1.2;1.2;1.2;1.2},
MATCH(MONTH(BF$15),
{1,2,3,4,5,6,7,8,9,10,11,12})),
CONCATENATE($ES414," ",$L414)="RussOutdoor метро",
_xlpm.COEFF*
INDEX({0.8;0.9;1.1;1.1;1;1;1;1;1.1;1.1;1.1;1.1},
MATCH(MONTH(BF$15),
{1,2,3,4,5,6,7,8,9,10,11,12})),
$ES414&lt;&gt;"LisChannel",
_xlpm.COEFF,
$ES414&lt;&gt;"RussOutdoor",
_xlpm.COEFF))</f>
        <v/>
      </c>
      <c r="BG414" s="68">
        <f t="array" ref="BG414">
_xlfn.LET(_xlpm.COEFF,
IF($AW414+$AX414=0,0,IF(MAX(MIN($AX414,EOMONTH(BG$15,0))-MAX($AW414,BG$15)+1,)&gt;0,1,0)),
_xlfn.IFS(
$ES414="LisChannel",
_xlpm.COEFF*
INDEX({1;1;1.2;1.2;1;1;1;1;1.2;1.2;1.2;1.2},
MATCH(MONTH(BG$15),
{1,2,3,4,5,6,7,8,9,10,11,12})),
CONCATENATE($ES414," ",$L414)="RussOutdoor метро",
_xlpm.COEFF*
INDEX({0.8;0.9;1.1;1.1;1;1;1;1;1.1;1.1;1.1;1.1},
MATCH(MONTH(BG$15),
{1,2,3,4,5,6,7,8,9,10,11,12})),
$ES414&lt;&gt;"LisChannel",
_xlpm.COEFF,
$ES414&lt;&gt;"RussOutdoor",
_xlpm.COEFF))</f>
        <v/>
      </c>
      <c r="BH414" s="68">
        <f t="array" ref="BH414">
_xlfn.LET(_xlpm.COEFF,
IF($AW414+$AX414=0,0,IF(MAX(MIN($AX414,EOMONTH(BH$15,0))-MAX($AW414,BH$15)+1,)&gt;0,1,0)),
_xlfn.IFS(
$ES414="LisChannel",
_xlpm.COEFF*
INDEX({1;1;1.2;1.2;1;1;1;1;1.2;1.2;1.2;1.2},
MATCH(MONTH(BH$15),
{1,2,3,4,5,6,7,8,9,10,11,12})),
CONCATENATE($ES414," ",$L414)="RussOutdoor метро",
_xlpm.COEFF*
INDEX({0.8;0.9;1.1;1.1;1;1;1;1;1.1;1.1;1.1;1.1},
MATCH(MONTH(BH$15),
{1,2,3,4,5,6,7,8,9,10,11,12})),
$ES414&lt;&gt;"LisChannel",
_xlpm.COEFF,
$ES414&lt;&gt;"RussOutdoor",
_xlpm.COEFF))</f>
        <v/>
      </c>
      <c r="BI414" s="68">
        <f t="array" ref="BI414">
_xlfn.LET(_xlpm.COEFF,
IF($AW414+$AX414=0,0,IF(MAX(MIN($AX414,EOMONTH(BI$15,0))-MAX($AW414,BI$15)+1,)&gt;0,1,0)),
_xlfn.IFS(
$ES414="LisChannel",
_xlpm.COEFF*
INDEX({1;1;1.2;1.2;1;1;1;1;1.2;1.2;1.2;1.2},
MATCH(MONTH(BI$15),
{1,2,3,4,5,6,7,8,9,10,11,12})),
CONCATENATE($ES414," ",$L414)="RussOutdoor метро",
_xlpm.COEFF*
INDEX({0.8;0.9;1.1;1.1;1;1;1;1;1.1;1.1;1.1;1.1},
MATCH(MONTH(BI$15),
{1,2,3,4,5,6,7,8,9,10,11,12})),
$ES414&lt;&gt;"LisChannel",
_xlpm.COEFF,
$ES414&lt;&gt;"RussOutdoor",
_xlpm.COEFF))</f>
        <v/>
      </c>
      <c r="BJ414" s="68">
        <f t="array" ref="BJ414">
_xlfn.LET(_xlpm.COEFF,
IF($AW414+$AX414=0,0,IF(MAX(MIN($AX414,EOMONTH(BJ$15,0))-MAX($AW414,BJ$15)+1,)&gt;0,1,0)),
_xlfn.IFS(
$ES414="LisChannel",
_xlpm.COEFF*
INDEX({1;1;1.2;1.2;1;1;1;1;1.2;1.2;1.2;1.2},
MATCH(MONTH(BJ$15),
{1,2,3,4,5,6,7,8,9,10,11,12})),
CONCATENATE($ES414," ",$L414)="RussOutdoor метро",
_xlpm.COEFF*
INDEX({0.8;0.9;1.1;1.1;1;1;1;1;1.1;1.1;1.1;1.1},
MATCH(MONTH(BJ$15),
{1,2,3,4,5,6,7,8,9,10,11,12})),
$ES414&lt;&gt;"LisChannel",
_xlpm.COEFF,
$ES414&lt;&gt;"RussOutdoor",
_xlpm.COEFF))</f>
        <v/>
      </c>
      <c r="BK414" s="68">
        <f t="array" ref="BK414">
_xlfn.LET(_xlpm.COEFF,
IF($AW414+$AX414=0,0,IF(MAX(MIN($AX414,EOMONTH(BK$15,0))-MAX($AW414,BK$15)+1,)&gt;0,1,0)),
_xlfn.IFS(
$ES414="LisChannel",
_xlpm.COEFF*
INDEX({1;1;1.2;1.2;1;1;1;1;1.2;1.2;1.2;1.2},
MATCH(MONTH(BK$15),
{1,2,3,4,5,6,7,8,9,10,11,12})),
CONCATENATE($ES414," ",$L414)="RussOutdoor метро",
_xlpm.COEFF*
INDEX({0.8;0.9;1.1;1.1;1;1;1;1;1.1;1.1;1.1;1.1},
MATCH(MONTH(BK$15),
{1,2,3,4,5,6,7,8,9,10,11,12})),
$ES414&lt;&gt;"LisChannel",
_xlpm.COEFF,
$ES414&lt;&gt;"RussOutdoor",
_xlpm.COEFF))</f>
        <v/>
      </c>
      <c r="BL414" s="62">
        <f>COUNTIFS($AZ414:$BK414,"&gt;0")</f>
        <v/>
      </c>
      <c r="BM414" s="65" t="n"/>
      <c r="BN414" s="125">
        <f>$DJ414</f>
        <v/>
      </c>
      <c r="BO414" s="63">
        <f>$DQ414</f>
        <v/>
      </c>
      <c r="BP414" s="125">
        <f>
IFERROR(
IF($BL414=0,0,
$BN414*(1-$BO414)),
0)</f>
        <v/>
      </c>
      <c r="BQ414" s="125">
        <f t="array" ref="BQ414">
IFERROR(
_xlfn.IFS(
$DH414="день_1",
$BP414*$BL414/($AX414-$AW414+1)*AZ414*(DAY(EOMONTH(AZ$15,0))),
$DH414="день_2",
$BP414/30*MAX(MIN($AX414,EOMONTH(AZ$15,0))-MAX($AW414,AZ$15)+1,),
$DH414="раб.день",
$BP414/30*(IFERROR(
_xlfn.LET(_xlpm.VD,
CHOOSE(
{1;2;3;4;5;6;7;8;9;10;11;12;13;14;15;16;17;18},
45658,45659,45660,45661,45662,45663,45664,45665,45711,45724,45778,45779,45785,45786,45820,45821,45965,46022),
_xlfn.LET(_xlpm.DD,
MAX(MIN($AX414,EOMONTH(AZ$15,0))-MAX($AW414,AZ$15),),
_xlfn.IFS(
AND(MONTH($AW414)=MONTH(AZ$15),MONTH($AX414)&lt;&gt;MONTH(AZ$15)),
NETWORKDAYS.INTL($AW414,$AW414+_xlpm.DD,1,_xlpm.VD),
AND(MONTH($AW414)&lt;&gt;MONTH(AZ$15),MONTH($AX414)=MONTH(AZ$15)),
NETWORKDAYS.INTL(($AX414)-_xlpm.DD,$AX414,1,_xlpm.VD),
AND(MONTH($AW414)&lt;MONTH(AZ$15),MONTH($AX414)&gt;MONTH(AZ$15)),
NETWORKDAYS.INTL((EOMONTH(AZ$15-1,1))-_xlpm.DD,EOMONTH(AZ$15-1,1),1,_xlpm.VD),
AND(MONTH($AW414)=MONTH(AZ$15),MONTH($AX414)=MONTH(AZ$15)),
NETWORKDAYS.INTL($AW414,$AX414,1,_xlpm.VD)))),0)),
$DH414="месяц",
$BP414*AZ414,
$DH414="неделя",
$BP414*AZ414/7*(ROUNDUP((DAY(EOMONTH(AZ$15,0)))/4,0))),
0)</f>
        <v/>
      </c>
      <c r="BR414" s="125">
        <f t="array" ref="BR414">
IFERROR(
_xlfn.IFS(
$DH414="день_1",
$BP414*$BL414/($AX414-$AW414+1)*BA414*(DAY(EOMONTH(BA$15,0))),
$DH414="день_2",
$BP414/30*MAX(MIN($AX414,EOMONTH(BA$15,0))-MAX($AW414,BA$15)+1,),
$DH414="раб.день",
$BP414/30*(IFERROR(
_xlfn.LET(_xlpm.VD,
CHOOSE(
{1;2;3;4;5;6;7;8;9;10;11;12;13;14;15;16;17;18},
45658,45659,45660,45661,45662,45663,45664,45665,45711,45724,45778,45779,45785,45786,45820,45821,45965,46022),
_xlfn.LET(_xlpm.DD,
MAX(MIN($AX414,EOMONTH(BA$15,0))-MAX($AW414,BA$15),),
_xlfn.IFS(
AND(MONTH($AW414)=MONTH(BA$15),MONTH($AX414)&lt;&gt;MONTH(BA$15)),
NETWORKDAYS.INTL($AW414,$AW414+_xlpm.DD,1,_xlpm.VD),
AND(MONTH($AW414)&lt;&gt;MONTH(BA$15),MONTH($AX414)=MONTH(BA$15)),
NETWORKDAYS.INTL(($AX414)-_xlpm.DD,$AX414,1,_xlpm.VD),
AND(MONTH($AW414)&lt;MONTH(BA$15),MONTH($AX414)&gt;MONTH(BA$15)),
NETWORKDAYS.INTL((EOMONTH(BA$15-1,1))-_xlpm.DD,EOMONTH(BA$15-1,1),1,_xlpm.VD),
AND(MONTH($AW414)=MONTH(BA$15),MONTH($AX414)=MONTH(BA$15)),
NETWORKDAYS.INTL($AW414,$AX414,1,_xlpm.VD)))),0)),
$DH414="месяц",
$BP414*BA414,
$DH414="неделя",
$BP414*BA414/7*(ROUNDUP((DAY(EOMONTH(BA$15,0)))/4,0))),
0)</f>
        <v/>
      </c>
      <c r="BS414" s="125">
        <f t="array" ref="BS414">
IFERROR(
_xlfn.IFS(
$DH414="день_1",
$BP414*$BL414/($AX414-$AW414+1)*BB414*(DAY(EOMONTH(BB$15,0))),
$DH414="день_2",
$BP414/30*MAX(MIN($AX414,EOMONTH(BB$15,0))-MAX($AW414,BB$15)+1,),
$DH414="раб.день",
$BP414/30*(IFERROR(
_xlfn.LET(_xlpm.VD,
CHOOSE(
{1;2;3;4;5;6;7;8;9;10;11;12;13;14;15;16;17;18},
45658,45659,45660,45661,45662,45663,45664,45665,45711,45724,45778,45779,45785,45786,45820,45821,45965,46022),
_xlfn.LET(_xlpm.DD,
MAX(MIN($AX414,EOMONTH(BB$15,0))-MAX($AW414,BB$15),),
_xlfn.IFS(
AND(MONTH($AW414)=MONTH(BB$15),MONTH($AX414)&lt;&gt;MONTH(BB$15)),
NETWORKDAYS.INTL($AW414,$AW414+_xlpm.DD,1,_xlpm.VD),
AND(MONTH($AW414)&lt;&gt;MONTH(BB$15),MONTH($AX414)=MONTH(BB$15)),
NETWORKDAYS.INTL(($AX414)-_xlpm.DD,$AX414,1,_xlpm.VD),
AND(MONTH($AW414)&lt;MONTH(BB$15),MONTH($AX414)&gt;MONTH(BB$15)),
NETWORKDAYS.INTL((EOMONTH(BB$15-1,1))-_xlpm.DD,EOMONTH(BB$15-1,1),1,_xlpm.VD),
AND(MONTH($AW414)=MONTH(BB$15),MONTH($AX414)=MONTH(BB$15)),
NETWORKDAYS.INTL($AW414,$AX414,1,_xlpm.VD)))),0)),
$DH414="месяц",
$BP414*BB414,
$DH414="неделя",
$BP414*BB414/7*(ROUNDUP((DAY(EOMONTH(BB$15,0)))/4,0))),
0)</f>
        <v/>
      </c>
      <c r="BT414" s="125">
        <f t="array" ref="BT414">
IFERROR(
_xlfn.IFS(
$DH414="день_1",
$BP414*$BL414/($AX414-$AW414+1)*BC414*(DAY(EOMONTH(BC$15,0))),
$DH414="день_2",
$BP414/30*MAX(MIN($AX414,EOMONTH(BC$15,0))-MAX($AW414,BC$15)+1,),
$DH414="раб.день",
$BP414/30*(IFERROR(
_xlfn.LET(_xlpm.VD,
CHOOSE(
{1;2;3;4;5;6;7;8;9;10;11;12;13;14;15;16;17;18},
45658,45659,45660,45661,45662,45663,45664,45665,45711,45724,45778,45779,45785,45786,45820,45821,45965,46022),
_xlfn.LET(_xlpm.DD,
MAX(MIN($AX414,EOMONTH(BC$15,0))-MAX($AW414,BC$15),),
_xlfn.IFS(
AND(MONTH($AW414)=MONTH(BC$15),MONTH($AX414)&lt;&gt;MONTH(BC$15)),
NETWORKDAYS.INTL($AW414,$AW414+_xlpm.DD,1,_xlpm.VD),
AND(MONTH($AW414)&lt;&gt;MONTH(BC$15),MONTH($AX414)=MONTH(BC$15)),
NETWORKDAYS.INTL(($AX414)-_xlpm.DD,$AX414,1,_xlpm.VD),
AND(MONTH($AW414)&lt;MONTH(BC$15),MONTH($AX414)&gt;MONTH(BC$15)),
NETWORKDAYS.INTL((EOMONTH(BC$15-1,1))-_xlpm.DD,EOMONTH(BC$15-1,1),1,_xlpm.VD),
AND(MONTH($AW414)=MONTH(BC$15),MONTH($AX414)=MONTH(BC$15)),
NETWORKDAYS.INTL($AW414,$AX414,1,_xlpm.VD)))),0)),
$DH414="месяц",
$BP414*BC414,
$DH414="неделя",
$BP414*BC414/7*(ROUNDUP((DAY(EOMONTH(BC$15,0)))/4,0))),
0)</f>
        <v/>
      </c>
      <c r="BU414" s="125">
        <f t="array" ref="BU414">
IFERROR(
_xlfn.IFS(
$DH414="день_1",
$BP414*$BL414/($AX414-$AW414+1)*BD414*(DAY(EOMONTH(BD$15,0))),
$DH414="день_2",
$BP414/30*MAX(MIN($AX414,EOMONTH(BD$15,0))-MAX($AW414,BD$15)+1,),
$DH414="раб.день",
$BP414/30*(IFERROR(
_xlfn.LET(_xlpm.VD,
CHOOSE(
{1;2;3;4;5;6;7;8;9;10;11;12;13;14;15;16;17;18},
45658,45659,45660,45661,45662,45663,45664,45665,45711,45724,45778,45779,45785,45786,45820,45821,45965,46022),
_xlfn.LET(_xlpm.DD,
MAX(MIN($AX414,EOMONTH(BD$15,0))-MAX($AW414,BD$15),),
_xlfn.IFS(
AND(MONTH($AW414)=MONTH(BD$15),MONTH($AX414)&lt;&gt;MONTH(BD$15)),
NETWORKDAYS.INTL($AW414,$AW414+_xlpm.DD,1,_xlpm.VD),
AND(MONTH($AW414)&lt;&gt;MONTH(BD$15),MONTH($AX414)=MONTH(BD$15)),
NETWORKDAYS.INTL(($AX414)-_xlpm.DD,$AX414,1,_xlpm.VD),
AND(MONTH($AW414)&lt;MONTH(BD$15),MONTH($AX414)&gt;MONTH(BD$15)),
NETWORKDAYS.INTL((EOMONTH(BD$15-1,1))-_xlpm.DD,EOMONTH(BD$15-1,1),1,_xlpm.VD),
AND(MONTH($AW414)=MONTH(BD$15),MONTH($AX414)=MONTH(BD$15)),
NETWORKDAYS.INTL($AW414,$AX414,1,_xlpm.VD)))),0)),
$DH414="месяц",
$BP414*BD414,
$DH414="неделя",
$BP414*BD414/7*(ROUNDUP((DAY(EOMONTH(BD$15,0)))/4,0))),
0)</f>
        <v/>
      </c>
      <c r="BV414" s="125">
        <f t="array" ref="BV414">
IFERROR(
_xlfn.IFS(
$DH414="день_1",
$BP414*$BL414/($AX414-$AW414+1)*BE414*(DAY(EOMONTH(BE$15,0))),
$DH414="день_2",
$BP414/30*MAX(MIN($AX414,EOMONTH(BE$15,0))-MAX($AW414,BE$15)+1,),
$DH414="раб.день",
$BP414/30*(IFERROR(
_xlfn.LET(_xlpm.VD,
CHOOSE(
{1;2;3;4;5;6;7;8;9;10;11;12;13;14;15;16;17;18},
45658,45659,45660,45661,45662,45663,45664,45665,45711,45724,45778,45779,45785,45786,45820,45821,45965,46022),
_xlfn.LET(_xlpm.DD,
MAX(MIN($AX414,EOMONTH(BE$15,0))-MAX($AW414,BE$15),),
_xlfn.IFS(
AND(MONTH($AW414)=MONTH(BE$15),MONTH($AX414)&lt;&gt;MONTH(BE$15)),
NETWORKDAYS.INTL($AW414,$AW414+_xlpm.DD,1,_xlpm.VD),
AND(MONTH($AW414)&lt;&gt;MONTH(BE$15),MONTH($AX414)=MONTH(BE$15)),
NETWORKDAYS.INTL(($AX414)-_xlpm.DD,$AX414,1,_xlpm.VD),
AND(MONTH($AW414)&lt;MONTH(BE$15),MONTH($AX414)&gt;MONTH(BE$15)),
NETWORKDAYS.INTL((EOMONTH(BE$15-1,1))-_xlpm.DD,EOMONTH(BE$15-1,1),1,_xlpm.VD),
AND(MONTH($AW414)=MONTH(BE$15),MONTH($AX414)=MONTH(BE$15)),
NETWORKDAYS.INTL($AW414,$AX414,1,_xlpm.VD)))),0)),
$DH414="месяц",
$BP414*BE414,
$DH414="неделя",
$BP414*BE414/7*(ROUNDUP((DAY(EOMONTH(BE$15,0)))/4,0))),
0)</f>
        <v/>
      </c>
      <c r="BW414" s="125">
        <f t="array" ref="BW414">
IFERROR(
_xlfn.IFS(
$DH414="день_1",
$BP414*$BL414/($AX414-$AW414+1)*BF414*(DAY(EOMONTH(BF$15,0))),
$DH414="день_2",
$BP414/30*MAX(MIN($AX414,EOMONTH(BF$15,0))-MAX($AW414,BF$15)+1,),
$DH414="раб.день",
$BP414/30*(IFERROR(
_xlfn.LET(_xlpm.VD,
CHOOSE(
{1;2;3;4;5;6;7;8;9;10;11;12;13;14;15;16;17;18},
45658,45659,45660,45661,45662,45663,45664,45665,45711,45724,45778,45779,45785,45786,45820,45821,45965,46022),
_xlfn.LET(_xlpm.DD,
MAX(MIN($AX414,EOMONTH(BF$15,0))-MAX($AW414,BF$15),),
_xlfn.IFS(
AND(MONTH($AW414)=MONTH(BF$15),MONTH($AX414)&lt;&gt;MONTH(BF$15)),
NETWORKDAYS.INTL($AW414,$AW414+_xlpm.DD,1,_xlpm.VD),
AND(MONTH($AW414)&lt;&gt;MONTH(BF$15),MONTH($AX414)=MONTH(BF$15)),
NETWORKDAYS.INTL(($AX414)-_xlpm.DD,$AX414,1,_xlpm.VD),
AND(MONTH($AW414)&lt;MONTH(BF$15),MONTH($AX414)&gt;MONTH(BF$15)),
NETWORKDAYS.INTL((EOMONTH(BF$15-1,1))-_xlpm.DD,EOMONTH(BF$15-1,1),1,_xlpm.VD),
AND(MONTH($AW414)=MONTH(BF$15),MONTH($AX414)=MONTH(BF$15)),
NETWORKDAYS.INTL($AW414,$AX414,1,_xlpm.VD)))),0)),
$DH414="месяц",
$BP414*BF414,
$DH414="неделя",
$BP414*BF414/7*(ROUNDUP((DAY(EOMONTH(BF$15,0)))/4,0))),
0)</f>
        <v/>
      </c>
      <c r="BX414" s="125">
        <f t="array" ref="BX414">
IFERROR(
_xlfn.IFS(
$DH414="день_1",
$BP414*$BL414/($AX414-$AW414+1)*BG414*(DAY(EOMONTH(BG$15,0))),
$DH414="день_2",
$BP414/30*MAX(MIN($AX414,EOMONTH(BG$15,0))-MAX($AW414,BG$15)+1,),
$DH414="раб.день",
$BP414/30*(IFERROR(
_xlfn.LET(_xlpm.VD,
CHOOSE(
{1;2;3;4;5;6;7;8;9;10;11;12;13;14;15;16;17;18},
45658,45659,45660,45661,45662,45663,45664,45665,45711,45724,45778,45779,45785,45786,45820,45821,45965,46022),
_xlfn.LET(_xlpm.DD,
MAX(MIN($AX414,EOMONTH(BG$15,0))-MAX($AW414,BG$15),),
_xlfn.IFS(
AND(MONTH($AW414)=MONTH(BG$15),MONTH($AX414)&lt;&gt;MONTH(BG$15)),
NETWORKDAYS.INTL($AW414,$AW414+_xlpm.DD,1,_xlpm.VD),
AND(MONTH($AW414)&lt;&gt;MONTH(BG$15),MONTH($AX414)=MONTH(BG$15)),
NETWORKDAYS.INTL(($AX414)-_xlpm.DD,$AX414,1,_xlpm.VD),
AND(MONTH($AW414)&lt;MONTH(BG$15),MONTH($AX414)&gt;MONTH(BG$15)),
NETWORKDAYS.INTL((EOMONTH(BG$15-1,1))-_xlpm.DD,EOMONTH(BG$15-1,1),1,_xlpm.VD),
AND(MONTH($AW414)=MONTH(BG$15),MONTH($AX414)=MONTH(BG$15)),
NETWORKDAYS.INTL($AW414,$AX414,1,_xlpm.VD)))),0)),
$DH414="месяц",
$BP414*BG414,
$DH414="неделя",
$BP414*BG414/7*(ROUNDUP((DAY(EOMONTH(BG$15,0)))/4,0))),
0)</f>
        <v/>
      </c>
      <c r="BY414" s="125">
        <f t="array" ref="BY414">
IFERROR(
_xlfn.IFS(
$DH414="день_1",
$BP414*$BL414/($AX414-$AW414+1)*BH414*(DAY(EOMONTH(BH$15,0))),
$DH414="день_2",
$BP414/30*MAX(MIN($AX414,EOMONTH(BH$15,0))-MAX($AW414,BH$15)+1,),
$DH414="раб.день",
$BP414/30*(IFERROR(
_xlfn.LET(_xlpm.VD,
CHOOSE(
{1;2;3;4;5;6;7;8;9;10;11;12;13;14;15;16;17;18},
45658,45659,45660,45661,45662,45663,45664,45665,45711,45724,45778,45779,45785,45786,45820,45821,45965,46022),
_xlfn.LET(_xlpm.DD,
MAX(MIN($AX414,EOMONTH(BH$15,0))-MAX($AW414,BH$15),),
_xlfn.IFS(
AND(MONTH($AW414)=MONTH(BH$15),MONTH($AX414)&lt;&gt;MONTH(BH$15)),
NETWORKDAYS.INTL($AW414,$AW414+_xlpm.DD,1,_xlpm.VD),
AND(MONTH($AW414)&lt;&gt;MONTH(BH$15),MONTH($AX414)=MONTH(BH$15)),
NETWORKDAYS.INTL(($AX414)-_xlpm.DD,$AX414,1,_xlpm.VD),
AND(MONTH($AW414)&lt;MONTH(BH$15),MONTH($AX414)&gt;MONTH(BH$15)),
NETWORKDAYS.INTL((EOMONTH(BH$15-1,1))-_xlpm.DD,EOMONTH(BH$15-1,1),1,_xlpm.VD),
AND(MONTH($AW414)=MONTH(BH$15),MONTH($AX414)=MONTH(BH$15)),
NETWORKDAYS.INTL($AW414,$AX414,1,_xlpm.VD)))),0)),
$DH414="месяц",
$BP414*BH414,
$DH414="неделя",
$BP414*BH414/7*(ROUNDUP((DAY(EOMONTH(BH$15,0)))/4,0))),
0)</f>
        <v/>
      </c>
      <c r="BZ414" s="125">
        <f t="array" ref="BZ414">
IFERROR(
_xlfn.IFS(
$DH414="день_1",
$BP414*$BL414/($AX414-$AW414+1)*BI414*(DAY(EOMONTH(BI$15,0))),
$DH414="день_2",
$BP414/30*MAX(MIN($AX414,EOMONTH(BI$15,0))-MAX($AW414,BI$15)+1,),
$DH414="раб.день",
$BP414/30*(IFERROR(
_xlfn.LET(_xlpm.VD,
CHOOSE(
{1;2;3;4;5;6;7;8;9;10;11;12;13;14;15;16;17;18},
45658,45659,45660,45661,45662,45663,45664,45665,45711,45724,45778,45779,45785,45786,45820,45821,45965,46022),
_xlfn.LET(_xlpm.DD,
MAX(MIN($AX414,EOMONTH(BI$15,0))-MAX($AW414,BI$15),),
_xlfn.IFS(
AND(MONTH($AW414)=MONTH(BI$15),MONTH($AX414)&lt;&gt;MONTH(BI$15)),
NETWORKDAYS.INTL($AW414,$AW414+_xlpm.DD,1,_xlpm.VD),
AND(MONTH($AW414)&lt;&gt;MONTH(BI$15),MONTH($AX414)=MONTH(BI$15)),
NETWORKDAYS.INTL(($AX414)-_xlpm.DD,$AX414,1,_xlpm.VD),
AND(MONTH($AW414)&lt;MONTH(BI$15),MONTH($AX414)&gt;MONTH(BI$15)),
NETWORKDAYS.INTL((EOMONTH(BI$15-1,1))-_xlpm.DD,EOMONTH(BI$15-1,1),1,_xlpm.VD),
AND(MONTH($AW414)=MONTH(BI$15),MONTH($AX414)=MONTH(BI$15)),
NETWORKDAYS.INTL($AW414,$AX414,1,_xlpm.VD)))),0)),
$DH414="месяц",
$BP414*BI414,
$DH414="неделя",
$BP414*BI414/7*(ROUNDUP((DAY(EOMONTH(BI$15,0)))/4,0))),
0)</f>
        <v/>
      </c>
      <c r="CA414" s="125">
        <f t="array" ref="CA414">
IFERROR(
_xlfn.IFS(
$DH414="день_1",
$BP414*$BL414/($AX414-$AW414+1)*BJ414*(DAY(EOMONTH(BJ$15,0))),
$DH414="день_2",
$BP414/30*MAX(MIN($AX414,EOMONTH(BJ$15,0))-MAX($AW414,BJ$15)+1,),
$DH414="раб.день",
$BP414/30*(IFERROR(
_xlfn.LET(_xlpm.VD,
CHOOSE(
{1;2;3;4;5;6;7;8;9;10;11;12;13;14;15;16;17;18},
45658,45659,45660,45661,45662,45663,45664,45665,45711,45724,45778,45779,45785,45786,45820,45821,45965,46022),
_xlfn.LET(_xlpm.DD,
MAX(MIN($AX414,EOMONTH(BJ$15,0))-MAX($AW414,BJ$15),),
_xlfn.IFS(
AND(MONTH($AW414)=MONTH(BJ$15),MONTH($AX414)&lt;&gt;MONTH(BJ$15)),
NETWORKDAYS.INTL($AW414,$AW414+_xlpm.DD,1,_xlpm.VD),
AND(MONTH($AW414)&lt;&gt;MONTH(BJ$15),MONTH($AX414)=MONTH(BJ$15)),
NETWORKDAYS.INTL(($AX414)-_xlpm.DD,$AX414,1,_xlpm.VD),
AND(MONTH($AW414)&lt;MONTH(BJ$15),MONTH($AX414)&gt;MONTH(BJ$15)),
NETWORKDAYS.INTL((EOMONTH(BJ$15-1,1))-_xlpm.DD,EOMONTH(BJ$15-1,1),1,_xlpm.VD),
AND(MONTH($AW414)=MONTH(BJ$15),MONTH($AX414)=MONTH(BJ$15)),
NETWORKDAYS.INTL($AW414,$AX414,1,_xlpm.VD)))),0)),
$DH414="месяц",
$BP414*BJ414,
$DH414="неделя",
$BP414*BJ414/7*(ROUNDUP((DAY(EOMONTH(BJ$15,0)))/4,0))),
0)</f>
        <v/>
      </c>
      <c r="CB414" s="125">
        <f t="array" ref="CB414">
IFERROR(
_xlfn.IFS(
$DH414="день_1",
$BP414*$BL414/($AX414-$AW414+1)*BK414*(DAY(EOMONTH(BK$15,0))),
$DH414="день_2",
$BP414/30*MAX(MIN($AX414,EOMONTH(BK$15,0))-MAX($AW414,BK$15)+1,),
$DH414="раб.день",
$BP414/30*(IFERROR(
_xlfn.LET(_xlpm.VD,
CHOOSE(
{1;2;3;4;5;6;7;8;9;10;11;12;13;14;15;16;17;18},
45658,45659,45660,45661,45662,45663,45664,45665,45711,45724,45778,45779,45785,45786,45820,45821,45965,46022),
_xlfn.LET(_xlpm.DD,
MAX(MIN($AX414,EOMONTH(BK$15,0))-MAX($AW414,BK$15),),
_xlfn.IFS(
AND(MONTH($AW414)=MONTH(BK$15),MONTH($AX414)&lt;&gt;MONTH(BK$15)),
NETWORKDAYS.INTL($AW414,$AW414+_xlpm.DD,1,_xlpm.VD),
AND(MONTH($AW414)&lt;&gt;MONTH(BK$15),MONTH($AX414)=MONTH(BK$15)),
NETWORKDAYS.INTL(($AX414)-_xlpm.DD,$AX414,1,_xlpm.VD),
AND(MONTH($AW414)&lt;MONTH(BK$15),MONTH($AX414)&gt;MONTH(BK$15)),
NETWORKDAYS.INTL((EOMONTH(BK$15-1,1))-_xlpm.DD,EOMONTH(BK$15-1,1),1,_xlpm.VD),
AND(MONTH($AW414)=MONTH(BK$15),MONTH($AX414)=MONTH(BK$15)),
NETWORKDAYS.INTL($AW414,$AX414,1,_xlpm.VD)))),0)),
$DH414="месяц",
$BP414*BK414,
$DH414="неделя",
$BP414*BK414/7*(ROUNDUP((DAY(EOMONTH(BK$15,0)))/4,0))),
0)</f>
        <v/>
      </c>
      <c r="CC414" s="125">
        <f>SUM($BQ414:$CB414)</f>
        <v/>
      </c>
      <c r="CD414" s="126">
        <f>SUM($EH414:$EH414)</f>
        <v/>
      </c>
      <c r="CE414" s="126">
        <f>$CD414*$AB414</f>
        <v/>
      </c>
      <c r="CF414" s="126">
        <f>SUM($EK414:$EK414)</f>
        <v/>
      </c>
      <c r="CG414" s="126">
        <f>$CF414*$AB414</f>
        <v/>
      </c>
      <c r="CH414" s="126">
        <f>SUM($CC414,$CE414,$CG414)</f>
        <v/>
      </c>
      <c r="CI414" s="126">
        <f>$CH414*(1+$CM414)</f>
        <v/>
      </c>
      <c r="CJ414" s="127" t="n">
        <v>0</v>
      </c>
      <c r="CK414" s="126">
        <f>SUM($CH414:$CH414)*(1+$CJ414)</f>
        <v/>
      </c>
      <c r="CL414" s="126">
        <f>SUM($CH414:$CH414)*(1+$CM414)</f>
        <v/>
      </c>
      <c r="CM414" s="59" t="inlineStr">
        <is>
          <t>20%</t>
        </is>
      </c>
      <c r="CN414" s="59" t="n"/>
      <c r="CO414" s="72" t="n"/>
      <c r="CP414" s="59" t="n"/>
      <c r="CQ414" s="73" t="n"/>
      <c r="CR414" s="73" t="n"/>
      <c r="CS414" s="73" t="n"/>
      <c r="CT414" s="72" t="n"/>
      <c r="CU414" s="79" t="inlineStr">
        <is>
          <t> </t>
        </is>
      </c>
      <c r="CV414" s="60" t="n"/>
      <c r="CW414" s="60" t="n"/>
      <c r="CX414" s="60" t="n"/>
      <c r="CY414" s="127">
        <f>IFERROR(($CC414-$EE414)/($EE414/(1-$DQ414)),0)</f>
        <v/>
      </c>
      <c r="CZ414" s="127">
        <f>IFERROR(1-$EI414/($CE414),0)</f>
        <v/>
      </c>
      <c r="DA414" s="127">
        <f>IFERROR(1-$EL414/($CG414),0)</f>
        <v/>
      </c>
      <c r="DB414" s="126">
        <f>ROUND(IFERROR(($CI414/(1+$CM414)-$EN414),0),2)</f>
        <v/>
      </c>
      <c r="DC414" s="128" t="n"/>
      <c r="DD414" s="125" t="n"/>
      <c r="DE414" s="75" t="n">
        <v>0</v>
      </c>
      <c r="DF414" s="128" t="n"/>
      <c r="DG414" s="125">
        <f>IF($DC414=0,0,$DD414*($DC414*100%-$DE414*$DF414))*SUM($AB414:$AB414)</f>
        <v/>
      </c>
      <c r="DH414" s="129" t="inlineStr">
        <is>
          <t>месяц</t>
        </is>
      </c>
      <c r="DI414" s="130">
        <f t="array" ref="DI414">IFERROR(
IF($ES414="LisChannel",
(ROUND(((INDEX({174.625;153.888888888889;130.972222222222},MATCH($AI414,{2;3;4}),0))*$AG414*$AI414),2)),0),0)</f>
        <v/>
      </c>
      <c r="DJ414" s="130">
        <f>
_xlfn.LET(_xlpm.X,
IFERROR(
IF($ES414="НовиковТВ",
(_xlfn.LET(_xlpm.NTV,
_xlfn.LET(_xlpm.MIN,350000,
IF(SUMIFS($DI:$DI,$ES:$ES,"НовиковТВ")&lt;=_xlpm.MIN,
(SUMIFS($DI:$DI,$ES:$ES,"НовиковТВ")/(COUNTIFS($ES:$ES,"НовиковТВ")))*_xlpm.MIN/SUMIFS($DI:$DI,$ES:$ES,"НовиковТВ"),
DI414)),
_xlpm.NTV+$DG414/(1-(1-(_xlpm.NTV)*(1-$DL414)*(1-$DM414)*(1-$DN414)*(1-$DO414)*(1-$DP414)/_xlpm.NTV))))/(1+$EP414),
$DI414+$DG414/(1-(1-($DI414)*(1-$DL414)*(1-$DM414)*(1-$DN414)*(1-$DO414)*(1-$DP414)/$DI414))),
0),
_xlpm.X*(1+$CM414)*(1+$CW414)-_xlpm.X*(1+$CM414)+_xlpm.X)</f>
        <v/>
      </c>
      <c r="DK414" s="125" t="inlineStr">
        <is>
          <t>послед.</t>
        </is>
      </c>
      <c r="DL414" s="63" t="n">
        <v>0</v>
      </c>
      <c r="DM414" s="63" t="n">
        <v>0</v>
      </c>
      <c r="DN414" s="63" t="n">
        <v>0</v>
      </c>
      <c r="DO414" s="63" t="n">
        <v>0</v>
      </c>
      <c r="DP414" s="63" t="n">
        <v>0</v>
      </c>
      <c r="DQ414" s="63">
        <f t="array" ref="DQ414">IFERROR(_xlfn.IFS(
$DK414="послед.",1-(1-$DL414)*(1-$DM414)*(1-$DN414)*(1-$DO414)*(1-$DP414),
$DK414="сумм.",$DL414+$DM414+$DN414+$DO414+$DP414),
0)</f>
        <v/>
      </c>
      <c r="DR414" s="125">
        <f t="array" ref="DR414">
IFERROR(
_xlfn.IFS(
$BL414=0,
0,
$BL414&gt;0,
_xlfn.IFS($DK414="послед.",
$DJ414*(1-$DL414)*(1-$DM414)*(1-$DN414)*(1-$DO414)*(1-$DP414),
$DK414="сумм.",
$DJ414*(1-($DL414+$DM414+$DN414+$DO414+$DP414)))),0)</f>
        <v/>
      </c>
      <c r="DS414" s="125">
        <f t="array" ref="DS414">
IFERROR(_xlfn.IFS(
$DH414="день_1",
$DR414*$BL414/($AX414-$AW414+1)*AZ414*(DAY(EOMONTH(AZ$15,0))),
$DH414="день_2",
$DR414/30*MAX(MIN($AX414,EOMONTH(AZ$15,0))-MAX($AW414,AZ$15)+1,),
$DH414="раб.день",
$DR414/30*(IFERROR(
_xlfn.LET(_xlpm.VD,
CHOOSE(
{1;2;3;4;5;6;7;8;9;10;11;12;13;14;15;16;17;18},
45658,45659,45660,45661,45662,45663,45664,45665,45711,45724,45778,45779,45785,45786,45820,45821,45965,46022),
_xlfn.LET(_xlpm.DD,
MAX(MIN($AX414,EOMONTH(AZ$15,0))-MAX($AW414,AZ$15),),
_xlfn.IFS(
AND(MONTH($AW414)=MONTH(AZ$15),MONTH($AX414)&lt;&gt;MONTH(AZ$15)),
NETWORKDAYS.INTL($AW414,$AW414+_xlpm.DD,1,_xlpm.VD),
AND(MONTH($AW414)&lt;&gt;MONTH(AZ$15),MONTH($AX414)=MONTH(AZ$15)),
NETWORKDAYS.INTL(($AX414)-_xlpm.DD,$AX414,1,_xlpm.VD),
AND(MONTH($AW414)&lt;MONTH(AZ$15),MONTH($AX414)&gt;MONTH(AZ$15)),
NETWORKDAYS.INTL((EOMONTH(AZ$15-1,1))-_xlpm.DD,EOMONTH(AZ$15-1,1),1,_xlpm.VD),
AND(MONTH($AW414)=MONTH(AZ$15),MONTH($AX414)=MONTH(AZ$15)),
NETWORKDAYS.INTL($AW414,$AX414,1,_xlpm.VD)))),0)),
$DH414="месяц",
$DR414*AZ414,
$DH414="неделя",
$DR414*AZ414/7*(ROUNDUP((DAY(EOMONTH(AZ$15,0)))/4,0))),
0)</f>
        <v/>
      </c>
      <c r="DT414" s="125">
        <f t="array" ref="DT414">
IFERROR(_xlfn.IFS(
$DH414="день_1",
$DR414*$BL414/($AX414-$AW414+1)*BA414*(DAY(EOMONTH(BA$15,0))),
$DH414="день_2",
$DR414/30*MAX(MIN($AX414,EOMONTH(BA$15,0))-MAX($AW414,BA$15)+1,),
$DH414="раб.день",
$DR414/30*(IFERROR(
_xlfn.LET(_xlpm.VD,
CHOOSE(
{1;2;3;4;5;6;7;8;9;10;11;12;13;14;15;16;17;18},
45658,45659,45660,45661,45662,45663,45664,45665,45711,45724,45778,45779,45785,45786,45820,45821,45965,46022),
_xlfn.LET(_xlpm.DD,
MAX(MIN($AX414,EOMONTH(BA$15,0))-MAX($AW414,BA$15),),
_xlfn.IFS(
AND(MONTH($AW414)=MONTH(BA$15),MONTH($AX414)&lt;&gt;MONTH(BA$15)),
NETWORKDAYS.INTL($AW414,$AW414+_xlpm.DD,1,_xlpm.VD),
AND(MONTH($AW414)&lt;&gt;MONTH(BA$15),MONTH($AX414)=MONTH(BA$15)),
NETWORKDAYS.INTL(($AX414)-_xlpm.DD,$AX414,1,_xlpm.VD),
AND(MONTH($AW414)&lt;MONTH(BA$15),MONTH($AX414)&gt;MONTH(BA$15)),
NETWORKDAYS.INTL((EOMONTH(BA$15-1,1))-_xlpm.DD,EOMONTH(BA$15-1,1),1,_xlpm.VD),
AND(MONTH($AW414)=MONTH(BA$15),MONTH($AX414)=MONTH(BA$15)),
NETWORKDAYS.INTL($AW414,$AX414,1,_xlpm.VD)))),0)),
$DH414="месяц",
$DR414*BA414,
$DH414="неделя",
$DR414*BA414/7*(ROUNDUP((DAY(EOMONTH(BA$15,0)))/4,0))),
0)</f>
        <v/>
      </c>
      <c r="DU414" s="125">
        <f t="array" ref="DU414">
IFERROR(_xlfn.IFS(
$DH414="день_1",
$DR414*$BL414/($AX414-$AW414+1)*BB414*(DAY(EOMONTH(BB$15,0))),
$DH414="день_2",
$DR414/30*MAX(MIN($AX414,EOMONTH(BB$15,0))-MAX($AW414,BB$15)+1,),
$DH414="раб.день",
$DR414/30*(IFERROR(
_xlfn.LET(_xlpm.VD,
CHOOSE(
{1;2;3;4;5;6;7;8;9;10;11;12;13;14;15;16;17;18},
45658,45659,45660,45661,45662,45663,45664,45665,45711,45724,45778,45779,45785,45786,45820,45821,45965,46022),
_xlfn.LET(_xlpm.DD,
MAX(MIN($AX414,EOMONTH(BB$15,0))-MAX($AW414,BB$15),),
_xlfn.IFS(
AND(MONTH($AW414)=MONTH(BB$15),MONTH($AX414)&lt;&gt;MONTH(BB$15)),
NETWORKDAYS.INTL($AW414,$AW414+_xlpm.DD,1,_xlpm.VD),
AND(MONTH($AW414)&lt;&gt;MONTH(BB$15),MONTH($AX414)=MONTH(BB$15)),
NETWORKDAYS.INTL(($AX414)-_xlpm.DD,$AX414,1,_xlpm.VD),
AND(MONTH($AW414)&lt;MONTH(BB$15),MONTH($AX414)&gt;MONTH(BB$15)),
NETWORKDAYS.INTL((EOMONTH(BB$15-1,1))-_xlpm.DD,EOMONTH(BB$15-1,1),1,_xlpm.VD),
AND(MONTH($AW414)=MONTH(BB$15),MONTH($AX414)=MONTH(BB$15)),
NETWORKDAYS.INTL($AW414,$AX414,1,_xlpm.VD)))),0)),
$DH414="месяц",
$DR414*BB414,
$DH414="неделя",
$DR414*BB414/7*(ROUNDUP((DAY(EOMONTH(BB$15,0)))/4,0))),
0)</f>
        <v/>
      </c>
      <c r="DV414" s="125">
        <f t="array" ref="DV414">
IFERROR(_xlfn.IFS(
$DH414="день_1",
$DR414*$BL414/($AX414-$AW414+1)*BC414*(DAY(EOMONTH(BC$15,0))),
$DH414="день_2",
$DR414/30*MAX(MIN($AX414,EOMONTH(BC$15,0))-MAX($AW414,BC$15)+1,),
$DH414="раб.день",
$DR414/30*(IFERROR(
_xlfn.LET(_xlpm.VD,
CHOOSE(
{1;2;3;4;5;6;7;8;9;10;11;12;13;14;15;16;17;18},
45658,45659,45660,45661,45662,45663,45664,45665,45711,45724,45778,45779,45785,45786,45820,45821,45965,46022),
_xlfn.LET(_xlpm.DD,
MAX(MIN($AX414,EOMONTH(BC$15,0))-MAX($AW414,BC$15),),
_xlfn.IFS(
AND(MONTH($AW414)=MONTH(BC$15),MONTH($AX414)&lt;&gt;MONTH(BC$15)),
NETWORKDAYS.INTL($AW414,$AW414+_xlpm.DD,1,_xlpm.VD),
AND(MONTH($AW414)&lt;&gt;MONTH(BC$15),MONTH($AX414)=MONTH(BC$15)),
NETWORKDAYS.INTL(($AX414)-_xlpm.DD,$AX414,1,_xlpm.VD),
AND(MONTH($AW414)&lt;MONTH(BC$15),MONTH($AX414)&gt;MONTH(BC$15)),
NETWORKDAYS.INTL((EOMONTH(BC$15-1,1))-_xlpm.DD,EOMONTH(BC$15-1,1),1,_xlpm.VD),
AND(MONTH($AW414)=MONTH(BC$15),MONTH($AX414)=MONTH(BC$15)),
NETWORKDAYS.INTL($AW414,$AX414,1,_xlpm.VD)))),0)),
$DH414="месяц",
$DR414*BC414,
$DH414="неделя",
$DR414*BC414/7*(ROUNDUP((DAY(EOMONTH(BC$15,0)))/4,0))),
0)</f>
        <v/>
      </c>
      <c r="DW414" s="125">
        <f t="array" ref="DW414">
IFERROR(_xlfn.IFS(
$DH414="день_1",
$DR414*$BL414/($AX414-$AW414+1)*BD414*(DAY(EOMONTH(BD$15,0))),
$DH414="день_2",
$DR414/30*MAX(MIN($AX414,EOMONTH(BD$15,0))-MAX($AW414,BD$15)+1,),
$DH414="раб.день",
$DR414/30*(IFERROR(
_xlfn.LET(_xlpm.VD,
CHOOSE(
{1;2;3;4;5;6;7;8;9;10;11;12;13;14;15;16;17;18},
45658,45659,45660,45661,45662,45663,45664,45665,45711,45724,45778,45779,45785,45786,45820,45821,45965,46022),
_xlfn.LET(_xlpm.DD,
MAX(MIN($AX414,EOMONTH(BD$15,0))-MAX($AW414,BD$15),),
_xlfn.IFS(
AND(MONTH($AW414)=MONTH(BD$15),MONTH($AX414)&lt;&gt;MONTH(BD$15)),
NETWORKDAYS.INTL($AW414,$AW414+_xlpm.DD,1,_xlpm.VD),
AND(MONTH($AW414)&lt;&gt;MONTH(BD$15),MONTH($AX414)=MONTH(BD$15)),
NETWORKDAYS.INTL(($AX414)-_xlpm.DD,$AX414,1,_xlpm.VD),
AND(MONTH($AW414)&lt;MONTH(BD$15),MONTH($AX414)&gt;MONTH(BD$15)),
NETWORKDAYS.INTL((EOMONTH(BD$15-1,1))-_xlpm.DD,EOMONTH(BD$15-1,1),1,_xlpm.VD),
AND(MONTH($AW414)=MONTH(BD$15),MONTH($AX414)=MONTH(BD$15)),
NETWORKDAYS.INTL($AW414,$AX414,1,_xlpm.VD)))),0)),
$DH414="месяц",
$DR414*BD414,
$DH414="неделя",
$DR414*BD414/7*(ROUNDUP((DAY(EOMONTH(BD$15,0)))/4,0))),
0)</f>
        <v/>
      </c>
      <c r="DX414" s="125">
        <f t="array" ref="DX414">
IFERROR(_xlfn.IFS(
$DH414="день_1",
$DR414*$BL414/($AX414-$AW414+1)*BE414*(DAY(EOMONTH(BE$15,0))),
$DH414="день_2",
$DR414/30*MAX(MIN($AX414,EOMONTH(BE$15,0))-MAX($AW414,BE$15)+1,),
$DH414="раб.день",
$DR414/30*(IFERROR(
_xlfn.LET(_xlpm.VD,
CHOOSE(
{1;2;3;4;5;6;7;8;9;10;11;12;13;14;15;16;17;18},
45658,45659,45660,45661,45662,45663,45664,45665,45711,45724,45778,45779,45785,45786,45820,45821,45965,46022),
_xlfn.LET(_xlpm.DD,
MAX(MIN($AX414,EOMONTH(BE$15,0))-MAX($AW414,BE$15),),
_xlfn.IFS(
AND(MONTH($AW414)=MONTH(BE$15),MONTH($AX414)&lt;&gt;MONTH(BE$15)),
NETWORKDAYS.INTL($AW414,$AW414+_xlpm.DD,1,_xlpm.VD),
AND(MONTH($AW414)&lt;&gt;MONTH(BE$15),MONTH($AX414)=MONTH(BE$15)),
NETWORKDAYS.INTL(($AX414)-_xlpm.DD,$AX414,1,_xlpm.VD),
AND(MONTH($AW414)&lt;MONTH(BE$15),MONTH($AX414)&gt;MONTH(BE$15)),
NETWORKDAYS.INTL((EOMONTH(BE$15-1,1))-_xlpm.DD,EOMONTH(BE$15-1,1),1,_xlpm.VD),
AND(MONTH($AW414)=MONTH(BE$15),MONTH($AX414)=MONTH(BE$15)),
NETWORKDAYS.INTL($AW414,$AX414,1,_xlpm.VD)))),0)),
$DH414="месяц",
$DR414*BE414,
$DH414="неделя",
$DR414*BE414/7*(ROUNDUP((DAY(EOMONTH(BE$15,0)))/4,0))),
0)</f>
        <v/>
      </c>
      <c r="DY414" s="125">
        <f t="array" ref="DY414">
IFERROR(_xlfn.IFS(
$DH414="день_1",
$DR414*$BL414/($AX414-$AW414+1)*BF414*(DAY(EOMONTH(BF$15,0))),
$DH414="день_2",
$DR414/30*MAX(MIN($AX414,EOMONTH(BF$15,0))-MAX($AW414,BF$15)+1,),
$DH414="раб.день",
$DR414/30*(IFERROR(
_xlfn.LET(_xlpm.VD,
CHOOSE(
{1;2;3;4;5;6;7;8;9;10;11;12;13;14;15;16;17;18},
45658,45659,45660,45661,45662,45663,45664,45665,45711,45724,45778,45779,45785,45786,45820,45821,45965,46022),
_xlfn.LET(_xlpm.DD,
MAX(MIN($AX414,EOMONTH(BF$15,0))-MAX($AW414,BF$15),),
_xlfn.IFS(
AND(MONTH($AW414)=MONTH(BF$15),MONTH($AX414)&lt;&gt;MONTH(BF$15)),
NETWORKDAYS.INTL($AW414,$AW414+_xlpm.DD,1,_xlpm.VD),
AND(MONTH($AW414)&lt;&gt;MONTH(BF$15),MONTH($AX414)=MONTH(BF$15)),
NETWORKDAYS.INTL(($AX414)-_xlpm.DD,$AX414,1,_xlpm.VD),
AND(MONTH($AW414)&lt;MONTH(BF$15),MONTH($AX414)&gt;MONTH(BF$15)),
NETWORKDAYS.INTL((EOMONTH(BF$15-1,1))-_xlpm.DD,EOMONTH(BF$15-1,1),1,_xlpm.VD),
AND(MONTH($AW414)=MONTH(BF$15),MONTH($AX414)=MONTH(BF$15)),
NETWORKDAYS.INTL($AW414,$AX414,1,_xlpm.VD)))),0)),
$DH414="месяц",
$DR414*BF414,
$DH414="неделя",
$DR414*BF414/7*(ROUNDUP((DAY(EOMONTH(BF$15,0)))/4,0))),
0)</f>
        <v/>
      </c>
      <c r="DZ414" s="125">
        <f t="array" ref="DZ414">
IFERROR(_xlfn.IFS(
$DH414="день_1",
$DR414*$BL414/($AX414-$AW414+1)*BG414*(DAY(EOMONTH(BG$15,0))),
$DH414="день_2",
$DR414/30*MAX(MIN($AX414,EOMONTH(BG$15,0))-MAX($AW414,BG$15)+1,),
$DH414="раб.день",
$DR414/30*(IFERROR(
_xlfn.LET(_xlpm.VD,
CHOOSE(
{1;2;3;4;5;6;7;8;9;10;11;12;13;14;15;16;17;18},
45658,45659,45660,45661,45662,45663,45664,45665,45711,45724,45778,45779,45785,45786,45820,45821,45965,46022),
_xlfn.LET(_xlpm.DD,
MAX(MIN($AX414,EOMONTH(BG$15,0))-MAX($AW414,BG$15),),
_xlfn.IFS(
AND(MONTH($AW414)=MONTH(BG$15),MONTH($AX414)&lt;&gt;MONTH(BG$15)),
NETWORKDAYS.INTL($AW414,$AW414+_xlpm.DD,1,_xlpm.VD),
AND(MONTH($AW414)&lt;&gt;MONTH(BG$15),MONTH($AX414)=MONTH(BG$15)),
NETWORKDAYS.INTL(($AX414)-_xlpm.DD,$AX414,1,_xlpm.VD),
AND(MONTH($AW414)&lt;MONTH(BG$15),MONTH($AX414)&gt;MONTH(BG$15)),
NETWORKDAYS.INTL((EOMONTH(BG$15-1,1))-_xlpm.DD,EOMONTH(BG$15-1,1),1,_xlpm.VD),
AND(MONTH($AW414)=MONTH(BG$15),MONTH($AX414)=MONTH(BG$15)),
NETWORKDAYS.INTL($AW414,$AX414,1,_xlpm.VD)))),0)),
$DH414="месяц",
$DR414*BG414,
$DH414="неделя",
$DR414*BG414/7*(ROUNDUP((DAY(EOMONTH(BG$15,0)))/4,0))),
0)</f>
        <v/>
      </c>
      <c r="EA414" s="125">
        <f t="array" ref="EA414">
IFERROR(_xlfn.IFS(
$DH414="день_1",
$DR414*$BL414/($AX414-$AW414+1)*BH414*(DAY(EOMONTH(BH$15,0))),
$DH414="день_2",
$DR414/30*MAX(MIN($AX414,EOMONTH(BH$15,0))-MAX($AW414,BH$15)+1,),
$DH414="раб.день",
$DR414/30*(IFERROR(
_xlfn.LET(_xlpm.VD,
CHOOSE(
{1;2;3;4;5;6;7;8;9;10;11;12;13;14;15;16;17;18},
45658,45659,45660,45661,45662,45663,45664,45665,45711,45724,45778,45779,45785,45786,45820,45821,45965,46022),
_xlfn.LET(_xlpm.DD,
MAX(MIN($AX414,EOMONTH(BH$15,0))-MAX($AW414,BH$15),),
_xlfn.IFS(
AND(MONTH($AW414)=MONTH(BH$15),MONTH($AX414)&lt;&gt;MONTH(BH$15)),
NETWORKDAYS.INTL($AW414,$AW414+_xlpm.DD,1,_xlpm.VD),
AND(MONTH($AW414)&lt;&gt;MONTH(BH$15),MONTH($AX414)=MONTH(BH$15)),
NETWORKDAYS.INTL(($AX414)-_xlpm.DD,$AX414,1,_xlpm.VD),
AND(MONTH($AW414)&lt;MONTH(BH$15),MONTH($AX414)&gt;MONTH(BH$15)),
NETWORKDAYS.INTL((EOMONTH(BH$15-1,1))-_xlpm.DD,EOMONTH(BH$15-1,1),1,_xlpm.VD),
AND(MONTH($AW414)=MONTH(BH$15),MONTH($AX414)=MONTH(BH$15)),
NETWORKDAYS.INTL($AW414,$AX414,1,_xlpm.VD)))),0)),
$DH414="месяц",
$DR414*BH414,
$DH414="неделя",
$DR414*BH414/7*(ROUNDUP((DAY(EOMONTH(BH$15,0)))/4,0))),
0)</f>
        <v/>
      </c>
      <c r="EB414" s="125">
        <f t="array" ref="EB414">
IFERROR(_xlfn.IFS(
$DH414="день_1",
$DR414*$BL414/($AX414-$AW414+1)*BI414*(DAY(EOMONTH(BI$15,0))),
$DH414="день_2",
$DR414/30*MAX(MIN($AX414,EOMONTH(BI$15,0))-MAX($AW414,BI$15)+1,),
$DH414="раб.день",
$DR414/30*(IFERROR(
_xlfn.LET(_xlpm.VD,
CHOOSE(
{1;2;3;4;5;6;7;8;9;10;11;12;13;14;15;16;17;18},
45658,45659,45660,45661,45662,45663,45664,45665,45711,45724,45778,45779,45785,45786,45820,45821,45965,46022),
_xlfn.LET(_xlpm.DD,
MAX(MIN($AX414,EOMONTH(BI$15,0))-MAX($AW414,BI$15),),
_xlfn.IFS(
AND(MONTH($AW414)=MONTH(BI$15),MONTH($AX414)&lt;&gt;MONTH(BI$15)),
NETWORKDAYS.INTL($AW414,$AW414+_xlpm.DD,1,_xlpm.VD),
AND(MONTH($AW414)&lt;&gt;MONTH(BI$15),MONTH($AX414)=MONTH(BI$15)),
NETWORKDAYS.INTL(($AX414)-_xlpm.DD,$AX414,1,_xlpm.VD),
AND(MONTH($AW414)&lt;MONTH(BI$15),MONTH($AX414)&gt;MONTH(BI$15)),
NETWORKDAYS.INTL((EOMONTH(BI$15-1,1))-_xlpm.DD,EOMONTH(BI$15-1,1),1,_xlpm.VD),
AND(MONTH($AW414)=MONTH(BI$15),MONTH($AX414)=MONTH(BI$15)),
NETWORKDAYS.INTL($AW414,$AX414,1,_xlpm.VD)))),0)),
$DH414="месяц",
$DR414*BI414,
$DH414="неделя",
$DR414*BI414/7*(ROUNDUP((DAY(EOMONTH(BI$15,0)))/4,0))),
0)</f>
        <v/>
      </c>
      <c r="EC414" s="125">
        <f t="array" ref="EC414">
IFERROR(_xlfn.IFS(
$DH414="день_1",
$DR414*$BL414/($AX414-$AW414+1)*BJ414*(DAY(EOMONTH(BJ$15,0))),
$DH414="день_2",
$DR414/30*MAX(MIN($AX414,EOMONTH(BJ$15,0))-MAX($AW414,BJ$15)+1,),
$DH414="раб.день",
$DR414/30*(IFERROR(
_xlfn.LET(_xlpm.VD,
CHOOSE(
{1;2;3;4;5;6;7;8;9;10;11;12;13;14;15;16;17;18},
45658,45659,45660,45661,45662,45663,45664,45665,45711,45724,45778,45779,45785,45786,45820,45821,45965,46022),
_xlfn.LET(_xlpm.DD,
MAX(MIN($AX414,EOMONTH(BJ$15,0))-MAX($AW414,BJ$15),),
_xlfn.IFS(
AND(MONTH($AW414)=MONTH(BJ$15),MONTH($AX414)&lt;&gt;MONTH(BJ$15)),
NETWORKDAYS.INTL($AW414,$AW414+_xlpm.DD,1,_xlpm.VD),
AND(MONTH($AW414)&lt;&gt;MONTH(BJ$15),MONTH($AX414)=MONTH(BJ$15)),
NETWORKDAYS.INTL(($AX414)-_xlpm.DD,$AX414,1,_xlpm.VD),
AND(MONTH($AW414)&lt;MONTH(BJ$15),MONTH($AX414)&gt;MONTH(BJ$15)),
NETWORKDAYS.INTL((EOMONTH(BJ$15-1,1))-_xlpm.DD,EOMONTH(BJ$15-1,1),1,_xlpm.VD),
AND(MONTH($AW414)=MONTH(BJ$15),MONTH($AX414)=MONTH(BJ$15)),
NETWORKDAYS.INTL($AW414,$AX414,1,_xlpm.VD)))),0)),
$DH414="месяц",
$DR414*BJ414,
$DH414="неделя",
$DR414*BJ414/7*(ROUNDUP((DAY(EOMONTH(BJ$15,0)))/4,0))),
0)</f>
        <v/>
      </c>
      <c r="ED414" s="125">
        <f t="array" ref="ED414">
IFERROR(_xlfn.IFS(
$DH414="день_1",
$DR414*$BL414/($AX414-$AW414+1)*BK414*(DAY(EOMONTH(BK$15,0))),
$DH414="день_2",
$DR414/30*MAX(MIN($AX414,EOMONTH(BK$15,0))-MAX($AW414,BK$15)+1,),
$DH414="раб.день",
$DR414/30*(IFERROR(
_xlfn.LET(_xlpm.VD,
CHOOSE(
{1;2;3;4;5;6;7;8;9;10;11;12;13;14;15;16;17;18},
45658,45659,45660,45661,45662,45663,45664,45665,45711,45724,45778,45779,45785,45786,45820,45821,45965,46022),
_xlfn.LET(_xlpm.DD,
MAX(MIN($AX414,EOMONTH(BK$15,0))-MAX($AW414,BK$15),),
_xlfn.IFS(
AND(MONTH($AW414)=MONTH(BK$15),MONTH($AX414)&lt;&gt;MONTH(BK$15)),
NETWORKDAYS.INTL($AW414,$AW414+_xlpm.DD,1,_xlpm.VD),
AND(MONTH($AW414)&lt;&gt;MONTH(BK$15),MONTH($AX414)=MONTH(BK$15)),
NETWORKDAYS.INTL(($AX414)-_xlpm.DD,$AX414,1,_xlpm.VD),
AND(MONTH($AW414)&lt;MONTH(BK$15),MONTH($AX414)&gt;MONTH(BK$15)),
NETWORKDAYS.INTL((EOMONTH(BK$15-1,1))-_xlpm.DD,EOMONTH(BK$15-1,1),1,_xlpm.VD),
AND(MONTH($AW414)=MONTH(BK$15),MONTH($AX414)=MONTH(BK$15)),
NETWORKDAYS.INTL($AW414,$AX414,1,_xlpm.VD)))),0)),
$DH414="месяц",
$DR414*BK414,
$DH414="неделя",
$DR414*BK414/7*(ROUNDUP((DAY(EOMONTH(BK$15,0)))/4,0))),
0)</f>
        <v/>
      </c>
      <c r="EE414" s="125">
        <f>SUM($DS414,$DT414,$DU414,$DV414,$DW414,$DX414,$DY414,$DZ414,$EA414,$EB414,$EC414,$ED414)</f>
        <v/>
      </c>
      <c r="EF414" s="125">
        <f>IFERROR(ROUND($EE414*(1+$EP414),2),0)</f>
        <v/>
      </c>
      <c r="EG414" s="128" t="n">
        <v>1</v>
      </c>
      <c r="EH414" s="126" t="n">
        <v>0</v>
      </c>
      <c r="EI414" s="126">
        <f>ROUND(SUM($EH414:$EH414)*SUM($AB414:$AB414)*$EG414,2)</f>
        <v/>
      </c>
      <c r="EJ414" s="126">
        <f>ROUND($EI414*(1+$EP414),2)</f>
        <v/>
      </c>
      <c r="EK414" s="126" t="n">
        <v>0</v>
      </c>
      <c r="EL414" s="126">
        <f>ROUND(SUM($EK414:$EK414)*SUM($AB414:$AB414)*$EG414,2)</f>
        <v/>
      </c>
      <c r="EM414" s="126">
        <f>ROUND($EL414*(1+$EP414),2)</f>
        <v/>
      </c>
      <c r="EN414" s="126">
        <f>SUM($EE414,$EI414,$EL414)</f>
        <v/>
      </c>
      <c r="EO414" s="126">
        <f>SUM($EF414,$EJ414,$EM414)</f>
        <v/>
      </c>
      <c r="EP414" s="59" t="inlineStr">
        <is>
          <t>20%</t>
        </is>
      </c>
      <c r="EQ414" s="59" t="n"/>
      <c r="ER414" s="60">
        <f t="array" ref="ER414">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MATCH(ES414,
{"AMS";"RussOutdoor";"HD Outdoor";"Ingroup";"IQ";"Ledproduction";"LisChannel";"Logic";"Media-PPL";"NovikovTV | НовиковТВ";"SMA";"SOK";"КрокусТВ | CrocusTV | IndoorTV";"Сити";"ТЯК Москва"},
0)),"")</f>
        <v/>
      </c>
      <c r="ES414" s="60" t="n"/>
      <c r="ET414" s="60">
        <f t="array" ref="ET414">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MATCH(ES414,
{"AMS";"RussOutdoor";"HD Outdoor";"Ingroup";"IQ";"Ledproduction";"LisChannel";"Logic";"Media-PPL";"NovikovTV | НовиковТВ";"SMA";"SOK";"КрокусТВ | CrocusTV | IndoorTV";"Сити";"ТЯК Москва"},
0)),"")</f>
        <v/>
      </c>
      <c r="EU414" s="60" t="n"/>
      <c r="EV414" s="60" t="n"/>
      <c r="EX414" s="110">
        <f t="array" ref="EX414">
($AR414/30
+N("ТРАФИК ПЛОЩАДКИ"))*
(IFERROR(
_xlfn.LET(
_xlpm.GPR,
HLOOKUP($L414,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(MATCH($T414,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IF($Q414="цифровой",_xlpm.GPR/$AG414,_xlpm.GPR/60)),
0)
+N("DWELL TIME"))*
(IF($AB414=0,0,IF($AB414=1,0.3,IF($AB414=2,0.5,IF($AB414&gt;2,1))))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_xlfn.IFS($AC414="да",1.2,$AC414="нет",1)*
_xlfn.IFS($AD414="да",1.2,$AD414="нет",1)*
IF(R414="статический",1,1.2)*
$X414*
INDEX(
{1.2;1;1.2;1.2;1;1.2;1.2;1.2;1.2;1.2;1.2;1;1.2;1.2;1.2;1.2;1;1;1.2;1.2;1.2;1;1;1;1;1.2;1.2;1.2;1.2;1;1;1;1;1.2;1.2;1.2;1.2;1.2;1.2;1.2;1.2;1;1;1.2;1;1;1;1;1.5;1;1;1.5;1.5;1.2},
MATCH($Q414,_xlpm.MI,0)))&gt;{0.02;0.04;0.06;0.1;0.2;0.4;0.6;0.8;1;2;4;6})),
{0;1;2;3;4;5;6;7;8;9;10;11;12},
0)))
+N("КОЭФФИЦИЕНТ КОНТАКТА"))))*
(_xlfn.IFS($X414&lt;0.1,$X414/1000,$X414&gt;25,5.2,AND($X414&gt;=0.1,$X414&lt;=25),(($X414*2+0.1)/10)*($X414/10)))*
IFERROR((_xlfn.LET(
_xlpm.MA,
{0;0.8;0.85;0.9;0.95;1},
_xlpm.MAA,
{0;1;2;3;4;5},
INDEX(_xlpm.MA,MATCH(SUMPRODUCT(--((IF(ROUND(_xlpm.MAA,1)&gt;5,5,ROUND($AB414,1)))&gt;{0;1;2;3;4;5})),_xlpm.MAA,0)))
+N("КОЭФФИЦИЕНТ КОЛ-ВО КОНСТРУКЦИЙ")),1)*
$AB414,0))*
(IF($Q414="цифровой",$AG414/15*$AI414,1)
+N("ДЛЯ ЦИФРЫ"))</f>
        <v/>
      </c>
      <c r="EY414" s="110">
        <f>IFERROR(EX414*AY414,0)</f>
        <v/>
      </c>
      <c r="EZ414" s="131">
        <f>IFERROR(DP414/EY414*1000,0)</f>
        <v/>
      </c>
      <c r="FA414" s="112">
        <f>IFERROR(FC414/FB414,0)</f>
        <v/>
      </c>
      <c r="FB414" s="112">
        <f>IFERROR((FC414/(EY414/FF414*#REF!))*0.825,0)</f>
        <v/>
      </c>
      <c r="FC414" s="112">
        <f>IFERROR(((EX414*30/AR414)*100)/30,0)</f>
        <v/>
      </c>
      <c r="FD414" s="112">
        <f>IFERROR(EY414/G414*100%,0)</f>
        <v/>
      </c>
      <c r="FE414" s="112">
        <f>IFERROR(FD414/FC414*100%,0)</f>
        <v/>
      </c>
      <c r="FF414" s="110">
        <f>IFERROR(AR414/30*AY414,0)</f>
        <v/>
      </c>
    </row>
    <row r="415" ht="13" customHeight="1">
      <c r="A415" s="59" t="n"/>
      <c r="B415" s="60" t="n"/>
      <c r="C415" s="60" t="n"/>
      <c r="D415" s="60">
        <f t="array" ref="D415">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MATCH($E415,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15" s="60">
        <f t="array" ref="E415">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MATCH($F415,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15" s="60" t="inlineStr"/>
      <c r="G415" s="60" t="n"/>
      <c r="H415" s="60">
        <f t="array" ref="H415">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MATCH($I415,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15" s="60" t="n"/>
      <c r="J415" s="60" t="n"/>
      <c r="K415" s="60" t="n"/>
      <c r="L415" s="60" t="n"/>
      <c r="M415" s="60" t="n"/>
      <c r="N415" s="60" t="n"/>
      <c r="O415" s="60" t="n"/>
      <c r="P415" s="60">
        <f t="array" ref="P415">
_xlfn.IFS(
ISNUMBER(MATCH($Q415,{"шелфбаннер","разделитель","монетница","чековая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ISNUMBER(MATCH($Q415,{"LED/LCD","видеокулер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ISNUMBER(MATCH($Q415,{"автомобиль","машина","выставочное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ISNUMBER(MATCH($Q415,{"билборд","лифтовая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ISNUMBER(MATCH($Q415,{"навигация","подвесной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ISNUMBER(MATCH($Q415,{"движущаяся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ISNUMBER(MATCH($Q415,{"каталог","журнал"},)),
"Пресса",
$Q415="","")</f>
        <v/>
      </c>
      <c r="Q415" s="60" t="n"/>
      <c r="R415" s="60">
        <f t="array" ref="R415">
IFERROR(
_xlfn.IFS(
OR(ISNUMBER(MATCH($Q415,{"экспозиция","макет","стенд","автостенд","авто стенд","выставочное пространство","выставочные стенды","модульные выставочные стенды","3Д конструкция","3D конструкция"},)),P415="Экспонирование"),
"нестандартный",
ISNUMBER(MATCH($Q415,{"скроллер","призматрон"},)),
"динамический",
$P415="Видео",
"цифровой",
OR($P415="Пресса",$P415="Щит",$P415="POSm",$P415="Подвес",$P415="Брендирование/оклейка"),
"статический"),"")</f>
        <v/>
      </c>
      <c r="S415" s="59" t="n"/>
      <c r="T415" s="60" t="n"/>
      <c r="U415" s="60" t="n"/>
      <c r="V415" s="60">
        <f>
IF(P415="Видео",
"цифровой постер/ролик",
IF(ISNUMBER(MATCH(Q415,{"короб световой","короб световой | лайтбокс","короб световой | кристалайт","лайтбокс","лайт бокс","кристалайт","LB","lightbox"},)),
"бэклит",
IF(P415="Брендирование/оклейка",
"перфарированная пленка/самоклейка",
IF(P415="Экспонирование",
"под запрос",
IF(P415="Подвес",
"баннер/ткань",
"")))))</f>
        <v/>
      </c>
      <c r="W415" s="59" t="n"/>
      <c r="X415" s="59" t="n"/>
      <c r="Y415" s="59" t="n"/>
      <c r="Z415" s="61" t="n"/>
      <c r="AA415" s="61" t="n"/>
      <c r="AB415" s="61">
        <f>IF(BL415&gt;0,Z415,0)</f>
        <v/>
      </c>
      <c r="AC415" s="59" t="n"/>
      <c r="AD415" s="59" t="n"/>
      <c r="AE415" s="59" t="n"/>
      <c r="AF415" s="59" t="n"/>
      <c r="AG415" s="59" t="n"/>
      <c r="AH415" s="59" t="n"/>
      <c r="AI415" s="59" t="n"/>
      <c r="AJ415" s="59" t="n"/>
      <c r="AK415" s="59" t="n"/>
      <c r="AL415" s="62">
        <f>IFERROR(IF(OR(R415="статический",R415="динамический",R415="нестандартный",R415="",R415=""),"-",IF(AND(AH415="-",AI415="-"),"-",AK415*3600/AH415*AI415)),"-")</f>
        <v/>
      </c>
      <c r="AM415" s="62">
        <f>IFERROR(IF(OR(R415="статический",R415="динамический",R415="",R415="", R415="BTL",R415="нестандартный"),"-",AG415*AI415*AL415/60),"-")</f>
        <v/>
      </c>
      <c r="AN415" s="63">
        <f>IFERROR(IF(AH415="","-",AG415*AI415/AH415),"-")</f>
        <v/>
      </c>
      <c r="AO415" s="59">
        <f>IFERROR(IF(OR($R415="статический",$R415="динамический",$R415="",$R415="",$R415="BTL",$R415="нестандартный"),"-",$AL415*$AY415),"-")</f>
        <v/>
      </c>
      <c r="AP415" s="62">
        <f>IFERROR(IF(OR($R415="статический",$R415="динамический",$R415="",$R415="",$R415="BTL",$R415="нестандартный"),"-",$AM415*AY415),"-")</f>
        <v/>
      </c>
      <c r="AQ415" s="64" t="n"/>
      <c r="AR415" s="61" t="n"/>
      <c r="AS415" s="61" t="n"/>
      <c r="AT415" s="61" t="n"/>
      <c r="AU415" s="65" t="n"/>
      <c r="AV415" s="124">
        <f>IFERROR(DR415/AT415*1000,"n/a")</f>
        <v/>
      </c>
      <c r="AW415" s="67" t="n"/>
      <c r="AX415" s="67" t="n"/>
      <c r="AY415" s="43">
        <f>IFERROR(IF(OR($AW415="",$AX415=""),"",_xlfn.DAYS($AX415+1,$AW415)),"")</f>
        <v/>
      </c>
      <c r="AZ415" s="68">
        <f t="array" ref="AZ415">
_xlfn.LET(_xlpm.COEFF,
IF($AW415+$AX415=0,0,IF(MAX(MIN($AX415,EOMONTH(AZ$15,0))-MAX($AW415,AZ$15)+1,)&gt;0,1,0)),
_xlfn.IFS(
$ES415="LisChannel",
_xlpm.COEFF*
INDEX({1;1;1.2;1.2;1;1;1;1;1.2;1.2;1.2;1.2},
MATCH(MONTH(AZ$15),
{1,2,3,4,5,6,7,8,9,10,11,12})),
CONCATENATE($ES415," ",$L415)="RussOutdoor метро",
_xlpm.COEFF*
INDEX({0.8;0.9;1.1;1.1;1;1;1;1;1.1;1.1;1.1;1.1},
MATCH(MONTH(AZ$15),
{1,2,3,4,5,6,7,8,9,10,11,12})),
$ES415&lt;&gt;"LisChannel",
_xlpm.COEFF,
$ES415&lt;&gt;"RussOutdoor",
_xlpm.COEFF))</f>
        <v/>
      </c>
      <c r="BA415" s="68">
        <f t="array" ref="BA415">
_xlfn.LET(_xlpm.COEFF,
IF($AW415+$AX415=0,0,IF(MAX(MIN($AX415,EOMONTH(BA$15,0))-MAX($AW415,BA$15)+1,)&gt;0,1,0)),
_xlfn.IFS(
$ES415="LisChannel",
_xlpm.COEFF*
INDEX({1;1;1.2;1.2;1;1;1;1;1.2;1.2;1.2;1.2},
MATCH(MONTH(BA$15),
{1,2,3,4,5,6,7,8,9,10,11,12})),
CONCATENATE($ES415," ",$L415)="RussOutdoor метро",
_xlpm.COEFF*
INDEX({0.8;0.9;1.1;1.1;1;1;1;1;1.1;1.1;1.1;1.1},
MATCH(MONTH(BA$15),
{1,2,3,4,5,6,7,8,9,10,11,12})),
$ES415&lt;&gt;"LisChannel",
_xlpm.COEFF,
$ES415&lt;&gt;"RussOutdoor",
_xlpm.COEFF))</f>
        <v/>
      </c>
      <c r="BB415" s="68">
        <f t="array" ref="BB415">
_xlfn.LET(_xlpm.COEFF,
IF($AW415+$AX415=0,0,IF(MAX(MIN($AX415,EOMONTH(BB$15,0))-MAX($AW415,BB$15)+1,)&gt;0,1,0)),
_xlfn.IFS(
$ES415="LisChannel",
_xlpm.COEFF*
INDEX({1;1;1.2;1.2;1;1;1;1;1.2;1.2;1.2;1.2},
MATCH(MONTH(BB$15),
{1,2,3,4,5,6,7,8,9,10,11,12})),
CONCATENATE($ES415," ",$L415)="RussOutdoor метро",
_xlpm.COEFF*
INDEX({0.8;0.9;1.1;1.1;1;1;1;1;1.1;1.1;1.1;1.1},
MATCH(MONTH(BB$15),
{1,2,3,4,5,6,7,8,9,10,11,12})),
$ES415&lt;&gt;"LisChannel",
_xlpm.COEFF,
$ES415&lt;&gt;"RussOutdoor",
_xlpm.COEFF))</f>
        <v/>
      </c>
      <c r="BC415" s="68">
        <f t="array" ref="BC415">
_xlfn.LET(_xlpm.COEFF,
IF($AW415+$AX415=0,0,IF(MAX(MIN($AX415,EOMONTH(BC$15,0))-MAX($AW415,BC$15)+1,)&gt;0,1,0)),
_xlfn.IFS(
$ES415="LisChannel",
_xlpm.COEFF*
INDEX({1;1;1.2;1.2;1;1;1;1;1.2;1.2;1.2;1.2},
MATCH(MONTH(BC$15),
{1,2,3,4,5,6,7,8,9,10,11,12})),
CONCATENATE($ES415," ",$L415)="RussOutdoor метро",
_xlpm.COEFF*
INDEX({0.8;0.9;1.1;1.1;1;1;1;1;1.1;1.1;1.1;1.1},
MATCH(MONTH(BC$15),
{1,2,3,4,5,6,7,8,9,10,11,12})),
$ES415&lt;&gt;"LisChannel",
_xlpm.COEFF,
$ES415&lt;&gt;"RussOutdoor",
_xlpm.COEFF))</f>
        <v/>
      </c>
      <c r="BD415" s="68">
        <f t="array" ref="BD415">
_xlfn.LET(_xlpm.COEFF,
IF($AW415+$AX415=0,0,IF(MAX(MIN($AX415,EOMONTH(BD$15,0))-MAX($AW415,BD$15)+1,)&gt;0,1,0)),
_xlfn.IFS(
$ES415="LisChannel",
_xlpm.COEFF*
INDEX({1;1;1.2;1.2;1;1;1;1;1.2;1.2;1.2;1.2},
MATCH(MONTH(BD$15),
{1,2,3,4,5,6,7,8,9,10,11,12})),
CONCATENATE($ES415," ",$L415)="RussOutdoor метро",
_xlpm.COEFF*
INDEX({0.8;0.9;1.1;1.1;1;1;1;1;1.1;1.1;1.1;1.1},
MATCH(MONTH(BD$15),
{1,2,3,4,5,6,7,8,9,10,11,12})),
$ES415&lt;&gt;"LisChannel",
_xlpm.COEFF,
$ES415&lt;&gt;"RussOutdoor",
_xlpm.COEFF))</f>
        <v/>
      </c>
      <c r="BE415" s="68">
        <f t="array" ref="BE415">
_xlfn.LET(_xlpm.COEFF,
IF($AW415+$AX415=0,0,IF(MAX(MIN($AX415,EOMONTH(BE$15,0))-MAX($AW415,BE$15)+1,)&gt;0,1,0)),
_xlfn.IFS(
$ES415="LisChannel",
_xlpm.COEFF*
INDEX({1;1;1.2;1.2;1;1;1;1;1.2;1.2;1.2;1.2},
MATCH(MONTH(BE$15),
{1,2,3,4,5,6,7,8,9,10,11,12})),
CONCATENATE($ES415," ",$L415)="RussOutdoor метро",
_xlpm.COEFF*
INDEX({0.8;0.9;1.1;1.1;1;1;1;1;1.1;1.1;1.1;1.1},
MATCH(MONTH(BE$15),
{1,2,3,4,5,6,7,8,9,10,11,12})),
$ES415&lt;&gt;"LisChannel",
_xlpm.COEFF,
$ES415&lt;&gt;"RussOutdoor",
_xlpm.COEFF))</f>
        <v/>
      </c>
      <c r="BF415" s="68">
        <f t="array" ref="BF415">
_xlfn.LET(_xlpm.COEFF,
IF($AW415+$AX415=0,0,IF(MAX(MIN($AX415,EOMONTH(BF$15,0))-MAX($AW415,BF$15)+1,)&gt;0,1,0)),
_xlfn.IFS(
$ES415="LisChannel",
_xlpm.COEFF*
INDEX({1;1;1.2;1.2;1;1;1;1;1.2;1.2;1.2;1.2},
MATCH(MONTH(BF$15),
{1,2,3,4,5,6,7,8,9,10,11,12})),
CONCATENATE($ES415," ",$L415)="RussOutdoor метро",
_xlpm.COEFF*
INDEX({0.8;0.9;1.1;1.1;1;1;1;1;1.1;1.1;1.1;1.1},
MATCH(MONTH(BF$15),
{1,2,3,4,5,6,7,8,9,10,11,12})),
$ES415&lt;&gt;"LisChannel",
_xlpm.COEFF,
$ES415&lt;&gt;"RussOutdoor",
_xlpm.COEFF))</f>
        <v/>
      </c>
      <c r="BG415" s="68">
        <f t="array" ref="BG415">
_xlfn.LET(_xlpm.COEFF,
IF($AW415+$AX415=0,0,IF(MAX(MIN($AX415,EOMONTH(BG$15,0))-MAX($AW415,BG$15)+1,)&gt;0,1,0)),
_xlfn.IFS(
$ES415="LisChannel",
_xlpm.COEFF*
INDEX({1;1;1.2;1.2;1;1;1;1;1.2;1.2;1.2;1.2},
MATCH(MONTH(BG$15),
{1,2,3,4,5,6,7,8,9,10,11,12})),
CONCATENATE($ES415," ",$L415)="RussOutdoor метро",
_xlpm.COEFF*
INDEX({0.8;0.9;1.1;1.1;1;1;1;1;1.1;1.1;1.1;1.1},
MATCH(MONTH(BG$15),
{1,2,3,4,5,6,7,8,9,10,11,12})),
$ES415&lt;&gt;"LisChannel",
_xlpm.COEFF,
$ES415&lt;&gt;"RussOutdoor",
_xlpm.COEFF))</f>
        <v/>
      </c>
      <c r="BH415" s="68">
        <f t="array" ref="BH415">
_xlfn.LET(_xlpm.COEFF,
IF($AW415+$AX415=0,0,IF(MAX(MIN($AX415,EOMONTH(BH$15,0))-MAX($AW415,BH$15)+1,)&gt;0,1,0)),
_xlfn.IFS(
$ES415="LisChannel",
_xlpm.COEFF*
INDEX({1;1;1.2;1.2;1;1;1;1;1.2;1.2;1.2;1.2},
MATCH(MONTH(BH$15),
{1,2,3,4,5,6,7,8,9,10,11,12})),
CONCATENATE($ES415," ",$L415)="RussOutdoor метро",
_xlpm.COEFF*
INDEX({0.8;0.9;1.1;1.1;1;1;1;1;1.1;1.1;1.1;1.1},
MATCH(MONTH(BH$15),
{1,2,3,4,5,6,7,8,9,10,11,12})),
$ES415&lt;&gt;"LisChannel",
_xlpm.COEFF,
$ES415&lt;&gt;"RussOutdoor",
_xlpm.COEFF))</f>
        <v/>
      </c>
      <c r="BI415" s="68">
        <f t="array" ref="BI415">
_xlfn.LET(_xlpm.COEFF,
IF($AW415+$AX415=0,0,IF(MAX(MIN($AX415,EOMONTH(BI$15,0))-MAX($AW415,BI$15)+1,)&gt;0,1,0)),
_xlfn.IFS(
$ES415="LisChannel",
_xlpm.COEFF*
INDEX({1;1;1.2;1.2;1;1;1;1;1.2;1.2;1.2;1.2},
MATCH(MONTH(BI$15),
{1,2,3,4,5,6,7,8,9,10,11,12})),
CONCATENATE($ES415," ",$L415)="RussOutdoor метро",
_xlpm.COEFF*
INDEX({0.8;0.9;1.1;1.1;1;1;1;1;1.1;1.1;1.1;1.1},
MATCH(MONTH(BI$15),
{1,2,3,4,5,6,7,8,9,10,11,12})),
$ES415&lt;&gt;"LisChannel",
_xlpm.COEFF,
$ES415&lt;&gt;"RussOutdoor",
_xlpm.COEFF))</f>
        <v/>
      </c>
      <c r="BJ415" s="68">
        <f t="array" ref="BJ415">
_xlfn.LET(_xlpm.COEFF,
IF($AW415+$AX415=0,0,IF(MAX(MIN($AX415,EOMONTH(BJ$15,0))-MAX($AW415,BJ$15)+1,)&gt;0,1,0)),
_xlfn.IFS(
$ES415="LisChannel",
_xlpm.COEFF*
INDEX({1;1;1.2;1.2;1;1;1;1;1.2;1.2;1.2;1.2},
MATCH(MONTH(BJ$15),
{1,2,3,4,5,6,7,8,9,10,11,12})),
CONCATENATE($ES415," ",$L415)="RussOutdoor метро",
_xlpm.COEFF*
INDEX({0.8;0.9;1.1;1.1;1;1;1;1;1.1;1.1;1.1;1.1},
MATCH(MONTH(BJ$15),
{1,2,3,4,5,6,7,8,9,10,11,12})),
$ES415&lt;&gt;"LisChannel",
_xlpm.COEFF,
$ES415&lt;&gt;"RussOutdoor",
_xlpm.COEFF))</f>
        <v/>
      </c>
      <c r="BK415" s="68">
        <f t="array" ref="BK415">
_xlfn.LET(_xlpm.COEFF,
IF($AW415+$AX415=0,0,IF(MAX(MIN($AX415,EOMONTH(BK$15,0))-MAX($AW415,BK$15)+1,)&gt;0,1,0)),
_xlfn.IFS(
$ES415="LisChannel",
_xlpm.COEFF*
INDEX({1;1;1.2;1.2;1;1;1;1;1.2;1.2;1.2;1.2},
MATCH(MONTH(BK$15),
{1,2,3,4,5,6,7,8,9,10,11,12})),
CONCATENATE($ES415," ",$L415)="RussOutdoor метро",
_xlpm.COEFF*
INDEX({0.8;0.9;1.1;1.1;1;1;1;1;1.1;1.1;1.1;1.1},
MATCH(MONTH(BK$15),
{1,2,3,4,5,6,7,8,9,10,11,12})),
$ES415&lt;&gt;"LisChannel",
_xlpm.COEFF,
$ES415&lt;&gt;"RussOutdoor",
_xlpm.COEFF))</f>
        <v/>
      </c>
      <c r="BL415" s="62">
        <f>COUNTIFS($AZ415:$BK415,"&gt;0")</f>
        <v/>
      </c>
      <c r="BM415" s="65" t="n"/>
      <c r="BN415" s="125">
        <f>$DJ415</f>
        <v/>
      </c>
      <c r="BO415" s="63">
        <f>$DQ415</f>
        <v/>
      </c>
      <c r="BP415" s="125">
        <f>
IFERROR(
IF($BL415=0,0,
$BN415*(1-$BO415)),
0)</f>
        <v/>
      </c>
      <c r="BQ415" s="125">
        <f t="array" ref="BQ415">
IFERROR(
_xlfn.IFS(
$DH415="день_1",
$BP415*$BL415/($AX415-$AW415+1)*AZ415*(DAY(EOMONTH(AZ$15,0))),
$DH415="день_2",
$BP415/30*MAX(MIN($AX415,EOMONTH(AZ$15,0))-MAX($AW415,AZ$15)+1,),
$DH415="раб.день",
$BP415/30*(IFERROR(
_xlfn.LET(_xlpm.VD,
CHOOSE(
{1;2;3;4;5;6;7;8;9;10;11;12;13;14;15;16;17;18},
45658,45659,45660,45661,45662,45663,45664,45665,45711,45724,45778,45779,45785,45786,45820,45821,45965,46022),
_xlfn.LET(_xlpm.DD,
MAX(MIN($AX415,EOMONTH(AZ$15,0))-MAX($AW415,AZ$15),),
_xlfn.IFS(
AND(MONTH($AW415)=MONTH(AZ$15),MONTH($AX415)&lt;&gt;MONTH(AZ$15)),
NETWORKDAYS.INTL($AW415,$AW415+_xlpm.DD,1,_xlpm.VD),
AND(MONTH($AW415)&lt;&gt;MONTH(AZ$15),MONTH($AX415)=MONTH(AZ$15)),
NETWORKDAYS.INTL(($AX415)-_xlpm.DD,$AX415,1,_xlpm.VD),
AND(MONTH($AW415)&lt;MONTH(AZ$15),MONTH($AX415)&gt;MONTH(AZ$15)),
NETWORKDAYS.INTL((EOMONTH(AZ$15-1,1))-_xlpm.DD,EOMONTH(AZ$15-1,1),1,_xlpm.VD),
AND(MONTH($AW415)=MONTH(AZ$15),MONTH($AX415)=MONTH(AZ$15)),
NETWORKDAYS.INTL($AW415,$AX415,1,_xlpm.VD)))),0)),
$DH415="месяц",
$BP415*AZ415,
$DH415="неделя",
$BP415*AZ415/7*(ROUNDUP((DAY(EOMONTH(AZ$15,0)))/4,0))),
0)</f>
        <v/>
      </c>
      <c r="BR415" s="125">
        <f t="array" ref="BR415">
IFERROR(
_xlfn.IFS(
$DH415="день_1",
$BP415*$BL415/($AX415-$AW415+1)*BA415*(DAY(EOMONTH(BA$15,0))),
$DH415="день_2",
$BP415/30*MAX(MIN($AX415,EOMONTH(BA$15,0))-MAX($AW415,BA$15)+1,),
$DH415="раб.день",
$BP415/30*(IFERROR(
_xlfn.LET(_xlpm.VD,
CHOOSE(
{1;2;3;4;5;6;7;8;9;10;11;12;13;14;15;16;17;18},
45658,45659,45660,45661,45662,45663,45664,45665,45711,45724,45778,45779,45785,45786,45820,45821,45965,46022),
_xlfn.LET(_xlpm.DD,
MAX(MIN($AX415,EOMONTH(BA$15,0))-MAX($AW415,BA$15),),
_xlfn.IFS(
AND(MONTH($AW415)=MONTH(BA$15),MONTH($AX415)&lt;&gt;MONTH(BA$15)),
NETWORKDAYS.INTL($AW415,$AW415+_xlpm.DD,1,_xlpm.VD),
AND(MONTH($AW415)&lt;&gt;MONTH(BA$15),MONTH($AX415)=MONTH(BA$15)),
NETWORKDAYS.INTL(($AX415)-_xlpm.DD,$AX415,1,_xlpm.VD),
AND(MONTH($AW415)&lt;MONTH(BA$15),MONTH($AX415)&gt;MONTH(BA$15)),
NETWORKDAYS.INTL((EOMONTH(BA$15-1,1))-_xlpm.DD,EOMONTH(BA$15-1,1),1,_xlpm.VD),
AND(MONTH($AW415)=MONTH(BA$15),MONTH($AX415)=MONTH(BA$15)),
NETWORKDAYS.INTL($AW415,$AX415,1,_xlpm.VD)))),0)),
$DH415="месяц",
$BP415*BA415,
$DH415="неделя",
$BP415*BA415/7*(ROUNDUP((DAY(EOMONTH(BA$15,0)))/4,0))),
0)</f>
        <v/>
      </c>
      <c r="BS415" s="125">
        <f t="array" ref="BS415">
IFERROR(
_xlfn.IFS(
$DH415="день_1",
$BP415*$BL415/($AX415-$AW415+1)*BB415*(DAY(EOMONTH(BB$15,0))),
$DH415="день_2",
$BP415/30*MAX(MIN($AX415,EOMONTH(BB$15,0))-MAX($AW415,BB$15)+1,),
$DH415="раб.день",
$BP415/30*(IFERROR(
_xlfn.LET(_xlpm.VD,
CHOOSE(
{1;2;3;4;5;6;7;8;9;10;11;12;13;14;15;16;17;18},
45658,45659,45660,45661,45662,45663,45664,45665,45711,45724,45778,45779,45785,45786,45820,45821,45965,46022),
_xlfn.LET(_xlpm.DD,
MAX(MIN($AX415,EOMONTH(BB$15,0))-MAX($AW415,BB$15),),
_xlfn.IFS(
AND(MONTH($AW415)=MONTH(BB$15),MONTH($AX415)&lt;&gt;MONTH(BB$15)),
NETWORKDAYS.INTL($AW415,$AW415+_xlpm.DD,1,_xlpm.VD),
AND(MONTH($AW415)&lt;&gt;MONTH(BB$15),MONTH($AX415)=MONTH(BB$15)),
NETWORKDAYS.INTL(($AX415)-_xlpm.DD,$AX415,1,_xlpm.VD),
AND(MONTH($AW415)&lt;MONTH(BB$15),MONTH($AX415)&gt;MONTH(BB$15)),
NETWORKDAYS.INTL((EOMONTH(BB$15-1,1))-_xlpm.DD,EOMONTH(BB$15-1,1),1,_xlpm.VD),
AND(MONTH($AW415)=MONTH(BB$15),MONTH($AX415)=MONTH(BB$15)),
NETWORKDAYS.INTL($AW415,$AX415,1,_xlpm.VD)))),0)),
$DH415="месяц",
$BP415*BB415,
$DH415="неделя",
$BP415*BB415/7*(ROUNDUP((DAY(EOMONTH(BB$15,0)))/4,0))),
0)</f>
        <v/>
      </c>
      <c r="BT415" s="125">
        <f t="array" ref="BT415">
IFERROR(
_xlfn.IFS(
$DH415="день_1",
$BP415*$BL415/($AX415-$AW415+1)*BC415*(DAY(EOMONTH(BC$15,0))),
$DH415="день_2",
$BP415/30*MAX(MIN($AX415,EOMONTH(BC$15,0))-MAX($AW415,BC$15)+1,),
$DH415="раб.день",
$BP415/30*(IFERROR(
_xlfn.LET(_xlpm.VD,
CHOOSE(
{1;2;3;4;5;6;7;8;9;10;11;12;13;14;15;16;17;18},
45658,45659,45660,45661,45662,45663,45664,45665,45711,45724,45778,45779,45785,45786,45820,45821,45965,46022),
_xlfn.LET(_xlpm.DD,
MAX(MIN($AX415,EOMONTH(BC$15,0))-MAX($AW415,BC$15),),
_xlfn.IFS(
AND(MONTH($AW415)=MONTH(BC$15),MONTH($AX415)&lt;&gt;MONTH(BC$15)),
NETWORKDAYS.INTL($AW415,$AW415+_xlpm.DD,1,_xlpm.VD),
AND(MONTH($AW415)&lt;&gt;MONTH(BC$15),MONTH($AX415)=MONTH(BC$15)),
NETWORKDAYS.INTL(($AX415)-_xlpm.DD,$AX415,1,_xlpm.VD),
AND(MONTH($AW415)&lt;MONTH(BC$15),MONTH($AX415)&gt;MONTH(BC$15)),
NETWORKDAYS.INTL((EOMONTH(BC$15-1,1))-_xlpm.DD,EOMONTH(BC$15-1,1),1,_xlpm.VD),
AND(MONTH($AW415)=MONTH(BC$15),MONTH($AX415)=MONTH(BC$15)),
NETWORKDAYS.INTL($AW415,$AX415,1,_xlpm.VD)))),0)),
$DH415="месяц",
$BP415*BC415,
$DH415="неделя",
$BP415*BC415/7*(ROUNDUP((DAY(EOMONTH(BC$15,0)))/4,0))),
0)</f>
        <v/>
      </c>
      <c r="BU415" s="125">
        <f t="array" ref="BU415">
IFERROR(
_xlfn.IFS(
$DH415="день_1",
$BP415*$BL415/($AX415-$AW415+1)*BD415*(DAY(EOMONTH(BD$15,0))),
$DH415="день_2",
$BP415/30*MAX(MIN($AX415,EOMONTH(BD$15,0))-MAX($AW415,BD$15)+1,),
$DH415="раб.день",
$BP415/30*(IFERROR(
_xlfn.LET(_xlpm.VD,
CHOOSE(
{1;2;3;4;5;6;7;8;9;10;11;12;13;14;15;16;17;18},
45658,45659,45660,45661,45662,45663,45664,45665,45711,45724,45778,45779,45785,45786,45820,45821,45965,46022),
_xlfn.LET(_xlpm.DD,
MAX(MIN($AX415,EOMONTH(BD$15,0))-MAX($AW415,BD$15),),
_xlfn.IFS(
AND(MONTH($AW415)=MONTH(BD$15),MONTH($AX415)&lt;&gt;MONTH(BD$15)),
NETWORKDAYS.INTL($AW415,$AW415+_xlpm.DD,1,_xlpm.VD),
AND(MONTH($AW415)&lt;&gt;MONTH(BD$15),MONTH($AX415)=MONTH(BD$15)),
NETWORKDAYS.INTL(($AX415)-_xlpm.DD,$AX415,1,_xlpm.VD),
AND(MONTH($AW415)&lt;MONTH(BD$15),MONTH($AX415)&gt;MONTH(BD$15)),
NETWORKDAYS.INTL((EOMONTH(BD$15-1,1))-_xlpm.DD,EOMONTH(BD$15-1,1),1,_xlpm.VD),
AND(MONTH($AW415)=MONTH(BD$15),MONTH($AX415)=MONTH(BD$15)),
NETWORKDAYS.INTL($AW415,$AX415,1,_xlpm.VD)))),0)),
$DH415="месяц",
$BP415*BD415,
$DH415="неделя",
$BP415*BD415/7*(ROUNDUP((DAY(EOMONTH(BD$15,0)))/4,0))),
0)</f>
        <v/>
      </c>
      <c r="BV415" s="125">
        <f t="array" ref="BV415">
IFERROR(
_xlfn.IFS(
$DH415="день_1",
$BP415*$BL415/($AX415-$AW415+1)*BE415*(DAY(EOMONTH(BE$15,0))),
$DH415="день_2",
$BP415/30*MAX(MIN($AX415,EOMONTH(BE$15,0))-MAX($AW415,BE$15)+1,),
$DH415="раб.день",
$BP415/30*(IFERROR(
_xlfn.LET(_xlpm.VD,
CHOOSE(
{1;2;3;4;5;6;7;8;9;10;11;12;13;14;15;16;17;18},
45658,45659,45660,45661,45662,45663,45664,45665,45711,45724,45778,45779,45785,45786,45820,45821,45965,46022),
_xlfn.LET(_xlpm.DD,
MAX(MIN($AX415,EOMONTH(BE$15,0))-MAX($AW415,BE$15),),
_xlfn.IFS(
AND(MONTH($AW415)=MONTH(BE$15),MONTH($AX415)&lt;&gt;MONTH(BE$15)),
NETWORKDAYS.INTL($AW415,$AW415+_xlpm.DD,1,_xlpm.VD),
AND(MONTH($AW415)&lt;&gt;MONTH(BE$15),MONTH($AX415)=MONTH(BE$15)),
NETWORKDAYS.INTL(($AX415)-_xlpm.DD,$AX415,1,_xlpm.VD),
AND(MONTH($AW415)&lt;MONTH(BE$15),MONTH($AX415)&gt;MONTH(BE$15)),
NETWORKDAYS.INTL((EOMONTH(BE$15-1,1))-_xlpm.DD,EOMONTH(BE$15-1,1),1,_xlpm.VD),
AND(MONTH($AW415)=MONTH(BE$15),MONTH($AX415)=MONTH(BE$15)),
NETWORKDAYS.INTL($AW415,$AX415,1,_xlpm.VD)))),0)),
$DH415="месяц",
$BP415*BE415,
$DH415="неделя",
$BP415*BE415/7*(ROUNDUP((DAY(EOMONTH(BE$15,0)))/4,0))),
0)</f>
        <v/>
      </c>
      <c r="BW415" s="125">
        <f t="array" ref="BW415">
IFERROR(
_xlfn.IFS(
$DH415="день_1",
$BP415*$BL415/($AX415-$AW415+1)*BF415*(DAY(EOMONTH(BF$15,0))),
$DH415="день_2",
$BP415/30*MAX(MIN($AX415,EOMONTH(BF$15,0))-MAX($AW415,BF$15)+1,),
$DH415="раб.день",
$BP415/30*(IFERROR(
_xlfn.LET(_xlpm.VD,
CHOOSE(
{1;2;3;4;5;6;7;8;9;10;11;12;13;14;15;16;17;18},
45658,45659,45660,45661,45662,45663,45664,45665,45711,45724,45778,45779,45785,45786,45820,45821,45965,46022),
_xlfn.LET(_xlpm.DD,
MAX(MIN($AX415,EOMONTH(BF$15,0))-MAX($AW415,BF$15),),
_xlfn.IFS(
AND(MONTH($AW415)=MONTH(BF$15),MONTH($AX415)&lt;&gt;MONTH(BF$15)),
NETWORKDAYS.INTL($AW415,$AW415+_xlpm.DD,1,_xlpm.VD),
AND(MONTH($AW415)&lt;&gt;MONTH(BF$15),MONTH($AX415)=MONTH(BF$15)),
NETWORKDAYS.INTL(($AX415)-_xlpm.DD,$AX415,1,_xlpm.VD),
AND(MONTH($AW415)&lt;MONTH(BF$15),MONTH($AX415)&gt;MONTH(BF$15)),
NETWORKDAYS.INTL((EOMONTH(BF$15-1,1))-_xlpm.DD,EOMONTH(BF$15-1,1),1,_xlpm.VD),
AND(MONTH($AW415)=MONTH(BF$15),MONTH($AX415)=MONTH(BF$15)),
NETWORKDAYS.INTL($AW415,$AX415,1,_xlpm.VD)))),0)),
$DH415="месяц",
$BP415*BF415,
$DH415="неделя",
$BP415*BF415/7*(ROUNDUP((DAY(EOMONTH(BF$15,0)))/4,0))),
0)</f>
        <v/>
      </c>
      <c r="BX415" s="125">
        <f t="array" ref="BX415">
IFERROR(
_xlfn.IFS(
$DH415="день_1",
$BP415*$BL415/($AX415-$AW415+1)*BG415*(DAY(EOMONTH(BG$15,0))),
$DH415="день_2",
$BP415/30*MAX(MIN($AX415,EOMONTH(BG$15,0))-MAX($AW415,BG$15)+1,),
$DH415="раб.день",
$BP415/30*(IFERROR(
_xlfn.LET(_xlpm.VD,
CHOOSE(
{1;2;3;4;5;6;7;8;9;10;11;12;13;14;15;16;17;18},
45658,45659,45660,45661,45662,45663,45664,45665,45711,45724,45778,45779,45785,45786,45820,45821,45965,46022),
_xlfn.LET(_xlpm.DD,
MAX(MIN($AX415,EOMONTH(BG$15,0))-MAX($AW415,BG$15),),
_xlfn.IFS(
AND(MONTH($AW415)=MONTH(BG$15),MONTH($AX415)&lt;&gt;MONTH(BG$15)),
NETWORKDAYS.INTL($AW415,$AW415+_xlpm.DD,1,_xlpm.VD),
AND(MONTH($AW415)&lt;&gt;MONTH(BG$15),MONTH($AX415)=MONTH(BG$15)),
NETWORKDAYS.INTL(($AX415)-_xlpm.DD,$AX415,1,_xlpm.VD),
AND(MONTH($AW415)&lt;MONTH(BG$15),MONTH($AX415)&gt;MONTH(BG$15)),
NETWORKDAYS.INTL((EOMONTH(BG$15-1,1))-_xlpm.DD,EOMONTH(BG$15-1,1),1,_xlpm.VD),
AND(MONTH($AW415)=MONTH(BG$15),MONTH($AX415)=MONTH(BG$15)),
NETWORKDAYS.INTL($AW415,$AX415,1,_xlpm.VD)))),0)),
$DH415="месяц",
$BP415*BG415,
$DH415="неделя",
$BP415*BG415/7*(ROUNDUP((DAY(EOMONTH(BG$15,0)))/4,0))),
0)</f>
        <v/>
      </c>
      <c r="BY415" s="125">
        <f t="array" ref="BY415">
IFERROR(
_xlfn.IFS(
$DH415="день_1",
$BP415*$BL415/($AX415-$AW415+1)*BH415*(DAY(EOMONTH(BH$15,0))),
$DH415="день_2",
$BP415/30*MAX(MIN($AX415,EOMONTH(BH$15,0))-MAX($AW415,BH$15)+1,),
$DH415="раб.день",
$BP415/30*(IFERROR(
_xlfn.LET(_xlpm.VD,
CHOOSE(
{1;2;3;4;5;6;7;8;9;10;11;12;13;14;15;16;17;18},
45658,45659,45660,45661,45662,45663,45664,45665,45711,45724,45778,45779,45785,45786,45820,45821,45965,46022),
_xlfn.LET(_xlpm.DD,
MAX(MIN($AX415,EOMONTH(BH$15,0))-MAX($AW415,BH$15),),
_xlfn.IFS(
AND(MONTH($AW415)=MONTH(BH$15),MONTH($AX415)&lt;&gt;MONTH(BH$15)),
NETWORKDAYS.INTL($AW415,$AW415+_xlpm.DD,1,_xlpm.VD),
AND(MONTH($AW415)&lt;&gt;MONTH(BH$15),MONTH($AX415)=MONTH(BH$15)),
NETWORKDAYS.INTL(($AX415)-_xlpm.DD,$AX415,1,_xlpm.VD),
AND(MONTH($AW415)&lt;MONTH(BH$15),MONTH($AX415)&gt;MONTH(BH$15)),
NETWORKDAYS.INTL((EOMONTH(BH$15-1,1))-_xlpm.DD,EOMONTH(BH$15-1,1),1,_xlpm.VD),
AND(MONTH($AW415)=MONTH(BH$15),MONTH($AX415)=MONTH(BH$15)),
NETWORKDAYS.INTL($AW415,$AX415,1,_xlpm.VD)))),0)),
$DH415="месяц",
$BP415*BH415,
$DH415="неделя",
$BP415*BH415/7*(ROUNDUP((DAY(EOMONTH(BH$15,0)))/4,0))),
0)</f>
        <v/>
      </c>
      <c r="BZ415" s="125">
        <f t="array" ref="BZ415">
IFERROR(
_xlfn.IFS(
$DH415="день_1",
$BP415*$BL415/($AX415-$AW415+1)*BI415*(DAY(EOMONTH(BI$15,0))),
$DH415="день_2",
$BP415/30*MAX(MIN($AX415,EOMONTH(BI$15,0))-MAX($AW415,BI$15)+1,),
$DH415="раб.день",
$BP415/30*(IFERROR(
_xlfn.LET(_xlpm.VD,
CHOOSE(
{1;2;3;4;5;6;7;8;9;10;11;12;13;14;15;16;17;18},
45658,45659,45660,45661,45662,45663,45664,45665,45711,45724,45778,45779,45785,45786,45820,45821,45965,46022),
_xlfn.LET(_xlpm.DD,
MAX(MIN($AX415,EOMONTH(BI$15,0))-MAX($AW415,BI$15),),
_xlfn.IFS(
AND(MONTH($AW415)=MONTH(BI$15),MONTH($AX415)&lt;&gt;MONTH(BI$15)),
NETWORKDAYS.INTL($AW415,$AW415+_xlpm.DD,1,_xlpm.VD),
AND(MONTH($AW415)&lt;&gt;MONTH(BI$15),MONTH($AX415)=MONTH(BI$15)),
NETWORKDAYS.INTL(($AX415)-_xlpm.DD,$AX415,1,_xlpm.VD),
AND(MONTH($AW415)&lt;MONTH(BI$15),MONTH($AX415)&gt;MONTH(BI$15)),
NETWORKDAYS.INTL((EOMONTH(BI$15-1,1))-_xlpm.DD,EOMONTH(BI$15-1,1),1,_xlpm.VD),
AND(MONTH($AW415)=MONTH(BI$15),MONTH($AX415)=MONTH(BI$15)),
NETWORKDAYS.INTL($AW415,$AX415,1,_xlpm.VD)))),0)),
$DH415="месяц",
$BP415*BI415,
$DH415="неделя",
$BP415*BI415/7*(ROUNDUP((DAY(EOMONTH(BI$15,0)))/4,0))),
0)</f>
        <v/>
      </c>
      <c r="CA415" s="125">
        <f t="array" ref="CA415">
IFERROR(
_xlfn.IFS(
$DH415="день_1",
$BP415*$BL415/($AX415-$AW415+1)*BJ415*(DAY(EOMONTH(BJ$15,0))),
$DH415="день_2",
$BP415/30*MAX(MIN($AX415,EOMONTH(BJ$15,0))-MAX($AW415,BJ$15)+1,),
$DH415="раб.день",
$BP415/30*(IFERROR(
_xlfn.LET(_xlpm.VD,
CHOOSE(
{1;2;3;4;5;6;7;8;9;10;11;12;13;14;15;16;17;18},
45658,45659,45660,45661,45662,45663,45664,45665,45711,45724,45778,45779,45785,45786,45820,45821,45965,46022),
_xlfn.LET(_xlpm.DD,
MAX(MIN($AX415,EOMONTH(BJ$15,0))-MAX($AW415,BJ$15),),
_xlfn.IFS(
AND(MONTH($AW415)=MONTH(BJ$15),MONTH($AX415)&lt;&gt;MONTH(BJ$15)),
NETWORKDAYS.INTL($AW415,$AW415+_xlpm.DD,1,_xlpm.VD),
AND(MONTH($AW415)&lt;&gt;MONTH(BJ$15),MONTH($AX415)=MONTH(BJ$15)),
NETWORKDAYS.INTL(($AX415)-_xlpm.DD,$AX415,1,_xlpm.VD),
AND(MONTH($AW415)&lt;MONTH(BJ$15),MONTH($AX415)&gt;MONTH(BJ$15)),
NETWORKDAYS.INTL((EOMONTH(BJ$15-1,1))-_xlpm.DD,EOMONTH(BJ$15-1,1),1,_xlpm.VD),
AND(MONTH($AW415)=MONTH(BJ$15),MONTH($AX415)=MONTH(BJ$15)),
NETWORKDAYS.INTL($AW415,$AX415,1,_xlpm.VD)))),0)),
$DH415="месяц",
$BP415*BJ415,
$DH415="неделя",
$BP415*BJ415/7*(ROUNDUP((DAY(EOMONTH(BJ$15,0)))/4,0))),
0)</f>
        <v/>
      </c>
      <c r="CB415" s="125">
        <f t="array" ref="CB415">
IFERROR(
_xlfn.IFS(
$DH415="день_1",
$BP415*$BL415/($AX415-$AW415+1)*BK415*(DAY(EOMONTH(BK$15,0))),
$DH415="день_2",
$BP415/30*MAX(MIN($AX415,EOMONTH(BK$15,0))-MAX($AW415,BK$15)+1,),
$DH415="раб.день",
$BP415/30*(IFERROR(
_xlfn.LET(_xlpm.VD,
CHOOSE(
{1;2;3;4;5;6;7;8;9;10;11;12;13;14;15;16;17;18},
45658,45659,45660,45661,45662,45663,45664,45665,45711,45724,45778,45779,45785,45786,45820,45821,45965,46022),
_xlfn.LET(_xlpm.DD,
MAX(MIN($AX415,EOMONTH(BK$15,0))-MAX($AW415,BK$15),),
_xlfn.IFS(
AND(MONTH($AW415)=MONTH(BK$15),MONTH($AX415)&lt;&gt;MONTH(BK$15)),
NETWORKDAYS.INTL($AW415,$AW415+_xlpm.DD,1,_xlpm.VD),
AND(MONTH($AW415)&lt;&gt;MONTH(BK$15),MONTH($AX415)=MONTH(BK$15)),
NETWORKDAYS.INTL(($AX415)-_xlpm.DD,$AX415,1,_xlpm.VD),
AND(MONTH($AW415)&lt;MONTH(BK$15),MONTH($AX415)&gt;MONTH(BK$15)),
NETWORKDAYS.INTL((EOMONTH(BK$15-1,1))-_xlpm.DD,EOMONTH(BK$15-1,1),1,_xlpm.VD),
AND(MONTH($AW415)=MONTH(BK$15),MONTH($AX415)=MONTH(BK$15)),
NETWORKDAYS.INTL($AW415,$AX415,1,_xlpm.VD)))),0)),
$DH415="месяц",
$BP415*BK415,
$DH415="неделя",
$BP415*BK415/7*(ROUNDUP((DAY(EOMONTH(BK$15,0)))/4,0))),
0)</f>
        <v/>
      </c>
      <c r="CC415" s="125">
        <f>SUM($BQ415:$CB415)</f>
        <v/>
      </c>
      <c r="CD415" s="126">
        <f>SUM($EH415:$EH415)</f>
        <v/>
      </c>
      <c r="CE415" s="126">
        <f>$CD415*$AB415</f>
        <v/>
      </c>
      <c r="CF415" s="126">
        <f>SUM($EK415:$EK415)</f>
        <v/>
      </c>
      <c r="CG415" s="126">
        <f>$CF415*$AB415</f>
        <v/>
      </c>
      <c r="CH415" s="126">
        <f>SUM($CC415,$CE415,$CG415)</f>
        <v/>
      </c>
      <c r="CI415" s="126">
        <f>$CH415*(1+$CM415)</f>
        <v/>
      </c>
      <c r="CJ415" s="127" t="n">
        <v>0</v>
      </c>
      <c r="CK415" s="126">
        <f>SUM($CH415:$CH415)*(1+$CJ415)</f>
        <v/>
      </c>
      <c r="CL415" s="126">
        <f>SUM($CH415:$CH415)*(1+$CM415)</f>
        <v/>
      </c>
      <c r="CM415" s="59" t="inlineStr">
        <is>
          <t>20%</t>
        </is>
      </c>
      <c r="CN415" s="59" t="n"/>
      <c r="CO415" s="72" t="n"/>
      <c r="CP415" s="59" t="n"/>
      <c r="CQ415" s="73" t="n"/>
      <c r="CR415" s="73" t="n"/>
      <c r="CS415" s="73" t="n"/>
      <c r="CT415" s="72" t="n"/>
      <c r="CU415" s="79" t="inlineStr">
        <is>
          <t> </t>
        </is>
      </c>
      <c r="CV415" s="60" t="n"/>
      <c r="CW415" s="60" t="n"/>
      <c r="CX415" s="60" t="n"/>
      <c r="CY415" s="127">
        <f>IFERROR(($CC415-$EE415)/($EE415/(1-$DQ415)),0)</f>
        <v/>
      </c>
      <c r="CZ415" s="127">
        <f>IFERROR(1-$EI415/($CE415),0)</f>
        <v/>
      </c>
      <c r="DA415" s="127">
        <f>IFERROR(1-$EL415/($CG415),0)</f>
        <v/>
      </c>
      <c r="DB415" s="126">
        <f>ROUND(IFERROR(($CI415/(1+$CM415)-$EN415),0),2)</f>
        <v/>
      </c>
      <c r="DC415" s="128" t="n"/>
      <c r="DD415" s="125" t="n"/>
      <c r="DE415" s="75" t="n">
        <v>0</v>
      </c>
      <c r="DF415" s="128" t="n"/>
      <c r="DG415" s="125">
        <f>IF($DC415=0,0,$DD415*($DC415*100%-$DE415*$DF415))*SUM($AB415:$AB415)</f>
        <v/>
      </c>
      <c r="DH415" s="129" t="inlineStr">
        <is>
          <t>месяц</t>
        </is>
      </c>
      <c r="DI415" s="130">
        <f t="array" ref="DI415">IFERROR(
IF($ES415="LisChannel",
(ROUND(((INDEX({174.625;153.888888888889;130.972222222222},MATCH($AI415,{2;3;4}),0))*$AG415*$AI415),2)),0),0)</f>
        <v/>
      </c>
      <c r="DJ415" s="130">
        <f>
_xlfn.LET(_xlpm.X,
IFERROR(
IF($ES415="НовиковТВ",
(_xlfn.LET(_xlpm.NTV,
_xlfn.LET(_xlpm.MIN,350000,
IF(SUMIFS($DI:$DI,$ES:$ES,"НовиковТВ")&lt;=_xlpm.MIN,
(SUMIFS($DI:$DI,$ES:$ES,"НовиковТВ")/(COUNTIFS($ES:$ES,"НовиковТВ")))*_xlpm.MIN/SUMIFS($DI:$DI,$ES:$ES,"НовиковТВ"),
DI415)),
_xlpm.NTV+$DG415/(1-(1-(_xlpm.NTV)*(1-$DL415)*(1-$DM415)*(1-$DN415)*(1-$DO415)*(1-$DP415)/_xlpm.NTV))))/(1+$EP415),
$DI415+$DG415/(1-(1-($DI415)*(1-$DL415)*(1-$DM415)*(1-$DN415)*(1-$DO415)*(1-$DP415)/$DI415))),
0),
_xlpm.X*(1+$CM415)*(1+$CW415)-_xlpm.X*(1+$CM415)+_xlpm.X)</f>
        <v/>
      </c>
      <c r="DK415" s="125" t="inlineStr">
        <is>
          <t>послед.</t>
        </is>
      </c>
      <c r="DL415" s="63" t="n">
        <v>0</v>
      </c>
      <c r="DM415" s="63" t="n">
        <v>0</v>
      </c>
      <c r="DN415" s="63" t="n">
        <v>0</v>
      </c>
      <c r="DO415" s="63" t="n">
        <v>0</v>
      </c>
      <c r="DP415" s="63" t="n">
        <v>0</v>
      </c>
      <c r="DQ415" s="63">
        <f t="array" ref="DQ415">IFERROR(_xlfn.IFS(
$DK415="послед.",1-(1-$DL415)*(1-$DM415)*(1-$DN415)*(1-$DO415)*(1-$DP415),
$DK415="сумм.",$DL415+$DM415+$DN415+$DO415+$DP415),
0)</f>
        <v/>
      </c>
      <c r="DR415" s="125">
        <f t="array" ref="DR415">
IFERROR(
_xlfn.IFS(
$BL415=0,
0,
$BL415&gt;0,
_xlfn.IFS($DK415="послед.",
$DJ415*(1-$DL415)*(1-$DM415)*(1-$DN415)*(1-$DO415)*(1-$DP415),
$DK415="сумм.",
$DJ415*(1-($DL415+$DM415+$DN415+$DO415+$DP415)))),0)</f>
        <v/>
      </c>
      <c r="DS415" s="125">
        <f t="array" ref="DS415">
IFERROR(_xlfn.IFS(
$DH415="день_1",
$DR415*$BL415/($AX415-$AW415+1)*AZ415*(DAY(EOMONTH(AZ$15,0))),
$DH415="день_2",
$DR415/30*MAX(MIN($AX415,EOMONTH(AZ$15,0))-MAX($AW415,AZ$15)+1,),
$DH415="раб.день",
$DR415/30*(IFERROR(
_xlfn.LET(_xlpm.VD,
CHOOSE(
{1;2;3;4;5;6;7;8;9;10;11;12;13;14;15;16;17;18},
45658,45659,45660,45661,45662,45663,45664,45665,45711,45724,45778,45779,45785,45786,45820,45821,45965,46022),
_xlfn.LET(_xlpm.DD,
MAX(MIN($AX415,EOMONTH(AZ$15,0))-MAX($AW415,AZ$15),),
_xlfn.IFS(
AND(MONTH($AW415)=MONTH(AZ$15),MONTH($AX415)&lt;&gt;MONTH(AZ$15)),
NETWORKDAYS.INTL($AW415,$AW415+_xlpm.DD,1,_xlpm.VD),
AND(MONTH($AW415)&lt;&gt;MONTH(AZ$15),MONTH($AX415)=MONTH(AZ$15)),
NETWORKDAYS.INTL(($AX415)-_xlpm.DD,$AX415,1,_xlpm.VD),
AND(MONTH($AW415)&lt;MONTH(AZ$15),MONTH($AX415)&gt;MONTH(AZ$15)),
NETWORKDAYS.INTL((EOMONTH(AZ$15-1,1))-_xlpm.DD,EOMONTH(AZ$15-1,1),1,_xlpm.VD),
AND(MONTH($AW415)=MONTH(AZ$15),MONTH($AX415)=MONTH(AZ$15)),
NETWORKDAYS.INTL($AW415,$AX415,1,_xlpm.VD)))),0)),
$DH415="месяц",
$DR415*AZ415,
$DH415="неделя",
$DR415*AZ415/7*(ROUNDUP((DAY(EOMONTH(AZ$15,0)))/4,0))),
0)</f>
        <v/>
      </c>
      <c r="DT415" s="125">
        <f t="array" ref="DT415">
IFERROR(_xlfn.IFS(
$DH415="день_1",
$DR415*$BL415/($AX415-$AW415+1)*BA415*(DAY(EOMONTH(BA$15,0))),
$DH415="день_2",
$DR415/30*MAX(MIN($AX415,EOMONTH(BA$15,0))-MAX($AW415,BA$15)+1,),
$DH415="раб.день",
$DR415/30*(IFERROR(
_xlfn.LET(_xlpm.VD,
CHOOSE(
{1;2;3;4;5;6;7;8;9;10;11;12;13;14;15;16;17;18},
45658,45659,45660,45661,45662,45663,45664,45665,45711,45724,45778,45779,45785,45786,45820,45821,45965,46022),
_xlfn.LET(_xlpm.DD,
MAX(MIN($AX415,EOMONTH(BA$15,0))-MAX($AW415,BA$15),),
_xlfn.IFS(
AND(MONTH($AW415)=MONTH(BA$15),MONTH($AX415)&lt;&gt;MONTH(BA$15)),
NETWORKDAYS.INTL($AW415,$AW415+_xlpm.DD,1,_xlpm.VD),
AND(MONTH($AW415)&lt;&gt;MONTH(BA$15),MONTH($AX415)=MONTH(BA$15)),
NETWORKDAYS.INTL(($AX415)-_xlpm.DD,$AX415,1,_xlpm.VD),
AND(MONTH($AW415)&lt;MONTH(BA$15),MONTH($AX415)&gt;MONTH(BA$15)),
NETWORKDAYS.INTL((EOMONTH(BA$15-1,1))-_xlpm.DD,EOMONTH(BA$15-1,1),1,_xlpm.VD),
AND(MONTH($AW415)=MONTH(BA$15),MONTH($AX415)=MONTH(BA$15)),
NETWORKDAYS.INTL($AW415,$AX415,1,_xlpm.VD)))),0)),
$DH415="месяц",
$DR415*BA415,
$DH415="неделя",
$DR415*BA415/7*(ROUNDUP((DAY(EOMONTH(BA$15,0)))/4,0))),
0)</f>
        <v/>
      </c>
      <c r="DU415" s="125">
        <f t="array" ref="DU415">
IFERROR(_xlfn.IFS(
$DH415="день_1",
$DR415*$BL415/($AX415-$AW415+1)*BB415*(DAY(EOMONTH(BB$15,0))),
$DH415="день_2",
$DR415/30*MAX(MIN($AX415,EOMONTH(BB$15,0))-MAX($AW415,BB$15)+1,),
$DH415="раб.день",
$DR415/30*(IFERROR(
_xlfn.LET(_xlpm.VD,
CHOOSE(
{1;2;3;4;5;6;7;8;9;10;11;12;13;14;15;16;17;18},
45658,45659,45660,45661,45662,45663,45664,45665,45711,45724,45778,45779,45785,45786,45820,45821,45965,46022),
_xlfn.LET(_xlpm.DD,
MAX(MIN($AX415,EOMONTH(BB$15,0))-MAX($AW415,BB$15),),
_xlfn.IFS(
AND(MONTH($AW415)=MONTH(BB$15),MONTH($AX415)&lt;&gt;MONTH(BB$15)),
NETWORKDAYS.INTL($AW415,$AW415+_xlpm.DD,1,_xlpm.VD),
AND(MONTH($AW415)&lt;&gt;MONTH(BB$15),MONTH($AX415)=MONTH(BB$15)),
NETWORKDAYS.INTL(($AX415)-_xlpm.DD,$AX415,1,_xlpm.VD),
AND(MONTH($AW415)&lt;MONTH(BB$15),MONTH($AX415)&gt;MONTH(BB$15)),
NETWORKDAYS.INTL((EOMONTH(BB$15-1,1))-_xlpm.DD,EOMONTH(BB$15-1,1),1,_xlpm.VD),
AND(MONTH($AW415)=MONTH(BB$15),MONTH($AX415)=MONTH(BB$15)),
NETWORKDAYS.INTL($AW415,$AX415,1,_xlpm.VD)))),0)),
$DH415="месяц",
$DR415*BB415,
$DH415="неделя",
$DR415*BB415/7*(ROUNDUP((DAY(EOMONTH(BB$15,0)))/4,0))),
0)</f>
        <v/>
      </c>
      <c r="DV415" s="125">
        <f t="array" ref="DV415">
IFERROR(_xlfn.IFS(
$DH415="день_1",
$DR415*$BL415/($AX415-$AW415+1)*BC415*(DAY(EOMONTH(BC$15,0))),
$DH415="день_2",
$DR415/30*MAX(MIN($AX415,EOMONTH(BC$15,0))-MAX($AW415,BC$15)+1,),
$DH415="раб.день",
$DR415/30*(IFERROR(
_xlfn.LET(_xlpm.VD,
CHOOSE(
{1;2;3;4;5;6;7;8;9;10;11;12;13;14;15;16;17;18},
45658,45659,45660,45661,45662,45663,45664,45665,45711,45724,45778,45779,45785,45786,45820,45821,45965,46022),
_xlfn.LET(_xlpm.DD,
MAX(MIN($AX415,EOMONTH(BC$15,0))-MAX($AW415,BC$15),),
_xlfn.IFS(
AND(MONTH($AW415)=MONTH(BC$15),MONTH($AX415)&lt;&gt;MONTH(BC$15)),
NETWORKDAYS.INTL($AW415,$AW415+_xlpm.DD,1,_xlpm.VD),
AND(MONTH($AW415)&lt;&gt;MONTH(BC$15),MONTH($AX415)=MONTH(BC$15)),
NETWORKDAYS.INTL(($AX415)-_xlpm.DD,$AX415,1,_xlpm.VD),
AND(MONTH($AW415)&lt;MONTH(BC$15),MONTH($AX415)&gt;MONTH(BC$15)),
NETWORKDAYS.INTL((EOMONTH(BC$15-1,1))-_xlpm.DD,EOMONTH(BC$15-1,1),1,_xlpm.VD),
AND(MONTH($AW415)=MONTH(BC$15),MONTH($AX415)=MONTH(BC$15)),
NETWORKDAYS.INTL($AW415,$AX415,1,_xlpm.VD)))),0)),
$DH415="месяц",
$DR415*BC415,
$DH415="неделя",
$DR415*BC415/7*(ROUNDUP((DAY(EOMONTH(BC$15,0)))/4,0))),
0)</f>
        <v/>
      </c>
      <c r="DW415" s="125">
        <f t="array" ref="DW415">
IFERROR(_xlfn.IFS(
$DH415="день_1",
$DR415*$BL415/($AX415-$AW415+1)*BD415*(DAY(EOMONTH(BD$15,0))),
$DH415="день_2",
$DR415/30*MAX(MIN($AX415,EOMONTH(BD$15,0))-MAX($AW415,BD$15)+1,),
$DH415="раб.день",
$DR415/30*(IFERROR(
_xlfn.LET(_xlpm.VD,
CHOOSE(
{1;2;3;4;5;6;7;8;9;10;11;12;13;14;15;16;17;18},
45658,45659,45660,45661,45662,45663,45664,45665,45711,45724,45778,45779,45785,45786,45820,45821,45965,46022),
_xlfn.LET(_xlpm.DD,
MAX(MIN($AX415,EOMONTH(BD$15,0))-MAX($AW415,BD$15),),
_xlfn.IFS(
AND(MONTH($AW415)=MONTH(BD$15),MONTH($AX415)&lt;&gt;MONTH(BD$15)),
NETWORKDAYS.INTL($AW415,$AW415+_xlpm.DD,1,_xlpm.VD),
AND(MONTH($AW415)&lt;&gt;MONTH(BD$15),MONTH($AX415)=MONTH(BD$15)),
NETWORKDAYS.INTL(($AX415)-_xlpm.DD,$AX415,1,_xlpm.VD),
AND(MONTH($AW415)&lt;MONTH(BD$15),MONTH($AX415)&gt;MONTH(BD$15)),
NETWORKDAYS.INTL((EOMONTH(BD$15-1,1))-_xlpm.DD,EOMONTH(BD$15-1,1),1,_xlpm.VD),
AND(MONTH($AW415)=MONTH(BD$15),MONTH($AX415)=MONTH(BD$15)),
NETWORKDAYS.INTL($AW415,$AX415,1,_xlpm.VD)))),0)),
$DH415="месяц",
$DR415*BD415,
$DH415="неделя",
$DR415*BD415/7*(ROUNDUP((DAY(EOMONTH(BD$15,0)))/4,0))),
0)</f>
        <v/>
      </c>
      <c r="DX415" s="125">
        <f t="array" ref="DX415">
IFERROR(_xlfn.IFS(
$DH415="день_1",
$DR415*$BL415/($AX415-$AW415+1)*BE415*(DAY(EOMONTH(BE$15,0))),
$DH415="день_2",
$DR415/30*MAX(MIN($AX415,EOMONTH(BE$15,0))-MAX($AW415,BE$15)+1,),
$DH415="раб.день",
$DR415/30*(IFERROR(
_xlfn.LET(_xlpm.VD,
CHOOSE(
{1;2;3;4;5;6;7;8;9;10;11;12;13;14;15;16;17;18},
45658,45659,45660,45661,45662,45663,45664,45665,45711,45724,45778,45779,45785,45786,45820,45821,45965,46022),
_xlfn.LET(_xlpm.DD,
MAX(MIN($AX415,EOMONTH(BE$15,0))-MAX($AW415,BE$15),),
_xlfn.IFS(
AND(MONTH($AW415)=MONTH(BE$15),MONTH($AX415)&lt;&gt;MONTH(BE$15)),
NETWORKDAYS.INTL($AW415,$AW415+_xlpm.DD,1,_xlpm.VD),
AND(MONTH($AW415)&lt;&gt;MONTH(BE$15),MONTH($AX415)=MONTH(BE$15)),
NETWORKDAYS.INTL(($AX415)-_xlpm.DD,$AX415,1,_xlpm.VD),
AND(MONTH($AW415)&lt;MONTH(BE$15),MONTH($AX415)&gt;MONTH(BE$15)),
NETWORKDAYS.INTL((EOMONTH(BE$15-1,1))-_xlpm.DD,EOMONTH(BE$15-1,1),1,_xlpm.VD),
AND(MONTH($AW415)=MONTH(BE$15),MONTH($AX415)=MONTH(BE$15)),
NETWORKDAYS.INTL($AW415,$AX415,1,_xlpm.VD)))),0)),
$DH415="месяц",
$DR415*BE415,
$DH415="неделя",
$DR415*BE415/7*(ROUNDUP((DAY(EOMONTH(BE$15,0)))/4,0))),
0)</f>
        <v/>
      </c>
      <c r="DY415" s="125">
        <f t="array" ref="DY415">
IFERROR(_xlfn.IFS(
$DH415="день_1",
$DR415*$BL415/($AX415-$AW415+1)*BF415*(DAY(EOMONTH(BF$15,0))),
$DH415="день_2",
$DR415/30*MAX(MIN($AX415,EOMONTH(BF$15,0))-MAX($AW415,BF$15)+1,),
$DH415="раб.день",
$DR415/30*(IFERROR(
_xlfn.LET(_xlpm.VD,
CHOOSE(
{1;2;3;4;5;6;7;8;9;10;11;12;13;14;15;16;17;18},
45658,45659,45660,45661,45662,45663,45664,45665,45711,45724,45778,45779,45785,45786,45820,45821,45965,46022),
_xlfn.LET(_xlpm.DD,
MAX(MIN($AX415,EOMONTH(BF$15,0))-MAX($AW415,BF$15),),
_xlfn.IFS(
AND(MONTH($AW415)=MONTH(BF$15),MONTH($AX415)&lt;&gt;MONTH(BF$15)),
NETWORKDAYS.INTL($AW415,$AW415+_xlpm.DD,1,_xlpm.VD),
AND(MONTH($AW415)&lt;&gt;MONTH(BF$15),MONTH($AX415)=MONTH(BF$15)),
NETWORKDAYS.INTL(($AX415)-_xlpm.DD,$AX415,1,_xlpm.VD),
AND(MONTH($AW415)&lt;MONTH(BF$15),MONTH($AX415)&gt;MONTH(BF$15)),
NETWORKDAYS.INTL((EOMONTH(BF$15-1,1))-_xlpm.DD,EOMONTH(BF$15-1,1),1,_xlpm.VD),
AND(MONTH($AW415)=MONTH(BF$15),MONTH($AX415)=MONTH(BF$15)),
NETWORKDAYS.INTL($AW415,$AX415,1,_xlpm.VD)))),0)),
$DH415="месяц",
$DR415*BF415,
$DH415="неделя",
$DR415*BF415/7*(ROUNDUP((DAY(EOMONTH(BF$15,0)))/4,0))),
0)</f>
        <v/>
      </c>
      <c r="DZ415" s="125">
        <f t="array" ref="DZ415">
IFERROR(_xlfn.IFS(
$DH415="день_1",
$DR415*$BL415/($AX415-$AW415+1)*BG415*(DAY(EOMONTH(BG$15,0))),
$DH415="день_2",
$DR415/30*MAX(MIN($AX415,EOMONTH(BG$15,0))-MAX($AW415,BG$15)+1,),
$DH415="раб.день",
$DR415/30*(IFERROR(
_xlfn.LET(_xlpm.VD,
CHOOSE(
{1;2;3;4;5;6;7;8;9;10;11;12;13;14;15;16;17;18},
45658,45659,45660,45661,45662,45663,45664,45665,45711,45724,45778,45779,45785,45786,45820,45821,45965,46022),
_xlfn.LET(_xlpm.DD,
MAX(MIN($AX415,EOMONTH(BG$15,0))-MAX($AW415,BG$15),),
_xlfn.IFS(
AND(MONTH($AW415)=MONTH(BG$15),MONTH($AX415)&lt;&gt;MONTH(BG$15)),
NETWORKDAYS.INTL($AW415,$AW415+_xlpm.DD,1,_xlpm.VD),
AND(MONTH($AW415)&lt;&gt;MONTH(BG$15),MONTH($AX415)=MONTH(BG$15)),
NETWORKDAYS.INTL(($AX415)-_xlpm.DD,$AX415,1,_xlpm.VD),
AND(MONTH($AW415)&lt;MONTH(BG$15),MONTH($AX415)&gt;MONTH(BG$15)),
NETWORKDAYS.INTL((EOMONTH(BG$15-1,1))-_xlpm.DD,EOMONTH(BG$15-1,1),1,_xlpm.VD),
AND(MONTH($AW415)=MONTH(BG$15),MONTH($AX415)=MONTH(BG$15)),
NETWORKDAYS.INTL($AW415,$AX415,1,_xlpm.VD)))),0)),
$DH415="месяц",
$DR415*BG415,
$DH415="неделя",
$DR415*BG415/7*(ROUNDUP((DAY(EOMONTH(BG$15,0)))/4,0))),
0)</f>
        <v/>
      </c>
      <c r="EA415" s="125">
        <f t="array" ref="EA415">
IFERROR(_xlfn.IFS(
$DH415="день_1",
$DR415*$BL415/($AX415-$AW415+1)*BH415*(DAY(EOMONTH(BH$15,0))),
$DH415="день_2",
$DR415/30*MAX(MIN($AX415,EOMONTH(BH$15,0))-MAX($AW415,BH$15)+1,),
$DH415="раб.день",
$DR415/30*(IFERROR(
_xlfn.LET(_xlpm.VD,
CHOOSE(
{1;2;3;4;5;6;7;8;9;10;11;12;13;14;15;16;17;18},
45658,45659,45660,45661,45662,45663,45664,45665,45711,45724,45778,45779,45785,45786,45820,45821,45965,46022),
_xlfn.LET(_xlpm.DD,
MAX(MIN($AX415,EOMONTH(BH$15,0))-MAX($AW415,BH$15),),
_xlfn.IFS(
AND(MONTH($AW415)=MONTH(BH$15),MONTH($AX415)&lt;&gt;MONTH(BH$15)),
NETWORKDAYS.INTL($AW415,$AW415+_xlpm.DD,1,_xlpm.VD),
AND(MONTH($AW415)&lt;&gt;MONTH(BH$15),MONTH($AX415)=MONTH(BH$15)),
NETWORKDAYS.INTL(($AX415)-_xlpm.DD,$AX415,1,_xlpm.VD),
AND(MONTH($AW415)&lt;MONTH(BH$15),MONTH($AX415)&gt;MONTH(BH$15)),
NETWORKDAYS.INTL((EOMONTH(BH$15-1,1))-_xlpm.DD,EOMONTH(BH$15-1,1),1,_xlpm.VD),
AND(MONTH($AW415)=MONTH(BH$15),MONTH($AX415)=MONTH(BH$15)),
NETWORKDAYS.INTL($AW415,$AX415,1,_xlpm.VD)))),0)),
$DH415="месяц",
$DR415*BH415,
$DH415="неделя",
$DR415*BH415/7*(ROUNDUP((DAY(EOMONTH(BH$15,0)))/4,0))),
0)</f>
        <v/>
      </c>
      <c r="EB415" s="125">
        <f t="array" ref="EB415">
IFERROR(_xlfn.IFS(
$DH415="день_1",
$DR415*$BL415/($AX415-$AW415+1)*BI415*(DAY(EOMONTH(BI$15,0))),
$DH415="день_2",
$DR415/30*MAX(MIN($AX415,EOMONTH(BI$15,0))-MAX($AW415,BI$15)+1,),
$DH415="раб.день",
$DR415/30*(IFERROR(
_xlfn.LET(_xlpm.VD,
CHOOSE(
{1;2;3;4;5;6;7;8;9;10;11;12;13;14;15;16;17;18},
45658,45659,45660,45661,45662,45663,45664,45665,45711,45724,45778,45779,45785,45786,45820,45821,45965,46022),
_xlfn.LET(_xlpm.DD,
MAX(MIN($AX415,EOMONTH(BI$15,0))-MAX($AW415,BI$15),),
_xlfn.IFS(
AND(MONTH($AW415)=MONTH(BI$15),MONTH($AX415)&lt;&gt;MONTH(BI$15)),
NETWORKDAYS.INTL($AW415,$AW415+_xlpm.DD,1,_xlpm.VD),
AND(MONTH($AW415)&lt;&gt;MONTH(BI$15),MONTH($AX415)=MONTH(BI$15)),
NETWORKDAYS.INTL(($AX415)-_xlpm.DD,$AX415,1,_xlpm.VD),
AND(MONTH($AW415)&lt;MONTH(BI$15),MONTH($AX415)&gt;MONTH(BI$15)),
NETWORKDAYS.INTL((EOMONTH(BI$15-1,1))-_xlpm.DD,EOMONTH(BI$15-1,1),1,_xlpm.VD),
AND(MONTH($AW415)=MONTH(BI$15),MONTH($AX415)=MONTH(BI$15)),
NETWORKDAYS.INTL($AW415,$AX415,1,_xlpm.VD)))),0)),
$DH415="месяц",
$DR415*BI415,
$DH415="неделя",
$DR415*BI415/7*(ROUNDUP((DAY(EOMONTH(BI$15,0)))/4,0))),
0)</f>
        <v/>
      </c>
      <c r="EC415" s="125">
        <f t="array" ref="EC415">
IFERROR(_xlfn.IFS(
$DH415="день_1",
$DR415*$BL415/($AX415-$AW415+1)*BJ415*(DAY(EOMONTH(BJ$15,0))),
$DH415="день_2",
$DR415/30*MAX(MIN($AX415,EOMONTH(BJ$15,0))-MAX($AW415,BJ$15)+1,),
$DH415="раб.день",
$DR415/30*(IFERROR(
_xlfn.LET(_xlpm.VD,
CHOOSE(
{1;2;3;4;5;6;7;8;9;10;11;12;13;14;15;16;17;18},
45658,45659,45660,45661,45662,45663,45664,45665,45711,45724,45778,45779,45785,45786,45820,45821,45965,46022),
_xlfn.LET(_xlpm.DD,
MAX(MIN($AX415,EOMONTH(BJ$15,0))-MAX($AW415,BJ$15),),
_xlfn.IFS(
AND(MONTH($AW415)=MONTH(BJ$15),MONTH($AX415)&lt;&gt;MONTH(BJ$15)),
NETWORKDAYS.INTL($AW415,$AW415+_xlpm.DD,1,_xlpm.VD),
AND(MONTH($AW415)&lt;&gt;MONTH(BJ$15),MONTH($AX415)=MONTH(BJ$15)),
NETWORKDAYS.INTL(($AX415)-_xlpm.DD,$AX415,1,_xlpm.VD),
AND(MONTH($AW415)&lt;MONTH(BJ$15),MONTH($AX415)&gt;MONTH(BJ$15)),
NETWORKDAYS.INTL((EOMONTH(BJ$15-1,1))-_xlpm.DD,EOMONTH(BJ$15-1,1),1,_xlpm.VD),
AND(MONTH($AW415)=MONTH(BJ$15),MONTH($AX415)=MONTH(BJ$15)),
NETWORKDAYS.INTL($AW415,$AX415,1,_xlpm.VD)))),0)),
$DH415="месяц",
$DR415*BJ415,
$DH415="неделя",
$DR415*BJ415/7*(ROUNDUP((DAY(EOMONTH(BJ$15,0)))/4,0))),
0)</f>
        <v/>
      </c>
      <c r="ED415" s="125">
        <f t="array" ref="ED415">
IFERROR(_xlfn.IFS(
$DH415="день_1",
$DR415*$BL415/($AX415-$AW415+1)*BK415*(DAY(EOMONTH(BK$15,0))),
$DH415="день_2",
$DR415/30*MAX(MIN($AX415,EOMONTH(BK$15,0))-MAX($AW415,BK$15)+1,),
$DH415="раб.день",
$DR415/30*(IFERROR(
_xlfn.LET(_xlpm.VD,
CHOOSE(
{1;2;3;4;5;6;7;8;9;10;11;12;13;14;15;16;17;18},
45658,45659,45660,45661,45662,45663,45664,45665,45711,45724,45778,45779,45785,45786,45820,45821,45965,46022),
_xlfn.LET(_xlpm.DD,
MAX(MIN($AX415,EOMONTH(BK$15,0))-MAX($AW415,BK$15),),
_xlfn.IFS(
AND(MONTH($AW415)=MONTH(BK$15),MONTH($AX415)&lt;&gt;MONTH(BK$15)),
NETWORKDAYS.INTL($AW415,$AW415+_xlpm.DD,1,_xlpm.VD),
AND(MONTH($AW415)&lt;&gt;MONTH(BK$15),MONTH($AX415)=MONTH(BK$15)),
NETWORKDAYS.INTL(($AX415)-_xlpm.DD,$AX415,1,_xlpm.VD),
AND(MONTH($AW415)&lt;MONTH(BK$15),MONTH($AX415)&gt;MONTH(BK$15)),
NETWORKDAYS.INTL((EOMONTH(BK$15-1,1))-_xlpm.DD,EOMONTH(BK$15-1,1),1,_xlpm.VD),
AND(MONTH($AW415)=MONTH(BK$15),MONTH($AX415)=MONTH(BK$15)),
NETWORKDAYS.INTL($AW415,$AX415,1,_xlpm.VD)))),0)),
$DH415="месяц",
$DR415*BK415,
$DH415="неделя",
$DR415*BK415/7*(ROUNDUP((DAY(EOMONTH(BK$15,0)))/4,0))),
0)</f>
        <v/>
      </c>
      <c r="EE415" s="125">
        <f>SUM($DS415,$DT415,$DU415,$DV415,$DW415,$DX415,$DY415,$DZ415,$EA415,$EB415,$EC415,$ED415)</f>
        <v/>
      </c>
      <c r="EF415" s="125">
        <f>IFERROR(ROUND($EE415*(1+$EP415),2),0)</f>
        <v/>
      </c>
      <c r="EG415" s="128" t="n">
        <v>1</v>
      </c>
      <c r="EH415" s="126" t="n">
        <v>0</v>
      </c>
      <c r="EI415" s="126">
        <f>ROUND(SUM($EH415:$EH415)*SUM($AB415:$AB415)*$EG415,2)</f>
        <v/>
      </c>
      <c r="EJ415" s="126">
        <f>ROUND($EI415*(1+$EP415),2)</f>
        <v/>
      </c>
      <c r="EK415" s="126" t="n">
        <v>0</v>
      </c>
      <c r="EL415" s="126">
        <f>ROUND(SUM($EK415:$EK415)*SUM($AB415:$AB415)*$EG415,2)</f>
        <v/>
      </c>
      <c r="EM415" s="126">
        <f>ROUND($EL415*(1+$EP415),2)</f>
        <v/>
      </c>
      <c r="EN415" s="126">
        <f>SUM($EE415,$EI415,$EL415)</f>
        <v/>
      </c>
      <c r="EO415" s="126">
        <f>SUM($EF415,$EJ415,$EM415)</f>
        <v/>
      </c>
      <c r="EP415" s="59" t="inlineStr">
        <is>
          <t>20%</t>
        </is>
      </c>
      <c r="EQ415" s="59" t="n"/>
      <c r="ER415" s="60">
        <f t="array" ref="ER415">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MATCH(ES415,
{"AMS";"RussOutdoor";"HD Outdoor";"Ingroup";"IQ";"Ledproduction";"LisChannel";"Logic";"Media-PPL";"NovikovTV | НовиковТВ";"SMA";"SOK";"КрокусТВ | CrocusTV | IndoorTV";"Сити";"ТЯК Москва"},
0)),"")</f>
        <v/>
      </c>
      <c r="ES415" s="60" t="n"/>
      <c r="ET415" s="60">
        <f t="array" ref="ET415">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MATCH(ES415,
{"AMS";"RussOutdoor";"HD Outdoor";"Ingroup";"IQ";"Ledproduction";"LisChannel";"Logic";"Media-PPL";"NovikovTV | НовиковТВ";"SMA";"SOK";"КрокусТВ | CrocusTV | IndoorTV";"Сити";"ТЯК Москва"},
0)),"")</f>
        <v/>
      </c>
      <c r="EU415" s="60" t="n"/>
      <c r="EV415" s="60" t="n"/>
      <c r="EX415" s="110">
        <f t="array" ref="EX415">
($AR415/30
+N("ТРАФИК ПЛОЩАДКИ"))*
(IFERROR(
_xlfn.LET(
_xlpm.GPR,
HLOOKUP($L415,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(MATCH($T415,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IF($Q415="цифровой",_xlpm.GPR/$AG415,_xlpm.GPR/60)),
0)
+N("DWELL TIME"))*
(IF($AB415=0,0,IF($AB415=1,0.3,IF($AB415=2,0.5,IF($AB415&gt;2,1))))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_xlfn.IFS($AC415="да",1.2,$AC415="нет",1)*
_xlfn.IFS($AD415="да",1.2,$AD415="нет",1)*
IF(R415="статический",1,1.2)*
$X415*
INDEX(
{1.2;1;1.2;1.2;1;1.2;1.2;1.2;1.2;1.2;1.2;1;1.2;1.2;1.2;1.2;1;1;1.2;1.2;1.2;1;1;1;1;1.2;1.2;1.2;1.2;1;1;1;1;1.2;1.2;1.2;1.2;1.2;1.2;1.2;1.2;1;1;1.2;1;1;1;1;1.5;1;1;1.5;1.5;1.2},
MATCH($Q415,_xlpm.MI,0)))&gt;{0.02;0.04;0.06;0.1;0.2;0.4;0.6;0.8;1;2;4;6})),
{0;1;2;3;4;5;6;7;8;9;10;11;12},
0)))
+N("КОЭФФИЦИЕНТ КОНТАКТА"))))*
(_xlfn.IFS($X415&lt;0.1,$X415/1000,$X415&gt;25,5.2,AND($X415&gt;=0.1,$X415&lt;=25),(($X415*2+0.1)/10)*($X415/10)))*
IFERROR((_xlfn.LET(
_xlpm.MA,
{0;0.8;0.85;0.9;0.95;1},
_xlpm.MAA,
{0;1;2;3;4;5},
INDEX(_xlpm.MA,MATCH(SUMPRODUCT(--((IF(ROUND(_xlpm.MAA,1)&gt;5,5,ROUND($AB415,1)))&gt;{0;1;2;3;4;5})),_xlpm.MAA,0)))
+N("КОЭФФИЦИЕНТ КОЛ-ВО КОНСТРУКЦИЙ")),1)*
$AB415,0))*
(IF($Q415="цифровой",$AG415/15*$AI415,1)
+N("ДЛЯ ЦИФРЫ"))</f>
        <v/>
      </c>
      <c r="EY415" s="110">
        <f>IFERROR(EX415*AY415,0)</f>
        <v/>
      </c>
      <c r="EZ415" s="131">
        <f>IFERROR(DP415/EY415*1000,0)</f>
        <v/>
      </c>
      <c r="FA415" s="112">
        <f>IFERROR(FC415/FB415,0)</f>
        <v/>
      </c>
      <c r="FB415" s="112">
        <f>IFERROR((FC415/(EY415/FF415*#REF!))*0.825,0)</f>
        <v/>
      </c>
      <c r="FC415" s="112">
        <f>IFERROR(((EX415*30/AR415)*100)/30,0)</f>
        <v/>
      </c>
      <c r="FD415" s="112">
        <f>IFERROR(EY415/G415*100%,0)</f>
        <v/>
      </c>
      <c r="FE415" s="112">
        <f>IFERROR(FD415/FC415*100%,0)</f>
        <v/>
      </c>
      <c r="FF415" s="110">
        <f>IFERROR(AR415/30*AY415,0)</f>
        <v/>
      </c>
    </row>
    <row r="416" ht="13" customHeight="1">
      <c r="A416" s="59" t="n"/>
      <c r="B416" s="60" t="n"/>
      <c r="C416" s="60" t="n"/>
      <c r="D416" s="60">
        <f t="array" ref="D416">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MATCH($E416,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16" s="60">
        <f t="array" ref="E416">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MATCH($F416,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16" s="60" t="inlineStr"/>
      <c r="G416" s="60" t="n"/>
      <c r="H416" s="60">
        <f t="array" ref="H416">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MATCH($I416,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16" s="60" t="n"/>
      <c r="J416" s="60" t="n"/>
      <c r="K416" s="60" t="n"/>
      <c r="L416" s="60" t="n"/>
      <c r="M416" s="60" t="n"/>
      <c r="N416" s="60" t="n"/>
      <c r="O416" s="60" t="n"/>
      <c r="P416" s="60">
        <f t="array" ref="P416">
_xlfn.IFS(
ISNUMBER(MATCH($Q416,{"шелфбаннер","разделитель","монетница","чековая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ISNUMBER(MATCH($Q416,{"LED/LCD","видеокулер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ISNUMBER(MATCH($Q416,{"автомобиль","машина","выставочное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ISNUMBER(MATCH($Q416,{"билборд","лифтовая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ISNUMBER(MATCH($Q416,{"навигация","подвесной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ISNUMBER(MATCH($Q416,{"движущаяся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ISNUMBER(MATCH($Q416,{"каталог","журнал"},)),
"Пресса",
$Q416="","")</f>
        <v/>
      </c>
      <c r="Q416" s="60" t="n"/>
      <c r="R416" s="60">
        <f t="array" ref="R416">
IFERROR(
_xlfn.IFS(
OR(ISNUMBER(MATCH($Q416,{"экспозиция","макет","стенд","автостенд","авто стенд","выставочное пространство","выставочные стенды","модульные выставочные стенды","3Д конструкция","3D конструкция"},)),P416="Экспонирование"),
"нестандартный",
ISNUMBER(MATCH($Q416,{"скроллер","призматрон"},)),
"динамический",
$P416="Видео",
"цифровой",
OR($P416="Пресса",$P416="Щит",$P416="POSm",$P416="Подвес",$P416="Брендирование/оклейка"),
"статический"),"")</f>
        <v/>
      </c>
      <c r="S416" s="59" t="n"/>
      <c r="T416" s="60" t="n"/>
      <c r="U416" s="60" t="n"/>
      <c r="V416" s="60">
        <f>
IF(P416="Видео",
"цифровой постер/ролик",
IF(ISNUMBER(MATCH(Q416,{"короб световой","короб световой | лайтбокс","короб световой | кристалайт","лайтбокс","лайт бокс","кристалайт","LB","lightbox"},)),
"бэклит",
IF(P416="Брендирование/оклейка",
"перфарированная пленка/самоклейка",
IF(P416="Экспонирование",
"под запрос",
IF(P416="Подвес",
"баннер/ткань",
"")))))</f>
        <v/>
      </c>
      <c r="W416" s="59" t="n"/>
      <c r="X416" s="59" t="n"/>
      <c r="Y416" s="59" t="n"/>
      <c r="Z416" s="61" t="n"/>
      <c r="AA416" s="61" t="n"/>
      <c r="AB416" s="61">
        <f>IF(BL416&gt;0,Z416,0)</f>
        <v/>
      </c>
      <c r="AC416" s="59" t="n"/>
      <c r="AD416" s="59" t="n"/>
      <c r="AE416" s="59" t="n"/>
      <c r="AF416" s="59" t="n"/>
      <c r="AG416" s="59" t="n"/>
      <c r="AH416" s="59" t="n"/>
      <c r="AI416" s="59" t="n"/>
      <c r="AJ416" s="59" t="n"/>
      <c r="AK416" s="59" t="n"/>
      <c r="AL416" s="62">
        <f>IFERROR(IF(OR(R416="статический",R416="динамический",R416="нестандартный",R416="",R416=""),"-",IF(AND(AH416="-",AI416="-"),"-",AK416*3600/AH416*AI416)),"-")</f>
        <v/>
      </c>
      <c r="AM416" s="62">
        <f>IFERROR(IF(OR(R416="статический",R416="динамический",R416="",R416="", R416="BTL",R416="нестандартный"),"-",AG416*AI416*AL416/60),"-")</f>
        <v/>
      </c>
      <c r="AN416" s="63">
        <f>IFERROR(IF(AH416="","-",AG416*AI416/AH416),"-")</f>
        <v/>
      </c>
      <c r="AO416" s="59">
        <f>IFERROR(IF(OR($R416="статический",$R416="динамический",$R416="",$R416="",$R416="BTL",$R416="нестандартный"),"-",$AL416*$AY416),"-")</f>
        <v/>
      </c>
      <c r="AP416" s="62">
        <f>IFERROR(IF(OR($R416="статический",$R416="динамический",$R416="",$R416="",$R416="BTL",$R416="нестандартный"),"-",$AM416*AY416),"-")</f>
        <v/>
      </c>
      <c r="AQ416" s="64" t="n"/>
      <c r="AR416" s="61" t="n"/>
      <c r="AS416" s="61" t="n"/>
      <c r="AT416" s="61" t="n"/>
      <c r="AU416" s="65" t="n"/>
      <c r="AV416" s="124">
        <f>IFERROR(DR416/AT416*1000,"n/a")</f>
        <v/>
      </c>
      <c r="AW416" s="67" t="n"/>
      <c r="AX416" s="67" t="n"/>
      <c r="AY416" s="43">
        <f>IFERROR(IF(OR($AW416="",$AX416=""),"",_xlfn.DAYS($AX416+1,$AW416)),"")</f>
        <v/>
      </c>
      <c r="AZ416" s="68">
        <f t="array" ref="AZ416">
_xlfn.LET(_xlpm.COEFF,
IF($AW416+$AX416=0,0,IF(MAX(MIN($AX416,EOMONTH(AZ$15,0))-MAX($AW416,AZ$15)+1,)&gt;0,1,0)),
_xlfn.IFS(
$ES416="LisChannel",
_xlpm.COEFF*
INDEX({1;1;1.2;1.2;1;1;1;1;1.2;1.2;1.2;1.2},
MATCH(MONTH(AZ$15),
{1,2,3,4,5,6,7,8,9,10,11,12})),
CONCATENATE($ES416," ",$L416)="RussOutdoor метро",
_xlpm.COEFF*
INDEX({0.8;0.9;1.1;1.1;1;1;1;1;1.1;1.1;1.1;1.1},
MATCH(MONTH(AZ$15),
{1,2,3,4,5,6,7,8,9,10,11,12})),
$ES416&lt;&gt;"LisChannel",
_xlpm.COEFF,
$ES416&lt;&gt;"RussOutdoor",
_xlpm.COEFF))</f>
        <v/>
      </c>
      <c r="BA416" s="68">
        <f t="array" ref="BA416">
_xlfn.LET(_xlpm.COEFF,
IF($AW416+$AX416=0,0,IF(MAX(MIN($AX416,EOMONTH(BA$15,0))-MAX($AW416,BA$15)+1,)&gt;0,1,0)),
_xlfn.IFS(
$ES416="LisChannel",
_xlpm.COEFF*
INDEX({1;1;1.2;1.2;1;1;1;1;1.2;1.2;1.2;1.2},
MATCH(MONTH(BA$15),
{1,2,3,4,5,6,7,8,9,10,11,12})),
CONCATENATE($ES416," ",$L416)="RussOutdoor метро",
_xlpm.COEFF*
INDEX({0.8;0.9;1.1;1.1;1;1;1;1;1.1;1.1;1.1;1.1},
MATCH(MONTH(BA$15),
{1,2,3,4,5,6,7,8,9,10,11,12})),
$ES416&lt;&gt;"LisChannel",
_xlpm.COEFF,
$ES416&lt;&gt;"RussOutdoor",
_xlpm.COEFF))</f>
        <v/>
      </c>
      <c r="BB416" s="68">
        <f t="array" ref="BB416">
_xlfn.LET(_xlpm.COEFF,
IF($AW416+$AX416=0,0,IF(MAX(MIN($AX416,EOMONTH(BB$15,0))-MAX($AW416,BB$15)+1,)&gt;0,1,0)),
_xlfn.IFS(
$ES416="LisChannel",
_xlpm.COEFF*
INDEX({1;1;1.2;1.2;1;1;1;1;1.2;1.2;1.2;1.2},
MATCH(MONTH(BB$15),
{1,2,3,4,5,6,7,8,9,10,11,12})),
CONCATENATE($ES416," ",$L416)="RussOutdoor метро",
_xlpm.COEFF*
INDEX({0.8;0.9;1.1;1.1;1;1;1;1;1.1;1.1;1.1;1.1},
MATCH(MONTH(BB$15),
{1,2,3,4,5,6,7,8,9,10,11,12})),
$ES416&lt;&gt;"LisChannel",
_xlpm.COEFF,
$ES416&lt;&gt;"RussOutdoor",
_xlpm.COEFF))</f>
        <v/>
      </c>
      <c r="BC416" s="68">
        <f t="array" ref="BC416">
_xlfn.LET(_xlpm.COEFF,
IF($AW416+$AX416=0,0,IF(MAX(MIN($AX416,EOMONTH(BC$15,0))-MAX($AW416,BC$15)+1,)&gt;0,1,0)),
_xlfn.IFS(
$ES416="LisChannel",
_xlpm.COEFF*
INDEX({1;1;1.2;1.2;1;1;1;1;1.2;1.2;1.2;1.2},
MATCH(MONTH(BC$15),
{1,2,3,4,5,6,7,8,9,10,11,12})),
CONCATENATE($ES416," ",$L416)="RussOutdoor метро",
_xlpm.COEFF*
INDEX({0.8;0.9;1.1;1.1;1;1;1;1;1.1;1.1;1.1;1.1},
MATCH(MONTH(BC$15),
{1,2,3,4,5,6,7,8,9,10,11,12})),
$ES416&lt;&gt;"LisChannel",
_xlpm.COEFF,
$ES416&lt;&gt;"RussOutdoor",
_xlpm.COEFF))</f>
        <v/>
      </c>
      <c r="BD416" s="68">
        <f t="array" ref="BD416">
_xlfn.LET(_xlpm.COEFF,
IF($AW416+$AX416=0,0,IF(MAX(MIN($AX416,EOMONTH(BD$15,0))-MAX($AW416,BD$15)+1,)&gt;0,1,0)),
_xlfn.IFS(
$ES416="LisChannel",
_xlpm.COEFF*
INDEX({1;1;1.2;1.2;1;1;1;1;1.2;1.2;1.2;1.2},
MATCH(MONTH(BD$15),
{1,2,3,4,5,6,7,8,9,10,11,12})),
CONCATENATE($ES416," ",$L416)="RussOutdoor метро",
_xlpm.COEFF*
INDEX({0.8;0.9;1.1;1.1;1;1;1;1;1.1;1.1;1.1;1.1},
MATCH(MONTH(BD$15),
{1,2,3,4,5,6,7,8,9,10,11,12})),
$ES416&lt;&gt;"LisChannel",
_xlpm.COEFF,
$ES416&lt;&gt;"RussOutdoor",
_xlpm.COEFF))</f>
        <v/>
      </c>
      <c r="BE416" s="68">
        <f t="array" ref="BE416">
_xlfn.LET(_xlpm.COEFF,
IF($AW416+$AX416=0,0,IF(MAX(MIN($AX416,EOMONTH(BE$15,0))-MAX($AW416,BE$15)+1,)&gt;0,1,0)),
_xlfn.IFS(
$ES416="LisChannel",
_xlpm.COEFF*
INDEX({1;1;1.2;1.2;1;1;1;1;1.2;1.2;1.2;1.2},
MATCH(MONTH(BE$15),
{1,2,3,4,5,6,7,8,9,10,11,12})),
CONCATENATE($ES416," ",$L416)="RussOutdoor метро",
_xlpm.COEFF*
INDEX({0.8;0.9;1.1;1.1;1;1;1;1;1.1;1.1;1.1;1.1},
MATCH(MONTH(BE$15),
{1,2,3,4,5,6,7,8,9,10,11,12})),
$ES416&lt;&gt;"LisChannel",
_xlpm.COEFF,
$ES416&lt;&gt;"RussOutdoor",
_xlpm.COEFF))</f>
        <v/>
      </c>
      <c r="BF416" s="68">
        <f t="array" ref="BF416">
_xlfn.LET(_xlpm.COEFF,
IF($AW416+$AX416=0,0,IF(MAX(MIN($AX416,EOMONTH(BF$15,0))-MAX($AW416,BF$15)+1,)&gt;0,1,0)),
_xlfn.IFS(
$ES416="LisChannel",
_xlpm.COEFF*
INDEX({1;1;1.2;1.2;1;1;1;1;1.2;1.2;1.2;1.2},
MATCH(MONTH(BF$15),
{1,2,3,4,5,6,7,8,9,10,11,12})),
CONCATENATE($ES416," ",$L416)="RussOutdoor метро",
_xlpm.COEFF*
INDEX({0.8;0.9;1.1;1.1;1;1;1;1;1.1;1.1;1.1;1.1},
MATCH(MONTH(BF$15),
{1,2,3,4,5,6,7,8,9,10,11,12})),
$ES416&lt;&gt;"LisChannel",
_xlpm.COEFF,
$ES416&lt;&gt;"RussOutdoor",
_xlpm.COEFF))</f>
        <v/>
      </c>
      <c r="BG416" s="68">
        <f t="array" ref="BG416">
_xlfn.LET(_xlpm.COEFF,
IF($AW416+$AX416=0,0,IF(MAX(MIN($AX416,EOMONTH(BG$15,0))-MAX($AW416,BG$15)+1,)&gt;0,1,0)),
_xlfn.IFS(
$ES416="LisChannel",
_xlpm.COEFF*
INDEX({1;1;1.2;1.2;1;1;1;1;1.2;1.2;1.2;1.2},
MATCH(MONTH(BG$15),
{1,2,3,4,5,6,7,8,9,10,11,12})),
CONCATENATE($ES416," ",$L416)="RussOutdoor метро",
_xlpm.COEFF*
INDEX({0.8;0.9;1.1;1.1;1;1;1;1;1.1;1.1;1.1;1.1},
MATCH(MONTH(BG$15),
{1,2,3,4,5,6,7,8,9,10,11,12})),
$ES416&lt;&gt;"LisChannel",
_xlpm.COEFF,
$ES416&lt;&gt;"RussOutdoor",
_xlpm.COEFF))</f>
        <v/>
      </c>
      <c r="BH416" s="68">
        <f t="array" ref="BH416">
_xlfn.LET(_xlpm.COEFF,
IF($AW416+$AX416=0,0,IF(MAX(MIN($AX416,EOMONTH(BH$15,0))-MAX($AW416,BH$15)+1,)&gt;0,1,0)),
_xlfn.IFS(
$ES416="LisChannel",
_xlpm.COEFF*
INDEX({1;1;1.2;1.2;1;1;1;1;1.2;1.2;1.2;1.2},
MATCH(MONTH(BH$15),
{1,2,3,4,5,6,7,8,9,10,11,12})),
CONCATENATE($ES416," ",$L416)="RussOutdoor метро",
_xlpm.COEFF*
INDEX({0.8;0.9;1.1;1.1;1;1;1;1;1.1;1.1;1.1;1.1},
MATCH(MONTH(BH$15),
{1,2,3,4,5,6,7,8,9,10,11,12})),
$ES416&lt;&gt;"LisChannel",
_xlpm.COEFF,
$ES416&lt;&gt;"RussOutdoor",
_xlpm.COEFF))</f>
        <v/>
      </c>
      <c r="BI416" s="68">
        <f t="array" ref="BI416">
_xlfn.LET(_xlpm.COEFF,
IF($AW416+$AX416=0,0,IF(MAX(MIN($AX416,EOMONTH(BI$15,0))-MAX($AW416,BI$15)+1,)&gt;0,1,0)),
_xlfn.IFS(
$ES416="LisChannel",
_xlpm.COEFF*
INDEX({1;1;1.2;1.2;1;1;1;1;1.2;1.2;1.2;1.2},
MATCH(MONTH(BI$15),
{1,2,3,4,5,6,7,8,9,10,11,12})),
CONCATENATE($ES416," ",$L416)="RussOutdoor метро",
_xlpm.COEFF*
INDEX({0.8;0.9;1.1;1.1;1;1;1;1;1.1;1.1;1.1;1.1},
MATCH(MONTH(BI$15),
{1,2,3,4,5,6,7,8,9,10,11,12})),
$ES416&lt;&gt;"LisChannel",
_xlpm.COEFF,
$ES416&lt;&gt;"RussOutdoor",
_xlpm.COEFF))</f>
        <v/>
      </c>
      <c r="BJ416" s="68">
        <f t="array" ref="BJ416">
_xlfn.LET(_xlpm.COEFF,
IF($AW416+$AX416=0,0,IF(MAX(MIN($AX416,EOMONTH(BJ$15,0))-MAX($AW416,BJ$15)+1,)&gt;0,1,0)),
_xlfn.IFS(
$ES416="LisChannel",
_xlpm.COEFF*
INDEX({1;1;1.2;1.2;1;1;1;1;1.2;1.2;1.2;1.2},
MATCH(MONTH(BJ$15),
{1,2,3,4,5,6,7,8,9,10,11,12})),
CONCATENATE($ES416," ",$L416)="RussOutdoor метро",
_xlpm.COEFF*
INDEX({0.8;0.9;1.1;1.1;1;1;1;1;1.1;1.1;1.1;1.1},
MATCH(MONTH(BJ$15),
{1,2,3,4,5,6,7,8,9,10,11,12})),
$ES416&lt;&gt;"LisChannel",
_xlpm.COEFF,
$ES416&lt;&gt;"RussOutdoor",
_xlpm.COEFF))</f>
        <v/>
      </c>
      <c r="BK416" s="68">
        <f t="array" ref="BK416">
_xlfn.LET(_xlpm.COEFF,
IF($AW416+$AX416=0,0,IF(MAX(MIN($AX416,EOMONTH(BK$15,0))-MAX($AW416,BK$15)+1,)&gt;0,1,0)),
_xlfn.IFS(
$ES416="LisChannel",
_xlpm.COEFF*
INDEX({1;1;1.2;1.2;1;1;1;1;1.2;1.2;1.2;1.2},
MATCH(MONTH(BK$15),
{1,2,3,4,5,6,7,8,9,10,11,12})),
CONCATENATE($ES416," ",$L416)="RussOutdoor метро",
_xlpm.COEFF*
INDEX({0.8;0.9;1.1;1.1;1;1;1;1;1.1;1.1;1.1;1.1},
MATCH(MONTH(BK$15),
{1,2,3,4,5,6,7,8,9,10,11,12})),
$ES416&lt;&gt;"LisChannel",
_xlpm.COEFF,
$ES416&lt;&gt;"RussOutdoor",
_xlpm.COEFF))</f>
        <v/>
      </c>
      <c r="BL416" s="62">
        <f>COUNTIFS($AZ416:$BK416,"&gt;0")</f>
        <v/>
      </c>
      <c r="BM416" s="65" t="n"/>
      <c r="BN416" s="125">
        <f>$DJ416</f>
        <v/>
      </c>
      <c r="BO416" s="63">
        <f>$DQ416</f>
        <v/>
      </c>
      <c r="BP416" s="125">
        <f>
IFERROR(
IF($BL416=0,0,
$BN416*(1-$BO416)),
0)</f>
        <v/>
      </c>
      <c r="BQ416" s="125">
        <f t="array" ref="BQ416">
IFERROR(
_xlfn.IFS(
$DH416="день_1",
$BP416*$BL416/($AX416-$AW416+1)*AZ416*(DAY(EOMONTH(AZ$15,0))),
$DH416="день_2",
$BP416/30*MAX(MIN($AX416,EOMONTH(AZ$15,0))-MAX($AW416,AZ$15)+1,),
$DH416="раб.день",
$BP416/30*(IFERROR(
_xlfn.LET(_xlpm.VD,
CHOOSE(
{1;2;3;4;5;6;7;8;9;10;11;12;13;14;15;16;17;18},
45658,45659,45660,45661,45662,45663,45664,45665,45711,45724,45778,45779,45785,45786,45820,45821,45965,46022),
_xlfn.LET(_xlpm.DD,
MAX(MIN($AX416,EOMONTH(AZ$15,0))-MAX($AW416,AZ$15),),
_xlfn.IFS(
AND(MONTH($AW416)=MONTH(AZ$15),MONTH($AX416)&lt;&gt;MONTH(AZ$15)),
NETWORKDAYS.INTL($AW416,$AW416+_xlpm.DD,1,_xlpm.VD),
AND(MONTH($AW416)&lt;&gt;MONTH(AZ$15),MONTH($AX416)=MONTH(AZ$15)),
NETWORKDAYS.INTL(($AX416)-_xlpm.DD,$AX416,1,_xlpm.VD),
AND(MONTH($AW416)&lt;MONTH(AZ$15),MONTH($AX416)&gt;MONTH(AZ$15)),
NETWORKDAYS.INTL((EOMONTH(AZ$15-1,1))-_xlpm.DD,EOMONTH(AZ$15-1,1),1,_xlpm.VD),
AND(MONTH($AW416)=MONTH(AZ$15),MONTH($AX416)=MONTH(AZ$15)),
NETWORKDAYS.INTL($AW416,$AX416,1,_xlpm.VD)))),0)),
$DH416="месяц",
$BP416*AZ416,
$DH416="неделя",
$BP416*AZ416/7*(ROUNDUP((DAY(EOMONTH(AZ$15,0)))/4,0))),
0)</f>
        <v/>
      </c>
      <c r="BR416" s="125">
        <f t="array" ref="BR416">
IFERROR(
_xlfn.IFS(
$DH416="день_1",
$BP416*$BL416/($AX416-$AW416+1)*BA416*(DAY(EOMONTH(BA$15,0))),
$DH416="день_2",
$BP416/30*MAX(MIN($AX416,EOMONTH(BA$15,0))-MAX($AW416,BA$15)+1,),
$DH416="раб.день",
$BP416/30*(IFERROR(
_xlfn.LET(_xlpm.VD,
CHOOSE(
{1;2;3;4;5;6;7;8;9;10;11;12;13;14;15;16;17;18},
45658,45659,45660,45661,45662,45663,45664,45665,45711,45724,45778,45779,45785,45786,45820,45821,45965,46022),
_xlfn.LET(_xlpm.DD,
MAX(MIN($AX416,EOMONTH(BA$15,0))-MAX($AW416,BA$15),),
_xlfn.IFS(
AND(MONTH($AW416)=MONTH(BA$15),MONTH($AX416)&lt;&gt;MONTH(BA$15)),
NETWORKDAYS.INTL($AW416,$AW416+_xlpm.DD,1,_xlpm.VD),
AND(MONTH($AW416)&lt;&gt;MONTH(BA$15),MONTH($AX416)=MONTH(BA$15)),
NETWORKDAYS.INTL(($AX416)-_xlpm.DD,$AX416,1,_xlpm.VD),
AND(MONTH($AW416)&lt;MONTH(BA$15),MONTH($AX416)&gt;MONTH(BA$15)),
NETWORKDAYS.INTL((EOMONTH(BA$15-1,1))-_xlpm.DD,EOMONTH(BA$15-1,1),1,_xlpm.VD),
AND(MONTH($AW416)=MONTH(BA$15),MONTH($AX416)=MONTH(BA$15)),
NETWORKDAYS.INTL($AW416,$AX416,1,_xlpm.VD)))),0)),
$DH416="месяц",
$BP416*BA416,
$DH416="неделя",
$BP416*BA416/7*(ROUNDUP((DAY(EOMONTH(BA$15,0)))/4,0))),
0)</f>
        <v/>
      </c>
      <c r="BS416" s="125">
        <f t="array" ref="BS416">
IFERROR(
_xlfn.IFS(
$DH416="день_1",
$BP416*$BL416/($AX416-$AW416+1)*BB416*(DAY(EOMONTH(BB$15,0))),
$DH416="день_2",
$BP416/30*MAX(MIN($AX416,EOMONTH(BB$15,0))-MAX($AW416,BB$15)+1,),
$DH416="раб.день",
$BP416/30*(IFERROR(
_xlfn.LET(_xlpm.VD,
CHOOSE(
{1;2;3;4;5;6;7;8;9;10;11;12;13;14;15;16;17;18},
45658,45659,45660,45661,45662,45663,45664,45665,45711,45724,45778,45779,45785,45786,45820,45821,45965,46022),
_xlfn.LET(_xlpm.DD,
MAX(MIN($AX416,EOMONTH(BB$15,0))-MAX($AW416,BB$15),),
_xlfn.IFS(
AND(MONTH($AW416)=MONTH(BB$15),MONTH($AX416)&lt;&gt;MONTH(BB$15)),
NETWORKDAYS.INTL($AW416,$AW416+_xlpm.DD,1,_xlpm.VD),
AND(MONTH($AW416)&lt;&gt;MONTH(BB$15),MONTH($AX416)=MONTH(BB$15)),
NETWORKDAYS.INTL(($AX416)-_xlpm.DD,$AX416,1,_xlpm.VD),
AND(MONTH($AW416)&lt;MONTH(BB$15),MONTH($AX416)&gt;MONTH(BB$15)),
NETWORKDAYS.INTL((EOMONTH(BB$15-1,1))-_xlpm.DD,EOMONTH(BB$15-1,1),1,_xlpm.VD),
AND(MONTH($AW416)=MONTH(BB$15),MONTH($AX416)=MONTH(BB$15)),
NETWORKDAYS.INTL($AW416,$AX416,1,_xlpm.VD)))),0)),
$DH416="месяц",
$BP416*BB416,
$DH416="неделя",
$BP416*BB416/7*(ROUNDUP((DAY(EOMONTH(BB$15,0)))/4,0))),
0)</f>
        <v/>
      </c>
      <c r="BT416" s="125">
        <f t="array" ref="BT416">
IFERROR(
_xlfn.IFS(
$DH416="день_1",
$BP416*$BL416/($AX416-$AW416+1)*BC416*(DAY(EOMONTH(BC$15,0))),
$DH416="день_2",
$BP416/30*MAX(MIN($AX416,EOMONTH(BC$15,0))-MAX($AW416,BC$15)+1,),
$DH416="раб.день",
$BP416/30*(IFERROR(
_xlfn.LET(_xlpm.VD,
CHOOSE(
{1;2;3;4;5;6;7;8;9;10;11;12;13;14;15;16;17;18},
45658,45659,45660,45661,45662,45663,45664,45665,45711,45724,45778,45779,45785,45786,45820,45821,45965,46022),
_xlfn.LET(_xlpm.DD,
MAX(MIN($AX416,EOMONTH(BC$15,0))-MAX($AW416,BC$15),),
_xlfn.IFS(
AND(MONTH($AW416)=MONTH(BC$15),MONTH($AX416)&lt;&gt;MONTH(BC$15)),
NETWORKDAYS.INTL($AW416,$AW416+_xlpm.DD,1,_xlpm.VD),
AND(MONTH($AW416)&lt;&gt;MONTH(BC$15),MONTH($AX416)=MONTH(BC$15)),
NETWORKDAYS.INTL(($AX416)-_xlpm.DD,$AX416,1,_xlpm.VD),
AND(MONTH($AW416)&lt;MONTH(BC$15),MONTH($AX416)&gt;MONTH(BC$15)),
NETWORKDAYS.INTL((EOMONTH(BC$15-1,1))-_xlpm.DD,EOMONTH(BC$15-1,1),1,_xlpm.VD),
AND(MONTH($AW416)=MONTH(BC$15),MONTH($AX416)=MONTH(BC$15)),
NETWORKDAYS.INTL($AW416,$AX416,1,_xlpm.VD)))),0)),
$DH416="месяц",
$BP416*BC416,
$DH416="неделя",
$BP416*BC416/7*(ROUNDUP((DAY(EOMONTH(BC$15,0)))/4,0))),
0)</f>
        <v/>
      </c>
      <c r="BU416" s="125">
        <f t="array" ref="BU416">
IFERROR(
_xlfn.IFS(
$DH416="день_1",
$BP416*$BL416/($AX416-$AW416+1)*BD416*(DAY(EOMONTH(BD$15,0))),
$DH416="день_2",
$BP416/30*MAX(MIN($AX416,EOMONTH(BD$15,0))-MAX($AW416,BD$15)+1,),
$DH416="раб.день",
$BP416/30*(IFERROR(
_xlfn.LET(_xlpm.VD,
CHOOSE(
{1;2;3;4;5;6;7;8;9;10;11;12;13;14;15;16;17;18},
45658,45659,45660,45661,45662,45663,45664,45665,45711,45724,45778,45779,45785,45786,45820,45821,45965,46022),
_xlfn.LET(_xlpm.DD,
MAX(MIN($AX416,EOMONTH(BD$15,0))-MAX($AW416,BD$15),),
_xlfn.IFS(
AND(MONTH($AW416)=MONTH(BD$15),MONTH($AX416)&lt;&gt;MONTH(BD$15)),
NETWORKDAYS.INTL($AW416,$AW416+_xlpm.DD,1,_xlpm.VD),
AND(MONTH($AW416)&lt;&gt;MONTH(BD$15),MONTH($AX416)=MONTH(BD$15)),
NETWORKDAYS.INTL(($AX416)-_xlpm.DD,$AX416,1,_xlpm.VD),
AND(MONTH($AW416)&lt;MONTH(BD$15),MONTH($AX416)&gt;MONTH(BD$15)),
NETWORKDAYS.INTL((EOMONTH(BD$15-1,1))-_xlpm.DD,EOMONTH(BD$15-1,1),1,_xlpm.VD),
AND(MONTH($AW416)=MONTH(BD$15),MONTH($AX416)=MONTH(BD$15)),
NETWORKDAYS.INTL($AW416,$AX416,1,_xlpm.VD)))),0)),
$DH416="месяц",
$BP416*BD416,
$DH416="неделя",
$BP416*BD416/7*(ROUNDUP((DAY(EOMONTH(BD$15,0)))/4,0))),
0)</f>
        <v/>
      </c>
      <c r="BV416" s="125">
        <f t="array" ref="BV416">
IFERROR(
_xlfn.IFS(
$DH416="день_1",
$BP416*$BL416/($AX416-$AW416+1)*BE416*(DAY(EOMONTH(BE$15,0))),
$DH416="день_2",
$BP416/30*MAX(MIN($AX416,EOMONTH(BE$15,0))-MAX($AW416,BE$15)+1,),
$DH416="раб.день",
$BP416/30*(IFERROR(
_xlfn.LET(_xlpm.VD,
CHOOSE(
{1;2;3;4;5;6;7;8;9;10;11;12;13;14;15;16;17;18},
45658,45659,45660,45661,45662,45663,45664,45665,45711,45724,45778,45779,45785,45786,45820,45821,45965,46022),
_xlfn.LET(_xlpm.DD,
MAX(MIN($AX416,EOMONTH(BE$15,0))-MAX($AW416,BE$15),),
_xlfn.IFS(
AND(MONTH($AW416)=MONTH(BE$15),MONTH($AX416)&lt;&gt;MONTH(BE$15)),
NETWORKDAYS.INTL($AW416,$AW416+_xlpm.DD,1,_xlpm.VD),
AND(MONTH($AW416)&lt;&gt;MONTH(BE$15),MONTH($AX416)=MONTH(BE$15)),
NETWORKDAYS.INTL(($AX416)-_xlpm.DD,$AX416,1,_xlpm.VD),
AND(MONTH($AW416)&lt;MONTH(BE$15),MONTH($AX416)&gt;MONTH(BE$15)),
NETWORKDAYS.INTL((EOMONTH(BE$15-1,1))-_xlpm.DD,EOMONTH(BE$15-1,1),1,_xlpm.VD),
AND(MONTH($AW416)=MONTH(BE$15),MONTH($AX416)=MONTH(BE$15)),
NETWORKDAYS.INTL($AW416,$AX416,1,_xlpm.VD)))),0)),
$DH416="месяц",
$BP416*BE416,
$DH416="неделя",
$BP416*BE416/7*(ROUNDUP((DAY(EOMONTH(BE$15,0)))/4,0))),
0)</f>
        <v/>
      </c>
      <c r="BW416" s="125">
        <f t="array" ref="BW416">
IFERROR(
_xlfn.IFS(
$DH416="день_1",
$BP416*$BL416/($AX416-$AW416+1)*BF416*(DAY(EOMONTH(BF$15,0))),
$DH416="день_2",
$BP416/30*MAX(MIN($AX416,EOMONTH(BF$15,0))-MAX($AW416,BF$15)+1,),
$DH416="раб.день",
$BP416/30*(IFERROR(
_xlfn.LET(_xlpm.VD,
CHOOSE(
{1;2;3;4;5;6;7;8;9;10;11;12;13;14;15;16;17;18},
45658,45659,45660,45661,45662,45663,45664,45665,45711,45724,45778,45779,45785,45786,45820,45821,45965,46022),
_xlfn.LET(_xlpm.DD,
MAX(MIN($AX416,EOMONTH(BF$15,0))-MAX($AW416,BF$15),),
_xlfn.IFS(
AND(MONTH($AW416)=MONTH(BF$15),MONTH($AX416)&lt;&gt;MONTH(BF$15)),
NETWORKDAYS.INTL($AW416,$AW416+_xlpm.DD,1,_xlpm.VD),
AND(MONTH($AW416)&lt;&gt;MONTH(BF$15),MONTH($AX416)=MONTH(BF$15)),
NETWORKDAYS.INTL(($AX416)-_xlpm.DD,$AX416,1,_xlpm.VD),
AND(MONTH($AW416)&lt;MONTH(BF$15),MONTH($AX416)&gt;MONTH(BF$15)),
NETWORKDAYS.INTL((EOMONTH(BF$15-1,1))-_xlpm.DD,EOMONTH(BF$15-1,1),1,_xlpm.VD),
AND(MONTH($AW416)=MONTH(BF$15),MONTH($AX416)=MONTH(BF$15)),
NETWORKDAYS.INTL($AW416,$AX416,1,_xlpm.VD)))),0)),
$DH416="месяц",
$BP416*BF416,
$DH416="неделя",
$BP416*BF416/7*(ROUNDUP((DAY(EOMONTH(BF$15,0)))/4,0))),
0)</f>
        <v/>
      </c>
      <c r="BX416" s="125">
        <f t="array" ref="BX416">
IFERROR(
_xlfn.IFS(
$DH416="день_1",
$BP416*$BL416/($AX416-$AW416+1)*BG416*(DAY(EOMONTH(BG$15,0))),
$DH416="день_2",
$BP416/30*MAX(MIN($AX416,EOMONTH(BG$15,0))-MAX($AW416,BG$15)+1,),
$DH416="раб.день",
$BP416/30*(IFERROR(
_xlfn.LET(_xlpm.VD,
CHOOSE(
{1;2;3;4;5;6;7;8;9;10;11;12;13;14;15;16;17;18},
45658,45659,45660,45661,45662,45663,45664,45665,45711,45724,45778,45779,45785,45786,45820,45821,45965,46022),
_xlfn.LET(_xlpm.DD,
MAX(MIN($AX416,EOMONTH(BG$15,0))-MAX($AW416,BG$15),),
_xlfn.IFS(
AND(MONTH($AW416)=MONTH(BG$15),MONTH($AX416)&lt;&gt;MONTH(BG$15)),
NETWORKDAYS.INTL($AW416,$AW416+_xlpm.DD,1,_xlpm.VD),
AND(MONTH($AW416)&lt;&gt;MONTH(BG$15),MONTH($AX416)=MONTH(BG$15)),
NETWORKDAYS.INTL(($AX416)-_xlpm.DD,$AX416,1,_xlpm.VD),
AND(MONTH($AW416)&lt;MONTH(BG$15),MONTH($AX416)&gt;MONTH(BG$15)),
NETWORKDAYS.INTL((EOMONTH(BG$15-1,1))-_xlpm.DD,EOMONTH(BG$15-1,1),1,_xlpm.VD),
AND(MONTH($AW416)=MONTH(BG$15),MONTH($AX416)=MONTH(BG$15)),
NETWORKDAYS.INTL($AW416,$AX416,1,_xlpm.VD)))),0)),
$DH416="месяц",
$BP416*BG416,
$DH416="неделя",
$BP416*BG416/7*(ROUNDUP((DAY(EOMONTH(BG$15,0)))/4,0))),
0)</f>
        <v/>
      </c>
      <c r="BY416" s="125">
        <f t="array" ref="BY416">
IFERROR(
_xlfn.IFS(
$DH416="день_1",
$BP416*$BL416/($AX416-$AW416+1)*BH416*(DAY(EOMONTH(BH$15,0))),
$DH416="день_2",
$BP416/30*MAX(MIN($AX416,EOMONTH(BH$15,0))-MAX($AW416,BH$15)+1,),
$DH416="раб.день",
$BP416/30*(IFERROR(
_xlfn.LET(_xlpm.VD,
CHOOSE(
{1;2;3;4;5;6;7;8;9;10;11;12;13;14;15;16;17;18},
45658,45659,45660,45661,45662,45663,45664,45665,45711,45724,45778,45779,45785,45786,45820,45821,45965,46022),
_xlfn.LET(_xlpm.DD,
MAX(MIN($AX416,EOMONTH(BH$15,0))-MAX($AW416,BH$15),),
_xlfn.IFS(
AND(MONTH($AW416)=MONTH(BH$15),MONTH($AX416)&lt;&gt;MONTH(BH$15)),
NETWORKDAYS.INTL($AW416,$AW416+_xlpm.DD,1,_xlpm.VD),
AND(MONTH($AW416)&lt;&gt;MONTH(BH$15),MONTH($AX416)=MONTH(BH$15)),
NETWORKDAYS.INTL(($AX416)-_xlpm.DD,$AX416,1,_xlpm.VD),
AND(MONTH($AW416)&lt;MONTH(BH$15),MONTH($AX416)&gt;MONTH(BH$15)),
NETWORKDAYS.INTL((EOMONTH(BH$15-1,1))-_xlpm.DD,EOMONTH(BH$15-1,1),1,_xlpm.VD),
AND(MONTH($AW416)=MONTH(BH$15),MONTH($AX416)=MONTH(BH$15)),
NETWORKDAYS.INTL($AW416,$AX416,1,_xlpm.VD)))),0)),
$DH416="месяц",
$BP416*BH416,
$DH416="неделя",
$BP416*BH416/7*(ROUNDUP((DAY(EOMONTH(BH$15,0)))/4,0))),
0)</f>
        <v/>
      </c>
      <c r="BZ416" s="125">
        <f t="array" ref="BZ416">
IFERROR(
_xlfn.IFS(
$DH416="день_1",
$BP416*$BL416/($AX416-$AW416+1)*BI416*(DAY(EOMONTH(BI$15,0))),
$DH416="день_2",
$BP416/30*MAX(MIN($AX416,EOMONTH(BI$15,0))-MAX($AW416,BI$15)+1,),
$DH416="раб.день",
$BP416/30*(IFERROR(
_xlfn.LET(_xlpm.VD,
CHOOSE(
{1;2;3;4;5;6;7;8;9;10;11;12;13;14;15;16;17;18},
45658,45659,45660,45661,45662,45663,45664,45665,45711,45724,45778,45779,45785,45786,45820,45821,45965,46022),
_xlfn.LET(_xlpm.DD,
MAX(MIN($AX416,EOMONTH(BI$15,0))-MAX($AW416,BI$15),),
_xlfn.IFS(
AND(MONTH($AW416)=MONTH(BI$15),MONTH($AX416)&lt;&gt;MONTH(BI$15)),
NETWORKDAYS.INTL($AW416,$AW416+_xlpm.DD,1,_xlpm.VD),
AND(MONTH($AW416)&lt;&gt;MONTH(BI$15),MONTH($AX416)=MONTH(BI$15)),
NETWORKDAYS.INTL(($AX416)-_xlpm.DD,$AX416,1,_xlpm.VD),
AND(MONTH($AW416)&lt;MONTH(BI$15),MONTH($AX416)&gt;MONTH(BI$15)),
NETWORKDAYS.INTL((EOMONTH(BI$15-1,1))-_xlpm.DD,EOMONTH(BI$15-1,1),1,_xlpm.VD),
AND(MONTH($AW416)=MONTH(BI$15),MONTH($AX416)=MONTH(BI$15)),
NETWORKDAYS.INTL($AW416,$AX416,1,_xlpm.VD)))),0)),
$DH416="месяц",
$BP416*BI416,
$DH416="неделя",
$BP416*BI416/7*(ROUNDUP((DAY(EOMONTH(BI$15,0)))/4,0))),
0)</f>
        <v/>
      </c>
      <c r="CA416" s="125">
        <f t="array" ref="CA416">
IFERROR(
_xlfn.IFS(
$DH416="день_1",
$BP416*$BL416/($AX416-$AW416+1)*BJ416*(DAY(EOMONTH(BJ$15,0))),
$DH416="день_2",
$BP416/30*MAX(MIN($AX416,EOMONTH(BJ$15,0))-MAX($AW416,BJ$15)+1,),
$DH416="раб.день",
$BP416/30*(IFERROR(
_xlfn.LET(_xlpm.VD,
CHOOSE(
{1;2;3;4;5;6;7;8;9;10;11;12;13;14;15;16;17;18},
45658,45659,45660,45661,45662,45663,45664,45665,45711,45724,45778,45779,45785,45786,45820,45821,45965,46022),
_xlfn.LET(_xlpm.DD,
MAX(MIN($AX416,EOMONTH(BJ$15,0))-MAX($AW416,BJ$15),),
_xlfn.IFS(
AND(MONTH($AW416)=MONTH(BJ$15),MONTH($AX416)&lt;&gt;MONTH(BJ$15)),
NETWORKDAYS.INTL($AW416,$AW416+_xlpm.DD,1,_xlpm.VD),
AND(MONTH($AW416)&lt;&gt;MONTH(BJ$15),MONTH($AX416)=MONTH(BJ$15)),
NETWORKDAYS.INTL(($AX416)-_xlpm.DD,$AX416,1,_xlpm.VD),
AND(MONTH($AW416)&lt;MONTH(BJ$15),MONTH($AX416)&gt;MONTH(BJ$15)),
NETWORKDAYS.INTL((EOMONTH(BJ$15-1,1))-_xlpm.DD,EOMONTH(BJ$15-1,1),1,_xlpm.VD),
AND(MONTH($AW416)=MONTH(BJ$15),MONTH($AX416)=MONTH(BJ$15)),
NETWORKDAYS.INTL($AW416,$AX416,1,_xlpm.VD)))),0)),
$DH416="месяц",
$BP416*BJ416,
$DH416="неделя",
$BP416*BJ416/7*(ROUNDUP((DAY(EOMONTH(BJ$15,0)))/4,0))),
0)</f>
        <v/>
      </c>
      <c r="CB416" s="125">
        <f t="array" ref="CB416">
IFERROR(
_xlfn.IFS(
$DH416="день_1",
$BP416*$BL416/($AX416-$AW416+1)*BK416*(DAY(EOMONTH(BK$15,0))),
$DH416="день_2",
$BP416/30*MAX(MIN($AX416,EOMONTH(BK$15,0))-MAX($AW416,BK$15)+1,),
$DH416="раб.день",
$BP416/30*(IFERROR(
_xlfn.LET(_xlpm.VD,
CHOOSE(
{1;2;3;4;5;6;7;8;9;10;11;12;13;14;15;16;17;18},
45658,45659,45660,45661,45662,45663,45664,45665,45711,45724,45778,45779,45785,45786,45820,45821,45965,46022),
_xlfn.LET(_xlpm.DD,
MAX(MIN($AX416,EOMONTH(BK$15,0))-MAX($AW416,BK$15),),
_xlfn.IFS(
AND(MONTH($AW416)=MONTH(BK$15),MONTH($AX416)&lt;&gt;MONTH(BK$15)),
NETWORKDAYS.INTL($AW416,$AW416+_xlpm.DD,1,_xlpm.VD),
AND(MONTH($AW416)&lt;&gt;MONTH(BK$15),MONTH($AX416)=MONTH(BK$15)),
NETWORKDAYS.INTL(($AX416)-_xlpm.DD,$AX416,1,_xlpm.VD),
AND(MONTH($AW416)&lt;MONTH(BK$15),MONTH($AX416)&gt;MONTH(BK$15)),
NETWORKDAYS.INTL((EOMONTH(BK$15-1,1))-_xlpm.DD,EOMONTH(BK$15-1,1),1,_xlpm.VD),
AND(MONTH($AW416)=MONTH(BK$15),MONTH($AX416)=MONTH(BK$15)),
NETWORKDAYS.INTL($AW416,$AX416,1,_xlpm.VD)))),0)),
$DH416="месяц",
$BP416*BK416,
$DH416="неделя",
$BP416*BK416/7*(ROUNDUP((DAY(EOMONTH(BK$15,0)))/4,0))),
0)</f>
        <v/>
      </c>
      <c r="CC416" s="125">
        <f>SUM($BQ416:$CB416)</f>
        <v/>
      </c>
      <c r="CD416" s="126">
        <f>SUM($EH416:$EH416)</f>
        <v/>
      </c>
      <c r="CE416" s="126">
        <f>$CD416*$AB416</f>
        <v/>
      </c>
      <c r="CF416" s="126">
        <f>SUM($EK416:$EK416)</f>
        <v/>
      </c>
      <c r="CG416" s="126">
        <f>$CF416*$AB416</f>
        <v/>
      </c>
      <c r="CH416" s="126">
        <f>SUM($CC416,$CE416,$CG416)</f>
        <v/>
      </c>
      <c r="CI416" s="126">
        <f>$CH416*(1+$CM416)</f>
        <v/>
      </c>
      <c r="CJ416" s="127" t="n">
        <v>0</v>
      </c>
      <c r="CK416" s="126">
        <f>SUM($CH416:$CH416)*(1+$CJ416)</f>
        <v/>
      </c>
      <c r="CL416" s="126">
        <f>SUM($CH416:$CH416)*(1+$CM416)</f>
        <v/>
      </c>
      <c r="CM416" s="59" t="inlineStr">
        <is>
          <t>20%</t>
        </is>
      </c>
      <c r="CN416" s="59" t="n"/>
      <c r="CO416" s="72" t="n"/>
      <c r="CP416" s="59" t="n"/>
      <c r="CQ416" s="73" t="n"/>
      <c r="CR416" s="73" t="n"/>
      <c r="CS416" s="73" t="n"/>
      <c r="CT416" s="72" t="n"/>
      <c r="CU416" s="79" t="inlineStr">
        <is>
          <t> </t>
        </is>
      </c>
      <c r="CV416" s="60" t="n"/>
      <c r="CW416" s="60" t="n"/>
      <c r="CX416" s="60" t="n"/>
      <c r="CY416" s="127">
        <f>IFERROR(($CC416-$EE416)/($EE416/(1-$DQ416)),0)</f>
        <v/>
      </c>
      <c r="CZ416" s="127">
        <f>IFERROR(1-$EI416/($CE416),0)</f>
        <v/>
      </c>
      <c r="DA416" s="127">
        <f>IFERROR(1-$EL416/($CG416),0)</f>
        <v/>
      </c>
      <c r="DB416" s="126">
        <f>ROUND(IFERROR(($CI416/(1+$CM416)-$EN416),0),2)</f>
        <v/>
      </c>
      <c r="DC416" s="128" t="n"/>
      <c r="DD416" s="125" t="n"/>
      <c r="DE416" s="75" t="n">
        <v>0</v>
      </c>
      <c r="DF416" s="128" t="n"/>
      <c r="DG416" s="125">
        <f>IF($DC416=0,0,$DD416*($DC416*100%-$DE416*$DF416))*SUM($AB416:$AB416)</f>
        <v/>
      </c>
      <c r="DH416" s="129" t="inlineStr">
        <is>
          <t>месяц</t>
        </is>
      </c>
      <c r="DI416" s="130">
        <f t="array" ref="DI416">IFERROR(
IF($ES416="LisChannel",
(ROUND(((INDEX({174.625;153.888888888889;130.972222222222},MATCH($AI416,{2;3;4}),0))*$AG416*$AI416),2)),0),0)</f>
        <v/>
      </c>
      <c r="DJ416" s="130">
        <f>
_xlfn.LET(_xlpm.X,
IFERROR(
IF($ES416="НовиковТВ",
(_xlfn.LET(_xlpm.NTV,
_xlfn.LET(_xlpm.MIN,350000,
IF(SUMIFS($DI:$DI,$ES:$ES,"НовиковТВ")&lt;=_xlpm.MIN,
(SUMIFS($DI:$DI,$ES:$ES,"НовиковТВ")/(COUNTIFS($ES:$ES,"НовиковТВ")))*_xlpm.MIN/SUMIFS($DI:$DI,$ES:$ES,"НовиковТВ"),
DI416)),
_xlpm.NTV+$DG416/(1-(1-(_xlpm.NTV)*(1-$DL416)*(1-$DM416)*(1-$DN416)*(1-$DO416)*(1-$DP416)/_xlpm.NTV))))/(1+$EP416),
$DI416+$DG416/(1-(1-($DI416)*(1-$DL416)*(1-$DM416)*(1-$DN416)*(1-$DO416)*(1-$DP416)/$DI416))),
0),
_xlpm.X*(1+$CM416)*(1+$CW416)-_xlpm.X*(1+$CM416)+_xlpm.X)</f>
        <v/>
      </c>
      <c r="DK416" s="125" t="inlineStr">
        <is>
          <t>послед.</t>
        </is>
      </c>
      <c r="DL416" s="63" t="n">
        <v>0</v>
      </c>
      <c r="DM416" s="63" t="n">
        <v>0</v>
      </c>
      <c r="DN416" s="63" t="n">
        <v>0</v>
      </c>
      <c r="DO416" s="63" t="n">
        <v>0</v>
      </c>
      <c r="DP416" s="63" t="n">
        <v>0</v>
      </c>
      <c r="DQ416" s="63">
        <f t="array" ref="DQ416">IFERROR(_xlfn.IFS(
$DK416="послед.",1-(1-$DL416)*(1-$DM416)*(1-$DN416)*(1-$DO416)*(1-$DP416),
$DK416="сумм.",$DL416+$DM416+$DN416+$DO416+$DP416),
0)</f>
        <v/>
      </c>
      <c r="DR416" s="125">
        <f t="array" ref="DR416">
IFERROR(
_xlfn.IFS(
$BL416=0,
0,
$BL416&gt;0,
_xlfn.IFS($DK416="послед.",
$DJ416*(1-$DL416)*(1-$DM416)*(1-$DN416)*(1-$DO416)*(1-$DP416),
$DK416="сумм.",
$DJ416*(1-($DL416+$DM416+$DN416+$DO416+$DP416)))),0)</f>
        <v/>
      </c>
      <c r="DS416" s="125">
        <f t="array" ref="DS416">
IFERROR(_xlfn.IFS(
$DH416="день_1",
$DR416*$BL416/($AX416-$AW416+1)*AZ416*(DAY(EOMONTH(AZ$15,0))),
$DH416="день_2",
$DR416/30*MAX(MIN($AX416,EOMONTH(AZ$15,0))-MAX($AW416,AZ$15)+1,),
$DH416="раб.день",
$DR416/30*(IFERROR(
_xlfn.LET(_xlpm.VD,
CHOOSE(
{1;2;3;4;5;6;7;8;9;10;11;12;13;14;15;16;17;18},
45658,45659,45660,45661,45662,45663,45664,45665,45711,45724,45778,45779,45785,45786,45820,45821,45965,46022),
_xlfn.LET(_xlpm.DD,
MAX(MIN($AX416,EOMONTH(AZ$15,0))-MAX($AW416,AZ$15),),
_xlfn.IFS(
AND(MONTH($AW416)=MONTH(AZ$15),MONTH($AX416)&lt;&gt;MONTH(AZ$15)),
NETWORKDAYS.INTL($AW416,$AW416+_xlpm.DD,1,_xlpm.VD),
AND(MONTH($AW416)&lt;&gt;MONTH(AZ$15),MONTH($AX416)=MONTH(AZ$15)),
NETWORKDAYS.INTL(($AX416)-_xlpm.DD,$AX416,1,_xlpm.VD),
AND(MONTH($AW416)&lt;MONTH(AZ$15),MONTH($AX416)&gt;MONTH(AZ$15)),
NETWORKDAYS.INTL((EOMONTH(AZ$15-1,1))-_xlpm.DD,EOMONTH(AZ$15-1,1),1,_xlpm.VD),
AND(MONTH($AW416)=MONTH(AZ$15),MONTH($AX416)=MONTH(AZ$15)),
NETWORKDAYS.INTL($AW416,$AX416,1,_xlpm.VD)))),0)),
$DH416="месяц",
$DR416*AZ416,
$DH416="неделя",
$DR416*AZ416/7*(ROUNDUP((DAY(EOMONTH(AZ$15,0)))/4,0))),
0)</f>
        <v/>
      </c>
      <c r="DT416" s="125">
        <f t="array" ref="DT416">
IFERROR(_xlfn.IFS(
$DH416="день_1",
$DR416*$BL416/($AX416-$AW416+1)*BA416*(DAY(EOMONTH(BA$15,0))),
$DH416="день_2",
$DR416/30*MAX(MIN($AX416,EOMONTH(BA$15,0))-MAX($AW416,BA$15)+1,),
$DH416="раб.день",
$DR416/30*(IFERROR(
_xlfn.LET(_xlpm.VD,
CHOOSE(
{1;2;3;4;5;6;7;8;9;10;11;12;13;14;15;16;17;18},
45658,45659,45660,45661,45662,45663,45664,45665,45711,45724,45778,45779,45785,45786,45820,45821,45965,46022),
_xlfn.LET(_xlpm.DD,
MAX(MIN($AX416,EOMONTH(BA$15,0))-MAX($AW416,BA$15),),
_xlfn.IFS(
AND(MONTH($AW416)=MONTH(BA$15),MONTH($AX416)&lt;&gt;MONTH(BA$15)),
NETWORKDAYS.INTL($AW416,$AW416+_xlpm.DD,1,_xlpm.VD),
AND(MONTH($AW416)&lt;&gt;MONTH(BA$15),MONTH($AX416)=MONTH(BA$15)),
NETWORKDAYS.INTL(($AX416)-_xlpm.DD,$AX416,1,_xlpm.VD),
AND(MONTH($AW416)&lt;MONTH(BA$15),MONTH($AX416)&gt;MONTH(BA$15)),
NETWORKDAYS.INTL((EOMONTH(BA$15-1,1))-_xlpm.DD,EOMONTH(BA$15-1,1),1,_xlpm.VD),
AND(MONTH($AW416)=MONTH(BA$15),MONTH($AX416)=MONTH(BA$15)),
NETWORKDAYS.INTL($AW416,$AX416,1,_xlpm.VD)))),0)),
$DH416="месяц",
$DR416*BA416,
$DH416="неделя",
$DR416*BA416/7*(ROUNDUP((DAY(EOMONTH(BA$15,0)))/4,0))),
0)</f>
        <v/>
      </c>
      <c r="DU416" s="125">
        <f t="array" ref="DU416">
IFERROR(_xlfn.IFS(
$DH416="день_1",
$DR416*$BL416/($AX416-$AW416+1)*BB416*(DAY(EOMONTH(BB$15,0))),
$DH416="день_2",
$DR416/30*MAX(MIN($AX416,EOMONTH(BB$15,0))-MAX($AW416,BB$15)+1,),
$DH416="раб.день",
$DR416/30*(IFERROR(
_xlfn.LET(_xlpm.VD,
CHOOSE(
{1;2;3;4;5;6;7;8;9;10;11;12;13;14;15;16;17;18},
45658,45659,45660,45661,45662,45663,45664,45665,45711,45724,45778,45779,45785,45786,45820,45821,45965,46022),
_xlfn.LET(_xlpm.DD,
MAX(MIN($AX416,EOMONTH(BB$15,0))-MAX($AW416,BB$15),),
_xlfn.IFS(
AND(MONTH($AW416)=MONTH(BB$15),MONTH($AX416)&lt;&gt;MONTH(BB$15)),
NETWORKDAYS.INTL($AW416,$AW416+_xlpm.DD,1,_xlpm.VD),
AND(MONTH($AW416)&lt;&gt;MONTH(BB$15),MONTH($AX416)=MONTH(BB$15)),
NETWORKDAYS.INTL(($AX416)-_xlpm.DD,$AX416,1,_xlpm.VD),
AND(MONTH($AW416)&lt;MONTH(BB$15),MONTH($AX416)&gt;MONTH(BB$15)),
NETWORKDAYS.INTL((EOMONTH(BB$15-1,1))-_xlpm.DD,EOMONTH(BB$15-1,1),1,_xlpm.VD),
AND(MONTH($AW416)=MONTH(BB$15),MONTH($AX416)=MONTH(BB$15)),
NETWORKDAYS.INTL($AW416,$AX416,1,_xlpm.VD)))),0)),
$DH416="месяц",
$DR416*BB416,
$DH416="неделя",
$DR416*BB416/7*(ROUNDUP((DAY(EOMONTH(BB$15,0)))/4,0))),
0)</f>
        <v/>
      </c>
      <c r="DV416" s="125">
        <f t="array" ref="DV416">
IFERROR(_xlfn.IFS(
$DH416="день_1",
$DR416*$BL416/($AX416-$AW416+1)*BC416*(DAY(EOMONTH(BC$15,0))),
$DH416="день_2",
$DR416/30*MAX(MIN($AX416,EOMONTH(BC$15,0))-MAX($AW416,BC$15)+1,),
$DH416="раб.день",
$DR416/30*(IFERROR(
_xlfn.LET(_xlpm.VD,
CHOOSE(
{1;2;3;4;5;6;7;8;9;10;11;12;13;14;15;16;17;18},
45658,45659,45660,45661,45662,45663,45664,45665,45711,45724,45778,45779,45785,45786,45820,45821,45965,46022),
_xlfn.LET(_xlpm.DD,
MAX(MIN($AX416,EOMONTH(BC$15,0))-MAX($AW416,BC$15),),
_xlfn.IFS(
AND(MONTH($AW416)=MONTH(BC$15),MONTH($AX416)&lt;&gt;MONTH(BC$15)),
NETWORKDAYS.INTL($AW416,$AW416+_xlpm.DD,1,_xlpm.VD),
AND(MONTH($AW416)&lt;&gt;MONTH(BC$15),MONTH($AX416)=MONTH(BC$15)),
NETWORKDAYS.INTL(($AX416)-_xlpm.DD,$AX416,1,_xlpm.VD),
AND(MONTH($AW416)&lt;MONTH(BC$15),MONTH($AX416)&gt;MONTH(BC$15)),
NETWORKDAYS.INTL((EOMONTH(BC$15-1,1))-_xlpm.DD,EOMONTH(BC$15-1,1),1,_xlpm.VD),
AND(MONTH($AW416)=MONTH(BC$15),MONTH($AX416)=MONTH(BC$15)),
NETWORKDAYS.INTL($AW416,$AX416,1,_xlpm.VD)))),0)),
$DH416="месяц",
$DR416*BC416,
$DH416="неделя",
$DR416*BC416/7*(ROUNDUP((DAY(EOMONTH(BC$15,0)))/4,0))),
0)</f>
        <v/>
      </c>
      <c r="DW416" s="125">
        <f t="array" ref="DW416">
IFERROR(_xlfn.IFS(
$DH416="день_1",
$DR416*$BL416/($AX416-$AW416+1)*BD416*(DAY(EOMONTH(BD$15,0))),
$DH416="день_2",
$DR416/30*MAX(MIN($AX416,EOMONTH(BD$15,0))-MAX($AW416,BD$15)+1,),
$DH416="раб.день",
$DR416/30*(IFERROR(
_xlfn.LET(_xlpm.VD,
CHOOSE(
{1;2;3;4;5;6;7;8;9;10;11;12;13;14;15;16;17;18},
45658,45659,45660,45661,45662,45663,45664,45665,45711,45724,45778,45779,45785,45786,45820,45821,45965,46022),
_xlfn.LET(_xlpm.DD,
MAX(MIN($AX416,EOMONTH(BD$15,0))-MAX($AW416,BD$15),),
_xlfn.IFS(
AND(MONTH($AW416)=MONTH(BD$15),MONTH($AX416)&lt;&gt;MONTH(BD$15)),
NETWORKDAYS.INTL($AW416,$AW416+_xlpm.DD,1,_xlpm.VD),
AND(MONTH($AW416)&lt;&gt;MONTH(BD$15),MONTH($AX416)=MONTH(BD$15)),
NETWORKDAYS.INTL(($AX416)-_xlpm.DD,$AX416,1,_xlpm.VD),
AND(MONTH($AW416)&lt;MONTH(BD$15),MONTH($AX416)&gt;MONTH(BD$15)),
NETWORKDAYS.INTL((EOMONTH(BD$15-1,1))-_xlpm.DD,EOMONTH(BD$15-1,1),1,_xlpm.VD),
AND(MONTH($AW416)=MONTH(BD$15),MONTH($AX416)=MONTH(BD$15)),
NETWORKDAYS.INTL($AW416,$AX416,1,_xlpm.VD)))),0)),
$DH416="месяц",
$DR416*BD416,
$DH416="неделя",
$DR416*BD416/7*(ROUNDUP((DAY(EOMONTH(BD$15,0)))/4,0))),
0)</f>
        <v/>
      </c>
      <c r="DX416" s="125">
        <f t="array" ref="DX416">
IFERROR(_xlfn.IFS(
$DH416="день_1",
$DR416*$BL416/($AX416-$AW416+1)*BE416*(DAY(EOMONTH(BE$15,0))),
$DH416="день_2",
$DR416/30*MAX(MIN($AX416,EOMONTH(BE$15,0))-MAX($AW416,BE$15)+1,),
$DH416="раб.день",
$DR416/30*(IFERROR(
_xlfn.LET(_xlpm.VD,
CHOOSE(
{1;2;3;4;5;6;7;8;9;10;11;12;13;14;15;16;17;18},
45658,45659,45660,45661,45662,45663,45664,45665,45711,45724,45778,45779,45785,45786,45820,45821,45965,46022),
_xlfn.LET(_xlpm.DD,
MAX(MIN($AX416,EOMONTH(BE$15,0))-MAX($AW416,BE$15),),
_xlfn.IFS(
AND(MONTH($AW416)=MONTH(BE$15),MONTH($AX416)&lt;&gt;MONTH(BE$15)),
NETWORKDAYS.INTL($AW416,$AW416+_xlpm.DD,1,_xlpm.VD),
AND(MONTH($AW416)&lt;&gt;MONTH(BE$15),MONTH($AX416)=MONTH(BE$15)),
NETWORKDAYS.INTL(($AX416)-_xlpm.DD,$AX416,1,_xlpm.VD),
AND(MONTH($AW416)&lt;MONTH(BE$15),MONTH($AX416)&gt;MONTH(BE$15)),
NETWORKDAYS.INTL((EOMONTH(BE$15-1,1))-_xlpm.DD,EOMONTH(BE$15-1,1),1,_xlpm.VD),
AND(MONTH($AW416)=MONTH(BE$15),MONTH($AX416)=MONTH(BE$15)),
NETWORKDAYS.INTL($AW416,$AX416,1,_xlpm.VD)))),0)),
$DH416="месяц",
$DR416*BE416,
$DH416="неделя",
$DR416*BE416/7*(ROUNDUP((DAY(EOMONTH(BE$15,0)))/4,0))),
0)</f>
        <v/>
      </c>
      <c r="DY416" s="125">
        <f t="array" ref="DY416">
IFERROR(_xlfn.IFS(
$DH416="день_1",
$DR416*$BL416/($AX416-$AW416+1)*BF416*(DAY(EOMONTH(BF$15,0))),
$DH416="день_2",
$DR416/30*MAX(MIN($AX416,EOMONTH(BF$15,0))-MAX($AW416,BF$15)+1,),
$DH416="раб.день",
$DR416/30*(IFERROR(
_xlfn.LET(_xlpm.VD,
CHOOSE(
{1;2;3;4;5;6;7;8;9;10;11;12;13;14;15;16;17;18},
45658,45659,45660,45661,45662,45663,45664,45665,45711,45724,45778,45779,45785,45786,45820,45821,45965,46022),
_xlfn.LET(_xlpm.DD,
MAX(MIN($AX416,EOMONTH(BF$15,0))-MAX($AW416,BF$15),),
_xlfn.IFS(
AND(MONTH($AW416)=MONTH(BF$15),MONTH($AX416)&lt;&gt;MONTH(BF$15)),
NETWORKDAYS.INTL($AW416,$AW416+_xlpm.DD,1,_xlpm.VD),
AND(MONTH($AW416)&lt;&gt;MONTH(BF$15),MONTH($AX416)=MONTH(BF$15)),
NETWORKDAYS.INTL(($AX416)-_xlpm.DD,$AX416,1,_xlpm.VD),
AND(MONTH($AW416)&lt;MONTH(BF$15),MONTH($AX416)&gt;MONTH(BF$15)),
NETWORKDAYS.INTL((EOMONTH(BF$15-1,1))-_xlpm.DD,EOMONTH(BF$15-1,1),1,_xlpm.VD),
AND(MONTH($AW416)=MONTH(BF$15),MONTH($AX416)=MONTH(BF$15)),
NETWORKDAYS.INTL($AW416,$AX416,1,_xlpm.VD)))),0)),
$DH416="месяц",
$DR416*BF416,
$DH416="неделя",
$DR416*BF416/7*(ROUNDUP((DAY(EOMONTH(BF$15,0)))/4,0))),
0)</f>
        <v/>
      </c>
      <c r="DZ416" s="125">
        <f t="array" ref="DZ416">
IFERROR(_xlfn.IFS(
$DH416="день_1",
$DR416*$BL416/($AX416-$AW416+1)*BG416*(DAY(EOMONTH(BG$15,0))),
$DH416="день_2",
$DR416/30*MAX(MIN($AX416,EOMONTH(BG$15,0))-MAX($AW416,BG$15)+1,),
$DH416="раб.день",
$DR416/30*(IFERROR(
_xlfn.LET(_xlpm.VD,
CHOOSE(
{1;2;3;4;5;6;7;8;9;10;11;12;13;14;15;16;17;18},
45658,45659,45660,45661,45662,45663,45664,45665,45711,45724,45778,45779,45785,45786,45820,45821,45965,46022),
_xlfn.LET(_xlpm.DD,
MAX(MIN($AX416,EOMONTH(BG$15,0))-MAX($AW416,BG$15),),
_xlfn.IFS(
AND(MONTH($AW416)=MONTH(BG$15),MONTH($AX416)&lt;&gt;MONTH(BG$15)),
NETWORKDAYS.INTL($AW416,$AW416+_xlpm.DD,1,_xlpm.VD),
AND(MONTH($AW416)&lt;&gt;MONTH(BG$15),MONTH($AX416)=MONTH(BG$15)),
NETWORKDAYS.INTL(($AX416)-_xlpm.DD,$AX416,1,_xlpm.VD),
AND(MONTH($AW416)&lt;MONTH(BG$15),MONTH($AX416)&gt;MONTH(BG$15)),
NETWORKDAYS.INTL((EOMONTH(BG$15-1,1))-_xlpm.DD,EOMONTH(BG$15-1,1),1,_xlpm.VD),
AND(MONTH($AW416)=MONTH(BG$15),MONTH($AX416)=MONTH(BG$15)),
NETWORKDAYS.INTL($AW416,$AX416,1,_xlpm.VD)))),0)),
$DH416="месяц",
$DR416*BG416,
$DH416="неделя",
$DR416*BG416/7*(ROUNDUP((DAY(EOMONTH(BG$15,0)))/4,0))),
0)</f>
        <v/>
      </c>
      <c r="EA416" s="125">
        <f t="array" ref="EA416">
IFERROR(_xlfn.IFS(
$DH416="день_1",
$DR416*$BL416/($AX416-$AW416+1)*BH416*(DAY(EOMONTH(BH$15,0))),
$DH416="день_2",
$DR416/30*MAX(MIN($AX416,EOMONTH(BH$15,0))-MAX($AW416,BH$15)+1,),
$DH416="раб.день",
$DR416/30*(IFERROR(
_xlfn.LET(_xlpm.VD,
CHOOSE(
{1;2;3;4;5;6;7;8;9;10;11;12;13;14;15;16;17;18},
45658,45659,45660,45661,45662,45663,45664,45665,45711,45724,45778,45779,45785,45786,45820,45821,45965,46022),
_xlfn.LET(_xlpm.DD,
MAX(MIN($AX416,EOMONTH(BH$15,0))-MAX($AW416,BH$15),),
_xlfn.IFS(
AND(MONTH($AW416)=MONTH(BH$15),MONTH($AX416)&lt;&gt;MONTH(BH$15)),
NETWORKDAYS.INTL($AW416,$AW416+_xlpm.DD,1,_xlpm.VD),
AND(MONTH($AW416)&lt;&gt;MONTH(BH$15),MONTH($AX416)=MONTH(BH$15)),
NETWORKDAYS.INTL(($AX416)-_xlpm.DD,$AX416,1,_xlpm.VD),
AND(MONTH($AW416)&lt;MONTH(BH$15),MONTH($AX416)&gt;MONTH(BH$15)),
NETWORKDAYS.INTL((EOMONTH(BH$15-1,1))-_xlpm.DD,EOMONTH(BH$15-1,1),1,_xlpm.VD),
AND(MONTH($AW416)=MONTH(BH$15),MONTH($AX416)=MONTH(BH$15)),
NETWORKDAYS.INTL($AW416,$AX416,1,_xlpm.VD)))),0)),
$DH416="месяц",
$DR416*BH416,
$DH416="неделя",
$DR416*BH416/7*(ROUNDUP((DAY(EOMONTH(BH$15,0)))/4,0))),
0)</f>
        <v/>
      </c>
      <c r="EB416" s="125">
        <f t="array" ref="EB416">
IFERROR(_xlfn.IFS(
$DH416="день_1",
$DR416*$BL416/($AX416-$AW416+1)*BI416*(DAY(EOMONTH(BI$15,0))),
$DH416="день_2",
$DR416/30*MAX(MIN($AX416,EOMONTH(BI$15,0))-MAX($AW416,BI$15)+1,),
$DH416="раб.день",
$DR416/30*(IFERROR(
_xlfn.LET(_xlpm.VD,
CHOOSE(
{1;2;3;4;5;6;7;8;9;10;11;12;13;14;15;16;17;18},
45658,45659,45660,45661,45662,45663,45664,45665,45711,45724,45778,45779,45785,45786,45820,45821,45965,46022),
_xlfn.LET(_xlpm.DD,
MAX(MIN($AX416,EOMONTH(BI$15,0))-MAX($AW416,BI$15),),
_xlfn.IFS(
AND(MONTH($AW416)=MONTH(BI$15),MONTH($AX416)&lt;&gt;MONTH(BI$15)),
NETWORKDAYS.INTL($AW416,$AW416+_xlpm.DD,1,_xlpm.VD),
AND(MONTH($AW416)&lt;&gt;MONTH(BI$15),MONTH($AX416)=MONTH(BI$15)),
NETWORKDAYS.INTL(($AX416)-_xlpm.DD,$AX416,1,_xlpm.VD),
AND(MONTH($AW416)&lt;MONTH(BI$15),MONTH($AX416)&gt;MONTH(BI$15)),
NETWORKDAYS.INTL((EOMONTH(BI$15-1,1))-_xlpm.DD,EOMONTH(BI$15-1,1),1,_xlpm.VD),
AND(MONTH($AW416)=MONTH(BI$15),MONTH($AX416)=MONTH(BI$15)),
NETWORKDAYS.INTL($AW416,$AX416,1,_xlpm.VD)))),0)),
$DH416="месяц",
$DR416*BI416,
$DH416="неделя",
$DR416*BI416/7*(ROUNDUP((DAY(EOMONTH(BI$15,0)))/4,0))),
0)</f>
        <v/>
      </c>
      <c r="EC416" s="125">
        <f t="array" ref="EC416">
IFERROR(_xlfn.IFS(
$DH416="день_1",
$DR416*$BL416/($AX416-$AW416+1)*BJ416*(DAY(EOMONTH(BJ$15,0))),
$DH416="день_2",
$DR416/30*MAX(MIN($AX416,EOMONTH(BJ$15,0))-MAX($AW416,BJ$15)+1,),
$DH416="раб.день",
$DR416/30*(IFERROR(
_xlfn.LET(_xlpm.VD,
CHOOSE(
{1;2;3;4;5;6;7;8;9;10;11;12;13;14;15;16;17;18},
45658,45659,45660,45661,45662,45663,45664,45665,45711,45724,45778,45779,45785,45786,45820,45821,45965,46022),
_xlfn.LET(_xlpm.DD,
MAX(MIN($AX416,EOMONTH(BJ$15,0))-MAX($AW416,BJ$15),),
_xlfn.IFS(
AND(MONTH($AW416)=MONTH(BJ$15),MONTH($AX416)&lt;&gt;MONTH(BJ$15)),
NETWORKDAYS.INTL($AW416,$AW416+_xlpm.DD,1,_xlpm.VD),
AND(MONTH($AW416)&lt;&gt;MONTH(BJ$15),MONTH($AX416)=MONTH(BJ$15)),
NETWORKDAYS.INTL(($AX416)-_xlpm.DD,$AX416,1,_xlpm.VD),
AND(MONTH($AW416)&lt;MONTH(BJ$15),MONTH($AX416)&gt;MONTH(BJ$15)),
NETWORKDAYS.INTL((EOMONTH(BJ$15-1,1))-_xlpm.DD,EOMONTH(BJ$15-1,1),1,_xlpm.VD),
AND(MONTH($AW416)=MONTH(BJ$15),MONTH($AX416)=MONTH(BJ$15)),
NETWORKDAYS.INTL($AW416,$AX416,1,_xlpm.VD)))),0)),
$DH416="месяц",
$DR416*BJ416,
$DH416="неделя",
$DR416*BJ416/7*(ROUNDUP((DAY(EOMONTH(BJ$15,0)))/4,0))),
0)</f>
        <v/>
      </c>
      <c r="ED416" s="125">
        <f t="array" ref="ED416">
IFERROR(_xlfn.IFS(
$DH416="день_1",
$DR416*$BL416/($AX416-$AW416+1)*BK416*(DAY(EOMONTH(BK$15,0))),
$DH416="день_2",
$DR416/30*MAX(MIN($AX416,EOMONTH(BK$15,0))-MAX($AW416,BK$15)+1,),
$DH416="раб.день",
$DR416/30*(IFERROR(
_xlfn.LET(_xlpm.VD,
CHOOSE(
{1;2;3;4;5;6;7;8;9;10;11;12;13;14;15;16;17;18},
45658,45659,45660,45661,45662,45663,45664,45665,45711,45724,45778,45779,45785,45786,45820,45821,45965,46022),
_xlfn.LET(_xlpm.DD,
MAX(MIN($AX416,EOMONTH(BK$15,0))-MAX($AW416,BK$15),),
_xlfn.IFS(
AND(MONTH($AW416)=MONTH(BK$15),MONTH($AX416)&lt;&gt;MONTH(BK$15)),
NETWORKDAYS.INTL($AW416,$AW416+_xlpm.DD,1,_xlpm.VD),
AND(MONTH($AW416)&lt;&gt;MONTH(BK$15),MONTH($AX416)=MONTH(BK$15)),
NETWORKDAYS.INTL(($AX416)-_xlpm.DD,$AX416,1,_xlpm.VD),
AND(MONTH($AW416)&lt;MONTH(BK$15),MONTH($AX416)&gt;MONTH(BK$15)),
NETWORKDAYS.INTL((EOMONTH(BK$15-1,1))-_xlpm.DD,EOMONTH(BK$15-1,1),1,_xlpm.VD),
AND(MONTH($AW416)=MONTH(BK$15),MONTH($AX416)=MONTH(BK$15)),
NETWORKDAYS.INTL($AW416,$AX416,1,_xlpm.VD)))),0)),
$DH416="месяц",
$DR416*BK416,
$DH416="неделя",
$DR416*BK416/7*(ROUNDUP((DAY(EOMONTH(BK$15,0)))/4,0))),
0)</f>
        <v/>
      </c>
      <c r="EE416" s="125">
        <f>SUM($DS416,$DT416,$DU416,$DV416,$DW416,$DX416,$DY416,$DZ416,$EA416,$EB416,$EC416,$ED416)</f>
        <v/>
      </c>
      <c r="EF416" s="125">
        <f>IFERROR(ROUND($EE416*(1+$EP416),2),0)</f>
        <v/>
      </c>
      <c r="EG416" s="128" t="n">
        <v>1</v>
      </c>
      <c r="EH416" s="126" t="n">
        <v>0</v>
      </c>
      <c r="EI416" s="126">
        <f>ROUND(SUM($EH416:$EH416)*SUM($AB416:$AB416)*$EG416,2)</f>
        <v/>
      </c>
      <c r="EJ416" s="126">
        <f>ROUND($EI416*(1+$EP416),2)</f>
        <v/>
      </c>
      <c r="EK416" s="126" t="n">
        <v>0</v>
      </c>
      <c r="EL416" s="126">
        <f>ROUND(SUM($EK416:$EK416)*SUM($AB416:$AB416)*$EG416,2)</f>
        <v/>
      </c>
      <c r="EM416" s="126">
        <f>ROUND($EL416*(1+$EP416),2)</f>
        <v/>
      </c>
      <c r="EN416" s="126">
        <f>SUM($EE416,$EI416,$EL416)</f>
        <v/>
      </c>
      <c r="EO416" s="126">
        <f>SUM($EF416,$EJ416,$EM416)</f>
        <v/>
      </c>
      <c r="EP416" s="59" t="inlineStr">
        <is>
          <t>20%</t>
        </is>
      </c>
      <c r="EQ416" s="59" t="n"/>
      <c r="ER416" s="60">
        <f t="array" ref="ER416">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MATCH(ES416,
{"AMS";"RussOutdoor";"HD Outdoor";"Ingroup";"IQ";"Ledproduction";"LisChannel";"Logic";"Media-PPL";"NovikovTV | НовиковТВ";"SMA";"SOK";"КрокусТВ | CrocusTV | IndoorTV";"Сити";"ТЯК Москва"},
0)),"")</f>
        <v/>
      </c>
      <c r="ES416" s="60" t="n"/>
      <c r="ET416" s="60">
        <f t="array" ref="ET416">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MATCH(ES416,
{"AMS";"RussOutdoor";"HD Outdoor";"Ingroup";"IQ";"Ledproduction";"LisChannel";"Logic";"Media-PPL";"NovikovTV | НовиковТВ";"SMA";"SOK";"КрокусТВ | CrocusTV | IndoorTV";"Сити";"ТЯК Москва"},
0)),"")</f>
        <v/>
      </c>
      <c r="EU416" s="60" t="n"/>
      <c r="EV416" s="60" t="n"/>
      <c r="EX416" s="110">
        <f t="array" ref="EX416">
($AR416/30
+N("ТРАФИК ПЛОЩАДКИ"))*
(IFERROR(
_xlfn.LET(
_xlpm.GPR,
HLOOKUP($L416,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(MATCH($T416,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IF($Q416="цифровой",_xlpm.GPR/$AG416,_xlpm.GPR/60)),
0)
+N("DWELL TIME"))*
(IF($AB416=0,0,IF($AB416=1,0.3,IF($AB416=2,0.5,IF($AB416&gt;2,1))))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_xlfn.IFS($AC416="да",1.2,$AC416="нет",1)*
_xlfn.IFS($AD416="да",1.2,$AD416="нет",1)*
IF(R416="статический",1,1.2)*
$X416*
INDEX(
{1.2;1;1.2;1.2;1;1.2;1.2;1.2;1.2;1.2;1.2;1;1.2;1.2;1.2;1.2;1;1;1.2;1.2;1.2;1;1;1;1;1.2;1.2;1.2;1.2;1;1;1;1;1.2;1.2;1.2;1.2;1.2;1.2;1.2;1.2;1;1;1.2;1;1;1;1;1.5;1;1;1.5;1.5;1.2},
MATCH($Q416,_xlpm.MI,0)))&gt;{0.02;0.04;0.06;0.1;0.2;0.4;0.6;0.8;1;2;4;6})),
{0;1;2;3;4;5;6;7;8;9;10;11;12},
0)))
+N("КОЭФФИЦИЕНТ КОНТАКТА"))))*
(_xlfn.IFS($X416&lt;0.1,$X416/1000,$X416&gt;25,5.2,AND($X416&gt;=0.1,$X416&lt;=25),(($X416*2+0.1)/10)*($X416/10)))*
IFERROR((_xlfn.LET(
_xlpm.MA,
{0;0.8;0.85;0.9;0.95;1},
_xlpm.MAA,
{0;1;2;3;4;5},
INDEX(_xlpm.MA,MATCH(SUMPRODUCT(--((IF(ROUND(_xlpm.MAA,1)&gt;5,5,ROUND($AB416,1)))&gt;{0;1;2;3;4;5})),_xlpm.MAA,0)))
+N("КОЭФФИЦИЕНТ КОЛ-ВО КОНСТРУКЦИЙ")),1)*
$AB416,0))*
(IF($Q416="цифровой",$AG416/15*$AI416,1)
+N("ДЛЯ ЦИФРЫ"))</f>
        <v/>
      </c>
      <c r="EY416" s="110">
        <f>IFERROR(EX416*AY416,0)</f>
        <v/>
      </c>
      <c r="EZ416" s="131">
        <f>IFERROR(DP416/EY416*1000,0)</f>
        <v/>
      </c>
      <c r="FA416" s="112">
        <f>IFERROR(FC416/FB416,0)</f>
        <v/>
      </c>
      <c r="FB416" s="112">
        <f>IFERROR((FC416/(EY416/FF416*#REF!))*0.825,0)</f>
        <v/>
      </c>
      <c r="FC416" s="112">
        <f>IFERROR(((EX416*30/AR416)*100)/30,0)</f>
        <v/>
      </c>
      <c r="FD416" s="112">
        <f>IFERROR(EY416/G416*100%,0)</f>
        <v/>
      </c>
      <c r="FE416" s="112">
        <f>IFERROR(FD416/FC416*100%,0)</f>
        <v/>
      </c>
      <c r="FF416" s="110">
        <f>IFERROR(AR416/30*AY416,0)</f>
        <v/>
      </c>
    </row>
    <row r="417" ht="13" customHeight="1">
      <c r="A417" s="59" t="n"/>
      <c r="B417" s="60" t="n"/>
      <c r="C417" s="60" t="n"/>
      <c r="D417" s="60">
        <f t="array" ref="D417">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MATCH($E417,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17" s="60">
        <f t="array" ref="E417">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MATCH($F417,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17" s="60" t="inlineStr"/>
      <c r="G417" s="60" t="n"/>
      <c r="H417" s="60">
        <f t="array" ref="H417">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MATCH($I417,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17" s="60" t="n"/>
      <c r="J417" s="60" t="n"/>
      <c r="K417" s="60" t="n"/>
      <c r="L417" s="60" t="n"/>
      <c r="M417" s="60" t="n"/>
      <c r="N417" s="60" t="n"/>
      <c r="O417" s="60" t="n"/>
      <c r="P417" s="60">
        <f t="array" ref="P417">
_xlfn.IFS(
ISNUMBER(MATCH($Q417,{"шелфбаннер","разделитель","монетница","чековая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ISNUMBER(MATCH($Q417,{"LED/LCD","видеокулер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ISNUMBER(MATCH($Q417,{"автомобиль","машина","выставочное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ISNUMBER(MATCH($Q417,{"билборд","лифтовая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ISNUMBER(MATCH($Q417,{"навигация","подвесной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ISNUMBER(MATCH($Q417,{"движущаяся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ISNUMBER(MATCH($Q417,{"каталог","журнал"},)),
"Пресса",
$Q417="","")</f>
        <v/>
      </c>
      <c r="Q417" s="60" t="n"/>
      <c r="R417" s="60">
        <f t="array" ref="R417">
IFERROR(
_xlfn.IFS(
OR(ISNUMBER(MATCH($Q417,{"экспозиция","макет","стенд","автостенд","авто стенд","выставочное пространство","выставочные стенды","модульные выставочные стенды","3Д конструкция","3D конструкция"},)),P417="Экспонирование"),
"нестандартный",
ISNUMBER(MATCH($Q417,{"скроллер","призматрон"},)),
"динамический",
$P417="Видео",
"цифровой",
OR($P417="Пресса",$P417="Щит",$P417="POSm",$P417="Подвес",$P417="Брендирование/оклейка"),
"статический"),"")</f>
        <v/>
      </c>
      <c r="S417" s="59" t="n"/>
      <c r="T417" s="60" t="n"/>
      <c r="U417" s="60" t="n"/>
      <c r="V417" s="60">
        <f>
IF(P417="Видео",
"цифровой постер/ролик",
IF(ISNUMBER(MATCH(Q417,{"короб световой","короб световой | лайтбокс","короб световой | кристалайт","лайтбокс","лайт бокс","кристалайт","LB","lightbox"},)),
"бэклит",
IF(P417="Брендирование/оклейка",
"перфарированная пленка/самоклейка",
IF(P417="Экспонирование",
"под запрос",
IF(P417="Подвес",
"баннер/ткань",
"")))))</f>
        <v/>
      </c>
      <c r="W417" s="59" t="n"/>
      <c r="X417" s="59" t="n"/>
      <c r="Y417" s="59" t="n"/>
      <c r="Z417" s="61" t="n"/>
      <c r="AA417" s="61" t="n"/>
      <c r="AB417" s="61">
        <f>IF(BL417&gt;0,Z417,0)</f>
        <v/>
      </c>
      <c r="AC417" s="59" t="n"/>
      <c r="AD417" s="59" t="n"/>
      <c r="AE417" s="59" t="n"/>
      <c r="AF417" s="59" t="n"/>
      <c r="AG417" s="59" t="n"/>
      <c r="AH417" s="59" t="n"/>
      <c r="AI417" s="59" t="n"/>
      <c r="AJ417" s="59" t="n"/>
      <c r="AK417" s="59" t="n"/>
      <c r="AL417" s="62">
        <f>IFERROR(IF(OR(R417="статический",R417="динамический",R417="нестандартный",R417="",R417=""),"-",IF(AND(AH417="-",AI417="-"),"-",AK417*3600/AH417*AI417)),"-")</f>
        <v/>
      </c>
      <c r="AM417" s="62">
        <f>IFERROR(IF(OR(R417="статический",R417="динамический",R417="",R417="", R417="BTL",R417="нестандартный"),"-",AG417*AI417*AL417/60),"-")</f>
        <v/>
      </c>
      <c r="AN417" s="63">
        <f>IFERROR(IF(AH417="","-",AG417*AI417/AH417),"-")</f>
        <v/>
      </c>
      <c r="AO417" s="59">
        <f>IFERROR(IF(OR($R417="статический",$R417="динамический",$R417="",$R417="",$R417="BTL",$R417="нестандартный"),"-",$AL417*$AY417),"-")</f>
        <v/>
      </c>
      <c r="AP417" s="62">
        <f>IFERROR(IF(OR($R417="статический",$R417="динамический",$R417="",$R417="",$R417="BTL",$R417="нестандартный"),"-",$AM417*AY417),"-")</f>
        <v/>
      </c>
      <c r="AQ417" s="64" t="n"/>
      <c r="AR417" s="61" t="n"/>
      <c r="AS417" s="61" t="n"/>
      <c r="AT417" s="61" t="n"/>
      <c r="AU417" s="65" t="n"/>
      <c r="AV417" s="124">
        <f>IFERROR(DR417/AT417*1000,"n/a")</f>
        <v/>
      </c>
      <c r="AW417" s="67" t="n"/>
      <c r="AX417" s="67" t="n"/>
      <c r="AY417" s="43">
        <f>IFERROR(IF(OR($AW417="",$AX417=""),"",_xlfn.DAYS($AX417+1,$AW417)),"")</f>
        <v/>
      </c>
      <c r="AZ417" s="68">
        <f t="array" ref="AZ417">
_xlfn.LET(_xlpm.COEFF,
IF($AW417+$AX417=0,0,IF(MAX(MIN($AX417,EOMONTH(AZ$15,0))-MAX($AW417,AZ$15)+1,)&gt;0,1,0)),
_xlfn.IFS(
$ES417="LisChannel",
_xlpm.COEFF*
INDEX({1;1;1.2;1.2;1;1;1;1;1.2;1.2;1.2;1.2},
MATCH(MONTH(AZ$15),
{1,2,3,4,5,6,7,8,9,10,11,12})),
CONCATENATE($ES417," ",$L417)="RussOutdoor метро",
_xlpm.COEFF*
INDEX({0.8;0.9;1.1;1.1;1;1;1;1;1.1;1.1;1.1;1.1},
MATCH(MONTH(AZ$15),
{1,2,3,4,5,6,7,8,9,10,11,12})),
$ES417&lt;&gt;"LisChannel",
_xlpm.COEFF,
$ES417&lt;&gt;"RussOutdoor",
_xlpm.COEFF))</f>
        <v/>
      </c>
      <c r="BA417" s="68">
        <f t="array" ref="BA417">
_xlfn.LET(_xlpm.COEFF,
IF($AW417+$AX417=0,0,IF(MAX(MIN($AX417,EOMONTH(BA$15,0))-MAX($AW417,BA$15)+1,)&gt;0,1,0)),
_xlfn.IFS(
$ES417="LisChannel",
_xlpm.COEFF*
INDEX({1;1;1.2;1.2;1;1;1;1;1.2;1.2;1.2;1.2},
MATCH(MONTH(BA$15),
{1,2,3,4,5,6,7,8,9,10,11,12})),
CONCATENATE($ES417," ",$L417)="RussOutdoor метро",
_xlpm.COEFF*
INDEX({0.8;0.9;1.1;1.1;1;1;1;1;1.1;1.1;1.1;1.1},
MATCH(MONTH(BA$15),
{1,2,3,4,5,6,7,8,9,10,11,12})),
$ES417&lt;&gt;"LisChannel",
_xlpm.COEFF,
$ES417&lt;&gt;"RussOutdoor",
_xlpm.COEFF))</f>
        <v/>
      </c>
      <c r="BB417" s="68">
        <f t="array" ref="BB417">
_xlfn.LET(_xlpm.COEFF,
IF($AW417+$AX417=0,0,IF(MAX(MIN($AX417,EOMONTH(BB$15,0))-MAX($AW417,BB$15)+1,)&gt;0,1,0)),
_xlfn.IFS(
$ES417="LisChannel",
_xlpm.COEFF*
INDEX({1;1;1.2;1.2;1;1;1;1;1.2;1.2;1.2;1.2},
MATCH(MONTH(BB$15),
{1,2,3,4,5,6,7,8,9,10,11,12})),
CONCATENATE($ES417," ",$L417)="RussOutdoor метро",
_xlpm.COEFF*
INDEX({0.8;0.9;1.1;1.1;1;1;1;1;1.1;1.1;1.1;1.1},
MATCH(MONTH(BB$15),
{1,2,3,4,5,6,7,8,9,10,11,12})),
$ES417&lt;&gt;"LisChannel",
_xlpm.COEFF,
$ES417&lt;&gt;"RussOutdoor",
_xlpm.COEFF))</f>
        <v/>
      </c>
      <c r="BC417" s="68">
        <f t="array" ref="BC417">
_xlfn.LET(_xlpm.COEFF,
IF($AW417+$AX417=0,0,IF(MAX(MIN($AX417,EOMONTH(BC$15,0))-MAX($AW417,BC$15)+1,)&gt;0,1,0)),
_xlfn.IFS(
$ES417="LisChannel",
_xlpm.COEFF*
INDEX({1;1;1.2;1.2;1;1;1;1;1.2;1.2;1.2;1.2},
MATCH(MONTH(BC$15),
{1,2,3,4,5,6,7,8,9,10,11,12})),
CONCATENATE($ES417," ",$L417)="RussOutdoor метро",
_xlpm.COEFF*
INDEX({0.8;0.9;1.1;1.1;1;1;1;1;1.1;1.1;1.1;1.1},
MATCH(MONTH(BC$15),
{1,2,3,4,5,6,7,8,9,10,11,12})),
$ES417&lt;&gt;"LisChannel",
_xlpm.COEFF,
$ES417&lt;&gt;"RussOutdoor",
_xlpm.COEFF))</f>
        <v/>
      </c>
      <c r="BD417" s="68">
        <f t="array" ref="BD417">
_xlfn.LET(_xlpm.COEFF,
IF($AW417+$AX417=0,0,IF(MAX(MIN($AX417,EOMONTH(BD$15,0))-MAX($AW417,BD$15)+1,)&gt;0,1,0)),
_xlfn.IFS(
$ES417="LisChannel",
_xlpm.COEFF*
INDEX({1;1;1.2;1.2;1;1;1;1;1.2;1.2;1.2;1.2},
MATCH(MONTH(BD$15),
{1,2,3,4,5,6,7,8,9,10,11,12})),
CONCATENATE($ES417," ",$L417)="RussOutdoor метро",
_xlpm.COEFF*
INDEX({0.8;0.9;1.1;1.1;1;1;1;1;1.1;1.1;1.1;1.1},
MATCH(MONTH(BD$15),
{1,2,3,4,5,6,7,8,9,10,11,12})),
$ES417&lt;&gt;"LisChannel",
_xlpm.COEFF,
$ES417&lt;&gt;"RussOutdoor",
_xlpm.COEFF))</f>
        <v/>
      </c>
      <c r="BE417" s="68">
        <f t="array" ref="BE417">
_xlfn.LET(_xlpm.COEFF,
IF($AW417+$AX417=0,0,IF(MAX(MIN($AX417,EOMONTH(BE$15,0))-MAX($AW417,BE$15)+1,)&gt;0,1,0)),
_xlfn.IFS(
$ES417="LisChannel",
_xlpm.COEFF*
INDEX({1;1;1.2;1.2;1;1;1;1;1.2;1.2;1.2;1.2},
MATCH(MONTH(BE$15),
{1,2,3,4,5,6,7,8,9,10,11,12})),
CONCATENATE($ES417," ",$L417)="RussOutdoor метро",
_xlpm.COEFF*
INDEX({0.8;0.9;1.1;1.1;1;1;1;1;1.1;1.1;1.1;1.1},
MATCH(MONTH(BE$15),
{1,2,3,4,5,6,7,8,9,10,11,12})),
$ES417&lt;&gt;"LisChannel",
_xlpm.COEFF,
$ES417&lt;&gt;"RussOutdoor",
_xlpm.COEFF))</f>
        <v/>
      </c>
      <c r="BF417" s="68">
        <f t="array" ref="BF417">
_xlfn.LET(_xlpm.COEFF,
IF($AW417+$AX417=0,0,IF(MAX(MIN($AX417,EOMONTH(BF$15,0))-MAX($AW417,BF$15)+1,)&gt;0,1,0)),
_xlfn.IFS(
$ES417="LisChannel",
_xlpm.COEFF*
INDEX({1;1;1.2;1.2;1;1;1;1;1.2;1.2;1.2;1.2},
MATCH(MONTH(BF$15),
{1,2,3,4,5,6,7,8,9,10,11,12})),
CONCATENATE($ES417," ",$L417)="RussOutdoor метро",
_xlpm.COEFF*
INDEX({0.8;0.9;1.1;1.1;1;1;1;1;1.1;1.1;1.1;1.1},
MATCH(MONTH(BF$15),
{1,2,3,4,5,6,7,8,9,10,11,12})),
$ES417&lt;&gt;"LisChannel",
_xlpm.COEFF,
$ES417&lt;&gt;"RussOutdoor",
_xlpm.COEFF))</f>
        <v/>
      </c>
      <c r="BG417" s="68">
        <f t="array" ref="BG417">
_xlfn.LET(_xlpm.COEFF,
IF($AW417+$AX417=0,0,IF(MAX(MIN($AX417,EOMONTH(BG$15,0))-MAX($AW417,BG$15)+1,)&gt;0,1,0)),
_xlfn.IFS(
$ES417="LisChannel",
_xlpm.COEFF*
INDEX({1;1;1.2;1.2;1;1;1;1;1.2;1.2;1.2;1.2},
MATCH(MONTH(BG$15),
{1,2,3,4,5,6,7,8,9,10,11,12})),
CONCATENATE($ES417," ",$L417)="RussOutdoor метро",
_xlpm.COEFF*
INDEX({0.8;0.9;1.1;1.1;1;1;1;1;1.1;1.1;1.1;1.1},
MATCH(MONTH(BG$15),
{1,2,3,4,5,6,7,8,9,10,11,12})),
$ES417&lt;&gt;"LisChannel",
_xlpm.COEFF,
$ES417&lt;&gt;"RussOutdoor",
_xlpm.COEFF))</f>
        <v/>
      </c>
      <c r="BH417" s="68">
        <f t="array" ref="BH417">
_xlfn.LET(_xlpm.COEFF,
IF($AW417+$AX417=0,0,IF(MAX(MIN($AX417,EOMONTH(BH$15,0))-MAX($AW417,BH$15)+1,)&gt;0,1,0)),
_xlfn.IFS(
$ES417="LisChannel",
_xlpm.COEFF*
INDEX({1;1;1.2;1.2;1;1;1;1;1.2;1.2;1.2;1.2},
MATCH(MONTH(BH$15),
{1,2,3,4,5,6,7,8,9,10,11,12})),
CONCATENATE($ES417," ",$L417)="RussOutdoor метро",
_xlpm.COEFF*
INDEX({0.8;0.9;1.1;1.1;1;1;1;1;1.1;1.1;1.1;1.1},
MATCH(MONTH(BH$15),
{1,2,3,4,5,6,7,8,9,10,11,12})),
$ES417&lt;&gt;"LisChannel",
_xlpm.COEFF,
$ES417&lt;&gt;"RussOutdoor",
_xlpm.COEFF))</f>
        <v/>
      </c>
      <c r="BI417" s="68">
        <f t="array" ref="BI417">
_xlfn.LET(_xlpm.COEFF,
IF($AW417+$AX417=0,0,IF(MAX(MIN($AX417,EOMONTH(BI$15,0))-MAX($AW417,BI$15)+1,)&gt;0,1,0)),
_xlfn.IFS(
$ES417="LisChannel",
_xlpm.COEFF*
INDEX({1;1;1.2;1.2;1;1;1;1;1.2;1.2;1.2;1.2},
MATCH(MONTH(BI$15),
{1,2,3,4,5,6,7,8,9,10,11,12})),
CONCATENATE($ES417," ",$L417)="RussOutdoor метро",
_xlpm.COEFF*
INDEX({0.8;0.9;1.1;1.1;1;1;1;1;1.1;1.1;1.1;1.1},
MATCH(MONTH(BI$15),
{1,2,3,4,5,6,7,8,9,10,11,12})),
$ES417&lt;&gt;"LisChannel",
_xlpm.COEFF,
$ES417&lt;&gt;"RussOutdoor",
_xlpm.COEFF))</f>
        <v/>
      </c>
      <c r="BJ417" s="68">
        <f t="array" ref="BJ417">
_xlfn.LET(_xlpm.COEFF,
IF($AW417+$AX417=0,0,IF(MAX(MIN($AX417,EOMONTH(BJ$15,0))-MAX($AW417,BJ$15)+1,)&gt;0,1,0)),
_xlfn.IFS(
$ES417="LisChannel",
_xlpm.COEFF*
INDEX({1;1;1.2;1.2;1;1;1;1;1.2;1.2;1.2;1.2},
MATCH(MONTH(BJ$15),
{1,2,3,4,5,6,7,8,9,10,11,12})),
CONCATENATE($ES417," ",$L417)="RussOutdoor метро",
_xlpm.COEFF*
INDEX({0.8;0.9;1.1;1.1;1;1;1;1;1.1;1.1;1.1;1.1},
MATCH(MONTH(BJ$15),
{1,2,3,4,5,6,7,8,9,10,11,12})),
$ES417&lt;&gt;"LisChannel",
_xlpm.COEFF,
$ES417&lt;&gt;"RussOutdoor",
_xlpm.COEFF))</f>
        <v/>
      </c>
      <c r="BK417" s="68">
        <f t="array" ref="BK417">
_xlfn.LET(_xlpm.COEFF,
IF($AW417+$AX417=0,0,IF(MAX(MIN($AX417,EOMONTH(BK$15,0))-MAX($AW417,BK$15)+1,)&gt;0,1,0)),
_xlfn.IFS(
$ES417="LisChannel",
_xlpm.COEFF*
INDEX({1;1;1.2;1.2;1;1;1;1;1.2;1.2;1.2;1.2},
MATCH(MONTH(BK$15),
{1,2,3,4,5,6,7,8,9,10,11,12})),
CONCATENATE($ES417," ",$L417)="RussOutdoor метро",
_xlpm.COEFF*
INDEX({0.8;0.9;1.1;1.1;1;1;1;1;1.1;1.1;1.1;1.1},
MATCH(MONTH(BK$15),
{1,2,3,4,5,6,7,8,9,10,11,12})),
$ES417&lt;&gt;"LisChannel",
_xlpm.COEFF,
$ES417&lt;&gt;"RussOutdoor",
_xlpm.COEFF))</f>
        <v/>
      </c>
      <c r="BL417" s="62">
        <f>COUNTIFS($AZ417:$BK417,"&gt;0")</f>
        <v/>
      </c>
      <c r="BM417" s="65" t="n"/>
      <c r="BN417" s="125">
        <f>$DJ417</f>
        <v/>
      </c>
      <c r="BO417" s="63">
        <f>$DQ417</f>
        <v/>
      </c>
      <c r="BP417" s="125">
        <f>
IFERROR(
IF($BL417=0,0,
$BN417*(1-$BO417)),
0)</f>
        <v/>
      </c>
      <c r="BQ417" s="125">
        <f t="array" ref="BQ417">
IFERROR(
_xlfn.IFS(
$DH417="день_1",
$BP417*$BL417/($AX417-$AW417+1)*AZ417*(DAY(EOMONTH(AZ$15,0))),
$DH417="день_2",
$BP417/30*MAX(MIN($AX417,EOMONTH(AZ$15,0))-MAX($AW417,AZ$15)+1,),
$DH417="раб.день",
$BP417/30*(IFERROR(
_xlfn.LET(_xlpm.VD,
CHOOSE(
{1;2;3;4;5;6;7;8;9;10;11;12;13;14;15;16;17;18},
45658,45659,45660,45661,45662,45663,45664,45665,45711,45724,45778,45779,45785,45786,45820,45821,45965,46022),
_xlfn.LET(_xlpm.DD,
MAX(MIN($AX417,EOMONTH(AZ$15,0))-MAX($AW417,AZ$15),),
_xlfn.IFS(
AND(MONTH($AW417)=MONTH(AZ$15),MONTH($AX417)&lt;&gt;MONTH(AZ$15)),
NETWORKDAYS.INTL($AW417,$AW417+_xlpm.DD,1,_xlpm.VD),
AND(MONTH($AW417)&lt;&gt;MONTH(AZ$15),MONTH($AX417)=MONTH(AZ$15)),
NETWORKDAYS.INTL(($AX417)-_xlpm.DD,$AX417,1,_xlpm.VD),
AND(MONTH($AW417)&lt;MONTH(AZ$15),MONTH($AX417)&gt;MONTH(AZ$15)),
NETWORKDAYS.INTL((EOMONTH(AZ$15-1,1))-_xlpm.DD,EOMONTH(AZ$15-1,1),1,_xlpm.VD),
AND(MONTH($AW417)=MONTH(AZ$15),MONTH($AX417)=MONTH(AZ$15)),
NETWORKDAYS.INTL($AW417,$AX417,1,_xlpm.VD)))),0)),
$DH417="месяц",
$BP417*AZ417,
$DH417="неделя",
$BP417*AZ417/7*(ROUNDUP((DAY(EOMONTH(AZ$15,0)))/4,0))),
0)</f>
        <v/>
      </c>
      <c r="BR417" s="125">
        <f t="array" ref="BR417">
IFERROR(
_xlfn.IFS(
$DH417="день_1",
$BP417*$BL417/($AX417-$AW417+1)*BA417*(DAY(EOMONTH(BA$15,0))),
$DH417="день_2",
$BP417/30*MAX(MIN($AX417,EOMONTH(BA$15,0))-MAX($AW417,BA$15)+1,),
$DH417="раб.день",
$BP417/30*(IFERROR(
_xlfn.LET(_xlpm.VD,
CHOOSE(
{1;2;3;4;5;6;7;8;9;10;11;12;13;14;15;16;17;18},
45658,45659,45660,45661,45662,45663,45664,45665,45711,45724,45778,45779,45785,45786,45820,45821,45965,46022),
_xlfn.LET(_xlpm.DD,
MAX(MIN($AX417,EOMONTH(BA$15,0))-MAX($AW417,BA$15),),
_xlfn.IFS(
AND(MONTH($AW417)=MONTH(BA$15),MONTH($AX417)&lt;&gt;MONTH(BA$15)),
NETWORKDAYS.INTL($AW417,$AW417+_xlpm.DD,1,_xlpm.VD),
AND(MONTH($AW417)&lt;&gt;MONTH(BA$15),MONTH($AX417)=MONTH(BA$15)),
NETWORKDAYS.INTL(($AX417)-_xlpm.DD,$AX417,1,_xlpm.VD),
AND(MONTH($AW417)&lt;MONTH(BA$15),MONTH($AX417)&gt;MONTH(BA$15)),
NETWORKDAYS.INTL((EOMONTH(BA$15-1,1))-_xlpm.DD,EOMONTH(BA$15-1,1),1,_xlpm.VD),
AND(MONTH($AW417)=MONTH(BA$15),MONTH($AX417)=MONTH(BA$15)),
NETWORKDAYS.INTL($AW417,$AX417,1,_xlpm.VD)))),0)),
$DH417="месяц",
$BP417*BA417,
$DH417="неделя",
$BP417*BA417/7*(ROUNDUP((DAY(EOMONTH(BA$15,0)))/4,0))),
0)</f>
        <v/>
      </c>
      <c r="BS417" s="125">
        <f t="array" ref="BS417">
IFERROR(
_xlfn.IFS(
$DH417="день_1",
$BP417*$BL417/($AX417-$AW417+1)*BB417*(DAY(EOMONTH(BB$15,0))),
$DH417="день_2",
$BP417/30*MAX(MIN($AX417,EOMONTH(BB$15,0))-MAX($AW417,BB$15)+1,),
$DH417="раб.день",
$BP417/30*(IFERROR(
_xlfn.LET(_xlpm.VD,
CHOOSE(
{1;2;3;4;5;6;7;8;9;10;11;12;13;14;15;16;17;18},
45658,45659,45660,45661,45662,45663,45664,45665,45711,45724,45778,45779,45785,45786,45820,45821,45965,46022),
_xlfn.LET(_xlpm.DD,
MAX(MIN($AX417,EOMONTH(BB$15,0))-MAX($AW417,BB$15),),
_xlfn.IFS(
AND(MONTH($AW417)=MONTH(BB$15),MONTH($AX417)&lt;&gt;MONTH(BB$15)),
NETWORKDAYS.INTL($AW417,$AW417+_xlpm.DD,1,_xlpm.VD),
AND(MONTH($AW417)&lt;&gt;MONTH(BB$15),MONTH($AX417)=MONTH(BB$15)),
NETWORKDAYS.INTL(($AX417)-_xlpm.DD,$AX417,1,_xlpm.VD),
AND(MONTH($AW417)&lt;MONTH(BB$15),MONTH($AX417)&gt;MONTH(BB$15)),
NETWORKDAYS.INTL((EOMONTH(BB$15-1,1))-_xlpm.DD,EOMONTH(BB$15-1,1),1,_xlpm.VD),
AND(MONTH($AW417)=MONTH(BB$15),MONTH($AX417)=MONTH(BB$15)),
NETWORKDAYS.INTL($AW417,$AX417,1,_xlpm.VD)))),0)),
$DH417="месяц",
$BP417*BB417,
$DH417="неделя",
$BP417*BB417/7*(ROUNDUP((DAY(EOMONTH(BB$15,0)))/4,0))),
0)</f>
        <v/>
      </c>
      <c r="BT417" s="125">
        <f t="array" ref="BT417">
IFERROR(
_xlfn.IFS(
$DH417="день_1",
$BP417*$BL417/($AX417-$AW417+1)*BC417*(DAY(EOMONTH(BC$15,0))),
$DH417="день_2",
$BP417/30*MAX(MIN($AX417,EOMONTH(BC$15,0))-MAX($AW417,BC$15)+1,),
$DH417="раб.день",
$BP417/30*(IFERROR(
_xlfn.LET(_xlpm.VD,
CHOOSE(
{1;2;3;4;5;6;7;8;9;10;11;12;13;14;15;16;17;18},
45658,45659,45660,45661,45662,45663,45664,45665,45711,45724,45778,45779,45785,45786,45820,45821,45965,46022),
_xlfn.LET(_xlpm.DD,
MAX(MIN($AX417,EOMONTH(BC$15,0))-MAX($AW417,BC$15),),
_xlfn.IFS(
AND(MONTH($AW417)=MONTH(BC$15),MONTH($AX417)&lt;&gt;MONTH(BC$15)),
NETWORKDAYS.INTL($AW417,$AW417+_xlpm.DD,1,_xlpm.VD),
AND(MONTH($AW417)&lt;&gt;MONTH(BC$15),MONTH($AX417)=MONTH(BC$15)),
NETWORKDAYS.INTL(($AX417)-_xlpm.DD,$AX417,1,_xlpm.VD),
AND(MONTH($AW417)&lt;MONTH(BC$15),MONTH($AX417)&gt;MONTH(BC$15)),
NETWORKDAYS.INTL((EOMONTH(BC$15-1,1))-_xlpm.DD,EOMONTH(BC$15-1,1),1,_xlpm.VD),
AND(MONTH($AW417)=MONTH(BC$15),MONTH($AX417)=MONTH(BC$15)),
NETWORKDAYS.INTL($AW417,$AX417,1,_xlpm.VD)))),0)),
$DH417="месяц",
$BP417*BC417,
$DH417="неделя",
$BP417*BC417/7*(ROUNDUP((DAY(EOMONTH(BC$15,0)))/4,0))),
0)</f>
        <v/>
      </c>
      <c r="BU417" s="125">
        <f t="array" ref="BU417">
IFERROR(
_xlfn.IFS(
$DH417="день_1",
$BP417*$BL417/($AX417-$AW417+1)*BD417*(DAY(EOMONTH(BD$15,0))),
$DH417="день_2",
$BP417/30*MAX(MIN($AX417,EOMONTH(BD$15,0))-MAX($AW417,BD$15)+1,),
$DH417="раб.день",
$BP417/30*(IFERROR(
_xlfn.LET(_xlpm.VD,
CHOOSE(
{1;2;3;4;5;6;7;8;9;10;11;12;13;14;15;16;17;18},
45658,45659,45660,45661,45662,45663,45664,45665,45711,45724,45778,45779,45785,45786,45820,45821,45965,46022),
_xlfn.LET(_xlpm.DD,
MAX(MIN($AX417,EOMONTH(BD$15,0))-MAX($AW417,BD$15),),
_xlfn.IFS(
AND(MONTH($AW417)=MONTH(BD$15),MONTH($AX417)&lt;&gt;MONTH(BD$15)),
NETWORKDAYS.INTL($AW417,$AW417+_xlpm.DD,1,_xlpm.VD),
AND(MONTH($AW417)&lt;&gt;MONTH(BD$15),MONTH($AX417)=MONTH(BD$15)),
NETWORKDAYS.INTL(($AX417)-_xlpm.DD,$AX417,1,_xlpm.VD),
AND(MONTH($AW417)&lt;MONTH(BD$15),MONTH($AX417)&gt;MONTH(BD$15)),
NETWORKDAYS.INTL((EOMONTH(BD$15-1,1))-_xlpm.DD,EOMONTH(BD$15-1,1),1,_xlpm.VD),
AND(MONTH($AW417)=MONTH(BD$15),MONTH($AX417)=MONTH(BD$15)),
NETWORKDAYS.INTL($AW417,$AX417,1,_xlpm.VD)))),0)),
$DH417="месяц",
$BP417*BD417,
$DH417="неделя",
$BP417*BD417/7*(ROUNDUP((DAY(EOMONTH(BD$15,0)))/4,0))),
0)</f>
        <v/>
      </c>
      <c r="BV417" s="125">
        <f t="array" ref="BV417">
IFERROR(
_xlfn.IFS(
$DH417="день_1",
$BP417*$BL417/($AX417-$AW417+1)*BE417*(DAY(EOMONTH(BE$15,0))),
$DH417="день_2",
$BP417/30*MAX(MIN($AX417,EOMONTH(BE$15,0))-MAX($AW417,BE$15)+1,),
$DH417="раб.день",
$BP417/30*(IFERROR(
_xlfn.LET(_xlpm.VD,
CHOOSE(
{1;2;3;4;5;6;7;8;9;10;11;12;13;14;15;16;17;18},
45658,45659,45660,45661,45662,45663,45664,45665,45711,45724,45778,45779,45785,45786,45820,45821,45965,46022),
_xlfn.LET(_xlpm.DD,
MAX(MIN($AX417,EOMONTH(BE$15,0))-MAX($AW417,BE$15),),
_xlfn.IFS(
AND(MONTH($AW417)=MONTH(BE$15),MONTH($AX417)&lt;&gt;MONTH(BE$15)),
NETWORKDAYS.INTL($AW417,$AW417+_xlpm.DD,1,_xlpm.VD),
AND(MONTH($AW417)&lt;&gt;MONTH(BE$15),MONTH($AX417)=MONTH(BE$15)),
NETWORKDAYS.INTL(($AX417)-_xlpm.DD,$AX417,1,_xlpm.VD),
AND(MONTH($AW417)&lt;MONTH(BE$15),MONTH($AX417)&gt;MONTH(BE$15)),
NETWORKDAYS.INTL((EOMONTH(BE$15-1,1))-_xlpm.DD,EOMONTH(BE$15-1,1),1,_xlpm.VD),
AND(MONTH($AW417)=MONTH(BE$15),MONTH($AX417)=MONTH(BE$15)),
NETWORKDAYS.INTL($AW417,$AX417,1,_xlpm.VD)))),0)),
$DH417="месяц",
$BP417*BE417,
$DH417="неделя",
$BP417*BE417/7*(ROUNDUP((DAY(EOMONTH(BE$15,0)))/4,0))),
0)</f>
        <v/>
      </c>
      <c r="BW417" s="125">
        <f t="array" ref="BW417">
IFERROR(
_xlfn.IFS(
$DH417="день_1",
$BP417*$BL417/($AX417-$AW417+1)*BF417*(DAY(EOMONTH(BF$15,0))),
$DH417="день_2",
$BP417/30*MAX(MIN($AX417,EOMONTH(BF$15,0))-MAX($AW417,BF$15)+1,),
$DH417="раб.день",
$BP417/30*(IFERROR(
_xlfn.LET(_xlpm.VD,
CHOOSE(
{1;2;3;4;5;6;7;8;9;10;11;12;13;14;15;16;17;18},
45658,45659,45660,45661,45662,45663,45664,45665,45711,45724,45778,45779,45785,45786,45820,45821,45965,46022),
_xlfn.LET(_xlpm.DD,
MAX(MIN($AX417,EOMONTH(BF$15,0))-MAX($AW417,BF$15),),
_xlfn.IFS(
AND(MONTH($AW417)=MONTH(BF$15),MONTH($AX417)&lt;&gt;MONTH(BF$15)),
NETWORKDAYS.INTL($AW417,$AW417+_xlpm.DD,1,_xlpm.VD),
AND(MONTH($AW417)&lt;&gt;MONTH(BF$15),MONTH($AX417)=MONTH(BF$15)),
NETWORKDAYS.INTL(($AX417)-_xlpm.DD,$AX417,1,_xlpm.VD),
AND(MONTH($AW417)&lt;MONTH(BF$15),MONTH($AX417)&gt;MONTH(BF$15)),
NETWORKDAYS.INTL((EOMONTH(BF$15-1,1))-_xlpm.DD,EOMONTH(BF$15-1,1),1,_xlpm.VD),
AND(MONTH($AW417)=MONTH(BF$15),MONTH($AX417)=MONTH(BF$15)),
NETWORKDAYS.INTL($AW417,$AX417,1,_xlpm.VD)))),0)),
$DH417="месяц",
$BP417*BF417,
$DH417="неделя",
$BP417*BF417/7*(ROUNDUP((DAY(EOMONTH(BF$15,0)))/4,0))),
0)</f>
        <v/>
      </c>
      <c r="BX417" s="125">
        <f t="array" ref="BX417">
IFERROR(
_xlfn.IFS(
$DH417="день_1",
$BP417*$BL417/($AX417-$AW417+1)*BG417*(DAY(EOMONTH(BG$15,0))),
$DH417="день_2",
$BP417/30*MAX(MIN($AX417,EOMONTH(BG$15,0))-MAX($AW417,BG$15)+1,),
$DH417="раб.день",
$BP417/30*(IFERROR(
_xlfn.LET(_xlpm.VD,
CHOOSE(
{1;2;3;4;5;6;7;8;9;10;11;12;13;14;15;16;17;18},
45658,45659,45660,45661,45662,45663,45664,45665,45711,45724,45778,45779,45785,45786,45820,45821,45965,46022),
_xlfn.LET(_xlpm.DD,
MAX(MIN($AX417,EOMONTH(BG$15,0))-MAX($AW417,BG$15),),
_xlfn.IFS(
AND(MONTH($AW417)=MONTH(BG$15),MONTH($AX417)&lt;&gt;MONTH(BG$15)),
NETWORKDAYS.INTL($AW417,$AW417+_xlpm.DD,1,_xlpm.VD),
AND(MONTH($AW417)&lt;&gt;MONTH(BG$15),MONTH($AX417)=MONTH(BG$15)),
NETWORKDAYS.INTL(($AX417)-_xlpm.DD,$AX417,1,_xlpm.VD),
AND(MONTH($AW417)&lt;MONTH(BG$15),MONTH($AX417)&gt;MONTH(BG$15)),
NETWORKDAYS.INTL((EOMONTH(BG$15-1,1))-_xlpm.DD,EOMONTH(BG$15-1,1),1,_xlpm.VD),
AND(MONTH($AW417)=MONTH(BG$15),MONTH($AX417)=MONTH(BG$15)),
NETWORKDAYS.INTL($AW417,$AX417,1,_xlpm.VD)))),0)),
$DH417="месяц",
$BP417*BG417,
$DH417="неделя",
$BP417*BG417/7*(ROUNDUP((DAY(EOMONTH(BG$15,0)))/4,0))),
0)</f>
        <v/>
      </c>
      <c r="BY417" s="125">
        <f t="array" ref="BY417">
IFERROR(
_xlfn.IFS(
$DH417="день_1",
$BP417*$BL417/($AX417-$AW417+1)*BH417*(DAY(EOMONTH(BH$15,0))),
$DH417="день_2",
$BP417/30*MAX(MIN($AX417,EOMONTH(BH$15,0))-MAX($AW417,BH$15)+1,),
$DH417="раб.день",
$BP417/30*(IFERROR(
_xlfn.LET(_xlpm.VD,
CHOOSE(
{1;2;3;4;5;6;7;8;9;10;11;12;13;14;15;16;17;18},
45658,45659,45660,45661,45662,45663,45664,45665,45711,45724,45778,45779,45785,45786,45820,45821,45965,46022),
_xlfn.LET(_xlpm.DD,
MAX(MIN($AX417,EOMONTH(BH$15,0))-MAX($AW417,BH$15),),
_xlfn.IFS(
AND(MONTH($AW417)=MONTH(BH$15),MONTH($AX417)&lt;&gt;MONTH(BH$15)),
NETWORKDAYS.INTL($AW417,$AW417+_xlpm.DD,1,_xlpm.VD),
AND(MONTH($AW417)&lt;&gt;MONTH(BH$15),MONTH($AX417)=MONTH(BH$15)),
NETWORKDAYS.INTL(($AX417)-_xlpm.DD,$AX417,1,_xlpm.VD),
AND(MONTH($AW417)&lt;MONTH(BH$15),MONTH($AX417)&gt;MONTH(BH$15)),
NETWORKDAYS.INTL((EOMONTH(BH$15-1,1))-_xlpm.DD,EOMONTH(BH$15-1,1),1,_xlpm.VD),
AND(MONTH($AW417)=MONTH(BH$15),MONTH($AX417)=MONTH(BH$15)),
NETWORKDAYS.INTL($AW417,$AX417,1,_xlpm.VD)))),0)),
$DH417="месяц",
$BP417*BH417,
$DH417="неделя",
$BP417*BH417/7*(ROUNDUP((DAY(EOMONTH(BH$15,0)))/4,0))),
0)</f>
        <v/>
      </c>
      <c r="BZ417" s="125">
        <f t="array" ref="BZ417">
IFERROR(
_xlfn.IFS(
$DH417="день_1",
$BP417*$BL417/($AX417-$AW417+1)*BI417*(DAY(EOMONTH(BI$15,0))),
$DH417="день_2",
$BP417/30*MAX(MIN($AX417,EOMONTH(BI$15,0))-MAX($AW417,BI$15)+1,),
$DH417="раб.день",
$BP417/30*(IFERROR(
_xlfn.LET(_xlpm.VD,
CHOOSE(
{1;2;3;4;5;6;7;8;9;10;11;12;13;14;15;16;17;18},
45658,45659,45660,45661,45662,45663,45664,45665,45711,45724,45778,45779,45785,45786,45820,45821,45965,46022),
_xlfn.LET(_xlpm.DD,
MAX(MIN($AX417,EOMONTH(BI$15,0))-MAX($AW417,BI$15),),
_xlfn.IFS(
AND(MONTH($AW417)=MONTH(BI$15),MONTH($AX417)&lt;&gt;MONTH(BI$15)),
NETWORKDAYS.INTL($AW417,$AW417+_xlpm.DD,1,_xlpm.VD),
AND(MONTH($AW417)&lt;&gt;MONTH(BI$15),MONTH($AX417)=MONTH(BI$15)),
NETWORKDAYS.INTL(($AX417)-_xlpm.DD,$AX417,1,_xlpm.VD),
AND(MONTH($AW417)&lt;MONTH(BI$15),MONTH($AX417)&gt;MONTH(BI$15)),
NETWORKDAYS.INTL((EOMONTH(BI$15-1,1))-_xlpm.DD,EOMONTH(BI$15-1,1),1,_xlpm.VD),
AND(MONTH($AW417)=MONTH(BI$15),MONTH($AX417)=MONTH(BI$15)),
NETWORKDAYS.INTL($AW417,$AX417,1,_xlpm.VD)))),0)),
$DH417="месяц",
$BP417*BI417,
$DH417="неделя",
$BP417*BI417/7*(ROUNDUP((DAY(EOMONTH(BI$15,0)))/4,0))),
0)</f>
        <v/>
      </c>
      <c r="CA417" s="125">
        <f t="array" ref="CA417">
IFERROR(
_xlfn.IFS(
$DH417="день_1",
$BP417*$BL417/($AX417-$AW417+1)*BJ417*(DAY(EOMONTH(BJ$15,0))),
$DH417="день_2",
$BP417/30*MAX(MIN($AX417,EOMONTH(BJ$15,0))-MAX($AW417,BJ$15)+1,),
$DH417="раб.день",
$BP417/30*(IFERROR(
_xlfn.LET(_xlpm.VD,
CHOOSE(
{1;2;3;4;5;6;7;8;9;10;11;12;13;14;15;16;17;18},
45658,45659,45660,45661,45662,45663,45664,45665,45711,45724,45778,45779,45785,45786,45820,45821,45965,46022),
_xlfn.LET(_xlpm.DD,
MAX(MIN($AX417,EOMONTH(BJ$15,0))-MAX($AW417,BJ$15),),
_xlfn.IFS(
AND(MONTH($AW417)=MONTH(BJ$15),MONTH($AX417)&lt;&gt;MONTH(BJ$15)),
NETWORKDAYS.INTL($AW417,$AW417+_xlpm.DD,1,_xlpm.VD),
AND(MONTH($AW417)&lt;&gt;MONTH(BJ$15),MONTH($AX417)=MONTH(BJ$15)),
NETWORKDAYS.INTL(($AX417)-_xlpm.DD,$AX417,1,_xlpm.VD),
AND(MONTH($AW417)&lt;MONTH(BJ$15),MONTH($AX417)&gt;MONTH(BJ$15)),
NETWORKDAYS.INTL((EOMONTH(BJ$15-1,1))-_xlpm.DD,EOMONTH(BJ$15-1,1),1,_xlpm.VD),
AND(MONTH($AW417)=MONTH(BJ$15),MONTH($AX417)=MONTH(BJ$15)),
NETWORKDAYS.INTL($AW417,$AX417,1,_xlpm.VD)))),0)),
$DH417="месяц",
$BP417*BJ417,
$DH417="неделя",
$BP417*BJ417/7*(ROUNDUP((DAY(EOMONTH(BJ$15,0)))/4,0))),
0)</f>
        <v/>
      </c>
      <c r="CB417" s="125">
        <f t="array" ref="CB417">
IFERROR(
_xlfn.IFS(
$DH417="день_1",
$BP417*$BL417/($AX417-$AW417+1)*BK417*(DAY(EOMONTH(BK$15,0))),
$DH417="день_2",
$BP417/30*MAX(MIN($AX417,EOMONTH(BK$15,0))-MAX($AW417,BK$15)+1,),
$DH417="раб.день",
$BP417/30*(IFERROR(
_xlfn.LET(_xlpm.VD,
CHOOSE(
{1;2;3;4;5;6;7;8;9;10;11;12;13;14;15;16;17;18},
45658,45659,45660,45661,45662,45663,45664,45665,45711,45724,45778,45779,45785,45786,45820,45821,45965,46022),
_xlfn.LET(_xlpm.DD,
MAX(MIN($AX417,EOMONTH(BK$15,0))-MAX($AW417,BK$15),),
_xlfn.IFS(
AND(MONTH($AW417)=MONTH(BK$15),MONTH($AX417)&lt;&gt;MONTH(BK$15)),
NETWORKDAYS.INTL($AW417,$AW417+_xlpm.DD,1,_xlpm.VD),
AND(MONTH($AW417)&lt;&gt;MONTH(BK$15),MONTH($AX417)=MONTH(BK$15)),
NETWORKDAYS.INTL(($AX417)-_xlpm.DD,$AX417,1,_xlpm.VD),
AND(MONTH($AW417)&lt;MONTH(BK$15),MONTH($AX417)&gt;MONTH(BK$15)),
NETWORKDAYS.INTL((EOMONTH(BK$15-1,1))-_xlpm.DD,EOMONTH(BK$15-1,1),1,_xlpm.VD),
AND(MONTH($AW417)=MONTH(BK$15),MONTH($AX417)=MONTH(BK$15)),
NETWORKDAYS.INTL($AW417,$AX417,1,_xlpm.VD)))),0)),
$DH417="месяц",
$BP417*BK417,
$DH417="неделя",
$BP417*BK417/7*(ROUNDUP((DAY(EOMONTH(BK$15,0)))/4,0))),
0)</f>
        <v/>
      </c>
      <c r="CC417" s="125">
        <f>SUM($BQ417:$CB417)</f>
        <v/>
      </c>
      <c r="CD417" s="126">
        <f>SUM($EH417:$EH417)</f>
        <v/>
      </c>
      <c r="CE417" s="126">
        <f>$CD417*$AB417</f>
        <v/>
      </c>
      <c r="CF417" s="126">
        <f>SUM($EK417:$EK417)</f>
        <v/>
      </c>
      <c r="CG417" s="126">
        <f>$CF417*$AB417</f>
        <v/>
      </c>
      <c r="CH417" s="126">
        <f>SUM($CC417,$CE417,$CG417)</f>
        <v/>
      </c>
      <c r="CI417" s="126">
        <f>$CH417*(1+$CM417)</f>
        <v/>
      </c>
      <c r="CJ417" s="127" t="n">
        <v>0</v>
      </c>
      <c r="CK417" s="126">
        <f>SUM($CH417:$CH417)*(1+$CJ417)</f>
        <v/>
      </c>
      <c r="CL417" s="126">
        <f>SUM($CH417:$CH417)*(1+$CM417)</f>
        <v/>
      </c>
      <c r="CM417" s="59" t="inlineStr">
        <is>
          <t>20%</t>
        </is>
      </c>
      <c r="CN417" s="59" t="n"/>
      <c r="CO417" s="72" t="n"/>
      <c r="CP417" s="59" t="n"/>
      <c r="CQ417" s="73" t="n"/>
      <c r="CR417" s="73" t="n"/>
      <c r="CS417" s="73" t="n"/>
      <c r="CT417" s="72" t="n"/>
      <c r="CU417" s="79" t="inlineStr">
        <is>
          <t> </t>
        </is>
      </c>
      <c r="CV417" s="60" t="n"/>
      <c r="CW417" s="60" t="n"/>
      <c r="CX417" s="60" t="n"/>
      <c r="CY417" s="127">
        <f>IFERROR(($CC417-$EE417)/($EE417/(1-$DQ417)),0)</f>
        <v/>
      </c>
      <c r="CZ417" s="127">
        <f>IFERROR(1-$EI417/($CE417),0)</f>
        <v/>
      </c>
      <c r="DA417" s="127">
        <f>IFERROR(1-$EL417/($CG417),0)</f>
        <v/>
      </c>
      <c r="DB417" s="126">
        <f>ROUND(IFERROR(($CI417/(1+$CM417)-$EN417),0),2)</f>
        <v/>
      </c>
      <c r="DC417" s="128" t="n"/>
      <c r="DD417" s="125" t="n"/>
      <c r="DE417" s="75" t="n">
        <v>0</v>
      </c>
      <c r="DF417" s="128" t="n"/>
      <c r="DG417" s="125">
        <f>IF($DC417=0,0,$DD417*($DC417*100%-$DE417*$DF417))*SUM($AB417:$AB417)</f>
        <v/>
      </c>
      <c r="DH417" s="129" t="inlineStr">
        <is>
          <t>месяц</t>
        </is>
      </c>
      <c r="DI417" s="130">
        <f t="array" ref="DI417">IFERROR(
IF($ES417="LisChannel",
(ROUND(((INDEX({174.625;153.888888888889;130.972222222222},MATCH($AI417,{2;3;4}),0))*$AG417*$AI417),2)),0),0)</f>
        <v/>
      </c>
      <c r="DJ417" s="130">
        <f>
_xlfn.LET(_xlpm.X,
IFERROR(
IF($ES417="НовиковТВ",
(_xlfn.LET(_xlpm.NTV,
_xlfn.LET(_xlpm.MIN,350000,
IF(SUMIFS($DI:$DI,$ES:$ES,"НовиковТВ")&lt;=_xlpm.MIN,
(SUMIFS($DI:$DI,$ES:$ES,"НовиковТВ")/(COUNTIFS($ES:$ES,"НовиковТВ")))*_xlpm.MIN/SUMIFS($DI:$DI,$ES:$ES,"НовиковТВ"),
DI417)),
_xlpm.NTV+$DG417/(1-(1-(_xlpm.NTV)*(1-$DL417)*(1-$DM417)*(1-$DN417)*(1-$DO417)*(1-$DP417)/_xlpm.NTV))))/(1+$EP417),
$DI417+$DG417/(1-(1-($DI417)*(1-$DL417)*(1-$DM417)*(1-$DN417)*(1-$DO417)*(1-$DP417)/$DI417))),
0),
_xlpm.X*(1+$CM417)*(1+$CW417)-_xlpm.X*(1+$CM417)+_xlpm.X)</f>
        <v/>
      </c>
      <c r="DK417" s="125" t="inlineStr">
        <is>
          <t>послед.</t>
        </is>
      </c>
      <c r="DL417" s="63" t="n">
        <v>0</v>
      </c>
      <c r="DM417" s="63" t="n">
        <v>0</v>
      </c>
      <c r="DN417" s="63" t="n">
        <v>0</v>
      </c>
      <c r="DO417" s="63" t="n">
        <v>0</v>
      </c>
      <c r="DP417" s="63" t="n">
        <v>0</v>
      </c>
      <c r="DQ417" s="63">
        <f t="array" ref="DQ417">IFERROR(_xlfn.IFS(
$DK417="послед.",1-(1-$DL417)*(1-$DM417)*(1-$DN417)*(1-$DO417)*(1-$DP417),
$DK417="сумм.",$DL417+$DM417+$DN417+$DO417+$DP417),
0)</f>
        <v/>
      </c>
      <c r="DR417" s="125">
        <f t="array" ref="DR417">
IFERROR(
_xlfn.IFS(
$BL417=0,
0,
$BL417&gt;0,
_xlfn.IFS($DK417="послед.",
$DJ417*(1-$DL417)*(1-$DM417)*(1-$DN417)*(1-$DO417)*(1-$DP417),
$DK417="сумм.",
$DJ417*(1-($DL417+$DM417+$DN417+$DO417+$DP417)))),0)</f>
        <v/>
      </c>
      <c r="DS417" s="125">
        <f t="array" ref="DS417">
IFERROR(_xlfn.IFS(
$DH417="день_1",
$DR417*$BL417/($AX417-$AW417+1)*AZ417*(DAY(EOMONTH(AZ$15,0))),
$DH417="день_2",
$DR417/30*MAX(MIN($AX417,EOMONTH(AZ$15,0))-MAX($AW417,AZ$15)+1,),
$DH417="раб.день",
$DR417/30*(IFERROR(
_xlfn.LET(_xlpm.VD,
CHOOSE(
{1;2;3;4;5;6;7;8;9;10;11;12;13;14;15;16;17;18},
45658,45659,45660,45661,45662,45663,45664,45665,45711,45724,45778,45779,45785,45786,45820,45821,45965,46022),
_xlfn.LET(_xlpm.DD,
MAX(MIN($AX417,EOMONTH(AZ$15,0))-MAX($AW417,AZ$15),),
_xlfn.IFS(
AND(MONTH($AW417)=MONTH(AZ$15),MONTH($AX417)&lt;&gt;MONTH(AZ$15)),
NETWORKDAYS.INTL($AW417,$AW417+_xlpm.DD,1,_xlpm.VD),
AND(MONTH($AW417)&lt;&gt;MONTH(AZ$15),MONTH($AX417)=MONTH(AZ$15)),
NETWORKDAYS.INTL(($AX417)-_xlpm.DD,$AX417,1,_xlpm.VD),
AND(MONTH($AW417)&lt;MONTH(AZ$15),MONTH($AX417)&gt;MONTH(AZ$15)),
NETWORKDAYS.INTL((EOMONTH(AZ$15-1,1))-_xlpm.DD,EOMONTH(AZ$15-1,1),1,_xlpm.VD),
AND(MONTH($AW417)=MONTH(AZ$15),MONTH($AX417)=MONTH(AZ$15)),
NETWORKDAYS.INTL($AW417,$AX417,1,_xlpm.VD)))),0)),
$DH417="месяц",
$DR417*AZ417,
$DH417="неделя",
$DR417*AZ417/7*(ROUNDUP((DAY(EOMONTH(AZ$15,0)))/4,0))),
0)</f>
        <v/>
      </c>
      <c r="DT417" s="125">
        <f t="array" ref="DT417">
IFERROR(_xlfn.IFS(
$DH417="день_1",
$DR417*$BL417/($AX417-$AW417+1)*BA417*(DAY(EOMONTH(BA$15,0))),
$DH417="день_2",
$DR417/30*MAX(MIN($AX417,EOMONTH(BA$15,0))-MAX($AW417,BA$15)+1,),
$DH417="раб.день",
$DR417/30*(IFERROR(
_xlfn.LET(_xlpm.VD,
CHOOSE(
{1;2;3;4;5;6;7;8;9;10;11;12;13;14;15;16;17;18},
45658,45659,45660,45661,45662,45663,45664,45665,45711,45724,45778,45779,45785,45786,45820,45821,45965,46022),
_xlfn.LET(_xlpm.DD,
MAX(MIN($AX417,EOMONTH(BA$15,0))-MAX($AW417,BA$15),),
_xlfn.IFS(
AND(MONTH($AW417)=MONTH(BA$15),MONTH($AX417)&lt;&gt;MONTH(BA$15)),
NETWORKDAYS.INTL($AW417,$AW417+_xlpm.DD,1,_xlpm.VD),
AND(MONTH($AW417)&lt;&gt;MONTH(BA$15),MONTH($AX417)=MONTH(BA$15)),
NETWORKDAYS.INTL(($AX417)-_xlpm.DD,$AX417,1,_xlpm.VD),
AND(MONTH($AW417)&lt;MONTH(BA$15),MONTH($AX417)&gt;MONTH(BA$15)),
NETWORKDAYS.INTL((EOMONTH(BA$15-1,1))-_xlpm.DD,EOMONTH(BA$15-1,1),1,_xlpm.VD),
AND(MONTH($AW417)=MONTH(BA$15),MONTH($AX417)=MONTH(BA$15)),
NETWORKDAYS.INTL($AW417,$AX417,1,_xlpm.VD)))),0)),
$DH417="месяц",
$DR417*BA417,
$DH417="неделя",
$DR417*BA417/7*(ROUNDUP((DAY(EOMONTH(BA$15,0)))/4,0))),
0)</f>
        <v/>
      </c>
      <c r="DU417" s="125">
        <f t="array" ref="DU417">
IFERROR(_xlfn.IFS(
$DH417="день_1",
$DR417*$BL417/($AX417-$AW417+1)*BB417*(DAY(EOMONTH(BB$15,0))),
$DH417="день_2",
$DR417/30*MAX(MIN($AX417,EOMONTH(BB$15,0))-MAX($AW417,BB$15)+1,),
$DH417="раб.день",
$DR417/30*(IFERROR(
_xlfn.LET(_xlpm.VD,
CHOOSE(
{1;2;3;4;5;6;7;8;9;10;11;12;13;14;15;16;17;18},
45658,45659,45660,45661,45662,45663,45664,45665,45711,45724,45778,45779,45785,45786,45820,45821,45965,46022),
_xlfn.LET(_xlpm.DD,
MAX(MIN($AX417,EOMONTH(BB$15,0))-MAX($AW417,BB$15),),
_xlfn.IFS(
AND(MONTH($AW417)=MONTH(BB$15),MONTH($AX417)&lt;&gt;MONTH(BB$15)),
NETWORKDAYS.INTL($AW417,$AW417+_xlpm.DD,1,_xlpm.VD),
AND(MONTH($AW417)&lt;&gt;MONTH(BB$15),MONTH($AX417)=MONTH(BB$15)),
NETWORKDAYS.INTL(($AX417)-_xlpm.DD,$AX417,1,_xlpm.VD),
AND(MONTH($AW417)&lt;MONTH(BB$15),MONTH($AX417)&gt;MONTH(BB$15)),
NETWORKDAYS.INTL((EOMONTH(BB$15-1,1))-_xlpm.DD,EOMONTH(BB$15-1,1),1,_xlpm.VD),
AND(MONTH($AW417)=MONTH(BB$15),MONTH($AX417)=MONTH(BB$15)),
NETWORKDAYS.INTL($AW417,$AX417,1,_xlpm.VD)))),0)),
$DH417="месяц",
$DR417*BB417,
$DH417="неделя",
$DR417*BB417/7*(ROUNDUP((DAY(EOMONTH(BB$15,0)))/4,0))),
0)</f>
        <v/>
      </c>
      <c r="DV417" s="125">
        <f t="array" ref="DV417">
IFERROR(_xlfn.IFS(
$DH417="день_1",
$DR417*$BL417/($AX417-$AW417+1)*BC417*(DAY(EOMONTH(BC$15,0))),
$DH417="день_2",
$DR417/30*MAX(MIN($AX417,EOMONTH(BC$15,0))-MAX($AW417,BC$15)+1,),
$DH417="раб.день",
$DR417/30*(IFERROR(
_xlfn.LET(_xlpm.VD,
CHOOSE(
{1;2;3;4;5;6;7;8;9;10;11;12;13;14;15;16;17;18},
45658,45659,45660,45661,45662,45663,45664,45665,45711,45724,45778,45779,45785,45786,45820,45821,45965,46022),
_xlfn.LET(_xlpm.DD,
MAX(MIN($AX417,EOMONTH(BC$15,0))-MAX($AW417,BC$15),),
_xlfn.IFS(
AND(MONTH($AW417)=MONTH(BC$15),MONTH($AX417)&lt;&gt;MONTH(BC$15)),
NETWORKDAYS.INTL($AW417,$AW417+_xlpm.DD,1,_xlpm.VD),
AND(MONTH($AW417)&lt;&gt;MONTH(BC$15),MONTH($AX417)=MONTH(BC$15)),
NETWORKDAYS.INTL(($AX417)-_xlpm.DD,$AX417,1,_xlpm.VD),
AND(MONTH($AW417)&lt;MONTH(BC$15),MONTH($AX417)&gt;MONTH(BC$15)),
NETWORKDAYS.INTL((EOMONTH(BC$15-1,1))-_xlpm.DD,EOMONTH(BC$15-1,1),1,_xlpm.VD),
AND(MONTH($AW417)=MONTH(BC$15),MONTH($AX417)=MONTH(BC$15)),
NETWORKDAYS.INTL($AW417,$AX417,1,_xlpm.VD)))),0)),
$DH417="месяц",
$DR417*BC417,
$DH417="неделя",
$DR417*BC417/7*(ROUNDUP((DAY(EOMONTH(BC$15,0)))/4,0))),
0)</f>
        <v/>
      </c>
      <c r="DW417" s="125">
        <f t="array" ref="DW417">
IFERROR(_xlfn.IFS(
$DH417="день_1",
$DR417*$BL417/($AX417-$AW417+1)*BD417*(DAY(EOMONTH(BD$15,0))),
$DH417="день_2",
$DR417/30*MAX(MIN($AX417,EOMONTH(BD$15,0))-MAX($AW417,BD$15)+1,),
$DH417="раб.день",
$DR417/30*(IFERROR(
_xlfn.LET(_xlpm.VD,
CHOOSE(
{1;2;3;4;5;6;7;8;9;10;11;12;13;14;15;16;17;18},
45658,45659,45660,45661,45662,45663,45664,45665,45711,45724,45778,45779,45785,45786,45820,45821,45965,46022),
_xlfn.LET(_xlpm.DD,
MAX(MIN($AX417,EOMONTH(BD$15,0))-MAX($AW417,BD$15),),
_xlfn.IFS(
AND(MONTH($AW417)=MONTH(BD$15),MONTH($AX417)&lt;&gt;MONTH(BD$15)),
NETWORKDAYS.INTL($AW417,$AW417+_xlpm.DD,1,_xlpm.VD),
AND(MONTH($AW417)&lt;&gt;MONTH(BD$15),MONTH($AX417)=MONTH(BD$15)),
NETWORKDAYS.INTL(($AX417)-_xlpm.DD,$AX417,1,_xlpm.VD),
AND(MONTH($AW417)&lt;MONTH(BD$15),MONTH($AX417)&gt;MONTH(BD$15)),
NETWORKDAYS.INTL((EOMONTH(BD$15-1,1))-_xlpm.DD,EOMONTH(BD$15-1,1),1,_xlpm.VD),
AND(MONTH($AW417)=MONTH(BD$15),MONTH($AX417)=MONTH(BD$15)),
NETWORKDAYS.INTL($AW417,$AX417,1,_xlpm.VD)))),0)),
$DH417="месяц",
$DR417*BD417,
$DH417="неделя",
$DR417*BD417/7*(ROUNDUP((DAY(EOMONTH(BD$15,0)))/4,0))),
0)</f>
        <v/>
      </c>
      <c r="DX417" s="125">
        <f t="array" ref="DX417">
IFERROR(_xlfn.IFS(
$DH417="день_1",
$DR417*$BL417/($AX417-$AW417+1)*BE417*(DAY(EOMONTH(BE$15,0))),
$DH417="день_2",
$DR417/30*MAX(MIN($AX417,EOMONTH(BE$15,0))-MAX($AW417,BE$15)+1,),
$DH417="раб.день",
$DR417/30*(IFERROR(
_xlfn.LET(_xlpm.VD,
CHOOSE(
{1;2;3;4;5;6;7;8;9;10;11;12;13;14;15;16;17;18},
45658,45659,45660,45661,45662,45663,45664,45665,45711,45724,45778,45779,45785,45786,45820,45821,45965,46022),
_xlfn.LET(_xlpm.DD,
MAX(MIN($AX417,EOMONTH(BE$15,0))-MAX($AW417,BE$15),),
_xlfn.IFS(
AND(MONTH($AW417)=MONTH(BE$15),MONTH($AX417)&lt;&gt;MONTH(BE$15)),
NETWORKDAYS.INTL($AW417,$AW417+_xlpm.DD,1,_xlpm.VD),
AND(MONTH($AW417)&lt;&gt;MONTH(BE$15),MONTH($AX417)=MONTH(BE$15)),
NETWORKDAYS.INTL(($AX417)-_xlpm.DD,$AX417,1,_xlpm.VD),
AND(MONTH($AW417)&lt;MONTH(BE$15),MONTH($AX417)&gt;MONTH(BE$15)),
NETWORKDAYS.INTL((EOMONTH(BE$15-1,1))-_xlpm.DD,EOMONTH(BE$15-1,1),1,_xlpm.VD),
AND(MONTH($AW417)=MONTH(BE$15),MONTH($AX417)=MONTH(BE$15)),
NETWORKDAYS.INTL($AW417,$AX417,1,_xlpm.VD)))),0)),
$DH417="месяц",
$DR417*BE417,
$DH417="неделя",
$DR417*BE417/7*(ROUNDUP((DAY(EOMONTH(BE$15,0)))/4,0))),
0)</f>
        <v/>
      </c>
      <c r="DY417" s="125">
        <f t="array" ref="DY417">
IFERROR(_xlfn.IFS(
$DH417="день_1",
$DR417*$BL417/($AX417-$AW417+1)*BF417*(DAY(EOMONTH(BF$15,0))),
$DH417="день_2",
$DR417/30*MAX(MIN($AX417,EOMONTH(BF$15,0))-MAX($AW417,BF$15)+1,),
$DH417="раб.день",
$DR417/30*(IFERROR(
_xlfn.LET(_xlpm.VD,
CHOOSE(
{1;2;3;4;5;6;7;8;9;10;11;12;13;14;15;16;17;18},
45658,45659,45660,45661,45662,45663,45664,45665,45711,45724,45778,45779,45785,45786,45820,45821,45965,46022),
_xlfn.LET(_xlpm.DD,
MAX(MIN($AX417,EOMONTH(BF$15,0))-MAX($AW417,BF$15),),
_xlfn.IFS(
AND(MONTH($AW417)=MONTH(BF$15),MONTH($AX417)&lt;&gt;MONTH(BF$15)),
NETWORKDAYS.INTL($AW417,$AW417+_xlpm.DD,1,_xlpm.VD),
AND(MONTH($AW417)&lt;&gt;MONTH(BF$15),MONTH($AX417)=MONTH(BF$15)),
NETWORKDAYS.INTL(($AX417)-_xlpm.DD,$AX417,1,_xlpm.VD),
AND(MONTH($AW417)&lt;MONTH(BF$15),MONTH($AX417)&gt;MONTH(BF$15)),
NETWORKDAYS.INTL((EOMONTH(BF$15-1,1))-_xlpm.DD,EOMONTH(BF$15-1,1),1,_xlpm.VD),
AND(MONTH($AW417)=MONTH(BF$15),MONTH($AX417)=MONTH(BF$15)),
NETWORKDAYS.INTL($AW417,$AX417,1,_xlpm.VD)))),0)),
$DH417="месяц",
$DR417*BF417,
$DH417="неделя",
$DR417*BF417/7*(ROUNDUP((DAY(EOMONTH(BF$15,0)))/4,0))),
0)</f>
        <v/>
      </c>
      <c r="DZ417" s="125">
        <f t="array" ref="DZ417">
IFERROR(_xlfn.IFS(
$DH417="день_1",
$DR417*$BL417/($AX417-$AW417+1)*BG417*(DAY(EOMONTH(BG$15,0))),
$DH417="день_2",
$DR417/30*MAX(MIN($AX417,EOMONTH(BG$15,0))-MAX($AW417,BG$15)+1,),
$DH417="раб.день",
$DR417/30*(IFERROR(
_xlfn.LET(_xlpm.VD,
CHOOSE(
{1;2;3;4;5;6;7;8;9;10;11;12;13;14;15;16;17;18},
45658,45659,45660,45661,45662,45663,45664,45665,45711,45724,45778,45779,45785,45786,45820,45821,45965,46022),
_xlfn.LET(_xlpm.DD,
MAX(MIN($AX417,EOMONTH(BG$15,0))-MAX($AW417,BG$15),),
_xlfn.IFS(
AND(MONTH($AW417)=MONTH(BG$15),MONTH($AX417)&lt;&gt;MONTH(BG$15)),
NETWORKDAYS.INTL($AW417,$AW417+_xlpm.DD,1,_xlpm.VD),
AND(MONTH($AW417)&lt;&gt;MONTH(BG$15),MONTH($AX417)=MONTH(BG$15)),
NETWORKDAYS.INTL(($AX417)-_xlpm.DD,$AX417,1,_xlpm.VD),
AND(MONTH($AW417)&lt;MONTH(BG$15),MONTH($AX417)&gt;MONTH(BG$15)),
NETWORKDAYS.INTL((EOMONTH(BG$15-1,1))-_xlpm.DD,EOMONTH(BG$15-1,1),1,_xlpm.VD),
AND(MONTH($AW417)=MONTH(BG$15),MONTH($AX417)=MONTH(BG$15)),
NETWORKDAYS.INTL($AW417,$AX417,1,_xlpm.VD)))),0)),
$DH417="месяц",
$DR417*BG417,
$DH417="неделя",
$DR417*BG417/7*(ROUNDUP((DAY(EOMONTH(BG$15,0)))/4,0))),
0)</f>
        <v/>
      </c>
      <c r="EA417" s="125">
        <f t="array" ref="EA417">
IFERROR(_xlfn.IFS(
$DH417="день_1",
$DR417*$BL417/($AX417-$AW417+1)*BH417*(DAY(EOMONTH(BH$15,0))),
$DH417="день_2",
$DR417/30*MAX(MIN($AX417,EOMONTH(BH$15,0))-MAX($AW417,BH$15)+1,),
$DH417="раб.день",
$DR417/30*(IFERROR(
_xlfn.LET(_xlpm.VD,
CHOOSE(
{1;2;3;4;5;6;7;8;9;10;11;12;13;14;15;16;17;18},
45658,45659,45660,45661,45662,45663,45664,45665,45711,45724,45778,45779,45785,45786,45820,45821,45965,46022),
_xlfn.LET(_xlpm.DD,
MAX(MIN($AX417,EOMONTH(BH$15,0))-MAX($AW417,BH$15),),
_xlfn.IFS(
AND(MONTH($AW417)=MONTH(BH$15),MONTH($AX417)&lt;&gt;MONTH(BH$15)),
NETWORKDAYS.INTL($AW417,$AW417+_xlpm.DD,1,_xlpm.VD),
AND(MONTH($AW417)&lt;&gt;MONTH(BH$15),MONTH($AX417)=MONTH(BH$15)),
NETWORKDAYS.INTL(($AX417)-_xlpm.DD,$AX417,1,_xlpm.VD),
AND(MONTH($AW417)&lt;MONTH(BH$15),MONTH($AX417)&gt;MONTH(BH$15)),
NETWORKDAYS.INTL((EOMONTH(BH$15-1,1))-_xlpm.DD,EOMONTH(BH$15-1,1),1,_xlpm.VD),
AND(MONTH($AW417)=MONTH(BH$15),MONTH($AX417)=MONTH(BH$15)),
NETWORKDAYS.INTL($AW417,$AX417,1,_xlpm.VD)))),0)),
$DH417="месяц",
$DR417*BH417,
$DH417="неделя",
$DR417*BH417/7*(ROUNDUP((DAY(EOMONTH(BH$15,0)))/4,0))),
0)</f>
        <v/>
      </c>
      <c r="EB417" s="125">
        <f t="array" ref="EB417">
IFERROR(_xlfn.IFS(
$DH417="день_1",
$DR417*$BL417/($AX417-$AW417+1)*BI417*(DAY(EOMONTH(BI$15,0))),
$DH417="день_2",
$DR417/30*MAX(MIN($AX417,EOMONTH(BI$15,0))-MAX($AW417,BI$15)+1,),
$DH417="раб.день",
$DR417/30*(IFERROR(
_xlfn.LET(_xlpm.VD,
CHOOSE(
{1;2;3;4;5;6;7;8;9;10;11;12;13;14;15;16;17;18},
45658,45659,45660,45661,45662,45663,45664,45665,45711,45724,45778,45779,45785,45786,45820,45821,45965,46022),
_xlfn.LET(_xlpm.DD,
MAX(MIN($AX417,EOMONTH(BI$15,0))-MAX($AW417,BI$15),),
_xlfn.IFS(
AND(MONTH($AW417)=MONTH(BI$15),MONTH($AX417)&lt;&gt;MONTH(BI$15)),
NETWORKDAYS.INTL($AW417,$AW417+_xlpm.DD,1,_xlpm.VD),
AND(MONTH($AW417)&lt;&gt;MONTH(BI$15),MONTH($AX417)=MONTH(BI$15)),
NETWORKDAYS.INTL(($AX417)-_xlpm.DD,$AX417,1,_xlpm.VD),
AND(MONTH($AW417)&lt;MONTH(BI$15),MONTH($AX417)&gt;MONTH(BI$15)),
NETWORKDAYS.INTL((EOMONTH(BI$15-1,1))-_xlpm.DD,EOMONTH(BI$15-1,1),1,_xlpm.VD),
AND(MONTH($AW417)=MONTH(BI$15),MONTH($AX417)=MONTH(BI$15)),
NETWORKDAYS.INTL($AW417,$AX417,1,_xlpm.VD)))),0)),
$DH417="месяц",
$DR417*BI417,
$DH417="неделя",
$DR417*BI417/7*(ROUNDUP((DAY(EOMONTH(BI$15,0)))/4,0))),
0)</f>
        <v/>
      </c>
      <c r="EC417" s="125">
        <f t="array" ref="EC417">
IFERROR(_xlfn.IFS(
$DH417="день_1",
$DR417*$BL417/($AX417-$AW417+1)*BJ417*(DAY(EOMONTH(BJ$15,0))),
$DH417="день_2",
$DR417/30*MAX(MIN($AX417,EOMONTH(BJ$15,0))-MAX($AW417,BJ$15)+1,),
$DH417="раб.день",
$DR417/30*(IFERROR(
_xlfn.LET(_xlpm.VD,
CHOOSE(
{1;2;3;4;5;6;7;8;9;10;11;12;13;14;15;16;17;18},
45658,45659,45660,45661,45662,45663,45664,45665,45711,45724,45778,45779,45785,45786,45820,45821,45965,46022),
_xlfn.LET(_xlpm.DD,
MAX(MIN($AX417,EOMONTH(BJ$15,0))-MAX($AW417,BJ$15),),
_xlfn.IFS(
AND(MONTH($AW417)=MONTH(BJ$15),MONTH($AX417)&lt;&gt;MONTH(BJ$15)),
NETWORKDAYS.INTL($AW417,$AW417+_xlpm.DD,1,_xlpm.VD),
AND(MONTH($AW417)&lt;&gt;MONTH(BJ$15),MONTH($AX417)=MONTH(BJ$15)),
NETWORKDAYS.INTL(($AX417)-_xlpm.DD,$AX417,1,_xlpm.VD),
AND(MONTH($AW417)&lt;MONTH(BJ$15),MONTH($AX417)&gt;MONTH(BJ$15)),
NETWORKDAYS.INTL((EOMONTH(BJ$15-1,1))-_xlpm.DD,EOMONTH(BJ$15-1,1),1,_xlpm.VD),
AND(MONTH($AW417)=MONTH(BJ$15),MONTH($AX417)=MONTH(BJ$15)),
NETWORKDAYS.INTL($AW417,$AX417,1,_xlpm.VD)))),0)),
$DH417="месяц",
$DR417*BJ417,
$DH417="неделя",
$DR417*BJ417/7*(ROUNDUP((DAY(EOMONTH(BJ$15,0)))/4,0))),
0)</f>
        <v/>
      </c>
      <c r="ED417" s="125">
        <f t="array" ref="ED417">
IFERROR(_xlfn.IFS(
$DH417="день_1",
$DR417*$BL417/($AX417-$AW417+1)*BK417*(DAY(EOMONTH(BK$15,0))),
$DH417="день_2",
$DR417/30*MAX(MIN($AX417,EOMONTH(BK$15,0))-MAX($AW417,BK$15)+1,),
$DH417="раб.день",
$DR417/30*(IFERROR(
_xlfn.LET(_xlpm.VD,
CHOOSE(
{1;2;3;4;5;6;7;8;9;10;11;12;13;14;15;16;17;18},
45658,45659,45660,45661,45662,45663,45664,45665,45711,45724,45778,45779,45785,45786,45820,45821,45965,46022),
_xlfn.LET(_xlpm.DD,
MAX(MIN($AX417,EOMONTH(BK$15,0))-MAX($AW417,BK$15),),
_xlfn.IFS(
AND(MONTH($AW417)=MONTH(BK$15),MONTH($AX417)&lt;&gt;MONTH(BK$15)),
NETWORKDAYS.INTL($AW417,$AW417+_xlpm.DD,1,_xlpm.VD),
AND(MONTH($AW417)&lt;&gt;MONTH(BK$15),MONTH($AX417)=MONTH(BK$15)),
NETWORKDAYS.INTL(($AX417)-_xlpm.DD,$AX417,1,_xlpm.VD),
AND(MONTH($AW417)&lt;MONTH(BK$15),MONTH($AX417)&gt;MONTH(BK$15)),
NETWORKDAYS.INTL((EOMONTH(BK$15-1,1))-_xlpm.DD,EOMONTH(BK$15-1,1),1,_xlpm.VD),
AND(MONTH($AW417)=MONTH(BK$15),MONTH($AX417)=MONTH(BK$15)),
NETWORKDAYS.INTL($AW417,$AX417,1,_xlpm.VD)))),0)),
$DH417="месяц",
$DR417*BK417,
$DH417="неделя",
$DR417*BK417/7*(ROUNDUP((DAY(EOMONTH(BK$15,0)))/4,0))),
0)</f>
        <v/>
      </c>
      <c r="EE417" s="125">
        <f>SUM($DS417,$DT417,$DU417,$DV417,$DW417,$DX417,$DY417,$DZ417,$EA417,$EB417,$EC417,$ED417)</f>
        <v/>
      </c>
      <c r="EF417" s="125">
        <f>IFERROR(ROUND($EE417*(1+$EP417),2),0)</f>
        <v/>
      </c>
      <c r="EG417" s="128" t="n">
        <v>1</v>
      </c>
      <c r="EH417" s="126" t="n">
        <v>0</v>
      </c>
      <c r="EI417" s="126">
        <f>ROUND(SUM($EH417:$EH417)*SUM($AB417:$AB417)*$EG417,2)</f>
        <v/>
      </c>
      <c r="EJ417" s="126">
        <f>ROUND($EI417*(1+$EP417),2)</f>
        <v/>
      </c>
      <c r="EK417" s="126" t="n">
        <v>0</v>
      </c>
      <c r="EL417" s="126">
        <f>ROUND(SUM($EK417:$EK417)*SUM($AB417:$AB417)*$EG417,2)</f>
        <v/>
      </c>
      <c r="EM417" s="126">
        <f>ROUND($EL417*(1+$EP417),2)</f>
        <v/>
      </c>
      <c r="EN417" s="126">
        <f>SUM($EE417,$EI417,$EL417)</f>
        <v/>
      </c>
      <c r="EO417" s="126">
        <f>SUM($EF417,$EJ417,$EM417)</f>
        <v/>
      </c>
      <c r="EP417" s="59" t="inlineStr">
        <is>
          <t>20%</t>
        </is>
      </c>
      <c r="EQ417" s="59" t="n"/>
      <c r="ER417" s="60">
        <f t="array" ref="ER417">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MATCH(ES417,
{"AMS";"RussOutdoor";"HD Outdoor";"Ingroup";"IQ";"Ledproduction";"LisChannel";"Logic";"Media-PPL";"NovikovTV | НовиковТВ";"SMA";"SOK";"КрокусТВ | CrocusTV | IndoorTV";"Сити";"ТЯК Москва"},
0)),"")</f>
        <v/>
      </c>
      <c r="ES417" s="60" t="n"/>
      <c r="ET417" s="60">
        <f t="array" ref="ET417">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MATCH(ES417,
{"AMS";"RussOutdoor";"HD Outdoor";"Ingroup";"IQ";"Ledproduction";"LisChannel";"Logic";"Media-PPL";"NovikovTV | НовиковТВ";"SMA";"SOK";"КрокусТВ | CrocusTV | IndoorTV";"Сити";"ТЯК Москва"},
0)),"")</f>
        <v/>
      </c>
      <c r="EU417" s="60" t="n"/>
      <c r="EV417" s="60" t="n"/>
      <c r="EX417" s="110">
        <f t="array" ref="EX417">
($AR417/30
+N("ТРАФИК ПЛОЩАДКИ"))*
(IFERROR(
_xlfn.LET(
_xlpm.GPR,
HLOOKUP($L417,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(MATCH($T417,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IF($Q417="цифровой",_xlpm.GPR/$AG417,_xlpm.GPR/60)),
0)
+N("DWELL TIME"))*
(IF($AB417=0,0,IF($AB417=1,0.3,IF($AB417=2,0.5,IF($AB417&gt;2,1))))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_xlfn.IFS($AC417="да",1.2,$AC417="нет",1)*
_xlfn.IFS($AD417="да",1.2,$AD417="нет",1)*
IF(R417="статический",1,1.2)*
$X417*
INDEX(
{1.2;1;1.2;1.2;1;1.2;1.2;1.2;1.2;1.2;1.2;1;1.2;1.2;1.2;1.2;1;1;1.2;1.2;1.2;1;1;1;1;1.2;1.2;1.2;1.2;1;1;1;1;1.2;1.2;1.2;1.2;1.2;1.2;1.2;1.2;1;1;1.2;1;1;1;1;1.5;1;1;1.5;1.5;1.2},
MATCH($Q417,_xlpm.MI,0)))&gt;{0.02;0.04;0.06;0.1;0.2;0.4;0.6;0.8;1;2;4;6})),
{0;1;2;3;4;5;6;7;8;9;10;11;12},
0)))
+N("КОЭФФИЦИЕНТ КОНТАКТА"))))*
(_xlfn.IFS($X417&lt;0.1,$X417/1000,$X417&gt;25,5.2,AND($X417&gt;=0.1,$X417&lt;=25),(($X417*2+0.1)/10)*($X417/10)))*
IFERROR((_xlfn.LET(
_xlpm.MA,
{0;0.8;0.85;0.9;0.95;1},
_xlpm.MAA,
{0;1;2;3;4;5},
INDEX(_xlpm.MA,MATCH(SUMPRODUCT(--((IF(ROUND(_xlpm.MAA,1)&gt;5,5,ROUND($AB417,1)))&gt;{0;1;2;3;4;5})),_xlpm.MAA,0)))
+N("КОЭФФИЦИЕНТ КОЛ-ВО КОНСТРУКЦИЙ")),1)*
$AB417,0))*
(IF($Q417="цифровой",$AG417/15*$AI417,1)
+N("ДЛЯ ЦИФРЫ"))</f>
        <v/>
      </c>
      <c r="EY417" s="110">
        <f>IFERROR(EX417*AY417,0)</f>
        <v/>
      </c>
      <c r="EZ417" s="131">
        <f>IFERROR(DP417/EY417*1000,0)</f>
        <v/>
      </c>
      <c r="FA417" s="112">
        <f>IFERROR(FC417/FB417,0)</f>
        <v/>
      </c>
      <c r="FB417" s="112">
        <f>IFERROR((FC417/(EY417/FF417*#REF!))*0.825,0)</f>
        <v/>
      </c>
      <c r="FC417" s="112">
        <f>IFERROR(((EX417*30/AR417)*100)/30,0)</f>
        <v/>
      </c>
      <c r="FD417" s="112">
        <f>IFERROR(EY417/G417*100%,0)</f>
        <v/>
      </c>
      <c r="FE417" s="112">
        <f>IFERROR(FD417/FC417*100%,0)</f>
        <v/>
      </c>
      <c r="FF417" s="110">
        <f>IFERROR(AR417/30*AY417,0)</f>
        <v/>
      </c>
    </row>
    <row r="418" ht="13" customHeight="1">
      <c r="A418" s="59" t="n"/>
      <c r="B418" s="60" t="n"/>
      <c r="C418" s="60" t="n"/>
      <c r="D418" s="60">
        <f t="array" ref="D418">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MATCH($E418,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18" s="60">
        <f t="array" ref="E418">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MATCH($F418,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18" s="60" t="inlineStr"/>
      <c r="G418" s="60" t="n"/>
      <c r="H418" s="60">
        <f t="array" ref="H418">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MATCH($I418,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18" s="60" t="n"/>
      <c r="J418" s="60" t="n"/>
      <c r="K418" s="60" t="n"/>
      <c r="L418" s="60" t="n"/>
      <c r="M418" s="60" t="n"/>
      <c r="N418" s="60" t="n"/>
      <c r="O418" s="60" t="n"/>
      <c r="P418" s="60">
        <f t="array" ref="P418">
_xlfn.IFS(
ISNUMBER(MATCH($Q418,{"шелфбаннер","разделитель","монетница","чековая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ISNUMBER(MATCH($Q418,{"LED/LCD","видеокулер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ISNUMBER(MATCH($Q418,{"автомобиль","машина","выставочное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ISNUMBER(MATCH($Q418,{"билборд","лифтовая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ISNUMBER(MATCH($Q418,{"навигация","подвесной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ISNUMBER(MATCH($Q418,{"движущаяся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ISNUMBER(MATCH($Q418,{"каталог","журнал"},)),
"Пресса",
$Q418="","")</f>
        <v/>
      </c>
      <c r="Q418" s="60" t="n"/>
      <c r="R418" s="60">
        <f t="array" ref="R418">
IFERROR(
_xlfn.IFS(
OR(ISNUMBER(MATCH($Q418,{"экспозиция","макет","стенд","автостенд","авто стенд","выставочное пространство","выставочные стенды","модульные выставочные стенды","3Д конструкция","3D конструкция"},)),P418="Экспонирование"),
"нестандартный",
ISNUMBER(MATCH($Q418,{"скроллер","призматрон"},)),
"динамический",
$P418="Видео",
"цифровой",
OR($P418="Пресса",$P418="Щит",$P418="POSm",$P418="Подвес",$P418="Брендирование/оклейка"),
"статический"),"")</f>
        <v/>
      </c>
      <c r="S418" s="59" t="n"/>
      <c r="T418" s="60" t="n"/>
      <c r="U418" s="60" t="n"/>
      <c r="V418" s="60">
        <f>
IF(P418="Видео",
"цифровой постер/ролик",
IF(ISNUMBER(MATCH(Q418,{"короб световой","короб световой | лайтбокс","короб световой | кристалайт","лайтбокс","лайт бокс","кристалайт","LB","lightbox"},)),
"бэклит",
IF(P418="Брендирование/оклейка",
"перфарированная пленка/самоклейка",
IF(P418="Экспонирование",
"под запрос",
IF(P418="Подвес",
"баннер/ткань",
"")))))</f>
        <v/>
      </c>
      <c r="W418" s="59" t="n"/>
      <c r="X418" s="59" t="n"/>
      <c r="Y418" s="59" t="n"/>
      <c r="Z418" s="61" t="n"/>
      <c r="AA418" s="61" t="n"/>
      <c r="AB418" s="61">
        <f>IF(BL418&gt;0,Z418,0)</f>
        <v/>
      </c>
      <c r="AC418" s="59" t="n"/>
      <c r="AD418" s="59" t="n"/>
      <c r="AE418" s="59" t="n"/>
      <c r="AF418" s="59" t="n"/>
      <c r="AG418" s="59" t="n"/>
      <c r="AH418" s="59" t="n"/>
      <c r="AI418" s="59" t="n"/>
      <c r="AJ418" s="59" t="n"/>
      <c r="AK418" s="59" t="n"/>
      <c r="AL418" s="62">
        <f>IFERROR(IF(OR(R418="статический",R418="динамический",R418="нестандартный",R418="",R418=""),"-",IF(AND(AH418="-",AI418="-"),"-",AK418*3600/AH418*AI418)),"-")</f>
        <v/>
      </c>
      <c r="AM418" s="62">
        <f>IFERROR(IF(OR(R418="статический",R418="динамический",R418="",R418="", R418="BTL",R418="нестандартный"),"-",AG418*AI418*AL418/60),"-")</f>
        <v/>
      </c>
      <c r="AN418" s="63">
        <f>IFERROR(IF(AH418="","-",AG418*AI418/AH418),"-")</f>
        <v/>
      </c>
      <c r="AO418" s="59">
        <f>IFERROR(IF(OR($R418="статический",$R418="динамический",$R418="",$R418="",$R418="BTL",$R418="нестандартный"),"-",$AL418*$AY418),"-")</f>
        <v/>
      </c>
      <c r="AP418" s="62">
        <f>IFERROR(IF(OR($R418="статический",$R418="динамический",$R418="",$R418="",$R418="BTL",$R418="нестандартный"),"-",$AM418*AY418),"-")</f>
        <v/>
      </c>
      <c r="AQ418" s="64" t="n"/>
      <c r="AR418" s="61" t="n"/>
      <c r="AS418" s="61" t="n"/>
      <c r="AT418" s="61" t="n"/>
      <c r="AU418" s="65" t="n"/>
      <c r="AV418" s="124">
        <f>IFERROR(DR418/AT418*1000,"n/a")</f>
        <v/>
      </c>
      <c r="AW418" s="67" t="n"/>
      <c r="AX418" s="67" t="n"/>
      <c r="AY418" s="43">
        <f>IFERROR(IF(OR($AW418="",$AX418=""),"",_xlfn.DAYS($AX418+1,$AW418)),"")</f>
        <v/>
      </c>
      <c r="AZ418" s="68">
        <f t="array" ref="AZ418">
_xlfn.LET(_xlpm.COEFF,
IF($AW418+$AX418=0,0,IF(MAX(MIN($AX418,EOMONTH(AZ$15,0))-MAX($AW418,AZ$15)+1,)&gt;0,1,0)),
_xlfn.IFS(
$ES418="LisChannel",
_xlpm.COEFF*
INDEX({1;1;1.2;1.2;1;1;1;1;1.2;1.2;1.2;1.2},
MATCH(MONTH(AZ$15),
{1,2,3,4,5,6,7,8,9,10,11,12})),
CONCATENATE($ES418," ",$L418)="RussOutdoor метро",
_xlpm.COEFF*
INDEX({0.8;0.9;1.1;1.1;1;1;1;1;1.1;1.1;1.1;1.1},
MATCH(MONTH(AZ$15),
{1,2,3,4,5,6,7,8,9,10,11,12})),
$ES418&lt;&gt;"LisChannel",
_xlpm.COEFF,
$ES418&lt;&gt;"RussOutdoor",
_xlpm.COEFF))</f>
        <v/>
      </c>
      <c r="BA418" s="68">
        <f t="array" ref="BA418">
_xlfn.LET(_xlpm.COEFF,
IF($AW418+$AX418=0,0,IF(MAX(MIN($AX418,EOMONTH(BA$15,0))-MAX($AW418,BA$15)+1,)&gt;0,1,0)),
_xlfn.IFS(
$ES418="LisChannel",
_xlpm.COEFF*
INDEX({1;1;1.2;1.2;1;1;1;1;1.2;1.2;1.2;1.2},
MATCH(MONTH(BA$15),
{1,2,3,4,5,6,7,8,9,10,11,12})),
CONCATENATE($ES418," ",$L418)="RussOutdoor метро",
_xlpm.COEFF*
INDEX({0.8;0.9;1.1;1.1;1;1;1;1;1.1;1.1;1.1;1.1},
MATCH(MONTH(BA$15),
{1,2,3,4,5,6,7,8,9,10,11,12})),
$ES418&lt;&gt;"LisChannel",
_xlpm.COEFF,
$ES418&lt;&gt;"RussOutdoor",
_xlpm.COEFF))</f>
        <v/>
      </c>
      <c r="BB418" s="68">
        <f t="array" ref="BB418">
_xlfn.LET(_xlpm.COEFF,
IF($AW418+$AX418=0,0,IF(MAX(MIN($AX418,EOMONTH(BB$15,0))-MAX($AW418,BB$15)+1,)&gt;0,1,0)),
_xlfn.IFS(
$ES418="LisChannel",
_xlpm.COEFF*
INDEX({1;1;1.2;1.2;1;1;1;1;1.2;1.2;1.2;1.2},
MATCH(MONTH(BB$15),
{1,2,3,4,5,6,7,8,9,10,11,12})),
CONCATENATE($ES418," ",$L418)="RussOutdoor метро",
_xlpm.COEFF*
INDEX({0.8;0.9;1.1;1.1;1;1;1;1;1.1;1.1;1.1;1.1},
MATCH(MONTH(BB$15),
{1,2,3,4,5,6,7,8,9,10,11,12})),
$ES418&lt;&gt;"LisChannel",
_xlpm.COEFF,
$ES418&lt;&gt;"RussOutdoor",
_xlpm.COEFF))</f>
        <v/>
      </c>
      <c r="BC418" s="68">
        <f t="array" ref="BC418">
_xlfn.LET(_xlpm.COEFF,
IF($AW418+$AX418=0,0,IF(MAX(MIN($AX418,EOMONTH(BC$15,0))-MAX($AW418,BC$15)+1,)&gt;0,1,0)),
_xlfn.IFS(
$ES418="LisChannel",
_xlpm.COEFF*
INDEX({1;1;1.2;1.2;1;1;1;1;1.2;1.2;1.2;1.2},
MATCH(MONTH(BC$15),
{1,2,3,4,5,6,7,8,9,10,11,12})),
CONCATENATE($ES418," ",$L418)="RussOutdoor метро",
_xlpm.COEFF*
INDEX({0.8;0.9;1.1;1.1;1;1;1;1;1.1;1.1;1.1;1.1},
MATCH(MONTH(BC$15),
{1,2,3,4,5,6,7,8,9,10,11,12})),
$ES418&lt;&gt;"LisChannel",
_xlpm.COEFF,
$ES418&lt;&gt;"RussOutdoor",
_xlpm.COEFF))</f>
        <v/>
      </c>
      <c r="BD418" s="68">
        <f t="array" ref="BD418">
_xlfn.LET(_xlpm.COEFF,
IF($AW418+$AX418=0,0,IF(MAX(MIN($AX418,EOMONTH(BD$15,0))-MAX($AW418,BD$15)+1,)&gt;0,1,0)),
_xlfn.IFS(
$ES418="LisChannel",
_xlpm.COEFF*
INDEX({1;1;1.2;1.2;1;1;1;1;1.2;1.2;1.2;1.2},
MATCH(MONTH(BD$15),
{1,2,3,4,5,6,7,8,9,10,11,12})),
CONCATENATE($ES418," ",$L418)="RussOutdoor метро",
_xlpm.COEFF*
INDEX({0.8;0.9;1.1;1.1;1;1;1;1;1.1;1.1;1.1;1.1},
MATCH(MONTH(BD$15),
{1,2,3,4,5,6,7,8,9,10,11,12})),
$ES418&lt;&gt;"LisChannel",
_xlpm.COEFF,
$ES418&lt;&gt;"RussOutdoor",
_xlpm.COEFF))</f>
        <v/>
      </c>
      <c r="BE418" s="68">
        <f t="array" ref="BE418">
_xlfn.LET(_xlpm.COEFF,
IF($AW418+$AX418=0,0,IF(MAX(MIN($AX418,EOMONTH(BE$15,0))-MAX($AW418,BE$15)+1,)&gt;0,1,0)),
_xlfn.IFS(
$ES418="LisChannel",
_xlpm.COEFF*
INDEX({1;1;1.2;1.2;1;1;1;1;1.2;1.2;1.2;1.2},
MATCH(MONTH(BE$15),
{1,2,3,4,5,6,7,8,9,10,11,12})),
CONCATENATE($ES418," ",$L418)="RussOutdoor метро",
_xlpm.COEFF*
INDEX({0.8;0.9;1.1;1.1;1;1;1;1;1.1;1.1;1.1;1.1},
MATCH(MONTH(BE$15),
{1,2,3,4,5,6,7,8,9,10,11,12})),
$ES418&lt;&gt;"LisChannel",
_xlpm.COEFF,
$ES418&lt;&gt;"RussOutdoor",
_xlpm.COEFF))</f>
        <v/>
      </c>
      <c r="BF418" s="68">
        <f t="array" ref="BF418">
_xlfn.LET(_xlpm.COEFF,
IF($AW418+$AX418=0,0,IF(MAX(MIN($AX418,EOMONTH(BF$15,0))-MAX($AW418,BF$15)+1,)&gt;0,1,0)),
_xlfn.IFS(
$ES418="LisChannel",
_xlpm.COEFF*
INDEX({1;1;1.2;1.2;1;1;1;1;1.2;1.2;1.2;1.2},
MATCH(MONTH(BF$15),
{1,2,3,4,5,6,7,8,9,10,11,12})),
CONCATENATE($ES418," ",$L418)="RussOutdoor метро",
_xlpm.COEFF*
INDEX({0.8;0.9;1.1;1.1;1;1;1;1;1.1;1.1;1.1;1.1},
MATCH(MONTH(BF$15),
{1,2,3,4,5,6,7,8,9,10,11,12})),
$ES418&lt;&gt;"LisChannel",
_xlpm.COEFF,
$ES418&lt;&gt;"RussOutdoor",
_xlpm.COEFF))</f>
        <v/>
      </c>
      <c r="BG418" s="68">
        <f t="array" ref="BG418">
_xlfn.LET(_xlpm.COEFF,
IF($AW418+$AX418=0,0,IF(MAX(MIN($AX418,EOMONTH(BG$15,0))-MAX($AW418,BG$15)+1,)&gt;0,1,0)),
_xlfn.IFS(
$ES418="LisChannel",
_xlpm.COEFF*
INDEX({1;1;1.2;1.2;1;1;1;1;1.2;1.2;1.2;1.2},
MATCH(MONTH(BG$15),
{1,2,3,4,5,6,7,8,9,10,11,12})),
CONCATENATE($ES418," ",$L418)="RussOutdoor метро",
_xlpm.COEFF*
INDEX({0.8;0.9;1.1;1.1;1;1;1;1;1.1;1.1;1.1;1.1},
MATCH(MONTH(BG$15),
{1,2,3,4,5,6,7,8,9,10,11,12})),
$ES418&lt;&gt;"LisChannel",
_xlpm.COEFF,
$ES418&lt;&gt;"RussOutdoor",
_xlpm.COEFF))</f>
        <v/>
      </c>
      <c r="BH418" s="68">
        <f t="array" ref="BH418">
_xlfn.LET(_xlpm.COEFF,
IF($AW418+$AX418=0,0,IF(MAX(MIN($AX418,EOMONTH(BH$15,0))-MAX($AW418,BH$15)+1,)&gt;0,1,0)),
_xlfn.IFS(
$ES418="LisChannel",
_xlpm.COEFF*
INDEX({1;1;1.2;1.2;1;1;1;1;1.2;1.2;1.2;1.2},
MATCH(MONTH(BH$15),
{1,2,3,4,5,6,7,8,9,10,11,12})),
CONCATENATE($ES418," ",$L418)="RussOutdoor метро",
_xlpm.COEFF*
INDEX({0.8;0.9;1.1;1.1;1;1;1;1;1.1;1.1;1.1;1.1},
MATCH(MONTH(BH$15),
{1,2,3,4,5,6,7,8,9,10,11,12})),
$ES418&lt;&gt;"LisChannel",
_xlpm.COEFF,
$ES418&lt;&gt;"RussOutdoor",
_xlpm.COEFF))</f>
        <v/>
      </c>
      <c r="BI418" s="68">
        <f t="array" ref="BI418">
_xlfn.LET(_xlpm.COEFF,
IF($AW418+$AX418=0,0,IF(MAX(MIN($AX418,EOMONTH(BI$15,0))-MAX($AW418,BI$15)+1,)&gt;0,1,0)),
_xlfn.IFS(
$ES418="LisChannel",
_xlpm.COEFF*
INDEX({1;1;1.2;1.2;1;1;1;1;1.2;1.2;1.2;1.2},
MATCH(MONTH(BI$15),
{1,2,3,4,5,6,7,8,9,10,11,12})),
CONCATENATE($ES418," ",$L418)="RussOutdoor метро",
_xlpm.COEFF*
INDEX({0.8;0.9;1.1;1.1;1;1;1;1;1.1;1.1;1.1;1.1},
MATCH(MONTH(BI$15),
{1,2,3,4,5,6,7,8,9,10,11,12})),
$ES418&lt;&gt;"LisChannel",
_xlpm.COEFF,
$ES418&lt;&gt;"RussOutdoor",
_xlpm.COEFF))</f>
        <v/>
      </c>
      <c r="BJ418" s="68">
        <f t="array" ref="BJ418">
_xlfn.LET(_xlpm.COEFF,
IF($AW418+$AX418=0,0,IF(MAX(MIN($AX418,EOMONTH(BJ$15,0))-MAX($AW418,BJ$15)+1,)&gt;0,1,0)),
_xlfn.IFS(
$ES418="LisChannel",
_xlpm.COEFF*
INDEX({1;1;1.2;1.2;1;1;1;1;1.2;1.2;1.2;1.2},
MATCH(MONTH(BJ$15),
{1,2,3,4,5,6,7,8,9,10,11,12})),
CONCATENATE($ES418," ",$L418)="RussOutdoor метро",
_xlpm.COEFF*
INDEX({0.8;0.9;1.1;1.1;1;1;1;1;1.1;1.1;1.1;1.1},
MATCH(MONTH(BJ$15),
{1,2,3,4,5,6,7,8,9,10,11,12})),
$ES418&lt;&gt;"LisChannel",
_xlpm.COEFF,
$ES418&lt;&gt;"RussOutdoor",
_xlpm.COEFF))</f>
        <v/>
      </c>
      <c r="BK418" s="68">
        <f t="array" ref="BK418">
_xlfn.LET(_xlpm.COEFF,
IF($AW418+$AX418=0,0,IF(MAX(MIN($AX418,EOMONTH(BK$15,0))-MAX($AW418,BK$15)+1,)&gt;0,1,0)),
_xlfn.IFS(
$ES418="LisChannel",
_xlpm.COEFF*
INDEX({1;1;1.2;1.2;1;1;1;1;1.2;1.2;1.2;1.2},
MATCH(MONTH(BK$15),
{1,2,3,4,5,6,7,8,9,10,11,12})),
CONCATENATE($ES418," ",$L418)="RussOutdoor метро",
_xlpm.COEFF*
INDEX({0.8;0.9;1.1;1.1;1;1;1;1;1.1;1.1;1.1;1.1},
MATCH(MONTH(BK$15),
{1,2,3,4,5,6,7,8,9,10,11,12})),
$ES418&lt;&gt;"LisChannel",
_xlpm.COEFF,
$ES418&lt;&gt;"RussOutdoor",
_xlpm.COEFF))</f>
        <v/>
      </c>
      <c r="BL418" s="62">
        <f>COUNTIFS($AZ418:$BK418,"&gt;0")</f>
        <v/>
      </c>
      <c r="BM418" s="65" t="n"/>
      <c r="BN418" s="125">
        <f>$DJ418</f>
        <v/>
      </c>
      <c r="BO418" s="63">
        <f>$DQ418</f>
        <v/>
      </c>
      <c r="BP418" s="125">
        <f>
IFERROR(
IF($BL418=0,0,
$BN418*(1-$BO418)),
0)</f>
        <v/>
      </c>
      <c r="BQ418" s="125">
        <f t="array" ref="BQ418">
IFERROR(
_xlfn.IFS(
$DH418="день_1",
$BP418*$BL418/($AX418-$AW418+1)*AZ418*(DAY(EOMONTH(AZ$15,0))),
$DH418="день_2",
$BP418/30*MAX(MIN($AX418,EOMONTH(AZ$15,0))-MAX($AW418,AZ$15)+1,),
$DH418="раб.день",
$BP418/30*(IFERROR(
_xlfn.LET(_xlpm.VD,
CHOOSE(
{1;2;3;4;5;6;7;8;9;10;11;12;13;14;15;16;17;18},
45658,45659,45660,45661,45662,45663,45664,45665,45711,45724,45778,45779,45785,45786,45820,45821,45965,46022),
_xlfn.LET(_xlpm.DD,
MAX(MIN($AX418,EOMONTH(AZ$15,0))-MAX($AW418,AZ$15),),
_xlfn.IFS(
AND(MONTH($AW418)=MONTH(AZ$15),MONTH($AX418)&lt;&gt;MONTH(AZ$15)),
NETWORKDAYS.INTL($AW418,$AW418+_xlpm.DD,1,_xlpm.VD),
AND(MONTH($AW418)&lt;&gt;MONTH(AZ$15),MONTH($AX418)=MONTH(AZ$15)),
NETWORKDAYS.INTL(($AX418)-_xlpm.DD,$AX418,1,_xlpm.VD),
AND(MONTH($AW418)&lt;MONTH(AZ$15),MONTH($AX418)&gt;MONTH(AZ$15)),
NETWORKDAYS.INTL((EOMONTH(AZ$15-1,1))-_xlpm.DD,EOMONTH(AZ$15-1,1),1,_xlpm.VD),
AND(MONTH($AW418)=MONTH(AZ$15),MONTH($AX418)=MONTH(AZ$15)),
NETWORKDAYS.INTL($AW418,$AX418,1,_xlpm.VD)))),0)),
$DH418="месяц",
$BP418*AZ418,
$DH418="неделя",
$BP418*AZ418/7*(ROUNDUP((DAY(EOMONTH(AZ$15,0)))/4,0))),
0)</f>
        <v/>
      </c>
      <c r="BR418" s="125">
        <f t="array" ref="BR418">
IFERROR(
_xlfn.IFS(
$DH418="день_1",
$BP418*$BL418/($AX418-$AW418+1)*BA418*(DAY(EOMONTH(BA$15,0))),
$DH418="день_2",
$BP418/30*MAX(MIN($AX418,EOMONTH(BA$15,0))-MAX($AW418,BA$15)+1,),
$DH418="раб.день",
$BP418/30*(IFERROR(
_xlfn.LET(_xlpm.VD,
CHOOSE(
{1;2;3;4;5;6;7;8;9;10;11;12;13;14;15;16;17;18},
45658,45659,45660,45661,45662,45663,45664,45665,45711,45724,45778,45779,45785,45786,45820,45821,45965,46022),
_xlfn.LET(_xlpm.DD,
MAX(MIN($AX418,EOMONTH(BA$15,0))-MAX($AW418,BA$15),),
_xlfn.IFS(
AND(MONTH($AW418)=MONTH(BA$15),MONTH($AX418)&lt;&gt;MONTH(BA$15)),
NETWORKDAYS.INTL($AW418,$AW418+_xlpm.DD,1,_xlpm.VD),
AND(MONTH($AW418)&lt;&gt;MONTH(BA$15),MONTH($AX418)=MONTH(BA$15)),
NETWORKDAYS.INTL(($AX418)-_xlpm.DD,$AX418,1,_xlpm.VD),
AND(MONTH($AW418)&lt;MONTH(BA$15),MONTH($AX418)&gt;MONTH(BA$15)),
NETWORKDAYS.INTL((EOMONTH(BA$15-1,1))-_xlpm.DD,EOMONTH(BA$15-1,1),1,_xlpm.VD),
AND(MONTH($AW418)=MONTH(BA$15),MONTH($AX418)=MONTH(BA$15)),
NETWORKDAYS.INTL($AW418,$AX418,1,_xlpm.VD)))),0)),
$DH418="месяц",
$BP418*BA418,
$DH418="неделя",
$BP418*BA418/7*(ROUNDUP((DAY(EOMONTH(BA$15,0)))/4,0))),
0)</f>
        <v/>
      </c>
      <c r="BS418" s="125">
        <f t="array" ref="BS418">
IFERROR(
_xlfn.IFS(
$DH418="день_1",
$BP418*$BL418/($AX418-$AW418+1)*BB418*(DAY(EOMONTH(BB$15,0))),
$DH418="день_2",
$BP418/30*MAX(MIN($AX418,EOMONTH(BB$15,0))-MAX($AW418,BB$15)+1,),
$DH418="раб.день",
$BP418/30*(IFERROR(
_xlfn.LET(_xlpm.VD,
CHOOSE(
{1;2;3;4;5;6;7;8;9;10;11;12;13;14;15;16;17;18},
45658,45659,45660,45661,45662,45663,45664,45665,45711,45724,45778,45779,45785,45786,45820,45821,45965,46022),
_xlfn.LET(_xlpm.DD,
MAX(MIN($AX418,EOMONTH(BB$15,0))-MAX($AW418,BB$15),),
_xlfn.IFS(
AND(MONTH($AW418)=MONTH(BB$15),MONTH($AX418)&lt;&gt;MONTH(BB$15)),
NETWORKDAYS.INTL($AW418,$AW418+_xlpm.DD,1,_xlpm.VD),
AND(MONTH($AW418)&lt;&gt;MONTH(BB$15),MONTH($AX418)=MONTH(BB$15)),
NETWORKDAYS.INTL(($AX418)-_xlpm.DD,$AX418,1,_xlpm.VD),
AND(MONTH($AW418)&lt;MONTH(BB$15),MONTH($AX418)&gt;MONTH(BB$15)),
NETWORKDAYS.INTL((EOMONTH(BB$15-1,1))-_xlpm.DD,EOMONTH(BB$15-1,1),1,_xlpm.VD),
AND(MONTH($AW418)=MONTH(BB$15),MONTH($AX418)=MONTH(BB$15)),
NETWORKDAYS.INTL($AW418,$AX418,1,_xlpm.VD)))),0)),
$DH418="месяц",
$BP418*BB418,
$DH418="неделя",
$BP418*BB418/7*(ROUNDUP((DAY(EOMONTH(BB$15,0)))/4,0))),
0)</f>
        <v/>
      </c>
      <c r="BT418" s="125">
        <f t="array" ref="BT418">
IFERROR(
_xlfn.IFS(
$DH418="день_1",
$BP418*$BL418/($AX418-$AW418+1)*BC418*(DAY(EOMONTH(BC$15,0))),
$DH418="день_2",
$BP418/30*MAX(MIN($AX418,EOMONTH(BC$15,0))-MAX($AW418,BC$15)+1,),
$DH418="раб.день",
$BP418/30*(IFERROR(
_xlfn.LET(_xlpm.VD,
CHOOSE(
{1;2;3;4;5;6;7;8;9;10;11;12;13;14;15;16;17;18},
45658,45659,45660,45661,45662,45663,45664,45665,45711,45724,45778,45779,45785,45786,45820,45821,45965,46022),
_xlfn.LET(_xlpm.DD,
MAX(MIN($AX418,EOMONTH(BC$15,0))-MAX($AW418,BC$15),),
_xlfn.IFS(
AND(MONTH($AW418)=MONTH(BC$15),MONTH($AX418)&lt;&gt;MONTH(BC$15)),
NETWORKDAYS.INTL($AW418,$AW418+_xlpm.DD,1,_xlpm.VD),
AND(MONTH($AW418)&lt;&gt;MONTH(BC$15),MONTH($AX418)=MONTH(BC$15)),
NETWORKDAYS.INTL(($AX418)-_xlpm.DD,$AX418,1,_xlpm.VD),
AND(MONTH($AW418)&lt;MONTH(BC$15),MONTH($AX418)&gt;MONTH(BC$15)),
NETWORKDAYS.INTL((EOMONTH(BC$15-1,1))-_xlpm.DD,EOMONTH(BC$15-1,1),1,_xlpm.VD),
AND(MONTH($AW418)=MONTH(BC$15),MONTH($AX418)=MONTH(BC$15)),
NETWORKDAYS.INTL($AW418,$AX418,1,_xlpm.VD)))),0)),
$DH418="месяц",
$BP418*BC418,
$DH418="неделя",
$BP418*BC418/7*(ROUNDUP((DAY(EOMONTH(BC$15,0)))/4,0))),
0)</f>
        <v/>
      </c>
      <c r="BU418" s="125">
        <f t="array" ref="BU418">
IFERROR(
_xlfn.IFS(
$DH418="день_1",
$BP418*$BL418/($AX418-$AW418+1)*BD418*(DAY(EOMONTH(BD$15,0))),
$DH418="день_2",
$BP418/30*MAX(MIN($AX418,EOMONTH(BD$15,0))-MAX($AW418,BD$15)+1,),
$DH418="раб.день",
$BP418/30*(IFERROR(
_xlfn.LET(_xlpm.VD,
CHOOSE(
{1;2;3;4;5;6;7;8;9;10;11;12;13;14;15;16;17;18},
45658,45659,45660,45661,45662,45663,45664,45665,45711,45724,45778,45779,45785,45786,45820,45821,45965,46022),
_xlfn.LET(_xlpm.DD,
MAX(MIN($AX418,EOMONTH(BD$15,0))-MAX($AW418,BD$15),),
_xlfn.IFS(
AND(MONTH($AW418)=MONTH(BD$15),MONTH($AX418)&lt;&gt;MONTH(BD$15)),
NETWORKDAYS.INTL($AW418,$AW418+_xlpm.DD,1,_xlpm.VD),
AND(MONTH($AW418)&lt;&gt;MONTH(BD$15),MONTH($AX418)=MONTH(BD$15)),
NETWORKDAYS.INTL(($AX418)-_xlpm.DD,$AX418,1,_xlpm.VD),
AND(MONTH($AW418)&lt;MONTH(BD$15),MONTH($AX418)&gt;MONTH(BD$15)),
NETWORKDAYS.INTL((EOMONTH(BD$15-1,1))-_xlpm.DD,EOMONTH(BD$15-1,1),1,_xlpm.VD),
AND(MONTH($AW418)=MONTH(BD$15),MONTH($AX418)=MONTH(BD$15)),
NETWORKDAYS.INTL($AW418,$AX418,1,_xlpm.VD)))),0)),
$DH418="месяц",
$BP418*BD418,
$DH418="неделя",
$BP418*BD418/7*(ROUNDUP((DAY(EOMONTH(BD$15,0)))/4,0))),
0)</f>
        <v/>
      </c>
      <c r="BV418" s="125">
        <f t="array" ref="BV418">
IFERROR(
_xlfn.IFS(
$DH418="день_1",
$BP418*$BL418/($AX418-$AW418+1)*BE418*(DAY(EOMONTH(BE$15,0))),
$DH418="день_2",
$BP418/30*MAX(MIN($AX418,EOMONTH(BE$15,0))-MAX($AW418,BE$15)+1,),
$DH418="раб.день",
$BP418/30*(IFERROR(
_xlfn.LET(_xlpm.VD,
CHOOSE(
{1;2;3;4;5;6;7;8;9;10;11;12;13;14;15;16;17;18},
45658,45659,45660,45661,45662,45663,45664,45665,45711,45724,45778,45779,45785,45786,45820,45821,45965,46022),
_xlfn.LET(_xlpm.DD,
MAX(MIN($AX418,EOMONTH(BE$15,0))-MAX($AW418,BE$15),),
_xlfn.IFS(
AND(MONTH($AW418)=MONTH(BE$15),MONTH($AX418)&lt;&gt;MONTH(BE$15)),
NETWORKDAYS.INTL($AW418,$AW418+_xlpm.DD,1,_xlpm.VD),
AND(MONTH($AW418)&lt;&gt;MONTH(BE$15),MONTH($AX418)=MONTH(BE$15)),
NETWORKDAYS.INTL(($AX418)-_xlpm.DD,$AX418,1,_xlpm.VD),
AND(MONTH($AW418)&lt;MONTH(BE$15),MONTH($AX418)&gt;MONTH(BE$15)),
NETWORKDAYS.INTL((EOMONTH(BE$15-1,1))-_xlpm.DD,EOMONTH(BE$15-1,1),1,_xlpm.VD),
AND(MONTH($AW418)=MONTH(BE$15),MONTH($AX418)=MONTH(BE$15)),
NETWORKDAYS.INTL($AW418,$AX418,1,_xlpm.VD)))),0)),
$DH418="месяц",
$BP418*BE418,
$DH418="неделя",
$BP418*BE418/7*(ROUNDUP((DAY(EOMONTH(BE$15,0)))/4,0))),
0)</f>
        <v/>
      </c>
      <c r="BW418" s="125">
        <f t="array" ref="BW418">
IFERROR(
_xlfn.IFS(
$DH418="день_1",
$BP418*$BL418/($AX418-$AW418+1)*BF418*(DAY(EOMONTH(BF$15,0))),
$DH418="день_2",
$BP418/30*MAX(MIN($AX418,EOMONTH(BF$15,0))-MAX($AW418,BF$15)+1,),
$DH418="раб.день",
$BP418/30*(IFERROR(
_xlfn.LET(_xlpm.VD,
CHOOSE(
{1;2;3;4;5;6;7;8;9;10;11;12;13;14;15;16;17;18},
45658,45659,45660,45661,45662,45663,45664,45665,45711,45724,45778,45779,45785,45786,45820,45821,45965,46022),
_xlfn.LET(_xlpm.DD,
MAX(MIN($AX418,EOMONTH(BF$15,0))-MAX($AW418,BF$15),),
_xlfn.IFS(
AND(MONTH($AW418)=MONTH(BF$15),MONTH($AX418)&lt;&gt;MONTH(BF$15)),
NETWORKDAYS.INTL($AW418,$AW418+_xlpm.DD,1,_xlpm.VD),
AND(MONTH($AW418)&lt;&gt;MONTH(BF$15),MONTH($AX418)=MONTH(BF$15)),
NETWORKDAYS.INTL(($AX418)-_xlpm.DD,$AX418,1,_xlpm.VD),
AND(MONTH($AW418)&lt;MONTH(BF$15),MONTH($AX418)&gt;MONTH(BF$15)),
NETWORKDAYS.INTL((EOMONTH(BF$15-1,1))-_xlpm.DD,EOMONTH(BF$15-1,1),1,_xlpm.VD),
AND(MONTH($AW418)=MONTH(BF$15),MONTH($AX418)=MONTH(BF$15)),
NETWORKDAYS.INTL($AW418,$AX418,1,_xlpm.VD)))),0)),
$DH418="месяц",
$BP418*BF418,
$DH418="неделя",
$BP418*BF418/7*(ROUNDUP((DAY(EOMONTH(BF$15,0)))/4,0))),
0)</f>
        <v/>
      </c>
      <c r="BX418" s="125">
        <f t="array" ref="BX418">
IFERROR(
_xlfn.IFS(
$DH418="день_1",
$BP418*$BL418/($AX418-$AW418+1)*BG418*(DAY(EOMONTH(BG$15,0))),
$DH418="день_2",
$BP418/30*MAX(MIN($AX418,EOMONTH(BG$15,0))-MAX($AW418,BG$15)+1,),
$DH418="раб.день",
$BP418/30*(IFERROR(
_xlfn.LET(_xlpm.VD,
CHOOSE(
{1;2;3;4;5;6;7;8;9;10;11;12;13;14;15;16;17;18},
45658,45659,45660,45661,45662,45663,45664,45665,45711,45724,45778,45779,45785,45786,45820,45821,45965,46022),
_xlfn.LET(_xlpm.DD,
MAX(MIN($AX418,EOMONTH(BG$15,0))-MAX($AW418,BG$15),),
_xlfn.IFS(
AND(MONTH($AW418)=MONTH(BG$15),MONTH($AX418)&lt;&gt;MONTH(BG$15)),
NETWORKDAYS.INTL($AW418,$AW418+_xlpm.DD,1,_xlpm.VD),
AND(MONTH($AW418)&lt;&gt;MONTH(BG$15),MONTH($AX418)=MONTH(BG$15)),
NETWORKDAYS.INTL(($AX418)-_xlpm.DD,$AX418,1,_xlpm.VD),
AND(MONTH($AW418)&lt;MONTH(BG$15),MONTH($AX418)&gt;MONTH(BG$15)),
NETWORKDAYS.INTL((EOMONTH(BG$15-1,1))-_xlpm.DD,EOMONTH(BG$15-1,1),1,_xlpm.VD),
AND(MONTH($AW418)=MONTH(BG$15),MONTH($AX418)=MONTH(BG$15)),
NETWORKDAYS.INTL($AW418,$AX418,1,_xlpm.VD)))),0)),
$DH418="месяц",
$BP418*BG418,
$DH418="неделя",
$BP418*BG418/7*(ROUNDUP((DAY(EOMONTH(BG$15,0)))/4,0))),
0)</f>
        <v/>
      </c>
      <c r="BY418" s="125">
        <f t="array" ref="BY418">
IFERROR(
_xlfn.IFS(
$DH418="день_1",
$BP418*$BL418/($AX418-$AW418+1)*BH418*(DAY(EOMONTH(BH$15,0))),
$DH418="день_2",
$BP418/30*MAX(MIN($AX418,EOMONTH(BH$15,0))-MAX($AW418,BH$15)+1,),
$DH418="раб.день",
$BP418/30*(IFERROR(
_xlfn.LET(_xlpm.VD,
CHOOSE(
{1;2;3;4;5;6;7;8;9;10;11;12;13;14;15;16;17;18},
45658,45659,45660,45661,45662,45663,45664,45665,45711,45724,45778,45779,45785,45786,45820,45821,45965,46022),
_xlfn.LET(_xlpm.DD,
MAX(MIN($AX418,EOMONTH(BH$15,0))-MAX($AW418,BH$15),),
_xlfn.IFS(
AND(MONTH($AW418)=MONTH(BH$15),MONTH($AX418)&lt;&gt;MONTH(BH$15)),
NETWORKDAYS.INTL($AW418,$AW418+_xlpm.DD,1,_xlpm.VD),
AND(MONTH($AW418)&lt;&gt;MONTH(BH$15),MONTH($AX418)=MONTH(BH$15)),
NETWORKDAYS.INTL(($AX418)-_xlpm.DD,$AX418,1,_xlpm.VD),
AND(MONTH($AW418)&lt;MONTH(BH$15),MONTH($AX418)&gt;MONTH(BH$15)),
NETWORKDAYS.INTL((EOMONTH(BH$15-1,1))-_xlpm.DD,EOMONTH(BH$15-1,1),1,_xlpm.VD),
AND(MONTH($AW418)=MONTH(BH$15),MONTH($AX418)=MONTH(BH$15)),
NETWORKDAYS.INTL($AW418,$AX418,1,_xlpm.VD)))),0)),
$DH418="месяц",
$BP418*BH418,
$DH418="неделя",
$BP418*BH418/7*(ROUNDUP((DAY(EOMONTH(BH$15,0)))/4,0))),
0)</f>
        <v/>
      </c>
      <c r="BZ418" s="125">
        <f t="array" ref="BZ418">
IFERROR(
_xlfn.IFS(
$DH418="день_1",
$BP418*$BL418/($AX418-$AW418+1)*BI418*(DAY(EOMONTH(BI$15,0))),
$DH418="день_2",
$BP418/30*MAX(MIN($AX418,EOMONTH(BI$15,0))-MAX($AW418,BI$15)+1,),
$DH418="раб.день",
$BP418/30*(IFERROR(
_xlfn.LET(_xlpm.VD,
CHOOSE(
{1;2;3;4;5;6;7;8;9;10;11;12;13;14;15;16;17;18},
45658,45659,45660,45661,45662,45663,45664,45665,45711,45724,45778,45779,45785,45786,45820,45821,45965,46022),
_xlfn.LET(_xlpm.DD,
MAX(MIN($AX418,EOMONTH(BI$15,0))-MAX($AW418,BI$15),),
_xlfn.IFS(
AND(MONTH($AW418)=MONTH(BI$15),MONTH($AX418)&lt;&gt;MONTH(BI$15)),
NETWORKDAYS.INTL($AW418,$AW418+_xlpm.DD,1,_xlpm.VD),
AND(MONTH($AW418)&lt;&gt;MONTH(BI$15),MONTH($AX418)=MONTH(BI$15)),
NETWORKDAYS.INTL(($AX418)-_xlpm.DD,$AX418,1,_xlpm.VD),
AND(MONTH($AW418)&lt;MONTH(BI$15),MONTH($AX418)&gt;MONTH(BI$15)),
NETWORKDAYS.INTL((EOMONTH(BI$15-1,1))-_xlpm.DD,EOMONTH(BI$15-1,1),1,_xlpm.VD),
AND(MONTH($AW418)=MONTH(BI$15),MONTH($AX418)=MONTH(BI$15)),
NETWORKDAYS.INTL($AW418,$AX418,1,_xlpm.VD)))),0)),
$DH418="месяц",
$BP418*BI418,
$DH418="неделя",
$BP418*BI418/7*(ROUNDUP((DAY(EOMONTH(BI$15,0)))/4,0))),
0)</f>
        <v/>
      </c>
      <c r="CA418" s="125">
        <f t="array" ref="CA418">
IFERROR(
_xlfn.IFS(
$DH418="день_1",
$BP418*$BL418/($AX418-$AW418+1)*BJ418*(DAY(EOMONTH(BJ$15,0))),
$DH418="день_2",
$BP418/30*MAX(MIN($AX418,EOMONTH(BJ$15,0))-MAX($AW418,BJ$15)+1,),
$DH418="раб.день",
$BP418/30*(IFERROR(
_xlfn.LET(_xlpm.VD,
CHOOSE(
{1;2;3;4;5;6;7;8;9;10;11;12;13;14;15;16;17;18},
45658,45659,45660,45661,45662,45663,45664,45665,45711,45724,45778,45779,45785,45786,45820,45821,45965,46022),
_xlfn.LET(_xlpm.DD,
MAX(MIN($AX418,EOMONTH(BJ$15,0))-MAX($AW418,BJ$15),),
_xlfn.IFS(
AND(MONTH($AW418)=MONTH(BJ$15),MONTH($AX418)&lt;&gt;MONTH(BJ$15)),
NETWORKDAYS.INTL($AW418,$AW418+_xlpm.DD,1,_xlpm.VD),
AND(MONTH($AW418)&lt;&gt;MONTH(BJ$15),MONTH($AX418)=MONTH(BJ$15)),
NETWORKDAYS.INTL(($AX418)-_xlpm.DD,$AX418,1,_xlpm.VD),
AND(MONTH($AW418)&lt;MONTH(BJ$15),MONTH($AX418)&gt;MONTH(BJ$15)),
NETWORKDAYS.INTL((EOMONTH(BJ$15-1,1))-_xlpm.DD,EOMONTH(BJ$15-1,1),1,_xlpm.VD),
AND(MONTH($AW418)=MONTH(BJ$15),MONTH($AX418)=MONTH(BJ$15)),
NETWORKDAYS.INTL($AW418,$AX418,1,_xlpm.VD)))),0)),
$DH418="месяц",
$BP418*BJ418,
$DH418="неделя",
$BP418*BJ418/7*(ROUNDUP((DAY(EOMONTH(BJ$15,0)))/4,0))),
0)</f>
        <v/>
      </c>
      <c r="CB418" s="125">
        <f t="array" ref="CB418">
IFERROR(
_xlfn.IFS(
$DH418="день_1",
$BP418*$BL418/($AX418-$AW418+1)*BK418*(DAY(EOMONTH(BK$15,0))),
$DH418="день_2",
$BP418/30*MAX(MIN($AX418,EOMONTH(BK$15,0))-MAX($AW418,BK$15)+1,),
$DH418="раб.день",
$BP418/30*(IFERROR(
_xlfn.LET(_xlpm.VD,
CHOOSE(
{1;2;3;4;5;6;7;8;9;10;11;12;13;14;15;16;17;18},
45658,45659,45660,45661,45662,45663,45664,45665,45711,45724,45778,45779,45785,45786,45820,45821,45965,46022),
_xlfn.LET(_xlpm.DD,
MAX(MIN($AX418,EOMONTH(BK$15,0))-MAX($AW418,BK$15),),
_xlfn.IFS(
AND(MONTH($AW418)=MONTH(BK$15),MONTH($AX418)&lt;&gt;MONTH(BK$15)),
NETWORKDAYS.INTL($AW418,$AW418+_xlpm.DD,1,_xlpm.VD),
AND(MONTH($AW418)&lt;&gt;MONTH(BK$15),MONTH($AX418)=MONTH(BK$15)),
NETWORKDAYS.INTL(($AX418)-_xlpm.DD,$AX418,1,_xlpm.VD),
AND(MONTH($AW418)&lt;MONTH(BK$15),MONTH($AX418)&gt;MONTH(BK$15)),
NETWORKDAYS.INTL((EOMONTH(BK$15-1,1))-_xlpm.DD,EOMONTH(BK$15-1,1),1,_xlpm.VD),
AND(MONTH($AW418)=MONTH(BK$15),MONTH($AX418)=MONTH(BK$15)),
NETWORKDAYS.INTL($AW418,$AX418,1,_xlpm.VD)))),0)),
$DH418="месяц",
$BP418*BK418,
$DH418="неделя",
$BP418*BK418/7*(ROUNDUP((DAY(EOMONTH(BK$15,0)))/4,0))),
0)</f>
        <v/>
      </c>
      <c r="CC418" s="125">
        <f>SUM($BQ418:$CB418)</f>
        <v/>
      </c>
      <c r="CD418" s="126">
        <f>SUM($EH418:$EH418)</f>
        <v/>
      </c>
      <c r="CE418" s="126">
        <f>$CD418*$AB418</f>
        <v/>
      </c>
      <c r="CF418" s="126">
        <f>SUM($EK418:$EK418)</f>
        <v/>
      </c>
      <c r="CG418" s="126">
        <f>$CF418*$AB418</f>
        <v/>
      </c>
      <c r="CH418" s="126">
        <f>SUM($CC418,$CE418,$CG418)</f>
        <v/>
      </c>
      <c r="CI418" s="126">
        <f>$CH418*(1+$CM418)</f>
        <v/>
      </c>
      <c r="CJ418" s="127" t="n">
        <v>0</v>
      </c>
      <c r="CK418" s="126">
        <f>SUM($CH418:$CH418)*(1+$CJ418)</f>
        <v/>
      </c>
      <c r="CL418" s="126">
        <f>SUM($CH418:$CH418)*(1+$CM418)</f>
        <v/>
      </c>
      <c r="CM418" s="59" t="inlineStr">
        <is>
          <t>20%</t>
        </is>
      </c>
      <c r="CN418" s="59" t="n"/>
      <c r="CO418" s="72" t="n"/>
      <c r="CP418" s="59" t="n"/>
      <c r="CQ418" s="73" t="n"/>
      <c r="CR418" s="73" t="n"/>
      <c r="CS418" s="73" t="n"/>
      <c r="CT418" s="72" t="n"/>
      <c r="CU418" s="79" t="inlineStr">
        <is>
          <t> </t>
        </is>
      </c>
      <c r="CV418" s="60" t="n"/>
      <c r="CW418" s="60" t="n"/>
      <c r="CX418" s="60" t="n"/>
      <c r="CY418" s="127">
        <f>IFERROR(($CC418-$EE418)/($EE418/(1-$DQ418)),0)</f>
        <v/>
      </c>
      <c r="CZ418" s="127">
        <f>IFERROR(1-$EI418/($CE418),0)</f>
        <v/>
      </c>
      <c r="DA418" s="127">
        <f>IFERROR(1-$EL418/($CG418),0)</f>
        <v/>
      </c>
      <c r="DB418" s="126">
        <f>ROUND(IFERROR(($CI418/(1+$CM418)-$EN418),0),2)</f>
        <v/>
      </c>
      <c r="DC418" s="128" t="n"/>
      <c r="DD418" s="125" t="n"/>
      <c r="DE418" s="75" t="n">
        <v>0</v>
      </c>
      <c r="DF418" s="128" t="n"/>
      <c r="DG418" s="125">
        <f>IF($DC418=0,0,$DD418*($DC418*100%-$DE418*$DF418))*SUM($AB418:$AB418)</f>
        <v/>
      </c>
      <c r="DH418" s="129" t="inlineStr">
        <is>
          <t>месяц</t>
        </is>
      </c>
      <c r="DI418" s="130">
        <f t="array" ref="DI418">IFERROR(
IF($ES418="LisChannel",
(ROUND(((INDEX({174.625;153.888888888889;130.972222222222},MATCH($AI418,{2;3;4}),0))*$AG418*$AI418),2)),0),0)</f>
        <v/>
      </c>
      <c r="DJ418" s="130">
        <f>
_xlfn.LET(_xlpm.X,
IFERROR(
IF($ES418="НовиковТВ",
(_xlfn.LET(_xlpm.NTV,
_xlfn.LET(_xlpm.MIN,350000,
IF(SUMIFS($DI:$DI,$ES:$ES,"НовиковТВ")&lt;=_xlpm.MIN,
(SUMIFS($DI:$DI,$ES:$ES,"НовиковТВ")/(COUNTIFS($ES:$ES,"НовиковТВ")))*_xlpm.MIN/SUMIFS($DI:$DI,$ES:$ES,"НовиковТВ"),
DI418)),
_xlpm.NTV+$DG418/(1-(1-(_xlpm.NTV)*(1-$DL418)*(1-$DM418)*(1-$DN418)*(1-$DO418)*(1-$DP418)/_xlpm.NTV))))/(1+$EP418),
$DI418+$DG418/(1-(1-($DI418)*(1-$DL418)*(1-$DM418)*(1-$DN418)*(1-$DO418)*(1-$DP418)/$DI418))),
0),
_xlpm.X*(1+$CM418)*(1+$CW418)-_xlpm.X*(1+$CM418)+_xlpm.X)</f>
        <v/>
      </c>
      <c r="DK418" s="125" t="inlineStr">
        <is>
          <t>послед.</t>
        </is>
      </c>
      <c r="DL418" s="63" t="n">
        <v>0</v>
      </c>
      <c r="DM418" s="63" t="n">
        <v>0</v>
      </c>
      <c r="DN418" s="63" t="n">
        <v>0</v>
      </c>
      <c r="DO418" s="63" t="n">
        <v>0</v>
      </c>
      <c r="DP418" s="63" t="n">
        <v>0</v>
      </c>
      <c r="DQ418" s="63">
        <f t="array" ref="DQ418">IFERROR(_xlfn.IFS(
$DK418="послед.",1-(1-$DL418)*(1-$DM418)*(1-$DN418)*(1-$DO418)*(1-$DP418),
$DK418="сумм.",$DL418+$DM418+$DN418+$DO418+$DP418),
0)</f>
        <v/>
      </c>
      <c r="DR418" s="125">
        <f t="array" ref="DR418">
IFERROR(
_xlfn.IFS(
$BL418=0,
0,
$BL418&gt;0,
_xlfn.IFS($DK418="послед.",
$DJ418*(1-$DL418)*(1-$DM418)*(1-$DN418)*(1-$DO418)*(1-$DP418),
$DK418="сумм.",
$DJ418*(1-($DL418+$DM418+$DN418+$DO418+$DP418)))),0)</f>
        <v/>
      </c>
      <c r="DS418" s="125">
        <f t="array" ref="DS418">
IFERROR(_xlfn.IFS(
$DH418="день_1",
$DR418*$BL418/($AX418-$AW418+1)*AZ418*(DAY(EOMONTH(AZ$15,0))),
$DH418="день_2",
$DR418/30*MAX(MIN($AX418,EOMONTH(AZ$15,0))-MAX($AW418,AZ$15)+1,),
$DH418="раб.день",
$DR418/30*(IFERROR(
_xlfn.LET(_xlpm.VD,
CHOOSE(
{1;2;3;4;5;6;7;8;9;10;11;12;13;14;15;16;17;18},
45658,45659,45660,45661,45662,45663,45664,45665,45711,45724,45778,45779,45785,45786,45820,45821,45965,46022),
_xlfn.LET(_xlpm.DD,
MAX(MIN($AX418,EOMONTH(AZ$15,0))-MAX($AW418,AZ$15),),
_xlfn.IFS(
AND(MONTH($AW418)=MONTH(AZ$15),MONTH($AX418)&lt;&gt;MONTH(AZ$15)),
NETWORKDAYS.INTL($AW418,$AW418+_xlpm.DD,1,_xlpm.VD),
AND(MONTH($AW418)&lt;&gt;MONTH(AZ$15),MONTH($AX418)=MONTH(AZ$15)),
NETWORKDAYS.INTL(($AX418)-_xlpm.DD,$AX418,1,_xlpm.VD),
AND(MONTH($AW418)&lt;MONTH(AZ$15),MONTH($AX418)&gt;MONTH(AZ$15)),
NETWORKDAYS.INTL((EOMONTH(AZ$15-1,1))-_xlpm.DD,EOMONTH(AZ$15-1,1),1,_xlpm.VD),
AND(MONTH($AW418)=MONTH(AZ$15),MONTH($AX418)=MONTH(AZ$15)),
NETWORKDAYS.INTL($AW418,$AX418,1,_xlpm.VD)))),0)),
$DH418="месяц",
$DR418*AZ418,
$DH418="неделя",
$DR418*AZ418/7*(ROUNDUP((DAY(EOMONTH(AZ$15,0)))/4,0))),
0)</f>
        <v/>
      </c>
      <c r="DT418" s="125">
        <f t="array" ref="DT418">
IFERROR(_xlfn.IFS(
$DH418="день_1",
$DR418*$BL418/($AX418-$AW418+1)*BA418*(DAY(EOMONTH(BA$15,0))),
$DH418="день_2",
$DR418/30*MAX(MIN($AX418,EOMONTH(BA$15,0))-MAX($AW418,BA$15)+1,),
$DH418="раб.день",
$DR418/30*(IFERROR(
_xlfn.LET(_xlpm.VD,
CHOOSE(
{1;2;3;4;5;6;7;8;9;10;11;12;13;14;15;16;17;18},
45658,45659,45660,45661,45662,45663,45664,45665,45711,45724,45778,45779,45785,45786,45820,45821,45965,46022),
_xlfn.LET(_xlpm.DD,
MAX(MIN($AX418,EOMONTH(BA$15,0))-MAX($AW418,BA$15),),
_xlfn.IFS(
AND(MONTH($AW418)=MONTH(BA$15),MONTH($AX418)&lt;&gt;MONTH(BA$15)),
NETWORKDAYS.INTL($AW418,$AW418+_xlpm.DD,1,_xlpm.VD),
AND(MONTH($AW418)&lt;&gt;MONTH(BA$15),MONTH($AX418)=MONTH(BA$15)),
NETWORKDAYS.INTL(($AX418)-_xlpm.DD,$AX418,1,_xlpm.VD),
AND(MONTH($AW418)&lt;MONTH(BA$15),MONTH($AX418)&gt;MONTH(BA$15)),
NETWORKDAYS.INTL((EOMONTH(BA$15-1,1))-_xlpm.DD,EOMONTH(BA$15-1,1),1,_xlpm.VD),
AND(MONTH($AW418)=MONTH(BA$15),MONTH($AX418)=MONTH(BA$15)),
NETWORKDAYS.INTL($AW418,$AX418,1,_xlpm.VD)))),0)),
$DH418="месяц",
$DR418*BA418,
$DH418="неделя",
$DR418*BA418/7*(ROUNDUP((DAY(EOMONTH(BA$15,0)))/4,0))),
0)</f>
        <v/>
      </c>
      <c r="DU418" s="125">
        <f t="array" ref="DU418">
IFERROR(_xlfn.IFS(
$DH418="день_1",
$DR418*$BL418/($AX418-$AW418+1)*BB418*(DAY(EOMONTH(BB$15,0))),
$DH418="день_2",
$DR418/30*MAX(MIN($AX418,EOMONTH(BB$15,0))-MAX($AW418,BB$15)+1,),
$DH418="раб.день",
$DR418/30*(IFERROR(
_xlfn.LET(_xlpm.VD,
CHOOSE(
{1;2;3;4;5;6;7;8;9;10;11;12;13;14;15;16;17;18},
45658,45659,45660,45661,45662,45663,45664,45665,45711,45724,45778,45779,45785,45786,45820,45821,45965,46022),
_xlfn.LET(_xlpm.DD,
MAX(MIN($AX418,EOMONTH(BB$15,0))-MAX($AW418,BB$15),),
_xlfn.IFS(
AND(MONTH($AW418)=MONTH(BB$15),MONTH($AX418)&lt;&gt;MONTH(BB$15)),
NETWORKDAYS.INTL($AW418,$AW418+_xlpm.DD,1,_xlpm.VD),
AND(MONTH($AW418)&lt;&gt;MONTH(BB$15),MONTH($AX418)=MONTH(BB$15)),
NETWORKDAYS.INTL(($AX418)-_xlpm.DD,$AX418,1,_xlpm.VD),
AND(MONTH($AW418)&lt;MONTH(BB$15),MONTH($AX418)&gt;MONTH(BB$15)),
NETWORKDAYS.INTL((EOMONTH(BB$15-1,1))-_xlpm.DD,EOMONTH(BB$15-1,1),1,_xlpm.VD),
AND(MONTH($AW418)=MONTH(BB$15),MONTH($AX418)=MONTH(BB$15)),
NETWORKDAYS.INTL($AW418,$AX418,1,_xlpm.VD)))),0)),
$DH418="месяц",
$DR418*BB418,
$DH418="неделя",
$DR418*BB418/7*(ROUNDUP((DAY(EOMONTH(BB$15,0)))/4,0))),
0)</f>
        <v/>
      </c>
      <c r="DV418" s="125">
        <f t="array" ref="DV418">
IFERROR(_xlfn.IFS(
$DH418="день_1",
$DR418*$BL418/($AX418-$AW418+1)*BC418*(DAY(EOMONTH(BC$15,0))),
$DH418="день_2",
$DR418/30*MAX(MIN($AX418,EOMONTH(BC$15,0))-MAX($AW418,BC$15)+1,),
$DH418="раб.день",
$DR418/30*(IFERROR(
_xlfn.LET(_xlpm.VD,
CHOOSE(
{1;2;3;4;5;6;7;8;9;10;11;12;13;14;15;16;17;18},
45658,45659,45660,45661,45662,45663,45664,45665,45711,45724,45778,45779,45785,45786,45820,45821,45965,46022),
_xlfn.LET(_xlpm.DD,
MAX(MIN($AX418,EOMONTH(BC$15,0))-MAX($AW418,BC$15),),
_xlfn.IFS(
AND(MONTH($AW418)=MONTH(BC$15),MONTH($AX418)&lt;&gt;MONTH(BC$15)),
NETWORKDAYS.INTL($AW418,$AW418+_xlpm.DD,1,_xlpm.VD),
AND(MONTH($AW418)&lt;&gt;MONTH(BC$15),MONTH($AX418)=MONTH(BC$15)),
NETWORKDAYS.INTL(($AX418)-_xlpm.DD,$AX418,1,_xlpm.VD),
AND(MONTH($AW418)&lt;MONTH(BC$15),MONTH($AX418)&gt;MONTH(BC$15)),
NETWORKDAYS.INTL((EOMONTH(BC$15-1,1))-_xlpm.DD,EOMONTH(BC$15-1,1),1,_xlpm.VD),
AND(MONTH($AW418)=MONTH(BC$15),MONTH($AX418)=MONTH(BC$15)),
NETWORKDAYS.INTL($AW418,$AX418,1,_xlpm.VD)))),0)),
$DH418="месяц",
$DR418*BC418,
$DH418="неделя",
$DR418*BC418/7*(ROUNDUP((DAY(EOMONTH(BC$15,0)))/4,0))),
0)</f>
        <v/>
      </c>
      <c r="DW418" s="125">
        <f t="array" ref="DW418">
IFERROR(_xlfn.IFS(
$DH418="день_1",
$DR418*$BL418/($AX418-$AW418+1)*BD418*(DAY(EOMONTH(BD$15,0))),
$DH418="день_2",
$DR418/30*MAX(MIN($AX418,EOMONTH(BD$15,0))-MAX($AW418,BD$15)+1,),
$DH418="раб.день",
$DR418/30*(IFERROR(
_xlfn.LET(_xlpm.VD,
CHOOSE(
{1;2;3;4;5;6;7;8;9;10;11;12;13;14;15;16;17;18},
45658,45659,45660,45661,45662,45663,45664,45665,45711,45724,45778,45779,45785,45786,45820,45821,45965,46022),
_xlfn.LET(_xlpm.DD,
MAX(MIN($AX418,EOMONTH(BD$15,0))-MAX($AW418,BD$15),),
_xlfn.IFS(
AND(MONTH($AW418)=MONTH(BD$15),MONTH($AX418)&lt;&gt;MONTH(BD$15)),
NETWORKDAYS.INTL($AW418,$AW418+_xlpm.DD,1,_xlpm.VD),
AND(MONTH($AW418)&lt;&gt;MONTH(BD$15),MONTH($AX418)=MONTH(BD$15)),
NETWORKDAYS.INTL(($AX418)-_xlpm.DD,$AX418,1,_xlpm.VD),
AND(MONTH($AW418)&lt;MONTH(BD$15),MONTH($AX418)&gt;MONTH(BD$15)),
NETWORKDAYS.INTL((EOMONTH(BD$15-1,1))-_xlpm.DD,EOMONTH(BD$15-1,1),1,_xlpm.VD),
AND(MONTH($AW418)=MONTH(BD$15),MONTH($AX418)=MONTH(BD$15)),
NETWORKDAYS.INTL($AW418,$AX418,1,_xlpm.VD)))),0)),
$DH418="месяц",
$DR418*BD418,
$DH418="неделя",
$DR418*BD418/7*(ROUNDUP((DAY(EOMONTH(BD$15,0)))/4,0))),
0)</f>
        <v/>
      </c>
      <c r="DX418" s="125">
        <f t="array" ref="DX418">
IFERROR(_xlfn.IFS(
$DH418="день_1",
$DR418*$BL418/($AX418-$AW418+1)*BE418*(DAY(EOMONTH(BE$15,0))),
$DH418="день_2",
$DR418/30*MAX(MIN($AX418,EOMONTH(BE$15,0))-MAX($AW418,BE$15)+1,),
$DH418="раб.день",
$DR418/30*(IFERROR(
_xlfn.LET(_xlpm.VD,
CHOOSE(
{1;2;3;4;5;6;7;8;9;10;11;12;13;14;15;16;17;18},
45658,45659,45660,45661,45662,45663,45664,45665,45711,45724,45778,45779,45785,45786,45820,45821,45965,46022),
_xlfn.LET(_xlpm.DD,
MAX(MIN($AX418,EOMONTH(BE$15,0))-MAX($AW418,BE$15),),
_xlfn.IFS(
AND(MONTH($AW418)=MONTH(BE$15),MONTH($AX418)&lt;&gt;MONTH(BE$15)),
NETWORKDAYS.INTL($AW418,$AW418+_xlpm.DD,1,_xlpm.VD),
AND(MONTH($AW418)&lt;&gt;MONTH(BE$15),MONTH($AX418)=MONTH(BE$15)),
NETWORKDAYS.INTL(($AX418)-_xlpm.DD,$AX418,1,_xlpm.VD),
AND(MONTH($AW418)&lt;MONTH(BE$15),MONTH($AX418)&gt;MONTH(BE$15)),
NETWORKDAYS.INTL((EOMONTH(BE$15-1,1))-_xlpm.DD,EOMONTH(BE$15-1,1),1,_xlpm.VD),
AND(MONTH($AW418)=MONTH(BE$15),MONTH($AX418)=MONTH(BE$15)),
NETWORKDAYS.INTL($AW418,$AX418,1,_xlpm.VD)))),0)),
$DH418="месяц",
$DR418*BE418,
$DH418="неделя",
$DR418*BE418/7*(ROUNDUP((DAY(EOMONTH(BE$15,0)))/4,0))),
0)</f>
        <v/>
      </c>
      <c r="DY418" s="125">
        <f t="array" ref="DY418">
IFERROR(_xlfn.IFS(
$DH418="день_1",
$DR418*$BL418/($AX418-$AW418+1)*BF418*(DAY(EOMONTH(BF$15,0))),
$DH418="день_2",
$DR418/30*MAX(MIN($AX418,EOMONTH(BF$15,0))-MAX($AW418,BF$15)+1,),
$DH418="раб.день",
$DR418/30*(IFERROR(
_xlfn.LET(_xlpm.VD,
CHOOSE(
{1;2;3;4;5;6;7;8;9;10;11;12;13;14;15;16;17;18},
45658,45659,45660,45661,45662,45663,45664,45665,45711,45724,45778,45779,45785,45786,45820,45821,45965,46022),
_xlfn.LET(_xlpm.DD,
MAX(MIN($AX418,EOMONTH(BF$15,0))-MAX($AW418,BF$15),),
_xlfn.IFS(
AND(MONTH($AW418)=MONTH(BF$15),MONTH($AX418)&lt;&gt;MONTH(BF$15)),
NETWORKDAYS.INTL($AW418,$AW418+_xlpm.DD,1,_xlpm.VD),
AND(MONTH($AW418)&lt;&gt;MONTH(BF$15),MONTH($AX418)=MONTH(BF$15)),
NETWORKDAYS.INTL(($AX418)-_xlpm.DD,$AX418,1,_xlpm.VD),
AND(MONTH($AW418)&lt;MONTH(BF$15),MONTH($AX418)&gt;MONTH(BF$15)),
NETWORKDAYS.INTL((EOMONTH(BF$15-1,1))-_xlpm.DD,EOMONTH(BF$15-1,1),1,_xlpm.VD),
AND(MONTH($AW418)=MONTH(BF$15),MONTH($AX418)=MONTH(BF$15)),
NETWORKDAYS.INTL($AW418,$AX418,1,_xlpm.VD)))),0)),
$DH418="месяц",
$DR418*BF418,
$DH418="неделя",
$DR418*BF418/7*(ROUNDUP((DAY(EOMONTH(BF$15,0)))/4,0))),
0)</f>
        <v/>
      </c>
      <c r="DZ418" s="125">
        <f t="array" ref="DZ418">
IFERROR(_xlfn.IFS(
$DH418="день_1",
$DR418*$BL418/($AX418-$AW418+1)*BG418*(DAY(EOMONTH(BG$15,0))),
$DH418="день_2",
$DR418/30*MAX(MIN($AX418,EOMONTH(BG$15,0))-MAX($AW418,BG$15)+1,),
$DH418="раб.день",
$DR418/30*(IFERROR(
_xlfn.LET(_xlpm.VD,
CHOOSE(
{1;2;3;4;5;6;7;8;9;10;11;12;13;14;15;16;17;18},
45658,45659,45660,45661,45662,45663,45664,45665,45711,45724,45778,45779,45785,45786,45820,45821,45965,46022),
_xlfn.LET(_xlpm.DD,
MAX(MIN($AX418,EOMONTH(BG$15,0))-MAX($AW418,BG$15),),
_xlfn.IFS(
AND(MONTH($AW418)=MONTH(BG$15),MONTH($AX418)&lt;&gt;MONTH(BG$15)),
NETWORKDAYS.INTL($AW418,$AW418+_xlpm.DD,1,_xlpm.VD),
AND(MONTH($AW418)&lt;&gt;MONTH(BG$15),MONTH($AX418)=MONTH(BG$15)),
NETWORKDAYS.INTL(($AX418)-_xlpm.DD,$AX418,1,_xlpm.VD),
AND(MONTH($AW418)&lt;MONTH(BG$15),MONTH($AX418)&gt;MONTH(BG$15)),
NETWORKDAYS.INTL((EOMONTH(BG$15-1,1))-_xlpm.DD,EOMONTH(BG$15-1,1),1,_xlpm.VD),
AND(MONTH($AW418)=MONTH(BG$15),MONTH($AX418)=MONTH(BG$15)),
NETWORKDAYS.INTL($AW418,$AX418,1,_xlpm.VD)))),0)),
$DH418="месяц",
$DR418*BG418,
$DH418="неделя",
$DR418*BG418/7*(ROUNDUP((DAY(EOMONTH(BG$15,0)))/4,0))),
0)</f>
        <v/>
      </c>
      <c r="EA418" s="125">
        <f t="array" ref="EA418">
IFERROR(_xlfn.IFS(
$DH418="день_1",
$DR418*$BL418/($AX418-$AW418+1)*BH418*(DAY(EOMONTH(BH$15,0))),
$DH418="день_2",
$DR418/30*MAX(MIN($AX418,EOMONTH(BH$15,0))-MAX($AW418,BH$15)+1,),
$DH418="раб.день",
$DR418/30*(IFERROR(
_xlfn.LET(_xlpm.VD,
CHOOSE(
{1;2;3;4;5;6;7;8;9;10;11;12;13;14;15;16;17;18},
45658,45659,45660,45661,45662,45663,45664,45665,45711,45724,45778,45779,45785,45786,45820,45821,45965,46022),
_xlfn.LET(_xlpm.DD,
MAX(MIN($AX418,EOMONTH(BH$15,0))-MAX($AW418,BH$15),),
_xlfn.IFS(
AND(MONTH($AW418)=MONTH(BH$15),MONTH($AX418)&lt;&gt;MONTH(BH$15)),
NETWORKDAYS.INTL($AW418,$AW418+_xlpm.DD,1,_xlpm.VD),
AND(MONTH($AW418)&lt;&gt;MONTH(BH$15),MONTH($AX418)=MONTH(BH$15)),
NETWORKDAYS.INTL(($AX418)-_xlpm.DD,$AX418,1,_xlpm.VD),
AND(MONTH($AW418)&lt;MONTH(BH$15),MONTH($AX418)&gt;MONTH(BH$15)),
NETWORKDAYS.INTL((EOMONTH(BH$15-1,1))-_xlpm.DD,EOMONTH(BH$15-1,1),1,_xlpm.VD),
AND(MONTH($AW418)=MONTH(BH$15),MONTH($AX418)=MONTH(BH$15)),
NETWORKDAYS.INTL($AW418,$AX418,1,_xlpm.VD)))),0)),
$DH418="месяц",
$DR418*BH418,
$DH418="неделя",
$DR418*BH418/7*(ROUNDUP((DAY(EOMONTH(BH$15,0)))/4,0))),
0)</f>
        <v/>
      </c>
      <c r="EB418" s="125">
        <f t="array" ref="EB418">
IFERROR(_xlfn.IFS(
$DH418="день_1",
$DR418*$BL418/($AX418-$AW418+1)*BI418*(DAY(EOMONTH(BI$15,0))),
$DH418="день_2",
$DR418/30*MAX(MIN($AX418,EOMONTH(BI$15,0))-MAX($AW418,BI$15)+1,),
$DH418="раб.день",
$DR418/30*(IFERROR(
_xlfn.LET(_xlpm.VD,
CHOOSE(
{1;2;3;4;5;6;7;8;9;10;11;12;13;14;15;16;17;18},
45658,45659,45660,45661,45662,45663,45664,45665,45711,45724,45778,45779,45785,45786,45820,45821,45965,46022),
_xlfn.LET(_xlpm.DD,
MAX(MIN($AX418,EOMONTH(BI$15,0))-MAX($AW418,BI$15),),
_xlfn.IFS(
AND(MONTH($AW418)=MONTH(BI$15),MONTH($AX418)&lt;&gt;MONTH(BI$15)),
NETWORKDAYS.INTL($AW418,$AW418+_xlpm.DD,1,_xlpm.VD),
AND(MONTH($AW418)&lt;&gt;MONTH(BI$15),MONTH($AX418)=MONTH(BI$15)),
NETWORKDAYS.INTL(($AX418)-_xlpm.DD,$AX418,1,_xlpm.VD),
AND(MONTH($AW418)&lt;MONTH(BI$15),MONTH($AX418)&gt;MONTH(BI$15)),
NETWORKDAYS.INTL((EOMONTH(BI$15-1,1))-_xlpm.DD,EOMONTH(BI$15-1,1),1,_xlpm.VD),
AND(MONTH($AW418)=MONTH(BI$15),MONTH($AX418)=MONTH(BI$15)),
NETWORKDAYS.INTL($AW418,$AX418,1,_xlpm.VD)))),0)),
$DH418="месяц",
$DR418*BI418,
$DH418="неделя",
$DR418*BI418/7*(ROUNDUP((DAY(EOMONTH(BI$15,0)))/4,0))),
0)</f>
        <v/>
      </c>
      <c r="EC418" s="125">
        <f t="array" ref="EC418">
IFERROR(_xlfn.IFS(
$DH418="день_1",
$DR418*$BL418/($AX418-$AW418+1)*BJ418*(DAY(EOMONTH(BJ$15,0))),
$DH418="день_2",
$DR418/30*MAX(MIN($AX418,EOMONTH(BJ$15,0))-MAX($AW418,BJ$15)+1,),
$DH418="раб.день",
$DR418/30*(IFERROR(
_xlfn.LET(_xlpm.VD,
CHOOSE(
{1;2;3;4;5;6;7;8;9;10;11;12;13;14;15;16;17;18},
45658,45659,45660,45661,45662,45663,45664,45665,45711,45724,45778,45779,45785,45786,45820,45821,45965,46022),
_xlfn.LET(_xlpm.DD,
MAX(MIN($AX418,EOMONTH(BJ$15,0))-MAX($AW418,BJ$15),),
_xlfn.IFS(
AND(MONTH($AW418)=MONTH(BJ$15),MONTH($AX418)&lt;&gt;MONTH(BJ$15)),
NETWORKDAYS.INTL($AW418,$AW418+_xlpm.DD,1,_xlpm.VD),
AND(MONTH($AW418)&lt;&gt;MONTH(BJ$15),MONTH($AX418)=MONTH(BJ$15)),
NETWORKDAYS.INTL(($AX418)-_xlpm.DD,$AX418,1,_xlpm.VD),
AND(MONTH($AW418)&lt;MONTH(BJ$15),MONTH($AX418)&gt;MONTH(BJ$15)),
NETWORKDAYS.INTL((EOMONTH(BJ$15-1,1))-_xlpm.DD,EOMONTH(BJ$15-1,1),1,_xlpm.VD),
AND(MONTH($AW418)=MONTH(BJ$15),MONTH($AX418)=MONTH(BJ$15)),
NETWORKDAYS.INTL($AW418,$AX418,1,_xlpm.VD)))),0)),
$DH418="месяц",
$DR418*BJ418,
$DH418="неделя",
$DR418*BJ418/7*(ROUNDUP((DAY(EOMONTH(BJ$15,0)))/4,0))),
0)</f>
        <v/>
      </c>
      <c r="ED418" s="125">
        <f t="array" ref="ED418">
IFERROR(_xlfn.IFS(
$DH418="день_1",
$DR418*$BL418/($AX418-$AW418+1)*BK418*(DAY(EOMONTH(BK$15,0))),
$DH418="день_2",
$DR418/30*MAX(MIN($AX418,EOMONTH(BK$15,0))-MAX($AW418,BK$15)+1,),
$DH418="раб.день",
$DR418/30*(IFERROR(
_xlfn.LET(_xlpm.VD,
CHOOSE(
{1;2;3;4;5;6;7;8;9;10;11;12;13;14;15;16;17;18},
45658,45659,45660,45661,45662,45663,45664,45665,45711,45724,45778,45779,45785,45786,45820,45821,45965,46022),
_xlfn.LET(_xlpm.DD,
MAX(MIN($AX418,EOMONTH(BK$15,0))-MAX($AW418,BK$15),),
_xlfn.IFS(
AND(MONTH($AW418)=MONTH(BK$15),MONTH($AX418)&lt;&gt;MONTH(BK$15)),
NETWORKDAYS.INTL($AW418,$AW418+_xlpm.DD,1,_xlpm.VD),
AND(MONTH($AW418)&lt;&gt;MONTH(BK$15),MONTH($AX418)=MONTH(BK$15)),
NETWORKDAYS.INTL(($AX418)-_xlpm.DD,$AX418,1,_xlpm.VD),
AND(MONTH($AW418)&lt;MONTH(BK$15),MONTH($AX418)&gt;MONTH(BK$15)),
NETWORKDAYS.INTL((EOMONTH(BK$15-1,1))-_xlpm.DD,EOMONTH(BK$15-1,1),1,_xlpm.VD),
AND(MONTH($AW418)=MONTH(BK$15),MONTH($AX418)=MONTH(BK$15)),
NETWORKDAYS.INTL($AW418,$AX418,1,_xlpm.VD)))),0)),
$DH418="месяц",
$DR418*BK418,
$DH418="неделя",
$DR418*BK418/7*(ROUNDUP((DAY(EOMONTH(BK$15,0)))/4,0))),
0)</f>
        <v/>
      </c>
      <c r="EE418" s="125">
        <f>SUM($DS418,$DT418,$DU418,$DV418,$DW418,$DX418,$DY418,$DZ418,$EA418,$EB418,$EC418,$ED418)</f>
        <v/>
      </c>
      <c r="EF418" s="125">
        <f>IFERROR(ROUND($EE418*(1+$EP418),2),0)</f>
        <v/>
      </c>
      <c r="EG418" s="128" t="n">
        <v>1</v>
      </c>
      <c r="EH418" s="126" t="n">
        <v>0</v>
      </c>
      <c r="EI418" s="126">
        <f>ROUND(SUM($EH418:$EH418)*SUM($AB418:$AB418)*$EG418,2)</f>
        <v/>
      </c>
      <c r="EJ418" s="126">
        <f>ROUND($EI418*(1+$EP418),2)</f>
        <v/>
      </c>
      <c r="EK418" s="126" t="n">
        <v>0</v>
      </c>
      <c r="EL418" s="126">
        <f>ROUND(SUM($EK418:$EK418)*SUM($AB418:$AB418)*$EG418,2)</f>
        <v/>
      </c>
      <c r="EM418" s="126">
        <f>ROUND($EL418*(1+$EP418),2)</f>
        <v/>
      </c>
      <c r="EN418" s="126">
        <f>SUM($EE418,$EI418,$EL418)</f>
        <v/>
      </c>
      <c r="EO418" s="126">
        <f>SUM($EF418,$EJ418,$EM418)</f>
        <v/>
      </c>
      <c r="EP418" s="59" t="inlineStr">
        <is>
          <t>20%</t>
        </is>
      </c>
      <c r="EQ418" s="59" t="n"/>
      <c r="ER418" s="60">
        <f t="array" ref="ER418">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MATCH(ES418,
{"AMS";"RussOutdoor";"HD Outdoor";"Ingroup";"IQ";"Ledproduction";"LisChannel";"Logic";"Media-PPL";"NovikovTV | НовиковТВ";"SMA";"SOK";"КрокусТВ | CrocusTV | IndoorTV";"Сити";"ТЯК Москва"},
0)),"")</f>
        <v/>
      </c>
      <c r="ES418" s="60" t="n"/>
      <c r="ET418" s="60">
        <f t="array" ref="ET418">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MATCH(ES418,
{"AMS";"RussOutdoor";"HD Outdoor";"Ingroup";"IQ";"Ledproduction";"LisChannel";"Logic";"Media-PPL";"NovikovTV | НовиковТВ";"SMA";"SOK";"КрокусТВ | CrocusTV | IndoorTV";"Сити";"ТЯК Москва"},
0)),"")</f>
        <v/>
      </c>
      <c r="EU418" s="60" t="n"/>
      <c r="EV418" s="60" t="n"/>
      <c r="EX418" s="110">
        <f t="array" ref="EX418">
($AR418/30
+N("ТРАФИК ПЛОЩАДКИ"))*
(IFERROR(
_xlfn.LET(
_xlpm.GPR,
HLOOKUP($L418,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(MATCH($T418,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IF($Q418="цифровой",_xlpm.GPR/$AG418,_xlpm.GPR/60)),
0)
+N("DWELL TIME"))*
(IF($AB418=0,0,IF($AB418=1,0.3,IF($AB418=2,0.5,IF($AB418&gt;2,1))))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_xlfn.IFS($AC418="да",1.2,$AC418="нет",1)*
_xlfn.IFS($AD418="да",1.2,$AD418="нет",1)*
IF(R418="статический",1,1.2)*
$X418*
INDEX(
{1.2;1;1.2;1.2;1;1.2;1.2;1.2;1.2;1.2;1.2;1;1.2;1.2;1.2;1.2;1;1;1.2;1.2;1.2;1;1;1;1;1.2;1.2;1.2;1.2;1;1;1;1;1.2;1.2;1.2;1.2;1.2;1.2;1.2;1.2;1;1;1.2;1;1;1;1;1.5;1;1;1.5;1.5;1.2},
MATCH($Q418,_xlpm.MI,0)))&gt;{0.02;0.04;0.06;0.1;0.2;0.4;0.6;0.8;1;2;4;6})),
{0;1;2;3;4;5;6;7;8;9;10;11;12},
0)))
+N("КОЭФФИЦИЕНТ КОНТАКТА"))))*
(_xlfn.IFS($X418&lt;0.1,$X418/1000,$X418&gt;25,5.2,AND($X418&gt;=0.1,$X418&lt;=25),(($X418*2+0.1)/10)*($X418/10)))*
IFERROR((_xlfn.LET(
_xlpm.MA,
{0;0.8;0.85;0.9;0.95;1},
_xlpm.MAA,
{0;1;2;3;4;5},
INDEX(_xlpm.MA,MATCH(SUMPRODUCT(--((IF(ROUND(_xlpm.MAA,1)&gt;5,5,ROUND($AB418,1)))&gt;{0;1;2;3;4;5})),_xlpm.MAA,0)))
+N("КОЭФФИЦИЕНТ КОЛ-ВО КОНСТРУКЦИЙ")),1)*
$AB418,0))*
(IF($Q418="цифровой",$AG418/15*$AI418,1)
+N("ДЛЯ ЦИФРЫ"))</f>
        <v/>
      </c>
      <c r="EY418" s="110">
        <f>IFERROR(EX418*AY418,0)</f>
        <v/>
      </c>
      <c r="EZ418" s="131">
        <f>IFERROR(DP418/EY418*1000,0)</f>
        <v/>
      </c>
      <c r="FA418" s="112">
        <f>IFERROR(FC418/FB418,0)</f>
        <v/>
      </c>
      <c r="FB418" s="112">
        <f>IFERROR((FC418/(EY418/FF418*#REF!))*0.825,0)</f>
        <v/>
      </c>
      <c r="FC418" s="112">
        <f>IFERROR(((EX418*30/AR418)*100)/30,0)</f>
        <v/>
      </c>
      <c r="FD418" s="112">
        <f>IFERROR(EY418/G418*100%,0)</f>
        <v/>
      </c>
      <c r="FE418" s="112">
        <f>IFERROR(FD418/FC418*100%,0)</f>
        <v/>
      </c>
      <c r="FF418" s="110">
        <f>IFERROR(AR418/30*AY418,0)</f>
        <v/>
      </c>
    </row>
    <row r="419" ht="13" customHeight="1">
      <c r="A419" s="59" t="n"/>
      <c r="B419" s="60" t="n"/>
      <c r="C419" s="60" t="n"/>
      <c r="D419" s="60">
        <f t="array" ref="D419">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MATCH($E419,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19" s="60">
        <f t="array" ref="E419">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MATCH($F419,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19" s="60" t="inlineStr"/>
      <c r="G419" s="60" t="n"/>
      <c r="H419" s="60">
        <f t="array" ref="H419">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MATCH($I419,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19" s="60" t="n"/>
      <c r="J419" s="60" t="n"/>
      <c r="K419" s="60" t="n"/>
      <c r="L419" s="60" t="n"/>
      <c r="M419" s="60" t="n"/>
      <c r="N419" s="60" t="n"/>
      <c r="O419" s="60" t="n"/>
      <c r="P419" s="60">
        <f t="array" ref="P419">
_xlfn.IFS(
ISNUMBER(MATCH($Q419,{"шелфбаннер","разделитель","монетница","чековая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ISNUMBER(MATCH($Q419,{"LED/LCD","видеокулер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ISNUMBER(MATCH($Q419,{"автомобиль","машина","выставочное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ISNUMBER(MATCH($Q419,{"билборд","лифтовая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ISNUMBER(MATCH($Q419,{"навигация","подвесной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ISNUMBER(MATCH($Q419,{"движущаяся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ISNUMBER(MATCH($Q419,{"каталог","журнал"},)),
"Пресса",
$Q419="","")</f>
        <v/>
      </c>
      <c r="Q419" s="60" t="n"/>
      <c r="R419" s="60">
        <f t="array" ref="R419">
IFERROR(
_xlfn.IFS(
OR(ISNUMBER(MATCH($Q419,{"экспозиция","макет","стенд","автостенд","авто стенд","выставочное пространство","выставочные стенды","модульные выставочные стенды","3Д конструкция","3D конструкция"},)),P419="Экспонирование"),
"нестандартный",
ISNUMBER(MATCH($Q419,{"скроллер","призматрон"},)),
"динамический",
$P419="Видео",
"цифровой",
OR($P419="Пресса",$P419="Щит",$P419="POSm",$P419="Подвес",$P419="Брендирование/оклейка"),
"статический"),"")</f>
        <v/>
      </c>
      <c r="S419" s="59" t="n"/>
      <c r="T419" s="60" t="n"/>
      <c r="U419" s="60" t="n"/>
      <c r="V419" s="60">
        <f>
IF(P419="Видео",
"цифровой постер/ролик",
IF(ISNUMBER(MATCH(Q419,{"короб световой","короб световой | лайтбокс","короб световой | кристалайт","лайтбокс","лайт бокс","кристалайт","LB","lightbox"},)),
"бэклит",
IF(P419="Брендирование/оклейка",
"перфарированная пленка/самоклейка",
IF(P419="Экспонирование",
"под запрос",
IF(P419="Подвес",
"баннер/ткань",
"")))))</f>
        <v/>
      </c>
      <c r="W419" s="59" t="n"/>
      <c r="X419" s="59" t="n"/>
      <c r="Y419" s="59" t="n"/>
      <c r="Z419" s="61" t="n"/>
      <c r="AA419" s="61" t="n"/>
      <c r="AB419" s="61">
        <f>IF(BL419&gt;0,Z419,0)</f>
        <v/>
      </c>
      <c r="AC419" s="59" t="n"/>
      <c r="AD419" s="59" t="n"/>
      <c r="AE419" s="59" t="n"/>
      <c r="AF419" s="59" t="n"/>
      <c r="AG419" s="59" t="n"/>
      <c r="AH419" s="59" t="n"/>
      <c r="AI419" s="59" t="n"/>
      <c r="AJ419" s="59" t="n"/>
      <c r="AK419" s="59" t="n"/>
      <c r="AL419" s="62">
        <f>IFERROR(IF(OR(R419="статический",R419="динамический",R419="нестандартный",R419="",R419=""),"-",IF(AND(AH419="-",AI419="-"),"-",AK419*3600/AH419*AI419)),"-")</f>
        <v/>
      </c>
      <c r="AM419" s="62">
        <f>IFERROR(IF(OR(R419="статический",R419="динамический",R419="",R419="", R419="BTL",R419="нестандартный"),"-",AG419*AI419*AL419/60),"-")</f>
        <v/>
      </c>
      <c r="AN419" s="63">
        <f>IFERROR(IF(AH419="","-",AG419*AI419/AH419),"-")</f>
        <v/>
      </c>
      <c r="AO419" s="59">
        <f>IFERROR(IF(OR($R419="статический",$R419="динамический",$R419="",$R419="",$R419="BTL",$R419="нестандартный"),"-",$AL419*$AY419),"-")</f>
        <v/>
      </c>
      <c r="AP419" s="62">
        <f>IFERROR(IF(OR($R419="статический",$R419="динамический",$R419="",$R419="",$R419="BTL",$R419="нестандартный"),"-",$AM419*AY419),"-")</f>
        <v/>
      </c>
      <c r="AQ419" s="64" t="n"/>
      <c r="AR419" s="61" t="n"/>
      <c r="AS419" s="61" t="n"/>
      <c r="AT419" s="61" t="n"/>
      <c r="AU419" s="65" t="n"/>
      <c r="AV419" s="124">
        <f>IFERROR(DR419/AT419*1000,"n/a")</f>
        <v/>
      </c>
      <c r="AW419" s="67" t="n"/>
      <c r="AX419" s="67" t="n"/>
      <c r="AY419" s="43">
        <f>IFERROR(IF(OR($AW419="",$AX419=""),"",_xlfn.DAYS($AX419+1,$AW419)),"")</f>
        <v/>
      </c>
      <c r="AZ419" s="68">
        <f t="array" ref="AZ419">
_xlfn.LET(_xlpm.COEFF,
IF($AW419+$AX419=0,0,IF(MAX(MIN($AX419,EOMONTH(AZ$15,0))-MAX($AW419,AZ$15)+1,)&gt;0,1,0)),
_xlfn.IFS(
$ES419="LisChannel",
_xlpm.COEFF*
INDEX({1;1;1.2;1.2;1;1;1;1;1.2;1.2;1.2;1.2},
MATCH(MONTH(AZ$15),
{1,2,3,4,5,6,7,8,9,10,11,12})),
CONCATENATE($ES419," ",$L419)="RussOutdoor метро",
_xlpm.COEFF*
INDEX({0.8;0.9;1.1;1.1;1;1;1;1;1.1;1.1;1.1;1.1},
MATCH(MONTH(AZ$15),
{1,2,3,4,5,6,7,8,9,10,11,12})),
$ES419&lt;&gt;"LisChannel",
_xlpm.COEFF,
$ES419&lt;&gt;"RussOutdoor",
_xlpm.COEFF))</f>
        <v/>
      </c>
      <c r="BA419" s="68">
        <f t="array" ref="BA419">
_xlfn.LET(_xlpm.COEFF,
IF($AW419+$AX419=0,0,IF(MAX(MIN($AX419,EOMONTH(BA$15,0))-MAX($AW419,BA$15)+1,)&gt;0,1,0)),
_xlfn.IFS(
$ES419="LisChannel",
_xlpm.COEFF*
INDEX({1;1;1.2;1.2;1;1;1;1;1.2;1.2;1.2;1.2},
MATCH(MONTH(BA$15),
{1,2,3,4,5,6,7,8,9,10,11,12})),
CONCATENATE($ES419," ",$L419)="RussOutdoor метро",
_xlpm.COEFF*
INDEX({0.8;0.9;1.1;1.1;1;1;1;1;1.1;1.1;1.1;1.1},
MATCH(MONTH(BA$15),
{1,2,3,4,5,6,7,8,9,10,11,12})),
$ES419&lt;&gt;"LisChannel",
_xlpm.COEFF,
$ES419&lt;&gt;"RussOutdoor",
_xlpm.COEFF))</f>
        <v/>
      </c>
      <c r="BB419" s="68">
        <f t="array" ref="BB419">
_xlfn.LET(_xlpm.COEFF,
IF($AW419+$AX419=0,0,IF(MAX(MIN($AX419,EOMONTH(BB$15,0))-MAX($AW419,BB$15)+1,)&gt;0,1,0)),
_xlfn.IFS(
$ES419="LisChannel",
_xlpm.COEFF*
INDEX({1;1;1.2;1.2;1;1;1;1;1.2;1.2;1.2;1.2},
MATCH(MONTH(BB$15),
{1,2,3,4,5,6,7,8,9,10,11,12})),
CONCATENATE($ES419," ",$L419)="RussOutdoor метро",
_xlpm.COEFF*
INDEX({0.8;0.9;1.1;1.1;1;1;1;1;1.1;1.1;1.1;1.1},
MATCH(MONTH(BB$15),
{1,2,3,4,5,6,7,8,9,10,11,12})),
$ES419&lt;&gt;"LisChannel",
_xlpm.COEFF,
$ES419&lt;&gt;"RussOutdoor",
_xlpm.COEFF))</f>
        <v/>
      </c>
      <c r="BC419" s="68">
        <f t="array" ref="BC419">
_xlfn.LET(_xlpm.COEFF,
IF($AW419+$AX419=0,0,IF(MAX(MIN($AX419,EOMONTH(BC$15,0))-MAX($AW419,BC$15)+1,)&gt;0,1,0)),
_xlfn.IFS(
$ES419="LisChannel",
_xlpm.COEFF*
INDEX({1;1;1.2;1.2;1;1;1;1;1.2;1.2;1.2;1.2},
MATCH(MONTH(BC$15),
{1,2,3,4,5,6,7,8,9,10,11,12})),
CONCATENATE($ES419," ",$L419)="RussOutdoor метро",
_xlpm.COEFF*
INDEX({0.8;0.9;1.1;1.1;1;1;1;1;1.1;1.1;1.1;1.1},
MATCH(MONTH(BC$15),
{1,2,3,4,5,6,7,8,9,10,11,12})),
$ES419&lt;&gt;"LisChannel",
_xlpm.COEFF,
$ES419&lt;&gt;"RussOutdoor",
_xlpm.COEFF))</f>
        <v/>
      </c>
      <c r="BD419" s="68">
        <f t="array" ref="BD419">
_xlfn.LET(_xlpm.COEFF,
IF($AW419+$AX419=0,0,IF(MAX(MIN($AX419,EOMONTH(BD$15,0))-MAX($AW419,BD$15)+1,)&gt;0,1,0)),
_xlfn.IFS(
$ES419="LisChannel",
_xlpm.COEFF*
INDEX({1;1;1.2;1.2;1;1;1;1;1.2;1.2;1.2;1.2},
MATCH(MONTH(BD$15),
{1,2,3,4,5,6,7,8,9,10,11,12})),
CONCATENATE($ES419," ",$L419)="RussOutdoor метро",
_xlpm.COEFF*
INDEX({0.8;0.9;1.1;1.1;1;1;1;1;1.1;1.1;1.1;1.1},
MATCH(MONTH(BD$15),
{1,2,3,4,5,6,7,8,9,10,11,12})),
$ES419&lt;&gt;"LisChannel",
_xlpm.COEFF,
$ES419&lt;&gt;"RussOutdoor",
_xlpm.COEFF))</f>
        <v/>
      </c>
      <c r="BE419" s="68">
        <f t="array" ref="BE419">
_xlfn.LET(_xlpm.COEFF,
IF($AW419+$AX419=0,0,IF(MAX(MIN($AX419,EOMONTH(BE$15,0))-MAX($AW419,BE$15)+1,)&gt;0,1,0)),
_xlfn.IFS(
$ES419="LisChannel",
_xlpm.COEFF*
INDEX({1;1;1.2;1.2;1;1;1;1;1.2;1.2;1.2;1.2},
MATCH(MONTH(BE$15),
{1,2,3,4,5,6,7,8,9,10,11,12})),
CONCATENATE($ES419," ",$L419)="RussOutdoor метро",
_xlpm.COEFF*
INDEX({0.8;0.9;1.1;1.1;1;1;1;1;1.1;1.1;1.1;1.1},
MATCH(MONTH(BE$15),
{1,2,3,4,5,6,7,8,9,10,11,12})),
$ES419&lt;&gt;"LisChannel",
_xlpm.COEFF,
$ES419&lt;&gt;"RussOutdoor",
_xlpm.COEFF))</f>
        <v/>
      </c>
      <c r="BF419" s="68">
        <f t="array" ref="BF419">
_xlfn.LET(_xlpm.COEFF,
IF($AW419+$AX419=0,0,IF(MAX(MIN($AX419,EOMONTH(BF$15,0))-MAX($AW419,BF$15)+1,)&gt;0,1,0)),
_xlfn.IFS(
$ES419="LisChannel",
_xlpm.COEFF*
INDEX({1;1;1.2;1.2;1;1;1;1;1.2;1.2;1.2;1.2},
MATCH(MONTH(BF$15),
{1,2,3,4,5,6,7,8,9,10,11,12})),
CONCATENATE($ES419," ",$L419)="RussOutdoor метро",
_xlpm.COEFF*
INDEX({0.8;0.9;1.1;1.1;1;1;1;1;1.1;1.1;1.1;1.1},
MATCH(MONTH(BF$15),
{1,2,3,4,5,6,7,8,9,10,11,12})),
$ES419&lt;&gt;"LisChannel",
_xlpm.COEFF,
$ES419&lt;&gt;"RussOutdoor",
_xlpm.COEFF))</f>
        <v/>
      </c>
      <c r="BG419" s="68">
        <f t="array" ref="BG419">
_xlfn.LET(_xlpm.COEFF,
IF($AW419+$AX419=0,0,IF(MAX(MIN($AX419,EOMONTH(BG$15,0))-MAX($AW419,BG$15)+1,)&gt;0,1,0)),
_xlfn.IFS(
$ES419="LisChannel",
_xlpm.COEFF*
INDEX({1;1;1.2;1.2;1;1;1;1;1.2;1.2;1.2;1.2},
MATCH(MONTH(BG$15),
{1,2,3,4,5,6,7,8,9,10,11,12})),
CONCATENATE($ES419," ",$L419)="RussOutdoor метро",
_xlpm.COEFF*
INDEX({0.8;0.9;1.1;1.1;1;1;1;1;1.1;1.1;1.1;1.1},
MATCH(MONTH(BG$15),
{1,2,3,4,5,6,7,8,9,10,11,12})),
$ES419&lt;&gt;"LisChannel",
_xlpm.COEFF,
$ES419&lt;&gt;"RussOutdoor",
_xlpm.COEFF))</f>
        <v/>
      </c>
      <c r="BH419" s="68">
        <f t="array" ref="BH419">
_xlfn.LET(_xlpm.COEFF,
IF($AW419+$AX419=0,0,IF(MAX(MIN($AX419,EOMONTH(BH$15,0))-MAX($AW419,BH$15)+1,)&gt;0,1,0)),
_xlfn.IFS(
$ES419="LisChannel",
_xlpm.COEFF*
INDEX({1;1;1.2;1.2;1;1;1;1;1.2;1.2;1.2;1.2},
MATCH(MONTH(BH$15),
{1,2,3,4,5,6,7,8,9,10,11,12})),
CONCATENATE($ES419," ",$L419)="RussOutdoor метро",
_xlpm.COEFF*
INDEX({0.8;0.9;1.1;1.1;1;1;1;1;1.1;1.1;1.1;1.1},
MATCH(MONTH(BH$15),
{1,2,3,4,5,6,7,8,9,10,11,12})),
$ES419&lt;&gt;"LisChannel",
_xlpm.COEFF,
$ES419&lt;&gt;"RussOutdoor",
_xlpm.COEFF))</f>
        <v/>
      </c>
      <c r="BI419" s="68">
        <f t="array" ref="BI419">
_xlfn.LET(_xlpm.COEFF,
IF($AW419+$AX419=0,0,IF(MAX(MIN($AX419,EOMONTH(BI$15,0))-MAX($AW419,BI$15)+1,)&gt;0,1,0)),
_xlfn.IFS(
$ES419="LisChannel",
_xlpm.COEFF*
INDEX({1;1;1.2;1.2;1;1;1;1;1.2;1.2;1.2;1.2},
MATCH(MONTH(BI$15),
{1,2,3,4,5,6,7,8,9,10,11,12})),
CONCATENATE($ES419," ",$L419)="RussOutdoor метро",
_xlpm.COEFF*
INDEX({0.8;0.9;1.1;1.1;1;1;1;1;1.1;1.1;1.1;1.1},
MATCH(MONTH(BI$15),
{1,2,3,4,5,6,7,8,9,10,11,12})),
$ES419&lt;&gt;"LisChannel",
_xlpm.COEFF,
$ES419&lt;&gt;"RussOutdoor",
_xlpm.COEFF))</f>
        <v/>
      </c>
      <c r="BJ419" s="68">
        <f t="array" ref="BJ419">
_xlfn.LET(_xlpm.COEFF,
IF($AW419+$AX419=0,0,IF(MAX(MIN($AX419,EOMONTH(BJ$15,0))-MAX($AW419,BJ$15)+1,)&gt;0,1,0)),
_xlfn.IFS(
$ES419="LisChannel",
_xlpm.COEFF*
INDEX({1;1;1.2;1.2;1;1;1;1;1.2;1.2;1.2;1.2},
MATCH(MONTH(BJ$15),
{1,2,3,4,5,6,7,8,9,10,11,12})),
CONCATENATE($ES419," ",$L419)="RussOutdoor метро",
_xlpm.COEFF*
INDEX({0.8;0.9;1.1;1.1;1;1;1;1;1.1;1.1;1.1;1.1},
MATCH(MONTH(BJ$15),
{1,2,3,4,5,6,7,8,9,10,11,12})),
$ES419&lt;&gt;"LisChannel",
_xlpm.COEFF,
$ES419&lt;&gt;"RussOutdoor",
_xlpm.COEFF))</f>
        <v/>
      </c>
      <c r="BK419" s="68">
        <f t="array" ref="BK419">
_xlfn.LET(_xlpm.COEFF,
IF($AW419+$AX419=0,0,IF(MAX(MIN($AX419,EOMONTH(BK$15,0))-MAX($AW419,BK$15)+1,)&gt;0,1,0)),
_xlfn.IFS(
$ES419="LisChannel",
_xlpm.COEFF*
INDEX({1;1;1.2;1.2;1;1;1;1;1.2;1.2;1.2;1.2},
MATCH(MONTH(BK$15),
{1,2,3,4,5,6,7,8,9,10,11,12})),
CONCATENATE($ES419," ",$L419)="RussOutdoor метро",
_xlpm.COEFF*
INDEX({0.8;0.9;1.1;1.1;1;1;1;1;1.1;1.1;1.1;1.1},
MATCH(MONTH(BK$15),
{1,2,3,4,5,6,7,8,9,10,11,12})),
$ES419&lt;&gt;"LisChannel",
_xlpm.COEFF,
$ES419&lt;&gt;"RussOutdoor",
_xlpm.COEFF))</f>
        <v/>
      </c>
      <c r="BL419" s="62">
        <f>COUNTIFS($AZ419:$BK419,"&gt;0")</f>
        <v/>
      </c>
      <c r="BM419" s="65" t="n"/>
      <c r="BN419" s="125">
        <f>$DJ419</f>
        <v/>
      </c>
      <c r="BO419" s="63">
        <f>$DQ419</f>
        <v/>
      </c>
      <c r="BP419" s="125">
        <f>
IFERROR(
IF($BL419=0,0,
$BN419*(1-$BO419)),
0)</f>
        <v/>
      </c>
      <c r="BQ419" s="125">
        <f t="array" ref="BQ419">
IFERROR(
_xlfn.IFS(
$DH419="день_1",
$BP419*$BL419/($AX419-$AW419+1)*AZ419*(DAY(EOMONTH(AZ$15,0))),
$DH419="день_2",
$BP419/30*MAX(MIN($AX419,EOMONTH(AZ$15,0))-MAX($AW419,AZ$15)+1,),
$DH419="раб.день",
$BP419/30*(IFERROR(
_xlfn.LET(_xlpm.VD,
CHOOSE(
{1;2;3;4;5;6;7;8;9;10;11;12;13;14;15;16;17;18},
45658,45659,45660,45661,45662,45663,45664,45665,45711,45724,45778,45779,45785,45786,45820,45821,45965,46022),
_xlfn.LET(_xlpm.DD,
MAX(MIN($AX419,EOMONTH(AZ$15,0))-MAX($AW419,AZ$15),),
_xlfn.IFS(
AND(MONTH($AW419)=MONTH(AZ$15),MONTH($AX419)&lt;&gt;MONTH(AZ$15)),
NETWORKDAYS.INTL($AW419,$AW419+_xlpm.DD,1,_xlpm.VD),
AND(MONTH($AW419)&lt;&gt;MONTH(AZ$15),MONTH($AX419)=MONTH(AZ$15)),
NETWORKDAYS.INTL(($AX419)-_xlpm.DD,$AX419,1,_xlpm.VD),
AND(MONTH($AW419)&lt;MONTH(AZ$15),MONTH($AX419)&gt;MONTH(AZ$15)),
NETWORKDAYS.INTL((EOMONTH(AZ$15-1,1))-_xlpm.DD,EOMONTH(AZ$15-1,1),1,_xlpm.VD),
AND(MONTH($AW419)=MONTH(AZ$15),MONTH($AX419)=MONTH(AZ$15)),
NETWORKDAYS.INTL($AW419,$AX419,1,_xlpm.VD)))),0)),
$DH419="месяц",
$BP419*AZ419,
$DH419="неделя",
$BP419*AZ419/7*(ROUNDUP((DAY(EOMONTH(AZ$15,0)))/4,0))),
0)</f>
        <v/>
      </c>
      <c r="BR419" s="125">
        <f t="array" ref="BR419">
IFERROR(
_xlfn.IFS(
$DH419="день_1",
$BP419*$BL419/($AX419-$AW419+1)*BA419*(DAY(EOMONTH(BA$15,0))),
$DH419="день_2",
$BP419/30*MAX(MIN($AX419,EOMONTH(BA$15,0))-MAX($AW419,BA$15)+1,),
$DH419="раб.день",
$BP419/30*(IFERROR(
_xlfn.LET(_xlpm.VD,
CHOOSE(
{1;2;3;4;5;6;7;8;9;10;11;12;13;14;15;16;17;18},
45658,45659,45660,45661,45662,45663,45664,45665,45711,45724,45778,45779,45785,45786,45820,45821,45965,46022),
_xlfn.LET(_xlpm.DD,
MAX(MIN($AX419,EOMONTH(BA$15,0))-MAX($AW419,BA$15),),
_xlfn.IFS(
AND(MONTH($AW419)=MONTH(BA$15),MONTH($AX419)&lt;&gt;MONTH(BA$15)),
NETWORKDAYS.INTL($AW419,$AW419+_xlpm.DD,1,_xlpm.VD),
AND(MONTH($AW419)&lt;&gt;MONTH(BA$15),MONTH($AX419)=MONTH(BA$15)),
NETWORKDAYS.INTL(($AX419)-_xlpm.DD,$AX419,1,_xlpm.VD),
AND(MONTH($AW419)&lt;MONTH(BA$15),MONTH($AX419)&gt;MONTH(BA$15)),
NETWORKDAYS.INTL((EOMONTH(BA$15-1,1))-_xlpm.DD,EOMONTH(BA$15-1,1),1,_xlpm.VD),
AND(MONTH($AW419)=MONTH(BA$15),MONTH($AX419)=MONTH(BA$15)),
NETWORKDAYS.INTL($AW419,$AX419,1,_xlpm.VD)))),0)),
$DH419="месяц",
$BP419*BA419,
$DH419="неделя",
$BP419*BA419/7*(ROUNDUP((DAY(EOMONTH(BA$15,0)))/4,0))),
0)</f>
        <v/>
      </c>
      <c r="BS419" s="125">
        <f t="array" ref="BS419">
IFERROR(
_xlfn.IFS(
$DH419="день_1",
$BP419*$BL419/($AX419-$AW419+1)*BB419*(DAY(EOMONTH(BB$15,0))),
$DH419="день_2",
$BP419/30*MAX(MIN($AX419,EOMONTH(BB$15,0))-MAX($AW419,BB$15)+1,),
$DH419="раб.день",
$BP419/30*(IFERROR(
_xlfn.LET(_xlpm.VD,
CHOOSE(
{1;2;3;4;5;6;7;8;9;10;11;12;13;14;15;16;17;18},
45658,45659,45660,45661,45662,45663,45664,45665,45711,45724,45778,45779,45785,45786,45820,45821,45965,46022),
_xlfn.LET(_xlpm.DD,
MAX(MIN($AX419,EOMONTH(BB$15,0))-MAX($AW419,BB$15),),
_xlfn.IFS(
AND(MONTH($AW419)=MONTH(BB$15),MONTH($AX419)&lt;&gt;MONTH(BB$15)),
NETWORKDAYS.INTL($AW419,$AW419+_xlpm.DD,1,_xlpm.VD),
AND(MONTH($AW419)&lt;&gt;MONTH(BB$15),MONTH($AX419)=MONTH(BB$15)),
NETWORKDAYS.INTL(($AX419)-_xlpm.DD,$AX419,1,_xlpm.VD),
AND(MONTH($AW419)&lt;MONTH(BB$15),MONTH($AX419)&gt;MONTH(BB$15)),
NETWORKDAYS.INTL((EOMONTH(BB$15-1,1))-_xlpm.DD,EOMONTH(BB$15-1,1),1,_xlpm.VD),
AND(MONTH($AW419)=MONTH(BB$15),MONTH($AX419)=MONTH(BB$15)),
NETWORKDAYS.INTL($AW419,$AX419,1,_xlpm.VD)))),0)),
$DH419="месяц",
$BP419*BB419,
$DH419="неделя",
$BP419*BB419/7*(ROUNDUP((DAY(EOMONTH(BB$15,0)))/4,0))),
0)</f>
        <v/>
      </c>
      <c r="BT419" s="125">
        <f t="array" ref="BT419">
IFERROR(
_xlfn.IFS(
$DH419="день_1",
$BP419*$BL419/($AX419-$AW419+1)*BC419*(DAY(EOMONTH(BC$15,0))),
$DH419="день_2",
$BP419/30*MAX(MIN($AX419,EOMONTH(BC$15,0))-MAX($AW419,BC$15)+1,),
$DH419="раб.день",
$BP419/30*(IFERROR(
_xlfn.LET(_xlpm.VD,
CHOOSE(
{1;2;3;4;5;6;7;8;9;10;11;12;13;14;15;16;17;18},
45658,45659,45660,45661,45662,45663,45664,45665,45711,45724,45778,45779,45785,45786,45820,45821,45965,46022),
_xlfn.LET(_xlpm.DD,
MAX(MIN($AX419,EOMONTH(BC$15,0))-MAX($AW419,BC$15),),
_xlfn.IFS(
AND(MONTH($AW419)=MONTH(BC$15),MONTH($AX419)&lt;&gt;MONTH(BC$15)),
NETWORKDAYS.INTL($AW419,$AW419+_xlpm.DD,1,_xlpm.VD),
AND(MONTH($AW419)&lt;&gt;MONTH(BC$15),MONTH($AX419)=MONTH(BC$15)),
NETWORKDAYS.INTL(($AX419)-_xlpm.DD,$AX419,1,_xlpm.VD),
AND(MONTH($AW419)&lt;MONTH(BC$15),MONTH($AX419)&gt;MONTH(BC$15)),
NETWORKDAYS.INTL((EOMONTH(BC$15-1,1))-_xlpm.DD,EOMONTH(BC$15-1,1),1,_xlpm.VD),
AND(MONTH($AW419)=MONTH(BC$15),MONTH($AX419)=MONTH(BC$15)),
NETWORKDAYS.INTL($AW419,$AX419,1,_xlpm.VD)))),0)),
$DH419="месяц",
$BP419*BC419,
$DH419="неделя",
$BP419*BC419/7*(ROUNDUP((DAY(EOMONTH(BC$15,0)))/4,0))),
0)</f>
        <v/>
      </c>
      <c r="BU419" s="125">
        <f t="array" ref="BU419">
IFERROR(
_xlfn.IFS(
$DH419="день_1",
$BP419*$BL419/($AX419-$AW419+1)*BD419*(DAY(EOMONTH(BD$15,0))),
$DH419="день_2",
$BP419/30*MAX(MIN($AX419,EOMONTH(BD$15,0))-MAX($AW419,BD$15)+1,),
$DH419="раб.день",
$BP419/30*(IFERROR(
_xlfn.LET(_xlpm.VD,
CHOOSE(
{1;2;3;4;5;6;7;8;9;10;11;12;13;14;15;16;17;18},
45658,45659,45660,45661,45662,45663,45664,45665,45711,45724,45778,45779,45785,45786,45820,45821,45965,46022),
_xlfn.LET(_xlpm.DD,
MAX(MIN($AX419,EOMONTH(BD$15,0))-MAX($AW419,BD$15),),
_xlfn.IFS(
AND(MONTH($AW419)=MONTH(BD$15),MONTH($AX419)&lt;&gt;MONTH(BD$15)),
NETWORKDAYS.INTL($AW419,$AW419+_xlpm.DD,1,_xlpm.VD),
AND(MONTH($AW419)&lt;&gt;MONTH(BD$15),MONTH($AX419)=MONTH(BD$15)),
NETWORKDAYS.INTL(($AX419)-_xlpm.DD,$AX419,1,_xlpm.VD),
AND(MONTH($AW419)&lt;MONTH(BD$15),MONTH($AX419)&gt;MONTH(BD$15)),
NETWORKDAYS.INTL((EOMONTH(BD$15-1,1))-_xlpm.DD,EOMONTH(BD$15-1,1),1,_xlpm.VD),
AND(MONTH($AW419)=MONTH(BD$15),MONTH($AX419)=MONTH(BD$15)),
NETWORKDAYS.INTL($AW419,$AX419,1,_xlpm.VD)))),0)),
$DH419="месяц",
$BP419*BD419,
$DH419="неделя",
$BP419*BD419/7*(ROUNDUP((DAY(EOMONTH(BD$15,0)))/4,0))),
0)</f>
        <v/>
      </c>
      <c r="BV419" s="125">
        <f t="array" ref="BV419">
IFERROR(
_xlfn.IFS(
$DH419="день_1",
$BP419*$BL419/($AX419-$AW419+1)*BE419*(DAY(EOMONTH(BE$15,0))),
$DH419="день_2",
$BP419/30*MAX(MIN($AX419,EOMONTH(BE$15,0))-MAX($AW419,BE$15)+1,),
$DH419="раб.день",
$BP419/30*(IFERROR(
_xlfn.LET(_xlpm.VD,
CHOOSE(
{1;2;3;4;5;6;7;8;9;10;11;12;13;14;15;16;17;18},
45658,45659,45660,45661,45662,45663,45664,45665,45711,45724,45778,45779,45785,45786,45820,45821,45965,46022),
_xlfn.LET(_xlpm.DD,
MAX(MIN($AX419,EOMONTH(BE$15,0))-MAX($AW419,BE$15),),
_xlfn.IFS(
AND(MONTH($AW419)=MONTH(BE$15),MONTH($AX419)&lt;&gt;MONTH(BE$15)),
NETWORKDAYS.INTL($AW419,$AW419+_xlpm.DD,1,_xlpm.VD),
AND(MONTH($AW419)&lt;&gt;MONTH(BE$15),MONTH($AX419)=MONTH(BE$15)),
NETWORKDAYS.INTL(($AX419)-_xlpm.DD,$AX419,1,_xlpm.VD),
AND(MONTH($AW419)&lt;MONTH(BE$15),MONTH($AX419)&gt;MONTH(BE$15)),
NETWORKDAYS.INTL((EOMONTH(BE$15-1,1))-_xlpm.DD,EOMONTH(BE$15-1,1),1,_xlpm.VD),
AND(MONTH($AW419)=MONTH(BE$15),MONTH($AX419)=MONTH(BE$15)),
NETWORKDAYS.INTL($AW419,$AX419,1,_xlpm.VD)))),0)),
$DH419="месяц",
$BP419*BE419,
$DH419="неделя",
$BP419*BE419/7*(ROUNDUP((DAY(EOMONTH(BE$15,0)))/4,0))),
0)</f>
        <v/>
      </c>
      <c r="BW419" s="125">
        <f t="array" ref="BW419">
IFERROR(
_xlfn.IFS(
$DH419="день_1",
$BP419*$BL419/($AX419-$AW419+1)*BF419*(DAY(EOMONTH(BF$15,0))),
$DH419="день_2",
$BP419/30*MAX(MIN($AX419,EOMONTH(BF$15,0))-MAX($AW419,BF$15)+1,),
$DH419="раб.день",
$BP419/30*(IFERROR(
_xlfn.LET(_xlpm.VD,
CHOOSE(
{1;2;3;4;5;6;7;8;9;10;11;12;13;14;15;16;17;18},
45658,45659,45660,45661,45662,45663,45664,45665,45711,45724,45778,45779,45785,45786,45820,45821,45965,46022),
_xlfn.LET(_xlpm.DD,
MAX(MIN($AX419,EOMONTH(BF$15,0))-MAX($AW419,BF$15),),
_xlfn.IFS(
AND(MONTH($AW419)=MONTH(BF$15),MONTH($AX419)&lt;&gt;MONTH(BF$15)),
NETWORKDAYS.INTL($AW419,$AW419+_xlpm.DD,1,_xlpm.VD),
AND(MONTH($AW419)&lt;&gt;MONTH(BF$15),MONTH($AX419)=MONTH(BF$15)),
NETWORKDAYS.INTL(($AX419)-_xlpm.DD,$AX419,1,_xlpm.VD),
AND(MONTH($AW419)&lt;MONTH(BF$15),MONTH($AX419)&gt;MONTH(BF$15)),
NETWORKDAYS.INTL((EOMONTH(BF$15-1,1))-_xlpm.DD,EOMONTH(BF$15-1,1),1,_xlpm.VD),
AND(MONTH($AW419)=MONTH(BF$15),MONTH($AX419)=MONTH(BF$15)),
NETWORKDAYS.INTL($AW419,$AX419,1,_xlpm.VD)))),0)),
$DH419="месяц",
$BP419*BF419,
$DH419="неделя",
$BP419*BF419/7*(ROUNDUP((DAY(EOMONTH(BF$15,0)))/4,0))),
0)</f>
        <v/>
      </c>
      <c r="BX419" s="125">
        <f t="array" ref="BX419">
IFERROR(
_xlfn.IFS(
$DH419="день_1",
$BP419*$BL419/($AX419-$AW419+1)*BG419*(DAY(EOMONTH(BG$15,0))),
$DH419="день_2",
$BP419/30*MAX(MIN($AX419,EOMONTH(BG$15,0))-MAX($AW419,BG$15)+1,),
$DH419="раб.день",
$BP419/30*(IFERROR(
_xlfn.LET(_xlpm.VD,
CHOOSE(
{1;2;3;4;5;6;7;8;9;10;11;12;13;14;15;16;17;18},
45658,45659,45660,45661,45662,45663,45664,45665,45711,45724,45778,45779,45785,45786,45820,45821,45965,46022),
_xlfn.LET(_xlpm.DD,
MAX(MIN($AX419,EOMONTH(BG$15,0))-MAX($AW419,BG$15),),
_xlfn.IFS(
AND(MONTH($AW419)=MONTH(BG$15),MONTH($AX419)&lt;&gt;MONTH(BG$15)),
NETWORKDAYS.INTL($AW419,$AW419+_xlpm.DD,1,_xlpm.VD),
AND(MONTH($AW419)&lt;&gt;MONTH(BG$15),MONTH($AX419)=MONTH(BG$15)),
NETWORKDAYS.INTL(($AX419)-_xlpm.DD,$AX419,1,_xlpm.VD),
AND(MONTH($AW419)&lt;MONTH(BG$15),MONTH($AX419)&gt;MONTH(BG$15)),
NETWORKDAYS.INTL((EOMONTH(BG$15-1,1))-_xlpm.DD,EOMONTH(BG$15-1,1),1,_xlpm.VD),
AND(MONTH($AW419)=MONTH(BG$15),MONTH($AX419)=MONTH(BG$15)),
NETWORKDAYS.INTL($AW419,$AX419,1,_xlpm.VD)))),0)),
$DH419="месяц",
$BP419*BG419,
$DH419="неделя",
$BP419*BG419/7*(ROUNDUP((DAY(EOMONTH(BG$15,0)))/4,0))),
0)</f>
        <v/>
      </c>
      <c r="BY419" s="125">
        <f t="array" ref="BY419">
IFERROR(
_xlfn.IFS(
$DH419="день_1",
$BP419*$BL419/($AX419-$AW419+1)*BH419*(DAY(EOMONTH(BH$15,0))),
$DH419="день_2",
$BP419/30*MAX(MIN($AX419,EOMONTH(BH$15,0))-MAX($AW419,BH$15)+1,),
$DH419="раб.день",
$BP419/30*(IFERROR(
_xlfn.LET(_xlpm.VD,
CHOOSE(
{1;2;3;4;5;6;7;8;9;10;11;12;13;14;15;16;17;18},
45658,45659,45660,45661,45662,45663,45664,45665,45711,45724,45778,45779,45785,45786,45820,45821,45965,46022),
_xlfn.LET(_xlpm.DD,
MAX(MIN($AX419,EOMONTH(BH$15,0))-MAX($AW419,BH$15),),
_xlfn.IFS(
AND(MONTH($AW419)=MONTH(BH$15),MONTH($AX419)&lt;&gt;MONTH(BH$15)),
NETWORKDAYS.INTL($AW419,$AW419+_xlpm.DD,1,_xlpm.VD),
AND(MONTH($AW419)&lt;&gt;MONTH(BH$15),MONTH($AX419)=MONTH(BH$15)),
NETWORKDAYS.INTL(($AX419)-_xlpm.DD,$AX419,1,_xlpm.VD),
AND(MONTH($AW419)&lt;MONTH(BH$15),MONTH($AX419)&gt;MONTH(BH$15)),
NETWORKDAYS.INTL((EOMONTH(BH$15-1,1))-_xlpm.DD,EOMONTH(BH$15-1,1),1,_xlpm.VD),
AND(MONTH($AW419)=MONTH(BH$15),MONTH($AX419)=MONTH(BH$15)),
NETWORKDAYS.INTL($AW419,$AX419,1,_xlpm.VD)))),0)),
$DH419="месяц",
$BP419*BH419,
$DH419="неделя",
$BP419*BH419/7*(ROUNDUP((DAY(EOMONTH(BH$15,0)))/4,0))),
0)</f>
        <v/>
      </c>
      <c r="BZ419" s="125">
        <f t="array" ref="BZ419">
IFERROR(
_xlfn.IFS(
$DH419="день_1",
$BP419*$BL419/($AX419-$AW419+1)*BI419*(DAY(EOMONTH(BI$15,0))),
$DH419="день_2",
$BP419/30*MAX(MIN($AX419,EOMONTH(BI$15,0))-MAX($AW419,BI$15)+1,),
$DH419="раб.день",
$BP419/30*(IFERROR(
_xlfn.LET(_xlpm.VD,
CHOOSE(
{1;2;3;4;5;6;7;8;9;10;11;12;13;14;15;16;17;18},
45658,45659,45660,45661,45662,45663,45664,45665,45711,45724,45778,45779,45785,45786,45820,45821,45965,46022),
_xlfn.LET(_xlpm.DD,
MAX(MIN($AX419,EOMONTH(BI$15,0))-MAX($AW419,BI$15),),
_xlfn.IFS(
AND(MONTH($AW419)=MONTH(BI$15),MONTH($AX419)&lt;&gt;MONTH(BI$15)),
NETWORKDAYS.INTL($AW419,$AW419+_xlpm.DD,1,_xlpm.VD),
AND(MONTH($AW419)&lt;&gt;MONTH(BI$15),MONTH($AX419)=MONTH(BI$15)),
NETWORKDAYS.INTL(($AX419)-_xlpm.DD,$AX419,1,_xlpm.VD),
AND(MONTH($AW419)&lt;MONTH(BI$15),MONTH($AX419)&gt;MONTH(BI$15)),
NETWORKDAYS.INTL((EOMONTH(BI$15-1,1))-_xlpm.DD,EOMONTH(BI$15-1,1),1,_xlpm.VD),
AND(MONTH($AW419)=MONTH(BI$15),MONTH($AX419)=MONTH(BI$15)),
NETWORKDAYS.INTL($AW419,$AX419,1,_xlpm.VD)))),0)),
$DH419="месяц",
$BP419*BI419,
$DH419="неделя",
$BP419*BI419/7*(ROUNDUP((DAY(EOMONTH(BI$15,0)))/4,0))),
0)</f>
        <v/>
      </c>
      <c r="CA419" s="125">
        <f t="array" ref="CA419">
IFERROR(
_xlfn.IFS(
$DH419="день_1",
$BP419*$BL419/($AX419-$AW419+1)*BJ419*(DAY(EOMONTH(BJ$15,0))),
$DH419="день_2",
$BP419/30*MAX(MIN($AX419,EOMONTH(BJ$15,0))-MAX($AW419,BJ$15)+1,),
$DH419="раб.день",
$BP419/30*(IFERROR(
_xlfn.LET(_xlpm.VD,
CHOOSE(
{1;2;3;4;5;6;7;8;9;10;11;12;13;14;15;16;17;18},
45658,45659,45660,45661,45662,45663,45664,45665,45711,45724,45778,45779,45785,45786,45820,45821,45965,46022),
_xlfn.LET(_xlpm.DD,
MAX(MIN($AX419,EOMONTH(BJ$15,0))-MAX($AW419,BJ$15),),
_xlfn.IFS(
AND(MONTH($AW419)=MONTH(BJ$15),MONTH($AX419)&lt;&gt;MONTH(BJ$15)),
NETWORKDAYS.INTL($AW419,$AW419+_xlpm.DD,1,_xlpm.VD),
AND(MONTH($AW419)&lt;&gt;MONTH(BJ$15),MONTH($AX419)=MONTH(BJ$15)),
NETWORKDAYS.INTL(($AX419)-_xlpm.DD,$AX419,1,_xlpm.VD),
AND(MONTH($AW419)&lt;MONTH(BJ$15),MONTH($AX419)&gt;MONTH(BJ$15)),
NETWORKDAYS.INTL((EOMONTH(BJ$15-1,1))-_xlpm.DD,EOMONTH(BJ$15-1,1),1,_xlpm.VD),
AND(MONTH($AW419)=MONTH(BJ$15),MONTH($AX419)=MONTH(BJ$15)),
NETWORKDAYS.INTL($AW419,$AX419,1,_xlpm.VD)))),0)),
$DH419="месяц",
$BP419*BJ419,
$DH419="неделя",
$BP419*BJ419/7*(ROUNDUP((DAY(EOMONTH(BJ$15,0)))/4,0))),
0)</f>
        <v/>
      </c>
      <c r="CB419" s="125">
        <f t="array" ref="CB419">
IFERROR(
_xlfn.IFS(
$DH419="день_1",
$BP419*$BL419/($AX419-$AW419+1)*BK419*(DAY(EOMONTH(BK$15,0))),
$DH419="день_2",
$BP419/30*MAX(MIN($AX419,EOMONTH(BK$15,0))-MAX($AW419,BK$15)+1,),
$DH419="раб.день",
$BP419/30*(IFERROR(
_xlfn.LET(_xlpm.VD,
CHOOSE(
{1;2;3;4;5;6;7;8;9;10;11;12;13;14;15;16;17;18},
45658,45659,45660,45661,45662,45663,45664,45665,45711,45724,45778,45779,45785,45786,45820,45821,45965,46022),
_xlfn.LET(_xlpm.DD,
MAX(MIN($AX419,EOMONTH(BK$15,0))-MAX($AW419,BK$15),),
_xlfn.IFS(
AND(MONTH($AW419)=MONTH(BK$15),MONTH($AX419)&lt;&gt;MONTH(BK$15)),
NETWORKDAYS.INTL($AW419,$AW419+_xlpm.DD,1,_xlpm.VD),
AND(MONTH($AW419)&lt;&gt;MONTH(BK$15),MONTH($AX419)=MONTH(BK$15)),
NETWORKDAYS.INTL(($AX419)-_xlpm.DD,$AX419,1,_xlpm.VD),
AND(MONTH($AW419)&lt;MONTH(BK$15),MONTH($AX419)&gt;MONTH(BK$15)),
NETWORKDAYS.INTL((EOMONTH(BK$15-1,1))-_xlpm.DD,EOMONTH(BK$15-1,1),1,_xlpm.VD),
AND(MONTH($AW419)=MONTH(BK$15),MONTH($AX419)=MONTH(BK$15)),
NETWORKDAYS.INTL($AW419,$AX419,1,_xlpm.VD)))),0)),
$DH419="месяц",
$BP419*BK419,
$DH419="неделя",
$BP419*BK419/7*(ROUNDUP((DAY(EOMONTH(BK$15,0)))/4,0))),
0)</f>
        <v/>
      </c>
      <c r="CC419" s="125">
        <f>SUM($BQ419:$CB419)</f>
        <v/>
      </c>
      <c r="CD419" s="126">
        <f>SUM($EH419:$EH419)</f>
        <v/>
      </c>
      <c r="CE419" s="126">
        <f>$CD419*$AB419</f>
        <v/>
      </c>
      <c r="CF419" s="126">
        <f>SUM($EK419:$EK419)</f>
        <v/>
      </c>
      <c r="CG419" s="126">
        <f>$CF419*$AB419</f>
        <v/>
      </c>
      <c r="CH419" s="126">
        <f>SUM($CC419,$CE419,$CG419)</f>
        <v/>
      </c>
      <c r="CI419" s="126">
        <f>$CH419*(1+$CM419)</f>
        <v/>
      </c>
      <c r="CJ419" s="127" t="n">
        <v>0</v>
      </c>
      <c r="CK419" s="126">
        <f>SUM($CH419:$CH419)*(1+$CJ419)</f>
        <v/>
      </c>
      <c r="CL419" s="126">
        <f>SUM($CH419:$CH419)*(1+$CM419)</f>
        <v/>
      </c>
      <c r="CM419" s="59" t="inlineStr">
        <is>
          <t>20%</t>
        </is>
      </c>
      <c r="CN419" s="59" t="n"/>
      <c r="CO419" s="72" t="n"/>
      <c r="CP419" s="59" t="n"/>
      <c r="CQ419" s="73" t="n"/>
      <c r="CR419" s="73" t="n"/>
      <c r="CS419" s="73" t="n"/>
      <c r="CT419" s="72" t="n"/>
      <c r="CU419" s="79" t="inlineStr">
        <is>
          <t> </t>
        </is>
      </c>
      <c r="CV419" s="60" t="n"/>
      <c r="CW419" s="60" t="n"/>
      <c r="CX419" s="60" t="n"/>
      <c r="CY419" s="127">
        <f>IFERROR(($CC419-$EE419)/($EE419/(1-$DQ419)),0)</f>
        <v/>
      </c>
      <c r="CZ419" s="127">
        <f>IFERROR(1-$EI419/($CE419),0)</f>
        <v/>
      </c>
      <c r="DA419" s="127">
        <f>IFERROR(1-$EL419/($CG419),0)</f>
        <v/>
      </c>
      <c r="DB419" s="126">
        <f>ROUND(IFERROR(($CI419/(1+$CM419)-$EN419),0),2)</f>
        <v/>
      </c>
      <c r="DC419" s="128" t="n"/>
      <c r="DD419" s="125" t="n"/>
      <c r="DE419" s="75" t="n">
        <v>0</v>
      </c>
      <c r="DF419" s="128" t="n"/>
      <c r="DG419" s="125">
        <f>IF($DC419=0,0,$DD419*($DC419*100%-$DE419*$DF419))*SUM($AB419:$AB419)</f>
        <v/>
      </c>
      <c r="DH419" s="129" t="inlineStr">
        <is>
          <t>месяц</t>
        </is>
      </c>
      <c r="DI419" s="130">
        <f t="array" ref="DI419">IFERROR(
IF($ES419="LisChannel",
(ROUND(((INDEX({174.625;153.888888888889;130.972222222222},MATCH($AI419,{2;3;4}),0))*$AG419*$AI419),2)),0),0)</f>
        <v/>
      </c>
      <c r="DJ419" s="130">
        <f>
_xlfn.LET(_xlpm.X,
IFERROR(
IF($ES419="НовиковТВ",
(_xlfn.LET(_xlpm.NTV,
_xlfn.LET(_xlpm.MIN,350000,
IF(SUMIFS($DI:$DI,$ES:$ES,"НовиковТВ")&lt;=_xlpm.MIN,
(SUMIFS($DI:$DI,$ES:$ES,"НовиковТВ")/(COUNTIFS($ES:$ES,"НовиковТВ")))*_xlpm.MIN/SUMIFS($DI:$DI,$ES:$ES,"НовиковТВ"),
DI419)),
_xlpm.NTV+$DG419/(1-(1-(_xlpm.NTV)*(1-$DL419)*(1-$DM419)*(1-$DN419)*(1-$DO419)*(1-$DP419)/_xlpm.NTV))))/(1+$EP419),
$DI419+$DG419/(1-(1-($DI419)*(1-$DL419)*(1-$DM419)*(1-$DN419)*(1-$DO419)*(1-$DP419)/$DI419))),
0),
_xlpm.X*(1+$CM419)*(1+$CW419)-_xlpm.X*(1+$CM419)+_xlpm.X)</f>
        <v/>
      </c>
      <c r="DK419" s="125" t="inlineStr">
        <is>
          <t>послед.</t>
        </is>
      </c>
      <c r="DL419" s="63" t="n">
        <v>0</v>
      </c>
      <c r="DM419" s="63" t="n">
        <v>0</v>
      </c>
      <c r="DN419" s="63" t="n">
        <v>0</v>
      </c>
      <c r="DO419" s="63" t="n">
        <v>0</v>
      </c>
      <c r="DP419" s="63" t="n">
        <v>0</v>
      </c>
      <c r="DQ419" s="63">
        <f t="array" ref="DQ419">IFERROR(_xlfn.IFS(
$DK419="послед.",1-(1-$DL419)*(1-$DM419)*(1-$DN419)*(1-$DO419)*(1-$DP419),
$DK419="сумм.",$DL419+$DM419+$DN419+$DO419+$DP419),
0)</f>
        <v/>
      </c>
      <c r="DR419" s="125">
        <f t="array" ref="DR419">
IFERROR(
_xlfn.IFS(
$BL419=0,
0,
$BL419&gt;0,
_xlfn.IFS($DK419="послед.",
$DJ419*(1-$DL419)*(1-$DM419)*(1-$DN419)*(1-$DO419)*(1-$DP419),
$DK419="сумм.",
$DJ419*(1-($DL419+$DM419+$DN419+$DO419+$DP419)))),0)</f>
        <v/>
      </c>
      <c r="DS419" s="125">
        <f t="array" ref="DS419">
IFERROR(_xlfn.IFS(
$DH419="день_1",
$DR419*$BL419/($AX419-$AW419+1)*AZ419*(DAY(EOMONTH(AZ$15,0))),
$DH419="день_2",
$DR419/30*MAX(MIN($AX419,EOMONTH(AZ$15,0))-MAX($AW419,AZ$15)+1,),
$DH419="раб.день",
$DR419/30*(IFERROR(
_xlfn.LET(_xlpm.VD,
CHOOSE(
{1;2;3;4;5;6;7;8;9;10;11;12;13;14;15;16;17;18},
45658,45659,45660,45661,45662,45663,45664,45665,45711,45724,45778,45779,45785,45786,45820,45821,45965,46022),
_xlfn.LET(_xlpm.DD,
MAX(MIN($AX419,EOMONTH(AZ$15,0))-MAX($AW419,AZ$15),),
_xlfn.IFS(
AND(MONTH($AW419)=MONTH(AZ$15),MONTH($AX419)&lt;&gt;MONTH(AZ$15)),
NETWORKDAYS.INTL($AW419,$AW419+_xlpm.DD,1,_xlpm.VD),
AND(MONTH($AW419)&lt;&gt;MONTH(AZ$15),MONTH($AX419)=MONTH(AZ$15)),
NETWORKDAYS.INTL(($AX419)-_xlpm.DD,$AX419,1,_xlpm.VD),
AND(MONTH($AW419)&lt;MONTH(AZ$15),MONTH($AX419)&gt;MONTH(AZ$15)),
NETWORKDAYS.INTL((EOMONTH(AZ$15-1,1))-_xlpm.DD,EOMONTH(AZ$15-1,1),1,_xlpm.VD),
AND(MONTH($AW419)=MONTH(AZ$15),MONTH($AX419)=MONTH(AZ$15)),
NETWORKDAYS.INTL($AW419,$AX419,1,_xlpm.VD)))),0)),
$DH419="месяц",
$DR419*AZ419,
$DH419="неделя",
$DR419*AZ419/7*(ROUNDUP((DAY(EOMONTH(AZ$15,0)))/4,0))),
0)</f>
        <v/>
      </c>
      <c r="DT419" s="125">
        <f t="array" ref="DT419">
IFERROR(_xlfn.IFS(
$DH419="день_1",
$DR419*$BL419/($AX419-$AW419+1)*BA419*(DAY(EOMONTH(BA$15,0))),
$DH419="день_2",
$DR419/30*MAX(MIN($AX419,EOMONTH(BA$15,0))-MAX($AW419,BA$15)+1,),
$DH419="раб.день",
$DR419/30*(IFERROR(
_xlfn.LET(_xlpm.VD,
CHOOSE(
{1;2;3;4;5;6;7;8;9;10;11;12;13;14;15;16;17;18},
45658,45659,45660,45661,45662,45663,45664,45665,45711,45724,45778,45779,45785,45786,45820,45821,45965,46022),
_xlfn.LET(_xlpm.DD,
MAX(MIN($AX419,EOMONTH(BA$15,0))-MAX($AW419,BA$15),),
_xlfn.IFS(
AND(MONTH($AW419)=MONTH(BA$15),MONTH($AX419)&lt;&gt;MONTH(BA$15)),
NETWORKDAYS.INTL($AW419,$AW419+_xlpm.DD,1,_xlpm.VD),
AND(MONTH($AW419)&lt;&gt;MONTH(BA$15),MONTH($AX419)=MONTH(BA$15)),
NETWORKDAYS.INTL(($AX419)-_xlpm.DD,$AX419,1,_xlpm.VD),
AND(MONTH($AW419)&lt;MONTH(BA$15),MONTH($AX419)&gt;MONTH(BA$15)),
NETWORKDAYS.INTL((EOMONTH(BA$15-1,1))-_xlpm.DD,EOMONTH(BA$15-1,1),1,_xlpm.VD),
AND(MONTH($AW419)=MONTH(BA$15),MONTH($AX419)=MONTH(BA$15)),
NETWORKDAYS.INTL($AW419,$AX419,1,_xlpm.VD)))),0)),
$DH419="месяц",
$DR419*BA419,
$DH419="неделя",
$DR419*BA419/7*(ROUNDUP((DAY(EOMONTH(BA$15,0)))/4,0))),
0)</f>
        <v/>
      </c>
      <c r="DU419" s="125">
        <f t="array" ref="DU419">
IFERROR(_xlfn.IFS(
$DH419="день_1",
$DR419*$BL419/($AX419-$AW419+1)*BB419*(DAY(EOMONTH(BB$15,0))),
$DH419="день_2",
$DR419/30*MAX(MIN($AX419,EOMONTH(BB$15,0))-MAX($AW419,BB$15)+1,),
$DH419="раб.день",
$DR419/30*(IFERROR(
_xlfn.LET(_xlpm.VD,
CHOOSE(
{1;2;3;4;5;6;7;8;9;10;11;12;13;14;15;16;17;18},
45658,45659,45660,45661,45662,45663,45664,45665,45711,45724,45778,45779,45785,45786,45820,45821,45965,46022),
_xlfn.LET(_xlpm.DD,
MAX(MIN($AX419,EOMONTH(BB$15,0))-MAX($AW419,BB$15),),
_xlfn.IFS(
AND(MONTH($AW419)=MONTH(BB$15),MONTH($AX419)&lt;&gt;MONTH(BB$15)),
NETWORKDAYS.INTL($AW419,$AW419+_xlpm.DD,1,_xlpm.VD),
AND(MONTH($AW419)&lt;&gt;MONTH(BB$15),MONTH($AX419)=MONTH(BB$15)),
NETWORKDAYS.INTL(($AX419)-_xlpm.DD,$AX419,1,_xlpm.VD),
AND(MONTH($AW419)&lt;MONTH(BB$15),MONTH($AX419)&gt;MONTH(BB$15)),
NETWORKDAYS.INTL((EOMONTH(BB$15-1,1))-_xlpm.DD,EOMONTH(BB$15-1,1),1,_xlpm.VD),
AND(MONTH($AW419)=MONTH(BB$15),MONTH($AX419)=MONTH(BB$15)),
NETWORKDAYS.INTL($AW419,$AX419,1,_xlpm.VD)))),0)),
$DH419="месяц",
$DR419*BB419,
$DH419="неделя",
$DR419*BB419/7*(ROUNDUP((DAY(EOMONTH(BB$15,0)))/4,0))),
0)</f>
        <v/>
      </c>
      <c r="DV419" s="125">
        <f t="array" ref="DV419">
IFERROR(_xlfn.IFS(
$DH419="день_1",
$DR419*$BL419/($AX419-$AW419+1)*BC419*(DAY(EOMONTH(BC$15,0))),
$DH419="день_2",
$DR419/30*MAX(MIN($AX419,EOMONTH(BC$15,0))-MAX($AW419,BC$15)+1,),
$DH419="раб.день",
$DR419/30*(IFERROR(
_xlfn.LET(_xlpm.VD,
CHOOSE(
{1;2;3;4;5;6;7;8;9;10;11;12;13;14;15;16;17;18},
45658,45659,45660,45661,45662,45663,45664,45665,45711,45724,45778,45779,45785,45786,45820,45821,45965,46022),
_xlfn.LET(_xlpm.DD,
MAX(MIN($AX419,EOMONTH(BC$15,0))-MAX($AW419,BC$15),),
_xlfn.IFS(
AND(MONTH($AW419)=MONTH(BC$15),MONTH($AX419)&lt;&gt;MONTH(BC$15)),
NETWORKDAYS.INTL($AW419,$AW419+_xlpm.DD,1,_xlpm.VD),
AND(MONTH($AW419)&lt;&gt;MONTH(BC$15),MONTH($AX419)=MONTH(BC$15)),
NETWORKDAYS.INTL(($AX419)-_xlpm.DD,$AX419,1,_xlpm.VD),
AND(MONTH($AW419)&lt;MONTH(BC$15),MONTH($AX419)&gt;MONTH(BC$15)),
NETWORKDAYS.INTL((EOMONTH(BC$15-1,1))-_xlpm.DD,EOMONTH(BC$15-1,1),1,_xlpm.VD),
AND(MONTH($AW419)=MONTH(BC$15),MONTH($AX419)=MONTH(BC$15)),
NETWORKDAYS.INTL($AW419,$AX419,1,_xlpm.VD)))),0)),
$DH419="месяц",
$DR419*BC419,
$DH419="неделя",
$DR419*BC419/7*(ROUNDUP((DAY(EOMONTH(BC$15,0)))/4,0))),
0)</f>
        <v/>
      </c>
      <c r="DW419" s="125">
        <f t="array" ref="DW419">
IFERROR(_xlfn.IFS(
$DH419="день_1",
$DR419*$BL419/($AX419-$AW419+1)*BD419*(DAY(EOMONTH(BD$15,0))),
$DH419="день_2",
$DR419/30*MAX(MIN($AX419,EOMONTH(BD$15,0))-MAX($AW419,BD$15)+1,),
$DH419="раб.день",
$DR419/30*(IFERROR(
_xlfn.LET(_xlpm.VD,
CHOOSE(
{1;2;3;4;5;6;7;8;9;10;11;12;13;14;15;16;17;18},
45658,45659,45660,45661,45662,45663,45664,45665,45711,45724,45778,45779,45785,45786,45820,45821,45965,46022),
_xlfn.LET(_xlpm.DD,
MAX(MIN($AX419,EOMONTH(BD$15,0))-MAX($AW419,BD$15),),
_xlfn.IFS(
AND(MONTH($AW419)=MONTH(BD$15),MONTH($AX419)&lt;&gt;MONTH(BD$15)),
NETWORKDAYS.INTL($AW419,$AW419+_xlpm.DD,1,_xlpm.VD),
AND(MONTH($AW419)&lt;&gt;MONTH(BD$15),MONTH($AX419)=MONTH(BD$15)),
NETWORKDAYS.INTL(($AX419)-_xlpm.DD,$AX419,1,_xlpm.VD),
AND(MONTH($AW419)&lt;MONTH(BD$15),MONTH($AX419)&gt;MONTH(BD$15)),
NETWORKDAYS.INTL((EOMONTH(BD$15-1,1))-_xlpm.DD,EOMONTH(BD$15-1,1),1,_xlpm.VD),
AND(MONTH($AW419)=MONTH(BD$15),MONTH($AX419)=MONTH(BD$15)),
NETWORKDAYS.INTL($AW419,$AX419,1,_xlpm.VD)))),0)),
$DH419="месяц",
$DR419*BD419,
$DH419="неделя",
$DR419*BD419/7*(ROUNDUP((DAY(EOMONTH(BD$15,0)))/4,0))),
0)</f>
        <v/>
      </c>
      <c r="DX419" s="125">
        <f t="array" ref="DX419">
IFERROR(_xlfn.IFS(
$DH419="день_1",
$DR419*$BL419/($AX419-$AW419+1)*BE419*(DAY(EOMONTH(BE$15,0))),
$DH419="день_2",
$DR419/30*MAX(MIN($AX419,EOMONTH(BE$15,0))-MAX($AW419,BE$15)+1,),
$DH419="раб.день",
$DR419/30*(IFERROR(
_xlfn.LET(_xlpm.VD,
CHOOSE(
{1;2;3;4;5;6;7;8;9;10;11;12;13;14;15;16;17;18},
45658,45659,45660,45661,45662,45663,45664,45665,45711,45724,45778,45779,45785,45786,45820,45821,45965,46022),
_xlfn.LET(_xlpm.DD,
MAX(MIN($AX419,EOMONTH(BE$15,0))-MAX($AW419,BE$15),),
_xlfn.IFS(
AND(MONTH($AW419)=MONTH(BE$15),MONTH($AX419)&lt;&gt;MONTH(BE$15)),
NETWORKDAYS.INTL($AW419,$AW419+_xlpm.DD,1,_xlpm.VD),
AND(MONTH($AW419)&lt;&gt;MONTH(BE$15),MONTH($AX419)=MONTH(BE$15)),
NETWORKDAYS.INTL(($AX419)-_xlpm.DD,$AX419,1,_xlpm.VD),
AND(MONTH($AW419)&lt;MONTH(BE$15),MONTH($AX419)&gt;MONTH(BE$15)),
NETWORKDAYS.INTL((EOMONTH(BE$15-1,1))-_xlpm.DD,EOMONTH(BE$15-1,1),1,_xlpm.VD),
AND(MONTH($AW419)=MONTH(BE$15),MONTH($AX419)=MONTH(BE$15)),
NETWORKDAYS.INTL($AW419,$AX419,1,_xlpm.VD)))),0)),
$DH419="месяц",
$DR419*BE419,
$DH419="неделя",
$DR419*BE419/7*(ROUNDUP((DAY(EOMONTH(BE$15,0)))/4,0))),
0)</f>
        <v/>
      </c>
      <c r="DY419" s="125">
        <f t="array" ref="DY419">
IFERROR(_xlfn.IFS(
$DH419="день_1",
$DR419*$BL419/($AX419-$AW419+1)*BF419*(DAY(EOMONTH(BF$15,0))),
$DH419="день_2",
$DR419/30*MAX(MIN($AX419,EOMONTH(BF$15,0))-MAX($AW419,BF$15)+1,),
$DH419="раб.день",
$DR419/30*(IFERROR(
_xlfn.LET(_xlpm.VD,
CHOOSE(
{1;2;3;4;5;6;7;8;9;10;11;12;13;14;15;16;17;18},
45658,45659,45660,45661,45662,45663,45664,45665,45711,45724,45778,45779,45785,45786,45820,45821,45965,46022),
_xlfn.LET(_xlpm.DD,
MAX(MIN($AX419,EOMONTH(BF$15,0))-MAX($AW419,BF$15),),
_xlfn.IFS(
AND(MONTH($AW419)=MONTH(BF$15),MONTH($AX419)&lt;&gt;MONTH(BF$15)),
NETWORKDAYS.INTL($AW419,$AW419+_xlpm.DD,1,_xlpm.VD),
AND(MONTH($AW419)&lt;&gt;MONTH(BF$15),MONTH($AX419)=MONTH(BF$15)),
NETWORKDAYS.INTL(($AX419)-_xlpm.DD,$AX419,1,_xlpm.VD),
AND(MONTH($AW419)&lt;MONTH(BF$15),MONTH($AX419)&gt;MONTH(BF$15)),
NETWORKDAYS.INTL((EOMONTH(BF$15-1,1))-_xlpm.DD,EOMONTH(BF$15-1,1),1,_xlpm.VD),
AND(MONTH($AW419)=MONTH(BF$15),MONTH($AX419)=MONTH(BF$15)),
NETWORKDAYS.INTL($AW419,$AX419,1,_xlpm.VD)))),0)),
$DH419="месяц",
$DR419*BF419,
$DH419="неделя",
$DR419*BF419/7*(ROUNDUP((DAY(EOMONTH(BF$15,0)))/4,0))),
0)</f>
        <v/>
      </c>
      <c r="DZ419" s="125">
        <f t="array" ref="DZ419">
IFERROR(_xlfn.IFS(
$DH419="день_1",
$DR419*$BL419/($AX419-$AW419+1)*BG419*(DAY(EOMONTH(BG$15,0))),
$DH419="день_2",
$DR419/30*MAX(MIN($AX419,EOMONTH(BG$15,0))-MAX($AW419,BG$15)+1,),
$DH419="раб.день",
$DR419/30*(IFERROR(
_xlfn.LET(_xlpm.VD,
CHOOSE(
{1;2;3;4;5;6;7;8;9;10;11;12;13;14;15;16;17;18},
45658,45659,45660,45661,45662,45663,45664,45665,45711,45724,45778,45779,45785,45786,45820,45821,45965,46022),
_xlfn.LET(_xlpm.DD,
MAX(MIN($AX419,EOMONTH(BG$15,0))-MAX($AW419,BG$15),),
_xlfn.IFS(
AND(MONTH($AW419)=MONTH(BG$15),MONTH($AX419)&lt;&gt;MONTH(BG$15)),
NETWORKDAYS.INTL($AW419,$AW419+_xlpm.DD,1,_xlpm.VD),
AND(MONTH($AW419)&lt;&gt;MONTH(BG$15),MONTH($AX419)=MONTH(BG$15)),
NETWORKDAYS.INTL(($AX419)-_xlpm.DD,$AX419,1,_xlpm.VD),
AND(MONTH($AW419)&lt;MONTH(BG$15),MONTH($AX419)&gt;MONTH(BG$15)),
NETWORKDAYS.INTL((EOMONTH(BG$15-1,1))-_xlpm.DD,EOMONTH(BG$15-1,1),1,_xlpm.VD),
AND(MONTH($AW419)=MONTH(BG$15),MONTH($AX419)=MONTH(BG$15)),
NETWORKDAYS.INTL($AW419,$AX419,1,_xlpm.VD)))),0)),
$DH419="месяц",
$DR419*BG419,
$DH419="неделя",
$DR419*BG419/7*(ROUNDUP((DAY(EOMONTH(BG$15,0)))/4,0))),
0)</f>
        <v/>
      </c>
      <c r="EA419" s="125">
        <f t="array" ref="EA419">
IFERROR(_xlfn.IFS(
$DH419="день_1",
$DR419*$BL419/($AX419-$AW419+1)*BH419*(DAY(EOMONTH(BH$15,0))),
$DH419="день_2",
$DR419/30*MAX(MIN($AX419,EOMONTH(BH$15,0))-MAX($AW419,BH$15)+1,),
$DH419="раб.день",
$DR419/30*(IFERROR(
_xlfn.LET(_xlpm.VD,
CHOOSE(
{1;2;3;4;5;6;7;8;9;10;11;12;13;14;15;16;17;18},
45658,45659,45660,45661,45662,45663,45664,45665,45711,45724,45778,45779,45785,45786,45820,45821,45965,46022),
_xlfn.LET(_xlpm.DD,
MAX(MIN($AX419,EOMONTH(BH$15,0))-MAX($AW419,BH$15),),
_xlfn.IFS(
AND(MONTH($AW419)=MONTH(BH$15),MONTH($AX419)&lt;&gt;MONTH(BH$15)),
NETWORKDAYS.INTL($AW419,$AW419+_xlpm.DD,1,_xlpm.VD),
AND(MONTH($AW419)&lt;&gt;MONTH(BH$15),MONTH($AX419)=MONTH(BH$15)),
NETWORKDAYS.INTL(($AX419)-_xlpm.DD,$AX419,1,_xlpm.VD),
AND(MONTH($AW419)&lt;MONTH(BH$15),MONTH($AX419)&gt;MONTH(BH$15)),
NETWORKDAYS.INTL((EOMONTH(BH$15-1,1))-_xlpm.DD,EOMONTH(BH$15-1,1),1,_xlpm.VD),
AND(MONTH($AW419)=MONTH(BH$15),MONTH($AX419)=MONTH(BH$15)),
NETWORKDAYS.INTL($AW419,$AX419,1,_xlpm.VD)))),0)),
$DH419="месяц",
$DR419*BH419,
$DH419="неделя",
$DR419*BH419/7*(ROUNDUP((DAY(EOMONTH(BH$15,0)))/4,0))),
0)</f>
        <v/>
      </c>
      <c r="EB419" s="125">
        <f t="array" ref="EB419">
IFERROR(_xlfn.IFS(
$DH419="день_1",
$DR419*$BL419/($AX419-$AW419+1)*BI419*(DAY(EOMONTH(BI$15,0))),
$DH419="день_2",
$DR419/30*MAX(MIN($AX419,EOMONTH(BI$15,0))-MAX($AW419,BI$15)+1,),
$DH419="раб.день",
$DR419/30*(IFERROR(
_xlfn.LET(_xlpm.VD,
CHOOSE(
{1;2;3;4;5;6;7;8;9;10;11;12;13;14;15;16;17;18},
45658,45659,45660,45661,45662,45663,45664,45665,45711,45724,45778,45779,45785,45786,45820,45821,45965,46022),
_xlfn.LET(_xlpm.DD,
MAX(MIN($AX419,EOMONTH(BI$15,0))-MAX($AW419,BI$15),),
_xlfn.IFS(
AND(MONTH($AW419)=MONTH(BI$15),MONTH($AX419)&lt;&gt;MONTH(BI$15)),
NETWORKDAYS.INTL($AW419,$AW419+_xlpm.DD,1,_xlpm.VD),
AND(MONTH($AW419)&lt;&gt;MONTH(BI$15),MONTH($AX419)=MONTH(BI$15)),
NETWORKDAYS.INTL(($AX419)-_xlpm.DD,$AX419,1,_xlpm.VD),
AND(MONTH($AW419)&lt;MONTH(BI$15),MONTH($AX419)&gt;MONTH(BI$15)),
NETWORKDAYS.INTL((EOMONTH(BI$15-1,1))-_xlpm.DD,EOMONTH(BI$15-1,1),1,_xlpm.VD),
AND(MONTH($AW419)=MONTH(BI$15),MONTH($AX419)=MONTH(BI$15)),
NETWORKDAYS.INTL($AW419,$AX419,1,_xlpm.VD)))),0)),
$DH419="месяц",
$DR419*BI419,
$DH419="неделя",
$DR419*BI419/7*(ROUNDUP((DAY(EOMONTH(BI$15,0)))/4,0))),
0)</f>
        <v/>
      </c>
      <c r="EC419" s="125">
        <f t="array" ref="EC419">
IFERROR(_xlfn.IFS(
$DH419="день_1",
$DR419*$BL419/($AX419-$AW419+1)*BJ419*(DAY(EOMONTH(BJ$15,0))),
$DH419="день_2",
$DR419/30*MAX(MIN($AX419,EOMONTH(BJ$15,0))-MAX($AW419,BJ$15)+1,),
$DH419="раб.день",
$DR419/30*(IFERROR(
_xlfn.LET(_xlpm.VD,
CHOOSE(
{1;2;3;4;5;6;7;8;9;10;11;12;13;14;15;16;17;18},
45658,45659,45660,45661,45662,45663,45664,45665,45711,45724,45778,45779,45785,45786,45820,45821,45965,46022),
_xlfn.LET(_xlpm.DD,
MAX(MIN($AX419,EOMONTH(BJ$15,0))-MAX($AW419,BJ$15),),
_xlfn.IFS(
AND(MONTH($AW419)=MONTH(BJ$15),MONTH($AX419)&lt;&gt;MONTH(BJ$15)),
NETWORKDAYS.INTL($AW419,$AW419+_xlpm.DD,1,_xlpm.VD),
AND(MONTH($AW419)&lt;&gt;MONTH(BJ$15),MONTH($AX419)=MONTH(BJ$15)),
NETWORKDAYS.INTL(($AX419)-_xlpm.DD,$AX419,1,_xlpm.VD),
AND(MONTH($AW419)&lt;MONTH(BJ$15),MONTH($AX419)&gt;MONTH(BJ$15)),
NETWORKDAYS.INTL((EOMONTH(BJ$15-1,1))-_xlpm.DD,EOMONTH(BJ$15-1,1),1,_xlpm.VD),
AND(MONTH($AW419)=MONTH(BJ$15),MONTH($AX419)=MONTH(BJ$15)),
NETWORKDAYS.INTL($AW419,$AX419,1,_xlpm.VD)))),0)),
$DH419="месяц",
$DR419*BJ419,
$DH419="неделя",
$DR419*BJ419/7*(ROUNDUP((DAY(EOMONTH(BJ$15,0)))/4,0))),
0)</f>
        <v/>
      </c>
      <c r="ED419" s="125">
        <f t="array" ref="ED419">
IFERROR(_xlfn.IFS(
$DH419="день_1",
$DR419*$BL419/($AX419-$AW419+1)*BK419*(DAY(EOMONTH(BK$15,0))),
$DH419="день_2",
$DR419/30*MAX(MIN($AX419,EOMONTH(BK$15,0))-MAX($AW419,BK$15)+1,),
$DH419="раб.день",
$DR419/30*(IFERROR(
_xlfn.LET(_xlpm.VD,
CHOOSE(
{1;2;3;4;5;6;7;8;9;10;11;12;13;14;15;16;17;18},
45658,45659,45660,45661,45662,45663,45664,45665,45711,45724,45778,45779,45785,45786,45820,45821,45965,46022),
_xlfn.LET(_xlpm.DD,
MAX(MIN($AX419,EOMONTH(BK$15,0))-MAX($AW419,BK$15),),
_xlfn.IFS(
AND(MONTH($AW419)=MONTH(BK$15),MONTH($AX419)&lt;&gt;MONTH(BK$15)),
NETWORKDAYS.INTL($AW419,$AW419+_xlpm.DD,1,_xlpm.VD),
AND(MONTH($AW419)&lt;&gt;MONTH(BK$15),MONTH($AX419)=MONTH(BK$15)),
NETWORKDAYS.INTL(($AX419)-_xlpm.DD,$AX419,1,_xlpm.VD),
AND(MONTH($AW419)&lt;MONTH(BK$15),MONTH($AX419)&gt;MONTH(BK$15)),
NETWORKDAYS.INTL((EOMONTH(BK$15-1,1))-_xlpm.DD,EOMONTH(BK$15-1,1),1,_xlpm.VD),
AND(MONTH($AW419)=MONTH(BK$15),MONTH($AX419)=MONTH(BK$15)),
NETWORKDAYS.INTL($AW419,$AX419,1,_xlpm.VD)))),0)),
$DH419="месяц",
$DR419*BK419,
$DH419="неделя",
$DR419*BK419/7*(ROUNDUP((DAY(EOMONTH(BK$15,0)))/4,0))),
0)</f>
        <v/>
      </c>
      <c r="EE419" s="125">
        <f>SUM($DS419,$DT419,$DU419,$DV419,$DW419,$DX419,$DY419,$DZ419,$EA419,$EB419,$EC419,$ED419)</f>
        <v/>
      </c>
      <c r="EF419" s="125">
        <f>IFERROR(ROUND($EE419*(1+$EP419),2),0)</f>
        <v/>
      </c>
      <c r="EG419" s="128" t="n">
        <v>1</v>
      </c>
      <c r="EH419" s="126" t="n">
        <v>0</v>
      </c>
      <c r="EI419" s="126">
        <f>ROUND(SUM($EH419:$EH419)*SUM($AB419:$AB419)*$EG419,2)</f>
        <v/>
      </c>
      <c r="EJ419" s="126">
        <f>ROUND($EI419*(1+$EP419),2)</f>
        <v/>
      </c>
      <c r="EK419" s="126" t="n">
        <v>0</v>
      </c>
      <c r="EL419" s="126">
        <f>ROUND(SUM($EK419:$EK419)*SUM($AB419:$AB419)*$EG419,2)</f>
        <v/>
      </c>
      <c r="EM419" s="126">
        <f>ROUND($EL419*(1+$EP419),2)</f>
        <v/>
      </c>
      <c r="EN419" s="126">
        <f>SUM($EE419,$EI419,$EL419)</f>
        <v/>
      </c>
      <c r="EO419" s="126">
        <f>SUM($EF419,$EJ419,$EM419)</f>
        <v/>
      </c>
      <c r="EP419" s="59" t="inlineStr">
        <is>
          <t>20%</t>
        </is>
      </c>
      <c r="EQ419" s="59" t="n"/>
      <c r="ER419" s="60">
        <f t="array" ref="ER419">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MATCH(ES419,
{"AMS";"RussOutdoor";"HD Outdoor";"Ingroup";"IQ";"Ledproduction";"LisChannel";"Logic";"Media-PPL";"NovikovTV | НовиковТВ";"SMA";"SOK";"КрокусТВ | CrocusTV | IndoorTV";"Сити";"ТЯК Москва"},
0)),"")</f>
        <v/>
      </c>
      <c r="ES419" s="60" t="n"/>
      <c r="ET419" s="60">
        <f t="array" ref="ET419">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MATCH(ES419,
{"AMS";"RussOutdoor";"HD Outdoor";"Ingroup";"IQ";"Ledproduction";"LisChannel";"Logic";"Media-PPL";"NovikovTV | НовиковТВ";"SMA";"SOK";"КрокусТВ | CrocusTV | IndoorTV";"Сити";"ТЯК Москва"},
0)),"")</f>
        <v/>
      </c>
      <c r="EU419" s="60" t="n"/>
      <c r="EV419" s="60" t="n"/>
      <c r="EX419" s="110">
        <f t="array" ref="EX419">
($AR419/30
+N("ТРАФИК ПЛОЩАДКИ"))*
(IFERROR(
_xlfn.LET(
_xlpm.GPR,
HLOOKUP($L419,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(MATCH($T419,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IF($Q419="цифровой",_xlpm.GPR/$AG419,_xlpm.GPR/60)),
0)
+N("DWELL TIME"))*
(IF($AB419=0,0,IF($AB419=1,0.3,IF($AB419=2,0.5,IF($AB419&gt;2,1))))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_xlfn.IFS($AC419="да",1.2,$AC419="нет",1)*
_xlfn.IFS($AD419="да",1.2,$AD419="нет",1)*
IF(R419="статический",1,1.2)*
$X419*
INDEX(
{1.2;1;1.2;1.2;1;1.2;1.2;1.2;1.2;1.2;1.2;1;1.2;1.2;1.2;1.2;1;1;1.2;1.2;1.2;1;1;1;1;1.2;1.2;1.2;1.2;1;1;1;1;1.2;1.2;1.2;1.2;1.2;1.2;1.2;1.2;1;1;1.2;1;1;1;1;1.5;1;1;1.5;1.5;1.2},
MATCH($Q419,_xlpm.MI,0)))&gt;{0.02;0.04;0.06;0.1;0.2;0.4;0.6;0.8;1;2;4;6})),
{0;1;2;3;4;5;6;7;8;9;10;11;12},
0)))
+N("КОЭФФИЦИЕНТ КОНТАКТА"))))*
(_xlfn.IFS($X419&lt;0.1,$X419/1000,$X419&gt;25,5.2,AND($X419&gt;=0.1,$X419&lt;=25),(($X419*2+0.1)/10)*($X419/10)))*
IFERROR((_xlfn.LET(
_xlpm.MA,
{0;0.8;0.85;0.9;0.95;1},
_xlpm.MAA,
{0;1;2;3;4;5},
INDEX(_xlpm.MA,MATCH(SUMPRODUCT(--((IF(ROUND(_xlpm.MAA,1)&gt;5,5,ROUND($AB419,1)))&gt;{0;1;2;3;4;5})),_xlpm.MAA,0)))
+N("КОЭФФИЦИЕНТ КОЛ-ВО КОНСТРУКЦИЙ")),1)*
$AB419,0))*
(IF($Q419="цифровой",$AG419/15*$AI419,1)
+N("ДЛЯ ЦИФРЫ"))</f>
        <v/>
      </c>
      <c r="EY419" s="110">
        <f>IFERROR(EX419*AY419,0)</f>
        <v/>
      </c>
      <c r="EZ419" s="131">
        <f>IFERROR(DP419/EY419*1000,0)</f>
        <v/>
      </c>
      <c r="FA419" s="112">
        <f>IFERROR(FC419/FB419,0)</f>
        <v/>
      </c>
      <c r="FB419" s="112">
        <f>IFERROR((FC419/(EY419/FF419*#REF!))*0.825,0)</f>
        <v/>
      </c>
      <c r="FC419" s="112">
        <f>IFERROR(((EX419*30/AR419)*100)/30,0)</f>
        <v/>
      </c>
      <c r="FD419" s="112">
        <f>IFERROR(EY419/G419*100%,0)</f>
        <v/>
      </c>
      <c r="FE419" s="112">
        <f>IFERROR(FD419/FC419*100%,0)</f>
        <v/>
      </c>
      <c r="FF419" s="110">
        <f>IFERROR(AR419/30*AY419,0)</f>
        <v/>
      </c>
    </row>
    <row r="420" ht="13" customHeight="1">
      <c r="A420" s="59" t="n"/>
      <c r="B420" s="60" t="n"/>
      <c r="C420" s="60" t="n"/>
      <c r="D420" s="60">
        <f t="array" ref="D420">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MATCH($E420,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20" s="60">
        <f t="array" ref="E420">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MATCH($F420,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20" s="60" t="inlineStr"/>
      <c r="G420" s="60" t="n"/>
      <c r="H420" s="60">
        <f t="array" ref="H420">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MATCH($I420,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20" s="60" t="n"/>
      <c r="J420" s="60" t="n"/>
      <c r="K420" s="60" t="n"/>
      <c r="L420" s="60" t="n"/>
      <c r="M420" s="60" t="n"/>
      <c r="N420" s="60" t="n"/>
      <c r="O420" s="60" t="n"/>
      <c r="P420" s="60">
        <f t="array" ref="P420">
_xlfn.IFS(
ISNUMBER(MATCH($Q420,{"шелфбаннер","разделитель","монетница","чековая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ISNUMBER(MATCH($Q420,{"LED/LCD","видеокулер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ISNUMBER(MATCH($Q420,{"автомобиль","машина","выставочное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ISNUMBER(MATCH($Q420,{"билборд","лифтовая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ISNUMBER(MATCH($Q420,{"навигация","подвесной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ISNUMBER(MATCH($Q420,{"движущаяся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ISNUMBER(MATCH($Q420,{"каталог","журнал"},)),
"Пресса",
$Q420="","")</f>
        <v/>
      </c>
      <c r="Q420" s="60" t="n"/>
      <c r="R420" s="60">
        <f t="array" ref="R420">
IFERROR(
_xlfn.IFS(
OR(ISNUMBER(MATCH($Q420,{"экспозиция","макет","стенд","автостенд","авто стенд","выставочное пространство","выставочные стенды","модульные выставочные стенды","3Д конструкция","3D конструкция"},)),P420="Экспонирование"),
"нестандартный",
ISNUMBER(MATCH($Q420,{"скроллер","призматрон"},)),
"динамический",
$P420="Видео",
"цифровой",
OR($P420="Пресса",$P420="Щит",$P420="POSm",$P420="Подвес",$P420="Брендирование/оклейка"),
"статический"),"")</f>
        <v/>
      </c>
      <c r="S420" s="59" t="n"/>
      <c r="T420" s="60" t="n"/>
      <c r="U420" s="60" t="n"/>
      <c r="V420" s="60">
        <f>
IF(P420="Видео",
"цифровой постер/ролик",
IF(ISNUMBER(MATCH(Q420,{"короб световой","короб световой | лайтбокс","короб световой | кристалайт","лайтбокс","лайт бокс","кристалайт","LB","lightbox"},)),
"бэклит",
IF(P420="Брендирование/оклейка",
"перфарированная пленка/самоклейка",
IF(P420="Экспонирование",
"под запрос",
IF(P420="Подвес",
"баннер/ткань",
"")))))</f>
        <v/>
      </c>
      <c r="W420" s="59" t="n"/>
      <c r="X420" s="59" t="n"/>
      <c r="Y420" s="59" t="n"/>
      <c r="Z420" s="61" t="n"/>
      <c r="AA420" s="61" t="n"/>
      <c r="AB420" s="61">
        <f>IF(BL420&gt;0,Z420,0)</f>
        <v/>
      </c>
      <c r="AC420" s="59" t="n"/>
      <c r="AD420" s="59" t="n"/>
      <c r="AE420" s="59" t="n"/>
      <c r="AF420" s="59" t="n"/>
      <c r="AG420" s="59" t="n"/>
      <c r="AH420" s="59" t="n"/>
      <c r="AI420" s="59" t="n"/>
      <c r="AJ420" s="59" t="n"/>
      <c r="AK420" s="59" t="n"/>
      <c r="AL420" s="62">
        <f>IFERROR(IF(OR(R420="статический",R420="динамический",R420="нестандартный",R420="",R420=""),"-",IF(AND(AH420="-",AI420="-"),"-",AK420*3600/AH420*AI420)),"-")</f>
        <v/>
      </c>
      <c r="AM420" s="62">
        <f>IFERROR(IF(OR(R420="статический",R420="динамический",R420="",R420="", R420="BTL",R420="нестандартный"),"-",AG420*AI420*AL420/60),"-")</f>
        <v/>
      </c>
      <c r="AN420" s="63">
        <f>IFERROR(IF(AH420="","-",AG420*AI420/AH420),"-")</f>
        <v/>
      </c>
      <c r="AO420" s="59">
        <f>IFERROR(IF(OR($R420="статический",$R420="динамический",$R420="",$R420="",$R420="BTL",$R420="нестандартный"),"-",$AL420*$AY420),"-")</f>
        <v/>
      </c>
      <c r="AP420" s="62">
        <f>IFERROR(IF(OR($R420="статический",$R420="динамический",$R420="",$R420="",$R420="BTL",$R420="нестандартный"),"-",$AM420*AY420),"-")</f>
        <v/>
      </c>
      <c r="AQ420" s="64" t="n"/>
      <c r="AR420" s="61" t="n"/>
      <c r="AS420" s="61" t="n"/>
      <c r="AT420" s="61" t="n"/>
      <c r="AU420" s="65" t="n"/>
      <c r="AV420" s="124">
        <f>IFERROR(DR420/AT420*1000,"n/a")</f>
        <v/>
      </c>
      <c r="AW420" s="67" t="n"/>
      <c r="AX420" s="67" t="n"/>
      <c r="AY420" s="43">
        <f>IFERROR(IF(OR($AW420="",$AX420=""),"",_xlfn.DAYS($AX420+1,$AW420)),"")</f>
        <v/>
      </c>
      <c r="AZ420" s="68">
        <f t="array" ref="AZ420">
_xlfn.LET(_xlpm.COEFF,
IF($AW420+$AX420=0,0,IF(MAX(MIN($AX420,EOMONTH(AZ$15,0))-MAX($AW420,AZ$15)+1,)&gt;0,1,0)),
_xlfn.IFS(
$ES420="LisChannel",
_xlpm.COEFF*
INDEX({1;1;1.2;1.2;1;1;1;1;1.2;1.2;1.2;1.2},
MATCH(MONTH(AZ$15),
{1,2,3,4,5,6,7,8,9,10,11,12})),
CONCATENATE($ES420," ",$L420)="RussOutdoor метро",
_xlpm.COEFF*
INDEX({0.8;0.9;1.1;1.1;1;1;1;1;1.1;1.1;1.1;1.1},
MATCH(MONTH(AZ$15),
{1,2,3,4,5,6,7,8,9,10,11,12})),
$ES420&lt;&gt;"LisChannel",
_xlpm.COEFF,
$ES420&lt;&gt;"RussOutdoor",
_xlpm.COEFF))</f>
        <v/>
      </c>
      <c r="BA420" s="68">
        <f t="array" ref="BA420">
_xlfn.LET(_xlpm.COEFF,
IF($AW420+$AX420=0,0,IF(MAX(MIN($AX420,EOMONTH(BA$15,0))-MAX($AW420,BA$15)+1,)&gt;0,1,0)),
_xlfn.IFS(
$ES420="LisChannel",
_xlpm.COEFF*
INDEX({1;1;1.2;1.2;1;1;1;1;1.2;1.2;1.2;1.2},
MATCH(MONTH(BA$15),
{1,2,3,4,5,6,7,8,9,10,11,12})),
CONCATENATE($ES420," ",$L420)="RussOutdoor метро",
_xlpm.COEFF*
INDEX({0.8;0.9;1.1;1.1;1;1;1;1;1.1;1.1;1.1;1.1},
MATCH(MONTH(BA$15),
{1,2,3,4,5,6,7,8,9,10,11,12})),
$ES420&lt;&gt;"LisChannel",
_xlpm.COEFF,
$ES420&lt;&gt;"RussOutdoor",
_xlpm.COEFF))</f>
        <v/>
      </c>
      <c r="BB420" s="68">
        <f t="array" ref="BB420">
_xlfn.LET(_xlpm.COEFF,
IF($AW420+$AX420=0,0,IF(MAX(MIN($AX420,EOMONTH(BB$15,0))-MAX($AW420,BB$15)+1,)&gt;0,1,0)),
_xlfn.IFS(
$ES420="LisChannel",
_xlpm.COEFF*
INDEX({1;1;1.2;1.2;1;1;1;1;1.2;1.2;1.2;1.2},
MATCH(MONTH(BB$15),
{1,2,3,4,5,6,7,8,9,10,11,12})),
CONCATENATE($ES420," ",$L420)="RussOutdoor метро",
_xlpm.COEFF*
INDEX({0.8;0.9;1.1;1.1;1;1;1;1;1.1;1.1;1.1;1.1},
MATCH(MONTH(BB$15),
{1,2,3,4,5,6,7,8,9,10,11,12})),
$ES420&lt;&gt;"LisChannel",
_xlpm.COEFF,
$ES420&lt;&gt;"RussOutdoor",
_xlpm.COEFF))</f>
        <v/>
      </c>
      <c r="BC420" s="68">
        <f t="array" ref="BC420">
_xlfn.LET(_xlpm.COEFF,
IF($AW420+$AX420=0,0,IF(MAX(MIN($AX420,EOMONTH(BC$15,0))-MAX($AW420,BC$15)+1,)&gt;0,1,0)),
_xlfn.IFS(
$ES420="LisChannel",
_xlpm.COEFF*
INDEX({1;1;1.2;1.2;1;1;1;1;1.2;1.2;1.2;1.2},
MATCH(MONTH(BC$15),
{1,2,3,4,5,6,7,8,9,10,11,12})),
CONCATENATE($ES420," ",$L420)="RussOutdoor метро",
_xlpm.COEFF*
INDEX({0.8;0.9;1.1;1.1;1;1;1;1;1.1;1.1;1.1;1.1},
MATCH(MONTH(BC$15),
{1,2,3,4,5,6,7,8,9,10,11,12})),
$ES420&lt;&gt;"LisChannel",
_xlpm.COEFF,
$ES420&lt;&gt;"RussOutdoor",
_xlpm.COEFF))</f>
        <v/>
      </c>
      <c r="BD420" s="68">
        <f t="array" ref="BD420">
_xlfn.LET(_xlpm.COEFF,
IF($AW420+$AX420=0,0,IF(MAX(MIN($AX420,EOMONTH(BD$15,0))-MAX($AW420,BD$15)+1,)&gt;0,1,0)),
_xlfn.IFS(
$ES420="LisChannel",
_xlpm.COEFF*
INDEX({1;1;1.2;1.2;1;1;1;1;1.2;1.2;1.2;1.2},
MATCH(MONTH(BD$15),
{1,2,3,4,5,6,7,8,9,10,11,12})),
CONCATENATE($ES420," ",$L420)="RussOutdoor метро",
_xlpm.COEFF*
INDEX({0.8;0.9;1.1;1.1;1;1;1;1;1.1;1.1;1.1;1.1},
MATCH(MONTH(BD$15),
{1,2,3,4,5,6,7,8,9,10,11,12})),
$ES420&lt;&gt;"LisChannel",
_xlpm.COEFF,
$ES420&lt;&gt;"RussOutdoor",
_xlpm.COEFF))</f>
        <v/>
      </c>
      <c r="BE420" s="68">
        <f t="array" ref="BE420">
_xlfn.LET(_xlpm.COEFF,
IF($AW420+$AX420=0,0,IF(MAX(MIN($AX420,EOMONTH(BE$15,0))-MAX($AW420,BE$15)+1,)&gt;0,1,0)),
_xlfn.IFS(
$ES420="LisChannel",
_xlpm.COEFF*
INDEX({1;1;1.2;1.2;1;1;1;1;1.2;1.2;1.2;1.2},
MATCH(MONTH(BE$15),
{1,2,3,4,5,6,7,8,9,10,11,12})),
CONCATENATE($ES420," ",$L420)="RussOutdoor метро",
_xlpm.COEFF*
INDEX({0.8;0.9;1.1;1.1;1;1;1;1;1.1;1.1;1.1;1.1},
MATCH(MONTH(BE$15),
{1,2,3,4,5,6,7,8,9,10,11,12})),
$ES420&lt;&gt;"LisChannel",
_xlpm.COEFF,
$ES420&lt;&gt;"RussOutdoor",
_xlpm.COEFF))</f>
        <v/>
      </c>
      <c r="BF420" s="68">
        <f t="array" ref="BF420">
_xlfn.LET(_xlpm.COEFF,
IF($AW420+$AX420=0,0,IF(MAX(MIN($AX420,EOMONTH(BF$15,0))-MAX($AW420,BF$15)+1,)&gt;0,1,0)),
_xlfn.IFS(
$ES420="LisChannel",
_xlpm.COEFF*
INDEX({1;1;1.2;1.2;1;1;1;1;1.2;1.2;1.2;1.2},
MATCH(MONTH(BF$15),
{1,2,3,4,5,6,7,8,9,10,11,12})),
CONCATENATE($ES420," ",$L420)="RussOutdoor метро",
_xlpm.COEFF*
INDEX({0.8;0.9;1.1;1.1;1;1;1;1;1.1;1.1;1.1;1.1},
MATCH(MONTH(BF$15),
{1,2,3,4,5,6,7,8,9,10,11,12})),
$ES420&lt;&gt;"LisChannel",
_xlpm.COEFF,
$ES420&lt;&gt;"RussOutdoor",
_xlpm.COEFF))</f>
        <v/>
      </c>
      <c r="BG420" s="68">
        <f t="array" ref="BG420">
_xlfn.LET(_xlpm.COEFF,
IF($AW420+$AX420=0,0,IF(MAX(MIN($AX420,EOMONTH(BG$15,0))-MAX($AW420,BG$15)+1,)&gt;0,1,0)),
_xlfn.IFS(
$ES420="LisChannel",
_xlpm.COEFF*
INDEX({1;1;1.2;1.2;1;1;1;1;1.2;1.2;1.2;1.2},
MATCH(MONTH(BG$15),
{1,2,3,4,5,6,7,8,9,10,11,12})),
CONCATENATE($ES420," ",$L420)="RussOutdoor метро",
_xlpm.COEFF*
INDEX({0.8;0.9;1.1;1.1;1;1;1;1;1.1;1.1;1.1;1.1},
MATCH(MONTH(BG$15),
{1,2,3,4,5,6,7,8,9,10,11,12})),
$ES420&lt;&gt;"LisChannel",
_xlpm.COEFF,
$ES420&lt;&gt;"RussOutdoor",
_xlpm.COEFF))</f>
        <v/>
      </c>
      <c r="BH420" s="68">
        <f t="array" ref="BH420">
_xlfn.LET(_xlpm.COEFF,
IF($AW420+$AX420=0,0,IF(MAX(MIN($AX420,EOMONTH(BH$15,0))-MAX($AW420,BH$15)+1,)&gt;0,1,0)),
_xlfn.IFS(
$ES420="LisChannel",
_xlpm.COEFF*
INDEX({1;1;1.2;1.2;1;1;1;1;1.2;1.2;1.2;1.2},
MATCH(MONTH(BH$15),
{1,2,3,4,5,6,7,8,9,10,11,12})),
CONCATENATE($ES420," ",$L420)="RussOutdoor метро",
_xlpm.COEFF*
INDEX({0.8;0.9;1.1;1.1;1;1;1;1;1.1;1.1;1.1;1.1},
MATCH(MONTH(BH$15),
{1,2,3,4,5,6,7,8,9,10,11,12})),
$ES420&lt;&gt;"LisChannel",
_xlpm.COEFF,
$ES420&lt;&gt;"RussOutdoor",
_xlpm.COEFF))</f>
        <v/>
      </c>
      <c r="BI420" s="68">
        <f t="array" ref="BI420">
_xlfn.LET(_xlpm.COEFF,
IF($AW420+$AX420=0,0,IF(MAX(MIN($AX420,EOMONTH(BI$15,0))-MAX($AW420,BI$15)+1,)&gt;0,1,0)),
_xlfn.IFS(
$ES420="LisChannel",
_xlpm.COEFF*
INDEX({1;1;1.2;1.2;1;1;1;1;1.2;1.2;1.2;1.2},
MATCH(MONTH(BI$15),
{1,2,3,4,5,6,7,8,9,10,11,12})),
CONCATENATE($ES420," ",$L420)="RussOutdoor метро",
_xlpm.COEFF*
INDEX({0.8;0.9;1.1;1.1;1;1;1;1;1.1;1.1;1.1;1.1},
MATCH(MONTH(BI$15),
{1,2,3,4,5,6,7,8,9,10,11,12})),
$ES420&lt;&gt;"LisChannel",
_xlpm.COEFF,
$ES420&lt;&gt;"RussOutdoor",
_xlpm.COEFF))</f>
        <v/>
      </c>
      <c r="BJ420" s="68">
        <f t="array" ref="BJ420">
_xlfn.LET(_xlpm.COEFF,
IF($AW420+$AX420=0,0,IF(MAX(MIN($AX420,EOMONTH(BJ$15,0))-MAX($AW420,BJ$15)+1,)&gt;0,1,0)),
_xlfn.IFS(
$ES420="LisChannel",
_xlpm.COEFF*
INDEX({1;1;1.2;1.2;1;1;1;1;1.2;1.2;1.2;1.2},
MATCH(MONTH(BJ$15),
{1,2,3,4,5,6,7,8,9,10,11,12})),
CONCATENATE($ES420," ",$L420)="RussOutdoor метро",
_xlpm.COEFF*
INDEX({0.8;0.9;1.1;1.1;1;1;1;1;1.1;1.1;1.1;1.1},
MATCH(MONTH(BJ$15),
{1,2,3,4,5,6,7,8,9,10,11,12})),
$ES420&lt;&gt;"LisChannel",
_xlpm.COEFF,
$ES420&lt;&gt;"RussOutdoor",
_xlpm.COEFF))</f>
        <v/>
      </c>
      <c r="BK420" s="68">
        <f t="array" ref="BK420">
_xlfn.LET(_xlpm.COEFF,
IF($AW420+$AX420=0,0,IF(MAX(MIN($AX420,EOMONTH(BK$15,0))-MAX($AW420,BK$15)+1,)&gt;0,1,0)),
_xlfn.IFS(
$ES420="LisChannel",
_xlpm.COEFF*
INDEX({1;1;1.2;1.2;1;1;1;1;1.2;1.2;1.2;1.2},
MATCH(MONTH(BK$15),
{1,2,3,4,5,6,7,8,9,10,11,12})),
CONCATENATE($ES420," ",$L420)="RussOutdoor метро",
_xlpm.COEFF*
INDEX({0.8;0.9;1.1;1.1;1;1;1;1;1.1;1.1;1.1;1.1},
MATCH(MONTH(BK$15),
{1,2,3,4,5,6,7,8,9,10,11,12})),
$ES420&lt;&gt;"LisChannel",
_xlpm.COEFF,
$ES420&lt;&gt;"RussOutdoor",
_xlpm.COEFF))</f>
        <v/>
      </c>
      <c r="BL420" s="62">
        <f>COUNTIFS($AZ420:$BK420,"&gt;0")</f>
        <v/>
      </c>
      <c r="BM420" s="65" t="n"/>
      <c r="BN420" s="125">
        <f>$DJ420</f>
        <v/>
      </c>
      <c r="BO420" s="63">
        <f>$DQ420</f>
        <v/>
      </c>
      <c r="BP420" s="125">
        <f>
IFERROR(
IF($BL420=0,0,
$BN420*(1-$BO420)),
0)</f>
        <v/>
      </c>
      <c r="BQ420" s="125">
        <f t="array" ref="BQ420">
IFERROR(
_xlfn.IFS(
$DH420="день_1",
$BP420*$BL420/($AX420-$AW420+1)*AZ420*(DAY(EOMONTH(AZ$15,0))),
$DH420="день_2",
$BP420/30*MAX(MIN($AX420,EOMONTH(AZ$15,0))-MAX($AW420,AZ$15)+1,),
$DH420="раб.день",
$BP420/30*(IFERROR(
_xlfn.LET(_xlpm.VD,
CHOOSE(
{1;2;3;4;5;6;7;8;9;10;11;12;13;14;15;16;17;18},
45658,45659,45660,45661,45662,45663,45664,45665,45711,45724,45778,45779,45785,45786,45820,45821,45965,46022),
_xlfn.LET(_xlpm.DD,
MAX(MIN($AX420,EOMONTH(AZ$15,0))-MAX($AW420,AZ$15),),
_xlfn.IFS(
AND(MONTH($AW420)=MONTH(AZ$15),MONTH($AX420)&lt;&gt;MONTH(AZ$15)),
NETWORKDAYS.INTL($AW420,$AW420+_xlpm.DD,1,_xlpm.VD),
AND(MONTH($AW420)&lt;&gt;MONTH(AZ$15),MONTH($AX420)=MONTH(AZ$15)),
NETWORKDAYS.INTL(($AX420)-_xlpm.DD,$AX420,1,_xlpm.VD),
AND(MONTH($AW420)&lt;MONTH(AZ$15),MONTH($AX420)&gt;MONTH(AZ$15)),
NETWORKDAYS.INTL((EOMONTH(AZ$15-1,1))-_xlpm.DD,EOMONTH(AZ$15-1,1),1,_xlpm.VD),
AND(MONTH($AW420)=MONTH(AZ$15),MONTH($AX420)=MONTH(AZ$15)),
NETWORKDAYS.INTL($AW420,$AX420,1,_xlpm.VD)))),0)),
$DH420="месяц",
$BP420*AZ420,
$DH420="неделя",
$BP420*AZ420/7*(ROUNDUP((DAY(EOMONTH(AZ$15,0)))/4,0))),
0)</f>
        <v/>
      </c>
      <c r="BR420" s="125">
        <f t="array" ref="BR420">
IFERROR(
_xlfn.IFS(
$DH420="день_1",
$BP420*$BL420/($AX420-$AW420+1)*BA420*(DAY(EOMONTH(BA$15,0))),
$DH420="день_2",
$BP420/30*MAX(MIN($AX420,EOMONTH(BA$15,0))-MAX($AW420,BA$15)+1,),
$DH420="раб.день",
$BP420/30*(IFERROR(
_xlfn.LET(_xlpm.VD,
CHOOSE(
{1;2;3;4;5;6;7;8;9;10;11;12;13;14;15;16;17;18},
45658,45659,45660,45661,45662,45663,45664,45665,45711,45724,45778,45779,45785,45786,45820,45821,45965,46022),
_xlfn.LET(_xlpm.DD,
MAX(MIN($AX420,EOMONTH(BA$15,0))-MAX($AW420,BA$15),),
_xlfn.IFS(
AND(MONTH($AW420)=MONTH(BA$15),MONTH($AX420)&lt;&gt;MONTH(BA$15)),
NETWORKDAYS.INTL($AW420,$AW420+_xlpm.DD,1,_xlpm.VD),
AND(MONTH($AW420)&lt;&gt;MONTH(BA$15),MONTH($AX420)=MONTH(BA$15)),
NETWORKDAYS.INTL(($AX420)-_xlpm.DD,$AX420,1,_xlpm.VD),
AND(MONTH($AW420)&lt;MONTH(BA$15),MONTH($AX420)&gt;MONTH(BA$15)),
NETWORKDAYS.INTL((EOMONTH(BA$15-1,1))-_xlpm.DD,EOMONTH(BA$15-1,1),1,_xlpm.VD),
AND(MONTH($AW420)=MONTH(BA$15),MONTH($AX420)=MONTH(BA$15)),
NETWORKDAYS.INTL($AW420,$AX420,1,_xlpm.VD)))),0)),
$DH420="месяц",
$BP420*BA420,
$DH420="неделя",
$BP420*BA420/7*(ROUNDUP((DAY(EOMONTH(BA$15,0)))/4,0))),
0)</f>
        <v/>
      </c>
      <c r="BS420" s="125">
        <f t="array" ref="BS420">
IFERROR(
_xlfn.IFS(
$DH420="день_1",
$BP420*$BL420/($AX420-$AW420+1)*BB420*(DAY(EOMONTH(BB$15,0))),
$DH420="день_2",
$BP420/30*MAX(MIN($AX420,EOMONTH(BB$15,0))-MAX($AW420,BB$15)+1,),
$DH420="раб.день",
$BP420/30*(IFERROR(
_xlfn.LET(_xlpm.VD,
CHOOSE(
{1;2;3;4;5;6;7;8;9;10;11;12;13;14;15;16;17;18},
45658,45659,45660,45661,45662,45663,45664,45665,45711,45724,45778,45779,45785,45786,45820,45821,45965,46022),
_xlfn.LET(_xlpm.DD,
MAX(MIN($AX420,EOMONTH(BB$15,0))-MAX($AW420,BB$15),),
_xlfn.IFS(
AND(MONTH($AW420)=MONTH(BB$15),MONTH($AX420)&lt;&gt;MONTH(BB$15)),
NETWORKDAYS.INTL($AW420,$AW420+_xlpm.DD,1,_xlpm.VD),
AND(MONTH($AW420)&lt;&gt;MONTH(BB$15),MONTH($AX420)=MONTH(BB$15)),
NETWORKDAYS.INTL(($AX420)-_xlpm.DD,$AX420,1,_xlpm.VD),
AND(MONTH($AW420)&lt;MONTH(BB$15),MONTH($AX420)&gt;MONTH(BB$15)),
NETWORKDAYS.INTL((EOMONTH(BB$15-1,1))-_xlpm.DD,EOMONTH(BB$15-1,1),1,_xlpm.VD),
AND(MONTH($AW420)=MONTH(BB$15),MONTH($AX420)=MONTH(BB$15)),
NETWORKDAYS.INTL($AW420,$AX420,1,_xlpm.VD)))),0)),
$DH420="месяц",
$BP420*BB420,
$DH420="неделя",
$BP420*BB420/7*(ROUNDUP((DAY(EOMONTH(BB$15,0)))/4,0))),
0)</f>
        <v/>
      </c>
      <c r="BT420" s="125">
        <f t="array" ref="BT420">
IFERROR(
_xlfn.IFS(
$DH420="день_1",
$BP420*$BL420/($AX420-$AW420+1)*BC420*(DAY(EOMONTH(BC$15,0))),
$DH420="день_2",
$BP420/30*MAX(MIN($AX420,EOMONTH(BC$15,0))-MAX($AW420,BC$15)+1,),
$DH420="раб.день",
$BP420/30*(IFERROR(
_xlfn.LET(_xlpm.VD,
CHOOSE(
{1;2;3;4;5;6;7;8;9;10;11;12;13;14;15;16;17;18},
45658,45659,45660,45661,45662,45663,45664,45665,45711,45724,45778,45779,45785,45786,45820,45821,45965,46022),
_xlfn.LET(_xlpm.DD,
MAX(MIN($AX420,EOMONTH(BC$15,0))-MAX($AW420,BC$15),),
_xlfn.IFS(
AND(MONTH($AW420)=MONTH(BC$15),MONTH($AX420)&lt;&gt;MONTH(BC$15)),
NETWORKDAYS.INTL($AW420,$AW420+_xlpm.DD,1,_xlpm.VD),
AND(MONTH($AW420)&lt;&gt;MONTH(BC$15),MONTH($AX420)=MONTH(BC$15)),
NETWORKDAYS.INTL(($AX420)-_xlpm.DD,$AX420,1,_xlpm.VD),
AND(MONTH($AW420)&lt;MONTH(BC$15),MONTH($AX420)&gt;MONTH(BC$15)),
NETWORKDAYS.INTL((EOMONTH(BC$15-1,1))-_xlpm.DD,EOMONTH(BC$15-1,1),1,_xlpm.VD),
AND(MONTH($AW420)=MONTH(BC$15),MONTH($AX420)=MONTH(BC$15)),
NETWORKDAYS.INTL($AW420,$AX420,1,_xlpm.VD)))),0)),
$DH420="месяц",
$BP420*BC420,
$DH420="неделя",
$BP420*BC420/7*(ROUNDUP((DAY(EOMONTH(BC$15,0)))/4,0))),
0)</f>
        <v/>
      </c>
      <c r="BU420" s="125">
        <f t="array" ref="BU420">
IFERROR(
_xlfn.IFS(
$DH420="день_1",
$BP420*$BL420/($AX420-$AW420+1)*BD420*(DAY(EOMONTH(BD$15,0))),
$DH420="день_2",
$BP420/30*MAX(MIN($AX420,EOMONTH(BD$15,0))-MAX($AW420,BD$15)+1,),
$DH420="раб.день",
$BP420/30*(IFERROR(
_xlfn.LET(_xlpm.VD,
CHOOSE(
{1;2;3;4;5;6;7;8;9;10;11;12;13;14;15;16;17;18},
45658,45659,45660,45661,45662,45663,45664,45665,45711,45724,45778,45779,45785,45786,45820,45821,45965,46022),
_xlfn.LET(_xlpm.DD,
MAX(MIN($AX420,EOMONTH(BD$15,0))-MAX($AW420,BD$15),),
_xlfn.IFS(
AND(MONTH($AW420)=MONTH(BD$15),MONTH($AX420)&lt;&gt;MONTH(BD$15)),
NETWORKDAYS.INTL($AW420,$AW420+_xlpm.DD,1,_xlpm.VD),
AND(MONTH($AW420)&lt;&gt;MONTH(BD$15),MONTH($AX420)=MONTH(BD$15)),
NETWORKDAYS.INTL(($AX420)-_xlpm.DD,$AX420,1,_xlpm.VD),
AND(MONTH($AW420)&lt;MONTH(BD$15),MONTH($AX420)&gt;MONTH(BD$15)),
NETWORKDAYS.INTL((EOMONTH(BD$15-1,1))-_xlpm.DD,EOMONTH(BD$15-1,1),1,_xlpm.VD),
AND(MONTH($AW420)=MONTH(BD$15),MONTH($AX420)=MONTH(BD$15)),
NETWORKDAYS.INTL($AW420,$AX420,1,_xlpm.VD)))),0)),
$DH420="месяц",
$BP420*BD420,
$DH420="неделя",
$BP420*BD420/7*(ROUNDUP((DAY(EOMONTH(BD$15,0)))/4,0))),
0)</f>
        <v/>
      </c>
      <c r="BV420" s="125">
        <f t="array" ref="BV420">
IFERROR(
_xlfn.IFS(
$DH420="день_1",
$BP420*$BL420/($AX420-$AW420+1)*BE420*(DAY(EOMONTH(BE$15,0))),
$DH420="день_2",
$BP420/30*MAX(MIN($AX420,EOMONTH(BE$15,0))-MAX($AW420,BE$15)+1,),
$DH420="раб.день",
$BP420/30*(IFERROR(
_xlfn.LET(_xlpm.VD,
CHOOSE(
{1;2;3;4;5;6;7;8;9;10;11;12;13;14;15;16;17;18},
45658,45659,45660,45661,45662,45663,45664,45665,45711,45724,45778,45779,45785,45786,45820,45821,45965,46022),
_xlfn.LET(_xlpm.DD,
MAX(MIN($AX420,EOMONTH(BE$15,0))-MAX($AW420,BE$15),),
_xlfn.IFS(
AND(MONTH($AW420)=MONTH(BE$15),MONTH($AX420)&lt;&gt;MONTH(BE$15)),
NETWORKDAYS.INTL($AW420,$AW420+_xlpm.DD,1,_xlpm.VD),
AND(MONTH($AW420)&lt;&gt;MONTH(BE$15),MONTH($AX420)=MONTH(BE$15)),
NETWORKDAYS.INTL(($AX420)-_xlpm.DD,$AX420,1,_xlpm.VD),
AND(MONTH($AW420)&lt;MONTH(BE$15),MONTH($AX420)&gt;MONTH(BE$15)),
NETWORKDAYS.INTL((EOMONTH(BE$15-1,1))-_xlpm.DD,EOMONTH(BE$15-1,1),1,_xlpm.VD),
AND(MONTH($AW420)=MONTH(BE$15),MONTH($AX420)=MONTH(BE$15)),
NETWORKDAYS.INTL($AW420,$AX420,1,_xlpm.VD)))),0)),
$DH420="месяц",
$BP420*BE420,
$DH420="неделя",
$BP420*BE420/7*(ROUNDUP((DAY(EOMONTH(BE$15,0)))/4,0))),
0)</f>
        <v/>
      </c>
      <c r="BW420" s="125">
        <f t="array" ref="BW420">
IFERROR(
_xlfn.IFS(
$DH420="день_1",
$BP420*$BL420/($AX420-$AW420+1)*BF420*(DAY(EOMONTH(BF$15,0))),
$DH420="день_2",
$BP420/30*MAX(MIN($AX420,EOMONTH(BF$15,0))-MAX($AW420,BF$15)+1,),
$DH420="раб.день",
$BP420/30*(IFERROR(
_xlfn.LET(_xlpm.VD,
CHOOSE(
{1;2;3;4;5;6;7;8;9;10;11;12;13;14;15;16;17;18},
45658,45659,45660,45661,45662,45663,45664,45665,45711,45724,45778,45779,45785,45786,45820,45821,45965,46022),
_xlfn.LET(_xlpm.DD,
MAX(MIN($AX420,EOMONTH(BF$15,0))-MAX($AW420,BF$15),),
_xlfn.IFS(
AND(MONTH($AW420)=MONTH(BF$15),MONTH($AX420)&lt;&gt;MONTH(BF$15)),
NETWORKDAYS.INTL($AW420,$AW420+_xlpm.DD,1,_xlpm.VD),
AND(MONTH($AW420)&lt;&gt;MONTH(BF$15),MONTH($AX420)=MONTH(BF$15)),
NETWORKDAYS.INTL(($AX420)-_xlpm.DD,$AX420,1,_xlpm.VD),
AND(MONTH($AW420)&lt;MONTH(BF$15),MONTH($AX420)&gt;MONTH(BF$15)),
NETWORKDAYS.INTL((EOMONTH(BF$15-1,1))-_xlpm.DD,EOMONTH(BF$15-1,1),1,_xlpm.VD),
AND(MONTH($AW420)=MONTH(BF$15),MONTH($AX420)=MONTH(BF$15)),
NETWORKDAYS.INTL($AW420,$AX420,1,_xlpm.VD)))),0)),
$DH420="месяц",
$BP420*BF420,
$DH420="неделя",
$BP420*BF420/7*(ROUNDUP((DAY(EOMONTH(BF$15,0)))/4,0))),
0)</f>
        <v/>
      </c>
      <c r="BX420" s="125">
        <f t="array" ref="BX420">
IFERROR(
_xlfn.IFS(
$DH420="день_1",
$BP420*$BL420/($AX420-$AW420+1)*BG420*(DAY(EOMONTH(BG$15,0))),
$DH420="день_2",
$BP420/30*MAX(MIN($AX420,EOMONTH(BG$15,0))-MAX($AW420,BG$15)+1,),
$DH420="раб.день",
$BP420/30*(IFERROR(
_xlfn.LET(_xlpm.VD,
CHOOSE(
{1;2;3;4;5;6;7;8;9;10;11;12;13;14;15;16;17;18},
45658,45659,45660,45661,45662,45663,45664,45665,45711,45724,45778,45779,45785,45786,45820,45821,45965,46022),
_xlfn.LET(_xlpm.DD,
MAX(MIN($AX420,EOMONTH(BG$15,0))-MAX($AW420,BG$15),),
_xlfn.IFS(
AND(MONTH($AW420)=MONTH(BG$15),MONTH($AX420)&lt;&gt;MONTH(BG$15)),
NETWORKDAYS.INTL($AW420,$AW420+_xlpm.DD,1,_xlpm.VD),
AND(MONTH($AW420)&lt;&gt;MONTH(BG$15),MONTH($AX420)=MONTH(BG$15)),
NETWORKDAYS.INTL(($AX420)-_xlpm.DD,$AX420,1,_xlpm.VD),
AND(MONTH($AW420)&lt;MONTH(BG$15),MONTH($AX420)&gt;MONTH(BG$15)),
NETWORKDAYS.INTL((EOMONTH(BG$15-1,1))-_xlpm.DD,EOMONTH(BG$15-1,1),1,_xlpm.VD),
AND(MONTH($AW420)=MONTH(BG$15),MONTH($AX420)=MONTH(BG$15)),
NETWORKDAYS.INTL($AW420,$AX420,1,_xlpm.VD)))),0)),
$DH420="месяц",
$BP420*BG420,
$DH420="неделя",
$BP420*BG420/7*(ROUNDUP((DAY(EOMONTH(BG$15,0)))/4,0))),
0)</f>
        <v/>
      </c>
      <c r="BY420" s="125">
        <f t="array" ref="BY420">
IFERROR(
_xlfn.IFS(
$DH420="день_1",
$BP420*$BL420/($AX420-$AW420+1)*BH420*(DAY(EOMONTH(BH$15,0))),
$DH420="день_2",
$BP420/30*MAX(MIN($AX420,EOMONTH(BH$15,0))-MAX($AW420,BH$15)+1,),
$DH420="раб.день",
$BP420/30*(IFERROR(
_xlfn.LET(_xlpm.VD,
CHOOSE(
{1;2;3;4;5;6;7;8;9;10;11;12;13;14;15;16;17;18},
45658,45659,45660,45661,45662,45663,45664,45665,45711,45724,45778,45779,45785,45786,45820,45821,45965,46022),
_xlfn.LET(_xlpm.DD,
MAX(MIN($AX420,EOMONTH(BH$15,0))-MAX($AW420,BH$15),),
_xlfn.IFS(
AND(MONTH($AW420)=MONTH(BH$15),MONTH($AX420)&lt;&gt;MONTH(BH$15)),
NETWORKDAYS.INTL($AW420,$AW420+_xlpm.DD,1,_xlpm.VD),
AND(MONTH($AW420)&lt;&gt;MONTH(BH$15),MONTH($AX420)=MONTH(BH$15)),
NETWORKDAYS.INTL(($AX420)-_xlpm.DD,$AX420,1,_xlpm.VD),
AND(MONTH($AW420)&lt;MONTH(BH$15),MONTH($AX420)&gt;MONTH(BH$15)),
NETWORKDAYS.INTL((EOMONTH(BH$15-1,1))-_xlpm.DD,EOMONTH(BH$15-1,1),1,_xlpm.VD),
AND(MONTH($AW420)=MONTH(BH$15),MONTH($AX420)=MONTH(BH$15)),
NETWORKDAYS.INTL($AW420,$AX420,1,_xlpm.VD)))),0)),
$DH420="месяц",
$BP420*BH420,
$DH420="неделя",
$BP420*BH420/7*(ROUNDUP((DAY(EOMONTH(BH$15,0)))/4,0))),
0)</f>
        <v/>
      </c>
      <c r="BZ420" s="125">
        <f t="array" ref="BZ420">
IFERROR(
_xlfn.IFS(
$DH420="день_1",
$BP420*$BL420/($AX420-$AW420+1)*BI420*(DAY(EOMONTH(BI$15,0))),
$DH420="день_2",
$BP420/30*MAX(MIN($AX420,EOMONTH(BI$15,0))-MAX($AW420,BI$15)+1,),
$DH420="раб.день",
$BP420/30*(IFERROR(
_xlfn.LET(_xlpm.VD,
CHOOSE(
{1;2;3;4;5;6;7;8;9;10;11;12;13;14;15;16;17;18},
45658,45659,45660,45661,45662,45663,45664,45665,45711,45724,45778,45779,45785,45786,45820,45821,45965,46022),
_xlfn.LET(_xlpm.DD,
MAX(MIN($AX420,EOMONTH(BI$15,0))-MAX($AW420,BI$15),),
_xlfn.IFS(
AND(MONTH($AW420)=MONTH(BI$15),MONTH($AX420)&lt;&gt;MONTH(BI$15)),
NETWORKDAYS.INTL($AW420,$AW420+_xlpm.DD,1,_xlpm.VD),
AND(MONTH($AW420)&lt;&gt;MONTH(BI$15),MONTH($AX420)=MONTH(BI$15)),
NETWORKDAYS.INTL(($AX420)-_xlpm.DD,$AX420,1,_xlpm.VD),
AND(MONTH($AW420)&lt;MONTH(BI$15),MONTH($AX420)&gt;MONTH(BI$15)),
NETWORKDAYS.INTL((EOMONTH(BI$15-1,1))-_xlpm.DD,EOMONTH(BI$15-1,1),1,_xlpm.VD),
AND(MONTH($AW420)=MONTH(BI$15),MONTH($AX420)=MONTH(BI$15)),
NETWORKDAYS.INTL($AW420,$AX420,1,_xlpm.VD)))),0)),
$DH420="месяц",
$BP420*BI420,
$DH420="неделя",
$BP420*BI420/7*(ROUNDUP((DAY(EOMONTH(BI$15,0)))/4,0))),
0)</f>
        <v/>
      </c>
      <c r="CA420" s="125">
        <f t="array" ref="CA420">
IFERROR(
_xlfn.IFS(
$DH420="день_1",
$BP420*$BL420/($AX420-$AW420+1)*BJ420*(DAY(EOMONTH(BJ$15,0))),
$DH420="день_2",
$BP420/30*MAX(MIN($AX420,EOMONTH(BJ$15,0))-MAX($AW420,BJ$15)+1,),
$DH420="раб.день",
$BP420/30*(IFERROR(
_xlfn.LET(_xlpm.VD,
CHOOSE(
{1;2;3;4;5;6;7;8;9;10;11;12;13;14;15;16;17;18},
45658,45659,45660,45661,45662,45663,45664,45665,45711,45724,45778,45779,45785,45786,45820,45821,45965,46022),
_xlfn.LET(_xlpm.DD,
MAX(MIN($AX420,EOMONTH(BJ$15,0))-MAX($AW420,BJ$15),),
_xlfn.IFS(
AND(MONTH($AW420)=MONTH(BJ$15),MONTH($AX420)&lt;&gt;MONTH(BJ$15)),
NETWORKDAYS.INTL($AW420,$AW420+_xlpm.DD,1,_xlpm.VD),
AND(MONTH($AW420)&lt;&gt;MONTH(BJ$15),MONTH($AX420)=MONTH(BJ$15)),
NETWORKDAYS.INTL(($AX420)-_xlpm.DD,$AX420,1,_xlpm.VD),
AND(MONTH($AW420)&lt;MONTH(BJ$15),MONTH($AX420)&gt;MONTH(BJ$15)),
NETWORKDAYS.INTL((EOMONTH(BJ$15-1,1))-_xlpm.DD,EOMONTH(BJ$15-1,1),1,_xlpm.VD),
AND(MONTH($AW420)=MONTH(BJ$15),MONTH($AX420)=MONTH(BJ$15)),
NETWORKDAYS.INTL($AW420,$AX420,1,_xlpm.VD)))),0)),
$DH420="месяц",
$BP420*BJ420,
$DH420="неделя",
$BP420*BJ420/7*(ROUNDUP((DAY(EOMONTH(BJ$15,0)))/4,0))),
0)</f>
        <v/>
      </c>
      <c r="CB420" s="125">
        <f t="array" ref="CB420">
IFERROR(
_xlfn.IFS(
$DH420="день_1",
$BP420*$BL420/($AX420-$AW420+1)*BK420*(DAY(EOMONTH(BK$15,0))),
$DH420="день_2",
$BP420/30*MAX(MIN($AX420,EOMONTH(BK$15,0))-MAX($AW420,BK$15)+1,),
$DH420="раб.день",
$BP420/30*(IFERROR(
_xlfn.LET(_xlpm.VD,
CHOOSE(
{1;2;3;4;5;6;7;8;9;10;11;12;13;14;15;16;17;18},
45658,45659,45660,45661,45662,45663,45664,45665,45711,45724,45778,45779,45785,45786,45820,45821,45965,46022),
_xlfn.LET(_xlpm.DD,
MAX(MIN($AX420,EOMONTH(BK$15,0))-MAX($AW420,BK$15),),
_xlfn.IFS(
AND(MONTH($AW420)=MONTH(BK$15),MONTH($AX420)&lt;&gt;MONTH(BK$15)),
NETWORKDAYS.INTL($AW420,$AW420+_xlpm.DD,1,_xlpm.VD),
AND(MONTH($AW420)&lt;&gt;MONTH(BK$15),MONTH($AX420)=MONTH(BK$15)),
NETWORKDAYS.INTL(($AX420)-_xlpm.DD,$AX420,1,_xlpm.VD),
AND(MONTH($AW420)&lt;MONTH(BK$15),MONTH($AX420)&gt;MONTH(BK$15)),
NETWORKDAYS.INTL((EOMONTH(BK$15-1,1))-_xlpm.DD,EOMONTH(BK$15-1,1),1,_xlpm.VD),
AND(MONTH($AW420)=MONTH(BK$15),MONTH($AX420)=MONTH(BK$15)),
NETWORKDAYS.INTL($AW420,$AX420,1,_xlpm.VD)))),0)),
$DH420="месяц",
$BP420*BK420,
$DH420="неделя",
$BP420*BK420/7*(ROUNDUP((DAY(EOMONTH(BK$15,0)))/4,0))),
0)</f>
        <v/>
      </c>
      <c r="CC420" s="125">
        <f>SUM($BQ420:$CB420)</f>
        <v/>
      </c>
      <c r="CD420" s="126">
        <f>SUM($EH420:$EH420)</f>
        <v/>
      </c>
      <c r="CE420" s="126">
        <f>$CD420*$AB420</f>
        <v/>
      </c>
      <c r="CF420" s="126">
        <f>SUM($EK420:$EK420)</f>
        <v/>
      </c>
      <c r="CG420" s="126">
        <f>$CF420*$AB420</f>
        <v/>
      </c>
      <c r="CH420" s="126">
        <f>SUM($CC420,$CE420,$CG420)</f>
        <v/>
      </c>
      <c r="CI420" s="126">
        <f>$CH420*(1+$CM420)</f>
        <v/>
      </c>
      <c r="CJ420" s="127" t="n">
        <v>0</v>
      </c>
      <c r="CK420" s="126">
        <f>SUM($CH420:$CH420)*(1+$CJ420)</f>
        <v/>
      </c>
      <c r="CL420" s="126">
        <f>SUM($CH420:$CH420)*(1+$CM420)</f>
        <v/>
      </c>
      <c r="CM420" s="59" t="inlineStr">
        <is>
          <t>20%</t>
        </is>
      </c>
      <c r="CN420" s="59" t="n"/>
      <c r="CO420" s="72" t="n"/>
      <c r="CP420" s="59" t="n"/>
      <c r="CQ420" s="73" t="n"/>
      <c r="CR420" s="73" t="n"/>
      <c r="CS420" s="73" t="n"/>
      <c r="CT420" s="72" t="n"/>
      <c r="CU420" s="79" t="inlineStr">
        <is>
          <t> </t>
        </is>
      </c>
      <c r="CV420" s="60" t="n"/>
      <c r="CW420" s="60" t="n"/>
      <c r="CX420" s="60" t="n"/>
      <c r="CY420" s="127">
        <f>IFERROR(($CC420-$EE420)/($EE420/(1-$DQ420)),0)</f>
        <v/>
      </c>
      <c r="CZ420" s="127">
        <f>IFERROR(1-$EI420/($CE420),0)</f>
        <v/>
      </c>
      <c r="DA420" s="127">
        <f>IFERROR(1-$EL420/($CG420),0)</f>
        <v/>
      </c>
      <c r="DB420" s="126">
        <f>ROUND(IFERROR(($CI420/(1+$CM420)-$EN420),0),2)</f>
        <v/>
      </c>
      <c r="DC420" s="128" t="n"/>
      <c r="DD420" s="125" t="n"/>
      <c r="DE420" s="75" t="n">
        <v>0</v>
      </c>
      <c r="DF420" s="128" t="n"/>
      <c r="DG420" s="125">
        <f>IF($DC420=0,0,$DD420*($DC420*100%-$DE420*$DF420))*SUM($AB420:$AB420)</f>
        <v/>
      </c>
      <c r="DH420" s="129" t="inlineStr">
        <is>
          <t>месяц</t>
        </is>
      </c>
      <c r="DI420" s="130">
        <f t="array" ref="DI420">IFERROR(
IF($ES420="LisChannel",
(ROUND(((INDEX({174.625;153.888888888889;130.972222222222},MATCH($AI420,{2;3;4}),0))*$AG420*$AI420),2)),0),0)</f>
        <v/>
      </c>
      <c r="DJ420" s="130">
        <f>
_xlfn.LET(_xlpm.X,
IFERROR(
IF($ES420="НовиковТВ",
(_xlfn.LET(_xlpm.NTV,
_xlfn.LET(_xlpm.MIN,350000,
IF(SUMIFS($DI:$DI,$ES:$ES,"НовиковТВ")&lt;=_xlpm.MIN,
(SUMIFS($DI:$DI,$ES:$ES,"НовиковТВ")/(COUNTIFS($ES:$ES,"НовиковТВ")))*_xlpm.MIN/SUMIFS($DI:$DI,$ES:$ES,"НовиковТВ"),
DI420)),
_xlpm.NTV+$DG420/(1-(1-(_xlpm.NTV)*(1-$DL420)*(1-$DM420)*(1-$DN420)*(1-$DO420)*(1-$DP420)/_xlpm.NTV))))/(1+$EP420),
$DI420+$DG420/(1-(1-($DI420)*(1-$DL420)*(1-$DM420)*(1-$DN420)*(1-$DO420)*(1-$DP420)/$DI420))),
0),
_xlpm.X*(1+$CM420)*(1+$CW420)-_xlpm.X*(1+$CM420)+_xlpm.X)</f>
        <v/>
      </c>
      <c r="DK420" s="125" t="inlineStr">
        <is>
          <t>послед.</t>
        </is>
      </c>
      <c r="DL420" s="63" t="n">
        <v>0</v>
      </c>
      <c r="DM420" s="63" t="n">
        <v>0</v>
      </c>
      <c r="DN420" s="63" t="n">
        <v>0</v>
      </c>
      <c r="DO420" s="63" t="n">
        <v>0</v>
      </c>
      <c r="DP420" s="63" t="n">
        <v>0</v>
      </c>
      <c r="DQ420" s="63">
        <f t="array" ref="DQ420">IFERROR(_xlfn.IFS(
$DK420="послед.",1-(1-$DL420)*(1-$DM420)*(1-$DN420)*(1-$DO420)*(1-$DP420),
$DK420="сумм.",$DL420+$DM420+$DN420+$DO420+$DP420),
0)</f>
        <v/>
      </c>
      <c r="DR420" s="125">
        <f t="array" ref="DR420">
IFERROR(
_xlfn.IFS(
$BL420=0,
0,
$BL420&gt;0,
_xlfn.IFS($DK420="послед.",
$DJ420*(1-$DL420)*(1-$DM420)*(1-$DN420)*(1-$DO420)*(1-$DP420),
$DK420="сумм.",
$DJ420*(1-($DL420+$DM420+$DN420+$DO420+$DP420)))),0)</f>
        <v/>
      </c>
      <c r="DS420" s="125">
        <f t="array" ref="DS420">
IFERROR(_xlfn.IFS(
$DH420="день_1",
$DR420*$BL420/($AX420-$AW420+1)*AZ420*(DAY(EOMONTH(AZ$15,0))),
$DH420="день_2",
$DR420/30*MAX(MIN($AX420,EOMONTH(AZ$15,0))-MAX($AW420,AZ$15)+1,),
$DH420="раб.день",
$DR420/30*(IFERROR(
_xlfn.LET(_xlpm.VD,
CHOOSE(
{1;2;3;4;5;6;7;8;9;10;11;12;13;14;15;16;17;18},
45658,45659,45660,45661,45662,45663,45664,45665,45711,45724,45778,45779,45785,45786,45820,45821,45965,46022),
_xlfn.LET(_xlpm.DD,
MAX(MIN($AX420,EOMONTH(AZ$15,0))-MAX($AW420,AZ$15),),
_xlfn.IFS(
AND(MONTH($AW420)=MONTH(AZ$15),MONTH($AX420)&lt;&gt;MONTH(AZ$15)),
NETWORKDAYS.INTL($AW420,$AW420+_xlpm.DD,1,_xlpm.VD),
AND(MONTH($AW420)&lt;&gt;MONTH(AZ$15),MONTH($AX420)=MONTH(AZ$15)),
NETWORKDAYS.INTL(($AX420)-_xlpm.DD,$AX420,1,_xlpm.VD),
AND(MONTH($AW420)&lt;MONTH(AZ$15),MONTH($AX420)&gt;MONTH(AZ$15)),
NETWORKDAYS.INTL((EOMONTH(AZ$15-1,1))-_xlpm.DD,EOMONTH(AZ$15-1,1),1,_xlpm.VD),
AND(MONTH($AW420)=MONTH(AZ$15),MONTH($AX420)=MONTH(AZ$15)),
NETWORKDAYS.INTL($AW420,$AX420,1,_xlpm.VD)))),0)),
$DH420="месяц",
$DR420*AZ420,
$DH420="неделя",
$DR420*AZ420/7*(ROUNDUP((DAY(EOMONTH(AZ$15,0)))/4,0))),
0)</f>
        <v/>
      </c>
      <c r="DT420" s="125">
        <f t="array" ref="DT420">
IFERROR(_xlfn.IFS(
$DH420="день_1",
$DR420*$BL420/($AX420-$AW420+1)*BA420*(DAY(EOMONTH(BA$15,0))),
$DH420="день_2",
$DR420/30*MAX(MIN($AX420,EOMONTH(BA$15,0))-MAX($AW420,BA$15)+1,),
$DH420="раб.день",
$DR420/30*(IFERROR(
_xlfn.LET(_xlpm.VD,
CHOOSE(
{1;2;3;4;5;6;7;8;9;10;11;12;13;14;15;16;17;18},
45658,45659,45660,45661,45662,45663,45664,45665,45711,45724,45778,45779,45785,45786,45820,45821,45965,46022),
_xlfn.LET(_xlpm.DD,
MAX(MIN($AX420,EOMONTH(BA$15,0))-MAX($AW420,BA$15),),
_xlfn.IFS(
AND(MONTH($AW420)=MONTH(BA$15),MONTH($AX420)&lt;&gt;MONTH(BA$15)),
NETWORKDAYS.INTL($AW420,$AW420+_xlpm.DD,1,_xlpm.VD),
AND(MONTH($AW420)&lt;&gt;MONTH(BA$15),MONTH($AX420)=MONTH(BA$15)),
NETWORKDAYS.INTL(($AX420)-_xlpm.DD,$AX420,1,_xlpm.VD),
AND(MONTH($AW420)&lt;MONTH(BA$15),MONTH($AX420)&gt;MONTH(BA$15)),
NETWORKDAYS.INTL((EOMONTH(BA$15-1,1))-_xlpm.DD,EOMONTH(BA$15-1,1),1,_xlpm.VD),
AND(MONTH($AW420)=MONTH(BA$15),MONTH($AX420)=MONTH(BA$15)),
NETWORKDAYS.INTL($AW420,$AX420,1,_xlpm.VD)))),0)),
$DH420="месяц",
$DR420*BA420,
$DH420="неделя",
$DR420*BA420/7*(ROUNDUP((DAY(EOMONTH(BA$15,0)))/4,0))),
0)</f>
        <v/>
      </c>
      <c r="DU420" s="125">
        <f t="array" ref="DU420">
IFERROR(_xlfn.IFS(
$DH420="день_1",
$DR420*$BL420/($AX420-$AW420+1)*BB420*(DAY(EOMONTH(BB$15,0))),
$DH420="день_2",
$DR420/30*MAX(MIN($AX420,EOMONTH(BB$15,0))-MAX($AW420,BB$15)+1,),
$DH420="раб.день",
$DR420/30*(IFERROR(
_xlfn.LET(_xlpm.VD,
CHOOSE(
{1;2;3;4;5;6;7;8;9;10;11;12;13;14;15;16;17;18},
45658,45659,45660,45661,45662,45663,45664,45665,45711,45724,45778,45779,45785,45786,45820,45821,45965,46022),
_xlfn.LET(_xlpm.DD,
MAX(MIN($AX420,EOMONTH(BB$15,0))-MAX($AW420,BB$15),),
_xlfn.IFS(
AND(MONTH($AW420)=MONTH(BB$15),MONTH($AX420)&lt;&gt;MONTH(BB$15)),
NETWORKDAYS.INTL($AW420,$AW420+_xlpm.DD,1,_xlpm.VD),
AND(MONTH($AW420)&lt;&gt;MONTH(BB$15),MONTH($AX420)=MONTH(BB$15)),
NETWORKDAYS.INTL(($AX420)-_xlpm.DD,$AX420,1,_xlpm.VD),
AND(MONTH($AW420)&lt;MONTH(BB$15),MONTH($AX420)&gt;MONTH(BB$15)),
NETWORKDAYS.INTL((EOMONTH(BB$15-1,1))-_xlpm.DD,EOMONTH(BB$15-1,1),1,_xlpm.VD),
AND(MONTH($AW420)=MONTH(BB$15),MONTH($AX420)=MONTH(BB$15)),
NETWORKDAYS.INTL($AW420,$AX420,1,_xlpm.VD)))),0)),
$DH420="месяц",
$DR420*BB420,
$DH420="неделя",
$DR420*BB420/7*(ROUNDUP((DAY(EOMONTH(BB$15,0)))/4,0))),
0)</f>
        <v/>
      </c>
      <c r="DV420" s="125">
        <f t="array" ref="DV420">
IFERROR(_xlfn.IFS(
$DH420="день_1",
$DR420*$BL420/($AX420-$AW420+1)*BC420*(DAY(EOMONTH(BC$15,0))),
$DH420="день_2",
$DR420/30*MAX(MIN($AX420,EOMONTH(BC$15,0))-MAX($AW420,BC$15)+1,),
$DH420="раб.день",
$DR420/30*(IFERROR(
_xlfn.LET(_xlpm.VD,
CHOOSE(
{1;2;3;4;5;6;7;8;9;10;11;12;13;14;15;16;17;18},
45658,45659,45660,45661,45662,45663,45664,45665,45711,45724,45778,45779,45785,45786,45820,45821,45965,46022),
_xlfn.LET(_xlpm.DD,
MAX(MIN($AX420,EOMONTH(BC$15,0))-MAX($AW420,BC$15),),
_xlfn.IFS(
AND(MONTH($AW420)=MONTH(BC$15),MONTH($AX420)&lt;&gt;MONTH(BC$15)),
NETWORKDAYS.INTL($AW420,$AW420+_xlpm.DD,1,_xlpm.VD),
AND(MONTH($AW420)&lt;&gt;MONTH(BC$15),MONTH($AX420)=MONTH(BC$15)),
NETWORKDAYS.INTL(($AX420)-_xlpm.DD,$AX420,1,_xlpm.VD),
AND(MONTH($AW420)&lt;MONTH(BC$15),MONTH($AX420)&gt;MONTH(BC$15)),
NETWORKDAYS.INTL((EOMONTH(BC$15-1,1))-_xlpm.DD,EOMONTH(BC$15-1,1),1,_xlpm.VD),
AND(MONTH($AW420)=MONTH(BC$15),MONTH($AX420)=MONTH(BC$15)),
NETWORKDAYS.INTL($AW420,$AX420,1,_xlpm.VD)))),0)),
$DH420="месяц",
$DR420*BC420,
$DH420="неделя",
$DR420*BC420/7*(ROUNDUP((DAY(EOMONTH(BC$15,0)))/4,0))),
0)</f>
        <v/>
      </c>
      <c r="DW420" s="125">
        <f t="array" ref="DW420">
IFERROR(_xlfn.IFS(
$DH420="день_1",
$DR420*$BL420/($AX420-$AW420+1)*BD420*(DAY(EOMONTH(BD$15,0))),
$DH420="день_2",
$DR420/30*MAX(MIN($AX420,EOMONTH(BD$15,0))-MAX($AW420,BD$15)+1,),
$DH420="раб.день",
$DR420/30*(IFERROR(
_xlfn.LET(_xlpm.VD,
CHOOSE(
{1;2;3;4;5;6;7;8;9;10;11;12;13;14;15;16;17;18},
45658,45659,45660,45661,45662,45663,45664,45665,45711,45724,45778,45779,45785,45786,45820,45821,45965,46022),
_xlfn.LET(_xlpm.DD,
MAX(MIN($AX420,EOMONTH(BD$15,0))-MAX($AW420,BD$15),),
_xlfn.IFS(
AND(MONTH($AW420)=MONTH(BD$15),MONTH($AX420)&lt;&gt;MONTH(BD$15)),
NETWORKDAYS.INTL($AW420,$AW420+_xlpm.DD,1,_xlpm.VD),
AND(MONTH($AW420)&lt;&gt;MONTH(BD$15),MONTH($AX420)=MONTH(BD$15)),
NETWORKDAYS.INTL(($AX420)-_xlpm.DD,$AX420,1,_xlpm.VD),
AND(MONTH($AW420)&lt;MONTH(BD$15),MONTH($AX420)&gt;MONTH(BD$15)),
NETWORKDAYS.INTL((EOMONTH(BD$15-1,1))-_xlpm.DD,EOMONTH(BD$15-1,1),1,_xlpm.VD),
AND(MONTH($AW420)=MONTH(BD$15),MONTH($AX420)=MONTH(BD$15)),
NETWORKDAYS.INTL($AW420,$AX420,1,_xlpm.VD)))),0)),
$DH420="месяц",
$DR420*BD420,
$DH420="неделя",
$DR420*BD420/7*(ROUNDUP((DAY(EOMONTH(BD$15,0)))/4,0))),
0)</f>
        <v/>
      </c>
      <c r="DX420" s="125">
        <f t="array" ref="DX420">
IFERROR(_xlfn.IFS(
$DH420="день_1",
$DR420*$BL420/($AX420-$AW420+1)*BE420*(DAY(EOMONTH(BE$15,0))),
$DH420="день_2",
$DR420/30*MAX(MIN($AX420,EOMONTH(BE$15,0))-MAX($AW420,BE$15)+1,),
$DH420="раб.день",
$DR420/30*(IFERROR(
_xlfn.LET(_xlpm.VD,
CHOOSE(
{1;2;3;4;5;6;7;8;9;10;11;12;13;14;15;16;17;18},
45658,45659,45660,45661,45662,45663,45664,45665,45711,45724,45778,45779,45785,45786,45820,45821,45965,46022),
_xlfn.LET(_xlpm.DD,
MAX(MIN($AX420,EOMONTH(BE$15,0))-MAX($AW420,BE$15),),
_xlfn.IFS(
AND(MONTH($AW420)=MONTH(BE$15),MONTH($AX420)&lt;&gt;MONTH(BE$15)),
NETWORKDAYS.INTL($AW420,$AW420+_xlpm.DD,1,_xlpm.VD),
AND(MONTH($AW420)&lt;&gt;MONTH(BE$15),MONTH($AX420)=MONTH(BE$15)),
NETWORKDAYS.INTL(($AX420)-_xlpm.DD,$AX420,1,_xlpm.VD),
AND(MONTH($AW420)&lt;MONTH(BE$15),MONTH($AX420)&gt;MONTH(BE$15)),
NETWORKDAYS.INTL((EOMONTH(BE$15-1,1))-_xlpm.DD,EOMONTH(BE$15-1,1),1,_xlpm.VD),
AND(MONTH($AW420)=MONTH(BE$15),MONTH($AX420)=MONTH(BE$15)),
NETWORKDAYS.INTL($AW420,$AX420,1,_xlpm.VD)))),0)),
$DH420="месяц",
$DR420*BE420,
$DH420="неделя",
$DR420*BE420/7*(ROUNDUP((DAY(EOMONTH(BE$15,0)))/4,0))),
0)</f>
        <v/>
      </c>
      <c r="DY420" s="125">
        <f t="array" ref="DY420">
IFERROR(_xlfn.IFS(
$DH420="день_1",
$DR420*$BL420/($AX420-$AW420+1)*BF420*(DAY(EOMONTH(BF$15,0))),
$DH420="день_2",
$DR420/30*MAX(MIN($AX420,EOMONTH(BF$15,0))-MAX($AW420,BF$15)+1,),
$DH420="раб.день",
$DR420/30*(IFERROR(
_xlfn.LET(_xlpm.VD,
CHOOSE(
{1;2;3;4;5;6;7;8;9;10;11;12;13;14;15;16;17;18},
45658,45659,45660,45661,45662,45663,45664,45665,45711,45724,45778,45779,45785,45786,45820,45821,45965,46022),
_xlfn.LET(_xlpm.DD,
MAX(MIN($AX420,EOMONTH(BF$15,0))-MAX($AW420,BF$15),),
_xlfn.IFS(
AND(MONTH($AW420)=MONTH(BF$15),MONTH($AX420)&lt;&gt;MONTH(BF$15)),
NETWORKDAYS.INTL($AW420,$AW420+_xlpm.DD,1,_xlpm.VD),
AND(MONTH($AW420)&lt;&gt;MONTH(BF$15),MONTH($AX420)=MONTH(BF$15)),
NETWORKDAYS.INTL(($AX420)-_xlpm.DD,$AX420,1,_xlpm.VD),
AND(MONTH($AW420)&lt;MONTH(BF$15),MONTH($AX420)&gt;MONTH(BF$15)),
NETWORKDAYS.INTL((EOMONTH(BF$15-1,1))-_xlpm.DD,EOMONTH(BF$15-1,1),1,_xlpm.VD),
AND(MONTH($AW420)=MONTH(BF$15),MONTH($AX420)=MONTH(BF$15)),
NETWORKDAYS.INTL($AW420,$AX420,1,_xlpm.VD)))),0)),
$DH420="месяц",
$DR420*BF420,
$DH420="неделя",
$DR420*BF420/7*(ROUNDUP((DAY(EOMONTH(BF$15,0)))/4,0))),
0)</f>
        <v/>
      </c>
      <c r="DZ420" s="125">
        <f t="array" ref="DZ420">
IFERROR(_xlfn.IFS(
$DH420="день_1",
$DR420*$BL420/($AX420-$AW420+1)*BG420*(DAY(EOMONTH(BG$15,0))),
$DH420="день_2",
$DR420/30*MAX(MIN($AX420,EOMONTH(BG$15,0))-MAX($AW420,BG$15)+1,),
$DH420="раб.день",
$DR420/30*(IFERROR(
_xlfn.LET(_xlpm.VD,
CHOOSE(
{1;2;3;4;5;6;7;8;9;10;11;12;13;14;15;16;17;18},
45658,45659,45660,45661,45662,45663,45664,45665,45711,45724,45778,45779,45785,45786,45820,45821,45965,46022),
_xlfn.LET(_xlpm.DD,
MAX(MIN($AX420,EOMONTH(BG$15,0))-MAX($AW420,BG$15),),
_xlfn.IFS(
AND(MONTH($AW420)=MONTH(BG$15),MONTH($AX420)&lt;&gt;MONTH(BG$15)),
NETWORKDAYS.INTL($AW420,$AW420+_xlpm.DD,1,_xlpm.VD),
AND(MONTH($AW420)&lt;&gt;MONTH(BG$15),MONTH($AX420)=MONTH(BG$15)),
NETWORKDAYS.INTL(($AX420)-_xlpm.DD,$AX420,1,_xlpm.VD),
AND(MONTH($AW420)&lt;MONTH(BG$15),MONTH($AX420)&gt;MONTH(BG$15)),
NETWORKDAYS.INTL((EOMONTH(BG$15-1,1))-_xlpm.DD,EOMONTH(BG$15-1,1),1,_xlpm.VD),
AND(MONTH($AW420)=MONTH(BG$15),MONTH($AX420)=MONTH(BG$15)),
NETWORKDAYS.INTL($AW420,$AX420,1,_xlpm.VD)))),0)),
$DH420="месяц",
$DR420*BG420,
$DH420="неделя",
$DR420*BG420/7*(ROUNDUP((DAY(EOMONTH(BG$15,0)))/4,0))),
0)</f>
        <v/>
      </c>
      <c r="EA420" s="125">
        <f t="array" ref="EA420">
IFERROR(_xlfn.IFS(
$DH420="день_1",
$DR420*$BL420/($AX420-$AW420+1)*BH420*(DAY(EOMONTH(BH$15,0))),
$DH420="день_2",
$DR420/30*MAX(MIN($AX420,EOMONTH(BH$15,0))-MAX($AW420,BH$15)+1,),
$DH420="раб.день",
$DR420/30*(IFERROR(
_xlfn.LET(_xlpm.VD,
CHOOSE(
{1;2;3;4;5;6;7;8;9;10;11;12;13;14;15;16;17;18},
45658,45659,45660,45661,45662,45663,45664,45665,45711,45724,45778,45779,45785,45786,45820,45821,45965,46022),
_xlfn.LET(_xlpm.DD,
MAX(MIN($AX420,EOMONTH(BH$15,0))-MAX($AW420,BH$15),),
_xlfn.IFS(
AND(MONTH($AW420)=MONTH(BH$15),MONTH($AX420)&lt;&gt;MONTH(BH$15)),
NETWORKDAYS.INTL($AW420,$AW420+_xlpm.DD,1,_xlpm.VD),
AND(MONTH($AW420)&lt;&gt;MONTH(BH$15),MONTH($AX420)=MONTH(BH$15)),
NETWORKDAYS.INTL(($AX420)-_xlpm.DD,$AX420,1,_xlpm.VD),
AND(MONTH($AW420)&lt;MONTH(BH$15),MONTH($AX420)&gt;MONTH(BH$15)),
NETWORKDAYS.INTL((EOMONTH(BH$15-1,1))-_xlpm.DD,EOMONTH(BH$15-1,1),1,_xlpm.VD),
AND(MONTH($AW420)=MONTH(BH$15),MONTH($AX420)=MONTH(BH$15)),
NETWORKDAYS.INTL($AW420,$AX420,1,_xlpm.VD)))),0)),
$DH420="месяц",
$DR420*BH420,
$DH420="неделя",
$DR420*BH420/7*(ROUNDUP((DAY(EOMONTH(BH$15,0)))/4,0))),
0)</f>
        <v/>
      </c>
      <c r="EB420" s="125">
        <f t="array" ref="EB420">
IFERROR(_xlfn.IFS(
$DH420="день_1",
$DR420*$BL420/($AX420-$AW420+1)*BI420*(DAY(EOMONTH(BI$15,0))),
$DH420="день_2",
$DR420/30*MAX(MIN($AX420,EOMONTH(BI$15,0))-MAX($AW420,BI$15)+1,),
$DH420="раб.день",
$DR420/30*(IFERROR(
_xlfn.LET(_xlpm.VD,
CHOOSE(
{1;2;3;4;5;6;7;8;9;10;11;12;13;14;15;16;17;18},
45658,45659,45660,45661,45662,45663,45664,45665,45711,45724,45778,45779,45785,45786,45820,45821,45965,46022),
_xlfn.LET(_xlpm.DD,
MAX(MIN($AX420,EOMONTH(BI$15,0))-MAX($AW420,BI$15),),
_xlfn.IFS(
AND(MONTH($AW420)=MONTH(BI$15),MONTH($AX420)&lt;&gt;MONTH(BI$15)),
NETWORKDAYS.INTL($AW420,$AW420+_xlpm.DD,1,_xlpm.VD),
AND(MONTH($AW420)&lt;&gt;MONTH(BI$15),MONTH($AX420)=MONTH(BI$15)),
NETWORKDAYS.INTL(($AX420)-_xlpm.DD,$AX420,1,_xlpm.VD),
AND(MONTH($AW420)&lt;MONTH(BI$15),MONTH($AX420)&gt;MONTH(BI$15)),
NETWORKDAYS.INTL((EOMONTH(BI$15-1,1))-_xlpm.DD,EOMONTH(BI$15-1,1),1,_xlpm.VD),
AND(MONTH($AW420)=MONTH(BI$15),MONTH($AX420)=MONTH(BI$15)),
NETWORKDAYS.INTL($AW420,$AX420,1,_xlpm.VD)))),0)),
$DH420="месяц",
$DR420*BI420,
$DH420="неделя",
$DR420*BI420/7*(ROUNDUP((DAY(EOMONTH(BI$15,0)))/4,0))),
0)</f>
        <v/>
      </c>
      <c r="EC420" s="125">
        <f t="array" ref="EC420">
IFERROR(_xlfn.IFS(
$DH420="день_1",
$DR420*$BL420/($AX420-$AW420+1)*BJ420*(DAY(EOMONTH(BJ$15,0))),
$DH420="день_2",
$DR420/30*MAX(MIN($AX420,EOMONTH(BJ$15,0))-MAX($AW420,BJ$15)+1,),
$DH420="раб.день",
$DR420/30*(IFERROR(
_xlfn.LET(_xlpm.VD,
CHOOSE(
{1;2;3;4;5;6;7;8;9;10;11;12;13;14;15;16;17;18},
45658,45659,45660,45661,45662,45663,45664,45665,45711,45724,45778,45779,45785,45786,45820,45821,45965,46022),
_xlfn.LET(_xlpm.DD,
MAX(MIN($AX420,EOMONTH(BJ$15,0))-MAX($AW420,BJ$15),),
_xlfn.IFS(
AND(MONTH($AW420)=MONTH(BJ$15),MONTH($AX420)&lt;&gt;MONTH(BJ$15)),
NETWORKDAYS.INTL($AW420,$AW420+_xlpm.DD,1,_xlpm.VD),
AND(MONTH($AW420)&lt;&gt;MONTH(BJ$15),MONTH($AX420)=MONTH(BJ$15)),
NETWORKDAYS.INTL(($AX420)-_xlpm.DD,$AX420,1,_xlpm.VD),
AND(MONTH($AW420)&lt;MONTH(BJ$15),MONTH($AX420)&gt;MONTH(BJ$15)),
NETWORKDAYS.INTL((EOMONTH(BJ$15-1,1))-_xlpm.DD,EOMONTH(BJ$15-1,1),1,_xlpm.VD),
AND(MONTH($AW420)=MONTH(BJ$15),MONTH($AX420)=MONTH(BJ$15)),
NETWORKDAYS.INTL($AW420,$AX420,1,_xlpm.VD)))),0)),
$DH420="месяц",
$DR420*BJ420,
$DH420="неделя",
$DR420*BJ420/7*(ROUNDUP((DAY(EOMONTH(BJ$15,0)))/4,0))),
0)</f>
        <v/>
      </c>
      <c r="ED420" s="125">
        <f t="array" ref="ED420">
IFERROR(_xlfn.IFS(
$DH420="день_1",
$DR420*$BL420/($AX420-$AW420+1)*BK420*(DAY(EOMONTH(BK$15,0))),
$DH420="день_2",
$DR420/30*MAX(MIN($AX420,EOMONTH(BK$15,0))-MAX($AW420,BK$15)+1,),
$DH420="раб.день",
$DR420/30*(IFERROR(
_xlfn.LET(_xlpm.VD,
CHOOSE(
{1;2;3;4;5;6;7;8;9;10;11;12;13;14;15;16;17;18},
45658,45659,45660,45661,45662,45663,45664,45665,45711,45724,45778,45779,45785,45786,45820,45821,45965,46022),
_xlfn.LET(_xlpm.DD,
MAX(MIN($AX420,EOMONTH(BK$15,0))-MAX($AW420,BK$15),),
_xlfn.IFS(
AND(MONTH($AW420)=MONTH(BK$15),MONTH($AX420)&lt;&gt;MONTH(BK$15)),
NETWORKDAYS.INTL($AW420,$AW420+_xlpm.DD,1,_xlpm.VD),
AND(MONTH($AW420)&lt;&gt;MONTH(BK$15),MONTH($AX420)=MONTH(BK$15)),
NETWORKDAYS.INTL(($AX420)-_xlpm.DD,$AX420,1,_xlpm.VD),
AND(MONTH($AW420)&lt;MONTH(BK$15),MONTH($AX420)&gt;MONTH(BK$15)),
NETWORKDAYS.INTL((EOMONTH(BK$15-1,1))-_xlpm.DD,EOMONTH(BK$15-1,1),1,_xlpm.VD),
AND(MONTH($AW420)=MONTH(BK$15),MONTH($AX420)=MONTH(BK$15)),
NETWORKDAYS.INTL($AW420,$AX420,1,_xlpm.VD)))),0)),
$DH420="месяц",
$DR420*BK420,
$DH420="неделя",
$DR420*BK420/7*(ROUNDUP((DAY(EOMONTH(BK$15,0)))/4,0))),
0)</f>
        <v/>
      </c>
      <c r="EE420" s="125">
        <f>SUM($DS420,$DT420,$DU420,$DV420,$DW420,$DX420,$DY420,$DZ420,$EA420,$EB420,$EC420,$ED420)</f>
        <v/>
      </c>
      <c r="EF420" s="125">
        <f>IFERROR(ROUND($EE420*(1+$EP420),2),0)</f>
        <v/>
      </c>
      <c r="EG420" s="128" t="n">
        <v>1</v>
      </c>
      <c r="EH420" s="126" t="n">
        <v>0</v>
      </c>
      <c r="EI420" s="126">
        <f>ROUND(SUM($EH420:$EH420)*SUM($AB420:$AB420)*$EG420,2)</f>
        <v/>
      </c>
      <c r="EJ420" s="126">
        <f>ROUND($EI420*(1+$EP420),2)</f>
        <v/>
      </c>
      <c r="EK420" s="126" t="n">
        <v>0</v>
      </c>
      <c r="EL420" s="126">
        <f>ROUND(SUM($EK420:$EK420)*SUM($AB420:$AB420)*$EG420,2)</f>
        <v/>
      </c>
      <c r="EM420" s="126">
        <f>ROUND($EL420*(1+$EP420),2)</f>
        <v/>
      </c>
      <c r="EN420" s="126">
        <f>SUM($EE420,$EI420,$EL420)</f>
        <v/>
      </c>
      <c r="EO420" s="126">
        <f>SUM($EF420,$EJ420,$EM420)</f>
        <v/>
      </c>
      <c r="EP420" s="59" t="inlineStr">
        <is>
          <t>20%</t>
        </is>
      </c>
      <c r="EQ420" s="59" t="n"/>
      <c r="ER420" s="60">
        <f t="array" ref="ER420">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MATCH(ES420,
{"AMS";"RussOutdoor";"HD Outdoor";"Ingroup";"IQ";"Ledproduction";"LisChannel";"Logic";"Media-PPL";"NovikovTV | НовиковТВ";"SMA";"SOK";"КрокусТВ | CrocusTV | IndoorTV";"Сити";"ТЯК Москва"},
0)),"")</f>
        <v/>
      </c>
      <c r="ES420" s="60" t="n"/>
      <c r="ET420" s="60">
        <f t="array" ref="ET420">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MATCH(ES420,
{"AMS";"RussOutdoor";"HD Outdoor";"Ingroup";"IQ";"Ledproduction";"LisChannel";"Logic";"Media-PPL";"NovikovTV | НовиковТВ";"SMA";"SOK";"КрокусТВ | CrocusTV | IndoorTV";"Сити";"ТЯК Москва"},
0)),"")</f>
        <v/>
      </c>
      <c r="EU420" s="60" t="n"/>
      <c r="EV420" s="60" t="n"/>
      <c r="EX420" s="110">
        <f t="array" ref="EX420">
($AR420/30
+N("ТРАФИК ПЛОЩАДКИ"))*
(IFERROR(
_xlfn.LET(
_xlpm.GPR,
HLOOKUP($L420,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(MATCH($T420,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IF($Q420="цифровой",_xlpm.GPR/$AG420,_xlpm.GPR/60)),
0)
+N("DWELL TIME"))*
(IF($AB420=0,0,IF($AB420=1,0.3,IF($AB420=2,0.5,IF($AB420&gt;2,1))))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_xlfn.IFS($AC420="да",1.2,$AC420="нет",1)*
_xlfn.IFS($AD420="да",1.2,$AD420="нет",1)*
IF(R420="статический",1,1.2)*
$X420*
INDEX(
{1.2;1;1.2;1.2;1;1.2;1.2;1.2;1.2;1.2;1.2;1;1.2;1.2;1.2;1.2;1;1;1.2;1.2;1.2;1;1;1;1;1.2;1.2;1.2;1.2;1;1;1;1;1.2;1.2;1.2;1.2;1.2;1.2;1.2;1.2;1;1;1.2;1;1;1;1;1.5;1;1;1.5;1.5;1.2},
MATCH($Q420,_xlpm.MI,0)))&gt;{0.02;0.04;0.06;0.1;0.2;0.4;0.6;0.8;1;2;4;6})),
{0;1;2;3;4;5;6;7;8;9;10;11;12},
0)))
+N("КОЭФФИЦИЕНТ КОНТАКТА"))))*
(_xlfn.IFS($X420&lt;0.1,$X420/1000,$X420&gt;25,5.2,AND($X420&gt;=0.1,$X420&lt;=25),(($X420*2+0.1)/10)*($X420/10)))*
IFERROR((_xlfn.LET(
_xlpm.MA,
{0;0.8;0.85;0.9;0.95;1},
_xlpm.MAA,
{0;1;2;3;4;5},
INDEX(_xlpm.MA,MATCH(SUMPRODUCT(--((IF(ROUND(_xlpm.MAA,1)&gt;5,5,ROUND($AB420,1)))&gt;{0;1;2;3;4;5})),_xlpm.MAA,0)))
+N("КОЭФФИЦИЕНТ КОЛ-ВО КОНСТРУКЦИЙ")),1)*
$AB420,0))*
(IF($Q420="цифровой",$AG420/15*$AI420,1)
+N("ДЛЯ ЦИФРЫ"))</f>
        <v/>
      </c>
      <c r="EY420" s="110">
        <f>IFERROR(EX420*AY420,0)</f>
        <v/>
      </c>
      <c r="EZ420" s="131">
        <f>IFERROR(DP420/EY420*1000,0)</f>
        <v/>
      </c>
      <c r="FA420" s="112">
        <f>IFERROR(FC420/FB420,0)</f>
        <v/>
      </c>
      <c r="FB420" s="112">
        <f>IFERROR((FC420/(EY420/FF420*#REF!))*0.825,0)</f>
        <v/>
      </c>
      <c r="FC420" s="112">
        <f>IFERROR(((EX420*30/AR420)*100)/30,0)</f>
        <v/>
      </c>
      <c r="FD420" s="112">
        <f>IFERROR(EY420/G420*100%,0)</f>
        <v/>
      </c>
      <c r="FE420" s="112">
        <f>IFERROR(FD420/FC420*100%,0)</f>
        <v/>
      </c>
      <c r="FF420" s="110">
        <f>IFERROR(AR420/30*AY420,0)</f>
        <v/>
      </c>
    </row>
    <row r="421" ht="13" customHeight="1">
      <c r="A421" s="59" t="n"/>
      <c r="B421" s="60" t="n"/>
      <c r="C421" s="60" t="n"/>
      <c r="D421" s="60">
        <f t="array" ref="D421">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MATCH($E421,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21" s="60">
        <f t="array" ref="E421">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MATCH($F421,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21" s="60" t="inlineStr"/>
      <c r="G421" s="60" t="n"/>
      <c r="H421" s="60">
        <f t="array" ref="H421">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MATCH($I421,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21" s="60" t="n"/>
      <c r="J421" s="60" t="n"/>
      <c r="K421" s="60" t="n"/>
      <c r="L421" s="60" t="n"/>
      <c r="M421" s="60" t="n"/>
      <c r="N421" s="60" t="n"/>
      <c r="O421" s="60" t="n"/>
      <c r="P421" s="60">
        <f t="array" ref="P421">
_xlfn.IFS(
ISNUMBER(MATCH($Q421,{"шелфбаннер","разделитель","монетница","чековая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ISNUMBER(MATCH($Q421,{"LED/LCD","видеокулер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ISNUMBER(MATCH($Q421,{"автомобиль","машина","выставочное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ISNUMBER(MATCH($Q421,{"билборд","лифтовая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ISNUMBER(MATCH($Q421,{"навигация","подвесной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ISNUMBER(MATCH($Q421,{"движущаяся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ISNUMBER(MATCH($Q421,{"каталог","журнал"},)),
"Пресса",
$Q421="","")</f>
        <v/>
      </c>
      <c r="Q421" s="60" t="n"/>
      <c r="R421" s="60">
        <f t="array" ref="R421">
IFERROR(
_xlfn.IFS(
OR(ISNUMBER(MATCH($Q421,{"экспозиция","макет","стенд","автостенд","авто стенд","выставочное пространство","выставочные стенды","модульные выставочные стенды","3Д конструкция","3D конструкция"},)),P421="Экспонирование"),
"нестандартный",
ISNUMBER(MATCH($Q421,{"скроллер","призматрон"},)),
"динамический",
$P421="Видео",
"цифровой",
OR($P421="Пресса",$P421="Щит",$P421="POSm",$P421="Подвес",$P421="Брендирование/оклейка"),
"статический"),"")</f>
        <v/>
      </c>
      <c r="S421" s="59" t="n"/>
      <c r="T421" s="60" t="n"/>
      <c r="U421" s="60" t="n"/>
      <c r="V421" s="60">
        <f>
IF(P421="Видео",
"цифровой постер/ролик",
IF(ISNUMBER(MATCH(Q421,{"короб световой","короб световой | лайтбокс","короб световой | кристалайт","лайтбокс","лайт бокс","кристалайт","LB","lightbox"},)),
"бэклит",
IF(P421="Брендирование/оклейка",
"перфарированная пленка/самоклейка",
IF(P421="Экспонирование",
"под запрос",
IF(P421="Подвес",
"баннер/ткань",
"")))))</f>
        <v/>
      </c>
      <c r="W421" s="59" t="n"/>
      <c r="X421" s="59" t="n"/>
      <c r="Y421" s="59" t="n"/>
      <c r="Z421" s="61" t="n"/>
      <c r="AA421" s="61" t="n"/>
      <c r="AB421" s="61">
        <f>IF(BL421&gt;0,Z421,0)</f>
        <v/>
      </c>
      <c r="AC421" s="59" t="n"/>
      <c r="AD421" s="59" t="n"/>
      <c r="AE421" s="59" t="n"/>
      <c r="AF421" s="59" t="n"/>
      <c r="AG421" s="59" t="n"/>
      <c r="AH421" s="59" t="n"/>
      <c r="AI421" s="59" t="n"/>
      <c r="AJ421" s="59" t="n"/>
      <c r="AK421" s="59" t="n"/>
      <c r="AL421" s="62">
        <f>IFERROR(IF(OR(R421="статический",R421="динамический",R421="нестандартный",R421="",R421=""),"-",IF(AND(AH421="-",AI421="-"),"-",AK421*3600/AH421*AI421)),"-")</f>
        <v/>
      </c>
      <c r="AM421" s="62">
        <f>IFERROR(IF(OR(R421="статический",R421="динамический",R421="",R421="", R421="BTL",R421="нестандартный"),"-",AG421*AI421*AL421/60),"-")</f>
        <v/>
      </c>
      <c r="AN421" s="63">
        <f>IFERROR(IF(AH421="","-",AG421*AI421/AH421),"-")</f>
        <v/>
      </c>
      <c r="AO421" s="59">
        <f>IFERROR(IF(OR($R421="статический",$R421="динамический",$R421="",$R421="",$R421="BTL",$R421="нестандартный"),"-",$AL421*$AY421),"-")</f>
        <v/>
      </c>
      <c r="AP421" s="62">
        <f>IFERROR(IF(OR($R421="статический",$R421="динамический",$R421="",$R421="",$R421="BTL",$R421="нестандартный"),"-",$AM421*AY421),"-")</f>
        <v/>
      </c>
      <c r="AQ421" s="64" t="n"/>
      <c r="AR421" s="61" t="n"/>
      <c r="AS421" s="61" t="n"/>
      <c r="AT421" s="61" t="n"/>
      <c r="AU421" s="65" t="n"/>
      <c r="AV421" s="124">
        <f>IFERROR(DR421/AT421*1000,"n/a")</f>
        <v/>
      </c>
      <c r="AW421" s="67" t="n"/>
      <c r="AX421" s="67" t="n"/>
      <c r="AY421" s="43">
        <f>IFERROR(IF(OR($AW421="",$AX421=""),"",_xlfn.DAYS($AX421+1,$AW421)),"")</f>
        <v/>
      </c>
      <c r="AZ421" s="68">
        <f t="array" ref="AZ421">
_xlfn.LET(_xlpm.COEFF,
IF($AW421+$AX421=0,0,IF(MAX(MIN($AX421,EOMONTH(AZ$15,0))-MAX($AW421,AZ$15)+1,)&gt;0,1,0)),
_xlfn.IFS(
$ES421="LisChannel",
_xlpm.COEFF*
INDEX({1;1;1.2;1.2;1;1;1;1;1.2;1.2;1.2;1.2},
MATCH(MONTH(AZ$15),
{1,2,3,4,5,6,7,8,9,10,11,12})),
CONCATENATE($ES421," ",$L421)="RussOutdoor метро",
_xlpm.COEFF*
INDEX({0.8;0.9;1.1;1.1;1;1;1;1;1.1;1.1;1.1;1.1},
MATCH(MONTH(AZ$15),
{1,2,3,4,5,6,7,8,9,10,11,12})),
$ES421&lt;&gt;"LisChannel",
_xlpm.COEFF,
$ES421&lt;&gt;"RussOutdoor",
_xlpm.COEFF))</f>
        <v/>
      </c>
      <c r="BA421" s="68">
        <f t="array" ref="BA421">
_xlfn.LET(_xlpm.COEFF,
IF($AW421+$AX421=0,0,IF(MAX(MIN($AX421,EOMONTH(BA$15,0))-MAX($AW421,BA$15)+1,)&gt;0,1,0)),
_xlfn.IFS(
$ES421="LisChannel",
_xlpm.COEFF*
INDEX({1;1;1.2;1.2;1;1;1;1;1.2;1.2;1.2;1.2},
MATCH(MONTH(BA$15),
{1,2,3,4,5,6,7,8,9,10,11,12})),
CONCATENATE($ES421," ",$L421)="RussOutdoor метро",
_xlpm.COEFF*
INDEX({0.8;0.9;1.1;1.1;1;1;1;1;1.1;1.1;1.1;1.1},
MATCH(MONTH(BA$15),
{1,2,3,4,5,6,7,8,9,10,11,12})),
$ES421&lt;&gt;"LisChannel",
_xlpm.COEFF,
$ES421&lt;&gt;"RussOutdoor",
_xlpm.COEFF))</f>
        <v/>
      </c>
      <c r="BB421" s="68">
        <f t="array" ref="BB421">
_xlfn.LET(_xlpm.COEFF,
IF($AW421+$AX421=0,0,IF(MAX(MIN($AX421,EOMONTH(BB$15,0))-MAX($AW421,BB$15)+1,)&gt;0,1,0)),
_xlfn.IFS(
$ES421="LisChannel",
_xlpm.COEFF*
INDEX({1;1;1.2;1.2;1;1;1;1;1.2;1.2;1.2;1.2},
MATCH(MONTH(BB$15),
{1,2,3,4,5,6,7,8,9,10,11,12})),
CONCATENATE($ES421," ",$L421)="RussOutdoor метро",
_xlpm.COEFF*
INDEX({0.8;0.9;1.1;1.1;1;1;1;1;1.1;1.1;1.1;1.1},
MATCH(MONTH(BB$15),
{1,2,3,4,5,6,7,8,9,10,11,12})),
$ES421&lt;&gt;"LisChannel",
_xlpm.COEFF,
$ES421&lt;&gt;"RussOutdoor",
_xlpm.COEFF))</f>
        <v/>
      </c>
      <c r="BC421" s="68">
        <f t="array" ref="BC421">
_xlfn.LET(_xlpm.COEFF,
IF($AW421+$AX421=0,0,IF(MAX(MIN($AX421,EOMONTH(BC$15,0))-MAX($AW421,BC$15)+1,)&gt;0,1,0)),
_xlfn.IFS(
$ES421="LisChannel",
_xlpm.COEFF*
INDEX({1;1;1.2;1.2;1;1;1;1;1.2;1.2;1.2;1.2},
MATCH(MONTH(BC$15),
{1,2,3,4,5,6,7,8,9,10,11,12})),
CONCATENATE($ES421," ",$L421)="RussOutdoor метро",
_xlpm.COEFF*
INDEX({0.8;0.9;1.1;1.1;1;1;1;1;1.1;1.1;1.1;1.1},
MATCH(MONTH(BC$15),
{1,2,3,4,5,6,7,8,9,10,11,12})),
$ES421&lt;&gt;"LisChannel",
_xlpm.COEFF,
$ES421&lt;&gt;"RussOutdoor",
_xlpm.COEFF))</f>
        <v/>
      </c>
      <c r="BD421" s="68">
        <f t="array" ref="BD421">
_xlfn.LET(_xlpm.COEFF,
IF($AW421+$AX421=0,0,IF(MAX(MIN($AX421,EOMONTH(BD$15,0))-MAX($AW421,BD$15)+1,)&gt;0,1,0)),
_xlfn.IFS(
$ES421="LisChannel",
_xlpm.COEFF*
INDEX({1;1;1.2;1.2;1;1;1;1;1.2;1.2;1.2;1.2},
MATCH(MONTH(BD$15),
{1,2,3,4,5,6,7,8,9,10,11,12})),
CONCATENATE($ES421," ",$L421)="RussOutdoor метро",
_xlpm.COEFF*
INDEX({0.8;0.9;1.1;1.1;1;1;1;1;1.1;1.1;1.1;1.1},
MATCH(MONTH(BD$15),
{1,2,3,4,5,6,7,8,9,10,11,12})),
$ES421&lt;&gt;"LisChannel",
_xlpm.COEFF,
$ES421&lt;&gt;"RussOutdoor",
_xlpm.COEFF))</f>
        <v/>
      </c>
      <c r="BE421" s="68">
        <f t="array" ref="BE421">
_xlfn.LET(_xlpm.COEFF,
IF($AW421+$AX421=0,0,IF(MAX(MIN($AX421,EOMONTH(BE$15,0))-MAX($AW421,BE$15)+1,)&gt;0,1,0)),
_xlfn.IFS(
$ES421="LisChannel",
_xlpm.COEFF*
INDEX({1;1;1.2;1.2;1;1;1;1;1.2;1.2;1.2;1.2},
MATCH(MONTH(BE$15),
{1,2,3,4,5,6,7,8,9,10,11,12})),
CONCATENATE($ES421," ",$L421)="RussOutdoor метро",
_xlpm.COEFF*
INDEX({0.8;0.9;1.1;1.1;1;1;1;1;1.1;1.1;1.1;1.1},
MATCH(MONTH(BE$15),
{1,2,3,4,5,6,7,8,9,10,11,12})),
$ES421&lt;&gt;"LisChannel",
_xlpm.COEFF,
$ES421&lt;&gt;"RussOutdoor",
_xlpm.COEFF))</f>
        <v/>
      </c>
      <c r="BF421" s="68">
        <f t="array" ref="BF421">
_xlfn.LET(_xlpm.COEFF,
IF($AW421+$AX421=0,0,IF(MAX(MIN($AX421,EOMONTH(BF$15,0))-MAX($AW421,BF$15)+1,)&gt;0,1,0)),
_xlfn.IFS(
$ES421="LisChannel",
_xlpm.COEFF*
INDEX({1;1;1.2;1.2;1;1;1;1;1.2;1.2;1.2;1.2},
MATCH(MONTH(BF$15),
{1,2,3,4,5,6,7,8,9,10,11,12})),
CONCATENATE($ES421," ",$L421)="RussOutdoor метро",
_xlpm.COEFF*
INDEX({0.8;0.9;1.1;1.1;1;1;1;1;1.1;1.1;1.1;1.1},
MATCH(MONTH(BF$15),
{1,2,3,4,5,6,7,8,9,10,11,12})),
$ES421&lt;&gt;"LisChannel",
_xlpm.COEFF,
$ES421&lt;&gt;"RussOutdoor",
_xlpm.COEFF))</f>
        <v/>
      </c>
      <c r="BG421" s="68">
        <f t="array" ref="BG421">
_xlfn.LET(_xlpm.COEFF,
IF($AW421+$AX421=0,0,IF(MAX(MIN($AX421,EOMONTH(BG$15,0))-MAX($AW421,BG$15)+1,)&gt;0,1,0)),
_xlfn.IFS(
$ES421="LisChannel",
_xlpm.COEFF*
INDEX({1;1;1.2;1.2;1;1;1;1;1.2;1.2;1.2;1.2},
MATCH(MONTH(BG$15),
{1,2,3,4,5,6,7,8,9,10,11,12})),
CONCATENATE($ES421," ",$L421)="RussOutdoor метро",
_xlpm.COEFF*
INDEX({0.8;0.9;1.1;1.1;1;1;1;1;1.1;1.1;1.1;1.1},
MATCH(MONTH(BG$15),
{1,2,3,4,5,6,7,8,9,10,11,12})),
$ES421&lt;&gt;"LisChannel",
_xlpm.COEFF,
$ES421&lt;&gt;"RussOutdoor",
_xlpm.COEFF))</f>
        <v/>
      </c>
      <c r="BH421" s="68">
        <f t="array" ref="BH421">
_xlfn.LET(_xlpm.COEFF,
IF($AW421+$AX421=0,0,IF(MAX(MIN($AX421,EOMONTH(BH$15,0))-MAX($AW421,BH$15)+1,)&gt;0,1,0)),
_xlfn.IFS(
$ES421="LisChannel",
_xlpm.COEFF*
INDEX({1;1;1.2;1.2;1;1;1;1;1.2;1.2;1.2;1.2},
MATCH(MONTH(BH$15),
{1,2,3,4,5,6,7,8,9,10,11,12})),
CONCATENATE($ES421," ",$L421)="RussOutdoor метро",
_xlpm.COEFF*
INDEX({0.8;0.9;1.1;1.1;1;1;1;1;1.1;1.1;1.1;1.1},
MATCH(MONTH(BH$15),
{1,2,3,4,5,6,7,8,9,10,11,12})),
$ES421&lt;&gt;"LisChannel",
_xlpm.COEFF,
$ES421&lt;&gt;"RussOutdoor",
_xlpm.COEFF))</f>
        <v/>
      </c>
      <c r="BI421" s="68">
        <f t="array" ref="BI421">
_xlfn.LET(_xlpm.COEFF,
IF($AW421+$AX421=0,0,IF(MAX(MIN($AX421,EOMONTH(BI$15,0))-MAX($AW421,BI$15)+1,)&gt;0,1,0)),
_xlfn.IFS(
$ES421="LisChannel",
_xlpm.COEFF*
INDEX({1;1;1.2;1.2;1;1;1;1;1.2;1.2;1.2;1.2},
MATCH(MONTH(BI$15),
{1,2,3,4,5,6,7,8,9,10,11,12})),
CONCATENATE($ES421," ",$L421)="RussOutdoor метро",
_xlpm.COEFF*
INDEX({0.8;0.9;1.1;1.1;1;1;1;1;1.1;1.1;1.1;1.1},
MATCH(MONTH(BI$15),
{1,2,3,4,5,6,7,8,9,10,11,12})),
$ES421&lt;&gt;"LisChannel",
_xlpm.COEFF,
$ES421&lt;&gt;"RussOutdoor",
_xlpm.COEFF))</f>
        <v/>
      </c>
      <c r="BJ421" s="68">
        <f t="array" ref="BJ421">
_xlfn.LET(_xlpm.COEFF,
IF($AW421+$AX421=0,0,IF(MAX(MIN($AX421,EOMONTH(BJ$15,0))-MAX($AW421,BJ$15)+1,)&gt;0,1,0)),
_xlfn.IFS(
$ES421="LisChannel",
_xlpm.COEFF*
INDEX({1;1;1.2;1.2;1;1;1;1;1.2;1.2;1.2;1.2},
MATCH(MONTH(BJ$15),
{1,2,3,4,5,6,7,8,9,10,11,12})),
CONCATENATE($ES421," ",$L421)="RussOutdoor метро",
_xlpm.COEFF*
INDEX({0.8;0.9;1.1;1.1;1;1;1;1;1.1;1.1;1.1;1.1},
MATCH(MONTH(BJ$15),
{1,2,3,4,5,6,7,8,9,10,11,12})),
$ES421&lt;&gt;"LisChannel",
_xlpm.COEFF,
$ES421&lt;&gt;"RussOutdoor",
_xlpm.COEFF))</f>
        <v/>
      </c>
      <c r="BK421" s="68">
        <f t="array" ref="BK421">
_xlfn.LET(_xlpm.COEFF,
IF($AW421+$AX421=0,0,IF(MAX(MIN($AX421,EOMONTH(BK$15,0))-MAX($AW421,BK$15)+1,)&gt;0,1,0)),
_xlfn.IFS(
$ES421="LisChannel",
_xlpm.COEFF*
INDEX({1;1;1.2;1.2;1;1;1;1;1.2;1.2;1.2;1.2},
MATCH(MONTH(BK$15),
{1,2,3,4,5,6,7,8,9,10,11,12})),
CONCATENATE($ES421," ",$L421)="RussOutdoor метро",
_xlpm.COEFF*
INDEX({0.8;0.9;1.1;1.1;1;1;1;1;1.1;1.1;1.1;1.1},
MATCH(MONTH(BK$15),
{1,2,3,4,5,6,7,8,9,10,11,12})),
$ES421&lt;&gt;"LisChannel",
_xlpm.COEFF,
$ES421&lt;&gt;"RussOutdoor",
_xlpm.COEFF))</f>
        <v/>
      </c>
      <c r="BL421" s="62">
        <f>COUNTIFS($AZ421:$BK421,"&gt;0")</f>
        <v/>
      </c>
      <c r="BM421" s="65" t="n"/>
      <c r="BN421" s="125">
        <f>$DJ421</f>
        <v/>
      </c>
      <c r="BO421" s="63">
        <f>$DQ421</f>
        <v/>
      </c>
      <c r="BP421" s="125">
        <f>
IFERROR(
IF($BL421=0,0,
$BN421*(1-$BO421)),
0)</f>
        <v/>
      </c>
      <c r="BQ421" s="125">
        <f t="array" ref="BQ421">
IFERROR(
_xlfn.IFS(
$DH421="день_1",
$BP421*$BL421/($AX421-$AW421+1)*AZ421*(DAY(EOMONTH(AZ$15,0))),
$DH421="день_2",
$BP421/30*MAX(MIN($AX421,EOMONTH(AZ$15,0))-MAX($AW421,AZ$15)+1,),
$DH421="раб.день",
$BP421/30*(IFERROR(
_xlfn.LET(_xlpm.VD,
CHOOSE(
{1;2;3;4;5;6;7;8;9;10;11;12;13;14;15;16;17;18},
45658,45659,45660,45661,45662,45663,45664,45665,45711,45724,45778,45779,45785,45786,45820,45821,45965,46022),
_xlfn.LET(_xlpm.DD,
MAX(MIN($AX421,EOMONTH(AZ$15,0))-MAX($AW421,AZ$15),),
_xlfn.IFS(
AND(MONTH($AW421)=MONTH(AZ$15),MONTH($AX421)&lt;&gt;MONTH(AZ$15)),
NETWORKDAYS.INTL($AW421,$AW421+_xlpm.DD,1,_xlpm.VD),
AND(MONTH($AW421)&lt;&gt;MONTH(AZ$15),MONTH($AX421)=MONTH(AZ$15)),
NETWORKDAYS.INTL(($AX421)-_xlpm.DD,$AX421,1,_xlpm.VD),
AND(MONTH($AW421)&lt;MONTH(AZ$15),MONTH($AX421)&gt;MONTH(AZ$15)),
NETWORKDAYS.INTL((EOMONTH(AZ$15-1,1))-_xlpm.DD,EOMONTH(AZ$15-1,1),1,_xlpm.VD),
AND(MONTH($AW421)=MONTH(AZ$15),MONTH($AX421)=MONTH(AZ$15)),
NETWORKDAYS.INTL($AW421,$AX421,1,_xlpm.VD)))),0)),
$DH421="месяц",
$BP421*AZ421,
$DH421="неделя",
$BP421*AZ421/7*(ROUNDUP((DAY(EOMONTH(AZ$15,0)))/4,0))),
0)</f>
        <v/>
      </c>
      <c r="BR421" s="125">
        <f t="array" ref="BR421">
IFERROR(
_xlfn.IFS(
$DH421="день_1",
$BP421*$BL421/($AX421-$AW421+1)*BA421*(DAY(EOMONTH(BA$15,0))),
$DH421="день_2",
$BP421/30*MAX(MIN($AX421,EOMONTH(BA$15,0))-MAX($AW421,BA$15)+1,),
$DH421="раб.день",
$BP421/30*(IFERROR(
_xlfn.LET(_xlpm.VD,
CHOOSE(
{1;2;3;4;5;6;7;8;9;10;11;12;13;14;15;16;17;18},
45658,45659,45660,45661,45662,45663,45664,45665,45711,45724,45778,45779,45785,45786,45820,45821,45965,46022),
_xlfn.LET(_xlpm.DD,
MAX(MIN($AX421,EOMONTH(BA$15,0))-MAX($AW421,BA$15),),
_xlfn.IFS(
AND(MONTH($AW421)=MONTH(BA$15),MONTH($AX421)&lt;&gt;MONTH(BA$15)),
NETWORKDAYS.INTL($AW421,$AW421+_xlpm.DD,1,_xlpm.VD),
AND(MONTH($AW421)&lt;&gt;MONTH(BA$15),MONTH($AX421)=MONTH(BA$15)),
NETWORKDAYS.INTL(($AX421)-_xlpm.DD,$AX421,1,_xlpm.VD),
AND(MONTH($AW421)&lt;MONTH(BA$15),MONTH($AX421)&gt;MONTH(BA$15)),
NETWORKDAYS.INTL((EOMONTH(BA$15-1,1))-_xlpm.DD,EOMONTH(BA$15-1,1),1,_xlpm.VD),
AND(MONTH($AW421)=MONTH(BA$15),MONTH($AX421)=MONTH(BA$15)),
NETWORKDAYS.INTL($AW421,$AX421,1,_xlpm.VD)))),0)),
$DH421="месяц",
$BP421*BA421,
$DH421="неделя",
$BP421*BA421/7*(ROUNDUP((DAY(EOMONTH(BA$15,0)))/4,0))),
0)</f>
        <v/>
      </c>
      <c r="BS421" s="125">
        <f t="array" ref="BS421">
IFERROR(
_xlfn.IFS(
$DH421="день_1",
$BP421*$BL421/($AX421-$AW421+1)*BB421*(DAY(EOMONTH(BB$15,0))),
$DH421="день_2",
$BP421/30*MAX(MIN($AX421,EOMONTH(BB$15,0))-MAX($AW421,BB$15)+1,),
$DH421="раб.день",
$BP421/30*(IFERROR(
_xlfn.LET(_xlpm.VD,
CHOOSE(
{1;2;3;4;5;6;7;8;9;10;11;12;13;14;15;16;17;18},
45658,45659,45660,45661,45662,45663,45664,45665,45711,45724,45778,45779,45785,45786,45820,45821,45965,46022),
_xlfn.LET(_xlpm.DD,
MAX(MIN($AX421,EOMONTH(BB$15,0))-MAX($AW421,BB$15),),
_xlfn.IFS(
AND(MONTH($AW421)=MONTH(BB$15),MONTH($AX421)&lt;&gt;MONTH(BB$15)),
NETWORKDAYS.INTL($AW421,$AW421+_xlpm.DD,1,_xlpm.VD),
AND(MONTH($AW421)&lt;&gt;MONTH(BB$15),MONTH($AX421)=MONTH(BB$15)),
NETWORKDAYS.INTL(($AX421)-_xlpm.DD,$AX421,1,_xlpm.VD),
AND(MONTH($AW421)&lt;MONTH(BB$15),MONTH($AX421)&gt;MONTH(BB$15)),
NETWORKDAYS.INTL((EOMONTH(BB$15-1,1))-_xlpm.DD,EOMONTH(BB$15-1,1),1,_xlpm.VD),
AND(MONTH($AW421)=MONTH(BB$15),MONTH($AX421)=MONTH(BB$15)),
NETWORKDAYS.INTL($AW421,$AX421,1,_xlpm.VD)))),0)),
$DH421="месяц",
$BP421*BB421,
$DH421="неделя",
$BP421*BB421/7*(ROUNDUP((DAY(EOMONTH(BB$15,0)))/4,0))),
0)</f>
        <v/>
      </c>
      <c r="BT421" s="125">
        <f t="array" ref="BT421">
IFERROR(
_xlfn.IFS(
$DH421="день_1",
$BP421*$BL421/($AX421-$AW421+1)*BC421*(DAY(EOMONTH(BC$15,0))),
$DH421="день_2",
$BP421/30*MAX(MIN($AX421,EOMONTH(BC$15,0))-MAX($AW421,BC$15)+1,),
$DH421="раб.день",
$BP421/30*(IFERROR(
_xlfn.LET(_xlpm.VD,
CHOOSE(
{1;2;3;4;5;6;7;8;9;10;11;12;13;14;15;16;17;18},
45658,45659,45660,45661,45662,45663,45664,45665,45711,45724,45778,45779,45785,45786,45820,45821,45965,46022),
_xlfn.LET(_xlpm.DD,
MAX(MIN($AX421,EOMONTH(BC$15,0))-MAX($AW421,BC$15),),
_xlfn.IFS(
AND(MONTH($AW421)=MONTH(BC$15),MONTH($AX421)&lt;&gt;MONTH(BC$15)),
NETWORKDAYS.INTL($AW421,$AW421+_xlpm.DD,1,_xlpm.VD),
AND(MONTH($AW421)&lt;&gt;MONTH(BC$15),MONTH($AX421)=MONTH(BC$15)),
NETWORKDAYS.INTL(($AX421)-_xlpm.DD,$AX421,1,_xlpm.VD),
AND(MONTH($AW421)&lt;MONTH(BC$15),MONTH($AX421)&gt;MONTH(BC$15)),
NETWORKDAYS.INTL((EOMONTH(BC$15-1,1))-_xlpm.DD,EOMONTH(BC$15-1,1),1,_xlpm.VD),
AND(MONTH($AW421)=MONTH(BC$15),MONTH($AX421)=MONTH(BC$15)),
NETWORKDAYS.INTL($AW421,$AX421,1,_xlpm.VD)))),0)),
$DH421="месяц",
$BP421*BC421,
$DH421="неделя",
$BP421*BC421/7*(ROUNDUP((DAY(EOMONTH(BC$15,0)))/4,0))),
0)</f>
        <v/>
      </c>
      <c r="BU421" s="125">
        <f t="array" ref="BU421">
IFERROR(
_xlfn.IFS(
$DH421="день_1",
$BP421*$BL421/($AX421-$AW421+1)*BD421*(DAY(EOMONTH(BD$15,0))),
$DH421="день_2",
$BP421/30*MAX(MIN($AX421,EOMONTH(BD$15,0))-MAX($AW421,BD$15)+1,),
$DH421="раб.день",
$BP421/30*(IFERROR(
_xlfn.LET(_xlpm.VD,
CHOOSE(
{1;2;3;4;5;6;7;8;9;10;11;12;13;14;15;16;17;18},
45658,45659,45660,45661,45662,45663,45664,45665,45711,45724,45778,45779,45785,45786,45820,45821,45965,46022),
_xlfn.LET(_xlpm.DD,
MAX(MIN($AX421,EOMONTH(BD$15,0))-MAX($AW421,BD$15),),
_xlfn.IFS(
AND(MONTH($AW421)=MONTH(BD$15),MONTH($AX421)&lt;&gt;MONTH(BD$15)),
NETWORKDAYS.INTL($AW421,$AW421+_xlpm.DD,1,_xlpm.VD),
AND(MONTH($AW421)&lt;&gt;MONTH(BD$15),MONTH($AX421)=MONTH(BD$15)),
NETWORKDAYS.INTL(($AX421)-_xlpm.DD,$AX421,1,_xlpm.VD),
AND(MONTH($AW421)&lt;MONTH(BD$15),MONTH($AX421)&gt;MONTH(BD$15)),
NETWORKDAYS.INTL((EOMONTH(BD$15-1,1))-_xlpm.DD,EOMONTH(BD$15-1,1),1,_xlpm.VD),
AND(MONTH($AW421)=MONTH(BD$15),MONTH($AX421)=MONTH(BD$15)),
NETWORKDAYS.INTL($AW421,$AX421,1,_xlpm.VD)))),0)),
$DH421="месяц",
$BP421*BD421,
$DH421="неделя",
$BP421*BD421/7*(ROUNDUP((DAY(EOMONTH(BD$15,0)))/4,0))),
0)</f>
        <v/>
      </c>
      <c r="BV421" s="125">
        <f t="array" ref="BV421">
IFERROR(
_xlfn.IFS(
$DH421="день_1",
$BP421*$BL421/($AX421-$AW421+1)*BE421*(DAY(EOMONTH(BE$15,0))),
$DH421="день_2",
$BP421/30*MAX(MIN($AX421,EOMONTH(BE$15,0))-MAX($AW421,BE$15)+1,),
$DH421="раб.день",
$BP421/30*(IFERROR(
_xlfn.LET(_xlpm.VD,
CHOOSE(
{1;2;3;4;5;6;7;8;9;10;11;12;13;14;15;16;17;18},
45658,45659,45660,45661,45662,45663,45664,45665,45711,45724,45778,45779,45785,45786,45820,45821,45965,46022),
_xlfn.LET(_xlpm.DD,
MAX(MIN($AX421,EOMONTH(BE$15,0))-MAX($AW421,BE$15),),
_xlfn.IFS(
AND(MONTH($AW421)=MONTH(BE$15),MONTH($AX421)&lt;&gt;MONTH(BE$15)),
NETWORKDAYS.INTL($AW421,$AW421+_xlpm.DD,1,_xlpm.VD),
AND(MONTH($AW421)&lt;&gt;MONTH(BE$15),MONTH($AX421)=MONTH(BE$15)),
NETWORKDAYS.INTL(($AX421)-_xlpm.DD,$AX421,1,_xlpm.VD),
AND(MONTH($AW421)&lt;MONTH(BE$15),MONTH($AX421)&gt;MONTH(BE$15)),
NETWORKDAYS.INTL((EOMONTH(BE$15-1,1))-_xlpm.DD,EOMONTH(BE$15-1,1),1,_xlpm.VD),
AND(MONTH($AW421)=MONTH(BE$15),MONTH($AX421)=MONTH(BE$15)),
NETWORKDAYS.INTL($AW421,$AX421,1,_xlpm.VD)))),0)),
$DH421="месяц",
$BP421*BE421,
$DH421="неделя",
$BP421*BE421/7*(ROUNDUP((DAY(EOMONTH(BE$15,0)))/4,0))),
0)</f>
        <v/>
      </c>
      <c r="BW421" s="125">
        <f t="array" ref="BW421">
IFERROR(
_xlfn.IFS(
$DH421="день_1",
$BP421*$BL421/($AX421-$AW421+1)*BF421*(DAY(EOMONTH(BF$15,0))),
$DH421="день_2",
$BP421/30*MAX(MIN($AX421,EOMONTH(BF$15,0))-MAX($AW421,BF$15)+1,),
$DH421="раб.день",
$BP421/30*(IFERROR(
_xlfn.LET(_xlpm.VD,
CHOOSE(
{1;2;3;4;5;6;7;8;9;10;11;12;13;14;15;16;17;18},
45658,45659,45660,45661,45662,45663,45664,45665,45711,45724,45778,45779,45785,45786,45820,45821,45965,46022),
_xlfn.LET(_xlpm.DD,
MAX(MIN($AX421,EOMONTH(BF$15,0))-MAX($AW421,BF$15),),
_xlfn.IFS(
AND(MONTH($AW421)=MONTH(BF$15),MONTH($AX421)&lt;&gt;MONTH(BF$15)),
NETWORKDAYS.INTL($AW421,$AW421+_xlpm.DD,1,_xlpm.VD),
AND(MONTH($AW421)&lt;&gt;MONTH(BF$15),MONTH($AX421)=MONTH(BF$15)),
NETWORKDAYS.INTL(($AX421)-_xlpm.DD,$AX421,1,_xlpm.VD),
AND(MONTH($AW421)&lt;MONTH(BF$15),MONTH($AX421)&gt;MONTH(BF$15)),
NETWORKDAYS.INTL((EOMONTH(BF$15-1,1))-_xlpm.DD,EOMONTH(BF$15-1,1),1,_xlpm.VD),
AND(MONTH($AW421)=MONTH(BF$15),MONTH($AX421)=MONTH(BF$15)),
NETWORKDAYS.INTL($AW421,$AX421,1,_xlpm.VD)))),0)),
$DH421="месяц",
$BP421*BF421,
$DH421="неделя",
$BP421*BF421/7*(ROUNDUP((DAY(EOMONTH(BF$15,0)))/4,0))),
0)</f>
        <v/>
      </c>
      <c r="BX421" s="125">
        <f t="array" ref="BX421">
IFERROR(
_xlfn.IFS(
$DH421="день_1",
$BP421*$BL421/($AX421-$AW421+1)*BG421*(DAY(EOMONTH(BG$15,0))),
$DH421="день_2",
$BP421/30*MAX(MIN($AX421,EOMONTH(BG$15,0))-MAX($AW421,BG$15)+1,),
$DH421="раб.день",
$BP421/30*(IFERROR(
_xlfn.LET(_xlpm.VD,
CHOOSE(
{1;2;3;4;5;6;7;8;9;10;11;12;13;14;15;16;17;18},
45658,45659,45660,45661,45662,45663,45664,45665,45711,45724,45778,45779,45785,45786,45820,45821,45965,46022),
_xlfn.LET(_xlpm.DD,
MAX(MIN($AX421,EOMONTH(BG$15,0))-MAX($AW421,BG$15),),
_xlfn.IFS(
AND(MONTH($AW421)=MONTH(BG$15),MONTH($AX421)&lt;&gt;MONTH(BG$15)),
NETWORKDAYS.INTL($AW421,$AW421+_xlpm.DD,1,_xlpm.VD),
AND(MONTH($AW421)&lt;&gt;MONTH(BG$15),MONTH($AX421)=MONTH(BG$15)),
NETWORKDAYS.INTL(($AX421)-_xlpm.DD,$AX421,1,_xlpm.VD),
AND(MONTH($AW421)&lt;MONTH(BG$15),MONTH($AX421)&gt;MONTH(BG$15)),
NETWORKDAYS.INTL((EOMONTH(BG$15-1,1))-_xlpm.DD,EOMONTH(BG$15-1,1),1,_xlpm.VD),
AND(MONTH($AW421)=MONTH(BG$15),MONTH($AX421)=MONTH(BG$15)),
NETWORKDAYS.INTL($AW421,$AX421,1,_xlpm.VD)))),0)),
$DH421="месяц",
$BP421*BG421,
$DH421="неделя",
$BP421*BG421/7*(ROUNDUP((DAY(EOMONTH(BG$15,0)))/4,0))),
0)</f>
        <v/>
      </c>
      <c r="BY421" s="125">
        <f t="array" ref="BY421">
IFERROR(
_xlfn.IFS(
$DH421="день_1",
$BP421*$BL421/($AX421-$AW421+1)*BH421*(DAY(EOMONTH(BH$15,0))),
$DH421="день_2",
$BP421/30*MAX(MIN($AX421,EOMONTH(BH$15,0))-MAX($AW421,BH$15)+1,),
$DH421="раб.день",
$BP421/30*(IFERROR(
_xlfn.LET(_xlpm.VD,
CHOOSE(
{1;2;3;4;5;6;7;8;9;10;11;12;13;14;15;16;17;18},
45658,45659,45660,45661,45662,45663,45664,45665,45711,45724,45778,45779,45785,45786,45820,45821,45965,46022),
_xlfn.LET(_xlpm.DD,
MAX(MIN($AX421,EOMONTH(BH$15,0))-MAX($AW421,BH$15),),
_xlfn.IFS(
AND(MONTH($AW421)=MONTH(BH$15),MONTH($AX421)&lt;&gt;MONTH(BH$15)),
NETWORKDAYS.INTL($AW421,$AW421+_xlpm.DD,1,_xlpm.VD),
AND(MONTH($AW421)&lt;&gt;MONTH(BH$15),MONTH($AX421)=MONTH(BH$15)),
NETWORKDAYS.INTL(($AX421)-_xlpm.DD,$AX421,1,_xlpm.VD),
AND(MONTH($AW421)&lt;MONTH(BH$15),MONTH($AX421)&gt;MONTH(BH$15)),
NETWORKDAYS.INTL((EOMONTH(BH$15-1,1))-_xlpm.DD,EOMONTH(BH$15-1,1),1,_xlpm.VD),
AND(MONTH($AW421)=MONTH(BH$15),MONTH($AX421)=MONTH(BH$15)),
NETWORKDAYS.INTL($AW421,$AX421,1,_xlpm.VD)))),0)),
$DH421="месяц",
$BP421*BH421,
$DH421="неделя",
$BP421*BH421/7*(ROUNDUP((DAY(EOMONTH(BH$15,0)))/4,0))),
0)</f>
        <v/>
      </c>
      <c r="BZ421" s="125">
        <f t="array" ref="BZ421">
IFERROR(
_xlfn.IFS(
$DH421="день_1",
$BP421*$BL421/($AX421-$AW421+1)*BI421*(DAY(EOMONTH(BI$15,0))),
$DH421="день_2",
$BP421/30*MAX(MIN($AX421,EOMONTH(BI$15,0))-MAX($AW421,BI$15)+1,),
$DH421="раб.день",
$BP421/30*(IFERROR(
_xlfn.LET(_xlpm.VD,
CHOOSE(
{1;2;3;4;5;6;7;8;9;10;11;12;13;14;15;16;17;18},
45658,45659,45660,45661,45662,45663,45664,45665,45711,45724,45778,45779,45785,45786,45820,45821,45965,46022),
_xlfn.LET(_xlpm.DD,
MAX(MIN($AX421,EOMONTH(BI$15,0))-MAX($AW421,BI$15),),
_xlfn.IFS(
AND(MONTH($AW421)=MONTH(BI$15),MONTH($AX421)&lt;&gt;MONTH(BI$15)),
NETWORKDAYS.INTL($AW421,$AW421+_xlpm.DD,1,_xlpm.VD),
AND(MONTH($AW421)&lt;&gt;MONTH(BI$15),MONTH($AX421)=MONTH(BI$15)),
NETWORKDAYS.INTL(($AX421)-_xlpm.DD,$AX421,1,_xlpm.VD),
AND(MONTH($AW421)&lt;MONTH(BI$15),MONTH($AX421)&gt;MONTH(BI$15)),
NETWORKDAYS.INTL((EOMONTH(BI$15-1,1))-_xlpm.DD,EOMONTH(BI$15-1,1),1,_xlpm.VD),
AND(MONTH($AW421)=MONTH(BI$15),MONTH($AX421)=MONTH(BI$15)),
NETWORKDAYS.INTL($AW421,$AX421,1,_xlpm.VD)))),0)),
$DH421="месяц",
$BP421*BI421,
$DH421="неделя",
$BP421*BI421/7*(ROUNDUP((DAY(EOMONTH(BI$15,0)))/4,0))),
0)</f>
        <v/>
      </c>
      <c r="CA421" s="125">
        <f t="array" ref="CA421">
IFERROR(
_xlfn.IFS(
$DH421="день_1",
$BP421*$BL421/($AX421-$AW421+1)*BJ421*(DAY(EOMONTH(BJ$15,0))),
$DH421="день_2",
$BP421/30*MAX(MIN($AX421,EOMONTH(BJ$15,0))-MAX($AW421,BJ$15)+1,),
$DH421="раб.день",
$BP421/30*(IFERROR(
_xlfn.LET(_xlpm.VD,
CHOOSE(
{1;2;3;4;5;6;7;8;9;10;11;12;13;14;15;16;17;18},
45658,45659,45660,45661,45662,45663,45664,45665,45711,45724,45778,45779,45785,45786,45820,45821,45965,46022),
_xlfn.LET(_xlpm.DD,
MAX(MIN($AX421,EOMONTH(BJ$15,0))-MAX($AW421,BJ$15),),
_xlfn.IFS(
AND(MONTH($AW421)=MONTH(BJ$15),MONTH($AX421)&lt;&gt;MONTH(BJ$15)),
NETWORKDAYS.INTL($AW421,$AW421+_xlpm.DD,1,_xlpm.VD),
AND(MONTH($AW421)&lt;&gt;MONTH(BJ$15),MONTH($AX421)=MONTH(BJ$15)),
NETWORKDAYS.INTL(($AX421)-_xlpm.DD,$AX421,1,_xlpm.VD),
AND(MONTH($AW421)&lt;MONTH(BJ$15),MONTH($AX421)&gt;MONTH(BJ$15)),
NETWORKDAYS.INTL((EOMONTH(BJ$15-1,1))-_xlpm.DD,EOMONTH(BJ$15-1,1),1,_xlpm.VD),
AND(MONTH($AW421)=MONTH(BJ$15),MONTH($AX421)=MONTH(BJ$15)),
NETWORKDAYS.INTL($AW421,$AX421,1,_xlpm.VD)))),0)),
$DH421="месяц",
$BP421*BJ421,
$DH421="неделя",
$BP421*BJ421/7*(ROUNDUP((DAY(EOMONTH(BJ$15,0)))/4,0))),
0)</f>
        <v/>
      </c>
      <c r="CB421" s="125">
        <f t="array" ref="CB421">
IFERROR(
_xlfn.IFS(
$DH421="день_1",
$BP421*$BL421/($AX421-$AW421+1)*BK421*(DAY(EOMONTH(BK$15,0))),
$DH421="день_2",
$BP421/30*MAX(MIN($AX421,EOMONTH(BK$15,0))-MAX($AW421,BK$15)+1,),
$DH421="раб.день",
$BP421/30*(IFERROR(
_xlfn.LET(_xlpm.VD,
CHOOSE(
{1;2;3;4;5;6;7;8;9;10;11;12;13;14;15;16;17;18},
45658,45659,45660,45661,45662,45663,45664,45665,45711,45724,45778,45779,45785,45786,45820,45821,45965,46022),
_xlfn.LET(_xlpm.DD,
MAX(MIN($AX421,EOMONTH(BK$15,0))-MAX($AW421,BK$15),),
_xlfn.IFS(
AND(MONTH($AW421)=MONTH(BK$15),MONTH($AX421)&lt;&gt;MONTH(BK$15)),
NETWORKDAYS.INTL($AW421,$AW421+_xlpm.DD,1,_xlpm.VD),
AND(MONTH($AW421)&lt;&gt;MONTH(BK$15),MONTH($AX421)=MONTH(BK$15)),
NETWORKDAYS.INTL(($AX421)-_xlpm.DD,$AX421,1,_xlpm.VD),
AND(MONTH($AW421)&lt;MONTH(BK$15),MONTH($AX421)&gt;MONTH(BK$15)),
NETWORKDAYS.INTL((EOMONTH(BK$15-1,1))-_xlpm.DD,EOMONTH(BK$15-1,1),1,_xlpm.VD),
AND(MONTH($AW421)=MONTH(BK$15),MONTH($AX421)=MONTH(BK$15)),
NETWORKDAYS.INTL($AW421,$AX421,1,_xlpm.VD)))),0)),
$DH421="месяц",
$BP421*BK421,
$DH421="неделя",
$BP421*BK421/7*(ROUNDUP((DAY(EOMONTH(BK$15,0)))/4,0))),
0)</f>
        <v/>
      </c>
      <c r="CC421" s="125">
        <f>SUM($BQ421:$CB421)</f>
        <v/>
      </c>
      <c r="CD421" s="126">
        <f>SUM($EH421:$EH421)</f>
        <v/>
      </c>
      <c r="CE421" s="126">
        <f>$CD421*$AB421</f>
        <v/>
      </c>
      <c r="CF421" s="126">
        <f>SUM($EK421:$EK421)</f>
        <v/>
      </c>
      <c r="CG421" s="126">
        <f>$CF421*$AB421</f>
        <v/>
      </c>
      <c r="CH421" s="126">
        <f>SUM($CC421,$CE421,$CG421)</f>
        <v/>
      </c>
      <c r="CI421" s="126">
        <f>$CH421*(1+$CM421)</f>
        <v/>
      </c>
      <c r="CJ421" s="127" t="n">
        <v>0</v>
      </c>
      <c r="CK421" s="126">
        <f>SUM($CH421:$CH421)*(1+$CJ421)</f>
        <v/>
      </c>
      <c r="CL421" s="126">
        <f>SUM($CH421:$CH421)*(1+$CM421)</f>
        <v/>
      </c>
      <c r="CM421" s="59" t="inlineStr">
        <is>
          <t>20%</t>
        </is>
      </c>
      <c r="CN421" s="59" t="n"/>
      <c r="CO421" s="72" t="n"/>
      <c r="CP421" s="59" t="n"/>
      <c r="CQ421" s="73" t="n"/>
      <c r="CR421" s="73" t="n"/>
      <c r="CS421" s="73" t="n"/>
      <c r="CT421" s="72" t="n"/>
      <c r="CU421" s="79" t="inlineStr">
        <is>
          <t> </t>
        </is>
      </c>
      <c r="CV421" s="60" t="n"/>
      <c r="CW421" s="60" t="n"/>
      <c r="CX421" s="60" t="n"/>
      <c r="CY421" s="127">
        <f>IFERROR(($CC421-$EE421)/($EE421/(1-$DQ421)),0)</f>
        <v/>
      </c>
      <c r="CZ421" s="127">
        <f>IFERROR(1-$EI421/($CE421),0)</f>
        <v/>
      </c>
      <c r="DA421" s="127">
        <f>IFERROR(1-$EL421/($CG421),0)</f>
        <v/>
      </c>
      <c r="DB421" s="126">
        <f>ROUND(IFERROR(($CI421/(1+$CM421)-$EN421),0),2)</f>
        <v/>
      </c>
      <c r="DC421" s="128" t="n"/>
      <c r="DD421" s="125" t="n"/>
      <c r="DE421" s="75" t="n">
        <v>0</v>
      </c>
      <c r="DF421" s="128" t="n"/>
      <c r="DG421" s="125">
        <f>IF($DC421=0,0,$DD421*($DC421*100%-$DE421*$DF421))*SUM($AB421:$AB421)</f>
        <v/>
      </c>
      <c r="DH421" s="129" t="inlineStr">
        <is>
          <t>месяц</t>
        </is>
      </c>
      <c r="DI421" s="130">
        <f t="array" ref="DI421">IFERROR(
IF($ES421="LisChannel",
(ROUND(((INDEX({174.625;153.888888888889;130.972222222222},MATCH($AI421,{2;3;4}),0))*$AG421*$AI421),2)),0),0)</f>
        <v/>
      </c>
      <c r="DJ421" s="130">
        <f>
_xlfn.LET(_xlpm.X,
IFERROR(
IF($ES421="НовиковТВ",
(_xlfn.LET(_xlpm.NTV,
_xlfn.LET(_xlpm.MIN,350000,
IF(SUMIFS($DI:$DI,$ES:$ES,"НовиковТВ")&lt;=_xlpm.MIN,
(SUMIFS($DI:$DI,$ES:$ES,"НовиковТВ")/(COUNTIFS($ES:$ES,"НовиковТВ")))*_xlpm.MIN/SUMIFS($DI:$DI,$ES:$ES,"НовиковТВ"),
DI421)),
_xlpm.NTV+$DG421/(1-(1-(_xlpm.NTV)*(1-$DL421)*(1-$DM421)*(1-$DN421)*(1-$DO421)*(1-$DP421)/_xlpm.NTV))))/(1+$EP421),
$DI421+$DG421/(1-(1-($DI421)*(1-$DL421)*(1-$DM421)*(1-$DN421)*(1-$DO421)*(1-$DP421)/$DI421))),
0),
_xlpm.X*(1+$CM421)*(1+$CW421)-_xlpm.X*(1+$CM421)+_xlpm.X)</f>
        <v/>
      </c>
      <c r="DK421" s="125" t="inlineStr">
        <is>
          <t>послед.</t>
        </is>
      </c>
      <c r="DL421" s="63" t="n">
        <v>0</v>
      </c>
      <c r="DM421" s="63" t="n">
        <v>0</v>
      </c>
      <c r="DN421" s="63" t="n">
        <v>0</v>
      </c>
      <c r="DO421" s="63" t="n">
        <v>0</v>
      </c>
      <c r="DP421" s="63" t="n">
        <v>0</v>
      </c>
      <c r="DQ421" s="63">
        <f t="array" ref="DQ421">IFERROR(_xlfn.IFS(
$DK421="послед.",1-(1-$DL421)*(1-$DM421)*(1-$DN421)*(1-$DO421)*(1-$DP421),
$DK421="сумм.",$DL421+$DM421+$DN421+$DO421+$DP421),
0)</f>
        <v/>
      </c>
      <c r="DR421" s="125">
        <f t="array" ref="DR421">
IFERROR(
_xlfn.IFS(
$BL421=0,
0,
$BL421&gt;0,
_xlfn.IFS($DK421="послед.",
$DJ421*(1-$DL421)*(1-$DM421)*(1-$DN421)*(1-$DO421)*(1-$DP421),
$DK421="сумм.",
$DJ421*(1-($DL421+$DM421+$DN421+$DO421+$DP421)))),0)</f>
        <v/>
      </c>
      <c r="DS421" s="125">
        <f t="array" ref="DS421">
IFERROR(_xlfn.IFS(
$DH421="день_1",
$DR421*$BL421/($AX421-$AW421+1)*AZ421*(DAY(EOMONTH(AZ$15,0))),
$DH421="день_2",
$DR421/30*MAX(MIN($AX421,EOMONTH(AZ$15,0))-MAX($AW421,AZ$15)+1,),
$DH421="раб.день",
$DR421/30*(IFERROR(
_xlfn.LET(_xlpm.VD,
CHOOSE(
{1;2;3;4;5;6;7;8;9;10;11;12;13;14;15;16;17;18},
45658,45659,45660,45661,45662,45663,45664,45665,45711,45724,45778,45779,45785,45786,45820,45821,45965,46022),
_xlfn.LET(_xlpm.DD,
MAX(MIN($AX421,EOMONTH(AZ$15,0))-MAX($AW421,AZ$15),),
_xlfn.IFS(
AND(MONTH($AW421)=MONTH(AZ$15),MONTH($AX421)&lt;&gt;MONTH(AZ$15)),
NETWORKDAYS.INTL($AW421,$AW421+_xlpm.DD,1,_xlpm.VD),
AND(MONTH($AW421)&lt;&gt;MONTH(AZ$15),MONTH($AX421)=MONTH(AZ$15)),
NETWORKDAYS.INTL(($AX421)-_xlpm.DD,$AX421,1,_xlpm.VD),
AND(MONTH($AW421)&lt;MONTH(AZ$15),MONTH($AX421)&gt;MONTH(AZ$15)),
NETWORKDAYS.INTL((EOMONTH(AZ$15-1,1))-_xlpm.DD,EOMONTH(AZ$15-1,1),1,_xlpm.VD),
AND(MONTH($AW421)=MONTH(AZ$15),MONTH($AX421)=MONTH(AZ$15)),
NETWORKDAYS.INTL($AW421,$AX421,1,_xlpm.VD)))),0)),
$DH421="месяц",
$DR421*AZ421,
$DH421="неделя",
$DR421*AZ421/7*(ROUNDUP((DAY(EOMONTH(AZ$15,0)))/4,0))),
0)</f>
        <v/>
      </c>
      <c r="DT421" s="125">
        <f t="array" ref="DT421">
IFERROR(_xlfn.IFS(
$DH421="день_1",
$DR421*$BL421/($AX421-$AW421+1)*BA421*(DAY(EOMONTH(BA$15,0))),
$DH421="день_2",
$DR421/30*MAX(MIN($AX421,EOMONTH(BA$15,0))-MAX($AW421,BA$15)+1,),
$DH421="раб.день",
$DR421/30*(IFERROR(
_xlfn.LET(_xlpm.VD,
CHOOSE(
{1;2;3;4;5;6;7;8;9;10;11;12;13;14;15;16;17;18},
45658,45659,45660,45661,45662,45663,45664,45665,45711,45724,45778,45779,45785,45786,45820,45821,45965,46022),
_xlfn.LET(_xlpm.DD,
MAX(MIN($AX421,EOMONTH(BA$15,0))-MAX($AW421,BA$15),),
_xlfn.IFS(
AND(MONTH($AW421)=MONTH(BA$15),MONTH($AX421)&lt;&gt;MONTH(BA$15)),
NETWORKDAYS.INTL($AW421,$AW421+_xlpm.DD,1,_xlpm.VD),
AND(MONTH($AW421)&lt;&gt;MONTH(BA$15),MONTH($AX421)=MONTH(BA$15)),
NETWORKDAYS.INTL(($AX421)-_xlpm.DD,$AX421,1,_xlpm.VD),
AND(MONTH($AW421)&lt;MONTH(BA$15),MONTH($AX421)&gt;MONTH(BA$15)),
NETWORKDAYS.INTL((EOMONTH(BA$15-1,1))-_xlpm.DD,EOMONTH(BA$15-1,1),1,_xlpm.VD),
AND(MONTH($AW421)=MONTH(BA$15),MONTH($AX421)=MONTH(BA$15)),
NETWORKDAYS.INTL($AW421,$AX421,1,_xlpm.VD)))),0)),
$DH421="месяц",
$DR421*BA421,
$DH421="неделя",
$DR421*BA421/7*(ROUNDUP((DAY(EOMONTH(BA$15,0)))/4,0))),
0)</f>
        <v/>
      </c>
      <c r="DU421" s="125">
        <f t="array" ref="DU421">
IFERROR(_xlfn.IFS(
$DH421="день_1",
$DR421*$BL421/($AX421-$AW421+1)*BB421*(DAY(EOMONTH(BB$15,0))),
$DH421="день_2",
$DR421/30*MAX(MIN($AX421,EOMONTH(BB$15,0))-MAX($AW421,BB$15)+1,),
$DH421="раб.день",
$DR421/30*(IFERROR(
_xlfn.LET(_xlpm.VD,
CHOOSE(
{1;2;3;4;5;6;7;8;9;10;11;12;13;14;15;16;17;18},
45658,45659,45660,45661,45662,45663,45664,45665,45711,45724,45778,45779,45785,45786,45820,45821,45965,46022),
_xlfn.LET(_xlpm.DD,
MAX(MIN($AX421,EOMONTH(BB$15,0))-MAX($AW421,BB$15),),
_xlfn.IFS(
AND(MONTH($AW421)=MONTH(BB$15),MONTH($AX421)&lt;&gt;MONTH(BB$15)),
NETWORKDAYS.INTL($AW421,$AW421+_xlpm.DD,1,_xlpm.VD),
AND(MONTH($AW421)&lt;&gt;MONTH(BB$15),MONTH($AX421)=MONTH(BB$15)),
NETWORKDAYS.INTL(($AX421)-_xlpm.DD,$AX421,1,_xlpm.VD),
AND(MONTH($AW421)&lt;MONTH(BB$15),MONTH($AX421)&gt;MONTH(BB$15)),
NETWORKDAYS.INTL((EOMONTH(BB$15-1,1))-_xlpm.DD,EOMONTH(BB$15-1,1),1,_xlpm.VD),
AND(MONTH($AW421)=MONTH(BB$15),MONTH($AX421)=MONTH(BB$15)),
NETWORKDAYS.INTL($AW421,$AX421,1,_xlpm.VD)))),0)),
$DH421="месяц",
$DR421*BB421,
$DH421="неделя",
$DR421*BB421/7*(ROUNDUP((DAY(EOMONTH(BB$15,0)))/4,0))),
0)</f>
        <v/>
      </c>
      <c r="DV421" s="125">
        <f t="array" ref="DV421">
IFERROR(_xlfn.IFS(
$DH421="день_1",
$DR421*$BL421/($AX421-$AW421+1)*BC421*(DAY(EOMONTH(BC$15,0))),
$DH421="день_2",
$DR421/30*MAX(MIN($AX421,EOMONTH(BC$15,0))-MAX($AW421,BC$15)+1,),
$DH421="раб.день",
$DR421/30*(IFERROR(
_xlfn.LET(_xlpm.VD,
CHOOSE(
{1;2;3;4;5;6;7;8;9;10;11;12;13;14;15;16;17;18},
45658,45659,45660,45661,45662,45663,45664,45665,45711,45724,45778,45779,45785,45786,45820,45821,45965,46022),
_xlfn.LET(_xlpm.DD,
MAX(MIN($AX421,EOMONTH(BC$15,0))-MAX($AW421,BC$15),),
_xlfn.IFS(
AND(MONTH($AW421)=MONTH(BC$15),MONTH($AX421)&lt;&gt;MONTH(BC$15)),
NETWORKDAYS.INTL($AW421,$AW421+_xlpm.DD,1,_xlpm.VD),
AND(MONTH($AW421)&lt;&gt;MONTH(BC$15),MONTH($AX421)=MONTH(BC$15)),
NETWORKDAYS.INTL(($AX421)-_xlpm.DD,$AX421,1,_xlpm.VD),
AND(MONTH($AW421)&lt;MONTH(BC$15),MONTH($AX421)&gt;MONTH(BC$15)),
NETWORKDAYS.INTL((EOMONTH(BC$15-1,1))-_xlpm.DD,EOMONTH(BC$15-1,1),1,_xlpm.VD),
AND(MONTH($AW421)=MONTH(BC$15),MONTH($AX421)=MONTH(BC$15)),
NETWORKDAYS.INTL($AW421,$AX421,1,_xlpm.VD)))),0)),
$DH421="месяц",
$DR421*BC421,
$DH421="неделя",
$DR421*BC421/7*(ROUNDUP((DAY(EOMONTH(BC$15,0)))/4,0))),
0)</f>
        <v/>
      </c>
      <c r="DW421" s="125">
        <f t="array" ref="DW421">
IFERROR(_xlfn.IFS(
$DH421="день_1",
$DR421*$BL421/($AX421-$AW421+1)*BD421*(DAY(EOMONTH(BD$15,0))),
$DH421="день_2",
$DR421/30*MAX(MIN($AX421,EOMONTH(BD$15,0))-MAX($AW421,BD$15)+1,),
$DH421="раб.день",
$DR421/30*(IFERROR(
_xlfn.LET(_xlpm.VD,
CHOOSE(
{1;2;3;4;5;6;7;8;9;10;11;12;13;14;15;16;17;18},
45658,45659,45660,45661,45662,45663,45664,45665,45711,45724,45778,45779,45785,45786,45820,45821,45965,46022),
_xlfn.LET(_xlpm.DD,
MAX(MIN($AX421,EOMONTH(BD$15,0))-MAX($AW421,BD$15),),
_xlfn.IFS(
AND(MONTH($AW421)=MONTH(BD$15),MONTH($AX421)&lt;&gt;MONTH(BD$15)),
NETWORKDAYS.INTL($AW421,$AW421+_xlpm.DD,1,_xlpm.VD),
AND(MONTH($AW421)&lt;&gt;MONTH(BD$15),MONTH($AX421)=MONTH(BD$15)),
NETWORKDAYS.INTL(($AX421)-_xlpm.DD,$AX421,1,_xlpm.VD),
AND(MONTH($AW421)&lt;MONTH(BD$15),MONTH($AX421)&gt;MONTH(BD$15)),
NETWORKDAYS.INTL((EOMONTH(BD$15-1,1))-_xlpm.DD,EOMONTH(BD$15-1,1),1,_xlpm.VD),
AND(MONTH($AW421)=MONTH(BD$15),MONTH($AX421)=MONTH(BD$15)),
NETWORKDAYS.INTL($AW421,$AX421,1,_xlpm.VD)))),0)),
$DH421="месяц",
$DR421*BD421,
$DH421="неделя",
$DR421*BD421/7*(ROUNDUP((DAY(EOMONTH(BD$15,0)))/4,0))),
0)</f>
        <v/>
      </c>
      <c r="DX421" s="125">
        <f t="array" ref="DX421">
IFERROR(_xlfn.IFS(
$DH421="день_1",
$DR421*$BL421/($AX421-$AW421+1)*BE421*(DAY(EOMONTH(BE$15,0))),
$DH421="день_2",
$DR421/30*MAX(MIN($AX421,EOMONTH(BE$15,0))-MAX($AW421,BE$15)+1,),
$DH421="раб.день",
$DR421/30*(IFERROR(
_xlfn.LET(_xlpm.VD,
CHOOSE(
{1;2;3;4;5;6;7;8;9;10;11;12;13;14;15;16;17;18},
45658,45659,45660,45661,45662,45663,45664,45665,45711,45724,45778,45779,45785,45786,45820,45821,45965,46022),
_xlfn.LET(_xlpm.DD,
MAX(MIN($AX421,EOMONTH(BE$15,0))-MAX($AW421,BE$15),),
_xlfn.IFS(
AND(MONTH($AW421)=MONTH(BE$15),MONTH($AX421)&lt;&gt;MONTH(BE$15)),
NETWORKDAYS.INTL($AW421,$AW421+_xlpm.DD,1,_xlpm.VD),
AND(MONTH($AW421)&lt;&gt;MONTH(BE$15),MONTH($AX421)=MONTH(BE$15)),
NETWORKDAYS.INTL(($AX421)-_xlpm.DD,$AX421,1,_xlpm.VD),
AND(MONTH($AW421)&lt;MONTH(BE$15),MONTH($AX421)&gt;MONTH(BE$15)),
NETWORKDAYS.INTL((EOMONTH(BE$15-1,1))-_xlpm.DD,EOMONTH(BE$15-1,1),1,_xlpm.VD),
AND(MONTH($AW421)=MONTH(BE$15),MONTH($AX421)=MONTH(BE$15)),
NETWORKDAYS.INTL($AW421,$AX421,1,_xlpm.VD)))),0)),
$DH421="месяц",
$DR421*BE421,
$DH421="неделя",
$DR421*BE421/7*(ROUNDUP((DAY(EOMONTH(BE$15,0)))/4,0))),
0)</f>
        <v/>
      </c>
      <c r="DY421" s="125">
        <f t="array" ref="DY421">
IFERROR(_xlfn.IFS(
$DH421="день_1",
$DR421*$BL421/($AX421-$AW421+1)*BF421*(DAY(EOMONTH(BF$15,0))),
$DH421="день_2",
$DR421/30*MAX(MIN($AX421,EOMONTH(BF$15,0))-MAX($AW421,BF$15)+1,),
$DH421="раб.день",
$DR421/30*(IFERROR(
_xlfn.LET(_xlpm.VD,
CHOOSE(
{1;2;3;4;5;6;7;8;9;10;11;12;13;14;15;16;17;18},
45658,45659,45660,45661,45662,45663,45664,45665,45711,45724,45778,45779,45785,45786,45820,45821,45965,46022),
_xlfn.LET(_xlpm.DD,
MAX(MIN($AX421,EOMONTH(BF$15,0))-MAX($AW421,BF$15),),
_xlfn.IFS(
AND(MONTH($AW421)=MONTH(BF$15),MONTH($AX421)&lt;&gt;MONTH(BF$15)),
NETWORKDAYS.INTL($AW421,$AW421+_xlpm.DD,1,_xlpm.VD),
AND(MONTH($AW421)&lt;&gt;MONTH(BF$15),MONTH($AX421)=MONTH(BF$15)),
NETWORKDAYS.INTL(($AX421)-_xlpm.DD,$AX421,1,_xlpm.VD),
AND(MONTH($AW421)&lt;MONTH(BF$15),MONTH($AX421)&gt;MONTH(BF$15)),
NETWORKDAYS.INTL((EOMONTH(BF$15-1,1))-_xlpm.DD,EOMONTH(BF$15-1,1),1,_xlpm.VD),
AND(MONTH($AW421)=MONTH(BF$15),MONTH($AX421)=MONTH(BF$15)),
NETWORKDAYS.INTL($AW421,$AX421,1,_xlpm.VD)))),0)),
$DH421="месяц",
$DR421*BF421,
$DH421="неделя",
$DR421*BF421/7*(ROUNDUP((DAY(EOMONTH(BF$15,0)))/4,0))),
0)</f>
        <v/>
      </c>
      <c r="DZ421" s="125">
        <f t="array" ref="DZ421">
IFERROR(_xlfn.IFS(
$DH421="день_1",
$DR421*$BL421/($AX421-$AW421+1)*BG421*(DAY(EOMONTH(BG$15,0))),
$DH421="день_2",
$DR421/30*MAX(MIN($AX421,EOMONTH(BG$15,0))-MAX($AW421,BG$15)+1,),
$DH421="раб.день",
$DR421/30*(IFERROR(
_xlfn.LET(_xlpm.VD,
CHOOSE(
{1;2;3;4;5;6;7;8;9;10;11;12;13;14;15;16;17;18},
45658,45659,45660,45661,45662,45663,45664,45665,45711,45724,45778,45779,45785,45786,45820,45821,45965,46022),
_xlfn.LET(_xlpm.DD,
MAX(MIN($AX421,EOMONTH(BG$15,0))-MAX($AW421,BG$15),),
_xlfn.IFS(
AND(MONTH($AW421)=MONTH(BG$15),MONTH($AX421)&lt;&gt;MONTH(BG$15)),
NETWORKDAYS.INTL($AW421,$AW421+_xlpm.DD,1,_xlpm.VD),
AND(MONTH($AW421)&lt;&gt;MONTH(BG$15),MONTH($AX421)=MONTH(BG$15)),
NETWORKDAYS.INTL(($AX421)-_xlpm.DD,$AX421,1,_xlpm.VD),
AND(MONTH($AW421)&lt;MONTH(BG$15),MONTH($AX421)&gt;MONTH(BG$15)),
NETWORKDAYS.INTL((EOMONTH(BG$15-1,1))-_xlpm.DD,EOMONTH(BG$15-1,1),1,_xlpm.VD),
AND(MONTH($AW421)=MONTH(BG$15),MONTH($AX421)=MONTH(BG$15)),
NETWORKDAYS.INTL($AW421,$AX421,1,_xlpm.VD)))),0)),
$DH421="месяц",
$DR421*BG421,
$DH421="неделя",
$DR421*BG421/7*(ROUNDUP((DAY(EOMONTH(BG$15,0)))/4,0))),
0)</f>
        <v/>
      </c>
      <c r="EA421" s="125">
        <f t="array" ref="EA421">
IFERROR(_xlfn.IFS(
$DH421="день_1",
$DR421*$BL421/($AX421-$AW421+1)*BH421*(DAY(EOMONTH(BH$15,0))),
$DH421="день_2",
$DR421/30*MAX(MIN($AX421,EOMONTH(BH$15,0))-MAX($AW421,BH$15)+1,),
$DH421="раб.день",
$DR421/30*(IFERROR(
_xlfn.LET(_xlpm.VD,
CHOOSE(
{1;2;3;4;5;6;7;8;9;10;11;12;13;14;15;16;17;18},
45658,45659,45660,45661,45662,45663,45664,45665,45711,45724,45778,45779,45785,45786,45820,45821,45965,46022),
_xlfn.LET(_xlpm.DD,
MAX(MIN($AX421,EOMONTH(BH$15,0))-MAX($AW421,BH$15),),
_xlfn.IFS(
AND(MONTH($AW421)=MONTH(BH$15),MONTH($AX421)&lt;&gt;MONTH(BH$15)),
NETWORKDAYS.INTL($AW421,$AW421+_xlpm.DD,1,_xlpm.VD),
AND(MONTH($AW421)&lt;&gt;MONTH(BH$15),MONTH($AX421)=MONTH(BH$15)),
NETWORKDAYS.INTL(($AX421)-_xlpm.DD,$AX421,1,_xlpm.VD),
AND(MONTH($AW421)&lt;MONTH(BH$15),MONTH($AX421)&gt;MONTH(BH$15)),
NETWORKDAYS.INTL((EOMONTH(BH$15-1,1))-_xlpm.DD,EOMONTH(BH$15-1,1),1,_xlpm.VD),
AND(MONTH($AW421)=MONTH(BH$15),MONTH($AX421)=MONTH(BH$15)),
NETWORKDAYS.INTL($AW421,$AX421,1,_xlpm.VD)))),0)),
$DH421="месяц",
$DR421*BH421,
$DH421="неделя",
$DR421*BH421/7*(ROUNDUP((DAY(EOMONTH(BH$15,0)))/4,0))),
0)</f>
        <v/>
      </c>
      <c r="EB421" s="125">
        <f t="array" ref="EB421">
IFERROR(_xlfn.IFS(
$DH421="день_1",
$DR421*$BL421/($AX421-$AW421+1)*BI421*(DAY(EOMONTH(BI$15,0))),
$DH421="день_2",
$DR421/30*MAX(MIN($AX421,EOMONTH(BI$15,0))-MAX($AW421,BI$15)+1,),
$DH421="раб.день",
$DR421/30*(IFERROR(
_xlfn.LET(_xlpm.VD,
CHOOSE(
{1;2;3;4;5;6;7;8;9;10;11;12;13;14;15;16;17;18},
45658,45659,45660,45661,45662,45663,45664,45665,45711,45724,45778,45779,45785,45786,45820,45821,45965,46022),
_xlfn.LET(_xlpm.DD,
MAX(MIN($AX421,EOMONTH(BI$15,0))-MAX($AW421,BI$15),),
_xlfn.IFS(
AND(MONTH($AW421)=MONTH(BI$15),MONTH($AX421)&lt;&gt;MONTH(BI$15)),
NETWORKDAYS.INTL($AW421,$AW421+_xlpm.DD,1,_xlpm.VD),
AND(MONTH($AW421)&lt;&gt;MONTH(BI$15),MONTH($AX421)=MONTH(BI$15)),
NETWORKDAYS.INTL(($AX421)-_xlpm.DD,$AX421,1,_xlpm.VD),
AND(MONTH($AW421)&lt;MONTH(BI$15),MONTH($AX421)&gt;MONTH(BI$15)),
NETWORKDAYS.INTL((EOMONTH(BI$15-1,1))-_xlpm.DD,EOMONTH(BI$15-1,1),1,_xlpm.VD),
AND(MONTH($AW421)=MONTH(BI$15),MONTH($AX421)=MONTH(BI$15)),
NETWORKDAYS.INTL($AW421,$AX421,1,_xlpm.VD)))),0)),
$DH421="месяц",
$DR421*BI421,
$DH421="неделя",
$DR421*BI421/7*(ROUNDUP((DAY(EOMONTH(BI$15,0)))/4,0))),
0)</f>
        <v/>
      </c>
      <c r="EC421" s="125">
        <f t="array" ref="EC421">
IFERROR(_xlfn.IFS(
$DH421="день_1",
$DR421*$BL421/($AX421-$AW421+1)*BJ421*(DAY(EOMONTH(BJ$15,0))),
$DH421="день_2",
$DR421/30*MAX(MIN($AX421,EOMONTH(BJ$15,0))-MAX($AW421,BJ$15)+1,),
$DH421="раб.день",
$DR421/30*(IFERROR(
_xlfn.LET(_xlpm.VD,
CHOOSE(
{1;2;3;4;5;6;7;8;9;10;11;12;13;14;15;16;17;18},
45658,45659,45660,45661,45662,45663,45664,45665,45711,45724,45778,45779,45785,45786,45820,45821,45965,46022),
_xlfn.LET(_xlpm.DD,
MAX(MIN($AX421,EOMONTH(BJ$15,0))-MAX($AW421,BJ$15),),
_xlfn.IFS(
AND(MONTH($AW421)=MONTH(BJ$15),MONTH($AX421)&lt;&gt;MONTH(BJ$15)),
NETWORKDAYS.INTL($AW421,$AW421+_xlpm.DD,1,_xlpm.VD),
AND(MONTH($AW421)&lt;&gt;MONTH(BJ$15),MONTH($AX421)=MONTH(BJ$15)),
NETWORKDAYS.INTL(($AX421)-_xlpm.DD,$AX421,1,_xlpm.VD),
AND(MONTH($AW421)&lt;MONTH(BJ$15),MONTH($AX421)&gt;MONTH(BJ$15)),
NETWORKDAYS.INTL((EOMONTH(BJ$15-1,1))-_xlpm.DD,EOMONTH(BJ$15-1,1),1,_xlpm.VD),
AND(MONTH($AW421)=MONTH(BJ$15),MONTH($AX421)=MONTH(BJ$15)),
NETWORKDAYS.INTL($AW421,$AX421,1,_xlpm.VD)))),0)),
$DH421="месяц",
$DR421*BJ421,
$DH421="неделя",
$DR421*BJ421/7*(ROUNDUP((DAY(EOMONTH(BJ$15,0)))/4,0))),
0)</f>
        <v/>
      </c>
      <c r="ED421" s="125">
        <f t="array" ref="ED421">
IFERROR(_xlfn.IFS(
$DH421="день_1",
$DR421*$BL421/($AX421-$AW421+1)*BK421*(DAY(EOMONTH(BK$15,0))),
$DH421="день_2",
$DR421/30*MAX(MIN($AX421,EOMONTH(BK$15,0))-MAX($AW421,BK$15)+1,),
$DH421="раб.день",
$DR421/30*(IFERROR(
_xlfn.LET(_xlpm.VD,
CHOOSE(
{1;2;3;4;5;6;7;8;9;10;11;12;13;14;15;16;17;18},
45658,45659,45660,45661,45662,45663,45664,45665,45711,45724,45778,45779,45785,45786,45820,45821,45965,46022),
_xlfn.LET(_xlpm.DD,
MAX(MIN($AX421,EOMONTH(BK$15,0))-MAX($AW421,BK$15),),
_xlfn.IFS(
AND(MONTH($AW421)=MONTH(BK$15),MONTH($AX421)&lt;&gt;MONTH(BK$15)),
NETWORKDAYS.INTL($AW421,$AW421+_xlpm.DD,1,_xlpm.VD),
AND(MONTH($AW421)&lt;&gt;MONTH(BK$15),MONTH($AX421)=MONTH(BK$15)),
NETWORKDAYS.INTL(($AX421)-_xlpm.DD,$AX421,1,_xlpm.VD),
AND(MONTH($AW421)&lt;MONTH(BK$15),MONTH($AX421)&gt;MONTH(BK$15)),
NETWORKDAYS.INTL((EOMONTH(BK$15-1,1))-_xlpm.DD,EOMONTH(BK$15-1,1),1,_xlpm.VD),
AND(MONTH($AW421)=MONTH(BK$15),MONTH($AX421)=MONTH(BK$15)),
NETWORKDAYS.INTL($AW421,$AX421,1,_xlpm.VD)))),0)),
$DH421="месяц",
$DR421*BK421,
$DH421="неделя",
$DR421*BK421/7*(ROUNDUP((DAY(EOMONTH(BK$15,0)))/4,0))),
0)</f>
        <v/>
      </c>
      <c r="EE421" s="125">
        <f>SUM($DS421,$DT421,$DU421,$DV421,$DW421,$DX421,$DY421,$DZ421,$EA421,$EB421,$EC421,$ED421)</f>
        <v/>
      </c>
      <c r="EF421" s="125">
        <f>IFERROR(ROUND($EE421*(1+$EP421),2),0)</f>
        <v/>
      </c>
      <c r="EG421" s="128" t="n">
        <v>1</v>
      </c>
      <c r="EH421" s="126" t="n">
        <v>0</v>
      </c>
      <c r="EI421" s="126">
        <f>ROUND(SUM($EH421:$EH421)*SUM($AB421:$AB421)*$EG421,2)</f>
        <v/>
      </c>
      <c r="EJ421" s="126">
        <f>ROUND($EI421*(1+$EP421),2)</f>
        <v/>
      </c>
      <c r="EK421" s="126" t="n">
        <v>0</v>
      </c>
      <c r="EL421" s="126">
        <f>ROUND(SUM($EK421:$EK421)*SUM($AB421:$AB421)*$EG421,2)</f>
        <v/>
      </c>
      <c r="EM421" s="126">
        <f>ROUND($EL421*(1+$EP421),2)</f>
        <v/>
      </c>
      <c r="EN421" s="126">
        <f>SUM($EE421,$EI421,$EL421)</f>
        <v/>
      </c>
      <c r="EO421" s="126">
        <f>SUM($EF421,$EJ421,$EM421)</f>
        <v/>
      </c>
      <c r="EP421" s="59" t="inlineStr">
        <is>
          <t>20%</t>
        </is>
      </c>
      <c r="EQ421" s="59" t="n"/>
      <c r="ER421" s="60">
        <f t="array" ref="ER421">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MATCH(ES421,
{"AMS";"RussOutdoor";"HD Outdoor";"Ingroup";"IQ";"Ledproduction";"LisChannel";"Logic";"Media-PPL";"NovikovTV | НовиковТВ";"SMA";"SOK";"КрокусТВ | CrocusTV | IndoorTV";"Сити";"ТЯК Москва"},
0)),"")</f>
        <v/>
      </c>
      <c r="ES421" s="60" t="n"/>
      <c r="ET421" s="60">
        <f t="array" ref="ET421">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MATCH(ES421,
{"AMS";"RussOutdoor";"HD Outdoor";"Ingroup";"IQ";"Ledproduction";"LisChannel";"Logic";"Media-PPL";"NovikovTV | НовиковТВ";"SMA";"SOK";"КрокусТВ | CrocusTV | IndoorTV";"Сити";"ТЯК Москва"},
0)),"")</f>
        <v/>
      </c>
      <c r="EU421" s="60" t="n"/>
      <c r="EV421" s="60" t="n"/>
      <c r="EX421" s="110">
        <f t="array" ref="EX421">
($AR421/30
+N("ТРАФИК ПЛОЩАДКИ"))*
(IFERROR(
_xlfn.LET(
_xlpm.GPR,
HLOOKUP($L421,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(MATCH($T421,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IF($Q421="цифровой",_xlpm.GPR/$AG421,_xlpm.GPR/60)),
0)
+N("DWELL TIME"))*
(IF($AB421=0,0,IF($AB421=1,0.3,IF($AB421=2,0.5,IF($AB421&gt;2,1))))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_xlfn.IFS($AC421="да",1.2,$AC421="нет",1)*
_xlfn.IFS($AD421="да",1.2,$AD421="нет",1)*
IF(R421="статический",1,1.2)*
$X421*
INDEX(
{1.2;1;1.2;1.2;1;1.2;1.2;1.2;1.2;1.2;1.2;1;1.2;1.2;1.2;1.2;1;1;1.2;1.2;1.2;1;1;1;1;1.2;1.2;1.2;1.2;1;1;1;1;1.2;1.2;1.2;1.2;1.2;1.2;1.2;1.2;1;1;1.2;1;1;1;1;1.5;1;1;1.5;1.5;1.2},
MATCH($Q421,_xlpm.MI,0)))&gt;{0.02;0.04;0.06;0.1;0.2;0.4;0.6;0.8;1;2;4;6})),
{0;1;2;3;4;5;6;7;8;9;10;11;12},
0)))
+N("КОЭФФИЦИЕНТ КОНТАКТА"))))*
(_xlfn.IFS($X421&lt;0.1,$X421/1000,$X421&gt;25,5.2,AND($X421&gt;=0.1,$X421&lt;=25),(($X421*2+0.1)/10)*($X421/10)))*
IFERROR((_xlfn.LET(
_xlpm.MA,
{0;0.8;0.85;0.9;0.95;1},
_xlpm.MAA,
{0;1;2;3;4;5},
INDEX(_xlpm.MA,MATCH(SUMPRODUCT(--((IF(ROUND(_xlpm.MAA,1)&gt;5,5,ROUND($AB421,1)))&gt;{0;1;2;3;4;5})),_xlpm.MAA,0)))
+N("КОЭФФИЦИЕНТ КОЛ-ВО КОНСТРУКЦИЙ")),1)*
$AB421,0))*
(IF($Q421="цифровой",$AG421/15*$AI421,1)
+N("ДЛЯ ЦИФРЫ"))</f>
        <v/>
      </c>
      <c r="EY421" s="110">
        <f>IFERROR(EX421*AY421,0)</f>
        <v/>
      </c>
      <c r="EZ421" s="131">
        <f>IFERROR(DP421/EY421*1000,0)</f>
        <v/>
      </c>
      <c r="FA421" s="112">
        <f>IFERROR(FC421/FB421,0)</f>
        <v/>
      </c>
      <c r="FB421" s="112">
        <f>IFERROR((FC421/(EY421/FF421*#REF!))*0.825,0)</f>
        <v/>
      </c>
      <c r="FC421" s="112">
        <f>IFERROR(((EX421*30/AR421)*100)/30,0)</f>
        <v/>
      </c>
      <c r="FD421" s="112">
        <f>IFERROR(EY421/G421*100%,0)</f>
        <v/>
      </c>
      <c r="FE421" s="112">
        <f>IFERROR(FD421/FC421*100%,0)</f>
        <v/>
      </c>
      <c r="FF421" s="110">
        <f>IFERROR(AR421/30*AY421,0)</f>
        <v/>
      </c>
    </row>
    <row r="422" ht="13" customHeight="1">
      <c r="A422" s="59" t="n"/>
      <c r="B422" s="60" t="n"/>
      <c r="C422" s="60" t="n"/>
      <c r="D422" s="60">
        <f t="array" ref="D422">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MATCH($E422,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22" s="60">
        <f t="array" ref="E422">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MATCH($F422,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22" s="60" t="inlineStr"/>
      <c r="G422" s="60" t="n"/>
      <c r="H422" s="60">
        <f t="array" ref="H422">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MATCH($I422,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22" s="60" t="n"/>
      <c r="J422" s="60" t="n"/>
      <c r="K422" s="60" t="n"/>
      <c r="L422" s="60" t="n"/>
      <c r="M422" s="60" t="n"/>
      <c r="N422" s="60" t="n"/>
      <c r="O422" s="60" t="n"/>
      <c r="P422" s="60">
        <f t="array" ref="P422">
_xlfn.IFS(
ISNUMBER(MATCH($Q422,{"шелфбаннер","разделитель","монетница","чековая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ISNUMBER(MATCH($Q422,{"LED/LCD","видеокулер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ISNUMBER(MATCH($Q422,{"автомобиль","машина","выставочное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ISNUMBER(MATCH($Q422,{"билборд","лифтовая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ISNUMBER(MATCH($Q422,{"навигация","подвесной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ISNUMBER(MATCH($Q422,{"движущаяся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ISNUMBER(MATCH($Q422,{"каталог","журнал"},)),
"Пресса",
$Q422="","")</f>
        <v/>
      </c>
      <c r="Q422" s="60" t="n"/>
      <c r="R422" s="60">
        <f t="array" ref="R422">
IFERROR(
_xlfn.IFS(
OR(ISNUMBER(MATCH($Q422,{"экспозиция","макет","стенд","автостенд","авто стенд","выставочное пространство","выставочные стенды","модульные выставочные стенды","3Д конструкция","3D конструкция"},)),P422="Экспонирование"),
"нестандартный",
ISNUMBER(MATCH($Q422,{"скроллер","призматрон"},)),
"динамический",
$P422="Видео",
"цифровой",
OR($P422="Пресса",$P422="Щит",$P422="POSm",$P422="Подвес",$P422="Брендирование/оклейка"),
"статический"),"")</f>
        <v/>
      </c>
      <c r="S422" s="59" t="n"/>
      <c r="T422" s="60" t="n"/>
      <c r="U422" s="60" t="n"/>
      <c r="V422" s="60">
        <f>
IF(P422="Видео",
"цифровой постер/ролик",
IF(ISNUMBER(MATCH(Q422,{"короб световой","короб световой | лайтбокс","короб световой | кристалайт","лайтбокс","лайт бокс","кристалайт","LB","lightbox"},)),
"бэклит",
IF(P422="Брендирование/оклейка",
"перфарированная пленка/самоклейка",
IF(P422="Экспонирование",
"под запрос",
IF(P422="Подвес",
"баннер/ткань",
"")))))</f>
        <v/>
      </c>
      <c r="W422" s="59" t="n"/>
      <c r="X422" s="59" t="n"/>
      <c r="Y422" s="59" t="n"/>
      <c r="Z422" s="61" t="n"/>
      <c r="AA422" s="61" t="n"/>
      <c r="AB422" s="61">
        <f>IF(BL422&gt;0,Z422,0)</f>
        <v/>
      </c>
      <c r="AC422" s="59" t="n"/>
      <c r="AD422" s="59" t="n"/>
      <c r="AE422" s="59" t="n"/>
      <c r="AF422" s="59" t="n"/>
      <c r="AG422" s="59" t="n"/>
      <c r="AH422" s="59" t="n"/>
      <c r="AI422" s="59" t="n"/>
      <c r="AJ422" s="59" t="n"/>
      <c r="AK422" s="59" t="n"/>
      <c r="AL422" s="62">
        <f>IFERROR(IF(OR(R422="статический",R422="динамический",R422="нестандартный",R422="",R422=""),"-",IF(AND(AH422="-",AI422="-"),"-",AK422*3600/AH422*AI422)),"-")</f>
        <v/>
      </c>
      <c r="AM422" s="62">
        <f>IFERROR(IF(OR(R422="статический",R422="динамический",R422="",R422="", R422="BTL",R422="нестандартный"),"-",AG422*AI422*AL422/60),"-")</f>
        <v/>
      </c>
      <c r="AN422" s="63">
        <f>IFERROR(IF(AH422="","-",AG422*AI422/AH422),"-")</f>
        <v/>
      </c>
      <c r="AO422" s="59">
        <f>IFERROR(IF(OR($R422="статический",$R422="динамический",$R422="",$R422="",$R422="BTL",$R422="нестандартный"),"-",$AL422*$AY422),"-")</f>
        <v/>
      </c>
      <c r="AP422" s="62">
        <f>IFERROR(IF(OR($R422="статический",$R422="динамический",$R422="",$R422="",$R422="BTL",$R422="нестандартный"),"-",$AM422*AY422),"-")</f>
        <v/>
      </c>
      <c r="AQ422" s="64" t="n"/>
      <c r="AR422" s="61" t="n"/>
      <c r="AS422" s="61" t="n"/>
      <c r="AT422" s="61" t="n"/>
      <c r="AU422" s="65" t="n"/>
      <c r="AV422" s="124">
        <f>IFERROR(DR422/AT422*1000,"n/a")</f>
        <v/>
      </c>
      <c r="AW422" s="67" t="n"/>
      <c r="AX422" s="67" t="n"/>
      <c r="AY422" s="43">
        <f>IFERROR(IF(OR($AW422="",$AX422=""),"",_xlfn.DAYS($AX422+1,$AW422)),"")</f>
        <v/>
      </c>
      <c r="AZ422" s="68">
        <f t="array" ref="AZ422">
_xlfn.LET(_xlpm.COEFF,
IF($AW422+$AX422=0,0,IF(MAX(MIN($AX422,EOMONTH(AZ$15,0))-MAX($AW422,AZ$15)+1,)&gt;0,1,0)),
_xlfn.IFS(
$ES422="LisChannel",
_xlpm.COEFF*
INDEX({1;1;1.2;1.2;1;1;1;1;1.2;1.2;1.2;1.2},
MATCH(MONTH(AZ$15),
{1,2,3,4,5,6,7,8,9,10,11,12})),
CONCATENATE($ES422," ",$L422)="RussOutdoor метро",
_xlpm.COEFF*
INDEX({0.8;0.9;1.1;1.1;1;1;1;1;1.1;1.1;1.1;1.1},
MATCH(MONTH(AZ$15),
{1,2,3,4,5,6,7,8,9,10,11,12})),
$ES422&lt;&gt;"LisChannel",
_xlpm.COEFF,
$ES422&lt;&gt;"RussOutdoor",
_xlpm.COEFF))</f>
        <v/>
      </c>
      <c r="BA422" s="68">
        <f t="array" ref="BA422">
_xlfn.LET(_xlpm.COEFF,
IF($AW422+$AX422=0,0,IF(MAX(MIN($AX422,EOMONTH(BA$15,0))-MAX($AW422,BA$15)+1,)&gt;0,1,0)),
_xlfn.IFS(
$ES422="LisChannel",
_xlpm.COEFF*
INDEX({1;1;1.2;1.2;1;1;1;1;1.2;1.2;1.2;1.2},
MATCH(MONTH(BA$15),
{1,2,3,4,5,6,7,8,9,10,11,12})),
CONCATENATE($ES422," ",$L422)="RussOutdoor метро",
_xlpm.COEFF*
INDEX({0.8;0.9;1.1;1.1;1;1;1;1;1.1;1.1;1.1;1.1},
MATCH(MONTH(BA$15),
{1,2,3,4,5,6,7,8,9,10,11,12})),
$ES422&lt;&gt;"LisChannel",
_xlpm.COEFF,
$ES422&lt;&gt;"RussOutdoor",
_xlpm.COEFF))</f>
        <v/>
      </c>
      <c r="BB422" s="68">
        <f t="array" ref="BB422">
_xlfn.LET(_xlpm.COEFF,
IF($AW422+$AX422=0,0,IF(MAX(MIN($AX422,EOMONTH(BB$15,0))-MAX($AW422,BB$15)+1,)&gt;0,1,0)),
_xlfn.IFS(
$ES422="LisChannel",
_xlpm.COEFF*
INDEX({1;1;1.2;1.2;1;1;1;1;1.2;1.2;1.2;1.2},
MATCH(MONTH(BB$15),
{1,2,3,4,5,6,7,8,9,10,11,12})),
CONCATENATE($ES422," ",$L422)="RussOutdoor метро",
_xlpm.COEFF*
INDEX({0.8;0.9;1.1;1.1;1;1;1;1;1.1;1.1;1.1;1.1},
MATCH(MONTH(BB$15),
{1,2,3,4,5,6,7,8,9,10,11,12})),
$ES422&lt;&gt;"LisChannel",
_xlpm.COEFF,
$ES422&lt;&gt;"RussOutdoor",
_xlpm.COEFF))</f>
        <v/>
      </c>
      <c r="BC422" s="68">
        <f t="array" ref="BC422">
_xlfn.LET(_xlpm.COEFF,
IF($AW422+$AX422=0,0,IF(MAX(MIN($AX422,EOMONTH(BC$15,0))-MAX($AW422,BC$15)+1,)&gt;0,1,0)),
_xlfn.IFS(
$ES422="LisChannel",
_xlpm.COEFF*
INDEX({1;1;1.2;1.2;1;1;1;1;1.2;1.2;1.2;1.2},
MATCH(MONTH(BC$15),
{1,2,3,4,5,6,7,8,9,10,11,12})),
CONCATENATE($ES422," ",$L422)="RussOutdoor метро",
_xlpm.COEFF*
INDEX({0.8;0.9;1.1;1.1;1;1;1;1;1.1;1.1;1.1;1.1},
MATCH(MONTH(BC$15),
{1,2,3,4,5,6,7,8,9,10,11,12})),
$ES422&lt;&gt;"LisChannel",
_xlpm.COEFF,
$ES422&lt;&gt;"RussOutdoor",
_xlpm.COEFF))</f>
        <v/>
      </c>
      <c r="BD422" s="68">
        <f t="array" ref="BD422">
_xlfn.LET(_xlpm.COEFF,
IF($AW422+$AX422=0,0,IF(MAX(MIN($AX422,EOMONTH(BD$15,0))-MAX($AW422,BD$15)+1,)&gt;0,1,0)),
_xlfn.IFS(
$ES422="LisChannel",
_xlpm.COEFF*
INDEX({1;1;1.2;1.2;1;1;1;1;1.2;1.2;1.2;1.2},
MATCH(MONTH(BD$15),
{1,2,3,4,5,6,7,8,9,10,11,12})),
CONCATENATE($ES422," ",$L422)="RussOutdoor метро",
_xlpm.COEFF*
INDEX({0.8;0.9;1.1;1.1;1;1;1;1;1.1;1.1;1.1;1.1},
MATCH(MONTH(BD$15),
{1,2,3,4,5,6,7,8,9,10,11,12})),
$ES422&lt;&gt;"LisChannel",
_xlpm.COEFF,
$ES422&lt;&gt;"RussOutdoor",
_xlpm.COEFF))</f>
        <v/>
      </c>
      <c r="BE422" s="68">
        <f t="array" ref="BE422">
_xlfn.LET(_xlpm.COEFF,
IF($AW422+$AX422=0,0,IF(MAX(MIN($AX422,EOMONTH(BE$15,0))-MAX($AW422,BE$15)+1,)&gt;0,1,0)),
_xlfn.IFS(
$ES422="LisChannel",
_xlpm.COEFF*
INDEX({1;1;1.2;1.2;1;1;1;1;1.2;1.2;1.2;1.2},
MATCH(MONTH(BE$15),
{1,2,3,4,5,6,7,8,9,10,11,12})),
CONCATENATE($ES422," ",$L422)="RussOutdoor метро",
_xlpm.COEFF*
INDEX({0.8;0.9;1.1;1.1;1;1;1;1;1.1;1.1;1.1;1.1},
MATCH(MONTH(BE$15),
{1,2,3,4,5,6,7,8,9,10,11,12})),
$ES422&lt;&gt;"LisChannel",
_xlpm.COEFF,
$ES422&lt;&gt;"RussOutdoor",
_xlpm.COEFF))</f>
        <v/>
      </c>
      <c r="BF422" s="68">
        <f t="array" ref="BF422">
_xlfn.LET(_xlpm.COEFF,
IF($AW422+$AX422=0,0,IF(MAX(MIN($AX422,EOMONTH(BF$15,0))-MAX($AW422,BF$15)+1,)&gt;0,1,0)),
_xlfn.IFS(
$ES422="LisChannel",
_xlpm.COEFF*
INDEX({1;1;1.2;1.2;1;1;1;1;1.2;1.2;1.2;1.2},
MATCH(MONTH(BF$15),
{1,2,3,4,5,6,7,8,9,10,11,12})),
CONCATENATE($ES422," ",$L422)="RussOutdoor метро",
_xlpm.COEFF*
INDEX({0.8;0.9;1.1;1.1;1;1;1;1;1.1;1.1;1.1;1.1},
MATCH(MONTH(BF$15),
{1,2,3,4,5,6,7,8,9,10,11,12})),
$ES422&lt;&gt;"LisChannel",
_xlpm.COEFF,
$ES422&lt;&gt;"RussOutdoor",
_xlpm.COEFF))</f>
        <v/>
      </c>
      <c r="BG422" s="68">
        <f t="array" ref="BG422">
_xlfn.LET(_xlpm.COEFF,
IF($AW422+$AX422=0,0,IF(MAX(MIN($AX422,EOMONTH(BG$15,0))-MAX($AW422,BG$15)+1,)&gt;0,1,0)),
_xlfn.IFS(
$ES422="LisChannel",
_xlpm.COEFF*
INDEX({1;1;1.2;1.2;1;1;1;1;1.2;1.2;1.2;1.2},
MATCH(MONTH(BG$15),
{1,2,3,4,5,6,7,8,9,10,11,12})),
CONCATENATE($ES422," ",$L422)="RussOutdoor метро",
_xlpm.COEFF*
INDEX({0.8;0.9;1.1;1.1;1;1;1;1;1.1;1.1;1.1;1.1},
MATCH(MONTH(BG$15),
{1,2,3,4,5,6,7,8,9,10,11,12})),
$ES422&lt;&gt;"LisChannel",
_xlpm.COEFF,
$ES422&lt;&gt;"RussOutdoor",
_xlpm.COEFF))</f>
        <v/>
      </c>
      <c r="BH422" s="68">
        <f t="array" ref="BH422">
_xlfn.LET(_xlpm.COEFF,
IF($AW422+$AX422=0,0,IF(MAX(MIN($AX422,EOMONTH(BH$15,0))-MAX($AW422,BH$15)+1,)&gt;0,1,0)),
_xlfn.IFS(
$ES422="LisChannel",
_xlpm.COEFF*
INDEX({1;1;1.2;1.2;1;1;1;1;1.2;1.2;1.2;1.2},
MATCH(MONTH(BH$15),
{1,2,3,4,5,6,7,8,9,10,11,12})),
CONCATENATE($ES422," ",$L422)="RussOutdoor метро",
_xlpm.COEFF*
INDEX({0.8;0.9;1.1;1.1;1;1;1;1;1.1;1.1;1.1;1.1},
MATCH(MONTH(BH$15),
{1,2,3,4,5,6,7,8,9,10,11,12})),
$ES422&lt;&gt;"LisChannel",
_xlpm.COEFF,
$ES422&lt;&gt;"RussOutdoor",
_xlpm.COEFF))</f>
        <v/>
      </c>
      <c r="BI422" s="68">
        <f t="array" ref="BI422">
_xlfn.LET(_xlpm.COEFF,
IF($AW422+$AX422=0,0,IF(MAX(MIN($AX422,EOMONTH(BI$15,0))-MAX($AW422,BI$15)+1,)&gt;0,1,0)),
_xlfn.IFS(
$ES422="LisChannel",
_xlpm.COEFF*
INDEX({1;1;1.2;1.2;1;1;1;1;1.2;1.2;1.2;1.2},
MATCH(MONTH(BI$15),
{1,2,3,4,5,6,7,8,9,10,11,12})),
CONCATENATE($ES422," ",$L422)="RussOutdoor метро",
_xlpm.COEFF*
INDEX({0.8;0.9;1.1;1.1;1;1;1;1;1.1;1.1;1.1;1.1},
MATCH(MONTH(BI$15),
{1,2,3,4,5,6,7,8,9,10,11,12})),
$ES422&lt;&gt;"LisChannel",
_xlpm.COEFF,
$ES422&lt;&gt;"RussOutdoor",
_xlpm.COEFF))</f>
        <v/>
      </c>
      <c r="BJ422" s="68">
        <f t="array" ref="BJ422">
_xlfn.LET(_xlpm.COEFF,
IF($AW422+$AX422=0,0,IF(MAX(MIN($AX422,EOMONTH(BJ$15,0))-MAX($AW422,BJ$15)+1,)&gt;0,1,0)),
_xlfn.IFS(
$ES422="LisChannel",
_xlpm.COEFF*
INDEX({1;1;1.2;1.2;1;1;1;1;1.2;1.2;1.2;1.2},
MATCH(MONTH(BJ$15),
{1,2,3,4,5,6,7,8,9,10,11,12})),
CONCATENATE($ES422," ",$L422)="RussOutdoor метро",
_xlpm.COEFF*
INDEX({0.8;0.9;1.1;1.1;1;1;1;1;1.1;1.1;1.1;1.1},
MATCH(MONTH(BJ$15),
{1,2,3,4,5,6,7,8,9,10,11,12})),
$ES422&lt;&gt;"LisChannel",
_xlpm.COEFF,
$ES422&lt;&gt;"RussOutdoor",
_xlpm.COEFF))</f>
        <v/>
      </c>
      <c r="BK422" s="68">
        <f t="array" ref="BK422">
_xlfn.LET(_xlpm.COEFF,
IF($AW422+$AX422=0,0,IF(MAX(MIN($AX422,EOMONTH(BK$15,0))-MAX($AW422,BK$15)+1,)&gt;0,1,0)),
_xlfn.IFS(
$ES422="LisChannel",
_xlpm.COEFF*
INDEX({1;1;1.2;1.2;1;1;1;1;1.2;1.2;1.2;1.2},
MATCH(MONTH(BK$15),
{1,2,3,4,5,6,7,8,9,10,11,12})),
CONCATENATE($ES422," ",$L422)="RussOutdoor метро",
_xlpm.COEFF*
INDEX({0.8;0.9;1.1;1.1;1;1;1;1;1.1;1.1;1.1;1.1},
MATCH(MONTH(BK$15),
{1,2,3,4,5,6,7,8,9,10,11,12})),
$ES422&lt;&gt;"LisChannel",
_xlpm.COEFF,
$ES422&lt;&gt;"RussOutdoor",
_xlpm.COEFF))</f>
        <v/>
      </c>
      <c r="BL422" s="62">
        <f>COUNTIFS($AZ422:$BK422,"&gt;0")</f>
        <v/>
      </c>
      <c r="BM422" s="65" t="n"/>
      <c r="BN422" s="125">
        <f>$DJ422</f>
        <v/>
      </c>
      <c r="BO422" s="63">
        <f>$DQ422</f>
        <v/>
      </c>
      <c r="BP422" s="125">
        <f>
IFERROR(
IF($BL422=0,0,
$BN422*(1-$BO422)),
0)</f>
        <v/>
      </c>
      <c r="BQ422" s="125">
        <f t="array" ref="BQ422">
IFERROR(
_xlfn.IFS(
$DH422="день_1",
$BP422*$BL422/($AX422-$AW422+1)*AZ422*(DAY(EOMONTH(AZ$15,0))),
$DH422="день_2",
$BP422/30*MAX(MIN($AX422,EOMONTH(AZ$15,0))-MAX($AW422,AZ$15)+1,),
$DH422="раб.день",
$BP422/30*(IFERROR(
_xlfn.LET(_xlpm.VD,
CHOOSE(
{1;2;3;4;5;6;7;8;9;10;11;12;13;14;15;16;17;18},
45658,45659,45660,45661,45662,45663,45664,45665,45711,45724,45778,45779,45785,45786,45820,45821,45965,46022),
_xlfn.LET(_xlpm.DD,
MAX(MIN($AX422,EOMONTH(AZ$15,0))-MAX($AW422,AZ$15),),
_xlfn.IFS(
AND(MONTH($AW422)=MONTH(AZ$15),MONTH($AX422)&lt;&gt;MONTH(AZ$15)),
NETWORKDAYS.INTL($AW422,$AW422+_xlpm.DD,1,_xlpm.VD),
AND(MONTH($AW422)&lt;&gt;MONTH(AZ$15),MONTH($AX422)=MONTH(AZ$15)),
NETWORKDAYS.INTL(($AX422)-_xlpm.DD,$AX422,1,_xlpm.VD),
AND(MONTH($AW422)&lt;MONTH(AZ$15),MONTH($AX422)&gt;MONTH(AZ$15)),
NETWORKDAYS.INTL((EOMONTH(AZ$15-1,1))-_xlpm.DD,EOMONTH(AZ$15-1,1),1,_xlpm.VD),
AND(MONTH($AW422)=MONTH(AZ$15),MONTH($AX422)=MONTH(AZ$15)),
NETWORKDAYS.INTL($AW422,$AX422,1,_xlpm.VD)))),0)),
$DH422="месяц",
$BP422*AZ422,
$DH422="неделя",
$BP422*AZ422/7*(ROUNDUP((DAY(EOMONTH(AZ$15,0)))/4,0))),
0)</f>
        <v/>
      </c>
      <c r="BR422" s="125">
        <f t="array" ref="BR422">
IFERROR(
_xlfn.IFS(
$DH422="день_1",
$BP422*$BL422/($AX422-$AW422+1)*BA422*(DAY(EOMONTH(BA$15,0))),
$DH422="день_2",
$BP422/30*MAX(MIN($AX422,EOMONTH(BA$15,0))-MAX($AW422,BA$15)+1,),
$DH422="раб.день",
$BP422/30*(IFERROR(
_xlfn.LET(_xlpm.VD,
CHOOSE(
{1;2;3;4;5;6;7;8;9;10;11;12;13;14;15;16;17;18},
45658,45659,45660,45661,45662,45663,45664,45665,45711,45724,45778,45779,45785,45786,45820,45821,45965,46022),
_xlfn.LET(_xlpm.DD,
MAX(MIN($AX422,EOMONTH(BA$15,0))-MAX($AW422,BA$15),),
_xlfn.IFS(
AND(MONTH($AW422)=MONTH(BA$15),MONTH($AX422)&lt;&gt;MONTH(BA$15)),
NETWORKDAYS.INTL($AW422,$AW422+_xlpm.DD,1,_xlpm.VD),
AND(MONTH($AW422)&lt;&gt;MONTH(BA$15),MONTH($AX422)=MONTH(BA$15)),
NETWORKDAYS.INTL(($AX422)-_xlpm.DD,$AX422,1,_xlpm.VD),
AND(MONTH($AW422)&lt;MONTH(BA$15),MONTH($AX422)&gt;MONTH(BA$15)),
NETWORKDAYS.INTL((EOMONTH(BA$15-1,1))-_xlpm.DD,EOMONTH(BA$15-1,1),1,_xlpm.VD),
AND(MONTH($AW422)=MONTH(BA$15),MONTH($AX422)=MONTH(BA$15)),
NETWORKDAYS.INTL($AW422,$AX422,1,_xlpm.VD)))),0)),
$DH422="месяц",
$BP422*BA422,
$DH422="неделя",
$BP422*BA422/7*(ROUNDUP((DAY(EOMONTH(BA$15,0)))/4,0))),
0)</f>
        <v/>
      </c>
      <c r="BS422" s="125">
        <f t="array" ref="BS422">
IFERROR(
_xlfn.IFS(
$DH422="день_1",
$BP422*$BL422/($AX422-$AW422+1)*BB422*(DAY(EOMONTH(BB$15,0))),
$DH422="день_2",
$BP422/30*MAX(MIN($AX422,EOMONTH(BB$15,0))-MAX($AW422,BB$15)+1,),
$DH422="раб.день",
$BP422/30*(IFERROR(
_xlfn.LET(_xlpm.VD,
CHOOSE(
{1;2;3;4;5;6;7;8;9;10;11;12;13;14;15;16;17;18},
45658,45659,45660,45661,45662,45663,45664,45665,45711,45724,45778,45779,45785,45786,45820,45821,45965,46022),
_xlfn.LET(_xlpm.DD,
MAX(MIN($AX422,EOMONTH(BB$15,0))-MAX($AW422,BB$15),),
_xlfn.IFS(
AND(MONTH($AW422)=MONTH(BB$15),MONTH($AX422)&lt;&gt;MONTH(BB$15)),
NETWORKDAYS.INTL($AW422,$AW422+_xlpm.DD,1,_xlpm.VD),
AND(MONTH($AW422)&lt;&gt;MONTH(BB$15),MONTH($AX422)=MONTH(BB$15)),
NETWORKDAYS.INTL(($AX422)-_xlpm.DD,$AX422,1,_xlpm.VD),
AND(MONTH($AW422)&lt;MONTH(BB$15),MONTH($AX422)&gt;MONTH(BB$15)),
NETWORKDAYS.INTL((EOMONTH(BB$15-1,1))-_xlpm.DD,EOMONTH(BB$15-1,1),1,_xlpm.VD),
AND(MONTH($AW422)=MONTH(BB$15),MONTH($AX422)=MONTH(BB$15)),
NETWORKDAYS.INTL($AW422,$AX422,1,_xlpm.VD)))),0)),
$DH422="месяц",
$BP422*BB422,
$DH422="неделя",
$BP422*BB422/7*(ROUNDUP((DAY(EOMONTH(BB$15,0)))/4,0))),
0)</f>
        <v/>
      </c>
      <c r="BT422" s="125">
        <f t="array" ref="BT422">
IFERROR(
_xlfn.IFS(
$DH422="день_1",
$BP422*$BL422/($AX422-$AW422+1)*BC422*(DAY(EOMONTH(BC$15,0))),
$DH422="день_2",
$BP422/30*MAX(MIN($AX422,EOMONTH(BC$15,0))-MAX($AW422,BC$15)+1,),
$DH422="раб.день",
$BP422/30*(IFERROR(
_xlfn.LET(_xlpm.VD,
CHOOSE(
{1;2;3;4;5;6;7;8;9;10;11;12;13;14;15;16;17;18},
45658,45659,45660,45661,45662,45663,45664,45665,45711,45724,45778,45779,45785,45786,45820,45821,45965,46022),
_xlfn.LET(_xlpm.DD,
MAX(MIN($AX422,EOMONTH(BC$15,0))-MAX($AW422,BC$15),),
_xlfn.IFS(
AND(MONTH($AW422)=MONTH(BC$15),MONTH($AX422)&lt;&gt;MONTH(BC$15)),
NETWORKDAYS.INTL($AW422,$AW422+_xlpm.DD,1,_xlpm.VD),
AND(MONTH($AW422)&lt;&gt;MONTH(BC$15),MONTH($AX422)=MONTH(BC$15)),
NETWORKDAYS.INTL(($AX422)-_xlpm.DD,$AX422,1,_xlpm.VD),
AND(MONTH($AW422)&lt;MONTH(BC$15),MONTH($AX422)&gt;MONTH(BC$15)),
NETWORKDAYS.INTL((EOMONTH(BC$15-1,1))-_xlpm.DD,EOMONTH(BC$15-1,1),1,_xlpm.VD),
AND(MONTH($AW422)=MONTH(BC$15),MONTH($AX422)=MONTH(BC$15)),
NETWORKDAYS.INTL($AW422,$AX422,1,_xlpm.VD)))),0)),
$DH422="месяц",
$BP422*BC422,
$DH422="неделя",
$BP422*BC422/7*(ROUNDUP((DAY(EOMONTH(BC$15,0)))/4,0))),
0)</f>
        <v/>
      </c>
      <c r="BU422" s="125">
        <f t="array" ref="BU422">
IFERROR(
_xlfn.IFS(
$DH422="день_1",
$BP422*$BL422/($AX422-$AW422+1)*BD422*(DAY(EOMONTH(BD$15,0))),
$DH422="день_2",
$BP422/30*MAX(MIN($AX422,EOMONTH(BD$15,0))-MAX($AW422,BD$15)+1,),
$DH422="раб.день",
$BP422/30*(IFERROR(
_xlfn.LET(_xlpm.VD,
CHOOSE(
{1;2;3;4;5;6;7;8;9;10;11;12;13;14;15;16;17;18},
45658,45659,45660,45661,45662,45663,45664,45665,45711,45724,45778,45779,45785,45786,45820,45821,45965,46022),
_xlfn.LET(_xlpm.DD,
MAX(MIN($AX422,EOMONTH(BD$15,0))-MAX($AW422,BD$15),),
_xlfn.IFS(
AND(MONTH($AW422)=MONTH(BD$15),MONTH($AX422)&lt;&gt;MONTH(BD$15)),
NETWORKDAYS.INTL($AW422,$AW422+_xlpm.DD,1,_xlpm.VD),
AND(MONTH($AW422)&lt;&gt;MONTH(BD$15),MONTH($AX422)=MONTH(BD$15)),
NETWORKDAYS.INTL(($AX422)-_xlpm.DD,$AX422,1,_xlpm.VD),
AND(MONTH($AW422)&lt;MONTH(BD$15),MONTH($AX422)&gt;MONTH(BD$15)),
NETWORKDAYS.INTL((EOMONTH(BD$15-1,1))-_xlpm.DD,EOMONTH(BD$15-1,1),1,_xlpm.VD),
AND(MONTH($AW422)=MONTH(BD$15),MONTH($AX422)=MONTH(BD$15)),
NETWORKDAYS.INTL($AW422,$AX422,1,_xlpm.VD)))),0)),
$DH422="месяц",
$BP422*BD422,
$DH422="неделя",
$BP422*BD422/7*(ROUNDUP((DAY(EOMONTH(BD$15,0)))/4,0))),
0)</f>
        <v/>
      </c>
      <c r="BV422" s="125">
        <f t="array" ref="BV422">
IFERROR(
_xlfn.IFS(
$DH422="день_1",
$BP422*$BL422/($AX422-$AW422+1)*BE422*(DAY(EOMONTH(BE$15,0))),
$DH422="день_2",
$BP422/30*MAX(MIN($AX422,EOMONTH(BE$15,0))-MAX($AW422,BE$15)+1,),
$DH422="раб.день",
$BP422/30*(IFERROR(
_xlfn.LET(_xlpm.VD,
CHOOSE(
{1;2;3;4;5;6;7;8;9;10;11;12;13;14;15;16;17;18},
45658,45659,45660,45661,45662,45663,45664,45665,45711,45724,45778,45779,45785,45786,45820,45821,45965,46022),
_xlfn.LET(_xlpm.DD,
MAX(MIN($AX422,EOMONTH(BE$15,0))-MAX($AW422,BE$15),),
_xlfn.IFS(
AND(MONTH($AW422)=MONTH(BE$15),MONTH($AX422)&lt;&gt;MONTH(BE$15)),
NETWORKDAYS.INTL($AW422,$AW422+_xlpm.DD,1,_xlpm.VD),
AND(MONTH($AW422)&lt;&gt;MONTH(BE$15),MONTH($AX422)=MONTH(BE$15)),
NETWORKDAYS.INTL(($AX422)-_xlpm.DD,$AX422,1,_xlpm.VD),
AND(MONTH($AW422)&lt;MONTH(BE$15),MONTH($AX422)&gt;MONTH(BE$15)),
NETWORKDAYS.INTL((EOMONTH(BE$15-1,1))-_xlpm.DD,EOMONTH(BE$15-1,1),1,_xlpm.VD),
AND(MONTH($AW422)=MONTH(BE$15),MONTH($AX422)=MONTH(BE$15)),
NETWORKDAYS.INTL($AW422,$AX422,1,_xlpm.VD)))),0)),
$DH422="месяц",
$BP422*BE422,
$DH422="неделя",
$BP422*BE422/7*(ROUNDUP((DAY(EOMONTH(BE$15,0)))/4,0))),
0)</f>
        <v/>
      </c>
      <c r="BW422" s="125">
        <f t="array" ref="BW422">
IFERROR(
_xlfn.IFS(
$DH422="день_1",
$BP422*$BL422/($AX422-$AW422+1)*BF422*(DAY(EOMONTH(BF$15,0))),
$DH422="день_2",
$BP422/30*MAX(MIN($AX422,EOMONTH(BF$15,0))-MAX($AW422,BF$15)+1,),
$DH422="раб.день",
$BP422/30*(IFERROR(
_xlfn.LET(_xlpm.VD,
CHOOSE(
{1;2;3;4;5;6;7;8;9;10;11;12;13;14;15;16;17;18},
45658,45659,45660,45661,45662,45663,45664,45665,45711,45724,45778,45779,45785,45786,45820,45821,45965,46022),
_xlfn.LET(_xlpm.DD,
MAX(MIN($AX422,EOMONTH(BF$15,0))-MAX($AW422,BF$15),),
_xlfn.IFS(
AND(MONTH($AW422)=MONTH(BF$15),MONTH($AX422)&lt;&gt;MONTH(BF$15)),
NETWORKDAYS.INTL($AW422,$AW422+_xlpm.DD,1,_xlpm.VD),
AND(MONTH($AW422)&lt;&gt;MONTH(BF$15),MONTH($AX422)=MONTH(BF$15)),
NETWORKDAYS.INTL(($AX422)-_xlpm.DD,$AX422,1,_xlpm.VD),
AND(MONTH($AW422)&lt;MONTH(BF$15),MONTH($AX422)&gt;MONTH(BF$15)),
NETWORKDAYS.INTL((EOMONTH(BF$15-1,1))-_xlpm.DD,EOMONTH(BF$15-1,1),1,_xlpm.VD),
AND(MONTH($AW422)=MONTH(BF$15),MONTH($AX422)=MONTH(BF$15)),
NETWORKDAYS.INTL($AW422,$AX422,1,_xlpm.VD)))),0)),
$DH422="месяц",
$BP422*BF422,
$DH422="неделя",
$BP422*BF422/7*(ROUNDUP((DAY(EOMONTH(BF$15,0)))/4,0))),
0)</f>
        <v/>
      </c>
      <c r="BX422" s="125">
        <f t="array" ref="BX422">
IFERROR(
_xlfn.IFS(
$DH422="день_1",
$BP422*$BL422/($AX422-$AW422+1)*BG422*(DAY(EOMONTH(BG$15,0))),
$DH422="день_2",
$BP422/30*MAX(MIN($AX422,EOMONTH(BG$15,0))-MAX($AW422,BG$15)+1,),
$DH422="раб.день",
$BP422/30*(IFERROR(
_xlfn.LET(_xlpm.VD,
CHOOSE(
{1;2;3;4;5;6;7;8;9;10;11;12;13;14;15;16;17;18},
45658,45659,45660,45661,45662,45663,45664,45665,45711,45724,45778,45779,45785,45786,45820,45821,45965,46022),
_xlfn.LET(_xlpm.DD,
MAX(MIN($AX422,EOMONTH(BG$15,0))-MAX($AW422,BG$15),),
_xlfn.IFS(
AND(MONTH($AW422)=MONTH(BG$15),MONTH($AX422)&lt;&gt;MONTH(BG$15)),
NETWORKDAYS.INTL($AW422,$AW422+_xlpm.DD,1,_xlpm.VD),
AND(MONTH($AW422)&lt;&gt;MONTH(BG$15),MONTH($AX422)=MONTH(BG$15)),
NETWORKDAYS.INTL(($AX422)-_xlpm.DD,$AX422,1,_xlpm.VD),
AND(MONTH($AW422)&lt;MONTH(BG$15),MONTH($AX422)&gt;MONTH(BG$15)),
NETWORKDAYS.INTL((EOMONTH(BG$15-1,1))-_xlpm.DD,EOMONTH(BG$15-1,1),1,_xlpm.VD),
AND(MONTH($AW422)=MONTH(BG$15),MONTH($AX422)=MONTH(BG$15)),
NETWORKDAYS.INTL($AW422,$AX422,1,_xlpm.VD)))),0)),
$DH422="месяц",
$BP422*BG422,
$DH422="неделя",
$BP422*BG422/7*(ROUNDUP((DAY(EOMONTH(BG$15,0)))/4,0))),
0)</f>
        <v/>
      </c>
      <c r="BY422" s="125">
        <f t="array" ref="BY422">
IFERROR(
_xlfn.IFS(
$DH422="день_1",
$BP422*$BL422/($AX422-$AW422+1)*BH422*(DAY(EOMONTH(BH$15,0))),
$DH422="день_2",
$BP422/30*MAX(MIN($AX422,EOMONTH(BH$15,0))-MAX($AW422,BH$15)+1,),
$DH422="раб.день",
$BP422/30*(IFERROR(
_xlfn.LET(_xlpm.VD,
CHOOSE(
{1;2;3;4;5;6;7;8;9;10;11;12;13;14;15;16;17;18},
45658,45659,45660,45661,45662,45663,45664,45665,45711,45724,45778,45779,45785,45786,45820,45821,45965,46022),
_xlfn.LET(_xlpm.DD,
MAX(MIN($AX422,EOMONTH(BH$15,0))-MAX($AW422,BH$15),),
_xlfn.IFS(
AND(MONTH($AW422)=MONTH(BH$15),MONTH($AX422)&lt;&gt;MONTH(BH$15)),
NETWORKDAYS.INTL($AW422,$AW422+_xlpm.DD,1,_xlpm.VD),
AND(MONTH($AW422)&lt;&gt;MONTH(BH$15),MONTH($AX422)=MONTH(BH$15)),
NETWORKDAYS.INTL(($AX422)-_xlpm.DD,$AX422,1,_xlpm.VD),
AND(MONTH($AW422)&lt;MONTH(BH$15),MONTH($AX422)&gt;MONTH(BH$15)),
NETWORKDAYS.INTL((EOMONTH(BH$15-1,1))-_xlpm.DD,EOMONTH(BH$15-1,1),1,_xlpm.VD),
AND(MONTH($AW422)=MONTH(BH$15),MONTH($AX422)=MONTH(BH$15)),
NETWORKDAYS.INTL($AW422,$AX422,1,_xlpm.VD)))),0)),
$DH422="месяц",
$BP422*BH422,
$DH422="неделя",
$BP422*BH422/7*(ROUNDUP((DAY(EOMONTH(BH$15,0)))/4,0))),
0)</f>
        <v/>
      </c>
      <c r="BZ422" s="125">
        <f t="array" ref="BZ422">
IFERROR(
_xlfn.IFS(
$DH422="день_1",
$BP422*$BL422/($AX422-$AW422+1)*BI422*(DAY(EOMONTH(BI$15,0))),
$DH422="день_2",
$BP422/30*MAX(MIN($AX422,EOMONTH(BI$15,0))-MAX($AW422,BI$15)+1,),
$DH422="раб.день",
$BP422/30*(IFERROR(
_xlfn.LET(_xlpm.VD,
CHOOSE(
{1;2;3;4;5;6;7;8;9;10;11;12;13;14;15;16;17;18},
45658,45659,45660,45661,45662,45663,45664,45665,45711,45724,45778,45779,45785,45786,45820,45821,45965,46022),
_xlfn.LET(_xlpm.DD,
MAX(MIN($AX422,EOMONTH(BI$15,0))-MAX($AW422,BI$15),),
_xlfn.IFS(
AND(MONTH($AW422)=MONTH(BI$15),MONTH($AX422)&lt;&gt;MONTH(BI$15)),
NETWORKDAYS.INTL($AW422,$AW422+_xlpm.DD,1,_xlpm.VD),
AND(MONTH($AW422)&lt;&gt;MONTH(BI$15),MONTH($AX422)=MONTH(BI$15)),
NETWORKDAYS.INTL(($AX422)-_xlpm.DD,$AX422,1,_xlpm.VD),
AND(MONTH($AW422)&lt;MONTH(BI$15),MONTH($AX422)&gt;MONTH(BI$15)),
NETWORKDAYS.INTL((EOMONTH(BI$15-1,1))-_xlpm.DD,EOMONTH(BI$15-1,1),1,_xlpm.VD),
AND(MONTH($AW422)=MONTH(BI$15),MONTH($AX422)=MONTH(BI$15)),
NETWORKDAYS.INTL($AW422,$AX422,1,_xlpm.VD)))),0)),
$DH422="месяц",
$BP422*BI422,
$DH422="неделя",
$BP422*BI422/7*(ROUNDUP((DAY(EOMONTH(BI$15,0)))/4,0))),
0)</f>
        <v/>
      </c>
      <c r="CA422" s="125">
        <f t="array" ref="CA422">
IFERROR(
_xlfn.IFS(
$DH422="день_1",
$BP422*$BL422/($AX422-$AW422+1)*BJ422*(DAY(EOMONTH(BJ$15,0))),
$DH422="день_2",
$BP422/30*MAX(MIN($AX422,EOMONTH(BJ$15,0))-MAX($AW422,BJ$15)+1,),
$DH422="раб.день",
$BP422/30*(IFERROR(
_xlfn.LET(_xlpm.VD,
CHOOSE(
{1;2;3;4;5;6;7;8;9;10;11;12;13;14;15;16;17;18},
45658,45659,45660,45661,45662,45663,45664,45665,45711,45724,45778,45779,45785,45786,45820,45821,45965,46022),
_xlfn.LET(_xlpm.DD,
MAX(MIN($AX422,EOMONTH(BJ$15,0))-MAX($AW422,BJ$15),),
_xlfn.IFS(
AND(MONTH($AW422)=MONTH(BJ$15),MONTH($AX422)&lt;&gt;MONTH(BJ$15)),
NETWORKDAYS.INTL($AW422,$AW422+_xlpm.DD,1,_xlpm.VD),
AND(MONTH($AW422)&lt;&gt;MONTH(BJ$15),MONTH($AX422)=MONTH(BJ$15)),
NETWORKDAYS.INTL(($AX422)-_xlpm.DD,$AX422,1,_xlpm.VD),
AND(MONTH($AW422)&lt;MONTH(BJ$15),MONTH($AX422)&gt;MONTH(BJ$15)),
NETWORKDAYS.INTL((EOMONTH(BJ$15-1,1))-_xlpm.DD,EOMONTH(BJ$15-1,1),1,_xlpm.VD),
AND(MONTH($AW422)=MONTH(BJ$15),MONTH($AX422)=MONTH(BJ$15)),
NETWORKDAYS.INTL($AW422,$AX422,1,_xlpm.VD)))),0)),
$DH422="месяц",
$BP422*BJ422,
$DH422="неделя",
$BP422*BJ422/7*(ROUNDUP((DAY(EOMONTH(BJ$15,0)))/4,0))),
0)</f>
        <v/>
      </c>
      <c r="CB422" s="125">
        <f t="array" ref="CB422">
IFERROR(
_xlfn.IFS(
$DH422="день_1",
$BP422*$BL422/($AX422-$AW422+1)*BK422*(DAY(EOMONTH(BK$15,0))),
$DH422="день_2",
$BP422/30*MAX(MIN($AX422,EOMONTH(BK$15,0))-MAX($AW422,BK$15)+1,),
$DH422="раб.день",
$BP422/30*(IFERROR(
_xlfn.LET(_xlpm.VD,
CHOOSE(
{1;2;3;4;5;6;7;8;9;10;11;12;13;14;15;16;17;18},
45658,45659,45660,45661,45662,45663,45664,45665,45711,45724,45778,45779,45785,45786,45820,45821,45965,46022),
_xlfn.LET(_xlpm.DD,
MAX(MIN($AX422,EOMONTH(BK$15,0))-MAX($AW422,BK$15),),
_xlfn.IFS(
AND(MONTH($AW422)=MONTH(BK$15),MONTH($AX422)&lt;&gt;MONTH(BK$15)),
NETWORKDAYS.INTL($AW422,$AW422+_xlpm.DD,1,_xlpm.VD),
AND(MONTH($AW422)&lt;&gt;MONTH(BK$15),MONTH($AX422)=MONTH(BK$15)),
NETWORKDAYS.INTL(($AX422)-_xlpm.DD,$AX422,1,_xlpm.VD),
AND(MONTH($AW422)&lt;MONTH(BK$15),MONTH($AX422)&gt;MONTH(BK$15)),
NETWORKDAYS.INTL((EOMONTH(BK$15-1,1))-_xlpm.DD,EOMONTH(BK$15-1,1),1,_xlpm.VD),
AND(MONTH($AW422)=MONTH(BK$15),MONTH($AX422)=MONTH(BK$15)),
NETWORKDAYS.INTL($AW422,$AX422,1,_xlpm.VD)))),0)),
$DH422="месяц",
$BP422*BK422,
$DH422="неделя",
$BP422*BK422/7*(ROUNDUP((DAY(EOMONTH(BK$15,0)))/4,0))),
0)</f>
        <v/>
      </c>
      <c r="CC422" s="125">
        <f>SUM($BQ422:$CB422)</f>
        <v/>
      </c>
      <c r="CD422" s="126">
        <f>SUM($EH422:$EH422)</f>
        <v/>
      </c>
      <c r="CE422" s="126">
        <f>$CD422*$AB422</f>
        <v/>
      </c>
      <c r="CF422" s="126">
        <f>SUM($EK422:$EK422)</f>
        <v/>
      </c>
      <c r="CG422" s="126">
        <f>$CF422*$AB422</f>
        <v/>
      </c>
      <c r="CH422" s="126">
        <f>SUM($CC422,$CE422,$CG422)</f>
        <v/>
      </c>
      <c r="CI422" s="126">
        <f>$CH422*(1+$CM422)</f>
        <v/>
      </c>
      <c r="CJ422" s="127" t="n">
        <v>0</v>
      </c>
      <c r="CK422" s="126">
        <f>SUM($CH422:$CH422)*(1+$CJ422)</f>
        <v/>
      </c>
      <c r="CL422" s="126">
        <f>SUM($CH422:$CH422)*(1+$CM422)</f>
        <v/>
      </c>
      <c r="CM422" s="59" t="inlineStr">
        <is>
          <t>20%</t>
        </is>
      </c>
      <c r="CN422" s="59" t="n"/>
      <c r="CO422" s="72" t="n"/>
      <c r="CP422" s="59" t="n"/>
      <c r="CQ422" s="73" t="n"/>
      <c r="CR422" s="73" t="n"/>
      <c r="CS422" s="73" t="n"/>
      <c r="CT422" s="72" t="n"/>
      <c r="CU422" s="79" t="inlineStr">
        <is>
          <t> </t>
        </is>
      </c>
      <c r="CV422" s="60" t="n"/>
      <c r="CW422" s="60" t="n"/>
      <c r="CX422" s="60" t="n"/>
      <c r="CY422" s="127">
        <f>IFERROR(($CC422-$EE422)/($EE422/(1-$DQ422)),0)</f>
        <v/>
      </c>
      <c r="CZ422" s="127">
        <f>IFERROR(1-$EI422/($CE422),0)</f>
        <v/>
      </c>
      <c r="DA422" s="127">
        <f>IFERROR(1-$EL422/($CG422),0)</f>
        <v/>
      </c>
      <c r="DB422" s="126">
        <f>ROUND(IFERROR(($CI422/(1+$CM422)-$EN422),0),2)</f>
        <v/>
      </c>
      <c r="DC422" s="128" t="n"/>
      <c r="DD422" s="125" t="n"/>
      <c r="DE422" s="75" t="n">
        <v>0</v>
      </c>
      <c r="DF422" s="128" t="n"/>
      <c r="DG422" s="125">
        <f>IF($DC422=0,0,$DD422*($DC422*100%-$DE422*$DF422))*SUM($AB422:$AB422)</f>
        <v/>
      </c>
      <c r="DH422" s="129" t="inlineStr">
        <is>
          <t>месяц</t>
        </is>
      </c>
      <c r="DI422" s="130">
        <f t="array" ref="DI422">IFERROR(
IF($ES422="LisChannel",
(ROUND(((INDEX({174.625;153.888888888889;130.972222222222},MATCH($AI422,{2;3;4}),0))*$AG422*$AI422),2)),0),0)</f>
        <v/>
      </c>
      <c r="DJ422" s="130">
        <f>
_xlfn.LET(_xlpm.X,
IFERROR(
IF($ES422="НовиковТВ",
(_xlfn.LET(_xlpm.NTV,
_xlfn.LET(_xlpm.MIN,350000,
IF(SUMIFS($DI:$DI,$ES:$ES,"НовиковТВ")&lt;=_xlpm.MIN,
(SUMIFS($DI:$DI,$ES:$ES,"НовиковТВ")/(COUNTIFS($ES:$ES,"НовиковТВ")))*_xlpm.MIN/SUMIFS($DI:$DI,$ES:$ES,"НовиковТВ"),
DI422)),
_xlpm.NTV+$DG422/(1-(1-(_xlpm.NTV)*(1-$DL422)*(1-$DM422)*(1-$DN422)*(1-$DO422)*(1-$DP422)/_xlpm.NTV))))/(1+$EP422),
$DI422+$DG422/(1-(1-($DI422)*(1-$DL422)*(1-$DM422)*(1-$DN422)*(1-$DO422)*(1-$DP422)/$DI422))),
0),
_xlpm.X*(1+$CM422)*(1+$CW422)-_xlpm.X*(1+$CM422)+_xlpm.X)</f>
        <v/>
      </c>
      <c r="DK422" s="125" t="inlineStr">
        <is>
          <t>послед.</t>
        </is>
      </c>
      <c r="DL422" s="63" t="n">
        <v>0</v>
      </c>
      <c r="DM422" s="63" t="n">
        <v>0</v>
      </c>
      <c r="DN422" s="63" t="n">
        <v>0</v>
      </c>
      <c r="DO422" s="63" t="n">
        <v>0</v>
      </c>
      <c r="DP422" s="63" t="n">
        <v>0</v>
      </c>
      <c r="DQ422" s="63">
        <f t="array" ref="DQ422">IFERROR(_xlfn.IFS(
$DK422="послед.",1-(1-$DL422)*(1-$DM422)*(1-$DN422)*(1-$DO422)*(1-$DP422),
$DK422="сумм.",$DL422+$DM422+$DN422+$DO422+$DP422),
0)</f>
        <v/>
      </c>
      <c r="DR422" s="125">
        <f t="array" ref="DR422">
IFERROR(
_xlfn.IFS(
$BL422=0,
0,
$BL422&gt;0,
_xlfn.IFS($DK422="послед.",
$DJ422*(1-$DL422)*(1-$DM422)*(1-$DN422)*(1-$DO422)*(1-$DP422),
$DK422="сумм.",
$DJ422*(1-($DL422+$DM422+$DN422+$DO422+$DP422)))),0)</f>
        <v/>
      </c>
      <c r="DS422" s="125">
        <f t="array" ref="DS422">
IFERROR(_xlfn.IFS(
$DH422="день_1",
$DR422*$BL422/($AX422-$AW422+1)*AZ422*(DAY(EOMONTH(AZ$15,0))),
$DH422="день_2",
$DR422/30*MAX(MIN($AX422,EOMONTH(AZ$15,0))-MAX($AW422,AZ$15)+1,),
$DH422="раб.день",
$DR422/30*(IFERROR(
_xlfn.LET(_xlpm.VD,
CHOOSE(
{1;2;3;4;5;6;7;8;9;10;11;12;13;14;15;16;17;18},
45658,45659,45660,45661,45662,45663,45664,45665,45711,45724,45778,45779,45785,45786,45820,45821,45965,46022),
_xlfn.LET(_xlpm.DD,
MAX(MIN($AX422,EOMONTH(AZ$15,0))-MAX($AW422,AZ$15),),
_xlfn.IFS(
AND(MONTH($AW422)=MONTH(AZ$15),MONTH($AX422)&lt;&gt;MONTH(AZ$15)),
NETWORKDAYS.INTL($AW422,$AW422+_xlpm.DD,1,_xlpm.VD),
AND(MONTH($AW422)&lt;&gt;MONTH(AZ$15),MONTH($AX422)=MONTH(AZ$15)),
NETWORKDAYS.INTL(($AX422)-_xlpm.DD,$AX422,1,_xlpm.VD),
AND(MONTH($AW422)&lt;MONTH(AZ$15),MONTH($AX422)&gt;MONTH(AZ$15)),
NETWORKDAYS.INTL((EOMONTH(AZ$15-1,1))-_xlpm.DD,EOMONTH(AZ$15-1,1),1,_xlpm.VD),
AND(MONTH($AW422)=MONTH(AZ$15),MONTH($AX422)=MONTH(AZ$15)),
NETWORKDAYS.INTL($AW422,$AX422,1,_xlpm.VD)))),0)),
$DH422="месяц",
$DR422*AZ422,
$DH422="неделя",
$DR422*AZ422/7*(ROUNDUP((DAY(EOMONTH(AZ$15,0)))/4,0))),
0)</f>
        <v/>
      </c>
      <c r="DT422" s="125">
        <f t="array" ref="DT422">
IFERROR(_xlfn.IFS(
$DH422="день_1",
$DR422*$BL422/($AX422-$AW422+1)*BA422*(DAY(EOMONTH(BA$15,0))),
$DH422="день_2",
$DR422/30*MAX(MIN($AX422,EOMONTH(BA$15,0))-MAX($AW422,BA$15)+1,),
$DH422="раб.день",
$DR422/30*(IFERROR(
_xlfn.LET(_xlpm.VD,
CHOOSE(
{1;2;3;4;5;6;7;8;9;10;11;12;13;14;15;16;17;18},
45658,45659,45660,45661,45662,45663,45664,45665,45711,45724,45778,45779,45785,45786,45820,45821,45965,46022),
_xlfn.LET(_xlpm.DD,
MAX(MIN($AX422,EOMONTH(BA$15,0))-MAX($AW422,BA$15),),
_xlfn.IFS(
AND(MONTH($AW422)=MONTH(BA$15),MONTH($AX422)&lt;&gt;MONTH(BA$15)),
NETWORKDAYS.INTL($AW422,$AW422+_xlpm.DD,1,_xlpm.VD),
AND(MONTH($AW422)&lt;&gt;MONTH(BA$15),MONTH($AX422)=MONTH(BA$15)),
NETWORKDAYS.INTL(($AX422)-_xlpm.DD,$AX422,1,_xlpm.VD),
AND(MONTH($AW422)&lt;MONTH(BA$15),MONTH($AX422)&gt;MONTH(BA$15)),
NETWORKDAYS.INTL((EOMONTH(BA$15-1,1))-_xlpm.DD,EOMONTH(BA$15-1,1),1,_xlpm.VD),
AND(MONTH($AW422)=MONTH(BA$15),MONTH($AX422)=MONTH(BA$15)),
NETWORKDAYS.INTL($AW422,$AX422,1,_xlpm.VD)))),0)),
$DH422="месяц",
$DR422*BA422,
$DH422="неделя",
$DR422*BA422/7*(ROUNDUP((DAY(EOMONTH(BA$15,0)))/4,0))),
0)</f>
        <v/>
      </c>
      <c r="DU422" s="125">
        <f t="array" ref="DU422">
IFERROR(_xlfn.IFS(
$DH422="день_1",
$DR422*$BL422/($AX422-$AW422+1)*BB422*(DAY(EOMONTH(BB$15,0))),
$DH422="день_2",
$DR422/30*MAX(MIN($AX422,EOMONTH(BB$15,0))-MAX($AW422,BB$15)+1,),
$DH422="раб.день",
$DR422/30*(IFERROR(
_xlfn.LET(_xlpm.VD,
CHOOSE(
{1;2;3;4;5;6;7;8;9;10;11;12;13;14;15;16;17;18},
45658,45659,45660,45661,45662,45663,45664,45665,45711,45724,45778,45779,45785,45786,45820,45821,45965,46022),
_xlfn.LET(_xlpm.DD,
MAX(MIN($AX422,EOMONTH(BB$15,0))-MAX($AW422,BB$15),),
_xlfn.IFS(
AND(MONTH($AW422)=MONTH(BB$15),MONTH($AX422)&lt;&gt;MONTH(BB$15)),
NETWORKDAYS.INTL($AW422,$AW422+_xlpm.DD,1,_xlpm.VD),
AND(MONTH($AW422)&lt;&gt;MONTH(BB$15),MONTH($AX422)=MONTH(BB$15)),
NETWORKDAYS.INTL(($AX422)-_xlpm.DD,$AX422,1,_xlpm.VD),
AND(MONTH($AW422)&lt;MONTH(BB$15),MONTH($AX422)&gt;MONTH(BB$15)),
NETWORKDAYS.INTL((EOMONTH(BB$15-1,1))-_xlpm.DD,EOMONTH(BB$15-1,1),1,_xlpm.VD),
AND(MONTH($AW422)=MONTH(BB$15),MONTH($AX422)=MONTH(BB$15)),
NETWORKDAYS.INTL($AW422,$AX422,1,_xlpm.VD)))),0)),
$DH422="месяц",
$DR422*BB422,
$DH422="неделя",
$DR422*BB422/7*(ROUNDUP((DAY(EOMONTH(BB$15,0)))/4,0))),
0)</f>
        <v/>
      </c>
      <c r="DV422" s="125">
        <f t="array" ref="DV422">
IFERROR(_xlfn.IFS(
$DH422="день_1",
$DR422*$BL422/($AX422-$AW422+1)*BC422*(DAY(EOMONTH(BC$15,0))),
$DH422="день_2",
$DR422/30*MAX(MIN($AX422,EOMONTH(BC$15,0))-MAX($AW422,BC$15)+1,),
$DH422="раб.день",
$DR422/30*(IFERROR(
_xlfn.LET(_xlpm.VD,
CHOOSE(
{1;2;3;4;5;6;7;8;9;10;11;12;13;14;15;16;17;18},
45658,45659,45660,45661,45662,45663,45664,45665,45711,45724,45778,45779,45785,45786,45820,45821,45965,46022),
_xlfn.LET(_xlpm.DD,
MAX(MIN($AX422,EOMONTH(BC$15,0))-MAX($AW422,BC$15),),
_xlfn.IFS(
AND(MONTH($AW422)=MONTH(BC$15),MONTH($AX422)&lt;&gt;MONTH(BC$15)),
NETWORKDAYS.INTL($AW422,$AW422+_xlpm.DD,1,_xlpm.VD),
AND(MONTH($AW422)&lt;&gt;MONTH(BC$15),MONTH($AX422)=MONTH(BC$15)),
NETWORKDAYS.INTL(($AX422)-_xlpm.DD,$AX422,1,_xlpm.VD),
AND(MONTH($AW422)&lt;MONTH(BC$15),MONTH($AX422)&gt;MONTH(BC$15)),
NETWORKDAYS.INTL((EOMONTH(BC$15-1,1))-_xlpm.DD,EOMONTH(BC$15-1,1),1,_xlpm.VD),
AND(MONTH($AW422)=MONTH(BC$15),MONTH($AX422)=MONTH(BC$15)),
NETWORKDAYS.INTL($AW422,$AX422,1,_xlpm.VD)))),0)),
$DH422="месяц",
$DR422*BC422,
$DH422="неделя",
$DR422*BC422/7*(ROUNDUP((DAY(EOMONTH(BC$15,0)))/4,0))),
0)</f>
        <v/>
      </c>
      <c r="DW422" s="125">
        <f t="array" ref="DW422">
IFERROR(_xlfn.IFS(
$DH422="день_1",
$DR422*$BL422/($AX422-$AW422+1)*BD422*(DAY(EOMONTH(BD$15,0))),
$DH422="день_2",
$DR422/30*MAX(MIN($AX422,EOMONTH(BD$15,0))-MAX($AW422,BD$15)+1,),
$DH422="раб.день",
$DR422/30*(IFERROR(
_xlfn.LET(_xlpm.VD,
CHOOSE(
{1;2;3;4;5;6;7;8;9;10;11;12;13;14;15;16;17;18},
45658,45659,45660,45661,45662,45663,45664,45665,45711,45724,45778,45779,45785,45786,45820,45821,45965,46022),
_xlfn.LET(_xlpm.DD,
MAX(MIN($AX422,EOMONTH(BD$15,0))-MAX($AW422,BD$15),),
_xlfn.IFS(
AND(MONTH($AW422)=MONTH(BD$15),MONTH($AX422)&lt;&gt;MONTH(BD$15)),
NETWORKDAYS.INTL($AW422,$AW422+_xlpm.DD,1,_xlpm.VD),
AND(MONTH($AW422)&lt;&gt;MONTH(BD$15),MONTH($AX422)=MONTH(BD$15)),
NETWORKDAYS.INTL(($AX422)-_xlpm.DD,$AX422,1,_xlpm.VD),
AND(MONTH($AW422)&lt;MONTH(BD$15),MONTH($AX422)&gt;MONTH(BD$15)),
NETWORKDAYS.INTL((EOMONTH(BD$15-1,1))-_xlpm.DD,EOMONTH(BD$15-1,1),1,_xlpm.VD),
AND(MONTH($AW422)=MONTH(BD$15),MONTH($AX422)=MONTH(BD$15)),
NETWORKDAYS.INTL($AW422,$AX422,1,_xlpm.VD)))),0)),
$DH422="месяц",
$DR422*BD422,
$DH422="неделя",
$DR422*BD422/7*(ROUNDUP((DAY(EOMONTH(BD$15,0)))/4,0))),
0)</f>
        <v/>
      </c>
      <c r="DX422" s="125">
        <f t="array" ref="DX422">
IFERROR(_xlfn.IFS(
$DH422="день_1",
$DR422*$BL422/($AX422-$AW422+1)*BE422*(DAY(EOMONTH(BE$15,0))),
$DH422="день_2",
$DR422/30*MAX(MIN($AX422,EOMONTH(BE$15,0))-MAX($AW422,BE$15)+1,),
$DH422="раб.день",
$DR422/30*(IFERROR(
_xlfn.LET(_xlpm.VD,
CHOOSE(
{1;2;3;4;5;6;7;8;9;10;11;12;13;14;15;16;17;18},
45658,45659,45660,45661,45662,45663,45664,45665,45711,45724,45778,45779,45785,45786,45820,45821,45965,46022),
_xlfn.LET(_xlpm.DD,
MAX(MIN($AX422,EOMONTH(BE$15,0))-MAX($AW422,BE$15),),
_xlfn.IFS(
AND(MONTH($AW422)=MONTH(BE$15),MONTH($AX422)&lt;&gt;MONTH(BE$15)),
NETWORKDAYS.INTL($AW422,$AW422+_xlpm.DD,1,_xlpm.VD),
AND(MONTH($AW422)&lt;&gt;MONTH(BE$15),MONTH($AX422)=MONTH(BE$15)),
NETWORKDAYS.INTL(($AX422)-_xlpm.DD,$AX422,1,_xlpm.VD),
AND(MONTH($AW422)&lt;MONTH(BE$15),MONTH($AX422)&gt;MONTH(BE$15)),
NETWORKDAYS.INTL((EOMONTH(BE$15-1,1))-_xlpm.DD,EOMONTH(BE$15-1,1),1,_xlpm.VD),
AND(MONTH($AW422)=MONTH(BE$15),MONTH($AX422)=MONTH(BE$15)),
NETWORKDAYS.INTL($AW422,$AX422,1,_xlpm.VD)))),0)),
$DH422="месяц",
$DR422*BE422,
$DH422="неделя",
$DR422*BE422/7*(ROUNDUP((DAY(EOMONTH(BE$15,0)))/4,0))),
0)</f>
        <v/>
      </c>
      <c r="DY422" s="125">
        <f t="array" ref="DY422">
IFERROR(_xlfn.IFS(
$DH422="день_1",
$DR422*$BL422/($AX422-$AW422+1)*BF422*(DAY(EOMONTH(BF$15,0))),
$DH422="день_2",
$DR422/30*MAX(MIN($AX422,EOMONTH(BF$15,0))-MAX($AW422,BF$15)+1,),
$DH422="раб.день",
$DR422/30*(IFERROR(
_xlfn.LET(_xlpm.VD,
CHOOSE(
{1;2;3;4;5;6;7;8;9;10;11;12;13;14;15;16;17;18},
45658,45659,45660,45661,45662,45663,45664,45665,45711,45724,45778,45779,45785,45786,45820,45821,45965,46022),
_xlfn.LET(_xlpm.DD,
MAX(MIN($AX422,EOMONTH(BF$15,0))-MAX($AW422,BF$15),),
_xlfn.IFS(
AND(MONTH($AW422)=MONTH(BF$15),MONTH($AX422)&lt;&gt;MONTH(BF$15)),
NETWORKDAYS.INTL($AW422,$AW422+_xlpm.DD,1,_xlpm.VD),
AND(MONTH($AW422)&lt;&gt;MONTH(BF$15),MONTH($AX422)=MONTH(BF$15)),
NETWORKDAYS.INTL(($AX422)-_xlpm.DD,$AX422,1,_xlpm.VD),
AND(MONTH($AW422)&lt;MONTH(BF$15),MONTH($AX422)&gt;MONTH(BF$15)),
NETWORKDAYS.INTL((EOMONTH(BF$15-1,1))-_xlpm.DD,EOMONTH(BF$15-1,1),1,_xlpm.VD),
AND(MONTH($AW422)=MONTH(BF$15),MONTH($AX422)=MONTH(BF$15)),
NETWORKDAYS.INTL($AW422,$AX422,1,_xlpm.VD)))),0)),
$DH422="месяц",
$DR422*BF422,
$DH422="неделя",
$DR422*BF422/7*(ROUNDUP((DAY(EOMONTH(BF$15,0)))/4,0))),
0)</f>
        <v/>
      </c>
      <c r="DZ422" s="125">
        <f t="array" ref="DZ422">
IFERROR(_xlfn.IFS(
$DH422="день_1",
$DR422*$BL422/($AX422-$AW422+1)*BG422*(DAY(EOMONTH(BG$15,0))),
$DH422="день_2",
$DR422/30*MAX(MIN($AX422,EOMONTH(BG$15,0))-MAX($AW422,BG$15)+1,),
$DH422="раб.день",
$DR422/30*(IFERROR(
_xlfn.LET(_xlpm.VD,
CHOOSE(
{1;2;3;4;5;6;7;8;9;10;11;12;13;14;15;16;17;18},
45658,45659,45660,45661,45662,45663,45664,45665,45711,45724,45778,45779,45785,45786,45820,45821,45965,46022),
_xlfn.LET(_xlpm.DD,
MAX(MIN($AX422,EOMONTH(BG$15,0))-MAX($AW422,BG$15),),
_xlfn.IFS(
AND(MONTH($AW422)=MONTH(BG$15),MONTH($AX422)&lt;&gt;MONTH(BG$15)),
NETWORKDAYS.INTL($AW422,$AW422+_xlpm.DD,1,_xlpm.VD),
AND(MONTH($AW422)&lt;&gt;MONTH(BG$15),MONTH($AX422)=MONTH(BG$15)),
NETWORKDAYS.INTL(($AX422)-_xlpm.DD,$AX422,1,_xlpm.VD),
AND(MONTH($AW422)&lt;MONTH(BG$15),MONTH($AX422)&gt;MONTH(BG$15)),
NETWORKDAYS.INTL((EOMONTH(BG$15-1,1))-_xlpm.DD,EOMONTH(BG$15-1,1),1,_xlpm.VD),
AND(MONTH($AW422)=MONTH(BG$15),MONTH($AX422)=MONTH(BG$15)),
NETWORKDAYS.INTL($AW422,$AX422,1,_xlpm.VD)))),0)),
$DH422="месяц",
$DR422*BG422,
$DH422="неделя",
$DR422*BG422/7*(ROUNDUP((DAY(EOMONTH(BG$15,0)))/4,0))),
0)</f>
        <v/>
      </c>
      <c r="EA422" s="125">
        <f t="array" ref="EA422">
IFERROR(_xlfn.IFS(
$DH422="день_1",
$DR422*$BL422/($AX422-$AW422+1)*BH422*(DAY(EOMONTH(BH$15,0))),
$DH422="день_2",
$DR422/30*MAX(MIN($AX422,EOMONTH(BH$15,0))-MAX($AW422,BH$15)+1,),
$DH422="раб.день",
$DR422/30*(IFERROR(
_xlfn.LET(_xlpm.VD,
CHOOSE(
{1;2;3;4;5;6;7;8;9;10;11;12;13;14;15;16;17;18},
45658,45659,45660,45661,45662,45663,45664,45665,45711,45724,45778,45779,45785,45786,45820,45821,45965,46022),
_xlfn.LET(_xlpm.DD,
MAX(MIN($AX422,EOMONTH(BH$15,0))-MAX($AW422,BH$15),),
_xlfn.IFS(
AND(MONTH($AW422)=MONTH(BH$15),MONTH($AX422)&lt;&gt;MONTH(BH$15)),
NETWORKDAYS.INTL($AW422,$AW422+_xlpm.DD,1,_xlpm.VD),
AND(MONTH($AW422)&lt;&gt;MONTH(BH$15),MONTH($AX422)=MONTH(BH$15)),
NETWORKDAYS.INTL(($AX422)-_xlpm.DD,$AX422,1,_xlpm.VD),
AND(MONTH($AW422)&lt;MONTH(BH$15),MONTH($AX422)&gt;MONTH(BH$15)),
NETWORKDAYS.INTL((EOMONTH(BH$15-1,1))-_xlpm.DD,EOMONTH(BH$15-1,1),1,_xlpm.VD),
AND(MONTH($AW422)=MONTH(BH$15),MONTH($AX422)=MONTH(BH$15)),
NETWORKDAYS.INTL($AW422,$AX422,1,_xlpm.VD)))),0)),
$DH422="месяц",
$DR422*BH422,
$DH422="неделя",
$DR422*BH422/7*(ROUNDUP((DAY(EOMONTH(BH$15,0)))/4,0))),
0)</f>
        <v/>
      </c>
      <c r="EB422" s="125">
        <f t="array" ref="EB422">
IFERROR(_xlfn.IFS(
$DH422="день_1",
$DR422*$BL422/($AX422-$AW422+1)*BI422*(DAY(EOMONTH(BI$15,0))),
$DH422="день_2",
$DR422/30*MAX(MIN($AX422,EOMONTH(BI$15,0))-MAX($AW422,BI$15)+1,),
$DH422="раб.день",
$DR422/30*(IFERROR(
_xlfn.LET(_xlpm.VD,
CHOOSE(
{1;2;3;4;5;6;7;8;9;10;11;12;13;14;15;16;17;18},
45658,45659,45660,45661,45662,45663,45664,45665,45711,45724,45778,45779,45785,45786,45820,45821,45965,46022),
_xlfn.LET(_xlpm.DD,
MAX(MIN($AX422,EOMONTH(BI$15,0))-MAX($AW422,BI$15),),
_xlfn.IFS(
AND(MONTH($AW422)=MONTH(BI$15),MONTH($AX422)&lt;&gt;MONTH(BI$15)),
NETWORKDAYS.INTL($AW422,$AW422+_xlpm.DD,1,_xlpm.VD),
AND(MONTH($AW422)&lt;&gt;MONTH(BI$15),MONTH($AX422)=MONTH(BI$15)),
NETWORKDAYS.INTL(($AX422)-_xlpm.DD,$AX422,1,_xlpm.VD),
AND(MONTH($AW422)&lt;MONTH(BI$15),MONTH($AX422)&gt;MONTH(BI$15)),
NETWORKDAYS.INTL((EOMONTH(BI$15-1,1))-_xlpm.DD,EOMONTH(BI$15-1,1),1,_xlpm.VD),
AND(MONTH($AW422)=MONTH(BI$15),MONTH($AX422)=MONTH(BI$15)),
NETWORKDAYS.INTL($AW422,$AX422,1,_xlpm.VD)))),0)),
$DH422="месяц",
$DR422*BI422,
$DH422="неделя",
$DR422*BI422/7*(ROUNDUP((DAY(EOMONTH(BI$15,0)))/4,0))),
0)</f>
        <v/>
      </c>
      <c r="EC422" s="125">
        <f t="array" ref="EC422">
IFERROR(_xlfn.IFS(
$DH422="день_1",
$DR422*$BL422/($AX422-$AW422+1)*BJ422*(DAY(EOMONTH(BJ$15,0))),
$DH422="день_2",
$DR422/30*MAX(MIN($AX422,EOMONTH(BJ$15,0))-MAX($AW422,BJ$15)+1,),
$DH422="раб.день",
$DR422/30*(IFERROR(
_xlfn.LET(_xlpm.VD,
CHOOSE(
{1;2;3;4;5;6;7;8;9;10;11;12;13;14;15;16;17;18},
45658,45659,45660,45661,45662,45663,45664,45665,45711,45724,45778,45779,45785,45786,45820,45821,45965,46022),
_xlfn.LET(_xlpm.DD,
MAX(MIN($AX422,EOMONTH(BJ$15,0))-MAX($AW422,BJ$15),),
_xlfn.IFS(
AND(MONTH($AW422)=MONTH(BJ$15),MONTH($AX422)&lt;&gt;MONTH(BJ$15)),
NETWORKDAYS.INTL($AW422,$AW422+_xlpm.DD,1,_xlpm.VD),
AND(MONTH($AW422)&lt;&gt;MONTH(BJ$15),MONTH($AX422)=MONTH(BJ$15)),
NETWORKDAYS.INTL(($AX422)-_xlpm.DD,$AX422,1,_xlpm.VD),
AND(MONTH($AW422)&lt;MONTH(BJ$15),MONTH($AX422)&gt;MONTH(BJ$15)),
NETWORKDAYS.INTL((EOMONTH(BJ$15-1,1))-_xlpm.DD,EOMONTH(BJ$15-1,1),1,_xlpm.VD),
AND(MONTH($AW422)=MONTH(BJ$15),MONTH($AX422)=MONTH(BJ$15)),
NETWORKDAYS.INTL($AW422,$AX422,1,_xlpm.VD)))),0)),
$DH422="месяц",
$DR422*BJ422,
$DH422="неделя",
$DR422*BJ422/7*(ROUNDUP((DAY(EOMONTH(BJ$15,0)))/4,0))),
0)</f>
        <v/>
      </c>
      <c r="ED422" s="125">
        <f t="array" ref="ED422">
IFERROR(_xlfn.IFS(
$DH422="день_1",
$DR422*$BL422/($AX422-$AW422+1)*BK422*(DAY(EOMONTH(BK$15,0))),
$DH422="день_2",
$DR422/30*MAX(MIN($AX422,EOMONTH(BK$15,0))-MAX($AW422,BK$15)+1,),
$DH422="раб.день",
$DR422/30*(IFERROR(
_xlfn.LET(_xlpm.VD,
CHOOSE(
{1;2;3;4;5;6;7;8;9;10;11;12;13;14;15;16;17;18},
45658,45659,45660,45661,45662,45663,45664,45665,45711,45724,45778,45779,45785,45786,45820,45821,45965,46022),
_xlfn.LET(_xlpm.DD,
MAX(MIN($AX422,EOMONTH(BK$15,0))-MAX($AW422,BK$15),),
_xlfn.IFS(
AND(MONTH($AW422)=MONTH(BK$15),MONTH($AX422)&lt;&gt;MONTH(BK$15)),
NETWORKDAYS.INTL($AW422,$AW422+_xlpm.DD,1,_xlpm.VD),
AND(MONTH($AW422)&lt;&gt;MONTH(BK$15),MONTH($AX422)=MONTH(BK$15)),
NETWORKDAYS.INTL(($AX422)-_xlpm.DD,$AX422,1,_xlpm.VD),
AND(MONTH($AW422)&lt;MONTH(BK$15),MONTH($AX422)&gt;MONTH(BK$15)),
NETWORKDAYS.INTL((EOMONTH(BK$15-1,1))-_xlpm.DD,EOMONTH(BK$15-1,1),1,_xlpm.VD),
AND(MONTH($AW422)=MONTH(BK$15),MONTH($AX422)=MONTH(BK$15)),
NETWORKDAYS.INTL($AW422,$AX422,1,_xlpm.VD)))),0)),
$DH422="месяц",
$DR422*BK422,
$DH422="неделя",
$DR422*BK422/7*(ROUNDUP((DAY(EOMONTH(BK$15,0)))/4,0))),
0)</f>
        <v/>
      </c>
      <c r="EE422" s="125">
        <f>SUM($DS422,$DT422,$DU422,$DV422,$DW422,$DX422,$DY422,$DZ422,$EA422,$EB422,$EC422,$ED422)</f>
        <v/>
      </c>
      <c r="EF422" s="125">
        <f>IFERROR(ROUND($EE422*(1+$EP422),2),0)</f>
        <v/>
      </c>
      <c r="EG422" s="128" t="n">
        <v>1</v>
      </c>
      <c r="EH422" s="126" t="n">
        <v>0</v>
      </c>
      <c r="EI422" s="126">
        <f>ROUND(SUM($EH422:$EH422)*SUM($AB422:$AB422)*$EG422,2)</f>
        <v/>
      </c>
      <c r="EJ422" s="126">
        <f>ROUND($EI422*(1+$EP422),2)</f>
        <v/>
      </c>
      <c r="EK422" s="126" t="n">
        <v>0</v>
      </c>
      <c r="EL422" s="126">
        <f>ROUND(SUM($EK422:$EK422)*SUM($AB422:$AB422)*$EG422,2)</f>
        <v/>
      </c>
      <c r="EM422" s="126">
        <f>ROUND($EL422*(1+$EP422),2)</f>
        <v/>
      </c>
      <c r="EN422" s="126">
        <f>SUM($EE422,$EI422,$EL422)</f>
        <v/>
      </c>
      <c r="EO422" s="126">
        <f>SUM($EF422,$EJ422,$EM422)</f>
        <v/>
      </c>
      <c r="EP422" s="59" t="inlineStr">
        <is>
          <t>20%</t>
        </is>
      </c>
      <c r="EQ422" s="59" t="n"/>
      <c r="ER422" s="60">
        <f t="array" ref="ER422">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MATCH(ES422,
{"AMS";"RussOutdoor";"HD Outdoor";"Ingroup";"IQ";"Ledproduction";"LisChannel";"Logic";"Media-PPL";"NovikovTV | НовиковТВ";"SMA";"SOK";"КрокусТВ | CrocusTV | IndoorTV";"Сити";"ТЯК Москва"},
0)),"")</f>
        <v/>
      </c>
      <c r="ES422" s="60" t="n"/>
      <c r="ET422" s="60">
        <f t="array" ref="ET422">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MATCH(ES422,
{"AMS";"RussOutdoor";"HD Outdoor";"Ingroup";"IQ";"Ledproduction";"LisChannel";"Logic";"Media-PPL";"NovikovTV | НовиковТВ";"SMA";"SOK";"КрокусТВ | CrocusTV | IndoorTV";"Сити";"ТЯК Москва"},
0)),"")</f>
        <v/>
      </c>
      <c r="EU422" s="60" t="n"/>
      <c r="EV422" s="60" t="n"/>
      <c r="EX422" s="110">
        <f t="array" ref="EX422">
($AR422/30
+N("ТРАФИК ПЛОЩАДКИ"))*
(IFERROR(
_xlfn.LET(
_xlpm.GPR,
HLOOKUP($L422,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(MATCH($T422,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IF($Q422="цифровой",_xlpm.GPR/$AG422,_xlpm.GPR/60)),
0)
+N("DWELL TIME"))*
(IF($AB422=0,0,IF($AB422=1,0.3,IF($AB422=2,0.5,IF($AB422&gt;2,1))))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_xlfn.IFS($AC422="да",1.2,$AC422="нет",1)*
_xlfn.IFS($AD422="да",1.2,$AD422="нет",1)*
IF(R422="статический",1,1.2)*
$X422*
INDEX(
{1.2;1;1.2;1.2;1;1.2;1.2;1.2;1.2;1.2;1.2;1;1.2;1.2;1.2;1.2;1;1;1.2;1.2;1.2;1;1;1;1;1.2;1.2;1.2;1.2;1;1;1;1;1.2;1.2;1.2;1.2;1.2;1.2;1.2;1.2;1;1;1.2;1;1;1;1;1.5;1;1;1.5;1.5;1.2},
MATCH($Q422,_xlpm.MI,0)))&gt;{0.02;0.04;0.06;0.1;0.2;0.4;0.6;0.8;1;2;4;6})),
{0;1;2;3;4;5;6;7;8;9;10;11;12},
0)))
+N("КОЭФФИЦИЕНТ КОНТАКТА"))))*
(_xlfn.IFS($X422&lt;0.1,$X422/1000,$X422&gt;25,5.2,AND($X422&gt;=0.1,$X422&lt;=25),(($X422*2+0.1)/10)*($X422/10)))*
IFERROR((_xlfn.LET(
_xlpm.MA,
{0;0.8;0.85;0.9;0.95;1},
_xlpm.MAA,
{0;1;2;3;4;5},
INDEX(_xlpm.MA,MATCH(SUMPRODUCT(--((IF(ROUND(_xlpm.MAA,1)&gt;5,5,ROUND($AB422,1)))&gt;{0;1;2;3;4;5})),_xlpm.MAA,0)))
+N("КОЭФФИЦИЕНТ КОЛ-ВО КОНСТРУКЦИЙ")),1)*
$AB422,0))*
(IF($Q422="цифровой",$AG422/15*$AI422,1)
+N("ДЛЯ ЦИФРЫ"))</f>
        <v/>
      </c>
      <c r="EY422" s="110">
        <f>IFERROR(EX422*AY422,0)</f>
        <v/>
      </c>
      <c r="EZ422" s="131">
        <f>IFERROR(DP422/EY422*1000,0)</f>
        <v/>
      </c>
      <c r="FA422" s="112">
        <f>IFERROR(FC422/FB422,0)</f>
        <v/>
      </c>
      <c r="FB422" s="112">
        <f>IFERROR((FC422/(EY422/FF422*#REF!))*0.825,0)</f>
        <v/>
      </c>
      <c r="FC422" s="112">
        <f>IFERROR(((EX422*30/AR422)*100)/30,0)</f>
        <v/>
      </c>
      <c r="FD422" s="112">
        <f>IFERROR(EY422/G422*100%,0)</f>
        <v/>
      </c>
      <c r="FE422" s="112">
        <f>IFERROR(FD422/FC422*100%,0)</f>
        <v/>
      </c>
      <c r="FF422" s="110">
        <f>IFERROR(AR422/30*AY422,0)</f>
        <v/>
      </c>
    </row>
    <row r="423" ht="13" customHeight="1">
      <c r="A423" s="59" t="n"/>
      <c r="B423" s="60" t="n"/>
      <c r="C423" s="60" t="n"/>
      <c r="D423" s="60">
        <f t="array" ref="D423">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MATCH($E423,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23" s="60">
        <f t="array" ref="E423">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MATCH($F423,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23" s="60" t="inlineStr"/>
      <c r="G423" s="60" t="n"/>
      <c r="H423" s="60">
        <f t="array" ref="H423">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MATCH($I423,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23" s="60" t="n"/>
      <c r="J423" s="60" t="n"/>
      <c r="K423" s="60" t="n"/>
      <c r="L423" s="60" t="n"/>
      <c r="M423" s="60" t="n"/>
      <c r="N423" s="60" t="n"/>
      <c r="O423" s="60" t="n"/>
      <c r="P423" s="60">
        <f t="array" ref="P423">
_xlfn.IFS(
ISNUMBER(MATCH($Q423,{"шелфбаннер","разделитель","монетница","чековая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ISNUMBER(MATCH($Q423,{"LED/LCD","видеокулер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ISNUMBER(MATCH($Q423,{"автомобиль","машина","выставочное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ISNUMBER(MATCH($Q423,{"билборд","лифтовая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ISNUMBER(MATCH($Q423,{"навигация","подвесной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ISNUMBER(MATCH($Q423,{"движущаяся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ISNUMBER(MATCH($Q423,{"каталог","журнал"},)),
"Пресса",
$Q423="","")</f>
        <v/>
      </c>
      <c r="Q423" s="60" t="n"/>
      <c r="R423" s="60">
        <f t="array" ref="R423">
IFERROR(
_xlfn.IFS(
OR(ISNUMBER(MATCH($Q423,{"экспозиция","макет","стенд","автостенд","авто стенд","выставочное пространство","выставочные стенды","модульные выставочные стенды","3Д конструкция","3D конструкция"},)),P423="Экспонирование"),
"нестандартный",
ISNUMBER(MATCH($Q423,{"скроллер","призматрон"},)),
"динамический",
$P423="Видео",
"цифровой",
OR($P423="Пресса",$P423="Щит",$P423="POSm",$P423="Подвес",$P423="Брендирование/оклейка"),
"статический"),"")</f>
        <v/>
      </c>
      <c r="S423" s="59" t="n"/>
      <c r="T423" s="60" t="n"/>
      <c r="U423" s="60" t="n"/>
      <c r="V423" s="60">
        <f>
IF(P423="Видео",
"цифровой постер/ролик",
IF(ISNUMBER(MATCH(Q423,{"короб световой","короб световой | лайтбокс","короб световой | кристалайт","лайтбокс","лайт бокс","кристалайт","LB","lightbox"},)),
"бэклит",
IF(P423="Брендирование/оклейка",
"перфарированная пленка/самоклейка",
IF(P423="Экспонирование",
"под запрос",
IF(P423="Подвес",
"баннер/ткань",
"")))))</f>
        <v/>
      </c>
      <c r="W423" s="59" t="n"/>
      <c r="X423" s="59" t="n"/>
      <c r="Y423" s="59" t="n"/>
      <c r="Z423" s="61" t="n"/>
      <c r="AA423" s="61" t="n"/>
      <c r="AB423" s="61">
        <f>IF(BL423&gt;0,Z423,0)</f>
        <v/>
      </c>
      <c r="AC423" s="59" t="n"/>
      <c r="AD423" s="59" t="n"/>
      <c r="AE423" s="59" t="n"/>
      <c r="AF423" s="59" t="n"/>
      <c r="AG423" s="59" t="n"/>
      <c r="AH423" s="59" t="n"/>
      <c r="AI423" s="59" t="n"/>
      <c r="AJ423" s="59" t="n"/>
      <c r="AK423" s="59" t="n"/>
      <c r="AL423" s="62">
        <f>IFERROR(IF(OR(R423="статический",R423="динамический",R423="нестандартный",R423="",R423=""),"-",IF(AND(AH423="-",AI423="-"),"-",AK423*3600/AH423*AI423)),"-")</f>
        <v/>
      </c>
      <c r="AM423" s="62">
        <f>IFERROR(IF(OR(R423="статический",R423="динамический",R423="",R423="", R423="BTL",R423="нестандартный"),"-",AG423*AI423*AL423/60),"-")</f>
        <v/>
      </c>
      <c r="AN423" s="63">
        <f>IFERROR(IF(AH423="","-",AG423*AI423/AH423),"-")</f>
        <v/>
      </c>
      <c r="AO423" s="59">
        <f>IFERROR(IF(OR($R423="статический",$R423="динамический",$R423="",$R423="",$R423="BTL",$R423="нестандартный"),"-",$AL423*$AY423),"-")</f>
        <v/>
      </c>
      <c r="AP423" s="62">
        <f>IFERROR(IF(OR($R423="статический",$R423="динамический",$R423="",$R423="",$R423="BTL",$R423="нестандартный"),"-",$AM423*AY423),"-")</f>
        <v/>
      </c>
      <c r="AQ423" s="64" t="n"/>
      <c r="AR423" s="61" t="n"/>
      <c r="AS423" s="61" t="n"/>
      <c r="AT423" s="61" t="n"/>
      <c r="AU423" s="65" t="n"/>
      <c r="AV423" s="124">
        <f>IFERROR(DR423/AT423*1000,"n/a")</f>
        <v/>
      </c>
      <c r="AW423" s="67" t="n"/>
      <c r="AX423" s="67" t="n"/>
      <c r="AY423" s="43">
        <f>IFERROR(IF(OR($AW423="",$AX423=""),"",_xlfn.DAYS($AX423+1,$AW423)),"")</f>
        <v/>
      </c>
      <c r="AZ423" s="68">
        <f t="array" ref="AZ423">
_xlfn.LET(_xlpm.COEFF,
IF($AW423+$AX423=0,0,IF(MAX(MIN($AX423,EOMONTH(AZ$15,0))-MAX($AW423,AZ$15)+1,)&gt;0,1,0)),
_xlfn.IFS(
$ES423="LisChannel",
_xlpm.COEFF*
INDEX({1;1;1.2;1.2;1;1;1;1;1.2;1.2;1.2;1.2},
MATCH(MONTH(AZ$15),
{1,2,3,4,5,6,7,8,9,10,11,12})),
CONCATENATE($ES423," ",$L423)="RussOutdoor метро",
_xlpm.COEFF*
INDEX({0.8;0.9;1.1;1.1;1;1;1;1;1.1;1.1;1.1;1.1},
MATCH(MONTH(AZ$15),
{1,2,3,4,5,6,7,8,9,10,11,12})),
$ES423&lt;&gt;"LisChannel",
_xlpm.COEFF,
$ES423&lt;&gt;"RussOutdoor",
_xlpm.COEFF))</f>
        <v/>
      </c>
      <c r="BA423" s="68">
        <f t="array" ref="BA423">
_xlfn.LET(_xlpm.COEFF,
IF($AW423+$AX423=0,0,IF(MAX(MIN($AX423,EOMONTH(BA$15,0))-MAX($AW423,BA$15)+1,)&gt;0,1,0)),
_xlfn.IFS(
$ES423="LisChannel",
_xlpm.COEFF*
INDEX({1;1;1.2;1.2;1;1;1;1;1.2;1.2;1.2;1.2},
MATCH(MONTH(BA$15),
{1,2,3,4,5,6,7,8,9,10,11,12})),
CONCATENATE($ES423," ",$L423)="RussOutdoor метро",
_xlpm.COEFF*
INDEX({0.8;0.9;1.1;1.1;1;1;1;1;1.1;1.1;1.1;1.1},
MATCH(MONTH(BA$15),
{1,2,3,4,5,6,7,8,9,10,11,12})),
$ES423&lt;&gt;"LisChannel",
_xlpm.COEFF,
$ES423&lt;&gt;"RussOutdoor",
_xlpm.COEFF))</f>
        <v/>
      </c>
      <c r="BB423" s="68">
        <f t="array" ref="BB423">
_xlfn.LET(_xlpm.COEFF,
IF($AW423+$AX423=0,0,IF(MAX(MIN($AX423,EOMONTH(BB$15,0))-MAX($AW423,BB$15)+1,)&gt;0,1,0)),
_xlfn.IFS(
$ES423="LisChannel",
_xlpm.COEFF*
INDEX({1;1;1.2;1.2;1;1;1;1;1.2;1.2;1.2;1.2},
MATCH(MONTH(BB$15),
{1,2,3,4,5,6,7,8,9,10,11,12})),
CONCATENATE($ES423," ",$L423)="RussOutdoor метро",
_xlpm.COEFF*
INDEX({0.8;0.9;1.1;1.1;1;1;1;1;1.1;1.1;1.1;1.1},
MATCH(MONTH(BB$15),
{1,2,3,4,5,6,7,8,9,10,11,12})),
$ES423&lt;&gt;"LisChannel",
_xlpm.COEFF,
$ES423&lt;&gt;"RussOutdoor",
_xlpm.COEFF))</f>
        <v/>
      </c>
      <c r="BC423" s="68">
        <f t="array" ref="BC423">
_xlfn.LET(_xlpm.COEFF,
IF($AW423+$AX423=0,0,IF(MAX(MIN($AX423,EOMONTH(BC$15,0))-MAX($AW423,BC$15)+1,)&gt;0,1,0)),
_xlfn.IFS(
$ES423="LisChannel",
_xlpm.COEFF*
INDEX({1;1;1.2;1.2;1;1;1;1;1.2;1.2;1.2;1.2},
MATCH(MONTH(BC$15),
{1,2,3,4,5,6,7,8,9,10,11,12})),
CONCATENATE($ES423," ",$L423)="RussOutdoor метро",
_xlpm.COEFF*
INDEX({0.8;0.9;1.1;1.1;1;1;1;1;1.1;1.1;1.1;1.1},
MATCH(MONTH(BC$15),
{1,2,3,4,5,6,7,8,9,10,11,12})),
$ES423&lt;&gt;"LisChannel",
_xlpm.COEFF,
$ES423&lt;&gt;"RussOutdoor",
_xlpm.COEFF))</f>
        <v/>
      </c>
      <c r="BD423" s="68">
        <f t="array" ref="BD423">
_xlfn.LET(_xlpm.COEFF,
IF($AW423+$AX423=0,0,IF(MAX(MIN($AX423,EOMONTH(BD$15,0))-MAX($AW423,BD$15)+1,)&gt;0,1,0)),
_xlfn.IFS(
$ES423="LisChannel",
_xlpm.COEFF*
INDEX({1;1;1.2;1.2;1;1;1;1;1.2;1.2;1.2;1.2},
MATCH(MONTH(BD$15),
{1,2,3,4,5,6,7,8,9,10,11,12})),
CONCATENATE($ES423," ",$L423)="RussOutdoor метро",
_xlpm.COEFF*
INDEX({0.8;0.9;1.1;1.1;1;1;1;1;1.1;1.1;1.1;1.1},
MATCH(MONTH(BD$15),
{1,2,3,4,5,6,7,8,9,10,11,12})),
$ES423&lt;&gt;"LisChannel",
_xlpm.COEFF,
$ES423&lt;&gt;"RussOutdoor",
_xlpm.COEFF))</f>
        <v/>
      </c>
      <c r="BE423" s="68">
        <f t="array" ref="BE423">
_xlfn.LET(_xlpm.COEFF,
IF($AW423+$AX423=0,0,IF(MAX(MIN($AX423,EOMONTH(BE$15,0))-MAX($AW423,BE$15)+1,)&gt;0,1,0)),
_xlfn.IFS(
$ES423="LisChannel",
_xlpm.COEFF*
INDEX({1;1;1.2;1.2;1;1;1;1;1.2;1.2;1.2;1.2},
MATCH(MONTH(BE$15),
{1,2,3,4,5,6,7,8,9,10,11,12})),
CONCATENATE($ES423," ",$L423)="RussOutdoor метро",
_xlpm.COEFF*
INDEX({0.8;0.9;1.1;1.1;1;1;1;1;1.1;1.1;1.1;1.1},
MATCH(MONTH(BE$15),
{1,2,3,4,5,6,7,8,9,10,11,12})),
$ES423&lt;&gt;"LisChannel",
_xlpm.COEFF,
$ES423&lt;&gt;"RussOutdoor",
_xlpm.COEFF))</f>
        <v/>
      </c>
      <c r="BF423" s="68">
        <f t="array" ref="BF423">
_xlfn.LET(_xlpm.COEFF,
IF($AW423+$AX423=0,0,IF(MAX(MIN($AX423,EOMONTH(BF$15,0))-MAX($AW423,BF$15)+1,)&gt;0,1,0)),
_xlfn.IFS(
$ES423="LisChannel",
_xlpm.COEFF*
INDEX({1;1;1.2;1.2;1;1;1;1;1.2;1.2;1.2;1.2},
MATCH(MONTH(BF$15),
{1,2,3,4,5,6,7,8,9,10,11,12})),
CONCATENATE($ES423," ",$L423)="RussOutdoor метро",
_xlpm.COEFF*
INDEX({0.8;0.9;1.1;1.1;1;1;1;1;1.1;1.1;1.1;1.1},
MATCH(MONTH(BF$15),
{1,2,3,4,5,6,7,8,9,10,11,12})),
$ES423&lt;&gt;"LisChannel",
_xlpm.COEFF,
$ES423&lt;&gt;"RussOutdoor",
_xlpm.COEFF))</f>
        <v/>
      </c>
      <c r="BG423" s="68">
        <f t="array" ref="BG423">
_xlfn.LET(_xlpm.COEFF,
IF($AW423+$AX423=0,0,IF(MAX(MIN($AX423,EOMONTH(BG$15,0))-MAX($AW423,BG$15)+1,)&gt;0,1,0)),
_xlfn.IFS(
$ES423="LisChannel",
_xlpm.COEFF*
INDEX({1;1;1.2;1.2;1;1;1;1;1.2;1.2;1.2;1.2},
MATCH(MONTH(BG$15),
{1,2,3,4,5,6,7,8,9,10,11,12})),
CONCATENATE($ES423," ",$L423)="RussOutdoor метро",
_xlpm.COEFF*
INDEX({0.8;0.9;1.1;1.1;1;1;1;1;1.1;1.1;1.1;1.1},
MATCH(MONTH(BG$15),
{1,2,3,4,5,6,7,8,9,10,11,12})),
$ES423&lt;&gt;"LisChannel",
_xlpm.COEFF,
$ES423&lt;&gt;"RussOutdoor",
_xlpm.COEFF))</f>
        <v/>
      </c>
      <c r="BH423" s="68">
        <f t="array" ref="BH423">
_xlfn.LET(_xlpm.COEFF,
IF($AW423+$AX423=0,0,IF(MAX(MIN($AX423,EOMONTH(BH$15,0))-MAX($AW423,BH$15)+1,)&gt;0,1,0)),
_xlfn.IFS(
$ES423="LisChannel",
_xlpm.COEFF*
INDEX({1;1;1.2;1.2;1;1;1;1;1.2;1.2;1.2;1.2},
MATCH(MONTH(BH$15),
{1,2,3,4,5,6,7,8,9,10,11,12})),
CONCATENATE($ES423," ",$L423)="RussOutdoor метро",
_xlpm.COEFF*
INDEX({0.8;0.9;1.1;1.1;1;1;1;1;1.1;1.1;1.1;1.1},
MATCH(MONTH(BH$15),
{1,2,3,4,5,6,7,8,9,10,11,12})),
$ES423&lt;&gt;"LisChannel",
_xlpm.COEFF,
$ES423&lt;&gt;"RussOutdoor",
_xlpm.COEFF))</f>
        <v/>
      </c>
      <c r="BI423" s="68">
        <f t="array" ref="BI423">
_xlfn.LET(_xlpm.COEFF,
IF($AW423+$AX423=0,0,IF(MAX(MIN($AX423,EOMONTH(BI$15,0))-MAX($AW423,BI$15)+1,)&gt;0,1,0)),
_xlfn.IFS(
$ES423="LisChannel",
_xlpm.COEFF*
INDEX({1;1;1.2;1.2;1;1;1;1;1.2;1.2;1.2;1.2},
MATCH(MONTH(BI$15),
{1,2,3,4,5,6,7,8,9,10,11,12})),
CONCATENATE($ES423," ",$L423)="RussOutdoor метро",
_xlpm.COEFF*
INDEX({0.8;0.9;1.1;1.1;1;1;1;1;1.1;1.1;1.1;1.1},
MATCH(MONTH(BI$15),
{1,2,3,4,5,6,7,8,9,10,11,12})),
$ES423&lt;&gt;"LisChannel",
_xlpm.COEFF,
$ES423&lt;&gt;"RussOutdoor",
_xlpm.COEFF))</f>
        <v/>
      </c>
      <c r="BJ423" s="68">
        <f t="array" ref="BJ423">
_xlfn.LET(_xlpm.COEFF,
IF($AW423+$AX423=0,0,IF(MAX(MIN($AX423,EOMONTH(BJ$15,0))-MAX($AW423,BJ$15)+1,)&gt;0,1,0)),
_xlfn.IFS(
$ES423="LisChannel",
_xlpm.COEFF*
INDEX({1;1;1.2;1.2;1;1;1;1;1.2;1.2;1.2;1.2},
MATCH(MONTH(BJ$15),
{1,2,3,4,5,6,7,8,9,10,11,12})),
CONCATENATE($ES423," ",$L423)="RussOutdoor метро",
_xlpm.COEFF*
INDEX({0.8;0.9;1.1;1.1;1;1;1;1;1.1;1.1;1.1;1.1},
MATCH(MONTH(BJ$15),
{1,2,3,4,5,6,7,8,9,10,11,12})),
$ES423&lt;&gt;"LisChannel",
_xlpm.COEFF,
$ES423&lt;&gt;"RussOutdoor",
_xlpm.COEFF))</f>
        <v/>
      </c>
      <c r="BK423" s="68">
        <f t="array" ref="BK423">
_xlfn.LET(_xlpm.COEFF,
IF($AW423+$AX423=0,0,IF(MAX(MIN($AX423,EOMONTH(BK$15,0))-MAX($AW423,BK$15)+1,)&gt;0,1,0)),
_xlfn.IFS(
$ES423="LisChannel",
_xlpm.COEFF*
INDEX({1;1;1.2;1.2;1;1;1;1;1.2;1.2;1.2;1.2},
MATCH(MONTH(BK$15),
{1,2,3,4,5,6,7,8,9,10,11,12})),
CONCATENATE($ES423," ",$L423)="RussOutdoor метро",
_xlpm.COEFF*
INDEX({0.8;0.9;1.1;1.1;1;1;1;1;1.1;1.1;1.1;1.1},
MATCH(MONTH(BK$15),
{1,2,3,4,5,6,7,8,9,10,11,12})),
$ES423&lt;&gt;"LisChannel",
_xlpm.COEFF,
$ES423&lt;&gt;"RussOutdoor",
_xlpm.COEFF))</f>
        <v/>
      </c>
      <c r="BL423" s="62">
        <f>COUNTIFS($AZ423:$BK423,"&gt;0")</f>
        <v/>
      </c>
      <c r="BM423" s="65" t="n"/>
      <c r="BN423" s="125">
        <f>$DJ423</f>
        <v/>
      </c>
      <c r="BO423" s="63">
        <f>$DQ423</f>
        <v/>
      </c>
      <c r="BP423" s="125">
        <f>
IFERROR(
IF($BL423=0,0,
$BN423*(1-$BO423)),
0)</f>
        <v/>
      </c>
      <c r="BQ423" s="125">
        <f t="array" ref="BQ423">
IFERROR(
_xlfn.IFS(
$DH423="день_1",
$BP423*$BL423/($AX423-$AW423+1)*AZ423*(DAY(EOMONTH(AZ$15,0))),
$DH423="день_2",
$BP423/30*MAX(MIN($AX423,EOMONTH(AZ$15,0))-MAX($AW423,AZ$15)+1,),
$DH423="раб.день",
$BP423/30*(IFERROR(
_xlfn.LET(_xlpm.VD,
CHOOSE(
{1;2;3;4;5;6;7;8;9;10;11;12;13;14;15;16;17;18},
45658,45659,45660,45661,45662,45663,45664,45665,45711,45724,45778,45779,45785,45786,45820,45821,45965,46022),
_xlfn.LET(_xlpm.DD,
MAX(MIN($AX423,EOMONTH(AZ$15,0))-MAX($AW423,AZ$15),),
_xlfn.IFS(
AND(MONTH($AW423)=MONTH(AZ$15),MONTH($AX423)&lt;&gt;MONTH(AZ$15)),
NETWORKDAYS.INTL($AW423,$AW423+_xlpm.DD,1,_xlpm.VD),
AND(MONTH($AW423)&lt;&gt;MONTH(AZ$15),MONTH($AX423)=MONTH(AZ$15)),
NETWORKDAYS.INTL(($AX423)-_xlpm.DD,$AX423,1,_xlpm.VD),
AND(MONTH($AW423)&lt;MONTH(AZ$15),MONTH($AX423)&gt;MONTH(AZ$15)),
NETWORKDAYS.INTL((EOMONTH(AZ$15-1,1))-_xlpm.DD,EOMONTH(AZ$15-1,1),1,_xlpm.VD),
AND(MONTH($AW423)=MONTH(AZ$15),MONTH($AX423)=MONTH(AZ$15)),
NETWORKDAYS.INTL($AW423,$AX423,1,_xlpm.VD)))),0)),
$DH423="месяц",
$BP423*AZ423,
$DH423="неделя",
$BP423*AZ423/7*(ROUNDUP((DAY(EOMONTH(AZ$15,0)))/4,0))),
0)</f>
        <v/>
      </c>
      <c r="BR423" s="125">
        <f t="array" ref="BR423">
IFERROR(
_xlfn.IFS(
$DH423="день_1",
$BP423*$BL423/($AX423-$AW423+1)*BA423*(DAY(EOMONTH(BA$15,0))),
$DH423="день_2",
$BP423/30*MAX(MIN($AX423,EOMONTH(BA$15,0))-MAX($AW423,BA$15)+1,),
$DH423="раб.день",
$BP423/30*(IFERROR(
_xlfn.LET(_xlpm.VD,
CHOOSE(
{1;2;3;4;5;6;7;8;9;10;11;12;13;14;15;16;17;18},
45658,45659,45660,45661,45662,45663,45664,45665,45711,45724,45778,45779,45785,45786,45820,45821,45965,46022),
_xlfn.LET(_xlpm.DD,
MAX(MIN($AX423,EOMONTH(BA$15,0))-MAX($AW423,BA$15),),
_xlfn.IFS(
AND(MONTH($AW423)=MONTH(BA$15),MONTH($AX423)&lt;&gt;MONTH(BA$15)),
NETWORKDAYS.INTL($AW423,$AW423+_xlpm.DD,1,_xlpm.VD),
AND(MONTH($AW423)&lt;&gt;MONTH(BA$15),MONTH($AX423)=MONTH(BA$15)),
NETWORKDAYS.INTL(($AX423)-_xlpm.DD,$AX423,1,_xlpm.VD),
AND(MONTH($AW423)&lt;MONTH(BA$15),MONTH($AX423)&gt;MONTH(BA$15)),
NETWORKDAYS.INTL((EOMONTH(BA$15-1,1))-_xlpm.DD,EOMONTH(BA$15-1,1),1,_xlpm.VD),
AND(MONTH($AW423)=MONTH(BA$15),MONTH($AX423)=MONTH(BA$15)),
NETWORKDAYS.INTL($AW423,$AX423,1,_xlpm.VD)))),0)),
$DH423="месяц",
$BP423*BA423,
$DH423="неделя",
$BP423*BA423/7*(ROUNDUP((DAY(EOMONTH(BA$15,0)))/4,0))),
0)</f>
        <v/>
      </c>
      <c r="BS423" s="125">
        <f t="array" ref="BS423">
IFERROR(
_xlfn.IFS(
$DH423="день_1",
$BP423*$BL423/($AX423-$AW423+1)*BB423*(DAY(EOMONTH(BB$15,0))),
$DH423="день_2",
$BP423/30*MAX(MIN($AX423,EOMONTH(BB$15,0))-MAX($AW423,BB$15)+1,),
$DH423="раб.день",
$BP423/30*(IFERROR(
_xlfn.LET(_xlpm.VD,
CHOOSE(
{1;2;3;4;5;6;7;8;9;10;11;12;13;14;15;16;17;18},
45658,45659,45660,45661,45662,45663,45664,45665,45711,45724,45778,45779,45785,45786,45820,45821,45965,46022),
_xlfn.LET(_xlpm.DD,
MAX(MIN($AX423,EOMONTH(BB$15,0))-MAX($AW423,BB$15),),
_xlfn.IFS(
AND(MONTH($AW423)=MONTH(BB$15),MONTH($AX423)&lt;&gt;MONTH(BB$15)),
NETWORKDAYS.INTL($AW423,$AW423+_xlpm.DD,1,_xlpm.VD),
AND(MONTH($AW423)&lt;&gt;MONTH(BB$15),MONTH($AX423)=MONTH(BB$15)),
NETWORKDAYS.INTL(($AX423)-_xlpm.DD,$AX423,1,_xlpm.VD),
AND(MONTH($AW423)&lt;MONTH(BB$15),MONTH($AX423)&gt;MONTH(BB$15)),
NETWORKDAYS.INTL((EOMONTH(BB$15-1,1))-_xlpm.DD,EOMONTH(BB$15-1,1),1,_xlpm.VD),
AND(MONTH($AW423)=MONTH(BB$15),MONTH($AX423)=MONTH(BB$15)),
NETWORKDAYS.INTL($AW423,$AX423,1,_xlpm.VD)))),0)),
$DH423="месяц",
$BP423*BB423,
$DH423="неделя",
$BP423*BB423/7*(ROUNDUP((DAY(EOMONTH(BB$15,0)))/4,0))),
0)</f>
        <v/>
      </c>
      <c r="BT423" s="125">
        <f t="array" ref="BT423">
IFERROR(
_xlfn.IFS(
$DH423="день_1",
$BP423*$BL423/($AX423-$AW423+1)*BC423*(DAY(EOMONTH(BC$15,0))),
$DH423="день_2",
$BP423/30*MAX(MIN($AX423,EOMONTH(BC$15,0))-MAX($AW423,BC$15)+1,),
$DH423="раб.день",
$BP423/30*(IFERROR(
_xlfn.LET(_xlpm.VD,
CHOOSE(
{1;2;3;4;5;6;7;8;9;10;11;12;13;14;15;16;17;18},
45658,45659,45660,45661,45662,45663,45664,45665,45711,45724,45778,45779,45785,45786,45820,45821,45965,46022),
_xlfn.LET(_xlpm.DD,
MAX(MIN($AX423,EOMONTH(BC$15,0))-MAX($AW423,BC$15),),
_xlfn.IFS(
AND(MONTH($AW423)=MONTH(BC$15),MONTH($AX423)&lt;&gt;MONTH(BC$15)),
NETWORKDAYS.INTL($AW423,$AW423+_xlpm.DD,1,_xlpm.VD),
AND(MONTH($AW423)&lt;&gt;MONTH(BC$15),MONTH($AX423)=MONTH(BC$15)),
NETWORKDAYS.INTL(($AX423)-_xlpm.DD,$AX423,1,_xlpm.VD),
AND(MONTH($AW423)&lt;MONTH(BC$15),MONTH($AX423)&gt;MONTH(BC$15)),
NETWORKDAYS.INTL((EOMONTH(BC$15-1,1))-_xlpm.DD,EOMONTH(BC$15-1,1),1,_xlpm.VD),
AND(MONTH($AW423)=MONTH(BC$15),MONTH($AX423)=MONTH(BC$15)),
NETWORKDAYS.INTL($AW423,$AX423,1,_xlpm.VD)))),0)),
$DH423="месяц",
$BP423*BC423,
$DH423="неделя",
$BP423*BC423/7*(ROUNDUP((DAY(EOMONTH(BC$15,0)))/4,0))),
0)</f>
        <v/>
      </c>
      <c r="BU423" s="125">
        <f t="array" ref="BU423">
IFERROR(
_xlfn.IFS(
$DH423="день_1",
$BP423*$BL423/($AX423-$AW423+1)*BD423*(DAY(EOMONTH(BD$15,0))),
$DH423="день_2",
$BP423/30*MAX(MIN($AX423,EOMONTH(BD$15,0))-MAX($AW423,BD$15)+1,),
$DH423="раб.день",
$BP423/30*(IFERROR(
_xlfn.LET(_xlpm.VD,
CHOOSE(
{1;2;3;4;5;6;7;8;9;10;11;12;13;14;15;16;17;18},
45658,45659,45660,45661,45662,45663,45664,45665,45711,45724,45778,45779,45785,45786,45820,45821,45965,46022),
_xlfn.LET(_xlpm.DD,
MAX(MIN($AX423,EOMONTH(BD$15,0))-MAX($AW423,BD$15),),
_xlfn.IFS(
AND(MONTH($AW423)=MONTH(BD$15),MONTH($AX423)&lt;&gt;MONTH(BD$15)),
NETWORKDAYS.INTL($AW423,$AW423+_xlpm.DD,1,_xlpm.VD),
AND(MONTH($AW423)&lt;&gt;MONTH(BD$15),MONTH($AX423)=MONTH(BD$15)),
NETWORKDAYS.INTL(($AX423)-_xlpm.DD,$AX423,1,_xlpm.VD),
AND(MONTH($AW423)&lt;MONTH(BD$15),MONTH($AX423)&gt;MONTH(BD$15)),
NETWORKDAYS.INTL((EOMONTH(BD$15-1,1))-_xlpm.DD,EOMONTH(BD$15-1,1),1,_xlpm.VD),
AND(MONTH($AW423)=MONTH(BD$15),MONTH($AX423)=MONTH(BD$15)),
NETWORKDAYS.INTL($AW423,$AX423,1,_xlpm.VD)))),0)),
$DH423="месяц",
$BP423*BD423,
$DH423="неделя",
$BP423*BD423/7*(ROUNDUP((DAY(EOMONTH(BD$15,0)))/4,0))),
0)</f>
        <v/>
      </c>
      <c r="BV423" s="125">
        <f t="array" ref="BV423">
IFERROR(
_xlfn.IFS(
$DH423="день_1",
$BP423*$BL423/($AX423-$AW423+1)*BE423*(DAY(EOMONTH(BE$15,0))),
$DH423="день_2",
$BP423/30*MAX(MIN($AX423,EOMONTH(BE$15,0))-MAX($AW423,BE$15)+1,),
$DH423="раб.день",
$BP423/30*(IFERROR(
_xlfn.LET(_xlpm.VD,
CHOOSE(
{1;2;3;4;5;6;7;8;9;10;11;12;13;14;15;16;17;18},
45658,45659,45660,45661,45662,45663,45664,45665,45711,45724,45778,45779,45785,45786,45820,45821,45965,46022),
_xlfn.LET(_xlpm.DD,
MAX(MIN($AX423,EOMONTH(BE$15,0))-MAX($AW423,BE$15),),
_xlfn.IFS(
AND(MONTH($AW423)=MONTH(BE$15),MONTH($AX423)&lt;&gt;MONTH(BE$15)),
NETWORKDAYS.INTL($AW423,$AW423+_xlpm.DD,1,_xlpm.VD),
AND(MONTH($AW423)&lt;&gt;MONTH(BE$15),MONTH($AX423)=MONTH(BE$15)),
NETWORKDAYS.INTL(($AX423)-_xlpm.DD,$AX423,1,_xlpm.VD),
AND(MONTH($AW423)&lt;MONTH(BE$15),MONTH($AX423)&gt;MONTH(BE$15)),
NETWORKDAYS.INTL((EOMONTH(BE$15-1,1))-_xlpm.DD,EOMONTH(BE$15-1,1),1,_xlpm.VD),
AND(MONTH($AW423)=MONTH(BE$15),MONTH($AX423)=MONTH(BE$15)),
NETWORKDAYS.INTL($AW423,$AX423,1,_xlpm.VD)))),0)),
$DH423="месяц",
$BP423*BE423,
$DH423="неделя",
$BP423*BE423/7*(ROUNDUP((DAY(EOMONTH(BE$15,0)))/4,0))),
0)</f>
        <v/>
      </c>
      <c r="BW423" s="125">
        <f t="array" ref="BW423">
IFERROR(
_xlfn.IFS(
$DH423="день_1",
$BP423*$BL423/($AX423-$AW423+1)*BF423*(DAY(EOMONTH(BF$15,0))),
$DH423="день_2",
$BP423/30*MAX(MIN($AX423,EOMONTH(BF$15,0))-MAX($AW423,BF$15)+1,),
$DH423="раб.день",
$BP423/30*(IFERROR(
_xlfn.LET(_xlpm.VD,
CHOOSE(
{1;2;3;4;5;6;7;8;9;10;11;12;13;14;15;16;17;18},
45658,45659,45660,45661,45662,45663,45664,45665,45711,45724,45778,45779,45785,45786,45820,45821,45965,46022),
_xlfn.LET(_xlpm.DD,
MAX(MIN($AX423,EOMONTH(BF$15,0))-MAX($AW423,BF$15),),
_xlfn.IFS(
AND(MONTH($AW423)=MONTH(BF$15),MONTH($AX423)&lt;&gt;MONTH(BF$15)),
NETWORKDAYS.INTL($AW423,$AW423+_xlpm.DD,1,_xlpm.VD),
AND(MONTH($AW423)&lt;&gt;MONTH(BF$15),MONTH($AX423)=MONTH(BF$15)),
NETWORKDAYS.INTL(($AX423)-_xlpm.DD,$AX423,1,_xlpm.VD),
AND(MONTH($AW423)&lt;MONTH(BF$15),MONTH($AX423)&gt;MONTH(BF$15)),
NETWORKDAYS.INTL((EOMONTH(BF$15-1,1))-_xlpm.DD,EOMONTH(BF$15-1,1),1,_xlpm.VD),
AND(MONTH($AW423)=MONTH(BF$15),MONTH($AX423)=MONTH(BF$15)),
NETWORKDAYS.INTL($AW423,$AX423,1,_xlpm.VD)))),0)),
$DH423="месяц",
$BP423*BF423,
$DH423="неделя",
$BP423*BF423/7*(ROUNDUP((DAY(EOMONTH(BF$15,0)))/4,0))),
0)</f>
        <v/>
      </c>
      <c r="BX423" s="125">
        <f t="array" ref="BX423">
IFERROR(
_xlfn.IFS(
$DH423="день_1",
$BP423*$BL423/($AX423-$AW423+1)*BG423*(DAY(EOMONTH(BG$15,0))),
$DH423="день_2",
$BP423/30*MAX(MIN($AX423,EOMONTH(BG$15,0))-MAX($AW423,BG$15)+1,),
$DH423="раб.день",
$BP423/30*(IFERROR(
_xlfn.LET(_xlpm.VD,
CHOOSE(
{1;2;3;4;5;6;7;8;9;10;11;12;13;14;15;16;17;18},
45658,45659,45660,45661,45662,45663,45664,45665,45711,45724,45778,45779,45785,45786,45820,45821,45965,46022),
_xlfn.LET(_xlpm.DD,
MAX(MIN($AX423,EOMONTH(BG$15,0))-MAX($AW423,BG$15),),
_xlfn.IFS(
AND(MONTH($AW423)=MONTH(BG$15),MONTH($AX423)&lt;&gt;MONTH(BG$15)),
NETWORKDAYS.INTL($AW423,$AW423+_xlpm.DD,1,_xlpm.VD),
AND(MONTH($AW423)&lt;&gt;MONTH(BG$15),MONTH($AX423)=MONTH(BG$15)),
NETWORKDAYS.INTL(($AX423)-_xlpm.DD,$AX423,1,_xlpm.VD),
AND(MONTH($AW423)&lt;MONTH(BG$15),MONTH($AX423)&gt;MONTH(BG$15)),
NETWORKDAYS.INTL((EOMONTH(BG$15-1,1))-_xlpm.DD,EOMONTH(BG$15-1,1),1,_xlpm.VD),
AND(MONTH($AW423)=MONTH(BG$15),MONTH($AX423)=MONTH(BG$15)),
NETWORKDAYS.INTL($AW423,$AX423,1,_xlpm.VD)))),0)),
$DH423="месяц",
$BP423*BG423,
$DH423="неделя",
$BP423*BG423/7*(ROUNDUP((DAY(EOMONTH(BG$15,0)))/4,0))),
0)</f>
        <v/>
      </c>
      <c r="BY423" s="125">
        <f t="array" ref="BY423">
IFERROR(
_xlfn.IFS(
$DH423="день_1",
$BP423*$BL423/($AX423-$AW423+1)*BH423*(DAY(EOMONTH(BH$15,0))),
$DH423="день_2",
$BP423/30*MAX(MIN($AX423,EOMONTH(BH$15,0))-MAX($AW423,BH$15)+1,),
$DH423="раб.день",
$BP423/30*(IFERROR(
_xlfn.LET(_xlpm.VD,
CHOOSE(
{1;2;3;4;5;6;7;8;9;10;11;12;13;14;15;16;17;18},
45658,45659,45660,45661,45662,45663,45664,45665,45711,45724,45778,45779,45785,45786,45820,45821,45965,46022),
_xlfn.LET(_xlpm.DD,
MAX(MIN($AX423,EOMONTH(BH$15,0))-MAX($AW423,BH$15),),
_xlfn.IFS(
AND(MONTH($AW423)=MONTH(BH$15),MONTH($AX423)&lt;&gt;MONTH(BH$15)),
NETWORKDAYS.INTL($AW423,$AW423+_xlpm.DD,1,_xlpm.VD),
AND(MONTH($AW423)&lt;&gt;MONTH(BH$15),MONTH($AX423)=MONTH(BH$15)),
NETWORKDAYS.INTL(($AX423)-_xlpm.DD,$AX423,1,_xlpm.VD),
AND(MONTH($AW423)&lt;MONTH(BH$15),MONTH($AX423)&gt;MONTH(BH$15)),
NETWORKDAYS.INTL((EOMONTH(BH$15-1,1))-_xlpm.DD,EOMONTH(BH$15-1,1),1,_xlpm.VD),
AND(MONTH($AW423)=MONTH(BH$15),MONTH($AX423)=MONTH(BH$15)),
NETWORKDAYS.INTL($AW423,$AX423,1,_xlpm.VD)))),0)),
$DH423="месяц",
$BP423*BH423,
$DH423="неделя",
$BP423*BH423/7*(ROUNDUP((DAY(EOMONTH(BH$15,0)))/4,0))),
0)</f>
        <v/>
      </c>
      <c r="BZ423" s="125">
        <f t="array" ref="BZ423">
IFERROR(
_xlfn.IFS(
$DH423="день_1",
$BP423*$BL423/($AX423-$AW423+1)*BI423*(DAY(EOMONTH(BI$15,0))),
$DH423="день_2",
$BP423/30*MAX(MIN($AX423,EOMONTH(BI$15,0))-MAX($AW423,BI$15)+1,),
$DH423="раб.день",
$BP423/30*(IFERROR(
_xlfn.LET(_xlpm.VD,
CHOOSE(
{1;2;3;4;5;6;7;8;9;10;11;12;13;14;15;16;17;18},
45658,45659,45660,45661,45662,45663,45664,45665,45711,45724,45778,45779,45785,45786,45820,45821,45965,46022),
_xlfn.LET(_xlpm.DD,
MAX(MIN($AX423,EOMONTH(BI$15,0))-MAX($AW423,BI$15),),
_xlfn.IFS(
AND(MONTH($AW423)=MONTH(BI$15),MONTH($AX423)&lt;&gt;MONTH(BI$15)),
NETWORKDAYS.INTL($AW423,$AW423+_xlpm.DD,1,_xlpm.VD),
AND(MONTH($AW423)&lt;&gt;MONTH(BI$15),MONTH($AX423)=MONTH(BI$15)),
NETWORKDAYS.INTL(($AX423)-_xlpm.DD,$AX423,1,_xlpm.VD),
AND(MONTH($AW423)&lt;MONTH(BI$15),MONTH($AX423)&gt;MONTH(BI$15)),
NETWORKDAYS.INTL((EOMONTH(BI$15-1,1))-_xlpm.DD,EOMONTH(BI$15-1,1),1,_xlpm.VD),
AND(MONTH($AW423)=MONTH(BI$15),MONTH($AX423)=MONTH(BI$15)),
NETWORKDAYS.INTL($AW423,$AX423,1,_xlpm.VD)))),0)),
$DH423="месяц",
$BP423*BI423,
$DH423="неделя",
$BP423*BI423/7*(ROUNDUP((DAY(EOMONTH(BI$15,0)))/4,0))),
0)</f>
        <v/>
      </c>
      <c r="CA423" s="125">
        <f t="array" ref="CA423">
IFERROR(
_xlfn.IFS(
$DH423="день_1",
$BP423*$BL423/($AX423-$AW423+1)*BJ423*(DAY(EOMONTH(BJ$15,0))),
$DH423="день_2",
$BP423/30*MAX(MIN($AX423,EOMONTH(BJ$15,0))-MAX($AW423,BJ$15)+1,),
$DH423="раб.день",
$BP423/30*(IFERROR(
_xlfn.LET(_xlpm.VD,
CHOOSE(
{1;2;3;4;5;6;7;8;9;10;11;12;13;14;15;16;17;18},
45658,45659,45660,45661,45662,45663,45664,45665,45711,45724,45778,45779,45785,45786,45820,45821,45965,46022),
_xlfn.LET(_xlpm.DD,
MAX(MIN($AX423,EOMONTH(BJ$15,0))-MAX($AW423,BJ$15),),
_xlfn.IFS(
AND(MONTH($AW423)=MONTH(BJ$15),MONTH($AX423)&lt;&gt;MONTH(BJ$15)),
NETWORKDAYS.INTL($AW423,$AW423+_xlpm.DD,1,_xlpm.VD),
AND(MONTH($AW423)&lt;&gt;MONTH(BJ$15),MONTH($AX423)=MONTH(BJ$15)),
NETWORKDAYS.INTL(($AX423)-_xlpm.DD,$AX423,1,_xlpm.VD),
AND(MONTH($AW423)&lt;MONTH(BJ$15),MONTH($AX423)&gt;MONTH(BJ$15)),
NETWORKDAYS.INTL((EOMONTH(BJ$15-1,1))-_xlpm.DD,EOMONTH(BJ$15-1,1),1,_xlpm.VD),
AND(MONTH($AW423)=MONTH(BJ$15),MONTH($AX423)=MONTH(BJ$15)),
NETWORKDAYS.INTL($AW423,$AX423,1,_xlpm.VD)))),0)),
$DH423="месяц",
$BP423*BJ423,
$DH423="неделя",
$BP423*BJ423/7*(ROUNDUP((DAY(EOMONTH(BJ$15,0)))/4,0))),
0)</f>
        <v/>
      </c>
      <c r="CB423" s="125">
        <f t="array" ref="CB423">
IFERROR(
_xlfn.IFS(
$DH423="день_1",
$BP423*$BL423/($AX423-$AW423+1)*BK423*(DAY(EOMONTH(BK$15,0))),
$DH423="день_2",
$BP423/30*MAX(MIN($AX423,EOMONTH(BK$15,0))-MAX($AW423,BK$15)+1,),
$DH423="раб.день",
$BP423/30*(IFERROR(
_xlfn.LET(_xlpm.VD,
CHOOSE(
{1;2;3;4;5;6;7;8;9;10;11;12;13;14;15;16;17;18},
45658,45659,45660,45661,45662,45663,45664,45665,45711,45724,45778,45779,45785,45786,45820,45821,45965,46022),
_xlfn.LET(_xlpm.DD,
MAX(MIN($AX423,EOMONTH(BK$15,0))-MAX($AW423,BK$15),),
_xlfn.IFS(
AND(MONTH($AW423)=MONTH(BK$15),MONTH($AX423)&lt;&gt;MONTH(BK$15)),
NETWORKDAYS.INTL($AW423,$AW423+_xlpm.DD,1,_xlpm.VD),
AND(MONTH($AW423)&lt;&gt;MONTH(BK$15),MONTH($AX423)=MONTH(BK$15)),
NETWORKDAYS.INTL(($AX423)-_xlpm.DD,$AX423,1,_xlpm.VD),
AND(MONTH($AW423)&lt;MONTH(BK$15),MONTH($AX423)&gt;MONTH(BK$15)),
NETWORKDAYS.INTL((EOMONTH(BK$15-1,1))-_xlpm.DD,EOMONTH(BK$15-1,1),1,_xlpm.VD),
AND(MONTH($AW423)=MONTH(BK$15),MONTH($AX423)=MONTH(BK$15)),
NETWORKDAYS.INTL($AW423,$AX423,1,_xlpm.VD)))),0)),
$DH423="месяц",
$BP423*BK423,
$DH423="неделя",
$BP423*BK423/7*(ROUNDUP((DAY(EOMONTH(BK$15,0)))/4,0))),
0)</f>
        <v/>
      </c>
      <c r="CC423" s="125">
        <f>SUM($BQ423:$CB423)</f>
        <v/>
      </c>
      <c r="CD423" s="126">
        <f>SUM($EH423:$EH423)</f>
        <v/>
      </c>
      <c r="CE423" s="126">
        <f>$CD423*$AB423</f>
        <v/>
      </c>
      <c r="CF423" s="126">
        <f>SUM($EK423:$EK423)</f>
        <v/>
      </c>
      <c r="CG423" s="126">
        <f>$CF423*$AB423</f>
        <v/>
      </c>
      <c r="CH423" s="126">
        <f>SUM($CC423,$CE423,$CG423)</f>
        <v/>
      </c>
      <c r="CI423" s="126">
        <f>$CH423*(1+$CM423)</f>
        <v/>
      </c>
      <c r="CJ423" s="127" t="n">
        <v>0</v>
      </c>
      <c r="CK423" s="126">
        <f>SUM($CH423:$CH423)*(1+$CJ423)</f>
        <v/>
      </c>
      <c r="CL423" s="126">
        <f>SUM($CH423:$CH423)*(1+$CM423)</f>
        <v/>
      </c>
      <c r="CM423" s="59" t="inlineStr">
        <is>
          <t>20%</t>
        </is>
      </c>
      <c r="CN423" s="59" t="n"/>
      <c r="CO423" s="72" t="n"/>
      <c r="CP423" s="59" t="n"/>
      <c r="CQ423" s="73" t="n"/>
      <c r="CR423" s="73" t="n"/>
      <c r="CS423" s="73" t="n"/>
      <c r="CT423" s="72" t="n"/>
      <c r="CU423" s="79" t="inlineStr">
        <is>
          <t> </t>
        </is>
      </c>
      <c r="CV423" s="60" t="n"/>
      <c r="CW423" s="60" t="n"/>
      <c r="CX423" s="60" t="n"/>
      <c r="CY423" s="127">
        <f>IFERROR(($CC423-$EE423)/($EE423/(1-$DQ423)),0)</f>
        <v/>
      </c>
      <c r="CZ423" s="127">
        <f>IFERROR(1-$EI423/($CE423),0)</f>
        <v/>
      </c>
      <c r="DA423" s="127">
        <f>IFERROR(1-$EL423/($CG423),0)</f>
        <v/>
      </c>
      <c r="DB423" s="126">
        <f>ROUND(IFERROR(($CI423/(1+$CM423)-$EN423),0),2)</f>
        <v/>
      </c>
      <c r="DC423" s="128" t="n"/>
      <c r="DD423" s="125" t="n"/>
      <c r="DE423" s="75" t="n">
        <v>0</v>
      </c>
      <c r="DF423" s="128" t="n"/>
      <c r="DG423" s="125">
        <f>IF($DC423=0,0,$DD423*($DC423*100%-$DE423*$DF423))*SUM($AB423:$AB423)</f>
        <v/>
      </c>
      <c r="DH423" s="129" t="inlineStr">
        <is>
          <t>месяц</t>
        </is>
      </c>
      <c r="DI423" s="130">
        <f t="array" ref="DI423">IFERROR(
IF($ES423="LisChannel",
(ROUND(((INDEX({174.625;153.888888888889;130.972222222222},MATCH($AI423,{2;3;4}),0))*$AG423*$AI423),2)),0),0)</f>
        <v/>
      </c>
      <c r="DJ423" s="130">
        <f>
_xlfn.LET(_xlpm.X,
IFERROR(
IF($ES423="НовиковТВ",
(_xlfn.LET(_xlpm.NTV,
_xlfn.LET(_xlpm.MIN,350000,
IF(SUMIFS($DI:$DI,$ES:$ES,"НовиковТВ")&lt;=_xlpm.MIN,
(SUMIFS($DI:$DI,$ES:$ES,"НовиковТВ")/(COUNTIFS($ES:$ES,"НовиковТВ")))*_xlpm.MIN/SUMIFS($DI:$DI,$ES:$ES,"НовиковТВ"),
DI423)),
_xlpm.NTV+$DG423/(1-(1-(_xlpm.NTV)*(1-$DL423)*(1-$DM423)*(1-$DN423)*(1-$DO423)*(1-$DP423)/_xlpm.NTV))))/(1+$EP423),
$DI423+$DG423/(1-(1-($DI423)*(1-$DL423)*(1-$DM423)*(1-$DN423)*(1-$DO423)*(1-$DP423)/$DI423))),
0),
_xlpm.X*(1+$CM423)*(1+$CW423)-_xlpm.X*(1+$CM423)+_xlpm.X)</f>
        <v/>
      </c>
      <c r="DK423" s="125" t="inlineStr">
        <is>
          <t>послед.</t>
        </is>
      </c>
      <c r="DL423" s="63" t="n">
        <v>0</v>
      </c>
      <c r="DM423" s="63" t="n">
        <v>0</v>
      </c>
      <c r="DN423" s="63" t="n">
        <v>0</v>
      </c>
      <c r="DO423" s="63" t="n">
        <v>0</v>
      </c>
      <c r="DP423" s="63" t="n">
        <v>0</v>
      </c>
      <c r="DQ423" s="63">
        <f t="array" ref="DQ423">IFERROR(_xlfn.IFS(
$DK423="послед.",1-(1-$DL423)*(1-$DM423)*(1-$DN423)*(1-$DO423)*(1-$DP423),
$DK423="сумм.",$DL423+$DM423+$DN423+$DO423+$DP423),
0)</f>
        <v/>
      </c>
      <c r="DR423" s="125">
        <f t="array" ref="DR423">
IFERROR(
_xlfn.IFS(
$BL423=0,
0,
$BL423&gt;0,
_xlfn.IFS($DK423="послед.",
$DJ423*(1-$DL423)*(1-$DM423)*(1-$DN423)*(1-$DO423)*(1-$DP423),
$DK423="сумм.",
$DJ423*(1-($DL423+$DM423+$DN423+$DO423+$DP423)))),0)</f>
        <v/>
      </c>
      <c r="DS423" s="125">
        <f t="array" ref="DS423">
IFERROR(_xlfn.IFS(
$DH423="день_1",
$DR423*$BL423/($AX423-$AW423+1)*AZ423*(DAY(EOMONTH(AZ$15,0))),
$DH423="день_2",
$DR423/30*MAX(MIN($AX423,EOMONTH(AZ$15,0))-MAX($AW423,AZ$15)+1,),
$DH423="раб.день",
$DR423/30*(IFERROR(
_xlfn.LET(_xlpm.VD,
CHOOSE(
{1;2;3;4;5;6;7;8;9;10;11;12;13;14;15;16;17;18},
45658,45659,45660,45661,45662,45663,45664,45665,45711,45724,45778,45779,45785,45786,45820,45821,45965,46022),
_xlfn.LET(_xlpm.DD,
MAX(MIN($AX423,EOMONTH(AZ$15,0))-MAX($AW423,AZ$15),),
_xlfn.IFS(
AND(MONTH($AW423)=MONTH(AZ$15),MONTH($AX423)&lt;&gt;MONTH(AZ$15)),
NETWORKDAYS.INTL($AW423,$AW423+_xlpm.DD,1,_xlpm.VD),
AND(MONTH($AW423)&lt;&gt;MONTH(AZ$15),MONTH($AX423)=MONTH(AZ$15)),
NETWORKDAYS.INTL(($AX423)-_xlpm.DD,$AX423,1,_xlpm.VD),
AND(MONTH($AW423)&lt;MONTH(AZ$15),MONTH($AX423)&gt;MONTH(AZ$15)),
NETWORKDAYS.INTL((EOMONTH(AZ$15-1,1))-_xlpm.DD,EOMONTH(AZ$15-1,1),1,_xlpm.VD),
AND(MONTH($AW423)=MONTH(AZ$15),MONTH($AX423)=MONTH(AZ$15)),
NETWORKDAYS.INTL($AW423,$AX423,1,_xlpm.VD)))),0)),
$DH423="месяц",
$DR423*AZ423,
$DH423="неделя",
$DR423*AZ423/7*(ROUNDUP((DAY(EOMONTH(AZ$15,0)))/4,0))),
0)</f>
        <v/>
      </c>
      <c r="DT423" s="125">
        <f t="array" ref="DT423">
IFERROR(_xlfn.IFS(
$DH423="день_1",
$DR423*$BL423/($AX423-$AW423+1)*BA423*(DAY(EOMONTH(BA$15,0))),
$DH423="день_2",
$DR423/30*MAX(MIN($AX423,EOMONTH(BA$15,0))-MAX($AW423,BA$15)+1,),
$DH423="раб.день",
$DR423/30*(IFERROR(
_xlfn.LET(_xlpm.VD,
CHOOSE(
{1;2;3;4;5;6;7;8;9;10;11;12;13;14;15;16;17;18},
45658,45659,45660,45661,45662,45663,45664,45665,45711,45724,45778,45779,45785,45786,45820,45821,45965,46022),
_xlfn.LET(_xlpm.DD,
MAX(MIN($AX423,EOMONTH(BA$15,0))-MAX($AW423,BA$15),),
_xlfn.IFS(
AND(MONTH($AW423)=MONTH(BA$15),MONTH($AX423)&lt;&gt;MONTH(BA$15)),
NETWORKDAYS.INTL($AW423,$AW423+_xlpm.DD,1,_xlpm.VD),
AND(MONTH($AW423)&lt;&gt;MONTH(BA$15),MONTH($AX423)=MONTH(BA$15)),
NETWORKDAYS.INTL(($AX423)-_xlpm.DD,$AX423,1,_xlpm.VD),
AND(MONTH($AW423)&lt;MONTH(BA$15),MONTH($AX423)&gt;MONTH(BA$15)),
NETWORKDAYS.INTL((EOMONTH(BA$15-1,1))-_xlpm.DD,EOMONTH(BA$15-1,1),1,_xlpm.VD),
AND(MONTH($AW423)=MONTH(BA$15),MONTH($AX423)=MONTH(BA$15)),
NETWORKDAYS.INTL($AW423,$AX423,1,_xlpm.VD)))),0)),
$DH423="месяц",
$DR423*BA423,
$DH423="неделя",
$DR423*BA423/7*(ROUNDUP((DAY(EOMONTH(BA$15,0)))/4,0))),
0)</f>
        <v/>
      </c>
      <c r="DU423" s="125">
        <f t="array" ref="DU423">
IFERROR(_xlfn.IFS(
$DH423="день_1",
$DR423*$BL423/($AX423-$AW423+1)*BB423*(DAY(EOMONTH(BB$15,0))),
$DH423="день_2",
$DR423/30*MAX(MIN($AX423,EOMONTH(BB$15,0))-MAX($AW423,BB$15)+1,),
$DH423="раб.день",
$DR423/30*(IFERROR(
_xlfn.LET(_xlpm.VD,
CHOOSE(
{1;2;3;4;5;6;7;8;9;10;11;12;13;14;15;16;17;18},
45658,45659,45660,45661,45662,45663,45664,45665,45711,45724,45778,45779,45785,45786,45820,45821,45965,46022),
_xlfn.LET(_xlpm.DD,
MAX(MIN($AX423,EOMONTH(BB$15,0))-MAX($AW423,BB$15),),
_xlfn.IFS(
AND(MONTH($AW423)=MONTH(BB$15),MONTH($AX423)&lt;&gt;MONTH(BB$15)),
NETWORKDAYS.INTL($AW423,$AW423+_xlpm.DD,1,_xlpm.VD),
AND(MONTH($AW423)&lt;&gt;MONTH(BB$15),MONTH($AX423)=MONTH(BB$15)),
NETWORKDAYS.INTL(($AX423)-_xlpm.DD,$AX423,1,_xlpm.VD),
AND(MONTH($AW423)&lt;MONTH(BB$15),MONTH($AX423)&gt;MONTH(BB$15)),
NETWORKDAYS.INTL((EOMONTH(BB$15-1,1))-_xlpm.DD,EOMONTH(BB$15-1,1),1,_xlpm.VD),
AND(MONTH($AW423)=MONTH(BB$15),MONTH($AX423)=MONTH(BB$15)),
NETWORKDAYS.INTL($AW423,$AX423,1,_xlpm.VD)))),0)),
$DH423="месяц",
$DR423*BB423,
$DH423="неделя",
$DR423*BB423/7*(ROUNDUP((DAY(EOMONTH(BB$15,0)))/4,0))),
0)</f>
        <v/>
      </c>
      <c r="DV423" s="125">
        <f t="array" ref="DV423">
IFERROR(_xlfn.IFS(
$DH423="день_1",
$DR423*$BL423/($AX423-$AW423+1)*BC423*(DAY(EOMONTH(BC$15,0))),
$DH423="день_2",
$DR423/30*MAX(MIN($AX423,EOMONTH(BC$15,0))-MAX($AW423,BC$15)+1,),
$DH423="раб.день",
$DR423/30*(IFERROR(
_xlfn.LET(_xlpm.VD,
CHOOSE(
{1;2;3;4;5;6;7;8;9;10;11;12;13;14;15;16;17;18},
45658,45659,45660,45661,45662,45663,45664,45665,45711,45724,45778,45779,45785,45786,45820,45821,45965,46022),
_xlfn.LET(_xlpm.DD,
MAX(MIN($AX423,EOMONTH(BC$15,0))-MAX($AW423,BC$15),),
_xlfn.IFS(
AND(MONTH($AW423)=MONTH(BC$15),MONTH($AX423)&lt;&gt;MONTH(BC$15)),
NETWORKDAYS.INTL($AW423,$AW423+_xlpm.DD,1,_xlpm.VD),
AND(MONTH($AW423)&lt;&gt;MONTH(BC$15),MONTH($AX423)=MONTH(BC$15)),
NETWORKDAYS.INTL(($AX423)-_xlpm.DD,$AX423,1,_xlpm.VD),
AND(MONTH($AW423)&lt;MONTH(BC$15),MONTH($AX423)&gt;MONTH(BC$15)),
NETWORKDAYS.INTL((EOMONTH(BC$15-1,1))-_xlpm.DD,EOMONTH(BC$15-1,1),1,_xlpm.VD),
AND(MONTH($AW423)=MONTH(BC$15),MONTH($AX423)=MONTH(BC$15)),
NETWORKDAYS.INTL($AW423,$AX423,1,_xlpm.VD)))),0)),
$DH423="месяц",
$DR423*BC423,
$DH423="неделя",
$DR423*BC423/7*(ROUNDUP((DAY(EOMONTH(BC$15,0)))/4,0))),
0)</f>
        <v/>
      </c>
      <c r="DW423" s="125">
        <f t="array" ref="DW423">
IFERROR(_xlfn.IFS(
$DH423="день_1",
$DR423*$BL423/($AX423-$AW423+1)*BD423*(DAY(EOMONTH(BD$15,0))),
$DH423="день_2",
$DR423/30*MAX(MIN($AX423,EOMONTH(BD$15,0))-MAX($AW423,BD$15)+1,),
$DH423="раб.день",
$DR423/30*(IFERROR(
_xlfn.LET(_xlpm.VD,
CHOOSE(
{1;2;3;4;5;6;7;8;9;10;11;12;13;14;15;16;17;18},
45658,45659,45660,45661,45662,45663,45664,45665,45711,45724,45778,45779,45785,45786,45820,45821,45965,46022),
_xlfn.LET(_xlpm.DD,
MAX(MIN($AX423,EOMONTH(BD$15,0))-MAX($AW423,BD$15),),
_xlfn.IFS(
AND(MONTH($AW423)=MONTH(BD$15),MONTH($AX423)&lt;&gt;MONTH(BD$15)),
NETWORKDAYS.INTL($AW423,$AW423+_xlpm.DD,1,_xlpm.VD),
AND(MONTH($AW423)&lt;&gt;MONTH(BD$15),MONTH($AX423)=MONTH(BD$15)),
NETWORKDAYS.INTL(($AX423)-_xlpm.DD,$AX423,1,_xlpm.VD),
AND(MONTH($AW423)&lt;MONTH(BD$15),MONTH($AX423)&gt;MONTH(BD$15)),
NETWORKDAYS.INTL((EOMONTH(BD$15-1,1))-_xlpm.DD,EOMONTH(BD$15-1,1),1,_xlpm.VD),
AND(MONTH($AW423)=MONTH(BD$15),MONTH($AX423)=MONTH(BD$15)),
NETWORKDAYS.INTL($AW423,$AX423,1,_xlpm.VD)))),0)),
$DH423="месяц",
$DR423*BD423,
$DH423="неделя",
$DR423*BD423/7*(ROUNDUP((DAY(EOMONTH(BD$15,0)))/4,0))),
0)</f>
        <v/>
      </c>
      <c r="DX423" s="125">
        <f t="array" ref="DX423">
IFERROR(_xlfn.IFS(
$DH423="день_1",
$DR423*$BL423/($AX423-$AW423+1)*BE423*(DAY(EOMONTH(BE$15,0))),
$DH423="день_2",
$DR423/30*MAX(MIN($AX423,EOMONTH(BE$15,0))-MAX($AW423,BE$15)+1,),
$DH423="раб.день",
$DR423/30*(IFERROR(
_xlfn.LET(_xlpm.VD,
CHOOSE(
{1;2;3;4;5;6;7;8;9;10;11;12;13;14;15;16;17;18},
45658,45659,45660,45661,45662,45663,45664,45665,45711,45724,45778,45779,45785,45786,45820,45821,45965,46022),
_xlfn.LET(_xlpm.DD,
MAX(MIN($AX423,EOMONTH(BE$15,0))-MAX($AW423,BE$15),),
_xlfn.IFS(
AND(MONTH($AW423)=MONTH(BE$15),MONTH($AX423)&lt;&gt;MONTH(BE$15)),
NETWORKDAYS.INTL($AW423,$AW423+_xlpm.DD,1,_xlpm.VD),
AND(MONTH($AW423)&lt;&gt;MONTH(BE$15),MONTH($AX423)=MONTH(BE$15)),
NETWORKDAYS.INTL(($AX423)-_xlpm.DD,$AX423,1,_xlpm.VD),
AND(MONTH($AW423)&lt;MONTH(BE$15),MONTH($AX423)&gt;MONTH(BE$15)),
NETWORKDAYS.INTL((EOMONTH(BE$15-1,1))-_xlpm.DD,EOMONTH(BE$15-1,1),1,_xlpm.VD),
AND(MONTH($AW423)=MONTH(BE$15),MONTH($AX423)=MONTH(BE$15)),
NETWORKDAYS.INTL($AW423,$AX423,1,_xlpm.VD)))),0)),
$DH423="месяц",
$DR423*BE423,
$DH423="неделя",
$DR423*BE423/7*(ROUNDUP((DAY(EOMONTH(BE$15,0)))/4,0))),
0)</f>
        <v/>
      </c>
      <c r="DY423" s="125">
        <f t="array" ref="DY423">
IFERROR(_xlfn.IFS(
$DH423="день_1",
$DR423*$BL423/($AX423-$AW423+1)*BF423*(DAY(EOMONTH(BF$15,0))),
$DH423="день_2",
$DR423/30*MAX(MIN($AX423,EOMONTH(BF$15,0))-MAX($AW423,BF$15)+1,),
$DH423="раб.день",
$DR423/30*(IFERROR(
_xlfn.LET(_xlpm.VD,
CHOOSE(
{1;2;3;4;5;6;7;8;9;10;11;12;13;14;15;16;17;18},
45658,45659,45660,45661,45662,45663,45664,45665,45711,45724,45778,45779,45785,45786,45820,45821,45965,46022),
_xlfn.LET(_xlpm.DD,
MAX(MIN($AX423,EOMONTH(BF$15,0))-MAX($AW423,BF$15),),
_xlfn.IFS(
AND(MONTH($AW423)=MONTH(BF$15),MONTH($AX423)&lt;&gt;MONTH(BF$15)),
NETWORKDAYS.INTL($AW423,$AW423+_xlpm.DD,1,_xlpm.VD),
AND(MONTH($AW423)&lt;&gt;MONTH(BF$15),MONTH($AX423)=MONTH(BF$15)),
NETWORKDAYS.INTL(($AX423)-_xlpm.DD,$AX423,1,_xlpm.VD),
AND(MONTH($AW423)&lt;MONTH(BF$15),MONTH($AX423)&gt;MONTH(BF$15)),
NETWORKDAYS.INTL((EOMONTH(BF$15-1,1))-_xlpm.DD,EOMONTH(BF$15-1,1),1,_xlpm.VD),
AND(MONTH($AW423)=MONTH(BF$15),MONTH($AX423)=MONTH(BF$15)),
NETWORKDAYS.INTL($AW423,$AX423,1,_xlpm.VD)))),0)),
$DH423="месяц",
$DR423*BF423,
$DH423="неделя",
$DR423*BF423/7*(ROUNDUP((DAY(EOMONTH(BF$15,0)))/4,0))),
0)</f>
        <v/>
      </c>
      <c r="DZ423" s="125">
        <f t="array" ref="DZ423">
IFERROR(_xlfn.IFS(
$DH423="день_1",
$DR423*$BL423/($AX423-$AW423+1)*BG423*(DAY(EOMONTH(BG$15,0))),
$DH423="день_2",
$DR423/30*MAX(MIN($AX423,EOMONTH(BG$15,0))-MAX($AW423,BG$15)+1,),
$DH423="раб.день",
$DR423/30*(IFERROR(
_xlfn.LET(_xlpm.VD,
CHOOSE(
{1;2;3;4;5;6;7;8;9;10;11;12;13;14;15;16;17;18},
45658,45659,45660,45661,45662,45663,45664,45665,45711,45724,45778,45779,45785,45786,45820,45821,45965,46022),
_xlfn.LET(_xlpm.DD,
MAX(MIN($AX423,EOMONTH(BG$15,0))-MAX($AW423,BG$15),),
_xlfn.IFS(
AND(MONTH($AW423)=MONTH(BG$15),MONTH($AX423)&lt;&gt;MONTH(BG$15)),
NETWORKDAYS.INTL($AW423,$AW423+_xlpm.DD,1,_xlpm.VD),
AND(MONTH($AW423)&lt;&gt;MONTH(BG$15),MONTH($AX423)=MONTH(BG$15)),
NETWORKDAYS.INTL(($AX423)-_xlpm.DD,$AX423,1,_xlpm.VD),
AND(MONTH($AW423)&lt;MONTH(BG$15),MONTH($AX423)&gt;MONTH(BG$15)),
NETWORKDAYS.INTL((EOMONTH(BG$15-1,1))-_xlpm.DD,EOMONTH(BG$15-1,1),1,_xlpm.VD),
AND(MONTH($AW423)=MONTH(BG$15),MONTH($AX423)=MONTH(BG$15)),
NETWORKDAYS.INTL($AW423,$AX423,1,_xlpm.VD)))),0)),
$DH423="месяц",
$DR423*BG423,
$DH423="неделя",
$DR423*BG423/7*(ROUNDUP((DAY(EOMONTH(BG$15,0)))/4,0))),
0)</f>
        <v/>
      </c>
      <c r="EA423" s="125">
        <f t="array" ref="EA423">
IFERROR(_xlfn.IFS(
$DH423="день_1",
$DR423*$BL423/($AX423-$AW423+1)*BH423*(DAY(EOMONTH(BH$15,0))),
$DH423="день_2",
$DR423/30*MAX(MIN($AX423,EOMONTH(BH$15,0))-MAX($AW423,BH$15)+1,),
$DH423="раб.день",
$DR423/30*(IFERROR(
_xlfn.LET(_xlpm.VD,
CHOOSE(
{1;2;3;4;5;6;7;8;9;10;11;12;13;14;15;16;17;18},
45658,45659,45660,45661,45662,45663,45664,45665,45711,45724,45778,45779,45785,45786,45820,45821,45965,46022),
_xlfn.LET(_xlpm.DD,
MAX(MIN($AX423,EOMONTH(BH$15,0))-MAX($AW423,BH$15),),
_xlfn.IFS(
AND(MONTH($AW423)=MONTH(BH$15),MONTH($AX423)&lt;&gt;MONTH(BH$15)),
NETWORKDAYS.INTL($AW423,$AW423+_xlpm.DD,1,_xlpm.VD),
AND(MONTH($AW423)&lt;&gt;MONTH(BH$15),MONTH($AX423)=MONTH(BH$15)),
NETWORKDAYS.INTL(($AX423)-_xlpm.DD,$AX423,1,_xlpm.VD),
AND(MONTH($AW423)&lt;MONTH(BH$15),MONTH($AX423)&gt;MONTH(BH$15)),
NETWORKDAYS.INTL((EOMONTH(BH$15-1,1))-_xlpm.DD,EOMONTH(BH$15-1,1),1,_xlpm.VD),
AND(MONTH($AW423)=MONTH(BH$15),MONTH($AX423)=MONTH(BH$15)),
NETWORKDAYS.INTL($AW423,$AX423,1,_xlpm.VD)))),0)),
$DH423="месяц",
$DR423*BH423,
$DH423="неделя",
$DR423*BH423/7*(ROUNDUP((DAY(EOMONTH(BH$15,0)))/4,0))),
0)</f>
        <v/>
      </c>
      <c r="EB423" s="125">
        <f t="array" ref="EB423">
IFERROR(_xlfn.IFS(
$DH423="день_1",
$DR423*$BL423/($AX423-$AW423+1)*BI423*(DAY(EOMONTH(BI$15,0))),
$DH423="день_2",
$DR423/30*MAX(MIN($AX423,EOMONTH(BI$15,0))-MAX($AW423,BI$15)+1,),
$DH423="раб.день",
$DR423/30*(IFERROR(
_xlfn.LET(_xlpm.VD,
CHOOSE(
{1;2;3;4;5;6;7;8;9;10;11;12;13;14;15;16;17;18},
45658,45659,45660,45661,45662,45663,45664,45665,45711,45724,45778,45779,45785,45786,45820,45821,45965,46022),
_xlfn.LET(_xlpm.DD,
MAX(MIN($AX423,EOMONTH(BI$15,0))-MAX($AW423,BI$15),),
_xlfn.IFS(
AND(MONTH($AW423)=MONTH(BI$15),MONTH($AX423)&lt;&gt;MONTH(BI$15)),
NETWORKDAYS.INTL($AW423,$AW423+_xlpm.DD,1,_xlpm.VD),
AND(MONTH($AW423)&lt;&gt;MONTH(BI$15),MONTH($AX423)=MONTH(BI$15)),
NETWORKDAYS.INTL(($AX423)-_xlpm.DD,$AX423,1,_xlpm.VD),
AND(MONTH($AW423)&lt;MONTH(BI$15),MONTH($AX423)&gt;MONTH(BI$15)),
NETWORKDAYS.INTL((EOMONTH(BI$15-1,1))-_xlpm.DD,EOMONTH(BI$15-1,1),1,_xlpm.VD),
AND(MONTH($AW423)=MONTH(BI$15),MONTH($AX423)=MONTH(BI$15)),
NETWORKDAYS.INTL($AW423,$AX423,1,_xlpm.VD)))),0)),
$DH423="месяц",
$DR423*BI423,
$DH423="неделя",
$DR423*BI423/7*(ROUNDUP((DAY(EOMONTH(BI$15,0)))/4,0))),
0)</f>
        <v/>
      </c>
      <c r="EC423" s="125">
        <f t="array" ref="EC423">
IFERROR(_xlfn.IFS(
$DH423="день_1",
$DR423*$BL423/($AX423-$AW423+1)*BJ423*(DAY(EOMONTH(BJ$15,0))),
$DH423="день_2",
$DR423/30*MAX(MIN($AX423,EOMONTH(BJ$15,0))-MAX($AW423,BJ$15)+1,),
$DH423="раб.день",
$DR423/30*(IFERROR(
_xlfn.LET(_xlpm.VD,
CHOOSE(
{1;2;3;4;5;6;7;8;9;10;11;12;13;14;15;16;17;18},
45658,45659,45660,45661,45662,45663,45664,45665,45711,45724,45778,45779,45785,45786,45820,45821,45965,46022),
_xlfn.LET(_xlpm.DD,
MAX(MIN($AX423,EOMONTH(BJ$15,0))-MAX($AW423,BJ$15),),
_xlfn.IFS(
AND(MONTH($AW423)=MONTH(BJ$15),MONTH($AX423)&lt;&gt;MONTH(BJ$15)),
NETWORKDAYS.INTL($AW423,$AW423+_xlpm.DD,1,_xlpm.VD),
AND(MONTH($AW423)&lt;&gt;MONTH(BJ$15),MONTH($AX423)=MONTH(BJ$15)),
NETWORKDAYS.INTL(($AX423)-_xlpm.DD,$AX423,1,_xlpm.VD),
AND(MONTH($AW423)&lt;MONTH(BJ$15),MONTH($AX423)&gt;MONTH(BJ$15)),
NETWORKDAYS.INTL((EOMONTH(BJ$15-1,1))-_xlpm.DD,EOMONTH(BJ$15-1,1),1,_xlpm.VD),
AND(MONTH($AW423)=MONTH(BJ$15),MONTH($AX423)=MONTH(BJ$15)),
NETWORKDAYS.INTL($AW423,$AX423,1,_xlpm.VD)))),0)),
$DH423="месяц",
$DR423*BJ423,
$DH423="неделя",
$DR423*BJ423/7*(ROUNDUP((DAY(EOMONTH(BJ$15,0)))/4,0))),
0)</f>
        <v/>
      </c>
      <c r="ED423" s="125">
        <f t="array" ref="ED423">
IFERROR(_xlfn.IFS(
$DH423="день_1",
$DR423*$BL423/($AX423-$AW423+1)*BK423*(DAY(EOMONTH(BK$15,0))),
$DH423="день_2",
$DR423/30*MAX(MIN($AX423,EOMONTH(BK$15,0))-MAX($AW423,BK$15)+1,),
$DH423="раб.день",
$DR423/30*(IFERROR(
_xlfn.LET(_xlpm.VD,
CHOOSE(
{1;2;3;4;5;6;7;8;9;10;11;12;13;14;15;16;17;18},
45658,45659,45660,45661,45662,45663,45664,45665,45711,45724,45778,45779,45785,45786,45820,45821,45965,46022),
_xlfn.LET(_xlpm.DD,
MAX(MIN($AX423,EOMONTH(BK$15,0))-MAX($AW423,BK$15),),
_xlfn.IFS(
AND(MONTH($AW423)=MONTH(BK$15),MONTH($AX423)&lt;&gt;MONTH(BK$15)),
NETWORKDAYS.INTL($AW423,$AW423+_xlpm.DD,1,_xlpm.VD),
AND(MONTH($AW423)&lt;&gt;MONTH(BK$15),MONTH($AX423)=MONTH(BK$15)),
NETWORKDAYS.INTL(($AX423)-_xlpm.DD,$AX423,1,_xlpm.VD),
AND(MONTH($AW423)&lt;MONTH(BK$15),MONTH($AX423)&gt;MONTH(BK$15)),
NETWORKDAYS.INTL((EOMONTH(BK$15-1,1))-_xlpm.DD,EOMONTH(BK$15-1,1),1,_xlpm.VD),
AND(MONTH($AW423)=MONTH(BK$15),MONTH($AX423)=MONTH(BK$15)),
NETWORKDAYS.INTL($AW423,$AX423,1,_xlpm.VD)))),0)),
$DH423="месяц",
$DR423*BK423,
$DH423="неделя",
$DR423*BK423/7*(ROUNDUP((DAY(EOMONTH(BK$15,0)))/4,0))),
0)</f>
        <v/>
      </c>
      <c r="EE423" s="125">
        <f>SUM($DS423,$DT423,$DU423,$DV423,$DW423,$DX423,$DY423,$DZ423,$EA423,$EB423,$EC423,$ED423)</f>
        <v/>
      </c>
      <c r="EF423" s="125">
        <f>IFERROR(ROUND($EE423*(1+$EP423),2),0)</f>
        <v/>
      </c>
      <c r="EG423" s="128" t="n">
        <v>1</v>
      </c>
      <c r="EH423" s="126" t="n">
        <v>0</v>
      </c>
      <c r="EI423" s="126">
        <f>ROUND(SUM($EH423:$EH423)*SUM($AB423:$AB423)*$EG423,2)</f>
        <v/>
      </c>
      <c r="EJ423" s="126">
        <f>ROUND($EI423*(1+$EP423),2)</f>
        <v/>
      </c>
      <c r="EK423" s="126" t="n">
        <v>0</v>
      </c>
      <c r="EL423" s="126">
        <f>ROUND(SUM($EK423:$EK423)*SUM($AB423:$AB423)*$EG423,2)</f>
        <v/>
      </c>
      <c r="EM423" s="126">
        <f>ROUND($EL423*(1+$EP423),2)</f>
        <v/>
      </c>
      <c r="EN423" s="126">
        <f>SUM($EE423,$EI423,$EL423)</f>
        <v/>
      </c>
      <c r="EO423" s="126">
        <f>SUM($EF423,$EJ423,$EM423)</f>
        <v/>
      </c>
      <c r="EP423" s="59" t="inlineStr">
        <is>
          <t>20%</t>
        </is>
      </c>
      <c r="EQ423" s="59" t="n"/>
      <c r="ER423" s="60">
        <f t="array" ref="ER423">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MATCH(ES423,
{"AMS";"RussOutdoor";"HD Outdoor";"Ingroup";"IQ";"Ledproduction";"LisChannel";"Logic";"Media-PPL";"NovikovTV | НовиковТВ";"SMA";"SOK";"КрокусТВ | CrocusTV | IndoorTV";"Сити";"ТЯК Москва"},
0)),"")</f>
        <v/>
      </c>
      <c r="ES423" s="60" t="n"/>
      <c r="ET423" s="60">
        <f t="array" ref="ET423">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MATCH(ES423,
{"AMS";"RussOutdoor";"HD Outdoor";"Ingroup";"IQ";"Ledproduction";"LisChannel";"Logic";"Media-PPL";"NovikovTV | НовиковТВ";"SMA";"SOK";"КрокусТВ | CrocusTV | IndoorTV";"Сити";"ТЯК Москва"},
0)),"")</f>
        <v/>
      </c>
      <c r="EU423" s="60" t="n"/>
      <c r="EV423" s="60" t="n"/>
      <c r="EX423" s="110">
        <f t="array" ref="EX423">
($AR423/30
+N("ТРАФИК ПЛОЩАДКИ"))*
(IFERROR(
_xlfn.LET(
_xlpm.GPR,
HLOOKUP($L423,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(MATCH($T423,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IF($Q423="цифровой",_xlpm.GPR/$AG423,_xlpm.GPR/60)),
0)
+N("DWELL TIME"))*
(IF($AB423=0,0,IF($AB423=1,0.3,IF($AB423=2,0.5,IF($AB423&gt;2,1))))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_xlfn.IFS($AC423="да",1.2,$AC423="нет",1)*
_xlfn.IFS($AD423="да",1.2,$AD423="нет",1)*
IF(R423="статический",1,1.2)*
$X423*
INDEX(
{1.2;1;1.2;1.2;1;1.2;1.2;1.2;1.2;1.2;1.2;1;1.2;1.2;1.2;1.2;1;1;1.2;1.2;1.2;1;1;1;1;1.2;1.2;1.2;1.2;1;1;1;1;1.2;1.2;1.2;1.2;1.2;1.2;1.2;1.2;1;1;1.2;1;1;1;1;1.5;1;1;1.5;1.5;1.2},
MATCH($Q423,_xlpm.MI,0)))&gt;{0.02;0.04;0.06;0.1;0.2;0.4;0.6;0.8;1;2;4;6})),
{0;1;2;3;4;5;6;7;8;9;10;11;12},
0)))
+N("КОЭФФИЦИЕНТ КОНТАКТА"))))*
(_xlfn.IFS($X423&lt;0.1,$X423/1000,$X423&gt;25,5.2,AND($X423&gt;=0.1,$X423&lt;=25),(($X423*2+0.1)/10)*($X423/10)))*
IFERROR((_xlfn.LET(
_xlpm.MA,
{0;0.8;0.85;0.9;0.95;1},
_xlpm.MAA,
{0;1;2;3;4;5},
INDEX(_xlpm.MA,MATCH(SUMPRODUCT(--((IF(ROUND(_xlpm.MAA,1)&gt;5,5,ROUND($AB423,1)))&gt;{0;1;2;3;4;5})),_xlpm.MAA,0)))
+N("КОЭФФИЦИЕНТ КОЛ-ВО КОНСТРУКЦИЙ")),1)*
$AB423,0))*
(IF($Q423="цифровой",$AG423/15*$AI423,1)
+N("ДЛЯ ЦИФРЫ"))</f>
        <v/>
      </c>
      <c r="EY423" s="110">
        <f>IFERROR(EX423*AY423,0)</f>
        <v/>
      </c>
      <c r="EZ423" s="131">
        <f>IFERROR(DP423/EY423*1000,0)</f>
        <v/>
      </c>
      <c r="FA423" s="112">
        <f>IFERROR(FC423/FB423,0)</f>
        <v/>
      </c>
      <c r="FB423" s="112">
        <f>IFERROR((FC423/(EY423/FF423*#REF!))*0.825,0)</f>
        <v/>
      </c>
      <c r="FC423" s="112">
        <f>IFERROR(((EX423*30/AR423)*100)/30,0)</f>
        <v/>
      </c>
      <c r="FD423" s="112">
        <f>IFERROR(EY423/G423*100%,0)</f>
        <v/>
      </c>
      <c r="FE423" s="112">
        <f>IFERROR(FD423/FC423*100%,0)</f>
        <v/>
      </c>
      <c r="FF423" s="110">
        <f>IFERROR(AR423/30*AY423,0)</f>
        <v/>
      </c>
    </row>
    <row r="424" ht="13" customHeight="1">
      <c r="A424" s="59" t="n"/>
      <c r="B424" s="60" t="n"/>
      <c r="C424" s="60" t="n"/>
      <c r="D424" s="60">
        <f t="array" ref="D424">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MATCH($E424,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24" s="60">
        <f t="array" ref="E424">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MATCH($F424,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24" s="60" t="inlineStr"/>
      <c r="G424" s="60" t="n"/>
      <c r="H424" s="60">
        <f t="array" ref="H424">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MATCH($I424,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24" s="60" t="n"/>
      <c r="J424" s="60" t="n"/>
      <c r="K424" s="60" t="n"/>
      <c r="L424" s="60" t="n"/>
      <c r="M424" s="60" t="n"/>
      <c r="N424" s="60" t="n"/>
      <c r="O424" s="60" t="n"/>
      <c r="P424" s="60">
        <f t="array" ref="P424">
_xlfn.IFS(
ISNUMBER(MATCH($Q424,{"шелфбаннер","разделитель","монетница","чековая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ISNUMBER(MATCH($Q424,{"LED/LCD","видеокулер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ISNUMBER(MATCH($Q424,{"автомобиль","машина","выставочное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ISNUMBER(MATCH($Q424,{"билборд","лифтовая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ISNUMBER(MATCH($Q424,{"навигация","подвесной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ISNUMBER(MATCH($Q424,{"движущаяся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ISNUMBER(MATCH($Q424,{"каталог","журнал"},)),
"Пресса",
$Q424="","")</f>
        <v/>
      </c>
      <c r="Q424" s="60" t="n"/>
      <c r="R424" s="60">
        <f t="array" ref="R424">
IFERROR(
_xlfn.IFS(
OR(ISNUMBER(MATCH($Q424,{"экспозиция","макет","стенд","автостенд","авто стенд","выставочное пространство","выставочные стенды","модульные выставочные стенды","3Д конструкция","3D конструкция"},)),P424="Экспонирование"),
"нестандартный",
ISNUMBER(MATCH($Q424,{"скроллер","призматрон"},)),
"динамический",
$P424="Видео",
"цифровой",
OR($P424="Пресса",$P424="Щит",$P424="POSm",$P424="Подвес",$P424="Брендирование/оклейка"),
"статический"),"")</f>
        <v/>
      </c>
      <c r="S424" s="59" t="n"/>
      <c r="T424" s="60" t="n"/>
      <c r="U424" s="60" t="n"/>
      <c r="V424" s="60">
        <f>
IF(P424="Видео",
"цифровой постер/ролик",
IF(ISNUMBER(MATCH(Q424,{"короб световой","короб световой | лайтбокс","короб световой | кристалайт","лайтбокс","лайт бокс","кристалайт","LB","lightbox"},)),
"бэклит",
IF(P424="Брендирование/оклейка",
"перфарированная пленка/самоклейка",
IF(P424="Экспонирование",
"под запрос",
IF(P424="Подвес",
"баннер/ткань",
"")))))</f>
        <v/>
      </c>
      <c r="W424" s="59" t="n"/>
      <c r="X424" s="59" t="n"/>
      <c r="Y424" s="59" t="n"/>
      <c r="Z424" s="61" t="n"/>
      <c r="AA424" s="61" t="n"/>
      <c r="AB424" s="61">
        <f>IF(BL424&gt;0,Z424,0)</f>
        <v/>
      </c>
      <c r="AC424" s="59" t="n"/>
      <c r="AD424" s="59" t="n"/>
      <c r="AE424" s="59" t="n"/>
      <c r="AF424" s="59" t="n"/>
      <c r="AG424" s="59" t="n"/>
      <c r="AH424" s="59" t="n"/>
      <c r="AI424" s="59" t="n"/>
      <c r="AJ424" s="59" t="n"/>
      <c r="AK424" s="59" t="n"/>
      <c r="AL424" s="62">
        <f>IFERROR(IF(OR(R424="статический",R424="динамический",R424="нестандартный",R424="",R424=""),"-",IF(AND(AH424="-",AI424="-"),"-",AK424*3600/AH424*AI424)),"-")</f>
        <v/>
      </c>
      <c r="AM424" s="62">
        <f>IFERROR(IF(OR(R424="статический",R424="динамический",R424="",R424="", R424="BTL",R424="нестандартный"),"-",AG424*AI424*AL424/60),"-")</f>
        <v/>
      </c>
      <c r="AN424" s="63">
        <f>IFERROR(IF(AH424="","-",AG424*AI424/AH424),"-")</f>
        <v/>
      </c>
      <c r="AO424" s="59">
        <f>IFERROR(IF(OR($R424="статический",$R424="динамический",$R424="",$R424="",$R424="BTL",$R424="нестандартный"),"-",$AL424*$AY424),"-")</f>
        <v/>
      </c>
      <c r="AP424" s="62">
        <f>IFERROR(IF(OR($R424="статический",$R424="динамический",$R424="",$R424="",$R424="BTL",$R424="нестандартный"),"-",$AM424*AY424),"-")</f>
        <v/>
      </c>
      <c r="AQ424" s="64" t="n"/>
      <c r="AR424" s="61" t="n"/>
      <c r="AS424" s="61" t="n"/>
      <c r="AT424" s="61" t="n"/>
      <c r="AU424" s="65" t="n"/>
      <c r="AV424" s="124">
        <f>IFERROR(DR424/AT424*1000,"n/a")</f>
        <v/>
      </c>
      <c r="AW424" s="67" t="n"/>
      <c r="AX424" s="67" t="n"/>
      <c r="AY424" s="43">
        <f>IFERROR(IF(OR($AW424="",$AX424=""),"",_xlfn.DAYS($AX424+1,$AW424)),"")</f>
        <v/>
      </c>
      <c r="AZ424" s="68">
        <f t="array" ref="AZ424">
_xlfn.LET(_xlpm.COEFF,
IF($AW424+$AX424=0,0,IF(MAX(MIN($AX424,EOMONTH(AZ$15,0))-MAX($AW424,AZ$15)+1,)&gt;0,1,0)),
_xlfn.IFS(
$ES424="LisChannel",
_xlpm.COEFF*
INDEX({1;1;1.2;1.2;1;1;1;1;1.2;1.2;1.2;1.2},
MATCH(MONTH(AZ$15),
{1,2,3,4,5,6,7,8,9,10,11,12})),
CONCATENATE($ES424," ",$L424)="RussOutdoor метро",
_xlpm.COEFF*
INDEX({0.8;0.9;1.1;1.1;1;1;1;1;1.1;1.1;1.1;1.1},
MATCH(MONTH(AZ$15),
{1,2,3,4,5,6,7,8,9,10,11,12})),
$ES424&lt;&gt;"LisChannel",
_xlpm.COEFF,
$ES424&lt;&gt;"RussOutdoor",
_xlpm.COEFF))</f>
        <v/>
      </c>
      <c r="BA424" s="68">
        <f t="array" ref="BA424">
_xlfn.LET(_xlpm.COEFF,
IF($AW424+$AX424=0,0,IF(MAX(MIN($AX424,EOMONTH(BA$15,0))-MAX($AW424,BA$15)+1,)&gt;0,1,0)),
_xlfn.IFS(
$ES424="LisChannel",
_xlpm.COEFF*
INDEX({1;1;1.2;1.2;1;1;1;1;1.2;1.2;1.2;1.2},
MATCH(MONTH(BA$15),
{1,2,3,4,5,6,7,8,9,10,11,12})),
CONCATENATE($ES424," ",$L424)="RussOutdoor метро",
_xlpm.COEFF*
INDEX({0.8;0.9;1.1;1.1;1;1;1;1;1.1;1.1;1.1;1.1},
MATCH(MONTH(BA$15),
{1,2,3,4,5,6,7,8,9,10,11,12})),
$ES424&lt;&gt;"LisChannel",
_xlpm.COEFF,
$ES424&lt;&gt;"RussOutdoor",
_xlpm.COEFF))</f>
        <v/>
      </c>
      <c r="BB424" s="68">
        <f t="array" ref="BB424">
_xlfn.LET(_xlpm.COEFF,
IF($AW424+$AX424=0,0,IF(MAX(MIN($AX424,EOMONTH(BB$15,0))-MAX($AW424,BB$15)+1,)&gt;0,1,0)),
_xlfn.IFS(
$ES424="LisChannel",
_xlpm.COEFF*
INDEX({1;1;1.2;1.2;1;1;1;1;1.2;1.2;1.2;1.2},
MATCH(MONTH(BB$15),
{1,2,3,4,5,6,7,8,9,10,11,12})),
CONCATENATE($ES424," ",$L424)="RussOutdoor метро",
_xlpm.COEFF*
INDEX({0.8;0.9;1.1;1.1;1;1;1;1;1.1;1.1;1.1;1.1},
MATCH(MONTH(BB$15),
{1,2,3,4,5,6,7,8,9,10,11,12})),
$ES424&lt;&gt;"LisChannel",
_xlpm.COEFF,
$ES424&lt;&gt;"RussOutdoor",
_xlpm.COEFF))</f>
        <v/>
      </c>
      <c r="BC424" s="68">
        <f t="array" ref="BC424">
_xlfn.LET(_xlpm.COEFF,
IF($AW424+$AX424=0,0,IF(MAX(MIN($AX424,EOMONTH(BC$15,0))-MAX($AW424,BC$15)+1,)&gt;0,1,0)),
_xlfn.IFS(
$ES424="LisChannel",
_xlpm.COEFF*
INDEX({1;1;1.2;1.2;1;1;1;1;1.2;1.2;1.2;1.2},
MATCH(MONTH(BC$15),
{1,2,3,4,5,6,7,8,9,10,11,12})),
CONCATENATE($ES424," ",$L424)="RussOutdoor метро",
_xlpm.COEFF*
INDEX({0.8;0.9;1.1;1.1;1;1;1;1;1.1;1.1;1.1;1.1},
MATCH(MONTH(BC$15),
{1,2,3,4,5,6,7,8,9,10,11,12})),
$ES424&lt;&gt;"LisChannel",
_xlpm.COEFF,
$ES424&lt;&gt;"RussOutdoor",
_xlpm.COEFF))</f>
        <v/>
      </c>
      <c r="BD424" s="68">
        <f t="array" ref="BD424">
_xlfn.LET(_xlpm.COEFF,
IF($AW424+$AX424=0,0,IF(MAX(MIN($AX424,EOMONTH(BD$15,0))-MAX($AW424,BD$15)+1,)&gt;0,1,0)),
_xlfn.IFS(
$ES424="LisChannel",
_xlpm.COEFF*
INDEX({1;1;1.2;1.2;1;1;1;1;1.2;1.2;1.2;1.2},
MATCH(MONTH(BD$15),
{1,2,3,4,5,6,7,8,9,10,11,12})),
CONCATENATE($ES424," ",$L424)="RussOutdoor метро",
_xlpm.COEFF*
INDEX({0.8;0.9;1.1;1.1;1;1;1;1;1.1;1.1;1.1;1.1},
MATCH(MONTH(BD$15),
{1,2,3,4,5,6,7,8,9,10,11,12})),
$ES424&lt;&gt;"LisChannel",
_xlpm.COEFF,
$ES424&lt;&gt;"RussOutdoor",
_xlpm.COEFF))</f>
        <v/>
      </c>
      <c r="BE424" s="68">
        <f t="array" ref="BE424">
_xlfn.LET(_xlpm.COEFF,
IF($AW424+$AX424=0,0,IF(MAX(MIN($AX424,EOMONTH(BE$15,0))-MAX($AW424,BE$15)+1,)&gt;0,1,0)),
_xlfn.IFS(
$ES424="LisChannel",
_xlpm.COEFF*
INDEX({1;1;1.2;1.2;1;1;1;1;1.2;1.2;1.2;1.2},
MATCH(MONTH(BE$15),
{1,2,3,4,5,6,7,8,9,10,11,12})),
CONCATENATE($ES424," ",$L424)="RussOutdoor метро",
_xlpm.COEFF*
INDEX({0.8;0.9;1.1;1.1;1;1;1;1;1.1;1.1;1.1;1.1},
MATCH(MONTH(BE$15),
{1,2,3,4,5,6,7,8,9,10,11,12})),
$ES424&lt;&gt;"LisChannel",
_xlpm.COEFF,
$ES424&lt;&gt;"RussOutdoor",
_xlpm.COEFF))</f>
        <v/>
      </c>
      <c r="BF424" s="68">
        <f t="array" ref="BF424">
_xlfn.LET(_xlpm.COEFF,
IF($AW424+$AX424=0,0,IF(MAX(MIN($AX424,EOMONTH(BF$15,0))-MAX($AW424,BF$15)+1,)&gt;0,1,0)),
_xlfn.IFS(
$ES424="LisChannel",
_xlpm.COEFF*
INDEX({1;1;1.2;1.2;1;1;1;1;1.2;1.2;1.2;1.2},
MATCH(MONTH(BF$15),
{1,2,3,4,5,6,7,8,9,10,11,12})),
CONCATENATE($ES424," ",$L424)="RussOutdoor метро",
_xlpm.COEFF*
INDEX({0.8;0.9;1.1;1.1;1;1;1;1;1.1;1.1;1.1;1.1},
MATCH(MONTH(BF$15),
{1,2,3,4,5,6,7,8,9,10,11,12})),
$ES424&lt;&gt;"LisChannel",
_xlpm.COEFF,
$ES424&lt;&gt;"RussOutdoor",
_xlpm.COEFF))</f>
        <v/>
      </c>
      <c r="BG424" s="68">
        <f t="array" ref="BG424">
_xlfn.LET(_xlpm.COEFF,
IF($AW424+$AX424=0,0,IF(MAX(MIN($AX424,EOMONTH(BG$15,0))-MAX($AW424,BG$15)+1,)&gt;0,1,0)),
_xlfn.IFS(
$ES424="LisChannel",
_xlpm.COEFF*
INDEX({1;1;1.2;1.2;1;1;1;1;1.2;1.2;1.2;1.2},
MATCH(MONTH(BG$15),
{1,2,3,4,5,6,7,8,9,10,11,12})),
CONCATENATE($ES424," ",$L424)="RussOutdoor метро",
_xlpm.COEFF*
INDEX({0.8;0.9;1.1;1.1;1;1;1;1;1.1;1.1;1.1;1.1},
MATCH(MONTH(BG$15),
{1,2,3,4,5,6,7,8,9,10,11,12})),
$ES424&lt;&gt;"LisChannel",
_xlpm.COEFF,
$ES424&lt;&gt;"RussOutdoor",
_xlpm.COEFF))</f>
        <v/>
      </c>
      <c r="BH424" s="68">
        <f t="array" ref="BH424">
_xlfn.LET(_xlpm.COEFF,
IF($AW424+$AX424=0,0,IF(MAX(MIN($AX424,EOMONTH(BH$15,0))-MAX($AW424,BH$15)+1,)&gt;0,1,0)),
_xlfn.IFS(
$ES424="LisChannel",
_xlpm.COEFF*
INDEX({1;1;1.2;1.2;1;1;1;1;1.2;1.2;1.2;1.2},
MATCH(MONTH(BH$15),
{1,2,3,4,5,6,7,8,9,10,11,12})),
CONCATENATE($ES424," ",$L424)="RussOutdoor метро",
_xlpm.COEFF*
INDEX({0.8;0.9;1.1;1.1;1;1;1;1;1.1;1.1;1.1;1.1},
MATCH(MONTH(BH$15),
{1,2,3,4,5,6,7,8,9,10,11,12})),
$ES424&lt;&gt;"LisChannel",
_xlpm.COEFF,
$ES424&lt;&gt;"RussOutdoor",
_xlpm.COEFF))</f>
        <v/>
      </c>
      <c r="BI424" s="68">
        <f t="array" ref="BI424">
_xlfn.LET(_xlpm.COEFF,
IF($AW424+$AX424=0,0,IF(MAX(MIN($AX424,EOMONTH(BI$15,0))-MAX($AW424,BI$15)+1,)&gt;0,1,0)),
_xlfn.IFS(
$ES424="LisChannel",
_xlpm.COEFF*
INDEX({1;1;1.2;1.2;1;1;1;1;1.2;1.2;1.2;1.2},
MATCH(MONTH(BI$15),
{1,2,3,4,5,6,7,8,9,10,11,12})),
CONCATENATE($ES424," ",$L424)="RussOutdoor метро",
_xlpm.COEFF*
INDEX({0.8;0.9;1.1;1.1;1;1;1;1;1.1;1.1;1.1;1.1},
MATCH(MONTH(BI$15),
{1,2,3,4,5,6,7,8,9,10,11,12})),
$ES424&lt;&gt;"LisChannel",
_xlpm.COEFF,
$ES424&lt;&gt;"RussOutdoor",
_xlpm.COEFF))</f>
        <v/>
      </c>
      <c r="BJ424" s="68">
        <f t="array" ref="BJ424">
_xlfn.LET(_xlpm.COEFF,
IF($AW424+$AX424=0,0,IF(MAX(MIN($AX424,EOMONTH(BJ$15,0))-MAX($AW424,BJ$15)+1,)&gt;0,1,0)),
_xlfn.IFS(
$ES424="LisChannel",
_xlpm.COEFF*
INDEX({1;1;1.2;1.2;1;1;1;1;1.2;1.2;1.2;1.2},
MATCH(MONTH(BJ$15),
{1,2,3,4,5,6,7,8,9,10,11,12})),
CONCATENATE($ES424," ",$L424)="RussOutdoor метро",
_xlpm.COEFF*
INDEX({0.8;0.9;1.1;1.1;1;1;1;1;1.1;1.1;1.1;1.1},
MATCH(MONTH(BJ$15),
{1,2,3,4,5,6,7,8,9,10,11,12})),
$ES424&lt;&gt;"LisChannel",
_xlpm.COEFF,
$ES424&lt;&gt;"RussOutdoor",
_xlpm.COEFF))</f>
        <v/>
      </c>
      <c r="BK424" s="68">
        <f t="array" ref="BK424">
_xlfn.LET(_xlpm.COEFF,
IF($AW424+$AX424=0,0,IF(MAX(MIN($AX424,EOMONTH(BK$15,0))-MAX($AW424,BK$15)+1,)&gt;0,1,0)),
_xlfn.IFS(
$ES424="LisChannel",
_xlpm.COEFF*
INDEX({1;1;1.2;1.2;1;1;1;1;1.2;1.2;1.2;1.2},
MATCH(MONTH(BK$15),
{1,2,3,4,5,6,7,8,9,10,11,12})),
CONCATENATE($ES424," ",$L424)="RussOutdoor метро",
_xlpm.COEFF*
INDEX({0.8;0.9;1.1;1.1;1;1;1;1;1.1;1.1;1.1;1.1},
MATCH(MONTH(BK$15),
{1,2,3,4,5,6,7,8,9,10,11,12})),
$ES424&lt;&gt;"LisChannel",
_xlpm.COEFF,
$ES424&lt;&gt;"RussOutdoor",
_xlpm.COEFF))</f>
        <v/>
      </c>
      <c r="BL424" s="62">
        <f>COUNTIFS($AZ424:$BK424,"&gt;0")</f>
        <v/>
      </c>
      <c r="BM424" s="65" t="n"/>
      <c r="BN424" s="125">
        <f>$DJ424</f>
        <v/>
      </c>
      <c r="BO424" s="63">
        <f>$DQ424</f>
        <v/>
      </c>
      <c r="BP424" s="125">
        <f>
IFERROR(
IF($BL424=0,0,
$BN424*(1-$BO424)),
0)</f>
        <v/>
      </c>
      <c r="BQ424" s="125">
        <f t="array" ref="BQ424">
IFERROR(
_xlfn.IFS(
$DH424="день_1",
$BP424*$BL424/($AX424-$AW424+1)*AZ424*(DAY(EOMONTH(AZ$15,0))),
$DH424="день_2",
$BP424/30*MAX(MIN($AX424,EOMONTH(AZ$15,0))-MAX($AW424,AZ$15)+1,),
$DH424="раб.день",
$BP424/30*(IFERROR(
_xlfn.LET(_xlpm.VD,
CHOOSE(
{1;2;3;4;5;6;7;8;9;10;11;12;13;14;15;16;17;18},
45658,45659,45660,45661,45662,45663,45664,45665,45711,45724,45778,45779,45785,45786,45820,45821,45965,46022),
_xlfn.LET(_xlpm.DD,
MAX(MIN($AX424,EOMONTH(AZ$15,0))-MAX($AW424,AZ$15),),
_xlfn.IFS(
AND(MONTH($AW424)=MONTH(AZ$15),MONTH($AX424)&lt;&gt;MONTH(AZ$15)),
NETWORKDAYS.INTL($AW424,$AW424+_xlpm.DD,1,_xlpm.VD),
AND(MONTH($AW424)&lt;&gt;MONTH(AZ$15),MONTH($AX424)=MONTH(AZ$15)),
NETWORKDAYS.INTL(($AX424)-_xlpm.DD,$AX424,1,_xlpm.VD),
AND(MONTH($AW424)&lt;MONTH(AZ$15),MONTH($AX424)&gt;MONTH(AZ$15)),
NETWORKDAYS.INTL((EOMONTH(AZ$15-1,1))-_xlpm.DD,EOMONTH(AZ$15-1,1),1,_xlpm.VD),
AND(MONTH($AW424)=MONTH(AZ$15),MONTH($AX424)=MONTH(AZ$15)),
NETWORKDAYS.INTL($AW424,$AX424,1,_xlpm.VD)))),0)),
$DH424="месяц",
$BP424*AZ424,
$DH424="неделя",
$BP424*AZ424/7*(ROUNDUP((DAY(EOMONTH(AZ$15,0)))/4,0))),
0)</f>
        <v/>
      </c>
      <c r="BR424" s="125">
        <f t="array" ref="BR424">
IFERROR(
_xlfn.IFS(
$DH424="день_1",
$BP424*$BL424/($AX424-$AW424+1)*BA424*(DAY(EOMONTH(BA$15,0))),
$DH424="день_2",
$BP424/30*MAX(MIN($AX424,EOMONTH(BA$15,0))-MAX($AW424,BA$15)+1,),
$DH424="раб.день",
$BP424/30*(IFERROR(
_xlfn.LET(_xlpm.VD,
CHOOSE(
{1;2;3;4;5;6;7;8;9;10;11;12;13;14;15;16;17;18},
45658,45659,45660,45661,45662,45663,45664,45665,45711,45724,45778,45779,45785,45786,45820,45821,45965,46022),
_xlfn.LET(_xlpm.DD,
MAX(MIN($AX424,EOMONTH(BA$15,0))-MAX($AW424,BA$15),),
_xlfn.IFS(
AND(MONTH($AW424)=MONTH(BA$15),MONTH($AX424)&lt;&gt;MONTH(BA$15)),
NETWORKDAYS.INTL($AW424,$AW424+_xlpm.DD,1,_xlpm.VD),
AND(MONTH($AW424)&lt;&gt;MONTH(BA$15),MONTH($AX424)=MONTH(BA$15)),
NETWORKDAYS.INTL(($AX424)-_xlpm.DD,$AX424,1,_xlpm.VD),
AND(MONTH($AW424)&lt;MONTH(BA$15),MONTH($AX424)&gt;MONTH(BA$15)),
NETWORKDAYS.INTL((EOMONTH(BA$15-1,1))-_xlpm.DD,EOMONTH(BA$15-1,1),1,_xlpm.VD),
AND(MONTH($AW424)=MONTH(BA$15),MONTH($AX424)=MONTH(BA$15)),
NETWORKDAYS.INTL($AW424,$AX424,1,_xlpm.VD)))),0)),
$DH424="месяц",
$BP424*BA424,
$DH424="неделя",
$BP424*BA424/7*(ROUNDUP((DAY(EOMONTH(BA$15,0)))/4,0))),
0)</f>
        <v/>
      </c>
      <c r="BS424" s="125">
        <f t="array" ref="BS424">
IFERROR(
_xlfn.IFS(
$DH424="день_1",
$BP424*$BL424/($AX424-$AW424+1)*BB424*(DAY(EOMONTH(BB$15,0))),
$DH424="день_2",
$BP424/30*MAX(MIN($AX424,EOMONTH(BB$15,0))-MAX($AW424,BB$15)+1,),
$DH424="раб.день",
$BP424/30*(IFERROR(
_xlfn.LET(_xlpm.VD,
CHOOSE(
{1;2;3;4;5;6;7;8;9;10;11;12;13;14;15;16;17;18},
45658,45659,45660,45661,45662,45663,45664,45665,45711,45724,45778,45779,45785,45786,45820,45821,45965,46022),
_xlfn.LET(_xlpm.DD,
MAX(MIN($AX424,EOMONTH(BB$15,0))-MAX($AW424,BB$15),),
_xlfn.IFS(
AND(MONTH($AW424)=MONTH(BB$15),MONTH($AX424)&lt;&gt;MONTH(BB$15)),
NETWORKDAYS.INTL($AW424,$AW424+_xlpm.DD,1,_xlpm.VD),
AND(MONTH($AW424)&lt;&gt;MONTH(BB$15),MONTH($AX424)=MONTH(BB$15)),
NETWORKDAYS.INTL(($AX424)-_xlpm.DD,$AX424,1,_xlpm.VD),
AND(MONTH($AW424)&lt;MONTH(BB$15),MONTH($AX424)&gt;MONTH(BB$15)),
NETWORKDAYS.INTL((EOMONTH(BB$15-1,1))-_xlpm.DD,EOMONTH(BB$15-1,1),1,_xlpm.VD),
AND(MONTH($AW424)=MONTH(BB$15),MONTH($AX424)=MONTH(BB$15)),
NETWORKDAYS.INTL($AW424,$AX424,1,_xlpm.VD)))),0)),
$DH424="месяц",
$BP424*BB424,
$DH424="неделя",
$BP424*BB424/7*(ROUNDUP((DAY(EOMONTH(BB$15,0)))/4,0))),
0)</f>
        <v/>
      </c>
      <c r="BT424" s="125">
        <f t="array" ref="BT424">
IFERROR(
_xlfn.IFS(
$DH424="день_1",
$BP424*$BL424/($AX424-$AW424+1)*BC424*(DAY(EOMONTH(BC$15,0))),
$DH424="день_2",
$BP424/30*MAX(MIN($AX424,EOMONTH(BC$15,0))-MAX($AW424,BC$15)+1,),
$DH424="раб.день",
$BP424/30*(IFERROR(
_xlfn.LET(_xlpm.VD,
CHOOSE(
{1;2;3;4;5;6;7;8;9;10;11;12;13;14;15;16;17;18},
45658,45659,45660,45661,45662,45663,45664,45665,45711,45724,45778,45779,45785,45786,45820,45821,45965,46022),
_xlfn.LET(_xlpm.DD,
MAX(MIN($AX424,EOMONTH(BC$15,0))-MAX($AW424,BC$15),),
_xlfn.IFS(
AND(MONTH($AW424)=MONTH(BC$15),MONTH($AX424)&lt;&gt;MONTH(BC$15)),
NETWORKDAYS.INTL($AW424,$AW424+_xlpm.DD,1,_xlpm.VD),
AND(MONTH($AW424)&lt;&gt;MONTH(BC$15),MONTH($AX424)=MONTH(BC$15)),
NETWORKDAYS.INTL(($AX424)-_xlpm.DD,$AX424,1,_xlpm.VD),
AND(MONTH($AW424)&lt;MONTH(BC$15),MONTH($AX424)&gt;MONTH(BC$15)),
NETWORKDAYS.INTL((EOMONTH(BC$15-1,1))-_xlpm.DD,EOMONTH(BC$15-1,1),1,_xlpm.VD),
AND(MONTH($AW424)=MONTH(BC$15),MONTH($AX424)=MONTH(BC$15)),
NETWORKDAYS.INTL($AW424,$AX424,1,_xlpm.VD)))),0)),
$DH424="месяц",
$BP424*BC424,
$DH424="неделя",
$BP424*BC424/7*(ROUNDUP((DAY(EOMONTH(BC$15,0)))/4,0))),
0)</f>
        <v/>
      </c>
      <c r="BU424" s="125">
        <f t="array" ref="BU424">
IFERROR(
_xlfn.IFS(
$DH424="день_1",
$BP424*$BL424/($AX424-$AW424+1)*BD424*(DAY(EOMONTH(BD$15,0))),
$DH424="день_2",
$BP424/30*MAX(MIN($AX424,EOMONTH(BD$15,0))-MAX($AW424,BD$15)+1,),
$DH424="раб.день",
$BP424/30*(IFERROR(
_xlfn.LET(_xlpm.VD,
CHOOSE(
{1;2;3;4;5;6;7;8;9;10;11;12;13;14;15;16;17;18},
45658,45659,45660,45661,45662,45663,45664,45665,45711,45724,45778,45779,45785,45786,45820,45821,45965,46022),
_xlfn.LET(_xlpm.DD,
MAX(MIN($AX424,EOMONTH(BD$15,0))-MAX($AW424,BD$15),),
_xlfn.IFS(
AND(MONTH($AW424)=MONTH(BD$15),MONTH($AX424)&lt;&gt;MONTH(BD$15)),
NETWORKDAYS.INTL($AW424,$AW424+_xlpm.DD,1,_xlpm.VD),
AND(MONTH($AW424)&lt;&gt;MONTH(BD$15),MONTH($AX424)=MONTH(BD$15)),
NETWORKDAYS.INTL(($AX424)-_xlpm.DD,$AX424,1,_xlpm.VD),
AND(MONTH($AW424)&lt;MONTH(BD$15),MONTH($AX424)&gt;MONTH(BD$15)),
NETWORKDAYS.INTL((EOMONTH(BD$15-1,1))-_xlpm.DD,EOMONTH(BD$15-1,1),1,_xlpm.VD),
AND(MONTH($AW424)=MONTH(BD$15),MONTH($AX424)=MONTH(BD$15)),
NETWORKDAYS.INTL($AW424,$AX424,1,_xlpm.VD)))),0)),
$DH424="месяц",
$BP424*BD424,
$DH424="неделя",
$BP424*BD424/7*(ROUNDUP((DAY(EOMONTH(BD$15,0)))/4,0))),
0)</f>
        <v/>
      </c>
      <c r="BV424" s="125">
        <f t="array" ref="BV424">
IFERROR(
_xlfn.IFS(
$DH424="день_1",
$BP424*$BL424/($AX424-$AW424+1)*BE424*(DAY(EOMONTH(BE$15,0))),
$DH424="день_2",
$BP424/30*MAX(MIN($AX424,EOMONTH(BE$15,0))-MAX($AW424,BE$15)+1,),
$DH424="раб.день",
$BP424/30*(IFERROR(
_xlfn.LET(_xlpm.VD,
CHOOSE(
{1;2;3;4;5;6;7;8;9;10;11;12;13;14;15;16;17;18},
45658,45659,45660,45661,45662,45663,45664,45665,45711,45724,45778,45779,45785,45786,45820,45821,45965,46022),
_xlfn.LET(_xlpm.DD,
MAX(MIN($AX424,EOMONTH(BE$15,0))-MAX($AW424,BE$15),),
_xlfn.IFS(
AND(MONTH($AW424)=MONTH(BE$15),MONTH($AX424)&lt;&gt;MONTH(BE$15)),
NETWORKDAYS.INTL($AW424,$AW424+_xlpm.DD,1,_xlpm.VD),
AND(MONTH($AW424)&lt;&gt;MONTH(BE$15),MONTH($AX424)=MONTH(BE$15)),
NETWORKDAYS.INTL(($AX424)-_xlpm.DD,$AX424,1,_xlpm.VD),
AND(MONTH($AW424)&lt;MONTH(BE$15),MONTH($AX424)&gt;MONTH(BE$15)),
NETWORKDAYS.INTL((EOMONTH(BE$15-1,1))-_xlpm.DD,EOMONTH(BE$15-1,1),1,_xlpm.VD),
AND(MONTH($AW424)=MONTH(BE$15),MONTH($AX424)=MONTH(BE$15)),
NETWORKDAYS.INTL($AW424,$AX424,1,_xlpm.VD)))),0)),
$DH424="месяц",
$BP424*BE424,
$DH424="неделя",
$BP424*BE424/7*(ROUNDUP((DAY(EOMONTH(BE$15,0)))/4,0))),
0)</f>
        <v/>
      </c>
      <c r="BW424" s="125">
        <f t="array" ref="BW424">
IFERROR(
_xlfn.IFS(
$DH424="день_1",
$BP424*$BL424/($AX424-$AW424+1)*BF424*(DAY(EOMONTH(BF$15,0))),
$DH424="день_2",
$BP424/30*MAX(MIN($AX424,EOMONTH(BF$15,0))-MAX($AW424,BF$15)+1,),
$DH424="раб.день",
$BP424/30*(IFERROR(
_xlfn.LET(_xlpm.VD,
CHOOSE(
{1;2;3;4;5;6;7;8;9;10;11;12;13;14;15;16;17;18},
45658,45659,45660,45661,45662,45663,45664,45665,45711,45724,45778,45779,45785,45786,45820,45821,45965,46022),
_xlfn.LET(_xlpm.DD,
MAX(MIN($AX424,EOMONTH(BF$15,0))-MAX($AW424,BF$15),),
_xlfn.IFS(
AND(MONTH($AW424)=MONTH(BF$15),MONTH($AX424)&lt;&gt;MONTH(BF$15)),
NETWORKDAYS.INTL($AW424,$AW424+_xlpm.DD,1,_xlpm.VD),
AND(MONTH($AW424)&lt;&gt;MONTH(BF$15),MONTH($AX424)=MONTH(BF$15)),
NETWORKDAYS.INTL(($AX424)-_xlpm.DD,$AX424,1,_xlpm.VD),
AND(MONTH($AW424)&lt;MONTH(BF$15),MONTH($AX424)&gt;MONTH(BF$15)),
NETWORKDAYS.INTL((EOMONTH(BF$15-1,1))-_xlpm.DD,EOMONTH(BF$15-1,1),1,_xlpm.VD),
AND(MONTH($AW424)=MONTH(BF$15),MONTH($AX424)=MONTH(BF$15)),
NETWORKDAYS.INTL($AW424,$AX424,1,_xlpm.VD)))),0)),
$DH424="месяц",
$BP424*BF424,
$DH424="неделя",
$BP424*BF424/7*(ROUNDUP((DAY(EOMONTH(BF$15,0)))/4,0))),
0)</f>
        <v/>
      </c>
      <c r="BX424" s="125">
        <f t="array" ref="BX424">
IFERROR(
_xlfn.IFS(
$DH424="день_1",
$BP424*$BL424/($AX424-$AW424+1)*BG424*(DAY(EOMONTH(BG$15,0))),
$DH424="день_2",
$BP424/30*MAX(MIN($AX424,EOMONTH(BG$15,0))-MAX($AW424,BG$15)+1,),
$DH424="раб.день",
$BP424/30*(IFERROR(
_xlfn.LET(_xlpm.VD,
CHOOSE(
{1;2;3;4;5;6;7;8;9;10;11;12;13;14;15;16;17;18},
45658,45659,45660,45661,45662,45663,45664,45665,45711,45724,45778,45779,45785,45786,45820,45821,45965,46022),
_xlfn.LET(_xlpm.DD,
MAX(MIN($AX424,EOMONTH(BG$15,0))-MAX($AW424,BG$15),),
_xlfn.IFS(
AND(MONTH($AW424)=MONTH(BG$15),MONTH($AX424)&lt;&gt;MONTH(BG$15)),
NETWORKDAYS.INTL($AW424,$AW424+_xlpm.DD,1,_xlpm.VD),
AND(MONTH($AW424)&lt;&gt;MONTH(BG$15),MONTH($AX424)=MONTH(BG$15)),
NETWORKDAYS.INTL(($AX424)-_xlpm.DD,$AX424,1,_xlpm.VD),
AND(MONTH($AW424)&lt;MONTH(BG$15),MONTH($AX424)&gt;MONTH(BG$15)),
NETWORKDAYS.INTL((EOMONTH(BG$15-1,1))-_xlpm.DD,EOMONTH(BG$15-1,1),1,_xlpm.VD),
AND(MONTH($AW424)=MONTH(BG$15),MONTH($AX424)=MONTH(BG$15)),
NETWORKDAYS.INTL($AW424,$AX424,1,_xlpm.VD)))),0)),
$DH424="месяц",
$BP424*BG424,
$DH424="неделя",
$BP424*BG424/7*(ROUNDUP((DAY(EOMONTH(BG$15,0)))/4,0))),
0)</f>
        <v/>
      </c>
      <c r="BY424" s="125">
        <f t="array" ref="BY424">
IFERROR(
_xlfn.IFS(
$DH424="день_1",
$BP424*$BL424/($AX424-$AW424+1)*BH424*(DAY(EOMONTH(BH$15,0))),
$DH424="день_2",
$BP424/30*MAX(MIN($AX424,EOMONTH(BH$15,0))-MAX($AW424,BH$15)+1,),
$DH424="раб.день",
$BP424/30*(IFERROR(
_xlfn.LET(_xlpm.VD,
CHOOSE(
{1;2;3;4;5;6;7;8;9;10;11;12;13;14;15;16;17;18},
45658,45659,45660,45661,45662,45663,45664,45665,45711,45724,45778,45779,45785,45786,45820,45821,45965,46022),
_xlfn.LET(_xlpm.DD,
MAX(MIN($AX424,EOMONTH(BH$15,0))-MAX($AW424,BH$15),),
_xlfn.IFS(
AND(MONTH($AW424)=MONTH(BH$15),MONTH($AX424)&lt;&gt;MONTH(BH$15)),
NETWORKDAYS.INTL($AW424,$AW424+_xlpm.DD,1,_xlpm.VD),
AND(MONTH($AW424)&lt;&gt;MONTH(BH$15),MONTH($AX424)=MONTH(BH$15)),
NETWORKDAYS.INTL(($AX424)-_xlpm.DD,$AX424,1,_xlpm.VD),
AND(MONTH($AW424)&lt;MONTH(BH$15),MONTH($AX424)&gt;MONTH(BH$15)),
NETWORKDAYS.INTL((EOMONTH(BH$15-1,1))-_xlpm.DD,EOMONTH(BH$15-1,1),1,_xlpm.VD),
AND(MONTH($AW424)=MONTH(BH$15),MONTH($AX424)=MONTH(BH$15)),
NETWORKDAYS.INTL($AW424,$AX424,1,_xlpm.VD)))),0)),
$DH424="месяц",
$BP424*BH424,
$DH424="неделя",
$BP424*BH424/7*(ROUNDUP((DAY(EOMONTH(BH$15,0)))/4,0))),
0)</f>
        <v/>
      </c>
      <c r="BZ424" s="125">
        <f t="array" ref="BZ424">
IFERROR(
_xlfn.IFS(
$DH424="день_1",
$BP424*$BL424/($AX424-$AW424+1)*BI424*(DAY(EOMONTH(BI$15,0))),
$DH424="день_2",
$BP424/30*MAX(MIN($AX424,EOMONTH(BI$15,0))-MAX($AW424,BI$15)+1,),
$DH424="раб.день",
$BP424/30*(IFERROR(
_xlfn.LET(_xlpm.VD,
CHOOSE(
{1;2;3;4;5;6;7;8;9;10;11;12;13;14;15;16;17;18},
45658,45659,45660,45661,45662,45663,45664,45665,45711,45724,45778,45779,45785,45786,45820,45821,45965,46022),
_xlfn.LET(_xlpm.DD,
MAX(MIN($AX424,EOMONTH(BI$15,0))-MAX($AW424,BI$15),),
_xlfn.IFS(
AND(MONTH($AW424)=MONTH(BI$15),MONTH($AX424)&lt;&gt;MONTH(BI$15)),
NETWORKDAYS.INTL($AW424,$AW424+_xlpm.DD,1,_xlpm.VD),
AND(MONTH($AW424)&lt;&gt;MONTH(BI$15),MONTH($AX424)=MONTH(BI$15)),
NETWORKDAYS.INTL(($AX424)-_xlpm.DD,$AX424,1,_xlpm.VD),
AND(MONTH($AW424)&lt;MONTH(BI$15),MONTH($AX424)&gt;MONTH(BI$15)),
NETWORKDAYS.INTL((EOMONTH(BI$15-1,1))-_xlpm.DD,EOMONTH(BI$15-1,1),1,_xlpm.VD),
AND(MONTH($AW424)=MONTH(BI$15),MONTH($AX424)=MONTH(BI$15)),
NETWORKDAYS.INTL($AW424,$AX424,1,_xlpm.VD)))),0)),
$DH424="месяц",
$BP424*BI424,
$DH424="неделя",
$BP424*BI424/7*(ROUNDUP((DAY(EOMONTH(BI$15,0)))/4,0))),
0)</f>
        <v/>
      </c>
      <c r="CA424" s="125">
        <f t="array" ref="CA424">
IFERROR(
_xlfn.IFS(
$DH424="день_1",
$BP424*$BL424/($AX424-$AW424+1)*BJ424*(DAY(EOMONTH(BJ$15,0))),
$DH424="день_2",
$BP424/30*MAX(MIN($AX424,EOMONTH(BJ$15,0))-MAX($AW424,BJ$15)+1,),
$DH424="раб.день",
$BP424/30*(IFERROR(
_xlfn.LET(_xlpm.VD,
CHOOSE(
{1;2;3;4;5;6;7;8;9;10;11;12;13;14;15;16;17;18},
45658,45659,45660,45661,45662,45663,45664,45665,45711,45724,45778,45779,45785,45786,45820,45821,45965,46022),
_xlfn.LET(_xlpm.DD,
MAX(MIN($AX424,EOMONTH(BJ$15,0))-MAX($AW424,BJ$15),),
_xlfn.IFS(
AND(MONTH($AW424)=MONTH(BJ$15),MONTH($AX424)&lt;&gt;MONTH(BJ$15)),
NETWORKDAYS.INTL($AW424,$AW424+_xlpm.DD,1,_xlpm.VD),
AND(MONTH($AW424)&lt;&gt;MONTH(BJ$15),MONTH($AX424)=MONTH(BJ$15)),
NETWORKDAYS.INTL(($AX424)-_xlpm.DD,$AX424,1,_xlpm.VD),
AND(MONTH($AW424)&lt;MONTH(BJ$15),MONTH($AX424)&gt;MONTH(BJ$15)),
NETWORKDAYS.INTL((EOMONTH(BJ$15-1,1))-_xlpm.DD,EOMONTH(BJ$15-1,1),1,_xlpm.VD),
AND(MONTH($AW424)=MONTH(BJ$15),MONTH($AX424)=MONTH(BJ$15)),
NETWORKDAYS.INTL($AW424,$AX424,1,_xlpm.VD)))),0)),
$DH424="месяц",
$BP424*BJ424,
$DH424="неделя",
$BP424*BJ424/7*(ROUNDUP((DAY(EOMONTH(BJ$15,0)))/4,0))),
0)</f>
        <v/>
      </c>
      <c r="CB424" s="125">
        <f t="array" ref="CB424">
IFERROR(
_xlfn.IFS(
$DH424="день_1",
$BP424*$BL424/($AX424-$AW424+1)*BK424*(DAY(EOMONTH(BK$15,0))),
$DH424="день_2",
$BP424/30*MAX(MIN($AX424,EOMONTH(BK$15,0))-MAX($AW424,BK$15)+1,),
$DH424="раб.день",
$BP424/30*(IFERROR(
_xlfn.LET(_xlpm.VD,
CHOOSE(
{1;2;3;4;5;6;7;8;9;10;11;12;13;14;15;16;17;18},
45658,45659,45660,45661,45662,45663,45664,45665,45711,45724,45778,45779,45785,45786,45820,45821,45965,46022),
_xlfn.LET(_xlpm.DD,
MAX(MIN($AX424,EOMONTH(BK$15,0))-MAX($AW424,BK$15),),
_xlfn.IFS(
AND(MONTH($AW424)=MONTH(BK$15),MONTH($AX424)&lt;&gt;MONTH(BK$15)),
NETWORKDAYS.INTL($AW424,$AW424+_xlpm.DD,1,_xlpm.VD),
AND(MONTH($AW424)&lt;&gt;MONTH(BK$15),MONTH($AX424)=MONTH(BK$15)),
NETWORKDAYS.INTL(($AX424)-_xlpm.DD,$AX424,1,_xlpm.VD),
AND(MONTH($AW424)&lt;MONTH(BK$15),MONTH($AX424)&gt;MONTH(BK$15)),
NETWORKDAYS.INTL((EOMONTH(BK$15-1,1))-_xlpm.DD,EOMONTH(BK$15-1,1),1,_xlpm.VD),
AND(MONTH($AW424)=MONTH(BK$15),MONTH($AX424)=MONTH(BK$15)),
NETWORKDAYS.INTL($AW424,$AX424,1,_xlpm.VD)))),0)),
$DH424="месяц",
$BP424*BK424,
$DH424="неделя",
$BP424*BK424/7*(ROUNDUP((DAY(EOMONTH(BK$15,0)))/4,0))),
0)</f>
        <v/>
      </c>
      <c r="CC424" s="125">
        <f>SUM($BQ424:$CB424)</f>
        <v/>
      </c>
      <c r="CD424" s="126">
        <f>SUM($EH424:$EH424)</f>
        <v/>
      </c>
      <c r="CE424" s="126">
        <f>$CD424*$AB424</f>
        <v/>
      </c>
      <c r="CF424" s="126">
        <f>SUM($EK424:$EK424)</f>
        <v/>
      </c>
      <c r="CG424" s="126">
        <f>$CF424*$AB424</f>
        <v/>
      </c>
      <c r="CH424" s="126">
        <f>SUM($CC424,$CE424,$CG424)</f>
        <v/>
      </c>
      <c r="CI424" s="126">
        <f>$CH424*(1+$CM424)</f>
        <v/>
      </c>
      <c r="CJ424" s="127" t="n">
        <v>0</v>
      </c>
      <c r="CK424" s="126">
        <f>SUM($CH424:$CH424)*(1+$CJ424)</f>
        <v/>
      </c>
      <c r="CL424" s="126">
        <f>SUM($CH424:$CH424)*(1+$CM424)</f>
        <v/>
      </c>
      <c r="CM424" s="59" t="inlineStr">
        <is>
          <t>20%</t>
        </is>
      </c>
      <c r="CN424" s="59" t="n"/>
      <c r="CO424" s="72" t="n"/>
      <c r="CP424" s="59" t="n"/>
      <c r="CQ424" s="73" t="n"/>
      <c r="CR424" s="73" t="n"/>
      <c r="CS424" s="73" t="n"/>
      <c r="CT424" s="72" t="n"/>
      <c r="CU424" s="79" t="inlineStr">
        <is>
          <t> </t>
        </is>
      </c>
      <c r="CV424" s="60" t="n"/>
      <c r="CW424" s="60" t="n"/>
      <c r="CX424" s="60" t="n"/>
      <c r="CY424" s="127">
        <f>IFERROR(($CC424-$EE424)/($EE424/(1-$DQ424)),0)</f>
        <v/>
      </c>
      <c r="CZ424" s="127">
        <f>IFERROR(1-$EI424/($CE424),0)</f>
        <v/>
      </c>
      <c r="DA424" s="127">
        <f>IFERROR(1-$EL424/($CG424),0)</f>
        <v/>
      </c>
      <c r="DB424" s="126">
        <f>ROUND(IFERROR(($CI424/(1+$CM424)-$EN424),0),2)</f>
        <v/>
      </c>
      <c r="DC424" s="128" t="n"/>
      <c r="DD424" s="125" t="n"/>
      <c r="DE424" s="75" t="n">
        <v>0</v>
      </c>
      <c r="DF424" s="128" t="n"/>
      <c r="DG424" s="125">
        <f>IF($DC424=0,0,$DD424*($DC424*100%-$DE424*$DF424))*SUM($AB424:$AB424)</f>
        <v/>
      </c>
      <c r="DH424" s="129" t="inlineStr">
        <is>
          <t>месяц</t>
        </is>
      </c>
      <c r="DI424" s="130">
        <f t="array" ref="DI424">IFERROR(
IF($ES424="LisChannel",
(ROUND(((INDEX({174.625;153.888888888889;130.972222222222},MATCH($AI424,{2;3;4}),0))*$AG424*$AI424),2)),0),0)</f>
        <v/>
      </c>
      <c r="DJ424" s="130">
        <f>
_xlfn.LET(_xlpm.X,
IFERROR(
IF($ES424="НовиковТВ",
(_xlfn.LET(_xlpm.NTV,
_xlfn.LET(_xlpm.MIN,350000,
IF(SUMIFS($DI:$DI,$ES:$ES,"НовиковТВ")&lt;=_xlpm.MIN,
(SUMIFS($DI:$DI,$ES:$ES,"НовиковТВ")/(COUNTIFS($ES:$ES,"НовиковТВ")))*_xlpm.MIN/SUMIFS($DI:$DI,$ES:$ES,"НовиковТВ"),
DI424)),
_xlpm.NTV+$DG424/(1-(1-(_xlpm.NTV)*(1-$DL424)*(1-$DM424)*(1-$DN424)*(1-$DO424)*(1-$DP424)/_xlpm.NTV))))/(1+$EP424),
$DI424+$DG424/(1-(1-($DI424)*(1-$DL424)*(1-$DM424)*(1-$DN424)*(1-$DO424)*(1-$DP424)/$DI424))),
0),
_xlpm.X*(1+$CM424)*(1+$CW424)-_xlpm.X*(1+$CM424)+_xlpm.X)</f>
        <v/>
      </c>
      <c r="DK424" s="125" t="inlineStr">
        <is>
          <t>послед.</t>
        </is>
      </c>
      <c r="DL424" s="63" t="n">
        <v>0</v>
      </c>
      <c r="DM424" s="63" t="n">
        <v>0</v>
      </c>
      <c r="DN424" s="63" t="n">
        <v>0</v>
      </c>
      <c r="DO424" s="63" t="n">
        <v>0</v>
      </c>
      <c r="DP424" s="63" t="n">
        <v>0</v>
      </c>
      <c r="DQ424" s="63">
        <f t="array" ref="DQ424">IFERROR(_xlfn.IFS(
$DK424="послед.",1-(1-$DL424)*(1-$DM424)*(1-$DN424)*(1-$DO424)*(1-$DP424),
$DK424="сумм.",$DL424+$DM424+$DN424+$DO424+$DP424),
0)</f>
        <v/>
      </c>
      <c r="DR424" s="125">
        <f t="array" ref="DR424">
IFERROR(
_xlfn.IFS(
$BL424=0,
0,
$BL424&gt;0,
_xlfn.IFS($DK424="послед.",
$DJ424*(1-$DL424)*(1-$DM424)*(1-$DN424)*(1-$DO424)*(1-$DP424),
$DK424="сумм.",
$DJ424*(1-($DL424+$DM424+$DN424+$DO424+$DP424)))),0)</f>
        <v/>
      </c>
      <c r="DS424" s="125">
        <f t="array" ref="DS424">
IFERROR(_xlfn.IFS(
$DH424="день_1",
$DR424*$BL424/($AX424-$AW424+1)*AZ424*(DAY(EOMONTH(AZ$15,0))),
$DH424="день_2",
$DR424/30*MAX(MIN($AX424,EOMONTH(AZ$15,0))-MAX($AW424,AZ$15)+1,),
$DH424="раб.день",
$DR424/30*(IFERROR(
_xlfn.LET(_xlpm.VD,
CHOOSE(
{1;2;3;4;5;6;7;8;9;10;11;12;13;14;15;16;17;18},
45658,45659,45660,45661,45662,45663,45664,45665,45711,45724,45778,45779,45785,45786,45820,45821,45965,46022),
_xlfn.LET(_xlpm.DD,
MAX(MIN($AX424,EOMONTH(AZ$15,0))-MAX($AW424,AZ$15),),
_xlfn.IFS(
AND(MONTH($AW424)=MONTH(AZ$15),MONTH($AX424)&lt;&gt;MONTH(AZ$15)),
NETWORKDAYS.INTL($AW424,$AW424+_xlpm.DD,1,_xlpm.VD),
AND(MONTH($AW424)&lt;&gt;MONTH(AZ$15),MONTH($AX424)=MONTH(AZ$15)),
NETWORKDAYS.INTL(($AX424)-_xlpm.DD,$AX424,1,_xlpm.VD),
AND(MONTH($AW424)&lt;MONTH(AZ$15),MONTH($AX424)&gt;MONTH(AZ$15)),
NETWORKDAYS.INTL((EOMONTH(AZ$15-1,1))-_xlpm.DD,EOMONTH(AZ$15-1,1),1,_xlpm.VD),
AND(MONTH($AW424)=MONTH(AZ$15),MONTH($AX424)=MONTH(AZ$15)),
NETWORKDAYS.INTL($AW424,$AX424,1,_xlpm.VD)))),0)),
$DH424="месяц",
$DR424*AZ424,
$DH424="неделя",
$DR424*AZ424/7*(ROUNDUP((DAY(EOMONTH(AZ$15,0)))/4,0))),
0)</f>
        <v/>
      </c>
      <c r="DT424" s="125">
        <f t="array" ref="DT424">
IFERROR(_xlfn.IFS(
$DH424="день_1",
$DR424*$BL424/($AX424-$AW424+1)*BA424*(DAY(EOMONTH(BA$15,0))),
$DH424="день_2",
$DR424/30*MAX(MIN($AX424,EOMONTH(BA$15,0))-MAX($AW424,BA$15)+1,),
$DH424="раб.день",
$DR424/30*(IFERROR(
_xlfn.LET(_xlpm.VD,
CHOOSE(
{1;2;3;4;5;6;7;8;9;10;11;12;13;14;15;16;17;18},
45658,45659,45660,45661,45662,45663,45664,45665,45711,45724,45778,45779,45785,45786,45820,45821,45965,46022),
_xlfn.LET(_xlpm.DD,
MAX(MIN($AX424,EOMONTH(BA$15,0))-MAX($AW424,BA$15),),
_xlfn.IFS(
AND(MONTH($AW424)=MONTH(BA$15),MONTH($AX424)&lt;&gt;MONTH(BA$15)),
NETWORKDAYS.INTL($AW424,$AW424+_xlpm.DD,1,_xlpm.VD),
AND(MONTH($AW424)&lt;&gt;MONTH(BA$15),MONTH($AX424)=MONTH(BA$15)),
NETWORKDAYS.INTL(($AX424)-_xlpm.DD,$AX424,1,_xlpm.VD),
AND(MONTH($AW424)&lt;MONTH(BA$15),MONTH($AX424)&gt;MONTH(BA$15)),
NETWORKDAYS.INTL((EOMONTH(BA$15-1,1))-_xlpm.DD,EOMONTH(BA$15-1,1),1,_xlpm.VD),
AND(MONTH($AW424)=MONTH(BA$15),MONTH($AX424)=MONTH(BA$15)),
NETWORKDAYS.INTL($AW424,$AX424,1,_xlpm.VD)))),0)),
$DH424="месяц",
$DR424*BA424,
$DH424="неделя",
$DR424*BA424/7*(ROUNDUP((DAY(EOMONTH(BA$15,0)))/4,0))),
0)</f>
        <v/>
      </c>
      <c r="DU424" s="125">
        <f t="array" ref="DU424">
IFERROR(_xlfn.IFS(
$DH424="день_1",
$DR424*$BL424/($AX424-$AW424+1)*BB424*(DAY(EOMONTH(BB$15,0))),
$DH424="день_2",
$DR424/30*MAX(MIN($AX424,EOMONTH(BB$15,0))-MAX($AW424,BB$15)+1,),
$DH424="раб.день",
$DR424/30*(IFERROR(
_xlfn.LET(_xlpm.VD,
CHOOSE(
{1;2;3;4;5;6;7;8;9;10;11;12;13;14;15;16;17;18},
45658,45659,45660,45661,45662,45663,45664,45665,45711,45724,45778,45779,45785,45786,45820,45821,45965,46022),
_xlfn.LET(_xlpm.DD,
MAX(MIN($AX424,EOMONTH(BB$15,0))-MAX($AW424,BB$15),),
_xlfn.IFS(
AND(MONTH($AW424)=MONTH(BB$15),MONTH($AX424)&lt;&gt;MONTH(BB$15)),
NETWORKDAYS.INTL($AW424,$AW424+_xlpm.DD,1,_xlpm.VD),
AND(MONTH($AW424)&lt;&gt;MONTH(BB$15),MONTH($AX424)=MONTH(BB$15)),
NETWORKDAYS.INTL(($AX424)-_xlpm.DD,$AX424,1,_xlpm.VD),
AND(MONTH($AW424)&lt;MONTH(BB$15),MONTH($AX424)&gt;MONTH(BB$15)),
NETWORKDAYS.INTL((EOMONTH(BB$15-1,1))-_xlpm.DD,EOMONTH(BB$15-1,1),1,_xlpm.VD),
AND(MONTH($AW424)=MONTH(BB$15),MONTH($AX424)=MONTH(BB$15)),
NETWORKDAYS.INTL($AW424,$AX424,1,_xlpm.VD)))),0)),
$DH424="месяц",
$DR424*BB424,
$DH424="неделя",
$DR424*BB424/7*(ROUNDUP((DAY(EOMONTH(BB$15,0)))/4,0))),
0)</f>
        <v/>
      </c>
      <c r="DV424" s="125">
        <f t="array" ref="DV424">
IFERROR(_xlfn.IFS(
$DH424="день_1",
$DR424*$BL424/($AX424-$AW424+1)*BC424*(DAY(EOMONTH(BC$15,0))),
$DH424="день_2",
$DR424/30*MAX(MIN($AX424,EOMONTH(BC$15,0))-MAX($AW424,BC$15)+1,),
$DH424="раб.день",
$DR424/30*(IFERROR(
_xlfn.LET(_xlpm.VD,
CHOOSE(
{1;2;3;4;5;6;7;8;9;10;11;12;13;14;15;16;17;18},
45658,45659,45660,45661,45662,45663,45664,45665,45711,45724,45778,45779,45785,45786,45820,45821,45965,46022),
_xlfn.LET(_xlpm.DD,
MAX(MIN($AX424,EOMONTH(BC$15,0))-MAX($AW424,BC$15),),
_xlfn.IFS(
AND(MONTH($AW424)=MONTH(BC$15),MONTH($AX424)&lt;&gt;MONTH(BC$15)),
NETWORKDAYS.INTL($AW424,$AW424+_xlpm.DD,1,_xlpm.VD),
AND(MONTH($AW424)&lt;&gt;MONTH(BC$15),MONTH($AX424)=MONTH(BC$15)),
NETWORKDAYS.INTL(($AX424)-_xlpm.DD,$AX424,1,_xlpm.VD),
AND(MONTH($AW424)&lt;MONTH(BC$15),MONTH($AX424)&gt;MONTH(BC$15)),
NETWORKDAYS.INTL((EOMONTH(BC$15-1,1))-_xlpm.DD,EOMONTH(BC$15-1,1),1,_xlpm.VD),
AND(MONTH($AW424)=MONTH(BC$15),MONTH($AX424)=MONTH(BC$15)),
NETWORKDAYS.INTL($AW424,$AX424,1,_xlpm.VD)))),0)),
$DH424="месяц",
$DR424*BC424,
$DH424="неделя",
$DR424*BC424/7*(ROUNDUP((DAY(EOMONTH(BC$15,0)))/4,0))),
0)</f>
        <v/>
      </c>
      <c r="DW424" s="125">
        <f t="array" ref="DW424">
IFERROR(_xlfn.IFS(
$DH424="день_1",
$DR424*$BL424/($AX424-$AW424+1)*BD424*(DAY(EOMONTH(BD$15,0))),
$DH424="день_2",
$DR424/30*MAX(MIN($AX424,EOMONTH(BD$15,0))-MAX($AW424,BD$15)+1,),
$DH424="раб.день",
$DR424/30*(IFERROR(
_xlfn.LET(_xlpm.VD,
CHOOSE(
{1;2;3;4;5;6;7;8;9;10;11;12;13;14;15;16;17;18},
45658,45659,45660,45661,45662,45663,45664,45665,45711,45724,45778,45779,45785,45786,45820,45821,45965,46022),
_xlfn.LET(_xlpm.DD,
MAX(MIN($AX424,EOMONTH(BD$15,0))-MAX($AW424,BD$15),),
_xlfn.IFS(
AND(MONTH($AW424)=MONTH(BD$15),MONTH($AX424)&lt;&gt;MONTH(BD$15)),
NETWORKDAYS.INTL($AW424,$AW424+_xlpm.DD,1,_xlpm.VD),
AND(MONTH($AW424)&lt;&gt;MONTH(BD$15),MONTH($AX424)=MONTH(BD$15)),
NETWORKDAYS.INTL(($AX424)-_xlpm.DD,$AX424,1,_xlpm.VD),
AND(MONTH($AW424)&lt;MONTH(BD$15),MONTH($AX424)&gt;MONTH(BD$15)),
NETWORKDAYS.INTL((EOMONTH(BD$15-1,1))-_xlpm.DD,EOMONTH(BD$15-1,1),1,_xlpm.VD),
AND(MONTH($AW424)=MONTH(BD$15),MONTH($AX424)=MONTH(BD$15)),
NETWORKDAYS.INTL($AW424,$AX424,1,_xlpm.VD)))),0)),
$DH424="месяц",
$DR424*BD424,
$DH424="неделя",
$DR424*BD424/7*(ROUNDUP((DAY(EOMONTH(BD$15,0)))/4,0))),
0)</f>
        <v/>
      </c>
      <c r="DX424" s="125">
        <f t="array" ref="DX424">
IFERROR(_xlfn.IFS(
$DH424="день_1",
$DR424*$BL424/($AX424-$AW424+1)*BE424*(DAY(EOMONTH(BE$15,0))),
$DH424="день_2",
$DR424/30*MAX(MIN($AX424,EOMONTH(BE$15,0))-MAX($AW424,BE$15)+1,),
$DH424="раб.день",
$DR424/30*(IFERROR(
_xlfn.LET(_xlpm.VD,
CHOOSE(
{1;2;3;4;5;6;7;8;9;10;11;12;13;14;15;16;17;18},
45658,45659,45660,45661,45662,45663,45664,45665,45711,45724,45778,45779,45785,45786,45820,45821,45965,46022),
_xlfn.LET(_xlpm.DD,
MAX(MIN($AX424,EOMONTH(BE$15,0))-MAX($AW424,BE$15),),
_xlfn.IFS(
AND(MONTH($AW424)=MONTH(BE$15),MONTH($AX424)&lt;&gt;MONTH(BE$15)),
NETWORKDAYS.INTL($AW424,$AW424+_xlpm.DD,1,_xlpm.VD),
AND(MONTH($AW424)&lt;&gt;MONTH(BE$15),MONTH($AX424)=MONTH(BE$15)),
NETWORKDAYS.INTL(($AX424)-_xlpm.DD,$AX424,1,_xlpm.VD),
AND(MONTH($AW424)&lt;MONTH(BE$15),MONTH($AX424)&gt;MONTH(BE$15)),
NETWORKDAYS.INTL((EOMONTH(BE$15-1,1))-_xlpm.DD,EOMONTH(BE$15-1,1),1,_xlpm.VD),
AND(MONTH($AW424)=MONTH(BE$15),MONTH($AX424)=MONTH(BE$15)),
NETWORKDAYS.INTL($AW424,$AX424,1,_xlpm.VD)))),0)),
$DH424="месяц",
$DR424*BE424,
$DH424="неделя",
$DR424*BE424/7*(ROUNDUP((DAY(EOMONTH(BE$15,0)))/4,0))),
0)</f>
        <v/>
      </c>
      <c r="DY424" s="125">
        <f t="array" ref="DY424">
IFERROR(_xlfn.IFS(
$DH424="день_1",
$DR424*$BL424/($AX424-$AW424+1)*BF424*(DAY(EOMONTH(BF$15,0))),
$DH424="день_2",
$DR424/30*MAX(MIN($AX424,EOMONTH(BF$15,0))-MAX($AW424,BF$15)+1,),
$DH424="раб.день",
$DR424/30*(IFERROR(
_xlfn.LET(_xlpm.VD,
CHOOSE(
{1;2;3;4;5;6;7;8;9;10;11;12;13;14;15;16;17;18},
45658,45659,45660,45661,45662,45663,45664,45665,45711,45724,45778,45779,45785,45786,45820,45821,45965,46022),
_xlfn.LET(_xlpm.DD,
MAX(MIN($AX424,EOMONTH(BF$15,0))-MAX($AW424,BF$15),),
_xlfn.IFS(
AND(MONTH($AW424)=MONTH(BF$15),MONTH($AX424)&lt;&gt;MONTH(BF$15)),
NETWORKDAYS.INTL($AW424,$AW424+_xlpm.DD,1,_xlpm.VD),
AND(MONTH($AW424)&lt;&gt;MONTH(BF$15),MONTH($AX424)=MONTH(BF$15)),
NETWORKDAYS.INTL(($AX424)-_xlpm.DD,$AX424,1,_xlpm.VD),
AND(MONTH($AW424)&lt;MONTH(BF$15),MONTH($AX424)&gt;MONTH(BF$15)),
NETWORKDAYS.INTL((EOMONTH(BF$15-1,1))-_xlpm.DD,EOMONTH(BF$15-1,1),1,_xlpm.VD),
AND(MONTH($AW424)=MONTH(BF$15),MONTH($AX424)=MONTH(BF$15)),
NETWORKDAYS.INTL($AW424,$AX424,1,_xlpm.VD)))),0)),
$DH424="месяц",
$DR424*BF424,
$DH424="неделя",
$DR424*BF424/7*(ROUNDUP((DAY(EOMONTH(BF$15,0)))/4,0))),
0)</f>
        <v/>
      </c>
      <c r="DZ424" s="125">
        <f t="array" ref="DZ424">
IFERROR(_xlfn.IFS(
$DH424="день_1",
$DR424*$BL424/($AX424-$AW424+1)*BG424*(DAY(EOMONTH(BG$15,0))),
$DH424="день_2",
$DR424/30*MAX(MIN($AX424,EOMONTH(BG$15,0))-MAX($AW424,BG$15)+1,),
$DH424="раб.день",
$DR424/30*(IFERROR(
_xlfn.LET(_xlpm.VD,
CHOOSE(
{1;2;3;4;5;6;7;8;9;10;11;12;13;14;15;16;17;18},
45658,45659,45660,45661,45662,45663,45664,45665,45711,45724,45778,45779,45785,45786,45820,45821,45965,46022),
_xlfn.LET(_xlpm.DD,
MAX(MIN($AX424,EOMONTH(BG$15,0))-MAX($AW424,BG$15),),
_xlfn.IFS(
AND(MONTH($AW424)=MONTH(BG$15),MONTH($AX424)&lt;&gt;MONTH(BG$15)),
NETWORKDAYS.INTL($AW424,$AW424+_xlpm.DD,1,_xlpm.VD),
AND(MONTH($AW424)&lt;&gt;MONTH(BG$15),MONTH($AX424)=MONTH(BG$15)),
NETWORKDAYS.INTL(($AX424)-_xlpm.DD,$AX424,1,_xlpm.VD),
AND(MONTH($AW424)&lt;MONTH(BG$15),MONTH($AX424)&gt;MONTH(BG$15)),
NETWORKDAYS.INTL((EOMONTH(BG$15-1,1))-_xlpm.DD,EOMONTH(BG$15-1,1),1,_xlpm.VD),
AND(MONTH($AW424)=MONTH(BG$15),MONTH($AX424)=MONTH(BG$15)),
NETWORKDAYS.INTL($AW424,$AX424,1,_xlpm.VD)))),0)),
$DH424="месяц",
$DR424*BG424,
$DH424="неделя",
$DR424*BG424/7*(ROUNDUP((DAY(EOMONTH(BG$15,0)))/4,0))),
0)</f>
        <v/>
      </c>
      <c r="EA424" s="125">
        <f t="array" ref="EA424">
IFERROR(_xlfn.IFS(
$DH424="день_1",
$DR424*$BL424/($AX424-$AW424+1)*BH424*(DAY(EOMONTH(BH$15,0))),
$DH424="день_2",
$DR424/30*MAX(MIN($AX424,EOMONTH(BH$15,0))-MAX($AW424,BH$15)+1,),
$DH424="раб.день",
$DR424/30*(IFERROR(
_xlfn.LET(_xlpm.VD,
CHOOSE(
{1;2;3;4;5;6;7;8;9;10;11;12;13;14;15;16;17;18},
45658,45659,45660,45661,45662,45663,45664,45665,45711,45724,45778,45779,45785,45786,45820,45821,45965,46022),
_xlfn.LET(_xlpm.DD,
MAX(MIN($AX424,EOMONTH(BH$15,0))-MAX($AW424,BH$15),),
_xlfn.IFS(
AND(MONTH($AW424)=MONTH(BH$15),MONTH($AX424)&lt;&gt;MONTH(BH$15)),
NETWORKDAYS.INTL($AW424,$AW424+_xlpm.DD,1,_xlpm.VD),
AND(MONTH($AW424)&lt;&gt;MONTH(BH$15),MONTH($AX424)=MONTH(BH$15)),
NETWORKDAYS.INTL(($AX424)-_xlpm.DD,$AX424,1,_xlpm.VD),
AND(MONTH($AW424)&lt;MONTH(BH$15),MONTH($AX424)&gt;MONTH(BH$15)),
NETWORKDAYS.INTL((EOMONTH(BH$15-1,1))-_xlpm.DD,EOMONTH(BH$15-1,1),1,_xlpm.VD),
AND(MONTH($AW424)=MONTH(BH$15),MONTH($AX424)=MONTH(BH$15)),
NETWORKDAYS.INTL($AW424,$AX424,1,_xlpm.VD)))),0)),
$DH424="месяц",
$DR424*BH424,
$DH424="неделя",
$DR424*BH424/7*(ROUNDUP((DAY(EOMONTH(BH$15,0)))/4,0))),
0)</f>
        <v/>
      </c>
      <c r="EB424" s="125">
        <f t="array" ref="EB424">
IFERROR(_xlfn.IFS(
$DH424="день_1",
$DR424*$BL424/($AX424-$AW424+1)*BI424*(DAY(EOMONTH(BI$15,0))),
$DH424="день_2",
$DR424/30*MAX(MIN($AX424,EOMONTH(BI$15,0))-MAX($AW424,BI$15)+1,),
$DH424="раб.день",
$DR424/30*(IFERROR(
_xlfn.LET(_xlpm.VD,
CHOOSE(
{1;2;3;4;5;6;7;8;9;10;11;12;13;14;15;16;17;18},
45658,45659,45660,45661,45662,45663,45664,45665,45711,45724,45778,45779,45785,45786,45820,45821,45965,46022),
_xlfn.LET(_xlpm.DD,
MAX(MIN($AX424,EOMONTH(BI$15,0))-MAX($AW424,BI$15),),
_xlfn.IFS(
AND(MONTH($AW424)=MONTH(BI$15),MONTH($AX424)&lt;&gt;MONTH(BI$15)),
NETWORKDAYS.INTL($AW424,$AW424+_xlpm.DD,1,_xlpm.VD),
AND(MONTH($AW424)&lt;&gt;MONTH(BI$15),MONTH($AX424)=MONTH(BI$15)),
NETWORKDAYS.INTL(($AX424)-_xlpm.DD,$AX424,1,_xlpm.VD),
AND(MONTH($AW424)&lt;MONTH(BI$15),MONTH($AX424)&gt;MONTH(BI$15)),
NETWORKDAYS.INTL((EOMONTH(BI$15-1,1))-_xlpm.DD,EOMONTH(BI$15-1,1),1,_xlpm.VD),
AND(MONTH($AW424)=MONTH(BI$15),MONTH($AX424)=MONTH(BI$15)),
NETWORKDAYS.INTL($AW424,$AX424,1,_xlpm.VD)))),0)),
$DH424="месяц",
$DR424*BI424,
$DH424="неделя",
$DR424*BI424/7*(ROUNDUP((DAY(EOMONTH(BI$15,0)))/4,0))),
0)</f>
        <v/>
      </c>
      <c r="EC424" s="125">
        <f t="array" ref="EC424">
IFERROR(_xlfn.IFS(
$DH424="день_1",
$DR424*$BL424/($AX424-$AW424+1)*BJ424*(DAY(EOMONTH(BJ$15,0))),
$DH424="день_2",
$DR424/30*MAX(MIN($AX424,EOMONTH(BJ$15,0))-MAX($AW424,BJ$15)+1,),
$DH424="раб.день",
$DR424/30*(IFERROR(
_xlfn.LET(_xlpm.VD,
CHOOSE(
{1;2;3;4;5;6;7;8;9;10;11;12;13;14;15;16;17;18},
45658,45659,45660,45661,45662,45663,45664,45665,45711,45724,45778,45779,45785,45786,45820,45821,45965,46022),
_xlfn.LET(_xlpm.DD,
MAX(MIN($AX424,EOMONTH(BJ$15,0))-MAX($AW424,BJ$15),),
_xlfn.IFS(
AND(MONTH($AW424)=MONTH(BJ$15),MONTH($AX424)&lt;&gt;MONTH(BJ$15)),
NETWORKDAYS.INTL($AW424,$AW424+_xlpm.DD,1,_xlpm.VD),
AND(MONTH($AW424)&lt;&gt;MONTH(BJ$15),MONTH($AX424)=MONTH(BJ$15)),
NETWORKDAYS.INTL(($AX424)-_xlpm.DD,$AX424,1,_xlpm.VD),
AND(MONTH($AW424)&lt;MONTH(BJ$15),MONTH($AX424)&gt;MONTH(BJ$15)),
NETWORKDAYS.INTL((EOMONTH(BJ$15-1,1))-_xlpm.DD,EOMONTH(BJ$15-1,1),1,_xlpm.VD),
AND(MONTH($AW424)=MONTH(BJ$15),MONTH($AX424)=MONTH(BJ$15)),
NETWORKDAYS.INTL($AW424,$AX424,1,_xlpm.VD)))),0)),
$DH424="месяц",
$DR424*BJ424,
$DH424="неделя",
$DR424*BJ424/7*(ROUNDUP((DAY(EOMONTH(BJ$15,0)))/4,0))),
0)</f>
        <v/>
      </c>
      <c r="ED424" s="125">
        <f t="array" ref="ED424">
IFERROR(_xlfn.IFS(
$DH424="день_1",
$DR424*$BL424/($AX424-$AW424+1)*BK424*(DAY(EOMONTH(BK$15,0))),
$DH424="день_2",
$DR424/30*MAX(MIN($AX424,EOMONTH(BK$15,0))-MAX($AW424,BK$15)+1,),
$DH424="раб.день",
$DR424/30*(IFERROR(
_xlfn.LET(_xlpm.VD,
CHOOSE(
{1;2;3;4;5;6;7;8;9;10;11;12;13;14;15;16;17;18},
45658,45659,45660,45661,45662,45663,45664,45665,45711,45724,45778,45779,45785,45786,45820,45821,45965,46022),
_xlfn.LET(_xlpm.DD,
MAX(MIN($AX424,EOMONTH(BK$15,0))-MAX($AW424,BK$15),),
_xlfn.IFS(
AND(MONTH($AW424)=MONTH(BK$15),MONTH($AX424)&lt;&gt;MONTH(BK$15)),
NETWORKDAYS.INTL($AW424,$AW424+_xlpm.DD,1,_xlpm.VD),
AND(MONTH($AW424)&lt;&gt;MONTH(BK$15),MONTH($AX424)=MONTH(BK$15)),
NETWORKDAYS.INTL(($AX424)-_xlpm.DD,$AX424,1,_xlpm.VD),
AND(MONTH($AW424)&lt;MONTH(BK$15),MONTH($AX424)&gt;MONTH(BK$15)),
NETWORKDAYS.INTL((EOMONTH(BK$15-1,1))-_xlpm.DD,EOMONTH(BK$15-1,1),1,_xlpm.VD),
AND(MONTH($AW424)=MONTH(BK$15),MONTH($AX424)=MONTH(BK$15)),
NETWORKDAYS.INTL($AW424,$AX424,1,_xlpm.VD)))),0)),
$DH424="месяц",
$DR424*BK424,
$DH424="неделя",
$DR424*BK424/7*(ROUNDUP((DAY(EOMONTH(BK$15,0)))/4,0))),
0)</f>
        <v/>
      </c>
      <c r="EE424" s="125">
        <f>SUM($DS424,$DT424,$DU424,$DV424,$DW424,$DX424,$DY424,$DZ424,$EA424,$EB424,$EC424,$ED424)</f>
        <v/>
      </c>
      <c r="EF424" s="125">
        <f>IFERROR(ROUND($EE424*(1+$EP424),2),0)</f>
        <v/>
      </c>
      <c r="EG424" s="128" t="n">
        <v>1</v>
      </c>
      <c r="EH424" s="126" t="n">
        <v>0</v>
      </c>
      <c r="EI424" s="126">
        <f>ROUND(SUM($EH424:$EH424)*SUM($AB424:$AB424)*$EG424,2)</f>
        <v/>
      </c>
      <c r="EJ424" s="126">
        <f>ROUND($EI424*(1+$EP424),2)</f>
        <v/>
      </c>
      <c r="EK424" s="126" t="n">
        <v>0</v>
      </c>
      <c r="EL424" s="126">
        <f>ROUND(SUM($EK424:$EK424)*SUM($AB424:$AB424)*$EG424,2)</f>
        <v/>
      </c>
      <c r="EM424" s="126">
        <f>ROUND($EL424*(1+$EP424),2)</f>
        <v/>
      </c>
      <c r="EN424" s="126">
        <f>SUM($EE424,$EI424,$EL424)</f>
        <v/>
      </c>
      <c r="EO424" s="126">
        <f>SUM($EF424,$EJ424,$EM424)</f>
        <v/>
      </c>
      <c r="EP424" s="59" t="inlineStr">
        <is>
          <t>20%</t>
        </is>
      </c>
      <c r="EQ424" s="59" t="n"/>
      <c r="ER424" s="60">
        <f t="array" ref="ER424">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MATCH(ES424,
{"AMS";"RussOutdoor";"HD Outdoor";"Ingroup";"IQ";"Ledproduction";"LisChannel";"Logic";"Media-PPL";"NovikovTV | НовиковТВ";"SMA";"SOK";"КрокусТВ | CrocusTV | IndoorTV";"Сити";"ТЯК Москва"},
0)),"")</f>
        <v/>
      </c>
      <c r="ES424" s="60" t="n"/>
      <c r="ET424" s="60">
        <f t="array" ref="ET424">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MATCH(ES424,
{"AMS";"RussOutdoor";"HD Outdoor";"Ingroup";"IQ";"Ledproduction";"LisChannel";"Logic";"Media-PPL";"NovikovTV | НовиковТВ";"SMA";"SOK";"КрокусТВ | CrocusTV | IndoorTV";"Сити";"ТЯК Москва"},
0)),"")</f>
        <v/>
      </c>
      <c r="EU424" s="60" t="n"/>
      <c r="EV424" s="60" t="n"/>
      <c r="EX424" s="110">
        <f t="array" ref="EX424">
($AR424/30
+N("ТРАФИК ПЛОЩАДКИ"))*
(IFERROR(
_xlfn.LET(
_xlpm.GPR,
HLOOKUP($L424,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(MATCH($T424,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IF($Q424="цифровой",_xlpm.GPR/$AG424,_xlpm.GPR/60)),
0)
+N("DWELL TIME"))*
(IF($AB424=0,0,IF($AB424=1,0.3,IF($AB424=2,0.5,IF($AB424&gt;2,1))))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_xlfn.IFS($AC424="да",1.2,$AC424="нет",1)*
_xlfn.IFS($AD424="да",1.2,$AD424="нет",1)*
IF(R424="статический",1,1.2)*
$X424*
INDEX(
{1.2;1;1.2;1.2;1;1.2;1.2;1.2;1.2;1.2;1.2;1;1.2;1.2;1.2;1.2;1;1;1.2;1.2;1.2;1;1;1;1;1.2;1.2;1.2;1.2;1;1;1;1;1.2;1.2;1.2;1.2;1.2;1.2;1.2;1.2;1;1;1.2;1;1;1;1;1.5;1;1;1.5;1.5;1.2},
MATCH($Q424,_xlpm.MI,0)))&gt;{0.02;0.04;0.06;0.1;0.2;0.4;0.6;0.8;1;2;4;6})),
{0;1;2;3;4;5;6;7;8;9;10;11;12},
0)))
+N("КОЭФФИЦИЕНТ КОНТАКТА"))))*
(_xlfn.IFS($X424&lt;0.1,$X424/1000,$X424&gt;25,5.2,AND($X424&gt;=0.1,$X424&lt;=25),(($X424*2+0.1)/10)*($X424/10)))*
IFERROR((_xlfn.LET(
_xlpm.MA,
{0;0.8;0.85;0.9;0.95;1},
_xlpm.MAA,
{0;1;2;3;4;5},
INDEX(_xlpm.MA,MATCH(SUMPRODUCT(--((IF(ROUND(_xlpm.MAA,1)&gt;5,5,ROUND($AB424,1)))&gt;{0;1;2;3;4;5})),_xlpm.MAA,0)))
+N("КОЭФФИЦИЕНТ КОЛ-ВО КОНСТРУКЦИЙ")),1)*
$AB424,0))*
(IF($Q424="цифровой",$AG424/15*$AI424,1)
+N("ДЛЯ ЦИФРЫ"))</f>
        <v/>
      </c>
      <c r="EY424" s="110">
        <f>IFERROR(EX424*AY424,0)</f>
        <v/>
      </c>
      <c r="EZ424" s="131">
        <f>IFERROR(DP424/EY424*1000,0)</f>
        <v/>
      </c>
      <c r="FA424" s="112">
        <f>IFERROR(FC424/FB424,0)</f>
        <v/>
      </c>
      <c r="FB424" s="112">
        <f>IFERROR((FC424/(EY424/FF424*#REF!))*0.825,0)</f>
        <v/>
      </c>
      <c r="FC424" s="112">
        <f>IFERROR(((EX424*30/AR424)*100)/30,0)</f>
        <v/>
      </c>
      <c r="FD424" s="112">
        <f>IFERROR(EY424/G424*100%,0)</f>
        <v/>
      </c>
      <c r="FE424" s="112">
        <f>IFERROR(FD424/FC424*100%,0)</f>
        <v/>
      </c>
      <c r="FF424" s="110">
        <f>IFERROR(AR424/30*AY424,0)</f>
        <v/>
      </c>
    </row>
    <row r="425" ht="13" customHeight="1">
      <c r="A425" s="59" t="n"/>
      <c r="B425" s="60" t="n"/>
      <c r="C425" s="60" t="n"/>
      <c r="D425" s="60">
        <f t="array" ref="D425">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MATCH($E425,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25" s="60">
        <f t="array" ref="E425">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MATCH($F425,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25" s="60" t="inlineStr"/>
      <c r="G425" s="60" t="n"/>
      <c r="H425" s="60">
        <f t="array" ref="H425">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MATCH($I425,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25" s="60" t="n"/>
      <c r="J425" s="60" t="n"/>
      <c r="K425" s="60" t="n"/>
      <c r="L425" s="60" t="n"/>
      <c r="M425" s="60" t="n"/>
      <c r="N425" s="60" t="n"/>
      <c r="O425" s="60" t="n"/>
      <c r="P425" s="60">
        <f t="array" ref="P425">
_xlfn.IFS(
ISNUMBER(MATCH($Q425,{"шелфбаннер","разделитель","монетница","чековая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ISNUMBER(MATCH($Q425,{"LED/LCD","видеокулер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ISNUMBER(MATCH($Q425,{"автомобиль","машина","выставочное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ISNUMBER(MATCH($Q425,{"билборд","лифтовая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ISNUMBER(MATCH($Q425,{"навигация","подвесной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ISNUMBER(MATCH($Q425,{"движущаяся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ISNUMBER(MATCH($Q425,{"каталог","журнал"},)),
"Пресса",
$Q425="","")</f>
        <v/>
      </c>
      <c r="Q425" s="60" t="n"/>
      <c r="R425" s="60">
        <f t="array" ref="R425">
IFERROR(
_xlfn.IFS(
OR(ISNUMBER(MATCH($Q425,{"экспозиция","макет","стенд","автостенд","авто стенд","выставочное пространство","выставочные стенды","модульные выставочные стенды","3Д конструкция","3D конструкция"},)),P425="Экспонирование"),
"нестандартный",
ISNUMBER(MATCH($Q425,{"скроллер","призматрон"},)),
"динамический",
$P425="Видео",
"цифровой",
OR($P425="Пресса",$P425="Щит",$P425="POSm",$P425="Подвес",$P425="Брендирование/оклейка"),
"статический"),"")</f>
        <v/>
      </c>
      <c r="S425" s="59" t="n"/>
      <c r="T425" s="60" t="n"/>
      <c r="U425" s="60" t="n"/>
      <c r="V425" s="60">
        <f>
IF(P425="Видео",
"цифровой постер/ролик",
IF(ISNUMBER(MATCH(Q425,{"короб световой","короб световой | лайтбокс","короб световой | кристалайт","лайтбокс","лайт бокс","кристалайт","LB","lightbox"},)),
"бэклит",
IF(P425="Брендирование/оклейка",
"перфарированная пленка/самоклейка",
IF(P425="Экспонирование",
"под запрос",
IF(P425="Подвес",
"баннер/ткань",
"")))))</f>
        <v/>
      </c>
      <c r="W425" s="59" t="n"/>
      <c r="X425" s="59" t="n"/>
      <c r="Y425" s="59" t="n"/>
      <c r="Z425" s="61" t="n"/>
      <c r="AA425" s="61" t="n"/>
      <c r="AB425" s="61">
        <f>IF(BL425&gt;0,Z425,0)</f>
        <v/>
      </c>
      <c r="AC425" s="59" t="n"/>
      <c r="AD425" s="59" t="n"/>
      <c r="AE425" s="59" t="n"/>
      <c r="AF425" s="59" t="n"/>
      <c r="AG425" s="59" t="n"/>
      <c r="AH425" s="59" t="n"/>
      <c r="AI425" s="59" t="n"/>
      <c r="AJ425" s="59" t="n"/>
      <c r="AK425" s="59" t="n"/>
      <c r="AL425" s="62">
        <f>IFERROR(IF(OR(R425="статический",R425="динамический",R425="нестандартный",R425="",R425=""),"-",IF(AND(AH425="-",AI425="-"),"-",AK425*3600/AH425*AI425)),"-")</f>
        <v/>
      </c>
      <c r="AM425" s="62">
        <f>IFERROR(IF(OR(R425="статический",R425="динамический",R425="",R425="", R425="BTL",R425="нестандартный"),"-",AG425*AI425*AL425/60),"-")</f>
        <v/>
      </c>
      <c r="AN425" s="63">
        <f>IFERROR(IF(AH425="","-",AG425*AI425/AH425),"-")</f>
        <v/>
      </c>
      <c r="AO425" s="59">
        <f>IFERROR(IF(OR($R425="статический",$R425="динамический",$R425="",$R425="",$R425="BTL",$R425="нестандартный"),"-",$AL425*$AY425),"-")</f>
        <v/>
      </c>
      <c r="AP425" s="62">
        <f>IFERROR(IF(OR($R425="статический",$R425="динамический",$R425="",$R425="",$R425="BTL",$R425="нестандартный"),"-",$AM425*AY425),"-")</f>
        <v/>
      </c>
      <c r="AQ425" s="64" t="n"/>
      <c r="AR425" s="61" t="n"/>
      <c r="AS425" s="61" t="n"/>
      <c r="AT425" s="61" t="n"/>
      <c r="AU425" s="65" t="n"/>
      <c r="AV425" s="124">
        <f>IFERROR(DR425/AT425*1000,"n/a")</f>
        <v/>
      </c>
      <c r="AW425" s="67" t="n"/>
      <c r="AX425" s="67" t="n"/>
      <c r="AY425" s="43">
        <f>IFERROR(IF(OR($AW425="",$AX425=""),"",_xlfn.DAYS($AX425+1,$AW425)),"")</f>
        <v/>
      </c>
      <c r="AZ425" s="68">
        <f t="array" ref="AZ425">
_xlfn.LET(_xlpm.COEFF,
IF($AW425+$AX425=0,0,IF(MAX(MIN($AX425,EOMONTH(AZ$15,0))-MAX($AW425,AZ$15)+1,)&gt;0,1,0)),
_xlfn.IFS(
$ES425="LisChannel",
_xlpm.COEFF*
INDEX({1;1;1.2;1.2;1;1;1;1;1.2;1.2;1.2;1.2},
MATCH(MONTH(AZ$15),
{1,2,3,4,5,6,7,8,9,10,11,12})),
CONCATENATE($ES425," ",$L425)="RussOutdoor метро",
_xlpm.COEFF*
INDEX({0.8;0.9;1.1;1.1;1;1;1;1;1.1;1.1;1.1;1.1},
MATCH(MONTH(AZ$15),
{1,2,3,4,5,6,7,8,9,10,11,12})),
$ES425&lt;&gt;"LisChannel",
_xlpm.COEFF,
$ES425&lt;&gt;"RussOutdoor",
_xlpm.COEFF))</f>
        <v/>
      </c>
      <c r="BA425" s="68">
        <f t="array" ref="BA425">
_xlfn.LET(_xlpm.COEFF,
IF($AW425+$AX425=0,0,IF(MAX(MIN($AX425,EOMONTH(BA$15,0))-MAX($AW425,BA$15)+1,)&gt;0,1,0)),
_xlfn.IFS(
$ES425="LisChannel",
_xlpm.COEFF*
INDEX({1;1;1.2;1.2;1;1;1;1;1.2;1.2;1.2;1.2},
MATCH(MONTH(BA$15),
{1,2,3,4,5,6,7,8,9,10,11,12})),
CONCATENATE($ES425," ",$L425)="RussOutdoor метро",
_xlpm.COEFF*
INDEX({0.8;0.9;1.1;1.1;1;1;1;1;1.1;1.1;1.1;1.1},
MATCH(MONTH(BA$15),
{1,2,3,4,5,6,7,8,9,10,11,12})),
$ES425&lt;&gt;"LisChannel",
_xlpm.COEFF,
$ES425&lt;&gt;"RussOutdoor",
_xlpm.COEFF))</f>
        <v/>
      </c>
      <c r="BB425" s="68">
        <f t="array" ref="BB425">
_xlfn.LET(_xlpm.COEFF,
IF($AW425+$AX425=0,0,IF(MAX(MIN($AX425,EOMONTH(BB$15,0))-MAX($AW425,BB$15)+1,)&gt;0,1,0)),
_xlfn.IFS(
$ES425="LisChannel",
_xlpm.COEFF*
INDEX({1;1;1.2;1.2;1;1;1;1;1.2;1.2;1.2;1.2},
MATCH(MONTH(BB$15),
{1,2,3,4,5,6,7,8,9,10,11,12})),
CONCATENATE($ES425," ",$L425)="RussOutdoor метро",
_xlpm.COEFF*
INDEX({0.8;0.9;1.1;1.1;1;1;1;1;1.1;1.1;1.1;1.1},
MATCH(MONTH(BB$15),
{1,2,3,4,5,6,7,8,9,10,11,12})),
$ES425&lt;&gt;"LisChannel",
_xlpm.COEFF,
$ES425&lt;&gt;"RussOutdoor",
_xlpm.COEFF))</f>
        <v/>
      </c>
      <c r="BC425" s="68">
        <f t="array" ref="BC425">
_xlfn.LET(_xlpm.COEFF,
IF($AW425+$AX425=0,0,IF(MAX(MIN($AX425,EOMONTH(BC$15,0))-MAX($AW425,BC$15)+1,)&gt;0,1,0)),
_xlfn.IFS(
$ES425="LisChannel",
_xlpm.COEFF*
INDEX({1;1;1.2;1.2;1;1;1;1;1.2;1.2;1.2;1.2},
MATCH(MONTH(BC$15),
{1,2,3,4,5,6,7,8,9,10,11,12})),
CONCATENATE($ES425," ",$L425)="RussOutdoor метро",
_xlpm.COEFF*
INDEX({0.8;0.9;1.1;1.1;1;1;1;1;1.1;1.1;1.1;1.1},
MATCH(MONTH(BC$15),
{1,2,3,4,5,6,7,8,9,10,11,12})),
$ES425&lt;&gt;"LisChannel",
_xlpm.COEFF,
$ES425&lt;&gt;"RussOutdoor",
_xlpm.COEFF))</f>
        <v/>
      </c>
      <c r="BD425" s="68">
        <f t="array" ref="BD425">
_xlfn.LET(_xlpm.COEFF,
IF($AW425+$AX425=0,0,IF(MAX(MIN($AX425,EOMONTH(BD$15,0))-MAX($AW425,BD$15)+1,)&gt;0,1,0)),
_xlfn.IFS(
$ES425="LisChannel",
_xlpm.COEFF*
INDEX({1;1;1.2;1.2;1;1;1;1;1.2;1.2;1.2;1.2},
MATCH(MONTH(BD$15),
{1,2,3,4,5,6,7,8,9,10,11,12})),
CONCATENATE($ES425," ",$L425)="RussOutdoor метро",
_xlpm.COEFF*
INDEX({0.8;0.9;1.1;1.1;1;1;1;1;1.1;1.1;1.1;1.1},
MATCH(MONTH(BD$15),
{1,2,3,4,5,6,7,8,9,10,11,12})),
$ES425&lt;&gt;"LisChannel",
_xlpm.COEFF,
$ES425&lt;&gt;"RussOutdoor",
_xlpm.COEFF))</f>
        <v/>
      </c>
      <c r="BE425" s="68">
        <f t="array" ref="BE425">
_xlfn.LET(_xlpm.COEFF,
IF($AW425+$AX425=0,0,IF(MAX(MIN($AX425,EOMONTH(BE$15,0))-MAX($AW425,BE$15)+1,)&gt;0,1,0)),
_xlfn.IFS(
$ES425="LisChannel",
_xlpm.COEFF*
INDEX({1;1;1.2;1.2;1;1;1;1;1.2;1.2;1.2;1.2},
MATCH(MONTH(BE$15),
{1,2,3,4,5,6,7,8,9,10,11,12})),
CONCATENATE($ES425," ",$L425)="RussOutdoor метро",
_xlpm.COEFF*
INDEX({0.8;0.9;1.1;1.1;1;1;1;1;1.1;1.1;1.1;1.1},
MATCH(MONTH(BE$15),
{1,2,3,4,5,6,7,8,9,10,11,12})),
$ES425&lt;&gt;"LisChannel",
_xlpm.COEFF,
$ES425&lt;&gt;"RussOutdoor",
_xlpm.COEFF))</f>
        <v/>
      </c>
      <c r="BF425" s="68">
        <f t="array" ref="BF425">
_xlfn.LET(_xlpm.COEFF,
IF($AW425+$AX425=0,0,IF(MAX(MIN($AX425,EOMONTH(BF$15,0))-MAX($AW425,BF$15)+1,)&gt;0,1,0)),
_xlfn.IFS(
$ES425="LisChannel",
_xlpm.COEFF*
INDEX({1;1;1.2;1.2;1;1;1;1;1.2;1.2;1.2;1.2},
MATCH(MONTH(BF$15),
{1,2,3,4,5,6,7,8,9,10,11,12})),
CONCATENATE($ES425," ",$L425)="RussOutdoor метро",
_xlpm.COEFF*
INDEX({0.8;0.9;1.1;1.1;1;1;1;1;1.1;1.1;1.1;1.1},
MATCH(MONTH(BF$15),
{1,2,3,4,5,6,7,8,9,10,11,12})),
$ES425&lt;&gt;"LisChannel",
_xlpm.COEFF,
$ES425&lt;&gt;"RussOutdoor",
_xlpm.COEFF))</f>
        <v/>
      </c>
      <c r="BG425" s="68">
        <f t="array" ref="BG425">
_xlfn.LET(_xlpm.COEFF,
IF($AW425+$AX425=0,0,IF(MAX(MIN($AX425,EOMONTH(BG$15,0))-MAX($AW425,BG$15)+1,)&gt;0,1,0)),
_xlfn.IFS(
$ES425="LisChannel",
_xlpm.COEFF*
INDEX({1;1;1.2;1.2;1;1;1;1;1.2;1.2;1.2;1.2},
MATCH(MONTH(BG$15),
{1,2,3,4,5,6,7,8,9,10,11,12})),
CONCATENATE($ES425," ",$L425)="RussOutdoor метро",
_xlpm.COEFF*
INDEX({0.8;0.9;1.1;1.1;1;1;1;1;1.1;1.1;1.1;1.1},
MATCH(MONTH(BG$15),
{1,2,3,4,5,6,7,8,9,10,11,12})),
$ES425&lt;&gt;"LisChannel",
_xlpm.COEFF,
$ES425&lt;&gt;"RussOutdoor",
_xlpm.COEFF))</f>
        <v/>
      </c>
      <c r="BH425" s="68">
        <f t="array" ref="BH425">
_xlfn.LET(_xlpm.COEFF,
IF($AW425+$AX425=0,0,IF(MAX(MIN($AX425,EOMONTH(BH$15,0))-MAX($AW425,BH$15)+1,)&gt;0,1,0)),
_xlfn.IFS(
$ES425="LisChannel",
_xlpm.COEFF*
INDEX({1;1;1.2;1.2;1;1;1;1;1.2;1.2;1.2;1.2},
MATCH(MONTH(BH$15),
{1,2,3,4,5,6,7,8,9,10,11,12})),
CONCATENATE($ES425," ",$L425)="RussOutdoor метро",
_xlpm.COEFF*
INDEX({0.8;0.9;1.1;1.1;1;1;1;1;1.1;1.1;1.1;1.1},
MATCH(MONTH(BH$15),
{1,2,3,4,5,6,7,8,9,10,11,12})),
$ES425&lt;&gt;"LisChannel",
_xlpm.COEFF,
$ES425&lt;&gt;"RussOutdoor",
_xlpm.COEFF))</f>
        <v/>
      </c>
      <c r="BI425" s="68">
        <f t="array" ref="BI425">
_xlfn.LET(_xlpm.COEFF,
IF($AW425+$AX425=0,0,IF(MAX(MIN($AX425,EOMONTH(BI$15,0))-MAX($AW425,BI$15)+1,)&gt;0,1,0)),
_xlfn.IFS(
$ES425="LisChannel",
_xlpm.COEFF*
INDEX({1;1;1.2;1.2;1;1;1;1;1.2;1.2;1.2;1.2},
MATCH(MONTH(BI$15),
{1,2,3,4,5,6,7,8,9,10,11,12})),
CONCATENATE($ES425," ",$L425)="RussOutdoor метро",
_xlpm.COEFF*
INDEX({0.8;0.9;1.1;1.1;1;1;1;1;1.1;1.1;1.1;1.1},
MATCH(MONTH(BI$15),
{1,2,3,4,5,6,7,8,9,10,11,12})),
$ES425&lt;&gt;"LisChannel",
_xlpm.COEFF,
$ES425&lt;&gt;"RussOutdoor",
_xlpm.COEFF))</f>
        <v/>
      </c>
      <c r="BJ425" s="68">
        <f t="array" ref="BJ425">
_xlfn.LET(_xlpm.COEFF,
IF($AW425+$AX425=0,0,IF(MAX(MIN($AX425,EOMONTH(BJ$15,0))-MAX($AW425,BJ$15)+1,)&gt;0,1,0)),
_xlfn.IFS(
$ES425="LisChannel",
_xlpm.COEFF*
INDEX({1;1;1.2;1.2;1;1;1;1;1.2;1.2;1.2;1.2},
MATCH(MONTH(BJ$15),
{1,2,3,4,5,6,7,8,9,10,11,12})),
CONCATENATE($ES425," ",$L425)="RussOutdoor метро",
_xlpm.COEFF*
INDEX({0.8;0.9;1.1;1.1;1;1;1;1;1.1;1.1;1.1;1.1},
MATCH(MONTH(BJ$15),
{1,2,3,4,5,6,7,8,9,10,11,12})),
$ES425&lt;&gt;"LisChannel",
_xlpm.COEFF,
$ES425&lt;&gt;"RussOutdoor",
_xlpm.COEFF))</f>
        <v/>
      </c>
      <c r="BK425" s="68">
        <f t="array" ref="BK425">
_xlfn.LET(_xlpm.COEFF,
IF($AW425+$AX425=0,0,IF(MAX(MIN($AX425,EOMONTH(BK$15,0))-MAX($AW425,BK$15)+1,)&gt;0,1,0)),
_xlfn.IFS(
$ES425="LisChannel",
_xlpm.COEFF*
INDEX({1;1;1.2;1.2;1;1;1;1;1.2;1.2;1.2;1.2},
MATCH(MONTH(BK$15),
{1,2,3,4,5,6,7,8,9,10,11,12})),
CONCATENATE($ES425," ",$L425)="RussOutdoor метро",
_xlpm.COEFF*
INDEX({0.8;0.9;1.1;1.1;1;1;1;1;1.1;1.1;1.1;1.1},
MATCH(MONTH(BK$15),
{1,2,3,4,5,6,7,8,9,10,11,12})),
$ES425&lt;&gt;"LisChannel",
_xlpm.COEFF,
$ES425&lt;&gt;"RussOutdoor",
_xlpm.COEFF))</f>
        <v/>
      </c>
      <c r="BL425" s="62">
        <f>COUNTIFS($AZ425:$BK425,"&gt;0")</f>
        <v/>
      </c>
      <c r="BM425" s="65" t="n"/>
      <c r="BN425" s="125">
        <f>$DJ425</f>
        <v/>
      </c>
      <c r="BO425" s="63">
        <f>$DQ425</f>
        <v/>
      </c>
      <c r="BP425" s="125">
        <f>
IFERROR(
IF($BL425=0,0,
$BN425*(1-$BO425)),
0)</f>
        <v/>
      </c>
      <c r="BQ425" s="125">
        <f t="array" ref="BQ425">
IFERROR(
_xlfn.IFS(
$DH425="день_1",
$BP425*$BL425/($AX425-$AW425+1)*AZ425*(DAY(EOMONTH(AZ$15,0))),
$DH425="день_2",
$BP425/30*MAX(MIN($AX425,EOMONTH(AZ$15,0))-MAX($AW425,AZ$15)+1,),
$DH425="раб.день",
$BP425/30*(IFERROR(
_xlfn.LET(_xlpm.VD,
CHOOSE(
{1;2;3;4;5;6;7;8;9;10;11;12;13;14;15;16;17;18},
45658,45659,45660,45661,45662,45663,45664,45665,45711,45724,45778,45779,45785,45786,45820,45821,45965,46022),
_xlfn.LET(_xlpm.DD,
MAX(MIN($AX425,EOMONTH(AZ$15,0))-MAX($AW425,AZ$15),),
_xlfn.IFS(
AND(MONTH($AW425)=MONTH(AZ$15),MONTH($AX425)&lt;&gt;MONTH(AZ$15)),
NETWORKDAYS.INTL($AW425,$AW425+_xlpm.DD,1,_xlpm.VD),
AND(MONTH($AW425)&lt;&gt;MONTH(AZ$15),MONTH($AX425)=MONTH(AZ$15)),
NETWORKDAYS.INTL(($AX425)-_xlpm.DD,$AX425,1,_xlpm.VD),
AND(MONTH($AW425)&lt;MONTH(AZ$15),MONTH($AX425)&gt;MONTH(AZ$15)),
NETWORKDAYS.INTL((EOMONTH(AZ$15-1,1))-_xlpm.DD,EOMONTH(AZ$15-1,1),1,_xlpm.VD),
AND(MONTH($AW425)=MONTH(AZ$15),MONTH($AX425)=MONTH(AZ$15)),
NETWORKDAYS.INTL($AW425,$AX425,1,_xlpm.VD)))),0)),
$DH425="месяц",
$BP425*AZ425,
$DH425="неделя",
$BP425*AZ425/7*(ROUNDUP((DAY(EOMONTH(AZ$15,0)))/4,0))),
0)</f>
        <v/>
      </c>
      <c r="BR425" s="125">
        <f t="array" ref="BR425">
IFERROR(
_xlfn.IFS(
$DH425="день_1",
$BP425*$BL425/($AX425-$AW425+1)*BA425*(DAY(EOMONTH(BA$15,0))),
$DH425="день_2",
$BP425/30*MAX(MIN($AX425,EOMONTH(BA$15,0))-MAX($AW425,BA$15)+1,),
$DH425="раб.день",
$BP425/30*(IFERROR(
_xlfn.LET(_xlpm.VD,
CHOOSE(
{1;2;3;4;5;6;7;8;9;10;11;12;13;14;15;16;17;18},
45658,45659,45660,45661,45662,45663,45664,45665,45711,45724,45778,45779,45785,45786,45820,45821,45965,46022),
_xlfn.LET(_xlpm.DD,
MAX(MIN($AX425,EOMONTH(BA$15,0))-MAX($AW425,BA$15),),
_xlfn.IFS(
AND(MONTH($AW425)=MONTH(BA$15),MONTH($AX425)&lt;&gt;MONTH(BA$15)),
NETWORKDAYS.INTL($AW425,$AW425+_xlpm.DD,1,_xlpm.VD),
AND(MONTH($AW425)&lt;&gt;MONTH(BA$15),MONTH($AX425)=MONTH(BA$15)),
NETWORKDAYS.INTL(($AX425)-_xlpm.DD,$AX425,1,_xlpm.VD),
AND(MONTH($AW425)&lt;MONTH(BA$15),MONTH($AX425)&gt;MONTH(BA$15)),
NETWORKDAYS.INTL((EOMONTH(BA$15-1,1))-_xlpm.DD,EOMONTH(BA$15-1,1),1,_xlpm.VD),
AND(MONTH($AW425)=MONTH(BA$15),MONTH($AX425)=MONTH(BA$15)),
NETWORKDAYS.INTL($AW425,$AX425,1,_xlpm.VD)))),0)),
$DH425="месяц",
$BP425*BA425,
$DH425="неделя",
$BP425*BA425/7*(ROUNDUP((DAY(EOMONTH(BA$15,0)))/4,0))),
0)</f>
        <v/>
      </c>
      <c r="BS425" s="125">
        <f t="array" ref="BS425">
IFERROR(
_xlfn.IFS(
$DH425="день_1",
$BP425*$BL425/($AX425-$AW425+1)*BB425*(DAY(EOMONTH(BB$15,0))),
$DH425="день_2",
$BP425/30*MAX(MIN($AX425,EOMONTH(BB$15,0))-MAX($AW425,BB$15)+1,),
$DH425="раб.день",
$BP425/30*(IFERROR(
_xlfn.LET(_xlpm.VD,
CHOOSE(
{1;2;3;4;5;6;7;8;9;10;11;12;13;14;15;16;17;18},
45658,45659,45660,45661,45662,45663,45664,45665,45711,45724,45778,45779,45785,45786,45820,45821,45965,46022),
_xlfn.LET(_xlpm.DD,
MAX(MIN($AX425,EOMONTH(BB$15,0))-MAX($AW425,BB$15),),
_xlfn.IFS(
AND(MONTH($AW425)=MONTH(BB$15),MONTH($AX425)&lt;&gt;MONTH(BB$15)),
NETWORKDAYS.INTL($AW425,$AW425+_xlpm.DD,1,_xlpm.VD),
AND(MONTH($AW425)&lt;&gt;MONTH(BB$15),MONTH($AX425)=MONTH(BB$15)),
NETWORKDAYS.INTL(($AX425)-_xlpm.DD,$AX425,1,_xlpm.VD),
AND(MONTH($AW425)&lt;MONTH(BB$15),MONTH($AX425)&gt;MONTH(BB$15)),
NETWORKDAYS.INTL((EOMONTH(BB$15-1,1))-_xlpm.DD,EOMONTH(BB$15-1,1),1,_xlpm.VD),
AND(MONTH($AW425)=MONTH(BB$15),MONTH($AX425)=MONTH(BB$15)),
NETWORKDAYS.INTL($AW425,$AX425,1,_xlpm.VD)))),0)),
$DH425="месяц",
$BP425*BB425,
$DH425="неделя",
$BP425*BB425/7*(ROUNDUP((DAY(EOMONTH(BB$15,0)))/4,0))),
0)</f>
        <v/>
      </c>
      <c r="BT425" s="125">
        <f t="array" ref="BT425">
IFERROR(
_xlfn.IFS(
$DH425="день_1",
$BP425*$BL425/($AX425-$AW425+1)*BC425*(DAY(EOMONTH(BC$15,0))),
$DH425="день_2",
$BP425/30*MAX(MIN($AX425,EOMONTH(BC$15,0))-MAX($AW425,BC$15)+1,),
$DH425="раб.день",
$BP425/30*(IFERROR(
_xlfn.LET(_xlpm.VD,
CHOOSE(
{1;2;3;4;5;6;7;8;9;10;11;12;13;14;15;16;17;18},
45658,45659,45660,45661,45662,45663,45664,45665,45711,45724,45778,45779,45785,45786,45820,45821,45965,46022),
_xlfn.LET(_xlpm.DD,
MAX(MIN($AX425,EOMONTH(BC$15,0))-MAX($AW425,BC$15),),
_xlfn.IFS(
AND(MONTH($AW425)=MONTH(BC$15),MONTH($AX425)&lt;&gt;MONTH(BC$15)),
NETWORKDAYS.INTL($AW425,$AW425+_xlpm.DD,1,_xlpm.VD),
AND(MONTH($AW425)&lt;&gt;MONTH(BC$15),MONTH($AX425)=MONTH(BC$15)),
NETWORKDAYS.INTL(($AX425)-_xlpm.DD,$AX425,1,_xlpm.VD),
AND(MONTH($AW425)&lt;MONTH(BC$15),MONTH($AX425)&gt;MONTH(BC$15)),
NETWORKDAYS.INTL((EOMONTH(BC$15-1,1))-_xlpm.DD,EOMONTH(BC$15-1,1),1,_xlpm.VD),
AND(MONTH($AW425)=MONTH(BC$15),MONTH($AX425)=MONTH(BC$15)),
NETWORKDAYS.INTL($AW425,$AX425,1,_xlpm.VD)))),0)),
$DH425="месяц",
$BP425*BC425,
$DH425="неделя",
$BP425*BC425/7*(ROUNDUP((DAY(EOMONTH(BC$15,0)))/4,0))),
0)</f>
        <v/>
      </c>
      <c r="BU425" s="125">
        <f t="array" ref="BU425">
IFERROR(
_xlfn.IFS(
$DH425="день_1",
$BP425*$BL425/($AX425-$AW425+1)*BD425*(DAY(EOMONTH(BD$15,0))),
$DH425="день_2",
$BP425/30*MAX(MIN($AX425,EOMONTH(BD$15,0))-MAX($AW425,BD$15)+1,),
$DH425="раб.день",
$BP425/30*(IFERROR(
_xlfn.LET(_xlpm.VD,
CHOOSE(
{1;2;3;4;5;6;7;8;9;10;11;12;13;14;15;16;17;18},
45658,45659,45660,45661,45662,45663,45664,45665,45711,45724,45778,45779,45785,45786,45820,45821,45965,46022),
_xlfn.LET(_xlpm.DD,
MAX(MIN($AX425,EOMONTH(BD$15,0))-MAX($AW425,BD$15),),
_xlfn.IFS(
AND(MONTH($AW425)=MONTH(BD$15),MONTH($AX425)&lt;&gt;MONTH(BD$15)),
NETWORKDAYS.INTL($AW425,$AW425+_xlpm.DD,1,_xlpm.VD),
AND(MONTH($AW425)&lt;&gt;MONTH(BD$15),MONTH($AX425)=MONTH(BD$15)),
NETWORKDAYS.INTL(($AX425)-_xlpm.DD,$AX425,1,_xlpm.VD),
AND(MONTH($AW425)&lt;MONTH(BD$15),MONTH($AX425)&gt;MONTH(BD$15)),
NETWORKDAYS.INTL((EOMONTH(BD$15-1,1))-_xlpm.DD,EOMONTH(BD$15-1,1),1,_xlpm.VD),
AND(MONTH($AW425)=MONTH(BD$15),MONTH($AX425)=MONTH(BD$15)),
NETWORKDAYS.INTL($AW425,$AX425,1,_xlpm.VD)))),0)),
$DH425="месяц",
$BP425*BD425,
$DH425="неделя",
$BP425*BD425/7*(ROUNDUP((DAY(EOMONTH(BD$15,0)))/4,0))),
0)</f>
        <v/>
      </c>
      <c r="BV425" s="125">
        <f t="array" ref="BV425">
IFERROR(
_xlfn.IFS(
$DH425="день_1",
$BP425*$BL425/($AX425-$AW425+1)*BE425*(DAY(EOMONTH(BE$15,0))),
$DH425="день_2",
$BP425/30*MAX(MIN($AX425,EOMONTH(BE$15,0))-MAX($AW425,BE$15)+1,),
$DH425="раб.день",
$BP425/30*(IFERROR(
_xlfn.LET(_xlpm.VD,
CHOOSE(
{1;2;3;4;5;6;7;8;9;10;11;12;13;14;15;16;17;18},
45658,45659,45660,45661,45662,45663,45664,45665,45711,45724,45778,45779,45785,45786,45820,45821,45965,46022),
_xlfn.LET(_xlpm.DD,
MAX(MIN($AX425,EOMONTH(BE$15,0))-MAX($AW425,BE$15),),
_xlfn.IFS(
AND(MONTH($AW425)=MONTH(BE$15),MONTH($AX425)&lt;&gt;MONTH(BE$15)),
NETWORKDAYS.INTL($AW425,$AW425+_xlpm.DD,1,_xlpm.VD),
AND(MONTH($AW425)&lt;&gt;MONTH(BE$15),MONTH($AX425)=MONTH(BE$15)),
NETWORKDAYS.INTL(($AX425)-_xlpm.DD,$AX425,1,_xlpm.VD),
AND(MONTH($AW425)&lt;MONTH(BE$15),MONTH($AX425)&gt;MONTH(BE$15)),
NETWORKDAYS.INTL((EOMONTH(BE$15-1,1))-_xlpm.DD,EOMONTH(BE$15-1,1),1,_xlpm.VD),
AND(MONTH($AW425)=MONTH(BE$15),MONTH($AX425)=MONTH(BE$15)),
NETWORKDAYS.INTL($AW425,$AX425,1,_xlpm.VD)))),0)),
$DH425="месяц",
$BP425*BE425,
$DH425="неделя",
$BP425*BE425/7*(ROUNDUP((DAY(EOMONTH(BE$15,0)))/4,0))),
0)</f>
        <v/>
      </c>
      <c r="BW425" s="125">
        <f t="array" ref="BW425">
IFERROR(
_xlfn.IFS(
$DH425="день_1",
$BP425*$BL425/($AX425-$AW425+1)*BF425*(DAY(EOMONTH(BF$15,0))),
$DH425="день_2",
$BP425/30*MAX(MIN($AX425,EOMONTH(BF$15,0))-MAX($AW425,BF$15)+1,),
$DH425="раб.день",
$BP425/30*(IFERROR(
_xlfn.LET(_xlpm.VD,
CHOOSE(
{1;2;3;4;5;6;7;8;9;10;11;12;13;14;15;16;17;18},
45658,45659,45660,45661,45662,45663,45664,45665,45711,45724,45778,45779,45785,45786,45820,45821,45965,46022),
_xlfn.LET(_xlpm.DD,
MAX(MIN($AX425,EOMONTH(BF$15,0))-MAX($AW425,BF$15),),
_xlfn.IFS(
AND(MONTH($AW425)=MONTH(BF$15),MONTH($AX425)&lt;&gt;MONTH(BF$15)),
NETWORKDAYS.INTL($AW425,$AW425+_xlpm.DD,1,_xlpm.VD),
AND(MONTH($AW425)&lt;&gt;MONTH(BF$15),MONTH($AX425)=MONTH(BF$15)),
NETWORKDAYS.INTL(($AX425)-_xlpm.DD,$AX425,1,_xlpm.VD),
AND(MONTH($AW425)&lt;MONTH(BF$15),MONTH($AX425)&gt;MONTH(BF$15)),
NETWORKDAYS.INTL((EOMONTH(BF$15-1,1))-_xlpm.DD,EOMONTH(BF$15-1,1),1,_xlpm.VD),
AND(MONTH($AW425)=MONTH(BF$15),MONTH($AX425)=MONTH(BF$15)),
NETWORKDAYS.INTL($AW425,$AX425,1,_xlpm.VD)))),0)),
$DH425="месяц",
$BP425*BF425,
$DH425="неделя",
$BP425*BF425/7*(ROUNDUP((DAY(EOMONTH(BF$15,0)))/4,0))),
0)</f>
        <v/>
      </c>
      <c r="BX425" s="125">
        <f t="array" ref="BX425">
IFERROR(
_xlfn.IFS(
$DH425="день_1",
$BP425*$BL425/($AX425-$AW425+1)*BG425*(DAY(EOMONTH(BG$15,0))),
$DH425="день_2",
$BP425/30*MAX(MIN($AX425,EOMONTH(BG$15,0))-MAX($AW425,BG$15)+1,),
$DH425="раб.день",
$BP425/30*(IFERROR(
_xlfn.LET(_xlpm.VD,
CHOOSE(
{1;2;3;4;5;6;7;8;9;10;11;12;13;14;15;16;17;18},
45658,45659,45660,45661,45662,45663,45664,45665,45711,45724,45778,45779,45785,45786,45820,45821,45965,46022),
_xlfn.LET(_xlpm.DD,
MAX(MIN($AX425,EOMONTH(BG$15,0))-MAX($AW425,BG$15),),
_xlfn.IFS(
AND(MONTH($AW425)=MONTH(BG$15),MONTH($AX425)&lt;&gt;MONTH(BG$15)),
NETWORKDAYS.INTL($AW425,$AW425+_xlpm.DD,1,_xlpm.VD),
AND(MONTH($AW425)&lt;&gt;MONTH(BG$15),MONTH($AX425)=MONTH(BG$15)),
NETWORKDAYS.INTL(($AX425)-_xlpm.DD,$AX425,1,_xlpm.VD),
AND(MONTH($AW425)&lt;MONTH(BG$15),MONTH($AX425)&gt;MONTH(BG$15)),
NETWORKDAYS.INTL((EOMONTH(BG$15-1,1))-_xlpm.DD,EOMONTH(BG$15-1,1),1,_xlpm.VD),
AND(MONTH($AW425)=MONTH(BG$15),MONTH($AX425)=MONTH(BG$15)),
NETWORKDAYS.INTL($AW425,$AX425,1,_xlpm.VD)))),0)),
$DH425="месяц",
$BP425*BG425,
$DH425="неделя",
$BP425*BG425/7*(ROUNDUP((DAY(EOMONTH(BG$15,0)))/4,0))),
0)</f>
        <v/>
      </c>
      <c r="BY425" s="125">
        <f t="array" ref="BY425">
IFERROR(
_xlfn.IFS(
$DH425="день_1",
$BP425*$BL425/($AX425-$AW425+1)*BH425*(DAY(EOMONTH(BH$15,0))),
$DH425="день_2",
$BP425/30*MAX(MIN($AX425,EOMONTH(BH$15,0))-MAX($AW425,BH$15)+1,),
$DH425="раб.день",
$BP425/30*(IFERROR(
_xlfn.LET(_xlpm.VD,
CHOOSE(
{1;2;3;4;5;6;7;8;9;10;11;12;13;14;15;16;17;18},
45658,45659,45660,45661,45662,45663,45664,45665,45711,45724,45778,45779,45785,45786,45820,45821,45965,46022),
_xlfn.LET(_xlpm.DD,
MAX(MIN($AX425,EOMONTH(BH$15,0))-MAX($AW425,BH$15),),
_xlfn.IFS(
AND(MONTH($AW425)=MONTH(BH$15),MONTH($AX425)&lt;&gt;MONTH(BH$15)),
NETWORKDAYS.INTL($AW425,$AW425+_xlpm.DD,1,_xlpm.VD),
AND(MONTH($AW425)&lt;&gt;MONTH(BH$15),MONTH($AX425)=MONTH(BH$15)),
NETWORKDAYS.INTL(($AX425)-_xlpm.DD,$AX425,1,_xlpm.VD),
AND(MONTH($AW425)&lt;MONTH(BH$15),MONTH($AX425)&gt;MONTH(BH$15)),
NETWORKDAYS.INTL((EOMONTH(BH$15-1,1))-_xlpm.DD,EOMONTH(BH$15-1,1),1,_xlpm.VD),
AND(MONTH($AW425)=MONTH(BH$15),MONTH($AX425)=MONTH(BH$15)),
NETWORKDAYS.INTL($AW425,$AX425,1,_xlpm.VD)))),0)),
$DH425="месяц",
$BP425*BH425,
$DH425="неделя",
$BP425*BH425/7*(ROUNDUP((DAY(EOMONTH(BH$15,0)))/4,0))),
0)</f>
        <v/>
      </c>
      <c r="BZ425" s="125">
        <f t="array" ref="BZ425">
IFERROR(
_xlfn.IFS(
$DH425="день_1",
$BP425*$BL425/($AX425-$AW425+1)*BI425*(DAY(EOMONTH(BI$15,0))),
$DH425="день_2",
$BP425/30*MAX(MIN($AX425,EOMONTH(BI$15,0))-MAX($AW425,BI$15)+1,),
$DH425="раб.день",
$BP425/30*(IFERROR(
_xlfn.LET(_xlpm.VD,
CHOOSE(
{1;2;3;4;5;6;7;8;9;10;11;12;13;14;15;16;17;18},
45658,45659,45660,45661,45662,45663,45664,45665,45711,45724,45778,45779,45785,45786,45820,45821,45965,46022),
_xlfn.LET(_xlpm.DD,
MAX(MIN($AX425,EOMONTH(BI$15,0))-MAX($AW425,BI$15),),
_xlfn.IFS(
AND(MONTH($AW425)=MONTH(BI$15),MONTH($AX425)&lt;&gt;MONTH(BI$15)),
NETWORKDAYS.INTL($AW425,$AW425+_xlpm.DD,1,_xlpm.VD),
AND(MONTH($AW425)&lt;&gt;MONTH(BI$15),MONTH($AX425)=MONTH(BI$15)),
NETWORKDAYS.INTL(($AX425)-_xlpm.DD,$AX425,1,_xlpm.VD),
AND(MONTH($AW425)&lt;MONTH(BI$15),MONTH($AX425)&gt;MONTH(BI$15)),
NETWORKDAYS.INTL((EOMONTH(BI$15-1,1))-_xlpm.DD,EOMONTH(BI$15-1,1),1,_xlpm.VD),
AND(MONTH($AW425)=MONTH(BI$15),MONTH($AX425)=MONTH(BI$15)),
NETWORKDAYS.INTL($AW425,$AX425,1,_xlpm.VD)))),0)),
$DH425="месяц",
$BP425*BI425,
$DH425="неделя",
$BP425*BI425/7*(ROUNDUP((DAY(EOMONTH(BI$15,0)))/4,0))),
0)</f>
        <v/>
      </c>
      <c r="CA425" s="125">
        <f t="array" ref="CA425">
IFERROR(
_xlfn.IFS(
$DH425="день_1",
$BP425*$BL425/($AX425-$AW425+1)*BJ425*(DAY(EOMONTH(BJ$15,0))),
$DH425="день_2",
$BP425/30*MAX(MIN($AX425,EOMONTH(BJ$15,0))-MAX($AW425,BJ$15)+1,),
$DH425="раб.день",
$BP425/30*(IFERROR(
_xlfn.LET(_xlpm.VD,
CHOOSE(
{1;2;3;4;5;6;7;8;9;10;11;12;13;14;15;16;17;18},
45658,45659,45660,45661,45662,45663,45664,45665,45711,45724,45778,45779,45785,45786,45820,45821,45965,46022),
_xlfn.LET(_xlpm.DD,
MAX(MIN($AX425,EOMONTH(BJ$15,0))-MAX($AW425,BJ$15),),
_xlfn.IFS(
AND(MONTH($AW425)=MONTH(BJ$15),MONTH($AX425)&lt;&gt;MONTH(BJ$15)),
NETWORKDAYS.INTL($AW425,$AW425+_xlpm.DD,1,_xlpm.VD),
AND(MONTH($AW425)&lt;&gt;MONTH(BJ$15),MONTH($AX425)=MONTH(BJ$15)),
NETWORKDAYS.INTL(($AX425)-_xlpm.DD,$AX425,1,_xlpm.VD),
AND(MONTH($AW425)&lt;MONTH(BJ$15),MONTH($AX425)&gt;MONTH(BJ$15)),
NETWORKDAYS.INTL((EOMONTH(BJ$15-1,1))-_xlpm.DD,EOMONTH(BJ$15-1,1),1,_xlpm.VD),
AND(MONTH($AW425)=MONTH(BJ$15),MONTH($AX425)=MONTH(BJ$15)),
NETWORKDAYS.INTL($AW425,$AX425,1,_xlpm.VD)))),0)),
$DH425="месяц",
$BP425*BJ425,
$DH425="неделя",
$BP425*BJ425/7*(ROUNDUP((DAY(EOMONTH(BJ$15,0)))/4,0))),
0)</f>
        <v/>
      </c>
      <c r="CB425" s="125">
        <f t="array" ref="CB425">
IFERROR(
_xlfn.IFS(
$DH425="день_1",
$BP425*$BL425/($AX425-$AW425+1)*BK425*(DAY(EOMONTH(BK$15,0))),
$DH425="день_2",
$BP425/30*MAX(MIN($AX425,EOMONTH(BK$15,0))-MAX($AW425,BK$15)+1,),
$DH425="раб.день",
$BP425/30*(IFERROR(
_xlfn.LET(_xlpm.VD,
CHOOSE(
{1;2;3;4;5;6;7;8;9;10;11;12;13;14;15;16;17;18},
45658,45659,45660,45661,45662,45663,45664,45665,45711,45724,45778,45779,45785,45786,45820,45821,45965,46022),
_xlfn.LET(_xlpm.DD,
MAX(MIN($AX425,EOMONTH(BK$15,0))-MAX($AW425,BK$15),),
_xlfn.IFS(
AND(MONTH($AW425)=MONTH(BK$15),MONTH($AX425)&lt;&gt;MONTH(BK$15)),
NETWORKDAYS.INTL($AW425,$AW425+_xlpm.DD,1,_xlpm.VD),
AND(MONTH($AW425)&lt;&gt;MONTH(BK$15),MONTH($AX425)=MONTH(BK$15)),
NETWORKDAYS.INTL(($AX425)-_xlpm.DD,$AX425,1,_xlpm.VD),
AND(MONTH($AW425)&lt;MONTH(BK$15),MONTH($AX425)&gt;MONTH(BK$15)),
NETWORKDAYS.INTL((EOMONTH(BK$15-1,1))-_xlpm.DD,EOMONTH(BK$15-1,1),1,_xlpm.VD),
AND(MONTH($AW425)=MONTH(BK$15),MONTH($AX425)=MONTH(BK$15)),
NETWORKDAYS.INTL($AW425,$AX425,1,_xlpm.VD)))),0)),
$DH425="месяц",
$BP425*BK425,
$DH425="неделя",
$BP425*BK425/7*(ROUNDUP((DAY(EOMONTH(BK$15,0)))/4,0))),
0)</f>
        <v/>
      </c>
      <c r="CC425" s="125">
        <f>SUM($BQ425:$CB425)</f>
        <v/>
      </c>
      <c r="CD425" s="126">
        <f>SUM($EH425:$EH425)</f>
        <v/>
      </c>
      <c r="CE425" s="126">
        <f>$CD425*$AB425</f>
        <v/>
      </c>
      <c r="CF425" s="126">
        <f>SUM($EK425:$EK425)</f>
        <v/>
      </c>
      <c r="CG425" s="126">
        <f>$CF425*$AB425</f>
        <v/>
      </c>
      <c r="CH425" s="126">
        <f>SUM($CC425,$CE425,$CG425)</f>
        <v/>
      </c>
      <c r="CI425" s="126">
        <f>$CH425*(1+$CM425)</f>
        <v/>
      </c>
      <c r="CJ425" s="127" t="n">
        <v>0</v>
      </c>
      <c r="CK425" s="126">
        <f>SUM($CH425:$CH425)*(1+$CJ425)</f>
        <v/>
      </c>
      <c r="CL425" s="126">
        <f>SUM($CH425:$CH425)*(1+$CM425)</f>
        <v/>
      </c>
      <c r="CM425" s="59" t="inlineStr">
        <is>
          <t>20%</t>
        </is>
      </c>
      <c r="CN425" s="59" t="n"/>
      <c r="CO425" s="72" t="n"/>
      <c r="CP425" s="59" t="n"/>
      <c r="CQ425" s="73" t="n"/>
      <c r="CR425" s="73" t="n"/>
      <c r="CS425" s="73" t="n"/>
      <c r="CT425" s="72" t="n"/>
      <c r="CU425" s="79" t="inlineStr">
        <is>
          <t> </t>
        </is>
      </c>
      <c r="CV425" s="60" t="n"/>
      <c r="CW425" s="60" t="n"/>
      <c r="CX425" s="60" t="n"/>
      <c r="CY425" s="127">
        <f>IFERROR(($CC425-$EE425)/($EE425/(1-$DQ425)),0)</f>
        <v/>
      </c>
      <c r="CZ425" s="127">
        <f>IFERROR(1-$EI425/($CE425),0)</f>
        <v/>
      </c>
      <c r="DA425" s="127">
        <f>IFERROR(1-$EL425/($CG425),0)</f>
        <v/>
      </c>
      <c r="DB425" s="126">
        <f>ROUND(IFERROR(($CI425/(1+$CM425)-$EN425),0),2)</f>
        <v/>
      </c>
      <c r="DC425" s="128" t="n"/>
      <c r="DD425" s="125" t="n"/>
      <c r="DE425" s="75" t="n">
        <v>0</v>
      </c>
      <c r="DF425" s="128" t="n"/>
      <c r="DG425" s="125">
        <f>IF($DC425=0,0,$DD425*($DC425*100%-$DE425*$DF425))*SUM($AB425:$AB425)</f>
        <v/>
      </c>
      <c r="DH425" s="129" t="inlineStr">
        <is>
          <t>месяц</t>
        </is>
      </c>
      <c r="DI425" s="130">
        <f t="array" ref="DI425">IFERROR(
IF($ES425="LisChannel",
(ROUND(((INDEX({174.625;153.888888888889;130.972222222222},MATCH($AI425,{2;3;4}),0))*$AG425*$AI425),2)),0),0)</f>
        <v/>
      </c>
      <c r="DJ425" s="130">
        <f>
_xlfn.LET(_xlpm.X,
IFERROR(
IF($ES425="НовиковТВ",
(_xlfn.LET(_xlpm.NTV,
_xlfn.LET(_xlpm.MIN,350000,
IF(SUMIFS($DI:$DI,$ES:$ES,"НовиковТВ")&lt;=_xlpm.MIN,
(SUMIFS($DI:$DI,$ES:$ES,"НовиковТВ")/(COUNTIFS($ES:$ES,"НовиковТВ")))*_xlpm.MIN/SUMIFS($DI:$DI,$ES:$ES,"НовиковТВ"),
DI425)),
_xlpm.NTV+$DG425/(1-(1-(_xlpm.NTV)*(1-$DL425)*(1-$DM425)*(1-$DN425)*(1-$DO425)*(1-$DP425)/_xlpm.NTV))))/(1+$EP425),
$DI425+$DG425/(1-(1-($DI425)*(1-$DL425)*(1-$DM425)*(1-$DN425)*(1-$DO425)*(1-$DP425)/$DI425))),
0),
_xlpm.X*(1+$CM425)*(1+$CW425)-_xlpm.X*(1+$CM425)+_xlpm.X)</f>
        <v/>
      </c>
      <c r="DK425" s="125" t="inlineStr">
        <is>
          <t>послед.</t>
        </is>
      </c>
      <c r="DL425" s="63" t="n">
        <v>0</v>
      </c>
      <c r="DM425" s="63" t="n">
        <v>0</v>
      </c>
      <c r="DN425" s="63" t="n">
        <v>0</v>
      </c>
      <c r="DO425" s="63" t="n">
        <v>0</v>
      </c>
      <c r="DP425" s="63" t="n">
        <v>0</v>
      </c>
      <c r="DQ425" s="63">
        <f t="array" ref="DQ425">IFERROR(_xlfn.IFS(
$DK425="послед.",1-(1-$DL425)*(1-$DM425)*(1-$DN425)*(1-$DO425)*(1-$DP425),
$DK425="сумм.",$DL425+$DM425+$DN425+$DO425+$DP425),
0)</f>
        <v/>
      </c>
      <c r="DR425" s="125">
        <f t="array" ref="DR425">
IFERROR(
_xlfn.IFS(
$BL425=0,
0,
$BL425&gt;0,
_xlfn.IFS($DK425="послед.",
$DJ425*(1-$DL425)*(1-$DM425)*(1-$DN425)*(1-$DO425)*(1-$DP425),
$DK425="сумм.",
$DJ425*(1-($DL425+$DM425+$DN425+$DO425+$DP425)))),0)</f>
        <v/>
      </c>
      <c r="DS425" s="125">
        <f t="array" ref="DS425">
IFERROR(_xlfn.IFS(
$DH425="день_1",
$DR425*$BL425/($AX425-$AW425+1)*AZ425*(DAY(EOMONTH(AZ$15,0))),
$DH425="день_2",
$DR425/30*MAX(MIN($AX425,EOMONTH(AZ$15,0))-MAX($AW425,AZ$15)+1,),
$DH425="раб.день",
$DR425/30*(IFERROR(
_xlfn.LET(_xlpm.VD,
CHOOSE(
{1;2;3;4;5;6;7;8;9;10;11;12;13;14;15;16;17;18},
45658,45659,45660,45661,45662,45663,45664,45665,45711,45724,45778,45779,45785,45786,45820,45821,45965,46022),
_xlfn.LET(_xlpm.DD,
MAX(MIN($AX425,EOMONTH(AZ$15,0))-MAX($AW425,AZ$15),),
_xlfn.IFS(
AND(MONTH($AW425)=MONTH(AZ$15),MONTH($AX425)&lt;&gt;MONTH(AZ$15)),
NETWORKDAYS.INTL($AW425,$AW425+_xlpm.DD,1,_xlpm.VD),
AND(MONTH($AW425)&lt;&gt;MONTH(AZ$15),MONTH($AX425)=MONTH(AZ$15)),
NETWORKDAYS.INTL(($AX425)-_xlpm.DD,$AX425,1,_xlpm.VD),
AND(MONTH($AW425)&lt;MONTH(AZ$15),MONTH($AX425)&gt;MONTH(AZ$15)),
NETWORKDAYS.INTL((EOMONTH(AZ$15-1,1))-_xlpm.DD,EOMONTH(AZ$15-1,1),1,_xlpm.VD),
AND(MONTH($AW425)=MONTH(AZ$15),MONTH($AX425)=MONTH(AZ$15)),
NETWORKDAYS.INTL($AW425,$AX425,1,_xlpm.VD)))),0)),
$DH425="месяц",
$DR425*AZ425,
$DH425="неделя",
$DR425*AZ425/7*(ROUNDUP((DAY(EOMONTH(AZ$15,0)))/4,0))),
0)</f>
        <v/>
      </c>
      <c r="DT425" s="125">
        <f t="array" ref="DT425">
IFERROR(_xlfn.IFS(
$DH425="день_1",
$DR425*$BL425/($AX425-$AW425+1)*BA425*(DAY(EOMONTH(BA$15,0))),
$DH425="день_2",
$DR425/30*MAX(MIN($AX425,EOMONTH(BA$15,0))-MAX($AW425,BA$15)+1,),
$DH425="раб.день",
$DR425/30*(IFERROR(
_xlfn.LET(_xlpm.VD,
CHOOSE(
{1;2;3;4;5;6;7;8;9;10;11;12;13;14;15;16;17;18},
45658,45659,45660,45661,45662,45663,45664,45665,45711,45724,45778,45779,45785,45786,45820,45821,45965,46022),
_xlfn.LET(_xlpm.DD,
MAX(MIN($AX425,EOMONTH(BA$15,0))-MAX($AW425,BA$15),),
_xlfn.IFS(
AND(MONTH($AW425)=MONTH(BA$15),MONTH($AX425)&lt;&gt;MONTH(BA$15)),
NETWORKDAYS.INTL($AW425,$AW425+_xlpm.DD,1,_xlpm.VD),
AND(MONTH($AW425)&lt;&gt;MONTH(BA$15),MONTH($AX425)=MONTH(BA$15)),
NETWORKDAYS.INTL(($AX425)-_xlpm.DD,$AX425,1,_xlpm.VD),
AND(MONTH($AW425)&lt;MONTH(BA$15),MONTH($AX425)&gt;MONTH(BA$15)),
NETWORKDAYS.INTL((EOMONTH(BA$15-1,1))-_xlpm.DD,EOMONTH(BA$15-1,1),1,_xlpm.VD),
AND(MONTH($AW425)=MONTH(BA$15),MONTH($AX425)=MONTH(BA$15)),
NETWORKDAYS.INTL($AW425,$AX425,1,_xlpm.VD)))),0)),
$DH425="месяц",
$DR425*BA425,
$DH425="неделя",
$DR425*BA425/7*(ROUNDUP((DAY(EOMONTH(BA$15,0)))/4,0))),
0)</f>
        <v/>
      </c>
      <c r="DU425" s="125">
        <f t="array" ref="DU425">
IFERROR(_xlfn.IFS(
$DH425="день_1",
$DR425*$BL425/($AX425-$AW425+1)*BB425*(DAY(EOMONTH(BB$15,0))),
$DH425="день_2",
$DR425/30*MAX(MIN($AX425,EOMONTH(BB$15,0))-MAX($AW425,BB$15)+1,),
$DH425="раб.день",
$DR425/30*(IFERROR(
_xlfn.LET(_xlpm.VD,
CHOOSE(
{1;2;3;4;5;6;7;8;9;10;11;12;13;14;15;16;17;18},
45658,45659,45660,45661,45662,45663,45664,45665,45711,45724,45778,45779,45785,45786,45820,45821,45965,46022),
_xlfn.LET(_xlpm.DD,
MAX(MIN($AX425,EOMONTH(BB$15,0))-MAX($AW425,BB$15),),
_xlfn.IFS(
AND(MONTH($AW425)=MONTH(BB$15),MONTH($AX425)&lt;&gt;MONTH(BB$15)),
NETWORKDAYS.INTL($AW425,$AW425+_xlpm.DD,1,_xlpm.VD),
AND(MONTH($AW425)&lt;&gt;MONTH(BB$15),MONTH($AX425)=MONTH(BB$15)),
NETWORKDAYS.INTL(($AX425)-_xlpm.DD,$AX425,1,_xlpm.VD),
AND(MONTH($AW425)&lt;MONTH(BB$15),MONTH($AX425)&gt;MONTH(BB$15)),
NETWORKDAYS.INTL((EOMONTH(BB$15-1,1))-_xlpm.DD,EOMONTH(BB$15-1,1),1,_xlpm.VD),
AND(MONTH($AW425)=MONTH(BB$15),MONTH($AX425)=MONTH(BB$15)),
NETWORKDAYS.INTL($AW425,$AX425,1,_xlpm.VD)))),0)),
$DH425="месяц",
$DR425*BB425,
$DH425="неделя",
$DR425*BB425/7*(ROUNDUP((DAY(EOMONTH(BB$15,0)))/4,0))),
0)</f>
        <v/>
      </c>
      <c r="DV425" s="125">
        <f t="array" ref="DV425">
IFERROR(_xlfn.IFS(
$DH425="день_1",
$DR425*$BL425/($AX425-$AW425+1)*BC425*(DAY(EOMONTH(BC$15,0))),
$DH425="день_2",
$DR425/30*MAX(MIN($AX425,EOMONTH(BC$15,0))-MAX($AW425,BC$15)+1,),
$DH425="раб.день",
$DR425/30*(IFERROR(
_xlfn.LET(_xlpm.VD,
CHOOSE(
{1;2;3;4;5;6;7;8;9;10;11;12;13;14;15;16;17;18},
45658,45659,45660,45661,45662,45663,45664,45665,45711,45724,45778,45779,45785,45786,45820,45821,45965,46022),
_xlfn.LET(_xlpm.DD,
MAX(MIN($AX425,EOMONTH(BC$15,0))-MAX($AW425,BC$15),),
_xlfn.IFS(
AND(MONTH($AW425)=MONTH(BC$15),MONTH($AX425)&lt;&gt;MONTH(BC$15)),
NETWORKDAYS.INTL($AW425,$AW425+_xlpm.DD,1,_xlpm.VD),
AND(MONTH($AW425)&lt;&gt;MONTH(BC$15),MONTH($AX425)=MONTH(BC$15)),
NETWORKDAYS.INTL(($AX425)-_xlpm.DD,$AX425,1,_xlpm.VD),
AND(MONTH($AW425)&lt;MONTH(BC$15),MONTH($AX425)&gt;MONTH(BC$15)),
NETWORKDAYS.INTL((EOMONTH(BC$15-1,1))-_xlpm.DD,EOMONTH(BC$15-1,1),1,_xlpm.VD),
AND(MONTH($AW425)=MONTH(BC$15),MONTH($AX425)=MONTH(BC$15)),
NETWORKDAYS.INTL($AW425,$AX425,1,_xlpm.VD)))),0)),
$DH425="месяц",
$DR425*BC425,
$DH425="неделя",
$DR425*BC425/7*(ROUNDUP((DAY(EOMONTH(BC$15,0)))/4,0))),
0)</f>
        <v/>
      </c>
      <c r="DW425" s="125">
        <f t="array" ref="DW425">
IFERROR(_xlfn.IFS(
$DH425="день_1",
$DR425*$BL425/($AX425-$AW425+1)*BD425*(DAY(EOMONTH(BD$15,0))),
$DH425="день_2",
$DR425/30*MAX(MIN($AX425,EOMONTH(BD$15,0))-MAX($AW425,BD$15)+1,),
$DH425="раб.день",
$DR425/30*(IFERROR(
_xlfn.LET(_xlpm.VD,
CHOOSE(
{1;2;3;4;5;6;7;8;9;10;11;12;13;14;15;16;17;18},
45658,45659,45660,45661,45662,45663,45664,45665,45711,45724,45778,45779,45785,45786,45820,45821,45965,46022),
_xlfn.LET(_xlpm.DD,
MAX(MIN($AX425,EOMONTH(BD$15,0))-MAX($AW425,BD$15),),
_xlfn.IFS(
AND(MONTH($AW425)=MONTH(BD$15),MONTH($AX425)&lt;&gt;MONTH(BD$15)),
NETWORKDAYS.INTL($AW425,$AW425+_xlpm.DD,1,_xlpm.VD),
AND(MONTH($AW425)&lt;&gt;MONTH(BD$15),MONTH($AX425)=MONTH(BD$15)),
NETWORKDAYS.INTL(($AX425)-_xlpm.DD,$AX425,1,_xlpm.VD),
AND(MONTH($AW425)&lt;MONTH(BD$15),MONTH($AX425)&gt;MONTH(BD$15)),
NETWORKDAYS.INTL((EOMONTH(BD$15-1,1))-_xlpm.DD,EOMONTH(BD$15-1,1),1,_xlpm.VD),
AND(MONTH($AW425)=MONTH(BD$15),MONTH($AX425)=MONTH(BD$15)),
NETWORKDAYS.INTL($AW425,$AX425,1,_xlpm.VD)))),0)),
$DH425="месяц",
$DR425*BD425,
$DH425="неделя",
$DR425*BD425/7*(ROUNDUP((DAY(EOMONTH(BD$15,0)))/4,0))),
0)</f>
        <v/>
      </c>
      <c r="DX425" s="125">
        <f t="array" ref="DX425">
IFERROR(_xlfn.IFS(
$DH425="день_1",
$DR425*$BL425/($AX425-$AW425+1)*BE425*(DAY(EOMONTH(BE$15,0))),
$DH425="день_2",
$DR425/30*MAX(MIN($AX425,EOMONTH(BE$15,0))-MAX($AW425,BE$15)+1,),
$DH425="раб.день",
$DR425/30*(IFERROR(
_xlfn.LET(_xlpm.VD,
CHOOSE(
{1;2;3;4;5;6;7;8;9;10;11;12;13;14;15;16;17;18},
45658,45659,45660,45661,45662,45663,45664,45665,45711,45724,45778,45779,45785,45786,45820,45821,45965,46022),
_xlfn.LET(_xlpm.DD,
MAX(MIN($AX425,EOMONTH(BE$15,0))-MAX($AW425,BE$15),),
_xlfn.IFS(
AND(MONTH($AW425)=MONTH(BE$15),MONTH($AX425)&lt;&gt;MONTH(BE$15)),
NETWORKDAYS.INTL($AW425,$AW425+_xlpm.DD,1,_xlpm.VD),
AND(MONTH($AW425)&lt;&gt;MONTH(BE$15),MONTH($AX425)=MONTH(BE$15)),
NETWORKDAYS.INTL(($AX425)-_xlpm.DD,$AX425,1,_xlpm.VD),
AND(MONTH($AW425)&lt;MONTH(BE$15),MONTH($AX425)&gt;MONTH(BE$15)),
NETWORKDAYS.INTL((EOMONTH(BE$15-1,1))-_xlpm.DD,EOMONTH(BE$15-1,1),1,_xlpm.VD),
AND(MONTH($AW425)=MONTH(BE$15),MONTH($AX425)=MONTH(BE$15)),
NETWORKDAYS.INTL($AW425,$AX425,1,_xlpm.VD)))),0)),
$DH425="месяц",
$DR425*BE425,
$DH425="неделя",
$DR425*BE425/7*(ROUNDUP((DAY(EOMONTH(BE$15,0)))/4,0))),
0)</f>
        <v/>
      </c>
      <c r="DY425" s="125">
        <f t="array" ref="DY425">
IFERROR(_xlfn.IFS(
$DH425="день_1",
$DR425*$BL425/($AX425-$AW425+1)*BF425*(DAY(EOMONTH(BF$15,0))),
$DH425="день_2",
$DR425/30*MAX(MIN($AX425,EOMONTH(BF$15,0))-MAX($AW425,BF$15)+1,),
$DH425="раб.день",
$DR425/30*(IFERROR(
_xlfn.LET(_xlpm.VD,
CHOOSE(
{1;2;3;4;5;6;7;8;9;10;11;12;13;14;15;16;17;18},
45658,45659,45660,45661,45662,45663,45664,45665,45711,45724,45778,45779,45785,45786,45820,45821,45965,46022),
_xlfn.LET(_xlpm.DD,
MAX(MIN($AX425,EOMONTH(BF$15,0))-MAX($AW425,BF$15),),
_xlfn.IFS(
AND(MONTH($AW425)=MONTH(BF$15),MONTH($AX425)&lt;&gt;MONTH(BF$15)),
NETWORKDAYS.INTL($AW425,$AW425+_xlpm.DD,1,_xlpm.VD),
AND(MONTH($AW425)&lt;&gt;MONTH(BF$15),MONTH($AX425)=MONTH(BF$15)),
NETWORKDAYS.INTL(($AX425)-_xlpm.DD,$AX425,1,_xlpm.VD),
AND(MONTH($AW425)&lt;MONTH(BF$15),MONTH($AX425)&gt;MONTH(BF$15)),
NETWORKDAYS.INTL((EOMONTH(BF$15-1,1))-_xlpm.DD,EOMONTH(BF$15-1,1),1,_xlpm.VD),
AND(MONTH($AW425)=MONTH(BF$15),MONTH($AX425)=MONTH(BF$15)),
NETWORKDAYS.INTL($AW425,$AX425,1,_xlpm.VD)))),0)),
$DH425="месяц",
$DR425*BF425,
$DH425="неделя",
$DR425*BF425/7*(ROUNDUP((DAY(EOMONTH(BF$15,0)))/4,0))),
0)</f>
        <v/>
      </c>
      <c r="DZ425" s="125">
        <f t="array" ref="DZ425">
IFERROR(_xlfn.IFS(
$DH425="день_1",
$DR425*$BL425/($AX425-$AW425+1)*BG425*(DAY(EOMONTH(BG$15,0))),
$DH425="день_2",
$DR425/30*MAX(MIN($AX425,EOMONTH(BG$15,0))-MAX($AW425,BG$15)+1,),
$DH425="раб.день",
$DR425/30*(IFERROR(
_xlfn.LET(_xlpm.VD,
CHOOSE(
{1;2;3;4;5;6;7;8;9;10;11;12;13;14;15;16;17;18},
45658,45659,45660,45661,45662,45663,45664,45665,45711,45724,45778,45779,45785,45786,45820,45821,45965,46022),
_xlfn.LET(_xlpm.DD,
MAX(MIN($AX425,EOMONTH(BG$15,0))-MAX($AW425,BG$15),),
_xlfn.IFS(
AND(MONTH($AW425)=MONTH(BG$15),MONTH($AX425)&lt;&gt;MONTH(BG$15)),
NETWORKDAYS.INTL($AW425,$AW425+_xlpm.DD,1,_xlpm.VD),
AND(MONTH($AW425)&lt;&gt;MONTH(BG$15),MONTH($AX425)=MONTH(BG$15)),
NETWORKDAYS.INTL(($AX425)-_xlpm.DD,$AX425,1,_xlpm.VD),
AND(MONTH($AW425)&lt;MONTH(BG$15),MONTH($AX425)&gt;MONTH(BG$15)),
NETWORKDAYS.INTL((EOMONTH(BG$15-1,1))-_xlpm.DD,EOMONTH(BG$15-1,1),1,_xlpm.VD),
AND(MONTH($AW425)=MONTH(BG$15),MONTH($AX425)=MONTH(BG$15)),
NETWORKDAYS.INTL($AW425,$AX425,1,_xlpm.VD)))),0)),
$DH425="месяц",
$DR425*BG425,
$DH425="неделя",
$DR425*BG425/7*(ROUNDUP((DAY(EOMONTH(BG$15,0)))/4,0))),
0)</f>
        <v/>
      </c>
      <c r="EA425" s="125">
        <f t="array" ref="EA425">
IFERROR(_xlfn.IFS(
$DH425="день_1",
$DR425*$BL425/($AX425-$AW425+1)*BH425*(DAY(EOMONTH(BH$15,0))),
$DH425="день_2",
$DR425/30*MAX(MIN($AX425,EOMONTH(BH$15,0))-MAX($AW425,BH$15)+1,),
$DH425="раб.день",
$DR425/30*(IFERROR(
_xlfn.LET(_xlpm.VD,
CHOOSE(
{1;2;3;4;5;6;7;8;9;10;11;12;13;14;15;16;17;18},
45658,45659,45660,45661,45662,45663,45664,45665,45711,45724,45778,45779,45785,45786,45820,45821,45965,46022),
_xlfn.LET(_xlpm.DD,
MAX(MIN($AX425,EOMONTH(BH$15,0))-MAX($AW425,BH$15),),
_xlfn.IFS(
AND(MONTH($AW425)=MONTH(BH$15),MONTH($AX425)&lt;&gt;MONTH(BH$15)),
NETWORKDAYS.INTL($AW425,$AW425+_xlpm.DD,1,_xlpm.VD),
AND(MONTH($AW425)&lt;&gt;MONTH(BH$15),MONTH($AX425)=MONTH(BH$15)),
NETWORKDAYS.INTL(($AX425)-_xlpm.DD,$AX425,1,_xlpm.VD),
AND(MONTH($AW425)&lt;MONTH(BH$15),MONTH($AX425)&gt;MONTH(BH$15)),
NETWORKDAYS.INTL((EOMONTH(BH$15-1,1))-_xlpm.DD,EOMONTH(BH$15-1,1),1,_xlpm.VD),
AND(MONTH($AW425)=MONTH(BH$15),MONTH($AX425)=MONTH(BH$15)),
NETWORKDAYS.INTL($AW425,$AX425,1,_xlpm.VD)))),0)),
$DH425="месяц",
$DR425*BH425,
$DH425="неделя",
$DR425*BH425/7*(ROUNDUP((DAY(EOMONTH(BH$15,0)))/4,0))),
0)</f>
        <v/>
      </c>
      <c r="EB425" s="125">
        <f t="array" ref="EB425">
IFERROR(_xlfn.IFS(
$DH425="день_1",
$DR425*$BL425/($AX425-$AW425+1)*BI425*(DAY(EOMONTH(BI$15,0))),
$DH425="день_2",
$DR425/30*MAX(MIN($AX425,EOMONTH(BI$15,0))-MAX($AW425,BI$15)+1,),
$DH425="раб.день",
$DR425/30*(IFERROR(
_xlfn.LET(_xlpm.VD,
CHOOSE(
{1;2;3;4;5;6;7;8;9;10;11;12;13;14;15;16;17;18},
45658,45659,45660,45661,45662,45663,45664,45665,45711,45724,45778,45779,45785,45786,45820,45821,45965,46022),
_xlfn.LET(_xlpm.DD,
MAX(MIN($AX425,EOMONTH(BI$15,0))-MAX($AW425,BI$15),),
_xlfn.IFS(
AND(MONTH($AW425)=MONTH(BI$15),MONTH($AX425)&lt;&gt;MONTH(BI$15)),
NETWORKDAYS.INTL($AW425,$AW425+_xlpm.DD,1,_xlpm.VD),
AND(MONTH($AW425)&lt;&gt;MONTH(BI$15),MONTH($AX425)=MONTH(BI$15)),
NETWORKDAYS.INTL(($AX425)-_xlpm.DD,$AX425,1,_xlpm.VD),
AND(MONTH($AW425)&lt;MONTH(BI$15),MONTH($AX425)&gt;MONTH(BI$15)),
NETWORKDAYS.INTL((EOMONTH(BI$15-1,1))-_xlpm.DD,EOMONTH(BI$15-1,1),1,_xlpm.VD),
AND(MONTH($AW425)=MONTH(BI$15),MONTH($AX425)=MONTH(BI$15)),
NETWORKDAYS.INTL($AW425,$AX425,1,_xlpm.VD)))),0)),
$DH425="месяц",
$DR425*BI425,
$DH425="неделя",
$DR425*BI425/7*(ROUNDUP((DAY(EOMONTH(BI$15,0)))/4,0))),
0)</f>
        <v/>
      </c>
      <c r="EC425" s="125">
        <f t="array" ref="EC425">
IFERROR(_xlfn.IFS(
$DH425="день_1",
$DR425*$BL425/($AX425-$AW425+1)*BJ425*(DAY(EOMONTH(BJ$15,0))),
$DH425="день_2",
$DR425/30*MAX(MIN($AX425,EOMONTH(BJ$15,0))-MAX($AW425,BJ$15)+1,),
$DH425="раб.день",
$DR425/30*(IFERROR(
_xlfn.LET(_xlpm.VD,
CHOOSE(
{1;2;3;4;5;6;7;8;9;10;11;12;13;14;15;16;17;18},
45658,45659,45660,45661,45662,45663,45664,45665,45711,45724,45778,45779,45785,45786,45820,45821,45965,46022),
_xlfn.LET(_xlpm.DD,
MAX(MIN($AX425,EOMONTH(BJ$15,0))-MAX($AW425,BJ$15),),
_xlfn.IFS(
AND(MONTH($AW425)=MONTH(BJ$15),MONTH($AX425)&lt;&gt;MONTH(BJ$15)),
NETWORKDAYS.INTL($AW425,$AW425+_xlpm.DD,1,_xlpm.VD),
AND(MONTH($AW425)&lt;&gt;MONTH(BJ$15),MONTH($AX425)=MONTH(BJ$15)),
NETWORKDAYS.INTL(($AX425)-_xlpm.DD,$AX425,1,_xlpm.VD),
AND(MONTH($AW425)&lt;MONTH(BJ$15),MONTH($AX425)&gt;MONTH(BJ$15)),
NETWORKDAYS.INTL((EOMONTH(BJ$15-1,1))-_xlpm.DD,EOMONTH(BJ$15-1,1),1,_xlpm.VD),
AND(MONTH($AW425)=MONTH(BJ$15),MONTH($AX425)=MONTH(BJ$15)),
NETWORKDAYS.INTL($AW425,$AX425,1,_xlpm.VD)))),0)),
$DH425="месяц",
$DR425*BJ425,
$DH425="неделя",
$DR425*BJ425/7*(ROUNDUP((DAY(EOMONTH(BJ$15,0)))/4,0))),
0)</f>
        <v/>
      </c>
      <c r="ED425" s="125">
        <f t="array" ref="ED425">
IFERROR(_xlfn.IFS(
$DH425="день_1",
$DR425*$BL425/($AX425-$AW425+1)*BK425*(DAY(EOMONTH(BK$15,0))),
$DH425="день_2",
$DR425/30*MAX(MIN($AX425,EOMONTH(BK$15,0))-MAX($AW425,BK$15)+1,),
$DH425="раб.день",
$DR425/30*(IFERROR(
_xlfn.LET(_xlpm.VD,
CHOOSE(
{1;2;3;4;5;6;7;8;9;10;11;12;13;14;15;16;17;18},
45658,45659,45660,45661,45662,45663,45664,45665,45711,45724,45778,45779,45785,45786,45820,45821,45965,46022),
_xlfn.LET(_xlpm.DD,
MAX(MIN($AX425,EOMONTH(BK$15,0))-MAX($AW425,BK$15),),
_xlfn.IFS(
AND(MONTH($AW425)=MONTH(BK$15),MONTH($AX425)&lt;&gt;MONTH(BK$15)),
NETWORKDAYS.INTL($AW425,$AW425+_xlpm.DD,1,_xlpm.VD),
AND(MONTH($AW425)&lt;&gt;MONTH(BK$15),MONTH($AX425)=MONTH(BK$15)),
NETWORKDAYS.INTL(($AX425)-_xlpm.DD,$AX425,1,_xlpm.VD),
AND(MONTH($AW425)&lt;MONTH(BK$15),MONTH($AX425)&gt;MONTH(BK$15)),
NETWORKDAYS.INTL((EOMONTH(BK$15-1,1))-_xlpm.DD,EOMONTH(BK$15-1,1),1,_xlpm.VD),
AND(MONTH($AW425)=MONTH(BK$15),MONTH($AX425)=MONTH(BK$15)),
NETWORKDAYS.INTL($AW425,$AX425,1,_xlpm.VD)))),0)),
$DH425="месяц",
$DR425*BK425,
$DH425="неделя",
$DR425*BK425/7*(ROUNDUP((DAY(EOMONTH(BK$15,0)))/4,0))),
0)</f>
        <v/>
      </c>
      <c r="EE425" s="125">
        <f>SUM($DS425,$DT425,$DU425,$DV425,$DW425,$DX425,$DY425,$DZ425,$EA425,$EB425,$EC425,$ED425)</f>
        <v/>
      </c>
      <c r="EF425" s="125">
        <f>IFERROR(ROUND($EE425*(1+$EP425),2),0)</f>
        <v/>
      </c>
      <c r="EG425" s="128" t="n">
        <v>1</v>
      </c>
      <c r="EH425" s="126" t="n">
        <v>0</v>
      </c>
      <c r="EI425" s="126">
        <f>ROUND(SUM($EH425:$EH425)*SUM($AB425:$AB425)*$EG425,2)</f>
        <v/>
      </c>
      <c r="EJ425" s="126">
        <f>ROUND($EI425*(1+$EP425),2)</f>
        <v/>
      </c>
      <c r="EK425" s="126" t="n">
        <v>0</v>
      </c>
      <c r="EL425" s="126">
        <f>ROUND(SUM($EK425:$EK425)*SUM($AB425:$AB425)*$EG425,2)</f>
        <v/>
      </c>
      <c r="EM425" s="126">
        <f>ROUND($EL425*(1+$EP425),2)</f>
        <v/>
      </c>
      <c r="EN425" s="126">
        <f>SUM($EE425,$EI425,$EL425)</f>
        <v/>
      </c>
      <c r="EO425" s="126">
        <f>SUM($EF425,$EJ425,$EM425)</f>
        <v/>
      </c>
      <c r="EP425" s="59" t="inlineStr">
        <is>
          <t>20%</t>
        </is>
      </c>
      <c r="EQ425" s="59" t="n"/>
      <c r="ER425" s="60">
        <f t="array" ref="ER425">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MATCH(ES425,
{"AMS";"RussOutdoor";"HD Outdoor";"Ingroup";"IQ";"Ledproduction";"LisChannel";"Logic";"Media-PPL";"NovikovTV | НовиковТВ";"SMA";"SOK";"КрокусТВ | CrocusTV | IndoorTV";"Сити";"ТЯК Москва"},
0)),"")</f>
        <v/>
      </c>
      <c r="ES425" s="60" t="n"/>
      <c r="ET425" s="60">
        <f t="array" ref="ET425">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MATCH(ES425,
{"AMS";"RussOutdoor";"HD Outdoor";"Ingroup";"IQ";"Ledproduction";"LisChannel";"Logic";"Media-PPL";"NovikovTV | НовиковТВ";"SMA";"SOK";"КрокусТВ | CrocusTV | IndoorTV";"Сити";"ТЯК Москва"},
0)),"")</f>
        <v/>
      </c>
      <c r="EU425" s="60" t="n"/>
      <c r="EV425" s="60" t="n"/>
      <c r="EX425" s="110">
        <f t="array" ref="EX425">
($AR425/30
+N("ТРАФИК ПЛОЩАДКИ"))*
(IFERROR(
_xlfn.LET(
_xlpm.GPR,
HLOOKUP($L425,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(MATCH($T425,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IF($Q425="цифровой",_xlpm.GPR/$AG425,_xlpm.GPR/60)),
0)
+N("DWELL TIME"))*
(IF($AB425=0,0,IF($AB425=1,0.3,IF($AB425=2,0.5,IF($AB425&gt;2,1))))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_xlfn.IFS($AC425="да",1.2,$AC425="нет",1)*
_xlfn.IFS($AD425="да",1.2,$AD425="нет",1)*
IF(R425="статический",1,1.2)*
$X425*
INDEX(
{1.2;1;1.2;1.2;1;1.2;1.2;1.2;1.2;1.2;1.2;1;1.2;1.2;1.2;1.2;1;1;1.2;1.2;1.2;1;1;1;1;1.2;1.2;1.2;1.2;1;1;1;1;1.2;1.2;1.2;1.2;1.2;1.2;1.2;1.2;1;1;1.2;1;1;1;1;1.5;1;1;1.5;1.5;1.2},
MATCH($Q425,_xlpm.MI,0)))&gt;{0.02;0.04;0.06;0.1;0.2;0.4;0.6;0.8;1;2;4;6})),
{0;1;2;3;4;5;6;7;8;9;10;11;12},
0)))
+N("КОЭФФИЦИЕНТ КОНТАКТА"))))*
(_xlfn.IFS($X425&lt;0.1,$X425/1000,$X425&gt;25,5.2,AND($X425&gt;=0.1,$X425&lt;=25),(($X425*2+0.1)/10)*($X425/10)))*
IFERROR((_xlfn.LET(
_xlpm.MA,
{0;0.8;0.85;0.9;0.95;1},
_xlpm.MAA,
{0;1;2;3;4;5},
INDEX(_xlpm.MA,MATCH(SUMPRODUCT(--((IF(ROUND(_xlpm.MAA,1)&gt;5,5,ROUND($AB425,1)))&gt;{0;1;2;3;4;5})),_xlpm.MAA,0)))
+N("КОЭФФИЦИЕНТ КОЛ-ВО КОНСТРУКЦИЙ")),1)*
$AB425,0))*
(IF($Q425="цифровой",$AG425/15*$AI425,1)
+N("ДЛЯ ЦИФРЫ"))</f>
        <v/>
      </c>
      <c r="EY425" s="110">
        <f>IFERROR(EX425*AY425,0)</f>
        <v/>
      </c>
      <c r="EZ425" s="131">
        <f>IFERROR(DP425/EY425*1000,0)</f>
        <v/>
      </c>
      <c r="FA425" s="112">
        <f>IFERROR(FC425/FB425,0)</f>
        <v/>
      </c>
      <c r="FB425" s="112">
        <f>IFERROR((FC425/(EY425/FF425*#REF!))*0.825,0)</f>
        <v/>
      </c>
      <c r="FC425" s="112">
        <f>IFERROR(((EX425*30/AR425)*100)/30,0)</f>
        <v/>
      </c>
      <c r="FD425" s="112">
        <f>IFERROR(EY425/G425*100%,0)</f>
        <v/>
      </c>
      <c r="FE425" s="112">
        <f>IFERROR(FD425/FC425*100%,0)</f>
        <v/>
      </c>
      <c r="FF425" s="110">
        <f>IFERROR(AR425/30*AY425,0)</f>
        <v/>
      </c>
    </row>
    <row r="426" ht="13" customHeight="1">
      <c r="A426" s="59" t="n"/>
      <c r="B426" s="60" t="n"/>
      <c r="C426" s="60" t="n"/>
      <c r="D426" s="60">
        <f t="array" ref="D426">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MATCH($E426,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26" s="60">
        <f t="array" ref="E426">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MATCH($F426,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26" s="60" t="inlineStr"/>
      <c r="G426" s="60" t="n"/>
      <c r="H426" s="60">
        <f t="array" ref="H426">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MATCH($I426,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26" s="60" t="n"/>
      <c r="J426" s="60" t="n"/>
      <c r="K426" s="60" t="n"/>
      <c r="L426" s="60" t="n"/>
      <c r="M426" s="60" t="n"/>
      <c r="N426" s="60" t="n"/>
      <c r="O426" s="60" t="n"/>
      <c r="P426" s="60">
        <f t="array" ref="P426">
_xlfn.IFS(
ISNUMBER(MATCH($Q426,{"шелфбаннер","разделитель","монетница","чековая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ISNUMBER(MATCH($Q426,{"LED/LCD","видеокулер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ISNUMBER(MATCH($Q426,{"автомобиль","машина","выставочное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ISNUMBER(MATCH($Q426,{"билборд","лифтовая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ISNUMBER(MATCH($Q426,{"навигация","подвесной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ISNUMBER(MATCH($Q426,{"движущаяся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ISNUMBER(MATCH($Q426,{"каталог","журнал"},)),
"Пресса",
$Q426="","")</f>
        <v/>
      </c>
      <c r="Q426" s="60" t="n"/>
      <c r="R426" s="60">
        <f t="array" ref="R426">
IFERROR(
_xlfn.IFS(
OR(ISNUMBER(MATCH($Q426,{"экспозиция","макет","стенд","автостенд","авто стенд","выставочное пространство","выставочные стенды","модульные выставочные стенды","3Д конструкция","3D конструкция"},)),P426="Экспонирование"),
"нестандартный",
ISNUMBER(MATCH($Q426,{"скроллер","призматрон"},)),
"динамический",
$P426="Видео",
"цифровой",
OR($P426="Пресса",$P426="Щит",$P426="POSm",$P426="Подвес",$P426="Брендирование/оклейка"),
"статический"),"")</f>
        <v/>
      </c>
      <c r="S426" s="59" t="n"/>
      <c r="T426" s="60" t="n"/>
      <c r="U426" s="60" t="n"/>
      <c r="V426" s="60">
        <f>
IF(P426="Видео",
"цифровой постер/ролик",
IF(ISNUMBER(MATCH(Q426,{"короб световой","короб световой | лайтбокс","короб световой | кристалайт","лайтбокс","лайт бокс","кристалайт","LB","lightbox"},)),
"бэклит",
IF(P426="Брендирование/оклейка",
"перфарированная пленка/самоклейка",
IF(P426="Экспонирование",
"под запрос",
IF(P426="Подвес",
"баннер/ткань",
"")))))</f>
        <v/>
      </c>
      <c r="W426" s="59" t="n"/>
      <c r="X426" s="59" t="n"/>
      <c r="Y426" s="59" t="n"/>
      <c r="Z426" s="61" t="n"/>
      <c r="AA426" s="61" t="n"/>
      <c r="AB426" s="61">
        <f>IF(BL426&gt;0,Z426,0)</f>
        <v/>
      </c>
      <c r="AC426" s="59" t="n"/>
      <c r="AD426" s="59" t="n"/>
      <c r="AE426" s="59" t="n"/>
      <c r="AF426" s="59" t="n"/>
      <c r="AG426" s="59" t="n"/>
      <c r="AH426" s="59" t="n"/>
      <c r="AI426" s="59" t="n"/>
      <c r="AJ426" s="59" t="n"/>
      <c r="AK426" s="59" t="n"/>
      <c r="AL426" s="62">
        <f>IFERROR(IF(OR(R426="статический",R426="динамический",R426="нестандартный",R426="",R426=""),"-",IF(AND(AH426="-",AI426="-"),"-",AK426*3600/AH426*AI426)),"-")</f>
        <v/>
      </c>
      <c r="AM426" s="62">
        <f>IFERROR(IF(OR(R426="статический",R426="динамический",R426="",R426="", R426="BTL",R426="нестандартный"),"-",AG426*AI426*AL426/60),"-")</f>
        <v/>
      </c>
      <c r="AN426" s="63">
        <f>IFERROR(IF(AH426="","-",AG426*AI426/AH426),"-")</f>
        <v/>
      </c>
      <c r="AO426" s="59">
        <f>IFERROR(IF(OR($R426="статический",$R426="динамический",$R426="",$R426="",$R426="BTL",$R426="нестандартный"),"-",$AL426*$AY426),"-")</f>
        <v/>
      </c>
      <c r="AP426" s="62">
        <f>IFERROR(IF(OR($R426="статический",$R426="динамический",$R426="",$R426="",$R426="BTL",$R426="нестандартный"),"-",$AM426*AY426),"-")</f>
        <v/>
      </c>
      <c r="AQ426" s="64" t="n"/>
      <c r="AR426" s="61" t="n"/>
      <c r="AS426" s="61" t="n"/>
      <c r="AT426" s="61" t="n"/>
      <c r="AU426" s="65" t="n"/>
      <c r="AV426" s="124">
        <f>IFERROR(DR426/AT426*1000,"n/a")</f>
        <v/>
      </c>
      <c r="AW426" s="67" t="n"/>
      <c r="AX426" s="67" t="n"/>
      <c r="AY426" s="43">
        <f>IFERROR(IF(OR($AW426="",$AX426=""),"",_xlfn.DAYS($AX426+1,$AW426)),"")</f>
        <v/>
      </c>
      <c r="AZ426" s="68">
        <f t="array" ref="AZ426">
_xlfn.LET(_xlpm.COEFF,
IF($AW426+$AX426=0,0,IF(MAX(MIN($AX426,EOMONTH(AZ$15,0))-MAX($AW426,AZ$15)+1,)&gt;0,1,0)),
_xlfn.IFS(
$ES426="LisChannel",
_xlpm.COEFF*
INDEX({1;1;1.2;1.2;1;1;1;1;1.2;1.2;1.2;1.2},
MATCH(MONTH(AZ$15),
{1,2,3,4,5,6,7,8,9,10,11,12})),
CONCATENATE($ES426," ",$L426)="RussOutdoor метро",
_xlpm.COEFF*
INDEX({0.8;0.9;1.1;1.1;1;1;1;1;1.1;1.1;1.1;1.1},
MATCH(MONTH(AZ$15),
{1,2,3,4,5,6,7,8,9,10,11,12})),
$ES426&lt;&gt;"LisChannel",
_xlpm.COEFF,
$ES426&lt;&gt;"RussOutdoor",
_xlpm.COEFF))</f>
        <v/>
      </c>
      <c r="BA426" s="68">
        <f t="array" ref="BA426">
_xlfn.LET(_xlpm.COEFF,
IF($AW426+$AX426=0,0,IF(MAX(MIN($AX426,EOMONTH(BA$15,0))-MAX($AW426,BA$15)+1,)&gt;0,1,0)),
_xlfn.IFS(
$ES426="LisChannel",
_xlpm.COEFF*
INDEX({1;1;1.2;1.2;1;1;1;1;1.2;1.2;1.2;1.2},
MATCH(MONTH(BA$15),
{1,2,3,4,5,6,7,8,9,10,11,12})),
CONCATENATE($ES426," ",$L426)="RussOutdoor метро",
_xlpm.COEFF*
INDEX({0.8;0.9;1.1;1.1;1;1;1;1;1.1;1.1;1.1;1.1},
MATCH(MONTH(BA$15),
{1,2,3,4,5,6,7,8,9,10,11,12})),
$ES426&lt;&gt;"LisChannel",
_xlpm.COEFF,
$ES426&lt;&gt;"RussOutdoor",
_xlpm.COEFF))</f>
        <v/>
      </c>
      <c r="BB426" s="68">
        <f t="array" ref="BB426">
_xlfn.LET(_xlpm.COEFF,
IF($AW426+$AX426=0,0,IF(MAX(MIN($AX426,EOMONTH(BB$15,0))-MAX($AW426,BB$15)+1,)&gt;0,1,0)),
_xlfn.IFS(
$ES426="LisChannel",
_xlpm.COEFF*
INDEX({1;1;1.2;1.2;1;1;1;1;1.2;1.2;1.2;1.2},
MATCH(MONTH(BB$15),
{1,2,3,4,5,6,7,8,9,10,11,12})),
CONCATENATE($ES426," ",$L426)="RussOutdoor метро",
_xlpm.COEFF*
INDEX({0.8;0.9;1.1;1.1;1;1;1;1;1.1;1.1;1.1;1.1},
MATCH(MONTH(BB$15),
{1,2,3,4,5,6,7,8,9,10,11,12})),
$ES426&lt;&gt;"LisChannel",
_xlpm.COEFF,
$ES426&lt;&gt;"RussOutdoor",
_xlpm.COEFF))</f>
        <v/>
      </c>
      <c r="BC426" s="68">
        <f t="array" ref="BC426">
_xlfn.LET(_xlpm.COEFF,
IF($AW426+$AX426=0,0,IF(MAX(MIN($AX426,EOMONTH(BC$15,0))-MAX($AW426,BC$15)+1,)&gt;0,1,0)),
_xlfn.IFS(
$ES426="LisChannel",
_xlpm.COEFF*
INDEX({1;1;1.2;1.2;1;1;1;1;1.2;1.2;1.2;1.2},
MATCH(MONTH(BC$15),
{1,2,3,4,5,6,7,8,9,10,11,12})),
CONCATENATE($ES426," ",$L426)="RussOutdoor метро",
_xlpm.COEFF*
INDEX({0.8;0.9;1.1;1.1;1;1;1;1;1.1;1.1;1.1;1.1},
MATCH(MONTH(BC$15),
{1,2,3,4,5,6,7,8,9,10,11,12})),
$ES426&lt;&gt;"LisChannel",
_xlpm.COEFF,
$ES426&lt;&gt;"RussOutdoor",
_xlpm.COEFF))</f>
        <v/>
      </c>
      <c r="BD426" s="68">
        <f t="array" ref="BD426">
_xlfn.LET(_xlpm.COEFF,
IF($AW426+$AX426=0,0,IF(MAX(MIN($AX426,EOMONTH(BD$15,0))-MAX($AW426,BD$15)+1,)&gt;0,1,0)),
_xlfn.IFS(
$ES426="LisChannel",
_xlpm.COEFF*
INDEX({1;1;1.2;1.2;1;1;1;1;1.2;1.2;1.2;1.2},
MATCH(MONTH(BD$15),
{1,2,3,4,5,6,7,8,9,10,11,12})),
CONCATENATE($ES426," ",$L426)="RussOutdoor метро",
_xlpm.COEFF*
INDEX({0.8;0.9;1.1;1.1;1;1;1;1;1.1;1.1;1.1;1.1},
MATCH(MONTH(BD$15),
{1,2,3,4,5,6,7,8,9,10,11,12})),
$ES426&lt;&gt;"LisChannel",
_xlpm.COEFF,
$ES426&lt;&gt;"RussOutdoor",
_xlpm.COEFF))</f>
        <v/>
      </c>
      <c r="BE426" s="68">
        <f t="array" ref="BE426">
_xlfn.LET(_xlpm.COEFF,
IF($AW426+$AX426=0,0,IF(MAX(MIN($AX426,EOMONTH(BE$15,0))-MAX($AW426,BE$15)+1,)&gt;0,1,0)),
_xlfn.IFS(
$ES426="LisChannel",
_xlpm.COEFF*
INDEX({1;1;1.2;1.2;1;1;1;1;1.2;1.2;1.2;1.2},
MATCH(MONTH(BE$15),
{1,2,3,4,5,6,7,8,9,10,11,12})),
CONCATENATE($ES426," ",$L426)="RussOutdoor метро",
_xlpm.COEFF*
INDEX({0.8;0.9;1.1;1.1;1;1;1;1;1.1;1.1;1.1;1.1},
MATCH(MONTH(BE$15),
{1,2,3,4,5,6,7,8,9,10,11,12})),
$ES426&lt;&gt;"LisChannel",
_xlpm.COEFF,
$ES426&lt;&gt;"RussOutdoor",
_xlpm.COEFF))</f>
        <v/>
      </c>
      <c r="BF426" s="68">
        <f t="array" ref="BF426">
_xlfn.LET(_xlpm.COEFF,
IF($AW426+$AX426=0,0,IF(MAX(MIN($AX426,EOMONTH(BF$15,0))-MAX($AW426,BF$15)+1,)&gt;0,1,0)),
_xlfn.IFS(
$ES426="LisChannel",
_xlpm.COEFF*
INDEX({1;1;1.2;1.2;1;1;1;1;1.2;1.2;1.2;1.2},
MATCH(MONTH(BF$15),
{1,2,3,4,5,6,7,8,9,10,11,12})),
CONCATENATE($ES426," ",$L426)="RussOutdoor метро",
_xlpm.COEFF*
INDEX({0.8;0.9;1.1;1.1;1;1;1;1;1.1;1.1;1.1;1.1},
MATCH(MONTH(BF$15),
{1,2,3,4,5,6,7,8,9,10,11,12})),
$ES426&lt;&gt;"LisChannel",
_xlpm.COEFF,
$ES426&lt;&gt;"RussOutdoor",
_xlpm.COEFF))</f>
        <v/>
      </c>
      <c r="BG426" s="68">
        <f t="array" ref="BG426">
_xlfn.LET(_xlpm.COEFF,
IF($AW426+$AX426=0,0,IF(MAX(MIN($AX426,EOMONTH(BG$15,0))-MAX($AW426,BG$15)+1,)&gt;0,1,0)),
_xlfn.IFS(
$ES426="LisChannel",
_xlpm.COEFF*
INDEX({1;1;1.2;1.2;1;1;1;1;1.2;1.2;1.2;1.2},
MATCH(MONTH(BG$15),
{1,2,3,4,5,6,7,8,9,10,11,12})),
CONCATENATE($ES426," ",$L426)="RussOutdoor метро",
_xlpm.COEFF*
INDEX({0.8;0.9;1.1;1.1;1;1;1;1;1.1;1.1;1.1;1.1},
MATCH(MONTH(BG$15),
{1,2,3,4,5,6,7,8,9,10,11,12})),
$ES426&lt;&gt;"LisChannel",
_xlpm.COEFF,
$ES426&lt;&gt;"RussOutdoor",
_xlpm.COEFF))</f>
        <v/>
      </c>
      <c r="BH426" s="68">
        <f t="array" ref="BH426">
_xlfn.LET(_xlpm.COEFF,
IF($AW426+$AX426=0,0,IF(MAX(MIN($AX426,EOMONTH(BH$15,0))-MAX($AW426,BH$15)+1,)&gt;0,1,0)),
_xlfn.IFS(
$ES426="LisChannel",
_xlpm.COEFF*
INDEX({1;1;1.2;1.2;1;1;1;1;1.2;1.2;1.2;1.2},
MATCH(MONTH(BH$15),
{1,2,3,4,5,6,7,8,9,10,11,12})),
CONCATENATE($ES426," ",$L426)="RussOutdoor метро",
_xlpm.COEFF*
INDEX({0.8;0.9;1.1;1.1;1;1;1;1;1.1;1.1;1.1;1.1},
MATCH(MONTH(BH$15),
{1,2,3,4,5,6,7,8,9,10,11,12})),
$ES426&lt;&gt;"LisChannel",
_xlpm.COEFF,
$ES426&lt;&gt;"RussOutdoor",
_xlpm.COEFF))</f>
        <v/>
      </c>
      <c r="BI426" s="68">
        <f t="array" ref="BI426">
_xlfn.LET(_xlpm.COEFF,
IF($AW426+$AX426=0,0,IF(MAX(MIN($AX426,EOMONTH(BI$15,0))-MAX($AW426,BI$15)+1,)&gt;0,1,0)),
_xlfn.IFS(
$ES426="LisChannel",
_xlpm.COEFF*
INDEX({1;1;1.2;1.2;1;1;1;1;1.2;1.2;1.2;1.2},
MATCH(MONTH(BI$15),
{1,2,3,4,5,6,7,8,9,10,11,12})),
CONCATENATE($ES426," ",$L426)="RussOutdoor метро",
_xlpm.COEFF*
INDEX({0.8;0.9;1.1;1.1;1;1;1;1;1.1;1.1;1.1;1.1},
MATCH(MONTH(BI$15),
{1,2,3,4,5,6,7,8,9,10,11,12})),
$ES426&lt;&gt;"LisChannel",
_xlpm.COEFF,
$ES426&lt;&gt;"RussOutdoor",
_xlpm.COEFF))</f>
        <v/>
      </c>
      <c r="BJ426" s="68">
        <f t="array" ref="BJ426">
_xlfn.LET(_xlpm.COEFF,
IF($AW426+$AX426=0,0,IF(MAX(MIN($AX426,EOMONTH(BJ$15,0))-MAX($AW426,BJ$15)+1,)&gt;0,1,0)),
_xlfn.IFS(
$ES426="LisChannel",
_xlpm.COEFF*
INDEX({1;1;1.2;1.2;1;1;1;1;1.2;1.2;1.2;1.2},
MATCH(MONTH(BJ$15),
{1,2,3,4,5,6,7,8,9,10,11,12})),
CONCATENATE($ES426," ",$L426)="RussOutdoor метро",
_xlpm.COEFF*
INDEX({0.8;0.9;1.1;1.1;1;1;1;1;1.1;1.1;1.1;1.1},
MATCH(MONTH(BJ$15),
{1,2,3,4,5,6,7,8,9,10,11,12})),
$ES426&lt;&gt;"LisChannel",
_xlpm.COEFF,
$ES426&lt;&gt;"RussOutdoor",
_xlpm.COEFF))</f>
        <v/>
      </c>
      <c r="BK426" s="68">
        <f t="array" ref="BK426">
_xlfn.LET(_xlpm.COEFF,
IF($AW426+$AX426=0,0,IF(MAX(MIN($AX426,EOMONTH(BK$15,0))-MAX($AW426,BK$15)+1,)&gt;0,1,0)),
_xlfn.IFS(
$ES426="LisChannel",
_xlpm.COEFF*
INDEX({1;1;1.2;1.2;1;1;1;1;1.2;1.2;1.2;1.2},
MATCH(MONTH(BK$15),
{1,2,3,4,5,6,7,8,9,10,11,12})),
CONCATENATE($ES426," ",$L426)="RussOutdoor метро",
_xlpm.COEFF*
INDEX({0.8;0.9;1.1;1.1;1;1;1;1;1.1;1.1;1.1;1.1},
MATCH(MONTH(BK$15),
{1,2,3,4,5,6,7,8,9,10,11,12})),
$ES426&lt;&gt;"LisChannel",
_xlpm.COEFF,
$ES426&lt;&gt;"RussOutdoor",
_xlpm.COEFF))</f>
        <v/>
      </c>
      <c r="BL426" s="62">
        <f>COUNTIFS($AZ426:$BK426,"&gt;0")</f>
        <v/>
      </c>
      <c r="BM426" s="65" t="n"/>
      <c r="BN426" s="125">
        <f>$DJ426</f>
        <v/>
      </c>
      <c r="BO426" s="63">
        <f>$DQ426</f>
        <v/>
      </c>
      <c r="BP426" s="125">
        <f>
IFERROR(
IF($BL426=0,0,
$BN426*(1-$BO426)),
0)</f>
        <v/>
      </c>
      <c r="BQ426" s="125">
        <f t="array" ref="BQ426">
IFERROR(
_xlfn.IFS(
$DH426="день_1",
$BP426*$BL426/($AX426-$AW426+1)*AZ426*(DAY(EOMONTH(AZ$15,0))),
$DH426="день_2",
$BP426/30*MAX(MIN($AX426,EOMONTH(AZ$15,0))-MAX($AW426,AZ$15)+1,),
$DH426="раб.день",
$BP426/30*(IFERROR(
_xlfn.LET(_xlpm.VD,
CHOOSE(
{1;2;3;4;5;6;7;8;9;10;11;12;13;14;15;16;17;18},
45658,45659,45660,45661,45662,45663,45664,45665,45711,45724,45778,45779,45785,45786,45820,45821,45965,46022),
_xlfn.LET(_xlpm.DD,
MAX(MIN($AX426,EOMONTH(AZ$15,0))-MAX($AW426,AZ$15),),
_xlfn.IFS(
AND(MONTH($AW426)=MONTH(AZ$15),MONTH($AX426)&lt;&gt;MONTH(AZ$15)),
NETWORKDAYS.INTL($AW426,$AW426+_xlpm.DD,1,_xlpm.VD),
AND(MONTH($AW426)&lt;&gt;MONTH(AZ$15),MONTH($AX426)=MONTH(AZ$15)),
NETWORKDAYS.INTL(($AX426)-_xlpm.DD,$AX426,1,_xlpm.VD),
AND(MONTH($AW426)&lt;MONTH(AZ$15),MONTH($AX426)&gt;MONTH(AZ$15)),
NETWORKDAYS.INTL((EOMONTH(AZ$15-1,1))-_xlpm.DD,EOMONTH(AZ$15-1,1),1,_xlpm.VD),
AND(MONTH($AW426)=MONTH(AZ$15),MONTH($AX426)=MONTH(AZ$15)),
NETWORKDAYS.INTL($AW426,$AX426,1,_xlpm.VD)))),0)),
$DH426="месяц",
$BP426*AZ426,
$DH426="неделя",
$BP426*AZ426/7*(ROUNDUP((DAY(EOMONTH(AZ$15,0)))/4,0))),
0)</f>
        <v/>
      </c>
      <c r="BR426" s="125">
        <f t="array" ref="BR426">
IFERROR(
_xlfn.IFS(
$DH426="день_1",
$BP426*$BL426/($AX426-$AW426+1)*BA426*(DAY(EOMONTH(BA$15,0))),
$DH426="день_2",
$BP426/30*MAX(MIN($AX426,EOMONTH(BA$15,0))-MAX($AW426,BA$15)+1,),
$DH426="раб.день",
$BP426/30*(IFERROR(
_xlfn.LET(_xlpm.VD,
CHOOSE(
{1;2;3;4;5;6;7;8;9;10;11;12;13;14;15;16;17;18},
45658,45659,45660,45661,45662,45663,45664,45665,45711,45724,45778,45779,45785,45786,45820,45821,45965,46022),
_xlfn.LET(_xlpm.DD,
MAX(MIN($AX426,EOMONTH(BA$15,0))-MAX($AW426,BA$15),),
_xlfn.IFS(
AND(MONTH($AW426)=MONTH(BA$15),MONTH($AX426)&lt;&gt;MONTH(BA$15)),
NETWORKDAYS.INTL($AW426,$AW426+_xlpm.DD,1,_xlpm.VD),
AND(MONTH($AW426)&lt;&gt;MONTH(BA$15),MONTH($AX426)=MONTH(BA$15)),
NETWORKDAYS.INTL(($AX426)-_xlpm.DD,$AX426,1,_xlpm.VD),
AND(MONTH($AW426)&lt;MONTH(BA$15),MONTH($AX426)&gt;MONTH(BA$15)),
NETWORKDAYS.INTL((EOMONTH(BA$15-1,1))-_xlpm.DD,EOMONTH(BA$15-1,1),1,_xlpm.VD),
AND(MONTH($AW426)=MONTH(BA$15),MONTH($AX426)=MONTH(BA$15)),
NETWORKDAYS.INTL($AW426,$AX426,1,_xlpm.VD)))),0)),
$DH426="месяц",
$BP426*BA426,
$DH426="неделя",
$BP426*BA426/7*(ROUNDUP((DAY(EOMONTH(BA$15,0)))/4,0))),
0)</f>
        <v/>
      </c>
      <c r="BS426" s="125">
        <f t="array" ref="BS426">
IFERROR(
_xlfn.IFS(
$DH426="день_1",
$BP426*$BL426/($AX426-$AW426+1)*BB426*(DAY(EOMONTH(BB$15,0))),
$DH426="день_2",
$BP426/30*MAX(MIN($AX426,EOMONTH(BB$15,0))-MAX($AW426,BB$15)+1,),
$DH426="раб.день",
$BP426/30*(IFERROR(
_xlfn.LET(_xlpm.VD,
CHOOSE(
{1;2;3;4;5;6;7;8;9;10;11;12;13;14;15;16;17;18},
45658,45659,45660,45661,45662,45663,45664,45665,45711,45724,45778,45779,45785,45786,45820,45821,45965,46022),
_xlfn.LET(_xlpm.DD,
MAX(MIN($AX426,EOMONTH(BB$15,0))-MAX($AW426,BB$15),),
_xlfn.IFS(
AND(MONTH($AW426)=MONTH(BB$15),MONTH($AX426)&lt;&gt;MONTH(BB$15)),
NETWORKDAYS.INTL($AW426,$AW426+_xlpm.DD,1,_xlpm.VD),
AND(MONTH($AW426)&lt;&gt;MONTH(BB$15),MONTH($AX426)=MONTH(BB$15)),
NETWORKDAYS.INTL(($AX426)-_xlpm.DD,$AX426,1,_xlpm.VD),
AND(MONTH($AW426)&lt;MONTH(BB$15),MONTH($AX426)&gt;MONTH(BB$15)),
NETWORKDAYS.INTL((EOMONTH(BB$15-1,1))-_xlpm.DD,EOMONTH(BB$15-1,1),1,_xlpm.VD),
AND(MONTH($AW426)=MONTH(BB$15),MONTH($AX426)=MONTH(BB$15)),
NETWORKDAYS.INTL($AW426,$AX426,1,_xlpm.VD)))),0)),
$DH426="месяц",
$BP426*BB426,
$DH426="неделя",
$BP426*BB426/7*(ROUNDUP((DAY(EOMONTH(BB$15,0)))/4,0))),
0)</f>
        <v/>
      </c>
      <c r="BT426" s="125">
        <f t="array" ref="BT426">
IFERROR(
_xlfn.IFS(
$DH426="день_1",
$BP426*$BL426/($AX426-$AW426+1)*BC426*(DAY(EOMONTH(BC$15,0))),
$DH426="день_2",
$BP426/30*MAX(MIN($AX426,EOMONTH(BC$15,0))-MAX($AW426,BC$15)+1,),
$DH426="раб.день",
$BP426/30*(IFERROR(
_xlfn.LET(_xlpm.VD,
CHOOSE(
{1;2;3;4;5;6;7;8;9;10;11;12;13;14;15;16;17;18},
45658,45659,45660,45661,45662,45663,45664,45665,45711,45724,45778,45779,45785,45786,45820,45821,45965,46022),
_xlfn.LET(_xlpm.DD,
MAX(MIN($AX426,EOMONTH(BC$15,0))-MAX($AW426,BC$15),),
_xlfn.IFS(
AND(MONTH($AW426)=MONTH(BC$15),MONTH($AX426)&lt;&gt;MONTH(BC$15)),
NETWORKDAYS.INTL($AW426,$AW426+_xlpm.DD,1,_xlpm.VD),
AND(MONTH($AW426)&lt;&gt;MONTH(BC$15),MONTH($AX426)=MONTH(BC$15)),
NETWORKDAYS.INTL(($AX426)-_xlpm.DD,$AX426,1,_xlpm.VD),
AND(MONTH($AW426)&lt;MONTH(BC$15),MONTH($AX426)&gt;MONTH(BC$15)),
NETWORKDAYS.INTL((EOMONTH(BC$15-1,1))-_xlpm.DD,EOMONTH(BC$15-1,1),1,_xlpm.VD),
AND(MONTH($AW426)=MONTH(BC$15),MONTH($AX426)=MONTH(BC$15)),
NETWORKDAYS.INTL($AW426,$AX426,1,_xlpm.VD)))),0)),
$DH426="месяц",
$BP426*BC426,
$DH426="неделя",
$BP426*BC426/7*(ROUNDUP((DAY(EOMONTH(BC$15,0)))/4,0))),
0)</f>
        <v/>
      </c>
      <c r="BU426" s="125">
        <f t="array" ref="BU426">
IFERROR(
_xlfn.IFS(
$DH426="день_1",
$BP426*$BL426/($AX426-$AW426+1)*BD426*(DAY(EOMONTH(BD$15,0))),
$DH426="день_2",
$BP426/30*MAX(MIN($AX426,EOMONTH(BD$15,0))-MAX($AW426,BD$15)+1,),
$DH426="раб.день",
$BP426/30*(IFERROR(
_xlfn.LET(_xlpm.VD,
CHOOSE(
{1;2;3;4;5;6;7;8;9;10;11;12;13;14;15;16;17;18},
45658,45659,45660,45661,45662,45663,45664,45665,45711,45724,45778,45779,45785,45786,45820,45821,45965,46022),
_xlfn.LET(_xlpm.DD,
MAX(MIN($AX426,EOMONTH(BD$15,0))-MAX($AW426,BD$15),),
_xlfn.IFS(
AND(MONTH($AW426)=MONTH(BD$15),MONTH($AX426)&lt;&gt;MONTH(BD$15)),
NETWORKDAYS.INTL($AW426,$AW426+_xlpm.DD,1,_xlpm.VD),
AND(MONTH($AW426)&lt;&gt;MONTH(BD$15),MONTH($AX426)=MONTH(BD$15)),
NETWORKDAYS.INTL(($AX426)-_xlpm.DD,$AX426,1,_xlpm.VD),
AND(MONTH($AW426)&lt;MONTH(BD$15),MONTH($AX426)&gt;MONTH(BD$15)),
NETWORKDAYS.INTL((EOMONTH(BD$15-1,1))-_xlpm.DD,EOMONTH(BD$15-1,1),1,_xlpm.VD),
AND(MONTH($AW426)=MONTH(BD$15),MONTH($AX426)=MONTH(BD$15)),
NETWORKDAYS.INTL($AW426,$AX426,1,_xlpm.VD)))),0)),
$DH426="месяц",
$BP426*BD426,
$DH426="неделя",
$BP426*BD426/7*(ROUNDUP((DAY(EOMONTH(BD$15,0)))/4,0))),
0)</f>
        <v/>
      </c>
      <c r="BV426" s="125">
        <f t="array" ref="BV426">
IFERROR(
_xlfn.IFS(
$DH426="день_1",
$BP426*$BL426/($AX426-$AW426+1)*BE426*(DAY(EOMONTH(BE$15,0))),
$DH426="день_2",
$BP426/30*MAX(MIN($AX426,EOMONTH(BE$15,0))-MAX($AW426,BE$15)+1,),
$DH426="раб.день",
$BP426/30*(IFERROR(
_xlfn.LET(_xlpm.VD,
CHOOSE(
{1;2;3;4;5;6;7;8;9;10;11;12;13;14;15;16;17;18},
45658,45659,45660,45661,45662,45663,45664,45665,45711,45724,45778,45779,45785,45786,45820,45821,45965,46022),
_xlfn.LET(_xlpm.DD,
MAX(MIN($AX426,EOMONTH(BE$15,0))-MAX($AW426,BE$15),),
_xlfn.IFS(
AND(MONTH($AW426)=MONTH(BE$15),MONTH($AX426)&lt;&gt;MONTH(BE$15)),
NETWORKDAYS.INTL($AW426,$AW426+_xlpm.DD,1,_xlpm.VD),
AND(MONTH($AW426)&lt;&gt;MONTH(BE$15),MONTH($AX426)=MONTH(BE$15)),
NETWORKDAYS.INTL(($AX426)-_xlpm.DD,$AX426,1,_xlpm.VD),
AND(MONTH($AW426)&lt;MONTH(BE$15),MONTH($AX426)&gt;MONTH(BE$15)),
NETWORKDAYS.INTL((EOMONTH(BE$15-1,1))-_xlpm.DD,EOMONTH(BE$15-1,1),1,_xlpm.VD),
AND(MONTH($AW426)=MONTH(BE$15),MONTH($AX426)=MONTH(BE$15)),
NETWORKDAYS.INTL($AW426,$AX426,1,_xlpm.VD)))),0)),
$DH426="месяц",
$BP426*BE426,
$DH426="неделя",
$BP426*BE426/7*(ROUNDUP((DAY(EOMONTH(BE$15,0)))/4,0))),
0)</f>
        <v/>
      </c>
      <c r="BW426" s="125">
        <f t="array" ref="BW426">
IFERROR(
_xlfn.IFS(
$DH426="день_1",
$BP426*$BL426/($AX426-$AW426+1)*BF426*(DAY(EOMONTH(BF$15,0))),
$DH426="день_2",
$BP426/30*MAX(MIN($AX426,EOMONTH(BF$15,0))-MAX($AW426,BF$15)+1,),
$DH426="раб.день",
$BP426/30*(IFERROR(
_xlfn.LET(_xlpm.VD,
CHOOSE(
{1;2;3;4;5;6;7;8;9;10;11;12;13;14;15;16;17;18},
45658,45659,45660,45661,45662,45663,45664,45665,45711,45724,45778,45779,45785,45786,45820,45821,45965,46022),
_xlfn.LET(_xlpm.DD,
MAX(MIN($AX426,EOMONTH(BF$15,0))-MAX($AW426,BF$15),),
_xlfn.IFS(
AND(MONTH($AW426)=MONTH(BF$15),MONTH($AX426)&lt;&gt;MONTH(BF$15)),
NETWORKDAYS.INTL($AW426,$AW426+_xlpm.DD,1,_xlpm.VD),
AND(MONTH($AW426)&lt;&gt;MONTH(BF$15),MONTH($AX426)=MONTH(BF$15)),
NETWORKDAYS.INTL(($AX426)-_xlpm.DD,$AX426,1,_xlpm.VD),
AND(MONTH($AW426)&lt;MONTH(BF$15),MONTH($AX426)&gt;MONTH(BF$15)),
NETWORKDAYS.INTL((EOMONTH(BF$15-1,1))-_xlpm.DD,EOMONTH(BF$15-1,1),1,_xlpm.VD),
AND(MONTH($AW426)=MONTH(BF$15),MONTH($AX426)=MONTH(BF$15)),
NETWORKDAYS.INTL($AW426,$AX426,1,_xlpm.VD)))),0)),
$DH426="месяц",
$BP426*BF426,
$DH426="неделя",
$BP426*BF426/7*(ROUNDUP((DAY(EOMONTH(BF$15,0)))/4,0))),
0)</f>
        <v/>
      </c>
      <c r="BX426" s="125">
        <f t="array" ref="BX426">
IFERROR(
_xlfn.IFS(
$DH426="день_1",
$BP426*$BL426/($AX426-$AW426+1)*BG426*(DAY(EOMONTH(BG$15,0))),
$DH426="день_2",
$BP426/30*MAX(MIN($AX426,EOMONTH(BG$15,0))-MAX($AW426,BG$15)+1,),
$DH426="раб.день",
$BP426/30*(IFERROR(
_xlfn.LET(_xlpm.VD,
CHOOSE(
{1;2;3;4;5;6;7;8;9;10;11;12;13;14;15;16;17;18},
45658,45659,45660,45661,45662,45663,45664,45665,45711,45724,45778,45779,45785,45786,45820,45821,45965,46022),
_xlfn.LET(_xlpm.DD,
MAX(MIN($AX426,EOMONTH(BG$15,0))-MAX($AW426,BG$15),),
_xlfn.IFS(
AND(MONTH($AW426)=MONTH(BG$15),MONTH($AX426)&lt;&gt;MONTH(BG$15)),
NETWORKDAYS.INTL($AW426,$AW426+_xlpm.DD,1,_xlpm.VD),
AND(MONTH($AW426)&lt;&gt;MONTH(BG$15),MONTH($AX426)=MONTH(BG$15)),
NETWORKDAYS.INTL(($AX426)-_xlpm.DD,$AX426,1,_xlpm.VD),
AND(MONTH($AW426)&lt;MONTH(BG$15),MONTH($AX426)&gt;MONTH(BG$15)),
NETWORKDAYS.INTL((EOMONTH(BG$15-1,1))-_xlpm.DD,EOMONTH(BG$15-1,1),1,_xlpm.VD),
AND(MONTH($AW426)=MONTH(BG$15),MONTH($AX426)=MONTH(BG$15)),
NETWORKDAYS.INTL($AW426,$AX426,1,_xlpm.VD)))),0)),
$DH426="месяц",
$BP426*BG426,
$DH426="неделя",
$BP426*BG426/7*(ROUNDUP((DAY(EOMONTH(BG$15,0)))/4,0))),
0)</f>
        <v/>
      </c>
      <c r="BY426" s="125">
        <f t="array" ref="BY426">
IFERROR(
_xlfn.IFS(
$DH426="день_1",
$BP426*$BL426/($AX426-$AW426+1)*BH426*(DAY(EOMONTH(BH$15,0))),
$DH426="день_2",
$BP426/30*MAX(MIN($AX426,EOMONTH(BH$15,0))-MAX($AW426,BH$15)+1,),
$DH426="раб.день",
$BP426/30*(IFERROR(
_xlfn.LET(_xlpm.VD,
CHOOSE(
{1;2;3;4;5;6;7;8;9;10;11;12;13;14;15;16;17;18},
45658,45659,45660,45661,45662,45663,45664,45665,45711,45724,45778,45779,45785,45786,45820,45821,45965,46022),
_xlfn.LET(_xlpm.DD,
MAX(MIN($AX426,EOMONTH(BH$15,0))-MAX($AW426,BH$15),),
_xlfn.IFS(
AND(MONTH($AW426)=MONTH(BH$15),MONTH($AX426)&lt;&gt;MONTH(BH$15)),
NETWORKDAYS.INTL($AW426,$AW426+_xlpm.DD,1,_xlpm.VD),
AND(MONTH($AW426)&lt;&gt;MONTH(BH$15),MONTH($AX426)=MONTH(BH$15)),
NETWORKDAYS.INTL(($AX426)-_xlpm.DD,$AX426,1,_xlpm.VD),
AND(MONTH($AW426)&lt;MONTH(BH$15),MONTH($AX426)&gt;MONTH(BH$15)),
NETWORKDAYS.INTL((EOMONTH(BH$15-1,1))-_xlpm.DD,EOMONTH(BH$15-1,1),1,_xlpm.VD),
AND(MONTH($AW426)=MONTH(BH$15),MONTH($AX426)=MONTH(BH$15)),
NETWORKDAYS.INTL($AW426,$AX426,1,_xlpm.VD)))),0)),
$DH426="месяц",
$BP426*BH426,
$DH426="неделя",
$BP426*BH426/7*(ROUNDUP((DAY(EOMONTH(BH$15,0)))/4,0))),
0)</f>
        <v/>
      </c>
      <c r="BZ426" s="125">
        <f t="array" ref="BZ426">
IFERROR(
_xlfn.IFS(
$DH426="день_1",
$BP426*$BL426/($AX426-$AW426+1)*BI426*(DAY(EOMONTH(BI$15,0))),
$DH426="день_2",
$BP426/30*MAX(MIN($AX426,EOMONTH(BI$15,0))-MAX($AW426,BI$15)+1,),
$DH426="раб.день",
$BP426/30*(IFERROR(
_xlfn.LET(_xlpm.VD,
CHOOSE(
{1;2;3;4;5;6;7;8;9;10;11;12;13;14;15;16;17;18},
45658,45659,45660,45661,45662,45663,45664,45665,45711,45724,45778,45779,45785,45786,45820,45821,45965,46022),
_xlfn.LET(_xlpm.DD,
MAX(MIN($AX426,EOMONTH(BI$15,0))-MAX($AW426,BI$15),),
_xlfn.IFS(
AND(MONTH($AW426)=MONTH(BI$15),MONTH($AX426)&lt;&gt;MONTH(BI$15)),
NETWORKDAYS.INTL($AW426,$AW426+_xlpm.DD,1,_xlpm.VD),
AND(MONTH($AW426)&lt;&gt;MONTH(BI$15),MONTH($AX426)=MONTH(BI$15)),
NETWORKDAYS.INTL(($AX426)-_xlpm.DD,$AX426,1,_xlpm.VD),
AND(MONTH($AW426)&lt;MONTH(BI$15),MONTH($AX426)&gt;MONTH(BI$15)),
NETWORKDAYS.INTL((EOMONTH(BI$15-1,1))-_xlpm.DD,EOMONTH(BI$15-1,1),1,_xlpm.VD),
AND(MONTH($AW426)=MONTH(BI$15),MONTH($AX426)=MONTH(BI$15)),
NETWORKDAYS.INTL($AW426,$AX426,1,_xlpm.VD)))),0)),
$DH426="месяц",
$BP426*BI426,
$DH426="неделя",
$BP426*BI426/7*(ROUNDUP((DAY(EOMONTH(BI$15,0)))/4,0))),
0)</f>
        <v/>
      </c>
      <c r="CA426" s="125">
        <f t="array" ref="CA426">
IFERROR(
_xlfn.IFS(
$DH426="день_1",
$BP426*$BL426/($AX426-$AW426+1)*BJ426*(DAY(EOMONTH(BJ$15,0))),
$DH426="день_2",
$BP426/30*MAX(MIN($AX426,EOMONTH(BJ$15,0))-MAX($AW426,BJ$15)+1,),
$DH426="раб.день",
$BP426/30*(IFERROR(
_xlfn.LET(_xlpm.VD,
CHOOSE(
{1;2;3;4;5;6;7;8;9;10;11;12;13;14;15;16;17;18},
45658,45659,45660,45661,45662,45663,45664,45665,45711,45724,45778,45779,45785,45786,45820,45821,45965,46022),
_xlfn.LET(_xlpm.DD,
MAX(MIN($AX426,EOMONTH(BJ$15,0))-MAX($AW426,BJ$15),),
_xlfn.IFS(
AND(MONTH($AW426)=MONTH(BJ$15),MONTH($AX426)&lt;&gt;MONTH(BJ$15)),
NETWORKDAYS.INTL($AW426,$AW426+_xlpm.DD,1,_xlpm.VD),
AND(MONTH($AW426)&lt;&gt;MONTH(BJ$15),MONTH($AX426)=MONTH(BJ$15)),
NETWORKDAYS.INTL(($AX426)-_xlpm.DD,$AX426,1,_xlpm.VD),
AND(MONTH($AW426)&lt;MONTH(BJ$15),MONTH($AX426)&gt;MONTH(BJ$15)),
NETWORKDAYS.INTL((EOMONTH(BJ$15-1,1))-_xlpm.DD,EOMONTH(BJ$15-1,1),1,_xlpm.VD),
AND(MONTH($AW426)=MONTH(BJ$15),MONTH($AX426)=MONTH(BJ$15)),
NETWORKDAYS.INTL($AW426,$AX426,1,_xlpm.VD)))),0)),
$DH426="месяц",
$BP426*BJ426,
$DH426="неделя",
$BP426*BJ426/7*(ROUNDUP((DAY(EOMONTH(BJ$15,0)))/4,0))),
0)</f>
        <v/>
      </c>
      <c r="CB426" s="125">
        <f t="array" ref="CB426">
IFERROR(
_xlfn.IFS(
$DH426="день_1",
$BP426*$BL426/($AX426-$AW426+1)*BK426*(DAY(EOMONTH(BK$15,0))),
$DH426="день_2",
$BP426/30*MAX(MIN($AX426,EOMONTH(BK$15,0))-MAX($AW426,BK$15)+1,),
$DH426="раб.день",
$BP426/30*(IFERROR(
_xlfn.LET(_xlpm.VD,
CHOOSE(
{1;2;3;4;5;6;7;8;9;10;11;12;13;14;15;16;17;18},
45658,45659,45660,45661,45662,45663,45664,45665,45711,45724,45778,45779,45785,45786,45820,45821,45965,46022),
_xlfn.LET(_xlpm.DD,
MAX(MIN($AX426,EOMONTH(BK$15,0))-MAX($AW426,BK$15),),
_xlfn.IFS(
AND(MONTH($AW426)=MONTH(BK$15),MONTH($AX426)&lt;&gt;MONTH(BK$15)),
NETWORKDAYS.INTL($AW426,$AW426+_xlpm.DD,1,_xlpm.VD),
AND(MONTH($AW426)&lt;&gt;MONTH(BK$15),MONTH($AX426)=MONTH(BK$15)),
NETWORKDAYS.INTL(($AX426)-_xlpm.DD,$AX426,1,_xlpm.VD),
AND(MONTH($AW426)&lt;MONTH(BK$15),MONTH($AX426)&gt;MONTH(BK$15)),
NETWORKDAYS.INTL((EOMONTH(BK$15-1,1))-_xlpm.DD,EOMONTH(BK$15-1,1),1,_xlpm.VD),
AND(MONTH($AW426)=MONTH(BK$15),MONTH($AX426)=MONTH(BK$15)),
NETWORKDAYS.INTL($AW426,$AX426,1,_xlpm.VD)))),0)),
$DH426="месяц",
$BP426*BK426,
$DH426="неделя",
$BP426*BK426/7*(ROUNDUP((DAY(EOMONTH(BK$15,0)))/4,0))),
0)</f>
        <v/>
      </c>
      <c r="CC426" s="125">
        <f>SUM($BQ426:$CB426)</f>
        <v/>
      </c>
      <c r="CD426" s="126">
        <f>SUM($EH426:$EH426)</f>
        <v/>
      </c>
      <c r="CE426" s="126">
        <f>$CD426*$AB426</f>
        <v/>
      </c>
      <c r="CF426" s="126">
        <f>SUM($EK426:$EK426)</f>
        <v/>
      </c>
      <c r="CG426" s="126">
        <f>$CF426*$AB426</f>
        <v/>
      </c>
      <c r="CH426" s="126">
        <f>SUM($CC426,$CE426,$CG426)</f>
        <v/>
      </c>
      <c r="CI426" s="126">
        <f>$CH426*(1+$CM426)</f>
        <v/>
      </c>
      <c r="CJ426" s="127" t="n">
        <v>0</v>
      </c>
      <c r="CK426" s="126">
        <f>SUM($CH426:$CH426)*(1+$CJ426)</f>
        <v/>
      </c>
      <c r="CL426" s="126">
        <f>SUM($CH426:$CH426)*(1+$CM426)</f>
        <v/>
      </c>
      <c r="CM426" s="59" t="inlineStr">
        <is>
          <t>20%</t>
        </is>
      </c>
      <c r="CN426" s="59" t="n"/>
      <c r="CO426" s="72" t="n"/>
      <c r="CP426" s="59" t="n"/>
      <c r="CQ426" s="73" t="n"/>
      <c r="CR426" s="73" t="n"/>
      <c r="CS426" s="73" t="n"/>
      <c r="CT426" s="72" t="n"/>
      <c r="CU426" s="79" t="inlineStr">
        <is>
          <t> </t>
        </is>
      </c>
      <c r="CV426" s="60" t="n"/>
      <c r="CW426" s="60" t="n"/>
      <c r="CX426" s="60" t="n"/>
      <c r="CY426" s="127">
        <f>IFERROR(($CC426-$EE426)/($EE426/(1-$DQ426)),0)</f>
        <v/>
      </c>
      <c r="CZ426" s="127">
        <f>IFERROR(1-$EI426/($CE426),0)</f>
        <v/>
      </c>
      <c r="DA426" s="127">
        <f>IFERROR(1-$EL426/($CG426),0)</f>
        <v/>
      </c>
      <c r="DB426" s="126">
        <f>ROUND(IFERROR(($CI426/(1+$CM426)-$EN426),0),2)</f>
        <v/>
      </c>
      <c r="DC426" s="128" t="n"/>
      <c r="DD426" s="125" t="n"/>
      <c r="DE426" s="75" t="n">
        <v>0</v>
      </c>
      <c r="DF426" s="128" t="n"/>
      <c r="DG426" s="125">
        <f>IF($DC426=0,0,$DD426*($DC426*100%-$DE426*$DF426))*SUM($AB426:$AB426)</f>
        <v/>
      </c>
      <c r="DH426" s="129" t="inlineStr">
        <is>
          <t>месяц</t>
        </is>
      </c>
      <c r="DI426" s="130">
        <f t="array" ref="DI426">IFERROR(
IF($ES426="LisChannel",
(ROUND(((INDEX({174.625;153.888888888889;130.972222222222},MATCH($AI426,{2;3;4}),0))*$AG426*$AI426),2)),0),0)</f>
        <v/>
      </c>
      <c r="DJ426" s="130">
        <f>
_xlfn.LET(_xlpm.X,
IFERROR(
IF($ES426="НовиковТВ",
(_xlfn.LET(_xlpm.NTV,
_xlfn.LET(_xlpm.MIN,350000,
IF(SUMIFS($DI:$DI,$ES:$ES,"НовиковТВ")&lt;=_xlpm.MIN,
(SUMIFS($DI:$DI,$ES:$ES,"НовиковТВ")/(COUNTIFS($ES:$ES,"НовиковТВ")))*_xlpm.MIN/SUMIFS($DI:$DI,$ES:$ES,"НовиковТВ"),
DI426)),
_xlpm.NTV+$DG426/(1-(1-(_xlpm.NTV)*(1-$DL426)*(1-$DM426)*(1-$DN426)*(1-$DO426)*(1-$DP426)/_xlpm.NTV))))/(1+$EP426),
$DI426+$DG426/(1-(1-($DI426)*(1-$DL426)*(1-$DM426)*(1-$DN426)*(1-$DO426)*(1-$DP426)/$DI426))),
0),
_xlpm.X*(1+$CM426)*(1+$CW426)-_xlpm.X*(1+$CM426)+_xlpm.X)</f>
        <v/>
      </c>
      <c r="DK426" s="125" t="inlineStr">
        <is>
          <t>послед.</t>
        </is>
      </c>
      <c r="DL426" s="63" t="n">
        <v>0</v>
      </c>
      <c r="DM426" s="63" t="n">
        <v>0</v>
      </c>
      <c r="DN426" s="63" t="n">
        <v>0</v>
      </c>
      <c r="DO426" s="63" t="n">
        <v>0</v>
      </c>
      <c r="DP426" s="63" t="n">
        <v>0</v>
      </c>
      <c r="DQ426" s="63">
        <f t="array" ref="DQ426">IFERROR(_xlfn.IFS(
$DK426="послед.",1-(1-$DL426)*(1-$DM426)*(1-$DN426)*(1-$DO426)*(1-$DP426),
$DK426="сумм.",$DL426+$DM426+$DN426+$DO426+$DP426),
0)</f>
        <v/>
      </c>
      <c r="DR426" s="125">
        <f t="array" ref="DR426">
IFERROR(
_xlfn.IFS(
$BL426=0,
0,
$BL426&gt;0,
_xlfn.IFS($DK426="послед.",
$DJ426*(1-$DL426)*(1-$DM426)*(1-$DN426)*(1-$DO426)*(1-$DP426),
$DK426="сумм.",
$DJ426*(1-($DL426+$DM426+$DN426+$DO426+$DP426)))),0)</f>
        <v/>
      </c>
      <c r="DS426" s="125">
        <f t="array" ref="DS426">
IFERROR(_xlfn.IFS(
$DH426="день_1",
$DR426*$BL426/($AX426-$AW426+1)*AZ426*(DAY(EOMONTH(AZ$15,0))),
$DH426="день_2",
$DR426/30*MAX(MIN($AX426,EOMONTH(AZ$15,0))-MAX($AW426,AZ$15)+1,),
$DH426="раб.день",
$DR426/30*(IFERROR(
_xlfn.LET(_xlpm.VD,
CHOOSE(
{1;2;3;4;5;6;7;8;9;10;11;12;13;14;15;16;17;18},
45658,45659,45660,45661,45662,45663,45664,45665,45711,45724,45778,45779,45785,45786,45820,45821,45965,46022),
_xlfn.LET(_xlpm.DD,
MAX(MIN($AX426,EOMONTH(AZ$15,0))-MAX($AW426,AZ$15),),
_xlfn.IFS(
AND(MONTH($AW426)=MONTH(AZ$15),MONTH($AX426)&lt;&gt;MONTH(AZ$15)),
NETWORKDAYS.INTL($AW426,$AW426+_xlpm.DD,1,_xlpm.VD),
AND(MONTH($AW426)&lt;&gt;MONTH(AZ$15),MONTH($AX426)=MONTH(AZ$15)),
NETWORKDAYS.INTL(($AX426)-_xlpm.DD,$AX426,1,_xlpm.VD),
AND(MONTH($AW426)&lt;MONTH(AZ$15),MONTH($AX426)&gt;MONTH(AZ$15)),
NETWORKDAYS.INTL((EOMONTH(AZ$15-1,1))-_xlpm.DD,EOMONTH(AZ$15-1,1),1,_xlpm.VD),
AND(MONTH($AW426)=MONTH(AZ$15),MONTH($AX426)=MONTH(AZ$15)),
NETWORKDAYS.INTL($AW426,$AX426,1,_xlpm.VD)))),0)),
$DH426="месяц",
$DR426*AZ426,
$DH426="неделя",
$DR426*AZ426/7*(ROUNDUP((DAY(EOMONTH(AZ$15,0)))/4,0))),
0)</f>
        <v/>
      </c>
      <c r="DT426" s="125">
        <f t="array" ref="DT426">
IFERROR(_xlfn.IFS(
$DH426="день_1",
$DR426*$BL426/($AX426-$AW426+1)*BA426*(DAY(EOMONTH(BA$15,0))),
$DH426="день_2",
$DR426/30*MAX(MIN($AX426,EOMONTH(BA$15,0))-MAX($AW426,BA$15)+1,),
$DH426="раб.день",
$DR426/30*(IFERROR(
_xlfn.LET(_xlpm.VD,
CHOOSE(
{1;2;3;4;5;6;7;8;9;10;11;12;13;14;15;16;17;18},
45658,45659,45660,45661,45662,45663,45664,45665,45711,45724,45778,45779,45785,45786,45820,45821,45965,46022),
_xlfn.LET(_xlpm.DD,
MAX(MIN($AX426,EOMONTH(BA$15,0))-MAX($AW426,BA$15),),
_xlfn.IFS(
AND(MONTH($AW426)=MONTH(BA$15),MONTH($AX426)&lt;&gt;MONTH(BA$15)),
NETWORKDAYS.INTL($AW426,$AW426+_xlpm.DD,1,_xlpm.VD),
AND(MONTH($AW426)&lt;&gt;MONTH(BA$15),MONTH($AX426)=MONTH(BA$15)),
NETWORKDAYS.INTL(($AX426)-_xlpm.DD,$AX426,1,_xlpm.VD),
AND(MONTH($AW426)&lt;MONTH(BA$15),MONTH($AX426)&gt;MONTH(BA$15)),
NETWORKDAYS.INTL((EOMONTH(BA$15-1,1))-_xlpm.DD,EOMONTH(BA$15-1,1),1,_xlpm.VD),
AND(MONTH($AW426)=MONTH(BA$15),MONTH($AX426)=MONTH(BA$15)),
NETWORKDAYS.INTL($AW426,$AX426,1,_xlpm.VD)))),0)),
$DH426="месяц",
$DR426*BA426,
$DH426="неделя",
$DR426*BA426/7*(ROUNDUP((DAY(EOMONTH(BA$15,0)))/4,0))),
0)</f>
        <v/>
      </c>
      <c r="DU426" s="125">
        <f t="array" ref="DU426">
IFERROR(_xlfn.IFS(
$DH426="день_1",
$DR426*$BL426/($AX426-$AW426+1)*BB426*(DAY(EOMONTH(BB$15,0))),
$DH426="день_2",
$DR426/30*MAX(MIN($AX426,EOMONTH(BB$15,0))-MAX($AW426,BB$15)+1,),
$DH426="раб.день",
$DR426/30*(IFERROR(
_xlfn.LET(_xlpm.VD,
CHOOSE(
{1;2;3;4;5;6;7;8;9;10;11;12;13;14;15;16;17;18},
45658,45659,45660,45661,45662,45663,45664,45665,45711,45724,45778,45779,45785,45786,45820,45821,45965,46022),
_xlfn.LET(_xlpm.DD,
MAX(MIN($AX426,EOMONTH(BB$15,0))-MAX($AW426,BB$15),),
_xlfn.IFS(
AND(MONTH($AW426)=MONTH(BB$15),MONTH($AX426)&lt;&gt;MONTH(BB$15)),
NETWORKDAYS.INTL($AW426,$AW426+_xlpm.DD,1,_xlpm.VD),
AND(MONTH($AW426)&lt;&gt;MONTH(BB$15),MONTH($AX426)=MONTH(BB$15)),
NETWORKDAYS.INTL(($AX426)-_xlpm.DD,$AX426,1,_xlpm.VD),
AND(MONTH($AW426)&lt;MONTH(BB$15),MONTH($AX426)&gt;MONTH(BB$15)),
NETWORKDAYS.INTL((EOMONTH(BB$15-1,1))-_xlpm.DD,EOMONTH(BB$15-1,1),1,_xlpm.VD),
AND(MONTH($AW426)=MONTH(BB$15),MONTH($AX426)=MONTH(BB$15)),
NETWORKDAYS.INTL($AW426,$AX426,1,_xlpm.VD)))),0)),
$DH426="месяц",
$DR426*BB426,
$DH426="неделя",
$DR426*BB426/7*(ROUNDUP((DAY(EOMONTH(BB$15,0)))/4,0))),
0)</f>
        <v/>
      </c>
      <c r="DV426" s="125">
        <f t="array" ref="DV426">
IFERROR(_xlfn.IFS(
$DH426="день_1",
$DR426*$BL426/($AX426-$AW426+1)*BC426*(DAY(EOMONTH(BC$15,0))),
$DH426="день_2",
$DR426/30*MAX(MIN($AX426,EOMONTH(BC$15,0))-MAX($AW426,BC$15)+1,),
$DH426="раб.день",
$DR426/30*(IFERROR(
_xlfn.LET(_xlpm.VD,
CHOOSE(
{1;2;3;4;5;6;7;8;9;10;11;12;13;14;15;16;17;18},
45658,45659,45660,45661,45662,45663,45664,45665,45711,45724,45778,45779,45785,45786,45820,45821,45965,46022),
_xlfn.LET(_xlpm.DD,
MAX(MIN($AX426,EOMONTH(BC$15,0))-MAX($AW426,BC$15),),
_xlfn.IFS(
AND(MONTH($AW426)=MONTH(BC$15),MONTH($AX426)&lt;&gt;MONTH(BC$15)),
NETWORKDAYS.INTL($AW426,$AW426+_xlpm.DD,1,_xlpm.VD),
AND(MONTH($AW426)&lt;&gt;MONTH(BC$15),MONTH($AX426)=MONTH(BC$15)),
NETWORKDAYS.INTL(($AX426)-_xlpm.DD,$AX426,1,_xlpm.VD),
AND(MONTH($AW426)&lt;MONTH(BC$15),MONTH($AX426)&gt;MONTH(BC$15)),
NETWORKDAYS.INTL((EOMONTH(BC$15-1,1))-_xlpm.DD,EOMONTH(BC$15-1,1),1,_xlpm.VD),
AND(MONTH($AW426)=MONTH(BC$15),MONTH($AX426)=MONTH(BC$15)),
NETWORKDAYS.INTL($AW426,$AX426,1,_xlpm.VD)))),0)),
$DH426="месяц",
$DR426*BC426,
$DH426="неделя",
$DR426*BC426/7*(ROUNDUP((DAY(EOMONTH(BC$15,0)))/4,0))),
0)</f>
        <v/>
      </c>
      <c r="DW426" s="125">
        <f t="array" ref="DW426">
IFERROR(_xlfn.IFS(
$DH426="день_1",
$DR426*$BL426/($AX426-$AW426+1)*BD426*(DAY(EOMONTH(BD$15,0))),
$DH426="день_2",
$DR426/30*MAX(MIN($AX426,EOMONTH(BD$15,0))-MAX($AW426,BD$15)+1,),
$DH426="раб.день",
$DR426/30*(IFERROR(
_xlfn.LET(_xlpm.VD,
CHOOSE(
{1;2;3;4;5;6;7;8;9;10;11;12;13;14;15;16;17;18},
45658,45659,45660,45661,45662,45663,45664,45665,45711,45724,45778,45779,45785,45786,45820,45821,45965,46022),
_xlfn.LET(_xlpm.DD,
MAX(MIN($AX426,EOMONTH(BD$15,0))-MAX($AW426,BD$15),),
_xlfn.IFS(
AND(MONTH($AW426)=MONTH(BD$15),MONTH($AX426)&lt;&gt;MONTH(BD$15)),
NETWORKDAYS.INTL($AW426,$AW426+_xlpm.DD,1,_xlpm.VD),
AND(MONTH($AW426)&lt;&gt;MONTH(BD$15),MONTH($AX426)=MONTH(BD$15)),
NETWORKDAYS.INTL(($AX426)-_xlpm.DD,$AX426,1,_xlpm.VD),
AND(MONTH($AW426)&lt;MONTH(BD$15),MONTH($AX426)&gt;MONTH(BD$15)),
NETWORKDAYS.INTL((EOMONTH(BD$15-1,1))-_xlpm.DD,EOMONTH(BD$15-1,1),1,_xlpm.VD),
AND(MONTH($AW426)=MONTH(BD$15),MONTH($AX426)=MONTH(BD$15)),
NETWORKDAYS.INTL($AW426,$AX426,1,_xlpm.VD)))),0)),
$DH426="месяц",
$DR426*BD426,
$DH426="неделя",
$DR426*BD426/7*(ROUNDUP((DAY(EOMONTH(BD$15,0)))/4,0))),
0)</f>
        <v/>
      </c>
      <c r="DX426" s="125">
        <f t="array" ref="DX426">
IFERROR(_xlfn.IFS(
$DH426="день_1",
$DR426*$BL426/($AX426-$AW426+1)*BE426*(DAY(EOMONTH(BE$15,0))),
$DH426="день_2",
$DR426/30*MAX(MIN($AX426,EOMONTH(BE$15,0))-MAX($AW426,BE$15)+1,),
$DH426="раб.день",
$DR426/30*(IFERROR(
_xlfn.LET(_xlpm.VD,
CHOOSE(
{1;2;3;4;5;6;7;8;9;10;11;12;13;14;15;16;17;18},
45658,45659,45660,45661,45662,45663,45664,45665,45711,45724,45778,45779,45785,45786,45820,45821,45965,46022),
_xlfn.LET(_xlpm.DD,
MAX(MIN($AX426,EOMONTH(BE$15,0))-MAX($AW426,BE$15),),
_xlfn.IFS(
AND(MONTH($AW426)=MONTH(BE$15),MONTH($AX426)&lt;&gt;MONTH(BE$15)),
NETWORKDAYS.INTL($AW426,$AW426+_xlpm.DD,1,_xlpm.VD),
AND(MONTH($AW426)&lt;&gt;MONTH(BE$15),MONTH($AX426)=MONTH(BE$15)),
NETWORKDAYS.INTL(($AX426)-_xlpm.DD,$AX426,1,_xlpm.VD),
AND(MONTH($AW426)&lt;MONTH(BE$15),MONTH($AX426)&gt;MONTH(BE$15)),
NETWORKDAYS.INTL((EOMONTH(BE$15-1,1))-_xlpm.DD,EOMONTH(BE$15-1,1),1,_xlpm.VD),
AND(MONTH($AW426)=MONTH(BE$15),MONTH($AX426)=MONTH(BE$15)),
NETWORKDAYS.INTL($AW426,$AX426,1,_xlpm.VD)))),0)),
$DH426="месяц",
$DR426*BE426,
$DH426="неделя",
$DR426*BE426/7*(ROUNDUP((DAY(EOMONTH(BE$15,0)))/4,0))),
0)</f>
        <v/>
      </c>
      <c r="DY426" s="125">
        <f t="array" ref="DY426">
IFERROR(_xlfn.IFS(
$DH426="день_1",
$DR426*$BL426/($AX426-$AW426+1)*BF426*(DAY(EOMONTH(BF$15,0))),
$DH426="день_2",
$DR426/30*MAX(MIN($AX426,EOMONTH(BF$15,0))-MAX($AW426,BF$15)+1,),
$DH426="раб.день",
$DR426/30*(IFERROR(
_xlfn.LET(_xlpm.VD,
CHOOSE(
{1;2;3;4;5;6;7;8;9;10;11;12;13;14;15;16;17;18},
45658,45659,45660,45661,45662,45663,45664,45665,45711,45724,45778,45779,45785,45786,45820,45821,45965,46022),
_xlfn.LET(_xlpm.DD,
MAX(MIN($AX426,EOMONTH(BF$15,0))-MAX($AW426,BF$15),),
_xlfn.IFS(
AND(MONTH($AW426)=MONTH(BF$15),MONTH($AX426)&lt;&gt;MONTH(BF$15)),
NETWORKDAYS.INTL($AW426,$AW426+_xlpm.DD,1,_xlpm.VD),
AND(MONTH($AW426)&lt;&gt;MONTH(BF$15),MONTH($AX426)=MONTH(BF$15)),
NETWORKDAYS.INTL(($AX426)-_xlpm.DD,$AX426,1,_xlpm.VD),
AND(MONTH($AW426)&lt;MONTH(BF$15),MONTH($AX426)&gt;MONTH(BF$15)),
NETWORKDAYS.INTL((EOMONTH(BF$15-1,1))-_xlpm.DD,EOMONTH(BF$15-1,1),1,_xlpm.VD),
AND(MONTH($AW426)=MONTH(BF$15),MONTH($AX426)=MONTH(BF$15)),
NETWORKDAYS.INTL($AW426,$AX426,1,_xlpm.VD)))),0)),
$DH426="месяц",
$DR426*BF426,
$DH426="неделя",
$DR426*BF426/7*(ROUNDUP((DAY(EOMONTH(BF$15,0)))/4,0))),
0)</f>
        <v/>
      </c>
      <c r="DZ426" s="125">
        <f t="array" ref="DZ426">
IFERROR(_xlfn.IFS(
$DH426="день_1",
$DR426*$BL426/($AX426-$AW426+1)*BG426*(DAY(EOMONTH(BG$15,0))),
$DH426="день_2",
$DR426/30*MAX(MIN($AX426,EOMONTH(BG$15,0))-MAX($AW426,BG$15)+1,),
$DH426="раб.день",
$DR426/30*(IFERROR(
_xlfn.LET(_xlpm.VD,
CHOOSE(
{1;2;3;4;5;6;7;8;9;10;11;12;13;14;15;16;17;18},
45658,45659,45660,45661,45662,45663,45664,45665,45711,45724,45778,45779,45785,45786,45820,45821,45965,46022),
_xlfn.LET(_xlpm.DD,
MAX(MIN($AX426,EOMONTH(BG$15,0))-MAX($AW426,BG$15),),
_xlfn.IFS(
AND(MONTH($AW426)=MONTH(BG$15),MONTH($AX426)&lt;&gt;MONTH(BG$15)),
NETWORKDAYS.INTL($AW426,$AW426+_xlpm.DD,1,_xlpm.VD),
AND(MONTH($AW426)&lt;&gt;MONTH(BG$15),MONTH($AX426)=MONTH(BG$15)),
NETWORKDAYS.INTL(($AX426)-_xlpm.DD,$AX426,1,_xlpm.VD),
AND(MONTH($AW426)&lt;MONTH(BG$15),MONTH($AX426)&gt;MONTH(BG$15)),
NETWORKDAYS.INTL((EOMONTH(BG$15-1,1))-_xlpm.DD,EOMONTH(BG$15-1,1),1,_xlpm.VD),
AND(MONTH($AW426)=MONTH(BG$15),MONTH($AX426)=MONTH(BG$15)),
NETWORKDAYS.INTL($AW426,$AX426,1,_xlpm.VD)))),0)),
$DH426="месяц",
$DR426*BG426,
$DH426="неделя",
$DR426*BG426/7*(ROUNDUP((DAY(EOMONTH(BG$15,0)))/4,0))),
0)</f>
        <v/>
      </c>
      <c r="EA426" s="125">
        <f t="array" ref="EA426">
IFERROR(_xlfn.IFS(
$DH426="день_1",
$DR426*$BL426/($AX426-$AW426+1)*BH426*(DAY(EOMONTH(BH$15,0))),
$DH426="день_2",
$DR426/30*MAX(MIN($AX426,EOMONTH(BH$15,0))-MAX($AW426,BH$15)+1,),
$DH426="раб.день",
$DR426/30*(IFERROR(
_xlfn.LET(_xlpm.VD,
CHOOSE(
{1;2;3;4;5;6;7;8;9;10;11;12;13;14;15;16;17;18},
45658,45659,45660,45661,45662,45663,45664,45665,45711,45724,45778,45779,45785,45786,45820,45821,45965,46022),
_xlfn.LET(_xlpm.DD,
MAX(MIN($AX426,EOMONTH(BH$15,0))-MAX($AW426,BH$15),),
_xlfn.IFS(
AND(MONTH($AW426)=MONTH(BH$15),MONTH($AX426)&lt;&gt;MONTH(BH$15)),
NETWORKDAYS.INTL($AW426,$AW426+_xlpm.DD,1,_xlpm.VD),
AND(MONTH($AW426)&lt;&gt;MONTH(BH$15),MONTH($AX426)=MONTH(BH$15)),
NETWORKDAYS.INTL(($AX426)-_xlpm.DD,$AX426,1,_xlpm.VD),
AND(MONTH($AW426)&lt;MONTH(BH$15),MONTH($AX426)&gt;MONTH(BH$15)),
NETWORKDAYS.INTL((EOMONTH(BH$15-1,1))-_xlpm.DD,EOMONTH(BH$15-1,1),1,_xlpm.VD),
AND(MONTH($AW426)=MONTH(BH$15),MONTH($AX426)=MONTH(BH$15)),
NETWORKDAYS.INTL($AW426,$AX426,1,_xlpm.VD)))),0)),
$DH426="месяц",
$DR426*BH426,
$DH426="неделя",
$DR426*BH426/7*(ROUNDUP((DAY(EOMONTH(BH$15,0)))/4,0))),
0)</f>
        <v/>
      </c>
      <c r="EB426" s="125">
        <f t="array" ref="EB426">
IFERROR(_xlfn.IFS(
$DH426="день_1",
$DR426*$BL426/($AX426-$AW426+1)*BI426*(DAY(EOMONTH(BI$15,0))),
$DH426="день_2",
$DR426/30*MAX(MIN($AX426,EOMONTH(BI$15,0))-MAX($AW426,BI$15)+1,),
$DH426="раб.день",
$DR426/30*(IFERROR(
_xlfn.LET(_xlpm.VD,
CHOOSE(
{1;2;3;4;5;6;7;8;9;10;11;12;13;14;15;16;17;18},
45658,45659,45660,45661,45662,45663,45664,45665,45711,45724,45778,45779,45785,45786,45820,45821,45965,46022),
_xlfn.LET(_xlpm.DD,
MAX(MIN($AX426,EOMONTH(BI$15,0))-MAX($AW426,BI$15),),
_xlfn.IFS(
AND(MONTH($AW426)=MONTH(BI$15),MONTH($AX426)&lt;&gt;MONTH(BI$15)),
NETWORKDAYS.INTL($AW426,$AW426+_xlpm.DD,1,_xlpm.VD),
AND(MONTH($AW426)&lt;&gt;MONTH(BI$15),MONTH($AX426)=MONTH(BI$15)),
NETWORKDAYS.INTL(($AX426)-_xlpm.DD,$AX426,1,_xlpm.VD),
AND(MONTH($AW426)&lt;MONTH(BI$15),MONTH($AX426)&gt;MONTH(BI$15)),
NETWORKDAYS.INTL((EOMONTH(BI$15-1,1))-_xlpm.DD,EOMONTH(BI$15-1,1),1,_xlpm.VD),
AND(MONTH($AW426)=MONTH(BI$15),MONTH($AX426)=MONTH(BI$15)),
NETWORKDAYS.INTL($AW426,$AX426,1,_xlpm.VD)))),0)),
$DH426="месяц",
$DR426*BI426,
$DH426="неделя",
$DR426*BI426/7*(ROUNDUP((DAY(EOMONTH(BI$15,0)))/4,0))),
0)</f>
        <v/>
      </c>
      <c r="EC426" s="125">
        <f t="array" ref="EC426">
IFERROR(_xlfn.IFS(
$DH426="день_1",
$DR426*$BL426/($AX426-$AW426+1)*BJ426*(DAY(EOMONTH(BJ$15,0))),
$DH426="день_2",
$DR426/30*MAX(MIN($AX426,EOMONTH(BJ$15,0))-MAX($AW426,BJ$15)+1,),
$DH426="раб.день",
$DR426/30*(IFERROR(
_xlfn.LET(_xlpm.VD,
CHOOSE(
{1;2;3;4;5;6;7;8;9;10;11;12;13;14;15;16;17;18},
45658,45659,45660,45661,45662,45663,45664,45665,45711,45724,45778,45779,45785,45786,45820,45821,45965,46022),
_xlfn.LET(_xlpm.DD,
MAX(MIN($AX426,EOMONTH(BJ$15,0))-MAX($AW426,BJ$15),),
_xlfn.IFS(
AND(MONTH($AW426)=MONTH(BJ$15),MONTH($AX426)&lt;&gt;MONTH(BJ$15)),
NETWORKDAYS.INTL($AW426,$AW426+_xlpm.DD,1,_xlpm.VD),
AND(MONTH($AW426)&lt;&gt;MONTH(BJ$15),MONTH($AX426)=MONTH(BJ$15)),
NETWORKDAYS.INTL(($AX426)-_xlpm.DD,$AX426,1,_xlpm.VD),
AND(MONTH($AW426)&lt;MONTH(BJ$15),MONTH($AX426)&gt;MONTH(BJ$15)),
NETWORKDAYS.INTL((EOMONTH(BJ$15-1,1))-_xlpm.DD,EOMONTH(BJ$15-1,1),1,_xlpm.VD),
AND(MONTH($AW426)=MONTH(BJ$15),MONTH($AX426)=MONTH(BJ$15)),
NETWORKDAYS.INTL($AW426,$AX426,1,_xlpm.VD)))),0)),
$DH426="месяц",
$DR426*BJ426,
$DH426="неделя",
$DR426*BJ426/7*(ROUNDUP((DAY(EOMONTH(BJ$15,0)))/4,0))),
0)</f>
        <v/>
      </c>
      <c r="ED426" s="125">
        <f t="array" ref="ED426">
IFERROR(_xlfn.IFS(
$DH426="день_1",
$DR426*$BL426/($AX426-$AW426+1)*BK426*(DAY(EOMONTH(BK$15,0))),
$DH426="день_2",
$DR426/30*MAX(MIN($AX426,EOMONTH(BK$15,0))-MAX($AW426,BK$15)+1,),
$DH426="раб.день",
$DR426/30*(IFERROR(
_xlfn.LET(_xlpm.VD,
CHOOSE(
{1;2;3;4;5;6;7;8;9;10;11;12;13;14;15;16;17;18},
45658,45659,45660,45661,45662,45663,45664,45665,45711,45724,45778,45779,45785,45786,45820,45821,45965,46022),
_xlfn.LET(_xlpm.DD,
MAX(MIN($AX426,EOMONTH(BK$15,0))-MAX($AW426,BK$15),),
_xlfn.IFS(
AND(MONTH($AW426)=MONTH(BK$15),MONTH($AX426)&lt;&gt;MONTH(BK$15)),
NETWORKDAYS.INTL($AW426,$AW426+_xlpm.DD,1,_xlpm.VD),
AND(MONTH($AW426)&lt;&gt;MONTH(BK$15),MONTH($AX426)=MONTH(BK$15)),
NETWORKDAYS.INTL(($AX426)-_xlpm.DD,$AX426,1,_xlpm.VD),
AND(MONTH($AW426)&lt;MONTH(BK$15),MONTH($AX426)&gt;MONTH(BK$15)),
NETWORKDAYS.INTL((EOMONTH(BK$15-1,1))-_xlpm.DD,EOMONTH(BK$15-1,1),1,_xlpm.VD),
AND(MONTH($AW426)=MONTH(BK$15),MONTH($AX426)=MONTH(BK$15)),
NETWORKDAYS.INTL($AW426,$AX426,1,_xlpm.VD)))),0)),
$DH426="месяц",
$DR426*BK426,
$DH426="неделя",
$DR426*BK426/7*(ROUNDUP((DAY(EOMONTH(BK$15,0)))/4,0))),
0)</f>
        <v/>
      </c>
      <c r="EE426" s="125">
        <f>SUM($DS426,$DT426,$DU426,$DV426,$DW426,$DX426,$DY426,$DZ426,$EA426,$EB426,$EC426,$ED426)</f>
        <v/>
      </c>
      <c r="EF426" s="125">
        <f>IFERROR(ROUND($EE426*(1+$EP426),2),0)</f>
        <v/>
      </c>
      <c r="EG426" s="128" t="n">
        <v>1</v>
      </c>
      <c r="EH426" s="126" t="n">
        <v>0</v>
      </c>
      <c r="EI426" s="126">
        <f>ROUND(SUM($EH426:$EH426)*SUM($AB426:$AB426)*$EG426,2)</f>
        <v/>
      </c>
      <c r="EJ426" s="126">
        <f>ROUND($EI426*(1+$EP426),2)</f>
        <v/>
      </c>
      <c r="EK426" s="126" t="n">
        <v>0</v>
      </c>
      <c r="EL426" s="126">
        <f>ROUND(SUM($EK426:$EK426)*SUM($AB426:$AB426)*$EG426,2)</f>
        <v/>
      </c>
      <c r="EM426" s="126">
        <f>ROUND($EL426*(1+$EP426),2)</f>
        <v/>
      </c>
      <c r="EN426" s="126">
        <f>SUM($EE426,$EI426,$EL426)</f>
        <v/>
      </c>
      <c r="EO426" s="126">
        <f>SUM($EF426,$EJ426,$EM426)</f>
        <v/>
      </c>
      <c r="EP426" s="59" t="inlineStr">
        <is>
          <t>20%</t>
        </is>
      </c>
      <c r="EQ426" s="59" t="n"/>
      <c r="ER426" s="60">
        <f t="array" ref="ER426">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MATCH(ES426,
{"AMS";"RussOutdoor";"HD Outdoor";"Ingroup";"IQ";"Ledproduction";"LisChannel";"Logic";"Media-PPL";"NovikovTV | НовиковТВ";"SMA";"SOK";"КрокусТВ | CrocusTV | IndoorTV";"Сити";"ТЯК Москва"},
0)),"")</f>
        <v/>
      </c>
      <c r="ES426" s="60" t="n"/>
      <c r="ET426" s="60">
        <f t="array" ref="ET426">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MATCH(ES426,
{"AMS";"RussOutdoor";"HD Outdoor";"Ingroup";"IQ";"Ledproduction";"LisChannel";"Logic";"Media-PPL";"NovikovTV | НовиковТВ";"SMA";"SOK";"КрокусТВ | CrocusTV | IndoorTV";"Сити";"ТЯК Москва"},
0)),"")</f>
        <v/>
      </c>
      <c r="EU426" s="60" t="n"/>
      <c r="EV426" s="60" t="n"/>
      <c r="EX426" s="110">
        <f t="array" ref="EX426">
($AR426/30
+N("ТРАФИК ПЛОЩАДКИ"))*
(IFERROR(
_xlfn.LET(
_xlpm.GPR,
HLOOKUP($L426,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(MATCH($T426,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IF($Q426="цифровой",_xlpm.GPR/$AG426,_xlpm.GPR/60)),
0)
+N("DWELL TIME"))*
(IF($AB426=0,0,IF($AB426=1,0.3,IF($AB426=2,0.5,IF($AB426&gt;2,1))))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_xlfn.IFS($AC426="да",1.2,$AC426="нет",1)*
_xlfn.IFS($AD426="да",1.2,$AD426="нет",1)*
IF(R426="статический",1,1.2)*
$X426*
INDEX(
{1.2;1;1.2;1.2;1;1.2;1.2;1.2;1.2;1.2;1.2;1;1.2;1.2;1.2;1.2;1;1;1.2;1.2;1.2;1;1;1;1;1.2;1.2;1.2;1.2;1;1;1;1;1.2;1.2;1.2;1.2;1.2;1.2;1.2;1.2;1;1;1.2;1;1;1;1;1.5;1;1;1.5;1.5;1.2},
MATCH($Q426,_xlpm.MI,0)))&gt;{0.02;0.04;0.06;0.1;0.2;0.4;0.6;0.8;1;2;4;6})),
{0;1;2;3;4;5;6;7;8;9;10;11;12},
0)))
+N("КОЭФФИЦИЕНТ КОНТАКТА"))))*
(_xlfn.IFS($X426&lt;0.1,$X426/1000,$X426&gt;25,5.2,AND($X426&gt;=0.1,$X426&lt;=25),(($X426*2+0.1)/10)*($X426/10)))*
IFERROR((_xlfn.LET(
_xlpm.MA,
{0;0.8;0.85;0.9;0.95;1},
_xlpm.MAA,
{0;1;2;3;4;5},
INDEX(_xlpm.MA,MATCH(SUMPRODUCT(--((IF(ROUND(_xlpm.MAA,1)&gt;5,5,ROUND($AB426,1)))&gt;{0;1;2;3;4;5})),_xlpm.MAA,0)))
+N("КОЭФФИЦИЕНТ КОЛ-ВО КОНСТРУКЦИЙ")),1)*
$AB426,0))*
(IF($Q426="цифровой",$AG426/15*$AI426,1)
+N("ДЛЯ ЦИФРЫ"))</f>
        <v/>
      </c>
      <c r="EY426" s="110">
        <f>IFERROR(EX426*AY426,0)</f>
        <v/>
      </c>
      <c r="EZ426" s="131">
        <f>IFERROR(DP426/EY426*1000,0)</f>
        <v/>
      </c>
      <c r="FA426" s="112">
        <f>IFERROR(FC426/FB426,0)</f>
        <v/>
      </c>
      <c r="FB426" s="112">
        <f>IFERROR((FC426/(EY426/FF426*#REF!))*0.825,0)</f>
        <v/>
      </c>
      <c r="FC426" s="112">
        <f>IFERROR(((EX426*30/AR426)*100)/30,0)</f>
        <v/>
      </c>
      <c r="FD426" s="112">
        <f>IFERROR(EY426/G426*100%,0)</f>
        <v/>
      </c>
      <c r="FE426" s="112">
        <f>IFERROR(FD426/FC426*100%,0)</f>
        <v/>
      </c>
      <c r="FF426" s="110">
        <f>IFERROR(AR426/30*AY426,0)</f>
        <v/>
      </c>
    </row>
    <row r="427" ht="13" customHeight="1">
      <c r="A427" s="59" t="n"/>
      <c r="B427" s="60" t="n"/>
      <c r="C427" s="60" t="n"/>
      <c r="D427" s="60">
        <f t="array" ref="D427">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MATCH($E427,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27" s="60">
        <f t="array" ref="E427">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MATCH($F427,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27" s="60" t="inlineStr"/>
      <c r="G427" s="60" t="n"/>
      <c r="H427" s="60">
        <f t="array" ref="H427">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MATCH($I427,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27" s="60" t="n"/>
      <c r="J427" s="60" t="n"/>
      <c r="K427" s="60" t="n"/>
      <c r="L427" s="60" t="n"/>
      <c r="M427" s="60" t="n"/>
      <c r="N427" s="60" t="n"/>
      <c r="O427" s="60" t="n"/>
      <c r="P427" s="60">
        <f t="array" ref="P427">
_xlfn.IFS(
ISNUMBER(MATCH($Q427,{"шелфбаннер","разделитель","монетница","чековая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ISNUMBER(MATCH($Q427,{"LED/LCD","видеокулер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ISNUMBER(MATCH($Q427,{"автомобиль","машина","выставочное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ISNUMBER(MATCH($Q427,{"билборд","лифтовая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ISNUMBER(MATCH($Q427,{"навигация","подвесной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ISNUMBER(MATCH($Q427,{"движущаяся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ISNUMBER(MATCH($Q427,{"каталог","журнал"},)),
"Пресса",
$Q427="","")</f>
        <v/>
      </c>
      <c r="Q427" s="60" t="n"/>
      <c r="R427" s="60">
        <f t="array" ref="R427">
IFERROR(
_xlfn.IFS(
OR(ISNUMBER(MATCH($Q427,{"экспозиция","макет","стенд","автостенд","авто стенд","выставочное пространство","выставочные стенды","модульные выставочные стенды","3Д конструкция","3D конструкция"},)),P427="Экспонирование"),
"нестандартный",
ISNUMBER(MATCH($Q427,{"скроллер","призматрон"},)),
"динамический",
$P427="Видео",
"цифровой",
OR($P427="Пресса",$P427="Щит",$P427="POSm",$P427="Подвес",$P427="Брендирование/оклейка"),
"статический"),"")</f>
        <v/>
      </c>
      <c r="S427" s="59" t="n"/>
      <c r="T427" s="60" t="n"/>
      <c r="U427" s="60" t="n"/>
      <c r="V427" s="60">
        <f>
IF(P427="Видео",
"цифровой постер/ролик",
IF(ISNUMBER(MATCH(Q427,{"короб световой","короб световой | лайтбокс","короб световой | кристалайт","лайтбокс","лайт бокс","кристалайт","LB","lightbox"},)),
"бэклит",
IF(P427="Брендирование/оклейка",
"перфарированная пленка/самоклейка",
IF(P427="Экспонирование",
"под запрос",
IF(P427="Подвес",
"баннер/ткань",
"")))))</f>
        <v/>
      </c>
      <c r="W427" s="59" t="n"/>
      <c r="X427" s="59" t="n"/>
      <c r="Y427" s="59" t="n"/>
      <c r="Z427" s="61" t="n"/>
      <c r="AA427" s="61" t="n"/>
      <c r="AB427" s="61">
        <f>IF(BL427&gt;0,Z427,0)</f>
        <v/>
      </c>
      <c r="AC427" s="59" t="n"/>
      <c r="AD427" s="59" t="n"/>
      <c r="AE427" s="59" t="n"/>
      <c r="AF427" s="59" t="n"/>
      <c r="AG427" s="59" t="n"/>
      <c r="AH427" s="59" t="n"/>
      <c r="AI427" s="59" t="n"/>
      <c r="AJ427" s="59" t="n"/>
      <c r="AK427" s="59" t="n"/>
      <c r="AL427" s="62">
        <f>IFERROR(IF(OR(R427="статический",R427="динамический",R427="нестандартный",R427="",R427=""),"-",IF(AND(AH427="-",AI427="-"),"-",AK427*3600/AH427*AI427)),"-")</f>
        <v/>
      </c>
      <c r="AM427" s="62">
        <f>IFERROR(IF(OR(R427="статический",R427="динамический",R427="",R427="", R427="BTL",R427="нестандартный"),"-",AG427*AI427*AL427/60),"-")</f>
        <v/>
      </c>
      <c r="AN427" s="63">
        <f>IFERROR(IF(AH427="","-",AG427*AI427/AH427),"-")</f>
        <v/>
      </c>
      <c r="AO427" s="59">
        <f>IFERROR(IF(OR($R427="статический",$R427="динамический",$R427="",$R427="",$R427="BTL",$R427="нестандартный"),"-",$AL427*$AY427),"-")</f>
        <v/>
      </c>
      <c r="AP427" s="62">
        <f>IFERROR(IF(OR($R427="статический",$R427="динамический",$R427="",$R427="",$R427="BTL",$R427="нестандартный"),"-",$AM427*AY427),"-")</f>
        <v/>
      </c>
      <c r="AQ427" s="64" t="n"/>
      <c r="AR427" s="61" t="n"/>
      <c r="AS427" s="61" t="n"/>
      <c r="AT427" s="61" t="n"/>
      <c r="AU427" s="65" t="n"/>
      <c r="AV427" s="124">
        <f>IFERROR(DR427/AT427*1000,"n/a")</f>
        <v/>
      </c>
      <c r="AW427" s="67" t="n"/>
      <c r="AX427" s="67" t="n"/>
      <c r="AY427" s="43">
        <f>IFERROR(IF(OR($AW427="",$AX427=""),"",_xlfn.DAYS($AX427+1,$AW427)),"")</f>
        <v/>
      </c>
      <c r="AZ427" s="68">
        <f t="array" ref="AZ427">
_xlfn.LET(_xlpm.COEFF,
IF($AW427+$AX427=0,0,IF(MAX(MIN($AX427,EOMONTH(AZ$15,0))-MAX($AW427,AZ$15)+1,)&gt;0,1,0)),
_xlfn.IFS(
$ES427="LisChannel",
_xlpm.COEFF*
INDEX({1;1;1.2;1.2;1;1;1;1;1.2;1.2;1.2;1.2},
MATCH(MONTH(AZ$15),
{1,2,3,4,5,6,7,8,9,10,11,12})),
CONCATENATE($ES427," ",$L427)="RussOutdoor метро",
_xlpm.COEFF*
INDEX({0.8;0.9;1.1;1.1;1;1;1;1;1.1;1.1;1.1;1.1},
MATCH(MONTH(AZ$15),
{1,2,3,4,5,6,7,8,9,10,11,12})),
$ES427&lt;&gt;"LisChannel",
_xlpm.COEFF,
$ES427&lt;&gt;"RussOutdoor",
_xlpm.COEFF))</f>
        <v/>
      </c>
      <c r="BA427" s="68">
        <f t="array" ref="BA427">
_xlfn.LET(_xlpm.COEFF,
IF($AW427+$AX427=0,0,IF(MAX(MIN($AX427,EOMONTH(BA$15,0))-MAX($AW427,BA$15)+1,)&gt;0,1,0)),
_xlfn.IFS(
$ES427="LisChannel",
_xlpm.COEFF*
INDEX({1;1;1.2;1.2;1;1;1;1;1.2;1.2;1.2;1.2},
MATCH(MONTH(BA$15),
{1,2,3,4,5,6,7,8,9,10,11,12})),
CONCATENATE($ES427," ",$L427)="RussOutdoor метро",
_xlpm.COEFF*
INDEX({0.8;0.9;1.1;1.1;1;1;1;1;1.1;1.1;1.1;1.1},
MATCH(MONTH(BA$15),
{1,2,3,4,5,6,7,8,9,10,11,12})),
$ES427&lt;&gt;"LisChannel",
_xlpm.COEFF,
$ES427&lt;&gt;"RussOutdoor",
_xlpm.COEFF))</f>
        <v/>
      </c>
      <c r="BB427" s="68">
        <f t="array" ref="BB427">
_xlfn.LET(_xlpm.COEFF,
IF($AW427+$AX427=0,0,IF(MAX(MIN($AX427,EOMONTH(BB$15,0))-MAX($AW427,BB$15)+1,)&gt;0,1,0)),
_xlfn.IFS(
$ES427="LisChannel",
_xlpm.COEFF*
INDEX({1;1;1.2;1.2;1;1;1;1;1.2;1.2;1.2;1.2},
MATCH(MONTH(BB$15),
{1,2,3,4,5,6,7,8,9,10,11,12})),
CONCATENATE($ES427," ",$L427)="RussOutdoor метро",
_xlpm.COEFF*
INDEX({0.8;0.9;1.1;1.1;1;1;1;1;1.1;1.1;1.1;1.1},
MATCH(MONTH(BB$15),
{1,2,3,4,5,6,7,8,9,10,11,12})),
$ES427&lt;&gt;"LisChannel",
_xlpm.COEFF,
$ES427&lt;&gt;"RussOutdoor",
_xlpm.COEFF))</f>
        <v/>
      </c>
      <c r="BC427" s="68">
        <f t="array" ref="BC427">
_xlfn.LET(_xlpm.COEFF,
IF($AW427+$AX427=0,0,IF(MAX(MIN($AX427,EOMONTH(BC$15,0))-MAX($AW427,BC$15)+1,)&gt;0,1,0)),
_xlfn.IFS(
$ES427="LisChannel",
_xlpm.COEFF*
INDEX({1;1;1.2;1.2;1;1;1;1;1.2;1.2;1.2;1.2},
MATCH(MONTH(BC$15),
{1,2,3,4,5,6,7,8,9,10,11,12})),
CONCATENATE($ES427," ",$L427)="RussOutdoor метро",
_xlpm.COEFF*
INDEX({0.8;0.9;1.1;1.1;1;1;1;1;1.1;1.1;1.1;1.1},
MATCH(MONTH(BC$15),
{1,2,3,4,5,6,7,8,9,10,11,12})),
$ES427&lt;&gt;"LisChannel",
_xlpm.COEFF,
$ES427&lt;&gt;"RussOutdoor",
_xlpm.COEFF))</f>
        <v/>
      </c>
      <c r="BD427" s="68">
        <f t="array" ref="BD427">
_xlfn.LET(_xlpm.COEFF,
IF($AW427+$AX427=0,0,IF(MAX(MIN($AX427,EOMONTH(BD$15,0))-MAX($AW427,BD$15)+1,)&gt;0,1,0)),
_xlfn.IFS(
$ES427="LisChannel",
_xlpm.COEFF*
INDEX({1;1;1.2;1.2;1;1;1;1;1.2;1.2;1.2;1.2},
MATCH(MONTH(BD$15),
{1,2,3,4,5,6,7,8,9,10,11,12})),
CONCATENATE($ES427," ",$L427)="RussOutdoor метро",
_xlpm.COEFF*
INDEX({0.8;0.9;1.1;1.1;1;1;1;1;1.1;1.1;1.1;1.1},
MATCH(MONTH(BD$15),
{1,2,3,4,5,6,7,8,9,10,11,12})),
$ES427&lt;&gt;"LisChannel",
_xlpm.COEFF,
$ES427&lt;&gt;"RussOutdoor",
_xlpm.COEFF))</f>
        <v/>
      </c>
      <c r="BE427" s="68">
        <f t="array" ref="BE427">
_xlfn.LET(_xlpm.COEFF,
IF($AW427+$AX427=0,0,IF(MAX(MIN($AX427,EOMONTH(BE$15,0))-MAX($AW427,BE$15)+1,)&gt;0,1,0)),
_xlfn.IFS(
$ES427="LisChannel",
_xlpm.COEFF*
INDEX({1;1;1.2;1.2;1;1;1;1;1.2;1.2;1.2;1.2},
MATCH(MONTH(BE$15),
{1,2,3,4,5,6,7,8,9,10,11,12})),
CONCATENATE($ES427," ",$L427)="RussOutdoor метро",
_xlpm.COEFF*
INDEX({0.8;0.9;1.1;1.1;1;1;1;1;1.1;1.1;1.1;1.1},
MATCH(MONTH(BE$15),
{1,2,3,4,5,6,7,8,9,10,11,12})),
$ES427&lt;&gt;"LisChannel",
_xlpm.COEFF,
$ES427&lt;&gt;"RussOutdoor",
_xlpm.COEFF))</f>
        <v/>
      </c>
      <c r="BF427" s="68">
        <f t="array" ref="BF427">
_xlfn.LET(_xlpm.COEFF,
IF($AW427+$AX427=0,0,IF(MAX(MIN($AX427,EOMONTH(BF$15,0))-MAX($AW427,BF$15)+1,)&gt;0,1,0)),
_xlfn.IFS(
$ES427="LisChannel",
_xlpm.COEFF*
INDEX({1;1;1.2;1.2;1;1;1;1;1.2;1.2;1.2;1.2},
MATCH(MONTH(BF$15),
{1,2,3,4,5,6,7,8,9,10,11,12})),
CONCATENATE($ES427," ",$L427)="RussOutdoor метро",
_xlpm.COEFF*
INDEX({0.8;0.9;1.1;1.1;1;1;1;1;1.1;1.1;1.1;1.1},
MATCH(MONTH(BF$15),
{1,2,3,4,5,6,7,8,9,10,11,12})),
$ES427&lt;&gt;"LisChannel",
_xlpm.COEFF,
$ES427&lt;&gt;"RussOutdoor",
_xlpm.COEFF))</f>
        <v/>
      </c>
      <c r="BG427" s="68">
        <f t="array" ref="BG427">
_xlfn.LET(_xlpm.COEFF,
IF($AW427+$AX427=0,0,IF(MAX(MIN($AX427,EOMONTH(BG$15,0))-MAX($AW427,BG$15)+1,)&gt;0,1,0)),
_xlfn.IFS(
$ES427="LisChannel",
_xlpm.COEFF*
INDEX({1;1;1.2;1.2;1;1;1;1;1.2;1.2;1.2;1.2},
MATCH(MONTH(BG$15),
{1,2,3,4,5,6,7,8,9,10,11,12})),
CONCATENATE($ES427," ",$L427)="RussOutdoor метро",
_xlpm.COEFF*
INDEX({0.8;0.9;1.1;1.1;1;1;1;1;1.1;1.1;1.1;1.1},
MATCH(MONTH(BG$15),
{1,2,3,4,5,6,7,8,9,10,11,12})),
$ES427&lt;&gt;"LisChannel",
_xlpm.COEFF,
$ES427&lt;&gt;"RussOutdoor",
_xlpm.COEFF))</f>
        <v/>
      </c>
      <c r="BH427" s="68">
        <f t="array" ref="BH427">
_xlfn.LET(_xlpm.COEFF,
IF($AW427+$AX427=0,0,IF(MAX(MIN($AX427,EOMONTH(BH$15,0))-MAX($AW427,BH$15)+1,)&gt;0,1,0)),
_xlfn.IFS(
$ES427="LisChannel",
_xlpm.COEFF*
INDEX({1;1;1.2;1.2;1;1;1;1;1.2;1.2;1.2;1.2},
MATCH(MONTH(BH$15),
{1,2,3,4,5,6,7,8,9,10,11,12})),
CONCATENATE($ES427," ",$L427)="RussOutdoor метро",
_xlpm.COEFF*
INDEX({0.8;0.9;1.1;1.1;1;1;1;1;1.1;1.1;1.1;1.1},
MATCH(MONTH(BH$15),
{1,2,3,4,5,6,7,8,9,10,11,12})),
$ES427&lt;&gt;"LisChannel",
_xlpm.COEFF,
$ES427&lt;&gt;"RussOutdoor",
_xlpm.COEFF))</f>
        <v/>
      </c>
      <c r="BI427" s="68">
        <f t="array" ref="BI427">
_xlfn.LET(_xlpm.COEFF,
IF($AW427+$AX427=0,0,IF(MAX(MIN($AX427,EOMONTH(BI$15,0))-MAX($AW427,BI$15)+1,)&gt;0,1,0)),
_xlfn.IFS(
$ES427="LisChannel",
_xlpm.COEFF*
INDEX({1;1;1.2;1.2;1;1;1;1;1.2;1.2;1.2;1.2},
MATCH(MONTH(BI$15),
{1,2,3,4,5,6,7,8,9,10,11,12})),
CONCATENATE($ES427," ",$L427)="RussOutdoor метро",
_xlpm.COEFF*
INDEX({0.8;0.9;1.1;1.1;1;1;1;1;1.1;1.1;1.1;1.1},
MATCH(MONTH(BI$15),
{1,2,3,4,5,6,7,8,9,10,11,12})),
$ES427&lt;&gt;"LisChannel",
_xlpm.COEFF,
$ES427&lt;&gt;"RussOutdoor",
_xlpm.COEFF))</f>
        <v/>
      </c>
      <c r="BJ427" s="68">
        <f t="array" ref="BJ427">
_xlfn.LET(_xlpm.COEFF,
IF($AW427+$AX427=0,0,IF(MAX(MIN($AX427,EOMONTH(BJ$15,0))-MAX($AW427,BJ$15)+1,)&gt;0,1,0)),
_xlfn.IFS(
$ES427="LisChannel",
_xlpm.COEFF*
INDEX({1;1;1.2;1.2;1;1;1;1;1.2;1.2;1.2;1.2},
MATCH(MONTH(BJ$15),
{1,2,3,4,5,6,7,8,9,10,11,12})),
CONCATENATE($ES427," ",$L427)="RussOutdoor метро",
_xlpm.COEFF*
INDEX({0.8;0.9;1.1;1.1;1;1;1;1;1.1;1.1;1.1;1.1},
MATCH(MONTH(BJ$15),
{1,2,3,4,5,6,7,8,9,10,11,12})),
$ES427&lt;&gt;"LisChannel",
_xlpm.COEFF,
$ES427&lt;&gt;"RussOutdoor",
_xlpm.COEFF))</f>
        <v/>
      </c>
      <c r="BK427" s="68">
        <f t="array" ref="BK427">
_xlfn.LET(_xlpm.COEFF,
IF($AW427+$AX427=0,0,IF(MAX(MIN($AX427,EOMONTH(BK$15,0))-MAX($AW427,BK$15)+1,)&gt;0,1,0)),
_xlfn.IFS(
$ES427="LisChannel",
_xlpm.COEFF*
INDEX({1;1;1.2;1.2;1;1;1;1;1.2;1.2;1.2;1.2},
MATCH(MONTH(BK$15),
{1,2,3,4,5,6,7,8,9,10,11,12})),
CONCATENATE($ES427," ",$L427)="RussOutdoor метро",
_xlpm.COEFF*
INDEX({0.8;0.9;1.1;1.1;1;1;1;1;1.1;1.1;1.1;1.1},
MATCH(MONTH(BK$15),
{1,2,3,4,5,6,7,8,9,10,11,12})),
$ES427&lt;&gt;"LisChannel",
_xlpm.COEFF,
$ES427&lt;&gt;"RussOutdoor",
_xlpm.COEFF))</f>
        <v/>
      </c>
      <c r="BL427" s="62">
        <f>COUNTIFS($AZ427:$BK427,"&gt;0")</f>
        <v/>
      </c>
      <c r="BM427" s="65" t="n"/>
      <c r="BN427" s="125">
        <f>$DJ427</f>
        <v/>
      </c>
      <c r="BO427" s="63">
        <f>$DQ427</f>
        <v/>
      </c>
      <c r="BP427" s="125">
        <f>
IFERROR(
IF($BL427=0,0,
$BN427*(1-$BO427)),
0)</f>
        <v/>
      </c>
      <c r="BQ427" s="125">
        <f t="array" ref="BQ427">
IFERROR(
_xlfn.IFS(
$DH427="день_1",
$BP427*$BL427/($AX427-$AW427+1)*AZ427*(DAY(EOMONTH(AZ$15,0))),
$DH427="день_2",
$BP427/30*MAX(MIN($AX427,EOMONTH(AZ$15,0))-MAX($AW427,AZ$15)+1,),
$DH427="раб.день",
$BP427/30*(IFERROR(
_xlfn.LET(_xlpm.VD,
CHOOSE(
{1;2;3;4;5;6;7;8;9;10;11;12;13;14;15;16;17;18},
45658,45659,45660,45661,45662,45663,45664,45665,45711,45724,45778,45779,45785,45786,45820,45821,45965,46022),
_xlfn.LET(_xlpm.DD,
MAX(MIN($AX427,EOMONTH(AZ$15,0))-MAX($AW427,AZ$15),),
_xlfn.IFS(
AND(MONTH($AW427)=MONTH(AZ$15),MONTH($AX427)&lt;&gt;MONTH(AZ$15)),
NETWORKDAYS.INTL($AW427,$AW427+_xlpm.DD,1,_xlpm.VD),
AND(MONTH($AW427)&lt;&gt;MONTH(AZ$15),MONTH($AX427)=MONTH(AZ$15)),
NETWORKDAYS.INTL(($AX427)-_xlpm.DD,$AX427,1,_xlpm.VD),
AND(MONTH($AW427)&lt;MONTH(AZ$15),MONTH($AX427)&gt;MONTH(AZ$15)),
NETWORKDAYS.INTL((EOMONTH(AZ$15-1,1))-_xlpm.DD,EOMONTH(AZ$15-1,1),1,_xlpm.VD),
AND(MONTH($AW427)=MONTH(AZ$15),MONTH($AX427)=MONTH(AZ$15)),
NETWORKDAYS.INTL($AW427,$AX427,1,_xlpm.VD)))),0)),
$DH427="месяц",
$BP427*AZ427,
$DH427="неделя",
$BP427*AZ427/7*(ROUNDUP((DAY(EOMONTH(AZ$15,0)))/4,0))),
0)</f>
        <v/>
      </c>
      <c r="BR427" s="125">
        <f t="array" ref="BR427">
IFERROR(
_xlfn.IFS(
$DH427="день_1",
$BP427*$BL427/($AX427-$AW427+1)*BA427*(DAY(EOMONTH(BA$15,0))),
$DH427="день_2",
$BP427/30*MAX(MIN($AX427,EOMONTH(BA$15,0))-MAX($AW427,BA$15)+1,),
$DH427="раб.день",
$BP427/30*(IFERROR(
_xlfn.LET(_xlpm.VD,
CHOOSE(
{1;2;3;4;5;6;7;8;9;10;11;12;13;14;15;16;17;18},
45658,45659,45660,45661,45662,45663,45664,45665,45711,45724,45778,45779,45785,45786,45820,45821,45965,46022),
_xlfn.LET(_xlpm.DD,
MAX(MIN($AX427,EOMONTH(BA$15,0))-MAX($AW427,BA$15),),
_xlfn.IFS(
AND(MONTH($AW427)=MONTH(BA$15),MONTH($AX427)&lt;&gt;MONTH(BA$15)),
NETWORKDAYS.INTL($AW427,$AW427+_xlpm.DD,1,_xlpm.VD),
AND(MONTH($AW427)&lt;&gt;MONTH(BA$15),MONTH($AX427)=MONTH(BA$15)),
NETWORKDAYS.INTL(($AX427)-_xlpm.DD,$AX427,1,_xlpm.VD),
AND(MONTH($AW427)&lt;MONTH(BA$15),MONTH($AX427)&gt;MONTH(BA$15)),
NETWORKDAYS.INTL((EOMONTH(BA$15-1,1))-_xlpm.DD,EOMONTH(BA$15-1,1),1,_xlpm.VD),
AND(MONTH($AW427)=MONTH(BA$15),MONTH($AX427)=MONTH(BA$15)),
NETWORKDAYS.INTL($AW427,$AX427,1,_xlpm.VD)))),0)),
$DH427="месяц",
$BP427*BA427,
$DH427="неделя",
$BP427*BA427/7*(ROUNDUP((DAY(EOMONTH(BA$15,0)))/4,0))),
0)</f>
        <v/>
      </c>
      <c r="BS427" s="125">
        <f t="array" ref="BS427">
IFERROR(
_xlfn.IFS(
$DH427="день_1",
$BP427*$BL427/($AX427-$AW427+1)*BB427*(DAY(EOMONTH(BB$15,0))),
$DH427="день_2",
$BP427/30*MAX(MIN($AX427,EOMONTH(BB$15,0))-MAX($AW427,BB$15)+1,),
$DH427="раб.день",
$BP427/30*(IFERROR(
_xlfn.LET(_xlpm.VD,
CHOOSE(
{1;2;3;4;5;6;7;8;9;10;11;12;13;14;15;16;17;18},
45658,45659,45660,45661,45662,45663,45664,45665,45711,45724,45778,45779,45785,45786,45820,45821,45965,46022),
_xlfn.LET(_xlpm.DD,
MAX(MIN($AX427,EOMONTH(BB$15,0))-MAX($AW427,BB$15),),
_xlfn.IFS(
AND(MONTH($AW427)=MONTH(BB$15),MONTH($AX427)&lt;&gt;MONTH(BB$15)),
NETWORKDAYS.INTL($AW427,$AW427+_xlpm.DD,1,_xlpm.VD),
AND(MONTH($AW427)&lt;&gt;MONTH(BB$15),MONTH($AX427)=MONTH(BB$15)),
NETWORKDAYS.INTL(($AX427)-_xlpm.DD,$AX427,1,_xlpm.VD),
AND(MONTH($AW427)&lt;MONTH(BB$15),MONTH($AX427)&gt;MONTH(BB$15)),
NETWORKDAYS.INTL((EOMONTH(BB$15-1,1))-_xlpm.DD,EOMONTH(BB$15-1,1),1,_xlpm.VD),
AND(MONTH($AW427)=MONTH(BB$15),MONTH($AX427)=MONTH(BB$15)),
NETWORKDAYS.INTL($AW427,$AX427,1,_xlpm.VD)))),0)),
$DH427="месяц",
$BP427*BB427,
$DH427="неделя",
$BP427*BB427/7*(ROUNDUP((DAY(EOMONTH(BB$15,0)))/4,0))),
0)</f>
        <v/>
      </c>
      <c r="BT427" s="125">
        <f t="array" ref="BT427">
IFERROR(
_xlfn.IFS(
$DH427="день_1",
$BP427*$BL427/($AX427-$AW427+1)*BC427*(DAY(EOMONTH(BC$15,0))),
$DH427="день_2",
$BP427/30*MAX(MIN($AX427,EOMONTH(BC$15,0))-MAX($AW427,BC$15)+1,),
$DH427="раб.день",
$BP427/30*(IFERROR(
_xlfn.LET(_xlpm.VD,
CHOOSE(
{1;2;3;4;5;6;7;8;9;10;11;12;13;14;15;16;17;18},
45658,45659,45660,45661,45662,45663,45664,45665,45711,45724,45778,45779,45785,45786,45820,45821,45965,46022),
_xlfn.LET(_xlpm.DD,
MAX(MIN($AX427,EOMONTH(BC$15,0))-MAX($AW427,BC$15),),
_xlfn.IFS(
AND(MONTH($AW427)=MONTH(BC$15),MONTH($AX427)&lt;&gt;MONTH(BC$15)),
NETWORKDAYS.INTL($AW427,$AW427+_xlpm.DD,1,_xlpm.VD),
AND(MONTH($AW427)&lt;&gt;MONTH(BC$15),MONTH($AX427)=MONTH(BC$15)),
NETWORKDAYS.INTL(($AX427)-_xlpm.DD,$AX427,1,_xlpm.VD),
AND(MONTH($AW427)&lt;MONTH(BC$15),MONTH($AX427)&gt;MONTH(BC$15)),
NETWORKDAYS.INTL((EOMONTH(BC$15-1,1))-_xlpm.DD,EOMONTH(BC$15-1,1),1,_xlpm.VD),
AND(MONTH($AW427)=MONTH(BC$15),MONTH($AX427)=MONTH(BC$15)),
NETWORKDAYS.INTL($AW427,$AX427,1,_xlpm.VD)))),0)),
$DH427="месяц",
$BP427*BC427,
$DH427="неделя",
$BP427*BC427/7*(ROUNDUP((DAY(EOMONTH(BC$15,0)))/4,0))),
0)</f>
        <v/>
      </c>
      <c r="BU427" s="125">
        <f t="array" ref="BU427">
IFERROR(
_xlfn.IFS(
$DH427="день_1",
$BP427*$BL427/($AX427-$AW427+1)*BD427*(DAY(EOMONTH(BD$15,0))),
$DH427="день_2",
$BP427/30*MAX(MIN($AX427,EOMONTH(BD$15,0))-MAX($AW427,BD$15)+1,),
$DH427="раб.день",
$BP427/30*(IFERROR(
_xlfn.LET(_xlpm.VD,
CHOOSE(
{1;2;3;4;5;6;7;8;9;10;11;12;13;14;15;16;17;18},
45658,45659,45660,45661,45662,45663,45664,45665,45711,45724,45778,45779,45785,45786,45820,45821,45965,46022),
_xlfn.LET(_xlpm.DD,
MAX(MIN($AX427,EOMONTH(BD$15,0))-MAX($AW427,BD$15),),
_xlfn.IFS(
AND(MONTH($AW427)=MONTH(BD$15),MONTH($AX427)&lt;&gt;MONTH(BD$15)),
NETWORKDAYS.INTL($AW427,$AW427+_xlpm.DD,1,_xlpm.VD),
AND(MONTH($AW427)&lt;&gt;MONTH(BD$15),MONTH($AX427)=MONTH(BD$15)),
NETWORKDAYS.INTL(($AX427)-_xlpm.DD,$AX427,1,_xlpm.VD),
AND(MONTH($AW427)&lt;MONTH(BD$15),MONTH($AX427)&gt;MONTH(BD$15)),
NETWORKDAYS.INTL((EOMONTH(BD$15-1,1))-_xlpm.DD,EOMONTH(BD$15-1,1),1,_xlpm.VD),
AND(MONTH($AW427)=MONTH(BD$15),MONTH($AX427)=MONTH(BD$15)),
NETWORKDAYS.INTL($AW427,$AX427,1,_xlpm.VD)))),0)),
$DH427="месяц",
$BP427*BD427,
$DH427="неделя",
$BP427*BD427/7*(ROUNDUP((DAY(EOMONTH(BD$15,0)))/4,0))),
0)</f>
        <v/>
      </c>
      <c r="BV427" s="125">
        <f t="array" ref="BV427">
IFERROR(
_xlfn.IFS(
$DH427="день_1",
$BP427*$BL427/($AX427-$AW427+1)*BE427*(DAY(EOMONTH(BE$15,0))),
$DH427="день_2",
$BP427/30*MAX(MIN($AX427,EOMONTH(BE$15,0))-MAX($AW427,BE$15)+1,),
$DH427="раб.день",
$BP427/30*(IFERROR(
_xlfn.LET(_xlpm.VD,
CHOOSE(
{1;2;3;4;5;6;7;8;9;10;11;12;13;14;15;16;17;18},
45658,45659,45660,45661,45662,45663,45664,45665,45711,45724,45778,45779,45785,45786,45820,45821,45965,46022),
_xlfn.LET(_xlpm.DD,
MAX(MIN($AX427,EOMONTH(BE$15,0))-MAX($AW427,BE$15),),
_xlfn.IFS(
AND(MONTH($AW427)=MONTH(BE$15),MONTH($AX427)&lt;&gt;MONTH(BE$15)),
NETWORKDAYS.INTL($AW427,$AW427+_xlpm.DD,1,_xlpm.VD),
AND(MONTH($AW427)&lt;&gt;MONTH(BE$15),MONTH($AX427)=MONTH(BE$15)),
NETWORKDAYS.INTL(($AX427)-_xlpm.DD,$AX427,1,_xlpm.VD),
AND(MONTH($AW427)&lt;MONTH(BE$15),MONTH($AX427)&gt;MONTH(BE$15)),
NETWORKDAYS.INTL((EOMONTH(BE$15-1,1))-_xlpm.DD,EOMONTH(BE$15-1,1),1,_xlpm.VD),
AND(MONTH($AW427)=MONTH(BE$15),MONTH($AX427)=MONTH(BE$15)),
NETWORKDAYS.INTL($AW427,$AX427,1,_xlpm.VD)))),0)),
$DH427="месяц",
$BP427*BE427,
$DH427="неделя",
$BP427*BE427/7*(ROUNDUP((DAY(EOMONTH(BE$15,0)))/4,0))),
0)</f>
        <v/>
      </c>
      <c r="BW427" s="125">
        <f t="array" ref="BW427">
IFERROR(
_xlfn.IFS(
$DH427="день_1",
$BP427*$BL427/($AX427-$AW427+1)*BF427*(DAY(EOMONTH(BF$15,0))),
$DH427="день_2",
$BP427/30*MAX(MIN($AX427,EOMONTH(BF$15,0))-MAX($AW427,BF$15)+1,),
$DH427="раб.день",
$BP427/30*(IFERROR(
_xlfn.LET(_xlpm.VD,
CHOOSE(
{1;2;3;4;5;6;7;8;9;10;11;12;13;14;15;16;17;18},
45658,45659,45660,45661,45662,45663,45664,45665,45711,45724,45778,45779,45785,45786,45820,45821,45965,46022),
_xlfn.LET(_xlpm.DD,
MAX(MIN($AX427,EOMONTH(BF$15,0))-MAX($AW427,BF$15),),
_xlfn.IFS(
AND(MONTH($AW427)=MONTH(BF$15),MONTH($AX427)&lt;&gt;MONTH(BF$15)),
NETWORKDAYS.INTL($AW427,$AW427+_xlpm.DD,1,_xlpm.VD),
AND(MONTH($AW427)&lt;&gt;MONTH(BF$15),MONTH($AX427)=MONTH(BF$15)),
NETWORKDAYS.INTL(($AX427)-_xlpm.DD,$AX427,1,_xlpm.VD),
AND(MONTH($AW427)&lt;MONTH(BF$15),MONTH($AX427)&gt;MONTH(BF$15)),
NETWORKDAYS.INTL((EOMONTH(BF$15-1,1))-_xlpm.DD,EOMONTH(BF$15-1,1),1,_xlpm.VD),
AND(MONTH($AW427)=MONTH(BF$15),MONTH($AX427)=MONTH(BF$15)),
NETWORKDAYS.INTL($AW427,$AX427,1,_xlpm.VD)))),0)),
$DH427="месяц",
$BP427*BF427,
$DH427="неделя",
$BP427*BF427/7*(ROUNDUP((DAY(EOMONTH(BF$15,0)))/4,0))),
0)</f>
        <v/>
      </c>
      <c r="BX427" s="125">
        <f t="array" ref="BX427">
IFERROR(
_xlfn.IFS(
$DH427="день_1",
$BP427*$BL427/($AX427-$AW427+1)*BG427*(DAY(EOMONTH(BG$15,0))),
$DH427="день_2",
$BP427/30*MAX(MIN($AX427,EOMONTH(BG$15,0))-MAX($AW427,BG$15)+1,),
$DH427="раб.день",
$BP427/30*(IFERROR(
_xlfn.LET(_xlpm.VD,
CHOOSE(
{1;2;3;4;5;6;7;8;9;10;11;12;13;14;15;16;17;18},
45658,45659,45660,45661,45662,45663,45664,45665,45711,45724,45778,45779,45785,45786,45820,45821,45965,46022),
_xlfn.LET(_xlpm.DD,
MAX(MIN($AX427,EOMONTH(BG$15,0))-MAX($AW427,BG$15),),
_xlfn.IFS(
AND(MONTH($AW427)=MONTH(BG$15),MONTH($AX427)&lt;&gt;MONTH(BG$15)),
NETWORKDAYS.INTL($AW427,$AW427+_xlpm.DD,1,_xlpm.VD),
AND(MONTH($AW427)&lt;&gt;MONTH(BG$15),MONTH($AX427)=MONTH(BG$15)),
NETWORKDAYS.INTL(($AX427)-_xlpm.DD,$AX427,1,_xlpm.VD),
AND(MONTH($AW427)&lt;MONTH(BG$15),MONTH($AX427)&gt;MONTH(BG$15)),
NETWORKDAYS.INTL((EOMONTH(BG$15-1,1))-_xlpm.DD,EOMONTH(BG$15-1,1),1,_xlpm.VD),
AND(MONTH($AW427)=MONTH(BG$15),MONTH($AX427)=MONTH(BG$15)),
NETWORKDAYS.INTL($AW427,$AX427,1,_xlpm.VD)))),0)),
$DH427="месяц",
$BP427*BG427,
$DH427="неделя",
$BP427*BG427/7*(ROUNDUP((DAY(EOMONTH(BG$15,0)))/4,0))),
0)</f>
        <v/>
      </c>
      <c r="BY427" s="125">
        <f t="array" ref="BY427">
IFERROR(
_xlfn.IFS(
$DH427="день_1",
$BP427*$BL427/($AX427-$AW427+1)*BH427*(DAY(EOMONTH(BH$15,0))),
$DH427="день_2",
$BP427/30*MAX(MIN($AX427,EOMONTH(BH$15,0))-MAX($AW427,BH$15)+1,),
$DH427="раб.день",
$BP427/30*(IFERROR(
_xlfn.LET(_xlpm.VD,
CHOOSE(
{1;2;3;4;5;6;7;8;9;10;11;12;13;14;15;16;17;18},
45658,45659,45660,45661,45662,45663,45664,45665,45711,45724,45778,45779,45785,45786,45820,45821,45965,46022),
_xlfn.LET(_xlpm.DD,
MAX(MIN($AX427,EOMONTH(BH$15,0))-MAX($AW427,BH$15),),
_xlfn.IFS(
AND(MONTH($AW427)=MONTH(BH$15),MONTH($AX427)&lt;&gt;MONTH(BH$15)),
NETWORKDAYS.INTL($AW427,$AW427+_xlpm.DD,1,_xlpm.VD),
AND(MONTH($AW427)&lt;&gt;MONTH(BH$15),MONTH($AX427)=MONTH(BH$15)),
NETWORKDAYS.INTL(($AX427)-_xlpm.DD,$AX427,1,_xlpm.VD),
AND(MONTH($AW427)&lt;MONTH(BH$15),MONTH($AX427)&gt;MONTH(BH$15)),
NETWORKDAYS.INTL((EOMONTH(BH$15-1,1))-_xlpm.DD,EOMONTH(BH$15-1,1),1,_xlpm.VD),
AND(MONTH($AW427)=MONTH(BH$15),MONTH($AX427)=MONTH(BH$15)),
NETWORKDAYS.INTL($AW427,$AX427,1,_xlpm.VD)))),0)),
$DH427="месяц",
$BP427*BH427,
$DH427="неделя",
$BP427*BH427/7*(ROUNDUP((DAY(EOMONTH(BH$15,0)))/4,0))),
0)</f>
        <v/>
      </c>
      <c r="BZ427" s="125">
        <f t="array" ref="BZ427">
IFERROR(
_xlfn.IFS(
$DH427="день_1",
$BP427*$BL427/($AX427-$AW427+1)*BI427*(DAY(EOMONTH(BI$15,0))),
$DH427="день_2",
$BP427/30*MAX(MIN($AX427,EOMONTH(BI$15,0))-MAX($AW427,BI$15)+1,),
$DH427="раб.день",
$BP427/30*(IFERROR(
_xlfn.LET(_xlpm.VD,
CHOOSE(
{1;2;3;4;5;6;7;8;9;10;11;12;13;14;15;16;17;18},
45658,45659,45660,45661,45662,45663,45664,45665,45711,45724,45778,45779,45785,45786,45820,45821,45965,46022),
_xlfn.LET(_xlpm.DD,
MAX(MIN($AX427,EOMONTH(BI$15,0))-MAX($AW427,BI$15),),
_xlfn.IFS(
AND(MONTH($AW427)=MONTH(BI$15),MONTH($AX427)&lt;&gt;MONTH(BI$15)),
NETWORKDAYS.INTL($AW427,$AW427+_xlpm.DD,1,_xlpm.VD),
AND(MONTH($AW427)&lt;&gt;MONTH(BI$15),MONTH($AX427)=MONTH(BI$15)),
NETWORKDAYS.INTL(($AX427)-_xlpm.DD,$AX427,1,_xlpm.VD),
AND(MONTH($AW427)&lt;MONTH(BI$15),MONTH($AX427)&gt;MONTH(BI$15)),
NETWORKDAYS.INTL((EOMONTH(BI$15-1,1))-_xlpm.DD,EOMONTH(BI$15-1,1),1,_xlpm.VD),
AND(MONTH($AW427)=MONTH(BI$15),MONTH($AX427)=MONTH(BI$15)),
NETWORKDAYS.INTL($AW427,$AX427,1,_xlpm.VD)))),0)),
$DH427="месяц",
$BP427*BI427,
$DH427="неделя",
$BP427*BI427/7*(ROUNDUP((DAY(EOMONTH(BI$15,0)))/4,0))),
0)</f>
        <v/>
      </c>
      <c r="CA427" s="125">
        <f t="array" ref="CA427">
IFERROR(
_xlfn.IFS(
$DH427="день_1",
$BP427*$BL427/($AX427-$AW427+1)*BJ427*(DAY(EOMONTH(BJ$15,0))),
$DH427="день_2",
$BP427/30*MAX(MIN($AX427,EOMONTH(BJ$15,0))-MAX($AW427,BJ$15)+1,),
$DH427="раб.день",
$BP427/30*(IFERROR(
_xlfn.LET(_xlpm.VD,
CHOOSE(
{1;2;3;4;5;6;7;8;9;10;11;12;13;14;15;16;17;18},
45658,45659,45660,45661,45662,45663,45664,45665,45711,45724,45778,45779,45785,45786,45820,45821,45965,46022),
_xlfn.LET(_xlpm.DD,
MAX(MIN($AX427,EOMONTH(BJ$15,0))-MAX($AW427,BJ$15),),
_xlfn.IFS(
AND(MONTH($AW427)=MONTH(BJ$15),MONTH($AX427)&lt;&gt;MONTH(BJ$15)),
NETWORKDAYS.INTL($AW427,$AW427+_xlpm.DD,1,_xlpm.VD),
AND(MONTH($AW427)&lt;&gt;MONTH(BJ$15),MONTH($AX427)=MONTH(BJ$15)),
NETWORKDAYS.INTL(($AX427)-_xlpm.DD,$AX427,1,_xlpm.VD),
AND(MONTH($AW427)&lt;MONTH(BJ$15),MONTH($AX427)&gt;MONTH(BJ$15)),
NETWORKDAYS.INTL((EOMONTH(BJ$15-1,1))-_xlpm.DD,EOMONTH(BJ$15-1,1),1,_xlpm.VD),
AND(MONTH($AW427)=MONTH(BJ$15),MONTH($AX427)=MONTH(BJ$15)),
NETWORKDAYS.INTL($AW427,$AX427,1,_xlpm.VD)))),0)),
$DH427="месяц",
$BP427*BJ427,
$DH427="неделя",
$BP427*BJ427/7*(ROUNDUP((DAY(EOMONTH(BJ$15,0)))/4,0))),
0)</f>
        <v/>
      </c>
      <c r="CB427" s="125">
        <f t="array" ref="CB427">
IFERROR(
_xlfn.IFS(
$DH427="день_1",
$BP427*$BL427/($AX427-$AW427+1)*BK427*(DAY(EOMONTH(BK$15,0))),
$DH427="день_2",
$BP427/30*MAX(MIN($AX427,EOMONTH(BK$15,0))-MAX($AW427,BK$15)+1,),
$DH427="раб.день",
$BP427/30*(IFERROR(
_xlfn.LET(_xlpm.VD,
CHOOSE(
{1;2;3;4;5;6;7;8;9;10;11;12;13;14;15;16;17;18},
45658,45659,45660,45661,45662,45663,45664,45665,45711,45724,45778,45779,45785,45786,45820,45821,45965,46022),
_xlfn.LET(_xlpm.DD,
MAX(MIN($AX427,EOMONTH(BK$15,0))-MAX($AW427,BK$15),),
_xlfn.IFS(
AND(MONTH($AW427)=MONTH(BK$15),MONTH($AX427)&lt;&gt;MONTH(BK$15)),
NETWORKDAYS.INTL($AW427,$AW427+_xlpm.DD,1,_xlpm.VD),
AND(MONTH($AW427)&lt;&gt;MONTH(BK$15),MONTH($AX427)=MONTH(BK$15)),
NETWORKDAYS.INTL(($AX427)-_xlpm.DD,$AX427,1,_xlpm.VD),
AND(MONTH($AW427)&lt;MONTH(BK$15),MONTH($AX427)&gt;MONTH(BK$15)),
NETWORKDAYS.INTL((EOMONTH(BK$15-1,1))-_xlpm.DD,EOMONTH(BK$15-1,1),1,_xlpm.VD),
AND(MONTH($AW427)=MONTH(BK$15),MONTH($AX427)=MONTH(BK$15)),
NETWORKDAYS.INTL($AW427,$AX427,1,_xlpm.VD)))),0)),
$DH427="месяц",
$BP427*BK427,
$DH427="неделя",
$BP427*BK427/7*(ROUNDUP((DAY(EOMONTH(BK$15,0)))/4,0))),
0)</f>
        <v/>
      </c>
      <c r="CC427" s="125">
        <f>SUM($BQ427:$CB427)</f>
        <v/>
      </c>
      <c r="CD427" s="126">
        <f>SUM($EH427:$EH427)</f>
        <v/>
      </c>
      <c r="CE427" s="126">
        <f>$CD427*$AB427</f>
        <v/>
      </c>
      <c r="CF427" s="126">
        <f>SUM($EK427:$EK427)</f>
        <v/>
      </c>
      <c r="CG427" s="126">
        <f>$CF427*$AB427</f>
        <v/>
      </c>
      <c r="CH427" s="126">
        <f>SUM($CC427,$CE427,$CG427)</f>
        <v/>
      </c>
      <c r="CI427" s="126">
        <f>$CH427*(1+$CM427)</f>
        <v/>
      </c>
      <c r="CJ427" s="127" t="n">
        <v>0</v>
      </c>
      <c r="CK427" s="126">
        <f>SUM($CH427:$CH427)*(1+$CJ427)</f>
        <v/>
      </c>
      <c r="CL427" s="126">
        <f>SUM($CH427:$CH427)*(1+$CM427)</f>
        <v/>
      </c>
      <c r="CM427" s="59" t="inlineStr">
        <is>
          <t>20%</t>
        </is>
      </c>
      <c r="CN427" s="59" t="n"/>
      <c r="CO427" s="72" t="n"/>
      <c r="CP427" s="59" t="n"/>
      <c r="CQ427" s="73" t="n"/>
      <c r="CR427" s="73" t="n"/>
      <c r="CS427" s="73" t="n"/>
      <c r="CT427" s="72" t="n"/>
      <c r="CU427" s="79" t="inlineStr">
        <is>
          <t> </t>
        </is>
      </c>
      <c r="CV427" s="60" t="n"/>
      <c r="CW427" s="60" t="n"/>
      <c r="CX427" s="60" t="n"/>
      <c r="CY427" s="127">
        <f>IFERROR(($CC427-$EE427)/($EE427/(1-$DQ427)),0)</f>
        <v/>
      </c>
      <c r="CZ427" s="127">
        <f>IFERROR(1-$EI427/($CE427),0)</f>
        <v/>
      </c>
      <c r="DA427" s="127">
        <f>IFERROR(1-$EL427/($CG427),0)</f>
        <v/>
      </c>
      <c r="DB427" s="126">
        <f>ROUND(IFERROR(($CI427/(1+$CM427)-$EN427),0),2)</f>
        <v/>
      </c>
      <c r="DC427" s="128" t="n"/>
      <c r="DD427" s="125" t="n"/>
      <c r="DE427" s="75" t="n">
        <v>0</v>
      </c>
      <c r="DF427" s="128" t="n"/>
      <c r="DG427" s="125">
        <f>IF($DC427=0,0,$DD427*($DC427*100%-$DE427*$DF427))*SUM($AB427:$AB427)</f>
        <v/>
      </c>
      <c r="DH427" s="129" t="inlineStr">
        <is>
          <t>месяц</t>
        </is>
      </c>
      <c r="DI427" s="130">
        <f t="array" ref="DI427">IFERROR(
IF($ES427="LisChannel",
(ROUND(((INDEX({174.625;153.888888888889;130.972222222222},MATCH($AI427,{2;3;4}),0))*$AG427*$AI427),2)),0),0)</f>
        <v/>
      </c>
      <c r="DJ427" s="130">
        <f>
_xlfn.LET(_xlpm.X,
IFERROR(
IF($ES427="НовиковТВ",
(_xlfn.LET(_xlpm.NTV,
_xlfn.LET(_xlpm.MIN,350000,
IF(SUMIFS($DI:$DI,$ES:$ES,"НовиковТВ")&lt;=_xlpm.MIN,
(SUMIFS($DI:$DI,$ES:$ES,"НовиковТВ")/(COUNTIFS($ES:$ES,"НовиковТВ")))*_xlpm.MIN/SUMIFS($DI:$DI,$ES:$ES,"НовиковТВ"),
DI427)),
_xlpm.NTV+$DG427/(1-(1-(_xlpm.NTV)*(1-$DL427)*(1-$DM427)*(1-$DN427)*(1-$DO427)*(1-$DP427)/_xlpm.NTV))))/(1+$EP427),
$DI427+$DG427/(1-(1-($DI427)*(1-$DL427)*(1-$DM427)*(1-$DN427)*(1-$DO427)*(1-$DP427)/$DI427))),
0),
_xlpm.X*(1+$CM427)*(1+$CW427)-_xlpm.X*(1+$CM427)+_xlpm.X)</f>
        <v/>
      </c>
      <c r="DK427" s="125" t="inlineStr">
        <is>
          <t>послед.</t>
        </is>
      </c>
      <c r="DL427" s="63" t="n">
        <v>0</v>
      </c>
      <c r="DM427" s="63" t="n">
        <v>0</v>
      </c>
      <c r="DN427" s="63" t="n">
        <v>0</v>
      </c>
      <c r="DO427" s="63" t="n">
        <v>0</v>
      </c>
      <c r="DP427" s="63" t="n">
        <v>0</v>
      </c>
      <c r="DQ427" s="63">
        <f t="array" ref="DQ427">IFERROR(_xlfn.IFS(
$DK427="послед.",1-(1-$DL427)*(1-$DM427)*(1-$DN427)*(1-$DO427)*(1-$DP427),
$DK427="сумм.",$DL427+$DM427+$DN427+$DO427+$DP427),
0)</f>
        <v/>
      </c>
      <c r="DR427" s="125">
        <f t="array" ref="DR427">
IFERROR(
_xlfn.IFS(
$BL427=0,
0,
$BL427&gt;0,
_xlfn.IFS($DK427="послед.",
$DJ427*(1-$DL427)*(1-$DM427)*(1-$DN427)*(1-$DO427)*(1-$DP427),
$DK427="сумм.",
$DJ427*(1-($DL427+$DM427+$DN427+$DO427+$DP427)))),0)</f>
        <v/>
      </c>
      <c r="DS427" s="125">
        <f t="array" ref="DS427">
IFERROR(_xlfn.IFS(
$DH427="день_1",
$DR427*$BL427/($AX427-$AW427+1)*AZ427*(DAY(EOMONTH(AZ$15,0))),
$DH427="день_2",
$DR427/30*MAX(MIN($AX427,EOMONTH(AZ$15,0))-MAX($AW427,AZ$15)+1,),
$DH427="раб.день",
$DR427/30*(IFERROR(
_xlfn.LET(_xlpm.VD,
CHOOSE(
{1;2;3;4;5;6;7;8;9;10;11;12;13;14;15;16;17;18},
45658,45659,45660,45661,45662,45663,45664,45665,45711,45724,45778,45779,45785,45786,45820,45821,45965,46022),
_xlfn.LET(_xlpm.DD,
MAX(MIN($AX427,EOMONTH(AZ$15,0))-MAX($AW427,AZ$15),),
_xlfn.IFS(
AND(MONTH($AW427)=MONTH(AZ$15),MONTH($AX427)&lt;&gt;MONTH(AZ$15)),
NETWORKDAYS.INTL($AW427,$AW427+_xlpm.DD,1,_xlpm.VD),
AND(MONTH($AW427)&lt;&gt;MONTH(AZ$15),MONTH($AX427)=MONTH(AZ$15)),
NETWORKDAYS.INTL(($AX427)-_xlpm.DD,$AX427,1,_xlpm.VD),
AND(MONTH($AW427)&lt;MONTH(AZ$15),MONTH($AX427)&gt;MONTH(AZ$15)),
NETWORKDAYS.INTL((EOMONTH(AZ$15-1,1))-_xlpm.DD,EOMONTH(AZ$15-1,1),1,_xlpm.VD),
AND(MONTH($AW427)=MONTH(AZ$15),MONTH($AX427)=MONTH(AZ$15)),
NETWORKDAYS.INTL($AW427,$AX427,1,_xlpm.VD)))),0)),
$DH427="месяц",
$DR427*AZ427,
$DH427="неделя",
$DR427*AZ427/7*(ROUNDUP((DAY(EOMONTH(AZ$15,0)))/4,0))),
0)</f>
        <v/>
      </c>
      <c r="DT427" s="125">
        <f t="array" ref="DT427">
IFERROR(_xlfn.IFS(
$DH427="день_1",
$DR427*$BL427/($AX427-$AW427+1)*BA427*(DAY(EOMONTH(BA$15,0))),
$DH427="день_2",
$DR427/30*MAX(MIN($AX427,EOMONTH(BA$15,0))-MAX($AW427,BA$15)+1,),
$DH427="раб.день",
$DR427/30*(IFERROR(
_xlfn.LET(_xlpm.VD,
CHOOSE(
{1;2;3;4;5;6;7;8;9;10;11;12;13;14;15;16;17;18},
45658,45659,45660,45661,45662,45663,45664,45665,45711,45724,45778,45779,45785,45786,45820,45821,45965,46022),
_xlfn.LET(_xlpm.DD,
MAX(MIN($AX427,EOMONTH(BA$15,0))-MAX($AW427,BA$15),),
_xlfn.IFS(
AND(MONTH($AW427)=MONTH(BA$15),MONTH($AX427)&lt;&gt;MONTH(BA$15)),
NETWORKDAYS.INTL($AW427,$AW427+_xlpm.DD,1,_xlpm.VD),
AND(MONTH($AW427)&lt;&gt;MONTH(BA$15),MONTH($AX427)=MONTH(BA$15)),
NETWORKDAYS.INTL(($AX427)-_xlpm.DD,$AX427,1,_xlpm.VD),
AND(MONTH($AW427)&lt;MONTH(BA$15),MONTH($AX427)&gt;MONTH(BA$15)),
NETWORKDAYS.INTL((EOMONTH(BA$15-1,1))-_xlpm.DD,EOMONTH(BA$15-1,1),1,_xlpm.VD),
AND(MONTH($AW427)=MONTH(BA$15),MONTH($AX427)=MONTH(BA$15)),
NETWORKDAYS.INTL($AW427,$AX427,1,_xlpm.VD)))),0)),
$DH427="месяц",
$DR427*BA427,
$DH427="неделя",
$DR427*BA427/7*(ROUNDUP((DAY(EOMONTH(BA$15,0)))/4,0))),
0)</f>
        <v/>
      </c>
      <c r="DU427" s="125">
        <f t="array" ref="DU427">
IFERROR(_xlfn.IFS(
$DH427="день_1",
$DR427*$BL427/($AX427-$AW427+1)*BB427*(DAY(EOMONTH(BB$15,0))),
$DH427="день_2",
$DR427/30*MAX(MIN($AX427,EOMONTH(BB$15,0))-MAX($AW427,BB$15)+1,),
$DH427="раб.день",
$DR427/30*(IFERROR(
_xlfn.LET(_xlpm.VD,
CHOOSE(
{1;2;3;4;5;6;7;8;9;10;11;12;13;14;15;16;17;18},
45658,45659,45660,45661,45662,45663,45664,45665,45711,45724,45778,45779,45785,45786,45820,45821,45965,46022),
_xlfn.LET(_xlpm.DD,
MAX(MIN($AX427,EOMONTH(BB$15,0))-MAX($AW427,BB$15),),
_xlfn.IFS(
AND(MONTH($AW427)=MONTH(BB$15),MONTH($AX427)&lt;&gt;MONTH(BB$15)),
NETWORKDAYS.INTL($AW427,$AW427+_xlpm.DD,1,_xlpm.VD),
AND(MONTH($AW427)&lt;&gt;MONTH(BB$15),MONTH($AX427)=MONTH(BB$15)),
NETWORKDAYS.INTL(($AX427)-_xlpm.DD,$AX427,1,_xlpm.VD),
AND(MONTH($AW427)&lt;MONTH(BB$15),MONTH($AX427)&gt;MONTH(BB$15)),
NETWORKDAYS.INTL((EOMONTH(BB$15-1,1))-_xlpm.DD,EOMONTH(BB$15-1,1),1,_xlpm.VD),
AND(MONTH($AW427)=MONTH(BB$15),MONTH($AX427)=MONTH(BB$15)),
NETWORKDAYS.INTL($AW427,$AX427,1,_xlpm.VD)))),0)),
$DH427="месяц",
$DR427*BB427,
$DH427="неделя",
$DR427*BB427/7*(ROUNDUP((DAY(EOMONTH(BB$15,0)))/4,0))),
0)</f>
        <v/>
      </c>
      <c r="DV427" s="125">
        <f t="array" ref="DV427">
IFERROR(_xlfn.IFS(
$DH427="день_1",
$DR427*$BL427/($AX427-$AW427+1)*BC427*(DAY(EOMONTH(BC$15,0))),
$DH427="день_2",
$DR427/30*MAX(MIN($AX427,EOMONTH(BC$15,0))-MAX($AW427,BC$15)+1,),
$DH427="раб.день",
$DR427/30*(IFERROR(
_xlfn.LET(_xlpm.VD,
CHOOSE(
{1;2;3;4;5;6;7;8;9;10;11;12;13;14;15;16;17;18},
45658,45659,45660,45661,45662,45663,45664,45665,45711,45724,45778,45779,45785,45786,45820,45821,45965,46022),
_xlfn.LET(_xlpm.DD,
MAX(MIN($AX427,EOMONTH(BC$15,0))-MAX($AW427,BC$15),),
_xlfn.IFS(
AND(MONTH($AW427)=MONTH(BC$15),MONTH($AX427)&lt;&gt;MONTH(BC$15)),
NETWORKDAYS.INTL($AW427,$AW427+_xlpm.DD,1,_xlpm.VD),
AND(MONTH($AW427)&lt;&gt;MONTH(BC$15),MONTH($AX427)=MONTH(BC$15)),
NETWORKDAYS.INTL(($AX427)-_xlpm.DD,$AX427,1,_xlpm.VD),
AND(MONTH($AW427)&lt;MONTH(BC$15),MONTH($AX427)&gt;MONTH(BC$15)),
NETWORKDAYS.INTL((EOMONTH(BC$15-1,1))-_xlpm.DD,EOMONTH(BC$15-1,1),1,_xlpm.VD),
AND(MONTH($AW427)=MONTH(BC$15),MONTH($AX427)=MONTH(BC$15)),
NETWORKDAYS.INTL($AW427,$AX427,1,_xlpm.VD)))),0)),
$DH427="месяц",
$DR427*BC427,
$DH427="неделя",
$DR427*BC427/7*(ROUNDUP((DAY(EOMONTH(BC$15,0)))/4,0))),
0)</f>
        <v/>
      </c>
      <c r="DW427" s="125">
        <f t="array" ref="DW427">
IFERROR(_xlfn.IFS(
$DH427="день_1",
$DR427*$BL427/($AX427-$AW427+1)*BD427*(DAY(EOMONTH(BD$15,0))),
$DH427="день_2",
$DR427/30*MAX(MIN($AX427,EOMONTH(BD$15,0))-MAX($AW427,BD$15)+1,),
$DH427="раб.день",
$DR427/30*(IFERROR(
_xlfn.LET(_xlpm.VD,
CHOOSE(
{1;2;3;4;5;6;7;8;9;10;11;12;13;14;15;16;17;18},
45658,45659,45660,45661,45662,45663,45664,45665,45711,45724,45778,45779,45785,45786,45820,45821,45965,46022),
_xlfn.LET(_xlpm.DD,
MAX(MIN($AX427,EOMONTH(BD$15,0))-MAX($AW427,BD$15),),
_xlfn.IFS(
AND(MONTH($AW427)=MONTH(BD$15),MONTH($AX427)&lt;&gt;MONTH(BD$15)),
NETWORKDAYS.INTL($AW427,$AW427+_xlpm.DD,1,_xlpm.VD),
AND(MONTH($AW427)&lt;&gt;MONTH(BD$15),MONTH($AX427)=MONTH(BD$15)),
NETWORKDAYS.INTL(($AX427)-_xlpm.DD,$AX427,1,_xlpm.VD),
AND(MONTH($AW427)&lt;MONTH(BD$15),MONTH($AX427)&gt;MONTH(BD$15)),
NETWORKDAYS.INTL((EOMONTH(BD$15-1,1))-_xlpm.DD,EOMONTH(BD$15-1,1),1,_xlpm.VD),
AND(MONTH($AW427)=MONTH(BD$15),MONTH($AX427)=MONTH(BD$15)),
NETWORKDAYS.INTL($AW427,$AX427,1,_xlpm.VD)))),0)),
$DH427="месяц",
$DR427*BD427,
$DH427="неделя",
$DR427*BD427/7*(ROUNDUP((DAY(EOMONTH(BD$15,0)))/4,0))),
0)</f>
        <v/>
      </c>
      <c r="DX427" s="125">
        <f t="array" ref="DX427">
IFERROR(_xlfn.IFS(
$DH427="день_1",
$DR427*$BL427/($AX427-$AW427+1)*BE427*(DAY(EOMONTH(BE$15,0))),
$DH427="день_2",
$DR427/30*MAX(MIN($AX427,EOMONTH(BE$15,0))-MAX($AW427,BE$15)+1,),
$DH427="раб.день",
$DR427/30*(IFERROR(
_xlfn.LET(_xlpm.VD,
CHOOSE(
{1;2;3;4;5;6;7;8;9;10;11;12;13;14;15;16;17;18},
45658,45659,45660,45661,45662,45663,45664,45665,45711,45724,45778,45779,45785,45786,45820,45821,45965,46022),
_xlfn.LET(_xlpm.DD,
MAX(MIN($AX427,EOMONTH(BE$15,0))-MAX($AW427,BE$15),),
_xlfn.IFS(
AND(MONTH($AW427)=MONTH(BE$15),MONTH($AX427)&lt;&gt;MONTH(BE$15)),
NETWORKDAYS.INTL($AW427,$AW427+_xlpm.DD,1,_xlpm.VD),
AND(MONTH($AW427)&lt;&gt;MONTH(BE$15),MONTH($AX427)=MONTH(BE$15)),
NETWORKDAYS.INTL(($AX427)-_xlpm.DD,$AX427,1,_xlpm.VD),
AND(MONTH($AW427)&lt;MONTH(BE$15),MONTH($AX427)&gt;MONTH(BE$15)),
NETWORKDAYS.INTL((EOMONTH(BE$15-1,1))-_xlpm.DD,EOMONTH(BE$15-1,1),1,_xlpm.VD),
AND(MONTH($AW427)=MONTH(BE$15),MONTH($AX427)=MONTH(BE$15)),
NETWORKDAYS.INTL($AW427,$AX427,1,_xlpm.VD)))),0)),
$DH427="месяц",
$DR427*BE427,
$DH427="неделя",
$DR427*BE427/7*(ROUNDUP((DAY(EOMONTH(BE$15,0)))/4,0))),
0)</f>
        <v/>
      </c>
      <c r="DY427" s="125">
        <f t="array" ref="DY427">
IFERROR(_xlfn.IFS(
$DH427="день_1",
$DR427*$BL427/($AX427-$AW427+1)*BF427*(DAY(EOMONTH(BF$15,0))),
$DH427="день_2",
$DR427/30*MAX(MIN($AX427,EOMONTH(BF$15,0))-MAX($AW427,BF$15)+1,),
$DH427="раб.день",
$DR427/30*(IFERROR(
_xlfn.LET(_xlpm.VD,
CHOOSE(
{1;2;3;4;5;6;7;8;9;10;11;12;13;14;15;16;17;18},
45658,45659,45660,45661,45662,45663,45664,45665,45711,45724,45778,45779,45785,45786,45820,45821,45965,46022),
_xlfn.LET(_xlpm.DD,
MAX(MIN($AX427,EOMONTH(BF$15,0))-MAX($AW427,BF$15),),
_xlfn.IFS(
AND(MONTH($AW427)=MONTH(BF$15),MONTH($AX427)&lt;&gt;MONTH(BF$15)),
NETWORKDAYS.INTL($AW427,$AW427+_xlpm.DD,1,_xlpm.VD),
AND(MONTH($AW427)&lt;&gt;MONTH(BF$15),MONTH($AX427)=MONTH(BF$15)),
NETWORKDAYS.INTL(($AX427)-_xlpm.DD,$AX427,1,_xlpm.VD),
AND(MONTH($AW427)&lt;MONTH(BF$15),MONTH($AX427)&gt;MONTH(BF$15)),
NETWORKDAYS.INTL((EOMONTH(BF$15-1,1))-_xlpm.DD,EOMONTH(BF$15-1,1),1,_xlpm.VD),
AND(MONTH($AW427)=MONTH(BF$15),MONTH($AX427)=MONTH(BF$15)),
NETWORKDAYS.INTL($AW427,$AX427,1,_xlpm.VD)))),0)),
$DH427="месяц",
$DR427*BF427,
$DH427="неделя",
$DR427*BF427/7*(ROUNDUP((DAY(EOMONTH(BF$15,0)))/4,0))),
0)</f>
        <v/>
      </c>
      <c r="DZ427" s="125">
        <f t="array" ref="DZ427">
IFERROR(_xlfn.IFS(
$DH427="день_1",
$DR427*$BL427/($AX427-$AW427+1)*BG427*(DAY(EOMONTH(BG$15,0))),
$DH427="день_2",
$DR427/30*MAX(MIN($AX427,EOMONTH(BG$15,0))-MAX($AW427,BG$15)+1,),
$DH427="раб.день",
$DR427/30*(IFERROR(
_xlfn.LET(_xlpm.VD,
CHOOSE(
{1;2;3;4;5;6;7;8;9;10;11;12;13;14;15;16;17;18},
45658,45659,45660,45661,45662,45663,45664,45665,45711,45724,45778,45779,45785,45786,45820,45821,45965,46022),
_xlfn.LET(_xlpm.DD,
MAX(MIN($AX427,EOMONTH(BG$15,0))-MAX($AW427,BG$15),),
_xlfn.IFS(
AND(MONTH($AW427)=MONTH(BG$15),MONTH($AX427)&lt;&gt;MONTH(BG$15)),
NETWORKDAYS.INTL($AW427,$AW427+_xlpm.DD,1,_xlpm.VD),
AND(MONTH($AW427)&lt;&gt;MONTH(BG$15),MONTH($AX427)=MONTH(BG$15)),
NETWORKDAYS.INTL(($AX427)-_xlpm.DD,$AX427,1,_xlpm.VD),
AND(MONTH($AW427)&lt;MONTH(BG$15),MONTH($AX427)&gt;MONTH(BG$15)),
NETWORKDAYS.INTL((EOMONTH(BG$15-1,1))-_xlpm.DD,EOMONTH(BG$15-1,1),1,_xlpm.VD),
AND(MONTH($AW427)=MONTH(BG$15),MONTH($AX427)=MONTH(BG$15)),
NETWORKDAYS.INTL($AW427,$AX427,1,_xlpm.VD)))),0)),
$DH427="месяц",
$DR427*BG427,
$DH427="неделя",
$DR427*BG427/7*(ROUNDUP((DAY(EOMONTH(BG$15,0)))/4,0))),
0)</f>
        <v/>
      </c>
      <c r="EA427" s="125">
        <f t="array" ref="EA427">
IFERROR(_xlfn.IFS(
$DH427="день_1",
$DR427*$BL427/($AX427-$AW427+1)*BH427*(DAY(EOMONTH(BH$15,0))),
$DH427="день_2",
$DR427/30*MAX(MIN($AX427,EOMONTH(BH$15,0))-MAX($AW427,BH$15)+1,),
$DH427="раб.день",
$DR427/30*(IFERROR(
_xlfn.LET(_xlpm.VD,
CHOOSE(
{1;2;3;4;5;6;7;8;9;10;11;12;13;14;15;16;17;18},
45658,45659,45660,45661,45662,45663,45664,45665,45711,45724,45778,45779,45785,45786,45820,45821,45965,46022),
_xlfn.LET(_xlpm.DD,
MAX(MIN($AX427,EOMONTH(BH$15,0))-MAX($AW427,BH$15),),
_xlfn.IFS(
AND(MONTH($AW427)=MONTH(BH$15),MONTH($AX427)&lt;&gt;MONTH(BH$15)),
NETWORKDAYS.INTL($AW427,$AW427+_xlpm.DD,1,_xlpm.VD),
AND(MONTH($AW427)&lt;&gt;MONTH(BH$15),MONTH($AX427)=MONTH(BH$15)),
NETWORKDAYS.INTL(($AX427)-_xlpm.DD,$AX427,1,_xlpm.VD),
AND(MONTH($AW427)&lt;MONTH(BH$15),MONTH($AX427)&gt;MONTH(BH$15)),
NETWORKDAYS.INTL((EOMONTH(BH$15-1,1))-_xlpm.DD,EOMONTH(BH$15-1,1),1,_xlpm.VD),
AND(MONTH($AW427)=MONTH(BH$15),MONTH($AX427)=MONTH(BH$15)),
NETWORKDAYS.INTL($AW427,$AX427,1,_xlpm.VD)))),0)),
$DH427="месяц",
$DR427*BH427,
$DH427="неделя",
$DR427*BH427/7*(ROUNDUP((DAY(EOMONTH(BH$15,0)))/4,0))),
0)</f>
        <v/>
      </c>
      <c r="EB427" s="125">
        <f t="array" ref="EB427">
IFERROR(_xlfn.IFS(
$DH427="день_1",
$DR427*$BL427/($AX427-$AW427+1)*BI427*(DAY(EOMONTH(BI$15,0))),
$DH427="день_2",
$DR427/30*MAX(MIN($AX427,EOMONTH(BI$15,0))-MAX($AW427,BI$15)+1,),
$DH427="раб.день",
$DR427/30*(IFERROR(
_xlfn.LET(_xlpm.VD,
CHOOSE(
{1;2;3;4;5;6;7;8;9;10;11;12;13;14;15;16;17;18},
45658,45659,45660,45661,45662,45663,45664,45665,45711,45724,45778,45779,45785,45786,45820,45821,45965,46022),
_xlfn.LET(_xlpm.DD,
MAX(MIN($AX427,EOMONTH(BI$15,0))-MAX($AW427,BI$15),),
_xlfn.IFS(
AND(MONTH($AW427)=MONTH(BI$15),MONTH($AX427)&lt;&gt;MONTH(BI$15)),
NETWORKDAYS.INTL($AW427,$AW427+_xlpm.DD,1,_xlpm.VD),
AND(MONTH($AW427)&lt;&gt;MONTH(BI$15),MONTH($AX427)=MONTH(BI$15)),
NETWORKDAYS.INTL(($AX427)-_xlpm.DD,$AX427,1,_xlpm.VD),
AND(MONTH($AW427)&lt;MONTH(BI$15),MONTH($AX427)&gt;MONTH(BI$15)),
NETWORKDAYS.INTL((EOMONTH(BI$15-1,1))-_xlpm.DD,EOMONTH(BI$15-1,1),1,_xlpm.VD),
AND(MONTH($AW427)=MONTH(BI$15),MONTH($AX427)=MONTH(BI$15)),
NETWORKDAYS.INTL($AW427,$AX427,1,_xlpm.VD)))),0)),
$DH427="месяц",
$DR427*BI427,
$DH427="неделя",
$DR427*BI427/7*(ROUNDUP((DAY(EOMONTH(BI$15,0)))/4,0))),
0)</f>
        <v/>
      </c>
      <c r="EC427" s="125">
        <f t="array" ref="EC427">
IFERROR(_xlfn.IFS(
$DH427="день_1",
$DR427*$BL427/($AX427-$AW427+1)*BJ427*(DAY(EOMONTH(BJ$15,0))),
$DH427="день_2",
$DR427/30*MAX(MIN($AX427,EOMONTH(BJ$15,0))-MAX($AW427,BJ$15)+1,),
$DH427="раб.день",
$DR427/30*(IFERROR(
_xlfn.LET(_xlpm.VD,
CHOOSE(
{1;2;3;4;5;6;7;8;9;10;11;12;13;14;15;16;17;18},
45658,45659,45660,45661,45662,45663,45664,45665,45711,45724,45778,45779,45785,45786,45820,45821,45965,46022),
_xlfn.LET(_xlpm.DD,
MAX(MIN($AX427,EOMONTH(BJ$15,0))-MAX($AW427,BJ$15),),
_xlfn.IFS(
AND(MONTH($AW427)=MONTH(BJ$15),MONTH($AX427)&lt;&gt;MONTH(BJ$15)),
NETWORKDAYS.INTL($AW427,$AW427+_xlpm.DD,1,_xlpm.VD),
AND(MONTH($AW427)&lt;&gt;MONTH(BJ$15),MONTH($AX427)=MONTH(BJ$15)),
NETWORKDAYS.INTL(($AX427)-_xlpm.DD,$AX427,1,_xlpm.VD),
AND(MONTH($AW427)&lt;MONTH(BJ$15),MONTH($AX427)&gt;MONTH(BJ$15)),
NETWORKDAYS.INTL((EOMONTH(BJ$15-1,1))-_xlpm.DD,EOMONTH(BJ$15-1,1),1,_xlpm.VD),
AND(MONTH($AW427)=MONTH(BJ$15),MONTH($AX427)=MONTH(BJ$15)),
NETWORKDAYS.INTL($AW427,$AX427,1,_xlpm.VD)))),0)),
$DH427="месяц",
$DR427*BJ427,
$DH427="неделя",
$DR427*BJ427/7*(ROUNDUP((DAY(EOMONTH(BJ$15,0)))/4,0))),
0)</f>
        <v/>
      </c>
      <c r="ED427" s="125">
        <f t="array" ref="ED427">
IFERROR(_xlfn.IFS(
$DH427="день_1",
$DR427*$BL427/($AX427-$AW427+1)*BK427*(DAY(EOMONTH(BK$15,0))),
$DH427="день_2",
$DR427/30*MAX(MIN($AX427,EOMONTH(BK$15,0))-MAX($AW427,BK$15)+1,),
$DH427="раб.день",
$DR427/30*(IFERROR(
_xlfn.LET(_xlpm.VD,
CHOOSE(
{1;2;3;4;5;6;7;8;9;10;11;12;13;14;15;16;17;18},
45658,45659,45660,45661,45662,45663,45664,45665,45711,45724,45778,45779,45785,45786,45820,45821,45965,46022),
_xlfn.LET(_xlpm.DD,
MAX(MIN($AX427,EOMONTH(BK$15,0))-MAX($AW427,BK$15),),
_xlfn.IFS(
AND(MONTH($AW427)=MONTH(BK$15),MONTH($AX427)&lt;&gt;MONTH(BK$15)),
NETWORKDAYS.INTL($AW427,$AW427+_xlpm.DD,1,_xlpm.VD),
AND(MONTH($AW427)&lt;&gt;MONTH(BK$15),MONTH($AX427)=MONTH(BK$15)),
NETWORKDAYS.INTL(($AX427)-_xlpm.DD,$AX427,1,_xlpm.VD),
AND(MONTH($AW427)&lt;MONTH(BK$15),MONTH($AX427)&gt;MONTH(BK$15)),
NETWORKDAYS.INTL((EOMONTH(BK$15-1,1))-_xlpm.DD,EOMONTH(BK$15-1,1),1,_xlpm.VD),
AND(MONTH($AW427)=MONTH(BK$15),MONTH($AX427)=MONTH(BK$15)),
NETWORKDAYS.INTL($AW427,$AX427,1,_xlpm.VD)))),0)),
$DH427="месяц",
$DR427*BK427,
$DH427="неделя",
$DR427*BK427/7*(ROUNDUP((DAY(EOMONTH(BK$15,0)))/4,0))),
0)</f>
        <v/>
      </c>
      <c r="EE427" s="125">
        <f>SUM($DS427,$DT427,$DU427,$DV427,$DW427,$DX427,$DY427,$DZ427,$EA427,$EB427,$EC427,$ED427)</f>
        <v/>
      </c>
      <c r="EF427" s="125">
        <f>IFERROR(ROUND($EE427*(1+$EP427),2),0)</f>
        <v/>
      </c>
      <c r="EG427" s="128" t="n">
        <v>1</v>
      </c>
      <c r="EH427" s="126" t="n">
        <v>0</v>
      </c>
      <c r="EI427" s="126">
        <f>ROUND(SUM($EH427:$EH427)*SUM($AB427:$AB427)*$EG427,2)</f>
        <v/>
      </c>
      <c r="EJ427" s="126">
        <f>ROUND($EI427*(1+$EP427),2)</f>
        <v/>
      </c>
      <c r="EK427" s="126" t="n">
        <v>0</v>
      </c>
      <c r="EL427" s="126">
        <f>ROUND(SUM($EK427:$EK427)*SUM($AB427:$AB427)*$EG427,2)</f>
        <v/>
      </c>
      <c r="EM427" s="126">
        <f>ROUND($EL427*(1+$EP427),2)</f>
        <v/>
      </c>
      <c r="EN427" s="126">
        <f>SUM($EE427,$EI427,$EL427)</f>
        <v/>
      </c>
      <c r="EO427" s="126">
        <f>SUM($EF427,$EJ427,$EM427)</f>
        <v/>
      </c>
      <c r="EP427" s="59" t="inlineStr">
        <is>
          <t>20%</t>
        </is>
      </c>
      <c r="EQ427" s="59" t="n"/>
      <c r="ER427" s="60">
        <f t="array" ref="ER427">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MATCH(ES427,
{"AMS";"RussOutdoor";"HD Outdoor";"Ingroup";"IQ";"Ledproduction";"LisChannel";"Logic";"Media-PPL";"NovikovTV | НовиковТВ";"SMA";"SOK";"КрокусТВ | CrocusTV | IndoorTV";"Сити";"ТЯК Москва"},
0)),"")</f>
        <v/>
      </c>
      <c r="ES427" s="60" t="n"/>
      <c r="ET427" s="60">
        <f t="array" ref="ET427">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MATCH(ES427,
{"AMS";"RussOutdoor";"HD Outdoor";"Ingroup";"IQ";"Ledproduction";"LisChannel";"Logic";"Media-PPL";"NovikovTV | НовиковТВ";"SMA";"SOK";"КрокусТВ | CrocusTV | IndoorTV";"Сити";"ТЯК Москва"},
0)),"")</f>
        <v/>
      </c>
      <c r="EU427" s="60" t="n"/>
      <c r="EV427" s="60" t="n"/>
      <c r="EX427" s="110">
        <f t="array" ref="EX427">
($AR427/30
+N("ТРАФИК ПЛОЩАДКИ"))*
(IFERROR(
_xlfn.LET(
_xlpm.GPR,
HLOOKUP($L427,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(MATCH($T427,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IF($Q427="цифровой",_xlpm.GPR/$AG427,_xlpm.GPR/60)),
0)
+N("DWELL TIME"))*
(IF($AB427=0,0,IF($AB427=1,0.3,IF($AB427=2,0.5,IF($AB427&gt;2,1))))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_xlfn.IFS($AC427="да",1.2,$AC427="нет",1)*
_xlfn.IFS($AD427="да",1.2,$AD427="нет",1)*
IF(R427="статический",1,1.2)*
$X427*
INDEX(
{1.2;1;1.2;1.2;1;1.2;1.2;1.2;1.2;1.2;1.2;1;1.2;1.2;1.2;1.2;1;1;1.2;1.2;1.2;1;1;1;1;1.2;1.2;1.2;1.2;1;1;1;1;1.2;1.2;1.2;1.2;1.2;1.2;1.2;1.2;1;1;1.2;1;1;1;1;1.5;1;1;1.5;1.5;1.2},
MATCH($Q427,_xlpm.MI,0)))&gt;{0.02;0.04;0.06;0.1;0.2;0.4;0.6;0.8;1;2;4;6})),
{0;1;2;3;4;5;6;7;8;9;10;11;12},
0)))
+N("КОЭФФИЦИЕНТ КОНТАКТА"))))*
(_xlfn.IFS($X427&lt;0.1,$X427/1000,$X427&gt;25,5.2,AND($X427&gt;=0.1,$X427&lt;=25),(($X427*2+0.1)/10)*($X427/10)))*
IFERROR((_xlfn.LET(
_xlpm.MA,
{0;0.8;0.85;0.9;0.95;1},
_xlpm.MAA,
{0;1;2;3;4;5},
INDEX(_xlpm.MA,MATCH(SUMPRODUCT(--((IF(ROUND(_xlpm.MAA,1)&gt;5,5,ROUND($AB427,1)))&gt;{0;1;2;3;4;5})),_xlpm.MAA,0)))
+N("КОЭФФИЦИЕНТ КОЛ-ВО КОНСТРУКЦИЙ")),1)*
$AB427,0))*
(IF($Q427="цифровой",$AG427/15*$AI427,1)
+N("ДЛЯ ЦИФРЫ"))</f>
        <v/>
      </c>
      <c r="EY427" s="110">
        <f>IFERROR(EX427*AY427,0)</f>
        <v/>
      </c>
      <c r="EZ427" s="131">
        <f>IFERROR(DP427/EY427*1000,0)</f>
        <v/>
      </c>
      <c r="FA427" s="112">
        <f>IFERROR(FC427/FB427,0)</f>
        <v/>
      </c>
      <c r="FB427" s="112">
        <f>IFERROR((FC427/(EY427/FF427*#REF!))*0.825,0)</f>
        <v/>
      </c>
      <c r="FC427" s="112">
        <f>IFERROR(((EX427*30/AR427)*100)/30,0)</f>
        <v/>
      </c>
      <c r="FD427" s="112">
        <f>IFERROR(EY427/G427*100%,0)</f>
        <v/>
      </c>
      <c r="FE427" s="112">
        <f>IFERROR(FD427/FC427*100%,0)</f>
        <v/>
      </c>
      <c r="FF427" s="110">
        <f>IFERROR(AR427/30*AY427,0)</f>
        <v/>
      </c>
    </row>
    <row r="428" ht="13" customHeight="1">
      <c r="A428" s="59" t="n"/>
      <c r="B428" s="60" t="n"/>
      <c r="C428" s="60" t="n"/>
      <c r="D428" s="60">
        <f t="array" ref="D428">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MATCH($E428,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28" s="60">
        <f t="array" ref="E428">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MATCH($F428,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28" s="60" t="inlineStr"/>
      <c r="G428" s="60" t="n"/>
      <c r="H428" s="60">
        <f t="array" ref="H428">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MATCH($I428,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28" s="60" t="n"/>
      <c r="J428" s="60" t="n"/>
      <c r="K428" s="60" t="n"/>
      <c r="L428" s="60" t="n"/>
      <c r="M428" s="60" t="n"/>
      <c r="N428" s="60" t="n"/>
      <c r="O428" s="60" t="n"/>
      <c r="P428" s="60">
        <f t="array" ref="P428">
_xlfn.IFS(
ISNUMBER(MATCH($Q428,{"шелфбаннер","разделитель","монетница","чековая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ISNUMBER(MATCH($Q428,{"LED/LCD","видеокулер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ISNUMBER(MATCH($Q428,{"автомобиль","машина","выставочное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ISNUMBER(MATCH($Q428,{"билборд","лифтовая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ISNUMBER(MATCH($Q428,{"навигация","подвесной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ISNUMBER(MATCH($Q428,{"движущаяся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ISNUMBER(MATCH($Q428,{"каталог","журнал"},)),
"Пресса",
$Q428="","")</f>
        <v/>
      </c>
      <c r="Q428" s="60" t="n"/>
      <c r="R428" s="60">
        <f t="array" ref="R428">
IFERROR(
_xlfn.IFS(
OR(ISNUMBER(MATCH($Q428,{"экспозиция","макет","стенд","автостенд","авто стенд","выставочное пространство","выставочные стенды","модульные выставочные стенды","3Д конструкция","3D конструкция"},)),P428="Экспонирование"),
"нестандартный",
ISNUMBER(MATCH($Q428,{"скроллер","призматрон"},)),
"динамический",
$P428="Видео",
"цифровой",
OR($P428="Пресса",$P428="Щит",$P428="POSm",$P428="Подвес",$P428="Брендирование/оклейка"),
"статический"),"")</f>
        <v/>
      </c>
      <c r="S428" s="59" t="n"/>
      <c r="T428" s="60" t="n"/>
      <c r="U428" s="60" t="n"/>
      <c r="V428" s="60">
        <f>
IF(P428="Видео",
"цифровой постер/ролик",
IF(ISNUMBER(MATCH(Q428,{"короб световой","короб световой | лайтбокс","короб световой | кристалайт","лайтбокс","лайт бокс","кристалайт","LB","lightbox"},)),
"бэклит",
IF(P428="Брендирование/оклейка",
"перфарированная пленка/самоклейка",
IF(P428="Экспонирование",
"под запрос",
IF(P428="Подвес",
"баннер/ткань",
"")))))</f>
        <v/>
      </c>
      <c r="W428" s="59" t="n"/>
      <c r="X428" s="59" t="n"/>
      <c r="Y428" s="59" t="n"/>
      <c r="Z428" s="61" t="n"/>
      <c r="AA428" s="61" t="n"/>
      <c r="AB428" s="61">
        <f>IF(BL428&gt;0,Z428,0)</f>
        <v/>
      </c>
      <c r="AC428" s="59" t="n"/>
      <c r="AD428" s="59" t="n"/>
      <c r="AE428" s="59" t="n"/>
      <c r="AF428" s="59" t="n"/>
      <c r="AG428" s="59" t="n"/>
      <c r="AH428" s="59" t="n"/>
      <c r="AI428" s="59" t="n"/>
      <c r="AJ428" s="59" t="n"/>
      <c r="AK428" s="59" t="n"/>
      <c r="AL428" s="62">
        <f>IFERROR(IF(OR(R428="статический",R428="динамический",R428="нестандартный",R428="",R428=""),"-",IF(AND(AH428="-",AI428="-"),"-",AK428*3600/AH428*AI428)),"-")</f>
        <v/>
      </c>
      <c r="AM428" s="62">
        <f>IFERROR(IF(OR(R428="статический",R428="динамический",R428="",R428="", R428="BTL",R428="нестандартный"),"-",AG428*AI428*AL428/60),"-")</f>
        <v/>
      </c>
      <c r="AN428" s="63">
        <f>IFERROR(IF(AH428="","-",AG428*AI428/AH428),"-")</f>
        <v/>
      </c>
      <c r="AO428" s="59">
        <f>IFERROR(IF(OR($R428="статический",$R428="динамический",$R428="",$R428="",$R428="BTL",$R428="нестандартный"),"-",$AL428*$AY428),"-")</f>
        <v/>
      </c>
      <c r="AP428" s="62">
        <f>IFERROR(IF(OR($R428="статический",$R428="динамический",$R428="",$R428="",$R428="BTL",$R428="нестандартный"),"-",$AM428*AY428),"-")</f>
        <v/>
      </c>
      <c r="AQ428" s="64" t="n"/>
      <c r="AR428" s="61" t="n"/>
      <c r="AS428" s="61" t="n"/>
      <c r="AT428" s="61" t="n"/>
      <c r="AU428" s="65" t="n"/>
      <c r="AV428" s="124">
        <f>IFERROR(DR428/AT428*1000,"n/a")</f>
        <v/>
      </c>
      <c r="AW428" s="67" t="n"/>
      <c r="AX428" s="67" t="n"/>
      <c r="AY428" s="43">
        <f>IFERROR(IF(OR($AW428="",$AX428=""),"",_xlfn.DAYS($AX428+1,$AW428)),"")</f>
        <v/>
      </c>
      <c r="AZ428" s="68">
        <f t="array" ref="AZ428">
_xlfn.LET(_xlpm.COEFF,
IF($AW428+$AX428=0,0,IF(MAX(MIN($AX428,EOMONTH(AZ$15,0))-MAX($AW428,AZ$15)+1,)&gt;0,1,0)),
_xlfn.IFS(
$ES428="LisChannel",
_xlpm.COEFF*
INDEX({1;1;1.2;1.2;1;1;1;1;1.2;1.2;1.2;1.2},
MATCH(MONTH(AZ$15),
{1,2,3,4,5,6,7,8,9,10,11,12})),
CONCATENATE($ES428," ",$L428)="RussOutdoor метро",
_xlpm.COEFF*
INDEX({0.8;0.9;1.1;1.1;1;1;1;1;1.1;1.1;1.1;1.1},
MATCH(MONTH(AZ$15),
{1,2,3,4,5,6,7,8,9,10,11,12})),
$ES428&lt;&gt;"LisChannel",
_xlpm.COEFF,
$ES428&lt;&gt;"RussOutdoor",
_xlpm.COEFF))</f>
        <v/>
      </c>
      <c r="BA428" s="68">
        <f t="array" ref="BA428">
_xlfn.LET(_xlpm.COEFF,
IF($AW428+$AX428=0,0,IF(MAX(MIN($AX428,EOMONTH(BA$15,0))-MAX($AW428,BA$15)+1,)&gt;0,1,0)),
_xlfn.IFS(
$ES428="LisChannel",
_xlpm.COEFF*
INDEX({1;1;1.2;1.2;1;1;1;1;1.2;1.2;1.2;1.2},
MATCH(MONTH(BA$15),
{1,2,3,4,5,6,7,8,9,10,11,12})),
CONCATENATE($ES428," ",$L428)="RussOutdoor метро",
_xlpm.COEFF*
INDEX({0.8;0.9;1.1;1.1;1;1;1;1;1.1;1.1;1.1;1.1},
MATCH(MONTH(BA$15),
{1,2,3,4,5,6,7,8,9,10,11,12})),
$ES428&lt;&gt;"LisChannel",
_xlpm.COEFF,
$ES428&lt;&gt;"RussOutdoor",
_xlpm.COEFF))</f>
        <v/>
      </c>
      <c r="BB428" s="68">
        <f t="array" ref="BB428">
_xlfn.LET(_xlpm.COEFF,
IF($AW428+$AX428=0,0,IF(MAX(MIN($AX428,EOMONTH(BB$15,0))-MAX($AW428,BB$15)+1,)&gt;0,1,0)),
_xlfn.IFS(
$ES428="LisChannel",
_xlpm.COEFF*
INDEX({1;1;1.2;1.2;1;1;1;1;1.2;1.2;1.2;1.2},
MATCH(MONTH(BB$15),
{1,2,3,4,5,6,7,8,9,10,11,12})),
CONCATENATE($ES428," ",$L428)="RussOutdoor метро",
_xlpm.COEFF*
INDEX({0.8;0.9;1.1;1.1;1;1;1;1;1.1;1.1;1.1;1.1},
MATCH(MONTH(BB$15),
{1,2,3,4,5,6,7,8,9,10,11,12})),
$ES428&lt;&gt;"LisChannel",
_xlpm.COEFF,
$ES428&lt;&gt;"RussOutdoor",
_xlpm.COEFF))</f>
        <v/>
      </c>
      <c r="BC428" s="68">
        <f t="array" ref="BC428">
_xlfn.LET(_xlpm.COEFF,
IF($AW428+$AX428=0,0,IF(MAX(MIN($AX428,EOMONTH(BC$15,0))-MAX($AW428,BC$15)+1,)&gt;0,1,0)),
_xlfn.IFS(
$ES428="LisChannel",
_xlpm.COEFF*
INDEX({1;1;1.2;1.2;1;1;1;1;1.2;1.2;1.2;1.2},
MATCH(MONTH(BC$15),
{1,2,3,4,5,6,7,8,9,10,11,12})),
CONCATENATE($ES428," ",$L428)="RussOutdoor метро",
_xlpm.COEFF*
INDEX({0.8;0.9;1.1;1.1;1;1;1;1;1.1;1.1;1.1;1.1},
MATCH(MONTH(BC$15),
{1,2,3,4,5,6,7,8,9,10,11,12})),
$ES428&lt;&gt;"LisChannel",
_xlpm.COEFF,
$ES428&lt;&gt;"RussOutdoor",
_xlpm.COEFF))</f>
        <v/>
      </c>
      <c r="BD428" s="68">
        <f t="array" ref="BD428">
_xlfn.LET(_xlpm.COEFF,
IF($AW428+$AX428=0,0,IF(MAX(MIN($AX428,EOMONTH(BD$15,0))-MAX($AW428,BD$15)+1,)&gt;0,1,0)),
_xlfn.IFS(
$ES428="LisChannel",
_xlpm.COEFF*
INDEX({1;1;1.2;1.2;1;1;1;1;1.2;1.2;1.2;1.2},
MATCH(MONTH(BD$15),
{1,2,3,4,5,6,7,8,9,10,11,12})),
CONCATENATE($ES428," ",$L428)="RussOutdoor метро",
_xlpm.COEFF*
INDEX({0.8;0.9;1.1;1.1;1;1;1;1;1.1;1.1;1.1;1.1},
MATCH(MONTH(BD$15),
{1,2,3,4,5,6,7,8,9,10,11,12})),
$ES428&lt;&gt;"LisChannel",
_xlpm.COEFF,
$ES428&lt;&gt;"RussOutdoor",
_xlpm.COEFF))</f>
        <v/>
      </c>
      <c r="BE428" s="68">
        <f t="array" ref="BE428">
_xlfn.LET(_xlpm.COEFF,
IF($AW428+$AX428=0,0,IF(MAX(MIN($AX428,EOMONTH(BE$15,0))-MAX($AW428,BE$15)+1,)&gt;0,1,0)),
_xlfn.IFS(
$ES428="LisChannel",
_xlpm.COEFF*
INDEX({1;1;1.2;1.2;1;1;1;1;1.2;1.2;1.2;1.2},
MATCH(MONTH(BE$15),
{1,2,3,4,5,6,7,8,9,10,11,12})),
CONCATENATE($ES428," ",$L428)="RussOutdoor метро",
_xlpm.COEFF*
INDEX({0.8;0.9;1.1;1.1;1;1;1;1;1.1;1.1;1.1;1.1},
MATCH(MONTH(BE$15),
{1,2,3,4,5,6,7,8,9,10,11,12})),
$ES428&lt;&gt;"LisChannel",
_xlpm.COEFF,
$ES428&lt;&gt;"RussOutdoor",
_xlpm.COEFF))</f>
        <v/>
      </c>
      <c r="BF428" s="68">
        <f t="array" ref="BF428">
_xlfn.LET(_xlpm.COEFF,
IF($AW428+$AX428=0,0,IF(MAX(MIN($AX428,EOMONTH(BF$15,0))-MAX($AW428,BF$15)+1,)&gt;0,1,0)),
_xlfn.IFS(
$ES428="LisChannel",
_xlpm.COEFF*
INDEX({1;1;1.2;1.2;1;1;1;1;1.2;1.2;1.2;1.2},
MATCH(MONTH(BF$15),
{1,2,3,4,5,6,7,8,9,10,11,12})),
CONCATENATE($ES428," ",$L428)="RussOutdoor метро",
_xlpm.COEFF*
INDEX({0.8;0.9;1.1;1.1;1;1;1;1;1.1;1.1;1.1;1.1},
MATCH(MONTH(BF$15),
{1,2,3,4,5,6,7,8,9,10,11,12})),
$ES428&lt;&gt;"LisChannel",
_xlpm.COEFF,
$ES428&lt;&gt;"RussOutdoor",
_xlpm.COEFF))</f>
        <v/>
      </c>
      <c r="BG428" s="68">
        <f t="array" ref="BG428">
_xlfn.LET(_xlpm.COEFF,
IF($AW428+$AX428=0,0,IF(MAX(MIN($AX428,EOMONTH(BG$15,0))-MAX($AW428,BG$15)+1,)&gt;0,1,0)),
_xlfn.IFS(
$ES428="LisChannel",
_xlpm.COEFF*
INDEX({1;1;1.2;1.2;1;1;1;1;1.2;1.2;1.2;1.2},
MATCH(MONTH(BG$15),
{1,2,3,4,5,6,7,8,9,10,11,12})),
CONCATENATE($ES428," ",$L428)="RussOutdoor метро",
_xlpm.COEFF*
INDEX({0.8;0.9;1.1;1.1;1;1;1;1;1.1;1.1;1.1;1.1},
MATCH(MONTH(BG$15),
{1,2,3,4,5,6,7,8,9,10,11,12})),
$ES428&lt;&gt;"LisChannel",
_xlpm.COEFF,
$ES428&lt;&gt;"RussOutdoor",
_xlpm.COEFF))</f>
        <v/>
      </c>
      <c r="BH428" s="68">
        <f t="array" ref="BH428">
_xlfn.LET(_xlpm.COEFF,
IF($AW428+$AX428=0,0,IF(MAX(MIN($AX428,EOMONTH(BH$15,0))-MAX($AW428,BH$15)+1,)&gt;0,1,0)),
_xlfn.IFS(
$ES428="LisChannel",
_xlpm.COEFF*
INDEX({1;1;1.2;1.2;1;1;1;1;1.2;1.2;1.2;1.2},
MATCH(MONTH(BH$15),
{1,2,3,4,5,6,7,8,9,10,11,12})),
CONCATENATE($ES428," ",$L428)="RussOutdoor метро",
_xlpm.COEFF*
INDEX({0.8;0.9;1.1;1.1;1;1;1;1;1.1;1.1;1.1;1.1},
MATCH(MONTH(BH$15),
{1,2,3,4,5,6,7,8,9,10,11,12})),
$ES428&lt;&gt;"LisChannel",
_xlpm.COEFF,
$ES428&lt;&gt;"RussOutdoor",
_xlpm.COEFF))</f>
        <v/>
      </c>
      <c r="BI428" s="68">
        <f t="array" ref="BI428">
_xlfn.LET(_xlpm.COEFF,
IF($AW428+$AX428=0,0,IF(MAX(MIN($AX428,EOMONTH(BI$15,0))-MAX($AW428,BI$15)+1,)&gt;0,1,0)),
_xlfn.IFS(
$ES428="LisChannel",
_xlpm.COEFF*
INDEX({1;1;1.2;1.2;1;1;1;1;1.2;1.2;1.2;1.2},
MATCH(MONTH(BI$15),
{1,2,3,4,5,6,7,8,9,10,11,12})),
CONCATENATE($ES428," ",$L428)="RussOutdoor метро",
_xlpm.COEFF*
INDEX({0.8;0.9;1.1;1.1;1;1;1;1;1.1;1.1;1.1;1.1},
MATCH(MONTH(BI$15),
{1,2,3,4,5,6,7,8,9,10,11,12})),
$ES428&lt;&gt;"LisChannel",
_xlpm.COEFF,
$ES428&lt;&gt;"RussOutdoor",
_xlpm.COEFF))</f>
        <v/>
      </c>
      <c r="BJ428" s="68">
        <f t="array" ref="BJ428">
_xlfn.LET(_xlpm.COEFF,
IF($AW428+$AX428=0,0,IF(MAX(MIN($AX428,EOMONTH(BJ$15,0))-MAX($AW428,BJ$15)+1,)&gt;0,1,0)),
_xlfn.IFS(
$ES428="LisChannel",
_xlpm.COEFF*
INDEX({1;1;1.2;1.2;1;1;1;1;1.2;1.2;1.2;1.2},
MATCH(MONTH(BJ$15),
{1,2,3,4,5,6,7,8,9,10,11,12})),
CONCATENATE($ES428," ",$L428)="RussOutdoor метро",
_xlpm.COEFF*
INDEX({0.8;0.9;1.1;1.1;1;1;1;1;1.1;1.1;1.1;1.1},
MATCH(MONTH(BJ$15),
{1,2,3,4,5,6,7,8,9,10,11,12})),
$ES428&lt;&gt;"LisChannel",
_xlpm.COEFF,
$ES428&lt;&gt;"RussOutdoor",
_xlpm.COEFF))</f>
        <v/>
      </c>
      <c r="BK428" s="68">
        <f t="array" ref="BK428">
_xlfn.LET(_xlpm.COEFF,
IF($AW428+$AX428=0,0,IF(MAX(MIN($AX428,EOMONTH(BK$15,0))-MAX($AW428,BK$15)+1,)&gt;0,1,0)),
_xlfn.IFS(
$ES428="LisChannel",
_xlpm.COEFF*
INDEX({1;1;1.2;1.2;1;1;1;1;1.2;1.2;1.2;1.2},
MATCH(MONTH(BK$15),
{1,2,3,4,5,6,7,8,9,10,11,12})),
CONCATENATE($ES428," ",$L428)="RussOutdoor метро",
_xlpm.COEFF*
INDEX({0.8;0.9;1.1;1.1;1;1;1;1;1.1;1.1;1.1;1.1},
MATCH(MONTH(BK$15),
{1,2,3,4,5,6,7,8,9,10,11,12})),
$ES428&lt;&gt;"LisChannel",
_xlpm.COEFF,
$ES428&lt;&gt;"RussOutdoor",
_xlpm.COEFF))</f>
        <v/>
      </c>
      <c r="BL428" s="62">
        <f>COUNTIFS($AZ428:$BK428,"&gt;0")</f>
        <v/>
      </c>
      <c r="BM428" s="65" t="n"/>
      <c r="BN428" s="125">
        <f>$DJ428</f>
        <v/>
      </c>
      <c r="BO428" s="63">
        <f>$DQ428</f>
        <v/>
      </c>
      <c r="BP428" s="125">
        <f>
IFERROR(
IF($BL428=0,0,
$BN428*(1-$BO428)),
0)</f>
        <v/>
      </c>
      <c r="BQ428" s="125">
        <f t="array" ref="BQ428">
IFERROR(
_xlfn.IFS(
$DH428="день_1",
$BP428*$BL428/($AX428-$AW428+1)*AZ428*(DAY(EOMONTH(AZ$15,0))),
$DH428="день_2",
$BP428/30*MAX(MIN($AX428,EOMONTH(AZ$15,0))-MAX($AW428,AZ$15)+1,),
$DH428="раб.день",
$BP428/30*(IFERROR(
_xlfn.LET(_xlpm.VD,
CHOOSE(
{1;2;3;4;5;6;7;8;9;10;11;12;13;14;15;16;17;18},
45658,45659,45660,45661,45662,45663,45664,45665,45711,45724,45778,45779,45785,45786,45820,45821,45965,46022),
_xlfn.LET(_xlpm.DD,
MAX(MIN($AX428,EOMONTH(AZ$15,0))-MAX($AW428,AZ$15),),
_xlfn.IFS(
AND(MONTH($AW428)=MONTH(AZ$15),MONTH($AX428)&lt;&gt;MONTH(AZ$15)),
NETWORKDAYS.INTL($AW428,$AW428+_xlpm.DD,1,_xlpm.VD),
AND(MONTH($AW428)&lt;&gt;MONTH(AZ$15),MONTH($AX428)=MONTH(AZ$15)),
NETWORKDAYS.INTL(($AX428)-_xlpm.DD,$AX428,1,_xlpm.VD),
AND(MONTH($AW428)&lt;MONTH(AZ$15),MONTH($AX428)&gt;MONTH(AZ$15)),
NETWORKDAYS.INTL((EOMONTH(AZ$15-1,1))-_xlpm.DD,EOMONTH(AZ$15-1,1),1,_xlpm.VD),
AND(MONTH($AW428)=MONTH(AZ$15),MONTH($AX428)=MONTH(AZ$15)),
NETWORKDAYS.INTL($AW428,$AX428,1,_xlpm.VD)))),0)),
$DH428="месяц",
$BP428*AZ428,
$DH428="неделя",
$BP428*AZ428/7*(ROUNDUP((DAY(EOMONTH(AZ$15,0)))/4,0))),
0)</f>
        <v/>
      </c>
      <c r="BR428" s="125">
        <f t="array" ref="BR428">
IFERROR(
_xlfn.IFS(
$DH428="день_1",
$BP428*$BL428/($AX428-$AW428+1)*BA428*(DAY(EOMONTH(BA$15,0))),
$DH428="день_2",
$BP428/30*MAX(MIN($AX428,EOMONTH(BA$15,0))-MAX($AW428,BA$15)+1,),
$DH428="раб.день",
$BP428/30*(IFERROR(
_xlfn.LET(_xlpm.VD,
CHOOSE(
{1;2;3;4;5;6;7;8;9;10;11;12;13;14;15;16;17;18},
45658,45659,45660,45661,45662,45663,45664,45665,45711,45724,45778,45779,45785,45786,45820,45821,45965,46022),
_xlfn.LET(_xlpm.DD,
MAX(MIN($AX428,EOMONTH(BA$15,0))-MAX($AW428,BA$15),),
_xlfn.IFS(
AND(MONTH($AW428)=MONTH(BA$15),MONTH($AX428)&lt;&gt;MONTH(BA$15)),
NETWORKDAYS.INTL($AW428,$AW428+_xlpm.DD,1,_xlpm.VD),
AND(MONTH($AW428)&lt;&gt;MONTH(BA$15),MONTH($AX428)=MONTH(BA$15)),
NETWORKDAYS.INTL(($AX428)-_xlpm.DD,$AX428,1,_xlpm.VD),
AND(MONTH($AW428)&lt;MONTH(BA$15),MONTH($AX428)&gt;MONTH(BA$15)),
NETWORKDAYS.INTL((EOMONTH(BA$15-1,1))-_xlpm.DD,EOMONTH(BA$15-1,1),1,_xlpm.VD),
AND(MONTH($AW428)=MONTH(BA$15),MONTH($AX428)=MONTH(BA$15)),
NETWORKDAYS.INTL($AW428,$AX428,1,_xlpm.VD)))),0)),
$DH428="месяц",
$BP428*BA428,
$DH428="неделя",
$BP428*BA428/7*(ROUNDUP((DAY(EOMONTH(BA$15,0)))/4,0))),
0)</f>
        <v/>
      </c>
      <c r="BS428" s="125">
        <f t="array" ref="BS428">
IFERROR(
_xlfn.IFS(
$DH428="день_1",
$BP428*$BL428/($AX428-$AW428+1)*BB428*(DAY(EOMONTH(BB$15,0))),
$DH428="день_2",
$BP428/30*MAX(MIN($AX428,EOMONTH(BB$15,0))-MAX($AW428,BB$15)+1,),
$DH428="раб.день",
$BP428/30*(IFERROR(
_xlfn.LET(_xlpm.VD,
CHOOSE(
{1;2;3;4;5;6;7;8;9;10;11;12;13;14;15;16;17;18},
45658,45659,45660,45661,45662,45663,45664,45665,45711,45724,45778,45779,45785,45786,45820,45821,45965,46022),
_xlfn.LET(_xlpm.DD,
MAX(MIN($AX428,EOMONTH(BB$15,0))-MAX($AW428,BB$15),),
_xlfn.IFS(
AND(MONTH($AW428)=MONTH(BB$15),MONTH($AX428)&lt;&gt;MONTH(BB$15)),
NETWORKDAYS.INTL($AW428,$AW428+_xlpm.DD,1,_xlpm.VD),
AND(MONTH($AW428)&lt;&gt;MONTH(BB$15),MONTH($AX428)=MONTH(BB$15)),
NETWORKDAYS.INTL(($AX428)-_xlpm.DD,$AX428,1,_xlpm.VD),
AND(MONTH($AW428)&lt;MONTH(BB$15),MONTH($AX428)&gt;MONTH(BB$15)),
NETWORKDAYS.INTL((EOMONTH(BB$15-1,1))-_xlpm.DD,EOMONTH(BB$15-1,1),1,_xlpm.VD),
AND(MONTH($AW428)=MONTH(BB$15),MONTH($AX428)=MONTH(BB$15)),
NETWORKDAYS.INTL($AW428,$AX428,1,_xlpm.VD)))),0)),
$DH428="месяц",
$BP428*BB428,
$DH428="неделя",
$BP428*BB428/7*(ROUNDUP((DAY(EOMONTH(BB$15,0)))/4,0))),
0)</f>
        <v/>
      </c>
      <c r="BT428" s="125">
        <f t="array" ref="BT428">
IFERROR(
_xlfn.IFS(
$DH428="день_1",
$BP428*$BL428/($AX428-$AW428+1)*BC428*(DAY(EOMONTH(BC$15,0))),
$DH428="день_2",
$BP428/30*MAX(MIN($AX428,EOMONTH(BC$15,0))-MAX($AW428,BC$15)+1,),
$DH428="раб.день",
$BP428/30*(IFERROR(
_xlfn.LET(_xlpm.VD,
CHOOSE(
{1;2;3;4;5;6;7;8;9;10;11;12;13;14;15;16;17;18},
45658,45659,45660,45661,45662,45663,45664,45665,45711,45724,45778,45779,45785,45786,45820,45821,45965,46022),
_xlfn.LET(_xlpm.DD,
MAX(MIN($AX428,EOMONTH(BC$15,0))-MAX($AW428,BC$15),),
_xlfn.IFS(
AND(MONTH($AW428)=MONTH(BC$15),MONTH($AX428)&lt;&gt;MONTH(BC$15)),
NETWORKDAYS.INTL($AW428,$AW428+_xlpm.DD,1,_xlpm.VD),
AND(MONTH($AW428)&lt;&gt;MONTH(BC$15),MONTH($AX428)=MONTH(BC$15)),
NETWORKDAYS.INTL(($AX428)-_xlpm.DD,$AX428,1,_xlpm.VD),
AND(MONTH($AW428)&lt;MONTH(BC$15),MONTH($AX428)&gt;MONTH(BC$15)),
NETWORKDAYS.INTL((EOMONTH(BC$15-1,1))-_xlpm.DD,EOMONTH(BC$15-1,1),1,_xlpm.VD),
AND(MONTH($AW428)=MONTH(BC$15),MONTH($AX428)=MONTH(BC$15)),
NETWORKDAYS.INTL($AW428,$AX428,1,_xlpm.VD)))),0)),
$DH428="месяц",
$BP428*BC428,
$DH428="неделя",
$BP428*BC428/7*(ROUNDUP((DAY(EOMONTH(BC$15,0)))/4,0))),
0)</f>
        <v/>
      </c>
      <c r="BU428" s="125">
        <f t="array" ref="BU428">
IFERROR(
_xlfn.IFS(
$DH428="день_1",
$BP428*$BL428/($AX428-$AW428+1)*BD428*(DAY(EOMONTH(BD$15,0))),
$DH428="день_2",
$BP428/30*MAX(MIN($AX428,EOMONTH(BD$15,0))-MAX($AW428,BD$15)+1,),
$DH428="раб.день",
$BP428/30*(IFERROR(
_xlfn.LET(_xlpm.VD,
CHOOSE(
{1;2;3;4;5;6;7;8;9;10;11;12;13;14;15;16;17;18},
45658,45659,45660,45661,45662,45663,45664,45665,45711,45724,45778,45779,45785,45786,45820,45821,45965,46022),
_xlfn.LET(_xlpm.DD,
MAX(MIN($AX428,EOMONTH(BD$15,0))-MAX($AW428,BD$15),),
_xlfn.IFS(
AND(MONTH($AW428)=MONTH(BD$15),MONTH($AX428)&lt;&gt;MONTH(BD$15)),
NETWORKDAYS.INTL($AW428,$AW428+_xlpm.DD,1,_xlpm.VD),
AND(MONTH($AW428)&lt;&gt;MONTH(BD$15),MONTH($AX428)=MONTH(BD$15)),
NETWORKDAYS.INTL(($AX428)-_xlpm.DD,$AX428,1,_xlpm.VD),
AND(MONTH($AW428)&lt;MONTH(BD$15),MONTH($AX428)&gt;MONTH(BD$15)),
NETWORKDAYS.INTL((EOMONTH(BD$15-1,1))-_xlpm.DD,EOMONTH(BD$15-1,1),1,_xlpm.VD),
AND(MONTH($AW428)=MONTH(BD$15),MONTH($AX428)=MONTH(BD$15)),
NETWORKDAYS.INTL($AW428,$AX428,1,_xlpm.VD)))),0)),
$DH428="месяц",
$BP428*BD428,
$DH428="неделя",
$BP428*BD428/7*(ROUNDUP((DAY(EOMONTH(BD$15,0)))/4,0))),
0)</f>
        <v/>
      </c>
      <c r="BV428" s="125">
        <f t="array" ref="BV428">
IFERROR(
_xlfn.IFS(
$DH428="день_1",
$BP428*$BL428/($AX428-$AW428+1)*BE428*(DAY(EOMONTH(BE$15,0))),
$DH428="день_2",
$BP428/30*MAX(MIN($AX428,EOMONTH(BE$15,0))-MAX($AW428,BE$15)+1,),
$DH428="раб.день",
$BP428/30*(IFERROR(
_xlfn.LET(_xlpm.VD,
CHOOSE(
{1;2;3;4;5;6;7;8;9;10;11;12;13;14;15;16;17;18},
45658,45659,45660,45661,45662,45663,45664,45665,45711,45724,45778,45779,45785,45786,45820,45821,45965,46022),
_xlfn.LET(_xlpm.DD,
MAX(MIN($AX428,EOMONTH(BE$15,0))-MAX($AW428,BE$15),),
_xlfn.IFS(
AND(MONTH($AW428)=MONTH(BE$15),MONTH($AX428)&lt;&gt;MONTH(BE$15)),
NETWORKDAYS.INTL($AW428,$AW428+_xlpm.DD,1,_xlpm.VD),
AND(MONTH($AW428)&lt;&gt;MONTH(BE$15),MONTH($AX428)=MONTH(BE$15)),
NETWORKDAYS.INTL(($AX428)-_xlpm.DD,$AX428,1,_xlpm.VD),
AND(MONTH($AW428)&lt;MONTH(BE$15),MONTH($AX428)&gt;MONTH(BE$15)),
NETWORKDAYS.INTL((EOMONTH(BE$15-1,1))-_xlpm.DD,EOMONTH(BE$15-1,1),1,_xlpm.VD),
AND(MONTH($AW428)=MONTH(BE$15),MONTH($AX428)=MONTH(BE$15)),
NETWORKDAYS.INTL($AW428,$AX428,1,_xlpm.VD)))),0)),
$DH428="месяц",
$BP428*BE428,
$DH428="неделя",
$BP428*BE428/7*(ROUNDUP((DAY(EOMONTH(BE$15,0)))/4,0))),
0)</f>
        <v/>
      </c>
      <c r="BW428" s="125">
        <f t="array" ref="BW428">
IFERROR(
_xlfn.IFS(
$DH428="день_1",
$BP428*$BL428/($AX428-$AW428+1)*BF428*(DAY(EOMONTH(BF$15,0))),
$DH428="день_2",
$BP428/30*MAX(MIN($AX428,EOMONTH(BF$15,0))-MAX($AW428,BF$15)+1,),
$DH428="раб.день",
$BP428/30*(IFERROR(
_xlfn.LET(_xlpm.VD,
CHOOSE(
{1;2;3;4;5;6;7;8;9;10;11;12;13;14;15;16;17;18},
45658,45659,45660,45661,45662,45663,45664,45665,45711,45724,45778,45779,45785,45786,45820,45821,45965,46022),
_xlfn.LET(_xlpm.DD,
MAX(MIN($AX428,EOMONTH(BF$15,0))-MAX($AW428,BF$15),),
_xlfn.IFS(
AND(MONTH($AW428)=MONTH(BF$15),MONTH($AX428)&lt;&gt;MONTH(BF$15)),
NETWORKDAYS.INTL($AW428,$AW428+_xlpm.DD,1,_xlpm.VD),
AND(MONTH($AW428)&lt;&gt;MONTH(BF$15),MONTH($AX428)=MONTH(BF$15)),
NETWORKDAYS.INTL(($AX428)-_xlpm.DD,$AX428,1,_xlpm.VD),
AND(MONTH($AW428)&lt;MONTH(BF$15),MONTH($AX428)&gt;MONTH(BF$15)),
NETWORKDAYS.INTL((EOMONTH(BF$15-1,1))-_xlpm.DD,EOMONTH(BF$15-1,1),1,_xlpm.VD),
AND(MONTH($AW428)=MONTH(BF$15),MONTH($AX428)=MONTH(BF$15)),
NETWORKDAYS.INTL($AW428,$AX428,1,_xlpm.VD)))),0)),
$DH428="месяц",
$BP428*BF428,
$DH428="неделя",
$BP428*BF428/7*(ROUNDUP((DAY(EOMONTH(BF$15,0)))/4,0))),
0)</f>
        <v/>
      </c>
      <c r="BX428" s="125">
        <f t="array" ref="BX428">
IFERROR(
_xlfn.IFS(
$DH428="день_1",
$BP428*$BL428/($AX428-$AW428+1)*BG428*(DAY(EOMONTH(BG$15,0))),
$DH428="день_2",
$BP428/30*MAX(MIN($AX428,EOMONTH(BG$15,0))-MAX($AW428,BG$15)+1,),
$DH428="раб.день",
$BP428/30*(IFERROR(
_xlfn.LET(_xlpm.VD,
CHOOSE(
{1;2;3;4;5;6;7;8;9;10;11;12;13;14;15;16;17;18},
45658,45659,45660,45661,45662,45663,45664,45665,45711,45724,45778,45779,45785,45786,45820,45821,45965,46022),
_xlfn.LET(_xlpm.DD,
MAX(MIN($AX428,EOMONTH(BG$15,0))-MAX($AW428,BG$15),),
_xlfn.IFS(
AND(MONTH($AW428)=MONTH(BG$15),MONTH($AX428)&lt;&gt;MONTH(BG$15)),
NETWORKDAYS.INTL($AW428,$AW428+_xlpm.DD,1,_xlpm.VD),
AND(MONTH($AW428)&lt;&gt;MONTH(BG$15),MONTH($AX428)=MONTH(BG$15)),
NETWORKDAYS.INTL(($AX428)-_xlpm.DD,$AX428,1,_xlpm.VD),
AND(MONTH($AW428)&lt;MONTH(BG$15),MONTH($AX428)&gt;MONTH(BG$15)),
NETWORKDAYS.INTL((EOMONTH(BG$15-1,1))-_xlpm.DD,EOMONTH(BG$15-1,1),1,_xlpm.VD),
AND(MONTH($AW428)=MONTH(BG$15),MONTH($AX428)=MONTH(BG$15)),
NETWORKDAYS.INTL($AW428,$AX428,1,_xlpm.VD)))),0)),
$DH428="месяц",
$BP428*BG428,
$DH428="неделя",
$BP428*BG428/7*(ROUNDUP((DAY(EOMONTH(BG$15,0)))/4,0))),
0)</f>
        <v/>
      </c>
      <c r="BY428" s="125">
        <f t="array" ref="BY428">
IFERROR(
_xlfn.IFS(
$DH428="день_1",
$BP428*$BL428/($AX428-$AW428+1)*BH428*(DAY(EOMONTH(BH$15,0))),
$DH428="день_2",
$BP428/30*MAX(MIN($AX428,EOMONTH(BH$15,0))-MAX($AW428,BH$15)+1,),
$DH428="раб.день",
$BP428/30*(IFERROR(
_xlfn.LET(_xlpm.VD,
CHOOSE(
{1;2;3;4;5;6;7;8;9;10;11;12;13;14;15;16;17;18},
45658,45659,45660,45661,45662,45663,45664,45665,45711,45724,45778,45779,45785,45786,45820,45821,45965,46022),
_xlfn.LET(_xlpm.DD,
MAX(MIN($AX428,EOMONTH(BH$15,0))-MAX($AW428,BH$15),),
_xlfn.IFS(
AND(MONTH($AW428)=MONTH(BH$15),MONTH($AX428)&lt;&gt;MONTH(BH$15)),
NETWORKDAYS.INTL($AW428,$AW428+_xlpm.DD,1,_xlpm.VD),
AND(MONTH($AW428)&lt;&gt;MONTH(BH$15),MONTH($AX428)=MONTH(BH$15)),
NETWORKDAYS.INTL(($AX428)-_xlpm.DD,$AX428,1,_xlpm.VD),
AND(MONTH($AW428)&lt;MONTH(BH$15),MONTH($AX428)&gt;MONTH(BH$15)),
NETWORKDAYS.INTL((EOMONTH(BH$15-1,1))-_xlpm.DD,EOMONTH(BH$15-1,1),1,_xlpm.VD),
AND(MONTH($AW428)=MONTH(BH$15),MONTH($AX428)=MONTH(BH$15)),
NETWORKDAYS.INTL($AW428,$AX428,1,_xlpm.VD)))),0)),
$DH428="месяц",
$BP428*BH428,
$DH428="неделя",
$BP428*BH428/7*(ROUNDUP((DAY(EOMONTH(BH$15,0)))/4,0))),
0)</f>
        <v/>
      </c>
      <c r="BZ428" s="125">
        <f t="array" ref="BZ428">
IFERROR(
_xlfn.IFS(
$DH428="день_1",
$BP428*$BL428/($AX428-$AW428+1)*BI428*(DAY(EOMONTH(BI$15,0))),
$DH428="день_2",
$BP428/30*MAX(MIN($AX428,EOMONTH(BI$15,0))-MAX($AW428,BI$15)+1,),
$DH428="раб.день",
$BP428/30*(IFERROR(
_xlfn.LET(_xlpm.VD,
CHOOSE(
{1;2;3;4;5;6;7;8;9;10;11;12;13;14;15;16;17;18},
45658,45659,45660,45661,45662,45663,45664,45665,45711,45724,45778,45779,45785,45786,45820,45821,45965,46022),
_xlfn.LET(_xlpm.DD,
MAX(MIN($AX428,EOMONTH(BI$15,0))-MAX($AW428,BI$15),),
_xlfn.IFS(
AND(MONTH($AW428)=MONTH(BI$15),MONTH($AX428)&lt;&gt;MONTH(BI$15)),
NETWORKDAYS.INTL($AW428,$AW428+_xlpm.DD,1,_xlpm.VD),
AND(MONTH($AW428)&lt;&gt;MONTH(BI$15),MONTH($AX428)=MONTH(BI$15)),
NETWORKDAYS.INTL(($AX428)-_xlpm.DD,$AX428,1,_xlpm.VD),
AND(MONTH($AW428)&lt;MONTH(BI$15),MONTH($AX428)&gt;MONTH(BI$15)),
NETWORKDAYS.INTL((EOMONTH(BI$15-1,1))-_xlpm.DD,EOMONTH(BI$15-1,1),1,_xlpm.VD),
AND(MONTH($AW428)=MONTH(BI$15),MONTH($AX428)=MONTH(BI$15)),
NETWORKDAYS.INTL($AW428,$AX428,1,_xlpm.VD)))),0)),
$DH428="месяц",
$BP428*BI428,
$DH428="неделя",
$BP428*BI428/7*(ROUNDUP((DAY(EOMONTH(BI$15,0)))/4,0))),
0)</f>
        <v/>
      </c>
      <c r="CA428" s="125">
        <f t="array" ref="CA428">
IFERROR(
_xlfn.IFS(
$DH428="день_1",
$BP428*$BL428/($AX428-$AW428+1)*BJ428*(DAY(EOMONTH(BJ$15,0))),
$DH428="день_2",
$BP428/30*MAX(MIN($AX428,EOMONTH(BJ$15,0))-MAX($AW428,BJ$15)+1,),
$DH428="раб.день",
$BP428/30*(IFERROR(
_xlfn.LET(_xlpm.VD,
CHOOSE(
{1;2;3;4;5;6;7;8;9;10;11;12;13;14;15;16;17;18},
45658,45659,45660,45661,45662,45663,45664,45665,45711,45724,45778,45779,45785,45786,45820,45821,45965,46022),
_xlfn.LET(_xlpm.DD,
MAX(MIN($AX428,EOMONTH(BJ$15,0))-MAX($AW428,BJ$15),),
_xlfn.IFS(
AND(MONTH($AW428)=MONTH(BJ$15),MONTH($AX428)&lt;&gt;MONTH(BJ$15)),
NETWORKDAYS.INTL($AW428,$AW428+_xlpm.DD,1,_xlpm.VD),
AND(MONTH($AW428)&lt;&gt;MONTH(BJ$15),MONTH($AX428)=MONTH(BJ$15)),
NETWORKDAYS.INTL(($AX428)-_xlpm.DD,$AX428,1,_xlpm.VD),
AND(MONTH($AW428)&lt;MONTH(BJ$15),MONTH($AX428)&gt;MONTH(BJ$15)),
NETWORKDAYS.INTL((EOMONTH(BJ$15-1,1))-_xlpm.DD,EOMONTH(BJ$15-1,1),1,_xlpm.VD),
AND(MONTH($AW428)=MONTH(BJ$15),MONTH($AX428)=MONTH(BJ$15)),
NETWORKDAYS.INTL($AW428,$AX428,1,_xlpm.VD)))),0)),
$DH428="месяц",
$BP428*BJ428,
$DH428="неделя",
$BP428*BJ428/7*(ROUNDUP((DAY(EOMONTH(BJ$15,0)))/4,0))),
0)</f>
        <v/>
      </c>
      <c r="CB428" s="125">
        <f t="array" ref="CB428">
IFERROR(
_xlfn.IFS(
$DH428="день_1",
$BP428*$BL428/($AX428-$AW428+1)*BK428*(DAY(EOMONTH(BK$15,0))),
$DH428="день_2",
$BP428/30*MAX(MIN($AX428,EOMONTH(BK$15,0))-MAX($AW428,BK$15)+1,),
$DH428="раб.день",
$BP428/30*(IFERROR(
_xlfn.LET(_xlpm.VD,
CHOOSE(
{1;2;3;4;5;6;7;8;9;10;11;12;13;14;15;16;17;18},
45658,45659,45660,45661,45662,45663,45664,45665,45711,45724,45778,45779,45785,45786,45820,45821,45965,46022),
_xlfn.LET(_xlpm.DD,
MAX(MIN($AX428,EOMONTH(BK$15,0))-MAX($AW428,BK$15),),
_xlfn.IFS(
AND(MONTH($AW428)=MONTH(BK$15),MONTH($AX428)&lt;&gt;MONTH(BK$15)),
NETWORKDAYS.INTL($AW428,$AW428+_xlpm.DD,1,_xlpm.VD),
AND(MONTH($AW428)&lt;&gt;MONTH(BK$15),MONTH($AX428)=MONTH(BK$15)),
NETWORKDAYS.INTL(($AX428)-_xlpm.DD,$AX428,1,_xlpm.VD),
AND(MONTH($AW428)&lt;MONTH(BK$15),MONTH($AX428)&gt;MONTH(BK$15)),
NETWORKDAYS.INTL((EOMONTH(BK$15-1,1))-_xlpm.DD,EOMONTH(BK$15-1,1),1,_xlpm.VD),
AND(MONTH($AW428)=MONTH(BK$15),MONTH($AX428)=MONTH(BK$15)),
NETWORKDAYS.INTL($AW428,$AX428,1,_xlpm.VD)))),0)),
$DH428="месяц",
$BP428*BK428,
$DH428="неделя",
$BP428*BK428/7*(ROUNDUP((DAY(EOMONTH(BK$15,0)))/4,0))),
0)</f>
        <v/>
      </c>
      <c r="CC428" s="125">
        <f>SUM($BQ428:$CB428)</f>
        <v/>
      </c>
      <c r="CD428" s="126">
        <f>SUM($EH428:$EH428)</f>
        <v/>
      </c>
      <c r="CE428" s="126">
        <f>$CD428*$AB428</f>
        <v/>
      </c>
      <c r="CF428" s="126">
        <f>SUM($EK428:$EK428)</f>
        <v/>
      </c>
      <c r="CG428" s="126">
        <f>$CF428*$AB428</f>
        <v/>
      </c>
      <c r="CH428" s="126">
        <f>SUM($CC428,$CE428,$CG428)</f>
        <v/>
      </c>
      <c r="CI428" s="126">
        <f>$CH428*(1+$CM428)</f>
        <v/>
      </c>
      <c r="CJ428" s="127" t="n">
        <v>0</v>
      </c>
      <c r="CK428" s="126">
        <f>SUM($CH428:$CH428)*(1+$CJ428)</f>
        <v/>
      </c>
      <c r="CL428" s="126">
        <f>SUM($CH428:$CH428)*(1+$CM428)</f>
        <v/>
      </c>
      <c r="CM428" s="59" t="inlineStr">
        <is>
          <t>20%</t>
        </is>
      </c>
      <c r="CN428" s="59" t="n"/>
      <c r="CO428" s="72" t="n"/>
      <c r="CP428" s="59" t="n"/>
      <c r="CQ428" s="73" t="n"/>
      <c r="CR428" s="73" t="n"/>
      <c r="CS428" s="73" t="n"/>
      <c r="CT428" s="72" t="n"/>
      <c r="CU428" s="79" t="inlineStr">
        <is>
          <t> </t>
        </is>
      </c>
      <c r="CV428" s="60" t="n"/>
      <c r="CW428" s="60" t="n"/>
      <c r="CX428" s="60" t="n"/>
      <c r="CY428" s="127">
        <f>IFERROR(($CC428-$EE428)/($EE428/(1-$DQ428)),0)</f>
        <v/>
      </c>
      <c r="CZ428" s="127">
        <f>IFERROR(1-$EI428/($CE428),0)</f>
        <v/>
      </c>
      <c r="DA428" s="127">
        <f>IFERROR(1-$EL428/($CG428),0)</f>
        <v/>
      </c>
      <c r="DB428" s="126">
        <f>ROUND(IFERROR(($CI428/(1+$CM428)-$EN428),0),2)</f>
        <v/>
      </c>
      <c r="DC428" s="128" t="n"/>
      <c r="DD428" s="125" t="n"/>
      <c r="DE428" s="75" t="n">
        <v>0</v>
      </c>
      <c r="DF428" s="128" t="n"/>
      <c r="DG428" s="125">
        <f>IF($DC428=0,0,$DD428*($DC428*100%-$DE428*$DF428))*SUM($AB428:$AB428)</f>
        <v/>
      </c>
      <c r="DH428" s="129" t="inlineStr">
        <is>
          <t>месяц</t>
        </is>
      </c>
      <c r="DI428" s="130">
        <f t="array" ref="DI428">IFERROR(
IF($ES428="LisChannel",
(ROUND(((INDEX({174.625;153.888888888889;130.972222222222},MATCH($AI428,{2;3;4}),0))*$AG428*$AI428),2)),0),0)</f>
        <v/>
      </c>
      <c r="DJ428" s="130">
        <f>
_xlfn.LET(_xlpm.X,
IFERROR(
IF($ES428="НовиковТВ",
(_xlfn.LET(_xlpm.NTV,
_xlfn.LET(_xlpm.MIN,350000,
IF(SUMIFS($DI:$DI,$ES:$ES,"НовиковТВ")&lt;=_xlpm.MIN,
(SUMIFS($DI:$DI,$ES:$ES,"НовиковТВ")/(COUNTIFS($ES:$ES,"НовиковТВ")))*_xlpm.MIN/SUMIFS($DI:$DI,$ES:$ES,"НовиковТВ"),
DI428)),
_xlpm.NTV+$DG428/(1-(1-(_xlpm.NTV)*(1-$DL428)*(1-$DM428)*(1-$DN428)*(1-$DO428)*(1-$DP428)/_xlpm.NTV))))/(1+$EP428),
$DI428+$DG428/(1-(1-($DI428)*(1-$DL428)*(1-$DM428)*(1-$DN428)*(1-$DO428)*(1-$DP428)/$DI428))),
0),
_xlpm.X*(1+$CM428)*(1+$CW428)-_xlpm.X*(1+$CM428)+_xlpm.X)</f>
        <v/>
      </c>
      <c r="DK428" s="125" t="inlineStr">
        <is>
          <t>послед.</t>
        </is>
      </c>
      <c r="DL428" s="63" t="n">
        <v>0</v>
      </c>
      <c r="DM428" s="63" t="n">
        <v>0</v>
      </c>
      <c r="DN428" s="63" t="n">
        <v>0</v>
      </c>
      <c r="DO428" s="63" t="n">
        <v>0</v>
      </c>
      <c r="DP428" s="63" t="n">
        <v>0</v>
      </c>
      <c r="DQ428" s="63">
        <f t="array" ref="DQ428">IFERROR(_xlfn.IFS(
$DK428="послед.",1-(1-$DL428)*(1-$DM428)*(1-$DN428)*(1-$DO428)*(1-$DP428),
$DK428="сумм.",$DL428+$DM428+$DN428+$DO428+$DP428),
0)</f>
        <v/>
      </c>
      <c r="DR428" s="125">
        <f t="array" ref="DR428">
IFERROR(
_xlfn.IFS(
$BL428=0,
0,
$BL428&gt;0,
_xlfn.IFS($DK428="послед.",
$DJ428*(1-$DL428)*(1-$DM428)*(1-$DN428)*(1-$DO428)*(1-$DP428),
$DK428="сумм.",
$DJ428*(1-($DL428+$DM428+$DN428+$DO428+$DP428)))),0)</f>
        <v/>
      </c>
      <c r="DS428" s="125">
        <f t="array" ref="DS428">
IFERROR(_xlfn.IFS(
$DH428="день_1",
$DR428*$BL428/($AX428-$AW428+1)*AZ428*(DAY(EOMONTH(AZ$15,0))),
$DH428="день_2",
$DR428/30*MAX(MIN($AX428,EOMONTH(AZ$15,0))-MAX($AW428,AZ$15)+1,),
$DH428="раб.день",
$DR428/30*(IFERROR(
_xlfn.LET(_xlpm.VD,
CHOOSE(
{1;2;3;4;5;6;7;8;9;10;11;12;13;14;15;16;17;18},
45658,45659,45660,45661,45662,45663,45664,45665,45711,45724,45778,45779,45785,45786,45820,45821,45965,46022),
_xlfn.LET(_xlpm.DD,
MAX(MIN($AX428,EOMONTH(AZ$15,0))-MAX($AW428,AZ$15),),
_xlfn.IFS(
AND(MONTH($AW428)=MONTH(AZ$15),MONTH($AX428)&lt;&gt;MONTH(AZ$15)),
NETWORKDAYS.INTL($AW428,$AW428+_xlpm.DD,1,_xlpm.VD),
AND(MONTH($AW428)&lt;&gt;MONTH(AZ$15),MONTH($AX428)=MONTH(AZ$15)),
NETWORKDAYS.INTL(($AX428)-_xlpm.DD,$AX428,1,_xlpm.VD),
AND(MONTH($AW428)&lt;MONTH(AZ$15),MONTH($AX428)&gt;MONTH(AZ$15)),
NETWORKDAYS.INTL((EOMONTH(AZ$15-1,1))-_xlpm.DD,EOMONTH(AZ$15-1,1),1,_xlpm.VD),
AND(MONTH($AW428)=MONTH(AZ$15),MONTH($AX428)=MONTH(AZ$15)),
NETWORKDAYS.INTL($AW428,$AX428,1,_xlpm.VD)))),0)),
$DH428="месяц",
$DR428*AZ428,
$DH428="неделя",
$DR428*AZ428/7*(ROUNDUP((DAY(EOMONTH(AZ$15,0)))/4,0))),
0)</f>
        <v/>
      </c>
      <c r="DT428" s="125">
        <f t="array" ref="DT428">
IFERROR(_xlfn.IFS(
$DH428="день_1",
$DR428*$BL428/($AX428-$AW428+1)*BA428*(DAY(EOMONTH(BA$15,0))),
$DH428="день_2",
$DR428/30*MAX(MIN($AX428,EOMONTH(BA$15,0))-MAX($AW428,BA$15)+1,),
$DH428="раб.день",
$DR428/30*(IFERROR(
_xlfn.LET(_xlpm.VD,
CHOOSE(
{1;2;3;4;5;6;7;8;9;10;11;12;13;14;15;16;17;18},
45658,45659,45660,45661,45662,45663,45664,45665,45711,45724,45778,45779,45785,45786,45820,45821,45965,46022),
_xlfn.LET(_xlpm.DD,
MAX(MIN($AX428,EOMONTH(BA$15,0))-MAX($AW428,BA$15),),
_xlfn.IFS(
AND(MONTH($AW428)=MONTH(BA$15),MONTH($AX428)&lt;&gt;MONTH(BA$15)),
NETWORKDAYS.INTL($AW428,$AW428+_xlpm.DD,1,_xlpm.VD),
AND(MONTH($AW428)&lt;&gt;MONTH(BA$15),MONTH($AX428)=MONTH(BA$15)),
NETWORKDAYS.INTL(($AX428)-_xlpm.DD,$AX428,1,_xlpm.VD),
AND(MONTH($AW428)&lt;MONTH(BA$15),MONTH($AX428)&gt;MONTH(BA$15)),
NETWORKDAYS.INTL((EOMONTH(BA$15-1,1))-_xlpm.DD,EOMONTH(BA$15-1,1),1,_xlpm.VD),
AND(MONTH($AW428)=MONTH(BA$15),MONTH($AX428)=MONTH(BA$15)),
NETWORKDAYS.INTL($AW428,$AX428,1,_xlpm.VD)))),0)),
$DH428="месяц",
$DR428*BA428,
$DH428="неделя",
$DR428*BA428/7*(ROUNDUP((DAY(EOMONTH(BA$15,0)))/4,0))),
0)</f>
        <v/>
      </c>
      <c r="DU428" s="125">
        <f t="array" ref="DU428">
IFERROR(_xlfn.IFS(
$DH428="день_1",
$DR428*$BL428/($AX428-$AW428+1)*BB428*(DAY(EOMONTH(BB$15,0))),
$DH428="день_2",
$DR428/30*MAX(MIN($AX428,EOMONTH(BB$15,0))-MAX($AW428,BB$15)+1,),
$DH428="раб.день",
$DR428/30*(IFERROR(
_xlfn.LET(_xlpm.VD,
CHOOSE(
{1;2;3;4;5;6;7;8;9;10;11;12;13;14;15;16;17;18},
45658,45659,45660,45661,45662,45663,45664,45665,45711,45724,45778,45779,45785,45786,45820,45821,45965,46022),
_xlfn.LET(_xlpm.DD,
MAX(MIN($AX428,EOMONTH(BB$15,0))-MAX($AW428,BB$15),),
_xlfn.IFS(
AND(MONTH($AW428)=MONTH(BB$15),MONTH($AX428)&lt;&gt;MONTH(BB$15)),
NETWORKDAYS.INTL($AW428,$AW428+_xlpm.DD,1,_xlpm.VD),
AND(MONTH($AW428)&lt;&gt;MONTH(BB$15),MONTH($AX428)=MONTH(BB$15)),
NETWORKDAYS.INTL(($AX428)-_xlpm.DD,$AX428,1,_xlpm.VD),
AND(MONTH($AW428)&lt;MONTH(BB$15),MONTH($AX428)&gt;MONTH(BB$15)),
NETWORKDAYS.INTL((EOMONTH(BB$15-1,1))-_xlpm.DD,EOMONTH(BB$15-1,1),1,_xlpm.VD),
AND(MONTH($AW428)=MONTH(BB$15),MONTH($AX428)=MONTH(BB$15)),
NETWORKDAYS.INTL($AW428,$AX428,1,_xlpm.VD)))),0)),
$DH428="месяц",
$DR428*BB428,
$DH428="неделя",
$DR428*BB428/7*(ROUNDUP((DAY(EOMONTH(BB$15,0)))/4,0))),
0)</f>
        <v/>
      </c>
      <c r="DV428" s="125">
        <f t="array" ref="DV428">
IFERROR(_xlfn.IFS(
$DH428="день_1",
$DR428*$BL428/($AX428-$AW428+1)*BC428*(DAY(EOMONTH(BC$15,0))),
$DH428="день_2",
$DR428/30*MAX(MIN($AX428,EOMONTH(BC$15,0))-MAX($AW428,BC$15)+1,),
$DH428="раб.день",
$DR428/30*(IFERROR(
_xlfn.LET(_xlpm.VD,
CHOOSE(
{1;2;3;4;5;6;7;8;9;10;11;12;13;14;15;16;17;18},
45658,45659,45660,45661,45662,45663,45664,45665,45711,45724,45778,45779,45785,45786,45820,45821,45965,46022),
_xlfn.LET(_xlpm.DD,
MAX(MIN($AX428,EOMONTH(BC$15,0))-MAX($AW428,BC$15),),
_xlfn.IFS(
AND(MONTH($AW428)=MONTH(BC$15),MONTH($AX428)&lt;&gt;MONTH(BC$15)),
NETWORKDAYS.INTL($AW428,$AW428+_xlpm.DD,1,_xlpm.VD),
AND(MONTH($AW428)&lt;&gt;MONTH(BC$15),MONTH($AX428)=MONTH(BC$15)),
NETWORKDAYS.INTL(($AX428)-_xlpm.DD,$AX428,1,_xlpm.VD),
AND(MONTH($AW428)&lt;MONTH(BC$15),MONTH($AX428)&gt;MONTH(BC$15)),
NETWORKDAYS.INTL((EOMONTH(BC$15-1,1))-_xlpm.DD,EOMONTH(BC$15-1,1),1,_xlpm.VD),
AND(MONTH($AW428)=MONTH(BC$15),MONTH($AX428)=MONTH(BC$15)),
NETWORKDAYS.INTL($AW428,$AX428,1,_xlpm.VD)))),0)),
$DH428="месяц",
$DR428*BC428,
$DH428="неделя",
$DR428*BC428/7*(ROUNDUP((DAY(EOMONTH(BC$15,0)))/4,0))),
0)</f>
        <v/>
      </c>
      <c r="DW428" s="125">
        <f t="array" ref="DW428">
IFERROR(_xlfn.IFS(
$DH428="день_1",
$DR428*$BL428/($AX428-$AW428+1)*BD428*(DAY(EOMONTH(BD$15,0))),
$DH428="день_2",
$DR428/30*MAX(MIN($AX428,EOMONTH(BD$15,0))-MAX($AW428,BD$15)+1,),
$DH428="раб.день",
$DR428/30*(IFERROR(
_xlfn.LET(_xlpm.VD,
CHOOSE(
{1;2;3;4;5;6;7;8;9;10;11;12;13;14;15;16;17;18},
45658,45659,45660,45661,45662,45663,45664,45665,45711,45724,45778,45779,45785,45786,45820,45821,45965,46022),
_xlfn.LET(_xlpm.DD,
MAX(MIN($AX428,EOMONTH(BD$15,0))-MAX($AW428,BD$15),),
_xlfn.IFS(
AND(MONTH($AW428)=MONTH(BD$15),MONTH($AX428)&lt;&gt;MONTH(BD$15)),
NETWORKDAYS.INTL($AW428,$AW428+_xlpm.DD,1,_xlpm.VD),
AND(MONTH($AW428)&lt;&gt;MONTH(BD$15),MONTH($AX428)=MONTH(BD$15)),
NETWORKDAYS.INTL(($AX428)-_xlpm.DD,$AX428,1,_xlpm.VD),
AND(MONTH($AW428)&lt;MONTH(BD$15),MONTH($AX428)&gt;MONTH(BD$15)),
NETWORKDAYS.INTL((EOMONTH(BD$15-1,1))-_xlpm.DD,EOMONTH(BD$15-1,1),1,_xlpm.VD),
AND(MONTH($AW428)=MONTH(BD$15),MONTH($AX428)=MONTH(BD$15)),
NETWORKDAYS.INTL($AW428,$AX428,1,_xlpm.VD)))),0)),
$DH428="месяц",
$DR428*BD428,
$DH428="неделя",
$DR428*BD428/7*(ROUNDUP((DAY(EOMONTH(BD$15,0)))/4,0))),
0)</f>
        <v/>
      </c>
      <c r="DX428" s="125">
        <f t="array" ref="DX428">
IFERROR(_xlfn.IFS(
$DH428="день_1",
$DR428*$BL428/($AX428-$AW428+1)*BE428*(DAY(EOMONTH(BE$15,0))),
$DH428="день_2",
$DR428/30*MAX(MIN($AX428,EOMONTH(BE$15,0))-MAX($AW428,BE$15)+1,),
$DH428="раб.день",
$DR428/30*(IFERROR(
_xlfn.LET(_xlpm.VD,
CHOOSE(
{1;2;3;4;5;6;7;8;9;10;11;12;13;14;15;16;17;18},
45658,45659,45660,45661,45662,45663,45664,45665,45711,45724,45778,45779,45785,45786,45820,45821,45965,46022),
_xlfn.LET(_xlpm.DD,
MAX(MIN($AX428,EOMONTH(BE$15,0))-MAX($AW428,BE$15),),
_xlfn.IFS(
AND(MONTH($AW428)=MONTH(BE$15),MONTH($AX428)&lt;&gt;MONTH(BE$15)),
NETWORKDAYS.INTL($AW428,$AW428+_xlpm.DD,1,_xlpm.VD),
AND(MONTH($AW428)&lt;&gt;MONTH(BE$15),MONTH($AX428)=MONTH(BE$15)),
NETWORKDAYS.INTL(($AX428)-_xlpm.DD,$AX428,1,_xlpm.VD),
AND(MONTH($AW428)&lt;MONTH(BE$15),MONTH($AX428)&gt;MONTH(BE$15)),
NETWORKDAYS.INTL((EOMONTH(BE$15-1,1))-_xlpm.DD,EOMONTH(BE$15-1,1),1,_xlpm.VD),
AND(MONTH($AW428)=MONTH(BE$15),MONTH($AX428)=MONTH(BE$15)),
NETWORKDAYS.INTL($AW428,$AX428,1,_xlpm.VD)))),0)),
$DH428="месяц",
$DR428*BE428,
$DH428="неделя",
$DR428*BE428/7*(ROUNDUP((DAY(EOMONTH(BE$15,0)))/4,0))),
0)</f>
        <v/>
      </c>
      <c r="DY428" s="125">
        <f t="array" ref="DY428">
IFERROR(_xlfn.IFS(
$DH428="день_1",
$DR428*$BL428/($AX428-$AW428+1)*BF428*(DAY(EOMONTH(BF$15,0))),
$DH428="день_2",
$DR428/30*MAX(MIN($AX428,EOMONTH(BF$15,0))-MAX($AW428,BF$15)+1,),
$DH428="раб.день",
$DR428/30*(IFERROR(
_xlfn.LET(_xlpm.VD,
CHOOSE(
{1;2;3;4;5;6;7;8;9;10;11;12;13;14;15;16;17;18},
45658,45659,45660,45661,45662,45663,45664,45665,45711,45724,45778,45779,45785,45786,45820,45821,45965,46022),
_xlfn.LET(_xlpm.DD,
MAX(MIN($AX428,EOMONTH(BF$15,0))-MAX($AW428,BF$15),),
_xlfn.IFS(
AND(MONTH($AW428)=MONTH(BF$15),MONTH($AX428)&lt;&gt;MONTH(BF$15)),
NETWORKDAYS.INTL($AW428,$AW428+_xlpm.DD,1,_xlpm.VD),
AND(MONTH($AW428)&lt;&gt;MONTH(BF$15),MONTH($AX428)=MONTH(BF$15)),
NETWORKDAYS.INTL(($AX428)-_xlpm.DD,$AX428,1,_xlpm.VD),
AND(MONTH($AW428)&lt;MONTH(BF$15),MONTH($AX428)&gt;MONTH(BF$15)),
NETWORKDAYS.INTL((EOMONTH(BF$15-1,1))-_xlpm.DD,EOMONTH(BF$15-1,1),1,_xlpm.VD),
AND(MONTH($AW428)=MONTH(BF$15),MONTH($AX428)=MONTH(BF$15)),
NETWORKDAYS.INTL($AW428,$AX428,1,_xlpm.VD)))),0)),
$DH428="месяц",
$DR428*BF428,
$DH428="неделя",
$DR428*BF428/7*(ROUNDUP((DAY(EOMONTH(BF$15,0)))/4,0))),
0)</f>
        <v/>
      </c>
      <c r="DZ428" s="125">
        <f t="array" ref="DZ428">
IFERROR(_xlfn.IFS(
$DH428="день_1",
$DR428*$BL428/($AX428-$AW428+1)*BG428*(DAY(EOMONTH(BG$15,0))),
$DH428="день_2",
$DR428/30*MAX(MIN($AX428,EOMONTH(BG$15,0))-MAX($AW428,BG$15)+1,),
$DH428="раб.день",
$DR428/30*(IFERROR(
_xlfn.LET(_xlpm.VD,
CHOOSE(
{1;2;3;4;5;6;7;8;9;10;11;12;13;14;15;16;17;18},
45658,45659,45660,45661,45662,45663,45664,45665,45711,45724,45778,45779,45785,45786,45820,45821,45965,46022),
_xlfn.LET(_xlpm.DD,
MAX(MIN($AX428,EOMONTH(BG$15,0))-MAX($AW428,BG$15),),
_xlfn.IFS(
AND(MONTH($AW428)=MONTH(BG$15),MONTH($AX428)&lt;&gt;MONTH(BG$15)),
NETWORKDAYS.INTL($AW428,$AW428+_xlpm.DD,1,_xlpm.VD),
AND(MONTH($AW428)&lt;&gt;MONTH(BG$15),MONTH($AX428)=MONTH(BG$15)),
NETWORKDAYS.INTL(($AX428)-_xlpm.DD,$AX428,1,_xlpm.VD),
AND(MONTH($AW428)&lt;MONTH(BG$15),MONTH($AX428)&gt;MONTH(BG$15)),
NETWORKDAYS.INTL((EOMONTH(BG$15-1,1))-_xlpm.DD,EOMONTH(BG$15-1,1),1,_xlpm.VD),
AND(MONTH($AW428)=MONTH(BG$15),MONTH($AX428)=MONTH(BG$15)),
NETWORKDAYS.INTL($AW428,$AX428,1,_xlpm.VD)))),0)),
$DH428="месяц",
$DR428*BG428,
$DH428="неделя",
$DR428*BG428/7*(ROUNDUP((DAY(EOMONTH(BG$15,0)))/4,0))),
0)</f>
        <v/>
      </c>
      <c r="EA428" s="125">
        <f t="array" ref="EA428">
IFERROR(_xlfn.IFS(
$DH428="день_1",
$DR428*$BL428/($AX428-$AW428+1)*BH428*(DAY(EOMONTH(BH$15,0))),
$DH428="день_2",
$DR428/30*MAX(MIN($AX428,EOMONTH(BH$15,0))-MAX($AW428,BH$15)+1,),
$DH428="раб.день",
$DR428/30*(IFERROR(
_xlfn.LET(_xlpm.VD,
CHOOSE(
{1;2;3;4;5;6;7;8;9;10;11;12;13;14;15;16;17;18},
45658,45659,45660,45661,45662,45663,45664,45665,45711,45724,45778,45779,45785,45786,45820,45821,45965,46022),
_xlfn.LET(_xlpm.DD,
MAX(MIN($AX428,EOMONTH(BH$15,0))-MAX($AW428,BH$15),),
_xlfn.IFS(
AND(MONTH($AW428)=MONTH(BH$15),MONTH($AX428)&lt;&gt;MONTH(BH$15)),
NETWORKDAYS.INTL($AW428,$AW428+_xlpm.DD,1,_xlpm.VD),
AND(MONTH($AW428)&lt;&gt;MONTH(BH$15),MONTH($AX428)=MONTH(BH$15)),
NETWORKDAYS.INTL(($AX428)-_xlpm.DD,$AX428,1,_xlpm.VD),
AND(MONTH($AW428)&lt;MONTH(BH$15),MONTH($AX428)&gt;MONTH(BH$15)),
NETWORKDAYS.INTL((EOMONTH(BH$15-1,1))-_xlpm.DD,EOMONTH(BH$15-1,1),1,_xlpm.VD),
AND(MONTH($AW428)=MONTH(BH$15),MONTH($AX428)=MONTH(BH$15)),
NETWORKDAYS.INTL($AW428,$AX428,1,_xlpm.VD)))),0)),
$DH428="месяц",
$DR428*BH428,
$DH428="неделя",
$DR428*BH428/7*(ROUNDUP((DAY(EOMONTH(BH$15,0)))/4,0))),
0)</f>
        <v/>
      </c>
      <c r="EB428" s="125">
        <f t="array" ref="EB428">
IFERROR(_xlfn.IFS(
$DH428="день_1",
$DR428*$BL428/($AX428-$AW428+1)*BI428*(DAY(EOMONTH(BI$15,0))),
$DH428="день_2",
$DR428/30*MAX(MIN($AX428,EOMONTH(BI$15,0))-MAX($AW428,BI$15)+1,),
$DH428="раб.день",
$DR428/30*(IFERROR(
_xlfn.LET(_xlpm.VD,
CHOOSE(
{1;2;3;4;5;6;7;8;9;10;11;12;13;14;15;16;17;18},
45658,45659,45660,45661,45662,45663,45664,45665,45711,45724,45778,45779,45785,45786,45820,45821,45965,46022),
_xlfn.LET(_xlpm.DD,
MAX(MIN($AX428,EOMONTH(BI$15,0))-MAX($AW428,BI$15),),
_xlfn.IFS(
AND(MONTH($AW428)=MONTH(BI$15),MONTH($AX428)&lt;&gt;MONTH(BI$15)),
NETWORKDAYS.INTL($AW428,$AW428+_xlpm.DD,1,_xlpm.VD),
AND(MONTH($AW428)&lt;&gt;MONTH(BI$15),MONTH($AX428)=MONTH(BI$15)),
NETWORKDAYS.INTL(($AX428)-_xlpm.DD,$AX428,1,_xlpm.VD),
AND(MONTH($AW428)&lt;MONTH(BI$15),MONTH($AX428)&gt;MONTH(BI$15)),
NETWORKDAYS.INTL((EOMONTH(BI$15-1,1))-_xlpm.DD,EOMONTH(BI$15-1,1),1,_xlpm.VD),
AND(MONTH($AW428)=MONTH(BI$15),MONTH($AX428)=MONTH(BI$15)),
NETWORKDAYS.INTL($AW428,$AX428,1,_xlpm.VD)))),0)),
$DH428="месяц",
$DR428*BI428,
$DH428="неделя",
$DR428*BI428/7*(ROUNDUP((DAY(EOMONTH(BI$15,0)))/4,0))),
0)</f>
        <v/>
      </c>
      <c r="EC428" s="125">
        <f t="array" ref="EC428">
IFERROR(_xlfn.IFS(
$DH428="день_1",
$DR428*$BL428/($AX428-$AW428+1)*BJ428*(DAY(EOMONTH(BJ$15,0))),
$DH428="день_2",
$DR428/30*MAX(MIN($AX428,EOMONTH(BJ$15,0))-MAX($AW428,BJ$15)+1,),
$DH428="раб.день",
$DR428/30*(IFERROR(
_xlfn.LET(_xlpm.VD,
CHOOSE(
{1;2;3;4;5;6;7;8;9;10;11;12;13;14;15;16;17;18},
45658,45659,45660,45661,45662,45663,45664,45665,45711,45724,45778,45779,45785,45786,45820,45821,45965,46022),
_xlfn.LET(_xlpm.DD,
MAX(MIN($AX428,EOMONTH(BJ$15,0))-MAX($AW428,BJ$15),),
_xlfn.IFS(
AND(MONTH($AW428)=MONTH(BJ$15),MONTH($AX428)&lt;&gt;MONTH(BJ$15)),
NETWORKDAYS.INTL($AW428,$AW428+_xlpm.DD,1,_xlpm.VD),
AND(MONTH($AW428)&lt;&gt;MONTH(BJ$15),MONTH($AX428)=MONTH(BJ$15)),
NETWORKDAYS.INTL(($AX428)-_xlpm.DD,$AX428,1,_xlpm.VD),
AND(MONTH($AW428)&lt;MONTH(BJ$15),MONTH($AX428)&gt;MONTH(BJ$15)),
NETWORKDAYS.INTL((EOMONTH(BJ$15-1,1))-_xlpm.DD,EOMONTH(BJ$15-1,1),1,_xlpm.VD),
AND(MONTH($AW428)=MONTH(BJ$15),MONTH($AX428)=MONTH(BJ$15)),
NETWORKDAYS.INTL($AW428,$AX428,1,_xlpm.VD)))),0)),
$DH428="месяц",
$DR428*BJ428,
$DH428="неделя",
$DR428*BJ428/7*(ROUNDUP((DAY(EOMONTH(BJ$15,0)))/4,0))),
0)</f>
        <v/>
      </c>
      <c r="ED428" s="125">
        <f t="array" ref="ED428">
IFERROR(_xlfn.IFS(
$DH428="день_1",
$DR428*$BL428/($AX428-$AW428+1)*BK428*(DAY(EOMONTH(BK$15,0))),
$DH428="день_2",
$DR428/30*MAX(MIN($AX428,EOMONTH(BK$15,0))-MAX($AW428,BK$15)+1,),
$DH428="раб.день",
$DR428/30*(IFERROR(
_xlfn.LET(_xlpm.VD,
CHOOSE(
{1;2;3;4;5;6;7;8;9;10;11;12;13;14;15;16;17;18},
45658,45659,45660,45661,45662,45663,45664,45665,45711,45724,45778,45779,45785,45786,45820,45821,45965,46022),
_xlfn.LET(_xlpm.DD,
MAX(MIN($AX428,EOMONTH(BK$15,0))-MAX($AW428,BK$15),),
_xlfn.IFS(
AND(MONTH($AW428)=MONTH(BK$15),MONTH($AX428)&lt;&gt;MONTH(BK$15)),
NETWORKDAYS.INTL($AW428,$AW428+_xlpm.DD,1,_xlpm.VD),
AND(MONTH($AW428)&lt;&gt;MONTH(BK$15),MONTH($AX428)=MONTH(BK$15)),
NETWORKDAYS.INTL(($AX428)-_xlpm.DD,$AX428,1,_xlpm.VD),
AND(MONTH($AW428)&lt;MONTH(BK$15),MONTH($AX428)&gt;MONTH(BK$15)),
NETWORKDAYS.INTL((EOMONTH(BK$15-1,1))-_xlpm.DD,EOMONTH(BK$15-1,1),1,_xlpm.VD),
AND(MONTH($AW428)=MONTH(BK$15),MONTH($AX428)=MONTH(BK$15)),
NETWORKDAYS.INTL($AW428,$AX428,1,_xlpm.VD)))),0)),
$DH428="месяц",
$DR428*BK428,
$DH428="неделя",
$DR428*BK428/7*(ROUNDUP((DAY(EOMONTH(BK$15,0)))/4,0))),
0)</f>
        <v/>
      </c>
      <c r="EE428" s="125">
        <f>SUM($DS428,$DT428,$DU428,$DV428,$DW428,$DX428,$DY428,$DZ428,$EA428,$EB428,$EC428,$ED428)</f>
        <v/>
      </c>
      <c r="EF428" s="125">
        <f>IFERROR(ROUND($EE428*(1+$EP428),2),0)</f>
        <v/>
      </c>
      <c r="EG428" s="128" t="n">
        <v>1</v>
      </c>
      <c r="EH428" s="126" t="n">
        <v>0</v>
      </c>
      <c r="EI428" s="126">
        <f>ROUND(SUM($EH428:$EH428)*SUM($AB428:$AB428)*$EG428,2)</f>
        <v/>
      </c>
      <c r="EJ428" s="126">
        <f>ROUND($EI428*(1+$EP428),2)</f>
        <v/>
      </c>
      <c r="EK428" s="126" t="n">
        <v>0</v>
      </c>
      <c r="EL428" s="126">
        <f>ROUND(SUM($EK428:$EK428)*SUM($AB428:$AB428)*$EG428,2)</f>
        <v/>
      </c>
      <c r="EM428" s="126">
        <f>ROUND($EL428*(1+$EP428),2)</f>
        <v/>
      </c>
      <c r="EN428" s="126">
        <f>SUM($EE428,$EI428,$EL428)</f>
        <v/>
      </c>
      <c r="EO428" s="126">
        <f>SUM($EF428,$EJ428,$EM428)</f>
        <v/>
      </c>
      <c r="EP428" s="59" t="inlineStr">
        <is>
          <t>20%</t>
        </is>
      </c>
      <c r="EQ428" s="59" t="n"/>
      <c r="ER428" s="60">
        <f t="array" ref="ER428">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MATCH(ES428,
{"AMS";"RussOutdoor";"HD Outdoor";"Ingroup";"IQ";"Ledproduction";"LisChannel";"Logic";"Media-PPL";"NovikovTV | НовиковТВ";"SMA";"SOK";"КрокусТВ | CrocusTV | IndoorTV";"Сити";"ТЯК Москва"},
0)),"")</f>
        <v/>
      </c>
      <c r="ES428" s="60" t="n"/>
      <c r="ET428" s="60">
        <f t="array" ref="ET428">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MATCH(ES428,
{"AMS";"RussOutdoor";"HD Outdoor";"Ingroup";"IQ";"Ledproduction";"LisChannel";"Logic";"Media-PPL";"NovikovTV | НовиковТВ";"SMA";"SOK";"КрокусТВ | CrocusTV | IndoorTV";"Сити";"ТЯК Москва"},
0)),"")</f>
        <v/>
      </c>
      <c r="EU428" s="60" t="n"/>
      <c r="EV428" s="60" t="n"/>
      <c r="EX428" s="110">
        <f t="array" ref="EX428">
($AR428/30
+N("ТРАФИК ПЛОЩАДКИ"))*
(IFERROR(
_xlfn.LET(
_xlpm.GPR,
HLOOKUP($L428,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(MATCH($T428,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IF($Q428="цифровой",_xlpm.GPR/$AG428,_xlpm.GPR/60)),
0)
+N("DWELL TIME"))*
(IF($AB428=0,0,IF($AB428=1,0.3,IF($AB428=2,0.5,IF($AB428&gt;2,1))))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_xlfn.IFS($AC428="да",1.2,$AC428="нет",1)*
_xlfn.IFS($AD428="да",1.2,$AD428="нет",1)*
IF(R428="статический",1,1.2)*
$X428*
INDEX(
{1.2;1;1.2;1.2;1;1.2;1.2;1.2;1.2;1.2;1.2;1;1.2;1.2;1.2;1.2;1;1;1.2;1.2;1.2;1;1;1;1;1.2;1.2;1.2;1.2;1;1;1;1;1.2;1.2;1.2;1.2;1.2;1.2;1.2;1.2;1;1;1.2;1;1;1;1;1.5;1;1;1.5;1.5;1.2},
MATCH($Q428,_xlpm.MI,0)))&gt;{0.02;0.04;0.06;0.1;0.2;0.4;0.6;0.8;1;2;4;6})),
{0;1;2;3;4;5;6;7;8;9;10;11;12},
0)))
+N("КОЭФФИЦИЕНТ КОНТАКТА"))))*
(_xlfn.IFS($X428&lt;0.1,$X428/1000,$X428&gt;25,5.2,AND($X428&gt;=0.1,$X428&lt;=25),(($X428*2+0.1)/10)*($X428/10)))*
IFERROR((_xlfn.LET(
_xlpm.MA,
{0;0.8;0.85;0.9;0.95;1},
_xlpm.MAA,
{0;1;2;3;4;5},
INDEX(_xlpm.MA,MATCH(SUMPRODUCT(--((IF(ROUND(_xlpm.MAA,1)&gt;5,5,ROUND($AB428,1)))&gt;{0;1;2;3;4;5})),_xlpm.MAA,0)))
+N("КОЭФФИЦИЕНТ КОЛ-ВО КОНСТРУКЦИЙ")),1)*
$AB428,0))*
(IF($Q428="цифровой",$AG428/15*$AI428,1)
+N("ДЛЯ ЦИФРЫ"))</f>
        <v/>
      </c>
      <c r="EY428" s="110">
        <f>IFERROR(EX428*AY428,0)</f>
        <v/>
      </c>
      <c r="EZ428" s="131">
        <f>IFERROR(DP428/EY428*1000,0)</f>
        <v/>
      </c>
      <c r="FA428" s="112">
        <f>IFERROR(FC428/FB428,0)</f>
        <v/>
      </c>
      <c r="FB428" s="112">
        <f>IFERROR((FC428/(EY428/FF428*#REF!))*0.825,0)</f>
        <v/>
      </c>
      <c r="FC428" s="112">
        <f>IFERROR(((EX428*30/AR428)*100)/30,0)</f>
        <v/>
      </c>
      <c r="FD428" s="112">
        <f>IFERROR(EY428/G428*100%,0)</f>
        <v/>
      </c>
      <c r="FE428" s="112">
        <f>IFERROR(FD428/FC428*100%,0)</f>
        <v/>
      </c>
      <c r="FF428" s="110">
        <f>IFERROR(AR428/30*AY428,0)</f>
        <v/>
      </c>
    </row>
    <row r="429" ht="13" customHeight="1">
      <c r="A429" s="59" t="n"/>
      <c r="B429" s="60" t="n"/>
      <c r="C429" s="60" t="n"/>
      <c r="D429" s="60">
        <f t="array" ref="D429">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MATCH($E429,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29" s="60">
        <f t="array" ref="E429">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MATCH($F429,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29" s="60" t="inlineStr"/>
      <c r="G429" s="60" t="n"/>
      <c r="H429" s="60">
        <f t="array" ref="H429">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MATCH($I429,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29" s="60" t="n"/>
      <c r="J429" s="60" t="n"/>
      <c r="K429" s="60" t="n"/>
      <c r="L429" s="60" t="n"/>
      <c r="M429" s="60" t="n"/>
      <c r="N429" s="60" t="n"/>
      <c r="O429" s="60" t="n"/>
      <c r="P429" s="60">
        <f t="array" ref="P429">
_xlfn.IFS(
ISNUMBER(MATCH($Q429,{"шелфбаннер","разделитель","монетница","чековая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ISNUMBER(MATCH($Q429,{"LED/LCD","видеокулер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ISNUMBER(MATCH($Q429,{"автомобиль","машина","выставочное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ISNUMBER(MATCH($Q429,{"билборд","лифтовая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ISNUMBER(MATCH($Q429,{"навигация","подвесной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ISNUMBER(MATCH($Q429,{"движущаяся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ISNUMBER(MATCH($Q429,{"каталог","журнал"},)),
"Пресса",
$Q429="","")</f>
        <v/>
      </c>
      <c r="Q429" s="60" t="n"/>
      <c r="R429" s="60">
        <f t="array" ref="R429">
IFERROR(
_xlfn.IFS(
OR(ISNUMBER(MATCH($Q429,{"экспозиция","макет","стенд","автостенд","авто стенд","выставочное пространство","выставочные стенды","модульные выставочные стенды","3Д конструкция","3D конструкция"},)),P429="Экспонирование"),
"нестандартный",
ISNUMBER(MATCH($Q429,{"скроллер","призматрон"},)),
"динамический",
$P429="Видео",
"цифровой",
OR($P429="Пресса",$P429="Щит",$P429="POSm",$P429="Подвес",$P429="Брендирование/оклейка"),
"статический"),"")</f>
        <v/>
      </c>
      <c r="S429" s="59" t="n"/>
      <c r="T429" s="60" t="n"/>
      <c r="U429" s="60" t="n"/>
      <c r="V429" s="60">
        <f>
IF(P429="Видео",
"цифровой постер/ролик",
IF(ISNUMBER(MATCH(Q429,{"короб световой","короб световой | лайтбокс","короб световой | кристалайт","лайтбокс","лайт бокс","кристалайт","LB","lightbox"},)),
"бэклит",
IF(P429="Брендирование/оклейка",
"перфарированная пленка/самоклейка",
IF(P429="Экспонирование",
"под запрос",
IF(P429="Подвес",
"баннер/ткань",
"")))))</f>
        <v/>
      </c>
      <c r="W429" s="59" t="n"/>
      <c r="X429" s="59" t="n"/>
      <c r="Y429" s="59" t="n"/>
      <c r="Z429" s="61" t="n"/>
      <c r="AA429" s="61" t="n"/>
      <c r="AB429" s="61">
        <f>IF(BL429&gt;0,Z429,0)</f>
        <v/>
      </c>
      <c r="AC429" s="59" t="n"/>
      <c r="AD429" s="59" t="n"/>
      <c r="AE429" s="59" t="n"/>
      <c r="AF429" s="59" t="n"/>
      <c r="AG429" s="59" t="n"/>
      <c r="AH429" s="59" t="n"/>
      <c r="AI429" s="59" t="n"/>
      <c r="AJ429" s="59" t="n"/>
      <c r="AK429" s="59" t="n"/>
      <c r="AL429" s="62">
        <f>IFERROR(IF(OR(R429="статический",R429="динамический",R429="нестандартный",R429="",R429=""),"-",IF(AND(AH429="-",AI429="-"),"-",AK429*3600/AH429*AI429)),"-")</f>
        <v/>
      </c>
      <c r="AM429" s="62">
        <f>IFERROR(IF(OR(R429="статический",R429="динамический",R429="",R429="", R429="BTL",R429="нестандартный"),"-",AG429*AI429*AL429/60),"-")</f>
        <v/>
      </c>
      <c r="AN429" s="63">
        <f>IFERROR(IF(AH429="","-",AG429*AI429/AH429),"-")</f>
        <v/>
      </c>
      <c r="AO429" s="59">
        <f>IFERROR(IF(OR($R429="статический",$R429="динамический",$R429="",$R429="",$R429="BTL",$R429="нестандартный"),"-",$AL429*$AY429),"-")</f>
        <v/>
      </c>
      <c r="AP429" s="62">
        <f>IFERROR(IF(OR($R429="статический",$R429="динамический",$R429="",$R429="",$R429="BTL",$R429="нестандартный"),"-",$AM429*AY429),"-")</f>
        <v/>
      </c>
      <c r="AQ429" s="64" t="n"/>
      <c r="AR429" s="61" t="n"/>
      <c r="AS429" s="61" t="n"/>
      <c r="AT429" s="61" t="n"/>
      <c r="AU429" s="65" t="n"/>
      <c r="AV429" s="124">
        <f>IFERROR(DR429/AT429*1000,"n/a")</f>
        <v/>
      </c>
      <c r="AW429" s="67" t="n"/>
      <c r="AX429" s="67" t="n"/>
      <c r="AY429" s="43">
        <f>IFERROR(IF(OR($AW429="",$AX429=""),"",_xlfn.DAYS($AX429+1,$AW429)),"")</f>
        <v/>
      </c>
      <c r="AZ429" s="68">
        <f t="array" ref="AZ429">
_xlfn.LET(_xlpm.COEFF,
IF($AW429+$AX429=0,0,IF(MAX(MIN($AX429,EOMONTH(AZ$15,0))-MAX($AW429,AZ$15)+1,)&gt;0,1,0)),
_xlfn.IFS(
$ES429="LisChannel",
_xlpm.COEFF*
INDEX({1;1;1.2;1.2;1;1;1;1;1.2;1.2;1.2;1.2},
MATCH(MONTH(AZ$15),
{1,2,3,4,5,6,7,8,9,10,11,12})),
CONCATENATE($ES429," ",$L429)="RussOutdoor метро",
_xlpm.COEFF*
INDEX({0.8;0.9;1.1;1.1;1;1;1;1;1.1;1.1;1.1;1.1},
MATCH(MONTH(AZ$15),
{1,2,3,4,5,6,7,8,9,10,11,12})),
$ES429&lt;&gt;"LisChannel",
_xlpm.COEFF,
$ES429&lt;&gt;"RussOutdoor",
_xlpm.COEFF))</f>
        <v/>
      </c>
      <c r="BA429" s="68">
        <f t="array" ref="BA429">
_xlfn.LET(_xlpm.COEFF,
IF($AW429+$AX429=0,0,IF(MAX(MIN($AX429,EOMONTH(BA$15,0))-MAX($AW429,BA$15)+1,)&gt;0,1,0)),
_xlfn.IFS(
$ES429="LisChannel",
_xlpm.COEFF*
INDEX({1;1;1.2;1.2;1;1;1;1;1.2;1.2;1.2;1.2},
MATCH(MONTH(BA$15),
{1,2,3,4,5,6,7,8,9,10,11,12})),
CONCATENATE($ES429," ",$L429)="RussOutdoor метро",
_xlpm.COEFF*
INDEX({0.8;0.9;1.1;1.1;1;1;1;1;1.1;1.1;1.1;1.1},
MATCH(MONTH(BA$15),
{1,2,3,4,5,6,7,8,9,10,11,12})),
$ES429&lt;&gt;"LisChannel",
_xlpm.COEFF,
$ES429&lt;&gt;"RussOutdoor",
_xlpm.COEFF))</f>
        <v/>
      </c>
      <c r="BB429" s="68">
        <f t="array" ref="BB429">
_xlfn.LET(_xlpm.COEFF,
IF($AW429+$AX429=0,0,IF(MAX(MIN($AX429,EOMONTH(BB$15,0))-MAX($AW429,BB$15)+1,)&gt;0,1,0)),
_xlfn.IFS(
$ES429="LisChannel",
_xlpm.COEFF*
INDEX({1;1;1.2;1.2;1;1;1;1;1.2;1.2;1.2;1.2},
MATCH(MONTH(BB$15),
{1,2,3,4,5,6,7,8,9,10,11,12})),
CONCATENATE($ES429," ",$L429)="RussOutdoor метро",
_xlpm.COEFF*
INDEX({0.8;0.9;1.1;1.1;1;1;1;1;1.1;1.1;1.1;1.1},
MATCH(MONTH(BB$15),
{1,2,3,4,5,6,7,8,9,10,11,12})),
$ES429&lt;&gt;"LisChannel",
_xlpm.COEFF,
$ES429&lt;&gt;"RussOutdoor",
_xlpm.COEFF))</f>
        <v/>
      </c>
      <c r="BC429" s="68">
        <f t="array" ref="BC429">
_xlfn.LET(_xlpm.COEFF,
IF($AW429+$AX429=0,0,IF(MAX(MIN($AX429,EOMONTH(BC$15,0))-MAX($AW429,BC$15)+1,)&gt;0,1,0)),
_xlfn.IFS(
$ES429="LisChannel",
_xlpm.COEFF*
INDEX({1;1;1.2;1.2;1;1;1;1;1.2;1.2;1.2;1.2},
MATCH(MONTH(BC$15),
{1,2,3,4,5,6,7,8,9,10,11,12})),
CONCATENATE($ES429," ",$L429)="RussOutdoor метро",
_xlpm.COEFF*
INDEX({0.8;0.9;1.1;1.1;1;1;1;1;1.1;1.1;1.1;1.1},
MATCH(MONTH(BC$15),
{1,2,3,4,5,6,7,8,9,10,11,12})),
$ES429&lt;&gt;"LisChannel",
_xlpm.COEFF,
$ES429&lt;&gt;"RussOutdoor",
_xlpm.COEFF))</f>
        <v/>
      </c>
      <c r="BD429" s="68">
        <f t="array" ref="BD429">
_xlfn.LET(_xlpm.COEFF,
IF($AW429+$AX429=0,0,IF(MAX(MIN($AX429,EOMONTH(BD$15,0))-MAX($AW429,BD$15)+1,)&gt;0,1,0)),
_xlfn.IFS(
$ES429="LisChannel",
_xlpm.COEFF*
INDEX({1;1;1.2;1.2;1;1;1;1;1.2;1.2;1.2;1.2},
MATCH(MONTH(BD$15),
{1,2,3,4,5,6,7,8,9,10,11,12})),
CONCATENATE($ES429," ",$L429)="RussOutdoor метро",
_xlpm.COEFF*
INDEX({0.8;0.9;1.1;1.1;1;1;1;1;1.1;1.1;1.1;1.1},
MATCH(MONTH(BD$15),
{1,2,3,4,5,6,7,8,9,10,11,12})),
$ES429&lt;&gt;"LisChannel",
_xlpm.COEFF,
$ES429&lt;&gt;"RussOutdoor",
_xlpm.COEFF))</f>
        <v/>
      </c>
      <c r="BE429" s="68">
        <f t="array" ref="BE429">
_xlfn.LET(_xlpm.COEFF,
IF($AW429+$AX429=0,0,IF(MAX(MIN($AX429,EOMONTH(BE$15,0))-MAX($AW429,BE$15)+1,)&gt;0,1,0)),
_xlfn.IFS(
$ES429="LisChannel",
_xlpm.COEFF*
INDEX({1;1;1.2;1.2;1;1;1;1;1.2;1.2;1.2;1.2},
MATCH(MONTH(BE$15),
{1,2,3,4,5,6,7,8,9,10,11,12})),
CONCATENATE($ES429," ",$L429)="RussOutdoor метро",
_xlpm.COEFF*
INDEX({0.8;0.9;1.1;1.1;1;1;1;1;1.1;1.1;1.1;1.1},
MATCH(MONTH(BE$15),
{1,2,3,4,5,6,7,8,9,10,11,12})),
$ES429&lt;&gt;"LisChannel",
_xlpm.COEFF,
$ES429&lt;&gt;"RussOutdoor",
_xlpm.COEFF))</f>
        <v/>
      </c>
      <c r="BF429" s="68">
        <f t="array" ref="BF429">
_xlfn.LET(_xlpm.COEFF,
IF($AW429+$AX429=0,0,IF(MAX(MIN($AX429,EOMONTH(BF$15,0))-MAX($AW429,BF$15)+1,)&gt;0,1,0)),
_xlfn.IFS(
$ES429="LisChannel",
_xlpm.COEFF*
INDEX({1;1;1.2;1.2;1;1;1;1;1.2;1.2;1.2;1.2},
MATCH(MONTH(BF$15),
{1,2,3,4,5,6,7,8,9,10,11,12})),
CONCATENATE($ES429," ",$L429)="RussOutdoor метро",
_xlpm.COEFF*
INDEX({0.8;0.9;1.1;1.1;1;1;1;1;1.1;1.1;1.1;1.1},
MATCH(MONTH(BF$15),
{1,2,3,4,5,6,7,8,9,10,11,12})),
$ES429&lt;&gt;"LisChannel",
_xlpm.COEFF,
$ES429&lt;&gt;"RussOutdoor",
_xlpm.COEFF))</f>
        <v/>
      </c>
      <c r="BG429" s="68">
        <f t="array" ref="BG429">
_xlfn.LET(_xlpm.COEFF,
IF($AW429+$AX429=0,0,IF(MAX(MIN($AX429,EOMONTH(BG$15,0))-MAX($AW429,BG$15)+1,)&gt;0,1,0)),
_xlfn.IFS(
$ES429="LisChannel",
_xlpm.COEFF*
INDEX({1;1;1.2;1.2;1;1;1;1;1.2;1.2;1.2;1.2},
MATCH(MONTH(BG$15),
{1,2,3,4,5,6,7,8,9,10,11,12})),
CONCATENATE($ES429," ",$L429)="RussOutdoor метро",
_xlpm.COEFF*
INDEX({0.8;0.9;1.1;1.1;1;1;1;1;1.1;1.1;1.1;1.1},
MATCH(MONTH(BG$15),
{1,2,3,4,5,6,7,8,9,10,11,12})),
$ES429&lt;&gt;"LisChannel",
_xlpm.COEFF,
$ES429&lt;&gt;"RussOutdoor",
_xlpm.COEFF))</f>
        <v/>
      </c>
      <c r="BH429" s="68">
        <f t="array" ref="BH429">
_xlfn.LET(_xlpm.COEFF,
IF($AW429+$AX429=0,0,IF(MAX(MIN($AX429,EOMONTH(BH$15,0))-MAX($AW429,BH$15)+1,)&gt;0,1,0)),
_xlfn.IFS(
$ES429="LisChannel",
_xlpm.COEFF*
INDEX({1;1;1.2;1.2;1;1;1;1;1.2;1.2;1.2;1.2},
MATCH(MONTH(BH$15),
{1,2,3,4,5,6,7,8,9,10,11,12})),
CONCATENATE($ES429," ",$L429)="RussOutdoor метро",
_xlpm.COEFF*
INDEX({0.8;0.9;1.1;1.1;1;1;1;1;1.1;1.1;1.1;1.1},
MATCH(MONTH(BH$15),
{1,2,3,4,5,6,7,8,9,10,11,12})),
$ES429&lt;&gt;"LisChannel",
_xlpm.COEFF,
$ES429&lt;&gt;"RussOutdoor",
_xlpm.COEFF))</f>
        <v/>
      </c>
      <c r="BI429" s="68">
        <f t="array" ref="BI429">
_xlfn.LET(_xlpm.COEFF,
IF($AW429+$AX429=0,0,IF(MAX(MIN($AX429,EOMONTH(BI$15,0))-MAX($AW429,BI$15)+1,)&gt;0,1,0)),
_xlfn.IFS(
$ES429="LisChannel",
_xlpm.COEFF*
INDEX({1;1;1.2;1.2;1;1;1;1;1.2;1.2;1.2;1.2},
MATCH(MONTH(BI$15),
{1,2,3,4,5,6,7,8,9,10,11,12})),
CONCATENATE($ES429," ",$L429)="RussOutdoor метро",
_xlpm.COEFF*
INDEX({0.8;0.9;1.1;1.1;1;1;1;1;1.1;1.1;1.1;1.1},
MATCH(MONTH(BI$15),
{1,2,3,4,5,6,7,8,9,10,11,12})),
$ES429&lt;&gt;"LisChannel",
_xlpm.COEFF,
$ES429&lt;&gt;"RussOutdoor",
_xlpm.COEFF))</f>
        <v/>
      </c>
      <c r="BJ429" s="68">
        <f t="array" ref="BJ429">
_xlfn.LET(_xlpm.COEFF,
IF($AW429+$AX429=0,0,IF(MAX(MIN($AX429,EOMONTH(BJ$15,0))-MAX($AW429,BJ$15)+1,)&gt;0,1,0)),
_xlfn.IFS(
$ES429="LisChannel",
_xlpm.COEFF*
INDEX({1;1;1.2;1.2;1;1;1;1;1.2;1.2;1.2;1.2},
MATCH(MONTH(BJ$15),
{1,2,3,4,5,6,7,8,9,10,11,12})),
CONCATENATE($ES429," ",$L429)="RussOutdoor метро",
_xlpm.COEFF*
INDEX({0.8;0.9;1.1;1.1;1;1;1;1;1.1;1.1;1.1;1.1},
MATCH(MONTH(BJ$15),
{1,2,3,4,5,6,7,8,9,10,11,12})),
$ES429&lt;&gt;"LisChannel",
_xlpm.COEFF,
$ES429&lt;&gt;"RussOutdoor",
_xlpm.COEFF))</f>
        <v/>
      </c>
      <c r="BK429" s="68">
        <f t="array" ref="BK429">
_xlfn.LET(_xlpm.COEFF,
IF($AW429+$AX429=0,0,IF(MAX(MIN($AX429,EOMONTH(BK$15,0))-MAX($AW429,BK$15)+1,)&gt;0,1,0)),
_xlfn.IFS(
$ES429="LisChannel",
_xlpm.COEFF*
INDEX({1;1;1.2;1.2;1;1;1;1;1.2;1.2;1.2;1.2},
MATCH(MONTH(BK$15),
{1,2,3,4,5,6,7,8,9,10,11,12})),
CONCATENATE($ES429," ",$L429)="RussOutdoor метро",
_xlpm.COEFF*
INDEX({0.8;0.9;1.1;1.1;1;1;1;1;1.1;1.1;1.1;1.1},
MATCH(MONTH(BK$15),
{1,2,3,4,5,6,7,8,9,10,11,12})),
$ES429&lt;&gt;"LisChannel",
_xlpm.COEFF,
$ES429&lt;&gt;"RussOutdoor",
_xlpm.COEFF))</f>
        <v/>
      </c>
      <c r="BL429" s="62">
        <f>COUNTIFS($AZ429:$BK429,"&gt;0")</f>
        <v/>
      </c>
      <c r="BM429" s="65" t="n"/>
      <c r="BN429" s="125">
        <f>$DJ429</f>
        <v/>
      </c>
      <c r="BO429" s="63">
        <f>$DQ429</f>
        <v/>
      </c>
      <c r="BP429" s="125">
        <f>
IFERROR(
IF($BL429=0,0,
$BN429*(1-$BO429)),
0)</f>
        <v/>
      </c>
      <c r="BQ429" s="125">
        <f t="array" ref="BQ429">
IFERROR(
_xlfn.IFS(
$DH429="день_1",
$BP429*$BL429/($AX429-$AW429+1)*AZ429*(DAY(EOMONTH(AZ$15,0))),
$DH429="день_2",
$BP429/30*MAX(MIN($AX429,EOMONTH(AZ$15,0))-MAX($AW429,AZ$15)+1,),
$DH429="раб.день",
$BP429/30*(IFERROR(
_xlfn.LET(_xlpm.VD,
CHOOSE(
{1;2;3;4;5;6;7;8;9;10;11;12;13;14;15;16;17;18},
45658,45659,45660,45661,45662,45663,45664,45665,45711,45724,45778,45779,45785,45786,45820,45821,45965,46022),
_xlfn.LET(_xlpm.DD,
MAX(MIN($AX429,EOMONTH(AZ$15,0))-MAX($AW429,AZ$15),),
_xlfn.IFS(
AND(MONTH($AW429)=MONTH(AZ$15),MONTH($AX429)&lt;&gt;MONTH(AZ$15)),
NETWORKDAYS.INTL($AW429,$AW429+_xlpm.DD,1,_xlpm.VD),
AND(MONTH($AW429)&lt;&gt;MONTH(AZ$15),MONTH($AX429)=MONTH(AZ$15)),
NETWORKDAYS.INTL(($AX429)-_xlpm.DD,$AX429,1,_xlpm.VD),
AND(MONTH($AW429)&lt;MONTH(AZ$15),MONTH($AX429)&gt;MONTH(AZ$15)),
NETWORKDAYS.INTL((EOMONTH(AZ$15-1,1))-_xlpm.DD,EOMONTH(AZ$15-1,1),1,_xlpm.VD),
AND(MONTH($AW429)=MONTH(AZ$15),MONTH($AX429)=MONTH(AZ$15)),
NETWORKDAYS.INTL($AW429,$AX429,1,_xlpm.VD)))),0)),
$DH429="месяц",
$BP429*AZ429,
$DH429="неделя",
$BP429*AZ429/7*(ROUNDUP((DAY(EOMONTH(AZ$15,0)))/4,0))),
0)</f>
        <v/>
      </c>
      <c r="BR429" s="125">
        <f t="array" ref="BR429">
IFERROR(
_xlfn.IFS(
$DH429="день_1",
$BP429*$BL429/($AX429-$AW429+1)*BA429*(DAY(EOMONTH(BA$15,0))),
$DH429="день_2",
$BP429/30*MAX(MIN($AX429,EOMONTH(BA$15,0))-MAX($AW429,BA$15)+1,),
$DH429="раб.день",
$BP429/30*(IFERROR(
_xlfn.LET(_xlpm.VD,
CHOOSE(
{1;2;3;4;5;6;7;8;9;10;11;12;13;14;15;16;17;18},
45658,45659,45660,45661,45662,45663,45664,45665,45711,45724,45778,45779,45785,45786,45820,45821,45965,46022),
_xlfn.LET(_xlpm.DD,
MAX(MIN($AX429,EOMONTH(BA$15,0))-MAX($AW429,BA$15),),
_xlfn.IFS(
AND(MONTH($AW429)=MONTH(BA$15),MONTH($AX429)&lt;&gt;MONTH(BA$15)),
NETWORKDAYS.INTL($AW429,$AW429+_xlpm.DD,1,_xlpm.VD),
AND(MONTH($AW429)&lt;&gt;MONTH(BA$15),MONTH($AX429)=MONTH(BA$15)),
NETWORKDAYS.INTL(($AX429)-_xlpm.DD,$AX429,1,_xlpm.VD),
AND(MONTH($AW429)&lt;MONTH(BA$15),MONTH($AX429)&gt;MONTH(BA$15)),
NETWORKDAYS.INTL((EOMONTH(BA$15-1,1))-_xlpm.DD,EOMONTH(BA$15-1,1),1,_xlpm.VD),
AND(MONTH($AW429)=MONTH(BA$15),MONTH($AX429)=MONTH(BA$15)),
NETWORKDAYS.INTL($AW429,$AX429,1,_xlpm.VD)))),0)),
$DH429="месяц",
$BP429*BA429,
$DH429="неделя",
$BP429*BA429/7*(ROUNDUP((DAY(EOMONTH(BA$15,0)))/4,0))),
0)</f>
        <v/>
      </c>
      <c r="BS429" s="125">
        <f t="array" ref="BS429">
IFERROR(
_xlfn.IFS(
$DH429="день_1",
$BP429*$BL429/($AX429-$AW429+1)*BB429*(DAY(EOMONTH(BB$15,0))),
$DH429="день_2",
$BP429/30*MAX(MIN($AX429,EOMONTH(BB$15,0))-MAX($AW429,BB$15)+1,),
$DH429="раб.день",
$BP429/30*(IFERROR(
_xlfn.LET(_xlpm.VD,
CHOOSE(
{1;2;3;4;5;6;7;8;9;10;11;12;13;14;15;16;17;18},
45658,45659,45660,45661,45662,45663,45664,45665,45711,45724,45778,45779,45785,45786,45820,45821,45965,46022),
_xlfn.LET(_xlpm.DD,
MAX(MIN($AX429,EOMONTH(BB$15,0))-MAX($AW429,BB$15),),
_xlfn.IFS(
AND(MONTH($AW429)=MONTH(BB$15),MONTH($AX429)&lt;&gt;MONTH(BB$15)),
NETWORKDAYS.INTL($AW429,$AW429+_xlpm.DD,1,_xlpm.VD),
AND(MONTH($AW429)&lt;&gt;MONTH(BB$15),MONTH($AX429)=MONTH(BB$15)),
NETWORKDAYS.INTL(($AX429)-_xlpm.DD,$AX429,1,_xlpm.VD),
AND(MONTH($AW429)&lt;MONTH(BB$15),MONTH($AX429)&gt;MONTH(BB$15)),
NETWORKDAYS.INTL((EOMONTH(BB$15-1,1))-_xlpm.DD,EOMONTH(BB$15-1,1),1,_xlpm.VD),
AND(MONTH($AW429)=MONTH(BB$15),MONTH($AX429)=MONTH(BB$15)),
NETWORKDAYS.INTL($AW429,$AX429,1,_xlpm.VD)))),0)),
$DH429="месяц",
$BP429*BB429,
$DH429="неделя",
$BP429*BB429/7*(ROUNDUP((DAY(EOMONTH(BB$15,0)))/4,0))),
0)</f>
        <v/>
      </c>
      <c r="BT429" s="125">
        <f t="array" ref="BT429">
IFERROR(
_xlfn.IFS(
$DH429="день_1",
$BP429*$BL429/($AX429-$AW429+1)*BC429*(DAY(EOMONTH(BC$15,0))),
$DH429="день_2",
$BP429/30*MAX(MIN($AX429,EOMONTH(BC$15,0))-MAX($AW429,BC$15)+1,),
$DH429="раб.день",
$BP429/30*(IFERROR(
_xlfn.LET(_xlpm.VD,
CHOOSE(
{1;2;3;4;5;6;7;8;9;10;11;12;13;14;15;16;17;18},
45658,45659,45660,45661,45662,45663,45664,45665,45711,45724,45778,45779,45785,45786,45820,45821,45965,46022),
_xlfn.LET(_xlpm.DD,
MAX(MIN($AX429,EOMONTH(BC$15,0))-MAX($AW429,BC$15),),
_xlfn.IFS(
AND(MONTH($AW429)=MONTH(BC$15),MONTH($AX429)&lt;&gt;MONTH(BC$15)),
NETWORKDAYS.INTL($AW429,$AW429+_xlpm.DD,1,_xlpm.VD),
AND(MONTH($AW429)&lt;&gt;MONTH(BC$15),MONTH($AX429)=MONTH(BC$15)),
NETWORKDAYS.INTL(($AX429)-_xlpm.DD,$AX429,1,_xlpm.VD),
AND(MONTH($AW429)&lt;MONTH(BC$15),MONTH($AX429)&gt;MONTH(BC$15)),
NETWORKDAYS.INTL((EOMONTH(BC$15-1,1))-_xlpm.DD,EOMONTH(BC$15-1,1),1,_xlpm.VD),
AND(MONTH($AW429)=MONTH(BC$15),MONTH($AX429)=MONTH(BC$15)),
NETWORKDAYS.INTL($AW429,$AX429,1,_xlpm.VD)))),0)),
$DH429="месяц",
$BP429*BC429,
$DH429="неделя",
$BP429*BC429/7*(ROUNDUP((DAY(EOMONTH(BC$15,0)))/4,0))),
0)</f>
        <v/>
      </c>
      <c r="BU429" s="125">
        <f t="array" ref="BU429">
IFERROR(
_xlfn.IFS(
$DH429="день_1",
$BP429*$BL429/($AX429-$AW429+1)*BD429*(DAY(EOMONTH(BD$15,0))),
$DH429="день_2",
$BP429/30*MAX(MIN($AX429,EOMONTH(BD$15,0))-MAX($AW429,BD$15)+1,),
$DH429="раб.день",
$BP429/30*(IFERROR(
_xlfn.LET(_xlpm.VD,
CHOOSE(
{1;2;3;4;5;6;7;8;9;10;11;12;13;14;15;16;17;18},
45658,45659,45660,45661,45662,45663,45664,45665,45711,45724,45778,45779,45785,45786,45820,45821,45965,46022),
_xlfn.LET(_xlpm.DD,
MAX(MIN($AX429,EOMONTH(BD$15,0))-MAX($AW429,BD$15),),
_xlfn.IFS(
AND(MONTH($AW429)=MONTH(BD$15),MONTH($AX429)&lt;&gt;MONTH(BD$15)),
NETWORKDAYS.INTL($AW429,$AW429+_xlpm.DD,1,_xlpm.VD),
AND(MONTH($AW429)&lt;&gt;MONTH(BD$15),MONTH($AX429)=MONTH(BD$15)),
NETWORKDAYS.INTL(($AX429)-_xlpm.DD,$AX429,1,_xlpm.VD),
AND(MONTH($AW429)&lt;MONTH(BD$15),MONTH($AX429)&gt;MONTH(BD$15)),
NETWORKDAYS.INTL((EOMONTH(BD$15-1,1))-_xlpm.DD,EOMONTH(BD$15-1,1),1,_xlpm.VD),
AND(MONTH($AW429)=MONTH(BD$15),MONTH($AX429)=MONTH(BD$15)),
NETWORKDAYS.INTL($AW429,$AX429,1,_xlpm.VD)))),0)),
$DH429="месяц",
$BP429*BD429,
$DH429="неделя",
$BP429*BD429/7*(ROUNDUP((DAY(EOMONTH(BD$15,0)))/4,0))),
0)</f>
        <v/>
      </c>
      <c r="BV429" s="125">
        <f t="array" ref="BV429">
IFERROR(
_xlfn.IFS(
$DH429="день_1",
$BP429*$BL429/($AX429-$AW429+1)*BE429*(DAY(EOMONTH(BE$15,0))),
$DH429="день_2",
$BP429/30*MAX(MIN($AX429,EOMONTH(BE$15,0))-MAX($AW429,BE$15)+1,),
$DH429="раб.день",
$BP429/30*(IFERROR(
_xlfn.LET(_xlpm.VD,
CHOOSE(
{1;2;3;4;5;6;7;8;9;10;11;12;13;14;15;16;17;18},
45658,45659,45660,45661,45662,45663,45664,45665,45711,45724,45778,45779,45785,45786,45820,45821,45965,46022),
_xlfn.LET(_xlpm.DD,
MAX(MIN($AX429,EOMONTH(BE$15,0))-MAX($AW429,BE$15),),
_xlfn.IFS(
AND(MONTH($AW429)=MONTH(BE$15),MONTH($AX429)&lt;&gt;MONTH(BE$15)),
NETWORKDAYS.INTL($AW429,$AW429+_xlpm.DD,1,_xlpm.VD),
AND(MONTH($AW429)&lt;&gt;MONTH(BE$15),MONTH($AX429)=MONTH(BE$15)),
NETWORKDAYS.INTL(($AX429)-_xlpm.DD,$AX429,1,_xlpm.VD),
AND(MONTH($AW429)&lt;MONTH(BE$15),MONTH($AX429)&gt;MONTH(BE$15)),
NETWORKDAYS.INTL((EOMONTH(BE$15-1,1))-_xlpm.DD,EOMONTH(BE$15-1,1),1,_xlpm.VD),
AND(MONTH($AW429)=MONTH(BE$15),MONTH($AX429)=MONTH(BE$15)),
NETWORKDAYS.INTL($AW429,$AX429,1,_xlpm.VD)))),0)),
$DH429="месяц",
$BP429*BE429,
$DH429="неделя",
$BP429*BE429/7*(ROUNDUP((DAY(EOMONTH(BE$15,0)))/4,0))),
0)</f>
        <v/>
      </c>
      <c r="BW429" s="125">
        <f t="array" ref="BW429">
IFERROR(
_xlfn.IFS(
$DH429="день_1",
$BP429*$BL429/($AX429-$AW429+1)*BF429*(DAY(EOMONTH(BF$15,0))),
$DH429="день_2",
$BP429/30*MAX(MIN($AX429,EOMONTH(BF$15,0))-MAX($AW429,BF$15)+1,),
$DH429="раб.день",
$BP429/30*(IFERROR(
_xlfn.LET(_xlpm.VD,
CHOOSE(
{1;2;3;4;5;6;7;8;9;10;11;12;13;14;15;16;17;18},
45658,45659,45660,45661,45662,45663,45664,45665,45711,45724,45778,45779,45785,45786,45820,45821,45965,46022),
_xlfn.LET(_xlpm.DD,
MAX(MIN($AX429,EOMONTH(BF$15,0))-MAX($AW429,BF$15),),
_xlfn.IFS(
AND(MONTH($AW429)=MONTH(BF$15),MONTH($AX429)&lt;&gt;MONTH(BF$15)),
NETWORKDAYS.INTL($AW429,$AW429+_xlpm.DD,1,_xlpm.VD),
AND(MONTH($AW429)&lt;&gt;MONTH(BF$15),MONTH($AX429)=MONTH(BF$15)),
NETWORKDAYS.INTL(($AX429)-_xlpm.DD,$AX429,1,_xlpm.VD),
AND(MONTH($AW429)&lt;MONTH(BF$15),MONTH($AX429)&gt;MONTH(BF$15)),
NETWORKDAYS.INTL((EOMONTH(BF$15-1,1))-_xlpm.DD,EOMONTH(BF$15-1,1),1,_xlpm.VD),
AND(MONTH($AW429)=MONTH(BF$15),MONTH($AX429)=MONTH(BF$15)),
NETWORKDAYS.INTL($AW429,$AX429,1,_xlpm.VD)))),0)),
$DH429="месяц",
$BP429*BF429,
$DH429="неделя",
$BP429*BF429/7*(ROUNDUP((DAY(EOMONTH(BF$15,0)))/4,0))),
0)</f>
        <v/>
      </c>
      <c r="BX429" s="125">
        <f t="array" ref="BX429">
IFERROR(
_xlfn.IFS(
$DH429="день_1",
$BP429*$BL429/($AX429-$AW429+1)*BG429*(DAY(EOMONTH(BG$15,0))),
$DH429="день_2",
$BP429/30*MAX(MIN($AX429,EOMONTH(BG$15,0))-MAX($AW429,BG$15)+1,),
$DH429="раб.день",
$BP429/30*(IFERROR(
_xlfn.LET(_xlpm.VD,
CHOOSE(
{1;2;3;4;5;6;7;8;9;10;11;12;13;14;15;16;17;18},
45658,45659,45660,45661,45662,45663,45664,45665,45711,45724,45778,45779,45785,45786,45820,45821,45965,46022),
_xlfn.LET(_xlpm.DD,
MAX(MIN($AX429,EOMONTH(BG$15,0))-MAX($AW429,BG$15),),
_xlfn.IFS(
AND(MONTH($AW429)=MONTH(BG$15),MONTH($AX429)&lt;&gt;MONTH(BG$15)),
NETWORKDAYS.INTL($AW429,$AW429+_xlpm.DD,1,_xlpm.VD),
AND(MONTH($AW429)&lt;&gt;MONTH(BG$15),MONTH($AX429)=MONTH(BG$15)),
NETWORKDAYS.INTL(($AX429)-_xlpm.DD,$AX429,1,_xlpm.VD),
AND(MONTH($AW429)&lt;MONTH(BG$15),MONTH($AX429)&gt;MONTH(BG$15)),
NETWORKDAYS.INTL((EOMONTH(BG$15-1,1))-_xlpm.DD,EOMONTH(BG$15-1,1),1,_xlpm.VD),
AND(MONTH($AW429)=MONTH(BG$15),MONTH($AX429)=MONTH(BG$15)),
NETWORKDAYS.INTL($AW429,$AX429,1,_xlpm.VD)))),0)),
$DH429="месяц",
$BP429*BG429,
$DH429="неделя",
$BP429*BG429/7*(ROUNDUP((DAY(EOMONTH(BG$15,0)))/4,0))),
0)</f>
        <v/>
      </c>
      <c r="BY429" s="125">
        <f t="array" ref="BY429">
IFERROR(
_xlfn.IFS(
$DH429="день_1",
$BP429*$BL429/($AX429-$AW429+1)*BH429*(DAY(EOMONTH(BH$15,0))),
$DH429="день_2",
$BP429/30*MAX(MIN($AX429,EOMONTH(BH$15,0))-MAX($AW429,BH$15)+1,),
$DH429="раб.день",
$BP429/30*(IFERROR(
_xlfn.LET(_xlpm.VD,
CHOOSE(
{1;2;3;4;5;6;7;8;9;10;11;12;13;14;15;16;17;18},
45658,45659,45660,45661,45662,45663,45664,45665,45711,45724,45778,45779,45785,45786,45820,45821,45965,46022),
_xlfn.LET(_xlpm.DD,
MAX(MIN($AX429,EOMONTH(BH$15,0))-MAX($AW429,BH$15),),
_xlfn.IFS(
AND(MONTH($AW429)=MONTH(BH$15),MONTH($AX429)&lt;&gt;MONTH(BH$15)),
NETWORKDAYS.INTL($AW429,$AW429+_xlpm.DD,1,_xlpm.VD),
AND(MONTH($AW429)&lt;&gt;MONTH(BH$15),MONTH($AX429)=MONTH(BH$15)),
NETWORKDAYS.INTL(($AX429)-_xlpm.DD,$AX429,1,_xlpm.VD),
AND(MONTH($AW429)&lt;MONTH(BH$15),MONTH($AX429)&gt;MONTH(BH$15)),
NETWORKDAYS.INTL((EOMONTH(BH$15-1,1))-_xlpm.DD,EOMONTH(BH$15-1,1),1,_xlpm.VD),
AND(MONTH($AW429)=MONTH(BH$15),MONTH($AX429)=MONTH(BH$15)),
NETWORKDAYS.INTL($AW429,$AX429,1,_xlpm.VD)))),0)),
$DH429="месяц",
$BP429*BH429,
$DH429="неделя",
$BP429*BH429/7*(ROUNDUP((DAY(EOMONTH(BH$15,0)))/4,0))),
0)</f>
        <v/>
      </c>
      <c r="BZ429" s="125">
        <f t="array" ref="BZ429">
IFERROR(
_xlfn.IFS(
$DH429="день_1",
$BP429*$BL429/($AX429-$AW429+1)*BI429*(DAY(EOMONTH(BI$15,0))),
$DH429="день_2",
$BP429/30*MAX(MIN($AX429,EOMONTH(BI$15,0))-MAX($AW429,BI$15)+1,),
$DH429="раб.день",
$BP429/30*(IFERROR(
_xlfn.LET(_xlpm.VD,
CHOOSE(
{1;2;3;4;5;6;7;8;9;10;11;12;13;14;15;16;17;18},
45658,45659,45660,45661,45662,45663,45664,45665,45711,45724,45778,45779,45785,45786,45820,45821,45965,46022),
_xlfn.LET(_xlpm.DD,
MAX(MIN($AX429,EOMONTH(BI$15,0))-MAX($AW429,BI$15),),
_xlfn.IFS(
AND(MONTH($AW429)=MONTH(BI$15),MONTH($AX429)&lt;&gt;MONTH(BI$15)),
NETWORKDAYS.INTL($AW429,$AW429+_xlpm.DD,1,_xlpm.VD),
AND(MONTH($AW429)&lt;&gt;MONTH(BI$15),MONTH($AX429)=MONTH(BI$15)),
NETWORKDAYS.INTL(($AX429)-_xlpm.DD,$AX429,1,_xlpm.VD),
AND(MONTH($AW429)&lt;MONTH(BI$15),MONTH($AX429)&gt;MONTH(BI$15)),
NETWORKDAYS.INTL((EOMONTH(BI$15-1,1))-_xlpm.DD,EOMONTH(BI$15-1,1),1,_xlpm.VD),
AND(MONTH($AW429)=MONTH(BI$15),MONTH($AX429)=MONTH(BI$15)),
NETWORKDAYS.INTL($AW429,$AX429,1,_xlpm.VD)))),0)),
$DH429="месяц",
$BP429*BI429,
$DH429="неделя",
$BP429*BI429/7*(ROUNDUP((DAY(EOMONTH(BI$15,0)))/4,0))),
0)</f>
        <v/>
      </c>
      <c r="CA429" s="125">
        <f t="array" ref="CA429">
IFERROR(
_xlfn.IFS(
$DH429="день_1",
$BP429*$BL429/($AX429-$AW429+1)*BJ429*(DAY(EOMONTH(BJ$15,0))),
$DH429="день_2",
$BP429/30*MAX(MIN($AX429,EOMONTH(BJ$15,0))-MAX($AW429,BJ$15)+1,),
$DH429="раб.день",
$BP429/30*(IFERROR(
_xlfn.LET(_xlpm.VD,
CHOOSE(
{1;2;3;4;5;6;7;8;9;10;11;12;13;14;15;16;17;18},
45658,45659,45660,45661,45662,45663,45664,45665,45711,45724,45778,45779,45785,45786,45820,45821,45965,46022),
_xlfn.LET(_xlpm.DD,
MAX(MIN($AX429,EOMONTH(BJ$15,0))-MAX($AW429,BJ$15),),
_xlfn.IFS(
AND(MONTH($AW429)=MONTH(BJ$15),MONTH($AX429)&lt;&gt;MONTH(BJ$15)),
NETWORKDAYS.INTL($AW429,$AW429+_xlpm.DD,1,_xlpm.VD),
AND(MONTH($AW429)&lt;&gt;MONTH(BJ$15),MONTH($AX429)=MONTH(BJ$15)),
NETWORKDAYS.INTL(($AX429)-_xlpm.DD,$AX429,1,_xlpm.VD),
AND(MONTH($AW429)&lt;MONTH(BJ$15),MONTH($AX429)&gt;MONTH(BJ$15)),
NETWORKDAYS.INTL((EOMONTH(BJ$15-1,1))-_xlpm.DD,EOMONTH(BJ$15-1,1),1,_xlpm.VD),
AND(MONTH($AW429)=MONTH(BJ$15),MONTH($AX429)=MONTH(BJ$15)),
NETWORKDAYS.INTL($AW429,$AX429,1,_xlpm.VD)))),0)),
$DH429="месяц",
$BP429*BJ429,
$DH429="неделя",
$BP429*BJ429/7*(ROUNDUP((DAY(EOMONTH(BJ$15,0)))/4,0))),
0)</f>
        <v/>
      </c>
      <c r="CB429" s="125">
        <f t="array" ref="CB429">
IFERROR(
_xlfn.IFS(
$DH429="день_1",
$BP429*$BL429/($AX429-$AW429+1)*BK429*(DAY(EOMONTH(BK$15,0))),
$DH429="день_2",
$BP429/30*MAX(MIN($AX429,EOMONTH(BK$15,0))-MAX($AW429,BK$15)+1,),
$DH429="раб.день",
$BP429/30*(IFERROR(
_xlfn.LET(_xlpm.VD,
CHOOSE(
{1;2;3;4;5;6;7;8;9;10;11;12;13;14;15;16;17;18},
45658,45659,45660,45661,45662,45663,45664,45665,45711,45724,45778,45779,45785,45786,45820,45821,45965,46022),
_xlfn.LET(_xlpm.DD,
MAX(MIN($AX429,EOMONTH(BK$15,0))-MAX($AW429,BK$15),),
_xlfn.IFS(
AND(MONTH($AW429)=MONTH(BK$15),MONTH($AX429)&lt;&gt;MONTH(BK$15)),
NETWORKDAYS.INTL($AW429,$AW429+_xlpm.DD,1,_xlpm.VD),
AND(MONTH($AW429)&lt;&gt;MONTH(BK$15),MONTH($AX429)=MONTH(BK$15)),
NETWORKDAYS.INTL(($AX429)-_xlpm.DD,$AX429,1,_xlpm.VD),
AND(MONTH($AW429)&lt;MONTH(BK$15),MONTH($AX429)&gt;MONTH(BK$15)),
NETWORKDAYS.INTL((EOMONTH(BK$15-1,1))-_xlpm.DD,EOMONTH(BK$15-1,1),1,_xlpm.VD),
AND(MONTH($AW429)=MONTH(BK$15),MONTH($AX429)=MONTH(BK$15)),
NETWORKDAYS.INTL($AW429,$AX429,1,_xlpm.VD)))),0)),
$DH429="месяц",
$BP429*BK429,
$DH429="неделя",
$BP429*BK429/7*(ROUNDUP((DAY(EOMONTH(BK$15,0)))/4,0))),
0)</f>
        <v/>
      </c>
      <c r="CC429" s="125">
        <f>SUM($BQ429:$CB429)</f>
        <v/>
      </c>
      <c r="CD429" s="126">
        <f>SUM($EH429:$EH429)</f>
        <v/>
      </c>
      <c r="CE429" s="126">
        <f>$CD429*$AB429</f>
        <v/>
      </c>
      <c r="CF429" s="126">
        <f>SUM($EK429:$EK429)</f>
        <v/>
      </c>
      <c r="CG429" s="126">
        <f>$CF429*$AB429</f>
        <v/>
      </c>
      <c r="CH429" s="126">
        <f>SUM($CC429,$CE429,$CG429)</f>
        <v/>
      </c>
      <c r="CI429" s="126">
        <f>$CH429*(1+$CM429)</f>
        <v/>
      </c>
      <c r="CJ429" s="127" t="n">
        <v>0</v>
      </c>
      <c r="CK429" s="126">
        <f>SUM($CH429:$CH429)*(1+$CJ429)</f>
        <v/>
      </c>
      <c r="CL429" s="126">
        <f>SUM($CH429:$CH429)*(1+$CM429)</f>
        <v/>
      </c>
      <c r="CM429" s="59" t="inlineStr">
        <is>
          <t>20%</t>
        </is>
      </c>
      <c r="CN429" s="59" t="n"/>
      <c r="CO429" s="72" t="n"/>
      <c r="CP429" s="59" t="n"/>
      <c r="CQ429" s="73" t="n"/>
      <c r="CR429" s="73" t="n"/>
      <c r="CS429" s="73" t="n"/>
      <c r="CT429" s="72" t="n"/>
      <c r="CU429" s="79" t="inlineStr">
        <is>
          <t> </t>
        </is>
      </c>
      <c r="CV429" s="60" t="n"/>
      <c r="CW429" s="60" t="n"/>
      <c r="CX429" s="60" t="n"/>
      <c r="CY429" s="127">
        <f>IFERROR(($CC429-$EE429)/($EE429/(1-$DQ429)),0)</f>
        <v/>
      </c>
      <c r="CZ429" s="127">
        <f>IFERROR(1-$EI429/($CE429),0)</f>
        <v/>
      </c>
      <c r="DA429" s="127">
        <f>IFERROR(1-$EL429/($CG429),0)</f>
        <v/>
      </c>
      <c r="DB429" s="126">
        <f>ROUND(IFERROR(($CI429/(1+$CM429)-$EN429),0),2)</f>
        <v/>
      </c>
      <c r="DC429" s="128" t="n"/>
      <c r="DD429" s="125" t="n"/>
      <c r="DE429" s="75" t="n">
        <v>0</v>
      </c>
      <c r="DF429" s="128" t="n"/>
      <c r="DG429" s="125">
        <f>IF($DC429=0,0,$DD429*($DC429*100%-$DE429*$DF429))*SUM($AB429:$AB429)</f>
        <v/>
      </c>
      <c r="DH429" s="129" t="inlineStr">
        <is>
          <t>месяц</t>
        </is>
      </c>
      <c r="DI429" s="130">
        <f t="array" ref="DI429">IFERROR(
IF($ES429="LisChannel",
(ROUND(((INDEX({174.625;153.888888888889;130.972222222222},MATCH($AI429,{2;3;4}),0))*$AG429*$AI429),2)),0),0)</f>
        <v/>
      </c>
      <c r="DJ429" s="130">
        <f>
_xlfn.LET(_xlpm.X,
IFERROR(
IF($ES429="НовиковТВ",
(_xlfn.LET(_xlpm.NTV,
_xlfn.LET(_xlpm.MIN,350000,
IF(SUMIFS($DI:$DI,$ES:$ES,"НовиковТВ")&lt;=_xlpm.MIN,
(SUMIFS($DI:$DI,$ES:$ES,"НовиковТВ")/(COUNTIFS($ES:$ES,"НовиковТВ")))*_xlpm.MIN/SUMIFS($DI:$DI,$ES:$ES,"НовиковТВ"),
DI429)),
_xlpm.NTV+$DG429/(1-(1-(_xlpm.NTV)*(1-$DL429)*(1-$DM429)*(1-$DN429)*(1-$DO429)*(1-$DP429)/_xlpm.NTV))))/(1+$EP429),
$DI429+$DG429/(1-(1-($DI429)*(1-$DL429)*(1-$DM429)*(1-$DN429)*(1-$DO429)*(1-$DP429)/$DI429))),
0),
_xlpm.X*(1+$CM429)*(1+$CW429)-_xlpm.X*(1+$CM429)+_xlpm.X)</f>
        <v/>
      </c>
      <c r="DK429" s="125" t="inlineStr">
        <is>
          <t>послед.</t>
        </is>
      </c>
      <c r="DL429" s="63" t="n">
        <v>0</v>
      </c>
      <c r="DM429" s="63" t="n">
        <v>0</v>
      </c>
      <c r="DN429" s="63" t="n">
        <v>0</v>
      </c>
      <c r="DO429" s="63" t="n">
        <v>0</v>
      </c>
      <c r="DP429" s="63" t="n">
        <v>0</v>
      </c>
      <c r="DQ429" s="63">
        <f t="array" ref="DQ429">IFERROR(_xlfn.IFS(
$DK429="послед.",1-(1-$DL429)*(1-$DM429)*(1-$DN429)*(1-$DO429)*(1-$DP429),
$DK429="сумм.",$DL429+$DM429+$DN429+$DO429+$DP429),
0)</f>
        <v/>
      </c>
      <c r="DR429" s="125">
        <f t="array" ref="DR429">
IFERROR(
_xlfn.IFS(
$BL429=0,
0,
$BL429&gt;0,
_xlfn.IFS($DK429="послед.",
$DJ429*(1-$DL429)*(1-$DM429)*(1-$DN429)*(1-$DO429)*(1-$DP429),
$DK429="сумм.",
$DJ429*(1-($DL429+$DM429+$DN429+$DO429+$DP429)))),0)</f>
        <v/>
      </c>
      <c r="DS429" s="125">
        <f t="array" ref="DS429">
IFERROR(_xlfn.IFS(
$DH429="день_1",
$DR429*$BL429/($AX429-$AW429+1)*AZ429*(DAY(EOMONTH(AZ$15,0))),
$DH429="день_2",
$DR429/30*MAX(MIN($AX429,EOMONTH(AZ$15,0))-MAX($AW429,AZ$15)+1,),
$DH429="раб.день",
$DR429/30*(IFERROR(
_xlfn.LET(_xlpm.VD,
CHOOSE(
{1;2;3;4;5;6;7;8;9;10;11;12;13;14;15;16;17;18},
45658,45659,45660,45661,45662,45663,45664,45665,45711,45724,45778,45779,45785,45786,45820,45821,45965,46022),
_xlfn.LET(_xlpm.DD,
MAX(MIN($AX429,EOMONTH(AZ$15,0))-MAX($AW429,AZ$15),),
_xlfn.IFS(
AND(MONTH($AW429)=MONTH(AZ$15),MONTH($AX429)&lt;&gt;MONTH(AZ$15)),
NETWORKDAYS.INTL($AW429,$AW429+_xlpm.DD,1,_xlpm.VD),
AND(MONTH($AW429)&lt;&gt;MONTH(AZ$15),MONTH($AX429)=MONTH(AZ$15)),
NETWORKDAYS.INTL(($AX429)-_xlpm.DD,$AX429,1,_xlpm.VD),
AND(MONTH($AW429)&lt;MONTH(AZ$15),MONTH($AX429)&gt;MONTH(AZ$15)),
NETWORKDAYS.INTL((EOMONTH(AZ$15-1,1))-_xlpm.DD,EOMONTH(AZ$15-1,1),1,_xlpm.VD),
AND(MONTH($AW429)=MONTH(AZ$15),MONTH($AX429)=MONTH(AZ$15)),
NETWORKDAYS.INTL($AW429,$AX429,1,_xlpm.VD)))),0)),
$DH429="месяц",
$DR429*AZ429,
$DH429="неделя",
$DR429*AZ429/7*(ROUNDUP((DAY(EOMONTH(AZ$15,0)))/4,0))),
0)</f>
        <v/>
      </c>
      <c r="DT429" s="125">
        <f t="array" ref="DT429">
IFERROR(_xlfn.IFS(
$DH429="день_1",
$DR429*$BL429/($AX429-$AW429+1)*BA429*(DAY(EOMONTH(BA$15,0))),
$DH429="день_2",
$DR429/30*MAX(MIN($AX429,EOMONTH(BA$15,0))-MAX($AW429,BA$15)+1,),
$DH429="раб.день",
$DR429/30*(IFERROR(
_xlfn.LET(_xlpm.VD,
CHOOSE(
{1;2;3;4;5;6;7;8;9;10;11;12;13;14;15;16;17;18},
45658,45659,45660,45661,45662,45663,45664,45665,45711,45724,45778,45779,45785,45786,45820,45821,45965,46022),
_xlfn.LET(_xlpm.DD,
MAX(MIN($AX429,EOMONTH(BA$15,0))-MAX($AW429,BA$15),),
_xlfn.IFS(
AND(MONTH($AW429)=MONTH(BA$15),MONTH($AX429)&lt;&gt;MONTH(BA$15)),
NETWORKDAYS.INTL($AW429,$AW429+_xlpm.DD,1,_xlpm.VD),
AND(MONTH($AW429)&lt;&gt;MONTH(BA$15),MONTH($AX429)=MONTH(BA$15)),
NETWORKDAYS.INTL(($AX429)-_xlpm.DD,$AX429,1,_xlpm.VD),
AND(MONTH($AW429)&lt;MONTH(BA$15),MONTH($AX429)&gt;MONTH(BA$15)),
NETWORKDAYS.INTL((EOMONTH(BA$15-1,1))-_xlpm.DD,EOMONTH(BA$15-1,1),1,_xlpm.VD),
AND(MONTH($AW429)=MONTH(BA$15),MONTH($AX429)=MONTH(BA$15)),
NETWORKDAYS.INTL($AW429,$AX429,1,_xlpm.VD)))),0)),
$DH429="месяц",
$DR429*BA429,
$DH429="неделя",
$DR429*BA429/7*(ROUNDUP((DAY(EOMONTH(BA$15,0)))/4,0))),
0)</f>
        <v/>
      </c>
      <c r="DU429" s="125">
        <f t="array" ref="DU429">
IFERROR(_xlfn.IFS(
$DH429="день_1",
$DR429*$BL429/($AX429-$AW429+1)*BB429*(DAY(EOMONTH(BB$15,0))),
$DH429="день_2",
$DR429/30*MAX(MIN($AX429,EOMONTH(BB$15,0))-MAX($AW429,BB$15)+1,),
$DH429="раб.день",
$DR429/30*(IFERROR(
_xlfn.LET(_xlpm.VD,
CHOOSE(
{1;2;3;4;5;6;7;8;9;10;11;12;13;14;15;16;17;18},
45658,45659,45660,45661,45662,45663,45664,45665,45711,45724,45778,45779,45785,45786,45820,45821,45965,46022),
_xlfn.LET(_xlpm.DD,
MAX(MIN($AX429,EOMONTH(BB$15,0))-MAX($AW429,BB$15),),
_xlfn.IFS(
AND(MONTH($AW429)=MONTH(BB$15),MONTH($AX429)&lt;&gt;MONTH(BB$15)),
NETWORKDAYS.INTL($AW429,$AW429+_xlpm.DD,1,_xlpm.VD),
AND(MONTH($AW429)&lt;&gt;MONTH(BB$15),MONTH($AX429)=MONTH(BB$15)),
NETWORKDAYS.INTL(($AX429)-_xlpm.DD,$AX429,1,_xlpm.VD),
AND(MONTH($AW429)&lt;MONTH(BB$15),MONTH($AX429)&gt;MONTH(BB$15)),
NETWORKDAYS.INTL((EOMONTH(BB$15-1,1))-_xlpm.DD,EOMONTH(BB$15-1,1),1,_xlpm.VD),
AND(MONTH($AW429)=MONTH(BB$15),MONTH($AX429)=MONTH(BB$15)),
NETWORKDAYS.INTL($AW429,$AX429,1,_xlpm.VD)))),0)),
$DH429="месяц",
$DR429*BB429,
$DH429="неделя",
$DR429*BB429/7*(ROUNDUP((DAY(EOMONTH(BB$15,0)))/4,0))),
0)</f>
        <v/>
      </c>
      <c r="DV429" s="125">
        <f t="array" ref="DV429">
IFERROR(_xlfn.IFS(
$DH429="день_1",
$DR429*$BL429/($AX429-$AW429+1)*BC429*(DAY(EOMONTH(BC$15,0))),
$DH429="день_2",
$DR429/30*MAX(MIN($AX429,EOMONTH(BC$15,0))-MAX($AW429,BC$15)+1,),
$DH429="раб.день",
$DR429/30*(IFERROR(
_xlfn.LET(_xlpm.VD,
CHOOSE(
{1;2;3;4;5;6;7;8;9;10;11;12;13;14;15;16;17;18},
45658,45659,45660,45661,45662,45663,45664,45665,45711,45724,45778,45779,45785,45786,45820,45821,45965,46022),
_xlfn.LET(_xlpm.DD,
MAX(MIN($AX429,EOMONTH(BC$15,0))-MAX($AW429,BC$15),),
_xlfn.IFS(
AND(MONTH($AW429)=MONTH(BC$15),MONTH($AX429)&lt;&gt;MONTH(BC$15)),
NETWORKDAYS.INTL($AW429,$AW429+_xlpm.DD,1,_xlpm.VD),
AND(MONTH($AW429)&lt;&gt;MONTH(BC$15),MONTH($AX429)=MONTH(BC$15)),
NETWORKDAYS.INTL(($AX429)-_xlpm.DD,$AX429,1,_xlpm.VD),
AND(MONTH($AW429)&lt;MONTH(BC$15),MONTH($AX429)&gt;MONTH(BC$15)),
NETWORKDAYS.INTL((EOMONTH(BC$15-1,1))-_xlpm.DD,EOMONTH(BC$15-1,1),1,_xlpm.VD),
AND(MONTH($AW429)=MONTH(BC$15),MONTH($AX429)=MONTH(BC$15)),
NETWORKDAYS.INTL($AW429,$AX429,1,_xlpm.VD)))),0)),
$DH429="месяц",
$DR429*BC429,
$DH429="неделя",
$DR429*BC429/7*(ROUNDUP((DAY(EOMONTH(BC$15,0)))/4,0))),
0)</f>
        <v/>
      </c>
      <c r="DW429" s="125">
        <f t="array" ref="DW429">
IFERROR(_xlfn.IFS(
$DH429="день_1",
$DR429*$BL429/($AX429-$AW429+1)*BD429*(DAY(EOMONTH(BD$15,0))),
$DH429="день_2",
$DR429/30*MAX(MIN($AX429,EOMONTH(BD$15,0))-MAX($AW429,BD$15)+1,),
$DH429="раб.день",
$DR429/30*(IFERROR(
_xlfn.LET(_xlpm.VD,
CHOOSE(
{1;2;3;4;5;6;7;8;9;10;11;12;13;14;15;16;17;18},
45658,45659,45660,45661,45662,45663,45664,45665,45711,45724,45778,45779,45785,45786,45820,45821,45965,46022),
_xlfn.LET(_xlpm.DD,
MAX(MIN($AX429,EOMONTH(BD$15,0))-MAX($AW429,BD$15),),
_xlfn.IFS(
AND(MONTH($AW429)=MONTH(BD$15),MONTH($AX429)&lt;&gt;MONTH(BD$15)),
NETWORKDAYS.INTL($AW429,$AW429+_xlpm.DD,1,_xlpm.VD),
AND(MONTH($AW429)&lt;&gt;MONTH(BD$15),MONTH($AX429)=MONTH(BD$15)),
NETWORKDAYS.INTL(($AX429)-_xlpm.DD,$AX429,1,_xlpm.VD),
AND(MONTH($AW429)&lt;MONTH(BD$15),MONTH($AX429)&gt;MONTH(BD$15)),
NETWORKDAYS.INTL((EOMONTH(BD$15-1,1))-_xlpm.DD,EOMONTH(BD$15-1,1),1,_xlpm.VD),
AND(MONTH($AW429)=MONTH(BD$15),MONTH($AX429)=MONTH(BD$15)),
NETWORKDAYS.INTL($AW429,$AX429,1,_xlpm.VD)))),0)),
$DH429="месяц",
$DR429*BD429,
$DH429="неделя",
$DR429*BD429/7*(ROUNDUP((DAY(EOMONTH(BD$15,0)))/4,0))),
0)</f>
        <v/>
      </c>
      <c r="DX429" s="125">
        <f t="array" ref="DX429">
IFERROR(_xlfn.IFS(
$DH429="день_1",
$DR429*$BL429/($AX429-$AW429+1)*BE429*(DAY(EOMONTH(BE$15,0))),
$DH429="день_2",
$DR429/30*MAX(MIN($AX429,EOMONTH(BE$15,0))-MAX($AW429,BE$15)+1,),
$DH429="раб.день",
$DR429/30*(IFERROR(
_xlfn.LET(_xlpm.VD,
CHOOSE(
{1;2;3;4;5;6;7;8;9;10;11;12;13;14;15;16;17;18},
45658,45659,45660,45661,45662,45663,45664,45665,45711,45724,45778,45779,45785,45786,45820,45821,45965,46022),
_xlfn.LET(_xlpm.DD,
MAX(MIN($AX429,EOMONTH(BE$15,0))-MAX($AW429,BE$15),),
_xlfn.IFS(
AND(MONTH($AW429)=MONTH(BE$15),MONTH($AX429)&lt;&gt;MONTH(BE$15)),
NETWORKDAYS.INTL($AW429,$AW429+_xlpm.DD,1,_xlpm.VD),
AND(MONTH($AW429)&lt;&gt;MONTH(BE$15),MONTH($AX429)=MONTH(BE$15)),
NETWORKDAYS.INTL(($AX429)-_xlpm.DD,$AX429,1,_xlpm.VD),
AND(MONTH($AW429)&lt;MONTH(BE$15),MONTH($AX429)&gt;MONTH(BE$15)),
NETWORKDAYS.INTL((EOMONTH(BE$15-1,1))-_xlpm.DD,EOMONTH(BE$15-1,1),1,_xlpm.VD),
AND(MONTH($AW429)=MONTH(BE$15),MONTH($AX429)=MONTH(BE$15)),
NETWORKDAYS.INTL($AW429,$AX429,1,_xlpm.VD)))),0)),
$DH429="месяц",
$DR429*BE429,
$DH429="неделя",
$DR429*BE429/7*(ROUNDUP((DAY(EOMONTH(BE$15,0)))/4,0))),
0)</f>
        <v/>
      </c>
      <c r="DY429" s="125">
        <f t="array" ref="DY429">
IFERROR(_xlfn.IFS(
$DH429="день_1",
$DR429*$BL429/($AX429-$AW429+1)*BF429*(DAY(EOMONTH(BF$15,0))),
$DH429="день_2",
$DR429/30*MAX(MIN($AX429,EOMONTH(BF$15,0))-MAX($AW429,BF$15)+1,),
$DH429="раб.день",
$DR429/30*(IFERROR(
_xlfn.LET(_xlpm.VD,
CHOOSE(
{1;2;3;4;5;6;7;8;9;10;11;12;13;14;15;16;17;18},
45658,45659,45660,45661,45662,45663,45664,45665,45711,45724,45778,45779,45785,45786,45820,45821,45965,46022),
_xlfn.LET(_xlpm.DD,
MAX(MIN($AX429,EOMONTH(BF$15,0))-MAX($AW429,BF$15),),
_xlfn.IFS(
AND(MONTH($AW429)=MONTH(BF$15),MONTH($AX429)&lt;&gt;MONTH(BF$15)),
NETWORKDAYS.INTL($AW429,$AW429+_xlpm.DD,1,_xlpm.VD),
AND(MONTH($AW429)&lt;&gt;MONTH(BF$15),MONTH($AX429)=MONTH(BF$15)),
NETWORKDAYS.INTL(($AX429)-_xlpm.DD,$AX429,1,_xlpm.VD),
AND(MONTH($AW429)&lt;MONTH(BF$15),MONTH($AX429)&gt;MONTH(BF$15)),
NETWORKDAYS.INTL((EOMONTH(BF$15-1,1))-_xlpm.DD,EOMONTH(BF$15-1,1),1,_xlpm.VD),
AND(MONTH($AW429)=MONTH(BF$15),MONTH($AX429)=MONTH(BF$15)),
NETWORKDAYS.INTL($AW429,$AX429,1,_xlpm.VD)))),0)),
$DH429="месяц",
$DR429*BF429,
$DH429="неделя",
$DR429*BF429/7*(ROUNDUP((DAY(EOMONTH(BF$15,0)))/4,0))),
0)</f>
        <v/>
      </c>
      <c r="DZ429" s="125">
        <f t="array" ref="DZ429">
IFERROR(_xlfn.IFS(
$DH429="день_1",
$DR429*$BL429/($AX429-$AW429+1)*BG429*(DAY(EOMONTH(BG$15,0))),
$DH429="день_2",
$DR429/30*MAX(MIN($AX429,EOMONTH(BG$15,0))-MAX($AW429,BG$15)+1,),
$DH429="раб.день",
$DR429/30*(IFERROR(
_xlfn.LET(_xlpm.VD,
CHOOSE(
{1;2;3;4;5;6;7;8;9;10;11;12;13;14;15;16;17;18},
45658,45659,45660,45661,45662,45663,45664,45665,45711,45724,45778,45779,45785,45786,45820,45821,45965,46022),
_xlfn.LET(_xlpm.DD,
MAX(MIN($AX429,EOMONTH(BG$15,0))-MAX($AW429,BG$15),),
_xlfn.IFS(
AND(MONTH($AW429)=MONTH(BG$15),MONTH($AX429)&lt;&gt;MONTH(BG$15)),
NETWORKDAYS.INTL($AW429,$AW429+_xlpm.DD,1,_xlpm.VD),
AND(MONTH($AW429)&lt;&gt;MONTH(BG$15),MONTH($AX429)=MONTH(BG$15)),
NETWORKDAYS.INTL(($AX429)-_xlpm.DD,$AX429,1,_xlpm.VD),
AND(MONTH($AW429)&lt;MONTH(BG$15),MONTH($AX429)&gt;MONTH(BG$15)),
NETWORKDAYS.INTL((EOMONTH(BG$15-1,1))-_xlpm.DD,EOMONTH(BG$15-1,1),1,_xlpm.VD),
AND(MONTH($AW429)=MONTH(BG$15),MONTH($AX429)=MONTH(BG$15)),
NETWORKDAYS.INTL($AW429,$AX429,1,_xlpm.VD)))),0)),
$DH429="месяц",
$DR429*BG429,
$DH429="неделя",
$DR429*BG429/7*(ROUNDUP((DAY(EOMONTH(BG$15,0)))/4,0))),
0)</f>
        <v/>
      </c>
      <c r="EA429" s="125">
        <f t="array" ref="EA429">
IFERROR(_xlfn.IFS(
$DH429="день_1",
$DR429*$BL429/($AX429-$AW429+1)*BH429*(DAY(EOMONTH(BH$15,0))),
$DH429="день_2",
$DR429/30*MAX(MIN($AX429,EOMONTH(BH$15,0))-MAX($AW429,BH$15)+1,),
$DH429="раб.день",
$DR429/30*(IFERROR(
_xlfn.LET(_xlpm.VD,
CHOOSE(
{1;2;3;4;5;6;7;8;9;10;11;12;13;14;15;16;17;18},
45658,45659,45660,45661,45662,45663,45664,45665,45711,45724,45778,45779,45785,45786,45820,45821,45965,46022),
_xlfn.LET(_xlpm.DD,
MAX(MIN($AX429,EOMONTH(BH$15,0))-MAX($AW429,BH$15),),
_xlfn.IFS(
AND(MONTH($AW429)=MONTH(BH$15),MONTH($AX429)&lt;&gt;MONTH(BH$15)),
NETWORKDAYS.INTL($AW429,$AW429+_xlpm.DD,1,_xlpm.VD),
AND(MONTH($AW429)&lt;&gt;MONTH(BH$15),MONTH($AX429)=MONTH(BH$15)),
NETWORKDAYS.INTL(($AX429)-_xlpm.DD,$AX429,1,_xlpm.VD),
AND(MONTH($AW429)&lt;MONTH(BH$15),MONTH($AX429)&gt;MONTH(BH$15)),
NETWORKDAYS.INTL((EOMONTH(BH$15-1,1))-_xlpm.DD,EOMONTH(BH$15-1,1),1,_xlpm.VD),
AND(MONTH($AW429)=MONTH(BH$15),MONTH($AX429)=MONTH(BH$15)),
NETWORKDAYS.INTL($AW429,$AX429,1,_xlpm.VD)))),0)),
$DH429="месяц",
$DR429*BH429,
$DH429="неделя",
$DR429*BH429/7*(ROUNDUP((DAY(EOMONTH(BH$15,0)))/4,0))),
0)</f>
        <v/>
      </c>
      <c r="EB429" s="125">
        <f t="array" ref="EB429">
IFERROR(_xlfn.IFS(
$DH429="день_1",
$DR429*$BL429/($AX429-$AW429+1)*BI429*(DAY(EOMONTH(BI$15,0))),
$DH429="день_2",
$DR429/30*MAX(MIN($AX429,EOMONTH(BI$15,0))-MAX($AW429,BI$15)+1,),
$DH429="раб.день",
$DR429/30*(IFERROR(
_xlfn.LET(_xlpm.VD,
CHOOSE(
{1;2;3;4;5;6;7;8;9;10;11;12;13;14;15;16;17;18},
45658,45659,45660,45661,45662,45663,45664,45665,45711,45724,45778,45779,45785,45786,45820,45821,45965,46022),
_xlfn.LET(_xlpm.DD,
MAX(MIN($AX429,EOMONTH(BI$15,0))-MAX($AW429,BI$15),),
_xlfn.IFS(
AND(MONTH($AW429)=MONTH(BI$15),MONTH($AX429)&lt;&gt;MONTH(BI$15)),
NETWORKDAYS.INTL($AW429,$AW429+_xlpm.DD,1,_xlpm.VD),
AND(MONTH($AW429)&lt;&gt;MONTH(BI$15),MONTH($AX429)=MONTH(BI$15)),
NETWORKDAYS.INTL(($AX429)-_xlpm.DD,$AX429,1,_xlpm.VD),
AND(MONTH($AW429)&lt;MONTH(BI$15),MONTH($AX429)&gt;MONTH(BI$15)),
NETWORKDAYS.INTL((EOMONTH(BI$15-1,1))-_xlpm.DD,EOMONTH(BI$15-1,1),1,_xlpm.VD),
AND(MONTH($AW429)=MONTH(BI$15),MONTH($AX429)=MONTH(BI$15)),
NETWORKDAYS.INTL($AW429,$AX429,1,_xlpm.VD)))),0)),
$DH429="месяц",
$DR429*BI429,
$DH429="неделя",
$DR429*BI429/7*(ROUNDUP((DAY(EOMONTH(BI$15,0)))/4,0))),
0)</f>
        <v/>
      </c>
      <c r="EC429" s="125">
        <f t="array" ref="EC429">
IFERROR(_xlfn.IFS(
$DH429="день_1",
$DR429*$BL429/($AX429-$AW429+1)*BJ429*(DAY(EOMONTH(BJ$15,0))),
$DH429="день_2",
$DR429/30*MAX(MIN($AX429,EOMONTH(BJ$15,0))-MAX($AW429,BJ$15)+1,),
$DH429="раб.день",
$DR429/30*(IFERROR(
_xlfn.LET(_xlpm.VD,
CHOOSE(
{1;2;3;4;5;6;7;8;9;10;11;12;13;14;15;16;17;18},
45658,45659,45660,45661,45662,45663,45664,45665,45711,45724,45778,45779,45785,45786,45820,45821,45965,46022),
_xlfn.LET(_xlpm.DD,
MAX(MIN($AX429,EOMONTH(BJ$15,0))-MAX($AW429,BJ$15),),
_xlfn.IFS(
AND(MONTH($AW429)=MONTH(BJ$15),MONTH($AX429)&lt;&gt;MONTH(BJ$15)),
NETWORKDAYS.INTL($AW429,$AW429+_xlpm.DD,1,_xlpm.VD),
AND(MONTH($AW429)&lt;&gt;MONTH(BJ$15),MONTH($AX429)=MONTH(BJ$15)),
NETWORKDAYS.INTL(($AX429)-_xlpm.DD,$AX429,1,_xlpm.VD),
AND(MONTH($AW429)&lt;MONTH(BJ$15),MONTH($AX429)&gt;MONTH(BJ$15)),
NETWORKDAYS.INTL((EOMONTH(BJ$15-1,1))-_xlpm.DD,EOMONTH(BJ$15-1,1),1,_xlpm.VD),
AND(MONTH($AW429)=MONTH(BJ$15),MONTH($AX429)=MONTH(BJ$15)),
NETWORKDAYS.INTL($AW429,$AX429,1,_xlpm.VD)))),0)),
$DH429="месяц",
$DR429*BJ429,
$DH429="неделя",
$DR429*BJ429/7*(ROUNDUP((DAY(EOMONTH(BJ$15,0)))/4,0))),
0)</f>
        <v/>
      </c>
      <c r="ED429" s="125">
        <f t="array" ref="ED429">
IFERROR(_xlfn.IFS(
$DH429="день_1",
$DR429*$BL429/($AX429-$AW429+1)*BK429*(DAY(EOMONTH(BK$15,0))),
$DH429="день_2",
$DR429/30*MAX(MIN($AX429,EOMONTH(BK$15,0))-MAX($AW429,BK$15)+1,),
$DH429="раб.день",
$DR429/30*(IFERROR(
_xlfn.LET(_xlpm.VD,
CHOOSE(
{1;2;3;4;5;6;7;8;9;10;11;12;13;14;15;16;17;18},
45658,45659,45660,45661,45662,45663,45664,45665,45711,45724,45778,45779,45785,45786,45820,45821,45965,46022),
_xlfn.LET(_xlpm.DD,
MAX(MIN($AX429,EOMONTH(BK$15,0))-MAX($AW429,BK$15),),
_xlfn.IFS(
AND(MONTH($AW429)=MONTH(BK$15),MONTH($AX429)&lt;&gt;MONTH(BK$15)),
NETWORKDAYS.INTL($AW429,$AW429+_xlpm.DD,1,_xlpm.VD),
AND(MONTH($AW429)&lt;&gt;MONTH(BK$15),MONTH($AX429)=MONTH(BK$15)),
NETWORKDAYS.INTL(($AX429)-_xlpm.DD,$AX429,1,_xlpm.VD),
AND(MONTH($AW429)&lt;MONTH(BK$15),MONTH($AX429)&gt;MONTH(BK$15)),
NETWORKDAYS.INTL((EOMONTH(BK$15-1,1))-_xlpm.DD,EOMONTH(BK$15-1,1),1,_xlpm.VD),
AND(MONTH($AW429)=MONTH(BK$15),MONTH($AX429)=MONTH(BK$15)),
NETWORKDAYS.INTL($AW429,$AX429,1,_xlpm.VD)))),0)),
$DH429="месяц",
$DR429*BK429,
$DH429="неделя",
$DR429*BK429/7*(ROUNDUP((DAY(EOMONTH(BK$15,0)))/4,0))),
0)</f>
        <v/>
      </c>
      <c r="EE429" s="125">
        <f>SUM($DS429,$DT429,$DU429,$DV429,$DW429,$DX429,$DY429,$DZ429,$EA429,$EB429,$EC429,$ED429)</f>
        <v/>
      </c>
      <c r="EF429" s="125">
        <f>IFERROR(ROUND($EE429*(1+$EP429),2),0)</f>
        <v/>
      </c>
      <c r="EG429" s="128" t="n">
        <v>1</v>
      </c>
      <c r="EH429" s="126" t="n">
        <v>0</v>
      </c>
      <c r="EI429" s="126">
        <f>ROUND(SUM($EH429:$EH429)*SUM($AB429:$AB429)*$EG429,2)</f>
        <v/>
      </c>
      <c r="EJ429" s="126">
        <f>ROUND($EI429*(1+$EP429),2)</f>
        <v/>
      </c>
      <c r="EK429" s="126" t="n">
        <v>0</v>
      </c>
      <c r="EL429" s="126">
        <f>ROUND(SUM($EK429:$EK429)*SUM($AB429:$AB429)*$EG429,2)</f>
        <v/>
      </c>
      <c r="EM429" s="126">
        <f>ROUND($EL429*(1+$EP429),2)</f>
        <v/>
      </c>
      <c r="EN429" s="126">
        <f>SUM($EE429,$EI429,$EL429)</f>
        <v/>
      </c>
      <c r="EO429" s="126">
        <f>SUM($EF429,$EJ429,$EM429)</f>
        <v/>
      </c>
      <c r="EP429" s="59" t="inlineStr">
        <is>
          <t>20%</t>
        </is>
      </c>
      <c r="EQ429" s="59" t="n"/>
      <c r="ER429" s="60">
        <f t="array" ref="ER429">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MATCH(ES429,
{"AMS";"RussOutdoor";"HD Outdoor";"Ingroup";"IQ";"Ledproduction";"LisChannel";"Logic";"Media-PPL";"NovikovTV | НовиковТВ";"SMA";"SOK";"КрокусТВ | CrocusTV | IndoorTV";"Сити";"ТЯК Москва"},
0)),"")</f>
        <v/>
      </c>
      <c r="ES429" s="60" t="n"/>
      <c r="ET429" s="60">
        <f t="array" ref="ET429">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MATCH(ES429,
{"AMS";"RussOutdoor";"HD Outdoor";"Ingroup";"IQ";"Ledproduction";"LisChannel";"Logic";"Media-PPL";"NovikovTV | НовиковТВ";"SMA";"SOK";"КрокусТВ | CrocusTV | IndoorTV";"Сити";"ТЯК Москва"},
0)),"")</f>
        <v/>
      </c>
      <c r="EU429" s="60" t="n"/>
      <c r="EV429" s="60" t="n"/>
      <c r="EX429" s="110">
        <f t="array" ref="EX429">
($AR429/30
+N("ТРАФИК ПЛОЩАДКИ"))*
(IFERROR(
_xlfn.LET(
_xlpm.GPR,
HLOOKUP($L429,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(MATCH($T429,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IF($Q429="цифровой",_xlpm.GPR/$AG429,_xlpm.GPR/60)),
0)
+N("DWELL TIME"))*
(IF($AB429=0,0,IF($AB429=1,0.3,IF($AB429=2,0.5,IF($AB429&gt;2,1))))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_xlfn.IFS($AC429="да",1.2,$AC429="нет",1)*
_xlfn.IFS($AD429="да",1.2,$AD429="нет",1)*
IF(R429="статический",1,1.2)*
$X429*
INDEX(
{1.2;1;1.2;1.2;1;1.2;1.2;1.2;1.2;1.2;1.2;1;1.2;1.2;1.2;1.2;1;1;1.2;1.2;1.2;1;1;1;1;1.2;1.2;1.2;1.2;1;1;1;1;1.2;1.2;1.2;1.2;1.2;1.2;1.2;1.2;1;1;1.2;1;1;1;1;1.5;1;1;1.5;1.5;1.2},
MATCH($Q429,_xlpm.MI,0)))&gt;{0.02;0.04;0.06;0.1;0.2;0.4;0.6;0.8;1;2;4;6})),
{0;1;2;3;4;5;6;7;8;9;10;11;12},
0)))
+N("КОЭФФИЦИЕНТ КОНТАКТА"))))*
(_xlfn.IFS($X429&lt;0.1,$X429/1000,$X429&gt;25,5.2,AND($X429&gt;=0.1,$X429&lt;=25),(($X429*2+0.1)/10)*($X429/10)))*
IFERROR((_xlfn.LET(
_xlpm.MA,
{0;0.8;0.85;0.9;0.95;1},
_xlpm.MAA,
{0;1;2;3;4;5},
INDEX(_xlpm.MA,MATCH(SUMPRODUCT(--((IF(ROUND(_xlpm.MAA,1)&gt;5,5,ROUND($AB429,1)))&gt;{0;1;2;3;4;5})),_xlpm.MAA,0)))
+N("КОЭФФИЦИЕНТ КОЛ-ВО КОНСТРУКЦИЙ")),1)*
$AB429,0))*
(IF($Q429="цифровой",$AG429/15*$AI429,1)
+N("ДЛЯ ЦИФРЫ"))</f>
        <v/>
      </c>
      <c r="EY429" s="110">
        <f>IFERROR(EX429*AY429,0)</f>
        <v/>
      </c>
      <c r="EZ429" s="131">
        <f>IFERROR(DP429/EY429*1000,0)</f>
        <v/>
      </c>
      <c r="FA429" s="112">
        <f>IFERROR(FC429/FB429,0)</f>
        <v/>
      </c>
      <c r="FB429" s="112">
        <f>IFERROR((FC429/(EY429/FF429*#REF!))*0.825,0)</f>
        <v/>
      </c>
      <c r="FC429" s="112">
        <f>IFERROR(((EX429*30/AR429)*100)/30,0)</f>
        <v/>
      </c>
      <c r="FD429" s="112">
        <f>IFERROR(EY429/G429*100%,0)</f>
        <v/>
      </c>
      <c r="FE429" s="112">
        <f>IFERROR(FD429/FC429*100%,0)</f>
        <v/>
      </c>
      <c r="FF429" s="110">
        <f>IFERROR(AR429/30*AY429,0)</f>
        <v/>
      </c>
    </row>
    <row r="430" ht="13" customHeight="1">
      <c r="A430" s="59" t="n"/>
      <c r="B430" s="60" t="n"/>
      <c r="C430" s="60" t="n"/>
      <c r="D430" s="60">
        <f t="array" ref="D430">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MATCH($E430,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30" s="60">
        <f t="array" ref="E430">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MATCH($F430,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30" s="60" t="inlineStr"/>
      <c r="G430" s="60" t="n"/>
      <c r="H430" s="60">
        <f t="array" ref="H430">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MATCH($I430,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30" s="60" t="n"/>
      <c r="J430" s="60" t="n"/>
      <c r="K430" s="60" t="n"/>
      <c r="L430" s="60" t="n"/>
      <c r="M430" s="60" t="n"/>
      <c r="N430" s="60" t="n"/>
      <c r="O430" s="60" t="n"/>
      <c r="P430" s="60">
        <f t="array" ref="P430">
_xlfn.IFS(
ISNUMBER(MATCH($Q430,{"шелфбаннер","разделитель","монетница","чековая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ISNUMBER(MATCH($Q430,{"LED/LCD","видеокулер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ISNUMBER(MATCH($Q430,{"автомобиль","машина","выставочное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ISNUMBER(MATCH($Q430,{"билборд","лифтовая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ISNUMBER(MATCH($Q430,{"навигация","подвесной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ISNUMBER(MATCH($Q430,{"движущаяся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ISNUMBER(MATCH($Q430,{"каталог","журнал"},)),
"Пресса",
$Q430="","")</f>
        <v/>
      </c>
      <c r="Q430" s="60" t="n"/>
      <c r="R430" s="60">
        <f t="array" ref="R430">
IFERROR(
_xlfn.IFS(
OR(ISNUMBER(MATCH($Q430,{"экспозиция","макет","стенд","автостенд","авто стенд","выставочное пространство","выставочные стенды","модульные выставочные стенды","3Д конструкция","3D конструкция"},)),P430="Экспонирование"),
"нестандартный",
ISNUMBER(MATCH($Q430,{"скроллер","призматрон"},)),
"динамический",
$P430="Видео",
"цифровой",
OR($P430="Пресса",$P430="Щит",$P430="POSm",$P430="Подвес",$P430="Брендирование/оклейка"),
"статический"),"")</f>
        <v/>
      </c>
      <c r="S430" s="59" t="n"/>
      <c r="T430" s="60" t="n"/>
      <c r="U430" s="60" t="n"/>
      <c r="V430" s="60">
        <f>
IF(P430="Видео",
"цифровой постер/ролик",
IF(ISNUMBER(MATCH(Q430,{"короб световой","короб световой | лайтбокс","короб световой | кристалайт","лайтбокс","лайт бокс","кристалайт","LB","lightbox"},)),
"бэклит",
IF(P430="Брендирование/оклейка",
"перфарированная пленка/самоклейка",
IF(P430="Экспонирование",
"под запрос",
IF(P430="Подвес",
"баннер/ткань",
"")))))</f>
        <v/>
      </c>
      <c r="W430" s="59" t="n"/>
      <c r="X430" s="59" t="n"/>
      <c r="Y430" s="59" t="n"/>
      <c r="Z430" s="61" t="n"/>
      <c r="AA430" s="61" t="n"/>
      <c r="AB430" s="61">
        <f>IF(BL430&gt;0,Z430,0)</f>
        <v/>
      </c>
      <c r="AC430" s="59" t="n"/>
      <c r="AD430" s="59" t="n"/>
      <c r="AE430" s="59" t="n"/>
      <c r="AF430" s="59" t="n"/>
      <c r="AG430" s="59" t="n"/>
      <c r="AH430" s="59" t="n"/>
      <c r="AI430" s="59" t="n"/>
      <c r="AJ430" s="59" t="n"/>
      <c r="AK430" s="59" t="n"/>
      <c r="AL430" s="62">
        <f>IFERROR(IF(OR(R430="статический",R430="динамический",R430="нестандартный",R430="",R430=""),"-",IF(AND(AH430="-",AI430="-"),"-",AK430*3600/AH430*AI430)),"-")</f>
        <v/>
      </c>
      <c r="AM430" s="62">
        <f>IFERROR(IF(OR(R430="статический",R430="динамический",R430="",R430="", R430="BTL",R430="нестандартный"),"-",AG430*AI430*AL430/60),"-")</f>
        <v/>
      </c>
      <c r="AN430" s="63">
        <f>IFERROR(IF(AH430="","-",AG430*AI430/AH430),"-")</f>
        <v/>
      </c>
      <c r="AO430" s="59">
        <f>IFERROR(IF(OR($R430="статический",$R430="динамический",$R430="",$R430="",$R430="BTL",$R430="нестандартный"),"-",$AL430*$AY430),"-")</f>
        <v/>
      </c>
      <c r="AP430" s="62">
        <f>IFERROR(IF(OR($R430="статический",$R430="динамический",$R430="",$R430="",$R430="BTL",$R430="нестандартный"),"-",$AM430*AY430),"-")</f>
        <v/>
      </c>
      <c r="AQ430" s="64" t="n"/>
      <c r="AR430" s="61" t="n"/>
      <c r="AS430" s="61" t="n"/>
      <c r="AT430" s="61" t="n"/>
      <c r="AU430" s="65" t="n"/>
      <c r="AV430" s="124">
        <f>IFERROR(DR430/AT430*1000,"n/a")</f>
        <v/>
      </c>
      <c r="AW430" s="67" t="n"/>
      <c r="AX430" s="67" t="n"/>
      <c r="AY430" s="43">
        <f>IFERROR(IF(OR($AW430="",$AX430=""),"",_xlfn.DAYS($AX430+1,$AW430)),"")</f>
        <v/>
      </c>
      <c r="AZ430" s="68">
        <f t="array" ref="AZ430">
_xlfn.LET(_xlpm.COEFF,
IF($AW430+$AX430=0,0,IF(MAX(MIN($AX430,EOMONTH(AZ$15,0))-MAX($AW430,AZ$15)+1,)&gt;0,1,0)),
_xlfn.IFS(
$ES430="LisChannel",
_xlpm.COEFF*
INDEX({1;1;1.2;1.2;1;1;1;1;1.2;1.2;1.2;1.2},
MATCH(MONTH(AZ$15),
{1,2,3,4,5,6,7,8,9,10,11,12})),
CONCATENATE($ES430," ",$L430)="RussOutdoor метро",
_xlpm.COEFF*
INDEX({0.8;0.9;1.1;1.1;1;1;1;1;1.1;1.1;1.1;1.1},
MATCH(MONTH(AZ$15),
{1,2,3,4,5,6,7,8,9,10,11,12})),
$ES430&lt;&gt;"LisChannel",
_xlpm.COEFF,
$ES430&lt;&gt;"RussOutdoor",
_xlpm.COEFF))</f>
        <v/>
      </c>
      <c r="BA430" s="68">
        <f t="array" ref="BA430">
_xlfn.LET(_xlpm.COEFF,
IF($AW430+$AX430=0,0,IF(MAX(MIN($AX430,EOMONTH(BA$15,0))-MAX($AW430,BA$15)+1,)&gt;0,1,0)),
_xlfn.IFS(
$ES430="LisChannel",
_xlpm.COEFF*
INDEX({1;1;1.2;1.2;1;1;1;1;1.2;1.2;1.2;1.2},
MATCH(MONTH(BA$15),
{1,2,3,4,5,6,7,8,9,10,11,12})),
CONCATENATE($ES430," ",$L430)="RussOutdoor метро",
_xlpm.COEFF*
INDEX({0.8;0.9;1.1;1.1;1;1;1;1;1.1;1.1;1.1;1.1},
MATCH(MONTH(BA$15),
{1,2,3,4,5,6,7,8,9,10,11,12})),
$ES430&lt;&gt;"LisChannel",
_xlpm.COEFF,
$ES430&lt;&gt;"RussOutdoor",
_xlpm.COEFF))</f>
        <v/>
      </c>
      <c r="BB430" s="68">
        <f t="array" ref="BB430">
_xlfn.LET(_xlpm.COEFF,
IF($AW430+$AX430=0,0,IF(MAX(MIN($AX430,EOMONTH(BB$15,0))-MAX($AW430,BB$15)+1,)&gt;0,1,0)),
_xlfn.IFS(
$ES430="LisChannel",
_xlpm.COEFF*
INDEX({1;1;1.2;1.2;1;1;1;1;1.2;1.2;1.2;1.2},
MATCH(MONTH(BB$15),
{1,2,3,4,5,6,7,8,9,10,11,12})),
CONCATENATE($ES430," ",$L430)="RussOutdoor метро",
_xlpm.COEFF*
INDEX({0.8;0.9;1.1;1.1;1;1;1;1;1.1;1.1;1.1;1.1},
MATCH(MONTH(BB$15),
{1,2,3,4,5,6,7,8,9,10,11,12})),
$ES430&lt;&gt;"LisChannel",
_xlpm.COEFF,
$ES430&lt;&gt;"RussOutdoor",
_xlpm.COEFF))</f>
        <v/>
      </c>
      <c r="BC430" s="68">
        <f t="array" ref="BC430">
_xlfn.LET(_xlpm.COEFF,
IF($AW430+$AX430=0,0,IF(MAX(MIN($AX430,EOMONTH(BC$15,0))-MAX($AW430,BC$15)+1,)&gt;0,1,0)),
_xlfn.IFS(
$ES430="LisChannel",
_xlpm.COEFF*
INDEX({1;1;1.2;1.2;1;1;1;1;1.2;1.2;1.2;1.2},
MATCH(MONTH(BC$15),
{1,2,3,4,5,6,7,8,9,10,11,12})),
CONCATENATE($ES430," ",$L430)="RussOutdoor метро",
_xlpm.COEFF*
INDEX({0.8;0.9;1.1;1.1;1;1;1;1;1.1;1.1;1.1;1.1},
MATCH(MONTH(BC$15),
{1,2,3,4,5,6,7,8,9,10,11,12})),
$ES430&lt;&gt;"LisChannel",
_xlpm.COEFF,
$ES430&lt;&gt;"RussOutdoor",
_xlpm.COEFF))</f>
        <v/>
      </c>
      <c r="BD430" s="68">
        <f t="array" ref="BD430">
_xlfn.LET(_xlpm.COEFF,
IF($AW430+$AX430=0,0,IF(MAX(MIN($AX430,EOMONTH(BD$15,0))-MAX($AW430,BD$15)+1,)&gt;0,1,0)),
_xlfn.IFS(
$ES430="LisChannel",
_xlpm.COEFF*
INDEX({1;1;1.2;1.2;1;1;1;1;1.2;1.2;1.2;1.2},
MATCH(MONTH(BD$15),
{1,2,3,4,5,6,7,8,9,10,11,12})),
CONCATENATE($ES430," ",$L430)="RussOutdoor метро",
_xlpm.COEFF*
INDEX({0.8;0.9;1.1;1.1;1;1;1;1;1.1;1.1;1.1;1.1},
MATCH(MONTH(BD$15),
{1,2,3,4,5,6,7,8,9,10,11,12})),
$ES430&lt;&gt;"LisChannel",
_xlpm.COEFF,
$ES430&lt;&gt;"RussOutdoor",
_xlpm.COEFF))</f>
        <v/>
      </c>
      <c r="BE430" s="68">
        <f t="array" ref="BE430">
_xlfn.LET(_xlpm.COEFF,
IF($AW430+$AX430=0,0,IF(MAX(MIN($AX430,EOMONTH(BE$15,0))-MAX($AW430,BE$15)+1,)&gt;0,1,0)),
_xlfn.IFS(
$ES430="LisChannel",
_xlpm.COEFF*
INDEX({1;1;1.2;1.2;1;1;1;1;1.2;1.2;1.2;1.2},
MATCH(MONTH(BE$15),
{1,2,3,4,5,6,7,8,9,10,11,12})),
CONCATENATE($ES430," ",$L430)="RussOutdoor метро",
_xlpm.COEFF*
INDEX({0.8;0.9;1.1;1.1;1;1;1;1;1.1;1.1;1.1;1.1},
MATCH(MONTH(BE$15),
{1,2,3,4,5,6,7,8,9,10,11,12})),
$ES430&lt;&gt;"LisChannel",
_xlpm.COEFF,
$ES430&lt;&gt;"RussOutdoor",
_xlpm.COEFF))</f>
        <v/>
      </c>
      <c r="BF430" s="68">
        <f t="array" ref="BF430">
_xlfn.LET(_xlpm.COEFF,
IF($AW430+$AX430=0,0,IF(MAX(MIN($AX430,EOMONTH(BF$15,0))-MAX($AW430,BF$15)+1,)&gt;0,1,0)),
_xlfn.IFS(
$ES430="LisChannel",
_xlpm.COEFF*
INDEX({1;1;1.2;1.2;1;1;1;1;1.2;1.2;1.2;1.2},
MATCH(MONTH(BF$15),
{1,2,3,4,5,6,7,8,9,10,11,12})),
CONCATENATE($ES430," ",$L430)="RussOutdoor метро",
_xlpm.COEFF*
INDEX({0.8;0.9;1.1;1.1;1;1;1;1;1.1;1.1;1.1;1.1},
MATCH(MONTH(BF$15),
{1,2,3,4,5,6,7,8,9,10,11,12})),
$ES430&lt;&gt;"LisChannel",
_xlpm.COEFF,
$ES430&lt;&gt;"RussOutdoor",
_xlpm.COEFF))</f>
        <v/>
      </c>
      <c r="BG430" s="68">
        <f t="array" ref="BG430">
_xlfn.LET(_xlpm.COEFF,
IF($AW430+$AX430=0,0,IF(MAX(MIN($AX430,EOMONTH(BG$15,0))-MAX($AW430,BG$15)+1,)&gt;0,1,0)),
_xlfn.IFS(
$ES430="LisChannel",
_xlpm.COEFF*
INDEX({1;1;1.2;1.2;1;1;1;1;1.2;1.2;1.2;1.2},
MATCH(MONTH(BG$15),
{1,2,3,4,5,6,7,8,9,10,11,12})),
CONCATENATE($ES430," ",$L430)="RussOutdoor метро",
_xlpm.COEFF*
INDEX({0.8;0.9;1.1;1.1;1;1;1;1;1.1;1.1;1.1;1.1},
MATCH(MONTH(BG$15),
{1,2,3,4,5,6,7,8,9,10,11,12})),
$ES430&lt;&gt;"LisChannel",
_xlpm.COEFF,
$ES430&lt;&gt;"RussOutdoor",
_xlpm.COEFF))</f>
        <v/>
      </c>
      <c r="BH430" s="68">
        <f t="array" ref="BH430">
_xlfn.LET(_xlpm.COEFF,
IF($AW430+$AX430=0,0,IF(MAX(MIN($AX430,EOMONTH(BH$15,0))-MAX($AW430,BH$15)+1,)&gt;0,1,0)),
_xlfn.IFS(
$ES430="LisChannel",
_xlpm.COEFF*
INDEX({1;1;1.2;1.2;1;1;1;1;1.2;1.2;1.2;1.2},
MATCH(MONTH(BH$15),
{1,2,3,4,5,6,7,8,9,10,11,12})),
CONCATENATE($ES430," ",$L430)="RussOutdoor метро",
_xlpm.COEFF*
INDEX({0.8;0.9;1.1;1.1;1;1;1;1;1.1;1.1;1.1;1.1},
MATCH(MONTH(BH$15),
{1,2,3,4,5,6,7,8,9,10,11,12})),
$ES430&lt;&gt;"LisChannel",
_xlpm.COEFF,
$ES430&lt;&gt;"RussOutdoor",
_xlpm.COEFF))</f>
        <v/>
      </c>
      <c r="BI430" s="68">
        <f t="array" ref="BI430">
_xlfn.LET(_xlpm.COEFF,
IF($AW430+$AX430=0,0,IF(MAX(MIN($AX430,EOMONTH(BI$15,0))-MAX($AW430,BI$15)+1,)&gt;0,1,0)),
_xlfn.IFS(
$ES430="LisChannel",
_xlpm.COEFF*
INDEX({1;1;1.2;1.2;1;1;1;1;1.2;1.2;1.2;1.2},
MATCH(MONTH(BI$15),
{1,2,3,4,5,6,7,8,9,10,11,12})),
CONCATENATE($ES430," ",$L430)="RussOutdoor метро",
_xlpm.COEFF*
INDEX({0.8;0.9;1.1;1.1;1;1;1;1;1.1;1.1;1.1;1.1},
MATCH(MONTH(BI$15),
{1,2,3,4,5,6,7,8,9,10,11,12})),
$ES430&lt;&gt;"LisChannel",
_xlpm.COEFF,
$ES430&lt;&gt;"RussOutdoor",
_xlpm.COEFF))</f>
        <v/>
      </c>
      <c r="BJ430" s="68">
        <f t="array" ref="BJ430">
_xlfn.LET(_xlpm.COEFF,
IF($AW430+$AX430=0,0,IF(MAX(MIN($AX430,EOMONTH(BJ$15,0))-MAX($AW430,BJ$15)+1,)&gt;0,1,0)),
_xlfn.IFS(
$ES430="LisChannel",
_xlpm.COEFF*
INDEX({1;1;1.2;1.2;1;1;1;1;1.2;1.2;1.2;1.2},
MATCH(MONTH(BJ$15),
{1,2,3,4,5,6,7,8,9,10,11,12})),
CONCATENATE($ES430," ",$L430)="RussOutdoor метро",
_xlpm.COEFF*
INDEX({0.8;0.9;1.1;1.1;1;1;1;1;1.1;1.1;1.1;1.1},
MATCH(MONTH(BJ$15),
{1,2,3,4,5,6,7,8,9,10,11,12})),
$ES430&lt;&gt;"LisChannel",
_xlpm.COEFF,
$ES430&lt;&gt;"RussOutdoor",
_xlpm.COEFF))</f>
        <v/>
      </c>
      <c r="BK430" s="68">
        <f t="array" ref="BK430">
_xlfn.LET(_xlpm.COEFF,
IF($AW430+$AX430=0,0,IF(MAX(MIN($AX430,EOMONTH(BK$15,0))-MAX($AW430,BK$15)+1,)&gt;0,1,0)),
_xlfn.IFS(
$ES430="LisChannel",
_xlpm.COEFF*
INDEX({1;1;1.2;1.2;1;1;1;1;1.2;1.2;1.2;1.2},
MATCH(MONTH(BK$15),
{1,2,3,4,5,6,7,8,9,10,11,12})),
CONCATENATE($ES430," ",$L430)="RussOutdoor метро",
_xlpm.COEFF*
INDEX({0.8;0.9;1.1;1.1;1;1;1;1;1.1;1.1;1.1;1.1},
MATCH(MONTH(BK$15),
{1,2,3,4,5,6,7,8,9,10,11,12})),
$ES430&lt;&gt;"LisChannel",
_xlpm.COEFF,
$ES430&lt;&gt;"RussOutdoor",
_xlpm.COEFF))</f>
        <v/>
      </c>
      <c r="BL430" s="62">
        <f>COUNTIFS($AZ430:$BK430,"&gt;0")</f>
        <v/>
      </c>
      <c r="BM430" s="65" t="n"/>
      <c r="BN430" s="125">
        <f>$DJ430</f>
        <v/>
      </c>
      <c r="BO430" s="63">
        <f>$DQ430</f>
        <v/>
      </c>
      <c r="BP430" s="125">
        <f>
IFERROR(
IF($BL430=0,0,
$BN430*(1-$BO430)),
0)</f>
        <v/>
      </c>
      <c r="BQ430" s="125">
        <f t="array" ref="BQ430">
IFERROR(
_xlfn.IFS(
$DH430="день_1",
$BP430*$BL430/($AX430-$AW430+1)*AZ430*(DAY(EOMONTH(AZ$15,0))),
$DH430="день_2",
$BP430/30*MAX(MIN($AX430,EOMONTH(AZ$15,0))-MAX($AW430,AZ$15)+1,),
$DH430="раб.день",
$BP430/30*(IFERROR(
_xlfn.LET(_xlpm.VD,
CHOOSE(
{1;2;3;4;5;6;7;8;9;10;11;12;13;14;15;16;17;18},
45658,45659,45660,45661,45662,45663,45664,45665,45711,45724,45778,45779,45785,45786,45820,45821,45965,46022),
_xlfn.LET(_xlpm.DD,
MAX(MIN($AX430,EOMONTH(AZ$15,0))-MAX($AW430,AZ$15),),
_xlfn.IFS(
AND(MONTH($AW430)=MONTH(AZ$15),MONTH($AX430)&lt;&gt;MONTH(AZ$15)),
NETWORKDAYS.INTL($AW430,$AW430+_xlpm.DD,1,_xlpm.VD),
AND(MONTH($AW430)&lt;&gt;MONTH(AZ$15),MONTH($AX430)=MONTH(AZ$15)),
NETWORKDAYS.INTL(($AX430)-_xlpm.DD,$AX430,1,_xlpm.VD),
AND(MONTH($AW430)&lt;MONTH(AZ$15),MONTH($AX430)&gt;MONTH(AZ$15)),
NETWORKDAYS.INTL((EOMONTH(AZ$15-1,1))-_xlpm.DD,EOMONTH(AZ$15-1,1),1,_xlpm.VD),
AND(MONTH($AW430)=MONTH(AZ$15),MONTH($AX430)=MONTH(AZ$15)),
NETWORKDAYS.INTL($AW430,$AX430,1,_xlpm.VD)))),0)),
$DH430="месяц",
$BP430*AZ430,
$DH430="неделя",
$BP430*AZ430/7*(ROUNDUP((DAY(EOMONTH(AZ$15,0)))/4,0))),
0)</f>
        <v/>
      </c>
      <c r="BR430" s="125">
        <f t="array" ref="BR430">
IFERROR(
_xlfn.IFS(
$DH430="день_1",
$BP430*$BL430/($AX430-$AW430+1)*BA430*(DAY(EOMONTH(BA$15,0))),
$DH430="день_2",
$BP430/30*MAX(MIN($AX430,EOMONTH(BA$15,0))-MAX($AW430,BA$15)+1,),
$DH430="раб.день",
$BP430/30*(IFERROR(
_xlfn.LET(_xlpm.VD,
CHOOSE(
{1;2;3;4;5;6;7;8;9;10;11;12;13;14;15;16;17;18},
45658,45659,45660,45661,45662,45663,45664,45665,45711,45724,45778,45779,45785,45786,45820,45821,45965,46022),
_xlfn.LET(_xlpm.DD,
MAX(MIN($AX430,EOMONTH(BA$15,0))-MAX($AW430,BA$15),),
_xlfn.IFS(
AND(MONTH($AW430)=MONTH(BA$15),MONTH($AX430)&lt;&gt;MONTH(BA$15)),
NETWORKDAYS.INTL($AW430,$AW430+_xlpm.DD,1,_xlpm.VD),
AND(MONTH($AW430)&lt;&gt;MONTH(BA$15),MONTH($AX430)=MONTH(BA$15)),
NETWORKDAYS.INTL(($AX430)-_xlpm.DD,$AX430,1,_xlpm.VD),
AND(MONTH($AW430)&lt;MONTH(BA$15),MONTH($AX430)&gt;MONTH(BA$15)),
NETWORKDAYS.INTL((EOMONTH(BA$15-1,1))-_xlpm.DD,EOMONTH(BA$15-1,1),1,_xlpm.VD),
AND(MONTH($AW430)=MONTH(BA$15),MONTH($AX430)=MONTH(BA$15)),
NETWORKDAYS.INTL($AW430,$AX430,1,_xlpm.VD)))),0)),
$DH430="месяц",
$BP430*BA430,
$DH430="неделя",
$BP430*BA430/7*(ROUNDUP((DAY(EOMONTH(BA$15,0)))/4,0))),
0)</f>
        <v/>
      </c>
      <c r="BS430" s="125">
        <f t="array" ref="BS430">
IFERROR(
_xlfn.IFS(
$DH430="день_1",
$BP430*$BL430/($AX430-$AW430+1)*BB430*(DAY(EOMONTH(BB$15,0))),
$DH430="день_2",
$BP430/30*MAX(MIN($AX430,EOMONTH(BB$15,0))-MAX($AW430,BB$15)+1,),
$DH430="раб.день",
$BP430/30*(IFERROR(
_xlfn.LET(_xlpm.VD,
CHOOSE(
{1;2;3;4;5;6;7;8;9;10;11;12;13;14;15;16;17;18},
45658,45659,45660,45661,45662,45663,45664,45665,45711,45724,45778,45779,45785,45786,45820,45821,45965,46022),
_xlfn.LET(_xlpm.DD,
MAX(MIN($AX430,EOMONTH(BB$15,0))-MAX($AW430,BB$15),),
_xlfn.IFS(
AND(MONTH($AW430)=MONTH(BB$15),MONTH($AX430)&lt;&gt;MONTH(BB$15)),
NETWORKDAYS.INTL($AW430,$AW430+_xlpm.DD,1,_xlpm.VD),
AND(MONTH($AW430)&lt;&gt;MONTH(BB$15),MONTH($AX430)=MONTH(BB$15)),
NETWORKDAYS.INTL(($AX430)-_xlpm.DD,$AX430,1,_xlpm.VD),
AND(MONTH($AW430)&lt;MONTH(BB$15),MONTH($AX430)&gt;MONTH(BB$15)),
NETWORKDAYS.INTL((EOMONTH(BB$15-1,1))-_xlpm.DD,EOMONTH(BB$15-1,1),1,_xlpm.VD),
AND(MONTH($AW430)=MONTH(BB$15),MONTH($AX430)=MONTH(BB$15)),
NETWORKDAYS.INTL($AW430,$AX430,1,_xlpm.VD)))),0)),
$DH430="месяц",
$BP430*BB430,
$DH430="неделя",
$BP430*BB430/7*(ROUNDUP((DAY(EOMONTH(BB$15,0)))/4,0))),
0)</f>
        <v/>
      </c>
      <c r="BT430" s="125">
        <f t="array" ref="BT430">
IFERROR(
_xlfn.IFS(
$DH430="день_1",
$BP430*$BL430/($AX430-$AW430+1)*BC430*(DAY(EOMONTH(BC$15,0))),
$DH430="день_2",
$BP430/30*MAX(MIN($AX430,EOMONTH(BC$15,0))-MAX($AW430,BC$15)+1,),
$DH430="раб.день",
$BP430/30*(IFERROR(
_xlfn.LET(_xlpm.VD,
CHOOSE(
{1;2;3;4;5;6;7;8;9;10;11;12;13;14;15;16;17;18},
45658,45659,45660,45661,45662,45663,45664,45665,45711,45724,45778,45779,45785,45786,45820,45821,45965,46022),
_xlfn.LET(_xlpm.DD,
MAX(MIN($AX430,EOMONTH(BC$15,0))-MAX($AW430,BC$15),),
_xlfn.IFS(
AND(MONTH($AW430)=MONTH(BC$15),MONTH($AX430)&lt;&gt;MONTH(BC$15)),
NETWORKDAYS.INTL($AW430,$AW430+_xlpm.DD,1,_xlpm.VD),
AND(MONTH($AW430)&lt;&gt;MONTH(BC$15),MONTH($AX430)=MONTH(BC$15)),
NETWORKDAYS.INTL(($AX430)-_xlpm.DD,$AX430,1,_xlpm.VD),
AND(MONTH($AW430)&lt;MONTH(BC$15),MONTH($AX430)&gt;MONTH(BC$15)),
NETWORKDAYS.INTL((EOMONTH(BC$15-1,1))-_xlpm.DD,EOMONTH(BC$15-1,1),1,_xlpm.VD),
AND(MONTH($AW430)=MONTH(BC$15),MONTH($AX430)=MONTH(BC$15)),
NETWORKDAYS.INTL($AW430,$AX430,1,_xlpm.VD)))),0)),
$DH430="месяц",
$BP430*BC430,
$DH430="неделя",
$BP430*BC430/7*(ROUNDUP((DAY(EOMONTH(BC$15,0)))/4,0))),
0)</f>
        <v/>
      </c>
      <c r="BU430" s="125">
        <f t="array" ref="BU430">
IFERROR(
_xlfn.IFS(
$DH430="день_1",
$BP430*$BL430/($AX430-$AW430+1)*BD430*(DAY(EOMONTH(BD$15,0))),
$DH430="день_2",
$BP430/30*MAX(MIN($AX430,EOMONTH(BD$15,0))-MAX($AW430,BD$15)+1,),
$DH430="раб.день",
$BP430/30*(IFERROR(
_xlfn.LET(_xlpm.VD,
CHOOSE(
{1;2;3;4;5;6;7;8;9;10;11;12;13;14;15;16;17;18},
45658,45659,45660,45661,45662,45663,45664,45665,45711,45724,45778,45779,45785,45786,45820,45821,45965,46022),
_xlfn.LET(_xlpm.DD,
MAX(MIN($AX430,EOMONTH(BD$15,0))-MAX($AW430,BD$15),),
_xlfn.IFS(
AND(MONTH($AW430)=MONTH(BD$15),MONTH($AX430)&lt;&gt;MONTH(BD$15)),
NETWORKDAYS.INTL($AW430,$AW430+_xlpm.DD,1,_xlpm.VD),
AND(MONTH($AW430)&lt;&gt;MONTH(BD$15),MONTH($AX430)=MONTH(BD$15)),
NETWORKDAYS.INTL(($AX430)-_xlpm.DD,$AX430,1,_xlpm.VD),
AND(MONTH($AW430)&lt;MONTH(BD$15),MONTH($AX430)&gt;MONTH(BD$15)),
NETWORKDAYS.INTL((EOMONTH(BD$15-1,1))-_xlpm.DD,EOMONTH(BD$15-1,1),1,_xlpm.VD),
AND(MONTH($AW430)=MONTH(BD$15),MONTH($AX430)=MONTH(BD$15)),
NETWORKDAYS.INTL($AW430,$AX430,1,_xlpm.VD)))),0)),
$DH430="месяц",
$BP430*BD430,
$DH430="неделя",
$BP430*BD430/7*(ROUNDUP((DAY(EOMONTH(BD$15,0)))/4,0))),
0)</f>
        <v/>
      </c>
      <c r="BV430" s="125">
        <f t="array" ref="BV430">
IFERROR(
_xlfn.IFS(
$DH430="день_1",
$BP430*$BL430/($AX430-$AW430+1)*BE430*(DAY(EOMONTH(BE$15,0))),
$DH430="день_2",
$BP430/30*MAX(MIN($AX430,EOMONTH(BE$15,0))-MAX($AW430,BE$15)+1,),
$DH430="раб.день",
$BP430/30*(IFERROR(
_xlfn.LET(_xlpm.VD,
CHOOSE(
{1;2;3;4;5;6;7;8;9;10;11;12;13;14;15;16;17;18},
45658,45659,45660,45661,45662,45663,45664,45665,45711,45724,45778,45779,45785,45786,45820,45821,45965,46022),
_xlfn.LET(_xlpm.DD,
MAX(MIN($AX430,EOMONTH(BE$15,0))-MAX($AW430,BE$15),),
_xlfn.IFS(
AND(MONTH($AW430)=MONTH(BE$15),MONTH($AX430)&lt;&gt;MONTH(BE$15)),
NETWORKDAYS.INTL($AW430,$AW430+_xlpm.DD,1,_xlpm.VD),
AND(MONTH($AW430)&lt;&gt;MONTH(BE$15),MONTH($AX430)=MONTH(BE$15)),
NETWORKDAYS.INTL(($AX430)-_xlpm.DD,$AX430,1,_xlpm.VD),
AND(MONTH($AW430)&lt;MONTH(BE$15),MONTH($AX430)&gt;MONTH(BE$15)),
NETWORKDAYS.INTL((EOMONTH(BE$15-1,1))-_xlpm.DD,EOMONTH(BE$15-1,1),1,_xlpm.VD),
AND(MONTH($AW430)=MONTH(BE$15),MONTH($AX430)=MONTH(BE$15)),
NETWORKDAYS.INTL($AW430,$AX430,1,_xlpm.VD)))),0)),
$DH430="месяц",
$BP430*BE430,
$DH430="неделя",
$BP430*BE430/7*(ROUNDUP((DAY(EOMONTH(BE$15,0)))/4,0))),
0)</f>
        <v/>
      </c>
      <c r="BW430" s="125">
        <f t="array" ref="BW430">
IFERROR(
_xlfn.IFS(
$DH430="день_1",
$BP430*$BL430/($AX430-$AW430+1)*BF430*(DAY(EOMONTH(BF$15,0))),
$DH430="день_2",
$BP430/30*MAX(MIN($AX430,EOMONTH(BF$15,0))-MAX($AW430,BF$15)+1,),
$DH430="раб.день",
$BP430/30*(IFERROR(
_xlfn.LET(_xlpm.VD,
CHOOSE(
{1;2;3;4;5;6;7;8;9;10;11;12;13;14;15;16;17;18},
45658,45659,45660,45661,45662,45663,45664,45665,45711,45724,45778,45779,45785,45786,45820,45821,45965,46022),
_xlfn.LET(_xlpm.DD,
MAX(MIN($AX430,EOMONTH(BF$15,0))-MAX($AW430,BF$15),),
_xlfn.IFS(
AND(MONTH($AW430)=MONTH(BF$15),MONTH($AX430)&lt;&gt;MONTH(BF$15)),
NETWORKDAYS.INTL($AW430,$AW430+_xlpm.DD,1,_xlpm.VD),
AND(MONTH($AW430)&lt;&gt;MONTH(BF$15),MONTH($AX430)=MONTH(BF$15)),
NETWORKDAYS.INTL(($AX430)-_xlpm.DD,$AX430,1,_xlpm.VD),
AND(MONTH($AW430)&lt;MONTH(BF$15),MONTH($AX430)&gt;MONTH(BF$15)),
NETWORKDAYS.INTL((EOMONTH(BF$15-1,1))-_xlpm.DD,EOMONTH(BF$15-1,1),1,_xlpm.VD),
AND(MONTH($AW430)=MONTH(BF$15),MONTH($AX430)=MONTH(BF$15)),
NETWORKDAYS.INTL($AW430,$AX430,1,_xlpm.VD)))),0)),
$DH430="месяц",
$BP430*BF430,
$DH430="неделя",
$BP430*BF430/7*(ROUNDUP((DAY(EOMONTH(BF$15,0)))/4,0))),
0)</f>
        <v/>
      </c>
      <c r="BX430" s="125">
        <f t="array" ref="BX430">
IFERROR(
_xlfn.IFS(
$DH430="день_1",
$BP430*$BL430/($AX430-$AW430+1)*BG430*(DAY(EOMONTH(BG$15,0))),
$DH430="день_2",
$BP430/30*MAX(MIN($AX430,EOMONTH(BG$15,0))-MAX($AW430,BG$15)+1,),
$DH430="раб.день",
$BP430/30*(IFERROR(
_xlfn.LET(_xlpm.VD,
CHOOSE(
{1;2;3;4;5;6;7;8;9;10;11;12;13;14;15;16;17;18},
45658,45659,45660,45661,45662,45663,45664,45665,45711,45724,45778,45779,45785,45786,45820,45821,45965,46022),
_xlfn.LET(_xlpm.DD,
MAX(MIN($AX430,EOMONTH(BG$15,0))-MAX($AW430,BG$15),),
_xlfn.IFS(
AND(MONTH($AW430)=MONTH(BG$15),MONTH($AX430)&lt;&gt;MONTH(BG$15)),
NETWORKDAYS.INTL($AW430,$AW430+_xlpm.DD,1,_xlpm.VD),
AND(MONTH($AW430)&lt;&gt;MONTH(BG$15),MONTH($AX430)=MONTH(BG$15)),
NETWORKDAYS.INTL(($AX430)-_xlpm.DD,$AX430,1,_xlpm.VD),
AND(MONTH($AW430)&lt;MONTH(BG$15),MONTH($AX430)&gt;MONTH(BG$15)),
NETWORKDAYS.INTL((EOMONTH(BG$15-1,1))-_xlpm.DD,EOMONTH(BG$15-1,1),1,_xlpm.VD),
AND(MONTH($AW430)=MONTH(BG$15),MONTH($AX430)=MONTH(BG$15)),
NETWORKDAYS.INTL($AW430,$AX430,1,_xlpm.VD)))),0)),
$DH430="месяц",
$BP430*BG430,
$DH430="неделя",
$BP430*BG430/7*(ROUNDUP((DAY(EOMONTH(BG$15,0)))/4,0))),
0)</f>
        <v/>
      </c>
      <c r="BY430" s="125">
        <f t="array" ref="BY430">
IFERROR(
_xlfn.IFS(
$DH430="день_1",
$BP430*$BL430/($AX430-$AW430+1)*BH430*(DAY(EOMONTH(BH$15,0))),
$DH430="день_2",
$BP430/30*MAX(MIN($AX430,EOMONTH(BH$15,0))-MAX($AW430,BH$15)+1,),
$DH430="раб.день",
$BP430/30*(IFERROR(
_xlfn.LET(_xlpm.VD,
CHOOSE(
{1;2;3;4;5;6;7;8;9;10;11;12;13;14;15;16;17;18},
45658,45659,45660,45661,45662,45663,45664,45665,45711,45724,45778,45779,45785,45786,45820,45821,45965,46022),
_xlfn.LET(_xlpm.DD,
MAX(MIN($AX430,EOMONTH(BH$15,0))-MAX($AW430,BH$15),),
_xlfn.IFS(
AND(MONTH($AW430)=MONTH(BH$15),MONTH($AX430)&lt;&gt;MONTH(BH$15)),
NETWORKDAYS.INTL($AW430,$AW430+_xlpm.DD,1,_xlpm.VD),
AND(MONTH($AW430)&lt;&gt;MONTH(BH$15),MONTH($AX430)=MONTH(BH$15)),
NETWORKDAYS.INTL(($AX430)-_xlpm.DD,$AX430,1,_xlpm.VD),
AND(MONTH($AW430)&lt;MONTH(BH$15),MONTH($AX430)&gt;MONTH(BH$15)),
NETWORKDAYS.INTL((EOMONTH(BH$15-1,1))-_xlpm.DD,EOMONTH(BH$15-1,1),1,_xlpm.VD),
AND(MONTH($AW430)=MONTH(BH$15),MONTH($AX430)=MONTH(BH$15)),
NETWORKDAYS.INTL($AW430,$AX430,1,_xlpm.VD)))),0)),
$DH430="месяц",
$BP430*BH430,
$DH430="неделя",
$BP430*BH430/7*(ROUNDUP((DAY(EOMONTH(BH$15,0)))/4,0))),
0)</f>
        <v/>
      </c>
      <c r="BZ430" s="125">
        <f t="array" ref="BZ430">
IFERROR(
_xlfn.IFS(
$DH430="день_1",
$BP430*$BL430/($AX430-$AW430+1)*BI430*(DAY(EOMONTH(BI$15,0))),
$DH430="день_2",
$BP430/30*MAX(MIN($AX430,EOMONTH(BI$15,0))-MAX($AW430,BI$15)+1,),
$DH430="раб.день",
$BP430/30*(IFERROR(
_xlfn.LET(_xlpm.VD,
CHOOSE(
{1;2;3;4;5;6;7;8;9;10;11;12;13;14;15;16;17;18},
45658,45659,45660,45661,45662,45663,45664,45665,45711,45724,45778,45779,45785,45786,45820,45821,45965,46022),
_xlfn.LET(_xlpm.DD,
MAX(MIN($AX430,EOMONTH(BI$15,0))-MAX($AW430,BI$15),),
_xlfn.IFS(
AND(MONTH($AW430)=MONTH(BI$15),MONTH($AX430)&lt;&gt;MONTH(BI$15)),
NETWORKDAYS.INTL($AW430,$AW430+_xlpm.DD,1,_xlpm.VD),
AND(MONTH($AW430)&lt;&gt;MONTH(BI$15),MONTH($AX430)=MONTH(BI$15)),
NETWORKDAYS.INTL(($AX430)-_xlpm.DD,$AX430,1,_xlpm.VD),
AND(MONTH($AW430)&lt;MONTH(BI$15),MONTH($AX430)&gt;MONTH(BI$15)),
NETWORKDAYS.INTL((EOMONTH(BI$15-1,1))-_xlpm.DD,EOMONTH(BI$15-1,1),1,_xlpm.VD),
AND(MONTH($AW430)=MONTH(BI$15),MONTH($AX430)=MONTH(BI$15)),
NETWORKDAYS.INTL($AW430,$AX430,1,_xlpm.VD)))),0)),
$DH430="месяц",
$BP430*BI430,
$DH430="неделя",
$BP430*BI430/7*(ROUNDUP((DAY(EOMONTH(BI$15,0)))/4,0))),
0)</f>
        <v/>
      </c>
      <c r="CA430" s="125">
        <f t="array" ref="CA430">
IFERROR(
_xlfn.IFS(
$DH430="день_1",
$BP430*$BL430/($AX430-$AW430+1)*BJ430*(DAY(EOMONTH(BJ$15,0))),
$DH430="день_2",
$BP430/30*MAX(MIN($AX430,EOMONTH(BJ$15,0))-MAX($AW430,BJ$15)+1,),
$DH430="раб.день",
$BP430/30*(IFERROR(
_xlfn.LET(_xlpm.VD,
CHOOSE(
{1;2;3;4;5;6;7;8;9;10;11;12;13;14;15;16;17;18},
45658,45659,45660,45661,45662,45663,45664,45665,45711,45724,45778,45779,45785,45786,45820,45821,45965,46022),
_xlfn.LET(_xlpm.DD,
MAX(MIN($AX430,EOMONTH(BJ$15,0))-MAX($AW430,BJ$15),),
_xlfn.IFS(
AND(MONTH($AW430)=MONTH(BJ$15),MONTH($AX430)&lt;&gt;MONTH(BJ$15)),
NETWORKDAYS.INTL($AW430,$AW430+_xlpm.DD,1,_xlpm.VD),
AND(MONTH($AW430)&lt;&gt;MONTH(BJ$15),MONTH($AX430)=MONTH(BJ$15)),
NETWORKDAYS.INTL(($AX430)-_xlpm.DD,$AX430,1,_xlpm.VD),
AND(MONTH($AW430)&lt;MONTH(BJ$15),MONTH($AX430)&gt;MONTH(BJ$15)),
NETWORKDAYS.INTL((EOMONTH(BJ$15-1,1))-_xlpm.DD,EOMONTH(BJ$15-1,1),1,_xlpm.VD),
AND(MONTH($AW430)=MONTH(BJ$15),MONTH($AX430)=MONTH(BJ$15)),
NETWORKDAYS.INTL($AW430,$AX430,1,_xlpm.VD)))),0)),
$DH430="месяц",
$BP430*BJ430,
$DH430="неделя",
$BP430*BJ430/7*(ROUNDUP((DAY(EOMONTH(BJ$15,0)))/4,0))),
0)</f>
        <v/>
      </c>
      <c r="CB430" s="125">
        <f t="array" ref="CB430">
IFERROR(
_xlfn.IFS(
$DH430="день_1",
$BP430*$BL430/($AX430-$AW430+1)*BK430*(DAY(EOMONTH(BK$15,0))),
$DH430="день_2",
$BP430/30*MAX(MIN($AX430,EOMONTH(BK$15,0))-MAX($AW430,BK$15)+1,),
$DH430="раб.день",
$BP430/30*(IFERROR(
_xlfn.LET(_xlpm.VD,
CHOOSE(
{1;2;3;4;5;6;7;8;9;10;11;12;13;14;15;16;17;18},
45658,45659,45660,45661,45662,45663,45664,45665,45711,45724,45778,45779,45785,45786,45820,45821,45965,46022),
_xlfn.LET(_xlpm.DD,
MAX(MIN($AX430,EOMONTH(BK$15,0))-MAX($AW430,BK$15),),
_xlfn.IFS(
AND(MONTH($AW430)=MONTH(BK$15),MONTH($AX430)&lt;&gt;MONTH(BK$15)),
NETWORKDAYS.INTL($AW430,$AW430+_xlpm.DD,1,_xlpm.VD),
AND(MONTH($AW430)&lt;&gt;MONTH(BK$15),MONTH($AX430)=MONTH(BK$15)),
NETWORKDAYS.INTL(($AX430)-_xlpm.DD,$AX430,1,_xlpm.VD),
AND(MONTH($AW430)&lt;MONTH(BK$15),MONTH($AX430)&gt;MONTH(BK$15)),
NETWORKDAYS.INTL((EOMONTH(BK$15-1,1))-_xlpm.DD,EOMONTH(BK$15-1,1),1,_xlpm.VD),
AND(MONTH($AW430)=MONTH(BK$15),MONTH($AX430)=MONTH(BK$15)),
NETWORKDAYS.INTL($AW430,$AX430,1,_xlpm.VD)))),0)),
$DH430="месяц",
$BP430*BK430,
$DH430="неделя",
$BP430*BK430/7*(ROUNDUP((DAY(EOMONTH(BK$15,0)))/4,0))),
0)</f>
        <v/>
      </c>
      <c r="CC430" s="125">
        <f>SUM($BQ430:$CB430)</f>
        <v/>
      </c>
      <c r="CD430" s="126">
        <f>SUM($EH430:$EH430)</f>
        <v/>
      </c>
      <c r="CE430" s="126">
        <f>$CD430*$AB430</f>
        <v/>
      </c>
      <c r="CF430" s="126">
        <f>SUM($EK430:$EK430)</f>
        <v/>
      </c>
      <c r="CG430" s="126">
        <f>$CF430*$AB430</f>
        <v/>
      </c>
      <c r="CH430" s="126">
        <f>SUM($CC430,$CE430,$CG430)</f>
        <v/>
      </c>
      <c r="CI430" s="126">
        <f>$CH430*(1+$CM430)</f>
        <v/>
      </c>
      <c r="CJ430" s="127" t="n">
        <v>0</v>
      </c>
      <c r="CK430" s="126">
        <f>SUM($CH430:$CH430)*(1+$CJ430)</f>
        <v/>
      </c>
      <c r="CL430" s="126">
        <f>SUM($CH430:$CH430)*(1+$CM430)</f>
        <v/>
      </c>
      <c r="CM430" s="59" t="inlineStr">
        <is>
          <t>20%</t>
        </is>
      </c>
      <c r="CN430" s="59" t="n"/>
      <c r="CO430" s="72" t="n"/>
      <c r="CP430" s="59" t="n"/>
      <c r="CQ430" s="73" t="n"/>
      <c r="CR430" s="73" t="n"/>
      <c r="CS430" s="73" t="n"/>
      <c r="CT430" s="72" t="n"/>
      <c r="CU430" s="79" t="inlineStr">
        <is>
          <t> </t>
        </is>
      </c>
      <c r="CV430" s="60" t="n"/>
      <c r="CW430" s="60" t="n"/>
      <c r="CX430" s="60" t="n"/>
      <c r="CY430" s="127">
        <f>IFERROR(($CC430-$EE430)/($EE430/(1-$DQ430)),0)</f>
        <v/>
      </c>
      <c r="CZ430" s="127">
        <f>IFERROR(1-$EI430/($CE430),0)</f>
        <v/>
      </c>
      <c r="DA430" s="127">
        <f>IFERROR(1-$EL430/($CG430),0)</f>
        <v/>
      </c>
      <c r="DB430" s="126">
        <f>ROUND(IFERROR(($CI430/(1+$CM430)-$EN430),0),2)</f>
        <v/>
      </c>
      <c r="DC430" s="128" t="n"/>
      <c r="DD430" s="125" t="n"/>
      <c r="DE430" s="75" t="n">
        <v>0</v>
      </c>
      <c r="DF430" s="128" t="n"/>
      <c r="DG430" s="125">
        <f>IF($DC430=0,0,$DD430*($DC430*100%-$DE430*$DF430))*SUM($AB430:$AB430)</f>
        <v/>
      </c>
      <c r="DH430" s="129" t="inlineStr">
        <is>
          <t>месяц</t>
        </is>
      </c>
      <c r="DI430" s="130">
        <f t="array" ref="DI430">IFERROR(
IF($ES430="LisChannel",
(ROUND(((INDEX({174.625;153.888888888889;130.972222222222},MATCH($AI430,{2;3;4}),0))*$AG430*$AI430),2)),0),0)</f>
        <v/>
      </c>
      <c r="DJ430" s="130">
        <f>
_xlfn.LET(_xlpm.X,
IFERROR(
IF($ES430="НовиковТВ",
(_xlfn.LET(_xlpm.NTV,
_xlfn.LET(_xlpm.MIN,350000,
IF(SUMIFS($DI:$DI,$ES:$ES,"НовиковТВ")&lt;=_xlpm.MIN,
(SUMIFS($DI:$DI,$ES:$ES,"НовиковТВ")/(COUNTIFS($ES:$ES,"НовиковТВ")))*_xlpm.MIN/SUMIFS($DI:$DI,$ES:$ES,"НовиковТВ"),
DI430)),
_xlpm.NTV+$DG430/(1-(1-(_xlpm.NTV)*(1-$DL430)*(1-$DM430)*(1-$DN430)*(1-$DO430)*(1-$DP430)/_xlpm.NTV))))/(1+$EP430),
$DI430+$DG430/(1-(1-($DI430)*(1-$DL430)*(1-$DM430)*(1-$DN430)*(1-$DO430)*(1-$DP430)/$DI430))),
0),
_xlpm.X*(1+$CM430)*(1+$CW430)-_xlpm.X*(1+$CM430)+_xlpm.X)</f>
        <v/>
      </c>
      <c r="DK430" s="125" t="inlineStr">
        <is>
          <t>послед.</t>
        </is>
      </c>
      <c r="DL430" s="63" t="n">
        <v>0</v>
      </c>
      <c r="DM430" s="63" t="n">
        <v>0</v>
      </c>
      <c r="DN430" s="63" t="n">
        <v>0</v>
      </c>
      <c r="DO430" s="63" t="n">
        <v>0</v>
      </c>
      <c r="DP430" s="63" t="n">
        <v>0</v>
      </c>
      <c r="DQ430" s="63">
        <f t="array" ref="DQ430">IFERROR(_xlfn.IFS(
$DK430="послед.",1-(1-$DL430)*(1-$DM430)*(1-$DN430)*(1-$DO430)*(1-$DP430),
$DK430="сумм.",$DL430+$DM430+$DN430+$DO430+$DP430),
0)</f>
        <v/>
      </c>
      <c r="DR430" s="125">
        <f t="array" ref="DR430">
IFERROR(
_xlfn.IFS(
$BL430=0,
0,
$BL430&gt;0,
_xlfn.IFS($DK430="послед.",
$DJ430*(1-$DL430)*(1-$DM430)*(1-$DN430)*(1-$DO430)*(1-$DP430),
$DK430="сумм.",
$DJ430*(1-($DL430+$DM430+$DN430+$DO430+$DP430)))),0)</f>
        <v/>
      </c>
      <c r="DS430" s="125">
        <f t="array" ref="DS430">
IFERROR(_xlfn.IFS(
$DH430="день_1",
$DR430*$BL430/($AX430-$AW430+1)*AZ430*(DAY(EOMONTH(AZ$15,0))),
$DH430="день_2",
$DR430/30*MAX(MIN($AX430,EOMONTH(AZ$15,0))-MAX($AW430,AZ$15)+1,),
$DH430="раб.день",
$DR430/30*(IFERROR(
_xlfn.LET(_xlpm.VD,
CHOOSE(
{1;2;3;4;5;6;7;8;9;10;11;12;13;14;15;16;17;18},
45658,45659,45660,45661,45662,45663,45664,45665,45711,45724,45778,45779,45785,45786,45820,45821,45965,46022),
_xlfn.LET(_xlpm.DD,
MAX(MIN($AX430,EOMONTH(AZ$15,0))-MAX($AW430,AZ$15),),
_xlfn.IFS(
AND(MONTH($AW430)=MONTH(AZ$15),MONTH($AX430)&lt;&gt;MONTH(AZ$15)),
NETWORKDAYS.INTL($AW430,$AW430+_xlpm.DD,1,_xlpm.VD),
AND(MONTH($AW430)&lt;&gt;MONTH(AZ$15),MONTH($AX430)=MONTH(AZ$15)),
NETWORKDAYS.INTL(($AX430)-_xlpm.DD,$AX430,1,_xlpm.VD),
AND(MONTH($AW430)&lt;MONTH(AZ$15),MONTH($AX430)&gt;MONTH(AZ$15)),
NETWORKDAYS.INTL((EOMONTH(AZ$15-1,1))-_xlpm.DD,EOMONTH(AZ$15-1,1),1,_xlpm.VD),
AND(MONTH($AW430)=MONTH(AZ$15),MONTH($AX430)=MONTH(AZ$15)),
NETWORKDAYS.INTL($AW430,$AX430,1,_xlpm.VD)))),0)),
$DH430="месяц",
$DR430*AZ430,
$DH430="неделя",
$DR430*AZ430/7*(ROUNDUP((DAY(EOMONTH(AZ$15,0)))/4,0))),
0)</f>
        <v/>
      </c>
      <c r="DT430" s="125">
        <f t="array" ref="DT430">
IFERROR(_xlfn.IFS(
$DH430="день_1",
$DR430*$BL430/($AX430-$AW430+1)*BA430*(DAY(EOMONTH(BA$15,0))),
$DH430="день_2",
$DR430/30*MAX(MIN($AX430,EOMONTH(BA$15,0))-MAX($AW430,BA$15)+1,),
$DH430="раб.день",
$DR430/30*(IFERROR(
_xlfn.LET(_xlpm.VD,
CHOOSE(
{1;2;3;4;5;6;7;8;9;10;11;12;13;14;15;16;17;18},
45658,45659,45660,45661,45662,45663,45664,45665,45711,45724,45778,45779,45785,45786,45820,45821,45965,46022),
_xlfn.LET(_xlpm.DD,
MAX(MIN($AX430,EOMONTH(BA$15,0))-MAX($AW430,BA$15),),
_xlfn.IFS(
AND(MONTH($AW430)=MONTH(BA$15),MONTH($AX430)&lt;&gt;MONTH(BA$15)),
NETWORKDAYS.INTL($AW430,$AW430+_xlpm.DD,1,_xlpm.VD),
AND(MONTH($AW430)&lt;&gt;MONTH(BA$15),MONTH($AX430)=MONTH(BA$15)),
NETWORKDAYS.INTL(($AX430)-_xlpm.DD,$AX430,1,_xlpm.VD),
AND(MONTH($AW430)&lt;MONTH(BA$15),MONTH($AX430)&gt;MONTH(BA$15)),
NETWORKDAYS.INTL((EOMONTH(BA$15-1,1))-_xlpm.DD,EOMONTH(BA$15-1,1),1,_xlpm.VD),
AND(MONTH($AW430)=MONTH(BA$15),MONTH($AX430)=MONTH(BA$15)),
NETWORKDAYS.INTL($AW430,$AX430,1,_xlpm.VD)))),0)),
$DH430="месяц",
$DR430*BA430,
$DH430="неделя",
$DR430*BA430/7*(ROUNDUP((DAY(EOMONTH(BA$15,0)))/4,0))),
0)</f>
        <v/>
      </c>
      <c r="DU430" s="125">
        <f t="array" ref="DU430">
IFERROR(_xlfn.IFS(
$DH430="день_1",
$DR430*$BL430/($AX430-$AW430+1)*BB430*(DAY(EOMONTH(BB$15,0))),
$DH430="день_2",
$DR430/30*MAX(MIN($AX430,EOMONTH(BB$15,0))-MAX($AW430,BB$15)+1,),
$DH430="раб.день",
$DR430/30*(IFERROR(
_xlfn.LET(_xlpm.VD,
CHOOSE(
{1;2;3;4;5;6;7;8;9;10;11;12;13;14;15;16;17;18},
45658,45659,45660,45661,45662,45663,45664,45665,45711,45724,45778,45779,45785,45786,45820,45821,45965,46022),
_xlfn.LET(_xlpm.DD,
MAX(MIN($AX430,EOMONTH(BB$15,0))-MAX($AW430,BB$15),),
_xlfn.IFS(
AND(MONTH($AW430)=MONTH(BB$15),MONTH($AX430)&lt;&gt;MONTH(BB$15)),
NETWORKDAYS.INTL($AW430,$AW430+_xlpm.DD,1,_xlpm.VD),
AND(MONTH($AW430)&lt;&gt;MONTH(BB$15),MONTH($AX430)=MONTH(BB$15)),
NETWORKDAYS.INTL(($AX430)-_xlpm.DD,$AX430,1,_xlpm.VD),
AND(MONTH($AW430)&lt;MONTH(BB$15),MONTH($AX430)&gt;MONTH(BB$15)),
NETWORKDAYS.INTL((EOMONTH(BB$15-1,1))-_xlpm.DD,EOMONTH(BB$15-1,1),1,_xlpm.VD),
AND(MONTH($AW430)=MONTH(BB$15),MONTH($AX430)=MONTH(BB$15)),
NETWORKDAYS.INTL($AW430,$AX430,1,_xlpm.VD)))),0)),
$DH430="месяц",
$DR430*BB430,
$DH430="неделя",
$DR430*BB430/7*(ROUNDUP((DAY(EOMONTH(BB$15,0)))/4,0))),
0)</f>
        <v/>
      </c>
      <c r="DV430" s="125">
        <f t="array" ref="DV430">
IFERROR(_xlfn.IFS(
$DH430="день_1",
$DR430*$BL430/($AX430-$AW430+1)*BC430*(DAY(EOMONTH(BC$15,0))),
$DH430="день_2",
$DR430/30*MAX(MIN($AX430,EOMONTH(BC$15,0))-MAX($AW430,BC$15)+1,),
$DH430="раб.день",
$DR430/30*(IFERROR(
_xlfn.LET(_xlpm.VD,
CHOOSE(
{1;2;3;4;5;6;7;8;9;10;11;12;13;14;15;16;17;18},
45658,45659,45660,45661,45662,45663,45664,45665,45711,45724,45778,45779,45785,45786,45820,45821,45965,46022),
_xlfn.LET(_xlpm.DD,
MAX(MIN($AX430,EOMONTH(BC$15,0))-MAX($AW430,BC$15),),
_xlfn.IFS(
AND(MONTH($AW430)=MONTH(BC$15),MONTH($AX430)&lt;&gt;MONTH(BC$15)),
NETWORKDAYS.INTL($AW430,$AW430+_xlpm.DD,1,_xlpm.VD),
AND(MONTH($AW430)&lt;&gt;MONTH(BC$15),MONTH($AX430)=MONTH(BC$15)),
NETWORKDAYS.INTL(($AX430)-_xlpm.DD,$AX430,1,_xlpm.VD),
AND(MONTH($AW430)&lt;MONTH(BC$15),MONTH($AX430)&gt;MONTH(BC$15)),
NETWORKDAYS.INTL((EOMONTH(BC$15-1,1))-_xlpm.DD,EOMONTH(BC$15-1,1),1,_xlpm.VD),
AND(MONTH($AW430)=MONTH(BC$15),MONTH($AX430)=MONTH(BC$15)),
NETWORKDAYS.INTL($AW430,$AX430,1,_xlpm.VD)))),0)),
$DH430="месяц",
$DR430*BC430,
$DH430="неделя",
$DR430*BC430/7*(ROUNDUP((DAY(EOMONTH(BC$15,0)))/4,0))),
0)</f>
        <v/>
      </c>
      <c r="DW430" s="125">
        <f t="array" ref="DW430">
IFERROR(_xlfn.IFS(
$DH430="день_1",
$DR430*$BL430/($AX430-$AW430+1)*BD430*(DAY(EOMONTH(BD$15,0))),
$DH430="день_2",
$DR430/30*MAX(MIN($AX430,EOMONTH(BD$15,0))-MAX($AW430,BD$15)+1,),
$DH430="раб.день",
$DR430/30*(IFERROR(
_xlfn.LET(_xlpm.VD,
CHOOSE(
{1;2;3;4;5;6;7;8;9;10;11;12;13;14;15;16;17;18},
45658,45659,45660,45661,45662,45663,45664,45665,45711,45724,45778,45779,45785,45786,45820,45821,45965,46022),
_xlfn.LET(_xlpm.DD,
MAX(MIN($AX430,EOMONTH(BD$15,0))-MAX($AW430,BD$15),),
_xlfn.IFS(
AND(MONTH($AW430)=MONTH(BD$15),MONTH($AX430)&lt;&gt;MONTH(BD$15)),
NETWORKDAYS.INTL($AW430,$AW430+_xlpm.DD,1,_xlpm.VD),
AND(MONTH($AW430)&lt;&gt;MONTH(BD$15),MONTH($AX430)=MONTH(BD$15)),
NETWORKDAYS.INTL(($AX430)-_xlpm.DD,$AX430,1,_xlpm.VD),
AND(MONTH($AW430)&lt;MONTH(BD$15),MONTH($AX430)&gt;MONTH(BD$15)),
NETWORKDAYS.INTL((EOMONTH(BD$15-1,1))-_xlpm.DD,EOMONTH(BD$15-1,1),1,_xlpm.VD),
AND(MONTH($AW430)=MONTH(BD$15),MONTH($AX430)=MONTH(BD$15)),
NETWORKDAYS.INTL($AW430,$AX430,1,_xlpm.VD)))),0)),
$DH430="месяц",
$DR430*BD430,
$DH430="неделя",
$DR430*BD430/7*(ROUNDUP((DAY(EOMONTH(BD$15,0)))/4,0))),
0)</f>
        <v/>
      </c>
      <c r="DX430" s="125">
        <f t="array" ref="DX430">
IFERROR(_xlfn.IFS(
$DH430="день_1",
$DR430*$BL430/($AX430-$AW430+1)*BE430*(DAY(EOMONTH(BE$15,0))),
$DH430="день_2",
$DR430/30*MAX(MIN($AX430,EOMONTH(BE$15,0))-MAX($AW430,BE$15)+1,),
$DH430="раб.день",
$DR430/30*(IFERROR(
_xlfn.LET(_xlpm.VD,
CHOOSE(
{1;2;3;4;5;6;7;8;9;10;11;12;13;14;15;16;17;18},
45658,45659,45660,45661,45662,45663,45664,45665,45711,45724,45778,45779,45785,45786,45820,45821,45965,46022),
_xlfn.LET(_xlpm.DD,
MAX(MIN($AX430,EOMONTH(BE$15,0))-MAX($AW430,BE$15),),
_xlfn.IFS(
AND(MONTH($AW430)=MONTH(BE$15),MONTH($AX430)&lt;&gt;MONTH(BE$15)),
NETWORKDAYS.INTL($AW430,$AW430+_xlpm.DD,1,_xlpm.VD),
AND(MONTH($AW430)&lt;&gt;MONTH(BE$15),MONTH($AX430)=MONTH(BE$15)),
NETWORKDAYS.INTL(($AX430)-_xlpm.DD,$AX430,1,_xlpm.VD),
AND(MONTH($AW430)&lt;MONTH(BE$15),MONTH($AX430)&gt;MONTH(BE$15)),
NETWORKDAYS.INTL((EOMONTH(BE$15-1,1))-_xlpm.DD,EOMONTH(BE$15-1,1),1,_xlpm.VD),
AND(MONTH($AW430)=MONTH(BE$15),MONTH($AX430)=MONTH(BE$15)),
NETWORKDAYS.INTL($AW430,$AX430,1,_xlpm.VD)))),0)),
$DH430="месяц",
$DR430*BE430,
$DH430="неделя",
$DR430*BE430/7*(ROUNDUP((DAY(EOMONTH(BE$15,0)))/4,0))),
0)</f>
        <v/>
      </c>
      <c r="DY430" s="125">
        <f t="array" ref="DY430">
IFERROR(_xlfn.IFS(
$DH430="день_1",
$DR430*$BL430/($AX430-$AW430+1)*BF430*(DAY(EOMONTH(BF$15,0))),
$DH430="день_2",
$DR430/30*MAX(MIN($AX430,EOMONTH(BF$15,0))-MAX($AW430,BF$15)+1,),
$DH430="раб.день",
$DR430/30*(IFERROR(
_xlfn.LET(_xlpm.VD,
CHOOSE(
{1;2;3;4;5;6;7;8;9;10;11;12;13;14;15;16;17;18},
45658,45659,45660,45661,45662,45663,45664,45665,45711,45724,45778,45779,45785,45786,45820,45821,45965,46022),
_xlfn.LET(_xlpm.DD,
MAX(MIN($AX430,EOMONTH(BF$15,0))-MAX($AW430,BF$15),),
_xlfn.IFS(
AND(MONTH($AW430)=MONTH(BF$15),MONTH($AX430)&lt;&gt;MONTH(BF$15)),
NETWORKDAYS.INTL($AW430,$AW430+_xlpm.DD,1,_xlpm.VD),
AND(MONTH($AW430)&lt;&gt;MONTH(BF$15),MONTH($AX430)=MONTH(BF$15)),
NETWORKDAYS.INTL(($AX430)-_xlpm.DD,$AX430,1,_xlpm.VD),
AND(MONTH($AW430)&lt;MONTH(BF$15),MONTH($AX430)&gt;MONTH(BF$15)),
NETWORKDAYS.INTL((EOMONTH(BF$15-1,1))-_xlpm.DD,EOMONTH(BF$15-1,1),1,_xlpm.VD),
AND(MONTH($AW430)=MONTH(BF$15),MONTH($AX430)=MONTH(BF$15)),
NETWORKDAYS.INTL($AW430,$AX430,1,_xlpm.VD)))),0)),
$DH430="месяц",
$DR430*BF430,
$DH430="неделя",
$DR430*BF430/7*(ROUNDUP((DAY(EOMONTH(BF$15,0)))/4,0))),
0)</f>
        <v/>
      </c>
      <c r="DZ430" s="125">
        <f t="array" ref="DZ430">
IFERROR(_xlfn.IFS(
$DH430="день_1",
$DR430*$BL430/($AX430-$AW430+1)*BG430*(DAY(EOMONTH(BG$15,0))),
$DH430="день_2",
$DR430/30*MAX(MIN($AX430,EOMONTH(BG$15,0))-MAX($AW430,BG$15)+1,),
$DH430="раб.день",
$DR430/30*(IFERROR(
_xlfn.LET(_xlpm.VD,
CHOOSE(
{1;2;3;4;5;6;7;8;9;10;11;12;13;14;15;16;17;18},
45658,45659,45660,45661,45662,45663,45664,45665,45711,45724,45778,45779,45785,45786,45820,45821,45965,46022),
_xlfn.LET(_xlpm.DD,
MAX(MIN($AX430,EOMONTH(BG$15,0))-MAX($AW430,BG$15),),
_xlfn.IFS(
AND(MONTH($AW430)=MONTH(BG$15),MONTH($AX430)&lt;&gt;MONTH(BG$15)),
NETWORKDAYS.INTL($AW430,$AW430+_xlpm.DD,1,_xlpm.VD),
AND(MONTH($AW430)&lt;&gt;MONTH(BG$15),MONTH($AX430)=MONTH(BG$15)),
NETWORKDAYS.INTL(($AX430)-_xlpm.DD,$AX430,1,_xlpm.VD),
AND(MONTH($AW430)&lt;MONTH(BG$15),MONTH($AX430)&gt;MONTH(BG$15)),
NETWORKDAYS.INTL((EOMONTH(BG$15-1,1))-_xlpm.DD,EOMONTH(BG$15-1,1),1,_xlpm.VD),
AND(MONTH($AW430)=MONTH(BG$15),MONTH($AX430)=MONTH(BG$15)),
NETWORKDAYS.INTL($AW430,$AX430,1,_xlpm.VD)))),0)),
$DH430="месяц",
$DR430*BG430,
$DH430="неделя",
$DR430*BG430/7*(ROUNDUP((DAY(EOMONTH(BG$15,0)))/4,0))),
0)</f>
        <v/>
      </c>
      <c r="EA430" s="125">
        <f t="array" ref="EA430">
IFERROR(_xlfn.IFS(
$DH430="день_1",
$DR430*$BL430/($AX430-$AW430+1)*BH430*(DAY(EOMONTH(BH$15,0))),
$DH430="день_2",
$DR430/30*MAX(MIN($AX430,EOMONTH(BH$15,0))-MAX($AW430,BH$15)+1,),
$DH430="раб.день",
$DR430/30*(IFERROR(
_xlfn.LET(_xlpm.VD,
CHOOSE(
{1;2;3;4;5;6;7;8;9;10;11;12;13;14;15;16;17;18},
45658,45659,45660,45661,45662,45663,45664,45665,45711,45724,45778,45779,45785,45786,45820,45821,45965,46022),
_xlfn.LET(_xlpm.DD,
MAX(MIN($AX430,EOMONTH(BH$15,0))-MAX($AW430,BH$15),),
_xlfn.IFS(
AND(MONTH($AW430)=MONTH(BH$15),MONTH($AX430)&lt;&gt;MONTH(BH$15)),
NETWORKDAYS.INTL($AW430,$AW430+_xlpm.DD,1,_xlpm.VD),
AND(MONTH($AW430)&lt;&gt;MONTH(BH$15),MONTH($AX430)=MONTH(BH$15)),
NETWORKDAYS.INTL(($AX430)-_xlpm.DD,$AX430,1,_xlpm.VD),
AND(MONTH($AW430)&lt;MONTH(BH$15),MONTH($AX430)&gt;MONTH(BH$15)),
NETWORKDAYS.INTL((EOMONTH(BH$15-1,1))-_xlpm.DD,EOMONTH(BH$15-1,1),1,_xlpm.VD),
AND(MONTH($AW430)=MONTH(BH$15),MONTH($AX430)=MONTH(BH$15)),
NETWORKDAYS.INTL($AW430,$AX430,1,_xlpm.VD)))),0)),
$DH430="месяц",
$DR430*BH430,
$DH430="неделя",
$DR430*BH430/7*(ROUNDUP((DAY(EOMONTH(BH$15,0)))/4,0))),
0)</f>
        <v/>
      </c>
      <c r="EB430" s="125">
        <f t="array" ref="EB430">
IFERROR(_xlfn.IFS(
$DH430="день_1",
$DR430*$BL430/($AX430-$AW430+1)*BI430*(DAY(EOMONTH(BI$15,0))),
$DH430="день_2",
$DR430/30*MAX(MIN($AX430,EOMONTH(BI$15,0))-MAX($AW430,BI$15)+1,),
$DH430="раб.день",
$DR430/30*(IFERROR(
_xlfn.LET(_xlpm.VD,
CHOOSE(
{1;2;3;4;5;6;7;8;9;10;11;12;13;14;15;16;17;18},
45658,45659,45660,45661,45662,45663,45664,45665,45711,45724,45778,45779,45785,45786,45820,45821,45965,46022),
_xlfn.LET(_xlpm.DD,
MAX(MIN($AX430,EOMONTH(BI$15,0))-MAX($AW430,BI$15),),
_xlfn.IFS(
AND(MONTH($AW430)=MONTH(BI$15),MONTH($AX430)&lt;&gt;MONTH(BI$15)),
NETWORKDAYS.INTL($AW430,$AW430+_xlpm.DD,1,_xlpm.VD),
AND(MONTH($AW430)&lt;&gt;MONTH(BI$15),MONTH($AX430)=MONTH(BI$15)),
NETWORKDAYS.INTL(($AX430)-_xlpm.DD,$AX430,1,_xlpm.VD),
AND(MONTH($AW430)&lt;MONTH(BI$15),MONTH($AX430)&gt;MONTH(BI$15)),
NETWORKDAYS.INTL((EOMONTH(BI$15-1,1))-_xlpm.DD,EOMONTH(BI$15-1,1),1,_xlpm.VD),
AND(MONTH($AW430)=MONTH(BI$15),MONTH($AX430)=MONTH(BI$15)),
NETWORKDAYS.INTL($AW430,$AX430,1,_xlpm.VD)))),0)),
$DH430="месяц",
$DR430*BI430,
$DH430="неделя",
$DR430*BI430/7*(ROUNDUP((DAY(EOMONTH(BI$15,0)))/4,0))),
0)</f>
        <v/>
      </c>
      <c r="EC430" s="125">
        <f t="array" ref="EC430">
IFERROR(_xlfn.IFS(
$DH430="день_1",
$DR430*$BL430/($AX430-$AW430+1)*BJ430*(DAY(EOMONTH(BJ$15,0))),
$DH430="день_2",
$DR430/30*MAX(MIN($AX430,EOMONTH(BJ$15,0))-MAX($AW430,BJ$15)+1,),
$DH430="раб.день",
$DR430/30*(IFERROR(
_xlfn.LET(_xlpm.VD,
CHOOSE(
{1;2;3;4;5;6;7;8;9;10;11;12;13;14;15;16;17;18},
45658,45659,45660,45661,45662,45663,45664,45665,45711,45724,45778,45779,45785,45786,45820,45821,45965,46022),
_xlfn.LET(_xlpm.DD,
MAX(MIN($AX430,EOMONTH(BJ$15,0))-MAX($AW430,BJ$15),),
_xlfn.IFS(
AND(MONTH($AW430)=MONTH(BJ$15),MONTH($AX430)&lt;&gt;MONTH(BJ$15)),
NETWORKDAYS.INTL($AW430,$AW430+_xlpm.DD,1,_xlpm.VD),
AND(MONTH($AW430)&lt;&gt;MONTH(BJ$15),MONTH($AX430)=MONTH(BJ$15)),
NETWORKDAYS.INTL(($AX430)-_xlpm.DD,$AX430,1,_xlpm.VD),
AND(MONTH($AW430)&lt;MONTH(BJ$15),MONTH($AX430)&gt;MONTH(BJ$15)),
NETWORKDAYS.INTL((EOMONTH(BJ$15-1,1))-_xlpm.DD,EOMONTH(BJ$15-1,1),1,_xlpm.VD),
AND(MONTH($AW430)=MONTH(BJ$15),MONTH($AX430)=MONTH(BJ$15)),
NETWORKDAYS.INTL($AW430,$AX430,1,_xlpm.VD)))),0)),
$DH430="месяц",
$DR430*BJ430,
$DH430="неделя",
$DR430*BJ430/7*(ROUNDUP((DAY(EOMONTH(BJ$15,0)))/4,0))),
0)</f>
        <v/>
      </c>
      <c r="ED430" s="125">
        <f t="array" ref="ED430">
IFERROR(_xlfn.IFS(
$DH430="день_1",
$DR430*$BL430/($AX430-$AW430+1)*BK430*(DAY(EOMONTH(BK$15,0))),
$DH430="день_2",
$DR430/30*MAX(MIN($AX430,EOMONTH(BK$15,0))-MAX($AW430,BK$15)+1,),
$DH430="раб.день",
$DR430/30*(IFERROR(
_xlfn.LET(_xlpm.VD,
CHOOSE(
{1;2;3;4;5;6;7;8;9;10;11;12;13;14;15;16;17;18},
45658,45659,45660,45661,45662,45663,45664,45665,45711,45724,45778,45779,45785,45786,45820,45821,45965,46022),
_xlfn.LET(_xlpm.DD,
MAX(MIN($AX430,EOMONTH(BK$15,0))-MAX($AW430,BK$15),),
_xlfn.IFS(
AND(MONTH($AW430)=MONTH(BK$15),MONTH($AX430)&lt;&gt;MONTH(BK$15)),
NETWORKDAYS.INTL($AW430,$AW430+_xlpm.DD,1,_xlpm.VD),
AND(MONTH($AW430)&lt;&gt;MONTH(BK$15),MONTH($AX430)=MONTH(BK$15)),
NETWORKDAYS.INTL(($AX430)-_xlpm.DD,$AX430,1,_xlpm.VD),
AND(MONTH($AW430)&lt;MONTH(BK$15),MONTH($AX430)&gt;MONTH(BK$15)),
NETWORKDAYS.INTL((EOMONTH(BK$15-1,1))-_xlpm.DD,EOMONTH(BK$15-1,1),1,_xlpm.VD),
AND(MONTH($AW430)=MONTH(BK$15),MONTH($AX430)=MONTH(BK$15)),
NETWORKDAYS.INTL($AW430,$AX430,1,_xlpm.VD)))),0)),
$DH430="месяц",
$DR430*BK430,
$DH430="неделя",
$DR430*BK430/7*(ROUNDUP((DAY(EOMONTH(BK$15,0)))/4,0))),
0)</f>
        <v/>
      </c>
      <c r="EE430" s="125">
        <f>SUM($DS430,$DT430,$DU430,$DV430,$DW430,$DX430,$DY430,$DZ430,$EA430,$EB430,$EC430,$ED430)</f>
        <v/>
      </c>
      <c r="EF430" s="125">
        <f>IFERROR(ROUND($EE430*(1+$EP430),2),0)</f>
        <v/>
      </c>
      <c r="EG430" s="128" t="n">
        <v>1</v>
      </c>
      <c r="EH430" s="126" t="n">
        <v>0</v>
      </c>
      <c r="EI430" s="126">
        <f>ROUND(SUM($EH430:$EH430)*SUM($AB430:$AB430)*$EG430,2)</f>
        <v/>
      </c>
      <c r="EJ430" s="126">
        <f>ROUND($EI430*(1+$EP430),2)</f>
        <v/>
      </c>
      <c r="EK430" s="126" t="n">
        <v>0</v>
      </c>
      <c r="EL430" s="126">
        <f>ROUND(SUM($EK430:$EK430)*SUM($AB430:$AB430)*$EG430,2)</f>
        <v/>
      </c>
      <c r="EM430" s="126">
        <f>ROUND($EL430*(1+$EP430),2)</f>
        <v/>
      </c>
      <c r="EN430" s="126">
        <f>SUM($EE430,$EI430,$EL430)</f>
        <v/>
      </c>
      <c r="EO430" s="126">
        <f>SUM($EF430,$EJ430,$EM430)</f>
        <v/>
      </c>
      <c r="EP430" s="59" t="inlineStr">
        <is>
          <t>20%</t>
        </is>
      </c>
      <c r="EQ430" s="59" t="n"/>
      <c r="ER430" s="60">
        <f t="array" ref="ER430">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MATCH(ES430,
{"AMS";"RussOutdoor";"HD Outdoor";"Ingroup";"IQ";"Ledproduction";"LisChannel";"Logic";"Media-PPL";"NovikovTV | НовиковТВ";"SMA";"SOK";"КрокусТВ | CrocusTV | IndoorTV";"Сити";"ТЯК Москва"},
0)),"")</f>
        <v/>
      </c>
      <c r="ES430" s="60" t="n"/>
      <c r="ET430" s="60">
        <f t="array" ref="ET430">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MATCH(ES430,
{"AMS";"RussOutdoor";"HD Outdoor";"Ingroup";"IQ";"Ledproduction";"LisChannel";"Logic";"Media-PPL";"NovikovTV | НовиковТВ";"SMA";"SOK";"КрокусТВ | CrocusTV | IndoorTV";"Сити";"ТЯК Москва"},
0)),"")</f>
        <v/>
      </c>
      <c r="EU430" s="60" t="n"/>
      <c r="EV430" s="60" t="n"/>
      <c r="EX430" s="110">
        <f t="array" ref="EX430">
($AR430/30
+N("ТРАФИК ПЛОЩАДКИ"))*
(IFERROR(
_xlfn.LET(
_xlpm.GPR,
HLOOKUP($L430,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(MATCH($T430,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IF($Q430="цифровой",_xlpm.GPR/$AG430,_xlpm.GPR/60)),
0)
+N("DWELL TIME"))*
(IF($AB430=0,0,IF($AB430=1,0.3,IF($AB430=2,0.5,IF($AB430&gt;2,1))))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_xlfn.IFS($AC430="да",1.2,$AC430="нет",1)*
_xlfn.IFS($AD430="да",1.2,$AD430="нет",1)*
IF(R430="статический",1,1.2)*
$X430*
INDEX(
{1.2;1;1.2;1.2;1;1.2;1.2;1.2;1.2;1.2;1.2;1;1.2;1.2;1.2;1.2;1;1;1.2;1.2;1.2;1;1;1;1;1.2;1.2;1.2;1.2;1;1;1;1;1.2;1.2;1.2;1.2;1.2;1.2;1.2;1.2;1;1;1.2;1;1;1;1;1.5;1;1;1.5;1.5;1.2},
MATCH($Q430,_xlpm.MI,0)))&gt;{0.02;0.04;0.06;0.1;0.2;0.4;0.6;0.8;1;2;4;6})),
{0;1;2;3;4;5;6;7;8;9;10;11;12},
0)))
+N("КОЭФФИЦИЕНТ КОНТАКТА"))))*
(_xlfn.IFS($X430&lt;0.1,$X430/1000,$X430&gt;25,5.2,AND($X430&gt;=0.1,$X430&lt;=25),(($X430*2+0.1)/10)*($X430/10)))*
IFERROR((_xlfn.LET(
_xlpm.MA,
{0;0.8;0.85;0.9;0.95;1},
_xlpm.MAA,
{0;1;2;3;4;5},
INDEX(_xlpm.MA,MATCH(SUMPRODUCT(--((IF(ROUND(_xlpm.MAA,1)&gt;5,5,ROUND($AB430,1)))&gt;{0;1;2;3;4;5})),_xlpm.MAA,0)))
+N("КОЭФФИЦИЕНТ КОЛ-ВО КОНСТРУКЦИЙ")),1)*
$AB430,0))*
(IF($Q430="цифровой",$AG430/15*$AI430,1)
+N("ДЛЯ ЦИФРЫ"))</f>
        <v/>
      </c>
      <c r="EY430" s="110">
        <f>IFERROR(EX430*AY430,0)</f>
        <v/>
      </c>
      <c r="EZ430" s="131">
        <f>IFERROR(DP430/EY430*1000,0)</f>
        <v/>
      </c>
      <c r="FA430" s="112">
        <f>IFERROR(FC430/FB430,0)</f>
        <v/>
      </c>
      <c r="FB430" s="112">
        <f>IFERROR((FC430/(EY430/FF430*#REF!))*0.825,0)</f>
        <v/>
      </c>
      <c r="FC430" s="112">
        <f>IFERROR(((EX430*30/AR430)*100)/30,0)</f>
        <v/>
      </c>
      <c r="FD430" s="112">
        <f>IFERROR(EY430/G430*100%,0)</f>
        <v/>
      </c>
      <c r="FE430" s="112">
        <f>IFERROR(FD430/FC430*100%,0)</f>
        <v/>
      </c>
      <c r="FF430" s="110">
        <f>IFERROR(AR430/30*AY430,0)</f>
        <v/>
      </c>
    </row>
    <row r="431" ht="13" customHeight="1">
      <c r="A431" s="59" t="n"/>
      <c r="B431" s="60" t="n"/>
      <c r="C431" s="60" t="n"/>
      <c r="D431" s="60">
        <f t="array" ref="D431">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MATCH($E431,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31" s="60">
        <f t="array" ref="E431">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MATCH($F431,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31" s="60" t="inlineStr"/>
      <c r="G431" s="60" t="n"/>
      <c r="H431" s="60">
        <f t="array" ref="H431">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MATCH($I431,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31" s="60" t="n"/>
      <c r="J431" s="60" t="n"/>
      <c r="K431" s="60" t="n"/>
      <c r="L431" s="60" t="n"/>
      <c r="M431" s="60" t="n"/>
      <c r="N431" s="60" t="n"/>
      <c r="O431" s="60" t="n"/>
      <c r="P431" s="60">
        <f t="array" ref="P431">
_xlfn.IFS(
ISNUMBER(MATCH($Q431,{"шелфбаннер","разделитель","монетница","чековая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ISNUMBER(MATCH($Q431,{"LED/LCD","видеокулер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ISNUMBER(MATCH($Q431,{"автомобиль","машина","выставочное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ISNUMBER(MATCH($Q431,{"билборд","лифтовая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ISNUMBER(MATCH($Q431,{"навигация","подвесной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ISNUMBER(MATCH($Q431,{"движущаяся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ISNUMBER(MATCH($Q431,{"каталог","журнал"},)),
"Пресса",
$Q431="","")</f>
        <v/>
      </c>
      <c r="Q431" s="60" t="n"/>
      <c r="R431" s="60">
        <f t="array" ref="R431">
IFERROR(
_xlfn.IFS(
OR(ISNUMBER(MATCH($Q431,{"экспозиция","макет","стенд","автостенд","авто стенд","выставочное пространство","выставочные стенды","модульные выставочные стенды","3Д конструкция","3D конструкция"},)),P431="Экспонирование"),
"нестандартный",
ISNUMBER(MATCH($Q431,{"скроллер","призматрон"},)),
"динамический",
$P431="Видео",
"цифровой",
OR($P431="Пресса",$P431="Щит",$P431="POSm",$P431="Подвес",$P431="Брендирование/оклейка"),
"статический"),"")</f>
        <v/>
      </c>
      <c r="S431" s="59" t="n"/>
      <c r="T431" s="60" t="n"/>
      <c r="U431" s="60" t="n"/>
      <c r="V431" s="60">
        <f>
IF(P431="Видео",
"цифровой постер/ролик",
IF(ISNUMBER(MATCH(Q431,{"короб световой","короб световой | лайтбокс","короб световой | кристалайт","лайтбокс","лайт бокс","кристалайт","LB","lightbox"},)),
"бэклит",
IF(P431="Брендирование/оклейка",
"перфарированная пленка/самоклейка",
IF(P431="Экспонирование",
"под запрос",
IF(P431="Подвес",
"баннер/ткань",
"")))))</f>
        <v/>
      </c>
      <c r="W431" s="59" t="n"/>
      <c r="X431" s="59" t="n"/>
      <c r="Y431" s="59" t="n"/>
      <c r="Z431" s="61" t="n"/>
      <c r="AA431" s="61" t="n"/>
      <c r="AB431" s="61">
        <f>IF(BL431&gt;0,Z431,0)</f>
        <v/>
      </c>
      <c r="AC431" s="59" t="n"/>
      <c r="AD431" s="59" t="n"/>
      <c r="AE431" s="59" t="n"/>
      <c r="AF431" s="59" t="n"/>
      <c r="AG431" s="59" t="n"/>
      <c r="AH431" s="59" t="n"/>
      <c r="AI431" s="59" t="n"/>
      <c r="AJ431" s="59" t="n"/>
      <c r="AK431" s="59" t="n"/>
      <c r="AL431" s="62">
        <f>IFERROR(IF(OR(R431="статический",R431="динамический",R431="нестандартный",R431="",R431=""),"-",IF(AND(AH431="-",AI431="-"),"-",AK431*3600/AH431*AI431)),"-")</f>
        <v/>
      </c>
      <c r="AM431" s="62">
        <f>IFERROR(IF(OR(R431="статический",R431="динамический",R431="",R431="", R431="BTL",R431="нестандартный"),"-",AG431*AI431*AL431/60),"-")</f>
        <v/>
      </c>
      <c r="AN431" s="63">
        <f>IFERROR(IF(AH431="","-",AG431*AI431/AH431),"-")</f>
        <v/>
      </c>
      <c r="AO431" s="59">
        <f>IFERROR(IF(OR($R431="статический",$R431="динамический",$R431="",$R431="",$R431="BTL",$R431="нестандартный"),"-",$AL431*$AY431),"-")</f>
        <v/>
      </c>
      <c r="AP431" s="62">
        <f>IFERROR(IF(OR($R431="статический",$R431="динамический",$R431="",$R431="",$R431="BTL",$R431="нестандартный"),"-",$AM431*AY431),"-")</f>
        <v/>
      </c>
      <c r="AQ431" s="64" t="n"/>
      <c r="AR431" s="61" t="n"/>
      <c r="AS431" s="61" t="n"/>
      <c r="AT431" s="61" t="n"/>
      <c r="AU431" s="65" t="n"/>
      <c r="AV431" s="124">
        <f>IFERROR(DR431/AT431*1000,"n/a")</f>
        <v/>
      </c>
      <c r="AW431" s="67" t="n"/>
      <c r="AX431" s="67" t="n"/>
      <c r="AY431" s="43">
        <f>IFERROR(IF(OR($AW431="",$AX431=""),"",_xlfn.DAYS($AX431+1,$AW431)),"")</f>
        <v/>
      </c>
      <c r="AZ431" s="68">
        <f t="array" ref="AZ431">
_xlfn.LET(_xlpm.COEFF,
IF($AW431+$AX431=0,0,IF(MAX(MIN($AX431,EOMONTH(AZ$15,0))-MAX($AW431,AZ$15)+1,)&gt;0,1,0)),
_xlfn.IFS(
$ES431="LisChannel",
_xlpm.COEFF*
INDEX({1;1;1.2;1.2;1;1;1;1;1.2;1.2;1.2;1.2},
MATCH(MONTH(AZ$15),
{1,2,3,4,5,6,7,8,9,10,11,12})),
CONCATENATE($ES431," ",$L431)="RussOutdoor метро",
_xlpm.COEFF*
INDEX({0.8;0.9;1.1;1.1;1;1;1;1;1.1;1.1;1.1;1.1},
MATCH(MONTH(AZ$15),
{1,2,3,4,5,6,7,8,9,10,11,12})),
$ES431&lt;&gt;"LisChannel",
_xlpm.COEFF,
$ES431&lt;&gt;"RussOutdoor",
_xlpm.COEFF))</f>
        <v/>
      </c>
      <c r="BA431" s="68">
        <f t="array" ref="BA431">
_xlfn.LET(_xlpm.COEFF,
IF($AW431+$AX431=0,0,IF(MAX(MIN($AX431,EOMONTH(BA$15,0))-MAX($AW431,BA$15)+1,)&gt;0,1,0)),
_xlfn.IFS(
$ES431="LisChannel",
_xlpm.COEFF*
INDEX({1;1;1.2;1.2;1;1;1;1;1.2;1.2;1.2;1.2},
MATCH(MONTH(BA$15),
{1,2,3,4,5,6,7,8,9,10,11,12})),
CONCATENATE($ES431," ",$L431)="RussOutdoor метро",
_xlpm.COEFF*
INDEX({0.8;0.9;1.1;1.1;1;1;1;1;1.1;1.1;1.1;1.1},
MATCH(MONTH(BA$15),
{1,2,3,4,5,6,7,8,9,10,11,12})),
$ES431&lt;&gt;"LisChannel",
_xlpm.COEFF,
$ES431&lt;&gt;"RussOutdoor",
_xlpm.COEFF))</f>
        <v/>
      </c>
      <c r="BB431" s="68">
        <f t="array" ref="BB431">
_xlfn.LET(_xlpm.COEFF,
IF($AW431+$AX431=0,0,IF(MAX(MIN($AX431,EOMONTH(BB$15,0))-MAX($AW431,BB$15)+1,)&gt;0,1,0)),
_xlfn.IFS(
$ES431="LisChannel",
_xlpm.COEFF*
INDEX({1;1;1.2;1.2;1;1;1;1;1.2;1.2;1.2;1.2},
MATCH(MONTH(BB$15),
{1,2,3,4,5,6,7,8,9,10,11,12})),
CONCATENATE($ES431," ",$L431)="RussOutdoor метро",
_xlpm.COEFF*
INDEX({0.8;0.9;1.1;1.1;1;1;1;1;1.1;1.1;1.1;1.1},
MATCH(MONTH(BB$15),
{1,2,3,4,5,6,7,8,9,10,11,12})),
$ES431&lt;&gt;"LisChannel",
_xlpm.COEFF,
$ES431&lt;&gt;"RussOutdoor",
_xlpm.COEFF))</f>
        <v/>
      </c>
      <c r="BC431" s="68">
        <f t="array" ref="BC431">
_xlfn.LET(_xlpm.COEFF,
IF($AW431+$AX431=0,0,IF(MAX(MIN($AX431,EOMONTH(BC$15,0))-MAX($AW431,BC$15)+1,)&gt;0,1,0)),
_xlfn.IFS(
$ES431="LisChannel",
_xlpm.COEFF*
INDEX({1;1;1.2;1.2;1;1;1;1;1.2;1.2;1.2;1.2},
MATCH(MONTH(BC$15),
{1,2,3,4,5,6,7,8,9,10,11,12})),
CONCATENATE($ES431," ",$L431)="RussOutdoor метро",
_xlpm.COEFF*
INDEX({0.8;0.9;1.1;1.1;1;1;1;1;1.1;1.1;1.1;1.1},
MATCH(MONTH(BC$15),
{1,2,3,4,5,6,7,8,9,10,11,12})),
$ES431&lt;&gt;"LisChannel",
_xlpm.COEFF,
$ES431&lt;&gt;"RussOutdoor",
_xlpm.COEFF))</f>
        <v/>
      </c>
      <c r="BD431" s="68">
        <f t="array" ref="BD431">
_xlfn.LET(_xlpm.COEFF,
IF($AW431+$AX431=0,0,IF(MAX(MIN($AX431,EOMONTH(BD$15,0))-MAX($AW431,BD$15)+1,)&gt;0,1,0)),
_xlfn.IFS(
$ES431="LisChannel",
_xlpm.COEFF*
INDEX({1;1;1.2;1.2;1;1;1;1;1.2;1.2;1.2;1.2},
MATCH(MONTH(BD$15),
{1,2,3,4,5,6,7,8,9,10,11,12})),
CONCATENATE($ES431," ",$L431)="RussOutdoor метро",
_xlpm.COEFF*
INDEX({0.8;0.9;1.1;1.1;1;1;1;1;1.1;1.1;1.1;1.1},
MATCH(MONTH(BD$15),
{1,2,3,4,5,6,7,8,9,10,11,12})),
$ES431&lt;&gt;"LisChannel",
_xlpm.COEFF,
$ES431&lt;&gt;"RussOutdoor",
_xlpm.COEFF))</f>
        <v/>
      </c>
      <c r="BE431" s="68">
        <f t="array" ref="BE431">
_xlfn.LET(_xlpm.COEFF,
IF($AW431+$AX431=0,0,IF(MAX(MIN($AX431,EOMONTH(BE$15,0))-MAX($AW431,BE$15)+1,)&gt;0,1,0)),
_xlfn.IFS(
$ES431="LisChannel",
_xlpm.COEFF*
INDEX({1;1;1.2;1.2;1;1;1;1;1.2;1.2;1.2;1.2},
MATCH(MONTH(BE$15),
{1,2,3,4,5,6,7,8,9,10,11,12})),
CONCATENATE($ES431," ",$L431)="RussOutdoor метро",
_xlpm.COEFF*
INDEX({0.8;0.9;1.1;1.1;1;1;1;1;1.1;1.1;1.1;1.1},
MATCH(MONTH(BE$15),
{1,2,3,4,5,6,7,8,9,10,11,12})),
$ES431&lt;&gt;"LisChannel",
_xlpm.COEFF,
$ES431&lt;&gt;"RussOutdoor",
_xlpm.COEFF))</f>
        <v/>
      </c>
      <c r="BF431" s="68">
        <f t="array" ref="BF431">
_xlfn.LET(_xlpm.COEFF,
IF($AW431+$AX431=0,0,IF(MAX(MIN($AX431,EOMONTH(BF$15,0))-MAX($AW431,BF$15)+1,)&gt;0,1,0)),
_xlfn.IFS(
$ES431="LisChannel",
_xlpm.COEFF*
INDEX({1;1;1.2;1.2;1;1;1;1;1.2;1.2;1.2;1.2},
MATCH(MONTH(BF$15),
{1,2,3,4,5,6,7,8,9,10,11,12})),
CONCATENATE($ES431," ",$L431)="RussOutdoor метро",
_xlpm.COEFF*
INDEX({0.8;0.9;1.1;1.1;1;1;1;1;1.1;1.1;1.1;1.1},
MATCH(MONTH(BF$15),
{1,2,3,4,5,6,7,8,9,10,11,12})),
$ES431&lt;&gt;"LisChannel",
_xlpm.COEFF,
$ES431&lt;&gt;"RussOutdoor",
_xlpm.COEFF))</f>
        <v/>
      </c>
      <c r="BG431" s="68">
        <f t="array" ref="BG431">
_xlfn.LET(_xlpm.COEFF,
IF($AW431+$AX431=0,0,IF(MAX(MIN($AX431,EOMONTH(BG$15,0))-MAX($AW431,BG$15)+1,)&gt;0,1,0)),
_xlfn.IFS(
$ES431="LisChannel",
_xlpm.COEFF*
INDEX({1;1;1.2;1.2;1;1;1;1;1.2;1.2;1.2;1.2},
MATCH(MONTH(BG$15),
{1,2,3,4,5,6,7,8,9,10,11,12})),
CONCATENATE($ES431," ",$L431)="RussOutdoor метро",
_xlpm.COEFF*
INDEX({0.8;0.9;1.1;1.1;1;1;1;1;1.1;1.1;1.1;1.1},
MATCH(MONTH(BG$15),
{1,2,3,4,5,6,7,8,9,10,11,12})),
$ES431&lt;&gt;"LisChannel",
_xlpm.COEFF,
$ES431&lt;&gt;"RussOutdoor",
_xlpm.COEFF))</f>
        <v/>
      </c>
      <c r="BH431" s="68">
        <f t="array" ref="BH431">
_xlfn.LET(_xlpm.COEFF,
IF($AW431+$AX431=0,0,IF(MAX(MIN($AX431,EOMONTH(BH$15,0))-MAX($AW431,BH$15)+1,)&gt;0,1,0)),
_xlfn.IFS(
$ES431="LisChannel",
_xlpm.COEFF*
INDEX({1;1;1.2;1.2;1;1;1;1;1.2;1.2;1.2;1.2},
MATCH(MONTH(BH$15),
{1,2,3,4,5,6,7,8,9,10,11,12})),
CONCATENATE($ES431," ",$L431)="RussOutdoor метро",
_xlpm.COEFF*
INDEX({0.8;0.9;1.1;1.1;1;1;1;1;1.1;1.1;1.1;1.1},
MATCH(MONTH(BH$15),
{1,2,3,4,5,6,7,8,9,10,11,12})),
$ES431&lt;&gt;"LisChannel",
_xlpm.COEFF,
$ES431&lt;&gt;"RussOutdoor",
_xlpm.COEFF))</f>
        <v/>
      </c>
      <c r="BI431" s="68">
        <f t="array" ref="BI431">
_xlfn.LET(_xlpm.COEFF,
IF($AW431+$AX431=0,0,IF(MAX(MIN($AX431,EOMONTH(BI$15,0))-MAX($AW431,BI$15)+1,)&gt;0,1,0)),
_xlfn.IFS(
$ES431="LisChannel",
_xlpm.COEFF*
INDEX({1;1;1.2;1.2;1;1;1;1;1.2;1.2;1.2;1.2},
MATCH(MONTH(BI$15),
{1,2,3,4,5,6,7,8,9,10,11,12})),
CONCATENATE($ES431," ",$L431)="RussOutdoor метро",
_xlpm.COEFF*
INDEX({0.8;0.9;1.1;1.1;1;1;1;1;1.1;1.1;1.1;1.1},
MATCH(MONTH(BI$15),
{1,2,3,4,5,6,7,8,9,10,11,12})),
$ES431&lt;&gt;"LisChannel",
_xlpm.COEFF,
$ES431&lt;&gt;"RussOutdoor",
_xlpm.COEFF))</f>
        <v/>
      </c>
      <c r="BJ431" s="68">
        <f t="array" ref="BJ431">
_xlfn.LET(_xlpm.COEFF,
IF($AW431+$AX431=0,0,IF(MAX(MIN($AX431,EOMONTH(BJ$15,0))-MAX($AW431,BJ$15)+1,)&gt;0,1,0)),
_xlfn.IFS(
$ES431="LisChannel",
_xlpm.COEFF*
INDEX({1;1;1.2;1.2;1;1;1;1;1.2;1.2;1.2;1.2},
MATCH(MONTH(BJ$15),
{1,2,3,4,5,6,7,8,9,10,11,12})),
CONCATENATE($ES431," ",$L431)="RussOutdoor метро",
_xlpm.COEFF*
INDEX({0.8;0.9;1.1;1.1;1;1;1;1;1.1;1.1;1.1;1.1},
MATCH(MONTH(BJ$15),
{1,2,3,4,5,6,7,8,9,10,11,12})),
$ES431&lt;&gt;"LisChannel",
_xlpm.COEFF,
$ES431&lt;&gt;"RussOutdoor",
_xlpm.COEFF))</f>
        <v/>
      </c>
      <c r="BK431" s="68">
        <f t="array" ref="BK431">
_xlfn.LET(_xlpm.COEFF,
IF($AW431+$AX431=0,0,IF(MAX(MIN($AX431,EOMONTH(BK$15,0))-MAX($AW431,BK$15)+1,)&gt;0,1,0)),
_xlfn.IFS(
$ES431="LisChannel",
_xlpm.COEFF*
INDEX({1;1;1.2;1.2;1;1;1;1;1.2;1.2;1.2;1.2},
MATCH(MONTH(BK$15),
{1,2,3,4,5,6,7,8,9,10,11,12})),
CONCATENATE($ES431," ",$L431)="RussOutdoor метро",
_xlpm.COEFF*
INDEX({0.8;0.9;1.1;1.1;1;1;1;1;1.1;1.1;1.1;1.1},
MATCH(MONTH(BK$15),
{1,2,3,4,5,6,7,8,9,10,11,12})),
$ES431&lt;&gt;"LisChannel",
_xlpm.COEFF,
$ES431&lt;&gt;"RussOutdoor",
_xlpm.COEFF))</f>
        <v/>
      </c>
      <c r="BL431" s="62">
        <f>COUNTIFS($AZ431:$BK431,"&gt;0")</f>
        <v/>
      </c>
      <c r="BM431" s="65" t="n"/>
      <c r="BN431" s="125">
        <f>$DJ431</f>
        <v/>
      </c>
      <c r="BO431" s="63">
        <f>$DQ431</f>
        <v/>
      </c>
      <c r="BP431" s="125">
        <f>
IFERROR(
IF($BL431=0,0,
$BN431*(1-$BO431)),
0)</f>
        <v/>
      </c>
      <c r="BQ431" s="125">
        <f t="array" ref="BQ431">
IFERROR(
_xlfn.IFS(
$DH431="день_1",
$BP431*$BL431/($AX431-$AW431+1)*AZ431*(DAY(EOMONTH(AZ$15,0))),
$DH431="день_2",
$BP431/30*MAX(MIN($AX431,EOMONTH(AZ$15,0))-MAX($AW431,AZ$15)+1,),
$DH431="раб.день",
$BP431/30*(IFERROR(
_xlfn.LET(_xlpm.VD,
CHOOSE(
{1;2;3;4;5;6;7;8;9;10;11;12;13;14;15;16;17;18},
45658,45659,45660,45661,45662,45663,45664,45665,45711,45724,45778,45779,45785,45786,45820,45821,45965,46022),
_xlfn.LET(_xlpm.DD,
MAX(MIN($AX431,EOMONTH(AZ$15,0))-MAX($AW431,AZ$15),),
_xlfn.IFS(
AND(MONTH($AW431)=MONTH(AZ$15),MONTH($AX431)&lt;&gt;MONTH(AZ$15)),
NETWORKDAYS.INTL($AW431,$AW431+_xlpm.DD,1,_xlpm.VD),
AND(MONTH($AW431)&lt;&gt;MONTH(AZ$15),MONTH($AX431)=MONTH(AZ$15)),
NETWORKDAYS.INTL(($AX431)-_xlpm.DD,$AX431,1,_xlpm.VD),
AND(MONTH($AW431)&lt;MONTH(AZ$15),MONTH($AX431)&gt;MONTH(AZ$15)),
NETWORKDAYS.INTL((EOMONTH(AZ$15-1,1))-_xlpm.DD,EOMONTH(AZ$15-1,1),1,_xlpm.VD),
AND(MONTH($AW431)=MONTH(AZ$15),MONTH($AX431)=MONTH(AZ$15)),
NETWORKDAYS.INTL($AW431,$AX431,1,_xlpm.VD)))),0)),
$DH431="месяц",
$BP431*AZ431,
$DH431="неделя",
$BP431*AZ431/7*(ROUNDUP((DAY(EOMONTH(AZ$15,0)))/4,0))),
0)</f>
        <v/>
      </c>
      <c r="BR431" s="125">
        <f t="array" ref="BR431">
IFERROR(
_xlfn.IFS(
$DH431="день_1",
$BP431*$BL431/($AX431-$AW431+1)*BA431*(DAY(EOMONTH(BA$15,0))),
$DH431="день_2",
$BP431/30*MAX(MIN($AX431,EOMONTH(BA$15,0))-MAX($AW431,BA$15)+1,),
$DH431="раб.день",
$BP431/30*(IFERROR(
_xlfn.LET(_xlpm.VD,
CHOOSE(
{1;2;3;4;5;6;7;8;9;10;11;12;13;14;15;16;17;18},
45658,45659,45660,45661,45662,45663,45664,45665,45711,45724,45778,45779,45785,45786,45820,45821,45965,46022),
_xlfn.LET(_xlpm.DD,
MAX(MIN($AX431,EOMONTH(BA$15,0))-MAX($AW431,BA$15),),
_xlfn.IFS(
AND(MONTH($AW431)=MONTH(BA$15),MONTH($AX431)&lt;&gt;MONTH(BA$15)),
NETWORKDAYS.INTL($AW431,$AW431+_xlpm.DD,1,_xlpm.VD),
AND(MONTH($AW431)&lt;&gt;MONTH(BA$15),MONTH($AX431)=MONTH(BA$15)),
NETWORKDAYS.INTL(($AX431)-_xlpm.DD,$AX431,1,_xlpm.VD),
AND(MONTH($AW431)&lt;MONTH(BA$15),MONTH($AX431)&gt;MONTH(BA$15)),
NETWORKDAYS.INTL((EOMONTH(BA$15-1,1))-_xlpm.DD,EOMONTH(BA$15-1,1),1,_xlpm.VD),
AND(MONTH($AW431)=MONTH(BA$15),MONTH($AX431)=MONTH(BA$15)),
NETWORKDAYS.INTL($AW431,$AX431,1,_xlpm.VD)))),0)),
$DH431="месяц",
$BP431*BA431,
$DH431="неделя",
$BP431*BA431/7*(ROUNDUP((DAY(EOMONTH(BA$15,0)))/4,0))),
0)</f>
        <v/>
      </c>
      <c r="BS431" s="125">
        <f t="array" ref="BS431">
IFERROR(
_xlfn.IFS(
$DH431="день_1",
$BP431*$BL431/($AX431-$AW431+1)*BB431*(DAY(EOMONTH(BB$15,0))),
$DH431="день_2",
$BP431/30*MAX(MIN($AX431,EOMONTH(BB$15,0))-MAX($AW431,BB$15)+1,),
$DH431="раб.день",
$BP431/30*(IFERROR(
_xlfn.LET(_xlpm.VD,
CHOOSE(
{1;2;3;4;5;6;7;8;9;10;11;12;13;14;15;16;17;18},
45658,45659,45660,45661,45662,45663,45664,45665,45711,45724,45778,45779,45785,45786,45820,45821,45965,46022),
_xlfn.LET(_xlpm.DD,
MAX(MIN($AX431,EOMONTH(BB$15,0))-MAX($AW431,BB$15),),
_xlfn.IFS(
AND(MONTH($AW431)=MONTH(BB$15),MONTH($AX431)&lt;&gt;MONTH(BB$15)),
NETWORKDAYS.INTL($AW431,$AW431+_xlpm.DD,1,_xlpm.VD),
AND(MONTH($AW431)&lt;&gt;MONTH(BB$15),MONTH($AX431)=MONTH(BB$15)),
NETWORKDAYS.INTL(($AX431)-_xlpm.DD,$AX431,1,_xlpm.VD),
AND(MONTH($AW431)&lt;MONTH(BB$15),MONTH($AX431)&gt;MONTH(BB$15)),
NETWORKDAYS.INTL((EOMONTH(BB$15-1,1))-_xlpm.DD,EOMONTH(BB$15-1,1),1,_xlpm.VD),
AND(MONTH($AW431)=MONTH(BB$15),MONTH($AX431)=MONTH(BB$15)),
NETWORKDAYS.INTL($AW431,$AX431,1,_xlpm.VD)))),0)),
$DH431="месяц",
$BP431*BB431,
$DH431="неделя",
$BP431*BB431/7*(ROUNDUP((DAY(EOMONTH(BB$15,0)))/4,0))),
0)</f>
        <v/>
      </c>
      <c r="BT431" s="125">
        <f t="array" ref="BT431">
IFERROR(
_xlfn.IFS(
$DH431="день_1",
$BP431*$BL431/($AX431-$AW431+1)*BC431*(DAY(EOMONTH(BC$15,0))),
$DH431="день_2",
$BP431/30*MAX(MIN($AX431,EOMONTH(BC$15,0))-MAX($AW431,BC$15)+1,),
$DH431="раб.день",
$BP431/30*(IFERROR(
_xlfn.LET(_xlpm.VD,
CHOOSE(
{1;2;3;4;5;6;7;8;9;10;11;12;13;14;15;16;17;18},
45658,45659,45660,45661,45662,45663,45664,45665,45711,45724,45778,45779,45785,45786,45820,45821,45965,46022),
_xlfn.LET(_xlpm.DD,
MAX(MIN($AX431,EOMONTH(BC$15,0))-MAX($AW431,BC$15),),
_xlfn.IFS(
AND(MONTH($AW431)=MONTH(BC$15),MONTH($AX431)&lt;&gt;MONTH(BC$15)),
NETWORKDAYS.INTL($AW431,$AW431+_xlpm.DD,1,_xlpm.VD),
AND(MONTH($AW431)&lt;&gt;MONTH(BC$15),MONTH($AX431)=MONTH(BC$15)),
NETWORKDAYS.INTL(($AX431)-_xlpm.DD,$AX431,1,_xlpm.VD),
AND(MONTH($AW431)&lt;MONTH(BC$15),MONTH($AX431)&gt;MONTH(BC$15)),
NETWORKDAYS.INTL((EOMONTH(BC$15-1,1))-_xlpm.DD,EOMONTH(BC$15-1,1),1,_xlpm.VD),
AND(MONTH($AW431)=MONTH(BC$15),MONTH($AX431)=MONTH(BC$15)),
NETWORKDAYS.INTL($AW431,$AX431,1,_xlpm.VD)))),0)),
$DH431="месяц",
$BP431*BC431,
$DH431="неделя",
$BP431*BC431/7*(ROUNDUP((DAY(EOMONTH(BC$15,0)))/4,0))),
0)</f>
        <v/>
      </c>
      <c r="BU431" s="125">
        <f t="array" ref="BU431">
IFERROR(
_xlfn.IFS(
$DH431="день_1",
$BP431*$BL431/($AX431-$AW431+1)*BD431*(DAY(EOMONTH(BD$15,0))),
$DH431="день_2",
$BP431/30*MAX(MIN($AX431,EOMONTH(BD$15,0))-MAX($AW431,BD$15)+1,),
$DH431="раб.день",
$BP431/30*(IFERROR(
_xlfn.LET(_xlpm.VD,
CHOOSE(
{1;2;3;4;5;6;7;8;9;10;11;12;13;14;15;16;17;18},
45658,45659,45660,45661,45662,45663,45664,45665,45711,45724,45778,45779,45785,45786,45820,45821,45965,46022),
_xlfn.LET(_xlpm.DD,
MAX(MIN($AX431,EOMONTH(BD$15,0))-MAX($AW431,BD$15),),
_xlfn.IFS(
AND(MONTH($AW431)=MONTH(BD$15),MONTH($AX431)&lt;&gt;MONTH(BD$15)),
NETWORKDAYS.INTL($AW431,$AW431+_xlpm.DD,1,_xlpm.VD),
AND(MONTH($AW431)&lt;&gt;MONTH(BD$15),MONTH($AX431)=MONTH(BD$15)),
NETWORKDAYS.INTL(($AX431)-_xlpm.DD,$AX431,1,_xlpm.VD),
AND(MONTH($AW431)&lt;MONTH(BD$15),MONTH($AX431)&gt;MONTH(BD$15)),
NETWORKDAYS.INTL((EOMONTH(BD$15-1,1))-_xlpm.DD,EOMONTH(BD$15-1,1),1,_xlpm.VD),
AND(MONTH($AW431)=MONTH(BD$15),MONTH($AX431)=MONTH(BD$15)),
NETWORKDAYS.INTL($AW431,$AX431,1,_xlpm.VD)))),0)),
$DH431="месяц",
$BP431*BD431,
$DH431="неделя",
$BP431*BD431/7*(ROUNDUP((DAY(EOMONTH(BD$15,0)))/4,0))),
0)</f>
        <v/>
      </c>
      <c r="BV431" s="125">
        <f t="array" ref="BV431">
IFERROR(
_xlfn.IFS(
$DH431="день_1",
$BP431*$BL431/($AX431-$AW431+1)*BE431*(DAY(EOMONTH(BE$15,0))),
$DH431="день_2",
$BP431/30*MAX(MIN($AX431,EOMONTH(BE$15,0))-MAX($AW431,BE$15)+1,),
$DH431="раб.день",
$BP431/30*(IFERROR(
_xlfn.LET(_xlpm.VD,
CHOOSE(
{1;2;3;4;5;6;7;8;9;10;11;12;13;14;15;16;17;18},
45658,45659,45660,45661,45662,45663,45664,45665,45711,45724,45778,45779,45785,45786,45820,45821,45965,46022),
_xlfn.LET(_xlpm.DD,
MAX(MIN($AX431,EOMONTH(BE$15,0))-MAX($AW431,BE$15),),
_xlfn.IFS(
AND(MONTH($AW431)=MONTH(BE$15),MONTH($AX431)&lt;&gt;MONTH(BE$15)),
NETWORKDAYS.INTL($AW431,$AW431+_xlpm.DD,1,_xlpm.VD),
AND(MONTH($AW431)&lt;&gt;MONTH(BE$15),MONTH($AX431)=MONTH(BE$15)),
NETWORKDAYS.INTL(($AX431)-_xlpm.DD,$AX431,1,_xlpm.VD),
AND(MONTH($AW431)&lt;MONTH(BE$15),MONTH($AX431)&gt;MONTH(BE$15)),
NETWORKDAYS.INTL((EOMONTH(BE$15-1,1))-_xlpm.DD,EOMONTH(BE$15-1,1),1,_xlpm.VD),
AND(MONTH($AW431)=MONTH(BE$15),MONTH($AX431)=MONTH(BE$15)),
NETWORKDAYS.INTL($AW431,$AX431,1,_xlpm.VD)))),0)),
$DH431="месяц",
$BP431*BE431,
$DH431="неделя",
$BP431*BE431/7*(ROUNDUP((DAY(EOMONTH(BE$15,0)))/4,0))),
0)</f>
        <v/>
      </c>
      <c r="BW431" s="125">
        <f t="array" ref="BW431">
IFERROR(
_xlfn.IFS(
$DH431="день_1",
$BP431*$BL431/($AX431-$AW431+1)*BF431*(DAY(EOMONTH(BF$15,0))),
$DH431="день_2",
$BP431/30*MAX(MIN($AX431,EOMONTH(BF$15,0))-MAX($AW431,BF$15)+1,),
$DH431="раб.день",
$BP431/30*(IFERROR(
_xlfn.LET(_xlpm.VD,
CHOOSE(
{1;2;3;4;5;6;7;8;9;10;11;12;13;14;15;16;17;18},
45658,45659,45660,45661,45662,45663,45664,45665,45711,45724,45778,45779,45785,45786,45820,45821,45965,46022),
_xlfn.LET(_xlpm.DD,
MAX(MIN($AX431,EOMONTH(BF$15,0))-MAX($AW431,BF$15),),
_xlfn.IFS(
AND(MONTH($AW431)=MONTH(BF$15),MONTH($AX431)&lt;&gt;MONTH(BF$15)),
NETWORKDAYS.INTL($AW431,$AW431+_xlpm.DD,1,_xlpm.VD),
AND(MONTH($AW431)&lt;&gt;MONTH(BF$15),MONTH($AX431)=MONTH(BF$15)),
NETWORKDAYS.INTL(($AX431)-_xlpm.DD,$AX431,1,_xlpm.VD),
AND(MONTH($AW431)&lt;MONTH(BF$15),MONTH($AX431)&gt;MONTH(BF$15)),
NETWORKDAYS.INTL((EOMONTH(BF$15-1,1))-_xlpm.DD,EOMONTH(BF$15-1,1),1,_xlpm.VD),
AND(MONTH($AW431)=MONTH(BF$15),MONTH($AX431)=MONTH(BF$15)),
NETWORKDAYS.INTL($AW431,$AX431,1,_xlpm.VD)))),0)),
$DH431="месяц",
$BP431*BF431,
$DH431="неделя",
$BP431*BF431/7*(ROUNDUP((DAY(EOMONTH(BF$15,0)))/4,0))),
0)</f>
        <v/>
      </c>
      <c r="BX431" s="125">
        <f t="array" ref="BX431">
IFERROR(
_xlfn.IFS(
$DH431="день_1",
$BP431*$BL431/($AX431-$AW431+1)*BG431*(DAY(EOMONTH(BG$15,0))),
$DH431="день_2",
$BP431/30*MAX(MIN($AX431,EOMONTH(BG$15,0))-MAX($AW431,BG$15)+1,),
$DH431="раб.день",
$BP431/30*(IFERROR(
_xlfn.LET(_xlpm.VD,
CHOOSE(
{1;2;3;4;5;6;7;8;9;10;11;12;13;14;15;16;17;18},
45658,45659,45660,45661,45662,45663,45664,45665,45711,45724,45778,45779,45785,45786,45820,45821,45965,46022),
_xlfn.LET(_xlpm.DD,
MAX(MIN($AX431,EOMONTH(BG$15,0))-MAX($AW431,BG$15),),
_xlfn.IFS(
AND(MONTH($AW431)=MONTH(BG$15),MONTH($AX431)&lt;&gt;MONTH(BG$15)),
NETWORKDAYS.INTL($AW431,$AW431+_xlpm.DD,1,_xlpm.VD),
AND(MONTH($AW431)&lt;&gt;MONTH(BG$15),MONTH($AX431)=MONTH(BG$15)),
NETWORKDAYS.INTL(($AX431)-_xlpm.DD,$AX431,1,_xlpm.VD),
AND(MONTH($AW431)&lt;MONTH(BG$15),MONTH($AX431)&gt;MONTH(BG$15)),
NETWORKDAYS.INTL((EOMONTH(BG$15-1,1))-_xlpm.DD,EOMONTH(BG$15-1,1),1,_xlpm.VD),
AND(MONTH($AW431)=MONTH(BG$15),MONTH($AX431)=MONTH(BG$15)),
NETWORKDAYS.INTL($AW431,$AX431,1,_xlpm.VD)))),0)),
$DH431="месяц",
$BP431*BG431,
$DH431="неделя",
$BP431*BG431/7*(ROUNDUP((DAY(EOMONTH(BG$15,0)))/4,0))),
0)</f>
        <v/>
      </c>
      <c r="BY431" s="125">
        <f t="array" ref="BY431">
IFERROR(
_xlfn.IFS(
$DH431="день_1",
$BP431*$BL431/($AX431-$AW431+1)*BH431*(DAY(EOMONTH(BH$15,0))),
$DH431="день_2",
$BP431/30*MAX(MIN($AX431,EOMONTH(BH$15,0))-MAX($AW431,BH$15)+1,),
$DH431="раб.день",
$BP431/30*(IFERROR(
_xlfn.LET(_xlpm.VD,
CHOOSE(
{1;2;3;4;5;6;7;8;9;10;11;12;13;14;15;16;17;18},
45658,45659,45660,45661,45662,45663,45664,45665,45711,45724,45778,45779,45785,45786,45820,45821,45965,46022),
_xlfn.LET(_xlpm.DD,
MAX(MIN($AX431,EOMONTH(BH$15,0))-MAX($AW431,BH$15),),
_xlfn.IFS(
AND(MONTH($AW431)=MONTH(BH$15),MONTH($AX431)&lt;&gt;MONTH(BH$15)),
NETWORKDAYS.INTL($AW431,$AW431+_xlpm.DD,1,_xlpm.VD),
AND(MONTH($AW431)&lt;&gt;MONTH(BH$15),MONTH($AX431)=MONTH(BH$15)),
NETWORKDAYS.INTL(($AX431)-_xlpm.DD,$AX431,1,_xlpm.VD),
AND(MONTH($AW431)&lt;MONTH(BH$15),MONTH($AX431)&gt;MONTH(BH$15)),
NETWORKDAYS.INTL((EOMONTH(BH$15-1,1))-_xlpm.DD,EOMONTH(BH$15-1,1),1,_xlpm.VD),
AND(MONTH($AW431)=MONTH(BH$15),MONTH($AX431)=MONTH(BH$15)),
NETWORKDAYS.INTL($AW431,$AX431,1,_xlpm.VD)))),0)),
$DH431="месяц",
$BP431*BH431,
$DH431="неделя",
$BP431*BH431/7*(ROUNDUP((DAY(EOMONTH(BH$15,0)))/4,0))),
0)</f>
        <v/>
      </c>
      <c r="BZ431" s="125">
        <f t="array" ref="BZ431">
IFERROR(
_xlfn.IFS(
$DH431="день_1",
$BP431*$BL431/($AX431-$AW431+1)*BI431*(DAY(EOMONTH(BI$15,0))),
$DH431="день_2",
$BP431/30*MAX(MIN($AX431,EOMONTH(BI$15,0))-MAX($AW431,BI$15)+1,),
$DH431="раб.день",
$BP431/30*(IFERROR(
_xlfn.LET(_xlpm.VD,
CHOOSE(
{1;2;3;4;5;6;7;8;9;10;11;12;13;14;15;16;17;18},
45658,45659,45660,45661,45662,45663,45664,45665,45711,45724,45778,45779,45785,45786,45820,45821,45965,46022),
_xlfn.LET(_xlpm.DD,
MAX(MIN($AX431,EOMONTH(BI$15,0))-MAX($AW431,BI$15),),
_xlfn.IFS(
AND(MONTH($AW431)=MONTH(BI$15),MONTH($AX431)&lt;&gt;MONTH(BI$15)),
NETWORKDAYS.INTL($AW431,$AW431+_xlpm.DD,1,_xlpm.VD),
AND(MONTH($AW431)&lt;&gt;MONTH(BI$15),MONTH($AX431)=MONTH(BI$15)),
NETWORKDAYS.INTL(($AX431)-_xlpm.DD,$AX431,1,_xlpm.VD),
AND(MONTH($AW431)&lt;MONTH(BI$15),MONTH($AX431)&gt;MONTH(BI$15)),
NETWORKDAYS.INTL((EOMONTH(BI$15-1,1))-_xlpm.DD,EOMONTH(BI$15-1,1),1,_xlpm.VD),
AND(MONTH($AW431)=MONTH(BI$15),MONTH($AX431)=MONTH(BI$15)),
NETWORKDAYS.INTL($AW431,$AX431,1,_xlpm.VD)))),0)),
$DH431="месяц",
$BP431*BI431,
$DH431="неделя",
$BP431*BI431/7*(ROUNDUP((DAY(EOMONTH(BI$15,0)))/4,0))),
0)</f>
        <v/>
      </c>
      <c r="CA431" s="125">
        <f t="array" ref="CA431">
IFERROR(
_xlfn.IFS(
$DH431="день_1",
$BP431*$BL431/($AX431-$AW431+1)*BJ431*(DAY(EOMONTH(BJ$15,0))),
$DH431="день_2",
$BP431/30*MAX(MIN($AX431,EOMONTH(BJ$15,0))-MAX($AW431,BJ$15)+1,),
$DH431="раб.день",
$BP431/30*(IFERROR(
_xlfn.LET(_xlpm.VD,
CHOOSE(
{1;2;3;4;5;6;7;8;9;10;11;12;13;14;15;16;17;18},
45658,45659,45660,45661,45662,45663,45664,45665,45711,45724,45778,45779,45785,45786,45820,45821,45965,46022),
_xlfn.LET(_xlpm.DD,
MAX(MIN($AX431,EOMONTH(BJ$15,0))-MAX($AW431,BJ$15),),
_xlfn.IFS(
AND(MONTH($AW431)=MONTH(BJ$15),MONTH($AX431)&lt;&gt;MONTH(BJ$15)),
NETWORKDAYS.INTL($AW431,$AW431+_xlpm.DD,1,_xlpm.VD),
AND(MONTH($AW431)&lt;&gt;MONTH(BJ$15),MONTH($AX431)=MONTH(BJ$15)),
NETWORKDAYS.INTL(($AX431)-_xlpm.DD,$AX431,1,_xlpm.VD),
AND(MONTH($AW431)&lt;MONTH(BJ$15),MONTH($AX431)&gt;MONTH(BJ$15)),
NETWORKDAYS.INTL((EOMONTH(BJ$15-1,1))-_xlpm.DD,EOMONTH(BJ$15-1,1),1,_xlpm.VD),
AND(MONTH($AW431)=MONTH(BJ$15),MONTH($AX431)=MONTH(BJ$15)),
NETWORKDAYS.INTL($AW431,$AX431,1,_xlpm.VD)))),0)),
$DH431="месяц",
$BP431*BJ431,
$DH431="неделя",
$BP431*BJ431/7*(ROUNDUP((DAY(EOMONTH(BJ$15,0)))/4,0))),
0)</f>
        <v/>
      </c>
      <c r="CB431" s="125">
        <f t="array" ref="CB431">
IFERROR(
_xlfn.IFS(
$DH431="день_1",
$BP431*$BL431/($AX431-$AW431+1)*BK431*(DAY(EOMONTH(BK$15,0))),
$DH431="день_2",
$BP431/30*MAX(MIN($AX431,EOMONTH(BK$15,0))-MAX($AW431,BK$15)+1,),
$DH431="раб.день",
$BP431/30*(IFERROR(
_xlfn.LET(_xlpm.VD,
CHOOSE(
{1;2;3;4;5;6;7;8;9;10;11;12;13;14;15;16;17;18},
45658,45659,45660,45661,45662,45663,45664,45665,45711,45724,45778,45779,45785,45786,45820,45821,45965,46022),
_xlfn.LET(_xlpm.DD,
MAX(MIN($AX431,EOMONTH(BK$15,0))-MAX($AW431,BK$15),),
_xlfn.IFS(
AND(MONTH($AW431)=MONTH(BK$15),MONTH($AX431)&lt;&gt;MONTH(BK$15)),
NETWORKDAYS.INTL($AW431,$AW431+_xlpm.DD,1,_xlpm.VD),
AND(MONTH($AW431)&lt;&gt;MONTH(BK$15),MONTH($AX431)=MONTH(BK$15)),
NETWORKDAYS.INTL(($AX431)-_xlpm.DD,$AX431,1,_xlpm.VD),
AND(MONTH($AW431)&lt;MONTH(BK$15),MONTH($AX431)&gt;MONTH(BK$15)),
NETWORKDAYS.INTL((EOMONTH(BK$15-1,1))-_xlpm.DD,EOMONTH(BK$15-1,1),1,_xlpm.VD),
AND(MONTH($AW431)=MONTH(BK$15),MONTH($AX431)=MONTH(BK$15)),
NETWORKDAYS.INTL($AW431,$AX431,1,_xlpm.VD)))),0)),
$DH431="месяц",
$BP431*BK431,
$DH431="неделя",
$BP431*BK431/7*(ROUNDUP((DAY(EOMONTH(BK$15,0)))/4,0))),
0)</f>
        <v/>
      </c>
      <c r="CC431" s="125">
        <f>SUM($BQ431:$CB431)</f>
        <v/>
      </c>
      <c r="CD431" s="126">
        <f>SUM($EH431:$EH431)</f>
        <v/>
      </c>
      <c r="CE431" s="126">
        <f>$CD431*$AB431</f>
        <v/>
      </c>
      <c r="CF431" s="126">
        <f>SUM($EK431:$EK431)</f>
        <v/>
      </c>
      <c r="CG431" s="126">
        <f>$CF431*$AB431</f>
        <v/>
      </c>
      <c r="CH431" s="126">
        <f>SUM($CC431,$CE431,$CG431)</f>
        <v/>
      </c>
      <c r="CI431" s="126">
        <f>$CH431*(1+$CM431)</f>
        <v/>
      </c>
      <c r="CJ431" s="127" t="n">
        <v>0</v>
      </c>
      <c r="CK431" s="126">
        <f>SUM($CH431:$CH431)*(1+$CJ431)</f>
        <v/>
      </c>
      <c r="CL431" s="126">
        <f>SUM($CH431:$CH431)*(1+$CM431)</f>
        <v/>
      </c>
      <c r="CM431" s="59" t="inlineStr">
        <is>
          <t>20%</t>
        </is>
      </c>
      <c r="CN431" s="59" t="n"/>
      <c r="CO431" s="72" t="n"/>
      <c r="CP431" s="59" t="n"/>
      <c r="CQ431" s="73" t="n"/>
      <c r="CR431" s="73" t="n"/>
      <c r="CS431" s="73" t="n"/>
      <c r="CT431" s="72" t="n"/>
      <c r="CU431" s="79" t="inlineStr">
        <is>
          <t> </t>
        </is>
      </c>
      <c r="CV431" s="60" t="n"/>
      <c r="CW431" s="60" t="n"/>
      <c r="CX431" s="60" t="n"/>
      <c r="CY431" s="127">
        <f>IFERROR(($CC431-$EE431)/($EE431/(1-$DQ431)),0)</f>
        <v/>
      </c>
      <c r="CZ431" s="127">
        <f>IFERROR(1-$EI431/($CE431),0)</f>
        <v/>
      </c>
      <c r="DA431" s="127">
        <f>IFERROR(1-$EL431/($CG431),0)</f>
        <v/>
      </c>
      <c r="DB431" s="126">
        <f>ROUND(IFERROR(($CI431/(1+$CM431)-$EN431),0),2)</f>
        <v/>
      </c>
      <c r="DC431" s="128" t="n"/>
      <c r="DD431" s="125" t="n"/>
      <c r="DE431" s="75" t="n">
        <v>0</v>
      </c>
      <c r="DF431" s="128" t="n"/>
      <c r="DG431" s="125">
        <f>IF($DC431=0,0,$DD431*($DC431*100%-$DE431*$DF431))*SUM($AB431:$AB431)</f>
        <v/>
      </c>
      <c r="DH431" s="129" t="inlineStr">
        <is>
          <t>месяц</t>
        </is>
      </c>
      <c r="DI431" s="130">
        <f t="array" ref="DI431">IFERROR(
IF($ES431="LisChannel",
(ROUND(((INDEX({174.625;153.888888888889;130.972222222222},MATCH($AI431,{2;3;4}),0))*$AG431*$AI431),2)),0),0)</f>
        <v/>
      </c>
      <c r="DJ431" s="130">
        <f>
_xlfn.LET(_xlpm.X,
IFERROR(
IF($ES431="НовиковТВ",
(_xlfn.LET(_xlpm.NTV,
_xlfn.LET(_xlpm.MIN,350000,
IF(SUMIFS($DI:$DI,$ES:$ES,"НовиковТВ")&lt;=_xlpm.MIN,
(SUMIFS($DI:$DI,$ES:$ES,"НовиковТВ")/(COUNTIFS($ES:$ES,"НовиковТВ")))*_xlpm.MIN/SUMIFS($DI:$DI,$ES:$ES,"НовиковТВ"),
DI431)),
_xlpm.NTV+$DG431/(1-(1-(_xlpm.NTV)*(1-$DL431)*(1-$DM431)*(1-$DN431)*(1-$DO431)*(1-$DP431)/_xlpm.NTV))))/(1+$EP431),
$DI431+$DG431/(1-(1-($DI431)*(1-$DL431)*(1-$DM431)*(1-$DN431)*(1-$DO431)*(1-$DP431)/$DI431))),
0),
_xlpm.X*(1+$CM431)*(1+$CW431)-_xlpm.X*(1+$CM431)+_xlpm.X)</f>
        <v/>
      </c>
      <c r="DK431" s="125" t="inlineStr">
        <is>
          <t>послед.</t>
        </is>
      </c>
      <c r="DL431" s="63" t="n">
        <v>0</v>
      </c>
      <c r="DM431" s="63" t="n">
        <v>0</v>
      </c>
      <c r="DN431" s="63" t="n">
        <v>0</v>
      </c>
      <c r="DO431" s="63" t="n">
        <v>0</v>
      </c>
      <c r="DP431" s="63" t="n">
        <v>0</v>
      </c>
      <c r="DQ431" s="63">
        <f t="array" ref="DQ431">IFERROR(_xlfn.IFS(
$DK431="послед.",1-(1-$DL431)*(1-$DM431)*(1-$DN431)*(1-$DO431)*(1-$DP431),
$DK431="сумм.",$DL431+$DM431+$DN431+$DO431+$DP431),
0)</f>
        <v/>
      </c>
      <c r="DR431" s="125">
        <f t="array" ref="DR431">
IFERROR(
_xlfn.IFS(
$BL431=0,
0,
$BL431&gt;0,
_xlfn.IFS($DK431="послед.",
$DJ431*(1-$DL431)*(1-$DM431)*(1-$DN431)*(1-$DO431)*(1-$DP431),
$DK431="сумм.",
$DJ431*(1-($DL431+$DM431+$DN431+$DO431+$DP431)))),0)</f>
        <v/>
      </c>
      <c r="DS431" s="125">
        <f t="array" ref="DS431">
IFERROR(_xlfn.IFS(
$DH431="день_1",
$DR431*$BL431/($AX431-$AW431+1)*AZ431*(DAY(EOMONTH(AZ$15,0))),
$DH431="день_2",
$DR431/30*MAX(MIN($AX431,EOMONTH(AZ$15,0))-MAX($AW431,AZ$15)+1,),
$DH431="раб.день",
$DR431/30*(IFERROR(
_xlfn.LET(_xlpm.VD,
CHOOSE(
{1;2;3;4;5;6;7;8;9;10;11;12;13;14;15;16;17;18},
45658,45659,45660,45661,45662,45663,45664,45665,45711,45724,45778,45779,45785,45786,45820,45821,45965,46022),
_xlfn.LET(_xlpm.DD,
MAX(MIN($AX431,EOMONTH(AZ$15,0))-MAX($AW431,AZ$15),),
_xlfn.IFS(
AND(MONTH($AW431)=MONTH(AZ$15),MONTH($AX431)&lt;&gt;MONTH(AZ$15)),
NETWORKDAYS.INTL($AW431,$AW431+_xlpm.DD,1,_xlpm.VD),
AND(MONTH($AW431)&lt;&gt;MONTH(AZ$15),MONTH($AX431)=MONTH(AZ$15)),
NETWORKDAYS.INTL(($AX431)-_xlpm.DD,$AX431,1,_xlpm.VD),
AND(MONTH($AW431)&lt;MONTH(AZ$15),MONTH($AX431)&gt;MONTH(AZ$15)),
NETWORKDAYS.INTL((EOMONTH(AZ$15-1,1))-_xlpm.DD,EOMONTH(AZ$15-1,1),1,_xlpm.VD),
AND(MONTH($AW431)=MONTH(AZ$15),MONTH($AX431)=MONTH(AZ$15)),
NETWORKDAYS.INTL($AW431,$AX431,1,_xlpm.VD)))),0)),
$DH431="месяц",
$DR431*AZ431,
$DH431="неделя",
$DR431*AZ431/7*(ROUNDUP((DAY(EOMONTH(AZ$15,0)))/4,0))),
0)</f>
        <v/>
      </c>
      <c r="DT431" s="125">
        <f t="array" ref="DT431">
IFERROR(_xlfn.IFS(
$DH431="день_1",
$DR431*$BL431/($AX431-$AW431+1)*BA431*(DAY(EOMONTH(BA$15,0))),
$DH431="день_2",
$DR431/30*MAX(MIN($AX431,EOMONTH(BA$15,0))-MAX($AW431,BA$15)+1,),
$DH431="раб.день",
$DR431/30*(IFERROR(
_xlfn.LET(_xlpm.VD,
CHOOSE(
{1;2;3;4;5;6;7;8;9;10;11;12;13;14;15;16;17;18},
45658,45659,45660,45661,45662,45663,45664,45665,45711,45724,45778,45779,45785,45786,45820,45821,45965,46022),
_xlfn.LET(_xlpm.DD,
MAX(MIN($AX431,EOMONTH(BA$15,0))-MAX($AW431,BA$15),),
_xlfn.IFS(
AND(MONTH($AW431)=MONTH(BA$15),MONTH($AX431)&lt;&gt;MONTH(BA$15)),
NETWORKDAYS.INTL($AW431,$AW431+_xlpm.DD,1,_xlpm.VD),
AND(MONTH($AW431)&lt;&gt;MONTH(BA$15),MONTH($AX431)=MONTH(BA$15)),
NETWORKDAYS.INTL(($AX431)-_xlpm.DD,$AX431,1,_xlpm.VD),
AND(MONTH($AW431)&lt;MONTH(BA$15),MONTH($AX431)&gt;MONTH(BA$15)),
NETWORKDAYS.INTL((EOMONTH(BA$15-1,1))-_xlpm.DD,EOMONTH(BA$15-1,1),1,_xlpm.VD),
AND(MONTH($AW431)=MONTH(BA$15),MONTH($AX431)=MONTH(BA$15)),
NETWORKDAYS.INTL($AW431,$AX431,1,_xlpm.VD)))),0)),
$DH431="месяц",
$DR431*BA431,
$DH431="неделя",
$DR431*BA431/7*(ROUNDUP((DAY(EOMONTH(BA$15,0)))/4,0))),
0)</f>
        <v/>
      </c>
      <c r="DU431" s="125">
        <f t="array" ref="DU431">
IFERROR(_xlfn.IFS(
$DH431="день_1",
$DR431*$BL431/($AX431-$AW431+1)*BB431*(DAY(EOMONTH(BB$15,0))),
$DH431="день_2",
$DR431/30*MAX(MIN($AX431,EOMONTH(BB$15,0))-MAX($AW431,BB$15)+1,),
$DH431="раб.день",
$DR431/30*(IFERROR(
_xlfn.LET(_xlpm.VD,
CHOOSE(
{1;2;3;4;5;6;7;8;9;10;11;12;13;14;15;16;17;18},
45658,45659,45660,45661,45662,45663,45664,45665,45711,45724,45778,45779,45785,45786,45820,45821,45965,46022),
_xlfn.LET(_xlpm.DD,
MAX(MIN($AX431,EOMONTH(BB$15,0))-MAX($AW431,BB$15),),
_xlfn.IFS(
AND(MONTH($AW431)=MONTH(BB$15),MONTH($AX431)&lt;&gt;MONTH(BB$15)),
NETWORKDAYS.INTL($AW431,$AW431+_xlpm.DD,1,_xlpm.VD),
AND(MONTH($AW431)&lt;&gt;MONTH(BB$15),MONTH($AX431)=MONTH(BB$15)),
NETWORKDAYS.INTL(($AX431)-_xlpm.DD,$AX431,1,_xlpm.VD),
AND(MONTH($AW431)&lt;MONTH(BB$15),MONTH($AX431)&gt;MONTH(BB$15)),
NETWORKDAYS.INTL((EOMONTH(BB$15-1,1))-_xlpm.DD,EOMONTH(BB$15-1,1),1,_xlpm.VD),
AND(MONTH($AW431)=MONTH(BB$15),MONTH($AX431)=MONTH(BB$15)),
NETWORKDAYS.INTL($AW431,$AX431,1,_xlpm.VD)))),0)),
$DH431="месяц",
$DR431*BB431,
$DH431="неделя",
$DR431*BB431/7*(ROUNDUP((DAY(EOMONTH(BB$15,0)))/4,0))),
0)</f>
        <v/>
      </c>
      <c r="DV431" s="125">
        <f t="array" ref="DV431">
IFERROR(_xlfn.IFS(
$DH431="день_1",
$DR431*$BL431/($AX431-$AW431+1)*BC431*(DAY(EOMONTH(BC$15,0))),
$DH431="день_2",
$DR431/30*MAX(MIN($AX431,EOMONTH(BC$15,0))-MAX($AW431,BC$15)+1,),
$DH431="раб.день",
$DR431/30*(IFERROR(
_xlfn.LET(_xlpm.VD,
CHOOSE(
{1;2;3;4;5;6;7;8;9;10;11;12;13;14;15;16;17;18},
45658,45659,45660,45661,45662,45663,45664,45665,45711,45724,45778,45779,45785,45786,45820,45821,45965,46022),
_xlfn.LET(_xlpm.DD,
MAX(MIN($AX431,EOMONTH(BC$15,0))-MAX($AW431,BC$15),),
_xlfn.IFS(
AND(MONTH($AW431)=MONTH(BC$15),MONTH($AX431)&lt;&gt;MONTH(BC$15)),
NETWORKDAYS.INTL($AW431,$AW431+_xlpm.DD,1,_xlpm.VD),
AND(MONTH($AW431)&lt;&gt;MONTH(BC$15),MONTH($AX431)=MONTH(BC$15)),
NETWORKDAYS.INTL(($AX431)-_xlpm.DD,$AX431,1,_xlpm.VD),
AND(MONTH($AW431)&lt;MONTH(BC$15),MONTH($AX431)&gt;MONTH(BC$15)),
NETWORKDAYS.INTL((EOMONTH(BC$15-1,1))-_xlpm.DD,EOMONTH(BC$15-1,1),1,_xlpm.VD),
AND(MONTH($AW431)=MONTH(BC$15),MONTH($AX431)=MONTH(BC$15)),
NETWORKDAYS.INTL($AW431,$AX431,1,_xlpm.VD)))),0)),
$DH431="месяц",
$DR431*BC431,
$DH431="неделя",
$DR431*BC431/7*(ROUNDUP((DAY(EOMONTH(BC$15,0)))/4,0))),
0)</f>
        <v/>
      </c>
      <c r="DW431" s="125">
        <f t="array" ref="DW431">
IFERROR(_xlfn.IFS(
$DH431="день_1",
$DR431*$BL431/($AX431-$AW431+1)*BD431*(DAY(EOMONTH(BD$15,0))),
$DH431="день_2",
$DR431/30*MAX(MIN($AX431,EOMONTH(BD$15,0))-MAX($AW431,BD$15)+1,),
$DH431="раб.день",
$DR431/30*(IFERROR(
_xlfn.LET(_xlpm.VD,
CHOOSE(
{1;2;3;4;5;6;7;8;9;10;11;12;13;14;15;16;17;18},
45658,45659,45660,45661,45662,45663,45664,45665,45711,45724,45778,45779,45785,45786,45820,45821,45965,46022),
_xlfn.LET(_xlpm.DD,
MAX(MIN($AX431,EOMONTH(BD$15,0))-MAX($AW431,BD$15),),
_xlfn.IFS(
AND(MONTH($AW431)=MONTH(BD$15),MONTH($AX431)&lt;&gt;MONTH(BD$15)),
NETWORKDAYS.INTL($AW431,$AW431+_xlpm.DD,1,_xlpm.VD),
AND(MONTH($AW431)&lt;&gt;MONTH(BD$15),MONTH($AX431)=MONTH(BD$15)),
NETWORKDAYS.INTL(($AX431)-_xlpm.DD,$AX431,1,_xlpm.VD),
AND(MONTH($AW431)&lt;MONTH(BD$15),MONTH($AX431)&gt;MONTH(BD$15)),
NETWORKDAYS.INTL((EOMONTH(BD$15-1,1))-_xlpm.DD,EOMONTH(BD$15-1,1),1,_xlpm.VD),
AND(MONTH($AW431)=MONTH(BD$15),MONTH($AX431)=MONTH(BD$15)),
NETWORKDAYS.INTL($AW431,$AX431,1,_xlpm.VD)))),0)),
$DH431="месяц",
$DR431*BD431,
$DH431="неделя",
$DR431*BD431/7*(ROUNDUP((DAY(EOMONTH(BD$15,0)))/4,0))),
0)</f>
        <v/>
      </c>
      <c r="DX431" s="125">
        <f t="array" ref="DX431">
IFERROR(_xlfn.IFS(
$DH431="день_1",
$DR431*$BL431/($AX431-$AW431+1)*BE431*(DAY(EOMONTH(BE$15,0))),
$DH431="день_2",
$DR431/30*MAX(MIN($AX431,EOMONTH(BE$15,0))-MAX($AW431,BE$15)+1,),
$DH431="раб.день",
$DR431/30*(IFERROR(
_xlfn.LET(_xlpm.VD,
CHOOSE(
{1;2;3;4;5;6;7;8;9;10;11;12;13;14;15;16;17;18},
45658,45659,45660,45661,45662,45663,45664,45665,45711,45724,45778,45779,45785,45786,45820,45821,45965,46022),
_xlfn.LET(_xlpm.DD,
MAX(MIN($AX431,EOMONTH(BE$15,0))-MAX($AW431,BE$15),),
_xlfn.IFS(
AND(MONTH($AW431)=MONTH(BE$15),MONTH($AX431)&lt;&gt;MONTH(BE$15)),
NETWORKDAYS.INTL($AW431,$AW431+_xlpm.DD,1,_xlpm.VD),
AND(MONTH($AW431)&lt;&gt;MONTH(BE$15),MONTH($AX431)=MONTH(BE$15)),
NETWORKDAYS.INTL(($AX431)-_xlpm.DD,$AX431,1,_xlpm.VD),
AND(MONTH($AW431)&lt;MONTH(BE$15),MONTH($AX431)&gt;MONTH(BE$15)),
NETWORKDAYS.INTL((EOMONTH(BE$15-1,1))-_xlpm.DD,EOMONTH(BE$15-1,1),1,_xlpm.VD),
AND(MONTH($AW431)=MONTH(BE$15),MONTH($AX431)=MONTH(BE$15)),
NETWORKDAYS.INTL($AW431,$AX431,1,_xlpm.VD)))),0)),
$DH431="месяц",
$DR431*BE431,
$DH431="неделя",
$DR431*BE431/7*(ROUNDUP((DAY(EOMONTH(BE$15,0)))/4,0))),
0)</f>
        <v/>
      </c>
      <c r="DY431" s="125">
        <f t="array" ref="DY431">
IFERROR(_xlfn.IFS(
$DH431="день_1",
$DR431*$BL431/($AX431-$AW431+1)*BF431*(DAY(EOMONTH(BF$15,0))),
$DH431="день_2",
$DR431/30*MAX(MIN($AX431,EOMONTH(BF$15,0))-MAX($AW431,BF$15)+1,),
$DH431="раб.день",
$DR431/30*(IFERROR(
_xlfn.LET(_xlpm.VD,
CHOOSE(
{1;2;3;4;5;6;7;8;9;10;11;12;13;14;15;16;17;18},
45658,45659,45660,45661,45662,45663,45664,45665,45711,45724,45778,45779,45785,45786,45820,45821,45965,46022),
_xlfn.LET(_xlpm.DD,
MAX(MIN($AX431,EOMONTH(BF$15,0))-MAX($AW431,BF$15),),
_xlfn.IFS(
AND(MONTH($AW431)=MONTH(BF$15),MONTH($AX431)&lt;&gt;MONTH(BF$15)),
NETWORKDAYS.INTL($AW431,$AW431+_xlpm.DD,1,_xlpm.VD),
AND(MONTH($AW431)&lt;&gt;MONTH(BF$15),MONTH($AX431)=MONTH(BF$15)),
NETWORKDAYS.INTL(($AX431)-_xlpm.DD,$AX431,1,_xlpm.VD),
AND(MONTH($AW431)&lt;MONTH(BF$15),MONTH($AX431)&gt;MONTH(BF$15)),
NETWORKDAYS.INTL((EOMONTH(BF$15-1,1))-_xlpm.DD,EOMONTH(BF$15-1,1),1,_xlpm.VD),
AND(MONTH($AW431)=MONTH(BF$15),MONTH($AX431)=MONTH(BF$15)),
NETWORKDAYS.INTL($AW431,$AX431,1,_xlpm.VD)))),0)),
$DH431="месяц",
$DR431*BF431,
$DH431="неделя",
$DR431*BF431/7*(ROUNDUP((DAY(EOMONTH(BF$15,0)))/4,0))),
0)</f>
        <v/>
      </c>
      <c r="DZ431" s="125">
        <f t="array" ref="DZ431">
IFERROR(_xlfn.IFS(
$DH431="день_1",
$DR431*$BL431/($AX431-$AW431+1)*BG431*(DAY(EOMONTH(BG$15,0))),
$DH431="день_2",
$DR431/30*MAX(MIN($AX431,EOMONTH(BG$15,0))-MAX($AW431,BG$15)+1,),
$DH431="раб.день",
$DR431/30*(IFERROR(
_xlfn.LET(_xlpm.VD,
CHOOSE(
{1;2;3;4;5;6;7;8;9;10;11;12;13;14;15;16;17;18},
45658,45659,45660,45661,45662,45663,45664,45665,45711,45724,45778,45779,45785,45786,45820,45821,45965,46022),
_xlfn.LET(_xlpm.DD,
MAX(MIN($AX431,EOMONTH(BG$15,0))-MAX($AW431,BG$15),),
_xlfn.IFS(
AND(MONTH($AW431)=MONTH(BG$15),MONTH($AX431)&lt;&gt;MONTH(BG$15)),
NETWORKDAYS.INTL($AW431,$AW431+_xlpm.DD,1,_xlpm.VD),
AND(MONTH($AW431)&lt;&gt;MONTH(BG$15),MONTH($AX431)=MONTH(BG$15)),
NETWORKDAYS.INTL(($AX431)-_xlpm.DD,$AX431,1,_xlpm.VD),
AND(MONTH($AW431)&lt;MONTH(BG$15),MONTH($AX431)&gt;MONTH(BG$15)),
NETWORKDAYS.INTL((EOMONTH(BG$15-1,1))-_xlpm.DD,EOMONTH(BG$15-1,1),1,_xlpm.VD),
AND(MONTH($AW431)=MONTH(BG$15),MONTH($AX431)=MONTH(BG$15)),
NETWORKDAYS.INTL($AW431,$AX431,1,_xlpm.VD)))),0)),
$DH431="месяц",
$DR431*BG431,
$DH431="неделя",
$DR431*BG431/7*(ROUNDUP((DAY(EOMONTH(BG$15,0)))/4,0))),
0)</f>
        <v/>
      </c>
      <c r="EA431" s="125">
        <f t="array" ref="EA431">
IFERROR(_xlfn.IFS(
$DH431="день_1",
$DR431*$BL431/($AX431-$AW431+1)*BH431*(DAY(EOMONTH(BH$15,0))),
$DH431="день_2",
$DR431/30*MAX(MIN($AX431,EOMONTH(BH$15,0))-MAX($AW431,BH$15)+1,),
$DH431="раб.день",
$DR431/30*(IFERROR(
_xlfn.LET(_xlpm.VD,
CHOOSE(
{1;2;3;4;5;6;7;8;9;10;11;12;13;14;15;16;17;18},
45658,45659,45660,45661,45662,45663,45664,45665,45711,45724,45778,45779,45785,45786,45820,45821,45965,46022),
_xlfn.LET(_xlpm.DD,
MAX(MIN($AX431,EOMONTH(BH$15,0))-MAX($AW431,BH$15),),
_xlfn.IFS(
AND(MONTH($AW431)=MONTH(BH$15),MONTH($AX431)&lt;&gt;MONTH(BH$15)),
NETWORKDAYS.INTL($AW431,$AW431+_xlpm.DD,1,_xlpm.VD),
AND(MONTH($AW431)&lt;&gt;MONTH(BH$15),MONTH($AX431)=MONTH(BH$15)),
NETWORKDAYS.INTL(($AX431)-_xlpm.DD,$AX431,1,_xlpm.VD),
AND(MONTH($AW431)&lt;MONTH(BH$15),MONTH($AX431)&gt;MONTH(BH$15)),
NETWORKDAYS.INTL((EOMONTH(BH$15-1,1))-_xlpm.DD,EOMONTH(BH$15-1,1),1,_xlpm.VD),
AND(MONTH($AW431)=MONTH(BH$15),MONTH($AX431)=MONTH(BH$15)),
NETWORKDAYS.INTL($AW431,$AX431,1,_xlpm.VD)))),0)),
$DH431="месяц",
$DR431*BH431,
$DH431="неделя",
$DR431*BH431/7*(ROUNDUP((DAY(EOMONTH(BH$15,0)))/4,0))),
0)</f>
        <v/>
      </c>
      <c r="EB431" s="125">
        <f t="array" ref="EB431">
IFERROR(_xlfn.IFS(
$DH431="день_1",
$DR431*$BL431/($AX431-$AW431+1)*BI431*(DAY(EOMONTH(BI$15,0))),
$DH431="день_2",
$DR431/30*MAX(MIN($AX431,EOMONTH(BI$15,0))-MAX($AW431,BI$15)+1,),
$DH431="раб.день",
$DR431/30*(IFERROR(
_xlfn.LET(_xlpm.VD,
CHOOSE(
{1;2;3;4;5;6;7;8;9;10;11;12;13;14;15;16;17;18},
45658,45659,45660,45661,45662,45663,45664,45665,45711,45724,45778,45779,45785,45786,45820,45821,45965,46022),
_xlfn.LET(_xlpm.DD,
MAX(MIN($AX431,EOMONTH(BI$15,0))-MAX($AW431,BI$15),),
_xlfn.IFS(
AND(MONTH($AW431)=MONTH(BI$15),MONTH($AX431)&lt;&gt;MONTH(BI$15)),
NETWORKDAYS.INTL($AW431,$AW431+_xlpm.DD,1,_xlpm.VD),
AND(MONTH($AW431)&lt;&gt;MONTH(BI$15),MONTH($AX431)=MONTH(BI$15)),
NETWORKDAYS.INTL(($AX431)-_xlpm.DD,$AX431,1,_xlpm.VD),
AND(MONTH($AW431)&lt;MONTH(BI$15),MONTH($AX431)&gt;MONTH(BI$15)),
NETWORKDAYS.INTL((EOMONTH(BI$15-1,1))-_xlpm.DD,EOMONTH(BI$15-1,1),1,_xlpm.VD),
AND(MONTH($AW431)=MONTH(BI$15),MONTH($AX431)=MONTH(BI$15)),
NETWORKDAYS.INTL($AW431,$AX431,1,_xlpm.VD)))),0)),
$DH431="месяц",
$DR431*BI431,
$DH431="неделя",
$DR431*BI431/7*(ROUNDUP((DAY(EOMONTH(BI$15,0)))/4,0))),
0)</f>
        <v/>
      </c>
      <c r="EC431" s="125">
        <f t="array" ref="EC431">
IFERROR(_xlfn.IFS(
$DH431="день_1",
$DR431*$BL431/($AX431-$AW431+1)*BJ431*(DAY(EOMONTH(BJ$15,0))),
$DH431="день_2",
$DR431/30*MAX(MIN($AX431,EOMONTH(BJ$15,0))-MAX($AW431,BJ$15)+1,),
$DH431="раб.день",
$DR431/30*(IFERROR(
_xlfn.LET(_xlpm.VD,
CHOOSE(
{1;2;3;4;5;6;7;8;9;10;11;12;13;14;15;16;17;18},
45658,45659,45660,45661,45662,45663,45664,45665,45711,45724,45778,45779,45785,45786,45820,45821,45965,46022),
_xlfn.LET(_xlpm.DD,
MAX(MIN($AX431,EOMONTH(BJ$15,0))-MAX($AW431,BJ$15),),
_xlfn.IFS(
AND(MONTH($AW431)=MONTH(BJ$15),MONTH($AX431)&lt;&gt;MONTH(BJ$15)),
NETWORKDAYS.INTL($AW431,$AW431+_xlpm.DD,1,_xlpm.VD),
AND(MONTH($AW431)&lt;&gt;MONTH(BJ$15),MONTH($AX431)=MONTH(BJ$15)),
NETWORKDAYS.INTL(($AX431)-_xlpm.DD,$AX431,1,_xlpm.VD),
AND(MONTH($AW431)&lt;MONTH(BJ$15),MONTH($AX431)&gt;MONTH(BJ$15)),
NETWORKDAYS.INTL((EOMONTH(BJ$15-1,1))-_xlpm.DD,EOMONTH(BJ$15-1,1),1,_xlpm.VD),
AND(MONTH($AW431)=MONTH(BJ$15),MONTH($AX431)=MONTH(BJ$15)),
NETWORKDAYS.INTL($AW431,$AX431,1,_xlpm.VD)))),0)),
$DH431="месяц",
$DR431*BJ431,
$DH431="неделя",
$DR431*BJ431/7*(ROUNDUP((DAY(EOMONTH(BJ$15,0)))/4,0))),
0)</f>
        <v/>
      </c>
      <c r="ED431" s="125">
        <f t="array" ref="ED431">
IFERROR(_xlfn.IFS(
$DH431="день_1",
$DR431*$BL431/($AX431-$AW431+1)*BK431*(DAY(EOMONTH(BK$15,0))),
$DH431="день_2",
$DR431/30*MAX(MIN($AX431,EOMONTH(BK$15,0))-MAX($AW431,BK$15)+1,),
$DH431="раб.день",
$DR431/30*(IFERROR(
_xlfn.LET(_xlpm.VD,
CHOOSE(
{1;2;3;4;5;6;7;8;9;10;11;12;13;14;15;16;17;18},
45658,45659,45660,45661,45662,45663,45664,45665,45711,45724,45778,45779,45785,45786,45820,45821,45965,46022),
_xlfn.LET(_xlpm.DD,
MAX(MIN($AX431,EOMONTH(BK$15,0))-MAX($AW431,BK$15),),
_xlfn.IFS(
AND(MONTH($AW431)=MONTH(BK$15),MONTH($AX431)&lt;&gt;MONTH(BK$15)),
NETWORKDAYS.INTL($AW431,$AW431+_xlpm.DD,1,_xlpm.VD),
AND(MONTH($AW431)&lt;&gt;MONTH(BK$15),MONTH($AX431)=MONTH(BK$15)),
NETWORKDAYS.INTL(($AX431)-_xlpm.DD,$AX431,1,_xlpm.VD),
AND(MONTH($AW431)&lt;MONTH(BK$15),MONTH($AX431)&gt;MONTH(BK$15)),
NETWORKDAYS.INTL((EOMONTH(BK$15-1,1))-_xlpm.DD,EOMONTH(BK$15-1,1),1,_xlpm.VD),
AND(MONTH($AW431)=MONTH(BK$15),MONTH($AX431)=MONTH(BK$15)),
NETWORKDAYS.INTL($AW431,$AX431,1,_xlpm.VD)))),0)),
$DH431="месяц",
$DR431*BK431,
$DH431="неделя",
$DR431*BK431/7*(ROUNDUP((DAY(EOMONTH(BK$15,0)))/4,0))),
0)</f>
        <v/>
      </c>
      <c r="EE431" s="125">
        <f>SUM($DS431,$DT431,$DU431,$DV431,$DW431,$DX431,$DY431,$DZ431,$EA431,$EB431,$EC431,$ED431)</f>
        <v/>
      </c>
      <c r="EF431" s="125">
        <f>IFERROR(ROUND($EE431*(1+$EP431),2),0)</f>
        <v/>
      </c>
      <c r="EG431" s="128" t="n">
        <v>1</v>
      </c>
      <c r="EH431" s="126" t="n">
        <v>0</v>
      </c>
      <c r="EI431" s="126">
        <f>ROUND(SUM($EH431:$EH431)*SUM($AB431:$AB431)*$EG431,2)</f>
        <v/>
      </c>
      <c r="EJ431" s="126">
        <f>ROUND($EI431*(1+$EP431),2)</f>
        <v/>
      </c>
      <c r="EK431" s="126" t="n">
        <v>0</v>
      </c>
      <c r="EL431" s="126">
        <f>ROUND(SUM($EK431:$EK431)*SUM($AB431:$AB431)*$EG431,2)</f>
        <v/>
      </c>
      <c r="EM431" s="126">
        <f>ROUND($EL431*(1+$EP431),2)</f>
        <v/>
      </c>
      <c r="EN431" s="126">
        <f>SUM($EE431,$EI431,$EL431)</f>
        <v/>
      </c>
      <c r="EO431" s="126">
        <f>SUM($EF431,$EJ431,$EM431)</f>
        <v/>
      </c>
      <c r="EP431" s="59" t="inlineStr">
        <is>
          <t>20%</t>
        </is>
      </c>
      <c r="EQ431" s="59" t="n"/>
      <c r="ER431" s="60">
        <f t="array" ref="ER431">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MATCH(ES431,
{"AMS";"RussOutdoor";"HD Outdoor";"Ingroup";"IQ";"Ledproduction";"LisChannel";"Logic";"Media-PPL";"NovikovTV | НовиковТВ";"SMA";"SOK";"КрокусТВ | CrocusTV | IndoorTV";"Сити";"ТЯК Москва"},
0)),"")</f>
        <v/>
      </c>
      <c r="ES431" s="60" t="n"/>
      <c r="ET431" s="60">
        <f t="array" ref="ET431">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MATCH(ES431,
{"AMS";"RussOutdoor";"HD Outdoor";"Ingroup";"IQ";"Ledproduction";"LisChannel";"Logic";"Media-PPL";"NovikovTV | НовиковТВ";"SMA";"SOK";"КрокусТВ | CrocusTV | IndoorTV";"Сити";"ТЯК Москва"},
0)),"")</f>
        <v/>
      </c>
      <c r="EU431" s="60" t="n"/>
      <c r="EV431" s="60" t="n"/>
      <c r="EX431" s="110">
        <f t="array" ref="EX431">
($AR431/30
+N("ТРАФИК ПЛОЩАДКИ"))*
(IFERROR(
_xlfn.LET(
_xlpm.GPR,
HLOOKUP($L431,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(MATCH($T431,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IF($Q431="цифровой",_xlpm.GPR/$AG431,_xlpm.GPR/60)),
0)
+N("DWELL TIME"))*
(IF($AB431=0,0,IF($AB431=1,0.3,IF($AB431=2,0.5,IF($AB431&gt;2,1))))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_xlfn.IFS($AC431="да",1.2,$AC431="нет",1)*
_xlfn.IFS($AD431="да",1.2,$AD431="нет",1)*
IF(R431="статический",1,1.2)*
$X431*
INDEX(
{1.2;1;1.2;1.2;1;1.2;1.2;1.2;1.2;1.2;1.2;1;1.2;1.2;1.2;1.2;1;1;1.2;1.2;1.2;1;1;1;1;1.2;1.2;1.2;1.2;1;1;1;1;1.2;1.2;1.2;1.2;1.2;1.2;1.2;1.2;1;1;1.2;1;1;1;1;1.5;1;1;1.5;1.5;1.2},
MATCH($Q431,_xlpm.MI,0)))&gt;{0.02;0.04;0.06;0.1;0.2;0.4;0.6;0.8;1;2;4;6})),
{0;1;2;3;4;5;6;7;8;9;10;11;12},
0)))
+N("КОЭФФИЦИЕНТ КОНТАКТА"))))*
(_xlfn.IFS($X431&lt;0.1,$X431/1000,$X431&gt;25,5.2,AND($X431&gt;=0.1,$X431&lt;=25),(($X431*2+0.1)/10)*($X431/10)))*
IFERROR((_xlfn.LET(
_xlpm.MA,
{0;0.8;0.85;0.9;0.95;1},
_xlpm.MAA,
{0;1;2;3;4;5},
INDEX(_xlpm.MA,MATCH(SUMPRODUCT(--((IF(ROUND(_xlpm.MAA,1)&gt;5,5,ROUND($AB431,1)))&gt;{0;1;2;3;4;5})),_xlpm.MAA,0)))
+N("КОЭФФИЦИЕНТ КОЛ-ВО КОНСТРУКЦИЙ")),1)*
$AB431,0))*
(IF($Q431="цифровой",$AG431/15*$AI431,1)
+N("ДЛЯ ЦИФРЫ"))</f>
        <v/>
      </c>
      <c r="EY431" s="110">
        <f>IFERROR(EX431*AY431,0)</f>
        <v/>
      </c>
      <c r="EZ431" s="131">
        <f>IFERROR(DP431/EY431*1000,0)</f>
        <v/>
      </c>
      <c r="FA431" s="112">
        <f>IFERROR(FC431/FB431,0)</f>
        <v/>
      </c>
      <c r="FB431" s="112">
        <f>IFERROR((FC431/(EY431/FF431*#REF!))*0.825,0)</f>
        <v/>
      </c>
      <c r="FC431" s="112">
        <f>IFERROR(((EX431*30/AR431)*100)/30,0)</f>
        <v/>
      </c>
      <c r="FD431" s="112">
        <f>IFERROR(EY431/G431*100%,0)</f>
        <v/>
      </c>
      <c r="FE431" s="112">
        <f>IFERROR(FD431/FC431*100%,0)</f>
        <v/>
      </c>
      <c r="FF431" s="110">
        <f>IFERROR(AR431/30*AY431,0)</f>
        <v/>
      </c>
    </row>
    <row r="432" ht="13" customHeight="1">
      <c r="A432" s="59" t="n"/>
      <c r="B432" s="60" t="n"/>
      <c r="C432" s="60" t="n"/>
      <c r="D432" s="60">
        <f t="array" ref="D432">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MATCH($E432,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32" s="60">
        <f t="array" ref="E432">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MATCH($F432,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32" s="60" t="inlineStr"/>
      <c r="G432" s="60" t="n"/>
      <c r="H432" s="60">
        <f t="array" ref="H432">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MATCH($I432,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32" s="60" t="n"/>
      <c r="J432" s="60" t="n"/>
      <c r="K432" s="60" t="n"/>
      <c r="L432" s="60" t="n"/>
      <c r="M432" s="60" t="n"/>
      <c r="N432" s="60" t="n"/>
      <c r="O432" s="60" t="n"/>
      <c r="P432" s="60">
        <f t="array" ref="P432">
_xlfn.IFS(
ISNUMBER(MATCH($Q432,{"шелфбаннер","разделитель","монетница","чековая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ISNUMBER(MATCH($Q432,{"LED/LCD","видеокулер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ISNUMBER(MATCH($Q432,{"автомобиль","машина","выставочное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ISNUMBER(MATCH($Q432,{"билборд","лифтовая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ISNUMBER(MATCH($Q432,{"навигация","подвесной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ISNUMBER(MATCH($Q432,{"движущаяся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ISNUMBER(MATCH($Q432,{"каталог","журнал"},)),
"Пресса",
$Q432="","")</f>
        <v/>
      </c>
      <c r="Q432" s="60" t="n"/>
      <c r="R432" s="60">
        <f t="array" ref="R432">
IFERROR(
_xlfn.IFS(
OR(ISNUMBER(MATCH($Q432,{"экспозиция","макет","стенд","автостенд","авто стенд","выставочное пространство","выставочные стенды","модульные выставочные стенды","3Д конструкция","3D конструкция"},)),P432="Экспонирование"),
"нестандартный",
ISNUMBER(MATCH($Q432,{"скроллер","призматрон"},)),
"динамический",
$P432="Видео",
"цифровой",
OR($P432="Пресса",$P432="Щит",$P432="POSm",$P432="Подвес",$P432="Брендирование/оклейка"),
"статический"),"")</f>
        <v/>
      </c>
      <c r="S432" s="59" t="n"/>
      <c r="T432" s="60" t="n"/>
      <c r="U432" s="60" t="n"/>
      <c r="V432" s="60">
        <f>
IF(P432="Видео",
"цифровой постер/ролик",
IF(ISNUMBER(MATCH(Q432,{"короб световой","короб световой | лайтбокс","короб световой | кристалайт","лайтбокс","лайт бокс","кристалайт","LB","lightbox"},)),
"бэклит",
IF(P432="Брендирование/оклейка",
"перфарированная пленка/самоклейка",
IF(P432="Экспонирование",
"под запрос",
IF(P432="Подвес",
"баннер/ткань",
"")))))</f>
        <v/>
      </c>
      <c r="W432" s="59" t="n"/>
      <c r="X432" s="59" t="n"/>
      <c r="Y432" s="59" t="n"/>
      <c r="Z432" s="61" t="n"/>
      <c r="AA432" s="61" t="n"/>
      <c r="AB432" s="61">
        <f>IF(BL432&gt;0,Z432,0)</f>
        <v/>
      </c>
      <c r="AC432" s="59" t="n"/>
      <c r="AD432" s="59" t="n"/>
      <c r="AE432" s="59" t="n"/>
      <c r="AF432" s="59" t="n"/>
      <c r="AG432" s="59" t="n"/>
      <c r="AH432" s="59" t="n"/>
      <c r="AI432" s="59" t="n"/>
      <c r="AJ432" s="59" t="n"/>
      <c r="AK432" s="59" t="n"/>
      <c r="AL432" s="62">
        <f>IFERROR(IF(OR(R432="статический",R432="динамический",R432="нестандартный",R432="",R432=""),"-",IF(AND(AH432="-",AI432="-"),"-",AK432*3600/AH432*AI432)),"-")</f>
        <v/>
      </c>
      <c r="AM432" s="62">
        <f>IFERROR(IF(OR(R432="статический",R432="динамический",R432="",R432="", R432="BTL",R432="нестандартный"),"-",AG432*AI432*AL432/60),"-")</f>
        <v/>
      </c>
      <c r="AN432" s="63">
        <f>IFERROR(IF(AH432="","-",AG432*AI432/AH432),"-")</f>
        <v/>
      </c>
      <c r="AO432" s="59">
        <f>IFERROR(IF(OR($R432="статический",$R432="динамический",$R432="",$R432="",$R432="BTL",$R432="нестандартный"),"-",$AL432*$AY432),"-")</f>
        <v/>
      </c>
      <c r="AP432" s="62">
        <f>IFERROR(IF(OR($R432="статический",$R432="динамический",$R432="",$R432="",$R432="BTL",$R432="нестандартный"),"-",$AM432*AY432),"-")</f>
        <v/>
      </c>
      <c r="AQ432" s="64" t="n"/>
      <c r="AR432" s="61" t="n"/>
      <c r="AS432" s="61" t="n"/>
      <c r="AT432" s="61" t="n"/>
      <c r="AU432" s="65" t="n"/>
      <c r="AV432" s="124">
        <f>IFERROR(DR432/AT432*1000,"n/a")</f>
        <v/>
      </c>
      <c r="AW432" s="67" t="n"/>
      <c r="AX432" s="67" t="n"/>
      <c r="AY432" s="43">
        <f>IFERROR(IF(OR($AW432="",$AX432=""),"",_xlfn.DAYS($AX432+1,$AW432)),"")</f>
        <v/>
      </c>
      <c r="AZ432" s="68">
        <f t="array" ref="AZ432">
_xlfn.LET(_xlpm.COEFF,
IF($AW432+$AX432=0,0,IF(MAX(MIN($AX432,EOMONTH(AZ$15,0))-MAX($AW432,AZ$15)+1,)&gt;0,1,0)),
_xlfn.IFS(
$ES432="LisChannel",
_xlpm.COEFF*
INDEX({1;1;1.2;1.2;1;1;1;1;1.2;1.2;1.2;1.2},
MATCH(MONTH(AZ$15),
{1,2,3,4,5,6,7,8,9,10,11,12})),
CONCATENATE($ES432," ",$L432)="RussOutdoor метро",
_xlpm.COEFF*
INDEX({0.8;0.9;1.1;1.1;1;1;1;1;1.1;1.1;1.1;1.1},
MATCH(MONTH(AZ$15),
{1,2,3,4,5,6,7,8,9,10,11,12})),
$ES432&lt;&gt;"LisChannel",
_xlpm.COEFF,
$ES432&lt;&gt;"RussOutdoor",
_xlpm.COEFF))</f>
        <v/>
      </c>
      <c r="BA432" s="68">
        <f t="array" ref="BA432">
_xlfn.LET(_xlpm.COEFF,
IF($AW432+$AX432=0,0,IF(MAX(MIN($AX432,EOMONTH(BA$15,0))-MAX($AW432,BA$15)+1,)&gt;0,1,0)),
_xlfn.IFS(
$ES432="LisChannel",
_xlpm.COEFF*
INDEX({1;1;1.2;1.2;1;1;1;1;1.2;1.2;1.2;1.2},
MATCH(MONTH(BA$15),
{1,2,3,4,5,6,7,8,9,10,11,12})),
CONCATENATE($ES432," ",$L432)="RussOutdoor метро",
_xlpm.COEFF*
INDEX({0.8;0.9;1.1;1.1;1;1;1;1;1.1;1.1;1.1;1.1},
MATCH(MONTH(BA$15),
{1,2,3,4,5,6,7,8,9,10,11,12})),
$ES432&lt;&gt;"LisChannel",
_xlpm.COEFF,
$ES432&lt;&gt;"RussOutdoor",
_xlpm.COEFF))</f>
        <v/>
      </c>
      <c r="BB432" s="68">
        <f t="array" ref="BB432">
_xlfn.LET(_xlpm.COEFF,
IF($AW432+$AX432=0,0,IF(MAX(MIN($AX432,EOMONTH(BB$15,0))-MAX($AW432,BB$15)+1,)&gt;0,1,0)),
_xlfn.IFS(
$ES432="LisChannel",
_xlpm.COEFF*
INDEX({1;1;1.2;1.2;1;1;1;1;1.2;1.2;1.2;1.2},
MATCH(MONTH(BB$15),
{1,2,3,4,5,6,7,8,9,10,11,12})),
CONCATENATE($ES432," ",$L432)="RussOutdoor метро",
_xlpm.COEFF*
INDEX({0.8;0.9;1.1;1.1;1;1;1;1;1.1;1.1;1.1;1.1},
MATCH(MONTH(BB$15),
{1,2,3,4,5,6,7,8,9,10,11,12})),
$ES432&lt;&gt;"LisChannel",
_xlpm.COEFF,
$ES432&lt;&gt;"RussOutdoor",
_xlpm.COEFF))</f>
        <v/>
      </c>
      <c r="BC432" s="68">
        <f t="array" ref="BC432">
_xlfn.LET(_xlpm.COEFF,
IF($AW432+$AX432=0,0,IF(MAX(MIN($AX432,EOMONTH(BC$15,0))-MAX($AW432,BC$15)+1,)&gt;0,1,0)),
_xlfn.IFS(
$ES432="LisChannel",
_xlpm.COEFF*
INDEX({1;1;1.2;1.2;1;1;1;1;1.2;1.2;1.2;1.2},
MATCH(MONTH(BC$15),
{1,2,3,4,5,6,7,8,9,10,11,12})),
CONCATENATE($ES432," ",$L432)="RussOutdoor метро",
_xlpm.COEFF*
INDEX({0.8;0.9;1.1;1.1;1;1;1;1;1.1;1.1;1.1;1.1},
MATCH(MONTH(BC$15),
{1,2,3,4,5,6,7,8,9,10,11,12})),
$ES432&lt;&gt;"LisChannel",
_xlpm.COEFF,
$ES432&lt;&gt;"RussOutdoor",
_xlpm.COEFF))</f>
        <v/>
      </c>
      <c r="BD432" s="68">
        <f t="array" ref="BD432">
_xlfn.LET(_xlpm.COEFF,
IF($AW432+$AX432=0,0,IF(MAX(MIN($AX432,EOMONTH(BD$15,0))-MAX($AW432,BD$15)+1,)&gt;0,1,0)),
_xlfn.IFS(
$ES432="LisChannel",
_xlpm.COEFF*
INDEX({1;1;1.2;1.2;1;1;1;1;1.2;1.2;1.2;1.2},
MATCH(MONTH(BD$15),
{1,2,3,4,5,6,7,8,9,10,11,12})),
CONCATENATE($ES432," ",$L432)="RussOutdoor метро",
_xlpm.COEFF*
INDEX({0.8;0.9;1.1;1.1;1;1;1;1;1.1;1.1;1.1;1.1},
MATCH(MONTH(BD$15),
{1,2,3,4,5,6,7,8,9,10,11,12})),
$ES432&lt;&gt;"LisChannel",
_xlpm.COEFF,
$ES432&lt;&gt;"RussOutdoor",
_xlpm.COEFF))</f>
        <v/>
      </c>
      <c r="BE432" s="68">
        <f t="array" ref="BE432">
_xlfn.LET(_xlpm.COEFF,
IF($AW432+$AX432=0,0,IF(MAX(MIN($AX432,EOMONTH(BE$15,0))-MAX($AW432,BE$15)+1,)&gt;0,1,0)),
_xlfn.IFS(
$ES432="LisChannel",
_xlpm.COEFF*
INDEX({1;1;1.2;1.2;1;1;1;1;1.2;1.2;1.2;1.2},
MATCH(MONTH(BE$15),
{1,2,3,4,5,6,7,8,9,10,11,12})),
CONCATENATE($ES432," ",$L432)="RussOutdoor метро",
_xlpm.COEFF*
INDEX({0.8;0.9;1.1;1.1;1;1;1;1;1.1;1.1;1.1;1.1},
MATCH(MONTH(BE$15),
{1,2,3,4,5,6,7,8,9,10,11,12})),
$ES432&lt;&gt;"LisChannel",
_xlpm.COEFF,
$ES432&lt;&gt;"RussOutdoor",
_xlpm.COEFF))</f>
        <v/>
      </c>
      <c r="BF432" s="68">
        <f t="array" ref="BF432">
_xlfn.LET(_xlpm.COEFF,
IF($AW432+$AX432=0,0,IF(MAX(MIN($AX432,EOMONTH(BF$15,0))-MAX($AW432,BF$15)+1,)&gt;0,1,0)),
_xlfn.IFS(
$ES432="LisChannel",
_xlpm.COEFF*
INDEX({1;1;1.2;1.2;1;1;1;1;1.2;1.2;1.2;1.2},
MATCH(MONTH(BF$15),
{1,2,3,4,5,6,7,8,9,10,11,12})),
CONCATENATE($ES432," ",$L432)="RussOutdoor метро",
_xlpm.COEFF*
INDEX({0.8;0.9;1.1;1.1;1;1;1;1;1.1;1.1;1.1;1.1},
MATCH(MONTH(BF$15),
{1,2,3,4,5,6,7,8,9,10,11,12})),
$ES432&lt;&gt;"LisChannel",
_xlpm.COEFF,
$ES432&lt;&gt;"RussOutdoor",
_xlpm.COEFF))</f>
        <v/>
      </c>
      <c r="BG432" s="68">
        <f t="array" ref="BG432">
_xlfn.LET(_xlpm.COEFF,
IF($AW432+$AX432=0,0,IF(MAX(MIN($AX432,EOMONTH(BG$15,0))-MAX($AW432,BG$15)+1,)&gt;0,1,0)),
_xlfn.IFS(
$ES432="LisChannel",
_xlpm.COEFF*
INDEX({1;1;1.2;1.2;1;1;1;1;1.2;1.2;1.2;1.2},
MATCH(MONTH(BG$15),
{1,2,3,4,5,6,7,8,9,10,11,12})),
CONCATENATE($ES432," ",$L432)="RussOutdoor метро",
_xlpm.COEFF*
INDEX({0.8;0.9;1.1;1.1;1;1;1;1;1.1;1.1;1.1;1.1},
MATCH(MONTH(BG$15),
{1,2,3,4,5,6,7,8,9,10,11,12})),
$ES432&lt;&gt;"LisChannel",
_xlpm.COEFF,
$ES432&lt;&gt;"RussOutdoor",
_xlpm.COEFF))</f>
        <v/>
      </c>
      <c r="BH432" s="68">
        <f t="array" ref="BH432">
_xlfn.LET(_xlpm.COEFF,
IF($AW432+$AX432=0,0,IF(MAX(MIN($AX432,EOMONTH(BH$15,0))-MAX($AW432,BH$15)+1,)&gt;0,1,0)),
_xlfn.IFS(
$ES432="LisChannel",
_xlpm.COEFF*
INDEX({1;1;1.2;1.2;1;1;1;1;1.2;1.2;1.2;1.2},
MATCH(MONTH(BH$15),
{1,2,3,4,5,6,7,8,9,10,11,12})),
CONCATENATE($ES432," ",$L432)="RussOutdoor метро",
_xlpm.COEFF*
INDEX({0.8;0.9;1.1;1.1;1;1;1;1;1.1;1.1;1.1;1.1},
MATCH(MONTH(BH$15),
{1,2,3,4,5,6,7,8,9,10,11,12})),
$ES432&lt;&gt;"LisChannel",
_xlpm.COEFF,
$ES432&lt;&gt;"RussOutdoor",
_xlpm.COEFF))</f>
        <v/>
      </c>
      <c r="BI432" s="68">
        <f t="array" ref="BI432">
_xlfn.LET(_xlpm.COEFF,
IF($AW432+$AX432=0,0,IF(MAX(MIN($AX432,EOMONTH(BI$15,0))-MAX($AW432,BI$15)+1,)&gt;0,1,0)),
_xlfn.IFS(
$ES432="LisChannel",
_xlpm.COEFF*
INDEX({1;1;1.2;1.2;1;1;1;1;1.2;1.2;1.2;1.2},
MATCH(MONTH(BI$15),
{1,2,3,4,5,6,7,8,9,10,11,12})),
CONCATENATE($ES432," ",$L432)="RussOutdoor метро",
_xlpm.COEFF*
INDEX({0.8;0.9;1.1;1.1;1;1;1;1;1.1;1.1;1.1;1.1},
MATCH(MONTH(BI$15),
{1,2,3,4,5,6,7,8,9,10,11,12})),
$ES432&lt;&gt;"LisChannel",
_xlpm.COEFF,
$ES432&lt;&gt;"RussOutdoor",
_xlpm.COEFF))</f>
        <v/>
      </c>
      <c r="BJ432" s="68">
        <f t="array" ref="BJ432">
_xlfn.LET(_xlpm.COEFF,
IF($AW432+$AX432=0,0,IF(MAX(MIN($AX432,EOMONTH(BJ$15,0))-MAX($AW432,BJ$15)+1,)&gt;0,1,0)),
_xlfn.IFS(
$ES432="LisChannel",
_xlpm.COEFF*
INDEX({1;1;1.2;1.2;1;1;1;1;1.2;1.2;1.2;1.2},
MATCH(MONTH(BJ$15),
{1,2,3,4,5,6,7,8,9,10,11,12})),
CONCATENATE($ES432," ",$L432)="RussOutdoor метро",
_xlpm.COEFF*
INDEX({0.8;0.9;1.1;1.1;1;1;1;1;1.1;1.1;1.1;1.1},
MATCH(MONTH(BJ$15),
{1,2,3,4,5,6,7,8,9,10,11,12})),
$ES432&lt;&gt;"LisChannel",
_xlpm.COEFF,
$ES432&lt;&gt;"RussOutdoor",
_xlpm.COEFF))</f>
        <v/>
      </c>
      <c r="BK432" s="68">
        <f t="array" ref="BK432">
_xlfn.LET(_xlpm.COEFF,
IF($AW432+$AX432=0,0,IF(MAX(MIN($AX432,EOMONTH(BK$15,0))-MAX($AW432,BK$15)+1,)&gt;0,1,0)),
_xlfn.IFS(
$ES432="LisChannel",
_xlpm.COEFF*
INDEX({1;1;1.2;1.2;1;1;1;1;1.2;1.2;1.2;1.2},
MATCH(MONTH(BK$15),
{1,2,3,4,5,6,7,8,9,10,11,12})),
CONCATENATE($ES432," ",$L432)="RussOutdoor метро",
_xlpm.COEFF*
INDEX({0.8;0.9;1.1;1.1;1;1;1;1;1.1;1.1;1.1;1.1},
MATCH(MONTH(BK$15),
{1,2,3,4,5,6,7,8,9,10,11,12})),
$ES432&lt;&gt;"LisChannel",
_xlpm.COEFF,
$ES432&lt;&gt;"RussOutdoor",
_xlpm.COEFF))</f>
        <v/>
      </c>
      <c r="BL432" s="62">
        <f>COUNTIFS($AZ432:$BK432,"&gt;0")</f>
        <v/>
      </c>
      <c r="BM432" s="65" t="n"/>
      <c r="BN432" s="125">
        <f>$DJ432</f>
        <v/>
      </c>
      <c r="BO432" s="63">
        <f>$DQ432</f>
        <v/>
      </c>
      <c r="BP432" s="125">
        <f>
IFERROR(
IF($BL432=0,0,
$BN432*(1-$BO432)),
0)</f>
        <v/>
      </c>
      <c r="BQ432" s="125">
        <f t="array" ref="BQ432">
IFERROR(
_xlfn.IFS(
$DH432="день_1",
$BP432*$BL432/($AX432-$AW432+1)*AZ432*(DAY(EOMONTH(AZ$15,0))),
$DH432="день_2",
$BP432/30*MAX(MIN($AX432,EOMONTH(AZ$15,0))-MAX($AW432,AZ$15)+1,),
$DH432="раб.день",
$BP432/30*(IFERROR(
_xlfn.LET(_xlpm.VD,
CHOOSE(
{1;2;3;4;5;6;7;8;9;10;11;12;13;14;15;16;17;18},
45658,45659,45660,45661,45662,45663,45664,45665,45711,45724,45778,45779,45785,45786,45820,45821,45965,46022),
_xlfn.LET(_xlpm.DD,
MAX(MIN($AX432,EOMONTH(AZ$15,0))-MAX($AW432,AZ$15),),
_xlfn.IFS(
AND(MONTH($AW432)=MONTH(AZ$15),MONTH($AX432)&lt;&gt;MONTH(AZ$15)),
NETWORKDAYS.INTL($AW432,$AW432+_xlpm.DD,1,_xlpm.VD),
AND(MONTH($AW432)&lt;&gt;MONTH(AZ$15),MONTH($AX432)=MONTH(AZ$15)),
NETWORKDAYS.INTL(($AX432)-_xlpm.DD,$AX432,1,_xlpm.VD),
AND(MONTH($AW432)&lt;MONTH(AZ$15),MONTH($AX432)&gt;MONTH(AZ$15)),
NETWORKDAYS.INTL((EOMONTH(AZ$15-1,1))-_xlpm.DD,EOMONTH(AZ$15-1,1),1,_xlpm.VD),
AND(MONTH($AW432)=MONTH(AZ$15),MONTH($AX432)=MONTH(AZ$15)),
NETWORKDAYS.INTL($AW432,$AX432,1,_xlpm.VD)))),0)),
$DH432="месяц",
$BP432*AZ432,
$DH432="неделя",
$BP432*AZ432/7*(ROUNDUP((DAY(EOMONTH(AZ$15,0)))/4,0))),
0)</f>
        <v/>
      </c>
      <c r="BR432" s="125">
        <f t="array" ref="BR432">
IFERROR(
_xlfn.IFS(
$DH432="день_1",
$BP432*$BL432/($AX432-$AW432+1)*BA432*(DAY(EOMONTH(BA$15,0))),
$DH432="день_2",
$BP432/30*MAX(MIN($AX432,EOMONTH(BA$15,0))-MAX($AW432,BA$15)+1,),
$DH432="раб.день",
$BP432/30*(IFERROR(
_xlfn.LET(_xlpm.VD,
CHOOSE(
{1;2;3;4;5;6;7;8;9;10;11;12;13;14;15;16;17;18},
45658,45659,45660,45661,45662,45663,45664,45665,45711,45724,45778,45779,45785,45786,45820,45821,45965,46022),
_xlfn.LET(_xlpm.DD,
MAX(MIN($AX432,EOMONTH(BA$15,0))-MAX($AW432,BA$15),),
_xlfn.IFS(
AND(MONTH($AW432)=MONTH(BA$15),MONTH($AX432)&lt;&gt;MONTH(BA$15)),
NETWORKDAYS.INTL($AW432,$AW432+_xlpm.DD,1,_xlpm.VD),
AND(MONTH($AW432)&lt;&gt;MONTH(BA$15),MONTH($AX432)=MONTH(BA$15)),
NETWORKDAYS.INTL(($AX432)-_xlpm.DD,$AX432,1,_xlpm.VD),
AND(MONTH($AW432)&lt;MONTH(BA$15),MONTH($AX432)&gt;MONTH(BA$15)),
NETWORKDAYS.INTL((EOMONTH(BA$15-1,1))-_xlpm.DD,EOMONTH(BA$15-1,1),1,_xlpm.VD),
AND(MONTH($AW432)=MONTH(BA$15),MONTH($AX432)=MONTH(BA$15)),
NETWORKDAYS.INTL($AW432,$AX432,1,_xlpm.VD)))),0)),
$DH432="месяц",
$BP432*BA432,
$DH432="неделя",
$BP432*BA432/7*(ROUNDUP((DAY(EOMONTH(BA$15,0)))/4,0))),
0)</f>
        <v/>
      </c>
      <c r="BS432" s="125">
        <f t="array" ref="BS432">
IFERROR(
_xlfn.IFS(
$DH432="день_1",
$BP432*$BL432/($AX432-$AW432+1)*BB432*(DAY(EOMONTH(BB$15,0))),
$DH432="день_2",
$BP432/30*MAX(MIN($AX432,EOMONTH(BB$15,0))-MAX($AW432,BB$15)+1,),
$DH432="раб.день",
$BP432/30*(IFERROR(
_xlfn.LET(_xlpm.VD,
CHOOSE(
{1;2;3;4;5;6;7;8;9;10;11;12;13;14;15;16;17;18},
45658,45659,45660,45661,45662,45663,45664,45665,45711,45724,45778,45779,45785,45786,45820,45821,45965,46022),
_xlfn.LET(_xlpm.DD,
MAX(MIN($AX432,EOMONTH(BB$15,0))-MAX($AW432,BB$15),),
_xlfn.IFS(
AND(MONTH($AW432)=MONTH(BB$15),MONTH($AX432)&lt;&gt;MONTH(BB$15)),
NETWORKDAYS.INTL($AW432,$AW432+_xlpm.DD,1,_xlpm.VD),
AND(MONTH($AW432)&lt;&gt;MONTH(BB$15),MONTH($AX432)=MONTH(BB$15)),
NETWORKDAYS.INTL(($AX432)-_xlpm.DD,$AX432,1,_xlpm.VD),
AND(MONTH($AW432)&lt;MONTH(BB$15),MONTH($AX432)&gt;MONTH(BB$15)),
NETWORKDAYS.INTL((EOMONTH(BB$15-1,1))-_xlpm.DD,EOMONTH(BB$15-1,1),1,_xlpm.VD),
AND(MONTH($AW432)=MONTH(BB$15),MONTH($AX432)=MONTH(BB$15)),
NETWORKDAYS.INTL($AW432,$AX432,1,_xlpm.VD)))),0)),
$DH432="месяц",
$BP432*BB432,
$DH432="неделя",
$BP432*BB432/7*(ROUNDUP((DAY(EOMONTH(BB$15,0)))/4,0))),
0)</f>
        <v/>
      </c>
      <c r="BT432" s="125">
        <f t="array" ref="BT432">
IFERROR(
_xlfn.IFS(
$DH432="день_1",
$BP432*$BL432/($AX432-$AW432+1)*BC432*(DAY(EOMONTH(BC$15,0))),
$DH432="день_2",
$BP432/30*MAX(MIN($AX432,EOMONTH(BC$15,0))-MAX($AW432,BC$15)+1,),
$DH432="раб.день",
$BP432/30*(IFERROR(
_xlfn.LET(_xlpm.VD,
CHOOSE(
{1;2;3;4;5;6;7;8;9;10;11;12;13;14;15;16;17;18},
45658,45659,45660,45661,45662,45663,45664,45665,45711,45724,45778,45779,45785,45786,45820,45821,45965,46022),
_xlfn.LET(_xlpm.DD,
MAX(MIN($AX432,EOMONTH(BC$15,0))-MAX($AW432,BC$15),),
_xlfn.IFS(
AND(MONTH($AW432)=MONTH(BC$15),MONTH($AX432)&lt;&gt;MONTH(BC$15)),
NETWORKDAYS.INTL($AW432,$AW432+_xlpm.DD,1,_xlpm.VD),
AND(MONTH($AW432)&lt;&gt;MONTH(BC$15),MONTH($AX432)=MONTH(BC$15)),
NETWORKDAYS.INTL(($AX432)-_xlpm.DD,$AX432,1,_xlpm.VD),
AND(MONTH($AW432)&lt;MONTH(BC$15),MONTH($AX432)&gt;MONTH(BC$15)),
NETWORKDAYS.INTL((EOMONTH(BC$15-1,1))-_xlpm.DD,EOMONTH(BC$15-1,1),1,_xlpm.VD),
AND(MONTH($AW432)=MONTH(BC$15),MONTH($AX432)=MONTH(BC$15)),
NETWORKDAYS.INTL($AW432,$AX432,1,_xlpm.VD)))),0)),
$DH432="месяц",
$BP432*BC432,
$DH432="неделя",
$BP432*BC432/7*(ROUNDUP((DAY(EOMONTH(BC$15,0)))/4,0))),
0)</f>
        <v/>
      </c>
      <c r="BU432" s="125">
        <f t="array" ref="BU432">
IFERROR(
_xlfn.IFS(
$DH432="день_1",
$BP432*$BL432/($AX432-$AW432+1)*BD432*(DAY(EOMONTH(BD$15,0))),
$DH432="день_2",
$BP432/30*MAX(MIN($AX432,EOMONTH(BD$15,0))-MAX($AW432,BD$15)+1,),
$DH432="раб.день",
$BP432/30*(IFERROR(
_xlfn.LET(_xlpm.VD,
CHOOSE(
{1;2;3;4;5;6;7;8;9;10;11;12;13;14;15;16;17;18},
45658,45659,45660,45661,45662,45663,45664,45665,45711,45724,45778,45779,45785,45786,45820,45821,45965,46022),
_xlfn.LET(_xlpm.DD,
MAX(MIN($AX432,EOMONTH(BD$15,0))-MAX($AW432,BD$15),),
_xlfn.IFS(
AND(MONTH($AW432)=MONTH(BD$15),MONTH($AX432)&lt;&gt;MONTH(BD$15)),
NETWORKDAYS.INTL($AW432,$AW432+_xlpm.DD,1,_xlpm.VD),
AND(MONTH($AW432)&lt;&gt;MONTH(BD$15),MONTH($AX432)=MONTH(BD$15)),
NETWORKDAYS.INTL(($AX432)-_xlpm.DD,$AX432,1,_xlpm.VD),
AND(MONTH($AW432)&lt;MONTH(BD$15),MONTH($AX432)&gt;MONTH(BD$15)),
NETWORKDAYS.INTL((EOMONTH(BD$15-1,1))-_xlpm.DD,EOMONTH(BD$15-1,1),1,_xlpm.VD),
AND(MONTH($AW432)=MONTH(BD$15),MONTH($AX432)=MONTH(BD$15)),
NETWORKDAYS.INTL($AW432,$AX432,1,_xlpm.VD)))),0)),
$DH432="месяц",
$BP432*BD432,
$DH432="неделя",
$BP432*BD432/7*(ROUNDUP((DAY(EOMONTH(BD$15,0)))/4,0))),
0)</f>
        <v/>
      </c>
      <c r="BV432" s="125">
        <f t="array" ref="BV432">
IFERROR(
_xlfn.IFS(
$DH432="день_1",
$BP432*$BL432/($AX432-$AW432+1)*BE432*(DAY(EOMONTH(BE$15,0))),
$DH432="день_2",
$BP432/30*MAX(MIN($AX432,EOMONTH(BE$15,0))-MAX($AW432,BE$15)+1,),
$DH432="раб.день",
$BP432/30*(IFERROR(
_xlfn.LET(_xlpm.VD,
CHOOSE(
{1;2;3;4;5;6;7;8;9;10;11;12;13;14;15;16;17;18},
45658,45659,45660,45661,45662,45663,45664,45665,45711,45724,45778,45779,45785,45786,45820,45821,45965,46022),
_xlfn.LET(_xlpm.DD,
MAX(MIN($AX432,EOMONTH(BE$15,0))-MAX($AW432,BE$15),),
_xlfn.IFS(
AND(MONTH($AW432)=MONTH(BE$15),MONTH($AX432)&lt;&gt;MONTH(BE$15)),
NETWORKDAYS.INTL($AW432,$AW432+_xlpm.DD,1,_xlpm.VD),
AND(MONTH($AW432)&lt;&gt;MONTH(BE$15),MONTH($AX432)=MONTH(BE$15)),
NETWORKDAYS.INTL(($AX432)-_xlpm.DD,$AX432,1,_xlpm.VD),
AND(MONTH($AW432)&lt;MONTH(BE$15),MONTH($AX432)&gt;MONTH(BE$15)),
NETWORKDAYS.INTL((EOMONTH(BE$15-1,1))-_xlpm.DD,EOMONTH(BE$15-1,1),1,_xlpm.VD),
AND(MONTH($AW432)=MONTH(BE$15),MONTH($AX432)=MONTH(BE$15)),
NETWORKDAYS.INTL($AW432,$AX432,1,_xlpm.VD)))),0)),
$DH432="месяц",
$BP432*BE432,
$DH432="неделя",
$BP432*BE432/7*(ROUNDUP((DAY(EOMONTH(BE$15,0)))/4,0))),
0)</f>
        <v/>
      </c>
      <c r="BW432" s="125">
        <f t="array" ref="BW432">
IFERROR(
_xlfn.IFS(
$DH432="день_1",
$BP432*$BL432/($AX432-$AW432+1)*BF432*(DAY(EOMONTH(BF$15,0))),
$DH432="день_2",
$BP432/30*MAX(MIN($AX432,EOMONTH(BF$15,0))-MAX($AW432,BF$15)+1,),
$DH432="раб.день",
$BP432/30*(IFERROR(
_xlfn.LET(_xlpm.VD,
CHOOSE(
{1;2;3;4;5;6;7;8;9;10;11;12;13;14;15;16;17;18},
45658,45659,45660,45661,45662,45663,45664,45665,45711,45724,45778,45779,45785,45786,45820,45821,45965,46022),
_xlfn.LET(_xlpm.DD,
MAX(MIN($AX432,EOMONTH(BF$15,0))-MAX($AW432,BF$15),),
_xlfn.IFS(
AND(MONTH($AW432)=MONTH(BF$15),MONTH($AX432)&lt;&gt;MONTH(BF$15)),
NETWORKDAYS.INTL($AW432,$AW432+_xlpm.DD,1,_xlpm.VD),
AND(MONTH($AW432)&lt;&gt;MONTH(BF$15),MONTH($AX432)=MONTH(BF$15)),
NETWORKDAYS.INTL(($AX432)-_xlpm.DD,$AX432,1,_xlpm.VD),
AND(MONTH($AW432)&lt;MONTH(BF$15),MONTH($AX432)&gt;MONTH(BF$15)),
NETWORKDAYS.INTL((EOMONTH(BF$15-1,1))-_xlpm.DD,EOMONTH(BF$15-1,1),1,_xlpm.VD),
AND(MONTH($AW432)=MONTH(BF$15),MONTH($AX432)=MONTH(BF$15)),
NETWORKDAYS.INTL($AW432,$AX432,1,_xlpm.VD)))),0)),
$DH432="месяц",
$BP432*BF432,
$DH432="неделя",
$BP432*BF432/7*(ROUNDUP((DAY(EOMONTH(BF$15,0)))/4,0))),
0)</f>
        <v/>
      </c>
      <c r="BX432" s="125">
        <f t="array" ref="BX432">
IFERROR(
_xlfn.IFS(
$DH432="день_1",
$BP432*$BL432/($AX432-$AW432+1)*BG432*(DAY(EOMONTH(BG$15,0))),
$DH432="день_2",
$BP432/30*MAX(MIN($AX432,EOMONTH(BG$15,0))-MAX($AW432,BG$15)+1,),
$DH432="раб.день",
$BP432/30*(IFERROR(
_xlfn.LET(_xlpm.VD,
CHOOSE(
{1;2;3;4;5;6;7;8;9;10;11;12;13;14;15;16;17;18},
45658,45659,45660,45661,45662,45663,45664,45665,45711,45724,45778,45779,45785,45786,45820,45821,45965,46022),
_xlfn.LET(_xlpm.DD,
MAX(MIN($AX432,EOMONTH(BG$15,0))-MAX($AW432,BG$15),),
_xlfn.IFS(
AND(MONTH($AW432)=MONTH(BG$15),MONTH($AX432)&lt;&gt;MONTH(BG$15)),
NETWORKDAYS.INTL($AW432,$AW432+_xlpm.DD,1,_xlpm.VD),
AND(MONTH($AW432)&lt;&gt;MONTH(BG$15),MONTH($AX432)=MONTH(BG$15)),
NETWORKDAYS.INTL(($AX432)-_xlpm.DD,$AX432,1,_xlpm.VD),
AND(MONTH($AW432)&lt;MONTH(BG$15),MONTH($AX432)&gt;MONTH(BG$15)),
NETWORKDAYS.INTL((EOMONTH(BG$15-1,1))-_xlpm.DD,EOMONTH(BG$15-1,1),1,_xlpm.VD),
AND(MONTH($AW432)=MONTH(BG$15),MONTH($AX432)=MONTH(BG$15)),
NETWORKDAYS.INTL($AW432,$AX432,1,_xlpm.VD)))),0)),
$DH432="месяц",
$BP432*BG432,
$DH432="неделя",
$BP432*BG432/7*(ROUNDUP((DAY(EOMONTH(BG$15,0)))/4,0))),
0)</f>
        <v/>
      </c>
      <c r="BY432" s="125">
        <f t="array" ref="BY432">
IFERROR(
_xlfn.IFS(
$DH432="день_1",
$BP432*$BL432/($AX432-$AW432+1)*BH432*(DAY(EOMONTH(BH$15,0))),
$DH432="день_2",
$BP432/30*MAX(MIN($AX432,EOMONTH(BH$15,0))-MAX($AW432,BH$15)+1,),
$DH432="раб.день",
$BP432/30*(IFERROR(
_xlfn.LET(_xlpm.VD,
CHOOSE(
{1;2;3;4;5;6;7;8;9;10;11;12;13;14;15;16;17;18},
45658,45659,45660,45661,45662,45663,45664,45665,45711,45724,45778,45779,45785,45786,45820,45821,45965,46022),
_xlfn.LET(_xlpm.DD,
MAX(MIN($AX432,EOMONTH(BH$15,0))-MAX($AW432,BH$15),),
_xlfn.IFS(
AND(MONTH($AW432)=MONTH(BH$15),MONTH($AX432)&lt;&gt;MONTH(BH$15)),
NETWORKDAYS.INTL($AW432,$AW432+_xlpm.DD,1,_xlpm.VD),
AND(MONTH($AW432)&lt;&gt;MONTH(BH$15),MONTH($AX432)=MONTH(BH$15)),
NETWORKDAYS.INTL(($AX432)-_xlpm.DD,$AX432,1,_xlpm.VD),
AND(MONTH($AW432)&lt;MONTH(BH$15),MONTH($AX432)&gt;MONTH(BH$15)),
NETWORKDAYS.INTL((EOMONTH(BH$15-1,1))-_xlpm.DD,EOMONTH(BH$15-1,1),1,_xlpm.VD),
AND(MONTH($AW432)=MONTH(BH$15),MONTH($AX432)=MONTH(BH$15)),
NETWORKDAYS.INTL($AW432,$AX432,1,_xlpm.VD)))),0)),
$DH432="месяц",
$BP432*BH432,
$DH432="неделя",
$BP432*BH432/7*(ROUNDUP((DAY(EOMONTH(BH$15,0)))/4,0))),
0)</f>
        <v/>
      </c>
      <c r="BZ432" s="125">
        <f t="array" ref="BZ432">
IFERROR(
_xlfn.IFS(
$DH432="день_1",
$BP432*$BL432/($AX432-$AW432+1)*BI432*(DAY(EOMONTH(BI$15,0))),
$DH432="день_2",
$BP432/30*MAX(MIN($AX432,EOMONTH(BI$15,0))-MAX($AW432,BI$15)+1,),
$DH432="раб.день",
$BP432/30*(IFERROR(
_xlfn.LET(_xlpm.VD,
CHOOSE(
{1;2;3;4;5;6;7;8;9;10;11;12;13;14;15;16;17;18},
45658,45659,45660,45661,45662,45663,45664,45665,45711,45724,45778,45779,45785,45786,45820,45821,45965,46022),
_xlfn.LET(_xlpm.DD,
MAX(MIN($AX432,EOMONTH(BI$15,0))-MAX($AW432,BI$15),),
_xlfn.IFS(
AND(MONTH($AW432)=MONTH(BI$15),MONTH($AX432)&lt;&gt;MONTH(BI$15)),
NETWORKDAYS.INTL($AW432,$AW432+_xlpm.DD,1,_xlpm.VD),
AND(MONTH($AW432)&lt;&gt;MONTH(BI$15),MONTH($AX432)=MONTH(BI$15)),
NETWORKDAYS.INTL(($AX432)-_xlpm.DD,$AX432,1,_xlpm.VD),
AND(MONTH($AW432)&lt;MONTH(BI$15),MONTH($AX432)&gt;MONTH(BI$15)),
NETWORKDAYS.INTL((EOMONTH(BI$15-1,1))-_xlpm.DD,EOMONTH(BI$15-1,1),1,_xlpm.VD),
AND(MONTH($AW432)=MONTH(BI$15),MONTH($AX432)=MONTH(BI$15)),
NETWORKDAYS.INTL($AW432,$AX432,1,_xlpm.VD)))),0)),
$DH432="месяц",
$BP432*BI432,
$DH432="неделя",
$BP432*BI432/7*(ROUNDUP((DAY(EOMONTH(BI$15,0)))/4,0))),
0)</f>
        <v/>
      </c>
      <c r="CA432" s="125">
        <f t="array" ref="CA432">
IFERROR(
_xlfn.IFS(
$DH432="день_1",
$BP432*$BL432/($AX432-$AW432+1)*BJ432*(DAY(EOMONTH(BJ$15,0))),
$DH432="день_2",
$BP432/30*MAX(MIN($AX432,EOMONTH(BJ$15,0))-MAX($AW432,BJ$15)+1,),
$DH432="раб.день",
$BP432/30*(IFERROR(
_xlfn.LET(_xlpm.VD,
CHOOSE(
{1;2;3;4;5;6;7;8;9;10;11;12;13;14;15;16;17;18},
45658,45659,45660,45661,45662,45663,45664,45665,45711,45724,45778,45779,45785,45786,45820,45821,45965,46022),
_xlfn.LET(_xlpm.DD,
MAX(MIN($AX432,EOMONTH(BJ$15,0))-MAX($AW432,BJ$15),),
_xlfn.IFS(
AND(MONTH($AW432)=MONTH(BJ$15),MONTH($AX432)&lt;&gt;MONTH(BJ$15)),
NETWORKDAYS.INTL($AW432,$AW432+_xlpm.DD,1,_xlpm.VD),
AND(MONTH($AW432)&lt;&gt;MONTH(BJ$15),MONTH($AX432)=MONTH(BJ$15)),
NETWORKDAYS.INTL(($AX432)-_xlpm.DD,$AX432,1,_xlpm.VD),
AND(MONTH($AW432)&lt;MONTH(BJ$15),MONTH($AX432)&gt;MONTH(BJ$15)),
NETWORKDAYS.INTL((EOMONTH(BJ$15-1,1))-_xlpm.DD,EOMONTH(BJ$15-1,1),1,_xlpm.VD),
AND(MONTH($AW432)=MONTH(BJ$15),MONTH($AX432)=MONTH(BJ$15)),
NETWORKDAYS.INTL($AW432,$AX432,1,_xlpm.VD)))),0)),
$DH432="месяц",
$BP432*BJ432,
$DH432="неделя",
$BP432*BJ432/7*(ROUNDUP((DAY(EOMONTH(BJ$15,0)))/4,0))),
0)</f>
        <v/>
      </c>
      <c r="CB432" s="125">
        <f t="array" ref="CB432">
IFERROR(
_xlfn.IFS(
$DH432="день_1",
$BP432*$BL432/($AX432-$AW432+1)*BK432*(DAY(EOMONTH(BK$15,0))),
$DH432="день_2",
$BP432/30*MAX(MIN($AX432,EOMONTH(BK$15,0))-MAX($AW432,BK$15)+1,),
$DH432="раб.день",
$BP432/30*(IFERROR(
_xlfn.LET(_xlpm.VD,
CHOOSE(
{1;2;3;4;5;6;7;8;9;10;11;12;13;14;15;16;17;18},
45658,45659,45660,45661,45662,45663,45664,45665,45711,45724,45778,45779,45785,45786,45820,45821,45965,46022),
_xlfn.LET(_xlpm.DD,
MAX(MIN($AX432,EOMONTH(BK$15,0))-MAX($AW432,BK$15),),
_xlfn.IFS(
AND(MONTH($AW432)=MONTH(BK$15),MONTH($AX432)&lt;&gt;MONTH(BK$15)),
NETWORKDAYS.INTL($AW432,$AW432+_xlpm.DD,1,_xlpm.VD),
AND(MONTH($AW432)&lt;&gt;MONTH(BK$15),MONTH($AX432)=MONTH(BK$15)),
NETWORKDAYS.INTL(($AX432)-_xlpm.DD,$AX432,1,_xlpm.VD),
AND(MONTH($AW432)&lt;MONTH(BK$15),MONTH($AX432)&gt;MONTH(BK$15)),
NETWORKDAYS.INTL((EOMONTH(BK$15-1,1))-_xlpm.DD,EOMONTH(BK$15-1,1),1,_xlpm.VD),
AND(MONTH($AW432)=MONTH(BK$15),MONTH($AX432)=MONTH(BK$15)),
NETWORKDAYS.INTL($AW432,$AX432,1,_xlpm.VD)))),0)),
$DH432="месяц",
$BP432*BK432,
$DH432="неделя",
$BP432*BK432/7*(ROUNDUP((DAY(EOMONTH(BK$15,0)))/4,0))),
0)</f>
        <v/>
      </c>
      <c r="CC432" s="125">
        <f>SUM($BQ432:$CB432)</f>
        <v/>
      </c>
      <c r="CD432" s="126">
        <f>SUM($EH432:$EH432)</f>
        <v/>
      </c>
      <c r="CE432" s="126">
        <f>$CD432*$AB432</f>
        <v/>
      </c>
      <c r="CF432" s="126">
        <f>SUM($EK432:$EK432)</f>
        <v/>
      </c>
      <c r="CG432" s="126">
        <f>$CF432*$AB432</f>
        <v/>
      </c>
      <c r="CH432" s="126">
        <f>SUM($CC432,$CE432,$CG432)</f>
        <v/>
      </c>
      <c r="CI432" s="126">
        <f>$CH432*(1+$CM432)</f>
        <v/>
      </c>
      <c r="CJ432" s="127" t="n">
        <v>0</v>
      </c>
      <c r="CK432" s="126">
        <f>SUM($CH432:$CH432)*(1+$CJ432)</f>
        <v/>
      </c>
      <c r="CL432" s="126">
        <f>SUM($CH432:$CH432)*(1+$CM432)</f>
        <v/>
      </c>
      <c r="CM432" s="59" t="inlineStr">
        <is>
          <t>20%</t>
        </is>
      </c>
      <c r="CN432" s="59" t="n"/>
      <c r="CO432" s="72" t="n"/>
      <c r="CP432" s="59" t="n"/>
      <c r="CQ432" s="73" t="n"/>
      <c r="CR432" s="73" t="n"/>
      <c r="CS432" s="73" t="n"/>
      <c r="CT432" s="72" t="n"/>
      <c r="CU432" s="79" t="inlineStr">
        <is>
          <t> </t>
        </is>
      </c>
      <c r="CV432" s="60" t="n"/>
      <c r="CW432" s="60" t="n"/>
      <c r="CX432" s="60" t="n"/>
      <c r="CY432" s="127">
        <f>IFERROR(($CC432-$EE432)/($EE432/(1-$DQ432)),0)</f>
        <v/>
      </c>
      <c r="CZ432" s="127">
        <f>IFERROR(1-$EI432/($CE432),0)</f>
        <v/>
      </c>
      <c r="DA432" s="127">
        <f>IFERROR(1-$EL432/($CG432),0)</f>
        <v/>
      </c>
      <c r="DB432" s="126">
        <f>ROUND(IFERROR(($CI432/(1+$CM432)-$EN432),0),2)</f>
        <v/>
      </c>
      <c r="DC432" s="128" t="n"/>
      <c r="DD432" s="125" t="n"/>
      <c r="DE432" s="75" t="n">
        <v>0</v>
      </c>
      <c r="DF432" s="128" t="n"/>
      <c r="DG432" s="125">
        <f>IF($DC432=0,0,$DD432*($DC432*100%-$DE432*$DF432))*SUM($AB432:$AB432)</f>
        <v/>
      </c>
      <c r="DH432" s="129" t="inlineStr">
        <is>
          <t>месяц</t>
        </is>
      </c>
      <c r="DI432" s="130">
        <f t="array" ref="DI432">IFERROR(
IF($ES432="LisChannel",
(ROUND(((INDEX({174.625;153.888888888889;130.972222222222},MATCH($AI432,{2;3;4}),0))*$AG432*$AI432),2)),0),0)</f>
        <v/>
      </c>
      <c r="DJ432" s="130">
        <f>
_xlfn.LET(_xlpm.X,
IFERROR(
IF($ES432="НовиковТВ",
(_xlfn.LET(_xlpm.NTV,
_xlfn.LET(_xlpm.MIN,350000,
IF(SUMIFS($DI:$DI,$ES:$ES,"НовиковТВ")&lt;=_xlpm.MIN,
(SUMIFS($DI:$DI,$ES:$ES,"НовиковТВ")/(COUNTIFS($ES:$ES,"НовиковТВ")))*_xlpm.MIN/SUMIFS($DI:$DI,$ES:$ES,"НовиковТВ"),
DI432)),
_xlpm.NTV+$DG432/(1-(1-(_xlpm.NTV)*(1-$DL432)*(1-$DM432)*(1-$DN432)*(1-$DO432)*(1-$DP432)/_xlpm.NTV))))/(1+$EP432),
$DI432+$DG432/(1-(1-($DI432)*(1-$DL432)*(1-$DM432)*(1-$DN432)*(1-$DO432)*(1-$DP432)/$DI432))),
0),
_xlpm.X*(1+$CM432)*(1+$CW432)-_xlpm.X*(1+$CM432)+_xlpm.X)</f>
        <v/>
      </c>
      <c r="DK432" s="125" t="inlineStr">
        <is>
          <t>послед.</t>
        </is>
      </c>
      <c r="DL432" s="63" t="n">
        <v>0</v>
      </c>
      <c r="DM432" s="63" t="n">
        <v>0</v>
      </c>
      <c r="DN432" s="63" t="n">
        <v>0</v>
      </c>
      <c r="DO432" s="63" t="n">
        <v>0</v>
      </c>
      <c r="DP432" s="63" t="n">
        <v>0</v>
      </c>
      <c r="DQ432" s="63">
        <f t="array" ref="DQ432">IFERROR(_xlfn.IFS(
$DK432="послед.",1-(1-$DL432)*(1-$DM432)*(1-$DN432)*(1-$DO432)*(1-$DP432),
$DK432="сумм.",$DL432+$DM432+$DN432+$DO432+$DP432),
0)</f>
        <v/>
      </c>
      <c r="DR432" s="125">
        <f t="array" ref="DR432">
IFERROR(
_xlfn.IFS(
$BL432=0,
0,
$BL432&gt;0,
_xlfn.IFS($DK432="послед.",
$DJ432*(1-$DL432)*(1-$DM432)*(1-$DN432)*(1-$DO432)*(1-$DP432),
$DK432="сумм.",
$DJ432*(1-($DL432+$DM432+$DN432+$DO432+$DP432)))),0)</f>
        <v/>
      </c>
      <c r="DS432" s="125">
        <f t="array" ref="DS432">
IFERROR(_xlfn.IFS(
$DH432="день_1",
$DR432*$BL432/($AX432-$AW432+1)*AZ432*(DAY(EOMONTH(AZ$15,0))),
$DH432="день_2",
$DR432/30*MAX(MIN($AX432,EOMONTH(AZ$15,0))-MAX($AW432,AZ$15)+1,),
$DH432="раб.день",
$DR432/30*(IFERROR(
_xlfn.LET(_xlpm.VD,
CHOOSE(
{1;2;3;4;5;6;7;8;9;10;11;12;13;14;15;16;17;18},
45658,45659,45660,45661,45662,45663,45664,45665,45711,45724,45778,45779,45785,45786,45820,45821,45965,46022),
_xlfn.LET(_xlpm.DD,
MAX(MIN($AX432,EOMONTH(AZ$15,0))-MAX($AW432,AZ$15),),
_xlfn.IFS(
AND(MONTH($AW432)=MONTH(AZ$15),MONTH($AX432)&lt;&gt;MONTH(AZ$15)),
NETWORKDAYS.INTL($AW432,$AW432+_xlpm.DD,1,_xlpm.VD),
AND(MONTH($AW432)&lt;&gt;MONTH(AZ$15),MONTH($AX432)=MONTH(AZ$15)),
NETWORKDAYS.INTL(($AX432)-_xlpm.DD,$AX432,1,_xlpm.VD),
AND(MONTH($AW432)&lt;MONTH(AZ$15),MONTH($AX432)&gt;MONTH(AZ$15)),
NETWORKDAYS.INTL((EOMONTH(AZ$15-1,1))-_xlpm.DD,EOMONTH(AZ$15-1,1),1,_xlpm.VD),
AND(MONTH($AW432)=MONTH(AZ$15),MONTH($AX432)=MONTH(AZ$15)),
NETWORKDAYS.INTL($AW432,$AX432,1,_xlpm.VD)))),0)),
$DH432="месяц",
$DR432*AZ432,
$DH432="неделя",
$DR432*AZ432/7*(ROUNDUP((DAY(EOMONTH(AZ$15,0)))/4,0))),
0)</f>
        <v/>
      </c>
      <c r="DT432" s="125">
        <f t="array" ref="DT432">
IFERROR(_xlfn.IFS(
$DH432="день_1",
$DR432*$BL432/($AX432-$AW432+1)*BA432*(DAY(EOMONTH(BA$15,0))),
$DH432="день_2",
$DR432/30*MAX(MIN($AX432,EOMONTH(BA$15,0))-MAX($AW432,BA$15)+1,),
$DH432="раб.день",
$DR432/30*(IFERROR(
_xlfn.LET(_xlpm.VD,
CHOOSE(
{1;2;3;4;5;6;7;8;9;10;11;12;13;14;15;16;17;18},
45658,45659,45660,45661,45662,45663,45664,45665,45711,45724,45778,45779,45785,45786,45820,45821,45965,46022),
_xlfn.LET(_xlpm.DD,
MAX(MIN($AX432,EOMONTH(BA$15,0))-MAX($AW432,BA$15),),
_xlfn.IFS(
AND(MONTH($AW432)=MONTH(BA$15),MONTH($AX432)&lt;&gt;MONTH(BA$15)),
NETWORKDAYS.INTL($AW432,$AW432+_xlpm.DD,1,_xlpm.VD),
AND(MONTH($AW432)&lt;&gt;MONTH(BA$15),MONTH($AX432)=MONTH(BA$15)),
NETWORKDAYS.INTL(($AX432)-_xlpm.DD,$AX432,1,_xlpm.VD),
AND(MONTH($AW432)&lt;MONTH(BA$15),MONTH($AX432)&gt;MONTH(BA$15)),
NETWORKDAYS.INTL((EOMONTH(BA$15-1,1))-_xlpm.DD,EOMONTH(BA$15-1,1),1,_xlpm.VD),
AND(MONTH($AW432)=MONTH(BA$15),MONTH($AX432)=MONTH(BA$15)),
NETWORKDAYS.INTL($AW432,$AX432,1,_xlpm.VD)))),0)),
$DH432="месяц",
$DR432*BA432,
$DH432="неделя",
$DR432*BA432/7*(ROUNDUP((DAY(EOMONTH(BA$15,0)))/4,0))),
0)</f>
        <v/>
      </c>
      <c r="DU432" s="125">
        <f t="array" ref="DU432">
IFERROR(_xlfn.IFS(
$DH432="день_1",
$DR432*$BL432/($AX432-$AW432+1)*BB432*(DAY(EOMONTH(BB$15,0))),
$DH432="день_2",
$DR432/30*MAX(MIN($AX432,EOMONTH(BB$15,0))-MAX($AW432,BB$15)+1,),
$DH432="раб.день",
$DR432/30*(IFERROR(
_xlfn.LET(_xlpm.VD,
CHOOSE(
{1;2;3;4;5;6;7;8;9;10;11;12;13;14;15;16;17;18},
45658,45659,45660,45661,45662,45663,45664,45665,45711,45724,45778,45779,45785,45786,45820,45821,45965,46022),
_xlfn.LET(_xlpm.DD,
MAX(MIN($AX432,EOMONTH(BB$15,0))-MAX($AW432,BB$15),),
_xlfn.IFS(
AND(MONTH($AW432)=MONTH(BB$15),MONTH($AX432)&lt;&gt;MONTH(BB$15)),
NETWORKDAYS.INTL($AW432,$AW432+_xlpm.DD,1,_xlpm.VD),
AND(MONTH($AW432)&lt;&gt;MONTH(BB$15),MONTH($AX432)=MONTH(BB$15)),
NETWORKDAYS.INTL(($AX432)-_xlpm.DD,$AX432,1,_xlpm.VD),
AND(MONTH($AW432)&lt;MONTH(BB$15),MONTH($AX432)&gt;MONTH(BB$15)),
NETWORKDAYS.INTL((EOMONTH(BB$15-1,1))-_xlpm.DD,EOMONTH(BB$15-1,1),1,_xlpm.VD),
AND(MONTH($AW432)=MONTH(BB$15),MONTH($AX432)=MONTH(BB$15)),
NETWORKDAYS.INTL($AW432,$AX432,1,_xlpm.VD)))),0)),
$DH432="месяц",
$DR432*BB432,
$DH432="неделя",
$DR432*BB432/7*(ROUNDUP((DAY(EOMONTH(BB$15,0)))/4,0))),
0)</f>
        <v/>
      </c>
      <c r="DV432" s="125">
        <f t="array" ref="DV432">
IFERROR(_xlfn.IFS(
$DH432="день_1",
$DR432*$BL432/($AX432-$AW432+1)*BC432*(DAY(EOMONTH(BC$15,0))),
$DH432="день_2",
$DR432/30*MAX(MIN($AX432,EOMONTH(BC$15,0))-MAX($AW432,BC$15)+1,),
$DH432="раб.день",
$DR432/30*(IFERROR(
_xlfn.LET(_xlpm.VD,
CHOOSE(
{1;2;3;4;5;6;7;8;9;10;11;12;13;14;15;16;17;18},
45658,45659,45660,45661,45662,45663,45664,45665,45711,45724,45778,45779,45785,45786,45820,45821,45965,46022),
_xlfn.LET(_xlpm.DD,
MAX(MIN($AX432,EOMONTH(BC$15,0))-MAX($AW432,BC$15),),
_xlfn.IFS(
AND(MONTH($AW432)=MONTH(BC$15),MONTH($AX432)&lt;&gt;MONTH(BC$15)),
NETWORKDAYS.INTL($AW432,$AW432+_xlpm.DD,1,_xlpm.VD),
AND(MONTH($AW432)&lt;&gt;MONTH(BC$15),MONTH($AX432)=MONTH(BC$15)),
NETWORKDAYS.INTL(($AX432)-_xlpm.DD,$AX432,1,_xlpm.VD),
AND(MONTH($AW432)&lt;MONTH(BC$15),MONTH($AX432)&gt;MONTH(BC$15)),
NETWORKDAYS.INTL((EOMONTH(BC$15-1,1))-_xlpm.DD,EOMONTH(BC$15-1,1),1,_xlpm.VD),
AND(MONTH($AW432)=MONTH(BC$15),MONTH($AX432)=MONTH(BC$15)),
NETWORKDAYS.INTL($AW432,$AX432,1,_xlpm.VD)))),0)),
$DH432="месяц",
$DR432*BC432,
$DH432="неделя",
$DR432*BC432/7*(ROUNDUP((DAY(EOMONTH(BC$15,0)))/4,0))),
0)</f>
        <v/>
      </c>
      <c r="DW432" s="125">
        <f t="array" ref="DW432">
IFERROR(_xlfn.IFS(
$DH432="день_1",
$DR432*$BL432/($AX432-$AW432+1)*BD432*(DAY(EOMONTH(BD$15,0))),
$DH432="день_2",
$DR432/30*MAX(MIN($AX432,EOMONTH(BD$15,0))-MAX($AW432,BD$15)+1,),
$DH432="раб.день",
$DR432/30*(IFERROR(
_xlfn.LET(_xlpm.VD,
CHOOSE(
{1;2;3;4;5;6;7;8;9;10;11;12;13;14;15;16;17;18},
45658,45659,45660,45661,45662,45663,45664,45665,45711,45724,45778,45779,45785,45786,45820,45821,45965,46022),
_xlfn.LET(_xlpm.DD,
MAX(MIN($AX432,EOMONTH(BD$15,0))-MAX($AW432,BD$15),),
_xlfn.IFS(
AND(MONTH($AW432)=MONTH(BD$15),MONTH($AX432)&lt;&gt;MONTH(BD$15)),
NETWORKDAYS.INTL($AW432,$AW432+_xlpm.DD,1,_xlpm.VD),
AND(MONTH($AW432)&lt;&gt;MONTH(BD$15),MONTH($AX432)=MONTH(BD$15)),
NETWORKDAYS.INTL(($AX432)-_xlpm.DD,$AX432,1,_xlpm.VD),
AND(MONTH($AW432)&lt;MONTH(BD$15),MONTH($AX432)&gt;MONTH(BD$15)),
NETWORKDAYS.INTL((EOMONTH(BD$15-1,1))-_xlpm.DD,EOMONTH(BD$15-1,1),1,_xlpm.VD),
AND(MONTH($AW432)=MONTH(BD$15),MONTH($AX432)=MONTH(BD$15)),
NETWORKDAYS.INTL($AW432,$AX432,1,_xlpm.VD)))),0)),
$DH432="месяц",
$DR432*BD432,
$DH432="неделя",
$DR432*BD432/7*(ROUNDUP((DAY(EOMONTH(BD$15,0)))/4,0))),
0)</f>
        <v/>
      </c>
      <c r="DX432" s="125">
        <f t="array" ref="DX432">
IFERROR(_xlfn.IFS(
$DH432="день_1",
$DR432*$BL432/($AX432-$AW432+1)*BE432*(DAY(EOMONTH(BE$15,0))),
$DH432="день_2",
$DR432/30*MAX(MIN($AX432,EOMONTH(BE$15,0))-MAX($AW432,BE$15)+1,),
$DH432="раб.день",
$DR432/30*(IFERROR(
_xlfn.LET(_xlpm.VD,
CHOOSE(
{1;2;3;4;5;6;7;8;9;10;11;12;13;14;15;16;17;18},
45658,45659,45660,45661,45662,45663,45664,45665,45711,45724,45778,45779,45785,45786,45820,45821,45965,46022),
_xlfn.LET(_xlpm.DD,
MAX(MIN($AX432,EOMONTH(BE$15,0))-MAX($AW432,BE$15),),
_xlfn.IFS(
AND(MONTH($AW432)=MONTH(BE$15),MONTH($AX432)&lt;&gt;MONTH(BE$15)),
NETWORKDAYS.INTL($AW432,$AW432+_xlpm.DD,1,_xlpm.VD),
AND(MONTH($AW432)&lt;&gt;MONTH(BE$15),MONTH($AX432)=MONTH(BE$15)),
NETWORKDAYS.INTL(($AX432)-_xlpm.DD,$AX432,1,_xlpm.VD),
AND(MONTH($AW432)&lt;MONTH(BE$15),MONTH($AX432)&gt;MONTH(BE$15)),
NETWORKDAYS.INTL((EOMONTH(BE$15-1,1))-_xlpm.DD,EOMONTH(BE$15-1,1),1,_xlpm.VD),
AND(MONTH($AW432)=MONTH(BE$15),MONTH($AX432)=MONTH(BE$15)),
NETWORKDAYS.INTL($AW432,$AX432,1,_xlpm.VD)))),0)),
$DH432="месяц",
$DR432*BE432,
$DH432="неделя",
$DR432*BE432/7*(ROUNDUP((DAY(EOMONTH(BE$15,0)))/4,0))),
0)</f>
        <v/>
      </c>
      <c r="DY432" s="125">
        <f t="array" ref="DY432">
IFERROR(_xlfn.IFS(
$DH432="день_1",
$DR432*$BL432/($AX432-$AW432+1)*BF432*(DAY(EOMONTH(BF$15,0))),
$DH432="день_2",
$DR432/30*MAX(MIN($AX432,EOMONTH(BF$15,0))-MAX($AW432,BF$15)+1,),
$DH432="раб.день",
$DR432/30*(IFERROR(
_xlfn.LET(_xlpm.VD,
CHOOSE(
{1;2;3;4;5;6;7;8;9;10;11;12;13;14;15;16;17;18},
45658,45659,45660,45661,45662,45663,45664,45665,45711,45724,45778,45779,45785,45786,45820,45821,45965,46022),
_xlfn.LET(_xlpm.DD,
MAX(MIN($AX432,EOMONTH(BF$15,0))-MAX($AW432,BF$15),),
_xlfn.IFS(
AND(MONTH($AW432)=MONTH(BF$15),MONTH($AX432)&lt;&gt;MONTH(BF$15)),
NETWORKDAYS.INTL($AW432,$AW432+_xlpm.DD,1,_xlpm.VD),
AND(MONTH($AW432)&lt;&gt;MONTH(BF$15),MONTH($AX432)=MONTH(BF$15)),
NETWORKDAYS.INTL(($AX432)-_xlpm.DD,$AX432,1,_xlpm.VD),
AND(MONTH($AW432)&lt;MONTH(BF$15),MONTH($AX432)&gt;MONTH(BF$15)),
NETWORKDAYS.INTL((EOMONTH(BF$15-1,1))-_xlpm.DD,EOMONTH(BF$15-1,1),1,_xlpm.VD),
AND(MONTH($AW432)=MONTH(BF$15),MONTH($AX432)=MONTH(BF$15)),
NETWORKDAYS.INTL($AW432,$AX432,1,_xlpm.VD)))),0)),
$DH432="месяц",
$DR432*BF432,
$DH432="неделя",
$DR432*BF432/7*(ROUNDUP((DAY(EOMONTH(BF$15,0)))/4,0))),
0)</f>
        <v/>
      </c>
      <c r="DZ432" s="125">
        <f t="array" ref="DZ432">
IFERROR(_xlfn.IFS(
$DH432="день_1",
$DR432*$BL432/($AX432-$AW432+1)*BG432*(DAY(EOMONTH(BG$15,0))),
$DH432="день_2",
$DR432/30*MAX(MIN($AX432,EOMONTH(BG$15,0))-MAX($AW432,BG$15)+1,),
$DH432="раб.день",
$DR432/30*(IFERROR(
_xlfn.LET(_xlpm.VD,
CHOOSE(
{1;2;3;4;5;6;7;8;9;10;11;12;13;14;15;16;17;18},
45658,45659,45660,45661,45662,45663,45664,45665,45711,45724,45778,45779,45785,45786,45820,45821,45965,46022),
_xlfn.LET(_xlpm.DD,
MAX(MIN($AX432,EOMONTH(BG$15,0))-MAX($AW432,BG$15),),
_xlfn.IFS(
AND(MONTH($AW432)=MONTH(BG$15),MONTH($AX432)&lt;&gt;MONTH(BG$15)),
NETWORKDAYS.INTL($AW432,$AW432+_xlpm.DD,1,_xlpm.VD),
AND(MONTH($AW432)&lt;&gt;MONTH(BG$15),MONTH($AX432)=MONTH(BG$15)),
NETWORKDAYS.INTL(($AX432)-_xlpm.DD,$AX432,1,_xlpm.VD),
AND(MONTH($AW432)&lt;MONTH(BG$15),MONTH($AX432)&gt;MONTH(BG$15)),
NETWORKDAYS.INTL((EOMONTH(BG$15-1,1))-_xlpm.DD,EOMONTH(BG$15-1,1),1,_xlpm.VD),
AND(MONTH($AW432)=MONTH(BG$15),MONTH($AX432)=MONTH(BG$15)),
NETWORKDAYS.INTL($AW432,$AX432,1,_xlpm.VD)))),0)),
$DH432="месяц",
$DR432*BG432,
$DH432="неделя",
$DR432*BG432/7*(ROUNDUP((DAY(EOMONTH(BG$15,0)))/4,0))),
0)</f>
        <v/>
      </c>
      <c r="EA432" s="125">
        <f t="array" ref="EA432">
IFERROR(_xlfn.IFS(
$DH432="день_1",
$DR432*$BL432/($AX432-$AW432+1)*BH432*(DAY(EOMONTH(BH$15,0))),
$DH432="день_2",
$DR432/30*MAX(MIN($AX432,EOMONTH(BH$15,0))-MAX($AW432,BH$15)+1,),
$DH432="раб.день",
$DR432/30*(IFERROR(
_xlfn.LET(_xlpm.VD,
CHOOSE(
{1;2;3;4;5;6;7;8;9;10;11;12;13;14;15;16;17;18},
45658,45659,45660,45661,45662,45663,45664,45665,45711,45724,45778,45779,45785,45786,45820,45821,45965,46022),
_xlfn.LET(_xlpm.DD,
MAX(MIN($AX432,EOMONTH(BH$15,0))-MAX($AW432,BH$15),),
_xlfn.IFS(
AND(MONTH($AW432)=MONTH(BH$15),MONTH($AX432)&lt;&gt;MONTH(BH$15)),
NETWORKDAYS.INTL($AW432,$AW432+_xlpm.DD,1,_xlpm.VD),
AND(MONTH($AW432)&lt;&gt;MONTH(BH$15),MONTH($AX432)=MONTH(BH$15)),
NETWORKDAYS.INTL(($AX432)-_xlpm.DD,$AX432,1,_xlpm.VD),
AND(MONTH($AW432)&lt;MONTH(BH$15),MONTH($AX432)&gt;MONTH(BH$15)),
NETWORKDAYS.INTL((EOMONTH(BH$15-1,1))-_xlpm.DD,EOMONTH(BH$15-1,1),1,_xlpm.VD),
AND(MONTH($AW432)=MONTH(BH$15),MONTH($AX432)=MONTH(BH$15)),
NETWORKDAYS.INTL($AW432,$AX432,1,_xlpm.VD)))),0)),
$DH432="месяц",
$DR432*BH432,
$DH432="неделя",
$DR432*BH432/7*(ROUNDUP((DAY(EOMONTH(BH$15,0)))/4,0))),
0)</f>
        <v/>
      </c>
      <c r="EB432" s="125">
        <f t="array" ref="EB432">
IFERROR(_xlfn.IFS(
$DH432="день_1",
$DR432*$BL432/($AX432-$AW432+1)*BI432*(DAY(EOMONTH(BI$15,0))),
$DH432="день_2",
$DR432/30*MAX(MIN($AX432,EOMONTH(BI$15,0))-MAX($AW432,BI$15)+1,),
$DH432="раб.день",
$DR432/30*(IFERROR(
_xlfn.LET(_xlpm.VD,
CHOOSE(
{1;2;3;4;5;6;7;8;9;10;11;12;13;14;15;16;17;18},
45658,45659,45660,45661,45662,45663,45664,45665,45711,45724,45778,45779,45785,45786,45820,45821,45965,46022),
_xlfn.LET(_xlpm.DD,
MAX(MIN($AX432,EOMONTH(BI$15,0))-MAX($AW432,BI$15),),
_xlfn.IFS(
AND(MONTH($AW432)=MONTH(BI$15),MONTH($AX432)&lt;&gt;MONTH(BI$15)),
NETWORKDAYS.INTL($AW432,$AW432+_xlpm.DD,1,_xlpm.VD),
AND(MONTH($AW432)&lt;&gt;MONTH(BI$15),MONTH($AX432)=MONTH(BI$15)),
NETWORKDAYS.INTL(($AX432)-_xlpm.DD,$AX432,1,_xlpm.VD),
AND(MONTH($AW432)&lt;MONTH(BI$15),MONTH($AX432)&gt;MONTH(BI$15)),
NETWORKDAYS.INTL((EOMONTH(BI$15-1,1))-_xlpm.DD,EOMONTH(BI$15-1,1),1,_xlpm.VD),
AND(MONTH($AW432)=MONTH(BI$15),MONTH($AX432)=MONTH(BI$15)),
NETWORKDAYS.INTL($AW432,$AX432,1,_xlpm.VD)))),0)),
$DH432="месяц",
$DR432*BI432,
$DH432="неделя",
$DR432*BI432/7*(ROUNDUP((DAY(EOMONTH(BI$15,0)))/4,0))),
0)</f>
        <v/>
      </c>
      <c r="EC432" s="125">
        <f t="array" ref="EC432">
IFERROR(_xlfn.IFS(
$DH432="день_1",
$DR432*$BL432/($AX432-$AW432+1)*BJ432*(DAY(EOMONTH(BJ$15,0))),
$DH432="день_2",
$DR432/30*MAX(MIN($AX432,EOMONTH(BJ$15,0))-MAX($AW432,BJ$15)+1,),
$DH432="раб.день",
$DR432/30*(IFERROR(
_xlfn.LET(_xlpm.VD,
CHOOSE(
{1;2;3;4;5;6;7;8;9;10;11;12;13;14;15;16;17;18},
45658,45659,45660,45661,45662,45663,45664,45665,45711,45724,45778,45779,45785,45786,45820,45821,45965,46022),
_xlfn.LET(_xlpm.DD,
MAX(MIN($AX432,EOMONTH(BJ$15,0))-MAX($AW432,BJ$15),),
_xlfn.IFS(
AND(MONTH($AW432)=MONTH(BJ$15),MONTH($AX432)&lt;&gt;MONTH(BJ$15)),
NETWORKDAYS.INTL($AW432,$AW432+_xlpm.DD,1,_xlpm.VD),
AND(MONTH($AW432)&lt;&gt;MONTH(BJ$15),MONTH($AX432)=MONTH(BJ$15)),
NETWORKDAYS.INTL(($AX432)-_xlpm.DD,$AX432,1,_xlpm.VD),
AND(MONTH($AW432)&lt;MONTH(BJ$15),MONTH($AX432)&gt;MONTH(BJ$15)),
NETWORKDAYS.INTL((EOMONTH(BJ$15-1,1))-_xlpm.DD,EOMONTH(BJ$15-1,1),1,_xlpm.VD),
AND(MONTH($AW432)=MONTH(BJ$15),MONTH($AX432)=MONTH(BJ$15)),
NETWORKDAYS.INTL($AW432,$AX432,1,_xlpm.VD)))),0)),
$DH432="месяц",
$DR432*BJ432,
$DH432="неделя",
$DR432*BJ432/7*(ROUNDUP((DAY(EOMONTH(BJ$15,0)))/4,0))),
0)</f>
        <v/>
      </c>
      <c r="ED432" s="125">
        <f t="array" ref="ED432">
IFERROR(_xlfn.IFS(
$DH432="день_1",
$DR432*$BL432/($AX432-$AW432+1)*BK432*(DAY(EOMONTH(BK$15,0))),
$DH432="день_2",
$DR432/30*MAX(MIN($AX432,EOMONTH(BK$15,0))-MAX($AW432,BK$15)+1,),
$DH432="раб.день",
$DR432/30*(IFERROR(
_xlfn.LET(_xlpm.VD,
CHOOSE(
{1;2;3;4;5;6;7;8;9;10;11;12;13;14;15;16;17;18},
45658,45659,45660,45661,45662,45663,45664,45665,45711,45724,45778,45779,45785,45786,45820,45821,45965,46022),
_xlfn.LET(_xlpm.DD,
MAX(MIN($AX432,EOMONTH(BK$15,0))-MAX($AW432,BK$15),),
_xlfn.IFS(
AND(MONTH($AW432)=MONTH(BK$15),MONTH($AX432)&lt;&gt;MONTH(BK$15)),
NETWORKDAYS.INTL($AW432,$AW432+_xlpm.DD,1,_xlpm.VD),
AND(MONTH($AW432)&lt;&gt;MONTH(BK$15),MONTH($AX432)=MONTH(BK$15)),
NETWORKDAYS.INTL(($AX432)-_xlpm.DD,$AX432,1,_xlpm.VD),
AND(MONTH($AW432)&lt;MONTH(BK$15),MONTH($AX432)&gt;MONTH(BK$15)),
NETWORKDAYS.INTL((EOMONTH(BK$15-1,1))-_xlpm.DD,EOMONTH(BK$15-1,1),1,_xlpm.VD),
AND(MONTH($AW432)=MONTH(BK$15),MONTH($AX432)=MONTH(BK$15)),
NETWORKDAYS.INTL($AW432,$AX432,1,_xlpm.VD)))),0)),
$DH432="месяц",
$DR432*BK432,
$DH432="неделя",
$DR432*BK432/7*(ROUNDUP((DAY(EOMONTH(BK$15,0)))/4,0))),
0)</f>
        <v/>
      </c>
      <c r="EE432" s="125">
        <f>SUM($DS432,$DT432,$DU432,$DV432,$DW432,$DX432,$DY432,$DZ432,$EA432,$EB432,$EC432,$ED432)</f>
        <v/>
      </c>
      <c r="EF432" s="125">
        <f>IFERROR(ROUND($EE432*(1+$EP432),2),0)</f>
        <v/>
      </c>
      <c r="EG432" s="128" t="n">
        <v>1</v>
      </c>
      <c r="EH432" s="126" t="n">
        <v>0</v>
      </c>
      <c r="EI432" s="126">
        <f>ROUND(SUM($EH432:$EH432)*SUM($AB432:$AB432)*$EG432,2)</f>
        <v/>
      </c>
      <c r="EJ432" s="126">
        <f>ROUND($EI432*(1+$EP432),2)</f>
        <v/>
      </c>
      <c r="EK432" s="126" t="n">
        <v>0</v>
      </c>
      <c r="EL432" s="126">
        <f>ROUND(SUM($EK432:$EK432)*SUM($AB432:$AB432)*$EG432,2)</f>
        <v/>
      </c>
      <c r="EM432" s="126">
        <f>ROUND($EL432*(1+$EP432),2)</f>
        <v/>
      </c>
      <c r="EN432" s="126">
        <f>SUM($EE432,$EI432,$EL432)</f>
        <v/>
      </c>
      <c r="EO432" s="126">
        <f>SUM($EF432,$EJ432,$EM432)</f>
        <v/>
      </c>
      <c r="EP432" s="59" t="inlineStr">
        <is>
          <t>20%</t>
        </is>
      </c>
      <c r="EQ432" s="59" t="n"/>
      <c r="ER432" s="60">
        <f t="array" ref="ER432">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MATCH(ES432,
{"AMS";"RussOutdoor";"HD Outdoor";"Ingroup";"IQ";"Ledproduction";"LisChannel";"Logic";"Media-PPL";"NovikovTV | НовиковТВ";"SMA";"SOK";"КрокусТВ | CrocusTV | IndoorTV";"Сити";"ТЯК Москва"},
0)),"")</f>
        <v/>
      </c>
      <c r="ES432" s="60" t="n"/>
      <c r="ET432" s="60">
        <f t="array" ref="ET432">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MATCH(ES432,
{"AMS";"RussOutdoor";"HD Outdoor";"Ingroup";"IQ";"Ledproduction";"LisChannel";"Logic";"Media-PPL";"NovikovTV | НовиковТВ";"SMA";"SOK";"КрокусТВ | CrocusTV | IndoorTV";"Сити";"ТЯК Москва"},
0)),"")</f>
        <v/>
      </c>
      <c r="EU432" s="60" t="n"/>
      <c r="EV432" s="60" t="n"/>
      <c r="EX432" s="110">
        <f t="array" ref="EX432">
($AR432/30
+N("ТРАФИК ПЛОЩАДКИ"))*
(IFERROR(
_xlfn.LET(
_xlpm.GPR,
HLOOKUP($L432,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(MATCH($T432,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IF($Q432="цифровой",_xlpm.GPR/$AG432,_xlpm.GPR/60)),
0)
+N("DWELL TIME"))*
(IF($AB432=0,0,IF($AB432=1,0.3,IF($AB432=2,0.5,IF($AB432&gt;2,1))))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_xlfn.IFS($AC432="да",1.2,$AC432="нет",1)*
_xlfn.IFS($AD432="да",1.2,$AD432="нет",1)*
IF(R432="статический",1,1.2)*
$X432*
INDEX(
{1.2;1;1.2;1.2;1;1.2;1.2;1.2;1.2;1.2;1.2;1;1.2;1.2;1.2;1.2;1;1;1.2;1.2;1.2;1;1;1;1;1.2;1.2;1.2;1.2;1;1;1;1;1.2;1.2;1.2;1.2;1.2;1.2;1.2;1.2;1;1;1.2;1;1;1;1;1.5;1;1;1.5;1.5;1.2},
MATCH($Q432,_xlpm.MI,0)))&gt;{0.02;0.04;0.06;0.1;0.2;0.4;0.6;0.8;1;2;4;6})),
{0;1;2;3;4;5;6;7;8;9;10;11;12},
0)))
+N("КОЭФФИЦИЕНТ КОНТАКТА"))))*
(_xlfn.IFS($X432&lt;0.1,$X432/1000,$X432&gt;25,5.2,AND($X432&gt;=0.1,$X432&lt;=25),(($X432*2+0.1)/10)*($X432/10)))*
IFERROR((_xlfn.LET(
_xlpm.MA,
{0;0.8;0.85;0.9;0.95;1},
_xlpm.MAA,
{0;1;2;3;4;5},
INDEX(_xlpm.MA,MATCH(SUMPRODUCT(--((IF(ROUND(_xlpm.MAA,1)&gt;5,5,ROUND($AB432,1)))&gt;{0;1;2;3;4;5})),_xlpm.MAA,0)))
+N("КОЭФФИЦИЕНТ КОЛ-ВО КОНСТРУКЦИЙ")),1)*
$AB432,0))*
(IF($Q432="цифровой",$AG432/15*$AI432,1)
+N("ДЛЯ ЦИФРЫ"))</f>
        <v/>
      </c>
      <c r="EY432" s="110">
        <f>IFERROR(EX432*AY432,0)</f>
        <v/>
      </c>
      <c r="EZ432" s="131">
        <f>IFERROR(DP432/EY432*1000,0)</f>
        <v/>
      </c>
      <c r="FA432" s="112">
        <f>IFERROR(FC432/FB432,0)</f>
        <v/>
      </c>
      <c r="FB432" s="112">
        <f>IFERROR((FC432/(EY432/FF432*#REF!))*0.825,0)</f>
        <v/>
      </c>
      <c r="FC432" s="112">
        <f>IFERROR(((EX432*30/AR432)*100)/30,0)</f>
        <v/>
      </c>
      <c r="FD432" s="112">
        <f>IFERROR(EY432/G432*100%,0)</f>
        <v/>
      </c>
      <c r="FE432" s="112">
        <f>IFERROR(FD432/FC432*100%,0)</f>
        <v/>
      </c>
      <c r="FF432" s="110">
        <f>IFERROR(AR432/30*AY432,0)</f>
        <v/>
      </c>
    </row>
    <row r="433" ht="13" customHeight="1">
      <c r="A433" s="59" t="n"/>
      <c r="B433" s="60" t="n"/>
      <c r="C433" s="60" t="n"/>
      <c r="D433" s="60">
        <f t="array" ref="D433">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MATCH($E433,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33" s="60">
        <f t="array" ref="E433">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MATCH($F433,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33" s="60" t="inlineStr"/>
      <c r="G433" s="60" t="n"/>
      <c r="H433" s="60">
        <f t="array" ref="H433">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MATCH($I433,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33" s="60" t="n"/>
      <c r="J433" s="60" t="n"/>
      <c r="K433" s="60" t="n"/>
      <c r="L433" s="60" t="n"/>
      <c r="M433" s="60" t="n"/>
      <c r="N433" s="60" t="n"/>
      <c r="O433" s="60" t="n"/>
      <c r="P433" s="60">
        <f t="array" ref="P433">
_xlfn.IFS(
ISNUMBER(MATCH($Q433,{"шелфбаннер","разделитель","монетница","чековая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ISNUMBER(MATCH($Q433,{"LED/LCD","видеокулер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ISNUMBER(MATCH($Q433,{"автомобиль","машина","выставочное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ISNUMBER(MATCH($Q433,{"билборд","лифтовая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ISNUMBER(MATCH($Q433,{"навигация","подвесной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ISNUMBER(MATCH($Q433,{"движущаяся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ISNUMBER(MATCH($Q433,{"каталог","журнал"},)),
"Пресса",
$Q433="","")</f>
        <v/>
      </c>
      <c r="Q433" s="60" t="n"/>
      <c r="R433" s="60">
        <f t="array" ref="R433">
IFERROR(
_xlfn.IFS(
OR(ISNUMBER(MATCH($Q433,{"экспозиция","макет","стенд","автостенд","авто стенд","выставочное пространство","выставочные стенды","модульные выставочные стенды","3Д конструкция","3D конструкция"},)),P433="Экспонирование"),
"нестандартный",
ISNUMBER(MATCH($Q433,{"скроллер","призматрон"},)),
"динамический",
$P433="Видео",
"цифровой",
OR($P433="Пресса",$P433="Щит",$P433="POSm",$P433="Подвес",$P433="Брендирование/оклейка"),
"статический"),"")</f>
        <v/>
      </c>
      <c r="S433" s="59" t="n"/>
      <c r="T433" s="60" t="n"/>
      <c r="U433" s="60" t="n"/>
      <c r="V433" s="60">
        <f>
IF(P433="Видео",
"цифровой постер/ролик",
IF(ISNUMBER(MATCH(Q433,{"короб световой","короб световой | лайтбокс","короб световой | кристалайт","лайтбокс","лайт бокс","кристалайт","LB","lightbox"},)),
"бэклит",
IF(P433="Брендирование/оклейка",
"перфарированная пленка/самоклейка",
IF(P433="Экспонирование",
"под запрос",
IF(P433="Подвес",
"баннер/ткань",
"")))))</f>
        <v/>
      </c>
      <c r="W433" s="59" t="n"/>
      <c r="X433" s="59" t="n"/>
      <c r="Y433" s="59" t="n"/>
      <c r="Z433" s="61" t="n"/>
      <c r="AA433" s="61" t="n"/>
      <c r="AB433" s="61">
        <f>IF(BL433&gt;0,Z433,0)</f>
        <v/>
      </c>
      <c r="AC433" s="59" t="n"/>
      <c r="AD433" s="59" t="n"/>
      <c r="AE433" s="59" t="n"/>
      <c r="AF433" s="59" t="n"/>
      <c r="AG433" s="59" t="n"/>
      <c r="AH433" s="59" t="n"/>
      <c r="AI433" s="59" t="n"/>
      <c r="AJ433" s="59" t="n"/>
      <c r="AK433" s="59" t="n"/>
      <c r="AL433" s="62">
        <f>IFERROR(IF(OR(R433="статический",R433="динамический",R433="нестандартный",R433="",R433=""),"-",IF(AND(AH433="-",AI433="-"),"-",AK433*3600/AH433*AI433)),"-")</f>
        <v/>
      </c>
      <c r="AM433" s="62">
        <f>IFERROR(IF(OR(R433="статический",R433="динамический",R433="",R433="", R433="BTL",R433="нестандартный"),"-",AG433*AI433*AL433/60),"-")</f>
        <v/>
      </c>
      <c r="AN433" s="63">
        <f>IFERROR(IF(AH433="","-",AG433*AI433/AH433),"-")</f>
        <v/>
      </c>
      <c r="AO433" s="59">
        <f>IFERROR(IF(OR($R433="статический",$R433="динамический",$R433="",$R433="",$R433="BTL",$R433="нестандартный"),"-",$AL433*$AY433),"-")</f>
        <v/>
      </c>
      <c r="AP433" s="62">
        <f>IFERROR(IF(OR($R433="статический",$R433="динамический",$R433="",$R433="",$R433="BTL",$R433="нестандартный"),"-",$AM433*AY433),"-")</f>
        <v/>
      </c>
      <c r="AQ433" s="64" t="n"/>
      <c r="AR433" s="61" t="n"/>
      <c r="AS433" s="61" t="n"/>
      <c r="AT433" s="61" t="n"/>
      <c r="AU433" s="65" t="n"/>
      <c r="AV433" s="124">
        <f>IFERROR(DR433/AT433*1000,"n/a")</f>
        <v/>
      </c>
      <c r="AW433" s="67" t="n"/>
      <c r="AX433" s="67" t="n"/>
      <c r="AY433" s="43">
        <f>IFERROR(IF(OR($AW433="",$AX433=""),"",_xlfn.DAYS($AX433+1,$AW433)),"")</f>
        <v/>
      </c>
      <c r="AZ433" s="68">
        <f t="array" ref="AZ433">
_xlfn.LET(_xlpm.COEFF,
IF($AW433+$AX433=0,0,IF(MAX(MIN($AX433,EOMONTH(AZ$15,0))-MAX($AW433,AZ$15)+1,)&gt;0,1,0)),
_xlfn.IFS(
$ES433="LisChannel",
_xlpm.COEFF*
INDEX({1;1;1.2;1.2;1;1;1;1;1.2;1.2;1.2;1.2},
MATCH(MONTH(AZ$15),
{1,2,3,4,5,6,7,8,9,10,11,12})),
CONCATENATE($ES433," ",$L433)="RussOutdoor метро",
_xlpm.COEFF*
INDEX({0.8;0.9;1.1;1.1;1;1;1;1;1.1;1.1;1.1;1.1},
MATCH(MONTH(AZ$15),
{1,2,3,4,5,6,7,8,9,10,11,12})),
$ES433&lt;&gt;"LisChannel",
_xlpm.COEFF,
$ES433&lt;&gt;"RussOutdoor",
_xlpm.COEFF))</f>
        <v/>
      </c>
      <c r="BA433" s="68">
        <f t="array" ref="BA433">
_xlfn.LET(_xlpm.COEFF,
IF($AW433+$AX433=0,0,IF(MAX(MIN($AX433,EOMONTH(BA$15,0))-MAX($AW433,BA$15)+1,)&gt;0,1,0)),
_xlfn.IFS(
$ES433="LisChannel",
_xlpm.COEFF*
INDEX({1;1;1.2;1.2;1;1;1;1;1.2;1.2;1.2;1.2},
MATCH(MONTH(BA$15),
{1,2,3,4,5,6,7,8,9,10,11,12})),
CONCATENATE($ES433," ",$L433)="RussOutdoor метро",
_xlpm.COEFF*
INDEX({0.8;0.9;1.1;1.1;1;1;1;1;1.1;1.1;1.1;1.1},
MATCH(MONTH(BA$15),
{1,2,3,4,5,6,7,8,9,10,11,12})),
$ES433&lt;&gt;"LisChannel",
_xlpm.COEFF,
$ES433&lt;&gt;"RussOutdoor",
_xlpm.COEFF))</f>
        <v/>
      </c>
      <c r="BB433" s="68">
        <f t="array" ref="BB433">
_xlfn.LET(_xlpm.COEFF,
IF($AW433+$AX433=0,0,IF(MAX(MIN($AX433,EOMONTH(BB$15,0))-MAX($AW433,BB$15)+1,)&gt;0,1,0)),
_xlfn.IFS(
$ES433="LisChannel",
_xlpm.COEFF*
INDEX({1;1;1.2;1.2;1;1;1;1;1.2;1.2;1.2;1.2},
MATCH(MONTH(BB$15),
{1,2,3,4,5,6,7,8,9,10,11,12})),
CONCATENATE($ES433," ",$L433)="RussOutdoor метро",
_xlpm.COEFF*
INDEX({0.8;0.9;1.1;1.1;1;1;1;1;1.1;1.1;1.1;1.1},
MATCH(MONTH(BB$15),
{1,2,3,4,5,6,7,8,9,10,11,12})),
$ES433&lt;&gt;"LisChannel",
_xlpm.COEFF,
$ES433&lt;&gt;"RussOutdoor",
_xlpm.COEFF))</f>
        <v/>
      </c>
      <c r="BC433" s="68">
        <f t="array" ref="BC433">
_xlfn.LET(_xlpm.COEFF,
IF($AW433+$AX433=0,0,IF(MAX(MIN($AX433,EOMONTH(BC$15,0))-MAX($AW433,BC$15)+1,)&gt;0,1,0)),
_xlfn.IFS(
$ES433="LisChannel",
_xlpm.COEFF*
INDEX({1;1;1.2;1.2;1;1;1;1;1.2;1.2;1.2;1.2},
MATCH(MONTH(BC$15),
{1,2,3,4,5,6,7,8,9,10,11,12})),
CONCATENATE($ES433," ",$L433)="RussOutdoor метро",
_xlpm.COEFF*
INDEX({0.8;0.9;1.1;1.1;1;1;1;1;1.1;1.1;1.1;1.1},
MATCH(MONTH(BC$15),
{1,2,3,4,5,6,7,8,9,10,11,12})),
$ES433&lt;&gt;"LisChannel",
_xlpm.COEFF,
$ES433&lt;&gt;"RussOutdoor",
_xlpm.COEFF))</f>
        <v/>
      </c>
      <c r="BD433" s="68">
        <f t="array" ref="BD433">
_xlfn.LET(_xlpm.COEFF,
IF($AW433+$AX433=0,0,IF(MAX(MIN($AX433,EOMONTH(BD$15,0))-MAX($AW433,BD$15)+1,)&gt;0,1,0)),
_xlfn.IFS(
$ES433="LisChannel",
_xlpm.COEFF*
INDEX({1;1;1.2;1.2;1;1;1;1;1.2;1.2;1.2;1.2},
MATCH(MONTH(BD$15),
{1,2,3,4,5,6,7,8,9,10,11,12})),
CONCATENATE($ES433," ",$L433)="RussOutdoor метро",
_xlpm.COEFF*
INDEX({0.8;0.9;1.1;1.1;1;1;1;1;1.1;1.1;1.1;1.1},
MATCH(MONTH(BD$15),
{1,2,3,4,5,6,7,8,9,10,11,12})),
$ES433&lt;&gt;"LisChannel",
_xlpm.COEFF,
$ES433&lt;&gt;"RussOutdoor",
_xlpm.COEFF))</f>
        <v/>
      </c>
      <c r="BE433" s="68">
        <f t="array" ref="BE433">
_xlfn.LET(_xlpm.COEFF,
IF($AW433+$AX433=0,0,IF(MAX(MIN($AX433,EOMONTH(BE$15,0))-MAX($AW433,BE$15)+1,)&gt;0,1,0)),
_xlfn.IFS(
$ES433="LisChannel",
_xlpm.COEFF*
INDEX({1;1;1.2;1.2;1;1;1;1;1.2;1.2;1.2;1.2},
MATCH(MONTH(BE$15),
{1,2,3,4,5,6,7,8,9,10,11,12})),
CONCATENATE($ES433," ",$L433)="RussOutdoor метро",
_xlpm.COEFF*
INDEX({0.8;0.9;1.1;1.1;1;1;1;1;1.1;1.1;1.1;1.1},
MATCH(MONTH(BE$15),
{1,2,3,4,5,6,7,8,9,10,11,12})),
$ES433&lt;&gt;"LisChannel",
_xlpm.COEFF,
$ES433&lt;&gt;"RussOutdoor",
_xlpm.COEFF))</f>
        <v/>
      </c>
      <c r="BF433" s="68">
        <f t="array" ref="BF433">
_xlfn.LET(_xlpm.COEFF,
IF($AW433+$AX433=0,0,IF(MAX(MIN($AX433,EOMONTH(BF$15,0))-MAX($AW433,BF$15)+1,)&gt;0,1,0)),
_xlfn.IFS(
$ES433="LisChannel",
_xlpm.COEFF*
INDEX({1;1;1.2;1.2;1;1;1;1;1.2;1.2;1.2;1.2},
MATCH(MONTH(BF$15),
{1,2,3,4,5,6,7,8,9,10,11,12})),
CONCATENATE($ES433," ",$L433)="RussOutdoor метро",
_xlpm.COEFF*
INDEX({0.8;0.9;1.1;1.1;1;1;1;1;1.1;1.1;1.1;1.1},
MATCH(MONTH(BF$15),
{1,2,3,4,5,6,7,8,9,10,11,12})),
$ES433&lt;&gt;"LisChannel",
_xlpm.COEFF,
$ES433&lt;&gt;"RussOutdoor",
_xlpm.COEFF))</f>
        <v/>
      </c>
      <c r="BG433" s="68">
        <f t="array" ref="BG433">
_xlfn.LET(_xlpm.COEFF,
IF($AW433+$AX433=0,0,IF(MAX(MIN($AX433,EOMONTH(BG$15,0))-MAX($AW433,BG$15)+1,)&gt;0,1,0)),
_xlfn.IFS(
$ES433="LisChannel",
_xlpm.COEFF*
INDEX({1;1;1.2;1.2;1;1;1;1;1.2;1.2;1.2;1.2},
MATCH(MONTH(BG$15),
{1,2,3,4,5,6,7,8,9,10,11,12})),
CONCATENATE($ES433," ",$L433)="RussOutdoor метро",
_xlpm.COEFF*
INDEX({0.8;0.9;1.1;1.1;1;1;1;1;1.1;1.1;1.1;1.1},
MATCH(MONTH(BG$15),
{1,2,3,4,5,6,7,8,9,10,11,12})),
$ES433&lt;&gt;"LisChannel",
_xlpm.COEFF,
$ES433&lt;&gt;"RussOutdoor",
_xlpm.COEFF))</f>
        <v/>
      </c>
      <c r="BH433" s="68">
        <f t="array" ref="BH433">
_xlfn.LET(_xlpm.COEFF,
IF($AW433+$AX433=0,0,IF(MAX(MIN($AX433,EOMONTH(BH$15,0))-MAX($AW433,BH$15)+1,)&gt;0,1,0)),
_xlfn.IFS(
$ES433="LisChannel",
_xlpm.COEFF*
INDEX({1;1;1.2;1.2;1;1;1;1;1.2;1.2;1.2;1.2},
MATCH(MONTH(BH$15),
{1,2,3,4,5,6,7,8,9,10,11,12})),
CONCATENATE($ES433," ",$L433)="RussOutdoor метро",
_xlpm.COEFF*
INDEX({0.8;0.9;1.1;1.1;1;1;1;1;1.1;1.1;1.1;1.1},
MATCH(MONTH(BH$15),
{1,2,3,4,5,6,7,8,9,10,11,12})),
$ES433&lt;&gt;"LisChannel",
_xlpm.COEFF,
$ES433&lt;&gt;"RussOutdoor",
_xlpm.COEFF))</f>
        <v/>
      </c>
      <c r="BI433" s="68">
        <f t="array" ref="BI433">
_xlfn.LET(_xlpm.COEFF,
IF($AW433+$AX433=0,0,IF(MAX(MIN($AX433,EOMONTH(BI$15,0))-MAX($AW433,BI$15)+1,)&gt;0,1,0)),
_xlfn.IFS(
$ES433="LisChannel",
_xlpm.COEFF*
INDEX({1;1;1.2;1.2;1;1;1;1;1.2;1.2;1.2;1.2},
MATCH(MONTH(BI$15),
{1,2,3,4,5,6,7,8,9,10,11,12})),
CONCATENATE($ES433," ",$L433)="RussOutdoor метро",
_xlpm.COEFF*
INDEX({0.8;0.9;1.1;1.1;1;1;1;1;1.1;1.1;1.1;1.1},
MATCH(MONTH(BI$15),
{1,2,3,4,5,6,7,8,9,10,11,12})),
$ES433&lt;&gt;"LisChannel",
_xlpm.COEFF,
$ES433&lt;&gt;"RussOutdoor",
_xlpm.COEFF))</f>
        <v/>
      </c>
      <c r="BJ433" s="68">
        <f t="array" ref="BJ433">
_xlfn.LET(_xlpm.COEFF,
IF($AW433+$AX433=0,0,IF(MAX(MIN($AX433,EOMONTH(BJ$15,0))-MAX($AW433,BJ$15)+1,)&gt;0,1,0)),
_xlfn.IFS(
$ES433="LisChannel",
_xlpm.COEFF*
INDEX({1;1;1.2;1.2;1;1;1;1;1.2;1.2;1.2;1.2},
MATCH(MONTH(BJ$15),
{1,2,3,4,5,6,7,8,9,10,11,12})),
CONCATENATE($ES433," ",$L433)="RussOutdoor метро",
_xlpm.COEFF*
INDEX({0.8;0.9;1.1;1.1;1;1;1;1;1.1;1.1;1.1;1.1},
MATCH(MONTH(BJ$15),
{1,2,3,4,5,6,7,8,9,10,11,12})),
$ES433&lt;&gt;"LisChannel",
_xlpm.COEFF,
$ES433&lt;&gt;"RussOutdoor",
_xlpm.COEFF))</f>
        <v/>
      </c>
      <c r="BK433" s="68">
        <f t="array" ref="BK433">
_xlfn.LET(_xlpm.COEFF,
IF($AW433+$AX433=0,0,IF(MAX(MIN($AX433,EOMONTH(BK$15,0))-MAX($AW433,BK$15)+1,)&gt;0,1,0)),
_xlfn.IFS(
$ES433="LisChannel",
_xlpm.COEFF*
INDEX({1;1;1.2;1.2;1;1;1;1;1.2;1.2;1.2;1.2},
MATCH(MONTH(BK$15),
{1,2,3,4,5,6,7,8,9,10,11,12})),
CONCATENATE($ES433," ",$L433)="RussOutdoor метро",
_xlpm.COEFF*
INDEX({0.8;0.9;1.1;1.1;1;1;1;1;1.1;1.1;1.1;1.1},
MATCH(MONTH(BK$15),
{1,2,3,4,5,6,7,8,9,10,11,12})),
$ES433&lt;&gt;"LisChannel",
_xlpm.COEFF,
$ES433&lt;&gt;"RussOutdoor",
_xlpm.COEFF))</f>
        <v/>
      </c>
      <c r="BL433" s="62">
        <f>COUNTIFS($AZ433:$BK433,"&gt;0")</f>
        <v/>
      </c>
      <c r="BM433" s="65" t="n"/>
      <c r="BN433" s="125">
        <f>$DJ433</f>
        <v/>
      </c>
      <c r="BO433" s="63">
        <f>$DQ433</f>
        <v/>
      </c>
      <c r="BP433" s="125">
        <f>
IFERROR(
IF($BL433=0,0,
$BN433*(1-$BO433)),
0)</f>
        <v/>
      </c>
      <c r="BQ433" s="125">
        <f t="array" ref="BQ433">
IFERROR(
_xlfn.IFS(
$DH433="день_1",
$BP433*$BL433/($AX433-$AW433+1)*AZ433*(DAY(EOMONTH(AZ$15,0))),
$DH433="день_2",
$BP433/30*MAX(MIN($AX433,EOMONTH(AZ$15,0))-MAX($AW433,AZ$15)+1,),
$DH433="раб.день",
$BP433/30*(IFERROR(
_xlfn.LET(_xlpm.VD,
CHOOSE(
{1;2;3;4;5;6;7;8;9;10;11;12;13;14;15;16;17;18},
45658,45659,45660,45661,45662,45663,45664,45665,45711,45724,45778,45779,45785,45786,45820,45821,45965,46022),
_xlfn.LET(_xlpm.DD,
MAX(MIN($AX433,EOMONTH(AZ$15,0))-MAX($AW433,AZ$15),),
_xlfn.IFS(
AND(MONTH($AW433)=MONTH(AZ$15),MONTH($AX433)&lt;&gt;MONTH(AZ$15)),
NETWORKDAYS.INTL($AW433,$AW433+_xlpm.DD,1,_xlpm.VD),
AND(MONTH($AW433)&lt;&gt;MONTH(AZ$15),MONTH($AX433)=MONTH(AZ$15)),
NETWORKDAYS.INTL(($AX433)-_xlpm.DD,$AX433,1,_xlpm.VD),
AND(MONTH($AW433)&lt;MONTH(AZ$15),MONTH($AX433)&gt;MONTH(AZ$15)),
NETWORKDAYS.INTL((EOMONTH(AZ$15-1,1))-_xlpm.DD,EOMONTH(AZ$15-1,1),1,_xlpm.VD),
AND(MONTH($AW433)=MONTH(AZ$15),MONTH($AX433)=MONTH(AZ$15)),
NETWORKDAYS.INTL($AW433,$AX433,1,_xlpm.VD)))),0)),
$DH433="месяц",
$BP433*AZ433,
$DH433="неделя",
$BP433*AZ433/7*(ROUNDUP((DAY(EOMONTH(AZ$15,0)))/4,0))),
0)</f>
        <v/>
      </c>
      <c r="BR433" s="125">
        <f t="array" ref="BR433">
IFERROR(
_xlfn.IFS(
$DH433="день_1",
$BP433*$BL433/($AX433-$AW433+1)*BA433*(DAY(EOMONTH(BA$15,0))),
$DH433="день_2",
$BP433/30*MAX(MIN($AX433,EOMONTH(BA$15,0))-MAX($AW433,BA$15)+1,),
$DH433="раб.день",
$BP433/30*(IFERROR(
_xlfn.LET(_xlpm.VD,
CHOOSE(
{1;2;3;4;5;6;7;8;9;10;11;12;13;14;15;16;17;18},
45658,45659,45660,45661,45662,45663,45664,45665,45711,45724,45778,45779,45785,45786,45820,45821,45965,46022),
_xlfn.LET(_xlpm.DD,
MAX(MIN($AX433,EOMONTH(BA$15,0))-MAX($AW433,BA$15),),
_xlfn.IFS(
AND(MONTH($AW433)=MONTH(BA$15),MONTH($AX433)&lt;&gt;MONTH(BA$15)),
NETWORKDAYS.INTL($AW433,$AW433+_xlpm.DD,1,_xlpm.VD),
AND(MONTH($AW433)&lt;&gt;MONTH(BA$15),MONTH($AX433)=MONTH(BA$15)),
NETWORKDAYS.INTL(($AX433)-_xlpm.DD,$AX433,1,_xlpm.VD),
AND(MONTH($AW433)&lt;MONTH(BA$15),MONTH($AX433)&gt;MONTH(BA$15)),
NETWORKDAYS.INTL((EOMONTH(BA$15-1,1))-_xlpm.DD,EOMONTH(BA$15-1,1),1,_xlpm.VD),
AND(MONTH($AW433)=MONTH(BA$15),MONTH($AX433)=MONTH(BA$15)),
NETWORKDAYS.INTL($AW433,$AX433,1,_xlpm.VD)))),0)),
$DH433="месяц",
$BP433*BA433,
$DH433="неделя",
$BP433*BA433/7*(ROUNDUP((DAY(EOMONTH(BA$15,0)))/4,0))),
0)</f>
        <v/>
      </c>
      <c r="BS433" s="125">
        <f t="array" ref="BS433">
IFERROR(
_xlfn.IFS(
$DH433="день_1",
$BP433*$BL433/($AX433-$AW433+1)*BB433*(DAY(EOMONTH(BB$15,0))),
$DH433="день_2",
$BP433/30*MAX(MIN($AX433,EOMONTH(BB$15,0))-MAX($AW433,BB$15)+1,),
$DH433="раб.день",
$BP433/30*(IFERROR(
_xlfn.LET(_xlpm.VD,
CHOOSE(
{1;2;3;4;5;6;7;8;9;10;11;12;13;14;15;16;17;18},
45658,45659,45660,45661,45662,45663,45664,45665,45711,45724,45778,45779,45785,45786,45820,45821,45965,46022),
_xlfn.LET(_xlpm.DD,
MAX(MIN($AX433,EOMONTH(BB$15,0))-MAX($AW433,BB$15),),
_xlfn.IFS(
AND(MONTH($AW433)=MONTH(BB$15),MONTH($AX433)&lt;&gt;MONTH(BB$15)),
NETWORKDAYS.INTL($AW433,$AW433+_xlpm.DD,1,_xlpm.VD),
AND(MONTH($AW433)&lt;&gt;MONTH(BB$15),MONTH($AX433)=MONTH(BB$15)),
NETWORKDAYS.INTL(($AX433)-_xlpm.DD,$AX433,1,_xlpm.VD),
AND(MONTH($AW433)&lt;MONTH(BB$15),MONTH($AX433)&gt;MONTH(BB$15)),
NETWORKDAYS.INTL((EOMONTH(BB$15-1,1))-_xlpm.DD,EOMONTH(BB$15-1,1),1,_xlpm.VD),
AND(MONTH($AW433)=MONTH(BB$15),MONTH($AX433)=MONTH(BB$15)),
NETWORKDAYS.INTL($AW433,$AX433,1,_xlpm.VD)))),0)),
$DH433="месяц",
$BP433*BB433,
$DH433="неделя",
$BP433*BB433/7*(ROUNDUP((DAY(EOMONTH(BB$15,0)))/4,0))),
0)</f>
        <v/>
      </c>
      <c r="BT433" s="125">
        <f t="array" ref="BT433">
IFERROR(
_xlfn.IFS(
$DH433="день_1",
$BP433*$BL433/($AX433-$AW433+1)*BC433*(DAY(EOMONTH(BC$15,0))),
$DH433="день_2",
$BP433/30*MAX(MIN($AX433,EOMONTH(BC$15,0))-MAX($AW433,BC$15)+1,),
$DH433="раб.день",
$BP433/30*(IFERROR(
_xlfn.LET(_xlpm.VD,
CHOOSE(
{1;2;3;4;5;6;7;8;9;10;11;12;13;14;15;16;17;18},
45658,45659,45660,45661,45662,45663,45664,45665,45711,45724,45778,45779,45785,45786,45820,45821,45965,46022),
_xlfn.LET(_xlpm.DD,
MAX(MIN($AX433,EOMONTH(BC$15,0))-MAX($AW433,BC$15),),
_xlfn.IFS(
AND(MONTH($AW433)=MONTH(BC$15),MONTH($AX433)&lt;&gt;MONTH(BC$15)),
NETWORKDAYS.INTL($AW433,$AW433+_xlpm.DD,1,_xlpm.VD),
AND(MONTH($AW433)&lt;&gt;MONTH(BC$15),MONTH($AX433)=MONTH(BC$15)),
NETWORKDAYS.INTL(($AX433)-_xlpm.DD,$AX433,1,_xlpm.VD),
AND(MONTH($AW433)&lt;MONTH(BC$15),MONTH($AX433)&gt;MONTH(BC$15)),
NETWORKDAYS.INTL((EOMONTH(BC$15-1,1))-_xlpm.DD,EOMONTH(BC$15-1,1),1,_xlpm.VD),
AND(MONTH($AW433)=MONTH(BC$15),MONTH($AX433)=MONTH(BC$15)),
NETWORKDAYS.INTL($AW433,$AX433,1,_xlpm.VD)))),0)),
$DH433="месяц",
$BP433*BC433,
$DH433="неделя",
$BP433*BC433/7*(ROUNDUP((DAY(EOMONTH(BC$15,0)))/4,0))),
0)</f>
        <v/>
      </c>
      <c r="BU433" s="125">
        <f t="array" ref="BU433">
IFERROR(
_xlfn.IFS(
$DH433="день_1",
$BP433*$BL433/($AX433-$AW433+1)*BD433*(DAY(EOMONTH(BD$15,0))),
$DH433="день_2",
$BP433/30*MAX(MIN($AX433,EOMONTH(BD$15,0))-MAX($AW433,BD$15)+1,),
$DH433="раб.день",
$BP433/30*(IFERROR(
_xlfn.LET(_xlpm.VD,
CHOOSE(
{1;2;3;4;5;6;7;8;9;10;11;12;13;14;15;16;17;18},
45658,45659,45660,45661,45662,45663,45664,45665,45711,45724,45778,45779,45785,45786,45820,45821,45965,46022),
_xlfn.LET(_xlpm.DD,
MAX(MIN($AX433,EOMONTH(BD$15,0))-MAX($AW433,BD$15),),
_xlfn.IFS(
AND(MONTH($AW433)=MONTH(BD$15),MONTH($AX433)&lt;&gt;MONTH(BD$15)),
NETWORKDAYS.INTL($AW433,$AW433+_xlpm.DD,1,_xlpm.VD),
AND(MONTH($AW433)&lt;&gt;MONTH(BD$15),MONTH($AX433)=MONTH(BD$15)),
NETWORKDAYS.INTL(($AX433)-_xlpm.DD,$AX433,1,_xlpm.VD),
AND(MONTH($AW433)&lt;MONTH(BD$15),MONTH($AX433)&gt;MONTH(BD$15)),
NETWORKDAYS.INTL((EOMONTH(BD$15-1,1))-_xlpm.DD,EOMONTH(BD$15-1,1),1,_xlpm.VD),
AND(MONTH($AW433)=MONTH(BD$15),MONTH($AX433)=MONTH(BD$15)),
NETWORKDAYS.INTL($AW433,$AX433,1,_xlpm.VD)))),0)),
$DH433="месяц",
$BP433*BD433,
$DH433="неделя",
$BP433*BD433/7*(ROUNDUP((DAY(EOMONTH(BD$15,0)))/4,0))),
0)</f>
        <v/>
      </c>
      <c r="BV433" s="125">
        <f t="array" ref="BV433">
IFERROR(
_xlfn.IFS(
$DH433="день_1",
$BP433*$BL433/($AX433-$AW433+1)*BE433*(DAY(EOMONTH(BE$15,0))),
$DH433="день_2",
$BP433/30*MAX(MIN($AX433,EOMONTH(BE$15,0))-MAX($AW433,BE$15)+1,),
$DH433="раб.день",
$BP433/30*(IFERROR(
_xlfn.LET(_xlpm.VD,
CHOOSE(
{1;2;3;4;5;6;7;8;9;10;11;12;13;14;15;16;17;18},
45658,45659,45660,45661,45662,45663,45664,45665,45711,45724,45778,45779,45785,45786,45820,45821,45965,46022),
_xlfn.LET(_xlpm.DD,
MAX(MIN($AX433,EOMONTH(BE$15,0))-MAX($AW433,BE$15),),
_xlfn.IFS(
AND(MONTH($AW433)=MONTH(BE$15),MONTH($AX433)&lt;&gt;MONTH(BE$15)),
NETWORKDAYS.INTL($AW433,$AW433+_xlpm.DD,1,_xlpm.VD),
AND(MONTH($AW433)&lt;&gt;MONTH(BE$15),MONTH($AX433)=MONTH(BE$15)),
NETWORKDAYS.INTL(($AX433)-_xlpm.DD,$AX433,1,_xlpm.VD),
AND(MONTH($AW433)&lt;MONTH(BE$15),MONTH($AX433)&gt;MONTH(BE$15)),
NETWORKDAYS.INTL((EOMONTH(BE$15-1,1))-_xlpm.DD,EOMONTH(BE$15-1,1),1,_xlpm.VD),
AND(MONTH($AW433)=MONTH(BE$15),MONTH($AX433)=MONTH(BE$15)),
NETWORKDAYS.INTL($AW433,$AX433,1,_xlpm.VD)))),0)),
$DH433="месяц",
$BP433*BE433,
$DH433="неделя",
$BP433*BE433/7*(ROUNDUP((DAY(EOMONTH(BE$15,0)))/4,0))),
0)</f>
        <v/>
      </c>
      <c r="BW433" s="125">
        <f t="array" ref="BW433">
IFERROR(
_xlfn.IFS(
$DH433="день_1",
$BP433*$BL433/($AX433-$AW433+1)*BF433*(DAY(EOMONTH(BF$15,0))),
$DH433="день_2",
$BP433/30*MAX(MIN($AX433,EOMONTH(BF$15,0))-MAX($AW433,BF$15)+1,),
$DH433="раб.день",
$BP433/30*(IFERROR(
_xlfn.LET(_xlpm.VD,
CHOOSE(
{1;2;3;4;5;6;7;8;9;10;11;12;13;14;15;16;17;18},
45658,45659,45660,45661,45662,45663,45664,45665,45711,45724,45778,45779,45785,45786,45820,45821,45965,46022),
_xlfn.LET(_xlpm.DD,
MAX(MIN($AX433,EOMONTH(BF$15,0))-MAX($AW433,BF$15),),
_xlfn.IFS(
AND(MONTH($AW433)=MONTH(BF$15),MONTH($AX433)&lt;&gt;MONTH(BF$15)),
NETWORKDAYS.INTL($AW433,$AW433+_xlpm.DD,1,_xlpm.VD),
AND(MONTH($AW433)&lt;&gt;MONTH(BF$15),MONTH($AX433)=MONTH(BF$15)),
NETWORKDAYS.INTL(($AX433)-_xlpm.DD,$AX433,1,_xlpm.VD),
AND(MONTH($AW433)&lt;MONTH(BF$15),MONTH($AX433)&gt;MONTH(BF$15)),
NETWORKDAYS.INTL((EOMONTH(BF$15-1,1))-_xlpm.DD,EOMONTH(BF$15-1,1),1,_xlpm.VD),
AND(MONTH($AW433)=MONTH(BF$15),MONTH($AX433)=MONTH(BF$15)),
NETWORKDAYS.INTL($AW433,$AX433,1,_xlpm.VD)))),0)),
$DH433="месяц",
$BP433*BF433,
$DH433="неделя",
$BP433*BF433/7*(ROUNDUP((DAY(EOMONTH(BF$15,0)))/4,0))),
0)</f>
        <v/>
      </c>
      <c r="BX433" s="125">
        <f t="array" ref="BX433">
IFERROR(
_xlfn.IFS(
$DH433="день_1",
$BP433*$BL433/($AX433-$AW433+1)*BG433*(DAY(EOMONTH(BG$15,0))),
$DH433="день_2",
$BP433/30*MAX(MIN($AX433,EOMONTH(BG$15,0))-MAX($AW433,BG$15)+1,),
$DH433="раб.день",
$BP433/30*(IFERROR(
_xlfn.LET(_xlpm.VD,
CHOOSE(
{1;2;3;4;5;6;7;8;9;10;11;12;13;14;15;16;17;18},
45658,45659,45660,45661,45662,45663,45664,45665,45711,45724,45778,45779,45785,45786,45820,45821,45965,46022),
_xlfn.LET(_xlpm.DD,
MAX(MIN($AX433,EOMONTH(BG$15,0))-MAX($AW433,BG$15),),
_xlfn.IFS(
AND(MONTH($AW433)=MONTH(BG$15),MONTH($AX433)&lt;&gt;MONTH(BG$15)),
NETWORKDAYS.INTL($AW433,$AW433+_xlpm.DD,1,_xlpm.VD),
AND(MONTH($AW433)&lt;&gt;MONTH(BG$15),MONTH($AX433)=MONTH(BG$15)),
NETWORKDAYS.INTL(($AX433)-_xlpm.DD,$AX433,1,_xlpm.VD),
AND(MONTH($AW433)&lt;MONTH(BG$15),MONTH($AX433)&gt;MONTH(BG$15)),
NETWORKDAYS.INTL((EOMONTH(BG$15-1,1))-_xlpm.DD,EOMONTH(BG$15-1,1),1,_xlpm.VD),
AND(MONTH($AW433)=MONTH(BG$15),MONTH($AX433)=MONTH(BG$15)),
NETWORKDAYS.INTL($AW433,$AX433,1,_xlpm.VD)))),0)),
$DH433="месяц",
$BP433*BG433,
$DH433="неделя",
$BP433*BG433/7*(ROUNDUP((DAY(EOMONTH(BG$15,0)))/4,0))),
0)</f>
        <v/>
      </c>
      <c r="BY433" s="125">
        <f t="array" ref="BY433">
IFERROR(
_xlfn.IFS(
$DH433="день_1",
$BP433*$BL433/($AX433-$AW433+1)*BH433*(DAY(EOMONTH(BH$15,0))),
$DH433="день_2",
$BP433/30*MAX(MIN($AX433,EOMONTH(BH$15,0))-MAX($AW433,BH$15)+1,),
$DH433="раб.день",
$BP433/30*(IFERROR(
_xlfn.LET(_xlpm.VD,
CHOOSE(
{1;2;3;4;5;6;7;8;9;10;11;12;13;14;15;16;17;18},
45658,45659,45660,45661,45662,45663,45664,45665,45711,45724,45778,45779,45785,45786,45820,45821,45965,46022),
_xlfn.LET(_xlpm.DD,
MAX(MIN($AX433,EOMONTH(BH$15,0))-MAX($AW433,BH$15),),
_xlfn.IFS(
AND(MONTH($AW433)=MONTH(BH$15),MONTH($AX433)&lt;&gt;MONTH(BH$15)),
NETWORKDAYS.INTL($AW433,$AW433+_xlpm.DD,1,_xlpm.VD),
AND(MONTH($AW433)&lt;&gt;MONTH(BH$15),MONTH($AX433)=MONTH(BH$15)),
NETWORKDAYS.INTL(($AX433)-_xlpm.DD,$AX433,1,_xlpm.VD),
AND(MONTH($AW433)&lt;MONTH(BH$15),MONTH($AX433)&gt;MONTH(BH$15)),
NETWORKDAYS.INTL((EOMONTH(BH$15-1,1))-_xlpm.DD,EOMONTH(BH$15-1,1),1,_xlpm.VD),
AND(MONTH($AW433)=MONTH(BH$15),MONTH($AX433)=MONTH(BH$15)),
NETWORKDAYS.INTL($AW433,$AX433,1,_xlpm.VD)))),0)),
$DH433="месяц",
$BP433*BH433,
$DH433="неделя",
$BP433*BH433/7*(ROUNDUP((DAY(EOMONTH(BH$15,0)))/4,0))),
0)</f>
        <v/>
      </c>
      <c r="BZ433" s="125">
        <f t="array" ref="BZ433">
IFERROR(
_xlfn.IFS(
$DH433="день_1",
$BP433*$BL433/($AX433-$AW433+1)*BI433*(DAY(EOMONTH(BI$15,0))),
$DH433="день_2",
$BP433/30*MAX(MIN($AX433,EOMONTH(BI$15,0))-MAX($AW433,BI$15)+1,),
$DH433="раб.день",
$BP433/30*(IFERROR(
_xlfn.LET(_xlpm.VD,
CHOOSE(
{1;2;3;4;5;6;7;8;9;10;11;12;13;14;15;16;17;18},
45658,45659,45660,45661,45662,45663,45664,45665,45711,45724,45778,45779,45785,45786,45820,45821,45965,46022),
_xlfn.LET(_xlpm.DD,
MAX(MIN($AX433,EOMONTH(BI$15,0))-MAX($AW433,BI$15),),
_xlfn.IFS(
AND(MONTH($AW433)=MONTH(BI$15),MONTH($AX433)&lt;&gt;MONTH(BI$15)),
NETWORKDAYS.INTL($AW433,$AW433+_xlpm.DD,1,_xlpm.VD),
AND(MONTH($AW433)&lt;&gt;MONTH(BI$15),MONTH($AX433)=MONTH(BI$15)),
NETWORKDAYS.INTL(($AX433)-_xlpm.DD,$AX433,1,_xlpm.VD),
AND(MONTH($AW433)&lt;MONTH(BI$15),MONTH($AX433)&gt;MONTH(BI$15)),
NETWORKDAYS.INTL((EOMONTH(BI$15-1,1))-_xlpm.DD,EOMONTH(BI$15-1,1),1,_xlpm.VD),
AND(MONTH($AW433)=MONTH(BI$15),MONTH($AX433)=MONTH(BI$15)),
NETWORKDAYS.INTL($AW433,$AX433,1,_xlpm.VD)))),0)),
$DH433="месяц",
$BP433*BI433,
$DH433="неделя",
$BP433*BI433/7*(ROUNDUP((DAY(EOMONTH(BI$15,0)))/4,0))),
0)</f>
        <v/>
      </c>
      <c r="CA433" s="125">
        <f t="array" ref="CA433">
IFERROR(
_xlfn.IFS(
$DH433="день_1",
$BP433*$BL433/($AX433-$AW433+1)*BJ433*(DAY(EOMONTH(BJ$15,0))),
$DH433="день_2",
$BP433/30*MAX(MIN($AX433,EOMONTH(BJ$15,0))-MAX($AW433,BJ$15)+1,),
$DH433="раб.день",
$BP433/30*(IFERROR(
_xlfn.LET(_xlpm.VD,
CHOOSE(
{1;2;3;4;5;6;7;8;9;10;11;12;13;14;15;16;17;18},
45658,45659,45660,45661,45662,45663,45664,45665,45711,45724,45778,45779,45785,45786,45820,45821,45965,46022),
_xlfn.LET(_xlpm.DD,
MAX(MIN($AX433,EOMONTH(BJ$15,0))-MAX($AW433,BJ$15),),
_xlfn.IFS(
AND(MONTH($AW433)=MONTH(BJ$15),MONTH($AX433)&lt;&gt;MONTH(BJ$15)),
NETWORKDAYS.INTL($AW433,$AW433+_xlpm.DD,1,_xlpm.VD),
AND(MONTH($AW433)&lt;&gt;MONTH(BJ$15),MONTH($AX433)=MONTH(BJ$15)),
NETWORKDAYS.INTL(($AX433)-_xlpm.DD,$AX433,1,_xlpm.VD),
AND(MONTH($AW433)&lt;MONTH(BJ$15),MONTH($AX433)&gt;MONTH(BJ$15)),
NETWORKDAYS.INTL((EOMONTH(BJ$15-1,1))-_xlpm.DD,EOMONTH(BJ$15-1,1),1,_xlpm.VD),
AND(MONTH($AW433)=MONTH(BJ$15),MONTH($AX433)=MONTH(BJ$15)),
NETWORKDAYS.INTL($AW433,$AX433,1,_xlpm.VD)))),0)),
$DH433="месяц",
$BP433*BJ433,
$DH433="неделя",
$BP433*BJ433/7*(ROUNDUP((DAY(EOMONTH(BJ$15,0)))/4,0))),
0)</f>
        <v/>
      </c>
      <c r="CB433" s="125">
        <f t="array" ref="CB433">
IFERROR(
_xlfn.IFS(
$DH433="день_1",
$BP433*$BL433/($AX433-$AW433+1)*BK433*(DAY(EOMONTH(BK$15,0))),
$DH433="день_2",
$BP433/30*MAX(MIN($AX433,EOMONTH(BK$15,0))-MAX($AW433,BK$15)+1,),
$DH433="раб.день",
$BP433/30*(IFERROR(
_xlfn.LET(_xlpm.VD,
CHOOSE(
{1;2;3;4;5;6;7;8;9;10;11;12;13;14;15;16;17;18},
45658,45659,45660,45661,45662,45663,45664,45665,45711,45724,45778,45779,45785,45786,45820,45821,45965,46022),
_xlfn.LET(_xlpm.DD,
MAX(MIN($AX433,EOMONTH(BK$15,0))-MAX($AW433,BK$15),),
_xlfn.IFS(
AND(MONTH($AW433)=MONTH(BK$15),MONTH($AX433)&lt;&gt;MONTH(BK$15)),
NETWORKDAYS.INTL($AW433,$AW433+_xlpm.DD,1,_xlpm.VD),
AND(MONTH($AW433)&lt;&gt;MONTH(BK$15),MONTH($AX433)=MONTH(BK$15)),
NETWORKDAYS.INTL(($AX433)-_xlpm.DD,$AX433,1,_xlpm.VD),
AND(MONTH($AW433)&lt;MONTH(BK$15),MONTH($AX433)&gt;MONTH(BK$15)),
NETWORKDAYS.INTL((EOMONTH(BK$15-1,1))-_xlpm.DD,EOMONTH(BK$15-1,1),1,_xlpm.VD),
AND(MONTH($AW433)=MONTH(BK$15),MONTH($AX433)=MONTH(BK$15)),
NETWORKDAYS.INTL($AW433,$AX433,1,_xlpm.VD)))),0)),
$DH433="месяц",
$BP433*BK433,
$DH433="неделя",
$BP433*BK433/7*(ROUNDUP((DAY(EOMONTH(BK$15,0)))/4,0))),
0)</f>
        <v/>
      </c>
      <c r="CC433" s="125">
        <f>SUM($BQ433:$CB433)</f>
        <v/>
      </c>
      <c r="CD433" s="126">
        <f>SUM($EH433:$EH433)</f>
        <v/>
      </c>
      <c r="CE433" s="126">
        <f>$CD433*$AB433</f>
        <v/>
      </c>
      <c r="CF433" s="126">
        <f>SUM($EK433:$EK433)</f>
        <v/>
      </c>
      <c r="CG433" s="126">
        <f>$CF433*$AB433</f>
        <v/>
      </c>
      <c r="CH433" s="126">
        <f>SUM($CC433,$CE433,$CG433)</f>
        <v/>
      </c>
      <c r="CI433" s="126">
        <f>$CH433*(1+$CM433)</f>
        <v/>
      </c>
      <c r="CJ433" s="127" t="n">
        <v>0</v>
      </c>
      <c r="CK433" s="126">
        <f>SUM($CH433:$CH433)*(1+$CJ433)</f>
        <v/>
      </c>
      <c r="CL433" s="126">
        <f>SUM($CH433:$CH433)*(1+$CM433)</f>
        <v/>
      </c>
      <c r="CM433" s="59" t="inlineStr">
        <is>
          <t>20%</t>
        </is>
      </c>
      <c r="CN433" s="59" t="n"/>
      <c r="CO433" s="72" t="n"/>
      <c r="CP433" s="59" t="n"/>
      <c r="CQ433" s="73" t="n"/>
      <c r="CR433" s="73" t="n"/>
      <c r="CS433" s="73" t="n"/>
      <c r="CT433" s="72" t="n"/>
      <c r="CU433" s="79" t="inlineStr">
        <is>
          <t> </t>
        </is>
      </c>
      <c r="CV433" s="60" t="n"/>
      <c r="CW433" s="60" t="n"/>
      <c r="CX433" s="60" t="n"/>
      <c r="CY433" s="127">
        <f>IFERROR(($CC433-$EE433)/($EE433/(1-$DQ433)),0)</f>
        <v/>
      </c>
      <c r="CZ433" s="127">
        <f>IFERROR(1-$EI433/($CE433),0)</f>
        <v/>
      </c>
      <c r="DA433" s="127">
        <f>IFERROR(1-$EL433/($CG433),0)</f>
        <v/>
      </c>
      <c r="DB433" s="126">
        <f>ROUND(IFERROR(($CI433/(1+$CM433)-$EN433),0),2)</f>
        <v/>
      </c>
      <c r="DC433" s="128" t="n"/>
      <c r="DD433" s="125" t="n"/>
      <c r="DE433" s="75" t="n">
        <v>0</v>
      </c>
      <c r="DF433" s="128" t="n"/>
      <c r="DG433" s="125">
        <f>IF($DC433=0,0,$DD433*($DC433*100%-$DE433*$DF433))*SUM($AB433:$AB433)</f>
        <v/>
      </c>
      <c r="DH433" s="129" t="inlineStr">
        <is>
          <t>месяц</t>
        </is>
      </c>
      <c r="DI433" s="130">
        <f t="array" ref="DI433">IFERROR(
IF($ES433="LisChannel",
(ROUND(((INDEX({174.625;153.888888888889;130.972222222222},MATCH($AI433,{2;3;4}),0))*$AG433*$AI433),2)),0),0)</f>
        <v/>
      </c>
      <c r="DJ433" s="130">
        <f>
_xlfn.LET(_xlpm.X,
IFERROR(
IF($ES433="НовиковТВ",
(_xlfn.LET(_xlpm.NTV,
_xlfn.LET(_xlpm.MIN,350000,
IF(SUMIFS($DI:$DI,$ES:$ES,"НовиковТВ")&lt;=_xlpm.MIN,
(SUMIFS($DI:$DI,$ES:$ES,"НовиковТВ")/(COUNTIFS($ES:$ES,"НовиковТВ")))*_xlpm.MIN/SUMIFS($DI:$DI,$ES:$ES,"НовиковТВ"),
DI433)),
_xlpm.NTV+$DG433/(1-(1-(_xlpm.NTV)*(1-$DL433)*(1-$DM433)*(1-$DN433)*(1-$DO433)*(1-$DP433)/_xlpm.NTV))))/(1+$EP433),
$DI433+$DG433/(1-(1-($DI433)*(1-$DL433)*(1-$DM433)*(1-$DN433)*(1-$DO433)*(1-$DP433)/$DI433))),
0),
_xlpm.X*(1+$CM433)*(1+$CW433)-_xlpm.X*(1+$CM433)+_xlpm.X)</f>
        <v/>
      </c>
      <c r="DK433" s="125" t="inlineStr">
        <is>
          <t>послед.</t>
        </is>
      </c>
      <c r="DL433" s="63" t="n">
        <v>0</v>
      </c>
      <c r="DM433" s="63" t="n">
        <v>0</v>
      </c>
      <c r="DN433" s="63" t="n">
        <v>0</v>
      </c>
      <c r="DO433" s="63" t="n">
        <v>0</v>
      </c>
      <c r="DP433" s="63" t="n">
        <v>0</v>
      </c>
      <c r="DQ433" s="63">
        <f t="array" ref="DQ433">IFERROR(_xlfn.IFS(
$DK433="послед.",1-(1-$DL433)*(1-$DM433)*(1-$DN433)*(1-$DO433)*(1-$DP433),
$DK433="сумм.",$DL433+$DM433+$DN433+$DO433+$DP433),
0)</f>
        <v/>
      </c>
      <c r="DR433" s="125">
        <f t="array" ref="DR433">
IFERROR(
_xlfn.IFS(
$BL433=0,
0,
$BL433&gt;0,
_xlfn.IFS($DK433="послед.",
$DJ433*(1-$DL433)*(1-$DM433)*(1-$DN433)*(1-$DO433)*(1-$DP433),
$DK433="сумм.",
$DJ433*(1-($DL433+$DM433+$DN433+$DO433+$DP433)))),0)</f>
        <v/>
      </c>
      <c r="DS433" s="125">
        <f t="array" ref="DS433">
IFERROR(_xlfn.IFS(
$DH433="день_1",
$DR433*$BL433/($AX433-$AW433+1)*AZ433*(DAY(EOMONTH(AZ$15,0))),
$DH433="день_2",
$DR433/30*MAX(MIN($AX433,EOMONTH(AZ$15,0))-MAX($AW433,AZ$15)+1,),
$DH433="раб.день",
$DR433/30*(IFERROR(
_xlfn.LET(_xlpm.VD,
CHOOSE(
{1;2;3;4;5;6;7;8;9;10;11;12;13;14;15;16;17;18},
45658,45659,45660,45661,45662,45663,45664,45665,45711,45724,45778,45779,45785,45786,45820,45821,45965,46022),
_xlfn.LET(_xlpm.DD,
MAX(MIN($AX433,EOMONTH(AZ$15,0))-MAX($AW433,AZ$15),),
_xlfn.IFS(
AND(MONTH($AW433)=MONTH(AZ$15),MONTH($AX433)&lt;&gt;MONTH(AZ$15)),
NETWORKDAYS.INTL($AW433,$AW433+_xlpm.DD,1,_xlpm.VD),
AND(MONTH($AW433)&lt;&gt;MONTH(AZ$15),MONTH($AX433)=MONTH(AZ$15)),
NETWORKDAYS.INTL(($AX433)-_xlpm.DD,$AX433,1,_xlpm.VD),
AND(MONTH($AW433)&lt;MONTH(AZ$15),MONTH($AX433)&gt;MONTH(AZ$15)),
NETWORKDAYS.INTL((EOMONTH(AZ$15-1,1))-_xlpm.DD,EOMONTH(AZ$15-1,1),1,_xlpm.VD),
AND(MONTH($AW433)=MONTH(AZ$15),MONTH($AX433)=MONTH(AZ$15)),
NETWORKDAYS.INTL($AW433,$AX433,1,_xlpm.VD)))),0)),
$DH433="месяц",
$DR433*AZ433,
$DH433="неделя",
$DR433*AZ433/7*(ROUNDUP((DAY(EOMONTH(AZ$15,0)))/4,0))),
0)</f>
        <v/>
      </c>
      <c r="DT433" s="125">
        <f t="array" ref="DT433">
IFERROR(_xlfn.IFS(
$DH433="день_1",
$DR433*$BL433/($AX433-$AW433+1)*BA433*(DAY(EOMONTH(BA$15,0))),
$DH433="день_2",
$DR433/30*MAX(MIN($AX433,EOMONTH(BA$15,0))-MAX($AW433,BA$15)+1,),
$DH433="раб.день",
$DR433/30*(IFERROR(
_xlfn.LET(_xlpm.VD,
CHOOSE(
{1;2;3;4;5;6;7;8;9;10;11;12;13;14;15;16;17;18},
45658,45659,45660,45661,45662,45663,45664,45665,45711,45724,45778,45779,45785,45786,45820,45821,45965,46022),
_xlfn.LET(_xlpm.DD,
MAX(MIN($AX433,EOMONTH(BA$15,0))-MAX($AW433,BA$15),),
_xlfn.IFS(
AND(MONTH($AW433)=MONTH(BA$15),MONTH($AX433)&lt;&gt;MONTH(BA$15)),
NETWORKDAYS.INTL($AW433,$AW433+_xlpm.DD,1,_xlpm.VD),
AND(MONTH($AW433)&lt;&gt;MONTH(BA$15),MONTH($AX433)=MONTH(BA$15)),
NETWORKDAYS.INTL(($AX433)-_xlpm.DD,$AX433,1,_xlpm.VD),
AND(MONTH($AW433)&lt;MONTH(BA$15),MONTH($AX433)&gt;MONTH(BA$15)),
NETWORKDAYS.INTL((EOMONTH(BA$15-1,1))-_xlpm.DD,EOMONTH(BA$15-1,1),1,_xlpm.VD),
AND(MONTH($AW433)=MONTH(BA$15),MONTH($AX433)=MONTH(BA$15)),
NETWORKDAYS.INTL($AW433,$AX433,1,_xlpm.VD)))),0)),
$DH433="месяц",
$DR433*BA433,
$DH433="неделя",
$DR433*BA433/7*(ROUNDUP((DAY(EOMONTH(BA$15,0)))/4,0))),
0)</f>
        <v/>
      </c>
      <c r="DU433" s="125">
        <f t="array" ref="DU433">
IFERROR(_xlfn.IFS(
$DH433="день_1",
$DR433*$BL433/($AX433-$AW433+1)*BB433*(DAY(EOMONTH(BB$15,0))),
$DH433="день_2",
$DR433/30*MAX(MIN($AX433,EOMONTH(BB$15,0))-MAX($AW433,BB$15)+1,),
$DH433="раб.день",
$DR433/30*(IFERROR(
_xlfn.LET(_xlpm.VD,
CHOOSE(
{1;2;3;4;5;6;7;8;9;10;11;12;13;14;15;16;17;18},
45658,45659,45660,45661,45662,45663,45664,45665,45711,45724,45778,45779,45785,45786,45820,45821,45965,46022),
_xlfn.LET(_xlpm.DD,
MAX(MIN($AX433,EOMONTH(BB$15,0))-MAX($AW433,BB$15),),
_xlfn.IFS(
AND(MONTH($AW433)=MONTH(BB$15),MONTH($AX433)&lt;&gt;MONTH(BB$15)),
NETWORKDAYS.INTL($AW433,$AW433+_xlpm.DD,1,_xlpm.VD),
AND(MONTH($AW433)&lt;&gt;MONTH(BB$15),MONTH($AX433)=MONTH(BB$15)),
NETWORKDAYS.INTL(($AX433)-_xlpm.DD,$AX433,1,_xlpm.VD),
AND(MONTH($AW433)&lt;MONTH(BB$15),MONTH($AX433)&gt;MONTH(BB$15)),
NETWORKDAYS.INTL((EOMONTH(BB$15-1,1))-_xlpm.DD,EOMONTH(BB$15-1,1),1,_xlpm.VD),
AND(MONTH($AW433)=MONTH(BB$15),MONTH($AX433)=MONTH(BB$15)),
NETWORKDAYS.INTL($AW433,$AX433,1,_xlpm.VD)))),0)),
$DH433="месяц",
$DR433*BB433,
$DH433="неделя",
$DR433*BB433/7*(ROUNDUP((DAY(EOMONTH(BB$15,0)))/4,0))),
0)</f>
        <v/>
      </c>
      <c r="DV433" s="125">
        <f t="array" ref="DV433">
IFERROR(_xlfn.IFS(
$DH433="день_1",
$DR433*$BL433/($AX433-$AW433+1)*BC433*(DAY(EOMONTH(BC$15,0))),
$DH433="день_2",
$DR433/30*MAX(MIN($AX433,EOMONTH(BC$15,0))-MAX($AW433,BC$15)+1,),
$DH433="раб.день",
$DR433/30*(IFERROR(
_xlfn.LET(_xlpm.VD,
CHOOSE(
{1;2;3;4;5;6;7;8;9;10;11;12;13;14;15;16;17;18},
45658,45659,45660,45661,45662,45663,45664,45665,45711,45724,45778,45779,45785,45786,45820,45821,45965,46022),
_xlfn.LET(_xlpm.DD,
MAX(MIN($AX433,EOMONTH(BC$15,0))-MAX($AW433,BC$15),),
_xlfn.IFS(
AND(MONTH($AW433)=MONTH(BC$15),MONTH($AX433)&lt;&gt;MONTH(BC$15)),
NETWORKDAYS.INTL($AW433,$AW433+_xlpm.DD,1,_xlpm.VD),
AND(MONTH($AW433)&lt;&gt;MONTH(BC$15),MONTH($AX433)=MONTH(BC$15)),
NETWORKDAYS.INTL(($AX433)-_xlpm.DD,$AX433,1,_xlpm.VD),
AND(MONTH($AW433)&lt;MONTH(BC$15),MONTH($AX433)&gt;MONTH(BC$15)),
NETWORKDAYS.INTL((EOMONTH(BC$15-1,1))-_xlpm.DD,EOMONTH(BC$15-1,1),1,_xlpm.VD),
AND(MONTH($AW433)=MONTH(BC$15),MONTH($AX433)=MONTH(BC$15)),
NETWORKDAYS.INTL($AW433,$AX433,1,_xlpm.VD)))),0)),
$DH433="месяц",
$DR433*BC433,
$DH433="неделя",
$DR433*BC433/7*(ROUNDUP((DAY(EOMONTH(BC$15,0)))/4,0))),
0)</f>
        <v/>
      </c>
      <c r="DW433" s="125">
        <f t="array" ref="DW433">
IFERROR(_xlfn.IFS(
$DH433="день_1",
$DR433*$BL433/($AX433-$AW433+1)*BD433*(DAY(EOMONTH(BD$15,0))),
$DH433="день_2",
$DR433/30*MAX(MIN($AX433,EOMONTH(BD$15,0))-MAX($AW433,BD$15)+1,),
$DH433="раб.день",
$DR433/30*(IFERROR(
_xlfn.LET(_xlpm.VD,
CHOOSE(
{1;2;3;4;5;6;7;8;9;10;11;12;13;14;15;16;17;18},
45658,45659,45660,45661,45662,45663,45664,45665,45711,45724,45778,45779,45785,45786,45820,45821,45965,46022),
_xlfn.LET(_xlpm.DD,
MAX(MIN($AX433,EOMONTH(BD$15,0))-MAX($AW433,BD$15),),
_xlfn.IFS(
AND(MONTH($AW433)=MONTH(BD$15),MONTH($AX433)&lt;&gt;MONTH(BD$15)),
NETWORKDAYS.INTL($AW433,$AW433+_xlpm.DD,1,_xlpm.VD),
AND(MONTH($AW433)&lt;&gt;MONTH(BD$15),MONTH($AX433)=MONTH(BD$15)),
NETWORKDAYS.INTL(($AX433)-_xlpm.DD,$AX433,1,_xlpm.VD),
AND(MONTH($AW433)&lt;MONTH(BD$15),MONTH($AX433)&gt;MONTH(BD$15)),
NETWORKDAYS.INTL((EOMONTH(BD$15-1,1))-_xlpm.DD,EOMONTH(BD$15-1,1),1,_xlpm.VD),
AND(MONTH($AW433)=MONTH(BD$15),MONTH($AX433)=MONTH(BD$15)),
NETWORKDAYS.INTL($AW433,$AX433,1,_xlpm.VD)))),0)),
$DH433="месяц",
$DR433*BD433,
$DH433="неделя",
$DR433*BD433/7*(ROUNDUP((DAY(EOMONTH(BD$15,0)))/4,0))),
0)</f>
        <v/>
      </c>
      <c r="DX433" s="125">
        <f t="array" ref="DX433">
IFERROR(_xlfn.IFS(
$DH433="день_1",
$DR433*$BL433/($AX433-$AW433+1)*BE433*(DAY(EOMONTH(BE$15,0))),
$DH433="день_2",
$DR433/30*MAX(MIN($AX433,EOMONTH(BE$15,0))-MAX($AW433,BE$15)+1,),
$DH433="раб.день",
$DR433/30*(IFERROR(
_xlfn.LET(_xlpm.VD,
CHOOSE(
{1;2;3;4;5;6;7;8;9;10;11;12;13;14;15;16;17;18},
45658,45659,45660,45661,45662,45663,45664,45665,45711,45724,45778,45779,45785,45786,45820,45821,45965,46022),
_xlfn.LET(_xlpm.DD,
MAX(MIN($AX433,EOMONTH(BE$15,0))-MAX($AW433,BE$15),),
_xlfn.IFS(
AND(MONTH($AW433)=MONTH(BE$15),MONTH($AX433)&lt;&gt;MONTH(BE$15)),
NETWORKDAYS.INTL($AW433,$AW433+_xlpm.DD,1,_xlpm.VD),
AND(MONTH($AW433)&lt;&gt;MONTH(BE$15),MONTH($AX433)=MONTH(BE$15)),
NETWORKDAYS.INTL(($AX433)-_xlpm.DD,$AX433,1,_xlpm.VD),
AND(MONTH($AW433)&lt;MONTH(BE$15),MONTH($AX433)&gt;MONTH(BE$15)),
NETWORKDAYS.INTL((EOMONTH(BE$15-1,1))-_xlpm.DD,EOMONTH(BE$15-1,1),1,_xlpm.VD),
AND(MONTH($AW433)=MONTH(BE$15),MONTH($AX433)=MONTH(BE$15)),
NETWORKDAYS.INTL($AW433,$AX433,1,_xlpm.VD)))),0)),
$DH433="месяц",
$DR433*BE433,
$DH433="неделя",
$DR433*BE433/7*(ROUNDUP((DAY(EOMONTH(BE$15,0)))/4,0))),
0)</f>
        <v/>
      </c>
      <c r="DY433" s="125">
        <f t="array" ref="DY433">
IFERROR(_xlfn.IFS(
$DH433="день_1",
$DR433*$BL433/($AX433-$AW433+1)*BF433*(DAY(EOMONTH(BF$15,0))),
$DH433="день_2",
$DR433/30*MAX(MIN($AX433,EOMONTH(BF$15,0))-MAX($AW433,BF$15)+1,),
$DH433="раб.день",
$DR433/30*(IFERROR(
_xlfn.LET(_xlpm.VD,
CHOOSE(
{1;2;3;4;5;6;7;8;9;10;11;12;13;14;15;16;17;18},
45658,45659,45660,45661,45662,45663,45664,45665,45711,45724,45778,45779,45785,45786,45820,45821,45965,46022),
_xlfn.LET(_xlpm.DD,
MAX(MIN($AX433,EOMONTH(BF$15,0))-MAX($AW433,BF$15),),
_xlfn.IFS(
AND(MONTH($AW433)=MONTH(BF$15),MONTH($AX433)&lt;&gt;MONTH(BF$15)),
NETWORKDAYS.INTL($AW433,$AW433+_xlpm.DD,1,_xlpm.VD),
AND(MONTH($AW433)&lt;&gt;MONTH(BF$15),MONTH($AX433)=MONTH(BF$15)),
NETWORKDAYS.INTL(($AX433)-_xlpm.DD,$AX433,1,_xlpm.VD),
AND(MONTH($AW433)&lt;MONTH(BF$15),MONTH($AX433)&gt;MONTH(BF$15)),
NETWORKDAYS.INTL((EOMONTH(BF$15-1,1))-_xlpm.DD,EOMONTH(BF$15-1,1),1,_xlpm.VD),
AND(MONTH($AW433)=MONTH(BF$15),MONTH($AX433)=MONTH(BF$15)),
NETWORKDAYS.INTL($AW433,$AX433,1,_xlpm.VD)))),0)),
$DH433="месяц",
$DR433*BF433,
$DH433="неделя",
$DR433*BF433/7*(ROUNDUP((DAY(EOMONTH(BF$15,0)))/4,0))),
0)</f>
        <v/>
      </c>
      <c r="DZ433" s="125">
        <f t="array" ref="DZ433">
IFERROR(_xlfn.IFS(
$DH433="день_1",
$DR433*$BL433/($AX433-$AW433+1)*BG433*(DAY(EOMONTH(BG$15,0))),
$DH433="день_2",
$DR433/30*MAX(MIN($AX433,EOMONTH(BG$15,0))-MAX($AW433,BG$15)+1,),
$DH433="раб.день",
$DR433/30*(IFERROR(
_xlfn.LET(_xlpm.VD,
CHOOSE(
{1;2;3;4;5;6;7;8;9;10;11;12;13;14;15;16;17;18},
45658,45659,45660,45661,45662,45663,45664,45665,45711,45724,45778,45779,45785,45786,45820,45821,45965,46022),
_xlfn.LET(_xlpm.DD,
MAX(MIN($AX433,EOMONTH(BG$15,0))-MAX($AW433,BG$15),),
_xlfn.IFS(
AND(MONTH($AW433)=MONTH(BG$15),MONTH($AX433)&lt;&gt;MONTH(BG$15)),
NETWORKDAYS.INTL($AW433,$AW433+_xlpm.DD,1,_xlpm.VD),
AND(MONTH($AW433)&lt;&gt;MONTH(BG$15),MONTH($AX433)=MONTH(BG$15)),
NETWORKDAYS.INTL(($AX433)-_xlpm.DD,$AX433,1,_xlpm.VD),
AND(MONTH($AW433)&lt;MONTH(BG$15),MONTH($AX433)&gt;MONTH(BG$15)),
NETWORKDAYS.INTL((EOMONTH(BG$15-1,1))-_xlpm.DD,EOMONTH(BG$15-1,1),1,_xlpm.VD),
AND(MONTH($AW433)=MONTH(BG$15),MONTH($AX433)=MONTH(BG$15)),
NETWORKDAYS.INTL($AW433,$AX433,1,_xlpm.VD)))),0)),
$DH433="месяц",
$DR433*BG433,
$DH433="неделя",
$DR433*BG433/7*(ROUNDUP((DAY(EOMONTH(BG$15,0)))/4,0))),
0)</f>
        <v/>
      </c>
      <c r="EA433" s="125">
        <f t="array" ref="EA433">
IFERROR(_xlfn.IFS(
$DH433="день_1",
$DR433*$BL433/($AX433-$AW433+1)*BH433*(DAY(EOMONTH(BH$15,0))),
$DH433="день_2",
$DR433/30*MAX(MIN($AX433,EOMONTH(BH$15,0))-MAX($AW433,BH$15)+1,),
$DH433="раб.день",
$DR433/30*(IFERROR(
_xlfn.LET(_xlpm.VD,
CHOOSE(
{1;2;3;4;5;6;7;8;9;10;11;12;13;14;15;16;17;18},
45658,45659,45660,45661,45662,45663,45664,45665,45711,45724,45778,45779,45785,45786,45820,45821,45965,46022),
_xlfn.LET(_xlpm.DD,
MAX(MIN($AX433,EOMONTH(BH$15,0))-MAX($AW433,BH$15),),
_xlfn.IFS(
AND(MONTH($AW433)=MONTH(BH$15),MONTH($AX433)&lt;&gt;MONTH(BH$15)),
NETWORKDAYS.INTL($AW433,$AW433+_xlpm.DD,1,_xlpm.VD),
AND(MONTH($AW433)&lt;&gt;MONTH(BH$15),MONTH($AX433)=MONTH(BH$15)),
NETWORKDAYS.INTL(($AX433)-_xlpm.DD,$AX433,1,_xlpm.VD),
AND(MONTH($AW433)&lt;MONTH(BH$15),MONTH($AX433)&gt;MONTH(BH$15)),
NETWORKDAYS.INTL((EOMONTH(BH$15-1,1))-_xlpm.DD,EOMONTH(BH$15-1,1),1,_xlpm.VD),
AND(MONTH($AW433)=MONTH(BH$15),MONTH($AX433)=MONTH(BH$15)),
NETWORKDAYS.INTL($AW433,$AX433,1,_xlpm.VD)))),0)),
$DH433="месяц",
$DR433*BH433,
$DH433="неделя",
$DR433*BH433/7*(ROUNDUP((DAY(EOMONTH(BH$15,0)))/4,0))),
0)</f>
        <v/>
      </c>
      <c r="EB433" s="125">
        <f t="array" ref="EB433">
IFERROR(_xlfn.IFS(
$DH433="день_1",
$DR433*$BL433/($AX433-$AW433+1)*BI433*(DAY(EOMONTH(BI$15,0))),
$DH433="день_2",
$DR433/30*MAX(MIN($AX433,EOMONTH(BI$15,0))-MAX($AW433,BI$15)+1,),
$DH433="раб.день",
$DR433/30*(IFERROR(
_xlfn.LET(_xlpm.VD,
CHOOSE(
{1;2;3;4;5;6;7;8;9;10;11;12;13;14;15;16;17;18},
45658,45659,45660,45661,45662,45663,45664,45665,45711,45724,45778,45779,45785,45786,45820,45821,45965,46022),
_xlfn.LET(_xlpm.DD,
MAX(MIN($AX433,EOMONTH(BI$15,0))-MAX($AW433,BI$15),),
_xlfn.IFS(
AND(MONTH($AW433)=MONTH(BI$15),MONTH($AX433)&lt;&gt;MONTH(BI$15)),
NETWORKDAYS.INTL($AW433,$AW433+_xlpm.DD,1,_xlpm.VD),
AND(MONTH($AW433)&lt;&gt;MONTH(BI$15),MONTH($AX433)=MONTH(BI$15)),
NETWORKDAYS.INTL(($AX433)-_xlpm.DD,$AX433,1,_xlpm.VD),
AND(MONTH($AW433)&lt;MONTH(BI$15),MONTH($AX433)&gt;MONTH(BI$15)),
NETWORKDAYS.INTL((EOMONTH(BI$15-1,1))-_xlpm.DD,EOMONTH(BI$15-1,1),1,_xlpm.VD),
AND(MONTH($AW433)=MONTH(BI$15),MONTH($AX433)=MONTH(BI$15)),
NETWORKDAYS.INTL($AW433,$AX433,1,_xlpm.VD)))),0)),
$DH433="месяц",
$DR433*BI433,
$DH433="неделя",
$DR433*BI433/7*(ROUNDUP((DAY(EOMONTH(BI$15,0)))/4,0))),
0)</f>
        <v/>
      </c>
      <c r="EC433" s="125">
        <f t="array" ref="EC433">
IFERROR(_xlfn.IFS(
$DH433="день_1",
$DR433*$BL433/($AX433-$AW433+1)*BJ433*(DAY(EOMONTH(BJ$15,0))),
$DH433="день_2",
$DR433/30*MAX(MIN($AX433,EOMONTH(BJ$15,0))-MAX($AW433,BJ$15)+1,),
$DH433="раб.день",
$DR433/30*(IFERROR(
_xlfn.LET(_xlpm.VD,
CHOOSE(
{1;2;3;4;5;6;7;8;9;10;11;12;13;14;15;16;17;18},
45658,45659,45660,45661,45662,45663,45664,45665,45711,45724,45778,45779,45785,45786,45820,45821,45965,46022),
_xlfn.LET(_xlpm.DD,
MAX(MIN($AX433,EOMONTH(BJ$15,0))-MAX($AW433,BJ$15),),
_xlfn.IFS(
AND(MONTH($AW433)=MONTH(BJ$15),MONTH($AX433)&lt;&gt;MONTH(BJ$15)),
NETWORKDAYS.INTL($AW433,$AW433+_xlpm.DD,1,_xlpm.VD),
AND(MONTH($AW433)&lt;&gt;MONTH(BJ$15),MONTH($AX433)=MONTH(BJ$15)),
NETWORKDAYS.INTL(($AX433)-_xlpm.DD,$AX433,1,_xlpm.VD),
AND(MONTH($AW433)&lt;MONTH(BJ$15),MONTH($AX433)&gt;MONTH(BJ$15)),
NETWORKDAYS.INTL((EOMONTH(BJ$15-1,1))-_xlpm.DD,EOMONTH(BJ$15-1,1),1,_xlpm.VD),
AND(MONTH($AW433)=MONTH(BJ$15),MONTH($AX433)=MONTH(BJ$15)),
NETWORKDAYS.INTL($AW433,$AX433,1,_xlpm.VD)))),0)),
$DH433="месяц",
$DR433*BJ433,
$DH433="неделя",
$DR433*BJ433/7*(ROUNDUP((DAY(EOMONTH(BJ$15,0)))/4,0))),
0)</f>
        <v/>
      </c>
      <c r="ED433" s="125">
        <f t="array" ref="ED433">
IFERROR(_xlfn.IFS(
$DH433="день_1",
$DR433*$BL433/($AX433-$AW433+1)*BK433*(DAY(EOMONTH(BK$15,0))),
$DH433="день_2",
$DR433/30*MAX(MIN($AX433,EOMONTH(BK$15,0))-MAX($AW433,BK$15)+1,),
$DH433="раб.день",
$DR433/30*(IFERROR(
_xlfn.LET(_xlpm.VD,
CHOOSE(
{1;2;3;4;5;6;7;8;9;10;11;12;13;14;15;16;17;18},
45658,45659,45660,45661,45662,45663,45664,45665,45711,45724,45778,45779,45785,45786,45820,45821,45965,46022),
_xlfn.LET(_xlpm.DD,
MAX(MIN($AX433,EOMONTH(BK$15,0))-MAX($AW433,BK$15),),
_xlfn.IFS(
AND(MONTH($AW433)=MONTH(BK$15),MONTH($AX433)&lt;&gt;MONTH(BK$15)),
NETWORKDAYS.INTL($AW433,$AW433+_xlpm.DD,1,_xlpm.VD),
AND(MONTH($AW433)&lt;&gt;MONTH(BK$15),MONTH($AX433)=MONTH(BK$15)),
NETWORKDAYS.INTL(($AX433)-_xlpm.DD,$AX433,1,_xlpm.VD),
AND(MONTH($AW433)&lt;MONTH(BK$15),MONTH($AX433)&gt;MONTH(BK$15)),
NETWORKDAYS.INTL((EOMONTH(BK$15-1,1))-_xlpm.DD,EOMONTH(BK$15-1,1),1,_xlpm.VD),
AND(MONTH($AW433)=MONTH(BK$15),MONTH($AX433)=MONTH(BK$15)),
NETWORKDAYS.INTL($AW433,$AX433,1,_xlpm.VD)))),0)),
$DH433="месяц",
$DR433*BK433,
$DH433="неделя",
$DR433*BK433/7*(ROUNDUP((DAY(EOMONTH(BK$15,0)))/4,0))),
0)</f>
        <v/>
      </c>
      <c r="EE433" s="125">
        <f>SUM($DS433,$DT433,$DU433,$DV433,$DW433,$DX433,$DY433,$DZ433,$EA433,$EB433,$EC433,$ED433)</f>
        <v/>
      </c>
      <c r="EF433" s="125">
        <f>IFERROR(ROUND($EE433*(1+$EP433),2),0)</f>
        <v/>
      </c>
      <c r="EG433" s="128" t="n">
        <v>1</v>
      </c>
      <c r="EH433" s="126" t="n">
        <v>0</v>
      </c>
      <c r="EI433" s="126">
        <f>ROUND(SUM($EH433:$EH433)*SUM($AB433:$AB433)*$EG433,2)</f>
        <v/>
      </c>
      <c r="EJ433" s="126">
        <f>ROUND($EI433*(1+$EP433),2)</f>
        <v/>
      </c>
      <c r="EK433" s="126" t="n">
        <v>0</v>
      </c>
      <c r="EL433" s="126">
        <f>ROUND(SUM($EK433:$EK433)*SUM($AB433:$AB433)*$EG433,2)</f>
        <v/>
      </c>
      <c r="EM433" s="126">
        <f>ROUND($EL433*(1+$EP433),2)</f>
        <v/>
      </c>
      <c r="EN433" s="126">
        <f>SUM($EE433,$EI433,$EL433)</f>
        <v/>
      </c>
      <c r="EO433" s="126">
        <f>SUM($EF433,$EJ433,$EM433)</f>
        <v/>
      </c>
      <c r="EP433" s="59" t="inlineStr">
        <is>
          <t>20%</t>
        </is>
      </c>
      <c r="EQ433" s="59" t="n"/>
      <c r="ER433" s="60">
        <f t="array" ref="ER433">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MATCH(ES433,
{"AMS";"RussOutdoor";"HD Outdoor";"Ingroup";"IQ";"Ledproduction";"LisChannel";"Logic";"Media-PPL";"NovikovTV | НовиковТВ";"SMA";"SOK";"КрокусТВ | CrocusTV | IndoorTV";"Сити";"ТЯК Москва"},
0)),"")</f>
        <v/>
      </c>
      <c r="ES433" s="60" t="n"/>
      <c r="ET433" s="60">
        <f t="array" ref="ET433">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MATCH(ES433,
{"AMS";"RussOutdoor";"HD Outdoor";"Ingroup";"IQ";"Ledproduction";"LisChannel";"Logic";"Media-PPL";"NovikovTV | НовиковТВ";"SMA";"SOK";"КрокусТВ | CrocusTV | IndoorTV";"Сити";"ТЯК Москва"},
0)),"")</f>
        <v/>
      </c>
      <c r="EU433" s="60" t="n"/>
      <c r="EV433" s="60" t="n"/>
      <c r="EX433" s="110">
        <f t="array" ref="EX433">
($AR433/30
+N("ТРАФИК ПЛОЩАДКИ"))*
(IFERROR(
_xlfn.LET(
_xlpm.GPR,
HLOOKUP($L433,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(MATCH($T433,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IF($Q433="цифровой",_xlpm.GPR/$AG433,_xlpm.GPR/60)),
0)
+N("DWELL TIME"))*
(IF($AB433=0,0,IF($AB433=1,0.3,IF($AB433=2,0.5,IF($AB433&gt;2,1))))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_xlfn.IFS($AC433="да",1.2,$AC433="нет",1)*
_xlfn.IFS($AD433="да",1.2,$AD433="нет",1)*
IF(R433="статический",1,1.2)*
$X433*
INDEX(
{1.2;1;1.2;1.2;1;1.2;1.2;1.2;1.2;1.2;1.2;1;1.2;1.2;1.2;1.2;1;1;1.2;1.2;1.2;1;1;1;1;1.2;1.2;1.2;1.2;1;1;1;1;1.2;1.2;1.2;1.2;1.2;1.2;1.2;1.2;1;1;1.2;1;1;1;1;1.5;1;1;1.5;1.5;1.2},
MATCH($Q433,_xlpm.MI,0)))&gt;{0.02;0.04;0.06;0.1;0.2;0.4;0.6;0.8;1;2;4;6})),
{0;1;2;3;4;5;6;7;8;9;10;11;12},
0)))
+N("КОЭФФИЦИЕНТ КОНТАКТА"))))*
(_xlfn.IFS($X433&lt;0.1,$X433/1000,$X433&gt;25,5.2,AND($X433&gt;=0.1,$X433&lt;=25),(($X433*2+0.1)/10)*($X433/10)))*
IFERROR((_xlfn.LET(
_xlpm.MA,
{0;0.8;0.85;0.9;0.95;1},
_xlpm.MAA,
{0;1;2;3;4;5},
INDEX(_xlpm.MA,MATCH(SUMPRODUCT(--((IF(ROUND(_xlpm.MAA,1)&gt;5,5,ROUND($AB433,1)))&gt;{0;1;2;3;4;5})),_xlpm.MAA,0)))
+N("КОЭФФИЦИЕНТ КОЛ-ВО КОНСТРУКЦИЙ")),1)*
$AB433,0))*
(IF($Q433="цифровой",$AG433/15*$AI433,1)
+N("ДЛЯ ЦИФРЫ"))</f>
        <v/>
      </c>
      <c r="EY433" s="110">
        <f>IFERROR(EX433*AY433,0)</f>
        <v/>
      </c>
      <c r="EZ433" s="131">
        <f>IFERROR(DP433/EY433*1000,0)</f>
        <v/>
      </c>
      <c r="FA433" s="112">
        <f>IFERROR(FC433/FB433,0)</f>
        <v/>
      </c>
      <c r="FB433" s="112">
        <f>IFERROR((FC433/(EY433/FF433*#REF!))*0.825,0)</f>
        <v/>
      </c>
      <c r="FC433" s="112">
        <f>IFERROR(((EX433*30/AR433)*100)/30,0)</f>
        <v/>
      </c>
      <c r="FD433" s="112">
        <f>IFERROR(EY433/G433*100%,0)</f>
        <v/>
      </c>
      <c r="FE433" s="112">
        <f>IFERROR(FD433/FC433*100%,0)</f>
        <v/>
      </c>
      <c r="FF433" s="110">
        <f>IFERROR(AR433/30*AY433,0)</f>
        <v/>
      </c>
    </row>
    <row r="434" ht="13" customHeight="1">
      <c r="A434" s="59" t="n"/>
      <c r="B434" s="60" t="n"/>
      <c r="C434" s="60" t="n"/>
      <c r="D434" s="60">
        <f t="array" ref="D434">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MATCH($E434,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34" s="60">
        <f t="array" ref="E434">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MATCH($F434,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34" s="60" t="inlineStr"/>
      <c r="G434" s="60" t="n"/>
      <c r="H434" s="60">
        <f t="array" ref="H434">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MATCH($I434,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34" s="60" t="n"/>
      <c r="J434" s="60" t="n"/>
      <c r="K434" s="60" t="n"/>
      <c r="L434" s="60" t="n"/>
      <c r="M434" s="60" t="n"/>
      <c r="N434" s="60" t="n"/>
      <c r="O434" s="60" t="n"/>
      <c r="P434" s="60">
        <f t="array" ref="P434">
_xlfn.IFS(
ISNUMBER(MATCH($Q434,{"шелфбаннер","разделитель","монетница","чековая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ISNUMBER(MATCH($Q434,{"LED/LCD","видеокулер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ISNUMBER(MATCH($Q434,{"автомобиль","машина","выставочное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ISNUMBER(MATCH($Q434,{"билборд","лифтовая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ISNUMBER(MATCH($Q434,{"навигация","подвесной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ISNUMBER(MATCH($Q434,{"движущаяся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ISNUMBER(MATCH($Q434,{"каталог","журнал"},)),
"Пресса",
$Q434="","")</f>
        <v/>
      </c>
      <c r="Q434" s="60" t="n"/>
      <c r="R434" s="60">
        <f t="array" ref="R434">
IFERROR(
_xlfn.IFS(
OR(ISNUMBER(MATCH($Q434,{"экспозиция","макет","стенд","автостенд","авто стенд","выставочное пространство","выставочные стенды","модульные выставочные стенды","3Д конструкция","3D конструкция"},)),P434="Экспонирование"),
"нестандартный",
ISNUMBER(MATCH($Q434,{"скроллер","призматрон"},)),
"динамический",
$P434="Видео",
"цифровой",
OR($P434="Пресса",$P434="Щит",$P434="POSm",$P434="Подвес",$P434="Брендирование/оклейка"),
"статический"),"")</f>
        <v/>
      </c>
      <c r="S434" s="59" t="n"/>
      <c r="T434" s="60" t="n"/>
      <c r="U434" s="60" t="n"/>
      <c r="V434" s="60">
        <f>
IF(P434="Видео",
"цифровой постер/ролик",
IF(ISNUMBER(MATCH(Q434,{"короб световой","короб световой | лайтбокс","короб световой | кристалайт","лайтбокс","лайт бокс","кристалайт","LB","lightbox"},)),
"бэклит",
IF(P434="Брендирование/оклейка",
"перфарированная пленка/самоклейка",
IF(P434="Экспонирование",
"под запрос",
IF(P434="Подвес",
"баннер/ткань",
"")))))</f>
        <v/>
      </c>
      <c r="W434" s="59" t="n"/>
      <c r="X434" s="59" t="n"/>
      <c r="Y434" s="59" t="n"/>
      <c r="Z434" s="61" t="n"/>
      <c r="AA434" s="61" t="n"/>
      <c r="AB434" s="61">
        <f>IF(BL434&gt;0,Z434,0)</f>
        <v/>
      </c>
      <c r="AC434" s="59" t="n"/>
      <c r="AD434" s="59" t="n"/>
      <c r="AE434" s="59" t="n"/>
      <c r="AF434" s="59" t="n"/>
      <c r="AG434" s="59" t="n"/>
      <c r="AH434" s="59" t="n"/>
      <c r="AI434" s="59" t="n"/>
      <c r="AJ434" s="59" t="n"/>
      <c r="AK434" s="59" t="n"/>
      <c r="AL434" s="62">
        <f>IFERROR(IF(OR(R434="статический",R434="динамический",R434="нестандартный",R434="",R434=""),"-",IF(AND(AH434="-",AI434="-"),"-",AK434*3600/AH434*AI434)),"-")</f>
        <v/>
      </c>
      <c r="AM434" s="62">
        <f>IFERROR(IF(OR(R434="статический",R434="динамический",R434="",R434="", R434="BTL",R434="нестандартный"),"-",AG434*AI434*AL434/60),"-")</f>
        <v/>
      </c>
      <c r="AN434" s="63">
        <f>IFERROR(IF(AH434="","-",AG434*AI434/AH434),"-")</f>
        <v/>
      </c>
      <c r="AO434" s="59">
        <f>IFERROR(IF(OR($R434="статический",$R434="динамический",$R434="",$R434="",$R434="BTL",$R434="нестандартный"),"-",$AL434*$AY434),"-")</f>
        <v/>
      </c>
      <c r="AP434" s="62">
        <f>IFERROR(IF(OR($R434="статический",$R434="динамический",$R434="",$R434="",$R434="BTL",$R434="нестандартный"),"-",$AM434*AY434),"-")</f>
        <v/>
      </c>
      <c r="AQ434" s="64" t="n"/>
      <c r="AR434" s="61" t="n"/>
      <c r="AS434" s="61" t="n"/>
      <c r="AT434" s="61" t="n"/>
      <c r="AU434" s="65" t="n"/>
      <c r="AV434" s="124">
        <f>IFERROR(DR434/AT434*1000,"n/a")</f>
        <v/>
      </c>
      <c r="AW434" s="67" t="n"/>
      <c r="AX434" s="67" t="n"/>
      <c r="AY434" s="43">
        <f>IFERROR(IF(OR($AW434="",$AX434=""),"",_xlfn.DAYS($AX434+1,$AW434)),"")</f>
        <v/>
      </c>
      <c r="AZ434" s="68">
        <f t="array" ref="AZ434">
_xlfn.LET(_xlpm.COEFF,
IF($AW434+$AX434=0,0,IF(MAX(MIN($AX434,EOMONTH(AZ$15,0))-MAX($AW434,AZ$15)+1,)&gt;0,1,0)),
_xlfn.IFS(
$ES434="LisChannel",
_xlpm.COEFF*
INDEX({1;1;1.2;1.2;1;1;1;1;1.2;1.2;1.2;1.2},
MATCH(MONTH(AZ$15),
{1,2,3,4,5,6,7,8,9,10,11,12})),
CONCATENATE($ES434," ",$L434)="RussOutdoor метро",
_xlpm.COEFF*
INDEX({0.8;0.9;1.1;1.1;1;1;1;1;1.1;1.1;1.1;1.1},
MATCH(MONTH(AZ$15),
{1,2,3,4,5,6,7,8,9,10,11,12})),
$ES434&lt;&gt;"LisChannel",
_xlpm.COEFF,
$ES434&lt;&gt;"RussOutdoor",
_xlpm.COEFF))</f>
        <v/>
      </c>
      <c r="BA434" s="68">
        <f t="array" ref="BA434">
_xlfn.LET(_xlpm.COEFF,
IF($AW434+$AX434=0,0,IF(MAX(MIN($AX434,EOMONTH(BA$15,0))-MAX($AW434,BA$15)+1,)&gt;0,1,0)),
_xlfn.IFS(
$ES434="LisChannel",
_xlpm.COEFF*
INDEX({1;1;1.2;1.2;1;1;1;1;1.2;1.2;1.2;1.2},
MATCH(MONTH(BA$15),
{1,2,3,4,5,6,7,8,9,10,11,12})),
CONCATENATE($ES434," ",$L434)="RussOutdoor метро",
_xlpm.COEFF*
INDEX({0.8;0.9;1.1;1.1;1;1;1;1;1.1;1.1;1.1;1.1},
MATCH(MONTH(BA$15),
{1,2,3,4,5,6,7,8,9,10,11,12})),
$ES434&lt;&gt;"LisChannel",
_xlpm.COEFF,
$ES434&lt;&gt;"RussOutdoor",
_xlpm.COEFF))</f>
        <v/>
      </c>
      <c r="BB434" s="68">
        <f t="array" ref="BB434">
_xlfn.LET(_xlpm.COEFF,
IF($AW434+$AX434=0,0,IF(MAX(MIN($AX434,EOMONTH(BB$15,0))-MAX($AW434,BB$15)+1,)&gt;0,1,0)),
_xlfn.IFS(
$ES434="LisChannel",
_xlpm.COEFF*
INDEX({1;1;1.2;1.2;1;1;1;1;1.2;1.2;1.2;1.2},
MATCH(MONTH(BB$15),
{1,2,3,4,5,6,7,8,9,10,11,12})),
CONCATENATE($ES434," ",$L434)="RussOutdoor метро",
_xlpm.COEFF*
INDEX({0.8;0.9;1.1;1.1;1;1;1;1;1.1;1.1;1.1;1.1},
MATCH(MONTH(BB$15),
{1,2,3,4,5,6,7,8,9,10,11,12})),
$ES434&lt;&gt;"LisChannel",
_xlpm.COEFF,
$ES434&lt;&gt;"RussOutdoor",
_xlpm.COEFF))</f>
        <v/>
      </c>
      <c r="BC434" s="68">
        <f t="array" ref="BC434">
_xlfn.LET(_xlpm.COEFF,
IF($AW434+$AX434=0,0,IF(MAX(MIN($AX434,EOMONTH(BC$15,0))-MAX($AW434,BC$15)+1,)&gt;0,1,0)),
_xlfn.IFS(
$ES434="LisChannel",
_xlpm.COEFF*
INDEX({1;1;1.2;1.2;1;1;1;1;1.2;1.2;1.2;1.2},
MATCH(MONTH(BC$15),
{1,2,3,4,5,6,7,8,9,10,11,12})),
CONCATENATE($ES434," ",$L434)="RussOutdoor метро",
_xlpm.COEFF*
INDEX({0.8;0.9;1.1;1.1;1;1;1;1;1.1;1.1;1.1;1.1},
MATCH(MONTH(BC$15),
{1,2,3,4,5,6,7,8,9,10,11,12})),
$ES434&lt;&gt;"LisChannel",
_xlpm.COEFF,
$ES434&lt;&gt;"RussOutdoor",
_xlpm.COEFF))</f>
        <v/>
      </c>
      <c r="BD434" s="68">
        <f t="array" ref="BD434">
_xlfn.LET(_xlpm.COEFF,
IF($AW434+$AX434=0,0,IF(MAX(MIN($AX434,EOMONTH(BD$15,0))-MAX($AW434,BD$15)+1,)&gt;0,1,0)),
_xlfn.IFS(
$ES434="LisChannel",
_xlpm.COEFF*
INDEX({1;1;1.2;1.2;1;1;1;1;1.2;1.2;1.2;1.2},
MATCH(MONTH(BD$15),
{1,2,3,4,5,6,7,8,9,10,11,12})),
CONCATENATE($ES434," ",$L434)="RussOutdoor метро",
_xlpm.COEFF*
INDEX({0.8;0.9;1.1;1.1;1;1;1;1;1.1;1.1;1.1;1.1},
MATCH(MONTH(BD$15),
{1,2,3,4,5,6,7,8,9,10,11,12})),
$ES434&lt;&gt;"LisChannel",
_xlpm.COEFF,
$ES434&lt;&gt;"RussOutdoor",
_xlpm.COEFF))</f>
        <v/>
      </c>
      <c r="BE434" s="68">
        <f t="array" ref="BE434">
_xlfn.LET(_xlpm.COEFF,
IF($AW434+$AX434=0,0,IF(MAX(MIN($AX434,EOMONTH(BE$15,0))-MAX($AW434,BE$15)+1,)&gt;0,1,0)),
_xlfn.IFS(
$ES434="LisChannel",
_xlpm.COEFF*
INDEX({1;1;1.2;1.2;1;1;1;1;1.2;1.2;1.2;1.2},
MATCH(MONTH(BE$15),
{1,2,3,4,5,6,7,8,9,10,11,12})),
CONCATENATE($ES434," ",$L434)="RussOutdoor метро",
_xlpm.COEFF*
INDEX({0.8;0.9;1.1;1.1;1;1;1;1;1.1;1.1;1.1;1.1},
MATCH(MONTH(BE$15),
{1,2,3,4,5,6,7,8,9,10,11,12})),
$ES434&lt;&gt;"LisChannel",
_xlpm.COEFF,
$ES434&lt;&gt;"RussOutdoor",
_xlpm.COEFF))</f>
        <v/>
      </c>
      <c r="BF434" s="68">
        <f t="array" ref="BF434">
_xlfn.LET(_xlpm.COEFF,
IF($AW434+$AX434=0,0,IF(MAX(MIN($AX434,EOMONTH(BF$15,0))-MAX($AW434,BF$15)+1,)&gt;0,1,0)),
_xlfn.IFS(
$ES434="LisChannel",
_xlpm.COEFF*
INDEX({1;1;1.2;1.2;1;1;1;1;1.2;1.2;1.2;1.2},
MATCH(MONTH(BF$15),
{1,2,3,4,5,6,7,8,9,10,11,12})),
CONCATENATE($ES434," ",$L434)="RussOutdoor метро",
_xlpm.COEFF*
INDEX({0.8;0.9;1.1;1.1;1;1;1;1;1.1;1.1;1.1;1.1},
MATCH(MONTH(BF$15),
{1,2,3,4,5,6,7,8,9,10,11,12})),
$ES434&lt;&gt;"LisChannel",
_xlpm.COEFF,
$ES434&lt;&gt;"RussOutdoor",
_xlpm.COEFF))</f>
        <v/>
      </c>
      <c r="BG434" s="68">
        <f t="array" ref="BG434">
_xlfn.LET(_xlpm.COEFF,
IF($AW434+$AX434=0,0,IF(MAX(MIN($AX434,EOMONTH(BG$15,0))-MAX($AW434,BG$15)+1,)&gt;0,1,0)),
_xlfn.IFS(
$ES434="LisChannel",
_xlpm.COEFF*
INDEX({1;1;1.2;1.2;1;1;1;1;1.2;1.2;1.2;1.2},
MATCH(MONTH(BG$15),
{1,2,3,4,5,6,7,8,9,10,11,12})),
CONCATENATE($ES434," ",$L434)="RussOutdoor метро",
_xlpm.COEFF*
INDEX({0.8;0.9;1.1;1.1;1;1;1;1;1.1;1.1;1.1;1.1},
MATCH(MONTH(BG$15),
{1,2,3,4,5,6,7,8,9,10,11,12})),
$ES434&lt;&gt;"LisChannel",
_xlpm.COEFF,
$ES434&lt;&gt;"RussOutdoor",
_xlpm.COEFF))</f>
        <v/>
      </c>
      <c r="BH434" s="68">
        <f t="array" ref="BH434">
_xlfn.LET(_xlpm.COEFF,
IF($AW434+$AX434=0,0,IF(MAX(MIN($AX434,EOMONTH(BH$15,0))-MAX($AW434,BH$15)+1,)&gt;0,1,0)),
_xlfn.IFS(
$ES434="LisChannel",
_xlpm.COEFF*
INDEX({1;1;1.2;1.2;1;1;1;1;1.2;1.2;1.2;1.2},
MATCH(MONTH(BH$15),
{1,2,3,4,5,6,7,8,9,10,11,12})),
CONCATENATE($ES434," ",$L434)="RussOutdoor метро",
_xlpm.COEFF*
INDEX({0.8;0.9;1.1;1.1;1;1;1;1;1.1;1.1;1.1;1.1},
MATCH(MONTH(BH$15),
{1,2,3,4,5,6,7,8,9,10,11,12})),
$ES434&lt;&gt;"LisChannel",
_xlpm.COEFF,
$ES434&lt;&gt;"RussOutdoor",
_xlpm.COEFF))</f>
        <v/>
      </c>
      <c r="BI434" s="68">
        <f t="array" ref="BI434">
_xlfn.LET(_xlpm.COEFF,
IF($AW434+$AX434=0,0,IF(MAX(MIN($AX434,EOMONTH(BI$15,0))-MAX($AW434,BI$15)+1,)&gt;0,1,0)),
_xlfn.IFS(
$ES434="LisChannel",
_xlpm.COEFF*
INDEX({1;1;1.2;1.2;1;1;1;1;1.2;1.2;1.2;1.2},
MATCH(MONTH(BI$15),
{1,2,3,4,5,6,7,8,9,10,11,12})),
CONCATENATE($ES434," ",$L434)="RussOutdoor метро",
_xlpm.COEFF*
INDEX({0.8;0.9;1.1;1.1;1;1;1;1;1.1;1.1;1.1;1.1},
MATCH(MONTH(BI$15),
{1,2,3,4,5,6,7,8,9,10,11,12})),
$ES434&lt;&gt;"LisChannel",
_xlpm.COEFF,
$ES434&lt;&gt;"RussOutdoor",
_xlpm.COEFF))</f>
        <v/>
      </c>
      <c r="BJ434" s="68">
        <f t="array" ref="BJ434">
_xlfn.LET(_xlpm.COEFF,
IF($AW434+$AX434=0,0,IF(MAX(MIN($AX434,EOMONTH(BJ$15,0))-MAX($AW434,BJ$15)+1,)&gt;0,1,0)),
_xlfn.IFS(
$ES434="LisChannel",
_xlpm.COEFF*
INDEX({1;1;1.2;1.2;1;1;1;1;1.2;1.2;1.2;1.2},
MATCH(MONTH(BJ$15),
{1,2,3,4,5,6,7,8,9,10,11,12})),
CONCATENATE($ES434," ",$L434)="RussOutdoor метро",
_xlpm.COEFF*
INDEX({0.8;0.9;1.1;1.1;1;1;1;1;1.1;1.1;1.1;1.1},
MATCH(MONTH(BJ$15),
{1,2,3,4,5,6,7,8,9,10,11,12})),
$ES434&lt;&gt;"LisChannel",
_xlpm.COEFF,
$ES434&lt;&gt;"RussOutdoor",
_xlpm.COEFF))</f>
        <v/>
      </c>
      <c r="BK434" s="68">
        <f t="array" ref="BK434">
_xlfn.LET(_xlpm.COEFF,
IF($AW434+$AX434=0,0,IF(MAX(MIN($AX434,EOMONTH(BK$15,0))-MAX($AW434,BK$15)+1,)&gt;0,1,0)),
_xlfn.IFS(
$ES434="LisChannel",
_xlpm.COEFF*
INDEX({1;1;1.2;1.2;1;1;1;1;1.2;1.2;1.2;1.2},
MATCH(MONTH(BK$15),
{1,2,3,4,5,6,7,8,9,10,11,12})),
CONCATENATE($ES434," ",$L434)="RussOutdoor метро",
_xlpm.COEFF*
INDEX({0.8;0.9;1.1;1.1;1;1;1;1;1.1;1.1;1.1;1.1},
MATCH(MONTH(BK$15),
{1,2,3,4,5,6,7,8,9,10,11,12})),
$ES434&lt;&gt;"LisChannel",
_xlpm.COEFF,
$ES434&lt;&gt;"RussOutdoor",
_xlpm.COEFF))</f>
        <v/>
      </c>
      <c r="BL434" s="62">
        <f>COUNTIFS($AZ434:$BK434,"&gt;0")</f>
        <v/>
      </c>
      <c r="BM434" s="65" t="n"/>
      <c r="BN434" s="125">
        <f>$DJ434</f>
        <v/>
      </c>
      <c r="BO434" s="63">
        <f>$DQ434</f>
        <v/>
      </c>
      <c r="BP434" s="125">
        <f>
IFERROR(
IF($BL434=0,0,
$BN434*(1-$BO434)),
0)</f>
        <v/>
      </c>
      <c r="BQ434" s="125">
        <f t="array" ref="BQ434">
IFERROR(
_xlfn.IFS(
$DH434="день_1",
$BP434*$BL434/($AX434-$AW434+1)*AZ434*(DAY(EOMONTH(AZ$15,0))),
$DH434="день_2",
$BP434/30*MAX(MIN($AX434,EOMONTH(AZ$15,0))-MAX($AW434,AZ$15)+1,),
$DH434="раб.день",
$BP434/30*(IFERROR(
_xlfn.LET(_xlpm.VD,
CHOOSE(
{1;2;3;4;5;6;7;8;9;10;11;12;13;14;15;16;17;18},
45658,45659,45660,45661,45662,45663,45664,45665,45711,45724,45778,45779,45785,45786,45820,45821,45965,46022),
_xlfn.LET(_xlpm.DD,
MAX(MIN($AX434,EOMONTH(AZ$15,0))-MAX($AW434,AZ$15),),
_xlfn.IFS(
AND(MONTH($AW434)=MONTH(AZ$15),MONTH($AX434)&lt;&gt;MONTH(AZ$15)),
NETWORKDAYS.INTL($AW434,$AW434+_xlpm.DD,1,_xlpm.VD),
AND(MONTH($AW434)&lt;&gt;MONTH(AZ$15),MONTH($AX434)=MONTH(AZ$15)),
NETWORKDAYS.INTL(($AX434)-_xlpm.DD,$AX434,1,_xlpm.VD),
AND(MONTH($AW434)&lt;MONTH(AZ$15),MONTH($AX434)&gt;MONTH(AZ$15)),
NETWORKDAYS.INTL((EOMONTH(AZ$15-1,1))-_xlpm.DD,EOMONTH(AZ$15-1,1),1,_xlpm.VD),
AND(MONTH($AW434)=MONTH(AZ$15),MONTH($AX434)=MONTH(AZ$15)),
NETWORKDAYS.INTL($AW434,$AX434,1,_xlpm.VD)))),0)),
$DH434="месяц",
$BP434*AZ434,
$DH434="неделя",
$BP434*AZ434/7*(ROUNDUP((DAY(EOMONTH(AZ$15,0)))/4,0))),
0)</f>
        <v/>
      </c>
      <c r="BR434" s="125">
        <f t="array" ref="BR434">
IFERROR(
_xlfn.IFS(
$DH434="день_1",
$BP434*$BL434/($AX434-$AW434+1)*BA434*(DAY(EOMONTH(BA$15,0))),
$DH434="день_2",
$BP434/30*MAX(MIN($AX434,EOMONTH(BA$15,0))-MAX($AW434,BA$15)+1,),
$DH434="раб.день",
$BP434/30*(IFERROR(
_xlfn.LET(_xlpm.VD,
CHOOSE(
{1;2;3;4;5;6;7;8;9;10;11;12;13;14;15;16;17;18},
45658,45659,45660,45661,45662,45663,45664,45665,45711,45724,45778,45779,45785,45786,45820,45821,45965,46022),
_xlfn.LET(_xlpm.DD,
MAX(MIN($AX434,EOMONTH(BA$15,0))-MAX($AW434,BA$15),),
_xlfn.IFS(
AND(MONTH($AW434)=MONTH(BA$15),MONTH($AX434)&lt;&gt;MONTH(BA$15)),
NETWORKDAYS.INTL($AW434,$AW434+_xlpm.DD,1,_xlpm.VD),
AND(MONTH($AW434)&lt;&gt;MONTH(BA$15),MONTH($AX434)=MONTH(BA$15)),
NETWORKDAYS.INTL(($AX434)-_xlpm.DD,$AX434,1,_xlpm.VD),
AND(MONTH($AW434)&lt;MONTH(BA$15),MONTH($AX434)&gt;MONTH(BA$15)),
NETWORKDAYS.INTL((EOMONTH(BA$15-1,1))-_xlpm.DD,EOMONTH(BA$15-1,1),1,_xlpm.VD),
AND(MONTH($AW434)=MONTH(BA$15),MONTH($AX434)=MONTH(BA$15)),
NETWORKDAYS.INTL($AW434,$AX434,1,_xlpm.VD)))),0)),
$DH434="месяц",
$BP434*BA434,
$DH434="неделя",
$BP434*BA434/7*(ROUNDUP((DAY(EOMONTH(BA$15,0)))/4,0))),
0)</f>
        <v/>
      </c>
      <c r="BS434" s="125">
        <f t="array" ref="BS434">
IFERROR(
_xlfn.IFS(
$DH434="день_1",
$BP434*$BL434/($AX434-$AW434+1)*BB434*(DAY(EOMONTH(BB$15,0))),
$DH434="день_2",
$BP434/30*MAX(MIN($AX434,EOMONTH(BB$15,0))-MAX($AW434,BB$15)+1,),
$DH434="раб.день",
$BP434/30*(IFERROR(
_xlfn.LET(_xlpm.VD,
CHOOSE(
{1;2;3;4;5;6;7;8;9;10;11;12;13;14;15;16;17;18},
45658,45659,45660,45661,45662,45663,45664,45665,45711,45724,45778,45779,45785,45786,45820,45821,45965,46022),
_xlfn.LET(_xlpm.DD,
MAX(MIN($AX434,EOMONTH(BB$15,0))-MAX($AW434,BB$15),),
_xlfn.IFS(
AND(MONTH($AW434)=MONTH(BB$15),MONTH($AX434)&lt;&gt;MONTH(BB$15)),
NETWORKDAYS.INTL($AW434,$AW434+_xlpm.DD,1,_xlpm.VD),
AND(MONTH($AW434)&lt;&gt;MONTH(BB$15),MONTH($AX434)=MONTH(BB$15)),
NETWORKDAYS.INTL(($AX434)-_xlpm.DD,$AX434,1,_xlpm.VD),
AND(MONTH($AW434)&lt;MONTH(BB$15),MONTH($AX434)&gt;MONTH(BB$15)),
NETWORKDAYS.INTL((EOMONTH(BB$15-1,1))-_xlpm.DD,EOMONTH(BB$15-1,1),1,_xlpm.VD),
AND(MONTH($AW434)=MONTH(BB$15),MONTH($AX434)=MONTH(BB$15)),
NETWORKDAYS.INTL($AW434,$AX434,1,_xlpm.VD)))),0)),
$DH434="месяц",
$BP434*BB434,
$DH434="неделя",
$BP434*BB434/7*(ROUNDUP((DAY(EOMONTH(BB$15,0)))/4,0))),
0)</f>
        <v/>
      </c>
      <c r="BT434" s="125">
        <f t="array" ref="BT434">
IFERROR(
_xlfn.IFS(
$DH434="день_1",
$BP434*$BL434/($AX434-$AW434+1)*BC434*(DAY(EOMONTH(BC$15,0))),
$DH434="день_2",
$BP434/30*MAX(MIN($AX434,EOMONTH(BC$15,0))-MAX($AW434,BC$15)+1,),
$DH434="раб.день",
$BP434/30*(IFERROR(
_xlfn.LET(_xlpm.VD,
CHOOSE(
{1;2;3;4;5;6;7;8;9;10;11;12;13;14;15;16;17;18},
45658,45659,45660,45661,45662,45663,45664,45665,45711,45724,45778,45779,45785,45786,45820,45821,45965,46022),
_xlfn.LET(_xlpm.DD,
MAX(MIN($AX434,EOMONTH(BC$15,0))-MAX($AW434,BC$15),),
_xlfn.IFS(
AND(MONTH($AW434)=MONTH(BC$15),MONTH($AX434)&lt;&gt;MONTH(BC$15)),
NETWORKDAYS.INTL($AW434,$AW434+_xlpm.DD,1,_xlpm.VD),
AND(MONTH($AW434)&lt;&gt;MONTH(BC$15),MONTH($AX434)=MONTH(BC$15)),
NETWORKDAYS.INTL(($AX434)-_xlpm.DD,$AX434,1,_xlpm.VD),
AND(MONTH($AW434)&lt;MONTH(BC$15),MONTH($AX434)&gt;MONTH(BC$15)),
NETWORKDAYS.INTL((EOMONTH(BC$15-1,1))-_xlpm.DD,EOMONTH(BC$15-1,1),1,_xlpm.VD),
AND(MONTH($AW434)=MONTH(BC$15),MONTH($AX434)=MONTH(BC$15)),
NETWORKDAYS.INTL($AW434,$AX434,1,_xlpm.VD)))),0)),
$DH434="месяц",
$BP434*BC434,
$DH434="неделя",
$BP434*BC434/7*(ROUNDUP((DAY(EOMONTH(BC$15,0)))/4,0))),
0)</f>
        <v/>
      </c>
      <c r="BU434" s="125">
        <f t="array" ref="BU434">
IFERROR(
_xlfn.IFS(
$DH434="день_1",
$BP434*$BL434/($AX434-$AW434+1)*BD434*(DAY(EOMONTH(BD$15,0))),
$DH434="день_2",
$BP434/30*MAX(MIN($AX434,EOMONTH(BD$15,0))-MAX($AW434,BD$15)+1,),
$DH434="раб.день",
$BP434/30*(IFERROR(
_xlfn.LET(_xlpm.VD,
CHOOSE(
{1;2;3;4;5;6;7;8;9;10;11;12;13;14;15;16;17;18},
45658,45659,45660,45661,45662,45663,45664,45665,45711,45724,45778,45779,45785,45786,45820,45821,45965,46022),
_xlfn.LET(_xlpm.DD,
MAX(MIN($AX434,EOMONTH(BD$15,0))-MAX($AW434,BD$15),),
_xlfn.IFS(
AND(MONTH($AW434)=MONTH(BD$15),MONTH($AX434)&lt;&gt;MONTH(BD$15)),
NETWORKDAYS.INTL($AW434,$AW434+_xlpm.DD,1,_xlpm.VD),
AND(MONTH($AW434)&lt;&gt;MONTH(BD$15),MONTH($AX434)=MONTH(BD$15)),
NETWORKDAYS.INTL(($AX434)-_xlpm.DD,$AX434,1,_xlpm.VD),
AND(MONTH($AW434)&lt;MONTH(BD$15),MONTH($AX434)&gt;MONTH(BD$15)),
NETWORKDAYS.INTL((EOMONTH(BD$15-1,1))-_xlpm.DD,EOMONTH(BD$15-1,1),1,_xlpm.VD),
AND(MONTH($AW434)=MONTH(BD$15),MONTH($AX434)=MONTH(BD$15)),
NETWORKDAYS.INTL($AW434,$AX434,1,_xlpm.VD)))),0)),
$DH434="месяц",
$BP434*BD434,
$DH434="неделя",
$BP434*BD434/7*(ROUNDUP((DAY(EOMONTH(BD$15,0)))/4,0))),
0)</f>
        <v/>
      </c>
      <c r="BV434" s="125">
        <f t="array" ref="BV434">
IFERROR(
_xlfn.IFS(
$DH434="день_1",
$BP434*$BL434/($AX434-$AW434+1)*BE434*(DAY(EOMONTH(BE$15,0))),
$DH434="день_2",
$BP434/30*MAX(MIN($AX434,EOMONTH(BE$15,0))-MAX($AW434,BE$15)+1,),
$DH434="раб.день",
$BP434/30*(IFERROR(
_xlfn.LET(_xlpm.VD,
CHOOSE(
{1;2;3;4;5;6;7;8;9;10;11;12;13;14;15;16;17;18},
45658,45659,45660,45661,45662,45663,45664,45665,45711,45724,45778,45779,45785,45786,45820,45821,45965,46022),
_xlfn.LET(_xlpm.DD,
MAX(MIN($AX434,EOMONTH(BE$15,0))-MAX($AW434,BE$15),),
_xlfn.IFS(
AND(MONTH($AW434)=MONTH(BE$15),MONTH($AX434)&lt;&gt;MONTH(BE$15)),
NETWORKDAYS.INTL($AW434,$AW434+_xlpm.DD,1,_xlpm.VD),
AND(MONTH($AW434)&lt;&gt;MONTH(BE$15),MONTH($AX434)=MONTH(BE$15)),
NETWORKDAYS.INTL(($AX434)-_xlpm.DD,$AX434,1,_xlpm.VD),
AND(MONTH($AW434)&lt;MONTH(BE$15),MONTH($AX434)&gt;MONTH(BE$15)),
NETWORKDAYS.INTL((EOMONTH(BE$15-1,1))-_xlpm.DD,EOMONTH(BE$15-1,1),1,_xlpm.VD),
AND(MONTH($AW434)=MONTH(BE$15),MONTH($AX434)=MONTH(BE$15)),
NETWORKDAYS.INTL($AW434,$AX434,1,_xlpm.VD)))),0)),
$DH434="месяц",
$BP434*BE434,
$DH434="неделя",
$BP434*BE434/7*(ROUNDUP((DAY(EOMONTH(BE$15,0)))/4,0))),
0)</f>
        <v/>
      </c>
      <c r="BW434" s="125">
        <f t="array" ref="BW434">
IFERROR(
_xlfn.IFS(
$DH434="день_1",
$BP434*$BL434/($AX434-$AW434+1)*BF434*(DAY(EOMONTH(BF$15,0))),
$DH434="день_2",
$BP434/30*MAX(MIN($AX434,EOMONTH(BF$15,0))-MAX($AW434,BF$15)+1,),
$DH434="раб.день",
$BP434/30*(IFERROR(
_xlfn.LET(_xlpm.VD,
CHOOSE(
{1;2;3;4;5;6;7;8;9;10;11;12;13;14;15;16;17;18},
45658,45659,45660,45661,45662,45663,45664,45665,45711,45724,45778,45779,45785,45786,45820,45821,45965,46022),
_xlfn.LET(_xlpm.DD,
MAX(MIN($AX434,EOMONTH(BF$15,0))-MAX($AW434,BF$15),),
_xlfn.IFS(
AND(MONTH($AW434)=MONTH(BF$15),MONTH($AX434)&lt;&gt;MONTH(BF$15)),
NETWORKDAYS.INTL($AW434,$AW434+_xlpm.DD,1,_xlpm.VD),
AND(MONTH($AW434)&lt;&gt;MONTH(BF$15),MONTH($AX434)=MONTH(BF$15)),
NETWORKDAYS.INTL(($AX434)-_xlpm.DD,$AX434,1,_xlpm.VD),
AND(MONTH($AW434)&lt;MONTH(BF$15),MONTH($AX434)&gt;MONTH(BF$15)),
NETWORKDAYS.INTL((EOMONTH(BF$15-1,1))-_xlpm.DD,EOMONTH(BF$15-1,1),1,_xlpm.VD),
AND(MONTH($AW434)=MONTH(BF$15),MONTH($AX434)=MONTH(BF$15)),
NETWORKDAYS.INTL($AW434,$AX434,1,_xlpm.VD)))),0)),
$DH434="месяц",
$BP434*BF434,
$DH434="неделя",
$BP434*BF434/7*(ROUNDUP((DAY(EOMONTH(BF$15,0)))/4,0))),
0)</f>
        <v/>
      </c>
      <c r="BX434" s="125">
        <f t="array" ref="BX434">
IFERROR(
_xlfn.IFS(
$DH434="день_1",
$BP434*$BL434/($AX434-$AW434+1)*BG434*(DAY(EOMONTH(BG$15,0))),
$DH434="день_2",
$BP434/30*MAX(MIN($AX434,EOMONTH(BG$15,0))-MAX($AW434,BG$15)+1,),
$DH434="раб.день",
$BP434/30*(IFERROR(
_xlfn.LET(_xlpm.VD,
CHOOSE(
{1;2;3;4;5;6;7;8;9;10;11;12;13;14;15;16;17;18},
45658,45659,45660,45661,45662,45663,45664,45665,45711,45724,45778,45779,45785,45786,45820,45821,45965,46022),
_xlfn.LET(_xlpm.DD,
MAX(MIN($AX434,EOMONTH(BG$15,0))-MAX($AW434,BG$15),),
_xlfn.IFS(
AND(MONTH($AW434)=MONTH(BG$15),MONTH($AX434)&lt;&gt;MONTH(BG$15)),
NETWORKDAYS.INTL($AW434,$AW434+_xlpm.DD,1,_xlpm.VD),
AND(MONTH($AW434)&lt;&gt;MONTH(BG$15),MONTH($AX434)=MONTH(BG$15)),
NETWORKDAYS.INTL(($AX434)-_xlpm.DD,$AX434,1,_xlpm.VD),
AND(MONTH($AW434)&lt;MONTH(BG$15),MONTH($AX434)&gt;MONTH(BG$15)),
NETWORKDAYS.INTL((EOMONTH(BG$15-1,1))-_xlpm.DD,EOMONTH(BG$15-1,1),1,_xlpm.VD),
AND(MONTH($AW434)=MONTH(BG$15),MONTH($AX434)=MONTH(BG$15)),
NETWORKDAYS.INTL($AW434,$AX434,1,_xlpm.VD)))),0)),
$DH434="месяц",
$BP434*BG434,
$DH434="неделя",
$BP434*BG434/7*(ROUNDUP((DAY(EOMONTH(BG$15,0)))/4,0))),
0)</f>
        <v/>
      </c>
      <c r="BY434" s="125">
        <f t="array" ref="BY434">
IFERROR(
_xlfn.IFS(
$DH434="день_1",
$BP434*$BL434/($AX434-$AW434+1)*BH434*(DAY(EOMONTH(BH$15,0))),
$DH434="день_2",
$BP434/30*MAX(MIN($AX434,EOMONTH(BH$15,0))-MAX($AW434,BH$15)+1,),
$DH434="раб.день",
$BP434/30*(IFERROR(
_xlfn.LET(_xlpm.VD,
CHOOSE(
{1;2;3;4;5;6;7;8;9;10;11;12;13;14;15;16;17;18},
45658,45659,45660,45661,45662,45663,45664,45665,45711,45724,45778,45779,45785,45786,45820,45821,45965,46022),
_xlfn.LET(_xlpm.DD,
MAX(MIN($AX434,EOMONTH(BH$15,0))-MAX($AW434,BH$15),),
_xlfn.IFS(
AND(MONTH($AW434)=MONTH(BH$15),MONTH($AX434)&lt;&gt;MONTH(BH$15)),
NETWORKDAYS.INTL($AW434,$AW434+_xlpm.DD,1,_xlpm.VD),
AND(MONTH($AW434)&lt;&gt;MONTH(BH$15),MONTH($AX434)=MONTH(BH$15)),
NETWORKDAYS.INTL(($AX434)-_xlpm.DD,$AX434,1,_xlpm.VD),
AND(MONTH($AW434)&lt;MONTH(BH$15),MONTH($AX434)&gt;MONTH(BH$15)),
NETWORKDAYS.INTL((EOMONTH(BH$15-1,1))-_xlpm.DD,EOMONTH(BH$15-1,1),1,_xlpm.VD),
AND(MONTH($AW434)=MONTH(BH$15),MONTH($AX434)=MONTH(BH$15)),
NETWORKDAYS.INTL($AW434,$AX434,1,_xlpm.VD)))),0)),
$DH434="месяц",
$BP434*BH434,
$DH434="неделя",
$BP434*BH434/7*(ROUNDUP((DAY(EOMONTH(BH$15,0)))/4,0))),
0)</f>
        <v/>
      </c>
      <c r="BZ434" s="125">
        <f t="array" ref="BZ434">
IFERROR(
_xlfn.IFS(
$DH434="день_1",
$BP434*$BL434/($AX434-$AW434+1)*BI434*(DAY(EOMONTH(BI$15,0))),
$DH434="день_2",
$BP434/30*MAX(MIN($AX434,EOMONTH(BI$15,0))-MAX($AW434,BI$15)+1,),
$DH434="раб.день",
$BP434/30*(IFERROR(
_xlfn.LET(_xlpm.VD,
CHOOSE(
{1;2;3;4;5;6;7;8;9;10;11;12;13;14;15;16;17;18},
45658,45659,45660,45661,45662,45663,45664,45665,45711,45724,45778,45779,45785,45786,45820,45821,45965,46022),
_xlfn.LET(_xlpm.DD,
MAX(MIN($AX434,EOMONTH(BI$15,0))-MAX($AW434,BI$15),),
_xlfn.IFS(
AND(MONTH($AW434)=MONTH(BI$15),MONTH($AX434)&lt;&gt;MONTH(BI$15)),
NETWORKDAYS.INTL($AW434,$AW434+_xlpm.DD,1,_xlpm.VD),
AND(MONTH($AW434)&lt;&gt;MONTH(BI$15),MONTH($AX434)=MONTH(BI$15)),
NETWORKDAYS.INTL(($AX434)-_xlpm.DD,$AX434,1,_xlpm.VD),
AND(MONTH($AW434)&lt;MONTH(BI$15),MONTH($AX434)&gt;MONTH(BI$15)),
NETWORKDAYS.INTL((EOMONTH(BI$15-1,1))-_xlpm.DD,EOMONTH(BI$15-1,1),1,_xlpm.VD),
AND(MONTH($AW434)=MONTH(BI$15),MONTH($AX434)=MONTH(BI$15)),
NETWORKDAYS.INTL($AW434,$AX434,1,_xlpm.VD)))),0)),
$DH434="месяц",
$BP434*BI434,
$DH434="неделя",
$BP434*BI434/7*(ROUNDUP((DAY(EOMONTH(BI$15,0)))/4,0))),
0)</f>
        <v/>
      </c>
      <c r="CA434" s="125">
        <f t="array" ref="CA434">
IFERROR(
_xlfn.IFS(
$DH434="день_1",
$BP434*$BL434/($AX434-$AW434+1)*BJ434*(DAY(EOMONTH(BJ$15,0))),
$DH434="день_2",
$BP434/30*MAX(MIN($AX434,EOMONTH(BJ$15,0))-MAX($AW434,BJ$15)+1,),
$DH434="раб.день",
$BP434/30*(IFERROR(
_xlfn.LET(_xlpm.VD,
CHOOSE(
{1;2;3;4;5;6;7;8;9;10;11;12;13;14;15;16;17;18},
45658,45659,45660,45661,45662,45663,45664,45665,45711,45724,45778,45779,45785,45786,45820,45821,45965,46022),
_xlfn.LET(_xlpm.DD,
MAX(MIN($AX434,EOMONTH(BJ$15,0))-MAX($AW434,BJ$15),),
_xlfn.IFS(
AND(MONTH($AW434)=MONTH(BJ$15),MONTH($AX434)&lt;&gt;MONTH(BJ$15)),
NETWORKDAYS.INTL($AW434,$AW434+_xlpm.DD,1,_xlpm.VD),
AND(MONTH($AW434)&lt;&gt;MONTH(BJ$15),MONTH($AX434)=MONTH(BJ$15)),
NETWORKDAYS.INTL(($AX434)-_xlpm.DD,$AX434,1,_xlpm.VD),
AND(MONTH($AW434)&lt;MONTH(BJ$15),MONTH($AX434)&gt;MONTH(BJ$15)),
NETWORKDAYS.INTL((EOMONTH(BJ$15-1,1))-_xlpm.DD,EOMONTH(BJ$15-1,1),1,_xlpm.VD),
AND(MONTH($AW434)=MONTH(BJ$15),MONTH($AX434)=MONTH(BJ$15)),
NETWORKDAYS.INTL($AW434,$AX434,1,_xlpm.VD)))),0)),
$DH434="месяц",
$BP434*BJ434,
$DH434="неделя",
$BP434*BJ434/7*(ROUNDUP((DAY(EOMONTH(BJ$15,0)))/4,0))),
0)</f>
        <v/>
      </c>
      <c r="CB434" s="125">
        <f t="array" ref="CB434">
IFERROR(
_xlfn.IFS(
$DH434="день_1",
$BP434*$BL434/($AX434-$AW434+1)*BK434*(DAY(EOMONTH(BK$15,0))),
$DH434="день_2",
$BP434/30*MAX(MIN($AX434,EOMONTH(BK$15,0))-MAX($AW434,BK$15)+1,),
$DH434="раб.день",
$BP434/30*(IFERROR(
_xlfn.LET(_xlpm.VD,
CHOOSE(
{1;2;3;4;5;6;7;8;9;10;11;12;13;14;15;16;17;18},
45658,45659,45660,45661,45662,45663,45664,45665,45711,45724,45778,45779,45785,45786,45820,45821,45965,46022),
_xlfn.LET(_xlpm.DD,
MAX(MIN($AX434,EOMONTH(BK$15,0))-MAX($AW434,BK$15),),
_xlfn.IFS(
AND(MONTH($AW434)=MONTH(BK$15),MONTH($AX434)&lt;&gt;MONTH(BK$15)),
NETWORKDAYS.INTL($AW434,$AW434+_xlpm.DD,1,_xlpm.VD),
AND(MONTH($AW434)&lt;&gt;MONTH(BK$15),MONTH($AX434)=MONTH(BK$15)),
NETWORKDAYS.INTL(($AX434)-_xlpm.DD,$AX434,1,_xlpm.VD),
AND(MONTH($AW434)&lt;MONTH(BK$15),MONTH($AX434)&gt;MONTH(BK$15)),
NETWORKDAYS.INTL((EOMONTH(BK$15-1,1))-_xlpm.DD,EOMONTH(BK$15-1,1),1,_xlpm.VD),
AND(MONTH($AW434)=MONTH(BK$15),MONTH($AX434)=MONTH(BK$15)),
NETWORKDAYS.INTL($AW434,$AX434,1,_xlpm.VD)))),0)),
$DH434="месяц",
$BP434*BK434,
$DH434="неделя",
$BP434*BK434/7*(ROUNDUP((DAY(EOMONTH(BK$15,0)))/4,0))),
0)</f>
        <v/>
      </c>
      <c r="CC434" s="125">
        <f>SUM($BQ434:$CB434)</f>
        <v/>
      </c>
      <c r="CD434" s="126">
        <f>SUM($EH434:$EH434)</f>
        <v/>
      </c>
      <c r="CE434" s="126">
        <f>$CD434*$AB434</f>
        <v/>
      </c>
      <c r="CF434" s="126">
        <f>SUM($EK434:$EK434)</f>
        <v/>
      </c>
      <c r="CG434" s="126">
        <f>$CF434*$AB434</f>
        <v/>
      </c>
      <c r="CH434" s="126">
        <f>SUM($CC434,$CE434,$CG434)</f>
        <v/>
      </c>
      <c r="CI434" s="126">
        <f>$CH434*(1+$CM434)</f>
        <v/>
      </c>
      <c r="CJ434" s="127" t="n">
        <v>0</v>
      </c>
      <c r="CK434" s="126">
        <f>SUM($CH434:$CH434)*(1+$CJ434)</f>
        <v/>
      </c>
      <c r="CL434" s="126">
        <f>SUM($CH434:$CH434)*(1+$CM434)</f>
        <v/>
      </c>
      <c r="CM434" s="59" t="inlineStr">
        <is>
          <t>20%</t>
        </is>
      </c>
      <c r="CN434" s="59" t="n"/>
      <c r="CO434" s="72" t="n"/>
      <c r="CP434" s="59" t="n"/>
      <c r="CQ434" s="73" t="n"/>
      <c r="CR434" s="73" t="n"/>
      <c r="CS434" s="73" t="n"/>
      <c r="CT434" s="72" t="n"/>
      <c r="CU434" s="79" t="inlineStr">
        <is>
          <t> </t>
        </is>
      </c>
      <c r="CV434" s="60" t="n"/>
      <c r="CW434" s="60" t="n"/>
      <c r="CX434" s="60" t="n"/>
      <c r="CY434" s="127">
        <f>IFERROR(($CC434-$EE434)/($EE434/(1-$DQ434)),0)</f>
        <v/>
      </c>
      <c r="CZ434" s="127">
        <f>IFERROR(1-$EI434/($CE434),0)</f>
        <v/>
      </c>
      <c r="DA434" s="127">
        <f>IFERROR(1-$EL434/($CG434),0)</f>
        <v/>
      </c>
      <c r="DB434" s="126">
        <f>ROUND(IFERROR(($CI434/(1+$CM434)-$EN434),0),2)</f>
        <v/>
      </c>
      <c r="DC434" s="128" t="n"/>
      <c r="DD434" s="125" t="n"/>
      <c r="DE434" s="75" t="n">
        <v>0</v>
      </c>
      <c r="DF434" s="128" t="n"/>
      <c r="DG434" s="125">
        <f>IF($DC434=0,0,$DD434*($DC434*100%-$DE434*$DF434))*SUM($AB434:$AB434)</f>
        <v/>
      </c>
      <c r="DH434" s="129" t="inlineStr">
        <is>
          <t>месяц</t>
        </is>
      </c>
      <c r="DI434" s="130">
        <f t="array" ref="DI434">IFERROR(
IF($ES434="LisChannel",
(ROUND(((INDEX({174.625;153.888888888889;130.972222222222},MATCH($AI434,{2;3;4}),0))*$AG434*$AI434),2)),0),0)</f>
        <v/>
      </c>
      <c r="DJ434" s="130">
        <f>
_xlfn.LET(_xlpm.X,
IFERROR(
IF($ES434="НовиковТВ",
(_xlfn.LET(_xlpm.NTV,
_xlfn.LET(_xlpm.MIN,350000,
IF(SUMIFS($DI:$DI,$ES:$ES,"НовиковТВ")&lt;=_xlpm.MIN,
(SUMIFS($DI:$DI,$ES:$ES,"НовиковТВ")/(COUNTIFS($ES:$ES,"НовиковТВ")))*_xlpm.MIN/SUMIFS($DI:$DI,$ES:$ES,"НовиковТВ"),
DI434)),
_xlpm.NTV+$DG434/(1-(1-(_xlpm.NTV)*(1-$DL434)*(1-$DM434)*(1-$DN434)*(1-$DO434)*(1-$DP434)/_xlpm.NTV))))/(1+$EP434),
$DI434+$DG434/(1-(1-($DI434)*(1-$DL434)*(1-$DM434)*(1-$DN434)*(1-$DO434)*(1-$DP434)/$DI434))),
0),
_xlpm.X*(1+$CM434)*(1+$CW434)-_xlpm.X*(1+$CM434)+_xlpm.X)</f>
        <v/>
      </c>
      <c r="DK434" s="125" t="inlineStr">
        <is>
          <t>послед.</t>
        </is>
      </c>
      <c r="DL434" s="63" t="n">
        <v>0</v>
      </c>
      <c r="DM434" s="63" t="n">
        <v>0</v>
      </c>
      <c r="DN434" s="63" t="n">
        <v>0</v>
      </c>
      <c r="DO434" s="63" t="n">
        <v>0</v>
      </c>
      <c r="DP434" s="63" t="n">
        <v>0</v>
      </c>
      <c r="DQ434" s="63">
        <f t="array" ref="DQ434">IFERROR(_xlfn.IFS(
$DK434="послед.",1-(1-$DL434)*(1-$DM434)*(1-$DN434)*(1-$DO434)*(1-$DP434),
$DK434="сумм.",$DL434+$DM434+$DN434+$DO434+$DP434),
0)</f>
        <v/>
      </c>
      <c r="DR434" s="125">
        <f t="array" ref="DR434">
IFERROR(
_xlfn.IFS(
$BL434=0,
0,
$BL434&gt;0,
_xlfn.IFS($DK434="послед.",
$DJ434*(1-$DL434)*(1-$DM434)*(1-$DN434)*(1-$DO434)*(1-$DP434),
$DK434="сумм.",
$DJ434*(1-($DL434+$DM434+$DN434+$DO434+$DP434)))),0)</f>
        <v/>
      </c>
      <c r="DS434" s="125">
        <f t="array" ref="DS434">
IFERROR(_xlfn.IFS(
$DH434="день_1",
$DR434*$BL434/($AX434-$AW434+1)*AZ434*(DAY(EOMONTH(AZ$15,0))),
$DH434="день_2",
$DR434/30*MAX(MIN($AX434,EOMONTH(AZ$15,0))-MAX($AW434,AZ$15)+1,),
$DH434="раб.день",
$DR434/30*(IFERROR(
_xlfn.LET(_xlpm.VD,
CHOOSE(
{1;2;3;4;5;6;7;8;9;10;11;12;13;14;15;16;17;18},
45658,45659,45660,45661,45662,45663,45664,45665,45711,45724,45778,45779,45785,45786,45820,45821,45965,46022),
_xlfn.LET(_xlpm.DD,
MAX(MIN($AX434,EOMONTH(AZ$15,0))-MAX($AW434,AZ$15),),
_xlfn.IFS(
AND(MONTH($AW434)=MONTH(AZ$15),MONTH($AX434)&lt;&gt;MONTH(AZ$15)),
NETWORKDAYS.INTL($AW434,$AW434+_xlpm.DD,1,_xlpm.VD),
AND(MONTH($AW434)&lt;&gt;MONTH(AZ$15),MONTH($AX434)=MONTH(AZ$15)),
NETWORKDAYS.INTL(($AX434)-_xlpm.DD,$AX434,1,_xlpm.VD),
AND(MONTH($AW434)&lt;MONTH(AZ$15),MONTH($AX434)&gt;MONTH(AZ$15)),
NETWORKDAYS.INTL((EOMONTH(AZ$15-1,1))-_xlpm.DD,EOMONTH(AZ$15-1,1),1,_xlpm.VD),
AND(MONTH($AW434)=MONTH(AZ$15),MONTH($AX434)=MONTH(AZ$15)),
NETWORKDAYS.INTL($AW434,$AX434,1,_xlpm.VD)))),0)),
$DH434="месяц",
$DR434*AZ434,
$DH434="неделя",
$DR434*AZ434/7*(ROUNDUP((DAY(EOMONTH(AZ$15,0)))/4,0))),
0)</f>
        <v/>
      </c>
      <c r="DT434" s="125">
        <f t="array" ref="DT434">
IFERROR(_xlfn.IFS(
$DH434="день_1",
$DR434*$BL434/($AX434-$AW434+1)*BA434*(DAY(EOMONTH(BA$15,0))),
$DH434="день_2",
$DR434/30*MAX(MIN($AX434,EOMONTH(BA$15,0))-MAX($AW434,BA$15)+1,),
$DH434="раб.день",
$DR434/30*(IFERROR(
_xlfn.LET(_xlpm.VD,
CHOOSE(
{1;2;3;4;5;6;7;8;9;10;11;12;13;14;15;16;17;18},
45658,45659,45660,45661,45662,45663,45664,45665,45711,45724,45778,45779,45785,45786,45820,45821,45965,46022),
_xlfn.LET(_xlpm.DD,
MAX(MIN($AX434,EOMONTH(BA$15,0))-MAX($AW434,BA$15),),
_xlfn.IFS(
AND(MONTH($AW434)=MONTH(BA$15),MONTH($AX434)&lt;&gt;MONTH(BA$15)),
NETWORKDAYS.INTL($AW434,$AW434+_xlpm.DD,1,_xlpm.VD),
AND(MONTH($AW434)&lt;&gt;MONTH(BA$15),MONTH($AX434)=MONTH(BA$15)),
NETWORKDAYS.INTL(($AX434)-_xlpm.DD,$AX434,1,_xlpm.VD),
AND(MONTH($AW434)&lt;MONTH(BA$15),MONTH($AX434)&gt;MONTH(BA$15)),
NETWORKDAYS.INTL((EOMONTH(BA$15-1,1))-_xlpm.DD,EOMONTH(BA$15-1,1),1,_xlpm.VD),
AND(MONTH($AW434)=MONTH(BA$15),MONTH($AX434)=MONTH(BA$15)),
NETWORKDAYS.INTL($AW434,$AX434,1,_xlpm.VD)))),0)),
$DH434="месяц",
$DR434*BA434,
$DH434="неделя",
$DR434*BA434/7*(ROUNDUP((DAY(EOMONTH(BA$15,0)))/4,0))),
0)</f>
        <v/>
      </c>
      <c r="DU434" s="125">
        <f t="array" ref="DU434">
IFERROR(_xlfn.IFS(
$DH434="день_1",
$DR434*$BL434/($AX434-$AW434+1)*BB434*(DAY(EOMONTH(BB$15,0))),
$DH434="день_2",
$DR434/30*MAX(MIN($AX434,EOMONTH(BB$15,0))-MAX($AW434,BB$15)+1,),
$DH434="раб.день",
$DR434/30*(IFERROR(
_xlfn.LET(_xlpm.VD,
CHOOSE(
{1;2;3;4;5;6;7;8;9;10;11;12;13;14;15;16;17;18},
45658,45659,45660,45661,45662,45663,45664,45665,45711,45724,45778,45779,45785,45786,45820,45821,45965,46022),
_xlfn.LET(_xlpm.DD,
MAX(MIN($AX434,EOMONTH(BB$15,0))-MAX($AW434,BB$15),),
_xlfn.IFS(
AND(MONTH($AW434)=MONTH(BB$15),MONTH($AX434)&lt;&gt;MONTH(BB$15)),
NETWORKDAYS.INTL($AW434,$AW434+_xlpm.DD,1,_xlpm.VD),
AND(MONTH($AW434)&lt;&gt;MONTH(BB$15),MONTH($AX434)=MONTH(BB$15)),
NETWORKDAYS.INTL(($AX434)-_xlpm.DD,$AX434,1,_xlpm.VD),
AND(MONTH($AW434)&lt;MONTH(BB$15),MONTH($AX434)&gt;MONTH(BB$15)),
NETWORKDAYS.INTL((EOMONTH(BB$15-1,1))-_xlpm.DD,EOMONTH(BB$15-1,1),1,_xlpm.VD),
AND(MONTH($AW434)=MONTH(BB$15),MONTH($AX434)=MONTH(BB$15)),
NETWORKDAYS.INTL($AW434,$AX434,1,_xlpm.VD)))),0)),
$DH434="месяц",
$DR434*BB434,
$DH434="неделя",
$DR434*BB434/7*(ROUNDUP((DAY(EOMONTH(BB$15,0)))/4,0))),
0)</f>
        <v/>
      </c>
      <c r="DV434" s="125">
        <f t="array" ref="DV434">
IFERROR(_xlfn.IFS(
$DH434="день_1",
$DR434*$BL434/($AX434-$AW434+1)*BC434*(DAY(EOMONTH(BC$15,0))),
$DH434="день_2",
$DR434/30*MAX(MIN($AX434,EOMONTH(BC$15,0))-MAX($AW434,BC$15)+1,),
$DH434="раб.день",
$DR434/30*(IFERROR(
_xlfn.LET(_xlpm.VD,
CHOOSE(
{1;2;3;4;5;6;7;8;9;10;11;12;13;14;15;16;17;18},
45658,45659,45660,45661,45662,45663,45664,45665,45711,45724,45778,45779,45785,45786,45820,45821,45965,46022),
_xlfn.LET(_xlpm.DD,
MAX(MIN($AX434,EOMONTH(BC$15,0))-MAX($AW434,BC$15),),
_xlfn.IFS(
AND(MONTH($AW434)=MONTH(BC$15),MONTH($AX434)&lt;&gt;MONTH(BC$15)),
NETWORKDAYS.INTL($AW434,$AW434+_xlpm.DD,1,_xlpm.VD),
AND(MONTH($AW434)&lt;&gt;MONTH(BC$15),MONTH($AX434)=MONTH(BC$15)),
NETWORKDAYS.INTL(($AX434)-_xlpm.DD,$AX434,1,_xlpm.VD),
AND(MONTH($AW434)&lt;MONTH(BC$15),MONTH($AX434)&gt;MONTH(BC$15)),
NETWORKDAYS.INTL((EOMONTH(BC$15-1,1))-_xlpm.DD,EOMONTH(BC$15-1,1),1,_xlpm.VD),
AND(MONTH($AW434)=MONTH(BC$15),MONTH($AX434)=MONTH(BC$15)),
NETWORKDAYS.INTL($AW434,$AX434,1,_xlpm.VD)))),0)),
$DH434="месяц",
$DR434*BC434,
$DH434="неделя",
$DR434*BC434/7*(ROUNDUP((DAY(EOMONTH(BC$15,0)))/4,0))),
0)</f>
        <v/>
      </c>
      <c r="DW434" s="125">
        <f t="array" ref="DW434">
IFERROR(_xlfn.IFS(
$DH434="день_1",
$DR434*$BL434/($AX434-$AW434+1)*BD434*(DAY(EOMONTH(BD$15,0))),
$DH434="день_2",
$DR434/30*MAX(MIN($AX434,EOMONTH(BD$15,0))-MAX($AW434,BD$15)+1,),
$DH434="раб.день",
$DR434/30*(IFERROR(
_xlfn.LET(_xlpm.VD,
CHOOSE(
{1;2;3;4;5;6;7;8;9;10;11;12;13;14;15;16;17;18},
45658,45659,45660,45661,45662,45663,45664,45665,45711,45724,45778,45779,45785,45786,45820,45821,45965,46022),
_xlfn.LET(_xlpm.DD,
MAX(MIN($AX434,EOMONTH(BD$15,0))-MAX($AW434,BD$15),),
_xlfn.IFS(
AND(MONTH($AW434)=MONTH(BD$15),MONTH($AX434)&lt;&gt;MONTH(BD$15)),
NETWORKDAYS.INTL($AW434,$AW434+_xlpm.DD,1,_xlpm.VD),
AND(MONTH($AW434)&lt;&gt;MONTH(BD$15),MONTH($AX434)=MONTH(BD$15)),
NETWORKDAYS.INTL(($AX434)-_xlpm.DD,$AX434,1,_xlpm.VD),
AND(MONTH($AW434)&lt;MONTH(BD$15),MONTH($AX434)&gt;MONTH(BD$15)),
NETWORKDAYS.INTL((EOMONTH(BD$15-1,1))-_xlpm.DD,EOMONTH(BD$15-1,1),1,_xlpm.VD),
AND(MONTH($AW434)=MONTH(BD$15),MONTH($AX434)=MONTH(BD$15)),
NETWORKDAYS.INTL($AW434,$AX434,1,_xlpm.VD)))),0)),
$DH434="месяц",
$DR434*BD434,
$DH434="неделя",
$DR434*BD434/7*(ROUNDUP((DAY(EOMONTH(BD$15,0)))/4,0))),
0)</f>
        <v/>
      </c>
      <c r="DX434" s="125">
        <f t="array" ref="DX434">
IFERROR(_xlfn.IFS(
$DH434="день_1",
$DR434*$BL434/($AX434-$AW434+1)*BE434*(DAY(EOMONTH(BE$15,0))),
$DH434="день_2",
$DR434/30*MAX(MIN($AX434,EOMONTH(BE$15,0))-MAX($AW434,BE$15)+1,),
$DH434="раб.день",
$DR434/30*(IFERROR(
_xlfn.LET(_xlpm.VD,
CHOOSE(
{1;2;3;4;5;6;7;8;9;10;11;12;13;14;15;16;17;18},
45658,45659,45660,45661,45662,45663,45664,45665,45711,45724,45778,45779,45785,45786,45820,45821,45965,46022),
_xlfn.LET(_xlpm.DD,
MAX(MIN($AX434,EOMONTH(BE$15,0))-MAX($AW434,BE$15),),
_xlfn.IFS(
AND(MONTH($AW434)=MONTH(BE$15),MONTH($AX434)&lt;&gt;MONTH(BE$15)),
NETWORKDAYS.INTL($AW434,$AW434+_xlpm.DD,1,_xlpm.VD),
AND(MONTH($AW434)&lt;&gt;MONTH(BE$15),MONTH($AX434)=MONTH(BE$15)),
NETWORKDAYS.INTL(($AX434)-_xlpm.DD,$AX434,1,_xlpm.VD),
AND(MONTH($AW434)&lt;MONTH(BE$15),MONTH($AX434)&gt;MONTH(BE$15)),
NETWORKDAYS.INTL((EOMONTH(BE$15-1,1))-_xlpm.DD,EOMONTH(BE$15-1,1),1,_xlpm.VD),
AND(MONTH($AW434)=MONTH(BE$15),MONTH($AX434)=MONTH(BE$15)),
NETWORKDAYS.INTL($AW434,$AX434,1,_xlpm.VD)))),0)),
$DH434="месяц",
$DR434*BE434,
$DH434="неделя",
$DR434*BE434/7*(ROUNDUP((DAY(EOMONTH(BE$15,0)))/4,0))),
0)</f>
        <v/>
      </c>
      <c r="DY434" s="125">
        <f t="array" ref="DY434">
IFERROR(_xlfn.IFS(
$DH434="день_1",
$DR434*$BL434/($AX434-$AW434+1)*BF434*(DAY(EOMONTH(BF$15,0))),
$DH434="день_2",
$DR434/30*MAX(MIN($AX434,EOMONTH(BF$15,0))-MAX($AW434,BF$15)+1,),
$DH434="раб.день",
$DR434/30*(IFERROR(
_xlfn.LET(_xlpm.VD,
CHOOSE(
{1;2;3;4;5;6;7;8;9;10;11;12;13;14;15;16;17;18},
45658,45659,45660,45661,45662,45663,45664,45665,45711,45724,45778,45779,45785,45786,45820,45821,45965,46022),
_xlfn.LET(_xlpm.DD,
MAX(MIN($AX434,EOMONTH(BF$15,0))-MAX($AW434,BF$15),),
_xlfn.IFS(
AND(MONTH($AW434)=MONTH(BF$15),MONTH($AX434)&lt;&gt;MONTH(BF$15)),
NETWORKDAYS.INTL($AW434,$AW434+_xlpm.DD,1,_xlpm.VD),
AND(MONTH($AW434)&lt;&gt;MONTH(BF$15),MONTH($AX434)=MONTH(BF$15)),
NETWORKDAYS.INTL(($AX434)-_xlpm.DD,$AX434,1,_xlpm.VD),
AND(MONTH($AW434)&lt;MONTH(BF$15),MONTH($AX434)&gt;MONTH(BF$15)),
NETWORKDAYS.INTL((EOMONTH(BF$15-1,1))-_xlpm.DD,EOMONTH(BF$15-1,1),1,_xlpm.VD),
AND(MONTH($AW434)=MONTH(BF$15),MONTH($AX434)=MONTH(BF$15)),
NETWORKDAYS.INTL($AW434,$AX434,1,_xlpm.VD)))),0)),
$DH434="месяц",
$DR434*BF434,
$DH434="неделя",
$DR434*BF434/7*(ROUNDUP((DAY(EOMONTH(BF$15,0)))/4,0))),
0)</f>
        <v/>
      </c>
      <c r="DZ434" s="125">
        <f t="array" ref="DZ434">
IFERROR(_xlfn.IFS(
$DH434="день_1",
$DR434*$BL434/($AX434-$AW434+1)*BG434*(DAY(EOMONTH(BG$15,0))),
$DH434="день_2",
$DR434/30*MAX(MIN($AX434,EOMONTH(BG$15,0))-MAX($AW434,BG$15)+1,),
$DH434="раб.день",
$DR434/30*(IFERROR(
_xlfn.LET(_xlpm.VD,
CHOOSE(
{1;2;3;4;5;6;7;8;9;10;11;12;13;14;15;16;17;18},
45658,45659,45660,45661,45662,45663,45664,45665,45711,45724,45778,45779,45785,45786,45820,45821,45965,46022),
_xlfn.LET(_xlpm.DD,
MAX(MIN($AX434,EOMONTH(BG$15,0))-MAX($AW434,BG$15),),
_xlfn.IFS(
AND(MONTH($AW434)=MONTH(BG$15),MONTH($AX434)&lt;&gt;MONTH(BG$15)),
NETWORKDAYS.INTL($AW434,$AW434+_xlpm.DD,1,_xlpm.VD),
AND(MONTH($AW434)&lt;&gt;MONTH(BG$15),MONTH($AX434)=MONTH(BG$15)),
NETWORKDAYS.INTL(($AX434)-_xlpm.DD,$AX434,1,_xlpm.VD),
AND(MONTH($AW434)&lt;MONTH(BG$15),MONTH($AX434)&gt;MONTH(BG$15)),
NETWORKDAYS.INTL((EOMONTH(BG$15-1,1))-_xlpm.DD,EOMONTH(BG$15-1,1),1,_xlpm.VD),
AND(MONTH($AW434)=MONTH(BG$15),MONTH($AX434)=MONTH(BG$15)),
NETWORKDAYS.INTL($AW434,$AX434,1,_xlpm.VD)))),0)),
$DH434="месяц",
$DR434*BG434,
$DH434="неделя",
$DR434*BG434/7*(ROUNDUP((DAY(EOMONTH(BG$15,0)))/4,0))),
0)</f>
        <v/>
      </c>
      <c r="EA434" s="125">
        <f t="array" ref="EA434">
IFERROR(_xlfn.IFS(
$DH434="день_1",
$DR434*$BL434/($AX434-$AW434+1)*BH434*(DAY(EOMONTH(BH$15,0))),
$DH434="день_2",
$DR434/30*MAX(MIN($AX434,EOMONTH(BH$15,0))-MAX($AW434,BH$15)+1,),
$DH434="раб.день",
$DR434/30*(IFERROR(
_xlfn.LET(_xlpm.VD,
CHOOSE(
{1;2;3;4;5;6;7;8;9;10;11;12;13;14;15;16;17;18},
45658,45659,45660,45661,45662,45663,45664,45665,45711,45724,45778,45779,45785,45786,45820,45821,45965,46022),
_xlfn.LET(_xlpm.DD,
MAX(MIN($AX434,EOMONTH(BH$15,0))-MAX($AW434,BH$15),),
_xlfn.IFS(
AND(MONTH($AW434)=MONTH(BH$15),MONTH($AX434)&lt;&gt;MONTH(BH$15)),
NETWORKDAYS.INTL($AW434,$AW434+_xlpm.DD,1,_xlpm.VD),
AND(MONTH($AW434)&lt;&gt;MONTH(BH$15),MONTH($AX434)=MONTH(BH$15)),
NETWORKDAYS.INTL(($AX434)-_xlpm.DD,$AX434,1,_xlpm.VD),
AND(MONTH($AW434)&lt;MONTH(BH$15),MONTH($AX434)&gt;MONTH(BH$15)),
NETWORKDAYS.INTL((EOMONTH(BH$15-1,1))-_xlpm.DD,EOMONTH(BH$15-1,1),1,_xlpm.VD),
AND(MONTH($AW434)=MONTH(BH$15),MONTH($AX434)=MONTH(BH$15)),
NETWORKDAYS.INTL($AW434,$AX434,1,_xlpm.VD)))),0)),
$DH434="месяц",
$DR434*BH434,
$DH434="неделя",
$DR434*BH434/7*(ROUNDUP((DAY(EOMONTH(BH$15,0)))/4,0))),
0)</f>
        <v/>
      </c>
      <c r="EB434" s="125">
        <f t="array" ref="EB434">
IFERROR(_xlfn.IFS(
$DH434="день_1",
$DR434*$BL434/($AX434-$AW434+1)*BI434*(DAY(EOMONTH(BI$15,0))),
$DH434="день_2",
$DR434/30*MAX(MIN($AX434,EOMONTH(BI$15,0))-MAX($AW434,BI$15)+1,),
$DH434="раб.день",
$DR434/30*(IFERROR(
_xlfn.LET(_xlpm.VD,
CHOOSE(
{1;2;3;4;5;6;7;8;9;10;11;12;13;14;15;16;17;18},
45658,45659,45660,45661,45662,45663,45664,45665,45711,45724,45778,45779,45785,45786,45820,45821,45965,46022),
_xlfn.LET(_xlpm.DD,
MAX(MIN($AX434,EOMONTH(BI$15,0))-MAX($AW434,BI$15),),
_xlfn.IFS(
AND(MONTH($AW434)=MONTH(BI$15),MONTH($AX434)&lt;&gt;MONTH(BI$15)),
NETWORKDAYS.INTL($AW434,$AW434+_xlpm.DD,1,_xlpm.VD),
AND(MONTH($AW434)&lt;&gt;MONTH(BI$15),MONTH($AX434)=MONTH(BI$15)),
NETWORKDAYS.INTL(($AX434)-_xlpm.DD,$AX434,1,_xlpm.VD),
AND(MONTH($AW434)&lt;MONTH(BI$15),MONTH($AX434)&gt;MONTH(BI$15)),
NETWORKDAYS.INTL((EOMONTH(BI$15-1,1))-_xlpm.DD,EOMONTH(BI$15-1,1),1,_xlpm.VD),
AND(MONTH($AW434)=MONTH(BI$15),MONTH($AX434)=MONTH(BI$15)),
NETWORKDAYS.INTL($AW434,$AX434,1,_xlpm.VD)))),0)),
$DH434="месяц",
$DR434*BI434,
$DH434="неделя",
$DR434*BI434/7*(ROUNDUP((DAY(EOMONTH(BI$15,0)))/4,0))),
0)</f>
        <v/>
      </c>
      <c r="EC434" s="125">
        <f t="array" ref="EC434">
IFERROR(_xlfn.IFS(
$DH434="день_1",
$DR434*$BL434/($AX434-$AW434+1)*BJ434*(DAY(EOMONTH(BJ$15,0))),
$DH434="день_2",
$DR434/30*MAX(MIN($AX434,EOMONTH(BJ$15,0))-MAX($AW434,BJ$15)+1,),
$DH434="раб.день",
$DR434/30*(IFERROR(
_xlfn.LET(_xlpm.VD,
CHOOSE(
{1;2;3;4;5;6;7;8;9;10;11;12;13;14;15;16;17;18},
45658,45659,45660,45661,45662,45663,45664,45665,45711,45724,45778,45779,45785,45786,45820,45821,45965,46022),
_xlfn.LET(_xlpm.DD,
MAX(MIN($AX434,EOMONTH(BJ$15,0))-MAX($AW434,BJ$15),),
_xlfn.IFS(
AND(MONTH($AW434)=MONTH(BJ$15),MONTH($AX434)&lt;&gt;MONTH(BJ$15)),
NETWORKDAYS.INTL($AW434,$AW434+_xlpm.DD,1,_xlpm.VD),
AND(MONTH($AW434)&lt;&gt;MONTH(BJ$15),MONTH($AX434)=MONTH(BJ$15)),
NETWORKDAYS.INTL(($AX434)-_xlpm.DD,$AX434,1,_xlpm.VD),
AND(MONTH($AW434)&lt;MONTH(BJ$15),MONTH($AX434)&gt;MONTH(BJ$15)),
NETWORKDAYS.INTL((EOMONTH(BJ$15-1,1))-_xlpm.DD,EOMONTH(BJ$15-1,1),1,_xlpm.VD),
AND(MONTH($AW434)=MONTH(BJ$15),MONTH($AX434)=MONTH(BJ$15)),
NETWORKDAYS.INTL($AW434,$AX434,1,_xlpm.VD)))),0)),
$DH434="месяц",
$DR434*BJ434,
$DH434="неделя",
$DR434*BJ434/7*(ROUNDUP((DAY(EOMONTH(BJ$15,0)))/4,0))),
0)</f>
        <v/>
      </c>
      <c r="ED434" s="125">
        <f t="array" ref="ED434">
IFERROR(_xlfn.IFS(
$DH434="день_1",
$DR434*$BL434/($AX434-$AW434+1)*BK434*(DAY(EOMONTH(BK$15,0))),
$DH434="день_2",
$DR434/30*MAX(MIN($AX434,EOMONTH(BK$15,0))-MAX($AW434,BK$15)+1,),
$DH434="раб.день",
$DR434/30*(IFERROR(
_xlfn.LET(_xlpm.VD,
CHOOSE(
{1;2;3;4;5;6;7;8;9;10;11;12;13;14;15;16;17;18},
45658,45659,45660,45661,45662,45663,45664,45665,45711,45724,45778,45779,45785,45786,45820,45821,45965,46022),
_xlfn.LET(_xlpm.DD,
MAX(MIN($AX434,EOMONTH(BK$15,0))-MAX($AW434,BK$15),),
_xlfn.IFS(
AND(MONTH($AW434)=MONTH(BK$15),MONTH($AX434)&lt;&gt;MONTH(BK$15)),
NETWORKDAYS.INTL($AW434,$AW434+_xlpm.DD,1,_xlpm.VD),
AND(MONTH($AW434)&lt;&gt;MONTH(BK$15),MONTH($AX434)=MONTH(BK$15)),
NETWORKDAYS.INTL(($AX434)-_xlpm.DD,$AX434,1,_xlpm.VD),
AND(MONTH($AW434)&lt;MONTH(BK$15),MONTH($AX434)&gt;MONTH(BK$15)),
NETWORKDAYS.INTL((EOMONTH(BK$15-1,1))-_xlpm.DD,EOMONTH(BK$15-1,1),1,_xlpm.VD),
AND(MONTH($AW434)=MONTH(BK$15),MONTH($AX434)=MONTH(BK$15)),
NETWORKDAYS.INTL($AW434,$AX434,1,_xlpm.VD)))),0)),
$DH434="месяц",
$DR434*BK434,
$DH434="неделя",
$DR434*BK434/7*(ROUNDUP((DAY(EOMONTH(BK$15,0)))/4,0))),
0)</f>
        <v/>
      </c>
      <c r="EE434" s="125">
        <f>SUM($DS434,$DT434,$DU434,$DV434,$DW434,$DX434,$DY434,$DZ434,$EA434,$EB434,$EC434,$ED434)</f>
        <v/>
      </c>
      <c r="EF434" s="125">
        <f>IFERROR(ROUND($EE434*(1+$EP434),2),0)</f>
        <v/>
      </c>
      <c r="EG434" s="128" t="n">
        <v>1</v>
      </c>
      <c r="EH434" s="126" t="n">
        <v>0</v>
      </c>
      <c r="EI434" s="126">
        <f>ROUND(SUM($EH434:$EH434)*SUM($AB434:$AB434)*$EG434,2)</f>
        <v/>
      </c>
      <c r="EJ434" s="126">
        <f>ROUND($EI434*(1+$EP434),2)</f>
        <v/>
      </c>
      <c r="EK434" s="126" t="n">
        <v>0</v>
      </c>
      <c r="EL434" s="126">
        <f>ROUND(SUM($EK434:$EK434)*SUM($AB434:$AB434)*$EG434,2)</f>
        <v/>
      </c>
      <c r="EM434" s="126">
        <f>ROUND($EL434*(1+$EP434),2)</f>
        <v/>
      </c>
      <c r="EN434" s="126">
        <f>SUM($EE434,$EI434,$EL434)</f>
        <v/>
      </c>
      <c r="EO434" s="126">
        <f>SUM($EF434,$EJ434,$EM434)</f>
        <v/>
      </c>
      <c r="EP434" s="59" t="inlineStr">
        <is>
          <t>20%</t>
        </is>
      </c>
      <c r="EQ434" s="59" t="n"/>
      <c r="ER434" s="60">
        <f t="array" ref="ER434">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MATCH(ES434,
{"AMS";"RussOutdoor";"HD Outdoor";"Ingroup";"IQ";"Ledproduction";"LisChannel";"Logic";"Media-PPL";"NovikovTV | НовиковТВ";"SMA";"SOK";"КрокусТВ | CrocusTV | IndoorTV";"Сити";"ТЯК Москва"},
0)),"")</f>
        <v/>
      </c>
      <c r="ES434" s="60" t="n"/>
      <c r="ET434" s="60">
        <f t="array" ref="ET434">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MATCH(ES434,
{"AMS";"RussOutdoor";"HD Outdoor";"Ingroup";"IQ";"Ledproduction";"LisChannel";"Logic";"Media-PPL";"NovikovTV | НовиковТВ";"SMA";"SOK";"КрокусТВ | CrocusTV | IndoorTV";"Сити";"ТЯК Москва"},
0)),"")</f>
        <v/>
      </c>
      <c r="EU434" s="60" t="n"/>
      <c r="EV434" s="60" t="n"/>
      <c r="EX434" s="110">
        <f t="array" ref="EX434">
($AR434/30
+N("ТРАФИК ПЛОЩАДКИ"))*
(IFERROR(
_xlfn.LET(
_xlpm.GPR,
HLOOKUP($L434,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(MATCH($T434,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IF($Q434="цифровой",_xlpm.GPR/$AG434,_xlpm.GPR/60)),
0)
+N("DWELL TIME"))*
(IF($AB434=0,0,IF($AB434=1,0.3,IF($AB434=2,0.5,IF($AB434&gt;2,1))))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_xlfn.IFS($AC434="да",1.2,$AC434="нет",1)*
_xlfn.IFS($AD434="да",1.2,$AD434="нет",1)*
IF(R434="статический",1,1.2)*
$X434*
INDEX(
{1.2;1;1.2;1.2;1;1.2;1.2;1.2;1.2;1.2;1.2;1;1.2;1.2;1.2;1.2;1;1;1.2;1.2;1.2;1;1;1;1;1.2;1.2;1.2;1.2;1;1;1;1;1.2;1.2;1.2;1.2;1.2;1.2;1.2;1.2;1;1;1.2;1;1;1;1;1.5;1;1;1.5;1.5;1.2},
MATCH($Q434,_xlpm.MI,0)))&gt;{0.02;0.04;0.06;0.1;0.2;0.4;0.6;0.8;1;2;4;6})),
{0;1;2;3;4;5;6;7;8;9;10;11;12},
0)))
+N("КОЭФФИЦИЕНТ КОНТАКТА"))))*
(_xlfn.IFS($X434&lt;0.1,$X434/1000,$X434&gt;25,5.2,AND($X434&gt;=0.1,$X434&lt;=25),(($X434*2+0.1)/10)*($X434/10)))*
IFERROR((_xlfn.LET(
_xlpm.MA,
{0;0.8;0.85;0.9;0.95;1},
_xlpm.MAA,
{0;1;2;3;4;5},
INDEX(_xlpm.MA,MATCH(SUMPRODUCT(--((IF(ROUND(_xlpm.MAA,1)&gt;5,5,ROUND($AB434,1)))&gt;{0;1;2;3;4;5})),_xlpm.MAA,0)))
+N("КОЭФФИЦИЕНТ КОЛ-ВО КОНСТРУКЦИЙ")),1)*
$AB434,0))*
(IF($Q434="цифровой",$AG434/15*$AI434,1)
+N("ДЛЯ ЦИФРЫ"))</f>
        <v/>
      </c>
      <c r="EY434" s="110">
        <f>IFERROR(EX434*AY434,0)</f>
        <v/>
      </c>
      <c r="EZ434" s="131">
        <f>IFERROR(DP434/EY434*1000,0)</f>
        <v/>
      </c>
      <c r="FA434" s="112">
        <f>IFERROR(FC434/FB434,0)</f>
        <v/>
      </c>
      <c r="FB434" s="112">
        <f>IFERROR((FC434/(EY434/FF434*#REF!))*0.825,0)</f>
        <v/>
      </c>
      <c r="FC434" s="112">
        <f>IFERROR(((EX434*30/AR434)*100)/30,0)</f>
        <v/>
      </c>
      <c r="FD434" s="112">
        <f>IFERROR(EY434/G434*100%,0)</f>
        <v/>
      </c>
      <c r="FE434" s="112">
        <f>IFERROR(FD434/FC434*100%,0)</f>
        <v/>
      </c>
      <c r="FF434" s="110">
        <f>IFERROR(AR434/30*AY434,0)</f>
        <v/>
      </c>
    </row>
    <row r="435" ht="13" customHeight="1">
      <c r="A435" s="59" t="n"/>
      <c r="B435" s="60" t="n"/>
      <c r="C435" s="60" t="n"/>
      <c r="D435" s="60">
        <f t="array" ref="D435">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MATCH($E435,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35" s="60">
        <f t="array" ref="E435">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MATCH($F435,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35" s="60" t="inlineStr"/>
      <c r="G435" s="60" t="n"/>
      <c r="H435" s="60">
        <f t="array" ref="H435">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MATCH($I435,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35" s="60" t="n"/>
      <c r="J435" s="60" t="n"/>
      <c r="K435" s="60" t="n"/>
      <c r="L435" s="60" t="n"/>
      <c r="M435" s="60" t="n"/>
      <c r="N435" s="60" t="n"/>
      <c r="O435" s="60" t="n"/>
      <c r="P435" s="60">
        <f t="array" ref="P435">
_xlfn.IFS(
ISNUMBER(MATCH($Q435,{"шелфбаннер","разделитель","монетница","чековая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ISNUMBER(MATCH($Q435,{"LED/LCD","видеокулер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ISNUMBER(MATCH($Q435,{"автомобиль","машина","выставочное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ISNUMBER(MATCH($Q435,{"билборд","лифтовая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ISNUMBER(MATCH($Q435,{"навигация","подвесной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ISNUMBER(MATCH($Q435,{"движущаяся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ISNUMBER(MATCH($Q435,{"каталог","журнал"},)),
"Пресса",
$Q435="","")</f>
        <v/>
      </c>
      <c r="Q435" s="60" t="n"/>
      <c r="R435" s="60">
        <f t="array" ref="R435">
IFERROR(
_xlfn.IFS(
OR(ISNUMBER(MATCH($Q435,{"экспозиция","макет","стенд","автостенд","авто стенд","выставочное пространство","выставочные стенды","модульные выставочные стенды","3Д конструкция","3D конструкция"},)),P435="Экспонирование"),
"нестандартный",
ISNUMBER(MATCH($Q435,{"скроллер","призматрон"},)),
"динамический",
$P435="Видео",
"цифровой",
OR($P435="Пресса",$P435="Щит",$P435="POSm",$P435="Подвес",$P435="Брендирование/оклейка"),
"статический"),"")</f>
        <v/>
      </c>
      <c r="S435" s="59" t="n"/>
      <c r="T435" s="60" t="n"/>
      <c r="U435" s="60" t="n"/>
      <c r="V435" s="60">
        <f>
IF(P435="Видео",
"цифровой постер/ролик",
IF(ISNUMBER(MATCH(Q435,{"короб световой","короб световой | лайтбокс","короб световой | кристалайт","лайтбокс","лайт бокс","кристалайт","LB","lightbox"},)),
"бэклит",
IF(P435="Брендирование/оклейка",
"перфарированная пленка/самоклейка",
IF(P435="Экспонирование",
"под запрос",
IF(P435="Подвес",
"баннер/ткань",
"")))))</f>
        <v/>
      </c>
      <c r="W435" s="59" t="n"/>
      <c r="X435" s="59" t="n"/>
      <c r="Y435" s="59" t="n"/>
      <c r="Z435" s="61" t="n"/>
      <c r="AA435" s="61" t="n"/>
      <c r="AB435" s="61">
        <f>IF(BL435&gt;0,Z435,0)</f>
        <v/>
      </c>
      <c r="AC435" s="59" t="n"/>
      <c r="AD435" s="59" t="n"/>
      <c r="AE435" s="59" t="n"/>
      <c r="AF435" s="59" t="n"/>
      <c r="AG435" s="59" t="n"/>
      <c r="AH435" s="59" t="n"/>
      <c r="AI435" s="59" t="n"/>
      <c r="AJ435" s="59" t="n"/>
      <c r="AK435" s="59" t="n"/>
      <c r="AL435" s="62">
        <f>IFERROR(IF(OR(R435="статический",R435="динамический",R435="нестандартный",R435="",R435=""),"-",IF(AND(AH435="-",AI435="-"),"-",AK435*3600/AH435*AI435)),"-")</f>
        <v/>
      </c>
      <c r="AM435" s="62">
        <f>IFERROR(IF(OR(R435="статический",R435="динамический",R435="",R435="", R435="BTL",R435="нестандартный"),"-",AG435*AI435*AL435/60),"-")</f>
        <v/>
      </c>
      <c r="AN435" s="63">
        <f>IFERROR(IF(AH435="","-",AG435*AI435/AH435),"-")</f>
        <v/>
      </c>
      <c r="AO435" s="59">
        <f>IFERROR(IF(OR($R435="статический",$R435="динамический",$R435="",$R435="",$R435="BTL",$R435="нестандартный"),"-",$AL435*$AY435),"-")</f>
        <v/>
      </c>
      <c r="AP435" s="62">
        <f>IFERROR(IF(OR($R435="статический",$R435="динамический",$R435="",$R435="",$R435="BTL",$R435="нестандартный"),"-",$AM435*AY435),"-")</f>
        <v/>
      </c>
      <c r="AQ435" s="64" t="n"/>
      <c r="AR435" s="61" t="n"/>
      <c r="AS435" s="61" t="n"/>
      <c r="AT435" s="61" t="n"/>
      <c r="AU435" s="65" t="n"/>
      <c r="AV435" s="124">
        <f>IFERROR(DR435/AT435*1000,"n/a")</f>
        <v/>
      </c>
      <c r="AW435" s="67" t="n"/>
      <c r="AX435" s="67" t="n"/>
      <c r="AY435" s="43">
        <f>IFERROR(IF(OR($AW435="",$AX435=""),"",_xlfn.DAYS($AX435+1,$AW435)),"")</f>
        <v/>
      </c>
      <c r="AZ435" s="68">
        <f t="array" ref="AZ435">
_xlfn.LET(_xlpm.COEFF,
IF($AW435+$AX435=0,0,IF(MAX(MIN($AX435,EOMONTH(AZ$15,0))-MAX($AW435,AZ$15)+1,)&gt;0,1,0)),
_xlfn.IFS(
$ES435="LisChannel",
_xlpm.COEFF*
INDEX({1;1;1.2;1.2;1;1;1;1;1.2;1.2;1.2;1.2},
MATCH(MONTH(AZ$15),
{1,2,3,4,5,6,7,8,9,10,11,12})),
CONCATENATE($ES435," ",$L435)="RussOutdoor метро",
_xlpm.COEFF*
INDEX({0.8;0.9;1.1;1.1;1;1;1;1;1.1;1.1;1.1;1.1},
MATCH(MONTH(AZ$15),
{1,2,3,4,5,6,7,8,9,10,11,12})),
$ES435&lt;&gt;"LisChannel",
_xlpm.COEFF,
$ES435&lt;&gt;"RussOutdoor",
_xlpm.COEFF))</f>
        <v/>
      </c>
      <c r="BA435" s="68">
        <f t="array" ref="BA435">
_xlfn.LET(_xlpm.COEFF,
IF($AW435+$AX435=0,0,IF(MAX(MIN($AX435,EOMONTH(BA$15,0))-MAX($AW435,BA$15)+1,)&gt;0,1,0)),
_xlfn.IFS(
$ES435="LisChannel",
_xlpm.COEFF*
INDEX({1;1;1.2;1.2;1;1;1;1;1.2;1.2;1.2;1.2},
MATCH(MONTH(BA$15),
{1,2,3,4,5,6,7,8,9,10,11,12})),
CONCATENATE($ES435," ",$L435)="RussOutdoor метро",
_xlpm.COEFF*
INDEX({0.8;0.9;1.1;1.1;1;1;1;1;1.1;1.1;1.1;1.1},
MATCH(MONTH(BA$15),
{1,2,3,4,5,6,7,8,9,10,11,12})),
$ES435&lt;&gt;"LisChannel",
_xlpm.COEFF,
$ES435&lt;&gt;"RussOutdoor",
_xlpm.COEFF))</f>
        <v/>
      </c>
      <c r="BB435" s="68">
        <f t="array" ref="BB435">
_xlfn.LET(_xlpm.COEFF,
IF($AW435+$AX435=0,0,IF(MAX(MIN($AX435,EOMONTH(BB$15,0))-MAX($AW435,BB$15)+1,)&gt;0,1,0)),
_xlfn.IFS(
$ES435="LisChannel",
_xlpm.COEFF*
INDEX({1;1;1.2;1.2;1;1;1;1;1.2;1.2;1.2;1.2},
MATCH(MONTH(BB$15),
{1,2,3,4,5,6,7,8,9,10,11,12})),
CONCATENATE($ES435," ",$L435)="RussOutdoor метро",
_xlpm.COEFF*
INDEX({0.8;0.9;1.1;1.1;1;1;1;1;1.1;1.1;1.1;1.1},
MATCH(MONTH(BB$15),
{1,2,3,4,5,6,7,8,9,10,11,12})),
$ES435&lt;&gt;"LisChannel",
_xlpm.COEFF,
$ES435&lt;&gt;"RussOutdoor",
_xlpm.COEFF))</f>
        <v/>
      </c>
      <c r="BC435" s="68">
        <f t="array" ref="BC435">
_xlfn.LET(_xlpm.COEFF,
IF($AW435+$AX435=0,0,IF(MAX(MIN($AX435,EOMONTH(BC$15,0))-MAX($AW435,BC$15)+1,)&gt;0,1,0)),
_xlfn.IFS(
$ES435="LisChannel",
_xlpm.COEFF*
INDEX({1;1;1.2;1.2;1;1;1;1;1.2;1.2;1.2;1.2},
MATCH(MONTH(BC$15),
{1,2,3,4,5,6,7,8,9,10,11,12})),
CONCATENATE($ES435," ",$L435)="RussOutdoor метро",
_xlpm.COEFF*
INDEX({0.8;0.9;1.1;1.1;1;1;1;1;1.1;1.1;1.1;1.1},
MATCH(MONTH(BC$15),
{1,2,3,4,5,6,7,8,9,10,11,12})),
$ES435&lt;&gt;"LisChannel",
_xlpm.COEFF,
$ES435&lt;&gt;"RussOutdoor",
_xlpm.COEFF))</f>
        <v/>
      </c>
      <c r="BD435" s="68">
        <f t="array" ref="BD435">
_xlfn.LET(_xlpm.COEFF,
IF($AW435+$AX435=0,0,IF(MAX(MIN($AX435,EOMONTH(BD$15,0))-MAX($AW435,BD$15)+1,)&gt;0,1,0)),
_xlfn.IFS(
$ES435="LisChannel",
_xlpm.COEFF*
INDEX({1;1;1.2;1.2;1;1;1;1;1.2;1.2;1.2;1.2},
MATCH(MONTH(BD$15),
{1,2,3,4,5,6,7,8,9,10,11,12})),
CONCATENATE($ES435," ",$L435)="RussOutdoor метро",
_xlpm.COEFF*
INDEX({0.8;0.9;1.1;1.1;1;1;1;1;1.1;1.1;1.1;1.1},
MATCH(MONTH(BD$15),
{1,2,3,4,5,6,7,8,9,10,11,12})),
$ES435&lt;&gt;"LisChannel",
_xlpm.COEFF,
$ES435&lt;&gt;"RussOutdoor",
_xlpm.COEFF))</f>
        <v/>
      </c>
      <c r="BE435" s="68">
        <f t="array" ref="BE435">
_xlfn.LET(_xlpm.COEFF,
IF($AW435+$AX435=0,0,IF(MAX(MIN($AX435,EOMONTH(BE$15,0))-MAX($AW435,BE$15)+1,)&gt;0,1,0)),
_xlfn.IFS(
$ES435="LisChannel",
_xlpm.COEFF*
INDEX({1;1;1.2;1.2;1;1;1;1;1.2;1.2;1.2;1.2},
MATCH(MONTH(BE$15),
{1,2,3,4,5,6,7,8,9,10,11,12})),
CONCATENATE($ES435," ",$L435)="RussOutdoor метро",
_xlpm.COEFF*
INDEX({0.8;0.9;1.1;1.1;1;1;1;1;1.1;1.1;1.1;1.1},
MATCH(MONTH(BE$15),
{1,2,3,4,5,6,7,8,9,10,11,12})),
$ES435&lt;&gt;"LisChannel",
_xlpm.COEFF,
$ES435&lt;&gt;"RussOutdoor",
_xlpm.COEFF))</f>
        <v/>
      </c>
      <c r="BF435" s="68">
        <f t="array" ref="BF435">
_xlfn.LET(_xlpm.COEFF,
IF($AW435+$AX435=0,0,IF(MAX(MIN($AX435,EOMONTH(BF$15,0))-MAX($AW435,BF$15)+1,)&gt;0,1,0)),
_xlfn.IFS(
$ES435="LisChannel",
_xlpm.COEFF*
INDEX({1;1;1.2;1.2;1;1;1;1;1.2;1.2;1.2;1.2},
MATCH(MONTH(BF$15),
{1,2,3,4,5,6,7,8,9,10,11,12})),
CONCATENATE($ES435," ",$L435)="RussOutdoor метро",
_xlpm.COEFF*
INDEX({0.8;0.9;1.1;1.1;1;1;1;1;1.1;1.1;1.1;1.1},
MATCH(MONTH(BF$15),
{1,2,3,4,5,6,7,8,9,10,11,12})),
$ES435&lt;&gt;"LisChannel",
_xlpm.COEFF,
$ES435&lt;&gt;"RussOutdoor",
_xlpm.COEFF))</f>
        <v/>
      </c>
      <c r="BG435" s="68">
        <f t="array" ref="BG435">
_xlfn.LET(_xlpm.COEFF,
IF($AW435+$AX435=0,0,IF(MAX(MIN($AX435,EOMONTH(BG$15,0))-MAX($AW435,BG$15)+1,)&gt;0,1,0)),
_xlfn.IFS(
$ES435="LisChannel",
_xlpm.COEFF*
INDEX({1;1;1.2;1.2;1;1;1;1;1.2;1.2;1.2;1.2},
MATCH(MONTH(BG$15),
{1,2,3,4,5,6,7,8,9,10,11,12})),
CONCATENATE($ES435," ",$L435)="RussOutdoor метро",
_xlpm.COEFF*
INDEX({0.8;0.9;1.1;1.1;1;1;1;1;1.1;1.1;1.1;1.1},
MATCH(MONTH(BG$15),
{1,2,3,4,5,6,7,8,9,10,11,12})),
$ES435&lt;&gt;"LisChannel",
_xlpm.COEFF,
$ES435&lt;&gt;"RussOutdoor",
_xlpm.COEFF))</f>
        <v/>
      </c>
      <c r="BH435" s="68">
        <f t="array" ref="BH435">
_xlfn.LET(_xlpm.COEFF,
IF($AW435+$AX435=0,0,IF(MAX(MIN($AX435,EOMONTH(BH$15,0))-MAX($AW435,BH$15)+1,)&gt;0,1,0)),
_xlfn.IFS(
$ES435="LisChannel",
_xlpm.COEFF*
INDEX({1;1;1.2;1.2;1;1;1;1;1.2;1.2;1.2;1.2},
MATCH(MONTH(BH$15),
{1,2,3,4,5,6,7,8,9,10,11,12})),
CONCATENATE($ES435," ",$L435)="RussOutdoor метро",
_xlpm.COEFF*
INDEX({0.8;0.9;1.1;1.1;1;1;1;1;1.1;1.1;1.1;1.1},
MATCH(MONTH(BH$15),
{1,2,3,4,5,6,7,8,9,10,11,12})),
$ES435&lt;&gt;"LisChannel",
_xlpm.COEFF,
$ES435&lt;&gt;"RussOutdoor",
_xlpm.COEFF))</f>
        <v/>
      </c>
      <c r="BI435" s="68">
        <f t="array" ref="BI435">
_xlfn.LET(_xlpm.COEFF,
IF($AW435+$AX435=0,0,IF(MAX(MIN($AX435,EOMONTH(BI$15,0))-MAX($AW435,BI$15)+1,)&gt;0,1,0)),
_xlfn.IFS(
$ES435="LisChannel",
_xlpm.COEFF*
INDEX({1;1;1.2;1.2;1;1;1;1;1.2;1.2;1.2;1.2},
MATCH(MONTH(BI$15),
{1,2,3,4,5,6,7,8,9,10,11,12})),
CONCATENATE($ES435," ",$L435)="RussOutdoor метро",
_xlpm.COEFF*
INDEX({0.8;0.9;1.1;1.1;1;1;1;1;1.1;1.1;1.1;1.1},
MATCH(MONTH(BI$15),
{1,2,3,4,5,6,7,8,9,10,11,12})),
$ES435&lt;&gt;"LisChannel",
_xlpm.COEFF,
$ES435&lt;&gt;"RussOutdoor",
_xlpm.COEFF))</f>
        <v/>
      </c>
      <c r="BJ435" s="68">
        <f t="array" ref="BJ435">
_xlfn.LET(_xlpm.COEFF,
IF($AW435+$AX435=0,0,IF(MAX(MIN($AX435,EOMONTH(BJ$15,0))-MAX($AW435,BJ$15)+1,)&gt;0,1,0)),
_xlfn.IFS(
$ES435="LisChannel",
_xlpm.COEFF*
INDEX({1;1;1.2;1.2;1;1;1;1;1.2;1.2;1.2;1.2},
MATCH(MONTH(BJ$15),
{1,2,3,4,5,6,7,8,9,10,11,12})),
CONCATENATE($ES435," ",$L435)="RussOutdoor метро",
_xlpm.COEFF*
INDEX({0.8;0.9;1.1;1.1;1;1;1;1;1.1;1.1;1.1;1.1},
MATCH(MONTH(BJ$15),
{1,2,3,4,5,6,7,8,9,10,11,12})),
$ES435&lt;&gt;"LisChannel",
_xlpm.COEFF,
$ES435&lt;&gt;"RussOutdoor",
_xlpm.COEFF))</f>
        <v/>
      </c>
      <c r="BK435" s="68">
        <f t="array" ref="BK435">
_xlfn.LET(_xlpm.COEFF,
IF($AW435+$AX435=0,0,IF(MAX(MIN($AX435,EOMONTH(BK$15,0))-MAX($AW435,BK$15)+1,)&gt;0,1,0)),
_xlfn.IFS(
$ES435="LisChannel",
_xlpm.COEFF*
INDEX({1;1;1.2;1.2;1;1;1;1;1.2;1.2;1.2;1.2},
MATCH(MONTH(BK$15),
{1,2,3,4,5,6,7,8,9,10,11,12})),
CONCATENATE($ES435," ",$L435)="RussOutdoor метро",
_xlpm.COEFF*
INDEX({0.8;0.9;1.1;1.1;1;1;1;1;1.1;1.1;1.1;1.1},
MATCH(MONTH(BK$15),
{1,2,3,4,5,6,7,8,9,10,11,12})),
$ES435&lt;&gt;"LisChannel",
_xlpm.COEFF,
$ES435&lt;&gt;"RussOutdoor",
_xlpm.COEFF))</f>
        <v/>
      </c>
      <c r="BL435" s="62">
        <f>COUNTIFS($AZ435:$BK435,"&gt;0")</f>
        <v/>
      </c>
      <c r="BM435" s="65" t="n"/>
      <c r="BN435" s="125">
        <f>$DJ435</f>
        <v/>
      </c>
      <c r="BO435" s="63">
        <f>$DQ435</f>
        <v/>
      </c>
      <c r="BP435" s="125">
        <f>
IFERROR(
IF($BL435=0,0,
$BN435*(1-$BO435)),
0)</f>
        <v/>
      </c>
      <c r="BQ435" s="125">
        <f t="array" ref="BQ435">
IFERROR(
_xlfn.IFS(
$DH435="день_1",
$BP435*$BL435/($AX435-$AW435+1)*AZ435*(DAY(EOMONTH(AZ$15,0))),
$DH435="день_2",
$BP435/30*MAX(MIN($AX435,EOMONTH(AZ$15,0))-MAX($AW435,AZ$15)+1,),
$DH435="раб.день",
$BP435/30*(IFERROR(
_xlfn.LET(_xlpm.VD,
CHOOSE(
{1;2;3;4;5;6;7;8;9;10;11;12;13;14;15;16;17;18},
45658,45659,45660,45661,45662,45663,45664,45665,45711,45724,45778,45779,45785,45786,45820,45821,45965,46022),
_xlfn.LET(_xlpm.DD,
MAX(MIN($AX435,EOMONTH(AZ$15,0))-MAX($AW435,AZ$15),),
_xlfn.IFS(
AND(MONTH($AW435)=MONTH(AZ$15),MONTH($AX435)&lt;&gt;MONTH(AZ$15)),
NETWORKDAYS.INTL($AW435,$AW435+_xlpm.DD,1,_xlpm.VD),
AND(MONTH($AW435)&lt;&gt;MONTH(AZ$15),MONTH($AX435)=MONTH(AZ$15)),
NETWORKDAYS.INTL(($AX435)-_xlpm.DD,$AX435,1,_xlpm.VD),
AND(MONTH($AW435)&lt;MONTH(AZ$15),MONTH($AX435)&gt;MONTH(AZ$15)),
NETWORKDAYS.INTL((EOMONTH(AZ$15-1,1))-_xlpm.DD,EOMONTH(AZ$15-1,1),1,_xlpm.VD),
AND(MONTH($AW435)=MONTH(AZ$15),MONTH($AX435)=MONTH(AZ$15)),
NETWORKDAYS.INTL($AW435,$AX435,1,_xlpm.VD)))),0)),
$DH435="месяц",
$BP435*AZ435,
$DH435="неделя",
$BP435*AZ435/7*(ROUNDUP((DAY(EOMONTH(AZ$15,0)))/4,0))),
0)</f>
        <v/>
      </c>
      <c r="BR435" s="125">
        <f t="array" ref="BR435">
IFERROR(
_xlfn.IFS(
$DH435="день_1",
$BP435*$BL435/($AX435-$AW435+1)*BA435*(DAY(EOMONTH(BA$15,0))),
$DH435="день_2",
$BP435/30*MAX(MIN($AX435,EOMONTH(BA$15,0))-MAX($AW435,BA$15)+1,),
$DH435="раб.день",
$BP435/30*(IFERROR(
_xlfn.LET(_xlpm.VD,
CHOOSE(
{1;2;3;4;5;6;7;8;9;10;11;12;13;14;15;16;17;18},
45658,45659,45660,45661,45662,45663,45664,45665,45711,45724,45778,45779,45785,45786,45820,45821,45965,46022),
_xlfn.LET(_xlpm.DD,
MAX(MIN($AX435,EOMONTH(BA$15,0))-MAX($AW435,BA$15),),
_xlfn.IFS(
AND(MONTH($AW435)=MONTH(BA$15),MONTH($AX435)&lt;&gt;MONTH(BA$15)),
NETWORKDAYS.INTL($AW435,$AW435+_xlpm.DD,1,_xlpm.VD),
AND(MONTH($AW435)&lt;&gt;MONTH(BA$15),MONTH($AX435)=MONTH(BA$15)),
NETWORKDAYS.INTL(($AX435)-_xlpm.DD,$AX435,1,_xlpm.VD),
AND(MONTH($AW435)&lt;MONTH(BA$15),MONTH($AX435)&gt;MONTH(BA$15)),
NETWORKDAYS.INTL((EOMONTH(BA$15-1,1))-_xlpm.DD,EOMONTH(BA$15-1,1),1,_xlpm.VD),
AND(MONTH($AW435)=MONTH(BA$15),MONTH($AX435)=MONTH(BA$15)),
NETWORKDAYS.INTL($AW435,$AX435,1,_xlpm.VD)))),0)),
$DH435="месяц",
$BP435*BA435,
$DH435="неделя",
$BP435*BA435/7*(ROUNDUP((DAY(EOMONTH(BA$15,0)))/4,0))),
0)</f>
        <v/>
      </c>
      <c r="BS435" s="125">
        <f t="array" ref="BS435">
IFERROR(
_xlfn.IFS(
$DH435="день_1",
$BP435*$BL435/($AX435-$AW435+1)*BB435*(DAY(EOMONTH(BB$15,0))),
$DH435="день_2",
$BP435/30*MAX(MIN($AX435,EOMONTH(BB$15,0))-MAX($AW435,BB$15)+1,),
$DH435="раб.день",
$BP435/30*(IFERROR(
_xlfn.LET(_xlpm.VD,
CHOOSE(
{1;2;3;4;5;6;7;8;9;10;11;12;13;14;15;16;17;18},
45658,45659,45660,45661,45662,45663,45664,45665,45711,45724,45778,45779,45785,45786,45820,45821,45965,46022),
_xlfn.LET(_xlpm.DD,
MAX(MIN($AX435,EOMONTH(BB$15,0))-MAX($AW435,BB$15),),
_xlfn.IFS(
AND(MONTH($AW435)=MONTH(BB$15),MONTH($AX435)&lt;&gt;MONTH(BB$15)),
NETWORKDAYS.INTL($AW435,$AW435+_xlpm.DD,1,_xlpm.VD),
AND(MONTH($AW435)&lt;&gt;MONTH(BB$15),MONTH($AX435)=MONTH(BB$15)),
NETWORKDAYS.INTL(($AX435)-_xlpm.DD,$AX435,1,_xlpm.VD),
AND(MONTH($AW435)&lt;MONTH(BB$15),MONTH($AX435)&gt;MONTH(BB$15)),
NETWORKDAYS.INTL((EOMONTH(BB$15-1,1))-_xlpm.DD,EOMONTH(BB$15-1,1),1,_xlpm.VD),
AND(MONTH($AW435)=MONTH(BB$15),MONTH($AX435)=MONTH(BB$15)),
NETWORKDAYS.INTL($AW435,$AX435,1,_xlpm.VD)))),0)),
$DH435="месяц",
$BP435*BB435,
$DH435="неделя",
$BP435*BB435/7*(ROUNDUP((DAY(EOMONTH(BB$15,0)))/4,0))),
0)</f>
        <v/>
      </c>
      <c r="BT435" s="125">
        <f t="array" ref="BT435">
IFERROR(
_xlfn.IFS(
$DH435="день_1",
$BP435*$BL435/($AX435-$AW435+1)*BC435*(DAY(EOMONTH(BC$15,0))),
$DH435="день_2",
$BP435/30*MAX(MIN($AX435,EOMONTH(BC$15,0))-MAX($AW435,BC$15)+1,),
$DH435="раб.день",
$BP435/30*(IFERROR(
_xlfn.LET(_xlpm.VD,
CHOOSE(
{1;2;3;4;5;6;7;8;9;10;11;12;13;14;15;16;17;18},
45658,45659,45660,45661,45662,45663,45664,45665,45711,45724,45778,45779,45785,45786,45820,45821,45965,46022),
_xlfn.LET(_xlpm.DD,
MAX(MIN($AX435,EOMONTH(BC$15,0))-MAX($AW435,BC$15),),
_xlfn.IFS(
AND(MONTH($AW435)=MONTH(BC$15),MONTH($AX435)&lt;&gt;MONTH(BC$15)),
NETWORKDAYS.INTL($AW435,$AW435+_xlpm.DD,1,_xlpm.VD),
AND(MONTH($AW435)&lt;&gt;MONTH(BC$15),MONTH($AX435)=MONTH(BC$15)),
NETWORKDAYS.INTL(($AX435)-_xlpm.DD,$AX435,1,_xlpm.VD),
AND(MONTH($AW435)&lt;MONTH(BC$15),MONTH($AX435)&gt;MONTH(BC$15)),
NETWORKDAYS.INTL((EOMONTH(BC$15-1,1))-_xlpm.DD,EOMONTH(BC$15-1,1),1,_xlpm.VD),
AND(MONTH($AW435)=MONTH(BC$15),MONTH($AX435)=MONTH(BC$15)),
NETWORKDAYS.INTL($AW435,$AX435,1,_xlpm.VD)))),0)),
$DH435="месяц",
$BP435*BC435,
$DH435="неделя",
$BP435*BC435/7*(ROUNDUP((DAY(EOMONTH(BC$15,0)))/4,0))),
0)</f>
        <v/>
      </c>
      <c r="BU435" s="125">
        <f t="array" ref="BU435">
IFERROR(
_xlfn.IFS(
$DH435="день_1",
$BP435*$BL435/($AX435-$AW435+1)*BD435*(DAY(EOMONTH(BD$15,0))),
$DH435="день_2",
$BP435/30*MAX(MIN($AX435,EOMONTH(BD$15,0))-MAX($AW435,BD$15)+1,),
$DH435="раб.день",
$BP435/30*(IFERROR(
_xlfn.LET(_xlpm.VD,
CHOOSE(
{1;2;3;4;5;6;7;8;9;10;11;12;13;14;15;16;17;18},
45658,45659,45660,45661,45662,45663,45664,45665,45711,45724,45778,45779,45785,45786,45820,45821,45965,46022),
_xlfn.LET(_xlpm.DD,
MAX(MIN($AX435,EOMONTH(BD$15,0))-MAX($AW435,BD$15),),
_xlfn.IFS(
AND(MONTH($AW435)=MONTH(BD$15),MONTH($AX435)&lt;&gt;MONTH(BD$15)),
NETWORKDAYS.INTL($AW435,$AW435+_xlpm.DD,1,_xlpm.VD),
AND(MONTH($AW435)&lt;&gt;MONTH(BD$15),MONTH($AX435)=MONTH(BD$15)),
NETWORKDAYS.INTL(($AX435)-_xlpm.DD,$AX435,1,_xlpm.VD),
AND(MONTH($AW435)&lt;MONTH(BD$15),MONTH($AX435)&gt;MONTH(BD$15)),
NETWORKDAYS.INTL((EOMONTH(BD$15-1,1))-_xlpm.DD,EOMONTH(BD$15-1,1),1,_xlpm.VD),
AND(MONTH($AW435)=MONTH(BD$15),MONTH($AX435)=MONTH(BD$15)),
NETWORKDAYS.INTL($AW435,$AX435,1,_xlpm.VD)))),0)),
$DH435="месяц",
$BP435*BD435,
$DH435="неделя",
$BP435*BD435/7*(ROUNDUP((DAY(EOMONTH(BD$15,0)))/4,0))),
0)</f>
        <v/>
      </c>
      <c r="BV435" s="125">
        <f t="array" ref="BV435">
IFERROR(
_xlfn.IFS(
$DH435="день_1",
$BP435*$BL435/($AX435-$AW435+1)*BE435*(DAY(EOMONTH(BE$15,0))),
$DH435="день_2",
$BP435/30*MAX(MIN($AX435,EOMONTH(BE$15,0))-MAX($AW435,BE$15)+1,),
$DH435="раб.день",
$BP435/30*(IFERROR(
_xlfn.LET(_xlpm.VD,
CHOOSE(
{1;2;3;4;5;6;7;8;9;10;11;12;13;14;15;16;17;18},
45658,45659,45660,45661,45662,45663,45664,45665,45711,45724,45778,45779,45785,45786,45820,45821,45965,46022),
_xlfn.LET(_xlpm.DD,
MAX(MIN($AX435,EOMONTH(BE$15,0))-MAX($AW435,BE$15),),
_xlfn.IFS(
AND(MONTH($AW435)=MONTH(BE$15),MONTH($AX435)&lt;&gt;MONTH(BE$15)),
NETWORKDAYS.INTL($AW435,$AW435+_xlpm.DD,1,_xlpm.VD),
AND(MONTH($AW435)&lt;&gt;MONTH(BE$15),MONTH($AX435)=MONTH(BE$15)),
NETWORKDAYS.INTL(($AX435)-_xlpm.DD,$AX435,1,_xlpm.VD),
AND(MONTH($AW435)&lt;MONTH(BE$15),MONTH($AX435)&gt;MONTH(BE$15)),
NETWORKDAYS.INTL((EOMONTH(BE$15-1,1))-_xlpm.DD,EOMONTH(BE$15-1,1),1,_xlpm.VD),
AND(MONTH($AW435)=MONTH(BE$15),MONTH($AX435)=MONTH(BE$15)),
NETWORKDAYS.INTL($AW435,$AX435,1,_xlpm.VD)))),0)),
$DH435="месяц",
$BP435*BE435,
$DH435="неделя",
$BP435*BE435/7*(ROUNDUP((DAY(EOMONTH(BE$15,0)))/4,0))),
0)</f>
        <v/>
      </c>
      <c r="BW435" s="125">
        <f t="array" ref="BW435">
IFERROR(
_xlfn.IFS(
$DH435="день_1",
$BP435*$BL435/($AX435-$AW435+1)*BF435*(DAY(EOMONTH(BF$15,0))),
$DH435="день_2",
$BP435/30*MAX(MIN($AX435,EOMONTH(BF$15,0))-MAX($AW435,BF$15)+1,),
$DH435="раб.день",
$BP435/30*(IFERROR(
_xlfn.LET(_xlpm.VD,
CHOOSE(
{1;2;3;4;5;6;7;8;9;10;11;12;13;14;15;16;17;18},
45658,45659,45660,45661,45662,45663,45664,45665,45711,45724,45778,45779,45785,45786,45820,45821,45965,46022),
_xlfn.LET(_xlpm.DD,
MAX(MIN($AX435,EOMONTH(BF$15,0))-MAX($AW435,BF$15),),
_xlfn.IFS(
AND(MONTH($AW435)=MONTH(BF$15),MONTH($AX435)&lt;&gt;MONTH(BF$15)),
NETWORKDAYS.INTL($AW435,$AW435+_xlpm.DD,1,_xlpm.VD),
AND(MONTH($AW435)&lt;&gt;MONTH(BF$15),MONTH($AX435)=MONTH(BF$15)),
NETWORKDAYS.INTL(($AX435)-_xlpm.DD,$AX435,1,_xlpm.VD),
AND(MONTH($AW435)&lt;MONTH(BF$15),MONTH($AX435)&gt;MONTH(BF$15)),
NETWORKDAYS.INTL((EOMONTH(BF$15-1,1))-_xlpm.DD,EOMONTH(BF$15-1,1),1,_xlpm.VD),
AND(MONTH($AW435)=MONTH(BF$15),MONTH($AX435)=MONTH(BF$15)),
NETWORKDAYS.INTL($AW435,$AX435,1,_xlpm.VD)))),0)),
$DH435="месяц",
$BP435*BF435,
$DH435="неделя",
$BP435*BF435/7*(ROUNDUP((DAY(EOMONTH(BF$15,0)))/4,0))),
0)</f>
        <v/>
      </c>
      <c r="BX435" s="125">
        <f t="array" ref="BX435">
IFERROR(
_xlfn.IFS(
$DH435="день_1",
$BP435*$BL435/($AX435-$AW435+1)*BG435*(DAY(EOMONTH(BG$15,0))),
$DH435="день_2",
$BP435/30*MAX(MIN($AX435,EOMONTH(BG$15,0))-MAX($AW435,BG$15)+1,),
$DH435="раб.день",
$BP435/30*(IFERROR(
_xlfn.LET(_xlpm.VD,
CHOOSE(
{1;2;3;4;5;6;7;8;9;10;11;12;13;14;15;16;17;18},
45658,45659,45660,45661,45662,45663,45664,45665,45711,45724,45778,45779,45785,45786,45820,45821,45965,46022),
_xlfn.LET(_xlpm.DD,
MAX(MIN($AX435,EOMONTH(BG$15,0))-MAX($AW435,BG$15),),
_xlfn.IFS(
AND(MONTH($AW435)=MONTH(BG$15),MONTH($AX435)&lt;&gt;MONTH(BG$15)),
NETWORKDAYS.INTL($AW435,$AW435+_xlpm.DD,1,_xlpm.VD),
AND(MONTH($AW435)&lt;&gt;MONTH(BG$15),MONTH($AX435)=MONTH(BG$15)),
NETWORKDAYS.INTL(($AX435)-_xlpm.DD,$AX435,1,_xlpm.VD),
AND(MONTH($AW435)&lt;MONTH(BG$15),MONTH($AX435)&gt;MONTH(BG$15)),
NETWORKDAYS.INTL((EOMONTH(BG$15-1,1))-_xlpm.DD,EOMONTH(BG$15-1,1),1,_xlpm.VD),
AND(MONTH($AW435)=MONTH(BG$15),MONTH($AX435)=MONTH(BG$15)),
NETWORKDAYS.INTL($AW435,$AX435,1,_xlpm.VD)))),0)),
$DH435="месяц",
$BP435*BG435,
$DH435="неделя",
$BP435*BG435/7*(ROUNDUP((DAY(EOMONTH(BG$15,0)))/4,0))),
0)</f>
        <v/>
      </c>
      <c r="BY435" s="125">
        <f t="array" ref="BY435">
IFERROR(
_xlfn.IFS(
$DH435="день_1",
$BP435*$BL435/($AX435-$AW435+1)*BH435*(DAY(EOMONTH(BH$15,0))),
$DH435="день_2",
$BP435/30*MAX(MIN($AX435,EOMONTH(BH$15,0))-MAX($AW435,BH$15)+1,),
$DH435="раб.день",
$BP435/30*(IFERROR(
_xlfn.LET(_xlpm.VD,
CHOOSE(
{1;2;3;4;5;6;7;8;9;10;11;12;13;14;15;16;17;18},
45658,45659,45660,45661,45662,45663,45664,45665,45711,45724,45778,45779,45785,45786,45820,45821,45965,46022),
_xlfn.LET(_xlpm.DD,
MAX(MIN($AX435,EOMONTH(BH$15,0))-MAX($AW435,BH$15),),
_xlfn.IFS(
AND(MONTH($AW435)=MONTH(BH$15),MONTH($AX435)&lt;&gt;MONTH(BH$15)),
NETWORKDAYS.INTL($AW435,$AW435+_xlpm.DD,1,_xlpm.VD),
AND(MONTH($AW435)&lt;&gt;MONTH(BH$15),MONTH($AX435)=MONTH(BH$15)),
NETWORKDAYS.INTL(($AX435)-_xlpm.DD,$AX435,1,_xlpm.VD),
AND(MONTH($AW435)&lt;MONTH(BH$15),MONTH($AX435)&gt;MONTH(BH$15)),
NETWORKDAYS.INTL((EOMONTH(BH$15-1,1))-_xlpm.DD,EOMONTH(BH$15-1,1),1,_xlpm.VD),
AND(MONTH($AW435)=MONTH(BH$15),MONTH($AX435)=MONTH(BH$15)),
NETWORKDAYS.INTL($AW435,$AX435,1,_xlpm.VD)))),0)),
$DH435="месяц",
$BP435*BH435,
$DH435="неделя",
$BP435*BH435/7*(ROUNDUP((DAY(EOMONTH(BH$15,0)))/4,0))),
0)</f>
        <v/>
      </c>
      <c r="BZ435" s="125">
        <f t="array" ref="BZ435">
IFERROR(
_xlfn.IFS(
$DH435="день_1",
$BP435*$BL435/($AX435-$AW435+1)*BI435*(DAY(EOMONTH(BI$15,0))),
$DH435="день_2",
$BP435/30*MAX(MIN($AX435,EOMONTH(BI$15,0))-MAX($AW435,BI$15)+1,),
$DH435="раб.день",
$BP435/30*(IFERROR(
_xlfn.LET(_xlpm.VD,
CHOOSE(
{1;2;3;4;5;6;7;8;9;10;11;12;13;14;15;16;17;18},
45658,45659,45660,45661,45662,45663,45664,45665,45711,45724,45778,45779,45785,45786,45820,45821,45965,46022),
_xlfn.LET(_xlpm.DD,
MAX(MIN($AX435,EOMONTH(BI$15,0))-MAX($AW435,BI$15),),
_xlfn.IFS(
AND(MONTH($AW435)=MONTH(BI$15),MONTH($AX435)&lt;&gt;MONTH(BI$15)),
NETWORKDAYS.INTL($AW435,$AW435+_xlpm.DD,1,_xlpm.VD),
AND(MONTH($AW435)&lt;&gt;MONTH(BI$15),MONTH($AX435)=MONTH(BI$15)),
NETWORKDAYS.INTL(($AX435)-_xlpm.DD,$AX435,1,_xlpm.VD),
AND(MONTH($AW435)&lt;MONTH(BI$15),MONTH($AX435)&gt;MONTH(BI$15)),
NETWORKDAYS.INTL((EOMONTH(BI$15-1,1))-_xlpm.DD,EOMONTH(BI$15-1,1),1,_xlpm.VD),
AND(MONTH($AW435)=MONTH(BI$15),MONTH($AX435)=MONTH(BI$15)),
NETWORKDAYS.INTL($AW435,$AX435,1,_xlpm.VD)))),0)),
$DH435="месяц",
$BP435*BI435,
$DH435="неделя",
$BP435*BI435/7*(ROUNDUP((DAY(EOMONTH(BI$15,0)))/4,0))),
0)</f>
        <v/>
      </c>
      <c r="CA435" s="125">
        <f t="array" ref="CA435">
IFERROR(
_xlfn.IFS(
$DH435="день_1",
$BP435*$BL435/($AX435-$AW435+1)*BJ435*(DAY(EOMONTH(BJ$15,0))),
$DH435="день_2",
$BP435/30*MAX(MIN($AX435,EOMONTH(BJ$15,0))-MAX($AW435,BJ$15)+1,),
$DH435="раб.день",
$BP435/30*(IFERROR(
_xlfn.LET(_xlpm.VD,
CHOOSE(
{1;2;3;4;5;6;7;8;9;10;11;12;13;14;15;16;17;18},
45658,45659,45660,45661,45662,45663,45664,45665,45711,45724,45778,45779,45785,45786,45820,45821,45965,46022),
_xlfn.LET(_xlpm.DD,
MAX(MIN($AX435,EOMONTH(BJ$15,0))-MAX($AW435,BJ$15),),
_xlfn.IFS(
AND(MONTH($AW435)=MONTH(BJ$15),MONTH($AX435)&lt;&gt;MONTH(BJ$15)),
NETWORKDAYS.INTL($AW435,$AW435+_xlpm.DD,1,_xlpm.VD),
AND(MONTH($AW435)&lt;&gt;MONTH(BJ$15),MONTH($AX435)=MONTH(BJ$15)),
NETWORKDAYS.INTL(($AX435)-_xlpm.DD,$AX435,1,_xlpm.VD),
AND(MONTH($AW435)&lt;MONTH(BJ$15),MONTH($AX435)&gt;MONTH(BJ$15)),
NETWORKDAYS.INTL((EOMONTH(BJ$15-1,1))-_xlpm.DD,EOMONTH(BJ$15-1,1),1,_xlpm.VD),
AND(MONTH($AW435)=MONTH(BJ$15),MONTH($AX435)=MONTH(BJ$15)),
NETWORKDAYS.INTL($AW435,$AX435,1,_xlpm.VD)))),0)),
$DH435="месяц",
$BP435*BJ435,
$DH435="неделя",
$BP435*BJ435/7*(ROUNDUP((DAY(EOMONTH(BJ$15,0)))/4,0))),
0)</f>
        <v/>
      </c>
      <c r="CB435" s="125">
        <f t="array" ref="CB435">
IFERROR(
_xlfn.IFS(
$DH435="день_1",
$BP435*$BL435/($AX435-$AW435+1)*BK435*(DAY(EOMONTH(BK$15,0))),
$DH435="день_2",
$BP435/30*MAX(MIN($AX435,EOMONTH(BK$15,0))-MAX($AW435,BK$15)+1,),
$DH435="раб.день",
$BP435/30*(IFERROR(
_xlfn.LET(_xlpm.VD,
CHOOSE(
{1;2;3;4;5;6;7;8;9;10;11;12;13;14;15;16;17;18},
45658,45659,45660,45661,45662,45663,45664,45665,45711,45724,45778,45779,45785,45786,45820,45821,45965,46022),
_xlfn.LET(_xlpm.DD,
MAX(MIN($AX435,EOMONTH(BK$15,0))-MAX($AW435,BK$15),),
_xlfn.IFS(
AND(MONTH($AW435)=MONTH(BK$15),MONTH($AX435)&lt;&gt;MONTH(BK$15)),
NETWORKDAYS.INTL($AW435,$AW435+_xlpm.DD,1,_xlpm.VD),
AND(MONTH($AW435)&lt;&gt;MONTH(BK$15),MONTH($AX435)=MONTH(BK$15)),
NETWORKDAYS.INTL(($AX435)-_xlpm.DD,$AX435,1,_xlpm.VD),
AND(MONTH($AW435)&lt;MONTH(BK$15),MONTH($AX435)&gt;MONTH(BK$15)),
NETWORKDAYS.INTL((EOMONTH(BK$15-1,1))-_xlpm.DD,EOMONTH(BK$15-1,1),1,_xlpm.VD),
AND(MONTH($AW435)=MONTH(BK$15),MONTH($AX435)=MONTH(BK$15)),
NETWORKDAYS.INTL($AW435,$AX435,1,_xlpm.VD)))),0)),
$DH435="месяц",
$BP435*BK435,
$DH435="неделя",
$BP435*BK435/7*(ROUNDUP((DAY(EOMONTH(BK$15,0)))/4,0))),
0)</f>
        <v/>
      </c>
      <c r="CC435" s="125">
        <f>SUM($BQ435:$CB435)</f>
        <v/>
      </c>
      <c r="CD435" s="126">
        <f>SUM($EH435:$EH435)</f>
        <v/>
      </c>
      <c r="CE435" s="126">
        <f>$CD435*$AB435</f>
        <v/>
      </c>
      <c r="CF435" s="126">
        <f>SUM($EK435:$EK435)</f>
        <v/>
      </c>
      <c r="CG435" s="126">
        <f>$CF435*$AB435</f>
        <v/>
      </c>
      <c r="CH435" s="126">
        <f>SUM($CC435,$CE435,$CG435)</f>
        <v/>
      </c>
      <c r="CI435" s="126">
        <f>$CH435*(1+$CM435)</f>
        <v/>
      </c>
      <c r="CJ435" s="127" t="n">
        <v>0</v>
      </c>
      <c r="CK435" s="126">
        <f>SUM($CH435:$CH435)*(1+$CJ435)</f>
        <v/>
      </c>
      <c r="CL435" s="126">
        <f>SUM($CH435:$CH435)*(1+$CM435)</f>
        <v/>
      </c>
      <c r="CM435" s="59" t="inlineStr">
        <is>
          <t>20%</t>
        </is>
      </c>
      <c r="CN435" s="59" t="n"/>
      <c r="CO435" s="72" t="n"/>
      <c r="CP435" s="59" t="n"/>
      <c r="CQ435" s="73" t="n"/>
      <c r="CR435" s="73" t="n"/>
      <c r="CS435" s="73" t="n"/>
      <c r="CT435" s="72" t="n"/>
      <c r="CU435" s="79" t="inlineStr">
        <is>
          <t> </t>
        </is>
      </c>
      <c r="CV435" s="60" t="n"/>
      <c r="CW435" s="60" t="n"/>
      <c r="CX435" s="60" t="n"/>
      <c r="CY435" s="127">
        <f>IFERROR(($CC435-$EE435)/($EE435/(1-$DQ435)),0)</f>
        <v/>
      </c>
      <c r="CZ435" s="127">
        <f>IFERROR(1-$EI435/($CE435),0)</f>
        <v/>
      </c>
      <c r="DA435" s="127">
        <f>IFERROR(1-$EL435/($CG435),0)</f>
        <v/>
      </c>
      <c r="DB435" s="126">
        <f>ROUND(IFERROR(($CI435/(1+$CM435)-$EN435),0),2)</f>
        <v/>
      </c>
      <c r="DC435" s="128" t="n"/>
      <c r="DD435" s="125" t="n"/>
      <c r="DE435" s="75" t="n">
        <v>0</v>
      </c>
      <c r="DF435" s="128" t="n"/>
      <c r="DG435" s="125">
        <f>IF($DC435=0,0,$DD435*($DC435*100%-$DE435*$DF435))*SUM($AB435:$AB435)</f>
        <v/>
      </c>
      <c r="DH435" s="129" t="inlineStr">
        <is>
          <t>месяц</t>
        </is>
      </c>
      <c r="DI435" s="130">
        <f t="array" ref="DI435">IFERROR(
IF($ES435="LisChannel",
(ROUND(((INDEX({174.625;153.888888888889;130.972222222222},MATCH($AI435,{2;3;4}),0))*$AG435*$AI435),2)),0),0)</f>
        <v/>
      </c>
      <c r="DJ435" s="130">
        <f>
_xlfn.LET(_xlpm.X,
IFERROR(
IF($ES435="НовиковТВ",
(_xlfn.LET(_xlpm.NTV,
_xlfn.LET(_xlpm.MIN,350000,
IF(SUMIFS($DI:$DI,$ES:$ES,"НовиковТВ")&lt;=_xlpm.MIN,
(SUMIFS($DI:$DI,$ES:$ES,"НовиковТВ")/(COUNTIFS($ES:$ES,"НовиковТВ")))*_xlpm.MIN/SUMIFS($DI:$DI,$ES:$ES,"НовиковТВ"),
DI435)),
_xlpm.NTV+$DG435/(1-(1-(_xlpm.NTV)*(1-$DL435)*(1-$DM435)*(1-$DN435)*(1-$DO435)*(1-$DP435)/_xlpm.NTV))))/(1+$EP435),
$DI435+$DG435/(1-(1-($DI435)*(1-$DL435)*(1-$DM435)*(1-$DN435)*(1-$DO435)*(1-$DP435)/$DI435))),
0),
_xlpm.X*(1+$CM435)*(1+$CW435)-_xlpm.X*(1+$CM435)+_xlpm.X)</f>
        <v/>
      </c>
      <c r="DK435" s="125" t="inlineStr">
        <is>
          <t>послед.</t>
        </is>
      </c>
      <c r="DL435" s="63" t="n">
        <v>0</v>
      </c>
      <c r="DM435" s="63" t="n">
        <v>0</v>
      </c>
      <c r="DN435" s="63" t="n">
        <v>0</v>
      </c>
      <c r="DO435" s="63" t="n">
        <v>0</v>
      </c>
      <c r="DP435" s="63" t="n">
        <v>0</v>
      </c>
      <c r="DQ435" s="63">
        <f t="array" ref="DQ435">IFERROR(_xlfn.IFS(
$DK435="послед.",1-(1-$DL435)*(1-$DM435)*(1-$DN435)*(1-$DO435)*(1-$DP435),
$DK435="сумм.",$DL435+$DM435+$DN435+$DO435+$DP435),
0)</f>
        <v/>
      </c>
      <c r="DR435" s="125">
        <f t="array" ref="DR435">
IFERROR(
_xlfn.IFS(
$BL435=0,
0,
$BL435&gt;0,
_xlfn.IFS($DK435="послед.",
$DJ435*(1-$DL435)*(1-$DM435)*(1-$DN435)*(1-$DO435)*(1-$DP435),
$DK435="сумм.",
$DJ435*(1-($DL435+$DM435+$DN435+$DO435+$DP435)))),0)</f>
        <v/>
      </c>
      <c r="DS435" s="125">
        <f t="array" ref="DS435">
IFERROR(_xlfn.IFS(
$DH435="день_1",
$DR435*$BL435/($AX435-$AW435+1)*AZ435*(DAY(EOMONTH(AZ$15,0))),
$DH435="день_2",
$DR435/30*MAX(MIN($AX435,EOMONTH(AZ$15,0))-MAX($AW435,AZ$15)+1,),
$DH435="раб.день",
$DR435/30*(IFERROR(
_xlfn.LET(_xlpm.VD,
CHOOSE(
{1;2;3;4;5;6;7;8;9;10;11;12;13;14;15;16;17;18},
45658,45659,45660,45661,45662,45663,45664,45665,45711,45724,45778,45779,45785,45786,45820,45821,45965,46022),
_xlfn.LET(_xlpm.DD,
MAX(MIN($AX435,EOMONTH(AZ$15,0))-MAX($AW435,AZ$15),),
_xlfn.IFS(
AND(MONTH($AW435)=MONTH(AZ$15),MONTH($AX435)&lt;&gt;MONTH(AZ$15)),
NETWORKDAYS.INTL($AW435,$AW435+_xlpm.DD,1,_xlpm.VD),
AND(MONTH($AW435)&lt;&gt;MONTH(AZ$15),MONTH($AX435)=MONTH(AZ$15)),
NETWORKDAYS.INTL(($AX435)-_xlpm.DD,$AX435,1,_xlpm.VD),
AND(MONTH($AW435)&lt;MONTH(AZ$15),MONTH($AX435)&gt;MONTH(AZ$15)),
NETWORKDAYS.INTL((EOMONTH(AZ$15-1,1))-_xlpm.DD,EOMONTH(AZ$15-1,1),1,_xlpm.VD),
AND(MONTH($AW435)=MONTH(AZ$15),MONTH($AX435)=MONTH(AZ$15)),
NETWORKDAYS.INTL($AW435,$AX435,1,_xlpm.VD)))),0)),
$DH435="месяц",
$DR435*AZ435,
$DH435="неделя",
$DR435*AZ435/7*(ROUNDUP((DAY(EOMONTH(AZ$15,0)))/4,0))),
0)</f>
        <v/>
      </c>
      <c r="DT435" s="125">
        <f t="array" ref="DT435">
IFERROR(_xlfn.IFS(
$DH435="день_1",
$DR435*$BL435/($AX435-$AW435+1)*BA435*(DAY(EOMONTH(BA$15,0))),
$DH435="день_2",
$DR435/30*MAX(MIN($AX435,EOMONTH(BA$15,0))-MAX($AW435,BA$15)+1,),
$DH435="раб.день",
$DR435/30*(IFERROR(
_xlfn.LET(_xlpm.VD,
CHOOSE(
{1;2;3;4;5;6;7;8;9;10;11;12;13;14;15;16;17;18},
45658,45659,45660,45661,45662,45663,45664,45665,45711,45724,45778,45779,45785,45786,45820,45821,45965,46022),
_xlfn.LET(_xlpm.DD,
MAX(MIN($AX435,EOMONTH(BA$15,0))-MAX($AW435,BA$15),),
_xlfn.IFS(
AND(MONTH($AW435)=MONTH(BA$15),MONTH($AX435)&lt;&gt;MONTH(BA$15)),
NETWORKDAYS.INTL($AW435,$AW435+_xlpm.DD,1,_xlpm.VD),
AND(MONTH($AW435)&lt;&gt;MONTH(BA$15),MONTH($AX435)=MONTH(BA$15)),
NETWORKDAYS.INTL(($AX435)-_xlpm.DD,$AX435,1,_xlpm.VD),
AND(MONTH($AW435)&lt;MONTH(BA$15),MONTH($AX435)&gt;MONTH(BA$15)),
NETWORKDAYS.INTL((EOMONTH(BA$15-1,1))-_xlpm.DD,EOMONTH(BA$15-1,1),1,_xlpm.VD),
AND(MONTH($AW435)=MONTH(BA$15),MONTH($AX435)=MONTH(BA$15)),
NETWORKDAYS.INTL($AW435,$AX435,1,_xlpm.VD)))),0)),
$DH435="месяц",
$DR435*BA435,
$DH435="неделя",
$DR435*BA435/7*(ROUNDUP((DAY(EOMONTH(BA$15,0)))/4,0))),
0)</f>
        <v/>
      </c>
      <c r="DU435" s="125">
        <f t="array" ref="DU435">
IFERROR(_xlfn.IFS(
$DH435="день_1",
$DR435*$BL435/($AX435-$AW435+1)*BB435*(DAY(EOMONTH(BB$15,0))),
$DH435="день_2",
$DR435/30*MAX(MIN($AX435,EOMONTH(BB$15,0))-MAX($AW435,BB$15)+1,),
$DH435="раб.день",
$DR435/30*(IFERROR(
_xlfn.LET(_xlpm.VD,
CHOOSE(
{1;2;3;4;5;6;7;8;9;10;11;12;13;14;15;16;17;18},
45658,45659,45660,45661,45662,45663,45664,45665,45711,45724,45778,45779,45785,45786,45820,45821,45965,46022),
_xlfn.LET(_xlpm.DD,
MAX(MIN($AX435,EOMONTH(BB$15,0))-MAX($AW435,BB$15),),
_xlfn.IFS(
AND(MONTH($AW435)=MONTH(BB$15),MONTH($AX435)&lt;&gt;MONTH(BB$15)),
NETWORKDAYS.INTL($AW435,$AW435+_xlpm.DD,1,_xlpm.VD),
AND(MONTH($AW435)&lt;&gt;MONTH(BB$15),MONTH($AX435)=MONTH(BB$15)),
NETWORKDAYS.INTL(($AX435)-_xlpm.DD,$AX435,1,_xlpm.VD),
AND(MONTH($AW435)&lt;MONTH(BB$15),MONTH($AX435)&gt;MONTH(BB$15)),
NETWORKDAYS.INTL((EOMONTH(BB$15-1,1))-_xlpm.DD,EOMONTH(BB$15-1,1),1,_xlpm.VD),
AND(MONTH($AW435)=MONTH(BB$15),MONTH($AX435)=MONTH(BB$15)),
NETWORKDAYS.INTL($AW435,$AX435,1,_xlpm.VD)))),0)),
$DH435="месяц",
$DR435*BB435,
$DH435="неделя",
$DR435*BB435/7*(ROUNDUP((DAY(EOMONTH(BB$15,0)))/4,0))),
0)</f>
        <v/>
      </c>
      <c r="DV435" s="125">
        <f t="array" ref="DV435">
IFERROR(_xlfn.IFS(
$DH435="день_1",
$DR435*$BL435/($AX435-$AW435+1)*BC435*(DAY(EOMONTH(BC$15,0))),
$DH435="день_2",
$DR435/30*MAX(MIN($AX435,EOMONTH(BC$15,0))-MAX($AW435,BC$15)+1,),
$DH435="раб.день",
$DR435/30*(IFERROR(
_xlfn.LET(_xlpm.VD,
CHOOSE(
{1;2;3;4;5;6;7;8;9;10;11;12;13;14;15;16;17;18},
45658,45659,45660,45661,45662,45663,45664,45665,45711,45724,45778,45779,45785,45786,45820,45821,45965,46022),
_xlfn.LET(_xlpm.DD,
MAX(MIN($AX435,EOMONTH(BC$15,0))-MAX($AW435,BC$15),),
_xlfn.IFS(
AND(MONTH($AW435)=MONTH(BC$15),MONTH($AX435)&lt;&gt;MONTH(BC$15)),
NETWORKDAYS.INTL($AW435,$AW435+_xlpm.DD,1,_xlpm.VD),
AND(MONTH($AW435)&lt;&gt;MONTH(BC$15),MONTH($AX435)=MONTH(BC$15)),
NETWORKDAYS.INTL(($AX435)-_xlpm.DD,$AX435,1,_xlpm.VD),
AND(MONTH($AW435)&lt;MONTH(BC$15),MONTH($AX435)&gt;MONTH(BC$15)),
NETWORKDAYS.INTL((EOMONTH(BC$15-1,1))-_xlpm.DD,EOMONTH(BC$15-1,1),1,_xlpm.VD),
AND(MONTH($AW435)=MONTH(BC$15),MONTH($AX435)=MONTH(BC$15)),
NETWORKDAYS.INTL($AW435,$AX435,1,_xlpm.VD)))),0)),
$DH435="месяц",
$DR435*BC435,
$DH435="неделя",
$DR435*BC435/7*(ROUNDUP((DAY(EOMONTH(BC$15,0)))/4,0))),
0)</f>
        <v/>
      </c>
      <c r="DW435" s="125">
        <f t="array" ref="DW435">
IFERROR(_xlfn.IFS(
$DH435="день_1",
$DR435*$BL435/($AX435-$AW435+1)*BD435*(DAY(EOMONTH(BD$15,0))),
$DH435="день_2",
$DR435/30*MAX(MIN($AX435,EOMONTH(BD$15,0))-MAX($AW435,BD$15)+1,),
$DH435="раб.день",
$DR435/30*(IFERROR(
_xlfn.LET(_xlpm.VD,
CHOOSE(
{1;2;3;4;5;6;7;8;9;10;11;12;13;14;15;16;17;18},
45658,45659,45660,45661,45662,45663,45664,45665,45711,45724,45778,45779,45785,45786,45820,45821,45965,46022),
_xlfn.LET(_xlpm.DD,
MAX(MIN($AX435,EOMONTH(BD$15,0))-MAX($AW435,BD$15),),
_xlfn.IFS(
AND(MONTH($AW435)=MONTH(BD$15),MONTH($AX435)&lt;&gt;MONTH(BD$15)),
NETWORKDAYS.INTL($AW435,$AW435+_xlpm.DD,1,_xlpm.VD),
AND(MONTH($AW435)&lt;&gt;MONTH(BD$15),MONTH($AX435)=MONTH(BD$15)),
NETWORKDAYS.INTL(($AX435)-_xlpm.DD,$AX435,1,_xlpm.VD),
AND(MONTH($AW435)&lt;MONTH(BD$15),MONTH($AX435)&gt;MONTH(BD$15)),
NETWORKDAYS.INTL((EOMONTH(BD$15-1,1))-_xlpm.DD,EOMONTH(BD$15-1,1),1,_xlpm.VD),
AND(MONTH($AW435)=MONTH(BD$15),MONTH($AX435)=MONTH(BD$15)),
NETWORKDAYS.INTL($AW435,$AX435,1,_xlpm.VD)))),0)),
$DH435="месяц",
$DR435*BD435,
$DH435="неделя",
$DR435*BD435/7*(ROUNDUP((DAY(EOMONTH(BD$15,0)))/4,0))),
0)</f>
        <v/>
      </c>
      <c r="DX435" s="125">
        <f t="array" ref="DX435">
IFERROR(_xlfn.IFS(
$DH435="день_1",
$DR435*$BL435/($AX435-$AW435+1)*BE435*(DAY(EOMONTH(BE$15,0))),
$DH435="день_2",
$DR435/30*MAX(MIN($AX435,EOMONTH(BE$15,0))-MAX($AW435,BE$15)+1,),
$DH435="раб.день",
$DR435/30*(IFERROR(
_xlfn.LET(_xlpm.VD,
CHOOSE(
{1;2;3;4;5;6;7;8;9;10;11;12;13;14;15;16;17;18},
45658,45659,45660,45661,45662,45663,45664,45665,45711,45724,45778,45779,45785,45786,45820,45821,45965,46022),
_xlfn.LET(_xlpm.DD,
MAX(MIN($AX435,EOMONTH(BE$15,0))-MAX($AW435,BE$15),),
_xlfn.IFS(
AND(MONTH($AW435)=MONTH(BE$15),MONTH($AX435)&lt;&gt;MONTH(BE$15)),
NETWORKDAYS.INTL($AW435,$AW435+_xlpm.DD,1,_xlpm.VD),
AND(MONTH($AW435)&lt;&gt;MONTH(BE$15),MONTH($AX435)=MONTH(BE$15)),
NETWORKDAYS.INTL(($AX435)-_xlpm.DD,$AX435,1,_xlpm.VD),
AND(MONTH($AW435)&lt;MONTH(BE$15),MONTH($AX435)&gt;MONTH(BE$15)),
NETWORKDAYS.INTL((EOMONTH(BE$15-1,1))-_xlpm.DD,EOMONTH(BE$15-1,1),1,_xlpm.VD),
AND(MONTH($AW435)=MONTH(BE$15),MONTH($AX435)=MONTH(BE$15)),
NETWORKDAYS.INTL($AW435,$AX435,1,_xlpm.VD)))),0)),
$DH435="месяц",
$DR435*BE435,
$DH435="неделя",
$DR435*BE435/7*(ROUNDUP((DAY(EOMONTH(BE$15,0)))/4,0))),
0)</f>
        <v/>
      </c>
      <c r="DY435" s="125">
        <f t="array" ref="DY435">
IFERROR(_xlfn.IFS(
$DH435="день_1",
$DR435*$BL435/($AX435-$AW435+1)*BF435*(DAY(EOMONTH(BF$15,0))),
$DH435="день_2",
$DR435/30*MAX(MIN($AX435,EOMONTH(BF$15,0))-MAX($AW435,BF$15)+1,),
$DH435="раб.день",
$DR435/30*(IFERROR(
_xlfn.LET(_xlpm.VD,
CHOOSE(
{1;2;3;4;5;6;7;8;9;10;11;12;13;14;15;16;17;18},
45658,45659,45660,45661,45662,45663,45664,45665,45711,45724,45778,45779,45785,45786,45820,45821,45965,46022),
_xlfn.LET(_xlpm.DD,
MAX(MIN($AX435,EOMONTH(BF$15,0))-MAX($AW435,BF$15),),
_xlfn.IFS(
AND(MONTH($AW435)=MONTH(BF$15),MONTH($AX435)&lt;&gt;MONTH(BF$15)),
NETWORKDAYS.INTL($AW435,$AW435+_xlpm.DD,1,_xlpm.VD),
AND(MONTH($AW435)&lt;&gt;MONTH(BF$15),MONTH($AX435)=MONTH(BF$15)),
NETWORKDAYS.INTL(($AX435)-_xlpm.DD,$AX435,1,_xlpm.VD),
AND(MONTH($AW435)&lt;MONTH(BF$15),MONTH($AX435)&gt;MONTH(BF$15)),
NETWORKDAYS.INTL((EOMONTH(BF$15-1,1))-_xlpm.DD,EOMONTH(BF$15-1,1),1,_xlpm.VD),
AND(MONTH($AW435)=MONTH(BF$15),MONTH($AX435)=MONTH(BF$15)),
NETWORKDAYS.INTL($AW435,$AX435,1,_xlpm.VD)))),0)),
$DH435="месяц",
$DR435*BF435,
$DH435="неделя",
$DR435*BF435/7*(ROUNDUP((DAY(EOMONTH(BF$15,0)))/4,0))),
0)</f>
        <v/>
      </c>
      <c r="DZ435" s="125">
        <f t="array" ref="DZ435">
IFERROR(_xlfn.IFS(
$DH435="день_1",
$DR435*$BL435/($AX435-$AW435+1)*BG435*(DAY(EOMONTH(BG$15,0))),
$DH435="день_2",
$DR435/30*MAX(MIN($AX435,EOMONTH(BG$15,0))-MAX($AW435,BG$15)+1,),
$DH435="раб.день",
$DR435/30*(IFERROR(
_xlfn.LET(_xlpm.VD,
CHOOSE(
{1;2;3;4;5;6;7;8;9;10;11;12;13;14;15;16;17;18},
45658,45659,45660,45661,45662,45663,45664,45665,45711,45724,45778,45779,45785,45786,45820,45821,45965,46022),
_xlfn.LET(_xlpm.DD,
MAX(MIN($AX435,EOMONTH(BG$15,0))-MAX($AW435,BG$15),),
_xlfn.IFS(
AND(MONTH($AW435)=MONTH(BG$15),MONTH($AX435)&lt;&gt;MONTH(BG$15)),
NETWORKDAYS.INTL($AW435,$AW435+_xlpm.DD,1,_xlpm.VD),
AND(MONTH($AW435)&lt;&gt;MONTH(BG$15),MONTH($AX435)=MONTH(BG$15)),
NETWORKDAYS.INTL(($AX435)-_xlpm.DD,$AX435,1,_xlpm.VD),
AND(MONTH($AW435)&lt;MONTH(BG$15),MONTH($AX435)&gt;MONTH(BG$15)),
NETWORKDAYS.INTL((EOMONTH(BG$15-1,1))-_xlpm.DD,EOMONTH(BG$15-1,1),1,_xlpm.VD),
AND(MONTH($AW435)=MONTH(BG$15),MONTH($AX435)=MONTH(BG$15)),
NETWORKDAYS.INTL($AW435,$AX435,1,_xlpm.VD)))),0)),
$DH435="месяц",
$DR435*BG435,
$DH435="неделя",
$DR435*BG435/7*(ROUNDUP((DAY(EOMONTH(BG$15,0)))/4,0))),
0)</f>
        <v/>
      </c>
      <c r="EA435" s="125">
        <f t="array" ref="EA435">
IFERROR(_xlfn.IFS(
$DH435="день_1",
$DR435*$BL435/($AX435-$AW435+1)*BH435*(DAY(EOMONTH(BH$15,0))),
$DH435="день_2",
$DR435/30*MAX(MIN($AX435,EOMONTH(BH$15,0))-MAX($AW435,BH$15)+1,),
$DH435="раб.день",
$DR435/30*(IFERROR(
_xlfn.LET(_xlpm.VD,
CHOOSE(
{1;2;3;4;5;6;7;8;9;10;11;12;13;14;15;16;17;18},
45658,45659,45660,45661,45662,45663,45664,45665,45711,45724,45778,45779,45785,45786,45820,45821,45965,46022),
_xlfn.LET(_xlpm.DD,
MAX(MIN($AX435,EOMONTH(BH$15,0))-MAX($AW435,BH$15),),
_xlfn.IFS(
AND(MONTH($AW435)=MONTH(BH$15),MONTH($AX435)&lt;&gt;MONTH(BH$15)),
NETWORKDAYS.INTL($AW435,$AW435+_xlpm.DD,1,_xlpm.VD),
AND(MONTH($AW435)&lt;&gt;MONTH(BH$15),MONTH($AX435)=MONTH(BH$15)),
NETWORKDAYS.INTL(($AX435)-_xlpm.DD,$AX435,1,_xlpm.VD),
AND(MONTH($AW435)&lt;MONTH(BH$15),MONTH($AX435)&gt;MONTH(BH$15)),
NETWORKDAYS.INTL((EOMONTH(BH$15-1,1))-_xlpm.DD,EOMONTH(BH$15-1,1),1,_xlpm.VD),
AND(MONTH($AW435)=MONTH(BH$15),MONTH($AX435)=MONTH(BH$15)),
NETWORKDAYS.INTL($AW435,$AX435,1,_xlpm.VD)))),0)),
$DH435="месяц",
$DR435*BH435,
$DH435="неделя",
$DR435*BH435/7*(ROUNDUP((DAY(EOMONTH(BH$15,0)))/4,0))),
0)</f>
        <v/>
      </c>
      <c r="EB435" s="125">
        <f t="array" ref="EB435">
IFERROR(_xlfn.IFS(
$DH435="день_1",
$DR435*$BL435/($AX435-$AW435+1)*BI435*(DAY(EOMONTH(BI$15,0))),
$DH435="день_2",
$DR435/30*MAX(MIN($AX435,EOMONTH(BI$15,0))-MAX($AW435,BI$15)+1,),
$DH435="раб.день",
$DR435/30*(IFERROR(
_xlfn.LET(_xlpm.VD,
CHOOSE(
{1;2;3;4;5;6;7;8;9;10;11;12;13;14;15;16;17;18},
45658,45659,45660,45661,45662,45663,45664,45665,45711,45724,45778,45779,45785,45786,45820,45821,45965,46022),
_xlfn.LET(_xlpm.DD,
MAX(MIN($AX435,EOMONTH(BI$15,0))-MAX($AW435,BI$15),),
_xlfn.IFS(
AND(MONTH($AW435)=MONTH(BI$15),MONTH($AX435)&lt;&gt;MONTH(BI$15)),
NETWORKDAYS.INTL($AW435,$AW435+_xlpm.DD,1,_xlpm.VD),
AND(MONTH($AW435)&lt;&gt;MONTH(BI$15),MONTH($AX435)=MONTH(BI$15)),
NETWORKDAYS.INTL(($AX435)-_xlpm.DD,$AX435,1,_xlpm.VD),
AND(MONTH($AW435)&lt;MONTH(BI$15),MONTH($AX435)&gt;MONTH(BI$15)),
NETWORKDAYS.INTL((EOMONTH(BI$15-1,1))-_xlpm.DD,EOMONTH(BI$15-1,1),1,_xlpm.VD),
AND(MONTH($AW435)=MONTH(BI$15),MONTH($AX435)=MONTH(BI$15)),
NETWORKDAYS.INTL($AW435,$AX435,1,_xlpm.VD)))),0)),
$DH435="месяц",
$DR435*BI435,
$DH435="неделя",
$DR435*BI435/7*(ROUNDUP((DAY(EOMONTH(BI$15,0)))/4,0))),
0)</f>
        <v/>
      </c>
      <c r="EC435" s="125">
        <f t="array" ref="EC435">
IFERROR(_xlfn.IFS(
$DH435="день_1",
$DR435*$BL435/($AX435-$AW435+1)*BJ435*(DAY(EOMONTH(BJ$15,0))),
$DH435="день_2",
$DR435/30*MAX(MIN($AX435,EOMONTH(BJ$15,0))-MAX($AW435,BJ$15)+1,),
$DH435="раб.день",
$DR435/30*(IFERROR(
_xlfn.LET(_xlpm.VD,
CHOOSE(
{1;2;3;4;5;6;7;8;9;10;11;12;13;14;15;16;17;18},
45658,45659,45660,45661,45662,45663,45664,45665,45711,45724,45778,45779,45785,45786,45820,45821,45965,46022),
_xlfn.LET(_xlpm.DD,
MAX(MIN($AX435,EOMONTH(BJ$15,0))-MAX($AW435,BJ$15),),
_xlfn.IFS(
AND(MONTH($AW435)=MONTH(BJ$15),MONTH($AX435)&lt;&gt;MONTH(BJ$15)),
NETWORKDAYS.INTL($AW435,$AW435+_xlpm.DD,1,_xlpm.VD),
AND(MONTH($AW435)&lt;&gt;MONTH(BJ$15),MONTH($AX435)=MONTH(BJ$15)),
NETWORKDAYS.INTL(($AX435)-_xlpm.DD,$AX435,1,_xlpm.VD),
AND(MONTH($AW435)&lt;MONTH(BJ$15),MONTH($AX435)&gt;MONTH(BJ$15)),
NETWORKDAYS.INTL((EOMONTH(BJ$15-1,1))-_xlpm.DD,EOMONTH(BJ$15-1,1),1,_xlpm.VD),
AND(MONTH($AW435)=MONTH(BJ$15),MONTH($AX435)=MONTH(BJ$15)),
NETWORKDAYS.INTL($AW435,$AX435,1,_xlpm.VD)))),0)),
$DH435="месяц",
$DR435*BJ435,
$DH435="неделя",
$DR435*BJ435/7*(ROUNDUP((DAY(EOMONTH(BJ$15,0)))/4,0))),
0)</f>
        <v/>
      </c>
      <c r="ED435" s="125">
        <f t="array" ref="ED435">
IFERROR(_xlfn.IFS(
$DH435="день_1",
$DR435*$BL435/($AX435-$AW435+1)*BK435*(DAY(EOMONTH(BK$15,0))),
$DH435="день_2",
$DR435/30*MAX(MIN($AX435,EOMONTH(BK$15,0))-MAX($AW435,BK$15)+1,),
$DH435="раб.день",
$DR435/30*(IFERROR(
_xlfn.LET(_xlpm.VD,
CHOOSE(
{1;2;3;4;5;6;7;8;9;10;11;12;13;14;15;16;17;18},
45658,45659,45660,45661,45662,45663,45664,45665,45711,45724,45778,45779,45785,45786,45820,45821,45965,46022),
_xlfn.LET(_xlpm.DD,
MAX(MIN($AX435,EOMONTH(BK$15,0))-MAX($AW435,BK$15),),
_xlfn.IFS(
AND(MONTH($AW435)=MONTH(BK$15),MONTH($AX435)&lt;&gt;MONTH(BK$15)),
NETWORKDAYS.INTL($AW435,$AW435+_xlpm.DD,1,_xlpm.VD),
AND(MONTH($AW435)&lt;&gt;MONTH(BK$15),MONTH($AX435)=MONTH(BK$15)),
NETWORKDAYS.INTL(($AX435)-_xlpm.DD,$AX435,1,_xlpm.VD),
AND(MONTH($AW435)&lt;MONTH(BK$15),MONTH($AX435)&gt;MONTH(BK$15)),
NETWORKDAYS.INTL((EOMONTH(BK$15-1,1))-_xlpm.DD,EOMONTH(BK$15-1,1),1,_xlpm.VD),
AND(MONTH($AW435)=MONTH(BK$15),MONTH($AX435)=MONTH(BK$15)),
NETWORKDAYS.INTL($AW435,$AX435,1,_xlpm.VD)))),0)),
$DH435="месяц",
$DR435*BK435,
$DH435="неделя",
$DR435*BK435/7*(ROUNDUP((DAY(EOMONTH(BK$15,0)))/4,0))),
0)</f>
        <v/>
      </c>
      <c r="EE435" s="125">
        <f>SUM($DS435,$DT435,$DU435,$DV435,$DW435,$DX435,$DY435,$DZ435,$EA435,$EB435,$EC435,$ED435)</f>
        <v/>
      </c>
      <c r="EF435" s="125">
        <f>IFERROR(ROUND($EE435*(1+$EP435),2),0)</f>
        <v/>
      </c>
      <c r="EG435" s="128" t="n">
        <v>1</v>
      </c>
      <c r="EH435" s="126" t="n">
        <v>0</v>
      </c>
      <c r="EI435" s="126">
        <f>ROUND(SUM($EH435:$EH435)*SUM($AB435:$AB435)*$EG435,2)</f>
        <v/>
      </c>
      <c r="EJ435" s="126">
        <f>ROUND($EI435*(1+$EP435),2)</f>
        <v/>
      </c>
      <c r="EK435" s="126" t="n">
        <v>0</v>
      </c>
      <c r="EL435" s="126">
        <f>ROUND(SUM($EK435:$EK435)*SUM($AB435:$AB435)*$EG435,2)</f>
        <v/>
      </c>
      <c r="EM435" s="126">
        <f>ROUND($EL435*(1+$EP435),2)</f>
        <v/>
      </c>
      <c r="EN435" s="126">
        <f>SUM($EE435,$EI435,$EL435)</f>
        <v/>
      </c>
      <c r="EO435" s="126">
        <f>SUM($EF435,$EJ435,$EM435)</f>
        <v/>
      </c>
      <c r="EP435" s="59" t="inlineStr">
        <is>
          <t>20%</t>
        </is>
      </c>
      <c r="EQ435" s="59" t="n"/>
      <c r="ER435" s="60">
        <f t="array" ref="ER435">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MATCH(ES435,
{"AMS";"RussOutdoor";"HD Outdoor";"Ingroup";"IQ";"Ledproduction";"LisChannel";"Logic";"Media-PPL";"NovikovTV | НовиковТВ";"SMA";"SOK";"КрокусТВ | CrocusTV | IndoorTV";"Сити";"ТЯК Москва"},
0)),"")</f>
        <v/>
      </c>
      <c r="ES435" s="60" t="n"/>
      <c r="ET435" s="60">
        <f t="array" ref="ET435">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MATCH(ES435,
{"AMS";"RussOutdoor";"HD Outdoor";"Ingroup";"IQ";"Ledproduction";"LisChannel";"Logic";"Media-PPL";"NovikovTV | НовиковТВ";"SMA";"SOK";"КрокусТВ | CrocusTV | IndoorTV";"Сити";"ТЯК Москва"},
0)),"")</f>
        <v/>
      </c>
      <c r="EU435" s="60" t="n"/>
      <c r="EV435" s="60" t="n"/>
      <c r="EX435" s="110">
        <f t="array" ref="EX435">
($AR435/30
+N("ТРАФИК ПЛОЩАДКИ"))*
(IFERROR(
_xlfn.LET(
_xlpm.GPR,
HLOOKUP($L435,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(MATCH($T435,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IF($Q435="цифровой",_xlpm.GPR/$AG435,_xlpm.GPR/60)),
0)
+N("DWELL TIME"))*
(IF($AB435=0,0,IF($AB435=1,0.3,IF($AB435=2,0.5,IF($AB435&gt;2,1))))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_xlfn.IFS($AC435="да",1.2,$AC435="нет",1)*
_xlfn.IFS($AD435="да",1.2,$AD435="нет",1)*
IF(R435="статический",1,1.2)*
$X435*
INDEX(
{1.2;1;1.2;1.2;1;1.2;1.2;1.2;1.2;1.2;1.2;1;1.2;1.2;1.2;1.2;1;1;1.2;1.2;1.2;1;1;1;1;1.2;1.2;1.2;1.2;1;1;1;1;1.2;1.2;1.2;1.2;1.2;1.2;1.2;1.2;1;1;1.2;1;1;1;1;1.5;1;1;1.5;1.5;1.2},
MATCH($Q435,_xlpm.MI,0)))&gt;{0.02;0.04;0.06;0.1;0.2;0.4;0.6;0.8;1;2;4;6})),
{0;1;2;3;4;5;6;7;8;9;10;11;12},
0)))
+N("КОЭФФИЦИЕНТ КОНТАКТА"))))*
(_xlfn.IFS($X435&lt;0.1,$X435/1000,$X435&gt;25,5.2,AND($X435&gt;=0.1,$X435&lt;=25),(($X435*2+0.1)/10)*($X435/10)))*
IFERROR((_xlfn.LET(
_xlpm.MA,
{0;0.8;0.85;0.9;0.95;1},
_xlpm.MAA,
{0;1;2;3;4;5},
INDEX(_xlpm.MA,MATCH(SUMPRODUCT(--((IF(ROUND(_xlpm.MAA,1)&gt;5,5,ROUND($AB435,1)))&gt;{0;1;2;3;4;5})),_xlpm.MAA,0)))
+N("КОЭФФИЦИЕНТ КОЛ-ВО КОНСТРУКЦИЙ")),1)*
$AB435,0))*
(IF($Q435="цифровой",$AG435/15*$AI435,1)
+N("ДЛЯ ЦИФРЫ"))</f>
        <v/>
      </c>
      <c r="EY435" s="110">
        <f>IFERROR(EX435*AY435,0)</f>
        <v/>
      </c>
      <c r="EZ435" s="131">
        <f>IFERROR(DP435/EY435*1000,0)</f>
        <v/>
      </c>
      <c r="FA435" s="112">
        <f>IFERROR(FC435/FB435,0)</f>
        <v/>
      </c>
      <c r="FB435" s="112">
        <f>IFERROR((FC435/(EY435/FF435*#REF!))*0.825,0)</f>
        <v/>
      </c>
      <c r="FC435" s="112">
        <f>IFERROR(((EX435*30/AR435)*100)/30,0)</f>
        <v/>
      </c>
      <c r="FD435" s="112">
        <f>IFERROR(EY435/G435*100%,0)</f>
        <v/>
      </c>
      <c r="FE435" s="112">
        <f>IFERROR(FD435/FC435*100%,0)</f>
        <v/>
      </c>
      <c r="FF435" s="110">
        <f>IFERROR(AR435/30*AY435,0)</f>
        <v/>
      </c>
    </row>
    <row r="436" ht="13" customHeight="1">
      <c r="A436" s="59" t="n"/>
      <c r="B436" s="60" t="n"/>
      <c r="C436" s="60" t="n"/>
      <c r="D436" s="60">
        <f t="array" ref="D436">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MATCH($E436,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36" s="60">
        <f t="array" ref="E436">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MATCH($F436,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36" s="60" t="inlineStr"/>
      <c r="G436" s="60" t="n"/>
      <c r="H436" s="60">
        <f t="array" ref="H436">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MATCH($I436,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36" s="60" t="n"/>
      <c r="J436" s="60" t="n"/>
      <c r="K436" s="60" t="n"/>
      <c r="L436" s="60" t="n"/>
      <c r="M436" s="60" t="n"/>
      <c r="N436" s="60" t="n"/>
      <c r="O436" s="60" t="n"/>
      <c r="P436" s="60">
        <f t="array" ref="P436">
_xlfn.IFS(
ISNUMBER(MATCH($Q436,{"шелфбаннер","разделитель","монетница","чековая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ISNUMBER(MATCH($Q436,{"LED/LCD","видеокулер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ISNUMBER(MATCH($Q436,{"автомобиль","машина","выставочное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ISNUMBER(MATCH($Q436,{"билборд","лифтовая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ISNUMBER(MATCH($Q436,{"навигация","подвесной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ISNUMBER(MATCH($Q436,{"движущаяся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ISNUMBER(MATCH($Q436,{"каталог","журнал"},)),
"Пресса",
$Q436="","")</f>
        <v/>
      </c>
      <c r="Q436" s="60" t="n"/>
      <c r="R436" s="60">
        <f t="array" ref="R436">
IFERROR(
_xlfn.IFS(
OR(ISNUMBER(MATCH($Q436,{"экспозиция","макет","стенд","автостенд","авто стенд","выставочное пространство","выставочные стенды","модульные выставочные стенды","3Д конструкция","3D конструкция"},)),P436="Экспонирование"),
"нестандартный",
ISNUMBER(MATCH($Q436,{"скроллер","призматрон"},)),
"динамический",
$P436="Видео",
"цифровой",
OR($P436="Пресса",$P436="Щит",$P436="POSm",$P436="Подвес",$P436="Брендирование/оклейка"),
"статический"),"")</f>
        <v/>
      </c>
      <c r="S436" s="59" t="n"/>
      <c r="T436" s="60" t="n"/>
      <c r="U436" s="60" t="n"/>
      <c r="V436" s="60">
        <f>
IF(P436="Видео",
"цифровой постер/ролик",
IF(ISNUMBER(MATCH(Q436,{"короб световой","короб световой | лайтбокс","короб световой | кристалайт","лайтбокс","лайт бокс","кристалайт","LB","lightbox"},)),
"бэклит",
IF(P436="Брендирование/оклейка",
"перфарированная пленка/самоклейка",
IF(P436="Экспонирование",
"под запрос",
IF(P436="Подвес",
"баннер/ткань",
"")))))</f>
        <v/>
      </c>
      <c r="W436" s="59" t="n"/>
      <c r="X436" s="59" t="n"/>
      <c r="Y436" s="59" t="n"/>
      <c r="Z436" s="61" t="n"/>
      <c r="AA436" s="61" t="n"/>
      <c r="AB436" s="61">
        <f>IF(BL436&gt;0,Z436,0)</f>
        <v/>
      </c>
      <c r="AC436" s="59" t="n"/>
      <c r="AD436" s="59" t="n"/>
      <c r="AE436" s="59" t="n"/>
      <c r="AF436" s="59" t="n"/>
      <c r="AG436" s="59" t="n"/>
      <c r="AH436" s="59" t="n"/>
      <c r="AI436" s="59" t="n"/>
      <c r="AJ436" s="59" t="n"/>
      <c r="AK436" s="59" t="n"/>
      <c r="AL436" s="62">
        <f>IFERROR(IF(OR(R436="статический",R436="динамический",R436="нестандартный",R436="",R436=""),"-",IF(AND(AH436="-",AI436="-"),"-",AK436*3600/AH436*AI436)),"-")</f>
        <v/>
      </c>
      <c r="AM436" s="62">
        <f>IFERROR(IF(OR(R436="статический",R436="динамический",R436="",R436="", R436="BTL",R436="нестандартный"),"-",AG436*AI436*AL436/60),"-")</f>
        <v/>
      </c>
      <c r="AN436" s="63">
        <f>IFERROR(IF(AH436="","-",AG436*AI436/AH436),"-")</f>
        <v/>
      </c>
      <c r="AO436" s="59">
        <f>IFERROR(IF(OR($R436="статический",$R436="динамический",$R436="",$R436="",$R436="BTL",$R436="нестандартный"),"-",$AL436*$AY436),"-")</f>
        <v/>
      </c>
      <c r="AP436" s="62">
        <f>IFERROR(IF(OR($R436="статический",$R436="динамический",$R436="",$R436="",$R436="BTL",$R436="нестандартный"),"-",$AM436*AY436),"-")</f>
        <v/>
      </c>
      <c r="AQ436" s="64" t="n"/>
      <c r="AR436" s="61" t="n"/>
      <c r="AS436" s="61" t="n"/>
      <c r="AT436" s="61" t="n"/>
      <c r="AU436" s="65" t="n"/>
      <c r="AV436" s="124">
        <f>IFERROR(DR436/AT436*1000,"n/a")</f>
        <v/>
      </c>
      <c r="AW436" s="67" t="n"/>
      <c r="AX436" s="67" t="n"/>
      <c r="AY436" s="43">
        <f>IFERROR(IF(OR($AW436="",$AX436=""),"",_xlfn.DAYS($AX436+1,$AW436)),"")</f>
        <v/>
      </c>
      <c r="AZ436" s="68">
        <f t="array" ref="AZ436">
_xlfn.LET(_xlpm.COEFF,
IF($AW436+$AX436=0,0,IF(MAX(MIN($AX436,EOMONTH(AZ$15,0))-MAX($AW436,AZ$15)+1,)&gt;0,1,0)),
_xlfn.IFS(
$ES436="LisChannel",
_xlpm.COEFF*
INDEX({1;1;1.2;1.2;1;1;1;1;1.2;1.2;1.2;1.2},
MATCH(MONTH(AZ$15),
{1,2,3,4,5,6,7,8,9,10,11,12})),
CONCATENATE($ES436," ",$L436)="RussOutdoor метро",
_xlpm.COEFF*
INDEX({0.8;0.9;1.1;1.1;1;1;1;1;1.1;1.1;1.1;1.1},
MATCH(MONTH(AZ$15),
{1,2,3,4,5,6,7,8,9,10,11,12})),
$ES436&lt;&gt;"LisChannel",
_xlpm.COEFF,
$ES436&lt;&gt;"RussOutdoor",
_xlpm.COEFF))</f>
        <v/>
      </c>
      <c r="BA436" s="68">
        <f t="array" ref="BA436">
_xlfn.LET(_xlpm.COEFF,
IF($AW436+$AX436=0,0,IF(MAX(MIN($AX436,EOMONTH(BA$15,0))-MAX($AW436,BA$15)+1,)&gt;0,1,0)),
_xlfn.IFS(
$ES436="LisChannel",
_xlpm.COEFF*
INDEX({1;1;1.2;1.2;1;1;1;1;1.2;1.2;1.2;1.2},
MATCH(MONTH(BA$15),
{1,2,3,4,5,6,7,8,9,10,11,12})),
CONCATENATE($ES436," ",$L436)="RussOutdoor метро",
_xlpm.COEFF*
INDEX({0.8;0.9;1.1;1.1;1;1;1;1;1.1;1.1;1.1;1.1},
MATCH(MONTH(BA$15),
{1,2,3,4,5,6,7,8,9,10,11,12})),
$ES436&lt;&gt;"LisChannel",
_xlpm.COEFF,
$ES436&lt;&gt;"RussOutdoor",
_xlpm.COEFF))</f>
        <v/>
      </c>
      <c r="BB436" s="68">
        <f t="array" ref="BB436">
_xlfn.LET(_xlpm.COEFF,
IF($AW436+$AX436=0,0,IF(MAX(MIN($AX436,EOMONTH(BB$15,0))-MAX($AW436,BB$15)+1,)&gt;0,1,0)),
_xlfn.IFS(
$ES436="LisChannel",
_xlpm.COEFF*
INDEX({1;1;1.2;1.2;1;1;1;1;1.2;1.2;1.2;1.2},
MATCH(MONTH(BB$15),
{1,2,3,4,5,6,7,8,9,10,11,12})),
CONCATENATE($ES436," ",$L436)="RussOutdoor метро",
_xlpm.COEFF*
INDEX({0.8;0.9;1.1;1.1;1;1;1;1;1.1;1.1;1.1;1.1},
MATCH(MONTH(BB$15),
{1,2,3,4,5,6,7,8,9,10,11,12})),
$ES436&lt;&gt;"LisChannel",
_xlpm.COEFF,
$ES436&lt;&gt;"RussOutdoor",
_xlpm.COEFF))</f>
        <v/>
      </c>
      <c r="BC436" s="68">
        <f t="array" ref="BC436">
_xlfn.LET(_xlpm.COEFF,
IF($AW436+$AX436=0,0,IF(MAX(MIN($AX436,EOMONTH(BC$15,0))-MAX($AW436,BC$15)+1,)&gt;0,1,0)),
_xlfn.IFS(
$ES436="LisChannel",
_xlpm.COEFF*
INDEX({1;1;1.2;1.2;1;1;1;1;1.2;1.2;1.2;1.2},
MATCH(MONTH(BC$15),
{1,2,3,4,5,6,7,8,9,10,11,12})),
CONCATENATE($ES436," ",$L436)="RussOutdoor метро",
_xlpm.COEFF*
INDEX({0.8;0.9;1.1;1.1;1;1;1;1;1.1;1.1;1.1;1.1},
MATCH(MONTH(BC$15),
{1,2,3,4,5,6,7,8,9,10,11,12})),
$ES436&lt;&gt;"LisChannel",
_xlpm.COEFF,
$ES436&lt;&gt;"RussOutdoor",
_xlpm.COEFF))</f>
        <v/>
      </c>
      <c r="BD436" s="68">
        <f t="array" ref="BD436">
_xlfn.LET(_xlpm.COEFF,
IF($AW436+$AX436=0,0,IF(MAX(MIN($AX436,EOMONTH(BD$15,0))-MAX($AW436,BD$15)+1,)&gt;0,1,0)),
_xlfn.IFS(
$ES436="LisChannel",
_xlpm.COEFF*
INDEX({1;1;1.2;1.2;1;1;1;1;1.2;1.2;1.2;1.2},
MATCH(MONTH(BD$15),
{1,2,3,4,5,6,7,8,9,10,11,12})),
CONCATENATE($ES436," ",$L436)="RussOutdoor метро",
_xlpm.COEFF*
INDEX({0.8;0.9;1.1;1.1;1;1;1;1;1.1;1.1;1.1;1.1},
MATCH(MONTH(BD$15),
{1,2,3,4,5,6,7,8,9,10,11,12})),
$ES436&lt;&gt;"LisChannel",
_xlpm.COEFF,
$ES436&lt;&gt;"RussOutdoor",
_xlpm.COEFF))</f>
        <v/>
      </c>
      <c r="BE436" s="68">
        <f t="array" ref="BE436">
_xlfn.LET(_xlpm.COEFF,
IF($AW436+$AX436=0,0,IF(MAX(MIN($AX436,EOMONTH(BE$15,0))-MAX($AW436,BE$15)+1,)&gt;0,1,0)),
_xlfn.IFS(
$ES436="LisChannel",
_xlpm.COEFF*
INDEX({1;1;1.2;1.2;1;1;1;1;1.2;1.2;1.2;1.2},
MATCH(MONTH(BE$15),
{1,2,3,4,5,6,7,8,9,10,11,12})),
CONCATENATE($ES436," ",$L436)="RussOutdoor метро",
_xlpm.COEFF*
INDEX({0.8;0.9;1.1;1.1;1;1;1;1;1.1;1.1;1.1;1.1},
MATCH(MONTH(BE$15),
{1,2,3,4,5,6,7,8,9,10,11,12})),
$ES436&lt;&gt;"LisChannel",
_xlpm.COEFF,
$ES436&lt;&gt;"RussOutdoor",
_xlpm.COEFF))</f>
        <v/>
      </c>
      <c r="BF436" s="68">
        <f t="array" ref="BF436">
_xlfn.LET(_xlpm.COEFF,
IF($AW436+$AX436=0,0,IF(MAX(MIN($AX436,EOMONTH(BF$15,0))-MAX($AW436,BF$15)+1,)&gt;0,1,0)),
_xlfn.IFS(
$ES436="LisChannel",
_xlpm.COEFF*
INDEX({1;1;1.2;1.2;1;1;1;1;1.2;1.2;1.2;1.2},
MATCH(MONTH(BF$15),
{1,2,3,4,5,6,7,8,9,10,11,12})),
CONCATENATE($ES436," ",$L436)="RussOutdoor метро",
_xlpm.COEFF*
INDEX({0.8;0.9;1.1;1.1;1;1;1;1;1.1;1.1;1.1;1.1},
MATCH(MONTH(BF$15),
{1,2,3,4,5,6,7,8,9,10,11,12})),
$ES436&lt;&gt;"LisChannel",
_xlpm.COEFF,
$ES436&lt;&gt;"RussOutdoor",
_xlpm.COEFF))</f>
        <v/>
      </c>
      <c r="BG436" s="68">
        <f t="array" ref="BG436">
_xlfn.LET(_xlpm.COEFF,
IF($AW436+$AX436=0,0,IF(MAX(MIN($AX436,EOMONTH(BG$15,0))-MAX($AW436,BG$15)+1,)&gt;0,1,0)),
_xlfn.IFS(
$ES436="LisChannel",
_xlpm.COEFF*
INDEX({1;1;1.2;1.2;1;1;1;1;1.2;1.2;1.2;1.2},
MATCH(MONTH(BG$15),
{1,2,3,4,5,6,7,8,9,10,11,12})),
CONCATENATE($ES436," ",$L436)="RussOutdoor метро",
_xlpm.COEFF*
INDEX({0.8;0.9;1.1;1.1;1;1;1;1;1.1;1.1;1.1;1.1},
MATCH(MONTH(BG$15),
{1,2,3,4,5,6,7,8,9,10,11,12})),
$ES436&lt;&gt;"LisChannel",
_xlpm.COEFF,
$ES436&lt;&gt;"RussOutdoor",
_xlpm.COEFF))</f>
        <v/>
      </c>
      <c r="BH436" s="68">
        <f t="array" ref="BH436">
_xlfn.LET(_xlpm.COEFF,
IF($AW436+$AX436=0,0,IF(MAX(MIN($AX436,EOMONTH(BH$15,0))-MAX($AW436,BH$15)+1,)&gt;0,1,0)),
_xlfn.IFS(
$ES436="LisChannel",
_xlpm.COEFF*
INDEX({1;1;1.2;1.2;1;1;1;1;1.2;1.2;1.2;1.2},
MATCH(MONTH(BH$15),
{1,2,3,4,5,6,7,8,9,10,11,12})),
CONCATENATE($ES436," ",$L436)="RussOutdoor метро",
_xlpm.COEFF*
INDEX({0.8;0.9;1.1;1.1;1;1;1;1;1.1;1.1;1.1;1.1},
MATCH(MONTH(BH$15),
{1,2,3,4,5,6,7,8,9,10,11,12})),
$ES436&lt;&gt;"LisChannel",
_xlpm.COEFF,
$ES436&lt;&gt;"RussOutdoor",
_xlpm.COEFF))</f>
        <v/>
      </c>
      <c r="BI436" s="68">
        <f t="array" ref="BI436">
_xlfn.LET(_xlpm.COEFF,
IF($AW436+$AX436=0,0,IF(MAX(MIN($AX436,EOMONTH(BI$15,0))-MAX($AW436,BI$15)+1,)&gt;0,1,0)),
_xlfn.IFS(
$ES436="LisChannel",
_xlpm.COEFF*
INDEX({1;1;1.2;1.2;1;1;1;1;1.2;1.2;1.2;1.2},
MATCH(MONTH(BI$15),
{1,2,3,4,5,6,7,8,9,10,11,12})),
CONCATENATE($ES436," ",$L436)="RussOutdoor метро",
_xlpm.COEFF*
INDEX({0.8;0.9;1.1;1.1;1;1;1;1;1.1;1.1;1.1;1.1},
MATCH(MONTH(BI$15),
{1,2,3,4,5,6,7,8,9,10,11,12})),
$ES436&lt;&gt;"LisChannel",
_xlpm.COEFF,
$ES436&lt;&gt;"RussOutdoor",
_xlpm.COEFF))</f>
        <v/>
      </c>
      <c r="BJ436" s="68">
        <f t="array" ref="BJ436">
_xlfn.LET(_xlpm.COEFF,
IF($AW436+$AX436=0,0,IF(MAX(MIN($AX436,EOMONTH(BJ$15,0))-MAX($AW436,BJ$15)+1,)&gt;0,1,0)),
_xlfn.IFS(
$ES436="LisChannel",
_xlpm.COEFF*
INDEX({1;1;1.2;1.2;1;1;1;1;1.2;1.2;1.2;1.2},
MATCH(MONTH(BJ$15),
{1,2,3,4,5,6,7,8,9,10,11,12})),
CONCATENATE($ES436," ",$L436)="RussOutdoor метро",
_xlpm.COEFF*
INDEX({0.8;0.9;1.1;1.1;1;1;1;1;1.1;1.1;1.1;1.1},
MATCH(MONTH(BJ$15),
{1,2,3,4,5,6,7,8,9,10,11,12})),
$ES436&lt;&gt;"LisChannel",
_xlpm.COEFF,
$ES436&lt;&gt;"RussOutdoor",
_xlpm.COEFF))</f>
        <v/>
      </c>
      <c r="BK436" s="68">
        <f t="array" ref="BK436">
_xlfn.LET(_xlpm.COEFF,
IF($AW436+$AX436=0,0,IF(MAX(MIN($AX436,EOMONTH(BK$15,0))-MAX($AW436,BK$15)+1,)&gt;0,1,0)),
_xlfn.IFS(
$ES436="LisChannel",
_xlpm.COEFF*
INDEX({1;1;1.2;1.2;1;1;1;1;1.2;1.2;1.2;1.2},
MATCH(MONTH(BK$15),
{1,2,3,4,5,6,7,8,9,10,11,12})),
CONCATENATE($ES436," ",$L436)="RussOutdoor метро",
_xlpm.COEFF*
INDEX({0.8;0.9;1.1;1.1;1;1;1;1;1.1;1.1;1.1;1.1},
MATCH(MONTH(BK$15),
{1,2,3,4,5,6,7,8,9,10,11,12})),
$ES436&lt;&gt;"LisChannel",
_xlpm.COEFF,
$ES436&lt;&gt;"RussOutdoor",
_xlpm.COEFF))</f>
        <v/>
      </c>
      <c r="BL436" s="62">
        <f>COUNTIFS($AZ436:$BK436,"&gt;0")</f>
        <v/>
      </c>
      <c r="BM436" s="65" t="n"/>
      <c r="BN436" s="125">
        <f>$DJ436</f>
        <v/>
      </c>
      <c r="BO436" s="63">
        <f>$DQ436</f>
        <v/>
      </c>
      <c r="BP436" s="125">
        <f>
IFERROR(
IF($BL436=0,0,
$BN436*(1-$BO436)),
0)</f>
        <v/>
      </c>
      <c r="BQ436" s="125">
        <f t="array" ref="BQ436">
IFERROR(
_xlfn.IFS(
$DH436="день_1",
$BP436*$BL436/($AX436-$AW436+1)*AZ436*(DAY(EOMONTH(AZ$15,0))),
$DH436="день_2",
$BP436/30*MAX(MIN($AX436,EOMONTH(AZ$15,0))-MAX($AW436,AZ$15)+1,),
$DH436="раб.день",
$BP436/30*(IFERROR(
_xlfn.LET(_xlpm.VD,
CHOOSE(
{1;2;3;4;5;6;7;8;9;10;11;12;13;14;15;16;17;18},
45658,45659,45660,45661,45662,45663,45664,45665,45711,45724,45778,45779,45785,45786,45820,45821,45965,46022),
_xlfn.LET(_xlpm.DD,
MAX(MIN($AX436,EOMONTH(AZ$15,0))-MAX($AW436,AZ$15),),
_xlfn.IFS(
AND(MONTH($AW436)=MONTH(AZ$15),MONTH($AX436)&lt;&gt;MONTH(AZ$15)),
NETWORKDAYS.INTL($AW436,$AW436+_xlpm.DD,1,_xlpm.VD),
AND(MONTH($AW436)&lt;&gt;MONTH(AZ$15),MONTH($AX436)=MONTH(AZ$15)),
NETWORKDAYS.INTL(($AX436)-_xlpm.DD,$AX436,1,_xlpm.VD),
AND(MONTH($AW436)&lt;MONTH(AZ$15),MONTH($AX436)&gt;MONTH(AZ$15)),
NETWORKDAYS.INTL((EOMONTH(AZ$15-1,1))-_xlpm.DD,EOMONTH(AZ$15-1,1),1,_xlpm.VD),
AND(MONTH($AW436)=MONTH(AZ$15),MONTH($AX436)=MONTH(AZ$15)),
NETWORKDAYS.INTL($AW436,$AX436,1,_xlpm.VD)))),0)),
$DH436="месяц",
$BP436*AZ436,
$DH436="неделя",
$BP436*AZ436/7*(ROUNDUP((DAY(EOMONTH(AZ$15,0)))/4,0))),
0)</f>
        <v/>
      </c>
      <c r="BR436" s="125">
        <f t="array" ref="BR436">
IFERROR(
_xlfn.IFS(
$DH436="день_1",
$BP436*$BL436/($AX436-$AW436+1)*BA436*(DAY(EOMONTH(BA$15,0))),
$DH436="день_2",
$BP436/30*MAX(MIN($AX436,EOMONTH(BA$15,0))-MAX($AW436,BA$15)+1,),
$DH436="раб.день",
$BP436/30*(IFERROR(
_xlfn.LET(_xlpm.VD,
CHOOSE(
{1;2;3;4;5;6;7;8;9;10;11;12;13;14;15;16;17;18},
45658,45659,45660,45661,45662,45663,45664,45665,45711,45724,45778,45779,45785,45786,45820,45821,45965,46022),
_xlfn.LET(_xlpm.DD,
MAX(MIN($AX436,EOMONTH(BA$15,0))-MAX($AW436,BA$15),),
_xlfn.IFS(
AND(MONTH($AW436)=MONTH(BA$15),MONTH($AX436)&lt;&gt;MONTH(BA$15)),
NETWORKDAYS.INTL($AW436,$AW436+_xlpm.DD,1,_xlpm.VD),
AND(MONTH($AW436)&lt;&gt;MONTH(BA$15),MONTH($AX436)=MONTH(BA$15)),
NETWORKDAYS.INTL(($AX436)-_xlpm.DD,$AX436,1,_xlpm.VD),
AND(MONTH($AW436)&lt;MONTH(BA$15),MONTH($AX436)&gt;MONTH(BA$15)),
NETWORKDAYS.INTL((EOMONTH(BA$15-1,1))-_xlpm.DD,EOMONTH(BA$15-1,1),1,_xlpm.VD),
AND(MONTH($AW436)=MONTH(BA$15),MONTH($AX436)=MONTH(BA$15)),
NETWORKDAYS.INTL($AW436,$AX436,1,_xlpm.VD)))),0)),
$DH436="месяц",
$BP436*BA436,
$DH436="неделя",
$BP436*BA436/7*(ROUNDUP((DAY(EOMONTH(BA$15,0)))/4,0))),
0)</f>
        <v/>
      </c>
      <c r="BS436" s="125">
        <f t="array" ref="BS436">
IFERROR(
_xlfn.IFS(
$DH436="день_1",
$BP436*$BL436/($AX436-$AW436+1)*BB436*(DAY(EOMONTH(BB$15,0))),
$DH436="день_2",
$BP436/30*MAX(MIN($AX436,EOMONTH(BB$15,0))-MAX($AW436,BB$15)+1,),
$DH436="раб.день",
$BP436/30*(IFERROR(
_xlfn.LET(_xlpm.VD,
CHOOSE(
{1;2;3;4;5;6;7;8;9;10;11;12;13;14;15;16;17;18},
45658,45659,45660,45661,45662,45663,45664,45665,45711,45724,45778,45779,45785,45786,45820,45821,45965,46022),
_xlfn.LET(_xlpm.DD,
MAX(MIN($AX436,EOMONTH(BB$15,0))-MAX($AW436,BB$15),),
_xlfn.IFS(
AND(MONTH($AW436)=MONTH(BB$15),MONTH($AX436)&lt;&gt;MONTH(BB$15)),
NETWORKDAYS.INTL($AW436,$AW436+_xlpm.DD,1,_xlpm.VD),
AND(MONTH($AW436)&lt;&gt;MONTH(BB$15),MONTH($AX436)=MONTH(BB$15)),
NETWORKDAYS.INTL(($AX436)-_xlpm.DD,$AX436,1,_xlpm.VD),
AND(MONTH($AW436)&lt;MONTH(BB$15),MONTH($AX436)&gt;MONTH(BB$15)),
NETWORKDAYS.INTL((EOMONTH(BB$15-1,1))-_xlpm.DD,EOMONTH(BB$15-1,1),1,_xlpm.VD),
AND(MONTH($AW436)=MONTH(BB$15),MONTH($AX436)=MONTH(BB$15)),
NETWORKDAYS.INTL($AW436,$AX436,1,_xlpm.VD)))),0)),
$DH436="месяц",
$BP436*BB436,
$DH436="неделя",
$BP436*BB436/7*(ROUNDUP((DAY(EOMONTH(BB$15,0)))/4,0))),
0)</f>
        <v/>
      </c>
      <c r="BT436" s="125">
        <f t="array" ref="BT436">
IFERROR(
_xlfn.IFS(
$DH436="день_1",
$BP436*$BL436/($AX436-$AW436+1)*BC436*(DAY(EOMONTH(BC$15,0))),
$DH436="день_2",
$BP436/30*MAX(MIN($AX436,EOMONTH(BC$15,0))-MAX($AW436,BC$15)+1,),
$DH436="раб.день",
$BP436/30*(IFERROR(
_xlfn.LET(_xlpm.VD,
CHOOSE(
{1;2;3;4;5;6;7;8;9;10;11;12;13;14;15;16;17;18},
45658,45659,45660,45661,45662,45663,45664,45665,45711,45724,45778,45779,45785,45786,45820,45821,45965,46022),
_xlfn.LET(_xlpm.DD,
MAX(MIN($AX436,EOMONTH(BC$15,0))-MAX($AW436,BC$15),),
_xlfn.IFS(
AND(MONTH($AW436)=MONTH(BC$15),MONTH($AX436)&lt;&gt;MONTH(BC$15)),
NETWORKDAYS.INTL($AW436,$AW436+_xlpm.DD,1,_xlpm.VD),
AND(MONTH($AW436)&lt;&gt;MONTH(BC$15),MONTH($AX436)=MONTH(BC$15)),
NETWORKDAYS.INTL(($AX436)-_xlpm.DD,$AX436,1,_xlpm.VD),
AND(MONTH($AW436)&lt;MONTH(BC$15),MONTH($AX436)&gt;MONTH(BC$15)),
NETWORKDAYS.INTL((EOMONTH(BC$15-1,1))-_xlpm.DD,EOMONTH(BC$15-1,1),1,_xlpm.VD),
AND(MONTH($AW436)=MONTH(BC$15),MONTH($AX436)=MONTH(BC$15)),
NETWORKDAYS.INTL($AW436,$AX436,1,_xlpm.VD)))),0)),
$DH436="месяц",
$BP436*BC436,
$DH436="неделя",
$BP436*BC436/7*(ROUNDUP((DAY(EOMONTH(BC$15,0)))/4,0))),
0)</f>
        <v/>
      </c>
      <c r="BU436" s="125">
        <f t="array" ref="BU436">
IFERROR(
_xlfn.IFS(
$DH436="день_1",
$BP436*$BL436/($AX436-$AW436+1)*BD436*(DAY(EOMONTH(BD$15,0))),
$DH436="день_2",
$BP436/30*MAX(MIN($AX436,EOMONTH(BD$15,0))-MAX($AW436,BD$15)+1,),
$DH436="раб.день",
$BP436/30*(IFERROR(
_xlfn.LET(_xlpm.VD,
CHOOSE(
{1;2;3;4;5;6;7;8;9;10;11;12;13;14;15;16;17;18},
45658,45659,45660,45661,45662,45663,45664,45665,45711,45724,45778,45779,45785,45786,45820,45821,45965,46022),
_xlfn.LET(_xlpm.DD,
MAX(MIN($AX436,EOMONTH(BD$15,0))-MAX($AW436,BD$15),),
_xlfn.IFS(
AND(MONTH($AW436)=MONTH(BD$15),MONTH($AX436)&lt;&gt;MONTH(BD$15)),
NETWORKDAYS.INTL($AW436,$AW436+_xlpm.DD,1,_xlpm.VD),
AND(MONTH($AW436)&lt;&gt;MONTH(BD$15),MONTH($AX436)=MONTH(BD$15)),
NETWORKDAYS.INTL(($AX436)-_xlpm.DD,$AX436,1,_xlpm.VD),
AND(MONTH($AW436)&lt;MONTH(BD$15),MONTH($AX436)&gt;MONTH(BD$15)),
NETWORKDAYS.INTL((EOMONTH(BD$15-1,1))-_xlpm.DD,EOMONTH(BD$15-1,1),1,_xlpm.VD),
AND(MONTH($AW436)=MONTH(BD$15),MONTH($AX436)=MONTH(BD$15)),
NETWORKDAYS.INTL($AW436,$AX436,1,_xlpm.VD)))),0)),
$DH436="месяц",
$BP436*BD436,
$DH436="неделя",
$BP436*BD436/7*(ROUNDUP((DAY(EOMONTH(BD$15,0)))/4,0))),
0)</f>
        <v/>
      </c>
      <c r="BV436" s="125">
        <f t="array" ref="BV436">
IFERROR(
_xlfn.IFS(
$DH436="день_1",
$BP436*$BL436/($AX436-$AW436+1)*BE436*(DAY(EOMONTH(BE$15,0))),
$DH436="день_2",
$BP436/30*MAX(MIN($AX436,EOMONTH(BE$15,0))-MAX($AW436,BE$15)+1,),
$DH436="раб.день",
$BP436/30*(IFERROR(
_xlfn.LET(_xlpm.VD,
CHOOSE(
{1;2;3;4;5;6;7;8;9;10;11;12;13;14;15;16;17;18},
45658,45659,45660,45661,45662,45663,45664,45665,45711,45724,45778,45779,45785,45786,45820,45821,45965,46022),
_xlfn.LET(_xlpm.DD,
MAX(MIN($AX436,EOMONTH(BE$15,0))-MAX($AW436,BE$15),),
_xlfn.IFS(
AND(MONTH($AW436)=MONTH(BE$15),MONTH($AX436)&lt;&gt;MONTH(BE$15)),
NETWORKDAYS.INTL($AW436,$AW436+_xlpm.DD,1,_xlpm.VD),
AND(MONTH($AW436)&lt;&gt;MONTH(BE$15),MONTH($AX436)=MONTH(BE$15)),
NETWORKDAYS.INTL(($AX436)-_xlpm.DD,$AX436,1,_xlpm.VD),
AND(MONTH($AW436)&lt;MONTH(BE$15),MONTH($AX436)&gt;MONTH(BE$15)),
NETWORKDAYS.INTL((EOMONTH(BE$15-1,1))-_xlpm.DD,EOMONTH(BE$15-1,1),1,_xlpm.VD),
AND(MONTH($AW436)=MONTH(BE$15),MONTH($AX436)=MONTH(BE$15)),
NETWORKDAYS.INTL($AW436,$AX436,1,_xlpm.VD)))),0)),
$DH436="месяц",
$BP436*BE436,
$DH436="неделя",
$BP436*BE436/7*(ROUNDUP((DAY(EOMONTH(BE$15,0)))/4,0))),
0)</f>
        <v/>
      </c>
      <c r="BW436" s="125">
        <f t="array" ref="BW436">
IFERROR(
_xlfn.IFS(
$DH436="день_1",
$BP436*$BL436/($AX436-$AW436+1)*BF436*(DAY(EOMONTH(BF$15,0))),
$DH436="день_2",
$BP436/30*MAX(MIN($AX436,EOMONTH(BF$15,0))-MAX($AW436,BF$15)+1,),
$DH436="раб.день",
$BP436/30*(IFERROR(
_xlfn.LET(_xlpm.VD,
CHOOSE(
{1;2;3;4;5;6;7;8;9;10;11;12;13;14;15;16;17;18},
45658,45659,45660,45661,45662,45663,45664,45665,45711,45724,45778,45779,45785,45786,45820,45821,45965,46022),
_xlfn.LET(_xlpm.DD,
MAX(MIN($AX436,EOMONTH(BF$15,0))-MAX($AW436,BF$15),),
_xlfn.IFS(
AND(MONTH($AW436)=MONTH(BF$15),MONTH($AX436)&lt;&gt;MONTH(BF$15)),
NETWORKDAYS.INTL($AW436,$AW436+_xlpm.DD,1,_xlpm.VD),
AND(MONTH($AW436)&lt;&gt;MONTH(BF$15),MONTH($AX436)=MONTH(BF$15)),
NETWORKDAYS.INTL(($AX436)-_xlpm.DD,$AX436,1,_xlpm.VD),
AND(MONTH($AW436)&lt;MONTH(BF$15),MONTH($AX436)&gt;MONTH(BF$15)),
NETWORKDAYS.INTL((EOMONTH(BF$15-1,1))-_xlpm.DD,EOMONTH(BF$15-1,1),1,_xlpm.VD),
AND(MONTH($AW436)=MONTH(BF$15),MONTH($AX436)=MONTH(BF$15)),
NETWORKDAYS.INTL($AW436,$AX436,1,_xlpm.VD)))),0)),
$DH436="месяц",
$BP436*BF436,
$DH436="неделя",
$BP436*BF436/7*(ROUNDUP((DAY(EOMONTH(BF$15,0)))/4,0))),
0)</f>
        <v/>
      </c>
      <c r="BX436" s="125">
        <f t="array" ref="BX436">
IFERROR(
_xlfn.IFS(
$DH436="день_1",
$BP436*$BL436/($AX436-$AW436+1)*BG436*(DAY(EOMONTH(BG$15,0))),
$DH436="день_2",
$BP436/30*MAX(MIN($AX436,EOMONTH(BG$15,0))-MAX($AW436,BG$15)+1,),
$DH436="раб.день",
$BP436/30*(IFERROR(
_xlfn.LET(_xlpm.VD,
CHOOSE(
{1;2;3;4;5;6;7;8;9;10;11;12;13;14;15;16;17;18},
45658,45659,45660,45661,45662,45663,45664,45665,45711,45724,45778,45779,45785,45786,45820,45821,45965,46022),
_xlfn.LET(_xlpm.DD,
MAX(MIN($AX436,EOMONTH(BG$15,0))-MAX($AW436,BG$15),),
_xlfn.IFS(
AND(MONTH($AW436)=MONTH(BG$15),MONTH($AX436)&lt;&gt;MONTH(BG$15)),
NETWORKDAYS.INTL($AW436,$AW436+_xlpm.DD,1,_xlpm.VD),
AND(MONTH($AW436)&lt;&gt;MONTH(BG$15),MONTH($AX436)=MONTH(BG$15)),
NETWORKDAYS.INTL(($AX436)-_xlpm.DD,$AX436,1,_xlpm.VD),
AND(MONTH($AW436)&lt;MONTH(BG$15),MONTH($AX436)&gt;MONTH(BG$15)),
NETWORKDAYS.INTL((EOMONTH(BG$15-1,1))-_xlpm.DD,EOMONTH(BG$15-1,1),1,_xlpm.VD),
AND(MONTH($AW436)=MONTH(BG$15),MONTH($AX436)=MONTH(BG$15)),
NETWORKDAYS.INTL($AW436,$AX436,1,_xlpm.VD)))),0)),
$DH436="месяц",
$BP436*BG436,
$DH436="неделя",
$BP436*BG436/7*(ROUNDUP((DAY(EOMONTH(BG$15,0)))/4,0))),
0)</f>
        <v/>
      </c>
      <c r="BY436" s="125">
        <f t="array" ref="BY436">
IFERROR(
_xlfn.IFS(
$DH436="день_1",
$BP436*$BL436/($AX436-$AW436+1)*BH436*(DAY(EOMONTH(BH$15,0))),
$DH436="день_2",
$BP436/30*MAX(MIN($AX436,EOMONTH(BH$15,0))-MAX($AW436,BH$15)+1,),
$DH436="раб.день",
$BP436/30*(IFERROR(
_xlfn.LET(_xlpm.VD,
CHOOSE(
{1;2;3;4;5;6;7;8;9;10;11;12;13;14;15;16;17;18},
45658,45659,45660,45661,45662,45663,45664,45665,45711,45724,45778,45779,45785,45786,45820,45821,45965,46022),
_xlfn.LET(_xlpm.DD,
MAX(MIN($AX436,EOMONTH(BH$15,0))-MAX($AW436,BH$15),),
_xlfn.IFS(
AND(MONTH($AW436)=MONTH(BH$15),MONTH($AX436)&lt;&gt;MONTH(BH$15)),
NETWORKDAYS.INTL($AW436,$AW436+_xlpm.DD,1,_xlpm.VD),
AND(MONTH($AW436)&lt;&gt;MONTH(BH$15),MONTH($AX436)=MONTH(BH$15)),
NETWORKDAYS.INTL(($AX436)-_xlpm.DD,$AX436,1,_xlpm.VD),
AND(MONTH($AW436)&lt;MONTH(BH$15),MONTH($AX436)&gt;MONTH(BH$15)),
NETWORKDAYS.INTL((EOMONTH(BH$15-1,1))-_xlpm.DD,EOMONTH(BH$15-1,1),1,_xlpm.VD),
AND(MONTH($AW436)=MONTH(BH$15),MONTH($AX436)=MONTH(BH$15)),
NETWORKDAYS.INTL($AW436,$AX436,1,_xlpm.VD)))),0)),
$DH436="месяц",
$BP436*BH436,
$DH436="неделя",
$BP436*BH436/7*(ROUNDUP((DAY(EOMONTH(BH$15,0)))/4,0))),
0)</f>
        <v/>
      </c>
      <c r="BZ436" s="125">
        <f t="array" ref="BZ436">
IFERROR(
_xlfn.IFS(
$DH436="день_1",
$BP436*$BL436/($AX436-$AW436+1)*BI436*(DAY(EOMONTH(BI$15,0))),
$DH436="день_2",
$BP436/30*MAX(MIN($AX436,EOMONTH(BI$15,0))-MAX($AW436,BI$15)+1,),
$DH436="раб.день",
$BP436/30*(IFERROR(
_xlfn.LET(_xlpm.VD,
CHOOSE(
{1;2;3;4;5;6;7;8;9;10;11;12;13;14;15;16;17;18},
45658,45659,45660,45661,45662,45663,45664,45665,45711,45724,45778,45779,45785,45786,45820,45821,45965,46022),
_xlfn.LET(_xlpm.DD,
MAX(MIN($AX436,EOMONTH(BI$15,0))-MAX($AW436,BI$15),),
_xlfn.IFS(
AND(MONTH($AW436)=MONTH(BI$15),MONTH($AX436)&lt;&gt;MONTH(BI$15)),
NETWORKDAYS.INTL($AW436,$AW436+_xlpm.DD,1,_xlpm.VD),
AND(MONTH($AW436)&lt;&gt;MONTH(BI$15),MONTH($AX436)=MONTH(BI$15)),
NETWORKDAYS.INTL(($AX436)-_xlpm.DD,$AX436,1,_xlpm.VD),
AND(MONTH($AW436)&lt;MONTH(BI$15),MONTH($AX436)&gt;MONTH(BI$15)),
NETWORKDAYS.INTL((EOMONTH(BI$15-1,1))-_xlpm.DD,EOMONTH(BI$15-1,1),1,_xlpm.VD),
AND(MONTH($AW436)=MONTH(BI$15),MONTH($AX436)=MONTH(BI$15)),
NETWORKDAYS.INTL($AW436,$AX436,1,_xlpm.VD)))),0)),
$DH436="месяц",
$BP436*BI436,
$DH436="неделя",
$BP436*BI436/7*(ROUNDUP((DAY(EOMONTH(BI$15,0)))/4,0))),
0)</f>
        <v/>
      </c>
      <c r="CA436" s="125">
        <f t="array" ref="CA436">
IFERROR(
_xlfn.IFS(
$DH436="день_1",
$BP436*$BL436/($AX436-$AW436+1)*BJ436*(DAY(EOMONTH(BJ$15,0))),
$DH436="день_2",
$BP436/30*MAX(MIN($AX436,EOMONTH(BJ$15,0))-MAX($AW436,BJ$15)+1,),
$DH436="раб.день",
$BP436/30*(IFERROR(
_xlfn.LET(_xlpm.VD,
CHOOSE(
{1;2;3;4;5;6;7;8;9;10;11;12;13;14;15;16;17;18},
45658,45659,45660,45661,45662,45663,45664,45665,45711,45724,45778,45779,45785,45786,45820,45821,45965,46022),
_xlfn.LET(_xlpm.DD,
MAX(MIN($AX436,EOMONTH(BJ$15,0))-MAX($AW436,BJ$15),),
_xlfn.IFS(
AND(MONTH($AW436)=MONTH(BJ$15),MONTH($AX436)&lt;&gt;MONTH(BJ$15)),
NETWORKDAYS.INTL($AW436,$AW436+_xlpm.DD,1,_xlpm.VD),
AND(MONTH($AW436)&lt;&gt;MONTH(BJ$15),MONTH($AX436)=MONTH(BJ$15)),
NETWORKDAYS.INTL(($AX436)-_xlpm.DD,$AX436,1,_xlpm.VD),
AND(MONTH($AW436)&lt;MONTH(BJ$15),MONTH($AX436)&gt;MONTH(BJ$15)),
NETWORKDAYS.INTL((EOMONTH(BJ$15-1,1))-_xlpm.DD,EOMONTH(BJ$15-1,1),1,_xlpm.VD),
AND(MONTH($AW436)=MONTH(BJ$15),MONTH($AX436)=MONTH(BJ$15)),
NETWORKDAYS.INTL($AW436,$AX436,1,_xlpm.VD)))),0)),
$DH436="месяц",
$BP436*BJ436,
$DH436="неделя",
$BP436*BJ436/7*(ROUNDUP((DAY(EOMONTH(BJ$15,0)))/4,0))),
0)</f>
        <v/>
      </c>
      <c r="CB436" s="125">
        <f t="array" ref="CB436">
IFERROR(
_xlfn.IFS(
$DH436="день_1",
$BP436*$BL436/($AX436-$AW436+1)*BK436*(DAY(EOMONTH(BK$15,0))),
$DH436="день_2",
$BP436/30*MAX(MIN($AX436,EOMONTH(BK$15,0))-MAX($AW436,BK$15)+1,),
$DH436="раб.день",
$BP436/30*(IFERROR(
_xlfn.LET(_xlpm.VD,
CHOOSE(
{1;2;3;4;5;6;7;8;9;10;11;12;13;14;15;16;17;18},
45658,45659,45660,45661,45662,45663,45664,45665,45711,45724,45778,45779,45785,45786,45820,45821,45965,46022),
_xlfn.LET(_xlpm.DD,
MAX(MIN($AX436,EOMONTH(BK$15,0))-MAX($AW436,BK$15),),
_xlfn.IFS(
AND(MONTH($AW436)=MONTH(BK$15),MONTH($AX436)&lt;&gt;MONTH(BK$15)),
NETWORKDAYS.INTL($AW436,$AW436+_xlpm.DD,1,_xlpm.VD),
AND(MONTH($AW436)&lt;&gt;MONTH(BK$15),MONTH($AX436)=MONTH(BK$15)),
NETWORKDAYS.INTL(($AX436)-_xlpm.DD,$AX436,1,_xlpm.VD),
AND(MONTH($AW436)&lt;MONTH(BK$15),MONTH($AX436)&gt;MONTH(BK$15)),
NETWORKDAYS.INTL((EOMONTH(BK$15-1,1))-_xlpm.DD,EOMONTH(BK$15-1,1),1,_xlpm.VD),
AND(MONTH($AW436)=MONTH(BK$15),MONTH($AX436)=MONTH(BK$15)),
NETWORKDAYS.INTL($AW436,$AX436,1,_xlpm.VD)))),0)),
$DH436="месяц",
$BP436*BK436,
$DH436="неделя",
$BP436*BK436/7*(ROUNDUP((DAY(EOMONTH(BK$15,0)))/4,0))),
0)</f>
        <v/>
      </c>
      <c r="CC436" s="125">
        <f>SUM($BQ436:$CB436)</f>
        <v/>
      </c>
      <c r="CD436" s="126">
        <f>SUM($EH436:$EH436)</f>
        <v/>
      </c>
      <c r="CE436" s="126">
        <f>$CD436*$AB436</f>
        <v/>
      </c>
      <c r="CF436" s="126">
        <f>SUM($EK436:$EK436)</f>
        <v/>
      </c>
      <c r="CG436" s="126">
        <f>$CF436*$AB436</f>
        <v/>
      </c>
      <c r="CH436" s="126">
        <f>SUM($CC436,$CE436,$CG436)</f>
        <v/>
      </c>
      <c r="CI436" s="126">
        <f>$CH436*(1+$CM436)</f>
        <v/>
      </c>
      <c r="CJ436" s="127" t="n">
        <v>0</v>
      </c>
      <c r="CK436" s="126">
        <f>SUM($CH436:$CH436)*(1+$CJ436)</f>
        <v/>
      </c>
      <c r="CL436" s="126">
        <f>SUM($CH436:$CH436)*(1+$CM436)</f>
        <v/>
      </c>
      <c r="CM436" s="59" t="inlineStr">
        <is>
          <t>20%</t>
        </is>
      </c>
      <c r="CN436" s="59" t="n"/>
      <c r="CO436" s="72" t="n"/>
      <c r="CP436" s="59" t="n"/>
      <c r="CQ436" s="73" t="n"/>
      <c r="CR436" s="73" t="n"/>
      <c r="CS436" s="73" t="n"/>
      <c r="CT436" s="72" t="n"/>
      <c r="CU436" s="79" t="inlineStr">
        <is>
          <t> </t>
        </is>
      </c>
      <c r="CV436" s="60" t="n"/>
      <c r="CW436" s="60" t="n"/>
      <c r="CX436" s="60" t="n"/>
      <c r="CY436" s="127">
        <f>IFERROR(($CC436-$EE436)/($EE436/(1-$DQ436)),0)</f>
        <v/>
      </c>
      <c r="CZ436" s="127">
        <f>IFERROR(1-$EI436/($CE436),0)</f>
        <v/>
      </c>
      <c r="DA436" s="127">
        <f>IFERROR(1-$EL436/($CG436),0)</f>
        <v/>
      </c>
      <c r="DB436" s="126">
        <f>ROUND(IFERROR(($CI436/(1+$CM436)-$EN436),0),2)</f>
        <v/>
      </c>
      <c r="DC436" s="128" t="n"/>
      <c r="DD436" s="125" t="n"/>
      <c r="DE436" s="75" t="n">
        <v>0</v>
      </c>
      <c r="DF436" s="128" t="n"/>
      <c r="DG436" s="125">
        <f>IF($DC436=0,0,$DD436*($DC436*100%-$DE436*$DF436))*SUM($AB436:$AB436)</f>
        <v/>
      </c>
      <c r="DH436" s="129" t="inlineStr">
        <is>
          <t>месяц</t>
        </is>
      </c>
      <c r="DI436" s="130">
        <f t="array" ref="DI436">IFERROR(
IF($ES436="LisChannel",
(ROUND(((INDEX({174.625;153.888888888889;130.972222222222},MATCH($AI436,{2;3;4}),0))*$AG436*$AI436),2)),0),0)</f>
        <v/>
      </c>
      <c r="DJ436" s="130">
        <f>
_xlfn.LET(_xlpm.X,
IFERROR(
IF($ES436="НовиковТВ",
(_xlfn.LET(_xlpm.NTV,
_xlfn.LET(_xlpm.MIN,350000,
IF(SUMIFS($DI:$DI,$ES:$ES,"НовиковТВ")&lt;=_xlpm.MIN,
(SUMIFS($DI:$DI,$ES:$ES,"НовиковТВ")/(COUNTIFS($ES:$ES,"НовиковТВ")))*_xlpm.MIN/SUMIFS($DI:$DI,$ES:$ES,"НовиковТВ"),
DI436)),
_xlpm.NTV+$DG436/(1-(1-(_xlpm.NTV)*(1-$DL436)*(1-$DM436)*(1-$DN436)*(1-$DO436)*(1-$DP436)/_xlpm.NTV))))/(1+$EP436),
$DI436+$DG436/(1-(1-($DI436)*(1-$DL436)*(1-$DM436)*(1-$DN436)*(1-$DO436)*(1-$DP436)/$DI436))),
0),
_xlpm.X*(1+$CM436)*(1+$CW436)-_xlpm.X*(1+$CM436)+_xlpm.X)</f>
        <v/>
      </c>
      <c r="DK436" s="125" t="inlineStr">
        <is>
          <t>послед.</t>
        </is>
      </c>
      <c r="DL436" s="63" t="n">
        <v>0</v>
      </c>
      <c r="DM436" s="63" t="n">
        <v>0</v>
      </c>
      <c r="DN436" s="63" t="n">
        <v>0</v>
      </c>
      <c r="DO436" s="63" t="n">
        <v>0</v>
      </c>
      <c r="DP436" s="63" t="n">
        <v>0</v>
      </c>
      <c r="DQ436" s="63">
        <f t="array" ref="DQ436">IFERROR(_xlfn.IFS(
$DK436="послед.",1-(1-$DL436)*(1-$DM436)*(1-$DN436)*(1-$DO436)*(1-$DP436),
$DK436="сумм.",$DL436+$DM436+$DN436+$DO436+$DP436),
0)</f>
        <v/>
      </c>
      <c r="DR436" s="125">
        <f t="array" ref="DR436">
IFERROR(
_xlfn.IFS(
$BL436=0,
0,
$BL436&gt;0,
_xlfn.IFS($DK436="послед.",
$DJ436*(1-$DL436)*(1-$DM436)*(1-$DN436)*(1-$DO436)*(1-$DP436),
$DK436="сумм.",
$DJ436*(1-($DL436+$DM436+$DN436+$DO436+$DP436)))),0)</f>
        <v/>
      </c>
      <c r="DS436" s="125">
        <f t="array" ref="DS436">
IFERROR(_xlfn.IFS(
$DH436="день_1",
$DR436*$BL436/($AX436-$AW436+1)*AZ436*(DAY(EOMONTH(AZ$15,0))),
$DH436="день_2",
$DR436/30*MAX(MIN($AX436,EOMONTH(AZ$15,0))-MAX($AW436,AZ$15)+1,),
$DH436="раб.день",
$DR436/30*(IFERROR(
_xlfn.LET(_xlpm.VD,
CHOOSE(
{1;2;3;4;5;6;7;8;9;10;11;12;13;14;15;16;17;18},
45658,45659,45660,45661,45662,45663,45664,45665,45711,45724,45778,45779,45785,45786,45820,45821,45965,46022),
_xlfn.LET(_xlpm.DD,
MAX(MIN($AX436,EOMONTH(AZ$15,0))-MAX($AW436,AZ$15),),
_xlfn.IFS(
AND(MONTH($AW436)=MONTH(AZ$15),MONTH($AX436)&lt;&gt;MONTH(AZ$15)),
NETWORKDAYS.INTL($AW436,$AW436+_xlpm.DD,1,_xlpm.VD),
AND(MONTH($AW436)&lt;&gt;MONTH(AZ$15),MONTH($AX436)=MONTH(AZ$15)),
NETWORKDAYS.INTL(($AX436)-_xlpm.DD,$AX436,1,_xlpm.VD),
AND(MONTH($AW436)&lt;MONTH(AZ$15),MONTH($AX436)&gt;MONTH(AZ$15)),
NETWORKDAYS.INTL((EOMONTH(AZ$15-1,1))-_xlpm.DD,EOMONTH(AZ$15-1,1),1,_xlpm.VD),
AND(MONTH($AW436)=MONTH(AZ$15),MONTH($AX436)=MONTH(AZ$15)),
NETWORKDAYS.INTL($AW436,$AX436,1,_xlpm.VD)))),0)),
$DH436="месяц",
$DR436*AZ436,
$DH436="неделя",
$DR436*AZ436/7*(ROUNDUP((DAY(EOMONTH(AZ$15,0)))/4,0))),
0)</f>
        <v/>
      </c>
      <c r="DT436" s="125">
        <f t="array" ref="DT436">
IFERROR(_xlfn.IFS(
$DH436="день_1",
$DR436*$BL436/($AX436-$AW436+1)*BA436*(DAY(EOMONTH(BA$15,0))),
$DH436="день_2",
$DR436/30*MAX(MIN($AX436,EOMONTH(BA$15,0))-MAX($AW436,BA$15)+1,),
$DH436="раб.день",
$DR436/30*(IFERROR(
_xlfn.LET(_xlpm.VD,
CHOOSE(
{1;2;3;4;5;6;7;8;9;10;11;12;13;14;15;16;17;18},
45658,45659,45660,45661,45662,45663,45664,45665,45711,45724,45778,45779,45785,45786,45820,45821,45965,46022),
_xlfn.LET(_xlpm.DD,
MAX(MIN($AX436,EOMONTH(BA$15,0))-MAX($AW436,BA$15),),
_xlfn.IFS(
AND(MONTH($AW436)=MONTH(BA$15),MONTH($AX436)&lt;&gt;MONTH(BA$15)),
NETWORKDAYS.INTL($AW436,$AW436+_xlpm.DD,1,_xlpm.VD),
AND(MONTH($AW436)&lt;&gt;MONTH(BA$15),MONTH($AX436)=MONTH(BA$15)),
NETWORKDAYS.INTL(($AX436)-_xlpm.DD,$AX436,1,_xlpm.VD),
AND(MONTH($AW436)&lt;MONTH(BA$15),MONTH($AX436)&gt;MONTH(BA$15)),
NETWORKDAYS.INTL((EOMONTH(BA$15-1,1))-_xlpm.DD,EOMONTH(BA$15-1,1),1,_xlpm.VD),
AND(MONTH($AW436)=MONTH(BA$15),MONTH($AX436)=MONTH(BA$15)),
NETWORKDAYS.INTL($AW436,$AX436,1,_xlpm.VD)))),0)),
$DH436="месяц",
$DR436*BA436,
$DH436="неделя",
$DR436*BA436/7*(ROUNDUP((DAY(EOMONTH(BA$15,0)))/4,0))),
0)</f>
        <v/>
      </c>
      <c r="DU436" s="125">
        <f t="array" ref="DU436">
IFERROR(_xlfn.IFS(
$DH436="день_1",
$DR436*$BL436/($AX436-$AW436+1)*BB436*(DAY(EOMONTH(BB$15,0))),
$DH436="день_2",
$DR436/30*MAX(MIN($AX436,EOMONTH(BB$15,0))-MAX($AW436,BB$15)+1,),
$DH436="раб.день",
$DR436/30*(IFERROR(
_xlfn.LET(_xlpm.VD,
CHOOSE(
{1;2;3;4;5;6;7;8;9;10;11;12;13;14;15;16;17;18},
45658,45659,45660,45661,45662,45663,45664,45665,45711,45724,45778,45779,45785,45786,45820,45821,45965,46022),
_xlfn.LET(_xlpm.DD,
MAX(MIN($AX436,EOMONTH(BB$15,0))-MAX($AW436,BB$15),),
_xlfn.IFS(
AND(MONTH($AW436)=MONTH(BB$15),MONTH($AX436)&lt;&gt;MONTH(BB$15)),
NETWORKDAYS.INTL($AW436,$AW436+_xlpm.DD,1,_xlpm.VD),
AND(MONTH($AW436)&lt;&gt;MONTH(BB$15),MONTH($AX436)=MONTH(BB$15)),
NETWORKDAYS.INTL(($AX436)-_xlpm.DD,$AX436,1,_xlpm.VD),
AND(MONTH($AW436)&lt;MONTH(BB$15),MONTH($AX436)&gt;MONTH(BB$15)),
NETWORKDAYS.INTL((EOMONTH(BB$15-1,1))-_xlpm.DD,EOMONTH(BB$15-1,1),1,_xlpm.VD),
AND(MONTH($AW436)=MONTH(BB$15),MONTH($AX436)=MONTH(BB$15)),
NETWORKDAYS.INTL($AW436,$AX436,1,_xlpm.VD)))),0)),
$DH436="месяц",
$DR436*BB436,
$DH436="неделя",
$DR436*BB436/7*(ROUNDUP((DAY(EOMONTH(BB$15,0)))/4,0))),
0)</f>
        <v/>
      </c>
      <c r="DV436" s="125">
        <f t="array" ref="DV436">
IFERROR(_xlfn.IFS(
$DH436="день_1",
$DR436*$BL436/($AX436-$AW436+1)*BC436*(DAY(EOMONTH(BC$15,0))),
$DH436="день_2",
$DR436/30*MAX(MIN($AX436,EOMONTH(BC$15,0))-MAX($AW436,BC$15)+1,),
$DH436="раб.день",
$DR436/30*(IFERROR(
_xlfn.LET(_xlpm.VD,
CHOOSE(
{1;2;3;4;5;6;7;8;9;10;11;12;13;14;15;16;17;18},
45658,45659,45660,45661,45662,45663,45664,45665,45711,45724,45778,45779,45785,45786,45820,45821,45965,46022),
_xlfn.LET(_xlpm.DD,
MAX(MIN($AX436,EOMONTH(BC$15,0))-MAX($AW436,BC$15),),
_xlfn.IFS(
AND(MONTH($AW436)=MONTH(BC$15),MONTH($AX436)&lt;&gt;MONTH(BC$15)),
NETWORKDAYS.INTL($AW436,$AW436+_xlpm.DD,1,_xlpm.VD),
AND(MONTH($AW436)&lt;&gt;MONTH(BC$15),MONTH($AX436)=MONTH(BC$15)),
NETWORKDAYS.INTL(($AX436)-_xlpm.DD,$AX436,1,_xlpm.VD),
AND(MONTH($AW436)&lt;MONTH(BC$15),MONTH($AX436)&gt;MONTH(BC$15)),
NETWORKDAYS.INTL((EOMONTH(BC$15-1,1))-_xlpm.DD,EOMONTH(BC$15-1,1),1,_xlpm.VD),
AND(MONTH($AW436)=MONTH(BC$15),MONTH($AX436)=MONTH(BC$15)),
NETWORKDAYS.INTL($AW436,$AX436,1,_xlpm.VD)))),0)),
$DH436="месяц",
$DR436*BC436,
$DH436="неделя",
$DR436*BC436/7*(ROUNDUP((DAY(EOMONTH(BC$15,0)))/4,0))),
0)</f>
        <v/>
      </c>
      <c r="DW436" s="125">
        <f t="array" ref="DW436">
IFERROR(_xlfn.IFS(
$DH436="день_1",
$DR436*$BL436/($AX436-$AW436+1)*BD436*(DAY(EOMONTH(BD$15,0))),
$DH436="день_2",
$DR436/30*MAX(MIN($AX436,EOMONTH(BD$15,0))-MAX($AW436,BD$15)+1,),
$DH436="раб.день",
$DR436/30*(IFERROR(
_xlfn.LET(_xlpm.VD,
CHOOSE(
{1;2;3;4;5;6;7;8;9;10;11;12;13;14;15;16;17;18},
45658,45659,45660,45661,45662,45663,45664,45665,45711,45724,45778,45779,45785,45786,45820,45821,45965,46022),
_xlfn.LET(_xlpm.DD,
MAX(MIN($AX436,EOMONTH(BD$15,0))-MAX($AW436,BD$15),),
_xlfn.IFS(
AND(MONTH($AW436)=MONTH(BD$15),MONTH($AX436)&lt;&gt;MONTH(BD$15)),
NETWORKDAYS.INTL($AW436,$AW436+_xlpm.DD,1,_xlpm.VD),
AND(MONTH($AW436)&lt;&gt;MONTH(BD$15),MONTH($AX436)=MONTH(BD$15)),
NETWORKDAYS.INTL(($AX436)-_xlpm.DD,$AX436,1,_xlpm.VD),
AND(MONTH($AW436)&lt;MONTH(BD$15),MONTH($AX436)&gt;MONTH(BD$15)),
NETWORKDAYS.INTL((EOMONTH(BD$15-1,1))-_xlpm.DD,EOMONTH(BD$15-1,1),1,_xlpm.VD),
AND(MONTH($AW436)=MONTH(BD$15),MONTH($AX436)=MONTH(BD$15)),
NETWORKDAYS.INTL($AW436,$AX436,1,_xlpm.VD)))),0)),
$DH436="месяц",
$DR436*BD436,
$DH436="неделя",
$DR436*BD436/7*(ROUNDUP((DAY(EOMONTH(BD$15,0)))/4,0))),
0)</f>
        <v/>
      </c>
      <c r="DX436" s="125">
        <f t="array" ref="DX436">
IFERROR(_xlfn.IFS(
$DH436="день_1",
$DR436*$BL436/($AX436-$AW436+1)*BE436*(DAY(EOMONTH(BE$15,0))),
$DH436="день_2",
$DR436/30*MAX(MIN($AX436,EOMONTH(BE$15,0))-MAX($AW436,BE$15)+1,),
$DH436="раб.день",
$DR436/30*(IFERROR(
_xlfn.LET(_xlpm.VD,
CHOOSE(
{1;2;3;4;5;6;7;8;9;10;11;12;13;14;15;16;17;18},
45658,45659,45660,45661,45662,45663,45664,45665,45711,45724,45778,45779,45785,45786,45820,45821,45965,46022),
_xlfn.LET(_xlpm.DD,
MAX(MIN($AX436,EOMONTH(BE$15,0))-MAX($AW436,BE$15),),
_xlfn.IFS(
AND(MONTH($AW436)=MONTH(BE$15),MONTH($AX436)&lt;&gt;MONTH(BE$15)),
NETWORKDAYS.INTL($AW436,$AW436+_xlpm.DD,1,_xlpm.VD),
AND(MONTH($AW436)&lt;&gt;MONTH(BE$15),MONTH($AX436)=MONTH(BE$15)),
NETWORKDAYS.INTL(($AX436)-_xlpm.DD,$AX436,1,_xlpm.VD),
AND(MONTH($AW436)&lt;MONTH(BE$15),MONTH($AX436)&gt;MONTH(BE$15)),
NETWORKDAYS.INTL((EOMONTH(BE$15-1,1))-_xlpm.DD,EOMONTH(BE$15-1,1),1,_xlpm.VD),
AND(MONTH($AW436)=MONTH(BE$15),MONTH($AX436)=MONTH(BE$15)),
NETWORKDAYS.INTL($AW436,$AX436,1,_xlpm.VD)))),0)),
$DH436="месяц",
$DR436*BE436,
$DH436="неделя",
$DR436*BE436/7*(ROUNDUP((DAY(EOMONTH(BE$15,0)))/4,0))),
0)</f>
        <v/>
      </c>
      <c r="DY436" s="125">
        <f t="array" ref="DY436">
IFERROR(_xlfn.IFS(
$DH436="день_1",
$DR436*$BL436/($AX436-$AW436+1)*BF436*(DAY(EOMONTH(BF$15,0))),
$DH436="день_2",
$DR436/30*MAX(MIN($AX436,EOMONTH(BF$15,0))-MAX($AW436,BF$15)+1,),
$DH436="раб.день",
$DR436/30*(IFERROR(
_xlfn.LET(_xlpm.VD,
CHOOSE(
{1;2;3;4;5;6;7;8;9;10;11;12;13;14;15;16;17;18},
45658,45659,45660,45661,45662,45663,45664,45665,45711,45724,45778,45779,45785,45786,45820,45821,45965,46022),
_xlfn.LET(_xlpm.DD,
MAX(MIN($AX436,EOMONTH(BF$15,0))-MAX($AW436,BF$15),),
_xlfn.IFS(
AND(MONTH($AW436)=MONTH(BF$15),MONTH($AX436)&lt;&gt;MONTH(BF$15)),
NETWORKDAYS.INTL($AW436,$AW436+_xlpm.DD,1,_xlpm.VD),
AND(MONTH($AW436)&lt;&gt;MONTH(BF$15),MONTH($AX436)=MONTH(BF$15)),
NETWORKDAYS.INTL(($AX436)-_xlpm.DD,$AX436,1,_xlpm.VD),
AND(MONTH($AW436)&lt;MONTH(BF$15),MONTH($AX436)&gt;MONTH(BF$15)),
NETWORKDAYS.INTL((EOMONTH(BF$15-1,1))-_xlpm.DD,EOMONTH(BF$15-1,1),1,_xlpm.VD),
AND(MONTH($AW436)=MONTH(BF$15),MONTH($AX436)=MONTH(BF$15)),
NETWORKDAYS.INTL($AW436,$AX436,1,_xlpm.VD)))),0)),
$DH436="месяц",
$DR436*BF436,
$DH436="неделя",
$DR436*BF436/7*(ROUNDUP((DAY(EOMONTH(BF$15,0)))/4,0))),
0)</f>
        <v/>
      </c>
      <c r="DZ436" s="125">
        <f t="array" ref="DZ436">
IFERROR(_xlfn.IFS(
$DH436="день_1",
$DR436*$BL436/($AX436-$AW436+1)*BG436*(DAY(EOMONTH(BG$15,0))),
$DH436="день_2",
$DR436/30*MAX(MIN($AX436,EOMONTH(BG$15,0))-MAX($AW436,BG$15)+1,),
$DH436="раб.день",
$DR436/30*(IFERROR(
_xlfn.LET(_xlpm.VD,
CHOOSE(
{1;2;3;4;5;6;7;8;9;10;11;12;13;14;15;16;17;18},
45658,45659,45660,45661,45662,45663,45664,45665,45711,45724,45778,45779,45785,45786,45820,45821,45965,46022),
_xlfn.LET(_xlpm.DD,
MAX(MIN($AX436,EOMONTH(BG$15,0))-MAX($AW436,BG$15),),
_xlfn.IFS(
AND(MONTH($AW436)=MONTH(BG$15),MONTH($AX436)&lt;&gt;MONTH(BG$15)),
NETWORKDAYS.INTL($AW436,$AW436+_xlpm.DD,1,_xlpm.VD),
AND(MONTH($AW436)&lt;&gt;MONTH(BG$15),MONTH($AX436)=MONTH(BG$15)),
NETWORKDAYS.INTL(($AX436)-_xlpm.DD,$AX436,1,_xlpm.VD),
AND(MONTH($AW436)&lt;MONTH(BG$15),MONTH($AX436)&gt;MONTH(BG$15)),
NETWORKDAYS.INTL((EOMONTH(BG$15-1,1))-_xlpm.DD,EOMONTH(BG$15-1,1),1,_xlpm.VD),
AND(MONTH($AW436)=MONTH(BG$15),MONTH($AX436)=MONTH(BG$15)),
NETWORKDAYS.INTL($AW436,$AX436,1,_xlpm.VD)))),0)),
$DH436="месяц",
$DR436*BG436,
$DH436="неделя",
$DR436*BG436/7*(ROUNDUP((DAY(EOMONTH(BG$15,0)))/4,0))),
0)</f>
        <v/>
      </c>
      <c r="EA436" s="125">
        <f t="array" ref="EA436">
IFERROR(_xlfn.IFS(
$DH436="день_1",
$DR436*$BL436/($AX436-$AW436+1)*BH436*(DAY(EOMONTH(BH$15,0))),
$DH436="день_2",
$DR436/30*MAX(MIN($AX436,EOMONTH(BH$15,0))-MAX($AW436,BH$15)+1,),
$DH436="раб.день",
$DR436/30*(IFERROR(
_xlfn.LET(_xlpm.VD,
CHOOSE(
{1;2;3;4;5;6;7;8;9;10;11;12;13;14;15;16;17;18},
45658,45659,45660,45661,45662,45663,45664,45665,45711,45724,45778,45779,45785,45786,45820,45821,45965,46022),
_xlfn.LET(_xlpm.DD,
MAX(MIN($AX436,EOMONTH(BH$15,0))-MAX($AW436,BH$15),),
_xlfn.IFS(
AND(MONTH($AW436)=MONTH(BH$15),MONTH($AX436)&lt;&gt;MONTH(BH$15)),
NETWORKDAYS.INTL($AW436,$AW436+_xlpm.DD,1,_xlpm.VD),
AND(MONTH($AW436)&lt;&gt;MONTH(BH$15),MONTH($AX436)=MONTH(BH$15)),
NETWORKDAYS.INTL(($AX436)-_xlpm.DD,$AX436,1,_xlpm.VD),
AND(MONTH($AW436)&lt;MONTH(BH$15),MONTH($AX436)&gt;MONTH(BH$15)),
NETWORKDAYS.INTL((EOMONTH(BH$15-1,1))-_xlpm.DD,EOMONTH(BH$15-1,1),1,_xlpm.VD),
AND(MONTH($AW436)=MONTH(BH$15),MONTH($AX436)=MONTH(BH$15)),
NETWORKDAYS.INTL($AW436,$AX436,1,_xlpm.VD)))),0)),
$DH436="месяц",
$DR436*BH436,
$DH436="неделя",
$DR436*BH436/7*(ROUNDUP((DAY(EOMONTH(BH$15,0)))/4,0))),
0)</f>
        <v/>
      </c>
      <c r="EB436" s="125">
        <f t="array" ref="EB436">
IFERROR(_xlfn.IFS(
$DH436="день_1",
$DR436*$BL436/($AX436-$AW436+1)*BI436*(DAY(EOMONTH(BI$15,0))),
$DH436="день_2",
$DR436/30*MAX(MIN($AX436,EOMONTH(BI$15,0))-MAX($AW436,BI$15)+1,),
$DH436="раб.день",
$DR436/30*(IFERROR(
_xlfn.LET(_xlpm.VD,
CHOOSE(
{1;2;3;4;5;6;7;8;9;10;11;12;13;14;15;16;17;18},
45658,45659,45660,45661,45662,45663,45664,45665,45711,45724,45778,45779,45785,45786,45820,45821,45965,46022),
_xlfn.LET(_xlpm.DD,
MAX(MIN($AX436,EOMONTH(BI$15,0))-MAX($AW436,BI$15),),
_xlfn.IFS(
AND(MONTH($AW436)=MONTH(BI$15),MONTH($AX436)&lt;&gt;MONTH(BI$15)),
NETWORKDAYS.INTL($AW436,$AW436+_xlpm.DD,1,_xlpm.VD),
AND(MONTH($AW436)&lt;&gt;MONTH(BI$15),MONTH($AX436)=MONTH(BI$15)),
NETWORKDAYS.INTL(($AX436)-_xlpm.DD,$AX436,1,_xlpm.VD),
AND(MONTH($AW436)&lt;MONTH(BI$15),MONTH($AX436)&gt;MONTH(BI$15)),
NETWORKDAYS.INTL((EOMONTH(BI$15-1,1))-_xlpm.DD,EOMONTH(BI$15-1,1),1,_xlpm.VD),
AND(MONTH($AW436)=MONTH(BI$15),MONTH($AX436)=MONTH(BI$15)),
NETWORKDAYS.INTL($AW436,$AX436,1,_xlpm.VD)))),0)),
$DH436="месяц",
$DR436*BI436,
$DH436="неделя",
$DR436*BI436/7*(ROUNDUP((DAY(EOMONTH(BI$15,0)))/4,0))),
0)</f>
        <v/>
      </c>
      <c r="EC436" s="125">
        <f t="array" ref="EC436">
IFERROR(_xlfn.IFS(
$DH436="день_1",
$DR436*$BL436/($AX436-$AW436+1)*BJ436*(DAY(EOMONTH(BJ$15,0))),
$DH436="день_2",
$DR436/30*MAX(MIN($AX436,EOMONTH(BJ$15,0))-MAX($AW436,BJ$15)+1,),
$DH436="раб.день",
$DR436/30*(IFERROR(
_xlfn.LET(_xlpm.VD,
CHOOSE(
{1;2;3;4;5;6;7;8;9;10;11;12;13;14;15;16;17;18},
45658,45659,45660,45661,45662,45663,45664,45665,45711,45724,45778,45779,45785,45786,45820,45821,45965,46022),
_xlfn.LET(_xlpm.DD,
MAX(MIN($AX436,EOMONTH(BJ$15,0))-MAX($AW436,BJ$15),),
_xlfn.IFS(
AND(MONTH($AW436)=MONTH(BJ$15),MONTH($AX436)&lt;&gt;MONTH(BJ$15)),
NETWORKDAYS.INTL($AW436,$AW436+_xlpm.DD,1,_xlpm.VD),
AND(MONTH($AW436)&lt;&gt;MONTH(BJ$15),MONTH($AX436)=MONTH(BJ$15)),
NETWORKDAYS.INTL(($AX436)-_xlpm.DD,$AX436,1,_xlpm.VD),
AND(MONTH($AW436)&lt;MONTH(BJ$15),MONTH($AX436)&gt;MONTH(BJ$15)),
NETWORKDAYS.INTL((EOMONTH(BJ$15-1,1))-_xlpm.DD,EOMONTH(BJ$15-1,1),1,_xlpm.VD),
AND(MONTH($AW436)=MONTH(BJ$15),MONTH($AX436)=MONTH(BJ$15)),
NETWORKDAYS.INTL($AW436,$AX436,1,_xlpm.VD)))),0)),
$DH436="месяц",
$DR436*BJ436,
$DH436="неделя",
$DR436*BJ436/7*(ROUNDUP((DAY(EOMONTH(BJ$15,0)))/4,0))),
0)</f>
        <v/>
      </c>
      <c r="ED436" s="125">
        <f t="array" ref="ED436">
IFERROR(_xlfn.IFS(
$DH436="день_1",
$DR436*$BL436/($AX436-$AW436+1)*BK436*(DAY(EOMONTH(BK$15,0))),
$DH436="день_2",
$DR436/30*MAX(MIN($AX436,EOMONTH(BK$15,0))-MAX($AW436,BK$15)+1,),
$DH436="раб.день",
$DR436/30*(IFERROR(
_xlfn.LET(_xlpm.VD,
CHOOSE(
{1;2;3;4;5;6;7;8;9;10;11;12;13;14;15;16;17;18},
45658,45659,45660,45661,45662,45663,45664,45665,45711,45724,45778,45779,45785,45786,45820,45821,45965,46022),
_xlfn.LET(_xlpm.DD,
MAX(MIN($AX436,EOMONTH(BK$15,0))-MAX($AW436,BK$15),),
_xlfn.IFS(
AND(MONTH($AW436)=MONTH(BK$15),MONTH($AX436)&lt;&gt;MONTH(BK$15)),
NETWORKDAYS.INTL($AW436,$AW436+_xlpm.DD,1,_xlpm.VD),
AND(MONTH($AW436)&lt;&gt;MONTH(BK$15),MONTH($AX436)=MONTH(BK$15)),
NETWORKDAYS.INTL(($AX436)-_xlpm.DD,$AX436,1,_xlpm.VD),
AND(MONTH($AW436)&lt;MONTH(BK$15),MONTH($AX436)&gt;MONTH(BK$15)),
NETWORKDAYS.INTL((EOMONTH(BK$15-1,1))-_xlpm.DD,EOMONTH(BK$15-1,1),1,_xlpm.VD),
AND(MONTH($AW436)=MONTH(BK$15),MONTH($AX436)=MONTH(BK$15)),
NETWORKDAYS.INTL($AW436,$AX436,1,_xlpm.VD)))),0)),
$DH436="месяц",
$DR436*BK436,
$DH436="неделя",
$DR436*BK436/7*(ROUNDUP((DAY(EOMONTH(BK$15,0)))/4,0))),
0)</f>
        <v/>
      </c>
      <c r="EE436" s="125">
        <f>SUM($DS436,$DT436,$DU436,$DV436,$DW436,$DX436,$DY436,$DZ436,$EA436,$EB436,$EC436,$ED436)</f>
        <v/>
      </c>
      <c r="EF436" s="125">
        <f>IFERROR(ROUND($EE436*(1+$EP436),2),0)</f>
        <v/>
      </c>
      <c r="EG436" s="128" t="n">
        <v>1</v>
      </c>
      <c r="EH436" s="126" t="n">
        <v>0</v>
      </c>
      <c r="EI436" s="126">
        <f>ROUND(SUM($EH436:$EH436)*SUM($AB436:$AB436)*$EG436,2)</f>
        <v/>
      </c>
      <c r="EJ436" s="126">
        <f>ROUND($EI436*(1+$EP436),2)</f>
        <v/>
      </c>
      <c r="EK436" s="126" t="n">
        <v>0</v>
      </c>
      <c r="EL436" s="126">
        <f>ROUND(SUM($EK436:$EK436)*SUM($AB436:$AB436)*$EG436,2)</f>
        <v/>
      </c>
      <c r="EM436" s="126">
        <f>ROUND($EL436*(1+$EP436),2)</f>
        <v/>
      </c>
      <c r="EN436" s="126">
        <f>SUM($EE436,$EI436,$EL436)</f>
        <v/>
      </c>
      <c r="EO436" s="126">
        <f>SUM($EF436,$EJ436,$EM436)</f>
        <v/>
      </c>
      <c r="EP436" s="59" t="inlineStr">
        <is>
          <t>20%</t>
        </is>
      </c>
      <c r="EQ436" s="59" t="n"/>
      <c r="ER436" s="60">
        <f t="array" ref="ER436">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MATCH(ES436,
{"AMS";"RussOutdoor";"HD Outdoor";"Ingroup";"IQ";"Ledproduction";"LisChannel";"Logic";"Media-PPL";"NovikovTV | НовиковТВ";"SMA";"SOK";"КрокусТВ | CrocusTV | IndoorTV";"Сити";"ТЯК Москва"},
0)),"")</f>
        <v/>
      </c>
      <c r="ES436" s="60" t="n"/>
      <c r="ET436" s="60">
        <f t="array" ref="ET436">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MATCH(ES436,
{"AMS";"RussOutdoor";"HD Outdoor";"Ingroup";"IQ";"Ledproduction";"LisChannel";"Logic";"Media-PPL";"NovikovTV | НовиковТВ";"SMA";"SOK";"КрокусТВ | CrocusTV | IndoorTV";"Сити";"ТЯК Москва"},
0)),"")</f>
        <v/>
      </c>
      <c r="EU436" s="60" t="n"/>
      <c r="EV436" s="60" t="n"/>
      <c r="EX436" s="110">
        <f t="array" ref="EX436">
($AR436/30
+N("ТРАФИК ПЛОЩАДКИ"))*
(IFERROR(
_xlfn.LET(
_xlpm.GPR,
HLOOKUP($L436,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(MATCH($T436,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IF($Q436="цифровой",_xlpm.GPR/$AG436,_xlpm.GPR/60)),
0)
+N("DWELL TIME"))*
(IF($AB436=0,0,IF($AB436=1,0.3,IF($AB436=2,0.5,IF($AB436&gt;2,1))))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_xlfn.IFS($AC436="да",1.2,$AC436="нет",1)*
_xlfn.IFS($AD436="да",1.2,$AD436="нет",1)*
IF(R436="статический",1,1.2)*
$X436*
INDEX(
{1.2;1;1.2;1.2;1;1.2;1.2;1.2;1.2;1.2;1.2;1;1.2;1.2;1.2;1.2;1;1;1.2;1.2;1.2;1;1;1;1;1.2;1.2;1.2;1.2;1;1;1;1;1.2;1.2;1.2;1.2;1.2;1.2;1.2;1.2;1;1;1.2;1;1;1;1;1.5;1;1;1.5;1.5;1.2},
MATCH($Q436,_xlpm.MI,0)))&gt;{0.02;0.04;0.06;0.1;0.2;0.4;0.6;0.8;1;2;4;6})),
{0;1;2;3;4;5;6;7;8;9;10;11;12},
0)))
+N("КОЭФФИЦИЕНТ КОНТАКТА"))))*
(_xlfn.IFS($X436&lt;0.1,$X436/1000,$X436&gt;25,5.2,AND($X436&gt;=0.1,$X436&lt;=25),(($X436*2+0.1)/10)*($X436/10)))*
IFERROR((_xlfn.LET(
_xlpm.MA,
{0;0.8;0.85;0.9;0.95;1},
_xlpm.MAA,
{0;1;2;3;4;5},
INDEX(_xlpm.MA,MATCH(SUMPRODUCT(--((IF(ROUND(_xlpm.MAA,1)&gt;5,5,ROUND($AB436,1)))&gt;{0;1;2;3;4;5})),_xlpm.MAA,0)))
+N("КОЭФФИЦИЕНТ КОЛ-ВО КОНСТРУКЦИЙ")),1)*
$AB436,0))*
(IF($Q436="цифровой",$AG436/15*$AI436,1)
+N("ДЛЯ ЦИФРЫ"))</f>
        <v/>
      </c>
      <c r="EY436" s="110">
        <f>IFERROR(EX436*AY436,0)</f>
        <v/>
      </c>
      <c r="EZ436" s="131">
        <f>IFERROR(DP436/EY436*1000,0)</f>
        <v/>
      </c>
      <c r="FA436" s="112">
        <f>IFERROR(FC436/FB436,0)</f>
        <v/>
      </c>
      <c r="FB436" s="112">
        <f>IFERROR((FC436/(EY436/FF436*#REF!))*0.825,0)</f>
        <v/>
      </c>
      <c r="FC436" s="112">
        <f>IFERROR(((EX436*30/AR436)*100)/30,0)</f>
        <v/>
      </c>
      <c r="FD436" s="112">
        <f>IFERROR(EY436/G436*100%,0)</f>
        <v/>
      </c>
      <c r="FE436" s="112">
        <f>IFERROR(FD436/FC436*100%,0)</f>
        <v/>
      </c>
      <c r="FF436" s="110">
        <f>IFERROR(AR436/30*AY436,0)</f>
        <v/>
      </c>
    </row>
    <row r="437" ht="13" customHeight="1">
      <c r="A437" s="59" t="n"/>
      <c r="B437" s="60" t="n"/>
      <c r="C437" s="60" t="n"/>
      <c r="D437" s="60">
        <f t="array" ref="D437">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MATCH($E437,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37" s="60">
        <f t="array" ref="E437">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MATCH($F437,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37" s="60" t="inlineStr"/>
      <c r="G437" s="60" t="n"/>
      <c r="H437" s="60">
        <f t="array" ref="H437">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MATCH($I437,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37" s="60" t="n"/>
      <c r="J437" s="60" t="n"/>
      <c r="K437" s="60" t="n"/>
      <c r="L437" s="60" t="n"/>
      <c r="M437" s="60" t="n"/>
      <c r="N437" s="60" t="n"/>
      <c r="O437" s="60" t="n"/>
      <c r="P437" s="60">
        <f t="array" ref="P437">
_xlfn.IFS(
ISNUMBER(MATCH($Q437,{"шелфбаннер","разделитель","монетница","чековая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ISNUMBER(MATCH($Q437,{"LED/LCD","видеокулер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ISNUMBER(MATCH($Q437,{"автомобиль","машина","выставочное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ISNUMBER(MATCH($Q437,{"билборд","лифтовая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ISNUMBER(MATCH($Q437,{"навигация","подвесной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ISNUMBER(MATCH($Q437,{"движущаяся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ISNUMBER(MATCH($Q437,{"каталог","журнал"},)),
"Пресса",
$Q437="","")</f>
        <v/>
      </c>
      <c r="Q437" s="60" t="n"/>
      <c r="R437" s="60">
        <f t="array" ref="R437">
IFERROR(
_xlfn.IFS(
OR(ISNUMBER(MATCH($Q437,{"экспозиция","макет","стенд","автостенд","авто стенд","выставочное пространство","выставочные стенды","модульные выставочные стенды","3Д конструкция","3D конструкция"},)),P437="Экспонирование"),
"нестандартный",
ISNUMBER(MATCH($Q437,{"скроллер","призматрон"},)),
"динамический",
$P437="Видео",
"цифровой",
OR($P437="Пресса",$P437="Щит",$P437="POSm",$P437="Подвес",$P437="Брендирование/оклейка"),
"статический"),"")</f>
        <v/>
      </c>
      <c r="S437" s="59" t="n"/>
      <c r="T437" s="60" t="n"/>
      <c r="U437" s="60" t="n"/>
      <c r="V437" s="60">
        <f>
IF(P437="Видео",
"цифровой постер/ролик",
IF(ISNUMBER(MATCH(Q437,{"короб световой","короб световой | лайтбокс","короб световой | кристалайт","лайтбокс","лайт бокс","кристалайт","LB","lightbox"},)),
"бэклит",
IF(P437="Брендирование/оклейка",
"перфарированная пленка/самоклейка",
IF(P437="Экспонирование",
"под запрос",
IF(P437="Подвес",
"баннер/ткань",
"")))))</f>
        <v/>
      </c>
      <c r="W437" s="59" t="n"/>
      <c r="X437" s="59" t="n"/>
      <c r="Y437" s="59" t="n"/>
      <c r="Z437" s="61" t="n"/>
      <c r="AA437" s="61" t="n"/>
      <c r="AB437" s="61">
        <f>IF(BL437&gt;0,Z437,0)</f>
        <v/>
      </c>
      <c r="AC437" s="59" t="n"/>
      <c r="AD437" s="59" t="n"/>
      <c r="AE437" s="59" t="n"/>
      <c r="AF437" s="59" t="n"/>
      <c r="AG437" s="59" t="n"/>
      <c r="AH437" s="59" t="n"/>
      <c r="AI437" s="59" t="n"/>
      <c r="AJ437" s="59" t="n"/>
      <c r="AK437" s="59" t="n"/>
      <c r="AL437" s="62">
        <f>IFERROR(IF(OR(R437="статический",R437="динамический",R437="нестандартный",R437="",R437=""),"-",IF(AND(AH437="-",AI437="-"),"-",AK437*3600/AH437*AI437)),"-")</f>
        <v/>
      </c>
      <c r="AM437" s="62">
        <f>IFERROR(IF(OR(R437="статический",R437="динамический",R437="",R437="", R437="BTL",R437="нестандартный"),"-",AG437*AI437*AL437/60),"-")</f>
        <v/>
      </c>
      <c r="AN437" s="63">
        <f>IFERROR(IF(AH437="","-",AG437*AI437/AH437),"-")</f>
        <v/>
      </c>
      <c r="AO437" s="59">
        <f>IFERROR(IF(OR($R437="статический",$R437="динамический",$R437="",$R437="",$R437="BTL",$R437="нестандартный"),"-",$AL437*$AY437),"-")</f>
        <v/>
      </c>
      <c r="AP437" s="62">
        <f>IFERROR(IF(OR($R437="статический",$R437="динамический",$R437="",$R437="",$R437="BTL",$R437="нестандартный"),"-",$AM437*AY437),"-")</f>
        <v/>
      </c>
      <c r="AQ437" s="64" t="n"/>
      <c r="AR437" s="61" t="n"/>
      <c r="AS437" s="61" t="n"/>
      <c r="AT437" s="61" t="n"/>
      <c r="AU437" s="65" t="n"/>
      <c r="AV437" s="124">
        <f>IFERROR(DR437/AT437*1000,"n/a")</f>
        <v/>
      </c>
      <c r="AW437" s="67" t="n"/>
      <c r="AX437" s="67" t="n"/>
      <c r="AY437" s="43">
        <f>IFERROR(IF(OR($AW437="",$AX437=""),"",_xlfn.DAYS($AX437+1,$AW437)),"")</f>
        <v/>
      </c>
      <c r="AZ437" s="68">
        <f t="array" ref="AZ437">
_xlfn.LET(_xlpm.COEFF,
IF($AW437+$AX437=0,0,IF(MAX(MIN($AX437,EOMONTH(AZ$15,0))-MAX($AW437,AZ$15)+1,)&gt;0,1,0)),
_xlfn.IFS(
$ES437="LisChannel",
_xlpm.COEFF*
INDEX({1;1;1.2;1.2;1;1;1;1;1.2;1.2;1.2;1.2},
MATCH(MONTH(AZ$15),
{1,2,3,4,5,6,7,8,9,10,11,12})),
CONCATENATE($ES437," ",$L437)="RussOutdoor метро",
_xlpm.COEFF*
INDEX({0.8;0.9;1.1;1.1;1;1;1;1;1.1;1.1;1.1;1.1},
MATCH(MONTH(AZ$15),
{1,2,3,4,5,6,7,8,9,10,11,12})),
$ES437&lt;&gt;"LisChannel",
_xlpm.COEFF,
$ES437&lt;&gt;"RussOutdoor",
_xlpm.COEFF))</f>
        <v/>
      </c>
      <c r="BA437" s="68">
        <f t="array" ref="BA437">
_xlfn.LET(_xlpm.COEFF,
IF($AW437+$AX437=0,0,IF(MAX(MIN($AX437,EOMONTH(BA$15,0))-MAX($AW437,BA$15)+1,)&gt;0,1,0)),
_xlfn.IFS(
$ES437="LisChannel",
_xlpm.COEFF*
INDEX({1;1;1.2;1.2;1;1;1;1;1.2;1.2;1.2;1.2},
MATCH(MONTH(BA$15),
{1,2,3,4,5,6,7,8,9,10,11,12})),
CONCATENATE($ES437," ",$L437)="RussOutdoor метро",
_xlpm.COEFF*
INDEX({0.8;0.9;1.1;1.1;1;1;1;1;1.1;1.1;1.1;1.1},
MATCH(MONTH(BA$15),
{1,2,3,4,5,6,7,8,9,10,11,12})),
$ES437&lt;&gt;"LisChannel",
_xlpm.COEFF,
$ES437&lt;&gt;"RussOutdoor",
_xlpm.COEFF))</f>
        <v/>
      </c>
      <c r="BB437" s="68">
        <f t="array" ref="BB437">
_xlfn.LET(_xlpm.COEFF,
IF($AW437+$AX437=0,0,IF(MAX(MIN($AX437,EOMONTH(BB$15,0))-MAX($AW437,BB$15)+1,)&gt;0,1,0)),
_xlfn.IFS(
$ES437="LisChannel",
_xlpm.COEFF*
INDEX({1;1;1.2;1.2;1;1;1;1;1.2;1.2;1.2;1.2},
MATCH(MONTH(BB$15),
{1,2,3,4,5,6,7,8,9,10,11,12})),
CONCATENATE($ES437," ",$L437)="RussOutdoor метро",
_xlpm.COEFF*
INDEX({0.8;0.9;1.1;1.1;1;1;1;1;1.1;1.1;1.1;1.1},
MATCH(MONTH(BB$15),
{1,2,3,4,5,6,7,8,9,10,11,12})),
$ES437&lt;&gt;"LisChannel",
_xlpm.COEFF,
$ES437&lt;&gt;"RussOutdoor",
_xlpm.COEFF))</f>
        <v/>
      </c>
      <c r="BC437" s="68">
        <f t="array" ref="BC437">
_xlfn.LET(_xlpm.COEFF,
IF($AW437+$AX437=0,0,IF(MAX(MIN($AX437,EOMONTH(BC$15,0))-MAX($AW437,BC$15)+1,)&gt;0,1,0)),
_xlfn.IFS(
$ES437="LisChannel",
_xlpm.COEFF*
INDEX({1;1;1.2;1.2;1;1;1;1;1.2;1.2;1.2;1.2},
MATCH(MONTH(BC$15),
{1,2,3,4,5,6,7,8,9,10,11,12})),
CONCATENATE($ES437," ",$L437)="RussOutdoor метро",
_xlpm.COEFF*
INDEX({0.8;0.9;1.1;1.1;1;1;1;1;1.1;1.1;1.1;1.1},
MATCH(MONTH(BC$15),
{1,2,3,4,5,6,7,8,9,10,11,12})),
$ES437&lt;&gt;"LisChannel",
_xlpm.COEFF,
$ES437&lt;&gt;"RussOutdoor",
_xlpm.COEFF))</f>
        <v/>
      </c>
      <c r="BD437" s="68">
        <f t="array" ref="BD437">
_xlfn.LET(_xlpm.COEFF,
IF($AW437+$AX437=0,0,IF(MAX(MIN($AX437,EOMONTH(BD$15,0))-MAX($AW437,BD$15)+1,)&gt;0,1,0)),
_xlfn.IFS(
$ES437="LisChannel",
_xlpm.COEFF*
INDEX({1;1;1.2;1.2;1;1;1;1;1.2;1.2;1.2;1.2},
MATCH(MONTH(BD$15),
{1,2,3,4,5,6,7,8,9,10,11,12})),
CONCATENATE($ES437," ",$L437)="RussOutdoor метро",
_xlpm.COEFF*
INDEX({0.8;0.9;1.1;1.1;1;1;1;1;1.1;1.1;1.1;1.1},
MATCH(MONTH(BD$15),
{1,2,3,4,5,6,7,8,9,10,11,12})),
$ES437&lt;&gt;"LisChannel",
_xlpm.COEFF,
$ES437&lt;&gt;"RussOutdoor",
_xlpm.COEFF))</f>
        <v/>
      </c>
      <c r="BE437" s="68">
        <f t="array" ref="BE437">
_xlfn.LET(_xlpm.COEFF,
IF($AW437+$AX437=0,0,IF(MAX(MIN($AX437,EOMONTH(BE$15,0))-MAX($AW437,BE$15)+1,)&gt;0,1,0)),
_xlfn.IFS(
$ES437="LisChannel",
_xlpm.COEFF*
INDEX({1;1;1.2;1.2;1;1;1;1;1.2;1.2;1.2;1.2},
MATCH(MONTH(BE$15),
{1,2,3,4,5,6,7,8,9,10,11,12})),
CONCATENATE($ES437," ",$L437)="RussOutdoor метро",
_xlpm.COEFF*
INDEX({0.8;0.9;1.1;1.1;1;1;1;1;1.1;1.1;1.1;1.1},
MATCH(MONTH(BE$15),
{1,2,3,4,5,6,7,8,9,10,11,12})),
$ES437&lt;&gt;"LisChannel",
_xlpm.COEFF,
$ES437&lt;&gt;"RussOutdoor",
_xlpm.COEFF))</f>
        <v/>
      </c>
      <c r="BF437" s="68">
        <f t="array" ref="BF437">
_xlfn.LET(_xlpm.COEFF,
IF($AW437+$AX437=0,0,IF(MAX(MIN($AX437,EOMONTH(BF$15,0))-MAX($AW437,BF$15)+1,)&gt;0,1,0)),
_xlfn.IFS(
$ES437="LisChannel",
_xlpm.COEFF*
INDEX({1;1;1.2;1.2;1;1;1;1;1.2;1.2;1.2;1.2},
MATCH(MONTH(BF$15),
{1,2,3,4,5,6,7,8,9,10,11,12})),
CONCATENATE($ES437," ",$L437)="RussOutdoor метро",
_xlpm.COEFF*
INDEX({0.8;0.9;1.1;1.1;1;1;1;1;1.1;1.1;1.1;1.1},
MATCH(MONTH(BF$15),
{1,2,3,4,5,6,7,8,9,10,11,12})),
$ES437&lt;&gt;"LisChannel",
_xlpm.COEFF,
$ES437&lt;&gt;"RussOutdoor",
_xlpm.COEFF))</f>
        <v/>
      </c>
      <c r="BG437" s="68">
        <f t="array" ref="BG437">
_xlfn.LET(_xlpm.COEFF,
IF($AW437+$AX437=0,0,IF(MAX(MIN($AX437,EOMONTH(BG$15,0))-MAX($AW437,BG$15)+1,)&gt;0,1,0)),
_xlfn.IFS(
$ES437="LisChannel",
_xlpm.COEFF*
INDEX({1;1;1.2;1.2;1;1;1;1;1.2;1.2;1.2;1.2},
MATCH(MONTH(BG$15),
{1,2,3,4,5,6,7,8,9,10,11,12})),
CONCATENATE($ES437," ",$L437)="RussOutdoor метро",
_xlpm.COEFF*
INDEX({0.8;0.9;1.1;1.1;1;1;1;1;1.1;1.1;1.1;1.1},
MATCH(MONTH(BG$15),
{1,2,3,4,5,6,7,8,9,10,11,12})),
$ES437&lt;&gt;"LisChannel",
_xlpm.COEFF,
$ES437&lt;&gt;"RussOutdoor",
_xlpm.COEFF))</f>
        <v/>
      </c>
      <c r="BH437" s="68">
        <f t="array" ref="BH437">
_xlfn.LET(_xlpm.COEFF,
IF($AW437+$AX437=0,0,IF(MAX(MIN($AX437,EOMONTH(BH$15,0))-MAX($AW437,BH$15)+1,)&gt;0,1,0)),
_xlfn.IFS(
$ES437="LisChannel",
_xlpm.COEFF*
INDEX({1;1;1.2;1.2;1;1;1;1;1.2;1.2;1.2;1.2},
MATCH(MONTH(BH$15),
{1,2,3,4,5,6,7,8,9,10,11,12})),
CONCATENATE($ES437," ",$L437)="RussOutdoor метро",
_xlpm.COEFF*
INDEX({0.8;0.9;1.1;1.1;1;1;1;1;1.1;1.1;1.1;1.1},
MATCH(MONTH(BH$15),
{1,2,3,4,5,6,7,8,9,10,11,12})),
$ES437&lt;&gt;"LisChannel",
_xlpm.COEFF,
$ES437&lt;&gt;"RussOutdoor",
_xlpm.COEFF))</f>
        <v/>
      </c>
      <c r="BI437" s="68">
        <f t="array" ref="BI437">
_xlfn.LET(_xlpm.COEFF,
IF($AW437+$AX437=0,0,IF(MAX(MIN($AX437,EOMONTH(BI$15,0))-MAX($AW437,BI$15)+1,)&gt;0,1,0)),
_xlfn.IFS(
$ES437="LisChannel",
_xlpm.COEFF*
INDEX({1;1;1.2;1.2;1;1;1;1;1.2;1.2;1.2;1.2},
MATCH(MONTH(BI$15),
{1,2,3,4,5,6,7,8,9,10,11,12})),
CONCATENATE($ES437," ",$L437)="RussOutdoor метро",
_xlpm.COEFF*
INDEX({0.8;0.9;1.1;1.1;1;1;1;1;1.1;1.1;1.1;1.1},
MATCH(MONTH(BI$15),
{1,2,3,4,5,6,7,8,9,10,11,12})),
$ES437&lt;&gt;"LisChannel",
_xlpm.COEFF,
$ES437&lt;&gt;"RussOutdoor",
_xlpm.COEFF))</f>
        <v/>
      </c>
      <c r="BJ437" s="68">
        <f t="array" ref="BJ437">
_xlfn.LET(_xlpm.COEFF,
IF($AW437+$AX437=0,0,IF(MAX(MIN($AX437,EOMONTH(BJ$15,0))-MAX($AW437,BJ$15)+1,)&gt;0,1,0)),
_xlfn.IFS(
$ES437="LisChannel",
_xlpm.COEFF*
INDEX({1;1;1.2;1.2;1;1;1;1;1.2;1.2;1.2;1.2},
MATCH(MONTH(BJ$15),
{1,2,3,4,5,6,7,8,9,10,11,12})),
CONCATENATE($ES437," ",$L437)="RussOutdoor метро",
_xlpm.COEFF*
INDEX({0.8;0.9;1.1;1.1;1;1;1;1;1.1;1.1;1.1;1.1},
MATCH(MONTH(BJ$15),
{1,2,3,4,5,6,7,8,9,10,11,12})),
$ES437&lt;&gt;"LisChannel",
_xlpm.COEFF,
$ES437&lt;&gt;"RussOutdoor",
_xlpm.COEFF))</f>
        <v/>
      </c>
      <c r="BK437" s="68">
        <f t="array" ref="BK437">
_xlfn.LET(_xlpm.COEFF,
IF($AW437+$AX437=0,0,IF(MAX(MIN($AX437,EOMONTH(BK$15,0))-MAX($AW437,BK$15)+1,)&gt;0,1,0)),
_xlfn.IFS(
$ES437="LisChannel",
_xlpm.COEFF*
INDEX({1;1;1.2;1.2;1;1;1;1;1.2;1.2;1.2;1.2},
MATCH(MONTH(BK$15),
{1,2,3,4,5,6,7,8,9,10,11,12})),
CONCATENATE($ES437," ",$L437)="RussOutdoor метро",
_xlpm.COEFF*
INDEX({0.8;0.9;1.1;1.1;1;1;1;1;1.1;1.1;1.1;1.1},
MATCH(MONTH(BK$15),
{1,2,3,4,5,6,7,8,9,10,11,12})),
$ES437&lt;&gt;"LisChannel",
_xlpm.COEFF,
$ES437&lt;&gt;"RussOutdoor",
_xlpm.COEFF))</f>
        <v/>
      </c>
      <c r="BL437" s="62">
        <f>COUNTIFS($AZ437:$BK437,"&gt;0")</f>
        <v/>
      </c>
      <c r="BM437" s="65" t="n"/>
      <c r="BN437" s="125">
        <f>$DJ437</f>
        <v/>
      </c>
      <c r="BO437" s="63">
        <f>$DQ437</f>
        <v/>
      </c>
      <c r="BP437" s="125">
        <f>
IFERROR(
IF($BL437=0,0,
$BN437*(1-$BO437)),
0)</f>
        <v/>
      </c>
      <c r="BQ437" s="125">
        <f t="array" ref="BQ437">
IFERROR(
_xlfn.IFS(
$DH437="день_1",
$BP437*$BL437/($AX437-$AW437+1)*AZ437*(DAY(EOMONTH(AZ$15,0))),
$DH437="день_2",
$BP437/30*MAX(MIN($AX437,EOMONTH(AZ$15,0))-MAX($AW437,AZ$15)+1,),
$DH437="раб.день",
$BP437/30*(IFERROR(
_xlfn.LET(_xlpm.VD,
CHOOSE(
{1;2;3;4;5;6;7;8;9;10;11;12;13;14;15;16;17;18},
45658,45659,45660,45661,45662,45663,45664,45665,45711,45724,45778,45779,45785,45786,45820,45821,45965,46022),
_xlfn.LET(_xlpm.DD,
MAX(MIN($AX437,EOMONTH(AZ$15,0))-MAX($AW437,AZ$15),),
_xlfn.IFS(
AND(MONTH($AW437)=MONTH(AZ$15),MONTH($AX437)&lt;&gt;MONTH(AZ$15)),
NETWORKDAYS.INTL($AW437,$AW437+_xlpm.DD,1,_xlpm.VD),
AND(MONTH($AW437)&lt;&gt;MONTH(AZ$15),MONTH($AX437)=MONTH(AZ$15)),
NETWORKDAYS.INTL(($AX437)-_xlpm.DD,$AX437,1,_xlpm.VD),
AND(MONTH($AW437)&lt;MONTH(AZ$15),MONTH($AX437)&gt;MONTH(AZ$15)),
NETWORKDAYS.INTL((EOMONTH(AZ$15-1,1))-_xlpm.DD,EOMONTH(AZ$15-1,1),1,_xlpm.VD),
AND(MONTH($AW437)=MONTH(AZ$15),MONTH($AX437)=MONTH(AZ$15)),
NETWORKDAYS.INTL($AW437,$AX437,1,_xlpm.VD)))),0)),
$DH437="месяц",
$BP437*AZ437,
$DH437="неделя",
$BP437*AZ437/7*(ROUNDUP((DAY(EOMONTH(AZ$15,0)))/4,0))),
0)</f>
        <v/>
      </c>
      <c r="BR437" s="125">
        <f t="array" ref="BR437">
IFERROR(
_xlfn.IFS(
$DH437="день_1",
$BP437*$BL437/($AX437-$AW437+1)*BA437*(DAY(EOMONTH(BA$15,0))),
$DH437="день_2",
$BP437/30*MAX(MIN($AX437,EOMONTH(BA$15,0))-MAX($AW437,BA$15)+1,),
$DH437="раб.день",
$BP437/30*(IFERROR(
_xlfn.LET(_xlpm.VD,
CHOOSE(
{1;2;3;4;5;6;7;8;9;10;11;12;13;14;15;16;17;18},
45658,45659,45660,45661,45662,45663,45664,45665,45711,45724,45778,45779,45785,45786,45820,45821,45965,46022),
_xlfn.LET(_xlpm.DD,
MAX(MIN($AX437,EOMONTH(BA$15,0))-MAX($AW437,BA$15),),
_xlfn.IFS(
AND(MONTH($AW437)=MONTH(BA$15),MONTH($AX437)&lt;&gt;MONTH(BA$15)),
NETWORKDAYS.INTL($AW437,$AW437+_xlpm.DD,1,_xlpm.VD),
AND(MONTH($AW437)&lt;&gt;MONTH(BA$15),MONTH($AX437)=MONTH(BA$15)),
NETWORKDAYS.INTL(($AX437)-_xlpm.DD,$AX437,1,_xlpm.VD),
AND(MONTH($AW437)&lt;MONTH(BA$15),MONTH($AX437)&gt;MONTH(BA$15)),
NETWORKDAYS.INTL((EOMONTH(BA$15-1,1))-_xlpm.DD,EOMONTH(BA$15-1,1),1,_xlpm.VD),
AND(MONTH($AW437)=MONTH(BA$15),MONTH($AX437)=MONTH(BA$15)),
NETWORKDAYS.INTL($AW437,$AX437,1,_xlpm.VD)))),0)),
$DH437="месяц",
$BP437*BA437,
$DH437="неделя",
$BP437*BA437/7*(ROUNDUP((DAY(EOMONTH(BA$15,0)))/4,0))),
0)</f>
        <v/>
      </c>
      <c r="BS437" s="125">
        <f t="array" ref="BS437">
IFERROR(
_xlfn.IFS(
$DH437="день_1",
$BP437*$BL437/($AX437-$AW437+1)*BB437*(DAY(EOMONTH(BB$15,0))),
$DH437="день_2",
$BP437/30*MAX(MIN($AX437,EOMONTH(BB$15,0))-MAX($AW437,BB$15)+1,),
$DH437="раб.день",
$BP437/30*(IFERROR(
_xlfn.LET(_xlpm.VD,
CHOOSE(
{1;2;3;4;5;6;7;8;9;10;11;12;13;14;15;16;17;18},
45658,45659,45660,45661,45662,45663,45664,45665,45711,45724,45778,45779,45785,45786,45820,45821,45965,46022),
_xlfn.LET(_xlpm.DD,
MAX(MIN($AX437,EOMONTH(BB$15,0))-MAX($AW437,BB$15),),
_xlfn.IFS(
AND(MONTH($AW437)=MONTH(BB$15),MONTH($AX437)&lt;&gt;MONTH(BB$15)),
NETWORKDAYS.INTL($AW437,$AW437+_xlpm.DD,1,_xlpm.VD),
AND(MONTH($AW437)&lt;&gt;MONTH(BB$15),MONTH($AX437)=MONTH(BB$15)),
NETWORKDAYS.INTL(($AX437)-_xlpm.DD,$AX437,1,_xlpm.VD),
AND(MONTH($AW437)&lt;MONTH(BB$15),MONTH($AX437)&gt;MONTH(BB$15)),
NETWORKDAYS.INTL((EOMONTH(BB$15-1,1))-_xlpm.DD,EOMONTH(BB$15-1,1),1,_xlpm.VD),
AND(MONTH($AW437)=MONTH(BB$15),MONTH($AX437)=MONTH(BB$15)),
NETWORKDAYS.INTL($AW437,$AX437,1,_xlpm.VD)))),0)),
$DH437="месяц",
$BP437*BB437,
$DH437="неделя",
$BP437*BB437/7*(ROUNDUP((DAY(EOMONTH(BB$15,0)))/4,0))),
0)</f>
        <v/>
      </c>
      <c r="BT437" s="125">
        <f t="array" ref="BT437">
IFERROR(
_xlfn.IFS(
$DH437="день_1",
$BP437*$BL437/($AX437-$AW437+1)*BC437*(DAY(EOMONTH(BC$15,0))),
$DH437="день_2",
$BP437/30*MAX(MIN($AX437,EOMONTH(BC$15,0))-MAX($AW437,BC$15)+1,),
$DH437="раб.день",
$BP437/30*(IFERROR(
_xlfn.LET(_xlpm.VD,
CHOOSE(
{1;2;3;4;5;6;7;8;9;10;11;12;13;14;15;16;17;18},
45658,45659,45660,45661,45662,45663,45664,45665,45711,45724,45778,45779,45785,45786,45820,45821,45965,46022),
_xlfn.LET(_xlpm.DD,
MAX(MIN($AX437,EOMONTH(BC$15,0))-MAX($AW437,BC$15),),
_xlfn.IFS(
AND(MONTH($AW437)=MONTH(BC$15),MONTH($AX437)&lt;&gt;MONTH(BC$15)),
NETWORKDAYS.INTL($AW437,$AW437+_xlpm.DD,1,_xlpm.VD),
AND(MONTH($AW437)&lt;&gt;MONTH(BC$15),MONTH($AX437)=MONTH(BC$15)),
NETWORKDAYS.INTL(($AX437)-_xlpm.DD,$AX437,1,_xlpm.VD),
AND(MONTH($AW437)&lt;MONTH(BC$15),MONTH($AX437)&gt;MONTH(BC$15)),
NETWORKDAYS.INTL((EOMONTH(BC$15-1,1))-_xlpm.DD,EOMONTH(BC$15-1,1),1,_xlpm.VD),
AND(MONTH($AW437)=MONTH(BC$15),MONTH($AX437)=MONTH(BC$15)),
NETWORKDAYS.INTL($AW437,$AX437,1,_xlpm.VD)))),0)),
$DH437="месяц",
$BP437*BC437,
$DH437="неделя",
$BP437*BC437/7*(ROUNDUP((DAY(EOMONTH(BC$15,0)))/4,0))),
0)</f>
        <v/>
      </c>
      <c r="BU437" s="125">
        <f t="array" ref="BU437">
IFERROR(
_xlfn.IFS(
$DH437="день_1",
$BP437*$BL437/($AX437-$AW437+1)*BD437*(DAY(EOMONTH(BD$15,0))),
$DH437="день_2",
$BP437/30*MAX(MIN($AX437,EOMONTH(BD$15,0))-MAX($AW437,BD$15)+1,),
$DH437="раб.день",
$BP437/30*(IFERROR(
_xlfn.LET(_xlpm.VD,
CHOOSE(
{1;2;3;4;5;6;7;8;9;10;11;12;13;14;15;16;17;18},
45658,45659,45660,45661,45662,45663,45664,45665,45711,45724,45778,45779,45785,45786,45820,45821,45965,46022),
_xlfn.LET(_xlpm.DD,
MAX(MIN($AX437,EOMONTH(BD$15,0))-MAX($AW437,BD$15),),
_xlfn.IFS(
AND(MONTH($AW437)=MONTH(BD$15),MONTH($AX437)&lt;&gt;MONTH(BD$15)),
NETWORKDAYS.INTL($AW437,$AW437+_xlpm.DD,1,_xlpm.VD),
AND(MONTH($AW437)&lt;&gt;MONTH(BD$15),MONTH($AX437)=MONTH(BD$15)),
NETWORKDAYS.INTL(($AX437)-_xlpm.DD,$AX437,1,_xlpm.VD),
AND(MONTH($AW437)&lt;MONTH(BD$15),MONTH($AX437)&gt;MONTH(BD$15)),
NETWORKDAYS.INTL((EOMONTH(BD$15-1,1))-_xlpm.DD,EOMONTH(BD$15-1,1),1,_xlpm.VD),
AND(MONTH($AW437)=MONTH(BD$15),MONTH($AX437)=MONTH(BD$15)),
NETWORKDAYS.INTL($AW437,$AX437,1,_xlpm.VD)))),0)),
$DH437="месяц",
$BP437*BD437,
$DH437="неделя",
$BP437*BD437/7*(ROUNDUP((DAY(EOMONTH(BD$15,0)))/4,0))),
0)</f>
        <v/>
      </c>
      <c r="BV437" s="125">
        <f t="array" ref="BV437">
IFERROR(
_xlfn.IFS(
$DH437="день_1",
$BP437*$BL437/($AX437-$AW437+1)*BE437*(DAY(EOMONTH(BE$15,0))),
$DH437="день_2",
$BP437/30*MAX(MIN($AX437,EOMONTH(BE$15,0))-MAX($AW437,BE$15)+1,),
$DH437="раб.день",
$BP437/30*(IFERROR(
_xlfn.LET(_xlpm.VD,
CHOOSE(
{1;2;3;4;5;6;7;8;9;10;11;12;13;14;15;16;17;18},
45658,45659,45660,45661,45662,45663,45664,45665,45711,45724,45778,45779,45785,45786,45820,45821,45965,46022),
_xlfn.LET(_xlpm.DD,
MAX(MIN($AX437,EOMONTH(BE$15,0))-MAX($AW437,BE$15),),
_xlfn.IFS(
AND(MONTH($AW437)=MONTH(BE$15),MONTH($AX437)&lt;&gt;MONTH(BE$15)),
NETWORKDAYS.INTL($AW437,$AW437+_xlpm.DD,1,_xlpm.VD),
AND(MONTH($AW437)&lt;&gt;MONTH(BE$15),MONTH($AX437)=MONTH(BE$15)),
NETWORKDAYS.INTL(($AX437)-_xlpm.DD,$AX437,1,_xlpm.VD),
AND(MONTH($AW437)&lt;MONTH(BE$15),MONTH($AX437)&gt;MONTH(BE$15)),
NETWORKDAYS.INTL((EOMONTH(BE$15-1,1))-_xlpm.DD,EOMONTH(BE$15-1,1),1,_xlpm.VD),
AND(MONTH($AW437)=MONTH(BE$15),MONTH($AX437)=MONTH(BE$15)),
NETWORKDAYS.INTL($AW437,$AX437,1,_xlpm.VD)))),0)),
$DH437="месяц",
$BP437*BE437,
$DH437="неделя",
$BP437*BE437/7*(ROUNDUP((DAY(EOMONTH(BE$15,0)))/4,0))),
0)</f>
        <v/>
      </c>
      <c r="BW437" s="125">
        <f t="array" ref="BW437">
IFERROR(
_xlfn.IFS(
$DH437="день_1",
$BP437*$BL437/($AX437-$AW437+1)*BF437*(DAY(EOMONTH(BF$15,0))),
$DH437="день_2",
$BP437/30*MAX(MIN($AX437,EOMONTH(BF$15,0))-MAX($AW437,BF$15)+1,),
$DH437="раб.день",
$BP437/30*(IFERROR(
_xlfn.LET(_xlpm.VD,
CHOOSE(
{1;2;3;4;5;6;7;8;9;10;11;12;13;14;15;16;17;18},
45658,45659,45660,45661,45662,45663,45664,45665,45711,45724,45778,45779,45785,45786,45820,45821,45965,46022),
_xlfn.LET(_xlpm.DD,
MAX(MIN($AX437,EOMONTH(BF$15,0))-MAX($AW437,BF$15),),
_xlfn.IFS(
AND(MONTH($AW437)=MONTH(BF$15),MONTH($AX437)&lt;&gt;MONTH(BF$15)),
NETWORKDAYS.INTL($AW437,$AW437+_xlpm.DD,1,_xlpm.VD),
AND(MONTH($AW437)&lt;&gt;MONTH(BF$15),MONTH($AX437)=MONTH(BF$15)),
NETWORKDAYS.INTL(($AX437)-_xlpm.DD,$AX437,1,_xlpm.VD),
AND(MONTH($AW437)&lt;MONTH(BF$15),MONTH($AX437)&gt;MONTH(BF$15)),
NETWORKDAYS.INTL((EOMONTH(BF$15-1,1))-_xlpm.DD,EOMONTH(BF$15-1,1),1,_xlpm.VD),
AND(MONTH($AW437)=MONTH(BF$15),MONTH($AX437)=MONTH(BF$15)),
NETWORKDAYS.INTL($AW437,$AX437,1,_xlpm.VD)))),0)),
$DH437="месяц",
$BP437*BF437,
$DH437="неделя",
$BP437*BF437/7*(ROUNDUP((DAY(EOMONTH(BF$15,0)))/4,0))),
0)</f>
        <v/>
      </c>
      <c r="BX437" s="125">
        <f t="array" ref="BX437">
IFERROR(
_xlfn.IFS(
$DH437="день_1",
$BP437*$BL437/($AX437-$AW437+1)*BG437*(DAY(EOMONTH(BG$15,0))),
$DH437="день_2",
$BP437/30*MAX(MIN($AX437,EOMONTH(BG$15,0))-MAX($AW437,BG$15)+1,),
$DH437="раб.день",
$BP437/30*(IFERROR(
_xlfn.LET(_xlpm.VD,
CHOOSE(
{1;2;3;4;5;6;7;8;9;10;11;12;13;14;15;16;17;18},
45658,45659,45660,45661,45662,45663,45664,45665,45711,45724,45778,45779,45785,45786,45820,45821,45965,46022),
_xlfn.LET(_xlpm.DD,
MAX(MIN($AX437,EOMONTH(BG$15,0))-MAX($AW437,BG$15),),
_xlfn.IFS(
AND(MONTH($AW437)=MONTH(BG$15),MONTH($AX437)&lt;&gt;MONTH(BG$15)),
NETWORKDAYS.INTL($AW437,$AW437+_xlpm.DD,1,_xlpm.VD),
AND(MONTH($AW437)&lt;&gt;MONTH(BG$15),MONTH($AX437)=MONTH(BG$15)),
NETWORKDAYS.INTL(($AX437)-_xlpm.DD,$AX437,1,_xlpm.VD),
AND(MONTH($AW437)&lt;MONTH(BG$15),MONTH($AX437)&gt;MONTH(BG$15)),
NETWORKDAYS.INTL((EOMONTH(BG$15-1,1))-_xlpm.DD,EOMONTH(BG$15-1,1),1,_xlpm.VD),
AND(MONTH($AW437)=MONTH(BG$15),MONTH($AX437)=MONTH(BG$15)),
NETWORKDAYS.INTL($AW437,$AX437,1,_xlpm.VD)))),0)),
$DH437="месяц",
$BP437*BG437,
$DH437="неделя",
$BP437*BG437/7*(ROUNDUP((DAY(EOMONTH(BG$15,0)))/4,0))),
0)</f>
        <v/>
      </c>
      <c r="BY437" s="125">
        <f t="array" ref="BY437">
IFERROR(
_xlfn.IFS(
$DH437="день_1",
$BP437*$BL437/($AX437-$AW437+1)*BH437*(DAY(EOMONTH(BH$15,0))),
$DH437="день_2",
$BP437/30*MAX(MIN($AX437,EOMONTH(BH$15,0))-MAX($AW437,BH$15)+1,),
$DH437="раб.день",
$BP437/30*(IFERROR(
_xlfn.LET(_xlpm.VD,
CHOOSE(
{1;2;3;4;5;6;7;8;9;10;11;12;13;14;15;16;17;18},
45658,45659,45660,45661,45662,45663,45664,45665,45711,45724,45778,45779,45785,45786,45820,45821,45965,46022),
_xlfn.LET(_xlpm.DD,
MAX(MIN($AX437,EOMONTH(BH$15,0))-MAX($AW437,BH$15),),
_xlfn.IFS(
AND(MONTH($AW437)=MONTH(BH$15),MONTH($AX437)&lt;&gt;MONTH(BH$15)),
NETWORKDAYS.INTL($AW437,$AW437+_xlpm.DD,1,_xlpm.VD),
AND(MONTH($AW437)&lt;&gt;MONTH(BH$15),MONTH($AX437)=MONTH(BH$15)),
NETWORKDAYS.INTL(($AX437)-_xlpm.DD,$AX437,1,_xlpm.VD),
AND(MONTH($AW437)&lt;MONTH(BH$15),MONTH($AX437)&gt;MONTH(BH$15)),
NETWORKDAYS.INTL((EOMONTH(BH$15-1,1))-_xlpm.DD,EOMONTH(BH$15-1,1),1,_xlpm.VD),
AND(MONTH($AW437)=MONTH(BH$15),MONTH($AX437)=MONTH(BH$15)),
NETWORKDAYS.INTL($AW437,$AX437,1,_xlpm.VD)))),0)),
$DH437="месяц",
$BP437*BH437,
$DH437="неделя",
$BP437*BH437/7*(ROUNDUP((DAY(EOMONTH(BH$15,0)))/4,0))),
0)</f>
        <v/>
      </c>
      <c r="BZ437" s="125">
        <f t="array" ref="BZ437">
IFERROR(
_xlfn.IFS(
$DH437="день_1",
$BP437*$BL437/($AX437-$AW437+1)*BI437*(DAY(EOMONTH(BI$15,0))),
$DH437="день_2",
$BP437/30*MAX(MIN($AX437,EOMONTH(BI$15,0))-MAX($AW437,BI$15)+1,),
$DH437="раб.день",
$BP437/30*(IFERROR(
_xlfn.LET(_xlpm.VD,
CHOOSE(
{1;2;3;4;5;6;7;8;9;10;11;12;13;14;15;16;17;18},
45658,45659,45660,45661,45662,45663,45664,45665,45711,45724,45778,45779,45785,45786,45820,45821,45965,46022),
_xlfn.LET(_xlpm.DD,
MAX(MIN($AX437,EOMONTH(BI$15,0))-MAX($AW437,BI$15),),
_xlfn.IFS(
AND(MONTH($AW437)=MONTH(BI$15),MONTH($AX437)&lt;&gt;MONTH(BI$15)),
NETWORKDAYS.INTL($AW437,$AW437+_xlpm.DD,1,_xlpm.VD),
AND(MONTH($AW437)&lt;&gt;MONTH(BI$15),MONTH($AX437)=MONTH(BI$15)),
NETWORKDAYS.INTL(($AX437)-_xlpm.DD,$AX437,1,_xlpm.VD),
AND(MONTH($AW437)&lt;MONTH(BI$15),MONTH($AX437)&gt;MONTH(BI$15)),
NETWORKDAYS.INTL((EOMONTH(BI$15-1,1))-_xlpm.DD,EOMONTH(BI$15-1,1),1,_xlpm.VD),
AND(MONTH($AW437)=MONTH(BI$15),MONTH($AX437)=MONTH(BI$15)),
NETWORKDAYS.INTL($AW437,$AX437,1,_xlpm.VD)))),0)),
$DH437="месяц",
$BP437*BI437,
$DH437="неделя",
$BP437*BI437/7*(ROUNDUP((DAY(EOMONTH(BI$15,0)))/4,0))),
0)</f>
        <v/>
      </c>
      <c r="CA437" s="125">
        <f t="array" ref="CA437">
IFERROR(
_xlfn.IFS(
$DH437="день_1",
$BP437*$BL437/($AX437-$AW437+1)*BJ437*(DAY(EOMONTH(BJ$15,0))),
$DH437="день_2",
$BP437/30*MAX(MIN($AX437,EOMONTH(BJ$15,0))-MAX($AW437,BJ$15)+1,),
$DH437="раб.день",
$BP437/30*(IFERROR(
_xlfn.LET(_xlpm.VD,
CHOOSE(
{1;2;3;4;5;6;7;8;9;10;11;12;13;14;15;16;17;18},
45658,45659,45660,45661,45662,45663,45664,45665,45711,45724,45778,45779,45785,45786,45820,45821,45965,46022),
_xlfn.LET(_xlpm.DD,
MAX(MIN($AX437,EOMONTH(BJ$15,0))-MAX($AW437,BJ$15),),
_xlfn.IFS(
AND(MONTH($AW437)=MONTH(BJ$15),MONTH($AX437)&lt;&gt;MONTH(BJ$15)),
NETWORKDAYS.INTL($AW437,$AW437+_xlpm.DD,1,_xlpm.VD),
AND(MONTH($AW437)&lt;&gt;MONTH(BJ$15),MONTH($AX437)=MONTH(BJ$15)),
NETWORKDAYS.INTL(($AX437)-_xlpm.DD,$AX437,1,_xlpm.VD),
AND(MONTH($AW437)&lt;MONTH(BJ$15),MONTH($AX437)&gt;MONTH(BJ$15)),
NETWORKDAYS.INTL((EOMONTH(BJ$15-1,1))-_xlpm.DD,EOMONTH(BJ$15-1,1),1,_xlpm.VD),
AND(MONTH($AW437)=MONTH(BJ$15),MONTH($AX437)=MONTH(BJ$15)),
NETWORKDAYS.INTL($AW437,$AX437,1,_xlpm.VD)))),0)),
$DH437="месяц",
$BP437*BJ437,
$DH437="неделя",
$BP437*BJ437/7*(ROUNDUP((DAY(EOMONTH(BJ$15,0)))/4,0))),
0)</f>
        <v/>
      </c>
      <c r="CB437" s="125">
        <f t="array" ref="CB437">
IFERROR(
_xlfn.IFS(
$DH437="день_1",
$BP437*$BL437/($AX437-$AW437+1)*BK437*(DAY(EOMONTH(BK$15,0))),
$DH437="день_2",
$BP437/30*MAX(MIN($AX437,EOMONTH(BK$15,0))-MAX($AW437,BK$15)+1,),
$DH437="раб.день",
$BP437/30*(IFERROR(
_xlfn.LET(_xlpm.VD,
CHOOSE(
{1;2;3;4;5;6;7;8;9;10;11;12;13;14;15;16;17;18},
45658,45659,45660,45661,45662,45663,45664,45665,45711,45724,45778,45779,45785,45786,45820,45821,45965,46022),
_xlfn.LET(_xlpm.DD,
MAX(MIN($AX437,EOMONTH(BK$15,0))-MAX($AW437,BK$15),),
_xlfn.IFS(
AND(MONTH($AW437)=MONTH(BK$15),MONTH($AX437)&lt;&gt;MONTH(BK$15)),
NETWORKDAYS.INTL($AW437,$AW437+_xlpm.DD,1,_xlpm.VD),
AND(MONTH($AW437)&lt;&gt;MONTH(BK$15),MONTH($AX437)=MONTH(BK$15)),
NETWORKDAYS.INTL(($AX437)-_xlpm.DD,$AX437,1,_xlpm.VD),
AND(MONTH($AW437)&lt;MONTH(BK$15),MONTH($AX437)&gt;MONTH(BK$15)),
NETWORKDAYS.INTL((EOMONTH(BK$15-1,1))-_xlpm.DD,EOMONTH(BK$15-1,1),1,_xlpm.VD),
AND(MONTH($AW437)=MONTH(BK$15),MONTH($AX437)=MONTH(BK$15)),
NETWORKDAYS.INTL($AW437,$AX437,1,_xlpm.VD)))),0)),
$DH437="месяц",
$BP437*BK437,
$DH437="неделя",
$BP437*BK437/7*(ROUNDUP((DAY(EOMONTH(BK$15,0)))/4,0))),
0)</f>
        <v/>
      </c>
      <c r="CC437" s="125">
        <f>SUM($BQ437:$CB437)</f>
        <v/>
      </c>
      <c r="CD437" s="126">
        <f>SUM($EH437:$EH437)</f>
        <v/>
      </c>
      <c r="CE437" s="126">
        <f>$CD437*$AB437</f>
        <v/>
      </c>
      <c r="CF437" s="126">
        <f>SUM($EK437:$EK437)</f>
        <v/>
      </c>
      <c r="CG437" s="126">
        <f>$CF437*$AB437</f>
        <v/>
      </c>
      <c r="CH437" s="126">
        <f>SUM($CC437,$CE437,$CG437)</f>
        <v/>
      </c>
      <c r="CI437" s="126">
        <f>$CH437*(1+$CM437)</f>
        <v/>
      </c>
      <c r="CJ437" s="127" t="n">
        <v>0</v>
      </c>
      <c r="CK437" s="126">
        <f>SUM($CH437:$CH437)*(1+$CJ437)</f>
        <v/>
      </c>
      <c r="CL437" s="126">
        <f>SUM($CH437:$CH437)*(1+$CM437)</f>
        <v/>
      </c>
      <c r="CM437" s="59" t="inlineStr">
        <is>
          <t>20%</t>
        </is>
      </c>
      <c r="CN437" s="59" t="n"/>
      <c r="CO437" s="72" t="n"/>
      <c r="CP437" s="59" t="n"/>
      <c r="CQ437" s="73" t="n"/>
      <c r="CR437" s="73" t="n"/>
      <c r="CS437" s="73" t="n"/>
      <c r="CT437" s="72" t="n"/>
      <c r="CU437" s="79" t="inlineStr">
        <is>
          <t> </t>
        </is>
      </c>
      <c r="CV437" s="60" t="n"/>
      <c r="CW437" s="60" t="n"/>
      <c r="CX437" s="60" t="n"/>
      <c r="CY437" s="127">
        <f>IFERROR(($CC437-$EE437)/($EE437/(1-$DQ437)),0)</f>
        <v/>
      </c>
      <c r="CZ437" s="127">
        <f>IFERROR(1-$EI437/($CE437),0)</f>
        <v/>
      </c>
      <c r="DA437" s="127">
        <f>IFERROR(1-$EL437/($CG437),0)</f>
        <v/>
      </c>
      <c r="DB437" s="126">
        <f>ROUND(IFERROR(($CI437/(1+$CM437)-$EN437),0),2)</f>
        <v/>
      </c>
      <c r="DC437" s="128" t="n"/>
      <c r="DD437" s="125" t="n"/>
      <c r="DE437" s="75" t="n">
        <v>0</v>
      </c>
      <c r="DF437" s="128" t="n"/>
      <c r="DG437" s="125">
        <f>IF($DC437=0,0,$DD437*($DC437*100%-$DE437*$DF437))*SUM($AB437:$AB437)</f>
        <v/>
      </c>
      <c r="DH437" s="129" t="inlineStr">
        <is>
          <t>месяц</t>
        </is>
      </c>
      <c r="DI437" s="130">
        <f t="array" ref="DI437">IFERROR(
IF($ES437="LisChannel",
(ROUND(((INDEX({174.625;153.888888888889;130.972222222222},MATCH($AI437,{2;3;4}),0))*$AG437*$AI437),2)),0),0)</f>
        <v/>
      </c>
      <c r="DJ437" s="130">
        <f>
_xlfn.LET(_xlpm.X,
IFERROR(
IF($ES437="НовиковТВ",
(_xlfn.LET(_xlpm.NTV,
_xlfn.LET(_xlpm.MIN,350000,
IF(SUMIFS($DI:$DI,$ES:$ES,"НовиковТВ")&lt;=_xlpm.MIN,
(SUMIFS($DI:$DI,$ES:$ES,"НовиковТВ")/(COUNTIFS($ES:$ES,"НовиковТВ")))*_xlpm.MIN/SUMIFS($DI:$DI,$ES:$ES,"НовиковТВ"),
DI437)),
_xlpm.NTV+$DG437/(1-(1-(_xlpm.NTV)*(1-$DL437)*(1-$DM437)*(1-$DN437)*(1-$DO437)*(1-$DP437)/_xlpm.NTV))))/(1+$EP437),
$DI437+$DG437/(1-(1-($DI437)*(1-$DL437)*(1-$DM437)*(1-$DN437)*(1-$DO437)*(1-$DP437)/$DI437))),
0),
_xlpm.X*(1+$CM437)*(1+$CW437)-_xlpm.X*(1+$CM437)+_xlpm.X)</f>
        <v/>
      </c>
      <c r="DK437" s="125" t="inlineStr">
        <is>
          <t>послед.</t>
        </is>
      </c>
      <c r="DL437" s="63" t="n">
        <v>0</v>
      </c>
      <c r="DM437" s="63" t="n">
        <v>0</v>
      </c>
      <c r="DN437" s="63" t="n">
        <v>0</v>
      </c>
      <c r="DO437" s="63" t="n">
        <v>0</v>
      </c>
      <c r="DP437" s="63" t="n">
        <v>0</v>
      </c>
      <c r="DQ437" s="63">
        <f t="array" ref="DQ437">IFERROR(_xlfn.IFS(
$DK437="послед.",1-(1-$DL437)*(1-$DM437)*(1-$DN437)*(1-$DO437)*(1-$DP437),
$DK437="сумм.",$DL437+$DM437+$DN437+$DO437+$DP437),
0)</f>
        <v/>
      </c>
      <c r="DR437" s="125">
        <f t="array" ref="DR437">
IFERROR(
_xlfn.IFS(
$BL437=0,
0,
$BL437&gt;0,
_xlfn.IFS($DK437="послед.",
$DJ437*(1-$DL437)*(1-$DM437)*(1-$DN437)*(1-$DO437)*(1-$DP437),
$DK437="сумм.",
$DJ437*(1-($DL437+$DM437+$DN437+$DO437+$DP437)))),0)</f>
        <v/>
      </c>
      <c r="DS437" s="125">
        <f t="array" ref="DS437">
IFERROR(_xlfn.IFS(
$DH437="день_1",
$DR437*$BL437/($AX437-$AW437+1)*AZ437*(DAY(EOMONTH(AZ$15,0))),
$DH437="день_2",
$DR437/30*MAX(MIN($AX437,EOMONTH(AZ$15,0))-MAX($AW437,AZ$15)+1,),
$DH437="раб.день",
$DR437/30*(IFERROR(
_xlfn.LET(_xlpm.VD,
CHOOSE(
{1;2;3;4;5;6;7;8;9;10;11;12;13;14;15;16;17;18},
45658,45659,45660,45661,45662,45663,45664,45665,45711,45724,45778,45779,45785,45786,45820,45821,45965,46022),
_xlfn.LET(_xlpm.DD,
MAX(MIN($AX437,EOMONTH(AZ$15,0))-MAX($AW437,AZ$15),),
_xlfn.IFS(
AND(MONTH($AW437)=MONTH(AZ$15),MONTH($AX437)&lt;&gt;MONTH(AZ$15)),
NETWORKDAYS.INTL($AW437,$AW437+_xlpm.DD,1,_xlpm.VD),
AND(MONTH($AW437)&lt;&gt;MONTH(AZ$15),MONTH($AX437)=MONTH(AZ$15)),
NETWORKDAYS.INTL(($AX437)-_xlpm.DD,$AX437,1,_xlpm.VD),
AND(MONTH($AW437)&lt;MONTH(AZ$15),MONTH($AX437)&gt;MONTH(AZ$15)),
NETWORKDAYS.INTL((EOMONTH(AZ$15-1,1))-_xlpm.DD,EOMONTH(AZ$15-1,1),1,_xlpm.VD),
AND(MONTH($AW437)=MONTH(AZ$15),MONTH($AX437)=MONTH(AZ$15)),
NETWORKDAYS.INTL($AW437,$AX437,1,_xlpm.VD)))),0)),
$DH437="месяц",
$DR437*AZ437,
$DH437="неделя",
$DR437*AZ437/7*(ROUNDUP((DAY(EOMONTH(AZ$15,0)))/4,0))),
0)</f>
        <v/>
      </c>
      <c r="DT437" s="125">
        <f t="array" ref="DT437">
IFERROR(_xlfn.IFS(
$DH437="день_1",
$DR437*$BL437/($AX437-$AW437+1)*BA437*(DAY(EOMONTH(BA$15,0))),
$DH437="день_2",
$DR437/30*MAX(MIN($AX437,EOMONTH(BA$15,0))-MAX($AW437,BA$15)+1,),
$DH437="раб.день",
$DR437/30*(IFERROR(
_xlfn.LET(_xlpm.VD,
CHOOSE(
{1;2;3;4;5;6;7;8;9;10;11;12;13;14;15;16;17;18},
45658,45659,45660,45661,45662,45663,45664,45665,45711,45724,45778,45779,45785,45786,45820,45821,45965,46022),
_xlfn.LET(_xlpm.DD,
MAX(MIN($AX437,EOMONTH(BA$15,0))-MAX($AW437,BA$15),),
_xlfn.IFS(
AND(MONTH($AW437)=MONTH(BA$15),MONTH($AX437)&lt;&gt;MONTH(BA$15)),
NETWORKDAYS.INTL($AW437,$AW437+_xlpm.DD,1,_xlpm.VD),
AND(MONTH($AW437)&lt;&gt;MONTH(BA$15),MONTH($AX437)=MONTH(BA$15)),
NETWORKDAYS.INTL(($AX437)-_xlpm.DD,$AX437,1,_xlpm.VD),
AND(MONTH($AW437)&lt;MONTH(BA$15),MONTH($AX437)&gt;MONTH(BA$15)),
NETWORKDAYS.INTL((EOMONTH(BA$15-1,1))-_xlpm.DD,EOMONTH(BA$15-1,1),1,_xlpm.VD),
AND(MONTH($AW437)=MONTH(BA$15),MONTH($AX437)=MONTH(BA$15)),
NETWORKDAYS.INTL($AW437,$AX437,1,_xlpm.VD)))),0)),
$DH437="месяц",
$DR437*BA437,
$DH437="неделя",
$DR437*BA437/7*(ROUNDUP((DAY(EOMONTH(BA$15,0)))/4,0))),
0)</f>
        <v/>
      </c>
      <c r="DU437" s="125">
        <f t="array" ref="DU437">
IFERROR(_xlfn.IFS(
$DH437="день_1",
$DR437*$BL437/($AX437-$AW437+1)*BB437*(DAY(EOMONTH(BB$15,0))),
$DH437="день_2",
$DR437/30*MAX(MIN($AX437,EOMONTH(BB$15,0))-MAX($AW437,BB$15)+1,),
$DH437="раб.день",
$DR437/30*(IFERROR(
_xlfn.LET(_xlpm.VD,
CHOOSE(
{1;2;3;4;5;6;7;8;9;10;11;12;13;14;15;16;17;18},
45658,45659,45660,45661,45662,45663,45664,45665,45711,45724,45778,45779,45785,45786,45820,45821,45965,46022),
_xlfn.LET(_xlpm.DD,
MAX(MIN($AX437,EOMONTH(BB$15,0))-MAX($AW437,BB$15),),
_xlfn.IFS(
AND(MONTH($AW437)=MONTH(BB$15),MONTH($AX437)&lt;&gt;MONTH(BB$15)),
NETWORKDAYS.INTL($AW437,$AW437+_xlpm.DD,1,_xlpm.VD),
AND(MONTH($AW437)&lt;&gt;MONTH(BB$15),MONTH($AX437)=MONTH(BB$15)),
NETWORKDAYS.INTL(($AX437)-_xlpm.DD,$AX437,1,_xlpm.VD),
AND(MONTH($AW437)&lt;MONTH(BB$15),MONTH($AX437)&gt;MONTH(BB$15)),
NETWORKDAYS.INTL((EOMONTH(BB$15-1,1))-_xlpm.DD,EOMONTH(BB$15-1,1),1,_xlpm.VD),
AND(MONTH($AW437)=MONTH(BB$15),MONTH($AX437)=MONTH(BB$15)),
NETWORKDAYS.INTL($AW437,$AX437,1,_xlpm.VD)))),0)),
$DH437="месяц",
$DR437*BB437,
$DH437="неделя",
$DR437*BB437/7*(ROUNDUP((DAY(EOMONTH(BB$15,0)))/4,0))),
0)</f>
        <v/>
      </c>
      <c r="DV437" s="125">
        <f t="array" ref="DV437">
IFERROR(_xlfn.IFS(
$DH437="день_1",
$DR437*$BL437/($AX437-$AW437+1)*BC437*(DAY(EOMONTH(BC$15,0))),
$DH437="день_2",
$DR437/30*MAX(MIN($AX437,EOMONTH(BC$15,0))-MAX($AW437,BC$15)+1,),
$DH437="раб.день",
$DR437/30*(IFERROR(
_xlfn.LET(_xlpm.VD,
CHOOSE(
{1;2;3;4;5;6;7;8;9;10;11;12;13;14;15;16;17;18},
45658,45659,45660,45661,45662,45663,45664,45665,45711,45724,45778,45779,45785,45786,45820,45821,45965,46022),
_xlfn.LET(_xlpm.DD,
MAX(MIN($AX437,EOMONTH(BC$15,0))-MAX($AW437,BC$15),),
_xlfn.IFS(
AND(MONTH($AW437)=MONTH(BC$15),MONTH($AX437)&lt;&gt;MONTH(BC$15)),
NETWORKDAYS.INTL($AW437,$AW437+_xlpm.DD,1,_xlpm.VD),
AND(MONTH($AW437)&lt;&gt;MONTH(BC$15),MONTH($AX437)=MONTH(BC$15)),
NETWORKDAYS.INTL(($AX437)-_xlpm.DD,$AX437,1,_xlpm.VD),
AND(MONTH($AW437)&lt;MONTH(BC$15),MONTH($AX437)&gt;MONTH(BC$15)),
NETWORKDAYS.INTL((EOMONTH(BC$15-1,1))-_xlpm.DD,EOMONTH(BC$15-1,1),1,_xlpm.VD),
AND(MONTH($AW437)=MONTH(BC$15),MONTH($AX437)=MONTH(BC$15)),
NETWORKDAYS.INTL($AW437,$AX437,1,_xlpm.VD)))),0)),
$DH437="месяц",
$DR437*BC437,
$DH437="неделя",
$DR437*BC437/7*(ROUNDUP((DAY(EOMONTH(BC$15,0)))/4,0))),
0)</f>
        <v/>
      </c>
      <c r="DW437" s="125">
        <f t="array" ref="DW437">
IFERROR(_xlfn.IFS(
$DH437="день_1",
$DR437*$BL437/($AX437-$AW437+1)*BD437*(DAY(EOMONTH(BD$15,0))),
$DH437="день_2",
$DR437/30*MAX(MIN($AX437,EOMONTH(BD$15,0))-MAX($AW437,BD$15)+1,),
$DH437="раб.день",
$DR437/30*(IFERROR(
_xlfn.LET(_xlpm.VD,
CHOOSE(
{1;2;3;4;5;6;7;8;9;10;11;12;13;14;15;16;17;18},
45658,45659,45660,45661,45662,45663,45664,45665,45711,45724,45778,45779,45785,45786,45820,45821,45965,46022),
_xlfn.LET(_xlpm.DD,
MAX(MIN($AX437,EOMONTH(BD$15,0))-MAX($AW437,BD$15),),
_xlfn.IFS(
AND(MONTH($AW437)=MONTH(BD$15),MONTH($AX437)&lt;&gt;MONTH(BD$15)),
NETWORKDAYS.INTL($AW437,$AW437+_xlpm.DD,1,_xlpm.VD),
AND(MONTH($AW437)&lt;&gt;MONTH(BD$15),MONTH($AX437)=MONTH(BD$15)),
NETWORKDAYS.INTL(($AX437)-_xlpm.DD,$AX437,1,_xlpm.VD),
AND(MONTH($AW437)&lt;MONTH(BD$15),MONTH($AX437)&gt;MONTH(BD$15)),
NETWORKDAYS.INTL((EOMONTH(BD$15-1,1))-_xlpm.DD,EOMONTH(BD$15-1,1),1,_xlpm.VD),
AND(MONTH($AW437)=MONTH(BD$15),MONTH($AX437)=MONTH(BD$15)),
NETWORKDAYS.INTL($AW437,$AX437,1,_xlpm.VD)))),0)),
$DH437="месяц",
$DR437*BD437,
$DH437="неделя",
$DR437*BD437/7*(ROUNDUP((DAY(EOMONTH(BD$15,0)))/4,0))),
0)</f>
        <v/>
      </c>
      <c r="DX437" s="125">
        <f t="array" ref="DX437">
IFERROR(_xlfn.IFS(
$DH437="день_1",
$DR437*$BL437/($AX437-$AW437+1)*BE437*(DAY(EOMONTH(BE$15,0))),
$DH437="день_2",
$DR437/30*MAX(MIN($AX437,EOMONTH(BE$15,0))-MAX($AW437,BE$15)+1,),
$DH437="раб.день",
$DR437/30*(IFERROR(
_xlfn.LET(_xlpm.VD,
CHOOSE(
{1;2;3;4;5;6;7;8;9;10;11;12;13;14;15;16;17;18},
45658,45659,45660,45661,45662,45663,45664,45665,45711,45724,45778,45779,45785,45786,45820,45821,45965,46022),
_xlfn.LET(_xlpm.DD,
MAX(MIN($AX437,EOMONTH(BE$15,0))-MAX($AW437,BE$15),),
_xlfn.IFS(
AND(MONTH($AW437)=MONTH(BE$15),MONTH($AX437)&lt;&gt;MONTH(BE$15)),
NETWORKDAYS.INTL($AW437,$AW437+_xlpm.DD,1,_xlpm.VD),
AND(MONTH($AW437)&lt;&gt;MONTH(BE$15),MONTH($AX437)=MONTH(BE$15)),
NETWORKDAYS.INTL(($AX437)-_xlpm.DD,$AX437,1,_xlpm.VD),
AND(MONTH($AW437)&lt;MONTH(BE$15),MONTH($AX437)&gt;MONTH(BE$15)),
NETWORKDAYS.INTL((EOMONTH(BE$15-1,1))-_xlpm.DD,EOMONTH(BE$15-1,1),1,_xlpm.VD),
AND(MONTH($AW437)=MONTH(BE$15),MONTH($AX437)=MONTH(BE$15)),
NETWORKDAYS.INTL($AW437,$AX437,1,_xlpm.VD)))),0)),
$DH437="месяц",
$DR437*BE437,
$DH437="неделя",
$DR437*BE437/7*(ROUNDUP((DAY(EOMONTH(BE$15,0)))/4,0))),
0)</f>
        <v/>
      </c>
      <c r="DY437" s="125">
        <f t="array" ref="DY437">
IFERROR(_xlfn.IFS(
$DH437="день_1",
$DR437*$BL437/($AX437-$AW437+1)*BF437*(DAY(EOMONTH(BF$15,0))),
$DH437="день_2",
$DR437/30*MAX(MIN($AX437,EOMONTH(BF$15,0))-MAX($AW437,BF$15)+1,),
$DH437="раб.день",
$DR437/30*(IFERROR(
_xlfn.LET(_xlpm.VD,
CHOOSE(
{1;2;3;4;5;6;7;8;9;10;11;12;13;14;15;16;17;18},
45658,45659,45660,45661,45662,45663,45664,45665,45711,45724,45778,45779,45785,45786,45820,45821,45965,46022),
_xlfn.LET(_xlpm.DD,
MAX(MIN($AX437,EOMONTH(BF$15,0))-MAX($AW437,BF$15),),
_xlfn.IFS(
AND(MONTH($AW437)=MONTH(BF$15),MONTH($AX437)&lt;&gt;MONTH(BF$15)),
NETWORKDAYS.INTL($AW437,$AW437+_xlpm.DD,1,_xlpm.VD),
AND(MONTH($AW437)&lt;&gt;MONTH(BF$15),MONTH($AX437)=MONTH(BF$15)),
NETWORKDAYS.INTL(($AX437)-_xlpm.DD,$AX437,1,_xlpm.VD),
AND(MONTH($AW437)&lt;MONTH(BF$15),MONTH($AX437)&gt;MONTH(BF$15)),
NETWORKDAYS.INTL((EOMONTH(BF$15-1,1))-_xlpm.DD,EOMONTH(BF$15-1,1),1,_xlpm.VD),
AND(MONTH($AW437)=MONTH(BF$15),MONTH($AX437)=MONTH(BF$15)),
NETWORKDAYS.INTL($AW437,$AX437,1,_xlpm.VD)))),0)),
$DH437="месяц",
$DR437*BF437,
$DH437="неделя",
$DR437*BF437/7*(ROUNDUP((DAY(EOMONTH(BF$15,0)))/4,0))),
0)</f>
        <v/>
      </c>
      <c r="DZ437" s="125">
        <f t="array" ref="DZ437">
IFERROR(_xlfn.IFS(
$DH437="день_1",
$DR437*$BL437/($AX437-$AW437+1)*BG437*(DAY(EOMONTH(BG$15,0))),
$DH437="день_2",
$DR437/30*MAX(MIN($AX437,EOMONTH(BG$15,0))-MAX($AW437,BG$15)+1,),
$DH437="раб.день",
$DR437/30*(IFERROR(
_xlfn.LET(_xlpm.VD,
CHOOSE(
{1;2;3;4;5;6;7;8;9;10;11;12;13;14;15;16;17;18},
45658,45659,45660,45661,45662,45663,45664,45665,45711,45724,45778,45779,45785,45786,45820,45821,45965,46022),
_xlfn.LET(_xlpm.DD,
MAX(MIN($AX437,EOMONTH(BG$15,0))-MAX($AW437,BG$15),),
_xlfn.IFS(
AND(MONTH($AW437)=MONTH(BG$15),MONTH($AX437)&lt;&gt;MONTH(BG$15)),
NETWORKDAYS.INTL($AW437,$AW437+_xlpm.DD,1,_xlpm.VD),
AND(MONTH($AW437)&lt;&gt;MONTH(BG$15),MONTH($AX437)=MONTH(BG$15)),
NETWORKDAYS.INTL(($AX437)-_xlpm.DD,$AX437,1,_xlpm.VD),
AND(MONTH($AW437)&lt;MONTH(BG$15),MONTH($AX437)&gt;MONTH(BG$15)),
NETWORKDAYS.INTL((EOMONTH(BG$15-1,1))-_xlpm.DD,EOMONTH(BG$15-1,1),1,_xlpm.VD),
AND(MONTH($AW437)=MONTH(BG$15),MONTH($AX437)=MONTH(BG$15)),
NETWORKDAYS.INTL($AW437,$AX437,1,_xlpm.VD)))),0)),
$DH437="месяц",
$DR437*BG437,
$DH437="неделя",
$DR437*BG437/7*(ROUNDUP((DAY(EOMONTH(BG$15,0)))/4,0))),
0)</f>
        <v/>
      </c>
      <c r="EA437" s="125">
        <f t="array" ref="EA437">
IFERROR(_xlfn.IFS(
$DH437="день_1",
$DR437*$BL437/($AX437-$AW437+1)*BH437*(DAY(EOMONTH(BH$15,0))),
$DH437="день_2",
$DR437/30*MAX(MIN($AX437,EOMONTH(BH$15,0))-MAX($AW437,BH$15)+1,),
$DH437="раб.день",
$DR437/30*(IFERROR(
_xlfn.LET(_xlpm.VD,
CHOOSE(
{1;2;3;4;5;6;7;8;9;10;11;12;13;14;15;16;17;18},
45658,45659,45660,45661,45662,45663,45664,45665,45711,45724,45778,45779,45785,45786,45820,45821,45965,46022),
_xlfn.LET(_xlpm.DD,
MAX(MIN($AX437,EOMONTH(BH$15,0))-MAX($AW437,BH$15),),
_xlfn.IFS(
AND(MONTH($AW437)=MONTH(BH$15),MONTH($AX437)&lt;&gt;MONTH(BH$15)),
NETWORKDAYS.INTL($AW437,$AW437+_xlpm.DD,1,_xlpm.VD),
AND(MONTH($AW437)&lt;&gt;MONTH(BH$15),MONTH($AX437)=MONTH(BH$15)),
NETWORKDAYS.INTL(($AX437)-_xlpm.DD,$AX437,1,_xlpm.VD),
AND(MONTH($AW437)&lt;MONTH(BH$15),MONTH($AX437)&gt;MONTH(BH$15)),
NETWORKDAYS.INTL((EOMONTH(BH$15-1,1))-_xlpm.DD,EOMONTH(BH$15-1,1),1,_xlpm.VD),
AND(MONTH($AW437)=MONTH(BH$15),MONTH($AX437)=MONTH(BH$15)),
NETWORKDAYS.INTL($AW437,$AX437,1,_xlpm.VD)))),0)),
$DH437="месяц",
$DR437*BH437,
$DH437="неделя",
$DR437*BH437/7*(ROUNDUP((DAY(EOMONTH(BH$15,0)))/4,0))),
0)</f>
        <v/>
      </c>
      <c r="EB437" s="125">
        <f t="array" ref="EB437">
IFERROR(_xlfn.IFS(
$DH437="день_1",
$DR437*$BL437/($AX437-$AW437+1)*BI437*(DAY(EOMONTH(BI$15,0))),
$DH437="день_2",
$DR437/30*MAX(MIN($AX437,EOMONTH(BI$15,0))-MAX($AW437,BI$15)+1,),
$DH437="раб.день",
$DR437/30*(IFERROR(
_xlfn.LET(_xlpm.VD,
CHOOSE(
{1;2;3;4;5;6;7;8;9;10;11;12;13;14;15;16;17;18},
45658,45659,45660,45661,45662,45663,45664,45665,45711,45724,45778,45779,45785,45786,45820,45821,45965,46022),
_xlfn.LET(_xlpm.DD,
MAX(MIN($AX437,EOMONTH(BI$15,0))-MAX($AW437,BI$15),),
_xlfn.IFS(
AND(MONTH($AW437)=MONTH(BI$15),MONTH($AX437)&lt;&gt;MONTH(BI$15)),
NETWORKDAYS.INTL($AW437,$AW437+_xlpm.DD,1,_xlpm.VD),
AND(MONTH($AW437)&lt;&gt;MONTH(BI$15),MONTH($AX437)=MONTH(BI$15)),
NETWORKDAYS.INTL(($AX437)-_xlpm.DD,$AX437,1,_xlpm.VD),
AND(MONTH($AW437)&lt;MONTH(BI$15),MONTH($AX437)&gt;MONTH(BI$15)),
NETWORKDAYS.INTL((EOMONTH(BI$15-1,1))-_xlpm.DD,EOMONTH(BI$15-1,1),1,_xlpm.VD),
AND(MONTH($AW437)=MONTH(BI$15),MONTH($AX437)=MONTH(BI$15)),
NETWORKDAYS.INTL($AW437,$AX437,1,_xlpm.VD)))),0)),
$DH437="месяц",
$DR437*BI437,
$DH437="неделя",
$DR437*BI437/7*(ROUNDUP((DAY(EOMONTH(BI$15,0)))/4,0))),
0)</f>
        <v/>
      </c>
      <c r="EC437" s="125">
        <f t="array" ref="EC437">
IFERROR(_xlfn.IFS(
$DH437="день_1",
$DR437*$BL437/($AX437-$AW437+1)*BJ437*(DAY(EOMONTH(BJ$15,0))),
$DH437="день_2",
$DR437/30*MAX(MIN($AX437,EOMONTH(BJ$15,0))-MAX($AW437,BJ$15)+1,),
$DH437="раб.день",
$DR437/30*(IFERROR(
_xlfn.LET(_xlpm.VD,
CHOOSE(
{1;2;3;4;5;6;7;8;9;10;11;12;13;14;15;16;17;18},
45658,45659,45660,45661,45662,45663,45664,45665,45711,45724,45778,45779,45785,45786,45820,45821,45965,46022),
_xlfn.LET(_xlpm.DD,
MAX(MIN($AX437,EOMONTH(BJ$15,0))-MAX($AW437,BJ$15),),
_xlfn.IFS(
AND(MONTH($AW437)=MONTH(BJ$15),MONTH($AX437)&lt;&gt;MONTH(BJ$15)),
NETWORKDAYS.INTL($AW437,$AW437+_xlpm.DD,1,_xlpm.VD),
AND(MONTH($AW437)&lt;&gt;MONTH(BJ$15),MONTH($AX437)=MONTH(BJ$15)),
NETWORKDAYS.INTL(($AX437)-_xlpm.DD,$AX437,1,_xlpm.VD),
AND(MONTH($AW437)&lt;MONTH(BJ$15),MONTH($AX437)&gt;MONTH(BJ$15)),
NETWORKDAYS.INTL((EOMONTH(BJ$15-1,1))-_xlpm.DD,EOMONTH(BJ$15-1,1),1,_xlpm.VD),
AND(MONTH($AW437)=MONTH(BJ$15),MONTH($AX437)=MONTH(BJ$15)),
NETWORKDAYS.INTL($AW437,$AX437,1,_xlpm.VD)))),0)),
$DH437="месяц",
$DR437*BJ437,
$DH437="неделя",
$DR437*BJ437/7*(ROUNDUP((DAY(EOMONTH(BJ$15,0)))/4,0))),
0)</f>
        <v/>
      </c>
      <c r="ED437" s="125">
        <f t="array" ref="ED437">
IFERROR(_xlfn.IFS(
$DH437="день_1",
$DR437*$BL437/($AX437-$AW437+1)*BK437*(DAY(EOMONTH(BK$15,0))),
$DH437="день_2",
$DR437/30*MAX(MIN($AX437,EOMONTH(BK$15,0))-MAX($AW437,BK$15)+1,),
$DH437="раб.день",
$DR437/30*(IFERROR(
_xlfn.LET(_xlpm.VD,
CHOOSE(
{1;2;3;4;5;6;7;8;9;10;11;12;13;14;15;16;17;18},
45658,45659,45660,45661,45662,45663,45664,45665,45711,45724,45778,45779,45785,45786,45820,45821,45965,46022),
_xlfn.LET(_xlpm.DD,
MAX(MIN($AX437,EOMONTH(BK$15,0))-MAX($AW437,BK$15),),
_xlfn.IFS(
AND(MONTH($AW437)=MONTH(BK$15),MONTH($AX437)&lt;&gt;MONTH(BK$15)),
NETWORKDAYS.INTL($AW437,$AW437+_xlpm.DD,1,_xlpm.VD),
AND(MONTH($AW437)&lt;&gt;MONTH(BK$15),MONTH($AX437)=MONTH(BK$15)),
NETWORKDAYS.INTL(($AX437)-_xlpm.DD,$AX437,1,_xlpm.VD),
AND(MONTH($AW437)&lt;MONTH(BK$15),MONTH($AX437)&gt;MONTH(BK$15)),
NETWORKDAYS.INTL((EOMONTH(BK$15-1,1))-_xlpm.DD,EOMONTH(BK$15-1,1),1,_xlpm.VD),
AND(MONTH($AW437)=MONTH(BK$15),MONTH($AX437)=MONTH(BK$15)),
NETWORKDAYS.INTL($AW437,$AX437,1,_xlpm.VD)))),0)),
$DH437="месяц",
$DR437*BK437,
$DH437="неделя",
$DR437*BK437/7*(ROUNDUP((DAY(EOMONTH(BK$15,0)))/4,0))),
0)</f>
        <v/>
      </c>
      <c r="EE437" s="125">
        <f>SUM($DS437,$DT437,$DU437,$DV437,$DW437,$DX437,$DY437,$DZ437,$EA437,$EB437,$EC437,$ED437)</f>
        <v/>
      </c>
      <c r="EF437" s="125">
        <f>IFERROR(ROUND($EE437*(1+$EP437),2),0)</f>
        <v/>
      </c>
      <c r="EG437" s="128" t="n">
        <v>1</v>
      </c>
      <c r="EH437" s="126" t="n">
        <v>0</v>
      </c>
      <c r="EI437" s="126">
        <f>ROUND(SUM($EH437:$EH437)*SUM($AB437:$AB437)*$EG437,2)</f>
        <v/>
      </c>
      <c r="EJ437" s="126">
        <f>ROUND($EI437*(1+$EP437),2)</f>
        <v/>
      </c>
      <c r="EK437" s="126" t="n">
        <v>0</v>
      </c>
      <c r="EL437" s="126">
        <f>ROUND(SUM($EK437:$EK437)*SUM($AB437:$AB437)*$EG437,2)</f>
        <v/>
      </c>
      <c r="EM437" s="126">
        <f>ROUND($EL437*(1+$EP437),2)</f>
        <v/>
      </c>
      <c r="EN437" s="126">
        <f>SUM($EE437,$EI437,$EL437)</f>
        <v/>
      </c>
      <c r="EO437" s="126">
        <f>SUM($EF437,$EJ437,$EM437)</f>
        <v/>
      </c>
      <c r="EP437" s="59" t="inlineStr">
        <is>
          <t>20%</t>
        </is>
      </c>
      <c r="EQ437" s="59" t="n"/>
      <c r="ER437" s="60">
        <f t="array" ref="ER437">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MATCH(ES437,
{"AMS";"RussOutdoor";"HD Outdoor";"Ingroup";"IQ";"Ledproduction";"LisChannel";"Logic";"Media-PPL";"NovikovTV | НовиковТВ";"SMA";"SOK";"КрокусТВ | CrocusTV | IndoorTV";"Сити";"ТЯК Москва"},
0)),"")</f>
        <v/>
      </c>
      <c r="ES437" s="60" t="n"/>
      <c r="ET437" s="60">
        <f t="array" ref="ET437">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MATCH(ES437,
{"AMS";"RussOutdoor";"HD Outdoor";"Ingroup";"IQ";"Ledproduction";"LisChannel";"Logic";"Media-PPL";"NovikovTV | НовиковТВ";"SMA";"SOK";"КрокусТВ | CrocusTV | IndoorTV";"Сити";"ТЯК Москва"},
0)),"")</f>
        <v/>
      </c>
      <c r="EU437" s="60" t="n"/>
      <c r="EV437" s="60" t="n"/>
      <c r="EX437" s="110">
        <f t="array" ref="EX437">
($AR437/30
+N("ТРАФИК ПЛОЩАДКИ"))*
(IFERROR(
_xlfn.LET(
_xlpm.GPR,
HLOOKUP($L437,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(MATCH($T437,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IF($Q437="цифровой",_xlpm.GPR/$AG437,_xlpm.GPR/60)),
0)
+N("DWELL TIME"))*
(IF($AB437=0,0,IF($AB437=1,0.3,IF($AB437=2,0.5,IF($AB437&gt;2,1))))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_xlfn.IFS($AC437="да",1.2,$AC437="нет",1)*
_xlfn.IFS($AD437="да",1.2,$AD437="нет",1)*
IF(R437="статический",1,1.2)*
$X437*
INDEX(
{1.2;1;1.2;1.2;1;1.2;1.2;1.2;1.2;1.2;1.2;1;1.2;1.2;1.2;1.2;1;1;1.2;1.2;1.2;1;1;1;1;1.2;1.2;1.2;1.2;1;1;1;1;1.2;1.2;1.2;1.2;1.2;1.2;1.2;1.2;1;1;1.2;1;1;1;1;1.5;1;1;1.5;1.5;1.2},
MATCH($Q437,_xlpm.MI,0)))&gt;{0.02;0.04;0.06;0.1;0.2;0.4;0.6;0.8;1;2;4;6})),
{0;1;2;3;4;5;6;7;8;9;10;11;12},
0)))
+N("КОЭФФИЦИЕНТ КОНТАКТА"))))*
(_xlfn.IFS($X437&lt;0.1,$X437/1000,$X437&gt;25,5.2,AND($X437&gt;=0.1,$X437&lt;=25),(($X437*2+0.1)/10)*($X437/10)))*
IFERROR((_xlfn.LET(
_xlpm.MA,
{0;0.8;0.85;0.9;0.95;1},
_xlpm.MAA,
{0;1;2;3;4;5},
INDEX(_xlpm.MA,MATCH(SUMPRODUCT(--((IF(ROUND(_xlpm.MAA,1)&gt;5,5,ROUND($AB437,1)))&gt;{0;1;2;3;4;5})),_xlpm.MAA,0)))
+N("КОЭФФИЦИЕНТ КОЛ-ВО КОНСТРУКЦИЙ")),1)*
$AB437,0))*
(IF($Q437="цифровой",$AG437/15*$AI437,1)
+N("ДЛЯ ЦИФРЫ"))</f>
        <v/>
      </c>
      <c r="EY437" s="110">
        <f>IFERROR(EX437*AY437,0)</f>
        <v/>
      </c>
      <c r="EZ437" s="131">
        <f>IFERROR(DP437/EY437*1000,0)</f>
        <v/>
      </c>
      <c r="FA437" s="112">
        <f>IFERROR(FC437/FB437,0)</f>
        <v/>
      </c>
      <c r="FB437" s="112">
        <f>IFERROR((FC437/(EY437/FF437*#REF!))*0.825,0)</f>
        <v/>
      </c>
      <c r="FC437" s="112">
        <f>IFERROR(((EX437*30/AR437)*100)/30,0)</f>
        <v/>
      </c>
      <c r="FD437" s="112">
        <f>IFERROR(EY437/G437*100%,0)</f>
        <v/>
      </c>
      <c r="FE437" s="112">
        <f>IFERROR(FD437/FC437*100%,0)</f>
        <v/>
      </c>
      <c r="FF437" s="110">
        <f>IFERROR(AR437/30*AY437,0)</f>
        <v/>
      </c>
    </row>
    <row r="438" ht="13" customHeight="1">
      <c r="A438" s="59" t="n"/>
      <c r="B438" s="60" t="n"/>
      <c r="C438" s="60" t="n"/>
      <c r="D438" s="60">
        <f t="array" ref="D438">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MATCH($E438,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38" s="60">
        <f t="array" ref="E438">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MATCH($F438,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38" s="60" t="inlineStr"/>
      <c r="G438" s="60" t="n"/>
      <c r="H438" s="60">
        <f t="array" ref="H438">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MATCH($I438,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38" s="60" t="n"/>
      <c r="J438" s="60" t="n"/>
      <c r="K438" s="60" t="n"/>
      <c r="L438" s="60" t="n"/>
      <c r="M438" s="60" t="n"/>
      <c r="N438" s="60" t="n"/>
      <c r="O438" s="60" t="n"/>
      <c r="P438" s="60">
        <f t="array" ref="P438">
_xlfn.IFS(
ISNUMBER(MATCH($Q438,{"шелфбаннер","разделитель","монетница","чековая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ISNUMBER(MATCH($Q438,{"LED/LCD","видеокулер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ISNUMBER(MATCH($Q438,{"автомобиль","машина","выставочное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ISNUMBER(MATCH($Q438,{"билборд","лифтовая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ISNUMBER(MATCH($Q438,{"навигация","подвесной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ISNUMBER(MATCH($Q438,{"движущаяся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ISNUMBER(MATCH($Q438,{"каталог","журнал"},)),
"Пресса",
$Q438="","")</f>
        <v/>
      </c>
      <c r="Q438" s="60" t="n"/>
      <c r="R438" s="60">
        <f t="array" ref="R438">
IFERROR(
_xlfn.IFS(
OR(ISNUMBER(MATCH($Q438,{"экспозиция","макет","стенд","автостенд","авто стенд","выставочное пространство","выставочные стенды","модульные выставочные стенды","3Д конструкция","3D конструкция"},)),P438="Экспонирование"),
"нестандартный",
ISNUMBER(MATCH($Q438,{"скроллер","призматрон"},)),
"динамический",
$P438="Видео",
"цифровой",
OR($P438="Пресса",$P438="Щит",$P438="POSm",$P438="Подвес",$P438="Брендирование/оклейка"),
"статический"),"")</f>
        <v/>
      </c>
      <c r="S438" s="59" t="n"/>
      <c r="T438" s="60" t="n"/>
      <c r="U438" s="60" t="n"/>
      <c r="V438" s="60">
        <f>
IF(P438="Видео",
"цифровой постер/ролик",
IF(ISNUMBER(MATCH(Q438,{"короб световой","короб световой | лайтбокс","короб световой | кристалайт","лайтбокс","лайт бокс","кристалайт","LB","lightbox"},)),
"бэклит",
IF(P438="Брендирование/оклейка",
"перфарированная пленка/самоклейка",
IF(P438="Экспонирование",
"под запрос",
IF(P438="Подвес",
"баннер/ткань",
"")))))</f>
        <v/>
      </c>
      <c r="W438" s="59" t="n"/>
      <c r="X438" s="59" t="n"/>
      <c r="Y438" s="59" t="n"/>
      <c r="Z438" s="61" t="n"/>
      <c r="AA438" s="61" t="n"/>
      <c r="AB438" s="61">
        <f>IF(BL438&gt;0,Z438,0)</f>
        <v/>
      </c>
      <c r="AC438" s="59" t="n"/>
      <c r="AD438" s="59" t="n"/>
      <c r="AE438" s="59" t="n"/>
      <c r="AF438" s="59" t="n"/>
      <c r="AG438" s="59" t="n"/>
      <c r="AH438" s="59" t="n"/>
      <c r="AI438" s="59" t="n"/>
      <c r="AJ438" s="59" t="n"/>
      <c r="AK438" s="59" t="n"/>
      <c r="AL438" s="62">
        <f>IFERROR(IF(OR(R438="статический",R438="динамический",R438="нестандартный",R438="",R438=""),"-",IF(AND(AH438="-",AI438="-"),"-",AK438*3600/AH438*AI438)),"-")</f>
        <v/>
      </c>
      <c r="AM438" s="62">
        <f>IFERROR(IF(OR(R438="статический",R438="динамический",R438="",R438="", R438="BTL",R438="нестандартный"),"-",AG438*AI438*AL438/60),"-")</f>
        <v/>
      </c>
      <c r="AN438" s="63">
        <f>IFERROR(IF(AH438="","-",AG438*AI438/AH438),"-")</f>
        <v/>
      </c>
      <c r="AO438" s="59">
        <f>IFERROR(IF(OR($R438="статический",$R438="динамический",$R438="",$R438="",$R438="BTL",$R438="нестандартный"),"-",$AL438*$AY438),"-")</f>
        <v/>
      </c>
      <c r="AP438" s="62">
        <f>IFERROR(IF(OR($R438="статический",$R438="динамический",$R438="",$R438="",$R438="BTL",$R438="нестандартный"),"-",$AM438*AY438),"-")</f>
        <v/>
      </c>
      <c r="AQ438" s="64" t="n"/>
      <c r="AR438" s="61" t="n"/>
      <c r="AS438" s="61" t="n"/>
      <c r="AT438" s="61" t="n"/>
      <c r="AU438" s="65" t="n"/>
      <c r="AV438" s="124">
        <f>IFERROR(DR438/AT438*1000,"n/a")</f>
        <v/>
      </c>
      <c r="AW438" s="67" t="n"/>
      <c r="AX438" s="67" t="n"/>
      <c r="AY438" s="43">
        <f>IFERROR(IF(OR($AW438="",$AX438=""),"",_xlfn.DAYS($AX438+1,$AW438)),"")</f>
        <v/>
      </c>
      <c r="AZ438" s="68">
        <f t="array" ref="AZ438">
_xlfn.LET(_xlpm.COEFF,
IF($AW438+$AX438=0,0,IF(MAX(MIN($AX438,EOMONTH(AZ$15,0))-MAX($AW438,AZ$15)+1,)&gt;0,1,0)),
_xlfn.IFS(
$ES438="LisChannel",
_xlpm.COEFF*
INDEX({1;1;1.2;1.2;1;1;1;1;1.2;1.2;1.2;1.2},
MATCH(MONTH(AZ$15),
{1,2,3,4,5,6,7,8,9,10,11,12})),
CONCATENATE($ES438," ",$L438)="RussOutdoor метро",
_xlpm.COEFF*
INDEX({0.8;0.9;1.1;1.1;1;1;1;1;1.1;1.1;1.1;1.1},
MATCH(MONTH(AZ$15),
{1,2,3,4,5,6,7,8,9,10,11,12})),
$ES438&lt;&gt;"LisChannel",
_xlpm.COEFF,
$ES438&lt;&gt;"RussOutdoor",
_xlpm.COEFF))</f>
        <v/>
      </c>
      <c r="BA438" s="68">
        <f t="array" ref="BA438">
_xlfn.LET(_xlpm.COEFF,
IF($AW438+$AX438=0,0,IF(MAX(MIN($AX438,EOMONTH(BA$15,0))-MAX($AW438,BA$15)+1,)&gt;0,1,0)),
_xlfn.IFS(
$ES438="LisChannel",
_xlpm.COEFF*
INDEX({1;1;1.2;1.2;1;1;1;1;1.2;1.2;1.2;1.2},
MATCH(MONTH(BA$15),
{1,2,3,4,5,6,7,8,9,10,11,12})),
CONCATENATE($ES438," ",$L438)="RussOutdoor метро",
_xlpm.COEFF*
INDEX({0.8;0.9;1.1;1.1;1;1;1;1;1.1;1.1;1.1;1.1},
MATCH(MONTH(BA$15),
{1,2,3,4,5,6,7,8,9,10,11,12})),
$ES438&lt;&gt;"LisChannel",
_xlpm.COEFF,
$ES438&lt;&gt;"RussOutdoor",
_xlpm.COEFF))</f>
        <v/>
      </c>
      <c r="BB438" s="68">
        <f t="array" ref="BB438">
_xlfn.LET(_xlpm.COEFF,
IF($AW438+$AX438=0,0,IF(MAX(MIN($AX438,EOMONTH(BB$15,0))-MAX($AW438,BB$15)+1,)&gt;0,1,0)),
_xlfn.IFS(
$ES438="LisChannel",
_xlpm.COEFF*
INDEX({1;1;1.2;1.2;1;1;1;1;1.2;1.2;1.2;1.2},
MATCH(MONTH(BB$15),
{1,2,3,4,5,6,7,8,9,10,11,12})),
CONCATENATE($ES438," ",$L438)="RussOutdoor метро",
_xlpm.COEFF*
INDEX({0.8;0.9;1.1;1.1;1;1;1;1;1.1;1.1;1.1;1.1},
MATCH(MONTH(BB$15),
{1,2,3,4,5,6,7,8,9,10,11,12})),
$ES438&lt;&gt;"LisChannel",
_xlpm.COEFF,
$ES438&lt;&gt;"RussOutdoor",
_xlpm.COEFF))</f>
        <v/>
      </c>
      <c r="BC438" s="68">
        <f t="array" ref="BC438">
_xlfn.LET(_xlpm.COEFF,
IF($AW438+$AX438=0,0,IF(MAX(MIN($AX438,EOMONTH(BC$15,0))-MAX($AW438,BC$15)+1,)&gt;0,1,0)),
_xlfn.IFS(
$ES438="LisChannel",
_xlpm.COEFF*
INDEX({1;1;1.2;1.2;1;1;1;1;1.2;1.2;1.2;1.2},
MATCH(MONTH(BC$15),
{1,2,3,4,5,6,7,8,9,10,11,12})),
CONCATENATE($ES438," ",$L438)="RussOutdoor метро",
_xlpm.COEFF*
INDEX({0.8;0.9;1.1;1.1;1;1;1;1;1.1;1.1;1.1;1.1},
MATCH(MONTH(BC$15),
{1,2,3,4,5,6,7,8,9,10,11,12})),
$ES438&lt;&gt;"LisChannel",
_xlpm.COEFF,
$ES438&lt;&gt;"RussOutdoor",
_xlpm.COEFF))</f>
        <v/>
      </c>
      <c r="BD438" s="68">
        <f t="array" ref="BD438">
_xlfn.LET(_xlpm.COEFF,
IF($AW438+$AX438=0,0,IF(MAX(MIN($AX438,EOMONTH(BD$15,0))-MAX($AW438,BD$15)+1,)&gt;0,1,0)),
_xlfn.IFS(
$ES438="LisChannel",
_xlpm.COEFF*
INDEX({1;1;1.2;1.2;1;1;1;1;1.2;1.2;1.2;1.2},
MATCH(MONTH(BD$15),
{1,2,3,4,5,6,7,8,9,10,11,12})),
CONCATENATE($ES438," ",$L438)="RussOutdoor метро",
_xlpm.COEFF*
INDEX({0.8;0.9;1.1;1.1;1;1;1;1;1.1;1.1;1.1;1.1},
MATCH(MONTH(BD$15),
{1,2,3,4,5,6,7,8,9,10,11,12})),
$ES438&lt;&gt;"LisChannel",
_xlpm.COEFF,
$ES438&lt;&gt;"RussOutdoor",
_xlpm.COEFF))</f>
        <v/>
      </c>
      <c r="BE438" s="68">
        <f t="array" ref="BE438">
_xlfn.LET(_xlpm.COEFF,
IF($AW438+$AX438=0,0,IF(MAX(MIN($AX438,EOMONTH(BE$15,0))-MAX($AW438,BE$15)+1,)&gt;0,1,0)),
_xlfn.IFS(
$ES438="LisChannel",
_xlpm.COEFF*
INDEX({1;1;1.2;1.2;1;1;1;1;1.2;1.2;1.2;1.2},
MATCH(MONTH(BE$15),
{1,2,3,4,5,6,7,8,9,10,11,12})),
CONCATENATE($ES438," ",$L438)="RussOutdoor метро",
_xlpm.COEFF*
INDEX({0.8;0.9;1.1;1.1;1;1;1;1;1.1;1.1;1.1;1.1},
MATCH(MONTH(BE$15),
{1,2,3,4,5,6,7,8,9,10,11,12})),
$ES438&lt;&gt;"LisChannel",
_xlpm.COEFF,
$ES438&lt;&gt;"RussOutdoor",
_xlpm.COEFF))</f>
        <v/>
      </c>
      <c r="BF438" s="68">
        <f t="array" ref="BF438">
_xlfn.LET(_xlpm.COEFF,
IF($AW438+$AX438=0,0,IF(MAX(MIN($AX438,EOMONTH(BF$15,0))-MAX($AW438,BF$15)+1,)&gt;0,1,0)),
_xlfn.IFS(
$ES438="LisChannel",
_xlpm.COEFF*
INDEX({1;1;1.2;1.2;1;1;1;1;1.2;1.2;1.2;1.2},
MATCH(MONTH(BF$15),
{1,2,3,4,5,6,7,8,9,10,11,12})),
CONCATENATE($ES438," ",$L438)="RussOutdoor метро",
_xlpm.COEFF*
INDEX({0.8;0.9;1.1;1.1;1;1;1;1;1.1;1.1;1.1;1.1},
MATCH(MONTH(BF$15),
{1,2,3,4,5,6,7,8,9,10,11,12})),
$ES438&lt;&gt;"LisChannel",
_xlpm.COEFF,
$ES438&lt;&gt;"RussOutdoor",
_xlpm.COEFF))</f>
        <v/>
      </c>
      <c r="BG438" s="68">
        <f t="array" ref="BG438">
_xlfn.LET(_xlpm.COEFF,
IF($AW438+$AX438=0,0,IF(MAX(MIN($AX438,EOMONTH(BG$15,0))-MAX($AW438,BG$15)+1,)&gt;0,1,0)),
_xlfn.IFS(
$ES438="LisChannel",
_xlpm.COEFF*
INDEX({1;1;1.2;1.2;1;1;1;1;1.2;1.2;1.2;1.2},
MATCH(MONTH(BG$15),
{1,2,3,4,5,6,7,8,9,10,11,12})),
CONCATENATE($ES438," ",$L438)="RussOutdoor метро",
_xlpm.COEFF*
INDEX({0.8;0.9;1.1;1.1;1;1;1;1;1.1;1.1;1.1;1.1},
MATCH(MONTH(BG$15),
{1,2,3,4,5,6,7,8,9,10,11,12})),
$ES438&lt;&gt;"LisChannel",
_xlpm.COEFF,
$ES438&lt;&gt;"RussOutdoor",
_xlpm.COEFF))</f>
        <v/>
      </c>
      <c r="BH438" s="68">
        <f t="array" ref="BH438">
_xlfn.LET(_xlpm.COEFF,
IF($AW438+$AX438=0,0,IF(MAX(MIN($AX438,EOMONTH(BH$15,0))-MAX($AW438,BH$15)+1,)&gt;0,1,0)),
_xlfn.IFS(
$ES438="LisChannel",
_xlpm.COEFF*
INDEX({1;1;1.2;1.2;1;1;1;1;1.2;1.2;1.2;1.2},
MATCH(MONTH(BH$15),
{1,2,3,4,5,6,7,8,9,10,11,12})),
CONCATENATE($ES438," ",$L438)="RussOutdoor метро",
_xlpm.COEFF*
INDEX({0.8;0.9;1.1;1.1;1;1;1;1;1.1;1.1;1.1;1.1},
MATCH(MONTH(BH$15),
{1,2,3,4,5,6,7,8,9,10,11,12})),
$ES438&lt;&gt;"LisChannel",
_xlpm.COEFF,
$ES438&lt;&gt;"RussOutdoor",
_xlpm.COEFF))</f>
        <v/>
      </c>
      <c r="BI438" s="68">
        <f t="array" ref="BI438">
_xlfn.LET(_xlpm.COEFF,
IF($AW438+$AX438=0,0,IF(MAX(MIN($AX438,EOMONTH(BI$15,0))-MAX($AW438,BI$15)+1,)&gt;0,1,0)),
_xlfn.IFS(
$ES438="LisChannel",
_xlpm.COEFF*
INDEX({1;1;1.2;1.2;1;1;1;1;1.2;1.2;1.2;1.2},
MATCH(MONTH(BI$15),
{1,2,3,4,5,6,7,8,9,10,11,12})),
CONCATENATE($ES438," ",$L438)="RussOutdoor метро",
_xlpm.COEFF*
INDEX({0.8;0.9;1.1;1.1;1;1;1;1;1.1;1.1;1.1;1.1},
MATCH(MONTH(BI$15),
{1,2,3,4,5,6,7,8,9,10,11,12})),
$ES438&lt;&gt;"LisChannel",
_xlpm.COEFF,
$ES438&lt;&gt;"RussOutdoor",
_xlpm.COEFF))</f>
        <v/>
      </c>
      <c r="BJ438" s="68">
        <f t="array" ref="BJ438">
_xlfn.LET(_xlpm.COEFF,
IF($AW438+$AX438=0,0,IF(MAX(MIN($AX438,EOMONTH(BJ$15,0))-MAX($AW438,BJ$15)+1,)&gt;0,1,0)),
_xlfn.IFS(
$ES438="LisChannel",
_xlpm.COEFF*
INDEX({1;1;1.2;1.2;1;1;1;1;1.2;1.2;1.2;1.2},
MATCH(MONTH(BJ$15),
{1,2,3,4,5,6,7,8,9,10,11,12})),
CONCATENATE($ES438," ",$L438)="RussOutdoor метро",
_xlpm.COEFF*
INDEX({0.8;0.9;1.1;1.1;1;1;1;1;1.1;1.1;1.1;1.1},
MATCH(MONTH(BJ$15),
{1,2,3,4,5,6,7,8,9,10,11,12})),
$ES438&lt;&gt;"LisChannel",
_xlpm.COEFF,
$ES438&lt;&gt;"RussOutdoor",
_xlpm.COEFF))</f>
        <v/>
      </c>
      <c r="BK438" s="68">
        <f t="array" ref="BK438">
_xlfn.LET(_xlpm.COEFF,
IF($AW438+$AX438=0,0,IF(MAX(MIN($AX438,EOMONTH(BK$15,0))-MAX($AW438,BK$15)+1,)&gt;0,1,0)),
_xlfn.IFS(
$ES438="LisChannel",
_xlpm.COEFF*
INDEX({1;1;1.2;1.2;1;1;1;1;1.2;1.2;1.2;1.2},
MATCH(MONTH(BK$15),
{1,2,3,4,5,6,7,8,9,10,11,12})),
CONCATENATE($ES438," ",$L438)="RussOutdoor метро",
_xlpm.COEFF*
INDEX({0.8;0.9;1.1;1.1;1;1;1;1;1.1;1.1;1.1;1.1},
MATCH(MONTH(BK$15),
{1,2,3,4,5,6,7,8,9,10,11,12})),
$ES438&lt;&gt;"LisChannel",
_xlpm.COEFF,
$ES438&lt;&gt;"RussOutdoor",
_xlpm.COEFF))</f>
        <v/>
      </c>
      <c r="BL438" s="62">
        <f>COUNTIFS($AZ438:$BK438,"&gt;0")</f>
        <v/>
      </c>
      <c r="BM438" s="65" t="n"/>
      <c r="BN438" s="125">
        <f>$DJ438</f>
        <v/>
      </c>
      <c r="BO438" s="63">
        <f>$DQ438</f>
        <v/>
      </c>
      <c r="BP438" s="125">
        <f>
IFERROR(
IF($BL438=0,0,
$BN438*(1-$BO438)),
0)</f>
        <v/>
      </c>
      <c r="BQ438" s="125">
        <f t="array" ref="BQ438">
IFERROR(
_xlfn.IFS(
$DH438="день_1",
$BP438*$BL438/($AX438-$AW438+1)*AZ438*(DAY(EOMONTH(AZ$15,0))),
$DH438="день_2",
$BP438/30*MAX(MIN($AX438,EOMONTH(AZ$15,0))-MAX($AW438,AZ$15)+1,),
$DH438="раб.день",
$BP438/30*(IFERROR(
_xlfn.LET(_xlpm.VD,
CHOOSE(
{1;2;3;4;5;6;7;8;9;10;11;12;13;14;15;16;17;18},
45658,45659,45660,45661,45662,45663,45664,45665,45711,45724,45778,45779,45785,45786,45820,45821,45965,46022),
_xlfn.LET(_xlpm.DD,
MAX(MIN($AX438,EOMONTH(AZ$15,0))-MAX($AW438,AZ$15),),
_xlfn.IFS(
AND(MONTH($AW438)=MONTH(AZ$15),MONTH($AX438)&lt;&gt;MONTH(AZ$15)),
NETWORKDAYS.INTL($AW438,$AW438+_xlpm.DD,1,_xlpm.VD),
AND(MONTH($AW438)&lt;&gt;MONTH(AZ$15),MONTH($AX438)=MONTH(AZ$15)),
NETWORKDAYS.INTL(($AX438)-_xlpm.DD,$AX438,1,_xlpm.VD),
AND(MONTH($AW438)&lt;MONTH(AZ$15),MONTH($AX438)&gt;MONTH(AZ$15)),
NETWORKDAYS.INTL((EOMONTH(AZ$15-1,1))-_xlpm.DD,EOMONTH(AZ$15-1,1),1,_xlpm.VD),
AND(MONTH($AW438)=MONTH(AZ$15),MONTH($AX438)=MONTH(AZ$15)),
NETWORKDAYS.INTL($AW438,$AX438,1,_xlpm.VD)))),0)),
$DH438="месяц",
$BP438*AZ438,
$DH438="неделя",
$BP438*AZ438/7*(ROUNDUP((DAY(EOMONTH(AZ$15,0)))/4,0))),
0)</f>
        <v/>
      </c>
      <c r="BR438" s="125">
        <f t="array" ref="BR438">
IFERROR(
_xlfn.IFS(
$DH438="день_1",
$BP438*$BL438/($AX438-$AW438+1)*BA438*(DAY(EOMONTH(BA$15,0))),
$DH438="день_2",
$BP438/30*MAX(MIN($AX438,EOMONTH(BA$15,0))-MAX($AW438,BA$15)+1,),
$DH438="раб.день",
$BP438/30*(IFERROR(
_xlfn.LET(_xlpm.VD,
CHOOSE(
{1;2;3;4;5;6;7;8;9;10;11;12;13;14;15;16;17;18},
45658,45659,45660,45661,45662,45663,45664,45665,45711,45724,45778,45779,45785,45786,45820,45821,45965,46022),
_xlfn.LET(_xlpm.DD,
MAX(MIN($AX438,EOMONTH(BA$15,0))-MAX($AW438,BA$15),),
_xlfn.IFS(
AND(MONTH($AW438)=MONTH(BA$15),MONTH($AX438)&lt;&gt;MONTH(BA$15)),
NETWORKDAYS.INTL($AW438,$AW438+_xlpm.DD,1,_xlpm.VD),
AND(MONTH($AW438)&lt;&gt;MONTH(BA$15),MONTH($AX438)=MONTH(BA$15)),
NETWORKDAYS.INTL(($AX438)-_xlpm.DD,$AX438,1,_xlpm.VD),
AND(MONTH($AW438)&lt;MONTH(BA$15),MONTH($AX438)&gt;MONTH(BA$15)),
NETWORKDAYS.INTL((EOMONTH(BA$15-1,1))-_xlpm.DD,EOMONTH(BA$15-1,1),1,_xlpm.VD),
AND(MONTH($AW438)=MONTH(BA$15),MONTH($AX438)=MONTH(BA$15)),
NETWORKDAYS.INTL($AW438,$AX438,1,_xlpm.VD)))),0)),
$DH438="месяц",
$BP438*BA438,
$DH438="неделя",
$BP438*BA438/7*(ROUNDUP((DAY(EOMONTH(BA$15,0)))/4,0))),
0)</f>
        <v/>
      </c>
      <c r="BS438" s="125">
        <f t="array" ref="BS438">
IFERROR(
_xlfn.IFS(
$DH438="день_1",
$BP438*$BL438/($AX438-$AW438+1)*BB438*(DAY(EOMONTH(BB$15,0))),
$DH438="день_2",
$BP438/30*MAX(MIN($AX438,EOMONTH(BB$15,0))-MAX($AW438,BB$15)+1,),
$DH438="раб.день",
$BP438/30*(IFERROR(
_xlfn.LET(_xlpm.VD,
CHOOSE(
{1;2;3;4;5;6;7;8;9;10;11;12;13;14;15;16;17;18},
45658,45659,45660,45661,45662,45663,45664,45665,45711,45724,45778,45779,45785,45786,45820,45821,45965,46022),
_xlfn.LET(_xlpm.DD,
MAX(MIN($AX438,EOMONTH(BB$15,0))-MAX($AW438,BB$15),),
_xlfn.IFS(
AND(MONTH($AW438)=MONTH(BB$15),MONTH($AX438)&lt;&gt;MONTH(BB$15)),
NETWORKDAYS.INTL($AW438,$AW438+_xlpm.DD,1,_xlpm.VD),
AND(MONTH($AW438)&lt;&gt;MONTH(BB$15),MONTH($AX438)=MONTH(BB$15)),
NETWORKDAYS.INTL(($AX438)-_xlpm.DD,$AX438,1,_xlpm.VD),
AND(MONTH($AW438)&lt;MONTH(BB$15),MONTH($AX438)&gt;MONTH(BB$15)),
NETWORKDAYS.INTL((EOMONTH(BB$15-1,1))-_xlpm.DD,EOMONTH(BB$15-1,1),1,_xlpm.VD),
AND(MONTH($AW438)=MONTH(BB$15),MONTH($AX438)=MONTH(BB$15)),
NETWORKDAYS.INTL($AW438,$AX438,1,_xlpm.VD)))),0)),
$DH438="месяц",
$BP438*BB438,
$DH438="неделя",
$BP438*BB438/7*(ROUNDUP((DAY(EOMONTH(BB$15,0)))/4,0))),
0)</f>
        <v/>
      </c>
      <c r="BT438" s="125">
        <f t="array" ref="BT438">
IFERROR(
_xlfn.IFS(
$DH438="день_1",
$BP438*$BL438/($AX438-$AW438+1)*BC438*(DAY(EOMONTH(BC$15,0))),
$DH438="день_2",
$BP438/30*MAX(MIN($AX438,EOMONTH(BC$15,0))-MAX($AW438,BC$15)+1,),
$DH438="раб.день",
$BP438/30*(IFERROR(
_xlfn.LET(_xlpm.VD,
CHOOSE(
{1;2;3;4;5;6;7;8;9;10;11;12;13;14;15;16;17;18},
45658,45659,45660,45661,45662,45663,45664,45665,45711,45724,45778,45779,45785,45786,45820,45821,45965,46022),
_xlfn.LET(_xlpm.DD,
MAX(MIN($AX438,EOMONTH(BC$15,0))-MAX($AW438,BC$15),),
_xlfn.IFS(
AND(MONTH($AW438)=MONTH(BC$15),MONTH($AX438)&lt;&gt;MONTH(BC$15)),
NETWORKDAYS.INTL($AW438,$AW438+_xlpm.DD,1,_xlpm.VD),
AND(MONTH($AW438)&lt;&gt;MONTH(BC$15),MONTH($AX438)=MONTH(BC$15)),
NETWORKDAYS.INTL(($AX438)-_xlpm.DD,$AX438,1,_xlpm.VD),
AND(MONTH($AW438)&lt;MONTH(BC$15),MONTH($AX438)&gt;MONTH(BC$15)),
NETWORKDAYS.INTL((EOMONTH(BC$15-1,1))-_xlpm.DD,EOMONTH(BC$15-1,1),1,_xlpm.VD),
AND(MONTH($AW438)=MONTH(BC$15),MONTH($AX438)=MONTH(BC$15)),
NETWORKDAYS.INTL($AW438,$AX438,1,_xlpm.VD)))),0)),
$DH438="месяц",
$BP438*BC438,
$DH438="неделя",
$BP438*BC438/7*(ROUNDUP((DAY(EOMONTH(BC$15,0)))/4,0))),
0)</f>
        <v/>
      </c>
      <c r="BU438" s="125">
        <f t="array" ref="BU438">
IFERROR(
_xlfn.IFS(
$DH438="день_1",
$BP438*$BL438/($AX438-$AW438+1)*BD438*(DAY(EOMONTH(BD$15,0))),
$DH438="день_2",
$BP438/30*MAX(MIN($AX438,EOMONTH(BD$15,0))-MAX($AW438,BD$15)+1,),
$DH438="раб.день",
$BP438/30*(IFERROR(
_xlfn.LET(_xlpm.VD,
CHOOSE(
{1;2;3;4;5;6;7;8;9;10;11;12;13;14;15;16;17;18},
45658,45659,45660,45661,45662,45663,45664,45665,45711,45724,45778,45779,45785,45786,45820,45821,45965,46022),
_xlfn.LET(_xlpm.DD,
MAX(MIN($AX438,EOMONTH(BD$15,0))-MAX($AW438,BD$15),),
_xlfn.IFS(
AND(MONTH($AW438)=MONTH(BD$15),MONTH($AX438)&lt;&gt;MONTH(BD$15)),
NETWORKDAYS.INTL($AW438,$AW438+_xlpm.DD,1,_xlpm.VD),
AND(MONTH($AW438)&lt;&gt;MONTH(BD$15),MONTH($AX438)=MONTH(BD$15)),
NETWORKDAYS.INTL(($AX438)-_xlpm.DD,$AX438,1,_xlpm.VD),
AND(MONTH($AW438)&lt;MONTH(BD$15),MONTH($AX438)&gt;MONTH(BD$15)),
NETWORKDAYS.INTL((EOMONTH(BD$15-1,1))-_xlpm.DD,EOMONTH(BD$15-1,1),1,_xlpm.VD),
AND(MONTH($AW438)=MONTH(BD$15),MONTH($AX438)=MONTH(BD$15)),
NETWORKDAYS.INTL($AW438,$AX438,1,_xlpm.VD)))),0)),
$DH438="месяц",
$BP438*BD438,
$DH438="неделя",
$BP438*BD438/7*(ROUNDUP((DAY(EOMONTH(BD$15,0)))/4,0))),
0)</f>
        <v/>
      </c>
      <c r="BV438" s="125">
        <f t="array" ref="BV438">
IFERROR(
_xlfn.IFS(
$DH438="день_1",
$BP438*$BL438/($AX438-$AW438+1)*BE438*(DAY(EOMONTH(BE$15,0))),
$DH438="день_2",
$BP438/30*MAX(MIN($AX438,EOMONTH(BE$15,0))-MAX($AW438,BE$15)+1,),
$DH438="раб.день",
$BP438/30*(IFERROR(
_xlfn.LET(_xlpm.VD,
CHOOSE(
{1;2;3;4;5;6;7;8;9;10;11;12;13;14;15;16;17;18},
45658,45659,45660,45661,45662,45663,45664,45665,45711,45724,45778,45779,45785,45786,45820,45821,45965,46022),
_xlfn.LET(_xlpm.DD,
MAX(MIN($AX438,EOMONTH(BE$15,0))-MAX($AW438,BE$15),),
_xlfn.IFS(
AND(MONTH($AW438)=MONTH(BE$15),MONTH($AX438)&lt;&gt;MONTH(BE$15)),
NETWORKDAYS.INTL($AW438,$AW438+_xlpm.DD,1,_xlpm.VD),
AND(MONTH($AW438)&lt;&gt;MONTH(BE$15),MONTH($AX438)=MONTH(BE$15)),
NETWORKDAYS.INTL(($AX438)-_xlpm.DD,$AX438,1,_xlpm.VD),
AND(MONTH($AW438)&lt;MONTH(BE$15),MONTH($AX438)&gt;MONTH(BE$15)),
NETWORKDAYS.INTL((EOMONTH(BE$15-1,1))-_xlpm.DD,EOMONTH(BE$15-1,1),1,_xlpm.VD),
AND(MONTH($AW438)=MONTH(BE$15),MONTH($AX438)=MONTH(BE$15)),
NETWORKDAYS.INTL($AW438,$AX438,1,_xlpm.VD)))),0)),
$DH438="месяц",
$BP438*BE438,
$DH438="неделя",
$BP438*BE438/7*(ROUNDUP((DAY(EOMONTH(BE$15,0)))/4,0))),
0)</f>
        <v/>
      </c>
      <c r="BW438" s="125">
        <f t="array" ref="BW438">
IFERROR(
_xlfn.IFS(
$DH438="день_1",
$BP438*$BL438/($AX438-$AW438+1)*BF438*(DAY(EOMONTH(BF$15,0))),
$DH438="день_2",
$BP438/30*MAX(MIN($AX438,EOMONTH(BF$15,0))-MAX($AW438,BF$15)+1,),
$DH438="раб.день",
$BP438/30*(IFERROR(
_xlfn.LET(_xlpm.VD,
CHOOSE(
{1;2;3;4;5;6;7;8;9;10;11;12;13;14;15;16;17;18},
45658,45659,45660,45661,45662,45663,45664,45665,45711,45724,45778,45779,45785,45786,45820,45821,45965,46022),
_xlfn.LET(_xlpm.DD,
MAX(MIN($AX438,EOMONTH(BF$15,0))-MAX($AW438,BF$15),),
_xlfn.IFS(
AND(MONTH($AW438)=MONTH(BF$15),MONTH($AX438)&lt;&gt;MONTH(BF$15)),
NETWORKDAYS.INTL($AW438,$AW438+_xlpm.DD,1,_xlpm.VD),
AND(MONTH($AW438)&lt;&gt;MONTH(BF$15),MONTH($AX438)=MONTH(BF$15)),
NETWORKDAYS.INTL(($AX438)-_xlpm.DD,$AX438,1,_xlpm.VD),
AND(MONTH($AW438)&lt;MONTH(BF$15),MONTH($AX438)&gt;MONTH(BF$15)),
NETWORKDAYS.INTL((EOMONTH(BF$15-1,1))-_xlpm.DD,EOMONTH(BF$15-1,1),1,_xlpm.VD),
AND(MONTH($AW438)=MONTH(BF$15),MONTH($AX438)=MONTH(BF$15)),
NETWORKDAYS.INTL($AW438,$AX438,1,_xlpm.VD)))),0)),
$DH438="месяц",
$BP438*BF438,
$DH438="неделя",
$BP438*BF438/7*(ROUNDUP((DAY(EOMONTH(BF$15,0)))/4,0))),
0)</f>
        <v/>
      </c>
      <c r="BX438" s="125">
        <f t="array" ref="BX438">
IFERROR(
_xlfn.IFS(
$DH438="день_1",
$BP438*$BL438/($AX438-$AW438+1)*BG438*(DAY(EOMONTH(BG$15,0))),
$DH438="день_2",
$BP438/30*MAX(MIN($AX438,EOMONTH(BG$15,0))-MAX($AW438,BG$15)+1,),
$DH438="раб.день",
$BP438/30*(IFERROR(
_xlfn.LET(_xlpm.VD,
CHOOSE(
{1;2;3;4;5;6;7;8;9;10;11;12;13;14;15;16;17;18},
45658,45659,45660,45661,45662,45663,45664,45665,45711,45724,45778,45779,45785,45786,45820,45821,45965,46022),
_xlfn.LET(_xlpm.DD,
MAX(MIN($AX438,EOMONTH(BG$15,0))-MAX($AW438,BG$15),),
_xlfn.IFS(
AND(MONTH($AW438)=MONTH(BG$15),MONTH($AX438)&lt;&gt;MONTH(BG$15)),
NETWORKDAYS.INTL($AW438,$AW438+_xlpm.DD,1,_xlpm.VD),
AND(MONTH($AW438)&lt;&gt;MONTH(BG$15),MONTH($AX438)=MONTH(BG$15)),
NETWORKDAYS.INTL(($AX438)-_xlpm.DD,$AX438,1,_xlpm.VD),
AND(MONTH($AW438)&lt;MONTH(BG$15),MONTH($AX438)&gt;MONTH(BG$15)),
NETWORKDAYS.INTL((EOMONTH(BG$15-1,1))-_xlpm.DD,EOMONTH(BG$15-1,1),1,_xlpm.VD),
AND(MONTH($AW438)=MONTH(BG$15),MONTH($AX438)=MONTH(BG$15)),
NETWORKDAYS.INTL($AW438,$AX438,1,_xlpm.VD)))),0)),
$DH438="месяц",
$BP438*BG438,
$DH438="неделя",
$BP438*BG438/7*(ROUNDUP((DAY(EOMONTH(BG$15,0)))/4,0))),
0)</f>
        <v/>
      </c>
      <c r="BY438" s="125">
        <f t="array" ref="BY438">
IFERROR(
_xlfn.IFS(
$DH438="день_1",
$BP438*$BL438/($AX438-$AW438+1)*BH438*(DAY(EOMONTH(BH$15,0))),
$DH438="день_2",
$BP438/30*MAX(MIN($AX438,EOMONTH(BH$15,0))-MAX($AW438,BH$15)+1,),
$DH438="раб.день",
$BP438/30*(IFERROR(
_xlfn.LET(_xlpm.VD,
CHOOSE(
{1;2;3;4;5;6;7;8;9;10;11;12;13;14;15;16;17;18},
45658,45659,45660,45661,45662,45663,45664,45665,45711,45724,45778,45779,45785,45786,45820,45821,45965,46022),
_xlfn.LET(_xlpm.DD,
MAX(MIN($AX438,EOMONTH(BH$15,0))-MAX($AW438,BH$15),),
_xlfn.IFS(
AND(MONTH($AW438)=MONTH(BH$15),MONTH($AX438)&lt;&gt;MONTH(BH$15)),
NETWORKDAYS.INTL($AW438,$AW438+_xlpm.DD,1,_xlpm.VD),
AND(MONTH($AW438)&lt;&gt;MONTH(BH$15),MONTH($AX438)=MONTH(BH$15)),
NETWORKDAYS.INTL(($AX438)-_xlpm.DD,$AX438,1,_xlpm.VD),
AND(MONTH($AW438)&lt;MONTH(BH$15),MONTH($AX438)&gt;MONTH(BH$15)),
NETWORKDAYS.INTL((EOMONTH(BH$15-1,1))-_xlpm.DD,EOMONTH(BH$15-1,1),1,_xlpm.VD),
AND(MONTH($AW438)=MONTH(BH$15),MONTH($AX438)=MONTH(BH$15)),
NETWORKDAYS.INTL($AW438,$AX438,1,_xlpm.VD)))),0)),
$DH438="месяц",
$BP438*BH438,
$DH438="неделя",
$BP438*BH438/7*(ROUNDUP((DAY(EOMONTH(BH$15,0)))/4,0))),
0)</f>
        <v/>
      </c>
      <c r="BZ438" s="125">
        <f t="array" ref="BZ438">
IFERROR(
_xlfn.IFS(
$DH438="день_1",
$BP438*$BL438/($AX438-$AW438+1)*BI438*(DAY(EOMONTH(BI$15,0))),
$DH438="день_2",
$BP438/30*MAX(MIN($AX438,EOMONTH(BI$15,0))-MAX($AW438,BI$15)+1,),
$DH438="раб.день",
$BP438/30*(IFERROR(
_xlfn.LET(_xlpm.VD,
CHOOSE(
{1;2;3;4;5;6;7;8;9;10;11;12;13;14;15;16;17;18},
45658,45659,45660,45661,45662,45663,45664,45665,45711,45724,45778,45779,45785,45786,45820,45821,45965,46022),
_xlfn.LET(_xlpm.DD,
MAX(MIN($AX438,EOMONTH(BI$15,0))-MAX($AW438,BI$15),),
_xlfn.IFS(
AND(MONTH($AW438)=MONTH(BI$15),MONTH($AX438)&lt;&gt;MONTH(BI$15)),
NETWORKDAYS.INTL($AW438,$AW438+_xlpm.DD,1,_xlpm.VD),
AND(MONTH($AW438)&lt;&gt;MONTH(BI$15),MONTH($AX438)=MONTH(BI$15)),
NETWORKDAYS.INTL(($AX438)-_xlpm.DD,$AX438,1,_xlpm.VD),
AND(MONTH($AW438)&lt;MONTH(BI$15),MONTH($AX438)&gt;MONTH(BI$15)),
NETWORKDAYS.INTL((EOMONTH(BI$15-1,1))-_xlpm.DD,EOMONTH(BI$15-1,1),1,_xlpm.VD),
AND(MONTH($AW438)=MONTH(BI$15),MONTH($AX438)=MONTH(BI$15)),
NETWORKDAYS.INTL($AW438,$AX438,1,_xlpm.VD)))),0)),
$DH438="месяц",
$BP438*BI438,
$DH438="неделя",
$BP438*BI438/7*(ROUNDUP((DAY(EOMONTH(BI$15,0)))/4,0))),
0)</f>
        <v/>
      </c>
      <c r="CA438" s="125">
        <f t="array" ref="CA438">
IFERROR(
_xlfn.IFS(
$DH438="день_1",
$BP438*$BL438/($AX438-$AW438+1)*BJ438*(DAY(EOMONTH(BJ$15,0))),
$DH438="день_2",
$BP438/30*MAX(MIN($AX438,EOMONTH(BJ$15,0))-MAX($AW438,BJ$15)+1,),
$DH438="раб.день",
$BP438/30*(IFERROR(
_xlfn.LET(_xlpm.VD,
CHOOSE(
{1;2;3;4;5;6;7;8;9;10;11;12;13;14;15;16;17;18},
45658,45659,45660,45661,45662,45663,45664,45665,45711,45724,45778,45779,45785,45786,45820,45821,45965,46022),
_xlfn.LET(_xlpm.DD,
MAX(MIN($AX438,EOMONTH(BJ$15,0))-MAX($AW438,BJ$15),),
_xlfn.IFS(
AND(MONTH($AW438)=MONTH(BJ$15),MONTH($AX438)&lt;&gt;MONTH(BJ$15)),
NETWORKDAYS.INTL($AW438,$AW438+_xlpm.DD,1,_xlpm.VD),
AND(MONTH($AW438)&lt;&gt;MONTH(BJ$15),MONTH($AX438)=MONTH(BJ$15)),
NETWORKDAYS.INTL(($AX438)-_xlpm.DD,$AX438,1,_xlpm.VD),
AND(MONTH($AW438)&lt;MONTH(BJ$15),MONTH($AX438)&gt;MONTH(BJ$15)),
NETWORKDAYS.INTL((EOMONTH(BJ$15-1,1))-_xlpm.DD,EOMONTH(BJ$15-1,1),1,_xlpm.VD),
AND(MONTH($AW438)=MONTH(BJ$15),MONTH($AX438)=MONTH(BJ$15)),
NETWORKDAYS.INTL($AW438,$AX438,1,_xlpm.VD)))),0)),
$DH438="месяц",
$BP438*BJ438,
$DH438="неделя",
$BP438*BJ438/7*(ROUNDUP((DAY(EOMONTH(BJ$15,0)))/4,0))),
0)</f>
        <v/>
      </c>
      <c r="CB438" s="125">
        <f t="array" ref="CB438">
IFERROR(
_xlfn.IFS(
$DH438="день_1",
$BP438*$BL438/($AX438-$AW438+1)*BK438*(DAY(EOMONTH(BK$15,0))),
$DH438="день_2",
$BP438/30*MAX(MIN($AX438,EOMONTH(BK$15,0))-MAX($AW438,BK$15)+1,),
$DH438="раб.день",
$BP438/30*(IFERROR(
_xlfn.LET(_xlpm.VD,
CHOOSE(
{1;2;3;4;5;6;7;8;9;10;11;12;13;14;15;16;17;18},
45658,45659,45660,45661,45662,45663,45664,45665,45711,45724,45778,45779,45785,45786,45820,45821,45965,46022),
_xlfn.LET(_xlpm.DD,
MAX(MIN($AX438,EOMONTH(BK$15,0))-MAX($AW438,BK$15),),
_xlfn.IFS(
AND(MONTH($AW438)=MONTH(BK$15),MONTH($AX438)&lt;&gt;MONTH(BK$15)),
NETWORKDAYS.INTL($AW438,$AW438+_xlpm.DD,1,_xlpm.VD),
AND(MONTH($AW438)&lt;&gt;MONTH(BK$15),MONTH($AX438)=MONTH(BK$15)),
NETWORKDAYS.INTL(($AX438)-_xlpm.DD,$AX438,1,_xlpm.VD),
AND(MONTH($AW438)&lt;MONTH(BK$15),MONTH($AX438)&gt;MONTH(BK$15)),
NETWORKDAYS.INTL((EOMONTH(BK$15-1,1))-_xlpm.DD,EOMONTH(BK$15-1,1),1,_xlpm.VD),
AND(MONTH($AW438)=MONTH(BK$15),MONTH($AX438)=MONTH(BK$15)),
NETWORKDAYS.INTL($AW438,$AX438,1,_xlpm.VD)))),0)),
$DH438="месяц",
$BP438*BK438,
$DH438="неделя",
$BP438*BK438/7*(ROUNDUP((DAY(EOMONTH(BK$15,0)))/4,0))),
0)</f>
        <v/>
      </c>
      <c r="CC438" s="125">
        <f>SUM($BQ438:$CB438)</f>
        <v/>
      </c>
      <c r="CD438" s="126">
        <f>SUM($EH438:$EH438)</f>
        <v/>
      </c>
      <c r="CE438" s="126">
        <f>$CD438*$AB438</f>
        <v/>
      </c>
      <c r="CF438" s="126">
        <f>SUM($EK438:$EK438)</f>
        <v/>
      </c>
      <c r="CG438" s="126">
        <f>$CF438*$AB438</f>
        <v/>
      </c>
      <c r="CH438" s="126">
        <f>SUM($CC438,$CE438,$CG438)</f>
        <v/>
      </c>
      <c r="CI438" s="126">
        <f>$CH438*(1+$CM438)</f>
        <v/>
      </c>
      <c r="CJ438" s="127" t="n">
        <v>0</v>
      </c>
      <c r="CK438" s="126">
        <f>SUM($CH438:$CH438)*(1+$CJ438)</f>
        <v/>
      </c>
      <c r="CL438" s="126">
        <f>SUM($CH438:$CH438)*(1+$CM438)</f>
        <v/>
      </c>
      <c r="CM438" s="59" t="inlineStr">
        <is>
          <t>20%</t>
        </is>
      </c>
      <c r="CN438" s="59" t="n"/>
      <c r="CO438" s="72" t="n"/>
      <c r="CP438" s="59" t="n"/>
      <c r="CQ438" s="73" t="n"/>
      <c r="CR438" s="73" t="n"/>
      <c r="CS438" s="73" t="n"/>
      <c r="CT438" s="72" t="n"/>
      <c r="CU438" s="79" t="inlineStr">
        <is>
          <t> </t>
        </is>
      </c>
      <c r="CV438" s="60" t="n"/>
      <c r="CW438" s="60" t="n"/>
      <c r="CX438" s="60" t="n"/>
      <c r="CY438" s="127">
        <f>IFERROR(($CC438-$EE438)/($EE438/(1-$DQ438)),0)</f>
        <v/>
      </c>
      <c r="CZ438" s="127">
        <f>IFERROR(1-$EI438/($CE438),0)</f>
        <v/>
      </c>
      <c r="DA438" s="127">
        <f>IFERROR(1-$EL438/($CG438),0)</f>
        <v/>
      </c>
      <c r="DB438" s="126">
        <f>ROUND(IFERROR(($CI438/(1+$CM438)-$EN438),0),2)</f>
        <v/>
      </c>
      <c r="DC438" s="128" t="n"/>
      <c r="DD438" s="125" t="n"/>
      <c r="DE438" s="75" t="n">
        <v>0</v>
      </c>
      <c r="DF438" s="128" t="n"/>
      <c r="DG438" s="125">
        <f>IF($DC438=0,0,$DD438*($DC438*100%-$DE438*$DF438))*SUM($AB438:$AB438)</f>
        <v/>
      </c>
      <c r="DH438" s="129" t="inlineStr">
        <is>
          <t>месяц</t>
        </is>
      </c>
      <c r="DI438" s="130">
        <f t="array" ref="DI438">IFERROR(
IF($ES438="LisChannel",
(ROUND(((INDEX({174.625;153.888888888889;130.972222222222},MATCH($AI438,{2;3;4}),0))*$AG438*$AI438),2)),0),0)</f>
        <v/>
      </c>
      <c r="DJ438" s="130">
        <f>
_xlfn.LET(_xlpm.X,
IFERROR(
IF($ES438="НовиковТВ",
(_xlfn.LET(_xlpm.NTV,
_xlfn.LET(_xlpm.MIN,350000,
IF(SUMIFS($DI:$DI,$ES:$ES,"НовиковТВ")&lt;=_xlpm.MIN,
(SUMIFS($DI:$DI,$ES:$ES,"НовиковТВ")/(COUNTIFS($ES:$ES,"НовиковТВ")))*_xlpm.MIN/SUMIFS($DI:$DI,$ES:$ES,"НовиковТВ"),
DI438)),
_xlpm.NTV+$DG438/(1-(1-(_xlpm.NTV)*(1-$DL438)*(1-$DM438)*(1-$DN438)*(1-$DO438)*(1-$DP438)/_xlpm.NTV))))/(1+$EP438),
$DI438+$DG438/(1-(1-($DI438)*(1-$DL438)*(1-$DM438)*(1-$DN438)*(1-$DO438)*(1-$DP438)/$DI438))),
0),
_xlpm.X*(1+$CM438)*(1+$CW438)-_xlpm.X*(1+$CM438)+_xlpm.X)</f>
        <v/>
      </c>
      <c r="DK438" s="125" t="inlineStr">
        <is>
          <t>послед.</t>
        </is>
      </c>
      <c r="DL438" s="63" t="n">
        <v>0</v>
      </c>
      <c r="DM438" s="63" t="n">
        <v>0</v>
      </c>
      <c r="DN438" s="63" t="n">
        <v>0</v>
      </c>
      <c r="DO438" s="63" t="n">
        <v>0</v>
      </c>
      <c r="DP438" s="63" t="n">
        <v>0</v>
      </c>
      <c r="DQ438" s="63">
        <f t="array" ref="DQ438">IFERROR(_xlfn.IFS(
$DK438="послед.",1-(1-$DL438)*(1-$DM438)*(1-$DN438)*(1-$DO438)*(1-$DP438),
$DK438="сумм.",$DL438+$DM438+$DN438+$DO438+$DP438),
0)</f>
        <v/>
      </c>
      <c r="DR438" s="125">
        <f t="array" ref="DR438">
IFERROR(
_xlfn.IFS(
$BL438=0,
0,
$BL438&gt;0,
_xlfn.IFS($DK438="послед.",
$DJ438*(1-$DL438)*(1-$DM438)*(1-$DN438)*(1-$DO438)*(1-$DP438),
$DK438="сумм.",
$DJ438*(1-($DL438+$DM438+$DN438+$DO438+$DP438)))),0)</f>
        <v/>
      </c>
      <c r="DS438" s="125">
        <f t="array" ref="DS438">
IFERROR(_xlfn.IFS(
$DH438="день_1",
$DR438*$BL438/($AX438-$AW438+1)*AZ438*(DAY(EOMONTH(AZ$15,0))),
$DH438="день_2",
$DR438/30*MAX(MIN($AX438,EOMONTH(AZ$15,0))-MAX($AW438,AZ$15)+1,),
$DH438="раб.день",
$DR438/30*(IFERROR(
_xlfn.LET(_xlpm.VD,
CHOOSE(
{1;2;3;4;5;6;7;8;9;10;11;12;13;14;15;16;17;18},
45658,45659,45660,45661,45662,45663,45664,45665,45711,45724,45778,45779,45785,45786,45820,45821,45965,46022),
_xlfn.LET(_xlpm.DD,
MAX(MIN($AX438,EOMONTH(AZ$15,0))-MAX($AW438,AZ$15),),
_xlfn.IFS(
AND(MONTH($AW438)=MONTH(AZ$15),MONTH($AX438)&lt;&gt;MONTH(AZ$15)),
NETWORKDAYS.INTL($AW438,$AW438+_xlpm.DD,1,_xlpm.VD),
AND(MONTH($AW438)&lt;&gt;MONTH(AZ$15),MONTH($AX438)=MONTH(AZ$15)),
NETWORKDAYS.INTL(($AX438)-_xlpm.DD,$AX438,1,_xlpm.VD),
AND(MONTH($AW438)&lt;MONTH(AZ$15),MONTH($AX438)&gt;MONTH(AZ$15)),
NETWORKDAYS.INTL((EOMONTH(AZ$15-1,1))-_xlpm.DD,EOMONTH(AZ$15-1,1),1,_xlpm.VD),
AND(MONTH($AW438)=MONTH(AZ$15),MONTH($AX438)=MONTH(AZ$15)),
NETWORKDAYS.INTL($AW438,$AX438,1,_xlpm.VD)))),0)),
$DH438="месяц",
$DR438*AZ438,
$DH438="неделя",
$DR438*AZ438/7*(ROUNDUP((DAY(EOMONTH(AZ$15,0)))/4,0))),
0)</f>
        <v/>
      </c>
      <c r="DT438" s="125">
        <f t="array" ref="DT438">
IFERROR(_xlfn.IFS(
$DH438="день_1",
$DR438*$BL438/($AX438-$AW438+1)*BA438*(DAY(EOMONTH(BA$15,0))),
$DH438="день_2",
$DR438/30*MAX(MIN($AX438,EOMONTH(BA$15,0))-MAX($AW438,BA$15)+1,),
$DH438="раб.день",
$DR438/30*(IFERROR(
_xlfn.LET(_xlpm.VD,
CHOOSE(
{1;2;3;4;5;6;7;8;9;10;11;12;13;14;15;16;17;18},
45658,45659,45660,45661,45662,45663,45664,45665,45711,45724,45778,45779,45785,45786,45820,45821,45965,46022),
_xlfn.LET(_xlpm.DD,
MAX(MIN($AX438,EOMONTH(BA$15,0))-MAX($AW438,BA$15),),
_xlfn.IFS(
AND(MONTH($AW438)=MONTH(BA$15),MONTH($AX438)&lt;&gt;MONTH(BA$15)),
NETWORKDAYS.INTL($AW438,$AW438+_xlpm.DD,1,_xlpm.VD),
AND(MONTH($AW438)&lt;&gt;MONTH(BA$15),MONTH($AX438)=MONTH(BA$15)),
NETWORKDAYS.INTL(($AX438)-_xlpm.DD,$AX438,1,_xlpm.VD),
AND(MONTH($AW438)&lt;MONTH(BA$15),MONTH($AX438)&gt;MONTH(BA$15)),
NETWORKDAYS.INTL((EOMONTH(BA$15-1,1))-_xlpm.DD,EOMONTH(BA$15-1,1),1,_xlpm.VD),
AND(MONTH($AW438)=MONTH(BA$15),MONTH($AX438)=MONTH(BA$15)),
NETWORKDAYS.INTL($AW438,$AX438,1,_xlpm.VD)))),0)),
$DH438="месяц",
$DR438*BA438,
$DH438="неделя",
$DR438*BA438/7*(ROUNDUP((DAY(EOMONTH(BA$15,0)))/4,0))),
0)</f>
        <v/>
      </c>
      <c r="DU438" s="125">
        <f t="array" ref="DU438">
IFERROR(_xlfn.IFS(
$DH438="день_1",
$DR438*$BL438/($AX438-$AW438+1)*BB438*(DAY(EOMONTH(BB$15,0))),
$DH438="день_2",
$DR438/30*MAX(MIN($AX438,EOMONTH(BB$15,0))-MAX($AW438,BB$15)+1,),
$DH438="раб.день",
$DR438/30*(IFERROR(
_xlfn.LET(_xlpm.VD,
CHOOSE(
{1;2;3;4;5;6;7;8;9;10;11;12;13;14;15;16;17;18},
45658,45659,45660,45661,45662,45663,45664,45665,45711,45724,45778,45779,45785,45786,45820,45821,45965,46022),
_xlfn.LET(_xlpm.DD,
MAX(MIN($AX438,EOMONTH(BB$15,0))-MAX($AW438,BB$15),),
_xlfn.IFS(
AND(MONTH($AW438)=MONTH(BB$15),MONTH($AX438)&lt;&gt;MONTH(BB$15)),
NETWORKDAYS.INTL($AW438,$AW438+_xlpm.DD,1,_xlpm.VD),
AND(MONTH($AW438)&lt;&gt;MONTH(BB$15),MONTH($AX438)=MONTH(BB$15)),
NETWORKDAYS.INTL(($AX438)-_xlpm.DD,$AX438,1,_xlpm.VD),
AND(MONTH($AW438)&lt;MONTH(BB$15),MONTH($AX438)&gt;MONTH(BB$15)),
NETWORKDAYS.INTL((EOMONTH(BB$15-1,1))-_xlpm.DD,EOMONTH(BB$15-1,1),1,_xlpm.VD),
AND(MONTH($AW438)=MONTH(BB$15),MONTH($AX438)=MONTH(BB$15)),
NETWORKDAYS.INTL($AW438,$AX438,1,_xlpm.VD)))),0)),
$DH438="месяц",
$DR438*BB438,
$DH438="неделя",
$DR438*BB438/7*(ROUNDUP((DAY(EOMONTH(BB$15,0)))/4,0))),
0)</f>
        <v/>
      </c>
      <c r="DV438" s="125">
        <f t="array" ref="DV438">
IFERROR(_xlfn.IFS(
$DH438="день_1",
$DR438*$BL438/($AX438-$AW438+1)*BC438*(DAY(EOMONTH(BC$15,0))),
$DH438="день_2",
$DR438/30*MAX(MIN($AX438,EOMONTH(BC$15,0))-MAX($AW438,BC$15)+1,),
$DH438="раб.день",
$DR438/30*(IFERROR(
_xlfn.LET(_xlpm.VD,
CHOOSE(
{1;2;3;4;5;6;7;8;9;10;11;12;13;14;15;16;17;18},
45658,45659,45660,45661,45662,45663,45664,45665,45711,45724,45778,45779,45785,45786,45820,45821,45965,46022),
_xlfn.LET(_xlpm.DD,
MAX(MIN($AX438,EOMONTH(BC$15,0))-MAX($AW438,BC$15),),
_xlfn.IFS(
AND(MONTH($AW438)=MONTH(BC$15),MONTH($AX438)&lt;&gt;MONTH(BC$15)),
NETWORKDAYS.INTL($AW438,$AW438+_xlpm.DD,1,_xlpm.VD),
AND(MONTH($AW438)&lt;&gt;MONTH(BC$15),MONTH($AX438)=MONTH(BC$15)),
NETWORKDAYS.INTL(($AX438)-_xlpm.DD,$AX438,1,_xlpm.VD),
AND(MONTH($AW438)&lt;MONTH(BC$15),MONTH($AX438)&gt;MONTH(BC$15)),
NETWORKDAYS.INTL((EOMONTH(BC$15-1,1))-_xlpm.DD,EOMONTH(BC$15-1,1),1,_xlpm.VD),
AND(MONTH($AW438)=MONTH(BC$15),MONTH($AX438)=MONTH(BC$15)),
NETWORKDAYS.INTL($AW438,$AX438,1,_xlpm.VD)))),0)),
$DH438="месяц",
$DR438*BC438,
$DH438="неделя",
$DR438*BC438/7*(ROUNDUP((DAY(EOMONTH(BC$15,0)))/4,0))),
0)</f>
        <v/>
      </c>
      <c r="DW438" s="125">
        <f t="array" ref="DW438">
IFERROR(_xlfn.IFS(
$DH438="день_1",
$DR438*$BL438/($AX438-$AW438+1)*BD438*(DAY(EOMONTH(BD$15,0))),
$DH438="день_2",
$DR438/30*MAX(MIN($AX438,EOMONTH(BD$15,0))-MAX($AW438,BD$15)+1,),
$DH438="раб.день",
$DR438/30*(IFERROR(
_xlfn.LET(_xlpm.VD,
CHOOSE(
{1;2;3;4;5;6;7;8;9;10;11;12;13;14;15;16;17;18},
45658,45659,45660,45661,45662,45663,45664,45665,45711,45724,45778,45779,45785,45786,45820,45821,45965,46022),
_xlfn.LET(_xlpm.DD,
MAX(MIN($AX438,EOMONTH(BD$15,0))-MAX($AW438,BD$15),),
_xlfn.IFS(
AND(MONTH($AW438)=MONTH(BD$15),MONTH($AX438)&lt;&gt;MONTH(BD$15)),
NETWORKDAYS.INTL($AW438,$AW438+_xlpm.DD,1,_xlpm.VD),
AND(MONTH($AW438)&lt;&gt;MONTH(BD$15),MONTH($AX438)=MONTH(BD$15)),
NETWORKDAYS.INTL(($AX438)-_xlpm.DD,$AX438,1,_xlpm.VD),
AND(MONTH($AW438)&lt;MONTH(BD$15),MONTH($AX438)&gt;MONTH(BD$15)),
NETWORKDAYS.INTL((EOMONTH(BD$15-1,1))-_xlpm.DD,EOMONTH(BD$15-1,1),1,_xlpm.VD),
AND(MONTH($AW438)=MONTH(BD$15),MONTH($AX438)=MONTH(BD$15)),
NETWORKDAYS.INTL($AW438,$AX438,1,_xlpm.VD)))),0)),
$DH438="месяц",
$DR438*BD438,
$DH438="неделя",
$DR438*BD438/7*(ROUNDUP((DAY(EOMONTH(BD$15,0)))/4,0))),
0)</f>
        <v/>
      </c>
      <c r="DX438" s="125">
        <f t="array" ref="DX438">
IFERROR(_xlfn.IFS(
$DH438="день_1",
$DR438*$BL438/($AX438-$AW438+1)*BE438*(DAY(EOMONTH(BE$15,0))),
$DH438="день_2",
$DR438/30*MAX(MIN($AX438,EOMONTH(BE$15,0))-MAX($AW438,BE$15)+1,),
$DH438="раб.день",
$DR438/30*(IFERROR(
_xlfn.LET(_xlpm.VD,
CHOOSE(
{1;2;3;4;5;6;7;8;9;10;11;12;13;14;15;16;17;18},
45658,45659,45660,45661,45662,45663,45664,45665,45711,45724,45778,45779,45785,45786,45820,45821,45965,46022),
_xlfn.LET(_xlpm.DD,
MAX(MIN($AX438,EOMONTH(BE$15,0))-MAX($AW438,BE$15),),
_xlfn.IFS(
AND(MONTH($AW438)=MONTH(BE$15),MONTH($AX438)&lt;&gt;MONTH(BE$15)),
NETWORKDAYS.INTL($AW438,$AW438+_xlpm.DD,1,_xlpm.VD),
AND(MONTH($AW438)&lt;&gt;MONTH(BE$15),MONTH($AX438)=MONTH(BE$15)),
NETWORKDAYS.INTL(($AX438)-_xlpm.DD,$AX438,1,_xlpm.VD),
AND(MONTH($AW438)&lt;MONTH(BE$15),MONTH($AX438)&gt;MONTH(BE$15)),
NETWORKDAYS.INTL((EOMONTH(BE$15-1,1))-_xlpm.DD,EOMONTH(BE$15-1,1),1,_xlpm.VD),
AND(MONTH($AW438)=MONTH(BE$15),MONTH($AX438)=MONTH(BE$15)),
NETWORKDAYS.INTL($AW438,$AX438,1,_xlpm.VD)))),0)),
$DH438="месяц",
$DR438*BE438,
$DH438="неделя",
$DR438*BE438/7*(ROUNDUP((DAY(EOMONTH(BE$15,0)))/4,0))),
0)</f>
        <v/>
      </c>
      <c r="DY438" s="125">
        <f t="array" ref="DY438">
IFERROR(_xlfn.IFS(
$DH438="день_1",
$DR438*$BL438/($AX438-$AW438+1)*BF438*(DAY(EOMONTH(BF$15,0))),
$DH438="день_2",
$DR438/30*MAX(MIN($AX438,EOMONTH(BF$15,0))-MAX($AW438,BF$15)+1,),
$DH438="раб.день",
$DR438/30*(IFERROR(
_xlfn.LET(_xlpm.VD,
CHOOSE(
{1;2;3;4;5;6;7;8;9;10;11;12;13;14;15;16;17;18},
45658,45659,45660,45661,45662,45663,45664,45665,45711,45724,45778,45779,45785,45786,45820,45821,45965,46022),
_xlfn.LET(_xlpm.DD,
MAX(MIN($AX438,EOMONTH(BF$15,0))-MAX($AW438,BF$15),),
_xlfn.IFS(
AND(MONTH($AW438)=MONTH(BF$15),MONTH($AX438)&lt;&gt;MONTH(BF$15)),
NETWORKDAYS.INTL($AW438,$AW438+_xlpm.DD,1,_xlpm.VD),
AND(MONTH($AW438)&lt;&gt;MONTH(BF$15),MONTH($AX438)=MONTH(BF$15)),
NETWORKDAYS.INTL(($AX438)-_xlpm.DD,$AX438,1,_xlpm.VD),
AND(MONTH($AW438)&lt;MONTH(BF$15),MONTH($AX438)&gt;MONTH(BF$15)),
NETWORKDAYS.INTL((EOMONTH(BF$15-1,1))-_xlpm.DD,EOMONTH(BF$15-1,1),1,_xlpm.VD),
AND(MONTH($AW438)=MONTH(BF$15),MONTH($AX438)=MONTH(BF$15)),
NETWORKDAYS.INTL($AW438,$AX438,1,_xlpm.VD)))),0)),
$DH438="месяц",
$DR438*BF438,
$DH438="неделя",
$DR438*BF438/7*(ROUNDUP((DAY(EOMONTH(BF$15,0)))/4,0))),
0)</f>
        <v/>
      </c>
      <c r="DZ438" s="125">
        <f t="array" ref="DZ438">
IFERROR(_xlfn.IFS(
$DH438="день_1",
$DR438*$BL438/($AX438-$AW438+1)*BG438*(DAY(EOMONTH(BG$15,0))),
$DH438="день_2",
$DR438/30*MAX(MIN($AX438,EOMONTH(BG$15,0))-MAX($AW438,BG$15)+1,),
$DH438="раб.день",
$DR438/30*(IFERROR(
_xlfn.LET(_xlpm.VD,
CHOOSE(
{1;2;3;4;5;6;7;8;9;10;11;12;13;14;15;16;17;18},
45658,45659,45660,45661,45662,45663,45664,45665,45711,45724,45778,45779,45785,45786,45820,45821,45965,46022),
_xlfn.LET(_xlpm.DD,
MAX(MIN($AX438,EOMONTH(BG$15,0))-MAX($AW438,BG$15),),
_xlfn.IFS(
AND(MONTH($AW438)=MONTH(BG$15),MONTH($AX438)&lt;&gt;MONTH(BG$15)),
NETWORKDAYS.INTL($AW438,$AW438+_xlpm.DD,1,_xlpm.VD),
AND(MONTH($AW438)&lt;&gt;MONTH(BG$15),MONTH($AX438)=MONTH(BG$15)),
NETWORKDAYS.INTL(($AX438)-_xlpm.DD,$AX438,1,_xlpm.VD),
AND(MONTH($AW438)&lt;MONTH(BG$15),MONTH($AX438)&gt;MONTH(BG$15)),
NETWORKDAYS.INTL((EOMONTH(BG$15-1,1))-_xlpm.DD,EOMONTH(BG$15-1,1),1,_xlpm.VD),
AND(MONTH($AW438)=MONTH(BG$15),MONTH($AX438)=MONTH(BG$15)),
NETWORKDAYS.INTL($AW438,$AX438,1,_xlpm.VD)))),0)),
$DH438="месяц",
$DR438*BG438,
$DH438="неделя",
$DR438*BG438/7*(ROUNDUP((DAY(EOMONTH(BG$15,0)))/4,0))),
0)</f>
        <v/>
      </c>
      <c r="EA438" s="125">
        <f t="array" ref="EA438">
IFERROR(_xlfn.IFS(
$DH438="день_1",
$DR438*$BL438/($AX438-$AW438+1)*BH438*(DAY(EOMONTH(BH$15,0))),
$DH438="день_2",
$DR438/30*MAX(MIN($AX438,EOMONTH(BH$15,0))-MAX($AW438,BH$15)+1,),
$DH438="раб.день",
$DR438/30*(IFERROR(
_xlfn.LET(_xlpm.VD,
CHOOSE(
{1;2;3;4;5;6;7;8;9;10;11;12;13;14;15;16;17;18},
45658,45659,45660,45661,45662,45663,45664,45665,45711,45724,45778,45779,45785,45786,45820,45821,45965,46022),
_xlfn.LET(_xlpm.DD,
MAX(MIN($AX438,EOMONTH(BH$15,0))-MAX($AW438,BH$15),),
_xlfn.IFS(
AND(MONTH($AW438)=MONTH(BH$15),MONTH($AX438)&lt;&gt;MONTH(BH$15)),
NETWORKDAYS.INTL($AW438,$AW438+_xlpm.DD,1,_xlpm.VD),
AND(MONTH($AW438)&lt;&gt;MONTH(BH$15),MONTH($AX438)=MONTH(BH$15)),
NETWORKDAYS.INTL(($AX438)-_xlpm.DD,$AX438,1,_xlpm.VD),
AND(MONTH($AW438)&lt;MONTH(BH$15),MONTH($AX438)&gt;MONTH(BH$15)),
NETWORKDAYS.INTL((EOMONTH(BH$15-1,1))-_xlpm.DD,EOMONTH(BH$15-1,1),1,_xlpm.VD),
AND(MONTH($AW438)=MONTH(BH$15),MONTH($AX438)=MONTH(BH$15)),
NETWORKDAYS.INTL($AW438,$AX438,1,_xlpm.VD)))),0)),
$DH438="месяц",
$DR438*BH438,
$DH438="неделя",
$DR438*BH438/7*(ROUNDUP((DAY(EOMONTH(BH$15,0)))/4,0))),
0)</f>
        <v/>
      </c>
      <c r="EB438" s="125">
        <f t="array" ref="EB438">
IFERROR(_xlfn.IFS(
$DH438="день_1",
$DR438*$BL438/($AX438-$AW438+1)*BI438*(DAY(EOMONTH(BI$15,0))),
$DH438="день_2",
$DR438/30*MAX(MIN($AX438,EOMONTH(BI$15,0))-MAX($AW438,BI$15)+1,),
$DH438="раб.день",
$DR438/30*(IFERROR(
_xlfn.LET(_xlpm.VD,
CHOOSE(
{1;2;3;4;5;6;7;8;9;10;11;12;13;14;15;16;17;18},
45658,45659,45660,45661,45662,45663,45664,45665,45711,45724,45778,45779,45785,45786,45820,45821,45965,46022),
_xlfn.LET(_xlpm.DD,
MAX(MIN($AX438,EOMONTH(BI$15,0))-MAX($AW438,BI$15),),
_xlfn.IFS(
AND(MONTH($AW438)=MONTH(BI$15),MONTH($AX438)&lt;&gt;MONTH(BI$15)),
NETWORKDAYS.INTL($AW438,$AW438+_xlpm.DD,1,_xlpm.VD),
AND(MONTH($AW438)&lt;&gt;MONTH(BI$15),MONTH($AX438)=MONTH(BI$15)),
NETWORKDAYS.INTL(($AX438)-_xlpm.DD,$AX438,1,_xlpm.VD),
AND(MONTH($AW438)&lt;MONTH(BI$15),MONTH($AX438)&gt;MONTH(BI$15)),
NETWORKDAYS.INTL((EOMONTH(BI$15-1,1))-_xlpm.DD,EOMONTH(BI$15-1,1),1,_xlpm.VD),
AND(MONTH($AW438)=MONTH(BI$15),MONTH($AX438)=MONTH(BI$15)),
NETWORKDAYS.INTL($AW438,$AX438,1,_xlpm.VD)))),0)),
$DH438="месяц",
$DR438*BI438,
$DH438="неделя",
$DR438*BI438/7*(ROUNDUP((DAY(EOMONTH(BI$15,0)))/4,0))),
0)</f>
        <v/>
      </c>
      <c r="EC438" s="125">
        <f t="array" ref="EC438">
IFERROR(_xlfn.IFS(
$DH438="день_1",
$DR438*$BL438/($AX438-$AW438+1)*BJ438*(DAY(EOMONTH(BJ$15,0))),
$DH438="день_2",
$DR438/30*MAX(MIN($AX438,EOMONTH(BJ$15,0))-MAX($AW438,BJ$15)+1,),
$DH438="раб.день",
$DR438/30*(IFERROR(
_xlfn.LET(_xlpm.VD,
CHOOSE(
{1;2;3;4;5;6;7;8;9;10;11;12;13;14;15;16;17;18},
45658,45659,45660,45661,45662,45663,45664,45665,45711,45724,45778,45779,45785,45786,45820,45821,45965,46022),
_xlfn.LET(_xlpm.DD,
MAX(MIN($AX438,EOMONTH(BJ$15,0))-MAX($AW438,BJ$15),),
_xlfn.IFS(
AND(MONTH($AW438)=MONTH(BJ$15),MONTH($AX438)&lt;&gt;MONTH(BJ$15)),
NETWORKDAYS.INTL($AW438,$AW438+_xlpm.DD,1,_xlpm.VD),
AND(MONTH($AW438)&lt;&gt;MONTH(BJ$15),MONTH($AX438)=MONTH(BJ$15)),
NETWORKDAYS.INTL(($AX438)-_xlpm.DD,$AX438,1,_xlpm.VD),
AND(MONTH($AW438)&lt;MONTH(BJ$15),MONTH($AX438)&gt;MONTH(BJ$15)),
NETWORKDAYS.INTL((EOMONTH(BJ$15-1,1))-_xlpm.DD,EOMONTH(BJ$15-1,1),1,_xlpm.VD),
AND(MONTH($AW438)=MONTH(BJ$15),MONTH($AX438)=MONTH(BJ$15)),
NETWORKDAYS.INTL($AW438,$AX438,1,_xlpm.VD)))),0)),
$DH438="месяц",
$DR438*BJ438,
$DH438="неделя",
$DR438*BJ438/7*(ROUNDUP((DAY(EOMONTH(BJ$15,0)))/4,0))),
0)</f>
        <v/>
      </c>
      <c r="ED438" s="125">
        <f t="array" ref="ED438">
IFERROR(_xlfn.IFS(
$DH438="день_1",
$DR438*$BL438/($AX438-$AW438+1)*BK438*(DAY(EOMONTH(BK$15,0))),
$DH438="день_2",
$DR438/30*MAX(MIN($AX438,EOMONTH(BK$15,0))-MAX($AW438,BK$15)+1,),
$DH438="раб.день",
$DR438/30*(IFERROR(
_xlfn.LET(_xlpm.VD,
CHOOSE(
{1;2;3;4;5;6;7;8;9;10;11;12;13;14;15;16;17;18},
45658,45659,45660,45661,45662,45663,45664,45665,45711,45724,45778,45779,45785,45786,45820,45821,45965,46022),
_xlfn.LET(_xlpm.DD,
MAX(MIN($AX438,EOMONTH(BK$15,0))-MAX($AW438,BK$15),),
_xlfn.IFS(
AND(MONTH($AW438)=MONTH(BK$15),MONTH($AX438)&lt;&gt;MONTH(BK$15)),
NETWORKDAYS.INTL($AW438,$AW438+_xlpm.DD,1,_xlpm.VD),
AND(MONTH($AW438)&lt;&gt;MONTH(BK$15),MONTH($AX438)=MONTH(BK$15)),
NETWORKDAYS.INTL(($AX438)-_xlpm.DD,$AX438,1,_xlpm.VD),
AND(MONTH($AW438)&lt;MONTH(BK$15),MONTH($AX438)&gt;MONTH(BK$15)),
NETWORKDAYS.INTL((EOMONTH(BK$15-1,1))-_xlpm.DD,EOMONTH(BK$15-1,1),1,_xlpm.VD),
AND(MONTH($AW438)=MONTH(BK$15),MONTH($AX438)=MONTH(BK$15)),
NETWORKDAYS.INTL($AW438,$AX438,1,_xlpm.VD)))),0)),
$DH438="месяц",
$DR438*BK438,
$DH438="неделя",
$DR438*BK438/7*(ROUNDUP((DAY(EOMONTH(BK$15,0)))/4,0))),
0)</f>
        <v/>
      </c>
      <c r="EE438" s="125">
        <f>SUM($DS438,$DT438,$DU438,$DV438,$DW438,$DX438,$DY438,$DZ438,$EA438,$EB438,$EC438,$ED438)</f>
        <v/>
      </c>
      <c r="EF438" s="125">
        <f>IFERROR(ROUND($EE438*(1+$EP438),2),0)</f>
        <v/>
      </c>
      <c r="EG438" s="128" t="n">
        <v>1</v>
      </c>
      <c r="EH438" s="126" t="n">
        <v>0</v>
      </c>
      <c r="EI438" s="126">
        <f>ROUND(SUM($EH438:$EH438)*SUM($AB438:$AB438)*$EG438,2)</f>
        <v/>
      </c>
      <c r="EJ438" s="126">
        <f>ROUND($EI438*(1+$EP438),2)</f>
        <v/>
      </c>
      <c r="EK438" s="126" t="n">
        <v>0</v>
      </c>
      <c r="EL438" s="126">
        <f>ROUND(SUM($EK438:$EK438)*SUM($AB438:$AB438)*$EG438,2)</f>
        <v/>
      </c>
      <c r="EM438" s="126">
        <f>ROUND($EL438*(1+$EP438),2)</f>
        <v/>
      </c>
      <c r="EN438" s="126">
        <f>SUM($EE438,$EI438,$EL438)</f>
        <v/>
      </c>
      <c r="EO438" s="126">
        <f>SUM($EF438,$EJ438,$EM438)</f>
        <v/>
      </c>
      <c r="EP438" s="59" t="inlineStr">
        <is>
          <t>20%</t>
        </is>
      </c>
      <c r="EQ438" s="59" t="n"/>
      <c r="ER438" s="60">
        <f t="array" ref="ER438">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MATCH(ES438,
{"AMS";"RussOutdoor";"HD Outdoor";"Ingroup";"IQ";"Ledproduction";"LisChannel";"Logic";"Media-PPL";"NovikovTV | НовиковТВ";"SMA";"SOK";"КрокусТВ | CrocusTV | IndoorTV";"Сити";"ТЯК Москва"},
0)),"")</f>
        <v/>
      </c>
      <c r="ES438" s="60" t="n"/>
      <c r="ET438" s="60">
        <f t="array" ref="ET438">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MATCH(ES438,
{"AMS";"RussOutdoor";"HD Outdoor";"Ingroup";"IQ";"Ledproduction";"LisChannel";"Logic";"Media-PPL";"NovikovTV | НовиковТВ";"SMA";"SOK";"КрокусТВ | CrocusTV | IndoorTV";"Сити";"ТЯК Москва"},
0)),"")</f>
        <v/>
      </c>
      <c r="EU438" s="60" t="n"/>
      <c r="EV438" s="60" t="n"/>
      <c r="EX438" s="110">
        <f t="array" ref="EX438">
($AR438/30
+N("ТРАФИК ПЛОЩАДКИ"))*
(IFERROR(
_xlfn.LET(
_xlpm.GPR,
HLOOKUP($L438,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(MATCH($T438,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IF($Q438="цифровой",_xlpm.GPR/$AG438,_xlpm.GPR/60)),
0)
+N("DWELL TIME"))*
(IF($AB438=0,0,IF($AB438=1,0.3,IF($AB438=2,0.5,IF($AB438&gt;2,1))))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_xlfn.IFS($AC438="да",1.2,$AC438="нет",1)*
_xlfn.IFS($AD438="да",1.2,$AD438="нет",1)*
IF(R438="статический",1,1.2)*
$X438*
INDEX(
{1.2;1;1.2;1.2;1;1.2;1.2;1.2;1.2;1.2;1.2;1;1.2;1.2;1.2;1.2;1;1;1.2;1.2;1.2;1;1;1;1;1.2;1.2;1.2;1.2;1;1;1;1;1.2;1.2;1.2;1.2;1.2;1.2;1.2;1.2;1;1;1.2;1;1;1;1;1.5;1;1;1.5;1.5;1.2},
MATCH($Q438,_xlpm.MI,0)))&gt;{0.02;0.04;0.06;0.1;0.2;0.4;0.6;0.8;1;2;4;6})),
{0;1;2;3;4;5;6;7;8;9;10;11;12},
0)))
+N("КОЭФФИЦИЕНТ КОНТАКТА"))))*
(_xlfn.IFS($X438&lt;0.1,$X438/1000,$X438&gt;25,5.2,AND($X438&gt;=0.1,$X438&lt;=25),(($X438*2+0.1)/10)*($X438/10)))*
IFERROR((_xlfn.LET(
_xlpm.MA,
{0;0.8;0.85;0.9;0.95;1},
_xlpm.MAA,
{0;1;2;3;4;5},
INDEX(_xlpm.MA,MATCH(SUMPRODUCT(--((IF(ROUND(_xlpm.MAA,1)&gt;5,5,ROUND($AB438,1)))&gt;{0;1;2;3;4;5})),_xlpm.MAA,0)))
+N("КОЭФФИЦИЕНТ КОЛ-ВО КОНСТРУКЦИЙ")),1)*
$AB438,0))*
(IF($Q438="цифровой",$AG438/15*$AI438,1)
+N("ДЛЯ ЦИФРЫ"))</f>
        <v/>
      </c>
      <c r="EY438" s="110">
        <f>IFERROR(EX438*AY438,0)</f>
        <v/>
      </c>
      <c r="EZ438" s="131">
        <f>IFERROR(DP438/EY438*1000,0)</f>
        <v/>
      </c>
      <c r="FA438" s="112">
        <f>IFERROR(FC438/FB438,0)</f>
        <v/>
      </c>
      <c r="FB438" s="112">
        <f>IFERROR((FC438/(EY438/FF438*#REF!))*0.825,0)</f>
        <v/>
      </c>
      <c r="FC438" s="112">
        <f>IFERROR(((EX438*30/AR438)*100)/30,0)</f>
        <v/>
      </c>
      <c r="FD438" s="112">
        <f>IFERROR(EY438/G438*100%,0)</f>
        <v/>
      </c>
      <c r="FE438" s="112">
        <f>IFERROR(FD438/FC438*100%,0)</f>
        <v/>
      </c>
      <c r="FF438" s="110">
        <f>IFERROR(AR438/30*AY438,0)</f>
        <v/>
      </c>
    </row>
    <row r="439" ht="13" customHeight="1">
      <c r="A439" s="59" t="n"/>
      <c r="B439" s="60" t="n"/>
      <c r="C439" s="60" t="n"/>
      <c r="D439" s="60">
        <f t="array" ref="D439">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MATCH($E439,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39" s="60">
        <f t="array" ref="E439">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MATCH($F439,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39" s="60" t="inlineStr"/>
      <c r="G439" s="60" t="n"/>
      <c r="H439" s="60">
        <f t="array" ref="H439">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MATCH($I439,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39" s="60" t="n"/>
      <c r="J439" s="60" t="n"/>
      <c r="K439" s="60" t="n"/>
      <c r="L439" s="60" t="n"/>
      <c r="M439" s="60" t="n"/>
      <c r="N439" s="60" t="n"/>
      <c r="O439" s="60" t="n"/>
      <c r="P439" s="60">
        <f t="array" ref="P439">
_xlfn.IFS(
ISNUMBER(MATCH($Q439,{"шелфбаннер","разделитель","монетница","чековая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ISNUMBER(MATCH($Q439,{"LED/LCD","видеокулер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ISNUMBER(MATCH($Q439,{"автомобиль","машина","выставочное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ISNUMBER(MATCH($Q439,{"билборд","лифтовая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ISNUMBER(MATCH($Q439,{"навигация","подвесной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ISNUMBER(MATCH($Q439,{"движущаяся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ISNUMBER(MATCH($Q439,{"каталог","журнал"},)),
"Пресса",
$Q439="","")</f>
        <v/>
      </c>
      <c r="Q439" s="60" t="n"/>
      <c r="R439" s="60">
        <f t="array" ref="R439">
IFERROR(
_xlfn.IFS(
OR(ISNUMBER(MATCH($Q439,{"экспозиция","макет","стенд","автостенд","авто стенд","выставочное пространство","выставочные стенды","модульные выставочные стенды","3Д конструкция","3D конструкция"},)),P439="Экспонирование"),
"нестандартный",
ISNUMBER(MATCH($Q439,{"скроллер","призматрон"},)),
"динамический",
$P439="Видео",
"цифровой",
OR($P439="Пресса",$P439="Щит",$P439="POSm",$P439="Подвес",$P439="Брендирование/оклейка"),
"статический"),"")</f>
        <v/>
      </c>
      <c r="S439" s="59" t="n"/>
      <c r="T439" s="60" t="n"/>
      <c r="U439" s="60" t="n"/>
      <c r="V439" s="60">
        <f>
IF(P439="Видео",
"цифровой постер/ролик",
IF(ISNUMBER(MATCH(Q439,{"короб световой","короб световой | лайтбокс","короб световой | кристалайт","лайтбокс","лайт бокс","кристалайт","LB","lightbox"},)),
"бэклит",
IF(P439="Брендирование/оклейка",
"перфарированная пленка/самоклейка",
IF(P439="Экспонирование",
"под запрос",
IF(P439="Подвес",
"баннер/ткань",
"")))))</f>
        <v/>
      </c>
      <c r="W439" s="59" t="n"/>
      <c r="X439" s="59" t="n"/>
      <c r="Y439" s="59" t="n"/>
      <c r="Z439" s="61" t="n"/>
      <c r="AA439" s="61" t="n"/>
      <c r="AB439" s="61">
        <f>IF(BL439&gt;0,Z439,0)</f>
        <v/>
      </c>
      <c r="AC439" s="59" t="n"/>
      <c r="AD439" s="59" t="n"/>
      <c r="AE439" s="59" t="n"/>
      <c r="AF439" s="59" t="n"/>
      <c r="AG439" s="59" t="n"/>
      <c r="AH439" s="59" t="n"/>
      <c r="AI439" s="59" t="n"/>
      <c r="AJ439" s="59" t="n"/>
      <c r="AK439" s="59" t="n"/>
      <c r="AL439" s="62">
        <f>IFERROR(IF(OR(R439="статический",R439="динамический",R439="нестандартный",R439="",R439=""),"-",IF(AND(AH439="-",AI439="-"),"-",AK439*3600/AH439*AI439)),"-")</f>
        <v/>
      </c>
      <c r="AM439" s="62">
        <f>IFERROR(IF(OR(R439="статический",R439="динамический",R439="",R439="", R439="BTL",R439="нестандартный"),"-",AG439*AI439*AL439/60),"-")</f>
        <v/>
      </c>
      <c r="AN439" s="63">
        <f>IFERROR(IF(AH439="","-",AG439*AI439/AH439),"-")</f>
        <v/>
      </c>
      <c r="AO439" s="59">
        <f>IFERROR(IF(OR($R439="статический",$R439="динамический",$R439="",$R439="",$R439="BTL",$R439="нестандартный"),"-",$AL439*$AY439),"-")</f>
        <v/>
      </c>
      <c r="AP439" s="62">
        <f>IFERROR(IF(OR($R439="статический",$R439="динамический",$R439="",$R439="",$R439="BTL",$R439="нестандартный"),"-",$AM439*AY439),"-")</f>
        <v/>
      </c>
      <c r="AQ439" s="64" t="n"/>
      <c r="AR439" s="61" t="n"/>
      <c r="AS439" s="61" t="n"/>
      <c r="AT439" s="61" t="n"/>
      <c r="AU439" s="65" t="n"/>
      <c r="AV439" s="124">
        <f>IFERROR(DR439/AT439*1000,"n/a")</f>
        <v/>
      </c>
      <c r="AW439" s="67" t="n"/>
      <c r="AX439" s="67" t="n"/>
      <c r="AY439" s="43">
        <f>IFERROR(IF(OR($AW439="",$AX439=""),"",_xlfn.DAYS($AX439+1,$AW439)),"")</f>
        <v/>
      </c>
      <c r="AZ439" s="68">
        <f t="array" ref="AZ439">
_xlfn.LET(_xlpm.COEFF,
IF($AW439+$AX439=0,0,IF(MAX(MIN($AX439,EOMONTH(AZ$15,0))-MAX($AW439,AZ$15)+1,)&gt;0,1,0)),
_xlfn.IFS(
$ES439="LisChannel",
_xlpm.COEFF*
INDEX({1;1;1.2;1.2;1;1;1;1;1.2;1.2;1.2;1.2},
MATCH(MONTH(AZ$15),
{1,2,3,4,5,6,7,8,9,10,11,12})),
CONCATENATE($ES439," ",$L439)="RussOutdoor метро",
_xlpm.COEFF*
INDEX({0.8;0.9;1.1;1.1;1;1;1;1;1.1;1.1;1.1;1.1},
MATCH(MONTH(AZ$15),
{1,2,3,4,5,6,7,8,9,10,11,12})),
$ES439&lt;&gt;"LisChannel",
_xlpm.COEFF,
$ES439&lt;&gt;"RussOutdoor",
_xlpm.COEFF))</f>
        <v/>
      </c>
      <c r="BA439" s="68">
        <f t="array" ref="BA439">
_xlfn.LET(_xlpm.COEFF,
IF($AW439+$AX439=0,0,IF(MAX(MIN($AX439,EOMONTH(BA$15,0))-MAX($AW439,BA$15)+1,)&gt;0,1,0)),
_xlfn.IFS(
$ES439="LisChannel",
_xlpm.COEFF*
INDEX({1;1;1.2;1.2;1;1;1;1;1.2;1.2;1.2;1.2},
MATCH(MONTH(BA$15),
{1,2,3,4,5,6,7,8,9,10,11,12})),
CONCATENATE($ES439," ",$L439)="RussOutdoor метро",
_xlpm.COEFF*
INDEX({0.8;0.9;1.1;1.1;1;1;1;1;1.1;1.1;1.1;1.1},
MATCH(MONTH(BA$15),
{1,2,3,4,5,6,7,8,9,10,11,12})),
$ES439&lt;&gt;"LisChannel",
_xlpm.COEFF,
$ES439&lt;&gt;"RussOutdoor",
_xlpm.COEFF))</f>
        <v/>
      </c>
      <c r="BB439" s="68">
        <f t="array" ref="BB439">
_xlfn.LET(_xlpm.COEFF,
IF($AW439+$AX439=0,0,IF(MAX(MIN($AX439,EOMONTH(BB$15,0))-MAX($AW439,BB$15)+1,)&gt;0,1,0)),
_xlfn.IFS(
$ES439="LisChannel",
_xlpm.COEFF*
INDEX({1;1;1.2;1.2;1;1;1;1;1.2;1.2;1.2;1.2},
MATCH(MONTH(BB$15),
{1,2,3,4,5,6,7,8,9,10,11,12})),
CONCATENATE($ES439," ",$L439)="RussOutdoor метро",
_xlpm.COEFF*
INDEX({0.8;0.9;1.1;1.1;1;1;1;1;1.1;1.1;1.1;1.1},
MATCH(MONTH(BB$15),
{1,2,3,4,5,6,7,8,9,10,11,12})),
$ES439&lt;&gt;"LisChannel",
_xlpm.COEFF,
$ES439&lt;&gt;"RussOutdoor",
_xlpm.COEFF))</f>
        <v/>
      </c>
      <c r="BC439" s="68">
        <f t="array" ref="BC439">
_xlfn.LET(_xlpm.COEFF,
IF($AW439+$AX439=0,0,IF(MAX(MIN($AX439,EOMONTH(BC$15,0))-MAX($AW439,BC$15)+1,)&gt;0,1,0)),
_xlfn.IFS(
$ES439="LisChannel",
_xlpm.COEFF*
INDEX({1;1;1.2;1.2;1;1;1;1;1.2;1.2;1.2;1.2},
MATCH(MONTH(BC$15),
{1,2,3,4,5,6,7,8,9,10,11,12})),
CONCATENATE($ES439," ",$L439)="RussOutdoor метро",
_xlpm.COEFF*
INDEX({0.8;0.9;1.1;1.1;1;1;1;1;1.1;1.1;1.1;1.1},
MATCH(MONTH(BC$15),
{1,2,3,4,5,6,7,8,9,10,11,12})),
$ES439&lt;&gt;"LisChannel",
_xlpm.COEFF,
$ES439&lt;&gt;"RussOutdoor",
_xlpm.COEFF))</f>
        <v/>
      </c>
      <c r="BD439" s="68">
        <f t="array" ref="BD439">
_xlfn.LET(_xlpm.COEFF,
IF($AW439+$AX439=0,0,IF(MAX(MIN($AX439,EOMONTH(BD$15,0))-MAX($AW439,BD$15)+1,)&gt;0,1,0)),
_xlfn.IFS(
$ES439="LisChannel",
_xlpm.COEFF*
INDEX({1;1;1.2;1.2;1;1;1;1;1.2;1.2;1.2;1.2},
MATCH(MONTH(BD$15),
{1,2,3,4,5,6,7,8,9,10,11,12})),
CONCATENATE($ES439," ",$L439)="RussOutdoor метро",
_xlpm.COEFF*
INDEX({0.8;0.9;1.1;1.1;1;1;1;1;1.1;1.1;1.1;1.1},
MATCH(MONTH(BD$15),
{1,2,3,4,5,6,7,8,9,10,11,12})),
$ES439&lt;&gt;"LisChannel",
_xlpm.COEFF,
$ES439&lt;&gt;"RussOutdoor",
_xlpm.COEFF))</f>
        <v/>
      </c>
      <c r="BE439" s="68">
        <f t="array" ref="BE439">
_xlfn.LET(_xlpm.COEFF,
IF($AW439+$AX439=0,0,IF(MAX(MIN($AX439,EOMONTH(BE$15,0))-MAX($AW439,BE$15)+1,)&gt;0,1,0)),
_xlfn.IFS(
$ES439="LisChannel",
_xlpm.COEFF*
INDEX({1;1;1.2;1.2;1;1;1;1;1.2;1.2;1.2;1.2},
MATCH(MONTH(BE$15),
{1,2,3,4,5,6,7,8,9,10,11,12})),
CONCATENATE($ES439," ",$L439)="RussOutdoor метро",
_xlpm.COEFF*
INDEX({0.8;0.9;1.1;1.1;1;1;1;1;1.1;1.1;1.1;1.1},
MATCH(MONTH(BE$15),
{1,2,3,4,5,6,7,8,9,10,11,12})),
$ES439&lt;&gt;"LisChannel",
_xlpm.COEFF,
$ES439&lt;&gt;"RussOutdoor",
_xlpm.COEFF))</f>
        <v/>
      </c>
      <c r="BF439" s="68">
        <f t="array" ref="BF439">
_xlfn.LET(_xlpm.COEFF,
IF($AW439+$AX439=0,0,IF(MAX(MIN($AX439,EOMONTH(BF$15,0))-MAX($AW439,BF$15)+1,)&gt;0,1,0)),
_xlfn.IFS(
$ES439="LisChannel",
_xlpm.COEFF*
INDEX({1;1;1.2;1.2;1;1;1;1;1.2;1.2;1.2;1.2},
MATCH(MONTH(BF$15),
{1,2,3,4,5,6,7,8,9,10,11,12})),
CONCATENATE($ES439," ",$L439)="RussOutdoor метро",
_xlpm.COEFF*
INDEX({0.8;0.9;1.1;1.1;1;1;1;1;1.1;1.1;1.1;1.1},
MATCH(MONTH(BF$15),
{1,2,3,4,5,6,7,8,9,10,11,12})),
$ES439&lt;&gt;"LisChannel",
_xlpm.COEFF,
$ES439&lt;&gt;"RussOutdoor",
_xlpm.COEFF))</f>
        <v/>
      </c>
      <c r="BG439" s="68">
        <f t="array" ref="BG439">
_xlfn.LET(_xlpm.COEFF,
IF($AW439+$AX439=0,0,IF(MAX(MIN($AX439,EOMONTH(BG$15,0))-MAX($AW439,BG$15)+1,)&gt;0,1,0)),
_xlfn.IFS(
$ES439="LisChannel",
_xlpm.COEFF*
INDEX({1;1;1.2;1.2;1;1;1;1;1.2;1.2;1.2;1.2},
MATCH(MONTH(BG$15),
{1,2,3,4,5,6,7,8,9,10,11,12})),
CONCATENATE($ES439," ",$L439)="RussOutdoor метро",
_xlpm.COEFF*
INDEX({0.8;0.9;1.1;1.1;1;1;1;1;1.1;1.1;1.1;1.1},
MATCH(MONTH(BG$15),
{1,2,3,4,5,6,7,8,9,10,11,12})),
$ES439&lt;&gt;"LisChannel",
_xlpm.COEFF,
$ES439&lt;&gt;"RussOutdoor",
_xlpm.COEFF))</f>
        <v/>
      </c>
      <c r="BH439" s="68">
        <f t="array" ref="BH439">
_xlfn.LET(_xlpm.COEFF,
IF($AW439+$AX439=0,0,IF(MAX(MIN($AX439,EOMONTH(BH$15,0))-MAX($AW439,BH$15)+1,)&gt;0,1,0)),
_xlfn.IFS(
$ES439="LisChannel",
_xlpm.COEFF*
INDEX({1;1;1.2;1.2;1;1;1;1;1.2;1.2;1.2;1.2},
MATCH(MONTH(BH$15),
{1,2,3,4,5,6,7,8,9,10,11,12})),
CONCATENATE($ES439," ",$L439)="RussOutdoor метро",
_xlpm.COEFF*
INDEX({0.8;0.9;1.1;1.1;1;1;1;1;1.1;1.1;1.1;1.1},
MATCH(MONTH(BH$15),
{1,2,3,4,5,6,7,8,9,10,11,12})),
$ES439&lt;&gt;"LisChannel",
_xlpm.COEFF,
$ES439&lt;&gt;"RussOutdoor",
_xlpm.COEFF))</f>
        <v/>
      </c>
      <c r="BI439" s="68">
        <f t="array" ref="BI439">
_xlfn.LET(_xlpm.COEFF,
IF($AW439+$AX439=0,0,IF(MAX(MIN($AX439,EOMONTH(BI$15,0))-MAX($AW439,BI$15)+1,)&gt;0,1,0)),
_xlfn.IFS(
$ES439="LisChannel",
_xlpm.COEFF*
INDEX({1;1;1.2;1.2;1;1;1;1;1.2;1.2;1.2;1.2},
MATCH(MONTH(BI$15),
{1,2,3,4,5,6,7,8,9,10,11,12})),
CONCATENATE($ES439," ",$L439)="RussOutdoor метро",
_xlpm.COEFF*
INDEX({0.8;0.9;1.1;1.1;1;1;1;1;1.1;1.1;1.1;1.1},
MATCH(MONTH(BI$15),
{1,2,3,4,5,6,7,8,9,10,11,12})),
$ES439&lt;&gt;"LisChannel",
_xlpm.COEFF,
$ES439&lt;&gt;"RussOutdoor",
_xlpm.COEFF))</f>
        <v/>
      </c>
      <c r="BJ439" s="68">
        <f t="array" ref="BJ439">
_xlfn.LET(_xlpm.COEFF,
IF($AW439+$AX439=0,0,IF(MAX(MIN($AX439,EOMONTH(BJ$15,0))-MAX($AW439,BJ$15)+1,)&gt;0,1,0)),
_xlfn.IFS(
$ES439="LisChannel",
_xlpm.COEFF*
INDEX({1;1;1.2;1.2;1;1;1;1;1.2;1.2;1.2;1.2},
MATCH(MONTH(BJ$15),
{1,2,3,4,5,6,7,8,9,10,11,12})),
CONCATENATE($ES439," ",$L439)="RussOutdoor метро",
_xlpm.COEFF*
INDEX({0.8;0.9;1.1;1.1;1;1;1;1;1.1;1.1;1.1;1.1},
MATCH(MONTH(BJ$15),
{1,2,3,4,5,6,7,8,9,10,11,12})),
$ES439&lt;&gt;"LisChannel",
_xlpm.COEFF,
$ES439&lt;&gt;"RussOutdoor",
_xlpm.COEFF))</f>
        <v/>
      </c>
      <c r="BK439" s="68">
        <f t="array" ref="BK439">
_xlfn.LET(_xlpm.COEFF,
IF($AW439+$AX439=0,0,IF(MAX(MIN($AX439,EOMONTH(BK$15,0))-MAX($AW439,BK$15)+1,)&gt;0,1,0)),
_xlfn.IFS(
$ES439="LisChannel",
_xlpm.COEFF*
INDEX({1;1;1.2;1.2;1;1;1;1;1.2;1.2;1.2;1.2},
MATCH(MONTH(BK$15),
{1,2,3,4,5,6,7,8,9,10,11,12})),
CONCATENATE($ES439," ",$L439)="RussOutdoor метро",
_xlpm.COEFF*
INDEX({0.8;0.9;1.1;1.1;1;1;1;1;1.1;1.1;1.1;1.1},
MATCH(MONTH(BK$15),
{1,2,3,4,5,6,7,8,9,10,11,12})),
$ES439&lt;&gt;"LisChannel",
_xlpm.COEFF,
$ES439&lt;&gt;"RussOutdoor",
_xlpm.COEFF))</f>
        <v/>
      </c>
      <c r="BL439" s="62">
        <f>COUNTIFS($AZ439:$BK439,"&gt;0")</f>
        <v/>
      </c>
      <c r="BM439" s="65" t="n"/>
      <c r="BN439" s="125">
        <f>$DJ439</f>
        <v/>
      </c>
      <c r="BO439" s="63">
        <f>$DQ439</f>
        <v/>
      </c>
      <c r="BP439" s="125">
        <f>
IFERROR(
IF($BL439=0,0,
$BN439*(1-$BO439)),
0)</f>
        <v/>
      </c>
      <c r="BQ439" s="125">
        <f t="array" ref="BQ439">
IFERROR(
_xlfn.IFS(
$DH439="день_1",
$BP439*$BL439/($AX439-$AW439+1)*AZ439*(DAY(EOMONTH(AZ$15,0))),
$DH439="день_2",
$BP439/30*MAX(MIN($AX439,EOMONTH(AZ$15,0))-MAX($AW439,AZ$15)+1,),
$DH439="раб.день",
$BP439/30*(IFERROR(
_xlfn.LET(_xlpm.VD,
CHOOSE(
{1;2;3;4;5;6;7;8;9;10;11;12;13;14;15;16;17;18},
45658,45659,45660,45661,45662,45663,45664,45665,45711,45724,45778,45779,45785,45786,45820,45821,45965,46022),
_xlfn.LET(_xlpm.DD,
MAX(MIN($AX439,EOMONTH(AZ$15,0))-MAX($AW439,AZ$15),),
_xlfn.IFS(
AND(MONTH($AW439)=MONTH(AZ$15),MONTH($AX439)&lt;&gt;MONTH(AZ$15)),
NETWORKDAYS.INTL($AW439,$AW439+_xlpm.DD,1,_xlpm.VD),
AND(MONTH($AW439)&lt;&gt;MONTH(AZ$15),MONTH($AX439)=MONTH(AZ$15)),
NETWORKDAYS.INTL(($AX439)-_xlpm.DD,$AX439,1,_xlpm.VD),
AND(MONTH($AW439)&lt;MONTH(AZ$15),MONTH($AX439)&gt;MONTH(AZ$15)),
NETWORKDAYS.INTL((EOMONTH(AZ$15-1,1))-_xlpm.DD,EOMONTH(AZ$15-1,1),1,_xlpm.VD),
AND(MONTH($AW439)=MONTH(AZ$15),MONTH($AX439)=MONTH(AZ$15)),
NETWORKDAYS.INTL($AW439,$AX439,1,_xlpm.VD)))),0)),
$DH439="месяц",
$BP439*AZ439,
$DH439="неделя",
$BP439*AZ439/7*(ROUNDUP((DAY(EOMONTH(AZ$15,0)))/4,0))),
0)</f>
        <v/>
      </c>
      <c r="BR439" s="125">
        <f t="array" ref="BR439">
IFERROR(
_xlfn.IFS(
$DH439="день_1",
$BP439*$BL439/($AX439-$AW439+1)*BA439*(DAY(EOMONTH(BA$15,0))),
$DH439="день_2",
$BP439/30*MAX(MIN($AX439,EOMONTH(BA$15,0))-MAX($AW439,BA$15)+1,),
$DH439="раб.день",
$BP439/30*(IFERROR(
_xlfn.LET(_xlpm.VD,
CHOOSE(
{1;2;3;4;5;6;7;8;9;10;11;12;13;14;15;16;17;18},
45658,45659,45660,45661,45662,45663,45664,45665,45711,45724,45778,45779,45785,45786,45820,45821,45965,46022),
_xlfn.LET(_xlpm.DD,
MAX(MIN($AX439,EOMONTH(BA$15,0))-MAX($AW439,BA$15),),
_xlfn.IFS(
AND(MONTH($AW439)=MONTH(BA$15),MONTH($AX439)&lt;&gt;MONTH(BA$15)),
NETWORKDAYS.INTL($AW439,$AW439+_xlpm.DD,1,_xlpm.VD),
AND(MONTH($AW439)&lt;&gt;MONTH(BA$15),MONTH($AX439)=MONTH(BA$15)),
NETWORKDAYS.INTL(($AX439)-_xlpm.DD,$AX439,1,_xlpm.VD),
AND(MONTH($AW439)&lt;MONTH(BA$15),MONTH($AX439)&gt;MONTH(BA$15)),
NETWORKDAYS.INTL((EOMONTH(BA$15-1,1))-_xlpm.DD,EOMONTH(BA$15-1,1),1,_xlpm.VD),
AND(MONTH($AW439)=MONTH(BA$15),MONTH($AX439)=MONTH(BA$15)),
NETWORKDAYS.INTL($AW439,$AX439,1,_xlpm.VD)))),0)),
$DH439="месяц",
$BP439*BA439,
$DH439="неделя",
$BP439*BA439/7*(ROUNDUP((DAY(EOMONTH(BA$15,0)))/4,0))),
0)</f>
        <v/>
      </c>
      <c r="BS439" s="125">
        <f t="array" ref="BS439">
IFERROR(
_xlfn.IFS(
$DH439="день_1",
$BP439*$BL439/($AX439-$AW439+1)*BB439*(DAY(EOMONTH(BB$15,0))),
$DH439="день_2",
$BP439/30*MAX(MIN($AX439,EOMONTH(BB$15,0))-MAX($AW439,BB$15)+1,),
$DH439="раб.день",
$BP439/30*(IFERROR(
_xlfn.LET(_xlpm.VD,
CHOOSE(
{1;2;3;4;5;6;7;8;9;10;11;12;13;14;15;16;17;18},
45658,45659,45660,45661,45662,45663,45664,45665,45711,45724,45778,45779,45785,45786,45820,45821,45965,46022),
_xlfn.LET(_xlpm.DD,
MAX(MIN($AX439,EOMONTH(BB$15,0))-MAX($AW439,BB$15),),
_xlfn.IFS(
AND(MONTH($AW439)=MONTH(BB$15),MONTH($AX439)&lt;&gt;MONTH(BB$15)),
NETWORKDAYS.INTL($AW439,$AW439+_xlpm.DD,1,_xlpm.VD),
AND(MONTH($AW439)&lt;&gt;MONTH(BB$15),MONTH($AX439)=MONTH(BB$15)),
NETWORKDAYS.INTL(($AX439)-_xlpm.DD,$AX439,1,_xlpm.VD),
AND(MONTH($AW439)&lt;MONTH(BB$15),MONTH($AX439)&gt;MONTH(BB$15)),
NETWORKDAYS.INTL((EOMONTH(BB$15-1,1))-_xlpm.DD,EOMONTH(BB$15-1,1),1,_xlpm.VD),
AND(MONTH($AW439)=MONTH(BB$15),MONTH($AX439)=MONTH(BB$15)),
NETWORKDAYS.INTL($AW439,$AX439,1,_xlpm.VD)))),0)),
$DH439="месяц",
$BP439*BB439,
$DH439="неделя",
$BP439*BB439/7*(ROUNDUP((DAY(EOMONTH(BB$15,0)))/4,0))),
0)</f>
        <v/>
      </c>
      <c r="BT439" s="125">
        <f t="array" ref="BT439">
IFERROR(
_xlfn.IFS(
$DH439="день_1",
$BP439*$BL439/($AX439-$AW439+1)*BC439*(DAY(EOMONTH(BC$15,0))),
$DH439="день_2",
$BP439/30*MAX(MIN($AX439,EOMONTH(BC$15,0))-MAX($AW439,BC$15)+1,),
$DH439="раб.день",
$BP439/30*(IFERROR(
_xlfn.LET(_xlpm.VD,
CHOOSE(
{1;2;3;4;5;6;7;8;9;10;11;12;13;14;15;16;17;18},
45658,45659,45660,45661,45662,45663,45664,45665,45711,45724,45778,45779,45785,45786,45820,45821,45965,46022),
_xlfn.LET(_xlpm.DD,
MAX(MIN($AX439,EOMONTH(BC$15,0))-MAX($AW439,BC$15),),
_xlfn.IFS(
AND(MONTH($AW439)=MONTH(BC$15),MONTH($AX439)&lt;&gt;MONTH(BC$15)),
NETWORKDAYS.INTL($AW439,$AW439+_xlpm.DD,1,_xlpm.VD),
AND(MONTH($AW439)&lt;&gt;MONTH(BC$15),MONTH($AX439)=MONTH(BC$15)),
NETWORKDAYS.INTL(($AX439)-_xlpm.DD,$AX439,1,_xlpm.VD),
AND(MONTH($AW439)&lt;MONTH(BC$15),MONTH($AX439)&gt;MONTH(BC$15)),
NETWORKDAYS.INTL((EOMONTH(BC$15-1,1))-_xlpm.DD,EOMONTH(BC$15-1,1),1,_xlpm.VD),
AND(MONTH($AW439)=MONTH(BC$15),MONTH($AX439)=MONTH(BC$15)),
NETWORKDAYS.INTL($AW439,$AX439,1,_xlpm.VD)))),0)),
$DH439="месяц",
$BP439*BC439,
$DH439="неделя",
$BP439*BC439/7*(ROUNDUP((DAY(EOMONTH(BC$15,0)))/4,0))),
0)</f>
        <v/>
      </c>
      <c r="BU439" s="125">
        <f t="array" ref="BU439">
IFERROR(
_xlfn.IFS(
$DH439="день_1",
$BP439*$BL439/($AX439-$AW439+1)*BD439*(DAY(EOMONTH(BD$15,0))),
$DH439="день_2",
$BP439/30*MAX(MIN($AX439,EOMONTH(BD$15,0))-MAX($AW439,BD$15)+1,),
$DH439="раб.день",
$BP439/30*(IFERROR(
_xlfn.LET(_xlpm.VD,
CHOOSE(
{1;2;3;4;5;6;7;8;9;10;11;12;13;14;15;16;17;18},
45658,45659,45660,45661,45662,45663,45664,45665,45711,45724,45778,45779,45785,45786,45820,45821,45965,46022),
_xlfn.LET(_xlpm.DD,
MAX(MIN($AX439,EOMONTH(BD$15,0))-MAX($AW439,BD$15),),
_xlfn.IFS(
AND(MONTH($AW439)=MONTH(BD$15),MONTH($AX439)&lt;&gt;MONTH(BD$15)),
NETWORKDAYS.INTL($AW439,$AW439+_xlpm.DD,1,_xlpm.VD),
AND(MONTH($AW439)&lt;&gt;MONTH(BD$15),MONTH($AX439)=MONTH(BD$15)),
NETWORKDAYS.INTL(($AX439)-_xlpm.DD,$AX439,1,_xlpm.VD),
AND(MONTH($AW439)&lt;MONTH(BD$15),MONTH($AX439)&gt;MONTH(BD$15)),
NETWORKDAYS.INTL((EOMONTH(BD$15-1,1))-_xlpm.DD,EOMONTH(BD$15-1,1),1,_xlpm.VD),
AND(MONTH($AW439)=MONTH(BD$15),MONTH($AX439)=MONTH(BD$15)),
NETWORKDAYS.INTL($AW439,$AX439,1,_xlpm.VD)))),0)),
$DH439="месяц",
$BP439*BD439,
$DH439="неделя",
$BP439*BD439/7*(ROUNDUP((DAY(EOMONTH(BD$15,0)))/4,0))),
0)</f>
        <v/>
      </c>
      <c r="BV439" s="125">
        <f t="array" ref="BV439">
IFERROR(
_xlfn.IFS(
$DH439="день_1",
$BP439*$BL439/($AX439-$AW439+1)*BE439*(DAY(EOMONTH(BE$15,0))),
$DH439="день_2",
$BP439/30*MAX(MIN($AX439,EOMONTH(BE$15,0))-MAX($AW439,BE$15)+1,),
$DH439="раб.день",
$BP439/30*(IFERROR(
_xlfn.LET(_xlpm.VD,
CHOOSE(
{1;2;3;4;5;6;7;8;9;10;11;12;13;14;15;16;17;18},
45658,45659,45660,45661,45662,45663,45664,45665,45711,45724,45778,45779,45785,45786,45820,45821,45965,46022),
_xlfn.LET(_xlpm.DD,
MAX(MIN($AX439,EOMONTH(BE$15,0))-MAX($AW439,BE$15),),
_xlfn.IFS(
AND(MONTH($AW439)=MONTH(BE$15),MONTH($AX439)&lt;&gt;MONTH(BE$15)),
NETWORKDAYS.INTL($AW439,$AW439+_xlpm.DD,1,_xlpm.VD),
AND(MONTH($AW439)&lt;&gt;MONTH(BE$15),MONTH($AX439)=MONTH(BE$15)),
NETWORKDAYS.INTL(($AX439)-_xlpm.DD,$AX439,1,_xlpm.VD),
AND(MONTH($AW439)&lt;MONTH(BE$15),MONTH($AX439)&gt;MONTH(BE$15)),
NETWORKDAYS.INTL((EOMONTH(BE$15-1,1))-_xlpm.DD,EOMONTH(BE$15-1,1),1,_xlpm.VD),
AND(MONTH($AW439)=MONTH(BE$15),MONTH($AX439)=MONTH(BE$15)),
NETWORKDAYS.INTL($AW439,$AX439,1,_xlpm.VD)))),0)),
$DH439="месяц",
$BP439*BE439,
$DH439="неделя",
$BP439*BE439/7*(ROUNDUP((DAY(EOMONTH(BE$15,0)))/4,0))),
0)</f>
        <v/>
      </c>
      <c r="BW439" s="125">
        <f t="array" ref="BW439">
IFERROR(
_xlfn.IFS(
$DH439="день_1",
$BP439*$BL439/($AX439-$AW439+1)*BF439*(DAY(EOMONTH(BF$15,0))),
$DH439="день_2",
$BP439/30*MAX(MIN($AX439,EOMONTH(BF$15,0))-MAX($AW439,BF$15)+1,),
$DH439="раб.день",
$BP439/30*(IFERROR(
_xlfn.LET(_xlpm.VD,
CHOOSE(
{1;2;3;4;5;6;7;8;9;10;11;12;13;14;15;16;17;18},
45658,45659,45660,45661,45662,45663,45664,45665,45711,45724,45778,45779,45785,45786,45820,45821,45965,46022),
_xlfn.LET(_xlpm.DD,
MAX(MIN($AX439,EOMONTH(BF$15,0))-MAX($AW439,BF$15),),
_xlfn.IFS(
AND(MONTH($AW439)=MONTH(BF$15),MONTH($AX439)&lt;&gt;MONTH(BF$15)),
NETWORKDAYS.INTL($AW439,$AW439+_xlpm.DD,1,_xlpm.VD),
AND(MONTH($AW439)&lt;&gt;MONTH(BF$15),MONTH($AX439)=MONTH(BF$15)),
NETWORKDAYS.INTL(($AX439)-_xlpm.DD,$AX439,1,_xlpm.VD),
AND(MONTH($AW439)&lt;MONTH(BF$15),MONTH($AX439)&gt;MONTH(BF$15)),
NETWORKDAYS.INTL((EOMONTH(BF$15-1,1))-_xlpm.DD,EOMONTH(BF$15-1,1),1,_xlpm.VD),
AND(MONTH($AW439)=MONTH(BF$15),MONTH($AX439)=MONTH(BF$15)),
NETWORKDAYS.INTL($AW439,$AX439,1,_xlpm.VD)))),0)),
$DH439="месяц",
$BP439*BF439,
$DH439="неделя",
$BP439*BF439/7*(ROUNDUP((DAY(EOMONTH(BF$15,0)))/4,0))),
0)</f>
        <v/>
      </c>
      <c r="BX439" s="125">
        <f t="array" ref="BX439">
IFERROR(
_xlfn.IFS(
$DH439="день_1",
$BP439*$BL439/($AX439-$AW439+1)*BG439*(DAY(EOMONTH(BG$15,0))),
$DH439="день_2",
$BP439/30*MAX(MIN($AX439,EOMONTH(BG$15,0))-MAX($AW439,BG$15)+1,),
$DH439="раб.день",
$BP439/30*(IFERROR(
_xlfn.LET(_xlpm.VD,
CHOOSE(
{1;2;3;4;5;6;7;8;9;10;11;12;13;14;15;16;17;18},
45658,45659,45660,45661,45662,45663,45664,45665,45711,45724,45778,45779,45785,45786,45820,45821,45965,46022),
_xlfn.LET(_xlpm.DD,
MAX(MIN($AX439,EOMONTH(BG$15,0))-MAX($AW439,BG$15),),
_xlfn.IFS(
AND(MONTH($AW439)=MONTH(BG$15),MONTH($AX439)&lt;&gt;MONTH(BG$15)),
NETWORKDAYS.INTL($AW439,$AW439+_xlpm.DD,1,_xlpm.VD),
AND(MONTH($AW439)&lt;&gt;MONTH(BG$15),MONTH($AX439)=MONTH(BG$15)),
NETWORKDAYS.INTL(($AX439)-_xlpm.DD,$AX439,1,_xlpm.VD),
AND(MONTH($AW439)&lt;MONTH(BG$15),MONTH($AX439)&gt;MONTH(BG$15)),
NETWORKDAYS.INTL((EOMONTH(BG$15-1,1))-_xlpm.DD,EOMONTH(BG$15-1,1),1,_xlpm.VD),
AND(MONTH($AW439)=MONTH(BG$15),MONTH($AX439)=MONTH(BG$15)),
NETWORKDAYS.INTL($AW439,$AX439,1,_xlpm.VD)))),0)),
$DH439="месяц",
$BP439*BG439,
$DH439="неделя",
$BP439*BG439/7*(ROUNDUP((DAY(EOMONTH(BG$15,0)))/4,0))),
0)</f>
        <v/>
      </c>
      <c r="BY439" s="125">
        <f t="array" ref="BY439">
IFERROR(
_xlfn.IFS(
$DH439="день_1",
$BP439*$BL439/($AX439-$AW439+1)*BH439*(DAY(EOMONTH(BH$15,0))),
$DH439="день_2",
$BP439/30*MAX(MIN($AX439,EOMONTH(BH$15,0))-MAX($AW439,BH$15)+1,),
$DH439="раб.день",
$BP439/30*(IFERROR(
_xlfn.LET(_xlpm.VD,
CHOOSE(
{1;2;3;4;5;6;7;8;9;10;11;12;13;14;15;16;17;18},
45658,45659,45660,45661,45662,45663,45664,45665,45711,45724,45778,45779,45785,45786,45820,45821,45965,46022),
_xlfn.LET(_xlpm.DD,
MAX(MIN($AX439,EOMONTH(BH$15,0))-MAX($AW439,BH$15),),
_xlfn.IFS(
AND(MONTH($AW439)=MONTH(BH$15),MONTH($AX439)&lt;&gt;MONTH(BH$15)),
NETWORKDAYS.INTL($AW439,$AW439+_xlpm.DD,1,_xlpm.VD),
AND(MONTH($AW439)&lt;&gt;MONTH(BH$15),MONTH($AX439)=MONTH(BH$15)),
NETWORKDAYS.INTL(($AX439)-_xlpm.DD,$AX439,1,_xlpm.VD),
AND(MONTH($AW439)&lt;MONTH(BH$15),MONTH($AX439)&gt;MONTH(BH$15)),
NETWORKDAYS.INTL((EOMONTH(BH$15-1,1))-_xlpm.DD,EOMONTH(BH$15-1,1),1,_xlpm.VD),
AND(MONTH($AW439)=MONTH(BH$15),MONTH($AX439)=MONTH(BH$15)),
NETWORKDAYS.INTL($AW439,$AX439,1,_xlpm.VD)))),0)),
$DH439="месяц",
$BP439*BH439,
$DH439="неделя",
$BP439*BH439/7*(ROUNDUP((DAY(EOMONTH(BH$15,0)))/4,0))),
0)</f>
        <v/>
      </c>
      <c r="BZ439" s="125">
        <f t="array" ref="BZ439">
IFERROR(
_xlfn.IFS(
$DH439="день_1",
$BP439*$BL439/($AX439-$AW439+1)*BI439*(DAY(EOMONTH(BI$15,0))),
$DH439="день_2",
$BP439/30*MAX(MIN($AX439,EOMONTH(BI$15,0))-MAX($AW439,BI$15)+1,),
$DH439="раб.день",
$BP439/30*(IFERROR(
_xlfn.LET(_xlpm.VD,
CHOOSE(
{1;2;3;4;5;6;7;8;9;10;11;12;13;14;15;16;17;18},
45658,45659,45660,45661,45662,45663,45664,45665,45711,45724,45778,45779,45785,45786,45820,45821,45965,46022),
_xlfn.LET(_xlpm.DD,
MAX(MIN($AX439,EOMONTH(BI$15,0))-MAX($AW439,BI$15),),
_xlfn.IFS(
AND(MONTH($AW439)=MONTH(BI$15),MONTH($AX439)&lt;&gt;MONTH(BI$15)),
NETWORKDAYS.INTL($AW439,$AW439+_xlpm.DD,1,_xlpm.VD),
AND(MONTH($AW439)&lt;&gt;MONTH(BI$15),MONTH($AX439)=MONTH(BI$15)),
NETWORKDAYS.INTL(($AX439)-_xlpm.DD,$AX439,1,_xlpm.VD),
AND(MONTH($AW439)&lt;MONTH(BI$15),MONTH($AX439)&gt;MONTH(BI$15)),
NETWORKDAYS.INTL((EOMONTH(BI$15-1,1))-_xlpm.DD,EOMONTH(BI$15-1,1),1,_xlpm.VD),
AND(MONTH($AW439)=MONTH(BI$15),MONTH($AX439)=MONTH(BI$15)),
NETWORKDAYS.INTL($AW439,$AX439,1,_xlpm.VD)))),0)),
$DH439="месяц",
$BP439*BI439,
$DH439="неделя",
$BP439*BI439/7*(ROUNDUP((DAY(EOMONTH(BI$15,0)))/4,0))),
0)</f>
        <v/>
      </c>
      <c r="CA439" s="125">
        <f t="array" ref="CA439">
IFERROR(
_xlfn.IFS(
$DH439="день_1",
$BP439*$BL439/($AX439-$AW439+1)*BJ439*(DAY(EOMONTH(BJ$15,0))),
$DH439="день_2",
$BP439/30*MAX(MIN($AX439,EOMONTH(BJ$15,0))-MAX($AW439,BJ$15)+1,),
$DH439="раб.день",
$BP439/30*(IFERROR(
_xlfn.LET(_xlpm.VD,
CHOOSE(
{1;2;3;4;5;6;7;8;9;10;11;12;13;14;15;16;17;18},
45658,45659,45660,45661,45662,45663,45664,45665,45711,45724,45778,45779,45785,45786,45820,45821,45965,46022),
_xlfn.LET(_xlpm.DD,
MAX(MIN($AX439,EOMONTH(BJ$15,0))-MAX($AW439,BJ$15),),
_xlfn.IFS(
AND(MONTH($AW439)=MONTH(BJ$15),MONTH($AX439)&lt;&gt;MONTH(BJ$15)),
NETWORKDAYS.INTL($AW439,$AW439+_xlpm.DD,1,_xlpm.VD),
AND(MONTH($AW439)&lt;&gt;MONTH(BJ$15),MONTH($AX439)=MONTH(BJ$15)),
NETWORKDAYS.INTL(($AX439)-_xlpm.DD,$AX439,1,_xlpm.VD),
AND(MONTH($AW439)&lt;MONTH(BJ$15),MONTH($AX439)&gt;MONTH(BJ$15)),
NETWORKDAYS.INTL((EOMONTH(BJ$15-1,1))-_xlpm.DD,EOMONTH(BJ$15-1,1),1,_xlpm.VD),
AND(MONTH($AW439)=MONTH(BJ$15),MONTH($AX439)=MONTH(BJ$15)),
NETWORKDAYS.INTL($AW439,$AX439,1,_xlpm.VD)))),0)),
$DH439="месяц",
$BP439*BJ439,
$DH439="неделя",
$BP439*BJ439/7*(ROUNDUP((DAY(EOMONTH(BJ$15,0)))/4,0))),
0)</f>
        <v/>
      </c>
      <c r="CB439" s="125">
        <f t="array" ref="CB439">
IFERROR(
_xlfn.IFS(
$DH439="день_1",
$BP439*$BL439/($AX439-$AW439+1)*BK439*(DAY(EOMONTH(BK$15,0))),
$DH439="день_2",
$BP439/30*MAX(MIN($AX439,EOMONTH(BK$15,0))-MAX($AW439,BK$15)+1,),
$DH439="раб.день",
$BP439/30*(IFERROR(
_xlfn.LET(_xlpm.VD,
CHOOSE(
{1;2;3;4;5;6;7;8;9;10;11;12;13;14;15;16;17;18},
45658,45659,45660,45661,45662,45663,45664,45665,45711,45724,45778,45779,45785,45786,45820,45821,45965,46022),
_xlfn.LET(_xlpm.DD,
MAX(MIN($AX439,EOMONTH(BK$15,0))-MAX($AW439,BK$15),),
_xlfn.IFS(
AND(MONTH($AW439)=MONTH(BK$15),MONTH($AX439)&lt;&gt;MONTH(BK$15)),
NETWORKDAYS.INTL($AW439,$AW439+_xlpm.DD,1,_xlpm.VD),
AND(MONTH($AW439)&lt;&gt;MONTH(BK$15),MONTH($AX439)=MONTH(BK$15)),
NETWORKDAYS.INTL(($AX439)-_xlpm.DD,$AX439,1,_xlpm.VD),
AND(MONTH($AW439)&lt;MONTH(BK$15),MONTH($AX439)&gt;MONTH(BK$15)),
NETWORKDAYS.INTL((EOMONTH(BK$15-1,1))-_xlpm.DD,EOMONTH(BK$15-1,1),1,_xlpm.VD),
AND(MONTH($AW439)=MONTH(BK$15),MONTH($AX439)=MONTH(BK$15)),
NETWORKDAYS.INTL($AW439,$AX439,1,_xlpm.VD)))),0)),
$DH439="месяц",
$BP439*BK439,
$DH439="неделя",
$BP439*BK439/7*(ROUNDUP((DAY(EOMONTH(BK$15,0)))/4,0))),
0)</f>
        <v/>
      </c>
      <c r="CC439" s="125">
        <f>SUM($BQ439:$CB439)</f>
        <v/>
      </c>
      <c r="CD439" s="126">
        <f>SUM($EH439:$EH439)</f>
        <v/>
      </c>
      <c r="CE439" s="126">
        <f>$CD439*$AB439</f>
        <v/>
      </c>
      <c r="CF439" s="126">
        <f>SUM($EK439:$EK439)</f>
        <v/>
      </c>
      <c r="CG439" s="126">
        <f>$CF439*$AB439</f>
        <v/>
      </c>
      <c r="CH439" s="126">
        <f>SUM($CC439,$CE439,$CG439)</f>
        <v/>
      </c>
      <c r="CI439" s="126">
        <f>$CH439*(1+$CM439)</f>
        <v/>
      </c>
      <c r="CJ439" s="127" t="n">
        <v>0</v>
      </c>
      <c r="CK439" s="126">
        <f>SUM($CH439:$CH439)*(1+$CJ439)</f>
        <v/>
      </c>
      <c r="CL439" s="126">
        <f>SUM($CH439:$CH439)*(1+$CM439)</f>
        <v/>
      </c>
      <c r="CM439" s="59" t="inlineStr">
        <is>
          <t>20%</t>
        </is>
      </c>
      <c r="CN439" s="59" t="n"/>
      <c r="CO439" s="72" t="n"/>
      <c r="CP439" s="59" t="n"/>
      <c r="CQ439" s="73" t="n"/>
      <c r="CR439" s="73" t="n"/>
      <c r="CS439" s="73" t="n"/>
      <c r="CT439" s="72" t="n"/>
      <c r="CU439" s="79" t="inlineStr">
        <is>
          <t> </t>
        </is>
      </c>
      <c r="CV439" s="60" t="n"/>
      <c r="CW439" s="60" t="n"/>
      <c r="CX439" s="60" t="n"/>
      <c r="CY439" s="127">
        <f>IFERROR(($CC439-$EE439)/($EE439/(1-$DQ439)),0)</f>
        <v/>
      </c>
      <c r="CZ439" s="127">
        <f>IFERROR(1-$EI439/($CE439),0)</f>
        <v/>
      </c>
      <c r="DA439" s="127">
        <f>IFERROR(1-$EL439/($CG439),0)</f>
        <v/>
      </c>
      <c r="DB439" s="126">
        <f>ROUND(IFERROR(($CI439/(1+$CM439)-$EN439),0),2)</f>
        <v/>
      </c>
      <c r="DC439" s="128" t="n"/>
      <c r="DD439" s="125" t="n"/>
      <c r="DE439" s="75" t="n">
        <v>0</v>
      </c>
      <c r="DF439" s="128" t="n"/>
      <c r="DG439" s="125">
        <f>IF($DC439=0,0,$DD439*($DC439*100%-$DE439*$DF439))*SUM($AB439:$AB439)</f>
        <v/>
      </c>
      <c r="DH439" s="129" t="inlineStr">
        <is>
          <t>месяц</t>
        </is>
      </c>
      <c r="DI439" s="130">
        <f t="array" ref="DI439">IFERROR(
IF($ES439="LisChannel",
(ROUND(((INDEX({174.625;153.888888888889;130.972222222222},MATCH($AI439,{2;3;4}),0))*$AG439*$AI439),2)),0),0)</f>
        <v/>
      </c>
      <c r="DJ439" s="130">
        <f>
_xlfn.LET(_xlpm.X,
IFERROR(
IF($ES439="НовиковТВ",
(_xlfn.LET(_xlpm.NTV,
_xlfn.LET(_xlpm.MIN,350000,
IF(SUMIFS($DI:$DI,$ES:$ES,"НовиковТВ")&lt;=_xlpm.MIN,
(SUMIFS($DI:$DI,$ES:$ES,"НовиковТВ")/(COUNTIFS($ES:$ES,"НовиковТВ")))*_xlpm.MIN/SUMIFS($DI:$DI,$ES:$ES,"НовиковТВ"),
DI439)),
_xlpm.NTV+$DG439/(1-(1-(_xlpm.NTV)*(1-$DL439)*(1-$DM439)*(1-$DN439)*(1-$DO439)*(1-$DP439)/_xlpm.NTV))))/(1+$EP439),
$DI439+$DG439/(1-(1-($DI439)*(1-$DL439)*(1-$DM439)*(1-$DN439)*(1-$DO439)*(1-$DP439)/$DI439))),
0),
_xlpm.X*(1+$CM439)*(1+$CW439)-_xlpm.X*(1+$CM439)+_xlpm.X)</f>
        <v/>
      </c>
      <c r="DK439" s="125" t="inlineStr">
        <is>
          <t>послед.</t>
        </is>
      </c>
      <c r="DL439" s="63" t="n">
        <v>0</v>
      </c>
      <c r="DM439" s="63" t="n">
        <v>0</v>
      </c>
      <c r="DN439" s="63" t="n">
        <v>0</v>
      </c>
      <c r="DO439" s="63" t="n">
        <v>0</v>
      </c>
      <c r="DP439" s="63" t="n">
        <v>0</v>
      </c>
      <c r="DQ439" s="63">
        <f t="array" ref="DQ439">IFERROR(_xlfn.IFS(
$DK439="послед.",1-(1-$DL439)*(1-$DM439)*(1-$DN439)*(1-$DO439)*(1-$DP439),
$DK439="сумм.",$DL439+$DM439+$DN439+$DO439+$DP439),
0)</f>
        <v/>
      </c>
      <c r="DR439" s="125">
        <f t="array" ref="DR439">
IFERROR(
_xlfn.IFS(
$BL439=0,
0,
$BL439&gt;0,
_xlfn.IFS($DK439="послед.",
$DJ439*(1-$DL439)*(1-$DM439)*(1-$DN439)*(1-$DO439)*(1-$DP439),
$DK439="сумм.",
$DJ439*(1-($DL439+$DM439+$DN439+$DO439+$DP439)))),0)</f>
        <v/>
      </c>
      <c r="DS439" s="125">
        <f t="array" ref="DS439">
IFERROR(_xlfn.IFS(
$DH439="день_1",
$DR439*$BL439/($AX439-$AW439+1)*AZ439*(DAY(EOMONTH(AZ$15,0))),
$DH439="день_2",
$DR439/30*MAX(MIN($AX439,EOMONTH(AZ$15,0))-MAX($AW439,AZ$15)+1,),
$DH439="раб.день",
$DR439/30*(IFERROR(
_xlfn.LET(_xlpm.VD,
CHOOSE(
{1;2;3;4;5;6;7;8;9;10;11;12;13;14;15;16;17;18},
45658,45659,45660,45661,45662,45663,45664,45665,45711,45724,45778,45779,45785,45786,45820,45821,45965,46022),
_xlfn.LET(_xlpm.DD,
MAX(MIN($AX439,EOMONTH(AZ$15,0))-MAX($AW439,AZ$15),),
_xlfn.IFS(
AND(MONTH($AW439)=MONTH(AZ$15),MONTH($AX439)&lt;&gt;MONTH(AZ$15)),
NETWORKDAYS.INTL($AW439,$AW439+_xlpm.DD,1,_xlpm.VD),
AND(MONTH($AW439)&lt;&gt;MONTH(AZ$15),MONTH($AX439)=MONTH(AZ$15)),
NETWORKDAYS.INTL(($AX439)-_xlpm.DD,$AX439,1,_xlpm.VD),
AND(MONTH($AW439)&lt;MONTH(AZ$15),MONTH($AX439)&gt;MONTH(AZ$15)),
NETWORKDAYS.INTL((EOMONTH(AZ$15-1,1))-_xlpm.DD,EOMONTH(AZ$15-1,1),1,_xlpm.VD),
AND(MONTH($AW439)=MONTH(AZ$15),MONTH($AX439)=MONTH(AZ$15)),
NETWORKDAYS.INTL($AW439,$AX439,1,_xlpm.VD)))),0)),
$DH439="месяц",
$DR439*AZ439,
$DH439="неделя",
$DR439*AZ439/7*(ROUNDUP((DAY(EOMONTH(AZ$15,0)))/4,0))),
0)</f>
        <v/>
      </c>
      <c r="DT439" s="125">
        <f t="array" ref="DT439">
IFERROR(_xlfn.IFS(
$DH439="день_1",
$DR439*$BL439/($AX439-$AW439+1)*BA439*(DAY(EOMONTH(BA$15,0))),
$DH439="день_2",
$DR439/30*MAX(MIN($AX439,EOMONTH(BA$15,0))-MAX($AW439,BA$15)+1,),
$DH439="раб.день",
$DR439/30*(IFERROR(
_xlfn.LET(_xlpm.VD,
CHOOSE(
{1;2;3;4;5;6;7;8;9;10;11;12;13;14;15;16;17;18},
45658,45659,45660,45661,45662,45663,45664,45665,45711,45724,45778,45779,45785,45786,45820,45821,45965,46022),
_xlfn.LET(_xlpm.DD,
MAX(MIN($AX439,EOMONTH(BA$15,0))-MAX($AW439,BA$15),),
_xlfn.IFS(
AND(MONTH($AW439)=MONTH(BA$15),MONTH($AX439)&lt;&gt;MONTH(BA$15)),
NETWORKDAYS.INTL($AW439,$AW439+_xlpm.DD,1,_xlpm.VD),
AND(MONTH($AW439)&lt;&gt;MONTH(BA$15),MONTH($AX439)=MONTH(BA$15)),
NETWORKDAYS.INTL(($AX439)-_xlpm.DD,$AX439,1,_xlpm.VD),
AND(MONTH($AW439)&lt;MONTH(BA$15),MONTH($AX439)&gt;MONTH(BA$15)),
NETWORKDAYS.INTL((EOMONTH(BA$15-1,1))-_xlpm.DD,EOMONTH(BA$15-1,1),1,_xlpm.VD),
AND(MONTH($AW439)=MONTH(BA$15),MONTH($AX439)=MONTH(BA$15)),
NETWORKDAYS.INTL($AW439,$AX439,1,_xlpm.VD)))),0)),
$DH439="месяц",
$DR439*BA439,
$DH439="неделя",
$DR439*BA439/7*(ROUNDUP((DAY(EOMONTH(BA$15,0)))/4,0))),
0)</f>
        <v/>
      </c>
      <c r="DU439" s="125">
        <f t="array" ref="DU439">
IFERROR(_xlfn.IFS(
$DH439="день_1",
$DR439*$BL439/($AX439-$AW439+1)*BB439*(DAY(EOMONTH(BB$15,0))),
$DH439="день_2",
$DR439/30*MAX(MIN($AX439,EOMONTH(BB$15,0))-MAX($AW439,BB$15)+1,),
$DH439="раб.день",
$DR439/30*(IFERROR(
_xlfn.LET(_xlpm.VD,
CHOOSE(
{1;2;3;4;5;6;7;8;9;10;11;12;13;14;15;16;17;18},
45658,45659,45660,45661,45662,45663,45664,45665,45711,45724,45778,45779,45785,45786,45820,45821,45965,46022),
_xlfn.LET(_xlpm.DD,
MAX(MIN($AX439,EOMONTH(BB$15,0))-MAX($AW439,BB$15),),
_xlfn.IFS(
AND(MONTH($AW439)=MONTH(BB$15),MONTH($AX439)&lt;&gt;MONTH(BB$15)),
NETWORKDAYS.INTL($AW439,$AW439+_xlpm.DD,1,_xlpm.VD),
AND(MONTH($AW439)&lt;&gt;MONTH(BB$15),MONTH($AX439)=MONTH(BB$15)),
NETWORKDAYS.INTL(($AX439)-_xlpm.DD,$AX439,1,_xlpm.VD),
AND(MONTH($AW439)&lt;MONTH(BB$15),MONTH($AX439)&gt;MONTH(BB$15)),
NETWORKDAYS.INTL((EOMONTH(BB$15-1,1))-_xlpm.DD,EOMONTH(BB$15-1,1),1,_xlpm.VD),
AND(MONTH($AW439)=MONTH(BB$15),MONTH($AX439)=MONTH(BB$15)),
NETWORKDAYS.INTL($AW439,$AX439,1,_xlpm.VD)))),0)),
$DH439="месяц",
$DR439*BB439,
$DH439="неделя",
$DR439*BB439/7*(ROUNDUP((DAY(EOMONTH(BB$15,0)))/4,0))),
0)</f>
        <v/>
      </c>
      <c r="DV439" s="125">
        <f t="array" ref="DV439">
IFERROR(_xlfn.IFS(
$DH439="день_1",
$DR439*$BL439/($AX439-$AW439+1)*BC439*(DAY(EOMONTH(BC$15,0))),
$DH439="день_2",
$DR439/30*MAX(MIN($AX439,EOMONTH(BC$15,0))-MAX($AW439,BC$15)+1,),
$DH439="раб.день",
$DR439/30*(IFERROR(
_xlfn.LET(_xlpm.VD,
CHOOSE(
{1;2;3;4;5;6;7;8;9;10;11;12;13;14;15;16;17;18},
45658,45659,45660,45661,45662,45663,45664,45665,45711,45724,45778,45779,45785,45786,45820,45821,45965,46022),
_xlfn.LET(_xlpm.DD,
MAX(MIN($AX439,EOMONTH(BC$15,0))-MAX($AW439,BC$15),),
_xlfn.IFS(
AND(MONTH($AW439)=MONTH(BC$15),MONTH($AX439)&lt;&gt;MONTH(BC$15)),
NETWORKDAYS.INTL($AW439,$AW439+_xlpm.DD,1,_xlpm.VD),
AND(MONTH($AW439)&lt;&gt;MONTH(BC$15),MONTH($AX439)=MONTH(BC$15)),
NETWORKDAYS.INTL(($AX439)-_xlpm.DD,$AX439,1,_xlpm.VD),
AND(MONTH($AW439)&lt;MONTH(BC$15),MONTH($AX439)&gt;MONTH(BC$15)),
NETWORKDAYS.INTL((EOMONTH(BC$15-1,1))-_xlpm.DD,EOMONTH(BC$15-1,1),1,_xlpm.VD),
AND(MONTH($AW439)=MONTH(BC$15),MONTH($AX439)=MONTH(BC$15)),
NETWORKDAYS.INTL($AW439,$AX439,1,_xlpm.VD)))),0)),
$DH439="месяц",
$DR439*BC439,
$DH439="неделя",
$DR439*BC439/7*(ROUNDUP((DAY(EOMONTH(BC$15,0)))/4,0))),
0)</f>
        <v/>
      </c>
      <c r="DW439" s="125">
        <f t="array" ref="DW439">
IFERROR(_xlfn.IFS(
$DH439="день_1",
$DR439*$BL439/($AX439-$AW439+1)*BD439*(DAY(EOMONTH(BD$15,0))),
$DH439="день_2",
$DR439/30*MAX(MIN($AX439,EOMONTH(BD$15,0))-MAX($AW439,BD$15)+1,),
$DH439="раб.день",
$DR439/30*(IFERROR(
_xlfn.LET(_xlpm.VD,
CHOOSE(
{1;2;3;4;5;6;7;8;9;10;11;12;13;14;15;16;17;18},
45658,45659,45660,45661,45662,45663,45664,45665,45711,45724,45778,45779,45785,45786,45820,45821,45965,46022),
_xlfn.LET(_xlpm.DD,
MAX(MIN($AX439,EOMONTH(BD$15,0))-MAX($AW439,BD$15),),
_xlfn.IFS(
AND(MONTH($AW439)=MONTH(BD$15),MONTH($AX439)&lt;&gt;MONTH(BD$15)),
NETWORKDAYS.INTL($AW439,$AW439+_xlpm.DD,1,_xlpm.VD),
AND(MONTH($AW439)&lt;&gt;MONTH(BD$15),MONTH($AX439)=MONTH(BD$15)),
NETWORKDAYS.INTL(($AX439)-_xlpm.DD,$AX439,1,_xlpm.VD),
AND(MONTH($AW439)&lt;MONTH(BD$15),MONTH($AX439)&gt;MONTH(BD$15)),
NETWORKDAYS.INTL((EOMONTH(BD$15-1,1))-_xlpm.DD,EOMONTH(BD$15-1,1),1,_xlpm.VD),
AND(MONTH($AW439)=MONTH(BD$15),MONTH($AX439)=MONTH(BD$15)),
NETWORKDAYS.INTL($AW439,$AX439,1,_xlpm.VD)))),0)),
$DH439="месяц",
$DR439*BD439,
$DH439="неделя",
$DR439*BD439/7*(ROUNDUP((DAY(EOMONTH(BD$15,0)))/4,0))),
0)</f>
        <v/>
      </c>
      <c r="DX439" s="125">
        <f t="array" ref="DX439">
IFERROR(_xlfn.IFS(
$DH439="день_1",
$DR439*$BL439/($AX439-$AW439+1)*BE439*(DAY(EOMONTH(BE$15,0))),
$DH439="день_2",
$DR439/30*MAX(MIN($AX439,EOMONTH(BE$15,0))-MAX($AW439,BE$15)+1,),
$DH439="раб.день",
$DR439/30*(IFERROR(
_xlfn.LET(_xlpm.VD,
CHOOSE(
{1;2;3;4;5;6;7;8;9;10;11;12;13;14;15;16;17;18},
45658,45659,45660,45661,45662,45663,45664,45665,45711,45724,45778,45779,45785,45786,45820,45821,45965,46022),
_xlfn.LET(_xlpm.DD,
MAX(MIN($AX439,EOMONTH(BE$15,0))-MAX($AW439,BE$15),),
_xlfn.IFS(
AND(MONTH($AW439)=MONTH(BE$15),MONTH($AX439)&lt;&gt;MONTH(BE$15)),
NETWORKDAYS.INTL($AW439,$AW439+_xlpm.DD,1,_xlpm.VD),
AND(MONTH($AW439)&lt;&gt;MONTH(BE$15),MONTH($AX439)=MONTH(BE$15)),
NETWORKDAYS.INTL(($AX439)-_xlpm.DD,$AX439,1,_xlpm.VD),
AND(MONTH($AW439)&lt;MONTH(BE$15),MONTH($AX439)&gt;MONTH(BE$15)),
NETWORKDAYS.INTL((EOMONTH(BE$15-1,1))-_xlpm.DD,EOMONTH(BE$15-1,1),1,_xlpm.VD),
AND(MONTH($AW439)=MONTH(BE$15),MONTH($AX439)=MONTH(BE$15)),
NETWORKDAYS.INTL($AW439,$AX439,1,_xlpm.VD)))),0)),
$DH439="месяц",
$DR439*BE439,
$DH439="неделя",
$DR439*BE439/7*(ROUNDUP((DAY(EOMONTH(BE$15,0)))/4,0))),
0)</f>
        <v/>
      </c>
      <c r="DY439" s="125">
        <f t="array" ref="DY439">
IFERROR(_xlfn.IFS(
$DH439="день_1",
$DR439*$BL439/($AX439-$AW439+1)*BF439*(DAY(EOMONTH(BF$15,0))),
$DH439="день_2",
$DR439/30*MAX(MIN($AX439,EOMONTH(BF$15,0))-MAX($AW439,BF$15)+1,),
$DH439="раб.день",
$DR439/30*(IFERROR(
_xlfn.LET(_xlpm.VD,
CHOOSE(
{1;2;3;4;5;6;7;8;9;10;11;12;13;14;15;16;17;18},
45658,45659,45660,45661,45662,45663,45664,45665,45711,45724,45778,45779,45785,45786,45820,45821,45965,46022),
_xlfn.LET(_xlpm.DD,
MAX(MIN($AX439,EOMONTH(BF$15,0))-MAX($AW439,BF$15),),
_xlfn.IFS(
AND(MONTH($AW439)=MONTH(BF$15),MONTH($AX439)&lt;&gt;MONTH(BF$15)),
NETWORKDAYS.INTL($AW439,$AW439+_xlpm.DD,1,_xlpm.VD),
AND(MONTH($AW439)&lt;&gt;MONTH(BF$15),MONTH($AX439)=MONTH(BF$15)),
NETWORKDAYS.INTL(($AX439)-_xlpm.DD,$AX439,1,_xlpm.VD),
AND(MONTH($AW439)&lt;MONTH(BF$15),MONTH($AX439)&gt;MONTH(BF$15)),
NETWORKDAYS.INTL((EOMONTH(BF$15-1,1))-_xlpm.DD,EOMONTH(BF$15-1,1),1,_xlpm.VD),
AND(MONTH($AW439)=MONTH(BF$15),MONTH($AX439)=MONTH(BF$15)),
NETWORKDAYS.INTL($AW439,$AX439,1,_xlpm.VD)))),0)),
$DH439="месяц",
$DR439*BF439,
$DH439="неделя",
$DR439*BF439/7*(ROUNDUP((DAY(EOMONTH(BF$15,0)))/4,0))),
0)</f>
        <v/>
      </c>
      <c r="DZ439" s="125">
        <f t="array" ref="DZ439">
IFERROR(_xlfn.IFS(
$DH439="день_1",
$DR439*$BL439/($AX439-$AW439+1)*BG439*(DAY(EOMONTH(BG$15,0))),
$DH439="день_2",
$DR439/30*MAX(MIN($AX439,EOMONTH(BG$15,0))-MAX($AW439,BG$15)+1,),
$DH439="раб.день",
$DR439/30*(IFERROR(
_xlfn.LET(_xlpm.VD,
CHOOSE(
{1;2;3;4;5;6;7;8;9;10;11;12;13;14;15;16;17;18},
45658,45659,45660,45661,45662,45663,45664,45665,45711,45724,45778,45779,45785,45786,45820,45821,45965,46022),
_xlfn.LET(_xlpm.DD,
MAX(MIN($AX439,EOMONTH(BG$15,0))-MAX($AW439,BG$15),),
_xlfn.IFS(
AND(MONTH($AW439)=MONTH(BG$15),MONTH($AX439)&lt;&gt;MONTH(BG$15)),
NETWORKDAYS.INTL($AW439,$AW439+_xlpm.DD,1,_xlpm.VD),
AND(MONTH($AW439)&lt;&gt;MONTH(BG$15),MONTH($AX439)=MONTH(BG$15)),
NETWORKDAYS.INTL(($AX439)-_xlpm.DD,$AX439,1,_xlpm.VD),
AND(MONTH($AW439)&lt;MONTH(BG$15),MONTH($AX439)&gt;MONTH(BG$15)),
NETWORKDAYS.INTL((EOMONTH(BG$15-1,1))-_xlpm.DD,EOMONTH(BG$15-1,1),1,_xlpm.VD),
AND(MONTH($AW439)=MONTH(BG$15),MONTH($AX439)=MONTH(BG$15)),
NETWORKDAYS.INTL($AW439,$AX439,1,_xlpm.VD)))),0)),
$DH439="месяц",
$DR439*BG439,
$DH439="неделя",
$DR439*BG439/7*(ROUNDUP((DAY(EOMONTH(BG$15,0)))/4,0))),
0)</f>
        <v/>
      </c>
      <c r="EA439" s="125">
        <f t="array" ref="EA439">
IFERROR(_xlfn.IFS(
$DH439="день_1",
$DR439*$BL439/($AX439-$AW439+1)*BH439*(DAY(EOMONTH(BH$15,0))),
$DH439="день_2",
$DR439/30*MAX(MIN($AX439,EOMONTH(BH$15,0))-MAX($AW439,BH$15)+1,),
$DH439="раб.день",
$DR439/30*(IFERROR(
_xlfn.LET(_xlpm.VD,
CHOOSE(
{1;2;3;4;5;6;7;8;9;10;11;12;13;14;15;16;17;18},
45658,45659,45660,45661,45662,45663,45664,45665,45711,45724,45778,45779,45785,45786,45820,45821,45965,46022),
_xlfn.LET(_xlpm.DD,
MAX(MIN($AX439,EOMONTH(BH$15,0))-MAX($AW439,BH$15),),
_xlfn.IFS(
AND(MONTH($AW439)=MONTH(BH$15),MONTH($AX439)&lt;&gt;MONTH(BH$15)),
NETWORKDAYS.INTL($AW439,$AW439+_xlpm.DD,1,_xlpm.VD),
AND(MONTH($AW439)&lt;&gt;MONTH(BH$15),MONTH($AX439)=MONTH(BH$15)),
NETWORKDAYS.INTL(($AX439)-_xlpm.DD,$AX439,1,_xlpm.VD),
AND(MONTH($AW439)&lt;MONTH(BH$15),MONTH($AX439)&gt;MONTH(BH$15)),
NETWORKDAYS.INTL((EOMONTH(BH$15-1,1))-_xlpm.DD,EOMONTH(BH$15-1,1),1,_xlpm.VD),
AND(MONTH($AW439)=MONTH(BH$15),MONTH($AX439)=MONTH(BH$15)),
NETWORKDAYS.INTL($AW439,$AX439,1,_xlpm.VD)))),0)),
$DH439="месяц",
$DR439*BH439,
$DH439="неделя",
$DR439*BH439/7*(ROUNDUP((DAY(EOMONTH(BH$15,0)))/4,0))),
0)</f>
        <v/>
      </c>
      <c r="EB439" s="125">
        <f t="array" ref="EB439">
IFERROR(_xlfn.IFS(
$DH439="день_1",
$DR439*$BL439/($AX439-$AW439+1)*BI439*(DAY(EOMONTH(BI$15,0))),
$DH439="день_2",
$DR439/30*MAX(MIN($AX439,EOMONTH(BI$15,0))-MAX($AW439,BI$15)+1,),
$DH439="раб.день",
$DR439/30*(IFERROR(
_xlfn.LET(_xlpm.VD,
CHOOSE(
{1;2;3;4;5;6;7;8;9;10;11;12;13;14;15;16;17;18},
45658,45659,45660,45661,45662,45663,45664,45665,45711,45724,45778,45779,45785,45786,45820,45821,45965,46022),
_xlfn.LET(_xlpm.DD,
MAX(MIN($AX439,EOMONTH(BI$15,0))-MAX($AW439,BI$15),),
_xlfn.IFS(
AND(MONTH($AW439)=MONTH(BI$15),MONTH($AX439)&lt;&gt;MONTH(BI$15)),
NETWORKDAYS.INTL($AW439,$AW439+_xlpm.DD,1,_xlpm.VD),
AND(MONTH($AW439)&lt;&gt;MONTH(BI$15),MONTH($AX439)=MONTH(BI$15)),
NETWORKDAYS.INTL(($AX439)-_xlpm.DD,$AX439,1,_xlpm.VD),
AND(MONTH($AW439)&lt;MONTH(BI$15),MONTH($AX439)&gt;MONTH(BI$15)),
NETWORKDAYS.INTL((EOMONTH(BI$15-1,1))-_xlpm.DD,EOMONTH(BI$15-1,1),1,_xlpm.VD),
AND(MONTH($AW439)=MONTH(BI$15),MONTH($AX439)=MONTH(BI$15)),
NETWORKDAYS.INTL($AW439,$AX439,1,_xlpm.VD)))),0)),
$DH439="месяц",
$DR439*BI439,
$DH439="неделя",
$DR439*BI439/7*(ROUNDUP((DAY(EOMONTH(BI$15,0)))/4,0))),
0)</f>
        <v/>
      </c>
      <c r="EC439" s="125">
        <f t="array" ref="EC439">
IFERROR(_xlfn.IFS(
$DH439="день_1",
$DR439*$BL439/($AX439-$AW439+1)*BJ439*(DAY(EOMONTH(BJ$15,0))),
$DH439="день_2",
$DR439/30*MAX(MIN($AX439,EOMONTH(BJ$15,0))-MAX($AW439,BJ$15)+1,),
$DH439="раб.день",
$DR439/30*(IFERROR(
_xlfn.LET(_xlpm.VD,
CHOOSE(
{1;2;3;4;5;6;7;8;9;10;11;12;13;14;15;16;17;18},
45658,45659,45660,45661,45662,45663,45664,45665,45711,45724,45778,45779,45785,45786,45820,45821,45965,46022),
_xlfn.LET(_xlpm.DD,
MAX(MIN($AX439,EOMONTH(BJ$15,0))-MAX($AW439,BJ$15),),
_xlfn.IFS(
AND(MONTH($AW439)=MONTH(BJ$15),MONTH($AX439)&lt;&gt;MONTH(BJ$15)),
NETWORKDAYS.INTL($AW439,$AW439+_xlpm.DD,1,_xlpm.VD),
AND(MONTH($AW439)&lt;&gt;MONTH(BJ$15),MONTH($AX439)=MONTH(BJ$15)),
NETWORKDAYS.INTL(($AX439)-_xlpm.DD,$AX439,1,_xlpm.VD),
AND(MONTH($AW439)&lt;MONTH(BJ$15),MONTH($AX439)&gt;MONTH(BJ$15)),
NETWORKDAYS.INTL((EOMONTH(BJ$15-1,1))-_xlpm.DD,EOMONTH(BJ$15-1,1),1,_xlpm.VD),
AND(MONTH($AW439)=MONTH(BJ$15),MONTH($AX439)=MONTH(BJ$15)),
NETWORKDAYS.INTL($AW439,$AX439,1,_xlpm.VD)))),0)),
$DH439="месяц",
$DR439*BJ439,
$DH439="неделя",
$DR439*BJ439/7*(ROUNDUP((DAY(EOMONTH(BJ$15,0)))/4,0))),
0)</f>
        <v/>
      </c>
      <c r="ED439" s="125">
        <f t="array" ref="ED439">
IFERROR(_xlfn.IFS(
$DH439="день_1",
$DR439*$BL439/($AX439-$AW439+1)*BK439*(DAY(EOMONTH(BK$15,0))),
$DH439="день_2",
$DR439/30*MAX(MIN($AX439,EOMONTH(BK$15,0))-MAX($AW439,BK$15)+1,),
$DH439="раб.день",
$DR439/30*(IFERROR(
_xlfn.LET(_xlpm.VD,
CHOOSE(
{1;2;3;4;5;6;7;8;9;10;11;12;13;14;15;16;17;18},
45658,45659,45660,45661,45662,45663,45664,45665,45711,45724,45778,45779,45785,45786,45820,45821,45965,46022),
_xlfn.LET(_xlpm.DD,
MAX(MIN($AX439,EOMONTH(BK$15,0))-MAX($AW439,BK$15),),
_xlfn.IFS(
AND(MONTH($AW439)=MONTH(BK$15),MONTH($AX439)&lt;&gt;MONTH(BK$15)),
NETWORKDAYS.INTL($AW439,$AW439+_xlpm.DD,1,_xlpm.VD),
AND(MONTH($AW439)&lt;&gt;MONTH(BK$15),MONTH($AX439)=MONTH(BK$15)),
NETWORKDAYS.INTL(($AX439)-_xlpm.DD,$AX439,1,_xlpm.VD),
AND(MONTH($AW439)&lt;MONTH(BK$15),MONTH($AX439)&gt;MONTH(BK$15)),
NETWORKDAYS.INTL((EOMONTH(BK$15-1,1))-_xlpm.DD,EOMONTH(BK$15-1,1),1,_xlpm.VD),
AND(MONTH($AW439)=MONTH(BK$15),MONTH($AX439)=MONTH(BK$15)),
NETWORKDAYS.INTL($AW439,$AX439,1,_xlpm.VD)))),0)),
$DH439="месяц",
$DR439*BK439,
$DH439="неделя",
$DR439*BK439/7*(ROUNDUP((DAY(EOMONTH(BK$15,0)))/4,0))),
0)</f>
        <v/>
      </c>
      <c r="EE439" s="125">
        <f>SUM($DS439,$DT439,$DU439,$DV439,$DW439,$DX439,$DY439,$DZ439,$EA439,$EB439,$EC439,$ED439)</f>
        <v/>
      </c>
      <c r="EF439" s="125">
        <f>IFERROR(ROUND($EE439*(1+$EP439),2),0)</f>
        <v/>
      </c>
      <c r="EG439" s="128" t="n">
        <v>1</v>
      </c>
      <c r="EH439" s="126" t="n">
        <v>0</v>
      </c>
      <c r="EI439" s="126">
        <f>ROUND(SUM($EH439:$EH439)*SUM($AB439:$AB439)*$EG439,2)</f>
        <v/>
      </c>
      <c r="EJ439" s="126">
        <f>ROUND($EI439*(1+$EP439),2)</f>
        <v/>
      </c>
      <c r="EK439" s="126" t="n">
        <v>0</v>
      </c>
      <c r="EL439" s="126">
        <f>ROUND(SUM($EK439:$EK439)*SUM($AB439:$AB439)*$EG439,2)</f>
        <v/>
      </c>
      <c r="EM439" s="126">
        <f>ROUND($EL439*(1+$EP439),2)</f>
        <v/>
      </c>
      <c r="EN439" s="126">
        <f>SUM($EE439,$EI439,$EL439)</f>
        <v/>
      </c>
      <c r="EO439" s="126">
        <f>SUM($EF439,$EJ439,$EM439)</f>
        <v/>
      </c>
      <c r="EP439" s="59" t="inlineStr">
        <is>
          <t>20%</t>
        </is>
      </c>
      <c r="EQ439" s="59" t="n"/>
      <c r="ER439" s="60">
        <f t="array" ref="ER439">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MATCH(ES439,
{"AMS";"RussOutdoor";"HD Outdoor";"Ingroup";"IQ";"Ledproduction";"LisChannel";"Logic";"Media-PPL";"NovikovTV | НовиковТВ";"SMA";"SOK";"КрокусТВ | CrocusTV | IndoorTV";"Сити";"ТЯК Москва"},
0)),"")</f>
        <v/>
      </c>
      <c r="ES439" s="60" t="n"/>
      <c r="ET439" s="60">
        <f t="array" ref="ET439">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MATCH(ES439,
{"AMS";"RussOutdoor";"HD Outdoor";"Ingroup";"IQ";"Ledproduction";"LisChannel";"Logic";"Media-PPL";"NovikovTV | НовиковТВ";"SMA";"SOK";"КрокусТВ | CrocusTV | IndoorTV";"Сити";"ТЯК Москва"},
0)),"")</f>
        <v/>
      </c>
      <c r="EU439" s="60" t="n"/>
      <c r="EV439" s="60" t="n"/>
      <c r="EX439" s="110">
        <f t="array" ref="EX439">
($AR439/30
+N("ТРАФИК ПЛОЩАДКИ"))*
(IFERROR(
_xlfn.LET(
_xlpm.GPR,
HLOOKUP($L439,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(MATCH($T439,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IF($Q439="цифровой",_xlpm.GPR/$AG439,_xlpm.GPR/60)),
0)
+N("DWELL TIME"))*
(IF($AB439=0,0,IF($AB439=1,0.3,IF($AB439=2,0.5,IF($AB439&gt;2,1))))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_xlfn.IFS($AC439="да",1.2,$AC439="нет",1)*
_xlfn.IFS($AD439="да",1.2,$AD439="нет",1)*
IF(R439="статический",1,1.2)*
$X439*
INDEX(
{1.2;1;1.2;1.2;1;1.2;1.2;1.2;1.2;1.2;1.2;1;1.2;1.2;1.2;1.2;1;1;1.2;1.2;1.2;1;1;1;1;1.2;1.2;1.2;1.2;1;1;1;1;1.2;1.2;1.2;1.2;1.2;1.2;1.2;1.2;1;1;1.2;1;1;1;1;1.5;1;1;1.5;1.5;1.2},
MATCH($Q439,_xlpm.MI,0)))&gt;{0.02;0.04;0.06;0.1;0.2;0.4;0.6;0.8;1;2;4;6})),
{0;1;2;3;4;5;6;7;8;9;10;11;12},
0)))
+N("КОЭФФИЦИЕНТ КОНТАКТА"))))*
(_xlfn.IFS($X439&lt;0.1,$X439/1000,$X439&gt;25,5.2,AND($X439&gt;=0.1,$X439&lt;=25),(($X439*2+0.1)/10)*($X439/10)))*
IFERROR((_xlfn.LET(
_xlpm.MA,
{0;0.8;0.85;0.9;0.95;1},
_xlpm.MAA,
{0;1;2;3;4;5},
INDEX(_xlpm.MA,MATCH(SUMPRODUCT(--((IF(ROUND(_xlpm.MAA,1)&gt;5,5,ROUND($AB439,1)))&gt;{0;1;2;3;4;5})),_xlpm.MAA,0)))
+N("КОЭФФИЦИЕНТ КОЛ-ВО КОНСТРУКЦИЙ")),1)*
$AB439,0))*
(IF($Q439="цифровой",$AG439/15*$AI439,1)
+N("ДЛЯ ЦИФРЫ"))</f>
        <v/>
      </c>
      <c r="EY439" s="110">
        <f>IFERROR(EX439*AY439,0)</f>
        <v/>
      </c>
      <c r="EZ439" s="131">
        <f>IFERROR(DP439/EY439*1000,0)</f>
        <v/>
      </c>
      <c r="FA439" s="112">
        <f>IFERROR(FC439/FB439,0)</f>
        <v/>
      </c>
      <c r="FB439" s="112">
        <f>IFERROR((FC439/(EY439/FF439*#REF!))*0.825,0)</f>
        <v/>
      </c>
      <c r="FC439" s="112">
        <f>IFERROR(((EX439*30/AR439)*100)/30,0)</f>
        <v/>
      </c>
      <c r="FD439" s="112">
        <f>IFERROR(EY439/G439*100%,0)</f>
        <v/>
      </c>
      <c r="FE439" s="112">
        <f>IFERROR(FD439/FC439*100%,0)</f>
        <v/>
      </c>
      <c r="FF439" s="110">
        <f>IFERROR(AR439/30*AY439,0)</f>
        <v/>
      </c>
    </row>
    <row r="440" ht="13" customHeight="1">
      <c r="A440" s="59" t="n"/>
      <c r="B440" s="60" t="n"/>
      <c r="C440" s="60" t="n"/>
      <c r="D440" s="60">
        <f t="array" ref="D440">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MATCH($E440,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40" s="60">
        <f t="array" ref="E440">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MATCH($F440,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40" s="60" t="inlineStr"/>
      <c r="G440" s="60" t="n"/>
      <c r="H440" s="60">
        <f t="array" ref="H440">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MATCH($I440,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40" s="60" t="n"/>
      <c r="J440" s="60" t="n"/>
      <c r="K440" s="60" t="n"/>
      <c r="L440" s="60" t="n"/>
      <c r="M440" s="60" t="n"/>
      <c r="N440" s="60" t="n"/>
      <c r="O440" s="60" t="n"/>
      <c r="P440" s="60">
        <f t="array" ref="P440">
_xlfn.IFS(
ISNUMBER(MATCH($Q440,{"шелфбаннер","разделитель","монетница","чековая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ISNUMBER(MATCH($Q440,{"LED/LCD","видеокулер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ISNUMBER(MATCH($Q440,{"автомобиль","машина","выставочное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ISNUMBER(MATCH($Q440,{"билборд","лифтовая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ISNUMBER(MATCH($Q440,{"навигация","подвесной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ISNUMBER(MATCH($Q440,{"движущаяся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ISNUMBER(MATCH($Q440,{"каталог","журнал"},)),
"Пресса",
$Q440="","")</f>
        <v/>
      </c>
      <c r="Q440" s="60" t="n"/>
      <c r="R440" s="60">
        <f t="array" ref="R440">
IFERROR(
_xlfn.IFS(
OR(ISNUMBER(MATCH($Q440,{"экспозиция","макет","стенд","автостенд","авто стенд","выставочное пространство","выставочные стенды","модульные выставочные стенды","3Д конструкция","3D конструкция"},)),P440="Экспонирование"),
"нестандартный",
ISNUMBER(MATCH($Q440,{"скроллер","призматрон"},)),
"динамический",
$P440="Видео",
"цифровой",
OR($P440="Пресса",$P440="Щит",$P440="POSm",$P440="Подвес",$P440="Брендирование/оклейка"),
"статический"),"")</f>
        <v/>
      </c>
      <c r="S440" s="59" t="n"/>
      <c r="T440" s="60" t="n"/>
      <c r="U440" s="60" t="n"/>
      <c r="V440" s="60">
        <f>
IF(P440="Видео",
"цифровой постер/ролик",
IF(ISNUMBER(MATCH(Q440,{"короб световой","короб световой | лайтбокс","короб световой | кристалайт","лайтбокс","лайт бокс","кристалайт","LB","lightbox"},)),
"бэклит",
IF(P440="Брендирование/оклейка",
"перфарированная пленка/самоклейка",
IF(P440="Экспонирование",
"под запрос",
IF(P440="Подвес",
"баннер/ткань",
"")))))</f>
        <v/>
      </c>
      <c r="W440" s="59" t="n"/>
      <c r="X440" s="59" t="n"/>
      <c r="Y440" s="59" t="n"/>
      <c r="Z440" s="61" t="n"/>
      <c r="AA440" s="61" t="n"/>
      <c r="AB440" s="61">
        <f>IF(BL440&gt;0,Z440,0)</f>
        <v/>
      </c>
      <c r="AC440" s="59" t="n"/>
      <c r="AD440" s="59" t="n"/>
      <c r="AE440" s="59" t="n"/>
      <c r="AF440" s="59" t="n"/>
      <c r="AG440" s="59" t="n"/>
      <c r="AH440" s="59" t="n"/>
      <c r="AI440" s="59" t="n"/>
      <c r="AJ440" s="59" t="n"/>
      <c r="AK440" s="59" t="n"/>
      <c r="AL440" s="62">
        <f>IFERROR(IF(OR(R440="статический",R440="динамический",R440="нестандартный",R440="",R440=""),"-",IF(AND(AH440="-",AI440="-"),"-",AK440*3600/AH440*AI440)),"-")</f>
        <v/>
      </c>
      <c r="AM440" s="62">
        <f>IFERROR(IF(OR(R440="статический",R440="динамический",R440="",R440="", R440="BTL",R440="нестандартный"),"-",AG440*AI440*AL440/60),"-")</f>
        <v/>
      </c>
      <c r="AN440" s="63">
        <f>IFERROR(IF(AH440="","-",AG440*AI440/AH440),"-")</f>
        <v/>
      </c>
      <c r="AO440" s="59">
        <f>IFERROR(IF(OR($R440="статический",$R440="динамический",$R440="",$R440="",$R440="BTL",$R440="нестандартный"),"-",$AL440*$AY440),"-")</f>
        <v/>
      </c>
      <c r="AP440" s="62">
        <f>IFERROR(IF(OR($R440="статический",$R440="динамический",$R440="",$R440="",$R440="BTL",$R440="нестандартный"),"-",$AM440*AY440),"-")</f>
        <v/>
      </c>
      <c r="AQ440" s="64" t="n"/>
      <c r="AR440" s="61" t="n"/>
      <c r="AS440" s="61" t="n"/>
      <c r="AT440" s="61" t="n"/>
      <c r="AU440" s="65" t="n"/>
      <c r="AV440" s="124">
        <f>IFERROR(DR440/AT440*1000,"n/a")</f>
        <v/>
      </c>
      <c r="AW440" s="67" t="n"/>
      <c r="AX440" s="67" t="n"/>
      <c r="AY440" s="43">
        <f>IFERROR(IF(OR($AW440="",$AX440=""),"",_xlfn.DAYS($AX440+1,$AW440)),"")</f>
        <v/>
      </c>
      <c r="AZ440" s="68">
        <f t="array" ref="AZ440">
_xlfn.LET(_xlpm.COEFF,
IF($AW440+$AX440=0,0,IF(MAX(MIN($AX440,EOMONTH(AZ$15,0))-MAX($AW440,AZ$15)+1,)&gt;0,1,0)),
_xlfn.IFS(
$ES440="LisChannel",
_xlpm.COEFF*
INDEX({1;1;1.2;1.2;1;1;1;1;1.2;1.2;1.2;1.2},
MATCH(MONTH(AZ$15),
{1,2,3,4,5,6,7,8,9,10,11,12})),
CONCATENATE($ES440," ",$L440)="RussOutdoor метро",
_xlpm.COEFF*
INDEX({0.8;0.9;1.1;1.1;1;1;1;1;1.1;1.1;1.1;1.1},
MATCH(MONTH(AZ$15),
{1,2,3,4,5,6,7,8,9,10,11,12})),
$ES440&lt;&gt;"LisChannel",
_xlpm.COEFF,
$ES440&lt;&gt;"RussOutdoor",
_xlpm.COEFF))</f>
        <v/>
      </c>
      <c r="BA440" s="68">
        <f t="array" ref="BA440">
_xlfn.LET(_xlpm.COEFF,
IF($AW440+$AX440=0,0,IF(MAX(MIN($AX440,EOMONTH(BA$15,0))-MAX($AW440,BA$15)+1,)&gt;0,1,0)),
_xlfn.IFS(
$ES440="LisChannel",
_xlpm.COEFF*
INDEX({1;1;1.2;1.2;1;1;1;1;1.2;1.2;1.2;1.2},
MATCH(MONTH(BA$15),
{1,2,3,4,5,6,7,8,9,10,11,12})),
CONCATENATE($ES440," ",$L440)="RussOutdoor метро",
_xlpm.COEFF*
INDEX({0.8;0.9;1.1;1.1;1;1;1;1;1.1;1.1;1.1;1.1},
MATCH(MONTH(BA$15),
{1,2,3,4,5,6,7,8,9,10,11,12})),
$ES440&lt;&gt;"LisChannel",
_xlpm.COEFF,
$ES440&lt;&gt;"RussOutdoor",
_xlpm.COEFF))</f>
        <v/>
      </c>
      <c r="BB440" s="68">
        <f t="array" ref="BB440">
_xlfn.LET(_xlpm.COEFF,
IF($AW440+$AX440=0,0,IF(MAX(MIN($AX440,EOMONTH(BB$15,0))-MAX($AW440,BB$15)+1,)&gt;0,1,0)),
_xlfn.IFS(
$ES440="LisChannel",
_xlpm.COEFF*
INDEX({1;1;1.2;1.2;1;1;1;1;1.2;1.2;1.2;1.2},
MATCH(MONTH(BB$15),
{1,2,3,4,5,6,7,8,9,10,11,12})),
CONCATENATE($ES440," ",$L440)="RussOutdoor метро",
_xlpm.COEFF*
INDEX({0.8;0.9;1.1;1.1;1;1;1;1;1.1;1.1;1.1;1.1},
MATCH(MONTH(BB$15),
{1,2,3,4,5,6,7,8,9,10,11,12})),
$ES440&lt;&gt;"LisChannel",
_xlpm.COEFF,
$ES440&lt;&gt;"RussOutdoor",
_xlpm.COEFF))</f>
        <v/>
      </c>
      <c r="BC440" s="68">
        <f t="array" ref="BC440">
_xlfn.LET(_xlpm.COEFF,
IF($AW440+$AX440=0,0,IF(MAX(MIN($AX440,EOMONTH(BC$15,0))-MAX($AW440,BC$15)+1,)&gt;0,1,0)),
_xlfn.IFS(
$ES440="LisChannel",
_xlpm.COEFF*
INDEX({1;1;1.2;1.2;1;1;1;1;1.2;1.2;1.2;1.2},
MATCH(MONTH(BC$15),
{1,2,3,4,5,6,7,8,9,10,11,12})),
CONCATENATE($ES440," ",$L440)="RussOutdoor метро",
_xlpm.COEFF*
INDEX({0.8;0.9;1.1;1.1;1;1;1;1;1.1;1.1;1.1;1.1},
MATCH(MONTH(BC$15),
{1,2,3,4,5,6,7,8,9,10,11,12})),
$ES440&lt;&gt;"LisChannel",
_xlpm.COEFF,
$ES440&lt;&gt;"RussOutdoor",
_xlpm.COEFF))</f>
        <v/>
      </c>
      <c r="BD440" s="68">
        <f t="array" ref="BD440">
_xlfn.LET(_xlpm.COEFF,
IF($AW440+$AX440=0,0,IF(MAX(MIN($AX440,EOMONTH(BD$15,0))-MAX($AW440,BD$15)+1,)&gt;0,1,0)),
_xlfn.IFS(
$ES440="LisChannel",
_xlpm.COEFF*
INDEX({1;1;1.2;1.2;1;1;1;1;1.2;1.2;1.2;1.2},
MATCH(MONTH(BD$15),
{1,2,3,4,5,6,7,8,9,10,11,12})),
CONCATENATE($ES440," ",$L440)="RussOutdoor метро",
_xlpm.COEFF*
INDEX({0.8;0.9;1.1;1.1;1;1;1;1;1.1;1.1;1.1;1.1},
MATCH(MONTH(BD$15),
{1,2,3,4,5,6,7,8,9,10,11,12})),
$ES440&lt;&gt;"LisChannel",
_xlpm.COEFF,
$ES440&lt;&gt;"RussOutdoor",
_xlpm.COEFF))</f>
        <v/>
      </c>
      <c r="BE440" s="68">
        <f t="array" ref="BE440">
_xlfn.LET(_xlpm.COEFF,
IF($AW440+$AX440=0,0,IF(MAX(MIN($AX440,EOMONTH(BE$15,0))-MAX($AW440,BE$15)+1,)&gt;0,1,0)),
_xlfn.IFS(
$ES440="LisChannel",
_xlpm.COEFF*
INDEX({1;1;1.2;1.2;1;1;1;1;1.2;1.2;1.2;1.2},
MATCH(MONTH(BE$15),
{1,2,3,4,5,6,7,8,9,10,11,12})),
CONCATENATE($ES440," ",$L440)="RussOutdoor метро",
_xlpm.COEFF*
INDEX({0.8;0.9;1.1;1.1;1;1;1;1;1.1;1.1;1.1;1.1},
MATCH(MONTH(BE$15),
{1,2,3,4,5,6,7,8,9,10,11,12})),
$ES440&lt;&gt;"LisChannel",
_xlpm.COEFF,
$ES440&lt;&gt;"RussOutdoor",
_xlpm.COEFF))</f>
        <v/>
      </c>
      <c r="BF440" s="68">
        <f t="array" ref="BF440">
_xlfn.LET(_xlpm.COEFF,
IF($AW440+$AX440=0,0,IF(MAX(MIN($AX440,EOMONTH(BF$15,0))-MAX($AW440,BF$15)+1,)&gt;0,1,0)),
_xlfn.IFS(
$ES440="LisChannel",
_xlpm.COEFF*
INDEX({1;1;1.2;1.2;1;1;1;1;1.2;1.2;1.2;1.2},
MATCH(MONTH(BF$15),
{1,2,3,4,5,6,7,8,9,10,11,12})),
CONCATENATE($ES440," ",$L440)="RussOutdoor метро",
_xlpm.COEFF*
INDEX({0.8;0.9;1.1;1.1;1;1;1;1;1.1;1.1;1.1;1.1},
MATCH(MONTH(BF$15),
{1,2,3,4,5,6,7,8,9,10,11,12})),
$ES440&lt;&gt;"LisChannel",
_xlpm.COEFF,
$ES440&lt;&gt;"RussOutdoor",
_xlpm.COEFF))</f>
        <v/>
      </c>
      <c r="BG440" s="68">
        <f t="array" ref="BG440">
_xlfn.LET(_xlpm.COEFF,
IF($AW440+$AX440=0,0,IF(MAX(MIN($AX440,EOMONTH(BG$15,0))-MAX($AW440,BG$15)+1,)&gt;0,1,0)),
_xlfn.IFS(
$ES440="LisChannel",
_xlpm.COEFF*
INDEX({1;1;1.2;1.2;1;1;1;1;1.2;1.2;1.2;1.2},
MATCH(MONTH(BG$15),
{1,2,3,4,5,6,7,8,9,10,11,12})),
CONCATENATE($ES440," ",$L440)="RussOutdoor метро",
_xlpm.COEFF*
INDEX({0.8;0.9;1.1;1.1;1;1;1;1;1.1;1.1;1.1;1.1},
MATCH(MONTH(BG$15),
{1,2,3,4,5,6,7,8,9,10,11,12})),
$ES440&lt;&gt;"LisChannel",
_xlpm.COEFF,
$ES440&lt;&gt;"RussOutdoor",
_xlpm.COEFF))</f>
        <v/>
      </c>
      <c r="BH440" s="68">
        <f t="array" ref="BH440">
_xlfn.LET(_xlpm.COEFF,
IF($AW440+$AX440=0,0,IF(MAX(MIN($AX440,EOMONTH(BH$15,0))-MAX($AW440,BH$15)+1,)&gt;0,1,0)),
_xlfn.IFS(
$ES440="LisChannel",
_xlpm.COEFF*
INDEX({1;1;1.2;1.2;1;1;1;1;1.2;1.2;1.2;1.2},
MATCH(MONTH(BH$15),
{1,2,3,4,5,6,7,8,9,10,11,12})),
CONCATENATE($ES440," ",$L440)="RussOutdoor метро",
_xlpm.COEFF*
INDEX({0.8;0.9;1.1;1.1;1;1;1;1;1.1;1.1;1.1;1.1},
MATCH(MONTH(BH$15),
{1,2,3,4,5,6,7,8,9,10,11,12})),
$ES440&lt;&gt;"LisChannel",
_xlpm.COEFF,
$ES440&lt;&gt;"RussOutdoor",
_xlpm.COEFF))</f>
        <v/>
      </c>
      <c r="BI440" s="68">
        <f t="array" ref="BI440">
_xlfn.LET(_xlpm.COEFF,
IF($AW440+$AX440=0,0,IF(MAX(MIN($AX440,EOMONTH(BI$15,0))-MAX($AW440,BI$15)+1,)&gt;0,1,0)),
_xlfn.IFS(
$ES440="LisChannel",
_xlpm.COEFF*
INDEX({1;1;1.2;1.2;1;1;1;1;1.2;1.2;1.2;1.2},
MATCH(MONTH(BI$15),
{1,2,3,4,5,6,7,8,9,10,11,12})),
CONCATENATE($ES440," ",$L440)="RussOutdoor метро",
_xlpm.COEFF*
INDEX({0.8;0.9;1.1;1.1;1;1;1;1;1.1;1.1;1.1;1.1},
MATCH(MONTH(BI$15),
{1,2,3,4,5,6,7,8,9,10,11,12})),
$ES440&lt;&gt;"LisChannel",
_xlpm.COEFF,
$ES440&lt;&gt;"RussOutdoor",
_xlpm.COEFF))</f>
        <v/>
      </c>
      <c r="BJ440" s="68">
        <f t="array" ref="BJ440">
_xlfn.LET(_xlpm.COEFF,
IF($AW440+$AX440=0,0,IF(MAX(MIN($AX440,EOMONTH(BJ$15,0))-MAX($AW440,BJ$15)+1,)&gt;0,1,0)),
_xlfn.IFS(
$ES440="LisChannel",
_xlpm.COEFF*
INDEX({1;1;1.2;1.2;1;1;1;1;1.2;1.2;1.2;1.2},
MATCH(MONTH(BJ$15),
{1,2,3,4,5,6,7,8,9,10,11,12})),
CONCATENATE($ES440," ",$L440)="RussOutdoor метро",
_xlpm.COEFF*
INDEX({0.8;0.9;1.1;1.1;1;1;1;1;1.1;1.1;1.1;1.1},
MATCH(MONTH(BJ$15),
{1,2,3,4,5,6,7,8,9,10,11,12})),
$ES440&lt;&gt;"LisChannel",
_xlpm.COEFF,
$ES440&lt;&gt;"RussOutdoor",
_xlpm.COEFF))</f>
        <v/>
      </c>
      <c r="BK440" s="68">
        <f t="array" ref="BK440">
_xlfn.LET(_xlpm.COEFF,
IF($AW440+$AX440=0,0,IF(MAX(MIN($AX440,EOMONTH(BK$15,0))-MAX($AW440,BK$15)+1,)&gt;0,1,0)),
_xlfn.IFS(
$ES440="LisChannel",
_xlpm.COEFF*
INDEX({1;1;1.2;1.2;1;1;1;1;1.2;1.2;1.2;1.2},
MATCH(MONTH(BK$15),
{1,2,3,4,5,6,7,8,9,10,11,12})),
CONCATENATE($ES440," ",$L440)="RussOutdoor метро",
_xlpm.COEFF*
INDEX({0.8;0.9;1.1;1.1;1;1;1;1;1.1;1.1;1.1;1.1},
MATCH(MONTH(BK$15),
{1,2,3,4,5,6,7,8,9,10,11,12})),
$ES440&lt;&gt;"LisChannel",
_xlpm.COEFF,
$ES440&lt;&gt;"RussOutdoor",
_xlpm.COEFF))</f>
        <v/>
      </c>
      <c r="BL440" s="62">
        <f>COUNTIFS($AZ440:$BK440,"&gt;0")</f>
        <v/>
      </c>
      <c r="BM440" s="65" t="n"/>
      <c r="BN440" s="125">
        <f>$DJ440</f>
        <v/>
      </c>
      <c r="BO440" s="63">
        <f>$DQ440</f>
        <v/>
      </c>
      <c r="BP440" s="125">
        <f>
IFERROR(
IF($BL440=0,0,
$BN440*(1-$BO440)),
0)</f>
        <v/>
      </c>
      <c r="BQ440" s="125">
        <f t="array" ref="BQ440">
IFERROR(
_xlfn.IFS(
$DH440="день_1",
$BP440*$BL440/($AX440-$AW440+1)*AZ440*(DAY(EOMONTH(AZ$15,0))),
$DH440="день_2",
$BP440/30*MAX(MIN($AX440,EOMONTH(AZ$15,0))-MAX($AW440,AZ$15)+1,),
$DH440="раб.день",
$BP440/30*(IFERROR(
_xlfn.LET(_xlpm.VD,
CHOOSE(
{1;2;3;4;5;6;7;8;9;10;11;12;13;14;15;16;17;18},
45658,45659,45660,45661,45662,45663,45664,45665,45711,45724,45778,45779,45785,45786,45820,45821,45965,46022),
_xlfn.LET(_xlpm.DD,
MAX(MIN($AX440,EOMONTH(AZ$15,0))-MAX($AW440,AZ$15),),
_xlfn.IFS(
AND(MONTH($AW440)=MONTH(AZ$15),MONTH($AX440)&lt;&gt;MONTH(AZ$15)),
NETWORKDAYS.INTL($AW440,$AW440+_xlpm.DD,1,_xlpm.VD),
AND(MONTH($AW440)&lt;&gt;MONTH(AZ$15),MONTH($AX440)=MONTH(AZ$15)),
NETWORKDAYS.INTL(($AX440)-_xlpm.DD,$AX440,1,_xlpm.VD),
AND(MONTH($AW440)&lt;MONTH(AZ$15),MONTH($AX440)&gt;MONTH(AZ$15)),
NETWORKDAYS.INTL((EOMONTH(AZ$15-1,1))-_xlpm.DD,EOMONTH(AZ$15-1,1),1,_xlpm.VD),
AND(MONTH($AW440)=MONTH(AZ$15),MONTH($AX440)=MONTH(AZ$15)),
NETWORKDAYS.INTL($AW440,$AX440,1,_xlpm.VD)))),0)),
$DH440="месяц",
$BP440*AZ440,
$DH440="неделя",
$BP440*AZ440/7*(ROUNDUP((DAY(EOMONTH(AZ$15,0)))/4,0))),
0)</f>
        <v/>
      </c>
      <c r="BR440" s="125">
        <f t="array" ref="BR440">
IFERROR(
_xlfn.IFS(
$DH440="день_1",
$BP440*$BL440/($AX440-$AW440+1)*BA440*(DAY(EOMONTH(BA$15,0))),
$DH440="день_2",
$BP440/30*MAX(MIN($AX440,EOMONTH(BA$15,0))-MAX($AW440,BA$15)+1,),
$DH440="раб.день",
$BP440/30*(IFERROR(
_xlfn.LET(_xlpm.VD,
CHOOSE(
{1;2;3;4;5;6;7;8;9;10;11;12;13;14;15;16;17;18},
45658,45659,45660,45661,45662,45663,45664,45665,45711,45724,45778,45779,45785,45786,45820,45821,45965,46022),
_xlfn.LET(_xlpm.DD,
MAX(MIN($AX440,EOMONTH(BA$15,0))-MAX($AW440,BA$15),),
_xlfn.IFS(
AND(MONTH($AW440)=MONTH(BA$15),MONTH($AX440)&lt;&gt;MONTH(BA$15)),
NETWORKDAYS.INTL($AW440,$AW440+_xlpm.DD,1,_xlpm.VD),
AND(MONTH($AW440)&lt;&gt;MONTH(BA$15),MONTH($AX440)=MONTH(BA$15)),
NETWORKDAYS.INTL(($AX440)-_xlpm.DD,$AX440,1,_xlpm.VD),
AND(MONTH($AW440)&lt;MONTH(BA$15),MONTH($AX440)&gt;MONTH(BA$15)),
NETWORKDAYS.INTL((EOMONTH(BA$15-1,1))-_xlpm.DD,EOMONTH(BA$15-1,1),1,_xlpm.VD),
AND(MONTH($AW440)=MONTH(BA$15),MONTH($AX440)=MONTH(BA$15)),
NETWORKDAYS.INTL($AW440,$AX440,1,_xlpm.VD)))),0)),
$DH440="месяц",
$BP440*BA440,
$DH440="неделя",
$BP440*BA440/7*(ROUNDUP((DAY(EOMONTH(BA$15,0)))/4,0))),
0)</f>
        <v/>
      </c>
      <c r="BS440" s="125">
        <f t="array" ref="BS440">
IFERROR(
_xlfn.IFS(
$DH440="день_1",
$BP440*$BL440/($AX440-$AW440+1)*BB440*(DAY(EOMONTH(BB$15,0))),
$DH440="день_2",
$BP440/30*MAX(MIN($AX440,EOMONTH(BB$15,0))-MAX($AW440,BB$15)+1,),
$DH440="раб.день",
$BP440/30*(IFERROR(
_xlfn.LET(_xlpm.VD,
CHOOSE(
{1;2;3;4;5;6;7;8;9;10;11;12;13;14;15;16;17;18},
45658,45659,45660,45661,45662,45663,45664,45665,45711,45724,45778,45779,45785,45786,45820,45821,45965,46022),
_xlfn.LET(_xlpm.DD,
MAX(MIN($AX440,EOMONTH(BB$15,0))-MAX($AW440,BB$15),),
_xlfn.IFS(
AND(MONTH($AW440)=MONTH(BB$15),MONTH($AX440)&lt;&gt;MONTH(BB$15)),
NETWORKDAYS.INTL($AW440,$AW440+_xlpm.DD,1,_xlpm.VD),
AND(MONTH($AW440)&lt;&gt;MONTH(BB$15),MONTH($AX440)=MONTH(BB$15)),
NETWORKDAYS.INTL(($AX440)-_xlpm.DD,$AX440,1,_xlpm.VD),
AND(MONTH($AW440)&lt;MONTH(BB$15),MONTH($AX440)&gt;MONTH(BB$15)),
NETWORKDAYS.INTL((EOMONTH(BB$15-1,1))-_xlpm.DD,EOMONTH(BB$15-1,1),1,_xlpm.VD),
AND(MONTH($AW440)=MONTH(BB$15),MONTH($AX440)=MONTH(BB$15)),
NETWORKDAYS.INTL($AW440,$AX440,1,_xlpm.VD)))),0)),
$DH440="месяц",
$BP440*BB440,
$DH440="неделя",
$BP440*BB440/7*(ROUNDUP((DAY(EOMONTH(BB$15,0)))/4,0))),
0)</f>
        <v/>
      </c>
      <c r="BT440" s="125">
        <f t="array" ref="BT440">
IFERROR(
_xlfn.IFS(
$DH440="день_1",
$BP440*$BL440/($AX440-$AW440+1)*BC440*(DAY(EOMONTH(BC$15,0))),
$DH440="день_2",
$BP440/30*MAX(MIN($AX440,EOMONTH(BC$15,0))-MAX($AW440,BC$15)+1,),
$DH440="раб.день",
$BP440/30*(IFERROR(
_xlfn.LET(_xlpm.VD,
CHOOSE(
{1;2;3;4;5;6;7;8;9;10;11;12;13;14;15;16;17;18},
45658,45659,45660,45661,45662,45663,45664,45665,45711,45724,45778,45779,45785,45786,45820,45821,45965,46022),
_xlfn.LET(_xlpm.DD,
MAX(MIN($AX440,EOMONTH(BC$15,0))-MAX($AW440,BC$15),),
_xlfn.IFS(
AND(MONTH($AW440)=MONTH(BC$15),MONTH($AX440)&lt;&gt;MONTH(BC$15)),
NETWORKDAYS.INTL($AW440,$AW440+_xlpm.DD,1,_xlpm.VD),
AND(MONTH($AW440)&lt;&gt;MONTH(BC$15),MONTH($AX440)=MONTH(BC$15)),
NETWORKDAYS.INTL(($AX440)-_xlpm.DD,$AX440,1,_xlpm.VD),
AND(MONTH($AW440)&lt;MONTH(BC$15),MONTH($AX440)&gt;MONTH(BC$15)),
NETWORKDAYS.INTL((EOMONTH(BC$15-1,1))-_xlpm.DD,EOMONTH(BC$15-1,1),1,_xlpm.VD),
AND(MONTH($AW440)=MONTH(BC$15),MONTH($AX440)=MONTH(BC$15)),
NETWORKDAYS.INTL($AW440,$AX440,1,_xlpm.VD)))),0)),
$DH440="месяц",
$BP440*BC440,
$DH440="неделя",
$BP440*BC440/7*(ROUNDUP((DAY(EOMONTH(BC$15,0)))/4,0))),
0)</f>
        <v/>
      </c>
      <c r="BU440" s="125">
        <f t="array" ref="BU440">
IFERROR(
_xlfn.IFS(
$DH440="день_1",
$BP440*$BL440/($AX440-$AW440+1)*BD440*(DAY(EOMONTH(BD$15,0))),
$DH440="день_2",
$BP440/30*MAX(MIN($AX440,EOMONTH(BD$15,0))-MAX($AW440,BD$15)+1,),
$DH440="раб.день",
$BP440/30*(IFERROR(
_xlfn.LET(_xlpm.VD,
CHOOSE(
{1;2;3;4;5;6;7;8;9;10;11;12;13;14;15;16;17;18},
45658,45659,45660,45661,45662,45663,45664,45665,45711,45724,45778,45779,45785,45786,45820,45821,45965,46022),
_xlfn.LET(_xlpm.DD,
MAX(MIN($AX440,EOMONTH(BD$15,0))-MAX($AW440,BD$15),),
_xlfn.IFS(
AND(MONTH($AW440)=MONTH(BD$15),MONTH($AX440)&lt;&gt;MONTH(BD$15)),
NETWORKDAYS.INTL($AW440,$AW440+_xlpm.DD,1,_xlpm.VD),
AND(MONTH($AW440)&lt;&gt;MONTH(BD$15),MONTH($AX440)=MONTH(BD$15)),
NETWORKDAYS.INTL(($AX440)-_xlpm.DD,$AX440,1,_xlpm.VD),
AND(MONTH($AW440)&lt;MONTH(BD$15),MONTH($AX440)&gt;MONTH(BD$15)),
NETWORKDAYS.INTL((EOMONTH(BD$15-1,1))-_xlpm.DD,EOMONTH(BD$15-1,1),1,_xlpm.VD),
AND(MONTH($AW440)=MONTH(BD$15),MONTH($AX440)=MONTH(BD$15)),
NETWORKDAYS.INTL($AW440,$AX440,1,_xlpm.VD)))),0)),
$DH440="месяц",
$BP440*BD440,
$DH440="неделя",
$BP440*BD440/7*(ROUNDUP((DAY(EOMONTH(BD$15,0)))/4,0))),
0)</f>
        <v/>
      </c>
      <c r="BV440" s="125">
        <f t="array" ref="BV440">
IFERROR(
_xlfn.IFS(
$DH440="день_1",
$BP440*$BL440/($AX440-$AW440+1)*BE440*(DAY(EOMONTH(BE$15,0))),
$DH440="день_2",
$BP440/30*MAX(MIN($AX440,EOMONTH(BE$15,0))-MAX($AW440,BE$15)+1,),
$DH440="раб.день",
$BP440/30*(IFERROR(
_xlfn.LET(_xlpm.VD,
CHOOSE(
{1;2;3;4;5;6;7;8;9;10;11;12;13;14;15;16;17;18},
45658,45659,45660,45661,45662,45663,45664,45665,45711,45724,45778,45779,45785,45786,45820,45821,45965,46022),
_xlfn.LET(_xlpm.DD,
MAX(MIN($AX440,EOMONTH(BE$15,0))-MAX($AW440,BE$15),),
_xlfn.IFS(
AND(MONTH($AW440)=MONTH(BE$15),MONTH($AX440)&lt;&gt;MONTH(BE$15)),
NETWORKDAYS.INTL($AW440,$AW440+_xlpm.DD,1,_xlpm.VD),
AND(MONTH($AW440)&lt;&gt;MONTH(BE$15),MONTH($AX440)=MONTH(BE$15)),
NETWORKDAYS.INTL(($AX440)-_xlpm.DD,$AX440,1,_xlpm.VD),
AND(MONTH($AW440)&lt;MONTH(BE$15),MONTH($AX440)&gt;MONTH(BE$15)),
NETWORKDAYS.INTL((EOMONTH(BE$15-1,1))-_xlpm.DD,EOMONTH(BE$15-1,1),1,_xlpm.VD),
AND(MONTH($AW440)=MONTH(BE$15),MONTH($AX440)=MONTH(BE$15)),
NETWORKDAYS.INTL($AW440,$AX440,1,_xlpm.VD)))),0)),
$DH440="месяц",
$BP440*BE440,
$DH440="неделя",
$BP440*BE440/7*(ROUNDUP((DAY(EOMONTH(BE$15,0)))/4,0))),
0)</f>
        <v/>
      </c>
      <c r="BW440" s="125">
        <f t="array" ref="BW440">
IFERROR(
_xlfn.IFS(
$DH440="день_1",
$BP440*$BL440/($AX440-$AW440+1)*BF440*(DAY(EOMONTH(BF$15,0))),
$DH440="день_2",
$BP440/30*MAX(MIN($AX440,EOMONTH(BF$15,0))-MAX($AW440,BF$15)+1,),
$DH440="раб.день",
$BP440/30*(IFERROR(
_xlfn.LET(_xlpm.VD,
CHOOSE(
{1;2;3;4;5;6;7;8;9;10;11;12;13;14;15;16;17;18},
45658,45659,45660,45661,45662,45663,45664,45665,45711,45724,45778,45779,45785,45786,45820,45821,45965,46022),
_xlfn.LET(_xlpm.DD,
MAX(MIN($AX440,EOMONTH(BF$15,0))-MAX($AW440,BF$15),),
_xlfn.IFS(
AND(MONTH($AW440)=MONTH(BF$15),MONTH($AX440)&lt;&gt;MONTH(BF$15)),
NETWORKDAYS.INTL($AW440,$AW440+_xlpm.DD,1,_xlpm.VD),
AND(MONTH($AW440)&lt;&gt;MONTH(BF$15),MONTH($AX440)=MONTH(BF$15)),
NETWORKDAYS.INTL(($AX440)-_xlpm.DD,$AX440,1,_xlpm.VD),
AND(MONTH($AW440)&lt;MONTH(BF$15),MONTH($AX440)&gt;MONTH(BF$15)),
NETWORKDAYS.INTL((EOMONTH(BF$15-1,1))-_xlpm.DD,EOMONTH(BF$15-1,1),1,_xlpm.VD),
AND(MONTH($AW440)=MONTH(BF$15),MONTH($AX440)=MONTH(BF$15)),
NETWORKDAYS.INTL($AW440,$AX440,1,_xlpm.VD)))),0)),
$DH440="месяц",
$BP440*BF440,
$DH440="неделя",
$BP440*BF440/7*(ROUNDUP((DAY(EOMONTH(BF$15,0)))/4,0))),
0)</f>
        <v/>
      </c>
      <c r="BX440" s="125">
        <f t="array" ref="BX440">
IFERROR(
_xlfn.IFS(
$DH440="день_1",
$BP440*$BL440/($AX440-$AW440+1)*BG440*(DAY(EOMONTH(BG$15,0))),
$DH440="день_2",
$BP440/30*MAX(MIN($AX440,EOMONTH(BG$15,0))-MAX($AW440,BG$15)+1,),
$DH440="раб.день",
$BP440/30*(IFERROR(
_xlfn.LET(_xlpm.VD,
CHOOSE(
{1;2;3;4;5;6;7;8;9;10;11;12;13;14;15;16;17;18},
45658,45659,45660,45661,45662,45663,45664,45665,45711,45724,45778,45779,45785,45786,45820,45821,45965,46022),
_xlfn.LET(_xlpm.DD,
MAX(MIN($AX440,EOMONTH(BG$15,0))-MAX($AW440,BG$15),),
_xlfn.IFS(
AND(MONTH($AW440)=MONTH(BG$15),MONTH($AX440)&lt;&gt;MONTH(BG$15)),
NETWORKDAYS.INTL($AW440,$AW440+_xlpm.DD,1,_xlpm.VD),
AND(MONTH($AW440)&lt;&gt;MONTH(BG$15),MONTH($AX440)=MONTH(BG$15)),
NETWORKDAYS.INTL(($AX440)-_xlpm.DD,$AX440,1,_xlpm.VD),
AND(MONTH($AW440)&lt;MONTH(BG$15),MONTH($AX440)&gt;MONTH(BG$15)),
NETWORKDAYS.INTL((EOMONTH(BG$15-1,1))-_xlpm.DD,EOMONTH(BG$15-1,1),1,_xlpm.VD),
AND(MONTH($AW440)=MONTH(BG$15),MONTH($AX440)=MONTH(BG$15)),
NETWORKDAYS.INTL($AW440,$AX440,1,_xlpm.VD)))),0)),
$DH440="месяц",
$BP440*BG440,
$DH440="неделя",
$BP440*BG440/7*(ROUNDUP((DAY(EOMONTH(BG$15,0)))/4,0))),
0)</f>
        <v/>
      </c>
      <c r="BY440" s="125">
        <f t="array" ref="BY440">
IFERROR(
_xlfn.IFS(
$DH440="день_1",
$BP440*$BL440/($AX440-$AW440+1)*BH440*(DAY(EOMONTH(BH$15,0))),
$DH440="день_2",
$BP440/30*MAX(MIN($AX440,EOMONTH(BH$15,0))-MAX($AW440,BH$15)+1,),
$DH440="раб.день",
$BP440/30*(IFERROR(
_xlfn.LET(_xlpm.VD,
CHOOSE(
{1;2;3;4;5;6;7;8;9;10;11;12;13;14;15;16;17;18},
45658,45659,45660,45661,45662,45663,45664,45665,45711,45724,45778,45779,45785,45786,45820,45821,45965,46022),
_xlfn.LET(_xlpm.DD,
MAX(MIN($AX440,EOMONTH(BH$15,0))-MAX($AW440,BH$15),),
_xlfn.IFS(
AND(MONTH($AW440)=MONTH(BH$15),MONTH($AX440)&lt;&gt;MONTH(BH$15)),
NETWORKDAYS.INTL($AW440,$AW440+_xlpm.DD,1,_xlpm.VD),
AND(MONTH($AW440)&lt;&gt;MONTH(BH$15),MONTH($AX440)=MONTH(BH$15)),
NETWORKDAYS.INTL(($AX440)-_xlpm.DD,$AX440,1,_xlpm.VD),
AND(MONTH($AW440)&lt;MONTH(BH$15),MONTH($AX440)&gt;MONTH(BH$15)),
NETWORKDAYS.INTL((EOMONTH(BH$15-1,1))-_xlpm.DD,EOMONTH(BH$15-1,1),1,_xlpm.VD),
AND(MONTH($AW440)=MONTH(BH$15),MONTH($AX440)=MONTH(BH$15)),
NETWORKDAYS.INTL($AW440,$AX440,1,_xlpm.VD)))),0)),
$DH440="месяц",
$BP440*BH440,
$DH440="неделя",
$BP440*BH440/7*(ROUNDUP((DAY(EOMONTH(BH$15,0)))/4,0))),
0)</f>
        <v/>
      </c>
      <c r="BZ440" s="125">
        <f t="array" ref="BZ440">
IFERROR(
_xlfn.IFS(
$DH440="день_1",
$BP440*$BL440/($AX440-$AW440+1)*BI440*(DAY(EOMONTH(BI$15,0))),
$DH440="день_2",
$BP440/30*MAX(MIN($AX440,EOMONTH(BI$15,0))-MAX($AW440,BI$15)+1,),
$DH440="раб.день",
$BP440/30*(IFERROR(
_xlfn.LET(_xlpm.VD,
CHOOSE(
{1;2;3;4;5;6;7;8;9;10;11;12;13;14;15;16;17;18},
45658,45659,45660,45661,45662,45663,45664,45665,45711,45724,45778,45779,45785,45786,45820,45821,45965,46022),
_xlfn.LET(_xlpm.DD,
MAX(MIN($AX440,EOMONTH(BI$15,0))-MAX($AW440,BI$15),),
_xlfn.IFS(
AND(MONTH($AW440)=MONTH(BI$15),MONTH($AX440)&lt;&gt;MONTH(BI$15)),
NETWORKDAYS.INTL($AW440,$AW440+_xlpm.DD,1,_xlpm.VD),
AND(MONTH($AW440)&lt;&gt;MONTH(BI$15),MONTH($AX440)=MONTH(BI$15)),
NETWORKDAYS.INTL(($AX440)-_xlpm.DD,$AX440,1,_xlpm.VD),
AND(MONTH($AW440)&lt;MONTH(BI$15),MONTH($AX440)&gt;MONTH(BI$15)),
NETWORKDAYS.INTL((EOMONTH(BI$15-1,1))-_xlpm.DD,EOMONTH(BI$15-1,1),1,_xlpm.VD),
AND(MONTH($AW440)=MONTH(BI$15),MONTH($AX440)=MONTH(BI$15)),
NETWORKDAYS.INTL($AW440,$AX440,1,_xlpm.VD)))),0)),
$DH440="месяц",
$BP440*BI440,
$DH440="неделя",
$BP440*BI440/7*(ROUNDUP((DAY(EOMONTH(BI$15,0)))/4,0))),
0)</f>
        <v/>
      </c>
      <c r="CA440" s="125">
        <f t="array" ref="CA440">
IFERROR(
_xlfn.IFS(
$DH440="день_1",
$BP440*$BL440/($AX440-$AW440+1)*BJ440*(DAY(EOMONTH(BJ$15,0))),
$DH440="день_2",
$BP440/30*MAX(MIN($AX440,EOMONTH(BJ$15,0))-MAX($AW440,BJ$15)+1,),
$DH440="раб.день",
$BP440/30*(IFERROR(
_xlfn.LET(_xlpm.VD,
CHOOSE(
{1;2;3;4;5;6;7;8;9;10;11;12;13;14;15;16;17;18},
45658,45659,45660,45661,45662,45663,45664,45665,45711,45724,45778,45779,45785,45786,45820,45821,45965,46022),
_xlfn.LET(_xlpm.DD,
MAX(MIN($AX440,EOMONTH(BJ$15,0))-MAX($AW440,BJ$15),),
_xlfn.IFS(
AND(MONTH($AW440)=MONTH(BJ$15),MONTH($AX440)&lt;&gt;MONTH(BJ$15)),
NETWORKDAYS.INTL($AW440,$AW440+_xlpm.DD,1,_xlpm.VD),
AND(MONTH($AW440)&lt;&gt;MONTH(BJ$15),MONTH($AX440)=MONTH(BJ$15)),
NETWORKDAYS.INTL(($AX440)-_xlpm.DD,$AX440,1,_xlpm.VD),
AND(MONTH($AW440)&lt;MONTH(BJ$15),MONTH($AX440)&gt;MONTH(BJ$15)),
NETWORKDAYS.INTL((EOMONTH(BJ$15-1,1))-_xlpm.DD,EOMONTH(BJ$15-1,1),1,_xlpm.VD),
AND(MONTH($AW440)=MONTH(BJ$15),MONTH($AX440)=MONTH(BJ$15)),
NETWORKDAYS.INTL($AW440,$AX440,1,_xlpm.VD)))),0)),
$DH440="месяц",
$BP440*BJ440,
$DH440="неделя",
$BP440*BJ440/7*(ROUNDUP((DAY(EOMONTH(BJ$15,0)))/4,0))),
0)</f>
        <v/>
      </c>
      <c r="CB440" s="125">
        <f t="array" ref="CB440">
IFERROR(
_xlfn.IFS(
$DH440="день_1",
$BP440*$BL440/($AX440-$AW440+1)*BK440*(DAY(EOMONTH(BK$15,0))),
$DH440="день_2",
$BP440/30*MAX(MIN($AX440,EOMONTH(BK$15,0))-MAX($AW440,BK$15)+1,),
$DH440="раб.день",
$BP440/30*(IFERROR(
_xlfn.LET(_xlpm.VD,
CHOOSE(
{1;2;3;4;5;6;7;8;9;10;11;12;13;14;15;16;17;18},
45658,45659,45660,45661,45662,45663,45664,45665,45711,45724,45778,45779,45785,45786,45820,45821,45965,46022),
_xlfn.LET(_xlpm.DD,
MAX(MIN($AX440,EOMONTH(BK$15,0))-MAX($AW440,BK$15),),
_xlfn.IFS(
AND(MONTH($AW440)=MONTH(BK$15),MONTH($AX440)&lt;&gt;MONTH(BK$15)),
NETWORKDAYS.INTL($AW440,$AW440+_xlpm.DD,1,_xlpm.VD),
AND(MONTH($AW440)&lt;&gt;MONTH(BK$15),MONTH($AX440)=MONTH(BK$15)),
NETWORKDAYS.INTL(($AX440)-_xlpm.DD,$AX440,1,_xlpm.VD),
AND(MONTH($AW440)&lt;MONTH(BK$15),MONTH($AX440)&gt;MONTH(BK$15)),
NETWORKDAYS.INTL((EOMONTH(BK$15-1,1))-_xlpm.DD,EOMONTH(BK$15-1,1),1,_xlpm.VD),
AND(MONTH($AW440)=MONTH(BK$15),MONTH($AX440)=MONTH(BK$15)),
NETWORKDAYS.INTL($AW440,$AX440,1,_xlpm.VD)))),0)),
$DH440="месяц",
$BP440*BK440,
$DH440="неделя",
$BP440*BK440/7*(ROUNDUP((DAY(EOMONTH(BK$15,0)))/4,0))),
0)</f>
        <v/>
      </c>
      <c r="CC440" s="125">
        <f>SUM($BQ440:$CB440)</f>
        <v/>
      </c>
      <c r="CD440" s="126">
        <f>SUM($EH440:$EH440)</f>
        <v/>
      </c>
      <c r="CE440" s="126">
        <f>$CD440*$AB440</f>
        <v/>
      </c>
      <c r="CF440" s="126">
        <f>SUM($EK440:$EK440)</f>
        <v/>
      </c>
      <c r="CG440" s="126">
        <f>$CF440*$AB440</f>
        <v/>
      </c>
      <c r="CH440" s="126">
        <f>SUM($CC440,$CE440,$CG440)</f>
        <v/>
      </c>
      <c r="CI440" s="126">
        <f>$CH440*(1+$CM440)</f>
        <v/>
      </c>
      <c r="CJ440" s="127" t="n">
        <v>0</v>
      </c>
      <c r="CK440" s="126">
        <f>SUM($CH440:$CH440)*(1+$CJ440)</f>
        <v/>
      </c>
      <c r="CL440" s="126">
        <f>SUM($CH440:$CH440)*(1+$CM440)</f>
        <v/>
      </c>
      <c r="CM440" s="59" t="inlineStr">
        <is>
          <t>20%</t>
        </is>
      </c>
      <c r="CN440" s="59" t="n"/>
      <c r="CO440" s="72" t="n"/>
      <c r="CP440" s="59" t="n"/>
      <c r="CQ440" s="73" t="n"/>
      <c r="CR440" s="73" t="n"/>
      <c r="CS440" s="73" t="n"/>
      <c r="CT440" s="72" t="n"/>
      <c r="CU440" s="79" t="inlineStr">
        <is>
          <t> </t>
        </is>
      </c>
      <c r="CV440" s="60" t="n"/>
      <c r="CW440" s="60" t="n"/>
      <c r="CX440" s="60" t="n"/>
      <c r="CY440" s="127">
        <f>IFERROR(($CC440-$EE440)/($EE440/(1-$DQ440)),0)</f>
        <v/>
      </c>
      <c r="CZ440" s="127">
        <f>IFERROR(1-$EI440/($CE440),0)</f>
        <v/>
      </c>
      <c r="DA440" s="127">
        <f>IFERROR(1-$EL440/($CG440),0)</f>
        <v/>
      </c>
      <c r="DB440" s="126">
        <f>ROUND(IFERROR(($CI440/(1+$CM440)-$EN440),0),2)</f>
        <v/>
      </c>
      <c r="DC440" s="128" t="n"/>
      <c r="DD440" s="125" t="n"/>
      <c r="DE440" s="75" t="n">
        <v>0</v>
      </c>
      <c r="DF440" s="128" t="n"/>
      <c r="DG440" s="125">
        <f>IF($DC440=0,0,$DD440*($DC440*100%-$DE440*$DF440))*SUM($AB440:$AB440)</f>
        <v/>
      </c>
      <c r="DH440" s="129" t="inlineStr">
        <is>
          <t>месяц</t>
        </is>
      </c>
      <c r="DI440" s="130">
        <f t="array" ref="DI440">IFERROR(
IF($ES440="LisChannel",
(ROUND(((INDEX({174.625;153.888888888889;130.972222222222},MATCH($AI440,{2;3;4}),0))*$AG440*$AI440),2)),0),0)</f>
        <v/>
      </c>
      <c r="DJ440" s="130">
        <f>
_xlfn.LET(_xlpm.X,
IFERROR(
IF($ES440="НовиковТВ",
(_xlfn.LET(_xlpm.NTV,
_xlfn.LET(_xlpm.MIN,350000,
IF(SUMIFS($DI:$DI,$ES:$ES,"НовиковТВ")&lt;=_xlpm.MIN,
(SUMIFS($DI:$DI,$ES:$ES,"НовиковТВ")/(COUNTIFS($ES:$ES,"НовиковТВ")))*_xlpm.MIN/SUMIFS($DI:$DI,$ES:$ES,"НовиковТВ"),
DI440)),
_xlpm.NTV+$DG440/(1-(1-(_xlpm.NTV)*(1-$DL440)*(1-$DM440)*(1-$DN440)*(1-$DO440)*(1-$DP440)/_xlpm.NTV))))/(1+$EP440),
$DI440+$DG440/(1-(1-($DI440)*(1-$DL440)*(1-$DM440)*(1-$DN440)*(1-$DO440)*(1-$DP440)/$DI440))),
0),
_xlpm.X*(1+$CM440)*(1+$CW440)-_xlpm.X*(1+$CM440)+_xlpm.X)</f>
        <v/>
      </c>
      <c r="DK440" s="125" t="inlineStr">
        <is>
          <t>послед.</t>
        </is>
      </c>
      <c r="DL440" s="63" t="n">
        <v>0</v>
      </c>
      <c r="DM440" s="63" t="n">
        <v>0</v>
      </c>
      <c r="DN440" s="63" t="n">
        <v>0</v>
      </c>
      <c r="DO440" s="63" t="n">
        <v>0</v>
      </c>
      <c r="DP440" s="63" t="n">
        <v>0</v>
      </c>
      <c r="DQ440" s="63">
        <f t="array" ref="DQ440">IFERROR(_xlfn.IFS(
$DK440="послед.",1-(1-$DL440)*(1-$DM440)*(1-$DN440)*(1-$DO440)*(1-$DP440),
$DK440="сумм.",$DL440+$DM440+$DN440+$DO440+$DP440),
0)</f>
        <v/>
      </c>
      <c r="DR440" s="125">
        <f t="array" ref="DR440">
IFERROR(
_xlfn.IFS(
$BL440=0,
0,
$BL440&gt;0,
_xlfn.IFS($DK440="послед.",
$DJ440*(1-$DL440)*(1-$DM440)*(1-$DN440)*(1-$DO440)*(1-$DP440),
$DK440="сумм.",
$DJ440*(1-($DL440+$DM440+$DN440+$DO440+$DP440)))),0)</f>
        <v/>
      </c>
      <c r="DS440" s="125">
        <f t="array" ref="DS440">
IFERROR(_xlfn.IFS(
$DH440="день_1",
$DR440*$BL440/($AX440-$AW440+1)*AZ440*(DAY(EOMONTH(AZ$15,0))),
$DH440="день_2",
$DR440/30*MAX(MIN($AX440,EOMONTH(AZ$15,0))-MAX($AW440,AZ$15)+1,),
$DH440="раб.день",
$DR440/30*(IFERROR(
_xlfn.LET(_xlpm.VD,
CHOOSE(
{1;2;3;4;5;6;7;8;9;10;11;12;13;14;15;16;17;18},
45658,45659,45660,45661,45662,45663,45664,45665,45711,45724,45778,45779,45785,45786,45820,45821,45965,46022),
_xlfn.LET(_xlpm.DD,
MAX(MIN($AX440,EOMONTH(AZ$15,0))-MAX($AW440,AZ$15),),
_xlfn.IFS(
AND(MONTH($AW440)=MONTH(AZ$15),MONTH($AX440)&lt;&gt;MONTH(AZ$15)),
NETWORKDAYS.INTL($AW440,$AW440+_xlpm.DD,1,_xlpm.VD),
AND(MONTH($AW440)&lt;&gt;MONTH(AZ$15),MONTH($AX440)=MONTH(AZ$15)),
NETWORKDAYS.INTL(($AX440)-_xlpm.DD,$AX440,1,_xlpm.VD),
AND(MONTH($AW440)&lt;MONTH(AZ$15),MONTH($AX440)&gt;MONTH(AZ$15)),
NETWORKDAYS.INTL((EOMONTH(AZ$15-1,1))-_xlpm.DD,EOMONTH(AZ$15-1,1),1,_xlpm.VD),
AND(MONTH($AW440)=MONTH(AZ$15),MONTH($AX440)=MONTH(AZ$15)),
NETWORKDAYS.INTL($AW440,$AX440,1,_xlpm.VD)))),0)),
$DH440="месяц",
$DR440*AZ440,
$DH440="неделя",
$DR440*AZ440/7*(ROUNDUP((DAY(EOMONTH(AZ$15,0)))/4,0))),
0)</f>
        <v/>
      </c>
      <c r="DT440" s="125">
        <f t="array" ref="DT440">
IFERROR(_xlfn.IFS(
$DH440="день_1",
$DR440*$BL440/($AX440-$AW440+1)*BA440*(DAY(EOMONTH(BA$15,0))),
$DH440="день_2",
$DR440/30*MAX(MIN($AX440,EOMONTH(BA$15,0))-MAX($AW440,BA$15)+1,),
$DH440="раб.день",
$DR440/30*(IFERROR(
_xlfn.LET(_xlpm.VD,
CHOOSE(
{1;2;3;4;5;6;7;8;9;10;11;12;13;14;15;16;17;18},
45658,45659,45660,45661,45662,45663,45664,45665,45711,45724,45778,45779,45785,45786,45820,45821,45965,46022),
_xlfn.LET(_xlpm.DD,
MAX(MIN($AX440,EOMONTH(BA$15,0))-MAX($AW440,BA$15),),
_xlfn.IFS(
AND(MONTH($AW440)=MONTH(BA$15),MONTH($AX440)&lt;&gt;MONTH(BA$15)),
NETWORKDAYS.INTL($AW440,$AW440+_xlpm.DD,1,_xlpm.VD),
AND(MONTH($AW440)&lt;&gt;MONTH(BA$15),MONTH($AX440)=MONTH(BA$15)),
NETWORKDAYS.INTL(($AX440)-_xlpm.DD,$AX440,1,_xlpm.VD),
AND(MONTH($AW440)&lt;MONTH(BA$15),MONTH($AX440)&gt;MONTH(BA$15)),
NETWORKDAYS.INTL((EOMONTH(BA$15-1,1))-_xlpm.DD,EOMONTH(BA$15-1,1),1,_xlpm.VD),
AND(MONTH($AW440)=MONTH(BA$15),MONTH($AX440)=MONTH(BA$15)),
NETWORKDAYS.INTL($AW440,$AX440,1,_xlpm.VD)))),0)),
$DH440="месяц",
$DR440*BA440,
$DH440="неделя",
$DR440*BA440/7*(ROUNDUP((DAY(EOMONTH(BA$15,0)))/4,0))),
0)</f>
        <v/>
      </c>
      <c r="DU440" s="125">
        <f t="array" ref="DU440">
IFERROR(_xlfn.IFS(
$DH440="день_1",
$DR440*$BL440/($AX440-$AW440+1)*BB440*(DAY(EOMONTH(BB$15,0))),
$DH440="день_2",
$DR440/30*MAX(MIN($AX440,EOMONTH(BB$15,0))-MAX($AW440,BB$15)+1,),
$DH440="раб.день",
$DR440/30*(IFERROR(
_xlfn.LET(_xlpm.VD,
CHOOSE(
{1;2;3;4;5;6;7;8;9;10;11;12;13;14;15;16;17;18},
45658,45659,45660,45661,45662,45663,45664,45665,45711,45724,45778,45779,45785,45786,45820,45821,45965,46022),
_xlfn.LET(_xlpm.DD,
MAX(MIN($AX440,EOMONTH(BB$15,0))-MAX($AW440,BB$15),),
_xlfn.IFS(
AND(MONTH($AW440)=MONTH(BB$15),MONTH($AX440)&lt;&gt;MONTH(BB$15)),
NETWORKDAYS.INTL($AW440,$AW440+_xlpm.DD,1,_xlpm.VD),
AND(MONTH($AW440)&lt;&gt;MONTH(BB$15),MONTH($AX440)=MONTH(BB$15)),
NETWORKDAYS.INTL(($AX440)-_xlpm.DD,$AX440,1,_xlpm.VD),
AND(MONTH($AW440)&lt;MONTH(BB$15),MONTH($AX440)&gt;MONTH(BB$15)),
NETWORKDAYS.INTL((EOMONTH(BB$15-1,1))-_xlpm.DD,EOMONTH(BB$15-1,1),1,_xlpm.VD),
AND(MONTH($AW440)=MONTH(BB$15),MONTH($AX440)=MONTH(BB$15)),
NETWORKDAYS.INTL($AW440,$AX440,1,_xlpm.VD)))),0)),
$DH440="месяц",
$DR440*BB440,
$DH440="неделя",
$DR440*BB440/7*(ROUNDUP((DAY(EOMONTH(BB$15,0)))/4,0))),
0)</f>
        <v/>
      </c>
      <c r="DV440" s="125">
        <f t="array" ref="DV440">
IFERROR(_xlfn.IFS(
$DH440="день_1",
$DR440*$BL440/($AX440-$AW440+1)*BC440*(DAY(EOMONTH(BC$15,0))),
$DH440="день_2",
$DR440/30*MAX(MIN($AX440,EOMONTH(BC$15,0))-MAX($AW440,BC$15)+1,),
$DH440="раб.день",
$DR440/30*(IFERROR(
_xlfn.LET(_xlpm.VD,
CHOOSE(
{1;2;3;4;5;6;7;8;9;10;11;12;13;14;15;16;17;18},
45658,45659,45660,45661,45662,45663,45664,45665,45711,45724,45778,45779,45785,45786,45820,45821,45965,46022),
_xlfn.LET(_xlpm.DD,
MAX(MIN($AX440,EOMONTH(BC$15,0))-MAX($AW440,BC$15),),
_xlfn.IFS(
AND(MONTH($AW440)=MONTH(BC$15),MONTH($AX440)&lt;&gt;MONTH(BC$15)),
NETWORKDAYS.INTL($AW440,$AW440+_xlpm.DD,1,_xlpm.VD),
AND(MONTH($AW440)&lt;&gt;MONTH(BC$15),MONTH($AX440)=MONTH(BC$15)),
NETWORKDAYS.INTL(($AX440)-_xlpm.DD,$AX440,1,_xlpm.VD),
AND(MONTH($AW440)&lt;MONTH(BC$15),MONTH($AX440)&gt;MONTH(BC$15)),
NETWORKDAYS.INTL((EOMONTH(BC$15-1,1))-_xlpm.DD,EOMONTH(BC$15-1,1),1,_xlpm.VD),
AND(MONTH($AW440)=MONTH(BC$15),MONTH($AX440)=MONTH(BC$15)),
NETWORKDAYS.INTL($AW440,$AX440,1,_xlpm.VD)))),0)),
$DH440="месяц",
$DR440*BC440,
$DH440="неделя",
$DR440*BC440/7*(ROUNDUP((DAY(EOMONTH(BC$15,0)))/4,0))),
0)</f>
        <v/>
      </c>
      <c r="DW440" s="125">
        <f t="array" ref="DW440">
IFERROR(_xlfn.IFS(
$DH440="день_1",
$DR440*$BL440/($AX440-$AW440+1)*BD440*(DAY(EOMONTH(BD$15,0))),
$DH440="день_2",
$DR440/30*MAX(MIN($AX440,EOMONTH(BD$15,0))-MAX($AW440,BD$15)+1,),
$DH440="раб.день",
$DR440/30*(IFERROR(
_xlfn.LET(_xlpm.VD,
CHOOSE(
{1;2;3;4;5;6;7;8;9;10;11;12;13;14;15;16;17;18},
45658,45659,45660,45661,45662,45663,45664,45665,45711,45724,45778,45779,45785,45786,45820,45821,45965,46022),
_xlfn.LET(_xlpm.DD,
MAX(MIN($AX440,EOMONTH(BD$15,0))-MAX($AW440,BD$15),),
_xlfn.IFS(
AND(MONTH($AW440)=MONTH(BD$15),MONTH($AX440)&lt;&gt;MONTH(BD$15)),
NETWORKDAYS.INTL($AW440,$AW440+_xlpm.DD,1,_xlpm.VD),
AND(MONTH($AW440)&lt;&gt;MONTH(BD$15),MONTH($AX440)=MONTH(BD$15)),
NETWORKDAYS.INTL(($AX440)-_xlpm.DD,$AX440,1,_xlpm.VD),
AND(MONTH($AW440)&lt;MONTH(BD$15),MONTH($AX440)&gt;MONTH(BD$15)),
NETWORKDAYS.INTL((EOMONTH(BD$15-1,1))-_xlpm.DD,EOMONTH(BD$15-1,1),1,_xlpm.VD),
AND(MONTH($AW440)=MONTH(BD$15),MONTH($AX440)=MONTH(BD$15)),
NETWORKDAYS.INTL($AW440,$AX440,1,_xlpm.VD)))),0)),
$DH440="месяц",
$DR440*BD440,
$DH440="неделя",
$DR440*BD440/7*(ROUNDUP((DAY(EOMONTH(BD$15,0)))/4,0))),
0)</f>
        <v/>
      </c>
      <c r="DX440" s="125">
        <f t="array" ref="DX440">
IFERROR(_xlfn.IFS(
$DH440="день_1",
$DR440*$BL440/($AX440-$AW440+1)*BE440*(DAY(EOMONTH(BE$15,0))),
$DH440="день_2",
$DR440/30*MAX(MIN($AX440,EOMONTH(BE$15,0))-MAX($AW440,BE$15)+1,),
$DH440="раб.день",
$DR440/30*(IFERROR(
_xlfn.LET(_xlpm.VD,
CHOOSE(
{1;2;3;4;5;6;7;8;9;10;11;12;13;14;15;16;17;18},
45658,45659,45660,45661,45662,45663,45664,45665,45711,45724,45778,45779,45785,45786,45820,45821,45965,46022),
_xlfn.LET(_xlpm.DD,
MAX(MIN($AX440,EOMONTH(BE$15,0))-MAX($AW440,BE$15),),
_xlfn.IFS(
AND(MONTH($AW440)=MONTH(BE$15),MONTH($AX440)&lt;&gt;MONTH(BE$15)),
NETWORKDAYS.INTL($AW440,$AW440+_xlpm.DD,1,_xlpm.VD),
AND(MONTH($AW440)&lt;&gt;MONTH(BE$15),MONTH($AX440)=MONTH(BE$15)),
NETWORKDAYS.INTL(($AX440)-_xlpm.DD,$AX440,1,_xlpm.VD),
AND(MONTH($AW440)&lt;MONTH(BE$15),MONTH($AX440)&gt;MONTH(BE$15)),
NETWORKDAYS.INTL((EOMONTH(BE$15-1,1))-_xlpm.DD,EOMONTH(BE$15-1,1),1,_xlpm.VD),
AND(MONTH($AW440)=MONTH(BE$15),MONTH($AX440)=MONTH(BE$15)),
NETWORKDAYS.INTL($AW440,$AX440,1,_xlpm.VD)))),0)),
$DH440="месяц",
$DR440*BE440,
$DH440="неделя",
$DR440*BE440/7*(ROUNDUP((DAY(EOMONTH(BE$15,0)))/4,0))),
0)</f>
        <v/>
      </c>
      <c r="DY440" s="125">
        <f t="array" ref="DY440">
IFERROR(_xlfn.IFS(
$DH440="день_1",
$DR440*$BL440/($AX440-$AW440+1)*BF440*(DAY(EOMONTH(BF$15,0))),
$DH440="день_2",
$DR440/30*MAX(MIN($AX440,EOMONTH(BF$15,0))-MAX($AW440,BF$15)+1,),
$DH440="раб.день",
$DR440/30*(IFERROR(
_xlfn.LET(_xlpm.VD,
CHOOSE(
{1;2;3;4;5;6;7;8;9;10;11;12;13;14;15;16;17;18},
45658,45659,45660,45661,45662,45663,45664,45665,45711,45724,45778,45779,45785,45786,45820,45821,45965,46022),
_xlfn.LET(_xlpm.DD,
MAX(MIN($AX440,EOMONTH(BF$15,0))-MAX($AW440,BF$15),),
_xlfn.IFS(
AND(MONTH($AW440)=MONTH(BF$15),MONTH($AX440)&lt;&gt;MONTH(BF$15)),
NETWORKDAYS.INTL($AW440,$AW440+_xlpm.DD,1,_xlpm.VD),
AND(MONTH($AW440)&lt;&gt;MONTH(BF$15),MONTH($AX440)=MONTH(BF$15)),
NETWORKDAYS.INTL(($AX440)-_xlpm.DD,$AX440,1,_xlpm.VD),
AND(MONTH($AW440)&lt;MONTH(BF$15),MONTH($AX440)&gt;MONTH(BF$15)),
NETWORKDAYS.INTL((EOMONTH(BF$15-1,1))-_xlpm.DD,EOMONTH(BF$15-1,1),1,_xlpm.VD),
AND(MONTH($AW440)=MONTH(BF$15),MONTH($AX440)=MONTH(BF$15)),
NETWORKDAYS.INTL($AW440,$AX440,1,_xlpm.VD)))),0)),
$DH440="месяц",
$DR440*BF440,
$DH440="неделя",
$DR440*BF440/7*(ROUNDUP((DAY(EOMONTH(BF$15,0)))/4,0))),
0)</f>
        <v/>
      </c>
      <c r="DZ440" s="125">
        <f t="array" ref="DZ440">
IFERROR(_xlfn.IFS(
$DH440="день_1",
$DR440*$BL440/($AX440-$AW440+1)*BG440*(DAY(EOMONTH(BG$15,0))),
$DH440="день_2",
$DR440/30*MAX(MIN($AX440,EOMONTH(BG$15,0))-MAX($AW440,BG$15)+1,),
$DH440="раб.день",
$DR440/30*(IFERROR(
_xlfn.LET(_xlpm.VD,
CHOOSE(
{1;2;3;4;5;6;7;8;9;10;11;12;13;14;15;16;17;18},
45658,45659,45660,45661,45662,45663,45664,45665,45711,45724,45778,45779,45785,45786,45820,45821,45965,46022),
_xlfn.LET(_xlpm.DD,
MAX(MIN($AX440,EOMONTH(BG$15,0))-MAX($AW440,BG$15),),
_xlfn.IFS(
AND(MONTH($AW440)=MONTH(BG$15),MONTH($AX440)&lt;&gt;MONTH(BG$15)),
NETWORKDAYS.INTL($AW440,$AW440+_xlpm.DD,1,_xlpm.VD),
AND(MONTH($AW440)&lt;&gt;MONTH(BG$15),MONTH($AX440)=MONTH(BG$15)),
NETWORKDAYS.INTL(($AX440)-_xlpm.DD,$AX440,1,_xlpm.VD),
AND(MONTH($AW440)&lt;MONTH(BG$15),MONTH($AX440)&gt;MONTH(BG$15)),
NETWORKDAYS.INTL((EOMONTH(BG$15-1,1))-_xlpm.DD,EOMONTH(BG$15-1,1),1,_xlpm.VD),
AND(MONTH($AW440)=MONTH(BG$15),MONTH($AX440)=MONTH(BG$15)),
NETWORKDAYS.INTL($AW440,$AX440,1,_xlpm.VD)))),0)),
$DH440="месяц",
$DR440*BG440,
$DH440="неделя",
$DR440*BG440/7*(ROUNDUP((DAY(EOMONTH(BG$15,0)))/4,0))),
0)</f>
        <v/>
      </c>
      <c r="EA440" s="125">
        <f t="array" ref="EA440">
IFERROR(_xlfn.IFS(
$DH440="день_1",
$DR440*$BL440/($AX440-$AW440+1)*BH440*(DAY(EOMONTH(BH$15,0))),
$DH440="день_2",
$DR440/30*MAX(MIN($AX440,EOMONTH(BH$15,0))-MAX($AW440,BH$15)+1,),
$DH440="раб.день",
$DR440/30*(IFERROR(
_xlfn.LET(_xlpm.VD,
CHOOSE(
{1;2;3;4;5;6;7;8;9;10;11;12;13;14;15;16;17;18},
45658,45659,45660,45661,45662,45663,45664,45665,45711,45724,45778,45779,45785,45786,45820,45821,45965,46022),
_xlfn.LET(_xlpm.DD,
MAX(MIN($AX440,EOMONTH(BH$15,0))-MAX($AW440,BH$15),),
_xlfn.IFS(
AND(MONTH($AW440)=MONTH(BH$15),MONTH($AX440)&lt;&gt;MONTH(BH$15)),
NETWORKDAYS.INTL($AW440,$AW440+_xlpm.DD,1,_xlpm.VD),
AND(MONTH($AW440)&lt;&gt;MONTH(BH$15),MONTH($AX440)=MONTH(BH$15)),
NETWORKDAYS.INTL(($AX440)-_xlpm.DD,$AX440,1,_xlpm.VD),
AND(MONTH($AW440)&lt;MONTH(BH$15),MONTH($AX440)&gt;MONTH(BH$15)),
NETWORKDAYS.INTL((EOMONTH(BH$15-1,1))-_xlpm.DD,EOMONTH(BH$15-1,1),1,_xlpm.VD),
AND(MONTH($AW440)=MONTH(BH$15),MONTH($AX440)=MONTH(BH$15)),
NETWORKDAYS.INTL($AW440,$AX440,1,_xlpm.VD)))),0)),
$DH440="месяц",
$DR440*BH440,
$DH440="неделя",
$DR440*BH440/7*(ROUNDUP((DAY(EOMONTH(BH$15,0)))/4,0))),
0)</f>
        <v/>
      </c>
      <c r="EB440" s="125">
        <f t="array" ref="EB440">
IFERROR(_xlfn.IFS(
$DH440="день_1",
$DR440*$BL440/($AX440-$AW440+1)*BI440*(DAY(EOMONTH(BI$15,0))),
$DH440="день_2",
$DR440/30*MAX(MIN($AX440,EOMONTH(BI$15,0))-MAX($AW440,BI$15)+1,),
$DH440="раб.день",
$DR440/30*(IFERROR(
_xlfn.LET(_xlpm.VD,
CHOOSE(
{1;2;3;4;5;6;7;8;9;10;11;12;13;14;15;16;17;18},
45658,45659,45660,45661,45662,45663,45664,45665,45711,45724,45778,45779,45785,45786,45820,45821,45965,46022),
_xlfn.LET(_xlpm.DD,
MAX(MIN($AX440,EOMONTH(BI$15,0))-MAX($AW440,BI$15),),
_xlfn.IFS(
AND(MONTH($AW440)=MONTH(BI$15),MONTH($AX440)&lt;&gt;MONTH(BI$15)),
NETWORKDAYS.INTL($AW440,$AW440+_xlpm.DD,1,_xlpm.VD),
AND(MONTH($AW440)&lt;&gt;MONTH(BI$15),MONTH($AX440)=MONTH(BI$15)),
NETWORKDAYS.INTL(($AX440)-_xlpm.DD,$AX440,1,_xlpm.VD),
AND(MONTH($AW440)&lt;MONTH(BI$15),MONTH($AX440)&gt;MONTH(BI$15)),
NETWORKDAYS.INTL((EOMONTH(BI$15-1,1))-_xlpm.DD,EOMONTH(BI$15-1,1),1,_xlpm.VD),
AND(MONTH($AW440)=MONTH(BI$15),MONTH($AX440)=MONTH(BI$15)),
NETWORKDAYS.INTL($AW440,$AX440,1,_xlpm.VD)))),0)),
$DH440="месяц",
$DR440*BI440,
$DH440="неделя",
$DR440*BI440/7*(ROUNDUP((DAY(EOMONTH(BI$15,0)))/4,0))),
0)</f>
        <v/>
      </c>
      <c r="EC440" s="125">
        <f t="array" ref="EC440">
IFERROR(_xlfn.IFS(
$DH440="день_1",
$DR440*$BL440/($AX440-$AW440+1)*BJ440*(DAY(EOMONTH(BJ$15,0))),
$DH440="день_2",
$DR440/30*MAX(MIN($AX440,EOMONTH(BJ$15,0))-MAX($AW440,BJ$15)+1,),
$DH440="раб.день",
$DR440/30*(IFERROR(
_xlfn.LET(_xlpm.VD,
CHOOSE(
{1;2;3;4;5;6;7;8;9;10;11;12;13;14;15;16;17;18},
45658,45659,45660,45661,45662,45663,45664,45665,45711,45724,45778,45779,45785,45786,45820,45821,45965,46022),
_xlfn.LET(_xlpm.DD,
MAX(MIN($AX440,EOMONTH(BJ$15,0))-MAX($AW440,BJ$15),),
_xlfn.IFS(
AND(MONTH($AW440)=MONTH(BJ$15),MONTH($AX440)&lt;&gt;MONTH(BJ$15)),
NETWORKDAYS.INTL($AW440,$AW440+_xlpm.DD,1,_xlpm.VD),
AND(MONTH($AW440)&lt;&gt;MONTH(BJ$15),MONTH($AX440)=MONTH(BJ$15)),
NETWORKDAYS.INTL(($AX440)-_xlpm.DD,$AX440,1,_xlpm.VD),
AND(MONTH($AW440)&lt;MONTH(BJ$15),MONTH($AX440)&gt;MONTH(BJ$15)),
NETWORKDAYS.INTL((EOMONTH(BJ$15-1,1))-_xlpm.DD,EOMONTH(BJ$15-1,1),1,_xlpm.VD),
AND(MONTH($AW440)=MONTH(BJ$15),MONTH($AX440)=MONTH(BJ$15)),
NETWORKDAYS.INTL($AW440,$AX440,1,_xlpm.VD)))),0)),
$DH440="месяц",
$DR440*BJ440,
$DH440="неделя",
$DR440*BJ440/7*(ROUNDUP((DAY(EOMONTH(BJ$15,0)))/4,0))),
0)</f>
        <v/>
      </c>
      <c r="ED440" s="125">
        <f t="array" ref="ED440">
IFERROR(_xlfn.IFS(
$DH440="день_1",
$DR440*$BL440/($AX440-$AW440+1)*BK440*(DAY(EOMONTH(BK$15,0))),
$DH440="день_2",
$DR440/30*MAX(MIN($AX440,EOMONTH(BK$15,0))-MAX($AW440,BK$15)+1,),
$DH440="раб.день",
$DR440/30*(IFERROR(
_xlfn.LET(_xlpm.VD,
CHOOSE(
{1;2;3;4;5;6;7;8;9;10;11;12;13;14;15;16;17;18},
45658,45659,45660,45661,45662,45663,45664,45665,45711,45724,45778,45779,45785,45786,45820,45821,45965,46022),
_xlfn.LET(_xlpm.DD,
MAX(MIN($AX440,EOMONTH(BK$15,0))-MAX($AW440,BK$15),),
_xlfn.IFS(
AND(MONTH($AW440)=MONTH(BK$15),MONTH($AX440)&lt;&gt;MONTH(BK$15)),
NETWORKDAYS.INTL($AW440,$AW440+_xlpm.DD,1,_xlpm.VD),
AND(MONTH($AW440)&lt;&gt;MONTH(BK$15),MONTH($AX440)=MONTH(BK$15)),
NETWORKDAYS.INTL(($AX440)-_xlpm.DD,$AX440,1,_xlpm.VD),
AND(MONTH($AW440)&lt;MONTH(BK$15),MONTH($AX440)&gt;MONTH(BK$15)),
NETWORKDAYS.INTL((EOMONTH(BK$15-1,1))-_xlpm.DD,EOMONTH(BK$15-1,1),1,_xlpm.VD),
AND(MONTH($AW440)=MONTH(BK$15),MONTH($AX440)=MONTH(BK$15)),
NETWORKDAYS.INTL($AW440,$AX440,1,_xlpm.VD)))),0)),
$DH440="месяц",
$DR440*BK440,
$DH440="неделя",
$DR440*BK440/7*(ROUNDUP((DAY(EOMONTH(BK$15,0)))/4,0))),
0)</f>
        <v/>
      </c>
      <c r="EE440" s="125">
        <f>SUM($DS440,$DT440,$DU440,$DV440,$DW440,$DX440,$DY440,$DZ440,$EA440,$EB440,$EC440,$ED440)</f>
        <v/>
      </c>
      <c r="EF440" s="125">
        <f>IFERROR(ROUND($EE440*(1+$EP440),2),0)</f>
        <v/>
      </c>
      <c r="EG440" s="128" t="n">
        <v>1</v>
      </c>
      <c r="EH440" s="126" t="n">
        <v>0</v>
      </c>
      <c r="EI440" s="126">
        <f>ROUND(SUM($EH440:$EH440)*SUM($AB440:$AB440)*$EG440,2)</f>
        <v/>
      </c>
      <c r="EJ440" s="126">
        <f>ROUND($EI440*(1+$EP440),2)</f>
        <v/>
      </c>
      <c r="EK440" s="126" t="n">
        <v>0</v>
      </c>
      <c r="EL440" s="126">
        <f>ROUND(SUM($EK440:$EK440)*SUM($AB440:$AB440)*$EG440,2)</f>
        <v/>
      </c>
      <c r="EM440" s="126">
        <f>ROUND($EL440*(1+$EP440),2)</f>
        <v/>
      </c>
      <c r="EN440" s="126">
        <f>SUM($EE440,$EI440,$EL440)</f>
        <v/>
      </c>
      <c r="EO440" s="126">
        <f>SUM($EF440,$EJ440,$EM440)</f>
        <v/>
      </c>
      <c r="EP440" s="59" t="inlineStr">
        <is>
          <t>20%</t>
        </is>
      </c>
      <c r="EQ440" s="59" t="n"/>
      <c r="ER440" s="60">
        <f t="array" ref="ER440">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MATCH(ES440,
{"AMS";"RussOutdoor";"HD Outdoor";"Ingroup";"IQ";"Ledproduction";"LisChannel";"Logic";"Media-PPL";"NovikovTV | НовиковТВ";"SMA";"SOK";"КрокусТВ | CrocusTV | IndoorTV";"Сити";"ТЯК Москва"},
0)),"")</f>
        <v/>
      </c>
      <c r="ES440" s="60" t="n"/>
      <c r="ET440" s="60">
        <f t="array" ref="ET440">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MATCH(ES440,
{"AMS";"RussOutdoor";"HD Outdoor";"Ingroup";"IQ";"Ledproduction";"LisChannel";"Logic";"Media-PPL";"NovikovTV | НовиковТВ";"SMA";"SOK";"КрокусТВ | CrocusTV | IndoorTV";"Сити";"ТЯК Москва"},
0)),"")</f>
        <v/>
      </c>
      <c r="EU440" s="60" t="n"/>
      <c r="EV440" s="60" t="n"/>
      <c r="EX440" s="110">
        <f t="array" ref="EX440">
($AR440/30
+N("ТРАФИК ПЛОЩАДКИ"))*
(IFERROR(
_xlfn.LET(
_xlpm.GPR,
HLOOKUP($L440,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(MATCH($T440,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IF($Q440="цифровой",_xlpm.GPR/$AG440,_xlpm.GPR/60)),
0)
+N("DWELL TIME"))*
(IF($AB440=0,0,IF($AB440=1,0.3,IF($AB440=2,0.5,IF($AB440&gt;2,1))))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_xlfn.IFS($AC440="да",1.2,$AC440="нет",1)*
_xlfn.IFS($AD440="да",1.2,$AD440="нет",1)*
IF(R440="статический",1,1.2)*
$X440*
INDEX(
{1.2;1;1.2;1.2;1;1.2;1.2;1.2;1.2;1.2;1.2;1;1.2;1.2;1.2;1.2;1;1;1.2;1.2;1.2;1;1;1;1;1.2;1.2;1.2;1.2;1;1;1;1;1.2;1.2;1.2;1.2;1.2;1.2;1.2;1.2;1;1;1.2;1;1;1;1;1.5;1;1;1.5;1.5;1.2},
MATCH($Q440,_xlpm.MI,0)))&gt;{0.02;0.04;0.06;0.1;0.2;0.4;0.6;0.8;1;2;4;6})),
{0;1;2;3;4;5;6;7;8;9;10;11;12},
0)))
+N("КОЭФФИЦИЕНТ КОНТАКТА"))))*
(_xlfn.IFS($X440&lt;0.1,$X440/1000,$X440&gt;25,5.2,AND($X440&gt;=0.1,$X440&lt;=25),(($X440*2+0.1)/10)*($X440/10)))*
IFERROR((_xlfn.LET(
_xlpm.MA,
{0;0.8;0.85;0.9;0.95;1},
_xlpm.MAA,
{0;1;2;3;4;5},
INDEX(_xlpm.MA,MATCH(SUMPRODUCT(--((IF(ROUND(_xlpm.MAA,1)&gt;5,5,ROUND($AB440,1)))&gt;{0;1;2;3;4;5})),_xlpm.MAA,0)))
+N("КОЭФФИЦИЕНТ КОЛ-ВО КОНСТРУКЦИЙ")),1)*
$AB440,0))*
(IF($Q440="цифровой",$AG440/15*$AI440,1)
+N("ДЛЯ ЦИФРЫ"))</f>
        <v/>
      </c>
      <c r="EY440" s="110">
        <f>IFERROR(EX440*AY440,0)</f>
        <v/>
      </c>
      <c r="EZ440" s="131">
        <f>IFERROR(DP440/EY440*1000,0)</f>
        <v/>
      </c>
      <c r="FA440" s="112">
        <f>IFERROR(FC440/FB440,0)</f>
        <v/>
      </c>
      <c r="FB440" s="112">
        <f>IFERROR((FC440/(EY440/FF440*#REF!))*0.825,0)</f>
        <v/>
      </c>
      <c r="FC440" s="112">
        <f>IFERROR(((EX440*30/AR440)*100)/30,0)</f>
        <v/>
      </c>
      <c r="FD440" s="112">
        <f>IFERROR(EY440/G440*100%,0)</f>
        <v/>
      </c>
      <c r="FE440" s="112">
        <f>IFERROR(FD440/FC440*100%,0)</f>
        <v/>
      </c>
      <c r="FF440" s="110">
        <f>IFERROR(AR440/30*AY440,0)</f>
        <v/>
      </c>
    </row>
    <row r="441" ht="13" customHeight="1">
      <c r="A441" s="59" t="n"/>
      <c r="B441" s="60" t="n"/>
      <c r="C441" s="60" t="n"/>
      <c r="D441" s="60">
        <f t="array" ref="D441">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MATCH($E441,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41" s="60">
        <f t="array" ref="E441">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MATCH($F441,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41" s="60" t="inlineStr"/>
      <c r="G441" s="60" t="n"/>
      <c r="H441" s="60">
        <f t="array" ref="H441">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MATCH($I441,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41" s="60" t="n"/>
      <c r="J441" s="60" t="n"/>
      <c r="K441" s="60" t="n"/>
      <c r="L441" s="60" t="n"/>
      <c r="M441" s="60" t="n"/>
      <c r="N441" s="60" t="n"/>
      <c r="O441" s="60" t="n"/>
      <c r="P441" s="60">
        <f t="array" ref="P441">
_xlfn.IFS(
ISNUMBER(MATCH($Q441,{"шелфбаннер","разделитель","монетница","чековая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ISNUMBER(MATCH($Q441,{"LED/LCD","видеокулер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ISNUMBER(MATCH($Q441,{"автомобиль","машина","выставочное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ISNUMBER(MATCH($Q441,{"билборд","лифтовая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ISNUMBER(MATCH($Q441,{"навигация","подвесной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ISNUMBER(MATCH($Q441,{"движущаяся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ISNUMBER(MATCH($Q441,{"каталог","журнал"},)),
"Пресса",
$Q441="","")</f>
        <v/>
      </c>
      <c r="Q441" s="60" t="n"/>
      <c r="R441" s="60">
        <f t="array" ref="R441">
IFERROR(
_xlfn.IFS(
OR(ISNUMBER(MATCH($Q441,{"экспозиция","макет","стенд","автостенд","авто стенд","выставочное пространство","выставочные стенды","модульные выставочные стенды","3Д конструкция","3D конструкция"},)),P441="Экспонирование"),
"нестандартный",
ISNUMBER(MATCH($Q441,{"скроллер","призматрон"},)),
"динамический",
$P441="Видео",
"цифровой",
OR($P441="Пресса",$P441="Щит",$P441="POSm",$P441="Подвес",$P441="Брендирование/оклейка"),
"статический"),"")</f>
        <v/>
      </c>
      <c r="S441" s="59" t="n"/>
      <c r="T441" s="60" t="n"/>
      <c r="U441" s="60" t="n"/>
      <c r="V441" s="60">
        <f>
IF(P441="Видео",
"цифровой постер/ролик",
IF(ISNUMBER(MATCH(Q441,{"короб световой","короб световой | лайтбокс","короб световой | кристалайт","лайтбокс","лайт бокс","кристалайт","LB","lightbox"},)),
"бэклит",
IF(P441="Брендирование/оклейка",
"перфарированная пленка/самоклейка",
IF(P441="Экспонирование",
"под запрос",
IF(P441="Подвес",
"баннер/ткань",
"")))))</f>
        <v/>
      </c>
      <c r="W441" s="59" t="n"/>
      <c r="X441" s="59" t="n"/>
      <c r="Y441" s="59" t="n"/>
      <c r="Z441" s="61" t="n"/>
      <c r="AA441" s="61" t="n"/>
      <c r="AB441" s="61">
        <f>IF(BL441&gt;0,Z441,0)</f>
        <v/>
      </c>
      <c r="AC441" s="59" t="n"/>
      <c r="AD441" s="59" t="n"/>
      <c r="AE441" s="59" t="n"/>
      <c r="AF441" s="59" t="n"/>
      <c r="AG441" s="59" t="n"/>
      <c r="AH441" s="59" t="n"/>
      <c r="AI441" s="59" t="n"/>
      <c r="AJ441" s="59" t="n"/>
      <c r="AK441" s="59" t="n"/>
      <c r="AL441" s="62">
        <f>IFERROR(IF(OR(R441="статический",R441="динамический",R441="нестандартный",R441="",R441=""),"-",IF(AND(AH441="-",AI441="-"),"-",AK441*3600/AH441*AI441)),"-")</f>
        <v/>
      </c>
      <c r="AM441" s="62">
        <f>IFERROR(IF(OR(R441="статический",R441="динамический",R441="",R441="", R441="BTL",R441="нестандартный"),"-",AG441*AI441*AL441/60),"-")</f>
        <v/>
      </c>
      <c r="AN441" s="63">
        <f>IFERROR(IF(AH441="","-",AG441*AI441/AH441),"-")</f>
        <v/>
      </c>
      <c r="AO441" s="59">
        <f>IFERROR(IF(OR($R441="статический",$R441="динамический",$R441="",$R441="",$R441="BTL",$R441="нестандартный"),"-",$AL441*$AY441),"-")</f>
        <v/>
      </c>
      <c r="AP441" s="62">
        <f>IFERROR(IF(OR($R441="статический",$R441="динамический",$R441="",$R441="",$R441="BTL",$R441="нестандартный"),"-",$AM441*AY441),"-")</f>
        <v/>
      </c>
      <c r="AQ441" s="64" t="n"/>
      <c r="AR441" s="61" t="n"/>
      <c r="AS441" s="61" t="n"/>
      <c r="AT441" s="61" t="n"/>
      <c r="AU441" s="65" t="n"/>
      <c r="AV441" s="124">
        <f>IFERROR(DR441/AT441*1000,"n/a")</f>
        <v/>
      </c>
      <c r="AW441" s="67" t="n"/>
      <c r="AX441" s="67" t="n"/>
      <c r="AY441" s="43">
        <f>IFERROR(IF(OR($AW441="",$AX441=""),"",_xlfn.DAYS($AX441+1,$AW441)),"")</f>
        <v/>
      </c>
      <c r="AZ441" s="68">
        <f t="array" ref="AZ441">
_xlfn.LET(_xlpm.COEFF,
IF($AW441+$AX441=0,0,IF(MAX(MIN($AX441,EOMONTH(AZ$15,0))-MAX($AW441,AZ$15)+1,)&gt;0,1,0)),
_xlfn.IFS(
$ES441="LisChannel",
_xlpm.COEFF*
INDEX({1;1;1.2;1.2;1;1;1;1;1.2;1.2;1.2;1.2},
MATCH(MONTH(AZ$15),
{1,2,3,4,5,6,7,8,9,10,11,12})),
CONCATENATE($ES441," ",$L441)="RussOutdoor метро",
_xlpm.COEFF*
INDEX({0.8;0.9;1.1;1.1;1;1;1;1;1.1;1.1;1.1;1.1},
MATCH(MONTH(AZ$15),
{1,2,3,4,5,6,7,8,9,10,11,12})),
$ES441&lt;&gt;"LisChannel",
_xlpm.COEFF,
$ES441&lt;&gt;"RussOutdoor",
_xlpm.COEFF))</f>
        <v/>
      </c>
      <c r="BA441" s="68">
        <f t="array" ref="BA441">
_xlfn.LET(_xlpm.COEFF,
IF($AW441+$AX441=0,0,IF(MAX(MIN($AX441,EOMONTH(BA$15,0))-MAX($AW441,BA$15)+1,)&gt;0,1,0)),
_xlfn.IFS(
$ES441="LisChannel",
_xlpm.COEFF*
INDEX({1;1;1.2;1.2;1;1;1;1;1.2;1.2;1.2;1.2},
MATCH(MONTH(BA$15),
{1,2,3,4,5,6,7,8,9,10,11,12})),
CONCATENATE($ES441," ",$L441)="RussOutdoor метро",
_xlpm.COEFF*
INDEX({0.8;0.9;1.1;1.1;1;1;1;1;1.1;1.1;1.1;1.1},
MATCH(MONTH(BA$15),
{1,2,3,4,5,6,7,8,9,10,11,12})),
$ES441&lt;&gt;"LisChannel",
_xlpm.COEFF,
$ES441&lt;&gt;"RussOutdoor",
_xlpm.COEFF))</f>
        <v/>
      </c>
      <c r="BB441" s="68">
        <f t="array" ref="BB441">
_xlfn.LET(_xlpm.COEFF,
IF($AW441+$AX441=0,0,IF(MAX(MIN($AX441,EOMONTH(BB$15,0))-MAX($AW441,BB$15)+1,)&gt;0,1,0)),
_xlfn.IFS(
$ES441="LisChannel",
_xlpm.COEFF*
INDEX({1;1;1.2;1.2;1;1;1;1;1.2;1.2;1.2;1.2},
MATCH(MONTH(BB$15),
{1,2,3,4,5,6,7,8,9,10,11,12})),
CONCATENATE($ES441," ",$L441)="RussOutdoor метро",
_xlpm.COEFF*
INDEX({0.8;0.9;1.1;1.1;1;1;1;1;1.1;1.1;1.1;1.1},
MATCH(MONTH(BB$15),
{1,2,3,4,5,6,7,8,9,10,11,12})),
$ES441&lt;&gt;"LisChannel",
_xlpm.COEFF,
$ES441&lt;&gt;"RussOutdoor",
_xlpm.COEFF))</f>
        <v/>
      </c>
      <c r="BC441" s="68">
        <f t="array" ref="BC441">
_xlfn.LET(_xlpm.COEFF,
IF($AW441+$AX441=0,0,IF(MAX(MIN($AX441,EOMONTH(BC$15,0))-MAX($AW441,BC$15)+1,)&gt;0,1,0)),
_xlfn.IFS(
$ES441="LisChannel",
_xlpm.COEFF*
INDEX({1;1;1.2;1.2;1;1;1;1;1.2;1.2;1.2;1.2},
MATCH(MONTH(BC$15),
{1,2,3,4,5,6,7,8,9,10,11,12})),
CONCATENATE($ES441," ",$L441)="RussOutdoor метро",
_xlpm.COEFF*
INDEX({0.8;0.9;1.1;1.1;1;1;1;1;1.1;1.1;1.1;1.1},
MATCH(MONTH(BC$15),
{1,2,3,4,5,6,7,8,9,10,11,12})),
$ES441&lt;&gt;"LisChannel",
_xlpm.COEFF,
$ES441&lt;&gt;"RussOutdoor",
_xlpm.COEFF))</f>
        <v/>
      </c>
      <c r="BD441" s="68">
        <f t="array" ref="BD441">
_xlfn.LET(_xlpm.COEFF,
IF($AW441+$AX441=0,0,IF(MAX(MIN($AX441,EOMONTH(BD$15,0))-MAX($AW441,BD$15)+1,)&gt;0,1,0)),
_xlfn.IFS(
$ES441="LisChannel",
_xlpm.COEFF*
INDEX({1;1;1.2;1.2;1;1;1;1;1.2;1.2;1.2;1.2},
MATCH(MONTH(BD$15),
{1,2,3,4,5,6,7,8,9,10,11,12})),
CONCATENATE($ES441," ",$L441)="RussOutdoor метро",
_xlpm.COEFF*
INDEX({0.8;0.9;1.1;1.1;1;1;1;1;1.1;1.1;1.1;1.1},
MATCH(MONTH(BD$15),
{1,2,3,4,5,6,7,8,9,10,11,12})),
$ES441&lt;&gt;"LisChannel",
_xlpm.COEFF,
$ES441&lt;&gt;"RussOutdoor",
_xlpm.COEFF))</f>
        <v/>
      </c>
      <c r="BE441" s="68">
        <f t="array" ref="BE441">
_xlfn.LET(_xlpm.COEFF,
IF($AW441+$AX441=0,0,IF(MAX(MIN($AX441,EOMONTH(BE$15,0))-MAX($AW441,BE$15)+1,)&gt;0,1,0)),
_xlfn.IFS(
$ES441="LisChannel",
_xlpm.COEFF*
INDEX({1;1;1.2;1.2;1;1;1;1;1.2;1.2;1.2;1.2},
MATCH(MONTH(BE$15),
{1,2,3,4,5,6,7,8,9,10,11,12})),
CONCATENATE($ES441," ",$L441)="RussOutdoor метро",
_xlpm.COEFF*
INDEX({0.8;0.9;1.1;1.1;1;1;1;1;1.1;1.1;1.1;1.1},
MATCH(MONTH(BE$15),
{1,2,3,4,5,6,7,8,9,10,11,12})),
$ES441&lt;&gt;"LisChannel",
_xlpm.COEFF,
$ES441&lt;&gt;"RussOutdoor",
_xlpm.COEFF))</f>
        <v/>
      </c>
      <c r="BF441" s="68">
        <f t="array" ref="BF441">
_xlfn.LET(_xlpm.COEFF,
IF($AW441+$AX441=0,0,IF(MAX(MIN($AX441,EOMONTH(BF$15,0))-MAX($AW441,BF$15)+1,)&gt;0,1,0)),
_xlfn.IFS(
$ES441="LisChannel",
_xlpm.COEFF*
INDEX({1;1;1.2;1.2;1;1;1;1;1.2;1.2;1.2;1.2},
MATCH(MONTH(BF$15),
{1,2,3,4,5,6,7,8,9,10,11,12})),
CONCATENATE($ES441," ",$L441)="RussOutdoor метро",
_xlpm.COEFF*
INDEX({0.8;0.9;1.1;1.1;1;1;1;1;1.1;1.1;1.1;1.1},
MATCH(MONTH(BF$15),
{1,2,3,4,5,6,7,8,9,10,11,12})),
$ES441&lt;&gt;"LisChannel",
_xlpm.COEFF,
$ES441&lt;&gt;"RussOutdoor",
_xlpm.COEFF))</f>
        <v/>
      </c>
      <c r="BG441" s="68">
        <f t="array" ref="BG441">
_xlfn.LET(_xlpm.COEFF,
IF($AW441+$AX441=0,0,IF(MAX(MIN($AX441,EOMONTH(BG$15,0))-MAX($AW441,BG$15)+1,)&gt;0,1,0)),
_xlfn.IFS(
$ES441="LisChannel",
_xlpm.COEFF*
INDEX({1;1;1.2;1.2;1;1;1;1;1.2;1.2;1.2;1.2},
MATCH(MONTH(BG$15),
{1,2,3,4,5,6,7,8,9,10,11,12})),
CONCATENATE($ES441," ",$L441)="RussOutdoor метро",
_xlpm.COEFF*
INDEX({0.8;0.9;1.1;1.1;1;1;1;1;1.1;1.1;1.1;1.1},
MATCH(MONTH(BG$15),
{1,2,3,4,5,6,7,8,9,10,11,12})),
$ES441&lt;&gt;"LisChannel",
_xlpm.COEFF,
$ES441&lt;&gt;"RussOutdoor",
_xlpm.COEFF))</f>
        <v/>
      </c>
      <c r="BH441" s="68">
        <f t="array" ref="BH441">
_xlfn.LET(_xlpm.COEFF,
IF($AW441+$AX441=0,0,IF(MAX(MIN($AX441,EOMONTH(BH$15,0))-MAX($AW441,BH$15)+1,)&gt;0,1,0)),
_xlfn.IFS(
$ES441="LisChannel",
_xlpm.COEFF*
INDEX({1;1;1.2;1.2;1;1;1;1;1.2;1.2;1.2;1.2},
MATCH(MONTH(BH$15),
{1,2,3,4,5,6,7,8,9,10,11,12})),
CONCATENATE($ES441," ",$L441)="RussOutdoor метро",
_xlpm.COEFF*
INDEX({0.8;0.9;1.1;1.1;1;1;1;1;1.1;1.1;1.1;1.1},
MATCH(MONTH(BH$15),
{1,2,3,4,5,6,7,8,9,10,11,12})),
$ES441&lt;&gt;"LisChannel",
_xlpm.COEFF,
$ES441&lt;&gt;"RussOutdoor",
_xlpm.COEFF))</f>
        <v/>
      </c>
      <c r="BI441" s="68">
        <f t="array" ref="BI441">
_xlfn.LET(_xlpm.COEFF,
IF($AW441+$AX441=0,0,IF(MAX(MIN($AX441,EOMONTH(BI$15,0))-MAX($AW441,BI$15)+1,)&gt;0,1,0)),
_xlfn.IFS(
$ES441="LisChannel",
_xlpm.COEFF*
INDEX({1;1;1.2;1.2;1;1;1;1;1.2;1.2;1.2;1.2},
MATCH(MONTH(BI$15),
{1,2,3,4,5,6,7,8,9,10,11,12})),
CONCATENATE($ES441," ",$L441)="RussOutdoor метро",
_xlpm.COEFF*
INDEX({0.8;0.9;1.1;1.1;1;1;1;1;1.1;1.1;1.1;1.1},
MATCH(MONTH(BI$15),
{1,2,3,4,5,6,7,8,9,10,11,12})),
$ES441&lt;&gt;"LisChannel",
_xlpm.COEFF,
$ES441&lt;&gt;"RussOutdoor",
_xlpm.COEFF))</f>
        <v/>
      </c>
      <c r="BJ441" s="68">
        <f t="array" ref="BJ441">
_xlfn.LET(_xlpm.COEFF,
IF($AW441+$AX441=0,0,IF(MAX(MIN($AX441,EOMONTH(BJ$15,0))-MAX($AW441,BJ$15)+1,)&gt;0,1,0)),
_xlfn.IFS(
$ES441="LisChannel",
_xlpm.COEFF*
INDEX({1;1;1.2;1.2;1;1;1;1;1.2;1.2;1.2;1.2},
MATCH(MONTH(BJ$15),
{1,2,3,4,5,6,7,8,9,10,11,12})),
CONCATENATE($ES441," ",$L441)="RussOutdoor метро",
_xlpm.COEFF*
INDEX({0.8;0.9;1.1;1.1;1;1;1;1;1.1;1.1;1.1;1.1},
MATCH(MONTH(BJ$15),
{1,2,3,4,5,6,7,8,9,10,11,12})),
$ES441&lt;&gt;"LisChannel",
_xlpm.COEFF,
$ES441&lt;&gt;"RussOutdoor",
_xlpm.COEFF))</f>
        <v/>
      </c>
      <c r="BK441" s="68">
        <f t="array" ref="BK441">
_xlfn.LET(_xlpm.COEFF,
IF($AW441+$AX441=0,0,IF(MAX(MIN($AX441,EOMONTH(BK$15,0))-MAX($AW441,BK$15)+1,)&gt;0,1,0)),
_xlfn.IFS(
$ES441="LisChannel",
_xlpm.COEFF*
INDEX({1;1;1.2;1.2;1;1;1;1;1.2;1.2;1.2;1.2},
MATCH(MONTH(BK$15),
{1,2,3,4,5,6,7,8,9,10,11,12})),
CONCATENATE($ES441," ",$L441)="RussOutdoor метро",
_xlpm.COEFF*
INDEX({0.8;0.9;1.1;1.1;1;1;1;1;1.1;1.1;1.1;1.1},
MATCH(MONTH(BK$15),
{1,2,3,4,5,6,7,8,9,10,11,12})),
$ES441&lt;&gt;"LisChannel",
_xlpm.COEFF,
$ES441&lt;&gt;"RussOutdoor",
_xlpm.COEFF))</f>
        <v/>
      </c>
      <c r="BL441" s="62">
        <f>COUNTIFS($AZ441:$BK441,"&gt;0")</f>
        <v/>
      </c>
      <c r="BM441" s="65" t="n"/>
      <c r="BN441" s="125">
        <f>$DJ441</f>
        <v/>
      </c>
      <c r="BO441" s="63">
        <f>$DQ441</f>
        <v/>
      </c>
      <c r="BP441" s="125">
        <f>
IFERROR(
IF($BL441=0,0,
$BN441*(1-$BO441)),
0)</f>
        <v/>
      </c>
      <c r="BQ441" s="125">
        <f t="array" ref="BQ441">
IFERROR(
_xlfn.IFS(
$DH441="день_1",
$BP441*$BL441/($AX441-$AW441+1)*AZ441*(DAY(EOMONTH(AZ$15,0))),
$DH441="день_2",
$BP441/30*MAX(MIN($AX441,EOMONTH(AZ$15,0))-MAX($AW441,AZ$15)+1,),
$DH441="раб.день",
$BP441/30*(IFERROR(
_xlfn.LET(_xlpm.VD,
CHOOSE(
{1;2;3;4;5;6;7;8;9;10;11;12;13;14;15;16;17;18},
45658,45659,45660,45661,45662,45663,45664,45665,45711,45724,45778,45779,45785,45786,45820,45821,45965,46022),
_xlfn.LET(_xlpm.DD,
MAX(MIN($AX441,EOMONTH(AZ$15,0))-MAX($AW441,AZ$15),),
_xlfn.IFS(
AND(MONTH($AW441)=MONTH(AZ$15),MONTH($AX441)&lt;&gt;MONTH(AZ$15)),
NETWORKDAYS.INTL($AW441,$AW441+_xlpm.DD,1,_xlpm.VD),
AND(MONTH($AW441)&lt;&gt;MONTH(AZ$15),MONTH($AX441)=MONTH(AZ$15)),
NETWORKDAYS.INTL(($AX441)-_xlpm.DD,$AX441,1,_xlpm.VD),
AND(MONTH($AW441)&lt;MONTH(AZ$15),MONTH($AX441)&gt;MONTH(AZ$15)),
NETWORKDAYS.INTL((EOMONTH(AZ$15-1,1))-_xlpm.DD,EOMONTH(AZ$15-1,1),1,_xlpm.VD),
AND(MONTH($AW441)=MONTH(AZ$15),MONTH($AX441)=MONTH(AZ$15)),
NETWORKDAYS.INTL($AW441,$AX441,1,_xlpm.VD)))),0)),
$DH441="месяц",
$BP441*AZ441,
$DH441="неделя",
$BP441*AZ441/7*(ROUNDUP((DAY(EOMONTH(AZ$15,0)))/4,0))),
0)</f>
        <v/>
      </c>
      <c r="BR441" s="125">
        <f t="array" ref="BR441">
IFERROR(
_xlfn.IFS(
$DH441="день_1",
$BP441*$BL441/($AX441-$AW441+1)*BA441*(DAY(EOMONTH(BA$15,0))),
$DH441="день_2",
$BP441/30*MAX(MIN($AX441,EOMONTH(BA$15,0))-MAX($AW441,BA$15)+1,),
$DH441="раб.день",
$BP441/30*(IFERROR(
_xlfn.LET(_xlpm.VD,
CHOOSE(
{1;2;3;4;5;6;7;8;9;10;11;12;13;14;15;16;17;18},
45658,45659,45660,45661,45662,45663,45664,45665,45711,45724,45778,45779,45785,45786,45820,45821,45965,46022),
_xlfn.LET(_xlpm.DD,
MAX(MIN($AX441,EOMONTH(BA$15,0))-MAX($AW441,BA$15),),
_xlfn.IFS(
AND(MONTH($AW441)=MONTH(BA$15),MONTH($AX441)&lt;&gt;MONTH(BA$15)),
NETWORKDAYS.INTL($AW441,$AW441+_xlpm.DD,1,_xlpm.VD),
AND(MONTH($AW441)&lt;&gt;MONTH(BA$15),MONTH($AX441)=MONTH(BA$15)),
NETWORKDAYS.INTL(($AX441)-_xlpm.DD,$AX441,1,_xlpm.VD),
AND(MONTH($AW441)&lt;MONTH(BA$15),MONTH($AX441)&gt;MONTH(BA$15)),
NETWORKDAYS.INTL((EOMONTH(BA$15-1,1))-_xlpm.DD,EOMONTH(BA$15-1,1),1,_xlpm.VD),
AND(MONTH($AW441)=MONTH(BA$15),MONTH($AX441)=MONTH(BA$15)),
NETWORKDAYS.INTL($AW441,$AX441,1,_xlpm.VD)))),0)),
$DH441="месяц",
$BP441*BA441,
$DH441="неделя",
$BP441*BA441/7*(ROUNDUP((DAY(EOMONTH(BA$15,0)))/4,0))),
0)</f>
        <v/>
      </c>
      <c r="BS441" s="125">
        <f t="array" ref="BS441">
IFERROR(
_xlfn.IFS(
$DH441="день_1",
$BP441*$BL441/($AX441-$AW441+1)*BB441*(DAY(EOMONTH(BB$15,0))),
$DH441="день_2",
$BP441/30*MAX(MIN($AX441,EOMONTH(BB$15,0))-MAX($AW441,BB$15)+1,),
$DH441="раб.день",
$BP441/30*(IFERROR(
_xlfn.LET(_xlpm.VD,
CHOOSE(
{1;2;3;4;5;6;7;8;9;10;11;12;13;14;15;16;17;18},
45658,45659,45660,45661,45662,45663,45664,45665,45711,45724,45778,45779,45785,45786,45820,45821,45965,46022),
_xlfn.LET(_xlpm.DD,
MAX(MIN($AX441,EOMONTH(BB$15,0))-MAX($AW441,BB$15),),
_xlfn.IFS(
AND(MONTH($AW441)=MONTH(BB$15),MONTH($AX441)&lt;&gt;MONTH(BB$15)),
NETWORKDAYS.INTL($AW441,$AW441+_xlpm.DD,1,_xlpm.VD),
AND(MONTH($AW441)&lt;&gt;MONTH(BB$15),MONTH($AX441)=MONTH(BB$15)),
NETWORKDAYS.INTL(($AX441)-_xlpm.DD,$AX441,1,_xlpm.VD),
AND(MONTH($AW441)&lt;MONTH(BB$15),MONTH($AX441)&gt;MONTH(BB$15)),
NETWORKDAYS.INTL((EOMONTH(BB$15-1,1))-_xlpm.DD,EOMONTH(BB$15-1,1),1,_xlpm.VD),
AND(MONTH($AW441)=MONTH(BB$15),MONTH($AX441)=MONTH(BB$15)),
NETWORKDAYS.INTL($AW441,$AX441,1,_xlpm.VD)))),0)),
$DH441="месяц",
$BP441*BB441,
$DH441="неделя",
$BP441*BB441/7*(ROUNDUP((DAY(EOMONTH(BB$15,0)))/4,0))),
0)</f>
        <v/>
      </c>
      <c r="BT441" s="125">
        <f t="array" ref="BT441">
IFERROR(
_xlfn.IFS(
$DH441="день_1",
$BP441*$BL441/($AX441-$AW441+1)*BC441*(DAY(EOMONTH(BC$15,0))),
$DH441="день_2",
$BP441/30*MAX(MIN($AX441,EOMONTH(BC$15,0))-MAX($AW441,BC$15)+1,),
$DH441="раб.день",
$BP441/30*(IFERROR(
_xlfn.LET(_xlpm.VD,
CHOOSE(
{1;2;3;4;5;6;7;8;9;10;11;12;13;14;15;16;17;18},
45658,45659,45660,45661,45662,45663,45664,45665,45711,45724,45778,45779,45785,45786,45820,45821,45965,46022),
_xlfn.LET(_xlpm.DD,
MAX(MIN($AX441,EOMONTH(BC$15,0))-MAX($AW441,BC$15),),
_xlfn.IFS(
AND(MONTH($AW441)=MONTH(BC$15),MONTH($AX441)&lt;&gt;MONTH(BC$15)),
NETWORKDAYS.INTL($AW441,$AW441+_xlpm.DD,1,_xlpm.VD),
AND(MONTH($AW441)&lt;&gt;MONTH(BC$15),MONTH($AX441)=MONTH(BC$15)),
NETWORKDAYS.INTL(($AX441)-_xlpm.DD,$AX441,1,_xlpm.VD),
AND(MONTH($AW441)&lt;MONTH(BC$15),MONTH($AX441)&gt;MONTH(BC$15)),
NETWORKDAYS.INTL((EOMONTH(BC$15-1,1))-_xlpm.DD,EOMONTH(BC$15-1,1),1,_xlpm.VD),
AND(MONTH($AW441)=MONTH(BC$15),MONTH($AX441)=MONTH(BC$15)),
NETWORKDAYS.INTL($AW441,$AX441,1,_xlpm.VD)))),0)),
$DH441="месяц",
$BP441*BC441,
$DH441="неделя",
$BP441*BC441/7*(ROUNDUP((DAY(EOMONTH(BC$15,0)))/4,0))),
0)</f>
        <v/>
      </c>
      <c r="BU441" s="125">
        <f t="array" ref="BU441">
IFERROR(
_xlfn.IFS(
$DH441="день_1",
$BP441*$BL441/($AX441-$AW441+1)*BD441*(DAY(EOMONTH(BD$15,0))),
$DH441="день_2",
$BP441/30*MAX(MIN($AX441,EOMONTH(BD$15,0))-MAX($AW441,BD$15)+1,),
$DH441="раб.день",
$BP441/30*(IFERROR(
_xlfn.LET(_xlpm.VD,
CHOOSE(
{1;2;3;4;5;6;7;8;9;10;11;12;13;14;15;16;17;18},
45658,45659,45660,45661,45662,45663,45664,45665,45711,45724,45778,45779,45785,45786,45820,45821,45965,46022),
_xlfn.LET(_xlpm.DD,
MAX(MIN($AX441,EOMONTH(BD$15,0))-MAX($AW441,BD$15),),
_xlfn.IFS(
AND(MONTH($AW441)=MONTH(BD$15),MONTH($AX441)&lt;&gt;MONTH(BD$15)),
NETWORKDAYS.INTL($AW441,$AW441+_xlpm.DD,1,_xlpm.VD),
AND(MONTH($AW441)&lt;&gt;MONTH(BD$15),MONTH($AX441)=MONTH(BD$15)),
NETWORKDAYS.INTL(($AX441)-_xlpm.DD,$AX441,1,_xlpm.VD),
AND(MONTH($AW441)&lt;MONTH(BD$15),MONTH($AX441)&gt;MONTH(BD$15)),
NETWORKDAYS.INTL((EOMONTH(BD$15-1,1))-_xlpm.DD,EOMONTH(BD$15-1,1),1,_xlpm.VD),
AND(MONTH($AW441)=MONTH(BD$15),MONTH($AX441)=MONTH(BD$15)),
NETWORKDAYS.INTL($AW441,$AX441,1,_xlpm.VD)))),0)),
$DH441="месяц",
$BP441*BD441,
$DH441="неделя",
$BP441*BD441/7*(ROUNDUP((DAY(EOMONTH(BD$15,0)))/4,0))),
0)</f>
        <v/>
      </c>
      <c r="BV441" s="125">
        <f t="array" ref="BV441">
IFERROR(
_xlfn.IFS(
$DH441="день_1",
$BP441*$BL441/($AX441-$AW441+1)*BE441*(DAY(EOMONTH(BE$15,0))),
$DH441="день_2",
$BP441/30*MAX(MIN($AX441,EOMONTH(BE$15,0))-MAX($AW441,BE$15)+1,),
$DH441="раб.день",
$BP441/30*(IFERROR(
_xlfn.LET(_xlpm.VD,
CHOOSE(
{1;2;3;4;5;6;7;8;9;10;11;12;13;14;15;16;17;18},
45658,45659,45660,45661,45662,45663,45664,45665,45711,45724,45778,45779,45785,45786,45820,45821,45965,46022),
_xlfn.LET(_xlpm.DD,
MAX(MIN($AX441,EOMONTH(BE$15,0))-MAX($AW441,BE$15),),
_xlfn.IFS(
AND(MONTH($AW441)=MONTH(BE$15),MONTH($AX441)&lt;&gt;MONTH(BE$15)),
NETWORKDAYS.INTL($AW441,$AW441+_xlpm.DD,1,_xlpm.VD),
AND(MONTH($AW441)&lt;&gt;MONTH(BE$15),MONTH($AX441)=MONTH(BE$15)),
NETWORKDAYS.INTL(($AX441)-_xlpm.DD,$AX441,1,_xlpm.VD),
AND(MONTH($AW441)&lt;MONTH(BE$15),MONTH($AX441)&gt;MONTH(BE$15)),
NETWORKDAYS.INTL((EOMONTH(BE$15-1,1))-_xlpm.DD,EOMONTH(BE$15-1,1),1,_xlpm.VD),
AND(MONTH($AW441)=MONTH(BE$15),MONTH($AX441)=MONTH(BE$15)),
NETWORKDAYS.INTL($AW441,$AX441,1,_xlpm.VD)))),0)),
$DH441="месяц",
$BP441*BE441,
$DH441="неделя",
$BP441*BE441/7*(ROUNDUP((DAY(EOMONTH(BE$15,0)))/4,0))),
0)</f>
        <v/>
      </c>
      <c r="BW441" s="125">
        <f t="array" ref="BW441">
IFERROR(
_xlfn.IFS(
$DH441="день_1",
$BP441*$BL441/($AX441-$AW441+1)*BF441*(DAY(EOMONTH(BF$15,0))),
$DH441="день_2",
$BP441/30*MAX(MIN($AX441,EOMONTH(BF$15,0))-MAX($AW441,BF$15)+1,),
$DH441="раб.день",
$BP441/30*(IFERROR(
_xlfn.LET(_xlpm.VD,
CHOOSE(
{1;2;3;4;5;6;7;8;9;10;11;12;13;14;15;16;17;18},
45658,45659,45660,45661,45662,45663,45664,45665,45711,45724,45778,45779,45785,45786,45820,45821,45965,46022),
_xlfn.LET(_xlpm.DD,
MAX(MIN($AX441,EOMONTH(BF$15,0))-MAX($AW441,BF$15),),
_xlfn.IFS(
AND(MONTH($AW441)=MONTH(BF$15),MONTH($AX441)&lt;&gt;MONTH(BF$15)),
NETWORKDAYS.INTL($AW441,$AW441+_xlpm.DD,1,_xlpm.VD),
AND(MONTH($AW441)&lt;&gt;MONTH(BF$15),MONTH($AX441)=MONTH(BF$15)),
NETWORKDAYS.INTL(($AX441)-_xlpm.DD,$AX441,1,_xlpm.VD),
AND(MONTH($AW441)&lt;MONTH(BF$15),MONTH($AX441)&gt;MONTH(BF$15)),
NETWORKDAYS.INTL((EOMONTH(BF$15-1,1))-_xlpm.DD,EOMONTH(BF$15-1,1),1,_xlpm.VD),
AND(MONTH($AW441)=MONTH(BF$15),MONTH($AX441)=MONTH(BF$15)),
NETWORKDAYS.INTL($AW441,$AX441,1,_xlpm.VD)))),0)),
$DH441="месяц",
$BP441*BF441,
$DH441="неделя",
$BP441*BF441/7*(ROUNDUP((DAY(EOMONTH(BF$15,0)))/4,0))),
0)</f>
        <v/>
      </c>
      <c r="BX441" s="125">
        <f t="array" ref="BX441">
IFERROR(
_xlfn.IFS(
$DH441="день_1",
$BP441*$BL441/($AX441-$AW441+1)*BG441*(DAY(EOMONTH(BG$15,0))),
$DH441="день_2",
$BP441/30*MAX(MIN($AX441,EOMONTH(BG$15,0))-MAX($AW441,BG$15)+1,),
$DH441="раб.день",
$BP441/30*(IFERROR(
_xlfn.LET(_xlpm.VD,
CHOOSE(
{1;2;3;4;5;6;7;8;9;10;11;12;13;14;15;16;17;18},
45658,45659,45660,45661,45662,45663,45664,45665,45711,45724,45778,45779,45785,45786,45820,45821,45965,46022),
_xlfn.LET(_xlpm.DD,
MAX(MIN($AX441,EOMONTH(BG$15,0))-MAX($AW441,BG$15),),
_xlfn.IFS(
AND(MONTH($AW441)=MONTH(BG$15),MONTH($AX441)&lt;&gt;MONTH(BG$15)),
NETWORKDAYS.INTL($AW441,$AW441+_xlpm.DD,1,_xlpm.VD),
AND(MONTH($AW441)&lt;&gt;MONTH(BG$15),MONTH($AX441)=MONTH(BG$15)),
NETWORKDAYS.INTL(($AX441)-_xlpm.DD,$AX441,1,_xlpm.VD),
AND(MONTH($AW441)&lt;MONTH(BG$15),MONTH($AX441)&gt;MONTH(BG$15)),
NETWORKDAYS.INTL((EOMONTH(BG$15-1,1))-_xlpm.DD,EOMONTH(BG$15-1,1),1,_xlpm.VD),
AND(MONTH($AW441)=MONTH(BG$15),MONTH($AX441)=MONTH(BG$15)),
NETWORKDAYS.INTL($AW441,$AX441,1,_xlpm.VD)))),0)),
$DH441="месяц",
$BP441*BG441,
$DH441="неделя",
$BP441*BG441/7*(ROUNDUP((DAY(EOMONTH(BG$15,0)))/4,0))),
0)</f>
        <v/>
      </c>
      <c r="BY441" s="125">
        <f t="array" ref="BY441">
IFERROR(
_xlfn.IFS(
$DH441="день_1",
$BP441*$BL441/($AX441-$AW441+1)*BH441*(DAY(EOMONTH(BH$15,0))),
$DH441="день_2",
$BP441/30*MAX(MIN($AX441,EOMONTH(BH$15,0))-MAX($AW441,BH$15)+1,),
$DH441="раб.день",
$BP441/30*(IFERROR(
_xlfn.LET(_xlpm.VD,
CHOOSE(
{1;2;3;4;5;6;7;8;9;10;11;12;13;14;15;16;17;18},
45658,45659,45660,45661,45662,45663,45664,45665,45711,45724,45778,45779,45785,45786,45820,45821,45965,46022),
_xlfn.LET(_xlpm.DD,
MAX(MIN($AX441,EOMONTH(BH$15,0))-MAX($AW441,BH$15),),
_xlfn.IFS(
AND(MONTH($AW441)=MONTH(BH$15),MONTH($AX441)&lt;&gt;MONTH(BH$15)),
NETWORKDAYS.INTL($AW441,$AW441+_xlpm.DD,1,_xlpm.VD),
AND(MONTH($AW441)&lt;&gt;MONTH(BH$15),MONTH($AX441)=MONTH(BH$15)),
NETWORKDAYS.INTL(($AX441)-_xlpm.DD,$AX441,1,_xlpm.VD),
AND(MONTH($AW441)&lt;MONTH(BH$15),MONTH($AX441)&gt;MONTH(BH$15)),
NETWORKDAYS.INTL((EOMONTH(BH$15-1,1))-_xlpm.DD,EOMONTH(BH$15-1,1),1,_xlpm.VD),
AND(MONTH($AW441)=MONTH(BH$15),MONTH($AX441)=MONTH(BH$15)),
NETWORKDAYS.INTL($AW441,$AX441,1,_xlpm.VD)))),0)),
$DH441="месяц",
$BP441*BH441,
$DH441="неделя",
$BP441*BH441/7*(ROUNDUP((DAY(EOMONTH(BH$15,0)))/4,0))),
0)</f>
        <v/>
      </c>
      <c r="BZ441" s="125">
        <f t="array" ref="BZ441">
IFERROR(
_xlfn.IFS(
$DH441="день_1",
$BP441*$BL441/($AX441-$AW441+1)*BI441*(DAY(EOMONTH(BI$15,0))),
$DH441="день_2",
$BP441/30*MAX(MIN($AX441,EOMONTH(BI$15,0))-MAX($AW441,BI$15)+1,),
$DH441="раб.день",
$BP441/30*(IFERROR(
_xlfn.LET(_xlpm.VD,
CHOOSE(
{1;2;3;4;5;6;7;8;9;10;11;12;13;14;15;16;17;18},
45658,45659,45660,45661,45662,45663,45664,45665,45711,45724,45778,45779,45785,45786,45820,45821,45965,46022),
_xlfn.LET(_xlpm.DD,
MAX(MIN($AX441,EOMONTH(BI$15,0))-MAX($AW441,BI$15),),
_xlfn.IFS(
AND(MONTH($AW441)=MONTH(BI$15),MONTH($AX441)&lt;&gt;MONTH(BI$15)),
NETWORKDAYS.INTL($AW441,$AW441+_xlpm.DD,1,_xlpm.VD),
AND(MONTH($AW441)&lt;&gt;MONTH(BI$15),MONTH($AX441)=MONTH(BI$15)),
NETWORKDAYS.INTL(($AX441)-_xlpm.DD,$AX441,1,_xlpm.VD),
AND(MONTH($AW441)&lt;MONTH(BI$15),MONTH($AX441)&gt;MONTH(BI$15)),
NETWORKDAYS.INTL((EOMONTH(BI$15-1,1))-_xlpm.DD,EOMONTH(BI$15-1,1),1,_xlpm.VD),
AND(MONTH($AW441)=MONTH(BI$15),MONTH($AX441)=MONTH(BI$15)),
NETWORKDAYS.INTL($AW441,$AX441,1,_xlpm.VD)))),0)),
$DH441="месяц",
$BP441*BI441,
$DH441="неделя",
$BP441*BI441/7*(ROUNDUP((DAY(EOMONTH(BI$15,0)))/4,0))),
0)</f>
        <v/>
      </c>
      <c r="CA441" s="125">
        <f t="array" ref="CA441">
IFERROR(
_xlfn.IFS(
$DH441="день_1",
$BP441*$BL441/($AX441-$AW441+1)*BJ441*(DAY(EOMONTH(BJ$15,0))),
$DH441="день_2",
$BP441/30*MAX(MIN($AX441,EOMONTH(BJ$15,0))-MAX($AW441,BJ$15)+1,),
$DH441="раб.день",
$BP441/30*(IFERROR(
_xlfn.LET(_xlpm.VD,
CHOOSE(
{1;2;3;4;5;6;7;8;9;10;11;12;13;14;15;16;17;18},
45658,45659,45660,45661,45662,45663,45664,45665,45711,45724,45778,45779,45785,45786,45820,45821,45965,46022),
_xlfn.LET(_xlpm.DD,
MAX(MIN($AX441,EOMONTH(BJ$15,0))-MAX($AW441,BJ$15),),
_xlfn.IFS(
AND(MONTH($AW441)=MONTH(BJ$15),MONTH($AX441)&lt;&gt;MONTH(BJ$15)),
NETWORKDAYS.INTL($AW441,$AW441+_xlpm.DD,1,_xlpm.VD),
AND(MONTH($AW441)&lt;&gt;MONTH(BJ$15),MONTH($AX441)=MONTH(BJ$15)),
NETWORKDAYS.INTL(($AX441)-_xlpm.DD,$AX441,1,_xlpm.VD),
AND(MONTH($AW441)&lt;MONTH(BJ$15),MONTH($AX441)&gt;MONTH(BJ$15)),
NETWORKDAYS.INTL((EOMONTH(BJ$15-1,1))-_xlpm.DD,EOMONTH(BJ$15-1,1),1,_xlpm.VD),
AND(MONTH($AW441)=MONTH(BJ$15),MONTH($AX441)=MONTH(BJ$15)),
NETWORKDAYS.INTL($AW441,$AX441,1,_xlpm.VD)))),0)),
$DH441="месяц",
$BP441*BJ441,
$DH441="неделя",
$BP441*BJ441/7*(ROUNDUP((DAY(EOMONTH(BJ$15,0)))/4,0))),
0)</f>
        <v/>
      </c>
      <c r="CB441" s="125">
        <f t="array" ref="CB441">
IFERROR(
_xlfn.IFS(
$DH441="день_1",
$BP441*$BL441/($AX441-$AW441+1)*BK441*(DAY(EOMONTH(BK$15,0))),
$DH441="день_2",
$BP441/30*MAX(MIN($AX441,EOMONTH(BK$15,0))-MAX($AW441,BK$15)+1,),
$DH441="раб.день",
$BP441/30*(IFERROR(
_xlfn.LET(_xlpm.VD,
CHOOSE(
{1;2;3;4;5;6;7;8;9;10;11;12;13;14;15;16;17;18},
45658,45659,45660,45661,45662,45663,45664,45665,45711,45724,45778,45779,45785,45786,45820,45821,45965,46022),
_xlfn.LET(_xlpm.DD,
MAX(MIN($AX441,EOMONTH(BK$15,0))-MAX($AW441,BK$15),),
_xlfn.IFS(
AND(MONTH($AW441)=MONTH(BK$15),MONTH($AX441)&lt;&gt;MONTH(BK$15)),
NETWORKDAYS.INTL($AW441,$AW441+_xlpm.DD,1,_xlpm.VD),
AND(MONTH($AW441)&lt;&gt;MONTH(BK$15),MONTH($AX441)=MONTH(BK$15)),
NETWORKDAYS.INTL(($AX441)-_xlpm.DD,$AX441,1,_xlpm.VD),
AND(MONTH($AW441)&lt;MONTH(BK$15),MONTH($AX441)&gt;MONTH(BK$15)),
NETWORKDAYS.INTL((EOMONTH(BK$15-1,1))-_xlpm.DD,EOMONTH(BK$15-1,1),1,_xlpm.VD),
AND(MONTH($AW441)=MONTH(BK$15),MONTH($AX441)=MONTH(BK$15)),
NETWORKDAYS.INTL($AW441,$AX441,1,_xlpm.VD)))),0)),
$DH441="месяц",
$BP441*BK441,
$DH441="неделя",
$BP441*BK441/7*(ROUNDUP((DAY(EOMONTH(BK$15,0)))/4,0))),
0)</f>
        <v/>
      </c>
      <c r="CC441" s="125">
        <f>SUM($BQ441:$CB441)</f>
        <v/>
      </c>
      <c r="CD441" s="126">
        <f>SUM($EH441:$EH441)</f>
        <v/>
      </c>
      <c r="CE441" s="126">
        <f>$CD441*$AB441</f>
        <v/>
      </c>
      <c r="CF441" s="126">
        <f>SUM($EK441:$EK441)</f>
        <v/>
      </c>
      <c r="CG441" s="126">
        <f>$CF441*$AB441</f>
        <v/>
      </c>
      <c r="CH441" s="126">
        <f>SUM($CC441,$CE441,$CG441)</f>
        <v/>
      </c>
      <c r="CI441" s="126">
        <f>$CH441*(1+$CM441)</f>
        <v/>
      </c>
      <c r="CJ441" s="127" t="n">
        <v>0</v>
      </c>
      <c r="CK441" s="126">
        <f>SUM($CH441:$CH441)*(1+$CJ441)</f>
        <v/>
      </c>
      <c r="CL441" s="126">
        <f>SUM($CH441:$CH441)*(1+$CM441)</f>
        <v/>
      </c>
      <c r="CM441" s="59" t="inlineStr">
        <is>
          <t>20%</t>
        </is>
      </c>
      <c r="CN441" s="59" t="n"/>
      <c r="CO441" s="72" t="n"/>
      <c r="CP441" s="59" t="n"/>
      <c r="CQ441" s="73" t="n"/>
      <c r="CR441" s="73" t="n"/>
      <c r="CS441" s="73" t="n"/>
      <c r="CT441" s="72" t="n"/>
      <c r="CU441" s="79" t="inlineStr">
        <is>
          <t> </t>
        </is>
      </c>
      <c r="CV441" s="60" t="n"/>
      <c r="CW441" s="60" t="n"/>
      <c r="CX441" s="60" t="n"/>
      <c r="CY441" s="127">
        <f>IFERROR(($CC441-$EE441)/($EE441/(1-$DQ441)),0)</f>
        <v/>
      </c>
      <c r="CZ441" s="127">
        <f>IFERROR(1-$EI441/($CE441),0)</f>
        <v/>
      </c>
      <c r="DA441" s="127">
        <f>IFERROR(1-$EL441/($CG441),0)</f>
        <v/>
      </c>
      <c r="DB441" s="126">
        <f>ROUND(IFERROR(($CI441/(1+$CM441)-$EN441),0),2)</f>
        <v/>
      </c>
      <c r="DC441" s="128" t="n"/>
      <c r="DD441" s="125" t="n"/>
      <c r="DE441" s="75" t="n">
        <v>0</v>
      </c>
      <c r="DF441" s="128" t="n"/>
      <c r="DG441" s="125">
        <f>IF($DC441=0,0,$DD441*($DC441*100%-$DE441*$DF441))*SUM($AB441:$AB441)</f>
        <v/>
      </c>
      <c r="DH441" s="129" t="inlineStr">
        <is>
          <t>месяц</t>
        </is>
      </c>
      <c r="DI441" s="130">
        <f t="array" ref="DI441">IFERROR(
IF($ES441="LisChannel",
(ROUND(((INDEX({174.625;153.888888888889;130.972222222222},MATCH($AI441,{2;3;4}),0))*$AG441*$AI441),2)),0),0)</f>
        <v/>
      </c>
      <c r="DJ441" s="130">
        <f>
_xlfn.LET(_xlpm.X,
IFERROR(
IF($ES441="НовиковТВ",
(_xlfn.LET(_xlpm.NTV,
_xlfn.LET(_xlpm.MIN,350000,
IF(SUMIFS($DI:$DI,$ES:$ES,"НовиковТВ")&lt;=_xlpm.MIN,
(SUMIFS($DI:$DI,$ES:$ES,"НовиковТВ")/(COUNTIFS($ES:$ES,"НовиковТВ")))*_xlpm.MIN/SUMIFS($DI:$DI,$ES:$ES,"НовиковТВ"),
DI441)),
_xlpm.NTV+$DG441/(1-(1-(_xlpm.NTV)*(1-$DL441)*(1-$DM441)*(1-$DN441)*(1-$DO441)*(1-$DP441)/_xlpm.NTV))))/(1+$EP441),
$DI441+$DG441/(1-(1-($DI441)*(1-$DL441)*(1-$DM441)*(1-$DN441)*(1-$DO441)*(1-$DP441)/$DI441))),
0),
_xlpm.X*(1+$CM441)*(1+$CW441)-_xlpm.X*(1+$CM441)+_xlpm.X)</f>
        <v/>
      </c>
      <c r="DK441" s="125" t="inlineStr">
        <is>
          <t>послед.</t>
        </is>
      </c>
      <c r="DL441" s="63" t="n">
        <v>0</v>
      </c>
      <c r="DM441" s="63" t="n">
        <v>0</v>
      </c>
      <c r="DN441" s="63" t="n">
        <v>0</v>
      </c>
      <c r="DO441" s="63" t="n">
        <v>0</v>
      </c>
      <c r="DP441" s="63" t="n">
        <v>0</v>
      </c>
      <c r="DQ441" s="63">
        <f t="array" ref="DQ441">IFERROR(_xlfn.IFS(
$DK441="послед.",1-(1-$DL441)*(1-$DM441)*(1-$DN441)*(1-$DO441)*(1-$DP441),
$DK441="сумм.",$DL441+$DM441+$DN441+$DO441+$DP441),
0)</f>
        <v/>
      </c>
      <c r="DR441" s="125">
        <f t="array" ref="DR441">
IFERROR(
_xlfn.IFS(
$BL441=0,
0,
$BL441&gt;0,
_xlfn.IFS($DK441="послед.",
$DJ441*(1-$DL441)*(1-$DM441)*(1-$DN441)*(1-$DO441)*(1-$DP441),
$DK441="сумм.",
$DJ441*(1-($DL441+$DM441+$DN441+$DO441+$DP441)))),0)</f>
        <v/>
      </c>
      <c r="DS441" s="125">
        <f t="array" ref="DS441">
IFERROR(_xlfn.IFS(
$DH441="день_1",
$DR441*$BL441/($AX441-$AW441+1)*AZ441*(DAY(EOMONTH(AZ$15,0))),
$DH441="день_2",
$DR441/30*MAX(MIN($AX441,EOMONTH(AZ$15,0))-MAX($AW441,AZ$15)+1,),
$DH441="раб.день",
$DR441/30*(IFERROR(
_xlfn.LET(_xlpm.VD,
CHOOSE(
{1;2;3;4;5;6;7;8;9;10;11;12;13;14;15;16;17;18},
45658,45659,45660,45661,45662,45663,45664,45665,45711,45724,45778,45779,45785,45786,45820,45821,45965,46022),
_xlfn.LET(_xlpm.DD,
MAX(MIN($AX441,EOMONTH(AZ$15,0))-MAX($AW441,AZ$15),),
_xlfn.IFS(
AND(MONTH($AW441)=MONTH(AZ$15),MONTH($AX441)&lt;&gt;MONTH(AZ$15)),
NETWORKDAYS.INTL($AW441,$AW441+_xlpm.DD,1,_xlpm.VD),
AND(MONTH($AW441)&lt;&gt;MONTH(AZ$15),MONTH($AX441)=MONTH(AZ$15)),
NETWORKDAYS.INTL(($AX441)-_xlpm.DD,$AX441,1,_xlpm.VD),
AND(MONTH($AW441)&lt;MONTH(AZ$15),MONTH($AX441)&gt;MONTH(AZ$15)),
NETWORKDAYS.INTL((EOMONTH(AZ$15-1,1))-_xlpm.DD,EOMONTH(AZ$15-1,1),1,_xlpm.VD),
AND(MONTH($AW441)=MONTH(AZ$15),MONTH($AX441)=MONTH(AZ$15)),
NETWORKDAYS.INTL($AW441,$AX441,1,_xlpm.VD)))),0)),
$DH441="месяц",
$DR441*AZ441,
$DH441="неделя",
$DR441*AZ441/7*(ROUNDUP((DAY(EOMONTH(AZ$15,0)))/4,0))),
0)</f>
        <v/>
      </c>
      <c r="DT441" s="125">
        <f t="array" ref="DT441">
IFERROR(_xlfn.IFS(
$DH441="день_1",
$DR441*$BL441/($AX441-$AW441+1)*BA441*(DAY(EOMONTH(BA$15,0))),
$DH441="день_2",
$DR441/30*MAX(MIN($AX441,EOMONTH(BA$15,0))-MAX($AW441,BA$15)+1,),
$DH441="раб.день",
$DR441/30*(IFERROR(
_xlfn.LET(_xlpm.VD,
CHOOSE(
{1;2;3;4;5;6;7;8;9;10;11;12;13;14;15;16;17;18},
45658,45659,45660,45661,45662,45663,45664,45665,45711,45724,45778,45779,45785,45786,45820,45821,45965,46022),
_xlfn.LET(_xlpm.DD,
MAX(MIN($AX441,EOMONTH(BA$15,0))-MAX($AW441,BA$15),),
_xlfn.IFS(
AND(MONTH($AW441)=MONTH(BA$15),MONTH($AX441)&lt;&gt;MONTH(BA$15)),
NETWORKDAYS.INTL($AW441,$AW441+_xlpm.DD,1,_xlpm.VD),
AND(MONTH($AW441)&lt;&gt;MONTH(BA$15),MONTH($AX441)=MONTH(BA$15)),
NETWORKDAYS.INTL(($AX441)-_xlpm.DD,$AX441,1,_xlpm.VD),
AND(MONTH($AW441)&lt;MONTH(BA$15),MONTH($AX441)&gt;MONTH(BA$15)),
NETWORKDAYS.INTL((EOMONTH(BA$15-1,1))-_xlpm.DD,EOMONTH(BA$15-1,1),1,_xlpm.VD),
AND(MONTH($AW441)=MONTH(BA$15),MONTH($AX441)=MONTH(BA$15)),
NETWORKDAYS.INTL($AW441,$AX441,1,_xlpm.VD)))),0)),
$DH441="месяц",
$DR441*BA441,
$DH441="неделя",
$DR441*BA441/7*(ROUNDUP((DAY(EOMONTH(BA$15,0)))/4,0))),
0)</f>
        <v/>
      </c>
      <c r="DU441" s="125">
        <f t="array" ref="DU441">
IFERROR(_xlfn.IFS(
$DH441="день_1",
$DR441*$BL441/($AX441-$AW441+1)*BB441*(DAY(EOMONTH(BB$15,0))),
$DH441="день_2",
$DR441/30*MAX(MIN($AX441,EOMONTH(BB$15,0))-MAX($AW441,BB$15)+1,),
$DH441="раб.день",
$DR441/30*(IFERROR(
_xlfn.LET(_xlpm.VD,
CHOOSE(
{1;2;3;4;5;6;7;8;9;10;11;12;13;14;15;16;17;18},
45658,45659,45660,45661,45662,45663,45664,45665,45711,45724,45778,45779,45785,45786,45820,45821,45965,46022),
_xlfn.LET(_xlpm.DD,
MAX(MIN($AX441,EOMONTH(BB$15,0))-MAX($AW441,BB$15),),
_xlfn.IFS(
AND(MONTH($AW441)=MONTH(BB$15),MONTH($AX441)&lt;&gt;MONTH(BB$15)),
NETWORKDAYS.INTL($AW441,$AW441+_xlpm.DD,1,_xlpm.VD),
AND(MONTH($AW441)&lt;&gt;MONTH(BB$15),MONTH($AX441)=MONTH(BB$15)),
NETWORKDAYS.INTL(($AX441)-_xlpm.DD,$AX441,1,_xlpm.VD),
AND(MONTH($AW441)&lt;MONTH(BB$15),MONTH($AX441)&gt;MONTH(BB$15)),
NETWORKDAYS.INTL((EOMONTH(BB$15-1,1))-_xlpm.DD,EOMONTH(BB$15-1,1),1,_xlpm.VD),
AND(MONTH($AW441)=MONTH(BB$15),MONTH($AX441)=MONTH(BB$15)),
NETWORKDAYS.INTL($AW441,$AX441,1,_xlpm.VD)))),0)),
$DH441="месяц",
$DR441*BB441,
$DH441="неделя",
$DR441*BB441/7*(ROUNDUP((DAY(EOMONTH(BB$15,0)))/4,0))),
0)</f>
        <v/>
      </c>
      <c r="DV441" s="125">
        <f t="array" ref="DV441">
IFERROR(_xlfn.IFS(
$DH441="день_1",
$DR441*$BL441/($AX441-$AW441+1)*BC441*(DAY(EOMONTH(BC$15,0))),
$DH441="день_2",
$DR441/30*MAX(MIN($AX441,EOMONTH(BC$15,0))-MAX($AW441,BC$15)+1,),
$DH441="раб.день",
$DR441/30*(IFERROR(
_xlfn.LET(_xlpm.VD,
CHOOSE(
{1;2;3;4;5;6;7;8;9;10;11;12;13;14;15;16;17;18},
45658,45659,45660,45661,45662,45663,45664,45665,45711,45724,45778,45779,45785,45786,45820,45821,45965,46022),
_xlfn.LET(_xlpm.DD,
MAX(MIN($AX441,EOMONTH(BC$15,0))-MAX($AW441,BC$15),),
_xlfn.IFS(
AND(MONTH($AW441)=MONTH(BC$15),MONTH($AX441)&lt;&gt;MONTH(BC$15)),
NETWORKDAYS.INTL($AW441,$AW441+_xlpm.DD,1,_xlpm.VD),
AND(MONTH($AW441)&lt;&gt;MONTH(BC$15),MONTH($AX441)=MONTH(BC$15)),
NETWORKDAYS.INTL(($AX441)-_xlpm.DD,$AX441,1,_xlpm.VD),
AND(MONTH($AW441)&lt;MONTH(BC$15),MONTH($AX441)&gt;MONTH(BC$15)),
NETWORKDAYS.INTL((EOMONTH(BC$15-1,1))-_xlpm.DD,EOMONTH(BC$15-1,1),1,_xlpm.VD),
AND(MONTH($AW441)=MONTH(BC$15),MONTH($AX441)=MONTH(BC$15)),
NETWORKDAYS.INTL($AW441,$AX441,1,_xlpm.VD)))),0)),
$DH441="месяц",
$DR441*BC441,
$DH441="неделя",
$DR441*BC441/7*(ROUNDUP((DAY(EOMONTH(BC$15,0)))/4,0))),
0)</f>
        <v/>
      </c>
      <c r="DW441" s="125">
        <f t="array" ref="DW441">
IFERROR(_xlfn.IFS(
$DH441="день_1",
$DR441*$BL441/($AX441-$AW441+1)*BD441*(DAY(EOMONTH(BD$15,0))),
$DH441="день_2",
$DR441/30*MAX(MIN($AX441,EOMONTH(BD$15,0))-MAX($AW441,BD$15)+1,),
$DH441="раб.день",
$DR441/30*(IFERROR(
_xlfn.LET(_xlpm.VD,
CHOOSE(
{1;2;3;4;5;6;7;8;9;10;11;12;13;14;15;16;17;18},
45658,45659,45660,45661,45662,45663,45664,45665,45711,45724,45778,45779,45785,45786,45820,45821,45965,46022),
_xlfn.LET(_xlpm.DD,
MAX(MIN($AX441,EOMONTH(BD$15,0))-MAX($AW441,BD$15),),
_xlfn.IFS(
AND(MONTH($AW441)=MONTH(BD$15),MONTH($AX441)&lt;&gt;MONTH(BD$15)),
NETWORKDAYS.INTL($AW441,$AW441+_xlpm.DD,1,_xlpm.VD),
AND(MONTH($AW441)&lt;&gt;MONTH(BD$15),MONTH($AX441)=MONTH(BD$15)),
NETWORKDAYS.INTL(($AX441)-_xlpm.DD,$AX441,1,_xlpm.VD),
AND(MONTH($AW441)&lt;MONTH(BD$15),MONTH($AX441)&gt;MONTH(BD$15)),
NETWORKDAYS.INTL((EOMONTH(BD$15-1,1))-_xlpm.DD,EOMONTH(BD$15-1,1),1,_xlpm.VD),
AND(MONTH($AW441)=MONTH(BD$15),MONTH($AX441)=MONTH(BD$15)),
NETWORKDAYS.INTL($AW441,$AX441,1,_xlpm.VD)))),0)),
$DH441="месяц",
$DR441*BD441,
$DH441="неделя",
$DR441*BD441/7*(ROUNDUP((DAY(EOMONTH(BD$15,0)))/4,0))),
0)</f>
        <v/>
      </c>
      <c r="DX441" s="125">
        <f t="array" ref="DX441">
IFERROR(_xlfn.IFS(
$DH441="день_1",
$DR441*$BL441/($AX441-$AW441+1)*BE441*(DAY(EOMONTH(BE$15,0))),
$DH441="день_2",
$DR441/30*MAX(MIN($AX441,EOMONTH(BE$15,0))-MAX($AW441,BE$15)+1,),
$DH441="раб.день",
$DR441/30*(IFERROR(
_xlfn.LET(_xlpm.VD,
CHOOSE(
{1;2;3;4;5;6;7;8;9;10;11;12;13;14;15;16;17;18},
45658,45659,45660,45661,45662,45663,45664,45665,45711,45724,45778,45779,45785,45786,45820,45821,45965,46022),
_xlfn.LET(_xlpm.DD,
MAX(MIN($AX441,EOMONTH(BE$15,0))-MAX($AW441,BE$15),),
_xlfn.IFS(
AND(MONTH($AW441)=MONTH(BE$15),MONTH($AX441)&lt;&gt;MONTH(BE$15)),
NETWORKDAYS.INTL($AW441,$AW441+_xlpm.DD,1,_xlpm.VD),
AND(MONTH($AW441)&lt;&gt;MONTH(BE$15),MONTH($AX441)=MONTH(BE$15)),
NETWORKDAYS.INTL(($AX441)-_xlpm.DD,$AX441,1,_xlpm.VD),
AND(MONTH($AW441)&lt;MONTH(BE$15),MONTH($AX441)&gt;MONTH(BE$15)),
NETWORKDAYS.INTL((EOMONTH(BE$15-1,1))-_xlpm.DD,EOMONTH(BE$15-1,1),1,_xlpm.VD),
AND(MONTH($AW441)=MONTH(BE$15),MONTH($AX441)=MONTH(BE$15)),
NETWORKDAYS.INTL($AW441,$AX441,1,_xlpm.VD)))),0)),
$DH441="месяц",
$DR441*BE441,
$DH441="неделя",
$DR441*BE441/7*(ROUNDUP((DAY(EOMONTH(BE$15,0)))/4,0))),
0)</f>
        <v/>
      </c>
      <c r="DY441" s="125">
        <f t="array" ref="DY441">
IFERROR(_xlfn.IFS(
$DH441="день_1",
$DR441*$BL441/($AX441-$AW441+1)*BF441*(DAY(EOMONTH(BF$15,0))),
$DH441="день_2",
$DR441/30*MAX(MIN($AX441,EOMONTH(BF$15,0))-MAX($AW441,BF$15)+1,),
$DH441="раб.день",
$DR441/30*(IFERROR(
_xlfn.LET(_xlpm.VD,
CHOOSE(
{1;2;3;4;5;6;7;8;9;10;11;12;13;14;15;16;17;18},
45658,45659,45660,45661,45662,45663,45664,45665,45711,45724,45778,45779,45785,45786,45820,45821,45965,46022),
_xlfn.LET(_xlpm.DD,
MAX(MIN($AX441,EOMONTH(BF$15,0))-MAX($AW441,BF$15),),
_xlfn.IFS(
AND(MONTH($AW441)=MONTH(BF$15),MONTH($AX441)&lt;&gt;MONTH(BF$15)),
NETWORKDAYS.INTL($AW441,$AW441+_xlpm.DD,1,_xlpm.VD),
AND(MONTH($AW441)&lt;&gt;MONTH(BF$15),MONTH($AX441)=MONTH(BF$15)),
NETWORKDAYS.INTL(($AX441)-_xlpm.DD,$AX441,1,_xlpm.VD),
AND(MONTH($AW441)&lt;MONTH(BF$15),MONTH($AX441)&gt;MONTH(BF$15)),
NETWORKDAYS.INTL((EOMONTH(BF$15-1,1))-_xlpm.DD,EOMONTH(BF$15-1,1),1,_xlpm.VD),
AND(MONTH($AW441)=MONTH(BF$15),MONTH($AX441)=MONTH(BF$15)),
NETWORKDAYS.INTL($AW441,$AX441,1,_xlpm.VD)))),0)),
$DH441="месяц",
$DR441*BF441,
$DH441="неделя",
$DR441*BF441/7*(ROUNDUP((DAY(EOMONTH(BF$15,0)))/4,0))),
0)</f>
        <v/>
      </c>
      <c r="DZ441" s="125">
        <f t="array" ref="DZ441">
IFERROR(_xlfn.IFS(
$DH441="день_1",
$DR441*$BL441/($AX441-$AW441+1)*BG441*(DAY(EOMONTH(BG$15,0))),
$DH441="день_2",
$DR441/30*MAX(MIN($AX441,EOMONTH(BG$15,0))-MAX($AW441,BG$15)+1,),
$DH441="раб.день",
$DR441/30*(IFERROR(
_xlfn.LET(_xlpm.VD,
CHOOSE(
{1;2;3;4;5;6;7;8;9;10;11;12;13;14;15;16;17;18},
45658,45659,45660,45661,45662,45663,45664,45665,45711,45724,45778,45779,45785,45786,45820,45821,45965,46022),
_xlfn.LET(_xlpm.DD,
MAX(MIN($AX441,EOMONTH(BG$15,0))-MAX($AW441,BG$15),),
_xlfn.IFS(
AND(MONTH($AW441)=MONTH(BG$15),MONTH($AX441)&lt;&gt;MONTH(BG$15)),
NETWORKDAYS.INTL($AW441,$AW441+_xlpm.DD,1,_xlpm.VD),
AND(MONTH($AW441)&lt;&gt;MONTH(BG$15),MONTH($AX441)=MONTH(BG$15)),
NETWORKDAYS.INTL(($AX441)-_xlpm.DD,$AX441,1,_xlpm.VD),
AND(MONTH($AW441)&lt;MONTH(BG$15),MONTH($AX441)&gt;MONTH(BG$15)),
NETWORKDAYS.INTL((EOMONTH(BG$15-1,1))-_xlpm.DD,EOMONTH(BG$15-1,1),1,_xlpm.VD),
AND(MONTH($AW441)=MONTH(BG$15),MONTH($AX441)=MONTH(BG$15)),
NETWORKDAYS.INTL($AW441,$AX441,1,_xlpm.VD)))),0)),
$DH441="месяц",
$DR441*BG441,
$DH441="неделя",
$DR441*BG441/7*(ROUNDUP((DAY(EOMONTH(BG$15,0)))/4,0))),
0)</f>
        <v/>
      </c>
      <c r="EA441" s="125">
        <f t="array" ref="EA441">
IFERROR(_xlfn.IFS(
$DH441="день_1",
$DR441*$BL441/($AX441-$AW441+1)*BH441*(DAY(EOMONTH(BH$15,0))),
$DH441="день_2",
$DR441/30*MAX(MIN($AX441,EOMONTH(BH$15,0))-MAX($AW441,BH$15)+1,),
$DH441="раб.день",
$DR441/30*(IFERROR(
_xlfn.LET(_xlpm.VD,
CHOOSE(
{1;2;3;4;5;6;7;8;9;10;11;12;13;14;15;16;17;18},
45658,45659,45660,45661,45662,45663,45664,45665,45711,45724,45778,45779,45785,45786,45820,45821,45965,46022),
_xlfn.LET(_xlpm.DD,
MAX(MIN($AX441,EOMONTH(BH$15,0))-MAX($AW441,BH$15),),
_xlfn.IFS(
AND(MONTH($AW441)=MONTH(BH$15),MONTH($AX441)&lt;&gt;MONTH(BH$15)),
NETWORKDAYS.INTL($AW441,$AW441+_xlpm.DD,1,_xlpm.VD),
AND(MONTH($AW441)&lt;&gt;MONTH(BH$15),MONTH($AX441)=MONTH(BH$15)),
NETWORKDAYS.INTL(($AX441)-_xlpm.DD,$AX441,1,_xlpm.VD),
AND(MONTH($AW441)&lt;MONTH(BH$15),MONTH($AX441)&gt;MONTH(BH$15)),
NETWORKDAYS.INTL((EOMONTH(BH$15-1,1))-_xlpm.DD,EOMONTH(BH$15-1,1),1,_xlpm.VD),
AND(MONTH($AW441)=MONTH(BH$15),MONTH($AX441)=MONTH(BH$15)),
NETWORKDAYS.INTL($AW441,$AX441,1,_xlpm.VD)))),0)),
$DH441="месяц",
$DR441*BH441,
$DH441="неделя",
$DR441*BH441/7*(ROUNDUP((DAY(EOMONTH(BH$15,0)))/4,0))),
0)</f>
        <v/>
      </c>
      <c r="EB441" s="125">
        <f t="array" ref="EB441">
IFERROR(_xlfn.IFS(
$DH441="день_1",
$DR441*$BL441/($AX441-$AW441+1)*BI441*(DAY(EOMONTH(BI$15,0))),
$DH441="день_2",
$DR441/30*MAX(MIN($AX441,EOMONTH(BI$15,0))-MAX($AW441,BI$15)+1,),
$DH441="раб.день",
$DR441/30*(IFERROR(
_xlfn.LET(_xlpm.VD,
CHOOSE(
{1;2;3;4;5;6;7;8;9;10;11;12;13;14;15;16;17;18},
45658,45659,45660,45661,45662,45663,45664,45665,45711,45724,45778,45779,45785,45786,45820,45821,45965,46022),
_xlfn.LET(_xlpm.DD,
MAX(MIN($AX441,EOMONTH(BI$15,0))-MAX($AW441,BI$15),),
_xlfn.IFS(
AND(MONTH($AW441)=MONTH(BI$15),MONTH($AX441)&lt;&gt;MONTH(BI$15)),
NETWORKDAYS.INTL($AW441,$AW441+_xlpm.DD,1,_xlpm.VD),
AND(MONTH($AW441)&lt;&gt;MONTH(BI$15),MONTH($AX441)=MONTH(BI$15)),
NETWORKDAYS.INTL(($AX441)-_xlpm.DD,$AX441,1,_xlpm.VD),
AND(MONTH($AW441)&lt;MONTH(BI$15),MONTH($AX441)&gt;MONTH(BI$15)),
NETWORKDAYS.INTL((EOMONTH(BI$15-1,1))-_xlpm.DD,EOMONTH(BI$15-1,1),1,_xlpm.VD),
AND(MONTH($AW441)=MONTH(BI$15),MONTH($AX441)=MONTH(BI$15)),
NETWORKDAYS.INTL($AW441,$AX441,1,_xlpm.VD)))),0)),
$DH441="месяц",
$DR441*BI441,
$DH441="неделя",
$DR441*BI441/7*(ROUNDUP((DAY(EOMONTH(BI$15,0)))/4,0))),
0)</f>
        <v/>
      </c>
      <c r="EC441" s="125">
        <f t="array" ref="EC441">
IFERROR(_xlfn.IFS(
$DH441="день_1",
$DR441*$BL441/($AX441-$AW441+1)*BJ441*(DAY(EOMONTH(BJ$15,0))),
$DH441="день_2",
$DR441/30*MAX(MIN($AX441,EOMONTH(BJ$15,0))-MAX($AW441,BJ$15)+1,),
$DH441="раб.день",
$DR441/30*(IFERROR(
_xlfn.LET(_xlpm.VD,
CHOOSE(
{1;2;3;4;5;6;7;8;9;10;11;12;13;14;15;16;17;18},
45658,45659,45660,45661,45662,45663,45664,45665,45711,45724,45778,45779,45785,45786,45820,45821,45965,46022),
_xlfn.LET(_xlpm.DD,
MAX(MIN($AX441,EOMONTH(BJ$15,0))-MAX($AW441,BJ$15),),
_xlfn.IFS(
AND(MONTH($AW441)=MONTH(BJ$15),MONTH($AX441)&lt;&gt;MONTH(BJ$15)),
NETWORKDAYS.INTL($AW441,$AW441+_xlpm.DD,1,_xlpm.VD),
AND(MONTH($AW441)&lt;&gt;MONTH(BJ$15),MONTH($AX441)=MONTH(BJ$15)),
NETWORKDAYS.INTL(($AX441)-_xlpm.DD,$AX441,1,_xlpm.VD),
AND(MONTH($AW441)&lt;MONTH(BJ$15),MONTH($AX441)&gt;MONTH(BJ$15)),
NETWORKDAYS.INTL((EOMONTH(BJ$15-1,1))-_xlpm.DD,EOMONTH(BJ$15-1,1),1,_xlpm.VD),
AND(MONTH($AW441)=MONTH(BJ$15),MONTH($AX441)=MONTH(BJ$15)),
NETWORKDAYS.INTL($AW441,$AX441,1,_xlpm.VD)))),0)),
$DH441="месяц",
$DR441*BJ441,
$DH441="неделя",
$DR441*BJ441/7*(ROUNDUP((DAY(EOMONTH(BJ$15,0)))/4,0))),
0)</f>
        <v/>
      </c>
      <c r="ED441" s="125">
        <f t="array" ref="ED441">
IFERROR(_xlfn.IFS(
$DH441="день_1",
$DR441*$BL441/($AX441-$AW441+1)*BK441*(DAY(EOMONTH(BK$15,0))),
$DH441="день_2",
$DR441/30*MAX(MIN($AX441,EOMONTH(BK$15,0))-MAX($AW441,BK$15)+1,),
$DH441="раб.день",
$DR441/30*(IFERROR(
_xlfn.LET(_xlpm.VD,
CHOOSE(
{1;2;3;4;5;6;7;8;9;10;11;12;13;14;15;16;17;18},
45658,45659,45660,45661,45662,45663,45664,45665,45711,45724,45778,45779,45785,45786,45820,45821,45965,46022),
_xlfn.LET(_xlpm.DD,
MAX(MIN($AX441,EOMONTH(BK$15,0))-MAX($AW441,BK$15),),
_xlfn.IFS(
AND(MONTH($AW441)=MONTH(BK$15),MONTH($AX441)&lt;&gt;MONTH(BK$15)),
NETWORKDAYS.INTL($AW441,$AW441+_xlpm.DD,1,_xlpm.VD),
AND(MONTH($AW441)&lt;&gt;MONTH(BK$15),MONTH($AX441)=MONTH(BK$15)),
NETWORKDAYS.INTL(($AX441)-_xlpm.DD,$AX441,1,_xlpm.VD),
AND(MONTH($AW441)&lt;MONTH(BK$15),MONTH($AX441)&gt;MONTH(BK$15)),
NETWORKDAYS.INTL((EOMONTH(BK$15-1,1))-_xlpm.DD,EOMONTH(BK$15-1,1),1,_xlpm.VD),
AND(MONTH($AW441)=MONTH(BK$15),MONTH($AX441)=MONTH(BK$15)),
NETWORKDAYS.INTL($AW441,$AX441,1,_xlpm.VD)))),0)),
$DH441="месяц",
$DR441*BK441,
$DH441="неделя",
$DR441*BK441/7*(ROUNDUP((DAY(EOMONTH(BK$15,0)))/4,0))),
0)</f>
        <v/>
      </c>
      <c r="EE441" s="125">
        <f>SUM($DS441,$DT441,$DU441,$DV441,$DW441,$DX441,$DY441,$DZ441,$EA441,$EB441,$EC441,$ED441)</f>
        <v/>
      </c>
      <c r="EF441" s="125">
        <f>IFERROR(ROUND($EE441*(1+$EP441),2),0)</f>
        <v/>
      </c>
      <c r="EG441" s="128" t="n">
        <v>1</v>
      </c>
      <c r="EH441" s="126" t="n">
        <v>0</v>
      </c>
      <c r="EI441" s="126">
        <f>ROUND(SUM($EH441:$EH441)*SUM($AB441:$AB441)*$EG441,2)</f>
        <v/>
      </c>
      <c r="EJ441" s="126">
        <f>ROUND($EI441*(1+$EP441),2)</f>
        <v/>
      </c>
      <c r="EK441" s="126" t="n">
        <v>0</v>
      </c>
      <c r="EL441" s="126">
        <f>ROUND(SUM($EK441:$EK441)*SUM($AB441:$AB441)*$EG441,2)</f>
        <v/>
      </c>
      <c r="EM441" s="126">
        <f>ROUND($EL441*(1+$EP441),2)</f>
        <v/>
      </c>
      <c r="EN441" s="126">
        <f>SUM($EE441,$EI441,$EL441)</f>
        <v/>
      </c>
      <c r="EO441" s="126">
        <f>SUM($EF441,$EJ441,$EM441)</f>
        <v/>
      </c>
      <c r="EP441" s="59" t="inlineStr">
        <is>
          <t>20%</t>
        </is>
      </c>
      <c r="EQ441" s="59" t="n"/>
      <c r="ER441" s="60">
        <f t="array" ref="ER441">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MATCH(ES441,
{"AMS";"RussOutdoor";"HD Outdoor";"Ingroup";"IQ";"Ledproduction";"LisChannel";"Logic";"Media-PPL";"NovikovTV | НовиковТВ";"SMA";"SOK";"КрокусТВ | CrocusTV | IndoorTV";"Сити";"ТЯК Москва"},
0)),"")</f>
        <v/>
      </c>
      <c r="ES441" s="60" t="n"/>
      <c r="ET441" s="60">
        <f t="array" ref="ET441">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MATCH(ES441,
{"AMS";"RussOutdoor";"HD Outdoor";"Ingroup";"IQ";"Ledproduction";"LisChannel";"Logic";"Media-PPL";"NovikovTV | НовиковТВ";"SMA";"SOK";"КрокусТВ | CrocusTV | IndoorTV";"Сити";"ТЯК Москва"},
0)),"")</f>
        <v/>
      </c>
      <c r="EU441" s="60" t="n"/>
      <c r="EV441" s="60" t="n"/>
      <c r="EX441" s="110">
        <f t="array" ref="EX441">
($AR441/30
+N("ТРАФИК ПЛОЩАДКИ"))*
(IFERROR(
_xlfn.LET(
_xlpm.GPR,
HLOOKUP($L441,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(MATCH($T441,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IF($Q441="цифровой",_xlpm.GPR/$AG441,_xlpm.GPR/60)),
0)
+N("DWELL TIME"))*
(IF($AB441=0,0,IF($AB441=1,0.3,IF($AB441=2,0.5,IF($AB441&gt;2,1))))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_xlfn.IFS($AC441="да",1.2,$AC441="нет",1)*
_xlfn.IFS($AD441="да",1.2,$AD441="нет",1)*
IF(R441="статический",1,1.2)*
$X441*
INDEX(
{1.2;1;1.2;1.2;1;1.2;1.2;1.2;1.2;1.2;1.2;1;1.2;1.2;1.2;1.2;1;1;1.2;1.2;1.2;1;1;1;1;1.2;1.2;1.2;1.2;1;1;1;1;1.2;1.2;1.2;1.2;1.2;1.2;1.2;1.2;1;1;1.2;1;1;1;1;1.5;1;1;1.5;1.5;1.2},
MATCH($Q441,_xlpm.MI,0)))&gt;{0.02;0.04;0.06;0.1;0.2;0.4;0.6;0.8;1;2;4;6})),
{0;1;2;3;4;5;6;7;8;9;10;11;12},
0)))
+N("КОЭФФИЦИЕНТ КОНТАКТА"))))*
(_xlfn.IFS($X441&lt;0.1,$X441/1000,$X441&gt;25,5.2,AND($X441&gt;=0.1,$X441&lt;=25),(($X441*2+0.1)/10)*($X441/10)))*
IFERROR((_xlfn.LET(
_xlpm.MA,
{0;0.8;0.85;0.9;0.95;1},
_xlpm.MAA,
{0;1;2;3;4;5},
INDEX(_xlpm.MA,MATCH(SUMPRODUCT(--((IF(ROUND(_xlpm.MAA,1)&gt;5,5,ROUND($AB441,1)))&gt;{0;1;2;3;4;5})),_xlpm.MAA,0)))
+N("КОЭФФИЦИЕНТ КОЛ-ВО КОНСТРУКЦИЙ")),1)*
$AB441,0))*
(IF($Q441="цифровой",$AG441/15*$AI441,1)
+N("ДЛЯ ЦИФРЫ"))</f>
        <v/>
      </c>
      <c r="EY441" s="110">
        <f>IFERROR(EX441*AY441,0)</f>
        <v/>
      </c>
      <c r="EZ441" s="131">
        <f>IFERROR(DP441/EY441*1000,0)</f>
        <v/>
      </c>
      <c r="FA441" s="112">
        <f>IFERROR(FC441/FB441,0)</f>
        <v/>
      </c>
      <c r="FB441" s="112">
        <f>IFERROR((FC441/(EY441/FF441*#REF!))*0.825,0)</f>
        <v/>
      </c>
      <c r="FC441" s="112">
        <f>IFERROR(((EX441*30/AR441)*100)/30,0)</f>
        <v/>
      </c>
      <c r="FD441" s="112">
        <f>IFERROR(EY441/G441*100%,0)</f>
        <v/>
      </c>
      <c r="FE441" s="112">
        <f>IFERROR(FD441/FC441*100%,0)</f>
        <v/>
      </c>
      <c r="FF441" s="110">
        <f>IFERROR(AR441/30*AY441,0)</f>
        <v/>
      </c>
    </row>
    <row r="442" ht="13" customHeight="1">
      <c r="A442" s="59" t="n"/>
      <c r="B442" s="60" t="n"/>
      <c r="C442" s="60" t="n"/>
      <c r="D442" s="60">
        <f t="array" ref="D442">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MATCH($E442,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42" s="60">
        <f t="array" ref="E442">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MATCH($F442,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42" s="60" t="inlineStr"/>
      <c r="G442" s="60" t="n"/>
      <c r="H442" s="60">
        <f t="array" ref="H442">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MATCH($I442,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42" s="60" t="n"/>
      <c r="J442" s="60" t="n"/>
      <c r="K442" s="60" t="n"/>
      <c r="L442" s="60" t="n"/>
      <c r="M442" s="60" t="n"/>
      <c r="N442" s="60" t="n"/>
      <c r="O442" s="60" t="n"/>
      <c r="P442" s="60">
        <f t="array" ref="P442">
_xlfn.IFS(
ISNUMBER(MATCH($Q442,{"шелфбаннер","разделитель","монетница","чековая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ISNUMBER(MATCH($Q442,{"LED/LCD","видеокулер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ISNUMBER(MATCH($Q442,{"автомобиль","машина","выставочное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ISNUMBER(MATCH($Q442,{"билборд","лифтовая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ISNUMBER(MATCH($Q442,{"навигация","подвесной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ISNUMBER(MATCH($Q442,{"движущаяся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ISNUMBER(MATCH($Q442,{"каталог","журнал"},)),
"Пресса",
$Q442="","")</f>
        <v/>
      </c>
      <c r="Q442" s="60" t="n"/>
      <c r="R442" s="60">
        <f t="array" ref="R442">
IFERROR(
_xlfn.IFS(
OR(ISNUMBER(MATCH($Q442,{"экспозиция","макет","стенд","автостенд","авто стенд","выставочное пространство","выставочные стенды","модульные выставочные стенды","3Д конструкция","3D конструкция"},)),P442="Экспонирование"),
"нестандартный",
ISNUMBER(MATCH($Q442,{"скроллер","призматрон"},)),
"динамический",
$P442="Видео",
"цифровой",
OR($P442="Пресса",$P442="Щит",$P442="POSm",$P442="Подвес",$P442="Брендирование/оклейка"),
"статический"),"")</f>
        <v/>
      </c>
      <c r="S442" s="59" t="n"/>
      <c r="T442" s="60" t="n"/>
      <c r="U442" s="60" t="n"/>
      <c r="V442" s="60">
        <f>
IF(P442="Видео",
"цифровой постер/ролик",
IF(ISNUMBER(MATCH(Q442,{"короб световой","короб световой | лайтбокс","короб световой | кристалайт","лайтбокс","лайт бокс","кристалайт","LB","lightbox"},)),
"бэклит",
IF(P442="Брендирование/оклейка",
"перфарированная пленка/самоклейка",
IF(P442="Экспонирование",
"под запрос",
IF(P442="Подвес",
"баннер/ткань",
"")))))</f>
        <v/>
      </c>
      <c r="W442" s="59" t="n"/>
      <c r="X442" s="59" t="n"/>
      <c r="Y442" s="59" t="n"/>
      <c r="Z442" s="61" t="n"/>
      <c r="AA442" s="61" t="n"/>
      <c r="AB442" s="61">
        <f>IF(BL442&gt;0,Z442,0)</f>
        <v/>
      </c>
      <c r="AC442" s="59" t="n"/>
      <c r="AD442" s="59" t="n"/>
      <c r="AE442" s="59" t="n"/>
      <c r="AF442" s="59" t="n"/>
      <c r="AG442" s="59" t="n"/>
      <c r="AH442" s="59" t="n"/>
      <c r="AI442" s="59" t="n"/>
      <c r="AJ442" s="59" t="n"/>
      <c r="AK442" s="59" t="n"/>
      <c r="AL442" s="62">
        <f>IFERROR(IF(OR(R442="статический",R442="динамический",R442="нестандартный",R442="",R442=""),"-",IF(AND(AH442="-",AI442="-"),"-",AK442*3600/AH442*AI442)),"-")</f>
        <v/>
      </c>
      <c r="AM442" s="62">
        <f>IFERROR(IF(OR(R442="статический",R442="динамический",R442="",R442="", R442="BTL",R442="нестандартный"),"-",AG442*AI442*AL442/60),"-")</f>
        <v/>
      </c>
      <c r="AN442" s="63">
        <f>IFERROR(IF(AH442="","-",AG442*AI442/AH442),"-")</f>
        <v/>
      </c>
      <c r="AO442" s="59">
        <f>IFERROR(IF(OR($R442="статический",$R442="динамический",$R442="",$R442="",$R442="BTL",$R442="нестандартный"),"-",$AL442*$AY442),"-")</f>
        <v/>
      </c>
      <c r="AP442" s="62">
        <f>IFERROR(IF(OR($R442="статический",$R442="динамический",$R442="",$R442="",$R442="BTL",$R442="нестандартный"),"-",$AM442*AY442),"-")</f>
        <v/>
      </c>
      <c r="AQ442" s="64" t="n"/>
      <c r="AR442" s="61" t="n"/>
      <c r="AS442" s="61" t="n"/>
      <c r="AT442" s="61" t="n"/>
      <c r="AU442" s="65" t="n"/>
      <c r="AV442" s="124">
        <f>IFERROR(DR442/AT442*1000,"n/a")</f>
        <v/>
      </c>
      <c r="AW442" s="67" t="n"/>
      <c r="AX442" s="67" t="n"/>
      <c r="AY442" s="43">
        <f>IFERROR(IF(OR($AW442="",$AX442=""),"",_xlfn.DAYS($AX442+1,$AW442)),"")</f>
        <v/>
      </c>
      <c r="AZ442" s="68">
        <f t="array" ref="AZ442">
_xlfn.LET(_xlpm.COEFF,
IF($AW442+$AX442=0,0,IF(MAX(MIN($AX442,EOMONTH(AZ$15,0))-MAX($AW442,AZ$15)+1,)&gt;0,1,0)),
_xlfn.IFS(
$ES442="LisChannel",
_xlpm.COEFF*
INDEX({1;1;1.2;1.2;1;1;1;1;1.2;1.2;1.2;1.2},
MATCH(MONTH(AZ$15),
{1,2,3,4,5,6,7,8,9,10,11,12})),
CONCATENATE($ES442," ",$L442)="RussOutdoor метро",
_xlpm.COEFF*
INDEX({0.8;0.9;1.1;1.1;1;1;1;1;1.1;1.1;1.1;1.1},
MATCH(MONTH(AZ$15),
{1,2,3,4,5,6,7,8,9,10,11,12})),
$ES442&lt;&gt;"LisChannel",
_xlpm.COEFF,
$ES442&lt;&gt;"RussOutdoor",
_xlpm.COEFF))</f>
        <v/>
      </c>
      <c r="BA442" s="68">
        <f t="array" ref="BA442">
_xlfn.LET(_xlpm.COEFF,
IF($AW442+$AX442=0,0,IF(MAX(MIN($AX442,EOMONTH(BA$15,0))-MAX($AW442,BA$15)+1,)&gt;0,1,0)),
_xlfn.IFS(
$ES442="LisChannel",
_xlpm.COEFF*
INDEX({1;1;1.2;1.2;1;1;1;1;1.2;1.2;1.2;1.2},
MATCH(MONTH(BA$15),
{1,2,3,4,5,6,7,8,9,10,11,12})),
CONCATENATE($ES442," ",$L442)="RussOutdoor метро",
_xlpm.COEFF*
INDEX({0.8;0.9;1.1;1.1;1;1;1;1;1.1;1.1;1.1;1.1},
MATCH(MONTH(BA$15),
{1,2,3,4,5,6,7,8,9,10,11,12})),
$ES442&lt;&gt;"LisChannel",
_xlpm.COEFF,
$ES442&lt;&gt;"RussOutdoor",
_xlpm.COEFF))</f>
        <v/>
      </c>
      <c r="BB442" s="68">
        <f t="array" ref="BB442">
_xlfn.LET(_xlpm.COEFF,
IF($AW442+$AX442=0,0,IF(MAX(MIN($AX442,EOMONTH(BB$15,0))-MAX($AW442,BB$15)+1,)&gt;0,1,0)),
_xlfn.IFS(
$ES442="LisChannel",
_xlpm.COEFF*
INDEX({1;1;1.2;1.2;1;1;1;1;1.2;1.2;1.2;1.2},
MATCH(MONTH(BB$15),
{1,2,3,4,5,6,7,8,9,10,11,12})),
CONCATENATE($ES442," ",$L442)="RussOutdoor метро",
_xlpm.COEFF*
INDEX({0.8;0.9;1.1;1.1;1;1;1;1;1.1;1.1;1.1;1.1},
MATCH(MONTH(BB$15),
{1,2,3,4,5,6,7,8,9,10,11,12})),
$ES442&lt;&gt;"LisChannel",
_xlpm.COEFF,
$ES442&lt;&gt;"RussOutdoor",
_xlpm.COEFF))</f>
        <v/>
      </c>
      <c r="BC442" s="68">
        <f t="array" ref="BC442">
_xlfn.LET(_xlpm.COEFF,
IF($AW442+$AX442=0,0,IF(MAX(MIN($AX442,EOMONTH(BC$15,0))-MAX($AW442,BC$15)+1,)&gt;0,1,0)),
_xlfn.IFS(
$ES442="LisChannel",
_xlpm.COEFF*
INDEX({1;1;1.2;1.2;1;1;1;1;1.2;1.2;1.2;1.2},
MATCH(MONTH(BC$15),
{1,2,3,4,5,6,7,8,9,10,11,12})),
CONCATENATE($ES442," ",$L442)="RussOutdoor метро",
_xlpm.COEFF*
INDEX({0.8;0.9;1.1;1.1;1;1;1;1;1.1;1.1;1.1;1.1},
MATCH(MONTH(BC$15),
{1,2,3,4,5,6,7,8,9,10,11,12})),
$ES442&lt;&gt;"LisChannel",
_xlpm.COEFF,
$ES442&lt;&gt;"RussOutdoor",
_xlpm.COEFF))</f>
        <v/>
      </c>
      <c r="BD442" s="68">
        <f t="array" ref="BD442">
_xlfn.LET(_xlpm.COEFF,
IF($AW442+$AX442=0,0,IF(MAX(MIN($AX442,EOMONTH(BD$15,0))-MAX($AW442,BD$15)+1,)&gt;0,1,0)),
_xlfn.IFS(
$ES442="LisChannel",
_xlpm.COEFF*
INDEX({1;1;1.2;1.2;1;1;1;1;1.2;1.2;1.2;1.2},
MATCH(MONTH(BD$15),
{1,2,3,4,5,6,7,8,9,10,11,12})),
CONCATENATE($ES442," ",$L442)="RussOutdoor метро",
_xlpm.COEFF*
INDEX({0.8;0.9;1.1;1.1;1;1;1;1;1.1;1.1;1.1;1.1},
MATCH(MONTH(BD$15),
{1,2,3,4,5,6,7,8,9,10,11,12})),
$ES442&lt;&gt;"LisChannel",
_xlpm.COEFF,
$ES442&lt;&gt;"RussOutdoor",
_xlpm.COEFF))</f>
        <v/>
      </c>
      <c r="BE442" s="68">
        <f t="array" ref="BE442">
_xlfn.LET(_xlpm.COEFF,
IF($AW442+$AX442=0,0,IF(MAX(MIN($AX442,EOMONTH(BE$15,0))-MAX($AW442,BE$15)+1,)&gt;0,1,0)),
_xlfn.IFS(
$ES442="LisChannel",
_xlpm.COEFF*
INDEX({1;1;1.2;1.2;1;1;1;1;1.2;1.2;1.2;1.2},
MATCH(MONTH(BE$15),
{1,2,3,4,5,6,7,8,9,10,11,12})),
CONCATENATE($ES442," ",$L442)="RussOutdoor метро",
_xlpm.COEFF*
INDEX({0.8;0.9;1.1;1.1;1;1;1;1;1.1;1.1;1.1;1.1},
MATCH(MONTH(BE$15),
{1,2,3,4,5,6,7,8,9,10,11,12})),
$ES442&lt;&gt;"LisChannel",
_xlpm.COEFF,
$ES442&lt;&gt;"RussOutdoor",
_xlpm.COEFF))</f>
        <v/>
      </c>
      <c r="BF442" s="68">
        <f t="array" ref="BF442">
_xlfn.LET(_xlpm.COEFF,
IF($AW442+$AX442=0,0,IF(MAX(MIN($AX442,EOMONTH(BF$15,0))-MAX($AW442,BF$15)+1,)&gt;0,1,0)),
_xlfn.IFS(
$ES442="LisChannel",
_xlpm.COEFF*
INDEX({1;1;1.2;1.2;1;1;1;1;1.2;1.2;1.2;1.2},
MATCH(MONTH(BF$15),
{1,2,3,4,5,6,7,8,9,10,11,12})),
CONCATENATE($ES442," ",$L442)="RussOutdoor метро",
_xlpm.COEFF*
INDEX({0.8;0.9;1.1;1.1;1;1;1;1;1.1;1.1;1.1;1.1},
MATCH(MONTH(BF$15),
{1,2,3,4,5,6,7,8,9,10,11,12})),
$ES442&lt;&gt;"LisChannel",
_xlpm.COEFF,
$ES442&lt;&gt;"RussOutdoor",
_xlpm.COEFF))</f>
        <v/>
      </c>
      <c r="BG442" s="68">
        <f t="array" ref="BG442">
_xlfn.LET(_xlpm.COEFF,
IF($AW442+$AX442=0,0,IF(MAX(MIN($AX442,EOMONTH(BG$15,0))-MAX($AW442,BG$15)+1,)&gt;0,1,0)),
_xlfn.IFS(
$ES442="LisChannel",
_xlpm.COEFF*
INDEX({1;1;1.2;1.2;1;1;1;1;1.2;1.2;1.2;1.2},
MATCH(MONTH(BG$15),
{1,2,3,4,5,6,7,8,9,10,11,12})),
CONCATENATE($ES442," ",$L442)="RussOutdoor метро",
_xlpm.COEFF*
INDEX({0.8;0.9;1.1;1.1;1;1;1;1;1.1;1.1;1.1;1.1},
MATCH(MONTH(BG$15),
{1,2,3,4,5,6,7,8,9,10,11,12})),
$ES442&lt;&gt;"LisChannel",
_xlpm.COEFF,
$ES442&lt;&gt;"RussOutdoor",
_xlpm.COEFF))</f>
        <v/>
      </c>
      <c r="BH442" s="68">
        <f t="array" ref="BH442">
_xlfn.LET(_xlpm.COEFF,
IF($AW442+$AX442=0,0,IF(MAX(MIN($AX442,EOMONTH(BH$15,0))-MAX($AW442,BH$15)+1,)&gt;0,1,0)),
_xlfn.IFS(
$ES442="LisChannel",
_xlpm.COEFF*
INDEX({1;1;1.2;1.2;1;1;1;1;1.2;1.2;1.2;1.2},
MATCH(MONTH(BH$15),
{1,2,3,4,5,6,7,8,9,10,11,12})),
CONCATENATE($ES442," ",$L442)="RussOutdoor метро",
_xlpm.COEFF*
INDEX({0.8;0.9;1.1;1.1;1;1;1;1;1.1;1.1;1.1;1.1},
MATCH(MONTH(BH$15),
{1,2,3,4,5,6,7,8,9,10,11,12})),
$ES442&lt;&gt;"LisChannel",
_xlpm.COEFF,
$ES442&lt;&gt;"RussOutdoor",
_xlpm.COEFF))</f>
        <v/>
      </c>
      <c r="BI442" s="68">
        <f t="array" ref="BI442">
_xlfn.LET(_xlpm.COEFF,
IF($AW442+$AX442=0,0,IF(MAX(MIN($AX442,EOMONTH(BI$15,0))-MAX($AW442,BI$15)+1,)&gt;0,1,0)),
_xlfn.IFS(
$ES442="LisChannel",
_xlpm.COEFF*
INDEX({1;1;1.2;1.2;1;1;1;1;1.2;1.2;1.2;1.2},
MATCH(MONTH(BI$15),
{1,2,3,4,5,6,7,8,9,10,11,12})),
CONCATENATE($ES442," ",$L442)="RussOutdoor метро",
_xlpm.COEFF*
INDEX({0.8;0.9;1.1;1.1;1;1;1;1;1.1;1.1;1.1;1.1},
MATCH(MONTH(BI$15),
{1,2,3,4,5,6,7,8,9,10,11,12})),
$ES442&lt;&gt;"LisChannel",
_xlpm.COEFF,
$ES442&lt;&gt;"RussOutdoor",
_xlpm.COEFF))</f>
        <v/>
      </c>
      <c r="BJ442" s="68">
        <f t="array" ref="BJ442">
_xlfn.LET(_xlpm.COEFF,
IF($AW442+$AX442=0,0,IF(MAX(MIN($AX442,EOMONTH(BJ$15,0))-MAX($AW442,BJ$15)+1,)&gt;0,1,0)),
_xlfn.IFS(
$ES442="LisChannel",
_xlpm.COEFF*
INDEX({1;1;1.2;1.2;1;1;1;1;1.2;1.2;1.2;1.2},
MATCH(MONTH(BJ$15),
{1,2,3,4,5,6,7,8,9,10,11,12})),
CONCATENATE($ES442," ",$L442)="RussOutdoor метро",
_xlpm.COEFF*
INDEX({0.8;0.9;1.1;1.1;1;1;1;1;1.1;1.1;1.1;1.1},
MATCH(MONTH(BJ$15),
{1,2,3,4,5,6,7,8,9,10,11,12})),
$ES442&lt;&gt;"LisChannel",
_xlpm.COEFF,
$ES442&lt;&gt;"RussOutdoor",
_xlpm.COEFF))</f>
        <v/>
      </c>
      <c r="BK442" s="68">
        <f t="array" ref="BK442">
_xlfn.LET(_xlpm.COEFF,
IF($AW442+$AX442=0,0,IF(MAX(MIN($AX442,EOMONTH(BK$15,0))-MAX($AW442,BK$15)+1,)&gt;0,1,0)),
_xlfn.IFS(
$ES442="LisChannel",
_xlpm.COEFF*
INDEX({1;1;1.2;1.2;1;1;1;1;1.2;1.2;1.2;1.2},
MATCH(MONTH(BK$15),
{1,2,3,4,5,6,7,8,9,10,11,12})),
CONCATENATE($ES442," ",$L442)="RussOutdoor метро",
_xlpm.COEFF*
INDEX({0.8;0.9;1.1;1.1;1;1;1;1;1.1;1.1;1.1;1.1},
MATCH(MONTH(BK$15),
{1,2,3,4,5,6,7,8,9,10,11,12})),
$ES442&lt;&gt;"LisChannel",
_xlpm.COEFF,
$ES442&lt;&gt;"RussOutdoor",
_xlpm.COEFF))</f>
        <v/>
      </c>
      <c r="BL442" s="62">
        <f>COUNTIFS($AZ442:$BK442,"&gt;0")</f>
        <v/>
      </c>
      <c r="BM442" s="65" t="n"/>
      <c r="BN442" s="125">
        <f>$DJ442</f>
        <v/>
      </c>
      <c r="BO442" s="63">
        <f>$DQ442</f>
        <v/>
      </c>
      <c r="BP442" s="125">
        <f>
IFERROR(
IF($BL442=0,0,
$BN442*(1-$BO442)),
0)</f>
        <v/>
      </c>
      <c r="BQ442" s="125">
        <f t="array" ref="BQ442">
IFERROR(
_xlfn.IFS(
$DH442="день_1",
$BP442*$BL442/($AX442-$AW442+1)*AZ442*(DAY(EOMONTH(AZ$15,0))),
$DH442="день_2",
$BP442/30*MAX(MIN($AX442,EOMONTH(AZ$15,0))-MAX($AW442,AZ$15)+1,),
$DH442="раб.день",
$BP442/30*(IFERROR(
_xlfn.LET(_xlpm.VD,
CHOOSE(
{1;2;3;4;5;6;7;8;9;10;11;12;13;14;15;16;17;18},
45658,45659,45660,45661,45662,45663,45664,45665,45711,45724,45778,45779,45785,45786,45820,45821,45965,46022),
_xlfn.LET(_xlpm.DD,
MAX(MIN($AX442,EOMONTH(AZ$15,0))-MAX($AW442,AZ$15),),
_xlfn.IFS(
AND(MONTH($AW442)=MONTH(AZ$15),MONTH($AX442)&lt;&gt;MONTH(AZ$15)),
NETWORKDAYS.INTL($AW442,$AW442+_xlpm.DD,1,_xlpm.VD),
AND(MONTH($AW442)&lt;&gt;MONTH(AZ$15),MONTH($AX442)=MONTH(AZ$15)),
NETWORKDAYS.INTL(($AX442)-_xlpm.DD,$AX442,1,_xlpm.VD),
AND(MONTH($AW442)&lt;MONTH(AZ$15),MONTH($AX442)&gt;MONTH(AZ$15)),
NETWORKDAYS.INTL((EOMONTH(AZ$15-1,1))-_xlpm.DD,EOMONTH(AZ$15-1,1),1,_xlpm.VD),
AND(MONTH($AW442)=MONTH(AZ$15),MONTH($AX442)=MONTH(AZ$15)),
NETWORKDAYS.INTL($AW442,$AX442,1,_xlpm.VD)))),0)),
$DH442="месяц",
$BP442*AZ442,
$DH442="неделя",
$BP442*AZ442/7*(ROUNDUP((DAY(EOMONTH(AZ$15,0)))/4,0))),
0)</f>
        <v/>
      </c>
      <c r="BR442" s="125">
        <f t="array" ref="BR442">
IFERROR(
_xlfn.IFS(
$DH442="день_1",
$BP442*$BL442/($AX442-$AW442+1)*BA442*(DAY(EOMONTH(BA$15,0))),
$DH442="день_2",
$BP442/30*MAX(MIN($AX442,EOMONTH(BA$15,0))-MAX($AW442,BA$15)+1,),
$DH442="раб.день",
$BP442/30*(IFERROR(
_xlfn.LET(_xlpm.VD,
CHOOSE(
{1;2;3;4;5;6;7;8;9;10;11;12;13;14;15;16;17;18},
45658,45659,45660,45661,45662,45663,45664,45665,45711,45724,45778,45779,45785,45786,45820,45821,45965,46022),
_xlfn.LET(_xlpm.DD,
MAX(MIN($AX442,EOMONTH(BA$15,0))-MAX($AW442,BA$15),),
_xlfn.IFS(
AND(MONTH($AW442)=MONTH(BA$15),MONTH($AX442)&lt;&gt;MONTH(BA$15)),
NETWORKDAYS.INTL($AW442,$AW442+_xlpm.DD,1,_xlpm.VD),
AND(MONTH($AW442)&lt;&gt;MONTH(BA$15),MONTH($AX442)=MONTH(BA$15)),
NETWORKDAYS.INTL(($AX442)-_xlpm.DD,$AX442,1,_xlpm.VD),
AND(MONTH($AW442)&lt;MONTH(BA$15),MONTH($AX442)&gt;MONTH(BA$15)),
NETWORKDAYS.INTL((EOMONTH(BA$15-1,1))-_xlpm.DD,EOMONTH(BA$15-1,1),1,_xlpm.VD),
AND(MONTH($AW442)=MONTH(BA$15),MONTH($AX442)=MONTH(BA$15)),
NETWORKDAYS.INTL($AW442,$AX442,1,_xlpm.VD)))),0)),
$DH442="месяц",
$BP442*BA442,
$DH442="неделя",
$BP442*BA442/7*(ROUNDUP((DAY(EOMONTH(BA$15,0)))/4,0))),
0)</f>
        <v/>
      </c>
      <c r="BS442" s="125">
        <f t="array" ref="BS442">
IFERROR(
_xlfn.IFS(
$DH442="день_1",
$BP442*$BL442/($AX442-$AW442+1)*BB442*(DAY(EOMONTH(BB$15,0))),
$DH442="день_2",
$BP442/30*MAX(MIN($AX442,EOMONTH(BB$15,0))-MAX($AW442,BB$15)+1,),
$DH442="раб.день",
$BP442/30*(IFERROR(
_xlfn.LET(_xlpm.VD,
CHOOSE(
{1;2;3;4;5;6;7;8;9;10;11;12;13;14;15;16;17;18},
45658,45659,45660,45661,45662,45663,45664,45665,45711,45724,45778,45779,45785,45786,45820,45821,45965,46022),
_xlfn.LET(_xlpm.DD,
MAX(MIN($AX442,EOMONTH(BB$15,0))-MAX($AW442,BB$15),),
_xlfn.IFS(
AND(MONTH($AW442)=MONTH(BB$15),MONTH($AX442)&lt;&gt;MONTH(BB$15)),
NETWORKDAYS.INTL($AW442,$AW442+_xlpm.DD,1,_xlpm.VD),
AND(MONTH($AW442)&lt;&gt;MONTH(BB$15),MONTH($AX442)=MONTH(BB$15)),
NETWORKDAYS.INTL(($AX442)-_xlpm.DD,$AX442,1,_xlpm.VD),
AND(MONTH($AW442)&lt;MONTH(BB$15),MONTH($AX442)&gt;MONTH(BB$15)),
NETWORKDAYS.INTL((EOMONTH(BB$15-1,1))-_xlpm.DD,EOMONTH(BB$15-1,1),1,_xlpm.VD),
AND(MONTH($AW442)=MONTH(BB$15),MONTH($AX442)=MONTH(BB$15)),
NETWORKDAYS.INTL($AW442,$AX442,1,_xlpm.VD)))),0)),
$DH442="месяц",
$BP442*BB442,
$DH442="неделя",
$BP442*BB442/7*(ROUNDUP((DAY(EOMONTH(BB$15,0)))/4,0))),
0)</f>
        <v/>
      </c>
      <c r="BT442" s="125">
        <f t="array" ref="BT442">
IFERROR(
_xlfn.IFS(
$DH442="день_1",
$BP442*$BL442/($AX442-$AW442+1)*BC442*(DAY(EOMONTH(BC$15,0))),
$DH442="день_2",
$BP442/30*MAX(MIN($AX442,EOMONTH(BC$15,0))-MAX($AW442,BC$15)+1,),
$DH442="раб.день",
$BP442/30*(IFERROR(
_xlfn.LET(_xlpm.VD,
CHOOSE(
{1;2;3;4;5;6;7;8;9;10;11;12;13;14;15;16;17;18},
45658,45659,45660,45661,45662,45663,45664,45665,45711,45724,45778,45779,45785,45786,45820,45821,45965,46022),
_xlfn.LET(_xlpm.DD,
MAX(MIN($AX442,EOMONTH(BC$15,0))-MAX($AW442,BC$15),),
_xlfn.IFS(
AND(MONTH($AW442)=MONTH(BC$15),MONTH($AX442)&lt;&gt;MONTH(BC$15)),
NETWORKDAYS.INTL($AW442,$AW442+_xlpm.DD,1,_xlpm.VD),
AND(MONTH($AW442)&lt;&gt;MONTH(BC$15),MONTH($AX442)=MONTH(BC$15)),
NETWORKDAYS.INTL(($AX442)-_xlpm.DD,$AX442,1,_xlpm.VD),
AND(MONTH($AW442)&lt;MONTH(BC$15),MONTH($AX442)&gt;MONTH(BC$15)),
NETWORKDAYS.INTL((EOMONTH(BC$15-1,1))-_xlpm.DD,EOMONTH(BC$15-1,1),1,_xlpm.VD),
AND(MONTH($AW442)=MONTH(BC$15),MONTH($AX442)=MONTH(BC$15)),
NETWORKDAYS.INTL($AW442,$AX442,1,_xlpm.VD)))),0)),
$DH442="месяц",
$BP442*BC442,
$DH442="неделя",
$BP442*BC442/7*(ROUNDUP((DAY(EOMONTH(BC$15,0)))/4,0))),
0)</f>
        <v/>
      </c>
      <c r="BU442" s="125">
        <f t="array" ref="BU442">
IFERROR(
_xlfn.IFS(
$DH442="день_1",
$BP442*$BL442/($AX442-$AW442+1)*BD442*(DAY(EOMONTH(BD$15,0))),
$DH442="день_2",
$BP442/30*MAX(MIN($AX442,EOMONTH(BD$15,0))-MAX($AW442,BD$15)+1,),
$DH442="раб.день",
$BP442/30*(IFERROR(
_xlfn.LET(_xlpm.VD,
CHOOSE(
{1;2;3;4;5;6;7;8;9;10;11;12;13;14;15;16;17;18},
45658,45659,45660,45661,45662,45663,45664,45665,45711,45724,45778,45779,45785,45786,45820,45821,45965,46022),
_xlfn.LET(_xlpm.DD,
MAX(MIN($AX442,EOMONTH(BD$15,0))-MAX($AW442,BD$15),),
_xlfn.IFS(
AND(MONTH($AW442)=MONTH(BD$15),MONTH($AX442)&lt;&gt;MONTH(BD$15)),
NETWORKDAYS.INTL($AW442,$AW442+_xlpm.DD,1,_xlpm.VD),
AND(MONTH($AW442)&lt;&gt;MONTH(BD$15),MONTH($AX442)=MONTH(BD$15)),
NETWORKDAYS.INTL(($AX442)-_xlpm.DD,$AX442,1,_xlpm.VD),
AND(MONTH($AW442)&lt;MONTH(BD$15),MONTH($AX442)&gt;MONTH(BD$15)),
NETWORKDAYS.INTL((EOMONTH(BD$15-1,1))-_xlpm.DD,EOMONTH(BD$15-1,1),1,_xlpm.VD),
AND(MONTH($AW442)=MONTH(BD$15),MONTH($AX442)=MONTH(BD$15)),
NETWORKDAYS.INTL($AW442,$AX442,1,_xlpm.VD)))),0)),
$DH442="месяц",
$BP442*BD442,
$DH442="неделя",
$BP442*BD442/7*(ROUNDUP((DAY(EOMONTH(BD$15,0)))/4,0))),
0)</f>
        <v/>
      </c>
      <c r="BV442" s="125">
        <f t="array" ref="BV442">
IFERROR(
_xlfn.IFS(
$DH442="день_1",
$BP442*$BL442/($AX442-$AW442+1)*BE442*(DAY(EOMONTH(BE$15,0))),
$DH442="день_2",
$BP442/30*MAX(MIN($AX442,EOMONTH(BE$15,0))-MAX($AW442,BE$15)+1,),
$DH442="раб.день",
$BP442/30*(IFERROR(
_xlfn.LET(_xlpm.VD,
CHOOSE(
{1;2;3;4;5;6;7;8;9;10;11;12;13;14;15;16;17;18},
45658,45659,45660,45661,45662,45663,45664,45665,45711,45724,45778,45779,45785,45786,45820,45821,45965,46022),
_xlfn.LET(_xlpm.DD,
MAX(MIN($AX442,EOMONTH(BE$15,0))-MAX($AW442,BE$15),),
_xlfn.IFS(
AND(MONTH($AW442)=MONTH(BE$15),MONTH($AX442)&lt;&gt;MONTH(BE$15)),
NETWORKDAYS.INTL($AW442,$AW442+_xlpm.DD,1,_xlpm.VD),
AND(MONTH($AW442)&lt;&gt;MONTH(BE$15),MONTH($AX442)=MONTH(BE$15)),
NETWORKDAYS.INTL(($AX442)-_xlpm.DD,$AX442,1,_xlpm.VD),
AND(MONTH($AW442)&lt;MONTH(BE$15),MONTH($AX442)&gt;MONTH(BE$15)),
NETWORKDAYS.INTL((EOMONTH(BE$15-1,1))-_xlpm.DD,EOMONTH(BE$15-1,1),1,_xlpm.VD),
AND(MONTH($AW442)=MONTH(BE$15),MONTH($AX442)=MONTH(BE$15)),
NETWORKDAYS.INTL($AW442,$AX442,1,_xlpm.VD)))),0)),
$DH442="месяц",
$BP442*BE442,
$DH442="неделя",
$BP442*BE442/7*(ROUNDUP((DAY(EOMONTH(BE$15,0)))/4,0))),
0)</f>
        <v/>
      </c>
      <c r="BW442" s="125">
        <f t="array" ref="BW442">
IFERROR(
_xlfn.IFS(
$DH442="день_1",
$BP442*$BL442/($AX442-$AW442+1)*BF442*(DAY(EOMONTH(BF$15,0))),
$DH442="день_2",
$BP442/30*MAX(MIN($AX442,EOMONTH(BF$15,0))-MAX($AW442,BF$15)+1,),
$DH442="раб.день",
$BP442/30*(IFERROR(
_xlfn.LET(_xlpm.VD,
CHOOSE(
{1;2;3;4;5;6;7;8;9;10;11;12;13;14;15;16;17;18},
45658,45659,45660,45661,45662,45663,45664,45665,45711,45724,45778,45779,45785,45786,45820,45821,45965,46022),
_xlfn.LET(_xlpm.DD,
MAX(MIN($AX442,EOMONTH(BF$15,0))-MAX($AW442,BF$15),),
_xlfn.IFS(
AND(MONTH($AW442)=MONTH(BF$15),MONTH($AX442)&lt;&gt;MONTH(BF$15)),
NETWORKDAYS.INTL($AW442,$AW442+_xlpm.DD,1,_xlpm.VD),
AND(MONTH($AW442)&lt;&gt;MONTH(BF$15),MONTH($AX442)=MONTH(BF$15)),
NETWORKDAYS.INTL(($AX442)-_xlpm.DD,$AX442,1,_xlpm.VD),
AND(MONTH($AW442)&lt;MONTH(BF$15),MONTH($AX442)&gt;MONTH(BF$15)),
NETWORKDAYS.INTL((EOMONTH(BF$15-1,1))-_xlpm.DD,EOMONTH(BF$15-1,1),1,_xlpm.VD),
AND(MONTH($AW442)=MONTH(BF$15),MONTH($AX442)=MONTH(BF$15)),
NETWORKDAYS.INTL($AW442,$AX442,1,_xlpm.VD)))),0)),
$DH442="месяц",
$BP442*BF442,
$DH442="неделя",
$BP442*BF442/7*(ROUNDUP((DAY(EOMONTH(BF$15,0)))/4,0))),
0)</f>
        <v/>
      </c>
      <c r="BX442" s="125">
        <f t="array" ref="BX442">
IFERROR(
_xlfn.IFS(
$DH442="день_1",
$BP442*$BL442/($AX442-$AW442+1)*BG442*(DAY(EOMONTH(BG$15,0))),
$DH442="день_2",
$BP442/30*MAX(MIN($AX442,EOMONTH(BG$15,0))-MAX($AW442,BG$15)+1,),
$DH442="раб.день",
$BP442/30*(IFERROR(
_xlfn.LET(_xlpm.VD,
CHOOSE(
{1;2;3;4;5;6;7;8;9;10;11;12;13;14;15;16;17;18},
45658,45659,45660,45661,45662,45663,45664,45665,45711,45724,45778,45779,45785,45786,45820,45821,45965,46022),
_xlfn.LET(_xlpm.DD,
MAX(MIN($AX442,EOMONTH(BG$15,0))-MAX($AW442,BG$15),),
_xlfn.IFS(
AND(MONTH($AW442)=MONTH(BG$15),MONTH($AX442)&lt;&gt;MONTH(BG$15)),
NETWORKDAYS.INTL($AW442,$AW442+_xlpm.DD,1,_xlpm.VD),
AND(MONTH($AW442)&lt;&gt;MONTH(BG$15),MONTH($AX442)=MONTH(BG$15)),
NETWORKDAYS.INTL(($AX442)-_xlpm.DD,$AX442,1,_xlpm.VD),
AND(MONTH($AW442)&lt;MONTH(BG$15),MONTH($AX442)&gt;MONTH(BG$15)),
NETWORKDAYS.INTL((EOMONTH(BG$15-1,1))-_xlpm.DD,EOMONTH(BG$15-1,1),1,_xlpm.VD),
AND(MONTH($AW442)=MONTH(BG$15),MONTH($AX442)=MONTH(BG$15)),
NETWORKDAYS.INTL($AW442,$AX442,1,_xlpm.VD)))),0)),
$DH442="месяц",
$BP442*BG442,
$DH442="неделя",
$BP442*BG442/7*(ROUNDUP((DAY(EOMONTH(BG$15,0)))/4,0))),
0)</f>
        <v/>
      </c>
      <c r="BY442" s="125">
        <f t="array" ref="BY442">
IFERROR(
_xlfn.IFS(
$DH442="день_1",
$BP442*$BL442/($AX442-$AW442+1)*BH442*(DAY(EOMONTH(BH$15,0))),
$DH442="день_2",
$BP442/30*MAX(MIN($AX442,EOMONTH(BH$15,0))-MAX($AW442,BH$15)+1,),
$DH442="раб.день",
$BP442/30*(IFERROR(
_xlfn.LET(_xlpm.VD,
CHOOSE(
{1;2;3;4;5;6;7;8;9;10;11;12;13;14;15;16;17;18},
45658,45659,45660,45661,45662,45663,45664,45665,45711,45724,45778,45779,45785,45786,45820,45821,45965,46022),
_xlfn.LET(_xlpm.DD,
MAX(MIN($AX442,EOMONTH(BH$15,0))-MAX($AW442,BH$15),),
_xlfn.IFS(
AND(MONTH($AW442)=MONTH(BH$15),MONTH($AX442)&lt;&gt;MONTH(BH$15)),
NETWORKDAYS.INTL($AW442,$AW442+_xlpm.DD,1,_xlpm.VD),
AND(MONTH($AW442)&lt;&gt;MONTH(BH$15),MONTH($AX442)=MONTH(BH$15)),
NETWORKDAYS.INTL(($AX442)-_xlpm.DD,$AX442,1,_xlpm.VD),
AND(MONTH($AW442)&lt;MONTH(BH$15),MONTH($AX442)&gt;MONTH(BH$15)),
NETWORKDAYS.INTL((EOMONTH(BH$15-1,1))-_xlpm.DD,EOMONTH(BH$15-1,1),1,_xlpm.VD),
AND(MONTH($AW442)=MONTH(BH$15),MONTH($AX442)=MONTH(BH$15)),
NETWORKDAYS.INTL($AW442,$AX442,1,_xlpm.VD)))),0)),
$DH442="месяц",
$BP442*BH442,
$DH442="неделя",
$BP442*BH442/7*(ROUNDUP((DAY(EOMONTH(BH$15,0)))/4,0))),
0)</f>
        <v/>
      </c>
      <c r="BZ442" s="125">
        <f t="array" ref="BZ442">
IFERROR(
_xlfn.IFS(
$DH442="день_1",
$BP442*$BL442/($AX442-$AW442+1)*BI442*(DAY(EOMONTH(BI$15,0))),
$DH442="день_2",
$BP442/30*MAX(MIN($AX442,EOMONTH(BI$15,0))-MAX($AW442,BI$15)+1,),
$DH442="раб.день",
$BP442/30*(IFERROR(
_xlfn.LET(_xlpm.VD,
CHOOSE(
{1;2;3;4;5;6;7;8;9;10;11;12;13;14;15;16;17;18},
45658,45659,45660,45661,45662,45663,45664,45665,45711,45724,45778,45779,45785,45786,45820,45821,45965,46022),
_xlfn.LET(_xlpm.DD,
MAX(MIN($AX442,EOMONTH(BI$15,0))-MAX($AW442,BI$15),),
_xlfn.IFS(
AND(MONTH($AW442)=MONTH(BI$15),MONTH($AX442)&lt;&gt;MONTH(BI$15)),
NETWORKDAYS.INTL($AW442,$AW442+_xlpm.DD,1,_xlpm.VD),
AND(MONTH($AW442)&lt;&gt;MONTH(BI$15),MONTH($AX442)=MONTH(BI$15)),
NETWORKDAYS.INTL(($AX442)-_xlpm.DD,$AX442,1,_xlpm.VD),
AND(MONTH($AW442)&lt;MONTH(BI$15),MONTH($AX442)&gt;MONTH(BI$15)),
NETWORKDAYS.INTL((EOMONTH(BI$15-1,1))-_xlpm.DD,EOMONTH(BI$15-1,1),1,_xlpm.VD),
AND(MONTH($AW442)=MONTH(BI$15),MONTH($AX442)=MONTH(BI$15)),
NETWORKDAYS.INTL($AW442,$AX442,1,_xlpm.VD)))),0)),
$DH442="месяц",
$BP442*BI442,
$DH442="неделя",
$BP442*BI442/7*(ROUNDUP((DAY(EOMONTH(BI$15,0)))/4,0))),
0)</f>
        <v/>
      </c>
      <c r="CA442" s="125">
        <f t="array" ref="CA442">
IFERROR(
_xlfn.IFS(
$DH442="день_1",
$BP442*$BL442/($AX442-$AW442+1)*BJ442*(DAY(EOMONTH(BJ$15,0))),
$DH442="день_2",
$BP442/30*MAX(MIN($AX442,EOMONTH(BJ$15,0))-MAX($AW442,BJ$15)+1,),
$DH442="раб.день",
$BP442/30*(IFERROR(
_xlfn.LET(_xlpm.VD,
CHOOSE(
{1;2;3;4;5;6;7;8;9;10;11;12;13;14;15;16;17;18},
45658,45659,45660,45661,45662,45663,45664,45665,45711,45724,45778,45779,45785,45786,45820,45821,45965,46022),
_xlfn.LET(_xlpm.DD,
MAX(MIN($AX442,EOMONTH(BJ$15,0))-MAX($AW442,BJ$15),),
_xlfn.IFS(
AND(MONTH($AW442)=MONTH(BJ$15),MONTH($AX442)&lt;&gt;MONTH(BJ$15)),
NETWORKDAYS.INTL($AW442,$AW442+_xlpm.DD,1,_xlpm.VD),
AND(MONTH($AW442)&lt;&gt;MONTH(BJ$15),MONTH($AX442)=MONTH(BJ$15)),
NETWORKDAYS.INTL(($AX442)-_xlpm.DD,$AX442,1,_xlpm.VD),
AND(MONTH($AW442)&lt;MONTH(BJ$15),MONTH($AX442)&gt;MONTH(BJ$15)),
NETWORKDAYS.INTL((EOMONTH(BJ$15-1,1))-_xlpm.DD,EOMONTH(BJ$15-1,1),1,_xlpm.VD),
AND(MONTH($AW442)=MONTH(BJ$15),MONTH($AX442)=MONTH(BJ$15)),
NETWORKDAYS.INTL($AW442,$AX442,1,_xlpm.VD)))),0)),
$DH442="месяц",
$BP442*BJ442,
$DH442="неделя",
$BP442*BJ442/7*(ROUNDUP((DAY(EOMONTH(BJ$15,0)))/4,0))),
0)</f>
        <v/>
      </c>
      <c r="CB442" s="125">
        <f t="array" ref="CB442">
IFERROR(
_xlfn.IFS(
$DH442="день_1",
$BP442*$BL442/($AX442-$AW442+1)*BK442*(DAY(EOMONTH(BK$15,0))),
$DH442="день_2",
$BP442/30*MAX(MIN($AX442,EOMONTH(BK$15,0))-MAX($AW442,BK$15)+1,),
$DH442="раб.день",
$BP442/30*(IFERROR(
_xlfn.LET(_xlpm.VD,
CHOOSE(
{1;2;3;4;5;6;7;8;9;10;11;12;13;14;15;16;17;18},
45658,45659,45660,45661,45662,45663,45664,45665,45711,45724,45778,45779,45785,45786,45820,45821,45965,46022),
_xlfn.LET(_xlpm.DD,
MAX(MIN($AX442,EOMONTH(BK$15,0))-MAX($AW442,BK$15),),
_xlfn.IFS(
AND(MONTH($AW442)=MONTH(BK$15),MONTH($AX442)&lt;&gt;MONTH(BK$15)),
NETWORKDAYS.INTL($AW442,$AW442+_xlpm.DD,1,_xlpm.VD),
AND(MONTH($AW442)&lt;&gt;MONTH(BK$15),MONTH($AX442)=MONTH(BK$15)),
NETWORKDAYS.INTL(($AX442)-_xlpm.DD,$AX442,1,_xlpm.VD),
AND(MONTH($AW442)&lt;MONTH(BK$15),MONTH($AX442)&gt;MONTH(BK$15)),
NETWORKDAYS.INTL((EOMONTH(BK$15-1,1))-_xlpm.DD,EOMONTH(BK$15-1,1),1,_xlpm.VD),
AND(MONTH($AW442)=MONTH(BK$15),MONTH($AX442)=MONTH(BK$15)),
NETWORKDAYS.INTL($AW442,$AX442,1,_xlpm.VD)))),0)),
$DH442="месяц",
$BP442*BK442,
$DH442="неделя",
$BP442*BK442/7*(ROUNDUP((DAY(EOMONTH(BK$15,0)))/4,0))),
0)</f>
        <v/>
      </c>
      <c r="CC442" s="125">
        <f>SUM($BQ442:$CB442)</f>
        <v/>
      </c>
      <c r="CD442" s="126">
        <f>SUM($EH442:$EH442)</f>
        <v/>
      </c>
      <c r="CE442" s="126">
        <f>$CD442*$AB442</f>
        <v/>
      </c>
      <c r="CF442" s="126">
        <f>SUM($EK442:$EK442)</f>
        <v/>
      </c>
      <c r="CG442" s="126">
        <f>$CF442*$AB442</f>
        <v/>
      </c>
      <c r="CH442" s="126">
        <f>SUM($CC442,$CE442,$CG442)</f>
        <v/>
      </c>
      <c r="CI442" s="126">
        <f>$CH442*(1+$CM442)</f>
        <v/>
      </c>
      <c r="CJ442" s="127" t="n">
        <v>0</v>
      </c>
      <c r="CK442" s="126">
        <f>SUM($CH442:$CH442)*(1+$CJ442)</f>
        <v/>
      </c>
      <c r="CL442" s="126">
        <f>SUM($CH442:$CH442)*(1+$CM442)</f>
        <v/>
      </c>
      <c r="CM442" s="59" t="inlineStr">
        <is>
          <t>20%</t>
        </is>
      </c>
      <c r="CN442" s="59" t="n"/>
      <c r="CO442" s="72" t="n"/>
      <c r="CP442" s="59" t="n"/>
      <c r="CQ442" s="73" t="n"/>
      <c r="CR442" s="73" t="n"/>
      <c r="CS442" s="73" t="n"/>
      <c r="CT442" s="72" t="n"/>
      <c r="CU442" s="79" t="inlineStr">
        <is>
          <t> </t>
        </is>
      </c>
      <c r="CV442" s="60" t="n"/>
      <c r="CW442" s="60" t="n"/>
      <c r="CX442" s="60" t="n"/>
      <c r="CY442" s="127">
        <f>IFERROR(($CC442-$EE442)/($EE442/(1-$DQ442)),0)</f>
        <v/>
      </c>
      <c r="CZ442" s="127">
        <f>IFERROR(1-$EI442/($CE442),0)</f>
        <v/>
      </c>
      <c r="DA442" s="127">
        <f>IFERROR(1-$EL442/($CG442),0)</f>
        <v/>
      </c>
      <c r="DB442" s="126">
        <f>ROUND(IFERROR(($CI442/(1+$CM442)-$EN442),0),2)</f>
        <v/>
      </c>
      <c r="DC442" s="128" t="n"/>
      <c r="DD442" s="125" t="n"/>
      <c r="DE442" s="75" t="n">
        <v>0</v>
      </c>
      <c r="DF442" s="128" t="n"/>
      <c r="DG442" s="125">
        <f>IF($DC442=0,0,$DD442*($DC442*100%-$DE442*$DF442))*SUM($AB442:$AB442)</f>
        <v/>
      </c>
      <c r="DH442" s="129" t="inlineStr">
        <is>
          <t>месяц</t>
        </is>
      </c>
      <c r="DI442" s="130">
        <f t="array" ref="DI442">IFERROR(
IF($ES442="LisChannel",
(ROUND(((INDEX({174.625;153.888888888889;130.972222222222},MATCH($AI442,{2;3;4}),0))*$AG442*$AI442),2)),0),0)</f>
        <v/>
      </c>
      <c r="DJ442" s="130">
        <f>
_xlfn.LET(_xlpm.X,
IFERROR(
IF($ES442="НовиковТВ",
(_xlfn.LET(_xlpm.NTV,
_xlfn.LET(_xlpm.MIN,350000,
IF(SUMIFS($DI:$DI,$ES:$ES,"НовиковТВ")&lt;=_xlpm.MIN,
(SUMIFS($DI:$DI,$ES:$ES,"НовиковТВ")/(COUNTIFS($ES:$ES,"НовиковТВ")))*_xlpm.MIN/SUMIFS($DI:$DI,$ES:$ES,"НовиковТВ"),
DI442)),
_xlpm.NTV+$DG442/(1-(1-(_xlpm.NTV)*(1-$DL442)*(1-$DM442)*(1-$DN442)*(1-$DO442)*(1-$DP442)/_xlpm.NTV))))/(1+$EP442),
$DI442+$DG442/(1-(1-($DI442)*(1-$DL442)*(1-$DM442)*(1-$DN442)*(1-$DO442)*(1-$DP442)/$DI442))),
0),
_xlpm.X*(1+$CM442)*(1+$CW442)-_xlpm.X*(1+$CM442)+_xlpm.X)</f>
        <v/>
      </c>
      <c r="DK442" s="125" t="inlineStr">
        <is>
          <t>послед.</t>
        </is>
      </c>
      <c r="DL442" s="63" t="n">
        <v>0</v>
      </c>
      <c r="DM442" s="63" t="n">
        <v>0</v>
      </c>
      <c r="DN442" s="63" t="n">
        <v>0</v>
      </c>
      <c r="DO442" s="63" t="n">
        <v>0</v>
      </c>
      <c r="DP442" s="63" t="n">
        <v>0</v>
      </c>
      <c r="DQ442" s="63">
        <f t="array" ref="DQ442">IFERROR(_xlfn.IFS(
$DK442="послед.",1-(1-$DL442)*(1-$DM442)*(1-$DN442)*(1-$DO442)*(1-$DP442),
$DK442="сумм.",$DL442+$DM442+$DN442+$DO442+$DP442),
0)</f>
        <v/>
      </c>
      <c r="DR442" s="125">
        <f t="array" ref="DR442">
IFERROR(
_xlfn.IFS(
$BL442=0,
0,
$BL442&gt;0,
_xlfn.IFS($DK442="послед.",
$DJ442*(1-$DL442)*(1-$DM442)*(1-$DN442)*(1-$DO442)*(1-$DP442),
$DK442="сумм.",
$DJ442*(1-($DL442+$DM442+$DN442+$DO442+$DP442)))),0)</f>
        <v/>
      </c>
      <c r="DS442" s="125">
        <f t="array" ref="DS442">
IFERROR(_xlfn.IFS(
$DH442="день_1",
$DR442*$BL442/($AX442-$AW442+1)*AZ442*(DAY(EOMONTH(AZ$15,0))),
$DH442="день_2",
$DR442/30*MAX(MIN($AX442,EOMONTH(AZ$15,0))-MAX($AW442,AZ$15)+1,),
$DH442="раб.день",
$DR442/30*(IFERROR(
_xlfn.LET(_xlpm.VD,
CHOOSE(
{1;2;3;4;5;6;7;8;9;10;11;12;13;14;15;16;17;18},
45658,45659,45660,45661,45662,45663,45664,45665,45711,45724,45778,45779,45785,45786,45820,45821,45965,46022),
_xlfn.LET(_xlpm.DD,
MAX(MIN($AX442,EOMONTH(AZ$15,0))-MAX($AW442,AZ$15),),
_xlfn.IFS(
AND(MONTH($AW442)=MONTH(AZ$15),MONTH($AX442)&lt;&gt;MONTH(AZ$15)),
NETWORKDAYS.INTL($AW442,$AW442+_xlpm.DD,1,_xlpm.VD),
AND(MONTH($AW442)&lt;&gt;MONTH(AZ$15),MONTH($AX442)=MONTH(AZ$15)),
NETWORKDAYS.INTL(($AX442)-_xlpm.DD,$AX442,1,_xlpm.VD),
AND(MONTH($AW442)&lt;MONTH(AZ$15),MONTH($AX442)&gt;MONTH(AZ$15)),
NETWORKDAYS.INTL((EOMONTH(AZ$15-1,1))-_xlpm.DD,EOMONTH(AZ$15-1,1),1,_xlpm.VD),
AND(MONTH($AW442)=MONTH(AZ$15),MONTH($AX442)=MONTH(AZ$15)),
NETWORKDAYS.INTL($AW442,$AX442,1,_xlpm.VD)))),0)),
$DH442="месяц",
$DR442*AZ442,
$DH442="неделя",
$DR442*AZ442/7*(ROUNDUP((DAY(EOMONTH(AZ$15,0)))/4,0))),
0)</f>
        <v/>
      </c>
      <c r="DT442" s="125">
        <f t="array" ref="DT442">
IFERROR(_xlfn.IFS(
$DH442="день_1",
$DR442*$BL442/($AX442-$AW442+1)*BA442*(DAY(EOMONTH(BA$15,0))),
$DH442="день_2",
$DR442/30*MAX(MIN($AX442,EOMONTH(BA$15,0))-MAX($AW442,BA$15)+1,),
$DH442="раб.день",
$DR442/30*(IFERROR(
_xlfn.LET(_xlpm.VD,
CHOOSE(
{1;2;3;4;5;6;7;8;9;10;11;12;13;14;15;16;17;18},
45658,45659,45660,45661,45662,45663,45664,45665,45711,45724,45778,45779,45785,45786,45820,45821,45965,46022),
_xlfn.LET(_xlpm.DD,
MAX(MIN($AX442,EOMONTH(BA$15,0))-MAX($AW442,BA$15),),
_xlfn.IFS(
AND(MONTH($AW442)=MONTH(BA$15),MONTH($AX442)&lt;&gt;MONTH(BA$15)),
NETWORKDAYS.INTL($AW442,$AW442+_xlpm.DD,1,_xlpm.VD),
AND(MONTH($AW442)&lt;&gt;MONTH(BA$15),MONTH($AX442)=MONTH(BA$15)),
NETWORKDAYS.INTL(($AX442)-_xlpm.DD,$AX442,1,_xlpm.VD),
AND(MONTH($AW442)&lt;MONTH(BA$15),MONTH($AX442)&gt;MONTH(BA$15)),
NETWORKDAYS.INTL((EOMONTH(BA$15-1,1))-_xlpm.DD,EOMONTH(BA$15-1,1),1,_xlpm.VD),
AND(MONTH($AW442)=MONTH(BA$15),MONTH($AX442)=MONTH(BA$15)),
NETWORKDAYS.INTL($AW442,$AX442,1,_xlpm.VD)))),0)),
$DH442="месяц",
$DR442*BA442,
$DH442="неделя",
$DR442*BA442/7*(ROUNDUP((DAY(EOMONTH(BA$15,0)))/4,0))),
0)</f>
        <v/>
      </c>
      <c r="DU442" s="125">
        <f t="array" ref="DU442">
IFERROR(_xlfn.IFS(
$DH442="день_1",
$DR442*$BL442/($AX442-$AW442+1)*BB442*(DAY(EOMONTH(BB$15,0))),
$DH442="день_2",
$DR442/30*MAX(MIN($AX442,EOMONTH(BB$15,0))-MAX($AW442,BB$15)+1,),
$DH442="раб.день",
$DR442/30*(IFERROR(
_xlfn.LET(_xlpm.VD,
CHOOSE(
{1;2;3;4;5;6;7;8;9;10;11;12;13;14;15;16;17;18},
45658,45659,45660,45661,45662,45663,45664,45665,45711,45724,45778,45779,45785,45786,45820,45821,45965,46022),
_xlfn.LET(_xlpm.DD,
MAX(MIN($AX442,EOMONTH(BB$15,0))-MAX($AW442,BB$15),),
_xlfn.IFS(
AND(MONTH($AW442)=MONTH(BB$15),MONTH($AX442)&lt;&gt;MONTH(BB$15)),
NETWORKDAYS.INTL($AW442,$AW442+_xlpm.DD,1,_xlpm.VD),
AND(MONTH($AW442)&lt;&gt;MONTH(BB$15),MONTH($AX442)=MONTH(BB$15)),
NETWORKDAYS.INTL(($AX442)-_xlpm.DD,$AX442,1,_xlpm.VD),
AND(MONTH($AW442)&lt;MONTH(BB$15),MONTH($AX442)&gt;MONTH(BB$15)),
NETWORKDAYS.INTL((EOMONTH(BB$15-1,1))-_xlpm.DD,EOMONTH(BB$15-1,1),1,_xlpm.VD),
AND(MONTH($AW442)=MONTH(BB$15),MONTH($AX442)=MONTH(BB$15)),
NETWORKDAYS.INTL($AW442,$AX442,1,_xlpm.VD)))),0)),
$DH442="месяц",
$DR442*BB442,
$DH442="неделя",
$DR442*BB442/7*(ROUNDUP((DAY(EOMONTH(BB$15,0)))/4,0))),
0)</f>
        <v/>
      </c>
      <c r="DV442" s="125">
        <f t="array" ref="DV442">
IFERROR(_xlfn.IFS(
$DH442="день_1",
$DR442*$BL442/($AX442-$AW442+1)*BC442*(DAY(EOMONTH(BC$15,0))),
$DH442="день_2",
$DR442/30*MAX(MIN($AX442,EOMONTH(BC$15,0))-MAX($AW442,BC$15)+1,),
$DH442="раб.день",
$DR442/30*(IFERROR(
_xlfn.LET(_xlpm.VD,
CHOOSE(
{1;2;3;4;5;6;7;8;9;10;11;12;13;14;15;16;17;18},
45658,45659,45660,45661,45662,45663,45664,45665,45711,45724,45778,45779,45785,45786,45820,45821,45965,46022),
_xlfn.LET(_xlpm.DD,
MAX(MIN($AX442,EOMONTH(BC$15,0))-MAX($AW442,BC$15),),
_xlfn.IFS(
AND(MONTH($AW442)=MONTH(BC$15),MONTH($AX442)&lt;&gt;MONTH(BC$15)),
NETWORKDAYS.INTL($AW442,$AW442+_xlpm.DD,1,_xlpm.VD),
AND(MONTH($AW442)&lt;&gt;MONTH(BC$15),MONTH($AX442)=MONTH(BC$15)),
NETWORKDAYS.INTL(($AX442)-_xlpm.DD,$AX442,1,_xlpm.VD),
AND(MONTH($AW442)&lt;MONTH(BC$15),MONTH($AX442)&gt;MONTH(BC$15)),
NETWORKDAYS.INTL((EOMONTH(BC$15-1,1))-_xlpm.DD,EOMONTH(BC$15-1,1),1,_xlpm.VD),
AND(MONTH($AW442)=MONTH(BC$15),MONTH($AX442)=MONTH(BC$15)),
NETWORKDAYS.INTL($AW442,$AX442,1,_xlpm.VD)))),0)),
$DH442="месяц",
$DR442*BC442,
$DH442="неделя",
$DR442*BC442/7*(ROUNDUP((DAY(EOMONTH(BC$15,0)))/4,0))),
0)</f>
        <v/>
      </c>
      <c r="DW442" s="125">
        <f t="array" ref="DW442">
IFERROR(_xlfn.IFS(
$DH442="день_1",
$DR442*$BL442/($AX442-$AW442+1)*BD442*(DAY(EOMONTH(BD$15,0))),
$DH442="день_2",
$DR442/30*MAX(MIN($AX442,EOMONTH(BD$15,0))-MAX($AW442,BD$15)+1,),
$DH442="раб.день",
$DR442/30*(IFERROR(
_xlfn.LET(_xlpm.VD,
CHOOSE(
{1;2;3;4;5;6;7;8;9;10;11;12;13;14;15;16;17;18},
45658,45659,45660,45661,45662,45663,45664,45665,45711,45724,45778,45779,45785,45786,45820,45821,45965,46022),
_xlfn.LET(_xlpm.DD,
MAX(MIN($AX442,EOMONTH(BD$15,0))-MAX($AW442,BD$15),),
_xlfn.IFS(
AND(MONTH($AW442)=MONTH(BD$15),MONTH($AX442)&lt;&gt;MONTH(BD$15)),
NETWORKDAYS.INTL($AW442,$AW442+_xlpm.DD,1,_xlpm.VD),
AND(MONTH($AW442)&lt;&gt;MONTH(BD$15),MONTH($AX442)=MONTH(BD$15)),
NETWORKDAYS.INTL(($AX442)-_xlpm.DD,$AX442,1,_xlpm.VD),
AND(MONTH($AW442)&lt;MONTH(BD$15),MONTH($AX442)&gt;MONTH(BD$15)),
NETWORKDAYS.INTL((EOMONTH(BD$15-1,1))-_xlpm.DD,EOMONTH(BD$15-1,1),1,_xlpm.VD),
AND(MONTH($AW442)=MONTH(BD$15),MONTH($AX442)=MONTH(BD$15)),
NETWORKDAYS.INTL($AW442,$AX442,1,_xlpm.VD)))),0)),
$DH442="месяц",
$DR442*BD442,
$DH442="неделя",
$DR442*BD442/7*(ROUNDUP((DAY(EOMONTH(BD$15,0)))/4,0))),
0)</f>
        <v/>
      </c>
      <c r="DX442" s="125">
        <f t="array" ref="DX442">
IFERROR(_xlfn.IFS(
$DH442="день_1",
$DR442*$BL442/($AX442-$AW442+1)*BE442*(DAY(EOMONTH(BE$15,0))),
$DH442="день_2",
$DR442/30*MAX(MIN($AX442,EOMONTH(BE$15,0))-MAX($AW442,BE$15)+1,),
$DH442="раб.день",
$DR442/30*(IFERROR(
_xlfn.LET(_xlpm.VD,
CHOOSE(
{1;2;3;4;5;6;7;8;9;10;11;12;13;14;15;16;17;18},
45658,45659,45660,45661,45662,45663,45664,45665,45711,45724,45778,45779,45785,45786,45820,45821,45965,46022),
_xlfn.LET(_xlpm.DD,
MAX(MIN($AX442,EOMONTH(BE$15,0))-MAX($AW442,BE$15),),
_xlfn.IFS(
AND(MONTH($AW442)=MONTH(BE$15),MONTH($AX442)&lt;&gt;MONTH(BE$15)),
NETWORKDAYS.INTL($AW442,$AW442+_xlpm.DD,1,_xlpm.VD),
AND(MONTH($AW442)&lt;&gt;MONTH(BE$15),MONTH($AX442)=MONTH(BE$15)),
NETWORKDAYS.INTL(($AX442)-_xlpm.DD,$AX442,1,_xlpm.VD),
AND(MONTH($AW442)&lt;MONTH(BE$15),MONTH($AX442)&gt;MONTH(BE$15)),
NETWORKDAYS.INTL((EOMONTH(BE$15-1,1))-_xlpm.DD,EOMONTH(BE$15-1,1),1,_xlpm.VD),
AND(MONTH($AW442)=MONTH(BE$15),MONTH($AX442)=MONTH(BE$15)),
NETWORKDAYS.INTL($AW442,$AX442,1,_xlpm.VD)))),0)),
$DH442="месяц",
$DR442*BE442,
$DH442="неделя",
$DR442*BE442/7*(ROUNDUP((DAY(EOMONTH(BE$15,0)))/4,0))),
0)</f>
        <v/>
      </c>
      <c r="DY442" s="125">
        <f t="array" ref="DY442">
IFERROR(_xlfn.IFS(
$DH442="день_1",
$DR442*$BL442/($AX442-$AW442+1)*BF442*(DAY(EOMONTH(BF$15,0))),
$DH442="день_2",
$DR442/30*MAX(MIN($AX442,EOMONTH(BF$15,0))-MAX($AW442,BF$15)+1,),
$DH442="раб.день",
$DR442/30*(IFERROR(
_xlfn.LET(_xlpm.VD,
CHOOSE(
{1;2;3;4;5;6;7;8;9;10;11;12;13;14;15;16;17;18},
45658,45659,45660,45661,45662,45663,45664,45665,45711,45724,45778,45779,45785,45786,45820,45821,45965,46022),
_xlfn.LET(_xlpm.DD,
MAX(MIN($AX442,EOMONTH(BF$15,0))-MAX($AW442,BF$15),),
_xlfn.IFS(
AND(MONTH($AW442)=MONTH(BF$15),MONTH($AX442)&lt;&gt;MONTH(BF$15)),
NETWORKDAYS.INTL($AW442,$AW442+_xlpm.DD,1,_xlpm.VD),
AND(MONTH($AW442)&lt;&gt;MONTH(BF$15),MONTH($AX442)=MONTH(BF$15)),
NETWORKDAYS.INTL(($AX442)-_xlpm.DD,$AX442,1,_xlpm.VD),
AND(MONTH($AW442)&lt;MONTH(BF$15),MONTH($AX442)&gt;MONTH(BF$15)),
NETWORKDAYS.INTL((EOMONTH(BF$15-1,1))-_xlpm.DD,EOMONTH(BF$15-1,1),1,_xlpm.VD),
AND(MONTH($AW442)=MONTH(BF$15),MONTH($AX442)=MONTH(BF$15)),
NETWORKDAYS.INTL($AW442,$AX442,1,_xlpm.VD)))),0)),
$DH442="месяц",
$DR442*BF442,
$DH442="неделя",
$DR442*BF442/7*(ROUNDUP((DAY(EOMONTH(BF$15,0)))/4,0))),
0)</f>
        <v/>
      </c>
      <c r="DZ442" s="125">
        <f t="array" ref="DZ442">
IFERROR(_xlfn.IFS(
$DH442="день_1",
$DR442*$BL442/($AX442-$AW442+1)*BG442*(DAY(EOMONTH(BG$15,0))),
$DH442="день_2",
$DR442/30*MAX(MIN($AX442,EOMONTH(BG$15,0))-MAX($AW442,BG$15)+1,),
$DH442="раб.день",
$DR442/30*(IFERROR(
_xlfn.LET(_xlpm.VD,
CHOOSE(
{1;2;3;4;5;6;7;8;9;10;11;12;13;14;15;16;17;18},
45658,45659,45660,45661,45662,45663,45664,45665,45711,45724,45778,45779,45785,45786,45820,45821,45965,46022),
_xlfn.LET(_xlpm.DD,
MAX(MIN($AX442,EOMONTH(BG$15,0))-MAX($AW442,BG$15),),
_xlfn.IFS(
AND(MONTH($AW442)=MONTH(BG$15),MONTH($AX442)&lt;&gt;MONTH(BG$15)),
NETWORKDAYS.INTL($AW442,$AW442+_xlpm.DD,1,_xlpm.VD),
AND(MONTH($AW442)&lt;&gt;MONTH(BG$15),MONTH($AX442)=MONTH(BG$15)),
NETWORKDAYS.INTL(($AX442)-_xlpm.DD,$AX442,1,_xlpm.VD),
AND(MONTH($AW442)&lt;MONTH(BG$15),MONTH($AX442)&gt;MONTH(BG$15)),
NETWORKDAYS.INTL((EOMONTH(BG$15-1,1))-_xlpm.DD,EOMONTH(BG$15-1,1),1,_xlpm.VD),
AND(MONTH($AW442)=MONTH(BG$15),MONTH($AX442)=MONTH(BG$15)),
NETWORKDAYS.INTL($AW442,$AX442,1,_xlpm.VD)))),0)),
$DH442="месяц",
$DR442*BG442,
$DH442="неделя",
$DR442*BG442/7*(ROUNDUP((DAY(EOMONTH(BG$15,0)))/4,0))),
0)</f>
        <v/>
      </c>
      <c r="EA442" s="125">
        <f t="array" ref="EA442">
IFERROR(_xlfn.IFS(
$DH442="день_1",
$DR442*$BL442/($AX442-$AW442+1)*BH442*(DAY(EOMONTH(BH$15,0))),
$DH442="день_2",
$DR442/30*MAX(MIN($AX442,EOMONTH(BH$15,0))-MAX($AW442,BH$15)+1,),
$DH442="раб.день",
$DR442/30*(IFERROR(
_xlfn.LET(_xlpm.VD,
CHOOSE(
{1;2;3;4;5;6;7;8;9;10;11;12;13;14;15;16;17;18},
45658,45659,45660,45661,45662,45663,45664,45665,45711,45724,45778,45779,45785,45786,45820,45821,45965,46022),
_xlfn.LET(_xlpm.DD,
MAX(MIN($AX442,EOMONTH(BH$15,0))-MAX($AW442,BH$15),),
_xlfn.IFS(
AND(MONTH($AW442)=MONTH(BH$15),MONTH($AX442)&lt;&gt;MONTH(BH$15)),
NETWORKDAYS.INTL($AW442,$AW442+_xlpm.DD,1,_xlpm.VD),
AND(MONTH($AW442)&lt;&gt;MONTH(BH$15),MONTH($AX442)=MONTH(BH$15)),
NETWORKDAYS.INTL(($AX442)-_xlpm.DD,$AX442,1,_xlpm.VD),
AND(MONTH($AW442)&lt;MONTH(BH$15),MONTH($AX442)&gt;MONTH(BH$15)),
NETWORKDAYS.INTL((EOMONTH(BH$15-1,1))-_xlpm.DD,EOMONTH(BH$15-1,1),1,_xlpm.VD),
AND(MONTH($AW442)=MONTH(BH$15),MONTH($AX442)=MONTH(BH$15)),
NETWORKDAYS.INTL($AW442,$AX442,1,_xlpm.VD)))),0)),
$DH442="месяц",
$DR442*BH442,
$DH442="неделя",
$DR442*BH442/7*(ROUNDUP((DAY(EOMONTH(BH$15,0)))/4,0))),
0)</f>
        <v/>
      </c>
      <c r="EB442" s="125">
        <f t="array" ref="EB442">
IFERROR(_xlfn.IFS(
$DH442="день_1",
$DR442*$BL442/($AX442-$AW442+1)*BI442*(DAY(EOMONTH(BI$15,0))),
$DH442="день_2",
$DR442/30*MAX(MIN($AX442,EOMONTH(BI$15,0))-MAX($AW442,BI$15)+1,),
$DH442="раб.день",
$DR442/30*(IFERROR(
_xlfn.LET(_xlpm.VD,
CHOOSE(
{1;2;3;4;5;6;7;8;9;10;11;12;13;14;15;16;17;18},
45658,45659,45660,45661,45662,45663,45664,45665,45711,45724,45778,45779,45785,45786,45820,45821,45965,46022),
_xlfn.LET(_xlpm.DD,
MAX(MIN($AX442,EOMONTH(BI$15,0))-MAX($AW442,BI$15),),
_xlfn.IFS(
AND(MONTH($AW442)=MONTH(BI$15),MONTH($AX442)&lt;&gt;MONTH(BI$15)),
NETWORKDAYS.INTL($AW442,$AW442+_xlpm.DD,1,_xlpm.VD),
AND(MONTH($AW442)&lt;&gt;MONTH(BI$15),MONTH($AX442)=MONTH(BI$15)),
NETWORKDAYS.INTL(($AX442)-_xlpm.DD,$AX442,1,_xlpm.VD),
AND(MONTH($AW442)&lt;MONTH(BI$15),MONTH($AX442)&gt;MONTH(BI$15)),
NETWORKDAYS.INTL((EOMONTH(BI$15-1,1))-_xlpm.DD,EOMONTH(BI$15-1,1),1,_xlpm.VD),
AND(MONTH($AW442)=MONTH(BI$15),MONTH($AX442)=MONTH(BI$15)),
NETWORKDAYS.INTL($AW442,$AX442,1,_xlpm.VD)))),0)),
$DH442="месяц",
$DR442*BI442,
$DH442="неделя",
$DR442*BI442/7*(ROUNDUP((DAY(EOMONTH(BI$15,0)))/4,0))),
0)</f>
        <v/>
      </c>
      <c r="EC442" s="125">
        <f t="array" ref="EC442">
IFERROR(_xlfn.IFS(
$DH442="день_1",
$DR442*$BL442/($AX442-$AW442+1)*BJ442*(DAY(EOMONTH(BJ$15,0))),
$DH442="день_2",
$DR442/30*MAX(MIN($AX442,EOMONTH(BJ$15,0))-MAX($AW442,BJ$15)+1,),
$DH442="раб.день",
$DR442/30*(IFERROR(
_xlfn.LET(_xlpm.VD,
CHOOSE(
{1;2;3;4;5;6;7;8;9;10;11;12;13;14;15;16;17;18},
45658,45659,45660,45661,45662,45663,45664,45665,45711,45724,45778,45779,45785,45786,45820,45821,45965,46022),
_xlfn.LET(_xlpm.DD,
MAX(MIN($AX442,EOMONTH(BJ$15,0))-MAX($AW442,BJ$15),),
_xlfn.IFS(
AND(MONTH($AW442)=MONTH(BJ$15),MONTH($AX442)&lt;&gt;MONTH(BJ$15)),
NETWORKDAYS.INTL($AW442,$AW442+_xlpm.DD,1,_xlpm.VD),
AND(MONTH($AW442)&lt;&gt;MONTH(BJ$15),MONTH($AX442)=MONTH(BJ$15)),
NETWORKDAYS.INTL(($AX442)-_xlpm.DD,$AX442,1,_xlpm.VD),
AND(MONTH($AW442)&lt;MONTH(BJ$15),MONTH($AX442)&gt;MONTH(BJ$15)),
NETWORKDAYS.INTL((EOMONTH(BJ$15-1,1))-_xlpm.DD,EOMONTH(BJ$15-1,1),1,_xlpm.VD),
AND(MONTH($AW442)=MONTH(BJ$15),MONTH($AX442)=MONTH(BJ$15)),
NETWORKDAYS.INTL($AW442,$AX442,1,_xlpm.VD)))),0)),
$DH442="месяц",
$DR442*BJ442,
$DH442="неделя",
$DR442*BJ442/7*(ROUNDUP((DAY(EOMONTH(BJ$15,0)))/4,0))),
0)</f>
        <v/>
      </c>
      <c r="ED442" s="125">
        <f t="array" ref="ED442">
IFERROR(_xlfn.IFS(
$DH442="день_1",
$DR442*$BL442/($AX442-$AW442+1)*BK442*(DAY(EOMONTH(BK$15,0))),
$DH442="день_2",
$DR442/30*MAX(MIN($AX442,EOMONTH(BK$15,0))-MAX($AW442,BK$15)+1,),
$DH442="раб.день",
$DR442/30*(IFERROR(
_xlfn.LET(_xlpm.VD,
CHOOSE(
{1;2;3;4;5;6;7;8;9;10;11;12;13;14;15;16;17;18},
45658,45659,45660,45661,45662,45663,45664,45665,45711,45724,45778,45779,45785,45786,45820,45821,45965,46022),
_xlfn.LET(_xlpm.DD,
MAX(MIN($AX442,EOMONTH(BK$15,0))-MAX($AW442,BK$15),),
_xlfn.IFS(
AND(MONTH($AW442)=MONTH(BK$15),MONTH($AX442)&lt;&gt;MONTH(BK$15)),
NETWORKDAYS.INTL($AW442,$AW442+_xlpm.DD,1,_xlpm.VD),
AND(MONTH($AW442)&lt;&gt;MONTH(BK$15),MONTH($AX442)=MONTH(BK$15)),
NETWORKDAYS.INTL(($AX442)-_xlpm.DD,$AX442,1,_xlpm.VD),
AND(MONTH($AW442)&lt;MONTH(BK$15),MONTH($AX442)&gt;MONTH(BK$15)),
NETWORKDAYS.INTL((EOMONTH(BK$15-1,1))-_xlpm.DD,EOMONTH(BK$15-1,1),1,_xlpm.VD),
AND(MONTH($AW442)=MONTH(BK$15),MONTH($AX442)=MONTH(BK$15)),
NETWORKDAYS.INTL($AW442,$AX442,1,_xlpm.VD)))),0)),
$DH442="месяц",
$DR442*BK442,
$DH442="неделя",
$DR442*BK442/7*(ROUNDUP((DAY(EOMONTH(BK$15,0)))/4,0))),
0)</f>
        <v/>
      </c>
      <c r="EE442" s="125">
        <f>SUM($DS442,$DT442,$DU442,$DV442,$DW442,$DX442,$DY442,$DZ442,$EA442,$EB442,$EC442,$ED442)</f>
        <v/>
      </c>
      <c r="EF442" s="125">
        <f>IFERROR(ROUND($EE442*(1+$EP442),2),0)</f>
        <v/>
      </c>
      <c r="EG442" s="128" t="n">
        <v>1</v>
      </c>
      <c r="EH442" s="126" t="n">
        <v>0</v>
      </c>
      <c r="EI442" s="126">
        <f>ROUND(SUM($EH442:$EH442)*SUM($AB442:$AB442)*$EG442,2)</f>
        <v/>
      </c>
      <c r="EJ442" s="126">
        <f>ROUND($EI442*(1+$EP442),2)</f>
        <v/>
      </c>
      <c r="EK442" s="126" t="n">
        <v>0</v>
      </c>
      <c r="EL442" s="126">
        <f>ROUND(SUM($EK442:$EK442)*SUM($AB442:$AB442)*$EG442,2)</f>
        <v/>
      </c>
      <c r="EM442" s="126">
        <f>ROUND($EL442*(1+$EP442),2)</f>
        <v/>
      </c>
      <c r="EN442" s="126">
        <f>SUM($EE442,$EI442,$EL442)</f>
        <v/>
      </c>
      <c r="EO442" s="126">
        <f>SUM($EF442,$EJ442,$EM442)</f>
        <v/>
      </c>
      <c r="EP442" s="59" t="inlineStr">
        <is>
          <t>20%</t>
        </is>
      </c>
      <c r="EQ442" s="59" t="n"/>
      <c r="ER442" s="60">
        <f t="array" ref="ER442">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MATCH(ES442,
{"AMS";"RussOutdoor";"HD Outdoor";"Ingroup";"IQ";"Ledproduction";"LisChannel";"Logic";"Media-PPL";"NovikovTV | НовиковТВ";"SMA";"SOK";"КрокусТВ | CrocusTV | IndoorTV";"Сити";"ТЯК Москва"},
0)),"")</f>
        <v/>
      </c>
      <c r="ES442" s="60" t="n"/>
      <c r="ET442" s="60">
        <f t="array" ref="ET442">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MATCH(ES442,
{"AMS";"RussOutdoor";"HD Outdoor";"Ingroup";"IQ";"Ledproduction";"LisChannel";"Logic";"Media-PPL";"NovikovTV | НовиковТВ";"SMA";"SOK";"КрокусТВ | CrocusTV | IndoorTV";"Сити";"ТЯК Москва"},
0)),"")</f>
        <v/>
      </c>
      <c r="EU442" s="60" t="n"/>
      <c r="EV442" s="60" t="n"/>
      <c r="EX442" s="110">
        <f t="array" ref="EX442">
($AR442/30
+N("ТРАФИК ПЛОЩАДКИ"))*
(IFERROR(
_xlfn.LET(
_xlpm.GPR,
HLOOKUP($L442,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(MATCH($T442,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IF($Q442="цифровой",_xlpm.GPR/$AG442,_xlpm.GPR/60)),
0)
+N("DWELL TIME"))*
(IF($AB442=0,0,IF($AB442=1,0.3,IF($AB442=2,0.5,IF($AB442&gt;2,1))))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_xlfn.IFS($AC442="да",1.2,$AC442="нет",1)*
_xlfn.IFS($AD442="да",1.2,$AD442="нет",1)*
IF(R442="статический",1,1.2)*
$X442*
INDEX(
{1.2;1;1.2;1.2;1;1.2;1.2;1.2;1.2;1.2;1.2;1;1.2;1.2;1.2;1.2;1;1;1.2;1.2;1.2;1;1;1;1;1.2;1.2;1.2;1.2;1;1;1;1;1.2;1.2;1.2;1.2;1.2;1.2;1.2;1.2;1;1;1.2;1;1;1;1;1.5;1;1;1.5;1.5;1.2},
MATCH($Q442,_xlpm.MI,0)))&gt;{0.02;0.04;0.06;0.1;0.2;0.4;0.6;0.8;1;2;4;6})),
{0;1;2;3;4;5;6;7;8;9;10;11;12},
0)))
+N("КОЭФФИЦИЕНТ КОНТАКТА"))))*
(_xlfn.IFS($X442&lt;0.1,$X442/1000,$X442&gt;25,5.2,AND($X442&gt;=0.1,$X442&lt;=25),(($X442*2+0.1)/10)*($X442/10)))*
IFERROR((_xlfn.LET(
_xlpm.MA,
{0;0.8;0.85;0.9;0.95;1},
_xlpm.MAA,
{0;1;2;3;4;5},
INDEX(_xlpm.MA,MATCH(SUMPRODUCT(--((IF(ROUND(_xlpm.MAA,1)&gt;5,5,ROUND($AB442,1)))&gt;{0;1;2;3;4;5})),_xlpm.MAA,0)))
+N("КОЭФФИЦИЕНТ КОЛ-ВО КОНСТРУКЦИЙ")),1)*
$AB442,0))*
(IF($Q442="цифровой",$AG442/15*$AI442,1)
+N("ДЛЯ ЦИФРЫ"))</f>
        <v/>
      </c>
      <c r="EY442" s="110">
        <f>IFERROR(EX442*AY442,0)</f>
        <v/>
      </c>
      <c r="EZ442" s="131">
        <f>IFERROR(DP442/EY442*1000,0)</f>
        <v/>
      </c>
      <c r="FA442" s="112">
        <f>IFERROR(FC442/FB442,0)</f>
        <v/>
      </c>
      <c r="FB442" s="112">
        <f>IFERROR((FC442/(EY442/FF442*#REF!))*0.825,0)</f>
        <v/>
      </c>
      <c r="FC442" s="112">
        <f>IFERROR(((EX442*30/AR442)*100)/30,0)</f>
        <v/>
      </c>
      <c r="FD442" s="112">
        <f>IFERROR(EY442/G442*100%,0)</f>
        <v/>
      </c>
      <c r="FE442" s="112">
        <f>IFERROR(FD442/FC442*100%,0)</f>
        <v/>
      </c>
      <c r="FF442" s="110">
        <f>IFERROR(AR442/30*AY442,0)</f>
        <v/>
      </c>
    </row>
    <row r="443" ht="13" customHeight="1">
      <c r="A443" s="59" t="n"/>
      <c r="B443" s="60" t="n"/>
      <c r="C443" s="60" t="n"/>
      <c r="D443" s="60">
        <f t="array" ref="D443">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MATCH($E443,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43" s="60">
        <f t="array" ref="E443">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MATCH($F443,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43" s="60" t="inlineStr"/>
      <c r="G443" s="60" t="n"/>
      <c r="H443" s="60">
        <f t="array" ref="H443">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MATCH($I443,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43" s="60" t="n"/>
      <c r="J443" s="60" t="n"/>
      <c r="K443" s="60" t="n"/>
      <c r="L443" s="60" t="n"/>
      <c r="M443" s="60" t="n"/>
      <c r="N443" s="60" t="n"/>
      <c r="O443" s="60" t="n"/>
      <c r="P443" s="60">
        <f t="array" ref="P443">
_xlfn.IFS(
ISNUMBER(MATCH($Q443,{"шелфбаннер","разделитель","монетница","чековая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ISNUMBER(MATCH($Q443,{"LED/LCD","видеокулер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ISNUMBER(MATCH($Q443,{"автомобиль","машина","выставочное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ISNUMBER(MATCH($Q443,{"билборд","лифтовая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ISNUMBER(MATCH($Q443,{"навигация","подвесной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ISNUMBER(MATCH($Q443,{"движущаяся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ISNUMBER(MATCH($Q443,{"каталог","журнал"},)),
"Пресса",
$Q443="","")</f>
        <v/>
      </c>
      <c r="Q443" s="60" t="n"/>
      <c r="R443" s="60">
        <f t="array" ref="R443">
IFERROR(
_xlfn.IFS(
OR(ISNUMBER(MATCH($Q443,{"экспозиция","макет","стенд","автостенд","авто стенд","выставочное пространство","выставочные стенды","модульные выставочные стенды","3Д конструкция","3D конструкция"},)),P443="Экспонирование"),
"нестандартный",
ISNUMBER(MATCH($Q443,{"скроллер","призматрон"},)),
"динамический",
$P443="Видео",
"цифровой",
OR($P443="Пресса",$P443="Щит",$P443="POSm",$P443="Подвес",$P443="Брендирование/оклейка"),
"статический"),"")</f>
        <v/>
      </c>
      <c r="S443" s="59" t="n"/>
      <c r="T443" s="60" t="n"/>
      <c r="U443" s="60" t="n"/>
      <c r="V443" s="60">
        <f>
IF(P443="Видео",
"цифровой постер/ролик",
IF(ISNUMBER(MATCH(Q443,{"короб световой","короб световой | лайтбокс","короб световой | кристалайт","лайтбокс","лайт бокс","кристалайт","LB","lightbox"},)),
"бэклит",
IF(P443="Брендирование/оклейка",
"перфарированная пленка/самоклейка",
IF(P443="Экспонирование",
"под запрос",
IF(P443="Подвес",
"баннер/ткань",
"")))))</f>
        <v/>
      </c>
      <c r="W443" s="59" t="n"/>
      <c r="X443" s="59" t="n"/>
      <c r="Y443" s="59" t="n"/>
      <c r="Z443" s="61" t="n"/>
      <c r="AA443" s="61" t="n"/>
      <c r="AB443" s="61">
        <f>IF(BL443&gt;0,Z443,0)</f>
        <v/>
      </c>
      <c r="AC443" s="59" t="n"/>
      <c r="AD443" s="59" t="n"/>
      <c r="AE443" s="59" t="n"/>
      <c r="AF443" s="59" t="n"/>
      <c r="AG443" s="59" t="n"/>
      <c r="AH443" s="59" t="n"/>
      <c r="AI443" s="59" t="n"/>
      <c r="AJ443" s="59" t="n"/>
      <c r="AK443" s="59" t="n"/>
      <c r="AL443" s="62">
        <f>IFERROR(IF(OR(R443="статический",R443="динамический",R443="нестандартный",R443="",R443=""),"-",IF(AND(AH443="-",AI443="-"),"-",AK443*3600/AH443*AI443)),"-")</f>
        <v/>
      </c>
      <c r="AM443" s="62">
        <f>IFERROR(IF(OR(R443="статический",R443="динамический",R443="",R443="", R443="BTL",R443="нестандартный"),"-",AG443*AI443*AL443/60),"-")</f>
        <v/>
      </c>
      <c r="AN443" s="63">
        <f>IFERROR(IF(AH443="","-",AG443*AI443/AH443),"-")</f>
        <v/>
      </c>
      <c r="AO443" s="59">
        <f>IFERROR(IF(OR($R443="статический",$R443="динамический",$R443="",$R443="",$R443="BTL",$R443="нестандартный"),"-",$AL443*$AY443),"-")</f>
        <v/>
      </c>
      <c r="AP443" s="62">
        <f>IFERROR(IF(OR($R443="статический",$R443="динамический",$R443="",$R443="",$R443="BTL",$R443="нестандартный"),"-",$AM443*AY443),"-")</f>
        <v/>
      </c>
      <c r="AQ443" s="64" t="n"/>
      <c r="AR443" s="61" t="n"/>
      <c r="AS443" s="61" t="n"/>
      <c r="AT443" s="61" t="n"/>
      <c r="AU443" s="65" t="n"/>
      <c r="AV443" s="124">
        <f>IFERROR(DR443/AT443*1000,"n/a")</f>
        <v/>
      </c>
      <c r="AW443" s="67" t="n"/>
      <c r="AX443" s="67" t="n"/>
      <c r="AY443" s="43">
        <f>IFERROR(IF(OR($AW443="",$AX443=""),"",_xlfn.DAYS($AX443+1,$AW443)),"")</f>
        <v/>
      </c>
      <c r="AZ443" s="68">
        <f t="array" ref="AZ443">
_xlfn.LET(_xlpm.COEFF,
IF($AW443+$AX443=0,0,IF(MAX(MIN($AX443,EOMONTH(AZ$15,0))-MAX($AW443,AZ$15)+1,)&gt;0,1,0)),
_xlfn.IFS(
$ES443="LisChannel",
_xlpm.COEFF*
INDEX({1;1;1.2;1.2;1;1;1;1;1.2;1.2;1.2;1.2},
MATCH(MONTH(AZ$15),
{1,2,3,4,5,6,7,8,9,10,11,12})),
CONCATENATE($ES443," ",$L443)="RussOutdoor метро",
_xlpm.COEFF*
INDEX({0.8;0.9;1.1;1.1;1;1;1;1;1.1;1.1;1.1;1.1},
MATCH(MONTH(AZ$15),
{1,2,3,4,5,6,7,8,9,10,11,12})),
$ES443&lt;&gt;"LisChannel",
_xlpm.COEFF,
$ES443&lt;&gt;"RussOutdoor",
_xlpm.COEFF))</f>
        <v/>
      </c>
      <c r="BA443" s="68">
        <f t="array" ref="BA443">
_xlfn.LET(_xlpm.COEFF,
IF($AW443+$AX443=0,0,IF(MAX(MIN($AX443,EOMONTH(BA$15,0))-MAX($AW443,BA$15)+1,)&gt;0,1,0)),
_xlfn.IFS(
$ES443="LisChannel",
_xlpm.COEFF*
INDEX({1;1;1.2;1.2;1;1;1;1;1.2;1.2;1.2;1.2},
MATCH(MONTH(BA$15),
{1,2,3,4,5,6,7,8,9,10,11,12})),
CONCATENATE($ES443," ",$L443)="RussOutdoor метро",
_xlpm.COEFF*
INDEX({0.8;0.9;1.1;1.1;1;1;1;1;1.1;1.1;1.1;1.1},
MATCH(MONTH(BA$15),
{1,2,3,4,5,6,7,8,9,10,11,12})),
$ES443&lt;&gt;"LisChannel",
_xlpm.COEFF,
$ES443&lt;&gt;"RussOutdoor",
_xlpm.COEFF))</f>
        <v/>
      </c>
      <c r="BB443" s="68">
        <f t="array" ref="BB443">
_xlfn.LET(_xlpm.COEFF,
IF($AW443+$AX443=0,0,IF(MAX(MIN($AX443,EOMONTH(BB$15,0))-MAX($AW443,BB$15)+1,)&gt;0,1,0)),
_xlfn.IFS(
$ES443="LisChannel",
_xlpm.COEFF*
INDEX({1;1;1.2;1.2;1;1;1;1;1.2;1.2;1.2;1.2},
MATCH(MONTH(BB$15),
{1,2,3,4,5,6,7,8,9,10,11,12})),
CONCATENATE($ES443," ",$L443)="RussOutdoor метро",
_xlpm.COEFF*
INDEX({0.8;0.9;1.1;1.1;1;1;1;1;1.1;1.1;1.1;1.1},
MATCH(MONTH(BB$15),
{1,2,3,4,5,6,7,8,9,10,11,12})),
$ES443&lt;&gt;"LisChannel",
_xlpm.COEFF,
$ES443&lt;&gt;"RussOutdoor",
_xlpm.COEFF))</f>
        <v/>
      </c>
      <c r="BC443" s="68">
        <f t="array" ref="BC443">
_xlfn.LET(_xlpm.COEFF,
IF($AW443+$AX443=0,0,IF(MAX(MIN($AX443,EOMONTH(BC$15,0))-MAX($AW443,BC$15)+1,)&gt;0,1,0)),
_xlfn.IFS(
$ES443="LisChannel",
_xlpm.COEFF*
INDEX({1;1;1.2;1.2;1;1;1;1;1.2;1.2;1.2;1.2},
MATCH(MONTH(BC$15),
{1,2,3,4,5,6,7,8,9,10,11,12})),
CONCATENATE($ES443," ",$L443)="RussOutdoor метро",
_xlpm.COEFF*
INDEX({0.8;0.9;1.1;1.1;1;1;1;1;1.1;1.1;1.1;1.1},
MATCH(MONTH(BC$15),
{1,2,3,4,5,6,7,8,9,10,11,12})),
$ES443&lt;&gt;"LisChannel",
_xlpm.COEFF,
$ES443&lt;&gt;"RussOutdoor",
_xlpm.COEFF))</f>
        <v/>
      </c>
      <c r="BD443" s="68">
        <f t="array" ref="BD443">
_xlfn.LET(_xlpm.COEFF,
IF($AW443+$AX443=0,0,IF(MAX(MIN($AX443,EOMONTH(BD$15,0))-MAX($AW443,BD$15)+1,)&gt;0,1,0)),
_xlfn.IFS(
$ES443="LisChannel",
_xlpm.COEFF*
INDEX({1;1;1.2;1.2;1;1;1;1;1.2;1.2;1.2;1.2},
MATCH(MONTH(BD$15),
{1,2,3,4,5,6,7,8,9,10,11,12})),
CONCATENATE($ES443," ",$L443)="RussOutdoor метро",
_xlpm.COEFF*
INDEX({0.8;0.9;1.1;1.1;1;1;1;1;1.1;1.1;1.1;1.1},
MATCH(MONTH(BD$15),
{1,2,3,4,5,6,7,8,9,10,11,12})),
$ES443&lt;&gt;"LisChannel",
_xlpm.COEFF,
$ES443&lt;&gt;"RussOutdoor",
_xlpm.COEFF))</f>
        <v/>
      </c>
      <c r="BE443" s="68">
        <f t="array" ref="BE443">
_xlfn.LET(_xlpm.COEFF,
IF($AW443+$AX443=0,0,IF(MAX(MIN($AX443,EOMONTH(BE$15,0))-MAX($AW443,BE$15)+1,)&gt;0,1,0)),
_xlfn.IFS(
$ES443="LisChannel",
_xlpm.COEFF*
INDEX({1;1;1.2;1.2;1;1;1;1;1.2;1.2;1.2;1.2},
MATCH(MONTH(BE$15),
{1,2,3,4,5,6,7,8,9,10,11,12})),
CONCATENATE($ES443," ",$L443)="RussOutdoor метро",
_xlpm.COEFF*
INDEX({0.8;0.9;1.1;1.1;1;1;1;1;1.1;1.1;1.1;1.1},
MATCH(MONTH(BE$15),
{1,2,3,4,5,6,7,8,9,10,11,12})),
$ES443&lt;&gt;"LisChannel",
_xlpm.COEFF,
$ES443&lt;&gt;"RussOutdoor",
_xlpm.COEFF))</f>
        <v/>
      </c>
      <c r="BF443" s="68">
        <f t="array" ref="BF443">
_xlfn.LET(_xlpm.COEFF,
IF($AW443+$AX443=0,0,IF(MAX(MIN($AX443,EOMONTH(BF$15,0))-MAX($AW443,BF$15)+1,)&gt;0,1,0)),
_xlfn.IFS(
$ES443="LisChannel",
_xlpm.COEFF*
INDEX({1;1;1.2;1.2;1;1;1;1;1.2;1.2;1.2;1.2},
MATCH(MONTH(BF$15),
{1,2,3,4,5,6,7,8,9,10,11,12})),
CONCATENATE($ES443," ",$L443)="RussOutdoor метро",
_xlpm.COEFF*
INDEX({0.8;0.9;1.1;1.1;1;1;1;1;1.1;1.1;1.1;1.1},
MATCH(MONTH(BF$15),
{1,2,3,4,5,6,7,8,9,10,11,12})),
$ES443&lt;&gt;"LisChannel",
_xlpm.COEFF,
$ES443&lt;&gt;"RussOutdoor",
_xlpm.COEFF))</f>
        <v/>
      </c>
      <c r="BG443" s="68">
        <f t="array" ref="BG443">
_xlfn.LET(_xlpm.COEFF,
IF($AW443+$AX443=0,0,IF(MAX(MIN($AX443,EOMONTH(BG$15,0))-MAX($AW443,BG$15)+1,)&gt;0,1,0)),
_xlfn.IFS(
$ES443="LisChannel",
_xlpm.COEFF*
INDEX({1;1;1.2;1.2;1;1;1;1;1.2;1.2;1.2;1.2},
MATCH(MONTH(BG$15),
{1,2,3,4,5,6,7,8,9,10,11,12})),
CONCATENATE($ES443," ",$L443)="RussOutdoor метро",
_xlpm.COEFF*
INDEX({0.8;0.9;1.1;1.1;1;1;1;1;1.1;1.1;1.1;1.1},
MATCH(MONTH(BG$15),
{1,2,3,4,5,6,7,8,9,10,11,12})),
$ES443&lt;&gt;"LisChannel",
_xlpm.COEFF,
$ES443&lt;&gt;"RussOutdoor",
_xlpm.COEFF))</f>
        <v/>
      </c>
      <c r="BH443" s="68">
        <f t="array" ref="BH443">
_xlfn.LET(_xlpm.COEFF,
IF($AW443+$AX443=0,0,IF(MAX(MIN($AX443,EOMONTH(BH$15,0))-MAX($AW443,BH$15)+1,)&gt;0,1,0)),
_xlfn.IFS(
$ES443="LisChannel",
_xlpm.COEFF*
INDEX({1;1;1.2;1.2;1;1;1;1;1.2;1.2;1.2;1.2},
MATCH(MONTH(BH$15),
{1,2,3,4,5,6,7,8,9,10,11,12})),
CONCATENATE($ES443," ",$L443)="RussOutdoor метро",
_xlpm.COEFF*
INDEX({0.8;0.9;1.1;1.1;1;1;1;1;1.1;1.1;1.1;1.1},
MATCH(MONTH(BH$15),
{1,2,3,4,5,6,7,8,9,10,11,12})),
$ES443&lt;&gt;"LisChannel",
_xlpm.COEFF,
$ES443&lt;&gt;"RussOutdoor",
_xlpm.COEFF))</f>
        <v/>
      </c>
      <c r="BI443" s="68">
        <f t="array" ref="BI443">
_xlfn.LET(_xlpm.COEFF,
IF($AW443+$AX443=0,0,IF(MAX(MIN($AX443,EOMONTH(BI$15,0))-MAX($AW443,BI$15)+1,)&gt;0,1,0)),
_xlfn.IFS(
$ES443="LisChannel",
_xlpm.COEFF*
INDEX({1;1;1.2;1.2;1;1;1;1;1.2;1.2;1.2;1.2},
MATCH(MONTH(BI$15),
{1,2,3,4,5,6,7,8,9,10,11,12})),
CONCATENATE($ES443," ",$L443)="RussOutdoor метро",
_xlpm.COEFF*
INDEX({0.8;0.9;1.1;1.1;1;1;1;1;1.1;1.1;1.1;1.1},
MATCH(MONTH(BI$15),
{1,2,3,4,5,6,7,8,9,10,11,12})),
$ES443&lt;&gt;"LisChannel",
_xlpm.COEFF,
$ES443&lt;&gt;"RussOutdoor",
_xlpm.COEFF))</f>
        <v/>
      </c>
      <c r="BJ443" s="68">
        <f t="array" ref="BJ443">
_xlfn.LET(_xlpm.COEFF,
IF($AW443+$AX443=0,0,IF(MAX(MIN($AX443,EOMONTH(BJ$15,0))-MAX($AW443,BJ$15)+1,)&gt;0,1,0)),
_xlfn.IFS(
$ES443="LisChannel",
_xlpm.COEFF*
INDEX({1;1;1.2;1.2;1;1;1;1;1.2;1.2;1.2;1.2},
MATCH(MONTH(BJ$15),
{1,2,3,4,5,6,7,8,9,10,11,12})),
CONCATENATE($ES443," ",$L443)="RussOutdoor метро",
_xlpm.COEFF*
INDEX({0.8;0.9;1.1;1.1;1;1;1;1;1.1;1.1;1.1;1.1},
MATCH(MONTH(BJ$15),
{1,2,3,4,5,6,7,8,9,10,11,12})),
$ES443&lt;&gt;"LisChannel",
_xlpm.COEFF,
$ES443&lt;&gt;"RussOutdoor",
_xlpm.COEFF))</f>
        <v/>
      </c>
      <c r="BK443" s="68">
        <f t="array" ref="BK443">
_xlfn.LET(_xlpm.COEFF,
IF($AW443+$AX443=0,0,IF(MAX(MIN($AX443,EOMONTH(BK$15,0))-MAX($AW443,BK$15)+1,)&gt;0,1,0)),
_xlfn.IFS(
$ES443="LisChannel",
_xlpm.COEFF*
INDEX({1;1;1.2;1.2;1;1;1;1;1.2;1.2;1.2;1.2},
MATCH(MONTH(BK$15),
{1,2,3,4,5,6,7,8,9,10,11,12})),
CONCATENATE($ES443," ",$L443)="RussOutdoor метро",
_xlpm.COEFF*
INDEX({0.8;0.9;1.1;1.1;1;1;1;1;1.1;1.1;1.1;1.1},
MATCH(MONTH(BK$15),
{1,2,3,4,5,6,7,8,9,10,11,12})),
$ES443&lt;&gt;"LisChannel",
_xlpm.COEFF,
$ES443&lt;&gt;"RussOutdoor",
_xlpm.COEFF))</f>
        <v/>
      </c>
      <c r="BL443" s="62">
        <f>COUNTIFS($AZ443:$BK443,"&gt;0")</f>
        <v/>
      </c>
      <c r="BM443" s="65" t="n"/>
      <c r="BN443" s="125">
        <f>$DJ443</f>
        <v/>
      </c>
      <c r="BO443" s="63">
        <f>$DQ443</f>
        <v/>
      </c>
      <c r="BP443" s="125">
        <f>
IFERROR(
IF($BL443=0,0,
$BN443*(1-$BO443)),
0)</f>
        <v/>
      </c>
      <c r="BQ443" s="125">
        <f t="array" ref="BQ443">
IFERROR(
_xlfn.IFS(
$DH443="день_1",
$BP443*$BL443/($AX443-$AW443+1)*AZ443*(DAY(EOMONTH(AZ$15,0))),
$DH443="день_2",
$BP443/30*MAX(MIN($AX443,EOMONTH(AZ$15,0))-MAX($AW443,AZ$15)+1,),
$DH443="раб.день",
$BP443/30*(IFERROR(
_xlfn.LET(_xlpm.VD,
CHOOSE(
{1;2;3;4;5;6;7;8;9;10;11;12;13;14;15;16;17;18},
45658,45659,45660,45661,45662,45663,45664,45665,45711,45724,45778,45779,45785,45786,45820,45821,45965,46022),
_xlfn.LET(_xlpm.DD,
MAX(MIN($AX443,EOMONTH(AZ$15,0))-MAX($AW443,AZ$15),),
_xlfn.IFS(
AND(MONTH($AW443)=MONTH(AZ$15),MONTH($AX443)&lt;&gt;MONTH(AZ$15)),
NETWORKDAYS.INTL($AW443,$AW443+_xlpm.DD,1,_xlpm.VD),
AND(MONTH($AW443)&lt;&gt;MONTH(AZ$15),MONTH($AX443)=MONTH(AZ$15)),
NETWORKDAYS.INTL(($AX443)-_xlpm.DD,$AX443,1,_xlpm.VD),
AND(MONTH($AW443)&lt;MONTH(AZ$15),MONTH($AX443)&gt;MONTH(AZ$15)),
NETWORKDAYS.INTL((EOMONTH(AZ$15-1,1))-_xlpm.DD,EOMONTH(AZ$15-1,1),1,_xlpm.VD),
AND(MONTH($AW443)=MONTH(AZ$15),MONTH($AX443)=MONTH(AZ$15)),
NETWORKDAYS.INTL($AW443,$AX443,1,_xlpm.VD)))),0)),
$DH443="месяц",
$BP443*AZ443,
$DH443="неделя",
$BP443*AZ443/7*(ROUNDUP((DAY(EOMONTH(AZ$15,0)))/4,0))),
0)</f>
        <v/>
      </c>
      <c r="BR443" s="125">
        <f t="array" ref="BR443">
IFERROR(
_xlfn.IFS(
$DH443="день_1",
$BP443*$BL443/($AX443-$AW443+1)*BA443*(DAY(EOMONTH(BA$15,0))),
$DH443="день_2",
$BP443/30*MAX(MIN($AX443,EOMONTH(BA$15,0))-MAX($AW443,BA$15)+1,),
$DH443="раб.день",
$BP443/30*(IFERROR(
_xlfn.LET(_xlpm.VD,
CHOOSE(
{1;2;3;4;5;6;7;8;9;10;11;12;13;14;15;16;17;18},
45658,45659,45660,45661,45662,45663,45664,45665,45711,45724,45778,45779,45785,45786,45820,45821,45965,46022),
_xlfn.LET(_xlpm.DD,
MAX(MIN($AX443,EOMONTH(BA$15,0))-MAX($AW443,BA$15),),
_xlfn.IFS(
AND(MONTH($AW443)=MONTH(BA$15),MONTH($AX443)&lt;&gt;MONTH(BA$15)),
NETWORKDAYS.INTL($AW443,$AW443+_xlpm.DD,1,_xlpm.VD),
AND(MONTH($AW443)&lt;&gt;MONTH(BA$15),MONTH($AX443)=MONTH(BA$15)),
NETWORKDAYS.INTL(($AX443)-_xlpm.DD,$AX443,1,_xlpm.VD),
AND(MONTH($AW443)&lt;MONTH(BA$15),MONTH($AX443)&gt;MONTH(BA$15)),
NETWORKDAYS.INTL((EOMONTH(BA$15-1,1))-_xlpm.DD,EOMONTH(BA$15-1,1),1,_xlpm.VD),
AND(MONTH($AW443)=MONTH(BA$15),MONTH($AX443)=MONTH(BA$15)),
NETWORKDAYS.INTL($AW443,$AX443,1,_xlpm.VD)))),0)),
$DH443="месяц",
$BP443*BA443,
$DH443="неделя",
$BP443*BA443/7*(ROUNDUP((DAY(EOMONTH(BA$15,0)))/4,0))),
0)</f>
        <v/>
      </c>
      <c r="BS443" s="125">
        <f t="array" ref="BS443">
IFERROR(
_xlfn.IFS(
$DH443="день_1",
$BP443*$BL443/($AX443-$AW443+1)*BB443*(DAY(EOMONTH(BB$15,0))),
$DH443="день_2",
$BP443/30*MAX(MIN($AX443,EOMONTH(BB$15,0))-MAX($AW443,BB$15)+1,),
$DH443="раб.день",
$BP443/30*(IFERROR(
_xlfn.LET(_xlpm.VD,
CHOOSE(
{1;2;3;4;5;6;7;8;9;10;11;12;13;14;15;16;17;18},
45658,45659,45660,45661,45662,45663,45664,45665,45711,45724,45778,45779,45785,45786,45820,45821,45965,46022),
_xlfn.LET(_xlpm.DD,
MAX(MIN($AX443,EOMONTH(BB$15,0))-MAX($AW443,BB$15),),
_xlfn.IFS(
AND(MONTH($AW443)=MONTH(BB$15),MONTH($AX443)&lt;&gt;MONTH(BB$15)),
NETWORKDAYS.INTL($AW443,$AW443+_xlpm.DD,1,_xlpm.VD),
AND(MONTH($AW443)&lt;&gt;MONTH(BB$15),MONTH($AX443)=MONTH(BB$15)),
NETWORKDAYS.INTL(($AX443)-_xlpm.DD,$AX443,1,_xlpm.VD),
AND(MONTH($AW443)&lt;MONTH(BB$15),MONTH($AX443)&gt;MONTH(BB$15)),
NETWORKDAYS.INTL((EOMONTH(BB$15-1,1))-_xlpm.DD,EOMONTH(BB$15-1,1),1,_xlpm.VD),
AND(MONTH($AW443)=MONTH(BB$15),MONTH($AX443)=MONTH(BB$15)),
NETWORKDAYS.INTL($AW443,$AX443,1,_xlpm.VD)))),0)),
$DH443="месяц",
$BP443*BB443,
$DH443="неделя",
$BP443*BB443/7*(ROUNDUP((DAY(EOMONTH(BB$15,0)))/4,0))),
0)</f>
        <v/>
      </c>
      <c r="BT443" s="125">
        <f t="array" ref="BT443">
IFERROR(
_xlfn.IFS(
$DH443="день_1",
$BP443*$BL443/($AX443-$AW443+1)*BC443*(DAY(EOMONTH(BC$15,0))),
$DH443="день_2",
$BP443/30*MAX(MIN($AX443,EOMONTH(BC$15,0))-MAX($AW443,BC$15)+1,),
$DH443="раб.день",
$BP443/30*(IFERROR(
_xlfn.LET(_xlpm.VD,
CHOOSE(
{1;2;3;4;5;6;7;8;9;10;11;12;13;14;15;16;17;18},
45658,45659,45660,45661,45662,45663,45664,45665,45711,45724,45778,45779,45785,45786,45820,45821,45965,46022),
_xlfn.LET(_xlpm.DD,
MAX(MIN($AX443,EOMONTH(BC$15,0))-MAX($AW443,BC$15),),
_xlfn.IFS(
AND(MONTH($AW443)=MONTH(BC$15),MONTH($AX443)&lt;&gt;MONTH(BC$15)),
NETWORKDAYS.INTL($AW443,$AW443+_xlpm.DD,1,_xlpm.VD),
AND(MONTH($AW443)&lt;&gt;MONTH(BC$15),MONTH($AX443)=MONTH(BC$15)),
NETWORKDAYS.INTL(($AX443)-_xlpm.DD,$AX443,1,_xlpm.VD),
AND(MONTH($AW443)&lt;MONTH(BC$15),MONTH($AX443)&gt;MONTH(BC$15)),
NETWORKDAYS.INTL((EOMONTH(BC$15-1,1))-_xlpm.DD,EOMONTH(BC$15-1,1),1,_xlpm.VD),
AND(MONTH($AW443)=MONTH(BC$15),MONTH($AX443)=MONTH(BC$15)),
NETWORKDAYS.INTL($AW443,$AX443,1,_xlpm.VD)))),0)),
$DH443="месяц",
$BP443*BC443,
$DH443="неделя",
$BP443*BC443/7*(ROUNDUP((DAY(EOMONTH(BC$15,0)))/4,0))),
0)</f>
        <v/>
      </c>
      <c r="BU443" s="125">
        <f t="array" ref="BU443">
IFERROR(
_xlfn.IFS(
$DH443="день_1",
$BP443*$BL443/($AX443-$AW443+1)*BD443*(DAY(EOMONTH(BD$15,0))),
$DH443="день_2",
$BP443/30*MAX(MIN($AX443,EOMONTH(BD$15,0))-MAX($AW443,BD$15)+1,),
$DH443="раб.день",
$BP443/30*(IFERROR(
_xlfn.LET(_xlpm.VD,
CHOOSE(
{1;2;3;4;5;6;7;8;9;10;11;12;13;14;15;16;17;18},
45658,45659,45660,45661,45662,45663,45664,45665,45711,45724,45778,45779,45785,45786,45820,45821,45965,46022),
_xlfn.LET(_xlpm.DD,
MAX(MIN($AX443,EOMONTH(BD$15,0))-MAX($AW443,BD$15),),
_xlfn.IFS(
AND(MONTH($AW443)=MONTH(BD$15),MONTH($AX443)&lt;&gt;MONTH(BD$15)),
NETWORKDAYS.INTL($AW443,$AW443+_xlpm.DD,1,_xlpm.VD),
AND(MONTH($AW443)&lt;&gt;MONTH(BD$15),MONTH($AX443)=MONTH(BD$15)),
NETWORKDAYS.INTL(($AX443)-_xlpm.DD,$AX443,1,_xlpm.VD),
AND(MONTH($AW443)&lt;MONTH(BD$15),MONTH($AX443)&gt;MONTH(BD$15)),
NETWORKDAYS.INTL((EOMONTH(BD$15-1,1))-_xlpm.DD,EOMONTH(BD$15-1,1),1,_xlpm.VD),
AND(MONTH($AW443)=MONTH(BD$15),MONTH($AX443)=MONTH(BD$15)),
NETWORKDAYS.INTL($AW443,$AX443,1,_xlpm.VD)))),0)),
$DH443="месяц",
$BP443*BD443,
$DH443="неделя",
$BP443*BD443/7*(ROUNDUP((DAY(EOMONTH(BD$15,0)))/4,0))),
0)</f>
        <v/>
      </c>
      <c r="BV443" s="125">
        <f t="array" ref="BV443">
IFERROR(
_xlfn.IFS(
$DH443="день_1",
$BP443*$BL443/($AX443-$AW443+1)*BE443*(DAY(EOMONTH(BE$15,0))),
$DH443="день_2",
$BP443/30*MAX(MIN($AX443,EOMONTH(BE$15,0))-MAX($AW443,BE$15)+1,),
$DH443="раб.день",
$BP443/30*(IFERROR(
_xlfn.LET(_xlpm.VD,
CHOOSE(
{1;2;3;4;5;6;7;8;9;10;11;12;13;14;15;16;17;18},
45658,45659,45660,45661,45662,45663,45664,45665,45711,45724,45778,45779,45785,45786,45820,45821,45965,46022),
_xlfn.LET(_xlpm.DD,
MAX(MIN($AX443,EOMONTH(BE$15,0))-MAX($AW443,BE$15),),
_xlfn.IFS(
AND(MONTH($AW443)=MONTH(BE$15),MONTH($AX443)&lt;&gt;MONTH(BE$15)),
NETWORKDAYS.INTL($AW443,$AW443+_xlpm.DD,1,_xlpm.VD),
AND(MONTH($AW443)&lt;&gt;MONTH(BE$15),MONTH($AX443)=MONTH(BE$15)),
NETWORKDAYS.INTL(($AX443)-_xlpm.DD,$AX443,1,_xlpm.VD),
AND(MONTH($AW443)&lt;MONTH(BE$15),MONTH($AX443)&gt;MONTH(BE$15)),
NETWORKDAYS.INTL((EOMONTH(BE$15-1,1))-_xlpm.DD,EOMONTH(BE$15-1,1),1,_xlpm.VD),
AND(MONTH($AW443)=MONTH(BE$15),MONTH($AX443)=MONTH(BE$15)),
NETWORKDAYS.INTL($AW443,$AX443,1,_xlpm.VD)))),0)),
$DH443="месяц",
$BP443*BE443,
$DH443="неделя",
$BP443*BE443/7*(ROUNDUP((DAY(EOMONTH(BE$15,0)))/4,0))),
0)</f>
        <v/>
      </c>
      <c r="BW443" s="125">
        <f t="array" ref="BW443">
IFERROR(
_xlfn.IFS(
$DH443="день_1",
$BP443*$BL443/($AX443-$AW443+1)*BF443*(DAY(EOMONTH(BF$15,0))),
$DH443="день_2",
$BP443/30*MAX(MIN($AX443,EOMONTH(BF$15,0))-MAX($AW443,BF$15)+1,),
$DH443="раб.день",
$BP443/30*(IFERROR(
_xlfn.LET(_xlpm.VD,
CHOOSE(
{1;2;3;4;5;6;7;8;9;10;11;12;13;14;15;16;17;18},
45658,45659,45660,45661,45662,45663,45664,45665,45711,45724,45778,45779,45785,45786,45820,45821,45965,46022),
_xlfn.LET(_xlpm.DD,
MAX(MIN($AX443,EOMONTH(BF$15,0))-MAX($AW443,BF$15),),
_xlfn.IFS(
AND(MONTH($AW443)=MONTH(BF$15),MONTH($AX443)&lt;&gt;MONTH(BF$15)),
NETWORKDAYS.INTL($AW443,$AW443+_xlpm.DD,1,_xlpm.VD),
AND(MONTH($AW443)&lt;&gt;MONTH(BF$15),MONTH($AX443)=MONTH(BF$15)),
NETWORKDAYS.INTL(($AX443)-_xlpm.DD,$AX443,1,_xlpm.VD),
AND(MONTH($AW443)&lt;MONTH(BF$15),MONTH($AX443)&gt;MONTH(BF$15)),
NETWORKDAYS.INTL((EOMONTH(BF$15-1,1))-_xlpm.DD,EOMONTH(BF$15-1,1),1,_xlpm.VD),
AND(MONTH($AW443)=MONTH(BF$15),MONTH($AX443)=MONTH(BF$15)),
NETWORKDAYS.INTL($AW443,$AX443,1,_xlpm.VD)))),0)),
$DH443="месяц",
$BP443*BF443,
$DH443="неделя",
$BP443*BF443/7*(ROUNDUP((DAY(EOMONTH(BF$15,0)))/4,0))),
0)</f>
        <v/>
      </c>
      <c r="BX443" s="125">
        <f t="array" ref="BX443">
IFERROR(
_xlfn.IFS(
$DH443="день_1",
$BP443*$BL443/($AX443-$AW443+1)*BG443*(DAY(EOMONTH(BG$15,0))),
$DH443="день_2",
$BP443/30*MAX(MIN($AX443,EOMONTH(BG$15,0))-MAX($AW443,BG$15)+1,),
$DH443="раб.день",
$BP443/30*(IFERROR(
_xlfn.LET(_xlpm.VD,
CHOOSE(
{1;2;3;4;5;6;7;8;9;10;11;12;13;14;15;16;17;18},
45658,45659,45660,45661,45662,45663,45664,45665,45711,45724,45778,45779,45785,45786,45820,45821,45965,46022),
_xlfn.LET(_xlpm.DD,
MAX(MIN($AX443,EOMONTH(BG$15,0))-MAX($AW443,BG$15),),
_xlfn.IFS(
AND(MONTH($AW443)=MONTH(BG$15),MONTH($AX443)&lt;&gt;MONTH(BG$15)),
NETWORKDAYS.INTL($AW443,$AW443+_xlpm.DD,1,_xlpm.VD),
AND(MONTH($AW443)&lt;&gt;MONTH(BG$15),MONTH($AX443)=MONTH(BG$15)),
NETWORKDAYS.INTL(($AX443)-_xlpm.DD,$AX443,1,_xlpm.VD),
AND(MONTH($AW443)&lt;MONTH(BG$15),MONTH($AX443)&gt;MONTH(BG$15)),
NETWORKDAYS.INTL((EOMONTH(BG$15-1,1))-_xlpm.DD,EOMONTH(BG$15-1,1),1,_xlpm.VD),
AND(MONTH($AW443)=MONTH(BG$15),MONTH($AX443)=MONTH(BG$15)),
NETWORKDAYS.INTL($AW443,$AX443,1,_xlpm.VD)))),0)),
$DH443="месяц",
$BP443*BG443,
$DH443="неделя",
$BP443*BG443/7*(ROUNDUP((DAY(EOMONTH(BG$15,0)))/4,0))),
0)</f>
        <v/>
      </c>
      <c r="BY443" s="125">
        <f t="array" ref="BY443">
IFERROR(
_xlfn.IFS(
$DH443="день_1",
$BP443*$BL443/($AX443-$AW443+1)*BH443*(DAY(EOMONTH(BH$15,0))),
$DH443="день_2",
$BP443/30*MAX(MIN($AX443,EOMONTH(BH$15,0))-MAX($AW443,BH$15)+1,),
$DH443="раб.день",
$BP443/30*(IFERROR(
_xlfn.LET(_xlpm.VD,
CHOOSE(
{1;2;3;4;5;6;7;8;9;10;11;12;13;14;15;16;17;18},
45658,45659,45660,45661,45662,45663,45664,45665,45711,45724,45778,45779,45785,45786,45820,45821,45965,46022),
_xlfn.LET(_xlpm.DD,
MAX(MIN($AX443,EOMONTH(BH$15,0))-MAX($AW443,BH$15),),
_xlfn.IFS(
AND(MONTH($AW443)=MONTH(BH$15),MONTH($AX443)&lt;&gt;MONTH(BH$15)),
NETWORKDAYS.INTL($AW443,$AW443+_xlpm.DD,1,_xlpm.VD),
AND(MONTH($AW443)&lt;&gt;MONTH(BH$15),MONTH($AX443)=MONTH(BH$15)),
NETWORKDAYS.INTL(($AX443)-_xlpm.DD,$AX443,1,_xlpm.VD),
AND(MONTH($AW443)&lt;MONTH(BH$15),MONTH($AX443)&gt;MONTH(BH$15)),
NETWORKDAYS.INTL((EOMONTH(BH$15-1,1))-_xlpm.DD,EOMONTH(BH$15-1,1),1,_xlpm.VD),
AND(MONTH($AW443)=MONTH(BH$15),MONTH($AX443)=MONTH(BH$15)),
NETWORKDAYS.INTL($AW443,$AX443,1,_xlpm.VD)))),0)),
$DH443="месяц",
$BP443*BH443,
$DH443="неделя",
$BP443*BH443/7*(ROUNDUP((DAY(EOMONTH(BH$15,0)))/4,0))),
0)</f>
        <v/>
      </c>
      <c r="BZ443" s="125">
        <f t="array" ref="BZ443">
IFERROR(
_xlfn.IFS(
$DH443="день_1",
$BP443*$BL443/($AX443-$AW443+1)*BI443*(DAY(EOMONTH(BI$15,0))),
$DH443="день_2",
$BP443/30*MAX(MIN($AX443,EOMONTH(BI$15,0))-MAX($AW443,BI$15)+1,),
$DH443="раб.день",
$BP443/30*(IFERROR(
_xlfn.LET(_xlpm.VD,
CHOOSE(
{1;2;3;4;5;6;7;8;9;10;11;12;13;14;15;16;17;18},
45658,45659,45660,45661,45662,45663,45664,45665,45711,45724,45778,45779,45785,45786,45820,45821,45965,46022),
_xlfn.LET(_xlpm.DD,
MAX(MIN($AX443,EOMONTH(BI$15,0))-MAX($AW443,BI$15),),
_xlfn.IFS(
AND(MONTH($AW443)=MONTH(BI$15),MONTH($AX443)&lt;&gt;MONTH(BI$15)),
NETWORKDAYS.INTL($AW443,$AW443+_xlpm.DD,1,_xlpm.VD),
AND(MONTH($AW443)&lt;&gt;MONTH(BI$15),MONTH($AX443)=MONTH(BI$15)),
NETWORKDAYS.INTL(($AX443)-_xlpm.DD,$AX443,1,_xlpm.VD),
AND(MONTH($AW443)&lt;MONTH(BI$15),MONTH($AX443)&gt;MONTH(BI$15)),
NETWORKDAYS.INTL((EOMONTH(BI$15-1,1))-_xlpm.DD,EOMONTH(BI$15-1,1),1,_xlpm.VD),
AND(MONTH($AW443)=MONTH(BI$15),MONTH($AX443)=MONTH(BI$15)),
NETWORKDAYS.INTL($AW443,$AX443,1,_xlpm.VD)))),0)),
$DH443="месяц",
$BP443*BI443,
$DH443="неделя",
$BP443*BI443/7*(ROUNDUP((DAY(EOMONTH(BI$15,0)))/4,0))),
0)</f>
        <v/>
      </c>
      <c r="CA443" s="125">
        <f t="array" ref="CA443">
IFERROR(
_xlfn.IFS(
$DH443="день_1",
$BP443*$BL443/($AX443-$AW443+1)*BJ443*(DAY(EOMONTH(BJ$15,0))),
$DH443="день_2",
$BP443/30*MAX(MIN($AX443,EOMONTH(BJ$15,0))-MAX($AW443,BJ$15)+1,),
$DH443="раб.день",
$BP443/30*(IFERROR(
_xlfn.LET(_xlpm.VD,
CHOOSE(
{1;2;3;4;5;6;7;8;9;10;11;12;13;14;15;16;17;18},
45658,45659,45660,45661,45662,45663,45664,45665,45711,45724,45778,45779,45785,45786,45820,45821,45965,46022),
_xlfn.LET(_xlpm.DD,
MAX(MIN($AX443,EOMONTH(BJ$15,0))-MAX($AW443,BJ$15),),
_xlfn.IFS(
AND(MONTH($AW443)=MONTH(BJ$15),MONTH($AX443)&lt;&gt;MONTH(BJ$15)),
NETWORKDAYS.INTL($AW443,$AW443+_xlpm.DD,1,_xlpm.VD),
AND(MONTH($AW443)&lt;&gt;MONTH(BJ$15),MONTH($AX443)=MONTH(BJ$15)),
NETWORKDAYS.INTL(($AX443)-_xlpm.DD,$AX443,1,_xlpm.VD),
AND(MONTH($AW443)&lt;MONTH(BJ$15),MONTH($AX443)&gt;MONTH(BJ$15)),
NETWORKDAYS.INTL((EOMONTH(BJ$15-1,1))-_xlpm.DD,EOMONTH(BJ$15-1,1),1,_xlpm.VD),
AND(MONTH($AW443)=MONTH(BJ$15),MONTH($AX443)=MONTH(BJ$15)),
NETWORKDAYS.INTL($AW443,$AX443,1,_xlpm.VD)))),0)),
$DH443="месяц",
$BP443*BJ443,
$DH443="неделя",
$BP443*BJ443/7*(ROUNDUP((DAY(EOMONTH(BJ$15,0)))/4,0))),
0)</f>
        <v/>
      </c>
      <c r="CB443" s="125">
        <f t="array" ref="CB443">
IFERROR(
_xlfn.IFS(
$DH443="день_1",
$BP443*$BL443/($AX443-$AW443+1)*BK443*(DAY(EOMONTH(BK$15,0))),
$DH443="день_2",
$BP443/30*MAX(MIN($AX443,EOMONTH(BK$15,0))-MAX($AW443,BK$15)+1,),
$DH443="раб.день",
$BP443/30*(IFERROR(
_xlfn.LET(_xlpm.VD,
CHOOSE(
{1;2;3;4;5;6;7;8;9;10;11;12;13;14;15;16;17;18},
45658,45659,45660,45661,45662,45663,45664,45665,45711,45724,45778,45779,45785,45786,45820,45821,45965,46022),
_xlfn.LET(_xlpm.DD,
MAX(MIN($AX443,EOMONTH(BK$15,0))-MAX($AW443,BK$15),),
_xlfn.IFS(
AND(MONTH($AW443)=MONTH(BK$15),MONTH($AX443)&lt;&gt;MONTH(BK$15)),
NETWORKDAYS.INTL($AW443,$AW443+_xlpm.DD,1,_xlpm.VD),
AND(MONTH($AW443)&lt;&gt;MONTH(BK$15),MONTH($AX443)=MONTH(BK$15)),
NETWORKDAYS.INTL(($AX443)-_xlpm.DD,$AX443,1,_xlpm.VD),
AND(MONTH($AW443)&lt;MONTH(BK$15),MONTH($AX443)&gt;MONTH(BK$15)),
NETWORKDAYS.INTL((EOMONTH(BK$15-1,1))-_xlpm.DD,EOMONTH(BK$15-1,1),1,_xlpm.VD),
AND(MONTH($AW443)=MONTH(BK$15),MONTH($AX443)=MONTH(BK$15)),
NETWORKDAYS.INTL($AW443,$AX443,1,_xlpm.VD)))),0)),
$DH443="месяц",
$BP443*BK443,
$DH443="неделя",
$BP443*BK443/7*(ROUNDUP((DAY(EOMONTH(BK$15,0)))/4,0))),
0)</f>
        <v/>
      </c>
      <c r="CC443" s="125">
        <f>SUM($BQ443:$CB443)</f>
        <v/>
      </c>
      <c r="CD443" s="126">
        <f>SUM($EH443:$EH443)</f>
        <v/>
      </c>
      <c r="CE443" s="126">
        <f>$CD443*$AB443</f>
        <v/>
      </c>
      <c r="CF443" s="126">
        <f>SUM($EK443:$EK443)</f>
        <v/>
      </c>
      <c r="CG443" s="126">
        <f>$CF443*$AB443</f>
        <v/>
      </c>
      <c r="CH443" s="126">
        <f>SUM($CC443,$CE443,$CG443)</f>
        <v/>
      </c>
      <c r="CI443" s="126">
        <f>$CH443*(1+$CM443)</f>
        <v/>
      </c>
      <c r="CJ443" s="127" t="n">
        <v>0</v>
      </c>
      <c r="CK443" s="126">
        <f>SUM($CH443:$CH443)*(1+$CJ443)</f>
        <v/>
      </c>
      <c r="CL443" s="126">
        <f>SUM($CH443:$CH443)*(1+$CM443)</f>
        <v/>
      </c>
      <c r="CM443" s="59" t="inlineStr">
        <is>
          <t>20%</t>
        </is>
      </c>
      <c r="CN443" s="59" t="n"/>
      <c r="CO443" s="72" t="n"/>
      <c r="CP443" s="59" t="n"/>
      <c r="CQ443" s="73" t="n"/>
      <c r="CR443" s="73" t="n"/>
      <c r="CS443" s="73" t="n"/>
      <c r="CT443" s="72" t="n"/>
      <c r="CU443" s="79" t="inlineStr">
        <is>
          <t> </t>
        </is>
      </c>
      <c r="CV443" s="60" t="n"/>
      <c r="CW443" s="60" t="n"/>
      <c r="CX443" s="60" t="n"/>
      <c r="CY443" s="127">
        <f>IFERROR(($CC443-$EE443)/($EE443/(1-$DQ443)),0)</f>
        <v/>
      </c>
      <c r="CZ443" s="127">
        <f>IFERROR(1-$EI443/($CE443),0)</f>
        <v/>
      </c>
      <c r="DA443" s="127">
        <f>IFERROR(1-$EL443/($CG443),0)</f>
        <v/>
      </c>
      <c r="DB443" s="126">
        <f>ROUND(IFERROR(($CI443/(1+$CM443)-$EN443),0),2)</f>
        <v/>
      </c>
      <c r="DC443" s="128" t="n"/>
      <c r="DD443" s="125" t="n"/>
      <c r="DE443" s="75" t="n">
        <v>0</v>
      </c>
      <c r="DF443" s="128" t="n"/>
      <c r="DG443" s="125">
        <f>IF($DC443=0,0,$DD443*($DC443*100%-$DE443*$DF443))*SUM($AB443:$AB443)</f>
        <v/>
      </c>
      <c r="DH443" s="129" t="inlineStr">
        <is>
          <t>месяц</t>
        </is>
      </c>
      <c r="DI443" s="130">
        <f t="array" ref="DI443">IFERROR(
IF($ES443="LisChannel",
(ROUND(((INDEX({174.625;153.888888888889;130.972222222222},MATCH($AI443,{2;3;4}),0))*$AG443*$AI443),2)),0),0)</f>
        <v/>
      </c>
      <c r="DJ443" s="130">
        <f>
_xlfn.LET(_xlpm.X,
IFERROR(
IF($ES443="НовиковТВ",
(_xlfn.LET(_xlpm.NTV,
_xlfn.LET(_xlpm.MIN,350000,
IF(SUMIFS($DI:$DI,$ES:$ES,"НовиковТВ")&lt;=_xlpm.MIN,
(SUMIFS($DI:$DI,$ES:$ES,"НовиковТВ")/(COUNTIFS($ES:$ES,"НовиковТВ")))*_xlpm.MIN/SUMIFS($DI:$DI,$ES:$ES,"НовиковТВ"),
DI443)),
_xlpm.NTV+$DG443/(1-(1-(_xlpm.NTV)*(1-$DL443)*(1-$DM443)*(1-$DN443)*(1-$DO443)*(1-$DP443)/_xlpm.NTV))))/(1+$EP443),
$DI443+$DG443/(1-(1-($DI443)*(1-$DL443)*(1-$DM443)*(1-$DN443)*(1-$DO443)*(1-$DP443)/$DI443))),
0),
_xlpm.X*(1+$CM443)*(1+$CW443)-_xlpm.X*(1+$CM443)+_xlpm.X)</f>
        <v/>
      </c>
      <c r="DK443" s="125" t="inlineStr">
        <is>
          <t>послед.</t>
        </is>
      </c>
      <c r="DL443" s="63" t="n">
        <v>0</v>
      </c>
      <c r="DM443" s="63" t="n">
        <v>0</v>
      </c>
      <c r="DN443" s="63" t="n">
        <v>0</v>
      </c>
      <c r="DO443" s="63" t="n">
        <v>0</v>
      </c>
      <c r="DP443" s="63" t="n">
        <v>0</v>
      </c>
      <c r="DQ443" s="63">
        <f t="array" ref="DQ443">IFERROR(_xlfn.IFS(
$DK443="послед.",1-(1-$DL443)*(1-$DM443)*(1-$DN443)*(1-$DO443)*(1-$DP443),
$DK443="сумм.",$DL443+$DM443+$DN443+$DO443+$DP443),
0)</f>
        <v/>
      </c>
      <c r="DR443" s="125">
        <f t="array" ref="DR443">
IFERROR(
_xlfn.IFS(
$BL443=0,
0,
$BL443&gt;0,
_xlfn.IFS($DK443="послед.",
$DJ443*(1-$DL443)*(1-$DM443)*(1-$DN443)*(1-$DO443)*(1-$DP443),
$DK443="сумм.",
$DJ443*(1-($DL443+$DM443+$DN443+$DO443+$DP443)))),0)</f>
        <v/>
      </c>
      <c r="DS443" s="125">
        <f t="array" ref="DS443">
IFERROR(_xlfn.IFS(
$DH443="день_1",
$DR443*$BL443/($AX443-$AW443+1)*AZ443*(DAY(EOMONTH(AZ$15,0))),
$DH443="день_2",
$DR443/30*MAX(MIN($AX443,EOMONTH(AZ$15,0))-MAX($AW443,AZ$15)+1,),
$DH443="раб.день",
$DR443/30*(IFERROR(
_xlfn.LET(_xlpm.VD,
CHOOSE(
{1;2;3;4;5;6;7;8;9;10;11;12;13;14;15;16;17;18},
45658,45659,45660,45661,45662,45663,45664,45665,45711,45724,45778,45779,45785,45786,45820,45821,45965,46022),
_xlfn.LET(_xlpm.DD,
MAX(MIN($AX443,EOMONTH(AZ$15,0))-MAX($AW443,AZ$15),),
_xlfn.IFS(
AND(MONTH($AW443)=MONTH(AZ$15),MONTH($AX443)&lt;&gt;MONTH(AZ$15)),
NETWORKDAYS.INTL($AW443,$AW443+_xlpm.DD,1,_xlpm.VD),
AND(MONTH($AW443)&lt;&gt;MONTH(AZ$15),MONTH($AX443)=MONTH(AZ$15)),
NETWORKDAYS.INTL(($AX443)-_xlpm.DD,$AX443,1,_xlpm.VD),
AND(MONTH($AW443)&lt;MONTH(AZ$15),MONTH($AX443)&gt;MONTH(AZ$15)),
NETWORKDAYS.INTL((EOMONTH(AZ$15-1,1))-_xlpm.DD,EOMONTH(AZ$15-1,1),1,_xlpm.VD),
AND(MONTH($AW443)=MONTH(AZ$15),MONTH($AX443)=MONTH(AZ$15)),
NETWORKDAYS.INTL($AW443,$AX443,1,_xlpm.VD)))),0)),
$DH443="месяц",
$DR443*AZ443,
$DH443="неделя",
$DR443*AZ443/7*(ROUNDUP((DAY(EOMONTH(AZ$15,0)))/4,0))),
0)</f>
        <v/>
      </c>
      <c r="DT443" s="125">
        <f t="array" ref="DT443">
IFERROR(_xlfn.IFS(
$DH443="день_1",
$DR443*$BL443/($AX443-$AW443+1)*BA443*(DAY(EOMONTH(BA$15,0))),
$DH443="день_2",
$DR443/30*MAX(MIN($AX443,EOMONTH(BA$15,0))-MAX($AW443,BA$15)+1,),
$DH443="раб.день",
$DR443/30*(IFERROR(
_xlfn.LET(_xlpm.VD,
CHOOSE(
{1;2;3;4;5;6;7;8;9;10;11;12;13;14;15;16;17;18},
45658,45659,45660,45661,45662,45663,45664,45665,45711,45724,45778,45779,45785,45786,45820,45821,45965,46022),
_xlfn.LET(_xlpm.DD,
MAX(MIN($AX443,EOMONTH(BA$15,0))-MAX($AW443,BA$15),),
_xlfn.IFS(
AND(MONTH($AW443)=MONTH(BA$15),MONTH($AX443)&lt;&gt;MONTH(BA$15)),
NETWORKDAYS.INTL($AW443,$AW443+_xlpm.DD,1,_xlpm.VD),
AND(MONTH($AW443)&lt;&gt;MONTH(BA$15),MONTH($AX443)=MONTH(BA$15)),
NETWORKDAYS.INTL(($AX443)-_xlpm.DD,$AX443,1,_xlpm.VD),
AND(MONTH($AW443)&lt;MONTH(BA$15),MONTH($AX443)&gt;MONTH(BA$15)),
NETWORKDAYS.INTL((EOMONTH(BA$15-1,1))-_xlpm.DD,EOMONTH(BA$15-1,1),1,_xlpm.VD),
AND(MONTH($AW443)=MONTH(BA$15),MONTH($AX443)=MONTH(BA$15)),
NETWORKDAYS.INTL($AW443,$AX443,1,_xlpm.VD)))),0)),
$DH443="месяц",
$DR443*BA443,
$DH443="неделя",
$DR443*BA443/7*(ROUNDUP((DAY(EOMONTH(BA$15,0)))/4,0))),
0)</f>
        <v/>
      </c>
      <c r="DU443" s="125">
        <f t="array" ref="DU443">
IFERROR(_xlfn.IFS(
$DH443="день_1",
$DR443*$BL443/($AX443-$AW443+1)*BB443*(DAY(EOMONTH(BB$15,0))),
$DH443="день_2",
$DR443/30*MAX(MIN($AX443,EOMONTH(BB$15,0))-MAX($AW443,BB$15)+1,),
$DH443="раб.день",
$DR443/30*(IFERROR(
_xlfn.LET(_xlpm.VD,
CHOOSE(
{1;2;3;4;5;6;7;8;9;10;11;12;13;14;15;16;17;18},
45658,45659,45660,45661,45662,45663,45664,45665,45711,45724,45778,45779,45785,45786,45820,45821,45965,46022),
_xlfn.LET(_xlpm.DD,
MAX(MIN($AX443,EOMONTH(BB$15,0))-MAX($AW443,BB$15),),
_xlfn.IFS(
AND(MONTH($AW443)=MONTH(BB$15),MONTH($AX443)&lt;&gt;MONTH(BB$15)),
NETWORKDAYS.INTL($AW443,$AW443+_xlpm.DD,1,_xlpm.VD),
AND(MONTH($AW443)&lt;&gt;MONTH(BB$15),MONTH($AX443)=MONTH(BB$15)),
NETWORKDAYS.INTL(($AX443)-_xlpm.DD,$AX443,1,_xlpm.VD),
AND(MONTH($AW443)&lt;MONTH(BB$15),MONTH($AX443)&gt;MONTH(BB$15)),
NETWORKDAYS.INTL((EOMONTH(BB$15-1,1))-_xlpm.DD,EOMONTH(BB$15-1,1),1,_xlpm.VD),
AND(MONTH($AW443)=MONTH(BB$15),MONTH($AX443)=MONTH(BB$15)),
NETWORKDAYS.INTL($AW443,$AX443,1,_xlpm.VD)))),0)),
$DH443="месяц",
$DR443*BB443,
$DH443="неделя",
$DR443*BB443/7*(ROUNDUP((DAY(EOMONTH(BB$15,0)))/4,0))),
0)</f>
        <v/>
      </c>
      <c r="DV443" s="125">
        <f t="array" ref="DV443">
IFERROR(_xlfn.IFS(
$DH443="день_1",
$DR443*$BL443/($AX443-$AW443+1)*BC443*(DAY(EOMONTH(BC$15,0))),
$DH443="день_2",
$DR443/30*MAX(MIN($AX443,EOMONTH(BC$15,0))-MAX($AW443,BC$15)+1,),
$DH443="раб.день",
$DR443/30*(IFERROR(
_xlfn.LET(_xlpm.VD,
CHOOSE(
{1;2;3;4;5;6;7;8;9;10;11;12;13;14;15;16;17;18},
45658,45659,45660,45661,45662,45663,45664,45665,45711,45724,45778,45779,45785,45786,45820,45821,45965,46022),
_xlfn.LET(_xlpm.DD,
MAX(MIN($AX443,EOMONTH(BC$15,0))-MAX($AW443,BC$15),),
_xlfn.IFS(
AND(MONTH($AW443)=MONTH(BC$15),MONTH($AX443)&lt;&gt;MONTH(BC$15)),
NETWORKDAYS.INTL($AW443,$AW443+_xlpm.DD,1,_xlpm.VD),
AND(MONTH($AW443)&lt;&gt;MONTH(BC$15),MONTH($AX443)=MONTH(BC$15)),
NETWORKDAYS.INTL(($AX443)-_xlpm.DD,$AX443,1,_xlpm.VD),
AND(MONTH($AW443)&lt;MONTH(BC$15),MONTH($AX443)&gt;MONTH(BC$15)),
NETWORKDAYS.INTL((EOMONTH(BC$15-1,1))-_xlpm.DD,EOMONTH(BC$15-1,1),1,_xlpm.VD),
AND(MONTH($AW443)=MONTH(BC$15),MONTH($AX443)=MONTH(BC$15)),
NETWORKDAYS.INTL($AW443,$AX443,1,_xlpm.VD)))),0)),
$DH443="месяц",
$DR443*BC443,
$DH443="неделя",
$DR443*BC443/7*(ROUNDUP((DAY(EOMONTH(BC$15,0)))/4,0))),
0)</f>
        <v/>
      </c>
      <c r="DW443" s="125">
        <f t="array" ref="DW443">
IFERROR(_xlfn.IFS(
$DH443="день_1",
$DR443*$BL443/($AX443-$AW443+1)*BD443*(DAY(EOMONTH(BD$15,0))),
$DH443="день_2",
$DR443/30*MAX(MIN($AX443,EOMONTH(BD$15,0))-MAX($AW443,BD$15)+1,),
$DH443="раб.день",
$DR443/30*(IFERROR(
_xlfn.LET(_xlpm.VD,
CHOOSE(
{1;2;3;4;5;6;7;8;9;10;11;12;13;14;15;16;17;18},
45658,45659,45660,45661,45662,45663,45664,45665,45711,45724,45778,45779,45785,45786,45820,45821,45965,46022),
_xlfn.LET(_xlpm.DD,
MAX(MIN($AX443,EOMONTH(BD$15,0))-MAX($AW443,BD$15),),
_xlfn.IFS(
AND(MONTH($AW443)=MONTH(BD$15),MONTH($AX443)&lt;&gt;MONTH(BD$15)),
NETWORKDAYS.INTL($AW443,$AW443+_xlpm.DD,1,_xlpm.VD),
AND(MONTH($AW443)&lt;&gt;MONTH(BD$15),MONTH($AX443)=MONTH(BD$15)),
NETWORKDAYS.INTL(($AX443)-_xlpm.DD,$AX443,1,_xlpm.VD),
AND(MONTH($AW443)&lt;MONTH(BD$15),MONTH($AX443)&gt;MONTH(BD$15)),
NETWORKDAYS.INTL((EOMONTH(BD$15-1,1))-_xlpm.DD,EOMONTH(BD$15-1,1),1,_xlpm.VD),
AND(MONTH($AW443)=MONTH(BD$15),MONTH($AX443)=MONTH(BD$15)),
NETWORKDAYS.INTL($AW443,$AX443,1,_xlpm.VD)))),0)),
$DH443="месяц",
$DR443*BD443,
$DH443="неделя",
$DR443*BD443/7*(ROUNDUP((DAY(EOMONTH(BD$15,0)))/4,0))),
0)</f>
        <v/>
      </c>
      <c r="DX443" s="125">
        <f t="array" ref="DX443">
IFERROR(_xlfn.IFS(
$DH443="день_1",
$DR443*$BL443/($AX443-$AW443+1)*BE443*(DAY(EOMONTH(BE$15,0))),
$DH443="день_2",
$DR443/30*MAX(MIN($AX443,EOMONTH(BE$15,0))-MAX($AW443,BE$15)+1,),
$DH443="раб.день",
$DR443/30*(IFERROR(
_xlfn.LET(_xlpm.VD,
CHOOSE(
{1;2;3;4;5;6;7;8;9;10;11;12;13;14;15;16;17;18},
45658,45659,45660,45661,45662,45663,45664,45665,45711,45724,45778,45779,45785,45786,45820,45821,45965,46022),
_xlfn.LET(_xlpm.DD,
MAX(MIN($AX443,EOMONTH(BE$15,0))-MAX($AW443,BE$15),),
_xlfn.IFS(
AND(MONTH($AW443)=MONTH(BE$15),MONTH($AX443)&lt;&gt;MONTH(BE$15)),
NETWORKDAYS.INTL($AW443,$AW443+_xlpm.DD,1,_xlpm.VD),
AND(MONTH($AW443)&lt;&gt;MONTH(BE$15),MONTH($AX443)=MONTH(BE$15)),
NETWORKDAYS.INTL(($AX443)-_xlpm.DD,$AX443,1,_xlpm.VD),
AND(MONTH($AW443)&lt;MONTH(BE$15),MONTH($AX443)&gt;MONTH(BE$15)),
NETWORKDAYS.INTL((EOMONTH(BE$15-1,1))-_xlpm.DD,EOMONTH(BE$15-1,1),1,_xlpm.VD),
AND(MONTH($AW443)=MONTH(BE$15),MONTH($AX443)=MONTH(BE$15)),
NETWORKDAYS.INTL($AW443,$AX443,1,_xlpm.VD)))),0)),
$DH443="месяц",
$DR443*BE443,
$DH443="неделя",
$DR443*BE443/7*(ROUNDUP((DAY(EOMONTH(BE$15,0)))/4,0))),
0)</f>
        <v/>
      </c>
      <c r="DY443" s="125">
        <f t="array" ref="DY443">
IFERROR(_xlfn.IFS(
$DH443="день_1",
$DR443*$BL443/($AX443-$AW443+1)*BF443*(DAY(EOMONTH(BF$15,0))),
$DH443="день_2",
$DR443/30*MAX(MIN($AX443,EOMONTH(BF$15,0))-MAX($AW443,BF$15)+1,),
$DH443="раб.день",
$DR443/30*(IFERROR(
_xlfn.LET(_xlpm.VD,
CHOOSE(
{1;2;3;4;5;6;7;8;9;10;11;12;13;14;15;16;17;18},
45658,45659,45660,45661,45662,45663,45664,45665,45711,45724,45778,45779,45785,45786,45820,45821,45965,46022),
_xlfn.LET(_xlpm.DD,
MAX(MIN($AX443,EOMONTH(BF$15,0))-MAX($AW443,BF$15),),
_xlfn.IFS(
AND(MONTH($AW443)=MONTH(BF$15),MONTH($AX443)&lt;&gt;MONTH(BF$15)),
NETWORKDAYS.INTL($AW443,$AW443+_xlpm.DD,1,_xlpm.VD),
AND(MONTH($AW443)&lt;&gt;MONTH(BF$15),MONTH($AX443)=MONTH(BF$15)),
NETWORKDAYS.INTL(($AX443)-_xlpm.DD,$AX443,1,_xlpm.VD),
AND(MONTH($AW443)&lt;MONTH(BF$15),MONTH($AX443)&gt;MONTH(BF$15)),
NETWORKDAYS.INTL((EOMONTH(BF$15-1,1))-_xlpm.DD,EOMONTH(BF$15-1,1),1,_xlpm.VD),
AND(MONTH($AW443)=MONTH(BF$15),MONTH($AX443)=MONTH(BF$15)),
NETWORKDAYS.INTL($AW443,$AX443,1,_xlpm.VD)))),0)),
$DH443="месяц",
$DR443*BF443,
$DH443="неделя",
$DR443*BF443/7*(ROUNDUP((DAY(EOMONTH(BF$15,0)))/4,0))),
0)</f>
        <v/>
      </c>
      <c r="DZ443" s="125">
        <f t="array" ref="DZ443">
IFERROR(_xlfn.IFS(
$DH443="день_1",
$DR443*$BL443/($AX443-$AW443+1)*BG443*(DAY(EOMONTH(BG$15,0))),
$DH443="день_2",
$DR443/30*MAX(MIN($AX443,EOMONTH(BG$15,0))-MAX($AW443,BG$15)+1,),
$DH443="раб.день",
$DR443/30*(IFERROR(
_xlfn.LET(_xlpm.VD,
CHOOSE(
{1;2;3;4;5;6;7;8;9;10;11;12;13;14;15;16;17;18},
45658,45659,45660,45661,45662,45663,45664,45665,45711,45724,45778,45779,45785,45786,45820,45821,45965,46022),
_xlfn.LET(_xlpm.DD,
MAX(MIN($AX443,EOMONTH(BG$15,0))-MAX($AW443,BG$15),),
_xlfn.IFS(
AND(MONTH($AW443)=MONTH(BG$15),MONTH($AX443)&lt;&gt;MONTH(BG$15)),
NETWORKDAYS.INTL($AW443,$AW443+_xlpm.DD,1,_xlpm.VD),
AND(MONTH($AW443)&lt;&gt;MONTH(BG$15),MONTH($AX443)=MONTH(BG$15)),
NETWORKDAYS.INTL(($AX443)-_xlpm.DD,$AX443,1,_xlpm.VD),
AND(MONTH($AW443)&lt;MONTH(BG$15),MONTH($AX443)&gt;MONTH(BG$15)),
NETWORKDAYS.INTL((EOMONTH(BG$15-1,1))-_xlpm.DD,EOMONTH(BG$15-1,1),1,_xlpm.VD),
AND(MONTH($AW443)=MONTH(BG$15),MONTH($AX443)=MONTH(BG$15)),
NETWORKDAYS.INTL($AW443,$AX443,1,_xlpm.VD)))),0)),
$DH443="месяц",
$DR443*BG443,
$DH443="неделя",
$DR443*BG443/7*(ROUNDUP((DAY(EOMONTH(BG$15,0)))/4,0))),
0)</f>
        <v/>
      </c>
      <c r="EA443" s="125">
        <f t="array" ref="EA443">
IFERROR(_xlfn.IFS(
$DH443="день_1",
$DR443*$BL443/($AX443-$AW443+1)*BH443*(DAY(EOMONTH(BH$15,0))),
$DH443="день_2",
$DR443/30*MAX(MIN($AX443,EOMONTH(BH$15,0))-MAX($AW443,BH$15)+1,),
$DH443="раб.день",
$DR443/30*(IFERROR(
_xlfn.LET(_xlpm.VD,
CHOOSE(
{1;2;3;4;5;6;7;8;9;10;11;12;13;14;15;16;17;18},
45658,45659,45660,45661,45662,45663,45664,45665,45711,45724,45778,45779,45785,45786,45820,45821,45965,46022),
_xlfn.LET(_xlpm.DD,
MAX(MIN($AX443,EOMONTH(BH$15,0))-MAX($AW443,BH$15),),
_xlfn.IFS(
AND(MONTH($AW443)=MONTH(BH$15),MONTH($AX443)&lt;&gt;MONTH(BH$15)),
NETWORKDAYS.INTL($AW443,$AW443+_xlpm.DD,1,_xlpm.VD),
AND(MONTH($AW443)&lt;&gt;MONTH(BH$15),MONTH($AX443)=MONTH(BH$15)),
NETWORKDAYS.INTL(($AX443)-_xlpm.DD,$AX443,1,_xlpm.VD),
AND(MONTH($AW443)&lt;MONTH(BH$15),MONTH($AX443)&gt;MONTH(BH$15)),
NETWORKDAYS.INTL((EOMONTH(BH$15-1,1))-_xlpm.DD,EOMONTH(BH$15-1,1),1,_xlpm.VD),
AND(MONTH($AW443)=MONTH(BH$15),MONTH($AX443)=MONTH(BH$15)),
NETWORKDAYS.INTL($AW443,$AX443,1,_xlpm.VD)))),0)),
$DH443="месяц",
$DR443*BH443,
$DH443="неделя",
$DR443*BH443/7*(ROUNDUP((DAY(EOMONTH(BH$15,0)))/4,0))),
0)</f>
        <v/>
      </c>
      <c r="EB443" s="125">
        <f t="array" ref="EB443">
IFERROR(_xlfn.IFS(
$DH443="день_1",
$DR443*$BL443/($AX443-$AW443+1)*BI443*(DAY(EOMONTH(BI$15,0))),
$DH443="день_2",
$DR443/30*MAX(MIN($AX443,EOMONTH(BI$15,0))-MAX($AW443,BI$15)+1,),
$DH443="раб.день",
$DR443/30*(IFERROR(
_xlfn.LET(_xlpm.VD,
CHOOSE(
{1;2;3;4;5;6;7;8;9;10;11;12;13;14;15;16;17;18},
45658,45659,45660,45661,45662,45663,45664,45665,45711,45724,45778,45779,45785,45786,45820,45821,45965,46022),
_xlfn.LET(_xlpm.DD,
MAX(MIN($AX443,EOMONTH(BI$15,0))-MAX($AW443,BI$15),),
_xlfn.IFS(
AND(MONTH($AW443)=MONTH(BI$15),MONTH($AX443)&lt;&gt;MONTH(BI$15)),
NETWORKDAYS.INTL($AW443,$AW443+_xlpm.DD,1,_xlpm.VD),
AND(MONTH($AW443)&lt;&gt;MONTH(BI$15),MONTH($AX443)=MONTH(BI$15)),
NETWORKDAYS.INTL(($AX443)-_xlpm.DD,$AX443,1,_xlpm.VD),
AND(MONTH($AW443)&lt;MONTH(BI$15),MONTH($AX443)&gt;MONTH(BI$15)),
NETWORKDAYS.INTL((EOMONTH(BI$15-1,1))-_xlpm.DD,EOMONTH(BI$15-1,1),1,_xlpm.VD),
AND(MONTH($AW443)=MONTH(BI$15),MONTH($AX443)=MONTH(BI$15)),
NETWORKDAYS.INTL($AW443,$AX443,1,_xlpm.VD)))),0)),
$DH443="месяц",
$DR443*BI443,
$DH443="неделя",
$DR443*BI443/7*(ROUNDUP((DAY(EOMONTH(BI$15,0)))/4,0))),
0)</f>
        <v/>
      </c>
      <c r="EC443" s="125">
        <f t="array" ref="EC443">
IFERROR(_xlfn.IFS(
$DH443="день_1",
$DR443*$BL443/($AX443-$AW443+1)*BJ443*(DAY(EOMONTH(BJ$15,0))),
$DH443="день_2",
$DR443/30*MAX(MIN($AX443,EOMONTH(BJ$15,0))-MAX($AW443,BJ$15)+1,),
$DH443="раб.день",
$DR443/30*(IFERROR(
_xlfn.LET(_xlpm.VD,
CHOOSE(
{1;2;3;4;5;6;7;8;9;10;11;12;13;14;15;16;17;18},
45658,45659,45660,45661,45662,45663,45664,45665,45711,45724,45778,45779,45785,45786,45820,45821,45965,46022),
_xlfn.LET(_xlpm.DD,
MAX(MIN($AX443,EOMONTH(BJ$15,0))-MAX($AW443,BJ$15),),
_xlfn.IFS(
AND(MONTH($AW443)=MONTH(BJ$15),MONTH($AX443)&lt;&gt;MONTH(BJ$15)),
NETWORKDAYS.INTL($AW443,$AW443+_xlpm.DD,1,_xlpm.VD),
AND(MONTH($AW443)&lt;&gt;MONTH(BJ$15),MONTH($AX443)=MONTH(BJ$15)),
NETWORKDAYS.INTL(($AX443)-_xlpm.DD,$AX443,1,_xlpm.VD),
AND(MONTH($AW443)&lt;MONTH(BJ$15),MONTH($AX443)&gt;MONTH(BJ$15)),
NETWORKDAYS.INTL((EOMONTH(BJ$15-1,1))-_xlpm.DD,EOMONTH(BJ$15-1,1),1,_xlpm.VD),
AND(MONTH($AW443)=MONTH(BJ$15),MONTH($AX443)=MONTH(BJ$15)),
NETWORKDAYS.INTL($AW443,$AX443,1,_xlpm.VD)))),0)),
$DH443="месяц",
$DR443*BJ443,
$DH443="неделя",
$DR443*BJ443/7*(ROUNDUP((DAY(EOMONTH(BJ$15,0)))/4,0))),
0)</f>
        <v/>
      </c>
      <c r="ED443" s="125">
        <f t="array" ref="ED443">
IFERROR(_xlfn.IFS(
$DH443="день_1",
$DR443*$BL443/($AX443-$AW443+1)*BK443*(DAY(EOMONTH(BK$15,0))),
$DH443="день_2",
$DR443/30*MAX(MIN($AX443,EOMONTH(BK$15,0))-MAX($AW443,BK$15)+1,),
$DH443="раб.день",
$DR443/30*(IFERROR(
_xlfn.LET(_xlpm.VD,
CHOOSE(
{1;2;3;4;5;6;7;8;9;10;11;12;13;14;15;16;17;18},
45658,45659,45660,45661,45662,45663,45664,45665,45711,45724,45778,45779,45785,45786,45820,45821,45965,46022),
_xlfn.LET(_xlpm.DD,
MAX(MIN($AX443,EOMONTH(BK$15,0))-MAX($AW443,BK$15),),
_xlfn.IFS(
AND(MONTH($AW443)=MONTH(BK$15),MONTH($AX443)&lt;&gt;MONTH(BK$15)),
NETWORKDAYS.INTL($AW443,$AW443+_xlpm.DD,1,_xlpm.VD),
AND(MONTH($AW443)&lt;&gt;MONTH(BK$15),MONTH($AX443)=MONTH(BK$15)),
NETWORKDAYS.INTL(($AX443)-_xlpm.DD,$AX443,1,_xlpm.VD),
AND(MONTH($AW443)&lt;MONTH(BK$15),MONTH($AX443)&gt;MONTH(BK$15)),
NETWORKDAYS.INTL((EOMONTH(BK$15-1,1))-_xlpm.DD,EOMONTH(BK$15-1,1),1,_xlpm.VD),
AND(MONTH($AW443)=MONTH(BK$15),MONTH($AX443)=MONTH(BK$15)),
NETWORKDAYS.INTL($AW443,$AX443,1,_xlpm.VD)))),0)),
$DH443="месяц",
$DR443*BK443,
$DH443="неделя",
$DR443*BK443/7*(ROUNDUP((DAY(EOMONTH(BK$15,0)))/4,0))),
0)</f>
        <v/>
      </c>
      <c r="EE443" s="125">
        <f>SUM($DS443,$DT443,$DU443,$DV443,$DW443,$DX443,$DY443,$DZ443,$EA443,$EB443,$EC443,$ED443)</f>
        <v/>
      </c>
      <c r="EF443" s="125">
        <f>IFERROR(ROUND($EE443*(1+$EP443),2),0)</f>
        <v/>
      </c>
      <c r="EG443" s="128" t="n">
        <v>1</v>
      </c>
      <c r="EH443" s="126" t="n">
        <v>0</v>
      </c>
      <c r="EI443" s="126">
        <f>ROUND(SUM($EH443:$EH443)*SUM($AB443:$AB443)*$EG443,2)</f>
        <v/>
      </c>
      <c r="EJ443" s="126">
        <f>ROUND($EI443*(1+$EP443),2)</f>
        <v/>
      </c>
      <c r="EK443" s="126" t="n">
        <v>0</v>
      </c>
      <c r="EL443" s="126">
        <f>ROUND(SUM($EK443:$EK443)*SUM($AB443:$AB443)*$EG443,2)</f>
        <v/>
      </c>
      <c r="EM443" s="126">
        <f>ROUND($EL443*(1+$EP443),2)</f>
        <v/>
      </c>
      <c r="EN443" s="126">
        <f>SUM($EE443,$EI443,$EL443)</f>
        <v/>
      </c>
      <c r="EO443" s="126">
        <f>SUM($EF443,$EJ443,$EM443)</f>
        <v/>
      </c>
      <c r="EP443" s="59" t="inlineStr">
        <is>
          <t>20%</t>
        </is>
      </c>
      <c r="EQ443" s="59" t="n"/>
      <c r="ER443" s="60">
        <f t="array" ref="ER443">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MATCH(ES443,
{"AMS";"RussOutdoor";"HD Outdoor";"Ingroup";"IQ";"Ledproduction";"LisChannel";"Logic";"Media-PPL";"NovikovTV | НовиковТВ";"SMA";"SOK";"КрокусТВ | CrocusTV | IndoorTV";"Сити";"ТЯК Москва"},
0)),"")</f>
        <v/>
      </c>
      <c r="ES443" s="60" t="n"/>
      <c r="ET443" s="60">
        <f t="array" ref="ET443">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MATCH(ES443,
{"AMS";"RussOutdoor";"HD Outdoor";"Ingroup";"IQ";"Ledproduction";"LisChannel";"Logic";"Media-PPL";"NovikovTV | НовиковТВ";"SMA";"SOK";"КрокусТВ | CrocusTV | IndoorTV";"Сити";"ТЯК Москва"},
0)),"")</f>
        <v/>
      </c>
      <c r="EU443" s="60" t="n"/>
      <c r="EV443" s="60" t="n"/>
      <c r="EX443" s="110">
        <f t="array" ref="EX443">
($AR443/30
+N("ТРАФИК ПЛОЩАДКИ"))*
(IFERROR(
_xlfn.LET(
_xlpm.GPR,
HLOOKUP($L443,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(MATCH($T443,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IF($Q443="цифровой",_xlpm.GPR/$AG443,_xlpm.GPR/60)),
0)
+N("DWELL TIME"))*
(IF($AB443=0,0,IF($AB443=1,0.3,IF($AB443=2,0.5,IF($AB443&gt;2,1))))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_xlfn.IFS($AC443="да",1.2,$AC443="нет",1)*
_xlfn.IFS($AD443="да",1.2,$AD443="нет",1)*
IF(R443="статический",1,1.2)*
$X443*
INDEX(
{1.2;1;1.2;1.2;1;1.2;1.2;1.2;1.2;1.2;1.2;1;1.2;1.2;1.2;1.2;1;1;1.2;1.2;1.2;1;1;1;1;1.2;1.2;1.2;1.2;1;1;1;1;1.2;1.2;1.2;1.2;1.2;1.2;1.2;1.2;1;1;1.2;1;1;1;1;1.5;1;1;1.5;1.5;1.2},
MATCH($Q443,_xlpm.MI,0)))&gt;{0.02;0.04;0.06;0.1;0.2;0.4;0.6;0.8;1;2;4;6})),
{0;1;2;3;4;5;6;7;8;9;10;11;12},
0)))
+N("КОЭФФИЦИЕНТ КОНТАКТА"))))*
(_xlfn.IFS($X443&lt;0.1,$X443/1000,$X443&gt;25,5.2,AND($X443&gt;=0.1,$X443&lt;=25),(($X443*2+0.1)/10)*($X443/10)))*
IFERROR((_xlfn.LET(
_xlpm.MA,
{0;0.8;0.85;0.9;0.95;1},
_xlpm.MAA,
{0;1;2;3;4;5},
INDEX(_xlpm.MA,MATCH(SUMPRODUCT(--((IF(ROUND(_xlpm.MAA,1)&gt;5,5,ROUND($AB443,1)))&gt;{0;1;2;3;4;5})),_xlpm.MAA,0)))
+N("КОЭФФИЦИЕНТ КОЛ-ВО КОНСТРУКЦИЙ")),1)*
$AB443,0))*
(IF($Q443="цифровой",$AG443/15*$AI443,1)
+N("ДЛЯ ЦИФРЫ"))</f>
        <v/>
      </c>
      <c r="EY443" s="110">
        <f>IFERROR(EX443*AY443,0)</f>
        <v/>
      </c>
      <c r="EZ443" s="131">
        <f>IFERROR(DP443/EY443*1000,0)</f>
        <v/>
      </c>
      <c r="FA443" s="112">
        <f>IFERROR(FC443/FB443,0)</f>
        <v/>
      </c>
      <c r="FB443" s="112">
        <f>IFERROR((FC443/(EY443/FF443*#REF!))*0.825,0)</f>
        <v/>
      </c>
      <c r="FC443" s="112">
        <f>IFERROR(((EX443*30/AR443)*100)/30,0)</f>
        <v/>
      </c>
      <c r="FD443" s="112">
        <f>IFERROR(EY443/G443*100%,0)</f>
        <v/>
      </c>
      <c r="FE443" s="112">
        <f>IFERROR(FD443/FC443*100%,0)</f>
        <v/>
      </c>
      <c r="FF443" s="110">
        <f>IFERROR(AR443/30*AY443,0)</f>
        <v/>
      </c>
    </row>
    <row r="444" ht="13" customHeight="1">
      <c r="A444" s="59" t="n"/>
      <c r="B444" s="60" t="n"/>
      <c r="C444" s="60" t="n"/>
      <c r="D444" s="60">
        <f t="array" ref="D444">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MATCH($E444,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44" s="60">
        <f t="array" ref="E444">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MATCH($F444,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44" s="60" t="inlineStr"/>
      <c r="G444" s="60" t="n"/>
      <c r="H444" s="60">
        <f t="array" ref="H444">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MATCH($I444,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44" s="60" t="n"/>
      <c r="J444" s="60" t="n"/>
      <c r="K444" s="60" t="n"/>
      <c r="L444" s="60" t="n"/>
      <c r="M444" s="60" t="n"/>
      <c r="N444" s="60" t="n"/>
      <c r="O444" s="60" t="n"/>
      <c r="P444" s="60">
        <f t="array" ref="P444">
_xlfn.IFS(
ISNUMBER(MATCH($Q444,{"шелфбаннер","разделитель","монетница","чековая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ISNUMBER(MATCH($Q444,{"LED/LCD","видеокулер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ISNUMBER(MATCH($Q444,{"автомобиль","машина","выставочное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ISNUMBER(MATCH($Q444,{"билборд","лифтовая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ISNUMBER(MATCH($Q444,{"навигация","подвесной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ISNUMBER(MATCH($Q444,{"движущаяся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ISNUMBER(MATCH($Q444,{"каталог","журнал"},)),
"Пресса",
$Q444="","")</f>
        <v/>
      </c>
      <c r="Q444" s="60" t="n"/>
      <c r="R444" s="60">
        <f t="array" ref="R444">
IFERROR(
_xlfn.IFS(
OR(ISNUMBER(MATCH($Q444,{"экспозиция","макет","стенд","автостенд","авто стенд","выставочное пространство","выставочные стенды","модульные выставочные стенды","3Д конструкция","3D конструкция"},)),P444="Экспонирование"),
"нестандартный",
ISNUMBER(MATCH($Q444,{"скроллер","призматрон"},)),
"динамический",
$P444="Видео",
"цифровой",
OR($P444="Пресса",$P444="Щит",$P444="POSm",$P444="Подвес",$P444="Брендирование/оклейка"),
"статический"),"")</f>
        <v/>
      </c>
      <c r="S444" s="59" t="n"/>
      <c r="T444" s="60" t="n"/>
      <c r="U444" s="60" t="n"/>
      <c r="V444" s="60">
        <f>
IF(P444="Видео",
"цифровой постер/ролик",
IF(ISNUMBER(MATCH(Q444,{"короб световой","короб световой | лайтбокс","короб световой | кристалайт","лайтбокс","лайт бокс","кристалайт","LB","lightbox"},)),
"бэклит",
IF(P444="Брендирование/оклейка",
"перфарированная пленка/самоклейка",
IF(P444="Экспонирование",
"под запрос",
IF(P444="Подвес",
"баннер/ткань",
"")))))</f>
        <v/>
      </c>
      <c r="W444" s="59" t="n"/>
      <c r="X444" s="59" t="n"/>
      <c r="Y444" s="59" t="n"/>
      <c r="Z444" s="61" t="n"/>
      <c r="AA444" s="61" t="n"/>
      <c r="AB444" s="61">
        <f>IF(BL444&gt;0,Z444,0)</f>
        <v/>
      </c>
      <c r="AC444" s="59" t="n"/>
      <c r="AD444" s="59" t="n"/>
      <c r="AE444" s="59" t="n"/>
      <c r="AF444" s="59" t="n"/>
      <c r="AG444" s="59" t="n"/>
      <c r="AH444" s="59" t="n"/>
      <c r="AI444" s="59" t="n"/>
      <c r="AJ444" s="59" t="n"/>
      <c r="AK444" s="59" t="n"/>
      <c r="AL444" s="62">
        <f>IFERROR(IF(OR(R444="статический",R444="динамический",R444="нестандартный",R444="",R444=""),"-",IF(AND(AH444="-",AI444="-"),"-",AK444*3600/AH444*AI444)),"-")</f>
        <v/>
      </c>
      <c r="AM444" s="62">
        <f>IFERROR(IF(OR(R444="статический",R444="динамический",R444="",R444="", R444="BTL",R444="нестандартный"),"-",AG444*AI444*AL444/60),"-")</f>
        <v/>
      </c>
      <c r="AN444" s="63">
        <f>IFERROR(IF(AH444="","-",AG444*AI444/AH444),"-")</f>
        <v/>
      </c>
      <c r="AO444" s="59">
        <f>IFERROR(IF(OR($R444="статический",$R444="динамический",$R444="",$R444="",$R444="BTL",$R444="нестандартный"),"-",$AL444*$AY444),"-")</f>
        <v/>
      </c>
      <c r="AP444" s="62">
        <f>IFERROR(IF(OR($R444="статический",$R444="динамический",$R444="",$R444="",$R444="BTL",$R444="нестандартный"),"-",$AM444*AY444),"-")</f>
        <v/>
      </c>
      <c r="AQ444" s="64" t="n"/>
      <c r="AR444" s="61" t="n"/>
      <c r="AS444" s="61" t="n"/>
      <c r="AT444" s="61" t="n"/>
      <c r="AU444" s="65" t="n"/>
      <c r="AV444" s="124">
        <f>IFERROR(DR444/AT444*1000,"n/a")</f>
        <v/>
      </c>
      <c r="AW444" s="67" t="n"/>
      <c r="AX444" s="67" t="n"/>
      <c r="AY444" s="43">
        <f>IFERROR(IF(OR($AW444="",$AX444=""),"",_xlfn.DAYS($AX444+1,$AW444)),"")</f>
        <v/>
      </c>
      <c r="AZ444" s="68">
        <f t="array" ref="AZ444">
_xlfn.LET(_xlpm.COEFF,
IF($AW444+$AX444=0,0,IF(MAX(MIN($AX444,EOMONTH(AZ$15,0))-MAX($AW444,AZ$15)+1,)&gt;0,1,0)),
_xlfn.IFS(
$ES444="LisChannel",
_xlpm.COEFF*
INDEX({1;1;1.2;1.2;1;1;1;1;1.2;1.2;1.2;1.2},
MATCH(MONTH(AZ$15),
{1,2,3,4,5,6,7,8,9,10,11,12})),
CONCATENATE($ES444," ",$L444)="RussOutdoor метро",
_xlpm.COEFF*
INDEX({0.8;0.9;1.1;1.1;1;1;1;1;1.1;1.1;1.1;1.1},
MATCH(MONTH(AZ$15),
{1,2,3,4,5,6,7,8,9,10,11,12})),
$ES444&lt;&gt;"LisChannel",
_xlpm.COEFF,
$ES444&lt;&gt;"RussOutdoor",
_xlpm.COEFF))</f>
        <v/>
      </c>
      <c r="BA444" s="68">
        <f t="array" ref="BA444">
_xlfn.LET(_xlpm.COEFF,
IF($AW444+$AX444=0,0,IF(MAX(MIN($AX444,EOMONTH(BA$15,0))-MAX($AW444,BA$15)+1,)&gt;0,1,0)),
_xlfn.IFS(
$ES444="LisChannel",
_xlpm.COEFF*
INDEX({1;1;1.2;1.2;1;1;1;1;1.2;1.2;1.2;1.2},
MATCH(MONTH(BA$15),
{1,2,3,4,5,6,7,8,9,10,11,12})),
CONCATENATE($ES444," ",$L444)="RussOutdoor метро",
_xlpm.COEFF*
INDEX({0.8;0.9;1.1;1.1;1;1;1;1;1.1;1.1;1.1;1.1},
MATCH(MONTH(BA$15),
{1,2,3,4,5,6,7,8,9,10,11,12})),
$ES444&lt;&gt;"LisChannel",
_xlpm.COEFF,
$ES444&lt;&gt;"RussOutdoor",
_xlpm.COEFF))</f>
        <v/>
      </c>
      <c r="BB444" s="68">
        <f t="array" ref="BB444">
_xlfn.LET(_xlpm.COEFF,
IF($AW444+$AX444=0,0,IF(MAX(MIN($AX444,EOMONTH(BB$15,0))-MAX($AW444,BB$15)+1,)&gt;0,1,0)),
_xlfn.IFS(
$ES444="LisChannel",
_xlpm.COEFF*
INDEX({1;1;1.2;1.2;1;1;1;1;1.2;1.2;1.2;1.2},
MATCH(MONTH(BB$15),
{1,2,3,4,5,6,7,8,9,10,11,12})),
CONCATENATE($ES444," ",$L444)="RussOutdoor метро",
_xlpm.COEFF*
INDEX({0.8;0.9;1.1;1.1;1;1;1;1;1.1;1.1;1.1;1.1},
MATCH(MONTH(BB$15),
{1,2,3,4,5,6,7,8,9,10,11,12})),
$ES444&lt;&gt;"LisChannel",
_xlpm.COEFF,
$ES444&lt;&gt;"RussOutdoor",
_xlpm.COEFF))</f>
        <v/>
      </c>
      <c r="BC444" s="68">
        <f t="array" ref="BC444">
_xlfn.LET(_xlpm.COEFF,
IF($AW444+$AX444=0,0,IF(MAX(MIN($AX444,EOMONTH(BC$15,0))-MAX($AW444,BC$15)+1,)&gt;0,1,0)),
_xlfn.IFS(
$ES444="LisChannel",
_xlpm.COEFF*
INDEX({1;1;1.2;1.2;1;1;1;1;1.2;1.2;1.2;1.2},
MATCH(MONTH(BC$15),
{1,2,3,4,5,6,7,8,9,10,11,12})),
CONCATENATE($ES444," ",$L444)="RussOutdoor метро",
_xlpm.COEFF*
INDEX({0.8;0.9;1.1;1.1;1;1;1;1;1.1;1.1;1.1;1.1},
MATCH(MONTH(BC$15),
{1,2,3,4,5,6,7,8,9,10,11,12})),
$ES444&lt;&gt;"LisChannel",
_xlpm.COEFF,
$ES444&lt;&gt;"RussOutdoor",
_xlpm.COEFF))</f>
        <v/>
      </c>
      <c r="BD444" s="68">
        <f t="array" ref="BD444">
_xlfn.LET(_xlpm.COEFF,
IF($AW444+$AX444=0,0,IF(MAX(MIN($AX444,EOMONTH(BD$15,0))-MAX($AW444,BD$15)+1,)&gt;0,1,0)),
_xlfn.IFS(
$ES444="LisChannel",
_xlpm.COEFF*
INDEX({1;1;1.2;1.2;1;1;1;1;1.2;1.2;1.2;1.2},
MATCH(MONTH(BD$15),
{1,2,3,4,5,6,7,8,9,10,11,12})),
CONCATENATE($ES444," ",$L444)="RussOutdoor метро",
_xlpm.COEFF*
INDEX({0.8;0.9;1.1;1.1;1;1;1;1;1.1;1.1;1.1;1.1},
MATCH(MONTH(BD$15),
{1,2,3,4,5,6,7,8,9,10,11,12})),
$ES444&lt;&gt;"LisChannel",
_xlpm.COEFF,
$ES444&lt;&gt;"RussOutdoor",
_xlpm.COEFF))</f>
        <v/>
      </c>
      <c r="BE444" s="68">
        <f t="array" ref="BE444">
_xlfn.LET(_xlpm.COEFF,
IF($AW444+$AX444=0,0,IF(MAX(MIN($AX444,EOMONTH(BE$15,0))-MAX($AW444,BE$15)+1,)&gt;0,1,0)),
_xlfn.IFS(
$ES444="LisChannel",
_xlpm.COEFF*
INDEX({1;1;1.2;1.2;1;1;1;1;1.2;1.2;1.2;1.2},
MATCH(MONTH(BE$15),
{1,2,3,4,5,6,7,8,9,10,11,12})),
CONCATENATE($ES444," ",$L444)="RussOutdoor метро",
_xlpm.COEFF*
INDEX({0.8;0.9;1.1;1.1;1;1;1;1;1.1;1.1;1.1;1.1},
MATCH(MONTH(BE$15),
{1,2,3,4,5,6,7,8,9,10,11,12})),
$ES444&lt;&gt;"LisChannel",
_xlpm.COEFF,
$ES444&lt;&gt;"RussOutdoor",
_xlpm.COEFF))</f>
        <v/>
      </c>
      <c r="BF444" s="68">
        <f t="array" ref="BF444">
_xlfn.LET(_xlpm.COEFF,
IF($AW444+$AX444=0,0,IF(MAX(MIN($AX444,EOMONTH(BF$15,0))-MAX($AW444,BF$15)+1,)&gt;0,1,0)),
_xlfn.IFS(
$ES444="LisChannel",
_xlpm.COEFF*
INDEX({1;1;1.2;1.2;1;1;1;1;1.2;1.2;1.2;1.2},
MATCH(MONTH(BF$15),
{1,2,3,4,5,6,7,8,9,10,11,12})),
CONCATENATE($ES444," ",$L444)="RussOutdoor метро",
_xlpm.COEFF*
INDEX({0.8;0.9;1.1;1.1;1;1;1;1;1.1;1.1;1.1;1.1},
MATCH(MONTH(BF$15),
{1,2,3,4,5,6,7,8,9,10,11,12})),
$ES444&lt;&gt;"LisChannel",
_xlpm.COEFF,
$ES444&lt;&gt;"RussOutdoor",
_xlpm.COEFF))</f>
        <v/>
      </c>
      <c r="BG444" s="68">
        <f t="array" ref="BG444">
_xlfn.LET(_xlpm.COEFF,
IF($AW444+$AX444=0,0,IF(MAX(MIN($AX444,EOMONTH(BG$15,0))-MAX($AW444,BG$15)+1,)&gt;0,1,0)),
_xlfn.IFS(
$ES444="LisChannel",
_xlpm.COEFF*
INDEX({1;1;1.2;1.2;1;1;1;1;1.2;1.2;1.2;1.2},
MATCH(MONTH(BG$15),
{1,2,3,4,5,6,7,8,9,10,11,12})),
CONCATENATE($ES444," ",$L444)="RussOutdoor метро",
_xlpm.COEFF*
INDEX({0.8;0.9;1.1;1.1;1;1;1;1;1.1;1.1;1.1;1.1},
MATCH(MONTH(BG$15),
{1,2,3,4,5,6,7,8,9,10,11,12})),
$ES444&lt;&gt;"LisChannel",
_xlpm.COEFF,
$ES444&lt;&gt;"RussOutdoor",
_xlpm.COEFF))</f>
        <v/>
      </c>
      <c r="BH444" s="68">
        <f t="array" ref="BH444">
_xlfn.LET(_xlpm.COEFF,
IF($AW444+$AX444=0,0,IF(MAX(MIN($AX444,EOMONTH(BH$15,0))-MAX($AW444,BH$15)+1,)&gt;0,1,0)),
_xlfn.IFS(
$ES444="LisChannel",
_xlpm.COEFF*
INDEX({1;1;1.2;1.2;1;1;1;1;1.2;1.2;1.2;1.2},
MATCH(MONTH(BH$15),
{1,2,3,4,5,6,7,8,9,10,11,12})),
CONCATENATE($ES444," ",$L444)="RussOutdoor метро",
_xlpm.COEFF*
INDEX({0.8;0.9;1.1;1.1;1;1;1;1;1.1;1.1;1.1;1.1},
MATCH(MONTH(BH$15),
{1,2,3,4,5,6,7,8,9,10,11,12})),
$ES444&lt;&gt;"LisChannel",
_xlpm.COEFF,
$ES444&lt;&gt;"RussOutdoor",
_xlpm.COEFF))</f>
        <v/>
      </c>
      <c r="BI444" s="68">
        <f t="array" ref="BI444">
_xlfn.LET(_xlpm.COEFF,
IF($AW444+$AX444=0,0,IF(MAX(MIN($AX444,EOMONTH(BI$15,0))-MAX($AW444,BI$15)+1,)&gt;0,1,0)),
_xlfn.IFS(
$ES444="LisChannel",
_xlpm.COEFF*
INDEX({1;1;1.2;1.2;1;1;1;1;1.2;1.2;1.2;1.2},
MATCH(MONTH(BI$15),
{1,2,3,4,5,6,7,8,9,10,11,12})),
CONCATENATE($ES444," ",$L444)="RussOutdoor метро",
_xlpm.COEFF*
INDEX({0.8;0.9;1.1;1.1;1;1;1;1;1.1;1.1;1.1;1.1},
MATCH(MONTH(BI$15),
{1,2,3,4,5,6,7,8,9,10,11,12})),
$ES444&lt;&gt;"LisChannel",
_xlpm.COEFF,
$ES444&lt;&gt;"RussOutdoor",
_xlpm.COEFF))</f>
        <v/>
      </c>
      <c r="BJ444" s="68">
        <f t="array" ref="BJ444">
_xlfn.LET(_xlpm.COEFF,
IF($AW444+$AX444=0,0,IF(MAX(MIN($AX444,EOMONTH(BJ$15,0))-MAX($AW444,BJ$15)+1,)&gt;0,1,0)),
_xlfn.IFS(
$ES444="LisChannel",
_xlpm.COEFF*
INDEX({1;1;1.2;1.2;1;1;1;1;1.2;1.2;1.2;1.2},
MATCH(MONTH(BJ$15),
{1,2,3,4,5,6,7,8,9,10,11,12})),
CONCATENATE($ES444," ",$L444)="RussOutdoor метро",
_xlpm.COEFF*
INDEX({0.8;0.9;1.1;1.1;1;1;1;1;1.1;1.1;1.1;1.1},
MATCH(MONTH(BJ$15),
{1,2,3,4,5,6,7,8,9,10,11,12})),
$ES444&lt;&gt;"LisChannel",
_xlpm.COEFF,
$ES444&lt;&gt;"RussOutdoor",
_xlpm.COEFF))</f>
        <v/>
      </c>
      <c r="BK444" s="68">
        <f t="array" ref="BK444">
_xlfn.LET(_xlpm.COEFF,
IF($AW444+$AX444=0,0,IF(MAX(MIN($AX444,EOMONTH(BK$15,0))-MAX($AW444,BK$15)+1,)&gt;0,1,0)),
_xlfn.IFS(
$ES444="LisChannel",
_xlpm.COEFF*
INDEX({1;1;1.2;1.2;1;1;1;1;1.2;1.2;1.2;1.2},
MATCH(MONTH(BK$15),
{1,2,3,4,5,6,7,8,9,10,11,12})),
CONCATENATE($ES444," ",$L444)="RussOutdoor метро",
_xlpm.COEFF*
INDEX({0.8;0.9;1.1;1.1;1;1;1;1;1.1;1.1;1.1;1.1},
MATCH(MONTH(BK$15),
{1,2,3,4,5,6,7,8,9,10,11,12})),
$ES444&lt;&gt;"LisChannel",
_xlpm.COEFF,
$ES444&lt;&gt;"RussOutdoor",
_xlpm.COEFF))</f>
        <v/>
      </c>
      <c r="BL444" s="62">
        <f>COUNTIFS($AZ444:$BK444,"&gt;0")</f>
        <v/>
      </c>
      <c r="BM444" s="65" t="n"/>
      <c r="BN444" s="125">
        <f>$DJ444</f>
        <v/>
      </c>
      <c r="BO444" s="63">
        <f>$DQ444</f>
        <v/>
      </c>
      <c r="BP444" s="125">
        <f>
IFERROR(
IF($BL444=0,0,
$BN444*(1-$BO444)),
0)</f>
        <v/>
      </c>
      <c r="BQ444" s="125">
        <f t="array" ref="BQ444">
IFERROR(
_xlfn.IFS(
$DH444="день_1",
$BP444*$BL444/($AX444-$AW444+1)*AZ444*(DAY(EOMONTH(AZ$15,0))),
$DH444="день_2",
$BP444/30*MAX(MIN($AX444,EOMONTH(AZ$15,0))-MAX($AW444,AZ$15)+1,),
$DH444="раб.день",
$BP444/30*(IFERROR(
_xlfn.LET(_xlpm.VD,
CHOOSE(
{1;2;3;4;5;6;7;8;9;10;11;12;13;14;15;16;17;18},
45658,45659,45660,45661,45662,45663,45664,45665,45711,45724,45778,45779,45785,45786,45820,45821,45965,46022),
_xlfn.LET(_xlpm.DD,
MAX(MIN($AX444,EOMONTH(AZ$15,0))-MAX($AW444,AZ$15),),
_xlfn.IFS(
AND(MONTH($AW444)=MONTH(AZ$15),MONTH($AX444)&lt;&gt;MONTH(AZ$15)),
NETWORKDAYS.INTL($AW444,$AW444+_xlpm.DD,1,_xlpm.VD),
AND(MONTH($AW444)&lt;&gt;MONTH(AZ$15),MONTH($AX444)=MONTH(AZ$15)),
NETWORKDAYS.INTL(($AX444)-_xlpm.DD,$AX444,1,_xlpm.VD),
AND(MONTH($AW444)&lt;MONTH(AZ$15),MONTH($AX444)&gt;MONTH(AZ$15)),
NETWORKDAYS.INTL((EOMONTH(AZ$15-1,1))-_xlpm.DD,EOMONTH(AZ$15-1,1),1,_xlpm.VD),
AND(MONTH($AW444)=MONTH(AZ$15),MONTH($AX444)=MONTH(AZ$15)),
NETWORKDAYS.INTL($AW444,$AX444,1,_xlpm.VD)))),0)),
$DH444="месяц",
$BP444*AZ444,
$DH444="неделя",
$BP444*AZ444/7*(ROUNDUP((DAY(EOMONTH(AZ$15,0)))/4,0))),
0)</f>
        <v/>
      </c>
      <c r="BR444" s="125">
        <f t="array" ref="BR444">
IFERROR(
_xlfn.IFS(
$DH444="день_1",
$BP444*$BL444/($AX444-$AW444+1)*BA444*(DAY(EOMONTH(BA$15,0))),
$DH444="день_2",
$BP444/30*MAX(MIN($AX444,EOMONTH(BA$15,0))-MAX($AW444,BA$15)+1,),
$DH444="раб.день",
$BP444/30*(IFERROR(
_xlfn.LET(_xlpm.VD,
CHOOSE(
{1;2;3;4;5;6;7;8;9;10;11;12;13;14;15;16;17;18},
45658,45659,45660,45661,45662,45663,45664,45665,45711,45724,45778,45779,45785,45786,45820,45821,45965,46022),
_xlfn.LET(_xlpm.DD,
MAX(MIN($AX444,EOMONTH(BA$15,0))-MAX($AW444,BA$15),),
_xlfn.IFS(
AND(MONTH($AW444)=MONTH(BA$15),MONTH($AX444)&lt;&gt;MONTH(BA$15)),
NETWORKDAYS.INTL($AW444,$AW444+_xlpm.DD,1,_xlpm.VD),
AND(MONTH($AW444)&lt;&gt;MONTH(BA$15),MONTH($AX444)=MONTH(BA$15)),
NETWORKDAYS.INTL(($AX444)-_xlpm.DD,$AX444,1,_xlpm.VD),
AND(MONTH($AW444)&lt;MONTH(BA$15),MONTH($AX444)&gt;MONTH(BA$15)),
NETWORKDAYS.INTL((EOMONTH(BA$15-1,1))-_xlpm.DD,EOMONTH(BA$15-1,1),1,_xlpm.VD),
AND(MONTH($AW444)=MONTH(BA$15),MONTH($AX444)=MONTH(BA$15)),
NETWORKDAYS.INTL($AW444,$AX444,1,_xlpm.VD)))),0)),
$DH444="месяц",
$BP444*BA444,
$DH444="неделя",
$BP444*BA444/7*(ROUNDUP((DAY(EOMONTH(BA$15,0)))/4,0))),
0)</f>
        <v/>
      </c>
      <c r="BS444" s="125">
        <f t="array" ref="BS444">
IFERROR(
_xlfn.IFS(
$DH444="день_1",
$BP444*$BL444/($AX444-$AW444+1)*BB444*(DAY(EOMONTH(BB$15,0))),
$DH444="день_2",
$BP444/30*MAX(MIN($AX444,EOMONTH(BB$15,0))-MAX($AW444,BB$15)+1,),
$DH444="раб.день",
$BP444/30*(IFERROR(
_xlfn.LET(_xlpm.VD,
CHOOSE(
{1;2;3;4;5;6;7;8;9;10;11;12;13;14;15;16;17;18},
45658,45659,45660,45661,45662,45663,45664,45665,45711,45724,45778,45779,45785,45786,45820,45821,45965,46022),
_xlfn.LET(_xlpm.DD,
MAX(MIN($AX444,EOMONTH(BB$15,0))-MAX($AW444,BB$15),),
_xlfn.IFS(
AND(MONTH($AW444)=MONTH(BB$15),MONTH($AX444)&lt;&gt;MONTH(BB$15)),
NETWORKDAYS.INTL($AW444,$AW444+_xlpm.DD,1,_xlpm.VD),
AND(MONTH($AW444)&lt;&gt;MONTH(BB$15),MONTH($AX444)=MONTH(BB$15)),
NETWORKDAYS.INTL(($AX444)-_xlpm.DD,$AX444,1,_xlpm.VD),
AND(MONTH($AW444)&lt;MONTH(BB$15),MONTH($AX444)&gt;MONTH(BB$15)),
NETWORKDAYS.INTL((EOMONTH(BB$15-1,1))-_xlpm.DD,EOMONTH(BB$15-1,1),1,_xlpm.VD),
AND(MONTH($AW444)=MONTH(BB$15),MONTH($AX444)=MONTH(BB$15)),
NETWORKDAYS.INTL($AW444,$AX444,1,_xlpm.VD)))),0)),
$DH444="месяц",
$BP444*BB444,
$DH444="неделя",
$BP444*BB444/7*(ROUNDUP((DAY(EOMONTH(BB$15,0)))/4,0))),
0)</f>
        <v/>
      </c>
      <c r="BT444" s="125">
        <f t="array" ref="BT444">
IFERROR(
_xlfn.IFS(
$DH444="день_1",
$BP444*$BL444/($AX444-$AW444+1)*BC444*(DAY(EOMONTH(BC$15,0))),
$DH444="день_2",
$BP444/30*MAX(MIN($AX444,EOMONTH(BC$15,0))-MAX($AW444,BC$15)+1,),
$DH444="раб.день",
$BP444/30*(IFERROR(
_xlfn.LET(_xlpm.VD,
CHOOSE(
{1;2;3;4;5;6;7;8;9;10;11;12;13;14;15;16;17;18},
45658,45659,45660,45661,45662,45663,45664,45665,45711,45724,45778,45779,45785,45786,45820,45821,45965,46022),
_xlfn.LET(_xlpm.DD,
MAX(MIN($AX444,EOMONTH(BC$15,0))-MAX($AW444,BC$15),),
_xlfn.IFS(
AND(MONTH($AW444)=MONTH(BC$15),MONTH($AX444)&lt;&gt;MONTH(BC$15)),
NETWORKDAYS.INTL($AW444,$AW444+_xlpm.DD,1,_xlpm.VD),
AND(MONTH($AW444)&lt;&gt;MONTH(BC$15),MONTH($AX444)=MONTH(BC$15)),
NETWORKDAYS.INTL(($AX444)-_xlpm.DD,$AX444,1,_xlpm.VD),
AND(MONTH($AW444)&lt;MONTH(BC$15),MONTH($AX444)&gt;MONTH(BC$15)),
NETWORKDAYS.INTL((EOMONTH(BC$15-1,1))-_xlpm.DD,EOMONTH(BC$15-1,1),1,_xlpm.VD),
AND(MONTH($AW444)=MONTH(BC$15),MONTH($AX444)=MONTH(BC$15)),
NETWORKDAYS.INTL($AW444,$AX444,1,_xlpm.VD)))),0)),
$DH444="месяц",
$BP444*BC444,
$DH444="неделя",
$BP444*BC444/7*(ROUNDUP((DAY(EOMONTH(BC$15,0)))/4,0))),
0)</f>
        <v/>
      </c>
      <c r="BU444" s="125">
        <f t="array" ref="BU444">
IFERROR(
_xlfn.IFS(
$DH444="день_1",
$BP444*$BL444/($AX444-$AW444+1)*BD444*(DAY(EOMONTH(BD$15,0))),
$DH444="день_2",
$BP444/30*MAX(MIN($AX444,EOMONTH(BD$15,0))-MAX($AW444,BD$15)+1,),
$DH444="раб.день",
$BP444/30*(IFERROR(
_xlfn.LET(_xlpm.VD,
CHOOSE(
{1;2;3;4;5;6;7;8;9;10;11;12;13;14;15;16;17;18},
45658,45659,45660,45661,45662,45663,45664,45665,45711,45724,45778,45779,45785,45786,45820,45821,45965,46022),
_xlfn.LET(_xlpm.DD,
MAX(MIN($AX444,EOMONTH(BD$15,0))-MAX($AW444,BD$15),),
_xlfn.IFS(
AND(MONTH($AW444)=MONTH(BD$15),MONTH($AX444)&lt;&gt;MONTH(BD$15)),
NETWORKDAYS.INTL($AW444,$AW444+_xlpm.DD,1,_xlpm.VD),
AND(MONTH($AW444)&lt;&gt;MONTH(BD$15),MONTH($AX444)=MONTH(BD$15)),
NETWORKDAYS.INTL(($AX444)-_xlpm.DD,$AX444,1,_xlpm.VD),
AND(MONTH($AW444)&lt;MONTH(BD$15),MONTH($AX444)&gt;MONTH(BD$15)),
NETWORKDAYS.INTL((EOMONTH(BD$15-1,1))-_xlpm.DD,EOMONTH(BD$15-1,1),1,_xlpm.VD),
AND(MONTH($AW444)=MONTH(BD$15),MONTH($AX444)=MONTH(BD$15)),
NETWORKDAYS.INTL($AW444,$AX444,1,_xlpm.VD)))),0)),
$DH444="месяц",
$BP444*BD444,
$DH444="неделя",
$BP444*BD444/7*(ROUNDUP((DAY(EOMONTH(BD$15,0)))/4,0))),
0)</f>
        <v/>
      </c>
      <c r="BV444" s="125">
        <f t="array" ref="BV444">
IFERROR(
_xlfn.IFS(
$DH444="день_1",
$BP444*$BL444/($AX444-$AW444+1)*BE444*(DAY(EOMONTH(BE$15,0))),
$DH444="день_2",
$BP444/30*MAX(MIN($AX444,EOMONTH(BE$15,0))-MAX($AW444,BE$15)+1,),
$DH444="раб.день",
$BP444/30*(IFERROR(
_xlfn.LET(_xlpm.VD,
CHOOSE(
{1;2;3;4;5;6;7;8;9;10;11;12;13;14;15;16;17;18},
45658,45659,45660,45661,45662,45663,45664,45665,45711,45724,45778,45779,45785,45786,45820,45821,45965,46022),
_xlfn.LET(_xlpm.DD,
MAX(MIN($AX444,EOMONTH(BE$15,0))-MAX($AW444,BE$15),),
_xlfn.IFS(
AND(MONTH($AW444)=MONTH(BE$15),MONTH($AX444)&lt;&gt;MONTH(BE$15)),
NETWORKDAYS.INTL($AW444,$AW444+_xlpm.DD,1,_xlpm.VD),
AND(MONTH($AW444)&lt;&gt;MONTH(BE$15),MONTH($AX444)=MONTH(BE$15)),
NETWORKDAYS.INTL(($AX444)-_xlpm.DD,$AX444,1,_xlpm.VD),
AND(MONTH($AW444)&lt;MONTH(BE$15),MONTH($AX444)&gt;MONTH(BE$15)),
NETWORKDAYS.INTL((EOMONTH(BE$15-1,1))-_xlpm.DD,EOMONTH(BE$15-1,1),1,_xlpm.VD),
AND(MONTH($AW444)=MONTH(BE$15),MONTH($AX444)=MONTH(BE$15)),
NETWORKDAYS.INTL($AW444,$AX444,1,_xlpm.VD)))),0)),
$DH444="месяц",
$BP444*BE444,
$DH444="неделя",
$BP444*BE444/7*(ROUNDUP((DAY(EOMONTH(BE$15,0)))/4,0))),
0)</f>
        <v/>
      </c>
      <c r="BW444" s="125">
        <f t="array" ref="BW444">
IFERROR(
_xlfn.IFS(
$DH444="день_1",
$BP444*$BL444/($AX444-$AW444+1)*BF444*(DAY(EOMONTH(BF$15,0))),
$DH444="день_2",
$BP444/30*MAX(MIN($AX444,EOMONTH(BF$15,0))-MAX($AW444,BF$15)+1,),
$DH444="раб.день",
$BP444/30*(IFERROR(
_xlfn.LET(_xlpm.VD,
CHOOSE(
{1;2;3;4;5;6;7;8;9;10;11;12;13;14;15;16;17;18},
45658,45659,45660,45661,45662,45663,45664,45665,45711,45724,45778,45779,45785,45786,45820,45821,45965,46022),
_xlfn.LET(_xlpm.DD,
MAX(MIN($AX444,EOMONTH(BF$15,0))-MAX($AW444,BF$15),),
_xlfn.IFS(
AND(MONTH($AW444)=MONTH(BF$15),MONTH($AX444)&lt;&gt;MONTH(BF$15)),
NETWORKDAYS.INTL($AW444,$AW444+_xlpm.DD,1,_xlpm.VD),
AND(MONTH($AW444)&lt;&gt;MONTH(BF$15),MONTH($AX444)=MONTH(BF$15)),
NETWORKDAYS.INTL(($AX444)-_xlpm.DD,$AX444,1,_xlpm.VD),
AND(MONTH($AW444)&lt;MONTH(BF$15),MONTH($AX444)&gt;MONTH(BF$15)),
NETWORKDAYS.INTL((EOMONTH(BF$15-1,1))-_xlpm.DD,EOMONTH(BF$15-1,1),1,_xlpm.VD),
AND(MONTH($AW444)=MONTH(BF$15),MONTH($AX444)=MONTH(BF$15)),
NETWORKDAYS.INTL($AW444,$AX444,1,_xlpm.VD)))),0)),
$DH444="месяц",
$BP444*BF444,
$DH444="неделя",
$BP444*BF444/7*(ROUNDUP((DAY(EOMONTH(BF$15,0)))/4,0))),
0)</f>
        <v/>
      </c>
      <c r="BX444" s="125">
        <f t="array" ref="BX444">
IFERROR(
_xlfn.IFS(
$DH444="день_1",
$BP444*$BL444/($AX444-$AW444+1)*BG444*(DAY(EOMONTH(BG$15,0))),
$DH444="день_2",
$BP444/30*MAX(MIN($AX444,EOMONTH(BG$15,0))-MAX($AW444,BG$15)+1,),
$DH444="раб.день",
$BP444/30*(IFERROR(
_xlfn.LET(_xlpm.VD,
CHOOSE(
{1;2;3;4;5;6;7;8;9;10;11;12;13;14;15;16;17;18},
45658,45659,45660,45661,45662,45663,45664,45665,45711,45724,45778,45779,45785,45786,45820,45821,45965,46022),
_xlfn.LET(_xlpm.DD,
MAX(MIN($AX444,EOMONTH(BG$15,0))-MAX($AW444,BG$15),),
_xlfn.IFS(
AND(MONTH($AW444)=MONTH(BG$15),MONTH($AX444)&lt;&gt;MONTH(BG$15)),
NETWORKDAYS.INTL($AW444,$AW444+_xlpm.DD,1,_xlpm.VD),
AND(MONTH($AW444)&lt;&gt;MONTH(BG$15),MONTH($AX444)=MONTH(BG$15)),
NETWORKDAYS.INTL(($AX444)-_xlpm.DD,$AX444,1,_xlpm.VD),
AND(MONTH($AW444)&lt;MONTH(BG$15),MONTH($AX444)&gt;MONTH(BG$15)),
NETWORKDAYS.INTL((EOMONTH(BG$15-1,1))-_xlpm.DD,EOMONTH(BG$15-1,1),1,_xlpm.VD),
AND(MONTH($AW444)=MONTH(BG$15),MONTH($AX444)=MONTH(BG$15)),
NETWORKDAYS.INTL($AW444,$AX444,1,_xlpm.VD)))),0)),
$DH444="месяц",
$BP444*BG444,
$DH444="неделя",
$BP444*BG444/7*(ROUNDUP((DAY(EOMONTH(BG$15,0)))/4,0))),
0)</f>
        <v/>
      </c>
      <c r="BY444" s="125">
        <f t="array" ref="BY444">
IFERROR(
_xlfn.IFS(
$DH444="день_1",
$BP444*$BL444/($AX444-$AW444+1)*BH444*(DAY(EOMONTH(BH$15,0))),
$DH444="день_2",
$BP444/30*MAX(MIN($AX444,EOMONTH(BH$15,0))-MAX($AW444,BH$15)+1,),
$DH444="раб.день",
$BP444/30*(IFERROR(
_xlfn.LET(_xlpm.VD,
CHOOSE(
{1;2;3;4;5;6;7;8;9;10;11;12;13;14;15;16;17;18},
45658,45659,45660,45661,45662,45663,45664,45665,45711,45724,45778,45779,45785,45786,45820,45821,45965,46022),
_xlfn.LET(_xlpm.DD,
MAX(MIN($AX444,EOMONTH(BH$15,0))-MAX($AW444,BH$15),),
_xlfn.IFS(
AND(MONTH($AW444)=MONTH(BH$15),MONTH($AX444)&lt;&gt;MONTH(BH$15)),
NETWORKDAYS.INTL($AW444,$AW444+_xlpm.DD,1,_xlpm.VD),
AND(MONTH($AW444)&lt;&gt;MONTH(BH$15),MONTH($AX444)=MONTH(BH$15)),
NETWORKDAYS.INTL(($AX444)-_xlpm.DD,$AX444,1,_xlpm.VD),
AND(MONTH($AW444)&lt;MONTH(BH$15),MONTH($AX444)&gt;MONTH(BH$15)),
NETWORKDAYS.INTL((EOMONTH(BH$15-1,1))-_xlpm.DD,EOMONTH(BH$15-1,1),1,_xlpm.VD),
AND(MONTH($AW444)=MONTH(BH$15),MONTH($AX444)=MONTH(BH$15)),
NETWORKDAYS.INTL($AW444,$AX444,1,_xlpm.VD)))),0)),
$DH444="месяц",
$BP444*BH444,
$DH444="неделя",
$BP444*BH444/7*(ROUNDUP((DAY(EOMONTH(BH$15,0)))/4,0))),
0)</f>
        <v/>
      </c>
      <c r="BZ444" s="125">
        <f t="array" ref="BZ444">
IFERROR(
_xlfn.IFS(
$DH444="день_1",
$BP444*$BL444/($AX444-$AW444+1)*BI444*(DAY(EOMONTH(BI$15,0))),
$DH444="день_2",
$BP444/30*MAX(MIN($AX444,EOMONTH(BI$15,0))-MAX($AW444,BI$15)+1,),
$DH444="раб.день",
$BP444/30*(IFERROR(
_xlfn.LET(_xlpm.VD,
CHOOSE(
{1;2;3;4;5;6;7;8;9;10;11;12;13;14;15;16;17;18},
45658,45659,45660,45661,45662,45663,45664,45665,45711,45724,45778,45779,45785,45786,45820,45821,45965,46022),
_xlfn.LET(_xlpm.DD,
MAX(MIN($AX444,EOMONTH(BI$15,0))-MAX($AW444,BI$15),),
_xlfn.IFS(
AND(MONTH($AW444)=MONTH(BI$15),MONTH($AX444)&lt;&gt;MONTH(BI$15)),
NETWORKDAYS.INTL($AW444,$AW444+_xlpm.DD,1,_xlpm.VD),
AND(MONTH($AW444)&lt;&gt;MONTH(BI$15),MONTH($AX444)=MONTH(BI$15)),
NETWORKDAYS.INTL(($AX444)-_xlpm.DD,$AX444,1,_xlpm.VD),
AND(MONTH($AW444)&lt;MONTH(BI$15),MONTH($AX444)&gt;MONTH(BI$15)),
NETWORKDAYS.INTL((EOMONTH(BI$15-1,1))-_xlpm.DD,EOMONTH(BI$15-1,1),1,_xlpm.VD),
AND(MONTH($AW444)=MONTH(BI$15),MONTH($AX444)=MONTH(BI$15)),
NETWORKDAYS.INTL($AW444,$AX444,1,_xlpm.VD)))),0)),
$DH444="месяц",
$BP444*BI444,
$DH444="неделя",
$BP444*BI444/7*(ROUNDUP((DAY(EOMONTH(BI$15,0)))/4,0))),
0)</f>
        <v/>
      </c>
      <c r="CA444" s="125">
        <f t="array" ref="CA444">
IFERROR(
_xlfn.IFS(
$DH444="день_1",
$BP444*$BL444/($AX444-$AW444+1)*BJ444*(DAY(EOMONTH(BJ$15,0))),
$DH444="день_2",
$BP444/30*MAX(MIN($AX444,EOMONTH(BJ$15,0))-MAX($AW444,BJ$15)+1,),
$DH444="раб.день",
$BP444/30*(IFERROR(
_xlfn.LET(_xlpm.VD,
CHOOSE(
{1;2;3;4;5;6;7;8;9;10;11;12;13;14;15;16;17;18},
45658,45659,45660,45661,45662,45663,45664,45665,45711,45724,45778,45779,45785,45786,45820,45821,45965,46022),
_xlfn.LET(_xlpm.DD,
MAX(MIN($AX444,EOMONTH(BJ$15,0))-MAX($AW444,BJ$15),),
_xlfn.IFS(
AND(MONTH($AW444)=MONTH(BJ$15),MONTH($AX444)&lt;&gt;MONTH(BJ$15)),
NETWORKDAYS.INTL($AW444,$AW444+_xlpm.DD,1,_xlpm.VD),
AND(MONTH($AW444)&lt;&gt;MONTH(BJ$15),MONTH($AX444)=MONTH(BJ$15)),
NETWORKDAYS.INTL(($AX444)-_xlpm.DD,$AX444,1,_xlpm.VD),
AND(MONTH($AW444)&lt;MONTH(BJ$15),MONTH($AX444)&gt;MONTH(BJ$15)),
NETWORKDAYS.INTL((EOMONTH(BJ$15-1,1))-_xlpm.DD,EOMONTH(BJ$15-1,1),1,_xlpm.VD),
AND(MONTH($AW444)=MONTH(BJ$15),MONTH($AX444)=MONTH(BJ$15)),
NETWORKDAYS.INTL($AW444,$AX444,1,_xlpm.VD)))),0)),
$DH444="месяц",
$BP444*BJ444,
$DH444="неделя",
$BP444*BJ444/7*(ROUNDUP((DAY(EOMONTH(BJ$15,0)))/4,0))),
0)</f>
        <v/>
      </c>
      <c r="CB444" s="125">
        <f t="array" ref="CB444">
IFERROR(
_xlfn.IFS(
$DH444="день_1",
$BP444*$BL444/($AX444-$AW444+1)*BK444*(DAY(EOMONTH(BK$15,0))),
$DH444="день_2",
$BP444/30*MAX(MIN($AX444,EOMONTH(BK$15,0))-MAX($AW444,BK$15)+1,),
$DH444="раб.день",
$BP444/30*(IFERROR(
_xlfn.LET(_xlpm.VD,
CHOOSE(
{1;2;3;4;5;6;7;8;9;10;11;12;13;14;15;16;17;18},
45658,45659,45660,45661,45662,45663,45664,45665,45711,45724,45778,45779,45785,45786,45820,45821,45965,46022),
_xlfn.LET(_xlpm.DD,
MAX(MIN($AX444,EOMONTH(BK$15,0))-MAX($AW444,BK$15),),
_xlfn.IFS(
AND(MONTH($AW444)=MONTH(BK$15),MONTH($AX444)&lt;&gt;MONTH(BK$15)),
NETWORKDAYS.INTL($AW444,$AW444+_xlpm.DD,1,_xlpm.VD),
AND(MONTH($AW444)&lt;&gt;MONTH(BK$15),MONTH($AX444)=MONTH(BK$15)),
NETWORKDAYS.INTL(($AX444)-_xlpm.DD,$AX444,1,_xlpm.VD),
AND(MONTH($AW444)&lt;MONTH(BK$15),MONTH($AX444)&gt;MONTH(BK$15)),
NETWORKDAYS.INTL((EOMONTH(BK$15-1,1))-_xlpm.DD,EOMONTH(BK$15-1,1),1,_xlpm.VD),
AND(MONTH($AW444)=MONTH(BK$15),MONTH($AX444)=MONTH(BK$15)),
NETWORKDAYS.INTL($AW444,$AX444,1,_xlpm.VD)))),0)),
$DH444="месяц",
$BP444*BK444,
$DH444="неделя",
$BP444*BK444/7*(ROUNDUP((DAY(EOMONTH(BK$15,0)))/4,0))),
0)</f>
        <v/>
      </c>
      <c r="CC444" s="125">
        <f>SUM($BQ444:$CB444)</f>
        <v/>
      </c>
      <c r="CD444" s="126">
        <f>SUM($EH444:$EH444)</f>
        <v/>
      </c>
      <c r="CE444" s="126">
        <f>$CD444*$AB444</f>
        <v/>
      </c>
      <c r="CF444" s="126">
        <f>SUM($EK444:$EK444)</f>
        <v/>
      </c>
      <c r="CG444" s="126">
        <f>$CF444*$AB444</f>
        <v/>
      </c>
      <c r="CH444" s="126">
        <f>SUM($CC444,$CE444,$CG444)</f>
        <v/>
      </c>
      <c r="CI444" s="126">
        <f>$CH444*(1+$CM444)</f>
        <v/>
      </c>
      <c r="CJ444" s="127" t="n">
        <v>0</v>
      </c>
      <c r="CK444" s="126">
        <f>SUM($CH444:$CH444)*(1+$CJ444)</f>
        <v/>
      </c>
      <c r="CL444" s="126">
        <f>SUM($CH444:$CH444)*(1+$CM444)</f>
        <v/>
      </c>
      <c r="CM444" s="59" t="inlineStr">
        <is>
          <t>20%</t>
        </is>
      </c>
      <c r="CN444" s="59" t="n"/>
      <c r="CO444" s="72" t="n"/>
      <c r="CP444" s="59" t="n"/>
      <c r="CQ444" s="73" t="n"/>
      <c r="CR444" s="73" t="n"/>
      <c r="CS444" s="73" t="n"/>
      <c r="CT444" s="72" t="n"/>
      <c r="CU444" s="79" t="inlineStr">
        <is>
          <t> </t>
        </is>
      </c>
      <c r="CV444" s="60" t="n"/>
      <c r="CW444" s="60" t="n"/>
      <c r="CX444" s="60" t="n"/>
      <c r="CY444" s="127">
        <f>IFERROR(($CC444-$EE444)/($EE444/(1-$DQ444)),0)</f>
        <v/>
      </c>
      <c r="CZ444" s="127">
        <f>IFERROR(1-$EI444/($CE444),0)</f>
        <v/>
      </c>
      <c r="DA444" s="127">
        <f>IFERROR(1-$EL444/($CG444),0)</f>
        <v/>
      </c>
      <c r="DB444" s="126">
        <f>ROUND(IFERROR(($CI444/(1+$CM444)-$EN444),0),2)</f>
        <v/>
      </c>
      <c r="DC444" s="128" t="n"/>
      <c r="DD444" s="125" t="n"/>
      <c r="DE444" s="75" t="n">
        <v>0</v>
      </c>
      <c r="DF444" s="128" t="n"/>
      <c r="DG444" s="125">
        <f>IF($DC444=0,0,$DD444*($DC444*100%-$DE444*$DF444))*SUM($AB444:$AB444)</f>
        <v/>
      </c>
      <c r="DH444" s="129" t="inlineStr">
        <is>
          <t>месяц</t>
        </is>
      </c>
      <c r="DI444" s="130">
        <f t="array" ref="DI444">IFERROR(
IF($ES444="LisChannel",
(ROUND(((INDEX({174.625;153.888888888889;130.972222222222},MATCH($AI444,{2;3;4}),0))*$AG444*$AI444),2)),0),0)</f>
        <v/>
      </c>
      <c r="DJ444" s="130">
        <f>
_xlfn.LET(_xlpm.X,
IFERROR(
IF($ES444="НовиковТВ",
(_xlfn.LET(_xlpm.NTV,
_xlfn.LET(_xlpm.MIN,350000,
IF(SUMIFS($DI:$DI,$ES:$ES,"НовиковТВ")&lt;=_xlpm.MIN,
(SUMIFS($DI:$DI,$ES:$ES,"НовиковТВ")/(COUNTIFS($ES:$ES,"НовиковТВ")))*_xlpm.MIN/SUMIFS($DI:$DI,$ES:$ES,"НовиковТВ"),
DI444)),
_xlpm.NTV+$DG444/(1-(1-(_xlpm.NTV)*(1-$DL444)*(1-$DM444)*(1-$DN444)*(1-$DO444)*(1-$DP444)/_xlpm.NTV))))/(1+$EP444),
$DI444+$DG444/(1-(1-($DI444)*(1-$DL444)*(1-$DM444)*(1-$DN444)*(1-$DO444)*(1-$DP444)/$DI444))),
0),
_xlpm.X*(1+$CM444)*(1+$CW444)-_xlpm.X*(1+$CM444)+_xlpm.X)</f>
        <v/>
      </c>
      <c r="DK444" s="125" t="inlineStr">
        <is>
          <t>послед.</t>
        </is>
      </c>
      <c r="DL444" s="63" t="n">
        <v>0</v>
      </c>
      <c r="DM444" s="63" t="n">
        <v>0</v>
      </c>
      <c r="DN444" s="63" t="n">
        <v>0</v>
      </c>
      <c r="DO444" s="63" t="n">
        <v>0</v>
      </c>
      <c r="DP444" s="63" t="n">
        <v>0</v>
      </c>
      <c r="DQ444" s="63">
        <f t="array" ref="DQ444">IFERROR(_xlfn.IFS(
$DK444="послед.",1-(1-$DL444)*(1-$DM444)*(1-$DN444)*(1-$DO444)*(1-$DP444),
$DK444="сумм.",$DL444+$DM444+$DN444+$DO444+$DP444),
0)</f>
        <v/>
      </c>
      <c r="DR444" s="125">
        <f t="array" ref="DR444">
IFERROR(
_xlfn.IFS(
$BL444=0,
0,
$BL444&gt;0,
_xlfn.IFS($DK444="послед.",
$DJ444*(1-$DL444)*(1-$DM444)*(1-$DN444)*(1-$DO444)*(1-$DP444),
$DK444="сумм.",
$DJ444*(1-($DL444+$DM444+$DN444+$DO444+$DP444)))),0)</f>
        <v/>
      </c>
      <c r="DS444" s="125">
        <f t="array" ref="DS444">
IFERROR(_xlfn.IFS(
$DH444="день_1",
$DR444*$BL444/($AX444-$AW444+1)*AZ444*(DAY(EOMONTH(AZ$15,0))),
$DH444="день_2",
$DR444/30*MAX(MIN($AX444,EOMONTH(AZ$15,0))-MAX($AW444,AZ$15)+1,),
$DH444="раб.день",
$DR444/30*(IFERROR(
_xlfn.LET(_xlpm.VD,
CHOOSE(
{1;2;3;4;5;6;7;8;9;10;11;12;13;14;15;16;17;18},
45658,45659,45660,45661,45662,45663,45664,45665,45711,45724,45778,45779,45785,45786,45820,45821,45965,46022),
_xlfn.LET(_xlpm.DD,
MAX(MIN($AX444,EOMONTH(AZ$15,0))-MAX($AW444,AZ$15),),
_xlfn.IFS(
AND(MONTH($AW444)=MONTH(AZ$15),MONTH($AX444)&lt;&gt;MONTH(AZ$15)),
NETWORKDAYS.INTL($AW444,$AW444+_xlpm.DD,1,_xlpm.VD),
AND(MONTH($AW444)&lt;&gt;MONTH(AZ$15),MONTH($AX444)=MONTH(AZ$15)),
NETWORKDAYS.INTL(($AX444)-_xlpm.DD,$AX444,1,_xlpm.VD),
AND(MONTH($AW444)&lt;MONTH(AZ$15),MONTH($AX444)&gt;MONTH(AZ$15)),
NETWORKDAYS.INTL((EOMONTH(AZ$15-1,1))-_xlpm.DD,EOMONTH(AZ$15-1,1),1,_xlpm.VD),
AND(MONTH($AW444)=MONTH(AZ$15),MONTH($AX444)=MONTH(AZ$15)),
NETWORKDAYS.INTL($AW444,$AX444,1,_xlpm.VD)))),0)),
$DH444="месяц",
$DR444*AZ444,
$DH444="неделя",
$DR444*AZ444/7*(ROUNDUP((DAY(EOMONTH(AZ$15,0)))/4,0))),
0)</f>
        <v/>
      </c>
      <c r="DT444" s="125">
        <f t="array" ref="DT444">
IFERROR(_xlfn.IFS(
$DH444="день_1",
$DR444*$BL444/($AX444-$AW444+1)*BA444*(DAY(EOMONTH(BA$15,0))),
$DH444="день_2",
$DR444/30*MAX(MIN($AX444,EOMONTH(BA$15,0))-MAX($AW444,BA$15)+1,),
$DH444="раб.день",
$DR444/30*(IFERROR(
_xlfn.LET(_xlpm.VD,
CHOOSE(
{1;2;3;4;5;6;7;8;9;10;11;12;13;14;15;16;17;18},
45658,45659,45660,45661,45662,45663,45664,45665,45711,45724,45778,45779,45785,45786,45820,45821,45965,46022),
_xlfn.LET(_xlpm.DD,
MAX(MIN($AX444,EOMONTH(BA$15,0))-MAX($AW444,BA$15),),
_xlfn.IFS(
AND(MONTH($AW444)=MONTH(BA$15),MONTH($AX444)&lt;&gt;MONTH(BA$15)),
NETWORKDAYS.INTL($AW444,$AW444+_xlpm.DD,1,_xlpm.VD),
AND(MONTH($AW444)&lt;&gt;MONTH(BA$15),MONTH($AX444)=MONTH(BA$15)),
NETWORKDAYS.INTL(($AX444)-_xlpm.DD,$AX444,1,_xlpm.VD),
AND(MONTH($AW444)&lt;MONTH(BA$15),MONTH($AX444)&gt;MONTH(BA$15)),
NETWORKDAYS.INTL((EOMONTH(BA$15-1,1))-_xlpm.DD,EOMONTH(BA$15-1,1),1,_xlpm.VD),
AND(MONTH($AW444)=MONTH(BA$15),MONTH($AX444)=MONTH(BA$15)),
NETWORKDAYS.INTL($AW444,$AX444,1,_xlpm.VD)))),0)),
$DH444="месяц",
$DR444*BA444,
$DH444="неделя",
$DR444*BA444/7*(ROUNDUP((DAY(EOMONTH(BA$15,0)))/4,0))),
0)</f>
        <v/>
      </c>
      <c r="DU444" s="125">
        <f t="array" ref="DU444">
IFERROR(_xlfn.IFS(
$DH444="день_1",
$DR444*$BL444/($AX444-$AW444+1)*BB444*(DAY(EOMONTH(BB$15,0))),
$DH444="день_2",
$DR444/30*MAX(MIN($AX444,EOMONTH(BB$15,0))-MAX($AW444,BB$15)+1,),
$DH444="раб.день",
$DR444/30*(IFERROR(
_xlfn.LET(_xlpm.VD,
CHOOSE(
{1;2;3;4;5;6;7;8;9;10;11;12;13;14;15;16;17;18},
45658,45659,45660,45661,45662,45663,45664,45665,45711,45724,45778,45779,45785,45786,45820,45821,45965,46022),
_xlfn.LET(_xlpm.DD,
MAX(MIN($AX444,EOMONTH(BB$15,0))-MAX($AW444,BB$15),),
_xlfn.IFS(
AND(MONTH($AW444)=MONTH(BB$15),MONTH($AX444)&lt;&gt;MONTH(BB$15)),
NETWORKDAYS.INTL($AW444,$AW444+_xlpm.DD,1,_xlpm.VD),
AND(MONTH($AW444)&lt;&gt;MONTH(BB$15),MONTH($AX444)=MONTH(BB$15)),
NETWORKDAYS.INTL(($AX444)-_xlpm.DD,$AX444,1,_xlpm.VD),
AND(MONTH($AW444)&lt;MONTH(BB$15),MONTH($AX444)&gt;MONTH(BB$15)),
NETWORKDAYS.INTL((EOMONTH(BB$15-1,1))-_xlpm.DD,EOMONTH(BB$15-1,1),1,_xlpm.VD),
AND(MONTH($AW444)=MONTH(BB$15),MONTH($AX444)=MONTH(BB$15)),
NETWORKDAYS.INTL($AW444,$AX444,1,_xlpm.VD)))),0)),
$DH444="месяц",
$DR444*BB444,
$DH444="неделя",
$DR444*BB444/7*(ROUNDUP((DAY(EOMONTH(BB$15,0)))/4,0))),
0)</f>
        <v/>
      </c>
      <c r="DV444" s="125">
        <f t="array" ref="DV444">
IFERROR(_xlfn.IFS(
$DH444="день_1",
$DR444*$BL444/($AX444-$AW444+1)*BC444*(DAY(EOMONTH(BC$15,0))),
$DH444="день_2",
$DR444/30*MAX(MIN($AX444,EOMONTH(BC$15,0))-MAX($AW444,BC$15)+1,),
$DH444="раб.день",
$DR444/30*(IFERROR(
_xlfn.LET(_xlpm.VD,
CHOOSE(
{1;2;3;4;5;6;7;8;9;10;11;12;13;14;15;16;17;18},
45658,45659,45660,45661,45662,45663,45664,45665,45711,45724,45778,45779,45785,45786,45820,45821,45965,46022),
_xlfn.LET(_xlpm.DD,
MAX(MIN($AX444,EOMONTH(BC$15,0))-MAX($AW444,BC$15),),
_xlfn.IFS(
AND(MONTH($AW444)=MONTH(BC$15),MONTH($AX444)&lt;&gt;MONTH(BC$15)),
NETWORKDAYS.INTL($AW444,$AW444+_xlpm.DD,1,_xlpm.VD),
AND(MONTH($AW444)&lt;&gt;MONTH(BC$15),MONTH($AX444)=MONTH(BC$15)),
NETWORKDAYS.INTL(($AX444)-_xlpm.DD,$AX444,1,_xlpm.VD),
AND(MONTH($AW444)&lt;MONTH(BC$15),MONTH($AX444)&gt;MONTH(BC$15)),
NETWORKDAYS.INTL((EOMONTH(BC$15-1,1))-_xlpm.DD,EOMONTH(BC$15-1,1),1,_xlpm.VD),
AND(MONTH($AW444)=MONTH(BC$15),MONTH($AX444)=MONTH(BC$15)),
NETWORKDAYS.INTL($AW444,$AX444,1,_xlpm.VD)))),0)),
$DH444="месяц",
$DR444*BC444,
$DH444="неделя",
$DR444*BC444/7*(ROUNDUP((DAY(EOMONTH(BC$15,0)))/4,0))),
0)</f>
        <v/>
      </c>
      <c r="DW444" s="125">
        <f t="array" ref="DW444">
IFERROR(_xlfn.IFS(
$DH444="день_1",
$DR444*$BL444/($AX444-$AW444+1)*BD444*(DAY(EOMONTH(BD$15,0))),
$DH444="день_2",
$DR444/30*MAX(MIN($AX444,EOMONTH(BD$15,0))-MAX($AW444,BD$15)+1,),
$DH444="раб.день",
$DR444/30*(IFERROR(
_xlfn.LET(_xlpm.VD,
CHOOSE(
{1;2;3;4;5;6;7;8;9;10;11;12;13;14;15;16;17;18},
45658,45659,45660,45661,45662,45663,45664,45665,45711,45724,45778,45779,45785,45786,45820,45821,45965,46022),
_xlfn.LET(_xlpm.DD,
MAX(MIN($AX444,EOMONTH(BD$15,0))-MAX($AW444,BD$15),),
_xlfn.IFS(
AND(MONTH($AW444)=MONTH(BD$15),MONTH($AX444)&lt;&gt;MONTH(BD$15)),
NETWORKDAYS.INTL($AW444,$AW444+_xlpm.DD,1,_xlpm.VD),
AND(MONTH($AW444)&lt;&gt;MONTH(BD$15),MONTH($AX444)=MONTH(BD$15)),
NETWORKDAYS.INTL(($AX444)-_xlpm.DD,$AX444,1,_xlpm.VD),
AND(MONTH($AW444)&lt;MONTH(BD$15),MONTH($AX444)&gt;MONTH(BD$15)),
NETWORKDAYS.INTL((EOMONTH(BD$15-1,1))-_xlpm.DD,EOMONTH(BD$15-1,1),1,_xlpm.VD),
AND(MONTH($AW444)=MONTH(BD$15),MONTH($AX444)=MONTH(BD$15)),
NETWORKDAYS.INTL($AW444,$AX444,1,_xlpm.VD)))),0)),
$DH444="месяц",
$DR444*BD444,
$DH444="неделя",
$DR444*BD444/7*(ROUNDUP((DAY(EOMONTH(BD$15,0)))/4,0))),
0)</f>
        <v/>
      </c>
      <c r="DX444" s="125">
        <f t="array" ref="DX444">
IFERROR(_xlfn.IFS(
$DH444="день_1",
$DR444*$BL444/($AX444-$AW444+1)*BE444*(DAY(EOMONTH(BE$15,0))),
$DH444="день_2",
$DR444/30*MAX(MIN($AX444,EOMONTH(BE$15,0))-MAX($AW444,BE$15)+1,),
$DH444="раб.день",
$DR444/30*(IFERROR(
_xlfn.LET(_xlpm.VD,
CHOOSE(
{1;2;3;4;5;6;7;8;9;10;11;12;13;14;15;16;17;18},
45658,45659,45660,45661,45662,45663,45664,45665,45711,45724,45778,45779,45785,45786,45820,45821,45965,46022),
_xlfn.LET(_xlpm.DD,
MAX(MIN($AX444,EOMONTH(BE$15,0))-MAX($AW444,BE$15),),
_xlfn.IFS(
AND(MONTH($AW444)=MONTH(BE$15),MONTH($AX444)&lt;&gt;MONTH(BE$15)),
NETWORKDAYS.INTL($AW444,$AW444+_xlpm.DD,1,_xlpm.VD),
AND(MONTH($AW444)&lt;&gt;MONTH(BE$15),MONTH($AX444)=MONTH(BE$15)),
NETWORKDAYS.INTL(($AX444)-_xlpm.DD,$AX444,1,_xlpm.VD),
AND(MONTH($AW444)&lt;MONTH(BE$15),MONTH($AX444)&gt;MONTH(BE$15)),
NETWORKDAYS.INTL((EOMONTH(BE$15-1,1))-_xlpm.DD,EOMONTH(BE$15-1,1),1,_xlpm.VD),
AND(MONTH($AW444)=MONTH(BE$15),MONTH($AX444)=MONTH(BE$15)),
NETWORKDAYS.INTL($AW444,$AX444,1,_xlpm.VD)))),0)),
$DH444="месяц",
$DR444*BE444,
$DH444="неделя",
$DR444*BE444/7*(ROUNDUP((DAY(EOMONTH(BE$15,0)))/4,0))),
0)</f>
        <v/>
      </c>
      <c r="DY444" s="125">
        <f t="array" ref="DY444">
IFERROR(_xlfn.IFS(
$DH444="день_1",
$DR444*$BL444/($AX444-$AW444+1)*BF444*(DAY(EOMONTH(BF$15,0))),
$DH444="день_2",
$DR444/30*MAX(MIN($AX444,EOMONTH(BF$15,0))-MAX($AW444,BF$15)+1,),
$DH444="раб.день",
$DR444/30*(IFERROR(
_xlfn.LET(_xlpm.VD,
CHOOSE(
{1;2;3;4;5;6;7;8;9;10;11;12;13;14;15;16;17;18},
45658,45659,45660,45661,45662,45663,45664,45665,45711,45724,45778,45779,45785,45786,45820,45821,45965,46022),
_xlfn.LET(_xlpm.DD,
MAX(MIN($AX444,EOMONTH(BF$15,0))-MAX($AW444,BF$15),),
_xlfn.IFS(
AND(MONTH($AW444)=MONTH(BF$15),MONTH($AX444)&lt;&gt;MONTH(BF$15)),
NETWORKDAYS.INTL($AW444,$AW444+_xlpm.DD,1,_xlpm.VD),
AND(MONTH($AW444)&lt;&gt;MONTH(BF$15),MONTH($AX444)=MONTH(BF$15)),
NETWORKDAYS.INTL(($AX444)-_xlpm.DD,$AX444,1,_xlpm.VD),
AND(MONTH($AW444)&lt;MONTH(BF$15),MONTH($AX444)&gt;MONTH(BF$15)),
NETWORKDAYS.INTL((EOMONTH(BF$15-1,1))-_xlpm.DD,EOMONTH(BF$15-1,1),1,_xlpm.VD),
AND(MONTH($AW444)=MONTH(BF$15),MONTH($AX444)=MONTH(BF$15)),
NETWORKDAYS.INTL($AW444,$AX444,1,_xlpm.VD)))),0)),
$DH444="месяц",
$DR444*BF444,
$DH444="неделя",
$DR444*BF444/7*(ROUNDUP((DAY(EOMONTH(BF$15,0)))/4,0))),
0)</f>
        <v/>
      </c>
      <c r="DZ444" s="125">
        <f t="array" ref="DZ444">
IFERROR(_xlfn.IFS(
$DH444="день_1",
$DR444*$BL444/($AX444-$AW444+1)*BG444*(DAY(EOMONTH(BG$15,0))),
$DH444="день_2",
$DR444/30*MAX(MIN($AX444,EOMONTH(BG$15,0))-MAX($AW444,BG$15)+1,),
$DH444="раб.день",
$DR444/30*(IFERROR(
_xlfn.LET(_xlpm.VD,
CHOOSE(
{1;2;3;4;5;6;7;8;9;10;11;12;13;14;15;16;17;18},
45658,45659,45660,45661,45662,45663,45664,45665,45711,45724,45778,45779,45785,45786,45820,45821,45965,46022),
_xlfn.LET(_xlpm.DD,
MAX(MIN($AX444,EOMONTH(BG$15,0))-MAX($AW444,BG$15),),
_xlfn.IFS(
AND(MONTH($AW444)=MONTH(BG$15),MONTH($AX444)&lt;&gt;MONTH(BG$15)),
NETWORKDAYS.INTL($AW444,$AW444+_xlpm.DD,1,_xlpm.VD),
AND(MONTH($AW444)&lt;&gt;MONTH(BG$15),MONTH($AX444)=MONTH(BG$15)),
NETWORKDAYS.INTL(($AX444)-_xlpm.DD,$AX444,1,_xlpm.VD),
AND(MONTH($AW444)&lt;MONTH(BG$15),MONTH($AX444)&gt;MONTH(BG$15)),
NETWORKDAYS.INTL((EOMONTH(BG$15-1,1))-_xlpm.DD,EOMONTH(BG$15-1,1),1,_xlpm.VD),
AND(MONTH($AW444)=MONTH(BG$15),MONTH($AX444)=MONTH(BG$15)),
NETWORKDAYS.INTL($AW444,$AX444,1,_xlpm.VD)))),0)),
$DH444="месяц",
$DR444*BG444,
$DH444="неделя",
$DR444*BG444/7*(ROUNDUP((DAY(EOMONTH(BG$15,0)))/4,0))),
0)</f>
        <v/>
      </c>
      <c r="EA444" s="125">
        <f t="array" ref="EA444">
IFERROR(_xlfn.IFS(
$DH444="день_1",
$DR444*$BL444/($AX444-$AW444+1)*BH444*(DAY(EOMONTH(BH$15,0))),
$DH444="день_2",
$DR444/30*MAX(MIN($AX444,EOMONTH(BH$15,0))-MAX($AW444,BH$15)+1,),
$DH444="раб.день",
$DR444/30*(IFERROR(
_xlfn.LET(_xlpm.VD,
CHOOSE(
{1;2;3;4;5;6;7;8;9;10;11;12;13;14;15;16;17;18},
45658,45659,45660,45661,45662,45663,45664,45665,45711,45724,45778,45779,45785,45786,45820,45821,45965,46022),
_xlfn.LET(_xlpm.DD,
MAX(MIN($AX444,EOMONTH(BH$15,0))-MAX($AW444,BH$15),),
_xlfn.IFS(
AND(MONTH($AW444)=MONTH(BH$15),MONTH($AX444)&lt;&gt;MONTH(BH$15)),
NETWORKDAYS.INTL($AW444,$AW444+_xlpm.DD,1,_xlpm.VD),
AND(MONTH($AW444)&lt;&gt;MONTH(BH$15),MONTH($AX444)=MONTH(BH$15)),
NETWORKDAYS.INTL(($AX444)-_xlpm.DD,$AX444,1,_xlpm.VD),
AND(MONTH($AW444)&lt;MONTH(BH$15),MONTH($AX444)&gt;MONTH(BH$15)),
NETWORKDAYS.INTL((EOMONTH(BH$15-1,1))-_xlpm.DD,EOMONTH(BH$15-1,1),1,_xlpm.VD),
AND(MONTH($AW444)=MONTH(BH$15),MONTH($AX444)=MONTH(BH$15)),
NETWORKDAYS.INTL($AW444,$AX444,1,_xlpm.VD)))),0)),
$DH444="месяц",
$DR444*BH444,
$DH444="неделя",
$DR444*BH444/7*(ROUNDUP((DAY(EOMONTH(BH$15,0)))/4,0))),
0)</f>
        <v/>
      </c>
      <c r="EB444" s="125">
        <f t="array" ref="EB444">
IFERROR(_xlfn.IFS(
$DH444="день_1",
$DR444*$BL444/($AX444-$AW444+1)*BI444*(DAY(EOMONTH(BI$15,0))),
$DH444="день_2",
$DR444/30*MAX(MIN($AX444,EOMONTH(BI$15,0))-MAX($AW444,BI$15)+1,),
$DH444="раб.день",
$DR444/30*(IFERROR(
_xlfn.LET(_xlpm.VD,
CHOOSE(
{1;2;3;4;5;6;7;8;9;10;11;12;13;14;15;16;17;18},
45658,45659,45660,45661,45662,45663,45664,45665,45711,45724,45778,45779,45785,45786,45820,45821,45965,46022),
_xlfn.LET(_xlpm.DD,
MAX(MIN($AX444,EOMONTH(BI$15,0))-MAX($AW444,BI$15),),
_xlfn.IFS(
AND(MONTH($AW444)=MONTH(BI$15),MONTH($AX444)&lt;&gt;MONTH(BI$15)),
NETWORKDAYS.INTL($AW444,$AW444+_xlpm.DD,1,_xlpm.VD),
AND(MONTH($AW444)&lt;&gt;MONTH(BI$15),MONTH($AX444)=MONTH(BI$15)),
NETWORKDAYS.INTL(($AX444)-_xlpm.DD,$AX444,1,_xlpm.VD),
AND(MONTH($AW444)&lt;MONTH(BI$15),MONTH($AX444)&gt;MONTH(BI$15)),
NETWORKDAYS.INTL((EOMONTH(BI$15-1,1))-_xlpm.DD,EOMONTH(BI$15-1,1),1,_xlpm.VD),
AND(MONTH($AW444)=MONTH(BI$15),MONTH($AX444)=MONTH(BI$15)),
NETWORKDAYS.INTL($AW444,$AX444,1,_xlpm.VD)))),0)),
$DH444="месяц",
$DR444*BI444,
$DH444="неделя",
$DR444*BI444/7*(ROUNDUP((DAY(EOMONTH(BI$15,0)))/4,0))),
0)</f>
        <v/>
      </c>
      <c r="EC444" s="125">
        <f t="array" ref="EC444">
IFERROR(_xlfn.IFS(
$DH444="день_1",
$DR444*$BL444/($AX444-$AW444+1)*BJ444*(DAY(EOMONTH(BJ$15,0))),
$DH444="день_2",
$DR444/30*MAX(MIN($AX444,EOMONTH(BJ$15,0))-MAX($AW444,BJ$15)+1,),
$DH444="раб.день",
$DR444/30*(IFERROR(
_xlfn.LET(_xlpm.VD,
CHOOSE(
{1;2;3;4;5;6;7;8;9;10;11;12;13;14;15;16;17;18},
45658,45659,45660,45661,45662,45663,45664,45665,45711,45724,45778,45779,45785,45786,45820,45821,45965,46022),
_xlfn.LET(_xlpm.DD,
MAX(MIN($AX444,EOMONTH(BJ$15,0))-MAX($AW444,BJ$15),),
_xlfn.IFS(
AND(MONTH($AW444)=MONTH(BJ$15),MONTH($AX444)&lt;&gt;MONTH(BJ$15)),
NETWORKDAYS.INTL($AW444,$AW444+_xlpm.DD,1,_xlpm.VD),
AND(MONTH($AW444)&lt;&gt;MONTH(BJ$15),MONTH($AX444)=MONTH(BJ$15)),
NETWORKDAYS.INTL(($AX444)-_xlpm.DD,$AX444,1,_xlpm.VD),
AND(MONTH($AW444)&lt;MONTH(BJ$15),MONTH($AX444)&gt;MONTH(BJ$15)),
NETWORKDAYS.INTL((EOMONTH(BJ$15-1,1))-_xlpm.DD,EOMONTH(BJ$15-1,1),1,_xlpm.VD),
AND(MONTH($AW444)=MONTH(BJ$15),MONTH($AX444)=MONTH(BJ$15)),
NETWORKDAYS.INTL($AW444,$AX444,1,_xlpm.VD)))),0)),
$DH444="месяц",
$DR444*BJ444,
$DH444="неделя",
$DR444*BJ444/7*(ROUNDUP((DAY(EOMONTH(BJ$15,0)))/4,0))),
0)</f>
        <v/>
      </c>
      <c r="ED444" s="125">
        <f t="array" ref="ED444">
IFERROR(_xlfn.IFS(
$DH444="день_1",
$DR444*$BL444/($AX444-$AW444+1)*BK444*(DAY(EOMONTH(BK$15,0))),
$DH444="день_2",
$DR444/30*MAX(MIN($AX444,EOMONTH(BK$15,0))-MAX($AW444,BK$15)+1,),
$DH444="раб.день",
$DR444/30*(IFERROR(
_xlfn.LET(_xlpm.VD,
CHOOSE(
{1;2;3;4;5;6;7;8;9;10;11;12;13;14;15;16;17;18},
45658,45659,45660,45661,45662,45663,45664,45665,45711,45724,45778,45779,45785,45786,45820,45821,45965,46022),
_xlfn.LET(_xlpm.DD,
MAX(MIN($AX444,EOMONTH(BK$15,0))-MAX($AW444,BK$15),),
_xlfn.IFS(
AND(MONTH($AW444)=MONTH(BK$15),MONTH($AX444)&lt;&gt;MONTH(BK$15)),
NETWORKDAYS.INTL($AW444,$AW444+_xlpm.DD,1,_xlpm.VD),
AND(MONTH($AW444)&lt;&gt;MONTH(BK$15),MONTH($AX444)=MONTH(BK$15)),
NETWORKDAYS.INTL(($AX444)-_xlpm.DD,$AX444,1,_xlpm.VD),
AND(MONTH($AW444)&lt;MONTH(BK$15),MONTH($AX444)&gt;MONTH(BK$15)),
NETWORKDAYS.INTL((EOMONTH(BK$15-1,1))-_xlpm.DD,EOMONTH(BK$15-1,1),1,_xlpm.VD),
AND(MONTH($AW444)=MONTH(BK$15),MONTH($AX444)=MONTH(BK$15)),
NETWORKDAYS.INTL($AW444,$AX444,1,_xlpm.VD)))),0)),
$DH444="месяц",
$DR444*BK444,
$DH444="неделя",
$DR444*BK444/7*(ROUNDUP((DAY(EOMONTH(BK$15,0)))/4,0))),
0)</f>
        <v/>
      </c>
      <c r="EE444" s="125">
        <f>SUM($DS444,$DT444,$DU444,$DV444,$DW444,$DX444,$DY444,$DZ444,$EA444,$EB444,$EC444,$ED444)</f>
        <v/>
      </c>
      <c r="EF444" s="125">
        <f>IFERROR(ROUND($EE444*(1+$EP444),2),0)</f>
        <v/>
      </c>
      <c r="EG444" s="128" t="n">
        <v>1</v>
      </c>
      <c r="EH444" s="126" t="n">
        <v>0</v>
      </c>
      <c r="EI444" s="126">
        <f>ROUND(SUM($EH444:$EH444)*SUM($AB444:$AB444)*$EG444,2)</f>
        <v/>
      </c>
      <c r="EJ444" s="126">
        <f>ROUND($EI444*(1+$EP444),2)</f>
        <v/>
      </c>
      <c r="EK444" s="126" t="n">
        <v>0</v>
      </c>
      <c r="EL444" s="126">
        <f>ROUND(SUM($EK444:$EK444)*SUM($AB444:$AB444)*$EG444,2)</f>
        <v/>
      </c>
      <c r="EM444" s="126">
        <f>ROUND($EL444*(1+$EP444),2)</f>
        <v/>
      </c>
      <c r="EN444" s="126">
        <f>SUM($EE444,$EI444,$EL444)</f>
        <v/>
      </c>
      <c r="EO444" s="126">
        <f>SUM($EF444,$EJ444,$EM444)</f>
        <v/>
      </c>
      <c r="EP444" s="59" t="inlineStr">
        <is>
          <t>20%</t>
        </is>
      </c>
      <c r="EQ444" s="59" t="n"/>
      <c r="ER444" s="60">
        <f t="array" ref="ER444">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MATCH(ES444,
{"AMS";"RussOutdoor";"HD Outdoor";"Ingroup";"IQ";"Ledproduction";"LisChannel";"Logic";"Media-PPL";"NovikovTV | НовиковТВ";"SMA";"SOK";"КрокусТВ | CrocusTV | IndoorTV";"Сити";"ТЯК Москва"},
0)),"")</f>
        <v/>
      </c>
      <c r="ES444" s="60" t="n"/>
      <c r="ET444" s="60">
        <f t="array" ref="ET444">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MATCH(ES444,
{"AMS";"RussOutdoor";"HD Outdoor";"Ingroup";"IQ";"Ledproduction";"LisChannel";"Logic";"Media-PPL";"NovikovTV | НовиковТВ";"SMA";"SOK";"КрокусТВ | CrocusTV | IndoorTV";"Сити";"ТЯК Москва"},
0)),"")</f>
        <v/>
      </c>
      <c r="EU444" s="60" t="n"/>
      <c r="EV444" s="60" t="n"/>
      <c r="EX444" s="110">
        <f t="array" ref="EX444">
($AR444/30
+N("ТРАФИК ПЛОЩАДКИ"))*
(IFERROR(
_xlfn.LET(
_xlpm.GPR,
HLOOKUP($L444,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(MATCH($T444,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IF($Q444="цифровой",_xlpm.GPR/$AG444,_xlpm.GPR/60)),
0)
+N("DWELL TIME"))*
(IF($AB444=0,0,IF($AB444=1,0.3,IF($AB444=2,0.5,IF($AB444&gt;2,1))))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_xlfn.IFS($AC444="да",1.2,$AC444="нет",1)*
_xlfn.IFS($AD444="да",1.2,$AD444="нет",1)*
IF(R444="статический",1,1.2)*
$X444*
INDEX(
{1.2;1;1.2;1.2;1;1.2;1.2;1.2;1.2;1.2;1.2;1;1.2;1.2;1.2;1.2;1;1;1.2;1.2;1.2;1;1;1;1;1.2;1.2;1.2;1.2;1;1;1;1;1.2;1.2;1.2;1.2;1.2;1.2;1.2;1.2;1;1;1.2;1;1;1;1;1.5;1;1;1.5;1.5;1.2},
MATCH($Q444,_xlpm.MI,0)))&gt;{0.02;0.04;0.06;0.1;0.2;0.4;0.6;0.8;1;2;4;6})),
{0;1;2;3;4;5;6;7;8;9;10;11;12},
0)))
+N("КОЭФФИЦИЕНТ КОНТАКТА"))))*
(_xlfn.IFS($X444&lt;0.1,$X444/1000,$X444&gt;25,5.2,AND($X444&gt;=0.1,$X444&lt;=25),(($X444*2+0.1)/10)*($X444/10)))*
IFERROR((_xlfn.LET(
_xlpm.MA,
{0;0.8;0.85;0.9;0.95;1},
_xlpm.MAA,
{0;1;2;3;4;5},
INDEX(_xlpm.MA,MATCH(SUMPRODUCT(--((IF(ROUND(_xlpm.MAA,1)&gt;5,5,ROUND($AB444,1)))&gt;{0;1;2;3;4;5})),_xlpm.MAA,0)))
+N("КОЭФФИЦИЕНТ КОЛ-ВО КОНСТРУКЦИЙ")),1)*
$AB444,0))*
(IF($Q444="цифровой",$AG444/15*$AI444,1)
+N("ДЛЯ ЦИФРЫ"))</f>
        <v/>
      </c>
      <c r="EY444" s="110">
        <f>IFERROR(EX444*AY444,0)</f>
        <v/>
      </c>
      <c r="EZ444" s="131">
        <f>IFERROR(DP444/EY444*1000,0)</f>
        <v/>
      </c>
      <c r="FA444" s="112">
        <f>IFERROR(FC444/FB444,0)</f>
        <v/>
      </c>
      <c r="FB444" s="112">
        <f>IFERROR((FC444/(EY444/FF444*#REF!))*0.825,0)</f>
        <v/>
      </c>
      <c r="FC444" s="112">
        <f>IFERROR(((EX444*30/AR444)*100)/30,0)</f>
        <v/>
      </c>
      <c r="FD444" s="112">
        <f>IFERROR(EY444/G444*100%,0)</f>
        <v/>
      </c>
      <c r="FE444" s="112">
        <f>IFERROR(FD444/FC444*100%,0)</f>
        <v/>
      </c>
      <c r="FF444" s="110">
        <f>IFERROR(AR444/30*AY444,0)</f>
        <v/>
      </c>
    </row>
    <row r="445" ht="13" customHeight="1">
      <c r="A445" s="59" t="n"/>
      <c r="B445" s="60" t="n"/>
      <c r="C445" s="60" t="n"/>
      <c r="D445" s="60">
        <f t="array" ref="D445">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MATCH($E445,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45" s="60">
        <f t="array" ref="E445">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MATCH($F445,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45" s="60" t="inlineStr"/>
      <c r="G445" s="60" t="n"/>
      <c r="H445" s="60">
        <f t="array" ref="H445">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MATCH($I445,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45" s="60" t="n"/>
      <c r="J445" s="60" t="n"/>
      <c r="K445" s="60" t="n"/>
      <c r="L445" s="60" t="n"/>
      <c r="M445" s="60" t="n"/>
      <c r="N445" s="60" t="n"/>
      <c r="O445" s="60" t="n"/>
      <c r="P445" s="60">
        <f t="array" ref="P445">
_xlfn.IFS(
ISNUMBER(MATCH($Q445,{"шелфбаннер","разделитель","монетница","чековая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ISNUMBER(MATCH($Q445,{"LED/LCD","видеокулер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ISNUMBER(MATCH($Q445,{"автомобиль","машина","выставочное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ISNUMBER(MATCH($Q445,{"билборд","лифтовая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ISNUMBER(MATCH($Q445,{"навигация","подвесной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ISNUMBER(MATCH($Q445,{"движущаяся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ISNUMBER(MATCH($Q445,{"каталог","журнал"},)),
"Пресса",
$Q445="","")</f>
        <v/>
      </c>
      <c r="Q445" s="60" t="n"/>
      <c r="R445" s="60">
        <f t="array" ref="R445">
IFERROR(
_xlfn.IFS(
OR(ISNUMBER(MATCH($Q445,{"экспозиция","макет","стенд","автостенд","авто стенд","выставочное пространство","выставочные стенды","модульные выставочные стенды","3Д конструкция","3D конструкция"},)),P445="Экспонирование"),
"нестандартный",
ISNUMBER(MATCH($Q445,{"скроллер","призматрон"},)),
"динамический",
$P445="Видео",
"цифровой",
OR($P445="Пресса",$P445="Щит",$P445="POSm",$P445="Подвес",$P445="Брендирование/оклейка"),
"статический"),"")</f>
        <v/>
      </c>
      <c r="S445" s="59" t="n"/>
      <c r="T445" s="60" t="n"/>
      <c r="U445" s="60" t="n"/>
      <c r="V445" s="60">
        <f>
IF(P445="Видео",
"цифровой постер/ролик",
IF(ISNUMBER(MATCH(Q445,{"короб световой","короб световой | лайтбокс","короб световой | кристалайт","лайтбокс","лайт бокс","кристалайт","LB","lightbox"},)),
"бэклит",
IF(P445="Брендирование/оклейка",
"перфарированная пленка/самоклейка",
IF(P445="Экспонирование",
"под запрос",
IF(P445="Подвес",
"баннер/ткань",
"")))))</f>
        <v/>
      </c>
      <c r="W445" s="59" t="n"/>
      <c r="X445" s="59" t="n"/>
      <c r="Y445" s="59" t="n"/>
      <c r="Z445" s="61" t="n"/>
      <c r="AA445" s="61" t="n"/>
      <c r="AB445" s="61">
        <f>IF(BL445&gt;0,Z445,0)</f>
        <v/>
      </c>
      <c r="AC445" s="59" t="n"/>
      <c r="AD445" s="59" t="n"/>
      <c r="AE445" s="59" t="n"/>
      <c r="AF445" s="59" t="n"/>
      <c r="AG445" s="59" t="n"/>
      <c r="AH445" s="59" t="n"/>
      <c r="AI445" s="59" t="n"/>
      <c r="AJ445" s="59" t="n"/>
      <c r="AK445" s="59" t="n"/>
      <c r="AL445" s="62">
        <f>IFERROR(IF(OR(R445="статический",R445="динамический",R445="нестандартный",R445="",R445=""),"-",IF(AND(AH445="-",AI445="-"),"-",AK445*3600/AH445*AI445)),"-")</f>
        <v/>
      </c>
      <c r="AM445" s="62">
        <f>IFERROR(IF(OR(R445="статический",R445="динамический",R445="",R445="", R445="BTL",R445="нестандартный"),"-",AG445*AI445*AL445/60),"-")</f>
        <v/>
      </c>
      <c r="AN445" s="63">
        <f>IFERROR(IF(AH445="","-",AG445*AI445/AH445),"-")</f>
        <v/>
      </c>
      <c r="AO445" s="59">
        <f>IFERROR(IF(OR($R445="статический",$R445="динамический",$R445="",$R445="",$R445="BTL",$R445="нестандартный"),"-",$AL445*$AY445),"-")</f>
        <v/>
      </c>
      <c r="AP445" s="62">
        <f>IFERROR(IF(OR($R445="статический",$R445="динамический",$R445="",$R445="",$R445="BTL",$R445="нестандартный"),"-",$AM445*AY445),"-")</f>
        <v/>
      </c>
      <c r="AQ445" s="64" t="n"/>
      <c r="AR445" s="61" t="n"/>
      <c r="AS445" s="61" t="n"/>
      <c r="AT445" s="61" t="n"/>
      <c r="AU445" s="65" t="n"/>
      <c r="AV445" s="124">
        <f>IFERROR(DR445/AT445*1000,"n/a")</f>
        <v/>
      </c>
      <c r="AW445" s="67" t="n"/>
      <c r="AX445" s="67" t="n"/>
      <c r="AY445" s="43">
        <f>IFERROR(IF(OR($AW445="",$AX445=""),"",_xlfn.DAYS($AX445+1,$AW445)),"")</f>
        <v/>
      </c>
      <c r="AZ445" s="68">
        <f t="array" ref="AZ445">
_xlfn.LET(_xlpm.COEFF,
IF($AW445+$AX445=0,0,IF(MAX(MIN($AX445,EOMONTH(AZ$15,0))-MAX($AW445,AZ$15)+1,)&gt;0,1,0)),
_xlfn.IFS(
$ES445="LisChannel",
_xlpm.COEFF*
INDEX({1;1;1.2;1.2;1;1;1;1;1.2;1.2;1.2;1.2},
MATCH(MONTH(AZ$15),
{1,2,3,4,5,6,7,8,9,10,11,12})),
CONCATENATE($ES445," ",$L445)="RussOutdoor метро",
_xlpm.COEFF*
INDEX({0.8;0.9;1.1;1.1;1;1;1;1;1.1;1.1;1.1;1.1},
MATCH(MONTH(AZ$15),
{1,2,3,4,5,6,7,8,9,10,11,12})),
$ES445&lt;&gt;"LisChannel",
_xlpm.COEFF,
$ES445&lt;&gt;"RussOutdoor",
_xlpm.COEFF))</f>
        <v/>
      </c>
      <c r="BA445" s="68">
        <f t="array" ref="BA445">
_xlfn.LET(_xlpm.COEFF,
IF($AW445+$AX445=0,0,IF(MAX(MIN($AX445,EOMONTH(BA$15,0))-MAX($AW445,BA$15)+1,)&gt;0,1,0)),
_xlfn.IFS(
$ES445="LisChannel",
_xlpm.COEFF*
INDEX({1;1;1.2;1.2;1;1;1;1;1.2;1.2;1.2;1.2},
MATCH(MONTH(BA$15),
{1,2,3,4,5,6,7,8,9,10,11,12})),
CONCATENATE($ES445," ",$L445)="RussOutdoor метро",
_xlpm.COEFF*
INDEX({0.8;0.9;1.1;1.1;1;1;1;1;1.1;1.1;1.1;1.1},
MATCH(MONTH(BA$15),
{1,2,3,4,5,6,7,8,9,10,11,12})),
$ES445&lt;&gt;"LisChannel",
_xlpm.COEFF,
$ES445&lt;&gt;"RussOutdoor",
_xlpm.COEFF))</f>
        <v/>
      </c>
      <c r="BB445" s="68">
        <f t="array" ref="BB445">
_xlfn.LET(_xlpm.COEFF,
IF($AW445+$AX445=0,0,IF(MAX(MIN($AX445,EOMONTH(BB$15,0))-MAX($AW445,BB$15)+1,)&gt;0,1,0)),
_xlfn.IFS(
$ES445="LisChannel",
_xlpm.COEFF*
INDEX({1;1;1.2;1.2;1;1;1;1;1.2;1.2;1.2;1.2},
MATCH(MONTH(BB$15),
{1,2,3,4,5,6,7,8,9,10,11,12})),
CONCATENATE($ES445," ",$L445)="RussOutdoor метро",
_xlpm.COEFF*
INDEX({0.8;0.9;1.1;1.1;1;1;1;1;1.1;1.1;1.1;1.1},
MATCH(MONTH(BB$15),
{1,2,3,4,5,6,7,8,9,10,11,12})),
$ES445&lt;&gt;"LisChannel",
_xlpm.COEFF,
$ES445&lt;&gt;"RussOutdoor",
_xlpm.COEFF))</f>
        <v/>
      </c>
      <c r="BC445" s="68">
        <f t="array" ref="BC445">
_xlfn.LET(_xlpm.COEFF,
IF($AW445+$AX445=0,0,IF(MAX(MIN($AX445,EOMONTH(BC$15,0))-MAX($AW445,BC$15)+1,)&gt;0,1,0)),
_xlfn.IFS(
$ES445="LisChannel",
_xlpm.COEFF*
INDEX({1;1;1.2;1.2;1;1;1;1;1.2;1.2;1.2;1.2},
MATCH(MONTH(BC$15),
{1,2,3,4,5,6,7,8,9,10,11,12})),
CONCATENATE($ES445," ",$L445)="RussOutdoor метро",
_xlpm.COEFF*
INDEX({0.8;0.9;1.1;1.1;1;1;1;1;1.1;1.1;1.1;1.1},
MATCH(MONTH(BC$15),
{1,2,3,4,5,6,7,8,9,10,11,12})),
$ES445&lt;&gt;"LisChannel",
_xlpm.COEFF,
$ES445&lt;&gt;"RussOutdoor",
_xlpm.COEFF))</f>
        <v/>
      </c>
      <c r="BD445" s="68">
        <f t="array" ref="BD445">
_xlfn.LET(_xlpm.COEFF,
IF($AW445+$AX445=0,0,IF(MAX(MIN($AX445,EOMONTH(BD$15,0))-MAX($AW445,BD$15)+1,)&gt;0,1,0)),
_xlfn.IFS(
$ES445="LisChannel",
_xlpm.COEFF*
INDEX({1;1;1.2;1.2;1;1;1;1;1.2;1.2;1.2;1.2},
MATCH(MONTH(BD$15),
{1,2,3,4,5,6,7,8,9,10,11,12})),
CONCATENATE($ES445," ",$L445)="RussOutdoor метро",
_xlpm.COEFF*
INDEX({0.8;0.9;1.1;1.1;1;1;1;1;1.1;1.1;1.1;1.1},
MATCH(MONTH(BD$15),
{1,2,3,4,5,6,7,8,9,10,11,12})),
$ES445&lt;&gt;"LisChannel",
_xlpm.COEFF,
$ES445&lt;&gt;"RussOutdoor",
_xlpm.COEFF))</f>
        <v/>
      </c>
      <c r="BE445" s="68">
        <f t="array" ref="BE445">
_xlfn.LET(_xlpm.COEFF,
IF($AW445+$AX445=0,0,IF(MAX(MIN($AX445,EOMONTH(BE$15,0))-MAX($AW445,BE$15)+1,)&gt;0,1,0)),
_xlfn.IFS(
$ES445="LisChannel",
_xlpm.COEFF*
INDEX({1;1;1.2;1.2;1;1;1;1;1.2;1.2;1.2;1.2},
MATCH(MONTH(BE$15),
{1,2,3,4,5,6,7,8,9,10,11,12})),
CONCATENATE($ES445," ",$L445)="RussOutdoor метро",
_xlpm.COEFF*
INDEX({0.8;0.9;1.1;1.1;1;1;1;1;1.1;1.1;1.1;1.1},
MATCH(MONTH(BE$15),
{1,2,3,4,5,6,7,8,9,10,11,12})),
$ES445&lt;&gt;"LisChannel",
_xlpm.COEFF,
$ES445&lt;&gt;"RussOutdoor",
_xlpm.COEFF))</f>
        <v/>
      </c>
      <c r="BF445" s="68">
        <f t="array" ref="BF445">
_xlfn.LET(_xlpm.COEFF,
IF($AW445+$AX445=0,0,IF(MAX(MIN($AX445,EOMONTH(BF$15,0))-MAX($AW445,BF$15)+1,)&gt;0,1,0)),
_xlfn.IFS(
$ES445="LisChannel",
_xlpm.COEFF*
INDEX({1;1;1.2;1.2;1;1;1;1;1.2;1.2;1.2;1.2},
MATCH(MONTH(BF$15),
{1,2,3,4,5,6,7,8,9,10,11,12})),
CONCATENATE($ES445," ",$L445)="RussOutdoor метро",
_xlpm.COEFF*
INDEX({0.8;0.9;1.1;1.1;1;1;1;1;1.1;1.1;1.1;1.1},
MATCH(MONTH(BF$15),
{1,2,3,4,5,6,7,8,9,10,11,12})),
$ES445&lt;&gt;"LisChannel",
_xlpm.COEFF,
$ES445&lt;&gt;"RussOutdoor",
_xlpm.COEFF))</f>
        <v/>
      </c>
      <c r="BG445" s="68">
        <f t="array" ref="BG445">
_xlfn.LET(_xlpm.COEFF,
IF($AW445+$AX445=0,0,IF(MAX(MIN($AX445,EOMONTH(BG$15,0))-MAX($AW445,BG$15)+1,)&gt;0,1,0)),
_xlfn.IFS(
$ES445="LisChannel",
_xlpm.COEFF*
INDEX({1;1;1.2;1.2;1;1;1;1;1.2;1.2;1.2;1.2},
MATCH(MONTH(BG$15),
{1,2,3,4,5,6,7,8,9,10,11,12})),
CONCATENATE($ES445," ",$L445)="RussOutdoor метро",
_xlpm.COEFF*
INDEX({0.8;0.9;1.1;1.1;1;1;1;1;1.1;1.1;1.1;1.1},
MATCH(MONTH(BG$15),
{1,2,3,4,5,6,7,8,9,10,11,12})),
$ES445&lt;&gt;"LisChannel",
_xlpm.COEFF,
$ES445&lt;&gt;"RussOutdoor",
_xlpm.COEFF))</f>
        <v/>
      </c>
      <c r="BH445" s="68">
        <f t="array" ref="BH445">
_xlfn.LET(_xlpm.COEFF,
IF($AW445+$AX445=0,0,IF(MAX(MIN($AX445,EOMONTH(BH$15,0))-MAX($AW445,BH$15)+1,)&gt;0,1,0)),
_xlfn.IFS(
$ES445="LisChannel",
_xlpm.COEFF*
INDEX({1;1;1.2;1.2;1;1;1;1;1.2;1.2;1.2;1.2},
MATCH(MONTH(BH$15),
{1,2,3,4,5,6,7,8,9,10,11,12})),
CONCATENATE($ES445," ",$L445)="RussOutdoor метро",
_xlpm.COEFF*
INDEX({0.8;0.9;1.1;1.1;1;1;1;1;1.1;1.1;1.1;1.1},
MATCH(MONTH(BH$15),
{1,2,3,4,5,6,7,8,9,10,11,12})),
$ES445&lt;&gt;"LisChannel",
_xlpm.COEFF,
$ES445&lt;&gt;"RussOutdoor",
_xlpm.COEFF))</f>
        <v/>
      </c>
      <c r="BI445" s="68">
        <f t="array" ref="BI445">
_xlfn.LET(_xlpm.COEFF,
IF($AW445+$AX445=0,0,IF(MAX(MIN($AX445,EOMONTH(BI$15,0))-MAX($AW445,BI$15)+1,)&gt;0,1,0)),
_xlfn.IFS(
$ES445="LisChannel",
_xlpm.COEFF*
INDEX({1;1;1.2;1.2;1;1;1;1;1.2;1.2;1.2;1.2},
MATCH(MONTH(BI$15),
{1,2,3,4,5,6,7,8,9,10,11,12})),
CONCATENATE($ES445," ",$L445)="RussOutdoor метро",
_xlpm.COEFF*
INDEX({0.8;0.9;1.1;1.1;1;1;1;1;1.1;1.1;1.1;1.1},
MATCH(MONTH(BI$15),
{1,2,3,4,5,6,7,8,9,10,11,12})),
$ES445&lt;&gt;"LisChannel",
_xlpm.COEFF,
$ES445&lt;&gt;"RussOutdoor",
_xlpm.COEFF))</f>
        <v/>
      </c>
      <c r="BJ445" s="68">
        <f t="array" ref="BJ445">
_xlfn.LET(_xlpm.COEFF,
IF($AW445+$AX445=0,0,IF(MAX(MIN($AX445,EOMONTH(BJ$15,0))-MAX($AW445,BJ$15)+1,)&gt;0,1,0)),
_xlfn.IFS(
$ES445="LisChannel",
_xlpm.COEFF*
INDEX({1;1;1.2;1.2;1;1;1;1;1.2;1.2;1.2;1.2},
MATCH(MONTH(BJ$15),
{1,2,3,4,5,6,7,8,9,10,11,12})),
CONCATENATE($ES445," ",$L445)="RussOutdoor метро",
_xlpm.COEFF*
INDEX({0.8;0.9;1.1;1.1;1;1;1;1;1.1;1.1;1.1;1.1},
MATCH(MONTH(BJ$15),
{1,2,3,4,5,6,7,8,9,10,11,12})),
$ES445&lt;&gt;"LisChannel",
_xlpm.COEFF,
$ES445&lt;&gt;"RussOutdoor",
_xlpm.COEFF))</f>
        <v/>
      </c>
      <c r="BK445" s="68">
        <f t="array" ref="BK445">
_xlfn.LET(_xlpm.COEFF,
IF($AW445+$AX445=0,0,IF(MAX(MIN($AX445,EOMONTH(BK$15,0))-MAX($AW445,BK$15)+1,)&gt;0,1,0)),
_xlfn.IFS(
$ES445="LisChannel",
_xlpm.COEFF*
INDEX({1;1;1.2;1.2;1;1;1;1;1.2;1.2;1.2;1.2},
MATCH(MONTH(BK$15),
{1,2,3,4,5,6,7,8,9,10,11,12})),
CONCATENATE($ES445," ",$L445)="RussOutdoor метро",
_xlpm.COEFF*
INDEX({0.8;0.9;1.1;1.1;1;1;1;1;1.1;1.1;1.1;1.1},
MATCH(MONTH(BK$15),
{1,2,3,4,5,6,7,8,9,10,11,12})),
$ES445&lt;&gt;"LisChannel",
_xlpm.COEFF,
$ES445&lt;&gt;"RussOutdoor",
_xlpm.COEFF))</f>
        <v/>
      </c>
      <c r="BL445" s="62">
        <f>COUNTIFS($AZ445:$BK445,"&gt;0")</f>
        <v/>
      </c>
      <c r="BM445" s="65" t="n"/>
      <c r="BN445" s="125">
        <f>$DJ445</f>
        <v/>
      </c>
      <c r="BO445" s="63">
        <f>$DQ445</f>
        <v/>
      </c>
      <c r="BP445" s="125">
        <f>
IFERROR(
IF($BL445=0,0,
$BN445*(1-$BO445)),
0)</f>
        <v/>
      </c>
      <c r="BQ445" s="125">
        <f t="array" ref="BQ445">
IFERROR(
_xlfn.IFS(
$DH445="день_1",
$BP445*$BL445/($AX445-$AW445+1)*AZ445*(DAY(EOMONTH(AZ$15,0))),
$DH445="день_2",
$BP445/30*MAX(MIN($AX445,EOMONTH(AZ$15,0))-MAX($AW445,AZ$15)+1,),
$DH445="раб.день",
$BP445/30*(IFERROR(
_xlfn.LET(_xlpm.VD,
CHOOSE(
{1;2;3;4;5;6;7;8;9;10;11;12;13;14;15;16;17;18},
45658,45659,45660,45661,45662,45663,45664,45665,45711,45724,45778,45779,45785,45786,45820,45821,45965,46022),
_xlfn.LET(_xlpm.DD,
MAX(MIN($AX445,EOMONTH(AZ$15,0))-MAX($AW445,AZ$15),),
_xlfn.IFS(
AND(MONTH($AW445)=MONTH(AZ$15),MONTH($AX445)&lt;&gt;MONTH(AZ$15)),
NETWORKDAYS.INTL($AW445,$AW445+_xlpm.DD,1,_xlpm.VD),
AND(MONTH($AW445)&lt;&gt;MONTH(AZ$15),MONTH($AX445)=MONTH(AZ$15)),
NETWORKDAYS.INTL(($AX445)-_xlpm.DD,$AX445,1,_xlpm.VD),
AND(MONTH($AW445)&lt;MONTH(AZ$15),MONTH($AX445)&gt;MONTH(AZ$15)),
NETWORKDAYS.INTL((EOMONTH(AZ$15-1,1))-_xlpm.DD,EOMONTH(AZ$15-1,1),1,_xlpm.VD),
AND(MONTH($AW445)=MONTH(AZ$15),MONTH($AX445)=MONTH(AZ$15)),
NETWORKDAYS.INTL($AW445,$AX445,1,_xlpm.VD)))),0)),
$DH445="месяц",
$BP445*AZ445,
$DH445="неделя",
$BP445*AZ445/7*(ROUNDUP((DAY(EOMONTH(AZ$15,0)))/4,0))),
0)</f>
        <v/>
      </c>
      <c r="BR445" s="125">
        <f t="array" ref="BR445">
IFERROR(
_xlfn.IFS(
$DH445="день_1",
$BP445*$BL445/($AX445-$AW445+1)*BA445*(DAY(EOMONTH(BA$15,0))),
$DH445="день_2",
$BP445/30*MAX(MIN($AX445,EOMONTH(BA$15,0))-MAX($AW445,BA$15)+1,),
$DH445="раб.день",
$BP445/30*(IFERROR(
_xlfn.LET(_xlpm.VD,
CHOOSE(
{1;2;3;4;5;6;7;8;9;10;11;12;13;14;15;16;17;18},
45658,45659,45660,45661,45662,45663,45664,45665,45711,45724,45778,45779,45785,45786,45820,45821,45965,46022),
_xlfn.LET(_xlpm.DD,
MAX(MIN($AX445,EOMONTH(BA$15,0))-MAX($AW445,BA$15),),
_xlfn.IFS(
AND(MONTH($AW445)=MONTH(BA$15),MONTH($AX445)&lt;&gt;MONTH(BA$15)),
NETWORKDAYS.INTL($AW445,$AW445+_xlpm.DD,1,_xlpm.VD),
AND(MONTH($AW445)&lt;&gt;MONTH(BA$15),MONTH($AX445)=MONTH(BA$15)),
NETWORKDAYS.INTL(($AX445)-_xlpm.DD,$AX445,1,_xlpm.VD),
AND(MONTH($AW445)&lt;MONTH(BA$15),MONTH($AX445)&gt;MONTH(BA$15)),
NETWORKDAYS.INTL((EOMONTH(BA$15-1,1))-_xlpm.DD,EOMONTH(BA$15-1,1),1,_xlpm.VD),
AND(MONTH($AW445)=MONTH(BA$15),MONTH($AX445)=MONTH(BA$15)),
NETWORKDAYS.INTL($AW445,$AX445,1,_xlpm.VD)))),0)),
$DH445="месяц",
$BP445*BA445,
$DH445="неделя",
$BP445*BA445/7*(ROUNDUP((DAY(EOMONTH(BA$15,0)))/4,0))),
0)</f>
        <v/>
      </c>
      <c r="BS445" s="125">
        <f t="array" ref="BS445">
IFERROR(
_xlfn.IFS(
$DH445="день_1",
$BP445*$BL445/($AX445-$AW445+1)*BB445*(DAY(EOMONTH(BB$15,0))),
$DH445="день_2",
$BP445/30*MAX(MIN($AX445,EOMONTH(BB$15,0))-MAX($AW445,BB$15)+1,),
$DH445="раб.день",
$BP445/30*(IFERROR(
_xlfn.LET(_xlpm.VD,
CHOOSE(
{1;2;3;4;5;6;7;8;9;10;11;12;13;14;15;16;17;18},
45658,45659,45660,45661,45662,45663,45664,45665,45711,45724,45778,45779,45785,45786,45820,45821,45965,46022),
_xlfn.LET(_xlpm.DD,
MAX(MIN($AX445,EOMONTH(BB$15,0))-MAX($AW445,BB$15),),
_xlfn.IFS(
AND(MONTH($AW445)=MONTH(BB$15),MONTH($AX445)&lt;&gt;MONTH(BB$15)),
NETWORKDAYS.INTL($AW445,$AW445+_xlpm.DD,1,_xlpm.VD),
AND(MONTH($AW445)&lt;&gt;MONTH(BB$15),MONTH($AX445)=MONTH(BB$15)),
NETWORKDAYS.INTL(($AX445)-_xlpm.DD,$AX445,1,_xlpm.VD),
AND(MONTH($AW445)&lt;MONTH(BB$15),MONTH($AX445)&gt;MONTH(BB$15)),
NETWORKDAYS.INTL((EOMONTH(BB$15-1,1))-_xlpm.DD,EOMONTH(BB$15-1,1),1,_xlpm.VD),
AND(MONTH($AW445)=MONTH(BB$15),MONTH($AX445)=MONTH(BB$15)),
NETWORKDAYS.INTL($AW445,$AX445,1,_xlpm.VD)))),0)),
$DH445="месяц",
$BP445*BB445,
$DH445="неделя",
$BP445*BB445/7*(ROUNDUP((DAY(EOMONTH(BB$15,0)))/4,0))),
0)</f>
        <v/>
      </c>
      <c r="BT445" s="125">
        <f t="array" ref="BT445">
IFERROR(
_xlfn.IFS(
$DH445="день_1",
$BP445*$BL445/($AX445-$AW445+1)*BC445*(DAY(EOMONTH(BC$15,0))),
$DH445="день_2",
$BP445/30*MAX(MIN($AX445,EOMONTH(BC$15,0))-MAX($AW445,BC$15)+1,),
$DH445="раб.день",
$BP445/30*(IFERROR(
_xlfn.LET(_xlpm.VD,
CHOOSE(
{1;2;3;4;5;6;7;8;9;10;11;12;13;14;15;16;17;18},
45658,45659,45660,45661,45662,45663,45664,45665,45711,45724,45778,45779,45785,45786,45820,45821,45965,46022),
_xlfn.LET(_xlpm.DD,
MAX(MIN($AX445,EOMONTH(BC$15,0))-MAX($AW445,BC$15),),
_xlfn.IFS(
AND(MONTH($AW445)=MONTH(BC$15),MONTH($AX445)&lt;&gt;MONTH(BC$15)),
NETWORKDAYS.INTL($AW445,$AW445+_xlpm.DD,1,_xlpm.VD),
AND(MONTH($AW445)&lt;&gt;MONTH(BC$15),MONTH($AX445)=MONTH(BC$15)),
NETWORKDAYS.INTL(($AX445)-_xlpm.DD,$AX445,1,_xlpm.VD),
AND(MONTH($AW445)&lt;MONTH(BC$15),MONTH($AX445)&gt;MONTH(BC$15)),
NETWORKDAYS.INTL((EOMONTH(BC$15-1,1))-_xlpm.DD,EOMONTH(BC$15-1,1),1,_xlpm.VD),
AND(MONTH($AW445)=MONTH(BC$15),MONTH($AX445)=MONTH(BC$15)),
NETWORKDAYS.INTL($AW445,$AX445,1,_xlpm.VD)))),0)),
$DH445="месяц",
$BP445*BC445,
$DH445="неделя",
$BP445*BC445/7*(ROUNDUP((DAY(EOMONTH(BC$15,0)))/4,0))),
0)</f>
        <v/>
      </c>
      <c r="BU445" s="125">
        <f t="array" ref="BU445">
IFERROR(
_xlfn.IFS(
$DH445="день_1",
$BP445*$BL445/($AX445-$AW445+1)*BD445*(DAY(EOMONTH(BD$15,0))),
$DH445="день_2",
$BP445/30*MAX(MIN($AX445,EOMONTH(BD$15,0))-MAX($AW445,BD$15)+1,),
$DH445="раб.день",
$BP445/30*(IFERROR(
_xlfn.LET(_xlpm.VD,
CHOOSE(
{1;2;3;4;5;6;7;8;9;10;11;12;13;14;15;16;17;18},
45658,45659,45660,45661,45662,45663,45664,45665,45711,45724,45778,45779,45785,45786,45820,45821,45965,46022),
_xlfn.LET(_xlpm.DD,
MAX(MIN($AX445,EOMONTH(BD$15,0))-MAX($AW445,BD$15),),
_xlfn.IFS(
AND(MONTH($AW445)=MONTH(BD$15),MONTH($AX445)&lt;&gt;MONTH(BD$15)),
NETWORKDAYS.INTL($AW445,$AW445+_xlpm.DD,1,_xlpm.VD),
AND(MONTH($AW445)&lt;&gt;MONTH(BD$15),MONTH($AX445)=MONTH(BD$15)),
NETWORKDAYS.INTL(($AX445)-_xlpm.DD,$AX445,1,_xlpm.VD),
AND(MONTH($AW445)&lt;MONTH(BD$15),MONTH($AX445)&gt;MONTH(BD$15)),
NETWORKDAYS.INTL((EOMONTH(BD$15-1,1))-_xlpm.DD,EOMONTH(BD$15-1,1),1,_xlpm.VD),
AND(MONTH($AW445)=MONTH(BD$15),MONTH($AX445)=MONTH(BD$15)),
NETWORKDAYS.INTL($AW445,$AX445,1,_xlpm.VD)))),0)),
$DH445="месяц",
$BP445*BD445,
$DH445="неделя",
$BP445*BD445/7*(ROUNDUP((DAY(EOMONTH(BD$15,0)))/4,0))),
0)</f>
        <v/>
      </c>
      <c r="BV445" s="125">
        <f t="array" ref="BV445">
IFERROR(
_xlfn.IFS(
$DH445="день_1",
$BP445*$BL445/($AX445-$AW445+1)*BE445*(DAY(EOMONTH(BE$15,0))),
$DH445="день_2",
$BP445/30*MAX(MIN($AX445,EOMONTH(BE$15,0))-MAX($AW445,BE$15)+1,),
$DH445="раб.день",
$BP445/30*(IFERROR(
_xlfn.LET(_xlpm.VD,
CHOOSE(
{1;2;3;4;5;6;7;8;9;10;11;12;13;14;15;16;17;18},
45658,45659,45660,45661,45662,45663,45664,45665,45711,45724,45778,45779,45785,45786,45820,45821,45965,46022),
_xlfn.LET(_xlpm.DD,
MAX(MIN($AX445,EOMONTH(BE$15,0))-MAX($AW445,BE$15),),
_xlfn.IFS(
AND(MONTH($AW445)=MONTH(BE$15),MONTH($AX445)&lt;&gt;MONTH(BE$15)),
NETWORKDAYS.INTL($AW445,$AW445+_xlpm.DD,1,_xlpm.VD),
AND(MONTH($AW445)&lt;&gt;MONTH(BE$15),MONTH($AX445)=MONTH(BE$15)),
NETWORKDAYS.INTL(($AX445)-_xlpm.DD,$AX445,1,_xlpm.VD),
AND(MONTH($AW445)&lt;MONTH(BE$15),MONTH($AX445)&gt;MONTH(BE$15)),
NETWORKDAYS.INTL((EOMONTH(BE$15-1,1))-_xlpm.DD,EOMONTH(BE$15-1,1),1,_xlpm.VD),
AND(MONTH($AW445)=MONTH(BE$15),MONTH($AX445)=MONTH(BE$15)),
NETWORKDAYS.INTL($AW445,$AX445,1,_xlpm.VD)))),0)),
$DH445="месяц",
$BP445*BE445,
$DH445="неделя",
$BP445*BE445/7*(ROUNDUP((DAY(EOMONTH(BE$15,0)))/4,0))),
0)</f>
        <v/>
      </c>
      <c r="BW445" s="125">
        <f t="array" ref="BW445">
IFERROR(
_xlfn.IFS(
$DH445="день_1",
$BP445*$BL445/($AX445-$AW445+1)*BF445*(DAY(EOMONTH(BF$15,0))),
$DH445="день_2",
$BP445/30*MAX(MIN($AX445,EOMONTH(BF$15,0))-MAX($AW445,BF$15)+1,),
$DH445="раб.день",
$BP445/30*(IFERROR(
_xlfn.LET(_xlpm.VD,
CHOOSE(
{1;2;3;4;5;6;7;8;9;10;11;12;13;14;15;16;17;18},
45658,45659,45660,45661,45662,45663,45664,45665,45711,45724,45778,45779,45785,45786,45820,45821,45965,46022),
_xlfn.LET(_xlpm.DD,
MAX(MIN($AX445,EOMONTH(BF$15,0))-MAX($AW445,BF$15),),
_xlfn.IFS(
AND(MONTH($AW445)=MONTH(BF$15),MONTH($AX445)&lt;&gt;MONTH(BF$15)),
NETWORKDAYS.INTL($AW445,$AW445+_xlpm.DD,1,_xlpm.VD),
AND(MONTH($AW445)&lt;&gt;MONTH(BF$15),MONTH($AX445)=MONTH(BF$15)),
NETWORKDAYS.INTL(($AX445)-_xlpm.DD,$AX445,1,_xlpm.VD),
AND(MONTH($AW445)&lt;MONTH(BF$15),MONTH($AX445)&gt;MONTH(BF$15)),
NETWORKDAYS.INTL((EOMONTH(BF$15-1,1))-_xlpm.DD,EOMONTH(BF$15-1,1),1,_xlpm.VD),
AND(MONTH($AW445)=MONTH(BF$15),MONTH($AX445)=MONTH(BF$15)),
NETWORKDAYS.INTL($AW445,$AX445,1,_xlpm.VD)))),0)),
$DH445="месяц",
$BP445*BF445,
$DH445="неделя",
$BP445*BF445/7*(ROUNDUP((DAY(EOMONTH(BF$15,0)))/4,0))),
0)</f>
        <v/>
      </c>
      <c r="BX445" s="125">
        <f t="array" ref="BX445">
IFERROR(
_xlfn.IFS(
$DH445="день_1",
$BP445*$BL445/($AX445-$AW445+1)*BG445*(DAY(EOMONTH(BG$15,0))),
$DH445="день_2",
$BP445/30*MAX(MIN($AX445,EOMONTH(BG$15,0))-MAX($AW445,BG$15)+1,),
$DH445="раб.день",
$BP445/30*(IFERROR(
_xlfn.LET(_xlpm.VD,
CHOOSE(
{1;2;3;4;5;6;7;8;9;10;11;12;13;14;15;16;17;18},
45658,45659,45660,45661,45662,45663,45664,45665,45711,45724,45778,45779,45785,45786,45820,45821,45965,46022),
_xlfn.LET(_xlpm.DD,
MAX(MIN($AX445,EOMONTH(BG$15,0))-MAX($AW445,BG$15),),
_xlfn.IFS(
AND(MONTH($AW445)=MONTH(BG$15),MONTH($AX445)&lt;&gt;MONTH(BG$15)),
NETWORKDAYS.INTL($AW445,$AW445+_xlpm.DD,1,_xlpm.VD),
AND(MONTH($AW445)&lt;&gt;MONTH(BG$15),MONTH($AX445)=MONTH(BG$15)),
NETWORKDAYS.INTL(($AX445)-_xlpm.DD,$AX445,1,_xlpm.VD),
AND(MONTH($AW445)&lt;MONTH(BG$15),MONTH($AX445)&gt;MONTH(BG$15)),
NETWORKDAYS.INTL((EOMONTH(BG$15-1,1))-_xlpm.DD,EOMONTH(BG$15-1,1),1,_xlpm.VD),
AND(MONTH($AW445)=MONTH(BG$15),MONTH($AX445)=MONTH(BG$15)),
NETWORKDAYS.INTL($AW445,$AX445,1,_xlpm.VD)))),0)),
$DH445="месяц",
$BP445*BG445,
$DH445="неделя",
$BP445*BG445/7*(ROUNDUP((DAY(EOMONTH(BG$15,0)))/4,0))),
0)</f>
        <v/>
      </c>
      <c r="BY445" s="125">
        <f t="array" ref="BY445">
IFERROR(
_xlfn.IFS(
$DH445="день_1",
$BP445*$BL445/($AX445-$AW445+1)*BH445*(DAY(EOMONTH(BH$15,0))),
$DH445="день_2",
$BP445/30*MAX(MIN($AX445,EOMONTH(BH$15,0))-MAX($AW445,BH$15)+1,),
$DH445="раб.день",
$BP445/30*(IFERROR(
_xlfn.LET(_xlpm.VD,
CHOOSE(
{1;2;3;4;5;6;7;8;9;10;11;12;13;14;15;16;17;18},
45658,45659,45660,45661,45662,45663,45664,45665,45711,45724,45778,45779,45785,45786,45820,45821,45965,46022),
_xlfn.LET(_xlpm.DD,
MAX(MIN($AX445,EOMONTH(BH$15,0))-MAX($AW445,BH$15),),
_xlfn.IFS(
AND(MONTH($AW445)=MONTH(BH$15),MONTH($AX445)&lt;&gt;MONTH(BH$15)),
NETWORKDAYS.INTL($AW445,$AW445+_xlpm.DD,1,_xlpm.VD),
AND(MONTH($AW445)&lt;&gt;MONTH(BH$15),MONTH($AX445)=MONTH(BH$15)),
NETWORKDAYS.INTL(($AX445)-_xlpm.DD,$AX445,1,_xlpm.VD),
AND(MONTH($AW445)&lt;MONTH(BH$15),MONTH($AX445)&gt;MONTH(BH$15)),
NETWORKDAYS.INTL((EOMONTH(BH$15-1,1))-_xlpm.DD,EOMONTH(BH$15-1,1),1,_xlpm.VD),
AND(MONTH($AW445)=MONTH(BH$15),MONTH($AX445)=MONTH(BH$15)),
NETWORKDAYS.INTL($AW445,$AX445,1,_xlpm.VD)))),0)),
$DH445="месяц",
$BP445*BH445,
$DH445="неделя",
$BP445*BH445/7*(ROUNDUP((DAY(EOMONTH(BH$15,0)))/4,0))),
0)</f>
        <v/>
      </c>
      <c r="BZ445" s="125">
        <f t="array" ref="BZ445">
IFERROR(
_xlfn.IFS(
$DH445="день_1",
$BP445*$BL445/($AX445-$AW445+1)*BI445*(DAY(EOMONTH(BI$15,0))),
$DH445="день_2",
$BP445/30*MAX(MIN($AX445,EOMONTH(BI$15,0))-MAX($AW445,BI$15)+1,),
$DH445="раб.день",
$BP445/30*(IFERROR(
_xlfn.LET(_xlpm.VD,
CHOOSE(
{1;2;3;4;5;6;7;8;9;10;11;12;13;14;15;16;17;18},
45658,45659,45660,45661,45662,45663,45664,45665,45711,45724,45778,45779,45785,45786,45820,45821,45965,46022),
_xlfn.LET(_xlpm.DD,
MAX(MIN($AX445,EOMONTH(BI$15,0))-MAX($AW445,BI$15),),
_xlfn.IFS(
AND(MONTH($AW445)=MONTH(BI$15),MONTH($AX445)&lt;&gt;MONTH(BI$15)),
NETWORKDAYS.INTL($AW445,$AW445+_xlpm.DD,1,_xlpm.VD),
AND(MONTH($AW445)&lt;&gt;MONTH(BI$15),MONTH($AX445)=MONTH(BI$15)),
NETWORKDAYS.INTL(($AX445)-_xlpm.DD,$AX445,1,_xlpm.VD),
AND(MONTH($AW445)&lt;MONTH(BI$15),MONTH($AX445)&gt;MONTH(BI$15)),
NETWORKDAYS.INTL((EOMONTH(BI$15-1,1))-_xlpm.DD,EOMONTH(BI$15-1,1),1,_xlpm.VD),
AND(MONTH($AW445)=MONTH(BI$15),MONTH($AX445)=MONTH(BI$15)),
NETWORKDAYS.INTL($AW445,$AX445,1,_xlpm.VD)))),0)),
$DH445="месяц",
$BP445*BI445,
$DH445="неделя",
$BP445*BI445/7*(ROUNDUP((DAY(EOMONTH(BI$15,0)))/4,0))),
0)</f>
        <v/>
      </c>
      <c r="CA445" s="125">
        <f t="array" ref="CA445">
IFERROR(
_xlfn.IFS(
$DH445="день_1",
$BP445*$BL445/($AX445-$AW445+1)*BJ445*(DAY(EOMONTH(BJ$15,0))),
$DH445="день_2",
$BP445/30*MAX(MIN($AX445,EOMONTH(BJ$15,0))-MAX($AW445,BJ$15)+1,),
$DH445="раб.день",
$BP445/30*(IFERROR(
_xlfn.LET(_xlpm.VD,
CHOOSE(
{1;2;3;4;5;6;7;8;9;10;11;12;13;14;15;16;17;18},
45658,45659,45660,45661,45662,45663,45664,45665,45711,45724,45778,45779,45785,45786,45820,45821,45965,46022),
_xlfn.LET(_xlpm.DD,
MAX(MIN($AX445,EOMONTH(BJ$15,0))-MAX($AW445,BJ$15),),
_xlfn.IFS(
AND(MONTH($AW445)=MONTH(BJ$15),MONTH($AX445)&lt;&gt;MONTH(BJ$15)),
NETWORKDAYS.INTL($AW445,$AW445+_xlpm.DD,1,_xlpm.VD),
AND(MONTH($AW445)&lt;&gt;MONTH(BJ$15),MONTH($AX445)=MONTH(BJ$15)),
NETWORKDAYS.INTL(($AX445)-_xlpm.DD,$AX445,1,_xlpm.VD),
AND(MONTH($AW445)&lt;MONTH(BJ$15),MONTH($AX445)&gt;MONTH(BJ$15)),
NETWORKDAYS.INTL((EOMONTH(BJ$15-1,1))-_xlpm.DD,EOMONTH(BJ$15-1,1),1,_xlpm.VD),
AND(MONTH($AW445)=MONTH(BJ$15),MONTH($AX445)=MONTH(BJ$15)),
NETWORKDAYS.INTL($AW445,$AX445,1,_xlpm.VD)))),0)),
$DH445="месяц",
$BP445*BJ445,
$DH445="неделя",
$BP445*BJ445/7*(ROUNDUP((DAY(EOMONTH(BJ$15,0)))/4,0))),
0)</f>
        <v/>
      </c>
      <c r="CB445" s="125">
        <f t="array" ref="CB445">
IFERROR(
_xlfn.IFS(
$DH445="день_1",
$BP445*$BL445/($AX445-$AW445+1)*BK445*(DAY(EOMONTH(BK$15,0))),
$DH445="день_2",
$BP445/30*MAX(MIN($AX445,EOMONTH(BK$15,0))-MAX($AW445,BK$15)+1,),
$DH445="раб.день",
$BP445/30*(IFERROR(
_xlfn.LET(_xlpm.VD,
CHOOSE(
{1;2;3;4;5;6;7;8;9;10;11;12;13;14;15;16;17;18},
45658,45659,45660,45661,45662,45663,45664,45665,45711,45724,45778,45779,45785,45786,45820,45821,45965,46022),
_xlfn.LET(_xlpm.DD,
MAX(MIN($AX445,EOMONTH(BK$15,0))-MAX($AW445,BK$15),),
_xlfn.IFS(
AND(MONTH($AW445)=MONTH(BK$15),MONTH($AX445)&lt;&gt;MONTH(BK$15)),
NETWORKDAYS.INTL($AW445,$AW445+_xlpm.DD,1,_xlpm.VD),
AND(MONTH($AW445)&lt;&gt;MONTH(BK$15),MONTH($AX445)=MONTH(BK$15)),
NETWORKDAYS.INTL(($AX445)-_xlpm.DD,$AX445,1,_xlpm.VD),
AND(MONTH($AW445)&lt;MONTH(BK$15),MONTH($AX445)&gt;MONTH(BK$15)),
NETWORKDAYS.INTL((EOMONTH(BK$15-1,1))-_xlpm.DD,EOMONTH(BK$15-1,1),1,_xlpm.VD),
AND(MONTH($AW445)=MONTH(BK$15),MONTH($AX445)=MONTH(BK$15)),
NETWORKDAYS.INTL($AW445,$AX445,1,_xlpm.VD)))),0)),
$DH445="месяц",
$BP445*BK445,
$DH445="неделя",
$BP445*BK445/7*(ROUNDUP((DAY(EOMONTH(BK$15,0)))/4,0))),
0)</f>
        <v/>
      </c>
      <c r="CC445" s="125">
        <f>SUM($BQ445:$CB445)</f>
        <v/>
      </c>
      <c r="CD445" s="126">
        <f>SUM($EH445:$EH445)</f>
        <v/>
      </c>
      <c r="CE445" s="126">
        <f>$CD445*$AB445</f>
        <v/>
      </c>
      <c r="CF445" s="126">
        <f>SUM($EK445:$EK445)</f>
        <v/>
      </c>
      <c r="CG445" s="126">
        <f>$CF445*$AB445</f>
        <v/>
      </c>
      <c r="CH445" s="126">
        <f>SUM($CC445,$CE445,$CG445)</f>
        <v/>
      </c>
      <c r="CI445" s="126">
        <f>$CH445*(1+$CM445)</f>
        <v/>
      </c>
      <c r="CJ445" s="127" t="n">
        <v>0</v>
      </c>
      <c r="CK445" s="126">
        <f>SUM($CH445:$CH445)*(1+$CJ445)</f>
        <v/>
      </c>
      <c r="CL445" s="126">
        <f>SUM($CH445:$CH445)*(1+$CM445)</f>
        <v/>
      </c>
      <c r="CM445" s="59" t="inlineStr">
        <is>
          <t>20%</t>
        </is>
      </c>
      <c r="CN445" s="59" t="n"/>
      <c r="CO445" s="72" t="n"/>
      <c r="CP445" s="59" t="n"/>
      <c r="CQ445" s="73" t="n"/>
      <c r="CR445" s="73" t="n"/>
      <c r="CS445" s="73" t="n"/>
      <c r="CT445" s="72" t="n"/>
      <c r="CU445" s="79" t="inlineStr">
        <is>
          <t> </t>
        </is>
      </c>
      <c r="CV445" s="60" t="n"/>
      <c r="CW445" s="60" t="n"/>
      <c r="CX445" s="60" t="n"/>
      <c r="CY445" s="127">
        <f>IFERROR(($CC445-$EE445)/($EE445/(1-$DQ445)),0)</f>
        <v/>
      </c>
      <c r="CZ445" s="127">
        <f>IFERROR(1-$EI445/($CE445),0)</f>
        <v/>
      </c>
      <c r="DA445" s="127">
        <f>IFERROR(1-$EL445/($CG445),0)</f>
        <v/>
      </c>
      <c r="DB445" s="126">
        <f>ROUND(IFERROR(($CI445/(1+$CM445)-$EN445),0),2)</f>
        <v/>
      </c>
      <c r="DC445" s="128" t="n"/>
      <c r="DD445" s="125" t="n"/>
      <c r="DE445" s="75" t="n">
        <v>0</v>
      </c>
      <c r="DF445" s="128" t="n"/>
      <c r="DG445" s="125">
        <f>IF($DC445=0,0,$DD445*($DC445*100%-$DE445*$DF445))*SUM($AB445:$AB445)</f>
        <v/>
      </c>
      <c r="DH445" s="129" t="inlineStr">
        <is>
          <t>месяц</t>
        </is>
      </c>
      <c r="DI445" s="130">
        <f t="array" ref="DI445">IFERROR(
IF($ES445="LisChannel",
(ROUND(((INDEX({174.625;153.888888888889;130.972222222222},MATCH($AI445,{2;3;4}),0))*$AG445*$AI445),2)),0),0)</f>
        <v/>
      </c>
      <c r="DJ445" s="130">
        <f>
_xlfn.LET(_xlpm.X,
IFERROR(
IF($ES445="НовиковТВ",
(_xlfn.LET(_xlpm.NTV,
_xlfn.LET(_xlpm.MIN,350000,
IF(SUMIFS($DI:$DI,$ES:$ES,"НовиковТВ")&lt;=_xlpm.MIN,
(SUMIFS($DI:$DI,$ES:$ES,"НовиковТВ")/(COUNTIFS($ES:$ES,"НовиковТВ")))*_xlpm.MIN/SUMIFS($DI:$DI,$ES:$ES,"НовиковТВ"),
DI445)),
_xlpm.NTV+$DG445/(1-(1-(_xlpm.NTV)*(1-$DL445)*(1-$DM445)*(1-$DN445)*(1-$DO445)*(1-$DP445)/_xlpm.NTV))))/(1+$EP445),
$DI445+$DG445/(1-(1-($DI445)*(1-$DL445)*(1-$DM445)*(1-$DN445)*(1-$DO445)*(1-$DP445)/$DI445))),
0),
_xlpm.X*(1+$CM445)*(1+$CW445)-_xlpm.X*(1+$CM445)+_xlpm.X)</f>
        <v/>
      </c>
      <c r="DK445" s="125" t="inlineStr">
        <is>
          <t>послед.</t>
        </is>
      </c>
      <c r="DL445" s="63" t="n">
        <v>0</v>
      </c>
      <c r="DM445" s="63" t="n">
        <v>0</v>
      </c>
      <c r="DN445" s="63" t="n">
        <v>0</v>
      </c>
      <c r="DO445" s="63" t="n">
        <v>0</v>
      </c>
      <c r="DP445" s="63" t="n">
        <v>0</v>
      </c>
      <c r="DQ445" s="63">
        <f t="array" ref="DQ445">IFERROR(_xlfn.IFS(
$DK445="послед.",1-(1-$DL445)*(1-$DM445)*(1-$DN445)*(1-$DO445)*(1-$DP445),
$DK445="сумм.",$DL445+$DM445+$DN445+$DO445+$DP445),
0)</f>
        <v/>
      </c>
      <c r="DR445" s="125">
        <f t="array" ref="DR445">
IFERROR(
_xlfn.IFS(
$BL445=0,
0,
$BL445&gt;0,
_xlfn.IFS($DK445="послед.",
$DJ445*(1-$DL445)*(1-$DM445)*(1-$DN445)*(1-$DO445)*(1-$DP445),
$DK445="сумм.",
$DJ445*(1-($DL445+$DM445+$DN445+$DO445+$DP445)))),0)</f>
        <v/>
      </c>
      <c r="DS445" s="125">
        <f t="array" ref="DS445">
IFERROR(_xlfn.IFS(
$DH445="день_1",
$DR445*$BL445/($AX445-$AW445+1)*AZ445*(DAY(EOMONTH(AZ$15,0))),
$DH445="день_2",
$DR445/30*MAX(MIN($AX445,EOMONTH(AZ$15,0))-MAX($AW445,AZ$15)+1,),
$DH445="раб.день",
$DR445/30*(IFERROR(
_xlfn.LET(_xlpm.VD,
CHOOSE(
{1;2;3;4;5;6;7;8;9;10;11;12;13;14;15;16;17;18},
45658,45659,45660,45661,45662,45663,45664,45665,45711,45724,45778,45779,45785,45786,45820,45821,45965,46022),
_xlfn.LET(_xlpm.DD,
MAX(MIN($AX445,EOMONTH(AZ$15,0))-MAX($AW445,AZ$15),),
_xlfn.IFS(
AND(MONTH($AW445)=MONTH(AZ$15),MONTH($AX445)&lt;&gt;MONTH(AZ$15)),
NETWORKDAYS.INTL($AW445,$AW445+_xlpm.DD,1,_xlpm.VD),
AND(MONTH($AW445)&lt;&gt;MONTH(AZ$15),MONTH($AX445)=MONTH(AZ$15)),
NETWORKDAYS.INTL(($AX445)-_xlpm.DD,$AX445,1,_xlpm.VD),
AND(MONTH($AW445)&lt;MONTH(AZ$15),MONTH($AX445)&gt;MONTH(AZ$15)),
NETWORKDAYS.INTL((EOMONTH(AZ$15-1,1))-_xlpm.DD,EOMONTH(AZ$15-1,1),1,_xlpm.VD),
AND(MONTH($AW445)=MONTH(AZ$15),MONTH($AX445)=MONTH(AZ$15)),
NETWORKDAYS.INTL($AW445,$AX445,1,_xlpm.VD)))),0)),
$DH445="месяц",
$DR445*AZ445,
$DH445="неделя",
$DR445*AZ445/7*(ROUNDUP((DAY(EOMONTH(AZ$15,0)))/4,0))),
0)</f>
        <v/>
      </c>
      <c r="DT445" s="125">
        <f t="array" ref="DT445">
IFERROR(_xlfn.IFS(
$DH445="день_1",
$DR445*$BL445/($AX445-$AW445+1)*BA445*(DAY(EOMONTH(BA$15,0))),
$DH445="день_2",
$DR445/30*MAX(MIN($AX445,EOMONTH(BA$15,0))-MAX($AW445,BA$15)+1,),
$DH445="раб.день",
$DR445/30*(IFERROR(
_xlfn.LET(_xlpm.VD,
CHOOSE(
{1;2;3;4;5;6;7;8;9;10;11;12;13;14;15;16;17;18},
45658,45659,45660,45661,45662,45663,45664,45665,45711,45724,45778,45779,45785,45786,45820,45821,45965,46022),
_xlfn.LET(_xlpm.DD,
MAX(MIN($AX445,EOMONTH(BA$15,0))-MAX($AW445,BA$15),),
_xlfn.IFS(
AND(MONTH($AW445)=MONTH(BA$15),MONTH($AX445)&lt;&gt;MONTH(BA$15)),
NETWORKDAYS.INTL($AW445,$AW445+_xlpm.DD,1,_xlpm.VD),
AND(MONTH($AW445)&lt;&gt;MONTH(BA$15),MONTH($AX445)=MONTH(BA$15)),
NETWORKDAYS.INTL(($AX445)-_xlpm.DD,$AX445,1,_xlpm.VD),
AND(MONTH($AW445)&lt;MONTH(BA$15),MONTH($AX445)&gt;MONTH(BA$15)),
NETWORKDAYS.INTL((EOMONTH(BA$15-1,1))-_xlpm.DD,EOMONTH(BA$15-1,1),1,_xlpm.VD),
AND(MONTH($AW445)=MONTH(BA$15),MONTH($AX445)=MONTH(BA$15)),
NETWORKDAYS.INTL($AW445,$AX445,1,_xlpm.VD)))),0)),
$DH445="месяц",
$DR445*BA445,
$DH445="неделя",
$DR445*BA445/7*(ROUNDUP((DAY(EOMONTH(BA$15,0)))/4,0))),
0)</f>
        <v/>
      </c>
      <c r="DU445" s="125">
        <f t="array" ref="DU445">
IFERROR(_xlfn.IFS(
$DH445="день_1",
$DR445*$BL445/($AX445-$AW445+1)*BB445*(DAY(EOMONTH(BB$15,0))),
$DH445="день_2",
$DR445/30*MAX(MIN($AX445,EOMONTH(BB$15,0))-MAX($AW445,BB$15)+1,),
$DH445="раб.день",
$DR445/30*(IFERROR(
_xlfn.LET(_xlpm.VD,
CHOOSE(
{1;2;3;4;5;6;7;8;9;10;11;12;13;14;15;16;17;18},
45658,45659,45660,45661,45662,45663,45664,45665,45711,45724,45778,45779,45785,45786,45820,45821,45965,46022),
_xlfn.LET(_xlpm.DD,
MAX(MIN($AX445,EOMONTH(BB$15,0))-MAX($AW445,BB$15),),
_xlfn.IFS(
AND(MONTH($AW445)=MONTH(BB$15),MONTH($AX445)&lt;&gt;MONTH(BB$15)),
NETWORKDAYS.INTL($AW445,$AW445+_xlpm.DD,1,_xlpm.VD),
AND(MONTH($AW445)&lt;&gt;MONTH(BB$15),MONTH($AX445)=MONTH(BB$15)),
NETWORKDAYS.INTL(($AX445)-_xlpm.DD,$AX445,1,_xlpm.VD),
AND(MONTH($AW445)&lt;MONTH(BB$15),MONTH($AX445)&gt;MONTH(BB$15)),
NETWORKDAYS.INTL((EOMONTH(BB$15-1,1))-_xlpm.DD,EOMONTH(BB$15-1,1),1,_xlpm.VD),
AND(MONTH($AW445)=MONTH(BB$15),MONTH($AX445)=MONTH(BB$15)),
NETWORKDAYS.INTL($AW445,$AX445,1,_xlpm.VD)))),0)),
$DH445="месяц",
$DR445*BB445,
$DH445="неделя",
$DR445*BB445/7*(ROUNDUP((DAY(EOMONTH(BB$15,0)))/4,0))),
0)</f>
        <v/>
      </c>
      <c r="DV445" s="125">
        <f t="array" ref="DV445">
IFERROR(_xlfn.IFS(
$DH445="день_1",
$DR445*$BL445/($AX445-$AW445+1)*BC445*(DAY(EOMONTH(BC$15,0))),
$DH445="день_2",
$DR445/30*MAX(MIN($AX445,EOMONTH(BC$15,0))-MAX($AW445,BC$15)+1,),
$DH445="раб.день",
$DR445/30*(IFERROR(
_xlfn.LET(_xlpm.VD,
CHOOSE(
{1;2;3;4;5;6;7;8;9;10;11;12;13;14;15;16;17;18},
45658,45659,45660,45661,45662,45663,45664,45665,45711,45724,45778,45779,45785,45786,45820,45821,45965,46022),
_xlfn.LET(_xlpm.DD,
MAX(MIN($AX445,EOMONTH(BC$15,0))-MAX($AW445,BC$15),),
_xlfn.IFS(
AND(MONTH($AW445)=MONTH(BC$15),MONTH($AX445)&lt;&gt;MONTH(BC$15)),
NETWORKDAYS.INTL($AW445,$AW445+_xlpm.DD,1,_xlpm.VD),
AND(MONTH($AW445)&lt;&gt;MONTH(BC$15),MONTH($AX445)=MONTH(BC$15)),
NETWORKDAYS.INTL(($AX445)-_xlpm.DD,$AX445,1,_xlpm.VD),
AND(MONTH($AW445)&lt;MONTH(BC$15),MONTH($AX445)&gt;MONTH(BC$15)),
NETWORKDAYS.INTL((EOMONTH(BC$15-1,1))-_xlpm.DD,EOMONTH(BC$15-1,1),1,_xlpm.VD),
AND(MONTH($AW445)=MONTH(BC$15),MONTH($AX445)=MONTH(BC$15)),
NETWORKDAYS.INTL($AW445,$AX445,1,_xlpm.VD)))),0)),
$DH445="месяц",
$DR445*BC445,
$DH445="неделя",
$DR445*BC445/7*(ROUNDUP((DAY(EOMONTH(BC$15,0)))/4,0))),
0)</f>
        <v/>
      </c>
      <c r="DW445" s="125">
        <f t="array" ref="DW445">
IFERROR(_xlfn.IFS(
$DH445="день_1",
$DR445*$BL445/($AX445-$AW445+1)*BD445*(DAY(EOMONTH(BD$15,0))),
$DH445="день_2",
$DR445/30*MAX(MIN($AX445,EOMONTH(BD$15,0))-MAX($AW445,BD$15)+1,),
$DH445="раб.день",
$DR445/30*(IFERROR(
_xlfn.LET(_xlpm.VD,
CHOOSE(
{1;2;3;4;5;6;7;8;9;10;11;12;13;14;15;16;17;18},
45658,45659,45660,45661,45662,45663,45664,45665,45711,45724,45778,45779,45785,45786,45820,45821,45965,46022),
_xlfn.LET(_xlpm.DD,
MAX(MIN($AX445,EOMONTH(BD$15,0))-MAX($AW445,BD$15),),
_xlfn.IFS(
AND(MONTH($AW445)=MONTH(BD$15),MONTH($AX445)&lt;&gt;MONTH(BD$15)),
NETWORKDAYS.INTL($AW445,$AW445+_xlpm.DD,1,_xlpm.VD),
AND(MONTH($AW445)&lt;&gt;MONTH(BD$15),MONTH($AX445)=MONTH(BD$15)),
NETWORKDAYS.INTL(($AX445)-_xlpm.DD,$AX445,1,_xlpm.VD),
AND(MONTH($AW445)&lt;MONTH(BD$15),MONTH($AX445)&gt;MONTH(BD$15)),
NETWORKDAYS.INTL((EOMONTH(BD$15-1,1))-_xlpm.DD,EOMONTH(BD$15-1,1),1,_xlpm.VD),
AND(MONTH($AW445)=MONTH(BD$15),MONTH($AX445)=MONTH(BD$15)),
NETWORKDAYS.INTL($AW445,$AX445,1,_xlpm.VD)))),0)),
$DH445="месяц",
$DR445*BD445,
$DH445="неделя",
$DR445*BD445/7*(ROUNDUP((DAY(EOMONTH(BD$15,0)))/4,0))),
0)</f>
        <v/>
      </c>
      <c r="DX445" s="125">
        <f t="array" ref="DX445">
IFERROR(_xlfn.IFS(
$DH445="день_1",
$DR445*$BL445/($AX445-$AW445+1)*BE445*(DAY(EOMONTH(BE$15,0))),
$DH445="день_2",
$DR445/30*MAX(MIN($AX445,EOMONTH(BE$15,0))-MAX($AW445,BE$15)+1,),
$DH445="раб.день",
$DR445/30*(IFERROR(
_xlfn.LET(_xlpm.VD,
CHOOSE(
{1;2;3;4;5;6;7;8;9;10;11;12;13;14;15;16;17;18},
45658,45659,45660,45661,45662,45663,45664,45665,45711,45724,45778,45779,45785,45786,45820,45821,45965,46022),
_xlfn.LET(_xlpm.DD,
MAX(MIN($AX445,EOMONTH(BE$15,0))-MAX($AW445,BE$15),),
_xlfn.IFS(
AND(MONTH($AW445)=MONTH(BE$15),MONTH($AX445)&lt;&gt;MONTH(BE$15)),
NETWORKDAYS.INTL($AW445,$AW445+_xlpm.DD,1,_xlpm.VD),
AND(MONTH($AW445)&lt;&gt;MONTH(BE$15),MONTH($AX445)=MONTH(BE$15)),
NETWORKDAYS.INTL(($AX445)-_xlpm.DD,$AX445,1,_xlpm.VD),
AND(MONTH($AW445)&lt;MONTH(BE$15),MONTH($AX445)&gt;MONTH(BE$15)),
NETWORKDAYS.INTL((EOMONTH(BE$15-1,1))-_xlpm.DD,EOMONTH(BE$15-1,1),1,_xlpm.VD),
AND(MONTH($AW445)=MONTH(BE$15),MONTH($AX445)=MONTH(BE$15)),
NETWORKDAYS.INTL($AW445,$AX445,1,_xlpm.VD)))),0)),
$DH445="месяц",
$DR445*BE445,
$DH445="неделя",
$DR445*BE445/7*(ROUNDUP((DAY(EOMONTH(BE$15,0)))/4,0))),
0)</f>
        <v/>
      </c>
      <c r="DY445" s="125">
        <f t="array" ref="DY445">
IFERROR(_xlfn.IFS(
$DH445="день_1",
$DR445*$BL445/($AX445-$AW445+1)*BF445*(DAY(EOMONTH(BF$15,0))),
$DH445="день_2",
$DR445/30*MAX(MIN($AX445,EOMONTH(BF$15,0))-MAX($AW445,BF$15)+1,),
$DH445="раб.день",
$DR445/30*(IFERROR(
_xlfn.LET(_xlpm.VD,
CHOOSE(
{1;2;3;4;5;6;7;8;9;10;11;12;13;14;15;16;17;18},
45658,45659,45660,45661,45662,45663,45664,45665,45711,45724,45778,45779,45785,45786,45820,45821,45965,46022),
_xlfn.LET(_xlpm.DD,
MAX(MIN($AX445,EOMONTH(BF$15,0))-MAX($AW445,BF$15),),
_xlfn.IFS(
AND(MONTH($AW445)=MONTH(BF$15),MONTH($AX445)&lt;&gt;MONTH(BF$15)),
NETWORKDAYS.INTL($AW445,$AW445+_xlpm.DD,1,_xlpm.VD),
AND(MONTH($AW445)&lt;&gt;MONTH(BF$15),MONTH($AX445)=MONTH(BF$15)),
NETWORKDAYS.INTL(($AX445)-_xlpm.DD,$AX445,1,_xlpm.VD),
AND(MONTH($AW445)&lt;MONTH(BF$15),MONTH($AX445)&gt;MONTH(BF$15)),
NETWORKDAYS.INTL((EOMONTH(BF$15-1,1))-_xlpm.DD,EOMONTH(BF$15-1,1),1,_xlpm.VD),
AND(MONTH($AW445)=MONTH(BF$15),MONTH($AX445)=MONTH(BF$15)),
NETWORKDAYS.INTL($AW445,$AX445,1,_xlpm.VD)))),0)),
$DH445="месяц",
$DR445*BF445,
$DH445="неделя",
$DR445*BF445/7*(ROUNDUP((DAY(EOMONTH(BF$15,0)))/4,0))),
0)</f>
        <v/>
      </c>
      <c r="DZ445" s="125">
        <f t="array" ref="DZ445">
IFERROR(_xlfn.IFS(
$DH445="день_1",
$DR445*$BL445/($AX445-$AW445+1)*BG445*(DAY(EOMONTH(BG$15,0))),
$DH445="день_2",
$DR445/30*MAX(MIN($AX445,EOMONTH(BG$15,0))-MAX($AW445,BG$15)+1,),
$DH445="раб.день",
$DR445/30*(IFERROR(
_xlfn.LET(_xlpm.VD,
CHOOSE(
{1;2;3;4;5;6;7;8;9;10;11;12;13;14;15;16;17;18},
45658,45659,45660,45661,45662,45663,45664,45665,45711,45724,45778,45779,45785,45786,45820,45821,45965,46022),
_xlfn.LET(_xlpm.DD,
MAX(MIN($AX445,EOMONTH(BG$15,0))-MAX($AW445,BG$15),),
_xlfn.IFS(
AND(MONTH($AW445)=MONTH(BG$15),MONTH($AX445)&lt;&gt;MONTH(BG$15)),
NETWORKDAYS.INTL($AW445,$AW445+_xlpm.DD,1,_xlpm.VD),
AND(MONTH($AW445)&lt;&gt;MONTH(BG$15),MONTH($AX445)=MONTH(BG$15)),
NETWORKDAYS.INTL(($AX445)-_xlpm.DD,$AX445,1,_xlpm.VD),
AND(MONTH($AW445)&lt;MONTH(BG$15),MONTH($AX445)&gt;MONTH(BG$15)),
NETWORKDAYS.INTL((EOMONTH(BG$15-1,1))-_xlpm.DD,EOMONTH(BG$15-1,1),1,_xlpm.VD),
AND(MONTH($AW445)=MONTH(BG$15),MONTH($AX445)=MONTH(BG$15)),
NETWORKDAYS.INTL($AW445,$AX445,1,_xlpm.VD)))),0)),
$DH445="месяц",
$DR445*BG445,
$DH445="неделя",
$DR445*BG445/7*(ROUNDUP((DAY(EOMONTH(BG$15,0)))/4,0))),
0)</f>
        <v/>
      </c>
      <c r="EA445" s="125">
        <f t="array" ref="EA445">
IFERROR(_xlfn.IFS(
$DH445="день_1",
$DR445*$BL445/($AX445-$AW445+1)*BH445*(DAY(EOMONTH(BH$15,0))),
$DH445="день_2",
$DR445/30*MAX(MIN($AX445,EOMONTH(BH$15,0))-MAX($AW445,BH$15)+1,),
$DH445="раб.день",
$DR445/30*(IFERROR(
_xlfn.LET(_xlpm.VD,
CHOOSE(
{1;2;3;4;5;6;7;8;9;10;11;12;13;14;15;16;17;18},
45658,45659,45660,45661,45662,45663,45664,45665,45711,45724,45778,45779,45785,45786,45820,45821,45965,46022),
_xlfn.LET(_xlpm.DD,
MAX(MIN($AX445,EOMONTH(BH$15,0))-MAX($AW445,BH$15),),
_xlfn.IFS(
AND(MONTH($AW445)=MONTH(BH$15),MONTH($AX445)&lt;&gt;MONTH(BH$15)),
NETWORKDAYS.INTL($AW445,$AW445+_xlpm.DD,1,_xlpm.VD),
AND(MONTH($AW445)&lt;&gt;MONTH(BH$15),MONTH($AX445)=MONTH(BH$15)),
NETWORKDAYS.INTL(($AX445)-_xlpm.DD,$AX445,1,_xlpm.VD),
AND(MONTH($AW445)&lt;MONTH(BH$15),MONTH($AX445)&gt;MONTH(BH$15)),
NETWORKDAYS.INTL((EOMONTH(BH$15-1,1))-_xlpm.DD,EOMONTH(BH$15-1,1),1,_xlpm.VD),
AND(MONTH($AW445)=MONTH(BH$15),MONTH($AX445)=MONTH(BH$15)),
NETWORKDAYS.INTL($AW445,$AX445,1,_xlpm.VD)))),0)),
$DH445="месяц",
$DR445*BH445,
$DH445="неделя",
$DR445*BH445/7*(ROUNDUP((DAY(EOMONTH(BH$15,0)))/4,0))),
0)</f>
        <v/>
      </c>
      <c r="EB445" s="125">
        <f t="array" ref="EB445">
IFERROR(_xlfn.IFS(
$DH445="день_1",
$DR445*$BL445/($AX445-$AW445+1)*BI445*(DAY(EOMONTH(BI$15,0))),
$DH445="день_2",
$DR445/30*MAX(MIN($AX445,EOMONTH(BI$15,0))-MAX($AW445,BI$15)+1,),
$DH445="раб.день",
$DR445/30*(IFERROR(
_xlfn.LET(_xlpm.VD,
CHOOSE(
{1;2;3;4;5;6;7;8;9;10;11;12;13;14;15;16;17;18},
45658,45659,45660,45661,45662,45663,45664,45665,45711,45724,45778,45779,45785,45786,45820,45821,45965,46022),
_xlfn.LET(_xlpm.DD,
MAX(MIN($AX445,EOMONTH(BI$15,0))-MAX($AW445,BI$15),),
_xlfn.IFS(
AND(MONTH($AW445)=MONTH(BI$15),MONTH($AX445)&lt;&gt;MONTH(BI$15)),
NETWORKDAYS.INTL($AW445,$AW445+_xlpm.DD,1,_xlpm.VD),
AND(MONTH($AW445)&lt;&gt;MONTH(BI$15),MONTH($AX445)=MONTH(BI$15)),
NETWORKDAYS.INTL(($AX445)-_xlpm.DD,$AX445,1,_xlpm.VD),
AND(MONTH($AW445)&lt;MONTH(BI$15),MONTH($AX445)&gt;MONTH(BI$15)),
NETWORKDAYS.INTL((EOMONTH(BI$15-1,1))-_xlpm.DD,EOMONTH(BI$15-1,1),1,_xlpm.VD),
AND(MONTH($AW445)=MONTH(BI$15),MONTH($AX445)=MONTH(BI$15)),
NETWORKDAYS.INTL($AW445,$AX445,1,_xlpm.VD)))),0)),
$DH445="месяц",
$DR445*BI445,
$DH445="неделя",
$DR445*BI445/7*(ROUNDUP((DAY(EOMONTH(BI$15,0)))/4,0))),
0)</f>
        <v/>
      </c>
      <c r="EC445" s="125">
        <f t="array" ref="EC445">
IFERROR(_xlfn.IFS(
$DH445="день_1",
$DR445*$BL445/($AX445-$AW445+1)*BJ445*(DAY(EOMONTH(BJ$15,0))),
$DH445="день_2",
$DR445/30*MAX(MIN($AX445,EOMONTH(BJ$15,0))-MAX($AW445,BJ$15)+1,),
$DH445="раб.день",
$DR445/30*(IFERROR(
_xlfn.LET(_xlpm.VD,
CHOOSE(
{1;2;3;4;5;6;7;8;9;10;11;12;13;14;15;16;17;18},
45658,45659,45660,45661,45662,45663,45664,45665,45711,45724,45778,45779,45785,45786,45820,45821,45965,46022),
_xlfn.LET(_xlpm.DD,
MAX(MIN($AX445,EOMONTH(BJ$15,0))-MAX($AW445,BJ$15),),
_xlfn.IFS(
AND(MONTH($AW445)=MONTH(BJ$15),MONTH($AX445)&lt;&gt;MONTH(BJ$15)),
NETWORKDAYS.INTL($AW445,$AW445+_xlpm.DD,1,_xlpm.VD),
AND(MONTH($AW445)&lt;&gt;MONTH(BJ$15),MONTH($AX445)=MONTH(BJ$15)),
NETWORKDAYS.INTL(($AX445)-_xlpm.DD,$AX445,1,_xlpm.VD),
AND(MONTH($AW445)&lt;MONTH(BJ$15),MONTH($AX445)&gt;MONTH(BJ$15)),
NETWORKDAYS.INTL((EOMONTH(BJ$15-1,1))-_xlpm.DD,EOMONTH(BJ$15-1,1),1,_xlpm.VD),
AND(MONTH($AW445)=MONTH(BJ$15),MONTH($AX445)=MONTH(BJ$15)),
NETWORKDAYS.INTL($AW445,$AX445,1,_xlpm.VD)))),0)),
$DH445="месяц",
$DR445*BJ445,
$DH445="неделя",
$DR445*BJ445/7*(ROUNDUP((DAY(EOMONTH(BJ$15,0)))/4,0))),
0)</f>
        <v/>
      </c>
      <c r="ED445" s="125">
        <f t="array" ref="ED445">
IFERROR(_xlfn.IFS(
$DH445="день_1",
$DR445*$BL445/($AX445-$AW445+1)*BK445*(DAY(EOMONTH(BK$15,0))),
$DH445="день_2",
$DR445/30*MAX(MIN($AX445,EOMONTH(BK$15,0))-MAX($AW445,BK$15)+1,),
$DH445="раб.день",
$DR445/30*(IFERROR(
_xlfn.LET(_xlpm.VD,
CHOOSE(
{1;2;3;4;5;6;7;8;9;10;11;12;13;14;15;16;17;18},
45658,45659,45660,45661,45662,45663,45664,45665,45711,45724,45778,45779,45785,45786,45820,45821,45965,46022),
_xlfn.LET(_xlpm.DD,
MAX(MIN($AX445,EOMONTH(BK$15,0))-MAX($AW445,BK$15),),
_xlfn.IFS(
AND(MONTH($AW445)=MONTH(BK$15),MONTH($AX445)&lt;&gt;MONTH(BK$15)),
NETWORKDAYS.INTL($AW445,$AW445+_xlpm.DD,1,_xlpm.VD),
AND(MONTH($AW445)&lt;&gt;MONTH(BK$15),MONTH($AX445)=MONTH(BK$15)),
NETWORKDAYS.INTL(($AX445)-_xlpm.DD,$AX445,1,_xlpm.VD),
AND(MONTH($AW445)&lt;MONTH(BK$15),MONTH($AX445)&gt;MONTH(BK$15)),
NETWORKDAYS.INTL((EOMONTH(BK$15-1,1))-_xlpm.DD,EOMONTH(BK$15-1,1),1,_xlpm.VD),
AND(MONTH($AW445)=MONTH(BK$15),MONTH($AX445)=MONTH(BK$15)),
NETWORKDAYS.INTL($AW445,$AX445,1,_xlpm.VD)))),0)),
$DH445="месяц",
$DR445*BK445,
$DH445="неделя",
$DR445*BK445/7*(ROUNDUP((DAY(EOMONTH(BK$15,0)))/4,0))),
0)</f>
        <v/>
      </c>
      <c r="EE445" s="125">
        <f>SUM($DS445,$DT445,$DU445,$DV445,$DW445,$DX445,$DY445,$DZ445,$EA445,$EB445,$EC445,$ED445)</f>
        <v/>
      </c>
      <c r="EF445" s="125">
        <f>IFERROR(ROUND($EE445*(1+$EP445),2),0)</f>
        <v/>
      </c>
      <c r="EG445" s="128" t="n">
        <v>1</v>
      </c>
      <c r="EH445" s="126" t="n">
        <v>0</v>
      </c>
      <c r="EI445" s="126">
        <f>ROUND(SUM($EH445:$EH445)*SUM($AB445:$AB445)*$EG445,2)</f>
        <v/>
      </c>
      <c r="EJ445" s="126">
        <f>ROUND($EI445*(1+$EP445),2)</f>
        <v/>
      </c>
      <c r="EK445" s="126" t="n">
        <v>0</v>
      </c>
      <c r="EL445" s="126">
        <f>ROUND(SUM($EK445:$EK445)*SUM($AB445:$AB445)*$EG445,2)</f>
        <v/>
      </c>
      <c r="EM445" s="126">
        <f>ROUND($EL445*(1+$EP445),2)</f>
        <v/>
      </c>
      <c r="EN445" s="126">
        <f>SUM($EE445,$EI445,$EL445)</f>
        <v/>
      </c>
      <c r="EO445" s="126">
        <f>SUM($EF445,$EJ445,$EM445)</f>
        <v/>
      </c>
      <c r="EP445" s="59" t="inlineStr">
        <is>
          <t>20%</t>
        </is>
      </c>
      <c r="EQ445" s="59" t="n"/>
      <c r="ER445" s="60">
        <f t="array" ref="ER445">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MATCH(ES445,
{"AMS";"RussOutdoor";"HD Outdoor";"Ingroup";"IQ";"Ledproduction";"LisChannel";"Logic";"Media-PPL";"NovikovTV | НовиковТВ";"SMA";"SOK";"КрокусТВ | CrocusTV | IndoorTV";"Сити";"ТЯК Москва"},
0)),"")</f>
        <v/>
      </c>
      <c r="ES445" s="60" t="n"/>
      <c r="ET445" s="60">
        <f t="array" ref="ET445">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MATCH(ES445,
{"AMS";"RussOutdoor";"HD Outdoor";"Ingroup";"IQ";"Ledproduction";"LisChannel";"Logic";"Media-PPL";"NovikovTV | НовиковТВ";"SMA";"SOK";"КрокусТВ | CrocusTV | IndoorTV";"Сити";"ТЯК Москва"},
0)),"")</f>
        <v/>
      </c>
      <c r="EU445" s="60" t="n"/>
      <c r="EV445" s="60" t="n"/>
      <c r="EX445" s="110">
        <f t="array" ref="EX445">
($AR445/30
+N("ТРАФИК ПЛОЩАДКИ"))*
(IFERROR(
_xlfn.LET(
_xlpm.GPR,
HLOOKUP($L445,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(MATCH($T445,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IF($Q445="цифровой",_xlpm.GPR/$AG445,_xlpm.GPR/60)),
0)
+N("DWELL TIME"))*
(IF($AB445=0,0,IF($AB445=1,0.3,IF($AB445=2,0.5,IF($AB445&gt;2,1))))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_xlfn.IFS($AC445="да",1.2,$AC445="нет",1)*
_xlfn.IFS($AD445="да",1.2,$AD445="нет",1)*
IF(R445="статический",1,1.2)*
$X445*
INDEX(
{1.2;1;1.2;1.2;1;1.2;1.2;1.2;1.2;1.2;1.2;1;1.2;1.2;1.2;1.2;1;1;1.2;1.2;1.2;1;1;1;1;1.2;1.2;1.2;1.2;1;1;1;1;1.2;1.2;1.2;1.2;1.2;1.2;1.2;1.2;1;1;1.2;1;1;1;1;1.5;1;1;1.5;1.5;1.2},
MATCH($Q445,_xlpm.MI,0)))&gt;{0.02;0.04;0.06;0.1;0.2;0.4;0.6;0.8;1;2;4;6})),
{0;1;2;3;4;5;6;7;8;9;10;11;12},
0)))
+N("КОЭФФИЦИЕНТ КОНТАКТА"))))*
(_xlfn.IFS($X445&lt;0.1,$X445/1000,$X445&gt;25,5.2,AND($X445&gt;=0.1,$X445&lt;=25),(($X445*2+0.1)/10)*($X445/10)))*
IFERROR((_xlfn.LET(
_xlpm.MA,
{0;0.8;0.85;0.9;0.95;1},
_xlpm.MAA,
{0;1;2;3;4;5},
INDEX(_xlpm.MA,MATCH(SUMPRODUCT(--((IF(ROUND(_xlpm.MAA,1)&gt;5,5,ROUND($AB445,1)))&gt;{0;1;2;3;4;5})),_xlpm.MAA,0)))
+N("КОЭФФИЦИЕНТ КОЛ-ВО КОНСТРУКЦИЙ")),1)*
$AB445,0))*
(IF($Q445="цифровой",$AG445/15*$AI445,1)
+N("ДЛЯ ЦИФРЫ"))</f>
        <v/>
      </c>
      <c r="EY445" s="110">
        <f>IFERROR(EX445*AY445,0)</f>
        <v/>
      </c>
      <c r="EZ445" s="131">
        <f>IFERROR(DP445/EY445*1000,0)</f>
        <v/>
      </c>
      <c r="FA445" s="112">
        <f>IFERROR(FC445/FB445,0)</f>
        <v/>
      </c>
      <c r="FB445" s="112">
        <f>IFERROR((FC445/(EY445/FF445*#REF!))*0.825,0)</f>
        <v/>
      </c>
      <c r="FC445" s="112">
        <f>IFERROR(((EX445*30/AR445)*100)/30,0)</f>
        <v/>
      </c>
      <c r="FD445" s="112">
        <f>IFERROR(EY445/G445*100%,0)</f>
        <v/>
      </c>
      <c r="FE445" s="112">
        <f>IFERROR(FD445/FC445*100%,0)</f>
        <v/>
      </c>
      <c r="FF445" s="110">
        <f>IFERROR(AR445/30*AY445,0)</f>
        <v/>
      </c>
    </row>
    <row r="446" ht="13" customHeight="1">
      <c r="A446" s="59" t="n"/>
      <c r="B446" s="60" t="n"/>
      <c r="C446" s="60" t="n"/>
      <c r="D446" s="60">
        <f t="array" ref="D446">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46" s="60">
        <f t="array" ref="E446">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MATCH($F446,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46" s="60" t="inlineStr"/>
      <c r="G446" s="60" t="n"/>
      <c r="H446" s="60">
        <f t="array" ref="H446">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MATCH($I446,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46" s="60" t="n"/>
      <c r="J446" s="60" t="n"/>
      <c r="K446" s="60" t="n"/>
      <c r="L446" s="60" t="n"/>
      <c r="M446" s="60" t="n"/>
      <c r="N446" s="60" t="n"/>
      <c r="O446" s="60" t="n"/>
      <c r="P446" s="60">
        <f t="array" ref="P446">
_xlfn.IFS(
ISNUMBER(MATCH($Q446,{"шелфбаннер","разделитель","монетница","чековая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ISNUMBER(MATCH($Q446,{"LED/LCD","видеокулер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ISNUMBER(MATCH($Q446,{"автомобиль","машина","выставочное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ISNUMBER(MATCH($Q446,{"билборд","лифтовая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ISNUMBER(MATCH($Q446,{"навигация","подвесной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ISNUMBER(MATCH($Q446,{"движущаяся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ISNUMBER(MATCH($Q446,{"каталог","журнал"},)),
"Пресса",
$Q446="","")</f>
        <v/>
      </c>
      <c r="Q446" s="60" t="n"/>
      <c r="R446" s="60">
        <f t="array" ref="R446">
IFERROR(
_xlfn.IFS(
OR(ISNUMBER(MATCH($Q446,{"экспозиция","макет","стенд","автостенд","авто стенд","выставочное пространство","выставочные стенды","модульные выставочные стенды","3Д конструкция","3D конструкция"},)),P446="Экспонирование"),
"нестандартный",
ISNUMBER(MATCH($Q446,{"скроллер","призматрон"},)),
"динамический",
$P446="Видео",
"цифровой",
OR($P446="Пресса",$P446="Щит",$P446="POSm",$P446="Подвес",$P446="Брендирование/оклейка"),
"статический"),"")</f>
        <v/>
      </c>
      <c r="S446" s="59" t="n"/>
      <c r="T446" s="60" t="n"/>
      <c r="U446" s="60" t="n"/>
      <c r="V446" s="60">
        <f>
IF(P446="Видео",
"цифровой постер/ролик",
IF(ISNUMBER(MATCH(Q446,{"короб световой","короб световой | лайтбокс","короб световой | кристалайт","лайтбокс","лайт бокс","кристалайт","LB","lightbox"},)),
"бэклит",
IF(P446="Брендирование/оклейка",
"перфарированная пленка/самоклейка",
IF(P446="Экспонирование",
"под запрос",
IF(P446="Подвес",
"баннер/ткань",
"")))))</f>
        <v/>
      </c>
      <c r="W446" s="59" t="n"/>
      <c r="X446" s="59" t="n"/>
      <c r="Y446" s="59" t="n"/>
      <c r="Z446" s="61" t="n"/>
      <c r="AA446" s="61" t="n"/>
      <c r="AB446" s="61">
        <f>IF(BL446&gt;0,Z446,0)</f>
        <v/>
      </c>
      <c r="AC446" s="59" t="n"/>
      <c r="AD446" s="59" t="n"/>
      <c r="AE446" s="59" t="n"/>
      <c r="AF446" s="59" t="n"/>
      <c r="AG446" s="59" t="n"/>
      <c r="AH446" s="59" t="n"/>
      <c r="AI446" s="59" t="n"/>
      <c r="AJ446" s="59" t="n"/>
      <c r="AK446" s="59" t="n"/>
      <c r="AL446" s="62">
        <f>IFERROR(IF(OR(R446="статический",R446="динамический",R446="нестандартный",R446="",R446=""),"-",IF(AND(AH446="-",AI446="-"),"-",AK446*3600/AH446*AI446)),"-")</f>
        <v/>
      </c>
      <c r="AM446" s="62">
        <f>IFERROR(IF(OR(R446="статический",R446="динамический",R446="",R446="", R446="BTL",R446="нестандартный"),"-",AG446*AI446*AL446/60),"-")</f>
        <v/>
      </c>
      <c r="AN446" s="63">
        <f>IFERROR(IF(AH446="","-",AG446*AI446/AH446),"-")</f>
        <v/>
      </c>
      <c r="AO446" s="59">
        <f>IFERROR(IF(OR($R446="статический",$R446="динамический",$R446="",$R446="",$R446="BTL",$R446="нестандартный"),"-",$AL446*$AY446),"-")</f>
        <v/>
      </c>
      <c r="AP446" s="62">
        <f>IFERROR(IF(OR($R446="статический",$R446="динамический",$R446="",$R446="",$R446="BTL",$R446="нестандартный"),"-",$AM446*AY446),"-")</f>
        <v/>
      </c>
      <c r="AQ446" s="64" t="n"/>
      <c r="AR446" s="61" t="n"/>
      <c r="AS446" s="61" t="n"/>
      <c r="AT446" s="61" t="n"/>
      <c r="AU446" s="65" t="n"/>
      <c r="AV446" s="124">
        <f>IFERROR(DR446/AT446*1000,"n/a")</f>
        <v/>
      </c>
      <c r="AW446" s="67" t="n"/>
      <c r="AX446" s="67" t="n"/>
      <c r="AY446" s="43">
        <f>IFERROR(IF(OR($AW446="",$AX446=""),"",_xlfn.DAYS($AX446+1,$AW446)),"")</f>
        <v/>
      </c>
      <c r="AZ446" s="68">
        <f t="array" ref="AZ446">
_xlfn.LET(_xlpm.COEFF,
IF($AW446+$AX446=0,0,IF(MAX(MIN($AX446,EOMONTH(AZ$15,0))-MAX($AW446,AZ$15)+1,)&gt;0,1,0)),
_xlfn.IFS(
$ES446="LisChannel",
_xlpm.COEFF*
INDEX({1;1;1.2;1.2;1;1;1;1;1.2;1.2;1.2;1.2},
MATCH(MONTH(AZ$15),
{1,2,3,4,5,6,7,8,9,10,11,12})),
CONCATENATE($ES446," ",$L446)="RussOutdoor метро",
_xlpm.COEFF*
INDEX({0.8;0.9;1.1;1.1;1;1;1;1;1.1;1.1;1.1;1.1},
MATCH(MONTH(AZ$15),
{1,2,3,4,5,6,7,8,9,10,11,12})),
$ES446&lt;&gt;"LisChannel",
_xlpm.COEFF,
$ES446&lt;&gt;"RussOutdoor",
_xlpm.COEFF))</f>
        <v/>
      </c>
      <c r="BA446" s="68">
        <f t="array" ref="BA446">
_xlfn.LET(_xlpm.COEFF,
IF($AW446+$AX446=0,0,IF(MAX(MIN($AX446,EOMONTH(BA$15,0))-MAX($AW446,BA$15)+1,)&gt;0,1,0)),
_xlfn.IFS(
$ES446="LisChannel",
_xlpm.COEFF*
INDEX({1;1;1.2;1.2;1;1;1;1;1.2;1.2;1.2;1.2},
MATCH(MONTH(BA$15),
{1,2,3,4,5,6,7,8,9,10,11,12})),
CONCATENATE($ES446," ",$L446)="RussOutdoor метро",
_xlpm.COEFF*
INDEX({0.8;0.9;1.1;1.1;1;1;1;1;1.1;1.1;1.1;1.1},
MATCH(MONTH(BA$15),
{1,2,3,4,5,6,7,8,9,10,11,12})),
$ES446&lt;&gt;"LisChannel",
_xlpm.COEFF,
$ES446&lt;&gt;"RussOutdoor",
_xlpm.COEFF))</f>
        <v/>
      </c>
      <c r="BB446" s="68">
        <f t="array" ref="BB446">
_xlfn.LET(_xlpm.COEFF,
IF($AW446+$AX446=0,0,IF(MAX(MIN($AX446,EOMONTH(BB$15,0))-MAX($AW446,BB$15)+1,)&gt;0,1,0)),
_xlfn.IFS(
$ES446="LisChannel",
_xlpm.COEFF*
INDEX({1;1;1.2;1.2;1;1;1;1;1.2;1.2;1.2;1.2},
MATCH(MONTH(BB$15),
{1,2,3,4,5,6,7,8,9,10,11,12})),
CONCATENATE($ES446," ",$L446)="RussOutdoor метро",
_xlpm.COEFF*
INDEX({0.8;0.9;1.1;1.1;1;1;1;1;1.1;1.1;1.1;1.1},
MATCH(MONTH(BB$15),
{1,2,3,4,5,6,7,8,9,10,11,12})),
$ES446&lt;&gt;"LisChannel",
_xlpm.COEFF,
$ES446&lt;&gt;"RussOutdoor",
_xlpm.COEFF))</f>
        <v/>
      </c>
      <c r="BC446" s="68">
        <f t="array" ref="BC446">
_xlfn.LET(_xlpm.COEFF,
IF($AW446+$AX446=0,0,IF(MAX(MIN($AX446,EOMONTH(BC$15,0))-MAX($AW446,BC$15)+1,)&gt;0,1,0)),
_xlfn.IFS(
$ES446="LisChannel",
_xlpm.COEFF*
INDEX({1;1;1.2;1.2;1;1;1;1;1.2;1.2;1.2;1.2},
MATCH(MONTH(BC$15),
{1,2,3,4,5,6,7,8,9,10,11,12})),
CONCATENATE($ES446," ",$L446)="RussOutdoor метро",
_xlpm.COEFF*
INDEX({0.8;0.9;1.1;1.1;1;1;1;1;1.1;1.1;1.1;1.1},
MATCH(MONTH(BC$15),
{1,2,3,4,5,6,7,8,9,10,11,12})),
$ES446&lt;&gt;"LisChannel",
_xlpm.COEFF,
$ES446&lt;&gt;"RussOutdoor",
_xlpm.COEFF))</f>
        <v/>
      </c>
      <c r="BD446" s="68">
        <f t="array" ref="BD446">
_xlfn.LET(_xlpm.COEFF,
IF($AW446+$AX446=0,0,IF(MAX(MIN($AX446,EOMONTH(BD$15,0))-MAX($AW446,BD$15)+1,)&gt;0,1,0)),
_xlfn.IFS(
$ES446="LisChannel",
_xlpm.COEFF*
INDEX({1;1;1.2;1.2;1;1;1;1;1.2;1.2;1.2;1.2},
MATCH(MONTH(BD$15),
{1,2,3,4,5,6,7,8,9,10,11,12})),
CONCATENATE($ES446," ",$L446)="RussOutdoor метро",
_xlpm.COEFF*
INDEX({0.8;0.9;1.1;1.1;1;1;1;1;1.1;1.1;1.1;1.1},
MATCH(MONTH(BD$15),
{1,2,3,4,5,6,7,8,9,10,11,12})),
$ES446&lt;&gt;"LisChannel",
_xlpm.COEFF,
$ES446&lt;&gt;"RussOutdoor",
_xlpm.COEFF))</f>
        <v/>
      </c>
      <c r="BE446" s="68">
        <f t="array" ref="BE446">
_xlfn.LET(_xlpm.COEFF,
IF($AW446+$AX446=0,0,IF(MAX(MIN($AX446,EOMONTH(BE$15,0))-MAX($AW446,BE$15)+1,)&gt;0,1,0)),
_xlfn.IFS(
$ES446="LisChannel",
_xlpm.COEFF*
INDEX({1;1;1.2;1.2;1;1;1;1;1.2;1.2;1.2;1.2},
MATCH(MONTH(BE$15),
{1,2,3,4,5,6,7,8,9,10,11,12})),
CONCATENATE($ES446," ",$L446)="RussOutdoor метро",
_xlpm.COEFF*
INDEX({0.8;0.9;1.1;1.1;1;1;1;1;1.1;1.1;1.1;1.1},
MATCH(MONTH(BE$15),
{1,2,3,4,5,6,7,8,9,10,11,12})),
$ES446&lt;&gt;"LisChannel",
_xlpm.COEFF,
$ES446&lt;&gt;"RussOutdoor",
_xlpm.COEFF))</f>
        <v/>
      </c>
      <c r="BF446" s="68">
        <f t="array" ref="BF446">
_xlfn.LET(_xlpm.COEFF,
IF($AW446+$AX446=0,0,IF(MAX(MIN($AX446,EOMONTH(BF$15,0))-MAX($AW446,BF$15)+1,)&gt;0,1,0)),
_xlfn.IFS(
$ES446="LisChannel",
_xlpm.COEFF*
INDEX({1;1;1.2;1.2;1;1;1;1;1.2;1.2;1.2;1.2},
MATCH(MONTH(BF$15),
{1,2,3,4,5,6,7,8,9,10,11,12})),
CONCATENATE($ES446," ",$L446)="RussOutdoor метро",
_xlpm.COEFF*
INDEX({0.8;0.9;1.1;1.1;1;1;1;1;1.1;1.1;1.1;1.1},
MATCH(MONTH(BF$15),
{1,2,3,4,5,6,7,8,9,10,11,12})),
$ES446&lt;&gt;"LisChannel",
_xlpm.COEFF,
$ES446&lt;&gt;"RussOutdoor",
_xlpm.COEFF))</f>
        <v/>
      </c>
      <c r="BG446" s="68">
        <f t="array" ref="BG446">
_xlfn.LET(_xlpm.COEFF,
IF($AW446+$AX446=0,0,IF(MAX(MIN($AX446,EOMONTH(BG$15,0))-MAX($AW446,BG$15)+1,)&gt;0,1,0)),
_xlfn.IFS(
$ES446="LisChannel",
_xlpm.COEFF*
INDEX({1;1;1.2;1.2;1;1;1;1;1.2;1.2;1.2;1.2},
MATCH(MONTH(BG$15),
{1,2,3,4,5,6,7,8,9,10,11,12})),
CONCATENATE($ES446," ",$L446)="RussOutdoor метро",
_xlpm.COEFF*
INDEX({0.8;0.9;1.1;1.1;1;1;1;1;1.1;1.1;1.1;1.1},
MATCH(MONTH(BG$15),
{1,2,3,4,5,6,7,8,9,10,11,12})),
$ES446&lt;&gt;"LisChannel",
_xlpm.COEFF,
$ES446&lt;&gt;"RussOutdoor",
_xlpm.COEFF))</f>
        <v/>
      </c>
      <c r="BH446" s="68">
        <f t="array" ref="BH446">
_xlfn.LET(_xlpm.COEFF,
IF($AW446+$AX446=0,0,IF(MAX(MIN($AX446,EOMONTH(BH$15,0))-MAX($AW446,BH$15)+1,)&gt;0,1,0)),
_xlfn.IFS(
$ES446="LisChannel",
_xlpm.COEFF*
INDEX({1;1;1.2;1.2;1;1;1;1;1.2;1.2;1.2;1.2},
MATCH(MONTH(BH$15),
{1,2,3,4,5,6,7,8,9,10,11,12})),
CONCATENATE($ES446," ",$L446)="RussOutdoor метро",
_xlpm.COEFF*
INDEX({0.8;0.9;1.1;1.1;1;1;1;1;1.1;1.1;1.1;1.1},
MATCH(MONTH(BH$15),
{1,2,3,4,5,6,7,8,9,10,11,12})),
$ES446&lt;&gt;"LisChannel",
_xlpm.COEFF,
$ES446&lt;&gt;"RussOutdoor",
_xlpm.COEFF))</f>
        <v/>
      </c>
      <c r="BI446" s="68">
        <f t="array" ref="BI446">
_xlfn.LET(_xlpm.COEFF,
IF($AW446+$AX446=0,0,IF(MAX(MIN($AX446,EOMONTH(BI$15,0))-MAX($AW446,BI$15)+1,)&gt;0,1,0)),
_xlfn.IFS(
$ES446="LisChannel",
_xlpm.COEFF*
INDEX({1;1;1.2;1.2;1;1;1;1;1.2;1.2;1.2;1.2},
MATCH(MONTH(BI$15),
{1,2,3,4,5,6,7,8,9,10,11,12})),
CONCATENATE($ES446," ",$L446)="RussOutdoor метро",
_xlpm.COEFF*
INDEX({0.8;0.9;1.1;1.1;1;1;1;1;1.1;1.1;1.1;1.1},
MATCH(MONTH(BI$15),
{1,2,3,4,5,6,7,8,9,10,11,12})),
$ES446&lt;&gt;"LisChannel",
_xlpm.COEFF,
$ES446&lt;&gt;"RussOutdoor",
_xlpm.COEFF))</f>
        <v/>
      </c>
      <c r="BJ446" s="68">
        <f t="array" ref="BJ446">
_xlfn.LET(_xlpm.COEFF,
IF($AW446+$AX446=0,0,IF(MAX(MIN($AX446,EOMONTH(BJ$15,0))-MAX($AW446,BJ$15)+1,)&gt;0,1,0)),
_xlfn.IFS(
$ES446="LisChannel",
_xlpm.COEFF*
INDEX({1;1;1.2;1.2;1;1;1;1;1.2;1.2;1.2;1.2},
MATCH(MONTH(BJ$15),
{1,2,3,4,5,6,7,8,9,10,11,12})),
CONCATENATE($ES446," ",$L446)="RussOutdoor метро",
_xlpm.COEFF*
INDEX({0.8;0.9;1.1;1.1;1;1;1;1;1.1;1.1;1.1;1.1},
MATCH(MONTH(BJ$15),
{1,2,3,4,5,6,7,8,9,10,11,12})),
$ES446&lt;&gt;"LisChannel",
_xlpm.COEFF,
$ES446&lt;&gt;"RussOutdoor",
_xlpm.COEFF))</f>
        <v/>
      </c>
      <c r="BK446" s="68">
        <f t="array" ref="BK446">
_xlfn.LET(_xlpm.COEFF,
IF($AW446+$AX446=0,0,IF(MAX(MIN($AX446,EOMONTH(BK$15,0))-MAX($AW446,BK$15)+1,)&gt;0,1,0)),
_xlfn.IFS(
$ES446="LisChannel",
_xlpm.COEFF*
INDEX({1;1;1.2;1.2;1;1;1;1;1.2;1.2;1.2;1.2},
MATCH(MONTH(BK$15),
{1,2,3,4,5,6,7,8,9,10,11,12})),
CONCATENATE($ES446," ",$L446)="RussOutdoor метро",
_xlpm.COEFF*
INDEX({0.8;0.9;1.1;1.1;1;1;1;1;1.1;1.1;1.1;1.1},
MATCH(MONTH(BK$15),
{1,2,3,4,5,6,7,8,9,10,11,12})),
$ES446&lt;&gt;"LisChannel",
_xlpm.COEFF,
$ES446&lt;&gt;"RussOutdoor",
_xlpm.COEFF))</f>
        <v/>
      </c>
      <c r="BL446" s="62">
        <f>COUNTIFS($AZ446:$BK446,"&gt;0")</f>
        <v/>
      </c>
      <c r="BM446" s="65" t="n"/>
      <c r="BN446" s="125">
        <f>$DJ446</f>
        <v/>
      </c>
      <c r="BO446" s="63">
        <f>$DQ446</f>
        <v/>
      </c>
      <c r="BP446" s="125">
        <f>
IFERROR(
IF($BL446=0,0,
$BN446*(1-$BO446)),
0)</f>
        <v/>
      </c>
      <c r="BQ446" s="125">
        <f t="array" ref="BQ446">
IFERROR(
_xlfn.IFS(
$DH446="день_1",
$BP446*$BL446/($AX446-$AW446+1)*AZ446*(DAY(EOMONTH(AZ$15,0))),
$DH446="день_2",
$BP446/30*MAX(MIN($AX446,EOMONTH(AZ$15,0))-MAX($AW446,AZ$15)+1,),
$DH446="раб.день",
$BP446/30*(IFERROR(
_xlfn.LET(_xlpm.VD,
CHOOSE(
{1;2;3;4;5;6;7;8;9;10;11;12;13;14;15;16;17;18},
45658,45659,45660,45661,45662,45663,45664,45665,45711,45724,45778,45779,45785,45786,45820,45821,45965,46022),
_xlfn.LET(_xlpm.DD,
MAX(MIN($AX446,EOMONTH(AZ$15,0))-MAX($AW446,AZ$15),),
_xlfn.IFS(
AND(MONTH($AW446)=MONTH(AZ$15),MONTH($AX446)&lt;&gt;MONTH(AZ$15)),
NETWORKDAYS.INTL($AW446,$AW446+_xlpm.DD,1,_xlpm.VD),
AND(MONTH($AW446)&lt;&gt;MONTH(AZ$15),MONTH($AX446)=MONTH(AZ$15)),
NETWORKDAYS.INTL(($AX446)-_xlpm.DD,$AX446,1,_xlpm.VD),
AND(MONTH($AW446)&lt;MONTH(AZ$15),MONTH($AX446)&gt;MONTH(AZ$15)),
NETWORKDAYS.INTL((EOMONTH(AZ$15-1,1))-_xlpm.DD,EOMONTH(AZ$15-1,1),1,_xlpm.VD),
AND(MONTH($AW446)=MONTH(AZ$15),MONTH($AX446)=MONTH(AZ$15)),
NETWORKDAYS.INTL($AW446,$AX446,1,_xlpm.VD)))),0)),
$DH446="месяц",
$BP446*AZ446,
$DH446="неделя",
$BP446*AZ446/7*(ROUNDUP((DAY(EOMONTH(AZ$15,0)))/4,0))),
0)</f>
        <v/>
      </c>
      <c r="BR446" s="125">
        <f t="array" ref="BR446">
IFERROR(
_xlfn.IFS(
$DH446="день_1",
$BP446*$BL446/($AX446-$AW446+1)*BA446*(DAY(EOMONTH(BA$15,0))),
$DH446="день_2",
$BP446/30*MAX(MIN($AX446,EOMONTH(BA$15,0))-MAX($AW446,BA$15)+1,),
$DH446="раб.день",
$BP446/30*(IFERROR(
_xlfn.LET(_xlpm.VD,
CHOOSE(
{1;2;3;4;5;6;7;8;9;10;11;12;13;14;15;16;17;18},
45658,45659,45660,45661,45662,45663,45664,45665,45711,45724,45778,45779,45785,45786,45820,45821,45965,46022),
_xlfn.LET(_xlpm.DD,
MAX(MIN($AX446,EOMONTH(BA$15,0))-MAX($AW446,BA$15),),
_xlfn.IFS(
AND(MONTH($AW446)=MONTH(BA$15),MONTH($AX446)&lt;&gt;MONTH(BA$15)),
NETWORKDAYS.INTL($AW446,$AW446+_xlpm.DD,1,_xlpm.VD),
AND(MONTH($AW446)&lt;&gt;MONTH(BA$15),MONTH($AX446)=MONTH(BA$15)),
NETWORKDAYS.INTL(($AX446)-_xlpm.DD,$AX446,1,_xlpm.VD),
AND(MONTH($AW446)&lt;MONTH(BA$15),MONTH($AX446)&gt;MONTH(BA$15)),
NETWORKDAYS.INTL((EOMONTH(BA$15-1,1))-_xlpm.DD,EOMONTH(BA$15-1,1),1,_xlpm.VD),
AND(MONTH($AW446)=MONTH(BA$15),MONTH($AX446)=MONTH(BA$15)),
NETWORKDAYS.INTL($AW446,$AX446,1,_xlpm.VD)))),0)),
$DH446="месяц",
$BP446*BA446,
$DH446="неделя",
$BP446*BA446/7*(ROUNDUP((DAY(EOMONTH(BA$15,0)))/4,0))),
0)</f>
        <v/>
      </c>
      <c r="BS446" s="125">
        <f t="array" ref="BS446">
IFERROR(
_xlfn.IFS(
$DH446="день_1",
$BP446*$BL446/($AX446-$AW446+1)*BB446*(DAY(EOMONTH(BB$15,0))),
$DH446="день_2",
$BP446/30*MAX(MIN($AX446,EOMONTH(BB$15,0))-MAX($AW446,BB$15)+1,),
$DH446="раб.день",
$BP446/30*(IFERROR(
_xlfn.LET(_xlpm.VD,
CHOOSE(
{1;2;3;4;5;6;7;8;9;10;11;12;13;14;15;16;17;18},
45658,45659,45660,45661,45662,45663,45664,45665,45711,45724,45778,45779,45785,45786,45820,45821,45965,46022),
_xlfn.LET(_xlpm.DD,
MAX(MIN($AX446,EOMONTH(BB$15,0))-MAX($AW446,BB$15),),
_xlfn.IFS(
AND(MONTH($AW446)=MONTH(BB$15),MONTH($AX446)&lt;&gt;MONTH(BB$15)),
NETWORKDAYS.INTL($AW446,$AW446+_xlpm.DD,1,_xlpm.VD),
AND(MONTH($AW446)&lt;&gt;MONTH(BB$15),MONTH($AX446)=MONTH(BB$15)),
NETWORKDAYS.INTL(($AX446)-_xlpm.DD,$AX446,1,_xlpm.VD),
AND(MONTH($AW446)&lt;MONTH(BB$15),MONTH($AX446)&gt;MONTH(BB$15)),
NETWORKDAYS.INTL((EOMONTH(BB$15-1,1))-_xlpm.DD,EOMONTH(BB$15-1,1),1,_xlpm.VD),
AND(MONTH($AW446)=MONTH(BB$15),MONTH($AX446)=MONTH(BB$15)),
NETWORKDAYS.INTL($AW446,$AX446,1,_xlpm.VD)))),0)),
$DH446="месяц",
$BP446*BB446,
$DH446="неделя",
$BP446*BB446/7*(ROUNDUP((DAY(EOMONTH(BB$15,0)))/4,0))),
0)</f>
        <v/>
      </c>
      <c r="BT446" s="125">
        <f t="array" ref="BT446">
IFERROR(
_xlfn.IFS(
$DH446="день_1",
$BP446*$BL446/($AX446-$AW446+1)*BC446*(DAY(EOMONTH(BC$15,0))),
$DH446="день_2",
$BP446/30*MAX(MIN($AX446,EOMONTH(BC$15,0))-MAX($AW446,BC$15)+1,),
$DH446="раб.день",
$BP446/30*(IFERROR(
_xlfn.LET(_xlpm.VD,
CHOOSE(
{1;2;3;4;5;6;7;8;9;10;11;12;13;14;15;16;17;18},
45658,45659,45660,45661,45662,45663,45664,45665,45711,45724,45778,45779,45785,45786,45820,45821,45965,46022),
_xlfn.LET(_xlpm.DD,
MAX(MIN($AX446,EOMONTH(BC$15,0))-MAX($AW446,BC$15),),
_xlfn.IFS(
AND(MONTH($AW446)=MONTH(BC$15),MONTH($AX446)&lt;&gt;MONTH(BC$15)),
NETWORKDAYS.INTL($AW446,$AW446+_xlpm.DD,1,_xlpm.VD),
AND(MONTH($AW446)&lt;&gt;MONTH(BC$15),MONTH($AX446)=MONTH(BC$15)),
NETWORKDAYS.INTL(($AX446)-_xlpm.DD,$AX446,1,_xlpm.VD),
AND(MONTH($AW446)&lt;MONTH(BC$15),MONTH($AX446)&gt;MONTH(BC$15)),
NETWORKDAYS.INTL((EOMONTH(BC$15-1,1))-_xlpm.DD,EOMONTH(BC$15-1,1),1,_xlpm.VD),
AND(MONTH($AW446)=MONTH(BC$15),MONTH($AX446)=MONTH(BC$15)),
NETWORKDAYS.INTL($AW446,$AX446,1,_xlpm.VD)))),0)),
$DH446="месяц",
$BP446*BC446,
$DH446="неделя",
$BP446*BC446/7*(ROUNDUP((DAY(EOMONTH(BC$15,0)))/4,0))),
0)</f>
        <v/>
      </c>
      <c r="BU446" s="125">
        <f t="array" ref="BU446">
IFERROR(
_xlfn.IFS(
$DH446="день_1",
$BP446*$BL446/($AX446-$AW446+1)*BD446*(DAY(EOMONTH(BD$15,0))),
$DH446="день_2",
$BP446/30*MAX(MIN($AX446,EOMONTH(BD$15,0))-MAX($AW446,BD$15)+1,),
$DH446="раб.день",
$BP446/30*(IFERROR(
_xlfn.LET(_xlpm.VD,
CHOOSE(
{1;2;3;4;5;6;7;8;9;10;11;12;13;14;15;16;17;18},
45658,45659,45660,45661,45662,45663,45664,45665,45711,45724,45778,45779,45785,45786,45820,45821,45965,46022),
_xlfn.LET(_xlpm.DD,
MAX(MIN($AX446,EOMONTH(BD$15,0))-MAX($AW446,BD$15),),
_xlfn.IFS(
AND(MONTH($AW446)=MONTH(BD$15),MONTH($AX446)&lt;&gt;MONTH(BD$15)),
NETWORKDAYS.INTL($AW446,$AW446+_xlpm.DD,1,_xlpm.VD),
AND(MONTH($AW446)&lt;&gt;MONTH(BD$15),MONTH($AX446)=MONTH(BD$15)),
NETWORKDAYS.INTL(($AX446)-_xlpm.DD,$AX446,1,_xlpm.VD),
AND(MONTH($AW446)&lt;MONTH(BD$15),MONTH($AX446)&gt;MONTH(BD$15)),
NETWORKDAYS.INTL((EOMONTH(BD$15-1,1))-_xlpm.DD,EOMONTH(BD$15-1,1),1,_xlpm.VD),
AND(MONTH($AW446)=MONTH(BD$15),MONTH($AX446)=MONTH(BD$15)),
NETWORKDAYS.INTL($AW446,$AX446,1,_xlpm.VD)))),0)),
$DH446="месяц",
$BP446*BD446,
$DH446="неделя",
$BP446*BD446/7*(ROUNDUP((DAY(EOMONTH(BD$15,0)))/4,0))),
0)</f>
        <v/>
      </c>
      <c r="BV446" s="125">
        <f t="array" ref="BV446">
IFERROR(
_xlfn.IFS(
$DH446="день_1",
$BP446*$BL446/($AX446-$AW446+1)*BE446*(DAY(EOMONTH(BE$15,0))),
$DH446="день_2",
$BP446/30*MAX(MIN($AX446,EOMONTH(BE$15,0))-MAX($AW446,BE$15)+1,),
$DH446="раб.день",
$BP446/30*(IFERROR(
_xlfn.LET(_xlpm.VD,
CHOOSE(
{1;2;3;4;5;6;7;8;9;10;11;12;13;14;15;16;17;18},
45658,45659,45660,45661,45662,45663,45664,45665,45711,45724,45778,45779,45785,45786,45820,45821,45965,46022),
_xlfn.LET(_xlpm.DD,
MAX(MIN($AX446,EOMONTH(BE$15,0))-MAX($AW446,BE$15),),
_xlfn.IFS(
AND(MONTH($AW446)=MONTH(BE$15),MONTH($AX446)&lt;&gt;MONTH(BE$15)),
NETWORKDAYS.INTL($AW446,$AW446+_xlpm.DD,1,_xlpm.VD),
AND(MONTH($AW446)&lt;&gt;MONTH(BE$15),MONTH($AX446)=MONTH(BE$15)),
NETWORKDAYS.INTL(($AX446)-_xlpm.DD,$AX446,1,_xlpm.VD),
AND(MONTH($AW446)&lt;MONTH(BE$15),MONTH($AX446)&gt;MONTH(BE$15)),
NETWORKDAYS.INTL((EOMONTH(BE$15-1,1))-_xlpm.DD,EOMONTH(BE$15-1,1),1,_xlpm.VD),
AND(MONTH($AW446)=MONTH(BE$15),MONTH($AX446)=MONTH(BE$15)),
NETWORKDAYS.INTL($AW446,$AX446,1,_xlpm.VD)))),0)),
$DH446="месяц",
$BP446*BE446,
$DH446="неделя",
$BP446*BE446/7*(ROUNDUP((DAY(EOMONTH(BE$15,0)))/4,0))),
0)</f>
        <v/>
      </c>
      <c r="BW446" s="125">
        <f t="array" ref="BW446">
IFERROR(
_xlfn.IFS(
$DH446="день_1",
$BP446*$BL446/($AX446-$AW446+1)*BF446*(DAY(EOMONTH(BF$15,0))),
$DH446="день_2",
$BP446/30*MAX(MIN($AX446,EOMONTH(BF$15,0))-MAX($AW446,BF$15)+1,),
$DH446="раб.день",
$BP446/30*(IFERROR(
_xlfn.LET(_xlpm.VD,
CHOOSE(
{1;2;3;4;5;6;7;8;9;10;11;12;13;14;15;16;17;18},
45658,45659,45660,45661,45662,45663,45664,45665,45711,45724,45778,45779,45785,45786,45820,45821,45965,46022),
_xlfn.LET(_xlpm.DD,
MAX(MIN($AX446,EOMONTH(BF$15,0))-MAX($AW446,BF$15),),
_xlfn.IFS(
AND(MONTH($AW446)=MONTH(BF$15),MONTH($AX446)&lt;&gt;MONTH(BF$15)),
NETWORKDAYS.INTL($AW446,$AW446+_xlpm.DD,1,_xlpm.VD),
AND(MONTH($AW446)&lt;&gt;MONTH(BF$15),MONTH($AX446)=MONTH(BF$15)),
NETWORKDAYS.INTL(($AX446)-_xlpm.DD,$AX446,1,_xlpm.VD),
AND(MONTH($AW446)&lt;MONTH(BF$15),MONTH($AX446)&gt;MONTH(BF$15)),
NETWORKDAYS.INTL((EOMONTH(BF$15-1,1))-_xlpm.DD,EOMONTH(BF$15-1,1),1,_xlpm.VD),
AND(MONTH($AW446)=MONTH(BF$15),MONTH($AX446)=MONTH(BF$15)),
NETWORKDAYS.INTL($AW446,$AX446,1,_xlpm.VD)))),0)),
$DH446="месяц",
$BP446*BF446,
$DH446="неделя",
$BP446*BF446/7*(ROUNDUP((DAY(EOMONTH(BF$15,0)))/4,0))),
0)</f>
        <v/>
      </c>
      <c r="BX446" s="125">
        <f t="array" ref="BX446">
IFERROR(
_xlfn.IFS(
$DH446="день_1",
$BP446*$BL446/($AX446-$AW446+1)*BG446*(DAY(EOMONTH(BG$15,0))),
$DH446="день_2",
$BP446/30*MAX(MIN($AX446,EOMONTH(BG$15,0))-MAX($AW446,BG$15)+1,),
$DH446="раб.день",
$BP446/30*(IFERROR(
_xlfn.LET(_xlpm.VD,
CHOOSE(
{1;2;3;4;5;6;7;8;9;10;11;12;13;14;15;16;17;18},
45658,45659,45660,45661,45662,45663,45664,45665,45711,45724,45778,45779,45785,45786,45820,45821,45965,46022),
_xlfn.LET(_xlpm.DD,
MAX(MIN($AX446,EOMONTH(BG$15,0))-MAX($AW446,BG$15),),
_xlfn.IFS(
AND(MONTH($AW446)=MONTH(BG$15),MONTH($AX446)&lt;&gt;MONTH(BG$15)),
NETWORKDAYS.INTL($AW446,$AW446+_xlpm.DD,1,_xlpm.VD),
AND(MONTH($AW446)&lt;&gt;MONTH(BG$15),MONTH($AX446)=MONTH(BG$15)),
NETWORKDAYS.INTL(($AX446)-_xlpm.DD,$AX446,1,_xlpm.VD),
AND(MONTH($AW446)&lt;MONTH(BG$15),MONTH($AX446)&gt;MONTH(BG$15)),
NETWORKDAYS.INTL((EOMONTH(BG$15-1,1))-_xlpm.DD,EOMONTH(BG$15-1,1),1,_xlpm.VD),
AND(MONTH($AW446)=MONTH(BG$15),MONTH($AX446)=MONTH(BG$15)),
NETWORKDAYS.INTL($AW446,$AX446,1,_xlpm.VD)))),0)),
$DH446="месяц",
$BP446*BG446,
$DH446="неделя",
$BP446*BG446/7*(ROUNDUP((DAY(EOMONTH(BG$15,0)))/4,0))),
0)</f>
        <v/>
      </c>
      <c r="BY446" s="125">
        <f t="array" ref="BY446">
IFERROR(
_xlfn.IFS(
$DH446="день_1",
$BP446*$BL446/($AX446-$AW446+1)*BH446*(DAY(EOMONTH(BH$15,0))),
$DH446="день_2",
$BP446/30*MAX(MIN($AX446,EOMONTH(BH$15,0))-MAX($AW446,BH$15)+1,),
$DH446="раб.день",
$BP446/30*(IFERROR(
_xlfn.LET(_xlpm.VD,
CHOOSE(
{1;2;3;4;5;6;7;8;9;10;11;12;13;14;15;16;17;18},
45658,45659,45660,45661,45662,45663,45664,45665,45711,45724,45778,45779,45785,45786,45820,45821,45965,46022),
_xlfn.LET(_xlpm.DD,
MAX(MIN($AX446,EOMONTH(BH$15,0))-MAX($AW446,BH$15),),
_xlfn.IFS(
AND(MONTH($AW446)=MONTH(BH$15),MONTH($AX446)&lt;&gt;MONTH(BH$15)),
NETWORKDAYS.INTL($AW446,$AW446+_xlpm.DD,1,_xlpm.VD),
AND(MONTH($AW446)&lt;&gt;MONTH(BH$15),MONTH($AX446)=MONTH(BH$15)),
NETWORKDAYS.INTL(($AX446)-_xlpm.DD,$AX446,1,_xlpm.VD),
AND(MONTH($AW446)&lt;MONTH(BH$15),MONTH($AX446)&gt;MONTH(BH$15)),
NETWORKDAYS.INTL((EOMONTH(BH$15-1,1))-_xlpm.DD,EOMONTH(BH$15-1,1),1,_xlpm.VD),
AND(MONTH($AW446)=MONTH(BH$15),MONTH($AX446)=MONTH(BH$15)),
NETWORKDAYS.INTL($AW446,$AX446,1,_xlpm.VD)))),0)),
$DH446="месяц",
$BP446*BH446,
$DH446="неделя",
$BP446*BH446/7*(ROUNDUP((DAY(EOMONTH(BH$15,0)))/4,0))),
0)</f>
        <v/>
      </c>
      <c r="BZ446" s="125">
        <f t="array" ref="BZ446">
IFERROR(
_xlfn.IFS(
$DH446="день_1",
$BP446*$BL446/($AX446-$AW446+1)*BI446*(DAY(EOMONTH(BI$15,0))),
$DH446="день_2",
$BP446/30*MAX(MIN($AX446,EOMONTH(BI$15,0))-MAX($AW446,BI$15)+1,),
$DH446="раб.день",
$BP446/30*(IFERROR(
_xlfn.LET(_xlpm.VD,
CHOOSE(
{1;2;3;4;5;6;7;8;9;10;11;12;13;14;15;16;17;18},
45658,45659,45660,45661,45662,45663,45664,45665,45711,45724,45778,45779,45785,45786,45820,45821,45965,46022),
_xlfn.LET(_xlpm.DD,
MAX(MIN($AX446,EOMONTH(BI$15,0))-MAX($AW446,BI$15),),
_xlfn.IFS(
AND(MONTH($AW446)=MONTH(BI$15),MONTH($AX446)&lt;&gt;MONTH(BI$15)),
NETWORKDAYS.INTL($AW446,$AW446+_xlpm.DD,1,_xlpm.VD),
AND(MONTH($AW446)&lt;&gt;MONTH(BI$15),MONTH($AX446)=MONTH(BI$15)),
NETWORKDAYS.INTL(($AX446)-_xlpm.DD,$AX446,1,_xlpm.VD),
AND(MONTH($AW446)&lt;MONTH(BI$15),MONTH($AX446)&gt;MONTH(BI$15)),
NETWORKDAYS.INTL((EOMONTH(BI$15-1,1))-_xlpm.DD,EOMONTH(BI$15-1,1),1,_xlpm.VD),
AND(MONTH($AW446)=MONTH(BI$15),MONTH($AX446)=MONTH(BI$15)),
NETWORKDAYS.INTL($AW446,$AX446,1,_xlpm.VD)))),0)),
$DH446="месяц",
$BP446*BI446,
$DH446="неделя",
$BP446*BI446/7*(ROUNDUP((DAY(EOMONTH(BI$15,0)))/4,0))),
0)</f>
        <v/>
      </c>
      <c r="CA446" s="125">
        <f t="array" ref="CA446">
IFERROR(
_xlfn.IFS(
$DH446="день_1",
$BP446*$BL446/($AX446-$AW446+1)*BJ446*(DAY(EOMONTH(BJ$15,0))),
$DH446="день_2",
$BP446/30*MAX(MIN($AX446,EOMONTH(BJ$15,0))-MAX($AW446,BJ$15)+1,),
$DH446="раб.день",
$BP446/30*(IFERROR(
_xlfn.LET(_xlpm.VD,
CHOOSE(
{1;2;3;4;5;6;7;8;9;10;11;12;13;14;15;16;17;18},
45658,45659,45660,45661,45662,45663,45664,45665,45711,45724,45778,45779,45785,45786,45820,45821,45965,46022),
_xlfn.LET(_xlpm.DD,
MAX(MIN($AX446,EOMONTH(BJ$15,0))-MAX($AW446,BJ$15),),
_xlfn.IFS(
AND(MONTH($AW446)=MONTH(BJ$15),MONTH($AX446)&lt;&gt;MONTH(BJ$15)),
NETWORKDAYS.INTL($AW446,$AW446+_xlpm.DD,1,_xlpm.VD),
AND(MONTH($AW446)&lt;&gt;MONTH(BJ$15),MONTH($AX446)=MONTH(BJ$15)),
NETWORKDAYS.INTL(($AX446)-_xlpm.DD,$AX446,1,_xlpm.VD),
AND(MONTH($AW446)&lt;MONTH(BJ$15),MONTH($AX446)&gt;MONTH(BJ$15)),
NETWORKDAYS.INTL((EOMONTH(BJ$15-1,1))-_xlpm.DD,EOMONTH(BJ$15-1,1),1,_xlpm.VD),
AND(MONTH($AW446)=MONTH(BJ$15),MONTH($AX446)=MONTH(BJ$15)),
NETWORKDAYS.INTL($AW446,$AX446,1,_xlpm.VD)))),0)),
$DH446="месяц",
$BP446*BJ446,
$DH446="неделя",
$BP446*BJ446/7*(ROUNDUP((DAY(EOMONTH(BJ$15,0)))/4,0))),
0)</f>
        <v/>
      </c>
      <c r="CB446" s="125">
        <f t="array" ref="CB446">
IFERROR(
_xlfn.IFS(
$DH446="день_1",
$BP446*$BL446/($AX446-$AW446+1)*BK446*(DAY(EOMONTH(BK$15,0))),
$DH446="день_2",
$BP446/30*MAX(MIN($AX446,EOMONTH(BK$15,0))-MAX($AW446,BK$15)+1,),
$DH446="раб.день",
$BP446/30*(IFERROR(
_xlfn.LET(_xlpm.VD,
CHOOSE(
{1;2;3;4;5;6;7;8;9;10;11;12;13;14;15;16;17;18},
45658,45659,45660,45661,45662,45663,45664,45665,45711,45724,45778,45779,45785,45786,45820,45821,45965,46022),
_xlfn.LET(_xlpm.DD,
MAX(MIN($AX446,EOMONTH(BK$15,0))-MAX($AW446,BK$15),),
_xlfn.IFS(
AND(MONTH($AW446)=MONTH(BK$15),MONTH($AX446)&lt;&gt;MONTH(BK$15)),
NETWORKDAYS.INTL($AW446,$AW446+_xlpm.DD,1,_xlpm.VD),
AND(MONTH($AW446)&lt;&gt;MONTH(BK$15),MONTH($AX446)=MONTH(BK$15)),
NETWORKDAYS.INTL(($AX446)-_xlpm.DD,$AX446,1,_xlpm.VD),
AND(MONTH($AW446)&lt;MONTH(BK$15),MONTH($AX446)&gt;MONTH(BK$15)),
NETWORKDAYS.INTL((EOMONTH(BK$15-1,1))-_xlpm.DD,EOMONTH(BK$15-1,1),1,_xlpm.VD),
AND(MONTH($AW446)=MONTH(BK$15),MONTH($AX446)=MONTH(BK$15)),
NETWORKDAYS.INTL($AW446,$AX446,1,_xlpm.VD)))),0)),
$DH446="месяц",
$BP446*BK446,
$DH446="неделя",
$BP446*BK446/7*(ROUNDUP((DAY(EOMONTH(BK$15,0)))/4,0))),
0)</f>
        <v/>
      </c>
      <c r="CC446" s="125">
        <f>SUM($BQ446:$CB446)</f>
        <v/>
      </c>
      <c r="CD446" s="126">
        <f>SUM($EH446:$EH446)</f>
        <v/>
      </c>
      <c r="CE446" s="126">
        <f>$CD446*$AB446</f>
        <v/>
      </c>
      <c r="CF446" s="126">
        <f>SUM($EK446:$EK446)</f>
        <v/>
      </c>
      <c r="CG446" s="126">
        <f>$CF446*$AB446</f>
        <v/>
      </c>
      <c r="CH446" s="126">
        <f>SUM($CC446,$CE446,$CG446)</f>
        <v/>
      </c>
      <c r="CI446" s="126">
        <f>$CH446*(1+$CM446)</f>
        <v/>
      </c>
      <c r="CJ446" s="127" t="n">
        <v>0</v>
      </c>
      <c r="CK446" s="126">
        <f>SUM($CH446:$CH446)*(1+$CJ446)</f>
        <v/>
      </c>
      <c r="CL446" s="126">
        <f>SUM($CH446:$CH446)*(1+$CM446)</f>
        <v/>
      </c>
      <c r="CM446" s="59" t="inlineStr">
        <is>
          <t>20%</t>
        </is>
      </c>
      <c r="CN446" s="59" t="n"/>
      <c r="CO446" s="72" t="n"/>
      <c r="CP446" s="59" t="n"/>
      <c r="CQ446" s="73" t="n"/>
      <c r="CR446" s="73" t="n"/>
      <c r="CS446" s="73" t="n"/>
      <c r="CT446" s="72" t="n"/>
      <c r="CU446" s="79" t="inlineStr">
        <is>
          <t> </t>
        </is>
      </c>
      <c r="CV446" s="60" t="n"/>
      <c r="CW446" s="60" t="n"/>
      <c r="CX446" s="60" t="n"/>
      <c r="CY446" s="127">
        <f>IFERROR(($CC446-$EE446)/($EE446/(1-$DQ446)),0)</f>
        <v/>
      </c>
      <c r="CZ446" s="127">
        <f>IFERROR(1-$EI446/($CE446),0)</f>
        <v/>
      </c>
      <c r="DA446" s="127">
        <f>IFERROR(1-$EL446/($CG446),0)</f>
        <v/>
      </c>
      <c r="DB446" s="126">
        <f>ROUND(IFERROR(($CI446/(1+$CM446)-$EN446),0),2)</f>
        <v/>
      </c>
      <c r="DC446" s="128" t="n"/>
      <c r="DD446" s="125" t="n"/>
      <c r="DE446" s="75" t="n">
        <v>0</v>
      </c>
      <c r="DF446" s="128" t="n"/>
      <c r="DG446" s="125">
        <f>IF($DC446=0,0,$DD446*($DC446*100%-$DE446*$DF446))*SUM($AB446:$AB446)</f>
        <v/>
      </c>
      <c r="DH446" s="129" t="inlineStr">
        <is>
          <t>месяц</t>
        </is>
      </c>
      <c r="DI446" s="130">
        <f t="array" ref="DI446">IFERROR(
IF($ES446="LisChannel",
(ROUND(((INDEX({174.625;153.888888888889;130.972222222222},MATCH($AI446,{2;3;4}),0))*$AG446*$AI446),2)),0),0)</f>
        <v/>
      </c>
      <c r="DJ446" s="130">
        <f>
_xlfn.LET(_xlpm.X,
IFERROR(
IF($ES446="НовиковТВ",
(_xlfn.LET(_xlpm.NTV,
_xlfn.LET(_xlpm.MIN,350000,
IF(SUMIFS($DI:$DI,$ES:$ES,"НовиковТВ")&lt;=_xlpm.MIN,
(SUMIFS($DI:$DI,$ES:$ES,"НовиковТВ")/(COUNTIFS($ES:$ES,"НовиковТВ")))*_xlpm.MIN/SUMIFS($DI:$DI,$ES:$ES,"НовиковТВ"),
DI446)),
_xlpm.NTV+$DG446/(1-(1-(_xlpm.NTV)*(1-$DL446)*(1-$DM446)*(1-$DN446)*(1-$DO446)*(1-$DP446)/_xlpm.NTV))))/(1+$EP446),
$DI446+$DG446/(1-(1-($DI446)*(1-$DL446)*(1-$DM446)*(1-$DN446)*(1-$DO446)*(1-$DP446)/$DI446))),
0),
_xlpm.X*(1+$CM446)*(1+$CW446)-_xlpm.X*(1+$CM446)+_xlpm.X)</f>
        <v/>
      </c>
      <c r="DK446" s="125" t="inlineStr">
        <is>
          <t>послед.</t>
        </is>
      </c>
      <c r="DL446" s="63" t="n">
        <v>0</v>
      </c>
      <c r="DM446" s="63" t="n">
        <v>0</v>
      </c>
      <c r="DN446" s="63" t="n">
        <v>0</v>
      </c>
      <c r="DO446" s="63" t="n">
        <v>0</v>
      </c>
      <c r="DP446" s="63" t="n">
        <v>0</v>
      </c>
      <c r="DQ446" s="63">
        <f t="array" ref="DQ446">IFERROR(_xlfn.IFS(
$DK446="послед.",1-(1-$DL446)*(1-$DM446)*(1-$DN446)*(1-$DO446)*(1-$DP446),
$DK446="сумм.",$DL446+$DM446+$DN446+$DO446+$DP446),
0)</f>
        <v/>
      </c>
      <c r="DR446" s="125">
        <f t="array" ref="DR446">
IFERROR(
_xlfn.IFS(
$BL446=0,
0,
$BL446&gt;0,
_xlfn.IFS($DK446="послед.",
$DJ446*(1-$DL446)*(1-$DM446)*(1-$DN446)*(1-$DO446)*(1-$DP446),
$DK446="сумм.",
$DJ446*(1-($DL446+$DM446+$DN446+$DO446+$DP446)))),0)</f>
        <v/>
      </c>
      <c r="DS446" s="125">
        <f t="array" ref="DS446">
IFERROR(_xlfn.IFS(
$DH446="день_1",
$DR446*$BL446/($AX446-$AW446+1)*AZ446*(DAY(EOMONTH(AZ$15,0))),
$DH446="день_2",
$DR446/30*MAX(MIN($AX446,EOMONTH(AZ$15,0))-MAX($AW446,AZ$15)+1,),
$DH446="раб.день",
$DR446/30*(IFERROR(
_xlfn.LET(_xlpm.VD,
CHOOSE(
{1;2;3;4;5;6;7;8;9;10;11;12;13;14;15;16;17;18},
45658,45659,45660,45661,45662,45663,45664,45665,45711,45724,45778,45779,45785,45786,45820,45821,45965,46022),
_xlfn.LET(_xlpm.DD,
MAX(MIN($AX446,EOMONTH(AZ$15,0))-MAX($AW446,AZ$15),),
_xlfn.IFS(
AND(MONTH($AW446)=MONTH(AZ$15),MONTH($AX446)&lt;&gt;MONTH(AZ$15)),
NETWORKDAYS.INTL($AW446,$AW446+_xlpm.DD,1,_xlpm.VD),
AND(MONTH($AW446)&lt;&gt;MONTH(AZ$15),MONTH($AX446)=MONTH(AZ$15)),
NETWORKDAYS.INTL(($AX446)-_xlpm.DD,$AX446,1,_xlpm.VD),
AND(MONTH($AW446)&lt;MONTH(AZ$15),MONTH($AX446)&gt;MONTH(AZ$15)),
NETWORKDAYS.INTL((EOMONTH(AZ$15-1,1))-_xlpm.DD,EOMONTH(AZ$15-1,1),1,_xlpm.VD),
AND(MONTH($AW446)=MONTH(AZ$15),MONTH($AX446)=MONTH(AZ$15)),
NETWORKDAYS.INTL($AW446,$AX446,1,_xlpm.VD)))),0)),
$DH446="месяц",
$DR446*AZ446,
$DH446="неделя",
$DR446*AZ446/7*(ROUNDUP((DAY(EOMONTH(AZ$15,0)))/4,0))),
0)</f>
        <v/>
      </c>
      <c r="DT446" s="125">
        <f t="array" ref="DT446">
IFERROR(_xlfn.IFS(
$DH446="день_1",
$DR446*$BL446/($AX446-$AW446+1)*BA446*(DAY(EOMONTH(BA$15,0))),
$DH446="день_2",
$DR446/30*MAX(MIN($AX446,EOMONTH(BA$15,0))-MAX($AW446,BA$15)+1,),
$DH446="раб.день",
$DR446/30*(IFERROR(
_xlfn.LET(_xlpm.VD,
CHOOSE(
{1;2;3;4;5;6;7;8;9;10;11;12;13;14;15;16;17;18},
45658,45659,45660,45661,45662,45663,45664,45665,45711,45724,45778,45779,45785,45786,45820,45821,45965,46022),
_xlfn.LET(_xlpm.DD,
MAX(MIN($AX446,EOMONTH(BA$15,0))-MAX($AW446,BA$15),),
_xlfn.IFS(
AND(MONTH($AW446)=MONTH(BA$15),MONTH($AX446)&lt;&gt;MONTH(BA$15)),
NETWORKDAYS.INTL($AW446,$AW446+_xlpm.DD,1,_xlpm.VD),
AND(MONTH($AW446)&lt;&gt;MONTH(BA$15),MONTH($AX446)=MONTH(BA$15)),
NETWORKDAYS.INTL(($AX446)-_xlpm.DD,$AX446,1,_xlpm.VD),
AND(MONTH($AW446)&lt;MONTH(BA$15),MONTH($AX446)&gt;MONTH(BA$15)),
NETWORKDAYS.INTL((EOMONTH(BA$15-1,1))-_xlpm.DD,EOMONTH(BA$15-1,1),1,_xlpm.VD),
AND(MONTH($AW446)=MONTH(BA$15),MONTH($AX446)=MONTH(BA$15)),
NETWORKDAYS.INTL($AW446,$AX446,1,_xlpm.VD)))),0)),
$DH446="месяц",
$DR446*BA446,
$DH446="неделя",
$DR446*BA446/7*(ROUNDUP((DAY(EOMONTH(BA$15,0)))/4,0))),
0)</f>
        <v/>
      </c>
      <c r="DU446" s="125">
        <f t="array" ref="DU446">
IFERROR(_xlfn.IFS(
$DH446="день_1",
$DR446*$BL446/($AX446-$AW446+1)*BB446*(DAY(EOMONTH(BB$15,0))),
$DH446="день_2",
$DR446/30*MAX(MIN($AX446,EOMONTH(BB$15,0))-MAX($AW446,BB$15)+1,),
$DH446="раб.день",
$DR446/30*(IFERROR(
_xlfn.LET(_xlpm.VD,
CHOOSE(
{1;2;3;4;5;6;7;8;9;10;11;12;13;14;15;16;17;18},
45658,45659,45660,45661,45662,45663,45664,45665,45711,45724,45778,45779,45785,45786,45820,45821,45965,46022),
_xlfn.LET(_xlpm.DD,
MAX(MIN($AX446,EOMONTH(BB$15,0))-MAX($AW446,BB$15),),
_xlfn.IFS(
AND(MONTH($AW446)=MONTH(BB$15),MONTH($AX446)&lt;&gt;MONTH(BB$15)),
NETWORKDAYS.INTL($AW446,$AW446+_xlpm.DD,1,_xlpm.VD),
AND(MONTH($AW446)&lt;&gt;MONTH(BB$15),MONTH($AX446)=MONTH(BB$15)),
NETWORKDAYS.INTL(($AX446)-_xlpm.DD,$AX446,1,_xlpm.VD),
AND(MONTH($AW446)&lt;MONTH(BB$15),MONTH($AX446)&gt;MONTH(BB$15)),
NETWORKDAYS.INTL((EOMONTH(BB$15-1,1))-_xlpm.DD,EOMONTH(BB$15-1,1),1,_xlpm.VD),
AND(MONTH($AW446)=MONTH(BB$15),MONTH($AX446)=MONTH(BB$15)),
NETWORKDAYS.INTL($AW446,$AX446,1,_xlpm.VD)))),0)),
$DH446="месяц",
$DR446*BB446,
$DH446="неделя",
$DR446*BB446/7*(ROUNDUP((DAY(EOMONTH(BB$15,0)))/4,0))),
0)</f>
        <v/>
      </c>
      <c r="DV446" s="125">
        <f t="array" ref="DV446">
IFERROR(_xlfn.IFS(
$DH446="день_1",
$DR446*$BL446/($AX446-$AW446+1)*BC446*(DAY(EOMONTH(BC$15,0))),
$DH446="день_2",
$DR446/30*MAX(MIN($AX446,EOMONTH(BC$15,0))-MAX($AW446,BC$15)+1,),
$DH446="раб.день",
$DR446/30*(IFERROR(
_xlfn.LET(_xlpm.VD,
CHOOSE(
{1;2;3;4;5;6;7;8;9;10;11;12;13;14;15;16;17;18},
45658,45659,45660,45661,45662,45663,45664,45665,45711,45724,45778,45779,45785,45786,45820,45821,45965,46022),
_xlfn.LET(_xlpm.DD,
MAX(MIN($AX446,EOMONTH(BC$15,0))-MAX($AW446,BC$15),),
_xlfn.IFS(
AND(MONTH($AW446)=MONTH(BC$15),MONTH($AX446)&lt;&gt;MONTH(BC$15)),
NETWORKDAYS.INTL($AW446,$AW446+_xlpm.DD,1,_xlpm.VD),
AND(MONTH($AW446)&lt;&gt;MONTH(BC$15),MONTH($AX446)=MONTH(BC$15)),
NETWORKDAYS.INTL(($AX446)-_xlpm.DD,$AX446,1,_xlpm.VD),
AND(MONTH($AW446)&lt;MONTH(BC$15),MONTH($AX446)&gt;MONTH(BC$15)),
NETWORKDAYS.INTL((EOMONTH(BC$15-1,1))-_xlpm.DD,EOMONTH(BC$15-1,1),1,_xlpm.VD),
AND(MONTH($AW446)=MONTH(BC$15),MONTH($AX446)=MONTH(BC$15)),
NETWORKDAYS.INTL($AW446,$AX446,1,_xlpm.VD)))),0)),
$DH446="месяц",
$DR446*BC446,
$DH446="неделя",
$DR446*BC446/7*(ROUNDUP((DAY(EOMONTH(BC$15,0)))/4,0))),
0)</f>
        <v/>
      </c>
      <c r="DW446" s="125">
        <f t="array" ref="DW446">
IFERROR(_xlfn.IFS(
$DH446="день_1",
$DR446*$BL446/($AX446-$AW446+1)*BD446*(DAY(EOMONTH(BD$15,0))),
$DH446="день_2",
$DR446/30*MAX(MIN($AX446,EOMONTH(BD$15,0))-MAX($AW446,BD$15)+1,),
$DH446="раб.день",
$DR446/30*(IFERROR(
_xlfn.LET(_xlpm.VD,
CHOOSE(
{1;2;3;4;5;6;7;8;9;10;11;12;13;14;15;16;17;18},
45658,45659,45660,45661,45662,45663,45664,45665,45711,45724,45778,45779,45785,45786,45820,45821,45965,46022),
_xlfn.LET(_xlpm.DD,
MAX(MIN($AX446,EOMONTH(BD$15,0))-MAX($AW446,BD$15),),
_xlfn.IFS(
AND(MONTH($AW446)=MONTH(BD$15),MONTH($AX446)&lt;&gt;MONTH(BD$15)),
NETWORKDAYS.INTL($AW446,$AW446+_xlpm.DD,1,_xlpm.VD),
AND(MONTH($AW446)&lt;&gt;MONTH(BD$15),MONTH($AX446)=MONTH(BD$15)),
NETWORKDAYS.INTL(($AX446)-_xlpm.DD,$AX446,1,_xlpm.VD),
AND(MONTH($AW446)&lt;MONTH(BD$15),MONTH($AX446)&gt;MONTH(BD$15)),
NETWORKDAYS.INTL((EOMONTH(BD$15-1,1))-_xlpm.DD,EOMONTH(BD$15-1,1),1,_xlpm.VD),
AND(MONTH($AW446)=MONTH(BD$15),MONTH($AX446)=MONTH(BD$15)),
NETWORKDAYS.INTL($AW446,$AX446,1,_xlpm.VD)))),0)),
$DH446="месяц",
$DR446*BD446,
$DH446="неделя",
$DR446*BD446/7*(ROUNDUP((DAY(EOMONTH(BD$15,0)))/4,0))),
0)</f>
        <v/>
      </c>
      <c r="DX446" s="125">
        <f t="array" ref="DX446">
IFERROR(_xlfn.IFS(
$DH446="день_1",
$DR446*$BL446/($AX446-$AW446+1)*BE446*(DAY(EOMONTH(BE$15,0))),
$DH446="день_2",
$DR446/30*MAX(MIN($AX446,EOMONTH(BE$15,0))-MAX($AW446,BE$15)+1,),
$DH446="раб.день",
$DR446/30*(IFERROR(
_xlfn.LET(_xlpm.VD,
CHOOSE(
{1;2;3;4;5;6;7;8;9;10;11;12;13;14;15;16;17;18},
45658,45659,45660,45661,45662,45663,45664,45665,45711,45724,45778,45779,45785,45786,45820,45821,45965,46022),
_xlfn.LET(_xlpm.DD,
MAX(MIN($AX446,EOMONTH(BE$15,0))-MAX($AW446,BE$15),),
_xlfn.IFS(
AND(MONTH($AW446)=MONTH(BE$15),MONTH($AX446)&lt;&gt;MONTH(BE$15)),
NETWORKDAYS.INTL($AW446,$AW446+_xlpm.DD,1,_xlpm.VD),
AND(MONTH($AW446)&lt;&gt;MONTH(BE$15),MONTH($AX446)=MONTH(BE$15)),
NETWORKDAYS.INTL(($AX446)-_xlpm.DD,$AX446,1,_xlpm.VD),
AND(MONTH($AW446)&lt;MONTH(BE$15),MONTH($AX446)&gt;MONTH(BE$15)),
NETWORKDAYS.INTL((EOMONTH(BE$15-1,1))-_xlpm.DD,EOMONTH(BE$15-1,1),1,_xlpm.VD),
AND(MONTH($AW446)=MONTH(BE$15),MONTH($AX446)=MONTH(BE$15)),
NETWORKDAYS.INTL($AW446,$AX446,1,_xlpm.VD)))),0)),
$DH446="месяц",
$DR446*BE446,
$DH446="неделя",
$DR446*BE446/7*(ROUNDUP((DAY(EOMONTH(BE$15,0)))/4,0))),
0)</f>
        <v/>
      </c>
      <c r="DY446" s="125">
        <f t="array" ref="DY446">
IFERROR(_xlfn.IFS(
$DH446="день_1",
$DR446*$BL446/($AX446-$AW446+1)*BF446*(DAY(EOMONTH(BF$15,0))),
$DH446="день_2",
$DR446/30*MAX(MIN($AX446,EOMONTH(BF$15,0))-MAX($AW446,BF$15)+1,),
$DH446="раб.день",
$DR446/30*(IFERROR(
_xlfn.LET(_xlpm.VD,
CHOOSE(
{1;2;3;4;5;6;7;8;9;10;11;12;13;14;15;16;17;18},
45658,45659,45660,45661,45662,45663,45664,45665,45711,45724,45778,45779,45785,45786,45820,45821,45965,46022),
_xlfn.LET(_xlpm.DD,
MAX(MIN($AX446,EOMONTH(BF$15,0))-MAX($AW446,BF$15),),
_xlfn.IFS(
AND(MONTH($AW446)=MONTH(BF$15),MONTH($AX446)&lt;&gt;MONTH(BF$15)),
NETWORKDAYS.INTL($AW446,$AW446+_xlpm.DD,1,_xlpm.VD),
AND(MONTH($AW446)&lt;&gt;MONTH(BF$15),MONTH($AX446)=MONTH(BF$15)),
NETWORKDAYS.INTL(($AX446)-_xlpm.DD,$AX446,1,_xlpm.VD),
AND(MONTH($AW446)&lt;MONTH(BF$15),MONTH($AX446)&gt;MONTH(BF$15)),
NETWORKDAYS.INTL((EOMONTH(BF$15-1,1))-_xlpm.DD,EOMONTH(BF$15-1,1),1,_xlpm.VD),
AND(MONTH($AW446)=MONTH(BF$15),MONTH($AX446)=MONTH(BF$15)),
NETWORKDAYS.INTL($AW446,$AX446,1,_xlpm.VD)))),0)),
$DH446="месяц",
$DR446*BF446,
$DH446="неделя",
$DR446*BF446/7*(ROUNDUP((DAY(EOMONTH(BF$15,0)))/4,0))),
0)</f>
        <v/>
      </c>
      <c r="DZ446" s="125">
        <f t="array" ref="DZ446">
IFERROR(_xlfn.IFS(
$DH446="день_1",
$DR446*$BL446/($AX446-$AW446+1)*BG446*(DAY(EOMONTH(BG$15,0))),
$DH446="день_2",
$DR446/30*MAX(MIN($AX446,EOMONTH(BG$15,0))-MAX($AW446,BG$15)+1,),
$DH446="раб.день",
$DR446/30*(IFERROR(
_xlfn.LET(_xlpm.VD,
CHOOSE(
{1;2;3;4;5;6;7;8;9;10;11;12;13;14;15;16;17;18},
45658,45659,45660,45661,45662,45663,45664,45665,45711,45724,45778,45779,45785,45786,45820,45821,45965,46022),
_xlfn.LET(_xlpm.DD,
MAX(MIN($AX446,EOMONTH(BG$15,0))-MAX($AW446,BG$15),),
_xlfn.IFS(
AND(MONTH($AW446)=MONTH(BG$15),MONTH($AX446)&lt;&gt;MONTH(BG$15)),
NETWORKDAYS.INTL($AW446,$AW446+_xlpm.DD,1,_xlpm.VD),
AND(MONTH($AW446)&lt;&gt;MONTH(BG$15),MONTH($AX446)=MONTH(BG$15)),
NETWORKDAYS.INTL(($AX446)-_xlpm.DD,$AX446,1,_xlpm.VD),
AND(MONTH($AW446)&lt;MONTH(BG$15),MONTH($AX446)&gt;MONTH(BG$15)),
NETWORKDAYS.INTL((EOMONTH(BG$15-1,1))-_xlpm.DD,EOMONTH(BG$15-1,1),1,_xlpm.VD),
AND(MONTH($AW446)=MONTH(BG$15),MONTH($AX446)=MONTH(BG$15)),
NETWORKDAYS.INTL($AW446,$AX446,1,_xlpm.VD)))),0)),
$DH446="месяц",
$DR446*BG446,
$DH446="неделя",
$DR446*BG446/7*(ROUNDUP((DAY(EOMONTH(BG$15,0)))/4,0))),
0)</f>
        <v/>
      </c>
      <c r="EA446" s="125">
        <f t="array" ref="EA446">
IFERROR(_xlfn.IFS(
$DH446="день_1",
$DR446*$BL446/($AX446-$AW446+1)*BH446*(DAY(EOMONTH(BH$15,0))),
$DH446="день_2",
$DR446/30*MAX(MIN($AX446,EOMONTH(BH$15,0))-MAX($AW446,BH$15)+1,),
$DH446="раб.день",
$DR446/30*(IFERROR(
_xlfn.LET(_xlpm.VD,
CHOOSE(
{1;2;3;4;5;6;7;8;9;10;11;12;13;14;15;16;17;18},
45658,45659,45660,45661,45662,45663,45664,45665,45711,45724,45778,45779,45785,45786,45820,45821,45965,46022),
_xlfn.LET(_xlpm.DD,
MAX(MIN($AX446,EOMONTH(BH$15,0))-MAX($AW446,BH$15),),
_xlfn.IFS(
AND(MONTH($AW446)=MONTH(BH$15),MONTH($AX446)&lt;&gt;MONTH(BH$15)),
NETWORKDAYS.INTL($AW446,$AW446+_xlpm.DD,1,_xlpm.VD),
AND(MONTH($AW446)&lt;&gt;MONTH(BH$15),MONTH($AX446)=MONTH(BH$15)),
NETWORKDAYS.INTL(($AX446)-_xlpm.DD,$AX446,1,_xlpm.VD),
AND(MONTH($AW446)&lt;MONTH(BH$15),MONTH($AX446)&gt;MONTH(BH$15)),
NETWORKDAYS.INTL((EOMONTH(BH$15-1,1))-_xlpm.DD,EOMONTH(BH$15-1,1),1,_xlpm.VD),
AND(MONTH($AW446)=MONTH(BH$15),MONTH($AX446)=MONTH(BH$15)),
NETWORKDAYS.INTL($AW446,$AX446,1,_xlpm.VD)))),0)),
$DH446="месяц",
$DR446*BH446,
$DH446="неделя",
$DR446*BH446/7*(ROUNDUP((DAY(EOMONTH(BH$15,0)))/4,0))),
0)</f>
        <v/>
      </c>
      <c r="EB446" s="125">
        <f t="array" ref="EB446">
IFERROR(_xlfn.IFS(
$DH446="день_1",
$DR446*$BL446/($AX446-$AW446+1)*BI446*(DAY(EOMONTH(BI$15,0))),
$DH446="день_2",
$DR446/30*MAX(MIN($AX446,EOMONTH(BI$15,0))-MAX($AW446,BI$15)+1,),
$DH446="раб.день",
$DR446/30*(IFERROR(
_xlfn.LET(_xlpm.VD,
CHOOSE(
{1;2;3;4;5;6;7;8;9;10;11;12;13;14;15;16;17;18},
45658,45659,45660,45661,45662,45663,45664,45665,45711,45724,45778,45779,45785,45786,45820,45821,45965,46022),
_xlfn.LET(_xlpm.DD,
MAX(MIN($AX446,EOMONTH(BI$15,0))-MAX($AW446,BI$15),),
_xlfn.IFS(
AND(MONTH($AW446)=MONTH(BI$15),MONTH($AX446)&lt;&gt;MONTH(BI$15)),
NETWORKDAYS.INTL($AW446,$AW446+_xlpm.DD,1,_xlpm.VD),
AND(MONTH($AW446)&lt;&gt;MONTH(BI$15),MONTH($AX446)=MONTH(BI$15)),
NETWORKDAYS.INTL(($AX446)-_xlpm.DD,$AX446,1,_xlpm.VD),
AND(MONTH($AW446)&lt;MONTH(BI$15),MONTH($AX446)&gt;MONTH(BI$15)),
NETWORKDAYS.INTL((EOMONTH(BI$15-1,1))-_xlpm.DD,EOMONTH(BI$15-1,1),1,_xlpm.VD),
AND(MONTH($AW446)=MONTH(BI$15),MONTH($AX446)=MONTH(BI$15)),
NETWORKDAYS.INTL($AW446,$AX446,1,_xlpm.VD)))),0)),
$DH446="месяц",
$DR446*BI446,
$DH446="неделя",
$DR446*BI446/7*(ROUNDUP((DAY(EOMONTH(BI$15,0)))/4,0))),
0)</f>
        <v/>
      </c>
      <c r="EC446" s="125">
        <f t="array" ref="EC446">
IFERROR(_xlfn.IFS(
$DH446="день_1",
$DR446*$BL446/($AX446-$AW446+1)*BJ446*(DAY(EOMONTH(BJ$15,0))),
$DH446="день_2",
$DR446/30*MAX(MIN($AX446,EOMONTH(BJ$15,0))-MAX($AW446,BJ$15)+1,),
$DH446="раб.день",
$DR446/30*(IFERROR(
_xlfn.LET(_xlpm.VD,
CHOOSE(
{1;2;3;4;5;6;7;8;9;10;11;12;13;14;15;16;17;18},
45658,45659,45660,45661,45662,45663,45664,45665,45711,45724,45778,45779,45785,45786,45820,45821,45965,46022),
_xlfn.LET(_xlpm.DD,
MAX(MIN($AX446,EOMONTH(BJ$15,0))-MAX($AW446,BJ$15),),
_xlfn.IFS(
AND(MONTH($AW446)=MONTH(BJ$15),MONTH($AX446)&lt;&gt;MONTH(BJ$15)),
NETWORKDAYS.INTL($AW446,$AW446+_xlpm.DD,1,_xlpm.VD),
AND(MONTH($AW446)&lt;&gt;MONTH(BJ$15),MONTH($AX446)=MONTH(BJ$15)),
NETWORKDAYS.INTL(($AX446)-_xlpm.DD,$AX446,1,_xlpm.VD),
AND(MONTH($AW446)&lt;MONTH(BJ$15),MONTH($AX446)&gt;MONTH(BJ$15)),
NETWORKDAYS.INTL((EOMONTH(BJ$15-1,1))-_xlpm.DD,EOMONTH(BJ$15-1,1),1,_xlpm.VD),
AND(MONTH($AW446)=MONTH(BJ$15),MONTH($AX446)=MONTH(BJ$15)),
NETWORKDAYS.INTL($AW446,$AX446,1,_xlpm.VD)))),0)),
$DH446="месяц",
$DR446*BJ446,
$DH446="неделя",
$DR446*BJ446/7*(ROUNDUP((DAY(EOMONTH(BJ$15,0)))/4,0))),
0)</f>
        <v/>
      </c>
      <c r="ED446" s="125">
        <f t="array" ref="ED446">
IFERROR(_xlfn.IFS(
$DH446="день_1",
$DR446*$BL446/($AX446-$AW446+1)*BK446*(DAY(EOMONTH(BK$15,0))),
$DH446="день_2",
$DR446/30*MAX(MIN($AX446,EOMONTH(BK$15,0))-MAX($AW446,BK$15)+1,),
$DH446="раб.день",
$DR446/30*(IFERROR(
_xlfn.LET(_xlpm.VD,
CHOOSE(
{1;2;3;4;5;6;7;8;9;10;11;12;13;14;15;16;17;18},
45658,45659,45660,45661,45662,45663,45664,45665,45711,45724,45778,45779,45785,45786,45820,45821,45965,46022),
_xlfn.LET(_xlpm.DD,
MAX(MIN($AX446,EOMONTH(BK$15,0))-MAX($AW446,BK$15),),
_xlfn.IFS(
AND(MONTH($AW446)=MONTH(BK$15),MONTH($AX446)&lt;&gt;MONTH(BK$15)),
NETWORKDAYS.INTL($AW446,$AW446+_xlpm.DD,1,_xlpm.VD),
AND(MONTH($AW446)&lt;&gt;MONTH(BK$15),MONTH($AX446)=MONTH(BK$15)),
NETWORKDAYS.INTL(($AX446)-_xlpm.DD,$AX446,1,_xlpm.VD),
AND(MONTH($AW446)&lt;MONTH(BK$15),MONTH($AX446)&gt;MONTH(BK$15)),
NETWORKDAYS.INTL((EOMONTH(BK$15-1,1))-_xlpm.DD,EOMONTH(BK$15-1,1),1,_xlpm.VD),
AND(MONTH($AW446)=MONTH(BK$15),MONTH($AX446)=MONTH(BK$15)),
NETWORKDAYS.INTL($AW446,$AX446,1,_xlpm.VD)))),0)),
$DH446="месяц",
$DR446*BK446,
$DH446="неделя",
$DR446*BK446/7*(ROUNDUP((DAY(EOMONTH(BK$15,0)))/4,0))),
0)</f>
        <v/>
      </c>
      <c r="EE446" s="125">
        <f>SUM($DS446,$DT446,$DU446,$DV446,$DW446,$DX446,$DY446,$DZ446,$EA446,$EB446,$EC446,$ED446)</f>
        <v/>
      </c>
      <c r="EF446" s="125">
        <f>IFERROR(ROUND($EE446*(1+$EP446),2),0)</f>
        <v/>
      </c>
      <c r="EG446" s="128" t="n">
        <v>1</v>
      </c>
      <c r="EH446" s="126" t="n">
        <v>0</v>
      </c>
      <c r="EI446" s="126">
        <f>ROUND(SUM($EH446:$EH446)*SUM($AB446:$AB446)*$EG446,2)</f>
        <v/>
      </c>
      <c r="EJ446" s="126">
        <f>ROUND($EI446*(1+$EP446),2)</f>
        <v/>
      </c>
      <c r="EK446" s="126" t="n">
        <v>0</v>
      </c>
      <c r="EL446" s="126">
        <f>ROUND(SUM($EK446:$EK446)*SUM($AB446:$AB446)*$EG446,2)</f>
        <v/>
      </c>
      <c r="EM446" s="126">
        <f>ROUND($EL446*(1+$EP446),2)</f>
        <v/>
      </c>
      <c r="EN446" s="126">
        <f>SUM($EE446,$EI446,$EL446)</f>
        <v/>
      </c>
      <c r="EO446" s="126">
        <f>SUM($EF446,$EJ446,$EM446)</f>
        <v/>
      </c>
      <c r="EP446" s="59" t="inlineStr">
        <is>
          <t>20%</t>
        </is>
      </c>
      <c r="EQ446" s="59" t="n"/>
      <c r="ER446" s="60">
        <f t="array" ref="ER446">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MATCH(ES446,
{"AMS";"RussOutdoor";"HD Outdoor";"Ingroup";"IQ";"Ledproduction";"LisChannel";"Logic";"Media-PPL";"NovikovTV | НовиковТВ";"SMA";"SOK";"КрокусТВ | CrocusTV | IndoorTV";"Сити";"ТЯК Москва"},
0)),"")</f>
        <v/>
      </c>
      <c r="ES446" s="60" t="n"/>
      <c r="ET446" s="60">
        <f t="array" ref="ET446">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MATCH(ES446,
{"AMS";"RussOutdoor";"HD Outdoor";"Ingroup";"IQ";"Ledproduction";"LisChannel";"Logic";"Media-PPL";"NovikovTV | НовиковТВ";"SMA";"SOK";"КрокусТВ | CrocusTV | IndoorTV";"Сити";"ТЯК Москва"},
0)),"")</f>
        <v/>
      </c>
      <c r="EU446" s="60" t="n"/>
      <c r="EV446" s="60" t="n"/>
      <c r="EX446" s="110">
        <f t="array" ref="EX446">
($AR446/30
+N("ТРАФИК ПЛОЩАДКИ"))*
(IFERROR(
_xlfn.LET(
_xlpm.GPR,
HLOOKUP($L446,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(MATCH($T446,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IF($Q446="цифровой",_xlpm.GPR/$AG446,_xlpm.GPR/60)),
0)
+N("DWELL TIME"))*
(IF($AB446=0,0,IF($AB446=1,0.3,IF($AB446=2,0.5,IF($AB446&gt;2,1))))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_xlfn.IFS($AC446="да",1.2,$AC446="нет",1)*
_xlfn.IFS($AD446="да",1.2,$AD446="нет",1)*
IF(R446="статический",1,1.2)*
$X446*
INDEX(
{1.2;1;1.2;1.2;1;1.2;1.2;1.2;1.2;1.2;1.2;1;1.2;1.2;1.2;1.2;1;1;1.2;1.2;1.2;1;1;1;1;1.2;1.2;1.2;1.2;1;1;1;1;1.2;1.2;1.2;1.2;1.2;1.2;1.2;1.2;1;1;1.2;1;1;1;1;1.5;1;1;1.5;1.5;1.2},
MATCH($Q446,_xlpm.MI,0)))&gt;{0.02;0.04;0.06;0.1;0.2;0.4;0.6;0.8;1;2;4;6})),
{0;1;2;3;4;5;6;7;8;9;10;11;12},
0)))
+N("КОЭФФИЦИЕНТ КОНТАКТА"))))*
(_xlfn.IFS($X446&lt;0.1,$X446/1000,$X446&gt;25,5.2,AND($X446&gt;=0.1,$X446&lt;=25),(($X446*2+0.1)/10)*($X446/10)))*
IFERROR((_xlfn.LET(
_xlpm.MA,
{0;0.8;0.85;0.9;0.95;1},
_xlpm.MAA,
{0;1;2;3;4;5},
INDEX(_xlpm.MA,MATCH(SUMPRODUCT(--((IF(ROUND(_xlpm.MAA,1)&gt;5,5,ROUND($AB446,1)))&gt;{0;1;2;3;4;5})),_xlpm.MAA,0)))
+N("КОЭФФИЦИЕНТ КОЛ-ВО КОНСТРУКЦИЙ")),1)*
$AB446,0))*
(IF($Q446="цифровой",$AG446/15*$AI446,1)
+N("ДЛЯ ЦИФРЫ"))</f>
        <v/>
      </c>
      <c r="EY446" s="110">
        <f>IFERROR(EX446*AY446,0)</f>
        <v/>
      </c>
      <c r="EZ446" s="131">
        <f>IFERROR(DP446/EY446*1000,0)</f>
        <v/>
      </c>
      <c r="FA446" s="112">
        <f>IFERROR(FC446/FB446,0)</f>
        <v/>
      </c>
      <c r="FB446" s="112">
        <f>IFERROR((FC446/(EY446/FF446*#REF!))*0.825,0)</f>
        <v/>
      </c>
      <c r="FC446" s="112">
        <f>IFERROR(((EX446*30/AR446)*100)/30,0)</f>
        <v/>
      </c>
      <c r="FD446" s="112">
        <f>IFERROR(EY446/G446*100%,0)</f>
        <v/>
      </c>
      <c r="FE446" s="112">
        <f>IFERROR(FD446/FC446*100%,0)</f>
        <v/>
      </c>
      <c r="FF446" s="110">
        <f>IFERROR(AR446/30*AY446,0)</f>
        <v/>
      </c>
    </row>
    <row r="447" ht="13" customHeight="1">
      <c r="A447" s="59" t="n"/>
      <c r="B447" s="60" t="n"/>
      <c r="C447" s="60" t="n"/>
      <c r="D447" s="60">
        <f t="array" ref="D447">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MATCH($E447,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47" s="60">
        <f t="array" ref="E447">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MATCH($F447,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47" s="60" t="inlineStr"/>
      <c r="G447" s="60" t="n"/>
      <c r="H447" s="60">
        <f t="array" ref="H447">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MATCH($I447,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47" s="60" t="n"/>
      <c r="J447" s="60" t="n"/>
      <c r="K447" s="60" t="n"/>
      <c r="L447" s="60" t="n"/>
      <c r="M447" s="60" t="n"/>
      <c r="N447" s="60" t="n"/>
      <c r="O447" s="60" t="n"/>
      <c r="P447" s="60">
        <f t="array" ref="P447">
_xlfn.IFS(
ISNUMBER(MATCH($Q447,{"шелфбаннер","разделитель","монетница","чековая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ISNUMBER(MATCH($Q447,{"LED/LCD","видеокулер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ISNUMBER(MATCH($Q447,{"автомобиль","машина","выставочное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ISNUMBER(MATCH($Q447,{"билборд","лифтовая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ISNUMBER(MATCH($Q447,{"навигация","подвесной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ISNUMBER(MATCH($Q447,{"движущаяся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ISNUMBER(MATCH($Q447,{"каталог","журнал"},)),
"Пресса",
$Q447="","")</f>
        <v/>
      </c>
      <c r="Q447" s="60" t="n"/>
      <c r="R447" s="60">
        <f t="array" ref="R447">
IFERROR(
_xlfn.IFS(
OR(ISNUMBER(MATCH($Q447,{"экспозиция","макет","стенд","автостенд","авто стенд","выставочное пространство","выставочные стенды","модульные выставочные стенды","3Д конструкция","3D конструкция"},)),P447="Экспонирование"),
"нестандартный",
ISNUMBER(MATCH($Q447,{"скроллер","призматрон"},)),
"динамический",
$P447="Видео",
"цифровой",
OR($P447="Пресса",$P447="Щит",$P447="POSm",$P447="Подвес",$P447="Брендирование/оклейка"),
"статический"),"")</f>
        <v/>
      </c>
      <c r="S447" s="59" t="n"/>
      <c r="T447" s="60" t="n"/>
      <c r="U447" s="60" t="n"/>
      <c r="V447" s="60">
        <f>
IF(P447="Видео",
"цифровой постер/ролик",
IF(ISNUMBER(MATCH(Q447,{"короб световой","короб световой | лайтбокс","короб световой | кристалайт","лайтбокс","лайт бокс","кристалайт","LB","lightbox"},)),
"бэклит",
IF(P447="Брендирование/оклейка",
"перфарированная пленка/самоклейка",
IF(P447="Экспонирование",
"под запрос",
IF(P447="Подвес",
"баннер/ткань",
"")))))</f>
        <v/>
      </c>
      <c r="W447" s="59" t="n"/>
      <c r="X447" s="59" t="n"/>
      <c r="Y447" s="59" t="n"/>
      <c r="Z447" s="61" t="n"/>
      <c r="AA447" s="61" t="n"/>
      <c r="AB447" s="61">
        <f>IF(BL447&gt;0,Z447,0)</f>
        <v/>
      </c>
      <c r="AC447" s="59" t="n"/>
      <c r="AD447" s="59" t="n"/>
      <c r="AE447" s="59" t="n"/>
      <c r="AF447" s="59" t="n"/>
      <c r="AG447" s="59" t="n"/>
      <c r="AH447" s="59" t="n"/>
      <c r="AI447" s="59" t="n"/>
      <c r="AJ447" s="59" t="n"/>
      <c r="AK447" s="59" t="n"/>
      <c r="AL447" s="62">
        <f>IFERROR(IF(OR(R447="статический",R447="динамический",R447="нестандартный",R447="",R447=""),"-",IF(AND(AH447="-",AI447="-"),"-",AK447*3600/AH447*AI447)),"-")</f>
        <v/>
      </c>
      <c r="AM447" s="62">
        <f>IFERROR(IF(OR(R447="статический",R447="динамический",R447="",R447="", R447="BTL",R447="нестандартный"),"-",AG447*AI447*AL447/60),"-")</f>
        <v/>
      </c>
      <c r="AN447" s="63">
        <f>IFERROR(IF(AH447="","-",AG447*AI447/AH447),"-")</f>
        <v/>
      </c>
      <c r="AO447" s="59">
        <f>IFERROR(IF(OR($R447="статический",$R447="динамический",$R447="",$R447="",$R447="BTL",$R447="нестандартный"),"-",$AL447*$AY447),"-")</f>
        <v/>
      </c>
      <c r="AP447" s="62">
        <f>IFERROR(IF(OR($R447="статический",$R447="динамический",$R447="",$R447="",$R447="BTL",$R447="нестандартный"),"-",$AM447*AY447),"-")</f>
        <v/>
      </c>
      <c r="AQ447" s="64" t="n"/>
      <c r="AR447" s="61" t="n"/>
      <c r="AS447" s="61" t="n"/>
      <c r="AT447" s="61" t="n"/>
      <c r="AU447" s="65" t="n"/>
      <c r="AV447" s="124">
        <f>IFERROR(DR447/AT447*1000,"n/a")</f>
        <v/>
      </c>
      <c r="AW447" s="67" t="n"/>
      <c r="AX447" s="67" t="n"/>
      <c r="AY447" s="43">
        <f>IFERROR(IF(OR($AW447="",$AX447=""),"",_xlfn.DAYS($AX447+1,$AW447)),"")</f>
        <v/>
      </c>
      <c r="AZ447" s="68">
        <f t="array" ref="AZ447">
_xlfn.LET(_xlpm.COEFF,
IF($AW447+$AX447=0,0,IF(MAX(MIN($AX447,EOMONTH(AZ$15,0))-MAX($AW447,AZ$15)+1,)&gt;0,1,0)),
_xlfn.IFS(
$ES447="LisChannel",
_xlpm.COEFF*
INDEX({1;1;1.2;1.2;1;1;1;1;1.2;1.2;1.2;1.2},
MATCH(MONTH(AZ$15),
{1,2,3,4,5,6,7,8,9,10,11,12})),
CONCATENATE($ES447," ",$L447)="RussOutdoor метро",
_xlpm.COEFF*
INDEX({0.8;0.9;1.1;1.1;1;1;1;1;1.1;1.1;1.1;1.1},
MATCH(MONTH(AZ$15),
{1,2,3,4,5,6,7,8,9,10,11,12})),
$ES447&lt;&gt;"LisChannel",
_xlpm.COEFF,
$ES447&lt;&gt;"RussOutdoor",
_xlpm.COEFF))</f>
        <v/>
      </c>
      <c r="BA447" s="68">
        <f t="array" ref="BA447">
_xlfn.LET(_xlpm.COEFF,
IF($AW447+$AX447=0,0,IF(MAX(MIN($AX447,EOMONTH(BA$15,0))-MAX($AW447,BA$15)+1,)&gt;0,1,0)),
_xlfn.IFS(
$ES447="LisChannel",
_xlpm.COEFF*
INDEX({1;1;1.2;1.2;1;1;1;1;1.2;1.2;1.2;1.2},
MATCH(MONTH(BA$15),
{1,2,3,4,5,6,7,8,9,10,11,12})),
CONCATENATE($ES447," ",$L447)="RussOutdoor метро",
_xlpm.COEFF*
INDEX({0.8;0.9;1.1;1.1;1;1;1;1;1.1;1.1;1.1;1.1},
MATCH(MONTH(BA$15),
{1,2,3,4,5,6,7,8,9,10,11,12})),
$ES447&lt;&gt;"LisChannel",
_xlpm.COEFF,
$ES447&lt;&gt;"RussOutdoor",
_xlpm.COEFF))</f>
        <v/>
      </c>
      <c r="BB447" s="68">
        <f t="array" ref="BB447">
_xlfn.LET(_xlpm.COEFF,
IF($AW447+$AX447=0,0,IF(MAX(MIN($AX447,EOMONTH(BB$15,0))-MAX($AW447,BB$15)+1,)&gt;0,1,0)),
_xlfn.IFS(
$ES447="LisChannel",
_xlpm.COEFF*
INDEX({1;1;1.2;1.2;1;1;1;1;1.2;1.2;1.2;1.2},
MATCH(MONTH(BB$15),
{1,2,3,4,5,6,7,8,9,10,11,12})),
CONCATENATE($ES447," ",$L447)="RussOutdoor метро",
_xlpm.COEFF*
INDEX({0.8;0.9;1.1;1.1;1;1;1;1;1.1;1.1;1.1;1.1},
MATCH(MONTH(BB$15),
{1,2,3,4,5,6,7,8,9,10,11,12})),
$ES447&lt;&gt;"LisChannel",
_xlpm.COEFF,
$ES447&lt;&gt;"RussOutdoor",
_xlpm.COEFF))</f>
        <v/>
      </c>
      <c r="BC447" s="68">
        <f t="array" ref="BC447">
_xlfn.LET(_xlpm.COEFF,
IF($AW447+$AX447=0,0,IF(MAX(MIN($AX447,EOMONTH(BC$15,0))-MAX($AW447,BC$15)+1,)&gt;0,1,0)),
_xlfn.IFS(
$ES447="LisChannel",
_xlpm.COEFF*
INDEX({1;1;1.2;1.2;1;1;1;1;1.2;1.2;1.2;1.2},
MATCH(MONTH(BC$15),
{1,2,3,4,5,6,7,8,9,10,11,12})),
CONCATENATE($ES447," ",$L447)="RussOutdoor метро",
_xlpm.COEFF*
INDEX({0.8;0.9;1.1;1.1;1;1;1;1;1.1;1.1;1.1;1.1},
MATCH(MONTH(BC$15),
{1,2,3,4,5,6,7,8,9,10,11,12})),
$ES447&lt;&gt;"LisChannel",
_xlpm.COEFF,
$ES447&lt;&gt;"RussOutdoor",
_xlpm.COEFF))</f>
        <v/>
      </c>
      <c r="BD447" s="68">
        <f t="array" ref="BD447">
_xlfn.LET(_xlpm.COEFF,
IF($AW447+$AX447=0,0,IF(MAX(MIN($AX447,EOMONTH(BD$15,0))-MAX($AW447,BD$15)+1,)&gt;0,1,0)),
_xlfn.IFS(
$ES447="LisChannel",
_xlpm.COEFF*
INDEX({1;1;1.2;1.2;1;1;1;1;1.2;1.2;1.2;1.2},
MATCH(MONTH(BD$15),
{1,2,3,4,5,6,7,8,9,10,11,12})),
CONCATENATE($ES447," ",$L447)="RussOutdoor метро",
_xlpm.COEFF*
INDEX({0.8;0.9;1.1;1.1;1;1;1;1;1.1;1.1;1.1;1.1},
MATCH(MONTH(BD$15),
{1,2,3,4,5,6,7,8,9,10,11,12})),
$ES447&lt;&gt;"LisChannel",
_xlpm.COEFF,
$ES447&lt;&gt;"RussOutdoor",
_xlpm.COEFF))</f>
        <v/>
      </c>
      <c r="BE447" s="68">
        <f t="array" ref="BE447">
_xlfn.LET(_xlpm.COEFF,
IF($AW447+$AX447=0,0,IF(MAX(MIN($AX447,EOMONTH(BE$15,0))-MAX($AW447,BE$15)+1,)&gt;0,1,0)),
_xlfn.IFS(
$ES447="LisChannel",
_xlpm.COEFF*
INDEX({1;1;1.2;1.2;1;1;1;1;1.2;1.2;1.2;1.2},
MATCH(MONTH(BE$15),
{1,2,3,4,5,6,7,8,9,10,11,12})),
CONCATENATE($ES447," ",$L447)="RussOutdoor метро",
_xlpm.COEFF*
INDEX({0.8;0.9;1.1;1.1;1;1;1;1;1.1;1.1;1.1;1.1},
MATCH(MONTH(BE$15),
{1,2,3,4,5,6,7,8,9,10,11,12})),
$ES447&lt;&gt;"LisChannel",
_xlpm.COEFF,
$ES447&lt;&gt;"RussOutdoor",
_xlpm.COEFF))</f>
        <v/>
      </c>
      <c r="BF447" s="68">
        <f t="array" ref="BF447">
_xlfn.LET(_xlpm.COEFF,
IF($AW447+$AX447=0,0,IF(MAX(MIN($AX447,EOMONTH(BF$15,0))-MAX($AW447,BF$15)+1,)&gt;0,1,0)),
_xlfn.IFS(
$ES447="LisChannel",
_xlpm.COEFF*
INDEX({1;1;1.2;1.2;1;1;1;1;1.2;1.2;1.2;1.2},
MATCH(MONTH(BF$15),
{1,2,3,4,5,6,7,8,9,10,11,12})),
CONCATENATE($ES447," ",$L447)="RussOutdoor метро",
_xlpm.COEFF*
INDEX({0.8;0.9;1.1;1.1;1;1;1;1;1.1;1.1;1.1;1.1},
MATCH(MONTH(BF$15),
{1,2,3,4,5,6,7,8,9,10,11,12})),
$ES447&lt;&gt;"LisChannel",
_xlpm.COEFF,
$ES447&lt;&gt;"RussOutdoor",
_xlpm.COEFF))</f>
        <v/>
      </c>
      <c r="BG447" s="68">
        <f t="array" ref="BG447">
_xlfn.LET(_xlpm.COEFF,
IF($AW447+$AX447=0,0,IF(MAX(MIN($AX447,EOMONTH(BG$15,0))-MAX($AW447,BG$15)+1,)&gt;0,1,0)),
_xlfn.IFS(
$ES447="LisChannel",
_xlpm.COEFF*
INDEX({1;1;1.2;1.2;1;1;1;1;1.2;1.2;1.2;1.2},
MATCH(MONTH(BG$15),
{1,2,3,4,5,6,7,8,9,10,11,12})),
CONCATENATE($ES447," ",$L447)="RussOutdoor метро",
_xlpm.COEFF*
INDEX({0.8;0.9;1.1;1.1;1;1;1;1;1.1;1.1;1.1;1.1},
MATCH(MONTH(BG$15),
{1,2,3,4,5,6,7,8,9,10,11,12})),
$ES447&lt;&gt;"LisChannel",
_xlpm.COEFF,
$ES447&lt;&gt;"RussOutdoor",
_xlpm.COEFF))</f>
        <v/>
      </c>
      <c r="BH447" s="68">
        <f t="array" ref="BH447">
_xlfn.LET(_xlpm.COEFF,
IF($AW447+$AX447=0,0,IF(MAX(MIN($AX447,EOMONTH(BH$15,0))-MAX($AW447,BH$15)+1,)&gt;0,1,0)),
_xlfn.IFS(
$ES447="LisChannel",
_xlpm.COEFF*
INDEX({1;1;1.2;1.2;1;1;1;1;1.2;1.2;1.2;1.2},
MATCH(MONTH(BH$15),
{1,2,3,4,5,6,7,8,9,10,11,12})),
CONCATENATE($ES447," ",$L447)="RussOutdoor метро",
_xlpm.COEFF*
INDEX({0.8;0.9;1.1;1.1;1;1;1;1;1.1;1.1;1.1;1.1},
MATCH(MONTH(BH$15),
{1,2,3,4,5,6,7,8,9,10,11,12})),
$ES447&lt;&gt;"LisChannel",
_xlpm.COEFF,
$ES447&lt;&gt;"RussOutdoor",
_xlpm.COEFF))</f>
        <v/>
      </c>
      <c r="BI447" s="68">
        <f t="array" ref="BI447">
_xlfn.LET(_xlpm.COEFF,
IF($AW447+$AX447=0,0,IF(MAX(MIN($AX447,EOMONTH(BI$15,0))-MAX($AW447,BI$15)+1,)&gt;0,1,0)),
_xlfn.IFS(
$ES447="LisChannel",
_xlpm.COEFF*
INDEX({1;1;1.2;1.2;1;1;1;1;1.2;1.2;1.2;1.2},
MATCH(MONTH(BI$15),
{1,2,3,4,5,6,7,8,9,10,11,12})),
CONCATENATE($ES447," ",$L447)="RussOutdoor метро",
_xlpm.COEFF*
INDEX({0.8;0.9;1.1;1.1;1;1;1;1;1.1;1.1;1.1;1.1},
MATCH(MONTH(BI$15),
{1,2,3,4,5,6,7,8,9,10,11,12})),
$ES447&lt;&gt;"LisChannel",
_xlpm.COEFF,
$ES447&lt;&gt;"RussOutdoor",
_xlpm.COEFF))</f>
        <v/>
      </c>
      <c r="BJ447" s="68">
        <f t="array" ref="BJ447">
_xlfn.LET(_xlpm.COEFF,
IF($AW447+$AX447=0,0,IF(MAX(MIN($AX447,EOMONTH(BJ$15,0))-MAX($AW447,BJ$15)+1,)&gt;0,1,0)),
_xlfn.IFS(
$ES447="LisChannel",
_xlpm.COEFF*
INDEX({1;1;1.2;1.2;1;1;1;1;1.2;1.2;1.2;1.2},
MATCH(MONTH(BJ$15),
{1,2,3,4,5,6,7,8,9,10,11,12})),
CONCATENATE($ES447," ",$L447)="RussOutdoor метро",
_xlpm.COEFF*
INDEX({0.8;0.9;1.1;1.1;1;1;1;1;1.1;1.1;1.1;1.1},
MATCH(MONTH(BJ$15),
{1,2,3,4,5,6,7,8,9,10,11,12})),
$ES447&lt;&gt;"LisChannel",
_xlpm.COEFF,
$ES447&lt;&gt;"RussOutdoor",
_xlpm.COEFF))</f>
        <v/>
      </c>
      <c r="BK447" s="68">
        <f t="array" ref="BK447">
_xlfn.LET(_xlpm.COEFF,
IF($AW447+$AX447=0,0,IF(MAX(MIN($AX447,EOMONTH(BK$15,0))-MAX($AW447,BK$15)+1,)&gt;0,1,0)),
_xlfn.IFS(
$ES447="LisChannel",
_xlpm.COEFF*
INDEX({1;1;1.2;1.2;1;1;1;1;1.2;1.2;1.2;1.2},
MATCH(MONTH(BK$15),
{1,2,3,4,5,6,7,8,9,10,11,12})),
CONCATENATE($ES447," ",$L447)="RussOutdoor метро",
_xlpm.COEFF*
INDEX({0.8;0.9;1.1;1.1;1;1;1;1;1.1;1.1;1.1;1.1},
MATCH(MONTH(BK$15),
{1,2,3,4,5,6,7,8,9,10,11,12})),
$ES447&lt;&gt;"LisChannel",
_xlpm.COEFF,
$ES447&lt;&gt;"RussOutdoor",
_xlpm.COEFF))</f>
        <v/>
      </c>
      <c r="BL447" s="62">
        <f>COUNTIFS($AZ447:$BK447,"&gt;0")</f>
        <v/>
      </c>
      <c r="BM447" s="65" t="n"/>
      <c r="BN447" s="125">
        <f>$DJ447</f>
        <v/>
      </c>
      <c r="BO447" s="63">
        <f>$DQ447</f>
        <v/>
      </c>
      <c r="BP447" s="125">
        <f>
IFERROR(
IF($BL447=0,0,
$BN447*(1-$BO447)),
0)</f>
        <v/>
      </c>
      <c r="BQ447" s="125">
        <f t="array" ref="BQ447">
IFERROR(
_xlfn.IFS(
$DH447="день_1",
$BP447*$BL447/($AX447-$AW447+1)*AZ447*(DAY(EOMONTH(AZ$15,0))),
$DH447="день_2",
$BP447/30*MAX(MIN($AX447,EOMONTH(AZ$15,0))-MAX($AW447,AZ$15)+1,),
$DH447="раб.день",
$BP447/30*(IFERROR(
_xlfn.LET(_xlpm.VD,
CHOOSE(
{1;2;3;4;5;6;7;8;9;10;11;12;13;14;15;16;17;18},
45658,45659,45660,45661,45662,45663,45664,45665,45711,45724,45778,45779,45785,45786,45820,45821,45965,46022),
_xlfn.LET(_xlpm.DD,
MAX(MIN($AX447,EOMONTH(AZ$15,0))-MAX($AW447,AZ$15),),
_xlfn.IFS(
AND(MONTH($AW447)=MONTH(AZ$15),MONTH($AX447)&lt;&gt;MONTH(AZ$15)),
NETWORKDAYS.INTL($AW447,$AW447+_xlpm.DD,1,_xlpm.VD),
AND(MONTH($AW447)&lt;&gt;MONTH(AZ$15),MONTH($AX447)=MONTH(AZ$15)),
NETWORKDAYS.INTL(($AX447)-_xlpm.DD,$AX447,1,_xlpm.VD),
AND(MONTH($AW447)&lt;MONTH(AZ$15),MONTH($AX447)&gt;MONTH(AZ$15)),
NETWORKDAYS.INTL((EOMONTH(AZ$15-1,1))-_xlpm.DD,EOMONTH(AZ$15-1,1),1,_xlpm.VD),
AND(MONTH($AW447)=MONTH(AZ$15),MONTH($AX447)=MONTH(AZ$15)),
NETWORKDAYS.INTL($AW447,$AX447,1,_xlpm.VD)))),0)),
$DH447="месяц",
$BP447*AZ447,
$DH447="неделя",
$BP447*AZ447/7*(ROUNDUP((DAY(EOMONTH(AZ$15,0)))/4,0))),
0)</f>
        <v/>
      </c>
      <c r="BR447" s="125">
        <f t="array" ref="BR447">
IFERROR(
_xlfn.IFS(
$DH447="день_1",
$BP447*$BL447/($AX447-$AW447+1)*BA447*(DAY(EOMONTH(BA$15,0))),
$DH447="день_2",
$BP447/30*MAX(MIN($AX447,EOMONTH(BA$15,0))-MAX($AW447,BA$15)+1,),
$DH447="раб.день",
$BP447/30*(IFERROR(
_xlfn.LET(_xlpm.VD,
CHOOSE(
{1;2;3;4;5;6;7;8;9;10;11;12;13;14;15;16;17;18},
45658,45659,45660,45661,45662,45663,45664,45665,45711,45724,45778,45779,45785,45786,45820,45821,45965,46022),
_xlfn.LET(_xlpm.DD,
MAX(MIN($AX447,EOMONTH(BA$15,0))-MAX($AW447,BA$15),),
_xlfn.IFS(
AND(MONTH($AW447)=MONTH(BA$15),MONTH($AX447)&lt;&gt;MONTH(BA$15)),
NETWORKDAYS.INTL($AW447,$AW447+_xlpm.DD,1,_xlpm.VD),
AND(MONTH($AW447)&lt;&gt;MONTH(BA$15),MONTH($AX447)=MONTH(BA$15)),
NETWORKDAYS.INTL(($AX447)-_xlpm.DD,$AX447,1,_xlpm.VD),
AND(MONTH($AW447)&lt;MONTH(BA$15),MONTH($AX447)&gt;MONTH(BA$15)),
NETWORKDAYS.INTL((EOMONTH(BA$15-1,1))-_xlpm.DD,EOMONTH(BA$15-1,1),1,_xlpm.VD),
AND(MONTH($AW447)=MONTH(BA$15),MONTH($AX447)=MONTH(BA$15)),
NETWORKDAYS.INTL($AW447,$AX447,1,_xlpm.VD)))),0)),
$DH447="месяц",
$BP447*BA447,
$DH447="неделя",
$BP447*BA447/7*(ROUNDUP((DAY(EOMONTH(BA$15,0)))/4,0))),
0)</f>
        <v/>
      </c>
      <c r="BS447" s="125">
        <f t="array" ref="BS447">
IFERROR(
_xlfn.IFS(
$DH447="день_1",
$BP447*$BL447/($AX447-$AW447+1)*BB447*(DAY(EOMONTH(BB$15,0))),
$DH447="день_2",
$BP447/30*MAX(MIN($AX447,EOMONTH(BB$15,0))-MAX($AW447,BB$15)+1,),
$DH447="раб.день",
$BP447/30*(IFERROR(
_xlfn.LET(_xlpm.VD,
CHOOSE(
{1;2;3;4;5;6;7;8;9;10;11;12;13;14;15;16;17;18},
45658,45659,45660,45661,45662,45663,45664,45665,45711,45724,45778,45779,45785,45786,45820,45821,45965,46022),
_xlfn.LET(_xlpm.DD,
MAX(MIN($AX447,EOMONTH(BB$15,0))-MAX($AW447,BB$15),),
_xlfn.IFS(
AND(MONTH($AW447)=MONTH(BB$15),MONTH($AX447)&lt;&gt;MONTH(BB$15)),
NETWORKDAYS.INTL($AW447,$AW447+_xlpm.DD,1,_xlpm.VD),
AND(MONTH($AW447)&lt;&gt;MONTH(BB$15),MONTH($AX447)=MONTH(BB$15)),
NETWORKDAYS.INTL(($AX447)-_xlpm.DD,$AX447,1,_xlpm.VD),
AND(MONTH($AW447)&lt;MONTH(BB$15),MONTH($AX447)&gt;MONTH(BB$15)),
NETWORKDAYS.INTL((EOMONTH(BB$15-1,1))-_xlpm.DD,EOMONTH(BB$15-1,1),1,_xlpm.VD),
AND(MONTH($AW447)=MONTH(BB$15),MONTH($AX447)=MONTH(BB$15)),
NETWORKDAYS.INTL($AW447,$AX447,1,_xlpm.VD)))),0)),
$DH447="месяц",
$BP447*BB447,
$DH447="неделя",
$BP447*BB447/7*(ROUNDUP((DAY(EOMONTH(BB$15,0)))/4,0))),
0)</f>
        <v/>
      </c>
      <c r="BT447" s="125">
        <f t="array" ref="BT447">
IFERROR(
_xlfn.IFS(
$DH447="день_1",
$BP447*$BL447/($AX447-$AW447+1)*BC447*(DAY(EOMONTH(BC$15,0))),
$DH447="день_2",
$BP447/30*MAX(MIN($AX447,EOMONTH(BC$15,0))-MAX($AW447,BC$15)+1,),
$DH447="раб.день",
$BP447/30*(IFERROR(
_xlfn.LET(_xlpm.VD,
CHOOSE(
{1;2;3;4;5;6;7;8;9;10;11;12;13;14;15;16;17;18},
45658,45659,45660,45661,45662,45663,45664,45665,45711,45724,45778,45779,45785,45786,45820,45821,45965,46022),
_xlfn.LET(_xlpm.DD,
MAX(MIN($AX447,EOMONTH(BC$15,0))-MAX($AW447,BC$15),),
_xlfn.IFS(
AND(MONTH($AW447)=MONTH(BC$15),MONTH($AX447)&lt;&gt;MONTH(BC$15)),
NETWORKDAYS.INTL($AW447,$AW447+_xlpm.DD,1,_xlpm.VD),
AND(MONTH($AW447)&lt;&gt;MONTH(BC$15),MONTH($AX447)=MONTH(BC$15)),
NETWORKDAYS.INTL(($AX447)-_xlpm.DD,$AX447,1,_xlpm.VD),
AND(MONTH($AW447)&lt;MONTH(BC$15),MONTH($AX447)&gt;MONTH(BC$15)),
NETWORKDAYS.INTL((EOMONTH(BC$15-1,1))-_xlpm.DD,EOMONTH(BC$15-1,1),1,_xlpm.VD),
AND(MONTH($AW447)=MONTH(BC$15),MONTH($AX447)=MONTH(BC$15)),
NETWORKDAYS.INTL($AW447,$AX447,1,_xlpm.VD)))),0)),
$DH447="месяц",
$BP447*BC447,
$DH447="неделя",
$BP447*BC447/7*(ROUNDUP((DAY(EOMONTH(BC$15,0)))/4,0))),
0)</f>
        <v/>
      </c>
      <c r="BU447" s="125">
        <f t="array" ref="BU447">
IFERROR(
_xlfn.IFS(
$DH447="день_1",
$BP447*$BL447/($AX447-$AW447+1)*BD447*(DAY(EOMONTH(BD$15,0))),
$DH447="день_2",
$BP447/30*MAX(MIN($AX447,EOMONTH(BD$15,0))-MAX($AW447,BD$15)+1,),
$DH447="раб.день",
$BP447/30*(IFERROR(
_xlfn.LET(_xlpm.VD,
CHOOSE(
{1;2;3;4;5;6;7;8;9;10;11;12;13;14;15;16;17;18},
45658,45659,45660,45661,45662,45663,45664,45665,45711,45724,45778,45779,45785,45786,45820,45821,45965,46022),
_xlfn.LET(_xlpm.DD,
MAX(MIN($AX447,EOMONTH(BD$15,0))-MAX($AW447,BD$15),),
_xlfn.IFS(
AND(MONTH($AW447)=MONTH(BD$15),MONTH($AX447)&lt;&gt;MONTH(BD$15)),
NETWORKDAYS.INTL($AW447,$AW447+_xlpm.DD,1,_xlpm.VD),
AND(MONTH($AW447)&lt;&gt;MONTH(BD$15),MONTH($AX447)=MONTH(BD$15)),
NETWORKDAYS.INTL(($AX447)-_xlpm.DD,$AX447,1,_xlpm.VD),
AND(MONTH($AW447)&lt;MONTH(BD$15),MONTH($AX447)&gt;MONTH(BD$15)),
NETWORKDAYS.INTL((EOMONTH(BD$15-1,1))-_xlpm.DD,EOMONTH(BD$15-1,1),1,_xlpm.VD),
AND(MONTH($AW447)=MONTH(BD$15),MONTH($AX447)=MONTH(BD$15)),
NETWORKDAYS.INTL($AW447,$AX447,1,_xlpm.VD)))),0)),
$DH447="месяц",
$BP447*BD447,
$DH447="неделя",
$BP447*BD447/7*(ROUNDUP((DAY(EOMONTH(BD$15,0)))/4,0))),
0)</f>
        <v/>
      </c>
      <c r="BV447" s="125">
        <f t="array" ref="BV447">
IFERROR(
_xlfn.IFS(
$DH447="день_1",
$BP447*$BL447/($AX447-$AW447+1)*BE447*(DAY(EOMONTH(BE$15,0))),
$DH447="день_2",
$BP447/30*MAX(MIN($AX447,EOMONTH(BE$15,0))-MAX($AW447,BE$15)+1,),
$DH447="раб.день",
$BP447/30*(IFERROR(
_xlfn.LET(_xlpm.VD,
CHOOSE(
{1;2;3;4;5;6;7;8;9;10;11;12;13;14;15;16;17;18},
45658,45659,45660,45661,45662,45663,45664,45665,45711,45724,45778,45779,45785,45786,45820,45821,45965,46022),
_xlfn.LET(_xlpm.DD,
MAX(MIN($AX447,EOMONTH(BE$15,0))-MAX($AW447,BE$15),),
_xlfn.IFS(
AND(MONTH($AW447)=MONTH(BE$15),MONTH($AX447)&lt;&gt;MONTH(BE$15)),
NETWORKDAYS.INTL($AW447,$AW447+_xlpm.DD,1,_xlpm.VD),
AND(MONTH($AW447)&lt;&gt;MONTH(BE$15),MONTH($AX447)=MONTH(BE$15)),
NETWORKDAYS.INTL(($AX447)-_xlpm.DD,$AX447,1,_xlpm.VD),
AND(MONTH($AW447)&lt;MONTH(BE$15),MONTH($AX447)&gt;MONTH(BE$15)),
NETWORKDAYS.INTL((EOMONTH(BE$15-1,1))-_xlpm.DD,EOMONTH(BE$15-1,1),1,_xlpm.VD),
AND(MONTH($AW447)=MONTH(BE$15),MONTH($AX447)=MONTH(BE$15)),
NETWORKDAYS.INTL($AW447,$AX447,1,_xlpm.VD)))),0)),
$DH447="месяц",
$BP447*BE447,
$DH447="неделя",
$BP447*BE447/7*(ROUNDUP((DAY(EOMONTH(BE$15,0)))/4,0))),
0)</f>
        <v/>
      </c>
      <c r="BW447" s="125">
        <f t="array" ref="BW447">
IFERROR(
_xlfn.IFS(
$DH447="день_1",
$BP447*$BL447/($AX447-$AW447+1)*BF447*(DAY(EOMONTH(BF$15,0))),
$DH447="день_2",
$BP447/30*MAX(MIN($AX447,EOMONTH(BF$15,0))-MAX($AW447,BF$15)+1,),
$DH447="раб.день",
$BP447/30*(IFERROR(
_xlfn.LET(_xlpm.VD,
CHOOSE(
{1;2;3;4;5;6;7;8;9;10;11;12;13;14;15;16;17;18},
45658,45659,45660,45661,45662,45663,45664,45665,45711,45724,45778,45779,45785,45786,45820,45821,45965,46022),
_xlfn.LET(_xlpm.DD,
MAX(MIN($AX447,EOMONTH(BF$15,0))-MAX($AW447,BF$15),),
_xlfn.IFS(
AND(MONTH($AW447)=MONTH(BF$15),MONTH($AX447)&lt;&gt;MONTH(BF$15)),
NETWORKDAYS.INTL($AW447,$AW447+_xlpm.DD,1,_xlpm.VD),
AND(MONTH($AW447)&lt;&gt;MONTH(BF$15),MONTH($AX447)=MONTH(BF$15)),
NETWORKDAYS.INTL(($AX447)-_xlpm.DD,$AX447,1,_xlpm.VD),
AND(MONTH($AW447)&lt;MONTH(BF$15),MONTH($AX447)&gt;MONTH(BF$15)),
NETWORKDAYS.INTL((EOMONTH(BF$15-1,1))-_xlpm.DD,EOMONTH(BF$15-1,1),1,_xlpm.VD),
AND(MONTH($AW447)=MONTH(BF$15),MONTH($AX447)=MONTH(BF$15)),
NETWORKDAYS.INTL($AW447,$AX447,1,_xlpm.VD)))),0)),
$DH447="месяц",
$BP447*BF447,
$DH447="неделя",
$BP447*BF447/7*(ROUNDUP((DAY(EOMONTH(BF$15,0)))/4,0))),
0)</f>
        <v/>
      </c>
      <c r="BX447" s="125">
        <f t="array" ref="BX447">
IFERROR(
_xlfn.IFS(
$DH447="день_1",
$BP447*$BL447/($AX447-$AW447+1)*BG447*(DAY(EOMONTH(BG$15,0))),
$DH447="день_2",
$BP447/30*MAX(MIN($AX447,EOMONTH(BG$15,0))-MAX($AW447,BG$15)+1,),
$DH447="раб.день",
$BP447/30*(IFERROR(
_xlfn.LET(_xlpm.VD,
CHOOSE(
{1;2;3;4;5;6;7;8;9;10;11;12;13;14;15;16;17;18},
45658,45659,45660,45661,45662,45663,45664,45665,45711,45724,45778,45779,45785,45786,45820,45821,45965,46022),
_xlfn.LET(_xlpm.DD,
MAX(MIN($AX447,EOMONTH(BG$15,0))-MAX($AW447,BG$15),),
_xlfn.IFS(
AND(MONTH($AW447)=MONTH(BG$15),MONTH($AX447)&lt;&gt;MONTH(BG$15)),
NETWORKDAYS.INTL($AW447,$AW447+_xlpm.DD,1,_xlpm.VD),
AND(MONTH($AW447)&lt;&gt;MONTH(BG$15),MONTH($AX447)=MONTH(BG$15)),
NETWORKDAYS.INTL(($AX447)-_xlpm.DD,$AX447,1,_xlpm.VD),
AND(MONTH($AW447)&lt;MONTH(BG$15),MONTH($AX447)&gt;MONTH(BG$15)),
NETWORKDAYS.INTL((EOMONTH(BG$15-1,1))-_xlpm.DD,EOMONTH(BG$15-1,1),1,_xlpm.VD),
AND(MONTH($AW447)=MONTH(BG$15),MONTH($AX447)=MONTH(BG$15)),
NETWORKDAYS.INTL($AW447,$AX447,1,_xlpm.VD)))),0)),
$DH447="месяц",
$BP447*BG447,
$DH447="неделя",
$BP447*BG447/7*(ROUNDUP((DAY(EOMONTH(BG$15,0)))/4,0))),
0)</f>
        <v/>
      </c>
      <c r="BY447" s="125">
        <f t="array" ref="BY447">
IFERROR(
_xlfn.IFS(
$DH447="день_1",
$BP447*$BL447/($AX447-$AW447+1)*BH447*(DAY(EOMONTH(BH$15,0))),
$DH447="день_2",
$BP447/30*MAX(MIN($AX447,EOMONTH(BH$15,0))-MAX($AW447,BH$15)+1,),
$DH447="раб.день",
$BP447/30*(IFERROR(
_xlfn.LET(_xlpm.VD,
CHOOSE(
{1;2;3;4;5;6;7;8;9;10;11;12;13;14;15;16;17;18},
45658,45659,45660,45661,45662,45663,45664,45665,45711,45724,45778,45779,45785,45786,45820,45821,45965,46022),
_xlfn.LET(_xlpm.DD,
MAX(MIN($AX447,EOMONTH(BH$15,0))-MAX($AW447,BH$15),),
_xlfn.IFS(
AND(MONTH($AW447)=MONTH(BH$15),MONTH($AX447)&lt;&gt;MONTH(BH$15)),
NETWORKDAYS.INTL($AW447,$AW447+_xlpm.DD,1,_xlpm.VD),
AND(MONTH($AW447)&lt;&gt;MONTH(BH$15),MONTH($AX447)=MONTH(BH$15)),
NETWORKDAYS.INTL(($AX447)-_xlpm.DD,$AX447,1,_xlpm.VD),
AND(MONTH($AW447)&lt;MONTH(BH$15),MONTH($AX447)&gt;MONTH(BH$15)),
NETWORKDAYS.INTL((EOMONTH(BH$15-1,1))-_xlpm.DD,EOMONTH(BH$15-1,1),1,_xlpm.VD),
AND(MONTH($AW447)=MONTH(BH$15),MONTH($AX447)=MONTH(BH$15)),
NETWORKDAYS.INTL($AW447,$AX447,1,_xlpm.VD)))),0)),
$DH447="месяц",
$BP447*BH447,
$DH447="неделя",
$BP447*BH447/7*(ROUNDUP((DAY(EOMONTH(BH$15,0)))/4,0))),
0)</f>
        <v/>
      </c>
      <c r="BZ447" s="125">
        <f t="array" ref="BZ447">
IFERROR(
_xlfn.IFS(
$DH447="день_1",
$BP447*$BL447/($AX447-$AW447+1)*BI447*(DAY(EOMONTH(BI$15,0))),
$DH447="день_2",
$BP447/30*MAX(MIN($AX447,EOMONTH(BI$15,0))-MAX($AW447,BI$15)+1,),
$DH447="раб.день",
$BP447/30*(IFERROR(
_xlfn.LET(_xlpm.VD,
CHOOSE(
{1;2;3;4;5;6;7;8;9;10;11;12;13;14;15;16;17;18},
45658,45659,45660,45661,45662,45663,45664,45665,45711,45724,45778,45779,45785,45786,45820,45821,45965,46022),
_xlfn.LET(_xlpm.DD,
MAX(MIN($AX447,EOMONTH(BI$15,0))-MAX($AW447,BI$15),),
_xlfn.IFS(
AND(MONTH($AW447)=MONTH(BI$15),MONTH($AX447)&lt;&gt;MONTH(BI$15)),
NETWORKDAYS.INTL($AW447,$AW447+_xlpm.DD,1,_xlpm.VD),
AND(MONTH($AW447)&lt;&gt;MONTH(BI$15),MONTH($AX447)=MONTH(BI$15)),
NETWORKDAYS.INTL(($AX447)-_xlpm.DD,$AX447,1,_xlpm.VD),
AND(MONTH($AW447)&lt;MONTH(BI$15),MONTH($AX447)&gt;MONTH(BI$15)),
NETWORKDAYS.INTL((EOMONTH(BI$15-1,1))-_xlpm.DD,EOMONTH(BI$15-1,1),1,_xlpm.VD),
AND(MONTH($AW447)=MONTH(BI$15),MONTH($AX447)=MONTH(BI$15)),
NETWORKDAYS.INTL($AW447,$AX447,1,_xlpm.VD)))),0)),
$DH447="месяц",
$BP447*BI447,
$DH447="неделя",
$BP447*BI447/7*(ROUNDUP((DAY(EOMONTH(BI$15,0)))/4,0))),
0)</f>
        <v/>
      </c>
      <c r="CA447" s="125">
        <f t="array" ref="CA447">
IFERROR(
_xlfn.IFS(
$DH447="день_1",
$BP447*$BL447/($AX447-$AW447+1)*BJ447*(DAY(EOMONTH(BJ$15,0))),
$DH447="день_2",
$BP447/30*MAX(MIN($AX447,EOMONTH(BJ$15,0))-MAX($AW447,BJ$15)+1,),
$DH447="раб.день",
$BP447/30*(IFERROR(
_xlfn.LET(_xlpm.VD,
CHOOSE(
{1;2;3;4;5;6;7;8;9;10;11;12;13;14;15;16;17;18},
45658,45659,45660,45661,45662,45663,45664,45665,45711,45724,45778,45779,45785,45786,45820,45821,45965,46022),
_xlfn.LET(_xlpm.DD,
MAX(MIN($AX447,EOMONTH(BJ$15,0))-MAX($AW447,BJ$15),),
_xlfn.IFS(
AND(MONTH($AW447)=MONTH(BJ$15),MONTH($AX447)&lt;&gt;MONTH(BJ$15)),
NETWORKDAYS.INTL($AW447,$AW447+_xlpm.DD,1,_xlpm.VD),
AND(MONTH($AW447)&lt;&gt;MONTH(BJ$15),MONTH($AX447)=MONTH(BJ$15)),
NETWORKDAYS.INTL(($AX447)-_xlpm.DD,$AX447,1,_xlpm.VD),
AND(MONTH($AW447)&lt;MONTH(BJ$15),MONTH($AX447)&gt;MONTH(BJ$15)),
NETWORKDAYS.INTL((EOMONTH(BJ$15-1,1))-_xlpm.DD,EOMONTH(BJ$15-1,1),1,_xlpm.VD),
AND(MONTH($AW447)=MONTH(BJ$15),MONTH($AX447)=MONTH(BJ$15)),
NETWORKDAYS.INTL($AW447,$AX447,1,_xlpm.VD)))),0)),
$DH447="месяц",
$BP447*BJ447,
$DH447="неделя",
$BP447*BJ447/7*(ROUNDUP((DAY(EOMONTH(BJ$15,0)))/4,0))),
0)</f>
        <v/>
      </c>
      <c r="CB447" s="125">
        <f t="array" ref="CB447">
IFERROR(
_xlfn.IFS(
$DH447="день_1",
$BP447*$BL447/($AX447-$AW447+1)*BK447*(DAY(EOMONTH(BK$15,0))),
$DH447="день_2",
$BP447/30*MAX(MIN($AX447,EOMONTH(BK$15,0))-MAX($AW447,BK$15)+1,),
$DH447="раб.день",
$BP447/30*(IFERROR(
_xlfn.LET(_xlpm.VD,
CHOOSE(
{1;2;3;4;5;6;7;8;9;10;11;12;13;14;15;16;17;18},
45658,45659,45660,45661,45662,45663,45664,45665,45711,45724,45778,45779,45785,45786,45820,45821,45965,46022),
_xlfn.LET(_xlpm.DD,
MAX(MIN($AX447,EOMONTH(BK$15,0))-MAX($AW447,BK$15),),
_xlfn.IFS(
AND(MONTH($AW447)=MONTH(BK$15),MONTH($AX447)&lt;&gt;MONTH(BK$15)),
NETWORKDAYS.INTL($AW447,$AW447+_xlpm.DD,1,_xlpm.VD),
AND(MONTH($AW447)&lt;&gt;MONTH(BK$15),MONTH($AX447)=MONTH(BK$15)),
NETWORKDAYS.INTL(($AX447)-_xlpm.DD,$AX447,1,_xlpm.VD),
AND(MONTH($AW447)&lt;MONTH(BK$15),MONTH($AX447)&gt;MONTH(BK$15)),
NETWORKDAYS.INTL((EOMONTH(BK$15-1,1))-_xlpm.DD,EOMONTH(BK$15-1,1),1,_xlpm.VD),
AND(MONTH($AW447)=MONTH(BK$15),MONTH($AX447)=MONTH(BK$15)),
NETWORKDAYS.INTL($AW447,$AX447,1,_xlpm.VD)))),0)),
$DH447="месяц",
$BP447*BK447,
$DH447="неделя",
$BP447*BK447/7*(ROUNDUP((DAY(EOMONTH(BK$15,0)))/4,0))),
0)</f>
        <v/>
      </c>
      <c r="CC447" s="125">
        <f>SUM($BQ447:$CB447)</f>
        <v/>
      </c>
      <c r="CD447" s="126">
        <f>SUM($EH447:$EH447)</f>
        <v/>
      </c>
      <c r="CE447" s="126">
        <f>$CD447*$AB447</f>
        <v/>
      </c>
      <c r="CF447" s="126">
        <f>SUM($EK447:$EK447)</f>
        <v/>
      </c>
      <c r="CG447" s="126">
        <f>$CF447*$AB447</f>
        <v/>
      </c>
      <c r="CH447" s="126">
        <f>SUM($CC447,$CE447,$CG447)</f>
        <v/>
      </c>
      <c r="CI447" s="126">
        <f>$CH447*(1+$CM447)</f>
        <v/>
      </c>
      <c r="CJ447" s="127" t="n">
        <v>0</v>
      </c>
      <c r="CK447" s="126">
        <f>SUM($CH447:$CH447)*(1+$CJ447)</f>
        <v/>
      </c>
      <c r="CL447" s="126">
        <f>SUM($CH447:$CH447)*(1+$CM447)</f>
        <v/>
      </c>
      <c r="CM447" s="59" t="inlineStr">
        <is>
          <t>20%</t>
        </is>
      </c>
      <c r="CN447" s="59" t="n"/>
      <c r="CO447" s="72" t="n"/>
      <c r="CP447" s="59" t="n"/>
      <c r="CQ447" s="73" t="n"/>
      <c r="CR447" s="73" t="n"/>
      <c r="CS447" s="73" t="n"/>
      <c r="CT447" s="72" t="n"/>
      <c r="CU447" s="79" t="inlineStr">
        <is>
          <t> </t>
        </is>
      </c>
      <c r="CV447" s="60" t="n"/>
      <c r="CW447" s="60" t="n"/>
      <c r="CX447" s="60" t="n"/>
      <c r="CY447" s="127">
        <f>IFERROR(($CC447-$EE447)/($EE447/(1-$DQ447)),0)</f>
        <v/>
      </c>
      <c r="CZ447" s="127">
        <f>IFERROR(1-$EI447/($CE447),0)</f>
        <v/>
      </c>
      <c r="DA447" s="127">
        <f>IFERROR(1-$EL447/($CG447),0)</f>
        <v/>
      </c>
      <c r="DB447" s="126">
        <f>ROUND(IFERROR(($CI447/(1+$CM447)-$EN447),0),2)</f>
        <v/>
      </c>
      <c r="DC447" s="128" t="n"/>
      <c r="DD447" s="125" t="n"/>
      <c r="DE447" s="75" t="n">
        <v>0</v>
      </c>
      <c r="DF447" s="128" t="n"/>
      <c r="DG447" s="125">
        <f>IF($DC447=0,0,$DD447*($DC447*100%-$DE447*$DF447))*SUM($AB447:$AB447)</f>
        <v/>
      </c>
      <c r="DH447" s="129" t="inlineStr">
        <is>
          <t>месяц</t>
        </is>
      </c>
      <c r="DI447" s="130">
        <f t="array" ref="DI447">IFERROR(
IF($ES447="LisChannel",
(ROUND(((INDEX({174.625;153.888888888889;130.972222222222},MATCH($AI447,{2;3;4}),0))*$AG447*$AI447),2)),0),0)</f>
        <v/>
      </c>
      <c r="DJ447" s="130">
        <f>
_xlfn.LET(_xlpm.X,
IFERROR(
IF($ES447="НовиковТВ",
(_xlfn.LET(_xlpm.NTV,
_xlfn.LET(_xlpm.MIN,350000,
IF(SUMIFS($DI:$DI,$ES:$ES,"НовиковТВ")&lt;=_xlpm.MIN,
(SUMIFS($DI:$DI,$ES:$ES,"НовиковТВ")/(COUNTIFS($ES:$ES,"НовиковТВ")))*_xlpm.MIN/SUMIFS($DI:$DI,$ES:$ES,"НовиковТВ"),
DI447)),
_xlpm.NTV+$DG447/(1-(1-(_xlpm.NTV)*(1-$DL447)*(1-$DM447)*(1-$DN447)*(1-$DO447)*(1-$DP447)/_xlpm.NTV))))/(1+$EP447),
$DI447+$DG447/(1-(1-($DI447)*(1-$DL447)*(1-$DM447)*(1-$DN447)*(1-$DO447)*(1-$DP447)/$DI447))),
0),
_xlpm.X*(1+$CM447)*(1+$CW447)-_xlpm.X*(1+$CM447)+_xlpm.X)</f>
        <v/>
      </c>
      <c r="DK447" s="125" t="inlineStr">
        <is>
          <t>послед.</t>
        </is>
      </c>
      <c r="DL447" s="63" t="n">
        <v>0</v>
      </c>
      <c r="DM447" s="63" t="n">
        <v>0</v>
      </c>
      <c r="DN447" s="63" t="n">
        <v>0</v>
      </c>
      <c r="DO447" s="63" t="n">
        <v>0</v>
      </c>
      <c r="DP447" s="63" t="n">
        <v>0</v>
      </c>
      <c r="DQ447" s="63">
        <f t="array" ref="DQ447">IFERROR(_xlfn.IFS(
$DK447="послед.",1-(1-$DL447)*(1-$DM447)*(1-$DN447)*(1-$DO447)*(1-$DP447),
$DK447="сумм.",$DL447+$DM447+$DN447+$DO447+$DP447),
0)</f>
        <v/>
      </c>
      <c r="DR447" s="125">
        <f t="array" ref="DR447">
IFERROR(
_xlfn.IFS(
$BL447=0,
0,
$BL447&gt;0,
_xlfn.IFS($DK447="послед.",
$DJ447*(1-$DL447)*(1-$DM447)*(1-$DN447)*(1-$DO447)*(1-$DP447),
$DK447="сумм.",
$DJ447*(1-($DL447+$DM447+$DN447+$DO447+$DP447)))),0)</f>
        <v/>
      </c>
      <c r="DS447" s="125">
        <f t="array" ref="DS447">
IFERROR(_xlfn.IFS(
$DH447="день_1",
$DR447*$BL447/($AX447-$AW447+1)*AZ447*(DAY(EOMONTH(AZ$15,0))),
$DH447="день_2",
$DR447/30*MAX(MIN($AX447,EOMONTH(AZ$15,0))-MAX($AW447,AZ$15)+1,),
$DH447="раб.день",
$DR447/30*(IFERROR(
_xlfn.LET(_xlpm.VD,
CHOOSE(
{1;2;3;4;5;6;7;8;9;10;11;12;13;14;15;16;17;18},
45658,45659,45660,45661,45662,45663,45664,45665,45711,45724,45778,45779,45785,45786,45820,45821,45965,46022),
_xlfn.LET(_xlpm.DD,
MAX(MIN($AX447,EOMONTH(AZ$15,0))-MAX($AW447,AZ$15),),
_xlfn.IFS(
AND(MONTH($AW447)=MONTH(AZ$15),MONTH($AX447)&lt;&gt;MONTH(AZ$15)),
NETWORKDAYS.INTL($AW447,$AW447+_xlpm.DD,1,_xlpm.VD),
AND(MONTH($AW447)&lt;&gt;MONTH(AZ$15),MONTH($AX447)=MONTH(AZ$15)),
NETWORKDAYS.INTL(($AX447)-_xlpm.DD,$AX447,1,_xlpm.VD),
AND(MONTH($AW447)&lt;MONTH(AZ$15),MONTH($AX447)&gt;MONTH(AZ$15)),
NETWORKDAYS.INTL((EOMONTH(AZ$15-1,1))-_xlpm.DD,EOMONTH(AZ$15-1,1),1,_xlpm.VD),
AND(MONTH($AW447)=MONTH(AZ$15),MONTH($AX447)=MONTH(AZ$15)),
NETWORKDAYS.INTL($AW447,$AX447,1,_xlpm.VD)))),0)),
$DH447="месяц",
$DR447*AZ447,
$DH447="неделя",
$DR447*AZ447/7*(ROUNDUP((DAY(EOMONTH(AZ$15,0)))/4,0))),
0)</f>
        <v/>
      </c>
      <c r="DT447" s="125">
        <f t="array" ref="DT447">
IFERROR(_xlfn.IFS(
$DH447="день_1",
$DR447*$BL447/($AX447-$AW447+1)*BA447*(DAY(EOMONTH(BA$15,0))),
$DH447="день_2",
$DR447/30*MAX(MIN($AX447,EOMONTH(BA$15,0))-MAX($AW447,BA$15)+1,),
$DH447="раб.день",
$DR447/30*(IFERROR(
_xlfn.LET(_xlpm.VD,
CHOOSE(
{1;2;3;4;5;6;7;8;9;10;11;12;13;14;15;16;17;18},
45658,45659,45660,45661,45662,45663,45664,45665,45711,45724,45778,45779,45785,45786,45820,45821,45965,46022),
_xlfn.LET(_xlpm.DD,
MAX(MIN($AX447,EOMONTH(BA$15,0))-MAX($AW447,BA$15),),
_xlfn.IFS(
AND(MONTH($AW447)=MONTH(BA$15),MONTH($AX447)&lt;&gt;MONTH(BA$15)),
NETWORKDAYS.INTL($AW447,$AW447+_xlpm.DD,1,_xlpm.VD),
AND(MONTH($AW447)&lt;&gt;MONTH(BA$15),MONTH($AX447)=MONTH(BA$15)),
NETWORKDAYS.INTL(($AX447)-_xlpm.DD,$AX447,1,_xlpm.VD),
AND(MONTH($AW447)&lt;MONTH(BA$15),MONTH($AX447)&gt;MONTH(BA$15)),
NETWORKDAYS.INTL((EOMONTH(BA$15-1,1))-_xlpm.DD,EOMONTH(BA$15-1,1),1,_xlpm.VD),
AND(MONTH($AW447)=MONTH(BA$15),MONTH($AX447)=MONTH(BA$15)),
NETWORKDAYS.INTL($AW447,$AX447,1,_xlpm.VD)))),0)),
$DH447="месяц",
$DR447*BA447,
$DH447="неделя",
$DR447*BA447/7*(ROUNDUP((DAY(EOMONTH(BA$15,0)))/4,0))),
0)</f>
        <v/>
      </c>
      <c r="DU447" s="125">
        <f t="array" ref="DU447">
IFERROR(_xlfn.IFS(
$DH447="день_1",
$DR447*$BL447/($AX447-$AW447+1)*BB447*(DAY(EOMONTH(BB$15,0))),
$DH447="день_2",
$DR447/30*MAX(MIN($AX447,EOMONTH(BB$15,0))-MAX($AW447,BB$15)+1,),
$DH447="раб.день",
$DR447/30*(IFERROR(
_xlfn.LET(_xlpm.VD,
CHOOSE(
{1;2;3;4;5;6;7;8;9;10;11;12;13;14;15;16;17;18},
45658,45659,45660,45661,45662,45663,45664,45665,45711,45724,45778,45779,45785,45786,45820,45821,45965,46022),
_xlfn.LET(_xlpm.DD,
MAX(MIN($AX447,EOMONTH(BB$15,0))-MAX($AW447,BB$15),),
_xlfn.IFS(
AND(MONTH($AW447)=MONTH(BB$15),MONTH($AX447)&lt;&gt;MONTH(BB$15)),
NETWORKDAYS.INTL($AW447,$AW447+_xlpm.DD,1,_xlpm.VD),
AND(MONTH($AW447)&lt;&gt;MONTH(BB$15),MONTH($AX447)=MONTH(BB$15)),
NETWORKDAYS.INTL(($AX447)-_xlpm.DD,$AX447,1,_xlpm.VD),
AND(MONTH($AW447)&lt;MONTH(BB$15),MONTH($AX447)&gt;MONTH(BB$15)),
NETWORKDAYS.INTL((EOMONTH(BB$15-1,1))-_xlpm.DD,EOMONTH(BB$15-1,1),1,_xlpm.VD),
AND(MONTH($AW447)=MONTH(BB$15),MONTH($AX447)=MONTH(BB$15)),
NETWORKDAYS.INTL($AW447,$AX447,1,_xlpm.VD)))),0)),
$DH447="месяц",
$DR447*BB447,
$DH447="неделя",
$DR447*BB447/7*(ROUNDUP((DAY(EOMONTH(BB$15,0)))/4,0))),
0)</f>
        <v/>
      </c>
      <c r="DV447" s="125">
        <f t="array" ref="DV447">
IFERROR(_xlfn.IFS(
$DH447="день_1",
$DR447*$BL447/($AX447-$AW447+1)*BC447*(DAY(EOMONTH(BC$15,0))),
$DH447="день_2",
$DR447/30*MAX(MIN($AX447,EOMONTH(BC$15,0))-MAX($AW447,BC$15)+1,),
$DH447="раб.день",
$DR447/30*(IFERROR(
_xlfn.LET(_xlpm.VD,
CHOOSE(
{1;2;3;4;5;6;7;8;9;10;11;12;13;14;15;16;17;18},
45658,45659,45660,45661,45662,45663,45664,45665,45711,45724,45778,45779,45785,45786,45820,45821,45965,46022),
_xlfn.LET(_xlpm.DD,
MAX(MIN($AX447,EOMONTH(BC$15,0))-MAX($AW447,BC$15),),
_xlfn.IFS(
AND(MONTH($AW447)=MONTH(BC$15),MONTH($AX447)&lt;&gt;MONTH(BC$15)),
NETWORKDAYS.INTL($AW447,$AW447+_xlpm.DD,1,_xlpm.VD),
AND(MONTH($AW447)&lt;&gt;MONTH(BC$15),MONTH($AX447)=MONTH(BC$15)),
NETWORKDAYS.INTL(($AX447)-_xlpm.DD,$AX447,1,_xlpm.VD),
AND(MONTH($AW447)&lt;MONTH(BC$15),MONTH($AX447)&gt;MONTH(BC$15)),
NETWORKDAYS.INTL((EOMONTH(BC$15-1,1))-_xlpm.DD,EOMONTH(BC$15-1,1),1,_xlpm.VD),
AND(MONTH($AW447)=MONTH(BC$15),MONTH($AX447)=MONTH(BC$15)),
NETWORKDAYS.INTL($AW447,$AX447,1,_xlpm.VD)))),0)),
$DH447="месяц",
$DR447*BC447,
$DH447="неделя",
$DR447*BC447/7*(ROUNDUP((DAY(EOMONTH(BC$15,0)))/4,0))),
0)</f>
        <v/>
      </c>
      <c r="DW447" s="125">
        <f t="array" ref="DW447">
IFERROR(_xlfn.IFS(
$DH447="день_1",
$DR447*$BL447/($AX447-$AW447+1)*BD447*(DAY(EOMONTH(BD$15,0))),
$DH447="день_2",
$DR447/30*MAX(MIN($AX447,EOMONTH(BD$15,0))-MAX($AW447,BD$15)+1,),
$DH447="раб.день",
$DR447/30*(IFERROR(
_xlfn.LET(_xlpm.VD,
CHOOSE(
{1;2;3;4;5;6;7;8;9;10;11;12;13;14;15;16;17;18},
45658,45659,45660,45661,45662,45663,45664,45665,45711,45724,45778,45779,45785,45786,45820,45821,45965,46022),
_xlfn.LET(_xlpm.DD,
MAX(MIN($AX447,EOMONTH(BD$15,0))-MAX($AW447,BD$15),),
_xlfn.IFS(
AND(MONTH($AW447)=MONTH(BD$15),MONTH($AX447)&lt;&gt;MONTH(BD$15)),
NETWORKDAYS.INTL($AW447,$AW447+_xlpm.DD,1,_xlpm.VD),
AND(MONTH($AW447)&lt;&gt;MONTH(BD$15),MONTH($AX447)=MONTH(BD$15)),
NETWORKDAYS.INTL(($AX447)-_xlpm.DD,$AX447,1,_xlpm.VD),
AND(MONTH($AW447)&lt;MONTH(BD$15),MONTH($AX447)&gt;MONTH(BD$15)),
NETWORKDAYS.INTL((EOMONTH(BD$15-1,1))-_xlpm.DD,EOMONTH(BD$15-1,1),1,_xlpm.VD),
AND(MONTH($AW447)=MONTH(BD$15),MONTH($AX447)=MONTH(BD$15)),
NETWORKDAYS.INTL($AW447,$AX447,1,_xlpm.VD)))),0)),
$DH447="месяц",
$DR447*BD447,
$DH447="неделя",
$DR447*BD447/7*(ROUNDUP((DAY(EOMONTH(BD$15,0)))/4,0))),
0)</f>
        <v/>
      </c>
      <c r="DX447" s="125">
        <f t="array" ref="DX447">
IFERROR(_xlfn.IFS(
$DH447="день_1",
$DR447*$BL447/($AX447-$AW447+1)*BE447*(DAY(EOMONTH(BE$15,0))),
$DH447="день_2",
$DR447/30*MAX(MIN($AX447,EOMONTH(BE$15,0))-MAX($AW447,BE$15)+1,),
$DH447="раб.день",
$DR447/30*(IFERROR(
_xlfn.LET(_xlpm.VD,
CHOOSE(
{1;2;3;4;5;6;7;8;9;10;11;12;13;14;15;16;17;18},
45658,45659,45660,45661,45662,45663,45664,45665,45711,45724,45778,45779,45785,45786,45820,45821,45965,46022),
_xlfn.LET(_xlpm.DD,
MAX(MIN($AX447,EOMONTH(BE$15,0))-MAX($AW447,BE$15),),
_xlfn.IFS(
AND(MONTH($AW447)=MONTH(BE$15),MONTH($AX447)&lt;&gt;MONTH(BE$15)),
NETWORKDAYS.INTL($AW447,$AW447+_xlpm.DD,1,_xlpm.VD),
AND(MONTH($AW447)&lt;&gt;MONTH(BE$15),MONTH($AX447)=MONTH(BE$15)),
NETWORKDAYS.INTL(($AX447)-_xlpm.DD,$AX447,1,_xlpm.VD),
AND(MONTH($AW447)&lt;MONTH(BE$15),MONTH($AX447)&gt;MONTH(BE$15)),
NETWORKDAYS.INTL((EOMONTH(BE$15-1,1))-_xlpm.DD,EOMONTH(BE$15-1,1),1,_xlpm.VD),
AND(MONTH($AW447)=MONTH(BE$15),MONTH($AX447)=MONTH(BE$15)),
NETWORKDAYS.INTL($AW447,$AX447,1,_xlpm.VD)))),0)),
$DH447="месяц",
$DR447*BE447,
$DH447="неделя",
$DR447*BE447/7*(ROUNDUP((DAY(EOMONTH(BE$15,0)))/4,0))),
0)</f>
        <v/>
      </c>
      <c r="DY447" s="125">
        <f t="array" ref="DY447">
IFERROR(_xlfn.IFS(
$DH447="день_1",
$DR447*$BL447/($AX447-$AW447+1)*BF447*(DAY(EOMONTH(BF$15,0))),
$DH447="день_2",
$DR447/30*MAX(MIN($AX447,EOMONTH(BF$15,0))-MAX($AW447,BF$15)+1,),
$DH447="раб.день",
$DR447/30*(IFERROR(
_xlfn.LET(_xlpm.VD,
CHOOSE(
{1;2;3;4;5;6;7;8;9;10;11;12;13;14;15;16;17;18},
45658,45659,45660,45661,45662,45663,45664,45665,45711,45724,45778,45779,45785,45786,45820,45821,45965,46022),
_xlfn.LET(_xlpm.DD,
MAX(MIN($AX447,EOMONTH(BF$15,0))-MAX($AW447,BF$15),),
_xlfn.IFS(
AND(MONTH($AW447)=MONTH(BF$15),MONTH($AX447)&lt;&gt;MONTH(BF$15)),
NETWORKDAYS.INTL($AW447,$AW447+_xlpm.DD,1,_xlpm.VD),
AND(MONTH($AW447)&lt;&gt;MONTH(BF$15),MONTH($AX447)=MONTH(BF$15)),
NETWORKDAYS.INTL(($AX447)-_xlpm.DD,$AX447,1,_xlpm.VD),
AND(MONTH($AW447)&lt;MONTH(BF$15),MONTH($AX447)&gt;MONTH(BF$15)),
NETWORKDAYS.INTL((EOMONTH(BF$15-1,1))-_xlpm.DD,EOMONTH(BF$15-1,1),1,_xlpm.VD),
AND(MONTH($AW447)=MONTH(BF$15),MONTH($AX447)=MONTH(BF$15)),
NETWORKDAYS.INTL($AW447,$AX447,1,_xlpm.VD)))),0)),
$DH447="месяц",
$DR447*BF447,
$DH447="неделя",
$DR447*BF447/7*(ROUNDUP((DAY(EOMONTH(BF$15,0)))/4,0))),
0)</f>
        <v/>
      </c>
      <c r="DZ447" s="125">
        <f t="array" ref="DZ447">
IFERROR(_xlfn.IFS(
$DH447="день_1",
$DR447*$BL447/($AX447-$AW447+1)*BG447*(DAY(EOMONTH(BG$15,0))),
$DH447="день_2",
$DR447/30*MAX(MIN($AX447,EOMONTH(BG$15,0))-MAX($AW447,BG$15)+1,),
$DH447="раб.день",
$DR447/30*(IFERROR(
_xlfn.LET(_xlpm.VD,
CHOOSE(
{1;2;3;4;5;6;7;8;9;10;11;12;13;14;15;16;17;18},
45658,45659,45660,45661,45662,45663,45664,45665,45711,45724,45778,45779,45785,45786,45820,45821,45965,46022),
_xlfn.LET(_xlpm.DD,
MAX(MIN($AX447,EOMONTH(BG$15,0))-MAX($AW447,BG$15),),
_xlfn.IFS(
AND(MONTH($AW447)=MONTH(BG$15),MONTH($AX447)&lt;&gt;MONTH(BG$15)),
NETWORKDAYS.INTL($AW447,$AW447+_xlpm.DD,1,_xlpm.VD),
AND(MONTH($AW447)&lt;&gt;MONTH(BG$15),MONTH($AX447)=MONTH(BG$15)),
NETWORKDAYS.INTL(($AX447)-_xlpm.DD,$AX447,1,_xlpm.VD),
AND(MONTH($AW447)&lt;MONTH(BG$15),MONTH($AX447)&gt;MONTH(BG$15)),
NETWORKDAYS.INTL((EOMONTH(BG$15-1,1))-_xlpm.DD,EOMONTH(BG$15-1,1),1,_xlpm.VD),
AND(MONTH($AW447)=MONTH(BG$15),MONTH($AX447)=MONTH(BG$15)),
NETWORKDAYS.INTL($AW447,$AX447,1,_xlpm.VD)))),0)),
$DH447="месяц",
$DR447*BG447,
$DH447="неделя",
$DR447*BG447/7*(ROUNDUP((DAY(EOMONTH(BG$15,0)))/4,0))),
0)</f>
        <v/>
      </c>
      <c r="EA447" s="125">
        <f t="array" ref="EA447">
IFERROR(_xlfn.IFS(
$DH447="день_1",
$DR447*$BL447/($AX447-$AW447+1)*BH447*(DAY(EOMONTH(BH$15,0))),
$DH447="день_2",
$DR447/30*MAX(MIN($AX447,EOMONTH(BH$15,0))-MAX($AW447,BH$15)+1,),
$DH447="раб.день",
$DR447/30*(IFERROR(
_xlfn.LET(_xlpm.VD,
CHOOSE(
{1;2;3;4;5;6;7;8;9;10;11;12;13;14;15;16;17;18},
45658,45659,45660,45661,45662,45663,45664,45665,45711,45724,45778,45779,45785,45786,45820,45821,45965,46022),
_xlfn.LET(_xlpm.DD,
MAX(MIN($AX447,EOMONTH(BH$15,0))-MAX($AW447,BH$15),),
_xlfn.IFS(
AND(MONTH($AW447)=MONTH(BH$15),MONTH($AX447)&lt;&gt;MONTH(BH$15)),
NETWORKDAYS.INTL($AW447,$AW447+_xlpm.DD,1,_xlpm.VD),
AND(MONTH($AW447)&lt;&gt;MONTH(BH$15),MONTH($AX447)=MONTH(BH$15)),
NETWORKDAYS.INTL(($AX447)-_xlpm.DD,$AX447,1,_xlpm.VD),
AND(MONTH($AW447)&lt;MONTH(BH$15),MONTH($AX447)&gt;MONTH(BH$15)),
NETWORKDAYS.INTL((EOMONTH(BH$15-1,1))-_xlpm.DD,EOMONTH(BH$15-1,1),1,_xlpm.VD),
AND(MONTH($AW447)=MONTH(BH$15),MONTH($AX447)=MONTH(BH$15)),
NETWORKDAYS.INTL($AW447,$AX447,1,_xlpm.VD)))),0)),
$DH447="месяц",
$DR447*BH447,
$DH447="неделя",
$DR447*BH447/7*(ROUNDUP((DAY(EOMONTH(BH$15,0)))/4,0))),
0)</f>
        <v/>
      </c>
      <c r="EB447" s="125">
        <f t="array" ref="EB447">
IFERROR(_xlfn.IFS(
$DH447="день_1",
$DR447*$BL447/($AX447-$AW447+1)*BI447*(DAY(EOMONTH(BI$15,0))),
$DH447="день_2",
$DR447/30*MAX(MIN($AX447,EOMONTH(BI$15,0))-MAX($AW447,BI$15)+1,),
$DH447="раб.день",
$DR447/30*(IFERROR(
_xlfn.LET(_xlpm.VD,
CHOOSE(
{1;2;3;4;5;6;7;8;9;10;11;12;13;14;15;16;17;18},
45658,45659,45660,45661,45662,45663,45664,45665,45711,45724,45778,45779,45785,45786,45820,45821,45965,46022),
_xlfn.LET(_xlpm.DD,
MAX(MIN($AX447,EOMONTH(BI$15,0))-MAX($AW447,BI$15),),
_xlfn.IFS(
AND(MONTH($AW447)=MONTH(BI$15),MONTH($AX447)&lt;&gt;MONTH(BI$15)),
NETWORKDAYS.INTL($AW447,$AW447+_xlpm.DD,1,_xlpm.VD),
AND(MONTH($AW447)&lt;&gt;MONTH(BI$15),MONTH($AX447)=MONTH(BI$15)),
NETWORKDAYS.INTL(($AX447)-_xlpm.DD,$AX447,1,_xlpm.VD),
AND(MONTH($AW447)&lt;MONTH(BI$15),MONTH($AX447)&gt;MONTH(BI$15)),
NETWORKDAYS.INTL((EOMONTH(BI$15-1,1))-_xlpm.DD,EOMONTH(BI$15-1,1),1,_xlpm.VD),
AND(MONTH($AW447)=MONTH(BI$15),MONTH($AX447)=MONTH(BI$15)),
NETWORKDAYS.INTL($AW447,$AX447,1,_xlpm.VD)))),0)),
$DH447="месяц",
$DR447*BI447,
$DH447="неделя",
$DR447*BI447/7*(ROUNDUP((DAY(EOMONTH(BI$15,0)))/4,0))),
0)</f>
        <v/>
      </c>
      <c r="EC447" s="125">
        <f t="array" ref="EC447">
IFERROR(_xlfn.IFS(
$DH447="день_1",
$DR447*$BL447/($AX447-$AW447+1)*BJ447*(DAY(EOMONTH(BJ$15,0))),
$DH447="день_2",
$DR447/30*MAX(MIN($AX447,EOMONTH(BJ$15,0))-MAX($AW447,BJ$15)+1,),
$DH447="раб.день",
$DR447/30*(IFERROR(
_xlfn.LET(_xlpm.VD,
CHOOSE(
{1;2;3;4;5;6;7;8;9;10;11;12;13;14;15;16;17;18},
45658,45659,45660,45661,45662,45663,45664,45665,45711,45724,45778,45779,45785,45786,45820,45821,45965,46022),
_xlfn.LET(_xlpm.DD,
MAX(MIN($AX447,EOMONTH(BJ$15,0))-MAX($AW447,BJ$15),),
_xlfn.IFS(
AND(MONTH($AW447)=MONTH(BJ$15),MONTH($AX447)&lt;&gt;MONTH(BJ$15)),
NETWORKDAYS.INTL($AW447,$AW447+_xlpm.DD,1,_xlpm.VD),
AND(MONTH($AW447)&lt;&gt;MONTH(BJ$15),MONTH($AX447)=MONTH(BJ$15)),
NETWORKDAYS.INTL(($AX447)-_xlpm.DD,$AX447,1,_xlpm.VD),
AND(MONTH($AW447)&lt;MONTH(BJ$15),MONTH($AX447)&gt;MONTH(BJ$15)),
NETWORKDAYS.INTL((EOMONTH(BJ$15-1,1))-_xlpm.DD,EOMONTH(BJ$15-1,1),1,_xlpm.VD),
AND(MONTH($AW447)=MONTH(BJ$15),MONTH($AX447)=MONTH(BJ$15)),
NETWORKDAYS.INTL($AW447,$AX447,1,_xlpm.VD)))),0)),
$DH447="месяц",
$DR447*BJ447,
$DH447="неделя",
$DR447*BJ447/7*(ROUNDUP((DAY(EOMONTH(BJ$15,0)))/4,0))),
0)</f>
        <v/>
      </c>
      <c r="ED447" s="125">
        <f t="array" ref="ED447">
IFERROR(_xlfn.IFS(
$DH447="день_1",
$DR447*$BL447/($AX447-$AW447+1)*BK447*(DAY(EOMONTH(BK$15,0))),
$DH447="день_2",
$DR447/30*MAX(MIN($AX447,EOMONTH(BK$15,0))-MAX($AW447,BK$15)+1,),
$DH447="раб.день",
$DR447/30*(IFERROR(
_xlfn.LET(_xlpm.VD,
CHOOSE(
{1;2;3;4;5;6;7;8;9;10;11;12;13;14;15;16;17;18},
45658,45659,45660,45661,45662,45663,45664,45665,45711,45724,45778,45779,45785,45786,45820,45821,45965,46022),
_xlfn.LET(_xlpm.DD,
MAX(MIN($AX447,EOMONTH(BK$15,0))-MAX($AW447,BK$15),),
_xlfn.IFS(
AND(MONTH($AW447)=MONTH(BK$15),MONTH($AX447)&lt;&gt;MONTH(BK$15)),
NETWORKDAYS.INTL($AW447,$AW447+_xlpm.DD,1,_xlpm.VD),
AND(MONTH($AW447)&lt;&gt;MONTH(BK$15),MONTH($AX447)=MONTH(BK$15)),
NETWORKDAYS.INTL(($AX447)-_xlpm.DD,$AX447,1,_xlpm.VD),
AND(MONTH($AW447)&lt;MONTH(BK$15),MONTH($AX447)&gt;MONTH(BK$15)),
NETWORKDAYS.INTL((EOMONTH(BK$15-1,1))-_xlpm.DD,EOMONTH(BK$15-1,1),1,_xlpm.VD),
AND(MONTH($AW447)=MONTH(BK$15),MONTH($AX447)=MONTH(BK$15)),
NETWORKDAYS.INTL($AW447,$AX447,1,_xlpm.VD)))),0)),
$DH447="месяц",
$DR447*BK447,
$DH447="неделя",
$DR447*BK447/7*(ROUNDUP((DAY(EOMONTH(BK$15,0)))/4,0))),
0)</f>
        <v/>
      </c>
      <c r="EE447" s="125">
        <f>SUM($DS447,$DT447,$DU447,$DV447,$DW447,$DX447,$DY447,$DZ447,$EA447,$EB447,$EC447,$ED447)</f>
        <v/>
      </c>
      <c r="EF447" s="125">
        <f>IFERROR(ROUND($EE447*(1+$EP447),2),0)</f>
        <v/>
      </c>
      <c r="EG447" s="128" t="n">
        <v>1</v>
      </c>
      <c r="EH447" s="126" t="n">
        <v>0</v>
      </c>
      <c r="EI447" s="126">
        <f>ROUND(SUM($EH447:$EH447)*SUM($AB447:$AB447)*$EG447,2)</f>
        <v/>
      </c>
      <c r="EJ447" s="126">
        <f>ROUND($EI447*(1+$EP447),2)</f>
        <v/>
      </c>
      <c r="EK447" s="126" t="n">
        <v>0</v>
      </c>
      <c r="EL447" s="126">
        <f>ROUND(SUM($EK447:$EK447)*SUM($AB447:$AB447)*$EG447,2)</f>
        <v/>
      </c>
      <c r="EM447" s="126">
        <f>ROUND($EL447*(1+$EP447),2)</f>
        <v/>
      </c>
      <c r="EN447" s="126">
        <f>SUM($EE447,$EI447,$EL447)</f>
        <v/>
      </c>
      <c r="EO447" s="126">
        <f>SUM($EF447,$EJ447,$EM447)</f>
        <v/>
      </c>
      <c r="EP447" s="59" t="inlineStr">
        <is>
          <t>20%</t>
        </is>
      </c>
      <c r="EQ447" s="59" t="n"/>
      <c r="ER447" s="60">
        <f t="array" ref="ER447">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MATCH(ES447,
{"AMS";"RussOutdoor";"HD Outdoor";"Ingroup";"IQ";"Ledproduction";"LisChannel";"Logic";"Media-PPL";"NovikovTV | НовиковТВ";"SMA";"SOK";"КрокусТВ | CrocusTV | IndoorTV";"Сити";"ТЯК Москва"},
0)),"")</f>
        <v/>
      </c>
      <c r="ES447" s="60" t="n"/>
      <c r="ET447" s="60">
        <f t="array" ref="ET447">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MATCH(ES447,
{"AMS";"RussOutdoor";"HD Outdoor";"Ingroup";"IQ";"Ledproduction";"LisChannel";"Logic";"Media-PPL";"NovikovTV | НовиковТВ";"SMA";"SOK";"КрокусТВ | CrocusTV | IndoorTV";"Сити";"ТЯК Москва"},
0)),"")</f>
        <v/>
      </c>
      <c r="EU447" s="60" t="n"/>
      <c r="EV447" s="60" t="n"/>
      <c r="EX447" s="110">
        <f t="array" ref="EX447">
($AR447/30
+N("ТРАФИК ПЛОЩАДКИ"))*
(IFERROR(
_xlfn.LET(
_xlpm.GPR,
HLOOKUP($L447,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(MATCH($T447,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IF($Q447="цифровой",_xlpm.GPR/$AG447,_xlpm.GPR/60)),
0)
+N("DWELL TIME"))*
(IF($AB447=0,0,IF($AB447=1,0.3,IF($AB447=2,0.5,IF($AB447&gt;2,1))))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_xlfn.IFS($AC447="да",1.2,$AC447="нет",1)*
_xlfn.IFS($AD447="да",1.2,$AD447="нет",1)*
IF(R447="статический",1,1.2)*
$X447*
INDEX(
{1.2;1;1.2;1.2;1;1.2;1.2;1.2;1.2;1.2;1.2;1;1.2;1.2;1.2;1.2;1;1;1.2;1.2;1.2;1;1;1;1;1.2;1.2;1.2;1.2;1;1;1;1;1.2;1.2;1.2;1.2;1.2;1.2;1.2;1.2;1;1;1.2;1;1;1;1;1.5;1;1;1.5;1.5;1.2},
MATCH($Q447,_xlpm.MI,0)))&gt;{0.02;0.04;0.06;0.1;0.2;0.4;0.6;0.8;1;2;4;6})),
{0;1;2;3;4;5;6;7;8;9;10;11;12},
0)))
+N("КОЭФФИЦИЕНТ КОНТАКТА"))))*
(_xlfn.IFS($X447&lt;0.1,$X447/1000,$X447&gt;25,5.2,AND($X447&gt;=0.1,$X447&lt;=25),(($X447*2+0.1)/10)*($X447/10)))*
IFERROR((_xlfn.LET(
_xlpm.MA,
{0;0.8;0.85;0.9;0.95;1},
_xlpm.MAA,
{0;1;2;3;4;5},
INDEX(_xlpm.MA,MATCH(SUMPRODUCT(--((IF(ROUND(_xlpm.MAA,1)&gt;5,5,ROUND($AB447,1)))&gt;{0;1;2;3;4;5})),_xlpm.MAA,0)))
+N("КОЭФФИЦИЕНТ КОЛ-ВО КОНСТРУКЦИЙ")),1)*
$AB447,0))*
(IF($Q447="цифровой",$AG447/15*$AI447,1)
+N("ДЛЯ ЦИФРЫ"))</f>
        <v/>
      </c>
      <c r="EY447" s="110">
        <f>IFERROR(EX447*AY447,0)</f>
        <v/>
      </c>
      <c r="EZ447" s="131">
        <f>IFERROR(DP447/EY447*1000,0)</f>
        <v/>
      </c>
      <c r="FA447" s="112">
        <f>IFERROR(FC447/FB447,0)</f>
        <v/>
      </c>
      <c r="FB447" s="112">
        <f>IFERROR((FC447/(EY447/FF447*#REF!))*0.825,0)</f>
        <v/>
      </c>
      <c r="FC447" s="112">
        <f>IFERROR(((EX447*30/AR447)*100)/30,0)</f>
        <v/>
      </c>
      <c r="FD447" s="112">
        <f>IFERROR(EY447/G447*100%,0)</f>
        <v/>
      </c>
      <c r="FE447" s="112">
        <f>IFERROR(FD447/FC447*100%,0)</f>
        <v/>
      </c>
      <c r="FF447" s="110">
        <f>IFERROR(AR447/30*AY447,0)</f>
        <v/>
      </c>
    </row>
    <row r="448" ht="13" customHeight="1">
      <c r="A448" s="59" t="n"/>
      <c r="B448" s="60" t="n"/>
      <c r="C448" s="60" t="n"/>
      <c r="D448" s="60">
        <f t="array" ref="D448">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MATCH($E448,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48" s="60">
        <f t="array" ref="E448">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MATCH($F448,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48" s="60" t="inlineStr"/>
      <c r="G448" s="60" t="n"/>
      <c r="H448" s="60">
        <f t="array" ref="H448">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MATCH($I448,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48" s="60" t="n"/>
      <c r="J448" s="60" t="n"/>
      <c r="K448" s="60" t="n"/>
      <c r="L448" s="60" t="n"/>
      <c r="M448" s="60" t="n"/>
      <c r="N448" s="60" t="n"/>
      <c r="O448" s="60" t="n"/>
      <c r="P448" s="60">
        <f t="array" ref="P448">
_xlfn.IFS(
ISNUMBER(MATCH($Q448,{"шелфбаннер","разделитель","монетница","чековая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ISNUMBER(MATCH($Q448,{"LED/LCD","видеокулер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ISNUMBER(MATCH($Q448,{"автомобиль","машина","выставочное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ISNUMBER(MATCH($Q448,{"билборд","лифтовая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ISNUMBER(MATCH($Q448,{"навигация","подвесной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ISNUMBER(MATCH($Q448,{"движущаяся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ISNUMBER(MATCH($Q448,{"каталог","журнал"},)),
"Пресса",
$Q448="","")</f>
        <v/>
      </c>
      <c r="Q448" s="60" t="n"/>
      <c r="R448" s="60">
        <f t="array" ref="R448">
IFERROR(
_xlfn.IFS(
OR(ISNUMBER(MATCH($Q448,{"экспозиция","макет","стенд","автостенд","авто стенд","выставочное пространство","выставочные стенды","модульные выставочные стенды","3Д конструкция","3D конструкция"},)),P448="Экспонирование"),
"нестандартный",
ISNUMBER(MATCH($Q448,{"скроллер","призматрон"},)),
"динамический",
$P448="Видео",
"цифровой",
OR($P448="Пресса",$P448="Щит",$P448="POSm",$P448="Подвес",$P448="Брендирование/оклейка"),
"статический"),"")</f>
        <v/>
      </c>
      <c r="S448" s="59" t="n"/>
      <c r="T448" s="60" t="n"/>
      <c r="U448" s="60" t="n"/>
      <c r="V448" s="60">
        <f>
IF(P448="Видео",
"цифровой постер/ролик",
IF(ISNUMBER(MATCH(Q448,{"короб световой","короб световой | лайтбокс","короб световой | кристалайт","лайтбокс","лайт бокс","кристалайт","LB","lightbox"},)),
"бэклит",
IF(P448="Брендирование/оклейка",
"перфарированная пленка/самоклейка",
IF(P448="Экспонирование",
"под запрос",
IF(P448="Подвес",
"баннер/ткань",
"")))))</f>
        <v/>
      </c>
      <c r="W448" s="59" t="n"/>
      <c r="X448" s="59" t="n"/>
      <c r="Y448" s="59" t="n"/>
      <c r="Z448" s="61" t="n"/>
      <c r="AA448" s="61" t="n"/>
      <c r="AB448" s="61">
        <f>IF(BL448&gt;0,Z448,0)</f>
        <v/>
      </c>
      <c r="AC448" s="59" t="n"/>
      <c r="AD448" s="59" t="n"/>
      <c r="AE448" s="59" t="n"/>
      <c r="AF448" s="59" t="n"/>
      <c r="AG448" s="59" t="n"/>
      <c r="AH448" s="59" t="n"/>
      <c r="AI448" s="59" t="n"/>
      <c r="AJ448" s="59" t="n"/>
      <c r="AK448" s="59" t="n"/>
      <c r="AL448" s="62">
        <f>IFERROR(IF(OR(R448="статический",R448="динамический",R448="нестандартный",R448="",R448=""),"-",IF(AND(AH448="-",AI448="-"),"-",AK448*3600/AH448*AI448)),"-")</f>
        <v/>
      </c>
      <c r="AM448" s="62">
        <f>IFERROR(IF(OR(R448="статический",R448="динамический",R448="",R448="", R448="BTL",R448="нестандартный"),"-",AG448*AI448*AL448/60),"-")</f>
        <v/>
      </c>
      <c r="AN448" s="63">
        <f>IFERROR(IF(AH448="","-",AG448*AI448/AH448),"-")</f>
        <v/>
      </c>
      <c r="AO448" s="59">
        <f>IFERROR(IF(OR($R448="статический",$R448="динамический",$R448="",$R448="",$R448="BTL",$R448="нестандартный"),"-",$AL448*$AY448),"-")</f>
        <v/>
      </c>
      <c r="AP448" s="62">
        <f>IFERROR(IF(OR($R448="статический",$R448="динамический",$R448="",$R448="",$R448="BTL",$R448="нестандартный"),"-",$AM448*AY448),"-")</f>
        <v/>
      </c>
      <c r="AQ448" s="64" t="n"/>
      <c r="AR448" s="61" t="n"/>
      <c r="AS448" s="61" t="n"/>
      <c r="AT448" s="61" t="n"/>
      <c r="AU448" s="65" t="n"/>
      <c r="AV448" s="124">
        <f>IFERROR(DR448/AT448*1000,"n/a")</f>
        <v/>
      </c>
      <c r="AW448" s="67" t="n"/>
      <c r="AX448" s="67" t="n"/>
      <c r="AY448" s="43">
        <f>IFERROR(IF(OR($AW448="",$AX448=""),"",_xlfn.DAYS($AX448+1,$AW448)),"")</f>
        <v/>
      </c>
      <c r="AZ448" s="68">
        <f t="array" ref="AZ448">
_xlfn.LET(_xlpm.COEFF,
IF($AW448+$AX448=0,0,IF(MAX(MIN($AX448,EOMONTH(AZ$15,0))-MAX($AW448,AZ$15)+1,)&gt;0,1,0)),
_xlfn.IFS(
$ES448="LisChannel",
_xlpm.COEFF*
INDEX({1;1;1.2;1.2;1;1;1;1;1.2;1.2;1.2;1.2},
MATCH(MONTH(AZ$15),
{1,2,3,4,5,6,7,8,9,10,11,12})),
CONCATENATE($ES448," ",$L448)="RussOutdoor метро",
_xlpm.COEFF*
INDEX({0.8;0.9;1.1;1.1;1;1;1;1;1.1;1.1;1.1;1.1},
MATCH(MONTH(AZ$15),
{1,2,3,4,5,6,7,8,9,10,11,12})),
$ES448&lt;&gt;"LisChannel",
_xlpm.COEFF,
$ES448&lt;&gt;"RussOutdoor",
_xlpm.COEFF))</f>
        <v/>
      </c>
      <c r="BA448" s="68">
        <f t="array" ref="BA448">
_xlfn.LET(_xlpm.COEFF,
IF($AW448+$AX448=0,0,IF(MAX(MIN($AX448,EOMONTH(BA$15,0))-MAX($AW448,BA$15)+1,)&gt;0,1,0)),
_xlfn.IFS(
$ES448="LisChannel",
_xlpm.COEFF*
INDEX({1;1;1.2;1.2;1;1;1;1;1.2;1.2;1.2;1.2},
MATCH(MONTH(BA$15),
{1,2,3,4,5,6,7,8,9,10,11,12})),
CONCATENATE($ES448," ",$L448)="RussOutdoor метро",
_xlpm.COEFF*
INDEX({0.8;0.9;1.1;1.1;1;1;1;1;1.1;1.1;1.1;1.1},
MATCH(MONTH(BA$15),
{1,2,3,4,5,6,7,8,9,10,11,12})),
$ES448&lt;&gt;"LisChannel",
_xlpm.COEFF,
$ES448&lt;&gt;"RussOutdoor",
_xlpm.COEFF))</f>
        <v/>
      </c>
      <c r="BB448" s="68">
        <f t="array" ref="BB448">
_xlfn.LET(_xlpm.COEFF,
IF($AW448+$AX448=0,0,IF(MAX(MIN($AX448,EOMONTH(BB$15,0))-MAX($AW448,BB$15)+1,)&gt;0,1,0)),
_xlfn.IFS(
$ES448="LisChannel",
_xlpm.COEFF*
INDEX({1;1;1.2;1.2;1;1;1;1;1.2;1.2;1.2;1.2},
MATCH(MONTH(BB$15),
{1,2,3,4,5,6,7,8,9,10,11,12})),
CONCATENATE($ES448," ",$L448)="RussOutdoor метро",
_xlpm.COEFF*
INDEX({0.8;0.9;1.1;1.1;1;1;1;1;1.1;1.1;1.1;1.1},
MATCH(MONTH(BB$15),
{1,2,3,4,5,6,7,8,9,10,11,12})),
$ES448&lt;&gt;"LisChannel",
_xlpm.COEFF,
$ES448&lt;&gt;"RussOutdoor",
_xlpm.COEFF))</f>
        <v/>
      </c>
      <c r="BC448" s="68">
        <f t="array" ref="BC448">
_xlfn.LET(_xlpm.COEFF,
IF($AW448+$AX448=0,0,IF(MAX(MIN($AX448,EOMONTH(BC$15,0))-MAX($AW448,BC$15)+1,)&gt;0,1,0)),
_xlfn.IFS(
$ES448="LisChannel",
_xlpm.COEFF*
INDEX({1;1;1.2;1.2;1;1;1;1;1.2;1.2;1.2;1.2},
MATCH(MONTH(BC$15),
{1,2,3,4,5,6,7,8,9,10,11,12})),
CONCATENATE($ES448," ",$L448)="RussOutdoor метро",
_xlpm.COEFF*
INDEX({0.8;0.9;1.1;1.1;1;1;1;1;1.1;1.1;1.1;1.1},
MATCH(MONTH(BC$15),
{1,2,3,4,5,6,7,8,9,10,11,12})),
$ES448&lt;&gt;"LisChannel",
_xlpm.COEFF,
$ES448&lt;&gt;"RussOutdoor",
_xlpm.COEFF))</f>
        <v/>
      </c>
      <c r="BD448" s="68">
        <f t="array" ref="BD448">
_xlfn.LET(_xlpm.COEFF,
IF($AW448+$AX448=0,0,IF(MAX(MIN($AX448,EOMONTH(BD$15,0))-MAX($AW448,BD$15)+1,)&gt;0,1,0)),
_xlfn.IFS(
$ES448="LisChannel",
_xlpm.COEFF*
INDEX({1;1;1.2;1.2;1;1;1;1;1.2;1.2;1.2;1.2},
MATCH(MONTH(BD$15),
{1,2,3,4,5,6,7,8,9,10,11,12})),
CONCATENATE($ES448," ",$L448)="RussOutdoor метро",
_xlpm.COEFF*
INDEX({0.8;0.9;1.1;1.1;1;1;1;1;1.1;1.1;1.1;1.1},
MATCH(MONTH(BD$15),
{1,2,3,4,5,6,7,8,9,10,11,12})),
$ES448&lt;&gt;"LisChannel",
_xlpm.COEFF,
$ES448&lt;&gt;"RussOutdoor",
_xlpm.COEFF))</f>
        <v/>
      </c>
      <c r="BE448" s="68">
        <f t="array" ref="BE448">
_xlfn.LET(_xlpm.COEFF,
IF($AW448+$AX448=0,0,IF(MAX(MIN($AX448,EOMONTH(BE$15,0))-MAX($AW448,BE$15)+1,)&gt;0,1,0)),
_xlfn.IFS(
$ES448="LisChannel",
_xlpm.COEFF*
INDEX({1;1;1.2;1.2;1;1;1;1;1.2;1.2;1.2;1.2},
MATCH(MONTH(BE$15),
{1,2,3,4,5,6,7,8,9,10,11,12})),
CONCATENATE($ES448," ",$L448)="RussOutdoor метро",
_xlpm.COEFF*
INDEX({0.8;0.9;1.1;1.1;1;1;1;1;1.1;1.1;1.1;1.1},
MATCH(MONTH(BE$15),
{1,2,3,4,5,6,7,8,9,10,11,12})),
$ES448&lt;&gt;"LisChannel",
_xlpm.COEFF,
$ES448&lt;&gt;"RussOutdoor",
_xlpm.COEFF))</f>
        <v/>
      </c>
      <c r="BF448" s="68">
        <f t="array" ref="BF448">
_xlfn.LET(_xlpm.COEFF,
IF($AW448+$AX448=0,0,IF(MAX(MIN($AX448,EOMONTH(BF$15,0))-MAX($AW448,BF$15)+1,)&gt;0,1,0)),
_xlfn.IFS(
$ES448="LisChannel",
_xlpm.COEFF*
INDEX({1;1;1.2;1.2;1;1;1;1;1.2;1.2;1.2;1.2},
MATCH(MONTH(BF$15),
{1,2,3,4,5,6,7,8,9,10,11,12})),
CONCATENATE($ES448," ",$L448)="RussOutdoor метро",
_xlpm.COEFF*
INDEX({0.8;0.9;1.1;1.1;1;1;1;1;1.1;1.1;1.1;1.1},
MATCH(MONTH(BF$15),
{1,2,3,4,5,6,7,8,9,10,11,12})),
$ES448&lt;&gt;"LisChannel",
_xlpm.COEFF,
$ES448&lt;&gt;"RussOutdoor",
_xlpm.COEFF))</f>
        <v/>
      </c>
      <c r="BG448" s="68">
        <f t="array" ref="BG448">
_xlfn.LET(_xlpm.COEFF,
IF($AW448+$AX448=0,0,IF(MAX(MIN($AX448,EOMONTH(BG$15,0))-MAX($AW448,BG$15)+1,)&gt;0,1,0)),
_xlfn.IFS(
$ES448="LisChannel",
_xlpm.COEFF*
INDEX({1;1;1.2;1.2;1;1;1;1;1.2;1.2;1.2;1.2},
MATCH(MONTH(BG$15),
{1,2,3,4,5,6,7,8,9,10,11,12})),
CONCATENATE($ES448," ",$L448)="RussOutdoor метро",
_xlpm.COEFF*
INDEX({0.8;0.9;1.1;1.1;1;1;1;1;1.1;1.1;1.1;1.1},
MATCH(MONTH(BG$15),
{1,2,3,4,5,6,7,8,9,10,11,12})),
$ES448&lt;&gt;"LisChannel",
_xlpm.COEFF,
$ES448&lt;&gt;"RussOutdoor",
_xlpm.COEFF))</f>
        <v/>
      </c>
      <c r="BH448" s="68">
        <f t="array" ref="BH448">
_xlfn.LET(_xlpm.COEFF,
IF($AW448+$AX448=0,0,IF(MAX(MIN($AX448,EOMONTH(BH$15,0))-MAX($AW448,BH$15)+1,)&gt;0,1,0)),
_xlfn.IFS(
$ES448="LisChannel",
_xlpm.COEFF*
INDEX({1;1;1.2;1.2;1;1;1;1;1.2;1.2;1.2;1.2},
MATCH(MONTH(BH$15),
{1,2,3,4,5,6,7,8,9,10,11,12})),
CONCATENATE($ES448," ",$L448)="RussOutdoor метро",
_xlpm.COEFF*
INDEX({0.8;0.9;1.1;1.1;1;1;1;1;1.1;1.1;1.1;1.1},
MATCH(MONTH(BH$15),
{1,2,3,4,5,6,7,8,9,10,11,12})),
$ES448&lt;&gt;"LisChannel",
_xlpm.COEFF,
$ES448&lt;&gt;"RussOutdoor",
_xlpm.COEFF))</f>
        <v/>
      </c>
      <c r="BI448" s="68">
        <f t="array" ref="BI448">
_xlfn.LET(_xlpm.COEFF,
IF($AW448+$AX448=0,0,IF(MAX(MIN($AX448,EOMONTH(BI$15,0))-MAX($AW448,BI$15)+1,)&gt;0,1,0)),
_xlfn.IFS(
$ES448="LisChannel",
_xlpm.COEFF*
INDEX({1;1;1.2;1.2;1;1;1;1;1.2;1.2;1.2;1.2},
MATCH(MONTH(BI$15),
{1,2,3,4,5,6,7,8,9,10,11,12})),
CONCATENATE($ES448," ",$L448)="RussOutdoor метро",
_xlpm.COEFF*
INDEX({0.8;0.9;1.1;1.1;1;1;1;1;1.1;1.1;1.1;1.1},
MATCH(MONTH(BI$15),
{1,2,3,4,5,6,7,8,9,10,11,12})),
$ES448&lt;&gt;"LisChannel",
_xlpm.COEFF,
$ES448&lt;&gt;"RussOutdoor",
_xlpm.COEFF))</f>
        <v/>
      </c>
      <c r="BJ448" s="68">
        <f t="array" ref="BJ448">
_xlfn.LET(_xlpm.COEFF,
IF($AW448+$AX448=0,0,IF(MAX(MIN($AX448,EOMONTH(BJ$15,0))-MAX($AW448,BJ$15)+1,)&gt;0,1,0)),
_xlfn.IFS(
$ES448="LisChannel",
_xlpm.COEFF*
INDEX({1;1;1.2;1.2;1;1;1;1;1.2;1.2;1.2;1.2},
MATCH(MONTH(BJ$15),
{1,2,3,4,5,6,7,8,9,10,11,12})),
CONCATENATE($ES448," ",$L448)="RussOutdoor метро",
_xlpm.COEFF*
INDEX({0.8;0.9;1.1;1.1;1;1;1;1;1.1;1.1;1.1;1.1},
MATCH(MONTH(BJ$15),
{1,2,3,4,5,6,7,8,9,10,11,12})),
$ES448&lt;&gt;"LisChannel",
_xlpm.COEFF,
$ES448&lt;&gt;"RussOutdoor",
_xlpm.COEFF))</f>
        <v/>
      </c>
      <c r="BK448" s="68">
        <f t="array" ref="BK448">
_xlfn.LET(_xlpm.COEFF,
IF($AW448+$AX448=0,0,IF(MAX(MIN($AX448,EOMONTH(BK$15,0))-MAX($AW448,BK$15)+1,)&gt;0,1,0)),
_xlfn.IFS(
$ES448="LisChannel",
_xlpm.COEFF*
INDEX({1;1;1.2;1.2;1;1;1;1;1.2;1.2;1.2;1.2},
MATCH(MONTH(BK$15),
{1,2,3,4,5,6,7,8,9,10,11,12})),
CONCATENATE($ES448," ",$L448)="RussOutdoor метро",
_xlpm.COEFF*
INDEX({0.8;0.9;1.1;1.1;1;1;1;1;1.1;1.1;1.1;1.1},
MATCH(MONTH(BK$15),
{1,2,3,4,5,6,7,8,9,10,11,12})),
$ES448&lt;&gt;"LisChannel",
_xlpm.COEFF,
$ES448&lt;&gt;"RussOutdoor",
_xlpm.COEFF))</f>
        <v/>
      </c>
      <c r="BL448" s="62">
        <f>COUNTIFS($AZ448:$BK448,"&gt;0")</f>
        <v/>
      </c>
      <c r="BM448" s="65" t="n"/>
      <c r="BN448" s="125">
        <f>$DJ448</f>
        <v/>
      </c>
      <c r="BO448" s="63">
        <f>$DQ448</f>
        <v/>
      </c>
      <c r="BP448" s="125">
        <f>
IFERROR(
IF($BL448=0,0,
$BN448*(1-$BO448)),
0)</f>
        <v/>
      </c>
      <c r="BQ448" s="125">
        <f t="array" ref="BQ448">
IFERROR(
_xlfn.IFS(
$DH448="день_1",
$BP448*$BL448/($AX448-$AW448+1)*AZ448*(DAY(EOMONTH(AZ$15,0))),
$DH448="день_2",
$BP448/30*MAX(MIN($AX448,EOMONTH(AZ$15,0))-MAX($AW448,AZ$15)+1,),
$DH448="раб.день",
$BP448/30*(IFERROR(
_xlfn.LET(_xlpm.VD,
CHOOSE(
{1;2;3;4;5;6;7;8;9;10;11;12;13;14;15;16;17;18},
45658,45659,45660,45661,45662,45663,45664,45665,45711,45724,45778,45779,45785,45786,45820,45821,45965,46022),
_xlfn.LET(_xlpm.DD,
MAX(MIN($AX448,EOMONTH(AZ$15,0))-MAX($AW448,AZ$15),),
_xlfn.IFS(
AND(MONTH($AW448)=MONTH(AZ$15),MONTH($AX448)&lt;&gt;MONTH(AZ$15)),
NETWORKDAYS.INTL($AW448,$AW448+_xlpm.DD,1,_xlpm.VD),
AND(MONTH($AW448)&lt;&gt;MONTH(AZ$15),MONTH($AX448)=MONTH(AZ$15)),
NETWORKDAYS.INTL(($AX448)-_xlpm.DD,$AX448,1,_xlpm.VD),
AND(MONTH($AW448)&lt;MONTH(AZ$15),MONTH($AX448)&gt;MONTH(AZ$15)),
NETWORKDAYS.INTL((EOMONTH(AZ$15-1,1))-_xlpm.DD,EOMONTH(AZ$15-1,1),1,_xlpm.VD),
AND(MONTH($AW448)=MONTH(AZ$15),MONTH($AX448)=MONTH(AZ$15)),
NETWORKDAYS.INTL($AW448,$AX448,1,_xlpm.VD)))),0)),
$DH448="месяц",
$BP448*AZ448,
$DH448="неделя",
$BP448*AZ448/7*(ROUNDUP((DAY(EOMONTH(AZ$15,0)))/4,0))),
0)</f>
        <v/>
      </c>
      <c r="BR448" s="125">
        <f t="array" ref="BR448">
IFERROR(
_xlfn.IFS(
$DH448="день_1",
$BP448*$BL448/($AX448-$AW448+1)*BA448*(DAY(EOMONTH(BA$15,0))),
$DH448="день_2",
$BP448/30*MAX(MIN($AX448,EOMONTH(BA$15,0))-MAX($AW448,BA$15)+1,),
$DH448="раб.день",
$BP448/30*(IFERROR(
_xlfn.LET(_xlpm.VD,
CHOOSE(
{1;2;3;4;5;6;7;8;9;10;11;12;13;14;15;16;17;18},
45658,45659,45660,45661,45662,45663,45664,45665,45711,45724,45778,45779,45785,45786,45820,45821,45965,46022),
_xlfn.LET(_xlpm.DD,
MAX(MIN($AX448,EOMONTH(BA$15,0))-MAX($AW448,BA$15),),
_xlfn.IFS(
AND(MONTH($AW448)=MONTH(BA$15),MONTH($AX448)&lt;&gt;MONTH(BA$15)),
NETWORKDAYS.INTL($AW448,$AW448+_xlpm.DD,1,_xlpm.VD),
AND(MONTH($AW448)&lt;&gt;MONTH(BA$15),MONTH($AX448)=MONTH(BA$15)),
NETWORKDAYS.INTL(($AX448)-_xlpm.DD,$AX448,1,_xlpm.VD),
AND(MONTH($AW448)&lt;MONTH(BA$15),MONTH($AX448)&gt;MONTH(BA$15)),
NETWORKDAYS.INTL((EOMONTH(BA$15-1,1))-_xlpm.DD,EOMONTH(BA$15-1,1),1,_xlpm.VD),
AND(MONTH($AW448)=MONTH(BA$15),MONTH($AX448)=MONTH(BA$15)),
NETWORKDAYS.INTL($AW448,$AX448,1,_xlpm.VD)))),0)),
$DH448="месяц",
$BP448*BA448,
$DH448="неделя",
$BP448*BA448/7*(ROUNDUP((DAY(EOMONTH(BA$15,0)))/4,0))),
0)</f>
        <v/>
      </c>
      <c r="BS448" s="125">
        <f t="array" ref="BS448">
IFERROR(
_xlfn.IFS(
$DH448="день_1",
$BP448*$BL448/($AX448-$AW448+1)*BB448*(DAY(EOMONTH(BB$15,0))),
$DH448="день_2",
$BP448/30*MAX(MIN($AX448,EOMONTH(BB$15,0))-MAX($AW448,BB$15)+1,),
$DH448="раб.день",
$BP448/30*(IFERROR(
_xlfn.LET(_xlpm.VD,
CHOOSE(
{1;2;3;4;5;6;7;8;9;10;11;12;13;14;15;16;17;18},
45658,45659,45660,45661,45662,45663,45664,45665,45711,45724,45778,45779,45785,45786,45820,45821,45965,46022),
_xlfn.LET(_xlpm.DD,
MAX(MIN($AX448,EOMONTH(BB$15,0))-MAX($AW448,BB$15),),
_xlfn.IFS(
AND(MONTH($AW448)=MONTH(BB$15),MONTH($AX448)&lt;&gt;MONTH(BB$15)),
NETWORKDAYS.INTL($AW448,$AW448+_xlpm.DD,1,_xlpm.VD),
AND(MONTH($AW448)&lt;&gt;MONTH(BB$15),MONTH($AX448)=MONTH(BB$15)),
NETWORKDAYS.INTL(($AX448)-_xlpm.DD,$AX448,1,_xlpm.VD),
AND(MONTH($AW448)&lt;MONTH(BB$15),MONTH($AX448)&gt;MONTH(BB$15)),
NETWORKDAYS.INTL((EOMONTH(BB$15-1,1))-_xlpm.DD,EOMONTH(BB$15-1,1),1,_xlpm.VD),
AND(MONTH($AW448)=MONTH(BB$15),MONTH($AX448)=MONTH(BB$15)),
NETWORKDAYS.INTL($AW448,$AX448,1,_xlpm.VD)))),0)),
$DH448="месяц",
$BP448*BB448,
$DH448="неделя",
$BP448*BB448/7*(ROUNDUP((DAY(EOMONTH(BB$15,0)))/4,0))),
0)</f>
        <v/>
      </c>
      <c r="BT448" s="125">
        <f t="array" ref="BT448">
IFERROR(
_xlfn.IFS(
$DH448="день_1",
$BP448*$BL448/($AX448-$AW448+1)*BC448*(DAY(EOMONTH(BC$15,0))),
$DH448="день_2",
$BP448/30*MAX(MIN($AX448,EOMONTH(BC$15,0))-MAX($AW448,BC$15)+1,),
$DH448="раб.день",
$BP448/30*(IFERROR(
_xlfn.LET(_xlpm.VD,
CHOOSE(
{1;2;3;4;5;6;7;8;9;10;11;12;13;14;15;16;17;18},
45658,45659,45660,45661,45662,45663,45664,45665,45711,45724,45778,45779,45785,45786,45820,45821,45965,46022),
_xlfn.LET(_xlpm.DD,
MAX(MIN($AX448,EOMONTH(BC$15,0))-MAX($AW448,BC$15),),
_xlfn.IFS(
AND(MONTH($AW448)=MONTH(BC$15),MONTH($AX448)&lt;&gt;MONTH(BC$15)),
NETWORKDAYS.INTL($AW448,$AW448+_xlpm.DD,1,_xlpm.VD),
AND(MONTH($AW448)&lt;&gt;MONTH(BC$15),MONTH($AX448)=MONTH(BC$15)),
NETWORKDAYS.INTL(($AX448)-_xlpm.DD,$AX448,1,_xlpm.VD),
AND(MONTH($AW448)&lt;MONTH(BC$15),MONTH($AX448)&gt;MONTH(BC$15)),
NETWORKDAYS.INTL((EOMONTH(BC$15-1,1))-_xlpm.DD,EOMONTH(BC$15-1,1),1,_xlpm.VD),
AND(MONTH($AW448)=MONTH(BC$15),MONTH($AX448)=MONTH(BC$15)),
NETWORKDAYS.INTL($AW448,$AX448,1,_xlpm.VD)))),0)),
$DH448="месяц",
$BP448*BC448,
$DH448="неделя",
$BP448*BC448/7*(ROUNDUP((DAY(EOMONTH(BC$15,0)))/4,0))),
0)</f>
        <v/>
      </c>
      <c r="BU448" s="125">
        <f t="array" ref="BU448">
IFERROR(
_xlfn.IFS(
$DH448="день_1",
$BP448*$BL448/($AX448-$AW448+1)*BD448*(DAY(EOMONTH(BD$15,0))),
$DH448="день_2",
$BP448/30*MAX(MIN($AX448,EOMONTH(BD$15,0))-MAX($AW448,BD$15)+1,),
$DH448="раб.день",
$BP448/30*(IFERROR(
_xlfn.LET(_xlpm.VD,
CHOOSE(
{1;2;3;4;5;6;7;8;9;10;11;12;13;14;15;16;17;18},
45658,45659,45660,45661,45662,45663,45664,45665,45711,45724,45778,45779,45785,45786,45820,45821,45965,46022),
_xlfn.LET(_xlpm.DD,
MAX(MIN($AX448,EOMONTH(BD$15,0))-MAX($AW448,BD$15),),
_xlfn.IFS(
AND(MONTH($AW448)=MONTH(BD$15),MONTH($AX448)&lt;&gt;MONTH(BD$15)),
NETWORKDAYS.INTL($AW448,$AW448+_xlpm.DD,1,_xlpm.VD),
AND(MONTH($AW448)&lt;&gt;MONTH(BD$15),MONTH($AX448)=MONTH(BD$15)),
NETWORKDAYS.INTL(($AX448)-_xlpm.DD,$AX448,1,_xlpm.VD),
AND(MONTH($AW448)&lt;MONTH(BD$15),MONTH($AX448)&gt;MONTH(BD$15)),
NETWORKDAYS.INTL((EOMONTH(BD$15-1,1))-_xlpm.DD,EOMONTH(BD$15-1,1),1,_xlpm.VD),
AND(MONTH($AW448)=MONTH(BD$15),MONTH($AX448)=MONTH(BD$15)),
NETWORKDAYS.INTL($AW448,$AX448,1,_xlpm.VD)))),0)),
$DH448="месяц",
$BP448*BD448,
$DH448="неделя",
$BP448*BD448/7*(ROUNDUP((DAY(EOMONTH(BD$15,0)))/4,0))),
0)</f>
        <v/>
      </c>
      <c r="BV448" s="125">
        <f t="array" ref="BV448">
IFERROR(
_xlfn.IFS(
$DH448="день_1",
$BP448*$BL448/($AX448-$AW448+1)*BE448*(DAY(EOMONTH(BE$15,0))),
$DH448="день_2",
$BP448/30*MAX(MIN($AX448,EOMONTH(BE$15,0))-MAX($AW448,BE$15)+1,),
$DH448="раб.день",
$BP448/30*(IFERROR(
_xlfn.LET(_xlpm.VD,
CHOOSE(
{1;2;3;4;5;6;7;8;9;10;11;12;13;14;15;16;17;18},
45658,45659,45660,45661,45662,45663,45664,45665,45711,45724,45778,45779,45785,45786,45820,45821,45965,46022),
_xlfn.LET(_xlpm.DD,
MAX(MIN($AX448,EOMONTH(BE$15,0))-MAX($AW448,BE$15),),
_xlfn.IFS(
AND(MONTH($AW448)=MONTH(BE$15),MONTH($AX448)&lt;&gt;MONTH(BE$15)),
NETWORKDAYS.INTL($AW448,$AW448+_xlpm.DD,1,_xlpm.VD),
AND(MONTH($AW448)&lt;&gt;MONTH(BE$15),MONTH($AX448)=MONTH(BE$15)),
NETWORKDAYS.INTL(($AX448)-_xlpm.DD,$AX448,1,_xlpm.VD),
AND(MONTH($AW448)&lt;MONTH(BE$15),MONTH($AX448)&gt;MONTH(BE$15)),
NETWORKDAYS.INTL((EOMONTH(BE$15-1,1))-_xlpm.DD,EOMONTH(BE$15-1,1),1,_xlpm.VD),
AND(MONTH($AW448)=MONTH(BE$15),MONTH($AX448)=MONTH(BE$15)),
NETWORKDAYS.INTL($AW448,$AX448,1,_xlpm.VD)))),0)),
$DH448="месяц",
$BP448*BE448,
$DH448="неделя",
$BP448*BE448/7*(ROUNDUP((DAY(EOMONTH(BE$15,0)))/4,0))),
0)</f>
        <v/>
      </c>
      <c r="BW448" s="125">
        <f t="array" ref="BW448">
IFERROR(
_xlfn.IFS(
$DH448="день_1",
$BP448*$BL448/($AX448-$AW448+1)*BF448*(DAY(EOMONTH(BF$15,0))),
$DH448="день_2",
$BP448/30*MAX(MIN($AX448,EOMONTH(BF$15,0))-MAX($AW448,BF$15)+1,),
$DH448="раб.день",
$BP448/30*(IFERROR(
_xlfn.LET(_xlpm.VD,
CHOOSE(
{1;2;3;4;5;6;7;8;9;10;11;12;13;14;15;16;17;18},
45658,45659,45660,45661,45662,45663,45664,45665,45711,45724,45778,45779,45785,45786,45820,45821,45965,46022),
_xlfn.LET(_xlpm.DD,
MAX(MIN($AX448,EOMONTH(BF$15,0))-MAX($AW448,BF$15),),
_xlfn.IFS(
AND(MONTH($AW448)=MONTH(BF$15),MONTH($AX448)&lt;&gt;MONTH(BF$15)),
NETWORKDAYS.INTL($AW448,$AW448+_xlpm.DD,1,_xlpm.VD),
AND(MONTH($AW448)&lt;&gt;MONTH(BF$15),MONTH($AX448)=MONTH(BF$15)),
NETWORKDAYS.INTL(($AX448)-_xlpm.DD,$AX448,1,_xlpm.VD),
AND(MONTH($AW448)&lt;MONTH(BF$15),MONTH($AX448)&gt;MONTH(BF$15)),
NETWORKDAYS.INTL((EOMONTH(BF$15-1,1))-_xlpm.DD,EOMONTH(BF$15-1,1),1,_xlpm.VD),
AND(MONTH($AW448)=MONTH(BF$15),MONTH($AX448)=MONTH(BF$15)),
NETWORKDAYS.INTL($AW448,$AX448,1,_xlpm.VD)))),0)),
$DH448="месяц",
$BP448*BF448,
$DH448="неделя",
$BP448*BF448/7*(ROUNDUP((DAY(EOMONTH(BF$15,0)))/4,0))),
0)</f>
        <v/>
      </c>
      <c r="BX448" s="125">
        <f t="array" ref="BX448">
IFERROR(
_xlfn.IFS(
$DH448="день_1",
$BP448*$BL448/($AX448-$AW448+1)*BG448*(DAY(EOMONTH(BG$15,0))),
$DH448="день_2",
$BP448/30*MAX(MIN($AX448,EOMONTH(BG$15,0))-MAX($AW448,BG$15)+1,),
$DH448="раб.день",
$BP448/30*(IFERROR(
_xlfn.LET(_xlpm.VD,
CHOOSE(
{1;2;3;4;5;6;7;8;9;10;11;12;13;14;15;16;17;18},
45658,45659,45660,45661,45662,45663,45664,45665,45711,45724,45778,45779,45785,45786,45820,45821,45965,46022),
_xlfn.LET(_xlpm.DD,
MAX(MIN($AX448,EOMONTH(BG$15,0))-MAX($AW448,BG$15),),
_xlfn.IFS(
AND(MONTH($AW448)=MONTH(BG$15),MONTH($AX448)&lt;&gt;MONTH(BG$15)),
NETWORKDAYS.INTL($AW448,$AW448+_xlpm.DD,1,_xlpm.VD),
AND(MONTH($AW448)&lt;&gt;MONTH(BG$15),MONTH($AX448)=MONTH(BG$15)),
NETWORKDAYS.INTL(($AX448)-_xlpm.DD,$AX448,1,_xlpm.VD),
AND(MONTH($AW448)&lt;MONTH(BG$15),MONTH($AX448)&gt;MONTH(BG$15)),
NETWORKDAYS.INTL((EOMONTH(BG$15-1,1))-_xlpm.DD,EOMONTH(BG$15-1,1),1,_xlpm.VD),
AND(MONTH($AW448)=MONTH(BG$15),MONTH($AX448)=MONTH(BG$15)),
NETWORKDAYS.INTL($AW448,$AX448,1,_xlpm.VD)))),0)),
$DH448="месяц",
$BP448*BG448,
$DH448="неделя",
$BP448*BG448/7*(ROUNDUP((DAY(EOMONTH(BG$15,0)))/4,0))),
0)</f>
        <v/>
      </c>
      <c r="BY448" s="125">
        <f t="array" ref="BY448">
IFERROR(
_xlfn.IFS(
$DH448="день_1",
$BP448*$BL448/($AX448-$AW448+1)*BH448*(DAY(EOMONTH(BH$15,0))),
$DH448="день_2",
$BP448/30*MAX(MIN($AX448,EOMONTH(BH$15,0))-MAX($AW448,BH$15)+1,),
$DH448="раб.день",
$BP448/30*(IFERROR(
_xlfn.LET(_xlpm.VD,
CHOOSE(
{1;2;3;4;5;6;7;8;9;10;11;12;13;14;15;16;17;18},
45658,45659,45660,45661,45662,45663,45664,45665,45711,45724,45778,45779,45785,45786,45820,45821,45965,46022),
_xlfn.LET(_xlpm.DD,
MAX(MIN($AX448,EOMONTH(BH$15,0))-MAX($AW448,BH$15),),
_xlfn.IFS(
AND(MONTH($AW448)=MONTH(BH$15),MONTH($AX448)&lt;&gt;MONTH(BH$15)),
NETWORKDAYS.INTL($AW448,$AW448+_xlpm.DD,1,_xlpm.VD),
AND(MONTH($AW448)&lt;&gt;MONTH(BH$15),MONTH($AX448)=MONTH(BH$15)),
NETWORKDAYS.INTL(($AX448)-_xlpm.DD,$AX448,1,_xlpm.VD),
AND(MONTH($AW448)&lt;MONTH(BH$15),MONTH($AX448)&gt;MONTH(BH$15)),
NETWORKDAYS.INTL((EOMONTH(BH$15-1,1))-_xlpm.DD,EOMONTH(BH$15-1,1),1,_xlpm.VD),
AND(MONTH($AW448)=MONTH(BH$15),MONTH($AX448)=MONTH(BH$15)),
NETWORKDAYS.INTL($AW448,$AX448,1,_xlpm.VD)))),0)),
$DH448="месяц",
$BP448*BH448,
$DH448="неделя",
$BP448*BH448/7*(ROUNDUP((DAY(EOMONTH(BH$15,0)))/4,0))),
0)</f>
        <v/>
      </c>
      <c r="BZ448" s="125">
        <f t="array" ref="BZ448">
IFERROR(
_xlfn.IFS(
$DH448="день_1",
$BP448*$BL448/($AX448-$AW448+1)*BI448*(DAY(EOMONTH(BI$15,0))),
$DH448="день_2",
$BP448/30*MAX(MIN($AX448,EOMONTH(BI$15,0))-MAX($AW448,BI$15)+1,),
$DH448="раб.день",
$BP448/30*(IFERROR(
_xlfn.LET(_xlpm.VD,
CHOOSE(
{1;2;3;4;5;6;7;8;9;10;11;12;13;14;15;16;17;18},
45658,45659,45660,45661,45662,45663,45664,45665,45711,45724,45778,45779,45785,45786,45820,45821,45965,46022),
_xlfn.LET(_xlpm.DD,
MAX(MIN($AX448,EOMONTH(BI$15,0))-MAX($AW448,BI$15),),
_xlfn.IFS(
AND(MONTH($AW448)=MONTH(BI$15),MONTH($AX448)&lt;&gt;MONTH(BI$15)),
NETWORKDAYS.INTL($AW448,$AW448+_xlpm.DD,1,_xlpm.VD),
AND(MONTH($AW448)&lt;&gt;MONTH(BI$15),MONTH($AX448)=MONTH(BI$15)),
NETWORKDAYS.INTL(($AX448)-_xlpm.DD,$AX448,1,_xlpm.VD),
AND(MONTH($AW448)&lt;MONTH(BI$15),MONTH($AX448)&gt;MONTH(BI$15)),
NETWORKDAYS.INTL((EOMONTH(BI$15-1,1))-_xlpm.DD,EOMONTH(BI$15-1,1),1,_xlpm.VD),
AND(MONTH($AW448)=MONTH(BI$15),MONTH($AX448)=MONTH(BI$15)),
NETWORKDAYS.INTL($AW448,$AX448,1,_xlpm.VD)))),0)),
$DH448="месяц",
$BP448*BI448,
$DH448="неделя",
$BP448*BI448/7*(ROUNDUP((DAY(EOMONTH(BI$15,0)))/4,0))),
0)</f>
        <v/>
      </c>
      <c r="CA448" s="125">
        <f t="array" ref="CA448">
IFERROR(
_xlfn.IFS(
$DH448="день_1",
$BP448*$BL448/($AX448-$AW448+1)*BJ448*(DAY(EOMONTH(BJ$15,0))),
$DH448="день_2",
$BP448/30*MAX(MIN($AX448,EOMONTH(BJ$15,0))-MAX($AW448,BJ$15)+1,),
$DH448="раб.день",
$BP448/30*(IFERROR(
_xlfn.LET(_xlpm.VD,
CHOOSE(
{1;2;3;4;5;6;7;8;9;10;11;12;13;14;15;16;17;18},
45658,45659,45660,45661,45662,45663,45664,45665,45711,45724,45778,45779,45785,45786,45820,45821,45965,46022),
_xlfn.LET(_xlpm.DD,
MAX(MIN($AX448,EOMONTH(BJ$15,0))-MAX($AW448,BJ$15),),
_xlfn.IFS(
AND(MONTH($AW448)=MONTH(BJ$15),MONTH($AX448)&lt;&gt;MONTH(BJ$15)),
NETWORKDAYS.INTL($AW448,$AW448+_xlpm.DD,1,_xlpm.VD),
AND(MONTH($AW448)&lt;&gt;MONTH(BJ$15),MONTH($AX448)=MONTH(BJ$15)),
NETWORKDAYS.INTL(($AX448)-_xlpm.DD,$AX448,1,_xlpm.VD),
AND(MONTH($AW448)&lt;MONTH(BJ$15),MONTH($AX448)&gt;MONTH(BJ$15)),
NETWORKDAYS.INTL((EOMONTH(BJ$15-1,1))-_xlpm.DD,EOMONTH(BJ$15-1,1),1,_xlpm.VD),
AND(MONTH($AW448)=MONTH(BJ$15),MONTH($AX448)=MONTH(BJ$15)),
NETWORKDAYS.INTL($AW448,$AX448,1,_xlpm.VD)))),0)),
$DH448="месяц",
$BP448*BJ448,
$DH448="неделя",
$BP448*BJ448/7*(ROUNDUP((DAY(EOMONTH(BJ$15,0)))/4,0))),
0)</f>
        <v/>
      </c>
      <c r="CB448" s="125">
        <f t="array" ref="CB448">
IFERROR(
_xlfn.IFS(
$DH448="день_1",
$BP448*$BL448/($AX448-$AW448+1)*BK448*(DAY(EOMONTH(BK$15,0))),
$DH448="день_2",
$BP448/30*MAX(MIN($AX448,EOMONTH(BK$15,0))-MAX($AW448,BK$15)+1,),
$DH448="раб.день",
$BP448/30*(IFERROR(
_xlfn.LET(_xlpm.VD,
CHOOSE(
{1;2;3;4;5;6;7;8;9;10;11;12;13;14;15;16;17;18},
45658,45659,45660,45661,45662,45663,45664,45665,45711,45724,45778,45779,45785,45786,45820,45821,45965,46022),
_xlfn.LET(_xlpm.DD,
MAX(MIN($AX448,EOMONTH(BK$15,0))-MAX($AW448,BK$15),),
_xlfn.IFS(
AND(MONTH($AW448)=MONTH(BK$15),MONTH($AX448)&lt;&gt;MONTH(BK$15)),
NETWORKDAYS.INTL($AW448,$AW448+_xlpm.DD,1,_xlpm.VD),
AND(MONTH($AW448)&lt;&gt;MONTH(BK$15),MONTH($AX448)=MONTH(BK$15)),
NETWORKDAYS.INTL(($AX448)-_xlpm.DD,$AX448,1,_xlpm.VD),
AND(MONTH($AW448)&lt;MONTH(BK$15),MONTH($AX448)&gt;MONTH(BK$15)),
NETWORKDAYS.INTL((EOMONTH(BK$15-1,1))-_xlpm.DD,EOMONTH(BK$15-1,1),1,_xlpm.VD),
AND(MONTH($AW448)=MONTH(BK$15),MONTH($AX448)=MONTH(BK$15)),
NETWORKDAYS.INTL($AW448,$AX448,1,_xlpm.VD)))),0)),
$DH448="месяц",
$BP448*BK448,
$DH448="неделя",
$BP448*BK448/7*(ROUNDUP((DAY(EOMONTH(BK$15,0)))/4,0))),
0)</f>
        <v/>
      </c>
      <c r="CC448" s="125">
        <f>SUM($BQ448:$CB448)</f>
        <v/>
      </c>
      <c r="CD448" s="126">
        <f>SUM($EH448:$EH448)</f>
        <v/>
      </c>
      <c r="CE448" s="126">
        <f>$CD448*$AB448</f>
        <v/>
      </c>
      <c r="CF448" s="126">
        <f>SUM($EK448:$EK448)</f>
        <v/>
      </c>
      <c r="CG448" s="126">
        <f>$CF448*$AB448</f>
        <v/>
      </c>
      <c r="CH448" s="126">
        <f>SUM($CC448,$CE448,$CG448)</f>
        <v/>
      </c>
      <c r="CI448" s="126">
        <f>$CH448*(1+$CM448)</f>
        <v/>
      </c>
      <c r="CJ448" s="127" t="n">
        <v>0</v>
      </c>
      <c r="CK448" s="126">
        <f>SUM($CH448:$CH448)*(1+$CJ448)</f>
        <v/>
      </c>
      <c r="CL448" s="126">
        <f>SUM($CH448:$CH448)*(1+$CM448)</f>
        <v/>
      </c>
      <c r="CM448" s="59" t="inlineStr">
        <is>
          <t>20%</t>
        </is>
      </c>
      <c r="CN448" s="59" t="n"/>
      <c r="CO448" s="72" t="n"/>
      <c r="CP448" s="59" t="n"/>
      <c r="CQ448" s="73" t="n"/>
      <c r="CR448" s="73" t="n"/>
      <c r="CS448" s="73" t="n"/>
      <c r="CT448" s="72" t="n"/>
      <c r="CU448" s="79" t="inlineStr">
        <is>
          <t> </t>
        </is>
      </c>
      <c r="CV448" s="60" t="n"/>
      <c r="CW448" s="60" t="n"/>
      <c r="CX448" s="60" t="n"/>
      <c r="CY448" s="127">
        <f>IFERROR(($CC448-$EE448)/($EE448/(1-$DQ448)),0)</f>
        <v/>
      </c>
      <c r="CZ448" s="127">
        <f>IFERROR(1-$EI448/($CE448),0)</f>
        <v/>
      </c>
      <c r="DA448" s="127">
        <f>IFERROR(1-$EL448/($CG448),0)</f>
        <v/>
      </c>
      <c r="DB448" s="126">
        <f>ROUND(IFERROR(($CI448/(1+$CM448)-$EN448),0),2)</f>
        <v/>
      </c>
      <c r="DC448" s="128" t="n"/>
      <c r="DD448" s="125" t="n"/>
      <c r="DE448" s="75" t="n">
        <v>0</v>
      </c>
      <c r="DF448" s="128" t="n"/>
      <c r="DG448" s="125">
        <f>IF($DC448=0,0,$DD448*($DC448*100%-$DE448*$DF448))*SUM($AB448:$AB448)</f>
        <v/>
      </c>
      <c r="DH448" s="129" t="inlineStr">
        <is>
          <t>месяц</t>
        </is>
      </c>
      <c r="DI448" s="130">
        <f t="array" ref="DI448">IFERROR(
IF($ES448="LisChannel",
(ROUND(((INDEX({174.625;153.888888888889;130.972222222222},MATCH($AI448,{2;3;4}),0))*$AG448*$AI448),2)),0),0)</f>
        <v/>
      </c>
      <c r="DJ448" s="130">
        <f>
_xlfn.LET(_xlpm.X,
IFERROR(
IF($ES448="НовиковТВ",
(_xlfn.LET(_xlpm.NTV,
_xlfn.LET(_xlpm.MIN,350000,
IF(SUMIFS($DI:$DI,$ES:$ES,"НовиковТВ")&lt;=_xlpm.MIN,
(SUMIFS($DI:$DI,$ES:$ES,"НовиковТВ")/(COUNTIFS($ES:$ES,"НовиковТВ")))*_xlpm.MIN/SUMIFS($DI:$DI,$ES:$ES,"НовиковТВ"),
DI448)),
_xlpm.NTV+$DG448/(1-(1-(_xlpm.NTV)*(1-$DL448)*(1-$DM448)*(1-$DN448)*(1-$DO448)*(1-$DP448)/_xlpm.NTV))))/(1+$EP448),
$DI448+$DG448/(1-(1-($DI448)*(1-$DL448)*(1-$DM448)*(1-$DN448)*(1-$DO448)*(1-$DP448)/$DI448))),
0),
_xlpm.X*(1+$CM448)*(1+$CW448)-_xlpm.X*(1+$CM448)+_xlpm.X)</f>
        <v/>
      </c>
      <c r="DK448" s="125" t="inlineStr">
        <is>
          <t>послед.</t>
        </is>
      </c>
      <c r="DL448" s="63" t="n">
        <v>0</v>
      </c>
      <c r="DM448" s="63" t="n">
        <v>0</v>
      </c>
      <c r="DN448" s="63" t="n">
        <v>0</v>
      </c>
      <c r="DO448" s="63" t="n">
        <v>0</v>
      </c>
      <c r="DP448" s="63" t="n">
        <v>0</v>
      </c>
      <c r="DQ448" s="63">
        <f t="array" ref="DQ448">IFERROR(_xlfn.IFS(
$DK448="послед.",1-(1-$DL448)*(1-$DM448)*(1-$DN448)*(1-$DO448)*(1-$DP448),
$DK448="сумм.",$DL448+$DM448+$DN448+$DO448+$DP448),
0)</f>
        <v/>
      </c>
      <c r="DR448" s="125">
        <f t="array" ref="DR448">
IFERROR(
_xlfn.IFS(
$BL448=0,
0,
$BL448&gt;0,
_xlfn.IFS($DK448="послед.",
$DJ448*(1-$DL448)*(1-$DM448)*(1-$DN448)*(1-$DO448)*(1-$DP448),
$DK448="сумм.",
$DJ448*(1-($DL448+$DM448+$DN448+$DO448+$DP448)))),0)</f>
        <v/>
      </c>
      <c r="DS448" s="125">
        <f t="array" ref="DS448">
IFERROR(_xlfn.IFS(
$DH448="день_1",
$DR448*$BL448/($AX448-$AW448+1)*AZ448*(DAY(EOMONTH(AZ$15,0))),
$DH448="день_2",
$DR448/30*MAX(MIN($AX448,EOMONTH(AZ$15,0))-MAX($AW448,AZ$15)+1,),
$DH448="раб.день",
$DR448/30*(IFERROR(
_xlfn.LET(_xlpm.VD,
CHOOSE(
{1;2;3;4;5;6;7;8;9;10;11;12;13;14;15;16;17;18},
45658,45659,45660,45661,45662,45663,45664,45665,45711,45724,45778,45779,45785,45786,45820,45821,45965,46022),
_xlfn.LET(_xlpm.DD,
MAX(MIN($AX448,EOMONTH(AZ$15,0))-MAX($AW448,AZ$15),),
_xlfn.IFS(
AND(MONTH($AW448)=MONTH(AZ$15),MONTH($AX448)&lt;&gt;MONTH(AZ$15)),
NETWORKDAYS.INTL($AW448,$AW448+_xlpm.DD,1,_xlpm.VD),
AND(MONTH($AW448)&lt;&gt;MONTH(AZ$15),MONTH($AX448)=MONTH(AZ$15)),
NETWORKDAYS.INTL(($AX448)-_xlpm.DD,$AX448,1,_xlpm.VD),
AND(MONTH($AW448)&lt;MONTH(AZ$15),MONTH($AX448)&gt;MONTH(AZ$15)),
NETWORKDAYS.INTL((EOMONTH(AZ$15-1,1))-_xlpm.DD,EOMONTH(AZ$15-1,1),1,_xlpm.VD),
AND(MONTH($AW448)=MONTH(AZ$15),MONTH($AX448)=MONTH(AZ$15)),
NETWORKDAYS.INTL($AW448,$AX448,1,_xlpm.VD)))),0)),
$DH448="месяц",
$DR448*AZ448,
$DH448="неделя",
$DR448*AZ448/7*(ROUNDUP((DAY(EOMONTH(AZ$15,0)))/4,0))),
0)</f>
        <v/>
      </c>
      <c r="DT448" s="125">
        <f t="array" ref="DT448">
IFERROR(_xlfn.IFS(
$DH448="день_1",
$DR448*$BL448/($AX448-$AW448+1)*BA448*(DAY(EOMONTH(BA$15,0))),
$DH448="день_2",
$DR448/30*MAX(MIN($AX448,EOMONTH(BA$15,0))-MAX($AW448,BA$15)+1,),
$DH448="раб.день",
$DR448/30*(IFERROR(
_xlfn.LET(_xlpm.VD,
CHOOSE(
{1;2;3;4;5;6;7;8;9;10;11;12;13;14;15;16;17;18},
45658,45659,45660,45661,45662,45663,45664,45665,45711,45724,45778,45779,45785,45786,45820,45821,45965,46022),
_xlfn.LET(_xlpm.DD,
MAX(MIN($AX448,EOMONTH(BA$15,0))-MAX($AW448,BA$15),),
_xlfn.IFS(
AND(MONTH($AW448)=MONTH(BA$15),MONTH($AX448)&lt;&gt;MONTH(BA$15)),
NETWORKDAYS.INTL($AW448,$AW448+_xlpm.DD,1,_xlpm.VD),
AND(MONTH($AW448)&lt;&gt;MONTH(BA$15),MONTH($AX448)=MONTH(BA$15)),
NETWORKDAYS.INTL(($AX448)-_xlpm.DD,$AX448,1,_xlpm.VD),
AND(MONTH($AW448)&lt;MONTH(BA$15),MONTH($AX448)&gt;MONTH(BA$15)),
NETWORKDAYS.INTL((EOMONTH(BA$15-1,1))-_xlpm.DD,EOMONTH(BA$15-1,1),1,_xlpm.VD),
AND(MONTH($AW448)=MONTH(BA$15),MONTH($AX448)=MONTH(BA$15)),
NETWORKDAYS.INTL($AW448,$AX448,1,_xlpm.VD)))),0)),
$DH448="месяц",
$DR448*BA448,
$DH448="неделя",
$DR448*BA448/7*(ROUNDUP((DAY(EOMONTH(BA$15,0)))/4,0))),
0)</f>
        <v/>
      </c>
      <c r="DU448" s="125">
        <f t="array" ref="DU448">
IFERROR(_xlfn.IFS(
$DH448="день_1",
$DR448*$BL448/($AX448-$AW448+1)*BB448*(DAY(EOMONTH(BB$15,0))),
$DH448="день_2",
$DR448/30*MAX(MIN($AX448,EOMONTH(BB$15,0))-MAX($AW448,BB$15)+1,),
$DH448="раб.день",
$DR448/30*(IFERROR(
_xlfn.LET(_xlpm.VD,
CHOOSE(
{1;2;3;4;5;6;7;8;9;10;11;12;13;14;15;16;17;18},
45658,45659,45660,45661,45662,45663,45664,45665,45711,45724,45778,45779,45785,45786,45820,45821,45965,46022),
_xlfn.LET(_xlpm.DD,
MAX(MIN($AX448,EOMONTH(BB$15,0))-MAX($AW448,BB$15),),
_xlfn.IFS(
AND(MONTH($AW448)=MONTH(BB$15),MONTH($AX448)&lt;&gt;MONTH(BB$15)),
NETWORKDAYS.INTL($AW448,$AW448+_xlpm.DD,1,_xlpm.VD),
AND(MONTH($AW448)&lt;&gt;MONTH(BB$15),MONTH($AX448)=MONTH(BB$15)),
NETWORKDAYS.INTL(($AX448)-_xlpm.DD,$AX448,1,_xlpm.VD),
AND(MONTH($AW448)&lt;MONTH(BB$15),MONTH($AX448)&gt;MONTH(BB$15)),
NETWORKDAYS.INTL((EOMONTH(BB$15-1,1))-_xlpm.DD,EOMONTH(BB$15-1,1),1,_xlpm.VD),
AND(MONTH($AW448)=MONTH(BB$15),MONTH($AX448)=MONTH(BB$15)),
NETWORKDAYS.INTL($AW448,$AX448,1,_xlpm.VD)))),0)),
$DH448="месяц",
$DR448*BB448,
$DH448="неделя",
$DR448*BB448/7*(ROUNDUP((DAY(EOMONTH(BB$15,0)))/4,0))),
0)</f>
        <v/>
      </c>
      <c r="DV448" s="125">
        <f t="array" ref="DV448">
IFERROR(_xlfn.IFS(
$DH448="день_1",
$DR448*$BL448/($AX448-$AW448+1)*BC448*(DAY(EOMONTH(BC$15,0))),
$DH448="день_2",
$DR448/30*MAX(MIN($AX448,EOMONTH(BC$15,0))-MAX($AW448,BC$15)+1,),
$DH448="раб.день",
$DR448/30*(IFERROR(
_xlfn.LET(_xlpm.VD,
CHOOSE(
{1;2;3;4;5;6;7;8;9;10;11;12;13;14;15;16;17;18},
45658,45659,45660,45661,45662,45663,45664,45665,45711,45724,45778,45779,45785,45786,45820,45821,45965,46022),
_xlfn.LET(_xlpm.DD,
MAX(MIN($AX448,EOMONTH(BC$15,0))-MAX($AW448,BC$15),),
_xlfn.IFS(
AND(MONTH($AW448)=MONTH(BC$15),MONTH($AX448)&lt;&gt;MONTH(BC$15)),
NETWORKDAYS.INTL($AW448,$AW448+_xlpm.DD,1,_xlpm.VD),
AND(MONTH($AW448)&lt;&gt;MONTH(BC$15),MONTH($AX448)=MONTH(BC$15)),
NETWORKDAYS.INTL(($AX448)-_xlpm.DD,$AX448,1,_xlpm.VD),
AND(MONTH($AW448)&lt;MONTH(BC$15),MONTH($AX448)&gt;MONTH(BC$15)),
NETWORKDAYS.INTL((EOMONTH(BC$15-1,1))-_xlpm.DD,EOMONTH(BC$15-1,1),1,_xlpm.VD),
AND(MONTH($AW448)=MONTH(BC$15),MONTH($AX448)=MONTH(BC$15)),
NETWORKDAYS.INTL($AW448,$AX448,1,_xlpm.VD)))),0)),
$DH448="месяц",
$DR448*BC448,
$DH448="неделя",
$DR448*BC448/7*(ROUNDUP((DAY(EOMONTH(BC$15,0)))/4,0))),
0)</f>
        <v/>
      </c>
      <c r="DW448" s="125">
        <f t="array" ref="DW448">
IFERROR(_xlfn.IFS(
$DH448="день_1",
$DR448*$BL448/($AX448-$AW448+1)*BD448*(DAY(EOMONTH(BD$15,0))),
$DH448="день_2",
$DR448/30*MAX(MIN($AX448,EOMONTH(BD$15,0))-MAX($AW448,BD$15)+1,),
$DH448="раб.день",
$DR448/30*(IFERROR(
_xlfn.LET(_xlpm.VD,
CHOOSE(
{1;2;3;4;5;6;7;8;9;10;11;12;13;14;15;16;17;18},
45658,45659,45660,45661,45662,45663,45664,45665,45711,45724,45778,45779,45785,45786,45820,45821,45965,46022),
_xlfn.LET(_xlpm.DD,
MAX(MIN($AX448,EOMONTH(BD$15,0))-MAX($AW448,BD$15),),
_xlfn.IFS(
AND(MONTH($AW448)=MONTH(BD$15),MONTH($AX448)&lt;&gt;MONTH(BD$15)),
NETWORKDAYS.INTL($AW448,$AW448+_xlpm.DD,1,_xlpm.VD),
AND(MONTH($AW448)&lt;&gt;MONTH(BD$15),MONTH($AX448)=MONTH(BD$15)),
NETWORKDAYS.INTL(($AX448)-_xlpm.DD,$AX448,1,_xlpm.VD),
AND(MONTH($AW448)&lt;MONTH(BD$15),MONTH($AX448)&gt;MONTH(BD$15)),
NETWORKDAYS.INTL((EOMONTH(BD$15-1,1))-_xlpm.DD,EOMONTH(BD$15-1,1),1,_xlpm.VD),
AND(MONTH($AW448)=MONTH(BD$15),MONTH($AX448)=MONTH(BD$15)),
NETWORKDAYS.INTL($AW448,$AX448,1,_xlpm.VD)))),0)),
$DH448="месяц",
$DR448*BD448,
$DH448="неделя",
$DR448*BD448/7*(ROUNDUP((DAY(EOMONTH(BD$15,0)))/4,0))),
0)</f>
        <v/>
      </c>
      <c r="DX448" s="125">
        <f t="array" ref="DX448">
IFERROR(_xlfn.IFS(
$DH448="день_1",
$DR448*$BL448/($AX448-$AW448+1)*BE448*(DAY(EOMONTH(BE$15,0))),
$DH448="день_2",
$DR448/30*MAX(MIN($AX448,EOMONTH(BE$15,0))-MAX($AW448,BE$15)+1,),
$DH448="раб.день",
$DR448/30*(IFERROR(
_xlfn.LET(_xlpm.VD,
CHOOSE(
{1;2;3;4;5;6;7;8;9;10;11;12;13;14;15;16;17;18},
45658,45659,45660,45661,45662,45663,45664,45665,45711,45724,45778,45779,45785,45786,45820,45821,45965,46022),
_xlfn.LET(_xlpm.DD,
MAX(MIN($AX448,EOMONTH(BE$15,0))-MAX($AW448,BE$15),),
_xlfn.IFS(
AND(MONTH($AW448)=MONTH(BE$15),MONTH($AX448)&lt;&gt;MONTH(BE$15)),
NETWORKDAYS.INTL($AW448,$AW448+_xlpm.DD,1,_xlpm.VD),
AND(MONTH($AW448)&lt;&gt;MONTH(BE$15),MONTH($AX448)=MONTH(BE$15)),
NETWORKDAYS.INTL(($AX448)-_xlpm.DD,$AX448,1,_xlpm.VD),
AND(MONTH($AW448)&lt;MONTH(BE$15),MONTH($AX448)&gt;MONTH(BE$15)),
NETWORKDAYS.INTL((EOMONTH(BE$15-1,1))-_xlpm.DD,EOMONTH(BE$15-1,1),1,_xlpm.VD),
AND(MONTH($AW448)=MONTH(BE$15),MONTH($AX448)=MONTH(BE$15)),
NETWORKDAYS.INTL($AW448,$AX448,1,_xlpm.VD)))),0)),
$DH448="месяц",
$DR448*BE448,
$DH448="неделя",
$DR448*BE448/7*(ROUNDUP((DAY(EOMONTH(BE$15,0)))/4,0))),
0)</f>
        <v/>
      </c>
      <c r="DY448" s="125">
        <f t="array" ref="DY448">
IFERROR(_xlfn.IFS(
$DH448="день_1",
$DR448*$BL448/($AX448-$AW448+1)*BF448*(DAY(EOMONTH(BF$15,0))),
$DH448="день_2",
$DR448/30*MAX(MIN($AX448,EOMONTH(BF$15,0))-MAX($AW448,BF$15)+1,),
$DH448="раб.день",
$DR448/30*(IFERROR(
_xlfn.LET(_xlpm.VD,
CHOOSE(
{1;2;3;4;5;6;7;8;9;10;11;12;13;14;15;16;17;18},
45658,45659,45660,45661,45662,45663,45664,45665,45711,45724,45778,45779,45785,45786,45820,45821,45965,46022),
_xlfn.LET(_xlpm.DD,
MAX(MIN($AX448,EOMONTH(BF$15,0))-MAX($AW448,BF$15),),
_xlfn.IFS(
AND(MONTH($AW448)=MONTH(BF$15),MONTH($AX448)&lt;&gt;MONTH(BF$15)),
NETWORKDAYS.INTL($AW448,$AW448+_xlpm.DD,1,_xlpm.VD),
AND(MONTH($AW448)&lt;&gt;MONTH(BF$15),MONTH($AX448)=MONTH(BF$15)),
NETWORKDAYS.INTL(($AX448)-_xlpm.DD,$AX448,1,_xlpm.VD),
AND(MONTH($AW448)&lt;MONTH(BF$15),MONTH($AX448)&gt;MONTH(BF$15)),
NETWORKDAYS.INTL((EOMONTH(BF$15-1,1))-_xlpm.DD,EOMONTH(BF$15-1,1),1,_xlpm.VD),
AND(MONTH($AW448)=MONTH(BF$15),MONTH($AX448)=MONTH(BF$15)),
NETWORKDAYS.INTL($AW448,$AX448,1,_xlpm.VD)))),0)),
$DH448="месяц",
$DR448*BF448,
$DH448="неделя",
$DR448*BF448/7*(ROUNDUP((DAY(EOMONTH(BF$15,0)))/4,0))),
0)</f>
        <v/>
      </c>
      <c r="DZ448" s="125">
        <f t="array" ref="DZ448">
IFERROR(_xlfn.IFS(
$DH448="день_1",
$DR448*$BL448/($AX448-$AW448+1)*BG448*(DAY(EOMONTH(BG$15,0))),
$DH448="день_2",
$DR448/30*MAX(MIN($AX448,EOMONTH(BG$15,0))-MAX($AW448,BG$15)+1,),
$DH448="раб.день",
$DR448/30*(IFERROR(
_xlfn.LET(_xlpm.VD,
CHOOSE(
{1;2;3;4;5;6;7;8;9;10;11;12;13;14;15;16;17;18},
45658,45659,45660,45661,45662,45663,45664,45665,45711,45724,45778,45779,45785,45786,45820,45821,45965,46022),
_xlfn.LET(_xlpm.DD,
MAX(MIN($AX448,EOMONTH(BG$15,0))-MAX($AW448,BG$15),),
_xlfn.IFS(
AND(MONTH($AW448)=MONTH(BG$15),MONTH($AX448)&lt;&gt;MONTH(BG$15)),
NETWORKDAYS.INTL($AW448,$AW448+_xlpm.DD,1,_xlpm.VD),
AND(MONTH($AW448)&lt;&gt;MONTH(BG$15),MONTH($AX448)=MONTH(BG$15)),
NETWORKDAYS.INTL(($AX448)-_xlpm.DD,$AX448,1,_xlpm.VD),
AND(MONTH($AW448)&lt;MONTH(BG$15),MONTH($AX448)&gt;MONTH(BG$15)),
NETWORKDAYS.INTL((EOMONTH(BG$15-1,1))-_xlpm.DD,EOMONTH(BG$15-1,1),1,_xlpm.VD),
AND(MONTH($AW448)=MONTH(BG$15),MONTH($AX448)=MONTH(BG$15)),
NETWORKDAYS.INTL($AW448,$AX448,1,_xlpm.VD)))),0)),
$DH448="месяц",
$DR448*BG448,
$DH448="неделя",
$DR448*BG448/7*(ROUNDUP((DAY(EOMONTH(BG$15,0)))/4,0))),
0)</f>
        <v/>
      </c>
      <c r="EA448" s="125">
        <f t="array" ref="EA448">
IFERROR(_xlfn.IFS(
$DH448="день_1",
$DR448*$BL448/($AX448-$AW448+1)*BH448*(DAY(EOMONTH(BH$15,0))),
$DH448="день_2",
$DR448/30*MAX(MIN($AX448,EOMONTH(BH$15,0))-MAX($AW448,BH$15)+1,),
$DH448="раб.день",
$DR448/30*(IFERROR(
_xlfn.LET(_xlpm.VD,
CHOOSE(
{1;2;3;4;5;6;7;8;9;10;11;12;13;14;15;16;17;18},
45658,45659,45660,45661,45662,45663,45664,45665,45711,45724,45778,45779,45785,45786,45820,45821,45965,46022),
_xlfn.LET(_xlpm.DD,
MAX(MIN($AX448,EOMONTH(BH$15,0))-MAX($AW448,BH$15),),
_xlfn.IFS(
AND(MONTH($AW448)=MONTH(BH$15),MONTH($AX448)&lt;&gt;MONTH(BH$15)),
NETWORKDAYS.INTL($AW448,$AW448+_xlpm.DD,1,_xlpm.VD),
AND(MONTH($AW448)&lt;&gt;MONTH(BH$15),MONTH($AX448)=MONTH(BH$15)),
NETWORKDAYS.INTL(($AX448)-_xlpm.DD,$AX448,1,_xlpm.VD),
AND(MONTH($AW448)&lt;MONTH(BH$15),MONTH($AX448)&gt;MONTH(BH$15)),
NETWORKDAYS.INTL((EOMONTH(BH$15-1,1))-_xlpm.DD,EOMONTH(BH$15-1,1),1,_xlpm.VD),
AND(MONTH($AW448)=MONTH(BH$15),MONTH($AX448)=MONTH(BH$15)),
NETWORKDAYS.INTL($AW448,$AX448,1,_xlpm.VD)))),0)),
$DH448="месяц",
$DR448*BH448,
$DH448="неделя",
$DR448*BH448/7*(ROUNDUP((DAY(EOMONTH(BH$15,0)))/4,0))),
0)</f>
        <v/>
      </c>
      <c r="EB448" s="125">
        <f t="array" ref="EB448">
IFERROR(_xlfn.IFS(
$DH448="день_1",
$DR448*$BL448/($AX448-$AW448+1)*BI448*(DAY(EOMONTH(BI$15,0))),
$DH448="день_2",
$DR448/30*MAX(MIN($AX448,EOMONTH(BI$15,0))-MAX($AW448,BI$15)+1,),
$DH448="раб.день",
$DR448/30*(IFERROR(
_xlfn.LET(_xlpm.VD,
CHOOSE(
{1;2;3;4;5;6;7;8;9;10;11;12;13;14;15;16;17;18},
45658,45659,45660,45661,45662,45663,45664,45665,45711,45724,45778,45779,45785,45786,45820,45821,45965,46022),
_xlfn.LET(_xlpm.DD,
MAX(MIN($AX448,EOMONTH(BI$15,0))-MAX($AW448,BI$15),),
_xlfn.IFS(
AND(MONTH($AW448)=MONTH(BI$15),MONTH($AX448)&lt;&gt;MONTH(BI$15)),
NETWORKDAYS.INTL($AW448,$AW448+_xlpm.DD,1,_xlpm.VD),
AND(MONTH($AW448)&lt;&gt;MONTH(BI$15),MONTH($AX448)=MONTH(BI$15)),
NETWORKDAYS.INTL(($AX448)-_xlpm.DD,$AX448,1,_xlpm.VD),
AND(MONTH($AW448)&lt;MONTH(BI$15),MONTH($AX448)&gt;MONTH(BI$15)),
NETWORKDAYS.INTL((EOMONTH(BI$15-1,1))-_xlpm.DD,EOMONTH(BI$15-1,1),1,_xlpm.VD),
AND(MONTH($AW448)=MONTH(BI$15),MONTH($AX448)=MONTH(BI$15)),
NETWORKDAYS.INTL($AW448,$AX448,1,_xlpm.VD)))),0)),
$DH448="месяц",
$DR448*BI448,
$DH448="неделя",
$DR448*BI448/7*(ROUNDUP((DAY(EOMONTH(BI$15,0)))/4,0))),
0)</f>
        <v/>
      </c>
      <c r="EC448" s="125">
        <f t="array" ref="EC448">
IFERROR(_xlfn.IFS(
$DH448="день_1",
$DR448*$BL448/($AX448-$AW448+1)*BJ448*(DAY(EOMONTH(BJ$15,0))),
$DH448="день_2",
$DR448/30*MAX(MIN($AX448,EOMONTH(BJ$15,0))-MAX($AW448,BJ$15)+1,),
$DH448="раб.день",
$DR448/30*(IFERROR(
_xlfn.LET(_xlpm.VD,
CHOOSE(
{1;2;3;4;5;6;7;8;9;10;11;12;13;14;15;16;17;18},
45658,45659,45660,45661,45662,45663,45664,45665,45711,45724,45778,45779,45785,45786,45820,45821,45965,46022),
_xlfn.LET(_xlpm.DD,
MAX(MIN($AX448,EOMONTH(BJ$15,0))-MAX($AW448,BJ$15),),
_xlfn.IFS(
AND(MONTH($AW448)=MONTH(BJ$15),MONTH($AX448)&lt;&gt;MONTH(BJ$15)),
NETWORKDAYS.INTL($AW448,$AW448+_xlpm.DD,1,_xlpm.VD),
AND(MONTH($AW448)&lt;&gt;MONTH(BJ$15),MONTH($AX448)=MONTH(BJ$15)),
NETWORKDAYS.INTL(($AX448)-_xlpm.DD,$AX448,1,_xlpm.VD),
AND(MONTH($AW448)&lt;MONTH(BJ$15),MONTH($AX448)&gt;MONTH(BJ$15)),
NETWORKDAYS.INTL((EOMONTH(BJ$15-1,1))-_xlpm.DD,EOMONTH(BJ$15-1,1),1,_xlpm.VD),
AND(MONTH($AW448)=MONTH(BJ$15),MONTH($AX448)=MONTH(BJ$15)),
NETWORKDAYS.INTL($AW448,$AX448,1,_xlpm.VD)))),0)),
$DH448="месяц",
$DR448*BJ448,
$DH448="неделя",
$DR448*BJ448/7*(ROUNDUP((DAY(EOMONTH(BJ$15,0)))/4,0))),
0)</f>
        <v/>
      </c>
      <c r="ED448" s="125">
        <f t="array" ref="ED448">
IFERROR(_xlfn.IFS(
$DH448="день_1",
$DR448*$BL448/($AX448-$AW448+1)*BK448*(DAY(EOMONTH(BK$15,0))),
$DH448="день_2",
$DR448/30*MAX(MIN($AX448,EOMONTH(BK$15,0))-MAX($AW448,BK$15)+1,),
$DH448="раб.день",
$DR448/30*(IFERROR(
_xlfn.LET(_xlpm.VD,
CHOOSE(
{1;2;3;4;5;6;7;8;9;10;11;12;13;14;15;16;17;18},
45658,45659,45660,45661,45662,45663,45664,45665,45711,45724,45778,45779,45785,45786,45820,45821,45965,46022),
_xlfn.LET(_xlpm.DD,
MAX(MIN($AX448,EOMONTH(BK$15,0))-MAX($AW448,BK$15),),
_xlfn.IFS(
AND(MONTH($AW448)=MONTH(BK$15),MONTH($AX448)&lt;&gt;MONTH(BK$15)),
NETWORKDAYS.INTL($AW448,$AW448+_xlpm.DD,1,_xlpm.VD),
AND(MONTH($AW448)&lt;&gt;MONTH(BK$15),MONTH($AX448)=MONTH(BK$15)),
NETWORKDAYS.INTL(($AX448)-_xlpm.DD,$AX448,1,_xlpm.VD),
AND(MONTH($AW448)&lt;MONTH(BK$15),MONTH($AX448)&gt;MONTH(BK$15)),
NETWORKDAYS.INTL((EOMONTH(BK$15-1,1))-_xlpm.DD,EOMONTH(BK$15-1,1),1,_xlpm.VD),
AND(MONTH($AW448)=MONTH(BK$15),MONTH($AX448)=MONTH(BK$15)),
NETWORKDAYS.INTL($AW448,$AX448,1,_xlpm.VD)))),0)),
$DH448="месяц",
$DR448*BK448,
$DH448="неделя",
$DR448*BK448/7*(ROUNDUP((DAY(EOMONTH(BK$15,0)))/4,0))),
0)</f>
        <v/>
      </c>
      <c r="EE448" s="125">
        <f>SUM($DS448,$DT448,$DU448,$DV448,$DW448,$DX448,$DY448,$DZ448,$EA448,$EB448,$EC448,$ED448)</f>
        <v/>
      </c>
      <c r="EF448" s="125">
        <f>IFERROR(ROUND($EE448*(1+$EP448),2),0)</f>
        <v/>
      </c>
      <c r="EG448" s="128" t="n">
        <v>1</v>
      </c>
      <c r="EH448" s="126" t="n">
        <v>0</v>
      </c>
      <c r="EI448" s="126">
        <f>ROUND(SUM($EH448:$EH448)*SUM($AB448:$AB448)*$EG448,2)</f>
        <v/>
      </c>
      <c r="EJ448" s="126">
        <f>ROUND($EI448*(1+$EP448),2)</f>
        <v/>
      </c>
      <c r="EK448" s="126" t="n">
        <v>0</v>
      </c>
      <c r="EL448" s="126">
        <f>ROUND(SUM($EK448:$EK448)*SUM($AB448:$AB448)*$EG448,2)</f>
        <v/>
      </c>
      <c r="EM448" s="126">
        <f>ROUND($EL448*(1+$EP448),2)</f>
        <v/>
      </c>
      <c r="EN448" s="126">
        <f>SUM($EE448,$EI448,$EL448)</f>
        <v/>
      </c>
      <c r="EO448" s="126">
        <f>SUM($EF448,$EJ448,$EM448)</f>
        <v/>
      </c>
      <c r="EP448" s="59" t="inlineStr">
        <is>
          <t>20%</t>
        </is>
      </c>
      <c r="EQ448" s="59" t="n"/>
      <c r="ER448" s="60">
        <f t="array" ref="ER448">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MATCH(ES448,
{"AMS";"RussOutdoor";"HD Outdoor";"Ingroup";"IQ";"Ledproduction";"LisChannel";"Logic";"Media-PPL";"NovikovTV | НовиковТВ";"SMA";"SOK";"КрокусТВ | CrocusTV | IndoorTV";"Сити";"ТЯК Москва"},
0)),"")</f>
        <v/>
      </c>
      <c r="ES448" s="60" t="n"/>
      <c r="ET448" s="60">
        <f t="array" ref="ET448">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MATCH(ES448,
{"AMS";"RussOutdoor";"HD Outdoor";"Ingroup";"IQ";"Ledproduction";"LisChannel";"Logic";"Media-PPL";"NovikovTV | НовиковТВ";"SMA";"SOK";"КрокусТВ | CrocusTV | IndoorTV";"Сити";"ТЯК Москва"},
0)),"")</f>
        <v/>
      </c>
      <c r="EU448" s="60" t="n"/>
      <c r="EV448" s="60" t="n"/>
      <c r="EX448" s="110">
        <f t="array" ref="EX448">
($AR448/30
+N("ТРАФИК ПЛОЩАДКИ"))*
(IFERROR(
_xlfn.LET(
_xlpm.GPR,
HLOOKUP($L448,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(MATCH($T448,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IF($Q448="цифровой",_xlpm.GPR/$AG448,_xlpm.GPR/60)),
0)
+N("DWELL TIME"))*
(IF($AB448=0,0,IF($AB448=1,0.3,IF($AB448=2,0.5,IF($AB448&gt;2,1))))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_xlfn.IFS($AC448="да",1.2,$AC448="нет",1)*
_xlfn.IFS($AD448="да",1.2,$AD448="нет",1)*
IF(R448="статический",1,1.2)*
$X448*
INDEX(
{1.2;1;1.2;1.2;1;1.2;1.2;1.2;1.2;1.2;1.2;1;1.2;1.2;1.2;1.2;1;1;1.2;1.2;1.2;1;1;1;1;1.2;1.2;1.2;1.2;1;1;1;1;1.2;1.2;1.2;1.2;1.2;1.2;1.2;1.2;1;1;1.2;1;1;1;1;1.5;1;1;1.5;1.5;1.2},
MATCH($Q448,_xlpm.MI,0)))&gt;{0.02;0.04;0.06;0.1;0.2;0.4;0.6;0.8;1;2;4;6})),
{0;1;2;3;4;5;6;7;8;9;10;11;12},
0)))
+N("КОЭФФИЦИЕНТ КОНТАКТА"))))*
(_xlfn.IFS($X448&lt;0.1,$X448/1000,$X448&gt;25,5.2,AND($X448&gt;=0.1,$X448&lt;=25),(($X448*2+0.1)/10)*($X448/10)))*
IFERROR((_xlfn.LET(
_xlpm.MA,
{0;0.8;0.85;0.9;0.95;1},
_xlpm.MAA,
{0;1;2;3;4;5},
INDEX(_xlpm.MA,MATCH(SUMPRODUCT(--((IF(ROUND(_xlpm.MAA,1)&gt;5,5,ROUND($AB448,1)))&gt;{0;1;2;3;4;5})),_xlpm.MAA,0)))
+N("КОЭФФИЦИЕНТ КОЛ-ВО КОНСТРУКЦИЙ")),1)*
$AB448,0))*
(IF($Q448="цифровой",$AG448/15*$AI448,1)
+N("ДЛЯ ЦИФРЫ"))</f>
        <v/>
      </c>
      <c r="EY448" s="110">
        <f>IFERROR(EX448*AY448,0)</f>
        <v/>
      </c>
      <c r="EZ448" s="131">
        <f>IFERROR(DP448/EY448*1000,0)</f>
        <v/>
      </c>
      <c r="FA448" s="112">
        <f>IFERROR(FC448/FB448,0)</f>
        <v/>
      </c>
      <c r="FB448" s="112">
        <f>IFERROR((FC448/(EY448/FF448*#REF!))*0.825,0)</f>
        <v/>
      </c>
      <c r="FC448" s="112">
        <f>IFERROR(((EX448*30/AR448)*100)/30,0)</f>
        <v/>
      </c>
      <c r="FD448" s="112">
        <f>IFERROR(EY448/G448*100%,0)</f>
        <v/>
      </c>
      <c r="FE448" s="112">
        <f>IFERROR(FD448/FC448*100%,0)</f>
        <v/>
      </c>
      <c r="FF448" s="110">
        <f>IFERROR(AR448/30*AY448,0)</f>
        <v/>
      </c>
    </row>
    <row r="449" ht="13" customHeight="1">
      <c r="A449" s="59" t="n"/>
      <c r="B449" s="60" t="n"/>
      <c r="C449" s="60" t="n"/>
      <c r="D449" s="60">
        <f t="array" ref="D449">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MATCH($E449,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49" s="60">
        <f t="array" ref="E449">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MATCH($F449,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49" s="60" t="inlineStr"/>
      <c r="G449" s="60" t="n"/>
      <c r="H449" s="60">
        <f t="array" ref="H449">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MATCH($I449,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49" s="60" t="n"/>
      <c r="J449" s="60" t="n"/>
      <c r="K449" s="60" t="n"/>
      <c r="L449" s="60" t="n"/>
      <c r="M449" s="60" t="n"/>
      <c r="N449" s="60" t="n"/>
      <c r="O449" s="60" t="n"/>
      <c r="P449" s="60">
        <f t="array" ref="P449">
_xlfn.IFS(
ISNUMBER(MATCH($Q449,{"шелфбаннер","разделитель","монетница","чековая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ISNUMBER(MATCH($Q449,{"LED/LCD","видеокулер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ISNUMBER(MATCH($Q449,{"автомобиль","машина","выставочное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ISNUMBER(MATCH($Q449,{"билборд","лифтовая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ISNUMBER(MATCH($Q449,{"навигация","подвесной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ISNUMBER(MATCH($Q449,{"движущаяся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ISNUMBER(MATCH($Q449,{"каталог","журнал"},)),
"Пресса",
$Q449="","")</f>
        <v/>
      </c>
      <c r="Q449" s="60" t="n"/>
      <c r="R449" s="60">
        <f t="array" ref="R449">
IFERROR(
_xlfn.IFS(
OR(ISNUMBER(MATCH($Q449,{"экспозиция","макет","стенд","автостенд","авто стенд","выставочное пространство","выставочные стенды","модульные выставочные стенды","3Д конструкция","3D конструкция"},)),P449="Экспонирование"),
"нестандартный",
ISNUMBER(MATCH($Q449,{"скроллер","призматрон"},)),
"динамический",
$P449="Видео",
"цифровой",
OR($P449="Пресса",$P449="Щит",$P449="POSm",$P449="Подвес",$P449="Брендирование/оклейка"),
"статический"),"")</f>
        <v/>
      </c>
      <c r="S449" s="59" t="n"/>
      <c r="T449" s="60" t="n"/>
      <c r="U449" s="60" t="n"/>
      <c r="V449" s="60">
        <f>
IF(P449="Видео",
"цифровой постер/ролик",
IF(ISNUMBER(MATCH(Q449,{"короб световой","короб световой | лайтбокс","короб световой | кристалайт","лайтбокс","лайт бокс","кристалайт","LB","lightbox"},)),
"бэклит",
IF(P449="Брендирование/оклейка",
"перфарированная пленка/самоклейка",
IF(P449="Экспонирование",
"под запрос",
IF(P449="Подвес",
"баннер/ткань",
"")))))</f>
        <v/>
      </c>
      <c r="W449" s="59" t="n"/>
      <c r="X449" s="59" t="n"/>
      <c r="Y449" s="59" t="n"/>
      <c r="Z449" s="61" t="n"/>
      <c r="AA449" s="61" t="n"/>
      <c r="AB449" s="61">
        <f>IF(BL449&gt;0,Z449,0)</f>
        <v/>
      </c>
      <c r="AC449" s="59" t="n"/>
      <c r="AD449" s="59" t="n"/>
      <c r="AE449" s="59" t="n"/>
      <c r="AF449" s="59" t="n"/>
      <c r="AG449" s="59" t="n"/>
      <c r="AH449" s="59" t="n"/>
      <c r="AI449" s="59" t="n"/>
      <c r="AJ449" s="59" t="n"/>
      <c r="AK449" s="59" t="n"/>
      <c r="AL449" s="62">
        <f>IFERROR(IF(OR(R449="статический",R449="динамический",R449="нестандартный",R449="",R449=""),"-",IF(AND(AH449="-",AI449="-"),"-",AK449*3600/AH449*AI449)),"-")</f>
        <v/>
      </c>
      <c r="AM449" s="62">
        <f>IFERROR(IF(OR(R449="статический",R449="динамический",R449="",R449="", R449="BTL",R449="нестандартный"),"-",AG449*AI449*AL449/60),"-")</f>
        <v/>
      </c>
      <c r="AN449" s="63">
        <f>IFERROR(IF(AH449="","-",AG449*AI449/AH449),"-")</f>
        <v/>
      </c>
      <c r="AO449" s="59">
        <f>IFERROR(IF(OR($R449="статический",$R449="динамический",$R449="",$R449="",$R449="BTL",$R449="нестандартный"),"-",$AL449*$AY449),"-")</f>
        <v/>
      </c>
      <c r="AP449" s="62">
        <f>IFERROR(IF(OR($R449="статический",$R449="динамический",$R449="",$R449="",$R449="BTL",$R449="нестандартный"),"-",$AM449*AY449),"-")</f>
        <v/>
      </c>
      <c r="AQ449" s="64" t="n"/>
      <c r="AR449" s="61" t="n"/>
      <c r="AS449" s="61" t="n"/>
      <c r="AT449" s="61" t="n"/>
      <c r="AU449" s="65" t="n"/>
      <c r="AV449" s="124">
        <f>IFERROR(DR449/AT449*1000,"n/a")</f>
        <v/>
      </c>
      <c r="AW449" s="67" t="n"/>
      <c r="AX449" s="67" t="n"/>
      <c r="AY449" s="43">
        <f>IFERROR(IF(OR($AW449="",$AX449=""),"",_xlfn.DAYS($AX449+1,$AW449)),"")</f>
        <v/>
      </c>
      <c r="AZ449" s="68">
        <f t="array" ref="AZ449">
_xlfn.LET(_xlpm.COEFF,
IF($AW449+$AX449=0,0,IF(MAX(MIN($AX449,EOMONTH(AZ$15,0))-MAX($AW449,AZ$15)+1,)&gt;0,1,0)),
_xlfn.IFS(
$ES449="LisChannel",
_xlpm.COEFF*
INDEX({1;1;1.2;1.2;1;1;1;1;1.2;1.2;1.2;1.2},
MATCH(MONTH(AZ$15),
{1,2,3,4,5,6,7,8,9,10,11,12})),
CONCATENATE($ES449," ",$L449)="RussOutdoor метро",
_xlpm.COEFF*
INDEX({0.8;0.9;1.1;1.1;1;1;1;1;1.1;1.1;1.1;1.1},
MATCH(MONTH(AZ$15),
{1,2,3,4,5,6,7,8,9,10,11,12})),
$ES449&lt;&gt;"LisChannel",
_xlpm.COEFF,
$ES449&lt;&gt;"RussOutdoor",
_xlpm.COEFF))</f>
        <v/>
      </c>
      <c r="BA449" s="68">
        <f t="array" ref="BA449">
_xlfn.LET(_xlpm.COEFF,
IF($AW449+$AX449=0,0,IF(MAX(MIN($AX449,EOMONTH(BA$15,0))-MAX($AW449,BA$15)+1,)&gt;0,1,0)),
_xlfn.IFS(
$ES449="LisChannel",
_xlpm.COEFF*
INDEX({1;1;1.2;1.2;1;1;1;1;1.2;1.2;1.2;1.2},
MATCH(MONTH(BA$15),
{1,2,3,4,5,6,7,8,9,10,11,12})),
CONCATENATE($ES449," ",$L449)="RussOutdoor метро",
_xlpm.COEFF*
INDEX({0.8;0.9;1.1;1.1;1;1;1;1;1.1;1.1;1.1;1.1},
MATCH(MONTH(BA$15),
{1,2,3,4,5,6,7,8,9,10,11,12})),
$ES449&lt;&gt;"LisChannel",
_xlpm.COEFF,
$ES449&lt;&gt;"RussOutdoor",
_xlpm.COEFF))</f>
        <v/>
      </c>
      <c r="BB449" s="68">
        <f t="array" ref="BB449">
_xlfn.LET(_xlpm.COEFF,
IF($AW449+$AX449=0,0,IF(MAX(MIN($AX449,EOMONTH(BB$15,0))-MAX($AW449,BB$15)+1,)&gt;0,1,0)),
_xlfn.IFS(
$ES449="LisChannel",
_xlpm.COEFF*
INDEX({1;1;1.2;1.2;1;1;1;1;1.2;1.2;1.2;1.2},
MATCH(MONTH(BB$15),
{1,2,3,4,5,6,7,8,9,10,11,12})),
CONCATENATE($ES449," ",$L449)="RussOutdoor метро",
_xlpm.COEFF*
INDEX({0.8;0.9;1.1;1.1;1;1;1;1;1.1;1.1;1.1;1.1},
MATCH(MONTH(BB$15),
{1,2,3,4,5,6,7,8,9,10,11,12})),
$ES449&lt;&gt;"LisChannel",
_xlpm.COEFF,
$ES449&lt;&gt;"RussOutdoor",
_xlpm.COEFF))</f>
        <v/>
      </c>
      <c r="BC449" s="68">
        <f t="array" ref="BC449">
_xlfn.LET(_xlpm.COEFF,
IF($AW449+$AX449=0,0,IF(MAX(MIN($AX449,EOMONTH(BC$15,0))-MAX($AW449,BC$15)+1,)&gt;0,1,0)),
_xlfn.IFS(
$ES449="LisChannel",
_xlpm.COEFF*
INDEX({1;1;1.2;1.2;1;1;1;1;1.2;1.2;1.2;1.2},
MATCH(MONTH(BC$15),
{1,2,3,4,5,6,7,8,9,10,11,12})),
CONCATENATE($ES449," ",$L449)="RussOutdoor метро",
_xlpm.COEFF*
INDEX({0.8;0.9;1.1;1.1;1;1;1;1;1.1;1.1;1.1;1.1},
MATCH(MONTH(BC$15),
{1,2,3,4,5,6,7,8,9,10,11,12})),
$ES449&lt;&gt;"LisChannel",
_xlpm.COEFF,
$ES449&lt;&gt;"RussOutdoor",
_xlpm.COEFF))</f>
        <v/>
      </c>
      <c r="BD449" s="68">
        <f t="array" ref="BD449">
_xlfn.LET(_xlpm.COEFF,
IF($AW449+$AX449=0,0,IF(MAX(MIN($AX449,EOMONTH(BD$15,0))-MAX($AW449,BD$15)+1,)&gt;0,1,0)),
_xlfn.IFS(
$ES449="LisChannel",
_xlpm.COEFF*
INDEX({1;1;1.2;1.2;1;1;1;1;1.2;1.2;1.2;1.2},
MATCH(MONTH(BD$15),
{1,2,3,4,5,6,7,8,9,10,11,12})),
CONCATENATE($ES449," ",$L449)="RussOutdoor метро",
_xlpm.COEFF*
INDEX({0.8;0.9;1.1;1.1;1;1;1;1;1.1;1.1;1.1;1.1},
MATCH(MONTH(BD$15),
{1,2,3,4,5,6,7,8,9,10,11,12})),
$ES449&lt;&gt;"LisChannel",
_xlpm.COEFF,
$ES449&lt;&gt;"RussOutdoor",
_xlpm.COEFF))</f>
        <v/>
      </c>
      <c r="BE449" s="68">
        <f t="array" ref="BE449">
_xlfn.LET(_xlpm.COEFF,
IF($AW449+$AX449=0,0,IF(MAX(MIN($AX449,EOMONTH(BE$15,0))-MAX($AW449,BE$15)+1,)&gt;0,1,0)),
_xlfn.IFS(
$ES449="LisChannel",
_xlpm.COEFF*
INDEX({1;1;1.2;1.2;1;1;1;1;1.2;1.2;1.2;1.2},
MATCH(MONTH(BE$15),
{1,2,3,4,5,6,7,8,9,10,11,12})),
CONCATENATE($ES449," ",$L449)="RussOutdoor метро",
_xlpm.COEFF*
INDEX({0.8;0.9;1.1;1.1;1;1;1;1;1.1;1.1;1.1;1.1},
MATCH(MONTH(BE$15),
{1,2,3,4,5,6,7,8,9,10,11,12})),
$ES449&lt;&gt;"LisChannel",
_xlpm.COEFF,
$ES449&lt;&gt;"RussOutdoor",
_xlpm.COEFF))</f>
        <v/>
      </c>
      <c r="BF449" s="68">
        <f t="array" ref="BF449">
_xlfn.LET(_xlpm.COEFF,
IF($AW449+$AX449=0,0,IF(MAX(MIN($AX449,EOMONTH(BF$15,0))-MAX($AW449,BF$15)+1,)&gt;0,1,0)),
_xlfn.IFS(
$ES449="LisChannel",
_xlpm.COEFF*
INDEX({1;1;1.2;1.2;1;1;1;1;1.2;1.2;1.2;1.2},
MATCH(MONTH(BF$15),
{1,2,3,4,5,6,7,8,9,10,11,12})),
CONCATENATE($ES449," ",$L449)="RussOutdoor метро",
_xlpm.COEFF*
INDEX({0.8;0.9;1.1;1.1;1;1;1;1;1.1;1.1;1.1;1.1},
MATCH(MONTH(BF$15),
{1,2,3,4,5,6,7,8,9,10,11,12})),
$ES449&lt;&gt;"LisChannel",
_xlpm.COEFF,
$ES449&lt;&gt;"RussOutdoor",
_xlpm.COEFF))</f>
        <v/>
      </c>
      <c r="BG449" s="68">
        <f t="array" ref="BG449">
_xlfn.LET(_xlpm.COEFF,
IF($AW449+$AX449=0,0,IF(MAX(MIN($AX449,EOMONTH(BG$15,0))-MAX($AW449,BG$15)+1,)&gt;0,1,0)),
_xlfn.IFS(
$ES449="LisChannel",
_xlpm.COEFF*
INDEX({1;1;1.2;1.2;1;1;1;1;1.2;1.2;1.2;1.2},
MATCH(MONTH(BG$15),
{1,2,3,4,5,6,7,8,9,10,11,12})),
CONCATENATE($ES449," ",$L449)="RussOutdoor метро",
_xlpm.COEFF*
INDEX({0.8;0.9;1.1;1.1;1;1;1;1;1.1;1.1;1.1;1.1},
MATCH(MONTH(BG$15),
{1,2,3,4,5,6,7,8,9,10,11,12})),
$ES449&lt;&gt;"LisChannel",
_xlpm.COEFF,
$ES449&lt;&gt;"RussOutdoor",
_xlpm.COEFF))</f>
        <v/>
      </c>
      <c r="BH449" s="68">
        <f t="array" ref="BH449">
_xlfn.LET(_xlpm.COEFF,
IF($AW449+$AX449=0,0,IF(MAX(MIN($AX449,EOMONTH(BH$15,0))-MAX($AW449,BH$15)+1,)&gt;0,1,0)),
_xlfn.IFS(
$ES449="LisChannel",
_xlpm.COEFF*
INDEX({1;1;1.2;1.2;1;1;1;1;1.2;1.2;1.2;1.2},
MATCH(MONTH(BH$15),
{1,2,3,4,5,6,7,8,9,10,11,12})),
CONCATENATE($ES449," ",$L449)="RussOutdoor метро",
_xlpm.COEFF*
INDEX({0.8;0.9;1.1;1.1;1;1;1;1;1.1;1.1;1.1;1.1},
MATCH(MONTH(BH$15),
{1,2,3,4,5,6,7,8,9,10,11,12})),
$ES449&lt;&gt;"LisChannel",
_xlpm.COEFF,
$ES449&lt;&gt;"RussOutdoor",
_xlpm.COEFF))</f>
        <v/>
      </c>
      <c r="BI449" s="68">
        <f t="array" ref="BI449">
_xlfn.LET(_xlpm.COEFF,
IF($AW449+$AX449=0,0,IF(MAX(MIN($AX449,EOMONTH(BI$15,0))-MAX($AW449,BI$15)+1,)&gt;0,1,0)),
_xlfn.IFS(
$ES449="LisChannel",
_xlpm.COEFF*
INDEX({1;1;1.2;1.2;1;1;1;1;1.2;1.2;1.2;1.2},
MATCH(MONTH(BI$15),
{1,2,3,4,5,6,7,8,9,10,11,12})),
CONCATENATE($ES449," ",$L449)="RussOutdoor метро",
_xlpm.COEFF*
INDEX({0.8;0.9;1.1;1.1;1;1;1;1;1.1;1.1;1.1;1.1},
MATCH(MONTH(BI$15),
{1,2,3,4,5,6,7,8,9,10,11,12})),
$ES449&lt;&gt;"LisChannel",
_xlpm.COEFF,
$ES449&lt;&gt;"RussOutdoor",
_xlpm.COEFF))</f>
        <v/>
      </c>
      <c r="BJ449" s="68">
        <f t="array" ref="BJ449">
_xlfn.LET(_xlpm.COEFF,
IF($AW449+$AX449=0,0,IF(MAX(MIN($AX449,EOMONTH(BJ$15,0))-MAX($AW449,BJ$15)+1,)&gt;0,1,0)),
_xlfn.IFS(
$ES449="LisChannel",
_xlpm.COEFF*
INDEX({1;1;1.2;1.2;1;1;1;1;1.2;1.2;1.2;1.2},
MATCH(MONTH(BJ$15),
{1,2,3,4,5,6,7,8,9,10,11,12})),
CONCATENATE($ES449," ",$L449)="RussOutdoor метро",
_xlpm.COEFF*
INDEX({0.8;0.9;1.1;1.1;1;1;1;1;1.1;1.1;1.1;1.1},
MATCH(MONTH(BJ$15),
{1,2,3,4,5,6,7,8,9,10,11,12})),
$ES449&lt;&gt;"LisChannel",
_xlpm.COEFF,
$ES449&lt;&gt;"RussOutdoor",
_xlpm.COEFF))</f>
        <v/>
      </c>
      <c r="BK449" s="68">
        <f t="array" ref="BK449">
_xlfn.LET(_xlpm.COEFF,
IF($AW449+$AX449=0,0,IF(MAX(MIN($AX449,EOMONTH(BK$15,0))-MAX($AW449,BK$15)+1,)&gt;0,1,0)),
_xlfn.IFS(
$ES449="LisChannel",
_xlpm.COEFF*
INDEX({1;1;1.2;1.2;1;1;1;1;1.2;1.2;1.2;1.2},
MATCH(MONTH(BK$15),
{1,2,3,4,5,6,7,8,9,10,11,12})),
CONCATENATE($ES449," ",$L449)="RussOutdoor метро",
_xlpm.COEFF*
INDEX({0.8;0.9;1.1;1.1;1;1;1;1;1.1;1.1;1.1;1.1},
MATCH(MONTH(BK$15),
{1,2,3,4,5,6,7,8,9,10,11,12})),
$ES449&lt;&gt;"LisChannel",
_xlpm.COEFF,
$ES449&lt;&gt;"RussOutdoor",
_xlpm.COEFF))</f>
        <v/>
      </c>
      <c r="BL449" s="62">
        <f>COUNTIFS($AZ449:$BK449,"&gt;0")</f>
        <v/>
      </c>
      <c r="BM449" s="65" t="n"/>
      <c r="BN449" s="125">
        <f>$DJ449</f>
        <v/>
      </c>
      <c r="BO449" s="63">
        <f>$DQ449</f>
        <v/>
      </c>
      <c r="BP449" s="125">
        <f>
IFERROR(
IF($BL449=0,0,
$BN449*(1-$BO449)),
0)</f>
        <v/>
      </c>
      <c r="BQ449" s="125">
        <f t="array" ref="BQ449">
IFERROR(
_xlfn.IFS(
$DH449="день_1",
$BP449*$BL449/($AX449-$AW449+1)*AZ449*(DAY(EOMONTH(AZ$15,0))),
$DH449="день_2",
$BP449/30*MAX(MIN($AX449,EOMONTH(AZ$15,0))-MAX($AW449,AZ$15)+1,),
$DH449="раб.день",
$BP449/30*(IFERROR(
_xlfn.LET(_xlpm.VD,
CHOOSE(
{1;2;3;4;5;6;7;8;9;10;11;12;13;14;15;16;17;18},
45658,45659,45660,45661,45662,45663,45664,45665,45711,45724,45778,45779,45785,45786,45820,45821,45965,46022),
_xlfn.LET(_xlpm.DD,
MAX(MIN($AX449,EOMONTH(AZ$15,0))-MAX($AW449,AZ$15),),
_xlfn.IFS(
AND(MONTH($AW449)=MONTH(AZ$15),MONTH($AX449)&lt;&gt;MONTH(AZ$15)),
NETWORKDAYS.INTL($AW449,$AW449+_xlpm.DD,1,_xlpm.VD),
AND(MONTH($AW449)&lt;&gt;MONTH(AZ$15),MONTH($AX449)=MONTH(AZ$15)),
NETWORKDAYS.INTL(($AX449)-_xlpm.DD,$AX449,1,_xlpm.VD),
AND(MONTH($AW449)&lt;MONTH(AZ$15),MONTH($AX449)&gt;MONTH(AZ$15)),
NETWORKDAYS.INTL((EOMONTH(AZ$15-1,1))-_xlpm.DD,EOMONTH(AZ$15-1,1),1,_xlpm.VD),
AND(MONTH($AW449)=MONTH(AZ$15),MONTH($AX449)=MONTH(AZ$15)),
NETWORKDAYS.INTL($AW449,$AX449,1,_xlpm.VD)))),0)),
$DH449="месяц",
$BP449*AZ449,
$DH449="неделя",
$BP449*AZ449/7*(ROUNDUP((DAY(EOMONTH(AZ$15,0)))/4,0))),
0)</f>
        <v/>
      </c>
      <c r="BR449" s="125">
        <f t="array" ref="BR449">
IFERROR(
_xlfn.IFS(
$DH449="день_1",
$BP449*$BL449/($AX449-$AW449+1)*BA449*(DAY(EOMONTH(BA$15,0))),
$DH449="день_2",
$BP449/30*MAX(MIN($AX449,EOMONTH(BA$15,0))-MAX($AW449,BA$15)+1,),
$DH449="раб.день",
$BP449/30*(IFERROR(
_xlfn.LET(_xlpm.VD,
CHOOSE(
{1;2;3;4;5;6;7;8;9;10;11;12;13;14;15;16;17;18},
45658,45659,45660,45661,45662,45663,45664,45665,45711,45724,45778,45779,45785,45786,45820,45821,45965,46022),
_xlfn.LET(_xlpm.DD,
MAX(MIN($AX449,EOMONTH(BA$15,0))-MAX($AW449,BA$15),),
_xlfn.IFS(
AND(MONTH($AW449)=MONTH(BA$15),MONTH($AX449)&lt;&gt;MONTH(BA$15)),
NETWORKDAYS.INTL($AW449,$AW449+_xlpm.DD,1,_xlpm.VD),
AND(MONTH($AW449)&lt;&gt;MONTH(BA$15),MONTH($AX449)=MONTH(BA$15)),
NETWORKDAYS.INTL(($AX449)-_xlpm.DD,$AX449,1,_xlpm.VD),
AND(MONTH($AW449)&lt;MONTH(BA$15),MONTH($AX449)&gt;MONTH(BA$15)),
NETWORKDAYS.INTL((EOMONTH(BA$15-1,1))-_xlpm.DD,EOMONTH(BA$15-1,1),1,_xlpm.VD),
AND(MONTH($AW449)=MONTH(BA$15),MONTH($AX449)=MONTH(BA$15)),
NETWORKDAYS.INTL($AW449,$AX449,1,_xlpm.VD)))),0)),
$DH449="месяц",
$BP449*BA449,
$DH449="неделя",
$BP449*BA449/7*(ROUNDUP((DAY(EOMONTH(BA$15,0)))/4,0))),
0)</f>
        <v/>
      </c>
      <c r="BS449" s="125">
        <f t="array" ref="BS449">
IFERROR(
_xlfn.IFS(
$DH449="день_1",
$BP449*$BL449/($AX449-$AW449+1)*BB449*(DAY(EOMONTH(BB$15,0))),
$DH449="день_2",
$BP449/30*MAX(MIN($AX449,EOMONTH(BB$15,0))-MAX($AW449,BB$15)+1,),
$DH449="раб.день",
$BP449/30*(IFERROR(
_xlfn.LET(_xlpm.VD,
CHOOSE(
{1;2;3;4;5;6;7;8;9;10;11;12;13;14;15;16;17;18},
45658,45659,45660,45661,45662,45663,45664,45665,45711,45724,45778,45779,45785,45786,45820,45821,45965,46022),
_xlfn.LET(_xlpm.DD,
MAX(MIN($AX449,EOMONTH(BB$15,0))-MAX($AW449,BB$15),),
_xlfn.IFS(
AND(MONTH($AW449)=MONTH(BB$15),MONTH($AX449)&lt;&gt;MONTH(BB$15)),
NETWORKDAYS.INTL($AW449,$AW449+_xlpm.DD,1,_xlpm.VD),
AND(MONTH($AW449)&lt;&gt;MONTH(BB$15),MONTH($AX449)=MONTH(BB$15)),
NETWORKDAYS.INTL(($AX449)-_xlpm.DD,$AX449,1,_xlpm.VD),
AND(MONTH($AW449)&lt;MONTH(BB$15),MONTH($AX449)&gt;MONTH(BB$15)),
NETWORKDAYS.INTL((EOMONTH(BB$15-1,1))-_xlpm.DD,EOMONTH(BB$15-1,1),1,_xlpm.VD),
AND(MONTH($AW449)=MONTH(BB$15),MONTH($AX449)=MONTH(BB$15)),
NETWORKDAYS.INTL($AW449,$AX449,1,_xlpm.VD)))),0)),
$DH449="месяц",
$BP449*BB449,
$DH449="неделя",
$BP449*BB449/7*(ROUNDUP((DAY(EOMONTH(BB$15,0)))/4,0))),
0)</f>
        <v/>
      </c>
      <c r="BT449" s="125">
        <f t="array" ref="BT449">
IFERROR(
_xlfn.IFS(
$DH449="день_1",
$BP449*$BL449/($AX449-$AW449+1)*BC449*(DAY(EOMONTH(BC$15,0))),
$DH449="день_2",
$BP449/30*MAX(MIN($AX449,EOMONTH(BC$15,0))-MAX($AW449,BC$15)+1,),
$DH449="раб.день",
$BP449/30*(IFERROR(
_xlfn.LET(_xlpm.VD,
CHOOSE(
{1;2;3;4;5;6;7;8;9;10;11;12;13;14;15;16;17;18},
45658,45659,45660,45661,45662,45663,45664,45665,45711,45724,45778,45779,45785,45786,45820,45821,45965,46022),
_xlfn.LET(_xlpm.DD,
MAX(MIN($AX449,EOMONTH(BC$15,0))-MAX($AW449,BC$15),),
_xlfn.IFS(
AND(MONTH($AW449)=MONTH(BC$15),MONTH($AX449)&lt;&gt;MONTH(BC$15)),
NETWORKDAYS.INTL($AW449,$AW449+_xlpm.DD,1,_xlpm.VD),
AND(MONTH($AW449)&lt;&gt;MONTH(BC$15),MONTH($AX449)=MONTH(BC$15)),
NETWORKDAYS.INTL(($AX449)-_xlpm.DD,$AX449,1,_xlpm.VD),
AND(MONTH($AW449)&lt;MONTH(BC$15),MONTH($AX449)&gt;MONTH(BC$15)),
NETWORKDAYS.INTL((EOMONTH(BC$15-1,1))-_xlpm.DD,EOMONTH(BC$15-1,1),1,_xlpm.VD),
AND(MONTH($AW449)=MONTH(BC$15),MONTH($AX449)=MONTH(BC$15)),
NETWORKDAYS.INTL($AW449,$AX449,1,_xlpm.VD)))),0)),
$DH449="месяц",
$BP449*BC449,
$DH449="неделя",
$BP449*BC449/7*(ROUNDUP((DAY(EOMONTH(BC$15,0)))/4,0))),
0)</f>
        <v/>
      </c>
      <c r="BU449" s="125">
        <f t="array" ref="BU449">
IFERROR(
_xlfn.IFS(
$DH449="день_1",
$BP449*$BL449/($AX449-$AW449+1)*BD449*(DAY(EOMONTH(BD$15,0))),
$DH449="день_2",
$BP449/30*MAX(MIN($AX449,EOMONTH(BD$15,0))-MAX($AW449,BD$15)+1,),
$DH449="раб.день",
$BP449/30*(IFERROR(
_xlfn.LET(_xlpm.VD,
CHOOSE(
{1;2;3;4;5;6;7;8;9;10;11;12;13;14;15;16;17;18},
45658,45659,45660,45661,45662,45663,45664,45665,45711,45724,45778,45779,45785,45786,45820,45821,45965,46022),
_xlfn.LET(_xlpm.DD,
MAX(MIN($AX449,EOMONTH(BD$15,0))-MAX($AW449,BD$15),),
_xlfn.IFS(
AND(MONTH($AW449)=MONTH(BD$15),MONTH($AX449)&lt;&gt;MONTH(BD$15)),
NETWORKDAYS.INTL($AW449,$AW449+_xlpm.DD,1,_xlpm.VD),
AND(MONTH($AW449)&lt;&gt;MONTH(BD$15),MONTH($AX449)=MONTH(BD$15)),
NETWORKDAYS.INTL(($AX449)-_xlpm.DD,$AX449,1,_xlpm.VD),
AND(MONTH($AW449)&lt;MONTH(BD$15),MONTH($AX449)&gt;MONTH(BD$15)),
NETWORKDAYS.INTL((EOMONTH(BD$15-1,1))-_xlpm.DD,EOMONTH(BD$15-1,1),1,_xlpm.VD),
AND(MONTH($AW449)=MONTH(BD$15),MONTH($AX449)=MONTH(BD$15)),
NETWORKDAYS.INTL($AW449,$AX449,1,_xlpm.VD)))),0)),
$DH449="месяц",
$BP449*BD449,
$DH449="неделя",
$BP449*BD449/7*(ROUNDUP((DAY(EOMONTH(BD$15,0)))/4,0))),
0)</f>
        <v/>
      </c>
      <c r="BV449" s="125">
        <f t="array" ref="BV449">
IFERROR(
_xlfn.IFS(
$DH449="день_1",
$BP449*$BL449/($AX449-$AW449+1)*BE449*(DAY(EOMONTH(BE$15,0))),
$DH449="день_2",
$BP449/30*MAX(MIN($AX449,EOMONTH(BE$15,0))-MAX($AW449,BE$15)+1,),
$DH449="раб.день",
$BP449/30*(IFERROR(
_xlfn.LET(_xlpm.VD,
CHOOSE(
{1;2;3;4;5;6;7;8;9;10;11;12;13;14;15;16;17;18},
45658,45659,45660,45661,45662,45663,45664,45665,45711,45724,45778,45779,45785,45786,45820,45821,45965,46022),
_xlfn.LET(_xlpm.DD,
MAX(MIN($AX449,EOMONTH(BE$15,0))-MAX($AW449,BE$15),),
_xlfn.IFS(
AND(MONTH($AW449)=MONTH(BE$15),MONTH($AX449)&lt;&gt;MONTH(BE$15)),
NETWORKDAYS.INTL($AW449,$AW449+_xlpm.DD,1,_xlpm.VD),
AND(MONTH($AW449)&lt;&gt;MONTH(BE$15),MONTH($AX449)=MONTH(BE$15)),
NETWORKDAYS.INTL(($AX449)-_xlpm.DD,$AX449,1,_xlpm.VD),
AND(MONTH($AW449)&lt;MONTH(BE$15),MONTH($AX449)&gt;MONTH(BE$15)),
NETWORKDAYS.INTL((EOMONTH(BE$15-1,1))-_xlpm.DD,EOMONTH(BE$15-1,1),1,_xlpm.VD),
AND(MONTH($AW449)=MONTH(BE$15),MONTH($AX449)=MONTH(BE$15)),
NETWORKDAYS.INTL($AW449,$AX449,1,_xlpm.VD)))),0)),
$DH449="месяц",
$BP449*BE449,
$DH449="неделя",
$BP449*BE449/7*(ROUNDUP((DAY(EOMONTH(BE$15,0)))/4,0))),
0)</f>
        <v/>
      </c>
      <c r="BW449" s="125">
        <f t="array" ref="BW449">
IFERROR(
_xlfn.IFS(
$DH449="день_1",
$BP449*$BL449/($AX449-$AW449+1)*BF449*(DAY(EOMONTH(BF$15,0))),
$DH449="день_2",
$BP449/30*MAX(MIN($AX449,EOMONTH(BF$15,0))-MAX($AW449,BF$15)+1,),
$DH449="раб.день",
$BP449/30*(IFERROR(
_xlfn.LET(_xlpm.VD,
CHOOSE(
{1;2;3;4;5;6;7;8;9;10;11;12;13;14;15;16;17;18},
45658,45659,45660,45661,45662,45663,45664,45665,45711,45724,45778,45779,45785,45786,45820,45821,45965,46022),
_xlfn.LET(_xlpm.DD,
MAX(MIN($AX449,EOMONTH(BF$15,0))-MAX($AW449,BF$15),),
_xlfn.IFS(
AND(MONTH($AW449)=MONTH(BF$15),MONTH($AX449)&lt;&gt;MONTH(BF$15)),
NETWORKDAYS.INTL($AW449,$AW449+_xlpm.DD,1,_xlpm.VD),
AND(MONTH($AW449)&lt;&gt;MONTH(BF$15),MONTH($AX449)=MONTH(BF$15)),
NETWORKDAYS.INTL(($AX449)-_xlpm.DD,$AX449,1,_xlpm.VD),
AND(MONTH($AW449)&lt;MONTH(BF$15),MONTH($AX449)&gt;MONTH(BF$15)),
NETWORKDAYS.INTL((EOMONTH(BF$15-1,1))-_xlpm.DD,EOMONTH(BF$15-1,1),1,_xlpm.VD),
AND(MONTH($AW449)=MONTH(BF$15),MONTH($AX449)=MONTH(BF$15)),
NETWORKDAYS.INTL($AW449,$AX449,1,_xlpm.VD)))),0)),
$DH449="месяц",
$BP449*BF449,
$DH449="неделя",
$BP449*BF449/7*(ROUNDUP((DAY(EOMONTH(BF$15,0)))/4,0))),
0)</f>
        <v/>
      </c>
      <c r="BX449" s="125">
        <f t="array" ref="BX449">
IFERROR(
_xlfn.IFS(
$DH449="день_1",
$BP449*$BL449/($AX449-$AW449+1)*BG449*(DAY(EOMONTH(BG$15,0))),
$DH449="день_2",
$BP449/30*MAX(MIN($AX449,EOMONTH(BG$15,0))-MAX($AW449,BG$15)+1,),
$DH449="раб.день",
$BP449/30*(IFERROR(
_xlfn.LET(_xlpm.VD,
CHOOSE(
{1;2;3;4;5;6;7;8;9;10;11;12;13;14;15;16;17;18},
45658,45659,45660,45661,45662,45663,45664,45665,45711,45724,45778,45779,45785,45786,45820,45821,45965,46022),
_xlfn.LET(_xlpm.DD,
MAX(MIN($AX449,EOMONTH(BG$15,0))-MAX($AW449,BG$15),),
_xlfn.IFS(
AND(MONTH($AW449)=MONTH(BG$15),MONTH($AX449)&lt;&gt;MONTH(BG$15)),
NETWORKDAYS.INTL($AW449,$AW449+_xlpm.DD,1,_xlpm.VD),
AND(MONTH($AW449)&lt;&gt;MONTH(BG$15),MONTH($AX449)=MONTH(BG$15)),
NETWORKDAYS.INTL(($AX449)-_xlpm.DD,$AX449,1,_xlpm.VD),
AND(MONTH($AW449)&lt;MONTH(BG$15),MONTH($AX449)&gt;MONTH(BG$15)),
NETWORKDAYS.INTL((EOMONTH(BG$15-1,1))-_xlpm.DD,EOMONTH(BG$15-1,1),1,_xlpm.VD),
AND(MONTH($AW449)=MONTH(BG$15),MONTH($AX449)=MONTH(BG$15)),
NETWORKDAYS.INTL($AW449,$AX449,1,_xlpm.VD)))),0)),
$DH449="месяц",
$BP449*BG449,
$DH449="неделя",
$BP449*BG449/7*(ROUNDUP((DAY(EOMONTH(BG$15,0)))/4,0))),
0)</f>
        <v/>
      </c>
      <c r="BY449" s="125">
        <f t="array" ref="BY449">
IFERROR(
_xlfn.IFS(
$DH449="день_1",
$BP449*$BL449/($AX449-$AW449+1)*BH449*(DAY(EOMONTH(BH$15,0))),
$DH449="день_2",
$BP449/30*MAX(MIN($AX449,EOMONTH(BH$15,0))-MAX($AW449,BH$15)+1,),
$DH449="раб.день",
$BP449/30*(IFERROR(
_xlfn.LET(_xlpm.VD,
CHOOSE(
{1;2;3;4;5;6;7;8;9;10;11;12;13;14;15;16;17;18},
45658,45659,45660,45661,45662,45663,45664,45665,45711,45724,45778,45779,45785,45786,45820,45821,45965,46022),
_xlfn.LET(_xlpm.DD,
MAX(MIN($AX449,EOMONTH(BH$15,0))-MAX($AW449,BH$15),),
_xlfn.IFS(
AND(MONTH($AW449)=MONTH(BH$15),MONTH($AX449)&lt;&gt;MONTH(BH$15)),
NETWORKDAYS.INTL($AW449,$AW449+_xlpm.DD,1,_xlpm.VD),
AND(MONTH($AW449)&lt;&gt;MONTH(BH$15),MONTH($AX449)=MONTH(BH$15)),
NETWORKDAYS.INTL(($AX449)-_xlpm.DD,$AX449,1,_xlpm.VD),
AND(MONTH($AW449)&lt;MONTH(BH$15),MONTH($AX449)&gt;MONTH(BH$15)),
NETWORKDAYS.INTL((EOMONTH(BH$15-1,1))-_xlpm.DD,EOMONTH(BH$15-1,1),1,_xlpm.VD),
AND(MONTH($AW449)=MONTH(BH$15),MONTH($AX449)=MONTH(BH$15)),
NETWORKDAYS.INTL($AW449,$AX449,1,_xlpm.VD)))),0)),
$DH449="месяц",
$BP449*BH449,
$DH449="неделя",
$BP449*BH449/7*(ROUNDUP((DAY(EOMONTH(BH$15,0)))/4,0))),
0)</f>
        <v/>
      </c>
      <c r="BZ449" s="125">
        <f t="array" ref="BZ449">
IFERROR(
_xlfn.IFS(
$DH449="день_1",
$BP449*$BL449/($AX449-$AW449+1)*BI449*(DAY(EOMONTH(BI$15,0))),
$DH449="день_2",
$BP449/30*MAX(MIN($AX449,EOMONTH(BI$15,0))-MAX($AW449,BI$15)+1,),
$DH449="раб.день",
$BP449/30*(IFERROR(
_xlfn.LET(_xlpm.VD,
CHOOSE(
{1;2;3;4;5;6;7;8;9;10;11;12;13;14;15;16;17;18},
45658,45659,45660,45661,45662,45663,45664,45665,45711,45724,45778,45779,45785,45786,45820,45821,45965,46022),
_xlfn.LET(_xlpm.DD,
MAX(MIN($AX449,EOMONTH(BI$15,0))-MAX($AW449,BI$15),),
_xlfn.IFS(
AND(MONTH($AW449)=MONTH(BI$15),MONTH($AX449)&lt;&gt;MONTH(BI$15)),
NETWORKDAYS.INTL($AW449,$AW449+_xlpm.DD,1,_xlpm.VD),
AND(MONTH($AW449)&lt;&gt;MONTH(BI$15),MONTH($AX449)=MONTH(BI$15)),
NETWORKDAYS.INTL(($AX449)-_xlpm.DD,$AX449,1,_xlpm.VD),
AND(MONTH($AW449)&lt;MONTH(BI$15),MONTH($AX449)&gt;MONTH(BI$15)),
NETWORKDAYS.INTL((EOMONTH(BI$15-1,1))-_xlpm.DD,EOMONTH(BI$15-1,1),1,_xlpm.VD),
AND(MONTH($AW449)=MONTH(BI$15),MONTH($AX449)=MONTH(BI$15)),
NETWORKDAYS.INTL($AW449,$AX449,1,_xlpm.VD)))),0)),
$DH449="месяц",
$BP449*BI449,
$DH449="неделя",
$BP449*BI449/7*(ROUNDUP((DAY(EOMONTH(BI$15,0)))/4,0))),
0)</f>
        <v/>
      </c>
      <c r="CA449" s="125">
        <f t="array" ref="CA449">
IFERROR(
_xlfn.IFS(
$DH449="день_1",
$BP449*$BL449/($AX449-$AW449+1)*BJ449*(DAY(EOMONTH(BJ$15,0))),
$DH449="день_2",
$BP449/30*MAX(MIN($AX449,EOMONTH(BJ$15,0))-MAX($AW449,BJ$15)+1,),
$DH449="раб.день",
$BP449/30*(IFERROR(
_xlfn.LET(_xlpm.VD,
CHOOSE(
{1;2;3;4;5;6;7;8;9;10;11;12;13;14;15;16;17;18},
45658,45659,45660,45661,45662,45663,45664,45665,45711,45724,45778,45779,45785,45786,45820,45821,45965,46022),
_xlfn.LET(_xlpm.DD,
MAX(MIN($AX449,EOMONTH(BJ$15,0))-MAX($AW449,BJ$15),),
_xlfn.IFS(
AND(MONTH($AW449)=MONTH(BJ$15),MONTH($AX449)&lt;&gt;MONTH(BJ$15)),
NETWORKDAYS.INTL($AW449,$AW449+_xlpm.DD,1,_xlpm.VD),
AND(MONTH($AW449)&lt;&gt;MONTH(BJ$15),MONTH($AX449)=MONTH(BJ$15)),
NETWORKDAYS.INTL(($AX449)-_xlpm.DD,$AX449,1,_xlpm.VD),
AND(MONTH($AW449)&lt;MONTH(BJ$15),MONTH($AX449)&gt;MONTH(BJ$15)),
NETWORKDAYS.INTL((EOMONTH(BJ$15-1,1))-_xlpm.DD,EOMONTH(BJ$15-1,1),1,_xlpm.VD),
AND(MONTH($AW449)=MONTH(BJ$15),MONTH($AX449)=MONTH(BJ$15)),
NETWORKDAYS.INTL($AW449,$AX449,1,_xlpm.VD)))),0)),
$DH449="месяц",
$BP449*BJ449,
$DH449="неделя",
$BP449*BJ449/7*(ROUNDUP((DAY(EOMONTH(BJ$15,0)))/4,0))),
0)</f>
        <v/>
      </c>
      <c r="CB449" s="125">
        <f t="array" ref="CB449">
IFERROR(
_xlfn.IFS(
$DH449="день_1",
$BP449*$BL449/($AX449-$AW449+1)*BK449*(DAY(EOMONTH(BK$15,0))),
$DH449="день_2",
$BP449/30*MAX(MIN($AX449,EOMONTH(BK$15,0))-MAX($AW449,BK$15)+1,),
$DH449="раб.день",
$BP449/30*(IFERROR(
_xlfn.LET(_xlpm.VD,
CHOOSE(
{1;2;3;4;5;6;7;8;9;10;11;12;13;14;15;16;17;18},
45658,45659,45660,45661,45662,45663,45664,45665,45711,45724,45778,45779,45785,45786,45820,45821,45965,46022),
_xlfn.LET(_xlpm.DD,
MAX(MIN($AX449,EOMONTH(BK$15,0))-MAX($AW449,BK$15),),
_xlfn.IFS(
AND(MONTH($AW449)=MONTH(BK$15),MONTH($AX449)&lt;&gt;MONTH(BK$15)),
NETWORKDAYS.INTL($AW449,$AW449+_xlpm.DD,1,_xlpm.VD),
AND(MONTH($AW449)&lt;&gt;MONTH(BK$15),MONTH($AX449)=MONTH(BK$15)),
NETWORKDAYS.INTL(($AX449)-_xlpm.DD,$AX449,1,_xlpm.VD),
AND(MONTH($AW449)&lt;MONTH(BK$15),MONTH($AX449)&gt;MONTH(BK$15)),
NETWORKDAYS.INTL((EOMONTH(BK$15-1,1))-_xlpm.DD,EOMONTH(BK$15-1,1),1,_xlpm.VD),
AND(MONTH($AW449)=MONTH(BK$15),MONTH($AX449)=MONTH(BK$15)),
NETWORKDAYS.INTL($AW449,$AX449,1,_xlpm.VD)))),0)),
$DH449="месяц",
$BP449*BK449,
$DH449="неделя",
$BP449*BK449/7*(ROUNDUP((DAY(EOMONTH(BK$15,0)))/4,0))),
0)</f>
        <v/>
      </c>
      <c r="CC449" s="125">
        <f>SUM($BQ449:$CB449)</f>
        <v/>
      </c>
      <c r="CD449" s="126">
        <f>SUM($EH449:$EH449)</f>
        <v/>
      </c>
      <c r="CE449" s="126">
        <f>$CD449*$AB449</f>
        <v/>
      </c>
      <c r="CF449" s="126">
        <f>SUM($EK449:$EK449)</f>
        <v/>
      </c>
      <c r="CG449" s="126">
        <f>$CF449*$AB449</f>
        <v/>
      </c>
      <c r="CH449" s="126">
        <f>SUM($CC449,$CE449,$CG449)</f>
        <v/>
      </c>
      <c r="CI449" s="126">
        <f>$CH449*(1+$CM449)</f>
        <v/>
      </c>
      <c r="CJ449" s="127" t="n">
        <v>0</v>
      </c>
      <c r="CK449" s="126">
        <f>SUM($CH449:$CH449)*(1+$CJ449)</f>
        <v/>
      </c>
      <c r="CL449" s="126">
        <f>SUM($CH449:$CH449)*(1+$CM449)</f>
        <v/>
      </c>
      <c r="CM449" s="59" t="inlineStr">
        <is>
          <t>20%</t>
        </is>
      </c>
      <c r="CN449" s="59" t="n"/>
      <c r="CO449" s="72" t="n"/>
      <c r="CP449" s="59" t="n"/>
      <c r="CQ449" s="73" t="n"/>
      <c r="CR449" s="73" t="n"/>
      <c r="CS449" s="73" t="n"/>
      <c r="CT449" s="72" t="n"/>
      <c r="CU449" s="79" t="inlineStr">
        <is>
          <t> </t>
        </is>
      </c>
      <c r="CV449" s="60" t="n"/>
      <c r="CW449" s="60" t="n"/>
      <c r="CX449" s="60" t="n"/>
      <c r="CY449" s="127">
        <f>IFERROR(($CC449-$EE449)/($EE449/(1-$DQ449)),0)</f>
        <v/>
      </c>
      <c r="CZ449" s="127">
        <f>IFERROR(1-$EI449/($CE449),0)</f>
        <v/>
      </c>
      <c r="DA449" s="127">
        <f>IFERROR(1-$EL449/($CG449),0)</f>
        <v/>
      </c>
      <c r="DB449" s="126">
        <f>ROUND(IFERROR(($CI449/(1+$CM449)-$EN449),0),2)</f>
        <v/>
      </c>
      <c r="DC449" s="128" t="n"/>
      <c r="DD449" s="125" t="n"/>
      <c r="DE449" s="75" t="n">
        <v>0</v>
      </c>
      <c r="DF449" s="128" t="n"/>
      <c r="DG449" s="125">
        <f>IF($DC449=0,0,$DD449*($DC449*100%-$DE449*$DF449))*SUM($AB449:$AB449)</f>
        <v/>
      </c>
      <c r="DH449" s="129" t="inlineStr">
        <is>
          <t>месяц</t>
        </is>
      </c>
      <c r="DI449" s="130">
        <f t="array" ref="DI449">IFERROR(
IF($ES449="LisChannel",
(ROUND(((INDEX({174.625;153.888888888889;130.972222222222},MATCH($AI449,{2;3;4}),0))*$AG449*$AI449),2)),0),0)</f>
        <v/>
      </c>
      <c r="DJ449" s="130">
        <f>
_xlfn.LET(_xlpm.X,
IFERROR(
IF($ES449="НовиковТВ",
(_xlfn.LET(_xlpm.NTV,
_xlfn.LET(_xlpm.MIN,350000,
IF(SUMIFS($DI:$DI,$ES:$ES,"НовиковТВ")&lt;=_xlpm.MIN,
(SUMIFS($DI:$DI,$ES:$ES,"НовиковТВ")/(COUNTIFS($ES:$ES,"НовиковТВ")))*_xlpm.MIN/SUMIFS($DI:$DI,$ES:$ES,"НовиковТВ"),
DI449)),
_xlpm.NTV+$DG449/(1-(1-(_xlpm.NTV)*(1-$DL449)*(1-$DM449)*(1-$DN449)*(1-$DO449)*(1-$DP449)/_xlpm.NTV))))/(1+$EP449),
$DI449+$DG449/(1-(1-($DI449)*(1-$DL449)*(1-$DM449)*(1-$DN449)*(1-$DO449)*(1-$DP449)/$DI449))),
0),
_xlpm.X*(1+$CM449)*(1+$CW449)-_xlpm.X*(1+$CM449)+_xlpm.X)</f>
        <v/>
      </c>
      <c r="DK449" s="125" t="inlineStr">
        <is>
          <t>послед.</t>
        </is>
      </c>
      <c r="DL449" s="63" t="n">
        <v>0</v>
      </c>
      <c r="DM449" s="63" t="n">
        <v>0</v>
      </c>
      <c r="DN449" s="63" t="n">
        <v>0</v>
      </c>
      <c r="DO449" s="63" t="n">
        <v>0</v>
      </c>
      <c r="DP449" s="63" t="n">
        <v>0</v>
      </c>
      <c r="DQ449" s="63">
        <f t="array" ref="DQ449">IFERROR(_xlfn.IFS(
$DK449="послед.",1-(1-$DL449)*(1-$DM449)*(1-$DN449)*(1-$DO449)*(1-$DP449),
$DK449="сумм.",$DL449+$DM449+$DN449+$DO449+$DP449),
0)</f>
        <v/>
      </c>
      <c r="DR449" s="125">
        <f t="array" ref="DR449">
IFERROR(
_xlfn.IFS(
$BL449=0,
0,
$BL449&gt;0,
_xlfn.IFS($DK449="послед.",
$DJ449*(1-$DL449)*(1-$DM449)*(1-$DN449)*(1-$DO449)*(1-$DP449),
$DK449="сумм.",
$DJ449*(1-($DL449+$DM449+$DN449+$DO449+$DP449)))),0)</f>
        <v/>
      </c>
      <c r="DS449" s="125">
        <f t="array" ref="DS449">
IFERROR(_xlfn.IFS(
$DH449="день_1",
$DR449*$BL449/($AX449-$AW449+1)*AZ449*(DAY(EOMONTH(AZ$15,0))),
$DH449="день_2",
$DR449/30*MAX(MIN($AX449,EOMONTH(AZ$15,0))-MAX($AW449,AZ$15)+1,),
$DH449="раб.день",
$DR449/30*(IFERROR(
_xlfn.LET(_xlpm.VD,
CHOOSE(
{1;2;3;4;5;6;7;8;9;10;11;12;13;14;15;16;17;18},
45658,45659,45660,45661,45662,45663,45664,45665,45711,45724,45778,45779,45785,45786,45820,45821,45965,46022),
_xlfn.LET(_xlpm.DD,
MAX(MIN($AX449,EOMONTH(AZ$15,0))-MAX($AW449,AZ$15),),
_xlfn.IFS(
AND(MONTH($AW449)=MONTH(AZ$15),MONTH($AX449)&lt;&gt;MONTH(AZ$15)),
NETWORKDAYS.INTL($AW449,$AW449+_xlpm.DD,1,_xlpm.VD),
AND(MONTH($AW449)&lt;&gt;MONTH(AZ$15),MONTH($AX449)=MONTH(AZ$15)),
NETWORKDAYS.INTL(($AX449)-_xlpm.DD,$AX449,1,_xlpm.VD),
AND(MONTH($AW449)&lt;MONTH(AZ$15),MONTH($AX449)&gt;MONTH(AZ$15)),
NETWORKDAYS.INTL((EOMONTH(AZ$15-1,1))-_xlpm.DD,EOMONTH(AZ$15-1,1),1,_xlpm.VD),
AND(MONTH($AW449)=MONTH(AZ$15),MONTH($AX449)=MONTH(AZ$15)),
NETWORKDAYS.INTL($AW449,$AX449,1,_xlpm.VD)))),0)),
$DH449="месяц",
$DR449*AZ449,
$DH449="неделя",
$DR449*AZ449/7*(ROUNDUP((DAY(EOMONTH(AZ$15,0)))/4,0))),
0)</f>
        <v/>
      </c>
      <c r="DT449" s="125">
        <f t="array" ref="DT449">
IFERROR(_xlfn.IFS(
$DH449="день_1",
$DR449*$BL449/($AX449-$AW449+1)*BA449*(DAY(EOMONTH(BA$15,0))),
$DH449="день_2",
$DR449/30*MAX(MIN($AX449,EOMONTH(BA$15,0))-MAX($AW449,BA$15)+1,),
$DH449="раб.день",
$DR449/30*(IFERROR(
_xlfn.LET(_xlpm.VD,
CHOOSE(
{1;2;3;4;5;6;7;8;9;10;11;12;13;14;15;16;17;18},
45658,45659,45660,45661,45662,45663,45664,45665,45711,45724,45778,45779,45785,45786,45820,45821,45965,46022),
_xlfn.LET(_xlpm.DD,
MAX(MIN($AX449,EOMONTH(BA$15,0))-MAX($AW449,BA$15),),
_xlfn.IFS(
AND(MONTH($AW449)=MONTH(BA$15),MONTH($AX449)&lt;&gt;MONTH(BA$15)),
NETWORKDAYS.INTL($AW449,$AW449+_xlpm.DD,1,_xlpm.VD),
AND(MONTH($AW449)&lt;&gt;MONTH(BA$15),MONTH($AX449)=MONTH(BA$15)),
NETWORKDAYS.INTL(($AX449)-_xlpm.DD,$AX449,1,_xlpm.VD),
AND(MONTH($AW449)&lt;MONTH(BA$15),MONTH($AX449)&gt;MONTH(BA$15)),
NETWORKDAYS.INTL((EOMONTH(BA$15-1,1))-_xlpm.DD,EOMONTH(BA$15-1,1),1,_xlpm.VD),
AND(MONTH($AW449)=MONTH(BA$15),MONTH($AX449)=MONTH(BA$15)),
NETWORKDAYS.INTL($AW449,$AX449,1,_xlpm.VD)))),0)),
$DH449="месяц",
$DR449*BA449,
$DH449="неделя",
$DR449*BA449/7*(ROUNDUP((DAY(EOMONTH(BA$15,0)))/4,0))),
0)</f>
        <v/>
      </c>
      <c r="DU449" s="125">
        <f t="array" ref="DU449">
IFERROR(_xlfn.IFS(
$DH449="день_1",
$DR449*$BL449/($AX449-$AW449+1)*BB449*(DAY(EOMONTH(BB$15,0))),
$DH449="день_2",
$DR449/30*MAX(MIN($AX449,EOMONTH(BB$15,0))-MAX($AW449,BB$15)+1,),
$DH449="раб.день",
$DR449/30*(IFERROR(
_xlfn.LET(_xlpm.VD,
CHOOSE(
{1;2;3;4;5;6;7;8;9;10;11;12;13;14;15;16;17;18},
45658,45659,45660,45661,45662,45663,45664,45665,45711,45724,45778,45779,45785,45786,45820,45821,45965,46022),
_xlfn.LET(_xlpm.DD,
MAX(MIN($AX449,EOMONTH(BB$15,0))-MAX($AW449,BB$15),),
_xlfn.IFS(
AND(MONTH($AW449)=MONTH(BB$15),MONTH($AX449)&lt;&gt;MONTH(BB$15)),
NETWORKDAYS.INTL($AW449,$AW449+_xlpm.DD,1,_xlpm.VD),
AND(MONTH($AW449)&lt;&gt;MONTH(BB$15),MONTH($AX449)=MONTH(BB$15)),
NETWORKDAYS.INTL(($AX449)-_xlpm.DD,$AX449,1,_xlpm.VD),
AND(MONTH($AW449)&lt;MONTH(BB$15),MONTH($AX449)&gt;MONTH(BB$15)),
NETWORKDAYS.INTL((EOMONTH(BB$15-1,1))-_xlpm.DD,EOMONTH(BB$15-1,1),1,_xlpm.VD),
AND(MONTH($AW449)=MONTH(BB$15),MONTH($AX449)=MONTH(BB$15)),
NETWORKDAYS.INTL($AW449,$AX449,1,_xlpm.VD)))),0)),
$DH449="месяц",
$DR449*BB449,
$DH449="неделя",
$DR449*BB449/7*(ROUNDUP((DAY(EOMONTH(BB$15,0)))/4,0))),
0)</f>
        <v/>
      </c>
      <c r="DV449" s="125">
        <f t="array" ref="DV449">
IFERROR(_xlfn.IFS(
$DH449="день_1",
$DR449*$BL449/($AX449-$AW449+1)*BC449*(DAY(EOMONTH(BC$15,0))),
$DH449="день_2",
$DR449/30*MAX(MIN($AX449,EOMONTH(BC$15,0))-MAX($AW449,BC$15)+1,),
$DH449="раб.день",
$DR449/30*(IFERROR(
_xlfn.LET(_xlpm.VD,
CHOOSE(
{1;2;3;4;5;6;7;8;9;10;11;12;13;14;15;16;17;18},
45658,45659,45660,45661,45662,45663,45664,45665,45711,45724,45778,45779,45785,45786,45820,45821,45965,46022),
_xlfn.LET(_xlpm.DD,
MAX(MIN($AX449,EOMONTH(BC$15,0))-MAX($AW449,BC$15),),
_xlfn.IFS(
AND(MONTH($AW449)=MONTH(BC$15),MONTH($AX449)&lt;&gt;MONTH(BC$15)),
NETWORKDAYS.INTL($AW449,$AW449+_xlpm.DD,1,_xlpm.VD),
AND(MONTH($AW449)&lt;&gt;MONTH(BC$15),MONTH($AX449)=MONTH(BC$15)),
NETWORKDAYS.INTL(($AX449)-_xlpm.DD,$AX449,1,_xlpm.VD),
AND(MONTH($AW449)&lt;MONTH(BC$15),MONTH($AX449)&gt;MONTH(BC$15)),
NETWORKDAYS.INTL((EOMONTH(BC$15-1,1))-_xlpm.DD,EOMONTH(BC$15-1,1),1,_xlpm.VD),
AND(MONTH($AW449)=MONTH(BC$15),MONTH($AX449)=MONTH(BC$15)),
NETWORKDAYS.INTL($AW449,$AX449,1,_xlpm.VD)))),0)),
$DH449="месяц",
$DR449*BC449,
$DH449="неделя",
$DR449*BC449/7*(ROUNDUP((DAY(EOMONTH(BC$15,0)))/4,0))),
0)</f>
        <v/>
      </c>
      <c r="DW449" s="125">
        <f t="array" ref="DW449">
IFERROR(_xlfn.IFS(
$DH449="день_1",
$DR449*$BL449/($AX449-$AW449+1)*BD449*(DAY(EOMONTH(BD$15,0))),
$DH449="день_2",
$DR449/30*MAX(MIN($AX449,EOMONTH(BD$15,0))-MAX($AW449,BD$15)+1,),
$DH449="раб.день",
$DR449/30*(IFERROR(
_xlfn.LET(_xlpm.VD,
CHOOSE(
{1;2;3;4;5;6;7;8;9;10;11;12;13;14;15;16;17;18},
45658,45659,45660,45661,45662,45663,45664,45665,45711,45724,45778,45779,45785,45786,45820,45821,45965,46022),
_xlfn.LET(_xlpm.DD,
MAX(MIN($AX449,EOMONTH(BD$15,0))-MAX($AW449,BD$15),),
_xlfn.IFS(
AND(MONTH($AW449)=MONTH(BD$15),MONTH($AX449)&lt;&gt;MONTH(BD$15)),
NETWORKDAYS.INTL($AW449,$AW449+_xlpm.DD,1,_xlpm.VD),
AND(MONTH($AW449)&lt;&gt;MONTH(BD$15),MONTH($AX449)=MONTH(BD$15)),
NETWORKDAYS.INTL(($AX449)-_xlpm.DD,$AX449,1,_xlpm.VD),
AND(MONTH($AW449)&lt;MONTH(BD$15),MONTH($AX449)&gt;MONTH(BD$15)),
NETWORKDAYS.INTL((EOMONTH(BD$15-1,1))-_xlpm.DD,EOMONTH(BD$15-1,1),1,_xlpm.VD),
AND(MONTH($AW449)=MONTH(BD$15),MONTH($AX449)=MONTH(BD$15)),
NETWORKDAYS.INTL($AW449,$AX449,1,_xlpm.VD)))),0)),
$DH449="месяц",
$DR449*BD449,
$DH449="неделя",
$DR449*BD449/7*(ROUNDUP((DAY(EOMONTH(BD$15,0)))/4,0))),
0)</f>
        <v/>
      </c>
      <c r="DX449" s="125">
        <f t="array" ref="DX449">
IFERROR(_xlfn.IFS(
$DH449="день_1",
$DR449*$BL449/($AX449-$AW449+1)*BE449*(DAY(EOMONTH(BE$15,0))),
$DH449="день_2",
$DR449/30*MAX(MIN($AX449,EOMONTH(BE$15,0))-MAX($AW449,BE$15)+1,),
$DH449="раб.день",
$DR449/30*(IFERROR(
_xlfn.LET(_xlpm.VD,
CHOOSE(
{1;2;3;4;5;6;7;8;9;10;11;12;13;14;15;16;17;18},
45658,45659,45660,45661,45662,45663,45664,45665,45711,45724,45778,45779,45785,45786,45820,45821,45965,46022),
_xlfn.LET(_xlpm.DD,
MAX(MIN($AX449,EOMONTH(BE$15,0))-MAX($AW449,BE$15),),
_xlfn.IFS(
AND(MONTH($AW449)=MONTH(BE$15),MONTH($AX449)&lt;&gt;MONTH(BE$15)),
NETWORKDAYS.INTL($AW449,$AW449+_xlpm.DD,1,_xlpm.VD),
AND(MONTH($AW449)&lt;&gt;MONTH(BE$15),MONTH($AX449)=MONTH(BE$15)),
NETWORKDAYS.INTL(($AX449)-_xlpm.DD,$AX449,1,_xlpm.VD),
AND(MONTH($AW449)&lt;MONTH(BE$15),MONTH($AX449)&gt;MONTH(BE$15)),
NETWORKDAYS.INTL((EOMONTH(BE$15-1,1))-_xlpm.DD,EOMONTH(BE$15-1,1),1,_xlpm.VD),
AND(MONTH($AW449)=MONTH(BE$15),MONTH($AX449)=MONTH(BE$15)),
NETWORKDAYS.INTL($AW449,$AX449,1,_xlpm.VD)))),0)),
$DH449="месяц",
$DR449*BE449,
$DH449="неделя",
$DR449*BE449/7*(ROUNDUP((DAY(EOMONTH(BE$15,0)))/4,0))),
0)</f>
        <v/>
      </c>
      <c r="DY449" s="125">
        <f t="array" ref="DY449">
IFERROR(_xlfn.IFS(
$DH449="день_1",
$DR449*$BL449/($AX449-$AW449+1)*BF449*(DAY(EOMONTH(BF$15,0))),
$DH449="день_2",
$DR449/30*MAX(MIN($AX449,EOMONTH(BF$15,0))-MAX($AW449,BF$15)+1,),
$DH449="раб.день",
$DR449/30*(IFERROR(
_xlfn.LET(_xlpm.VD,
CHOOSE(
{1;2;3;4;5;6;7;8;9;10;11;12;13;14;15;16;17;18},
45658,45659,45660,45661,45662,45663,45664,45665,45711,45724,45778,45779,45785,45786,45820,45821,45965,46022),
_xlfn.LET(_xlpm.DD,
MAX(MIN($AX449,EOMONTH(BF$15,0))-MAX($AW449,BF$15),),
_xlfn.IFS(
AND(MONTH($AW449)=MONTH(BF$15),MONTH($AX449)&lt;&gt;MONTH(BF$15)),
NETWORKDAYS.INTL($AW449,$AW449+_xlpm.DD,1,_xlpm.VD),
AND(MONTH($AW449)&lt;&gt;MONTH(BF$15),MONTH($AX449)=MONTH(BF$15)),
NETWORKDAYS.INTL(($AX449)-_xlpm.DD,$AX449,1,_xlpm.VD),
AND(MONTH($AW449)&lt;MONTH(BF$15),MONTH($AX449)&gt;MONTH(BF$15)),
NETWORKDAYS.INTL((EOMONTH(BF$15-1,1))-_xlpm.DD,EOMONTH(BF$15-1,1),1,_xlpm.VD),
AND(MONTH($AW449)=MONTH(BF$15),MONTH($AX449)=MONTH(BF$15)),
NETWORKDAYS.INTL($AW449,$AX449,1,_xlpm.VD)))),0)),
$DH449="месяц",
$DR449*BF449,
$DH449="неделя",
$DR449*BF449/7*(ROUNDUP((DAY(EOMONTH(BF$15,0)))/4,0))),
0)</f>
        <v/>
      </c>
      <c r="DZ449" s="125">
        <f t="array" ref="DZ449">
IFERROR(_xlfn.IFS(
$DH449="день_1",
$DR449*$BL449/($AX449-$AW449+1)*BG449*(DAY(EOMONTH(BG$15,0))),
$DH449="день_2",
$DR449/30*MAX(MIN($AX449,EOMONTH(BG$15,0))-MAX($AW449,BG$15)+1,),
$DH449="раб.день",
$DR449/30*(IFERROR(
_xlfn.LET(_xlpm.VD,
CHOOSE(
{1;2;3;4;5;6;7;8;9;10;11;12;13;14;15;16;17;18},
45658,45659,45660,45661,45662,45663,45664,45665,45711,45724,45778,45779,45785,45786,45820,45821,45965,46022),
_xlfn.LET(_xlpm.DD,
MAX(MIN($AX449,EOMONTH(BG$15,0))-MAX($AW449,BG$15),),
_xlfn.IFS(
AND(MONTH($AW449)=MONTH(BG$15),MONTH($AX449)&lt;&gt;MONTH(BG$15)),
NETWORKDAYS.INTL($AW449,$AW449+_xlpm.DD,1,_xlpm.VD),
AND(MONTH($AW449)&lt;&gt;MONTH(BG$15),MONTH($AX449)=MONTH(BG$15)),
NETWORKDAYS.INTL(($AX449)-_xlpm.DD,$AX449,1,_xlpm.VD),
AND(MONTH($AW449)&lt;MONTH(BG$15),MONTH($AX449)&gt;MONTH(BG$15)),
NETWORKDAYS.INTL((EOMONTH(BG$15-1,1))-_xlpm.DD,EOMONTH(BG$15-1,1),1,_xlpm.VD),
AND(MONTH($AW449)=MONTH(BG$15),MONTH($AX449)=MONTH(BG$15)),
NETWORKDAYS.INTL($AW449,$AX449,1,_xlpm.VD)))),0)),
$DH449="месяц",
$DR449*BG449,
$DH449="неделя",
$DR449*BG449/7*(ROUNDUP((DAY(EOMONTH(BG$15,0)))/4,0))),
0)</f>
        <v/>
      </c>
      <c r="EA449" s="125">
        <f t="array" ref="EA449">
IFERROR(_xlfn.IFS(
$DH449="день_1",
$DR449*$BL449/($AX449-$AW449+1)*BH449*(DAY(EOMONTH(BH$15,0))),
$DH449="день_2",
$DR449/30*MAX(MIN($AX449,EOMONTH(BH$15,0))-MAX($AW449,BH$15)+1,),
$DH449="раб.день",
$DR449/30*(IFERROR(
_xlfn.LET(_xlpm.VD,
CHOOSE(
{1;2;3;4;5;6;7;8;9;10;11;12;13;14;15;16;17;18},
45658,45659,45660,45661,45662,45663,45664,45665,45711,45724,45778,45779,45785,45786,45820,45821,45965,46022),
_xlfn.LET(_xlpm.DD,
MAX(MIN($AX449,EOMONTH(BH$15,0))-MAX($AW449,BH$15),),
_xlfn.IFS(
AND(MONTH($AW449)=MONTH(BH$15),MONTH($AX449)&lt;&gt;MONTH(BH$15)),
NETWORKDAYS.INTL($AW449,$AW449+_xlpm.DD,1,_xlpm.VD),
AND(MONTH($AW449)&lt;&gt;MONTH(BH$15),MONTH($AX449)=MONTH(BH$15)),
NETWORKDAYS.INTL(($AX449)-_xlpm.DD,$AX449,1,_xlpm.VD),
AND(MONTH($AW449)&lt;MONTH(BH$15),MONTH($AX449)&gt;MONTH(BH$15)),
NETWORKDAYS.INTL((EOMONTH(BH$15-1,1))-_xlpm.DD,EOMONTH(BH$15-1,1),1,_xlpm.VD),
AND(MONTH($AW449)=MONTH(BH$15),MONTH($AX449)=MONTH(BH$15)),
NETWORKDAYS.INTL($AW449,$AX449,1,_xlpm.VD)))),0)),
$DH449="месяц",
$DR449*BH449,
$DH449="неделя",
$DR449*BH449/7*(ROUNDUP((DAY(EOMONTH(BH$15,0)))/4,0))),
0)</f>
        <v/>
      </c>
      <c r="EB449" s="125">
        <f t="array" ref="EB449">
IFERROR(_xlfn.IFS(
$DH449="день_1",
$DR449*$BL449/($AX449-$AW449+1)*BI449*(DAY(EOMONTH(BI$15,0))),
$DH449="день_2",
$DR449/30*MAX(MIN($AX449,EOMONTH(BI$15,0))-MAX($AW449,BI$15)+1,),
$DH449="раб.день",
$DR449/30*(IFERROR(
_xlfn.LET(_xlpm.VD,
CHOOSE(
{1;2;3;4;5;6;7;8;9;10;11;12;13;14;15;16;17;18},
45658,45659,45660,45661,45662,45663,45664,45665,45711,45724,45778,45779,45785,45786,45820,45821,45965,46022),
_xlfn.LET(_xlpm.DD,
MAX(MIN($AX449,EOMONTH(BI$15,0))-MAX($AW449,BI$15),),
_xlfn.IFS(
AND(MONTH($AW449)=MONTH(BI$15),MONTH($AX449)&lt;&gt;MONTH(BI$15)),
NETWORKDAYS.INTL($AW449,$AW449+_xlpm.DD,1,_xlpm.VD),
AND(MONTH($AW449)&lt;&gt;MONTH(BI$15),MONTH($AX449)=MONTH(BI$15)),
NETWORKDAYS.INTL(($AX449)-_xlpm.DD,$AX449,1,_xlpm.VD),
AND(MONTH($AW449)&lt;MONTH(BI$15),MONTH($AX449)&gt;MONTH(BI$15)),
NETWORKDAYS.INTL((EOMONTH(BI$15-1,1))-_xlpm.DD,EOMONTH(BI$15-1,1),1,_xlpm.VD),
AND(MONTH($AW449)=MONTH(BI$15),MONTH($AX449)=MONTH(BI$15)),
NETWORKDAYS.INTL($AW449,$AX449,1,_xlpm.VD)))),0)),
$DH449="месяц",
$DR449*BI449,
$DH449="неделя",
$DR449*BI449/7*(ROUNDUP((DAY(EOMONTH(BI$15,0)))/4,0))),
0)</f>
        <v/>
      </c>
      <c r="EC449" s="125">
        <f t="array" ref="EC449">
IFERROR(_xlfn.IFS(
$DH449="день_1",
$DR449*$BL449/($AX449-$AW449+1)*BJ449*(DAY(EOMONTH(BJ$15,0))),
$DH449="день_2",
$DR449/30*MAX(MIN($AX449,EOMONTH(BJ$15,0))-MAX($AW449,BJ$15)+1,),
$DH449="раб.день",
$DR449/30*(IFERROR(
_xlfn.LET(_xlpm.VD,
CHOOSE(
{1;2;3;4;5;6;7;8;9;10;11;12;13;14;15;16;17;18},
45658,45659,45660,45661,45662,45663,45664,45665,45711,45724,45778,45779,45785,45786,45820,45821,45965,46022),
_xlfn.LET(_xlpm.DD,
MAX(MIN($AX449,EOMONTH(BJ$15,0))-MAX($AW449,BJ$15),),
_xlfn.IFS(
AND(MONTH($AW449)=MONTH(BJ$15),MONTH($AX449)&lt;&gt;MONTH(BJ$15)),
NETWORKDAYS.INTL($AW449,$AW449+_xlpm.DD,1,_xlpm.VD),
AND(MONTH($AW449)&lt;&gt;MONTH(BJ$15),MONTH($AX449)=MONTH(BJ$15)),
NETWORKDAYS.INTL(($AX449)-_xlpm.DD,$AX449,1,_xlpm.VD),
AND(MONTH($AW449)&lt;MONTH(BJ$15),MONTH($AX449)&gt;MONTH(BJ$15)),
NETWORKDAYS.INTL((EOMONTH(BJ$15-1,1))-_xlpm.DD,EOMONTH(BJ$15-1,1),1,_xlpm.VD),
AND(MONTH($AW449)=MONTH(BJ$15),MONTH($AX449)=MONTH(BJ$15)),
NETWORKDAYS.INTL($AW449,$AX449,1,_xlpm.VD)))),0)),
$DH449="месяц",
$DR449*BJ449,
$DH449="неделя",
$DR449*BJ449/7*(ROUNDUP((DAY(EOMONTH(BJ$15,0)))/4,0))),
0)</f>
        <v/>
      </c>
      <c r="ED449" s="125">
        <f t="array" ref="ED449">
IFERROR(_xlfn.IFS(
$DH449="день_1",
$DR449*$BL449/($AX449-$AW449+1)*BK449*(DAY(EOMONTH(BK$15,0))),
$DH449="день_2",
$DR449/30*MAX(MIN($AX449,EOMONTH(BK$15,0))-MAX($AW449,BK$15)+1,),
$DH449="раб.день",
$DR449/30*(IFERROR(
_xlfn.LET(_xlpm.VD,
CHOOSE(
{1;2;3;4;5;6;7;8;9;10;11;12;13;14;15;16;17;18},
45658,45659,45660,45661,45662,45663,45664,45665,45711,45724,45778,45779,45785,45786,45820,45821,45965,46022),
_xlfn.LET(_xlpm.DD,
MAX(MIN($AX449,EOMONTH(BK$15,0))-MAX($AW449,BK$15),),
_xlfn.IFS(
AND(MONTH($AW449)=MONTH(BK$15),MONTH($AX449)&lt;&gt;MONTH(BK$15)),
NETWORKDAYS.INTL($AW449,$AW449+_xlpm.DD,1,_xlpm.VD),
AND(MONTH($AW449)&lt;&gt;MONTH(BK$15),MONTH($AX449)=MONTH(BK$15)),
NETWORKDAYS.INTL(($AX449)-_xlpm.DD,$AX449,1,_xlpm.VD),
AND(MONTH($AW449)&lt;MONTH(BK$15),MONTH($AX449)&gt;MONTH(BK$15)),
NETWORKDAYS.INTL((EOMONTH(BK$15-1,1))-_xlpm.DD,EOMONTH(BK$15-1,1),1,_xlpm.VD),
AND(MONTH($AW449)=MONTH(BK$15),MONTH($AX449)=MONTH(BK$15)),
NETWORKDAYS.INTL($AW449,$AX449,1,_xlpm.VD)))),0)),
$DH449="месяц",
$DR449*BK449,
$DH449="неделя",
$DR449*BK449/7*(ROUNDUP((DAY(EOMONTH(BK$15,0)))/4,0))),
0)</f>
        <v/>
      </c>
      <c r="EE449" s="125">
        <f>SUM($DS449,$DT449,$DU449,$DV449,$DW449,$DX449,$DY449,$DZ449,$EA449,$EB449,$EC449,$ED449)</f>
        <v/>
      </c>
      <c r="EF449" s="125">
        <f>IFERROR(ROUND($EE449*(1+$EP449),2),0)</f>
        <v/>
      </c>
      <c r="EG449" s="128" t="n">
        <v>1</v>
      </c>
      <c r="EH449" s="126" t="n">
        <v>0</v>
      </c>
      <c r="EI449" s="126">
        <f>ROUND(SUM($EH449:$EH449)*SUM($AB449:$AB449)*$EG449,2)</f>
        <v/>
      </c>
      <c r="EJ449" s="126">
        <f>ROUND($EI449*(1+$EP449),2)</f>
        <v/>
      </c>
      <c r="EK449" s="126" t="n">
        <v>0</v>
      </c>
      <c r="EL449" s="126">
        <f>ROUND(SUM($EK449:$EK449)*SUM($AB449:$AB449)*$EG449,2)</f>
        <v/>
      </c>
      <c r="EM449" s="126">
        <f>ROUND($EL449*(1+$EP449),2)</f>
        <v/>
      </c>
      <c r="EN449" s="126">
        <f>SUM($EE449,$EI449,$EL449)</f>
        <v/>
      </c>
      <c r="EO449" s="126">
        <f>SUM($EF449,$EJ449,$EM449)</f>
        <v/>
      </c>
      <c r="EP449" s="59" t="inlineStr">
        <is>
          <t>20%</t>
        </is>
      </c>
      <c r="EQ449" s="59" t="n"/>
      <c r="ER449" s="60">
        <f t="array" ref="ER449">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MATCH(ES449,
{"AMS";"RussOutdoor";"HD Outdoor";"Ingroup";"IQ";"Ledproduction";"LisChannel";"Logic";"Media-PPL";"NovikovTV | НовиковТВ";"SMA";"SOK";"КрокусТВ | CrocusTV | IndoorTV";"Сити";"ТЯК Москва"},
0)),"")</f>
        <v/>
      </c>
      <c r="ES449" s="60" t="n"/>
      <c r="ET449" s="60">
        <f t="array" ref="ET449">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MATCH(ES449,
{"AMS";"RussOutdoor";"HD Outdoor";"Ingroup";"IQ";"Ledproduction";"LisChannel";"Logic";"Media-PPL";"NovikovTV | НовиковТВ";"SMA";"SOK";"КрокусТВ | CrocusTV | IndoorTV";"Сити";"ТЯК Москва"},
0)),"")</f>
        <v/>
      </c>
      <c r="EU449" s="60" t="n"/>
      <c r="EV449" s="60" t="n"/>
      <c r="EX449" s="110">
        <f t="array" ref="EX449">
($AR449/30
+N("ТРАФИК ПЛОЩАДКИ"))*
(IFERROR(
_xlfn.LET(
_xlpm.GPR,
HLOOKUP($L449,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(MATCH($T449,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IF($Q449="цифровой",_xlpm.GPR/$AG449,_xlpm.GPR/60)),
0)
+N("DWELL TIME"))*
(IF($AB449=0,0,IF($AB449=1,0.3,IF($AB449=2,0.5,IF($AB449&gt;2,1))))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_xlfn.IFS($AC449="да",1.2,$AC449="нет",1)*
_xlfn.IFS($AD449="да",1.2,$AD449="нет",1)*
IF(R449="статический",1,1.2)*
$X449*
INDEX(
{1.2;1;1.2;1.2;1;1.2;1.2;1.2;1.2;1.2;1.2;1;1.2;1.2;1.2;1.2;1;1;1.2;1.2;1.2;1;1;1;1;1.2;1.2;1.2;1.2;1;1;1;1;1.2;1.2;1.2;1.2;1.2;1.2;1.2;1.2;1;1;1.2;1;1;1;1;1.5;1;1;1.5;1.5;1.2},
MATCH($Q449,_xlpm.MI,0)))&gt;{0.02;0.04;0.06;0.1;0.2;0.4;0.6;0.8;1;2;4;6})),
{0;1;2;3;4;5;6;7;8;9;10;11;12},
0)))
+N("КОЭФФИЦИЕНТ КОНТАКТА"))))*
(_xlfn.IFS($X449&lt;0.1,$X449/1000,$X449&gt;25,5.2,AND($X449&gt;=0.1,$X449&lt;=25),(($X449*2+0.1)/10)*($X449/10)))*
IFERROR((_xlfn.LET(
_xlpm.MA,
{0;0.8;0.85;0.9;0.95;1},
_xlpm.MAA,
{0;1;2;3;4;5},
INDEX(_xlpm.MA,MATCH(SUMPRODUCT(--((IF(ROUND(_xlpm.MAA,1)&gt;5,5,ROUND($AB449,1)))&gt;{0;1;2;3;4;5})),_xlpm.MAA,0)))
+N("КОЭФФИЦИЕНТ КОЛ-ВО КОНСТРУКЦИЙ")),1)*
$AB449,0))*
(IF($Q449="цифровой",$AG449/15*$AI449,1)
+N("ДЛЯ ЦИФРЫ"))</f>
        <v/>
      </c>
      <c r="EY449" s="110">
        <f>IFERROR(EX449*AY449,0)</f>
        <v/>
      </c>
      <c r="EZ449" s="131">
        <f>IFERROR(DP449/EY449*1000,0)</f>
        <v/>
      </c>
      <c r="FA449" s="112">
        <f>IFERROR(FC449/FB449,0)</f>
        <v/>
      </c>
      <c r="FB449" s="112">
        <f>IFERROR((FC449/(EY449/FF449*#REF!))*0.825,0)</f>
        <v/>
      </c>
      <c r="FC449" s="112">
        <f>IFERROR(((EX449*30/AR449)*100)/30,0)</f>
        <v/>
      </c>
      <c r="FD449" s="112">
        <f>IFERROR(EY449/G449*100%,0)</f>
        <v/>
      </c>
      <c r="FE449" s="112">
        <f>IFERROR(FD449/FC449*100%,0)</f>
        <v/>
      </c>
      <c r="FF449" s="110">
        <f>IFERROR(AR449/30*AY449,0)</f>
        <v/>
      </c>
    </row>
    <row r="450" ht="13" customHeight="1">
      <c r="A450" s="59" t="n"/>
      <c r="B450" s="60" t="n"/>
      <c r="C450" s="60" t="n"/>
      <c r="D450" s="60">
        <f t="array" ref="D450">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MATCH($E450,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50" s="60">
        <f t="array" ref="E450">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MATCH($F450,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50" s="60" t="inlineStr"/>
      <c r="G450" s="60" t="n"/>
      <c r="H450" s="60">
        <f t="array" ref="H450">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MATCH($I450,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50" s="60" t="n"/>
      <c r="J450" s="60" t="n"/>
      <c r="K450" s="60" t="n"/>
      <c r="L450" s="60" t="n"/>
      <c r="M450" s="60" t="n"/>
      <c r="N450" s="60" t="n"/>
      <c r="O450" s="60" t="n"/>
      <c r="P450" s="60">
        <f t="array" ref="P450">
_xlfn.IFS(
ISNUMBER(MATCH($Q450,{"шелфбаннер","разделитель","монетница","чековая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ISNUMBER(MATCH($Q450,{"LED/LCD","видеокулер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ISNUMBER(MATCH($Q450,{"автомобиль","машина","выставочное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ISNUMBER(MATCH($Q450,{"билборд","лифтовая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ISNUMBER(MATCH($Q450,{"навигация","подвесной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ISNUMBER(MATCH($Q450,{"движущаяся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ISNUMBER(MATCH($Q450,{"каталог","журнал"},)),
"Пресса",
$Q450="","")</f>
        <v/>
      </c>
      <c r="Q450" s="60" t="n"/>
      <c r="R450" s="60">
        <f t="array" ref="R450">
IFERROR(
_xlfn.IFS(
OR(ISNUMBER(MATCH($Q450,{"экспозиция","макет","стенд","автостенд","авто стенд","выставочное пространство","выставочные стенды","модульные выставочные стенды","3Д конструкция","3D конструкция"},)),P450="Экспонирование"),
"нестандартный",
ISNUMBER(MATCH($Q450,{"скроллер","призматрон"},)),
"динамический",
$P450="Видео",
"цифровой",
OR($P450="Пресса",$P450="Щит",$P450="POSm",$P450="Подвес",$P450="Брендирование/оклейка"),
"статический"),"")</f>
        <v/>
      </c>
      <c r="S450" s="59" t="n"/>
      <c r="T450" s="60" t="n"/>
      <c r="U450" s="60" t="n"/>
      <c r="V450" s="60">
        <f>
IF(P450="Видео",
"цифровой постер/ролик",
IF(ISNUMBER(MATCH(Q450,{"короб световой","короб световой | лайтбокс","короб световой | кристалайт","лайтбокс","лайт бокс","кристалайт","LB","lightbox"},)),
"бэклит",
IF(P450="Брендирование/оклейка",
"перфарированная пленка/самоклейка",
IF(P450="Экспонирование",
"под запрос",
IF(P450="Подвес",
"баннер/ткань",
"")))))</f>
        <v/>
      </c>
      <c r="W450" s="59" t="n"/>
      <c r="X450" s="59" t="n"/>
      <c r="Y450" s="59" t="n"/>
      <c r="Z450" s="61" t="n"/>
      <c r="AA450" s="61" t="n"/>
      <c r="AB450" s="61">
        <f>IF(BL450&gt;0,Z450,0)</f>
        <v/>
      </c>
      <c r="AC450" s="59" t="n"/>
      <c r="AD450" s="59" t="n"/>
      <c r="AE450" s="59" t="n"/>
      <c r="AF450" s="59" t="n"/>
      <c r="AG450" s="59" t="n"/>
      <c r="AH450" s="59" t="n"/>
      <c r="AI450" s="59" t="n"/>
      <c r="AJ450" s="59" t="n"/>
      <c r="AK450" s="59" t="n"/>
      <c r="AL450" s="62">
        <f>IFERROR(IF(OR(R450="статический",R450="динамический",R450="нестандартный",R450="",R450=""),"-",IF(AND(AH450="-",AI450="-"),"-",AK450*3600/AH450*AI450)),"-")</f>
        <v/>
      </c>
      <c r="AM450" s="62">
        <f>IFERROR(IF(OR(R450="статический",R450="динамический",R450="",R450="", R450="BTL",R450="нестандартный"),"-",AG450*AI450*AL450/60),"-")</f>
        <v/>
      </c>
      <c r="AN450" s="63">
        <f>IFERROR(IF(AH450="","-",AG450*AI450/AH450),"-")</f>
        <v/>
      </c>
      <c r="AO450" s="59">
        <f>IFERROR(IF(OR($R450="статический",$R450="динамический",$R450="",$R450="",$R450="BTL",$R450="нестандартный"),"-",$AL450*$AY450),"-")</f>
        <v/>
      </c>
      <c r="AP450" s="62">
        <f>IFERROR(IF(OR($R450="статический",$R450="динамический",$R450="",$R450="",$R450="BTL",$R450="нестандартный"),"-",$AM450*AY450),"-")</f>
        <v/>
      </c>
      <c r="AQ450" s="64" t="n"/>
      <c r="AR450" s="61" t="n"/>
      <c r="AS450" s="61" t="n"/>
      <c r="AT450" s="61" t="n"/>
      <c r="AU450" s="65" t="n"/>
      <c r="AV450" s="124">
        <f>IFERROR(DR450/AT450*1000,"n/a")</f>
        <v/>
      </c>
      <c r="AW450" s="67" t="n"/>
      <c r="AX450" s="67" t="n"/>
      <c r="AY450" s="43">
        <f>IFERROR(IF(OR($AW450="",$AX450=""),"",_xlfn.DAYS($AX450+1,$AW450)),"")</f>
        <v/>
      </c>
      <c r="AZ450" s="68">
        <f t="array" ref="AZ450">
_xlfn.LET(_xlpm.COEFF,
IF($AW450+$AX450=0,0,IF(MAX(MIN($AX450,EOMONTH(AZ$15,0))-MAX($AW450,AZ$15)+1,)&gt;0,1,0)),
_xlfn.IFS(
$ES450="LisChannel",
_xlpm.COEFF*
INDEX({1;1;1.2;1.2;1;1;1;1;1.2;1.2;1.2;1.2},
MATCH(MONTH(AZ$15),
{1,2,3,4,5,6,7,8,9,10,11,12})),
CONCATENATE($ES450," ",$L450)="RussOutdoor метро",
_xlpm.COEFF*
INDEX({0.8;0.9;1.1;1.1;1;1;1;1;1.1;1.1;1.1;1.1},
MATCH(MONTH(AZ$15),
{1,2,3,4,5,6,7,8,9,10,11,12})),
$ES450&lt;&gt;"LisChannel",
_xlpm.COEFF,
$ES450&lt;&gt;"RussOutdoor",
_xlpm.COEFF))</f>
        <v/>
      </c>
      <c r="BA450" s="68">
        <f t="array" ref="BA450">
_xlfn.LET(_xlpm.COEFF,
IF($AW450+$AX450=0,0,IF(MAX(MIN($AX450,EOMONTH(BA$15,0))-MAX($AW450,BA$15)+1,)&gt;0,1,0)),
_xlfn.IFS(
$ES450="LisChannel",
_xlpm.COEFF*
INDEX({1;1;1.2;1.2;1;1;1;1;1.2;1.2;1.2;1.2},
MATCH(MONTH(BA$15),
{1,2,3,4,5,6,7,8,9,10,11,12})),
CONCATENATE($ES450," ",$L450)="RussOutdoor метро",
_xlpm.COEFF*
INDEX({0.8;0.9;1.1;1.1;1;1;1;1;1.1;1.1;1.1;1.1},
MATCH(MONTH(BA$15),
{1,2,3,4,5,6,7,8,9,10,11,12})),
$ES450&lt;&gt;"LisChannel",
_xlpm.COEFF,
$ES450&lt;&gt;"RussOutdoor",
_xlpm.COEFF))</f>
        <v/>
      </c>
      <c r="BB450" s="68">
        <f t="array" ref="BB450">
_xlfn.LET(_xlpm.COEFF,
IF($AW450+$AX450=0,0,IF(MAX(MIN($AX450,EOMONTH(BB$15,0))-MAX($AW450,BB$15)+1,)&gt;0,1,0)),
_xlfn.IFS(
$ES450="LisChannel",
_xlpm.COEFF*
INDEX({1;1;1.2;1.2;1;1;1;1;1.2;1.2;1.2;1.2},
MATCH(MONTH(BB$15),
{1,2,3,4,5,6,7,8,9,10,11,12})),
CONCATENATE($ES450," ",$L450)="RussOutdoor метро",
_xlpm.COEFF*
INDEX({0.8;0.9;1.1;1.1;1;1;1;1;1.1;1.1;1.1;1.1},
MATCH(MONTH(BB$15),
{1,2,3,4,5,6,7,8,9,10,11,12})),
$ES450&lt;&gt;"LisChannel",
_xlpm.COEFF,
$ES450&lt;&gt;"RussOutdoor",
_xlpm.COEFF))</f>
        <v/>
      </c>
      <c r="BC450" s="68">
        <f t="array" ref="BC450">
_xlfn.LET(_xlpm.COEFF,
IF($AW450+$AX450=0,0,IF(MAX(MIN($AX450,EOMONTH(BC$15,0))-MAX($AW450,BC$15)+1,)&gt;0,1,0)),
_xlfn.IFS(
$ES450="LisChannel",
_xlpm.COEFF*
INDEX({1;1;1.2;1.2;1;1;1;1;1.2;1.2;1.2;1.2},
MATCH(MONTH(BC$15),
{1,2,3,4,5,6,7,8,9,10,11,12})),
CONCATENATE($ES450," ",$L450)="RussOutdoor метро",
_xlpm.COEFF*
INDEX({0.8;0.9;1.1;1.1;1;1;1;1;1.1;1.1;1.1;1.1},
MATCH(MONTH(BC$15),
{1,2,3,4,5,6,7,8,9,10,11,12})),
$ES450&lt;&gt;"LisChannel",
_xlpm.COEFF,
$ES450&lt;&gt;"RussOutdoor",
_xlpm.COEFF))</f>
        <v/>
      </c>
      <c r="BD450" s="68">
        <f t="array" ref="BD450">
_xlfn.LET(_xlpm.COEFF,
IF($AW450+$AX450=0,0,IF(MAX(MIN($AX450,EOMONTH(BD$15,0))-MAX($AW450,BD$15)+1,)&gt;0,1,0)),
_xlfn.IFS(
$ES450="LisChannel",
_xlpm.COEFF*
INDEX({1;1;1.2;1.2;1;1;1;1;1.2;1.2;1.2;1.2},
MATCH(MONTH(BD$15),
{1,2,3,4,5,6,7,8,9,10,11,12})),
CONCATENATE($ES450," ",$L450)="RussOutdoor метро",
_xlpm.COEFF*
INDEX({0.8;0.9;1.1;1.1;1;1;1;1;1.1;1.1;1.1;1.1},
MATCH(MONTH(BD$15),
{1,2,3,4,5,6,7,8,9,10,11,12})),
$ES450&lt;&gt;"LisChannel",
_xlpm.COEFF,
$ES450&lt;&gt;"RussOutdoor",
_xlpm.COEFF))</f>
        <v/>
      </c>
      <c r="BE450" s="68">
        <f t="array" ref="BE450">
_xlfn.LET(_xlpm.COEFF,
IF($AW450+$AX450=0,0,IF(MAX(MIN($AX450,EOMONTH(BE$15,0))-MAX($AW450,BE$15)+1,)&gt;0,1,0)),
_xlfn.IFS(
$ES450="LisChannel",
_xlpm.COEFF*
INDEX({1;1;1.2;1.2;1;1;1;1;1.2;1.2;1.2;1.2},
MATCH(MONTH(BE$15),
{1,2,3,4,5,6,7,8,9,10,11,12})),
CONCATENATE($ES450," ",$L450)="RussOutdoor метро",
_xlpm.COEFF*
INDEX({0.8;0.9;1.1;1.1;1;1;1;1;1.1;1.1;1.1;1.1},
MATCH(MONTH(BE$15),
{1,2,3,4,5,6,7,8,9,10,11,12})),
$ES450&lt;&gt;"LisChannel",
_xlpm.COEFF,
$ES450&lt;&gt;"RussOutdoor",
_xlpm.COEFF))</f>
        <v/>
      </c>
      <c r="BF450" s="68">
        <f t="array" ref="BF450">
_xlfn.LET(_xlpm.COEFF,
IF($AW450+$AX450=0,0,IF(MAX(MIN($AX450,EOMONTH(BF$15,0))-MAX($AW450,BF$15)+1,)&gt;0,1,0)),
_xlfn.IFS(
$ES450="LisChannel",
_xlpm.COEFF*
INDEX({1;1;1.2;1.2;1;1;1;1;1.2;1.2;1.2;1.2},
MATCH(MONTH(BF$15),
{1,2,3,4,5,6,7,8,9,10,11,12})),
CONCATENATE($ES450," ",$L450)="RussOutdoor метро",
_xlpm.COEFF*
INDEX({0.8;0.9;1.1;1.1;1;1;1;1;1.1;1.1;1.1;1.1},
MATCH(MONTH(BF$15),
{1,2,3,4,5,6,7,8,9,10,11,12})),
$ES450&lt;&gt;"LisChannel",
_xlpm.COEFF,
$ES450&lt;&gt;"RussOutdoor",
_xlpm.COEFF))</f>
        <v/>
      </c>
      <c r="BG450" s="68">
        <f t="array" ref="BG450">
_xlfn.LET(_xlpm.COEFF,
IF($AW450+$AX450=0,0,IF(MAX(MIN($AX450,EOMONTH(BG$15,0))-MAX($AW450,BG$15)+1,)&gt;0,1,0)),
_xlfn.IFS(
$ES450="LisChannel",
_xlpm.COEFF*
INDEX({1;1;1.2;1.2;1;1;1;1;1.2;1.2;1.2;1.2},
MATCH(MONTH(BG$15),
{1,2,3,4,5,6,7,8,9,10,11,12})),
CONCATENATE($ES450," ",$L450)="RussOutdoor метро",
_xlpm.COEFF*
INDEX({0.8;0.9;1.1;1.1;1;1;1;1;1.1;1.1;1.1;1.1},
MATCH(MONTH(BG$15),
{1,2,3,4,5,6,7,8,9,10,11,12})),
$ES450&lt;&gt;"LisChannel",
_xlpm.COEFF,
$ES450&lt;&gt;"RussOutdoor",
_xlpm.COEFF))</f>
        <v/>
      </c>
      <c r="BH450" s="68">
        <f t="array" ref="BH450">
_xlfn.LET(_xlpm.COEFF,
IF($AW450+$AX450=0,0,IF(MAX(MIN($AX450,EOMONTH(BH$15,0))-MAX($AW450,BH$15)+1,)&gt;0,1,0)),
_xlfn.IFS(
$ES450="LisChannel",
_xlpm.COEFF*
INDEX({1;1;1.2;1.2;1;1;1;1;1.2;1.2;1.2;1.2},
MATCH(MONTH(BH$15),
{1,2,3,4,5,6,7,8,9,10,11,12})),
CONCATENATE($ES450," ",$L450)="RussOutdoor метро",
_xlpm.COEFF*
INDEX({0.8;0.9;1.1;1.1;1;1;1;1;1.1;1.1;1.1;1.1},
MATCH(MONTH(BH$15),
{1,2,3,4,5,6,7,8,9,10,11,12})),
$ES450&lt;&gt;"LisChannel",
_xlpm.COEFF,
$ES450&lt;&gt;"RussOutdoor",
_xlpm.COEFF))</f>
        <v/>
      </c>
      <c r="BI450" s="68">
        <f t="array" ref="BI450">
_xlfn.LET(_xlpm.COEFF,
IF($AW450+$AX450=0,0,IF(MAX(MIN($AX450,EOMONTH(BI$15,0))-MAX($AW450,BI$15)+1,)&gt;0,1,0)),
_xlfn.IFS(
$ES450="LisChannel",
_xlpm.COEFF*
INDEX({1;1;1.2;1.2;1;1;1;1;1.2;1.2;1.2;1.2},
MATCH(MONTH(BI$15),
{1,2,3,4,5,6,7,8,9,10,11,12})),
CONCATENATE($ES450," ",$L450)="RussOutdoor метро",
_xlpm.COEFF*
INDEX({0.8;0.9;1.1;1.1;1;1;1;1;1.1;1.1;1.1;1.1},
MATCH(MONTH(BI$15),
{1,2,3,4,5,6,7,8,9,10,11,12})),
$ES450&lt;&gt;"LisChannel",
_xlpm.COEFF,
$ES450&lt;&gt;"RussOutdoor",
_xlpm.COEFF))</f>
        <v/>
      </c>
      <c r="BJ450" s="68">
        <f t="array" ref="BJ450">
_xlfn.LET(_xlpm.COEFF,
IF($AW450+$AX450=0,0,IF(MAX(MIN($AX450,EOMONTH(BJ$15,0))-MAX($AW450,BJ$15)+1,)&gt;0,1,0)),
_xlfn.IFS(
$ES450="LisChannel",
_xlpm.COEFF*
INDEX({1;1;1.2;1.2;1;1;1;1;1.2;1.2;1.2;1.2},
MATCH(MONTH(BJ$15),
{1,2,3,4,5,6,7,8,9,10,11,12})),
CONCATENATE($ES450," ",$L450)="RussOutdoor метро",
_xlpm.COEFF*
INDEX({0.8;0.9;1.1;1.1;1;1;1;1;1.1;1.1;1.1;1.1},
MATCH(MONTH(BJ$15),
{1,2,3,4,5,6,7,8,9,10,11,12})),
$ES450&lt;&gt;"LisChannel",
_xlpm.COEFF,
$ES450&lt;&gt;"RussOutdoor",
_xlpm.COEFF))</f>
        <v/>
      </c>
      <c r="BK450" s="68">
        <f t="array" ref="BK450">
_xlfn.LET(_xlpm.COEFF,
IF($AW450+$AX450=0,0,IF(MAX(MIN($AX450,EOMONTH(BK$15,0))-MAX($AW450,BK$15)+1,)&gt;0,1,0)),
_xlfn.IFS(
$ES450="LisChannel",
_xlpm.COEFF*
INDEX({1;1;1.2;1.2;1;1;1;1;1.2;1.2;1.2;1.2},
MATCH(MONTH(BK$15),
{1,2,3,4,5,6,7,8,9,10,11,12})),
CONCATENATE($ES450," ",$L450)="RussOutdoor метро",
_xlpm.COEFF*
INDEX({0.8;0.9;1.1;1.1;1;1;1;1;1.1;1.1;1.1;1.1},
MATCH(MONTH(BK$15),
{1,2,3,4,5,6,7,8,9,10,11,12})),
$ES450&lt;&gt;"LisChannel",
_xlpm.COEFF,
$ES450&lt;&gt;"RussOutdoor",
_xlpm.COEFF))</f>
        <v/>
      </c>
      <c r="BL450" s="62">
        <f>COUNTIFS($AZ450:$BK450,"&gt;0")</f>
        <v/>
      </c>
      <c r="BM450" s="65" t="n"/>
      <c r="BN450" s="125">
        <f>$DJ450</f>
        <v/>
      </c>
      <c r="BO450" s="63">
        <f>$DQ450</f>
        <v/>
      </c>
      <c r="BP450" s="125">
        <f>
IFERROR(
IF($BL450=0,0,
$BN450*(1-$BO450)),
0)</f>
        <v/>
      </c>
      <c r="BQ450" s="125">
        <f t="array" ref="BQ450">
IFERROR(
_xlfn.IFS(
$DH450="день_1",
$BP450*$BL450/($AX450-$AW450+1)*AZ450*(DAY(EOMONTH(AZ$15,0))),
$DH450="день_2",
$BP450/30*MAX(MIN($AX450,EOMONTH(AZ$15,0))-MAX($AW450,AZ$15)+1,),
$DH450="раб.день",
$BP450/30*(IFERROR(
_xlfn.LET(_xlpm.VD,
CHOOSE(
{1;2;3;4;5;6;7;8;9;10;11;12;13;14;15;16;17;18},
45658,45659,45660,45661,45662,45663,45664,45665,45711,45724,45778,45779,45785,45786,45820,45821,45965,46022),
_xlfn.LET(_xlpm.DD,
MAX(MIN($AX450,EOMONTH(AZ$15,0))-MAX($AW450,AZ$15),),
_xlfn.IFS(
AND(MONTH($AW450)=MONTH(AZ$15),MONTH($AX450)&lt;&gt;MONTH(AZ$15)),
NETWORKDAYS.INTL($AW450,$AW450+_xlpm.DD,1,_xlpm.VD),
AND(MONTH($AW450)&lt;&gt;MONTH(AZ$15),MONTH($AX450)=MONTH(AZ$15)),
NETWORKDAYS.INTL(($AX450)-_xlpm.DD,$AX450,1,_xlpm.VD),
AND(MONTH($AW450)&lt;MONTH(AZ$15),MONTH($AX450)&gt;MONTH(AZ$15)),
NETWORKDAYS.INTL((EOMONTH(AZ$15-1,1))-_xlpm.DD,EOMONTH(AZ$15-1,1),1,_xlpm.VD),
AND(MONTH($AW450)=MONTH(AZ$15),MONTH($AX450)=MONTH(AZ$15)),
NETWORKDAYS.INTL($AW450,$AX450,1,_xlpm.VD)))),0)),
$DH450="месяц",
$BP450*AZ450,
$DH450="неделя",
$BP450*AZ450/7*(ROUNDUP((DAY(EOMONTH(AZ$15,0)))/4,0))),
0)</f>
        <v/>
      </c>
      <c r="BR450" s="125">
        <f t="array" ref="BR450">
IFERROR(
_xlfn.IFS(
$DH450="день_1",
$BP450*$BL450/($AX450-$AW450+1)*BA450*(DAY(EOMONTH(BA$15,0))),
$DH450="день_2",
$BP450/30*MAX(MIN($AX450,EOMONTH(BA$15,0))-MAX($AW450,BA$15)+1,),
$DH450="раб.день",
$BP450/30*(IFERROR(
_xlfn.LET(_xlpm.VD,
CHOOSE(
{1;2;3;4;5;6;7;8;9;10;11;12;13;14;15;16;17;18},
45658,45659,45660,45661,45662,45663,45664,45665,45711,45724,45778,45779,45785,45786,45820,45821,45965,46022),
_xlfn.LET(_xlpm.DD,
MAX(MIN($AX450,EOMONTH(BA$15,0))-MAX($AW450,BA$15),),
_xlfn.IFS(
AND(MONTH($AW450)=MONTH(BA$15),MONTH($AX450)&lt;&gt;MONTH(BA$15)),
NETWORKDAYS.INTL($AW450,$AW450+_xlpm.DD,1,_xlpm.VD),
AND(MONTH($AW450)&lt;&gt;MONTH(BA$15),MONTH($AX450)=MONTH(BA$15)),
NETWORKDAYS.INTL(($AX450)-_xlpm.DD,$AX450,1,_xlpm.VD),
AND(MONTH($AW450)&lt;MONTH(BA$15),MONTH($AX450)&gt;MONTH(BA$15)),
NETWORKDAYS.INTL((EOMONTH(BA$15-1,1))-_xlpm.DD,EOMONTH(BA$15-1,1),1,_xlpm.VD),
AND(MONTH($AW450)=MONTH(BA$15),MONTH($AX450)=MONTH(BA$15)),
NETWORKDAYS.INTL($AW450,$AX450,1,_xlpm.VD)))),0)),
$DH450="месяц",
$BP450*BA450,
$DH450="неделя",
$BP450*BA450/7*(ROUNDUP((DAY(EOMONTH(BA$15,0)))/4,0))),
0)</f>
        <v/>
      </c>
      <c r="BS450" s="125">
        <f t="array" ref="BS450">
IFERROR(
_xlfn.IFS(
$DH450="день_1",
$BP450*$BL450/($AX450-$AW450+1)*BB450*(DAY(EOMONTH(BB$15,0))),
$DH450="день_2",
$BP450/30*MAX(MIN($AX450,EOMONTH(BB$15,0))-MAX($AW450,BB$15)+1,),
$DH450="раб.день",
$BP450/30*(IFERROR(
_xlfn.LET(_xlpm.VD,
CHOOSE(
{1;2;3;4;5;6;7;8;9;10;11;12;13;14;15;16;17;18},
45658,45659,45660,45661,45662,45663,45664,45665,45711,45724,45778,45779,45785,45786,45820,45821,45965,46022),
_xlfn.LET(_xlpm.DD,
MAX(MIN($AX450,EOMONTH(BB$15,0))-MAX($AW450,BB$15),),
_xlfn.IFS(
AND(MONTH($AW450)=MONTH(BB$15),MONTH($AX450)&lt;&gt;MONTH(BB$15)),
NETWORKDAYS.INTL($AW450,$AW450+_xlpm.DD,1,_xlpm.VD),
AND(MONTH($AW450)&lt;&gt;MONTH(BB$15),MONTH($AX450)=MONTH(BB$15)),
NETWORKDAYS.INTL(($AX450)-_xlpm.DD,$AX450,1,_xlpm.VD),
AND(MONTH($AW450)&lt;MONTH(BB$15),MONTH($AX450)&gt;MONTH(BB$15)),
NETWORKDAYS.INTL((EOMONTH(BB$15-1,1))-_xlpm.DD,EOMONTH(BB$15-1,1),1,_xlpm.VD),
AND(MONTH($AW450)=MONTH(BB$15),MONTH($AX450)=MONTH(BB$15)),
NETWORKDAYS.INTL($AW450,$AX450,1,_xlpm.VD)))),0)),
$DH450="месяц",
$BP450*BB450,
$DH450="неделя",
$BP450*BB450/7*(ROUNDUP((DAY(EOMONTH(BB$15,0)))/4,0))),
0)</f>
        <v/>
      </c>
      <c r="BT450" s="125">
        <f t="array" ref="BT450">
IFERROR(
_xlfn.IFS(
$DH450="день_1",
$BP450*$BL450/($AX450-$AW450+1)*BC450*(DAY(EOMONTH(BC$15,0))),
$DH450="день_2",
$BP450/30*MAX(MIN($AX450,EOMONTH(BC$15,0))-MAX($AW450,BC$15)+1,),
$DH450="раб.день",
$BP450/30*(IFERROR(
_xlfn.LET(_xlpm.VD,
CHOOSE(
{1;2;3;4;5;6;7;8;9;10;11;12;13;14;15;16;17;18},
45658,45659,45660,45661,45662,45663,45664,45665,45711,45724,45778,45779,45785,45786,45820,45821,45965,46022),
_xlfn.LET(_xlpm.DD,
MAX(MIN($AX450,EOMONTH(BC$15,0))-MAX($AW450,BC$15),),
_xlfn.IFS(
AND(MONTH($AW450)=MONTH(BC$15),MONTH($AX450)&lt;&gt;MONTH(BC$15)),
NETWORKDAYS.INTL($AW450,$AW450+_xlpm.DD,1,_xlpm.VD),
AND(MONTH($AW450)&lt;&gt;MONTH(BC$15),MONTH($AX450)=MONTH(BC$15)),
NETWORKDAYS.INTL(($AX450)-_xlpm.DD,$AX450,1,_xlpm.VD),
AND(MONTH($AW450)&lt;MONTH(BC$15),MONTH($AX450)&gt;MONTH(BC$15)),
NETWORKDAYS.INTL((EOMONTH(BC$15-1,1))-_xlpm.DD,EOMONTH(BC$15-1,1),1,_xlpm.VD),
AND(MONTH($AW450)=MONTH(BC$15),MONTH($AX450)=MONTH(BC$15)),
NETWORKDAYS.INTL($AW450,$AX450,1,_xlpm.VD)))),0)),
$DH450="месяц",
$BP450*BC450,
$DH450="неделя",
$BP450*BC450/7*(ROUNDUP((DAY(EOMONTH(BC$15,0)))/4,0))),
0)</f>
        <v/>
      </c>
      <c r="BU450" s="125">
        <f t="array" ref="BU450">
IFERROR(
_xlfn.IFS(
$DH450="день_1",
$BP450*$BL450/($AX450-$AW450+1)*BD450*(DAY(EOMONTH(BD$15,0))),
$DH450="день_2",
$BP450/30*MAX(MIN($AX450,EOMONTH(BD$15,0))-MAX($AW450,BD$15)+1,),
$DH450="раб.день",
$BP450/30*(IFERROR(
_xlfn.LET(_xlpm.VD,
CHOOSE(
{1;2;3;4;5;6;7;8;9;10;11;12;13;14;15;16;17;18},
45658,45659,45660,45661,45662,45663,45664,45665,45711,45724,45778,45779,45785,45786,45820,45821,45965,46022),
_xlfn.LET(_xlpm.DD,
MAX(MIN($AX450,EOMONTH(BD$15,0))-MAX($AW450,BD$15),),
_xlfn.IFS(
AND(MONTH($AW450)=MONTH(BD$15),MONTH($AX450)&lt;&gt;MONTH(BD$15)),
NETWORKDAYS.INTL($AW450,$AW450+_xlpm.DD,1,_xlpm.VD),
AND(MONTH($AW450)&lt;&gt;MONTH(BD$15),MONTH($AX450)=MONTH(BD$15)),
NETWORKDAYS.INTL(($AX450)-_xlpm.DD,$AX450,1,_xlpm.VD),
AND(MONTH($AW450)&lt;MONTH(BD$15),MONTH($AX450)&gt;MONTH(BD$15)),
NETWORKDAYS.INTL((EOMONTH(BD$15-1,1))-_xlpm.DD,EOMONTH(BD$15-1,1),1,_xlpm.VD),
AND(MONTH($AW450)=MONTH(BD$15),MONTH($AX450)=MONTH(BD$15)),
NETWORKDAYS.INTL($AW450,$AX450,1,_xlpm.VD)))),0)),
$DH450="месяц",
$BP450*BD450,
$DH450="неделя",
$BP450*BD450/7*(ROUNDUP((DAY(EOMONTH(BD$15,0)))/4,0))),
0)</f>
        <v/>
      </c>
      <c r="BV450" s="125">
        <f t="array" ref="BV450">
IFERROR(
_xlfn.IFS(
$DH450="день_1",
$BP450*$BL450/($AX450-$AW450+1)*BE450*(DAY(EOMONTH(BE$15,0))),
$DH450="день_2",
$BP450/30*MAX(MIN($AX450,EOMONTH(BE$15,0))-MAX($AW450,BE$15)+1,),
$DH450="раб.день",
$BP450/30*(IFERROR(
_xlfn.LET(_xlpm.VD,
CHOOSE(
{1;2;3;4;5;6;7;8;9;10;11;12;13;14;15;16;17;18},
45658,45659,45660,45661,45662,45663,45664,45665,45711,45724,45778,45779,45785,45786,45820,45821,45965,46022),
_xlfn.LET(_xlpm.DD,
MAX(MIN($AX450,EOMONTH(BE$15,0))-MAX($AW450,BE$15),),
_xlfn.IFS(
AND(MONTH($AW450)=MONTH(BE$15),MONTH($AX450)&lt;&gt;MONTH(BE$15)),
NETWORKDAYS.INTL($AW450,$AW450+_xlpm.DD,1,_xlpm.VD),
AND(MONTH($AW450)&lt;&gt;MONTH(BE$15),MONTH($AX450)=MONTH(BE$15)),
NETWORKDAYS.INTL(($AX450)-_xlpm.DD,$AX450,1,_xlpm.VD),
AND(MONTH($AW450)&lt;MONTH(BE$15),MONTH($AX450)&gt;MONTH(BE$15)),
NETWORKDAYS.INTL((EOMONTH(BE$15-1,1))-_xlpm.DD,EOMONTH(BE$15-1,1),1,_xlpm.VD),
AND(MONTH($AW450)=MONTH(BE$15),MONTH($AX450)=MONTH(BE$15)),
NETWORKDAYS.INTL($AW450,$AX450,1,_xlpm.VD)))),0)),
$DH450="месяц",
$BP450*BE450,
$DH450="неделя",
$BP450*BE450/7*(ROUNDUP((DAY(EOMONTH(BE$15,0)))/4,0))),
0)</f>
        <v/>
      </c>
      <c r="BW450" s="125">
        <f t="array" ref="BW450">
IFERROR(
_xlfn.IFS(
$DH450="день_1",
$BP450*$BL450/($AX450-$AW450+1)*BF450*(DAY(EOMONTH(BF$15,0))),
$DH450="день_2",
$BP450/30*MAX(MIN($AX450,EOMONTH(BF$15,0))-MAX($AW450,BF$15)+1,),
$DH450="раб.день",
$BP450/30*(IFERROR(
_xlfn.LET(_xlpm.VD,
CHOOSE(
{1;2;3;4;5;6;7;8;9;10;11;12;13;14;15;16;17;18},
45658,45659,45660,45661,45662,45663,45664,45665,45711,45724,45778,45779,45785,45786,45820,45821,45965,46022),
_xlfn.LET(_xlpm.DD,
MAX(MIN($AX450,EOMONTH(BF$15,0))-MAX($AW450,BF$15),),
_xlfn.IFS(
AND(MONTH($AW450)=MONTH(BF$15),MONTH($AX450)&lt;&gt;MONTH(BF$15)),
NETWORKDAYS.INTL($AW450,$AW450+_xlpm.DD,1,_xlpm.VD),
AND(MONTH($AW450)&lt;&gt;MONTH(BF$15),MONTH($AX450)=MONTH(BF$15)),
NETWORKDAYS.INTL(($AX450)-_xlpm.DD,$AX450,1,_xlpm.VD),
AND(MONTH($AW450)&lt;MONTH(BF$15),MONTH($AX450)&gt;MONTH(BF$15)),
NETWORKDAYS.INTL((EOMONTH(BF$15-1,1))-_xlpm.DD,EOMONTH(BF$15-1,1),1,_xlpm.VD),
AND(MONTH($AW450)=MONTH(BF$15),MONTH($AX450)=MONTH(BF$15)),
NETWORKDAYS.INTL($AW450,$AX450,1,_xlpm.VD)))),0)),
$DH450="месяц",
$BP450*BF450,
$DH450="неделя",
$BP450*BF450/7*(ROUNDUP((DAY(EOMONTH(BF$15,0)))/4,0))),
0)</f>
        <v/>
      </c>
      <c r="BX450" s="125">
        <f t="array" ref="BX450">
IFERROR(
_xlfn.IFS(
$DH450="день_1",
$BP450*$BL450/($AX450-$AW450+1)*BG450*(DAY(EOMONTH(BG$15,0))),
$DH450="день_2",
$BP450/30*MAX(MIN($AX450,EOMONTH(BG$15,0))-MAX($AW450,BG$15)+1,),
$DH450="раб.день",
$BP450/30*(IFERROR(
_xlfn.LET(_xlpm.VD,
CHOOSE(
{1;2;3;4;5;6;7;8;9;10;11;12;13;14;15;16;17;18},
45658,45659,45660,45661,45662,45663,45664,45665,45711,45724,45778,45779,45785,45786,45820,45821,45965,46022),
_xlfn.LET(_xlpm.DD,
MAX(MIN($AX450,EOMONTH(BG$15,0))-MAX($AW450,BG$15),),
_xlfn.IFS(
AND(MONTH($AW450)=MONTH(BG$15),MONTH($AX450)&lt;&gt;MONTH(BG$15)),
NETWORKDAYS.INTL($AW450,$AW450+_xlpm.DD,1,_xlpm.VD),
AND(MONTH($AW450)&lt;&gt;MONTH(BG$15),MONTH($AX450)=MONTH(BG$15)),
NETWORKDAYS.INTL(($AX450)-_xlpm.DD,$AX450,1,_xlpm.VD),
AND(MONTH($AW450)&lt;MONTH(BG$15),MONTH($AX450)&gt;MONTH(BG$15)),
NETWORKDAYS.INTL((EOMONTH(BG$15-1,1))-_xlpm.DD,EOMONTH(BG$15-1,1),1,_xlpm.VD),
AND(MONTH($AW450)=MONTH(BG$15),MONTH($AX450)=MONTH(BG$15)),
NETWORKDAYS.INTL($AW450,$AX450,1,_xlpm.VD)))),0)),
$DH450="месяц",
$BP450*BG450,
$DH450="неделя",
$BP450*BG450/7*(ROUNDUP((DAY(EOMONTH(BG$15,0)))/4,0))),
0)</f>
        <v/>
      </c>
      <c r="BY450" s="125">
        <f t="array" ref="BY450">
IFERROR(
_xlfn.IFS(
$DH450="день_1",
$BP450*$BL450/($AX450-$AW450+1)*BH450*(DAY(EOMONTH(BH$15,0))),
$DH450="день_2",
$BP450/30*MAX(MIN($AX450,EOMONTH(BH$15,0))-MAX($AW450,BH$15)+1,),
$DH450="раб.день",
$BP450/30*(IFERROR(
_xlfn.LET(_xlpm.VD,
CHOOSE(
{1;2;3;4;5;6;7;8;9;10;11;12;13;14;15;16;17;18},
45658,45659,45660,45661,45662,45663,45664,45665,45711,45724,45778,45779,45785,45786,45820,45821,45965,46022),
_xlfn.LET(_xlpm.DD,
MAX(MIN($AX450,EOMONTH(BH$15,0))-MAX($AW450,BH$15),),
_xlfn.IFS(
AND(MONTH($AW450)=MONTH(BH$15),MONTH($AX450)&lt;&gt;MONTH(BH$15)),
NETWORKDAYS.INTL($AW450,$AW450+_xlpm.DD,1,_xlpm.VD),
AND(MONTH($AW450)&lt;&gt;MONTH(BH$15),MONTH($AX450)=MONTH(BH$15)),
NETWORKDAYS.INTL(($AX450)-_xlpm.DD,$AX450,1,_xlpm.VD),
AND(MONTH($AW450)&lt;MONTH(BH$15),MONTH($AX450)&gt;MONTH(BH$15)),
NETWORKDAYS.INTL((EOMONTH(BH$15-1,1))-_xlpm.DD,EOMONTH(BH$15-1,1),1,_xlpm.VD),
AND(MONTH($AW450)=MONTH(BH$15),MONTH($AX450)=MONTH(BH$15)),
NETWORKDAYS.INTL($AW450,$AX450,1,_xlpm.VD)))),0)),
$DH450="месяц",
$BP450*BH450,
$DH450="неделя",
$BP450*BH450/7*(ROUNDUP((DAY(EOMONTH(BH$15,0)))/4,0))),
0)</f>
        <v/>
      </c>
      <c r="BZ450" s="125">
        <f t="array" ref="BZ450">
IFERROR(
_xlfn.IFS(
$DH450="день_1",
$BP450*$BL450/($AX450-$AW450+1)*BI450*(DAY(EOMONTH(BI$15,0))),
$DH450="день_2",
$BP450/30*MAX(MIN($AX450,EOMONTH(BI$15,0))-MAX($AW450,BI$15)+1,),
$DH450="раб.день",
$BP450/30*(IFERROR(
_xlfn.LET(_xlpm.VD,
CHOOSE(
{1;2;3;4;5;6;7;8;9;10;11;12;13;14;15;16;17;18},
45658,45659,45660,45661,45662,45663,45664,45665,45711,45724,45778,45779,45785,45786,45820,45821,45965,46022),
_xlfn.LET(_xlpm.DD,
MAX(MIN($AX450,EOMONTH(BI$15,0))-MAX($AW450,BI$15),),
_xlfn.IFS(
AND(MONTH($AW450)=MONTH(BI$15),MONTH($AX450)&lt;&gt;MONTH(BI$15)),
NETWORKDAYS.INTL($AW450,$AW450+_xlpm.DD,1,_xlpm.VD),
AND(MONTH($AW450)&lt;&gt;MONTH(BI$15),MONTH($AX450)=MONTH(BI$15)),
NETWORKDAYS.INTL(($AX450)-_xlpm.DD,$AX450,1,_xlpm.VD),
AND(MONTH($AW450)&lt;MONTH(BI$15),MONTH($AX450)&gt;MONTH(BI$15)),
NETWORKDAYS.INTL((EOMONTH(BI$15-1,1))-_xlpm.DD,EOMONTH(BI$15-1,1),1,_xlpm.VD),
AND(MONTH($AW450)=MONTH(BI$15),MONTH($AX450)=MONTH(BI$15)),
NETWORKDAYS.INTL($AW450,$AX450,1,_xlpm.VD)))),0)),
$DH450="месяц",
$BP450*BI450,
$DH450="неделя",
$BP450*BI450/7*(ROUNDUP((DAY(EOMONTH(BI$15,0)))/4,0))),
0)</f>
        <v/>
      </c>
      <c r="CA450" s="125">
        <f t="array" ref="CA450">
IFERROR(
_xlfn.IFS(
$DH450="день_1",
$BP450*$BL450/($AX450-$AW450+1)*BJ450*(DAY(EOMONTH(BJ$15,0))),
$DH450="день_2",
$BP450/30*MAX(MIN($AX450,EOMONTH(BJ$15,0))-MAX($AW450,BJ$15)+1,),
$DH450="раб.день",
$BP450/30*(IFERROR(
_xlfn.LET(_xlpm.VD,
CHOOSE(
{1;2;3;4;5;6;7;8;9;10;11;12;13;14;15;16;17;18},
45658,45659,45660,45661,45662,45663,45664,45665,45711,45724,45778,45779,45785,45786,45820,45821,45965,46022),
_xlfn.LET(_xlpm.DD,
MAX(MIN($AX450,EOMONTH(BJ$15,0))-MAX($AW450,BJ$15),),
_xlfn.IFS(
AND(MONTH($AW450)=MONTH(BJ$15),MONTH($AX450)&lt;&gt;MONTH(BJ$15)),
NETWORKDAYS.INTL($AW450,$AW450+_xlpm.DD,1,_xlpm.VD),
AND(MONTH($AW450)&lt;&gt;MONTH(BJ$15),MONTH($AX450)=MONTH(BJ$15)),
NETWORKDAYS.INTL(($AX450)-_xlpm.DD,$AX450,1,_xlpm.VD),
AND(MONTH($AW450)&lt;MONTH(BJ$15),MONTH($AX450)&gt;MONTH(BJ$15)),
NETWORKDAYS.INTL((EOMONTH(BJ$15-1,1))-_xlpm.DD,EOMONTH(BJ$15-1,1),1,_xlpm.VD),
AND(MONTH($AW450)=MONTH(BJ$15),MONTH($AX450)=MONTH(BJ$15)),
NETWORKDAYS.INTL($AW450,$AX450,1,_xlpm.VD)))),0)),
$DH450="месяц",
$BP450*BJ450,
$DH450="неделя",
$BP450*BJ450/7*(ROUNDUP((DAY(EOMONTH(BJ$15,0)))/4,0))),
0)</f>
        <v/>
      </c>
      <c r="CB450" s="125">
        <f t="array" ref="CB450">
IFERROR(
_xlfn.IFS(
$DH450="день_1",
$BP450*$BL450/($AX450-$AW450+1)*BK450*(DAY(EOMONTH(BK$15,0))),
$DH450="день_2",
$BP450/30*MAX(MIN($AX450,EOMONTH(BK$15,0))-MAX($AW450,BK$15)+1,),
$DH450="раб.день",
$BP450/30*(IFERROR(
_xlfn.LET(_xlpm.VD,
CHOOSE(
{1;2;3;4;5;6;7;8;9;10;11;12;13;14;15;16;17;18},
45658,45659,45660,45661,45662,45663,45664,45665,45711,45724,45778,45779,45785,45786,45820,45821,45965,46022),
_xlfn.LET(_xlpm.DD,
MAX(MIN($AX450,EOMONTH(BK$15,0))-MAX($AW450,BK$15),),
_xlfn.IFS(
AND(MONTH($AW450)=MONTH(BK$15),MONTH($AX450)&lt;&gt;MONTH(BK$15)),
NETWORKDAYS.INTL($AW450,$AW450+_xlpm.DD,1,_xlpm.VD),
AND(MONTH($AW450)&lt;&gt;MONTH(BK$15),MONTH($AX450)=MONTH(BK$15)),
NETWORKDAYS.INTL(($AX450)-_xlpm.DD,$AX450,1,_xlpm.VD),
AND(MONTH($AW450)&lt;MONTH(BK$15),MONTH($AX450)&gt;MONTH(BK$15)),
NETWORKDAYS.INTL((EOMONTH(BK$15-1,1))-_xlpm.DD,EOMONTH(BK$15-1,1),1,_xlpm.VD),
AND(MONTH($AW450)=MONTH(BK$15),MONTH($AX450)=MONTH(BK$15)),
NETWORKDAYS.INTL($AW450,$AX450,1,_xlpm.VD)))),0)),
$DH450="месяц",
$BP450*BK450,
$DH450="неделя",
$BP450*BK450/7*(ROUNDUP((DAY(EOMONTH(BK$15,0)))/4,0))),
0)</f>
        <v/>
      </c>
      <c r="CC450" s="125">
        <f>SUM($BQ450:$CB450)</f>
        <v/>
      </c>
      <c r="CD450" s="126">
        <f>SUM($EH450:$EH450)</f>
        <v/>
      </c>
      <c r="CE450" s="126">
        <f>$CD450*$AB450</f>
        <v/>
      </c>
      <c r="CF450" s="126">
        <f>SUM($EK450:$EK450)</f>
        <v/>
      </c>
      <c r="CG450" s="126">
        <f>$CF450*$AB450</f>
        <v/>
      </c>
      <c r="CH450" s="126">
        <f>SUM($CC450,$CE450,$CG450)</f>
        <v/>
      </c>
      <c r="CI450" s="126">
        <f>$CH450*(1+$CM450)</f>
        <v/>
      </c>
      <c r="CJ450" s="127" t="n">
        <v>0</v>
      </c>
      <c r="CK450" s="126">
        <f>SUM($CH450:$CH450)*(1+$CJ450)</f>
        <v/>
      </c>
      <c r="CL450" s="126">
        <f>SUM($CH450:$CH450)*(1+$CM450)</f>
        <v/>
      </c>
      <c r="CM450" s="59" t="inlineStr">
        <is>
          <t>20%</t>
        </is>
      </c>
      <c r="CN450" s="59" t="n"/>
      <c r="CO450" s="72" t="n"/>
      <c r="CP450" s="59" t="n"/>
      <c r="CQ450" s="73" t="n"/>
      <c r="CR450" s="73" t="n"/>
      <c r="CS450" s="73" t="n"/>
      <c r="CT450" s="72" t="n"/>
      <c r="CU450" s="79" t="inlineStr">
        <is>
          <t> </t>
        </is>
      </c>
      <c r="CV450" s="60" t="n"/>
      <c r="CW450" s="60" t="n"/>
      <c r="CX450" s="60" t="n"/>
      <c r="CY450" s="127">
        <f>IFERROR(($CC450-$EE450)/($EE450/(1-$DQ450)),0)</f>
        <v/>
      </c>
      <c r="CZ450" s="127">
        <f>IFERROR(1-$EI450/($CE450),0)</f>
        <v/>
      </c>
      <c r="DA450" s="127">
        <f>IFERROR(1-$EL450/($CG450),0)</f>
        <v/>
      </c>
      <c r="DB450" s="126">
        <f>ROUND(IFERROR(($CI450/(1+$CM450)-$EN450),0),2)</f>
        <v/>
      </c>
      <c r="DC450" s="128" t="n"/>
      <c r="DD450" s="125" t="n"/>
      <c r="DE450" s="75" t="n">
        <v>0</v>
      </c>
      <c r="DF450" s="128" t="n"/>
      <c r="DG450" s="125">
        <f>IF($DC450=0,0,$DD450*($DC450*100%-$DE450*$DF450))*SUM($AB450:$AB450)</f>
        <v/>
      </c>
      <c r="DH450" s="129" t="inlineStr">
        <is>
          <t>месяц</t>
        </is>
      </c>
      <c r="DI450" s="130">
        <f t="array" ref="DI450">IFERROR(
IF($ES450="LisChannel",
(ROUND(((INDEX({174.625;153.888888888889;130.972222222222},MATCH($AI450,{2;3;4}),0))*$AG450*$AI450),2)),0),0)</f>
        <v/>
      </c>
      <c r="DJ450" s="130">
        <f>
_xlfn.LET(_xlpm.X,
IFERROR(
IF($ES450="НовиковТВ",
(_xlfn.LET(_xlpm.NTV,
_xlfn.LET(_xlpm.MIN,350000,
IF(SUMIFS($DI:$DI,$ES:$ES,"НовиковТВ")&lt;=_xlpm.MIN,
(SUMIFS($DI:$DI,$ES:$ES,"НовиковТВ")/(COUNTIFS($ES:$ES,"НовиковТВ")))*_xlpm.MIN/SUMIFS($DI:$DI,$ES:$ES,"НовиковТВ"),
DI450)),
_xlpm.NTV+$DG450/(1-(1-(_xlpm.NTV)*(1-$DL450)*(1-$DM450)*(1-$DN450)*(1-$DO450)*(1-$DP450)/_xlpm.NTV))))/(1+$EP450),
$DI450+$DG450/(1-(1-($DI450)*(1-$DL450)*(1-$DM450)*(1-$DN450)*(1-$DO450)*(1-$DP450)/$DI450))),
0),
_xlpm.X*(1+$CM450)*(1+$CW450)-_xlpm.X*(1+$CM450)+_xlpm.X)</f>
        <v/>
      </c>
      <c r="DK450" s="125" t="inlineStr">
        <is>
          <t>послед.</t>
        </is>
      </c>
      <c r="DL450" s="63" t="n">
        <v>0</v>
      </c>
      <c r="DM450" s="63" t="n">
        <v>0</v>
      </c>
      <c r="DN450" s="63" t="n">
        <v>0</v>
      </c>
      <c r="DO450" s="63" t="n">
        <v>0</v>
      </c>
      <c r="DP450" s="63" t="n">
        <v>0</v>
      </c>
      <c r="DQ450" s="63">
        <f t="array" ref="DQ450">IFERROR(_xlfn.IFS(
$DK450="послед.",1-(1-$DL450)*(1-$DM450)*(1-$DN450)*(1-$DO450)*(1-$DP450),
$DK450="сумм.",$DL450+$DM450+$DN450+$DO450+$DP450),
0)</f>
        <v/>
      </c>
      <c r="DR450" s="125">
        <f t="array" ref="DR450">
IFERROR(
_xlfn.IFS(
$BL450=0,
0,
$BL450&gt;0,
_xlfn.IFS($DK450="послед.",
$DJ450*(1-$DL450)*(1-$DM450)*(1-$DN450)*(1-$DO450)*(1-$DP450),
$DK450="сумм.",
$DJ450*(1-($DL450+$DM450+$DN450+$DO450+$DP450)))),0)</f>
        <v/>
      </c>
      <c r="DS450" s="125">
        <f t="array" ref="DS450">
IFERROR(_xlfn.IFS(
$DH450="день_1",
$DR450*$BL450/($AX450-$AW450+1)*AZ450*(DAY(EOMONTH(AZ$15,0))),
$DH450="день_2",
$DR450/30*MAX(MIN($AX450,EOMONTH(AZ$15,0))-MAX($AW450,AZ$15)+1,),
$DH450="раб.день",
$DR450/30*(IFERROR(
_xlfn.LET(_xlpm.VD,
CHOOSE(
{1;2;3;4;5;6;7;8;9;10;11;12;13;14;15;16;17;18},
45658,45659,45660,45661,45662,45663,45664,45665,45711,45724,45778,45779,45785,45786,45820,45821,45965,46022),
_xlfn.LET(_xlpm.DD,
MAX(MIN($AX450,EOMONTH(AZ$15,0))-MAX($AW450,AZ$15),),
_xlfn.IFS(
AND(MONTH($AW450)=MONTH(AZ$15),MONTH($AX450)&lt;&gt;MONTH(AZ$15)),
NETWORKDAYS.INTL($AW450,$AW450+_xlpm.DD,1,_xlpm.VD),
AND(MONTH($AW450)&lt;&gt;MONTH(AZ$15),MONTH($AX450)=MONTH(AZ$15)),
NETWORKDAYS.INTL(($AX450)-_xlpm.DD,$AX450,1,_xlpm.VD),
AND(MONTH($AW450)&lt;MONTH(AZ$15),MONTH($AX450)&gt;MONTH(AZ$15)),
NETWORKDAYS.INTL((EOMONTH(AZ$15-1,1))-_xlpm.DD,EOMONTH(AZ$15-1,1),1,_xlpm.VD),
AND(MONTH($AW450)=MONTH(AZ$15),MONTH($AX450)=MONTH(AZ$15)),
NETWORKDAYS.INTL($AW450,$AX450,1,_xlpm.VD)))),0)),
$DH450="месяц",
$DR450*AZ450,
$DH450="неделя",
$DR450*AZ450/7*(ROUNDUP((DAY(EOMONTH(AZ$15,0)))/4,0))),
0)</f>
        <v/>
      </c>
      <c r="DT450" s="125">
        <f t="array" ref="DT450">
IFERROR(_xlfn.IFS(
$DH450="день_1",
$DR450*$BL450/($AX450-$AW450+1)*BA450*(DAY(EOMONTH(BA$15,0))),
$DH450="день_2",
$DR450/30*MAX(MIN($AX450,EOMONTH(BA$15,0))-MAX($AW450,BA$15)+1,),
$DH450="раб.день",
$DR450/30*(IFERROR(
_xlfn.LET(_xlpm.VD,
CHOOSE(
{1;2;3;4;5;6;7;8;9;10;11;12;13;14;15;16;17;18},
45658,45659,45660,45661,45662,45663,45664,45665,45711,45724,45778,45779,45785,45786,45820,45821,45965,46022),
_xlfn.LET(_xlpm.DD,
MAX(MIN($AX450,EOMONTH(BA$15,0))-MAX($AW450,BA$15),),
_xlfn.IFS(
AND(MONTH($AW450)=MONTH(BA$15),MONTH($AX450)&lt;&gt;MONTH(BA$15)),
NETWORKDAYS.INTL($AW450,$AW450+_xlpm.DD,1,_xlpm.VD),
AND(MONTH($AW450)&lt;&gt;MONTH(BA$15),MONTH($AX450)=MONTH(BA$15)),
NETWORKDAYS.INTL(($AX450)-_xlpm.DD,$AX450,1,_xlpm.VD),
AND(MONTH($AW450)&lt;MONTH(BA$15),MONTH($AX450)&gt;MONTH(BA$15)),
NETWORKDAYS.INTL((EOMONTH(BA$15-1,1))-_xlpm.DD,EOMONTH(BA$15-1,1),1,_xlpm.VD),
AND(MONTH($AW450)=MONTH(BA$15),MONTH($AX450)=MONTH(BA$15)),
NETWORKDAYS.INTL($AW450,$AX450,1,_xlpm.VD)))),0)),
$DH450="месяц",
$DR450*BA450,
$DH450="неделя",
$DR450*BA450/7*(ROUNDUP((DAY(EOMONTH(BA$15,0)))/4,0))),
0)</f>
        <v/>
      </c>
      <c r="DU450" s="125">
        <f t="array" ref="DU450">
IFERROR(_xlfn.IFS(
$DH450="день_1",
$DR450*$BL450/($AX450-$AW450+1)*BB450*(DAY(EOMONTH(BB$15,0))),
$DH450="день_2",
$DR450/30*MAX(MIN($AX450,EOMONTH(BB$15,0))-MAX($AW450,BB$15)+1,),
$DH450="раб.день",
$DR450/30*(IFERROR(
_xlfn.LET(_xlpm.VD,
CHOOSE(
{1;2;3;4;5;6;7;8;9;10;11;12;13;14;15;16;17;18},
45658,45659,45660,45661,45662,45663,45664,45665,45711,45724,45778,45779,45785,45786,45820,45821,45965,46022),
_xlfn.LET(_xlpm.DD,
MAX(MIN($AX450,EOMONTH(BB$15,0))-MAX($AW450,BB$15),),
_xlfn.IFS(
AND(MONTH($AW450)=MONTH(BB$15),MONTH($AX450)&lt;&gt;MONTH(BB$15)),
NETWORKDAYS.INTL($AW450,$AW450+_xlpm.DD,1,_xlpm.VD),
AND(MONTH($AW450)&lt;&gt;MONTH(BB$15),MONTH($AX450)=MONTH(BB$15)),
NETWORKDAYS.INTL(($AX450)-_xlpm.DD,$AX450,1,_xlpm.VD),
AND(MONTH($AW450)&lt;MONTH(BB$15),MONTH($AX450)&gt;MONTH(BB$15)),
NETWORKDAYS.INTL((EOMONTH(BB$15-1,1))-_xlpm.DD,EOMONTH(BB$15-1,1),1,_xlpm.VD),
AND(MONTH($AW450)=MONTH(BB$15),MONTH($AX450)=MONTH(BB$15)),
NETWORKDAYS.INTL($AW450,$AX450,1,_xlpm.VD)))),0)),
$DH450="месяц",
$DR450*BB450,
$DH450="неделя",
$DR450*BB450/7*(ROUNDUP((DAY(EOMONTH(BB$15,0)))/4,0))),
0)</f>
        <v/>
      </c>
      <c r="DV450" s="125">
        <f t="array" ref="DV450">
IFERROR(_xlfn.IFS(
$DH450="день_1",
$DR450*$BL450/($AX450-$AW450+1)*BC450*(DAY(EOMONTH(BC$15,0))),
$DH450="день_2",
$DR450/30*MAX(MIN($AX450,EOMONTH(BC$15,0))-MAX($AW450,BC$15)+1,),
$DH450="раб.день",
$DR450/30*(IFERROR(
_xlfn.LET(_xlpm.VD,
CHOOSE(
{1;2;3;4;5;6;7;8;9;10;11;12;13;14;15;16;17;18},
45658,45659,45660,45661,45662,45663,45664,45665,45711,45724,45778,45779,45785,45786,45820,45821,45965,46022),
_xlfn.LET(_xlpm.DD,
MAX(MIN($AX450,EOMONTH(BC$15,0))-MAX($AW450,BC$15),),
_xlfn.IFS(
AND(MONTH($AW450)=MONTH(BC$15),MONTH($AX450)&lt;&gt;MONTH(BC$15)),
NETWORKDAYS.INTL($AW450,$AW450+_xlpm.DD,1,_xlpm.VD),
AND(MONTH($AW450)&lt;&gt;MONTH(BC$15),MONTH($AX450)=MONTH(BC$15)),
NETWORKDAYS.INTL(($AX450)-_xlpm.DD,$AX450,1,_xlpm.VD),
AND(MONTH($AW450)&lt;MONTH(BC$15),MONTH($AX450)&gt;MONTH(BC$15)),
NETWORKDAYS.INTL((EOMONTH(BC$15-1,1))-_xlpm.DD,EOMONTH(BC$15-1,1),1,_xlpm.VD),
AND(MONTH($AW450)=MONTH(BC$15),MONTH($AX450)=MONTH(BC$15)),
NETWORKDAYS.INTL($AW450,$AX450,1,_xlpm.VD)))),0)),
$DH450="месяц",
$DR450*BC450,
$DH450="неделя",
$DR450*BC450/7*(ROUNDUP((DAY(EOMONTH(BC$15,0)))/4,0))),
0)</f>
        <v/>
      </c>
      <c r="DW450" s="125">
        <f t="array" ref="DW450">
IFERROR(_xlfn.IFS(
$DH450="день_1",
$DR450*$BL450/($AX450-$AW450+1)*BD450*(DAY(EOMONTH(BD$15,0))),
$DH450="день_2",
$DR450/30*MAX(MIN($AX450,EOMONTH(BD$15,0))-MAX($AW450,BD$15)+1,),
$DH450="раб.день",
$DR450/30*(IFERROR(
_xlfn.LET(_xlpm.VD,
CHOOSE(
{1;2;3;4;5;6;7;8;9;10;11;12;13;14;15;16;17;18},
45658,45659,45660,45661,45662,45663,45664,45665,45711,45724,45778,45779,45785,45786,45820,45821,45965,46022),
_xlfn.LET(_xlpm.DD,
MAX(MIN($AX450,EOMONTH(BD$15,0))-MAX($AW450,BD$15),),
_xlfn.IFS(
AND(MONTH($AW450)=MONTH(BD$15),MONTH($AX450)&lt;&gt;MONTH(BD$15)),
NETWORKDAYS.INTL($AW450,$AW450+_xlpm.DD,1,_xlpm.VD),
AND(MONTH($AW450)&lt;&gt;MONTH(BD$15),MONTH($AX450)=MONTH(BD$15)),
NETWORKDAYS.INTL(($AX450)-_xlpm.DD,$AX450,1,_xlpm.VD),
AND(MONTH($AW450)&lt;MONTH(BD$15),MONTH($AX450)&gt;MONTH(BD$15)),
NETWORKDAYS.INTL((EOMONTH(BD$15-1,1))-_xlpm.DD,EOMONTH(BD$15-1,1),1,_xlpm.VD),
AND(MONTH($AW450)=MONTH(BD$15),MONTH($AX450)=MONTH(BD$15)),
NETWORKDAYS.INTL($AW450,$AX450,1,_xlpm.VD)))),0)),
$DH450="месяц",
$DR450*BD450,
$DH450="неделя",
$DR450*BD450/7*(ROUNDUP((DAY(EOMONTH(BD$15,0)))/4,0))),
0)</f>
        <v/>
      </c>
      <c r="DX450" s="125">
        <f t="array" ref="DX450">
IFERROR(_xlfn.IFS(
$DH450="день_1",
$DR450*$BL450/($AX450-$AW450+1)*BE450*(DAY(EOMONTH(BE$15,0))),
$DH450="день_2",
$DR450/30*MAX(MIN($AX450,EOMONTH(BE$15,0))-MAX($AW450,BE$15)+1,),
$DH450="раб.день",
$DR450/30*(IFERROR(
_xlfn.LET(_xlpm.VD,
CHOOSE(
{1;2;3;4;5;6;7;8;9;10;11;12;13;14;15;16;17;18},
45658,45659,45660,45661,45662,45663,45664,45665,45711,45724,45778,45779,45785,45786,45820,45821,45965,46022),
_xlfn.LET(_xlpm.DD,
MAX(MIN($AX450,EOMONTH(BE$15,0))-MAX($AW450,BE$15),),
_xlfn.IFS(
AND(MONTH($AW450)=MONTH(BE$15),MONTH($AX450)&lt;&gt;MONTH(BE$15)),
NETWORKDAYS.INTL($AW450,$AW450+_xlpm.DD,1,_xlpm.VD),
AND(MONTH($AW450)&lt;&gt;MONTH(BE$15),MONTH($AX450)=MONTH(BE$15)),
NETWORKDAYS.INTL(($AX450)-_xlpm.DD,$AX450,1,_xlpm.VD),
AND(MONTH($AW450)&lt;MONTH(BE$15),MONTH($AX450)&gt;MONTH(BE$15)),
NETWORKDAYS.INTL((EOMONTH(BE$15-1,1))-_xlpm.DD,EOMONTH(BE$15-1,1),1,_xlpm.VD),
AND(MONTH($AW450)=MONTH(BE$15),MONTH($AX450)=MONTH(BE$15)),
NETWORKDAYS.INTL($AW450,$AX450,1,_xlpm.VD)))),0)),
$DH450="месяц",
$DR450*BE450,
$DH450="неделя",
$DR450*BE450/7*(ROUNDUP((DAY(EOMONTH(BE$15,0)))/4,0))),
0)</f>
        <v/>
      </c>
      <c r="DY450" s="125">
        <f t="array" ref="DY450">
IFERROR(_xlfn.IFS(
$DH450="день_1",
$DR450*$BL450/($AX450-$AW450+1)*BF450*(DAY(EOMONTH(BF$15,0))),
$DH450="день_2",
$DR450/30*MAX(MIN($AX450,EOMONTH(BF$15,0))-MAX($AW450,BF$15)+1,),
$DH450="раб.день",
$DR450/30*(IFERROR(
_xlfn.LET(_xlpm.VD,
CHOOSE(
{1;2;3;4;5;6;7;8;9;10;11;12;13;14;15;16;17;18},
45658,45659,45660,45661,45662,45663,45664,45665,45711,45724,45778,45779,45785,45786,45820,45821,45965,46022),
_xlfn.LET(_xlpm.DD,
MAX(MIN($AX450,EOMONTH(BF$15,0))-MAX($AW450,BF$15),),
_xlfn.IFS(
AND(MONTH($AW450)=MONTH(BF$15),MONTH($AX450)&lt;&gt;MONTH(BF$15)),
NETWORKDAYS.INTL($AW450,$AW450+_xlpm.DD,1,_xlpm.VD),
AND(MONTH($AW450)&lt;&gt;MONTH(BF$15),MONTH($AX450)=MONTH(BF$15)),
NETWORKDAYS.INTL(($AX450)-_xlpm.DD,$AX450,1,_xlpm.VD),
AND(MONTH($AW450)&lt;MONTH(BF$15),MONTH($AX450)&gt;MONTH(BF$15)),
NETWORKDAYS.INTL((EOMONTH(BF$15-1,1))-_xlpm.DD,EOMONTH(BF$15-1,1),1,_xlpm.VD),
AND(MONTH($AW450)=MONTH(BF$15),MONTH($AX450)=MONTH(BF$15)),
NETWORKDAYS.INTL($AW450,$AX450,1,_xlpm.VD)))),0)),
$DH450="месяц",
$DR450*BF450,
$DH450="неделя",
$DR450*BF450/7*(ROUNDUP((DAY(EOMONTH(BF$15,0)))/4,0))),
0)</f>
        <v/>
      </c>
      <c r="DZ450" s="125">
        <f t="array" ref="DZ450">
IFERROR(_xlfn.IFS(
$DH450="день_1",
$DR450*$BL450/($AX450-$AW450+1)*BG450*(DAY(EOMONTH(BG$15,0))),
$DH450="день_2",
$DR450/30*MAX(MIN($AX450,EOMONTH(BG$15,0))-MAX($AW450,BG$15)+1,),
$DH450="раб.день",
$DR450/30*(IFERROR(
_xlfn.LET(_xlpm.VD,
CHOOSE(
{1;2;3;4;5;6;7;8;9;10;11;12;13;14;15;16;17;18},
45658,45659,45660,45661,45662,45663,45664,45665,45711,45724,45778,45779,45785,45786,45820,45821,45965,46022),
_xlfn.LET(_xlpm.DD,
MAX(MIN($AX450,EOMONTH(BG$15,0))-MAX($AW450,BG$15),),
_xlfn.IFS(
AND(MONTH($AW450)=MONTH(BG$15),MONTH($AX450)&lt;&gt;MONTH(BG$15)),
NETWORKDAYS.INTL($AW450,$AW450+_xlpm.DD,1,_xlpm.VD),
AND(MONTH($AW450)&lt;&gt;MONTH(BG$15),MONTH($AX450)=MONTH(BG$15)),
NETWORKDAYS.INTL(($AX450)-_xlpm.DD,$AX450,1,_xlpm.VD),
AND(MONTH($AW450)&lt;MONTH(BG$15),MONTH($AX450)&gt;MONTH(BG$15)),
NETWORKDAYS.INTL((EOMONTH(BG$15-1,1))-_xlpm.DD,EOMONTH(BG$15-1,1),1,_xlpm.VD),
AND(MONTH($AW450)=MONTH(BG$15),MONTH($AX450)=MONTH(BG$15)),
NETWORKDAYS.INTL($AW450,$AX450,1,_xlpm.VD)))),0)),
$DH450="месяц",
$DR450*BG450,
$DH450="неделя",
$DR450*BG450/7*(ROUNDUP((DAY(EOMONTH(BG$15,0)))/4,0))),
0)</f>
        <v/>
      </c>
      <c r="EA450" s="125">
        <f t="array" ref="EA450">
IFERROR(_xlfn.IFS(
$DH450="день_1",
$DR450*$BL450/($AX450-$AW450+1)*BH450*(DAY(EOMONTH(BH$15,0))),
$DH450="день_2",
$DR450/30*MAX(MIN($AX450,EOMONTH(BH$15,0))-MAX($AW450,BH$15)+1,),
$DH450="раб.день",
$DR450/30*(IFERROR(
_xlfn.LET(_xlpm.VD,
CHOOSE(
{1;2;3;4;5;6;7;8;9;10;11;12;13;14;15;16;17;18},
45658,45659,45660,45661,45662,45663,45664,45665,45711,45724,45778,45779,45785,45786,45820,45821,45965,46022),
_xlfn.LET(_xlpm.DD,
MAX(MIN($AX450,EOMONTH(BH$15,0))-MAX($AW450,BH$15),),
_xlfn.IFS(
AND(MONTH($AW450)=MONTH(BH$15),MONTH($AX450)&lt;&gt;MONTH(BH$15)),
NETWORKDAYS.INTL($AW450,$AW450+_xlpm.DD,1,_xlpm.VD),
AND(MONTH($AW450)&lt;&gt;MONTH(BH$15),MONTH($AX450)=MONTH(BH$15)),
NETWORKDAYS.INTL(($AX450)-_xlpm.DD,$AX450,1,_xlpm.VD),
AND(MONTH($AW450)&lt;MONTH(BH$15),MONTH($AX450)&gt;MONTH(BH$15)),
NETWORKDAYS.INTL((EOMONTH(BH$15-1,1))-_xlpm.DD,EOMONTH(BH$15-1,1),1,_xlpm.VD),
AND(MONTH($AW450)=MONTH(BH$15),MONTH($AX450)=MONTH(BH$15)),
NETWORKDAYS.INTL($AW450,$AX450,1,_xlpm.VD)))),0)),
$DH450="месяц",
$DR450*BH450,
$DH450="неделя",
$DR450*BH450/7*(ROUNDUP((DAY(EOMONTH(BH$15,0)))/4,0))),
0)</f>
        <v/>
      </c>
      <c r="EB450" s="125">
        <f t="array" ref="EB450">
IFERROR(_xlfn.IFS(
$DH450="день_1",
$DR450*$BL450/($AX450-$AW450+1)*BI450*(DAY(EOMONTH(BI$15,0))),
$DH450="день_2",
$DR450/30*MAX(MIN($AX450,EOMONTH(BI$15,0))-MAX($AW450,BI$15)+1,),
$DH450="раб.день",
$DR450/30*(IFERROR(
_xlfn.LET(_xlpm.VD,
CHOOSE(
{1;2;3;4;5;6;7;8;9;10;11;12;13;14;15;16;17;18},
45658,45659,45660,45661,45662,45663,45664,45665,45711,45724,45778,45779,45785,45786,45820,45821,45965,46022),
_xlfn.LET(_xlpm.DD,
MAX(MIN($AX450,EOMONTH(BI$15,0))-MAX($AW450,BI$15),),
_xlfn.IFS(
AND(MONTH($AW450)=MONTH(BI$15),MONTH($AX450)&lt;&gt;MONTH(BI$15)),
NETWORKDAYS.INTL($AW450,$AW450+_xlpm.DD,1,_xlpm.VD),
AND(MONTH($AW450)&lt;&gt;MONTH(BI$15),MONTH($AX450)=MONTH(BI$15)),
NETWORKDAYS.INTL(($AX450)-_xlpm.DD,$AX450,1,_xlpm.VD),
AND(MONTH($AW450)&lt;MONTH(BI$15),MONTH($AX450)&gt;MONTH(BI$15)),
NETWORKDAYS.INTL((EOMONTH(BI$15-1,1))-_xlpm.DD,EOMONTH(BI$15-1,1),1,_xlpm.VD),
AND(MONTH($AW450)=MONTH(BI$15),MONTH($AX450)=MONTH(BI$15)),
NETWORKDAYS.INTL($AW450,$AX450,1,_xlpm.VD)))),0)),
$DH450="месяц",
$DR450*BI450,
$DH450="неделя",
$DR450*BI450/7*(ROUNDUP((DAY(EOMONTH(BI$15,0)))/4,0))),
0)</f>
        <v/>
      </c>
      <c r="EC450" s="125">
        <f t="array" ref="EC450">
IFERROR(_xlfn.IFS(
$DH450="день_1",
$DR450*$BL450/($AX450-$AW450+1)*BJ450*(DAY(EOMONTH(BJ$15,0))),
$DH450="день_2",
$DR450/30*MAX(MIN($AX450,EOMONTH(BJ$15,0))-MAX($AW450,BJ$15)+1,),
$DH450="раб.день",
$DR450/30*(IFERROR(
_xlfn.LET(_xlpm.VD,
CHOOSE(
{1;2;3;4;5;6;7;8;9;10;11;12;13;14;15;16;17;18},
45658,45659,45660,45661,45662,45663,45664,45665,45711,45724,45778,45779,45785,45786,45820,45821,45965,46022),
_xlfn.LET(_xlpm.DD,
MAX(MIN($AX450,EOMONTH(BJ$15,0))-MAX($AW450,BJ$15),),
_xlfn.IFS(
AND(MONTH($AW450)=MONTH(BJ$15),MONTH($AX450)&lt;&gt;MONTH(BJ$15)),
NETWORKDAYS.INTL($AW450,$AW450+_xlpm.DD,1,_xlpm.VD),
AND(MONTH($AW450)&lt;&gt;MONTH(BJ$15),MONTH($AX450)=MONTH(BJ$15)),
NETWORKDAYS.INTL(($AX450)-_xlpm.DD,$AX450,1,_xlpm.VD),
AND(MONTH($AW450)&lt;MONTH(BJ$15),MONTH($AX450)&gt;MONTH(BJ$15)),
NETWORKDAYS.INTL((EOMONTH(BJ$15-1,1))-_xlpm.DD,EOMONTH(BJ$15-1,1),1,_xlpm.VD),
AND(MONTH($AW450)=MONTH(BJ$15),MONTH($AX450)=MONTH(BJ$15)),
NETWORKDAYS.INTL($AW450,$AX450,1,_xlpm.VD)))),0)),
$DH450="месяц",
$DR450*BJ450,
$DH450="неделя",
$DR450*BJ450/7*(ROUNDUP((DAY(EOMONTH(BJ$15,0)))/4,0))),
0)</f>
        <v/>
      </c>
      <c r="ED450" s="125">
        <f t="array" ref="ED450">
IFERROR(_xlfn.IFS(
$DH450="день_1",
$DR450*$BL450/($AX450-$AW450+1)*BK450*(DAY(EOMONTH(BK$15,0))),
$DH450="день_2",
$DR450/30*MAX(MIN($AX450,EOMONTH(BK$15,0))-MAX($AW450,BK$15)+1,),
$DH450="раб.день",
$DR450/30*(IFERROR(
_xlfn.LET(_xlpm.VD,
CHOOSE(
{1;2;3;4;5;6;7;8;9;10;11;12;13;14;15;16;17;18},
45658,45659,45660,45661,45662,45663,45664,45665,45711,45724,45778,45779,45785,45786,45820,45821,45965,46022),
_xlfn.LET(_xlpm.DD,
MAX(MIN($AX450,EOMONTH(BK$15,0))-MAX($AW450,BK$15),),
_xlfn.IFS(
AND(MONTH($AW450)=MONTH(BK$15),MONTH($AX450)&lt;&gt;MONTH(BK$15)),
NETWORKDAYS.INTL($AW450,$AW450+_xlpm.DD,1,_xlpm.VD),
AND(MONTH($AW450)&lt;&gt;MONTH(BK$15),MONTH($AX450)=MONTH(BK$15)),
NETWORKDAYS.INTL(($AX450)-_xlpm.DD,$AX450,1,_xlpm.VD),
AND(MONTH($AW450)&lt;MONTH(BK$15),MONTH($AX450)&gt;MONTH(BK$15)),
NETWORKDAYS.INTL((EOMONTH(BK$15-1,1))-_xlpm.DD,EOMONTH(BK$15-1,1),1,_xlpm.VD),
AND(MONTH($AW450)=MONTH(BK$15),MONTH($AX450)=MONTH(BK$15)),
NETWORKDAYS.INTL($AW450,$AX450,1,_xlpm.VD)))),0)),
$DH450="месяц",
$DR450*BK450,
$DH450="неделя",
$DR450*BK450/7*(ROUNDUP((DAY(EOMONTH(BK$15,0)))/4,0))),
0)</f>
        <v/>
      </c>
      <c r="EE450" s="125">
        <f>SUM($DS450,$DT450,$DU450,$DV450,$DW450,$DX450,$DY450,$DZ450,$EA450,$EB450,$EC450,$ED450)</f>
        <v/>
      </c>
      <c r="EF450" s="125">
        <f>IFERROR(ROUND($EE450*(1+$EP450),2),0)</f>
        <v/>
      </c>
      <c r="EG450" s="128" t="n">
        <v>1</v>
      </c>
      <c r="EH450" s="126" t="n">
        <v>0</v>
      </c>
      <c r="EI450" s="126">
        <f>ROUND(SUM($EH450:$EH450)*SUM($AB450:$AB450)*$EG450,2)</f>
        <v/>
      </c>
      <c r="EJ450" s="126">
        <f>ROUND($EI450*(1+$EP450),2)</f>
        <v/>
      </c>
      <c r="EK450" s="126" t="n">
        <v>0</v>
      </c>
      <c r="EL450" s="126">
        <f>ROUND(SUM($EK450:$EK450)*SUM($AB450:$AB450)*$EG450,2)</f>
        <v/>
      </c>
      <c r="EM450" s="126">
        <f>ROUND($EL450*(1+$EP450),2)</f>
        <v/>
      </c>
      <c r="EN450" s="126">
        <f>SUM($EE450,$EI450,$EL450)</f>
        <v/>
      </c>
      <c r="EO450" s="126">
        <f>SUM($EF450,$EJ450,$EM450)</f>
        <v/>
      </c>
      <c r="EP450" s="59" t="inlineStr">
        <is>
          <t>20%</t>
        </is>
      </c>
      <c r="EQ450" s="59" t="n"/>
      <c r="ER450" s="60">
        <f t="array" ref="ER450">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MATCH(ES450,
{"AMS";"RussOutdoor";"HD Outdoor";"Ingroup";"IQ";"Ledproduction";"LisChannel";"Logic";"Media-PPL";"NovikovTV | НовиковТВ";"SMA";"SOK";"КрокусТВ | CrocusTV | IndoorTV";"Сити";"ТЯК Москва"},
0)),"")</f>
        <v/>
      </c>
      <c r="ES450" s="60" t="n"/>
      <c r="ET450" s="60">
        <f t="array" ref="ET450">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MATCH(ES450,
{"AMS";"RussOutdoor";"HD Outdoor";"Ingroup";"IQ";"Ledproduction";"LisChannel";"Logic";"Media-PPL";"NovikovTV | НовиковТВ";"SMA";"SOK";"КрокусТВ | CrocusTV | IndoorTV";"Сити";"ТЯК Москва"},
0)),"")</f>
        <v/>
      </c>
      <c r="EU450" s="60" t="n"/>
      <c r="EV450" s="60" t="n"/>
      <c r="EX450" s="110">
        <f t="array" ref="EX450">
($AR450/30
+N("ТРАФИК ПЛОЩАДКИ"))*
(IFERROR(
_xlfn.LET(
_xlpm.GPR,
HLOOKUP($L450,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(MATCH($T450,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IF($Q450="цифровой",_xlpm.GPR/$AG450,_xlpm.GPR/60)),
0)
+N("DWELL TIME"))*
(IF($AB450=0,0,IF($AB450=1,0.3,IF($AB450=2,0.5,IF($AB450&gt;2,1))))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_xlfn.IFS($AC450="да",1.2,$AC450="нет",1)*
_xlfn.IFS($AD450="да",1.2,$AD450="нет",1)*
IF(R450="статический",1,1.2)*
$X450*
INDEX(
{1.2;1;1.2;1.2;1;1.2;1.2;1.2;1.2;1.2;1.2;1;1.2;1.2;1.2;1.2;1;1;1.2;1.2;1.2;1;1;1;1;1.2;1.2;1.2;1.2;1;1;1;1;1.2;1.2;1.2;1.2;1.2;1.2;1.2;1.2;1;1;1.2;1;1;1;1;1.5;1;1;1.5;1.5;1.2},
MATCH($Q450,_xlpm.MI,0)))&gt;{0.02;0.04;0.06;0.1;0.2;0.4;0.6;0.8;1;2;4;6})),
{0;1;2;3;4;5;6;7;8;9;10;11;12},
0)))
+N("КОЭФФИЦИЕНТ КОНТАКТА"))))*
(_xlfn.IFS($X450&lt;0.1,$X450/1000,$X450&gt;25,5.2,AND($X450&gt;=0.1,$X450&lt;=25),(($X450*2+0.1)/10)*($X450/10)))*
IFERROR((_xlfn.LET(
_xlpm.MA,
{0;0.8;0.85;0.9;0.95;1},
_xlpm.MAA,
{0;1;2;3;4;5},
INDEX(_xlpm.MA,MATCH(SUMPRODUCT(--((IF(ROUND(_xlpm.MAA,1)&gt;5,5,ROUND($AB450,1)))&gt;{0;1;2;3;4;5})),_xlpm.MAA,0)))
+N("КОЭФФИЦИЕНТ КОЛ-ВО КОНСТРУКЦИЙ")),1)*
$AB450,0))*
(IF($Q450="цифровой",$AG450/15*$AI450,1)
+N("ДЛЯ ЦИФРЫ"))</f>
        <v/>
      </c>
      <c r="EY450" s="110">
        <f>IFERROR(EX450*AY450,0)</f>
        <v/>
      </c>
      <c r="EZ450" s="131">
        <f>IFERROR(DP450/EY450*1000,0)</f>
        <v/>
      </c>
      <c r="FA450" s="112">
        <f>IFERROR(FC450/FB450,0)</f>
        <v/>
      </c>
      <c r="FB450" s="112">
        <f>IFERROR((FC450/(EY450/FF450*#REF!))*0.825,0)</f>
        <v/>
      </c>
      <c r="FC450" s="112">
        <f>IFERROR(((EX450*30/AR450)*100)/30,0)</f>
        <v/>
      </c>
      <c r="FD450" s="112">
        <f>IFERROR(EY450/G450*100%,0)</f>
        <v/>
      </c>
      <c r="FE450" s="112">
        <f>IFERROR(FD450/FC450*100%,0)</f>
        <v/>
      </c>
      <c r="FF450" s="110">
        <f>IFERROR(AR450/30*AY450,0)</f>
        <v/>
      </c>
    </row>
    <row r="451" ht="13" customHeight="1">
      <c r="A451" s="59" t="n"/>
      <c r="B451" s="60" t="n"/>
      <c r="C451" s="60" t="n"/>
      <c r="D451" s="60">
        <f t="array" ref="D451">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MATCH($E451,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51" s="60">
        <f t="array" ref="E451">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MATCH($F451,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51" s="60" t="inlineStr"/>
      <c r="G451" s="60" t="n"/>
      <c r="H451" s="60">
        <f t="array" ref="H451">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MATCH($I451,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51" s="60" t="n"/>
      <c r="J451" s="60" t="n"/>
      <c r="K451" s="60" t="n"/>
      <c r="L451" s="60" t="n"/>
      <c r="M451" s="60" t="n"/>
      <c r="N451" s="60" t="n"/>
      <c r="O451" s="60" t="n"/>
      <c r="P451" s="60">
        <f t="array" ref="P451">
_xlfn.IFS(
ISNUMBER(MATCH($Q451,{"шелфбаннер","разделитель","монетница","чековая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ISNUMBER(MATCH($Q451,{"LED/LCD","видеокулер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ISNUMBER(MATCH($Q451,{"автомобиль","машина","выставочное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ISNUMBER(MATCH($Q451,{"билборд","лифтовая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ISNUMBER(MATCH($Q451,{"навигация","подвесной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ISNUMBER(MATCH($Q451,{"движущаяся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ISNUMBER(MATCH($Q451,{"каталог","журнал"},)),
"Пресса",
$Q451="","")</f>
        <v/>
      </c>
      <c r="Q451" s="60" t="n"/>
      <c r="R451" s="60">
        <f t="array" ref="R451">
IFERROR(
_xlfn.IFS(
OR(ISNUMBER(MATCH($Q451,{"экспозиция","макет","стенд","автостенд","авто стенд","выставочное пространство","выставочные стенды","модульные выставочные стенды","3Д конструкция","3D конструкция"},)),P451="Экспонирование"),
"нестандартный",
ISNUMBER(MATCH($Q451,{"скроллер","призматрон"},)),
"динамический",
$P451="Видео",
"цифровой",
OR($P451="Пресса",$P451="Щит",$P451="POSm",$P451="Подвес",$P451="Брендирование/оклейка"),
"статический"),"")</f>
        <v/>
      </c>
      <c r="S451" s="59" t="n"/>
      <c r="T451" s="60" t="n"/>
      <c r="U451" s="60" t="n"/>
      <c r="V451" s="60">
        <f>
IF(P451="Видео",
"цифровой постер/ролик",
IF(ISNUMBER(MATCH(Q451,{"короб световой","короб световой | лайтбокс","короб световой | кристалайт","лайтбокс","лайт бокс","кристалайт","LB","lightbox"},)),
"бэклит",
IF(P451="Брендирование/оклейка",
"перфарированная пленка/самоклейка",
IF(P451="Экспонирование",
"под запрос",
IF(P451="Подвес",
"баннер/ткань",
"")))))</f>
        <v/>
      </c>
      <c r="W451" s="59" t="n"/>
      <c r="X451" s="59" t="n"/>
      <c r="Y451" s="59" t="n"/>
      <c r="Z451" s="61" t="n"/>
      <c r="AA451" s="61" t="n"/>
      <c r="AB451" s="61">
        <f>IF(BL451&gt;0,Z451,0)</f>
        <v/>
      </c>
      <c r="AC451" s="59" t="n"/>
      <c r="AD451" s="59" t="n"/>
      <c r="AE451" s="59" t="n"/>
      <c r="AF451" s="59" t="n"/>
      <c r="AG451" s="59" t="n"/>
      <c r="AH451" s="59" t="n"/>
      <c r="AI451" s="59" t="n"/>
      <c r="AJ451" s="59" t="n"/>
      <c r="AK451" s="59" t="n"/>
      <c r="AL451" s="62">
        <f>IFERROR(IF(OR(R451="статический",R451="динамический",R451="нестандартный",R451="",R451=""),"-",IF(AND(AH451="-",AI451="-"),"-",AK451*3600/AH451*AI451)),"-")</f>
        <v/>
      </c>
      <c r="AM451" s="62">
        <f>IFERROR(IF(OR(R451="статический",R451="динамический",R451="",R451="", R451="BTL",R451="нестандартный"),"-",AG451*AI451*AL451/60),"-")</f>
        <v/>
      </c>
      <c r="AN451" s="63">
        <f>IFERROR(IF(AH451="","-",AG451*AI451/AH451),"-")</f>
        <v/>
      </c>
      <c r="AO451" s="59">
        <f>IFERROR(IF(OR($R451="статический",$R451="динамический",$R451="",$R451="",$R451="BTL",$R451="нестандартный"),"-",$AL451*$AY451),"-")</f>
        <v/>
      </c>
      <c r="AP451" s="62">
        <f>IFERROR(IF(OR($R451="статический",$R451="динамический",$R451="",$R451="",$R451="BTL",$R451="нестандартный"),"-",$AM451*AY451),"-")</f>
        <v/>
      </c>
      <c r="AQ451" s="64" t="n"/>
      <c r="AR451" s="61" t="n"/>
      <c r="AS451" s="61" t="n"/>
      <c r="AT451" s="61" t="n"/>
      <c r="AU451" s="65" t="n"/>
      <c r="AV451" s="124">
        <f>IFERROR(DR451/AT451*1000,"n/a")</f>
        <v/>
      </c>
      <c r="AW451" s="67" t="n"/>
      <c r="AX451" s="67" t="n"/>
      <c r="AY451" s="43">
        <f>IFERROR(IF(OR($AW451="",$AX451=""),"",_xlfn.DAYS($AX451+1,$AW451)),"")</f>
        <v/>
      </c>
      <c r="AZ451" s="68">
        <f t="array" ref="AZ451">
_xlfn.LET(_xlpm.COEFF,
IF($AW451+$AX451=0,0,IF(MAX(MIN($AX451,EOMONTH(AZ$15,0))-MAX($AW451,AZ$15)+1,)&gt;0,1,0)),
_xlfn.IFS(
$ES451="LisChannel",
_xlpm.COEFF*
INDEX({1;1;1.2;1.2;1;1;1;1;1.2;1.2;1.2;1.2},
MATCH(MONTH(AZ$15),
{1,2,3,4,5,6,7,8,9,10,11,12})),
CONCATENATE($ES451," ",$L451)="RussOutdoor метро",
_xlpm.COEFF*
INDEX({0.8;0.9;1.1;1.1;1;1;1;1;1.1;1.1;1.1;1.1},
MATCH(MONTH(AZ$15),
{1,2,3,4,5,6,7,8,9,10,11,12})),
$ES451&lt;&gt;"LisChannel",
_xlpm.COEFF,
$ES451&lt;&gt;"RussOutdoor",
_xlpm.COEFF))</f>
        <v/>
      </c>
      <c r="BA451" s="68">
        <f t="array" ref="BA451">
_xlfn.LET(_xlpm.COEFF,
IF($AW451+$AX451=0,0,IF(MAX(MIN($AX451,EOMONTH(BA$15,0))-MAX($AW451,BA$15)+1,)&gt;0,1,0)),
_xlfn.IFS(
$ES451="LisChannel",
_xlpm.COEFF*
INDEX({1;1;1.2;1.2;1;1;1;1;1.2;1.2;1.2;1.2},
MATCH(MONTH(BA$15),
{1,2,3,4,5,6,7,8,9,10,11,12})),
CONCATENATE($ES451," ",$L451)="RussOutdoor метро",
_xlpm.COEFF*
INDEX({0.8;0.9;1.1;1.1;1;1;1;1;1.1;1.1;1.1;1.1},
MATCH(MONTH(BA$15),
{1,2,3,4,5,6,7,8,9,10,11,12})),
$ES451&lt;&gt;"LisChannel",
_xlpm.COEFF,
$ES451&lt;&gt;"RussOutdoor",
_xlpm.COEFF))</f>
        <v/>
      </c>
      <c r="BB451" s="68">
        <f t="array" ref="BB451">
_xlfn.LET(_xlpm.COEFF,
IF($AW451+$AX451=0,0,IF(MAX(MIN($AX451,EOMONTH(BB$15,0))-MAX($AW451,BB$15)+1,)&gt;0,1,0)),
_xlfn.IFS(
$ES451="LisChannel",
_xlpm.COEFF*
INDEX({1;1;1.2;1.2;1;1;1;1;1.2;1.2;1.2;1.2},
MATCH(MONTH(BB$15),
{1,2,3,4,5,6,7,8,9,10,11,12})),
CONCATENATE($ES451," ",$L451)="RussOutdoor метро",
_xlpm.COEFF*
INDEX({0.8;0.9;1.1;1.1;1;1;1;1;1.1;1.1;1.1;1.1},
MATCH(MONTH(BB$15),
{1,2,3,4,5,6,7,8,9,10,11,12})),
$ES451&lt;&gt;"LisChannel",
_xlpm.COEFF,
$ES451&lt;&gt;"RussOutdoor",
_xlpm.COEFF))</f>
        <v/>
      </c>
      <c r="BC451" s="68">
        <f t="array" ref="BC451">
_xlfn.LET(_xlpm.COEFF,
IF($AW451+$AX451=0,0,IF(MAX(MIN($AX451,EOMONTH(BC$15,0))-MAX($AW451,BC$15)+1,)&gt;0,1,0)),
_xlfn.IFS(
$ES451="LisChannel",
_xlpm.COEFF*
INDEX({1;1;1.2;1.2;1;1;1;1;1.2;1.2;1.2;1.2},
MATCH(MONTH(BC$15),
{1,2,3,4,5,6,7,8,9,10,11,12})),
CONCATENATE($ES451," ",$L451)="RussOutdoor метро",
_xlpm.COEFF*
INDEX({0.8;0.9;1.1;1.1;1;1;1;1;1.1;1.1;1.1;1.1},
MATCH(MONTH(BC$15),
{1,2,3,4,5,6,7,8,9,10,11,12})),
$ES451&lt;&gt;"LisChannel",
_xlpm.COEFF,
$ES451&lt;&gt;"RussOutdoor",
_xlpm.COEFF))</f>
        <v/>
      </c>
      <c r="BD451" s="68">
        <f t="array" ref="BD451">
_xlfn.LET(_xlpm.COEFF,
IF($AW451+$AX451=0,0,IF(MAX(MIN($AX451,EOMONTH(BD$15,0))-MAX($AW451,BD$15)+1,)&gt;0,1,0)),
_xlfn.IFS(
$ES451="LisChannel",
_xlpm.COEFF*
INDEX({1;1;1.2;1.2;1;1;1;1;1.2;1.2;1.2;1.2},
MATCH(MONTH(BD$15),
{1,2,3,4,5,6,7,8,9,10,11,12})),
CONCATENATE($ES451," ",$L451)="RussOutdoor метро",
_xlpm.COEFF*
INDEX({0.8;0.9;1.1;1.1;1;1;1;1;1.1;1.1;1.1;1.1},
MATCH(MONTH(BD$15),
{1,2,3,4,5,6,7,8,9,10,11,12})),
$ES451&lt;&gt;"LisChannel",
_xlpm.COEFF,
$ES451&lt;&gt;"RussOutdoor",
_xlpm.COEFF))</f>
        <v/>
      </c>
      <c r="BE451" s="68">
        <f t="array" ref="BE451">
_xlfn.LET(_xlpm.COEFF,
IF($AW451+$AX451=0,0,IF(MAX(MIN($AX451,EOMONTH(BE$15,0))-MAX($AW451,BE$15)+1,)&gt;0,1,0)),
_xlfn.IFS(
$ES451="LisChannel",
_xlpm.COEFF*
INDEX({1;1;1.2;1.2;1;1;1;1;1.2;1.2;1.2;1.2},
MATCH(MONTH(BE$15),
{1,2,3,4,5,6,7,8,9,10,11,12})),
CONCATENATE($ES451," ",$L451)="RussOutdoor метро",
_xlpm.COEFF*
INDEX({0.8;0.9;1.1;1.1;1;1;1;1;1.1;1.1;1.1;1.1},
MATCH(MONTH(BE$15),
{1,2,3,4,5,6,7,8,9,10,11,12})),
$ES451&lt;&gt;"LisChannel",
_xlpm.COEFF,
$ES451&lt;&gt;"RussOutdoor",
_xlpm.COEFF))</f>
        <v/>
      </c>
      <c r="BF451" s="68">
        <f t="array" ref="BF451">
_xlfn.LET(_xlpm.COEFF,
IF($AW451+$AX451=0,0,IF(MAX(MIN($AX451,EOMONTH(BF$15,0))-MAX($AW451,BF$15)+1,)&gt;0,1,0)),
_xlfn.IFS(
$ES451="LisChannel",
_xlpm.COEFF*
INDEX({1;1;1.2;1.2;1;1;1;1;1.2;1.2;1.2;1.2},
MATCH(MONTH(BF$15),
{1,2,3,4,5,6,7,8,9,10,11,12})),
CONCATENATE($ES451," ",$L451)="RussOutdoor метро",
_xlpm.COEFF*
INDEX({0.8;0.9;1.1;1.1;1;1;1;1;1.1;1.1;1.1;1.1},
MATCH(MONTH(BF$15),
{1,2,3,4,5,6,7,8,9,10,11,12})),
$ES451&lt;&gt;"LisChannel",
_xlpm.COEFF,
$ES451&lt;&gt;"RussOutdoor",
_xlpm.COEFF))</f>
        <v/>
      </c>
      <c r="BG451" s="68">
        <f t="array" ref="BG451">
_xlfn.LET(_xlpm.COEFF,
IF($AW451+$AX451=0,0,IF(MAX(MIN($AX451,EOMONTH(BG$15,0))-MAX($AW451,BG$15)+1,)&gt;0,1,0)),
_xlfn.IFS(
$ES451="LisChannel",
_xlpm.COEFF*
INDEX({1;1;1.2;1.2;1;1;1;1;1.2;1.2;1.2;1.2},
MATCH(MONTH(BG$15),
{1,2,3,4,5,6,7,8,9,10,11,12})),
CONCATENATE($ES451," ",$L451)="RussOutdoor метро",
_xlpm.COEFF*
INDEX({0.8;0.9;1.1;1.1;1;1;1;1;1.1;1.1;1.1;1.1},
MATCH(MONTH(BG$15),
{1,2,3,4,5,6,7,8,9,10,11,12})),
$ES451&lt;&gt;"LisChannel",
_xlpm.COEFF,
$ES451&lt;&gt;"RussOutdoor",
_xlpm.COEFF))</f>
        <v/>
      </c>
      <c r="BH451" s="68">
        <f t="array" ref="BH451">
_xlfn.LET(_xlpm.COEFF,
IF($AW451+$AX451=0,0,IF(MAX(MIN($AX451,EOMONTH(BH$15,0))-MAX($AW451,BH$15)+1,)&gt;0,1,0)),
_xlfn.IFS(
$ES451="LisChannel",
_xlpm.COEFF*
INDEX({1;1;1.2;1.2;1;1;1;1;1.2;1.2;1.2;1.2},
MATCH(MONTH(BH$15),
{1,2,3,4,5,6,7,8,9,10,11,12})),
CONCATENATE($ES451," ",$L451)="RussOutdoor метро",
_xlpm.COEFF*
INDEX({0.8;0.9;1.1;1.1;1;1;1;1;1.1;1.1;1.1;1.1},
MATCH(MONTH(BH$15),
{1,2,3,4,5,6,7,8,9,10,11,12})),
$ES451&lt;&gt;"LisChannel",
_xlpm.COEFF,
$ES451&lt;&gt;"RussOutdoor",
_xlpm.COEFF))</f>
        <v/>
      </c>
      <c r="BI451" s="68">
        <f t="array" ref="BI451">
_xlfn.LET(_xlpm.COEFF,
IF($AW451+$AX451=0,0,IF(MAX(MIN($AX451,EOMONTH(BI$15,0))-MAX($AW451,BI$15)+1,)&gt;0,1,0)),
_xlfn.IFS(
$ES451="LisChannel",
_xlpm.COEFF*
INDEX({1;1;1.2;1.2;1;1;1;1;1.2;1.2;1.2;1.2},
MATCH(MONTH(BI$15),
{1,2,3,4,5,6,7,8,9,10,11,12})),
CONCATENATE($ES451," ",$L451)="RussOutdoor метро",
_xlpm.COEFF*
INDEX({0.8;0.9;1.1;1.1;1;1;1;1;1.1;1.1;1.1;1.1},
MATCH(MONTH(BI$15),
{1,2,3,4,5,6,7,8,9,10,11,12})),
$ES451&lt;&gt;"LisChannel",
_xlpm.COEFF,
$ES451&lt;&gt;"RussOutdoor",
_xlpm.COEFF))</f>
        <v/>
      </c>
      <c r="BJ451" s="68">
        <f t="array" ref="BJ451">
_xlfn.LET(_xlpm.COEFF,
IF($AW451+$AX451=0,0,IF(MAX(MIN($AX451,EOMONTH(BJ$15,0))-MAX($AW451,BJ$15)+1,)&gt;0,1,0)),
_xlfn.IFS(
$ES451="LisChannel",
_xlpm.COEFF*
INDEX({1;1;1.2;1.2;1;1;1;1;1.2;1.2;1.2;1.2},
MATCH(MONTH(BJ$15),
{1,2,3,4,5,6,7,8,9,10,11,12})),
CONCATENATE($ES451," ",$L451)="RussOutdoor метро",
_xlpm.COEFF*
INDEX({0.8;0.9;1.1;1.1;1;1;1;1;1.1;1.1;1.1;1.1},
MATCH(MONTH(BJ$15),
{1,2,3,4,5,6,7,8,9,10,11,12})),
$ES451&lt;&gt;"LisChannel",
_xlpm.COEFF,
$ES451&lt;&gt;"RussOutdoor",
_xlpm.COEFF))</f>
        <v/>
      </c>
      <c r="BK451" s="68">
        <f t="array" ref="BK451">
_xlfn.LET(_xlpm.COEFF,
IF($AW451+$AX451=0,0,IF(MAX(MIN($AX451,EOMONTH(BK$15,0))-MAX($AW451,BK$15)+1,)&gt;0,1,0)),
_xlfn.IFS(
$ES451="LisChannel",
_xlpm.COEFF*
INDEX({1;1;1.2;1.2;1;1;1;1;1.2;1.2;1.2;1.2},
MATCH(MONTH(BK$15),
{1,2,3,4,5,6,7,8,9,10,11,12})),
CONCATENATE($ES451," ",$L451)="RussOutdoor метро",
_xlpm.COEFF*
INDEX({0.8;0.9;1.1;1.1;1;1;1;1;1.1;1.1;1.1;1.1},
MATCH(MONTH(BK$15),
{1,2,3,4,5,6,7,8,9,10,11,12})),
$ES451&lt;&gt;"LisChannel",
_xlpm.COEFF,
$ES451&lt;&gt;"RussOutdoor",
_xlpm.COEFF))</f>
        <v/>
      </c>
      <c r="BL451" s="62">
        <f>COUNTIFS($AZ451:$BK451,"&gt;0")</f>
        <v/>
      </c>
      <c r="BM451" s="65" t="n"/>
      <c r="BN451" s="125">
        <f>$DJ451</f>
        <v/>
      </c>
      <c r="BO451" s="63">
        <f>$DQ451</f>
        <v/>
      </c>
      <c r="BP451" s="125">
        <f>
IFERROR(
IF($BL451=0,0,
$BN451*(1-$BO451)),
0)</f>
        <v/>
      </c>
      <c r="BQ451" s="125">
        <f t="array" ref="BQ451">
IFERROR(
_xlfn.IFS(
$DH451="день_1",
$BP451*$BL451/($AX451-$AW451+1)*AZ451*(DAY(EOMONTH(AZ$15,0))),
$DH451="день_2",
$BP451/30*MAX(MIN($AX451,EOMONTH(AZ$15,0))-MAX($AW451,AZ$15)+1,),
$DH451="раб.день",
$BP451/30*(IFERROR(
_xlfn.LET(_xlpm.VD,
CHOOSE(
{1;2;3;4;5;6;7;8;9;10;11;12;13;14;15;16;17;18},
45658,45659,45660,45661,45662,45663,45664,45665,45711,45724,45778,45779,45785,45786,45820,45821,45965,46022),
_xlfn.LET(_xlpm.DD,
MAX(MIN($AX451,EOMONTH(AZ$15,0))-MAX($AW451,AZ$15),),
_xlfn.IFS(
AND(MONTH($AW451)=MONTH(AZ$15),MONTH($AX451)&lt;&gt;MONTH(AZ$15)),
NETWORKDAYS.INTL($AW451,$AW451+_xlpm.DD,1,_xlpm.VD),
AND(MONTH($AW451)&lt;&gt;MONTH(AZ$15),MONTH($AX451)=MONTH(AZ$15)),
NETWORKDAYS.INTL(($AX451)-_xlpm.DD,$AX451,1,_xlpm.VD),
AND(MONTH($AW451)&lt;MONTH(AZ$15),MONTH($AX451)&gt;MONTH(AZ$15)),
NETWORKDAYS.INTL((EOMONTH(AZ$15-1,1))-_xlpm.DD,EOMONTH(AZ$15-1,1),1,_xlpm.VD),
AND(MONTH($AW451)=MONTH(AZ$15),MONTH($AX451)=MONTH(AZ$15)),
NETWORKDAYS.INTL($AW451,$AX451,1,_xlpm.VD)))),0)),
$DH451="месяц",
$BP451*AZ451,
$DH451="неделя",
$BP451*AZ451/7*(ROUNDUP((DAY(EOMONTH(AZ$15,0)))/4,0))),
0)</f>
        <v/>
      </c>
      <c r="BR451" s="125">
        <f t="array" ref="BR451">
IFERROR(
_xlfn.IFS(
$DH451="день_1",
$BP451*$BL451/($AX451-$AW451+1)*BA451*(DAY(EOMONTH(BA$15,0))),
$DH451="день_2",
$BP451/30*MAX(MIN($AX451,EOMONTH(BA$15,0))-MAX($AW451,BA$15)+1,),
$DH451="раб.день",
$BP451/30*(IFERROR(
_xlfn.LET(_xlpm.VD,
CHOOSE(
{1;2;3;4;5;6;7;8;9;10;11;12;13;14;15;16;17;18},
45658,45659,45660,45661,45662,45663,45664,45665,45711,45724,45778,45779,45785,45786,45820,45821,45965,46022),
_xlfn.LET(_xlpm.DD,
MAX(MIN($AX451,EOMONTH(BA$15,0))-MAX($AW451,BA$15),),
_xlfn.IFS(
AND(MONTH($AW451)=MONTH(BA$15),MONTH($AX451)&lt;&gt;MONTH(BA$15)),
NETWORKDAYS.INTL($AW451,$AW451+_xlpm.DD,1,_xlpm.VD),
AND(MONTH($AW451)&lt;&gt;MONTH(BA$15),MONTH($AX451)=MONTH(BA$15)),
NETWORKDAYS.INTL(($AX451)-_xlpm.DD,$AX451,1,_xlpm.VD),
AND(MONTH($AW451)&lt;MONTH(BA$15),MONTH($AX451)&gt;MONTH(BA$15)),
NETWORKDAYS.INTL((EOMONTH(BA$15-1,1))-_xlpm.DD,EOMONTH(BA$15-1,1),1,_xlpm.VD),
AND(MONTH($AW451)=MONTH(BA$15),MONTH($AX451)=MONTH(BA$15)),
NETWORKDAYS.INTL($AW451,$AX451,1,_xlpm.VD)))),0)),
$DH451="месяц",
$BP451*BA451,
$DH451="неделя",
$BP451*BA451/7*(ROUNDUP((DAY(EOMONTH(BA$15,0)))/4,0))),
0)</f>
        <v/>
      </c>
      <c r="BS451" s="125">
        <f t="array" ref="BS451">
IFERROR(
_xlfn.IFS(
$DH451="день_1",
$BP451*$BL451/($AX451-$AW451+1)*BB451*(DAY(EOMONTH(BB$15,0))),
$DH451="день_2",
$BP451/30*MAX(MIN($AX451,EOMONTH(BB$15,0))-MAX($AW451,BB$15)+1,),
$DH451="раб.день",
$BP451/30*(IFERROR(
_xlfn.LET(_xlpm.VD,
CHOOSE(
{1;2;3;4;5;6;7;8;9;10;11;12;13;14;15;16;17;18},
45658,45659,45660,45661,45662,45663,45664,45665,45711,45724,45778,45779,45785,45786,45820,45821,45965,46022),
_xlfn.LET(_xlpm.DD,
MAX(MIN($AX451,EOMONTH(BB$15,0))-MAX($AW451,BB$15),),
_xlfn.IFS(
AND(MONTH($AW451)=MONTH(BB$15),MONTH($AX451)&lt;&gt;MONTH(BB$15)),
NETWORKDAYS.INTL($AW451,$AW451+_xlpm.DD,1,_xlpm.VD),
AND(MONTH($AW451)&lt;&gt;MONTH(BB$15),MONTH($AX451)=MONTH(BB$15)),
NETWORKDAYS.INTL(($AX451)-_xlpm.DD,$AX451,1,_xlpm.VD),
AND(MONTH($AW451)&lt;MONTH(BB$15),MONTH($AX451)&gt;MONTH(BB$15)),
NETWORKDAYS.INTL((EOMONTH(BB$15-1,1))-_xlpm.DD,EOMONTH(BB$15-1,1),1,_xlpm.VD),
AND(MONTH($AW451)=MONTH(BB$15),MONTH($AX451)=MONTH(BB$15)),
NETWORKDAYS.INTL($AW451,$AX451,1,_xlpm.VD)))),0)),
$DH451="месяц",
$BP451*BB451,
$DH451="неделя",
$BP451*BB451/7*(ROUNDUP((DAY(EOMONTH(BB$15,0)))/4,0))),
0)</f>
        <v/>
      </c>
      <c r="BT451" s="125">
        <f t="array" ref="BT451">
IFERROR(
_xlfn.IFS(
$DH451="день_1",
$BP451*$BL451/($AX451-$AW451+1)*BC451*(DAY(EOMONTH(BC$15,0))),
$DH451="день_2",
$BP451/30*MAX(MIN($AX451,EOMONTH(BC$15,0))-MAX($AW451,BC$15)+1,),
$DH451="раб.день",
$BP451/30*(IFERROR(
_xlfn.LET(_xlpm.VD,
CHOOSE(
{1;2;3;4;5;6;7;8;9;10;11;12;13;14;15;16;17;18},
45658,45659,45660,45661,45662,45663,45664,45665,45711,45724,45778,45779,45785,45786,45820,45821,45965,46022),
_xlfn.LET(_xlpm.DD,
MAX(MIN($AX451,EOMONTH(BC$15,0))-MAX($AW451,BC$15),),
_xlfn.IFS(
AND(MONTH($AW451)=MONTH(BC$15),MONTH($AX451)&lt;&gt;MONTH(BC$15)),
NETWORKDAYS.INTL($AW451,$AW451+_xlpm.DD,1,_xlpm.VD),
AND(MONTH($AW451)&lt;&gt;MONTH(BC$15),MONTH($AX451)=MONTH(BC$15)),
NETWORKDAYS.INTL(($AX451)-_xlpm.DD,$AX451,1,_xlpm.VD),
AND(MONTH($AW451)&lt;MONTH(BC$15),MONTH($AX451)&gt;MONTH(BC$15)),
NETWORKDAYS.INTL((EOMONTH(BC$15-1,1))-_xlpm.DD,EOMONTH(BC$15-1,1),1,_xlpm.VD),
AND(MONTH($AW451)=MONTH(BC$15),MONTH($AX451)=MONTH(BC$15)),
NETWORKDAYS.INTL($AW451,$AX451,1,_xlpm.VD)))),0)),
$DH451="месяц",
$BP451*BC451,
$DH451="неделя",
$BP451*BC451/7*(ROUNDUP((DAY(EOMONTH(BC$15,0)))/4,0))),
0)</f>
        <v/>
      </c>
      <c r="BU451" s="125">
        <f t="array" ref="BU451">
IFERROR(
_xlfn.IFS(
$DH451="день_1",
$BP451*$BL451/($AX451-$AW451+1)*BD451*(DAY(EOMONTH(BD$15,0))),
$DH451="день_2",
$BP451/30*MAX(MIN($AX451,EOMONTH(BD$15,0))-MAX($AW451,BD$15)+1,),
$DH451="раб.день",
$BP451/30*(IFERROR(
_xlfn.LET(_xlpm.VD,
CHOOSE(
{1;2;3;4;5;6;7;8;9;10;11;12;13;14;15;16;17;18},
45658,45659,45660,45661,45662,45663,45664,45665,45711,45724,45778,45779,45785,45786,45820,45821,45965,46022),
_xlfn.LET(_xlpm.DD,
MAX(MIN($AX451,EOMONTH(BD$15,0))-MAX($AW451,BD$15),),
_xlfn.IFS(
AND(MONTH($AW451)=MONTH(BD$15),MONTH($AX451)&lt;&gt;MONTH(BD$15)),
NETWORKDAYS.INTL($AW451,$AW451+_xlpm.DD,1,_xlpm.VD),
AND(MONTH($AW451)&lt;&gt;MONTH(BD$15),MONTH($AX451)=MONTH(BD$15)),
NETWORKDAYS.INTL(($AX451)-_xlpm.DD,$AX451,1,_xlpm.VD),
AND(MONTH($AW451)&lt;MONTH(BD$15),MONTH($AX451)&gt;MONTH(BD$15)),
NETWORKDAYS.INTL((EOMONTH(BD$15-1,1))-_xlpm.DD,EOMONTH(BD$15-1,1),1,_xlpm.VD),
AND(MONTH($AW451)=MONTH(BD$15),MONTH($AX451)=MONTH(BD$15)),
NETWORKDAYS.INTL($AW451,$AX451,1,_xlpm.VD)))),0)),
$DH451="месяц",
$BP451*BD451,
$DH451="неделя",
$BP451*BD451/7*(ROUNDUP((DAY(EOMONTH(BD$15,0)))/4,0))),
0)</f>
        <v/>
      </c>
      <c r="BV451" s="125">
        <f t="array" ref="BV451">
IFERROR(
_xlfn.IFS(
$DH451="день_1",
$BP451*$BL451/($AX451-$AW451+1)*BE451*(DAY(EOMONTH(BE$15,0))),
$DH451="день_2",
$BP451/30*MAX(MIN($AX451,EOMONTH(BE$15,0))-MAX($AW451,BE$15)+1,),
$DH451="раб.день",
$BP451/30*(IFERROR(
_xlfn.LET(_xlpm.VD,
CHOOSE(
{1;2;3;4;5;6;7;8;9;10;11;12;13;14;15;16;17;18},
45658,45659,45660,45661,45662,45663,45664,45665,45711,45724,45778,45779,45785,45786,45820,45821,45965,46022),
_xlfn.LET(_xlpm.DD,
MAX(MIN($AX451,EOMONTH(BE$15,0))-MAX($AW451,BE$15),),
_xlfn.IFS(
AND(MONTH($AW451)=MONTH(BE$15),MONTH($AX451)&lt;&gt;MONTH(BE$15)),
NETWORKDAYS.INTL($AW451,$AW451+_xlpm.DD,1,_xlpm.VD),
AND(MONTH($AW451)&lt;&gt;MONTH(BE$15),MONTH($AX451)=MONTH(BE$15)),
NETWORKDAYS.INTL(($AX451)-_xlpm.DD,$AX451,1,_xlpm.VD),
AND(MONTH($AW451)&lt;MONTH(BE$15),MONTH($AX451)&gt;MONTH(BE$15)),
NETWORKDAYS.INTL((EOMONTH(BE$15-1,1))-_xlpm.DD,EOMONTH(BE$15-1,1),1,_xlpm.VD),
AND(MONTH($AW451)=MONTH(BE$15),MONTH($AX451)=MONTH(BE$15)),
NETWORKDAYS.INTL($AW451,$AX451,1,_xlpm.VD)))),0)),
$DH451="месяц",
$BP451*BE451,
$DH451="неделя",
$BP451*BE451/7*(ROUNDUP((DAY(EOMONTH(BE$15,0)))/4,0))),
0)</f>
        <v/>
      </c>
      <c r="BW451" s="125">
        <f t="array" ref="BW451">
IFERROR(
_xlfn.IFS(
$DH451="день_1",
$BP451*$BL451/($AX451-$AW451+1)*BF451*(DAY(EOMONTH(BF$15,0))),
$DH451="день_2",
$BP451/30*MAX(MIN($AX451,EOMONTH(BF$15,0))-MAX($AW451,BF$15)+1,),
$DH451="раб.день",
$BP451/30*(IFERROR(
_xlfn.LET(_xlpm.VD,
CHOOSE(
{1;2;3;4;5;6;7;8;9;10;11;12;13;14;15;16;17;18},
45658,45659,45660,45661,45662,45663,45664,45665,45711,45724,45778,45779,45785,45786,45820,45821,45965,46022),
_xlfn.LET(_xlpm.DD,
MAX(MIN($AX451,EOMONTH(BF$15,0))-MAX($AW451,BF$15),),
_xlfn.IFS(
AND(MONTH($AW451)=MONTH(BF$15),MONTH($AX451)&lt;&gt;MONTH(BF$15)),
NETWORKDAYS.INTL($AW451,$AW451+_xlpm.DD,1,_xlpm.VD),
AND(MONTH($AW451)&lt;&gt;MONTH(BF$15),MONTH($AX451)=MONTH(BF$15)),
NETWORKDAYS.INTL(($AX451)-_xlpm.DD,$AX451,1,_xlpm.VD),
AND(MONTH($AW451)&lt;MONTH(BF$15),MONTH($AX451)&gt;MONTH(BF$15)),
NETWORKDAYS.INTL((EOMONTH(BF$15-1,1))-_xlpm.DD,EOMONTH(BF$15-1,1),1,_xlpm.VD),
AND(MONTH($AW451)=MONTH(BF$15),MONTH($AX451)=MONTH(BF$15)),
NETWORKDAYS.INTL($AW451,$AX451,1,_xlpm.VD)))),0)),
$DH451="месяц",
$BP451*BF451,
$DH451="неделя",
$BP451*BF451/7*(ROUNDUP((DAY(EOMONTH(BF$15,0)))/4,0))),
0)</f>
        <v/>
      </c>
      <c r="BX451" s="125">
        <f t="array" ref="BX451">
IFERROR(
_xlfn.IFS(
$DH451="день_1",
$BP451*$BL451/($AX451-$AW451+1)*BG451*(DAY(EOMONTH(BG$15,0))),
$DH451="день_2",
$BP451/30*MAX(MIN($AX451,EOMONTH(BG$15,0))-MAX($AW451,BG$15)+1,),
$DH451="раб.день",
$BP451/30*(IFERROR(
_xlfn.LET(_xlpm.VD,
CHOOSE(
{1;2;3;4;5;6;7;8;9;10;11;12;13;14;15;16;17;18},
45658,45659,45660,45661,45662,45663,45664,45665,45711,45724,45778,45779,45785,45786,45820,45821,45965,46022),
_xlfn.LET(_xlpm.DD,
MAX(MIN($AX451,EOMONTH(BG$15,0))-MAX($AW451,BG$15),),
_xlfn.IFS(
AND(MONTH($AW451)=MONTH(BG$15),MONTH($AX451)&lt;&gt;MONTH(BG$15)),
NETWORKDAYS.INTL($AW451,$AW451+_xlpm.DD,1,_xlpm.VD),
AND(MONTH($AW451)&lt;&gt;MONTH(BG$15),MONTH($AX451)=MONTH(BG$15)),
NETWORKDAYS.INTL(($AX451)-_xlpm.DD,$AX451,1,_xlpm.VD),
AND(MONTH($AW451)&lt;MONTH(BG$15),MONTH($AX451)&gt;MONTH(BG$15)),
NETWORKDAYS.INTL((EOMONTH(BG$15-1,1))-_xlpm.DD,EOMONTH(BG$15-1,1),1,_xlpm.VD),
AND(MONTH($AW451)=MONTH(BG$15),MONTH($AX451)=MONTH(BG$15)),
NETWORKDAYS.INTL($AW451,$AX451,1,_xlpm.VD)))),0)),
$DH451="месяц",
$BP451*BG451,
$DH451="неделя",
$BP451*BG451/7*(ROUNDUP((DAY(EOMONTH(BG$15,0)))/4,0))),
0)</f>
        <v/>
      </c>
      <c r="BY451" s="125">
        <f t="array" ref="BY451">
IFERROR(
_xlfn.IFS(
$DH451="день_1",
$BP451*$BL451/($AX451-$AW451+1)*BH451*(DAY(EOMONTH(BH$15,0))),
$DH451="день_2",
$BP451/30*MAX(MIN($AX451,EOMONTH(BH$15,0))-MAX($AW451,BH$15)+1,),
$DH451="раб.день",
$BP451/30*(IFERROR(
_xlfn.LET(_xlpm.VD,
CHOOSE(
{1;2;3;4;5;6;7;8;9;10;11;12;13;14;15;16;17;18},
45658,45659,45660,45661,45662,45663,45664,45665,45711,45724,45778,45779,45785,45786,45820,45821,45965,46022),
_xlfn.LET(_xlpm.DD,
MAX(MIN($AX451,EOMONTH(BH$15,0))-MAX($AW451,BH$15),),
_xlfn.IFS(
AND(MONTH($AW451)=MONTH(BH$15),MONTH($AX451)&lt;&gt;MONTH(BH$15)),
NETWORKDAYS.INTL($AW451,$AW451+_xlpm.DD,1,_xlpm.VD),
AND(MONTH($AW451)&lt;&gt;MONTH(BH$15),MONTH($AX451)=MONTH(BH$15)),
NETWORKDAYS.INTL(($AX451)-_xlpm.DD,$AX451,1,_xlpm.VD),
AND(MONTH($AW451)&lt;MONTH(BH$15),MONTH($AX451)&gt;MONTH(BH$15)),
NETWORKDAYS.INTL((EOMONTH(BH$15-1,1))-_xlpm.DD,EOMONTH(BH$15-1,1),1,_xlpm.VD),
AND(MONTH($AW451)=MONTH(BH$15),MONTH($AX451)=MONTH(BH$15)),
NETWORKDAYS.INTL($AW451,$AX451,1,_xlpm.VD)))),0)),
$DH451="месяц",
$BP451*BH451,
$DH451="неделя",
$BP451*BH451/7*(ROUNDUP((DAY(EOMONTH(BH$15,0)))/4,0))),
0)</f>
        <v/>
      </c>
      <c r="BZ451" s="125">
        <f t="array" ref="BZ451">
IFERROR(
_xlfn.IFS(
$DH451="день_1",
$BP451*$BL451/($AX451-$AW451+1)*BI451*(DAY(EOMONTH(BI$15,0))),
$DH451="день_2",
$BP451/30*MAX(MIN($AX451,EOMONTH(BI$15,0))-MAX($AW451,BI$15)+1,),
$DH451="раб.день",
$BP451/30*(IFERROR(
_xlfn.LET(_xlpm.VD,
CHOOSE(
{1;2;3;4;5;6;7;8;9;10;11;12;13;14;15;16;17;18},
45658,45659,45660,45661,45662,45663,45664,45665,45711,45724,45778,45779,45785,45786,45820,45821,45965,46022),
_xlfn.LET(_xlpm.DD,
MAX(MIN($AX451,EOMONTH(BI$15,0))-MAX($AW451,BI$15),),
_xlfn.IFS(
AND(MONTH($AW451)=MONTH(BI$15),MONTH($AX451)&lt;&gt;MONTH(BI$15)),
NETWORKDAYS.INTL($AW451,$AW451+_xlpm.DD,1,_xlpm.VD),
AND(MONTH($AW451)&lt;&gt;MONTH(BI$15),MONTH($AX451)=MONTH(BI$15)),
NETWORKDAYS.INTL(($AX451)-_xlpm.DD,$AX451,1,_xlpm.VD),
AND(MONTH($AW451)&lt;MONTH(BI$15),MONTH($AX451)&gt;MONTH(BI$15)),
NETWORKDAYS.INTL((EOMONTH(BI$15-1,1))-_xlpm.DD,EOMONTH(BI$15-1,1),1,_xlpm.VD),
AND(MONTH($AW451)=MONTH(BI$15),MONTH($AX451)=MONTH(BI$15)),
NETWORKDAYS.INTL($AW451,$AX451,1,_xlpm.VD)))),0)),
$DH451="месяц",
$BP451*BI451,
$DH451="неделя",
$BP451*BI451/7*(ROUNDUP((DAY(EOMONTH(BI$15,0)))/4,0))),
0)</f>
        <v/>
      </c>
      <c r="CA451" s="125">
        <f t="array" ref="CA451">
IFERROR(
_xlfn.IFS(
$DH451="день_1",
$BP451*$BL451/($AX451-$AW451+1)*BJ451*(DAY(EOMONTH(BJ$15,0))),
$DH451="день_2",
$BP451/30*MAX(MIN($AX451,EOMONTH(BJ$15,0))-MAX($AW451,BJ$15)+1,),
$DH451="раб.день",
$BP451/30*(IFERROR(
_xlfn.LET(_xlpm.VD,
CHOOSE(
{1;2;3;4;5;6;7;8;9;10;11;12;13;14;15;16;17;18},
45658,45659,45660,45661,45662,45663,45664,45665,45711,45724,45778,45779,45785,45786,45820,45821,45965,46022),
_xlfn.LET(_xlpm.DD,
MAX(MIN($AX451,EOMONTH(BJ$15,0))-MAX($AW451,BJ$15),),
_xlfn.IFS(
AND(MONTH($AW451)=MONTH(BJ$15),MONTH($AX451)&lt;&gt;MONTH(BJ$15)),
NETWORKDAYS.INTL($AW451,$AW451+_xlpm.DD,1,_xlpm.VD),
AND(MONTH($AW451)&lt;&gt;MONTH(BJ$15),MONTH($AX451)=MONTH(BJ$15)),
NETWORKDAYS.INTL(($AX451)-_xlpm.DD,$AX451,1,_xlpm.VD),
AND(MONTH($AW451)&lt;MONTH(BJ$15),MONTH($AX451)&gt;MONTH(BJ$15)),
NETWORKDAYS.INTL((EOMONTH(BJ$15-1,1))-_xlpm.DD,EOMONTH(BJ$15-1,1),1,_xlpm.VD),
AND(MONTH($AW451)=MONTH(BJ$15),MONTH($AX451)=MONTH(BJ$15)),
NETWORKDAYS.INTL($AW451,$AX451,1,_xlpm.VD)))),0)),
$DH451="месяц",
$BP451*BJ451,
$DH451="неделя",
$BP451*BJ451/7*(ROUNDUP((DAY(EOMONTH(BJ$15,0)))/4,0))),
0)</f>
        <v/>
      </c>
      <c r="CB451" s="125">
        <f t="array" ref="CB451">
IFERROR(
_xlfn.IFS(
$DH451="день_1",
$BP451*$BL451/($AX451-$AW451+1)*BK451*(DAY(EOMONTH(BK$15,0))),
$DH451="день_2",
$BP451/30*MAX(MIN($AX451,EOMONTH(BK$15,0))-MAX($AW451,BK$15)+1,),
$DH451="раб.день",
$BP451/30*(IFERROR(
_xlfn.LET(_xlpm.VD,
CHOOSE(
{1;2;3;4;5;6;7;8;9;10;11;12;13;14;15;16;17;18},
45658,45659,45660,45661,45662,45663,45664,45665,45711,45724,45778,45779,45785,45786,45820,45821,45965,46022),
_xlfn.LET(_xlpm.DD,
MAX(MIN($AX451,EOMONTH(BK$15,0))-MAX($AW451,BK$15),),
_xlfn.IFS(
AND(MONTH($AW451)=MONTH(BK$15),MONTH($AX451)&lt;&gt;MONTH(BK$15)),
NETWORKDAYS.INTL($AW451,$AW451+_xlpm.DD,1,_xlpm.VD),
AND(MONTH($AW451)&lt;&gt;MONTH(BK$15),MONTH($AX451)=MONTH(BK$15)),
NETWORKDAYS.INTL(($AX451)-_xlpm.DD,$AX451,1,_xlpm.VD),
AND(MONTH($AW451)&lt;MONTH(BK$15),MONTH($AX451)&gt;MONTH(BK$15)),
NETWORKDAYS.INTL((EOMONTH(BK$15-1,1))-_xlpm.DD,EOMONTH(BK$15-1,1),1,_xlpm.VD),
AND(MONTH($AW451)=MONTH(BK$15),MONTH($AX451)=MONTH(BK$15)),
NETWORKDAYS.INTL($AW451,$AX451,1,_xlpm.VD)))),0)),
$DH451="месяц",
$BP451*BK451,
$DH451="неделя",
$BP451*BK451/7*(ROUNDUP((DAY(EOMONTH(BK$15,0)))/4,0))),
0)</f>
        <v/>
      </c>
      <c r="CC451" s="125">
        <f>SUM($BQ451:$CB451)</f>
        <v/>
      </c>
      <c r="CD451" s="126">
        <f>SUM($EH451:$EH451)</f>
        <v/>
      </c>
      <c r="CE451" s="126">
        <f>$CD451*$AB451</f>
        <v/>
      </c>
      <c r="CF451" s="126">
        <f>SUM($EK451:$EK451)</f>
        <v/>
      </c>
      <c r="CG451" s="126">
        <f>$CF451*$AB451</f>
        <v/>
      </c>
      <c r="CH451" s="126">
        <f>SUM($CC451,$CE451,$CG451)</f>
        <v/>
      </c>
      <c r="CI451" s="126">
        <f>$CH451*(1+$CM451)</f>
        <v/>
      </c>
      <c r="CJ451" s="127" t="n">
        <v>0</v>
      </c>
      <c r="CK451" s="126">
        <f>SUM($CH451:$CH451)*(1+$CJ451)</f>
        <v/>
      </c>
      <c r="CL451" s="126">
        <f>SUM($CH451:$CH451)*(1+$CM451)</f>
        <v/>
      </c>
      <c r="CM451" s="59" t="inlineStr">
        <is>
          <t>20%</t>
        </is>
      </c>
      <c r="CN451" s="59" t="n"/>
      <c r="CO451" s="72" t="n"/>
      <c r="CP451" s="59" t="n"/>
      <c r="CQ451" s="73" t="n"/>
      <c r="CR451" s="73" t="n"/>
      <c r="CS451" s="73" t="n"/>
      <c r="CT451" s="72" t="n"/>
      <c r="CU451" s="79" t="inlineStr">
        <is>
          <t> </t>
        </is>
      </c>
      <c r="CV451" s="60" t="n"/>
      <c r="CW451" s="60" t="n"/>
      <c r="CX451" s="60" t="n"/>
      <c r="CY451" s="127">
        <f>IFERROR(($CC451-$EE451)/($EE451/(1-$DQ451)),0)</f>
        <v/>
      </c>
      <c r="CZ451" s="127">
        <f>IFERROR(1-$EI451/($CE451),0)</f>
        <v/>
      </c>
      <c r="DA451" s="127">
        <f>IFERROR(1-$EL451/($CG451),0)</f>
        <v/>
      </c>
      <c r="DB451" s="126">
        <f>ROUND(IFERROR(($CI451/(1+$CM451)-$EN451),0),2)</f>
        <v/>
      </c>
      <c r="DC451" s="128" t="n"/>
      <c r="DD451" s="125" t="n"/>
      <c r="DE451" s="75" t="n">
        <v>0</v>
      </c>
      <c r="DF451" s="128" t="n"/>
      <c r="DG451" s="125">
        <f>IF($DC451=0,0,$DD451*($DC451*100%-$DE451*$DF451))*SUM($AB451:$AB451)</f>
        <v/>
      </c>
      <c r="DH451" s="129" t="inlineStr">
        <is>
          <t>месяц</t>
        </is>
      </c>
      <c r="DI451" s="130">
        <f t="array" ref="DI451">IFERROR(
IF($ES451="LisChannel",
(ROUND(((INDEX({174.625;153.888888888889;130.972222222222},MATCH($AI451,{2;3;4}),0))*$AG451*$AI451),2)),0),0)</f>
        <v/>
      </c>
      <c r="DJ451" s="130">
        <f>
_xlfn.LET(_xlpm.X,
IFERROR(
IF($ES451="НовиковТВ",
(_xlfn.LET(_xlpm.NTV,
_xlfn.LET(_xlpm.MIN,350000,
IF(SUMIFS($DI:$DI,$ES:$ES,"НовиковТВ")&lt;=_xlpm.MIN,
(SUMIFS($DI:$DI,$ES:$ES,"НовиковТВ")/(COUNTIFS($ES:$ES,"НовиковТВ")))*_xlpm.MIN/SUMIFS($DI:$DI,$ES:$ES,"НовиковТВ"),
DI451)),
_xlpm.NTV+$DG451/(1-(1-(_xlpm.NTV)*(1-$DL451)*(1-$DM451)*(1-$DN451)*(1-$DO451)*(1-$DP451)/_xlpm.NTV))))/(1+$EP451),
$DI451+$DG451/(1-(1-($DI451)*(1-$DL451)*(1-$DM451)*(1-$DN451)*(1-$DO451)*(1-$DP451)/$DI451))),
0),
_xlpm.X*(1+$CM451)*(1+$CW451)-_xlpm.X*(1+$CM451)+_xlpm.X)</f>
        <v/>
      </c>
      <c r="DK451" s="125" t="inlineStr">
        <is>
          <t>послед.</t>
        </is>
      </c>
      <c r="DL451" s="63" t="n">
        <v>0</v>
      </c>
      <c r="DM451" s="63" t="n">
        <v>0</v>
      </c>
      <c r="DN451" s="63" t="n">
        <v>0</v>
      </c>
      <c r="DO451" s="63" t="n">
        <v>0</v>
      </c>
      <c r="DP451" s="63" t="n">
        <v>0</v>
      </c>
      <c r="DQ451" s="63">
        <f t="array" ref="DQ451">IFERROR(_xlfn.IFS(
$DK451="послед.",1-(1-$DL451)*(1-$DM451)*(1-$DN451)*(1-$DO451)*(1-$DP451),
$DK451="сумм.",$DL451+$DM451+$DN451+$DO451+$DP451),
0)</f>
        <v/>
      </c>
      <c r="DR451" s="125">
        <f t="array" ref="DR451">
IFERROR(
_xlfn.IFS(
$BL451=0,
0,
$BL451&gt;0,
_xlfn.IFS($DK451="послед.",
$DJ451*(1-$DL451)*(1-$DM451)*(1-$DN451)*(1-$DO451)*(1-$DP451),
$DK451="сумм.",
$DJ451*(1-($DL451+$DM451+$DN451+$DO451+$DP451)))),0)</f>
        <v/>
      </c>
      <c r="DS451" s="125">
        <f t="array" ref="DS451">
IFERROR(_xlfn.IFS(
$DH451="день_1",
$DR451*$BL451/($AX451-$AW451+1)*AZ451*(DAY(EOMONTH(AZ$15,0))),
$DH451="день_2",
$DR451/30*MAX(MIN($AX451,EOMONTH(AZ$15,0))-MAX($AW451,AZ$15)+1,),
$DH451="раб.день",
$DR451/30*(IFERROR(
_xlfn.LET(_xlpm.VD,
CHOOSE(
{1;2;3;4;5;6;7;8;9;10;11;12;13;14;15;16;17;18},
45658,45659,45660,45661,45662,45663,45664,45665,45711,45724,45778,45779,45785,45786,45820,45821,45965,46022),
_xlfn.LET(_xlpm.DD,
MAX(MIN($AX451,EOMONTH(AZ$15,0))-MAX($AW451,AZ$15),),
_xlfn.IFS(
AND(MONTH($AW451)=MONTH(AZ$15),MONTH($AX451)&lt;&gt;MONTH(AZ$15)),
NETWORKDAYS.INTL($AW451,$AW451+_xlpm.DD,1,_xlpm.VD),
AND(MONTH($AW451)&lt;&gt;MONTH(AZ$15),MONTH($AX451)=MONTH(AZ$15)),
NETWORKDAYS.INTL(($AX451)-_xlpm.DD,$AX451,1,_xlpm.VD),
AND(MONTH($AW451)&lt;MONTH(AZ$15),MONTH($AX451)&gt;MONTH(AZ$15)),
NETWORKDAYS.INTL((EOMONTH(AZ$15-1,1))-_xlpm.DD,EOMONTH(AZ$15-1,1),1,_xlpm.VD),
AND(MONTH($AW451)=MONTH(AZ$15),MONTH($AX451)=MONTH(AZ$15)),
NETWORKDAYS.INTL($AW451,$AX451,1,_xlpm.VD)))),0)),
$DH451="месяц",
$DR451*AZ451,
$DH451="неделя",
$DR451*AZ451/7*(ROUNDUP((DAY(EOMONTH(AZ$15,0)))/4,0))),
0)</f>
        <v/>
      </c>
      <c r="DT451" s="125">
        <f t="array" ref="DT451">
IFERROR(_xlfn.IFS(
$DH451="день_1",
$DR451*$BL451/($AX451-$AW451+1)*BA451*(DAY(EOMONTH(BA$15,0))),
$DH451="день_2",
$DR451/30*MAX(MIN($AX451,EOMONTH(BA$15,0))-MAX($AW451,BA$15)+1,),
$DH451="раб.день",
$DR451/30*(IFERROR(
_xlfn.LET(_xlpm.VD,
CHOOSE(
{1;2;3;4;5;6;7;8;9;10;11;12;13;14;15;16;17;18},
45658,45659,45660,45661,45662,45663,45664,45665,45711,45724,45778,45779,45785,45786,45820,45821,45965,46022),
_xlfn.LET(_xlpm.DD,
MAX(MIN($AX451,EOMONTH(BA$15,0))-MAX($AW451,BA$15),),
_xlfn.IFS(
AND(MONTH($AW451)=MONTH(BA$15),MONTH($AX451)&lt;&gt;MONTH(BA$15)),
NETWORKDAYS.INTL($AW451,$AW451+_xlpm.DD,1,_xlpm.VD),
AND(MONTH($AW451)&lt;&gt;MONTH(BA$15),MONTH($AX451)=MONTH(BA$15)),
NETWORKDAYS.INTL(($AX451)-_xlpm.DD,$AX451,1,_xlpm.VD),
AND(MONTH($AW451)&lt;MONTH(BA$15),MONTH($AX451)&gt;MONTH(BA$15)),
NETWORKDAYS.INTL((EOMONTH(BA$15-1,1))-_xlpm.DD,EOMONTH(BA$15-1,1),1,_xlpm.VD),
AND(MONTH($AW451)=MONTH(BA$15),MONTH($AX451)=MONTH(BA$15)),
NETWORKDAYS.INTL($AW451,$AX451,1,_xlpm.VD)))),0)),
$DH451="месяц",
$DR451*BA451,
$DH451="неделя",
$DR451*BA451/7*(ROUNDUP((DAY(EOMONTH(BA$15,0)))/4,0))),
0)</f>
        <v/>
      </c>
      <c r="DU451" s="125">
        <f t="array" ref="DU451">
IFERROR(_xlfn.IFS(
$DH451="день_1",
$DR451*$BL451/($AX451-$AW451+1)*BB451*(DAY(EOMONTH(BB$15,0))),
$DH451="день_2",
$DR451/30*MAX(MIN($AX451,EOMONTH(BB$15,0))-MAX($AW451,BB$15)+1,),
$DH451="раб.день",
$DR451/30*(IFERROR(
_xlfn.LET(_xlpm.VD,
CHOOSE(
{1;2;3;4;5;6;7;8;9;10;11;12;13;14;15;16;17;18},
45658,45659,45660,45661,45662,45663,45664,45665,45711,45724,45778,45779,45785,45786,45820,45821,45965,46022),
_xlfn.LET(_xlpm.DD,
MAX(MIN($AX451,EOMONTH(BB$15,0))-MAX($AW451,BB$15),),
_xlfn.IFS(
AND(MONTH($AW451)=MONTH(BB$15),MONTH($AX451)&lt;&gt;MONTH(BB$15)),
NETWORKDAYS.INTL($AW451,$AW451+_xlpm.DD,1,_xlpm.VD),
AND(MONTH($AW451)&lt;&gt;MONTH(BB$15),MONTH($AX451)=MONTH(BB$15)),
NETWORKDAYS.INTL(($AX451)-_xlpm.DD,$AX451,1,_xlpm.VD),
AND(MONTH($AW451)&lt;MONTH(BB$15),MONTH($AX451)&gt;MONTH(BB$15)),
NETWORKDAYS.INTL((EOMONTH(BB$15-1,1))-_xlpm.DD,EOMONTH(BB$15-1,1),1,_xlpm.VD),
AND(MONTH($AW451)=MONTH(BB$15),MONTH($AX451)=MONTH(BB$15)),
NETWORKDAYS.INTL($AW451,$AX451,1,_xlpm.VD)))),0)),
$DH451="месяц",
$DR451*BB451,
$DH451="неделя",
$DR451*BB451/7*(ROUNDUP((DAY(EOMONTH(BB$15,0)))/4,0))),
0)</f>
        <v/>
      </c>
      <c r="DV451" s="125">
        <f t="array" ref="DV451">
IFERROR(_xlfn.IFS(
$DH451="день_1",
$DR451*$BL451/($AX451-$AW451+1)*BC451*(DAY(EOMONTH(BC$15,0))),
$DH451="день_2",
$DR451/30*MAX(MIN($AX451,EOMONTH(BC$15,0))-MAX($AW451,BC$15)+1,),
$DH451="раб.день",
$DR451/30*(IFERROR(
_xlfn.LET(_xlpm.VD,
CHOOSE(
{1;2;3;4;5;6;7;8;9;10;11;12;13;14;15;16;17;18},
45658,45659,45660,45661,45662,45663,45664,45665,45711,45724,45778,45779,45785,45786,45820,45821,45965,46022),
_xlfn.LET(_xlpm.DD,
MAX(MIN($AX451,EOMONTH(BC$15,0))-MAX($AW451,BC$15),),
_xlfn.IFS(
AND(MONTH($AW451)=MONTH(BC$15),MONTH($AX451)&lt;&gt;MONTH(BC$15)),
NETWORKDAYS.INTL($AW451,$AW451+_xlpm.DD,1,_xlpm.VD),
AND(MONTH($AW451)&lt;&gt;MONTH(BC$15),MONTH($AX451)=MONTH(BC$15)),
NETWORKDAYS.INTL(($AX451)-_xlpm.DD,$AX451,1,_xlpm.VD),
AND(MONTH($AW451)&lt;MONTH(BC$15),MONTH($AX451)&gt;MONTH(BC$15)),
NETWORKDAYS.INTL((EOMONTH(BC$15-1,1))-_xlpm.DD,EOMONTH(BC$15-1,1),1,_xlpm.VD),
AND(MONTH($AW451)=MONTH(BC$15),MONTH($AX451)=MONTH(BC$15)),
NETWORKDAYS.INTL($AW451,$AX451,1,_xlpm.VD)))),0)),
$DH451="месяц",
$DR451*BC451,
$DH451="неделя",
$DR451*BC451/7*(ROUNDUP((DAY(EOMONTH(BC$15,0)))/4,0))),
0)</f>
        <v/>
      </c>
      <c r="DW451" s="125">
        <f t="array" ref="DW451">
IFERROR(_xlfn.IFS(
$DH451="день_1",
$DR451*$BL451/($AX451-$AW451+1)*BD451*(DAY(EOMONTH(BD$15,0))),
$DH451="день_2",
$DR451/30*MAX(MIN($AX451,EOMONTH(BD$15,0))-MAX($AW451,BD$15)+1,),
$DH451="раб.день",
$DR451/30*(IFERROR(
_xlfn.LET(_xlpm.VD,
CHOOSE(
{1;2;3;4;5;6;7;8;9;10;11;12;13;14;15;16;17;18},
45658,45659,45660,45661,45662,45663,45664,45665,45711,45724,45778,45779,45785,45786,45820,45821,45965,46022),
_xlfn.LET(_xlpm.DD,
MAX(MIN($AX451,EOMONTH(BD$15,0))-MAX($AW451,BD$15),),
_xlfn.IFS(
AND(MONTH($AW451)=MONTH(BD$15),MONTH($AX451)&lt;&gt;MONTH(BD$15)),
NETWORKDAYS.INTL($AW451,$AW451+_xlpm.DD,1,_xlpm.VD),
AND(MONTH($AW451)&lt;&gt;MONTH(BD$15),MONTH($AX451)=MONTH(BD$15)),
NETWORKDAYS.INTL(($AX451)-_xlpm.DD,$AX451,1,_xlpm.VD),
AND(MONTH($AW451)&lt;MONTH(BD$15),MONTH($AX451)&gt;MONTH(BD$15)),
NETWORKDAYS.INTL((EOMONTH(BD$15-1,1))-_xlpm.DD,EOMONTH(BD$15-1,1),1,_xlpm.VD),
AND(MONTH($AW451)=MONTH(BD$15),MONTH($AX451)=MONTH(BD$15)),
NETWORKDAYS.INTL($AW451,$AX451,1,_xlpm.VD)))),0)),
$DH451="месяц",
$DR451*BD451,
$DH451="неделя",
$DR451*BD451/7*(ROUNDUP((DAY(EOMONTH(BD$15,0)))/4,0))),
0)</f>
        <v/>
      </c>
      <c r="DX451" s="125">
        <f t="array" ref="DX451">
IFERROR(_xlfn.IFS(
$DH451="день_1",
$DR451*$BL451/($AX451-$AW451+1)*BE451*(DAY(EOMONTH(BE$15,0))),
$DH451="день_2",
$DR451/30*MAX(MIN($AX451,EOMONTH(BE$15,0))-MAX($AW451,BE$15)+1,),
$DH451="раб.день",
$DR451/30*(IFERROR(
_xlfn.LET(_xlpm.VD,
CHOOSE(
{1;2;3;4;5;6;7;8;9;10;11;12;13;14;15;16;17;18},
45658,45659,45660,45661,45662,45663,45664,45665,45711,45724,45778,45779,45785,45786,45820,45821,45965,46022),
_xlfn.LET(_xlpm.DD,
MAX(MIN($AX451,EOMONTH(BE$15,0))-MAX($AW451,BE$15),),
_xlfn.IFS(
AND(MONTH($AW451)=MONTH(BE$15),MONTH($AX451)&lt;&gt;MONTH(BE$15)),
NETWORKDAYS.INTL($AW451,$AW451+_xlpm.DD,1,_xlpm.VD),
AND(MONTH($AW451)&lt;&gt;MONTH(BE$15),MONTH($AX451)=MONTH(BE$15)),
NETWORKDAYS.INTL(($AX451)-_xlpm.DD,$AX451,1,_xlpm.VD),
AND(MONTH($AW451)&lt;MONTH(BE$15),MONTH($AX451)&gt;MONTH(BE$15)),
NETWORKDAYS.INTL((EOMONTH(BE$15-1,1))-_xlpm.DD,EOMONTH(BE$15-1,1),1,_xlpm.VD),
AND(MONTH($AW451)=MONTH(BE$15),MONTH($AX451)=MONTH(BE$15)),
NETWORKDAYS.INTL($AW451,$AX451,1,_xlpm.VD)))),0)),
$DH451="месяц",
$DR451*BE451,
$DH451="неделя",
$DR451*BE451/7*(ROUNDUP((DAY(EOMONTH(BE$15,0)))/4,0))),
0)</f>
        <v/>
      </c>
      <c r="DY451" s="125">
        <f t="array" ref="DY451">
IFERROR(_xlfn.IFS(
$DH451="день_1",
$DR451*$BL451/($AX451-$AW451+1)*BF451*(DAY(EOMONTH(BF$15,0))),
$DH451="день_2",
$DR451/30*MAX(MIN($AX451,EOMONTH(BF$15,0))-MAX($AW451,BF$15)+1,),
$DH451="раб.день",
$DR451/30*(IFERROR(
_xlfn.LET(_xlpm.VD,
CHOOSE(
{1;2;3;4;5;6;7;8;9;10;11;12;13;14;15;16;17;18},
45658,45659,45660,45661,45662,45663,45664,45665,45711,45724,45778,45779,45785,45786,45820,45821,45965,46022),
_xlfn.LET(_xlpm.DD,
MAX(MIN($AX451,EOMONTH(BF$15,0))-MAX($AW451,BF$15),),
_xlfn.IFS(
AND(MONTH($AW451)=MONTH(BF$15),MONTH($AX451)&lt;&gt;MONTH(BF$15)),
NETWORKDAYS.INTL($AW451,$AW451+_xlpm.DD,1,_xlpm.VD),
AND(MONTH($AW451)&lt;&gt;MONTH(BF$15),MONTH($AX451)=MONTH(BF$15)),
NETWORKDAYS.INTL(($AX451)-_xlpm.DD,$AX451,1,_xlpm.VD),
AND(MONTH($AW451)&lt;MONTH(BF$15),MONTH($AX451)&gt;MONTH(BF$15)),
NETWORKDAYS.INTL((EOMONTH(BF$15-1,1))-_xlpm.DD,EOMONTH(BF$15-1,1),1,_xlpm.VD),
AND(MONTH($AW451)=MONTH(BF$15),MONTH($AX451)=MONTH(BF$15)),
NETWORKDAYS.INTL($AW451,$AX451,1,_xlpm.VD)))),0)),
$DH451="месяц",
$DR451*BF451,
$DH451="неделя",
$DR451*BF451/7*(ROUNDUP((DAY(EOMONTH(BF$15,0)))/4,0))),
0)</f>
        <v/>
      </c>
      <c r="DZ451" s="125">
        <f t="array" ref="DZ451">
IFERROR(_xlfn.IFS(
$DH451="день_1",
$DR451*$BL451/($AX451-$AW451+1)*BG451*(DAY(EOMONTH(BG$15,0))),
$DH451="день_2",
$DR451/30*MAX(MIN($AX451,EOMONTH(BG$15,0))-MAX($AW451,BG$15)+1,),
$DH451="раб.день",
$DR451/30*(IFERROR(
_xlfn.LET(_xlpm.VD,
CHOOSE(
{1;2;3;4;5;6;7;8;9;10;11;12;13;14;15;16;17;18},
45658,45659,45660,45661,45662,45663,45664,45665,45711,45724,45778,45779,45785,45786,45820,45821,45965,46022),
_xlfn.LET(_xlpm.DD,
MAX(MIN($AX451,EOMONTH(BG$15,0))-MAX($AW451,BG$15),),
_xlfn.IFS(
AND(MONTH($AW451)=MONTH(BG$15),MONTH($AX451)&lt;&gt;MONTH(BG$15)),
NETWORKDAYS.INTL($AW451,$AW451+_xlpm.DD,1,_xlpm.VD),
AND(MONTH($AW451)&lt;&gt;MONTH(BG$15),MONTH($AX451)=MONTH(BG$15)),
NETWORKDAYS.INTL(($AX451)-_xlpm.DD,$AX451,1,_xlpm.VD),
AND(MONTH($AW451)&lt;MONTH(BG$15),MONTH($AX451)&gt;MONTH(BG$15)),
NETWORKDAYS.INTL((EOMONTH(BG$15-1,1))-_xlpm.DD,EOMONTH(BG$15-1,1),1,_xlpm.VD),
AND(MONTH($AW451)=MONTH(BG$15),MONTH($AX451)=MONTH(BG$15)),
NETWORKDAYS.INTL($AW451,$AX451,1,_xlpm.VD)))),0)),
$DH451="месяц",
$DR451*BG451,
$DH451="неделя",
$DR451*BG451/7*(ROUNDUP((DAY(EOMONTH(BG$15,0)))/4,0))),
0)</f>
        <v/>
      </c>
      <c r="EA451" s="125">
        <f t="array" ref="EA451">
IFERROR(_xlfn.IFS(
$DH451="день_1",
$DR451*$BL451/($AX451-$AW451+1)*BH451*(DAY(EOMONTH(BH$15,0))),
$DH451="день_2",
$DR451/30*MAX(MIN($AX451,EOMONTH(BH$15,0))-MAX($AW451,BH$15)+1,),
$DH451="раб.день",
$DR451/30*(IFERROR(
_xlfn.LET(_xlpm.VD,
CHOOSE(
{1;2;3;4;5;6;7;8;9;10;11;12;13;14;15;16;17;18},
45658,45659,45660,45661,45662,45663,45664,45665,45711,45724,45778,45779,45785,45786,45820,45821,45965,46022),
_xlfn.LET(_xlpm.DD,
MAX(MIN($AX451,EOMONTH(BH$15,0))-MAX($AW451,BH$15),),
_xlfn.IFS(
AND(MONTH($AW451)=MONTH(BH$15),MONTH($AX451)&lt;&gt;MONTH(BH$15)),
NETWORKDAYS.INTL($AW451,$AW451+_xlpm.DD,1,_xlpm.VD),
AND(MONTH($AW451)&lt;&gt;MONTH(BH$15),MONTH($AX451)=MONTH(BH$15)),
NETWORKDAYS.INTL(($AX451)-_xlpm.DD,$AX451,1,_xlpm.VD),
AND(MONTH($AW451)&lt;MONTH(BH$15),MONTH($AX451)&gt;MONTH(BH$15)),
NETWORKDAYS.INTL((EOMONTH(BH$15-1,1))-_xlpm.DD,EOMONTH(BH$15-1,1),1,_xlpm.VD),
AND(MONTH($AW451)=MONTH(BH$15),MONTH($AX451)=MONTH(BH$15)),
NETWORKDAYS.INTL($AW451,$AX451,1,_xlpm.VD)))),0)),
$DH451="месяц",
$DR451*BH451,
$DH451="неделя",
$DR451*BH451/7*(ROUNDUP((DAY(EOMONTH(BH$15,0)))/4,0))),
0)</f>
        <v/>
      </c>
      <c r="EB451" s="125">
        <f t="array" ref="EB451">
IFERROR(_xlfn.IFS(
$DH451="день_1",
$DR451*$BL451/($AX451-$AW451+1)*BI451*(DAY(EOMONTH(BI$15,0))),
$DH451="день_2",
$DR451/30*MAX(MIN($AX451,EOMONTH(BI$15,0))-MAX($AW451,BI$15)+1,),
$DH451="раб.день",
$DR451/30*(IFERROR(
_xlfn.LET(_xlpm.VD,
CHOOSE(
{1;2;3;4;5;6;7;8;9;10;11;12;13;14;15;16;17;18},
45658,45659,45660,45661,45662,45663,45664,45665,45711,45724,45778,45779,45785,45786,45820,45821,45965,46022),
_xlfn.LET(_xlpm.DD,
MAX(MIN($AX451,EOMONTH(BI$15,0))-MAX($AW451,BI$15),),
_xlfn.IFS(
AND(MONTH($AW451)=MONTH(BI$15),MONTH($AX451)&lt;&gt;MONTH(BI$15)),
NETWORKDAYS.INTL($AW451,$AW451+_xlpm.DD,1,_xlpm.VD),
AND(MONTH($AW451)&lt;&gt;MONTH(BI$15),MONTH($AX451)=MONTH(BI$15)),
NETWORKDAYS.INTL(($AX451)-_xlpm.DD,$AX451,1,_xlpm.VD),
AND(MONTH($AW451)&lt;MONTH(BI$15),MONTH($AX451)&gt;MONTH(BI$15)),
NETWORKDAYS.INTL((EOMONTH(BI$15-1,1))-_xlpm.DD,EOMONTH(BI$15-1,1),1,_xlpm.VD),
AND(MONTH($AW451)=MONTH(BI$15),MONTH($AX451)=MONTH(BI$15)),
NETWORKDAYS.INTL($AW451,$AX451,1,_xlpm.VD)))),0)),
$DH451="месяц",
$DR451*BI451,
$DH451="неделя",
$DR451*BI451/7*(ROUNDUP((DAY(EOMONTH(BI$15,0)))/4,0))),
0)</f>
        <v/>
      </c>
      <c r="EC451" s="125">
        <f t="array" ref="EC451">
IFERROR(_xlfn.IFS(
$DH451="день_1",
$DR451*$BL451/($AX451-$AW451+1)*BJ451*(DAY(EOMONTH(BJ$15,0))),
$DH451="день_2",
$DR451/30*MAX(MIN($AX451,EOMONTH(BJ$15,0))-MAX($AW451,BJ$15)+1,),
$DH451="раб.день",
$DR451/30*(IFERROR(
_xlfn.LET(_xlpm.VD,
CHOOSE(
{1;2;3;4;5;6;7;8;9;10;11;12;13;14;15;16;17;18},
45658,45659,45660,45661,45662,45663,45664,45665,45711,45724,45778,45779,45785,45786,45820,45821,45965,46022),
_xlfn.LET(_xlpm.DD,
MAX(MIN($AX451,EOMONTH(BJ$15,0))-MAX($AW451,BJ$15),),
_xlfn.IFS(
AND(MONTH($AW451)=MONTH(BJ$15),MONTH($AX451)&lt;&gt;MONTH(BJ$15)),
NETWORKDAYS.INTL($AW451,$AW451+_xlpm.DD,1,_xlpm.VD),
AND(MONTH($AW451)&lt;&gt;MONTH(BJ$15),MONTH($AX451)=MONTH(BJ$15)),
NETWORKDAYS.INTL(($AX451)-_xlpm.DD,$AX451,1,_xlpm.VD),
AND(MONTH($AW451)&lt;MONTH(BJ$15),MONTH($AX451)&gt;MONTH(BJ$15)),
NETWORKDAYS.INTL((EOMONTH(BJ$15-1,1))-_xlpm.DD,EOMONTH(BJ$15-1,1),1,_xlpm.VD),
AND(MONTH($AW451)=MONTH(BJ$15),MONTH($AX451)=MONTH(BJ$15)),
NETWORKDAYS.INTL($AW451,$AX451,1,_xlpm.VD)))),0)),
$DH451="месяц",
$DR451*BJ451,
$DH451="неделя",
$DR451*BJ451/7*(ROUNDUP((DAY(EOMONTH(BJ$15,0)))/4,0))),
0)</f>
        <v/>
      </c>
      <c r="ED451" s="125">
        <f t="array" ref="ED451">
IFERROR(_xlfn.IFS(
$DH451="день_1",
$DR451*$BL451/($AX451-$AW451+1)*BK451*(DAY(EOMONTH(BK$15,0))),
$DH451="день_2",
$DR451/30*MAX(MIN($AX451,EOMONTH(BK$15,0))-MAX($AW451,BK$15)+1,),
$DH451="раб.день",
$DR451/30*(IFERROR(
_xlfn.LET(_xlpm.VD,
CHOOSE(
{1;2;3;4;5;6;7;8;9;10;11;12;13;14;15;16;17;18},
45658,45659,45660,45661,45662,45663,45664,45665,45711,45724,45778,45779,45785,45786,45820,45821,45965,46022),
_xlfn.LET(_xlpm.DD,
MAX(MIN($AX451,EOMONTH(BK$15,0))-MAX($AW451,BK$15),),
_xlfn.IFS(
AND(MONTH($AW451)=MONTH(BK$15),MONTH($AX451)&lt;&gt;MONTH(BK$15)),
NETWORKDAYS.INTL($AW451,$AW451+_xlpm.DD,1,_xlpm.VD),
AND(MONTH($AW451)&lt;&gt;MONTH(BK$15),MONTH($AX451)=MONTH(BK$15)),
NETWORKDAYS.INTL(($AX451)-_xlpm.DD,$AX451,1,_xlpm.VD),
AND(MONTH($AW451)&lt;MONTH(BK$15),MONTH($AX451)&gt;MONTH(BK$15)),
NETWORKDAYS.INTL((EOMONTH(BK$15-1,1))-_xlpm.DD,EOMONTH(BK$15-1,1),1,_xlpm.VD),
AND(MONTH($AW451)=MONTH(BK$15),MONTH($AX451)=MONTH(BK$15)),
NETWORKDAYS.INTL($AW451,$AX451,1,_xlpm.VD)))),0)),
$DH451="месяц",
$DR451*BK451,
$DH451="неделя",
$DR451*BK451/7*(ROUNDUP((DAY(EOMONTH(BK$15,0)))/4,0))),
0)</f>
        <v/>
      </c>
      <c r="EE451" s="125">
        <f>SUM($DS451,$DT451,$DU451,$DV451,$DW451,$DX451,$DY451,$DZ451,$EA451,$EB451,$EC451,$ED451)</f>
        <v/>
      </c>
      <c r="EF451" s="125">
        <f>IFERROR(ROUND($EE451*(1+$EP451),2),0)</f>
        <v/>
      </c>
      <c r="EG451" s="128" t="n">
        <v>1</v>
      </c>
      <c r="EH451" s="126" t="n">
        <v>0</v>
      </c>
      <c r="EI451" s="126">
        <f>ROUND(SUM($EH451:$EH451)*SUM($AB451:$AB451)*$EG451,2)</f>
        <v/>
      </c>
      <c r="EJ451" s="126">
        <f>ROUND($EI451*(1+$EP451),2)</f>
        <v/>
      </c>
      <c r="EK451" s="126" t="n">
        <v>0</v>
      </c>
      <c r="EL451" s="126">
        <f>ROUND(SUM($EK451:$EK451)*SUM($AB451:$AB451)*$EG451,2)</f>
        <v/>
      </c>
      <c r="EM451" s="126">
        <f>ROUND($EL451*(1+$EP451),2)</f>
        <v/>
      </c>
      <c r="EN451" s="126">
        <f>SUM($EE451,$EI451,$EL451)</f>
        <v/>
      </c>
      <c r="EO451" s="126">
        <f>SUM($EF451,$EJ451,$EM451)</f>
        <v/>
      </c>
      <c r="EP451" s="59" t="inlineStr">
        <is>
          <t>20%</t>
        </is>
      </c>
      <c r="EQ451" s="59" t="n"/>
      <c r="ER451" s="60">
        <f t="array" ref="ER451">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MATCH(ES451,
{"AMS";"RussOutdoor";"HD Outdoor";"Ingroup";"IQ";"Ledproduction";"LisChannel";"Logic";"Media-PPL";"NovikovTV | НовиковТВ";"SMA";"SOK";"КрокусТВ | CrocusTV | IndoorTV";"Сити";"ТЯК Москва"},
0)),"")</f>
        <v/>
      </c>
      <c r="ES451" s="60" t="n"/>
      <c r="ET451" s="60">
        <f t="array" ref="ET451">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MATCH(ES451,
{"AMS";"RussOutdoor";"HD Outdoor";"Ingroup";"IQ";"Ledproduction";"LisChannel";"Logic";"Media-PPL";"NovikovTV | НовиковТВ";"SMA";"SOK";"КрокусТВ | CrocusTV | IndoorTV";"Сити";"ТЯК Москва"},
0)),"")</f>
        <v/>
      </c>
      <c r="EU451" s="60" t="n"/>
      <c r="EV451" s="60" t="n"/>
      <c r="EX451" s="110">
        <f t="array" ref="EX451">
($AR451/30
+N("ТРАФИК ПЛОЩАДКИ"))*
(IFERROR(
_xlfn.LET(
_xlpm.GPR,
HLOOKUP($L451,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(MATCH($T451,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IF($Q451="цифровой",_xlpm.GPR/$AG451,_xlpm.GPR/60)),
0)
+N("DWELL TIME"))*
(IF($AB451=0,0,IF($AB451=1,0.3,IF($AB451=2,0.5,IF($AB451&gt;2,1))))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_xlfn.IFS($AC451="да",1.2,$AC451="нет",1)*
_xlfn.IFS($AD451="да",1.2,$AD451="нет",1)*
IF(R451="статический",1,1.2)*
$X451*
INDEX(
{1.2;1;1.2;1.2;1;1.2;1.2;1.2;1.2;1.2;1.2;1;1.2;1.2;1.2;1.2;1;1;1.2;1.2;1.2;1;1;1;1;1.2;1.2;1.2;1.2;1;1;1;1;1.2;1.2;1.2;1.2;1.2;1.2;1.2;1.2;1;1;1.2;1;1;1;1;1.5;1;1;1.5;1.5;1.2},
MATCH($Q451,_xlpm.MI,0)))&gt;{0.02;0.04;0.06;0.1;0.2;0.4;0.6;0.8;1;2;4;6})),
{0;1;2;3;4;5;6;7;8;9;10;11;12},
0)))
+N("КОЭФФИЦИЕНТ КОНТАКТА"))))*
(_xlfn.IFS($X451&lt;0.1,$X451/1000,$X451&gt;25,5.2,AND($X451&gt;=0.1,$X451&lt;=25),(($X451*2+0.1)/10)*($X451/10)))*
IFERROR((_xlfn.LET(
_xlpm.MA,
{0;0.8;0.85;0.9;0.95;1},
_xlpm.MAA,
{0;1;2;3;4;5},
INDEX(_xlpm.MA,MATCH(SUMPRODUCT(--((IF(ROUND(_xlpm.MAA,1)&gt;5,5,ROUND($AB451,1)))&gt;{0;1;2;3;4;5})),_xlpm.MAA,0)))
+N("КОЭФФИЦИЕНТ КОЛ-ВО КОНСТРУКЦИЙ")),1)*
$AB451,0))*
(IF($Q451="цифровой",$AG451/15*$AI451,1)
+N("ДЛЯ ЦИФРЫ"))</f>
        <v/>
      </c>
      <c r="EY451" s="110">
        <f>IFERROR(EX451*AY451,0)</f>
        <v/>
      </c>
      <c r="EZ451" s="131">
        <f>IFERROR(DP451/EY451*1000,0)</f>
        <v/>
      </c>
      <c r="FA451" s="112">
        <f>IFERROR(FC451/FB451,0)</f>
        <v/>
      </c>
      <c r="FB451" s="112">
        <f>IFERROR((FC451/(EY451/FF451*#REF!))*0.825,0)</f>
        <v/>
      </c>
      <c r="FC451" s="112">
        <f>IFERROR(((EX451*30/AR451)*100)/30,0)</f>
        <v/>
      </c>
      <c r="FD451" s="112">
        <f>IFERROR(EY451/G451*100%,0)</f>
        <v/>
      </c>
      <c r="FE451" s="112">
        <f>IFERROR(FD451/FC451*100%,0)</f>
        <v/>
      </c>
      <c r="FF451" s="110">
        <f>IFERROR(AR451/30*AY451,0)</f>
        <v/>
      </c>
    </row>
    <row r="452" ht="13" customHeight="1">
      <c r="A452" s="59" t="n"/>
      <c r="B452" s="60" t="n"/>
      <c r="C452" s="60" t="n"/>
      <c r="D452" s="60">
        <f t="array" ref="D452">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MATCH($E452,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52" s="60">
        <f t="array" ref="E452">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MATCH($F452,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52" s="60" t="inlineStr"/>
      <c r="G452" s="60" t="n"/>
      <c r="H452" s="60">
        <f t="array" ref="H452">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MATCH($I452,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52" s="60" t="n"/>
      <c r="J452" s="60" t="n"/>
      <c r="K452" s="60" t="n"/>
      <c r="L452" s="60" t="n"/>
      <c r="M452" s="60" t="n"/>
      <c r="N452" s="60" t="n"/>
      <c r="O452" s="60" t="n"/>
      <c r="P452" s="60">
        <f t="array" ref="P452">
_xlfn.IFS(
ISNUMBER(MATCH($Q452,{"шелфбаннер","разделитель","монетница","чековая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ISNUMBER(MATCH($Q452,{"LED/LCD","видеокулер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ISNUMBER(MATCH($Q452,{"автомобиль","машина","выставочное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ISNUMBER(MATCH($Q452,{"билборд","лифтовая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ISNUMBER(MATCH($Q452,{"навигация","подвесной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ISNUMBER(MATCH($Q452,{"движущаяся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ISNUMBER(MATCH($Q452,{"каталог","журнал"},)),
"Пресса",
$Q452="","")</f>
        <v/>
      </c>
      <c r="Q452" s="60" t="n"/>
      <c r="R452" s="60">
        <f t="array" ref="R452">
IFERROR(
_xlfn.IFS(
OR(ISNUMBER(MATCH($Q452,{"экспозиция","макет","стенд","автостенд","авто стенд","выставочное пространство","выставочные стенды","модульные выставочные стенды","3Д конструкция","3D конструкция"},)),P452="Экспонирование"),
"нестандартный",
ISNUMBER(MATCH($Q452,{"скроллер","призматрон"},)),
"динамический",
$P452="Видео",
"цифровой",
OR($P452="Пресса",$P452="Щит",$P452="POSm",$P452="Подвес",$P452="Брендирование/оклейка"),
"статический"),"")</f>
        <v/>
      </c>
      <c r="S452" s="59" t="n"/>
      <c r="T452" s="60" t="n"/>
      <c r="U452" s="60" t="n"/>
      <c r="V452" s="60">
        <f>
IF(P452="Видео",
"цифровой постер/ролик",
IF(ISNUMBER(MATCH(Q452,{"короб световой","короб световой | лайтбокс","короб световой | кристалайт","лайтбокс","лайт бокс","кристалайт","LB","lightbox"},)),
"бэклит",
IF(P452="Брендирование/оклейка",
"перфарированная пленка/самоклейка",
IF(P452="Экспонирование",
"под запрос",
IF(P452="Подвес",
"баннер/ткань",
"")))))</f>
        <v/>
      </c>
      <c r="W452" s="59" t="n"/>
      <c r="X452" s="59" t="n"/>
      <c r="Y452" s="59" t="n"/>
      <c r="Z452" s="61" t="n"/>
      <c r="AA452" s="61" t="n"/>
      <c r="AB452" s="61">
        <f>IF(BL452&gt;0,Z452,0)</f>
        <v/>
      </c>
      <c r="AC452" s="59" t="n"/>
      <c r="AD452" s="59" t="n"/>
      <c r="AE452" s="59" t="n"/>
      <c r="AF452" s="59" t="n"/>
      <c r="AG452" s="59" t="n"/>
      <c r="AH452" s="59" t="n"/>
      <c r="AI452" s="59" t="n"/>
      <c r="AJ452" s="59" t="n"/>
      <c r="AK452" s="59" t="n"/>
      <c r="AL452" s="62">
        <f>IFERROR(IF(OR(R452="статический",R452="динамический",R452="нестандартный",R452="",R452=""),"-",IF(AND(AH452="-",AI452="-"),"-",AK452*3600/AH452*AI452)),"-")</f>
        <v/>
      </c>
      <c r="AM452" s="62">
        <f>IFERROR(IF(OR(R452="статический",R452="динамический",R452="",R452="", R452="BTL",R452="нестандартный"),"-",AG452*AI452*AL452/60),"-")</f>
        <v/>
      </c>
      <c r="AN452" s="63">
        <f>IFERROR(IF(AH452="","-",AG452*AI452/AH452),"-")</f>
        <v/>
      </c>
      <c r="AO452" s="59">
        <f>IFERROR(IF(OR($R452="статический",$R452="динамический",$R452="",$R452="",$R452="BTL",$R452="нестандартный"),"-",$AL452*$AY452),"-")</f>
        <v/>
      </c>
      <c r="AP452" s="62">
        <f>IFERROR(IF(OR($R452="статический",$R452="динамический",$R452="",$R452="",$R452="BTL",$R452="нестандартный"),"-",$AM452*AY452),"-")</f>
        <v/>
      </c>
      <c r="AQ452" s="64" t="n"/>
      <c r="AR452" s="61" t="n"/>
      <c r="AS452" s="61" t="n"/>
      <c r="AT452" s="61" t="n"/>
      <c r="AU452" s="65" t="n"/>
      <c r="AV452" s="124">
        <f>IFERROR(DR452/AT452*1000,"n/a")</f>
        <v/>
      </c>
      <c r="AW452" s="67" t="n"/>
      <c r="AX452" s="67" t="n"/>
      <c r="AY452" s="43">
        <f>IFERROR(IF(OR($AW452="",$AX452=""),"",_xlfn.DAYS($AX452+1,$AW452)),"")</f>
        <v/>
      </c>
      <c r="AZ452" s="68">
        <f t="array" ref="AZ452">
_xlfn.LET(_xlpm.COEFF,
IF($AW452+$AX452=0,0,IF(MAX(MIN($AX452,EOMONTH(AZ$15,0))-MAX($AW452,AZ$15)+1,)&gt;0,1,0)),
_xlfn.IFS(
$ES452="LisChannel",
_xlpm.COEFF*
INDEX({1;1;1.2;1.2;1;1;1;1;1.2;1.2;1.2;1.2},
MATCH(MONTH(AZ$15),
{1,2,3,4,5,6,7,8,9,10,11,12})),
CONCATENATE($ES452," ",$L452)="RussOutdoor метро",
_xlpm.COEFF*
INDEX({0.8;0.9;1.1;1.1;1;1;1;1;1.1;1.1;1.1;1.1},
MATCH(MONTH(AZ$15),
{1,2,3,4,5,6,7,8,9,10,11,12})),
$ES452&lt;&gt;"LisChannel",
_xlpm.COEFF,
$ES452&lt;&gt;"RussOutdoor",
_xlpm.COEFF))</f>
        <v/>
      </c>
      <c r="BA452" s="68">
        <f t="array" ref="BA452">
_xlfn.LET(_xlpm.COEFF,
IF($AW452+$AX452=0,0,IF(MAX(MIN($AX452,EOMONTH(BA$15,0))-MAX($AW452,BA$15)+1,)&gt;0,1,0)),
_xlfn.IFS(
$ES452="LisChannel",
_xlpm.COEFF*
INDEX({1;1;1.2;1.2;1;1;1;1;1.2;1.2;1.2;1.2},
MATCH(MONTH(BA$15),
{1,2,3,4,5,6,7,8,9,10,11,12})),
CONCATENATE($ES452," ",$L452)="RussOutdoor метро",
_xlpm.COEFF*
INDEX({0.8;0.9;1.1;1.1;1;1;1;1;1.1;1.1;1.1;1.1},
MATCH(MONTH(BA$15),
{1,2,3,4,5,6,7,8,9,10,11,12})),
$ES452&lt;&gt;"LisChannel",
_xlpm.COEFF,
$ES452&lt;&gt;"RussOutdoor",
_xlpm.COEFF))</f>
        <v/>
      </c>
      <c r="BB452" s="68">
        <f t="array" ref="BB452">
_xlfn.LET(_xlpm.COEFF,
IF($AW452+$AX452=0,0,IF(MAX(MIN($AX452,EOMONTH(BB$15,0))-MAX($AW452,BB$15)+1,)&gt;0,1,0)),
_xlfn.IFS(
$ES452="LisChannel",
_xlpm.COEFF*
INDEX({1;1;1.2;1.2;1;1;1;1;1.2;1.2;1.2;1.2},
MATCH(MONTH(BB$15),
{1,2,3,4,5,6,7,8,9,10,11,12})),
CONCATENATE($ES452," ",$L452)="RussOutdoor метро",
_xlpm.COEFF*
INDEX({0.8;0.9;1.1;1.1;1;1;1;1;1.1;1.1;1.1;1.1},
MATCH(MONTH(BB$15),
{1,2,3,4,5,6,7,8,9,10,11,12})),
$ES452&lt;&gt;"LisChannel",
_xlpm.COEFF,
$ES452&lt;&gt;"RussOutdoor",
_xlpm.COEFF))</f>
        <v/>
      </c>
      <c r="BC452" s="68">
        <f t="array" ref="BC452">
_xlfn.LET(_xlpm.COEFF,
IF($AW452+$AX452=0,0,IF(MAX(MIN($AX452,EOMONTH(BC$15,0))-MAX($AW452,BC$15)+1,)&gt;0,1,0)),
_xlfn.IFS(
$ES452="LisChannel",
_xlpm.COEFF*
INDEX({1;1;1.2;1.2;1;1;1;1;1.2;1.2;1.2;1.2},
MATCH(MONTH(BC$15),
{1,2,3,4,5,6,7,8,9,10,11,12})),
CONCATENATE($ES452," ",$L452)="RussOutdoor метро",
_xlpm.COEFF*
INDEX({0.8;0.9;1.1;1.1;1;1;1;1;1.1;1.1;1.1;1.1},
MATCH(MONTH(BC$15),
{1,2,3,4,5,6,7,8,9,10,11,12})),
$ES452&lt;&gt;"LisChannel",
_xlpm.COEFF,
$ES452&lt;&gt;"RussOutdoor",
_xlpm.COEFF))</f>
        <v/>
      </c>
      <c r="BD452" s="68">
        <f t="array" ref="BD452">
_xlfn.LET(_xlpm.COEFF,
IF($AW452+$AX452=0,0,IF(MAX(MIN($AX452,EOMONTH(BD$15,0))-MAX($AW452,BD$15)+1,)&gt;0,1,0)),
_xlfn.IFS(
$ES452="LisChannel",
_xlpm.COEFF*
INDEX({1;1;1.2;1.2;1;1;1;1;1.2;1.2;1.2;1.2},
MATCH(MONTH(BD$15),
{1,2,3,4,5,6,7,8,9,10,11,12})),
CONCATENATE($ES452," ",$L452)="RussOutdoor метро",
_xlpm.COEFF*
INDEX({0.8;0.9;1.1;1.1;1;1;1;1;1.1;1.1;1.1;1.1},
MATCH(MONTH(BD$15),
{1,2,3,4,5,6,7,8,9,10,11,12})),
$ES452&lt;&gt;"LisChannel",
_xlpm.COEFF,
$ES452&lt;&gt;"RussOutdoor",
_xlpm.COEFF))</f>
        <v/>
      </c>
      <c r="BE452" s="68">
        <f t="array" ref="BE452">
_xlfn.LET(_xlpm.COEFF,
IF($AW452+$AX452=0,0,IF(MAX(MIN($AX452,EOMONTH(BE$15,0))-MAX($AW452,BE$15)+1,)&gt;0,1,0)),
_xlfn.IFS(
$ES452="LisChannel",
_xlpm.COEFF*
INDEX({1;1;1.2;1.2;1;1;1;1;1.2;1.2;1.2;1.2},
MATCH(MONTH(BE$15),
{1,2,3,4,5,6,7,8,9,10,11,12})),
CONCATENATE($ES452," ",$L452)="RussOutdoor метро",
_xlpm.COEFF*
INDEX({0.8;0.9;1.1;1.1;1;1;1;1;1.1;1.1;1.1;1.1},
MATCH(MONTH(BE$15),
{1,2,3,4,5,6,7,8,9,10,11,12})),
$ES452&lt;&gt;"LisChannel",
_xlpm.COEFF,
$ES452&lt;&gt;"RussOutdoor",
_xlpm.COEFF))</f>
        <v/>
      </c>
      <c r="BF452" s="68">
        <f t="array" ref="BF452">
_xlfn.LET(_xlpm.COEFF,
IF($AW452+$AX452=0,0,IF(MAX(MIN($AX452,EOMONTH(BF$15,0))-MAX($AW452,BF$15)+1,)&gt;0,1,0)),
_xlfn.IFS(
$ES452="LisChannel",
_xlpm.COEFF*
INDEX({1;1;1.2;1.2;1;1;1;1;1.2;1.2;1.2;1.2},
MATCH(MONTH(BF$15),
{1,2,3,4,5,6,7,8,9,10,11,12})),
CONCATENATE($ES452," ",$L452)="RussOutdoor метро",
_xlpm.COEFF*
INDEX({0.8;0.9;1.1;1.1;1;1;1;1;1.1;1.1;1.1;1.1},
MATCH(MONTH(BF$15),
{1,2,3,4,5,6,7,8,9,10,11,12})),
$ES452&lt;&gt;"LisChannel",
_xlpm.COEFF,
$ES452&lt;&gt;"RussOutdoor",
_xlpm.COEFF))</f>
        <v/>
      </c>
      <c r="BG452" s="68">
        <f t="array" ref="BG452">
_xlfn.LET(_xlpm.COEFF,
IF($AW452+$AX452=0,0,IF(MAX(MIN($AX452,EOMONTH(BG$15,0))-MAX($AW452,BG$15)+1,)&gt;0,1,0)),
_xlfn.IFS(
$ES452="LisChannel",
_xlpm.COEFF*
INDEX({1;1;1.2;1.2;1;1;1;1;1.2;1.2;1.2;1.2},
MATCH(MONTH(BG$15),
{1,2,3,4,5,6,7,8,9,10,11,12})),
CONCATENATE($ES452," ",$L452)="RussOutdoor метро",
_xlpm.COEFF*
INDEX({0.8;0.9;1.1;1.1;1;1;1;1;1.1;1.1;1.1;1.1},
MATCH(MONTH(BG$15),
{1,2,3,4,5,6,7,8,9,10,11,12})),
$ES452&lt;&gt;"LisChannel",
_xlpm.COEFF,
$ES452&lt;&gt;"RussOutdoor",
_xlpm.COEFF))</f>
        <v/>
      </c>
      <c r="BH452" s="68">
        <f t="array" ref="BH452">
_xlfn.LET(_xlpm.COEFF,
IF($AW452+$AX452=0,0,IF(MAX(MIN($AX452,EOMONTH(BH$15,0))-MAX($AW452,BH$15)+1,)&gt;0,1,0)),
_xlfn.IFS(
$ES452="LisChannel",
_xlpm.COEFF*
INDEX({1;1;1.2;1.2;1;1;1;1;1.2;1.2;1.2;1.2},
MATCH(MONTH(BH$15),
{1,2,3,4,5,6,7,8,9,10,11,12})),
CONCATENATE($ES452," ",$L452)="RussOutdoor метро",
_xlpm.COEFF*
INDEX({0.8;0.9;1.1;1.1;1;1;1;1;1.1;1.1;1.1;1.1},
MATCH(MONTH(BH$15),
{1,2,3,4,5,6,7,8,9,10,11,12})),
$ES452&lt;&gt;"LisChannel",
_xlpm.COEFF,
$ES452&lt;&gt;"RussOutdoor",
_xlpm.COEFF))</f>
        <v/>
      </c>
      <c r="BI452" s="68">
        <f t="array" ref="BI452">
_xlfn.LET(_xlpm.COEFF,
IF($AW452+$AX452=0,0,IF(MAX(MIN($AX452,EOMONTH(BI$15,0))-MAX($AW452,BI$15)+1,)&gt;0,1,0)),
_xlfn.IFS(
$ES452="LisChannel",
_xlpm.COEFF*
INDEX({1;1;1.2;1.2;1;1;1;1;1.2;1.2;1.2;1.2},
MATCH(MONTH(BI$15),
{1,2,3,4,5,6,7,8,9,10,11,12})),
CONCATENATE($ES452," ",$L452)="RussOutdoor метро",
_xlpm.COEFF*
INDEX({0.8;0.9;1.1;1.1;1;1;1;1;1.1;1.1;1.1;1.1},
MATCH(MONTH(BI$15),
{1,2,3,4,5,6,7,8,9,10,11,12})),
$ES452&lt;&gt;"LisChannel",
_xlpm.COEFF,
$ES452&lt;&gt;"RussOutdoor",
_xlpm.COEFF))</f>
        <v/>
      </c>
      <c r="BJ452" s="68">
        <f t="array" ref="BJ452">
_xlfn.LET(_xlpm.COEFF,
IF($AW452+$AX452=0,0,IF(MAX(MIN($AX452,EOMONTH(BJ$15,0))-MAX($AW452,BJ$15)+1,)&gt;0,1,0)),
_xlfn.IFS(
$ES452="LisChannel",
_xlpm.COEFF*
INDEX({1;1;1.2;1.2;1;1;1;1;1.2;1.2;1.2;1.2},
MATCH(MONTH(BJ$15),
{1,2,3,4,5,6,7,8,9,10,11,12})),
CONCATENATE($ES452," ",$L452)="RussOutdoor метро",
_xlpm.COEFF*
INDEX({0.8;0.9;1.1;1.1;1;1;1;1;1.1;1.1;1.1;1.1},
MATCH(MONTH(BJ$15),
{1,2,3,4,5,6,7,8,9,10,11,12})),
$ES452&lt;&gt;"LisChannel",
_xlpm.COEFF,
$ES452&lt;&gt;"RussOutdoor",
_xlpm.COEFF))</f>
        <v/>
      </c>
      <c r="BK452" s="68">
        <f t="array" ref="BK452">
_xlfn.LET(_xlpm.COEFF,
IF($AW452+$AX452=0,0,IF(MAX(MIN($AX452,EOMONTH(BK$15,0))-MAX($AW452,BK$15)+1,)&gt;0,1,0)),
_xlfn.IFS(
$ES452="LisChannel",
_xlpm.COEFF*
INDEX({1;1;1.2;1.2;1;1;1;1;1.2;1.2;1.2;1.2},
MATCH(MONTH(BK$15),
{1,2,3,4,5,6,7,8,9,10,11,12})),
CONCATENATE($ES452," ",$L452)="RussOutdoor метро",
_xlpm.COEFF*
INDEX({0.8;0.9;1.1;1.1;1;1;1;1;1.1;1.1;1.1;1.1},
MATCH(MONTH(BK$15),
{1,2,3,4,5,6,7,8,9,10,11,12})),
$ES452&lt;&gt;"LisChannel",
_xlpm.COEFF,
$ES452&lt;&gt;"RussOutdoor",
_xlpm.COEFF))</f>
        <v/>
      </c>
      <c r="BL452" s="62">
        <f>COUNTIFS($AZ452:$BK452,"&gt;0")</f>
        <v/>
      </c>
      <c r="BM452" s="65" t="n"/>
      <c r="BN452" s="125">
        <f>$DJ452</f>
        <v/>
      </c>
      <c r="BO452" s="63">
        <f>$DQ452</f>
        <v/>
      </c>
      <c r="BP452" s="125">
        <f>
IFERROR(
IF($BL452=0,0,
$BN452*(1-$BO452)),
0)</f>
        <v/>
      </c>
      <c r="BQ452" s="125">
        <f t="array" ref="BQ452">
IFERROR(
_xlfn.IFS(
$DH452="день_1",
$BP452*$BL452/($AX452-$AW452+1)*AZ452*(DAY(EOMONTH(AZ$15,0))),
$DH452="день_2",
$BP452/30*MAX(MIN($AX452,EOMONTH(AZ$15,0))-MAX($AW452,AZ$15)+1,),
$DH452="раб.день",
$BP452/30*(IFERROR(
_xlfn.LET(_xlpm.VD,
CHOOSE(
{1;2;3;4;5;6;7;8;9;10;11;12;13;14;15;16;17;18},
45658,45659,45660,45661,45662,45663,45664,45665,45711,45724,45778,45779,45785,45786,45820,45821,45965,46022),
_xlfn.LET(_xlpm.DD,
MAX(MIN($AX452,EOMONTH(AZ$15,0))-MAX($AW452,AZ$15),),
_xlfn.IFS(
AND(MONTH($AW452)=MONTH(AZ$15),MONTH($AX452)&lt;&gt;MONTH(AZ$15)),
NETWORKDAYS.INTL($AW452,$AW452+_xlpm.DD,1,_xlpm.VD),
AND(MONTH($AW452)&lt;&gt;MONTH(AZ$15),MONTH($AX452)=MONTH(AZ$15)),
NETWORKDAYS.INTL(($AX452)-_xlpm.DD,$AX452,1,_xlpm.VD),
AND(MONTH($AW452)&lt;MONTH(AZ$15),MONTH($AX452)&gt;MONTH(AZ$15)),
NETWORKDAYS.INTL((EOMONTH(AZ$15-1,1))-_xlpm.DD,EOMONTH(AZ$15-1,1),1,_xlpm.VD),
AND(MONTH($AW452)=MONTH(AZ$15),MONTH($AX452)=MONTH(AZ$15)),
NETWORKDAYS.INTL($AW452,$AX452,1,_xlpm.VD)))),0)),
$DH452="месяц",
$BP452*AZ452,
$DH452="неделя",
$BP452*AZ452/7*(ROUNDUP((DAY(EOMONTH(AZ$15,0)))/4,0))),
0)</f>
        <v/>
      </c>
      <c r="BR452" s="125">
        <f t="array" ref="BR452">
IFERROR(
_xlfn.IFS(
$DH452="день_1",
$BP452*$BL452/($AX452-$AW452+1)*BA452*(DAY(EOMONTH(BA$15,0))),
$DH452="день_2",
$BP452/30*MAX(MIN($AX452,EOMONTH(BA$15,0))-MAX($AW452,BA$15)+1,),
$DH452="раб.день",
$BP452/30*(IFERROR(
_xlfn.LET(_xlpm.VD,
CHOOSE(
{1;2;3;4;5;6;7;8;9;10;11;12;13;14;15;16;17;18},
45658,45659,45660,45661,45662,45663,45664,45665,45711,45724,45778,45779,45785,45786,45820,45821,45965,46022),
_xlfn.LET(_xlpm.DD,
MAX(MIN($AX452,EOMONTH(BA$15,0))-MAX($AW452,BA$15),),
_xlfn.IFS(
AND(MONTH($AW452)=MONTH(BA$15),MONTH($AX452)&lt;&gt;MONTH(BA$15)),
NETWORKDAYS.INTL($AW452,$AW452+_xlpm.DD,1,_xlpm.VD),
AND(MONTH($AW452)&lt;&gt;MONTH(BA$15),MONTH($AX452)=MONTH(BA$15)),
NETWORKDAYS.INTL(($AX452)-_xlpm.DD,$AX452,1,_xlpm.VD),
AND(MONTH($AW452)&lt;MONTH(BA$15),MONTH($AX452)&gt;MONTH(BA$15)),
NETWORKDAYS.INTL((EOMONTH(BA$15-1,1))-_xlpm.DD,EOMONTH(BA$15-1,1),1,_xlpm.VD),
AND(MONTH($AW452)=MONTH(BA$15),MONTH($AX452)=MONTH(BA$15)),
NETWORKDAYS.INTL($AW452,$AX452,1,_xlpm.VD)))),0)),
$DH452="месяц",
$BP452*BA452,
$DH452="неделя",
$BP452*BA452/7*(ROUNDUP((DAY(EOMONTH(BA$15,0)))/4,0))),
0)</f>
        <v/>
      </c>
      <c r="BS452" s="125">
        <f t="array" ref="BS452">
IFERROR(
_xlfn.IFS(
$DH452="день_1",
$BP452*$BL452/($AX452-$AW452+1)*BB452*(DAY(EOMONTH(BB$15,0))),
$DH452="день_2",
$BP452/30*MAX(MIN($AX452,EOMONTH(BB$15,0))-MAX($AW452,BB$15)+1,),
$DH452="раб.день",
$BP452/30*(IFERROR(
_xlfn.LET(_xlpm.VD,
CHOOSE(
{1;2;3;4;5;6;7;8;9;10;11;12;13;14;15;16;17;18},
45658,45659,45660,45661,45662,45663,45664,45665,45711,45724,45778,45779,45785,45786,45820,45821,45965,46022),
_xlfn.LET(_xlpm.DD,
MAX(MIN($AX452,EOMONTH(BB$15,0))-MAX($AW452,BB$15),),
_xlfn.IFS(
AND(MONTH($AW452)=MONTH(BB$15),MONTH($AX452)&lt;&gt;MONTH(BB$15)),
NETWORKDAYS.INTL($AW452,$AW452+_xlpm.DD,1,_xlpm.VD),
AND(MONTH($AW452)&lt;&gt;MONTH(BB$15),MONTH($AX452)=MONTH(BB$15)),
NETWORKDAYS.INTL(($AX452)-_xlpm.DD,$AX452,1,_xlpm.VD),
AND(MONTH($AW452)&lt;MONTH(BB$15),MONTH($AX452)&gt;MONTH(BB$15)),
NETWORKDAYS.INTL((EOMONTH(BB$15-1,1))-_xlpm.DD,EOMONTH(BB$15-1,1),1,_xlpm.VD),
AND(MONTH($AW452)=MONTH(BB$15),MONTH($AX452)=MONTH(BB$15)),
NETWORKDAYS.INTL($AW452,$AX452,1,_xlpm.VD)))),0)),
$DH452="месяц",
$BP452*BB452,
$DH452="неделя",
$BP452*BB452/7*(ROUNDUP((DAY(EOMONTH(BB$15,0)))/4,0))),
0)</f>
        <v/>
      </c>
      <c r="BT452" s="125">
        <f t="array" ref="BT452">
IFERROR(
_xlfn.IFS(
$DH452="день_1",
$BP452*$BL452/($AX452-$AW452+1)*BC452*(DAY(EOMONTH(BC$15,0))),
$DH452="день_2",
$BP452/30*MAX(MIN($AX452,EOMONTH(BC$15,0))-MAX($AW452,BC$15)+1,),
$DH452="раб.день",
$BP452/30*(IFERROR(
_xlfn.LET(_xlpm.VD,
CHOOSE(
{1;2;3;4;5;6;7;8;9;10;11;12;13;14;15;16;17;18},
45658,45659,45660,45661,45662,45663,45664,45665,45711,45724,45778,45779,45785,45786,45820,45821,45965,46022),
_xlfn.LET(_xlpm.DD,
MAX(MIN($AX452,EOMONTH(BC$15,0))-MAX($AW452,BC$15),),
_xlfn.IFS(
AND(MONTH($AW452)=MONTH(BC$15),MONTH($AX452)&lt;&gt;MONTH(BC$15)),
NETWORKDAYS.INTL($AW452,$AW452+_xlpm.DD,1,_xlpm.VD),
AND(MONTH($AW452)&lt;&gt;MONTH(BC$15),MONTH($AX452)=MONTH(BC$15)),
NETWORKDAYS.INTL(($AX452)-_xlpm.DD,$AX452,1,_xlpm.VD),
AND(MONTH($AW452)&lt;MONTH(BC$15),MONTH($AX452)&gt;MONTH(BC$15)),
NETWORKDAYS.INTL((EOMONTH(BC$15-1,1))-_xlpm.DD,EOMONTH(BC$15-1,1),1,_xlpm.VD),
AND(MONTH($AW452)=MONTH(BC$15),MONTH($AX452)=MONTH(BC$15)),
NETWORKDAYS.INTL($AW452,$AX452,1,_xlpm.VD)))),0)),
$DH452="месяц",
$BP452*BC452,
$DH452="неделя",
$BP452*BC452/7*(ROUNDUP((DAY(EOMONTH(BC$15,0)))/4,0))),
0)</f>
        <v/>
      </c>
      <c r="BU452" s="125">
        <f t="array" ref="BU452">
IFERROR(
_xlfn.IFS(
$DH452="день_1",
$BP452*$BL452/($AX452-$AW452+1)*BD452*(DAY(EOMONTH(BD$15,0))),
$DH452="день_2",
$BP452/30*MAX(MIN($AX452,EOMONTH(BD$15,0))-MAX($AW452,BD$15)+1,),
$DH452="раб.день",
$BP452/30*(IFERROR(
_xlfn.LET(_xlpm.VD,
CHOOSE(
{1;2;3;4;5;6;7;8;9;10;11;12;13;14;15;16;17;18},
45658,45659,45660,45661,45662,45663,45664,45665,45711,45724,45778,45779,45785,45786,45820,45821,45965,46022),
_xlfn.LET(_xlpm.DD,
MAX(MIN($AX452,EOMONTH(BD$15,0))-MAX($AW452,BD$15),),
_xlfn.IFS(
AND(MONTH($AW452)=MONTH(BD$15),MONTH($AX452)&lt;&gt;MONTH(BD$15)),
NETWORKDAYS.INTL($AW452,$AW452+_xlpm.DD,1,_xlpm.VD),
AND(MONTH($AW452)&lt;&gt;MONTH(BD$15),MONTH($AX452)=MONTH(BD$15)),
NETWORKDAYS.INTL(($AX452)-_xlpm.DD,$AX452,1,_xlpm.VD),
AND(MONTH($AW452)&lt;MONTH(BD$15),MONTH($AX452)&gt;MONTH(BD$15)),
NETWORKDAYS.INTL((EOMONTH(BD$15-1,1))-_xlpm.DD,EOMONTH(BD$15-1,1),1,_xlpm.VD),
AND(MONTH($AW452)=MONTH(BD$15),MONTH($AX452)=MONTH(BD$15)),
NETWORKDAYS.INTL($AW452,$AX452,1,_xlpm.VD)))),0)),
$DH452="месяц",
$BP452*BD452,
$DH452="неделя",
$BP452*BD452/7*(ROUNDUP((DAY(EOMONTH(BD$15,0)))/4,0))),
0)</f>
        <v/>
      </c>
      <c r="BV452" s="125">
        <f t="array" ref="BV452">
IFERROR(
_xlfn.IFS(
$DH452="день_1",
$BP452*$BL452/($AX452-$AW452+1)*BE452*(DAY(EOMONTH(BE$15,0))),
$DH452="день_2",
$BP452/30*MAX(MIN($AX452,EOMONTH(BE$15,0))-MAX($AW452,BE$15)+1,),
$DH452="раб.день",
$BP452/30*(IFERROR(
_xlfn.LET(_xlpm.VD,
CHOOSE(
{1;2;3;4;5;6;7;8;9;10;11;12;13;14;15;16;17;18},
45658,45659,45660,45661,45662,45663,45664,45665,45711,45724,45778,45779,45785,45786,45820,45821,45965,46022),
_xlfn.LET(_xlpm.DD,
MAX(MIN($AX452,EOMONTH(BE$15,0))-MAX($AW452,BE$15),),
_xlfn.IFS(
AND(MONTH($AW452)=MONTH(BE$15),MONTH($AX452)&lt;&gt;MONTH(BE$15)),
NETWORKDAYS.INTL($AW452,$AW452+_xlpm.DD,1,_xlpm.VD),
AND(MONTH($AW452)&lt;&gt;MONTH(BE$15),MONTH($AX452)=MONTH(BE$15)),
NETWORKDAYS.INTL(($AX452)-_xlpm.DD,$AX452,1,_xlpm.VD),
AND(MONTH($AW452)&lt;MONTH(BE$15),MONTH($AX452)&gt;MONTH(BE$15)),
NETWORKDAYS.INTL((EOMONTH(BE$15-1,1))-_xlpm.DD,EOMONTH(BE$15-1,1),1,_xlpm.VD),
AND(MONTH($AW452)=MONTH(BE$15),MONTH($AX452)=MONTH(BE$15)),
NETWORKDAYS.INTL($AW452,$AX452,1,_xlpm.VD)))),0)),
$DH452="месяц",
$BP452*BE452,
$DH452="неделя",
$BP452*BE452/7*(ROUNDUP((DAY(EOMONTH(BE$15,0)))/4,0))),
0)</f>
        <v/>
      </c>
      <c r="BW452" s="125">
        <f t="array" ref="BW452">
IFERROR(
_xlfn.IFS(
$DH452="день_1",
$BP452*$BL452/($AX452-$AW452+1)*BF452*(DAY(EOMONTH(BF$15,0))),
$DH452="день_2",
$BP452/30*MAX(MIN($AX452,EOMONTH(BF$15,0))-MAX($AW452,BF$15)+1,),
$DH452="раб.день",
$BP452/30*(IFERROR(
_xlfn.LET(_xlpm.VD,
CHOOSE(
{1;2;3;4;5;6;7;8;9;10;11;12;13;14;15;16;17;18},
45658,45659,45660,45661,45662,45663,45664,45665,45711,45724,45778,45779,45785,45786,45820,45821,45965,46022),
_xlfn.LET(_xlpm.DD,
MAX(MIN($AX452,EOMONTH(BF$15,0))-MAX($AW452,BF$15),),
_xlfn.IFS(
AND(MONTH($AW452)=MONTH(BF$15),MONTH($AX452)&lt;&gt;MONTH(BF$15)),
NETWORKDAYS.INTL($AW452,$AW452+_xlpm.DD,1,_xlpm.VD),
AND(MONTH($AW452)&lt;&gt;MONTH(BF$15),MONTH($AX452)=MONTH(BF$15)),
NETWORKDAYS.INTL(($AX452)-_xlpm.DD,$AX452,1,_xlpm.VD),
AND(MONTH($AW452)&lt;MONTH(BF$15),MONTH($AX452)&gt;MONTH(BF$15)),
NETWORKDAYS.INTL((EOMONTH(BF$15-1,1))-_xlpm.DD,EOMONTH(BF$15-1,1),1,_xlpm.VD),
AND(MONTH($AW452)=MONTH(BF$15),MONTH($AX452)=MONTH(BF$15)),
NETWORKDAYS.INTL($AW452,$AX452,1,_xlpm.VD)))),0)),
$DH452="месяц",
$BP452*BF452,
$DH452="неделя",
$BP452*BF452/7*(ROUNDUP((DAY(EOMONTH(BF$15,0)))/4,0))),
0)</f>
        <v/>
      </c>
      <c r="BX452" s="125">
        <f t="array" ref="BX452">
IFERROR(
_xlfn.IFS(
$DH452="день_1",
$BP452*$BL452/($AX452-$AW452+1)*BG452*(DAY(EOMONTH(BG$15,0))),
$DH452="день_2",
$BP452/30*MAX(MIN($AX452,EOMONTH(BG$15,0))-MAX($AW452,BG$15)+1,),
$DH452="раб.день",
$BP452/30*(IFERROR(
_xlfn.LET(_xlpm.VD,
CHOOSE(
{1;2;3;4;5;6;7;8;9;10;11;12;13;14;15;16;17;18},
45658,45659,45660,45661,45662,45663,45664,45665,45711,45724,45778,45779,45785,45786,45820,45821,45965,46022),
_xlfn.LET(_xlpm.DD,
MAX(MIN($AX452,EOMONTH(BG$15,0))-MAX($AW452,BG$15),),
_xlfn.IFS(
AND(MONTH($AW452)=MONTH(BG$15),MONTH($AX452)&lt;&gt;MONTH(BG$15)),
NETWORKDAYS.INTL($AW452,$AW452+_xlpm.DD,1,_xlpm.VD),
AND(MONTH($AW452)&lt;&gt;MONTH(BG$15),MONTH($AX452)=MONTH(BG$15)),
NETWORKDAYS.INTL(($AX452)-_xlpm.DD,$AX452,1,_xlpm.VD),
AND(MONTH($AW452)&lt;MONTH(BG$15),MONTH($AX452)&gt;MONTH(BG$15)),
NETWORKDAYS.INTL((EOMONTH(BG$15-1,1))-_xlpm.DD,EOMONTH(BG$15-1,1),1,_xlpm.VD),
AND(MONTH($AW452)=MONTH(BG$15),MONTH($AX452)=MONTH(BG$15)),
NETWORKDAYS.INTL($AW452,$AX452,1,_xlpm.VD)))),0)),
$DH452="месяц",
$BP452*BG452,
$DH452="неделя",
$BP452*BG452/7*(ROUNDUP((DAY(EOMONTH(BG$15,0)))/4,0))),
0)</f>
        <v/>
      </c>
      <c r="BY452" s="125">
        <f t="array" ref="BY452">
IFERROR(
_xlfn.IFS(
$DH452="день_1",
$BP452*$BL452/($AX452-$AW452+1)*BH452*(DAY(EOMONTH(BH$15,0))),
$DH452="день_2",
$BP452/30*MAX(MIN($AX452,EOMONTH(BH$15,0))-MAX($AW452,BH$15)+1,),
$DH452="раб.день",
$BP452/30*(IFERROR(
_xlfn.LET(_xlpm.VD,
CHOOSE(
{1;2;3;4;5;6;7;8;9;10;11;12;13;14;15;16;17;18},
45658,45659,45660,45661,45662,45663,45664,45665,45711,45724,45778,45779,45785,45786,45820,45821,45965,46022),
_xlfn.LET(_xlpm.DD,
MAX(MIN($AX452,EOMONTH(BH$15,0))-MAX($AW452,BH$15),),
_xlfn.IFS(
AND(MONTH($AW452)=MONTH(BH$15),MONTH($AX452)&lt;&gt;MONTH(BH$15)),
NETWORKDAYS.INTL($AW452,$AW452+_xlpm.DD,1,_xlpm.VD),
AND(MONTH($AW452)&lt;&gt;MONTH(BH$15),MONTH($AX452)=MONTH(BH$15)),
NETWORKDAYS.INTL(($AX452)-_xlpm.DD,$AX452,1,_xlpm.VD),
AND(MONTH($AW452)&lt;MONTH(BH$15),MONTH($AX452)&gt;MONTH(BH$15)),
NETWORKDAYS.INTL((EOMONTH(BH$15-1,1))-_xlpm.DD,EOMONTH(BH$15-1,1),1,_xlpm.VD),
AND(MONTH($AW452)=MONTH(BH$15),MONTH($AX452)=MONTH(BH$15)),
NETWORKDAYS.INTL($AW452,$AX452,1,_xlpm.VD)))),0)),
$DH452="месяц",
$BP452*BH452,
$DH452="неделя",
$BP452*BH452/7*(ROUNDUP((DAY(EOMONTH(BH$15,0)))/4,0))),
0)</f>
        <v/>
      </c>
      <c r="BZ452" s="125">
        <f t="array" ref="BZ452">
IFERROR(
_xlfn.IFS(
$DH452="день_1",
$BP452*$BL452/($AX452-$AW452+1)*BI452*(DAY(EOMONTH(BI$15,0))),
$DH452="день_2",
$BP452/30*MAX(MIN($AX452,EOMONTH(BI$15,0))-MAX($AW452,BI$15)+1,),
$DH452="раб.день",
$BP452/30*(IFERROR(
_xlfn.LET(_xlpm.VD,
CHOOSE(
{1;2;3;4;5;6;7;8;9;10;11;12;13;14;15;16;17;18},
45658,45659,45660,45661,45662,45663,45664,45665,45711,45724,45778,45779,45785,45786,45820,45821,45965,46022),
_xlfn.LET(_xlpm.DD,
MAX(MIN($AX452,EOMONTH(BI$15,0))-MAX($AW452,BI$15),),
_xlfn.IFS(
AND(MONTH($AW452)=MONTH(BI$15),MONTH($AX452)&lt;&gt;MONTH(BI$15)),
NETWORKDAYS.INTL($AW452,$AW452+_xlpm.DD,1,_xlpm.VD),
AND(MONTH($AW452)&lt;&gt;MONTH(BI$15),MONTH($AX452)=MONTH(BI$15)),
NETWORKDAYS.INTL(($AX452)-_xlpm.DD,$AX452,1,_xlpm.VD),
AND(MONTH($AW452)&lt;MONTH(BI$15),MONTH($AX452)&gt;MONTH(BI$15)),
NETWORKDAYS.INTL((EOMONTH(BI$15-1,1))-_xlpm.DD,EOMONTH(BI$15-1,1),1,_xlpm.VD),
AND(MONTH($AW452)=MONTH(BI$15),MONTH($AX452)=MONTH(BI$15)),
NETWORKDAYS.INTL($AW452,$AX452,1,_xlpm.VD)))),0)),
$DH452="месяц",
$BP452*BI452,
$DH452="неделя",
$BP452*BI452/7*(ROUNDUP((DAY(EOMONTH(BI$15,0)))/4,0))),
0)</f>
        <v/>
      </c>
      <c r="CA452" s="125">
        <f t="array" ref="CA452">
IFERROR(
_xlfn.IFS(
$DH452="день_1",
$BP452*$BL452/($AX452-$AW452+1)*BJ452*(DAY(EOMONTH(BJ$15,0))),
$DH452="день_2",
$BP452/30*MAX(MIN($AX452,EOMONTH(BJ$15,0))-MAX($AW452,BJ$15)+1,),
$DH452="раб.день",
$BP452/30*(IFERROR(
_xlfn.LET(_xlpm.VD,
CHOOSE(
{1;2;3;4;5;6;7;8;9;10;11;12;13;14;15;16;17;18},
45658,45659,45660,45661,45662,45663,45664,45665,45711,45724,45778,45779,45785,45786,45820,45821,45965,46022),
_xlfn.LET(_xlpm.DD,
MAX(MIN($AX452,EOMONTH(BJ$15,0))-MAX($AW452,BJ$15),),
_xlfn.IFS(
AND(MONTH($AW452)=MONTH(BJ$15),MONTH($AX452)&lt;&gt;MONTH(BJ$15)),
NETWORKDAYS.INTL($AW452,$AW452+_xlpm.DD,1,_xlpm.VD),
AND(MONTH($AW452)&lt;&gt;MONTH(BJ$15),MONTH($AX452)=MONTH(BJ$15)),
NETWORKDAYS.INTL(($AX452)-_xlpm.DD,$AX452,1,_xlpm.VD),
AND(MONTH($AW452)&lt;MONTH(BJ$15),MONTH($AX452)&gt;MONTH(BJ$15)),
NETWORKDAYS.INTL((EOMONTH(BJ$15-1,1))-_xlpm.DD,EOMONTH(BJ$15-1,1),1,_xlpm.VD),
AND(MONTH($AW452)=MONTH(BJ$15),MONTH($AX452)=MONTH(BJ$15)),
NETWORKDAYS.INTL($AW452,$AX452,1,_xlpm.VD)))),0)),
$DH452="месяц",
$BP452*BJ452,
$DH452="неделя",
$BP452*BJ452/7*(ROUNDUP((DAY(EOMONTH(BJ$15,0)))/4,0))),
0)</f>
        <v/>
      </c>
      <c r="CB452" s="125">
        <f t="array" ref="CB452">
IFERROR(
_xlfn.IFS(
$DH452="день_1",
$BP452*$BL452/($AX452-$AW452+1)*BK452*(DAY(EOMONTH(BK$15,0))),
$DH452="день_2",
$BP452/30*MAX(MIN($AX452,EOMONTH(BK$15,0))-MAX($AW452,BK$15)+1,),
$DH452="раб.день",
$BP452/30*(IFERROR(
_xlfn.LET(_xlpm.VD,
CHOOSE(
{1;2;3;4;5;6;7;8;9;10;11;12;13;14;15;16;17;18},
45658,45659,45660,45661,45662,45663,45664,45665,45711,45724,45778,45779,45785,45786,45820,45821,45965,46022),
_xlfn.LET(_xlpm.DD,
MAX(MIN($AX452,EOMONTH(BK$15,0))-MAX($AW452,BK$15),),
_xlfn.IFS(
AND(MONTH($AW452)=MONTH(BK$15),MONTH($AX452)&lt;&gt;MONTH(BK$15)),
NETWORKDAYS.INTL($AW452,$AW452+_xlpm.DD,1,_xlpm.VD),
AND(MONTH($AW452)&lt;&gt;MONTH(BK$15),MONTH($AX452)=MONTH(BK$15)),
NETWORKDAYS.INTL(($AX452)-_xlpm.DD,$AX452,1,_xlpm.VD),
AND(MONTH($AW452)&lt;MONTH(BK$15),MONTH($AX452)&gt;MONTH(BK$15)),
NETWORKDAYS.INTL((EOMONTH(BK$15-1,1))-_xlpm.DD,EOMONTH(BK$15-1,1),1,_xlpm.VD),
AND(MONTH($AW452)=MONTH(BK$15),MONTH($AX452)=MONTH(BK$15)),
NETWORKDAYS.INTL($AW452,$AX452,1,_xlpm.VD)))),0)),
$DH452="месяц",
$BP452*BK452,
$DH452="неделя",
$BP452*BK452/7*(ROUNDUP((DAY(EOMONTH(BK$15,0)))/4,0))),
0)</f>
        <v/>
      </c>
      <c r="CC452" s="125">
        <f>SUM($BQ452:$CB452)</f>
        <v/>
      </c>
      <c r="CD452" s="126">
        <f>SUM($EH452:$EH452)</f>
        <v/>
      </c>
      <c r="CE452" s="126">
        <f>$CD452*$AB452</f>
        <v/>
      </c>
      <c r="CF452" s="126">
        <f>SUM($EK452:$EK452)</f>
        <v/>
      </c>
      <c r="CG452" s="126">
        <f>$CF452*$AB452</f>
        <v/>
      </c>
      <c r="CH452" s="126">
        <f>SUM($CC452,$CE452,$CG452)</f>
        <v/>
      </c>
      <c r="CI452" s="126">
        <f>$CH452*(1+$CM452)</f>
        <v/>
      </c>
      <c r="CJ452" s="127" t="n">
        <v>0</v>
      </c>
      <c r="CK452" s="126">
        <f>SUM($CH452:$CH452)*(1+$CJ452)</f>
        <v/>
      </c>
      <c r="CL452" s="126">
        <f>SUM($CH452:$CH452)*(1+$CM452)</f>
        <v/>
      </c>
      <c r="CM452" s="59" t="inlineStr">
        <is>
          <t>20%</t>
        </is>
      </c>
      <c r="CN452" s="59" t="n"/>
      <c r="CO452" s="72" t="n"/>
      <c r="CP452" s="59" t="n"/>
      <c r="CQ452" s="73" t="n"/>
      <c r="CR452" s="73" t="n"/>
      <c r="CS452" s="73" t="n"/>
      <c r="CT452" s="72" t="n"/>
      <c r="CU452" s="79" t="inlineStr">
        <is>
          <t> </t>
        </is>
      </c>
      <c r="CV452" s="60" t="n"/>
      <c r="CW452" s="60" t="n"/>
      <c r="CX452" s="60" t="n"/>
      <c r="CY452" s="127">
        <f>IFERROR(($CC452-$EE452)/($EE452/(1-$DQ452)),0)</f>
        <v/>
      </c>
      <c r="CZ452" s="127">
        <f>IFERROR(1-$EI452/($CE452),0)</f>
        <v/>
      </c>
      <c r="DA452" s="127">
        <f>IFERROR(1-$EL452/($CG452),0)</f>
        <v/>
      </c>
      <c r="DB452" s="126">
        <f>ROUND(IFERROR(($CI452/(1+$CM452)-$EN452),0),2)</f>
        <v/>
      </c>
      <c r="DC452" s="128" t="n"/>
      <c r="DD452" s="125" t="n"/>
      <c r="DE452" s="75" t="n">
        <v>0</v>
      </c>
      <c r="DF452" s="128" t="n"/>
      <c r="DG452" s="125">
        <f>IF($DC452=0,0,$DD452*($DC452*100%-$DE452*$DF452))*SUM($AB452:$AB452)</f>
        <v/>
      </c>
      <c r="DH452" s="129" t="inlineStr">
        <is>
          <t>месяц</t>
        </is>
      </c>
      <c r="DI452" s="130">
        <f t="array" ref="DI452">IFERROR(
IF($ES452="LisChannel",
(ROUND(((INDEX({174.625;153.888888888889;130.972222222222},MATCH($AI452,{2;3;4}),0))*$AG452*$AI452),2)),0),0)</f>
        <v/>
      </c>
      <c r="DJ452" s="130">
        <f>
_xlfn.LET(_xlpm.X,
IFERROR(
IF($ES452="НовиковТВ",
(_xlfn.LET(_xlpm.NTV,
_xlfn.LET(_xlpm.MIN,350000,
IF(SUMIFS($DI:$DI,$ES:$ES,"НовиковТВ")&lt;=_xlpm.MIN,
(SUMIFS($DI:$DI,$ES:$ES,"НовиковТВ")/(COUNTIFS($ES:$ES,"НовиковТВ")))*_xlpm.MIN/SUMIFS($DI:$DI,$ES:$ES,"НовиковТВ"),
DI452)),
_xlpm.NTV+$DG452/(1-(1-(_xlpm.NTV)*(1-$DL452)*(1-$DM452)*(1-$DN452)*(1-$DO452)*(1-$DP452)/_xlpm.NTV))))/(1+$EP452),
$DI452+$DG452/(1-(1-($DI452)*(1-$DL452)*(1-$DM452)*(1-$DN452)*(1-$DO452)*(1-$DP452)/$DI452))),
0),
_xlpm.X*(1+$CM452)*(1+$CW452)-_xlpm.X*(1+$CM452)+_xlpm.X)</f>
        <v/>
      </c>
      <c r="DK452" s="125" t="inlineStr">
        <is>
          <t>послед.</t>
        </is>
      </c>
      <c r="DL452" s="63" t="n">
        <v>0</v>
      </c>
      <c r="DM452" s="63" t="n">
        <v>0</v>
      </c>
      <c r="DN452" s="63" t="n">
        <v>0</v>
      </c>
      <c r="DO452" s="63" t="n">
        <v>0</v>
      </c>
      <c r="DP452" s="63" t="n">
        <v>0</v>
      </c>
      <c r="DQ452" s="63">
        <f t="array" ref="DQ452">IFERROR(_xlfn.IFS(
$DK452="послед.",1-(1-$DL452)*(1-$DM452)*(1-$DN452)*(1-$DO452)*(1-$DP452),
$DK452="сумм.",$DL452+$DM452+$DN452+$DO452+$DP452),
0)</f>
        <v/>
      </c>
      <c r="DR452" s="125">
        <f t="array" ref="DR452">
IFERROR(
_xlfn.IFS(
$BL452=0,
0,
$BL452&gt;0,
_xlfn.IFS($DK452="послед.",
$DJ452*(1-$DL452)*(1-$DM452)*(1-$DN452)*(1-$DO452)*(1-$DP452),
$DK452="сумм.",
$DJ452*(1-($DL452+$DM452+$DN452+$DO452+$DP452)))),0)</f>
        <v/>
      </c>
      <c r="DS452" s="125">
        <f t="array" ref="DS452">
IFERROR(_xlfn.IFS(
$DH452="день_1",
$DR452*$BL452/($AX452-$AW452+1)*AZ452*(DAY(EOMONTH(AZ$15,0))),
$DH452="день_2",
$DR452/30*MAX(MIN($AX452,EOMONTH(AZ$15,0))-MAX($AW452,AZ$15)+1,),
$DH452="раб.день",
$DR452/30*(IFERROR(
_xlfn.LET(_xlpm.VD,
CHOOSE(
{1;2;3;4;5;6;7;8;9;10;11;12;13;14;15;16;17;18},
45658,45659,45660,45661,45662,45663,45664,45665,45711,45724,45778,45779,45785,45786,45820,45821,45965,46022),
_xlfn.LET(_xlpm.DD,
MAX(MIN($AX452,EOMONTH(AZ$15,0))-MAX($AW452,AZ$15),),
_xlfn.IFS(
AND(MONTH($AW452)=MONTH(AZ$15),MONTH($AX452)&lt;&gt;MONTH(AZ$15)),
NETWORKDAYS.INTL($AW452,$AW452+_xlpm.DD,1,_xlpm.VD),
AND(MONTH($AW452)&lt;&gt;MONTH(AZ$15),MONTH($AX452)=MONTH(AZ$15)),
NETWORKDAYS.INTL(($AX452)-_xlpm.DD,$AX452,1,_xlpm.VD),
AND(MONTH($AW452)&lt;MONTH(AZ$15),MONTH($AX452)&gt;MONTH(AZ$15)),
NETWORKDAYS.INTL((EOMONTH(AZ$15-1,1))-_xlpm.DD,EOMONTH(AZ$15-1,1),1,_xlpm.VD),
AND(MONTH($AW452)=MONTH(AZ$15),MONTH($AX452)=MONTH(AZ$15)),
NETWORKDAYS.INTL($AW452,$AX452,1,_xlpm.VD)))),0)),
$DH452="месяц",
$DR452*AZ452,
$DH452="неделя",
$DR452*AZ452/7*(ROUNDUP((DAY(EOMONTH(AZ$15,0)))/4,0))),
0)</f>
        <v/>
      </c>
      <c r="DT452" s="125">
        <f t="array" ref="DT452">
IFERROR(_xlfn.IFS(
$DH452="день_1",
$DR452*$BL452/($AX452-$AW452+1)*BA452*(DAY(EOMONTH(BA$15,0))),
$DH452="день_2",
$DR452/30*MAX(MIN($AX452,EOMONTH(BA$15,0))-MAX($AW452,BA$15)+1,),
$DH452="раб.день",
$DR452/30*(IFERROR(
_xlfn.LET(_xlpm.VD,
CHOOSE(
{1;2;3;4;5;6;7;8;9;10;11;12;13;14;15;16;17;18},
45658,45659,45660,45661,45662,45663,45664,45665,45711,45724,45778,45779,45785,45786,45820,45821,45965,46022),
_xlfn.LET(_xlpm.DD,
MAX(MIN($AX452,EOMONTH(BA$15,0))-MAX($AW452,BA$15),),
_xlfn.IFS(
AND(MONTH($AW452)=MONTH(BA$15),MONTH($AX452)&lt;&gt;MONTH(BA$15)),
NETWORKDAYS.INTL($AW452,$AW452+_xlpm.DD,1,_xlpm.VD),
AND(MONTH($AW452)&lt;&gt;MONTH(BA$15),MONTH($AX452)=MONTH(BA$15)),
NETWORKDAYS.INTL(($AX452)-_xlpm.DD,$AX452,1,_xlpm.VD),
AND(MONTH($AW452)&lt;MONTH(BA$15),MONTH($AX452)&gt;MONTH(BA$15)),
NETWORKDAYS.INTL((EOMONTH(BA$15-1,1))-_xlpm.DD,EOMONTH(BA$15-1,1),1,_xlpm.VD),
AND(MONTH($AW452)=MONTH(BA$15),MONTH($AX452)=MONTH(BA$15)),
NETWORKDAYS.INTL($AW452,$AX452,1,_xlpm.VD)))),0)),
$DH452="месяц",
$DR452*BA452,
$DH452="неделя",
$DR452*BA452/7*(ROUNDUP((DAY(EOMONTH(BA$15,0)))/4,0))),
0)</f>
        <v/>
      </c>
      <c r="DU452" s="125">
        <f t="array" ref="DU452">
IFERROR(_xlfn.IFS(
$DH452="день_1",
$DR452*$BL452/($AX452-$AW452+1)*BB452*(DAY(EOMONTH(BB$15,0))),
$DH452="день_2",
$DR452/30*MAX(MIN($AX452,EOMONTH(BB$15,0))-MAX($AW452,BB$15)+1,),
$DH452="раб.день",
$DR452/30*(IFERROR(
_xlfn.LET(_xlpm.VD,
CHOOSE(
{1;2;3;4;5;6;7;8;9;10;11;12;13;14;15;16;17;18},
45658,45659,45660,45661,45662,45663,45664,45665,45711,45724,45778,45779,45785,45786,45820,45821,45965,46022),
_xlfn.LET(_xlpm.DD,
MAX(MIN($AX452,EOMONTH(BB$15,0))-MAX($AW452,BB$15),),
_xlfn.IFS(
AND(MONTH($AW452)=MONTH(BB$15),MONTH($AX452)&lt;&gt;MONTH(BB$15)),
NETWORKDAYS.INTL($AW452,$AW452+_xlpm.DD,1,_xlpm.VD),
AND(MONTH($AW452)&lt;&gt;MONTH(BB$15),MONTH($AX452)=MONTH(BB$15)),
NETWORKDAYS.INTL(($AX452)-_xlpm.DD,$AX452,1,_xlpm.VD),
AND(MONTH($AW452)&lt;MONTH(BB$15),MONTH($AX452)&gt;MONTH(BB$15)),
NETWORKDAYS.INTL((EOMONTH(BB$15-1,1))-_xlpm.DD,EOMONTH(BB$15-1,1),1,_xlpm.VD),
AND(MONTH($AW452)=MONTH(BB$15),MONTH($AX452)=MONTH(BB$15)),
NETWORKDAYS.INTL($AW452,$AX452,1,_xlpm.VD)))),0)),
$DH452="месяц",
$DR452*BB452,
$DH452="неделя",
$DR452*BB452/7*(ROUNDUP((DAY(EOMONTH(BB$15,0)))/4,0))),
0)</f>
        <v/>
      </c>
      <c r="DV452" s="125">
        <f t="array" ref="DV452">
IFERROR(_xlfn.IFS(
$DH452="день_1",
$DR452*$BL452/($AX452-$AW452+1)*BC452*(DAY(EOMONTH(BC$15,0))),
$DH452="день_2",
$DR452/30*MAX(MIN($AX452,EOMONTH(BC$15,0))-MAX($AW452,BC$15)+1,),
$DH452="раб.день",
$DR452/30*(IFERROR(
_xlfn.LET(_xlpm.VD,
CHOOSE(
{1;2;3;4;5;6;7;8;9;10;11;12;13;14;15;16;17;18},
45658,45659,45660,45661,45662,45663,45664,45665,45711,45724,45778,45779,45785,45786,45820,45821,45965,46022),
_xlfn.LET(_xlpm.DD,
MAX(MIN($AX452,EOMONTH(BC$15,0))-MAX($AW452,BC$15),),
_xlfn.IFS(
AND(MONTH($AW452)=MONTH(BC$15),MONTH($AX452)&lt;&gt;MONTH(BC$15)),
NETWORKDAYS.INTL($AW452,$AW452+_xlpm.DD,1,_xlpm.VD),
AND(MONTH($AW452)&lt;&gt;MONTH(BC$15),MONTH($AX452)=MONTH(BC$15)),
NETWORKDAYS.INTL(($AX452)-_xlpm.DD,$AX452,1,_xlpm.VD),
AND(MONTH($AW452)&lt;MONTH(BC$15),MONTH($AX452)&gt;MONTH(BC$15)),
NETWORKDAYS.INTL((EOMONTH(BC$15-1,1))-_xlpm.DD,EOMONTH(BC$15-1,1),1,_xlpm.VD),
AND(MONTH($AW452)=MONTH(BC$15),MONTH($AX452)=MONTH(BC$15)),
NETWORKDAYS.INTL($AW452,$AX452,1,_xlpm.VD)))),0)),
$DH452="месяц",
$DR452*BC452,
$DH452="неделя",
$DR452*BC452/7*(ROUNDUP((DAY(EOMONTH(BC$15,0)))/4,0))),
0)</f>
        <v/>
      </c>
      <c r="DW452" s="125">
        <f t="array" ref="DW452">
IFERROR(_xlfn.IFS(
$DH452="день_1",
$DR452*$BL452/($AX452-$AW452+1)*BD452*(DAY(EOMONTH(BD$15,0))),
$DH452="день_2",
$DR452/30*MAX(MIN($AX452,EOMONTH(BD$15,0))-MAX($AW452,BD$15)+1,),
$DH452="раб.день",
$DR452/30*(IFERROR(
_xlfn.LET(_xlpm.VD,
CHOOSE(
{1;2;3;4;5;6;7;8;9;10;11;12;13;14;15;16;17;18},
45658,45659,45660,45661,45662,45663,45664,45665,45711,45724,45778,45779,45785,45786,45820,45821,45965,46022),
_xlfn.LET(_xlpm.DD,
MAX(MIN($AX452,EOMONTH(BD$15,0))-MAX($AW452,BD$15),),
_xlfn.IFS(
AND(MONTH($AW452)=MONTH(BD$15),MONTH($AX452)&lt;&gt;MONTH(BD$15)),
NETWORKDAYS.INTL($AW452,$AW452+_xlpm.DD,1,_xlpm.VD),
AND(MONTH($AW452)&lt;&gt;MONTH(BD$15),MONTH($AX452)=MONTH(BD$15)),
NETWORKDAYS.INTL(($AX452)-_xlpm.DD,$AX452,1,_xlpm.VD),
AND(MONTH($AW452)&lt;MONTH(BD$15),MONTH($AX452)&gt;MONTH(BD$15)),
NETWORKDAYS.INTL((EOMONTH(BD$15-1,1))-_xlpm.DD,EOMONTH(BD$15-1,1),1,_xlpm.VD),
AND(MONTH($AW452)=MONTH(BD$15),MONTH($AX452)=MONTH(BD$15)),
NETWORKDAYS.INTL($AW452,$AX452,1,_xlpm.VD)))),0)),
$DH452="месяц",
$DR452*BD452,
$DH452="неделя",
$DR452*BD452/7*(ROUNDUP((DAY(EOMONTH(BD$15,0)))/4,0))),
0)</f>
        <v/>
      </c>
      <c r="DX452" s="125">
        <f t="array" ref="DX452">
IFERROR(_xlfn.IFS(
$DH452="день_1",
$DR452*$BL452/($AX452-$AW452+1)*BE452*(DAY(EOMONTH(BE$15,0))),
$DH452="день_2",
$DR452/30*MAX(MIN($AX452,EOMONTH(BE$15,0))-MAX($AW452,BE$15)+1,),
$DH452="раб.день",
$DR452/30*(IFERROR(
_xlfn.LET(_xlpm.VD,
CHOOSE(
{1;2;3;4;5;6;7;8;9;10;11;12;13;14;15;16;17;18},
45658,45659,45660,45661,45662,45663,45664,45665,45711,45724,45778,45779,45785,45786,45820,45821,45965,46022),
_xlfn.LET(_xlpm.DD,
MAX(MIN($AX452,EOMONTH(BE$15,0))-MAX($AW452,BE$15),),
_xlfn.IFS(
AND(MONTH($AW452)=MONTH(BE$15),MONTH($AX452)&lt;&gt;MONTH(BE$15)),
NETWORKDAYS.INTL($AW452,$AW452+_xlpm.DD,1,_xlpm.VD),
AND(MONTH($AW452)&lt;&gt;MONTH(BE$15),MONTH($AX452)=MONTH(BE$15)),
NETWORKDAYS.INTL(($AX452)-_xlpm.DD,$AX452,1,_xlpm.VD),
AND(MONTH($AW452)&lt;MONTH(BE$15),MONTH($AX452)&gt;MONTH(BE$15)),
NETWORKDAYS.INTL((EOMONTH(BE$15-1,1))-_xlpm.DD,EOMONTH(BE$15-1,1),1,_xlpm.VD),
AND(MONTH($AW452)=MONTH(BE$15),MONTH($AX452)=MONTH(BE$15)),
NETWORKDAYS.INTL($AW452,$AX452,1,_xlpm.VD)))),0)),
$DH452="месяц",
$DR452*BE452,
$DH452="неделя",
$DR452*BE452/7*(ROUNDUP((DAY(EOMONTH(BE$15,0)))/4,0))),
0)</f>
        <v/>
      </c>
      <c r="DY452" s="125">
        <f t="array" ref="DY452">
IFERROR(_xlfn.IFS(
$DH452="день_1",
$DR452*$BL452/($AX452-$AW452+1)*BF452*(DAY(EOMONTH(BF$15,0))),
$DH452="день_2",
$DR452/30*MAX(MIN($AX452,EOMONTH(BF$15,0))-MAX($AW452,BF$15)+1,),
$DH452="раб.день",
$DR452/30*(IFERROR(
_xlfn.LET(_xlpm.VD,
CHOOSE(
{1;2;3;4;5;6;7;8;9;10;11;12;13;14;15;16;17;18},
45658,45659,45660,45661,45662,45663,45664,45665,45711,45724,45778,45779,45785,45786,45820,45821,45965,46022),
_xlfn.LET(_xlpm.DD,
MAX(MIN($AX452,EOMONTH(BF$15,0))-MAX($AW452,BF$15),),
_xlfn.IFS(
AND(MONTH($AW452)=MONTH(BF$15),MONTH($AX452)&lt;&gt;MONTH(BF$15)),
NETWORKDAYS.INTL($AW452,$AW452+_xlpm.DD,1,_xlpm.VD),
AND(MONTH($AW452)&lt;&gt;MONTH(BF$15),MONTH($AX452)=MONTH(BF$15)),
NETWORKDAYS.INTL(($AX452)-_xlpm.DD,$AX452,1,_xlpm.VD),
AND(MONTH($AW452)&lt;MONTH(BF$15),MONTH($AX452)&gt;MONTH(BF$15)),
NETWORKDAYS.INTL((EOMONTH(BF$15-1,1))-_xlpm.DD,EOMONTH(BF$15-1,1),1,_xlpm.VD),
AND(MONTH($AW452)=MONTH(BF$15),MONTH($AX452)=MONTH(BF$15)),
NETWORKDAYS.INTL($AW452,$AX452,1,_xlpm.VD)))),0)),
$DH452="месяц",
$DR452*BF452,
$DH452="неделя",
$DR452*BF452/7*(ROUNDUP((DAY(EOMONTH(BF$15,0)))/4,0))),
0)</f>
        <v/>
      </c>
      <c r="DZ452" s="125">
        <f t="array" ref="DZ452">
IFERROR(_xlfn.IFS(
$DH452="день_1",
$DR452*$BL452/($AX452-$AW452+1)*BG452*(DAY(EOMONTH(BG$15,0))),
$DH452="день_2",
$DR452/30*MAX(MIN($AX452,EOMONTH(BG$15,0))-MAX($AW452,BG$15)+1,),
$DH452="раб.день",
$DR452/30*(IFERROR(
_xlfn.LET(_xlpm.VD,
CHOOSE(
{1;2;3;4;5;6;7;8;9;10;11;12;13;14;15;16;17;18},
45658,45659,45660,45661,45662,45663,45664,45665,45711,45724,45778,45779,45785,45786,45820,45821,45965,46022),
_xlfn.LET(_xlpm.DD,
MAX(MIN($AX452,EOMONTH(BG$15,0))-MAX($AW452,BG$15),),
_xlfn.IFS(
AND(MONTH($AW452)=MONTH(BG$15),MONTH($AX452)&lt;&gt;MONTH(BG$15)),
NETWORKDAYS.INTL($AW452,$AW452+_xlpm.DD,1,_xlpm.VD),
AND(MONTH($AW452)&lt;&gt;MONTH(BG$15),MONTH($AX452)=MONTH(BG$15)),
NETWORKDAYS.INTL(($AX452)-_xlpm.DD,$AX452,1,_xlpm.VD),
AND(MONTH($AW452)&lt;MONTH(BG$15),MONTH($AX452)&gt;MONTH(BG$15)),
NETWORKDAYS.INTL((EOMONTH(BG$15-1,1))-_xlpm.DD,EOMONTH(BG$15-1,1),1,_xlpm.VD),
AND(MONTH($AW452)=MONTH(BG$15),MONTH($AX452)=MONTH(BG$15)),
NETWORKDAYS.INTL($AW452,$AX452,1,_xlpm.VD)))),0)),
$DH452="месяц",
$DR452*BG452,
$DH452="неделя",
$DR452*BG452/7*(ROUNDUP((DAY(EOMONTH(BG$15,0)))/4,0))),
0)</f>
        <v/>
      </c>
      <c r="EA452" s="125">
        <f t="array" ref="EA452">
IFERROR(_xlfn.IFS(
$DH452="день_1",
$DR452*$BL452/($AX452-$AW452+1)*BH452*(DAY(EOMONTH(BH$15,0))),
$DH452="день_2",
$DR452/30*MAX(MIN($AX452,EOMONTH(BH$15,0))-MAX($AW452,BH$15)+1,),
$DH452="раб.день",
$DR452/30*(IFERROR(
_xlfn.LET(_xlpm.VD,
CHOOSE(
{1;2;3;4;5;6;7;8;9;10;11;12;13;14;15;16;17;18},
45658,45659,45660,45661,45662,45663,45664,45665,45711,45724,45778,45779,45785,45786,45820,45821,45965,46022),
_xlfn.LET(_xlpm.DD,
MAX(MIN($AX452,EOMONTH(BH$15,0))-MAX($AW452,BH$15),),
_xlfn.IFS(
AND(MONTH($AW452)=MONTH(BH$15),MONTH($AX452)&lt;&gt;MONTH(BH$15)),
NETWORKDAYS.INTL($AW452,$AW452+_xlpm.DD,1,_xlpm.VD),
AND(MONTH($AW452)&lt;&gt;MONTH(BH$15),MONTH($AX452)=MONTH(BH$15)),
NETWORKDAYS.INTL(($AX452)-_xlpm.DD,$AX452,1,_xlpm.VD),
AND(MONTH($AW452)&lt;MONTH(BH$15),MONTH($AX452)&gt;MONTH(BH$15)),
NETWORKDAYS.INTL((EOMONTH(BH$15-1,1))-_xlpm.DD,EOMONTH(BH$15-1,1),1,_xlpm.VD),
AND(MONTH($AW452)=MONTH(BH$15),MONTH($AX452)=MONTH(BH$15)),
NETWORKDAYS.INTL($AW452,$AX452,1,_xlpm.VD)))),0)),
$DH452="месяц",
$DR452*BH452,
$DH452="неделя",
$DR452*BH452/7*(ROUNDUP((DAY(EOMONTH(BH$15,0)))/4,0))),
0)</f>
        <v/>
      </c>
      <c r="EB452" s="125">
        <f t="array" ref="EB452">
IFERROR(_xlfn.IFS(
$DH452="день_1",
$DR452*$BL452/($AX452-$AW452+1)*BI452*(DAY(EOMONTH(BI$15,0))),
$DH452="день_2",
$DR452/30*MAX(MIN($AX452,EOMONTH(BI$15,0))-MAX($AW452,BI$15)+1,),
$DH452="раб.день",
$DR452/30*(IFERROR(
_xlfn.LET(_xlpm.VD,
CHOOSE(
{1;2;3;4;5;6;7;8;9;10;11;12;13;14;15;16;17;18},
45658,45659,45660,45661,45662,45663,45664,45665,45711,45724,45778,45779,45785,45786,45820,45821,45965,46022),
_xlfn.LET(_xlpm.DD,
MAX(MIN($AX452,EOMONTH(BI$15,0))-MAX($AW452,BI$15),),
_xlfn.IFS(
AND(MONTH($AW452)=MONTH(BI$15),MONTH($AX452)&lt;&gt;MONTH(BI$15)),
NETWORKDAYS.INTL($AW452,$AW452+_xlpm.DD,1,_xlpm.VD),
AND(MONTH($AW452)&lt;&gt;MONTH(BI$15),MONTH($AX452)=MONTH(BI$15)),
NETWORKDAYS.INTL(($AX452)-_xlpm.DD,$AX452,1,_xlpm.VD),
AND(MONTH($AW452)&lt;MONTH(BI$15),MONTH($AX452)&gt;MONTH(BI$15)),
NETWORKDAYS.INTL((EOMONTH(BI$15-1,1))-_xlpm.DD,EOMONTH(BI$15-1,1),1,_xlpm.VD),
AND(MONTH($AW452)=MONTH(BI$15),MONTH($AX452)=MONTH(BI$15)),
NETWORKDAYS.INTL($AW452,$AX452,1,_xlpm.VD)))),0)),
$DH452="месяц",
$DR452*BI452,
$DH452="неделя",
$DR452*BI452/7*(ROUNDUP((DAY(EOMONTH(BI$15,0)))/4,0))),
0)</f>
        <v/>
      </c>
      <c r="EC452" s="125">
        <f t="array" ref="EC452">
IFERROR(_xlfn.IFS(
$DH452="день_1",
$DR452*$BL452/($AX452-$AW452+1)*BJ452*(DAY(EOMONTH(BJ$15,0))),
$DH452="день_2",
$DR452/30*MAX(MIN($AX452,EOMONTH(BJ$15,0))-MAX($AW452,BJ$15)+1,),
$DH452="раб.день",
$DR452/30*(IFERROR(
_xlfn.LET(_xlpm.VD,
CHOOSE(
{1;2;3;4;5;6;7;8;9;10;11;12;13;14;15;16;17;18},
45658,45659,45660,45661,45662,45663,45664,45665,45711,45724,45778,45779,45785,45786,45820,45821,45965,46022),
_xlfn.LET(_xlpm.DD,
MAX(MIN($AX452,EOMONTH(BJ$15,0))-MAX($AW452,BJ$15),),
_xlfn.IFS(
AND(MONTH($AW452)=MONTH(BJ$15),MONTH($AX452)&lt;&gt;MONTH(BJ$15)),
NETWORKDAYS.INTL($AW452,$AW452+_xlpm.DD,1,_xlpm.VD),
AND(MONTH($AW452)&lt;&gt;MONTH(BJ$15),MONTH($AX452)=MONTH(BJ$15)),
NETWORKDAYS.INTL(($AX452)-_xlpm.DD,$AX452,1,_xlpm.VD),
AND(MONTH($AW452)&lt;MONTH(BJ$15),MONTH($AX452)&gt;MONTH(BJ$15)),
NETWORKDAYS.INTL((EOMONTH(BJ$15-1,1))-_xlpm.DD,EOMONTH(BJ$15-1,1),1,_xlpm.VD),
AND(MONTH($AW452)=MONTH(BJ$15),MONTH($AX452)=MONTH(BJ$15)),
NETWORKDAYS.INTL($AW452,$AX452,1,_xlpm.VD)))),0)),
$DH452="месяц",
$DR452*BJ452,
$DH452="неделя",
$DR452*BJ452/7*(ROUNDUP((DAY(EOMONTH(BJ$15,0)))/4,0))),
0)</f>
        <v/>
      </c>
      <c r="ED452" s="125">
        <f t="array" ref="ED452">
IFERROR(_xlfn.IFS(
$DH452="день_1",
$DR452*$BL452/($AX452-$AW452+1)*BK452*(DAY(EOMONTH(BK$15,0))),
$DH452="день_2",
$DR452/30*MAX(MIN($AX452,EOMONTH(BK$15,0))-MAX($AW452,BK$15)+1,),
$DH452="раб.день",
$DR452/30*(IFERROR(
_xlfn.LET(_xlpm.VD,
CHOOSE(
{1;2;3;4;5;6;7;8;9;10;11;12;13;14;15;16;17;18},
45658,45659,45660,45661,45662,45663,45664,45665,45711,45724,45778,45779,45785,45786,45820,45821,45965,46022),
_xlfn.LET(_xlpm.DD,
MAX(MIN($AX452,EOMONTH(BK$15,0))-MAX($AW452,BK$15),),
_xlfn.IFS(
AND(MONTH($AW452)=MONTH(BK$15),MONTH($AX452)&lt;&gt;MONTH(BK$15)),
NETWORKDAYS.INTL($AW452,$AW452+_xlpm.DD,1,_xlpm.VD),
AND(MONTH($AW452)&lt;&gt;MONTH(BK$15),MONTH($AX452)=MONTH(BK$15)),
NETWORKDAYS.INTL(($AX452)-_xlpm.DD,$AX452,1,_xlpm.VD),
AND(MONTH($AW452)&lt;MONTH(BK$15),MONTH($AX452)&gt;MONTH(BK$15)),
NETWORKDAYS.INTL((EOMONTH(BK$15-1,1))-_xlpm.DD,EOMONTH(BK$15-1,1),1,_xlpm.VD),
AND(MONTH($AW452)=MONTH(BK$15),MONTH($AX452)=MONTH(BK$15)),
NETWORKDAYS.INTL($AW452,$AX452,1,_xlpm.VD)))),0)),
$DH452="месяц",
$DR452*BK452,
$DH452="неделя",
$DR452*BK452/7*(ROUNDUP((DAY(EOMONTH(BK$15,0)))/4,0))),
0)</f>
        <v/>
      </c>
      <c r="EE452" s="125">
        <f>SUM($DS452,$DT452,$DU452,$DV452,$DW452,$DX452,$DY452,$DZ452,$EA452,$EB452,$EC452,$ED452)</f>
        <v/>
      </c>
      <c r="EF452" s="125">
        <f>IFERROR(ROUND($EE452*(1+$EP452),2),0)</f>
        <v/>
      </c>
      <c r="EG452" s="128" t="n">
        <v>1</v>
      </c>
      <c r="EH452" s="126" t="n">
        <v>0</v>
      </c>
      <c r="EI452" s="126">
        <f>ROUND(SUM($EH452:$EH452)*SUM($AB452:$AB452)*$EG452,2)</f>
        <v/>
      </c>
      <c r="EJ452" s="126">
        <f>ROUND($EI452*(1+$EP452),2)</f>
        <v/>
      </c>
      <c r="EK452" s="126" t="n">
        <v>0</v>
      </c>
      <c r="EL452" s="126">
        <f>ROUND(SUM($EK452:$EK452)*SUM($AB452:$AB452)*$EG452,2)</f>
        <v/>
      </c>
      <c r="EM452" s="126">
        <f>ROUND($EL452*(1+$EP452),2)</f>
        <v/>
      </c>
      <c r="EN452" s="126">
        <f>SUM($EE452,$EI452,$EL452)</f>
        <v/>
      </c>
      <c r="EO452" s="126">
        <f>SUM($EF452,$EJ452,$EM452)</f>
        <v/>
      </c>
      <c r="EP452" s="59" t="inlineStr">
        <is>
          <t>20%</t>
        </is>
      </c>
      <c r="EQ452" s="59" t="n"/>
      <c r="ER452" s="60">
        <f t="array" ref="ER452">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MATCH(ES452,
{"AMS";"RussOutdoor";"HD Outdoor";"Ingroup";"IQ";"Ledproduction";"LisChannel";"Logic";"Media-PPL";"NovikovTV | НовиковТВ";"SMA";"SOK";"КрокусТВ | CrocusTV | IndoorTV";"Сити";"ТЯК Москва"},
0)),"")</f>
        <v/>
      </c>
      <c r="ES452" s="60" t="n"/>
      <c r="ET452" s="60">
        <f t="array" ref="ET452">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MATCH(ES452,
{"AMS";"RussOutdoor";"HD Outdoor";"Ingroup";"IQ";"Ledproduction";"LisChannel";"Logic";"Media-PPL";"NovikovTV | НовиковТВ";"SMA";"SOK";"КрокусТВ | CrocusTV | IndoorTV";"Сити";"ТЯК Москва"},
0)),"")</f>
        <v/>
      </c>
      <c r="EU452" s="60" t="n"/>
      <c r="EV452" s="60" t="n"/>
      <c r="EX452" s="110">
        <f t="array" ref="EX452">
($AR452/30
+N("ТРАФИК ПЛОЩАДКИ"))*
(IFERROR(
_xlfn.LET(
_xlpm.GPR,
HLOOKUP($L452,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(MATCH($T452,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IF($Q452="цифровой",_xlpm.GPR/$AG452,_xlpm.GPR/60)),
0)
+N("DWELL TIME"))*
(IF($AB452=0,0,IF($AB452=1,0.3,IF($AB452=2,0.5,IF($AB452&gt;2,1))))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_xlfn.IFS($AC452="да",1.2,$AC452="нет",1)*
_xlfn.IFS($AD452="да",1.2,$AD452="нет",1)*
IF(R452="статический",1,1.2)*
$X452*
INDEX(
{1.2;1;1.2;1.2;1;1.2;1.2;1.2;1.2;1.2;1.2;1;1.2;1.2;1.2;1.2;1;1;1.2;1.2;1.2;1;1;1;1;1.2;1.2;1.2;1.2;1;1;1;1;1.2;1.2;1.2;1.2;1.2;1.2;1.2;1.2;1;1;1.2;1;1;1;1;1.5;1;1;1.5;1.5;1.2},
MATCH($Q452,_xlpm.MI,0)))&gt;{0.02;0.04;0.06;0.1;0.2;0.4;0.6;0.8;1;2;4;6})),
{0;1;2;3;4;5;6;7;8;9;10;11;12},
0)))
+N("КОЭФФИЦИЕНТ КОНТАКТА"))))*
(_xlfn.IFS($X452&lt;0.1,$X452/1000,$X452&gt;25,5.2,AND($X452&gt;=0.1,$X452&lt;=25),(($X452*2+0.1)/10)*($X452/10)))*
IFERROR((_xlfn.LET(
_xlpm.MA,
{0;0.8;0.85;0.9;0.95;1},
_xlpm.MAA,
{0;1;2;3;4;5},
INDEX(_xlpm.MA,MATCH(SUMPRODUCT(--((IF(ROUND(_xlpm.MAA,1)&gt;5,5,ROUND($AB452,1)))&gt;{0;1;2;3;4;5})),_xlpm.MAA,0)))
+N("КОЭФФИЦИЕНТ КОЛ-ВО КОНСТРУКЦИЙ")),1)*
$AB452,0))*
(IF($Q452="цифровой",$AG452/15*$AI452,1)
+N("ДЛЯ ЦИФРЫ"))</f>
        <v/>
      </c>
      <c r="EY452" s="110">
        <f>IFERROR(EX452*AY452,0)</f>
        <v/>
      </c>
      <c r="EZ452" s="131">
        <f>IFERROR(DP452/EY452*1000,0)</f>
        <v/>
      </c>
      <c r="FA452" s="112">
        <f>IFERROR(FC452/FB452,0)</f>
        <v/>
      </c>
      <c r="FB452" s="112">
        <f>IFERROR((FC452/(EY452/FF452*#REF!))*0.825,0)</f>
        <v/>
      </c>
      <c r="FC452" s="112">
        <f>IFERROR(((EX452*30/AR452)*100)/30,0)</f>
        <v/>
      </c>
      <c r="FD452" s="112">
        <f>IFERROR(EY452/G452*100%,0)</f>
        <v/>
      </c>
      <c r="FE452" s="112">
        <f>IFERROR(FD452/FC452*100%,0)</f>
        <v/>
      </c>
      <c r="FF452" s="110">
        <f>IFERROR(AR452/30*AY452,0)</f>
        <v/>
      </c>
    </row>
    <row r="453" ht="13" customHeight="1">
      <c r="A453" s="59" t="n"/>
      <c r="B453" s="60" t="n"/>
      <c r="C453" s="60" t="n"/>
      <c r="D453" s="60">
        <f t="array" ref="D453">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MATCH($E453,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53" s="60">
        <f t="array" ref="E453">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MATCH($F453,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53" s="60" t="inlineStr"/>
      <c r="G453" s="60" t="n"/>
      <c r="H453" s="60">
        <f t="array" ref="H453">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MATCH($I453,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53" s="60" t="n"/>
      <c r="J453" s="60" t="n"/>
      <c r="K453" s="60" t="n"/>
      <c r="L453" s="60" t="n"/>
      <c r="M453" s="60" t="n"/>
      <c r="N453" s="60" t="n"/>
      <c r="O453" s="60" t="n"/>
      <c r="P453" s="60">
        <f t="array" ref="P453">
_xlfn.IFS(
ISNUMBER(MATCH($Q453,{"шелфбаннер","разделитель","монетница","чековая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ISNUMBER(MATCH($Q453,{"LED/LCD","видеокулер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ISNUMBER(MATCH($Q453,{"автомобиль","машина","выставочное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ISNUMBER(MATCH($Q453,{"билборд","лифтовая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ISNUMBER(MATCH($Q453,{"навигация","подвесной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ISNUMBER(MATCH($Q453,{"движущаяся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ISNUMBER(MATCH($Q453,{"каталог","журнал"},)),
"Пресса",
$Q453="","")</f>
        <v/>
      </c>
      <c r="Q453" s="60" t="n"/>
      <c r="R453" s="60">
        <f t="array" ref="R453">
IFERROR(
_xlfn.IFS(
OR(ISNUMBER(MATCH($Q453,{"экспозиция","макет","стенд","автостенд","авто стенд","выставочное пространство","выставочные стенды","модульные выставочные стенды","3Д конструкция","3D конструкция"},)),P453="Экспонирование"),
"нестандартный",
ISNUMBER(MATCH($Q453,{"скроллер","призматрон"},)),
"динамический",
$P453="Видео",
"цифровой",
OR($P453="Пресса",$P453="Щит",$P453="POSm",$P453="Подвес",$P453="Брендирование/оклейка"),
"статический"),"")</f>
        <v/>
      </c>
      <c r="S453" s="59" t="n"/>
      <c r="T453" s="60" t="n"/>
      <c r="U453" s="60" t="n"/>
      <c r="V453" s="60">
        <f>
IF(P453="Видео",
"цифровой постер/ролик",
IF(ISNUMBER(MATCH(Q453,{"короб световой","короб световой | лайтбокс","короб световой | кристалайт","лайтбокс","лайт бокс","кристалайт","LB","lightbox"},)),
"бэклит",
IF(P453="Брендирование/оклейка",
"перфарированная пленка/самоклейка",
IF(P453="Экспонирование",
"под запрос",
IF(P453="Подвес",
"баннер/ткань",
"")))))</f>
        <v/>
      </c>
      <c r="W453" s="59" t="n"/>
      <c r="X453" s="59" t="n"/>
      <c r="Y453" s="59" t="n"/>
      <c r="Z453" s="61" t="n"/>
      <c r="AA453" s="61" t="n"/>
      <c r="AB453" s="61">
        <f>IF(BL453&gt;0,Z453,0)</f>
        <v/>
      </c>
      <c r="AC453" s="59" t="n"/>
      <c r="AD453" s="59" t="n"/>
      <c r="AE453" s="59" t="n"/>
      <c r="AF453" s="59" t="n"/>
      <c r="AG453" s="59" t="n"/>
      <c r="AH453" s="59" t="n"/>
      <c r="AI453" s="59" t="n"/>
      <c r="AJ453" s="59" t="n"/>
      <c r="AK453" s="59" t="n"/>
      <c r="AL453" s="62">
        <f>IFERROR(IF(OR(R453="статический",R453="динамический",R453="нестандартный",R453="",R453=""),"-",IF(AND(AH453="-",AI453="-"),"-",AK453*3600/AH453*AI453)),"-")</f>
        <v/>
      </c>
      <c r="AM453" s="62">
        <f>IFERROR(IF(OR(R453="статический",R453="динамический",R453="",R453="", R453="BTL",R453="нестандартный"),"-",AG453*AI453*AL453/60),"-")</f>
        <v/>
      </c>
      <c r="AN453" s="63">
        <f>IFERROR(IF(AH453="","-",AG453*AI453/AH453),"-")</f>
        <v/>
      </c>
      <c r="AO453" s="59">
        <f>IFERROR(IF(OR($R453="статический",$R453="динамический",$R453="",$R453="",$R453="BTL",$R453="нестандартный"),"-",$AL453*$AY453),"-")</f>
        <v/>
      </c>
      <c r="AP453" s="62">
        <f>IFERROR(IF(OR($R453="статический",$R453="динамический",$R453="",$R453="",$R453="BTL",$R453="нестандартный"),"-",$AM453*AY453),"-")</f>
        <v/>
      </c>
      <c r="AQ453" s="64" t="n"/>
      <c r="AR453" s="61" t="n"/>
      <c r="AS453" s="61" t="n"/>
      <c r="AT453" s="61" t="n"/>
      <c r="AU453" s="65" t="n"/>
      <c r="AV453" s="124">
        <f>IFERROR(DR453/AT453*1000,"n/a")</f>
        <v/>
      </c>
      <c r="AW453" s="67" t="n"/>
      <c r="AX453" s="67" t="n"/>
      <c r="AY453" s="43">
        <f>IFERROR(IF(OR($AW453="",$AX453=""),"",_xlfn.DAYS($AX453+1,$AW453)),"")</f>
        <v/>
      </c>
      <c r="AZ453" s="68">
        <f t="array" ref="AZ453">
_xlfn.LET(_xlpm.COEFF,
IF($AW453+$AX453=0,0,IF(MAX(MIN($AX453,EOMONTH(AZ$15,0))-MAX($AW453,AZ$15)+1,)&gt;0,1,0)),
_xlfn.IFS(
$ES453="LisChannel",
_xlpm.COEFF*
INDEX({1;1;1.2;1.2;1;1;1;1;1.2;1.2;1.2;1.2},
MATCH(MONTH(AZ$15),
{1,2,3,4,5,6,7,8,9,10,11,12})),
CONCATENATE($ES453," ",$L453)="RussOutdoor метро",
_xlpm.COEFF*
INDEX({0.8;0.9;1.1;1.1;1;1;1;1;1.1;1.1;1.1;1.1},
MATCH(MONTH(AZ$15),
{1,2,3,4,5,6,7,8,9,10,11,12})),
$ES453&lt;&gt;"LisChannel",
_xlpm.COEFF,
$ES453&lt;&gt;"RussOutdoor",
_xlpm.COEFF))</f>
        <v/>
      </c>
      <c r="BA453" s="68">
        <f t="array" ref="BA453">
_xlfn.LET(_xlpm.COEFF,
IF($AW453+$AX453=0,0,IF(MAX(MIN($AX453,EOMONTH(BA$15,0))-MAX($AW453,BA$15)+1,)&gt;0,1,0)),
_xlfn.IFS(
$ES453="LisChannel",
_xlpm.COEFF*
INDEX({1;1;1.2;1.2;1;1;1;1;1.2;1.2;1.2;1.2},
MATCH(MONTH(BA$15),
{1,2,3,4,5,6,7,8,9,10,11,12})),
CONCATENATE($ES453," ",$L453)="RussOutdoor метро",
_xlpm.COEFF*
INDEX({0.8;0.9;1.1;1.1;1;1;1;1;1.1;1.1;1.1;1.1},
MATCH(MONTH(BA$15),
{1,2,3,4,5,6,7,8,9,10,11,12})),
$ES453&lt;&gt;"LisChannel",
_xlpm.COEFF,
$ES453&lt;&gt;"RussOutdoor",
_xlpm.COEFF))</f>
        <v/>
      </c>
      <c r="BB453" s="68">
        <f t="array" ref="BB453">
_xlfn.LET(_xlpm.COEFF,
IF($AW453+$AX453=0,0,IF(MAX(MIN($AX453,EOMONTH(BB$15,0))-MAX($AW453,BB$15)+1,)&gt;0,1,0)),
_xlfn.IFS(
$ES453="LisChannel",
_xlpm.COEFF*
INDEX({1;1;1.2;1.2;1;1;1;1;1.2;1.2;1.2;1.2},
MATCH(MONTH(BB$15),
{1,2,3,4,5,6,7,8,9,10,11,12})),
CONCATENATE($ES453," ",$L453)="RussOutdoor метро",
_xlpm.COEFF*
INDEX({0.8;0.9;1.1;1.1;1;1;1;1;1.1;1.1;1.1;1.1},
MATCH(MONTH(BB$15),
{1,2,3,4,5,6,7,8,9,10,11,12})),
$ES453&lt;&gt;"LisChannel",
_xlpm.COEFF,
$ES453&lt;&gt;"RussOutdoor",
_xlpm.COEFF))</f>
        <v/>
      </c>
      <c r="BC453" s="68">
        <f t="array" ref="BC453">
_xlfn.LET(_xlpm.COEFF,
IF($AW453+$AX453=0,0,IF(MAX(MIN($AX453,EOMONTH(BC$15,0))-MAX($AW453,BC$15)+1,)&gt;0,1,0)),
_xlfn.IFS(
$ES453="LisChannel",
_xlpm.COEFF*
INDEX({1;1;1.2;1.2;1;1;1;1;1.2;1.2;1.2;1.2},
MATCH(MONTH(BC$15),
{1,2,3,4,5,6,7,8,9,10,11,12})),
CONCATENATE($ES453," ",$L453)="RussOutdoor метро",
_xlpm.COEFF*
INDEX({0.8;0.9;1.1;1.1;1;1;1;1;1.1;1.1;1.1;1.1},
MATCH(MONTH(BC$15),
{1,2,3,4,5,6,7,8,9,10,11,12})),
$ES453&lt;&gt;"LisChannel",
_xlpm.COEFF,
$ES453&lt;&gt;"RussOutdoor",
_xlpm.COEFF))</f>
        <v/>
      </c>
      <c r="BD453" s="68">
        <f t="array" ref="BD453">
_xlfn.LET(_xlpm.COEFF,
IF($AW453+$AX453=0,0,IF(MAX(MIN($AX453,EOMONTH(BD$15,0))-MAX($AW453,BD$15)+1,)&gt;0,1,0)),
_xlfn.IFS(
$ES453="LisChannel",
_xlpm.COEFF*
INDEX({1;1;1.2;1.2;1;1;1;1;1.2;1.2;1.2;1.2},
MATCH(MONTH(BD$15),
{1,2,3,4,5,6,7,8,9,10,11,12})),
CONCATENATE($ES453," ",$L453)="RussOutdoor метро",
_xlpm.COEFF*
INDEX({0.8;0.9;1.1;1.1;1;1;1;1;1.1;1.1;1.1;1.1},
MATCH(MONTH(BD$15),
{1,2,3,4,5,6,7,8,9,10,11,12})),
$ES453&lt;&gt;"LisChannel",
_xlpm.COEFF,
$ES453&lt;&gt;"RussOutdoor",
_xlpm.COEFF))</f>
        <v/>
      </c>
      <c r="BE453" s="68">
        <f t="array" ref="BE453">
_xlfn.LET(_xlpm.COEFF,
IF($AW453+$AX453=0,0,IF(MAX(MIN($AX453,EOMONTH(BE$15,0))-MAX($AW453,BE$15)+1,)&gt;0,1,0)),
_xlfn.IFS(
$ES453="LisChannel",
_xlpm.COEFF*
INDEX({1;1;1.2;1.2;1;1;1;1;1.2;1.2;1.2;1.2},
MATCH(MONTH(BE$15),
{1,2,3,4,5,6,7,8,9,10,11,12})),
CONCATENATE($ES453," ",$L453)="RussOutdoor метро",
_xlpm.COEFF*
INDEX({0.8;0.9;1.1;1.1;1;1;1;1;1.1;1.1;1.1;1.1},
MATCH(MONTH(BE$15),
{1,2,3,4,5,6,7,8,9,10,11,12})),
$ES453&lt;&gt;"LisChannel",
_xlpm.COEFF,
$ES453&lt;&gt;"RussOutdoor",
_xlpm.COEFF))</f>
        <v/>
      </c>
      <c r="BF453" s="68">
        <f t="array" ref="BF453">
_xlfn.LET(_xlpm.COEFF,
IF($AW453+$AX453=0,0,IF(MAX(MIN($AX453,EOMONTH(BF$15,0))-MAX($AW453,BF$15)+1,)&gt;0,1,0)),
_xlfn.IFS(
$ES453="LisChannel",
_xlpm.COEFF*
INDEX({1;1;1.2;1.2;1;1;1;1;1.2;1.2;1.2;1.2},
MATCH(MONTH(BF$15),
{1,2,3,4,5,6,7,8,9,10,11,12})),
CONCATENATE($ES453," ",$L453)="RussOutdoor метро",
_xlpm.COEFF*
INDEX({0.8;0.9;1.1;1.1;1;1;1;1;1.1;1.1;1.1;1.1},
MATCH(MONTH(BF$15),
{1,2,3,4,5,6,7,8,9,10,11,12})),
$ES453&lt;&gt;"LisChannel",
_xlpm.COEFF,
$ES453&lt;&gt;"RussOutdoor",
_xlpm.COEFF))</f>
        <v/>
      </c>
      <c r="BG453" s="68">
        <f t="array" ref="BG453">
_xlfn.LET(_xlpm.COEFF,
IF($AW453+$AX453=0,0,IF(MAX(MIN($AX453,EOMONTH(BG$15,0))-MAX($AW453,BG$15)+1,)&gt;0,1,0)),
_xlfn.IFS(
$ES453="LisChannel",
_xlpm.COEFF*
INDEX({1;1;1.2;1.2;1;1;1;1;1.2;1.2;1.2;1.2},
MATCH(MONTH(BG$15),
{1,2,3,4,5,6,7,8,9,10,11,12})),
CONCATENATE($ES453," ",$L453)="RussOutdoor метро",
_xlpm.COEFF*
INDEX({0.8;0.9;1.1;1.1;1;1;1;1;1.1;1.1;1.1;1.1},
MATCH(MONTH(BG$15),
{1,2,3,4,5,6,7,8,9,10,11,12})),
$ES453&lt;&gt;"LisChannel",
_xlpm.COEFF,
$ES453&lt;&gt;"RussOutdoor",
_xlpm.COEFF))</f>
        <v/>
      </c>
      <c r="BH453" s="68">
        <f t="array" ref="BH453">
_xlfn.LET(_xlpm.COEFF,
IF($AW453+$AX453=0,0,IF(MAX(MIN($AX453,EOMONTH(BH$15,0))-MAX($AW453,BH$15)+1,)&gt;0,1,0)),
_xlfn.IFS(
$ES453="LisChannel",
_xlpm.COEFF*
INDEX({1;1;1.2;1.2;1;1;1;1;1.2;1.2;1.2;1.2},
MATCH(MONTH(BH$15),
{1,2,3,4,5,6,7,8,9,10,11,12})),
CONCATENATE($ES453," ",$L453)="RussOutdoor метро",
_xlpm.COEFF*
INDEX({0.8;0.9;1.1;1.1;1;1;1;1;1.1;1.1;1.1;1.1},
MATCH(MONTH(BH$15),
{1,2,3,4,5,6,7,8,9,10,11,12})),
$ES453&lt;&gt;"LisChannel",
_xlpm.COEFF,
$ES453&lt;&gt;"RussOutdoor",
_xlpm.COEFF))</f>
        <v/>
      </c>
      <c r="BI453" s="68">
        <f t="array" ref="BI453">
_xlfn.LET(_xlpm.COEFF,
IF($AW453+$AX453=0,0,IF(MAX(MIN($AX453,EOMONTH(BI$15,0))-MAX($AW453,BI$15)+1,)&gt;0,1,0)),
_xlfn.IFS(
$ES453="LisChannel",
_xlpm.COEFF*
INDEX({1;1;1.2;1.2;1;1;1;1;1.2;1.2;1.2;1.2},
MATCH(MONTH(BI$15),
{1,2,3,4,5,6,7,8,9,10,11,12})),
CONCATENATE($ES453," ",$L453)="RussOutdoor метро",
_xlpm.COEFF*
INDEX({0.8;0.9;1.1;1.1;1;1;1;1;1.1;1.1;1.1;1.1},
MATCH(MONTH(BI$15),
{1,2,3,4,5,6,7,8,9,10,11,12})),
$ES453&lt;&gt;"LisChannel",
_xlpm.COEFF,
$ES453&lt;&gt;"RussOutdoor",
_xlpm.COEFF))</f>
        <v/>
      </c>
      <c r="BJ453" s="68">
        <f t="array" ref="BJ453">
_xlfn.LET(_xlpm.COEFF,
IF($AW453+$AX453=0,0,IF(MAX(MIN($AX453,EOMONTH(BJ$15,0))-MAX($AW453,BJ$15)+1,)&gt;0,1,0)),
_xlfn.IFS(
$ES453="LisChannel",
_xlpm.COEFF*
INDEX({1;1;1.2;1.2;1;1;1;1;1.2;1.2;1.2;1.2},
MATCH(MONTH(BJ$15),
{1,2,3,4,5,6,7,8,9,10,11,12})),
CONCATENATE($ES453," ",$L453)="RussOutdoor метро",
_xlpm.COEFF*
INDEX({0.8;0.9;1.1;1.1;1;1;1;1;1.1;1.1;1.1;1.1},
MATCH(MONTH(BJ$15),
{1,2,3,4,5,6,7,8,9,10,11,12})),
$ES453&lt;&gt;"LisChannel",
_xlpm.COEFF,
$ES453&lt;&gt;"RussOutdoor",
_xlpm.COEFF))</f>
        <v/>
      </c>
      <c r="BK453" s="68">
        <f t="array" ref="BK453">
_xlfn.LET(_xlpm.COEFF,
IF($AW453+$AX453=0,0,IF(MAX(MIN($AX453,EOMONTH(BK$15,0))-MAX($AW453,BK$15)+1,)&gt;0,1,0)),
_xlfn.IFS(
$ES453="LisChannel",
_xlpm.COEFF*
INDEX({1;1;1.2;1.2;1;1;1;1;1.2;1.2;1.2;1.2},
MATCH(MONTH(BK$15),
{1,2,3,4,5,6,7,8,9,10,11,12})),
CONCATENATE($ES453," ",$L453)="RussOutdoor метро",
_xlpm.COEFF*
INDEX({0.8;0.9;1.1;1.1;1;1;1;1;1.1;1.1;1.1;1.1},
MATCH(MONTH(BK$15),
{1,2,3,4,5,6,7,8,9,10,11,12})),
$ES453&lt;&gt;"LisChannel",
_xlpm.COEFF,
$ES453&lt;&gt;"RussOutdoor",
_xlpm.COEFF))</f>
        <v/>
      </c>
      <c r="BL453" s="62">
        <f>COUNTIFS($AZ453:$BK453,"&gt;0")</f>
        <v/>
      </c>
      <c r="BM453" s="65" t="n"/>
      <c r="BN453" s="125">
        <f>$DJ453</f>
        <v/>
      </c>
      <c r="BO453" s="63">
        <f>$DQ453</f>
        <v/>
      </c>
      <c r="BP453" s="125">
        <f>
IFERROR(
IF($BL453=0,0,
$BN453*(1-$BO453)),
0)</f>
        <v/>
      </c>
      <c r="BQ453" s="125">
        <f t="array" ref="BQ453">
IFERROR(
_xlfn.IFS(
$DH453="день_1",
$BP453*$BL453/($AX453-$AW453+1)*AZ453*(DAY(EOMONTH(AZ$15,0))),
$DH453="день_2",
$BP453/30*MAX(MIN($AX453,EOMONTH(AZ$15,0))-MAX($AW453,AZ$15)+1,),
$DH453="раб.день",
$BP453/30*(IFERROR(
_xlfn.LET(_xlpm.VD,
CHOOSE(
{1;2;3;4;5;6;7;8;9;10;11;12;13;14;15;16;17;18},
45658,45659,45660,45661,45662,45663,45664,45665,45711,45724,45778,45779,45785,45786,45820,45821,45965,46022),
_xlfn.LET(_xlpm.DD,
MAX(MIN($AX453,EOMONTH(AZ$15,0))-MAX($AW453,AZ$15),),
_xlfn.IFS(
AND(MONTH($AW453)=MONTH(AZ$15),MONTH($AX453)&lt;&gt;MONTH(AZ$15)),
NETWORKDAYS.INTL($AW453,$AW453+_xlpm.DD,1,_xlpm.VD),
AND(MONTH($AW453)&lt;&gt;MONTH(AZ$15),MONTH($AX453)=MONTH(AZ$15)),
NETWORKDAYS.INTL(($AX453)-_xlpm.DD,$AX453,1,_xlpm.VD),
AND(MONTH($AW453)&lt;MONTH(AZ$15),MONTH($AX453)&gt;MONTH(AZ$15)),
NETWORKDAYS.INTL((EOMONTH(AZ$15-1,1))-_xlpm.DD,EOMONTH(AZ$15-1,1),1,_xlpm.VD),
AND(MONTH($AW453)=MONTH(AZ$15),MONTH($AX453)=MONTH(AZ$15)),
NETWORKDAYS.INTL($AW453,$AX453,1,_xlpm.VD)))),0)),
$DH453="месяц",
$BP453*AZ453,
$DH453="неделя",
$BP453*AZ453/7*(ROUNDUP((DAY(EOMONTH(AZ$15,0)))/4,0))),
0)</f>
        <v/>
      </c>
      <c r="BR453" s="125">
        <f t="array" ref="BR453">
IFERROR(
_xlfn.IFS(
$DH453="день_1",
$BP453*$BL453/($AX453-$AW453+1)*BA453*(DAY(EOMONTH(BA$15,0))),
$DH453="день_2",
$BP453/30*MAX(MIN($AX453,EOMONTH(BA$15,0))-MAX($AW453,BA$15)+1,),
$DH453="раб.день",
$BP453/30*(IFERROR(
_xlfn.LET(_xlpm.VD,
CHOOSE(
{1;2;3;4;5;6;7;8;9;10;11;12;13;14;15;16;17;18},
45658,45659,45660,45661,45662,45663,45664,45665,45711,45724,45778,45779,45785,45786,45820,45821,45965,46022),
_xlfn.LET(_xlpm.DD,
MAX(MIN($AX453,EOMONTH(BA$15,0))-MAX($AW453,BA$15),),
_xlfn.IFS(
AND(MONTH($AW453)=MONTH(BA$15),MONTH($AX453)&lt;&gt;MONTH(BA$15)),
NETWORKDAYS.INTL($AW453,$AW453+_xlpm.DD,1,_xlpm.VD),
AND(MONTH($AW453)&lt;&gt;MONTH(BA$15),MONTH($AX453)=MONTH(BA$15)),
NETWORKDAYS.INTL(($AX453)-_xlpm.DD,$AX453,1,_xlpm.VD),
AND(MONTH($AW453)&lt;MONTH(BA$15),MONTH($AX453)&gt;MONTH(BA$15)),
NETWORKDAYS.INTL((EOMONTH(BA$15-1,1))-_xlpm.DD,EOMONTH(BA$15-1,1),1,_xlpm.VD),
AND(MONTH($AW453)=MONTH(BA$15),MONTH($AX453)=MONTH(BA$15)),
NETWORKDAYS.INTL($AW453,$AX453,1,_xlpm.VD)))),0)),
$DH453="месяц",
$BP453*BA453,
$DH453="неделя",
$BP453*BA453/7*(ROUNDUP((DAY(EOMONTH(BA$15,0)))/4,0))),
0)</f>
        <v/>
      </c>
      <c r="BS453" s="125">
        <f t="array" ref="BS453">
IFERROR(
_xlfn.IFS(
$DH453="день_1",
$BP453*$BL453/($AX453-$AW453+1)*BB453*(DAY(EOMONTH(BB$15,0))),
$DH453="день_2",
$BP453/30*MAX(MIN($AX453,EOMONTH(BB$15,0))-MAX($AW453,BB$15)+1,),
$DH453="раб.день",
$BP453/30*(IFERROR(
_xlfn.LET(_xlpm.VD,
CHOOSE(
{1;2;3;4;5;6;7;8;9;10;11;12;13;14;15;16;17;18},
45658,45659,45660,45661,45662,45663,45664,45665,45711,45724,45778,45779,45785,45786,45820,45821,45965,46022),
_xlfn.LET(_xlpm.DD,
MAX(MIN($AX453,EOMONTH(BB$15,0))-MAX($AW453,BB$15),),
_xlfn.IFS(
AND(MONTH($AW453)=MONTH(BB$15),MONTH($AX453)&lt;&gt;MONTH(BB$15)),
NETWORKDAYS.INTL($AW453,$AW453+_xlpm.DD,1,_xlpm.VD),
AND(MONTH($AW453)&lt;&gt;MONTH(BB$15),MONTH($AX453)=MONTH(BB$15)),
NETWORKDAYS.INTL(($AX453)-_xlpm.DD,$AX453,1,_xlpm.VD),
AND(MONTH($AW453)&lt;MONTH(BB$15),MONTH($AX453)&gt;MONTH(BB$15)),
NETWORKDAYS.INTL((EOMONTH(BB$15-1,1))-_xlpm.DD,EOMONTH(BB$15-1,1),1,_xlpm.VD),
AND(MONTH($AW453)=MONTH(BB$15),MONTH($AX453)=MONTH(BB$15)),
NETWORKDAYS.INTL($AW453,$AX453,1,_xlpm.VD)))),0)),
$DH453="месяц",
$BP453*BB453,
$DH453="неделя",
$BP453*BB453/7*(ROUNDUP((DAY(EOMONTH(BB$15,0)))/4,0))),
0)</f>
        <v/>
      </c>
      <c r="BT453" s="125">
        <f t="array" ref="BT453">
IFERROR(
_xlfn.IFS(
$DH453="день_1",
$BP453*$BL453/($AX453-$AW453+1)*BC453*(DAY(EOMONTH(BC$15,0))),
$DH453="день_2",
$BP453/30*MAX(MIN($AX453,EOMONTH(BC$15,0))-MAX($AW453,BC$15)+1,),
$DH453="раб.день",
$BP453/30*(IFERROR(
_xlfn.LET(_xlpm.VD,
CHOOSE(
{1;2;3;4;5;6;7;8;9;10;11;12;13;14;15;16;17;18},
45658,45659,45660,45661,45662,45663,45664,45665,45711,45724,45778,45779,45785,45786,45820,45821,45965,46022),
_xlfn.LET(_xlpm.DD,
MAX(MIN($AX453,EOMONTH(BC$15,0))-MAX($AW453,BC$15),),
_xlfn.IFS(
AND(MONTH($AW453)=MONTH(BC$15),MONTH($AX453)&lt;&gt;MONTH(BC$15)),
NETWORKDAYS.INTL($AW453,$AW453+_xlpm.DD,1,_xlpm.VD),
AND(MONTH($AW453)&lt;&gt;MONTH(BC$15),MONTH($AX453)=MONTH(BC$15)),
NETWORKDAYS.INTL(($AX453)-_xlpm.DD,$AX453,1,_xlpm.VD),
AND(MONTH($AW453)&lt;MONTH(BC$15),MONTH($AX453)&gt;MONTH(BC$15)),
NETWORKDAYS.INTL((EOMONTH(BC$15-1,1))-_xlpm.DD,EOMONTH(BC$15-1,1),1,_xlpm.VD),
AND(MONTH($AW453)=MONTH(BC$15),MONTH($AX453)=MONTH(BC$15)),
NETWORKDAYS.INTL($AW453,$AX453,1,_xlpm.VD)))),0)),
$DH453="месяц",
$BP453*BC453,
$DH453="неделя",
$BP453*BC453/7*(ROUNDUP((DAY(EOMONTH(BC$15,0)))/4,0))),
0)</f>
        <v/>
      </c>
      <c r="BU453" s="125">
        <f t="array" ref="BU453">
IFERROR(
_xlfn.IFS(
$DH453="день_1",
$BP453*$BL453/($AX453-$AW453+1)*BD453*(DAY(EOMONTH(BD$15,0))),
$DH453="день_2",
$BP453/30*MAX(MIN($AX453,EOMONTH(BD$15,0))-MAX($AW453,BD$15)+1,),
$DH453="раб.день",
$BP453/30*(IFERROR(
_xlfn.LET(_xlpm.VD,
CHOOSE(
{1;2;3;4;5;6;7;8;9;10;11;12;13;14;15;16;17;18},
45658,45659,45660,45661,45662,45663,45664,45665,45711,45724,45778,45779,45785,45786,45820,45821,45965,46022),
_xlfn.LET(_xlpm.DD,
MAX(MIN($AX453,EOMONTH(BD$15,0))-MAX($AW453,BD$15),),
_xlfn.IFS(
AND(MONTH($AW453)=MONTH(BD$15),MONTH($AX453)&lt;&gt;MONTH(BD$15)),
NETWORKDAYS.INTL($AW453,$AW453+_xlpm.DD,1,_xlpm.VD),
AND(MONTH($AW453)&lt;&gt;MONTH(BD$15),MONTH($AX453)=MONTH(BD$15)),
NETWORKDAYS.INTL(($AX453)-_xlpm.DD,$AX453,1,_xlpm.VD),
AND(MONTH($AW453)&lt;MONTH(BD$15),MONTH($AX453)&gt;MONTH(BD$15)),
NETWORKDAYS.INTL((EOMONTH(BD$15-1,1))-_xlpm.DD,EOMONTH(BD$15-1,1),1,_xlpm.VD),
AND(MONTH($AW453)=MONTH(BD$15),MONTH($AX453)=MONTH(BD$15)),
NETWORKDAYS.INTL($AW453,$AX453,1,_xlpm.VD)))),0)),
$DH453="месяц",
$BP453*BD453,
$DH453="неделя",
$BP453*BD453/7*(ROUNDUP((DAY(EOMONTH(BD$15,0)))/4,0))),
0)</f>
        <v/>
      </c>
      <c r="BV453" s="125">
        <f t="array" ref="BV453">
IFERROR(
_xlfn.IFS(
$DH453="день_1",
$BP453*$BL453/($AX453-$AW453+1)*BE453*(DAY(EOMONTH(BE$15,0))),
$DH453="день_2",
$BP453/30*MAX(MIN($AX453,EOMONTH(BE$15,0))-MAX($AW453,BE$15)+1,),
$DH453="раб.день",
$BP453/30*(IFERROR(
_xlfn.LET(_xlpm.VD,
CHOOSE(
{1;2;3;4;5;6;7;8;9;10;11;12;13;14;15;16;17;18},
45658,45659,45660,45661,45662,45663,45664,45665,45711,45724,45778,45779,45785,45786,45820,45821,45965,46022),
_xlfn.LET(_xlpm.DD,
MAX(MIN($AX453,EOMONTH(BE$15,0))-MAX($AW453,BE$15),),
_xlfn.IFS(
AND(MONTH($AW453)=MONTH(BE$15),MONTH($AX453)&lt;&gt;MONTH(BE$15)),
NETWORKDAYS.INTL($AW453,$AW453+_xlpm.DD,1,_xlpm.VD),
AND(MONTH($AW453)&lt;&gt;MONTH(BE$15),MONTH($AX453)=MONTH(BE$15)),
NETWORKDAYS.INTL(($AX453)-_xlpm.DD,$AX453,1,_xlpm.VD),
AND(MONTH($AW453)&lt;MONTH(BE$15),MONTH($AX453)&gt;MONTH(BE$15)),
NETWORKDAYS.INTL((EOMONTH(BE$15-1,1))-_xlpm.DD,EOMONTH(BE$15-1,1),1,_xlpm.VD),
AND(MONTH($AW453)=MONTH(BE$15),MONTH($AX453)=MONTH(BE$15)),
NETWORKDAYS.INTL($AW453,$AX453,1,_xlpm.VD)))),0)),
$DH453="месяц",
$BP453*BE453,
$DH453="неделя",
$BP453*BE453/7*(ROUNDUP((DAY(EOMONTH(BE$15,0)))/4,0))),
0)</f>
        <v/>
      </c>
      <c r="BW453" s="125">
        <f t="array" ref="BW453">
IFERROR(
_xlfn.IFS(
$DH453="день_1",
$BP453*$BL453/($AX453-$AW453+1)*BF453*(DAY(EOMONTH(BF$15,0))),
$DH453="день_2",
$BP453/30*MAX(MIN($AX453,EOMONTH(BF$15,0))-MAX($AW453,BF$15)+1,),
$DH453="раб.день",
$BP453/30*(IFERROR(
_xlfn.LET(_xlpm.VD,
CHOOSE(
{1;2;3;4;5;6;7;8;9;10;11;12;13;14;15;16;17;18},
45658,45659,45660,45661,45662,45663,45664,45665,45711,45724,45778,45779,45785,45786,45820,45821,45965,46022),
_xlfn.LET(_xlpm.DD,
MAX(MIN($AX453,EOMONTH(BF$15,0))-MAX($AW453,BF$15),),
_xlfn.IFS(
AND(MONTH($AW453)=MONTH(BF$15),MONTH($AX453)&lt;&gt;MONTH(BF$15)),
NETWORKDAYS.INTL($AW453,$AW453+_xlpm.DD,1,_xlpm.VD),
AND(MONTH($AW453)&lt;&gt;MONTH(BF$15),MONTH($AX453)=MONTH(BF$15)),
NETWORKDAYS.INTL(($AX453)-_xlpm.DD,$AX453,1,_xlpm.VD),
AND(MONTH($AW453)&lt;MONTH(BF$15),MONTH($AX453)&gt;MONTH(BF$15)),
NETWORKDAYS.INTL((EOMONTH(BF$15-1,1))-_xlpm.DD,EOMONTH(BF$15-1,1),1,_xlpm.VD),
AND(MONTH($AW453)=MONTH(BF$15),MONTH($AX453)=MONTH(BF$15)),
NETWORKDAYS.INTL($AW453,$AX453,1,_xlpm.VD)))),0)),
$DH453="месяц",
$BP453*BF453,
$DH453="неделя",
$BP453*BF453/7*(ROUNDUP((DAY(EOMONTH(BF$15,0)))/4,0))),
0)</f>
        <v/>
      </c>
      <c r="BX453" s="125">
        <f t="array" ref="BX453">
IFERROR(
_xlfn.IFS(
$DH453="день_1",
$BP453*$BL453/($AX453-$AW453+1)*BG453*(DAY(EOMONTH(BG$15,0))),
$DH453="день_2",
$BP453/30*MAX(MIN($AX453,EOMONTH(BG$15,0))-MAX($AW453,BG$15)+1,),
$DH453="раб.день",
$BP453/30*(IFERROR(
_xlfn.LET(_xlpm.VD,
CHOOSE(
{1;2;3;4;5;6;7;8;9;10;11;12;13;14;15;16;17;18},
45658,45659,45660,45661,45662,45663,45664,45665,45711,45724,45778,45779,45785,45786,45820,45821,45965,46022),
_xlfn.LET(_xlpm.DD,
MAX(MIN($AX453,EOMONTH(BG$15,0))-MAX($AW453,BG$15),),
_xlfn.IFS(
AND(MONTH($AW453)=MONTH(BG$15),MONTH($AX453)&lt;&gt;MONTH(BG$15)),
NETWORKDAYS.INTL($AW453,$AW453+_xlpm.DD,1,_xlpm.VD),
AND(MONTH($AW453)&lt;&gt;MONTH(BG$15),MONTH($AX453)=MONTH(BG$15)),
NETWORKDAYS.INTL(($AX453)-_xlpm.DD,$AX453,1,_xlpm.VD),
AND(MONTH($AW453)&lt;MONTH(BG$15),MONTH($AX453)&gt;MONTH(BG$15)),
NETWORKDAYS.INTL((EOMONTH(BG$15-1,1))-_xlpm.DD,EOMONTH(BG$15-1,1),1,_xlpm.VD),
AND(MONTH($AW453)=MONTH(BG$15),MONTH($AX453)=MONTH(BG$15)),
NETWORKDAYS.INTL($AW453,$AX453,1,_xlpm.VD)))),0)),
$DH453="месяц",
$BP453*BG453,
$DH453="неделя",
$BP453*BG453/7*(ROUNDUP((DAY(EOMONTH(BG$15,0)))/4,0))),
0)</f>
        <v/>
      </c>
      <c r="BY453" s="125">
        <f t="array" ref="BY453">
IFERROR(
_xlfn.IFS(
$DH453="день_1",
$BP453*$BL453/($AX453-$AW453+1)*BH453*(DAY(EOMONTH(BH$15,0))),
$DH453="день_2",
$BP453/30*MAX(MIN($AX453,EOMONTH(BH$15,0))-MAX($AW453,BH$15)+1,),
$DH453="раб.день",
$BP453/30*(IFERROR(
_xlfn.LET(_xlpm.VD,
CHOOSE(
{1;2;3;4;5;6;7;8;9;10;11;12;13;14;15;16;17;18},
45658,45659,45660,45661,45662,45663,45664,45665,45711,45724,45778,45779,45785,45786,45820,45821,45965,46022),
_xlfn.LET(_xlpm.DD,
MAX(MIN($AX453,EOMONTH(BH$15,0))-MAX($AW453,BH$15),),
_xlfn.IFS(
AND(MONTH($AW453)=MONTH(BH$15),MONTH($AX453)&lt;&gt;MONTH(BH$15)),
NETWORKDAYS.INTL($AW453,$AW453+_xlpm.DD,1,_xlpm.VD),
AND(MONTH($AW453)&lt;&gt;MONTH(BH$15),MONTH($AX453)=MONTH(BH$15)),
NETWORKDAYS.INTL(($AX453)-_xlpm.DD,$AX453,1,_xlpm.VD),
AND(MONTH($AW453)&lt;MONTH(BH$15),MONTH($AX453)&gt;MONTH(BH$15)),
NETWORKDAYS.INTL((EOMONTH(BH$15-1,1))-_xlpm.DD,EOMONTH(BH$15-1,1),1,_xlpm.VD),
AND(MONTH($AW453)=MONTH(BH$15),MONTH($AX453)=MONTH(BH$15)),
NETWORKDAYS.INTL($AW453,$AX453,1,_xlpm.VD)))),0)),
$DH453="месяц",
$BP453*BH453,
$DH453="неделя",
$BP453*BH453/7*(ROUNDUP((DAY(EOMONTH(BH$15,0)))/4,0))),
0)</f>
        <v/>
      </c>
      <c r="BZ453" s="125">
        <f t="array" ref="BZ453">
IFERROR(
_xlfn.IFS(
$DH453="день_1",
$BP453*$BL453/($AX453-$AW453+1)*BI453*(DAY(EOMONTH(BI$15,0))),
$DH453="день_2",
$BP453/30*MAX(MIN($AX453,EOMONTH(BI$15,0))-MAX($AW453,BI$15)+1,),
$DH453="раб.день",
$BP453/30*(IFERROR(
_xlfn.LET(_xlpm.VD,
CHOOSE(
{1;2;3;4;5;6;7;8;9;10;11;12;13;14;15;16;17;18},
45658,45659,45660,45661,45662,45663,45664,45665,45711,45724,45778,45779,45785,45786,45820,45821,45965,46022),
_xlfn.LET(_xlpm.DD,
MAX(MIN($AX453,EOMONTH(BI$15,0))-MAX($AW453,BI$15),),
_xlfn.IFS(
AND(MONTH($AW453)=MONTH(BI$15),MONTH($AX453)&lt;&gt;MONTH(BI$15)),
NETWORKDAYS.INTL($AW453,$AW453+_xlpm.DD,1,_xlpm.VD),
AND(MONTH($AW453)&lt;&gt;MONTH(BI$15),MONTH($AX453)=MONTH(BI$15)),
NETWORKDAYS.INTL(($AX453)-_xlpm.DD,$AX453,1,_xlpm.VD),
AND(MONTH($AW453)&lt;MONTH(BI$15),MONTH($AX453)&gt;MONTH(BI$15)),
NETWORKDAYS.INTL((EOMONTH(BI$15-1,1))-_xlpm.DD,EOMONTH(BI$15-1,1),1,_xlpm.VD),
AND(MONTH($AW453)=MONTH(BI$15),MONTH($AX453)=MONTH(BI$15)),
NETWORKDAYS.INTL($AW453,$AX453,1,_xlpm.VD)))),0)),
$DH453="месяц",
$BP453*BI453,
$DH453="неделя",
$BP453*BI453/7*(ROUNDUP((DAY(EOMONTH(BI$15,0)))/4,0))),
0)</f>
        <v/>
      </c>
      <c r="CA453" s="125">
        <f t="array" ref="CA453">
IFERROR(
_xlfn.IFS(
$DH453="день_1",
$BP453*$BL453/($AX453-$AW453+1)*BJ453*(DAY(EOMONTH(BJ$15,0))),
$DH453="день_2",
$BP453/30*MAX(MIN($AX453,EOMONTH(BJ$15,0))-MAX($AW453,BJ$15)+1,),
$DH453="раб.день",
$BP453/30*(IFERROR(
_xlfn.LET(_xlpm.VD,
CHOOSE(
{1;2;3;4;5;6;7;8;9;10;11;12;13;14;15;16;17;18},
45658,45659,45660,45661,45662,45663,45664,45665,45711,45724,45778,45779,45785,45786,45820,45821,45965,46022),
_xlfn.LET(_xlpm.DD,
MAX(MIN($AX453,EOMONTH(BJ$15,0))-MAX($AW453,BJ$15),),
_xlfn.IFS(
AND(MONTH($AW453)=MONTH(BJ$15),MONTH($AX453)&lt;&gt;MONTH(BJ$15)),
NETWORKDAYS.INTL($AW453,$AW453+_xlpm.DD,1,_xlpm.VD),
AND(MONTH($AW453)&lt;&gt;MONTH(BJ$15),MONTH($AX453)=MONTH(BJ$15)),
NETWORKDAYS.INTL(($AX453)-_xlpm.DD,$AX453,1,_xlpm.VD),
AND(MONTH($AW453)&lt;MONTH(BJ$15),MONTH($AX453)&gt;MONTH(BJ$15)),
NETWORKDAYS.INTL((EOMONTH(BJ$15-1,1))-_xlpm.DD,EOMONTH(BJ$15-1,1),1,_xlpm.VD),
AND(MONTH($AW453)=MONTH(BJ$15),MONTH($AX453)=MONTH(BJ$15)),
NETWORKDAYS.INTL($AW453,$AX453,1,_xlpm.VD)))),0)),
$DH453="месяц",
$BP453*BJ453,
$DH453="неделя",
$BP453*BJ453/7*(ROUNDUP((DAY(EOMONTH(BJ$15,0)))/4,0))),
0)</f>
        <v/>
      </c>
      <c r="CB453" s="125">
        <f t="array" ref="CB453">
IFERROR(
_xlfn.IFS(
$DH453="день_1",
$BP453*$BL453/($AX453-$AW453+1)*BK453*(DAY(EOMONTH(BK$15,0))),
$DH453="день_2",
$BP453/30*MAX(MIN($AX453,EOMONTH(BK$15,0))-MAX($AW453,BK$15)+1,),
$DH453="раб.день",
$BP453/30*(IFERROR(
_xlfn.LET(_xlpm.VD,
CHOOSE(
{1;2;3;4;5;6;7;8;9;10;11;12;13;14;15;16;17;18},
45658,45659,45660,45661,45662,45663,45664,45665,45711,45724,45778,45779,45785,45786,45820,45821,45965,46022),
_xlfn.LET(_xlpm.DD,
MAX(MIN($AX453,EOMONTH(BK$15,0))-MAX($AW453,BK$15),),
_xlfn.IFS(
AND(MONTH($AW453)=MONTH(BK$15),MONTH($AX453)&lt;&gt;MONTH(BK$15)),
NETWORKDAYS.INTL($AW453,$AW453+_xlpm.DD,1,_xlpm.VD),
AND(MONTH($AW453)&lt;&gt;MONTH(BK$15),MONTH($AX453)=MONTH(BK$15)),
NETWORKDAYS.INTL(($AX453)-_xlpm.DD,$AX453,1,_xlpm.VD),
AND(MONTH($AW453)&lt;MONTH(BK$15),MONTH($AX453)&gt;MONTH(BK$15)),
NETWORKDAYS.INTL((EOMONTH(BK$15-1,1))-_xlpm.DD,EOMONTH(BK$15-1,1),1,_xlpm.VD),
AND(MONTH($AW453)=MONTH(BK$15),MONTH($AX453)=MONTH(BK$15)),
NETWORKDAYS.INTL($AW453,$AX453,1,_xlpm.VD)))),0)),
$DH453="месяц",
$BP453*BK453,
$DH453="неделя",
$BP453*BK453/7*(ROUNDUP((DAY(EOMONTH(BK$15,0)))/4,0))),
0)</f>
        <v/>
      </c>
      <c r="CC453" s="125">
        <f>SUM($BQ453:$CB453)</f>
        <v/>
      </c>
      <c r="CD453" s="126">
        <f>SUM($EH453:$EH453)</f>
        <v/>
      </c>
      <c r="CE453" s="126">
        <f>$CD453*$AB453</f>
        <v/>
      </c>
      <c r="CF453" s="126">
        <f>SUM($EK453:$EK453)</f>
        <v/>
      </c>
      <c r="CG453" s="126">
        <f>$CF453*$AB453</f>
        <v/>
      </c>
      <c r="CH453" s="126">
        <f>SUM($CC453,$CE453,$CG453)</f>
        <v/>
      </c>
      <c r="CI453" s="126">
        <f>$CH453*(1+$CM453)</f>
        <v/>
      </c>
      <c r="CJ453" s="127" t="n">
        <v>0</v>
      </c>
      <c r="CK453" s="126">
        <f>SUM($CH453:$CH453)*(1+$CJ453)</f>
        <v/>
      </c>
      <c r="CL453" s="126">
        <f>SUM($CH453:$CH453)*(1+$CM453)</f>
        <v/>
      </c>
      <c r="CM453" s="59" t="inlineStr">
        <is>
          <t>20%</t>
        </is>
      </c>
      <c r="CN453" s="59" t="n"/>
      <c r="CO453" s="72" t="n"/>
      <c r="CP453" s="59" t="n"/>
      <c r="CQ453" s="73" t="n"/>
      <c r="CR453" s="73" t="n"/>
      <c r="CS453" s="73" t="n"/>
      <c r="CT453" s="72" t="n"/>
      <c r="CU453" s="79" t="inlineStr">
        <is>
          <t> </t>
        </is>
      </c>
      <c r="CV453" s="60" t="n"/>
      <c r="CW453" s="60" t="n"/>
      <c r="CX453" s="60" t="n"/>
      <c r="CY453" s="127">
        <f>IFERROR(($CC453-$EE453)/($EE453/(1-$DQ453)),0)</f>
        <v/>
      </c>
      <c r="CZ453" s="127">
        <f>IFERROR(1-$EI453/($CE453),0)</f>
        <v/>
      </c>
      <c r="DA453" s="127">
        <f>IFERROR(1-$EL453/($CG453),0)</f>
        <v/>
      </c>
      <c r="DB453" s="126">
        <f>ROUND(IFERROR(($CI453/(1+$CM453)-$EN453),0),2)</f>
        <v/>
      </c>
      <c r="DC453" s="128" t="n"/>
      <c r="DD453" s="125" t="n"/>
      <c r="DE453" s="75" t="n">
        <v>0</v>
      </c>
      <c r="DF453" s="128" t="n"/>
      <c r="DG453" s="125">
        <f>IF($DC453=0,0,$DD453*($DC453*100%-$DE453*$DF453))*SUM($AB453:$AB453)</f>
        <v/>
      </c>
      <c r="DH453" s="129" t="inlineStr">
        <is>
          <t>месяц</t>
        </is>
      </c>
      <c r="DI453" s="130">
        <f t="array" ref="DI453">IFERROR(
IF($ES453="LisChannel",
(ROUND(((INDEX({174.625;153.888888888889;130.972222222222},MATCH($AI453,{2;3;4}),0))*$AG453*$AI453),2)),0),0)</f>
        <v/>
      </c>
      <c r="DJ453" s="130">
        <f>
_xlfn.LET(_xlpm.X,
IFERROR(
IF($ES453="НовиковТВ",
(_xlfn.LET(_xlpm.NTV,
_xlfn.LET(_xlpm.MIN,350000,
IF(SUMIFS($DI:$DI,$ES:$ES,"НовиковТВ")&lt;=_xlpm.MIN,
(SUMIFS($DI:$DI,$ES:$ES,"НовиковТВ")/(COUNTIFS($ES:$ES,"НовиковТВ")))*_xlpm.MIN/SUMIFS($DI:$DI,$ES:$ES,"НовиковТВ"),
DI453)),
_xlpm.NTV+$DG453/(1-(1-(_xlpm.NTV)*(1-$DL453)*(1-$DM453)*(1-$DN453)*(1-$DO453)*(1-$DP453)/_xlpm.NTV))))/(1+$EP453),
$DI453+$DG453/(1-(1-($DI453)*(1-$DL453)*(1-$DM453)*(1-$DN453)*(1-$DO453)*(1-$DP453)/$DI453))),
0),
_xlpm.X*(1+$CM453)*(1+$CW453)-_xlpm.X*(1+$CM453)+_xlpm.X)</f>
        <v/>
      </c>
      <c r="DK453" s="125" t="inlineStr">
        <is>
          <t>послед.</t>
        </is>
      </c>
      <c r="DL453" s="63" t="n">
        <v>0</v>
      </c>
      <c r="DM453" s="63" t="n">
        <v>0</v>
      </c>
      <c r="DN453" s="63" t="n">
        <v>0</v>
      </c>
      <c r="DO453" s="63" t="n">
        <v>0</v>
      </c>
      <c r="DP453" s="63" t="n">
        <v>0</v>
      </c>
      <c r="DQ453" s="63">
        <f t="array" ref="DQ453">IFERROR(_xlfn.IFS(
$DK453="послед.",1-(1-$DL453)*(1-$DM453)*(1-$DN453)*(1-$DO453)*(1-$DP453),
$DK453="сумм.",$DL453+$DM453+$DN453+$DO453+$DP453),
0)</f>
        <v/>
      </c>
      <c r="DR453" s="125">
        <f t="array" ref="DR453">
IFERROR(
_xlfn.IFS(
$BL453=0,
0,
$BL453&gt;0,
_xlfn.IFS($DK453="послед.",
$DJ453*(1-$DL453)*(1-$DM453)*(1-$DN453)*(1-$DO453)*(1-$DP453),
$DK453="сумм.",
$DJ453*(1-($DL453+$DM453+$DN453+$DO453+$DP453)))),0)</f>
        <v/>
      </c>
      <c r="DS453" s="125">
        <f t="array" ref="DS453">
IFERROR(_xlfn.IFS(
$DH453="день_1",
$DR453*$BL453/($AX453-$AW453+1)*AZ453*(DAY(EOMONTH(AZ$15,0))),
$DH453="день_2",
$DR453/30*MAX(MIN($AX453,EOMONTH(AZ$15,0))-MAX($AW453,AZ$15)+1,),
$DH453="раб.день",
$DR453/30*(IFERROR(
_xlfn.LET(_xlpm.VD,
CHOOSE(
{1;2;3;4;5;6;7;8;9;10;11;12;13;14;15;16;17;18},
45658,45659,45660,45661,45662,45663,45664,45665,45711,45724,45778,45779,45785,45786,45820,45821,45965,46022),
_xlfn.LET(_xlpm.DD,
MAX(MIN($AX453,EOMONTH(AZ$15,0))-MAX($AW453,AZ$15),),
_xlfn.IFS(
AND(MONTH($AW453)=MONTH(AZ$15),MONTH($AX453)&lt;&gt;MONTH(AZ$15)),
NETWORKDAYS.INTL($AW453,$AW453+_xlpm.DD,1,_xlpm.VD),
AND(MONTH($AW453)&lt;&gt;MONTH(AZ$15),MONTH($AX453)=MONTH(AZ$15)),
NETWORKDAYS.INTL(($AX453)-_xlpm.DD,$AX453,1,_xlpm.VD),
AND(MONTH($AW453)&lt;MONTH(AZ$15),MONTH($AX453)&gt;MONTH(AZ$15)),
NETWORKDAYS.INTL((EOMONTH(AZ$15-1,1))-_xlpm.DD,EOMONTH(AZ$15-1,1),1,_xlpm.VD),
AND(MONTH($AW453)=MONTH(AZ$15),MONTH($AX453)=MONTH(AZ$15)),
NETWORKDAYS.INTL($AW453,$AX453,1,_xlpm.VD)))),0)),
$DH453="месяц",
$DR453*AZ453,
$DH453="неделя",
$DR453*AZ453/7*(ROUNDUP((DAY(EOMONTH(AZ$15,0)))/4,0))),
0)</f>
        <v/>
      </c>
      <c r="DT453" s="125">
        <f t="array" ref="DT453">
IFERROR(_xlfn.IFS(
$DH453="день_1",
$DR453*$BL453/($AX453-$AW453+1)*BA453*(DAY(EOMONTH(BA$15,0))),
$DH453="день_2",
$DR453/30*MAX(MIN($AX453,EOMONTH(BA$15,0))-MAX($AW453,BA$15)+1,),
$DH453="раб.день",
$DR453/30*(IFERROR(
_xlfn.LET(_xlpm.VD,
CHOOSE(
{1;2;3;4;5;6;7;8;9;10;11;12;13;14;15;16;17;18},
45658,45659,45660,45661,45662,45663,45664,45665,45711,45724,45778,45779,45785,45786,45820,45821,45965,46022),
_xlfn.LET(_xlpm.DD,
MAX(MIN($AX453,EOMONTH(BA$15,0))-MAX($AW453,BA$15),),
_xlfn.IFS(
AND(MONTH($AW453)=MONTH(BA$15),MONTH($AX453)&lt;&gt;MONTH(BA$15)),
NETWORKDAYS.INTL($AW453,$AW453+_xlpm.DD,1,_xlpm.VD),
AND(MONTH($AW453)&lt;&gt;MONTH(BA$15),MONTH($AX453)=MONTH(BA$15)),
NETWORKDAYS.INTL(($AX453)-_xlpm.DD,$AX453,1,_xlpm.VD),
AND(MONTH($AW453)&lt;MONTH(BA$15),MONTH($AX453)&gt;MONTH(BA$15)),
NETWORKDAYS.INTL((EOMONTH(BA$15-1,1))-_xlpm.DD,EOMONTH(BA$15-1,1),1,_xlpm.VD),
AND(MONTH($AW453)=MONTH(BA$15),MONTH($AX453)=MONTH(BA$15)),
NETWORKDAYS.INTL($AW453,$AX453,1,_xlpm.VD)))),0)),
$DH453="месяц",
$DR453*BA453,
$DH453="неделя",
$DR453*BA453/7*(ROUNDUP((DAY(EOMONTH(BA$15,0)))/4,0))),
0)</f>
        <v/>
      </c>
      <c r="DU453" s="125">
        <f t="array" ref="DU453">
IFERROR(_xlfn.IFS(
$DH453="день_1",
$DR453*$BL453/($AX453-$AW453+1)*BB453*(DAY(EOMONTH(BB$15,0))),
$DH453="день_2",
$DR453/30*MAX(MIN($AX453,EOMONTH(BB$15,0))-MAX($AW453,BB$15)+1,),
$DH453="раб.день",
$DR453/30*(IFERROR(
_xlfn.LET(_xlpm.VD,
CHOOSE(
{1;2;3;4;5;6;7;8;9;10;11;12;13;14;15;16;17;18},
45658,45659,45660,45661,45662,45663,45664,45665,45711,45724,45778,45779,45785,45786,45820,45821,45965,46022),
_xlfn.LET(_xlpm.DD,
MAX(MIN($AX453,EOMONTH(BB$15,0))-MAX($AW453,BB$15),),
_xlfn.IFS(
AND(MONTH($AW453)=MONTH(BB$15),MONTH($AX453)&lt;&gt;MONTH(BB$15)),
NETWORKDAYS.INTL($AW453,$AW453+_xlpm.DD,1,_xlpm.VD),
AND(MONTH($AW453)&lt;&gt;MONTH(BB$15),MONTH($AX453)=MONTH(BB$15)),
NETWORKDAYS.INTL(($AX453)-_xlpm.DD,$AX453,1,_xlpm.VD),
AND(MONTH($AW453)&lt;MONTH(BB$15),MONTH($AX453)&gt;MONTH(BB$15)),
NETWORKDAYS.INTL((EOMONTH(BB$15-1,1))-_xlpm.DD,EOMONTH(BB$15-1,1),1,_xlpm.VD),
AND(MONTH($AW453)=MONTH(BB$15),MONTH($AX453)=MONTH(BB$15)),
NETWORKDAYS.INTL($AW453,$AX453,1,_xlpm.VD)))),0)),
$DH453="месяц",
$DR453*BB453,
$DH453="неделя",
$DR453*BB453/7*(ROUNDUP((DAY(EOMONTH(BB$15,0)))/4,0))),
0)</f>
        <v/>
      </c>
      <c r="DV453" s="125">
        <f t="array" ref="DV453">
IFERROR(_xlfn.IFS(
$DH453="день_1",
$DR453*$BL453/($AX453-$AW453+1)*BC453*(DAY(EOMONTH(BC$15,0))),
$DH453="день_2",
$DR453/30*MAX(MIN($AX453,EOMONTH(BC$15,0))-MAX($AW453,BC$15)+1,),
$DH453="раб.день",
$DR453/30*(IFERROR(
_xlfn.LET(_xlpm.VD,
CHOOSE(
{1;2;3;4;5;6;7;8;9;10;11;12;13;14;15;16;17;18},
45658,45659,45660,45661,45662,45663,45664,45665,45711,45724,45778,45779,45785,45786,45820,45821,45965,46022),
_xlfn.LET(_xlpm.DD,
MAX(MIN($AX453,EOMONTH(BC$15,0))-MAX($AW453,BC$15),),
_xlfn.IFS(
AND(MONTH($AW453)=MONTH(BC$15),MONTH($AX453)&lt;&gt;MONTH(BC$15)),
NETWORKDAYS.INTL($AW453,$AW453+_xlpm.DD,1,_xlpm.VD),
AND(MONTH($AW453)&lt;&gt;MONTH(BC$15),MONTH($AX453)=MONTH(BC$15)),
NETWORKDAYS.INTL(($AX453)-_xlpm.DD,$AX453,1,_xlpm.VD),
AND(MONTH($AW453)&lt;MONTH(BC$15),MONTH($AX453)&gt;MONTH(BC$15)),
NETWORKDAYS.INTL((EOMONTH(BC$15-1,1))-_xlpm.DD,EOMONTH(BC$15-1,1),1,_xlpm.VD),
AND(MONTH($AW453)=MONTH(BC$15),MONTH($AX453)=MONTH(BC$15)),
NETWORKDAYS.INTL($AW453,$AX453,1,_xlpm.VD)))),0)),
$DH453="месяц",
$DR453*BC453,
$DH453="неделя",
$DR453*BC453/7*(ROUNDUP((DAY(EOMONTH(BC$15,0)))/4,0))),
0)</f>
        <v/>
      </c>
      <c r="DW453" s="125">
        <f t="array" ref="DW453">
IFERROR(_xlfn.IFS(
$DH453="день_1",
$DR453*$BL453/($AX453-$AW453+1)*BD453*(DAY(EOMONTH(BD$15,0))),
$DH453="день_2",
$DR453/30*MAX(MIN($AX453,EOMONTH(BD$15,0))-MAX($AW453,BD$15)+1,),
$DH453="раб.день",
$DR453/30*(IFERROR(
_xlfn.LET(_xlpm.VD,
CHOOSE(
{1;2;3;4;5;6;7;8;9;10;11;12;13;14;15;16;17;18},
45658,45659,45660,45661,45662,45663,45664,45665,45711,45724,45778,45779,45785,45786,45820,45821,45965,46022),
_xlfn.LET(_xlpm.DD,
MAX(MIN($AX453,EOMONTH(BD$15,0))-MAX($AW453,BD$15),),
_xlfn.IFS(
AND(MONTH($AW453)=MONTH(BD$15),MONTH($AX453)&lt;&gt;MONTH(BD$15)),
NETWORKDAYS.INTL($AW453,$AW453+_xlpm.DD,1,_xlpm.VD),
AND(MONTH($AW453)&lt;&gt;MONTH(BD$15),MONTH($AX453)=MONTH(BD$15)),
NETWORKDAYS.INTL(($AX453)-_xlpm.DD,$AX453,1,_xlpm.VD),
AND(MONTH($AW453)&lt;MONTH(BD$15),MONTH($AX453)&gt;MONTH(BD$15)),
NETWORKDAYS.INTL((EOMONTH(BD$15-1,1))-_xlpm.DD,EOMONTH(BD$15-1,1),1,_xlpm.VD),
AND(MONTH($AW453)=MONTH(BD$15),MONTH($AX453)=MONTH(BD$15)),
NETWORKDAYS.INTL($AW453,$AX453,1,_xlpm.VD)))),0)),
$DH453="месяц",
$DR453*BD453,
$DH453="неделя",
$DR453*BD453/7*(ROUNDUP((DAY(EOMONTH(BD$15,0)))/4,0))),
0)</f>
        <v/>
      </c>
      <c r="DX453" s="125">
        <f t="array" ref="DX453">
IFERROR(_xlfn.IFS(
$DH453="день_1",
$DR453*$BL453/($AX453-$AW453+1)*BE453*(DAY(EOMONTH(BE$15,0))),
$DH453="день_2",
$DR453/30*MAX(MIN($AX453,EOMONTH(BE$15,0))-MAX($AW453,BE$15)+1,),
$DH453="раб.день",
$DR453/30*(IFERROR(
_xlfn.LET(_xlpm.VD,
CHOOSE(
{1;2;3;4;5;6;7;8;9;10;11;12;13;14;15;16;17;18},
45658,45659,45660,45661,45662,45663,45664,45665,45711,45724,45778,45779,45785,45786,45820,45821,45965,46022),
_xlfn.LET(_xlpm.DD,
MAX(MIN($AX453,EOMONTH(BE$15,0))-MAX($AW453,BE$15),),
_xlfn.IFS(
AND(MONTH($AW453)=MONTH(BE$15),MONTH($AX453)&lt;&gt;MONTH(BE$15)),
NETWORKDAYS.INTL($AW453,$AW453+_xlpm.DD,1,_xlpm.VD),
AND(MONTH($AW453)&lt;&gt;MONTH(BE$15),MONTH($AX453)=MONTH(BE$15)),
NETWORKDAYS.INTL(($AX453)-_xlpm.DD,$AX453,1,_xlpm.VD),
AND(MONTH($AW453)&lt;MONTH(BE$15),MONTH($AX453)&gt;MONTH(BE$15)),
NETWORKDAYS.INTL((EOMONTH(BE$15-1,1))-_xlpm.DD,EOMONTH(BE$15-1,1),1,_xlpm.VD),
AND(MONTH($AW453)=MONTH(BE$15),MONTH($AX453)=MONTH(BE$15)),
NETWORKDAYS.INTL($AW453,$AX453,1,_xlpm.VD)))),0)),
$DH453="месяц",
$DR453*BE453,
$DH453="неделя",
$DR453*BE453/7*(ROUNDUP((DAY(EOMONTH(BE$15,0)))/4,0))),
0)</f>
        <v/>
      </c>
      <c r="DY453" s="125">
        <f t="array" ref="DY453">
IFERROR(_xlfn.IFS(
$DH453="день_1",
$DR453*$BL453/($AX453-$AW453+1)*BF453*(DAY(EOMONTH(BF$15,0))),
$DH453="день_2",
$DR453/30*MAX(MIN($AX453,EOMONTH(BF$15,0))-MAX($AW453,BF$15)+1,),
$DH453="раб.день",
$DR453/30*(IFERROR(
_xlfn.LET(_xlpm.VD,
CHOOSE(
{1;2;3;4;5;6;7;8;9;10;11;12;13;14;15;16;17;18},
45658,45659,45660,45661,45662,45663,45664,45665,45711,45724,45778,45779,45785,45786,45820,45821,45965,46022),
_xlfn.LET(_xlpm.DD,
MAX(MIN($AX453,EOMONTH(BF$15,0))-MAX($AW453,BF$15),),
_xlfn.IFS(
AND(MONTH($AW453)=MONTH(BF$15),MONTH($AX453)&lt;&gt;MONTH(BF$15)),
NETWORKDAYS.INTL($AW453,$AW453+_xlpm.DD,1,_xlpm.VD),
AND(MONTH($AW453)&lt;&gt;MONTH(BF$15),MONTH($AX453)=MONTH(BF$15)),
NETWORKDAYS.INTL(($AX453)-_xlpm.DD,$AX453,1,_xlpm.VD),
AND(MONTH($AW453)&lt;MONTH(BF$15),MONTH($AX453)&gt;MONTH(BF$15)),
NETWORKDAYS.INTL((EOMONTH(BF$15-1,1))-_xlpm.DD,EOMONTH(BF$15-1,1),1,_xlpm.VD),
AND(MONTH($AW453)=MONTH(BF$15),MONTH($AX453)=MONTH(BF$15)),
NETWORKDAYS.INTL($AW453,$AX453,1,_xlpm.VD)))),0)),
$DH453="месяц",
$DR453*BF453,
$DH453="неделя",
$DR453*BF453/7*(ROUNDUP((DAY(EOMONTH(BF$15,0)))/4,0))),
0)</f>
        <v/>
      </c>
      <c r="DZ453" s="125">
        <f t="array" ref="DZ453">
IFERROR(_xlfn.IFS(
$DH453="день_1",
$DR453*$BL453/($AX453-$AW453+1)*BG453*(DAY(EOMONTH(BG$15,0))),
$DH453="день_2",
$DR453/30*MAX(MIN($AX453,EOMONTH(BG$15,0))-MAX($AW453,BG$15)+1,),
$DH453="раб.день",
$DR453/30*(IFERROR(
_xlfn.LET(_xlpm.VD,
CHOOSE(
{1;2;3;4;5;6;7;8;9;10;11;12;13;14;15;16;17;18},
45658,45659,45660,45661,45662,45663,45664,45665,45711,45724,45778,45779,45785,45786,45820,45821,45965,46022),
_xlfn.LET(_xlpm.DD,
MAX(MIN($AX453,EOMONTH(BG$15,0))-MAX($AW453,BG$15),),
_xlfn.IFS(
AND(MONTH($AW453)=MONTH(BG$15),MONTH($AX453)&lt;&gt;MONTH(BG$15)),
NETWORKDAYS.INTL($AW453,$AW453+_xlpm.DD,1,_xlpm.VD),
AND(MONTH($AW453)&lt;&gt;MONTH(BG$15),MONTH($AX453)=MONTH(BG$15)),
NETWORKDAYS.INTL(($AX453)-_xlpm.DD,$AX453,1,_xlpm.VD),
AND(MONTH($AW453)&lt;MONTH(BG$15),MONTH($AX453)&gt;MONTH(BG$15)),
NETWORKDAYS.INTL((EOMONTH(BG$15-1,1))-_xlpm.DD,EOMONTH(BG$15-1,1),1,_xlpm.VD),
AND(MONTH($AW453)=MONTH(BG$15),MONTH($AX453)=MONTH(BG$15)),
NETWORKDAYS.INTL($AW453,$AX453,1,_xlpm.VD)))),0)),
$DH453="месяц",
$DR453*BG453,
$DH453="неделя",
$DR453*BG453/7*(ROUNDUP((DAY(EOMONTH(BG$15,0)))/4,0))),
0)</f>
        <v/>
      </c>
      <c r="EA453" s="125">
        <f t="array" ref="EA453">
IFERROR(_xlfn.IFS(
$DH453="день_1",
$DR453*$BL453/($AX453-$AW453+1)*BH453*(DAY(EOMONTH(BH$15,0))),
$DH453="день_2",
$DR453/30*MAX(MIN($AX453,EOMONTH(BH$15,0))-MAX($AW453,BH$15)+1,),
$DH453="раб.день",
$DR453/30*(IFERROR(
_xlfn.LET(_xlpm.VD,
CHOOSE(
{1;2;3;4;5;6;7;8;9;10;11;12;13;14;15;16;17;18},
45658,45659,45660,45661,45662,45663,45664,45665,45711,45724,45778,45779,45785,45786,45820,45821,45965,46022),
_xlfn.LET(_xlpm.DD,
MAX(MIN($AX453,EOMONTH(BH$15,0))-MAX($AW453,BH$15),),
_xlfn.IFS(
AND(MONTH($AW453)=MONTH(BH$15),MONTH($AX453)&lt;&gt;MONTH(BH$15)),
NETWORKDAYS.INTL($AW453,$AW453+_xlpm.DD,1,_xlpm.VD),
AND(MONTH($AW453)&lt;&gt;MONTH(BH$15),MONTH($AX453)=MONTH(BH$15)),
NETWORKDAYS.INTL(($AX453)-_xlpm.DD,$AX453,1,_xlpm.VD),
AND(MONTH($AW453)&lt;MONTH(BH$15),MONTH($AX453)&gt;MONTH(BH$15)),
NETWORKDAYS.INTL((EOMONTH(BH$15-1,1))-_xlpm.DD,EOMONTH(BH$15-1,1),1,_xlpm.VD),
AND(MONTH($AW453)=MONTH(BH$15),MONTH($AX453)=MONTH(BH$15)),
NETWORKDAYS.INTL($AW453,$AX453,1,_xlpm.VD)))),0)),
$DH453="месяц",
$DR453*BH453,
$DH453="неделя",
$DR453*BH453/7*(ROUNDUP((DAY(EOMONTH(BH$15,0)))/4,0))),
0)</f>
        <v/>
      </c>
      <c r="EB453" s="125">
        <f t="array" ref="EB453">
IFERROR(_xlfn.IFS(
$DH453="день_1",
$DR453*$BL453/($AX453-$AW453+1)*BI453*(DAY(EOMONTH(BI$15,0))),
$DH453="день_2",
$DR453/30*MAX(MIN($AX453,EOMONTH(BI$15,0))-MAX($AW453,BI$15)+1,),
$DH453="раб.день",
$DR453/30*(IFERROR(
_xlfn.LET(_xlpm.VD,
CHOOSE(
{1;2;3;4;5;6;7;8;9;10;11;12;13;14;15;16;17;18},
45658,45659,45660,45661,45662,45663,45664,45665,45711,45724,45778,45779,45785,45786,45820,45821,45965,46022),
_xlfn.LET(_xlpm.DD,
MAX(MIN($AX453,EOMONTH(BI$15,0))-MAX($AW453,BI$15),),
_xlfn.IFS(
AND(MONTH($AW453)=MONTH(BI$15),MONTH($AX453)&lt;&gt;MONTH(BI$15)),
NETWORKDAYS.INTL($AW453,$AW453+_xlpm.DD,1,_xlpm.VD),
AND(MONTH($AW453)&lt;&gt;MONTH(BI$15),MONTH($AX453)=MONTH(BI$15)),
NETWORKDAYS.INTL(($AX453)-_xlpm.DD,$AX453,1,_xlpm.VD),
AND(MONTH($AW453)&lt;MONTH(BI$15),MONTH($AX453)&gt;MONTH(BI$15)),
NETWORKDAYS.INTL((EOMONTH(BI$15-1,1))-_xlpm.DD,EOMONTH(BI$15-1,1),1,_xlpm.VD),
AND(MONTH($AW453)=MONTH(BI$15),MONTH($AX453)=MONTH(BI$15)),
NETWORKDAYS.INTL($AW453,$AX453,1,_xlpm.VD)))),0)),
$DH453="месяц",
$DR453*BI453,
$DH453="неделя",
$DR453*BI453/7*(ROUNDUP((DAY(EOMONTH(BI$15,0)))/4,0))),
0)</f>
        <v/>
      </c>
      <c r="EC453" s="125">
        <f t="array" ref="EC453">
IFERROR(_xlfn.IFS(
$DH453="день_1",
$DR453*$BL453/($AX453-$AW453+1)*BJ453*(DAY(EOMONTH(BJ$15,0))),
$DH453="день_2",
$DR453/30*MAX(MIN($AX453,EOMONTH(BJ$15,0))-MAX($AW453,BJ$15)+1,),
$DH453="раб.день",
$DR453/30*(IFERROR(
_xlfn.LET(_xlpm.VD,
CHOOSE(
{1;2;3;4;5;6;7;8;9;10;11;12;13;14;15;16;17;18},
45658,45659,45660,45661,45662,45663,45664,45665,45711,45724,45778,45779,45785,45786,45820,45821,45965,46022),
_xlfn.LET(_xlpm.DD,
MAX(MIN($AX453,EOMONTH(BJ$15,0))-MAX($AW453,BJ$15),),
_xlfn.IFS(
AND(MONTH($AW453)=MONTH(BJ$15),MONTH($AX453)&lt;&gt;MONTH(BJ$15)),
NETWORKDAYS.INTL($AW453,$AW453+_xlpm.DD,1,_xlpm.VD),
AND(MONTH($AW453)&lt;&gt;MONTH(BJ$15),MONTH($AX453)=MONTH(BJ$15)),
NETWORKDAYS.INTL(($AX453)-_xlpm.DD,$AX453,1,_xlpm.VD),
AND(MONTH($AW453)&lt;MONTH(BJ$15),MONTH($AX453)&gt;MONTH(BJ$15)),
NETWORKDAYS.INTL((EOMONTH(BJ$15-1,1))-_xlpm.DD,EOMONTH(BJ$15-1,1),1,_xlpm.VD),
AND(MONTH($AW453)=MONTH(BJ$15),MONTH($AX453)=MONTH(BJ$15)),
NETWORKDAYS.INTL($AW453,$AX453,1,_xlpm.VD)))),0)),
$DH453="месяц",
$DR453*BJ453,
$DH453="неделя",
$DR453*BJ453/7*(ROUNDUP((DAY(EOMONTH(BJ$15,0)))/4,0))),
0)</f>
        <v/>
      </c>
      <c r="ED453" s="125">
        <f t="array" ref="ED453">
IFERROR(_xlfn.IFS(
$DH453="день_1",
$DR453*$BL453/($AX453-$AW453+1)*BK453*(DAY(EOMONTH(BK$15,0))),
$DH453="день_2",
$DR453/30*MAX(MIN($AX453,EOMONTH(BK$15,0))-MAX($AW453,BK$15)+1,),
$DH453="раб.день",
$DR453/30*(IFERROR(
_xlfn.LET(_xlpm.VD,
CHOOSE(
{1;2;3;4;5;6;7;8;9;10;11;12;13;14;15;16;17;18},
45658,45659,45660,45661,45662,45663,45664,45665,45711,45724,45778,45779,45785,45786,45820,45821,45965,46022),
_xlfn.LET(_xlpm.DD,
MAX(MIN($AX453,EOMONTH(BK$15,0))-MAX($AW453,BK$15),),
_xlfn.IFS(
AND(MONTH($AW453)=MONTH(BK$15),MONTH($AX453)&lt;&gt;MONTH(BK$15)),
NETWORKDAYS.INTL($AW453,$AW453+_xlpm.DD,1,_xlpm.VD),
AND(MONTH($AW453)&lt;&gt;MONTH(BK$15),MONTH($AX453)=MONTH(BK$15)),
NETWORKDAYS.INTL(($AX453)-_xlpm.DD,$AX453,1,_xlpm.VD),
AND(MONTH($AW453)&lt;MONTH(BK$15),MONTH($AX453)&gt;MONTH(BK$15)),
NETWORKDAYS.INTL((EOMONTH(BK$15-1,1))-_xlpm.DD,EOMONTH(BK$15-1,1),1,_xlpm.VD),
AND(MONTH($AW453)=MONTH(BK$15),MONTH($AX453)=MONTH(BK$15)),
NETWORKDAYS.INTL($AW453,$AX453,1,_xlpm.VD)))),0)),
$DH453="месяц",
$DR453*BK453,
$DH453="неделя",
$DR453*BK453/7*(ROUNDUP((DAY(EOMONTH(BK$15,0)))/4,0))),
0)</f>
        <v/>
      </c>
      <c r="EE453" s="125">
        <f>SUM($DS453,$DT453,$DU453,$DV453,$DW453,$DX453,$DY453,$DZ453,$EA453,$EB453,$EC453,$ED453)</f>
        <v/>
      </c>
      <c r="EF453" s="125">
        <f>IFERROR(ROUND($EE453*(1+$EP453),2),0)</f>
        <v/>
      </c>
      <c r="EG453" s="128" t="n">
        <v>1</v>
      </c>
      <c r="EH453" s="126" t="n">
        <v>0</v>
      </c>
      <c r="EI453" s="126">
        <f>ROUND(SUM($EH453:$EH453)*SUM($AB453:$AB453)*$EG453,2)</f>
        <v/>
      </c>
      <c r="EJ453" s="126">
        <f>ROUND($EI453*(1+$EP453),2)</f>
        <v/>
      </c>
      <c r="EK453" s="126" t="n">
        <v>0</v>
      </c>
      <c r="EL453" s="126">
        <f>ROUND(SUM($EK453:$EK453)*SUM($AB453:$AB453)*$EG453,2)</f>
        <v/>
      </c>
      <c r="EM453" s="126">
        <f>ROUND($EL453*(1+$EP453),2)</f>
        <v/>
      </c>
      <c r="EN453" s="126">
        <f>SUM($EE453,$EI453,$EL453)</f>
        <v/>
      </c>
      <c r="EO453" s="126">
        <f>SUM($EF453,$EJ453,$EM453)</f>
        <v/>
      </c>
      <c r="EP453" s="59" t="inlineStr">
        <is>
          <t>20%</t>
        </is>
      </c>
      <c r="EQ453" s="59" t="n"/>
      <c r="ER453" s="60">
        <f t="array" ref="ER453">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MATCH(ES453,
{"AMS";"RussOutdoor";"HD Outdoor";"Ingroup";"IQ";"Ledproduction";"LisChannel";"Logic";"Media-PPL";"NovikovTV | НовиковТВ";"SMA";"SOK";"КрокусТВ | CrocusTV | IndoorTV";"Сити";"ТЯК Москва"},
0)),"")</f>
        <v/>
      </c>
      <c r="ES453" s="60" t="n"/>
      <c r="ET453" s="60">
        <f t="array" ref="ET453">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MATCH(ES453,
{"AMS";"RussOutdoor";"HD Outdoor";"Ingroup";"IQ";"Ledproduction";"LisChannel";"Logic";"Media-PPL";"NovikovTV | НовиковТВ";"SMA";"SOK";"КрокусТВ | CrocusTV | IndoorTV";"Сити";"ТЯК Москва"},
0)),"")</f>
        <v/>
      </c>
      <c r="EU453" s="60" t="n"/>
      <c r="EV453" s="60" t="n"/>
      <c r="EX453" s="110">
        <f t="array" ref="EX453">
($AR453/30
+N("ТРАФИК ПЛОЩАДКИ"))*
(IFERROR(
_xlfn.LET(
_xlpm.GPR,
HLOOKUP($L453,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(MATCH($T453,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IF($Q453="цифровой",_xlpm.GPR/$AG453,_xlpm.GPR/60)),
0)
+N("DWELL TIME"))*
(IF($AB453=0,0,IF($AB453=1,0.3,IF($AB453=2,0.5,IF($AB453&gt;2,1))))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_xlfn.IFS($AC453="да",1.2,$AC453="нет",1)*
_xlfn.IFS($AD453="да",1.2,$AD453="нет",1)*
IF(R453="статический",1,1.2)*
$X453*
INDEX(
{1.2;1;1.2;1.2;1;1.2;1.2;1.2;1.2;1.2;1.2;1;1.2;1.2;1.2;1.2;1;1;1.2;1.2;1.2;1;1;1;1;1.2;1.2;1.2;1.2;1;1;1;1;1.2;1.2;1.2;1.2;1.2;1.2;1.2;1.2;1;1;1.2;1;1;1;1;1.5;1;1;1.5;1.5;1.2},
MATCH($Q453,_xlpm.MI,0)))&gt;{0.02;0.04;0.06;0.1;0.2;0.4;0.6;0.8;1;2;4;6})),
{0;1;2;3;4;5;6;7;8;9;10;11;12},
0)))
+N("КОЭФФИЦИЕНТ КОНТАКТА"))))*
(_xlfn.IFS($X453&lt;0.1,$X453/1000,$X453&gt;25,5.2,AND($X453&gt;=0.1,$X453&lt;=25),(($X453*2+0.1)/10)*($X453/10)))*
IFERROR((_xlfn.LET(
_xlpm.MA,
{0;0.8;0.85;0.9;0.95;1},
_xlpm.MAA,
{0;1;2;3;4;5},
INDEX(_xlpm.MA,MATCH(SUMPRODUCT(--((IF(ROUND(_xlpm.MAA,1)&gt;5,5,ROUND($AB453,1)))&gt;{0;1;2;3;4;5})),_xlpm.MAA,0)))
+N("КОЭФФИЦИЕНТ КОЛ-ВО КОНСТРУКЦИЙ")),1)*
$AB453,0))*
(IF($Q453="цифровой",$AG453/15*$AI453,1)
+N("ДЛЯ ЦИФРЫ"))</f>
        <v/>
      </c>
      <c r="EY453" s="110">
        <f>IFERROR(EX453*AY453,0)</f>
        <v/>
      </c>
      <c r="EZ453" s="131">
        <f>IFERROR(DP453/EY453*1000,0)</f>
        <v/>
      </c>
      <c r="FA453" s="112">
        <f>IFERROR(FC453/FB453,0)</f>
        <v/>
      </c>
      <c r="FB453" s="112">
        <f>IFERROR((FC453/(EY453/FF453*#REF!))*0.825,0)</f>
        <v/>
      </c>
      <c r="FC453" s="112">
        <f>IFERROR(((EX453*30/AR453)*100)/30,0)</f>
        <v/>
      </c>
      <c r="FD453" s="112">
        <f>IFERROR(EY453/G453*100%,0)</f>
        <v/>
      </c>
      <c r="FE453" s="112">
        <f>IFERROR(FD453/FC453*100%,0)</f>
        <v/>
      </c>
      <c r="FF453" s="110">
        <f>IFERROR(AR453/30*AY453,0)</f>
        <v/>
      </c>
    </row>
    <row r="454" ht="13" customHeight="1">
      <c r="A454" s="59" t="n"/>
      <c r="B454" s="60" t="n"/>
      <c r="C454" s="60" t="n"/>
      <c r="D454" s="60">
        <f t="array" ref="D454">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MATCH($E454,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54" s="60">
        <f t="array" ref="E454">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MATCH($F454,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54" s="60" t="inlineStr"/>
      <c r="G454" s="60" t="n"/>
      <c r="H454" s="60">
        <f t="array" ref="H454">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MATCH($I454,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54" s="60" t="n"/>
      <c r="J454" s="60" t="n"/>
      <c r="K454" s="60" t="n"/>
      <c r="L454" s="60" t="n"/>
      <c r="M454" s="60" t="n"/>
      <c r="N454" s="60" t="n"/>
      <c r="O454" s="60" t="n"/>
      <c r="P454" s="60">
        <f t="array" ref="P454">
_xlfn.IFS(
ISNUMBER(MATCH($Q454,{"шелфбаннер","разделитель","монетница","чековая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ISNUMBER(MATCH($Q454,{"LED/LCD","видеокулер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ISNUMBER(MATCH($Q454,{"автомобиль","машина","выставочное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ISNUMBER(MATCH($Q454,{"билборд","лифтовая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ISNUMBER(MATCH($Q454,{"навигация","подвесной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ISNUMBER(MATCH($Q454,{"движущаяся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ISNUMBER(MATCH($Q454,{"каталог","журнал"},)),
"Пресса",
$Q454="","")</f>
        <v/>
      </c>
      <c r="Q454" s="60" t="n"/>
      <c r="R454" s="60">
        <f t="array" ref="R454">
IFERROR(
_xlfn.IFS(
OR(ISNUMBER(MATCH($Q454,{"экспозиция","макет","стенд","автостенд","авто стенд","выставочное пространство","выставочные стенды","модульные выставочные стенды","3Д конструкция","3D конструкция"},)),P454="Экспонирование"),
"нестандартный",
ISNUMBER(MATCH($Q454,{"скроллер","призматрон"},)),
"динамический",
$P454="Видео",
"цифровой",
OR($P454="Пресса",$P454="Щит",$P454="POSm",$P454="Подвес",$P454="Брендирование/оклейка"),
"статический"),"")</f>
        <v/>
      </c>
      <c r="S454" s="59" t="n"/>
      <c r="T454" s="60" t="n"/>
      <c r="U454" s="60" t="n"/>
      <c r="V454" s="60">
        <f>
IF(P454="Видео",
"цифровой постер/ролик",
IF(ISNUMBER(MATCH(Q454,{"короб световой","короб световой | лайтбокс","короб световой | кристалайт","лайтбокс","лайт бокс","кристалайт","LB","lightbox"},)),
"бэклит",
IF(P454="Брендирование/оклейка",
"перфарированная пленка/самоклейка",
IF(P454="Экспонирование",
"под запрос",
IF(P454="Подвес",
"баннер/ткань",
"")))))</f>
        <v/>
      </c>
      <c r="W454" s="59" t="n"/>
      <c r="X454" s="59" t="n"/>
      <c r="Y454" s="59" t="n"/>
      <c r="Z454" s="61" t="n"/>
      <c r="AA454" s="61" t="n"/>
      <c r="AB454" s="61">
        <f>IF(BL454&gt;0,Z454,0)</f>
        <v/>
      </c>
      <c r="AC454" s="59" t="n"/>
      <c r="AD454" s="59" t="n"/>
      <c r="AE454" s="59" t="n"/>
      <c r="AF454" s="59" t="n"/>
      <c r="AG454" s="59" t="n"/>
      <c r="AH454" s="59" t="n"/>
      <c r="AI454" s="59" t="n"/>
      <c r="AJ454" s="59" t="n"/>
      <c r="AK454" s="59" t="n"/>
      <c r="AL454" s="62">
        <f>IFERROR(IF(OR(R454="статический",R454="динамический",R454="нестандартный",R454="",R454=""),"-",IF(AND(AH454="-",AI454="-"),"-",AK454*3600/AH454*AI454)),"-")</f>
        <v/>
      </c>
      <c r="AM454" s="62">
        <f>IFERROR(IF(OR(R454="статический",R454="динамический",R454="",R454="", R454="BTL",R454="нестандартный"),"-",AG454*AI454*AL454/60),"-")</f>
        <v/>
      </c>
      <c r="AN454" s="63">
        <f>IFERROR(IF(AH454="","-",AG454*AI454/AH454),"-")</f>
        <v/>
      </c>
      <c r="AO454" s="59">
        <f>IFERROR(IF(OR($R454="статический",$R454="динамический",$R454="",$R454="",$R454="BTL",$R454="нестандартный"),"-",$AL454*$AY454),"-")</f>
        <v/>
      </c>
      <c r="AP454" s="62">
        <f>IFERROR(IF(OR($R454="статический",$R454="динамический",$R454="",$R454="",$R454="BTL",$R454="нестандартный"),"-",$AM454*AY454),"-")</f>
        <v/>
      </c>
      <c r="AQ454" s="64" t="n"/>
      <c r="AR454" s="61" t="n"/>
      <c r="AS454" s="61" t="n"/>
      <c r="AT454" s="61" t="n"/>
      <c r="AU454" s="65" t="n"/>
      <c r="AV454" s="124">
        <f>IFERROR(DR454/AT454*1000,"n/a")</f>
        <v/>
      </c>
      <c r="AW454" s="67" t="n"/>
      <c r="AX454" s="67" t="n"/>
      <c r="AY454" s="43">
        <f>IFERROR(IF(OR($AW454="",$AX454=""),"",_xlfn.DAYS($AX454+1,$AW454)),"")</f>
        <v/>
      </c>
      <c r="AZ454" s="68">
        <f t="array" ref="AZ454">
_xlfn.LET(_xlpm.COEFF,
IF($AW454+$AX454=0,0,IF(MAX(MIN($AX454,EOMONTH(AZ$15,0))-MAX($AW454,AZ$15)+1,)&gt;0,1,0)),
_xlfn.IFS(
$ES454="LisChannel",
_xlpm.COEFF*
INDEX({1;1;1.2;1.2;1;1;1;1;1.2;1.2;1.2;1.2},
MATCH(MONTH(AZ$15),
{1,2,3,4,5,6,7,8,9,10,11,12})),
CONCATENATE($ES454," ",$L454)="RussOutdoor метро",
_xlpm.COEFF*
INDEX({0.8;0.9;1.1;1.1;1;1;1;1;1.1;1.1;1.1;1.1},
MATCH(MONTH(AZ$15),
{1,2,3,4,5,6,7,8,9,10,11,12})),
$ES454&lt;&gt;"LisChannel",
_xlpm.COEFF,
$ES454&lt;&gt;"RussOutdoor",
_xlpm.COEFF))</f>
        <v/>
      </c>
      <c r="BA454" s="68">
        <f t="array" ref="BA454">
_xlfn.LET(_xlpm.COEFF,
IF($AW454+$AX454=0,0,IF(MAX(MIN($AX454,EOMONTH(BA$15,0))-MAX($AW454,BA$15)+1,)&gt;0,1,0)),
_xlfn.IFS(
$ES454="LisChannel",
_xlpm.COEFF*
INDEX({1;1;1.2;1.2;1;1;1;1;1.2;1.2;1.2;1.2},
MATCH(MONTH(BA$15),
{1,2,3,4,5,6,7,8,9,10,11,12})),
CONCATENATE($ES454," ",$L454)="RussOutdoor метро",
_xlpm.COEFF*
INDEX({0.8;0.9;1.1;1.1;1;1;1;1;1.1;1.1;1.1;1.1},
MATCH(MONTH(BA$15),
{1,2,3,4,5,6,7,8,9,10,11,12})),
$ES454&lt;&gt;"LisChannel",
_xlpm.COEFF,
$ES454&lt;&gt;"RussOutdoor",
_xlpm.COEFF))</f>
        <v/>
      </c>
      <c r="BB454" s="68">
        <f t="array" ref="BB454">
_xlfn.LET(_xlpm.COEFF,
IF($AW454+$AX454=0,0,IF(MAX(MIN($AX454,EOMONTH(BB$15,0))-MAX($AW454,BB$15)+1,)&gt;0,1,0)),
_xlfn.IFS(
$ES454="LisChannel",
_xlpm.COEFF*
INDEX({1;1;1.2;1.2;1;1;1;1;1.2;1.2;1.2;1.2},
MATCH(MONTH(BB$15),
{1,2,3,4,5,6,7,8,9,10,11,12})),
CONCATENATE($ES454," ",$L454)="RussOutdoor метро",
_xlpm.COEFF*
INDEX({0.8;0.9;1.1;1.1;1;1;1;1;1.1;1.1;1.1;1.1},
MATCH(MONTH(BB$15),
{1,2,3,4,5,6,7,8,9,10,11,12})),
$ES454&lt;&gt;"LisChannel",
_xlpm.COEFF,
$ES454&lt;&gt;"RussOutdoor",
_xlpm.COEFF))</f>
        <v/>
      </c>
      <c r="BC454" s="68">
        <f t="array" ref="BC454">
_xlfn.LET(_xlpm.COEFF,
IF($AW454+$AX454=0,0,IF(MAX(MIN($AX454,EOMONTH(BC$15,0))-MAX($AW454,BC$15)+1,)&gt;0,1,0)),
_xlfn.IFS(
$ES454="LisChannel",
_xlpm.COEFF*
INDEX({1;1;1.2;1.2;1;1;1;1;1.2;1.2;1.2;1.2},
MATCH(MONTH(BC$15),
{1,2,3,4,5,6,7,8,9,10,11,12})),
CONCATENATE($ES454," ",$L454)="RussOutdoor метро",
_xlpm.COEFF*
INDEX({0.8;0.9;1.1;1.1;1;1;1;1;1.1;1.1;1.1;1.1},
MATCH(MONTH(BC$15),
{1,2,3,4,5,6,7,8,9,10,11,12})),
$ES454&lt;&gt;"LisChannel",
_xlpm.COEFF,
$ES454&lt;&gt;"RussOutdoor",
_xlpm.COEFF))</f>
        <v/>
      </c>
      <c r="BD454" s="68">
        <f t="array" ref="BD454">
_xlfn.LET(_xlpm.COEFF,
IF($AW454+$AX454=0,0,IF(MAX(MIN($AX454,EOMONTH(BD$15,0))-MAX($AW454,BD$15)+1,)&gt;0,1,0)),
_xlfn.IFS(
$ES454="LisChannel",
_xlpm.COEFF*
INDEX({1;1;1.2;1.2;1;1;1;1;1.2;1.2;1.2;1.2},
MATCH(MONTH(BD$15),
{1,2,3,4,5,6,7,8,9,10,11,12})),
CONCATENATE($ES454," ",$L454)="RussOutdoor метро",
_xlpm.COEFF*
INDEX({0.8;0.9;1.1;1.1;1;1;1;1;1.1;1.1;1.1;1.1},
MATCH(MONTH(BD$15),
{1,2,3,4,5,6,7,8,9,10,11,12})),
$ES454&lt;&gt;"LisChannel",
_xlpm.COEFF,
$ES454&lt;&gt;"RussOutdoor",
_xlpm.COEFF))</f>
        <v/>
      </c>
      <c r="BE454" s="68">
        <f t="array" ref="BE454">
_xlfn.LET(_xlpm.COEFF,
IF($AW454+$AX454=0,0,IF(MAX(MIN($AX454,EOMONTH(BE$15,0))-MAX($AW454,BE$15)+1,)&gt;0,1,0)),
_xlfn.IFS(
$ES454="LisChannel",
_xlpm.COEFF*
INDEX({1;1;1.2;1.2;1;1;1;1;1.2;1.2;1.2;1.2},
MATCH(MONTH(BE$15),
{1,2,3,4,5,6,7,8,9,10,11,12})),
CONCATENATE($ES454," ",$L454)="RussOutdoor метро",
_xlpm.COEFF*
INDEX({0.8;0.9;1.1;1.1;1;1;1;1;1.1;1.1;1.1;1.1},
MATCH(MONTH(BE$15),
{1,2,3,4,5,6,7,8,9,10,11,12})),
$ES454&lt;&gt;"LisChannel",
_xlpm.COEFF,
$ES454&lt;&gt;"RussOutdoor",
_xlpm.COEFF))</f>
        <v/>
      </c>
      <c r="BF454" s="68">
        <f t="array" ref="BF454">
_xlfn.LET(_xlpm.COEFF,
IF($AW454+$AX454=0,0,IF(MAX(MIN($AX454,EOMONTH(BF$15,0))-MAX($AW454,BF$15)+1,)&gt;0,1,0)),
_xlfn.IFS(
$ES454="LisChannel",
_xlpm.COEFF*
INDEX({1;1;1.2;1.2;1;1;1;1;1.2;1.2;1.2;1.2},
MATCH(MONTH(BF$15),
{1,2,3,4,5,6,7,8,9,10,11,12})),
CONCATENATE($ES454," ",$L454)="RussOutdoor метро",
_xlpm.COEFF*
INDEX({0.8;0.9;1.1;1.1;1;1;1;1;1.1;1.1;1.1;1.1},
MATCH(MONTH(BF$15),
{1,2,3,4,5,6,7,8,9,10,11,12})),
$ES454&lt;&gt;"LisChannel",
_xlpm.COEFF,
$ES454&lt;&gt;"RussOutdoor",
_xlpm.COEFF))</f>
        <v/>
      </c>
      <c r="BG454" s="68">
        <f t="array" ref="BG454">
_xlfn.LET(_xlpm.COEFF,
IF($AW454+$AX454=0,0,IF(MAX(MIN($AX454,EOMONTH(BG$15,0))-MAX($AW454,BG$15)+1,)&gt;0,1,0)),
_xlfn.IFS(
$ES454="LisChannel",
_xlpm.COEFF*
INDEX({1;1;1.2;1.2;1;1;1;1;1.2;1.2;1.2;1.2},
MATCH(MONTH(BG$15),
{1,2,3,4,5,6,7,8,9,10,11,12})),
CONCATENATE($ES454," ",$L454)="RussOutdoor метро",
_xlpm.COEFF*
INDEX({0.8;0.9;1.1;1.1;1;1;1;1;1.1;1.1;1.1;1.1},
MATCH(MONTH(BG$15),
{1,2,3,4,5,6,7,8,9,10,11,12})),
$ES454&lt;&gt;"LisChannel",
_xlpm.COEFF,
$ES454&lt;&gt;"RussOutdoor",
_xlpm.COEFF))</f>
        <v/>
      </c>
      <c r="BH454" s="68">
        <f t="array" ref="BH454">
_xlfn.LET(_xlpm.COEFF,
IF($AW454+$AX454=0,0,IF(MAX(MIN($AX454,EOMONTH(BH$15,0))-MAX($AW454,BH$15)+1,)&gt;0,1,0)),
_xlfn.IFS(
$ES454="LisChannel",
_xlpm.COEFF*
INDEX({1;1;1.2;1.2;1;1;1;1;1.2;1.2;1.2;1.2},
MATCH(MONTH(BH$15),
{1,2,3,4,5,6,7,8,9,10,11,12})),
CONCATENATE($ES454," ",$L454)="RussOutdoor метро",
_xlpm.COEFF*
INDEX({0.8;0.9;1.1;1.1;1;1;1;1;1.1;1.1;1.1;1.1},
MATCH(MONTH(BH$15),
{1,2,3,4,5,6,7,8,9,10,11,12})),
$ES454&lt;&gt;"LisChannel",
_xlpm.COEFF,
$ES454&lt;&gt;"RussOutdoor",
_xlpm.COEFF))</f>
        <v/>
      </c>
      <c r="BI454" s="68">
        <f t="array" ref="BI454">
_xlfn.LET(_xlpm.COEFF,
IF($AW454+$AX454=0,0,IF(MAX(MIN($AX454,EOMONTH(BI$15,0))-MAX($AW454,BI$15)+1,)&gt;0,1,0)),
_xlfn.IFS(
$ES454="LisChannel",
_xlpm.COEFF*
INDEX({1;1;1.2;1.2;1;1;1;1;1.2;1.2;1.2;1.2},
MATCH(MONTH(BI$15),
{1,2,3,4,5,6,7,8,9,10,11,12})),
CONCATENATE($ES454," ",$L454)="RussOutdoor метро",
_xlpm.COEFF*
INDEX({0.8;0.9;1.1;1.1;1;1;1;1;1.1;1.1;1.1;1.1},
MATCH(MONTH(BI$15),
{1,2,3,4,5,6,7,8,9,10,11,12})),
$ES454&lt;&gt;"LisChannel",
_xlpm.COEFF,
$ES454&lt;&gt;"RussOutdoor",
_xlpm.COEFF))</f>
        <v/>
      </c>
      <c r="BJ454" s="68">
        <f t="array" ref="BJ454">
_xlfn.LET(_xlpm.COEFF,
IF($AW454+$AX454=0,0,IF(MAX(MIN($AX454,EOMONTH(BJ$15,0))-MAX($AW454,BJ$15)+1,)&gt;0,1,0)),
_xlfn.IFS(
$ES454="LisChannel",
_xlpm.COEFF*
INDEX({1;1;1.2;1.2;1;1;1;1;1.2;1.2;1.2;1.2},
MATCH(MONTH(BJ$15),
{1,2,3,4,5,6,7,8,9,10,11,12})),
CONCATENATE($ES454," ",$L454)="RussOutdoor метро",
_xlpm.COEFF*
INDEX({0.8;0.9;1.1;1.1;1;1;1;1;1.1;1.1;1.1;1.1},
MATCH(MONTH(BJ$15),
{1,2,3,4,5,6,7,8,9,10,11,12})),
$ES454&lt;&gt;"LisChannel",
_xlpm.COEFF,
$ES454&lt;&gt;"RussOutdoor",
_xlpm.COEFF))</f>
        <v/>
      </c>
      <c r="BK454" s="68">
        <f t="array" ref="BK454">
_xlfn.LET(_xlpm.COEFF,
IF($AW454+$AX454=0,0,IF(MAX(MIN($AX454,EOMONTH(BK$15,0))-MAX($AW454,BK$15)+1,)&gt;0,1,0)),
_xlfn.IFS(
$ES454="LisChannel",
_xlpm.COEFF*
INDEX({1;1;1.2;1.2;1;1;1;1;1.2;1.2;1.2;1.2},
MATCH(MONTH(BK$15),
{1,2,3,4,5,6,7,8,9,10,11,12})),
CONCATENATE($ES454," ",$L454)="RussOutdoor метро",
_xlpm.COEFF*
INDEX({0.8;0.9;1.1;1.1;1;1;1;1;1.1;1.1;1.1;1.1},
MATCH(MONTH(BK$15),
{1,2,3,4,5,6,7,8,9,10,11,12})),
$ES454&lt;&gt;"LisChannel",
_xlpm.COEFF,
$ES454&lt;&gt;"RussOutdoor",
_xlpm.COEFF))</f>
        <v/>
      </c>
      <c r="BL454" s="62">
        <f>COUNTIFS($AZ454:$BK454,"&gt;0")</f>
        <v/>
      </c>
      <c r="BM454" s="65" t="n"/>
      <c r="BN454" s="125">
        <f>$DJ454</f>
        <v/>
      </c>
      <c r="BO454" s="63">
        <f>$DQ454</f>
        <v/>
      </c>
      <c r="BP454" s="125">
        <f>
IFERROR(
IF($BL454=0,0,
$BN454*(1-$BO454)),
0)</f>
        <v/>
      </c>
      <c r="BQ454" s="125">
        <f t="array" ref="BQ454">
IFERROR(
_xlfn.IFS(
$DH454="день_1",
$BP454*$BL454/($AX454-$AW454+1)*AZ454*(DAY(EOMONTH(AZ$15,0))),
$DH454="день_2",
$BP454/30*MAX(MIN($AX454,EOMONTH(AZ$15,0))-MAX($AW454,AZ$15)+1,),
$DH454="раб.день",
$BP454/30*(IFERROR(
_xlfn.LET(_xlpm.VD,
CHOOSE(
{1;2;3;4;5;6;7;8;9;10;11;12;13;14;15;16;17;18},
45658,45659,45660,45661,45662,45663,45664,45665,45711,45724,45778,45779,45785,45786,45820,45821,45965,46022),
_xlfn.LET(_xlpm.DD,
MAX(MIN($AX454,EOMONTH(AZ$15,0))-MAX($AW454,AZ$15),),
_xlfn.IFS(
AND(MONTH($AW454)=MONTH(AZ$15),MONTH($AX454)&lt;&gt;MONTH(AZ$15)),
NETWORKDAYS.INTL($AW454,$AW454+_xlpm.DD,1,_xlpm.VD),
AND(MONTH($AW454)&lt;&gt;MONTH(AZ$15),MONTH($AX454)=MONTH(AZ$15)),
NETWORKDAYS.INTL(($AX454)-_xlpm.DD,$AX454,1,_xlpm.VD),
AND(MONTH($AW454)&lt;MONTH(AZ$15),MONTH($AX454)&gt;MONTH(AZ$15)),
NETWORKDAYS.INTL((EOMONTH(AZ$15-1,1))-_xlpm.DD,EOMONTH(AZ$15-1,1),1,_xlpm.VD),
AND(MONTH($AW454)=MONTH(AZ$15),MONTH($AX454)=MONTH(AZ$15)),
NETWORKDAYS.INTL($AW454,$AX454,1,_xlpm.VD)))),0)),
$DH454="месяц",
$BP454*AZ454,
$DH454="неделя",
$BP454*AZ454/7*(ROUNDUP((DAY(EOMONTH(AZ$15,0)))/4,0))),
0)</f>
        <v/>
      </c>
      <c r="BR454" s="125">
        <f t="array" ref="BR454">
IFERROR(
_xlfn.IFS(
$DH454="день_1",
$BP454*$BL454/($AX454-$AW454+1)*BA454*(DAY(EOMONTH(BA$15,0))),
$DH454="день_2",
$BP454/30*MAX(MIN($AX454,EOMONTH(BA$15,0))-MAX($AW454,BA$15)+1,),
$DH454="раб.день",
$BP454/30*(IFERROR(
_xlfn.LET(_xlpm.VD,
CHOOSE(
{1;2;3;4;5;6;7;8;9;10;11;12;13;14;15;16;17;18},
45658,45659,45660,45661,45662,45663,45664,45665,45711,45724,45778,45779,45785,45786,45820,45821,45965,46022),
_xlfn.LET(_xlpm.DD,
MAX(MIN($AX454,EOMONTH(BA$15,0))-MAX($AW454,BA$15),),
_xlfn.IFS(
AND(MONTH($AW454)=MONTH(BA$15),MONTH($AX454)&lt;&gt;MONTH(BA$15)),
NETWORKDAYS.INTL($AW454,$AW454+_xlpm.DD,1,_xlpm.VD),
AND(MONTH($AW454)&lt;&gt;MONTH(BA$15),MONTH($AX454)=MONTH(BA$15)),
NETWORKDAYS.INTL(($AX454)-_xlpm.DD,$AX454,1,_xlpm.VD),
AND(MONTH($AW454)&lt;MONTH(BA$15),MONTH($AX454)&gt;MONTH(BA$15)),
NETWORKDAYS.INTL((EOMONTH(BA$15-1,1))-_xlpm.DD,EOMONTH(BA$15-1,1),1,_xlpm.VD),
AND(MONTH($AW454)=MONTH(BA$15),MONTH($AX454)=MONTH(BA$15)),
NETWORKDAYS.INTL($AW454,$AX454,1,_xlpm.VD)))),0)),
$DH454="месяц",
$BP454*BA454,
$DH454="неделя",
$BP454*BA454/7*(ROUNDUP((DAY(EOMONTH(BA$15,0)))/4,0))),
0)</f>
        <v/>
      </c>
      <c r="BS454" s="125">
        <f t="array" ref="BS454">
IFERROR(
_xlfn.IFS(
$DH454="день_1",
$BP454*$BL454/($AX454-$AW454+1)*BB454*(DAY(EOMONTH(BB$15,0))),
$DH454="день_2",
$BP454/30*MAX(MIN($AX454,EOMONTH(BB$15,0))-MAX($AW454,BB$15)+1,),
$DH454="раб.день",
$BP454/30*(IFERROR(
_xlfn.LET(_xlpm.VD,
CHOOSE(
{1;2;3;4;5;6;7;8;9;10;11;12;13;14;15;16;17;18},
45658,45659,45660,45661,45662,45663,45664,45665,45711,45724,45778,45779,45785,45786,45820,45821,45965,46022),
_xlfn.LET(_xlpm.DD,
MAX(MIN($AX454,EOMONTH(BB$15,0))-MAX($AW454,BB$15),),
_xlfn.IFS(
AND(MONTH($AW454)=MONTH(BB$15),MONTH($AX454)&lt;&gt;MONTH(BB$15)),
NETWORKDAYS.INTL($AW454,$AW454+_xlpm.DD,1,_xlpm.VD),
AND(MONTH($AW454)&lt;&gt;MONTH(BB$15),MONTH($AX454)=MONTH(BB$15)),
NETWORKDAYS.INTL(($AX454)-_xlpm.DD,$AX454,1,_xlpm.VD),
AND(MONTH($AW454)&lt;MONTH(BB$15),MONTH($AX454)&gt;MONTH(BB$15)),
NETWORKDAYS.INTL((EOMONTH(BB$15-1,1))-_xlpm.DD,EOMONTH(BB$15-1,1),1,_xlpm.VD),
AND(MONTH($AW454)=MONTH(BB$15),MONTH($AX454)=MONTH(BB$15)),
NETWORKDAYS.INTL($AW454,$AX454,1,_xlpm.VD)))),0)),
$DH454="месяц",
$BP454*BB454,
$DH454="неделя",
$BP454*BB454/7*(ROUNDUP((DAY(EOMONTH(BB$15,0)))/4,0))),
0)</f>
        <v/>
      </c>
      <c r="BT454" s="125">
        <f t="array" ref="BT454">
IFERROR(
_xlfn.IFS(
$DH454="день_1",
$BP454*$BL454/($AX454-$AW454+1)*BC454*(DAY(EOMONTH(BC$15,0))),
$DH454="день_2",
$BP454/30*MAX(MIN($AX454,EOMONTH(BC$15,0))-MAX($AW454,BC$15)+1,),
$DH454="раб.день",
$BP454/30*(IFERROR(
_xlfn.LET(_xlpm.VD,
CHOOSE(
{1;2;3;4;5;6;7;8;9;10;11;12;13;14;15;16;17;18},
45658,45659,45660,45661,45662,45663,45664,45665,45711,45724,45778,45779,45785,45786,45820,45821,45965,46022),
_xlfn.LET(_xlpm.DD,
MAX(MIN($AX454,EOMONTH(BC$15,0))-MAX($AW454,BC$15),),
_xlfn.IFS(
AND(MONTH($AW454)=MONTH(BC$15),MONTH($AX454)&lt;&gt;MONTH(BC$15)),
NETWORKDAYS.INTL($AW454,$AW454+_xlpm.DD,1,_xlpm.VD),
AND(MONTH($AW454)&lt;&gt;MONTH(BC$15),MONTH($AX454)=MONTH(BC$15)),
NETWORKDAYS.INTL(($AX454)-_xlpm.DD,$AX454,1,_xlpm.VD),
AND(MONTH($AW454)&lt;MONTH(BC$15),MONTH($AX454)&gt;MONTH(BC$15)),
NETWORKDAYS.INTL((EOMONTH(BC$15-1,1))-_xlpm.DD,EOMONTH(BC$15-1,1),1,_xlpm.VD),
AND(MONTH($AW454)=MONTH(BC$15),MONTH($AX454)=MONTH(BC$15)),
NETWORKDAYS.INTL($AW454,$AX454,1,_xlpm.VD)))),0)),
$DH454="месяц",
$BP454*BC454,
$DH454="неделя",
$BP454*BC454/7*(ROUNDUP((DAY(EOMONTH(BC$15,0)))/4,0))),
0)</f>
        <v/>
      </c>
      <c r="BU454" s="125">
        <f t="array" ref="BU454">
IFERROR(
_xlfn.IFS(
$DH454="день_1",
$BP454*$BL454/($AX454-$AW454+1)*BD454*(DAY(EOMONTH(BD$15,0))),
$DH454="день_2",
$BP454/30*MAX(MIN($AX454,EOMONTH(BD$15,0))-MAX($AW454,BD$15)+1,),
$DH454="раб.день",
$BP454/30*(IFERROR(
_xlfn.LET(_xlpm.VD,
CHOOSE(
{1;2;3;4;5;6;7;8;9;10;11;12;13;14;15;16;17;18},
45658,45659,45660,45661,45662,45663,45664,45665,45711,45724,45778,45779,45785,45786,45820,45821,45965,46022),
_xlfn.LET(_xlpm.DD,
MAX(MIN($AX454,EOMONTH(BD$15,0))-MAX($AW454,BD$15),),
_xlfn.IFS(
AND(MONTH($AW454)=MONTH(BD$15),MONTH($AX454)&lt;&gt;MONTH(BD$15)),
NETWORKDAYS.INTL($AW454,$AW454+_xlpm.DD,1,_xlpm.VD),
AND(MONTH($AW454)&lt;&gt;MONTH(BD$15),MONTH($AX454)=MONTH(BD$15)),
NETWORKDAYS.INTL(($AX454)-_xlpm.DD,$AX454,1,_xlpm.VD),
AND(MONTH($AW454)&lt;MONTH(BD$15),MONTH($AX454)&gt;MONTH(BD$15)),
NETWORKDAYS.INTL((EOMONTH(BD$15-1,1))-_xlpm.DD,EOMONTH(BD$15-1,1),1,_xlpm.VD),
AND(MONTH($AW454)=MONTH(BD$15),MONTH($AX454)=MONTH(BD$15)),
NETWORKDAYS.INTL($AW454,$AX454,1,_xlpm.VD)))),0)),
$DH454="месяц",
$BP454*BD454,
$DH454="неделя",
$BP454*BD454/7*(ROUNDUP((DAY(EOMONTH(BD$15,0)))/4,0))),
0)</f>
        <v/>
      </c>
      <c r="BV454" s="125">
        <f t="array" ref="BV454">
IFERROR(
_xlfn.IFS(
$DH454="день_1",
$BP454*$BL454/($AX454-$AW454+1)*BE454*(DAY(EOMONTH(BE$15,0))),
$DH454="день_2",
$BP454/30*MAX(MIN($AX454,EOMONTH(BE$15,0))-MAX($AW454,BE$15)+1,),
$DH454="раб.день",
$BP454/30*(IFERROR(
_xlfn.LET(_xlpm.VD,
CHOOSE(
{1;2;3;4;5;6;7;8;9;10;11;12;13;14;15;16;17;18},
45658,45659,45660,45661,45662,45663,45664,45665,45711,45724,45778,45779,45785,45786,45820,45821,45965,46022),
_xlfn.LET(_xlpm.DD,
MAX(MIN($AX454,EOMONTH(BE$15,0))-MAX($AW454,BE$15),),
_xlfn.IFS(
AND(MONTH($AW454)=MONTH(BE$15),MONTH($AX454)&lt;&gt;MONTH(BE$15)),
NETWORKDAYS.INTL($AW454,$AW454+_xlpm.DD,1,_xlpm.VD),
AND(MONTH($AW454)&lt;&gt;MONTH(BE$15),MONTH($AX454)=MONTH(BE$15)),
NETWORKDAYS.INTL(($AX454)-_xlpm.DD,$AX454,1,_xlpm.VD),
AND(MONTH($AW454)&lt;MONTH(BE$15),MONTH($AX454)&gt;MONTH(BE$15)),
NETWORKDAYS.INTL((EOMONTH(BE$15-1,1))-_xlpm.DD,EOMONTH(BE$15-1,1),1,_xlpm.VD),
AND(MONTH($AW454)=MONTH(BE$15),MONTH($AX454)=MONTH(BE$15)),
NETWORKDAYS.INTL($AW454,$AX454,1,_xlpm.VD)))),0)),
$DH454="месяц",
$BP454*BE454,
$DH454="неделя",
$BP454*BE454/7*(ROUNDUP((DAY(EOMONTH(BE$15,0)))/4,0))),
0)</f>
        <v/>
      </c>
      <c r="BW454" s="125">
        <f t="array" ref="BW454">
IFERROR(
_xlfn.IFS(
$DH454="день_1",
$BP454*$BL454/($AX454-$AW454+1)*BF454*(DAY(EOMONTH(BF$15,0))),
$DH454="день_2",
$BP454/30*MAX(MIN($AX454,EOMONTH(BF$15,0))-MAX($AW454,BF$15)+1,),
$DH454="раб.день",
$BP454/30*(IFERROR(
_xlfn.LET(_xlpm.VD,
CHOOSE(
{1;2;3;4;5;6;7;8;9;10;11;12;13;14;15;16;17;18},
45658,45659,45660,45661,45662,45663,45664,45665,45711,45724,45778,45779,45785,45786,45820,45821,45965,46022),
_xlfn.LET(_xlpm.DD,
MAX(MIN($AX454,EOMONTH(BF$15,0))-MAX($AW454,BF$15),),
_xlfn.IFS(
AND(MONTH($AW454)=MONTH(BF$15),MONTH($AX454)&lt;&gt;MONTH(BF$15)),
NETWORKDAYS.INTL($AW454,$AW454+_xlpm.DD,1,_xlpm.VD),
AND(MONTH($AW454)&lt;&gt;MONTH(BF$15),MONTH($AX454)=MONTH(BF$15)),
NETWORKDAYS.INTL(($AX454)-_xlpm.DD,$AX454,1,_xlpm.VD),
AND(MONTH($AW454)&lt;MONTH(BF$15),MONTH($AX454)&gt;MONTH(BF$15)),
NETWORKDAYS.INTL((EOMONTH(BF$15-1,1))-_xlpm.DD,EOMONTH(BF$15-1,1),1,_xlpm.VD),
AND(MONTH($AW454)=MONTH(BF$15),MONTH($AX454)=MONTH(BF$15)),
NETWORKDAYS.INTL($AW454,$AX454,1,_xlpm.VD)))),0)),
$DH454="месяц",
$BP454*BF454,
$DH454="неделя",
$BP454*BF454/7*(ROUNDUP((DAY(EOMONTH(BF$15,0)))/4,0))),
0)</f>
        <v/>
      </c>
      <c r="BX454" s="125">
        <f t="array" ref="BX454">
IFERROR(
_xlfn.IFS(
$DH454="день_1",
$BP454*$BL454/($AX454-$AW454+1)*BG454*(DAY(EOMONTH(BG$15,0))),
$DH454="день_2",
$BP454/30*MAX(MIN($AX454,EOMONTH(BG$15,0))-MAX($AW454,BG$15)+1,),
$DH454="раб.день",
$BP454/30*(IFERROR(
_xlfn.LET(_xlpm.VD,
CHOOSE(
{1;2;3;4;5;6;7;8;9;10;11;12;13;14;15;16;17;18},
45658,45659,45660,45661,45662,45663,45664,45665,45711,45724,45778,45779,45785,45786,45820,45821,45965,46022),
_xlfn.LET(_xlpm.DD,
MAX(MIN($AX454,EOMONTH(BG$15,0))-MAX($AW454,BG$15),),
_xlfn.IFS(
AND(MONTH($AW454)=MONTH(BG$15),MONTH($AX454)&lt;&gt;MONTH(BG$15)),
NETWORKDAYS.INTL($AW454,$AW454+_xlpm.DD,1,_xlpm.VD),
AND(MONTH($AW454)&lt;&gt;MONTH(BG$15),MONTH($AX454)=MONTH(BG$15)),
NETWORKDAYS.INTL(($AX454)-_xlpm.DD,$AX454,1,_xlpm.VD),
AND(MONTH($AW454)&lt;MONTH(BG$15),MONTH($AX454)&gt;MONTH(BG$15)),
NETWORKDAYS.INTL((EOMONTH(BG$15-1,1))-_xlpm.DD,EOMONTH(BG$15-1,1),1,_xlpm.VD),
AND(MONTH($AW454)=MONTH(BG$15),MONTH($AX454)=MONTH(BG$15)),
NETWORKDAYS.INTL($AW454,$AX454,1,_xlpm.VD)))),0)),
$DH454="месяц",
$BP454*BG454,
$DH454="неделя",
$BP454*BG454/7*(ROUNDUP((DAY(EOMONTH(BG$15,0)))/4,0))),
0)</f>
        <v/>
      </c>
      <c r="BY454" s="125">
        <f t="array" ref="BY454">
IFERROR(
_xlfn.IFS(
$DH454="день_1",
$BP454*$BL454/($AX454-$AW454+1)*BH454*(DAY(EOMONTH(BH$15,0))),
$DH454="день_2",
$BP454/30*MAX(MIN($AX454,EOMONTH(BH$15,0))-MAX($AW454,BH$15)+1,),
$DH454="раб.день",
$BP454/30*(IFERROR(
_xlfn.LET(_xlpm.VD,
CHOOSE(
{1;2;3;4;5;6;7;8;9;10;11;12;13;14;15;16;17;18},
45658,45659,45660,45661,45662,45663,45664,45665,45711,45724,45778,45779,45785,45786,45820,45821,45965,46022),
_xlfn.LET(_xlpm.DD,
MAX(MIN($AX454,EOMONTH(BH$15,0))-MAX($AW454,BH$15),),
_xlfn.IFS(
AND(MONTH($AW454)=MONTH(BH$15),MONTH($AX454)&lt;&gt;MONTH(BH$15)),
NETWORKDAYS.INTL($AW454,$AW454+_xlpm.DD,1,_xlpm.VD),
AND(MONTH($AW454)&lt;&gt;MONTH(BH$15),MONTH($AX454)=MONTH(BH$15)),
NETWORKDAYS.INTL(($AX454)-_xlpm.DD,$AX454,1,_xlpm.VD),
AND(MONTH($AW454)&lt;MONTH(BH$15),MONTH($AX454)&gt;MONTH(BH$15)),
NETWORKDAYS.INTL((EOMONTH(BH$15-1,1))-_xlpm.DD,EOMONTH(BH$15-1,1),1,_xlpm.VD),
AND(MONTH($AW454)=MONTH(BH$15),MONTH($AX454)=MONTH(BH$15)),
NETWORKDAYS.INTL($AW454,$AX454,1,_xlpm.VD)))),0)),
$DH454="месяц",
$BP454*BH454,
$DH454="неделя",
$BP454*BH454/7*(ROUNDUP((DAY(EOMONTH(BH$15,0)))/4,0))),
0)</f>
        <v/>
      </c>
      <c r="BZ454" s="125">
        <f t="array" ref="BZ454">
IFERROR(
_xlfn.IFS(
$DH454="день_1",
$BP454*$BL454/($AX454-$AW454+1)*BI454*(DAY(EOMONTH(BI$15,0))),
$DH454="день_2",
$BP454/30*MAX(MIN($AX454,EOMONTH(BI$15,0))-MAX($AW454,BI$15)+1,),
$DH454="раб.день",
$BP454/30*(IFERROR(
_xlfn.LET(_xlpm.VD,
CHOOSE(
{1;2;3;4;5;6;7;8;9;10;11;12;13;14;15;16;17;18},
45658,45659,45660,45661,45662,45663,45664,45665,45711,45724,45778,45779,45785,45786,45820,45821,45965,46022),
_xlfn.LET(_xlpm.DD,
MAX(MIN($AX454,EOMONTH(BI$15,0))-MAX($AW454,BI$15),),
_xlfn.IFS(
AND(MONTH($AW454)=MONTH(BI$15),MONTH($AX454)&lt;&gt;MONTH(BI$15)),
NETWORKDAYS.INTL($AW454,$AW454+_xlpm.DD,1,_xlpm.VD),
AND(MONTH($AW454)&lt;&gt;MONTH(BI$15),MONTH($AX454)=MONTH(BI$15)),
NETWORKDAYS.INTL(($AX454)-_xlpm.DD,$AX454,1,_xlpm.VD),
AND(MONTH($AW454)&lt;MONTH(BI$15),MONTH($AX454)&gt;MONTH(BI$15)),
NETWORKDAYS.INTL((EOMONTH(BI$15-1,1))-_xlpm.DD,EOMONTH(BI$15-1,1),1,_xlpm.VD),
AND(MONTH($AW454)=MONTH(BI$15),MONTH($AX454)=MONTH(BI$15)),
NETWORKDAYS.INTL($AW454,$AX454,1,_xlpm.VD)))),0)),
$DH454="месяц",
$BP454*BI454,
$DH454="неделя",
$BP454*BI454/7*(ROUNDUP((DAY(EOMONTH(BI$15,0)))/4,0))),
0)</f>
        <v/>
      </c>
      <c r="CA454" s="125">
        <f t="array" ref="CA454">
IFERROR(
_xlfn.IFS(
$DH454="день_1",
$BP454*$BL454/($AX454-$AW454+1)*BJ454*(DAY(EOMONTH(BJ$15,0))),
$DH454="день_2",
$BP454/30*MAX(MIN($AX454,EOMONTH(BJ$15,0))-MAX($AW454,BJ$15)+1,),
$DH454="раб.день",
$BP454/30*(IFERROR(
_xlfn.LET(_xlpm.VD,
CHOOSE(
{1;2;3;4;5;6;7;8;9;10;11;12;13;14;15;16;17;18},
45658,45659,45660,45661,45662,45663,45664,45665,45711,45724,45778,45779,45785,45786,45820,45821,45965,46022),
_xlfn.LET(_xlpm.DD,
MAX(MIN($AX454,EOMONTH(BJ$15,0))-MAX($AW454,BJ$15),),
_xlfn.IFS(
AND(MONTH($AW454)=MONTH(BJ$15),MONTH($AX454)&lt;&gt;MONTH(BJ$15)),
NETWORKDAYS.INTL($AW454,$AW454+_xlpm.DD,1,_xlpm.VD),
AND(MONTH($AW454)&lt;&gt;MONTH(BJ$15),MONTH($AX454)=MONTH(BJ$15)),
NETWORKDAYS.INTL(($AX454)-_xlpm.DD,$AX454,1,_xlpm.VD),
AND(MONTH($AW454)&lt;MONTH(BJ$15),MONTH($AX454)&gt;MONTH(BJ$15)),
NETWORKDAYS.INTL((EOMONTH(BJ$15-1,1))-_xlpm.DD,EOMONTH(BJ$15-1,1),1,_xlpm.VD),
AND(MONTH($AW454)=MONTH(BJ$15),MONTH($AX454)=MONTH(BJ$15)),
NETWORKDAYS.INTL($AW454,$AX454,1,_xlpm.VD)))),0)),
$DH454="месяц",
$BP454*BJ454,
$DH454="неделя",
$BP454*BJ454/7*(ROUNDUP((DAY(EOMONTH(BJ$15,0)))/4,0))),
0)</f>
        <v/>
      </c>
      <c r="CB454" s="125">
        <f t="array" ref="CB454">
IFERROR(
_xlfn.IFS(
$DH454="день_1",
$BP454*$BL454/($AX454-$AW454+1)*BK454*(DAY(EOMONTH(BK$15,0))),
$DH454="день_2",
$BP454/30*MAX(MIN($AX454,EOMONTH(BK$15,0))-MAX($AW454,BK$15)+1,),
$DH454="раб.день",
$BP454/30*(IFERROR(
_xlfn.LET(_xlpm.VD,
CHOOSE(
{1;2;3;4;5;6;7;8;9;10;11;12;13;14;15;16;17;18},
45658,45659,45660,45661,45662,45663,45664,45665,45711,45724,45778,45779,45785,45786,45820,45821,45965,46022),
_xlfn.LET(_xlpm.DD,
MAX(MIN($AX454,EOMONTH(BK$15,0))-MAX($AW454,BK$15),),
_xlfn.IFS(
AND(MONTH($AW454)=MONTH(BK$15),MONTH($AX454)&lt;&gt;MONTH(BK$15)),
NETWORKDAYS.INTL($AW454,$AW454+_xlpm.DD,1,_xlpm.VD),
AND(MONTH($AW454)&lt;&gt;MONTH(BK$15),MONTH($AX454)=MONTH(BK$15)),
NETWORKDAYS.INTL(($AX454)-_xlpm.DD,$AX454,1,_xlpm.VD),
AND(MONTH($AW454)&lt;MONTH(BK$15),MONTH($AX454)&gt;MONTH(BK$15)),
NETWORKDAYS.INTL((EOMONTH(BK$15-1,1))-_xlpm.DD,EOMONTH(BK$15-1,1),1,_xlpm.VD),
AND(MONTH($AW454)=MONTH(BK$15),MONTH($AX454)=MONTH(BK$15)),
NETWORKDAYS.INTL($AW454,$AX454,1,_xlpm.VD)))),0)),
$DH454="месяц",
$BP454*BK454,
$DH454="неделя",
$BP454*BK454/7*(ROUNDUP((DAY(EOMONTH(BK$15,0)))/4,0))),
0)</f>
        <v/>
      </c>
      <c r="CC454" s="125">
        <f>SUM($BQ454:$CB454)</f>
        <v/>
      </c>
      <c r="CD454" s="126">
        <f>SUM($EH454:$EH454)</f>
        <v/>
      </c>
      <c r="CE454" s="126">
        <f>$CD454*$AB454</f>
        <v/>
      </c>
      <c r="CF454" s="126">
        <f>SUM($EK454:$EK454)</f>
        <v/>
      </c>
      <c r="CG454" s="126">
        <f>$CF454*$AB454</f>
        <v/>
      </c>
      <c r="CH454" s="126">
        <f>SUM($CC454,$CE454,$CG454)</f>
        <v/>
      </c>
      <c r="CI454" s="126">
        <f>$CH454*(1+$CM454)</f>
        <v/>
      </c>
      <c r="CJ454" s="127" t="n">
        <v>0</v>
      </c>
      <c r="CK454" s="126">
        <f>SUM($CH454:$CH454)*(1+$CJ454)</f>
        <v/>
      </c>
      <c r="CL454" s="126">
        <f>SUM($CH454:$CH454)*(1+$CM454)</f>
        <v/>
      </c>
      <c r="CM454" s="59" t="inlineStr">
        <is>
          <t>20%</t>
        </is>
      </c>
      <c r="CN454" s="59" t="n"/>
      <c r="CO454" s="72" t="n"/>
      <c r="CP454" s="59" t="n"/>
      <c r="CQ454" s="73" t="n"/>
      <c r="CR454" s="73" t="n"/>
      <c r="CS454" s="73" t="n"/>
      <c r="CT454" s="72" t="n"/>
      <c r="CU454" s="79" t="inlineStr">
        <is>
          <t> </t>
        </is>
      </c>
      <c r="CV454" s="60" t="n"/>
      <c r="CW454" s="60" t="n"/>
      <c r="CX454" s="60" t="n"/>
      <c r="CY454" s="127">
        <f>IFERROR(($CC454-$EE454)/($EE454/(1-$DQ454)),0)</f>
        <v/>
      </c>
      <c r="CZ454" s="127">
        <f>IFERROR(1-$EI454/($CE454),0)</f>
        <v/>
      </c>
      <c r="DA454" s="127">
        <f>IFERROR(1-$EL454/($CG454),0)</f>
        <v/>
      </c>
      <c r="DB454" s="126">
        <f>ROUND(IFERROR(($CI454/(1+$CM454)-$EN454),0),2)</f>
        <v/>
      </c>
      <c r="DC454" s="128" t="n"/>
      <c r="DD454" s="125" t="n"/>
      <c r="DE454" s="75" t="n">
        <v>0</v>
      </c>
      <c r="DF454" s="128" t="n"/>
      <c r="DG454" s="125">
        <f>IF($DC454=0,0,$DD454*($DC454*100%-$DE454*$DF454))*SUM($AB454:$AB454)</f>
        <v/>
      </c>
      <c r="DH454" s="129" t="inlineStr">
        <is>
          <t>месяц</t>
        </is>
      </c>
      <c r="DI454" s="130">
        <f t="array" ref="DI454">IFERROR(
IF($ES454="LisChannel",
(ROUND(((INDEX({174.625;153.888888888889;130.972222222222},MATCH($AI454,{2;3;4}),0))*$AG454*$AI454),2)),0),0)</f>
        <v/>
      </c>
      <c r="DJ454" s="130">
        <f>
_xlfn.LET(_xlpm.X,
IFERROR(
IF($ES454="НовиковТВ",
(_xlfn.LET(_xlpm.NTV,
_xlfn.LET(_xlpm.MIN,350000,
IF(SUMIFS($DI:$DI,$ES:$ES,"НовиковТВ")&lt;=_xlpm.MIN,
(SUMIFS($DI:$DI,$ES:$ES,"НовиковТВ")/(COUNTIFS($ES:$ES,"НовиковТВ")))*_xlpm.MIN/SUMIFS($DI:$DI,$ES:$ES,"НовиковТВ"),
DI454)),
_xlpm.NTV+$DG454/(1-(1-(_xlpm.NTV)*(1-$DL454)*(1-$DM454)*(1-$DN454)*(1-$DO454)*(1-$DP454)/_xlpm.NTV))))/(1+$EP454),
$DI454+$DG454/(1-(1-($DI454)*(1-$DL454)*(1-$DM454)*(1-$DN454)*(1-$DO454)*(1-$DP454)/$DI454))),
0),
_xlpm.X*(1+$CM454)*(1+$CW454)-_xlpm.X*(1+$CM454)+_xlpm.X)</f>
        <v/>
      </c>
      <c r="DK454" s="125" t="inlineStr">
        <is>
          <t>послед.</t>
        </is>
      </c>
      <c r="DL454" s="63" t="n">
        <v>0</v>
      </c>
      <c r="DM454" s="63" t="n">
        <v>0</v>
      </c>
      <c r="DN454" s="63" t="n">
        <v>0</v>
      </c>
      <c r="DO454" s="63" t="n">
        <v>0</v>
      </c>
      <c r="DP454" s="63" t="n">
        <v>0</v>
      </c>
      <c r="DQ454" s="63">
        <f t="array" ref="DQ454">IFERROR(_xlfn.IFS(
$DK454="послед.",1-(1-$DL454)*(1-$DM454)*(1-$DN454)*(1-$DO454)*(1-$DP454),
$DK454="сумм.",$DL454+$DM454+$DN454+$DO454+$DP454),
0)</f>
        <v/>
      </c>
      <c r="DR454" s="125">
        <f t="array" ref="DR454">
IFERROR(
_xlfn.IFS(
$BL454=0,
0,
$BL454&gt;0,
_xlfn.IFS($DK454="послед.",
$DJ454*(1-$DL454)*(1-$DM454)*(1-$DN454)*(1-$DO454)*(1-$DP454),
$DK454="сумм.",
$DJ454*(1-($DL454+$DM454+$DN454+$DO454+$DP454)))),0)</f>
        <v/>
      </c>
      <c r="DS454" s="125">
        <f t="array" ref="DS454">
IFERROR(_xlfn.IFS(
$DH454="день_1",
$DR454*$BL454/($AX454-$AW454+1)*AZ454*(DAY(EOMONTH(AZ$15,0))),
$DH454="день_2",
$DR454/30*MAX(MIN($AX454,EOMONTH(AZ$15,0))-MAX($AW454,AZ$15)+1,),
$DH454="раб.день",
$DR454/30*(IFERROR(
_xlfn.LET(_xlpm.VD,
CHOOSE(
{1;2;3;4;5;6;7;8;9;10;11;12;13;14;15;16;17;18},
45658,45659,45660,45661,45662,45663,45664,45665,45711,45724,45778,45779,45785,45786,45820,45821,45965,46022),
_xlfn.LET(_xlpm.DD,
MAX(MIN($AX454,EOMONTH(AZ$15,0))-MAX($AW454,AZ$15),),
_xlfn.IFS(
AND(MONTH($AW454)=MONTH(AZ$15),MONTH($AX454)&lt;&gt;MONTH(AZ$15)),
NETWORKDAYS.INTL($AW454,$AW454+_xlpm.DD,1,_xlpm.VD),
AND(MONTH($AW454)&lt;&gt;MONTH(AZ$15),MONTH($AX454)=MONTH(AZ$15)),
NETWORKDAYS.INTL(($AX454)-_xlpm.DD,$AX454,1,_xlpm.VD),
AND(MONTH($AW454)&lt;MONTH(AZ$15),MONTH($AX454)&gt;MONTH(AZ$15)),
NETWORKDAYS.INTL((EOMONTH(AZ$15-1,1))-_xlpm.DD,EOMONTH(AZ$15-1,1),1,_xlpm.VD),
AND(MONTH($AW454)=MONTH(AZ$15),MONTH($AX454)=MONTH(AZ$15)),
NETWORKDAYS.INTL($AW454,$AX454,1,_xlpm.VD)))),0)),
$DH454="месяц",
$DR454*AZ454,
$DH454="неделя",
$DR454*AZ454/7*(ROUNDUP((DAY(EOMONTH(AZ$15,0)))/4,0))),
0)</f>
        <v/>
      </c>
      <c r="DT454" s="125">
        <f t="array" ref="DT454">
IFERROR(_xlfn.IFS(
$DH454="день_1",
$DR454*$BL454/($AX454-$AW454+1)*BA454*(DAY(EOMONTH(BA$15,0))),
$DH454="день_2",
$DR454/30*MAX(MIN($AX454,EOMONTH(BA$15,0))-MAX($AW454,BA$15)+1,),
$DH454="раб.день",
$DR454/30*(IFERROR(
_xlfn.LET(_xlpm.VD,
CHOOSE(
{1;2;3;4;5;6;7;8;9;10;11;12;13;14;15;16;17;18},
45658,45659,45660,45661,45662,45663,45664,45665,45711,45724,45778,45779,45785,45786,45820,45821,45965,46022),
_xlfn.LET(_xlpm.DD,
MAX(MIN($AX454,EOMONTH(BA$15,0))-MAX($AW454,BA$15),),
_xlfn.IFS(
AND(MONTH($AW454)=MONTH(BA$15),MONTH($AX454)&lt;&gt;MONTH(BA$15)),
NETWORKDAYS.INTL($AW454,$AW454+_xlpm.DD,1,_xlpm.VD),
AND(MONTH($AW454)&lt;&gt;MONTH(BA$15),MONTH($AX454)=MONTH(BA$15)),
NETWORKDAYS.INTL(($AX454)-_xlpm.DD,$AX454,1,_xlpm.VD),
AND(MONTH($AW454)&lt;MONTH(BA$15),MONTH($AX454)&gt;MONTH(BA$15)),
NETWORKDAYS.INTL((EOMONTH(BA$15-1,1))-_xlpm.DD,EOMONTH(BA$15-1,1),1,_xlpm.VD),
AND(MONTH($AW454)=MONTH(BA$15),MONTH($AX454)=MONTH(BA$15)),
NETWORKDAYS.INTL($AW454,$AX454,1,_xlpm.VD)))),0)),
$DH454="месяц",
$DR454*BA454,
$DH454="неделя",
$DR454*BA454/7*(ROUNDUP((DAY(EOMONTH(BA$15,0)))/4,0))),
0)</f>
        <v/>
      </c>
      <c r="DU454" s="125">
        <f t="array" ref="DU454">
IFERROR(_xlfn.IFS(
$DH454="день_1",
$DR454*$BL454/($AX454-$AW454+1)*BB454*(DAY(EOMONTH(BB$15,0))),
$DH454="день_2",
$DR454/30*MAX(MIN($AX454,EOMONTH(BB$15,0))-MAX($AW454,BB$15)+1,),
$DH454="раб.день",
$DR454/30*(IFERROR(
_xlfn.LET(_xlpm.VD,
CHOOSE(
{1;2;3;4;5;6;7;8;9;10;11;12;13;14;15;16;17;18},
45658,45659,45660,45661,45662,45663,45664,45665,45711,45724,45778,45779,45785,45786,45820,45821,45965,46022),
_xlfn.LET(_xlpm.DD,
MAX(MIN($AX454,EOMONTH(BB$15,0))-MAX($AW454,BB$15),),
_xlfn.IFS(
AND(MONTH($AW454)=MONTH(BB$15),MONTH($AX454)&lt;&gt;MONTH(BB$15)),
NETWORKDAYS.INTL($AW454,$AW454+_xlpm.DD,1,_xlpm.VD),
AND(MONTH($AW454)&lt;&gt;MONTH(BB$15),MONTH($AX454)=MONTH(BB$15)),
NETWORKDAYS.INTL(($AX454)-_xlpm.DD,$AX454,1,_xlpm.VD),
AND(MONTH($AW454)&lt;MONTH(BB$15),MONTH($AX454)&gt;MONTH(BB$15)),
NETWORKDAYS.INTL((EOMONTH(BB$15-1,1))-_xlpm.DD,EOMONTH(BB$15-1,1),1,_xlpm.VD),
AND(MONTH($AW454)=MONTH(BB$15),MONTH($AX454)=MONTH(BB$15)),
NETWORKDAYS.INTL($AW454,$AX454,1,_xlpm.VD)))),0)),
$DH454="месяц",
$DR454*BB454,
$DH454="неделя",
$DR454*BB454/7*(ROUNDUP((DAY(EOMONTH(BB$15,0)))/4,0))),
0)</f>
        <v/>
      </c>
      <c r="DV454" s="125">
        <f t="array" ref="DV454">
IFERROR(_xlfn.IFS(
$DH454="день_1",
$DR454*$BL454/($AX454-$AW454+1)*BC454*(DAY(EOMONTH(BC$15,0))),
$DH454="день_2",
$DR454/30*MAX(MIN($AX454,EOMONTH(BC$15,0))-MAX($AW454,BC$15)+1,),
$DH454="раб.день",
$DR454/30*(IFERROR(
_xlfn.LET(_xlpm.VD,
CHOOSE(
{1;2;3;4;5;6;7;8;9;10;11;12;13;14;15;16;17;18},
45658,45659,45660,45661,45662,45663,45664,45665,45711,45724,45778,45779,45785,45786,45820,45821,45965,46022),
_xlfn.LET(_xlpm.DD,
MAX(MIN($AX454,EOMONTH(BC$15,0))-MAX($AW454,BC$15),),
_xlfn.IFS(
AND(MONTH($AW454)=MONTH(BC$15),MONTH($AX454)&lt;&gt;MONTH(BC$15)),
NETWORKDAYS.INTL($AW454,$AW454+_xlpm.DD,1,_xlpm.VD),
AND(MONTH($AW454)&lt;&gt;MONTH(BC$15),MONTH($AX454)=MONTH(BC$15)),
NETWORKDAYS.INTL(($AX454)-_xlpm.DD,$AX454,1,_xlpm.VD),
AND(MONTH($AW454)&lt;MONTH(BC$15),MONTH($AX454)&gt;MONTH(BC$15)),
NETWORKDAYS.INTL((EOMONTH(BC$15-1,1))-_xlpm.DD,EOMONTH(BC$15-1,1),1,_xlpm.VD),
AND(MONTH($AW454)=MONTH(BC$15),MONTH($AX454)=MONTH(BC$15)),
NETWORKDAYS.INTL($AW454,$AX454,1,_xlpm.VD)))),0)),
$DH454="месяц",
$DR454*BC454,
$DH454="неделя",
$DR454*BC454/7*(ROUNDUP((DAY(EOMONTH(BC$15,0)))/4,0))),
0)</f>
        <v/>
      </c>
      <c r="DW454" s="125">
        <f t="array" ref="DW454">
IFERROR(_xlfn.IFS(
$DH454="день_1",
$DR454*$BL454/($AX454-$AW454+1)*BD454*(DAY(EOMONTH(BD$15,0))),
$DH454="день_2",
$DR454/30*MAX(MIN($AX454,EOMONTH(BD$15,0))-MAX($AW454,BD$15)+1,),
$DH454="раб.день",
$DR454/30*(IFERROR(
_xlfn.LET(_xlpm.VD,
CHOOSE(
{1;2;3;4;5;6;7;8;9;10;11;12;13;14;15;16;17;18},
45658,45659,45660,45661,45662,45663,45664,45665,45711,45724,45778,45779,45785,45786,45820,45821,45965,46022),
_xlfn.LET(_xlpm.DD,
MAX(MIN($AX454,EOMONTH(BD$15,0))-MAX($AW454,BD$15),),
_xlfn.IFS(
AND(MONTH($AW454)=MONTH(BD$15),MONTH($AX454)&lt;&gt;MONTH(BD$15)),
NETWORKDAYS.INTL($AW454,$AW454+_xlpm.DD,1,_xlpm.VD),
AND(MONTH($AW454)&lt;&gt;MONTH(BD$15),MONTH($AX454)=MONTH(BD$15)),
NETWORKDAYS.INTL(($AX454)-_xlpm.DD,$AX454,1,_xlpm.VD),
AND(MONTH($AW454)&lt;MONTH(BD$15),MONTH($AX454)&gt;MONTH(BD$15)),
NETWORKDAYS.INTL((EOMONTH(BD$15-1,1))-_xlpm.DD,EOMONTH(BD$15-1,1),1,_xlpm.VD),
AND(MONTH($AW454)=MONTH(BD$15),MONTH($AX454)=MONTH(BD$15)),
NETWORKDAYS.INTL($AW454,$AX454,1,_xlpm.VD)))),0)),
$DH454="месяц",
$DR454*BD454,
$DH454="неделя",
$DR454*BD454/7*(ROUNDUP((DAY(EOMONTH(BD$15,0)))/4,0))),
0)</f>
        <v/>
      </c>
      <c r="DX454" s="125">
        <f t="array" ref="DX454">
IFERROR(_xlfn.IFS(
$DH454="день_1",
$DR454*$BL454/($AX454-$AW454+1)*BE454*(DAY(EOMONTH(BE$15,0))),
$DH454="день_2",
$DR454/30*MAX(MIN($AX454,EOMONTH(BE$15,0))-MAX($AW454,BE$15)+1,),
$DH454="раб.день",
$DR454/30*(IFERROR(
_xlfn.LET(_xlpm.VD,
CHOOSE(
{1;2;3;4;5;6;7;8;9;10;11;12;13;14;15;16;17;18},
45658,45659,45660,45661,45662,45663,45664,45665,45711,45724,45778,45779,45785,45786,45820,45821,45965,46022),
_xlfn.LET(_xlpm.DD,
MAX(MIN($AX454,EOMONTH(BE$15,0))-MAX($AW454,BE$15),),
_xlfn.IFS(
AND(MONTH($AW454)=MONTH(BE$15),MONTH($AX454)&lt;&gt;MONTH(BE$15)),
NETWORKDAYS.INTL($AW454,$AW454+_xlpm.DD,1,_xlpm.VD),
AND(MONTH($AW454)&lt;&gt;MONTH(BE$15),MONTH($AX454)=MONTH(BE$15)),
NETWORKDAYS.INTL(($AX454)-_xlpm.DD,$AX454,1,_xlpm.VD),
AND(MONTH($AW454)&lt;MONTH(BE$15),MONTH($AX454)&gt;MONTH(BE$15)),
NETWORKDAYS.INTL((EOMONTH(BE$15-1,1))-_xlpm.DD,EOMONTH(BE$15-1,1),1,_xlpm.VD),
AND(MONTH($AW454)=MONTH(BE$15),MONTH($AX454)=MONTH(BE$15)),
NETWORKDAYS.INTL($AW454,$AX454,1,_xlpm.VD)))),0)),
$DH454="месяц",
$DR454*BE454,
$DH454="неделя",
$DR454*BE454/7*(ROUNDUP((DAY(EOMONTH(BE$15,0)))/4,0))),
0)</f>
        <v/>
      </c>
      <c r="DY454" s="125">
        <f t="array" ref="DY454">
IFERROR(_xlfn.IFS(
$DH454="день_1",
$DR454*$BL454/($AX454-$AW454+1)*BF454*(DAY(EOMONTH(BF$15,0))),
$DH454="день_2",
$DR454/30*MAX(MIN($AX454,EOMONTH(BF$15,0))-MAX($AW454,BF$15)+1,),
$DH454="раб.день",
$DR454/30*(IFERROR(
_xlfn.LET(_xlpm.VD,
CHOOSE(
{1;2;3;4;5;6;7;8;9;10;11;12;13;14;15;16;17;18},
45658,45659,45660,45661,45662,45663,45664,45665,45711,45724,45778,45779,45785,45786,45820,45821,45965,46022),
_xlfn.LET(_xlpm.DD,
MAX(MIN($AX454,EOMONTH(BF$15,0))-MAX($AW454,BF$15),),
_xlfn.IFS(
AND(MONTH($AW454)=MONTH(BF$15),MONTH($AX454)&lt;&gt;MONTH(BF$15)),
NETWORKDAYS.INTL($AW454,$AW454+_xlpm.DD,1,_xlpm.VD),
AND(MONTH($AW454)&lt;&gt;MONTH(BF$15),MONTH($AX454)=MONTH(BF$15)),
NETWORKDAYS.INTL(($AX454)-_xlpm.DD,$AX454,1,_xlpm.VD),
AND(MONTH($AW454)&lt;MONTH(BF$15),MONTH($AX454)&gt;MONTH(BF$15)),
NETWORKDAYS.INTL((EOMONTH(BF$15-1,1))-_xlpm.DD,EOMONTH(BF$15-1,1),1,_xlpm.VD),
AND(MONTH($AW454)=MONTH(BF$15),MONTH($AX454)=MONTH(BF$15)),
NETWORKDAYS.INTL($AW454,$AX454,1,_xlpm.VD)))),0)),
$DH454="месяц",
$DR454*BF454,
$DH454="неделя",
$DR454*BF454/7*(ROUNDUP((DAY(EOMONTH(BF$15,0)))/4,0))),
0)</f>
        <v/>
      </c>
      <c r="DZ454" s="125">
        <f t="array" ref="DZ454">
IFERROR(_xlfn.IFS(
$DH454="день_1",
$DR454*$BL454/($AX454-$AW454+1)*BG454*(DAY(EOMONTH(BG$15,0))),
$DH454="день_2",
$DR454/30*MAX(MIN($AX454,EOMONTH(BG$15,0))-MAX($AW454,BG$15)+1,),
$DH454="раб.день",
$DR454/30*(IFERROR(
_xlfn.LET(_xlpm.VD,
CHOOSE(
{1;2;3;4;5;6;7;8;9;10;11;12;13;14;15;16;17;18},
45658,45659,45660,45661,45662,45663,45664,45665,45711,45724,45778,45779,45785,45786,45820,45821,45965,46022),
_xlfn.LET(_xlpm.DD,
MAX(MIN($AX454,EOMONTH(BG$15,0))-MAX($AW454,BG$15),),
_xlfn.IFS(
AND(MONTH($AW454)=MONTH(BG$15),MONTH($AX454)&lt;&gt;MONTH(BG$15)),
NETWORKDAYS.INTL($AW454,$AW454+_xlpm.DD,1,_xlpm.VD),
AND(MONTH($AW454)&lt;&gt;MONTH(BG$15),MONTH($AX454)=MONTH(BG$15)),
NETWORKDAYS.INTL(($AX454)-_xlpm.DD,$AX454,1,_xlpm.VD),
AND(MONTH($AW454)&lt;MONTH(BG$15),MONTH($AX454)&gt;MONTH(BG$15)),
NETWORKDAYS.INTL((EOMONTH(BG$15-1,1))-_xlpm.DD,EOMONTH(BG$15-1,1),1,_xlpm.VD),
AND(MONTH($AW454)=MONTH(BG$15),MONTH($AX454)=MONTH(BG$15)),
NETWORKDAYS.INTL($AW454,$AX454,1,_xlpm.VD)))),0)),
$DH454="месяц",
$DR454*BG454,
$DH454="неделя",
$DR454*BG454/7*(ROUNDUP((DAY(EOMONTH(BG$15,0)))/4,0))),
0)</f>
        <v/>
      </c>
      <c r="EA454" s="125">
        <f t="array" ref="EA454">
IFERROR(_xlfn.IFS(
$DH454="день_1",
$DR454*$BL454/($AX454-$AW454+1)*BH454*(DAY(EOMONTH(BH$15,0))),
$DH454="день_2",
$DR454/30*MAX(MIN($AX454,EOMONTH(BH$15,0))-MAX($AW454,BH$15)+1,),
$DH454="раб.день",
$DR454/30*(IFERROR(
_xlfn.LET(_xlpm.VD,
CHOOSE(
{1;2;3;4;5;6;7;8;9;10;11;12;13;14;15;16;17;18},
45658,45659,45660,45661,45662,45663,45664,45665,45711,45724,45778,45779,45785,45786,45820,45821,45965,46022),
_xlfn.LET(_xlpm.DD,
MAX(MIN($AX454,EOMONTH(BH$15,0))-MAX($AW454,BH$15),),
_xlfn.IFS(
AND(MONTH($AW454)=MONTH(BH$15),MONTH($AX454)&lt;&gt;MONTH(BH$15)),
NETWORKDAYS.INTL($AW454,$AW454+_xlpm.DD,1,_xlpm.VD),
AND(MONTH($AW454)&lt;&gt;MONTH(BH$15),MONTH($AX454)=MONTH(BH$15)),
NETWORKDAYS.INTL(($AX454)-_xlpm.DD,$AX454,1,_xlpm.VD),
AND(MONTH($AW454)&lt;MONTH(BH$15),MONTH($AX454)&gt;MONTH(BH$15)),
NETWORKDAYS.INTL((EOMONTH(BH$15-1,1))-_xlpm.DD,EOMONTH(BH$15-1,1),1,_xlpm.VD),
AND(MONTH($AW454)=MONTH(BH$15),MONTH($AX454)=MONTH(BH$15)),
NETWORKDAYS.INTL($AW454,$AX454,1,_xlpm.VD)))),0)),
$DH454="месяц",
$DR454*BH454,
$DH454="неделя",
$DR454*BH454/7*(ROUNDUP((DAY(EOMONTH(BH$15,0)))/4,0))),
0)</f>
        <v/>
      </c>
      <c r="EB454" s="125">
        <f t="array" ref="EB454">
IFERROR(_xlfn.IFS(
$DH454="день_1",
$DR454*$BL454/($AX454-$AW454+1)*BI454*(DAY(EOMONTH(BI$15,0))),
$DH454="день_2",
$DR454/30*MAX(MIN($AX454,EOMONTH(BI$15,0))-MAX($AW454,BI$15)+1,),
$DH454="раб.день",
$DR454/30*(IFERROR(
_xlfn.LET(_xlpm.VD,
CHOOSE(
{1;2;3;4;5;6;7;8;9;10;11;12;13;14;15;16;17;18},
45658,45659,45660,45661,45662,45663,45664,45665,45711,45724,45778,45779,45785,45786,45820,45821,45965,46022),
_xlfn.LET(_xlpm.DD,
MAX(MIN($AX454,EOMONTH(BI$15,0))-MAX($AW454,BI$15),),
_xlfn.IFS(
AND(MONTH($AW454)=MONTH(BI$15),MONTH($AX454)&lt;&gt;MONTH(BI$15)),
NETWORKDAYS.INTL($AW454,$AW454+_xlpm.DD,1,_xlpm.VD),
AND(MONTH($AW454)&lt;&gt;MONTH(BI$15),MONTH($AX454)=MONTH(BI$15)),
NETWORKDAYS.INTL(($AX454)-_xlpm.DD,$AX454,1,_xlpm.VD),
AND(MONTH($AW454)&lt;MONTH(BI$15),MONTH($AX454)&gt;MONTH(BI$15)),
NETWORKDAYS.INTL((EOMONTH(BI$15-1,1))-_xlpm.DD,EOMONTH(BI$15-1,1),1,_xlpm.VD),
AND(MONTH($AW454)=MONTH(BI$15),MONTH($AX454)=MONTH(BI$15)),
NETWORKDAYS.INTL($AW454,$AX454,1,_xlpm.VD)))),0)),
$DH454="месяц",
$DR454*BI454,
$DH454="неделя",
$DR454*BI454/7*(ROUNDUP((DAY(EOMONTH(BI$15,0)))/4,0))),
0)</f>
        <v/>
      </c>
      <c r="EC454" s="125">
        <f t="array" ref="EC454">
IFERROR(_xlfn.IFS(
$DH454="день_1",
$DR454*$BL454/($AX454-$AW454+1)*BJ454*(DAY(EOMONTH(BJ$15,0))),
$DH454="день_2",
$DR454/30*MAX(MIN($AX454,EOMONTH(BJ$15,0))-MAX($AW454,BJ$15)+1,),
$DH454="раб.день",
$DR454/30*(IFERROR(
_xlfn.LET(_xlpm.VD,
CHOOSE(
{1;2;3;4;5;6;7;8;9;10;11;12;13;14;15;16;17;18},
45658,45659,45660,45661,45662,45663,45664,45665,45711,45724,45778,45779,45785,45786,45820,45821,45965,46022),
_xlfn.LET(_xlpm.DD,
MAX(MIN($AX454,EOMONTH(BJ$15,0))-MAX($AW454,BJ$15),),
_xlfn.IFS(
AND(MONTH($AW454)=MONTH(BJ$15),MONTH($AX454)&lt;&gt;MONTH(BJ$15)),
NETWORKDAYS.INTL($AW454,$AW454+_xlpm.DD,1,_xlpm.VD),
AND(MONTH($AW454)&lt;&gt;MONTH(BJ$15),MONTH($AX454)=MONTH(BJ$15)),
NETWORKDAYS.INTL(($AX454)-_xlpm.DD,$AX454,1,_xlpm.VD),
AND(MONTH($AW454)&lt;MONTH(BJ$15),MONTH($AX454)&gt;MONTH(BJ$15)),
NETWORKDAYS.INTL((EOMONTH(BJ$15-1,1))-_xlpm.DD,EOMONTH(BJ$15-1,1),1,_xlpm.VD),
AND(MONTH($AW454)=MONTH(BJ$15),MONTH($AX454)=MONTH(BJ$15)),
NETWORKDAYS.INTL($AW454,$AX454,1,_xlpm.VD)))),0)),
$DH454="месяц",
$DR454*BJ454,
$DH454="неделя",
$DR454*BJ454/7*(ROUNDUP((DAY(EOMONTH(BJ$15,0)))/4,0))),
0)</f>
        <v/>
      </c>
      <c r="ED454" s="125">
        <f t="array" ref="ED454">
IFERROR(_xlfn.IFS(
$DH454="день_1",
$DR454*$BL454/($AX454-$AW454+1)*BK454*(DAY(EOMONTH(BK$15,0))),
$DH454="день_2",
$DR454/30*MAX(MIN($AX454,EOMONTH(BK$15,0))-MAX($AW454,BK$15)+1,),
$DH454="раб.день",
$DR454/30*(IFERROR(
_xlfn.LET(_xlpm.VD,
CHOOSE(
{1;2;3;4;5;6;7;8;9;10;11;12;13;14;15;16;17;18},
45658,45659,45660,45661,45662,45663,45664,45665,45711,45724,45778,45779,45785,45786,45820,45821,45965,46022),
_xlfn.LET(_xlpm.DD,
MAX(MIN($AX454,EOMONTH(BK$15,0))-MAX($AW454,BK$15),),
_xlfn.IFS(
AND(MONTH($AW454)=MONTH(BK$15),MONTH($AX454)&lt;&gt;MONTH(BK$15)),
NETWORKDAYS.INTL($AW454,$AW454+_xlpm.DD,1,_xlpm.VD),
AND(MONTH($AW454)&lt;&gt;MONTH(BK$15),MONTH($AX454)=MONTH(BK$15)),
NETWORKDAYS.INTL(($AX454)-_xlpm.DD,$AX454,1,_xlpm.VD),
AND(MONTH($AW454)&lt;MONTH(BK$15),MONTH($AX454)&gt;MONTH(BK$15)),
NETWORKDAYS.INTL((EOMONTH(BK$15-1,1))-_xlpm.DD,EOMONTH(BK$15-1,1),1,_xlpm.VD),
AND(MONTH($AW454)=MONTH(BK$15),MONTH($AX454)=MONTH(BK$15)),
NETWORKDAYS.INTL($AW454,$AX454,1,_xlpm.VD)))),0)),
$DH454="месяц",
$DR454*BK454,
$DH454="неделя",
$DR454*BK454/7*(ROUNDUP((DAY(EOMONTH(BK$15,0)))/4,0))),
0)</f>
        <v/>
      </c>
      <c r="EE454" s="125">
        <f>SUM($DS454,$DT454,$DU454,$DV454,$DW454,$DX454,$DY454,$DZ454,$EA454,$EB454,$EC454,$ED454)</f>
        <v/>
      </c>
      <c r="EF454" s="125">
        <f>IFERROR(ROUND($EE454*(1+$EP454),2),0)</f>
        <v/>
      </c>
      <c r="EG454" s="128" t="n">
        <v>1</v>
      </c>
      <c r="EH454" s="126" t="n">
        <v>0</v>
      </c>
      <c r="EI454" s="126">
        <f>ROUND(SUM($EH454:$EH454)*SUM($AB454:$AB454)*$EG454,2)</f>
        <v/>
      </c>
      <c r="EJ454" s="126">
        <f>ROUND($EI454*(1+$EP454),2)</f>
        <v/>
      </c>
      <c r="EK454" s="126" t="n">
        <v>0</v>
      </c>
      <c r="EL454" s="126">
        <f>ROUND(SUM($EK454:$EK454)*SUM($AB454:$AB454)*$EG454,2)</f>
        <v/>
      </c>
      <c r="EM454" s="126">
        <f>ROUND($EL454*(1+$EP454),2)</f>
        <v/>
      </c>
      <c r="EN454" s="126">
        <f>SUM($EE454,$EI454,$EL454)</f>
        <v/>
      </c>
      <c r="EO454" s="126">
        <f>SUM($EF454,$EJ454,$EM454)</f>
        <v/>
      </c>
      <c r="EP454" s="59" t="inlineStr">
        <is>
          <t>20%</t>
        </is>
      </c>
      <c r="EQ454" s="59" t="n"/>
      <c r="ER454" s="60">
        <f t="array" ref="ER454">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MATCH(ES454,
{"AMS";"RussOutdoor";"HD Outdoor";"Ingroup";"IQ";"Ledproduction";"LisChannel";"Logic";"Media-PPL";"NovikovTV | НовиковТВ";"SMA";"SOK";"КрокусТВ | CrocusTV | IndoorTV";"Сити";"ТЯК Москва"},
0)),"")</f>
        <v/>
      </c>
      <c r="ES454" s="60" t="n"/>
      <c r="ET454" s="60">
        <f t="array" ref="ET454">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MATCH(ES454,
{"AMS";"RussOutdoor";"HD Outdoor";"Ingroup";"IQ";"Ledproduction";"LisChannel";"Logic";"Media-PPL";"NovikovTV | НовиковТВ";"SMA";"SOK";"КрокусТВ | CrocusTV | IndoorTV";"Сити";"ТЯК Москва"},
0)),"")</f>
        <v/>
      </c>
      <c r="EU454" s="60" t="n"/>
      <c r="EV454" s="60" t="n"/>
      <c r="EX454" s="110">
        <f t="array" ref="EX454">
($AR454/30
+N("ТРАФИК ПЛОЩАДКИ"))*
(IFERROR(
_xlfn.LET(
_xlpm.GPR,
HLOOKUP($L454,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(MATCH($T454,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IF($Q454="цифровой",_xlpm.GPR/$AG454,_xlpm.GPR/60)),
0)
+N("DWELL TIME"))*
(IF($AB454=0,0,IF($AB454=1,0.3,IF($AB454=2,0.5,IF($AB454&gt;2,1))))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_xlfn.IFS($AC454="да",1.2,$AC454="нет",1)*
_xlfn.IFS($AD454="да",1.2,$AD454="нет",1)*
IF(R454="статический",1,1.2)*
$X454*
INDEX(
{1.2;1;1.2;1.2;1;1.2;1.2;1.2;1.2;1.2;1.2;1;1.2;1.2;1.2;1.2;1;1;1.2;1.2;1.2;1;1;1;1;1.2;1.2;1.2;1.2;1;1;1;1;1.2;1.2;1.2;1.2;1.2;1.2;1.2;1.2;1;1;1.2;1;1;1;1;1.5;1;1;1.5;1.5;1.2},
MATCH($Q454,_xlpm.MI,0)))&gt;{0.02;0.04;0.06;0.1;0.2;0.4;0.6;0.8;1;2;4;6})),
{0;1;2;3;4;5;6;7;8;9;10;11;12},
0)))
+N("КОЭФФИЦИЕНТ КОНТАКТА"))))*
(_xlfn.IFS($X454&lt;0.1,$X454/1000,$X454&gt;25,5.2,AND($X454&gt;=0.1,$X454&lt;=25),(($X454*2+0.1)/10)*($X454/10)))*
IFERROR((_xlfn.LET(
_xlpm.MA,
{0;0.8;0.85;0.9;0.95;1},
_xlpm.MAA,
{0;1;2;3;4;5},
INDEX(_xlpm.MA,MATCH(SUMPRODUCT(--((IF(ROUND(_xlpm.MAA,1)&gt;5,5,ROUND($AB454,1)))&gt;{0;1;2;3;4;5})),_xlpm.MAA,0)))
+N("КОЭФФИЦИЕНТ КОЛ-ВО КОНСТРУКЦИЙ")),1)*
$AB454,0))*
(IF($Q454="цифровой",$AG454/15*$AI454,1)
+N("ДЛЯ ЦИФРЫ"))</f>
        <v/>
      </c>
      <c r="EY454" s="110">
        <f>IFERROR(EX454*AY454,0)</f>
        <v/>
      </c>
      <c r="EZ454" s="131">
        <f>IFERROR(DP454/EY454*1000,0)</f>
        <v/>
      </c>
      <c r="FA454" s="112">
        <f>IFERROR(FC454/FB454,0)</f>
        <v/>
      </c>
      <c r="FB454" s="112">
        <f>IFERROR((FC454/(EY454/FF454*#REF!))*0.825,0)</f>
        <v/>
      </c>
      <c r="FC454" s="112">
        <f>IFERROR(((EX454*30/AR454)*100)/30,0)</f>
        <v/>
      </c>
      <c r="FD454" s="112">
        <f>IFERROR(EY454/G454*100%,0)</f>
        <v/>
      </c>
      <c r="FE454" s="112">
        <f>IFERROR(FD454/FC454*100%,0)</f>
        <v/>
      </c>
      <c r="FF454" s="110">
        <f>IFERROR(AR454/30*AY454,0)</f>
        <v/>
      </c>
    </row>
    <row r="455" ht="13" customHeight="1">
      <c r="A455" s="59" t="n"/>
      <c r="B455" s="60" t="n"/>
      <c r="C455" s="60" t="n"/>
      <c r="D455" s="60">
        <f t="array" ref="D455">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MATCH($E455,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55" s="60">
        <f t="array" ref="E455">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MATCH($F455,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55" s="60" t="inlineStr"/>
      <c r="G455" s="60" t="n"/>
      <c r="H455" s="60">
        <f t="array" ref="H455">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MATCH($I455,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55" s="60" t="n"/>
      <c r="J455" s="60" t="n"/>
      <c r="K455" s="60" t="n"/>
      <c r="L455" s="60" t="n"/>
      <c r="M455" s="60" t="n"/>
      <c r="N455" s="60" t="n"/>
      <c r="O455" s="60" t="n"/>
      <c r="P455" s="60">
        <f t="array" ref="P455">
_xlfn.IFS(
ISNUMBER(MATCH($Q455,{"шелфбаннер","разделитель","монетница","чековая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ISNUMBER(MATCH($Q455,{"LED/LCD","видеокулер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ISNUMBER(MATCH($Q455,{"автомобиль","машина","выставочное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ISNUMBER(MATCH($Q455,{"билборд","лифтовая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ISNUMBER(MATCH($Q455,{"навигация","подвесной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ISNUMBER(MATCH($Q455,{"движущаяся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ISNUMBER(MATCH($Q455,{"каталог","журнал"},)),
"Пресса",
$Q455="","")</f>
        <v/>
      </c>
      <c r="Q455" s="60" t="n"/>
      <c r="R455" s="60">
        <f t="array" ref="R455">
IFERROR(
_xlfn.IFS(
OR(ISNUMBER(MATCH($Q455,{"экспозиция","макет","стенд","автостенд","авто стенд","выставочное пространство","выставочные стенды","модульные выставочные стенды","3Д конструкция","3D конструкция"},)),P455="Экспонирование"),
"нестандартный",
ISNUMBER(MATCH($Q455,{"скроллер","призматрон"},)),
"динамический",
$P455="Видео",
"цифровой",
OR($P455="Пресса",$P455="Щит",$P455="POSm",$P455="Подвес",$P455="Брендирование/оклейка"),
"статический"),"")</f>
        <v/>
      </c>
      <c r="S455" s="59" t="n"/>
      <c r="T455" s="60" t="n"/>
      <c r="U455" s="60" t="n"/>
      <c r="V455" s="60">
        <f>
IF(P455="Видео",
"цифровой постер/ролик",
IF(ISNUMBER(MATCH(Q455,{"короб световой","короб световой | лайтбокс","короб световой | кристалайт","лайтбокс","лайт бокс","кристалайт","LB","lightbox"},)),
"бэклит",
IF(P455="Брендирование/оклейка",
"перфарированная пленка/самоклейка",
IF(P455="Экспонирование",
"под запрос",
IF(P455="Подвес",
"баннер/ткань",
"")))))</f>
        <v/>
      </c>
      <c r="W455" s="59" t="n"/>
      <c r="X455" s="59" t="n"/>
      <c r="Y455" s="59" t="n"/>
      <c r="Z455" s="61" t="n"/>
      <c r="AA455" s="61" t="n"/>
      <c r="AB455" s="61">
        <f>IF(BL455&gt;0,Z455,0)</f>
        <v/>
      </c>
      <c r="AC455" s="59" t="n"/>
      <c r="AD455" s="59" t="n"/>
      <c r="AE455" s="59" t="n"/>
      <c r="AF455" s="59" t="n"/>
      <c r="AG455" s="59" t="n"/>
      <c r="AH455" s="59" t="n"/>
      <c r="AI455" s="59" t="n"/>
      <c r="AJ455" s="59" t="n"/>
      <c r="AK455" s="59" t="n"/>
      <c r="AL455" s="62">
        <f>IFERROR(IF(OR(R455="статический",R455="динамический",R455="нестандартный",R455="",R455=""),"-",IF(AND(AH455="-",AI455="-"),"-",AK455*3600/AH455*AI455)),"-")</f>
        <v/>
      </c>
      <c r="AM455" s="62">
        <f>IFERROR(IF(OR(R455="статический",R455="динамический",R455="",R455="", R455="BTL",R455="нестандартный"),"-",AG455*AI455*AL455/60),"-")</f>
        <v/>
      </c>
      <c r="AN455" s="63">
        <f>IFERROR(IF(AH455="","-",AG455*AI455/AH455),"-")</f>
        <v/>
      </c>
      <c r="AO455" s="59">
        <f>IFERROR(IF(OR($R455="статический",$R455="динамический",$R455="",$R455="",$R455="BTL",$R455="нестандартный"),"-",$AL455*$AY455),"-")</f>
        <v/>
      </c>
      <c r="AP455" s="62">
        <f>IFERROR(IF(OR($R455="статический",$R455="динамический",$R455="",$R455="",$R455="BTL",$R455="нестандартный"),"-",$AM455*AY455),"-")</f>
        <v/>
      </c>
      <c r="AQ455" s="64" t="n"/>
      <c r="AR455" s="61" t="n"/>
      <c r="AS455" s="61" t="n"/>
      <c r="AT455" s="61" t="n"/>
      <c r="AU455" s="65" t="n"/>
      <c r="AV455" s="124">
        <f>IFERROR(DR455/AT455*1000,"n/a")</f>
        <v/>
      </c>
      <c r="AW455" s="67" t="n"/>
      <c r="AX455" s="67" t="n"/>
      <c r="AY455" s="43">
        <f>IFERROR(IF(OR($AW455="",$AX455=""),"",_xlfn.DAYS($AX455+1,$AW455)),"")</f>
        <v/>
      </c>
      <c r="AZ455" s="68">
        <f t="array" ref="AZ455">
_xlfn.LET(_xlpm.COEFF,
IF($AW455+$AX455=0,0,IF(MAX(MIN($AX455,EOMONTH(AZ$15,0))-MAX($AW455,AZ$15)+1,)&gt;0,1,0)),
_xlfn.IFS(
$ES455="LisChannel",
_xlpm.COEFF*
INDEX({1;1;1.2;1.2;1;1;1;1;1.2;1.2;1.2;1.2},
MATCH(MONTH(AZ$15),
{1,2,3,4,5,6,7,8,9,10,11,12})),
CONCATENATE($ES455," ",$L455)="RussOutdoor метро",
_xlpm.COEFF*
INDEX({0.8;0.9;1.1;1.1;1;1;1;1;1.1;1.1;1.1;1.1},
MATCH(MONTH(AZ$15),
{1,2,3,4,5,6,7,8,9,10,11,12})),
$ES455&lt;&gt;"LisChannel",
_xlpm.COEFF,
$ES455&lt;&gt;"RussOutdoor",
_xlpm.COEFF))</f>
        <v/>
      </c>
      <c r="BA455" s="68">
        <f t="array" ref="BA455">
_xlfn.LET(_xlpm.COEFF,
IF($AW455+$AX455=0,0,IF(MAX(MIN($AX455,EOMONTH(BA$15,0))-MAX($AW455,BA$15)+1,)&gt;0,1,0)),
_xlfn.IFS(
$ES455="LisChannel",
_xlpm.COEFF*
INDEX({1;1;1.2;1.2;1;1;1;1;1.2;1.2;1.2;1.2},
MATCH(MONTH(BA$15),
{1,2,3,4,5,6,7,8,9,10,11,12})),
CONCATENATE($ES455," ",$L455)="RussOutdoor метро",
_xlpm.COEFF*
INDEX({0.8;0.9;1.1;1.1;1;1;1;1;1.1;1.1;1.1;1.1},
MATCH(MONTH(BA$15),
{1,2,3,4,5,6,7,8,9,10,11,12})),
$ES455&lt;&gt;"LisChannel",
_xlpm.COEFF,
$ES455&lt;&gt;"RussOutdoor",
_xlpm.COEFF))</f>
        <v/>
      </c>
      <c r="BB455" s="68">
        <f t="array" ref="BB455">
_xlfn.LET(_xlpm.COEFF,
IF($AW455+$AX455=0,0,IF(MAX(MIN($AX455,EOMONTH(BB$15,0))-MAX($AW455,BB$15)+1,)&gt;0,1,0)),
_xlfn.IFS(
$ES455="LisChannel",
_xlpm.COEFF*
INDEX({1;1;1.2;1.2;1;1;1;1;1.2;1.2;1.2;1.2},
MATCH(MONTH(BB$15),
{1,2,3,4,5,6,7,8,9,10,11,12})),
CONCATENATE($ES455," ",$L455)="RussOutdoor метро",
_xlpm.COEFF*
INDEX({0.8;0.9;1.1;1.1;1;1;1;1;1.1;1.1;1.1;1.1},
MATCH(MONTH(BB$15),
{1,2,3,4,5,6,7,8,9,10,11,12})),
$ES455&lt;&gt;"LisChannel",
_xlpm.COEFF,
$ES455&lt;&gt;"RussOutdoor",
_xlpm.COEFF))</f>
        <v/>
      </c>
      <c r="BC455" s="68">
        <f t="array" ref="BC455">
_xlfn.LET(_xlpm.COEFF,
IF($AW455+$AX455=0,0,IF(MAX(MIN($AX455,EOMONTH(BC$15,0))-MAX($AW455,BC$15)+1,)&gt;0,1,0)),
_xlfn.IFS(
$ES455="LisChannel",
_xlpm.COEFF*
INDEX({1;1;1.2;1.2;1;1;1;1;1.2;1.2;1.2;1.2},
MATCH(MONTH(BC$15),
{1,2,3,4,5,6,7,8,9,10,11,12})),
CONCATENATE($ES455," ",$L455)="RussOutdoor метро",
_xlpm.COEFF*
INDEX({0.8;0.9;1.1;1.1;1;1;1;1;1.1;1.1;1.1;1.1},
MATCH(MONTH(BC$15),
{1,2,3,4,5,6,7,8,9,10,11,12})),
$ES455&lt;&gt;"LisChannel",
_xlpm.COEFF,
$ES455&lt;&gt;"RussOutdoor",
_xlpm.COEFF))</f>
        <v/>
      </c>
      <c r="BD455" s="68">
        <f t="array" ref="BD455">
_xlfn.LET(_xlpm.COEFF,
IF($AW455+$AX455=0,0,IF(MAX(MIN($AX455,EOMONTH(BD$15,0))-MAX($AW455,BD$15)+1,)&gt;0,1,0)),
_xlfn.IFS(
$ES455="LisChannel",
_xlpm.COEFF*
INDEX({1;1;1.2;1.2;1;1;1;1;1.2;1.2;1.2;1.2},
MATCH(MONTH(BD$15),
{1,2,3,4,5,6,7,8,9,10,11,12})),
CONCATENATE($ES455," ",$L455)="RussOutdoor метро",
_xlpm.COEFF*
INDEX({0.8;0.9;1.1;1.1;1;1;1;1;1.1;1.1;1.1;1.1},
MATCH(MONTH(BD$15),
{1,2,3,4,5,6,7,8,9,10,11,12})),
$ES455&lt;&gt;"LisChannel",
_xlpm.COEFF,
$ES455&lt;&gt;"RussOutdoor",
_xlpm.COEFF))</f>
        <v/>
      </c>
      <c r="BE455" s="68">
        <f t="array" ref="BE455">
_xlfn.LET(_xlpm.COEFF,
IF($AW455+$AX455=0,0,IF(MAX(MIN($AX455,EOMONTH(BE$15,0))-MAX($AW455,BE$15)+1,)&gt;0,1,0)),
_xlfn.IFS(
$ES455="LisChannel",
_xlpm.COEFF*
INDEX({1;1;1.2;1.2;1;1;1;1;1.2;1.2;1.2;1.2},
MATCH(MONTH(BE$15),
{1,2,3,4,5,6,7,8,9,10,11,12})),
CONCATENATE($ES455," ",$L455)="RussOutdoor метро",
_xlpm.COEFF*
INDEX({0.8;0.9;1.1;1.1;1;1;1;1;1.1;1.1;1.1;1.1},
MATCH(MONTH(BE$15),
{1,2,3,4,5,6,7,8,9,10,11,12})),
$ES455&lt;&gt;"LisChannel",
_xlpm.COEFF,
$ES455&lt;&gt;"RussOutdoor",
_xlpm.COEFF))</f>
        <v/>
      </c>
      <c r="BF455" s="68">
        <f t="array" ref="BF455">
_xlfn.LET(_xlpm.COEFF,
IF($AW455+$AX455=0,0,IF(MAX(MIN($AX455,EOMONTH(BF$15,0))-MAX($AW455,BF$15)+1,)&gt;0,1,0)),
_xlfn.IFS(
$ES455="LisChannel",
_xlpm.COEFF*
INDEX({1;1;1.2;1.2;1;1;1;1;1.2;1.2;1.2;1.2},
MATCH(MONTH(BF$15),
{1,2,3,4,5,6,7,8,9,10,11,12})),
CONCATENATE($ES455," ",$L455)="RussOutdoor метро",
_xlpm.COEFF*
INDEX({0.8;0.9;1.1;1.1;1;1;1;1;1.1;1.1;1.1;1.1},
MATCH(MONTH(BF$15),
{1,2,3,4,5,6,7,8,9,10,11,12})),
$ES455&lt;&gt;"LisChannel",
_xlpm.COEFF,
$ES455&lt;&gt;"RussOutdoor",
_xlpm.COEFF))</f>
        <v/>
      </c>
      <c r="BG455" s="68">
        <f t="array" ref="BG455">
_xlfn.LET(_xlpm.COEFF,
IF($AW455+$AX455=0,0,IF(MAX(MIN($AX455,EOMONTH(BG$15,0))-MAX($AW455,BG$15)+1,)&gt;0,1,0)),
_xlfn.IFS(
$ES455="LisChannel",
_xlpm.COEFF*
INDEX({1;1;1.2;1.2;1;1;1;1;1.2;1.2;1.2;1.2},
MATCH(MONTH(BG$15),
{1,2,3,4,5,6,7,8,9,10,11,12})),
CONCATENATE($ES455," ",$L455)="RussOutdoor метро",
_xlpm.COEFF*
INDEX({0.8;0.9;1.1;1.1;1;1;1;1;1.1;1.1;1.1;1.1},
MATCH(MONTH(BG$15),
{1,2,3,4,5,6,7,8,9,10,11,12})),
$ES455&lt;&gt;"LisChannel",
_xlpm.COEFF,
$ES455&lt;&gt;"RussOutdoor",
_xlpm.COEFF))</f>
        <v/>
      </c>
      <c r="BH455" s="68">
        <f t="array" ref="BH455">
_xlfn.LET(_xlpm.COEFF,
IF($AW455+$AX455=0,0,IF(MAX(MIN($AX455,EOMONTH(BH$15,0))-MAX($AW455,BH$15)+1,)&gt;0,1,0)),
_xlfn.IFS(
$ES455="LisChannel",
_xlpm.COEFF*
INDEX({1;1;1.2;1.2;1;1;1;1;1.2;1.2;1.2;1.2},
MATCH(MONTH(BH$15),
{1,2,3,4,5,6,7,8,9,10,11,12})),
CONCATENATE($ES455," ",$L455)="RussOutdoor метро",
_xlpm.COEFF*
INDEX({0.8;0.9;1.1;1.1;1;1;1;1;1.1;1.1;1.1;1.1},
MATCH(MONTH(BH$15),
{1,2,3,4,5,6,7,8,9,10,11,12})),
$ES455&lt;&gt;"LisChannel",
_xlpm.COEFF,
$ES455&lt;&gt;"RussOutdoor",
_xlpm.COEFF))</f>
        <v/>
      </c>
      <c r="BI455" s="68">
        <f t="array" ref="BI455">
_xlfn.LET(_xlpm.COEFF,
IF($AW455+$AX455=0,0,IF(MAX(MIN($AX455,EOMONTH(BI$15,0))-MAX($AW455,BI$15)+1,)&gt;0,1,0)),
_xlfn.IFS(
$ES455="LisChannel",
_xlpm.COEFF*
INDEX({1;1;1.2;1.2;1;1;1;1;1.2;1.2;1.2;1.2},
MATCH(MONTH(BI$15),
{1,2,3,4,5,6,7,8,9,10,11,12})),
CONCATENATE($ES455," ",$L455)="RussOutdoor метро",
_xlpm.COEFF*
INDEX({0.8;0.9;1.1;1.1;1;1;1;1;1.1;1.1;1.1;1.1},
MATCH(MONTH(BI$15),
{1,2,3,4,5,6,7,8,9,10,11,12})),
$ES455&lt;&gt;"LisChannel",
_xlpm.COEFF,
$ES455&lt;&gt;"RussOutdoor",
_xlpm.COEFF))</f>
        <v/>
      </c>
      <c r="BJ455" s="68">
        <f t="array" ref="BJ455">
_xlfn.LET(_xlpm.COEFF,
IF($AW455+$AX455=0,0,IF(MAX(MIN($AX455,EOMONTH(BJ$15,0))-MAX($AW455,BJ$15)+1,)&gt;0,1,0)),
_xlfn.IFS(
$ES455="LisChannel",
_xlpm.COEFF*
INDEX({1;1;1.2;1.2;1;1;1;1;1.2;1.2;1.2;1.2},
MATCH(MONTH(BJ$15),
{1,2,3,4,5,6,7,8,9,10,11,12})),
CONCATENATE($ES455," ",$L455)="RussOutdoor метро",
_xlpm.COEFF*
INDEX({0.8;0.9;1.1;1.1;1;1;1;1;1.1;1.1;1.1;1.1},
MATCH(MONTH(BJ$15),
{1,2,3,4,5,6,7,8,9,10,11,12})),
$ES455&lt;&gt;"LisChannel",
_xlpm.COEFF,
$ES455&lt;&gt;"RussOutdoor",
_xlpm.COEFF))</f>
        <v/>
      </c>
      <c r="BK455" s="68">
        <f t="array" ref="BK455">
_xlfn.LET(_xlpm.COEFF,
IF($AW455+$AX455=0,0,IF(MAX(MIN($AX455,EOMONTH(BK$15,0))-MAX($AW455,BK$15)+1,)&gt;0,1,0)),
_xlfn.IFS(
$ES455="LisChannel",
_xlpm.COEFF*
INDEX({1;1;1.2;1.2;1;1;1;1;1.2;1.2;1.2;1.2},
MATCH(MONTH(BK$15),
{1,2,3,4,5,6,7,8,9,10,11,12})),
CONCATENATE($ES455," ",$L455)="RussOutdoor метро",
_xlpm.COEFF*
INDEX({0.8;0.9;1.1;1.1;1;1;1;1;1.1;1.1;1.1;1.1},
MATCH(MONTH(BK$15),
{1,2,3,4,5,6,7,8,9,10,11,12})),
$ES455&lt;&gt;"LisChannel",
_xlpm.COEFF,
$ES455&lt;&gt;"RussOutdoor",
_xlpm.COEFF))</f>
        <v/>
      </c>
      <c r="BL455" s="62">
        <f>COUNTIFS($AZ455:$BK455,"&gt;0")</f>
        <v/>
      </c>
      <c r="BM455" s="65" t="n"/>
      <c r="BN455" s="125">
        <f>$DJ455</f>
        <v/>
      </c>
      <c r="BO455" s="63">
        <f>$DQ455</f>
        <v/>
      </c>
      <c r="BP455" s="125">
        <f>
IFERROR(
IF($BL455=0,0,
$BN455*(1-$BO455)),
0)</f>
        <v/>
      </c>
      <c r="BQ455" s="125">
        <f t="array" ref="BQ455">
IFERROR(
_xlfn.IFS(
$DH455="день_1",
$BP455*$BL455/($AX455-$AW455+1)*AZ455*(DAY(EOMONTH(AZ$15,0))),
$DH455="день_2",
$BP455/30*MAX(MIN($AX455,EOMONTH(AZ$15,0))-MAX($AW455,AZ$15)+1,),
$DH455="раб.день",
$BP455/30*(IFERROR(
_xlfn.LET(_xlpm.VD,
CHOOSE(
{1;2;3;4;5;6;7;8;9;10;11;12;13;14;15;16;17;18},
45658,45659,45660,45661,45662,45663,45664,45665,45711,45724,45778,45779,45785,45786,45820,45821,45965,46022),
_xlfn.LET(_xlpm.DD,
MAX(MIN($AX455,EOMONTH(AZ$15,0))-MAX($AW455,AZ$15),),
_xlfn.IFS(
AND(MONTH($AW455)=MONTH(AZ$15),MONTH($AX455)&lt;&gt;MONTH(AZ$15)),
NETWORKDAYS.INTL($AW455,$AW455+_xlpm.DD,1,_xlpm.VD),
AND(MONTH($AW455)&lt;&gt;MONTH(AZ$15),MONTH($AX455)=MONTH(AZ$15)),
NETWORKDAYS.INTL(($AX455)-_xlpm.DD,$AX455,1,_xlpm.VD),
AND(MONTH($AW455)&lt;MONTH(AZ$15),MONTH($AX455)&gt;MONTH(AZ$15)),
NETWORKDAYS.INTL((EOMONTH(AZ$15-1,1))-_xlpm.DD,EOMONTH(AZ$15-1,1),1,_xlpm.VD),
AND(MONTH($AW455)=MONTH(AZ$15),MONTH($AX455)=MONTH(AZ$15)),
NETWORKDAYS.INTL($AW455,$AX455,1,_xlpm.VD)))),0)),
$DH455="месяц",
$BP455*AZ455,
$DH455="неделя",
$BP455*AZ455/7*(ROUNDUP((DAY(EOMONTH(AZ$15,0)))/4,0))),
0)</f>
        <v/>
      </c>
      <c r="BR455" s="125">
        <f t="array" ref="BR455">
IFERROR(
_xlfn.IFS(
$DH455="день_1",
$BP455*$BL455/($AX455-$AW455+1)*BA455*(DAY(EOMONTH(BA$15,0))),
$DH455="день_2",
$BP455/30*MAX(MIN($AX455,EOMONTH(BA$15,0))-MAX($AW455,BA$15)+1,),
$DH455="раб.день",
$BP455/30*(IFERROR(
_xlfn.LET(_xlpm.VD,
CHOOSE(
{1;2;3;4;5;6;7;8;9;10;11;12;13;14;15;16;17;18},
45658,45659,45660,45661,45662,45663,45664,45665,45711,45724,45778,45779,45785,45786,45820,45821,45965,46022),
_xlfn.LET(_xlpm.DD,
MAX(MIN($AX455,EOMONTH(BA$15,0))-MAX($AW455,BA$15),),
_xlfn.IFS(
AND(MONTH($AW455)=MONTH(BA$15),MONTH($AX455)&lt;&gt;MONTH(BA$15)),
NETWORKDAYS.INTL($AW455,$AW455+_xlpm.DD,1,_xlpm.VD),
AND(MONTH($AW455)&lt;&gt;MONTH(BA$15),MONTH($AX455)=MONTH(BA$15)),
NETWORKDAYS.INTL(($AX455)-_xlpm.DD,$AX455,1,_xlpm.VD),
AND(MONTH($AW455)&lt;MONTH(BA$15),MONTH($AX455)&gt;MONTH(BA$15)),
NETWORKDAYS.INTL((EOMONTH(BA$15-1,1))-_xlpm.DD,EOMONTH(BA$15-1,1),1,_xlpm.VD),
AND(MONTH($AW455)=MONTH(BA$15),MONTH($AX455)=MONTH(BA$15)),
NETWORKDAYS.INTL($AW455,$AX455,1,_xlpm.VD)))),0)),
$DH455="месяц",
$BP455*BA455,
$DH455="неделя",
$BP455*BA455/7*(ROUNDUP((DAY(EOMONTH(BA$15,0)))/4,0))),
0)</f>
        <v/>
      </c>
      <c r="BS455" s="125">
        <f t="array" ref="BS455">
IFERROR(
_xlfn.IFS(
$DH455="день_1",
$BP455*$BL455/($AX455-$AW455+1)*BB455*(DAY(EOMONTH(BB$15,0))),
$DH455="день_2",
$BP455/30*MAX(MIN($AX455,EOMONTH(BB$15,0))-MAX($AW455,BB$15)+1,),
$DH455="раб.день",
$BP455/30*(IFERROR(
_xlfn.LET(_xlpm.VD,
CHOOSE(
{1;2;3;4;5;6;7;8;9;10;11;12;13;14;15;16;17;18},
45658,45659,45660,45661,45662,45663,45664,45665,45711,45724,45778,45779,45785,45786,45820,45821,45965,46022),
_xlfn.LET(_xlpm.DD,
MAX(MIN($AX455,EOMONTH(BB$15,0))-MAX($AW455,BB$15),),
_xlfn.IFS(
AND(MONTH($AW455)=MONTH(BB$15),MONTH($AX455)&lt;&gt;MONTH(BB$15)),
NETWORKDAYS.INTL($AW455,$AW455+_xlpm.DD,1,_xlpm.VD),
AND(MONTH($AW455)&lt;&gt;MONTH(BB$15),MONTH($AX455)=MONTH(BB$15)),
NETWORKDAYS.INTL(($AX455)-_xlpm.DD,$AX455,1,_xlpm.VD),
AND(MONTH($AW455)&lt;MONTH(BB$15),MONTH($AX455)&gt;MONTH(BB$15)),
NETWORKDAYS.INTL((EOMONTH(BB$15-1,1))-_xlpm.DD,EOMONTH(BB$15-1,1),1,_xlpm.VD),
AND(MONTH($AW455)=MONTH(BB$15),MONTH($AX455)=MONTH(BB$15)),
NETWORKDAYS.INTL($AW455,$AX455,1,_xlpm.VD)))),0)),
$DH455="месяц",
$BP455*BB455,
$DH455="неделя",
$BP455*BB455/7*(ROUNDUP((DAY(EOMONTH(BB$15,0)))/4,0))),
0)</f>
        <v/>
      </c>
      <c r="BT455" s="125">
        <f t="array" ref="BT455">
IFERROR(
_xlfn.IFS(
$DH455="день_1",
$BP455*$BL455/($AX455-$AW455+1)*BC455*(DAY(EOMONTH(BC$15,0))),
$DH455="день_2",
$BP455/30*MAX(MIN($AX455,EOMONTH(BC$15,0))-MAX($AW455,BC$15)+1,),
$DH455="раб.день",
$BP455/30*(IFERROR(
_xlfn.LET(_xlpm.VD,
CHOOSE(
{1;2;3;4;5;6;7;8;9;10;11;12;13;14;15;16;17;18},
45658,45659,45660,45661,45662,45663,45664,45665,45711,45724,45778,45779,45785,45786,45820,45821,45965,46022),
_xlfn.LET(_xlpm.DD,
MAX(MIN($AX455,EOMONTH(BC$15,0))-MAX($AW455,BC$15),),
_xlfn.IFS(
AND(MONTH($AW455)=MONTH(BC$15),MONTH($AX455)&lt;&gt;MONTH(BC$15)),
NETWORKDAYS.INTL($AW455,$AW455+_xlpm.DD,1,_xlpm.VD),
AND(MONTH($AW455)&lt;&gt;MONTH(BC$15),MONTH($AX455)=MONTH(BC$15)),
NETWORKDAYS.INTL(($AX455)-_xlpm.DD,$AX455,1,_xlpm.VD),
AND(MONTH($AW455)&lt;MONTH(BC$15),MONTH($AX455)&gt;MONTH(BC$15)),
NETWORKDAYS.INTL((EOMONTH(BC$15-1,1))-_xlpm.DD,EOMONTH(BC$15-1,1),1,_xlpm.VD),
AND(MONTH($AW455)=MONTH(BC$15),MONTH($AX455)=MONTH(BC$15)),
NETWORKDAYS.INTL($AW455,$AX455,1,_xlpm.VD)))),0)),
$DH455="месяц",
$BP455*BC455,
$DH455="неделя",
$BP455*BC455/7*(ROUNDUP((DAY(EOMONTH(BC$15,0)))/4,0))),
0)</f>
        <v/>
      </c>
      <c r="BU455" s="125">
        <f t="array" ref="BU455">
IFERROR(
_xlfn.IFS(
$DH455="день_1",
$BP455*$BL455/($AX455-$AW455+1)*BD455*(DAY(EOMONTH(BD$15,0))),
$DH455="день_2",
$BP455/30*MAX(MIN($AX455,EOMONTH(BD$15,0))-MAX($AW455,BD$15)+1,),
$DH455="раб.день",
$BP455/30*(IFERROR(
_xlfn.LET(_xlpm.VD,
CHOOSE(
{1;2;3;4;5;6;7;8;9;10;11;12;13;14;15;16;17;18},
45658,45659,45660,45661,45662,45663,45664,45665,45711,45724,45778,45779,45785,45786,45820,45821,45965,46022),
_xlfn.LET(_xlpm.DD,
MAX(MIN($AX455,EOMONTH(BD$15,0))-MAX($AW455,BD$15),),
_xlfn.IFS(
AND(MONTH($AW455)=MONTH(BD$15),MONTH($AX455)&lt;&gt;MONTH(BD$15)),
NETWORKDAYS.INTL($AW455,$AW455+_xlpm.DD,1,_xlpm.VD),
AND(MONTH($AW455)&lt;&gt;MONTH(BD$15),MONTH($AX455)=MONTH(BD$15)),
NETWORKDAYS.INTL(($AX455)-_xlpm.DD,$AX455,1,_xlpm.VD),
AND(MONTH($AW455)&lt;MONTH(BD$15),MONTH($AX455)&gt;MONTH(BD$15)),
NETWORKDAYS.INTL((EOMONTH(BD$15-1,1))-_xlpm.DD,EOMONTH(BD$15-1,1),1,_xlpm.VD),
AND(MONTH($AW455)=MONTH(BD$15),MONTH($AX455)=MONTH(BD$15)),
NETWORKDAYS.INTL($AW455,$AX455,1,_xlpm.VD)))),0)),
$DH455="месяц",
$BP455*BD455,
$DH455="неделя",
$BP455*BD455/7*(ROUNDUP((DAY(EOMONTH(BD$15,0)))/4,0))),
0)</f>
        <v/>
      </c>
      <c r="BV455" s="125">
        <f t="array" ref="BV455">
IFERROR(
_xlfn.IFS(
$DH455="день_1",
$BP455*$BL455/($AX455-$AW455+1)*BE455*(DAY(EOMONTH(BE$15,0))),
$DH455="день_2",
$BP455/30*MAX(MIN($AX455,EOMONTH(BE$15,0))-MAX($AW455,BE$15)+1,),
$DH455="раб.день",
$BP455/30*(IFERROR(
_xlfn.LET(_xlpm.VD,
CHOOSE(
{1;2;3;4;5;6;7;8;9;10;11;12;13;14;15;16;17;18},
45658,45659,45660,45661,45662,45663,45664,45665,45711,45724,45778,45779,45785,45786,45820,45821,45965,46022),
_xlfn.LET(_xlpm.DD,
MAX(MIN($AX455,EOMONTH(BE$15,0))-MAX($AW455,BE$15),),
_xlfn.IFS(
AND(MONTH($AW455)=MONTH(BE$15),MONTH($AX455)&lt;&gt;MONTH(BE$15)),
NETWORKDAYS.INTL($AW455,$AW455+_xlpm.DD,1,_xlpm.VD),
AND(MONTH($AW455)&lt;&gt;MONTH(BE$15),MONTH($AX455)=MONTH(BE$15)),
NETWORKDAYS.INTL(($AX455)-_xlpm.DD,$AX455,1,_xlpm.VD),
AND(MONTH($AW455)&lt;MONTH(BE$15),MONTH($AX455)&gt;MONTH(BE$15)),
NETWORKDAYS.INTL((EOMONTH(BE$15-1,1))-_xlpm.DD,EOMONTH(BE$15-1,1),1,_xlpm.VD),
AND(MONTH($AW455)=MONTH(BE$15),MONTH($AX455)=MONTH(BE$15)),
NETWORKDAYS.INTL($AW455,$AX455,1,_xlpm.VD)))),0)),
$DH455="месяц",
$BP455*BE455,
$DH455="неделя",
$BP455*BE455/7*(ROUNDUP((DAY(EOMONTH(BE$15,0)))/4,0))),
0)</f>
        <v/>
      </c>
      <c r="BW455" s="125">
        <f t="array" ref="BW455">
IFERROR(
_xlfn.IFS(
$DH455="день_1",
$BP455*$BL455/($AX455-$AW455+1)*BF455*(DAY(EOMONTH(BF$15,0))),
$DH455="день_2",
$BP455/30*MAX(MIN($AX455,EOMONTH(BF$15,0))-MAX($AW455,BF$15)+1,),
$DH455="раб.день",
$BP455/30*(IFERROR(
_xlfn.LET(_xlpm.VD,
CHOOSE(
{1;2;3;4;5;6;7;8;9;10;11;12;13;14;15;16;17;18},
45658,45659,45660,45661,45662,45663,45664,45665,45711,45724,45778,45779,45785,45786,45820,45821,45965,46022),
_xlfn.LET(_xlpm.DD,
MAX(MIN($AX455,EOMONTH(BF$15,0))-MAX($AW455,BF$15),),
_xlfn.IFS(
AND(MONTH($AW455)=MONTH(BF$15),MONTH($AX455)&lt;&gt;MONTH(BF$15)),
NETWORKDAYS.INTL($AW455,$AW455+_xlpm.DD,1,_xlpm.VD),
AND(MONTH($AW455)&lt;&gt;MONTH(BF$15),MONTH($AX455)=MONTH(BF$15)),
NETWORKDAYS.INTL(($AX455)-_xlpm.DD,$AX455,1,_xlpm.VD),
AND(MONTH($AW455)&lt;MONTH(BF$15),MONTH($AX455)&gt;MONTH(BF$15)),
NETWORKDAYS.INTL((EOMONTH(BF$15-1,1))-_xlpm.DD,EOMONTH(BF$15-1,1),1,_xlpm.VD),
AND(MONTH($AW455)=MONTH(BF$15),MONTH($AX455)=MONTH(BF$15)),
NETWORKDAYS.INTL($AW455,$AX455,1,_xlpm.VD)))),0)),
$DH455="месяц",
$BP455*BF455,
$DH455="неделя",
$BP455*BF455/7*(ROUNDUP((DAY(EOMONTH(BF$15,0)))/4,0))),
0)</f>
        <v/>
      </c>
      <c r="BX455" s="125">
        <f t="array" ref="BX455">
IFERROR(
_xlfn.IFS(
$DH455="день_1",
$BP455*$BL455/($AX455-$AW455+1)*BG455*(DAY(EOMONTH(BG$15,0))),
$DH455="день_2",
$BP455/30*MAX(MIN($AX455,EOMONTH(BG$15,0))-MAX($AW455,BG$15)+1,),
$DH455="раб.день",
$BP455/30*(IFERROR(
_xlfn.LET(_xlpm.VD,
CHOOSE(
{1;2;3;4;5;6;7;8;9;10;11;12;13;14;15;16;17;18},
45658,45659,45660,45661,45662,45663,45664,45665,45711,45724,45778,45779,45785,45786,45820,45821,45965,46022),
_xlfn.LET(_xlpm.DD,
MAX(MIN($AX455,EOMONTH(BG$15,0))-MAX($AW455,BG$15),),
_xlfn.IFS(
AND(MONTH($AW455)=MONTH(BG$15),MONTH($AX455)&lt;&gt;MONTH(BG$15)),
NETWORKDAYS.INTL($AW455,$AW455+_xlpm.DD,1,_xlpm.VD),
AND(MONTH($AW455)&lt;&gt;MONTH(BG$15),MONTH($AX455)=MONTH(BG$15)),
NETWORKDAYS.INTL(($AX455)-_xlpm.DD,$AX455,1,_xlpm.VD),
AND(MONTH($AW455)&lt;MONTH(BG$15),MONTH($AX455)&gt;MONTH(BG$15)),
NETWORKDAYS.INTL((EOMONTH(BG$15-1,1))-_xlpm.DD,EOMONTH(BG$15-1,1),1,_xlpm.VD),
AND(MONTH($AW455)=MONTH(BG$15),MONTH($AX455)=MONTH(BG$15)),
NETWORKDAYS.INTL($AW455,$AX455,1,_xlpm.VD)))),0)),
$DH455="месяц",
$BP455*BG455,
$DH455="неделя",
$BP455*BG455/7*(ROUNDUP((DAY(EOMONTH(BG$15,0)))/4,0))),
0)</f>
        <v/>
      </c>
      <c r="BY455" s="125">
        <f t="array" ref="BY455">
IFERROR(
_xlfn.IFS(
$DH455="день_1",
$BP455*$BL455/($AX455-$AW455+1)*BH455*(DAY(EOMONTH(BH$15,0))),
$DH455="день_2",
$BP455/30*MAX(MIN($AX455,EOMONTH(BH$15,0))-MAX($AW455,BH$15)+1,),
$DH455="раб.день",
$BP455/30*(IFERROR(
_xlfn.LET(_xlpm.VD,
CHOOSE(
{1;2;3;4;5;6;7;8;9;10;11;12;13;14;15;16;17;18},
45658,45659,45660,45661,45662,45663,45664,45665,45711,45724,45778,45779,45785,45786,45820,45821,45965,46022),
_xlfn.LET(_xlpm.DD,
MAX(MIN($AX455,EOMONTH(BH$15,0))-MAX($AW455,BH$15),),
_xlfn.IFS(
AND(MONTH($AW455)=MONTH(BH$15),MONTH($AX455)&lt;&gt;MONTH(BH$15)),
NETWORKDAYS.INTL($AW455,$AW455+_xlpm.DD,1,_xlpm.VD),
AND(MONTH($AW455)&lt;&gt;MONTH(BH$15),MONTH($AX455)=MONTH(BH$15)),
NETWORKDAYS.INTL(($AX455)-_xlpm.DD,$AX455,1,_xlpm.VD),
AND(MONTH($AW455)&lt;MONTH(BH$15),MONTH($AX455)&gt;MONTH(BH$15)),
NETWORKDAYS.INTL((EOMONTH(BH$15-1,1))-_xlpm.DD,EOMONTH(BH$15-1,1),1,_xlpm.VD),
AND(MONTH($AW455)=MONTH(BH$15),MONTH($AX455)=MONTH(BH$15)),
NETWORKDAYS.INTL($AW455,$AX455,1,_xlpm.VD)))),0)),
$DH455="месяц",
$BP455*BH455,
$DH455="неделя",
$BP455*BH455/7*(ROUNDUP((DAY(EOMONTH(BH$15,0)))/4,0))),
0)</f>
        <v/>
      </c>
      <c r="BZ455" s="125">
        <f t="array" ref="BZ455">
IFERROR(
_xlfn.IFS(
$DH455="день_1",
$BP455*$BL455/($AX455-$AW455+1)*BI455*(DAY(EOMONTH(BI$15,0))),
$DH455="день_2",
$BP455/30*MAX(MIN($AX455,EOMONTH(BI$15,0))-MAX($AW455,BI$15)+1,),
$DH455="раб.день",
$BP455/30*(IFERROR(
_xlfn.LET(_xlpm.VD,
CHOOSE(
{1;2;3;4;5;6;7;8;9;10;11;12;13;14;15;16;17;18},
45658,45659,45660,45661,45662,45663,45664,45665,45711,45724,45778,45779,45785,45786,45820,45821,45965,46022),
_xlfn.LET(_xlpm.DD,
MAX(MIN($AX455,EOMONTH(BI$15,0))-MAX($AW455,BI$15),),
_xlfn.IFS(
AND(MONTH($AW455)=MONTH(BI$15),MONTH($AX455)&lt;&gt;MONTH(BI$15)),
NETWORKDAYS.INTL($AW455,$AW455+_xlpm.DD,1,_xlpm.VD),
AND(MONTH($AW455)&lt;&gt;MONTH(BI$15),MONTH($AX455)=MONTH(BI$15)),
NETWORKDAYS.INTL(($AX455)-_xlpm.DD,$AX455,1,_xlpm.VD),
AND(MONTH($AW455)&lt;MONTH(BI$15),MONTH($AX455)&gt;MONTH(BI$15)),
NETWORKDAYS.INTL((EOMONTH(BI$15-1,1))-_xlpm.DD,EOMONTH(BI$15-1,1),1,_xlpm.VD),
AND(MONTH($AW455)=MONTH(BI$15),MONTH($AX455)=MONTH(BI$15)),
NETWORKDAYS.INTL($AW455,$AX455,1,_xlpm.VD)))),0)),
$DH455="месяц",
$BP455*BI455,
$DH455="неделя",
$BP455*BI455/7*(ROUNDUP((DAY(EOMONTH(BI$15,0)))/4,0))),
0)</f>
        <v/>
      </c>
      <c r="CA455" s="125">
        <f t="array" ref="CA455">
IFERROR(
_xlfn.IFS(
$DH455="день_1",
$BP455*$BL455/($AX455-$AW455+1)*BJ455*(DAY(EOMONTH(BJ$15,0))),
$DH455="день_2",
$BP455/30*MAX(MIN($AX455,EOMONTH(BJ$15,0))-MAX($AW455,BJ$15)+1,),
$DH455="раб.день",
$BP455/30*(IFERROR(
_xlfn.LET(_xlpm.VD,
CHOOSE(
{1;2;3;4;5;6;7;8;9;10;11;12;13;14;15;16;17;18},
45658,45659,45660,45661,45662,45663,45664,45665,45711,45724,45778,45779,45785,45786,45820,45821,45965,46022),
_xlfn.LET(_xlpm.DD,
MAX(MIN($AX455,EOMONTH(BJ$15,0))-MAX($AW455,BJ$15),),
_xlfn.IFS(
AND(MONTH($AW455)=MONTH(BJ$15),MONTH($AX455)&lt;&gt;MONTH(BJ$15)),
NETWORKDAYS.INTL($AW455,$AW455+_xlpm.DD,1,_xlpm.VD),
AND(MONTH($AW455)&lt;&gt;MONTH(BJ$15),MONTH($AX455)=MONTH(BJ$15)),
NETWORKDAYS.INTL(($AX455)-_xlpm.DD,$AX455,1,_xlpm.VD),
AND(MONTH($AW455)&lt;MONTH(BJ$15),MONTH($AX455)&gt;MONTH(BJ$15)),
NETWORKDAYS.INTL((EOMONTH(BJ$15-1,1))-_xlpm.DD,EOMONTH(BJ$15-1,1),1,_xlpm.VD),
AND(MONTH($AW455)=MONTH(BJ$15),MONTH($AX455)=MONTH(BJ$15)),
NETWORKDAYS.INTL($AW455,$AX455,1,_xlpm.VD)))),0)),
$DH455="месяц",
$BP455*BJ455,
$DH455="неделя",
$BP455*BJ455/7*(ROUNDUP((DAY(EOMONTH(BJ$15,0)))/4,0))),
0)</f>
        <v/>
      </c>
      <c r="CB455" s="125">
        <f t="array" ref="CB455">
IFERROR(
_xlfn.IFS(
$DH455="день_1",
$BP455*$BL455/($AX455-$AW455+1)*BK455*(DAY(EOMONTH(BK$15,0))),
$DH455="день_2",
$BP455/30*MAX(MIN($AX455,EOMONTH(BK$15,0))-MAX($AW455,BK$15)+1,),
$DH455="раб.день",
$BP455/30*(IFERROR(
_xlfn.LET(_xlpm.VD,
CHOOSE(
{1;2;3;4;5;6;7;8;9;10;11;12;13;14;15;16;17;18},
45658,45659,45660,45661,45662,45663,45664,45665,45711,45724,45778,45779,45785,45786,45820,45821,45965,46022),
_xlfn.LET(_xlpm.DD,
MAX(MIN($AX455,EOMONTH(BK$15,0))-MAX($AW455,BK$15),),
_xlfn.IFS(
AND(MONTH($AW455)=MONTH(BK$15),MONTH($AX455)&lt;&gt;MONTH(BK$15)),
NETWORKDAYS.INTL($AW455,$AW455+_xlpm.DD,1,_xlpm.VD),
AND(MONTH($AW455)&lt;&gt;MONTH(BK$15),MONTH($AX455)=MONTH(BK$15)),
NETWORKDAYS.INTL(($AX455)-_xlpm.DD,$AX455,1,_xlpm.VD),
AND(MONTH($AW455)&lt;MONTH(BK$15),MONTH($AX455)&gt;MONTH(BK$15)),
NETWORKDAYS.INTL((EOMONTH(BK$15-1,1))-_xlpm.DD,EOMONTH(BK$15-1,1),1,_xlpm.VD),
AND(MONTH($AW455)=MONTH(BK$15),MONTH($AX455)=MONTH(BK$15)),
NETWORKDAYS.INTL($AW455,$AX455,1,_xlpm.VD)))),0)),
$DH455="месяц",
$BP455*BK455,
$DH455="неделя",
$BP455*BK455/7*(ROUNDUP((DAY(EOMONTH(BK$15,0)))/4,0))),
0)</f>
        <v/>
      </c>
      <c r="CC455" s="125">
        <f>SUM($BQ455:$CB455)</f>
        <v/>
      </c>
      <c r="CD455" s="126">
        <f>SUM($EH455:$EH455)</f>
        <v/>
      </c>
      <c r="CE455" s="126">
        <f>$CD455*$AB455</f>
        <v/>
      </c>
      <c r="CF455" s="126">
        <f>SUM($EK455:$EK455)</f>
        <v/>
      </c>
      <c r="CG455" s="126">
        <f>$CF455*$AB455</f>
        <v/>
      </c>
      <c r="CH455" s="126">
        <f>SUM($CC455,$CE455,$CG455)</f>
        <v/>
      </c>
      <c r="CI455" s="126">
        <f>$CH455*(1+$CM455)</f>
        <v/>
      </c>
      <c r="CJ455" s="127" t="n">
        <v>0</v>
      </c>
      <c r="CK455" s="126">
        <f>SUM($CH455:$CH455)*(1+$CJ455)</f>
        <v/>
      </c>
      <c r="CL455" s="126">
        <f>SUM($CH455:$CH455)*(1+$CM455)</f>
        <v/>
      </c>
      <c r="CM455" s="59" t="inlineStr">
        <is>
          <t>20%</t>
        </is>
      </c>
      <c r="CN455" s="59" t="n"/>
      <c r="CO455" s="72" t="n"/>
      <c r="CP455" s="59" t="n"/>
      <c r="CQ455" s="73" t="n"/>
      <c r="CR455" s="73" t="n"/>
      <c r="CS455" s="73" t="n"/>
      <c r="CT455" s="72" t="n"/>
      <c r="CU455" s="79" t="inlineStr">
        <is>
          <t> </t>
        </is>
      </c>
      <c r="CV455" s="60" t="n"/>
      <c r="CW455" s="60" t="n"/>
      <c r="CX455" s="60" t="n"/>
      <c r="CY455" s="127">
        <f>IFERROR(($CC455-$EE455)/($EE455/(1-$DQ455)),0)</f>
        <v/>
      </c>
      <c r="CZ455" s="127">
        <f>IFERROR(1-$EI455/($CE455),0)</f>
        <v/>
      </c>
      <c r="DA455" s="127">
        <f>IFERROR(1-$EL455/($CG455),0)</f>
        <v/>
      </c>
      <c r="DB455" s="126">
        <f>ROUND(IFERROR(($CI455/(1+$CM455)-$EN455),0),2)</f>
        <v/>
      </c>
      <c r="DC455" s="128" t="n"/>
      <c r="DD455" s="125" t="n"/>
      <c r="DE455" s="75" t="n">
        <v>0</v>
      </c>
      <c r="DF455" s="128" t="n"/>
      <c r="DG455" s="125">
        <f>IF($DC455=0,0,$DD455*($DC455*100%-$DE455*$DF455))*SUM($AB455:$AB455)</f>
        <v/>
      </c>
      <c r="DH455" s="129" t="inlineStr">
        <is>
          <t>месяц</t>
        </is>
      </c>
      <c r="DI455" s="130">
        <f t="array" ref="DI455">IFERROR(
IF($ES455="LisChannel",
(ROUND(((INDEX({174.625;153.888888888889;130.972222222222},MATCH($AI455,{2;3;4}),0))*$AG455*$AI455),2)),0),0)</f>
        <v/>
      </c>
      <c r="DJ455" s="130">
        <f>
_xlfn.LET(_xlpm.X,
IFERROR(
IF($ES455="НовиковТВ",
(_xlfn.LET(_xlpm.NTV,
_xlfn.LET(_xlpm.MIN,350000,
IF(SUMIFS($DI:$DI,$ES:$ES,"НовиковТВ")&lt;=_xlpm.MIN,
(SUMIFS($DI:$DI,$ES:$ES,"НовиковТВ")/(COUNTIFS($ES:$ES,"НовиковТВ")))*_xlpm.MIN/SUMIFS($DI:$DI,$ES:$ES,"НовиковТВ"),
DI455)),
_xlpm.NTV+$DG455/(1-(1-(_xlpm.NTV)*(1-$DL455)*(1-$DM455)*(1-$DN455)*(1-$DO455)*(1-$DP455)/_xlpm.NTV))))/(1+$EP455),
$DI455+$DG455/(1-(1-($DI455)*(1-$DL455)*(1-$DM455)*(1-$DN455)*(1-$DO455)*(1-$DP455)/$DI455))),
0),
_xlpm.X*(1+$CM455)*(1+$CW455)-_xlpm.X*(1+$CM455)+_xlpm.X)</f>
        <v/>
      </c>
      <c r="DK455" s="125" t="inlineStr">
        <is>
          <t>послед.</t>
        </is>
      </c>
      <c r="DL455" s="63" t="n">
        <v>0</v>
      </c>
      <c r="DM455" s="63" t="n">
        <v>0</v>
      </c>
      <c r="DN455" s="63" t="n">
        <v>0</v>
      </c>
      <c r="DO455" s="63" t="n">
        <v>0</v>
      </c>
      <c r="DP455" s="63" t="n">
        <v>0</v>
      </c>
      <c r="DQ455" s="63">
        <f t="array" ref="DQ455">IFERROR(_xlfn.IFS(
$DK455="послед.",1-(1-$DL455)*(1-$DM455)*(1-$DN455)*(1-$DO455)*(1-$DP455),
$DK455="сумм.",$DL455+$DM455+$DN455+$DO455+$DP455),
0)</f>
        <v/>
      </c>
      <c r="DR455" s="125">
        <f t="array" ref="DR455">
IFERROR(
_xlfn.IFS(
$BL455=0,
0,
$BL455&gt;0,
_xlfn.IFS($DK455="послед.",
$DJ455*(1-$DL455)*(1-$DM455)*(1-$DN455)*(1-$DO455)*(1-$DP455),
$DK455="сумм.",
$DJ455*(1-($DL455+$DM455+$DN455+$DO455+$DP455)))),0)</f>
        <v/>
      </c>
      <c r="DS455" s="125">
        <f t="array" ref="DS455">
IFERROR(_xlfn.IFS(
$DH455="день_1",
$DR455*$BL455/($AX455-$AW455+1)*AZ455*(DAY(EOMONTH(AZ$15,0))),
$DH455="день_2",
$DR455/30*MAX(MIN($AX455,EOMONTH(AZ$15,0))-MAX($AW455,AZ$15)+1,),
$DH455="раб.день",
$DR455/30*(IFERROR(
_xlfn.LET(_xlpm.VD,
CHOOSE(
{1;2;3;4;5;6;7;8;9;10;11;12;13;14;15;16;17;18},
45658,45659,45660,45661,45662,45663,45664,45665,45711,45724,45778,45779,45785,45786,45820,45821,45965,46022),
_xlfn.LET(_xlpm.DD,
MAX(MIN($AX455,EOMONTH(AZ$15,0))-MAX($AW455,AZ$15),),
_xlfn.IFS(
AND(MONTH($AW455)=MONTH(AZ$15),MONTH($AX455)&lt;&gt;MONTH(AZ$15)),
NETWORKDAYS.INTL($AW455,$AW455+_xlpm.DD,1,_xlpm.VD),
AND(MONTH($AW455)&lt;&gt;MONTH(AZ$15),MONTH($AX455)=MONTH(AZ$15)),
NETWORKDAYS.INTL(($AX455)-_xlpm.DD,$AX455,1,_xlpm.VD),
AND(MONTH($AW455)&lt;MONTH(AZ$15),MONTH($AX455)&gt;MONTH(AZ$15)),
NETWORKDAYS.INTL((EOMONTH(AZ$15-1,1))-_xlpm.DD,EOMONTH(AZ$15-1,1),1,_xlpm.VD),
AND(MONTH($AW455)=MONTH(AZ$15),MONTH($AX455)=MONTH(AZ$15)),
NETWORKDAYS.INTL($AW455,$AX455,1,_xlpm.VD)))),0)),
$DH455="месяц",
$DR455*AZ455,
$DH455="неделя",
$DR455*AZ455/7*(ROUNDUP((DAY(EOMONTH(AZ$15,0)))/4,0))),
0)</f>
        <v/>
      </c>
      <c r="DT455" s="125">
        <f t="array" ref="DT455">
IFERROR(_xlfn.IFS(
$DH455="день_1",
$DR455*$BL455/($AX455-$AW455+1)*BA455*(DAY(EOMONTH(BA$15,0))),
$DH455="день_2",
$DR455/30*MAX(MIN($AX455,EOMONTH(BA$15,0))-MAX($AW455,BA$15)+1,),
$DH455="раб.день",
$DR455/30*(IFERROR(
_xlfn.LET(_xlpm.VD,
CHOOSE(
{1;2;3;4;5;6;7;8;9;10;11;12;13;14;15;16;17;18},
45658,45659,45660,45661,45662,45663,45664,45665,45711,45724,45778,45779,45785,45786,45820,45821,45965,46022),
_xlfn.LET(_xlpm.DD,
MAX(MIN($AX455,EOMONTH(BA$15,0))-MAX($AW455,BA$15),),
_xlfn.IFS(
AND(MONTH($AW455)=MONTH(BA$15),MONTH($AX455)&lt;&gt;MONTH(BA$15)),
NETWORKDAYS.INTL($AW455,$AW455+_xlpm.DD,1,_xlpm.VD),
AND(MONTH($AW455)&lt;&gt;MONTH(BA$15),MONTH($AX455)=MONTH(BA$15)),
NETWORKDAYS.INTL(($AX455)-_xlpm.DD,$AX455,1,_xlpm.VD),
AND(MONTH($AW455)&lt;MONTH(BA$15),MONTH($AX455)&gt;MONTH(BA$15)),
NETWORKDAYS.INTL((EOMONTH(BA$15-1,1))-_xlpm.DD,EOMONTH(BA$15-1,1),1,_xlpm.VD),
AND(MONTH($AW455)=MONTH(BA$15),MONTH($AX455)=MONTH(BA$15)),
NETWORKDAYS.INTL($AW455,$AX455,1,_xlpm.VD)))),0)),
$DH455="месяц",
$DR455*BA455,
$DH455="неделя",
$DR455*BA455/7*(ROUNDUP((DAY(EOMONTH(BA$15,0)))/4,0))),
0)</f>
        <v/>
      </c>
      <c r="DU455" s="125">
        <f t="array" ref="DU455">
IFERROR(_xlfn.IFS(
$DH455="день_1",
$DR455*$BL455/($AX455-$AW455+1)*BB455*(DAY(EOMONTH(BB$15,0))),
$DH455="день_2",
$DR455/30*MAX(MIN($AX455,EOMONTH(BB$15,0))-MAX($AW455,BB$15)+1,),
$DH455="раб.день",
$DR455/30*(IFERROR(
_xlfn.LET(_xlpm.VD,
CHOOSE(
{1;2;3;4;5;6;7;8;9;10;11;12;13;14;15;16;17;18},
45658,45659,45660,45661,45662,45663,45664,45665,45711,45724,45778,45779,45785,45786,45820,45821,45965,46022),
_xlfn.LET(_xlpm.DD,
MAX(MIN($AX455,EOMONTH(BB$15,0))-MAX($AW455,BB$15),),
_xlfn.IFS(
AND(MONTH($AW455)=MONTH(BB$15),MONTH($AX455)&lt;&gt;MONTH(BB$15)),
NETWORKDAYS.INTL($AW455,$AW455+_xlpm.DD,1,_xlpm.VD),
AND(MONTH($AW455)&lt;&gt;MONTH(BB$15),MONTH($AX455)=MONTH(BB$15)),
NETWORKDAYS.INTL(($AX455)-_xlpm.DD,$AX455,1,_xlpm.VD),
AND(MONTH($AW455)&lt;MONTH(BB$15),MONTH($AX455)&gt;MONTH(BB$15)),
NETWORKDAYS.INTL((EOMONTH(BB$15-1,1))-_xlpm.DD,EOMONTH(BB$15-1,1),1,_xlpm.VD),
AND(MONTH($AW455)=MONTH(BB$15),MONTH($AX455)=MONTH(BB$15)),
NETWORKDAYS.INTL($AW455,$AX455,1,_xlpm.VD)))),0)),
$DH455="месяц",
$DR455*BB455,
$DH455="неделя",
$DR455*BB455/7*(ROUNDUP((DAY(EOMONTH(BB$15,0)))/4,0))),
0)</f>
        <v/>
      </c>
      <c r="DV455" s="125">
        <f t="array" ref="DV455">
IFERROR(_xlfn.IFS(
$DH455="день_1",
$DR455*$BL455/($AX455-$AW455+1)*BC455*(DAY(EOMONTH(BC$15,0))),
$DH455="день_2",
$DR455/30*MAX(MIN($AX455,EOMONTH(BC$15,0))-MAX($AW455,BC$15)+1,),
$DH455="раб.день",
$DR455/30*(IFERROR(
_xlfn.LET(_xlpm.VD,
CHOOSE(
{1;2;3;4;5;6;7;8;9;10;11;12;13;14;15;16;17;18},
45658,45659,45660,45661,45662,45663,45664,45665,45711,45724,45778,45779,45785,45786,45820,45821,45965,46022),
_xlfn.LET(_xlpm.DD,
MAX(MIN($AX455,EOMONTH(BC$15,0))-MAX($AW455,BC$15),),
_xlfn.IFS(
AND(MONTH($AW455)=MONTH(BC$15),MONTH($AX455)&lt;&gt;MONTH(BC$15)),
NETWORKDAYS.INTL($AW455,$AW455+_xlpm.DD,1,_xlpm.VD),
AND(MONTH($AW455)&lt;&gt;MONTH(BC$15),MONTH($AX455)=MONTH(BC$15)),
NETWORKDAYS.INTL(($AX455)-_xlpm.DD,$AX455,1,_xlpm.VD),
AND(MONTH($AW455)&lt;MONTH(BC$15),MONTH($AX455)&gt;MONTH(BC$15)),
NETWORKDAYS.INTL((EOMONTH(BC$15-1,1))-_xlpm.DD,EOMONTH(BC$15-1,1),1,_xlpm.VD),
AND(MONTH($AW455)=MONTH(BC$15),MONTH($AX455)=MONTH(BC$15)),
NETWORKDAYS.INTL($AW455,$AX455,1,_xlpm.VD)))),0)),
$DH455="месяц",
$DR455*BC455,
$DH455="неделя",
$DR455*BC455/7*(ROUNDUP((DAY(EOMONTH(BC$15,0)))/4,0))),
0)</f>
        <v/>
      </c>
      <c r="DW455" s="125">
        <f t="array" ref="DW455">
IFERROR(_xlfn.IFS(
$DH455="день_1",
$DR455*$BL455/($AX455-$AW455+1)*BD455*(DAY(EOMONTH(BD$15,0))),
$DH455="день_2",
$DR455/30*MAX(MIN($AX455,EOMONTH(BD$15,0))-MAX($AW455,BD$15)+1,),
$DH455="раб.день",
$DR455/30*(IFERROR(
_xlfn.LET(_xlpm.VD,
CHOOSE(
{1;2;3;4;5;6;7;8;9;10;11;12;13;14;15;16;17;18},
45658,45659,45660,45661,45662,45663,45664,45665,45711,45724,45778,45779,45785,45786,45820,45821,45965,46022),
_xlfn.LET(_xlpm.DD,
MAX(MIN($AX455,EOMONTH(BD$15,0))-MAX($AW455,BD$15),),
_xlfn.IFS(
AND(MONTH($AW455)=MONTH(BD$15),MONTH($AX455)&lt;&gt;MONTH(BD$15)),
NETWORKDAYS.INTL($AW455,$AW455+_xlpm.DD,1,_xlpm.VD),
AND(MONTH($AW455)&lt;&gt;MONTH(BD$15),MONTH($AX455)=MONTH(BD$15)),
NETWORKDAYS.INTL(($AX455)-_xlpm.DD,$AX455,1,_xlpm.VD),
AND(MONTH($AW455)&lt;MONTH(BD$15),MONTH($AX455)&gt;MONTH(BD$15)),
NETWORKDAYS.INTL((EOMONTH(BD$15-1,1))-_xlpm.DD,EOMONTH(BD$15-1,1),1,_xlpm.VD),
AND(MONTH($AW455)=MONTH(BD$15),MONTH($AX455)=MONTH(BD$15)),
NETWORKDAYS.INTL($AW455,$AX455,1,_xlpm.VD)))),0)),
$DH455="месяц",
$DR455*BD455,
$DH455="неделя",
$DR455*BD455/7*(ROUNDUP((DAY(EOMONTH(BD$15,0)))/4,0))),
0)</f>
        <v/>
      </c>
      <c r="DX455" s="125">
        <f t="array" ref="DX455">
IFERROR(_xlfn.IFS(
$DH455="день_1",
$DR455*$BL455/($AX455-$AW455+1)*BE455*(DAY(EOMONTH(BE$15,0))),
$DH455="день_2",
$DR455/30*MAX(MIN($AX455,EOMONTH(BE$15,0))-MAX($AW455,BE$15)+1,),
$DH455="раб.день",
$DR455/30*(IFERROR(
_xlfn.LET(_xlpm.VD,
CHOOSE(
{1;2;3;4;5;6;7;8;9;10;11;12;13;14;15;16;17;18},
45658,45659,45660,45661,45662,45663,45664,45665,45711,45724,45778,45779,45785,45786,45820,45821,45965,46022),
_xlfn.LET(_xlpm.DD,
MAX(MIN($AX455,EOMONTH(BE$15,0))-MAX($AW455,BE$15),),
_xlfn.IFS(
AND(MONTH($AW455)=MONTH(BE$15),MONTH($AX455)&lt;&gt;MONTH(BE$15)),
NETWORKDAYS.INTL($AW455,$AW455+_xlpm.DD,1,_xlpm.VD),
AND(MONTH($AW455)&lt;&gt;MONTH(BE$15),MONTH($AX455)=MONTH(BE$15)),
NETWORKDAYS.INTL(($AX455)-_xlpm.DD,$AX455,1,_xlpm.VD),
AND(MONTH($AW455)&lt;MONTH(BE$15),MONTH($AX455)&gt;MONTH(BE$15)),
NETWORKDAYS.INTL((EOMONTH(BE$15-1,1))-_xlpm.DD,EOMONTH(BE$15-1,1),1,_xlpm.VD),
AND(MONTH($AW455)=MONTH(BE$15),MONTH($AX455)=MONTH(BE$15)),
NETWORKDAYS.INTL($AW455,$AX455,1,_xlpm.VD)))),0)),
$DH455="месяц",
$DR455*BE455,
$DH455="неделя",
$DR455*BE455/7*(ROUNDUP((DAY(EOMONTH(BE$15,0)))/4,0))),
0)</f>
        <v/>
      </c>
      <c r="DY455" s="125">
        <f t="array" ref="DY455">
IFERROR(_xlfn.IFS(
$DH455="день_1",
$DR455*$BL455/($AX455-$AW455+1)*BF455*(DAY(EOMONTH(BF$15,0))),
$DH455="день_2",
$DR455/30*MAX(MIN($AX455,EOMONTH(BF$15,0))-MAX($AW455,BF$15)+1,),
$DH455="раб.день",
$DR455/30*(IFERROR(
_xlfn.LET(_xlpm.VD,
CHOOSE(
{1;2;3;4;5;6;7;8;9;10;11;12;13;14;15;16;17;18},
45658,45659,45660,45661,45662,45663,45664,45665,45711,45724,45778,45779,45785,45786,45820,45821,45965,46022),
_xlfn.LET(_xlpm.DD,
MAX(MIN($AX455,EOMONTH(BF$15,0))-MAX($AW455,BF$15),),
_xlfn.IFS(
AND(MONTH($AW455)=MONTH(BF$15),MONTH($AX455)&lt;&gt;MONTH(BF$15)),
NETWORKDAYS.INTL($AW455,$AW455+_xlpm.DD,1,_xlpm.VD),
AND(MONTH($AW455)&lt;&gt;MONTH(BF$15),MONTH($AX455)=MONTH(BF$15)),
NETWORKDAYS.INTL(($AX455)-_xlpm.DD,$AX455,1,_xlpm.VD),
AND(MONTH($AW455)&lt;MONTH(BF$15),MONTH($AX455)&gt;MONTH(BF$15)),
NETWORKDAYS.INTL((EOMONTH(BF$15-1,1))-_xlpm.DD,EOMONTH(BF$15-1,1),1,_xlpm.VD),
AND(MONTH($AW455)=MONTH(BF$15),MONTH($AX455)=MONTH(BF$15)),
NETWORKDAYS.INTL($AW455,$AX455,1,_xlpm.VD)))),0)),
$DH455="месяц",
$DR455*BF455,
$DH455="неделя",
$DR455*BF455/7*(ROUNDUP((DAY(EOMONTH(BF$15,0)))/4,0))),
0)</f>
        <v/>
      </c>
      <c r="DZ455" s="125">
        <f t="array" ref="DZ455">
IFERROR(_xlfn.IFS(
$DH455="день_1",
$DR455*$BL455/($AX455-$AW455+1)*BG455*(DAY(EOMONTH(BG$15,0))),
$DH455="день_2",
$DR455/30*MAX(MIN($AX455,EOMONTH(BG$15,0))-MAX($AW455,BG$15)+1,),
$DH455="раб.день",
$DR455/30*(IFERROR(
_xlfn.LET(_xlpm.VD,
CHOOSE(
{1;2;3;4;5;6;7;8;9;10;11;12;13;14;15;16;17;18},
45658,45659,45660,45661,45662,45663,45664,45665,45711,45724,45778,45779,45785,45786,45820,45821,45965,46022),
_xlfn.LET(_xlpm.DD,
MAX(MIN($AX455,EOMONTH(BG$15,0))-MAX($AW455,BG$15),),
_xlfn.IFS(
AND(MONTH($AW455)=MONTH(BG$15),MONTH($AX455)&lt;&gt;MONTH(BG$15)),
NETWORKDAYS.INTL($AW455,$AW455+_xlpm.DD,1,_xlpm.VD),
AND(MONTH($AW455)&lt;&gt;MONTH(BG$15),MONTH($AX455)=MONTH(BG$15)),
NETWORKDAYS.INTL(($AX455)-_xlpm.DD,$AX455,1,_xlpm.VD),
AND(MONTH($AW455)&lt;MONTH(BG$15),MONTH($AX455)&gt;MONTH(BG$15)),
NETWORKDAYS.INTL((EOMONTH(BG$15-1,1))-_xlpm.DD,EOMONTH(BG$15-1,1),1,_xlpm.VD),
AND(MONTH($AW455)=MONTH(BG$15),MONTH($AX455)=MONTH(BG$15)),
NETWORKDAYS.INTL($AW455,$AX455,1,_xlpm.VD)))),0)),
$DH455="месяц",
$DR455*BG455,
$DH455="неделя",
$DR455*BG455/7*(ROUNDUP((DAY(EOMONTH(BG$15,0)))/4,0))),
0)</f>
        <v/>
      </c>
      <c r="EA455" s="125">
        <f t="array" ref="EA455">
IFERROR(_xlfn.IFS(
$DH455="день_1",
$DR455*$BL455/($AX455-$AW455+1)*BH455*(DAY(EOMONTH(BH$15,0))),
$DH455="день_2",
$DR455/30*MAX(MIN($AX455,EOMONTH(BH$15,0))-MAX($AW455,BH$15)+1,),
$DH455="раб.день",
$DR455/30*(IFERROR(
_xlfn.LET(_xlpm.VD,
CHOOSE(
{1;2;3;4;5;6;7;8;9;10;11;12;13;14;15;16;17;18},
45658,45659,45660,45661,45662,45663,45664,45665,45711,45724,45778,45779,45785,45786,45820,45821,45965,46022),
_xlfn.LET(_xlpm.DD,
MAX(MIN($AX455,EOMONTH(BH$15,0))-MAX($AW455,BH$15),),
_xlfn.IFS(
AND(MONTH($AW455)=MONTH(BH$15),MONTH($AX455)&lt;&gt;MONTH(BH$15)),
NETWORKDAYS.INTL($AW455,$AW455+_xlpm.DD,1,_xlpm.VD),
AND(MONTH($AW455)&lt;&gt;MONTH(BH$15),MONTH($AX455)=MONTH(BH$15)),
NETWORKDAYS.INTL(($AX455)-_xlpm.DD,$AX455,1,_xlpm.VD),
AND(MONTH($AW455)&lt;MONTH(BH$15),MONTH($AX455)&gt;MONTH(BH$15)),
NETWORKDAYS.INTL((EOMONTH(BH$15-1,1))-_xlpm.DD,EOMONTH(BH$15-1,1),1,_xlpm.VD),
AND(MONTH($AW455)=MONTH(BH$15),MONTH($AX455)=MONTH(BH$15)),
NETWORKDAYS.INTL($AW455,$AX455,1,_xlpm.VD)))),0)),
$DH455="месяц",
$DR455*BH455,
$DH455="неделя",
$DR455*BH455/7*(ROUNDUP((DAY(EOMONTH(BH$15,0)))/4,0))),
0)</f>
        <v/>
      </c>
      <c r="EB455" s="125">
        <f t="array" ref="EB455">
IFERROR(_xlfn.IFS(
$DH455="день_1",
$DR455*$BL455/($AX455-$AW455+1)*BI455*(DAY(EOMONTH(BI$15,0))),
$DH455="день_2",
$DR455/30*MAX(MIN($AX455,EOMONTH(BI$15,0))-MAX($AW455,BI$15)+1,),
$DH455="раб.день",
$DR455/30*(IFERROR(
_xlfn.LET(_xlpm.VD,
CHOOSE(
{1;2;3;4;5;6;7;8;9;10;11;12;13;14;15;16;17;18},
45658,45659,45660,45661,45662,45663,45664,45665,45711,45724,45778,45779,45785,45786,45820,45821,45965,46022),
_xlfn.LET(_xlpm.DD,
MAX(MIN($AX455,EOMONTH(BI$15,0))-MAX($AW455,BI$15),),
_xlfn.IFS(
AND(MONTH($AW455)=MONTH(BI$15),MONTH($AX455)&lt;&gt;MONTH(BI$15)),
NETWORKDAYS.INTL($AW455,$AW455+_xlpm.DD,1,_xlpm.VD),
AND(MONTH($AW455)&lt;&gt;MONTH(BI$15),MONTH($AX455)=MONTH(BI$15)),
NETWORKDAYS.INTL(($AX455)-_xlpm.DD,$AX455,1,_xlpm.VD),
AND(MONTH($AW455)&lt;MONTH(BI$15),MONTH($AX455)&gt;MONTH(BI$15)),
NETWORKDAYS.INTL((EOMONTH(BI$15-1,1))-_xlpm.DD,EOMONTH(BI$15-1,1),1,_xlpm.VD),
AND(MONTH($AW455)=MONTH(BI$15),MONTH($AX455)=MONTH(BI$15)),
NETWORKDAYS.INTL($AW455,$AX455,1,_xlpm.VD)))),0)),
$DH455="месяц",
$DR455*BI455,
$DH455="неделя",
$DR455*BI455/7*(ROUNDUP((DAY(EOMONTH(BI$15,0)))/4,0))),
0)</f>
        <v/>
      </c>
      <c r="EC455" s="125">
        <f t="array" ref="EC455">
IFERROR(_xlfn.IFS(
$DH455="день_1",
$DR455*$BL455/($AX455-$AW455+1)*BJ455*(DAY(EOMONTH(BJ$15,0))),
$DH455="день_2",
$DR455/30*MAX(MIN($AX455,EOMONTH(BJ$15,0))-MAX($AW455,BJ$15)+1,),
$DH455="раб.день",
$DR455/30*(IFERROR(
_xlfn.LET(_xlpm.VD,
CHOOSE(
{1;2;3;4;5;6;7;8;9;10;11;12;13;14;15;16;17;18},
45658,45659,45660,45661,45662,45663,45664,45665,45711,45724,45778,45779,45785,45786,45820,45821,45965,46022),
_xlfn.LET(_xlpm.DD,
MAX(MIN($AX455,EOMONTH(BJ$15,0))-MAX($AW455,BJ$15),),
_xlfn.IFS(
AND(MONTH($AW455)=MONTH(BJ$15),MONTH($AX455)&lt;&gt;MONTH(BJ$15)),
NETWORKDAYS.INTL($AW455,$AW455+_xlpm.DD,1,_xlpm.VD),
AND(MONTH($AW455)&lt;&gt;MONTH(BJ$15),MONTH($AX455)=MONTH(BJ$15)),
NETWORKDAYS.INTL(($AX455)-_xlpm.DD,$AX455,1,_xlpm.VD),
AND(MONTH($AW455)&lt;MONTH(BJ$15),MONTH($AX455)&gt;MONTH(BJ$15)),
NETWORKDAYS.INTL((EOMONTH(BJ$15-1,1))-_xlpm.DD,EOMONTH(BJ$15-1,1),1,_xlpm.VD),
AND(MONTH($AW455)=MONTH(BJ$15),MONTH($AX455)=MONTH(BJ$15)),
NETWORKDAYS.INTL($AW455,$AX455,1,_xlpm.VD)))),0)),
$DH455="месяц",
$DR455*BJ455,
$DH455="неделя",
$DR455*BJ455/7*(ROUNDUP((DAY(EOMONTH(BJ$15,0)))/4,0))),
0)</f>
        <v/>
      </c>
      <c r="ED455" s="125">
        <f t="array" ref="ED455">
IFERROR(_xlfn.IFS(
$DH455="день_1",
$DR455*$BL455/($AX455-$AW455+1)*BK455*(DAY(EOMONTH(BK$15,0))),
$DH455="день_2",
$DR455/30*MAX(MIN($AX455,EOMONTH(BK$15,0))-MAX($AW455,BK$15)+1,),
$DH455="раб.день",
$DR455/30*(IFERROR(
_xlfn.LET(_xlpm.VD,
CHOOSE(
{1;2;3;4;5;6;7;8;9;10;11;12;13;14;15;16;17;18},
45658,45659,45660,45661,45662,45663,45664,45665,45711,45724,45778,45779,45785,45786,45820,45821,45965,46022),
_xlfn.LET(_xlpm.DD,
MAX(MIN($AX455,EOMONTH(BK$15,0))-MAX($AW455,BK$15),),
_xlfn.IFS(
AND(MONTH($AW455)=MONTH(BK$15),MONTH($AX455)&lt;&gt;MONTH(BK$15)),
NETWORKDAYS.INTL($AW455,$AW455+_xlpm.DD,1,_xlpm.VD),
AND(MONTH($AW455)&lt;&gt;MONTH(BK$15),MONTH($AX455)=MONTH(BK$15)),
NETWORKDAYS.INTL(($AX455)-_xlpm.DD,$AX455,1,_xlpm.VD),
AND(MONTH($AW455)&lt;MONTH(BK$15),MONTH($AX455)&gt;MONTH(BK$15)),
NETWORKDAYS.INTL((EOMONTH(BK$15-1,1))-_xlpm.DD,EOMONTH(BK$15-1,1),1,_xlpm.VD),
AND(MONTH($AW455)=MONTH(BK$15),MONTH($AX455)=MONTH(BK$15)),
NETWORKDAYS.INTL($AW455,$AX455,1,_xlpm.VD)))),0)),
$DH455="месяц",
$DR455*BK455,
$DH455="неделя",
$DR455*BK455/7*(ROUNDUP((DAY(EOMONTH(BK$15,0)))/4,0))),
0)</f>
        <v/>
      </c>
      <c r="EE455" s="125">
        <f>SUM($DS455,$DT455,$DU455,$DV455,$DW455,$DX455,$DY455,$DZ455,$EA455,$EB455,$EC455,$ED455)</f>
        <v/>
      </c>
      <c r="EF455" s="125">
        <f>IFERROR(ROUND($EE455*(1+$EP455),2),0)</f>
        <v/>
      </c>
      <c r="EG455" s="128" t="n">
        <v>1</v>
      </c>
      <c r="EH455" s="126" t="n">
        <v>0</v>
      </c>
      <c r="EI455" s="126">
        <f>ROUND(SUM($EH455:$EH455)*SUM($AB455:$AB455)*$EG455,2)</f>
        <v/>
      </c>
      <c r="EJ455" s="126">
        <f>ROUND($EI455*(1+$EP455),2)</f>
        <v/>
      </c>
      <c r="EK455" s="126" t="n">
        <v>0</v>
      </c>
      <c r="EL455" s="126">
        <f>ROUND(SUM($EK455:$EK455)*SUM($AB455:$AB455)*$EG455,2)</f>
        <v/>
      </c>
      <c r="EM455" s="126">
        <f>ROUND($EL455*(1+$EP455),2)</f>
        <v/>
      </c>
      <c r="EN455" s="126">
        <f>SUM($EE455,$EI455,$EL455)</f>
        <v/>
      </c>
      <c r="EO455" s="126">
        <f>SUM($EF455,$EJ455,$EM455)</f>
        <v/>
      </c>
      <c r="EP455" s="59" t="inlineStr">
        <is>
          <t>20%</t>
        </is>
      </c>
      <c r="EQ455" s="59" t="n"/>
      <c r="ER455" s="60">
        <f t="array" ref="ER455">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MATCH(ES455,
{"AMS";"RussOutdoor";"HD Outdoor";"Ingroup";"IQ";"Ledproduction";"LisChannel";"Logic";"Media-PPL";"NovikovTV | НовиковТВ";"SMA";"SOK";"КрокусТВ | CrocusTV | IndoorTV";"Сити";"ТЯК Москва"},
0)),"")</f>
        <v/>
      </c>
      <c r="ES455" s="60" t="n"/>
      <c r="ET455" s="60">
        <f t="array" ref="ET455">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MATCH(ES455,
{"AMS";"RussOutdoor";"HD Outdoor";"Ingroup";"IQ";"Ledproduction";"LisChannel";"Logic";"Media-PPL";"NovikovTV | НовиковТВ";"SMA";"SOK";"КрокусТВ | CrocusTV | IndoorTV";"Сити";"ТЯК Москва"},
0)),"")</f>
        <v/>
      </c>
      <c r="EU455" s="60" t="n"/>
      <c r="EV455" s="60" t="n"/>
      <c r="EX455" s="110">
        <f t="array" ref="EX455">
($AR455/30
+N("ТРАФИК ПЛОЩАДКИ"))*
(IFERROR(
_xlfn.LET(
_xlpm.GPR,
HLOOKUP($L455,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(MATCH($T455,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IF($Q455="цифровой",_xlpm.GPR/$AG455,_xlpm.GPR/60)),
0)
+N("DWELL TIME"))*
(IF($AB455=0,0,IF($AB455=1,0.3,IF($AB455=2,0.5,IF($AB455&gt;2,1))))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_xlfn.IFS($AC455="да",1.2,$AC455="нет",1)*
_xlfn.IFS($AD455="да",1.2,$AD455="нет",1)*
IF(R455="статический",1,1.2)*
$X455*
INDEX(
{1.2;1;1.2;1.2;1;1.2;1.2;1.2;1.2;1.2;1.2;1;1.2;1.2;1.2;1.2;1;1;1.2;1.2;1.2;1;1;1;1;1.2;1.2;1.2;1.2;1;1;1;1;1.2;1.2;1.2;1.2;1.2;1.2;1.2;1.2;1;1;1.2;1;1;1;1;1.5;1;1;1.5;1.5;1.2},
MATCH($Q455,_xlpm.MI,0)))&gt;{0.02;0.04;0.06;0.1;0.2;0.4;0.6;0.8;1;2;4;6})),
{0;1;2;3;4;5;6;7;8;9;10;11;12},
0)))
+N("КОЭФФИЦИЕНТ КОНТАКТА"))))*
(_xlfn.IFS($X455&lt;0.1,$X455/1000,$X455&gt;25,5.2,AND($X455&gt;=0.1,$X455&lt;=25),(($X455*2+0.1)/10)*($X455/10)))*
IFERROR((_xlfn.LET(
_xlpm.MA,
{0;0.8;0.85;0.9;0.95;1},
_xlpm.MAA,
{0;1;2;3;4;5},
INDEX(_xlpm.MA,MATCH(SUMPRODUCT(--((IF(ROUND(_xlpm.MAA,1)&gt;5,5,ROUND($AB455,1)))&gt;{0;1;2;3;4;5})),_xlpm.MAA,0)))
+N("КОЭФФИЦИЕНТ КОЛ-ВО КОНСТРУКЦИЙ")),1)*
$AB455,0))*
(IF($Q455="цифровой",$AG455/15*$AI455,1)
+N("ДЛЯ ЦИФРЫ"))</f>
        <v/>
      </c>
      <c r="EY455" s="110">
        <f>IFERROR(EX455*AY455,0)</f>
        <v/>
      </c>
      <c r="EZ455" s="131">
        <f>IFERROR(DP455/EY455*1000,0)</f>
        <v/>
      </c>
      <c r="FA455" s="112">
        <f>IFERROR(FC455/FB455,0)</f>
        <v/>
      </c>
      <c r="FB455" s="112">
        <f>IFERROR((FC455/(EY455/FF455*#REF!))*0.825,0)</f>
        <v/>
      </c>
      <c r="FC455" s="112">
        <f>IFERROR(((EX455*30/AR455)*100)/30,0)</f>
        <v/>
      </c>
      <c r="FD455" s="112">
        <f>IFERROR(EY455/G455*100%,0)</f>
        <v/>
      </c>
      <c r="FE455" s="112">
        <f>IFERROR(FD455/FC455*100%,0)</f>
        <v/>
      </c>
      <c r="FF455" s="110">
        <f>IFERROR(AR455/30*AY455,0)</f>
        <v/>
      </c>
    </row>
    <row r="456" ht="13" customHeight="1">
      <c r="A456" s="59" t="n"/>
      <c r="B456" s="60" t="n"/>
      <c r="C456" s="60" t="n"/>
      <c r="D456" s="60">
        <f t="array" ref="D456">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MATCH($E456,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56" s="60">
        <f t="array" ref="E456">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MATCH($F456,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56" s="60" t="inlineStr"/>
      <c r="G456" s="60" t="n"/>
      <c r="H456" s="60">
        <f t="array" ref="H456">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MATCH($I456,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56" s="60" t="n"/>
      <c r="J456" s="60" t="n"/>
      <c r="K456" s="60" t="n"/>
      <c r="L456" s="60" t="n"/>
      <c r="M456" s="60" t="n"/>
      <c r="N456" s="60" t="n"/>
      <c r="O456" s="60" t="n"/>
      <c r="P456" s="60">
        <f t="array" ref="P456">
_xlfn.IFS(
ISNUMBER(MATCH($Q456,{"шелфбаннер","разделитель","монетница","чековая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ISNUMBER(MATCH($Q456,{"LED/LCD","видеокулер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ISNUMBER(MATCH($Q456,{"автомобиль","машина","выставочное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ISNUMBER(MATCH($Q456,{"билборд","лифтовая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ISNUMBER(MATCH($Q456,{"навигация","подвесной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ISNUMBER(MATCH($Q456,{"движущаяся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ISNUMBER(MATCH($Q456,{"каталог","журнал"},)),
"Пресса",
$Q456="","")</f>
        <v/>
      </c>
      <c r="Q456" s="60" t="n"/>
      <c r="R456" s="60">
        <f t="array" ref="R456">
IFERROR(
_xlfn.IFS(
OR(ISNUMBER(MATCH($Q456,{"экспозиция","макет","стенд","автостенд","авто стенд","выставочное пространство","выставочные стенды","модульные выставочные стенды","3Д конструкция","3D конструкция"},)),P456="Экспонирование"),
"нестандартный",
ISNUMBER(MATCH($Q456,{"скроллер","призматрон"},)),
"динамический",
$P456="Видео",
"цифровой",
OR($P456="Пресса",$P456="Щит",$P456="POSm",$P456="Подвес",$P456="Брендирование/оклейка"),
"статический"),"")</f>
        <v/>
      </c>
      <c r="S456" s="59" t="n"/>
      <c r="T456" s="60" t="n"/>
      <c r="U456" s="60" t="n"/>
      <c r="V456" s="60">
        <f>
IF(P456="Видео",
"цифровой постер/ролик",
IF(ISNUMBER(MATCH(Q456,{"короб световой","короб световой | лайтбокс","короб световой | кристалайт","лайтбокс","лайт бокс","кристалайт","LB","lightbox"},)),
"бэклит",
IF(P456="Брендирование/оклейка",
"перфарированная пленка/самоклейка",
IF(P456="Экспонирование",
"под запрос",
IF(P456="Подвес",
"баннер/ткань",
"")))))</f>
        <v/>
      </c>
      <c r="W456" s="59" t="n"/>
      <c r="X456" s="59" t="n"/>
      <c r="Y456" s="59" t="n"/>
      <c r="Z456" s="61" t="n"/>
      <c r="AA456" s="61" t="n"/>
      <c r="AB456" s="61">
        <f>IF(BL456&gt;0,Z456,0)</f>
        <v/>
      </c>
      <c r="AC456" s="59" t="n"/>
      <c r="AD456" s="59" t="n"/>
      <c r="AE456" s="59" t="n"/>
      <c r="AF456" s="59" t="n"/>
      <c r="AG456" s="59" t="n"/>
      <c r="AH456" s="59" t="n"/>
      <c r="AI456" s="59" t="n"/>
      <c r="AJ456" s="59" t="n"/>
      <c r="AK456" s="59" t="n"/>
      <c r="AL456" s="62">
        <f>IFERROR(IF(OR(R456="статический",R456="динамический",R456="нестандартный",R456="",R456=""),"-",IF(AND(AH456="-",AI456="-"),"-",AK456*3600/AH456*AI456)),"-")</f>
        <v/>
      </c>
      <c r="AM456" s="62">
        <f>IFERROR(IF(OR(R456="статический",R456="динамический",R456="",R456="", R456="BTL",R456="нестандартный"),"-",AG456*AI456*AL456/60),"-")</f>
        <v/>
      </c>
      <c r="AN456" s="63">
        <f>IFERROR(IF(AH456="","-",AG456*AI456/AH456),"-")</f>
        <v/>
      </c>
      <c r="AO456" s="59">
        <f>IFERROR(IF(OR($R456="статический",$R456="динамический",$R456="",$R456="",$R456="BTL",$R456="нестандартный"),"-",$AL456*$AY456),"-")</f>
        <v/>
      </c>
      <c r="AP456" s="62">
        <f>IFERROR(IF(OR($R456="статический",$R456="динамический",$R456="",$R456="",$R456="BTL",$R456="нестандартный"),"-",$AM456*AY456),"-")</f>
        <v/>
      </c>
      <c r="AQ456" s="64" t="n"/>
      <c r="AR456" s="61" t="n"/>
      <c r="AS456" s="61" t="n"/>
      <c r="AT456" s="61" t="n"/>
      <c r="AU456" s="65" t="n"/>
      <c r="AV456" s="124">
        <f>IFERROR(DR456/AT456*1000,"n/a")</f>
        <v/>
      </c>
      <c r="AW456" s="67" t="n"/>
      <c r="AX456" s="67" t="n"/>
      <c r="AY456" s="43">
        <f>IFERROR(IF(OR($AW456="",$AX456=""),"",_xlfn.DAYS($AX456+1,$AW456)),"")</f>
        <v/>
      </c>
      <c r="AZ456" s="68">
        <f t="array" ref="AZ456">
_xlfn.LET(_xlpm.COEFF,
IF($AW456+$AX456=0,0,IF(MAX(MIN($AX456,EOMONTH(AZ$15,0))-MAX($AW456,AZ$15)+1,)&gt;0,1,0)),
_xlfn.IFS(
$ES456="LisChannel",
_xlpm.COEFF*
INDEX({1;1;1.2;1.2;1;1;1;1;1.2;1.2;1.2;1.2},
MATCH(MONTH(AZ$15),
{1,2,3,4,5,6,7,8,9,10,11,12})),
CONCATENATE($ES456," ",$L456)="RussOutdoor метро",
_xlpm.COEFF*
INDEX({0.8;0.9;1.1;1.1;1;1;1;1;1.1;1.1;1.1;1.1},
MATCH(MONTH(AZ$15),
{1,2,3,4,5,6,7,8,9,10,11,12})),
$ES456&lt;&gt;"LisChannel",
_xlpm.COEFF,
$ES456&lt;&gt;"RussOutdoor",
_xlpm.COEFF))</f>
        <v/>
      </c>
      <c r="BA456" s="68">
        <f t="array" ref="BA456">
_xlfn.LET(_xlpm.COEFF,
IF($AW456+$AX456=0,0,IF(MAX(MIN($AX456,EOMONTH(BA$15,0))-MAX($AW456,BA$15)+1,)&gt;0,1,0)),
_xlfn.IFS(
$ES456="LisChannel",
_xlpm.COEFF*
INDEX({1;1;1.2;1.2;1;1;1;1;1.2;1.2;1.2;1.2},
MATCH(MONTH(BA$15),
{1,2,3,4,5,6,7,8,9,10,11,12})),
CONCATENATE($ES456," ",$L456)="RussOutdoor метро",
_xlpm.COEFF*
INDEX({0.8;0.9;1.1;1.1;1;1;1;1;1.1;1.1;1.1;1.1},
MATCH(MONTH(BA$15),
{1,2,3,4,5,6,7,8,9,10,11,12})),
$ES456&lt;&gt;"LisChannel",
_xlpm.COEFF,
$ES456&lt;&gt;"RussOutdoor",
_xlpm.COEFF))</f>
        <v/>
      </c>
      <c r="BB456" s="68">
        <f t="array" ref="BB456">
_xlfn.LET(_xlpm.COEFF,
IF($AW456+$AX456=0,0,IF(MAX(MIN($AX456,EOMONTH(BB$15,0))-MAX($AW456,BB$15)+1,)&gt;0,1,0)),
_xlfn.IFS(
$ES456="LisChannel",
_xlpm.COEFF*
INDEX({1;1;1.2;1.2;1;1;1;1;1.2;1.2;1.2;1.2},
MATCH(MONTH(BB$15),
{1,2,3,4,5,6,7,8,9,10,11,12})),
CONCATENATE($ES456," ",$L456)="RussOutdoor метро",
_xlpm.COEFF*
INDEX({0.8;0.9;1.1;1.1;1;1;1;1;1.1;1.1;1.1;1.1},
MATCH(MONTH(BB$15),
{1,2,3,4,5,6,7,8,9,10,11,12})),
$ES456&lt;&gt;"LisChannel",
_xlpm.COEFF,
$ES456&lt;&gt;"RussOutdoor",
_xlpm.COEFF))</f>
        <v/>
      </c>
      <c r="BC456" s="68">
        <f t="array" ref="BC456">
_xlfn.LET(_xlpm.COEFF,
IF($AW456+$AX456=0,0,IF(MAX(MIN($AX456,EOMONTH(BC$15,0))-MAX($AW456,BC$15)+1,)&gt;0,1,0)),
_xlfn.IFS(
$ES456="LisChannel",
_xlpm.COEFF*
INDEX({1;1;1.2;1.2;1;1;1;1;1.2;1.2;1.2;1.2},
MATCH(MONTH(BC$15),
{1,2,3,4,5,6,7,8,9,10,11,12})),
CONCATENATE($ES456," ",$L456)="RussOutdoor метро",
_xlpm.COEFF*
INDEX({0.8;0.9;1.1;1.1;1;1;1;1;1.1;1.1;1.1;1.1},
MATCH(MONTH(BC$15),
{1,2,3,4,5,6,7,8,9,10,11,12})),
$ES456&lt;&gt;"LisChannel",
_xlpm.COEFF,
$ES456&lt;&gt;"RussOutdoor",
_xlpm.COEFF))</f>
        <v/>
      </c>
      <c r="BD456" s="68">
        <f t="array" ref="BD456">
_xlfn.LET(_xlpm.COEFF,
IF($AW456+$AX456=0,0,IF(MAX(MIN($AX456,EOMONTH(BD$15,0))-MAX($AW456,BD$15)+1,)&gt;0,1,0)),
_xlfn.IFS(
$ES456="LisChannel",
_xlpm.COEFF*
INDEX({1;1;1.2;1.2;1;1;1;1;1.2;1.2;1.2;1.2},
MATCH(MONTH(BD$15),
{1,2,3,4,5,6,7,8,9,10,11,12})),
CONCATENATE($ES456," ",$L456)="RussOutdoor метро",
_xlpm.COEFF*
INDEX({0.8;0.9;1.1;1.1;1;1;1;1;1.1;1.1;1.1;1.1},
MATCH(MONTH(BD$15),
{1,2,3,4,5,6,7,8,9,10,11,12})),
$ES456&lt;&gt;"LisChannel",
_xlpm.COEFF,
$ES456&lt;&gt;"RussOutdoor",
_xlpm.COEFF))</f>
        <v/>
      </c>
      <c r="BE456" s="68">
        <f t="array" ref="BE456">
_xlfn.LET(_xlpm.COEFF,
IF($AW456+$AX456=0,0,IF(MAX(MIN($AX456,EOMONTH(BE$15,0))-MAX($AW456,BE$15)+1,)&gt;0,1,0)),
_xlfn.IFS(
$ES456="LisChannel",
_xlpm.COEFF*
INDEX({1;1;1.2;1.2;1;1;1;1;1.2;1.2;1.2;1.2},
MATCH(MONTH(BE$15),
{1,2,3,4,5,6,7,8,9,10,11,12})),
CONCATENATE($ES456," ",$L456)="RussOutdoor метро",
_xlpm.COEFF*
INDEX({0.8;0.9;1.1;1.1;1;1;1;1;1.1;1.1;1.1;1.1},
MATCH(MONTH(BE$15),
{1,2,3,4,5,6,7,8,9,10,11,12})),
$ES456&lt;&gt;"LisChannel",
_xlpm.COEFF,
$ES456&lt;&gt;"RussOutdoor",
_xlpm.COEFF))</f>
        <v/>
      </c>
      <c r="BF456" s="68">
        <f t="array" ref="BF456">
_xlfn.LET(_xlpm.COEFF,
IF($AW456+$AX456=0,0,IF(MAX(MIN($AX456,EOMONTH(BF$15,0))-MAX($AW456,BF$15)+1,)&gt;0,1,0)),
_xlfn.IFS(
$ES456="LisChannel",
_xlpm.COEFF*
INDEX({1;1;1.2;1.2;1;1;1;1;1.2;1.2;1.2;1.2},
MATCH(MONTH(BF$15),
{1,2,3,4,5,6,7,8,9,10,11,12})),
CONCATENATE($ES456," ",$L456)="RussOutdoor метро",
_xlpm.COEFF*
INDEX({0.8;0.9;1.1;1.1;1;1;1;1;1.1;1.1;1.1;1.1},
MATCH(MONTH(BF$15),
{1,2,3,4,5,6,7,8,9,10,11,12})),
$ES456&lt;&gt;"LisChannel",
_xlpm.COEFF,
$ES456&lt;&gt;"RussOutdoor",
_xlpm.COEFF))</f>
        <v/>
      </c>
      <c r="BG456" s="68">
        <f t="array" ref="BG456">
_xlfn.LET(_xlpm.COEFF,
IF($AW456+$AX456=0,0,IF(MAX(MIN($AX456,EOMONTH(BG$15,0))-MAX($AW456,BG$15)+1,)&gt;0,1,0)),
_xlfn.IFS(
$ES456="LisChannel",
_xlpm.COEFF*
INDEX({1;1;1.2;1.2;1;1;1;1;1.2;1.2;1.2;1.2},
MATCH(MONTH(BG$15),
{1,2,3,4,5,6,7,8,9,10,11,12})),
CONCATENATE($ES456," ",$L456)="RussOutdoor метро",
_xlpm.COEFF*
INDEX({0.8;0.9;1.1;1.1;1;1;1;1;1.1;1.1;1.1;1.1},
MATCH(MONTH(BG$15),
{1,2,3,4,5,6,7,8,9,10,11,12})),
$ES456&lt;&gt;"LisChannel",
_xlpm.COEFF,
$ES456&lt;&gt;"RussOutdoor",
_xlpm.COEFF))</f>
        <v/>
      </c>
      <c r="BH456" s="68">
        <f t="array" ref="BH456">
_xlfn.LET(_xlpm.COEFF,
IF($AW456+$AX456=0,0,IF(MAX(MIN($AX456,EOMONTH(BH$15,0))-MAX($AW456,BH$15)+1,)&gt;0,1,0)),
_xlfn.IFS(
$ES456="LisChannel",
_xlpm.COEFF*
INDEX({1;1;1.2;1.2;1;1;1;1;1.2;1.2;1.2;1.2},
MATCH(MONTH(BH$15),
{1,2,3,4,5,6,7,8,9,10,11,12})),
CONCATENATE($ES456," ",$L456)="RussOutdoor метро",
_xlpm.COEFF*
INDEX({0.8;0.9;1.1;1.1;1;1;1;1;1.1;1.1;1.1;1.1},
MATCH(MONTH(BH$15),
{1,2,3,4,5,6,7,8,9,10,11,12})),
$ES456&lt;&gt;"LisChannel",
_xlpm.COEFF,
$ES456&lt;&gt;"RussOutdoor",
_xlpm.COEFF))</f>
        <v/>
      </c>
      <c r="BI456" s="68">
        <f t="array" ref="BI456">
_xlfn.LET(_xlpm.COEFF,
IF($AW456+$AX456=0,0,IF(MAX(MIN($AX456,EOMONTH(BI$15,0))-MAX($AW456,BI$15)+1,)&gt;0,1,0)),
_xlfn.IFS(
$ES456="LisChannel",
_xlpm.COEFF*
INDEX({1;1;1.2;1.2;1;1;1;1;1.2;1.2;1.2;1.2},
MATCH(MONTH(BI$15),
{1,2,3,4,5,6,7,8,9,10,11,12})),
CONCATENATE($ES456," ",$L456)="RussOutdoor метро",
_xlpm.COEFF*
INDEX({0.8;0.9;1.1;1.1;1;1;1;1;1.1;1.1;1.1;1.1},
MATCH(MONTH(BI$15),
{1,2,3,4,5,6,7,8,9,10,11,12})),
$ES456&lt;&gt;"LisChannel",
_xlpm.COEFF,
$ES456&lt;&gt;"RussOutdoor",
_xlpm.COEFF))</f>
        <v/>
      </c>
      <c r="BJ456" s="68">
        <f t="array" ref="BJ456">
_xlfn.LET(_xlpm.COEFF,
IF($AW456+$AX456=0,0,IF(MAX(MIN($AX456,EOMONTH(BJ$15,0))-MAX($AW456,BJ$15)+1,)&gt;0,1,0)),
_xlfn.IFS(
$ES456="LisChannel",
_xlpm.COEFF*
INDEX({1;1;1.2;1.2;1;1;1;1;1.2;1.2;1.2;1.2},
MATCH(MONTH(BJ$15),
{1,2,3,4,5,6,7,8,9,10,11,12})),
CONCATENATE($ES456," ",$L456)="RussOutdoor метро",
_xlpm.COEFF*
INDEX({0.8;0.9;1.1;1.1;1;1;1;1;1.1;1.1;1.1;1.1},
MATCH(MONTH(BJ$15),
{1,2,3,4,5,6,7,8,9,10,11,12})),
$ES456&lt;&gt;"LisChannel",
_xlpm.COEFF,
$ES456&lt;&gt;"RussOutdoor",
_xlpm.COEFF))</f>
        <v/>
      </c>
      <c r="BK456" s="68">
        <f t="array" ref="BK456">
_xlfn.LET(_xlpm.COEFF,
IF($AW456+$AX456=0,0,IF(MAX(MIN($AX456,EOMONTH(BK$15,0))-MAX($AW456,BK$15)+1,)&gt;0,1,0)),
_xlfn.IFS(
$ES456="LisChannel",
_xlpm.COEFF*
INDEX({1;1;1.2;1.2;1;1;1;1;1.2;1.2;1.2;1.2},
MATCH(MONTH(BK$15),
{1,2,3,4,5,6,7,8,9,10,11,12})),
CONCATENATE($ES456," ",$L456)="RussOutdoor метро",
_xlpm.COEFF*
INDEX({0.8;0.9;1.1;1.1;1;1;1;1;1.1;1.1;1.1;1.1},
MATCH(MONTH(BK$15),
{1,2,3,4,5,6,7,8,9,10,11,12})),
$ES456&lt;&gt;"LisChannel",
_xlpm.COEFF,
$ES456&lt;&gt;"RussOutdoor",
_xlpm.COEFF))</f>
        <v/>
      </c>
      <c r="BL456" s="62">
        <f>COUNTIFS($AZ456:$BK456,"&gt;0")</f>
        <v/>
      </c>
      <c r="BM456" s="65" t="n"/>
      <c r="BN456" s="125">
        <f>$DJ456</f>
        <v/>
      </c>
      <c r="BO456" s="63">
        <f>$DQ456</f>
        <v/>
      </c>
      <c r="BP456" s="125">
        <f>
IFERROR(
IF($BL456=0,0,
$BN456*(1-$BO456)),
0)</f>
        <v/>
      </c>
      <c r="BQ456" s="125">
        <f t="array" ref="BQ456">
IFERROR(
_xlfn.IFS(
$DH456="день_1",
$BP456*$BL456/($AX456-$AW456+1)*AZ456*(DAY(EOMONTH(AZ$15,0))),
$DH456="день_2",
$BP456/30*MAX(MIN($AX456,EOMONTH(AZ$15,0))-MAX($AW456,AZ$15)+1,),
$DH456="раб.день",
$BP456/30*(IFERROR(
_xlfn.LET(_xlpm.VD,
CHOOSE(
{1;2;3;4;5;6;7;8;9;10;11;12;13;14;15;16;17;18},
45658,45659,45660,45661,45662,45663,45664,45665,45711,45724,45778,45779,45785,45786,45820,45821,45965,46022),
_xlfn.LET(_xlpm.DD,
MAX(MIN($AX456,EOMONTH(AZ$15,0))-MAX($AW456,AZ$15),),
_xlfn.IFS(
AND(MONTH($AW456)=MONTH(AZ$15),MONTH($AX456)&lt;&gt;MONTH(AZ$15)),
NETWORKDAYS.INTL($AW456,$AW456+_xlpm.DD,1,_xlpm.VD),
AND(MONTH($AW456)&lt;&gt;MONTH(AZ$15),MONTH($AX456)=MONTH(AZ$15)),
NETWORKDAYS.INTL(($AX456)-_xlpm.DD,$AX456,1,_xlpm.VD),
AND(MONTH($AW456)&lt;MONTH(AZ$15),MONTH($AX456)&gt;MONTH(AZ$15)),
NETWORKDAYS.INTL((EOMONTH(AZ$15-1,1))-_xlpm.DD,EOMONTH(AZ$15-1,1),1,_xlpm.VD),
AND(MONTH($AW456)=MONTH(AZ$15),MONTH($AX456)=MONTH(AZ$15)),
NETWORKDAYS.INTL($AW456,$AX456,1,_xlpm.VD)))),0)),
$DH456="месяц",
$BP456*AZ456,
$DH456="неделя",
$BP456*AZ456/7*(ROUNDUP((DAY(EOMONTH(AZ$15,0)))/4,0))),
0)</f>
        <v/>
      </c>
      <c r="BR456" s="125">
        <f t="array" ref="BR456">
IFERROR(
_xlfn.IFS(
$DH456="день_1",
$BP456*$BL456/($AX456-$AW456+1)*BA456*(DAY(EOMONTH(BA$15,0))),
$DH456="день_2",
$BP456/30*MAX(MIN($AX456,EOMONTH(BA$15,0))-MAX($AW456,BA$15)+1,),
$DH456="раб.день",
$BP456/30*(IFERROR(
_xlfn.LET(_xlpm.VD,
CHOOSE(
{1;2;3;4;5;6;7;8;9;10;11;12;13;14;15;16;17;18},
45658,45659,45660,45661,45662,45663,45664,45665,45711,45724,45778,45779,45785,45786,45820,45821,45965,46022),
_xlfn.LET(_xlpm.DD,
MAX(MIN($AX456,EOMONTH(BA$15,0))-MAX($AW456,BA$15),),
_xlfn.IFS(
AND(MONTH($AW456)=MONTH(BA$15),MONTH($AX456)&lt;&gt;MONTH(BA$15)),
NETWORKDAYS.INTL($AW456,$AW456+_xlpm.DD,1,_xlpm.VD),
AND(MONTH($AW456)&lt;&gt;MONTH(BA$15),MONTH($AX456)=MONTH(BA$15)),
NETWORKDAYS.INTL(($AX456)-_xlpm.DD,$AX456,1,_xlpm.VD),
AND(MONTH($AW456)&lt;MONTH(BA$15),MONTH($AX456)&gt;MONTH(BA$15)),
NETWORKDAYS.INTL((EOMONTH(BA$15-1,1))-_xlpm.DD,EOMONTH(BA$15-1,1),1,_xlpm.VD),
AND(MONTH($AW456)=MONTH(BA$15),MONTH($AX456)=MONTH(BA$15)),
NETWORKDAYS.INTL($AW456,$AX456,1,_xlpm.VD)))),0)),
$DH456="месяц",
$BP456*BA456,
$DH456="неделя",
$BP456*BA456/7*(ROUNDUP((DAY(EOMONTH(BA$15,0)))/4,0))),
0)</f>
        <v/>
      </c>
      <c r="BS456" s="125">
        <f t="array" ref="BS456">
IFERROR(
_xlfn.IFS(
$DH456="день_1",
$BP456*$BL456/($AX456-$AW456+1)*BB456*(DAY(EOMONTH(BB$15,0))),
$DH456="день_2",
$BP456/30*MAX(MIN($AX456,EOMONTH(BB$15,0))-MAX($AW456,BB$15)+1,),
$DH456="раб.день",
$BP456/30*(IFERROR(
_xlfn.LET(_xlpm.VD,
CHOOSE(
{1;2;3;4;5;6;7;8;9;10;11;12;13;14;15;16;17;18},
45658,45659,45660,45661,45662,45663,45664,45665,45711,45724,45778,45779,45785,45786,45820,45821,45965,46022),
_xlfn.LET(_xlpm.DD,
MAX(MIN($AX456,EOMONTH(BB$15,0))-MAX($AW456,BB$15),),
_xlfn.IFS(
AND(MONTH($AW456)=MONTH(BB$15),MONTH($AX456)&lt;&gt;MONTH(BB$15)),
NETWORKDAYS.INTL($AW456,$AW456+_xlpm.DD,1,_xlpm.VD),
AND(MONTH($AW456)&lt;&gt;MONTH(BB$15),MONTH($AX456)=MONTH(BB$15)),
NETWORKDAYS.INTL(($AX456)-_xlpm.DD,$AX456,1,_xlpm.VD),
AND(MONTH($AW456)&lt;MONTH(BB$15),MONTH($AX456)&gt;MONTH(BB$15)),
NETWORKDAYS.INTL((EOMONTH(BB$15-1,1))-_xlpm.DD,EOMONTH(BB$15-1,1),1,_xlpm.VD),
AND(MONTH($AW456)=MONTH(BB$15),MONTH($AX456)=MONTH(BB$15)),
NETWORKDAYS.INTL($AW456,$AX456,1,_xlpm.VD)))),0)),
$DH456="месяц",
$BP456*BB456,
$DH456="неделя",
$BP456*BB456/7*(ROUNDUP((DAY(EOMONTH(BB$15,0)))/4,0))),
0)</f>
        <v/>
      </c>
      <c r="BT456" s="125">
        <f t="array" ref="BT456">
IFERROR(
_xlfn.IFS(
$DH456="день_1",
$BP456*$BL456/($AX456-$AW456+1)*BC456*(DAY(EOMONTH(BC$15,0))),
$DH456="день_2",
$BP456/30*MAX(MIN($AX456,EOMONTH(BC$15,0))-MAX($AW456,BC$15)+1,),
$DH456="раб.день",
$BP456/30*(IFERROR(
_xlfn.LET(_xlpm.VD,
CHOOSE(
{1;2;3;4;5;6;7;8;9;10;11;12;13;14;15;16;17;18},
45658,45659,45660,45661,45662,45663,45664,45665,45711,45724,45778,45779,45785,45786,45820,45821,45965,46022),
_xlfn.LET(_xlpm.DD,
MAX(MIN($AX456,EOMONTH(BC$15,0))-MAX($AW456,BC$15),),
_xlfn.IFS(
AND(MONTH($AW456)=MONTH(BC$15),MONTH($AX456)&lt;&gt;MONTH(BC$15)),
NETWORKDAYS.INTL($AW456,$AW456+_xlpm.DD,1,_xlpm.VD),
AND(MONTH($AW456)&lt;&gt;MONTH(BC$15),MONTH($AX456)=MONTH(BC$15)),
NETWORKDAYS.INTL(($AX456)-_xlpm.DD,$AX456,1,_xlpm.VD),
AND(MONTH($AW456)&lt;MONTH(BC$15),MONTH($AX456)&gt;MONTH(BC$15)),
NETWORKDAYS.INTL((EOMONTH(BC$15-1,1))-_xlpm.DD,EOMONTH(BC$15-1,1),1,_xlpm.VD),
AND(MONTH($AW456)=MONTH(BC$15),MONTH($AX456)=MONTH(BC$15)),
NETWORKDAYS.INTL($AW456,$AX456,1,_xlpm.VD)))),0)),
$DH456="месяц",
$BP456*BC456,
$DH456="неделя",
$BP456*BC456/7*(ROUNDUP((DAY(EOMONTH(BC$15,0)))/4,0))),
0)</f>
        <v/>
      </c>
      <c r="BU456" s="125">
        <f t="array" ref="BU456">
IFERROR(
_xlfn.IFS(
$DH456="день_1",
$BP456*$BL456/($AX456-$AW456+1)*BD456*(DAY(EOMONTH(BD$15,0))),
$DH456="день_2",
$BP456/30*MAX(MIN($AX456,EOMONTH(BD$15,0))-MAX($AW456,BD$15)+1,),
$DH456="раб.день",
$BP456/30*(IFERROR(
_xlfn.LET(_xlpm.VD,
CHOOSE(
{1;2;3;4;5;6;7;8;9;10;11;12;13;14;15;16;17;18},
45658,45659,45660,45661,45662,45663,45664,45665,45711,45724,45778,45779,45785,45786,45820,45821,45965,46022),
_xlfn.LET(_xlpm.DD,
MAX(MIN($AX456,EOMONTH(BD$15,0))-MAX($AW456,BD$15),),
_xlfn.IFS(
AND(MONTH($AW456)=MONTH(BD$15),MONTH($AX456)&lt;&gt;MONTH(BD$15)),
NETWORKDAYS.INTL($AW456,$AW456+_xlpm.DD,1,_xlpm.VD),
AND(MONTH($AW456)&lt;&gt;MONTH(BD$15),MONTH($AX456)=MONTH(BD$15)),
NETWORKDAYS.INTL(($AX456)-_xlpm.DD,$AX456,1,_xlpm.VD),
AND(MONTH($AW456)&lt;MONTH(BD$15),MONTH($AX456)&gt;MONTH(BD$15)),
NETWORKDAYS.INTL((EOMONTH(BD$15-1,1))-_xlpm.DD,EOMONTH(BD$15-1,1),1,_xlpm.VD),
AND(MONTH($AW456)=MONTH(BD$15),MONTH($AX456)=MONTH(BD$15)),
NETWORKDAYS.INTL($AW456,$AX456,1,_xlpm.VD)))),0)),
$DH456="месяц",
$BP456*BD456,
$DH456="неделя",
$BP456*BD456/7*(ROUNDUP((DAY(EOMONTH(BD$15,0)))/4,0))),
0)</f>
        <v/>
      </c>
      <c r="BV456" s="125">
        <f t="array" ref="BV456">
IFERROR(
_xlfn.IFS(
$DH456="день_1",
$BP456*$BL456/($AX456-$AW456+1)*BE456*(DAY(EOMONTH(BE$15,0))),
$DH456="день_2",
$BP456/30*MAX(MIN($AX456,EOMONTH(BE$15,0))-MAX($AW456,BE$15)+1,),
$DH456="раб.день",
$BP456/30*(IFERROR(
_xlfn.LET(_xlpm.VD,
CHOOSE(
{1;2;3;4;5;6;7;8;9;10;11;12;13;14;15;16;17;18},
45658,45659,45660,45661,45662,45663,45664,45665,45711,45724,45778,45779,45785,45786,45820,45821,45965,46022),
_xlfn.LET(_xlpm.DD,
MAX(MIN($AX456,EOMONTH(BE$15,0))-MAX($AW456,BE$15),),
_xlfn.IFS(
AND(MONTH($AW456)=MONTH(BE$15),MONTH($AX456)&lt;&gt;MONTH(BE$15)),
NETWORKDAYS.INTL($AW456,$AW456+_xlpm.DD,1,_xlpm.VD),
AND(MONTH($AW456)&lt;&gt;MONTH(BE$15),MONTH($AX456)=MONTH(BE$15)),
NETWORKDAYS.INTL(($AX456)-_xlpm.DD,$AX456,1,_xlpm.VD),
AND(MONTH($AW456)&lt;MONTH(BE$15),MONTH($AX456)&gt;MONTH(BE$15)),
NETWORKDAYS.INTL((EOMONTH(BE$15-1,1))-_xlpm.DD,EOMONTH(BE$15-1,1),1,_xlpm.VD),
AND(MONTH($AW456)=MONTH(BE$15),MONTH($AX456)=MONTH(BE$15)),
NETWORKDAYS.INTL($AW456,$AX456,1,_xlpm.VD)))),0)),
$DH456="месяц",
$BP456*BE456,
$DH456="неделя",
$BP456*BE456/7*(ROUNDUP((DAY(EOMONTH(BE$15,0)))/4,0))),
0)</f>
        <v/>
      </c>
      <c r="BW456" s="125">
        <f t="array" ref="BW456">
IFERROR(
_xlfn.IFS(
$DH456="день_1",
$BP456*$BL456/($AX456-$AW456+1)*BF456*(DAY(EOMONTH(BF$15,0))),
$DH456="день_2",
$BP456/30*MAX(MIN($AX456,EOMONTH(BF$15,0))-MAX($AW456,BF$15)+1,),
$DH456="раб.день",
$BP456/30*(IFERROR(
_xlfn.LET(_xlpm.VD,
CHOOSE(
{1;2;3;4;5;6;7;8;9;10;11;12;13;14;15;16;17;18},
45658,45659,45660,45661,45662,45663,45664,45665,45711,45724,45778,45779,45785,45786,45820,45821,45965,46022),
_xlfn.LET(_xlpm.DD,
MAX(MIN($AX456,EOMONTH(BF$15,0))-MAX($AW456,BF$15),),
_xlfn.IFS(
AND(MONTH($AW456)=MONTH(BF$15),MONTH($AX456)&lt;&gt;MONTH(BF$15)),
NETWORKDAYS.INTL($AW456,$AW456+_xlpm.DD,1,_xlpm.VD),
AND(MONTH($AW456)&lt;&gt;MONTH(BF$15),MONTH($AX456)=MONTH(BF$15)),
NETWORKDAYS.INTL(($AX456)-_xlpm.DD,$AX456,1,_xlpm.VD),
AND(MONTH($AW456)&lt;MONTH(BF$15),MONTH($AX456)&gt;MONTH(BF$15)),
NETWORKDAYS.INTL((EOMONTH(BF$15-1,1))-_xlpm.DD,EOMONTH(BF$15-1,1),1,_xlpm.VD),
AND(MONTH($AW456)=MONTH(BF$15),MONTH($AX456)=MONTH(BF$15)),
NETWORKDAYS.INTL($AW456,$AX456,1,_xlpm.VD)))),0)),
$DH456="месяц",
$BP456*BF456,
$DH456="неделя",
$BP456*BF456/7*(ROUNDUP((DAY(EOMONTH(BF$15,0)))/4,0))),
0)</f>
        <v/>
      </c>
      <c r="BX456" s="125">
        <f t="array" ref="BX456">
IFERROR(
_xlfn.IFS(
$DH456="день_1",
$BP456*$BL456/($AX456-$AW456+1)*BG456*(DAY(EOMONTH(BG$15,0))),
$DH456="день_2",
$BP456/30*MAX(MIN($AX456,EOMONTH(BG$15,0))-MAX($AW456,BG$15)+1,),
$DH456="раб.день",
$BP456/30*(IFERROR(
_xlfn.LET(_xlpm.VD,
CHOOSE(
{1;2;3;4;5;6;7;8;9;10;11;12;13;14;15;16;17;18},
45658,45659,45660,45661,45662,45663,45664,45665,45711,45724,45778,45779,45785,45786,45820,45821,45965,46022),
_xlfn.LET(_xlpm.DD,
MAX(MIN($AX456,EOMONTH(BG$15,0))-MAX($AW456,BG$15),),
_xlfn.IFS(
AND(MONTH($AW456)=MONTH(BG$15),MONTH($AX456)&lt;&gt;MONTH(BG$15)),
NETWORKDAYS.INTL($AW456,$AW456+_xlpm.DD,1,_xlpm.VD),
AND(MONTH($AW456)&lt;&gt;MONTH(BG$15),MONTH($AX456)=MONTH(BG$15)),
NETWORKDAYS.INTL(($AX456)-_xlpm.DD,$AX456,1,_xlpm.VD),
AND(MONTH($AW456)&lt;MONTH(BG$15),MONTH($AX456)&gt;MONTH(BG$15)),
NETWORKDAYS.INTL((EOMONTH(BG$15-1,1))-_xlpm.DD,EOMONTH(BG$15-1,1),1,_xlpm.VD),
AND(MONTH($AW456)=MONTH(BG$15),MONTH($AX456)=MONTH(BG$15)),
NETWORKDAYS.INTL($AW456,$AX456,1,_xlpm.VD)))),0)),
$DH456="месяц",
$BP456*BG456,
$DH456="неделя",
$BP456*BG456/7*(ROUNDUP((DAY(EOMONTH(BG$15,0)))/4,0))),
0)</f>
        <v/>
      </c>
      <c r="BY456" s="125">
        <f t="array" ref="BY456">
IFERROR(
_xlfn.IFS(
$DH456="день_1",
$BP456*$BL456/($AX456-$AW456+1)*BH456*(DAY(EOMONTH(BH$15,0))),
$DH456="день_2",
$BP456/30*MAX(MIN($AX456,EOMONTH(BH$15,0))-MAX($AW456,BH$15)+1,),
$DH456="раб.день",
$BP456/30*(IFERROR(
_xlfn.LET(_xlpm.VD,
CHOOSE(
{1;2;3;4;5;6;7;8;9;10;11;12;13;14;15;16;17;18},
45658,45659,45660,45661,45662,45663,45664,45665,45711,45724,45778,45779,45785,45786,45820,45821,45965,46022),
_xlfn.LET(_xlpm.DD,
MAX(MIN($AX456,EOMONTH(BH$15,0))-MAX($AW456,BH$15),),
_xlfn.IFS(
AND(MONTH($AW456)=MONTH(BH$15),MONTH($AX456)&lt;&gt;MONTH(BH$15)),
NETWORKDAYS.INTL($AW456,$AW456+_xlpm.DD,1,_xlpm.VD),
AND(MONTH($AW456)&lt;&gt;MONTH(BH$15),MONTH($AX456)=MONTH(BH$15)),
NETWORKDAYS.INTL(($AX456)-_xlpm.DD,$AX456,1,_xlpm.VD),
AND(MONTH($AW456)&lt;MONTH(BH$15),MONTH($AX456)&gt;MONTH(BH$15)),
NETWORKDAYS.INTL((EOMONTH(BH$15-1,1))-_xlpm.DD,EOMONTH(BH$15-1,1),1,_xlpm.VD),
AND(MONTH($AW456)=MONTH(BH$15),MONTH($AX456)=MONTH(BH$15)),
NETWORKDAYS.INTL($AW456,$AX456,1,_xlpm.VD)))),0)),
$DH456="месяц",
$BP456*BH456,
$DH456="неделя",
$BP456*BH456/7*(ROUNDUP((DAY(EOMONTH(BH$15,0)))/4,0))),
0)</f>
        <v/>
      </c>
      <c r="BZ456" s="125">
        <f t="array" ref="BZ456">
IFERROR(
_xlfn.IFS(
$DH456="день_1",
$BP456*$BL456/($AX456-$AW456+1)*BI456*(DAY(EOMONTH(BI$15,0))),
$DH456="день_2",
$BP456/30*MAX(MIN($AX456,EOMONTH(BI$15,0))-MAX($AW456,BI$15)+1,),
$DH456="раб.день",
$BP456/30*(IFERROR(
_xlfn.LET(_xlpm.VD,
CHOOSE(
{1;2;3;4;5;6;7;8;9;10;11;12;13;14;15;16;17;18},
45658,45659,45660,45661,45662,45663,45664,45665,45711,45724,45778,45779,45785,45786,45820,45821,45965,46022),
_xlfn.LET(_xlpm.DD,
MAX(MIN($AX456,EOMONTH(BI$15,0))-MAX($AW456,BI$15),),
_xlfn.IFS(
AND(MONTH($AW456)=MONTH(BI$15),MONTH($AX456)&lt;&gt;MONTH(BI$15)),
NETWORKDAYS.INTL($AW456,$AW456+_xlpm.DD,1,_xlpm.VD),
AND(MONTH($AW456)&lt;&gt;MONTH(BI$15),MONTH($AX456)=MONTH(BI$15)),
NETWORKDAYS.INTL(($AX456)-_xlpm.DD,$AX456,1,_xlpm.VD),
AND(MONTH($AW456)&lt;MONTH(BI$15),MONTH($AX456)&gt;MONTH(BI$15)),
NETWORKDAYS.INTL((EOMONTH(BI$15-1,1))-_xlpm.DD,EOMONTH(BI$15-1,1),1,_xlpm.VD),
AND(MONTH($AW456)=MONTH(BI$15),MONTH($AX456)=MONTH(BI$15)),
NETWORKDAYS.INTL($AW456,$AX456,1,_xlpm.VD)))),0)),
$DH456="месяц",
$BP456*BI456,
$DH456="неделя",
$BP456*BI456/7*(ROUNDUP((DAY(EOMONTH(BI$15,0)))/4,0))),
0)</f>
        <v/>
      </c>
      <c r="CA456" s="125">
        <f t="array" ref="CA456">
IFERROR(
_xlfn.IFS(
$DH456="день_1",
$BP456*$BL456/($AX456-$AW456+1)*BJ456*(DAY(EOMONTH(BJ$15,0))),
$DH456="день_2",
$BP456/30*MAX(MIN($AX456,EOMONTH(BJ$15,0))-MAX($AW456,BJ$15)+1,),
$DH456="раб.день",
$BP456/30*(IFERROR(
_xlfn.LET(_xlpm.VD,
CHOOSE(
{1;2;3;4;5;6;7;8;9;10;11;12;13;14;15;16;17;18},
45658,45659,45660,45661,45662,45663,45664,45665,45711,45724,45778,45779,45785,45786,45820,45821,45965,46022),
_xlfn.LET(_xlpm.DD,
MAX(MIN($AX456,EOMONTH(BJ$15,0))-MAX($AW456,BJ$15),),
_xlfn.IFS(
AND(MONTH($AW456)=MONTH(BJ$15),MONTH($AX456)&lt;&gt;MONTH(BJ$15)),
NETWORKDAYS.INTL($AW456,$AW456+_xlpm.DD,1,_xlpm.VD),
AND(MONTH($AW456)&lt;&gt;MONTH(BJ$15),MONTH($AX456)=MONTH(BJ$15)),
NETWORKDAYS.INTL(($AX456)-_xlpm.DD,$AX456,1,_xlpm.VD),
AND(MONTH($AW456)&lt;MONTH(BJ$15),MONTH($AX456)&gt;MONTH(BJ$15)),
NETWORKDAYS.INTL((EOMONTH(BJ$15-1,1))-_xlpm.DD,EOMONTH(BJ$15-1,1),1,_xlpm.VD),
AND(MONTH($AW456)=MONTH(BJ$15),MONTH($AX456)=MONTH(BJ$15)),
NETWORKDAYS.INTL($AW456,$AX456,1,_xlpm.VD)))),0)),
$DH456="месяц",
$BP456*BJ456,
$DH456="неделя",
$BP456*BJ456/7*(ROUNDUP((DAY(EOMONTH(BJ$15,0)))/4,0))),
0)</f>
        <v/>
      </c>
      <c r="CB456" s="125">
        <f t="array" ref="CB456">
IFERROR(
_xlfn.IFS(
$DH456="день_1",
$BP456*$BL456/($AX456-$AW456+1)*BK456*(DAY(EOMONTH(BK$15,0))),
$DH456="день_2",
$BP456/30*MAX(MIN($AX456,EOMONTH(BK$15,0))-MAX($AW456,BK$15)+1,),
$DH456="раб.день",
$BP456/30*(IFERROR(
_xlfn.LET(_xlpm.VD,
CHOOSE(
{1;2;3;4;5;6;7;8;9;10;11;12;13;14;15;16;17;18},
45658,45659,45660,45661,45662,45663,45664,45665,45711,45724,45778,45779,45785,45786,45820,45821,45965,46022),
_xlfn.LET(_xlpm.DD,
MAX(MIN($AX456,EOMONTH(BK$15,0))-MAX($AW456,BK$15),),
_xlfn.IFS(
AND(MONTH($AW456)=MONTH(BK$15),MONTH($AX456)&lt;&gt;MONTH(BK$15)),
NETWORKDAYS.INTL($AW456,$AW456+_xlpm.DD,1,_xlpm.VD),
AND(MONTH($AW456)&lt;&gt;MONTH(BK$15),MONTH($AX456)=MONTH(BK$15)),
NETWORKDAYS.INTL(($AX456)-_xlpm.DD,$AX456,1,_xlpm.VD),
AND(MONTH($AW456)&lt;MONTH(BK$15),MONTH($AX456)&gt;MONTH(BK$15)),
NETWORKDAYS.INTL((EOMONTH(BK$15-1,1))-_xlpm.DD,EOMONTH(BK$15-1,1),1,_xlpm.VD),
AND(MONTH($AW456)=MONTH(BK$15),MONTH($AX456)=MONTH(BK$15)),
NETWORKDAYS.INTL($AW456,$AX456,1,_xlpm.VD)))),0)),
$DH456="месяц",
$BP456*BK456,
$DH456="неделя",
$BP456*BK456/7*(ROUNDUP((DAY(EOMONTH(BK$15,0)))/4,0))),
0)</f>
        <v/>
      </c>
      <c r="CC456" s="125">
        <f>SUM($BQ456:$CB456)</f>
        <v/>
      </c>
      <c r="CD456" s="126">
        <f>SUM($EH456:$EH456)</f>
        <v/>
      </c>
      <c r="CE456" s="126">
        <f>$CD456*$AB456</f>
        <v/>
      </c>
      <c r="CF456" s="126">
        <f>SUM($EK456:$EK456)</f>
        <v/>
      </c>
      <c r="CG456" s="126">
        <f>$CF456*$AB456</f>
        <v/>
      </c>
      <c r="CH456" s="126">
        <f>SUM($CC456,$CE456,$CG456)</f>
        <v/>
      </c>
      <c r="CI456" s="126">
        <f>$CH456*(1+$CM456)</f>
        <v/>
      </c>
      <c r="CJ456" s="127" t="n">
        <v>0</v>
      </c>
      <c r="CK456" s="126">
        <f>SUM($CH456:$CH456)*(1+$CJ456)</f>
        <v/>
      </c>
      <c r="CL456" s="126">
        <f>SUM($CH456:$CH456)*(1+$CM456)</f>
        <v/>
      </c>
      <c r="CM456" s="59" t="inlineStr">
        <is>
          <t>20%</t>
        </is>
      </c>
      <c r="CN456" s="59" t="n"/>
      <c r="CO456" s="72" t="n"/>
      <c r="CP456" s="59" t="n"/>
      <c r="CQ456" s="73" t="n"/>
      <c r="CR456" s="73" t="n"/>
      <c r="CS456" s="73" t="n"/>
      <c r="CT456" s="72" t="n"/>
      <c r="CU456" s="79" t="inlineStr">
        <is>
          <t> </t>
        </is>
      </c>
      <c r="CV456" s="60" t="n"/>
      <c r="CW456" s="60" t="n"/>
      <c r="CX456" s="60" t="n"/>
      <c r="CY456" s="127">
        <f>IFERROR(($CC456-$EE456)/($EE456/(1-$DQ456)),0)</f>
        <v/>
      </c>
      <c r="CZ456" s="127">
        <f>IFERROR(1-$EI456/($CE456),0)</f>
        <v/>
      </c>
      <c r="DA456" s="127">
        <f>IFERROR(1-$EL456/($CG456),0)</f>
        <v/>
      </c>
      <c r="DB456" s="126">
        <f>ROUND(IFERROR(($CI456/(1+$CM456)-$EN456),0),2)</f>
        <v/>
      </c>
      <c r="DC456" s="128" t="n"/>
      <c r="DD456" s="125" t="n"/>
      <c r="DE456" s="75" t="n">
        <v>0</v>
      </c>
      <c r="DF456" s="128" t="n"/>
      <c r="DG456" s="125">
        <f>IF($DC456=0,0,$DD456*($DC456*100%-$DE456*$DF456))*SUM($AB456:$AB456)</f>
        <v/>
      </c>
      <c r="DH456" s="129" t="inlineStr">
        <is>
          <t>месяц</t>
        </is>
      </c>
      <c r="DI456" s="130">
        <f t="array" ref="DI456">IFERROR(
IF($ES456="LisChannel",
(ROUND(((INDEX({174.625;153.888888888889;130.972222222222},MATCH($AI456,{2;3;4}),0))*$AG456*$AI456),2)),0),0)</f>
        <v/>
      </c>
      <c r="DJ456" s="130">
        <f>
_xlfn.LET(_xlpm.X,
IFERROR(
IF($ES456="НовиковТВ",
(_xlfn.LET(_xlpm.NTV,
_xlfn.LET(_xlpm.MIN,350000,
IF(SUMIFS($DI:$DI,$ES:$ES,"НовиковТВ")&lt;=_xlpm.MIN,
(SUMIFS($DI:$DI,$ES:$ES,"НовиковТВ")/(COUNTIFS($ES:$ES,"НовиковТВ")))*_xlpm.MIN/SUMIFS($DI:$DI,$ES:$ES,"НовиковТВ"),
DI456)),
_xlpm.NTV+$DG456/(1-(1-(_xlpm.NTV)*(1-$DL456)*(1-$DM456)*(1-$DN456)*(1-$DO456)*(1-$DP456)/_xlpm.NTV))))/(1+$EP456),
$DI456+$DG456/(1-(1-($DI456)*(1-$DL456)*(1-$DM456)*(1-$DN456)*(1-$DO456)*(1-$DP456)/$DI456))),
0),
_xlpm.X*(1+$CM456)*(1+$CW456)-_xlpm.X*(1+$CM456)+_xlpm.X)</f>
        <v/>
      </c>
      <c r="DK456" s="125" t="inlineStr">
        <is>
          <t>послед.</t>
        </is>
      </c>
      <c r="DL456" s="63" t="n">
        <v>0</v>
      </c>
      <c r="DM456" s="63" t="n">
        <v>0</v>
      </c>
      <c r="DN456" s="63" t="n">
        <v>0</v>
      </c>
      <c r="DO456" s="63" t="n">
        <v>0</v>
      </c>
      <c r="DP456" s="63" t="n">
        <v>0</v>
      </c>
      <c r="DQ456" s="63">
        <f t="array" ref="DQ456">IFERROR(_xlfn.IFS(
$DK456="послед.",1-(1-$DL456)*(1-$DM456)*(1-$DN456)*(1-$DO456)*(1-$DP456),
$DK456="сумм.",$DL456+$DM456+$DN456+$DO456+$DP456),
0)</f>
        <v/>
      </c>
      <c r="DR456" s="125">
        <f t="array" ref="DR456">
IFERROR(
_xlfn.IFS(
$BL456=0,
0,
$BL456&gt;0,
_xlfn.IFS($DK456="послед.",
$DJ456*(1-$DL456)*(1-$DM456)*(1-$DN456)*(1-$DO456)*(1-$DP456),
$DK456="сумм.",
$DJ456*(1-($DL456+$DM456+$DN456+$DO456+$DP456)))),0)</f>
        <v/>
      </c>
      <c r="DS456" s="125">
        <f t="array" ref="DS456">
IFERROR(_xlfn.IFS(
$DH456="день_1",
$DR456*$BL456/($AX456-$AW456+1)*AZ456*(DAY(EOMONTH(AZ$15,0))),
$DH456="день_2",
$DR456/30*MAX(MIN($AX456,EOMONTH(AZ$15,0))-MAX($AW456,AZ$15)+1,),
$DH456="раб.день",
$DR456/30*(IFERROR(
_xlfn.LET(_xlpm.VD,
CHOOSE(
{1;2;3;4;5;6;7;8;9;10;11;12;13;14;15;16;17;18},
45658,45659,45660,45661,45662,45663,45664,45665,45711,45724,45778,45779,45785,45786,45820,45821,45965,46022),
_xlfn.LET(_xlpm.DD,
MAX(MIN($AX456,EOMONTH(AZ$15,0))-MAX($AW456,AZ$15),),
_xlfn.IFS(
AND(MONTH($AW456)=MONTH(AZ$15),MONTH($AX456)&lt;&gt;MONTH(AZ$15)),
NETWORKDAYS.INTL($AW456,$AW456+_xlpm.DD,1,_xlpm.VD),
AND(MONTH($AW456)&lt;&gt;MONTH(AZ$15),MONTH($AX456)=MONTH(AZ$15)),
NETWORKDAYS.INTL(($AX456)-_xlpm.DD,$AX456,1,_xlpm.VD),
AND(MONTH($AW456)&lt;MONTH(AZ$15),MONTH($AX456)&gt;MONTH(AZ$15)),
NETWORKDAYS.INTL((EOMONTH(AZ$15-1,1))-_xlpm.DD,EOMONTH(AZ$15-1,1),1,_xlpm.VD),
AND(MONTH($AW456)=MONTH(AZ$15),MONTH($AX456)=MONTH(AZ$15)),
NETWORKDAYS.INTL($AW456,$AX456,1,_xlpm.VD)))),0)),
$DH456="месяц",
$DR456*AZ456,
$DH456="неделя",
$DR456*AZ456/7*(ROUNDUP((DAY(EOMONTH(AZ$15,0)))/4,0))),
0)</f>
        <v/>
      </c>
      <c r="DT456" s="125">
        <f t="array" ref="DT456">
IFERROR(_xlfn.IFS(
$DH456="день_1",
$DR456*$BL456/($AX456-$AW456+1)*BA456*(DAY(EOMONTH(BA$15,0))),
$DH456="день_2",
$DR456/30*MAX(MIN($AX456,EOMONTH(BA$15,0))-MAX($AW456,BA$15)+1,),
$DH456="раб.день",
$DR456/30*(IFERROR(
_xlfn.LET(_xlpm.VD,
CHOOSE(
{1;2;3;4;5;6;7;8;9;10;11;12;13;14;15;16;17;18},
45658,45659,45660,45661,45662,45663,45664,45665,45711,45724,45778,45779,45785,45786,45820,45821,45965,46022),
_xlfn.LET(_xlpm.DD,
MAX(MIN($AX456,EOMONTH(BA$15,0))-MAX($AW456,BA$15),),
_xlfn.IFS(
AND(MONTH($AW456)=MONTH(BA$15),MONTH($AX456)&lt;&gt;MONTH(BA$15)),
NETWORKDAYS.INTL($AW456,$AW456+_xlpm.DD,1,_xlpm.VD),
AND(MONTH($AW456)&lt;&gt;MONTH(BA$15),MONTH($AX456)=MONTH(BA$15)),
NETWORKDAYS.INTL(($AX456)-_xlpm.DD,$AX456,1,_xlpm.VD),
AND(MONTH($AW456)&lt;MONTH(BA$15),MONTH($AX456)&gt;MONTH(BA$15)),
NETWORKDAYS.INTL((EOMONTH(BA$15-1,1))-_xlpm.DD,EOMONTH(BA$15-1,1),1,_xlpm.VD),
AND(MONTH($AW456)=MONTH(BA$15),MONTH($AX456)=MONTH(BA$15)),
NETWORKDAYS.INTL($AW456,$AX456,1,_xlpm.VD)))),0)),
$DH456="месяц",
$DR456*BA456,
$DH456="неделя",
$DR456*BA456/7*(ROUNDUP((DAY(EOMONTH(BA$15,0)))/4,0))),
0)</f>
        <v/>
      </c>
      <c r="DU456" s="125">
        <f t="array" ref="DU456">
IFERROR(_xlfn.IFS(
$DH456="день_1",
$DR456*$BL456/($AX456-$AW456+1)*BB456*(DAY(EOMONTH(BB$15,0))),
$DH456="день_2",
$DR456/30*MAX(MIN($AX456,EOMONTH(BB$15,0))-MAX($AW456,BB$15)+1,),
$DH456="раб.день",
$DR456/30*(IFERROR(
_xlfn.LET(_xlpm.VD,
CHOOSE(
{1;2;3;4;5;6;7;8;9;10;11;12;13;14;15;16;17;18},
45658,45659,45660,45661,45662,45663,45664,45665,45711,45724,45778,45779,45785,45786,45820,45821,45965,46022),
_xlfn.LET(_xlpm.DD,
MAX(MIN($AX456,EOMONTH(BB$15,0))-MAX($AW456,BB$15),),
_xlfn.IFS(
AND(MONTH($AW456)=MONTH(BB$15),MONTH($AX456)&lt;&gt;MONTH(BB$15)),
NETWORKDAYS.INTL($AW456,$AW456+_xlpm.DD,1,_xlpm.VD),
AND(MONTH($AW456)&lt;&gt;MONTH(BB$15),MONTH($AX456)=MONTH(BB$15)),
NETWORKDAYS.INTL(($AX456)-_xlpm.DD,$AX456,1,_xlpm.VD),
AND(MONTH($AW456)&lt;MONTH(BB$15),MONTH($AX456)&gt;MONTH(BB$15)),
NETWORKDAYS.INTL((EOMONTH(BB$15-1,1))-_xlpm.DD,EOMONTH(BB$15-1,1),1,_xlpm.VD),
AND(MONTH($AW456)=MONTH(BB$15),MONTH($AX456)=MONTH(BB$15)),
NETWORKDAYS.INTL($AW456,$AX456,1,_xlpm.VD)))),0)),
$DH456="месяц",
$DR456*BB456,
$DH456="неделя",
$DR456*BB456/7*(ROUNDUP((DAY(EOMONTH(BB$15,0)))/4,0))),
0)</f>
        <v/>
      </c>
      <c r="DV456" s="125">
        <f t="array" ref="DV456">
IFERROR(_xlfn.IFS(
$DH456="день_1",
$DR456*$BL456/($AX456-$AW456+1)*BC456*(DAY(EOMONTH(BC$15,0))),
$DH456="день_2",
$DR456/30*MAX(MIN($AX456,EOMONTH(BC$15,0))-MAX($AW456,BC$15)+1,),
$DH456="раб.день",
$DR456/30*(IFERROR(
_xlfn.LET(_xlpm.VD,
CHOOSE(
{1;2;3;4;5;6;7;8;9;10;11;12;13;14;15;16;17;18},
45658,45659,45660,45661,45662,45663,45664,45665,45711,45724,45778,45779,45785,45786,45820,45821,45965,46022),
_xlfn.LET(_xlpm.DD,
MAX(MIN($AX456,EOMONTH(BC$15,0))-MAX($AW456,BC$15),),
_xlfn.IFS(
AND(MONTH($AW456)=MONTH(BC$15),MONTH($AX456)&lt;&gt;MONTH(BC$15)),
NETWORKDAYS.INTL($AW456,$AW456+_xlpm.DD,1,_xlpm.VD),
AND(MONTH($AW456)&lt;&gt;MONTH(BC$15),MONTH($AX456)=MONTH(BC$15)),
NETWORKDAYS.INTL(($AX456)-_xlpm.DD,$AX456,1,_xlpm.VD),
AND(MONTH($AW456)&lt;MONTH(BC$15),MONTH($AX456)&gt;MONTH(BC$15)),
NETWORKDAYS.INTL((EOMONTH(BC$15-1,1))-_xlpm.DD,EOMONTH(BC$15-1,1),1,_xlpm.VD),
AND(MONTH($AW456)=MONTH(BC$15),MONTH($AX456)=MONTH(BC$15)),
NETWORKDAYS.INTL($AW456,$AX456,1,_xlpm.VD)))),0)),
$DH456="месяц",
$DR456*BC456,
$DH456="неделя",
$DR456*BC456/7*(ROUNDUP((DAY(EOMONTH(BC$15,0)))/4,0))),
0)</f>
        <v/>
      </c>
      <c r="DW456" s="125">
        <f t="array" ref="DW456">
IFERROR(_xlfn.IFS(
$DH456="день_1",
$DR456*$BL456/($AX456-$AW456+1)*BD456*(DAY(EOMONTH(BD$15,0))),
$DH456="день_2",
$DR456/30*MAX(MIN($AX456,EOMONTH(BD$15,0))-MAX($AW456,BD$15)+1,),
$DH456="раб.день",
$DR456/30*(IFERROR(
_xlfn.LET(_xlpm.VD,
CHOOSE(
{1;2;3;4;5;6;7;8;9;10;11;12;13;14;15;16;17;18},
45658,45659,45660,45661,45662,45663,45664,45665,45711,45724,45778,45779,45785,45786,45820,45821,45965,46022),
_xlfn.LET(_xlpm.DD,
MAX(MIN($AX456,EOMONTH(BD$15,0))-MAX($AW456,BD$15),),
_xlfn.IFS(
AND(MONTH($AW456)=MONTH(BD$15),MONTH($AX456)&lt;&gt;MONTH(BD$15)),
NETWORKDAYS.INTL($AW456,$AW456+_xlpm.DD,1,_xlpm.VD),
AND(MONTH($AW456)&lt;&gt;MONTH(BD$15),MONTH($AX456)=MONTH(BD$15)),
NETWORKDAYS.INTL(($AX456)-_xlpm.DD,$AX456,1,_xlpm.VD),
AND(MONTH($AW456)&lt;MONTH(BD$15),MONTH($AX456)&gt;MONTH(BD$15)),
NETWORKDAYS.INTL((EOMONTH(BD$15-1,1))-_xlpm.DD,EOMONTH(BD$15-1,1),1,_xlpm.VD),
AND(MONTH($AW456)=MONTH(BD$15),MONTH($AX456)=MONTH(BD$15)),
NETWORKDAYS.INTL($AW456,$AX456,1,_xlpm.VD)))),0)),
$DH456="месяц",
$DR456*BD456,
$DH456="неделя",
$DR456*BD456/7*(ROUNDUP((DAY(EOMONTH(BD$15,0)))/4,0))),
0)</f>
        <v/>
      </c>
      <c r="DX456" s="125">
        <f t="array" ref="DX456">
IFERROR(_xlfn.IFS(
$DH456="день_1",
$DR456*$BL456/($AX456-$AW456+1)*BE456*(DAY(EOMONTH(BE$15,0))),
$DH456="день_2",
$DR456/30*MAX(MIN($AX456,EOMONTH(BE$15,0))-MAX($AW456,BE$15)+1,),
$DH456="раб.день",
$DR456/30*(IFERROR(
_xlfn.LET(_xlpm.VD,
CHOOSE(
{1;2;3;4;5;6;7;8;9;10;11;12;13;14;15;16;17;18},
45658,45659,45660,45661,45662,45663,45664,45665,45711,45724,45778,45779,45785,45786,45820,45821,45965,46022),
_xlfn.LET(_xlpm.DD,
MAX(MIN($AX456,EOMONTH(BE$15,0))-MAX($AW456,BE$15),),
_xlfn.IFS(
AND(MONTH($AW456)=MONTH(BE$15),MONTH($AX456)&lt;&gt;MONTH(BE$15)),
NETWORKDAYS.INTL($AW456,$AW456+_xlpm.DD,1,_xlpm.VD),
AND(MONTH($AW456)&lt;&gt;MONTH(BE$15),MONTH($AX456)=MONTH(BE$15)),
NETWORKDAYS.INTL(($AX456)-_xlpm.DD,$AX456,1,_xlpm.VD),
AND(MONTH($AW456)&lt;MONTH(BE$15),MONTH($AX456)&gt;MONTH(BE$15)),
NETWORKDAYS.INTL((EOMONTH(BE$15-1,1))-_xlpm.DD,EOMONTH(BE$15-1,1),1,_xlpm.VD),
AND(MONTH($AW456)=MONTH(BE$15),MONTH($AX456)=MONTH(BE$15)),
NETWORKDAYS.INTL($AW456,$AX456,1,_xlpm.VD)))),0)),
$DH456="месяц",
$DR456*BE456,
$DH456="неделя",
$DR456*BE456/7*(ROUNDUP((DAY(EOMONTH(BE$15,0)))/4,0))),
0)</f>
        <v/>
      </c>
      <c r="DY456" s="125">
        <f t="array" ref="DY456">
IFERROR(_xlfn.IFS(
$DH456="день_1",
$DR456*$BL456/($AX456-$AW456+1)*BF456*(DAY(EOMONTH(BF$15,0))),
$DH456="день_2",
$DR456/30*MAX(MIN($AX456,EOMONTH(BF$15,0))-MAX($AW456,BF$15)+1,),
$DH456="раб.день",
$DR456/30*(IFERROR(
_xlfn.LET(_xlpm.VD,
CHOOSE(
{1;2;3;4;5;6;7;8;9;10;11;12;13;14;15;16;17;18},
45658,45659,45660,45661,45662,45663,45664,45665,45711,45724,45778,45779,45785,45786,45820,45821,45965,46022),
_xlfn.LET(_xlpm.DD,
MAX(MIN($AX456,EOMONTH(BF$15,0))-MAX($AW456,BF$15),),
_xlfn.IFS(
AND(MONTH($AW456)=MONTH(BF$15),MONTH($AX456)&lt;&gt;MONTH(BF$15)),
NETWORKDAYS.INTL($AW456,$AW456+_xlpm.DD,1,_xlpm.VD),
AND(MONTH($AW456)&lt;&gt;MONTH(BF$15),MONTH($AX456)=MONTH(BF$15)),
NETWORKDAYS.INTL(($AX456)-_xlpm.DD,$AX456,1,_xlpm.VD),
AND(MONTH($AW456)&lt;MONTH(BF$15),MONTH($AX456)&gt;MONTH(BF$15)),
NETWORKDAYS.INTL((EOMONTH(BF$15-1,1))-_xlpm.DD,EOMONTH(BF$15-1,1),1,_xlpm.VD),
AND(MONTH($AW456)=MONTH(BF$15),MONTH($AX456)=MONTH(BF$15)),
NETWORKDAYS.INTL($AW456,$AX456,1,_xlpm.VD)))),0)),
$DH456="месяц",
$DR456*BF456,
$DH456="неделя",
$DR456*BF456/7*(ROUNDUP((DAY(EOMONTH(BF$15,0)))/4,0))),
0)</f>
        <v/>
      </c>
      <c r="DZ456" s="125">
        <f t="array" ref="DZ456">
IFERROR(_xlfn.IFS(
$DH456="день_1",
$DR456*$BL456/($AX456-$AW456+1)*BG456*(DAY(EOMONTH(BG$15,0))),
$DH456="день_2",
$DR456/30*MAX(MIN($AX456,EOMONTH(BG$15,0))-MAX($AW456,BG$15)+1,),
$DH456="раб.день",
$DR456/30*(IFERROR(
_xlfn.LET(_xlpm.VD,
CHOOSE(
{1;2;3;4;5;6;7;8;9;10;11;12;13;14;15;16;17;18},
45658,45659,45660,45661,45662,45663,45664,45665,45711,45724,45778,45779,45785,45786,45820,45821,45965,46022),
_xlfn.LET(_xlpm.DD,
MAX(MIN($AX456,EOMONTH(BG$15,0))-MAX($AW456,BG$15),),
_xlfn.IFS(
AND(MONTH($AW456)=MONTH(BG$15),MONTH($AX456)&lt;&gt;MONTH(BG$15)),
NETWORKDAYS.INTL($AW456,$AW456+_xlpm.DD,1,_xlpm.VD),
AND(MONTH($AW456)&lt;&gt;MONTH(BG$15),MONTH($AX456)=MONTH(BG$15)),
NETWORKDAYS.INTL(($AX456)-_xlpm.DD,$AX456,1,_xlpm.VD),
AND(MONTH($AW456)&lt;MONTH(BG$15),MONTH($AX456)&gt;MONTH(BG$15)),
NETWORKDAYS.INTL((EOMONTH(BG$15-1,1))-_xlpm.DD,EOMONTH(BG$15-1,1),1,_xlpm.VD),
AND(MONTH($AW456)=MONTH(BG$15),MONTH($AX456)=MONTH(BG$15)),
NETWORKDAYS.INTL($AW456,$AX456,1,_xlpm.VD)))),0)),
$DH456="месяц",
$DR456*BG456,
$DH456="неделя",
$DR456*BG456/7*(ROUNDUP((DAY(EOMONTH(BG$15,0)))/4,0))),
0)</f>
        <v/>
      </c>
      <c r="EA456" s="125">
        <f t="array" ref="EA456">
IFERROR(_xlfn.IFS(
$DH456="день_1",
$DR456*$BL456/($AX456-$AW456+1)*BH456*(DAY(EOMONTH(BH$15,0))),
$DH456="день_2",
$DR456/30*MAX(MIN($AX456,EOMONTH(BH$15,0))-MAX($AW456,BH$15)+1,),
$DH456="раб.день",
$DR456/30*(IFERROR(
_xlfn.LET(_xlpm.VD,
CHOOSE(
{1;2;3;4;5;6;7;8;9;10;11;12;13;14;15;16;17;18},
45658,45659,45660,45661,45662,45663,45664,45665,45711,45724,45778,45779,45785,45786,45820,45821,45965,46022),
_xlfn.LET(_xlpm.DD,
MAX(MIN($AX456,EOMONTH(BH$15,0))-MAX($AW456,BH$15),),
_xlfn.IFS(
AND(MONTH($AW456)=MONTH(BH$15),MONTH($AX456)&lt;&gt;MONTH(BH$15)),
NETWORKDAYS.INTL($AW456,$AW456+_xlpm.DD,1,_xlpm.VD),
AND(MONTH($AW456)&lt;&gt;MONTH(BH$15),MONTH($AX456)=MONTH(BH$15)),
NETWORKDAYS.INTL(($AX456)-_xlpm.DD,$AX456,1,_xlpm.VD),
AND(MONTH($AW456)&lt;MONTH(BH$15),MONTH($AX456)&gt;MONTH(BH$15)),
NETWORKDAYS.INTL((EOMONTH(BH$15-1,1))-_xlpm.DD,EOMONTH(BH$15-1,1),1,_xlpm.VD),
AND(MONTH($AW456)=MONTH(BH$15),MONTH($AX456)=MONTH(BH$15)),
NETWORKDAYS.INTL($AW456,$AX456,1,_xlpm.VD)))),0)),
$DH456="месяц",
$DR456*BH456,
$DH456="неделя",
$DR456*BH456/7*(ROUNDUP((DAY(EOMONTH(BH$15,0)))/4,0))),
0)</f>
        <v/>
      </c>
      <c r="EB456" s="125">
        <f t="array" ref="EB456">
IFERROR(_xlfn.IFS(
$DH456="день_1",
$DR456*$BL456/($AX456-$AW456+1)*BI456*(DAY(EOMONTH(BI$15,0))),
$DH456="день_2",
$DR456/30*MAX(MIN($AX456,EOMONTH(BI$15,0))-MAX($AW456,BI$15)+1,),
$DH456="раб.день",
$DR456/30*(IFERROR(
_xlfn.LET(_xlpm.VD,
CHOOSE(
{1;2;3;4;5;6;7;8;9;10;11;12;13;14;15;16;17;18},
45658,45659,45660,45661,45662,45663,45664,45665,45711,45724,45778,45779,45785,45786,45820,45821,45965,46022),
_xlfn.LET(_xlpm.DD,
MAX(MIN($AX456,EOMONTH(BI$15,0))-MAX($AW456,BI$15),),
_xlfn.IFS(
AND(MONTH($AW456)=MONTH(BI$15),MONTH($AX456)&lt;&gt;MONTH(BI$15)),
NETWORKDAYS.INTL($AW456,$AW456+_xlpm.DD,1,_xlpm.VD),
AND(MONTH($AW456)&lt;&gt;MONTH(BI$15),MONTH($AX456)=MONTH(BI$15)),
NETWORKDAYS.INTL(($AX456)-_xlpm.DD,$AX456,1,_xlpm.VD),
AND(MONTH($AW456)&lt;MONTH(BI$15),MONTH($AX456)&gt;MONTH(BI$15)),
NETWORKDAYS.INTL((EOMONTH(BI$15-1,1))-_xlpm.DD,EOMONTH(BI$15-1,1),1,_xlpm.VD),
AND(MONTH($AW456)=MONTH(BI$15),MONTH($AX456)=MONTH(BI$15)),
NETWORKDAYS.INTL($AW456,$AX456,1,_xlpm.VD)))),0)),
$DH456="месяц",
$DR456*BI456,
$DH456="неделя",
$DR456*BI456/7*(ROUNDUP((DAY(EOMONTH(BI$15,0)))/4,0))),
0)</f>
        <v/>
      </c>
      <c r="EC456" s="125">
        <f t="array" ref="EC456">
IFERROR(_xlfn.IFS(
$DH456="день_1",
$DR456*$BL456/($AX456-$AW456+1)*BJ456*(DAY(EOMONTH(BJ$15,0))),
$DH456="день_2",
$DR456/30*MAX(MIN($AX456,EOMONTH(BJ$15,0))-MAX($AW456,BJ$15)+1,),
$DH456="раб.день",
$DR456/30*(IFERROR(
_xlfn.LET(_xlpm.VD,
CHOOSE(
{1;2;3;4;5;6;7;8;9;10;11;12;13;14;15;16;17;18},
45658,45659,45660,45661,45662,45663,45664,45665,45711,45724,45778,45779,45785,45786,45820,45821,45965,46022),
_xlfn.LET(_xlpm.DD,
MAX(MIN($AX456,EOMONTH(BJ$15,0))-MAX($AW456,BJ$15),),
_xlfn.IFS(
AND(MONTH($AW456)=MONTH(BJ$15),MONTH($AX456)&lt;&gt;MONTH(BJ$15)),
NETWORKDAYS.INTL($AW456,$AW456+_xlpm.DD,1,_xlpm.VD),
AND(MONTH($AW456)&lt;&gt;MONTH(BJ$15),MONTH($AX456)=MONTH(BJ$15)),
NETWORKDAYS.INTL(($AX456)-_xlpm.DD,$AX456,1,_xlpm.VD),
AND(MONTH($AW456)&lt;MONTH(BJ$15),MONTH($AX456)&gt;MONTH(BJ$15)),
NETWORKDAYS.INTL((EOMONTH(BJ$15-1,1))-_xlpm.DD,EOMONTH(BJ$15-1,1),1,_xlpm.VD),
AND(MONTH($AW456)=MONTH(BJ$15),MONTH($AX456)=MONTH(BJ$15)),
NETWORKDAYS.INTL($AW456,$AX456,1,_xlpm.VD)))),0)),
$DH456="месяц",
$DR456*BJ456,
$DH456="неделя",
$DR456*BJ456/7*(ROUNDUP((DAY(EOMONTH(BJ$15,0)))/4,0))),
0)</f>
        <v/>
      </c>
      <c r="ED456" s="125">
        <f t="array" ref="ED456">
IFERROR(_xlfn.IFS(
$DH456="день_1",
$DR456*$BL456/($AX456-$AW456+1)*BK456*(DAY(EOMONTH(BK$15,0))),
$DH456="день_2",
$DR456/30*MAX(MIN($AX456,EOMONTH(BK$15,0))-MAX($AW456,BK$15)+1,),
$DH456="раб.день",
$DR456/30*(IFERROR(
_xlfn.LET(_xlpm.VD,
CHOOSE(
{1;2;3;4;5;6;7;8;9;10;11;12;13;14;15;16;17;18},
45658,45659,45660,45661,45662,45663,45664,45665,45711,45724,45778,45779,45785,45786,45820,45821,45965,46022),
_xlfn.LET(_xlpm.DD,
MAX(MIN($AX456,EOMONTH(BK$15,0))-MAX($AW456,BK$15),),
_xlfn.IFS(
AND(MONTH($AW456)=MONTH(BK$15),MONTH($AX456)&lt;&gt;MONTH(BK$15)),
NETWORKDAYS.INTL($AW456,$AW456+_xlpm.DD,1,_xlpm.VD),
AND(MONTH($AW456)&lt;&gt;MONTH(BK$15),MONTH($AX456)=MONTH(BK$15)),
NETWORKDAYS.INTL(($AX456)-_xlpm.DD,$AX456,1,_xlpm.VD),
AND(MONTH($AW456)&lt;MONTH(BK$15),MONTH($AX456)&gt;MONTH(BK$15)),
NETWORKDAYS.INTL((EOMONTH(BK$15-1,1))-_xlpm.DD,EOMONTH(BK$15-1,1),1,_xlpm.VD),
AND(MONTH($AW456)=MONTH(BK$15),MONTH($AX456)=MONTH(BK$15)),
NETWORKDAYS.INTL($AW456,$AX456,1,_xlpm.VD)))),0)),
$DH456="месяц",
$DR456*BK456,
$DH456="неделя",
$DR456*BK456/7*(ROUNDUP((DAY(EOMONTH(BK$15,0)))/4,0))),
0)</f>
        <v/>
      </c>
      <c r="EE456" s="125">
        <f>SUM($DS456,$DT456,$DU456,$DV456,$DW456,$DX456,$DY456,$DZ456,$EA456,$EB456,$EC456,$ED456)</f>
        <v/>
      </c>
      <c r="EF456" s="125">
        <f>IFERROR(ROUND($EE456*(1+$EP456),2),0)</f>
        <v/>
      </c>
      <c r="EG456" s="128" t="n">
        <v>1</v>
      </c>
      <c r="EH456" s="126" t="n">
        <v>0</v>
      </c>
      <c r="EI456" s="126">
        <f>ROUND(SUM($EH456:$EH456)*SUM($AB456:$AB456)*$EG456,2)</f>
        <v/>
      </c>
      <c r="EJ456" s="126">
        <f>ROUND($EI456*(1+$EP456),2)</f>
        <v/>
      </c>
      <c r="EK456" s="126" t="n">
        <v>0</v>
      </c>
      <c r="EL456" s="126">
        <f>ROUND(SUM($EK456:$EK456)*SUM($AB456:$AB456)*$EG456,2)</f>
        <v/>
      </c>
      <c r="EM456" s="126">
        <f>ROUND($EL456*(1+$EP456),2)</f>
        <v/>
      </c>
      <c r="EN456" s="126">
        <f>SUM($EE456,$EI456,$EL456)</f>
        <v/>
      </c>
      <c r="EO456" s="126">
        <f>SUM($EF456,$EJ456,$EM456)</f>
        <v/>
      </c>
      <c r="EP456" s="59" t="inlineStr">
        <is>
          <t>20%</t>
        </is>
      </c>
      <c r="EQ456" s="59" t="n"/>
      <c r="ER456" s="60">
        <f t="array" ref="ER456">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MATCH(ES456,
{"AMS";"RussOutdoor";"HD Outdoor";"Ingroup";"IQ";"Ledproduction";"LisChannel";"Logic";"Media-PPL";"NovikovTV | НовиковТВ";"SMA";"SOK";"КрокусТВ | CrocusTV | IndoorTV";"Сити";"ТЯК Москва"},
0)),"")</f>
        <v/>
      </c>
      <c r="ES456" s="60" t="n"/>
      <c r="ET456" s="60">
        <f t="array" ref="ET456">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MATCH(ES456,
{"AMS";"RussOutdoor";"HD Outdoor";"Ingroup";"IQ";"Ledproduction";"LisChannel";"Logic";"Media-PPL";"NovikovTV | НовиковТВ";"SMA";"SOK";"КрокусТВ | CrocusTV | IndoorTV";"Сити";"ТЯК Москва"},
0)),"")</f>
        <v/>
      </c>
      <c r="EU456" s="60" t="n"/>
      <c r="EV456" s="60" t="n"/>
      <c r="EX456" s="110">
        <f t="array" ref="EX456">
($AR456/30
+N("ТРАФИК ПЛОЩАДКИ"))*
(IFERROR(
_xlfn.LET(
_xlpm.GPR,
HLOOKUP($L456,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(MATCH($T456,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IF($Q456="цифровой",_xlpm.GPR/$AG456,_xlpm.GPR/60)),
0)
+N("DWELL TIME"))*
(IF($AB456=0,0,IF($AB456=1,0.3,IF($AB456=2,0.5,IF($AB456&gt;2,1))))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_xlfn.IFS($AC456="да",1.2,$AC456="нет",1)*
_xlfn.IFS($AD456="да",1.2,$AD456="нет",1)*
IF(R456="статический",1,1.2)*
$X456*
INDEX(
{1.2;1;1.2;1.2;1;1.2;1.2;1.2;1.2;1.2;1.2;1;1.2;1.2;1.2;1.2;1;1;1.2;1.2;1.2;1;1;1;1;1.2;1.2;1.2;1.2;1;1;1;1;1.2;1.2;1.2;1.2;1.2;1.2;1.2;1.2;1;1;1.2;1;1;1;1;1.5;1;1;1.5;1.5;1.2},
MATCH($Q456,_xlpm.MI,0)))&gt;{0.02;0.04;0.06;0.1;0.2;0.4;0.6;0.8;1;2;4;6})),
{0;1;2;3;4;5;6;7;8;9;10;11;12},
0)))
+N("КОЭФФИЦИЕНТ КОНТАКТА"))))*
(_xlfn.IFS($X456&lt;0.1,$X456/1000,$X456&gt;25,5.2,AND($X456&gt;=0.1,$X456&lt;=25),(($X456*2+0.1)/10)*($X456/10)))*
IFERROR((_xlfn.LET(
_xlpm.MA,
{0;0.8;0.85;0.9;0.95;1},
_xlpm.MAA,
{0;1;2;3;4;5},
INDEX(_xlpm.MA,MATCH(SUMPRODUCT(--((IF(ROUND(_xlpm.MAA,1)&gt;5,5,ROUND($AB456,1)))&gt;{0;1;2;3;4;5})),_xlpm.MAA,0)))
+N("КОЭФФИЦИЕНТ КОЛ-ВО КОНСТРУКЦИЙ")),1)*
$AB456,0))*
(IF($Q456="цифровой",$AG456/15*$AI456,1)
+N("ДЛЯ ЦИФРЫ"))</f>
        <v/>
      </c>
      <c r="EY456" s="110">
        <f>IFERROR(EX456*AY456,0)</f>
        <v/>
      </c>
      <c r="EZ456" s="131">
        <f>IFERROR(DP456/EY456*1000,0)</f>
        <v/>
      </c>
      <c r="FA456" s="112">
        <f>IFERROR(FC456/FB456,0)</f>
        <v/>
      </c>
      <c r="FB456" s="112">
        <f>IFERROR((FC456/(EY456/FF456*#REF!))*0.825,0)</f>
        <v/>
      </c>
      <c r="FC456" s="112">
        <f>IFERROR(((EX456*30/AR456)*100)/30,0)</f>
        <v/>
      </c>
      <c r="FD456" s="112">
        <f>IFERROR(EY456/G456*100%,0)</f>
        <v/>
      </c>
      <c r="FE456" s="112">
        <f>IFERROR(FD456/FC456*100%,0)</f>
        <v/>
      </c>
      <c r="FF456" s="110">
        <f>IFERROR(AR456/30*AY456,0)</f>
        <v/>
      </c>
    </row>
    <row r="457" ht="13" customHeight="1">
      <c r="A457" s="59" t="n"/>
      <c r="B457" s="60" t="n"/>
      <c r="C457" s="60" t="n"/>
      <c r="D457" s="60">
        <f t="array" ref="D457">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MATCH($E457,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57" s="60">
        <f t="array" ref="E457">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MATCH($F457,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57" s="60" t="inlineStr"/>
      <c r="G457" s="60" t="n"/>
      <c r="H457" s="60">
        <f t="array" ref="H457">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MATCH($I457,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57" s="60" t="n"/>
      <c r="J457" s="60" t="n"/>
      <c r="K457" s="60" t="n"/>
      <c r="L457" s="60" t="n"/>
      <c r="M457" s="60" t="n"/>
      <c r="N457" s="60" t="n"/>
      <c r="O457" s="60" t="n"/>
      <c r="P457" s="60">
        <f t="array" ref="P457">
_xlfn.IFS(
ISNUMBER(MATCH($Q457,{"шелфбаннер","разделитель","монетница","чековая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ISNUMBER(MATCH($Q457,{"LED/LCD","видеокулер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ISNUMBER(MATCH($Q457,{"автомобиль","машина","выставочное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ISNUMBER(MATCH($Q457,{"билборд","лифтовая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ISNUMBER(MATCH($Q457,{"навигация","подвесной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ISNUMBER(MATCH($Q457,{"движущаяся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ISNUMBER(MATCH($Q457,{"каталог","журнал"},)),
"Пресса",
$Q457="","")</f>
        <v/>
      </c>
      <c r="Q457" s="60" t="n"/>
      <c r="R457" s="60">
        <f t="array" ref="R457">
IFERROR(
_xlfn.IFS(
OR(ISNUMBER(MATCH($Q457,{"экспозиция","макет","стенд","автостенд","авто стенд","выставочное пространство","выставочные стенды","модульные выставочные стенды","3Д конструкция","3D конструкция"},)),P457="Экспонирование"),
"нестандартный",
ISNUMBER(MATCH($Q457,{"скроллер","призматрон"},)),
"динамический",
$P457="Видео",
"цифровой",
OR($P457="Пресса",$P457="Щит",$P457="POSm",$P457="Подвес",$P457="Брендирование/оклейка"),
"статический"),"")</f>
        <v/>
      </c>
      <c r="S457" s="59" t="n"/>
      <c r="T457" s="60" t="n"/>
      <c r="U457" s="60" t="n"/>
      <c r="V457" s="60">
        <f>
IF(P457="Видео",
"цифровой постер/ролик",
IF(ISNUMBER(MATCH(Q457,{"короб световой","короб световой | лайтбокс","короб световой | кристалайт","лайтбокс","лайт бокс","кристалайт","LB","lightbox"},)),
"бэклит",
IF(P457="Брендирование/оклейка",
"перфарированная пленка/самоклейка",
IF(P457="Экспонирование",
"под запрос",
IF(P457="Подвес",
"баннер/ткань",
"")))))</f>
        <v/>
      </c>
      <c r="W457" s="59" t="n"/>
      <c r="X457" s="59" t="n"/>
      <c r="Y457" s="59" t="n"/>
      <c r="Z457" s="61" t="n"/>
      <c r="AA457" s="61" t="n"/>
      <c r="AB457" s="61">
        <f>IF(BL457&gt;0,Z457,0)</f>
        <v/>
      </c>
      <c r="AC457" s="59" t="n"/>
      <c r="AD457" s="59" t="n"/>
      <c r="AE457" s="59" t="n"/>
      <c r="AF457" s="59" t="n"/>
      <c r="AG457" s="59" t="n"/>
      <c r="AH457" s="59" t="n"/>
      <c r="AI457" s="59" t="n"/>
      <c r="AJ457" s="59" t="n"/>
      <c r="AK457" s="59" t="n"/>
      <c r="AL457" s="62">
        <f>IFERROR(IF(OR(R457="статический",R457="динамический",R457="нестандартный",R457="",R457=""),"-",IF(AND(AH457="-",AI457="-"),"-",AK457*3600/AH457*AI457)),"-")</f>
        <v/>
      </c>
      <c r="AM457" s="62">
        <f>IFERROR(IF(OR(R457="статический",R457="динамический",R457="",R457="", R457="BTL",R457="нестандартный"),"-",AG457*AI457*AL457/60),"-")</f>
        <v/>
      </c>
      <c r="AN457" s="63">
        <f>IFERROR(IF(AH457="","-",AG457*AI457/AH457),"-")</f>
        <v/>
      </c>
      <c r="AO457" s="59">
        <f>IFERROR(IF(OR($R457="статический",$R457="динамический",$R457="",$R457="",$R457="BTL",$R457="нестандартный"),"-",$AL457*$AY457),"-")</f>
        <v/>
      </c>
      <c r="AP457" s="62">
        <f>IFERROR(IF(OR($R457="статический",$R457="динамический",$R457="",$R457="",$R457="BTL",$R457="нестандартный"),"-",$AM457*AY457),"-")</f>
        <v/>
      </c>
      <c r="AQ457" s="64" t="n"/>
      <c r="AR457" s="61" t="n"/>
      <c r="AS457" s="61" t="n"/>
      <c r="AT457" s="61" t="n"/>
      <c r="AU457" s="65" t="n"/>
      <c r="AV457" s="124">
        <f>IFERROR(DR457/AT457*1000,"n/a")</f>
        <v/>
      </c>
      <c r="AW457" s="67" t="n"/>
      <c r="AX457" s="67" t="n"/>
      <c r="AY457" s="43">
        <f>IFERROR(IF(OR($AW457="",$AX457=""),"",_xlfn.DAYS($AX457+1,$AW457)),"")</f>
        <v/>
      </c>
      <c r="AZ457" s="68">
        <f t="array" ref="AZ457">
_xlfn.LET(_xlpm.COEFF,
IF($AW457+$AX457=0,0,IF(MAX(MIN($AX457,EOMONTH(AZ$15,0))-MAX($AW457,AZ$15)+1,)&gt;0,1,0)),
_xlfn.IFS(
$ES457="LisChannel",
_xlpm.COEFF*
INDEX({1;1;1.2;1.2;1;1;1;1;1.2;1.2;1.2;1.2},
MATCH(MONTH(AZ$15),
{1,2,3,4,5,6,7,8,9,10,11,12})),
CONCATENATE($ES457," ",$L457)="RussOutdoor метро",
_xlpm.COEFF*
INDEX({0.8;0.9;1.1;1.1;1;1;1;1;1.1;1.1;1.1;1.1},
MATCH(MONTH(AZ$15),
{1,2,3,4,5,6,7,8,9,10,11,12})),
$ES457&lt;&gt;"LisChannel",
_xlpm.COEFF,
$ES457&lt;&gt;"RussOutdoor",
_xlpm.COEFF))</f>
        <v/>
      </c>
      <c r="BA457" s="68">
        <f t="array" ref="BA457">
_xlfn.LET(_xlpm.COEFF,
IF($AW457+$AX457=0,0,IF(MAX(MIN($AX457,EOMONTH(BA$15,0))-MAX($AW457,BA$15)+1,)&gt;0,1,0)),
_xlfn.IFS(
$ES457="LisChannel",
_xlpm.COEFF*
INDEX({1;1;1.2;1.2;1;1;1;1;1.2;1.2;1.2;1.2},
MATCH(MONTH(BA$15),
{1,2,3,4,5,6,7,8,9,10,11,12})),
CONCATENATE($ES457," ",$L457)="RussOutdoor метро",
_xlpm.COEFF*
INDEX({0.8;0.9;1.1;1.1;1;1;1;1;1.1;1.1;1.1;1.1},
MATCH(MONTH(BA$15),
{1,2,3,4,5,6,7,8,9,10,11,12})),
$ES457&lt;&gt;"LisChannel",
_xlpm.COEFF,
$ES457&lt;&gt;"RussOutdoor",
_xlpm.COEFF))</f>
        <v/>
      </c>
      <c r="BB457" s="68">
        <f t="array" ref="BB457">
_xlfn.LET(_xlpm.COEFF,
IF($AW457+$AX457=0,0,IF(MAX(MIN($AX457,EOMONTH(BB$15,0))-MAX($AW457,BB$15)+1,)&gt;0,1,0)),
_xlfn.IFS(
$ES457="LisChannel",
_xlpm.COEFF*
INDEX({1;1;1.2;1.2;1;1;1;1;1.2;1.2;1.2;1.2},
MATCH(MONTH(BB$15),
{1,2,3,4,5,6,7,8,9,10,11,12})),
CONCATENATE($ES457," ",$L457)="RussOutdoor метро",
_xlpm.COEFF*
INDEX({0.8;0.9;1.1;1.1;1;1;1;1;1.1;1.1;1.1;1.1},
MATCH(MONTH(BB$15),
{1,2,3,4,5,6,7,8,9,10,11,12})),
$ES457&lt;&gt;"LisChannel",
_xlpm.COEFF,
$ES457&lt;&gt;"RussOutdoor",
_xlpm.COEFF))</f>
        <v/>
      </c>
      <c r="BC457" s="68">
        <f t="array" ref="BC457">
_xlfn.LET(_xlpm.COEFF,
IF($AW457+$AX457=0,0,IF(MAX(MIN($AX457,EOMONTH(BC$15,0))-MAX($AW457,BC$15)+1,)&gt;0,1,0)),
_xlfn.IFS(
$ES457="LisChannel",
_xlpm.COEFF*
INDEX({1;1;1.2;1.2;1;1;1;1;1.2;1.2;1.2;1.2},
MATCH(MONTH(BC$15),
{1,2,3,4,5,6,7,8,9,10,11,12})),
CONCATENATE($ES457," ",$L457)="RussOutdoor метро",
_xlpm.COEFF*
INDEX({0.8;0.9;1.1;1.1;1;1;1;1;1.1;1.1;1.1;1.1},
MATCH(MONTH(BC$15),
{1,2,3,4,5,6,7,8,9,10,11,12})),
$ES457&lt;&gt;"LisChannel",
_xlpm.COEFF,
$ES457&lt;&gt;"RussOutdoor",
_xlpm.COEFF))</f>
        <v/>
      </c>
      <c r="BD457" s="68">
        <f t="array" ref="BD457">
_xlfn.LET(_xlpm.COEFF,
IF($AW457+$AX457=0,0,IF(MAX(MIN($AX457,EOMONTH(BD$15,0))-MAX($AW457,BD$15)+1,)&gt;0,1,0)),
_xlfn.IFS(
$ES457="LisChannel",
_xlpm.COEFF*
INDEX({1;1;1.2;1.2;1;1;1;1;1.2;1.2;1.2;1.2},
MATCH(MONTH(BD$15),
{1,2,3,4,5,6,7,8,9,10,11,12})),
CONCATENATE($ES457," ",$L457)="RussOutdoor метро",
_xlpm.COEFF*
INDEX({0.8;0.9;1.1;1.1;1;1;1;1;1.1;1.1;1.1;1.1},
MATCH(MONTH(BD$15),
{1,2,3,4,5,6,7,8,9,10,11,12})),
$ES457&lt;&gt;"LisChannel",
_xlpm.COEFF,
$ES457&lt;&gt;"RussOutdoor",
_xlpm.COEFF))</f>
        <v/>
      </c>
      <c r="BE457" s="68">
        <f t="array" ref="BE457">
_xlfn.LET(_xlpm.COEFF,
IF($AW457+$AX457=0,0,IF(MAX(MIN($AX457,EOMONTH(BE$15,0))-MAX($AW457,BE$15)+1,)&gt;0,1,0)),
_xlfn.IFS(
$ES457="LisChannel",
_xlpm.COEFF*
INDEX({1;1;1.2;1.2;1;1;1;1;1.2;1.2;1.2;1.2},
MATCH(MONTH(BE$15),
{1,2,3,4,5,6,7,8,9,10,11,12})),
CONCATENATE($ES457," ",$L457)="RussOutdoor метро",
_xlpm.COEFF*
INDEX({0.8;0.9;1.1;1.1;1;1;1;1;1.1;1.1;1.1;1.1},
MATCH(MONTH(BE$15),
{1,2,3,4,5,6,7,8,9,10,11,12})),
$ES457&lt;&gt;"LisChannel",
_xlpm.COEFF,
$ES457&lt;&gt;"RussOutdoor",
_xlpm.COEFF))</f>
        <v/>
      </c>
      <c r="BF457" s="68">
        <f t="array" ref="BF457">
_xlfn.LET(_xlpm.COEFF,
IF($AW457+$AX457=0,0,IF(MAX(MIN($AX457,EOMONTH(BF$15,0))-MAX($AW457,BF$15)+1,)&gt;0,1,0)),
_xlfn.IFS(
$ES457="LisChannel",
_xlpm.COEFF*
INDEX({1;1;1.2;1.2;1;1;1;1;1.2;1.2;1.2;1.2},
MATCH(MONTH(BF$15),
{1,2,3,4,5,6,7,8,9,10,11,12})),
CONCATENATE($ES457," ",$L457)="RussOutdoor метро",
_xlpm.COEFF*
INDEX({0.8;0.9;1.1;1.1;1;1;1;1;1.1;1.1;1.1;1.1},
MATCH(MONTH(BF$15),
{1,2,3,4,5,6,7,8,9,10,11,12})),
$ES457&lt;&gt;"LisChannel",
_xlpm.COEFF,
$ES457&lt;&gt;"RussOutdoor",
_xlpm.COEFF))</f>
        <v/>
      </c>
      <c r="BG457" s="68">
        <f t="array" ref="BG457">
_xlfn.LET(_xlpm.COEFF,
IF($AW457+$AX457=0,0,IF(MAX(MIN($AX457,EOMONTH(BG$15,0))-MAX($AW457,BG$15)+1,)&gt;0,1,0)),
_xlfn.IFS(
$ES457="LisChannel",
_xlpm.COEFF*
INDEX({1;1;1.2;1.2;1;1;1;1;1.2;1.2;1.2;1.2},
MATCH(MONTH(BG$15),
{1,2,3,4,5,6,7,8,9,10,11,12})),
CONCATENATE($ES457," ",$L457)="RussOutdoor метро",
_xlpm.COEFF*
INDEX({0.8;0.9;1.1;1.1;1;1;1;1;1.1;1.1;1.1;1.1},
MATCH(MONTH(BG$15),
{1,2,3,4,5,6,7,8,9,10,11,12})),
$ES457&lt;&gt;"LisChannel",
_xlpm.COEFF,
$ES457&lt;&gt;"RussOutdoor",
_xlpm.COEFF))</f>
        <v/>
      </c>
      <c r="BH457" s="68">
        <f t="array" ref="BH457">
_xlfn.LET(_xlpm.COEFF,
IF($AW457+$AX457=0,0,IF(MAX(MIN($AX457,EOMONTH(BH$15,0))-MAX($AW457,BH$15)+1,)&gt;0,1,0)),
_xlfn.IFS(
$ES457="LisChannel",
_xlpm.COEFF*
INDEX({1;1;1.2;1.2;1;1;1;1;1.2;1.2;1.2;1.2},
MATCH(MONTH(BH$15),
{1,2,3,4,5,6,7,8,9,10,11,12})),
CONCATENATE($ES457," ",$L457)="RussOutdoor метро",
_xlpm.COEFF*
INDEX({0.8;0.9;1.1;1.1;1;1;1;1;1.1;1.1;1.1;1.1},
MATCH(MONTH(BH$15),
{1,2,3,4,5,6,7,8,9,10,11,12})),
$ES457&lt;&gt;"LisChannel",
_xlpm.COEFF,
$ES457&lt;&gt;"RussOutdoor",
_xlpm.COEFF))</f>
        <v/>
      </c>
      <c r="BI457" s="68">
        <f t="array" ref="BI457">
_xlfn.LET(_xlpm.COEFF,
IF($AW457+$AX457=0,0,IF(MAX(MIN($AX457,EOMONTH(BI$15,0))-MAX($AW457,BI$15)+1,)&gt;0,1,0)),
_xlfn.IFS(
$ES457="LisChannel",
_xlpm.COEFF*
INDEX({1;1;1.2;1.2;1;1;1;1;1.2;1.2;1.2;1.2},
MATCH(MONTH(BI$15),
{1,2,3,4,5,6,7,8,9,10,11,12})),
CONCATENATE($ES457," ",$L457)="RussOutdoor метро",
_xlpm.COEFF*
INDEX({0.8;0.9;1.1;1.1;1;1;1;1;1.1;1.1;1.1;1.1},
MATCH(MONTH(BI$15),
{1,2,3,4,5,6,7,8,9,10,11,12})),
$ES457&lt;&gt;"LisChannel",
_xlpm.COEFF,
$ES457&lt;&gt;"RussOutdoor",
_xlpm.COEFF))</f>
        <v/>
      </c>
      <c r="BJ457" s="68">
        <f t="array" ref="BJ457">
_xlfn.LET(_xlpm.COEFF,
IF($AW457+$AX457=0,0,IF(MAX(MIN($AX457,EOMONTH(BJ$15,0))-MAX($AW457,BJ$15)+1,)&gt;0,1,0)),
_xlfn.IFS(
$ES457="LisChannel",
_xlpm.COEFF*
INDEX({1;1;1.2;1.2;1;1;1;1;1.2;1.2;1.2;1.2},
MATCH(MONTH(BJ$15),
{1,2,3,4,5,6,7,8,9,10,11,12})),
CONCATENATE($ES457," ",$L457)="RussOutdoor метро",
_xlpm.COEFF*
INDEX({0.8;0.9;1.1;1.1;1;1;1;1;1.1;1.1;1.1;1.1},
MATCH(MONTH(BJ$15),
{1,2,3,4,5,6,7,8,9,10,11,12})),
$ES457&lt;&gt;"LisChannel",
_xlpm.COEFF,
$ES457&lt;&gt;"RussOutdoor",
_xlpm.COEFF))</f>
        <v/>
      </c>
      <c r="BK457" s="68">
        <f t="array" ref="BK457">
_xlfn.LET(_xlpm.COEFF,
IF($AW457+$AX457=0,0,IF(MAX(MIN($AX457,EOMONTH(BK$15,0))-MAX($AW457,BK$15)+1,)&gt;0,1,0)),
_xlfn.IFS(
$ES457="LisChannel",
_xlpm.COEFF*
INDEX({1;1;1.2;1.2;1;1;1;1;1.2;1.2;1.2;1.2},
MATCH(MONTH(BK$15),
{1,2,3,4,5,6,7,8,9,10,11,12})),
CONCATENATE($ES457," ",$L457)="RussOutdoor метро",
_xlpm.COEFF*
INDEX({0.8;0.9;1.1;1.1;1;1;1;1;1.1;1.1;1.1;1.1},
MATCH(MONTH(BK$15),
{1,2,3,4,5,6,7,8,9,10,11,12})),
$ES457&lt;&gt;"LisChannel",
_xlpm.COEFF,
$ES457&lt;&gt;"RussOutdoor",
_xlpm.COEFF))</f>
        <v/>
      </c>
      <c r="BL457" s="62">
        <f>COUNTIFS($AZ457:$BK457,"&gt;0")</f>
        <v/>
      </c>
      <c r="BM457" s="65" t="n"/>
      <c r="BN457" s="125">
        <f>$DJ457</f>
        <v/>
      </c>
      <c r="BO457" s="63">
        <f>$DQ457</f>
        <v/>
      </c>
      <c r="BP457" s="125">
        <f>
IFERROR(
IF($BL457=0,0,
$BN457*(1-$BO457)),
0)</f>
        <v/>
      </c>
      <c r="BQ457" s="125">
        <f t="array" ref="BQ457">
IFERROR(
_xlfn.IFS(
$DH457="день_1",
$BP457*$BL457/($AX457-$AW457+1)*AZ457*(DAY(EOMONTH(AZ$15,0))),
$DH457="день_2",
$BP457/30*MAX(MIN($AX457,EOMONTH(AZ$15,0))-MAX($AW457,AZ$15)+1,),
$DH457="раб.день",
$BP457/30*(IFERROR(
_xlfn.LET(_xlpm.VD,
CHOOSE(
{1;2;3;4;5;6;7;8;9;10;11;12;13;14;15;16;17;18},
45658,45659,45660,45661,45662,45663,45664,45665,45711,45724,45778,45779,45785,45786,45820,45821,45965,46022),
_xlfn.LET(_xlpm.DD,
MAX(MIN($AX457,EOMONTH(AZ$15,0))-MAX($AW457,AZ$15),),
_xlfn.IFS(
AND(MONTH($AW457)=MONTH(AZ$15),MONTH($AX457)&lt;&gt;MONTH(AZ$15)),
NETWORKDAYS.INTL($AW457,$AW457+_xlpm.DD,1,_xlpm.VD),
AND(MONTH($AW457)&lt;&gt;MONTH(AZ$15),MONTH($AX457)=MONTH(AZ$15)),
NETWORKDAYS.INTL(($AX457)-_xlpm.DD,$AX457,1,_xlpm.VD),
AND(MONTH($AW457)&lt;MONTH(AZ$15),MONTH($AX457)&gt;MONTH(AZ$15)),
NETWORKDAYS.INTL((EOMONTH(AZ$15-1,1))-_xlpm.DD,EOMONTH(AZ$15-1,1),1,_xlpm.VD),
AND(MONTH($AW457)=MONTH(AZ$15),MONTH($AX457)=MONTH(AZ$15)),
NETWORKDAYS.INTL($AW457,$AX457,1,_xlpm.VD)))),0)),
$DH457="месяц",
$BP457*AZ457,
$DH457="неделя",
$BP457*AZ457/7*(ROUNDUP((DAY(EOMONTH(AZ$15,0)))/4,0))),
0)</f>
        <v/>
      </c>
      <c r="BR457" s="125">
        <f t="array" ref="BR457">
IFERROR(
_xlfn.IFS(
$DH457="день_1",
$BP457*$BL457/($AX457-$AW457+1)*BA457*(DAY(EOMONTH(BA$15,0))),
$DH457="день_2",
$BP457/30*MAX(MIN($AX457,EOMONTH(BA$15,0))-MAX($AW457,BA$15)+1,),
$DH457="раб.день",
$BP457/30*(IFERROR(
_xlfn.LET(_xlpm.VD,
CHOOSE(
{1;2;3;4;5;6;7;8;9;10;11;12;13;14;15;16;17;18},
45658,45659,45660,45661,45662,45663,45664,45665,45711,45724,45778,45779,45785,45786,45820,45821,45965,46022),
_xlfn.LET(_xlpm.DD,
MAX(MIN($AX457,EOMONTH(BA$15,0))-MAX($AW457,BA$15),),
_xlfn.IFS(
AND(MONTH($AW457)=MONTH(BA$15),MONTH($AX457)&lt;&gt;MONTH(BA$15)),
NETWORKDAYS.INTL($AW457,$AW457+_xlpm.DD,1,_xlpm.VD),
AND(MONTH($AW457)&lt;&gt;MONTH(BA$15),MONTH($AX457)=MONTH(BA$15)),
NETWORKDAYS.INTL(($AX457)-_xlpm.DD,$AX457,1,_xlpm.VD),
AND(MONTH($AW457)&lt;MONTH(BA$15),MONTH($AX457)&gt;MONTH(BA$15)),
NETWORKDAYS.INTL((EOMONTH(BA$15-1,1))-_xlpm.DD,EOMONTH(BA$15-1,1),1,_xlpm.VD),
AND(MONTH($AW457)=MONTH(BA$15),MONTH($AX457)=MONTH(BA$15)),
NETWORKDAYS.INTL($AW457,$AX457,1,_xlpm.VD)))),0)),
$DH457="месяц",
$BP457*BA457,
$DH457="неделя",
$BP457*BA457/7*(ROUNDUP((DAY(EOMONTH(BA$15,0)))/4,0))),
0)</f>
        <v/>
      </c>
      <c r="BS457" s="125">
        <f t="array" ref="BS457">
IFERROR(
_xlfn.IFS(
$DH457="день_1",
$BP457*$BL457/($AX457-$AW457+1)*BB457*(DAY(EOMONTH(BB$15,0))),
$DH457="день_2",
$BP457/30*MAX(MIN($AX457,EOMONTH(BB$15,0))-MAX($AW457,BB$15)+1,),
$DH457="раб.день",
$BP457/30*(IFERROR(
_xlfn.LET(_xlpm.VD,
CHOOSE(
{1;2;3;4;5;6;7;8;9;10;11;12;13;14;15;16;17;18},
45658,45659,45660,45661,45662,45663,45664,45665,45711,45724,45778,45779,45785,45786,45820,45821,45965,46022),
_xlfn.LET(_xlpm.DD,
MAX(MIN($AX457,EOMONTH(BB$15,0))-MAX($AW457,BB$15),),
_xlfn.IFS(
AND(MONTH($AW457)=MONTH(BB$15),MONTH($AX457)&lt;&gt;MONTH(BB$15)),
NETWORKDAYS.INTL($AW457,$AW457+_xlpm.DD,1,_xlpm.VD),
AND(MONTH($AW457)&lt;&gt;MONTH(BB$15),MONTH($AX457)=MONTH(BB$15)),
NETWORKDAYS.INTL(($AX457)-_xlpm.DD,$AX457,1,_xlpm.VD),
AND(MONTH($AW457)&lt;MONTH(BB$15),MONTH($AX457)&gt;MONTH(BB$15)),
NETWORKDAYS.INTL((EOMONTH(BB$15-1,1))-_xlpm.DD,EOMONTH(BB$15-1,1),1,_xlpm.VD),
AND(MONTH($AW457)=MONTH(BB$15),MONTH($AX457)=MONTH(BB$15)),
NETWORKDAYS.INTL($AW457,$AX457,1,_xlpm.VD)))),0)),
$DH457="месяц",
$BP457*BB457,
$DH457="неделя",
$BP457*BB457/7*(ROUNDUP((DAY(EOMONTH(BB$15,0)))/4,0))),
0)</f>
        <v/>
      </c>
      <c r="BT457" s="125">
        <f t="array" ref="BT457">
IFERROR(
_xlfn.IFS(
$DH457="день_1",
$BP457*$BL457/($AX457-$AW457+1)*BC457*(DAY(EOMONTH(BC$15,0))),
$DH457="день_2",
$BP457/30*MAX(MIN($AX457,EOMONTH(BC$15,0))-MAX($AW457,BC$15)+1,),
$DH457="раб.день",
$BP457/30*(IFERROR(
_xlfn.LET(_xlpm.VD,
CHOOSE(
{1;2;3;4;5;6;7;8;9;10;11;12;13;14;15;16;17;18},
45658,45659,45660,45661,45662,45663,45664,45665,45711,45724,45778,45779,45785,45786,45820,45821,45965,46022),
_xlfn.LET(_xlpm.DD,
MAX(MIN($AX457,EOMONTH(BC$15,0))-MAX($AW457,BC$15),),
_xlfn.IFS(
AND(MONTH($AW457)=MONTH(BC$15),MONTH($AX457)&lt;&gt;MONTH(BC$15)),
NETWORKDAYS.INTL($AW457,$AW457+_xlpm.DD,1,_xlpm.VD),
AND(MONTH($AW457)&lt;&gt;MONTH(BC$15),MONTH($AX457)=MONTH(BC$15)),
NETWORKDAYS.INTL(($AX457)-_xlpm.DD,$AX457,1,_xlpm.VD),
AND(MONTH($AW457)&lt;MONTH(BC$15),MONTH($AX457)&gt;MONTH(BC$15)),
NETWORKDAYS.INTL((EOMONTH(BC$15-1,1))-_xlpm.DD,EOMONTH(BC$15-1,1),1,_xlpm.VD),
AND(MONTH($AW457)=MONTH(BC$15),MONTH($AX457)=MONTH(BC$15)),
NETWORKDAYS.INTL($AW457,$AX457,1,_xlpm.VD)))),0)),
$DH457="месяц",
$BP457*BC457,
$DH457="неделя",
$BP457*BC457/7*(ROUNDUP((DAY(EOMONTH(BC$15,0)))/4,0))),
0)</f>
        <v/>
      </c>
      <c r="BU457" s="125">
        <f t="array" ref="BU457">
IFERROR(
_xlfn.IFS(
$DH457="день_1",
$BP457*$BL457/($AX457-$AW457+1)*BD457*(DAY(EOMONTH(BD$15,0))),
$DH457="день_2",
$BP457/30*MAX(MIN($AX457,EOMONTH(BD$15,0))-MAX($AW457,BD$15)+1,),
$DH457="раб.день",
$BP457/30*(IFERROR(
_xlfn.LET(_xlpm.VD,
CHOOSE(
{1;2;3;4;5;6;7;8;9;10;11;12;13;14;15;16;17;18},
45658,45659,45660,45661,45662,45663,45664,45665,45711,45724,45778,45779,45785,45786,45820,45821,45965,46022),
_xlfn.LET(_xlpm.DD,
MAX(MIN($AX457,EOMONTH(BD$15,0))-MAX($AW457,BD$15),),
_xlfn.IFS(
AND(MONTH($AW457)=MONTH(BD$15),MONTH($AX457)&lt;&gt;MONTH(BD$15)),
NETWORKDAYS.INTL($AW457,$AW457+_xlpm.DD,1,_xlpm.VD),
AND(MONTH($AW457)&lt;&gt;MONTH(BD$15),MONTH($AX457)=MONTH(BD$15)),
NETWORKDAYS.INTL(($AX457)-_xlpm.DD,$AX457,1,_xlpm.VD),
AND(MONTH($AW457)&lt;MONTH(BD$15),MONTH($AX457)&gt;MONTH(BD$15)),
NETWORKDAYS.INTL((EOMONTH(BD$15-1,1))-_xlpm.DD,EOMONTH(BD$15-1,1),1,_xlpm.VD),
AND(MONTH($AW457)=MONTH(BD$15),MONTH($AX457)=MONTH(BD$15)),
NETWORKDAYS.INTL($AW457,$AX457,1,_xlpm.VD)))),0)),
$DH457="месяц",
$BP457*BD457,
$DH457="неделя",
$BP457*BD457/7*(ROUNDUP((DAY(EOMONTH(BD$15,0)))/4,0))),
0)</f>
        <v/>
      </c>
      <c r="BV457" s="125">
        <f t="array" ref="BV457">
IFERROR(
_xlfn.IFS(
$DH457="день_1",
$BP457*$BL457/($AX457-$AW457+1)*BE457*(DAY(EOMONTH(BE$15,0))),
$DH457="день_2",
$BP457/30*MAX(MIN($AX457,EOMONTH(BE$15,0))-MAX($AW457,BE$15)+1,),
$DH457="раб.день",
$BP457/30*(IFERROR(
_xlfn.LET(_xlpm.VD,
CHOOSE(
{1;2;3;4;5;6;7;8;9;10;11;12;13;14;15;16;17;18},
45658,45659,45660,45661,45662,45663,45664,45665,45711,45724,45778,45779,45785,45786,45820,45821,45965,46022),
_xlfn.LET(_xlpm.DD,
MAX(MIN($AX457,EOMONTH(BE$15,0))-MAX($AW457,BE$15),),
_xlfn.IFS(
AND(MONTH($AW457)=MONTH(BE$15),MONTH($AX457)&lt;&gt;MONTH(BE$15)),
NETWORKDAYS.INTL($AW457,$AW457+_xlpm.DD,1,_xlpm.VD),
AND(MONTH($AW457)&lt;&gt;MONTH(BE$15),MONTH($AX457)=MONTH(BE$15)),
NETWORKDAYS.INTL(($AX457)-_xlpm.DD,$AX457,1,_xlpm.VD),
AND(MONTH($AW457)&lt;MONTH(BE$15),MONTH($AX457)&gt;MONTH(BE$15)),
NETWORKDAYS.INTL((EOMONTH(BE$15-1,1))-_xlpm.DD,EOMONTH(BE$15-1,1),1,_xlpm.VD),
AND(MONTH($AW457)=MONTH(BE$15),MONTH($AX457)=MONTH(BE$15)),
NETWORKDAYS.INTL($AW457,$AX457,1,_xlpm.VD)))),0)),
$DH457="месяц",
$BP457*BE457,
$DH457="неделя",
$BP457*BE457/7*(ROUNDUP((DAY(EOMONTH(BE$15,0)))/4,0))),
0)</f>
        <v/>
      </c>
      <c r="BW457" s="125">
        <f t="array" ref="BW457">
IFERROR(
_xlfn.IFS(
$DH457="день_1",
$BP457*$BL457/($AX457-$AW457+1)*BF457*(DAY(EOMONTH(BF$15,0))),
$DH457="день_2",
$BP457/30*MAX(MIN($AX457,EOMONTH(BF$15,0))-MAX($AW457,BF$15)+1,),
$DH457="раб.день",
$BP457/30*(IFERROR(
_xlfn.LET(_xlpm.VD,
CHOOSE(
{1;2;3;4;5;6;7;8;9;10;11;12;13;14;15;16;17;18},
45658,45659,45660,45661,45662,45663,45664,45665,45711,45724,45778,45779,45785,45786,45820,45821,45965,46022),
_xlfn.LET(_xlpm.DD,
MAX(MIN($AX457,EOMONTH(BF$15,0))-MAX($AW457,BF$15),),
_xlfn.IFS(
AND(MONTH($AW457)=MONTH(BF$15),MONTH($AX457)&lt;&gt;MONTH(BF$15)),
NETWORKDAYS.INTL($AW457,$AW457+_xlpm.DD,1,_xlpm.VD),
AND(MONTH($AW457)&lt;&gt;MONTH(BF$15),MONTH($AX457)=MONTH(BF$15)),
NETWORKDAYS.INTL(($AX457)-_xlpm.DD,$AX457,1,_xlpm.VD),
AND(MONTH($AW457)&lt;MONTH(BF$15),MONTH($AX457)&gt;MONTH(BF$15)),
NETWORKDAYS.INTL((EOMONTH(BF$15-1,1))-_xlpm.DD,EOMONTH(BF$15-1,1),1,_xlpm.VD),
AND(MONTH($AW457)=MONTH(BF$15),MONTH($AX457)=MONTH(BF$15)),
NETWORKDAYS.INTL($AW457,$AX457,1,_xlpm.VD)))),0)),
$DH457="месяц",
$BP457*BF457,
$DH457="неделя",
$BP457*BF457/7*(ROUNDUP((DAY(EOMONTH(BF$15,0)))/4,0))),
0)</f>
        <v/>
      </c>
      <c r="BX457" s="125">
        <f t="array" ref="BX457">
IFERROR(
_xlfn.IFS(
$DH457="день_1",
$BP457*$BL457/($AX457-$AW457+1)*BG457*(DAY(EOMONTH(BG$15,0))),
$DH457="день_2",
$BP457/30*MAX(MIN($AX457,EOMONTH(BG$15,0))-MAX($AW457,BG$15)+1,),
$DH457="раб.день",
$BP457/30*(IFERROR(
_xlfn.LET(_xlpm.VD,
CHOOSE(
{1;2;3;4;5;6;7;8;9;10;11;12;13;14;15;16;17;18},
45658,45659,45660,45661,45662,45663,45664,45665,45711,45724,45778,45779,45785,45786,45820,45821,45965,46022),
_xlfn.LET(_xlpm.DD,
MAX(MIN($AX457,EOMONTH(BG$15,0))-MAX($AW457,BG$15),),
_xlfn.IFS(
AND(MONTH($AW457)=MONTH(BG$15),MONTH($AX457)&lt;&gt;MONTH(BG$15)),
NETWORKDAYS.INTL($AW457,$AW457+_xlpm.DD,1,_xlpm.VD),
AND(MONTH($AW457)&lt;&gt;MONTH(BG$15),MONTH($AX457)=MONTH(BG$15)),
NETWORKDAYS.INTL(($AX457)-_xlpm.DD,$AX457,1,_xlpm.VD),
AND(MONTH($AW457)&lt;MONTH(BG$15),MONTH($AX457)&gt;MONTH(BG$15)),
NETWORKDAYS.INTL((EOMONTH(BG$15-1,1))-_xlpm.DD,EOMONTH(BG$15-1,1),1,_xlpm.VD),
AND(MONTH($AW457)=MONTH(BG$15),MONTH($AX457)=MONTH(BG$15)),
NETWORKDAYS.INTL($AW457,$AX457,1,_xlpm.VD)))),0)),
$DH457="месяц",
$BP457*BG457,
$DH457="неделя",
$BP457*BG457/7*(ROUNDUP((DAY(EOMONTH(BG$15,0)))/4,0))),
0)</f>
        <v/>
      </c>
      <c r="BY457" s="125">
        <f t="array" ref="BY457">
IFERROR(
_xlfn.IFS(
$DH457="день_1",
$BP457*$BL457/($AX457-$AW457+1)*BH457*(DAY(EOMONTH(BH$15,0))),
$DH457="день_2",
$BP457/30*MAX(MIN($AX457,EOMONTH(BH$15,0))-MAX($AW457,BH$15)+1,),
$DH457="раб.день",
$BP457/30*(IFERROR(
_xlfn.LET(_xlpm.VD,
CHOOSE(
{1;2;3;4;5;6;7;8;9;10;11;12;13;14;15;16;17;18},
45658,45659,45660,45661,45662,45663,45664,45665,45711,45724,45778,45779,45785,45786,45820,45821,45965,46022),
_xlfn.LET(_xlpm.DD,
MAX(MIN($AX457,EOMONTH(BH$15,0))-MAX($AW457,BH$15),),
_xlfn.IFS(
AND(MONTH($AW457)=MONTH(BH$15),MONTH($AX457)&lt;&gt;MONTH(BH$15)),
NETWORKDAYS.INTL($AW457,$AW457+_xlpm.DD,1,_xlpm.VD),
AND(MONTH($AW457)&lt;&gt;MONTH(BH$15),MONTH($AX457)=MONTH(BH$15)),
NETWORKDAYS.INTL(($AX457)-_xlpm.DD,$AX457,1,_xlpm.VD),
AND(MONTH($AW457)&lt;MONTH(BH$15),MONTH($AX457)&gt;MONTH(BH$15)),
NETWORKDAYS.INTL((EOMONTH(BH$15-1,1))-_xlpm.DD,EOMONTH(BH$15-1,1),1,_xlpm.VD),
AND(MONTH($AW457)=MONTH(BH$15),MONTH($AX457)=MONTH(BH$15)),
NETWORKDAYS.INTL($AW457,$AX457,1,_xlpm.VD)))),0)),
$DH457="месяц",
$BP457*BH457,
$DH457="неделя",
$BP457*BH457/7*(ROUNDUP((DAY(EOMONTH(BH$15,0)))/4,0))),
0)</f>
        <v/>
      </c>
      <c r="BZ457" s="125">
        <f t="array" ref="BZ457">
IFERROR(
_xlfn.IFS(
$DH457="день_1",
$BP457*$BL457/($AX457-$AW457+1)*BI457*(DAY(EOMONTH(BI$15,0))),
$DH457="день_2",
$BP457/30*MAX(MIN($AX457,EOMONTH(BI$15,0))-MAX($AW457,BI$15)+1,),
$DH457="раб.день",
$BP457/30*(IFERROR(
_xlfn.LET(_xlpm.VD,
CHOOSE(
{1;2;3;4;5;6;7;8;9;10;11;12;13;14;15;16;17;18},
45658,45659,45660,45661,45662,45663,45664,45665,45711,45724,45778,45779,45785,45786,45820,45821,45965,46022),
_xlfn.LET(_xlpm.DD,
MAX(MIN($AX457,EOMONTH(BI$15,0))-MAX($AW457,BI$15),),
_xlfn.IFS(
AND(MONTH($AW457)=MONTH(BI$15),MONTH($AX457)&lt;&gt;MONTH(BI$15)),
NETWORKDAYS.INTL($AW457,$AW457+_xlpm.DD,1,_xlpm.VD),
AND(MONTH($AW457)&lt;&gt;MONTH(BI$15),MONTH($AX457)=MONTH(BI$15)),
NETWORKDAYS.INTL(($AX457)-_xlpm.DD,$AX457,1,_xlpm.VD),
AND(MONTH($AW457)&lt;MONTH(BI$15),MONTH($AX457)&gt;MONTH(BI$15)),
NETWORKDAYS.INTL((EOMONTH(BI$15-1,1))-_xlpm.DD,EOMONTH(BI$15-1,1),1,_xlpm.VD),
AND(MONTH($AW457)=MONTH(BI$15),MONTH($AX457)=MONTH(BI$15)),
NETWORKDAYS.INTL($AW457,$AX457,1,_xlpm.VD)))),0)),
$DH457="месяц",
$BP457*BI457,
$DH457="неделя",
$BP457*BI457/7*(ROUNDUP((DAY(EOMONTH(BI$15,0)))/4,0))),
0)</f>
        <v/>
      </c>
      <c r="CA457" s="125">
        <f t="array" ref="CA457">
IFERROR(
_xlfn.IFS(
$DH457="день_1",
$BP457*$BL457/($AX457-$AW457+1)*BJ457*(DAY(EOMONTH(BJ$15,0))),
$DH457="день_2",
$BP457/30*MAX(MIN($AX457,EOMONTH(BJ$15,0))-MAX($AW457,BJ$15)+1,),
$DH457="раб.день",
$BP457/30*(IFERROR(
_xlfn.LET(_xlpm.VD,
CHOOSE(
{1;2;3;4;5;6;7;8;9;10;11;12;13;14;15;16;17;18},
45658,45659,45660,45661,45662,45663,45664,45665,45711,45724,45778,45779,45785,45786,45820,45821,45965,46022),
_xlfn.LET(_xlpm.DD,
MAX(MIN($AX457,EOMONTH(BJ$15,0))-MAX($AW457,BJ$15),),
_xlfn.IFS(
AND(MONTH($AW457)=MONTH(BJ$15),MONTH($AX457)&lt;&gt;MONTH(BJ$15)),
NETWORKDAYS.INTL($AW457,$AW457+_xlpm.DD,1,_xlpm.VD),
AND(MONTH($AW457)&lt;&gt;MONTH(BJ$15),MONTH($AX457)=MONTH(BJ$15)),
NETWORKDAYS.INTL(($AX457)-_xlpm.DD,$AX457,1,_xlpm.VD),
AND(MONTH($AW457)&lt;MONTH(BJ$15),MONTH($AX457)&gt;MONTH(BJ$15)),
NETWORKDAYS.INTL((EOMONTH(BJ$15-1,1))-_xlpm.DD,EOMONTH(BJ$15-1,1),1,_xlpm.VD),
AND(MONTH($AW457)=MONTH(BJ$15),MONTH($AX457)=MONTH(BJ$15)),
NETWORKDAYS.INTL($AW457,$AX457,1,_xlpm.VD)))),0)),
$DH457="месяц",
$BP457*BJ457,
$DH457="неделя",
$BP457*BJ457/7*(ROUNDUP((DAY(EOMONTH(BJ$15,0)))/4,0))),
0)</f>
        <v/>
      </c>
      <c r="CB457" s="125">
        <f t="array" ref="CB457">
IFERROR(
_xlfn.IFS(
$DH457="день_1",
$BP457*$BL457/($AX457-$AW457+1)*BK457*(DAY(EOMONTH(BK$15,0))),
$DH457="день_2",
$BP457/30*MAX(MIN($AX457,EOMONTH(BK$15,0))-MAX($AW457,BK$15)+1,),
$DH457="раб.день",
$BP457/30*(IFERROR(
_xlfn.LET(_xlpm.VD,
CHOOSE(
{1;2;3;4;5;6;7;8;9;10;11;12;13;14;15;16;17;18},
45658,45659,45660,45661,45662,45663,45664,45665,45711,45724,45778,45779,45785,45786,45820,45821,45965,46022),
_xlfn.LET(_xlpm.DD,
MAX(MIN($AX457,EOMONTH(BK$15,0))-MAX($AW457,BK$15),),
_xlfn.IFS(
AND(MONTH($AW457)=MONTH(BK$15),MONTH($AX457)&lt;&gt;MONTH(BK$15)),
NETWORKDAYS.INTL($AW457,$AW457+_xlpm.DD,1,_xlpm.VD),
AND(MONTH($AW457)&lt;&gt;MONTH(BK$15),MONTH($AX457)=MONTH(BK$15)),
NETWORKDAYS.INTL(($AX457)-_xlpm.DD,$AX457,1,_xlpm.VD),
AND(MONTH($AW457)&lt;MONTH(BK$15),MONTH($AX457)&gt;MONTH(BK$15)),
NETWORKDAYS.INTL((EOMONTH(BK$15-1,1))-_xlpm.DD,EOMONTH(BK$15-1,1),1,_xlpm.VD),
AND(MONTH($AW457)=MONTH(BK$15),MONTH($AX457)=MONTH(BK$15)),
NETWORKDAYS.INTL($AW457,$AX457,1,_xlpm.VD)))),0)),
$DH457="месяц",
$BP457*BK457,
$DH457="неделя",
$BP457*BK457/7*(ROUNDUP((DAY(EOMONTH(BK$15,0)))/4,0))),
0)</f>
        <v/>
      </c>
      <c r="CC457" s="125">
        <f>SUM($BQ457:$CB457)</f>
        <v/>
      </c>
      <c r="CD457" s="126">
        <f>SUM($EH457:$EH457)</f>
        <v/>
      </c>
      <c r="CE457" s="126">
        <f>$CD457*$AB457</f>
        <v/>
      </c>
      <c r="CF457" s="126">
        <f>SUM($EK457:$EK457)</f>
        <v/>
      </c>
      <c r="CG457" s="126">
        <f>$CF457*$AB457</f>
        <v/>
      </c>
      <c r="CH457" s="126">
        <f>SUM($CC457,$CE457,$CG457)</f>
        <v/>
      </c>
      <c r="CI457" s="126">
        <f>$CH457*(1+$CM457)</f>
        <v/>
      </c>
      <c r="CJ457" s="127" t="n">
        <v>0</v>
      </c>
      <c r="CK457" s="126">
        <f>SUM($CH457:$CH457)*(1+$CJ457)</f>
        <v/>
      </c>
      <c r="CL457" s="126">
        <f>SUM($CH457:$CH457)*(1+$CM457)</f>
        <v/>
      </c>
      <c r="CM457" s="59" t="inlineStr">
        <is>
          <t>20%</t>
        </is>
      </c>
      <c r="CN457" s="59" t="n"/>
      <c r="CO457" s="72" t="n"/>
      <c r="CP457" s="59" t="n"/>
      <c r="CQ457" s="73" t="n"/>
      <c r="CR457" s="73" t="n"/>
      <c r="CS457" s="73" t="n"/>
      <c r="CT457" s="72" t="n"/>
      <c r="CU457" s="79" t="inlineStr">
        <is>
          <t> </t>
        </is>
      </c>
      <c r="CV457" s="60" t="n"/>
      <c r="CW457" s="60" t="n"/>
      <c r="CX457" s="60" t="n"/>
      <c r="CY457" s="127">
        <f>IFERROR(($CC457-$EE457)/($EE457/(1-$DQ457)),0)</f>
        <v/>
      </c>
      <c r="CZ457" s="127">
        <f>IFERROR(1-$EI457/($CE457),0)</f>
        <v/>
      </c>
      <c r="DA457" s="127">
        <f>IFERROR(1-$EL457/($CG457),0)</f>
        <v/>
      </c>
      <c r="DB457" s="126">
        <f>ROUND(IFERROR(($CI457/(1+$CM457)-$EN457),0),2)</f>
        <v/>
      </c>
      <c r="DC457" s="128" t="n"/>
      <c r="DD457" s="125" t="n"/>
      <c r="DE457" s="75" t="n">
        <v>0</v>
      </c>
      <c r="DF457" s="128" t="n"/>
      <c r="DG457" s="125">
        <f>IF($DC457=0,0,$DD457*($DC457*100%-$DE457*$DF457))*SUM($AB457:$AB457)</f>
        <v/>
      </c>
      <c r="DH457" s="129" t="inlineStr">
        <is>
          <t>месяц</t>
        </is>
      </c>
      <c r="DI457" s="130">
        <f t="array" ref="DI457">IFERROR(
IF($ES457="LisChannel",
(ROUND(((INDEX({174.625;153.888888888889;130.972222222222},MATCH($AI457,{2;3;4}),0))*$AG457*$AI457),2)),0),0)</f>
        <v/>
      </c>
      <c r="DJ457" s="130">
        <f>
_xlfn.LET(_xlpm.X,
IFERROR(
IF($ES457="НовиковТВ",
(_xlfn.LET(_xlpm.NTV,
_xlfn.LET(_xlpm.MIN,350000,
IF(SUMIFS($DI:$DI,$ES:$ES,"НовиковТВ")&lt;=_xlpm.MIN,
(SUMIFS($DI:$DI,$ES:$ES,"НовиковТВ")/(COUNTIFS($ES:$ES,"НовиковТВ")))*_xlpm.MIN/SUMIFS($DI:$DI,$ES:$ES,"НовиковТВ"),
DI457)),
_xlpm.NTV+$DG457/(1-(1-(_xlpm.NTV)*(1-$DL457)*(1-$DM457)*(1-$DN457)*(1-$DO457)*(1-$DP457)/_xlpm.NTV))))/(1+$EP457),
$DI457+$DG457/(1-(1-($DI457)*(1-$DL457)*(1-$DM457)*(1-$DN457)*(1-$DO457)*(1-$DP457)/$DI457))),
0),
_xlpm.X*(1+$CM457)*(1+$CW457)-_xlpm.X*(1+$CM457)+_xlpm.X)</f>
        <v/>
      </c>
      <c r="DK457" s="125" t="inlineStr">
        <is>
          <t>послед.</t>
        </is>
      </c>
      <c r="DL457" s="63" t="n">
        <v>0</v>
      </c>
      <c r="DM457" s="63" t="n">
        <v>0</v>
      </c>
      <c r="DN457" s="63" t="n">
        <v>0</v>
      </c>
      <c r="DO457" s="63" t="n">
        <v>0</v>
      </c>
      <c r="DP457" s="63" t="n">
        <v>0</v>
      </c>
      <c r="DQ457" s="63">
        <f t="array" ref="DQ457">IFERROR(_xlfn.IFS(
$DK457="послед.",1-(1-$DL457)*(1-$DM457)*(1-$DN457)*(1-$DO457)*(1-$DP457),
$DK457="сумм.",$DL457+$DM457+$DN457+$DO457+$DP457),
0)</f>
        <v/>
      </c>
      <c r="DR457" s="125">
        <f t="array" ref="DR457">
IFERROR(
_xlfn.IFS(
$BL457=0,
0,
$BL457&gt;0,
_xlfn.IFS($DK457="послед.",
$DJ457*(1-$DL457)*(1-$DM457)*(1-$DN457)*(1-$DO457)*(1-$DP457),
$DK457="сумм.",
$DJ457*(1-($DL457+$DM457+$DN457+$DO457+$DP457)))),0)</f>
        <v/>
      </c>
      <c r="DS457" s="125">
        <f t="array" ref="DS457">
IFERROR(_xlfn.IFS(
$DH457="день_1",
$DR457*$BL457/($AX457-$AW457+1)*AZ457*(DAY(EOMONTH(AZ$15,0))),
$DH457="день_2",
$DR457/30*MAX(MIN($AX457,EOMONTH(AZ$15,0))-MAX($AW457,AZ$15)+1,),
$DH457="раб.день",
$DR457/30*(IFERROR(
_xlfn.LET(_xlpm.VD,
CHOOSE(
{1;2;3;4;5;6;7;8;9;10;11;12;13;14;15;16;17;18},
45658,45659,45660,45661,45662,45663,45664,45665,45711,45724,45778,45779,45785,45786,45820,45821,45965,46022),
_xlfn.LET(_xlpm.DD,
MAX(MIN($AX457,EOMONTH(AZ$15,0))-MAX($AW457,AZ$15),),
_xlfn.IFS(
AND(MONTH($AW457)=MONTH(AZ$15),MONTH($AX457)&lt;&gt;MONTH(AZ$15)),
NETWORKDAYS.INTL($AW457,$AW457+_xlpm.DD,1,_xlpm.VD),
AND(MONTH($AW457)&lt;&gt;MONTH(AZ$15),MONTH($AX457)=MONTH(AZ$15)),
NETWORKDAYS.INTL(($AX457)-_xlpm.DD,$AX457,1,_xlpm.VD),
AND(MONTH($AW457)&lt;MONTH(AZ$15),MONTH($AX457)&gt;MONTH(AZ$15)),
NETWORKDAYS.INTL((EOMONTH(AZ$15-1,1))-_xlpm.DD,EOMONTH(AZ$15-1,1),1,_xlpm.VD),
AND(MONTH($AW457)=MONTH(AZ$15),MONTH($AX457)=MONTH(AZ$15)),
NETWORKDAYS.INTL($AW457,$AX457,1,_xlpm.VD)))),0)),
$DH457="месяц",
$DR457*AZ457,
$DH457="неделя",
$DR457*AZ457/7*(ROUNDUP((DAY(EOMONTH(AZ$15,0)))/4,0))),
0)</f>
        <v/>
      </c>
      <c r="DT457" s="125">
        <f t="array" ref="DT457">
IFERROR(_xlfn.IFS(
$DH457="день_1",
$DR457*$BL457/($AX457-$AW457+1)*BA457*(DAY(EOMONTH(BA$15,0))),
$DH457="день_2",
$DR457/30*MAX(MIN($AX457,EOMONTH(BA$15,0))-MAX($AW457,BA$15)+1,),
$DH457="раб.день",
$DR457/30*(IFERROR(
_xlfn.LET(_xlpm.VD,
CHOOSE(
{1;2;3;4;5;6;7;8;9;10;11;12;13;14;15;16;17;18},
45658,45659,45660,45661,45662,45663,45664,45665,45711,45724,45778,45779,45785,45786,45820,45821,45965,46022),
_xlfn.LET(_xlpm.DD,
MAX(MIN($AX457,EOMONTH(BA$15,0))-MAX($AW457,BA$15),),
_xlfn.IFS(
AND(MONTH($AW457)=MONTH(BA$15),MONTH($AX457)&lt;&gt;MONTH(BA$15)),
NETWORKDAYS.INTL($AW457,$AW457+_xlpm.DD,1,_xlpm.VD),
AND(MONTH($AW457)&lt;&gt;MONTH(BA$15),MONTH($AX457)=MONTH(BA$15)),
NETWORKDAYS.INTL(($AX457)-_xlpm.DD,$AX457,1,_xlpm.VD),
AND(MONTH($AW457)&lt;MONTH(BA$15),MONTH($AX457)&gt;MONTH(BA$15)),
NETWORKDAYS.INTL((EOMONTH(BA$15-1,1))-_xlpm.DD,EOMONTH(BA$15-1,1),1,_xlpm.VD),
AND(MONTH($AW457)=MONTH(BA$15),MONTH($AX457)=MONTH(BA$15)),
NETWORKDAYS.INTL($AW457,$AX457,1,_xlpm.VD)))),0)),
$DH457="месяц",
$DR457*BA457,
$DH457="неделя",
$DR457*BA457/7*(ROUNDUP((DAY(EOMONTH(BA$15,0)))/4,0))),
0)</f>
        <v/>
      </c>
      <c r="DU457" s="125">
        <f t="array" ref="DU457">
IFERROR(_xlfn.IFS(
$DH457="день_1",
$DR457*$BL457/($AX457-$AW457+1)*BB457*(DAY(EOMONTH(BB$15,0))),
$DH457="день_2",
$DR457/30*MAX(MIN($AX457,EOMONTH(BB$15,0))-MAX($AW457,BB$15)+1,),
$DH457="раб.день",
$DR457/30*(IFERROR(
_xlfn.LET(_xlpm.VD,
CHOOSE(
{1;2;3;4;5;6;7;8;9;10;11;12;13;14;15;16;17;18},
45658,45659,45660,45661,45662,45663,45664,45665,45711,45724,45778,45779,45785,45786,45820,45821,45965,46022),
_xlfn.LET(_xlpm.DD,
MAX(MIN($AX457,EOMONTH(BB$15,0))-MAX($AW457,BB$15),),
_xlfn.IFS(
AND(MONTH($AW457)=MONTH(BB$15),MONTH($AX457)&lt;&gt;MONTH(BB$15)),
NETWORKDAYS.INTL($AW457,$AW457+_xlpm.DD,1,_xlpm.VD),
AND(MONTH($AW457)&lt;&gt;MONTH(BB$15),MONTH($AX457)=MONTH(BB$15)),
NETWORKDAYS.INTL(($AX457)-_xlpm.DD,$AX457,1,_xlpm.VD),
AND(MONTH($AW457)&lt;MONTH(BB$15),MONTH($AX457)&gt;MONTH(BB$15)),
NETWORKDAYS.INTL((EOMONTH(BB$15-1,1))-_xlpm.DD,EOMONTH(BB$15-1,1),1,_xlpm.VD),
AND(MONTH($AW457)=MONTH(BB$15),MONTH($AX457)=MONTH(BB$15)),
NETWORKDAYS.INTL($AW457,$AX457,1,_xlpm.VD)))),0)),
$DH457="месяц",
$DR457*BB457,
$DH457="неделя",
$DR457*BB457/7*(ROUNDUP((DAY(EOMONTH(BB$15,0)))/4,0))),
0)</f>
        <v/>
      </c>
      <c r="DV457" s="125">
        <f t="array" ref="DV457">
IFERROR(_xlfn.IFS(
$DH457="день_1",
$DR457*$BL457/($AX457-$AW457+1)*BC457*(DAY(EOMONTH(BC$15,0))),
$DH457="день_2",
$DR457/30*MAX(MIN($AX457,EOMONTH(BC$15,0))-MAX($AW457,BC$15)+1,),
$DH457="раб.день",
$DR457/30*(IFERROR(
_xlfn.LET(_xlpm.VD,
CHOOSE(
{1;2;3;4;5;6;7;8;9;10;11;12;13;14;15;16;17;18},
45658,45659,45660,45661,45662,45663,45664,45665,45711,45724,45778,45779,45785,45786,45820,45821,45965,46022),
_xlfn.LET(_xlpm.DD,
MAX(MIN($AX457,EOMONTH(BC$15,0))-MAX($AW457,BC$15),),
_xlfn.IFS(
AND(MONTH($AW457)=MONTH(BC$15),MONTH($AX457)&lt;&gt;MONTH(BC$15)),
NETWORKDAYS.INTL($AW457,$AW457+_xlpm.DD,1,_xlpm.VD),
AND(MONTH($AW457)&lt;&gt;MONTH(BC$15),MONTH($AX457)=MONTH(BC$15)),
NETWORKDAYS.INTL(($AX457)-_xlpm.DD,$AX457,1,_xlpm.VD),
AND(MONTH($AW457)&lt;MONTH(BC$15),MONTH($AX457)&gt;MONTH(BC$15)),
NETWORKDAYS.INTL((EOMONTH(BC$15-1,1))-_xlpm.DD,EOMONTH(BC$15-1,1),1,_xlpm.VD),
AND(MONTH($AW457)=MONTH(BC$15),MONTH($AX457)=MONTH(BC$15)),
NETWORKDAYS.INTL($AW457,$AX457,1,_xlpm.VD)))),0)),
$DH457="месяц",
$DR457*BC457,
$DH457="неделя",
$DR457*BC457/7*(ROUNDUP((DAY(EOMONTH(BC$15,0)))/4,0))),
0)</f>
        <v/>
      </c>
      <c r="DW457" s="125">
        <f t="array" ref="DW457">
IFERROR(_xlfn.IFS(
$DH457="день_1",
$DR457*$BL457/($AX457-$AW457+1)*BD457*(DAY(EOMONTH(BD$15,0))),
$DH457="день_2",
$DR457/30*MAX(MIN($AX457,EOMONTH(BD$15,0))-MAX($AW457,BD$15)+1,),
$DH457="раб.день",
$DR457/30*(IFERROR(
_xlfn.LET(_xlpm.VD,
CHOOSE(
{1;2;3;4;5;6;7;8;9;10;11;12;13;14;15;16;17;18},
45658,45659,45660,45661,45662,45663,45664,45665,45711,45724,45778,45779,45785,45786,45820,45821,45965,46022),
_xlfn.LET(_xlpm.DD,
MAX(MIN($AX457,EOMONTH(BD$15,0))-MAX($AW457,BD$15),),
_xlfn.IFS(
AND(MONTH($AW457)=MONTH(BD$15),MONTH($AX457)&lt;&gt;MONTH(BD$15)),
NETWORKDAYS.INTL($AW457,$AW457+_xlpm.DD,1,_xlpm.VD),
AND(MONTH($AW457)&lt;&gt;MONTH(BD$15),MONTH($AX457)=MONTH(BD$15)),
NETWORKDAYS.INTL(($AX457)-_xlpm.DD,$AX457,1,_xlpm.VD),
AND(MONTH($AW457)&lt;MONTH(BD$15),MONTH($AX457)&gt;MONTH(BD$15)),
NETWORKDAYS.INTL((EOMONTH(BD$15-1,1))-_xlpm.DD,EOMONTH(BD$15-1,1),1,_xlpm.VD),
AND(MONTH($AW457)=MONTH(BD$15),MONTH($AX457)=MONTH(BD$15)),
NETWORKDAYS.INTL($AW457,$AX457,1,_xlpm.VD)))),0)),
$DH457="месяц",
$DR457*BD457,
$DH457="неделя",
$DR457*BD457/7*(ROUNDUP((DAY(EOMONTH(BD$15,0)))/4,0))),
0)</f>
        <v/>
      </c>
      <c r="DX457" s="125">
        <f t="array" ref="DX457">
IFERROR(_xlfn.IFS(
$DH457="день_1",
$DR457*$BL457/($AX457-$AW457+1)*BE457*(DAY(EOMONTH(BE$15,0))),
$DH457="день_2",
$DR457/30*MAX(MIN($AX457,EOMONTH(BE$15,0))-MAX($AW457,BE$15)+1,),
$DH457="раб.день",
$DR457/30*(IFERROR(
_xlfn.LET(_xlpm.VD,
CHOOSE(
{1;2;3;4;5;6;7;8;9;10;11;12;13;14;15;16;17;18},
45658,45659,45660,45661,45662,45663,45664,45665,45711,45724,45778,45779,45785,45786,45820,45821,45965,46022),
_xlfn.LET(_xlpm.DD,
MAX(MIN($AX457,EOMONTH(BE$15,0))-MAX($AW457,BE$15),),
_xlfn.IFS(
AND(MONTH($AW457)=MONTH(BE$15),MONTH($AX457)&lt;&gt;MONTH(BE$15)),
NETWORKDAYS.INTL($AW457,$AW457+_xlpm.DD,1,_xlpm.VD),
AND(MONTH($AW457)&lt;&gt;MONTH(BE$15),MONTH($AX457)=MONTH(BE$15)),
NETWORKDAYS.INTL(($AX457)-_xlpm.DD,$AX457,1,_xlpm.VD),
AND(MONTH($AW457)&lt;MONTH(BE$15),MONTH($AX457)&gt;MONTH(BE$15)),
NETWORKDAYS.INTL((EOMONTH(BE$15-1,1))-_xlpm.DD,EOMONTH(BE$15-1,1),1,_xlpm.VD),
AND(MONTH($AW457)=MONTH(BE$15),MONTH($AX457)=MONTH(BE$15)),
NETWORKDAYS.INTL($AW457,$AX457,1,_xlpm.VD)))),0)),
$DH457="месяц",
$DR457*BE457,
$DH457="неделя",
$DR457*BE457/7*(ROUNDUP((DAY(EOMONTH(BE$15,0)))/4,0))),
0)</f>
        <v/>
      </c>
      <c r="DY457" s="125">
        <f t="array" ref="DY457">
IFERROR(_xlfn.IFS(
$DH457="день_1",
$DR457*$BL457/($AX457-$AW457+1)*BF457*(DAY(EOMONTH(BF$15,0))),
$DH457="день_2",
$DR457/30*MAX(MIN($AX457,EOMONTH(BF$15,0))-MAX($AW457,BF$15)+1,),
$DH457="раб.день",
$DR457/30*(IFERROR(
_xlfn.LET(_xlpm.VD,
CHOOSE(
{1;2;3;4;5;6;7;8;9;10;11;12;13;14;15;16;17;18},
45658,45659,45660,45661,45662,45663,45664,45665,45711,45724,45778,45779,45785,45786,45820,45821,45965,46022),
_xlfn.LET(_xlpm.DD,
MAX(MIN($AX457,EOMONTH(BF$15,0))-MAX($AW457,BF$15),),
_xlfn.IFS(
AND(MONTH($AW457)=MONTH(BF$15),MONTH($AX457)&lt;&gt;MONTH(BF$15)),
NETWORKDAYS.INTL($AW457,$AW457+_xlpm.DD,1,_xlpm.VD),
AND(MONTH($AW457)&lt;&gt;MONTH(BF$15),MONTH($AX457)=MONTH(BF$15)),
NETWORKDAYS.INTL(($AX457)-_xlpm.DD,$AX457,1,_xlpm.VD),
AND(MONTH($AW457)&lt;MONTH(BF$15),MONTH($AX457)&gt;MONTH(BF$15)),
NETWORKDAYS.INTL((EOMONTH(BF$15-1,1))-_xlpm.DD,EOMONTH(BF$15-1,1),1,_xlpm.VD),
AND(MONTH($AW457)=MONTH(BF$15),MONTH($AX457)=MONTH(BF$15)),
NETWORKDAYS.INTL($AW457,$AX457,1,_xlpm.VD)))),0)),
$DH457="месяц",
$DR457*BF457,
$DH457="неделя",
$DR457*BF457/7*(ROUNDUP((DAY(EOMONTH(BF$15,0)))/4,0))),
0)</f>
        <v/>
      </c>
      <c r="DZ457" s="125">
        <f t="array" ref="DZ457">
IFERROR(_xlfn.IFS(
$DH457="день_1",
$DR457*$BL457/($AX457-$AW457+1)*BG457*(DAY(EOMONTH(BG$15,0))),
$DH457="день_2",
$DR457/30*MAX(MIN($AX457,EOMONTH(BG$15,0))-MAX($AW457,BG$15)+1,),
$DH457="раб.день",
$DR457/30*(IFERROR(
_xlfn.LET(_xlpm.VD,
CHOOSE(
{1;2;3;4;5;6;7;8;9;10;11;12;13;14;15;16;17;18},
45658,45659,45660,45661,45662,45663,45664,45665,45711,45724,45778,45779,45785,45786,45820,45821,45965,46022),
_xlfn.LET(_xlpm.DD,
MAX(MIN($AX457,EOMONTH(BG$15,0))-MAX($AW457,BG$15),),
_xlfn.IFS(
AND(MONTH($AW457)=MONTH(BG$15),MONTH($AX457)&lt;&gt;MONTH(BG$15)),
NETWORKDAYS.INTL($AW457,$AW457+_xlpm.DD,1,_xlpm.VD),
AND(MONTH($AW457)&lt;&gt;MONTH(BG$15),MONTH($AX457)=MONTH(BG$15)),
NETWORKDAYS.INTL(($AX457)-_xlpm.DD,$AX457,1,_xlpm.VD),
AND(MONTH($AW457)&lt;MONTH(BG$15),MONTH($AX457)&gt;MONTH(BG$15)),
NETWORKDAYS.INTL((EOMONTH(BG$15-1,1))-_xlpm.DD,EOMONTH(BG$15-1,1),1,_xlpm.VD),
AND(MONTH($AW457)=MONTH(BG$15),MONTH($AX457)=MONTH(BG$15)),
NETWORKDAYS.INTL($AW457,$AX457,1,_xlpm.VD)))),0)),
$DH457="месяц",
$DR457*BG457,
$DH457="неделя",
$DR457*BG457/7*(ROUNDUP((DAY(EOMONTH(BG$15,0)))/4,0))),
0)</f>
        <v/>
      </c>
      <c r="EA457" s="125">
        <f t="array" ref="EA457">
IFERROR(_xlfn.IFS(
$DH457="день_1",
$DR457*$BL457/($AX457-$AW457+1)*BH457*(DAY(EOMONTH(BH$15,0))),
$DH457="день_2",
$DR457/30*MAX(MIN($AX457,EOMONTH(BH$15,0))-MAX($AW457,BH$15)+1,),
$DH457="раб.день",
$DR457/30*(IFERROR(
_xlfn.LET(_xlpm.VD,
CHOOSE(
{1;2;3;4;5;6;7;8;9;10;11;12;13;14;15;16;17;18},
45658,45659,45660,45661,45662,45663,45664,45665,45711,45724,45778,45779,45785,45786,45820,45821,45965,46022),
_xlfn.LET(_xlpm.DD,
MAX(MIN($AX457,EOMONTH(BH$15,0))-MAX($AW457,BH$15),),
_xlfn.IFS(
AND(MONTH($AW457)=MONTH(BH$15),MONTH($AX457)&lt;&gt;MONTH(BH$15)),
NETWORKDAYS.INTL($AW457,$AW457+_xlpm.DD,1,_xlpm.VD),
AND(MONTH($AW457)&lt;&gt;MONTH(BH$15),MONTH($AX457)=MONTH(BH$15)),
NETWORKDAYS.INTL(($AX457)-_xlpm.DD,$AX457,1,_xlpm.VD),
AND(MONTH($AW457)&lt;MONTH(BH$15),MONTH($AX457)&gt;MONTH(BH$15)),
NETWORKDAYS.INTL((EOMONTH(BH$15-1,1))-_xlpm.DD,EOMONTH(BH$15-1,1),1,_xlpm.VD),
AND(MONTH($AW457)=MONTH(BH$15),MONTH($AX457)=MONTH(BH$15)),
NETWORKDAYS.INTL($AW457,$AX457,1,_xlpm.VD)))),0)),
$DH457="месяц",
$DR457*BH457,
$DH457="неделя",
$DR457*BH457/7*(ROUNDUP((DAY(EOMONTH(BH$15,0)))/4,0))),
0)</f>
        <v/>
      </c>
      <c r="EB457" s="125">
        <f t="array" ref="EB457">
IFERROR(_xlfn.IFS(
$DH457="день_1",
$DR457*$BL457/($AX457-$AW457+1)*BI457*(DAY(EOMONTH(BI$15,0))),
$DH457="день_2",
$DR457/30*MAX(MIN($AX457,EOMONTH(BI$15,0))-MAX($AW457,BI$15)+1,),
$DH457="раб.день",
$DR457/30*(IFERROR(
_xlfn.LET(_xlpm.VD,
CHOOSE(
{1;2;3;4;5;6;7;8;9;10;11;12;13;14;15;16;17;18},
45658,45659,45660,45661,45662,45663,45664,45665,45711,45724,45778,45779,45785,45786,45820,45821,45965,46022),
_xlfn.LET(_xlpm.DD,
MAX(MIN($AX457,EOMONTH(BI$15,0))-MAX($AW457,BI$15),),
_xlfn.IFS(
AND(MONTH($AW457)=MONTH(BI$15),MONTH($AX457)&lt;&gt;MONTH(BI$15)),
NETWORKDAYS.INTL($AW457,$AW457+_xlpm.DD,1,_xlpm.VD),
AND(MONTH($AW457)&lt;&gt;MONTH(BI$15),MONTH($AX457)=MONTH(BI$15)),
NETWORKDAYS.INTL(($AX457)-_xlpm.DD,$AX457,1,_xlpm.VD),
AND(MONTH($AW457)&lt;MONTH(BI$15),MONTH($AX457)&gt;MONTH(BI$15)),
NETWORKDAYS.INTL((EOMONTH(BI$15-1,1))-_xlpm.DD,EOMONTH(BI$15-1,1),1,_xlpm.VD),
AND(MONTH($AW457)=MONTH(BI$15),MONTH($AX457)=MONTH(BI$15)),
NETWORKDAYS.INTL($AW457,$AX457,1,_xlpm.VD)))),0)),
$DH457="месяц",
$DR457*BI457,
$DH457="неделя",
$DR457*BI457/7*(ROUNDUP((DAY(EOMONTH(BI$15,0)))/4,0))),
0)</f>
        <v/>
      </c>
      <c r="EC457" s="125">
        <f t="array" ref="EC457">
IFERROR(_xlfn.IFS(
$DH457="день_1",
$DR457*$BL457/($AX457-$AW457+1)*BJ457*(DAY(EOMONTH(BJ$15,0))),
$DH457="день_2",
$DR457/30*MAX(MIN($AX457,EOMONTH(BJ$15,0))-MAX($AW457,BJ$15)+1,),
$DH457="раб.день",
$DR457/30*(IFERROR(
_xlfn.LET(_xlpm.VD,
CHOOSE(
{1;2;3;4;5;6;7;8;9;10;11;12;13;14;15;16;17;18},
45658,45659,45660,45661,45662,45663,45664,45665,45711,45724,45778,45779,45785,45786,45820,45821,45965,46022),
_xlfn.LET(_xlpm.DD,
MAX(MIN($AX457,EOMONTH(BJ$15,0))-MAX($AW457,BJ$15),),
_xlfn.IFS(
AND(MONTH($AW457)=MONTH(BJ$15),MONTH($AX457)&lt;&gt;MONTH(BJ$15)),
NETWORKDAYS.INTL($AW457,$AW457+_xlpm.DD,1,_xlpm.VD),
AND(MONTH($AW457)&lt;&gt;MONTH(BJ$15),MONTH($AX457)=MONTH(BJ$15)),
NETWORKDAYS.INTL(($AX457)-_xlpm.DD,$AX457,1,_xlpm.VD),
AND(MONTH($AW457)&lt;MONTH(BJ$15),MONTH($AX457)&gt;MONTH(BJ$15)),
NETWORKDAYS.INTL((EOMONTH(BJ$15-1,1))-_xlpm.DD,EOMONTH(BJ$15-1,1),1,_xlpm.VD),
AND(MONTH($AW457)=MONTH(BJ$15),MONTH($AX457)=MONTH(BJ$15)),
NETWORKDAYS.INTL($AW457,$AX457,1,_xlpm.VD)))),0)),
$DH457="месяц",
$DR457*BJ457,
$DH457="неделя",
$DR457*BJ457/7*(ROUNDUP((DAY(EOMONTH(BJ$15,0)))/4,0))),
0)</f>
        <v/>
      </c>
      <c r="ED457" s="125">
        <f t="array" ref="ED457">
IFERROR(_xlfn.IFS(
$DH457="день_1",
$DR457*$BL457/($AX457-$AW457+1)*BK457*(DAY(EOMONTH(BK$15,0))),
$DH457="день_2",
$DR457/30*MAX(MIN($AX457,EOMONTH(BK$15,0))-MAX($AW457,BK$15)+1,),
$DH457="раб.день",
$DR457/30*(IFERROR(
_xlfn.LET(_xlpm.VD,
CHOOSE(
{1;2;3;4;5;6;7;8;9;10;11;12;13;14;15;16;17;18},
45658,45659,45660,45661,45662,45663,45664,45665,45711,45724,45778,45779,45785,45786,45820,45821,45965,46022),
_xlfn.LET(_xlpm.DD,
MAX(MIN($AX457,EOMONTH(BK$15,0))-MAX($AW457,BK$15),),
_xlfn.IFS(
AND(MONTH($AW457)=MONTH(BK$15),MONTH($AX457)&lt;&gt;MONTH(BK$15)),
NETWORKDAYS.INTL($AW457,$AW457+_xlpm.DD,1,_xlpm.VD),
AND(MONTH($AW457)&lt;&gt;MONTH(BK$15),MONTH($AX457)=MONTH(BK$15)),
NETWORKDAYS.INTL(($AX457)-_xlpm.DD,$AX457,1,_xlpm.VD),
AND(MONTH($AW457)&lt;MONTH(BK$15),MONTH($AX457)&gt;MONTH(BK$15)),
NETWORKDAYS.INTL((EOMONTH(BK$15-1,1))-_xlpm.DD,EOMONTH(BK$15-1,1),1,_xlpm.VD),
AND(MONTH($AW457)=MONTH(BK$15),MONTH($AX457)=MONTH(BK$15)),
NETWORKDAYS.INTL($AW457,$AX457,1,_xlpm.VD)))),0)),
$DH457="месяц",
$DR457*BK457,
$DH457="неделя",
$DR457*BK457/7*(ROUNDUP((DAY(EOMONTH(BK$15,0)))/4,0))),
0)</f>
        <v/>
      </c>
      <c r="EE457" s="125">
        <f>SUM($DS457,$DT457,$DU457,$DV457,$DW457,$DX457,$DY457,$DZ457,$EA457,$EB457,$EC457,$ED457)</f>
        <v/>
      </c>
      <c r="EF457" s="125">
        <f>IFERROR(ROUND($EE457*(1+$EP457),2),0)</f>
        <v/>
      </c>
      <c r="EG457" s="128" t="n">
        <v>1</v>
      </c>
      <c r="EH457" s="126" t="n">
        <v>0</v>
      </c>
      <c r="EI457" s="126">
        <f>ROUND(SUM($EH457:$EH457)*SUM($AB457:$AB457)*$EG457,2)</f>
        <v/>
      </c>
      <c r="EJ457" s="126">
        <f>ROUND($EI457*(1+$EP457),2)</f>
        <v/>
      </c>
      <c r="EK457" s="126" t="n">
        <v>0</v>
      </c>
      <c r="EL457" s="126">
        <f>ROUND(SUM($EK457:$EK457)*SUM($AB457:$AB457)*$EG457,2)</f>
        <v/>
      </c>
      <c r="EM457" s="126">
        <f>ROUND($EL457*(1+$EP457),2)</f>
        <v/>
      </c>
      <c r="EN457" s="126">
        <f>SUM($EE457,$EI457,$EL457)</f>
        <v/>
      </c>
      <c r="EO457" s="126">
        <f>SUM($EF457,$EJ457,$EM457)</f>
        <v/>
      </c>
      <c r="EP457" s="59" t="inlineStr">
        <is>
          <t>20%</t>
        </is>
      </c>
      <c r="EQ457" s="59" t="n"/>
      <c r="ER457" s="60">
        <f t="array" ref="ER457">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MATCH(ES457,
{"AMS";"RussOutdoor";"HD Outdoor";"Ingroup";"IQ";"Ledproduction";"LisChannel";"Logic";"Media-PPL";"NovikovTV | НовиковТВ";"SMA";"SOK";"КрокусТВ | CrocusTV | IndoorTV";"Сити";"ТЯК Москва"},
0)),"")</f>
        <v/>
      </c>
      <c r="ES457" s="60" t="n"/>
      <c r="ET457" s="60">
        <f t="array" ref="ET457">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MATCH(ES457,
{"AMS";"RussOutdoor";"HD Outdoor";"Ingroup";"IQ";"Ledproduction";"LisChannel";"Logic";"Media-PPL";"NovikovTV | НовиковТВ";"SMA";"SOK";"КрокусТВ | CrocusTV | IndoorTV";"Сити";"ТЯК Москва"},
0)),"")</f>
        <v/>
      </c>
      <c r="EU457" s="60" t="n"/>
      <c r="EV457" s="60" t="n"/>
      <c r="EX457" s="110">
        <f t="array" ref="EX457">
($AR457/30
+N("ТРАФИК ПЛОЩАДКИ"))*
(IFERROR(
_xlfn.LET(
_xlpm.GPR,
HLOOKUP($L457,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(MATCH($T457,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IF($Q457="цифровой",_xlpm.GPR/$AG457,_xlpm.GPR/60)),
0)
+N("DWELL TIME"))*
(IF($AB457=0,0,IF($AB457=1,0.3,IF($AB457=2,0.5,IF($AB457&gt;2,1))))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_xlfn.IFS($AC457="да",1.2,$AC457="нет",1)*
_xlfn.IFS($AD457="да",1.2,$AD457="нет",1)*
IF(R457="статический",1,1.2)*
$X457*
INDEX(
{1.2;1;1.2;1.2;1;1.2;1.2;1.2;1.2;1.2;1.2;1;1.2;1.2;1.2;1.2;1;1;1.2;1.2;1.2;1;1;1;1;1.2;1.2;1.2;1.2;1;1;1;1;1.2;1.2;1.2;1.2;1.2;1.2;1.2;1.2;1;1;1.2;1;1;1;1;1.5;1;1;1.5;1.5;1.2},
MATCH($Q457,_xlpm.MI,0)))&gt;{0.02;0.04;0.06;0.1;0.2;0.4;0.6;0.8;1;2;4;6})),
{0;1;2;3;4;5;6;7;8;9;10;11;12},
0)))
+N("КОЭФФИЦИЕНТ КОНТАКТА"))))*
(_xlfn.IFS($X457&lt;0.1,$X457/1000,$X457&gt;25,5.2,AND($X457&gt;=0.1,$X457&lt;=25),(($X457*2+0.1)/10)*($X457/10)))*
IFERROR((_xlfn.LET(
_xlpm.MA,
{0;0.8;0.85;0.9;0.95;1},
_xlpm.MAA,
{0;1;2;3;4;5},
INDEX(_xlpm.MA,MATCH(SUMPRODUCT(--((IF(ROUND(_xlpm.MAA,1)&gt;5,5,ROUND($AB457,1)))&gt;{0;1;2;3;4;5})),_xlpm.MAA,0)))
+N("КОЭФФИЦИЕНТ КОЛ-ВО КОНСТРУКЦИЙ")),1)*
$AB457,0))*
(IF($Q457="цифровой",$AG457/15*$AI457,1)
+N("ДЛЯ ЦИФРЫ"))</f>
        <v/>
      </c>
      <c r="EY457" s="110">
        <f>IFERROR(EX457*AY457,0)</f>
        <v/>
      </c>
      <c r="EZ457" s="131">
        <f>IFERROR(DP457/EY457*1000,0)</f>
        <v/>
      </c>
      <c r="FA457" s="112">
        <f>IFERROR(FC457/FB457,0)</f>
        <v/>
      </c>
      <c r="FB457" s="112">
        <f>IFERROR((FC457/(EY457/FF457*#REF!))*0.825,0)</f>
        <v/>
      </c>
      <c r="FC457" s="112">
        <f>IFERROR(((EX457*30/AR457)*100)/30,0)</f>
        <v/>
      </c>
      <c r="FD457" s="112">
        <f>IFERROR(EY457/G457*100%,0)</f>
        <v/>
      </c>
      <c r="FE457" s="112">
        <f>IFERROR(FD457/FC457*100%,0)</f>
        <v/>
      </c>
      <c r="FF457" s="110">
        <f>IFERROR(AR457/30*AY457,0)</f>
        <v/>
      </c>
    </row>
    <row r="458" ht="13" customHeight="1">
      <c r="A458" s="59" t="n"/>
      <c r="B458" s="60" t="n"/>
      <c r="C458" s="60" t="n"/>
      <c r="D458" s="60">
        <f t="array" ref="D458">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MATCH($E458,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58" s="60">
        <f t="array" ref="E458">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MATCH($F458,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58" s="60" t="inlineStr"/>
      <c r="G458" s="60" t="n"/>
      <c r="H458" s="60">
        <f t="array" ref="H458">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MATCH($I458,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58" s="60" t="n"/>
      <c r="J458" s="60" t="n"/>
      <c r="K458" s="60" t="n"/>
      <c r="L458" s="60" t="n"/>
      <c r="M458" s="60" t="n"/>
      <c r="N458" s="60" t="n"/>
      <c r="O458" s="60" t="n"/>
      <c r="P458" s="60">
        <f t="array" ref="P458">
_xlfn.IFS(
ISNUMBER(MATCH($Q458,{"шелфбаннер","разделитель","монетница","чековая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ISNUMBER(MATCH($Q458,{"LED/LCD","видеокулер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ISNUMBER(MATCH($Q458,{"автомобиль","машина","выставочное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ISNUMBER(MATCH($Q458,{"билборд","лифтовая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ISNUMBER(MATCH($Q458,{"навигация","подвесной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ISNUMBER(MATCH($Q458,{"движущаяся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ISNUMBER(MATCH($Q458,{"каталог","журнал"},)),
"Пресса",
$Q458="","")</f>
        <v/>
      </c>
      <c r="Q458" s="60" t="n"/>
      <c r="R458" s="60">
        <f t="array" ref="R458">
IFERROR(
_xlfn.IFS(
OR(ISNUMBER(MATCH($Q458,{"экспозиция","макет","стенд","автостенд","авто стенд","выставочное пространство","выставочные стенды","модульные выставочные стенды","3Д конструкция","3D конструкция"},)),P458="Экспонирование"),
"нестандартный",
ISNUMBER(MATCH($Q458,{"скроллер","призматрон"},)),
"динамический",
$P458="Видео",
"цифровой",
OR($P458="Пресса",$P458="Щит",$P458="POSm",$P458="Подвес",$P458="Брендирование/оклейка"),
"статический"),"")</f>
        <v/>
      </c>
      <c r="S458" s="59" t="n"/>
      <c r="T458" s="60" t="n"/>
      <c r="U458" s="60" t="n"/>
      <c r="V458" s="60">
        <f>
IF(P458="Видео",
"цифровой постер/ролик",
IF(ISNUMBER(MATCH(Q458,{"короб световой","короб световой | лайтбокс","короб световой | кристалайт","лайтбокс","лайт бокс","кристалайт","LB","lightbox"},)),
"бэклит",
IF(P458="Брендирование/оклейка",
"перфарированная пленка/самоклейка",
IF(P458="Экспонирование",
"под запрос",
IF(P458="Подвес",
"баннер/ткань",
"")))))</f>
        <v/>
      </c>
      <c r="W458" s="59" t="n"/>
      <c r="X458" s="59" t="n"/>
      <c r="Y458" s="59" t="n"/>
      <c r="Z458" s="61" t="n"/>
      <c r="AA458" s="61" t="n"/>
      <c r="AB458" s="61">
        <f>IF(BL458&gt;0,Z458,0)</f>
        <v/>
      </c>
      <c r="AC458" s="59" t="n"/>
      <c r="AD458" s="59" t="n"/>
      <c r="AE458" s="59" t="n"/>
      <c r="AF458" s="59" t="n"/>
      <c r="AG458" s="59" t="n"/>
      <c r="AH458" s="59" t="n"/>
      <c r="AI458" s="59" t="n"/>
      <c r="AJ458" s="59" t="n"/>
      <c r="AK458" s="59" t="n"/>
      <c r="AL458" s="62">
        <f>IFERROR(IF(OR(R458="статический",R458="динамический",R458="нестандартный",R458="",R458=""),"-",IF(AND(AH458="-",AI458="-"),"-",AK458*3600/AH458*AI458)),"-")</f>
        <v/>
      </c>
      <c r="AM458" s="62">
        <f>IFERROR(IF(OR(R458="статический",R458="динамический",R458="",R458="", R458="BTL",R458="нестандартный"),"-",AG458*AI458*AL458/60),"-")</f>
        <v/>
      </c>
      <c r="AN458" s="63">
        <f>IFERROR(IF(AH458="","-",AG458*AI458/AH458),"-")</f>
        <v/>
      </c>
      <c r="AO458" s="59">
        <f>IFERROR(IF(OR($R458="статический",$R458="динамический",$R458="",$R458="",$R458="BTL",$R458="нестандартный"),"-",$AL458*$AY458),"-")</f>
        <v/>
      </c>
      <c r="AP458" s="62">
        <f>IFERROR(IF(OR($R458="статический",$R458="динамический",$R458="",$R458="",$R458="BTL",$R458="нестандартный"),"-",$AM458*AY458),"-")</f>
        <v/>
      </c>
      <c r="AQ458" s="64" t="n"/>
      <c r="AR458" s="61" t="n"/>
      <c r="AS458" s="61" t="n"/>
      <c r="AT458" s="61" t="n"/>
      <c r="AU458" s="65" t="n"/>
      <c r="AV458" s="124">
        <f>IFERROR(DR458/AT458*1000,"n/a")</f>
        <v/>
      </c>
      <c r="AW458" s="67" t="n"/>
      <c r="AX458" s="67" t="n"/>
      <c r="AY458" s="43">
        <f>IFERROR(IF(OR($AW458="",$AX458=""),"",_xlfn.DAYS($AX458+1,$AW458)),"")</f>
        <v/>
      </c>
      <c r="AZ458" s="68">
        <f t="array" ref="AZ458">
_xlfn.LET(_xlpm.COEFF,
IF($AW458+$AX458=0,0,IF(MAX(MIN($AX458,EOMONTH(AZ$15,0))-MAX($AW458,AZ$15)+1,)&gt;0,1,0)),
_xlfn.IFS(
$ES458="LisChannel",
_xlpm.COEFF*
INDEX({1;1;1.2;1.2;1;1;1;1;1.2;1.2;1.2;1.2},
MATCH(MONTH(AZ$15),
{1,2,3,4,5,6,7,8,9,10,11,12})),
CONCATENATE($ES458," ",$L458)="RussOutdoor метро",
_xlpm.COEFF*
INDEX({0.8;0.9;1.1;1.1;1;1;1;1;1.1;1.1;1.1;1.1},
MATCH(MONTH(AZ$15),
{1,2,3,4,5,6,7,8,9,10,11,12})),
$ES458&lt;&gt;"LisChannel",
_xlpm.COEFF,
$ES458&lt;&gt;"RussOutdoor",
_xlpm.COEFF))</f>
        <v/>
      </c>
      <c r="BA458" s="68">
        <f t="array" ref="BA458">
_xlfn.LET(_xlpm.COEFF,
IF($AW458+$AX458=0,0,IF(MAX(MIN($AX458,EOMONTH(BA$15,0))-MAX($AW458,BA$15)+1,)&gt;0,1,0)),
_xlfn.IFS(
$ES458="LisChannel",
_xlpm.COEFF*
INDEX({1;1;1.2;1.2;1;1;1;1;1.2;1.2;1.2;1.2},
MATCH(MONTH(BA$15),
{1,2,3,4,5,6,7,8,9,10,11,12})),
CONCATENATE($ES458," ",$L458)="RussOutdoor метро",
_xlpm.COEFF*
INDEX({0.8;0.9;1.1;1.1;1;1;1;1;1.1;1.1;1.1;1.1},
MATCH(MONTH(BA$15),
{1,2,3,4,5,6,7,8,9,10,11,12})),
$ES458&lt;&gt;"LisChannel",
_xlpm.COEFF,
$ES458&lt;&gt;"RussOutdoor",
_xlpm.COEFF))</f>
        <v/>
      </c>
      <c r="BB458" s="68">
        <f t="array" ref="BB458">
_xlfn.LET(_xlpm.COEFF,
IF($AW458+$AX458=0,0,IF(MAX(MIN($AX458,EOMONTH(BB$15,0))-MAX($AW458,BB$15)+1,)&gt;0,1,0)),
_xlfn.IFS(
$ES458="LisChannel",
_xlpm.COEFF*
INDEX({1;1;1.2;1.2;1;1;1;1;1.2;1.2;1.2;1.2},
MATCH(MONTH(BB$15),
{1,2,3,4,5,6,7,8,9,10,11,12})),
CONCATENATE($ES458," ",$L458)="RussOutdoor метро",
_xlpm.COEFF*
INDEX({0.8;0.9;1.1;1.1;1;1;1;1;1.1;1.1;1.1;1.1},
MATCH(MONTH(BB$15),
{1,2,3,4,5,6,7,8,9,10,11,12})),
$ES458&lt;&gt;"LisChannel",
_xlpm.COEFF,
$ES458&lt;&gt;"RussOutdoor",
_xlpm.COEFF))</f>
        <v/>
      </c>
      <c r="BC458" s="68">
        <f t="array" ref="BC458">
_xlfn.LET(_xlpm.COEFF,
IF($AW458+$AX458=0,0,IF(MAX(MIN($AX458,EOMONTH(BC$15,0))-MAX($AW458,BC$15)+1,)&gt;0,1,0)),
_xlfn.IFS(
$ES458="LisChannel",
_xlpm.COEFF*
INDEX({1;1;1.2;1.2;1;1;1;1;1.2;1.2;1.2;1.2},
MATCH(MONTH(BC$15),
{1,2,3,4,5,6,7,8,9,10,11,12})),
CONCATENATE($ES458," ",$L458)="RussOutdoor метро",
_xlpm.COEFF*
INDEX({0.8;0.9;1.1;1.1;1;1;1;1;1.1;1.1;1.1;1.1},
MATCH(MONTH(BC$15),
{1,2,3,4,5,6,7,8,9,10,11,12})),
$ES458&lt;&gt;"LisChannel",
_xlpm.COEFF,
$ES458&lt;&gt;"RussOutdoor",
_xlpm.COEFF))</f>
        <v/>
      </c>
      <c r="BD458" s="68">
        <f t="array" ref="BD458">
_xlfn.LET(_xlpm.COEFF,
IF($AW458+$AX458=0,0,IF(MAX(MIN($AX458,EOMONTH(BD$15,0))-MAX($AW458,BD$15)+1,)&gt;0,1,0)),
_xlfn.IFS(
$ES458="LisChannel",
_xlpm.COEFF*
INDEX({1;1;1.2;1.2;1;1;1;1;1.2;1.2;1.2;1.2},
MATCH(MONTH(BD$15),
{1,2,3,4,5,6,7,8,9,10,11,12})),
CONCATENATE($ES458," ",$L458)="RussOutdoor метро",
_xlpm.COEFF*
INDEX({0.8;0.9;1.1;1.1;1;1;1;1;1.1;1.1;1.1;1.1},
MATCH(MONTH(BD$15),
{1,2,3,4,5,6,7,8,9,10,11,12})),
$ES458&lt;&gt;"LisChannel",
_xlpm.COEFF,
$ES458&lt;&gt;"RussOutdoor",
_xlpm.COEFF))</f>
        <v/>
      </c>
      <c r="BE458" s="68">
        <f t="array" ref="BE458">
_xlfn.LET(_xlpm.COEFF,
IF($AW458+$AX458=0,0,IF(MAX(MIN($AX458,EOMONTH(BE$15,0))-MAX($AW458,BE$15)+1,)&gt;0,1,0)),
_xlfn.IFS(
$ES458="LisChannel",
_xlpm.COEFF*
INDEX({1;1;1.2;1.2;1;1;1;1;1.2;1.2;1.2;1.2},
MATCH(MONTH(BE$15),
{1,2,3,4,5,6,7,8,9,10,11,12})),
CONCATENATE($ES458," ",$L458)="RussOutdoor метро",
_xlpm.COEFF*
INDEX({0.8;0.9;1.1;1.1;1;1;1;1;1.1;1.1;1.1;1.1},
MATCH(MONTH(BE$15),
{1,2,3,4,5,6,7,8,9,10,11,12})),
$ES458&lt;&gt;"LisChannel",
_xlpm.COEFF,
$ES458&lt;&gt;"RussOutdoor",
_xlpm.COEFF))</f>
        <v/>
      </c>
      <c r="BF458" s="68">
        <f t="array" ref="BF458">
_xlfn.LET(_xlpm.COEFF,
IF($AW458+$AX458=0,0,IF(MAX(MIN($AX458,EOMONTH(BF$15,0))-MAX($AW458,BF$15)+1,)&gt;0,1,0)),
_xlfn.IFS(
$ES458="LisChannel",
_xlpm.COEFF*
INDEX({1;1;1.2;1.2;1;1;1;1;1.2;1.2;1.2;1.2},
MATCH(MONTH(BF$15),
{1,2,3,4,5,6,7,8,9,10,11,12})),
CONCATENATE($ES458," ",$L458)="RussOutdoor метро",
_xlpm.COEFF*
INDEX({0.8;0.9;1.1;1.1;1;1;1;1;1.1;1.1;1.1;1.1},
MATCH(MONTH(BF$15),
{1,2,3,4,5,6,7,8,9,10,11,12})),
$ES458&lt;&gt;"LisChannel",
_xlpm.COEFF,
$ES458&lt;&gt;"RussOutdoor",
_xlpm.COEFF))</f>
        <v/>
      </c>
      <c r="BG458" s="68">
        <f t="array" ref="BG458">
_xlfn.LET(_xlpm.COEFF,
IF($AW458+$AX458=0,0,IF(MAX(MIN($AX458,EOMONTH(BG$15,0))-MAX($AW458,BG$15)+1,)&gt;0,1,0)),
_xlfn.IFS(
$ES458="LisChannel",
_xlpm.COEFF*
INDEX({1;1;1.2;1.2;1;1;1;1;1.2;1.2;1.2;1.2},
MATCH(MONTH(BG$15),
{1,2,3,4,5,6,7,8,9,10,11,12})),
CONCATENATE($ES458," ",$L458)="RussOutdoor метро",
_xlpm.COEFF*
INDEX({0.8;0.9;1.1;1.1;1;1;1;1;1.1;1.1;1.1;1.1},
MATCH(MONTH(BG$15),
{1,2,3,4,5,6,7,8,9,10,11,12})),
$ES458&lt;&gt;"LisChannel",
_xlpm.COEFF,
$ES458&lt;&gt;"RussOutdoor",
_xlpm.COEFF))</f>
        <v/>
      </c>
      <c r="BH458" s="68">
        <f t="array" ref="BH458">
_xlfn.LET(_xlpm.COEFF,
IF($AW458+$AX458=0,0,IF(MAX(MIN($AX458,EOMONTH(BH$15,0))-MAX($AW458,BH$15)+1,)&gt;0,1,0)),
_xlfn.IFS(
$ES458="LisChannel",
_xlpm.COEFF*
INDEX({1;1;1.2;1.2;1;1;1;1;1.2;1.2;1.2;1.2},
MATCH(MONTH(BH$15),
{1,2,3,4,5,6,7,8,9,10,11,12})),
CONCATENATE($ES458," ",$L458)="RussOutdoor метро",
_xlpm.COEFF*
INDEX({0.8;0.9;1.1;1.1;1;1;1;1;1.1;1.1;1.1;1.1},
MATCH(MONTH(BH$15),
{1,2,3,4,5,6,7,8,9,10,11,12})),
$ES458&lt;&gt;"LisChannel",
_xlpm.COEFF,
$ES458&lt;&gt;"RussOutdoor",
_xlpm.COEFF))</f>
        <v/>
      </c>
      <c r="BI458" s="68">
        <f t="array" ref="BI458">
_xlfn.LET(_xlpm.COEFF,
IF($AW458+$AX458=0,0,IF(MAX(MIN($AX458,EOMONTH(BI$15,0))-MAX($AW458,BI$15)+1,)&gt;0,1,0)),
_xlfn.IFS(
$ES458="LisChannel",
_xlpm.COEFF*
INDEX({1;1;1.2;1.2;1;1;1;1;1.2;1.2;1.2;1.2},
MATCH(MONTH(BI$15),
{1,2,3,4,5,6,7,8,9,10,11,12})),
CONCATENATE($ES458," ",$L458)="RussOutdoor метро",
_xlpm.COEFF*
INDEX({0.8;0.9;1.1;1.1;1;1;1;1;1.1;1.1;1.1;1.1},
MATCH(MONTH(BI$15),
{1,2,3,4,5,6,7,8,9,10,11,12})),
$ES458&lt;&gt;"LisChannel",
_xlpm.COEFF,
$ES458&lt;&gt;"RussOutdoor",
_xlpm.COEFF))</f>
        <v/>
      </c>
      <c r="BJ458" s="68">
        <f t="array" ref="BJ458">
_xlfn.LET(_xlpm.COEFF,
IF($AW458+$AX458=0,0,IF(MAX(MIN($AX458,EOMONTH(BJ$15,0))-MAX($AW458,BJ$15)+1,)&gt;0,1,0)),
_xlfn.IFS(
$ES458="LisChannel",
_xlpm.COEFF*
INDEX({1;1;1.2;1.2;1;1;1;1;1.2;1.2;1.2;1.2},
MATCH(MONTH(BJ$15),
{1,2,3,4,5,6,7,8,9,10,11,12})),
CONCATENATE($ES458," ",$L458)="RussOutdoor метро",
_xlpm.COEFF*
INDEX({0.8;0.9;1.1;1.1;1;1;1;1;1.1;1.1;1.1;1.1},
MATCH(MONTH(BJ$15),
{1,2,3,4,5,6,7,8,9,10,11,12})),
$ES458&lt;&gt;"LisChannel",
_xlpm.COEFF,
$ES458&lt;&gt;"RussOutdoor",
_xlpm.COEFF))</f>
        <v/>
      </c>
      <c r="BK458" s="68">
        <f t="array" ref="BK458">
_xlfn.LET(_xlpm.COEFF,
IF($AW458+$AX458=0,0,IF(MAX(MIN($AX458,EOMONTH(BK$15,0))-MAX($AW458,BK$15)+1,)&gt;0,1,0)),
_xlfn.IFS(
$ES458="LisChannel",
_xlpm.COEFF*
INDEX({1;1;1.2;1.2;1;1;1;1;1.2;1.2;1.2;1.2},
MATCH(MONTH(BK$15),
{1,2,3,4,5,6,7,8,9,10,11,12})),
CONCATENATE($ES458," ",$L458)="RussOutdoor метро",
_xlpm.COEFF*
INDEX({0.8;0.9;1.1;1.1;1;1;1;1;1.1;1.1;1.1;1.1},
MATCH(MONTH(BK$15),
{1,2,3,4,5,6,7,8,9,10,11,12})),
$ES458&lt;&gt;"LisChannel",
_xlpm.COEFF,
$ES458&lt;&gt;"RussOutdoor",
_xlpm.COEFF))</f>
        <v/>
      </c>
      <c r="BL458" s="62">
        <f>COUNTIFS($AZ458:$BK458,"&gt;0")</f>
        <v/>
      </c>
      <c r="BM458" s="65" t="n"/>
      <c r="BN458" s="125">
        <f>$DJ458</f>
        <v/>
      </c>
      <c r="BO458" s="63">
        <f>$DQ458</f>
        <v/>
      </c>
      <c r="BP458" s="125">
        <f>
IFERROR(
IF($BL458=0,0,
$BN458*(1-$BO458)),
0)</f>
        <v/>
      </c>
      <c r="BQ458" s="125">
        <f t="array" ref="BQ458">
IFERROR(
_xlfn.IFS(
$DH458="день_1",
$BP458*$BL458/($AX458-$AW458+1)*AZ458*(DAY(EOMONTH(AZ$15,0))),
$DH458="день_2",
$BP458/30*MAX(MIN($AX458,EOMONTH(AZ$15,0))-MAX($AW458,AZ$15)+1,),
$DH458="раб.день",
$BP458/30*(IFERROR(
_xlfn.LET(_xlpm.VD,
CHOOSE(
{1;2;3;4;5;6;7;8;9;10;11;12;13;14;15;16;17;18},
45658,45659,45660,45661,45662,45663,45664,45665,45711,45724,45778,45779,45785,45786,45820,45821,45965,46022),
_xlfn.LET(_xlpm.DD,
MAX(MIN($AX458,EOMONTH(AZ$15,0))-MAX($AW458,AZ$15),),
_xlfn.IFS(
AND(MONTH($AW458)=MONTH(AZ$15),MONTH($AX458)&lt;&gt;MONTH(AZ$15)),
NETWORKDAYS.INTL($AW458,$AW458+_xlpm.DD,1,_xlpm.VD),
AND(MONTH($AW458)&lt;&gt;MONTH(AZ$15),MONTH($AX458)=MONTH(AZ$15)),
NETWORKDAYS.INTL(($AX458)-_xlpm.DD,$AX458,1,_xlpm.VD),
AND(MONTH($AW458)&lt;MONTH(AZ$15),MONTH($AX458)&gt;MONTH(AZ$15)),
NETWORKDAYS.INTL((EOMONTH(AZ$15-1,1))-_xlpm.DD,EOMONTH(AZ$15-1,1),1,_xlpm.VD),
AND(MONTH($AW458)=MONTH(AZ$15),MONTH($AX458)=MONTH(AZ$15)),
NETWORKDAYS.INTL($AW458,$AX458,1,_xlpm.VD)))),0)),
$DH458="месяц",
$BP458*AZ458,
$DH458="неделя",
$BP458*AZ458/7*(ROUNDUP((DAY(EOMONTH(AZ$15,0)))/4,0))),
0)</f>
        <v/>
      </c>
      <c r="BR458" s="125">
        <f t="array" ref="BR458">
IFERROR(
_xlfn.IFS(
$DH458="день_1",
$BP458*$BL458/($AX458-$AW458+1)*BA458*(DAY(EOMONTH(BA$15,0))),
$DH458="день_2",
$BP458/30*MAX(MIN($AX458,EOMONTH(BA$15,0))-MAX($AW458,BA$15)+1,),
$DH458="раб.день",
$BP458/30*(IFERROR(
_xlfn.LET(_xlpm.VD,
CHOOSE(
{1;2;3;4;5;6;7;8;9;10;11;12;13;14;15;16;17;18},
45658,45659,45660,45661,45662,45663,45664,45665,45711,45724,45778,45779,45785,45786,45820,45821,45965,46022),
_xlfn.LET(_xlpm.DD,
MAX(MIN($AX458,EOMONTH(BA$15,0))-MAX($AW458,BA$15),),
_xlfn.IFS(
AND(MONTH($AW458)=MONTH(BA$15),MONTH($AX458)&lt;&gt;MONTH(BA$15)),
NETWORKDAYS.INTL($AW458,$AW458+_xlpm.DD,1,_xlpm.VD),
AND(MONTH($AW458)&lt;&gt;MONTH(BA$15),MONTH($AX458)=MONTH(BA$15)),
NETWORKDAYS.INTL(($AX458)-_xlpm.DD,$AX458,1,_xlpm.VD),
AND(MONTH($AW458)&lt;MONTH(BA$15),MONTH($AX458)&gt;MONTH(BA$15)),
NETWORKDAYS.INTL((EOMONTH(BA$15-1,1))-_xlpm.DD,EOMONTH(BA$15-1,1),1,_xlpm.VD),
AND(MONTH($AW458)=MONTH(BA$15),MONTH($AX458)=MONTH(BA$15)),
NETWORKDAYS.INTL($AW458,$AX458,1,_xlpm.VD)))),0)),
$DH458="месяц",
$BP458*BA458,
$DH458="неделя",
$BP458*BA458/7*(ROUNDUP((DAY(EOMONTH(BA$15,0)))/4,0))),
0)</f>
        <v/>
      </c>
      <c r="BS458" s="125">
        <f t="array" ref="BS458">
IFERROR(
_xlfn.IFS(
$DH458="день_1",
$BP458*$BL458/($AX458-$AW458+1)*BB458*(DAY(EOMONTH(BB$15,0))),
$DH458="день_2",
$BP458/30*MAX(MIN($AX458,EOMONTH(BB$15,0))-MAX($AW458,BB$15)+1,),
$DH458="раб.день",
$BP458/30*(IFERROR(
_xlfn.LET(_xlpm.VD,
CHOOSE(
{1;2;3;4;5;6;7;8;9;10;11;12;13;14;15;16;17;18},
45658,45659,45660,45661,45662,45663,45664,45665,45711,45724,45778,45779,45785,45786,45820,45821,45965,46022),
_xlfn.LET(_xlpm.DD,
MAX(MIN($AX458,EOMONTH(BB$15,0))-MAX($AW458,BB$15),),
_xlfn.IFS(
AND(MONTH($AW458)=MONTH(BB$15),MONTH($AX458)&lt;&gt;MONTH(BB$15)),
NETWORKDAYS.INTL($AW458,$AW458+_xlpm.DD,1,_xlpm.VD),
AND(MONTH($AW458)&lt;&gt;MONTH(BB$15),MONTH($AX458)=MONTH(BB$15)),
NETWORKDAYS.INTL(($AX458)-_xlpm.DD,$AX458,1,_xlpm.VD),
AND(MONTH($AW458)&lt;MONTH(BB$15),MONTH($AX458)&gt;MONTH(BB$15)),
NETWORKDAYS.INTL((EOMONTH(BB$15-1,1))-_xlpm.DD,EOMONTH(BB$15-1,1),1,_xlpm.VD),
AND(MONTH($AW458)=MONTH(BB$15),MONTH($AX458)=MONTH(BB$15)),
NETWORKDAYS.INTL($AW458,$AX458,1,_xlpm.VD)))),0)),
$DH458="месяц",
$BP458*BB458,
$DH458="неделя",
$BP458*BB458/7*(ROUNDUP((DAY(EOMONTH(BB$15,0)))/4,0))),
0)</f>
        <v/>
      </c>
      <c r="BT458" s="125">
        <f t="array" ref="BT458">
IFERROR(
_xlfn.IFS(
$DH458="день_1",
$BP458*$BL458/($AX458-$AW458+1)*BC458*(DAY(EOMONTH(BC$15,0))),
$DH458="день_2",
$BP458/30*MAX(MIN($AX458,EOMONTH(BC$15,0))-MAX($AW458,BC$15)+1,),
$DH458="раб.день",
$BP458/30*(IFERROR(
_xlfn.LET(_xlpm.VD,
CHOOSE(
{1;2;3;4;5;6;7;8;9;10;11;12;13;14;15;16;17;18},
45658,45659,45660,45661,45662,45663,45664,45665,45711,45724,45778,45779,45785,45786,45820,45821,45965,46022),
_xlfn.LET(_xlpm.DD,
MAX(MIN($AX458,EOMONTH(BC$15,0))-MAX($AW458,BC$15),),
_xlfn.IFS(
AND(MONTH($AW458)=MONTH(BC$15),MONTH($AX458)&lt;&gt;MONTH(BC$15)),
NETWORKDAYS.INTL($AW458,$AW458+_xlpm.DD,1,_xlpm.VD),
AND(MONTH($AW458)&lt;&gt;MONTH(BC$15),MONTH($AX458)=MONTH(BC$15)),
NETWORKDAYS.INTL(($AX458)-_xlpm.DD,$AX458,1,_xlpm.VD),
AND(MONTH($AW458)&lt;MONTH(BC$15),MONTH($AX458)&gt;MONTH(BC$15)),
NETWORKDAYS.INTL((EOMONTH(BC$15-1,1))-_xlpm.DD,EOMONTH(BC$15-1,1),1,_xlpm.VD),
AND(MONTH($AW458)=MONTH(BC$15),MONTH($AX458)=MONTH(BC$15)),
NETWORKDAYS.INTL($AW458,$AX458,1,_xlpm.VD)))),0)),
$DH458="месяц",
$BP458*BC458,
$DH458="неделя",
$BP458*BC458/7*(ROUNDUP((DAY(EOMONTH(BC$15,0)))/4,0))),
0)</f>
        <v/>
      </c>
      <c r="BU458" s="125">
        <f t="array" ref="BU458">
IFERROR(
_xlfn.IFS(
$DH458="день_1",
$BP458*$BL458/($AX458-$AW458+1)*BD458*(DAY(EOMONTH(BD$15,0))),
$DH458="день_2",
$BP458/30*MAX(MIN($AX458,EOMONTH(BD$15,0))-MAX($AW458,BD$15)+1,),
$DH458="раб.день",
$BP458/30*(IFERROR(
_xlfn.LET(_xlpm.VD,
CHOOSE(
{1;2;3;4;5;6;7;8;9;10;11;12;13;14;15;16;17;18},
45658,45659,45660,45661,45662,45663,45664,45665,45711,45724,45778,45779,45785,45786,45820,45821,45965,46022),
_xlfn.LET(_xlpm.DD,
MAX(MIN($AX458,EOMONTH(BD$15,0))-MAX($AW458,BD$15),),
_xlfn.IFS(
AND(MONTH($AW458)=MONTH(BD$15),MONTH($AX458)&lt;&gt;MONTH(BD$15)),
NETWORKDAYS.INTL($AW458,$AW458+_xlpm.DD,1,_xlpm.VD),
AND(MONTH($AW458)&lt;&gt;MONTH(BD$15),MONTH($AX458)=MONTH(BD$15)),
NETWORKDAYS.INTL(($AX458)-_xlpm.DD,$AX458,1,_xlpm.VD),
AND(MONTH($AW458)&lt;MONTH(BD$15),MONTH($AX458)&gt;MONTH(BD$15)),
NETWORKDAYS.INTL((EOMONTH(BD$15-1,1))-_xlpm.DD,EOMONTH(BD$15-1,1),1,_xlpm.VD),
AND(MONTH($AW458)=MONTH(BD$15),MONTH($AX458)=MONTH(BD$15)),
NETWORKDAYS.INTL($AW458,$AX458,1,_xlpm.VD)))),0)),
$DH458="месяц",
$BP458*BD458,
$DH458="неделя",
$BP458*BD458/7*(ROUNDUP((DAY(EOMONTH(BD$15,0)))/4,0))),
0)</f>
        <v/>
      </c>
      <c r="BV458" s="125">
        <f t="array" ref="BV458">
IFERROR(
_xlfn.IFS(
$DH458="день_1",
$BP458*$BL458/($AX458-$AW458+1)*BE458*(DAY(EOMONTH(BE$15,0))),
$DH458="день_2",
$BP458/30*MAX(MIN($AX458,EOMONTH(BE$15,0))-MAX($AW458,BE$15)+1,),
$DH458="раб.день",
$BP458/30*(IFERROR(
_xlfn.LET(_xlpm.VD,
CHOOSE(
{1;2;3;4;5;6;7;8;9;10;11;12;13;14;15;16;17;18},
45658,45659,45660,45661,45662,45663,45664,45665,45711,45724,45778,45779,45785,45786,45820,45821,45965,46022),
_xlfn.LET(_xlpm.DD,
MAX(MIN($AX458,EOMONTH(BE$15,0))-MAX($AW458,BE$15),),
_xlfn.IFS(
AND(MONTH($AW458)=MONTH(BE$15),MONTH($AX458)&lt;&gt;MONTH(BE$15)),
NETWORKDAYS.INTL($AW458,$AW458+_xlpm.DD,1,_xlpm.VD),
AND(MONTH($AW458)&lt;&gt;MONTH(BE$15),MONTH($AX458)=MONTH(BE$15)),
NETWORKDAYS.INTL(($AX458)-_xlpm.DD,$AX458,1,_xlpm.VD),
AND(MONTH($AW458)&lt;MONTH(BE$15),MONTH($AX458)&gt;MONTH(BE$15)),
NETWORKDAYS.INTL((EOMONTH(BE$15-1,1))-_xlpm.DD,EOMONTH(BE$15-1,1),1,_xlpm.VD),
AND(MONTH($AW458)=MONTH(BE$15),MONTH($AX458)=MONTH(BE$15)),
NETWORKDAYS.INTL($AW458,$AX458,1,_xlpm.VD)))),0)),
$DH458="месяц",
$BP458*BE458,
$DH458="неделя",
$BP458*BE458/7*(ROUNDUP((DAY(EOMONTH(BE$15,0)))/4,0))),
0)</f>
        <v/>
      </c>
      <c r="BW458" s="125">
        <f t="array" ref="BW458">
IFERROR(
_xlfn.IFS(
$DH458="день_1",
$BP458*$BL458/($AX458-$AW458+1)*BF458*(DAY(EOMONTH(BF$15,0))),
$DH458="день_2",
$BP458/30*MAX(MIN($AX458,EOMONTH(BF$15,0))-MAX($AW458,BF$15)+1,),
$DH458="раб.день",
$BP458/30*(IFERROR(
_xlfn.LET(_xlpm.VD,
CHOOSE(
{1;2;3;4;5;6;7;8;9;10;11;12;13;14;15;16;17;18},
45658,45659,45660,45661,45662,45663,45664,45665,45711,45724,45778,45779,45785,45786,45820,45821,45965,46022),
_xlfn.LET(_xlpm.DD,
MAX(MIN($AX458,EOMONTH(BF$15,0))-MAX($AW458,BF$15),),
_xlfn.IFS(
AND(MONTH($AW458)=MONTH(BF$15),MONTH($AX458)&lt;&gt;MONTH(BF$15)),
NETWORKDAYS.INTL($AW458,$AW458+_xlpm.DD,1,_xlpm.VD),
AND(MONTH($AW458)&lt;&gt;MONTH(BF$15),MONTH($AX458)=MONTH(BF$15)),
NETWORKDAYS.INTL(($AX458)-_xlpm.DD,$AX458,1,_xlpm.VD),
AND(MONTH($AW458)&lt;MONTH(BF$15),MONTH($AX458)&gt;MONTH(BF$15)),
NETWORKDAYS.INTL((EOMONTH(BF$15-1,1))-_xlpm.DD,EOMONTH(BF$15-1,1),1,_xlpm.VD),
AND(MONTH($AW458)=MONTH(BF$15),MONTH($AX458)=MONTH(BF$15)),
NETWORKDAYS.INTL($AW458,$AX458,1,_xlpm.VD)))),0)),
$DH458="месяц",
$BP458*BF458,
$DH458="неделя",
$BP458*BF458/7*(ROUNDUP((DAY(EOMONTH(BF$15,0)))/4,0))),
0)</f>
        <v/>
      </c>
      <c r="BX458" s="125">
        <f t="array" ref="BX458">
IFERROR(
_xlfn.IFS(
$DH458="день_1",
$BP458*$BL458/($AX458-$AW458+1)*BG458*(DAY(EOMONTH(BG$15,0))),
$DH458="день_2",
$BP458/30*MAX(MIN($AX458,EOMONTH(BG$15,0))-MAX($AW458,BG$15)+1,),
$DH458="раб.день",
$BP458/30*(IFERROR(
_xlfn.LET(_xlpm.VD,
CHOOSE(
{1;2;3;4;5;6;7;8;9;10;11;12;13;14;15;16;17;18},
45658,45659,45660,45661,45662,45663,45664,45665,45711,45724,45778,45779,45785,45786,45820,45821,45965,46022),
_xlfn.LET(_xlpm.DD,
MAX(MIN($AX458,EOMONTH(BG$15,0))-MAX($AW458,BG$15),),
_xlfn.IFS(
AND(MONTH($AW458)=MONTH(BG$15),MONTH($AX458)&lt;&gt;MONTH(BG$15)),
NETWORKDAYS.INTL($AW458,$AW458+_xlpm.DD,1,_xlpm.VD),
AND(MONTH($AW458)&lt;&gt;MONTH(BG$15),MONTH($AX458)=MONTH(BG$15)),
NETWORKDAYS.INTL(($AX458)-_xlpm.DD,$AX458,1,_xlpm.VD),
AND(MONTH($AW458)&lt;MONTH(BG$15),MONTH($AX458)&gt;MONTH(BG$15)),
NETWORKDAYS.INTL((EOMONTH(BG$15-1,1))-_xlpm.DD,EOMONTH(BG$15-1,1),1,_xlpm.VD),
AND(MONTH($AW458)=MONTH(BG$15),MONTH($AX458)=MONTH(BG$15)),
NETWORKDAYS.INTL($AW458,$AX458,1,_xlpm.VD)))),0)),
$DH458="месяц",
$BP458*BG458,
$DH458="неделя",
$BP458*BG458/7*(ROUNDUP((DAY(EOMONTH(BG$15,0)))/4,0))),
0)</f>
        <v/>
      </c>
      <c r="BY458" s="125">
        <f t="array" ref="BY458">
IFERROR(
_xlfn.IFS(
$DH458="день_1",
$BP458*$BL458/($AX458-$AW458+1)*BH458*(DAY(EOMONTH(BH$15,0))),
$DH458="день_2",
$BP458/30*MAX(MIN($AX458,EOMONTH(BH$15,0))-MAX($AW458,BH$15)+1,),
$DH458="раб.день",
$BP458/30*(IFERROR(
_xlfn.LET(_xlpm.VD,
CHOOSE(
{1;2;3;4;5;6;7;8;9;10;11;12;13;14;15;16;17;18},
45658,45659,45660,45661,45662,45663,45664,45665,45711,45724,45778,45779,45785,45786,45820,45821,45965,46022),
_xlfn.LET(_xlpm.DD,
MAX(MIN($AX458,EOMONTH(BH$15,0))-MAX($AW458,BH$15),),
_xlfn.IFS(
AND(MONTH($AW458)=MONTH(BH$15),MONTH($AX458)&lt;&gt;MONTH(BH$15)),
NETWORKDAYS.INTL($AW458,$AW458+_xlpm.DD,1,_xlpm.VD),
AND(MONTH($AW458)&lt;&gt;MONTH(BH$15),MONTH($AX458)=MONTH(BH$15)),
NETWORKDAYS.INTL(($AX458)-_xlpm.DD,$AX458,1,_xlpm.VD),
AND(MONTH($AW458)&lt;MONTH(BH$15),MONTH($AX458)&gt;MONTH(BH$15)),
NETWORKDAYS.INTL((EOMONTH(BH$15-1,1))-_xlpm.DD,EOMONTH(BH$15-1,1),1,_xlpm.VD),
AND(MONTH($AW458)=MONTH(BH$15),MONTH($AX458)=MONTH(BH$15)),
NETWORKDAYS.INTL($AW458,$AX458,1,_xlpm.VD)))),0)),
$DH458="месяц",
$BP458*BH458,
$DH458="неделя",
$BP458*BH458/7*(ROUNDUP((DAY(EOMONTH(BH$15,0)))/4,0))),
0)</f>
        <v/>
      </c>
      <c r="BZ458" s="125">
        <f t="array" ref="BZ458">
IFERROR(
_xlfn.IFS(
$DH458="день_1",
$BP458*$BL458/($AX458-$AW458+1)*BI458*(DAY(EOMONTH(BI$15,0))),
$DH458="день_2",
$BP458/30*MAX(MIN($AX458,EOMONTH(BI$15,0))-MAX($AW458,BI$15)+1,),
$DH458="раб.день",
$BP458/30*(IFERROR(
_xlfn.LET(_xlpm.VD,
CHOOSE(
{1;2;3;4;5;6;7;8;9;10;11;12;13;14;15;16;17;18},
45658,45659,45660,45661,45662,45663,45664,45665,45711,45724,45778,45779,45785,45786,45820,45821,45965,46022),
_xlfn.LET(_xlpm.DD,
MAX(MIN($AX458,EOMONTH(BI$15,0))-MAX($AW458,BI$15),),
_xlfn.IFS(
AND(MONTH($AW458)=MONTH(BI$15),MONTH($AX458)&lt;&gt;MONTH(BI$15)),
NETWORKDAYS.INTL($AW458,$AW458+_xlpm.DD,1,_xlpm.VD),
AND(MONTH($AW458)&lt;&gt;MONTH(BI$15),MONTH($AX458)=MONTH(BI$15)),
NETWORKDAYS.INTL(($AX458)-_xlpm.DD,$AX458,1,_xlpm.VD),
AND(MONTH($AW458)&lt;MONTH(BI$15),MONTH($AX458)&gt;MONTH(BI$15)),
NETWORKDAYS.INTL((EOMONTH(BI$15-1,1))-_xlpm.DD,EOMONTH(BI$15-1,1),1,_xlpm.VD),
AND(MONTH($AW458)=MONTH(BI$15),MONTH($AX458)=MONTH(BI$15)),
NETWORKDAYS.INTL($AW458,$AX458,1,_xlpm.VD)))),0)),
$DH458="месяц",
$BP458*BI458,
$DH458="неделя",
$BP458*BI458/7*(ROUNDUP((DAY(EOMONTH(BI$15,0)))/4,0))),
0)</f>
        <v/>
      </c>
      <c r="CA458" s="125">
        <f t="array" ref="CA458">
IFERROR(
_xlfn.IFS(
$DH458="день_1",
$BP458*$BL458/($AX458-$AW458+1)*BJ458*(DAY(EOMONTH(BJ$15,0))),
$DH458="день_2",
$BP458/30*MAX(MIN($AX458,EOMONTH(BJ$15,0))-MAX($AW458,BJ$15)+1,),
$DH458="раб.день",
$BP458/30*(IFERROR(
_xlfn.LET(_xlpm.VD,
CHOOSE(
{1;2;3;4;5;6;7;8;9;10;11;12;13;14;15;16;17;18},
45658,45659,45660,45661,45662,45663,45664,45665,45711,45724,45778,45779,45785,45786,45820,45821,45965,46022),
_xlfn.LET(_xlpm.DD,
MAX(MIN($AX458,EOMONTH(BJ$15,0))-MAX($AW458,BJ$15),),
_xlfn.IFS(
AND(MONTH($AW458)=MONTH(BJ$15),MONTH($AX458)&lt;&gt;MONTH(BJ$15)),
NETWORKDAYS.INTL($AW458,$AW458+_xlpm.DD,1,_xlpm.VD),
AND(MONTH($AW458)&lt;&gt;MONTH(BJ$15),MONTH($AX458)=MONTH(BJ$15)),
NETWORKDAYS.INTL(($AX458)-_xlpm.DD,$AX458,1,_xlpm.VD),
AND(MONTH($AW458)&lt;MONTH(BJ$15),MONTH($AX458)&gt;MONTH(BJ$15)),
NETWORKDAYS.INTL((EOMONTH(BJ$15-1,1))-_xlpm.DD,EOMONTH(BJ$15-1,1),1,_xlpm.VD),
AND(MONTH($AW458)=MONTH(BJ$15),MONTH($AX458)=MONTH(BJ$15)),
NETWORKDAYS.INTL($AW458,$AX458,1,_xlpm.VD)))),0)),
$DH458="месяц",
$BP458*BJ458,
$DH458="неделя",
$BP458*BJ458/7*(ROUNDUP((DAY(EOMONTH(BJ$15,0)))/4,0))),
0)</f>
        <v/>
      </c>
      <c r="CB458" s="125">
        <f t="array" ref="CB458">
IFERROR(
_xlfn.IFS(
$DH458="день_1",
$BP458*$BL458/($AX458-$AW458+1)*BK458*(DAY(EOMONTH(BK$15,0))),
$DH458="день_2",
$BP458/30*MAX(MIN($AX458,EOMONTH(BK$15,0))-MAX($AW458,BK$15)+1,),
$DH458="раб.день",
$BP458/30*(IFERROR(
_xlfn.LET(_xlpm.VD,
CHOOSE(
{1;2;3;4;5;6;7;8;9;10;11;12;13;14;15;16;17;18},
45658,45659,45660,45661,45662,45663,45664,45665,45711,45724,45778,45779,45785,45786,45820,45821,45965,46022),
_xlfn.LET(_xlpm.DD,
MAX(MIN($AX458,EOMONTH(BK$15,0))-MAX($AW458,BK$15),),
_xlfn.IFS(
AND(MONTH($AW458)=MONTH(BK$15),MONTH($AX458)&lt;&gt;MONTH(BK$15)),
NETWORKDAYS.INTL($AW458,$AW458+_xlpm.DD,1,_xlpm.VD),
AND(MONTH($AW458)&lt;&gt;MONTH(BK$15),MONTH($AX458)=MONTH(BK$15)),
NETWORKDAYS.INTL(($AX458)-_xlpm.DD,$AX458,1,_xlpm.VD),
AND(MONTH($AW458)&lt;MONTH(BK$15),MONTH($AX458)&gt;MONTH(BK$15)),
NETWORKDAYS.INTL((EOMONTH(BK$15-1,1))-_xlpm.DD,EOMONTH(BK$15-1,1),1,_xlpm.VD),
AND(MONTH($AW458)=MONTH(BK$15),MONTH($AX458)=MONTH(BK$15)),
NETWORKDAYS.INTL($AW458,$AX458,1,_xlpm.VD)))),0)),
$DH458="месяц",
$BP458*BK458,
$DH458="неделя",
$BP458*BK458/7*(ROUNDUP((DAY(EOMONTH(BK$15,0)))/4,0))),
0)</f>
        <v/>
      </c>
      <c r="CC458" s="125">
        <f>SUM($BQ458:$CB458)</f>
        <v/>
      </c>
      <c r="CD458" s="126">
        <f>SUM($EH458:$EH458)</f>
        <v/>
      </c>
      <c r="CE458" s="126">
        <f>$CD458*$AB458</f>
        <v/>
      </c>
      <c r="CF458" s="126">
        <f>SUM($EK458:$EK458)</f>
        <v/>
      </c>
      <c r="CG458" s="126">
        <f>$CF458*$AB458</f>
        <v/>
      </c>
      <c r="CH458" s="126">
        <f>SUM($CC458,$CE458,$CG458)</f>
        <v/>
      </c>
      <c r="CI458" s="126">
        <f>$CH458*(1+$CM458)</f>
        <v/>
      </c>
      <c r="CJ458" s="127" t="n">
        <v>0</v>
      </c>
      <c r="CK458" s="126">
        <f>SUM($CH458:$CH458)*(1+$CJ458)</f>
        <v/>
      </c>
      <c r="CL458" s="126">
        <f>SUM($CH458:$CH458)*(1+$CM458)</f>
        <v/>
      </c>
      <c r="CM458" s="59" t="inlineStr">
        <is>
          <t>20%</t>
        </is>
      </c>
      <c r="CN458" s="59" t="n"/>
      <c r="CO458" s="72" t="n"/>
      <c r="CP458" s="59" t="n"/>
      <c r="CQ458" s="73" t="n"/>
      <c r="CR458" s="73" t="n"/>
      <c r="CS458" s="73" t="n"/>
      <c r="CT458" s="72" t="n"/>
      <c r="CU458" s="79" t="inlineStr">
        <is>
          <t> </t>
        </is>
      </c>
      <c r="CV458" s="60" t="n"/>
      <c r="CW458" s="60" t="n"/>
      <c r="CX458" s="60" t="n"/>
      <c r="CY458" s="127">
        <f>IFERROR(($CC458-$EE458)/($EE458/(1-$DQ458)),0)</f>
        <v/>
      </c>
      <c r="CZ458" s="127">
        <f>IFERROR(1-$EI458/($CE458),0)</f>
        <v/>
      </c>
      <c r="DA458" s="127">
        <f>IFERROR(1-$EL458/($CG458),0)</f>
        <v/>
      </c>
      <c r="DB458" s="126">
        <f>ROUND(IFERROR(($CI458/(1+$CM458)-$EN458),0),2)</f>
        <v/>
      </c>
      <c r="DC458" s="128" t="n"/>
      <c r="DD458" s="125" t="n"/>
      <c r="DE458" s="75" t="n">
        <v>0</v>
      </c>
      <c r="DF458" s="128" t="n"/>
      <c r="DG458" s="125">
        <f>IF($DC458=0,0,$DD458*($DC458*100%-$DE458*$DF458))*SUM($AB458:$AB458)</f>
        <v/>
      </c>
      <c r="DH458" s="129" t="inlineStr">
        <is>
          <t>месяц</t>
        </is>
      </c>
      <c r="DI458" s="130">
        <f t="array" ref="DI458">IFERROR(
IF($ES458="LisChannel",
(ROUND(((INDEX({174.625;153.888888888889;130.972222222222},MATCH($AI458,{2;3;4}),0))*$AG458*$AI458),2)),0),0)</f>
        <v/>
      </c>
      <c r="DJ458" s="130">
        <f>
_xlfn.LET(_xlpm.X,
IFERROR(
IF($ES458="НовиковТВ",
(_xlfn.LET(_xlpm.NTV,
_xlfn.LET(_xlpm.MIN,350000,
IF(SUMIFS($DI:$DI,$ES:$ES,"НовиковТВ")&lt;=_xlpm.MIN,
(SUMIFS($DI:$DI,$ES:$ES,"НовиковТВ")/(COUNTIFS($ES:$ES,"НовиковТВ")))*_xlpm.MIN/SUMIFS($DI:$DI,$ES:$ES,"НовиковТВ"),
DI458)),
_xlpm.NTV+$DG458/(1-(1-(_xlpm.NTV)*(1-$DL458)*(1-$DM458)*(1-$DN458)*(1-$DO458)*(1-$DP458)/_xlpm.NTV))))/(1+$EP458),
$DI458+$DG458/(1-(1-($DI458)*(1-$DL458)*(1-$DM458)*(1-$DN458)*(1-$DO458)*(1-$DP458)/$DI458))),
0),
_xlpm.X*(1+$CM458)*(1+$CW458)-_xlpm.X*(1+$CM458)+_xlpm.X)</f>
        <v/>
      </c>
      <c r="DK458" s="125" t="inlineStr">
        <is>
          <t>послед.</t>
        </is>
      </c>
      <c r="DL458" s="63" t="n">
        <v>0</v>
      </c>
      <c r="DM458" s="63" t="n">
        <v>0</v>
      </c>
      <c r="DN458" s="63" t="n">
        <v>0</v>
      </c>
      <c r="DO458" s="63" t="n">
        <v>0</v>
      </c>
      <c r="DP458" s="63" t="n">
        <v>0</v>
      </c>
      <c r="DQ458" s="63">
        <f t="array" ref="DQ458">IFERROR(_xlfn.IFS(
$DK458="послед.",1-(1-$DL458)*(1-$DM458)*(1-$DN458)*(1-$DO458)*(1-$DP458),
$DK458="сумм.",$DL458+$DM458+$DN458+$DO458+$DP458),
0)</f>
        <v/>
      </c>
      <c r="DR458" s="125">
        <f t="array" ref="DR458">
IFERROR(
_xlfn.IFS(
$BL458=0,
0,
$BL458&gt;0,
_xlfn.IFS($DK458="послед.",
$DJ458*(1-$DL458)*(1-$DM458)*(1-$DN458)*(1-$DO458)*(1-$DP458),
$DK458="сумм.",
$DJ458*(1-($DL458+$DM458+$DN458+$DO458+$DP458)))),0)</f>
        <v/>
      </c>
      <c r="DS458" s="125">
        <f t="array" ref="DS458">
IFERROR(_xlfn.IFS(
$DH458="день_1",
$DR458*$BL458/($AX458-$AW458+1)*AZ458*(DAY(EOMONTH(AZ$15,0))),
$DH458="день_2",
$DR458/30*MAX(MIN($AX458,EOMONTH(AZ$15,0))-MAX($AW458,AZ$15)+1,),
$DH458="раб.день",
$DR458/30*(IFERROR(
_xlfn.LET(_xlpm.VD,
CHOOSE(
{1;2;3;4;5;6;7;8;9;10;11;12;13;14;15;16;17;18},
45658,45659,45660,45661,45662,45663,45664,45665,45711,45724,45778,45779,45785,45786,45820,45821,45965,46022),
_xlfn.LET(_xlpm.DD,
MAX(MIN($AX458,EOMONTH(AZ$15,0))-MAX($AW458,AZ$15),),
_xlfn.IFS(
AND(MONTH($AW458)=MONTH(AZ$15),MONTH($AX458)&lt;&gt;MONTH(AZ$15)),
NETWORKDAYS.INTL($AW458,$AW458+_xlpm.DD,1,_xlpm.VD),
AND(MONTH($AW458)&lt;&gt;MONTH(AZ$15),MONTH($AX458)=MONTH(AZ$15)),
NETWORKDAYS.INTL(($AX458)-_xlpm.DD,$AX458,1,_xlpm.VD),
AND(MONTH($AW458)&lt;MONTH(AZ$15),MONTH($AX458)&gt;MONTH(AZ$15)),
NETWORKDAYS.INTL((EOMONTH(AZ$15-1,1))-_xlpm.DD,EOMONTH(AZ$15-1,1),1,_xlpm.VD),
AND(MONTH($AW458)=MONTH(AZ$15),MONTH($AX458)=MONTH(AZ$15)),
NETWORKDAYS.INTL($AW458,$AX458,1,_xlpm.VD)))),0)),
$DH458="месяц",
$DR458*AZ458,
$DH458="неделя",
$DR458*AZ458/7*(ROUNDUP((DAY(EOMONTH(AZ$15,0)))/4,0))),
0)</f>
        <v/>
      </c>
      <c r="DT458" s="125">
        <f t="array" ref="DT458">
IFERROR(_xlfn.IFS(
$DH458="день_1",
$DR458*$BL458/($AX458-$AW458+1)*BA458*(DAY(EOMONTH(BA$15,0))),
$DH458="день_2",
$DR458/30*MAX(MIN($AX458,EOMONTH(BA$15,0))-MAX($AW458,BA$15)+1,),
$DH458="раб.день",
$DR458/30*(IFERROR(
_xlfn.LET(_xlpm.VD,
CHOOSE(
{1;2;3;4;5;6;7;8;9;10;11;12;13;14;15;16;17;18},
45658,45659,45660,45661,45662,45663,45664,45665,45711,45724,45778,45779,45785,45786,45820,45821,45965,46022),
_xlfn.LET(_xlpm.DD,
MAX(MIN($AX458,EOMONTH(BA$15,0))-MAX($AW458,BA$15),),
_xlfn.IFS(
AND(MONTH($AW458)=MONTH(BA$15),MONTH($AX458)&lt;&gt;MONTH(BA$15)),
NETWORKDAYS.INTL($AW458,$AW458+_xlpm.DD,1,_xlpm.VD),
AND(MONTH($AW458)&lt;&gt;MONTH(BA$15),MONTH($AX458)=MONTH(BA$15)),
NETWORKDAYS.INTL(($AX458)-_xlpm.DD,$AX458,1,_xlpm.VD),
AND(MONTH($AW458)&lt;MONTH(BA$15),MONTH($AX458)&gt;MONTH(BA$15)),
NETWORKDAYS.INTL((EOMONTH(BA$15-1,1))-_xlpm.DD,EOMONTH(BA$15-1,1),1,_xlpm.VD),
AND(MONTH($AW458)=MONTH(BA$15),MONTH($AX458)=MONTH(BA$15)),
NETWORKDAYS.INTL($AW458,$AX458,1,_xlpm.VD)))),0)),
$DH458="месяц",
$DR458*BA458,
$DH458="неделя",
$DR458*BA458/7*(ROUNDUP((DAY(EOMONTH(BA$15,0)))/4,0))),
0)</f>
        <v/>
      </c>
      <c r="DU458" s="125">
        <f t="array" ref="DU458">
IFERROR(_xlfn.IFS(
$DH458="день_1",
$DR458*$BL458/($AX458-$AW458+1)*BB458*(DAY(EOMONTH(BB$15,0))),
$DH458="день_2",
$DR458/30*MAX(MIN($AX458,EOMONTH(BB$15,0))-MAX($AW458,BB$15)+1,),
$DH458="раб.день",
$DR458/30*(IFERROR(
_xlfn.LET(_xlpm.VD,
CHOOSE(
{1;2;3;4;5;6;7;8;9;10;11;12;13;14;15;16;17;18},
45658,45659,45660,45661,45662,45663,45664,45665,45711,45724,45778,45779,45785,45786,45820,45821,45965,46022),
_xlfn.LET(_xlpm.DD,
MAX(MIN($AX458,EOMONTH(BB$15,0))-MAX($AW458,BB$15),),
_xlfn.IFS(
AND(MONTH($AW458)=MONTH(BB$15),MONTH($AX458)&lt;&gt;MONTH(BB$15)),
NETWORKDAYS.INTL($AW458,$AW458+_xlpm.DD,1,_xlpm.VD),
AND(MONTH($AW458)&lt;&gt;MONTH(BB$15),MONTH($AX458)=MONTH(BB$15)),
NETWORKDAYS.INTL(($AX458)-_xlpm.DD,$AX458,1,_xlpm.VD),
AND(MONTH($AW458)&lt;MONTH(BB$15),MONTH($AX458)&gt;MONTH(BB$15)),
NETWORKDAYS.INTL((EOMONTH(BB$15-1,1))-_xlpm.DD,EOMONTH(BB$15-1,1),1,_xlpm.VD),
AND(MONTH($AW458)=MONTH(BB$15),MONTH($AX458)=MONTH(BB$15)),
NETWORKDAYS.INTL($AW458,$AX458,1,_xlpm.VD)))),0)),
$DH458="месяц",
$DR458*BB458,
$DH458="неделя",
$DR458*BB458/7*(ROUNDUP((DAY(EOMONTH(BB$15,0)))/4,0))),
0)</f>
        <v/>
      </c>
      <c r="DV458" s="125">
        <f t="array" ref="DV458">
IFERROR(_xlfn.IFS(
$DH458="день_1",
$DR458*$BL458/($AX458-$AW458+1)*BC458*(DAY(EOMONTH(BC$15,0))),
$DH458="день_2",
$DR458/30*MAX(MIN($AX458,EOMONTH(BC$15,0))-MAX($AW458,BC$15)+1,),
$DH458="раб.день",
$DR458/30*(IFERROR(
_xlfn.LET(_xlpm.VD,
CHOOSE(
{1;2;3;4;5;6;7;8;9;10;11;12;13;14;15;16;17;18},
45658,45659,45660,45661,45662,45663,45664,45665,45711,45724,45778,45779,45785,45786,45820,45821,45965,46022),
_xlfn.LET(_xlpm.DD,
MAX(MIN($AX458,EOMONTH(BC$15,0))-MAX($AW458,BC$15),),
_xlfn.IFS(
AND(MONTH($AW458)=MONTH(BC$15),MONTH($AX458)&lt;&gt;MONTH(BC$15)),
NETWORKDAYS.INTL($AW458,$AW458+_xlpm.DD,1,_xlpm.VD),
AND(MONTH($AW458)&lt;&gt;MONTH(BC$15),MONTH($AX458)=MONTH(BC$15)),
NETWORKDAYS.INTL(($AX458)-_xlpm.DD,$AX458,1,_xlpm.VD),
AND(MONTH($AW458)&lt;MONTH(BC$15),MONTH($AX458)&gt;MONTH(BC$15)),
NETWORKDAYS.INTL((EOMONTH(BC$15-1,1))-_xlpm.DD,EOMONTH(BC$15-1,1),1,_xlpm.VD),
AND(MONTH($AW458)=MONTH(BC$15),MONTH($AX458)=MONTH(BC$15)),
NETWORKDAYS.INTL($AW458,$AX458,1,_xlpm.VD)))),0)),
$DH458="месяц",
$DR458*BC458,
$DH458="неделя",
$DR458*BC458/7*(ROUNDUP((DAY(EOMONTH(BC$15,0)))/4,0))),
0)</f>
        <v/>
      </c>
      <c r="DW458" s="125">
        <f t="array" ref="DW458">
IFERROR(_xlfn.IFS(
$DH458="день_1",
$DR458*$BL458/($AX458-$AW458+1)*BD458*(DAY(EOMONTH(BD$15,0))),
$DH458="день_2",
$DR458/30*MAX(MIN($AX458,EOMONTH(BD$15,0))-MAX($AW458,BD$15)+1,),
$DH458="раб.день",
$DR458/30*(IFERROR(
_xlfn.LET(_xlpm.VD,
CHOOSE(
{1;2;3;4;5;6;7;8;9;10;11;12;13;14;15;16;17;18},
45658,45659,45660,45661,45662,45663,45664,45665,45711,45724,45778,45779,45785,45786,45820,45821,45965,46022),
_xlfn.LET(_xlpm.DD,
MAX(MIN($AX458,EOMONTH(BD$15,0))-MAX($AW458,BD$15),),
_xlfn.IFS(
AND(MONTH($AW458)=MONTH(BD$15),MONTH($AX458)&lt;&gt;MONTH(BD$15)),
NETWORKDAYS.INTL($AW458,$AW458+_xlpm.DD,1,_xlpm.VD),
AND(MONTH($AW458)&lt;&gt;MONTH(BD$15),MONTH($AX458)=MONTH(BD$15)),
NETWORKDAYS.INTL(($AX458)-_xlpm.DD,$AX458,1,_xlpm.VD),
AND(MONTH($AW458)&lt;MONTH(BD$15),MONTH($AX458)&gt;MONTH(BD$15)),
NETWORKDAYS.INTL((EOMONTH(BD$15-1,1))-_xlpm.DD,EOMONTH(BD$15-1,1),1,_xlpm.VD),
AND(MONTH($AW458)=MONTH(BD$15),MONTH($AX458)=MONTH(BD$15)),
NETWORKDAYS.INTL($AW458,$AX458,1,_xlpm.VD)))),0)),
$DH458="месяц",
$DR458*BD458,
$DH458="неделя",
$DR458*BD458/7*(ROUNDUP((DAY(EOMONTH(BD$15,0)))/4,0))),
0)</f>
        <v/>
      </c>
      <c r="DX458" s="125">
        <f t="array" ref="DX458">
IFERROR(_xlfn.IFS(
$DH458="день_1",
$DR458*$BL458/($AX458-$AW458+1)*BE458*(DAY(EOMONTH(BE$15,0))),
$DH458="день_2",
$DR458/30*MAX(MIN($AX458,EOMONTH(BE$15,0))-MAX($AW458,BE$15)+1,),
$DH458="раб.день",
$DR458/30*(IFERROR(
_xlfn.LET(_xlpm.VD,
CHOOSE(
{1;2;3;4;5;6;7;8;9;10;11;12;13;14;15;16;17;18},
45658,45659,45660,45661,45662,45663,45664,45665,45711,45724,45778,45779,45785,45786,45820,45821,45965,46022),
_xlfn.LET(_xlpm.DD,
MAX(MIN($AX458,EOMONTH(BE$15,0))-MAX($AW458,BE$15),),
_xlfn.IFS(
AND(MONTH($AW458)=MONTH(BE$15),MONTH($AX458)&lt;&gt;MONTH(BE$15)),
NETWORKDAYS.INTL($AW458,$AW458+_xlpm.DD,1,_xlpm.VD),
AND(MONTH($AW458)&lt;&gt;MONTH(BE$15),MONTH($AX458)=MONTH(BE$15)),
NETWORKDAYS.INTL(($AX458)-_xlpm.DD,$AX458,1,_xlpm.VD),
AND(MONTH($AW458)&lt;MONTH(BE$15),MONTH($AX458)&gt;MONTH(BE$15)),
NETWORKDAYS.INTL((EOMONTH(BE$15-1,1))-_xlpm.DD,EOMONTH(BE$15-1,1),1,_xlpm.VD),
AND(MONTH($AW458)=MONTH(BE$15),MONTH($AX458)=MONTH(BE$15)),
NETWORKDAYS.INTL($AW458,$AX458,1,_xlpm.VD)))),0)),
$DH458="месяц",
$DR458*BE458,
$DH458="неделя",
$DR458*BE458/7*(ROUNDUP((DAY(EOMONTH(BE$15,0)))/4,0))),
0)</f>
        <v/>
      </c>
      <c r="DY458" s="125">
        <f t="array" ref="DY458">
IFERROR(_xlfn.IFS(
$DH458="день_1",
$DR458*$BL458/($AX458-$AW458+1)*BF458*(DAY(EOMONTH(BF$15,0))),
$DH458="день_2",
$DR458/30*MAX(MIN($AX458,EOMONTH(BF$15,0))-MAX($AW458,BF$15)+1,),
$DH458="раб.день",
$DR458/30*(IFERROR(
_xlfn.LET(_xlpm.VD,
CHOOSE(
{1;2;3;4;5;6;7;8;9;10;11;12;13;14;15;16;17;18},
45658,45659,45660,45661,45662,45663,45664,45665,45711,45724,45778,45779,45785,45786,45820,45821,45965,46022),
_xlfn.LET(_xlpm.DD,
MAX(MIN($AX458,EOMONTH(BF$15,0))-MAX($AW458,BF$15),),
_xlfn.IFS(
AND(MONTH($AW458)=MONTH(BF$15),MONTH($AX458)&lt;&gt;MONTH(BF$15)),
NETWORKDAYS.INTL($AW458,$AW458+_xlpm.DD,1,_xlpm.VD),
AND(MONTH($AW458)&lt;&gt;MONTH(BF$15),MONTH($AX458)=MONTH(BF$15)),
NETWORKDAYS.INTL(($AX458)-_xlpm.DD,$AX458,1,_xlpm.VD),
AND(MONTH($AW458)&lt;MONTH(BF$15),MONTH($AX458)&gt;MONTH(BF$15)),
NETWORKDAYS.INTL((EOMONTH(BF$15-1,1))-_xlpm.DD,EOMONTH(BF$15-1,1),1,_xlpm.VD),
AND(MONTH($AW458)=MONTH(BF$15),MONTH($AX458)=MONTH(BF$15)),
NETWORKDAYS.INTL($AW458,$AX458,1,_xlpm.VD)))),0)),
$DH458="месяц",
$DR458*BF458,
$DH458="неделя",
$DR458*BF458/7*(ROUNDUP((DAY(EOMONTH(BF$15,0)))/4,0))),
0)</f>
        <v/>
      </c>
      <c r="DZ458" s="125">
        <f t="array" ref="DZ458">
IFERROR(_xlfn.IFS(
$DH458="день_1",
$DR458*$BL458/($AX458-$AW458+1)*BG458*(DAY(EOMONTH(BG$15,0))),
$DH458="день_2",
$DR458/30*MAX(MIN($AX458,EOMONTH(BG$15,0))-MAX($AW458,BG$15)+1,),
$DH458="раб.день",
$DR458/30*(IFERROR(
_xlfn.LET(_xlpm.VD,
CHOOSE(
{1;2;3;4;5;6;7;8;9;10;11;12;13;14;15;16;17;18},
45658,45659,45660,45661,45662,45663,45664,45665,45711,45724,45778,45779,45785,45786,45820,45821,45965,46022),
_xlfn.LET(_xlpm.DD,
MAX(MIN($AX458,EOMONTH(BG$15,0))-MAX($AW458,BG$15),),
_xlfn.IFS(
AND(MONTH($AW458)=MONTH(BG$15),MONTH($AX458)&lt;&gt;MONTH(BG$15)),
NETWORKDAYS.INTL($AW458,$AW458+_xlpm.DD,1,_xlpm.VD),
AND(MONTH($AW458)&lt;&gt;MONTH(BG$15),MONTH($AX458)=MONTH(BG$15)),
NETWORKDAYS.INTL(($AX458)-_xlpm.DD,$AX458,1,_xlpm.VD),
AND(MONTH($AW458)&lt;MONTH(BG$15),MONTH($AX458)&gt;MONTH(BG$15)),
NETWORKDAYS.INTL((EOMONTH(BG$15-1,1))-_xlpm.DD,EOMONTH(BG$15-1,1),1,_xlpm.VD),
AND(MONTH($AW458)=MONTH(BG$15),MONTH($AX458)=MONTH(BG$15)),
NETWORKDAYS.INTL($AW458,$AX458,1,_xlpm.VD)))),0)),
$DH458="месяц",
$DR458*BG458,
$DH458="неделя",
$DR458*BG458/7*(ROUNDUP((DAY(EOMONTH(BG$15,0)))/4,0))),
0)</f>
        <v/>
      </c>
      <c r="EA458" s="125">
        <f t="array" ref="EA458">
IFERROR(_xlfn.IFS(
$DH458="день_1",
$DR458*$BL458/($AX458-$AW458+1)*BH458*(DAY(EOMONTH(BH$15,0))),
$DH458="день_2",
$DR458/30*MAX(MIN($AX458,EOMONTH(BH$15,0))-MAX($AW458,BH$15)+1,),
$DH458="раб.день",
$DR458/30*(IFERROR(
_xlfn.LET(_xlpm.VD,
CHOOSE(
{1;2;3;4;5;6;7;8;9;10;11;12;13;14;15;16;17;18},
45658,45659,45660,45661,45662,45663,45664,45665,45711,45724,45778,45779,45785,45786,45820,45821,45965,46022),
_xlfn.LET(_xlpm.DD,
MAX(MIN($AX458,EOMONTH(BH$15,0))-MAX($AW458,BH$15),),
_xlfn.IFS(
AND(MONTH($AW458)=MONTH(BH$15),MONTH($AX458)&lt;&gt;MONTH(BH$15)),
NETWORKDAYS.INTL($AW458,$AW458+_xlpm.DD,1,_xlpm.VD),
AND(MONTH($AW458)&lt;&gt;MONTH(BH$15),MONTH($AX458)=MONTH(BH$15)),
NETWORKDAYS.INTL(($AX458)-_xlpm.DD,$AX458,1,_xlpm.VD),
AND(MONTH($AW458)&lt;MONTH(BH$15),MONTH($AX458)&gt;MONTH(BH$15)),
NETWORKDAYS.INTL((EOMONTH(BH$15-1,1))-_xlpm.DD,EOMONTH(BH$15-1,1),1,_xlpm.VD),
AND(MONTH($AW458)=MONTH(BH$15),MONTH($AX458)=MONTH(BH$15)),
NETWORKDAYS.INTL($AW458,$AX458,1,_xlpm.VD)))),0)),
$DH458="месяц",
$DR458*BH458,
$DH458="неделя",
$DR458*BH458/7*(ROUNDUP((DAY(EOMONTH(BH$15,0)))/4,0))),
0)</f>
        <v/>
      </c>
      <c r="EB458" s="125">
        <f t="array" ref="EB458">
IFERROR(_xlfn.IFS(
$DH458="день_1",
$DR458*$BL458/($AX458-$AW458+1)*BI458*(DAY(EOMONTH(BI$15,0))),
$DH458="день_2",
$DR458/30*MAX(MIN($AX458,EOMONTH(BI$15,0))-MAX($AW458,BI$15)+1,),
$DH458="раб.день",
$DR458/30*(IFERROR(
_xlfn.LET(_xlpm.VD,
CHOOSE(
{1;2;3;4;5;6;7;8;9;10;11;12;13;14;15;16;17;18},
45658,45659,45660,45661,45662,45663,45664,45665,45711,45724,45778,45779,45785,45786,45820,45821,45965,46022),
_xlfn.LET(_xlpm.DD,
MAX(MIN($AX458,EOMONTH(BI$15,0))-MAX($AW458,BI$15),),
_xlfn.IFS(
AND(MONTH($AW458)=MONTH(BI$15),MONTH($AX458)&lt;&gt;MONTH(BI$15)),
NETWORKDAYS.INTL($AW458,$AW458+_xlpm.DD,1,_xlpm.VD),
AND(MONTH($AW458)&lt;&gt;MONTH(BI$15),MONTH($AX458)=MONTH(BI$15)),
NETWORKDAYS.INTL(($AX458)-_xlpm.DD,$AX458,1,_xlpm.VD),
AND(MONTH($AW458)&lt;MONTH(BI$15),MONTH($AX458)&gt;MONTH(BI$15)),
NETWORKDAYS.INTL((EOMONTH(BI$15-1,1))-_xlpm.DD,EOMONTH(BI$15-1,1),1,_xlpm.VD),
AND(MONTH($AW458)=MONTH(BI$15),MONTH($AX458)=MONTH(BI$15)),
NETWORKDAYS.INTL($AW458,$AX458,1,_xlpm.VD)))),0)),
$DH458="месяц",
$DR458*BI458,
$DH458="неделя",
$DR458*BI458/7*(ROUNDUP((DAY(EOMONTH(BI$15,0)))/4,0))),
0)</f>
        <v/>
      </c>
      <c r="EC458" s="125">
        <f t="array" ref="EC458">
IFERROR(_xlfn.IFS(
$DH458="день_1",
$DR458*$BL458/($AX458-$AW458+1)*BJ458*(DAY(EOMONTH(BJ$15,0))),
$DH458="день_2",
$DR458/30*MAX(MIN($AX458,EOMONTH(BJ$15,0))-MAX($AW458,BJ$15)+1,),
$DH458="раб.день",
$DR458/30*(IFERROR(
_xlfn.LET(_xlpm.VD,
CHOOSE(
{1;2;3;4;5;6;7;8;9;10;11;12;13;14;15;16;17;18},
45658,45659,45660,45661,45662,45663,45664,45665,45711,45724,45778,45779,45785,45786,45820,45821,45965,46022),
_xlfn.LET(_xlpm.DD,
MAX(MIN($AX458,EOMONTH(BJ$15,0))-MAX($AW458,BJ$15),),
_xlfn.IFS(
AND(MONTH($AW458)=MONTH(BJ$15),MONTH($AX458)&lt;&gt;MONTH(BJ$15)),
NETWORKDAYS.INTL($AW458,$AW458+_xlpm.DD,1,_xlpm.VD),
AND(MONTH($AW458)&lt;&gt;MONTH(BJ$15),MONTH($AX458)=MONTH(BJ$15)),
NETWORKDAYS.INTL(($AX458)-_xlpm.DD,$AX458,1,_xlpm.VD),
AND(MONTH($AW458)&lt;MONTH(BJ$15),MONTH($AX458)&gt;MONTH(BJ$15)),
NETWORKDAYS.INTL((EOMONTH(BJ$15-1,1))-_xlpm.DD,EOMONTH(BJ$15-1,1),1,_xlpm.VD),
AND(MONTH($AW458)=MONTH(BJ$15),MONTH($AX458)=MONTH(BJ$15)),
NETWORKDAYS.INTL($AW458,$AX458,1,_xlpm.VD)))),0)),
$DH458="месяц",
$DR458*BJ458,
$DH458="неделя",
$DR458*BJ458/7*(ROUNDUP((DAY(EOMONTH(BJ$15,0)))/4,0))),
0)</f>
        <v/>
      </c>
      <c r="ED458" s="125">
        <f t="array" ref="ED458">
IFERROR(_xlfn.IFS(
$DH458="день_1",
$DR458*$BL458/($AX458-$AW458+1)*BK458*(DAY(EOMONTH(BK$15,0))),
$DH458="день_2",
$DR458/30*MAX(MIN($AX458,EOMONTH(BK$15,0))-MAX($AW458,BK$15)+1,),
$DH458="раб.день",
$DR458/30*(IFERROR(
_xlfn.LET(_xlpm.VD,
CHOOSE(
{1;2;3;4;5;6;7;8;9;10;11;12;13;14;15;16;17;18},
45658,45659,45660,45661,45662,45663,45664,45665,45711,45724,45778,45779,45785,45786,45820,45821,45965,46022),
_xlfn.LET(_xlpm.DD,
MAX(MIN($AX458,EOMONTH(BK$15,0))-MAX($AW458,BK$15),),
_xlfn.IFS(
AND(MONTH($AW458)=MONTH(BK$15),MONTH($AX458)&lt;&gt;MONTH(BK$15)),
NETWORKDAYS.INTL($AW458,$AW458+_xlpm.DD,1,_xlpm.VD),
AND(MONTH($AW458)&lt;&gt;MONTH(BK$15),MONTH($AX458)=MONTH(BK$15)),
NETWORKDAYS.INTL(($AX458)-_xlpm.DD,$AX458,1,_xlpm.VD),
AND(MONTH($AW458)&lt;MONTH(BK$15),MONTH($AX458)&gt;MONTH(BK$15)),
NETWORKDAYS.INTL((EOMONTH(BK$15-1,1))-_xlpm.DD,EOMONTH(BK$15-1,1),1,_xlpm.VD),
AND(MONTH($AW458)=MONTH(BK$15),MONTH($AX458)=MONTH(BK$15)),
NETWORKDAYS.INTL($AW458,$AX458,1,_xlpm.VD)))),0)),
$DH458="месяц",
$DR458*BK458,
$DH458="неделя",
$DR458*BK458/7*(ROUNDUP((DAY(EOMONTH(BK$15,0)))/4,0))),
0)</f>
        <v/>
      </c>
      <c r="EE458" s="125">
        <f>SUM($DS458,$DT458,$DU458,$DV458,$DW458,$DX458,$DY458,$DZ458,$EA458,$EB458,$EC458,$ED458)</f>
        <v/>
      </c>
      <c r="EF458" s="125">
        <f>IFERROR(ROUND($EE458*(1+$EP458),2),0)</f>
        <v/>
      </c>
      <c r="EG458" s="128" t="n">
        <v>1</v>
      </c>
      <c r="EH458" s="126" t="n">
        <v>0</v>
      </c>
      <c r="EI458" s="126">
        <f>ROUND(SUM($EH458:$EH458)*SUM($AB458:$AB458)*$EG458,2)</f>
        <v/>
      </c>
      <c r="EJ458" s="126">
        <f>ROUND($EI458*(1+$EP458),2)</f>
        <v/>
      </c>
      <c r="EK458" s="126" t="n">
        <v>0</v>
      </c>
      <c r="EL458" s="126">
        <f>ROUND(SUM($EK458:$EK458)*SUM($AB458:$AB458)*$EG458,2)</f>
        <v/>
      </c>
      <c r="EM458" s="126">
        <f>ROUND($EL458*(1+$EP458),2)</f>
        <v/>
      </c>
      <c r="EN458" s="126">
        <f>SUM($EE458,$EI458,$EL458)</f>
        <v/>
      </c>
      <c r="EO458" s="126">
        <f>SUM($EF458,$EJ458,$EM458)</f>
        <v/>
      </c>
      <c r="EP458" s="59" t="inlineStr">
        <is>
          <t>20%</t>
        </is>
      </c>
      <c r="EQ458" s="59" t="n"/>
      <c r="ER458" s="60">
        <f t="array" ref="ER458">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MATCH(ES458,
{"AMS";"RussOutdoor";"HD Outdoor";"Ingroup";"IQ";"Ledproduction";"LisChannel";"Logic";"Media-PPL";"NovikovTV | НовиковТВ";"SMA";"SOK";"КрокусТВ | CrocusTV | IndoorTV";"Сити";"ТЯК Москва"},
0)),"")</f>
        <v/>
      </c>
      <c r="ES458" s="60" t="n"/>
      <c r="ET458" s="60">
        <f t="array" ref="ET458">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MATCH(ES458,
{"AMS";"RussOutdoor";"HD Outdoor";"Ingroup";"IQ";"Ledproduction";"LisChannel";"Logic";"Media-PPL";"NovikovTV | НовиковТВ";"SMA";"SOK";"КрокусТВ | CrocusTV | IndoorTV";"Сити";"ТЯК Москва"},
0)),"")</f>
        <v/>
      </c>
      <c r="EU458" s="60" t="n"/>
      <c r="EV458" s="60" t="n"/>
      <c r="EX458" s="110">
        <f t="array" ref="EX458">
($AR458/30
+N("ТРАФИК ПЛОЩАДКИ"))*
(IFERROR(
_xlfn.LET(
_xlpm.GPR,
HLOOKUP($L458,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(MATCH($T458,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IF($Q458="цифровой",_xlpm.GPR/$AG458,_xlpm.GPR/60)),
0)
+N("DWELL TIME"))*
(IF($AB458=0,0,IF($AB458=1,0.3,IF($AB458=2,0.5,IF($AB458&gt;2,1))))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_xlfn.IFS($AC458="да",1.2,$AC458="нет",1)*
_xlfn.IFS($AD458="да",1.2,$AD458="нет",1)*
IF(R458="статический",1,1.2)*
$X458*
INDEX(
{1.2;1;1.2;1.2;1;1.2;1.2;1.2;1.2;1.2;1.2;1;1.2;1.2;1.2;1.2;1;1;1.2;1.2;1.2;1;1;1;1;1.2;1.2;1.2;1.2;1;1;1;1;1.2;1.2;1.2;1.2;1.2;1.2;1.2;1.2;1;1;1.2;1;1;1;1;1.5;1;1;1.5;1.5;1.2},
MATCH($Q458,_xlpm.MI,0)))&gt;{0.02;0.04;0.06;0.1;0.2;0.4;0.6;0.8;1;2;4;6})),
{0;1;2;3;4;5;6;7;8;9;10;11;12},
0)))
+N("КОЭФФИЦИЕНТ КОНТАКТА"))))*
(_xlfn.IFS($X458&lt;0.1,$X458/1000,$X458&gt;25,5.2,AND($X458&gt;=0.1,$X458&lt;=25),(($X458*2+0.1)/10)*($X458/10)))*
IFERROR((_xlfn.LET(
_xlpm.MA,
{0;0.8;0.85;0.9;0.95;1},
_xlpm.MAA,
{0;1;2;3;4;5},
INDEX(_xlpm.MA,MATCH(SUMPRODUCT(--((IF(ROUND(_xlpm.MAA,1)&gt;5,5,ROUND($AB458,1)))&gt;{0;1;2;3;4;5})),_xlpm.MAA,0)))
+N("КОЭФФИЦИЕНТ КОЛ-ВО КОНСТРУКЦИЙ")),1)*
$AB458,0))*
(IF($Q458="цифровой",$AG458/15*$AI458,1)
+N("ДЛЯ ЦИФРЫ"))</f>
        <v/>
      </c>
      <c r="EY458" s="110">
        <f>IFERROR(EX458*AY458,0)</f>
        <v/>
      </c>
      <c r="EZ458" s="131">
        <f>IFERROR(DP458/EY458*1000,0)</f>
        <v/>
      </c>
      <c r="FA458" s="112">
        <f>IFERROR(FC458/FB458,0)</f>
        <v/>
      </c>
      <c r="FB458" s="112">
        <f>IFERROR((FC458/(EY458/FF458*#REF!))*0.825,0)</f>
        <v/>
      </c>
      <c r="FC458" s="112">
        <f>IFERROR(((EX458*30/AR458)*100)/30,0)</f>
        <v/>
      </c>
      <c r="FD458" s="112">
        <f>IFERROR(EY458/G458*100%,0)</f>
        <v/>
      </c>
      <c r="FE458" s="112">
        <f>IFERROR(FD458/FC458*100%,0)</f>
        <v/>
      </c>
      <c r="FF458" s="110">
        <f>IFERROR(AR458/30*AY458,0)</f>
        <v/>
      </c>
    </row>
    <row r="459" ht="13" customHeight="1">
      <c r="A459" s="59" t="n"/>
      <c r="B459" s="60" t="n"/>
      <c r="C459" s="60" t="n"/>
      <c r="D459" s="60">
        <f t="array" ref="D459">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MATCH($E459,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59" s="60">
        <f t="array" ref="E459">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MATCH($F459,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59" s="60" t="inlineStr"/>
      <c r="G459" s="60" t="n"/>
      <c r="H459" s="60">
        <f t="array" ref="H459">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MATCH($I459,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59" s="60" t="n"/>
      <c r="J459" s="60" t="n"/>
      <c r="K459" s="60" t="n"/>
      <c r="L459" s="60" t="n"/>
      <c r="M459" s="60" t="n"/>
      <c r="N459" s="60" t="n"/>
      <c r="O459" s="60" t="n"/>
      <c r="P459" s="60">
        <f t="array" ref="P459">
_xlfn.IFS(
ISNUMBER(MATCH($Q459,{"шелфбаннер","разделитель","монетница","чековая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ISNUMBER(MATCH($Q459,{"LED/LCD","видеокулер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ISNUMBER(MATCH($Q459,{"автомобиль","машина","выставочное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ISNUMBER(MATCH($Q459,{"билборд","лифтовая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ISNUMBER(MATCH($Q459,{"навигация","подвесной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ISNUMBER(MATCH($Q459,{"движущаяся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ISNUMBER(MATCH($Q459,{"каталог","журнал"},)),
"Пресса",
$Q459="","")</f>
        <v/>
      </c>
      <c r="Q459" s="60" t="n"/>
      <c r="R459" s="60">
        <f t="array" ref="R459">
IFERROR(
_xlfn.IFS(
OR(ISNUMBER(MATCH($Q459,{"экспозиция","макет","стенд","автостенд","авто стенд","выставочное пространство","выставочные стенды","модульные выставочные стенды","3Д конструкция","3D конструкция"},)),P459="Экспонирование"),
"нестандартный",
ISNUMBER(MATCH($Q459,{"скроллер","призматрон"},)),
"динамический",
$P459="Видео",
"цифровой",
OR($P459="Пресса",$P459="Щит",$P459="POSm",$P459="Подвес",$P459="Брендирование/оклейка"),
"статический"),"")</f>
        <v/>
      </c>
      <c r="S459" s="59" t="n"/>
      <c r="T459" s="60" t="n"/>
      <c r="U459" s="60" t="n"/>
      <c r="V459" s="60">
        <f>
IF(P459="Видео",
"цифровой постер/ролик",
IF(ISNUMBER(MATCH(Q459,{"короб световой","короб световой | лайтбокс","короб световой | кристалайт","лайтбокс","лайт бокс","кристалайт","LB","lightbox"},)),
"бэклит",
IF(P459="Брендирование/оклейка",
"перфарированная пленка/самоклейка",
IF(P459="Экспонирование",
"под запрос",
IF(P459="Подвес",
"баннер/ткань",
"")))))</f>
        <v/>
      </c>
      <c r="W459" s="59" t="n"/>
      <c r="X459" s="59" t="n"/>
      <c r="Y459" s="59" t="n"/>
      <c r="Z459" s="61" t="n"/>
      <c r="AA459" s="61" t="n"/>
      <c r="AB459" s="61">
        <f>IF(BL459&gt;0,Z459,0)</f>
        <v/>
      </c>
      <c r="AC459" s="59" t="n"/>
      <c r="AD459" s="59" t="n"/>
      <c r="AE459" s="59" t="n"/>
      <c r="AF459" s="59" t="n"/>
      <c r="AG459" s="59" t="n"/>
      <c r="AH459" s="59" t="n"/>
      <c r="AI459" s="59" t="n"/>
      <c r="AJ459" s="59" t="n"/>
      <c r="AK459" s="59" t="n"/>
      <c r="AL459" s="62">
        <f>IFERROR(IF(OR(R459="статический",R459="динамический",R459="нестандартный",R459="",R459=""),"-",IF(AND(AH459="-",AI459="-"),"-",AK459*3600/AH459*AI459)),"-")</f>
        <v/>
      </c>
      <c r="AM459" s="62">
        <f>IFERROR(IF(OR(R459="статический",R459="динамический",R459="",R459="", R459="BTL",R459="нестандартный"),"-",AG459*AI459*AL459/60),"-")</f>
        <v/>
      </c>
      <c r="AN459" s="63">
        <f>IFERROR(IF(AH459="","-",AG459*AI459/AH459),"-")</f>
        <v/>
      </c>
      <c r="AO459" s="59">
        <f>IFERROR(IF(OR($R459="статический",$R459="динамический",$R459="",$R459="",$R459="BTL",$R459="нестандартный"),"-",$AL459*$AY459),"-")</f>
        <v/>
      </c>
      <c r="AP459" s="62">
        <f>IFERROR(IF(OR($R459="статический",$R459="динамический",$R459="",$R459="",$R459="BTL",$R459="нестандартный"),"-",$AM459*AY459),"-")</f>
        <v/>
      </c>
      <c r="AQ459" s="64" t="n"/>
      <c r="AR459" s="61" t="n"/>
      <c r="AS459" s="61" t="n"/>
      <c r="AT459" s="61" t="n"/>
      <c r="AU459" s="65" t="n"/>
      <c r="AV459" s="124">
        <f>IFERROR(DR459/AT459*1000,"n/a")</f>
        <v/>
      </c>
      <c r="AW459" s="67" t="n"/>
      <c r="AX459" s="67" t="n"/>
      <c r="AY459" s="43">
        <f>IFERROR(IF(OR($AW459="",$AX459=""),"",_xlfn.DAYS($AX459+1,$AW459)),"")</f>
        <v/>
      </c>
      <c r="AZ459" s="68">
        <f t="array" ref="AZ459">
_xlfn.LET(_xlpm.COEFF,
IF($AW459+$AX459=0,0,IF(MAX(MIN($AX459,EOMONTH(AZ$15,0))-MAX($AW459,AZ$15)+1,)&gt;0,1,0)),
_xlfn.IFS(
$ES459="LisChannel",
_xlpm.COEFF*
INDEX({1;1;1.2;1.2;1;1;1;1;1.2;1.2;1.2;1.2},
MATCH(MONTH(AZ$15),
{1,2,3,4,5,6,7,8,9,10,11,12})),
CONCATENATE($ES459," ",$L459)="RussOutdoor метро",
_xlpm.COEFF*
INDEX({0.8;0.9;1.1;1.1;1;1;1;1;1.1;1.1;1.1;1.1},
MATCH(MONTH(AZ$15),
{1,2,3,4,5,6,7,8,9,10,11,12})),
$ES459&lt;&gt;"LisChannel",
_xlpm.COEFF,
$ES459&lt;&gt;"RussOutdoor",
_xlpm.COEFF))</f>
        <v/>
      </c>
      <c r="BA459" s="68">
        <f t="array" ref="BA459">
_xlfn.LET(_xlpm.COEFF,
IF($AW459+$AX459=0,0,IF(MAX(MIN($AX459,EOMONTH(BA$15,0))-MAX($AW459,BA$15)+1,)&gt;0,1,0)),
_xlfn.IFS(
$ES459="LisChannel",
_xlpm.COEFF*
INDEX({1;1;1.2;1.2;1;1;1;1;1.2;1.2;1.2;1.2},
MATCH(MONTH(BA$15),
{1,2,3,4,5,6,7,8,9,10,11,12})),
CONCATENATE($ES459," ",$L459)="RussOutdoor метро",
_xlpm.COEFF*
INDEX({0.8;0.9;1.1;1.1;1;1;1;1;1.1;1.1;1.1;1.1},
MATCH(MONTH(BA$15),
{1,2,3,4,5,6,7,8,9,10,11,12})),
$ES459&lt;&gt;"LisChannel",
_xlpm.COEFF,
$ES459&lt;&gt;"RussOutdoor",
_xlpm.COEFF))</f>
        <v/>
      </c>
      <c r="BB459" s="68">
        <f t="array" ref="BB459">
_xlfn.LET(_xlpm.COEFF,
IF($AW459+$AX459=0,0,IF(MAX(MIN($AX459,EOMONTH(BB$15,0))-MAX($AW459,BB$15)+1,)&gt;0,1,0)),
_xlfn.IFS(
$ES459="LisChannel",
_xlpm.COEFF*
INDEX({1;1;1.2;1.2;1;1;1;1;1.2;1.2;1.2;1.2},
MATCH(MONTH(BB$15),
{1,2,3,4,5,6,7,8,9,10,11,12})),
CONCATENATE($ES459," ",$L459)="RussOutdoor метро",
_xlpm.COEFF*
INDEX({0.8;0.9;1.1;1.1;1;1;1;1;1.1;1.1;1.1;1.1},
MATCH(MONTH(BB$15),
{1,2,3,4,5,6,7,8,9,10,11,12})),
$ES459&lt;&gt;"LisChannel",
_xlpm.COEFF,
$ES459&lt;&gt;"RussOutdoor",
_xlpm.COEFF))</f>
        <v/>
      </c>
      <c r="BC459" s="68">
        <f t="array" ref="BC459">
_xlfn.LET(_xlpm.COEFF,
IF($AW459+$AX459=0,0,IF(MAX(MIN($AX459,EOMONTH(BC$15,0))-MAX($AW459,BC$15)+1,)&gt;0,1,0)),
_xlfn.IFS(
$ES459="LisChannel",
_xlpm.COEFF*
INDEX({1;1;1.2;1.2;1;1;1;1;1.2;1.2;1.2;1.2},
MATCH(MONTH(BC$15),
{1,2,3,4,5,6,7,8,9,10,11,12})),
CONCATENATE($ES459," ",$L459)="RussOutdoor метро",
_xlpm.COEFF*
INDEX({0.8;0.9;1.1;1.1;1;1;1;1;1.1;1.1;1.1;1.1},
MATCH(MONTH(BC$15),
{1,2,3,4,5,6,7,8,9,10,11,12})),
$ES459&lt;&gt;"LisChannel",
_xlpm.COEFF,
$ES459&lt;&gt;"RussOutdoor",
_xlpm.COEFF))</f>
        <v/>
      </c>
      <c r="BD459" s="68">
        <f t="array" ref="BD459">
_xlfn.LET(_xlpm.COEFF,
IF($AW459+$AX459=0,0,IF(MAX(MIN($AX459,EOMONTH(BD$15,0))-MAX($AW459,BD$15)+1,)&gt;0,1,0)),
_xlfn.IFS(
$ES459="LisChannel",
_xlpm.COEFF*
INDEX({1;1;1.2;1.2;1;1;1;1;1.2;1.2;1.2;1.2},
MATCH(MONTH(BD$15),
{1,2,3,4,5,6,7,8,9,10,11,12})),
CONCATENATE($ES459," ",$L459)="RussOutdoor метро",
_xlpm.COEFF*
INDEX({0.8;0.9;1.1;1.1;1;1;1;1;1.1;1.1;1.1;1.1},
MATCH(MONTH(BD$15),
{1,2,3,4,5,6,7,8,9,10,11,12})),
$ES459&lt;&gt;"LisChannel",
_xlpm.COEFF,
$ES459&lt;&gt;"RussOutdoor",
_xlpm.COEFF))</f>
        <v/>
      </c>
      <c r="BE459" s="68">
        <f t="array" ref="BE459">
_xlfn.LET(_xlpm.COEFF,
IF($AW459+$AX459=0,0,IF(MAX(MIN($AX459,EOMONTH(BE$15,0))-MAX($AW459,BE$15)+1,)&gt;0,1,0)),
_xlfn.IFS(
$ES459="LisChannel",
_xlpm.COEFF*
INDEX({1;1;1.2;1.2;1;1;1;1;1.2;1.2;1.2;1.2},
MATCH(MONTH(BE$15),
{1,2,3,4,5,6,7,8,9,10,11,12})),
CONCATENATE($ES459," ",$L459)="RussOutdoor метро",
_xlpm.COEFF*
INDEX({0.8;0.9;1.1;1.1;1;1;1;1;1.1;1.1;1.1;1.1},
MATCH(MONTH(BE$15),
{1,2,3,4,5,6,7,8,9,10,11,12})),
$ES459&lt;&gt;"LisChannel",
_xlpm.COEFF,
$ES459&lt;&gt;"RussOutdoor",
_xlpm.COEFF))</f>
        <v/>
      </c>
      <c r="BF459" s="68">
        <f t="array" ref="BF459">
_xlfn.LET(_xlpm.COEFF,
IF($AW459+$AX459=0,0,IF(MAX(MIN($AX459,EOMONTH(BF$15,0))-MAX($AW459,BF$15)+1,)&gt;0,1,0)),
_xlfn.IFS(
$ES459="LisChannel",
_xlpm.COEFF*
INDEX({1;1;1.2;1.2;1;1;1;1;1.2;1.2;1.2;1.2},
MATCH(MONTH(BF$15),
{1,2,3,4,5,6,7,8,9,10,11,12})),
CONCATENATE($ES459," ",$L459)="RussOutdoor метро",
_xlpm.COEFF*
INDEX({0.8;0.9;1.1;1.1;1;1;1;1;1.1;1.1;1.1;1.1},
MATCH(MONTH(BF$15),
{1,2,3,4,5,6,7,8,9,10,11,12})),
$ES459&lt;&gt;"LisChannel",
_xlpm.COEFF,
$ES459&lt;&gt;"RussOutdoor",
_xlpm.COEFF))</f>
        <v/>
      </c>
      <c r="BG459" s="68">
        <f t="array" ref="BG459">
_xlfn.LET(_xlpm.COEFF,
IF($AW459+$AX459=0,0,IF(MAX(MIN($AX459,EOMONTH(BG$15,0))-MAX($AW459,BG$15)+1,)&gt;0,1,0)),
_xlfn.IFS(
$ES459="LisChannel",
_xlpm.COEFF*
INDEX({1;1;1.2;1.2;1;1;1;1;1.2;1.2;1.2;1.2},
MATCH(MONTH(BG$15),
{1,2,3,4,5,6,7,8,9,10,11,12})),
CONCATENATE($ES459," ",$L459)="RussOutdoor метро",
_xlpm.COEFF*
INDEX({0.8;0.9;1.1;1.1;1;1;1;1;1.1;1.1;1.1;1.1},
MATCH(MONTH(BG$15),
{1,2,3,4,5,6,7,8,9,10,11,12})),
$ES459&lt;&gt;"LisChannel",
_xlpm.COEFF,
$ES459&lt;&gt;"RussOutdoor",
_xlpm.COEFF))</f>
        <v/>
      </c>
      <c r="BH459" s="68">
        <f t="array" ref="BH459">
_xlfn.LET(_xlpm.COEFF,
IF($AW459+$AX459=0,0,IF(MAX(MIN($AX459,EOMONTH(BH$15,0))-MAX($AW459,BH$15)+1,)&gt;0,1,0)),
_xlfn.IFS(
$ES459="LisChannel",
_xlpm.COEFF*
INDEX({1;1;1.2;1.2;1;1;1;1;1.2;1.2;1.2;1.2},
MATCH(MONTH(BH$15),
{1,2,3,4,5,6,7,8,9,10,11,12})),
CONCATENATE($ES459," ",$L459)="RussOutdoor метро",
_xlpm.COEFF*
INDEX({0.8;0.9;1.1;1.1;1;1;1;1;1.1;1.1;1.1;1.1},
MATCH(MONTH(BH$15),
{1,2,3,4,5,6,7,8,9,10,11,12})),
$ES459&lt;&gt;"LisChannel",
_xlpm.COEFF,
$ES459&lt;&gt;"RussOutdoor",
_xlpm.COEFF))</f>
        <v/>
      </c>
      <c r="BI459" s="68">
        <f t="array" ref="BI459">
_xlfn.LET(_xlpm.COEFF,
IF($AW459+$AX459=0,0,IF(MAX(MIN($AX459,EOMONTH(BI$15,0))-MAX($AW459,BI$15)+1,)&gt;0,1,0)),
_xlfn.IFS(
$ES459="LisChannel",
_xlpm.COEFF*
INDEX({1;1;1.2;1.2;1;1;1;1;1.2;1.2;1.2;1.2},
MATCH(MONTH(BI$15),
{1,2,3,4,5,6,7,8,9,10,11,12})),
CONCATENATE($ES459," ",$L459)="RussOutdoor метро",
_xlpm.COEFF*
INDEX({0.8;0.9;1.1;1.1;1;1;1;1;1.1;1.1;1.1;1.1},
MATCH(MONTH(BI$15),
{1,2,3,4,5,6,7,8,9,10,11,12})),
$ES459&lt;&gt;"LisChannel",
_xlpm.COEFF,
$ES459&lt;&gt;"RussOutdoor",
_xlpm.COEFF))</f>
        <v/>
      </c>
      <c r="BJ459" s="68">
        <f t="array" ref="BJ459">
_xlfn.LET(_xlpm.COEFF,
IF($AW459+$AX459=0,0,IF(MAX(MIN($AX459,EOMONTH(BJ$15,0))-MAX($AW459,BJ$15)+1,)&gt;0,1,0)),
_xlfn.IFS(
$ES459="LisChannel",
_xlpm.COEFF*
INDEX({1;1;1.2;1.2;1;1;1;1;1.2;1.2;1.2;1.2},
MATCH(MONTH(BJ$15),
{1,2,3,4,5,6,7,8,9,10,11,12})),
CONCATENATE($ES459," ",$L459)="RussOutdoor метро",
_xlpm.COEFF*
INDEX({0.8;0.9;1.1;1.1;1;1;1;1;1.1;1.1;1.1;1.1},
MATCH(MONTH(BJ$15),
{1,2,3,4,5,6,7,8,9,10,11,12})),
$ES459&lt;&gt;"LisChannel",
_xlpm.COEFF,
$ES459&lt;&gt;"RussOutdoor",
_xlpm.COEFF))</f>
        <v/>
      </c>
      <c r="BK459" s="68">
        <f t="array" ref="BK459">
_xlfn.LET(_xlpm.COEFF,
IF($AW459+$AX459=0,0,IF(MAX(MIN($AX459,EOMONTH(BK$15,0))-MAX($AW459,BK$15)+1,)&gt;0,1,0)),
_xlfn.IFS(
$ES459="LisChannel",
_xlpm.COEFF*
INDEX({1;1;1.2;1.2;1;1;1;1;1.2;1.2;1.2;1.2},
MATCH(MONTH(BK$15),
{1,2,3,4,5,6,7,8,9,10,11,12})),
CONCATENATE($ES459," ",$L459)="RussOutdoor метро",
_xlpm.COEFF*
INDEX({0.8;0.9;1.1;1.1;1;1;1;1;1.1;1.1;1.1;1.1},
MATCH(MONTH(BK$15),
{1,2,3,4,5,6,7,8,9,10,11,12})),
$ES459&lt;&gt;"LisChannel",
_xlpm.COEFF,
$ES459&lt;&gt;"RussOutdoor",
_xlpm.COEFF))</f>
        <v/>
      </c>
      <c r="BL459" s="62">
        <f>COUNTIFS($AZ459:$BK459,"&gt;0")</f>
        <v/>
      </c>
      <c r="BM459" s="65" t="n"/>
      <c r="BN459" s="125">
        <f>$DJ459</f>
        <v/>
      </c>
      <c r="BO459" s="63">
        <f>$DQ459</f>
        <v/>
      </c>
      <c r="BP459" s="125">
        <f>
IFERROR(
IF($BL459=0,0,
$BN459*(1-$BO459)),
0)</f>
        <v/>
      </c>
      <c r="BQ459" s="125">
        <f t="array" ref="BQ459">
IFERROR(
_xlfn.IFS(
$DH459="день_1",
$BP459*$BL459/($AX459-$AW459+1)*AZ459*(DAY(EOMONTH(AZ$15,0))),
$DH459="день_2",
$BP459/30*MAX(MIN($AX459,EOMONTH(AZ$15,0))-MAX($AW459,AZ$15)+1,),
$DH459="раб.день",
$BP459/30*(IFERROR(
_xlfn.LET(_xlpm.VD,
CHOOSE(
{1;2;3;4;5;6;7;8;9;10;11;12;13;14;15;16;17;18},
45658,45659,45660,45661,45662,45663,45664,45665,45711,45724,45778,45779,45785,45786,45820,45821,45965,46022),
_xlfn.LET(_xlpm.DD,
MAX(MIN($AX459,EOMONTH(AZ$15,0))-MAX($AW459,AZ$15),),
_xlfn.IFS(
AND(MONTH($AW459)=MONTH(AZ$15),MONTH($AX459)&lt;&gt;MONTH(AZ$15)),
NETWORKDAYS.INTL($AW459,$AW459+_xlpm.DD,1,_xlpm.VD),
AND(MONTH($AW459)&lt;&gt;MONTH(AZ$15),MONTH($AX459)=MONTH(AZ$15)),
NETWORKDAYS.INTL(($AX459)-_xlpm.DD,$AX459,1,_xlpm.VD),
AND(MONTH($AW459)&lt;MONTH(AZ$15),MONTH($AX459)&gt;MONTH(AZ$15)),
NETWORKDAYS.INTL((EOMONTH(AZ$15-1,1))-_xlpm.DD,EOMONTH(AZ$15-1,1),1,_xlpm.VD),
AND(MONTH($AW459)=MONTH(AZ$15),MONTH($AX459)=MONTH(AZ$15)),
NETWORKDAYS.INTL($AW459,$AX459,1,_xlpm.VD)))),0)),
$DH459="месяц",
$BP459*AZ459,
$DH459="неделя",
$BP459*AZ459/7*(ROUNDUP((DAY(EOMONTH(AZ$15,0)))/4,0))),
0)</f>
        <v/>
      </c>
      <c r="BR459" s="125">
        <f t="array" ref="BR459">
IFERROR(
_xlfn.IFS(
$DH459="день_1",
$BP459*$BL459/($AX459-$AW459+1)*BA459*(DAY(EOMONTH(BA$15,0))),
$DH459="день_2",
$BP459/30*MAX(MIN($AX459,EOMONTH(BA$15,0))-MAX($AW459,BA$15)+1,),
$DH459="раб.день",
$BP459/30*(IFERROR(
_xlfn.LET(_xlpm.VD,
CHOOSE(
{1;2;3;4;5;6;7;8;9;10;11;12;13;14;15;16;17;18},
45658,45659,45660,45661,45662,45663,45664,45665,45711,45724,45778,45779,45785,45786,45820,45821,45965,46022),
_xlfn.LET(_xlpm.DD,
MAX(MIN($AX459,EOMONTH(BA$15,0))-MAX($AW459,BA$15),),
_xlfn.IFS(
AND(MONTH($AW459)=MONTH(BA$15),MONTH($AX459)&lt;&gt;MONTH(BA$15)),
NETWORKDAYS.INTL($AW459,$AW459+_xlpm.DD,1,_xlpm.VD),
AND(MONTH($AW459)&lt;&gt;MONTH(BA$15),MONTH($AX459)=MONTH(BA$15)),
NETWORKDAYS.INTL(($AX459)-_xlpm.DD,$AX459,1,_xlpm.VD),
AND(MONTH($AW459)&lt;MONTH(BA$15),MONTH($AX459)&gt;MONTH(BA$15)),
NETWORKDAYS.INTL((EOMONTH(BA$15-1,1))-_xlpm.DD,EOMONTH(BA$15-1,1),1,_xlpm.VD),
AND(MONTH($AW459)=MONTH(BA$15),MONTH($AX459)=MONTH(BA$15)),
NETWORKDAYS.INTL($AW459,$AX459,1,_xlpm.VD)))),0)),
$DH459="месяц",
$BP459*BA459,
$DH459="неделя",
$BP459*BA459/7*(ROUNDUP((DAY(EOMONTH(BA$15,0)))/4,0))),
0)</f>
        <v/>
      </c>
      <c r="BS459" s="125">
        <f t="array" ref="BS459">
IFERROR(
_xlfn.IFS(
$DH459="день_1",
$BP459*$BL459/($AX459-$AW459+1)*BB459*(DAY(EOMONTH(BB$15,0))),
$DH459="день_2",
$BP459/30*MAX(MIN($AX459,EOMONTH(BB$15,0))-MAX($AW459,BB$15)+1,),
$DH459="раб.день",
$BP459/30*(IFERROR(
_xlfn.LET(_xlpm.VD,
CHOOSE(
{1;2;3;4;5;6;7;8;9;10;11;12;13;14;15;16;17;18},
45658,45659,45660,45661,45662,45663,45664,45665,45711,45724,45778,45779,45785,45786,45820,45821,45965,46022),
_xlfn.LET(_xlpm.DD,
MAX(MIN($AX459,EOMONTH(BB$15,0))-MAX($AW459,BB$15),),
_xlfn.IFS(
AND(MONTH($AW459)=MONTH(BB$15),MONTH($AX459)&lt;&gt;MONTH(BB$15)),
NETWORKDAYS.INTL($AW459,$AW459+_xlpm.DD,1,_xlpm.VD),
AND(MONTH($AW459)&lt;&gt;MONTH(BB$15),MONTH($AX459)=MONTH(BB$15)),
NETWORKDAYS.INTL(($AX459)-_xlpm.DD,$AX459,1,_xlpm.VD),
AND(MONTH($AW459)&lt;MONTH(BB$15),MONTH($AX459)&gt;MONTH(BB$15)),
NETWORKDAYS.INTL((EOMONTH(BB$15-1,1))-_xlpm.DD,EOMONTH(BB$15-1,1),1,_xlpm.VD),
AND(MONTH($AW459)=MONTH(BB$15),MONTH($AX459)=MONTH(BB$15)),
NETWORKDAYS.INTL($AW459,$AX459,1,_xlpm.VD)))),0)),
$DH459="месяц",
$BP459*BB459,
$DH459="неделя",
$BP459*BB459/7*(ROUNDUP((DAY(EOMONTH(BB$15,0)))/4,0))),
0)</f>
        <v/>
      </c>
      <c r="BT459" s="125">
        <f t="array" ref="BT459">
IFERROR(
_xlfn.IFS(
$DH459="день_1",
$BP459*$BL459/($AX459-$AW459+1)*BC459*(DAY(EOMONTH(BC$15,0))),
$DH459="день_2",
$BP459/30*MAX(MIN($AX459,EOMONTH(BC$15,0))-MAX($AW459,BC$15)+1,),
$DH459="раб.день",
$BP459/30*(IFERROR(
_xlfn.LET(_xlpm.VD,
CHOOSE(
{1;2;3;4;5;6;7;8;9;10;11;12;13;14;15;16;17;18},
45658,45659,45660,45661,45662,45663,45664,45665,45711,45724,45778,45779,45785,45786,45820,45821,45965,46022),
_xlfn.LET(_xlpm.DD,
MAX(MIN($AX459,EOMONTH(BC$15,0))-MAX($AW459,BC$15),),
_xlfn.IFS(
AND(MONTH($AW459)=MONTH(BC$15),MONTH($AX459)&lt;&gt;MONTH(BC$15)),
NETWORKDAYS.INTL($AW459,$AW459+_xlpm.DD,1,_xlpm.VD),
AND(MONTH($AW459)&lt;&gt;MONTH(BC$15),MONTH($AX459)=MONTH(BC$15)),
NETWORKDAYS.INTL(($AX459)-_xlpm.DD,$AX459,1,_xlpm.VD),
AND(MONTH($AW459)&lt;MONTH(BC$15),MONTH($AX459)&gt;MONTH(BC$15)),
NETWORKDAYS.INTL((EOMONTH(BC$15-1,1))-_xlpm.DD,EOMONTH(BC$15-1,1),1,_xlpm.VD),
AND(MONTH($AW459)=MONTH(BC$15),MONTH($AX459)=MONTH(BC$15)),
NETWORKDAYS.INTL($AW459,$AX459,1,_xlpm.VD)))),0)),
$DH459="месяц",
$BP459*BC459,
$DH459="неделя",
$BP459*BC459/7*(ROUNDUP((DAY(EOMONTH(BC$15,0)))/4,0))),
0)</f>
        <v/>
      </c>
      <c r="BU459" s="125">
        <f t="array" ref="BU459">
IFERROR(
_xlfn.IFS(
$DH459="день_1",
$BP459*$BL459/($AX459-$AW459+1)*BD459*(DAY(EOMONTH(BD$15,0))),
$DH459="день_2",
$BP459/30*MAX(MIN($AX459,EOMONTH(BD$15,0))-MAX($AW459,BD$15)+1,),
$DH459="раб.день",
$BP459/30*(IFERROR(
_xlfn.LET(_xlpm.VD,
CHOOSE(
{1;2;3;4;5;6;7;8;9;10;11;12;13;14;15;16;17;18},
45658,45659,45660,45661,45662,45663,45664,45665,45711,45724,45778,45779,45785,45786,45820,45821,45965,46022),
_xlfn.LET(_xlpm.DD,
MAX(MIN($AX459,EOMONTH(BD$15,0))-MAX($AW459,BD$15),),
_xlfn.IFS(
AND(MONTH($AW459)=MONTH(BD$15),MONTH($AX459)&lt;&gt;MONTH(BD$15)),
NETWORKDAYS.INTL($AW459,$AW459+_xlpm.DD,1,_xlpm.VD),
AND(MONTH($AW459)&lt;&gt;MONTH(BD$15),MONTH($AX459)=MONTH(BD$15)),
NETWORKDAYS.INTL(($AX459)-_xlpm.DD,$AX459,1,_xlpm.VD),
AND(MONTH($AW459)&lt;MONTH(BD$15),MONTH($AX459)&gt;MONTH(BD$15)),
NETWORKDAYS.INTL((EOMONTH(BD$15-1,1))-_xlpm.DD,EOMONTH(BD$15-1,1),1,_xlpm.VD),
AND(MONTH($AW459)=MONTH(BD$15),MONTH($AX459)=MONTH(BD$15)),
NETWORKDAYS.INTL($AW459,$AX459,1,_xlpm.VD)))),0)),
$DH459="месяц",
$BP459*BD459,
$DH459="неделя",
$BP459*BD459/7*(ROUNDUP((DAY(EOMONTH(BD$15,0)))/4,0))),
0)</f>
        <v/>
      </c>
      <c r="BV459" s="125">
        <f t="array" ref="BV459">
IFERROR(
_xlfn.IFS(
$DH459="день_1",
$BP459*$BL459/($AX459-$AW459+1)*BE459*(DAY(EOMONTH(BE$15,0))),
$DH459="день_2",
$BP459/30*MAX(MIN($AX459,EOMONTH(BE$15,0))-MAX($AW459,BE$15)+1,),
$DH459="раб.день",
$BP459/30*(IFERROR(
_xlfn.LET(_xlpm.VD,
CHOOSE(
{1;2;3;4;5;6;7;8;9;10;11;12;13;14;15;16;17;18},
45658,45659,45660,45661,45662,45663,45664,45665,45711,45724,45778,45779,45785,45786,45820,45821,45965,46022),
_xlfn.LET(_xlpm.DD,
MAX(MIN($AX459,EOMONTH(BE$15,0))-MAX($AW459,BE$15),),
_xlfn.IFS(
AND(MONTH($AW459)=MONTH(BE$15),MONTH($AX459)&lt;&gt;MONTH(BE$15)),
NETWORKDAYS.INTL($AW459,$AW459+_xlpm.DD,1,_xlpm.VD),
AND(MONTH($AW459)&lt;&gt;MONTH(BE$15),MONTH($AX459)=MONTH(BE$15)),
NETWORKDAYS.INTL(($AX459)-_xlpm.DD,$AX459,1,_xlpm.VD),
AND(MONTH($AW459)&lt;MONTH(BE$15),MONTH($AX459)&gt;MONTH(BE$15)),
NETWORKDAYS.INTL((EOMONTH(BE$15-1,1))-_xlpm.DD,EOMONTH(BE$15-1,1),1,_xlpm.VD),
AND(MONTH($AW459)=MONTH(BE$15),MONTH($AX459)=MONTH(BE$15)),
NETWORKDAYS.INTL($AW459,$AX459,1,_xlpm.VD)))),0)),
$DH459="месяц",
$BP459*BE459,
$DH459="неделя",
$BP459*BE459/7*(ROUNDUP((DAY(EOMONTH(BE$15,0)))/4,0))),
0)</f>
        <v/>
      </c>
      <c r="BW459" s="125">
        <f t="array" ref="BW459">
IFERROR(
_xlfn.IFS(
$DH459="день_1",
$BP459*$BL459/($AX459-$AW459+1)*BF459*(DAY(EOMONTH(BF$15,0))),
$DH459="день_2",
$BP459/30*MAX(MIN($AX459,EOMONTH(BF$15,0))-MAX($AW459,BF$15)+1,),
$DH459="раб.день",
$BP459/30*(IFERROR(
_xlfn.LET(_xlpm.VD,
CHOOSE(
{1;2;3;4;5;6;7;8;9;10;11;12;13;14;15;16;17;18},
45658,45659,45660,45661,45662,45663,45664,45665,45711,45724,45778,45779,45785,45786,45820,45821,45965,46022),
_xlfn.LET(_xlpm.DD,
MAX(MIN($AX459,EOMONTH(BF$15,0))-MAX($AW459,BF$15),),
_xlfn.IFS(
AND(MONTH($AW459)=MONTH(BF$15),MONTH($AX459)&lt;&gt;MONTH(BF$15)),
NETWORKDAYS.INTL($AW459,$AW459+_xlpm.DD,1,_xlpm.VD),
AND(MONTH($AW459)&lt;&gt;MONTH(BF$15),MONTH($AX459)=MONTH(BF$15)),
NETWORKDAYS.INTL(($AX459)-_xlpm.DD,$AX459,1,_xlpm.VD),
AND(MONTH($AW459)&lt;MONTH(BF$15),MONTH($AX459)&gt;MONTH(BF$15)),
NETWORKDAYS.INTL((EOMONTH(BF$15-1,1))-_xlpm.DD,EOMONTH(BF$15-1,1),1,_xlpm.VD),
AND(MONTH($AW459)=MONTH(BF$15),MONTH($AX459)=MONTH(BF$15)),
NETWORKDAYS.INTL($AW459,$AX459,1,_xlpm.VD)))),0)),
$DH459="месяц",
$BP459*BF459,
$DH459="неделя",
$BP459*BF459/7*(ROUNDUP((DAY(EOMONTH(BF$15,0)))/4,0))),
0)</f>
        <v/>
      </c>
      <c r="BX459" s="125">
        <f t="array" ref="BX459">
IFERROR(
_xlfn.IFS(
$DH459="день_1",
$BP459*$BL459/($AX459-$AW459+1)*BG459*(DAY(EOMONTH(BG$15,0))),
$DH459="день_2",
$BP459/30*MAX(MIN($AX459,EOMONTH(BG$15,0))-MAX($AW459,BG$15)+1,),
$DH459="раб.день",
$BP459/30*(IFERROR(
_xlfn.LET(_xlpm.VD,
CHOOSE(
{1;2;3;4;5;6;7;8;9;10;11;12;13;14;15;16;17;18},
45658,45659,45660,45661,45662,45663,45664,45665,45711,45724,45778,45779,45785,45786,45820,45821,45965,46022),
_xlfn.LET(_xlpm.DD,
MAX(MIN($AX459,EOMONTH(BG$15,0))-MAX($AW459,BG$15),),
_xlfn.IFS(
AND(MONTH($AW459)=MONTH(BG$15),MONTH($AX459)&lt;&gt;MONTH(BG$15)),
NETWORKDAYS.INTL($AW459,$AW459+_xlpm.DD,1,_xlpm.VD),
AND(MONTH($AW459)&lt;&gt;MONTH(BG$15),MONTH($AX459)=MONTH(BG$15)),
NETWORKDAYS.INTL(($AX459)-_xlpm.DD,$AX459,1,_xlpm.VD),
AND(MONTH($AW459)&lt;MONTH(BG$15),MONTH($AX459)&gt;MONTH(BG$15)),
NETWORKDAYS.INTL((EOMONTH(BG$15-1,1))-_xlpm.DD,EOMONTH(BG$15-1,1),1,_xlpm.VD),
AND(MONTH($AW459)=MONTH(BG$15),MONTH($AX459)=MONTH(BG$15)),
NETWORKDAYS.INTL($AW459,$AX459,1,_xlpm.VD)))),0)),
$DH459="месяц",
$BP459*BG459,
$DH459="неделя",
$BP459*BG459/7*(ROUNDUP((DAY(EOMONTH(BG$15,0)))/4,0))),
0)</f>
        <v/>
      </c>
      <c r="BY459" s="125">
        <f t="array" ref="BY459">
IFERROR(
_xlfn.IFS(
$DH459="день_1",
$BP459*$BL459/($AX459-$AW459+1)*BH459*(DAY(EOMONTH(BH$15,0))),
$DH459="день_2",
$BP459/30*MAX(MIN($AX459,EOMONTH(BH$15,0))-MAX($AW459,BH$15)+1,),
$DH459="раб.день",
$BP459/30*(IFERROR(
_xlfn.LET(_xlpm.VD,
CHOOSE(
{1;2;3;4;5;6;7;8;9;10;11;12;13;14;15;16;17;18},
45658,45659,45660,45661,45662,45663,45664,45665,45711,45724,45778,45779,45785,45786,45820,45821,45965,46022),
_xlfn.LET(_xlpm.DD,
MAX(MIN($AX459,EOMONTH(BH$15,0))-MAX($AW459,BH$15),),
_xlfn.IFS(
AND(MONTH($AW459)=MONTH(BH$15),MONTH($AX459)&lt;&gt;MONTH(BH$15)),
NETWORKDAYS.INTL($AW459,$AW459+_xlpm.DD,1,_xlpm.VD),
AND(MONTH($AW459)&lt;&gt;MONTH(BH$15),MONTH($AX459)=MONTH(BH$15)),
NETWORKDAYS.INTL(($AX459)-_xlpm.DD,$AX459,1,_xlpm.VD),
AND(MONTH($AW459)&lt;MONTH(BH$15),MONTH($AX459)&gt;MONTH(BH$15)),
NETWORKDAYS.INTL((EOMONTH(BH$15-1,1))-_xlpm.DD,EOMONTH(BH$15-1,1),1,_xlpm.VD),
AND(MONTH($AW459)=MONTH(BH$15),MONTH($AX459)=MONTH(BH$15)),
NETWORKDAYS.INTL($AW459,$AX459,1,_xlpm.VD)))),0)),
$DH459="месяц",
$BP459*BH459,
$DH459="неделя",
$BP459*BH459/7*(ROUNDUP((DAY(EOMONTH(BH$15,0)))/4,0))),
0)</f>
        <v/>
      </c>
      <c r="BZ459" s="125">
        <f t="array" ref="BZ459">
IFERROR(
_xlfn.IFS(
$DH459="день_1",
$BP459*$BL459/($AX459-$AW459+1)*BI459*(DAY(EOMONTH(BI$15,0))),
$DH459="день_2",
$BP459/30*MAX(MIN($AX459,EOMONTH(BI$15,0))-MAX($AW459,BI$15)+1,),
$DH459="раб.день",
$BP459/30*(IFERROR(
_xlfn.LET(_xlpm.VD,
CHOOSE(
{1;2;3;4;5;6;7;8;9;10;11;12;13;14;15;16;17;18},
45658,45659,45660,45661,45662,45663,45664,45665,45711,45724,45778,45779,45785,45786,45820,45821,45965,46022),
_xlfn.LET(_xlpm.DD,
MAX(MIN($AX459,EOMONTH(BI$15,0))-MAX($AW459,BI$15),),
_xlfn.IFS(
AND(MONTH($AW459)=MONTH(BI$15),MONTH($AX459)&lt;&gt;MONTH(BI$15)),
NETWORKDAYS.INTL($AW459,$AW459+_xlpm.DD,1,_xlpm.VD),
AND(MONTH($AW459)&lt;&gt;MONTH(BI$15),MONTH($AX459)=MONTH(BI$15)),
NETWORKDAYS.INTL(($AX459)-_xlpm.DD,$AX459,1,_xlpm.VD),
AND(MONTH($AW459)&lt;MONTH(BI$15),MONTH($AX459)&gt;MONTH(BI$15)),
NETWORKDAYS.INTL((EOMONTH(BI$15-1,1))-_xlpm.DD,EOMONTH(BI$15-1,1),1,_xlpm.VD),
AND(MONTH($AW459)=MONTH(BI$15),MONTH($AX459)=MONTH(BI$15)),
NETWORKDAYS.INTL($AW459,$AX459,1,_xlpm.VD)))),0)),
$DH459="месяц",
$BP459*BI459,
$DH459="неделя",
$BP459*BI459/7*(ROUNDUP((DAY(EOMONTH(BI$15,0)))/4,0))),
0)</f>
        <v/>
      </c>
      <c r="CA459" s="125">
        <f t="array" ref="CA459">
IFERROR(
_xlfn.IFS(
$DH459="день_1",
$BP459*$BL459/($AX459-$AW459+1)*BJ459*(DAY(EOMONTH(BJ$15,0))),
$DH459="день_2",
$BP459/30*MAX(MIN($AX459,EOMONTH(BJ$15,0))-MAX($AW459,BJ$15)+1,),
$DH459="раб.день",
$BP459/30*(IFERROR(
_xlfn.LET(_xlpm.VD,
CHOOSE(
{1;2;3;4;5;6;7;8;9;10;11;12;13;14;15;16;17;18},
45658,45659,45660,45661,45662,45663,45664,45665,45711,45724,45778,45779,45785,45786,45820,45821,45965,46022),
_xlfn.LET(_xlpm.DD,
MAX(MIN($AX459,EOMONTH(BJ$15,0))-MAX($AW459,BJ$15),),
_xlfn.IFS(
AND(MONTH($AW459)=MONTH(BJ$15),MONTH($AX459)&lt;&gt;MONTH(BJ$15)),
NETWORKDAYS.INTL($AW459,$AW459+_xlpm.DD,1,_xlpm.VD),
AND(MONTH($AW459)&lt;&gt;MONTH(BJ$15),MONTH($AX459)=MONTH(BJ$15)),
NETWORKDAYS.INTL(($AX459)-_xlpm.DD,$AX459,1,_xlpm.VD),
AND(MONTH($AW459)&lt;MONTH(BJ$15),MONTH($AX459)&gt;MONTH(BJ$15)),
NETWORKDAYS.INTL((EOMONTH(BJ$15-1,1))-_xlpm.DD,EOMONTH(BJ$15-1,1),1,_xlpm.VD),
AND(MONTH($AW459)=MONTH(BJ$15),MONTH($AX459)=MONTH(BJ$15)),
NETWORKDAYS.INTL($AW459,$AX459,1,_xlpm.VD)))),0)),
$DH459="месяц",
$BP459*BJ459,
$DH459="неделя",
$BP459*BJ459/7*(ROUNDUP((DAY(EOMONTH(BJ$15,0)))/4,0))),
0)</f>
        <v/>
      </c>
      <c r="CB459" s="125">
        <f t="array" ref="CB459">
IFERROR(
_xlfn.IFS(
$DH459="день_1",
$BP459*$BL459/($AX459-$AW459+1)*BK459*(DAY(EOMONTH(BK$15,0))),
$DH459="день_2",
$BP459/30*MAX(MIN($AX459,EOMONTH(BK$15,0))-MAX($AW459,BK$15)+1,),
$DH459="раб.день",
$BP459/30*(IFERROR(
_xlfn.LET(_xlpm.VD,
CHOOSE(
{1;2;3;4;5;6;7;8;9;10;11;12;13;14;15;16;17;18},
45658,45659,45660,45661,45662,45663,45664,45665,45711,45724,45778,45779,45785,45786,45820,45821,45965,46022),
_xlfn.LET(_xlpm.DD,
MAX(MIN($AX459,EOMONTH(BK$15,0))-MAX($AW459,BK$15),),
_xlfn.IFS(
AND(MONTH($AW459)=MONTH(BK$15),MONTH($AX459)&lt;&gt;MONTH(BK$15)),
NETWORKDAYS.INTL($AW459,$AW459+_xlpm.DD,1,_xlpm.VD),
AND(MONTH($AW459)&lt;&gt;MONTH(BK$15),MONTH($AX459)=MONTH(BK$15)),
NETWORKDAYS.INTL(($AX459)-_xlpm.DD,$AX459,1,_xlpm.VD),
AND(MONTH($AW459)&lt;MONTH(BK$15),MONTH($AX459)&gt;MONTH(BK$15)),
NETWORKDAYS.INTL((EOMONTH(BK$15-1,1))-_xlpm.DD,EOMONTH(BK$15-1,1),1,_xlpm.VD),
AND(MONTH($AW459)=MONTH(BK$15),MONTH($AX459)=MONTH(BK$15)),
NETWORKDAYS.INTL($AW459,$AX459,1,_xlpm.VD)))),0)),
$DH459="месяц",
$BP459*BK459,
$DH459="неделя",
$BP459*BK459/7*(ROUNDUP((DAY(EOMONTH(BK$15,0)))/4,0))),
0)</f>
        <v/>
      </c>
      <c r="CC459" s="125">
        <f>SUM($BQ459:$CB459)</f>
        <v/>
      </c>
      <c r="CD459" s="126">
        <f>SUM($EH459:$EH459)</f>
        <v/>
      </c>
      <c r="CE459" s="126">
        <f>$CD459*$AB459</f>
        <v/>
      </c>
      <c r="CF459" s="126">
        <f>SUM($EK459:$EK459)</f>
        <v/>
      </c>
      <c r="CG459" s="126">
        <f>$CF459*$AB459</f>
        <v/>
      </c>
      <c r="CH459" s="126">
        <f>SUM($CC459,$CE459,$CG459)</f>
        <v/>
      </c>
      <c r="CI459" s="126">
        <f>$CH459*(1+$CM459)</f>
        <v/>
      </c>
      <c r="CJ459" s="127" t="n">
        <v>0</v>
      </c>
      <c r="CK459" s="126">
        <f>SUM($CH459:$CH459)*(1+$CJ459)</f>
        <v/>
      </c>
      <c r="CL459" s="126">
        <f>SUM($CH459:$CH459)*(1+$CM459)</f>
        <v/>
      </c>
      <c r="CM459" s="59" t="inlineStr">
        <is>
          <t>20%</t>
        </is>
      </c>
      <c r="CN459" s="59" t="n"/>
      <c r="CO459" s="72" t="n"/>
      <c r="CP459" s="59" t="n"/>
      <c r="CQ459" s="73" t="n"/>
      <c r="CR459" s="73" t="n"/>
      <c r="CS459" s="73" t="n"/>
      <c r="CT459" s="72" t="n"/>
      <c r="CU459" s="79" t="inlineStr">
        <is>
          <t> </t>
        </is>
      </c>
      <c r="CV459" s="60" t="n"/>
      <c r="CW459" s="60" t="n"/>
      <c r="CX459" s="60" t="n"/>
      <c r="CY459" s="127">
        <f>IFERROR(($CC459-$EE459)/($EE459/(1-$DQ459)),0)</f>
        <v/>
      </c>
      <c r="CZ459" s="127">
        <f>IFERROR(1-$EI459/($CE459),0)</f>
        <v/>
      </c>
      <c r="DA459" s="127">
        <f>IFERROR(1-$EL459/($CG459),0)</f>
        <v/>
      </c>
      <c r="DB459" s="126">
        <f>ROUND(IFERROR(($CI459/(1+$CM459)-$EN459),0),2)</f>
        <v/>
      </c>
      <c r="DC459" s="128" t="n"/>
      <c r="DD459" s="125" t="n"/>
      <c r="DE459" s="75" t="n">
        <v>0</v>
      </c>
      <c r="DF459" s="128" t="n"/>
      <c r="DG459" s="125">
        <f>IF($DC459=0,0,$DD459*($DC459*100%-$DE459*$DF459))*SUM($AB459:$AB459)</f>
        <v/>
      </c>
      <c r="DH459" s="129" t="inlineStr">
        <is>
          <t>месяц</t>
        </is>
      </c>
      <c r="DI459" s="130">
        <f t="array" ref="DI459">IFERROR(
IF($ES459="LisChannel",
(ROUND(((INDEX({174.625;153.888888888889;130.972222222222},MATCH($AI459,{2;3;4}),0))*$AG459*$AI459),2)),0),0)</f>
        <v/>
      </c>
      <c r="DJ459" s="130">
        <f>
_xlfn.LET(_xlpm.X,
IFERROR(
IF($ES459="НовиковТВ",
(_xlfn.LET(_xlpm.NTV,
_xlfn.LET(_xlpm.MIN,350000,
IF(SUMIFS($DI:$DI,$ES:$ES,"НовиковТВ")&lt;=_xlpm.MIN,
(SUMIFS($DI:$DI,$ES:$ES,"НовиковТВ")/(COUNTIFS($ES:$ES,"НовиковТВ")))*_xlpm.MIN/SUMIFS($DI:$DI,$ES:$ES,"НовиковТВ"),
DI459)),
_xlpm.NTV+$DG459/(1-(1-(_xlpm.NTV)*(1-$DL459)*(1-$DM459)*(1-$DN459)*(1-$DO459)*(1-$DP459)/_xlpm.NTV))))/(1+$EP459),
$DI459+$DG459/(1-(1-($DI459)*(1-$DL459)*(1-$DM459)*(1-$DN459)*(1-$DO459)*(1-$DP459)/$DI459))),
0),
_xlpm.X*(1+$CM459)*(1+$CW459)-_xlpm.X*(1+$CM459)+_xlpm.X)</f>
        <v/>
      </c>
      <c r="DK459" s="125" t="inlineStr">
        <is>
          <t>послед.</t>
        </is>
      </c>
      <c r="DL459" s="63" t="n">
        <v>0</v>
      </c>
      <c r="DM459" s="63" t="n">
        <v>0</v>
      </c>
      <c r="DN459" s="63" t="n">
        <v>0</v>
      </c>
      <c r="DO459" s="63" t="n">
        <v>0</v>
      </c>
      <c r="DP459" s="63" t="n">
        <v>0</v>
      </c>
      <c r="DQ459" s="63">
        <f t="array" ref="DQ459">IFERROR(_xlfn.IFS(
$DK459="послед.",1-(1-$DL459)*(1-$DM459)*(1-$DN459)*(1-$DO459)*(1-$DP459),
$DK459="сумм.",$DL459+$DM459+$DN459+$DO459+$DP459),
0)</f>
        <v/>
      </c>
      <c r="DR459" s="125">
        <f t="array" ref="DR459">
IFERROR(
_xlfn.IFS(
$BL459=0,
0,
$BL459&gt;0,
_xlfn.IFS($DK459="послед.",
$DJ459*(1-$DL459)*(1-$DM459)*(1-$DN459)*(1-$DO459)*(1-$DP459),
$DK459="сумм.",
$DJ459*(1-($DL459+$DM459+$DN459+$DO459+$DP459)))),0)</f>
        <v/>
      </c>
      <c r="DS459" s="125">
        <f t="array" ref="DS459">
IFERROR(_xlfn.IFS(
$DH459="день_1",
$DR459*$BL459/($AX459-$AW459+1)*AZ459*(DAY(EOMONTH(AZ$15,0))),
$DH459="день_2",
$DR459/30*MAX(MIN($AX459,EOMONTH(AZ$15,0))-MAX($AW459,AZ$15)+1,),
$DH459="раб.день",
$DR459/30*(IFERROR(
_xlfn.LET(_xlpm.VD,
CHOOSE(
{1;2;3;4;5;6;7;8;9;10;11;12;13;14;15;16;17;18},
45658,45659,45660,45661,45662,45663,45664,45665,45711,45724,45778,45779,45785,45786,45820,45821,45965,46022),
_xlfn.LET(_xlpm.DD,
MAX(MIN($AX459,EOMONTH(AZ$15,0))-MAX($AW459,AZ$15),),
_xlfn.IFS(
AND(MONTH($AW459)=MONTH(AZ$15),MONTH($AX459)&lt;&gt;MONTH(AZ$15)),
NETWORKDAYS.INTL($AW459,$AW459+_xlpm.DD,1,_xlpm.VD),
AND(MONTH($AW459)&lt;&gt;MONTH(AZ$15),MONTH($AX459)=MONTH(AZ$15)),
NETWORKDAYS.INTL(($AX459)-_xlpm.DD,$AX459,1,_xlpm.VD),
AND(MONTH($AW459)&lt;MONTH(AZ$15),MONTH($AX459)&gt;MONTH(AZ$15)),
NETWORKDAYS.INTL((EOMONTH(AZ$15-1,1))-_xlpm.DD,EOMONTH(AZ$15-1,1),1,_xlpm.VD),
AND(MONTH($AW459)=MONTH(AZ$15),MONTH($AX459)=MONTH(AZ$15)),
NETWORKDAYS.INTL($AW459,$AX459,1,_xlpm.VD)))),0)),
$DH459="месяц",
$DR459*AZ459,
$DH459="неделя",
$DR459*AZ459/7*(ROUNDUP((DAY(EOMONTH(AZ$15,0)))/4,0))),
0)</f>
        <v/>
      </c>
      <c r="DT459" s="125">
        <f t="array" ref="DT459">
IFERROR(_xlfn.IFS(
$DH459="день_1",
$DR459*$BL459/($AX459-$AW459+1)*BA459*(DAY(EOMONTH(BA$15,0))),
$DH459="день_2",
$DR459/30*MAX(MIN($AX459,EOMONTH(BA$15,0))-MAX($AW459,BA$15)+1,),
$DH459="раб.день",
$DR459/30*(IFERROR(
_xlfn.LET(_xlpm.VD,
CHOOSE(
{1;2;3;4;5;6;7;8;9;10;11;12;13;14;15;16;17;18},
45658,45659,45660,45661,45662,45663,45664,45665,45711,45724,45778,45779,45785,45786,45820,45821,45965,46022),
_xlfn.LET(_xlpm.DD,
MAX(MIN($AX459,EOMONTH(BA$15,0))-MAX($AW459,BA$15),),
_xlfn.IFS(
AND(MONTH($AW459)=MONTH(BA$15),MONTH($AX459)&lt;&gt;MONTH(BA$15)),
NETWORKDAYS.INTL($AW459,$AW459+_xlpm.DD,1,_xlpm.VD),
AND(MONTH($AW459)&lt;&gt;MONTH(BA$15),MONTH($AX459)=MONTH(BA$15)),
NETWORKDAYS.INTL(($AX459)-_xlpm.DD,$AX459,1,_xlpm.VD),
AND(MONTH($AW459)&lt;MONTH(BA$15),MONTH($AX459)&gt;MONTH(BA$15)),
NETWORKDAYS.INTL((EOMONTH(BA$15-1,1))-_xlpm.DD,EOMONTH(BA$15-1,1),1,_xlpm.VD),
AND(MONTH($AW459)=MONTH(BA$15),MONTH($AX459)=MONTH(BA$15)),
NETWORKDAYS.INTL($AW459,$AX459,1,_xlpm.VD)))),0)),
$DH459="месяц",
$DR459*BA459,
$DH459="неделя",
$DR459*BA459/7*(ROUNDUP((DAY(EOMONTH(BA$15,0)))/4,0))),
0)</f>
        <v/>
      </c>
      <c r="DU459" s="125">
        <f t="array" ref="DU459">
IFERROR(_xlfn.IFS(
$DH459="день_1",
$DR459*$BL459/($AX459-$AW459+1)*BB459*(DAY(EOMONTH(BB$15,0))),
$DH459="день_2",
$DR459/30*MAX(MIN($AX459,EOMONTH(BB$15,0))-MAX($AW459,BB$15)+1,),
$DH459="раб.день",
$DR459/30*(IFERROR(
_xlfn.LET(_xlpm.VD,
CHOOSE(
{1;2;3;4;5;6;7;8;9;10;11;12;13;14;15;16;17;18},
45658,45659,45660,45661,45662,45663,45664,45665,45711,45724,45778,45779,45785,45786,45820,45821,45965,46022),
_xlfn.LET(_xlpm.DD,
MAX(MIN($AX459,EOMONTH(BB$15,0))-MAX($AW459,BB$15),),
_xlfn.IFS(
AND(MONTH($AW459)=MONTH(BB$15),MONTH($AX459)&lt;&gt;MONTH(BB$15)),
NETWORKDAYS.INTL($AW459,$AW459+_xlpm.DD,1,_xlpm.VD),
AND(MONTH($AW459)&lt;&gt;MONTH(BB$15),MONTH($AX459)=MONTH(BB$15)),
NETWORKDAYS.INTL(($AX459)-_xlpm.DD,$AX459,1,_xlpm.VD),
AND(MONTH($AW459)&lt;MONTH(BB$15),MONTH($AX459)&gt;MONTH(BB$15)),
NETWORKDAYS.INTL((EOMONTH(BB$15-1,1))-_xlpm.DD,EOMONTH(BB$15-1,1),1,_xlpm.VD),
AND(MONTH($AW459)=MONTH(BB$15),MONTH($AX459)=MONTH(BB$15)),
NETWORKDAYS.INTL($AW459,$AX459,1,_xlpm.VD)))),0)),
$DH459="месяц",
$DR459*BB459,
$DH459="неделя",
$DR459*BB459/7*(ROUNDUP((DAY(EOMONTH(BB$15,0)))/4,0))),
0)</f>
        <v/>
      </c>
      <c r="DV459" s="125">
        <f t="array" ref="DV459">
IFERROR(_xlfn.IFS(
$DH459="день_1",
$DR459*$BL459/($AX459-$AW459+1)*BC459*(DAY(EOMONTH(BC$15,0))),
$DH459="день_2",
$DR459/30*MAX(MIN($AX459,EOMONTH(BC$15,0))-MAX($AW459,BC$15)+1,),
$DH459="раб.день",
$DR459/30*(IFERROR(
_xlfn.LET(_xlpm.VD,
CHOOSE(
{1;2;3;4;5;6;7;8;9;10;11;12;13;14;15;16;17;18},
45658,45659,45660,45661,45662,45663,45664,45665,45711,45724,45778,45779,45785,45786,45820,45821,45965,46022),
_xlfn.LET(_xlpm.DD,
MAX(MIN($AX459,EOMONTH(BC$15,0))-MAX($AW459,BC$15),),
_xlfn.IFS(
AND(MONTH($AW459)=MONTH(BC$15),MONTH($AX459)&lt;&gt;MONTH(BC$15)),
NETWORKDAYS.INTL($AW459,$AW459+_xlpm.DD,1,_xlpm.VD),
AND(MONTH($AW459)&lt;&gt;MONTH(BC$15),MONTH($AX459)=MONTH(BC$15)),
NETWORKDAYS.INTL(($AX459)-_xlpm.DD,$AX459,1,_xlpm.VD),
AND(MONTH($AW459)&lt;MONTH(BC$15),MONTH($AX459)&gt;MONTH(BC$15)),
NETWORKDAYS.INTL((EOMONTH(BC$15-1,1))-_xlpm.DD,EOMONTH(BC$15-1,1),1,_xlpm.VD),
AND(MONTH($AW459)=MONTH(BC$15),MONTH($AX459)=MONTH(BC$15)),
NETWORKDAYS.INTL($AW459,$AX459,1,_xlpm.VD)))),0)),
$DH459="месяц",
$DR459*BC459,
$DH459="неделя",
$DR459*BC459/7*(ROUNDUP((DAY(EOMONTH(BC$15,0)))/4,0))),
0)</f>
        <v/>
      </c>
      <c r="DW459" s="125">
        <f t="array" ref="DW459">
IFERROR(_xlfn.IFS(
$DH459="день_1",
$DR459*$BL459/($AX459-$AW459+1)*BD459*(DAY(EOMONTH(BD$15,0))),
$DH459="день_2",
$DR459/30*MAX(MIN($AX459,EOMONTH(BD$15,0))-MAX($AW459,BD$15)+1,),
$DH459="раб.день",
$DR459/30*(IFERROR(
_xlfn.LET(_xlpm.VD,
CHOOSE(
{1;2;3;4;5;6;7;8;9;10;11;12;13;14;15;16;17;18},
45658,45659,45660,45661,45662,45663,45664,45665,45711,45724,45778,45779,45785,45786,45820,45821,45965,46022),
_xlfn.LET(_xlpm.DD,
MAX(MIN($AX459,EOMONTH(BD$15,0))-MAX($AW459,BD$15),),
_xlfn.IFS(
AND(MONTH($AW459)=MONTH(BD$15),MONTH($AX459)&lt;&gt;MONTH(BD$15)),
NETWORKDAYS.INTL($AW459,$AW459+_xlpm.DD,1,_xlpm.VD),
AND(MONTH($AW459)&lt;&gt;MONTH(BD$15),MONTH($AX459)=MONTH(BD$15)),
NETWORKDAYS.INTL(($AX459)-_xlpm.DD,$AX459,1,_xlpm.VD),
AND(MONTH($AW459)&lt;MONTH(BD$15),MONTH($AX459)&gt;MONTH(BD$15)),
NETWORKDAYS.INTL((EOMONTH(BD$15-1,1))-_xlpm.DD,EOMONTH(BD$15-1,1),1,_xlpm.VD),
AND(MONTH($AW459)=MONTH(BD$15),MONTH($AX459)=MONTH(BD$15)),
NETWORKDAYS.INTL($AW459,$AX459,1,_xlpm.VD)))),0)),
$DH459="месяц",
$DR459*BD459,
$DH459="неделя",
$DR459*BD459/7*(ROUNDUP((DAY(EOMONTH(BD$15,0)))/4,0))),
0)</f>
        <v/>
      </c>
      <c r="DX459" s="125">
        <f t="array" ref="DX459">
IFERROR(_xlfn.IFS(
$DH459="день_1",
$DR459*$BL459/($AX459-$AW459+1)*BE459*(DAY(EOMONTH(BE$15,0))),
$DH459="день_2",
$DR459/30*MAX(MIN($AX459,EOMONTH(BE$15,0))-MAX($AW459,BE$15)+1,),
$DH459="раб.день",
$DR459/30*(IFERROR(
_xlfn.LET(_xlpm.VD,
CHOOSE(
{1;2;3;4;5;6;7;8;9;10;11;12;13;14;15;16;17;18},
45658,45659,45660,45661,45662,45663,45664,45665,45711,45724,45778,45779,45785,45786,45820,45821,45965,46022),
_xlfn.LET(_xlpm.DD,
MAX(MIN($AX459,EOMONTH(BE$15,0))-MAX($AW459,BE$15),),
_xlfn.IFS(
AND(MONTH($AW459)=MONTH(BE$15),MONTH($AX459)&lt;&gt;MONTH(BE$15)),
NETWORKDAYS.INTL($AW459,$AW459+_xlpm.DD,1,_xlpm.VD),
AND(MONTH($AW459)&lt;&gt;MONTH(BE$15),MONTH($AX459)=MONTH(BE$15)),
NETWORKDAYS.INTL(($AX459)-_xlpm.DD,$AX459,1,_xlpm.VD),
AND(MONTH($AW459)&lt;MONTH(BE$15),MONTH($AX459)&gt;MONTH(BE$15)),
NETWORKDAYS.INTL((EOMONTH(BE$15-1,1))-_xlpm.DD,EOMONTH(BE$15-1,1),1,_xlpm.VD),
AND(MONTH($AW459)=MONTH(BE$15),MONTH($AX459)=MONTH(BE$15)),
NETWORKDAYS.INTL($AW459,$AX459,1,_xlpm.VD)))),0)),
$DH459="месяц",
$DR459*BE459,
$DH459="неделя",
$DR459*BE459/7*(ROUNDUP((DAY(EOMONTH(BE$15,0)))/4,0))),
0)</f>
        <v/>
      </c>
      <c r="DY459" s="125">
        <f t="array" ref="DY459">
IFERROR(_xlfn.IFS(
$DH459="день_1",
$DR459*$BL459/($AX459-$AW459+1)*BF459*(DAY(EOMONTH(BF$15,0))),
$DH459="день_2",
$DR459/30*MAX(MIN($AX459,EOMONTH(BF$15,0))-MAX($AW459,BF$15)+1,),
$DH459="раб.день",
$DR459/30*(IFERROR(
_xlfn.LET(_xlpm.VD,
CHOOSE(
{1;2;3;4;5;6;7;8;9;10;11;12;13;14;15;16;17;18},
45658,45659,45660,45661,45662,45663,45664,45665,45711,45724,45778,45779,45785,45786,45820,45821,45965,46022),
_xlfn.LET(_xlpm.DD,
MAX(MIN($AX459,EOMONTH(BF$15,0))-MAX($AW459,BF$15),),
_xlfn.IFS(
AND(MONTH($AW459)=MONTH(BF$15),MONTH($AX459)&lt;&gt;MONTH(BF$15)),
NETWORKDAYS.INTL($AW459,$AW459+_xlpm.DD,1,_xlpm.VD),
AND(MONTH($AW459)&lt;&gt;MONTH(BF$15),MONTH($AX459)=MONTH(BF$15)),
NETWORKDAYS.INTL(($AX459)-_xlpm.DD,$AX459,1,_xlpm.VD),
AND(MONTH($AW459)&lt;MONTH(BF$15),MONTH($AX459)&gt;MONTH(BF$15)),
NETWORKDAYS.INTL((EOMONTH(BF$15-1,1))-_xlpm.DD,EOMONTH(BF$15-1,1),1,_xlpm.VD),
AND(MONTH($AW459)=MONTH(BF$15),MONTH($AX459)=MONTH(BF$15)),
NETWORKDAYS.INTL($AW459,$AX459,1,_xlpm.VD)))),0)),
$DH459="месяц",
$DR459*BF459,
$DH459="неделя",
$DR459*BF459/7*(ROUNDUP((DAY(EOMONTH(BF$15,0)))/4,0))),
0)</f>
        <v/>
      </c>
      <c r="DZ459" s="125">
        <f t="array" ref="DZ459">
IFERROR(_xlfn.IFS(
$DH459="день_1",
$DR459*$BL459/($AX459-$AW459+1)*BG459*(DAY(EOMONTH(BG$15,0))),
$DH459="день_2",
$DR459/30*MAX(MIN($AX459,EOMONTH(BG$15,0))-MAX($AW459,BG$15)+1,),
$DH459="раб.день",
$DR459/30*(IFERROR(
_xlfn.LET(_xlpm.VD,
CHOOSE(
{1;2;3;4;5;6;7;8;9;10;11;12;13;14;15;16;17;18},
45658,45659,45660,45661,45662,45663,45664,45665,45711,45724,45778,45779,45785,45786,45820,45821,45965,46022),
_xlfn.LET(_xlpm.DD,
MAX(MIN($AX459,EOMONTH(BG$15,0))-MAX($AW459,BG$15),),
_xlfn.IFS(
AND(MONTH($AW459)=MONTH(BG$15),MONTH($AX459)&lt;&gt;MONTH(BG$15)),
NETWORKDAYS.INTL($AW459,$AW459+_xlpm.DD,1,_xlpm.VD),
AND(MONTH($AW459)&lt;&gt;MONTH(BG$15),MONTH($AX459)=MONTH(BG$15)),
NETWORKDAYS.INTL(($AX459)-_xlpm.DD,$AX459,1,_xlpm.VD),
AND(MONTH($AW459)&lt;MONTH(BG$15),MONTH($AX459)&gt;MONTH(BG$15)),
NETWORKDAYS.INTL((EOMONTH(BG$15-1,1))-_xlpm.DD,EOMONTH(BG$15-1,1),1,_xlpm.VD),
AND(MONTH($AW459)=MONTH(BG$15),MONTH($AX459)=MONTH(BG$15)),
NETWORKDAYS.INTL($AW459,$AX459,1,_xlpm.VD)))),0)),
$DH459="месяц",
$DR459*BG459,
$DH459="неделя",
$DR459*BG459/7*(ROUNDUP((DAY(EOMONTH(BG$15,0)))/4,0))),
0)</f>
        <v/>
      </c>
      <c r="EA459" s="125">
        <f t="array" ref="EA459">
IFERROR(_xlfn.IFS(
$DH459="день_1",
$DR459*$BL459/($AX459-$AW459+1)*BH459*(DAY(EOMONTH(BH$15,0))),
$DH459="день_2",
$DR459/30*MAX(MIN($AX459,EOMONTH(BH$15,0))-MAX($AW459,BH$15)+1,),
$DH459="раб.день",
$DR459/30*(IFERROR(
_xlfn.LET(_xlpm.VD,
CHOOSE(
{1;2;3;4;5;6;7;8;9;10;11;12;13;14;15;16;17;18},
45658,45659,45660,45661,45662,45663,45664,45665,45711,45724,45778,45779,45785,45786,45820,45821,45965,46022),
_xlfn.LET(_xlpm.DD,
MAX(MIN($AX459,EOMONTH(BH$15,0))-MAX($AW459,BH$15),),
_xlfn.IFS(
AND(MONTH($AW459)=MONTH(BH$15),MONTH($AX459)&lt;&gt;MONTH(BH$15)),
NETWORKDAYS.INTL($AW459,$AW459+_xlpm.DD,1,_xlpm.VD),
AND(MONTH($AW459)&lt;&gt;MONTH(BH$15),MONTH($AX459)=MONTH(BH$15)),
NETWORKDAYS.INTL(($AX459)-_xlpm.DD,$AX459,1,_xlpm.VD),
AND(MONTH($AW459)&lt;MONTH(BH$15),MONTH($AX459)&gt;MONTH(BH$15)),
NETWORKDAYS.INTL((EOMONTH(BH$15-1,1))-_xlpm.DD,EOMONTH(BH$15-1,1),1,_xlpm.VD),
AND(MONTH($AW459)=MONTH(BH$15),MONTH($AX459)=MONTH(BH$15)),
NETWORKDAYS.INTL($AW459,$AX459,1,_xlpm.VD)))),0)),
$DH459="месяц",
$DR459*BH459,
$DH459="неделя",
$DR459*BH459/7*(ROUNDUP((DAY(EOMONTH(BH$15,0)))/4,0))),
0)</f>
        <v/>
      </c>
      <c r="EB459" s="125">
        <f t="array" ref="EB459">
IFERROR(_xlfn.IFS(
$DH459="день_1",
$DR459*$BL459/($AX459-$AW459+1)*BI459*(DAY(EOMONTH(BI$15,0))),
$DH459="день_2",
$DR459/30*MAX(MIN($AX459,EOMONTH(BI$15,0))-MAX($AW459,BI$15)+1,),
$DH459="раб.день",
$DR459/30*(IFERROR(
_xlfn.LET(_xlpm.VD,
CHOOSE(
{1;2;3;4;5;6;7;8;9;10;11;12;13;14;15;16;17;18},
45658,45659,45660,45661,45662,45663,45664,45665,45711,45724,45778,45779,45785,45786,45820,45821,45965,46022),
_xlfn.LET(_xlpm.DD,
MAX(MIN($AX459,EOMONTH(BI$15,0))-MAX($AW459,BI$15),),
_xlfn.IFS(
AND(MONTH($AW459)=MONTH(BI$15),MONTH($AX459)&lt;&gt;MONTH(BI$15)),
NETWORKDAYS.INTL($AW459,$AW459+_xlpm.DD,1,_xlpm.VD),
AND(MONTH($AW459)&lt;&gt;MONTH(BI$15),MONTH($AX459)=MONTH(BI$15)),
NETWORKDAYS.INTL(($AX459)-_xlpm.DD,$AX459,1,_xlpm.VD),
AND(MONTH($AW459)&lt;MONTH(BI$15),MONTH($AX459)&gt;MONTH(BI$15)),
NETWORKDAYS.INTL((EOMONTH(BI$15-1,1))-_xlpm.DD,EOMONTH(BI$15-1,1),1,_xlpm.VD),
AND(MONTH($AW459)=MONTH(BI$15),MONTH($AX459)=MONTH(BI$15)),
NETWORKDAYS.INTL($AW459,$AX459,1,_xlpm.VD)))),0)),
$DH459="месяц",
$DR459*BI459,
$DH459="неделя",
$DR459*BI459/7*(ROUNDUP((DAY(EOMONTH(BI$15,0)))/4,0))),
0)</f>
        <v/>
      </c>
      <c r="EC459" s="125">
        <f t="array" ref="EC459">
IFERROR(_xlfn.IFS(
$DH459="день_1",
$DR459*$BL459/($AX459-$AW459+1)*BJ459*(DAY(EOMONTH(BJ$15,0))),
$DH459="день_2",
$DR459/30*MAX(MIN($AX459,EOMONTH(BJ$15,0))-MAX($AW459,BJ$15)+1,),
$DH459="раб.день",
$DR459/30*(IFERROR(
_xlfn.LET(_xlpm.VD,
CHOOSE(
{1;2;3;4;5;6;7;8;9;10;11;12;13;14;15;16;17;18},
45658,45659,45660,45661,45662,45663,45664,45665,45711,45724,45778,45779,45785,45786,45820,45821,45965,46022),
_xlfn.LET(_xlpm.DD,
MAX(MIN($AX459,EOMONTH(BJ$15,0))-MAX($AW459,BJ$15),),
_xlfn.IFS(
AND(MONTH($AW459)=MONTH(BJ$15),MONTH($AX459)&lt;&gt;MONTH(BJ$15)),
NETWORKDAYS.INTL($AW459,$AW459+_xlpm.DD,1,_xlpm.VD),
AND(MONTH($AW459)&lt;&gt;MONTH(BJ$15),MONTH($AX459)=MONTH(BJ$15)),
NETWORKDAYS.INTL(($AX459)-_xlpm.DD,$AX459,1,_xlpm.VD),
AND(MONTH($AW459)&lt;MONTH(BJ$15),MONTH($AX459)&gt;MONTH(BJ$15)),
NETWORKDAYS.INTL((EOMONTH(BJ$15-1,1))-_xlpm.DD,EOMONTH(BJ$15-1,1),1,_xlpm.VD),
AND(MONTH($AW459)=MONTH(BJ$15),MONTH($AX459)=MONTH(BJ$15)),
NETWORKDAYS.INTL($AW459,$AX459,1,_xlpm.VD)))),0)),
$DH459="месяц",
$DR459*BJ459,
$DH459="неделя",
$DR459*BJ459/7*(ROUNDUP((DAY(EOMONTH(BJ$15,0)))/4,0))),
0)</f>
        <v/>
      </c>
      <c r="ED459" s="125">
        <f t="array" ref="ED459">
IFERROR(_xlfn.IFS(
$DH459="день_1",
$DR459*$BL459/($AX459-$AW459+1)*BK459*(DAY(EOMONTH(BK$15,0))),
$DH459="день_2",
$DR459/30*MAX(MIN($AX459,EOMONTH(BK$15,0))-MAX($AW459,BK$15)+1,),
$DH459="раб.день",
$DR459/30*(IFERROR(
_xlfn.LET(_xlpm.VD,
CHOOSE(
{1;2;3;4;5;6;7;8;9;10;11;12;13;14;15;16;17;18},
45658,45659,45660,45661,45662,45663,45664,45665,45711,45724,45778,45779,45785,45786,45820,45821,45965,46022),
_xlfn.LET(_xlpm.DD,
MAX(MIN($AX459,EOMONTH(BK$15,0))-MAX($AW459,BK$15),),
_xlfn.IFS(
AND(MONTH($AW459)=MONTH(BK$15),MONTH($AX459)&lt;&gt;MONTH(BK$15)),
NETWORKDAYS.INTL($AW459,$AW459+_xlpm.DD,1,_xlpm.VD),
AND(MONTH($AW459)&lt;&gt;MONTH(BK$15),MONTH($AX459)=MONTH(BK$15)),
NETWORKDAYS.INTL(($AX459)-_xlpm.DD,$AX459,1,_xlpm.VD),
AND(MONTH($AW459)&lt;MONTH(BK$15),MONTH($AX459)&gt;MONTH(BK$15)),
NETWORKDAYS.INTL((EOMONTH(BK$15-1,1))-_xlpm.DD,EOMONTH(BK$15-1,1),1,_xlpm.VD),
AND(MONTH($AW459)=MONTH(BK$15),MONTH($AX459)=MONTH(BK$15)),
NETWORKDAYS.INTL($AW459,$AX459,1,_xlpm.VD)))),0)),
$DH459="месяц",
$DR459*BK459,
$DH459="неделя",
$DR459*BK459/7*(ROUNDUP((DAY(EOMONTH(BK$15,0)))/4,0))),
0)</f>
        <v/>
      </c>
      <c r="EE459" s="125">
        <f>SUM($DS459,$DT459,$DU459,$DV459,$DW459,$DX459,$DY459,$DZ459,$EA459,$EB459,$EC459,$ED459)</f>
        <v/>
      </c>
      <c r="EF459" s="125">
        <f>IFERROR(ROUND($EE459*(1+$EP459),2),0)</f>
        <v/>
      </c>
      <c r="EG459" s="128" t="n">
        <v>1</v>
      </c>
      <c r="EH459" s="126" t="n">
        <v>0</v>
      </c>
      <c r="EI459" s="126">
        <f>ROUND(SUM($EH459:$EH459)*SUM($AB459:$AB459)*$EG459,2)</f>
        <v/>
      </c>
      <c r="EJ459" s="126">
        <f>ROUND($EI459*(1+$EP459),2)</f>
        <v/>
      </c>
      <c r="EK459" s="126" t="n">
        <v>0</v>
      </c>
      <c r="EL459" s="126">
        <f>ROUND(SUM($EK459:$EK459)*SUM($AB459:$AB459)*$EG459,2)</f>
        <v/>
      </c>
      <c r="EM459" s="126">
        <f>ROUND($EL459*(1+$EP459),2)</f>
        <v/>
      </c>
      <c r="EN459" s="126">
        <f>SUM($EE459,$EI459,$EL459)</f>
        <v/>
      </c>
      <c r="EO459" s="126">
        <f>SUM($EF459,$EJ459,$EM459)</f>
        <v/>
      </c>
      <c r="EP459" s="59" t="inlineStr">
        <is>
          <t>20%</t>
        </is>
      </c>
      <c r="EQ459" s="59" t="n"/>
      <c r="ER459" s="60">
        <f t="array" ref="ER459">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MATCH(ES459,
{"AMS";"RussOutdoor";"HD Outdoor";"Ingroup";"IQ";"Ledproduction";"LisChannel";"Logic";"Media-PPL";"NovikovTV | НовиковТВ";"SMA";"SOK";"КрокусТВ | CrocusTV | IndoorTV";"Сити";"ТЯК Москва"},
0)),"")</f>
        <v/>
      </c>
      <c r="ES459" s="60" t="n"/>
      <c r="ET459" s="60">
        <f t="array" ref="ET459">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MATCH(ES459,
{"AMS";"RussOutdoor";"HD Outdoor";"Ingroup";"IQ";"Ledproduction";"LisChannel";"Logic";"Media-PPL";"NovikovTV | НовиковТВ";"SMA";"SOK";"КрокусТВ | CrocusTV | IndoorTV";"Сити";"ТЯК Москва"},
0)),"")</f>
        <v/>
      </c>
      <c r="EU459" s="60" t="n"/>
      <c r="EV459" s="60" t="n"/>
      <c r="EX459" s="110">
        <f t="array" ref="EX459">
($AR459/30
+N("ТРАФИК ПЛОЩАДКИ"))*
(IFERROR(
_xlfn.LET(
_xlpm.GPR,
HLOOKUP($L459,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(MATCH($T459,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IF($Q459="цифровой",_xlpm.GPR/$AG459,_xlpm.GPR/60)),
0)
+N("DWELL TIME"))*
(IF($AB459=0,0,IF($AB459=1,0.3,IF($AB459=2,0.5,IF($AB459&gt;2,1))))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_xlfn.IFS($AC459="да",1.2,$AC459="нет",1)*
_xlfn.IFS($AD459="да",1.2,$AD459="нет",1)*
IF(R459="статический",1,1.2)*
$X459*
INDEX(
{1.2;1;1.2;1.2;1;1.2;1.2;1.2;1.2;1.2;1.2;1;1.2;1.2;1.2;1.2;1;1;1.2;1.2;1.2;1;1;1;1;1.2;1.2;1.2;1.2;1;1;1;1;1.2;1.2;1.2;1.2;1.2;1.2;1.2;1.2;1;1;1.2;1;1;1;1;1.5;1;1;1.5;1.5;1.2},
MATCH($Q459,_xlpm.MI,0)))&gt;{0.02;0.04;0.06;0.1;0.2;0.4;0.6;0.8;1;2;4;6})),
{0;1;2;3;4;5;6;7;8;9;10;11;12},
0)))
+N("КОЭФФИЦИЕНТ КОНТАКТА"))))*
(_xlfn.IFS($X459&lt;0.1,$X459/1000,$X459&gt;25,5.2,AND($X459&gt;=0.1,$X459&lt;=25),(($X459*2+0.1)/10)*($X459/10)))*
IFERROR((_xlfn.LET(
_xlpm.MA,
{0;0.8;0.85;0.9;0.95;1},
_xlpm.MAA,
{0;1;2;3;4;5},
INDEX(_xlpm.MA,MATCH(SUMPRODUCT(--((IF(ROUND(_xlpm.MAA,1)&gt;5,5,ROUND($AB459,1)))&gt;{0;1;2;3;4;5})),_xlpm.MAA,0)))
+N("КОЭФФИЦИЕНТ КОЛ-ВО КОНСТРУКЦИЙ")),1)*
$AB459,0))*
(IF($Q459="цифровой",$AG459/15*$AI459,1)
+N("ДЛЯ ЦИФРЫ"))</f>
        <v/>
      </c>
      <c r="EY459" s="110">
        <f>IFERROR(EX459*AY459,0)</f>
        <v/>
      </c>
      <c r="EZ459" s="131">
        <f>IFERROR(DP459/EY459*1000,0)</f>
        <v/>
      </c>
      <c r="FA459" s="112">
        <f>IFERROR(FC459/FB459,0)</f>
        <v/>
      </c>
      <c r="FB459" s="112">
        <f>IFERROR((FC459/(EY459/FF459*#REF!))*0.825,0)</f>
        <v/>
      </c>
      <c r="FC459" s="112">
        <f>IFERROR(((EX459*30/AR459)*100)/30,0)</f>
        <v/>
      </c>
      <c r="FD459" s="112">
        <f>IFERROR(EY459/G459*100%,0)</f>
        <v/>
      </c>
      <c r="FE459" s="112">
        <f>IFERROR(FD459/FC459*100%,0)</f>
        <v/>
      </c>
      <c r="FF459" s="110">
        <f>IFERROR(AR459/30*AY459,0)</f>
        <v/>
      </c>
    </row>
    <row r="460" ht="13" customHeight="1">
      <c r="A460" s="59" t="n"/>
      <c r="B460" s="60" t="n"/>
      <c r="C460" s="60" t="n"/>
      <c r="D460" s="60">
        <f t="array" ref="D460">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MATCH($E460,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60" s="60">
        <f t="array" ref="E460">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MATCH($F460,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60" s="60" t="inlineStr"/>
      <c r="G460" s="60" t="n"/>
      <c r="H460" s="60">
        <f t="array" ref="H460">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MATCH($I460,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60" s="60" t="n"/>
      <c r="J460" s="60" t="n"/>
      <c r="K460" s="60" t="n"/>
      <c r="L460" s="60" t="n"/>
      <c r="M460" s="60" t="n"/>
      <c r="N460" s="60" t="n"/>
      <c r="O460" s="60" t="n"/>
      <c r="P460" s="60">
        <f t="array" ref="P460">
_xlfn.IFS(
ISNUMBER(MATCH($Q460,{"шелфбаннер","разделитель","монетница","чековая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ISNUMBER(MATCH($Q460,{"LED/LCD","видеокулер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ISNUMBER(MATCH($Q460,{"автомобиль","машина","выставочное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ISNUMBER(MATCH($Q460,{"билборд","лифтовая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ISNUMBER(MATCH($Q460,{"навигация","подвесной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ISNUMBER(MATCH($Q460,{"движущаяся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ISNUMBER(MATCH($Q460,{"каталог","журнал"},)),
"Пресса",
$Q460="","")</f>
        <v/>
      </c>
      <c r="Q460" s="60" t="n"/>
      <c r="R460" s="60">
        <f t="array" ref="R460">
IFERROR(
_xlfn.IFS(
OR(ISNUMBER(MATCH($Q460,{"экспозиция","макет","стенд","автостенд","авто стенд","выставочное пространство","выставочные стенды","модульные выставочные стенды","3Д конструкция","3D конструкция"},)),P460="Экспонирование"),
"нестандартный",
ISNUMBER(MATCH($Q460,{"скроллер","призматрон"},)),
"динамический",
$P460="Видео",
"цифровой",
OR($P460="Пресса",$P460="Щит",$P460="POSm",$P460="Подвес",$P460="Брендирование/оклейка"),
"статический"),"")</f>
        <v/>
      </c>
      <c r="S460" s="59" t="n"/>
      <c r="T460" s="60" t="n"/>
      <c r="U460" s="60" t="n"/>
      <c r="V460" s="60">
        <f>
IF(P460="Видео",
"цифровой постер/ролик",
IF(ISNUMBER(MATCH(Q460,{"короб световой","короб световой | лайтбокс","короб световой | кристалайт","лайтбокс","лайт бокс","кристалайт","LB","lightbox"},)),
"бэклит",
IF(P460="Брендирование/оклейка",
"перфарированная пленка/самоклейка",
IF(P460="Экспонирование",
"под запрос",
IF(P460="Подвес",
"баннер/ткань",
"")))))</f>
        <v/>
      </c>
      <c r="W460" s="59" t="n"/>
      <c r="X460" s="59" t="n"/>
      <c r="Y460" s="59" t="n"/>
      <c r="Z460" s="61" t="n"/>
      <c r="AA460" s="61" t="n"/>
      <c r="AB460" s="61">
        <f>IF(BL460&gt;0,Z460,0)</f>
        <v/>
      </c>
      <c r="AC460" s="59" t="n"/>
      <c r="AD460" s="59" t="n"/>
      <c r="AE460" s="59" t="n"/>
      <c r="AF460" s="59" t="n"/>
      <c r="AG460" s="59" t="n"/>
      <c r="AH460" s="59" t="n"/>
      <c r="AI460" s="59" t="n"/>
      <c r="AJ460" s="59" t="n"/>
      <c r="AK460" s="59" t="n"/>
      <c r="AL460" s="62">
        <f>IFERROR(IF(OR(R460="статический",R460="динамический",R460="нестандартный",R460="",R460=""),"-",IF(AND(AH460="-",AI460="-"),"-",AK460*3600/AH460*AI460)),"-")</f>
        <v/>
      </c>
      <c r="AM460" s="62">
        <f>IFERROR(IF(OR(R460="статический",R460="динамический",R460="",R460="", R460="BTL",R460="нестандартный"),"-",AG460*AI460*AL460/60),"-")</f>
        <v/>
      </c>
      <c r="AN460" s="63">
        <f>IFERROR(IF(AH460="","-",AG460*AI460/AH460),"-")</f>
        <v/>
      </c>
      <c r="AO460" s="59">
        <f>IFERROR(IF(OR($R460="статический",$R460="динамический",$R460="",$R460="",$R460="BTL",$R460="нестандартный"),"-",$AL460*$AY460),"-")</f>
        <v/>
      </c>
      <c r="AP460" s="62">
        <f>IFERROR(IF(OR($R460="статический",$R460="динамический",$R460="",$R460="",$R460="BTL",$R460="нестандартный"),"-",$AM460*AY460),"-")</f>
        <v/>
      </c>
      <c r="AQ460" s="64" t="n"/>
      <c r="AR460" s="61" t="n"/>
      <c r="AS460" s="61" t="n"/>
      <c r="AT460" s="61" t="n"/>
      <c r="AU460" s="65" t="n"/>
      <c r="AV460" s="124">
        <f>IFERROR(DR460/AT460*1000,"n/a")</f>
        <v/>
      </c>
      <c r="AW460" s="67" t="n"/>
      <c r="AX460" s="67" t="n"/>
      <c r="AY460" s="43">
        <f>IFERROR(IF(OR($AW460="",$AX460=""),"",_xlfn.DAYS($AX460+1,$AW460)),"")</f>
        <v/>
      </c>
      <c r="AZ460" s="68">
        <f t="array" ref="AZ460">
_xlfn.LET(_xlpm.COEFF,
IF($AW460+$AX460=0,0,IF(MAX(MIN($AX460,EOMONTH(AZ$15,0))-MAX($AW460,AZ$15)+1,)&gt;0,1,0)),
_xlfn.IFS(
$ES460="LisChannel",
_xlpm.COEFF*
INDEX({1;1;1.2;1.2;1;1;1;1;1.2;1.2;1.2;1.2},
MATCH(MONTH(AZ$15),
{1,2,3,4,5,6,7,8,9,10,11,12})),
CONCATENATE($ES460," ",$L460)="RussOutdoor метро",
_xlpm.COEFF*
INDEX({0.8;0.9;1.1;1.1;1;1;1;1;1.1;1.1;1.1;1.1},
MATCH(MONTH(AZ$15),
{1,2,3,4,5,6,7,8,9,10,11,12})),
$ES460&lt;&gt;"LisChannel",
_xlpm.COEFF,
$ES460&lt;&gt;"RussOutdoor",
_xlpm.COEFF))</f>
        <v/>
      </c>
      <c r="BA460" s="68">
        <f t="array" ref="BA460">
_xlfn.LET(_xlpm.COEFF,
IF($AW460+$AX460=0,0,IF(MAX(MIN($AX460,EOMONTH(BA$15,0))-MAX($AW460,BA$15)+1,)&gt;0,1,0)),
_xlfn.IFS(
$ES460="LisChannel",
_xlpm.COEFF*
INDEX({1;1;1.2;1.2;1;1;1;1;1.2;1.2;1.2;1.2},
MATCH(MONTH(BA$15),
{1,2,3,4,5,6,7,8,9,10,11,12})),
CONCATENATE($ES460," ",$L460)="RussOutdoor метро",
_xlpm.COEFF*
INDEX({0.8;0.9;1.1;1.1;1;1;1;1;1.1;1.1;1.1;1.1},
MATCH(MONTH(BA$15),
{1,2,3,4,5,6,7,8,9,10,11,12})),
$ES460&lt;&gt;"LisChannel",
_xlpm.COEFF,
$ES460&lt;&gt;"RussOutdoor",
_xlpm.COEFF))</f>
        <v/>
      </c>
      <c r="BB460" s="68">
        <f t="array" ref="BB460">
_xlfn.LET(_xlpm.COEFF,
IF($AW460+$AX460=0,0,IF(MAX(MIN($AX460,EOMONTH(BB$15,0))-MAX($AW460,BB$15)+1,)&gt;0,1,0)),
_xlfn.IFS(
$ES460="LisChannel",
_xlpm.COEFF*
INDEX({1;1;1.2;1.2;1;1;1;1;1.2;1.2;1.2;1.2},
MATCH(MONTH(BB$15),
{1,2,3,4,5,6,7,8,9,10,11,12})),
CONCATENATE($ES460," ",$L460)="RussOutdoor метро",
_xlpm.COEFF*
INDEX({0.8;0.9;1.1;1.1;1;1;1;1;1.1;1.1;1.1;1.1},
MATCH(MONTH(BB$15),
{1,2,3,4,5,6,7,8,9,10,11,12})),
$ES460&lt;&gt;"LisChannel",
_xlpm.COEFF,
$ES460&lt;&gt;"RussOutdoor",
_xlpm.COEFF))</f>
        <v/>
      </c>
      <c r="BC460" s="68">
        <f t="array" ref="BC460">
_xlfn.LET(_xlpm.COEFF,
IF($AW460+$AX460=0,0,IF(MAX(MIN($AX460,EOMONTH(BC$15,0))-MAX($AW460,BC$15)+1,)&gt;0,1,0)),
_xlfn.IFS(
$ES460="LisChannel",
_xlpm.COEFF*
INDEX({1;1;1.2;1.2;1;1;1;1;1.2;1.2;1.2;1.2},
MATCH(MONTH(BC$15),
{1,2,3,4,5,6,7,8,9,10,11,12})),
CONCATENATE($ES460," ",$L460)="RussOutdoor метро",
_xlpm.COEFF*
INDEX({0.8;0.9;1.1;1.1;1;1;1;1;1.1;1.1;1.1;1.1},
MATCH(MONTH(BC$15),
{1,2,3,4,5,6,7,8,9,10,11,12})),
$ES460&lt;&gt;"LisChannel",
_xlpm.COEFF,
$ES460&lt;&gt;"RussOutdoor",
_xlpm.COEFF))</f>
        <v/>
      </c>
      <c r="BD460" s="68">
        <f t="array" ref="BD460">
_xlfn.LET(_xlpm.COEFF,
IF($AW460+$AX460=0,0,IF(MAX(MIN($AX460,EOMONTH(BD$15,0))-MAX($AW460,BD$15)+1,)&gt;0,1,0)),
_xlfn.IFS(
$ES460="LisChannel",
_xlpm.COEFF*
INDEX({1;1;1.2;1.2;1;1;1;1;1.2;1.2;1.2;1.2},
MATCH(MONTH(BD$15),
{1,2,3,4,5,6,7,8,9,10,11,12})),
CONCATENATE($ES460," ",$L460)="RussOutdoor метро",
_xlpm.COEFF*
INDEX({0.8;0.9;1.1;1.1;1;1;1;1;1.1;1.1;1.1;1.1},
MATCH(MONTH(BD$15),
{1,2,3,4,5,6,7,8,9,10,11,12})),
$ES460&lt;&gt;"LisChannel",
_xlpm.COEFF,
$ES460&lt;&gt;"RussOutdoor",
_xlpm.COEFF))</f>
        <v/>
      </c>
      <c r="BE460" s="68">
        <f t="array" ref="BE460">
_xlfn.LET(_xlpm.COEFF,
IF($AW460+$AX460=0,0,IF(MAX(MIN($AX460,EOMONTH(BE$15,0))-MAX($AW460,BE$15)+1,)&gt;0,1,0)),
_xlfn.IFS(
$ES460="LisChannel",
_xlpm.COEFF*
INDEX({1;1;1.2;1.2;1;1;1;1;1.2;1.2;1.2;1.2},
MATCH(MONTH(BE$15),
{1,2,3,4,5,6,7,8,9,10,11,12})),
CONCATENATE($ES460," ",$L460)="RussOutdoor метро",
_xlpm.COEFF*
INDEX({0.8;0.9;1.1;1.1;1;1;1;1;1.1;1.1;1.1;1.1},
MATCH(MONTH(BE$15),
{1,2,3,4,5,6,7,8,9,10,11,12})),
$ES460&lt;&gt;"LisChannel",
_xlpm.COEFF,
$ES460&lt;&gt;"RussOutdoor",
_xlpm.COEFF))</f>
        <v/>
      </c>
      <c r="BF460" s="68">
        <f t="array" ref="BF460">
_xlfn.LET(_xlpm.COEFF,
IF($AW460+$AX460=0,0,IF(MAX(MIN($AX460,EOMONTH(BF$15,0))-MAX($AW460,BF$15)+1,)&gt;0,1,0)),
_xlfn.IFS(
$ES460="LisChannel",
_xlpm.COEFF*
INDEX({1;1;1.2;1.2;1;1;1;1;1.2;1.2;1.2;1.2},
MATCH(MONTH(BF$15),
{1,2,3,4,5,6,7,8,9,10,11,12})),
CONCATENATE($ES460," ",$L460)="RussOutdoor метро",
_xlpm.COEFF*
INDEX({0.8;0.9;1.1;1.1;1;1;1;1;1.1;1.1;1.1;1.1},
MATCH(MONTH(BF$15),
{1,2,3,4,5,6,7,8,9,10,11,12})),
$ES460&lt;&gt;"LisChannel",
_xlpm.COEFF,
$ES460&lt;&gt;"RussOutdoor",
_xlpm.COEFF))</f>
        <v/>
      </c>
      <c r="BG460" s="68">
        <f t="array" ref="BG460">
_xlfn.LET(_xlpm.COEFF,
IF($AW460+$AX460=0,0,IF(MAX(MIN($AX460,EOMONTH(BG$15,0))-MAX($AW460,BG$15)+1,)&gt;0,1,0)),
_xlfn.IFS(
$ES460="LisChannel",
_xlpm.COEFF*
INDEX({1;1;1.2;1.2;1;1;1;1;1.2;1.2;1.2;1.2},
MATCH(MONTH(BG$15),
{1,2,3,4,5,6,7,8,9,10,11,12})),
CONCATENATE($ES460," ",$L460)="RussOutdoor метро",
_xlpm.COEFF*
INDEX({0.8;0.9;1.1;1.1;1;1;1;1;1.1;1.1;1.1;1.1},
MATCH(MONTH(BG$15),
{1,2,3,4,5,6,7,8,9,10,11,12})),
$ES460&lt;&gt;"LisChannel",
_xlpm.COEFF,
$ES460&lt;&gt;"RussOutdoor",
_xlpm.COEFF))</f>
        <v/>
      </c>
      <c r="BH460" s="68">
        <f t="array" ref="BH460">
_xlfn.LET(_xlpm.COEFF,
IF($AW460+$AX460=0,0,IF(MAX(MIN($AX460,EOMONTH(BH$15,0))-MAX($AW460,BH$15)+1,)&gt;0,1,0)),
_xlfn.IFS(
$ES460="LisChannel",
_xlpm.COEFF*
INDEX({1;1;1.2;1.2;1;1;1;1;1.2;1.2;1.2;1.2},
MATCH(MONTH(BH$15),
{1,2,3,4,5,6,7,8,9,10,11,12})),
CONCATENATE($ES460," ",$L460)="RussOutdoor метро",
_xlpm.COEFF*
INDEX({0.8;0.9;1.1;1.1;1;1;1;1;1.1;1.1;1.1;1.1},
MATCH(MONTH(BH$15),
{1,2,3,4,5,6,7,8,9,10,11,12})),
$ES460&lt;&gt;"LisChannel",
_xlpm.COEFF,
$ES460&lt;&gt;"RussOutdoor",
_xlpm.COEFF))</f>
        <v/>
      </c>
      <c r="BI460" s="68">
        <f t="array" ref="BI460">
_xlfn.LET(_xlpm.COEFF,
IF($AW460+$AX460=0,0,IF(MAX(MIN($AX460,EOMONTH(BI$15,0))-MAX($AW460,BI$15)+1,)&gt;0,1,0)),
_xlfn.IFS(
$ES460="LisChannel",
_xlpm.COEFF*
INDEX({1;1;1.2;1.2;1;1;1;1;1.2;1.2;1.2;1.2},
MATCH(MONTH(BI$15),
{1,2,3,4,5,6,7,8,9,10,11,12})),
CONCATENATE($ES460," ",$L460)="RussOutdoor метро",
_xlpm.COEFF*
INDEX({0.8;0.9;1.1;1.1;1;1;1;1;1.1;1.1;1.1;1.1},
MATCH(MONTH(BI$15),
{1,2,3,4,5,6,7,8,9,10,11,12})),
$ES460&lt;&gt;"LisChannel",
_xlpm.COEFF,
$ES460&lt;&gt;"RussOutdoor",
_xlpm.COEFF))</f>
        <v/>
      </c>
      <c r="BJ460" s="68">
        <f t="array" ref="BJ460">
_xlfn.LET(_xlpm.COEFF,
IF($AW460+$AX460=0,0,IF(MAX(MIN($AX460,EOMONTH(BJ$15,0))-MAX($AW460,BJ$15)+1,)&gt;0,1,0)),
_xlfn.IFS(
$ES460="LisChannel",
_xlpm.COEFF*
INDEX({1;1;1.2;1.2;1;1;1;1;1.2;1.2;1.2;1.2},
MATCH(MONTH(BJ$15),
{1,2,3,4,5,6,7,8,9,10,11,12})),
CONCATENATE($ES460," ",$L460)="RussOutdoor метро",
_xlpm.COEFF*
INDEX({0.8;0.9;1.1;1.1;1;1;1;1;1.1;1.1;1.1;1.1},
MATCH(MONTH(BJ$15),
{1,2,3,4,5,6,7,8,9,10,11,12})),
$ES460&lt;&gt;"LisChannel",
_xlpm.COEFF,
$ES460&lt;&gt;"RussOutdoor",
_xlpm.COEFF))</f>
        <v/>
      </c>
      <c r="BK460" s="68">
        <f t="array" ref="BK460">
_xlfn.LET(_xlpm.COEFF,
IF($AW460+$AX460=0,0,IF(MAX(MIN($AX460,EOMONTH(BK$15,0))-MAX($AW460,BK$15)+1,)&gt;0,1,0)),
_xlfn.IFS(
$ES460="LisChannel",
_xlpm.COEFF*
INDEX({1;1;1.2;1.2;1;1;1;1;1.2;1.2;1.2;1.2},
MATCH(MONTH(BK$15),
{1,2,3,4,5,6,7,8,9,10,11,12})),
CONCATENATE($ES460," ",$L460)="RussOutdoor метро",
_xlpm.COEFF*
INDEX({0.8;0.9;1.1;1.1;1;1;1;1;1.1;1.1;1.1;1.1},
MATCH(MONTH(BK$15),
{1,2,3,4,5,6,7,8,9,10,11,12})),
$ES460&lt;&gt;"LisChannel",
_xlpm.COEFF,
$ES460&lt;&gt;"RussOutdoor",
_xlpm.COEFF))</f>
        <v/>
      </c>
      <c r="BL460" s="62">
        <f>COUNTIFS($AZ460:$BK460,"&gt;0")</f>
        <v/>
      </c>
      <c r="BM460" s="65" t="n"/>
      <c r="BN460" s="125">
        <f>$DJ460</f>
        <v/>
      </c>
      <c r="BO460" s="63">
        <f>$DQ460</f>
        <v/>
      </c>
      <c r="BP460" s="125">
        <f>
IFERROR(
IF($BL460=0,0,
$BN460*(1-$BO460)),
0)</f>
        <v/>
      </c>
      <c r="BQ460" s="125">
        <f t="array" ref="BQ460">
IFERROR(
_xlfn.IFS(
$DH460="день_1",
$BP460*$BL460/($AX460-$AW460+1)*AZ460*(DAY(EOMONTH(AZ$15,0))),
$DH460="день_2",
$BP460/30*MAX(MIN($AX460,EOMONTH(AZ$15,0))-MAX($AW460,AZ$15)+1,),
$DH460="раб.день",
$BP460/30*(IFERROR(
_xlfn.LET(_xlpm.VD,
CHOOSE(
{1;2;3;4;5;6;7;8;9;10;11;12;13;14;15;16;17;18},
45658,45659,45660,45661,45662,45663,45664,45665,45711,45724,45778,45779,45785,45786,45820,45821,45965,46022),
_xlfn.LET(_xlpm.DD,
MAX(MIN($AX460,EOMONTH(AZ$15,0))-MAX($AW460,AZ$15),),
_xlfn.IFS(
AND(MONTH($AW460)=MONTH(AZ$15),MONTH($AX460)&lt;&gt;MONTH(AZ$15)),
NETWORKDAYS.INTL($AW460,$AW460+_xlpm.DD,1,_xlpm.VD),
AND(MONTH($AW460)&lt;&gt;MONTH(AZ$15),MONTH($AX460)=MONTH(AZ$15)),
NETWORKDAYS.INTL(($AX460)-_xlpm.DD,$AX460,1,_xlpm.VD),
AND(MONTH($AW460)&lt;MONTH(AZ$15),MONTH($AX460)&gt;MONTH(AZ$15)),
NETWORKDAYS.INTL((EOMONTH(AZ$15-1,1))-_xlpm.DD,EOMONTH(AZ$15-1,1),1,_xlpm.VD),
AND(MONTH($AW460)=MONTH(AZ$15),MONTH($AX460)=MONTH(AZ$15)),
NETWORKDAYS.INTL($AW460,$AX460,1,_xlpm.VD)))),0)),
$DH460="месяц",
$BP460*AZ460,
$DH460="неделя",
$BP460*AZ460/7*(ROUNDUP((DAY(EOMONTH(AZ$15,0)))/4,0))),
0)</f>
        <v/>
      </c>
      <c r="BR460" s="125">
        <f t="array" ref="BR460">
IFERROR(
_xlfn.IFS(
$DH460="день_1",
$BP460*$BL460/($AX460-$AW460+1)*BA460*(DAY(EOMONTH(BA$15,0))),
$DH460="день_2",
$BP460/30*MAX(MIN($AX460,EOMONTH(BA$15,0))-MAX($AW460,BA$15)+1,),
$DH460="раб.день",
$BP460/30*(IFERROR(
_xlfn.LET(_xlpm.VD,
CHOOSE(
{1;2;3;4;5;6;7;8;9;10;11;12;13;14;15;16;17;18},
45658,45659,45660,45661,45662,45663,45664,45665,45711,45724,45778,45779,45785,45786,45820,45821,45965,46022),
_xlfn.LET(_xlpm.DD,
MAX(MIN($AX460,EOMONTH(BA$15,0))-MAX($AW460,BA$15),),
_xlfn.IFS(
AND(MONTH($AW460)=MONTH(BA$15),MONTH($AX460)&lt;&gt;MONTH(BA$15)),
NETWORKDAYS.INTL($AW460,$AW460+_xlpm.DD,1,_xlpm.VD),
AND(MONTH($AW460)&lt;&gt;MONTH(BA$15),MONTH($AX460)=MONTH(BA$15)),
NETWORKDAYS.INTL(($AX460)-_xlpm.DD,$AX460,1,_xlpm.VD),
AND(MONTH($AW460)&lt;MONTH(BA$15),MONTH($AX460)&gt;MONTH(BA$15)),
NETWORKDAYS.INTL((EOMONTH(BA$15-1,1))-_xlpm.DD,EOMONTH(BA$15-1,1),1,_xlpm.VD),
AND(MONTH($AW460)=MONTH(BA$15),MONTH($AX460)=MONTH(BA$15)),
NETWORKDAYS.INTL($AW460,$AX460,1,_xlpm.VD)))),0)),
$DH460="месяц",
$BP460*BA460,
$DH460="неделя",
$BP460*BA460/7*(ROUNDUP((DAY(EOMONTH(BA$15,0)))/4,0))),
0)</f>
        <v/>
      </c>
      <c r="BS460" s="125">
        <f t="array" ref="BS460">
IFERROR(
_xlfn.IFS(
$DH460="день_1",
$BP460*$BL460/($AX460-$AW460+1)*BB460*(DAY(EOMONTH(BB$15,0))),
$DH460="день_2",
$BP460/30*MAX(MIN($AX460,EOMONTH(BB$15,0))-MAX($AW460,BB$15)+1,),
$DH460="раб.день",
$BP460/30*(IFERROR(
_xlfn.LET(_xlpm.VD,
CHOOSE(
{1;2;3;4;5;6;7;8;9;10;11;12;13;14;15;16;17;18},
45658,45659,45660,45661,45662,45663,45664,45665,45711,45724,45778,45779,45785,45786,45820,45821,45965,46022),
_xlfn.LET(_xlpm.DD,
MAX(MIN($AX460,EOMONTH(BB$15,0))-MAX($AW460,BB$15),),
_xlfn.IFS(
AND(MONTH($AW460)=MONTH(BB$15),MONTH($AX460)&lt;&gt;MONTH(BB$15)),
NETWORKDAYS.INTL($AW460,$AW460+_xlpm.DD,1,_xlpm.VD),
AND(MONTH($AW460)&lt;&gt;MONTH(BB$15),MONTH($AX460)=MONTH(BB$15)),
NETWORKDAYS.INTL(($AX460)-_xlpm.DD,$AX460,1,_xlpm.VD),
AND(MONTH($AW460)&lt;MONTH(BB$15),MONTH($AX460)&gt;MONTH(BB$15)),
NETWORKDAYS.INTL((EOMONTH(BB$15-1,1))-_xlpm.DD,EOMONTH(BB$15-1,1),1,_xlpm.VD),
AND(MONTH($AW460)=MONTH(BB$15),MONTH($AX460)=MONTH(BB$15)),
NETWORKDAYS.INTL($AW460,$AX460,1,_xlpm.VD)))),0)),
$DH460="месяц",
$BP460*BB460,
$DH460="неделя",
$BP460*BB460/7*(ROUNDUP((DAY(EOMONTH(BB$15,0)))/4,0))),
0)</f>
        <v/>
      </c>
      <c r="BT460" s="125">
        <f t="array" ref="BT460">
IFERROR(
_xlfn.IFS(
$DH460="день_1",
$BP460*$BL460/($AX460-$AW460+1)*BC460*(DAY(EOMONTH(BC$15,0))),
$DH460="день_2",
$BP460/30*MAX(MIN($AX460,EOMONTH(BC$15,0))-MAX($AW460,BC$15)+1,),
$DH460="раб.день",
$BP460/30*(IFERROR(
_xlfn.LET(_xlpm.VD,
CHOOSE(
{1;2;3;4;5;6;7;8;9;10;11;12;13;14;15;16;17;18},
45658,45659,45660,45661,45662,45663,45664,45665,45711,45724,45778,45779,45785,45786,45820,45821,45965,46022),
_xlfn.LET(_xlpm.DD,
MAX(MIN($AX460,EOMONTH(BC$15,0))-MAX($AW460,BC$15),),
_xlfn.IFS(
AND(MONTH($AW460)=MONTH(BC$15),MONTH($AX460)&lt;&gt;MONTH(BC$15)),
NETWORKDAYS.INTL($AW460,$AW460+_xlpm.DD,1,_xlpm.VD),
AND(MONTH($AW460)&lt;&gt;MONTH(BC$15),MONTH($AX460)=MONTH(BC$15)),
NETWORKDAYS.INTL(($AX460)-_xlpm.DD,$AX460,1,_xlpm.VD),
AND(MONTH($AW460)&lt;MONTH(BC$15),MONTH($AX460)&gt;MONTH(BC$15)),
NETWORKDAYS.INTL((EOMONTH(BC$15-1,1))-_xlpm.DD,EOMONTH(BC$15-1,1),1,_xlpm.VD),
AND(MONTH($AW460)=MONTH(BC$15),MONTH($AX460)=MONTH(BC$15)),
NETWORKDAYS.INTL($AW460,$AX460,1,_xlpm.VD)))),0)),
$DH460="месяц",
$BP460*BC460,
$DH460="неделя",
$BP460*BC460/7*(ROUNDUP((DAY(EOMONTH(BC$15,0)))/4,0))),
0)</f>
        <v/>
      </c>
      <c r="BU460" s="125">
        <f t="array" ref="BU460">
IFERROR(
_xlfn.IFS(
$DH460="день_1",
$BP460*$BL460/($AX460-$AW460+1)*BD460*(DAY(EOMONTH(BD$15,0))),
$DH460="день_2",
$BP460/30*MAX(MIN($AX460,EOMONTH(BD$15,0))-MAX($AW460,BD$15)+1,),
$DH460="раб.день",
$BP460/30*(IFERROR(
_xlfn.LET(_xlpm.VD,
CHOOSE(
{1;2;3;4;5;6;7;8;9;10;11;12;13;14;15;16;17;18},
45658,45659,45660,45661,45662,45663,45664,45665,45711,45724,45778,45779,45785,45786,45820,45821,45965,46022),
_xlfn.LET(_xlpm.DD,
MAX(MIN($AX460,EOMONTH(BD$15,0))-MAX($AW460,BD$15),),
_xlfn.IFS(
AND(MONTH($AW460)=MONTH(BD$15),MONTH($AX460)&lt;&gt;MONTH(BD$15)),
NETWORKDAYS.INTL($AW460,$AW460+_xlpm.DD,1,_xlpm.VD),
AND(MONTH($AW460)&lt;&gt;MONTH(BD$15),MONTH($AX460)=MONTH(BD$15)),
NETWORKDAYS.INTL(($AX460)-_xlpm.DD,$AX460,1,_xlpm.VD),
AND(MONTH($AW460)&lt;MONTH(BD$15),MONTH($AX460)&gt;MONTH(BD$15)),
NETWORKDAYS.INTL((EOMONTH(BD$15-1,1))-_xlpm.DD,EOMONTH(BD$15-1,1),1,_xlpm.VD),
AND(MONTH($AW460)=MONTH(BD$15),MONTH($AX460)=MONTH(BD$15)),
NETWORKDAYS.INTL($AW460,$AX460,1,_xlpm.VD)))),0)),
$DH460="месяц",
$BP460*BD460,
$DH460="неделя",
$BP460*BD460/7*(ROUNDUP((DAY(EOMONTH(BD$15,0)))/4,0))),
0)</f>
        <v/>
      </c>
      <c r="BV460" s="125">
        <f t="array" ref="BV460">
IFERROR(
_xlfn.IFS(
$DH460="день_1",
$BP460*$BL460/($AX460-$AW460+1)*BE460*(DAY(EOMONTH(BE$15,0))),
$DH460="день_2",
$BP460/30*MAX(MIN($AX460,EOMONTH(BE$15,0))-MAX($AW460,BE$15)+1,),
$DH460="раб.день",
$BP460/30*(IFERROR(
_xlfn.LET(_xlpm.VD,
CHOOSE(
{1;2;3;4;5;6;7;8;9;10;11;12;13;14;15;16;17;18},
45658,45659,45660,45661,45662,45663,45664,45665,45711,45724,45778,45779,45785,45786,45820,45821,45965,46022),
_xlfn.LET(_xlpm.DD,
MAX(MIN($AX460,EOMONTH(BE$15,0))-MAX($AW460,BE$15),),
_xlfn.IFS(
AND(MONTH($AW460)=MONTH(BE$15),MONTH($AX460)&lt;&gt;MONTH(BE$15)),
NETWORKDAYS.INTL($AW460,$AW460+_xlpm.DD,1,_xlpm.VD),
AND(MONTH($AW460)&lt;&gt;MONTH(BE$15),MONTH($AX460)=MONTH(BE$15)),
NETWORKDAYS.INTL(($AX460)-_xlpm.DD,$AX460,1,_xlpm.VD),
AND(MONTH($AW460)&lt;MONTH(BE$15),MONTH($AX460)&gt;MONTH(BE$15)),
NETWORKDAYS.INTL((EOMONTH(BE$15-1,1))-_xlpm.DD,EOMONTH(BE$15-1,1),1,_xlpm.VD),
AND(MONTH($AW460)=MONTH(BE$15),MONTH($AX460)=MONTH(BE$15)),
NETWORKDAYS.INTL($AW460,$AX460,1,_xlpm.VD)))),0)),
$DH460="месяц",
$BP460*BE460,
$DH460="неделя",
$BP460*BE460/7*(ROUNDUP((DAY(EOMONTH(BE$15,0)))/4,0))),
0)</f>
        <v/>
      </c>
      <c r="BW460" s="125">
        <f t="array" ref="BW460">
IFERROR(
_xlfn.IFS(
$DH460="день_1",
$BP460*$BL460/($AX460-$AW460+1)*BF460*(DAY(EOMONTH(BF$15,0))),
$DH460="день_2",
$BP460/30*MAX(MIN($AX460,EOMONTH(BF$15,0))-MAX($AW460,BF$15)+1,),
$DH460="раб.день",
$BP460/30*(IFERROR(
_xlfn.LET(_xlpm.VD,
CHOOSE(
{1;2;3;4;5;6;7;8;9;10;11;12;13;14;15;16;17;18},
45658,45659,45660,45661,45662,45663,45664,45665,45711,45724,45778,45779,45785,45786,45820,45821,45965,46022),
_xlfn.LET(_xlpm.DD,
MAX(MIN($AX460,EOMONTH(BF$15,0))-MAX($AW460,BF$15),),
_xlfn.IFS(
AND(MONTH($AW460)=MONTH(BF$15),MONTH($AX460)&lt;&gt;MONTH(BF$15)),
NETWORKDAYS.INTL($AW460,$AW460+_xlpm.DD,1,_xlpm.VD),
AND(MONTH($AW460)&lt;&gt;MONTH(BF$15),MONTH($AX460)=MONTH(BF$15)),
NETWORKDAYS.INTL(($AX460)-_xlpm.DD,$AX460,1,_xlpm.VD),
AND(MONTH($AW460)&lt;MONTH(BF$15),MONTH($AX460)&gt;MONTH(BF$15)),
NETWORKDAYS.INTL((EOMONTH(BF$15-1,1))-_xlpm.DD,EOMONTH(BF$15-1,1),1,_xlpm.VD),
AND(MONTH($AW460)=MONTH(BF$15),MONTH($AX460)=MONTH(BF$15)),
NETWORKDAYS.INTL($AW460,$AX460,1,_xlpm.VD)))),0)),
$DH460="месяц",
$BP460*BF460,
$DH460="неделя",
$BP460*BF460/7*(ROUNDUP((DAY(EOMONTH(BF$15,0)))/4,0))),
0)</f>
        <v/>
      </c>
      <c r="BX460" s="125">
        <f t="array" ref="BX460">
IFERROR(
_xlfn.IFS(
$DH460="день_1",
$BP460*$BL460/($AX460-$AW460+1)*BG460*(DAY(EOMONTH(BG$15,0))),
$DH460="день_2",
$BP460/30*MAX(MIN($AX460,EOMONTH(BG$15,0))-MAX($AW460,BG$15)+1,),
$DH460="раб.день",
$BP460/30*(IFERROR(
_xlfn.LET(_xlpm.VD,
CHOOSE(
{1;2;3;4;5;6;7;8;9;10;11;12;13;14;15;16;17;18},
45658,45659,45660,45661,45662,45663,45664,45665,45711,45724,45778,45779,45785,45786,45820,45821,45965,46022),
_xlfn.LET(_xlpm.DD,
MAX(MIN($AX460,EOMONTH(BG$15,0))-MAX($AW460,BG$15),),
_xlfn.IFS(
AND(MONTH($AW460)=MONTH(BG$15),MONTH($AX460)&lt;&gt;MONTH(BG$15)),
NETWORKDAYS.INTL($AW460,$AW460+_xlpm.DD,1,_xlpm.VD),
AND(MONTH($AW460)&lt;&gt;MONTH(BG$15),MONTH($AX460)=MONTH(BG$15)),
NETWORKDAYS.INTL(($AX460)-_xlpm.DD,$AX460,1,_xlpm.VD),
AND(MONTH($AW460)&lt;MONTH(BG$15),MONTH($AX460)&gt;MONTH(BG$15)),
NETWORKDAYS.INTL((EOMONTH(BG$15-1,1))-_xlpm.DD,EOMONTH(BG$15-1,1),1,_xlpm.VD),
AND(MONTH($AW460)=MONTH(BG$15),MONTH($AX460)=MONTH(BG$15)),
NETWORKDAYS.INTL($AW460,$AX460,1,_xlpm.VD)))),0)),
$DH460="месяц",
$BP460*BG460,
$DH460="неделя",
$BP460*BG460/7*(ROUNDUP((DAY(EOMONTH(BG$15,0)))/4,0))),
0)</f>
        <v/>
      </c>
      <c r="BY460" s="125">
        <f t="array" ref="BY460">
IFERROR(
_xlfn.IFS(
$DH460="день_1",
$BP460*$BL460/($AX460-$AW460+1)*BH460*(DAY(EOMONTH(BH$15,0))),
$DH460="день_2",
$BP460/30*MAX(MIN($AX460,EOMONTH(BH$15,0))-MAX($AW460,BH$15)+1,),
$DH460="раб.день",
$BP460/30*(IFERROR(
_xlfn.LET(_xlpm.VD,
CHOOSE(
{1;2;3;4;5;6;7;8;9;10;11;12;13;14;15;16;17;18},
45658,45659,45660,45661,45662,45663,45664,45665,45711,45724,45778,45779,45785,45786,45820,45821,45965,46022),
_xlfn.LET(_xlpm.DD,
MAX(MIN($AX460,EOMONTH(BH$15,0))-MAX($AW460,BH$15),),
_xlfn.IFS(
AND(MONTH($AW460)=MONTH(BH$15),MONTH($AX460)&lt;&gt;MONTH(BH$15)),
NETWORKDAYS.INTL($AW460,$AW460+_xlpm.DD,1,_xlpm.VD),
AND(MONTH($AW460)&lt;&gt;MONTH(BH$15),MONTH($AX460)=MONTH(BH$15)),
NETWORKDAYS.INTL(($AX460)-_xlpm.DD,$AX460,1,_xlpm.VD),
AND(MONTH($AW460)&lt;MONTH(BH$15),MONTH($AX460)&gt;MONTH(BH$15)),
NETWORKDAYS.INTL((EOMONTH(BH$15-1,1))-_xlpm.DD,EOMONTH(BH$15-1,1),1,_xlpm.VD),
AND(MONTH($AW460)=MONTH(BH$15),MONTH($AX460)=MONTH(BH$15)),
NETWORKDAYS.INTL($AW460,$AX460,1,_xlpm.VD)))),0)),
$DH460="месяц",
$BP460*BH460,
$DH460="неделя",
$BP460*BH460/7*(ROUNDUP((DAY(EOMONTH(BH$15,0)))/4,0))),
0)</f>
        <v/>
      </c>
      <c r="BZ460" s="125">
        <f t="array" ref="BZ460">
IFERROR(
_xlfn.IFS(
$DH460="день_1",
$BP460*$BL460/($AX460-$AW460+1)*BI460*(DAY(EOMONTH(BI$15,0))),
$DH460="день_2",
$BP460/30*MAX(MIN($AX460,EOMONTH(BI$15,0))-MAX($AW460,BI$15)+1,),
$DH460="раб.день",
$BP460/30*(IFERROR(
_xlfn.LET(_xlpm.VD,
CHOOSE(
{1;2;3;4;5;6;7;8;9;10;11;12;13;14;15;16;17;18},
45658,45659,45660,45661,45662,45663,45664,45665,45711,45724,45778,45779,45785,45786,45820,45821,45965,46022),
_xlfn.LET(_xlpm.DD,
MAX(MIN($AX460,EOMONTH(BI$15,0))-MAX($AW460,BI$15),),
_xlfn.IFS(
AND(MONTH($AW460)=MONTH(BI$15),MONTH($AX460)&lt;&gt;MONTH(BI$15)),
NETWORKDAYS.INTL($AW460,$AW460+_xlpm.DD,1,_xlpm.VD),
AND(MONTH($AW460)&lt;&gt;MONTH(BI$15),MONTH($AX460)=MONTH(BI$15)),
NETWORKDAYS.INTL(($AX460)-_xlpm.DD,$AX460,1,_xlpm.VD),
AND(MONTH($AW460)&lt;MONTH(BI$15),MONTH($AX460)&gt;MONTH(BI$15)),
NETWORKDAYS.INTL((EOMONTH(BI$15-1,1))-_xlpm.DD,EOMONTH(BI$15-1,1),1,_xlpm.VD),
AND(MONTH($AW460)=MONTH(BI$15),MONTH($AX460)=MONTH(BI$15)),
NETWORKDAYS.INTL($AW460,$AX460,1,_xlpm.VD)))),0)),
$DH460="месяц",
$BP460*BI460,
$DH460="неделя",
$BP460*BI460/7*(ROUNDUP((DAY(EOMONTH(BI$15,0)))/4,0))),
0)</f>
        <v/>
      </c>
      <c r="CA460" s="125">
        <f t="array" ref="CA460">
IFERROR(
_xlfn.IFS(
$DH460="день_1",
$BP460*$BL460/($AX460-$AW460+1)*BJ460*(DAY(EOMONTH(BJ$15,0))),
$DH460="день_2",
$BP460/30*MAX(MIN($AX460,EOMONTH(BJ$15,0))-MAX($AW460,BJ$15)+1,),
$DH460="раб.день",
$BP460/30*(IFERROR(
_xlfn.LET(_xlpm.VD,
CHOOSE(
{1;2;3;4;5;6;7;8;9;10;11;12;13;14;15;16;17;18},
45658,45659,45660,45661,45662,45663,45664,45665,45711,45724,45778,45779,45785,45786,45820,45821,45965,46022),
_xlfn.LET(_xlpm.DD,
MAX(MIN($AX460,EOMONTH(BJ$15,0))-MAX($AW460,BJ$15),),
_xlfn.IFS(
AND(MONTH($AW460)=MONTH(BJ$15),MONTH($AX460)&lt;&gt;MONTH(BJ$15)),
NETWORKDAYS.INTL($AW460,$AW460+_xlpm.DD,1,_xlpm.VD),
AND(MONTH($AW460)&lt;&gt;MONTH(BJ$15),MONTH($AX460)=MONTH(BJ$15)),
NETWORKDAYS.INTL(($AX460)-_xlpm.DD,$AX460,1,_xlpm.VD),
AND(MONTH($AW460)&lt;MONTH(BJ$15),MONTH($AX460)&gt;MONTH(BJ$15)),
NETWORKDAYS.INTL((EOMONTH(BJ$15-1,1))-_xlpm.DD,EOMONTH(BJ$15-1,1),1,_xlpm.VD),
AND(MONTH($AW460)=MONTH(BJ$15),MONTH($AX460)=MONTH(BJ$15)),
NETWORKDAYS.INTL($AW460,$AX460,1,_xlpm.VD)))),0)),
$DH460="месяц",
$BP460*BJ460,
$DH460="неделя",
$BP460*BJ460/7*(ROUNDUP((DAY(EOMONTH(BJ$15,0)))/4,0))),
0)</f>
        <v/>
      </c>
      <c r="CB460" s="125">
        <f t="array" ref="CB460">
IFERROR(
_xlfn.IFS(
$DH460="день_1",
$BP460*$BL460/($AX460-$AW460+1)*BK460*(DAY(EOMONTH(BK$15,0))),
$DH460="день_2",
$BP460/30*MAX(MIN($AX460,EOMONTH(BK$15,0))-MAX($AW460,BK$15)+1,),
$DH460="раб.день",
$BP460/30*(IFERROR(
_xlfn.LET(_xlpm.VD,
CHOOSE(
{1;2;3;4;5;6;7;8;9;10;11;12;13;14;15;16;17;18},
45658,45659,45660,45661,45662,45663,45664,45665,45711,45724,45778,45779,45785,45786,45820,45821,45965,46022),
_xlfn.LET(_xlpm.DD,
MAX(MIN($AX460,EOMONTH(BK$15,0))-MAX($AW460,BK$15),),
_xlfn.IFS(
AND(MONTH($AW460)=MONTH(BK$15),MONTH($AX460)&lt;&gt;MONTH(BK$15)),
NETWORKDAYS.INTL($AW460,$AW460+_xlpm.DD,1,_xlpm.VD),
AND(MONTH($AW460)&lt;&gt;MONTH(BK$15),MONTH($AX460)=MONTH(BK$15)),
NETWORKDAYS.INTL(($AX460)-_xlpm.DD,$AX460,1,_xlpm.VD),
AND(MONTH($AW460)&lt;MONTH(BK$15),MONTH($AX460)&gt;MONTH(BK$15)),
NETWORKDAYS.INTL((EOMONTH(BK$15-1,1))-_xlpm.DD,EOMONTH(BK$15-1,1),1,_xlpm.VD),
AND(MONTH($AW460)=MONTH(BK$15),MONTH($AX460)=MONTH(BK$15)),
NETWORKDAYS.INTL($AW460,$AX460,1,_xlpm.VD)))),0)),
$DH460="месяц",
$BP460*BK460,
$DH460="неделя",
$BP460*BK460/7*(ROUNDUP((DAY(EOMONTH(BK$15,0)))/4,0))),
0)</f>
        <v/>
      </c>
      <c r="CC460" s="125">
        <f>SUM($BQ460:$CB460)</f>
        <v/>
      </c>
      <c r="CD460" s="126">
        <f>SUM($EH460:$EH460)</f>
        <v/>
      </c>
      <c r="CE460" s="126">
        <f>$CD460*$AB460</f>
        <v/>
      </c>
      <c r="CF460" s="126">
        <f>SUM($EK460:$EK460)</f>
        <v/>
      </c>
      <c r="CG460" s="126">
        <f>$CF460*$AB460</f>
        <v/>
      </c>
      <c r="CH460" s="126">
        <f>SUM($CC460,$CE460,$CG460)</f>
        <v/>
      </c>
      <c r="CI460" s="126">
        <f>$CH460*(1+$CM460)</f>
        <v/>
      </c>
      <c r="CJ460" s="127" t="n">
        <v>0</v>
      </c>
      <c r="CK460" s="126">
        <f>SUM($CH460:$CH460)*(1+$CJ460)</f>
        <v/>
      </c>
      <c r="CL460" s="126">
        <f>SUM($CH460:$CH460)*(1+$CM460)</f>
        <v/>
      </c>
      <c r="CM460" s="59" t="inlineStr">
        <is>
          <t>20%</t>
        </is>
      </c>
      <c r="CN460" s="59" t="n"/>
      <c r="CO460" s="72" t="n"/>
      <c r="CP460" s="59" t="n"/>
      <c r="CQ460" s="73" t="n"/>
      <c r="CR460" s="73" t="n"/>
      <c r="CS460" s="73" t="n"/>
      <c r="CT460" s="72" t="n"/>
      <c r="CU460" s="79" t="inlineStr">
        <is>
          <t> </t>
        </is>
      </c>
      <c r="CV460" s="60" t="n"/>
      <c r="CW460" s="60" t="n"/>
      <c r="CX460" s="60" t="n"/>
      <c r="CY460" s="127">
        <f>IFERROR(($CC460-$EE460)/($EE460/(1-$DQ460)),0)</f>
        <v/>
      </c>
      <c r="CZ460" s="127">
        <f>IFERROR(1-$EI460/($CE460),0)</f>
        <v/>
      </c>
      <c r="DA460" s="127">
        <f>IFERROR(1-$EL460/($CG460),0)</f>
        <v/>
      </c>
      <c r="DB460" s="126">
        <f>ROUND(IFERROR(($CI460/(1+$CM460)-$EN460),0),2)</f>
        <v/>
      </c>
      <c r="DC460" s="128" t="n"/>
      <c r="DD460" s="125" t="n"/>
      <c r="DE460" s="75" t="n">
        <v>0</v>
      </c>
      <c r="DF460" s="128" t="n"/>
      <c r="DG460" s="125">
        <f>IF($DC460=0,0,$DD460*($DC460*100%-$DE460*$DF460))*SUM($AB460:$AB460)</f>
        <v/>
      </c>
      <c r="DH460" s="129" t="inlineStr">
        <is>
          <t>месяц</t>
        </is>
      </c>
      <c r="DI460" s="130">
        <f t="array" ref="DI460">IFERROR(
IF($ES460="LisChannel",
(ROUND(((INDEX({174.625;153.888888888889;130.972222222222},MATCH($AI460,{2;3;4}),0))*$AG460*$AI460),2)),0),0)</f>
        <v/>
      </c>
      <c r="DJ460" s="130">
        <f>
_xlfn.LET(_xlpm.X,
IFERROR(
IF($ES460="НовиковТВ",
(_xlfn.LET(_xlpm.NTV,
_xlfn.LET(_xlpm.MIN,350000,
IF(SUMIFS($DI:$DI,$ES:$ES,"НовиковТВ")&lt;=_xlpm.MIN,
(SUMIFS($DI:$DI,$ES:$ES,"НовиковТВ")/(COUNTIFS($ES:$ES,"НовиковТВ")))*_xlpm.MIN/SUMIFS($DI:$DI,$ES:$ES,"НовиковТВ"),
DI460)),
_xlpm.NTV+$DG460/(1-(1-(_xlpm.NTV)*(1-$DL460)*(1-$DM460)*(1-$DN460)*(1-$DO460)*(1-$DP460)/_xlpm.NTV))))/(1+$EP460),
$DI460+$DG460/(1-(1-($DI460)*(1-$DL460)*(1-$DM460)*(1-$DN460)*(1-$DO460)*(1-$DP460)/$DI460))),
0),
_xlpm.X*(1+$CM460)*(1+$CW460)-_xlpm.X*(1+$CM460)+_xlpm.X)</f>
        <v/>
      </c>
      <c r="DK460" s="125" t="inlineStr">
        <is>
          <t>послед.</t>
        </is>
      </c>
      <c r="DL460" s="63" t="n">
        <v>0</v>
      </c>
      <c r="DM460" s="63" t="n">
        <v>0</v>
      </c>
      <c r="DN460" s="63" t="n">
        <v>0</v>
      </c>
      <c r="DO460" s="63" t="n">
        <v>0</v>
      </c>
      <c r="DP460" s="63" t="n">
        <v>0</v>
      </c>
      <c r="DQ460" s="63">
        <f t="array" ref="DQ460">IFERROR(_xlfn.IFS(
$DK460="послед.",1-(1-$DL460)*(1-$DM460)*(1-$DN460)*(1-$DO460)*(1-$DP460),
$DK460="сумм.",$DL460+$DM460+$DN460+$DO460+$DP460),
0)</f>
        <v/>
      </c>
      <c r="DR460" s="125">
        <f t="array" ref="DR460">
IFERROR(
_xlfn.IFS(
$BL460=0,
0,
$BL460&gt;0,
_xlfn.IFS($DK460="послед.",
$DJ460*(1-$DL460)*(1-$DM460)*(1-$DN460)*(1-$DO460)*(1-$DP460),
$DK460="сумм.",
$DJ460*(1-($DL460+$DM460+$DN460+$DO460+$DP460)))),0)</f>
        <v/>
      </c>
      <c r="DS460" s="125">
        <f t="array" ref="DS460">
IFERROR(_xlfn.IFS(
$DH460="день_1",
$DR460*$BL460/($AX460-$AW460+1)*AZ460*(DAY(EOMONTH(AZ$15,0))),
$DH460="день_2",
$DR460/30*MAX(MIN($AX460,EOMONTH(AZ$15,0))-MAX($AW460,AZ$15)+1,),
$DH460="раб.день",
$DR460/30*(IFERROR(
_xlfn.LET(_xlpm.VD,
CHOOSE(
{1;2;3;4;5;6;7;8;9;10;11;12;13;14;15;16;17;18},
45658,45659,45660,45661,45662,45663,45664,45665,45711,45724,45778,45779,45785,45786,45820,45821,45965,46022),
_xlfn.LET(_xlpm.DD,
MAX(MIN($AX460,EOMONTH(AZ$15,0))-MAX($AW460,AZ$15),),
_xlfn.IFS(
AND(MONTH($AW460)=MONTH(AZ$15),MONTH($AX460)&lt;&gt;MONTH(AZ$15)),
NETWORKDAYS.INTL($AW460,$AW460+_xlpm.DD,1,_xlpm.VD),
AND(MONTH($AW460)&lt;&gt;MONTH(AZ$15),MONTH($AX460)=MONTH(AZ$15)),
NETWORKDAYS.INTL(($AX460)-_xlpm.DD,$AX460,1,_xlpm.VD),
AND(MONTH($AW460)&lt;MONTH(AZ$15),MONTH($AX460)&gt;MONTH(AZ$15)),
NETWORKDAYS.INTL((EOMONTH(AZ$15-1,1))-_xlpm.DD,EOMONTH(AZ$15-1,1),1,_xlpm.VD),
AND(MONTH($AW460)=MONTH(AZ$15),MONTH($AX460)=MONTH(AZ$15)),
NETWORKDAYS.INTL($AW460,$AX460,1,_xlpm.VD)))),0)),
$DH460="месяц",
$DR460*AZ460,
$DH460="неделя",
$DR460*AZ460/7*(ROUNDUP((DAY(EOMONTH(AZ$15,0)))/4,0))),
0)</f>
        <v/>
      </c>
      <c r="DT460" s="125">
        <f t="array" ref="DT460">
IFERROR(_xlfn.IFS(
$DH460="день_1",
$DR460*$BL460/($AX460-$AW460+1)*BA460*(DAY(EOMONTH(BA$15,0))),
$DH460="день_2",
$DR460/30*MAX(MIN($AX460,EOMONTH(BA$15,0))-MAX($AW460,BA$15)+1,),
$DH460="раб.день",
$DR460/30*(IFERROR(
_xlfn.LET(_xlpm.VD,
CHOOSE(
{1;2;3;4;5;6;7;8;9;10;11;12;13;14;15;16;17;18},
45658,45659,45660,45661,45662,45663,45664,45665,45711,45724,45778,45779,45785,45786,45820,45821,45965,46022),
_xlfn.LET(_xlpm.DD,
MAX(MIN($AX460,EOMONTH(BA$15,0))-MAX($AW460,BA$15),),
_xlfn.IFS(
AND(MONTH($AW460)=MONTH(BA$15),MONTH($AX460)&lt;&gt;MONTH(BA$15)),
NETWORKDAYS.INTL($AW460,$AW460+_xlpm.DD,1,_xlpm.VD),
AND(MONTH($AW460)&lt;&gt;MONTH(BA$15),MONTH($AX460)=MONTH(BA$15)),
NETWORKDAYS.INTL(($AX460)-_xlpm.DD,$AX460,1,_xlpm.VD),
AND(MONTH($AW460)&lt;MONTH(BA$15),MONTH($AX460)&gt;MONTH(BA$15)),
NETWORKDAYS.INTL((EOMONTH(BA$15-1,1))-_xlpm.DD,EOMONTH(BA$15-1,1),1,_xlpm.VD),
AND(MONTH($AW460)=MONTH(BA$15),MONTH($AX460)=MONTH(BA$15)),
NETWORKDAYS.INTL($AW460,$AX460,1,_xlpm.VD)))),0)),
$DH460="месяц",
$DR460*BA460,
$DH460="неделя",
$DR460*BA460/7*(ROUNDUP((DAY(EOMONTH(BA$15,0)))/4,0))),
0)</f>
        <v/>
      </c>
      <c r="DU460" s="125">
        <f t="array" ref="DU460">
IFERROR(_xlfn.IFS(
$DH460="день_1",
$DR460*$BL460/($AX460-$AW460+1)*BB460*(DAY(EOMONTH(BB$15,0))),
$DH460="день_2",
$DR460/30*MAX(MIN($AX460,EOMONTH(BB$15,0))-MAX($AW460,BB$15)+1,),
$DH460="раб.день",
$DR460/30*(IFERROR(
_xlfn.LET(_xlpm.VD,
CHOOSE(
{1;2;3;4;5;6;7;8;9;10;11;12;13;14;15;16;17;18},
45658,45659,45660,45661,45662,45663,45664,45665,45711,45724,45778,45779,45785,45786,45820,45821,45965,46022),
_xlfn.LET(_xlpm.DD,
MAX(MIN($AX460,EOMONTH(BB$15,0))-MAX($AW460,BB$15),),
_xlfn.IFS(
AND(MONTH($AW460)=MONTH(BB$15),MONTH($AX460)&lt;&gt;MONTH(BB$15)),
NETWORKDAYS.INTL($AW460,$AW460+_xlpm.DD,1,_xlpm.VD),
AND(MONTH($AW460)&lt;&gt;MONTH(BB$15),MONTH($AX460)=MONTH(BB$15)),
NETWORKDAYS.INTL(($AX460)-_xlpm.DD,$AX460,1,_xlpm.VD),
AND(MONTH($AW460)&lt;MONTH(BB$15),MONTH($AX460)&gt;MONTH(BB$15)),
NETWORKDAYS.INTL((EOMONTH(BB$15-1,1))-_xlpm.DD,EOMONTH(BB$15-1,1),1,_xlpm.VD),
AND(MONTH($AW460)=MONTH(BB$15),MONTH($AX460)=MONTH(BB$15)),
NETWORKDAYS.INTL($AW460,$AX460,1,_xlpm.VD)))),0)),
$DH460="месяц",
$DR460*BB460,
$DH460="неделя",
$DR460*BB460/7*(ROUNDUP((DAY(EOMONTH(BB$15,0)))/4,0))),
0)</f>
        <v/>
      </c>
      <c r="DV460" s="125">
        <f t="array" ref="DV460">
IFERROR(_xlfn.IFS(
$DH460="день_1",
$DR460*$BL460/($AX460-$AW460+1)*BC460*(DAY(EOMONTH(BC$15,0))),
$DH460="день_2",
$DR460/30*MAX(MIN($AX460,EOMONTH(BC$15,0))-MAX($AW460,BC$15)+1,),
$DH460="раб.день",
$DR460/30*(IFERROR(
_xlfn.LET(_xlpm.VD,
CHOOSE(
{1;2;3;4;5;6;7;8;9;10;11;12;13;14;15;16;17;18},
45658,45659,45660,45661,45662,45663,45664,45665,45711,45724,45778,45779,45785,45786,45820,45821,45965,46022),
_xlfn.LET(_xlpm.DD,
MAX(MIN($AX460,EOMONTH(BC$15,0))-MAX($AW460,BC$15),),
_xlfn.IFS(
AND(MONTH($AW460)=MONTH(BC$15),MONTH($AX460)&lt;&gt;MONTH(BC$15)),
NETWORKDAYS.INTL($AW460,$AW460+_xlpm.DD,1,_xlpm.VD),
AND(MONTH($AW460)&lt;&gt;MONTH(BC$15),MONTH($AX460)=MONTH(BC$15)),
NETWORKDAYS.INTL(($AX460)-_xlpm.DD,$AX460,1,_xlpm.VD),
AND(MONTH($AW460)&lt;MONTH(BC$15),MONTH($AX460)&gt;MONTH(BC$15)),
NETWORKDAYS.INTL((EOMONTH(BC$15-1,1))-_xlpm.DD,EOMONTH(BC$15-1,1),1,_xlpm.VD),
AND(MONTH($AW460)=MONTH(BC$15),MONTH($AX460)=MONTH(BC$15)),
NETWORKDAYS.INTL($AW460,$AX460,1,_xlpm.VD)))),0)),
$DH460="месяц",
$DR460*BC460,
$DH460="неделя",
$DR460*BC460/7*(ROUNDUP((DAY(EOMONTH(BC$15,0)))/4,0))),
0)</f>
        <v/>
      </c>
      <c r="DW460" s="125">
        <f t="array" ref="DW460">
IFERROR(_xlfn.IFS(
$DH460="день_1",
$DR460*$BL460/($AX460-$AW460+1)*BD460*(DAY(EOMONTH(BD$15,0))),
$DH460="день_2",
$DR460/30*MAX(MIN($AX460,EOMONTH(BD$15,0))-MAX($AW460,BD$15)+1,),
$DH460="раб.день",
$DR460/30*(IFERROR(
_xlfn.LET(_xlpm.VD,
CHOOSE(
{1;2;3;4;5;6;7;8;9;10;11;12;13;14;15;16;17;18},
45658,45659,45660,45661,45662,45663,45664,45665,45711,45724,45778,45779,45785,45786,45820,45821,45965,46022),
_xlfn.LET(_xlpm.DD,
MAX(MIN($AX460,EOMONTH(BD$15,0))-MAX($AW460,BD$15),),
_xlfn.IFS(
AND(MONTH($AW460)=MONTH(BD$15),MONTH($AX460)&lt;&gt;MONTH(BD$15)),
NETWORKDAYS.INTL($AW460,$AW460+_xlpm.DD,1,_xlpm.VD),
AND(MONTH($AW460)&lt;&gt;MONTH(BD$15),MONTH($AX460)=MONTH(BD$15)),
NETWORKDAYS.INTL(($AX460)-_xlpm.DD,$AX460,1,_xlpm.VD),
AND(MONTH($AW460)&lt;MONTH(BD$15),MONTH($AX460)&gt;MONTH(BD$15)),
NETWORKDAYS.INTL((EOMONTH(BD$15-1,1))-_xlpm.DD,EOMONTH(BD$15-1,1),1,_xlpm.VD),
AND(MONTH($AW460)=MONTH(BD$15),MONTH($AX460)=MONTH(BD$15)),
NETWORKDAYS.INTL($AW460,$AX460,1,_xlpm.VD)))),0)),
$DH460="месяц",
$DR460*BD460,
$DH460="неделя",
$DR460*BD460/7*(ROUNDUP((DAY(EOMONTH(BD$15,0)))/4,0))),
0)</f>
        <v/>
      </c>
      <c r="DX460" s="125">
        <f t="array" ref="DX460">
IFERROR(_xlfn.IFS(
$DH460="день_1",
$DR460*$BL460/($AX460-$AW460+1)*BE460*(DAY(EOMONTH(BE$15,0))),
$DH460="день_2",
$DR460/30*MAX(MIN($AX460,EOMONTH(BE$15,0))-MAX($AW460,BE$15)+1,),
$DH460="раб.день",
$DR460/30*(IFERROR(
_xlfn.LET(_xlpm.VD,
CHOOSE(
{1;2;3;4;5;6;7;8;9;10;11;12;13;14;15;16;17;18},
45658,45659,45660,45661,45662,45663,45664,45665,45711,45724,45778,45779,45785,45786,45820,45821,45965,46022),
_xlfn.LET(_xlpm.DD,
MAX(MIN($AX460,EOMONTH(BE$15,0))-MAX($AW460,BE$15),),
_xlfn.IFS(
AND(MONTH($AW460)=MONTH(BE$15),MONTH($AX460)&lt;&gt;MONTH(BE$15)),
NETWORKDAYS.INTL($AW460,$AW460+_xlpm.DD,1,_xlpm.VD),
AND(MONTH($AW460)&lt;&gt;MONTH(BE$15),MONTH($AX460)=MONTH(BE$15)),
NETWORKDAYS.INTL(($AX460)-_xlpm.DD,$AX460,1,_xlpm.VD),
AND(MONTH($AW460)&lt;MONTH(BE$15),MONTH($AX460)&gt;MONTH(BE$15)),
NETWORKDAYS.INTL((EOMONTH(BE$15-1,1))-_xlpm.DD,EOMONTH(BE$15-1,1),1,_xlpm.VD),
AND(MONTH($AW460)=MONTH(BE$15),MONTH($AX460)=MONTH(BE$15)),
NETWORKDAYS.INTL($AW460,$AX460,1,_xlpm.VD)))),0)),
$DH460="месяц",
$DR460*BE460,
$DH460="неделя",
$DR460*BE460/7*(ROUNDUP((DAY(EOMONTH(BE$15,0)))/4,0))),
0)</f>
        <v/>
      </c>
      <c r="DY460" s="125">
        <f t="array" ref="DY460">
IFERROR(_xlfn.IFS(
$DH460="день_1",
$DR460*$BL460/($AX460-$AW460+1)*BF460*(DAY(EOMONTH(BF$15,0))),
$DH460="день_2",
$DR460/30*MAX(MIN($AX460,EOMONTH(BF$15,0))-MAX($AW460,BF$15)+1,),
$DH460="раб.день",
$DR460/30*(IFERROR(
_xlfn.LET(_xlpm.VD,
CHOOSE(
{1;2;3;4;5;6;7;8;9;10;11;12;13;14;15;16;17;18},
45658,45659,45660,45661,45662,45663,45664,45665,45711,45724,45778,45779,45785,45786,45820,45821,45965,46022),
_xlfn.LET(_xlpm.DD,
MAX(MIN($AX460,EOMONTH(BF$15,0))-MAX($AW460,BF$15),),
_xlfn.IFS(
AND(MONTH($AW460)=MONTH(BF$15),MONTH($AX460)&lt;&gt;MONTH(BF$15)),
NETWORKDAYS.INTL($AW460,$AW460+_xlpm.DD,1,_xlpm.VD),
AND(MONTH($AW460)&lt;&gt;MONTH(BF$15),MONTH($AX460)=MONTH(BF$15)),
NETWORKDAYS.INTL(($AX460)-_xlpm.DD,$AX460,1,_xlpm.VD),
AND(MONTH($AW460)&lt;MONTH(BF$15),MONTH($AX460)&gt;MONTH(BF$15)),
NETWORKDAYS.INTL((EOMONTH(BF$15-1,1))-_xlpm.DD,EOMONTH(BF$15-1,1),1,_xlpm.VD),
AND(MONTH($AW460)=MONTH(BF$15),MONTH($AX460)=MONTH(BF$15)),
NETWORKDAYS.INTL($AW460,$AX460,1,_xlpm.VD)))),0)),
$DH460="месяц",
$DR460*BF460,
$DH460="неделя",
$DR460*BF460/7*(ROUNDUP((DAY(EOMONTH(BF$15,0)))/4,0))),
0)</f>
        <v/>
      </c>
      <c r="DZ460" s="125">
        <f t="array" ref="DZ460">
IFERROR(_xlfn.IFS(
$DH460="день_1",
$DR460*$BL460/($AX460-$AW460+1)*BG460*(DAY(EOMONTH(BG$15,0))),
$DH460="день_2",
$DR460/30*MAX(MIN($AX460,EOMONTH(BG$15,0))-MAX($AW460,BG$15)+1,),
$DH460="раб.день",
$DR460/30*(IFERROR(
_xlfn.LET(_xlpm.VD,
CHOOSE(
{1;2;3;4;5;6;7;8;9;10;11;12;13;14;15;16;17;18},
45658,45659,45660,45661,45662,45663,45664,45665,45711,45724,45778,45779,45785,45786,45820,45821,45965,46022),
_xlfn.LET(_xlpm.DD,
MAX(MIN($AX460,EOMONTH(BG$15,0))-MAX($AW460,BG$15),),
_xlfn.IFS(
AND(MONTH($AW460)=MONTH(BG$15),MONTH($AX460)&lt;&gt;MONTH(BG$15)),
NETWORKDAYS.INTL($AW460,$AW460+_xlpm.DD,1,_xlpm.VD),
AND(MONTH($AW460)&lt;&gt;MONTH(BG$15),MONTH($AX460)=MONTH(BG$15)),
NETWORKDAYS.INTL(($AX460)-_xlpm.DD,$AX460,1,_xlpm.VD),
AND(MONTH($AW460)&lt;MONTH(BG$15),MONTH($AX460)&gt;MONTH(BG$15)),
NETWORKDAYS.INTL((EOMONTH(BG$15-1,1))-_xlpm.DD,EOMONTH(BG$15-1,1),1,_xlpm.VD),
AND(MONTH($AW460)=MONTH(BG$15),MONTH($AX460)=MONTH(BG$15)),
NETWORKDAYS.INTL($AW460,$AX460,1,_xlpm.VD)))),0)),
$DH460="месяц",
$DR460*BG460,
$DH460="неделя",
$DR460*BG460/7*(ROUNDUP((DAY(EOMONTH(BG$15,0)))/4,0))),
0)</f>
        <v/>
      </c>
      <c r="EA460" s="125">
        <f t="array" ref="EA460">
IFERROR(_xlfn.IFS(
$DH460="день_1",
$DR460*$BL460/($AX460-$AW460+1)*BH460*(DAY(EOMONTH(BH$15,0))),
$DH460="день_2",
$DR460/30*MAX(MIN($AX460,EOMONTH(BH$15,0))-MAX($AW460,BH$15)+1,),
$DH460="раб.день",
$DR460/30*(IFERROR(
_xlfn.LET(_xlpm.VD,
CHOOSE(
{1;2;3;4;5;6;7;8;9;10;11;12;13;14;15;16;17;18},
45658,45659,45660,45661,45662,45663,45664,45665,45711,45724,45778,45779,45785,45786,45820,45821,45965,46022),
_xlfn.LET(_xlpm.DD,
MAX(MIN($AX460,EOMONTH(BH$15,0))-MAX($AW460,BH$15),),
_xlfn.IFS(
AND(MONTH($AW460)=MONTH(BH$15),MONTH($AX460)&lt;&gt;MONTH(BH$15)),
NETWORKDAYS.INTL($AW460,$AW460+_xlpm.DD,1,_xlpm.VD),
AND(MONTH($AW460)&lt;&gt;MONTH(BH$15),MONTH($AX460)=MONTH(BH$15)),
NETWORKDAYS.INTL(($AX460)-_xlpm.DD,$AX460,1,_xlpm.VD),
AND(MONTH($AW460)&lt;MONTH(BH$15),MONTH($AX460)&gt;MONTH(BH$15)),
NETWORKDAYS.INTL((EOMONTH(BH$15-1,1))-_xlpm.DD,EOMONTH(BH$15-1,1),1,_xlpm.VD),
AND(MONTH($AW460)=MONTH(BH$15),MONTH($AX460)=MONTH(BH$15)),
NETWORKDAYS.INTL($AW460,$AX460,1,_xlpm.VD)))),0)),
$DH460="месяц",
$DR460*BH460,
$DH460="неделя",
$DR460*BH460/7*(ROUNDUP((DAY(EOMONTH(BH$15,0)))/4,0))),
0)</f>
        <v/>
      </c>
      <c r="EB460" s="125">
        <f t="array" ref="EB460">
IFERROR(_xlfn.IFS(
$DH460="день_1",
$DR460*$BL460/($AX460-$AW460+1)*BI460*(DAY(EOMONTH(BI$15,0))),
$DH460="день_2",
$DR460/30*MAX(MIN($AX460,EOMONTH(BI$15,0))-MAX($AW460,BI$15)+1,),
$DH460="раб.день",
$DR460/30*(IFERROR(
_xlfn.LET(_xlpm.VD,
CHOOSE(
{1;2;3;4;5;6;7;8;9;10;11;12;13;14;15;16;17;18},
45658,45659,45660,45661,45662,45663,45664,45665,45711,45724,45778,45779,45785,45786,45820,45821,45965,46022),
_xlfn.LET(_xlpm.DD,
MAX(MIN($AX460,EOMONTH(BI$15,0))-MAX($AW460,BI$15),),
_xlfn.IFS(
AND(MONTH($AW460)=MONTH(BI$15),MONTH($AX460)&lt;&gt;MONTH(BI$15)),
NETWORKDAYS.INTL($AW460,$AW460+_xlpm.DD,1,_xlpm.VD),
AND(MONTH($AW460)&lt;&gt;MONTH(BI$15),MONTH($AX460)=MONTH(BI$15)),
NETWORKDAYS.INTL(($AX460)-_xlpm.DD,$AX460,1,_xlpm.VD),
AND(MONTH($AW460)&lt;MONTH(BI$15),MONTH($AX460)&gt;MONTH(BI$15)),
NETWORKDAYS.INTL((EOMONTH(BI$15-1,1))-_xlpm.DD,EOMONTH(BI$15-1,1),1,_xlpm.VD),
AND(MONTH($AW460)=MONTH(BI$15),MONTH($AX460)=MONTH(BI$15)),
NETWORKDAYS.INTL($AW460,$AX460,1,_xlpm.VD)))),0)),
$DH460="месяц",
$DR460*BI460,
$DH460="неделя",
$DR460*BI460/7*(ROUNDUP((DAY(EOMONTH(BI$15,0)))/4,0))),
0)</f>
        <v/>
      </c>
      <c r="EC460" s="125">
        <f t="array" ref="EC460">
IFERROR(_xlfn.IFS(
$DH460="день_1",
$DR460*$BL460/($AX460-$AW460+1)*BJ460*(DAY(EOMONTH(BJ$15,0))),
$DH460="день_2",
$DR460/30*MAX(MIN($AX460,EOMONTH(BJ$15,0))-MAX($AW460,BJ$15)+1,),
$DH460="раб.день",
$DR460/30*(IFERROR(
_xlfn.LET(_xlpm.VD,
CHOOSE(
{1;2;3;4;5;6;7;8;9;10;11;12;13;14;15;16;17;18},
45658,45659,45660,45661,45662,45663,45664,45665,45711,45724,45778,45779,45785,45786,45820,45821,45965,46022),
_xlfn.LET(_xlpm.DD,
MAX(MIN($AX460,EOMONTH(BJ$15,0))-MAX($AW460,BJ$15),),
_xlfn.IFS(
AND(MONTH($AW460)=MONTH(BJ$15),MONTH($AX460)&lt;&gt;MONTH(BJ$15)),
NETWORKDAYS.INTL($AW460,$AW460+_xlpm.DD,1,_xlpm.VD),
AND(MONTH($AW460)&lt;&gt;MONTH(BJ$15),MONTH($AX460)=MONTH(BJ$15)),
NETWORKDAYS.INTL(($AX460)-_xlpm.DD,$AX460,1,_xlpm.VD),
AND(MONTH($AW460)&lt;MONTH(BJ$15),MONTH($AX460)&gt;MONTH(BJ$15)),
NETWORKDAYS.INTL((EOMONTH(BJ$15-1,1))-_xlpm.DD,EOMONTH(BJ$15-1,1),1,_xlpm.VD),
AND(MONTH($AW460)=MONTH(BJ$15),MONTH($AX460)=MONTH(BJ$15)),
NETWORKDAYS.INTL($AW460,$AX460,1,_xlpm.VD)))),0)),
$DH460="месяц",
$DR460*BJ460,
$DH460="неделя",
$DR460*BJ460/7*(ROUNDUP((DAY(EOMONTH(BJ$15,0)))/4,0))),
0)</f>
        <v/>
      </c>
      <c r="ED460" s="125">
        <f t="array" ref="ED460">
IFERROR(_xlfn.IFS(
$DH460="день_1",
$DR460*$BL460/($AX460-$AW460+1)*BK460*(DAY(EOMONTH(BK$15,0))),
$DH460="день_2",
$DR460/30*MAX(MIN($AX460,EOMONTH(BK$15,0))-MAX($AW460,BK$15)+1,),
$DH460="раб.день",
$DR460/30*(IFERROR(
_xlfn.LET(_xlpm.VD,
CHOOSE(
{1;2;3;4;5;6;7;8;9;10;11;12;13;14;15;16;17;18},
45658,45659,45660,45661,45662,45663,45664,45665,45711,45724,45778,45779,45785,45786,45820,45821,45965,46022),
_xlfn.LET(_xlpm.DD,
MAX(MIN($AX460,EOMONTH(BK$15,0))-MAX($AW460,BK$15),),
_xlfn.IFS(
AND(MONTH($AW460)=MONTH(BK$15),MONTH($AX460)&lt;&gt;MONTH(BK$15)),
NETWORKDAYS.INTL($AW460,$AW460+_xlpm.DD,1,_xlpm.VD),
AND(MONTH($AW460)&lt;&gt;MONTH(BK$15),MONTH($AX460)=MONTH(BK$15)),
NETWORKDAYS.INTL(($AX460)-_xlpm.DD,$AX460,1,_xlpm.VD),
AND(MONTH($AW460)&lt;MONTH(BK$15),MONTH($AX460)&gt;MONTH(BK$15)),
NETWORKDAYS.INTL((EOMONTH(BK$15-1,1))-_xlpm.DD,EOMONTH(BK$15-1,1),1,_xlpm.VD),
AND(MONTH($AW460)=MONTH(BK$15),MONTH($AX460)=MONTH(BK$15)),
NETWORKDAYS.INTL($AW460,$AX460,1,_xlpm.VD)))),0)),
$DH460="месяц",
$DR460*BK460,
$DH460="неделя",
$DR460*BK460/7*(ROUNDUP((DAY(EOMONTH(BK$15,0)))/4,0))),
0)</f>
        <v/>
      </c>
      <c r="EE460" s="125">
        <f>SUM($DS460,$DT460,$DU460,$DV460,$DW460,$DX460,$DY460,$DZ460,$EA460,$EB460,$EC460,$ED460)</f>
        <v/>
      </c>
      <c r="EF460" s="125">
        <f>IFERROR(ROUND($EE460*(1+$EP460),2),0)</f>
        <v/>
      </c>
      <c r="EG460" s="128" t="n">
        <v>1</v>
      </c>
      <c r="EH460" s="126" t="n">
        <v>0</v>
      </c>
      <c r="EI460" s="126">
        <f>ROUND(SUM($EH460:$EH460)*SUM($AB460:$AB460)*$EG460,2)</f>
        <v/>
      </c>
      <c r="EJ460" s="126">
        <f>ROUND($EI460*(1+$EP460),2)</f>
        <v/>
      </c>
      <c r="EK460" s="126" t="n">
        <v>0</v>
      </c>
      <c r="EL460" s="126">
        <f>ROUND(SUM($EK460:$EK460)*SUM($AB460:$AB460)*$EG460,2)</f>
        <v/>
      </c>
      <c r="EM460" s="126">
        <f>ROUND($EL460*(1+$EP460),2)</f>
        <v/>
      </c>
      <c r="EN460" s="126">
        <f>SUM($EE460,$EI460,$EL460)</f>
        <v/>
      </c>
      <c r="EO460" s="126">
        <f>SUM($EF460,$EJ460,$EM460)</f>
        <v/>
      </c>
      <c r="EP460" s="59" t="inlineStr">
        <is>
          <t>20%</t>
        </is>
      </c>
      <c r="EQ460" s="59" t="n"/>
      <c r="ER460" s="60">
        <f t="array" ref="ER460">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MATCH(ES460,
{"AMS";"RussOutdoor";"HD Outdoor";"Ingroup";"IQ";"Ledproduction";"LisChannel";"Logic";"Media-PPL";"NovikovTV | НовиковТВ";"SMA";"SOK";"КрокусТВ | CrocusTV | IndoorTV";"Сити";"ТЯК Москва"},
0)),"")</f>
        <v/>
      </c>
      <c r="ES460" s="60" t="n"/>
      <c r="ET460" s="60">
        <f t="array" ref="ET460">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MATCH(ES460,
{"AMS";"RussOutdoor";"HD Outdoor";"Ingroup";"IQ";"Ledproduction";"LisChannel";"Logic";"Media-PPL";"NovikovTV | НовиковТВ";"SMA";"SOK";"КрокусТВ | CrocusTV | IndoorTV";"Сити";"ТЯК Москва"},
0)),"")</f>
        <v/>
      </c>
      <c r="EU460" s="60" t="n"/>
      <c r="EV460" s="60" t="n"/>
      <c r="EX460" s="110">
        <f t="array" ref="EX460">
($AR460/30
+N("ТРАФИК ПЛОЩАДКИ"))*
(IFERROR(
_xlfn.LET(
_xlpm.GPR,
HLOOKUP($L460,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(MATCH($T460,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IF($Q460="цифровой",_xlpm.GPR/$AG460,_xlpm.GPR/60)),
0)
+N("DWELL TIME"))*
(IF($AB460=0,0,IF($AB460=1,0.3,IF($AB460=2,0.5,IF($AB460&gt;2,1))))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_xlfn.IFS($AC460="да",1.2,$AC460="нет",1)*
_xlfn.IFS($AD460="да",1.2,$AD460="нет",1)*
IF(R460="статический",1,1.2)*
$X460*
INDEX(
{1.2;1;1.2;1.2;1;1.2;1.2;1.2;1.2;1.2;1.2;1;1.2;1.2;1.2;1.2;1;1;1.2;1.2;1.2;1;1;1;1;1.2;1.2;1.2;1.2;1;1;1;1;1.2;1.2;1.2;1.2;1.2;1.2;1.2;1.2;1;1;1.2;1;1;1;1;1.5;1;1;1.5;1.5;1.2},
MATCH($Q460,_xlpm.MI,0)))&gt;{0.02;0.04;0.06;0.1;0.2;0.4;0.6;0.8;1;2;4;6})),
{0;1;2;3;4;5;6;7;8;9;10;11;12},
0)))
+N("КОЭФФИЦИЕНТ КОНТАКТА"))))*
(_xlfn.IFS($X460&lt;0.1,$X460/1000,$X460&gt;25,5.2,AND($X460&gt;=0.1,$X460&lt;=25),(($X460*2+0.1)/10)*($X460/10)))*
IFERROR((_xlfn.LET(
_xlpm.MA,
{0;0.8;0.85;0.9;0.95;1},
_xlpm.MAA,
{0;1;2;3;4;5},
INDEX(_xlpm.MA,MATCH(SUMPRODUCT(--((IF(ROUND(_xlpm.MAA,1)&gt;5,5,ROUND($AB460,1)))&gt;{0;1;2;3;4;5})),_xlpm.MAA,0)))
+N("КОЭФФИЦИЕНТ КОЛ-ВО КОНСТРУКЦИЙ")),1)*
$AB460,0))*
(IF($Q460="цифровой",$AG460/15*$AI460,1)
+N("ДЛЯ ЦИФРЫ"))</f>
        <v/>
      </c>
      <c r="EY460" s="110">
        <f>IFERROR(EX460*AY460,0)</f>
        <v/>
      </c>
      <c r="EZ460" s="131">
        <f>IFERROR(DP460/EY460*1000,0)</f>
        <v/>
      </c>
      <c r="FA460" s="112">
        <f>IFERROR(FC460/FB460,0)</f>
        <v/>
      </c>
      <c r="FB460" s="112">
        <f>IFERROR((FC460/(EY460/FF460*#REF!))*0.825,0)</f>
        <v/>
      </c>
      <c r="FC460" s="112">
        <f>IFERROR(((EX460*30/AR460)*100)/30,0)</f>
        <v/>
      </c>
      <c r="FD460" s="112">
        <f>IFERROR(EY460/G460*100%,0)</f>
        <v/>
      </c>
      <c r="FE460" s="112">
        <f>IFERROR(FD460/FC460*100%,0)</f>
        <v/>
      </c>
      <c r="FF460" s="110">
        <f>IFERROR(AR460/30*AY460,0)</f>
        <v/>
      </c>
    </row>
    <row r="461" ht="13" customHeight="1">
      <c r="A461" s="59" t="n"/>
      <c r="B461" s="60" t="n"/>
      <c r="C461" s="60" t="n"/>
      <c r="D461" s="60">
        <f t="array" ref="D461">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MATCH($E461,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61" s="60">
        <f t="array" ref="E461">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MATCH($F461,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61" s="60" t="inlineStr"/>
      <c r="G461" s="60" t="n"/>
      <c r="H461" s="60">
        <f t="array" ref="H461">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MATCH($I461,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61" s="60" t="n"/>
      <c r="J461" s="60" t="n"/>
      <c r="K461" s="60" t="n"/>
      <c r="L461" s="60" t="n"/>
      <c r="M461" s="60" t="n"/>
      <c r="N461" s="60" t="n"/>
      <c r="O461" s="60" t="n"/>
      <c r="P461" s="60">
        <f t="array" ref="P461">
_xlfn.IFS(
ISNUMBER(MATCH($Q461,{"шелфбаннер","разделитель","монетница","чековая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ISNUMBER(MATCH($Q461,{"LED/LCD","видеокулер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ISNUMBER(MATCH($Q461,{"автомобиль","машина","выставочное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ISNUMBER(MATCH($Q461,{"билборд","лифтовая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ISNUMBER(MATCH($Q461,{"навигация","подвесной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ISNUMBER(MATCH($Q461,{"движущаяся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ISNUMBER(MATCH($Q461,{"каталог","журнал"},)),
"Пресса",
$Q461="","")</f>
        <v/>
      </c>
      <c r="Q461" s="60" t="n"/>
      <c r="R461" s="60">
        <f t="array" ref="R461">
IFERROR(
_xlfn.IFS(
OR(ISNUMBER(MATCH($Q461,{"экспозиция","макет","стенд","автостенд","авто стенд","выставочное пространство","выставочные стенды","модульные выставочные стенды","3Д конструкция","3D конструкция"},)),P461="Экспонирование"),
"нестандартный",
ISNUMBER(MATCH($Q461,{"скроллер","призматрон"},)),
"динамический",
$P461="Видео",
"цифровой",
OR($P461="Пресса",$P461="Щит",$P461="POSm",$P461="Подвес",$P461="Брендирование/оклейка"),
"статический"),"")</f>
        <v/>
      </c>
      <c r="S461" s="59" t="n"/>
      <c r="T461" s="60" t="n"/>
      <c r="U461" s="60" t="n"/>
      <c r="V461" s="60">
        <f>
IF(P461="Видео",
"цифровой постер/ролик",
IF(ISNUMBER(MATCH(Q461,{"короб световой","короб световой | лайтбокс","короб световой | кристалайт","лайтбокс","лайт бокс","кристалайт","LB","lightbox"},)),
"бэклит",
IF(P461="Брендирование/оклейка",
"перфарированная пленка/самоклейка",
IF(P461="Экспонирование",
"под запрос",
IF(P461="Подвес",
"баннер/ткань",
"")))))</f>
        <v/>
      </c>
      <c r="W461" s="59" t="n"/>
      <c r="X461" s="59" t="n"/>
      <c r="Y461" s="59" t="n"/>
      <c r="Z461" s="61" t="n"/>
      <c r="AA461" s="61" t="n"/>
      <c r="AB461" s="61">
        <f>IF(BL461&gt;0,Z461,0)</f>
        <v/>
      </c>
      <c r="AC461" s="59" t="n"/>
      <c r="AD461" s="59" t="n"/>
      <c r="AE461" s="59" t="n"/>
      <c r="AF461" s="59" t="n"/>
      <c r="AG461" s="59" t="n"/>
      <c r="AH461" s="59" t="n"/>
      <c r="AI461" s="59" t="n"/>
      <c r="AJ461" s="59" t="n"/>
      <c r="AK461" s="59" t="n"/>
      <c r="AL461" s="62">
        <f>IFERROR(IF(OR(R461="статический",R461="динамический",R461="нестандартный",R461="",R461=""),"-",IF(AND(AH461="-",AI461="-"),"-",AK461*3600/AH461*AI461)),"-")</f>
        <v/>
      </c>
      <c r="AM461" s="62">
        <f>IFERROR(IF(OR(R461="статический",R461="динамический",R461="",R461="", R461="BTL",R461="нестандартный"),"-",AG461*AI461*AL461/60),"-")</f>
        <v/>
      </c>
      <c r="AN461" s="63">
        <f>IFERROR(IF(AH461="","-",AG461*AI461/AH461),"-")</f>
        <v/>
      </c>
      <c r="AO461" s="59">
        <f>IFERROR(IF(OR($R461="статический",$R461="динамический",$R461="",$R461="",$R461="BTL",$R461="нестандартный"),"-",$AL461*$AY461),"-")</f>
        <v/>
      </c>
      <c r="AP461" s="62">
        <f>IFERROR(IF(OR($R461="статический",$R461="динамический",$R461="",$R461="",$R461="BTL",$R461="нестандартный"),"-",$AM461*AY461),"-")</f>
        <v/>
      </c>
      <c r="AQ461" s="64" t="n"/>
      <c r="AR461" s="61" t="n"/>
      <c r="AS461" s="61" t="n"/>
      <c r="AT461" s="61" t="n"/>
      <c r="AU461" s="65" t="n"/>
      <c r="AV461" s="124">
        <f>IFERROR(DR461/AT461*1000,"n/a")</f>
        <v/>
      </c>
      <c r="AW461" s="67" t="n"/>
      <c r="AX461" s="67" t="n"/>
      <c r="AY461" s="43">
        <f>IFERROR(IF(OR($AW461="",$AX461=""),"",_xlfn.DAYS($AX461+1,$AW461)),"")</f>
        <v/>
      </c>
      <c r="AZ461" s="68">
        <f t="array" ref="AZ461">
_xlfn.LET(_xlpm.COEFF,
IF($AW461+$AX461=0,0,IF(MAX(MIN($AX461,EOMONTH(AZ$15,0))-MAX($AW461,AZ$15)+1,)&gt;0,1,0)),
_xlfn.IFS(
$ES461="LisChannel",
_xlpm.COEFF*
INDEX({1;1;1.2;1.2;1;1;1;1;1.2;1.2;1.2;1.2},
MATCH(MONTH(AZ$15),
{1,2,3,4,5,6,7,8,9,10,11,12})),
CONCATENATE($ES461," ",$L461)="RussOutdoor метро",
_xlpm.COEFF*
INDEX({0.8;0.9;1.1;1.1;1;1;1;1;1.1;1.1;1.1;1.1},
MATCH(MONTH(AZ$15),
{1,2,3,4,5,6,7,8,9,10,11,12})),
$ES461&lt;&gt;"LisChannel",
_xlpm.COEFF,
$ES461&lt;&gt;"RussOutdoor",
_xlpm.COEFF))</f>
        <v/>
      </c>
      <c r="BA461" s="68">
        <f t="array" ref="BA461">
_xlfn.LET(_xlpm.COEFF,
IF($AW461+$AX461=0,0,IF(MAX(MIN($AX461,EOMONTH(BA$15,0))-MAX($AW461,BA$15)+1,)&gt;0,1,0)),
_xlfn.IFS(
$ES461="LisChannel",
_xlpm.COEFF*
INDEX({1;1;1.2;1.2;1;1;1;1;1.2;1.2;1.2;1.2},
MATCH(MONTH(BA$15),
{1,2,3,4,5,6,7,8,9,10,11,12})),
CONCATENATE($ES461," ",$L461)="RussOutdoor метро",
_xlpm.COEFF*
INDEX({0.8;0.9;1.1;1.1;1;1;1;1;1.1;1.1;1.1;1.1},
MATCH(MONTH(BA$15),
{1,2,3,4,5,6,7,8,9,10,11,12})),
$ES461&lt;&gt;"LisChannel",
_xlpm.COEFF,
$ES461&lt;&gt;"RussOutdoor",
_xlpm.COEFF))</f>
        <v/>
      </c>
      <c r="BB461" s="68">
        <f t="array" ref="BB461">
_xlfn.LET(_xlpm.COEFF,
IF($AW461+$AX461=0,0,IF(MAX(MIN($AX461,EOMONTH(BB$15,0))-MAX($AW461,BB$15)+1,)&gt;0,1,0)),
_xlfn.IFS(
$ES461="LisChannel",
_xlpm.COEFF*
INDEX({1;1;1.2;1.2;1;1;1;1;1.2;1.2;1.2;1.2},
MATCH(MONTH(BB$15),
{1,2,3,4,5,6,7,8,9,10,11,12})),
CONCATENATE($ES461," ",$L461)="RussOutdoor метро",
_xlpm.COEFF*
INDEX({0.8;0.9;1.1;1.1;1;1;1;1;1.1;1.1;1.1;1.1},
MATCH(MONTH(BB$15),
{1,2,3,4,5,6,7,8,9,10,11,12})),
$ES461&lt;&gt;"LisChannel",
_xlpm.COEFF,
$ES461&lt;&gt;"RussOutdoor",
_xlpm.COEFF))</f>
        <v/>
      </c>
      <c r="BC461" s="68">
        <f t="array" ref="BC461">
_xlfn.LET(_xlpm.COEFF,
IF($AW461+$AX461=0,0,IF(MAX(MIN($AX461,EOMONTH(BC$15,0))-MAX($AW461,BC$15)+1,)&gt;0,1,0)),
_xlfn.IFS(
$ES461="LisChannel",
_xlpm.COEFF*
INDEX({1;1;1.2;1.2;1;1;1;1;1.2;1.2;1.2;1.2},
MATCH(MONTH(BC$15),
{1,2,3,4,5,6,7,8,9,10,11,12})),
CONCATENATE($ES461," ",$L461)="RussOutdoor метро",
_xlpm.COEFF*
INDEX({0.8;0.9;1.1;1.1;1;1;1;1;1.1;1.1;1.1;1.1},
MATCH(MONTH(BC$15),
{1,2,3,4,5,6,7,8,9,10,11,12})),
$ES461&lt;&gt;"LisChannel",
_xlpm.COEFF,
$ES461&lt;&gt;"RussOutdoor",
_xlpm.COEFF))</f>
        <v/>
      </c>
      <c r="BD461" s="68">
        <f t="array" ref="BD461">
_xlfn.LET(_xlpm.COEFF,
IF($AW461+$AX461=0,0,IF(MAX(MIN($AX461,EOMONTH(BD$15,0))-MAX($AW461,BD$15)+1,)&gt;0,1,0)),
_xlfn.IFS(
$ES461="LisChannel",
_xlpm.COEFF*
INDEX({1;1;1.2;1.2;1;1;1;1;1.2;1.2;1.2;1.2},
MATCH(MONTH(BD$15),
{1,2,3,4,5,6,7,8,9,10,11,12})),
CONCATENATE($ES461," ",$L461)="RussOutdoor метро",
_xlpm.COEFF*
INDEX({0.8;0.9;1.1;1.1;1;1;1;1;1.1;1.1;1.1;1.1},
MATCH(MONTH(BD$15),
{1,2,3,4,5,6,7,8,9,10,11,12})),
$ES461&lt;&gt;"LisChannel",
_xlpm.COEFF,
$ES461&lt;&gt;"RussOutdoor",
_xlpm.COEFF))</f>
        <v/>
      </c>
      <c r="BE461" s="68">
        <f t="array" ref="BE461">
_xlfn.LET(_xlpm.COEFF,
IF($AW461+$AX461=0,0,IF(MAX(MIN($AX461,EOMONTH(BE$15,0))-MAX($AW461,BE$15)+1,)&gt;0,1,0)),
_xlfn.IFS(
$ES461="LisChannel",
_xlpm.COEFF*
INDEX({1;1;1.2;1.2;1;1;1;1;1.2;1.2;1.2;1.2},
MATCH(MONTH(BE$15),
{1,2,3,4,5,6,7,8,9,10,11,12})),
CONCATENATE($ES461," ",$L461)="RussOutdoor метро",
_xlpm.COEFF*
INDEX({0.8;0.9;1.1;1.1;1;1;1;1;1.1;1.1;1.1;1.1},
MATCH(MONTH(BE$15),
{1,2,3,4,5,6,7,8,9,10,11,12})),
$ES461&lt;&gt;"LisChannel",
_xlpm.COEFF,
$ES461&lt;&gt;"RussOutdoor",
_xlpm.COEFF))</f>
        <v/>
      </c>
      <c r="BF461" s="68">
        <f t="array" ref="BF461">
_xlfn.LET(_xlpm.COEFF,
IF($AW461+$AX461=0,0,IF(MAX(MIN($AX461,EOMONTH(BF$15,0))-MAX($AW461,BF$15)+1,)&gt;0,1,0)),
_xlfn.IFS(
$ES461="LisChannel",
_xlpm.COEFF*
INDEX({1;1;1.2;1.2;1;1;1;1;1.2;1.2;1.2;1.2},
MATCH(MONTH(BF$15),
{1,2,3,4,5,6,7,8,9,10,11,12})),
CONCATENATE($ES461," ",$L461)="RussOutdoor метро",
_xlpm.COEFF*
INDEX({0.8;0.9;1.1;1.1;1;1;1;1;1.1;1.1;1.1;1.1},
MATCH(MONTH(BF$15),
{1,2,3,4,5,6,7,8,9,10,11,12})),
$ES461&lt;&gt;"LisChannel",
_xlpm.COEFF,
$ES461&lt;&gt;"RussOutdoor",
_xlpm.COEFF))</f>
        <v/>
      </c>
      <c r="BG461" s="68">
        <f t="array" ref="BG461">
_xlfn.LET(_xlpm.COEFF,
IF($AW461+$AX461=0,0,IF(MAX(MIN($AX461,EOMONTH(BG$15,0))-MAX($AW461,BG$15)+1,)&gt;0,1,0)),
_xlfn.IFS(
$ES461="LisChannel",
_xlpm.COEFF*
INDEX({1;1;1.2;1.2;1;1;1;1;1.2;1.2;1.2;1.2},
MATCH(MONTH(BG$15),
{1,2,3,4,5,6,7,8,9,10,11,12})),
CONCATENATE($ES461," ",$L461)="RussOutdoor метро",
_xlpm.COEFF*
INDEX({0.8;0.9;1.1;1.1;1;1;1;1;1.1;1.1;1.1;1.1},
MATCH(MONTH(BG$15),
{1,2,3,4,5,6,7,8,9,10,11,12})),
$ES461&lt;&gt;"LisChannel",
_xlpm.COEFF,
$ES461&lt;&gt;"RussOutdoor",
_xlpm.COEFF))</f>
        <v/>
      </c>
      <c r="BH461" s="68">
        <f t="array" ref="BH461">
_xlfn.LET(_xlpm.COEFF,
IF($AW461+$AX461=0,0,IF(MAX(MIN($AX461,EOMONTH(BH$15,0))-MAX($AW461,BH$15)+1,)&gt;0,1,0)),
_xlfn.IFS(
$ES461="LisChannel",
_xlpm.COEFF*
INDEX({1;1;1.2;1.2;1;1;1;1;1.2;1.2;1.2;1.2},
MATCH(MONTH(BH$15),
{1,2,3,4,5,6,7,8,9,10,11,12})),
CONCATENATE($ES461," ",$L461)="RussOutdoor метро",
_xlpm.COEFF*
INDEX({0.8;0.9;1.1;1.1;1;1;1;1;1.1;1.1;1.1;1.1},
MATCH(MONTH(BH$15),
{1,2,3,4,5,6,7,8,9,10,11,12})),
$ES461&lt;&gt;"LisChannel",
_xlpm.COEFF,
$ES461&lt;&gt;"RussOutdoor",
_xlpm.COEFF))</f>
        <v/>
      </c>
      <c r="BI461" s="68">
        <f t="array" ref="BI461">
_xlfn.LET(_xlpm.COEFF,
IF($AW461+$AX461=0,0,IF(MAX(MIN($AX461,EOMONTH(BI$15,0))-MAX($AW461,BI$15)+1,)&gt;0,1,0)),
_xlfn.IFS(
$ES461="LisChannel",
_xlpm.COEFF*
INDEX({1;1;1.2;1.2;1;1;1;1;1.2;1.2;1.2;1.2},
MATCH(MONTH(BI$15),
{1,2,3,4,5,6,7,8,9,10,11,12})),
CONCATENATE($ES461," ",$L461)="RussOutdoor метро",
_xlpm.COEFF*
INDEX({0.8;0.9;1.1;1.1;1;1;1;1;1.1;1.1;1.1;1.1},
MATCH(MONTH(BI$15),
{1,2,3,4,5,6,7,8,9,10,11,12})),
$ES461&lt;&gt;"LisChannel",
_xlpm.COEFF,
$ES461&lt;&gt;"RussOutdoor",
_xlpm.COEFF))</f>
        <v/>
      </c>
      <c r="BJ461" s="68">
        <f t="array" ref="BJ461">
_xlfn.LET(_xlpm.COEFF,
IF($AW461+$AX461=0,0,IF(MAX(MIN($AX461,EOMONTH(BJ$15,0))-MAX($AW461,BJ$15)+1,)&gt;0,1,0)),
_xlfn.IFS(
$ES461="LisChannel",
_xlpm.COEFF*
INDEX({1;1;1.2;1.2;1;1;1;1;1.2;1.2;1.2;1.2},
MATCH(MONTH(BJ$15),
{1,2,3,4,5,6,7,8,9,10,11,12})),
CONCATENATE($ES461," ",$L461)="RussOutdoor метро",
_xlpm.COEFF*
INDEX({0.8;0.9;1.1;1.1;1;1;1;1;1.1;1.1;1.1;1.1},
MATCH(MONTH(BJ$15),
{1,2,3,4,5,6,7,8,9,10,11,12})),
$ES461&lt;&gt;"LisChannel",
_xlpm.COEFF,
$ES461&lt;&gt;"RussOutdoor",
_xlpm.COEFF))</f>
        <v/>
      </c>
      <c r="BK461" s="68">
        <f t="array" ref="BK461">
_xlfn.LET(_xlpm.COEFF,
IF($AW461+$AX461=0,0,IF(MAX(MIN($AX461,EOMONTH(BK$15,0))-MAX($AW461,BK$15)+1,)&gt;0,1,0)),
_xlfn.IFS(
$ES461="LisChannel",
_xlpm.COEFF*
INDEX({1;1;1.2;1.2;1;1;1;1;1.2;1.2;1.2;1.2},
MATCH(MONTH(BK$15),
{1,2,3,4,5,6,7,8,9,10,11,12})),
CONCATENATE($ES461," ",$L461)="RussOutdoor метро",
_xlpm.COEFF*
INDEX({0.8;0.9;1.1;1.1;1;1;1;1;1.1;1.1;1.1;1.1},
MATCH(MONTH(BK$15),
{1,2,3,4,5,6,7,8,9,10,11,12})),
$ES461&lt;&gt;"LisChannel",
_xlpm.COEFF,
$ES461&lt;&gt;"RussOutdoor",
_xlpm.COEFF))</f>
        <v/>
      </c>
      <c r="BL461" s="62">
        <f>COUNTIFS($AZ461:$BK461,"&gt;0")</f>
        <v/>
      </c>
      <c r="BM461" s="65" t="n"/>
      <c r="BN461" s="125">
        <f>$DJ461</f>
        <v/>
      </c>
      <c r="BO461" s="63">
        <f>$DQ461</f>
        <v/>
      </c>
      <c r="BP461" s="125">
        <f>
IFERROR(
IF($BL461=0,0,
$BN461*(1-$BO461)),
0)</f>
        <v/>
      </c>
      <c r="BQ461" s="125">
        <f t="array" ref="BQ461">
IFERROR(
_xlfn.IFS(
$DH461="день_1",
$BP461*$BL461/($AX461-$AW461+1)*AZ461*(DAY(EOMONTH(AZ$15,0))),
$DH461="день_2",
$BP461/30*MAX(MIN($AX461,EOMONTH(AZ$15,0))-MAX($AW461,AZ$15)+1,),
$DH461="раб.день",
$BP461/30*(IFERROR(
_xlfn.LET(_xlpm.VD,
CHOOSE(
{1;2;3;4;5;6;7;8;9;10;11;12;13;14;15;16;17;18},
45658,45659,45660,45661,45662,45663,45664,45665,45711,45724,45778,45779,45785,45786,45820,45821,45965,46022),
_xlfn.LET(_xlpm.DD,
MAX(MIN($AX461,EOMONTH(AZ$15,0))-MAX($AW461,AZ$15),),
_xlfn.IFS(
AND(MONTH($AW461)=MONTH(AZ$15),MONTH($AX461)&lt;&gt;MONTH(AZ$15)),
NETWORKDAYS.INTL($AW461,$AW461+_xlpm.DD,1,_xlpm.VD),
AND(MONTH($AW461)&lt;&gt;MONTH(AZ$15),MONTH($AX461)=MONTH(AZ$15)),
NETWORKDAYS.INTL(($AX461)-_xlpm.DD,$AX461,1,_xlpm.VD),
AND(MONTH($AW461)&lt;MONTH(AZ$15),MONTH($AX461)&gt;MONTH(AZ$15)),
NETWORKDAYS.INTL((EOMONTH(AZ$15-1,1))-_xlpm.DD,EOMONTH(AZ$15-1,1),1,_xlpm.VD),
AND(MONTH($AW461)=MONTH(AZ$15),MONTH($AX461)=MONTH(AZ$15)),
NETWORKDAYS.INTL($AW461,$AX461,1,_xlpm.VD)))),0)),
$DH461="месяц",
$BP461*AZ461,
$DH461="неделя",
$BP461*AZ461/7*(ROUNDUP((DAY(EOMONTH(AZ$15,0)))/4,0))),
0)</f>
        <v/>
      </c>
      <c r="BR461" s="125">
        <f t="array" ref="BR461">
IFERROR(
_xlfn.IFS(
$DH461="день_1",
$BP461*$BL461/($AX461-$AW461+1)*BA461*(DAY(EOMONTH(BA$15,0))),
$DH461="день_2",
$BP461/30*MAX(MIN($AX461,EOMONTH(BA$15,0))-MAX($AW461,BA$15)+1,),
$DH461="раб.день",
$BP461/30*(IFERROR(
_xlfn.LET(_xlpm.VD,
CHOOSE(
{1;2;3;4;5;6;7;8;9;10;11;12;13;14;15;16;17;18},
45658,45659,45660,45661,45662,45663,45664,45665,45711,45724,45778,45779,45785,45786,45820,45821,45965,46022),
_xlfn.LET(_xlpm.DD,
MAX(MIN($AX461,EOMONTH(BA$15,0))-MAX($AW461,BA$15),),
_xlfn.IFS(
AND(MONTH($AW461)=MONTH(BA$15),MONTH($AX461)&lt;&gt;MONTH(BA$15)),
NETWORKDAYS.INTL($AW461,$AW461+_xlpm.DD,1,_xlpm.VD),
AND(MONTH($AW461)&lt;&gt;MONTH(BA$15),MONTH($AX461)=MONTH(BA$15)),
NETWORKDAYS.INTL(($AX461)-_xlpm.DD,$AX461,1,_xlpm.VD),
AND(MONTH($AW461)&lt;MONTH(BA$15),MONTH($AX461)&gt;MONTH(BA$15)),
NETWORKDAYS.INTL((EOMONTH(BA$15-1,1))-_xlpm.DD,EOMONTH(BA$15-1,1),1,_xlpm.VD),
AND(MONTH($AW461)=MONTH(BA$15),MONTH($AX461)=MONTH(BA$15)),
NETWORKDAYS.INTL($AW461,$AX461,1,_xlpm.VD)))),0)),
$DH461="месяц",
$BP461*BA461,
$DH461="неделя",
$BP461*BA461/7*(ROUNDUP((DAY(EOMONTH(BA$15,0)))/4,0))),
0)</f>
        <v/>
      </c>
      <c r="BS461" s="125">
        <f t="array" ref="BS461">
IFERROR(
_xlfn.IFS(
$DH461="день_1",
$BP461*$BL461/($AX461-$AW461+1)*BB461*(DAY(EOMONTH(BB$15,0))),
$DH461="день_2",
$BP461/30*MAX(MIN($AX461,EOMONTH(BB$15,0))-MAX($AW461,BB$15)+1,),
$DH461="раб.день",
$BP461/30*(IFERROR(
_xlfn.LET(_xlpm.VD,
CHOOSE(
{1;2;3;4;5;6;7;8;9;10;11;12;13;14;15;16;17;18},
45658,45659,45660,45661,45662,45663,45664,45665,45711,45724,45778,45779,45785,45786,45820,45821,45965,46022),
_xlfn.LET(_xlpm.DD,
MAX(MIN($AX461,EOMONTH(BB$15,0))-MAX($AW461,BB$15),),
_xlfn.IFS(
AND(MONTH($AW461)=MONTH(BB$15),MONTH($AX461)&lt;&gt;MONTH(BB$15)),
NETWORKDAYS.INTL($AW461,$AW461+_xlpm.DD,1,_xlpm.VD),
AND(MONTH($AW461)&lt;&gt;MONTH(BB$15),MONTH($AX461)=MONTH(BB$15)),
NETWORKDAYS.INTL(($AX461)-_xlpm.DD,$AX461,1,_xlpm.VD),
AND(MONTH($AW461)&lt;MONTH(BB$15),MONTH($AX461)&gt;MONTH(BB$15)),
NETWORKDAYS.INTL((EOMONTH(BB$15-1,1))-_xlpm.DD,EOMONTH(BB$15-1,1),1,_xlpm.VD),
AND(MONTH($AW461)=MONTH(BB$15),MONTH($AX461)=MONTH(BB$15)),
NETWORKDAYS.INTL($AW461,$AX461,1,_xlpm.VD)))),0)),
$DH461="месяц",
$BP461*BB461,
$DH461="неделя",
$BP461*BB461/7*(ROUNDUP((DAY(EOMONTH(BB$15,0)))/4,0))),
0)</f>
        <v/>
      </c>
      <c r="BT461" s="125">
        <f t="array" ref="BT461">
IFERROR(
_xlfn.IFS(
$DH461="день_1",
$BP461*$BL461/($AX461-$AW461+1)*BC461*(DAY(EOMONTH(BC$15,0))),
$DH461="день_2",
$BP461/30*MAX(MIN($AX461,EOMONTH(BC$15,0))-MAX($AW461,BC$15)+1,),
$DH461="раб.день",
$BP461/30*(IFERROR(
_xlfn.LET(_xlpm.VD,
CHOOSE(
{1;2;3;4;5;6;7;8;9;10;11;12;13;14;15;16;17;18},
45658,45659,45660,45661,45662,45663,45664,45665,45711,45724,45778,45779,45785,45786,45820,45821,45965,46022),
_xlfn.LET(_xlpm.DD,
MAX(MIN($AX461,EOMONTH(BC$15,0))-MAX($AW461,BC$15),),
_xlfn.IFS(
AND(MONTH($AW461)=MONTH(BC$15),MONTH($AX461)&lt;&gt;MONTH(BC$15)),
NETWORKDAYS.INTL($AW461,$AW461+_xlpm.DD,1,_xlpm.VD),
AND(MONTH($AW461)&lt;&gt;MONTH(BC$15),MONTH($AX461)=MONTH(BC$15)),
NETWORKDAYS.INTL(($AX461)-_xlpm.DD,$AX461,1,_xlpm.VD),
AND(MONTH($AW461)&lt;MONTH(BC$15),MONTH($AX461)&gt;MONTH(BC$15)),
NETWORKDAYS.INTL((EOMONTH(BC$15-1,1))-_xlpm.DD,EOMONTH(BC$15-1,1),1,_xlpm.VD),
AND(MONTH($AW461)=MONTH(BC$15),MONTH($AX461)=MONTH(BC$15)),
NETWORKDAYS.INTL($AW461,$AX461,1,_xlpm.VD)))),0)),
$DH461="месяц",
$BP461*BC461,
$DH461="неделя",
$BP461*BC461/7*(ROUNDUP((DAY(EOMONTH(BC$15,0)))/4,0))),
0)</f>
        <v/>
      </c>
      <c r="BU461" s="125">
        <f t="array" ref="BU461">
IFERROR(
_xlfn.IFS(
$DH461="день_1",
$BP461*$BL461/($AX461-$AW461+1)*BD461*(DAY(EOMONTH(BD$15,0))),
$DH461="день_2",
$BP461/30*MAX(MIN($AX461,EOMONTH(BD$15,0))-MAX($AW461,BD$15)+1,),
$DH461="раб.день",
$BP461/30*(IFERROR(
_xlfn.LET(_xlpm.VD,
CHOOSE(
{1;2;3;4;5;6;7;8;9;10;11;12;13;14;15;16;17;18},
45658,45659,45660,45661,45662,45663,45664,45665,45711,45724,45778,45779,45785,45786,45820,45821,45965,46022),
_xlfn.LET(_xlpm.DD,
MAX(MIN($AX461,EOMONTH(BD$15,0))-MAX($AW461,BD$15),),
_xlfn.IFS(
AND(MONTH($AW461)=MONTH(BD$15),MONTH($AX461)&lt;&gt;MONTH(BD$15)),
NETWORKDAYS.INTL($AW461,$AW461+_xlpm.DD,1,_xlpm.VD),
AND(MONTH($AW461)&lt;&gt;MONTH(BD$15),MONTH($AX461)=MONTH(BD$15)),
NETWORKDAYS.INTL(($AX461)-_xlpm.DD,$AX461,1,_xlpm.VD),
AND(MONTH($AW461)&lt;MONTH(BD$15),MONTH($AX461)&gt;MONTH(BD$15)),
NETWORKDAYS.INTL((EOMONTH(BD$15-1,1))-_xlpm.DD,EOMONTH(BD$15-1,1),1,_xlpm.VD),
AND(MONTH($AW461)=MONTH(BD$15),MONTH($AX461)=MONTH(BD$15)),
NETWORKDAYS.INTL($AW461,$AX461,1,_xlpm.VD)))),0)),
$DH461="месяц",
$BP461*BD461,
$DH461="неделя",
$BP461*BD461/7*(ROUNDUP((DAY(EOMONTH(BD$15,0)))/4,0))),
0)</f>
        <v/>
      </c>
      <c r="BV461" s="125">
        <f t="array" ref="BV461">
IFERROR(
_xlfn.IFS(
$DH461="день_1",
$BP461*$BL461/($AX461-$AW461+1)*BE461*(DAY(EOMONTH(BE$15,0))),
$DH461="день_2",
$BP461/30*MAX(MIN($AX461,EOMONTH(BE$15,0))-MAX($AW461,BE$15)+1,),
$DH461="раб.день",
$BP461/30*(IFERROR(
_xlfn.LET(_xlpm.VD,
CHOOSE(
{1;2;3;4;5;6;7;8;9;10;11;12;13;14;15;16;17;18},
45658,45659,45660,45661,45662,45663,45664,45665,45711,45724,45778,45779,45785,45786,45820,45821,45965,46022),
_xlfn.LET(_xlpm.DD,
MAX(MIN($AX461,EOMONTH(BE$15,0))-MAX($AW461,BE$15),),
_xlfn.IFS(
AND(MONTH($AW461)=MONTH(BE$15),MONTH($AX461)&lt;&gt;MONTH(BE$15)),
NETWORKDAYS.INTL($AW461,$AW461+_xlpm.DD,1,_xlpm.VD),
AND(MONTH($AW461)&lt;&gt;MONTH(BE$15),MONTH($AX461)=MONTH(BE$15)),
NETWORKDAYS.INTL(($AX461)-_xlpm.DD,$AX461,1,_xlpm.VD),
AND(MONTH($AW461)&lt;MONTH(BE$15),MONTH($AX461)&gt;MONTH(BE$15)),
NETWORKDAYS.INTL((EOMONTH(BE$15-1,1))-_xlpm.DD,EOMONTH(BE$15-1,1),1,_xlpm.VD),
AND(MONTH($AW461)=MONTH(BE$15),MONTH($AX461)=MONTH(BE$15)),
NETWORKDAYS.INTL($AW461,$AX461,1,_xlpm.VD)))),0)),
$DH461="месяц",
$BP461*BE461,
$DH461="неделя",
$BP461*BE461/7*(ROUNDUP((DAY(EOMONTH(BE$15,0)))/4,0))),
0)</f>
        <v/>
      </c>
      <c r="BW461" s="125">
        <f t="array" ref="BW461">
IFERROR(
_xlfn.IFS(
$DH461="день_1",
$BP461*$BL461/($AX461-$AW461+1)*BF461*(DAY(EOMONTH(BF$15,0))),
$DH461="день_2",
$BP461/30*MAX(MIN($AX461,EOMONTH(BF$15,0))-MAX($AW461,BF$15)+1,),
$DH461="раб.день",
$BP461/30*(IFERROR(
_xlfn.LET(_xlpm.VD,
CHOOSE(
{1;2;3;4;5;6;7;8;9;10;11;12;13;14;15;16;17;18},
45658,45659,45660,45661,45662,45663,45664,45665,45711,45724,45778,45779,45785,45786,45820,45821,45965,46022),
_xlfn.LET(_xlpm.DD,
MAX(MIN($AX461,EOMONTH(BF$15,0))-MAX($AW461,BF$15),),
_xlfn.IFS(
AND(MONTH($AW461)=MONTH(BF$15),MONTH($AX461)&lt;&gt;MONTH(BF$15)),
NETWORKDAYS.INTL($AW461,$AW461+_xlpm.DD,1,_xlpm.VD),
AND(MONTH($AW461)&lt;&gt;MONTH(BF$15),MONTH($AX461)=MONTH(BF$15)),
NETWORKDAYS.INTL(($AX461)-_xlpm.DD,$AX461,1,_xlpm.VD),
AND(MONTH($AW461)&lt;MONTH(BF$15),MONTH($AX461)&gt;MONTH(BF$15)),
NETWORKDAYS.INTL((EOMONTH(BF$15-1,1))-_xlpm.DD,EOMONTH(BF$15-1,1),1,_xlpm.VD),
AND(MONTH($AW461)=MONTH(BF$15),MONTH($AX461)=MONTH(BF$15)),
NETWORKDAYS.INTL($AW461,$AX461,1,_xlpm.VD)))),0)),
$DH461="месяц",
$BP461*BF461,
$DH461="неделя",
$BP461*BF461/7*(ROUNDUP((DAY(EOMONTH(BF$15,0)))/4,0))),
0)</f>
        <v/>
      </c>
      <c r="BX461" s="125">
        <f t="array" ref="BX461">
IFERROR(
_xlfn.IFS(
$DH461="день_1",
$BP461*$BL461/($AX461-$AW461+1)*BG461*(DAY(EOMONTH(BG$15,0))),
$DH461="день_2",
$BP461/30*MAX(MIN($AX461,EOMONTH(BG$15,0))-MAX($AW461,BG$15)+1,),
$DH461="раб.день",
$BP461/30*(IFERROR(
_xlfn.LET(_xlpm.VD,
CHOOSE(
{1;2;3;4;5;6;7;8;9;10;11;12;13;14;15;16;17;18},
45658,45659,45660,45661,45662,45663,45664,45665,45711,45724,45778,45779,45785,45786,45820,45821,45965,46022),
_xlfn.LET(_xlpm.DD,
MAX(MIN($AX461,EOMONTH(BG$15,0))-MAX($AW461,BG$15),),
_xlfn.IFS(
AND(MONTH($AW461)=MONTH(BG$15),MONTH($AX461)&lt;&gt;MONTH(BG$15)),
NETWORKDAYS.INTL($AW461,$AW461+_xlpm.DD,1,_xlpm.VD),
AND(MONTH($AW461)&lt;&gt;MONTH(BG$15),MONTH($AX461)=MONTH(BG$15)),
NETWORKDAYS.INTL(($AX461)-_xlpm.DD,$AX461,1,_xlpm.VD),
AND(MONTH($AW461)&lt;MONTH(BG$15),MONTH($AX461)&gt;MONTH(BG$15)),
NETWORKDAYS.INTL((EOMONTH(BG$15-1,1))-_xlpm.DD,EOMONTH(BG$15-1,1),1,_xlpm.VD),
AND(MONTH($AW461)=MONTH(BG$15),MONTH($AX461)=MONTH(BG$15)),
NETWORKDAYS.INTL($AW461,$AX461,1,_xlpm.VD)))),0)),
$DH461="месяц",
$BP461*BG461,
$DH461="неделя",
$BP461*BG461/7*(ROUNDUP((DAY(EOMONTH(BG$15,0)))/4,0))),
0)</f>
        <v/>
      </c>
      <c r="BY461" s="125">
        <f t="array" ref="BY461">
IFERROR(
_xlfn.IFS(
$DH461="день_1",
$BP461*$BL461/($AX461-$AW461+1)*BH461*(DAY(EOMONTH(BH$15,0))),
$DH461="день_2",
$BP461/30*MAX(MIN($AX461,EOMONTH(BH$15,0))-MAX($AW461,BH$15)+1,),
$DH461="раб.день",
$BP461/30*(IFERROR(
_xlfn.LET(_xlpm.VD,
CHOOSE(
{1;2;3;4;5;6;7;8;9;10;11;12;13;14;15;16;17;18},
45658,45659,45660,45661,45662,45663,45664,45665,45711,45724,45778,45779,45785,45786,45820,45821,45965,46022),
_xlfn.LET(_xlpm.DD,
MAX(MIN($AX461,EOMONTH(BH$15,0))-MAX($AW461,BH$15),),
_xlfn.IFS(
AND(MONTH($AW461)=MONTH(BH$15),MONTH($AX461)&lt;&gt;MONTH(BH$15)),
NETWORKDAYS.INTL($AW461,$AW461+_xlpm.DD,1,_xlpm.VD),
AND(MONTH($AW461)&lt;&gt;MONTH(BH$15),MONTH($AX461)=MONTH(BH$15)),
NETWORKDAYS.INTL(($AX461)-_xlpm.DD,$AX461,1,_xlpm.VD),
AND(MONTH($AW461)&lt;MONTH(BH$15),MONTH($AX461)&gt;MONTH(BH$15)),
NETWORKDAYS.INTL((EOMONTH(BH$15-1,1))-_xlpm.DD,EOMONTH(BH$15-1,1),1,_xlpm.VD),
AND(MONTH($AW461)=MONTH(BH$15),MONTH($AX461)=MONTH(BH$15)),
NETWORKDAYS.INTL($AW461,$AX461,1,_xlpm.VD)))),0)),
$DH461="месяц",
$BP461*BH461,
$DH461="неделя",
$BP461*BH461/7*(ROUNDUP((DAY(EOMONTH(BH$15,0)))/4,0))),
0)</f>
        <v/>
      </c>
      <c r="BZ461" s="125">
        <f t="array" ref="BZ461">
IFERROR(
_xlfn.IFS(
$DH461="день_1",
$BP461*$BL461/($AX461-$AW461+1)*BI461*(DAY(EOMONTH(BI$15,0))),
$DH461="день_2",
$BP461/30*MAX(MIN($AX461,EOMONTH(BI$15,0))-MAX($AW461,BI$15)+1,),
$DH461="раб.день",
$BP461/30*(IFERROR(
_xlfn.LET(_xlpm.VD,
CHOOSE(
{1;2;3;4;5;6;7;8;9;10;11;12;13;14;15;16;17;18},
45658,45659,45660,45661,45662,45663,45664,45665,45711,45724,45778,45779,45785,45786,45820,45821,45965,46022),
_xlfn.LET(_xlpm.DD,
MAX(MIN($AX461,EOMONTH(BI$15,0))-MAX($AW461,BI$15),),
_xlfn.IFS(
AND(MONTH($AW461)=MONTH(BI$15),MONTH($AX461)&lt;&gt;MONTH(BI$15)),
NETWORKDAYS.INTL($AW461,$AW461+_xlpm.DD,1,_xlpm.VD),
AND(MONTH($AW461)&lt;&gt;MONTH(BI$15),MONTH($AX461)=MONTH(BI$15)),
NETWORKDAYS.INTL(($AX461)-_xlpm.DD,$AX461,1,_xlpm.VD),
AND(MONTH($AW461)&lt;MONTH(BI$15),MONTH($AX461)&gt;MONTH(BI$15)),
NETWORKDAYS.INTL((EOMONTH(BI$15-1,1))-_xlpm.DD,EOMONTH(BI$15-1,1),1,_xlpm.VD),
AND(MONTH($AW461)=MONTH(BI$15),MONTH($AX461)=MONTH(BI$15)),
NETWORKDAYS.INTL($AW461,$AX461,1,_xlpm.VD)))),0)),
$DH461="месяц",
$BP461*BI461,
$DH461="неделя",
$BP461*BI461/7*(ROUNDUP((DAY(EOMONTH(BI$15,0)))/4,0))),
0)</f>
        <v/>
      </c>
      <c r="CA461" s="125">
        <f t="array" ref="CA461">
IFERROR(
_xlfn.IFS(
$DH461="день_1",
$BP461*$BL461/($AX461-$AW461+1)*BJ461*(DAY(EOMONTH(BJ$15,0))),
$DH461="день_2",
$BP461/30*MAX(MIN($AX461,EOMONTH(BJ$15,0))-MAX($AW461,BJ$15)+1,),
$DH461="раб.день",
$BP461/30*(IFERROR(
_xlfn.LET(_xlpm.VD,
CHOOSE(
{1;2;3;4;5;6;7;8;9;10;11;12;13;14;15;16;17;18},
45658,45659,45660,45661,45662,45663,45664,45665,45711,45724,45778,45779,45785,45786,45820,45821,45965,46022),
_xlfn.LET(_xlpm.DD,
MAX(MIN($AX461,EOMONTH(BJ$15,0))-MAX($AW461,BJ$15),),
_xlfn.IFS(
AND(MONTH($AW461)=MONTH(BJ$15),MONTH($AX461)&lt;&gt;MONTH(BJ$15)),
NETWORKDAYS.INTL($AW461,$AW461+_xlpm.DD,1,_xlpm.VD),
AND(MONTH($AW461)&lt;&gt;MONTH(BJ$15),MONTH($AX461)=MONTH(BJ$15)),
NETWORKDAYS.INTL(($AX461)-_xlpm.DD,$AX461,1,_xlpm.VD),
AND(MONTH($AW461)&lt;MONTH(BJ$15),MONTH($AX461)&gt;MONTH(BJ$15)),
NETWORKDAYS.INTL((EOMONTH(BJ$15-1,1))-_xlpm.DD,EOMONTH(BJ$15-1,1),1,_xlpm.VD),
AND(MONTH($AW461)=MONTH(BJ$15),MONTH($AX461)=MONTH(BJ$15)),
NETWORKDAYS.INTL($AW461,$AX461,1,_xlpm.VD)))),0)),
$DH461="месяц",
$BP461*BJ461,
$DH461="неделя",
$BP461*BJ461/7*(ROUNDUP((DAY(EOMONTH(BJ$15,0)))/4,0))),
0)</f>
        <v/>
      </c>
      <c r="CB461" s="125">
        <f t="array" ref="CB461">
IFERROR(
_xlfn.IFS(
$DH461="день_1",
$BP461*$BL461/($AX461-$AW461+1)*BK461*(DAY(EOMONTH(BK$15,0))),
$DH461="день_2",
$BP461/30*MAX(MIN($AX461,EOMONTH(BK$15,0))-MAX($AW461,BK$15)+1,),
$DH461="раб.день",
$BP461/30*(IFERROR(
_xlfn.LET(_xlpm.VD,
CHOOSE(
{1;2;3;4;5;6;7;8;9;10;11;12;13;14;15;16;17;18},
45658,45659,45660,45661,45662,45663,45664,45665,45711,45724,45778,45779,45785,45786,45820,45821,45965,46022),
_xlfn.LET(_xlpm.DD,
MAX(MIN($AX461,EOMONTH(BK$15,0))-MAX($AW461,BK$15),),
_xlfn.IFS(
AND(MONTH($AW461)=MONTH(BK$15),MONTH($AX461)&lt;&gt;MONTH(BK$15)),
NETWORKDAYS.INTL($AW461,$AW461+_xlpm.DD,1,_xlpm.VD),
AND(MONTH($AW461)&lt;&gt;MONTH(BK$15),MONTH($AX461)=MONTH(BK$15)),
NETWORKDAYS.INTL(($AX461)-_xlpm.DD,$AX461,1,_xlpm.VD),
AND(MONTH($AW461)&lt;MONTH(BK$15),MONTH($AX461)&gt;MONTH(BK$15)),
NETWORKDAYS.INTL((EOMONTH(BK$15-1,1))-_xlpm.DD,EOMONTH(BK$15-1,1),1,_xlpm.VD),
AND(MONTH($AW461)=MONTH(BK$15),MONTH($AX461)=MONTH(BK$15)),
NETWORKDAYS.INTL($AW461,$AX461,1,_xlpm.VD)))),0)),
$DH461="месяц",
$BP461*BK461,
$DH461="неделя",
$BP461*BK461/7*(ROUNDUP((DAY(EOMONTH(BK$15,0)))/4,0))),
0)</f>
        <v/>
      </c>
      <c r="CC461" s="125">
        <f>SUM($BQ461:$CB461)</f>
        <v/>
      </c>
      <c r="CD461" s="126">
        <f>SUM($EH461:$EH461)</f>
        <v/>
      </c>
      <c r="CE461" s="126">
        <f>$CD461*$AB461</f>
        <v/>
      </c>
      <c r="CF461" s="126">
        <f>SUM($EK461:$EK461)</f>
        <v/>
      </c>
      <c r="CG461" s="126">
        <f>$CF461*$AB461</f>
        <v/>
      </c>
      <c r="CH461" s="126">
        <f>SUM($CC461,$CE461,$CG461)</f>
        <v/>
      </c>
      <c r="CI461" s="126">
        <f>$CH461*(1+$CM461)</f>
        <v/>
      </c>
      <c r="CJ461" s="127" t="n">
        <v>0</v>
      </c>
      <c r="CK461" s="126">
        <f>SUM($CH461:$CH461)*(1+$CJ461)</f>
        <v/>
      </c>
      <c r="CL461" s="126">
        <f>SUM($CH461:$CH461)*(1+$CM461)</f>
        <v/>
      </c>
      <c r="CM461" s="59" t="inlineStr">
        <is>
          <t>20%</t>
        </is>
      </c>
      <c r="CN461" s="59" t="n"/>
      <c r="CO461" s="72" t="n"/>
      <c r="CP461" s="59" t="n"/>
      <c r="CQ461" s="73" t="n"/>
      <c r="CR461" s="73" t="n"/>
      <c r="CS461" s="73" t="n"/>
      <c r="CT461" s="72" t="n"/>
      <c r="CU461" s="79" t="inlineStr">
        <is>
          <t> </t>
        </is>
      </c>
      <c r="CV461" s="60" t="n"/>
      <c r="CW461" s="60" t="n"/>
      <c r="CX461" s="60" t="n"/>
      <c r="CY461" s="127">
        <f>IFERROR(($CC461-$EE461)/($EE461/(1-$DQ461)),0)</f>
        <v/>
      </c>
      <c r="CZ461" s="127">
        <f>IFERROR(1-$EI461/($CE461),0)</f>
        <v/>
      </c>
      <c r="DA461" s="127">
        <f>IFERROR(1-$EL461/($CG461),0)</f>
        <v/>
      </c>
      <c r="DB461" s="126">
        <f>ROUND(IFERROR(($CI461/(1+$CM461)-$EN461),0),2)</f>
        <v/>
      </c>
      <c r="DC461" s="128" t="n"/>
      <c r="DD461" s="125" t="n"/>
      <c r="DE461" s="75" t="n">
        <v>0</v>
      </c>
      <c r="DF461" s="128" t="n"/>
      <c r="DG461" s="125">
        <f>IF($DC461=0,0,$DD461*($DC461*100%-$DE461*$DF461))*SUM($AB461:$AB461)</f>
        <v/>
      </c>
      <c r="DH461" s="129" t="inlineStr">
        <is>
          <t>месяц</t>
        </is>
      </c>
      <c r="DI461" s="130">
        <f t="array" ref="DI461">IFERROR(
IF($ES461="LisChannel",
(ROUND(((INDEX({174.625;153.888888888889;130.972222222222},MATCH($AI461,{2;3;4}),0))*$AG461*$AI461),2)),0),0)</f>
        <v/>
      </c>
      <c r="DJ461" s="130">
        <f>
_xlfn.LET(_xlpm.X,
IFERROR(
IF($ES461="НовиковТВ",
(_xlfn.LET(_xlpm.NTV,
_xlfn.LET(_xlpm.MIN,350000,
IF(SUMIFS($DI:$DI,$ES:$ES,"НовиковТВ")&lt;=_xlpm.MIN,
(SUMIFS($DI:$DI,$ES:$ES,"НовиковТВ")/(COUNTIFS($ES:$ES,"НовиковТВ")))*_xlpm.MIN/SUMIFS($DI:$DI,$ES:$ES,"НовиковТВ"),
DI461)),
_xlpm.NTV+$DG461/(1-(1-(_xlpm.NTV)*(1-$DL461)*(1-$DM461)*(1-$DN461)*(1-$DO461)*(1-$DP461)/_xlpm.NTV))))/(1+$EP461),
$DI461+$DG461/(1-(1-($DI461)*(1-$DL461)*(1-$DM461)*(1-$DN461)*(1-$DO461)*(1-$DP461)/$DI461))),
0),
_xlpm.X*(1+$CM461)*(1+$CW461)-_xlpm.X*(1+$CM461)+_xlpm.X)</f>
        <v/>
      </c>
      <c r="DK461" s="125" t="inlineStr">
        <is>
          <t>послед.</t>
        </is>
      </c>
      <c r="DL461" s="63" t="n">
        <v>0</v>
      </c>
      <c r="DM461" s="63" t="n">
        <v>0</v>
      </c>
      <c r="DN461" s="63" t="n">
        <v>0</v>
      </c>
      <c r="DO461" s="63" t="n">
        <v>0</v>
      </c>
      <c r="DP461" s="63" t="n">
        <v>0</v>
      </c>
      <c r="DQ461" s="63">
        <f t="array" ref="DQ461">IFERROR(_xlfn.IFS(
$DK461="послед.",1-(1-$DL461)*(1-$DM461)*(1-$DN461)*(1-$DO461)*(1-$DP461),
$DK461="сумм.",$DL461+$DM461+$DN461+$DO461+$DP461),
0)</f>
        <v/>
      </c>
      <c r="DR461" s="125">
        <f t="array" ref="DR461">
IFERROR(
_xlfn.IFS(
$BL461=0,
0,
$BL461&gt;0,
_xlfn.IFS($DK461="послед.",
$DJ461*(1-$DL461)*(1-$DM461)*(1-$DN461)*(1-$DO461)*(1-$DP461),
$DK461="сумм.",
$DJ461*(1-($DL461+$DM461+$DN461+$DO461+$DP461)))),0)</f>
        <v/>
      </c>
      <c r="DS461" s="125">
        <f t="array" ref="DS461">
IFERROR(_xlfn.IFS(
$DH461="день_1",
$DR461*$BL461/($AX461-$AW461+1)*AZ461*(DAY(EOMONTH(AZ$15,0))),
$DH461="день_2",
$DR461/30*MAX(MIN($AX461,EOMONTH(AZ$15,0))-MAX($AW461,AZ$15)+1,),
$DH461="раб.день",
$DR461/30*(IFERROR(
_xlfn.LET(_xlpm.VD,
CHOOSE(
{1;2;3;4;5;6;7;8;9;10;11;12;13;14;15;16;17;18},
45658,45659,45660,45661,45662,45663,45664,45665,45711,45724,45778,45779,45785,45786,45820,45821,45965,46022),
_xlfn.LET(_xlpm.DD,
MAX(MIN($AX461,EOMONTH(AZ$15,0))-MAX($AW461,AZ$15),),
_xlfn.IFS(
AND(MONTH($AW461)=MONTH(AZ$15),MONTH($AX461)&lt;&gt;MONTH(AZ$15)),
NETWORKDAYS.INTL($AW461,$AW461+_xlpm.DD,1,_xlpm.VD),
AND(MONTH($AW461)&lt;&gt;MONTH(AZ$15),MONTH($AX461)=MONTH(AZ$15)),
NETWORKDAYS.INTL(($AX461)-_xlpm.DD,$AX461,1,_xlpm.VD),
AND(MONTH($AW461)&lt;MONTH(AZ$15),MONTH($AX461)&gt;MONTH(AZ$15)),
NETWORKDAYS.INTL((EOMONTH(AZ$15-1,1))-_xlpm.DD,EOMONTH(AZ$15-1,1),1,_xlpm.VD),
AND(MONTH($AW461)=MONTH(AZ$15),MONTH($AX461)=MONTH(AZ$15)),
NETWORKDAYS.INTL($AW461,$AX461,1,_xlpm.VD)))),0)),
$DH461="месяц",
$DR461*AZ461,
$DH461="неделя",
$DR461*AZ461/7*(ROUNDUP((DAY(EOMONTH(AZ$15,0)))/4,0))),
0)</f>
        <v/>
      </c>
      <c r="DT461" s="125">
        <f t="array" ref="DT461">
IFERROR(_xlfn.IFS(
$DH461="день_1",
$DR461*$BL461/($AX461-$AW461+1)*BA461*(DAY(EOMONTH(BA$15,0))),
$DH461="день_2",
$DR461/30*MAX(MIN($AX461,EOMONTH(BA$15,0))-MAX($AW461,BA$15)+1,),
$DH461="раб.день",
$DR461/30*(IFERROR(
_xlfn.LET(_xlpm.VD,
CHOOSE(
{1;2;3;4;5;6;7;8;9;10;11;12;13;14;15;16;17;18},
45658,45659,45660,45661,45662,45663,45664,45665,45711,45724,45778,45779,45785,45786,45820,45821,45965,46022),
_xlfn.LET(_xlpm.DD,
MAX(MIN($AX461,EOMONTH(BA$15,0))-MAX($AW461,BA$15),),
_xlfn.IFS(
AND(MONTH($AW461)=MONTH(BA$15),MONTH($AX461)&lt;&gt;MONTH(BA$15)),
NETWORKDAYS.INTL($AW461,$AW461+_xlpm.DD,1,_xlpm.VD),
AND(MONTH($AW461)&lt;&gt;MONTH(BA$15),MONTH($AX461)=MONTH(BA$15)),
NETWORKDAYS.INTL(($AX461)-_xlpm.DD,$AX461,1,_xlpm.VD),
AND(MONTH($AW461)&lt;MONTH(BA$15),MONTH($AX461)&gt;MONTH(BA$15)),
NETWORKDAYS.INTL((EOMONTH(BA$15-1,1))-_xlpm.DD,EOMONTH(BA$15-1,1),1,_xlpm.VD),
AND(MONTH($AW461)=MONTH(BA$15),MONTH($AX461)=MONTH(BA$15)),
NETWORKDAYS.INTL($AW461,$AX461,1,_xlpm.VD)))),0)),
$DH461="месяц",
$DR461*BA461,
$DH461="неделя",
$DR461*BA461/7*(ROUNDUP((DAY(EOMONTH(BA$15,0)))/4,0))),
0)</f>
        <v/>
      </c>
      <c r="DU461" s="125">
        <f t="array" ref="DU461">
IFERROR(_xlfn.IFS(
$DH461="день_1",
$DR461*$BL461/($AX461-$AW461+1)*BB461*(DAY(EOMONTH(BB$15,0))),
$DH461="день_2",
$DR461/30*MAX(MIN($AX461,EOMONTH(BB$15,0))-MAX($AW461,BB$15)+1,),
$DH461="раб.день",
$DR461/30*(IFERROR(
_xlfn.LET(_xlpm.VD,
CHOOSE(
{1;2;3;4;5;6;7;8;9;10;11;12;13;14;15;16;17;18},
45658,45659,45660,45661,45662,45663,45664,45665,45711,45724,45778,45779,45785,45786,45820,45821,45965,46022),
_xlfn.LET(_xlpm.DD,
MAX(MIN($AX461,EOMONTH(BB$15,0))-MAX($AW461,BB$15),),
_xlfn.IFS(
AND(MONTH($AW461)=MONTH(BB$15),MONTH($AX461)&lt;&gt;MONTH(BB$15)),
NETWORKDAYS.INTL($AW461,$AW461+_xlpm.DD,1,_xlpm.VD),
AND(MONTH($AW461)&lt;&gt;MONTH(BB$15),MONTH($AX461)=MONTH(BB$15)),
NETWORKDAYS.INTL(($AX461)-_xlpm.DD,$AX461,1,_xlpm.VD),
AND(MONTH($AW461)&lt;MONTH(BB$15),MONTH($AX461)&gt;MONTH(BB$15)),
NETWORKDAYS.INTL((EOMONTH(BB$15-1,1))-_xlpm.DD,EOMONTH(BB$15-1,1),1,_xlpm.VD),
AND(MONTH($AW461)=MONTH(BB$15),MONTH($AX461)=MONTH(BB$15)),
NETWORKDAYS.INTL($AW461,$AX461,1,_xlpm.VD)))),0)),
$DH461="месяц",
$DR461*BB461,
$DH461="неделя",
$DR461*BB461/7*(ROUNDUP((DAY(EOMONTH(BB$15,0)))/4,0))),
0)</f>
        <v/>
      </c>
      <c r="DV461" s="125">
        <f t="array" ref="DV461">
IFERROR(_xlfn.IFS(
$DH461="день_1",
$DR461*$BL461/($AX461-$AW461+1)*BC461*(DAY(EOMONTH(BC$15,0))),
$DH461="день_2",
$DR461/30*MAX(MIN($AX461,EOMONTH(BC$15,0))-MAX($AW461,BC$15)+1,),
$DH461="раб.день",
$DR461/30*(IFERROR(
_xlfn.LET(_xlpm.VD,
CHOOSE(
{1;2;3;4;5;6;7;8;9;10;11;12;13;14;15;16;17;18},
45658,45659,45660,45661,45662,45663,45664,45665,45711,45724,45778,45779,45785,45786,45820,45821,45965,46022),
_xlfn.LET(_xlpm.DD,
MAX(MIN($AX461,EOMONTH(BC$15,0))-MAX($AW461,BC$15),),
_xlfn.IFS(
AND(MONTH($AW461)=MONTH(BC$15),MONTH($AX461)&lt;&gt;MONTH(BC$15)),
NETWORKDAYS.INTL($AW461,$AW461+_xlpm.DD,1,_xlpm.VD),
AND(MONTH($AW461)&lt;&gt;MONTH(BC$15),MONTH($AX461)=MONTH(BC$15)),
NETWORKDAYS.INTL(($AX461)-_xlpm.DD,$AX461,1,_xlpm.VD),
AND(MONTH($AW461)&lt;MONTH(BC$15),MONTH($AX461)&gt;MONTH(BC$15)),
NETWORKDAYS.INTL((EOMONTH(BC$15-1,1))-_xlpm.DD,EOMONTH(BC$15-1,1),1,_xlpm.VD),
AND(MONTH($AW461)=MONTH(BC$15),MONTH($AX461)=MONTH(BC$15)),
NETWORKDAYS.INTL($AW461,$AX461,1,_xlpm.VD)))),0)),
$DH461="месяц",
$DR461*BC461,
$DH461="неделя",
$DR461*BC461/7*(ROUNDUP((DAY(EOMONTH(BC$15,0)))/4,0))),
0)</f>
        <v/>
      </c>
      <c r="DW461" s="125">
        <f t="array" ref="DW461">
IFERROR(_xlfn.IFS(
$DH461="день_1",
$DR461*$BL461/($AX461-$AW461+1)*BD461*(DAY(EOMONTH(BD$15,0))),
$DH461="день_2",
$DR461/30*MAX(MIN($AX461,EOMONTH(BD$15,0))-MAX($AW461,BD$15)+1,),
$DH461="раб.день",
$DR461/30*(IFERROR(
_xlfn.LET(_xlpm.VD,
CHOOSE(
{1;2;3;4;5;6;7;8;9;10;11;12;13;14;15;16;17;18},
45658,45659,45660,45661,45662,45663,45664,45665,45711,45724,45778,45779,45785,45786,45820,45821,45965,46022),
_xlfn.LET(_xlpm.DD,
MAX(MIN($AX461,EOMONTH(BD$15,0))-MAX($AW461,BD$15),),
_xlfn.IFS(
AND(MONTH($AW461)=MONTH(BD$15),MONTH($AX461)&lt;&gt;MONTH(BD$15)),
NETWORKDAYS.INTL($AW461,$AW461+_xlpm.DD,1,_xlpm.VD),
AND(MONTH($AW461)&lt;&gt;MONTH(BD$15),MONTH($AX461)=MONTH(BD$15)),
NETWORKDAYS.INTL(($AX461)-_xlpm.DD,$AX461,1,_xlpm.VD),
AND(MONTH($AW461)&lt;MONTH(BD$15),MONTH($AX461)&gt;MONTH(BD$15)),
NETWORKDAYS.INTL((EOMONTH(BD$15-1,1))-_xlpm.DD,EOMONTH(BD$15-1,1),1,_xlpm.VD),
AND(MONTH($AW461)=MONTH(BD$15),MONTH($AX461)=MONTH(BD$15)),
NETWORKDAYS.INTL($AW461,$AX461,1,_xlpm.VD)))),0)),
$DH461="месяц",
$DR461*BD461,
$DH461="неделя",
$DR461*BD461/7*(ROUNDUP((DAY(EOMONTH(BD$15,0)))/4,0))),
0)</f>
        <v/>
      </c>
      <c r="DX461" s="125">
        <f t="array" ref="DX461">
IFERROR(_xlfn.IFS(
$DH461="день_1",
$DR461*$BL461/($AX461-$AW461+1)*BE461*(DAY(EOMONTH(BE$15,0))),
$DH461="день_2",
$DR461/30*MAX(MIN($AX461,EOMONTH(BE$15,0))-MAX($AW461,BE$15)+1,),
$DH461="раб.день",
$DR461/30*(IFERROR(
_xlfn.LET(_xlpm.VD,
CHOOSE(
{1;2;3;4;5;6;7;8;9;10;11;12;13;14;15;16;17;18},
45658,45659,45660,45661,45662,45663,45664,45665,45711,45724,45778,45779,45785,45786,45820,45821,45965,46022),
_xlfn.LET(_xlpm.DD,
MAX(MIN($AX461,EOMONTH(BE$15,0))-MAX($AW461,BE$15),),
_xlfn.IFS(
AND(MONTH($AW461)=MONTH(BE$15),MONTH($AX461)&lt;&gt;MONTH(BE$15)),
NETWORKDAYS.INTL($AW461,$AW461+_xlpm.DD,1,_xlpm.VD),
AND(MONTH($AW461)&lt;&gt;MONTH(BE$15),MONTH($AX461)=MONTH(BE$15)),
NETWORKDAYS.INTL(($AX461)-_xlpm.DD,$AX461,1,_xlpm.VD),
AND(MONTH($AW461)&lt;MONTH(BE$15),MONTH($AX461)&gt;MONTH(BE$15)),
NETWORKDAYS.INTL((EOMONTH(BE$15-1,1))-_xlpm.DD,EOMONTH(BE$15-1,1),1,_xlpm.VD),
AND(MONTH($AW461)=MONTH(BE$15),MONTH($AX461)=MONTH(BE$15)),
NETWORKDAYS.INTL($AW461,$AX461,1,_xlpm.VD)))),0)),
$DH461="месяц",
$DR461*BE461,
$DH461="неделя",
$DR461*BE461/7*(ROUNDUP((DAY(EOMONTH(BE$15,0)))/4,0))),
0)</f>
        <v/>
      </c>
      <c r="DY461" s="125">
        <f t="array" ref="DY461">
IFERROR(_xlfn.IFS(
$DH461="день_1",
$DR461*$BL461/($AX461-$AW461+1)*BF461*(DAY(EOMONTH(BF$15,0))),
$DH461="день_2",
$DR461/30*MAX(MIN($AX461,EOMONTH(BF$15,0))-MAX($AW461,BF$15)+1,),
$DH461="раб.день",
$DR461/30*(IFERROR(
_xlfn.LET(_xlpm.VD,
CHOOSE(
{1;2;3;4;5;6;7;8;9;10;11;12;13;14;15;16;17;18},
45658,45659,45660,45661,45662,45663,45664,45665,45711,45724,45778,45779,45785,45786,45820,45821,45965,46022),
_xlfn.LET(_xlpm.DD,
MAX(MIN($AX461,EOMONTH(BF$15,0))-MAX($AW461,BF$15),),
_xlfn.IFS(
AND(MONTH($AW461)=MONTH(BF$15),MONTH($AX461)&lt;&gt;MONTH(BF$15)),
NETWORKDAYS.INTL($AW461,$AW461+_xlpm.DD,1,_xlpm.VD),
AND(MONTH($AW461)&lt;&gt;MONTH(BF$15),MONTH($AX461)=MONTH(BF$15)),
NETWORKDAYS.INTL(($AX461)-_xlpm.DD,$AX461,1,_xlpm.VD),
AND(MONTH($AW461)&lt;MONTH(BF$15),MONTH($AX461)&gt;MONTH(BF$15)),
NETWORKDAYS.INTL((EOMONTH(BF$15-1,1))-_xlpm.DD,EOMONTH(BF$15-1,1),1,_xlpm.VD),
AND(MONTH($AW461)=MONTH(BF$15),MONTH($AX461)=MONTH(BF$15)),
NETWORKDAYS.INTL($AW461,$AX461,1,_xlpm.VD)))),0)),
$DH461="месяц",
$DR461*BF461,
$DH461="неделя",
$DR461*BF461/7*(ROUNDUP((DAY(EOMONTH(BF$15,0)))/4,0))),
0)</f>
        <v/>
      </c>
      <c r="DZ461" s="125">
        <f t="array" ref="DZ461">
IFERROR(_xlfn.IFS(
$DH461="день_1",
$DR461*$BL461/($AX461-$AW461+1)*BG461*(DAY(EOMONTH(BG$15,0))),
$DH461="день_2",
$DR461/30*MAX(MIN($AX461,EOMONTH(BG$15,0))-MAX($AW461,BG$15)+1,),
$DH461="раб.день",
$DR461/30*(IFERROR(
_xlfn.LET(_xlpm.VD,
CHOOSE(
{1;2;3;4;5;6;7;8;9;10;11;12;13;14;15;16;17;18},
45658,45659,45660,45661,45662,45663,45664,45665,45711,45724,45778,45779,45785,45786,45820,45821,45965,46022),
_xlfn.LET(_xlpm.DD,
MAX(MIN($AX461,EOMONTH(BG$15,0))-MAX($AW461,BG$15),),
_xlfn.IFS(
AND(MONTH($AW461)=MONTH(BG$15),MONTH($AX461)&lt;&gt;MONTH(BG$15)),
NETWORKDAYS.INTL($AW461,$AW461+_xlpm.DD,1,_xlpm.VD),
AND(MONTH($AW461)&lt;&gt;MONTH(BG$15),MONTH($AX461)=MONTH(BG$15)),
NETWORKDAYS.INTL(($AX461)-_xlpm.DD,$AX461,1,_xlpm.VD),
AND(MONTH($AW461)&lt;MONTH(BG$15),MONTH($AX461)&gt;MONTH(BG$15)),
NETWORKDAYS.INTL((EOMONTH(BG$15-1,1))-_xlpm.DD,EOMONTH(BG$15-1,1),1,_xlpm.VD),
AND(MONTH($AW461)=MONTH(BG$15),MONTH($AX461)=MONTH(BG$15)),
NETWORKDAYS.INTL($AW461,$AX461,1,_xlpm.VD)))),0)),
$DH461="месяц",
$DR461*BG461,
$DH461="неделя",
$DR461*BG461/7*(ROUNDUP((DAY(EOMONTH(BG$15,0)))/4,0))),
0)</f>
        <v/>
      </c>
      <c r="EA461" s="125">
        <f t="array" ref="EA461">
IFERROR(_xlfn.IFS(
$DH461="день_1",
$DR461*$BL461/($AX461-$AW461+1)*BH461*(DAY(EOMONTH(BH$15,0))),
$DH461="день_2",
$DR461/30*MAX(MIN($AX461,EOMONTH(BH$15,0))-MAX($AW461,BH$15)+1,),
$DH461="раб.день",
$DR461/30*(IFERROR(
_xlfn.LET(_xlpm.VD,
CHOOSE(
{1;2;3;4;5;6;7;8;9;10;11;12;13;14;15;16;17;18},
45658,45659,45660,45661,45662,45663,45664,45665,45711,45724,45778,45779,45785,45786,45820,45821,45965,46022),
_xlfn.LET(_xlpm.DD,
MAX(MIN($AX461,EOMONTH(BH$15,0))-MAX($AW461,BH$15),),
_xlfn.IFS(
AND(MONTH($AW461)=MONTH(BH$15),MONTH($AX461)&lt;&gt;MONTH(BH$15)),
NETWORKDAYS.INTL($AW461,$AW461+_xlpm.DD,1,_xlpm.VD),
AND(MONTH($AW461)&lt;&gt;MONTH(BH$15),MONTH($AX461)=MONTH(BH$15)),
NETWORKDAYS.INTL(($AX461)-_xlpm.DD,$AX461,1,_xlpm.VD),
AND(MONTH($AW461)&lt;MONTH(BH$15),MONTH($AX461)&gt;MONTH(BH$15)),
NETWORKDAYS.INTL((EOMONTH(BH$15-1,1))-_xlpm.DD,EOMONTH(BH$15-1,1),1,_xlpm.VD),
AND(MONTH($AW461)=MONTH(BH$15),MONTH($AX461)=MONTH(BH$15)),
NETWORKDAYS.INTL($AW461,$AX461,1,_xlpm.VD)))),0)),
$DH461="месяц",
$DR461*BH461,
$DH461="неделя",
$DR461*BH461/7*(ROUNDUP((DAY(EOMONTH(BH$15,0)))/4,0))),
0)</f>
        <v/>
      </c>
      <c r="EB461" s="125">
        <f t="array" ref="EB461">
IFERROR(_xlfn.IFS(
$DH461="день_1",
$DR461*$BL461/($AX461-$AW461+1)*BI461*(DAY(EOMONTH(BI$15,0))),
$DH461="день_2",
$DR461/30*MAX(MIN($AX461,EOMONTH(BI$15,0))-MAX($AW461,BI$15)+1,),
$DH461="раб.день",
$DR461/30*(IFERROR(
_xlfn.LET(_xlpm.VD,
CHOOSE(
{1;2;3;4;5;6;7;8;9;10;11;12;13;14;15;16;17;18},
45658,45659,45660,45661,45662,45663,45664,45665,45711,45724,45778,45779,45785,45786,45820,45821,45965,46022),
_xlfn.LET(_xlpm.DD,
MAX(MIN($AX461,EOMONTH(BI$15,0))-MAX($AW461,BI$15),),
_xlfn.IFS(
AND(MONTH($AW461)=MONTH(BI$15),MONTH($AX461)&lt;&gt;MONTH(BI$15)),
NETWORKDAYS.INTL($AW461,$AW461+_xlpm.DD,1,_xlpm.VD),
AND(MONTH($AW461)&lt;&gt;MONTH(BI$15),MONTH($AX461)=MONTH(BI$15)),
NETWORKDAYS.INTL(($AX461)-_xlpm.DD,$AX461,1,_xlpm.VD),
AND(MONTH($AW461)&lt;MONTH(BI$15),MONTH($AX461)&gt;MONTH(BI$15)),
NETWORKDAYS.INTL((EOMONTH(BI$15-1,1))-_xlpm.DD,EOMONTH(BI$15-1,1),1,_xlpm.VD),
AND(MONTH($AW461)=MONTH(BI$15),MONTH($AX461)=MONTH(BI$15)),
NETWORKDAYS.INTL($AW461,$AX461,1,_xlpm.VD)))),0)),
$DH461="месяц",
$DR461*BI461,
$DH461="неделя",
$DR461*BI461/7*(ROUNDUP((DAY(EOMONTH(BI$15,0)))/4,0))),
0)</f>
        <v/>
      </c>
      <c r="EC461" s="125">
        <f t="array" ref="EC461">
IFERROR(_xlfn.IFS(
$DH461="день_1",
$DR461*$BL461/($AX461-$AW461+1)*BJ461*(DAY(EOMONTH(BJ$15,0))),
$DH461="день_2",
$DR461/30*MAX(MIN($AX461,EOMONTH(BJ$15,0))-MAX($AW461,BJ$15)+1,),
$DH461="раб.день",
$DR461/30*(IFERROR(
_xlfn.LET(_xlpm.VD,
CHOOSE(
{1;2;3;4;5;6;7;8;9;10;11;12;13;14;15;16;17;18},
45658,45659,45660,45661,45662,45663,45664,45665,45711,45724,45778,45779,45785,45786,45820,45821,45965,46022),
_xlfn.LET(_xlpm.DD,
MAX(MIN($AX461,EOMONTH(BJ$15,0))-MAX($AW461,BJ$15),),
_xlfn.IFS(
AND(MONTH($AW461)=MONTH(BJ$15),MONTH($AX461)&lt;&gt;MONTH(BJ$15)),
NETWORKDAYS.INTL($AW461,$AW461+_xlpm.DD,1,_xlpm.VD),
AND(MONTH($AW461)&lt;&gt;MONTH(BJ$15),MONTH($AX461)=MONTH(BJ$15)),
NETWORKDAYS.INTL(($AX461)-_xlpm.DD,$AX461,1,_xlpm.VD),
AND(MONTH($AW461)&lt;MONTH(BJ$15),MONTH($AX461)&gt;MONTH(BJ$15)),
NETWORKDAYS.INTL((EOMONTH(BJ$15-1,1))-_xlpm.DD,EOMONTH(BJ$15-1,1),1,_xlpm.VD),
AND(MONTH($AW461)=MONTH(BJ$15),MONTH($AX461)=MONTH(BJ$15)),
NETWORKDAYS.INTL($AW461,$AX461,1,_xlpm.VD)))),0)),
$DH461="месяц",
$DR461*BJ461,
$DH461="неделя",
$DR461*BJ461/7*(ROUNDUP((DAY(EOMONTH(BJ$15,0)))/4,0))),
0)</f>
        <v/>
      </c>
      <c r="ED461" s="125">
        <f t="array" ref="ED461">
IFERROR(_xlfn.IFS(
$DH461="день_1",
$DR461*$BL461/($AX461-$AW461+1)*BK461*(DAY(EOMONTH(BK$15,0))),
$DH461="день_2",
$DR461/30*MAX(MIN($AX461,EOMONTH(BK$15,0))-MAX($AW461,BK$15)+1,),
$DH461="раб.день",
$DR461/30*(IFERROR(
_xlfn.LET(_xlpm.VD,
CHOOSE(
{1;2;3;4;5;6;7;8;9;10;11;12;13;14;15;16;17;18},
45658,45659,45660,45661,45662,45663,45664,45665,45711,45724,45778,45779,45785,45786,45820,45821,45965,46022),
_xlfn.LET(_xlpm.DD,
MAX(MIN($AX461,EOMONTH(BK$15,0))-MAX($AW461,BK$15),),
_xlfn.IFS(
AND(MONTH($AW461)=MONTH(BK$15),MONTH($AX461)&lt;&gt;MONTH(BK$15)),
NETWORKDAYS.INTL($AW461,$AW461+_xlpm.DD,1,_xlpm.VD),
AND(MONTH($AW461)&lt;&gt;MONTH(BK$15),MONTH($AX461)=MONTH(BK$15)),
NETWORKDAYS.INTL(($AX461)-_xlpm.DD,$AX461,1,_xlpm.VD),
AND(MONTH($AW461)&lt;MONTH(BK$15),MONTH($AX461)&gt;MONTH(BK$15)),
NETWORKDAYS.INTL((EOMONTH(BK$15-1,1))-_xlpm.DD,EOMONTH(BK$15-1,1),1,_xlpm.VD),
AND(MONTH($AW461)=MONTH(BK$15),MONTH($AX461)=MONTH(BK$15)),
NETWORKDAYS.INTL($AW461,$AX461,1,_xlpm.VD)))),0)),
$DH461="месяц",
$DR461*BK461,
$DH461="неделя",
$DR461*BK461/7*(ROUNDUP((DAY(EOMONTH(BK$15,0)))/4,0))),
0)</f>
        <v/>
      </c>
      <c r="EE461" s="125">
        <f>SUM($DS461,$DT461,$DU461,$DV461,$DW461,$DX461,$DY461,$DZ461,$EA461,$EB461,$EC461,$ED461)</f>
        <v/>
      </c>
      <c r="EF461" s="125">
        <f>IFERROR(ROUND($EE461*(1+$EP461),2),0)</f>
        <v/>
      </c>
      <c r="EG461" s="128" t="n">
        <v>1</v>
      </c>
      <c r="EH461" s="126" t="n">
        <v>0</v>
      </c>
      <c r="EI461" s="126">
        <f>ROUND(SUM($EH461:$EH461)*SUM($AB461:$AB461)*$EG461,2)</f>
        <v/>
      </c>
      <c r="EJ461" s="126">
        <f>ROUND($EI461*(1+$EP461),2)</f>
        <v/>
      </c>
      <c r="EK461" s="126" t="n">
        <v>0</v>
      </c>
      <c r="EL461" s="126">
        <f>ROUND(SUM($EK461:$EK461)*SUM($AB461:$AB461)*$EG461,2)</f>
        <v/>
      </c>
      <c r="EM461" s="126">
        <f>ROUND($EL461*(1+$EP461),2)</f>
        <v/>
      </c>
      <c r="EN461" s="126">
        <f>SUM($EE461,$EI461,$EL461)</f>
        <v/>
      </c>
      <c r="EO461" s="126">
        <f>SUM($EF461,$EJ461,$EM461)</f>
        <v/>
      </c>
      <c r="EP461" s="59" t="inlineStr">
        <is>
          <t>20%</t>
        </is>
      </c>
      <c r="EQ461" s="59" t="n"/>
      <c r="ER461" s="60">
        <f t="array" ref="ER461">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MATCH(ES461,
{"AMS";"RussOutdoor";"HD Outdoor";"Ingroup";"IQ";"Ledproduction";"LisChannel";"Logic";"Media-PPL";"NovikovTV | НовиковТВ";"SMA";"SOK";"КрокусТВ | CrocusTV | IndoorTV";"Сити";"ТЯК Москва"},
0)),"")</f>
        <v/>
      </c>
      <c r="ES461" s="60" t="n"/>
      <c r="ET461" s="60">
        <f t="array" ref="ET461">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MATCH(ES461,
{"AMS";"RussOutdoor";"HD Outdoor";"Ingroup";"IQ";"Ledproduction";"LisChannel";"Logic";"Media-PPL";"NovikovTV | НовиковТВ";"SMA";"SOK";"КрокусТВ | CrocusTV | IndoorTV";"Сити";"ТЯК Москва"},
0)),"")</f>
        <v/>
      </c>
      <c r="EU461" s="60" t="n"/>
      <c r="EV461" s="60" t="n"/>
      <c r="EX461" s="110">
        <f t="array" ref="EX461">
($AR461/30
+N("ТРАФИК ПЛОЩАДКИ"))*
(IFERROR(
_xlfn.LET(
_xlpm.GPR,
HLOOKUP($L461,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(MATCH($T461,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IF($Q461="цифровой",_xlpm.GPR/$AG461,_xlpm.GPR/60)),
0)
+N("DWELL TIME"))*
(IF($AB461=0,0,IF($AB461=1,0.3,IF($AB461=2,0.5,IF($AB461&gt;2,1))))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_xlfn.IFS($AC461="да",1.2,$AC461="нет",1)*
_xlfn.IFS($AD461="да",1.2,$AD461="нет",1)*
IF(R461="статический",1,1.2)*
$X461*
INDEX(
{1.2;1;1.2;1.2;1;1.2;1.2;1.2;1.2;1.2;1.2;1;1.2;1.2;1.2;1.2;1;1;1.2;1.2;1.2;1;1;1;1;1.2;1.2;1.2;1.2;1;1;1;1;1.2;1.2;1.2;1.2;1.2;1.2;1.2;1.2;1;1;1.2;1;1;1;1;1.5;1;1;1.5;1.5;1.2},
MATCH($Q461,_xlpm.MI,0)))&gt;{0.02;0.04;0.06;0.1;0.2;0.4;0.6;0.8;1;2;4;6})),
{0;1;2;3;4;5;6;7;8;9;10;11;12},
0)))
+N("КОЭФФИЦИЕНТ КОНТАКТА"))))*
(_xlfn.IFS($X461&lt;0.1,$X461/1000,$X461&gt;25,5.2,AND($X461&gt;=0.1,$X461&lt;=25),(($X461*2+0.1)/10)*($X461/10)))*
IFERROR((_xlfn.LET(
_xlpm.MA,
{0;0.8;0.85;0.9;0.95;1},
_xlpm.MAA,
{0;1;2;3;4;5},
INDEX(_xlpm.MA,MATCH(SUMPRODUCT(--((IF(ROUND(_xlpm.MAA,1)&gt;5,5,ROUND($AB461,1)))&gt;{0;1;2;3;4;5})),_xlpm.MAA,0)))
+N("КОЭФФИЦИЕНТ КОЛ-ВО КОНСТРУКЦИЙ")),1)*
$AB461,0))*
(IF($Q461="цифровой",$AG461/15*$AI461,1)
+N("ДЛЯ ЦИФРЫ"))</f>
        <v/>
      </c>
      <c r="EY461" s="110">
        <f>IFERROR(EX461*AY461,0)</f>
        <v/>
      </c>
      <c r="EZ461" s="131">
        <f>IFERROR(DP461/EY461*1000,0)</f>
        <v/>
      </c>
      <c r="FA461" s="112">
        <f>IFERROR(FC461/FB461,0)</f>
        <v/>
      </c>
      <c r="FB461" s="112">
        <f>IFERROR((FC461/(EY461/FF461*#REF!))*0.825,0)</f>
        <v/>
      </c>
      <c r="FC461" s="112">
        <f>IFERROR(((EX461*30/AR461)*100)/30,0)</f>
        <v/>
      </c>
      <c r="FD461" s="112">
        <f>IFERROR(EY461/G461*100%,0)</f>
        <v/>
      </c>
      <c r="FE461" s="112">
        <f>IFERROR(FD461/FC461*100%,0)</f>
        <v/>
      </c>
      <c r="FF461" s="110">
        <f>IFERROR(AR461/30*AY461,0)</f>
        <v/>
      </c>
    </row>
    <row r="462" ht="13" customHeight="1">
      <c r="A462" s="59" t="n"/>
      <c r="B462" s="60" t="n"/>
      <c r="C462" s="60" t="n"/>
      <c r="D462" s="60">
        <f t="array" ref="D462">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MATCH($E462,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62" s="60">
        <f t="array" ref="E462">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MATCH($F462,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62" s="60" t="inlineStr"/>
      <c r="G462" s="60" t="n"/>
      <c r="H462" s="60">
        <f t="array" ref="H462">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MATCH($I462,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62" s="60" t="n"/>
      <c r="J462" s="60" t="n"/>
      <c r="K462" s="60" t="n"/>
      <c r="L462" s="60" t="n"/>
      <c r="M462" s="60" t="n"/>
      <c r="N462" s="60" t="n"/>
      <c r="O462" s="60" t="n"/>
      <c r="P462" s="60">
        <f t="array" ref="P462">
_xlfn.IFS(
ISNUMBER(MATCH($Q462,{"шелфбаннер","разделитель","монетница","чековая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ISNUMBER(MATCH($Q462,{"LED/LCD","видеокулер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ISNUMBER(MATCH($Q462,{"автомобиль","машина","выставочное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ISNUMBER(MATCH($Q462,{"билборд","лифтовая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ISNUMBER(MATCH($Q462,{"навигация","подвесной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ISNUMBER(MATCH($Q462,{"движущаяся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ISNUMBER(MATCH($Q462,{"каталог","журнал"},)),
"Пресса",
$Q462="","")</f>
        <v/>
      </c>
      <c r="Q462" s="60" t="n"/>
      <c r="R462" s="60">
        <f t="array" ref="R462">
IFERROR(
_xlfn.IFS(
OR(ISNUMBER(MATCH($Q462,{"экспозиция","макет","стенд","автостенд","авто стенд","выставочное пространство","выставочные стенды","модульные выставочные стенды","3Д конструкция","3D конструкция"},)),P462="Экспонирование"),
"нестандартный",
ISNUMBER(MATCH($Q462,{"скроллер","призматрон"},)),
"динамический",
$P462="Видео",
"цифровой",
OR($P462="Пресса",$P462="Щит",$P462="POSm",$P462="Подвес",$P462="Брендирование/оклейка"),
"статический"),"")</f>
        <v/>
      </c>
      <c r="S462" s="59" t="n"/>
      <c r="T462" s="60" t="n"/>
      <c r="U462" s="60" t="n"/>
      <c r="V462" s="60">
        <f>
IF(P462="Видео",
"цифровой постер/ролик",
IF(ISNUMBER(MATCH(Q462,{"короб световой","короб световой | лайтбокс","короб световой | кристалайт","лайтбокс","лайт бокс","кристалайт","LB","lightbox"},)),
"бэклит",
IF(P462="Брендирование/оклейка",
"перфарированная пленка/самоклейка",
IF(P462="Экспонирование",
"под запрос",
IF(P462="Подвес",
"баннер/ткань",
"")))))</f>
        <v/>
      </c>
      <c r="W462" s="59" t="n"/>
      <c r="X462" s="59" t="n"/>
      <c r="Y462" s="59" t="n"/>
      <c r="Z462" s="61" t="n"/>
      <c r="AA462" s="61" t="n"/>
      <c r="AB462" s="61">
        <f>IF(BL462&gt;0,Z462,0)</f>
        <v/>
      </c>
      <c r="AC462" s="59" t="n"/>
      <c r="AD462" s="59" t="n"/>
      <c r="AE462" s="59" t="n"/>
      <c r="AF462" s="59" t="n"/>
      <c r="AG462" s="59" t="n"/>
      <c r="AH462" s="59" t="n"/>
      <c r="AI462" s="59" t="n"/>
      <c r="AJ462" s="59" t="n"/>
      <c r="AK462" s="59" t="n"/>
      <c r="AL462" s="62">
        <f>IFERROR(IF(OR(R462="статический",R462="динамический",R462="нестандартный",R462="",R462=""),"-",IF(AND(AH462="-",AI462="-"),"-",AK462*3600/AH462*AI462)),"-")</f>
        <v/>
      </c>
      <c r="AM462" s="62">
        <f>IFERROR(IF(OR(R462="статический",R462="динамический",R462="",R462="", R462="BTL",R462="нестандартный"),"-",AG462*AI462*AL462/60),"-")</f>
        <v/>
      </c>
      <c r="AN462" s="63">
        <f>IFERROR(IF(AH462="","-",AG462*AI462/AH462),"-")</f>
        <v/>
      </c>
      <c r="AO462" s="59">
        <f>IFERROR(IF(OR($R462="статический",$R462="динамический",$R462="",$R462="",$R462="BTL",$R462="нестандартный"),"-",$AL462*$AY462),"-")</f>
        <v/>
      </c>
      <c r="AP462" s="62">
        <f>IFERROR(IF(OR($R462="статический",$R462="динамический",$R462="",$R462="",$R462="BTL",$R462="нестандартный"),"-",$AM462*AY462),"-")</f>
        <v/>
      </c>
      <c r="AQ462" s="64" t="n"/>
      <c r="AR462" s="61" t="n"/>
      <c r="AS462" s="61" t="n"/>
      <c r="AT462" s="61" t="n"/>
      <c r="AU462" s="65" t="n"/>
      <c r="AV462" s="124">
        <f>IFERROR(DR462/AT462*1000,"n/a")</f>
        <v/>
      </c>
      <c r="AW462" s="67" t="n"/>
      <c r="AX462" s="67" t="n"/>
      <c r="AY462" s="43">
        <f>IFERROR(IF(OR($AW462="",$AX462=""),"",_xlfn.DAYS($AX462+1,$AW462)),"")</f>
        <v/>
      </c>
      <c r="AZ462" s="68">
        <f t="array" ref="AZ462">
_xlfn.LET(_xlpm.COEFF,
IF($AW462+$AX462=0,0,IF(MAX(MIN($AX462,EOMONTH(AZ$15,0))-MAX($AW462,AZ$15)+1,)&gt;0,1,0)),
_xlfn.IFS(
$ES462="LisChannel",
_xlpm.COEFF*
INDEX({1;1;1.2;1.2;1;1;1;1;1.2;1.2;1.2;1.2},
MATCH(MONTH(AZ$15),
{1,2,3,4,5,6,7,8,9,10,11,12})),
CONCATENATE($ES462," ",$L462)="RussOutdoor метро",
_xlpm.COEFF*
INDEX({0.8;0.9;1.1;1.1;1;1;1;1;1.1;1.1;1.1;1.1},
MATCH(MONTH(AZ$15),
{1,2,3,4,5,6,7,8,9,10,11,12})),
$ES462&lt;&gt;"LisChannel",
_xlpm.COEFF,
$ES462&lt;&gt;"RussOutdoor",
_xlpm.COEFF))</f>
        <v/>
      </c>
      <c r="BA462" s="68">
        <f t="array" ref="BA462">
_xlfn.LET(_xlpm.COEFF,
IF($AW462+$AX462=0,0,IF(MAX(MIN($AX462,EOMONTH(BA$15,0))-MAX($AW462,BA$15)+1,)&gt;0,1,0)),
_xlfn.IFS(
$ES462="LisChannel",
_xlpm.COEFF*
INDEX({1;1;1.2;1.2;1;1;1;1;1.2;1.2;1.2;1.2},
MATCH(MONTH(BA$15),
{1,2,3,4,5,6,7,8,9,10,11,12})),
CONCATENATE($ES462," ",$L462)="RussOutdoor метро",
_xlpm.COEFF*
INDEX({0.8;0.9;1.1;1.1;1;1;1;1;1.1;1.1;1.1;1.1},
MATCH(MONTH(BA$15),
{1,2,3,4,5,6,7,8,9,10,11,12})),
$ES462&lt;&gt;"LisChannel",
_xlpm.COEFF,
$ES462&lt;&gt;"RussOutdoor",
_xlpm.COEFF))</f>
        <v/>
      </c>
      <c r="BB462" s="68">
        <f t="array" ref="BB462">
_xlfn.LET(_xlpm.COEFF,
IF($AW462+$AX462=0,0,IF(MAX(MIN($AX462,EOMONTH(BB$15,0))-MAX($AW462,BB$15)+1,)&gt;0,1,0)),
_xlfn.IFS(
$ES462="LisChannel",
_xlpm.COEFF*
INDEX({1;1;1.2;1.2;1;1;1;1;1.2;1.2;1.2;1.2},
MATCH(MONTH(BB$15),
{1,2,3,4,5,6,7,8,9,10,11,12})),
CONCATENATE($ES462," ",$L462)="RussOutdoor метро",
_xlpm.COEFF*
INDEX({0.8;0.9;1.1;1.1;1;1;1;1;1.1;1.1;1.1;1.1},
MATCH(MONTH(BB$15),
{1,2,3,4,5,6,7,8,9,10,11,12})),
$ES462&lt;&gt;"LisChannel",
_xlpm.COEFF,
$ES462&lt;&gt;"RussOutdoor",
_xlpm.COEFF))</f>
        <v/>
      </c>
      <c r="BC462" s="68">
        <f t="array" ref="BC462">
_xlfn.LET(_xlpm.COEFF,
IF($AW462+$AX462=0,0,IF(MAX(MIN($AX462,EOMONTH(BC$15,0))-MAX($AW462,BC$15)+1,)&gt;0,1,0)),
_xlfn.IFS(
$ES462="LisChannel",
_xlpm.COEFF*
INDEX({1;1;1.2;1.2;1;1;1;1;1.2;1.2;1.2;1.2},
MATCH(MONTH(BC$15),
{1,2,3,4,5,6,7,8,9,10,11,12})),
CONCATENATE($ES462," ",$L462)="RussOutdoor метро",
_xlpm.COEFF*
INDEX({0.8;0.9;1.1;1.1;1;1;1;1;1.1;1.1;1.1;1.1},
MATCH(MONTH(BC$15),
{1,2,3,4,5,6,7,8,9,10,11,12})),
$ES462&lt;&gt;"LisChannel",
_xlpm.COEFF,
$ES462&lt;&gt;"RussOutdoor",
_xlpm.COEFF))</f>
        <v/>
      </c>
      <c r="BD462" s="68">
        <f t="array" ref="BD462">
_xlfn.LET(_xlpm.COEFF,
IF($AW462+$AX462=0,0,IF(MAX(MIN($AX462,EOMONTH(BD$15,0))-MAX($AW462,BD$15)+1,)&gt;0,1,0)),
_xlfn.IFS(
$ES462="LisChannel",
_xlpm.COEFF*
INDEX({1;1;1.2;1.2;1;1;1;1;1.2;1.2;1.2;1.2},
MATCH(MONTH(BD$15),
{1,2,3,4,5,6,7,8,9,10,11,12})),
CONCATENATE($ES462," ",$L462)="RussOutdoor метро",
_xlpm.COEFF*
INDEX({0.8;0.9;1.1;1.1;1;1;1;1;1.1;1.1;1.1;1.1},
MATCH(MONTH(BD$15),
{1,2,3,4,5,6,7,8,9,10,11,12})),
$ES462&lt;&gt;"LisChannel",
_xlpm.COEFF,
$ES462&lt;&gt;"RussOutdoor",
_xlpm.COEFF))</f>
        <v/>
      </c>
      <c r="BE462" s="68">
        <f t="array" ref="BE462">
_xlfn.LET(_xlpm.COEFF,
IF($AW462+$AX462=0,0,IF(MAX(MIN($AX462,EOMONTH(BE$15,0))-MAX($AW462,BE$15)+1,)&gt;0,1,0)),
_xlfn.IFS(
$ES462="LisChannel",
_xlpm.COEFF*
INDEX({1;1;1.2;1.2;1;1;1;1;1.2;1.2;1.2;1.2},
MATCH(MONTH(BE$15),
{1,2,3,4,5,6,7,8,9,10,11,12})),
CONCATENATE($ES462," ",$L462)="RussOutdoor метро",
_xlpm.COEFF*
INDEX({0.8;0.9;1.1;1.1;1;1;1;1;1.1;1.1;1.1;1.1},
MATCH(MONTH(BE$15),
{1,2,3,4,5,6,7,8,9,10,11,12})),
$ES462&lt;&gt;"LisChannel",
_xlpm.COEFF,
$ES462&lt;&gt;"RussOutdoor",
_xlpm.COEFF))</f>
        <v/>
      </c>
      <c r="BF462" s="68">
        <f t="array" ref="BF462">
_xlfn.LET(_xlpm.COEFF,
IF($AW462+$AX462=0,0,IF(MAX(MIN($AX462,EOMONTH(BF$15,0))-MAX($AW462,BF$15)+1,)&gt;0,1,0)),
_xlfn.IFS(
$ES462="LisChannel",
_xlpm.COEFF*
INDEX({1;1;1.2;1.2;1;1;1;1;1.2;1.2;1.2;1.2},
MATCH(MONTH(BF$15),
{1,2,3,4,5,6,7,8,9,10,11,12})),
CONCATENATE($ES462," ",$L462)="RussOutdoor метро",
_xlpm.COEFF*
INDEX({0.8;0.9;1.1;1.1;1;1;1;1;1.1;1.1;1.1;1.1},
MATCH(MONTH(BF$15),
{1,2,3,4,5,6,7,8,9,10,11,12})),
$ES462&lt;&gt;"LisChannel",
_xlpm.COEFF,
$ES462&lt;&gt;"RussOutdoor",
_xlpm.COEFF))</f>
        <v/>
      </c>
      <c r="BG462" s="68">
        <f t="array" ref="BG462">
_xlfn.LET(_xlpm.COEFF,
IF($AW462+$AX462=0,0,IF(MAX(MIN($AX462,EOMONTH(BG$15,0))-MAX($AW462,BG$15)+1,)&gt;0,1,0)),
_xlfn.IFS(
$ES462="LisChannel",
_xlpm.COEFF*
INDEX({1;1;1.2;1.2;1;1;1;1;1.2;1.2;1.2;1.2},
MATCH(MONTH(BG$15),
{1,2,3,4,5,6,7,8,9,10,11,12})),
CONCATENATE($ES462," ",$L462)="RussOutdoor метро",
_xlpm.COEFF*
INDEX({0.8;0.9;1.1;1.1;1;1;1;1;1.1;1.1;1.1;1.1},
MATCH(MONTH(BG$15),
{1,2,3,4,5,6,7,8,9,10,11,12})),
$ES462&lt;&gt;"LisChannel",
_xlpm.COEFF,
$ES462&lt;&gt;"RussOutdoor",
_xlpm.COEFF))</f>
        <v/>
      </c>
      <c r="BH462" s="68">
        <f t="array" ref="BH462">
_xlfn.LET(_xlpm.COEFF,
IF($AW462+$AX462=0,0,IF(MAX(MIN($AX462,EOMONTH(BH$15,0))-MAX($AW462,BH$15)+1,)&gt;0,1,0)),
_xlfn.IFS(
$ES462="LisChannel",
_xlpm.COEFF*
INDEX({1;1;1.2;1.2;1;1;1;1;1.2;1.2;1.2;1.2},
MATCH(MONTH(BH$15),
{1,2,3,4,5,6,7,8,9,10,11,12})),
CONCATENATE($ES462," ",$L462)="RussOutdoor метро",
_xlpm.COEFF*
INDEX({0.8;0.9;1.1;1.1;1;1;1;1;1.1;1.1;1.1;1.1},
MATCH(MONTH(BH$15),
{1,2,3,4,5,6,7,8,9,10,11,12})),
$ES462&lt;&gt;"LisChannel",
_xlpm.COEFF,
$ES462&lt;&gt;"RussOutdoor",
_xlpm.COEFF))</f>
        <v/>
      </c>
      <c r="BI462" s="68">
        <f t="array" ref="BI462">
_xlfn.LET(_xlpm.COEFF,
IF($AW462+$AX462=0,0,IF(MAX(MIN($AX462,EOMONTH(BI$15,0))-MAX($AW462,BI$15)+1,)&gt;0,1,0)),
_xlfn.IFS(
$ES462="LisChannel",
_xlpm.COEFF*
INDEX({1;1;1.2;1.2;1;1;1;1;1.2;1.2;1.2;1.2},
MATCH(MONTH(BI$15),
{1,2,3,4,5,6,7,8,9,10,11,12})),
CONCATENATE($ES462," ",$L462)="RussOutdoor метро",
_xlpm.COEFF*
INDEX({0.8;0.9;1.1;1.1;1;1;1;1;1.1;1.1;1.1;1.1},
MATCH(MONTH(BI$15),
{1,2,3,4,5,6,7,8,9,10,11,12})),
$ES462&lt;&gt;"LisChannel",
_xlpm.COEFF,
$ES462&lt;&gt;"RussOutdoor",
_xlpm.COEFF))</f>
        <v/>
      </c>
      <c r="BJ462" s="68">
        <f t="array" ref="BJ462">
_xlfn.LET(_xlpm.COEFF,
IF($AW462+$AX462=0,0,IF(MAX(MIN($AX462,EOMONTH(BJ$15,0))-MAX($AW462,BJ$15)+1,)&gt;0,1,0)),
_xlfn.IFS(
$ES462="LisChannel",
_xlpm.COEFF*
INDEX({1;1;1.2;1.2;1;1;1;1;1.2;1.2;1.2;1.2},
MATCH(MONTH(BJ$15),
{1,2,3,4,5,6,7,8,9,10,11,12})),
CONCATENATE($ES462," ",$L462)="RussOutdoor метро",
_xlpm.COEFF*
INDEX({0.8;0.9;1.1;1.1;1;1;1;1;1.1;1.1;1.1;1.1},
MATCH(MONTH(BJ$15),
{1,2,3,4,5,6,7,8,9,10,11,12})),
$ES462&lt;&gt;"LisChannel",
_xlpm.COEFF,
$ES462&lt;&gt;"RussOutdoor",
_xlpm.COEFF))</f>
        <v/>
      </c>
      <c r="BK462" s="68">
        <f t="array" ref="BK462">
_xlfn.LET(_xlpm.COEFF,
IF($AW462+$AX462=0,0,IF(MAX(MIN($AX462,EOMONTH(BK$15,0))-MAX($AW462,BK$15)+1,)&gt;0,1,0)),
_xlfn.IFS(
$ES462="LisChannel",
_xlpm.COEFF*
INDEX({1;1;1.2;1.2;1;1;1;1;1.2;1.2;1.2;1.2},
MATCH(MONTH(BK$15),
{1,2,3,4,5,6,7,8,9,10,11,12})),
CONCATENATE($ES462," ",$L462)="RussOutdoor метро",
_xlpm.COEFF*
INDEX({0.8;0.9;1.1;1.1;1;1;1;1;1.1;1.1;1.1;1.1},
MATCH(MONTH(BK$15),
{1,2,3,4,5,6,7,8,9,10,11,12})),
$ES462&lt;&gt;"LisChannel",
_xlpm.COEFF,
$ES462&lt;&gt;"RussOutdoor",
_xlpm.COEFF))</f>
        <v/>
      </c>
      <c r="BL462" s="62">
        <f>COUNTIFS($AZ462:$BK462,"&gt;0")</f>
        <v/>
      </c>
      <c r="BM462" s="65" t="n"/>
      <c r="BN462" s="125">
        <f>$DJ462</f>
        <v/>
      </c>
      <c r="BO462" s="63">
        <f>$DQ462</f>
        <v/>
      </c>
      <c r="BP462" s="125">
        <f>
IFERROR(
IF($BL462=0,0,
$BN462*(1-$BO462)),
0)</f>
        <v/>
      </c>
      <c r="BQ462" s="125">
        <f t="array" ref="BQ462">
IFERROR(
_xlfn.IFS(
$DH462="день_1",
$BP462*$BL462/($AX462-$AW462+1)*AZ462*(DAY(EOMONTH(AZ$15,0))),
$DH462="день_2",
$BP462/30*MAX(MIN($AX462,EOMONTH(AZ$15,0))-MAX($AW462,AZ$15)+1,),
$DH462="раб.день",
$BP462/30*(IFERROR(
_xlfn.LET(_xlpm.VD,
CHOOSE(
{1;2;3;4;5;6;7;8;9;10;11;12;13;14;15;16;17;18},
45658,45659,45660,45661,45662,45663,45664,45665,45711,45724,45778,45779,45785,45786,45820,45821,45965,46022),
_xlfn.LET(_xlpm.DD,
MAX(MIN($AX462,EOMONTH(AZ$15,0))-MAX($AW462,AZ$15),),
_xlfn.IFS(
AND(MONTH($AW462)=MONTH(AZ$15),MONTH($AX462)&lt;&gt;MONTH(AZ$15)),
NETWORKDAYS.INTL($AW462,$AW462+_xlpm.DD,1,_xlpm.VD),
AND(MONTH($AW462)&lt;&gt;MONTH(AZ$15),MONTH($AX462)=MONTH(AZ$15)),
NETWORKDAYS.INTL(($AX462)-_xlpm.DD,$AX462,1,_xlpm.VD),
AND(MONTH($AW462)&lt;MONTH(AZ$15),MONTH($AX462)&gt;MONTH(AZ$15)),
NETWORKDAYS.INTL((EOMONTH(AZ$15-1,1))-_xlpm.DD,EOMONTH(AZ$15-1,1),1,_xlpm.VD),
AND(MONTH($AW462)=MONTH(AZ$15),MONTH($AX462)=MONTH(AZ$15)),
NETWORKDAYS.INTL($AW462,$AX462,1,_xlpm.VD)))),0)),
$DH462="месяц",
$BP462*AZ462,
$DH462="неделя",
$BP462*AZ462/7*(ROUNDUP((DAY(EOMONTH(AZ$15,0)))/4,0))),
0)</f>
        <v/>
      </c>
      <c r="BR462" s="125">
        <f t="array" ref="BR462">
IFERROR(
_xlfn.IFS(
$DH462="день_1",
$BP462*$BL462/($AX462-$AW462+1)*BA462*(DAY(EOMONTH(BA$15,0))),
$DH462="день_2",
$BP462/30*MAX(MIN($AX462,EOMONTH(BA$15,0))-MAX($AW462,BA$15)+1,),
$DH462="раб.день",
$BP462/30*(IFERROR(
_xlfn.LET(_xlpm.VD,
CHOOSE(
{1;2;3;4;5;6;7;8;9;10;11;12;13;14;15;16;17;18},
45658,45659,45660,45661,45662,45663,45664,45665,45711,45724,45778,45779,45785,45786,45820,45821,45965,46022),
_xlfn.LET(_xlpm.DD,
MAX(MIN($AX462,EOMONTH(BA$15,0))-MAX($AW462,BA$15),),
_xlfn.IFS(
AND(MONTH($AW462)=MONTH(BA$15),MONTH($AX462)&lt;&gt;MONTH(BA$15)),
NETWORKDAYS.INTL($AW462,$AW462+_xlpm.DD,1,_xlpm.VD),
AND(MONTH($AW462)&lt;&gt;MONTH(BA$15),MONTH($AX462)=MONTH(BA$15)),
NETWORKDAYS.INTL(($AX462)-_xlpm.DD,$AX462,1,_xlpm.VD),
AND(MONTH($AW462)&lt;MONTH(BA$15),MONTH($AX462)&gt;MONTH(BA$15)),
NETWORKDAYS.INTL((EOMONTH(BA$15-1,1))-_xlpm.DD,EOMONTH(BA$15-1,1),1,_xlpm.VD),
AND(MONTH($AW462)=MONTH(BA$15),MONTH($AX462)=MONTH(BA$15)),
NETWORKDAYS.INTL($AW462,$AX462,1,_xlpm.VD)))),0)),
$DH462="месяц",
$BP462*BA462,
$DH462="неделя",
$BP462*BA462/7*(ROUNDUP((DAY(EOMONTH(BA$15,0)))/4,0))),
0)</f>
        <v/>
      </c>
      <c r="BS462" s="125">
        <f t="array" ref="BS462">
IFERROR(
_xlfn.IFS(
$DH462="день_1",
$BP462*$BL462/($AX462-$AW462+1)*BB462*(DAY(EOMONTH(BB$15,0))),
$DH462="день_2",
$BP462/30*MAX(MIN($AX462,EOMONTH(BB$15,0))-MAX($AW462,BB$15)+1,),
$DH462="раб.день",
$BP462/30*(IFERROR(
_xlfn.LET(_xlpm.VD,
CHOOSE(
{1;2;3;4;5;6;7;8;9;10;11;12;13;14;15;16;17;18},
45658,45659,45660,45661,45662,45663,45664,45665,45711,45724,45778,45779,45785,45786,45820,45821,45965,46022),
_xlfn.LET(_xlpm.DD,
MAX(MIN($AX462,EOMONTH(BB$15,0))-MAX($AW462,BB$15),),
_xlfn.IFS(
AND(MONTH($AW462)=MONTH(BB$15),MONTH($AX462)&lt;&gt;MONTH(BB$15)),
NETWORKDAYS.INTL($AW462,$AW462+_xlpm.DD,1,_xlpm.VD),
AND(MONTH($AW462)&lt;&gt;MONTH(BB$15),MONTH($AX462)=MONTH(BB$15)),
NETWORKDAYS.INTL(($AX462)-_xlpm.DD,$AX462,1,_xlpm.VD),
AND(MONTH($AW462)&lt;MONTH(BB$15),MONTH($AX462)&gt;MONTH(BB$15)),
NETWORKDAYS.INTL((EOMONTH(BB$15-1,1))-_xlpm.DD,EOMONTH(BB$15-1,1),1,_xlpm.VD),
AND(MONTH($AW462)=MONTH(BB$15),MONTH($AX462)=MONTH(BB$15)),
NETWORKDAYS.INTL($AW462,$AX462,1,_xlpm.VD)))),0)),
$DH462="месяц",
$BP462*BB462,
$DH462="неделя",
$BP462*BB462/7*(ROUNDUP((DAY(EOMONTH(BB$15,0)))/4,0))),
0)</f>
        <v/>
      </c>
      <c r="BT462" s="125">
        <f t="array" ref="BT462">
IFERROR(
_xlfn.IFS(
$DH462="день_1",
$BP462*$BL462/($AX462-$AW462+1)*BC462*(DAY(EOMONTH(BC$15,0))),
$DH462="день_2",
$BP462/30*MAX(MIN($AX462,EOMONTH(BC$15,0))-MAX($AW462,BC$15)+1,),
$DH462="раб.день",
$BP462/30*(IFERROR(
_xlfn.LET(_xlpm.VD,
CHOOSE(
{1;2;3;4;5;6;7;8;9;10;11;12;13;14;15;16;17;18},
45658,45659,45660,45661,45662,45663,45664,45665,45711,45724,45778,45779,45785,45786,45820,45821,45965,46022),
_xlfn.LET(_xlpm.DD,
MAX(MIN($AX462,EOMONTH(BC$15,0))-MAX($AW462,BC$15),),
_xlfn.IFS(
AND(MONTH($AW462)=MONTH(BC$15),MONTH($AX462)&lt;&gt;MONTH(BC$15)),
NETWORKDAYS.INTL($AW462,$AW462+_xlpm.DD,1,_xlpm.VD),
AND(MONTH($AW462)&lt;&gt;MONTH(BC$15),MONTH($AX462)=MONTH(BC$15)),
NETWORKDAYS.INTL(($AX462)-_xlpm.DD,$AX462,1,_xlpm.VD),
AND(MONTH($AW462)&lt;MONTH(BC$15),MONTH($AX462)&gt;MONTH(BC$15)),
NETWORKDAYS.INTL((EOMONTH(BC$15-1,1))-_xlpm.DD,EOMONTH(BC$15-1,1),1,_xlpm.VD),
AND(MONTH($AW462)=MONTH(BC$15),MONTH($AX462)=MONTH(BC$15)),
NETWORKDAYS.INTL($AW462,$AX462,1,_xlpm.VD)))),0)),
$DH462="месяц",
$BP462*BC462,
$DH462="неделя",
$BP462*BC462/7*(ROUNDUP((DAY(EOMONTH(BC$15,0)))/4,0))),
0)</f>
        <v/>
      </c>
      <c r="BU462" s="125">
        <f t="array" ref="BU462">
IFERROR(
_xlfn.IFS(
$DH462="день_1",
$BP462*$BL462/($AX462-$AW462+1)*BD462*(DAY(EOMONTH(BD$15,0))),
$DH462="день_2",
$BP462/30*MAX(MIN($AX462,EOMONTH(BD$15,0))-MAX($AW462,BD$15)+1,),
$DH462="раб.день",
$BP462/30*(IFERROR(
_xlfn.LET(_xlpm.VD,
CHOOSE(
{1;2;3;4;5;6;7;8;9;10;11;12;13;14;15;16;17;18},
45658,45659,45660,45661,45662,45663,45664,45665,45711,45724,45778,45779,45785,45786,45820,45821,45965,46022),
_xlfn.LET(_xlpm.DD,
MAX(MIN($AX462,EOMONTH(BD$15,0))-MAX($AW462,BD$15),),
_xlfn.IFS(
AND(MONTH($AW462)=MONTH(BD$15),MONTH($AX462)&lt;&gt;MONTH(BD$15)),
NETWORKDAYS.INTL($AW462,$AW462+_xlpm.DD,1,_xlpm.VD),
AND(MONTH($AW462)&lt;&gt;MONTH(BD$15),MONTH($AX462)=MONTH(BD$15)),
NETWORKDAYS.INTL(($AX462)-_xlpm.DD,$AX462,1,_xlpm.VD),
AND(MONTH($AW462)&lt;MONTH(BD$15),MONTH($AX462)&gt;MONTH(BD$15)),
NETWORKDAYS.INTL((EOMONTH(BD$15-1,1))-_xlpm.DD,EOMONTH(BD$15-1,1),1,_xlpm.VD),
AND(MONTH($AW462)=MONTH(BD$15),MONTH($AX462)=MONTH(BD$15)),
NETWORKDAYS.INTL($AW462,$AX462,1,_xlpm.VD)))),0)),
$DH462="месяц",
$BP462*BD462,
$DH462="неделя",
$BP462*BD462/7*(ROUNDUP((DAY(EOMONTH(BD$15,0)))/4,0))),
0)</f>
        <v/>
      </c>
      <c r="BV462" s="125">
        <f t="array" ref="BV462">
IFERROR(
_xlfn.IFS(
$DH462="день_1",
$BP462*$BL462/($AX462-$AW462+1)*BE462*(DAY(EOMONTH(BE$15,0))),
$DH462="день_2",
$BP462/30*MAX(MIN($AX462,EOMONTH(BE$15,0))-MAX($AW462,BE$15)+1,),
$DH462="раб.день",
$BP462/30*(IFERROR(
_xlfn.LET(_xlpm.VD,
CHOOSE(
{1;2;3;4;5;6;7;8;9;10;11;12;13;14;15;16;17;18},
45658,45659,45660,45661,45662,45663,45664,45665,45711,45724,45778,45779,45785,45786,45820,45821,45965,46022),
_xlfn.LET(_xlpm.DD,
MAX(MIN($AX462,EOMONTH(BE$15,0))-MAX($AW462,BE$15),),
_xlfn.IFS(
AND(MONTH($AW462)=MONTH(BE$15),MONTH($AX462)&lt;&gt;MONTH(BE$15)),
NETWORKDAYS.INTL($AW462,$AW462+_xlpm.DD,1,_xlpm.VD),
AND(MONTH($AW462)&lt;&gt;MONTH(BE$15),MONTH($AX462)=MONTH(BE$15)),
NETWORKDAYS.INTL(($AX462)-_xlpm.DD,$AX462,1,_xlpm.VD),
AND(MONTH($AW462)&lt;MONTH(BE$15),MONTH($AX462)&gt;MONTH(BE$15)),
NETWORKDAYS.INTL((EOMONTH(BE$15-1,1))-_xlpm.DD,EOMONTH(BE$15-1,1),1,_xlpm.VD),
AND(MONTH($AW462)=MONTH(BE$15),MONTH($AX462)=MONTH(BE$15)),
NETWORKDAYS.INTL($AW462,$AX462,1,_xlpm.VD)))),0)),
$DH462="месяц",
$BP462*BE462,
$DH462="неделя",
$BP462*BE462/7*(ROUNDUP((DAY(EOMONTH(BE$15,0)))/4,0))),
0)</f>
        <v/>
      </c>
      <c r="BW462" s="125">
        <f t="array" ref="BW462">
IFERROR(
_xlfn.IFS(
$DH462="день_1",
$BP462*$BL462/($AX462-$AW462+1)*BF462*(DAY(EOMONTH(BF$15,0))),
$DH462="день_2",
$BP462/30*MAX(MIN($AX462,EOMONTH(BF$15,0))-MAX($AW462,BF$15)+1,),
$DH462="раб.день",
$BP462/30*(IFERROR(
_xlfn.LET(_xlpm.VD,
CHOOSE(
{1;2;3;4;5;6;7;8;9;10;11;12;13;14;15;16;17;18},
45658,45659,45660,45661,45662,45663,45664,45665,45711,45724,45778,45779,45785,45786,45820,45821,45965,46022),
_xlfn.LET(_xlpm.DD,
MAX(MIN($AX462,EOMONTH(BF$15,0))-MAX($AW462,BF$15),),
_xlfn.IFS(
AND(MONTH($AW462)=MONTH(BF$15),MONTH($AX462)&lt;&gt;MONTH(BF$15)),
NETWORKDAYS.INTL($AW462,$AW462+_xlpm.DD,1,_xlpm.VD),
AND(MONTH($AW462)&lt;&gt;MONTH(BF$15),MONTH($AX462)=MONTH(BF$15)),
NETWORKDAYS.INTL(($AX462)-_xlpm.DD,$AX462,1,_xlpm.VD),
AND(MONTH($AW462)&lt;MONTH(BF$15),MONTH($AX462)&gt;MONTH(BF$15)),
NETWORKDAYS.INTL((EOMONTH(BF$15-1,1))-_xlpm.DD,EOMONTH(BF$15-1,1),1,_xlpm.VD),
AND(MONTH($AW462)=MONTH(BF$15),MONTH($AX462)=MONTH(BF$15)),
NETWORKDAYS.INTL($AW462,$AX462,1,_xlpm.VD)))),0)),
$DH462="месяц",
$BP462*BF462,
$DH462="неделя",
$BP462*BF462/7*(ROUNDUP((DAY(EOMONTH(BF$15,0)))/4,0))),
0)</f>
        <v/>
      </c>
      <c r="BX462" s="125">
        <f t="array" ref="BX462">
IFERROR(
_xlfn.IFS(
$DH462="день_1",
$BP462*$BL462/($AX462-$AW462+1)*BG462*(DAY(EOMONTH(BG$15,0))),
$DH462="день_2",
$BP462/30*MAX(MIN($AX462,EOMONTH(BG$15,0))-MAX($AW462,BG$15)+1,),
$DH462="раб.день",
$BP462/30*(IFERROR(
_xlfn.LET(_xlpm.VD,
CHOOSE(
{1;2;3;4;5;6;7;8;9;10;11;12;13;14;15;16;17;18},
45658,45659,45660,45661,45662,45663,45664,45665,45711,45724,45778,45779,45785,45786,45820,45821,45965,46022),
_xlfn.LET(_xlpm.DD,
MAX(MIN($AX462,EOMONTH(BG$15,0))-MAX($AW462,BG$15),),
_xlfn.IFS(
AND(MONTH($AW462)=MONTH(BG$15),MONTH($AX462)&lt;&gt;MONTH(BG$15)),
NETWORKDAYS.INTL($AW462,$AW462+_xlpm.DD,1,_xlpm.VD),
AND(MONTH($AW462)&lt;&gt;MONTH(BG$15),MONTH($AX462)=MONTH(BG$15)),
NETWORKDAYS.INTL(($AX462)-_xlpm.DD,$AX462,1,_xlpm.VD),
AND(MONTH($AW462)&lt;MONTH(BG$15),MONTH($AX462)&gt;MONTH(BG$15)),
NETWORKDAYS.INTL((EOMONTH(BG$15-1,1))-_xlpm.DD,EOMONTH(BG$15-1,1),1,_xlpm.VD),
AND(MONTH($AW462)=MONTH(BG$15),MONTH($AX462)=MONTH(BG$15)),
NETWORKDAYS.INTL($AW462,$AX462,1,_xlpm.VD)))),0)),
$DH462="месяц",
$BP462*BG462,
$DH462="неделя",
$BP462*BG462/7*(ROUNDUP((DAY(EOMONTH(BG$15,0)))/4,0))),
0)</f>
        <v/>
      </c>
      <c r="BY462" s="125">
        <f t="array" ref="BY462">
IFERROR(
_xlfn.IFS(
$DH462="день_1",
$BP462*$BL462/($AX462-$AW462+1)*BH462*(DAY(EOMONTH(BH$15,0))),
$DH462="день_2",
$BP462/30*MAX(MIN($AX462,EOMONTH(BH$15,0))-MAX($AW462,BH$15)+1,),
$DH462="раб.день",
$BP462/30*(IFERROR(
_xlfn.LET(_xlpm.VD,
CHOOSE(
{1;2;3;4;5;6;7;8;9;10;11;12;13;14;15;16;17;18},
45658,45659,45660,45661,45662,45663,45664,45665,45711,45724,45778,45779,45785,45786,45820,45821,45965,46022),
_xlfn.LET(_xlpm.DD,
MAX(MIN($AX462,EOMONTH(BH$15,0))-MAX($AW462,BH$15),),
_xlfn.IFS(
AND(MONTH($AW462)=MONTH(BH$15),MONTH($AX462)&lt;&gt;MONTH(BH$15)),
NETWORKDAYS.INTL($AW462,$AW462+_xlpm.DD,1,_xlpm.VD),
AND(MONTH($AW462)&lt;&gt;MONTH(BH$15),MONTH($AX462)=MONTH(BH$15)),
NETWORKDAYS.INTL(($AX462)-_xlpm.DD,$AX462,1,_xlpm.VD),
AND(MONTH($AW462)&lt;MONTH(BH$15),MONTH($AX462)&gt;MONTH(BH$15)),
NETWORKDAYS.INTL((EOMONTH(BH$15-1,1))-_xlpm.DD,EOMONTH(BH$15-1,1),1,_xlpm.VD),
AND(MONTH($AW462)=MONTH(BH$15),MONTH($AX462)=MONTH(BH$15)),
NETWORKDAYS.INTL($AW462,$AX462,1,_xlpm.VD)))),0)),
$DH462="месяц",
$BP462*BH462,
$DH462="неделя",
$BP462*BH462/7*(ROUNDUP((DAY(EOMONTH(BH$15,0)))/4,0))),
0)</f>
        <v/>
      </c>
      <c r="BZ462" s="125">
        <f t="array" ref="BZ462">
IFERROR(
_xlfn.IFS(
$DH462="день_1",
$BP462*$BL462/($AX462-$AW462+1)*BI462*(DAY(EOMONTH(BI$15,0))),
$DH462="день_2",
$BP462/30*MAX(MIN($AX462,EOMONTH(BI$15,0))-MAX($AW462,BI$15)+1,),
$DH462="раб.день",
$BP462/30*(IFERROR(
_xlfn.LET(_xlpm.VD,
CHOOSE(
{1;2;3;4;5;6;7;8;9;10;11;12;13;14;15;16;17;18},
45658,45659,45660,45661,45662,45663,45664,45665,45711,45724,45778,45779,45785,45786,45820,45821,45965,46022),
_xlfn.LET(_xlpm.DD,
MAX(MIN($AX462,EOMONTH(BI$15,0))-MAX($AW462,BI$15),),
_xlfn.IFS(
AND(MONTH($AW462)=MONTH(BI$15),MONTH($AX462)&lt;&gt;MONTH(BI$15)),
NETWORKDAYS.INTL($AW462,$AW462+_xlpm.DD,1,_xlpm.VD),
AND(MONTH($AW462)&lt;&gt;MONTH(BI$15),MONTH($AX462)=MONTH(BI$15)),
NETWORKDAYS.INTL(($AX462)-_xlpm.DD,$AX462,1,_xlpm.VD),
AND(MONTH($AW462)&lt;MONTH(BI$15),MONTH($AX462)&gt;MONTH(BI$15)),
NETWORKDAYS.INTL((EOMONTH(BI$15-1,1))-_xlpm.DD,EOMONTH(BI$15-1,1),1,_xlpm.VD),
AND(MONTH($AW462)=MONTH(BI$15),MONTH($AX462)=MONTH(BI$15)),
NETWORKDAYS.INTL($AW462,$AX462,1,_xlpm.VD)))),0)),
$DH462="месяц",
$BP462*BI462,
$DH462="неделя",
$BP462*BI462/7*(ROUNDUP((DAY(EOMONTH(BI$15,0)))/4,0))),
0)</f>
        <v/>
      </c>
      <c r="CA462" s="125">
        <f t="array" ref="CA462">
IFERROR(
_xlfn.IFS(
$DH462="день_1",
$BP462*$BL462/($AX462-$AW462+1)*BJ462*(DAY(EOMONTH(BJ$15,0))),
$DH462="день_2",
$BP462/30*MAX(MIN($AX462,EOMONTH(BJ$15,0))-MAX($AW462,BJ$15)+1,),
$DH462="раб.день",
$BP462/30*(IFERROR(
_xlfn.LET(_xlpm.VD,
CHOOSE(
{1;2;3;4;5;6;7;8;9;10;11;12;13;14;15;16;17;18},
45658,45659,45660,45661,45662,45663,45664,45665,45711,45724,45778,45779,45785,45786,45820,45821,45965,46022),
_xlfn.LET(_xlpm.DD,
MAX(MIN($AX462,EOMONTH(BJ$15,0))-MAX($AW462,BJ$15),),
_xlfn.IFS(
AND(MONTH($AW462)=MONTH(BJ$15),MONTH($AX462)&lt;&gt;MONTH(BJ$15)),
NETWORKDAYS.INTL($AW462,$AW462+_xlpm.DD,1,_xlpm.VD),
AND(MONTH($AW462)&lt;&gt;MONTH(BJ$15),MONTH($AX462)=MONTH(BJ$15)),
NETWORKDAYS.INTL(($AX462)-_xlpm.DD,$AX462,1,_xlpm.VD),
AND(MONTH($AW462)&lt;MONTH(BJ$15),MONTH($AX462)&gt;MONTH(BJ$15)),
NETWORKDAYS.INTL((EOMONTH(BJ$15-1,1))-_xlpm.DD,EOMONTH(BJ$15-1,1),1,_xlpm.VD),
AND(MONTH($AW462)=MONTH(BJ$15),MONTH($AX462)=MONTH(BJ$15)),
NETWORKDAYS.INTL($AW462,$AX462,1,_xlpm.VD)))),0)),
$DH462="месяц",
$BP462*BJ462,
$DH462="неделя",
$BP462*BJ462/7*(ROUNDUP((DAY(EOMONTH(BJ$15,0)))/4,0))),
0)</f>
        <v/>
      </c>
      <c r="CB462" s="125">
        <f t="array" ref="CB462">
IFERROR(
_xlfn.IFS(
$DH462="день_1",
$BP462*$BL462/($AX462-$AW462+1)*BK462*(DAY(EOMONTH(BK$15,0))),
$DH462="день_2",
$BP462/30*MAX(MIN($AX462,EOMONTH(BK$15,0))-MAX($AW462,BK$15)+1,),
$DH462="раб.день",
$BP462/30*(IFERROR(
_xlfn.LET(_xlpm.VD,
CHOOSE(
{1;2;3;4;5;6;7;8;9;10;11;12;13;14;15;16;17;18},
45658,45659,45660,45661,45662,45663,45664,45665,45711,45724,45778,45779,45785,45786,45820,45821,45965,46022),
_xlfn.LET(_xlpm.DD,
MAX(MIN($AX462,EOMONTH(BK$15,0))-MAX($AW462,BK$15),),
_xlfn.IFS(
AND(MONTH($AW462)=MONTH(BK$15),MONTH($AX462)&lt;&gt;MONTH(BK$15)),
NETWORKDAYS.INTL($AW462,$AW462+_xlpm.DD,1,_xlpm.VD),
AND(MONTH($AW462)&lt;&gt;MONTH(BK$15),MONTH($AX462)=MONTH(BK$15)),
NETWORKDAYS.INTL(($AX462)-_xlpm.DD,$AX462,1,_xlpm.VD),
AND(MONTH($AW462)&lt;MONTH(BK$15),MONTH($AX462)&gt;MONTH(BK$15)),
NETWORKDAYS.INTL((EOMONTH(BK$15-1,1))-_xlpm.DD,EOMONTH(BK$15-1,1),1,_xlpm.VD),
AND(MONTH($AW462)=MONTH(BK$15),MONTH($AX462)=MONTH(BK$15)),
NETWORKDAYS.INTL($AW462,$AX462,1,_xlpm.VD)))),0)),
$DH462="месяц",
$BP462*BK462,
$DH462="неделя",
$BP462*BK462/7*(ROUNDUP((DAY(EOMONTH(BK$15,0)))/4,0))),
0)</f>
        <v/>
      </c>
      <c r="CC462" s="125">
        <f>SUM($BQ462:$CB462)</f>
        <v/>
      </c>
      <c r="CD462" s="126">
        <f>SUM($EH462:$EH462)</f>
        <v/>
      </c>
      <c r="CE462" s="126">
        <f>$CD462*$AB462</f>
        <v/>
      </c>
      <c r="CF462" s="126">
        <f>SUM($EK462:$EK462)</f>
        <v/>
      </c>
      <c r="CG462" s="126">
        <f>$CF462*$AB462</f>
        <v/>
      </c>
      <c r="CH462" s="126">
        <f>SUM($CC462,$CE462,$CG462)</f>
        <v/>
      </c>
      <c r="CI462" s="126">
        <f>$CH462*(1+$CM462)</f>
        <v/>
      </c>
      <c r="CJ462" s="127" t="n">
        <v>0</v>
      </c>
      <c r="CK462" s="126">
        <f>SUM($CH462:$CH462)*(1+$CJ462)</f>
        <v/>
      </c>
      <c r="CL462" s="126">
        <f>SUM($CH462:$CH462)*(1+$CM462)</f>
        <v/>
      </c>
      <c r="CM462" s="59" t="inlineStr">
        <is>
          <t>20%</t>
        </is>
      </c>
      <c r="CN462" s="59" t="n"/>
      <c r="CO462" s="72" t="n"/>
      <c r="CP462" s="59" t="n"/>
      <c r="CQ462" s="73" t="n"/>
      <c r="CR462" s="73" t="n"/>
      <c r="CS462" s="73" t="n"/>
      <c r="CT462" s="72" t="n"/>
      <c r="CU462" s="79" t="inlineStr">
        <is>
          <t> </t>
        </is>
      </c>
      <c r="CV462" s="60" t="n"/>
      <c r="CW462" s="60" t="n"/>
      <c r="CX462" s="60" t="n"/>
      <c r="CY462" s="127">
        <f>IFERROR(($CC462-$EE462)/($EE462/(1-$DQ462)),0)</f>
        <v/>
      </c>
      <c r="CZ462" s="127">
        <f>IFERROR(1-$EI462/($CE462),0)</f>
        <v/>
      </c>
      <c r="DA462" s="127">
        <f>IFERROR(1-$EL462/($CG462),0)</f>
        <v/>
      </c>
      <c r="DB462" s="126">
        <f>ROUND(IFERROR(($CI462/(1+$CM462)-$EN462),0),2)</f>
        <v/>
      </c>
      <c r="DC462" s="128" t="n"/>
      <c r="DD462" s="125" t="n"/>
      <c r="DE462" s="75" t="n">
        <v>0</v>
      </c>
      <c r="DF462" s="128" t="n"/>
      <c r="DG462" s="125">
        <f>IF($DC462=0,0,$DD462*($DC462*100%-$DE462*$DF462))*SUM($AB462:$AB462)</f>
        <v/>
      </c>
      <c r="DH462" s="129" t="inlineStr">
        <is>
          <t>месяц</t>
        </is>
      </c>
      <c r="DI462" s="130">
        <f t="array" ref="DI462">IFERROR(
IF($ES462="LisChannel",
(ROUND(((INDEX({174.625;153.888888888889;130.972222222222},MATCH($AI462,{2;3;4}),0))*$AG462*$AI462),2)),0),0)</f>
        <v/>
      </c>
      <c r="DJ462" s="130">
        <f>
_xlfn.LET(_xlpm.X,
IFERROR(
IF($ES462="НовиковТВ",
(_xlfn.LET(_xlpm.NTV,
_xlfn.LET(_xlpm.MIN,350000,
IF(SUMIFS($DI:$DI,$ES:$ES,"НовиковТВ")&lt;=_xlpm.MIN,
(SUMIFS($DI:$DI,$ES:$ES,"НовиковТВ")/(COUNTIFS($ES:$ES,"НовиковТВ")))*_xlpm.MIN/SUMIFS($DI:$DI,$ES:$ES,"НовиковТВ"),
DI462)),
_xlpm.NTV+$DG462/(1-(1-(_xlpm.NTV)*(1-$DL462)*(1-$DM462)*(1-$DN462)*(1-$DO462)*(1-$DP462)/_xlpm.NTV))))/(1+$EP462),
$DI462+$DG462/(1-(1-($DI462)*(1-$DL462)*(1-$DM462)*(1-$DN462)*(1-$DO462)*(1-$DP462)/$DI462))),
0),
_xlpm.X*(1+$CM462)*(1+$CW462)-_xlpm.X*(1+$CM462)+_xlpm.X)</f>
        <v/>
      </c>
      <c r="DK462" s="125" t="inlineStr">
        <is>
          <t>послед.</t>
        </is>
      </c>
      <c r="DL462" s="63" t="n">
        <v>0</v>
      </c>
      <c r="DM462" s="63" t="n">
        <v>0</v>
      </c>
      <c r="DN462" s="63" t="n">
        <v>0</v>
      </c>
      <c r="DO462" s="63" t="n">
        <v>0</v>
      </c>
      <c r="DP462" s="63" t="n">
        <v>0</v>
      </c>
      <c r="DQ462" s="63">
        <f t="array" ref="DQ462">IFERROR(_xlfn.IFS(
$DK462="послед.",1-(1-$DL462)*(1-$DM462)*(1-$DN462)*(1-$DO462)*(1-$DP462),
$DK462="сумм.",$DL462+$DM462+$DN462+$DO462+$DP462),
0)</f>
        <v/>
      </c>
      <c r="DR462" s="125">
        <f t="array" ref="DR462">
IFERROR(
_xlfn.IFS(
$BL462=0,
0,
$BL462&gt;0,
_xlfn.IFS($DK462="послед.",
$DJ462*(1-$DL462)*(1-$DM462)*(1-$DN462)*(1-$DO462)*(1-$DP462),
$DK462="сумм.",
$DJ462*(1-($DL462+$DM462+$DN462+$DO462+$DP462)))),0)</f>
        <v/>
      </c>
      <c r="DS462" s="125">
        <f t="array" ref="DS462">
IFERROR(_xlfn.IFS(
$DH462="день_1",
$DR462*$BL462/($AX462-$AW462+1)*AZ462*(DAY(EOMONTH(AZ$15,0))),
$DH462="день_2",
$DR462/30*MAX(MIN($AX462,EOMONTH(AZ$15,0))-MAX($AW462,AZ$15)+1,),
$DH462="раб.день",
$DR462/30*(IFERROR(
_xlfn.LET(_xlpm.VD,
CHOOSE(
{1;2;3;4;5;6;7;8;9;10;11;12;13;14;15;16;17;18},
45658,45659,45660,45661,45662,45663,45664,45665,45711,45724,45778,45779,45785,45786,45820,45821,45965,46022),
_xlfn.LET(_xlpm.DD,
MAX(MIN($AX462,EOMONTH(AZ$15,0))-MAX($AW462,AZ$15),),
_xlfn.IFS(
AND(MONTH($AW462)=MONTH(AZ$15),MONTH($AX462)&lt;&gt;MONTH(AZ$15)),
NETWORKDAYS.INTL($AW462,$AW462+_xlpm.DD,1,_xlpm.VD),
AND(MONTH($AW462)&lt;&gt;MONTH(AZ$15),MONTH($AX462)=MONTH(AZ$15)),
NETWORKDAYS.INTL(($AX462)-_xlpm.DD,$AX462,1,_xlpm.VD),
AND(MONTH($AW462)&lt;MONTH(AZ$15),MONTH($AX462)&gt;MONTH(AZ$15)),
NETWORKDAYS.INTL((EOMONTH(AZ$15-1,1))-_xlpm.DD,EOMONTH(AZ$15-1,1),1,_xlpm.VD),
AND(MONTH($AW462)=MONTH(AZ$15),MONTH($AX462)=MONTH(AZ$15)),
NETWORKDAYS.INTL($AW462,$AX462,1,_xlpm.VD)))),0)),
$DH462="месяц",
$DR462*AZ462,
$DH462="неделя",
$DR462*AZ462/7*(ROUNDUP((DAY(EOMONTH(AZ$15,0)))/4,0))),
0)</f>
        <v/>
      </c>
      <c r="DT462" s="125">
        <f t="array" ref="DT462">
IFERROR(_xlfn.IFS(
$DH462="день_1",
$DR462*$BL462/($AX462-$AW462+1)*BA462*(DAY(EOMONTH(BA$15,0))),
$DH462="день_2",
$DR462/30*MAX(MIN($AX462,EOMONTH(BA$15,0))-MAX($AW462,BA$15)+1,),
$DH462="раб.день",
$DR462/30*(IFERROR(
_xlfn.LET(_xlpm.VD,
CHOOSE(
{1;2;3;4;5;6;7;8;9;10;11;12;13;14;15;16;17;18},
45658,45659,45660,45661,45662,45663,45664,45665,45711,45724,45778,45779,45785,45786,45820,45821,45965,46022),
_xlfn.LET(_xlpm.DD,
MAX(MIN($AX462,EOMONTH(BA$15,0))-MAX($AW462,BA$15),),
_xlfn.IFS(
AND(MONTH($AW462)=MONTH(BA$15),MONTH($AX462)&lt;&gt;MONTH(BA$15)),
NETWORKDAYS.INTL($AW462,$AW462+_xlpm.DD,1,_xlpm.VD),
AND(MONTH($AW462)&lt;&gt;MONTH(BA$15),MONTH($AX462)=MONTH(BA$15)),
NETWORKDAYS.INTL(($AX462)-_xlpm.DD,$AX462,1,_xlpm.VD),
AND(MONTH($AW462)&lt;MONTH(BA$15),MONTH($AX462)&gt;MONTH(BA$15)),
NETWORKDAYS.INTL((EOMONTH(BA$15-1,1))-_xlpm.DD,EOMONTH(BA$15-1,1),1,_xlpm.VD),
AND(MONTH($AW462)=MONTH(BA$15),MONTH($AX462)=MONTH(BA$15)),
NETWORKDAYS.INTL($AW462,$AX462,1,_xlpm.VD)))),0)),
$DH462="месяц",
$DR462*BA462,
$DH462="неделя",
$DR462*BA462/7*(ROUNDUP((DAY(EOMONTH(BA$15,0)))/4,0))),
0)</f>
        <v/>
      </c>
      <c r="DU462" s="125">
        <f t="array" ref="DU462">
IFERROR(_xlfn.IFS(
$DH462="день_1",
$DR462*$BL462/($AX462-$AW462+1)*BB462*(DAY(EOMONTH(BB$15,0))),
$DH462="день_2",
$DR462/30*MAX(MIN($AX462,EOMONTH(BB$15,0))-MAX($AW462,BB$15)+1,),
$DH462="раб.день",
$DR462/30*(IFERROR(
_xlfn.LET(_xlpm.VD,
CHOOSE(
{1;2;3;4;5;6;7;8;9;10;11;12;13;14;15;16;17;18},
45658,45659,45660,45661,45662,45663,45664,45665,45711,45724,45778,45779,45785,45786,45820,45821,45965,46022),
_xlfn.LET(_xlpm.DD,
MAX(MIN($AX462,EOMONTH(BB$15,0))-MAX($AW462,BB$15),),
_xlfn.IFS(
AND(MONTH($AW462)=MONTH(BB$15),MONTH($AX462)&lt;&gt;MONTH(BB$15)),
NETWORKDAYS.INTL($AW462,$AW462+_xlpm.DD,1,_xlpm.VD),
AND(MONTH($AW462)&lt;&gt;MONTH(BB$15),MONTH($AX462)=MONTH(BB$15)),
NETWORKDAYS.INTL(($AX462)-_xlpm.DD,$AX462,1,_xlpm.VD),
AND(MONTH($AW462)&lt;MONTH(BB$15),MONTH($AX462)&gt;MONTH(BB$15)),
NETWORKDAYS.INTL((EOMONTH(BB$15-1,1))-_xlpm.DD,EOMONTH(BB$15-1,1),1,_xlpm.VD),
AND(MONTH($AW462)=MONTH(BB$15),MONTH($AX462)=MONTH(BB$15)),
NETWORKDAYS.INTL($AW462,$AX462,1,_xlpm.VD)))),0)),
$DH462="месяц",
$DR462*BB462,
$DH462="неделя",
$DR462*BB462/7*(ROUNDUP((DAY(EOMONTH(BB$15,0)))/4,0))),
0)</f>
        <v/>
      </c>
      <c r="DV462" s="125">
        <f t="array" ref="DV462">
IFERROR(_xlfn.IFS(
$DH462="день_1",
$DR462*$BL462/($AX462-$AW462+1)*BC462*(DAY(EOMONTH(BC$15,0))),
$DH462="день_2",
$DR462/30*MAX(MIN($AX462,EOMONTH(BC$15,0))-MAX($AW462,BC$15)+1,),
$DH462="раб.день",
$DR462/30*(IFERROR(
_xlfn.LET(_xlpm.VD,
CHOOSE(
{1;2;3;4;5;6;7;8;9;10;11;12;13;14;15;16;17;18},
45658,45659,45660,45661,45662,45663,45664,45665,45711,45724,45778,45779,45785,45786,45820,45821,45965,46022),
_xlfn.LET(_xlpm.DD,
MAX(MIN($AX462,EOMONTH(BC$15,0))-MAX($AW462,BC$15),),
_xlfn.IFS(
AND(MONTH($AW462)=MONTH(BC$15),MONTH($AX462)&lt;&gt;MONTH(BC$15)),
NETWORKDAYS.INTL($AW462,$AW462+_xlpm.DD,1,_xlpm.VD),
AND(MONTH($AW462)&lt;&gt;MONTH(BC$15),MONTH($AX462)=MONTH(BC$15)),
NETWORKDAYS.INTL(($AX462)-_xlpm.DD,$AX462,1,_xlpm.VD),
AND(MONTH($AW462)&lt;MONTH(BC$15),MONTH($AX462)&gt;MONTH(BC$15)),
NETWORKDAYS.INTL((EOMONTH(BC$15-1,1))-_xlpm.DD,EOMONTH(BC$15-1,1),1,_xlpm.VD),
AND(MONTH($AW462)=MONTH(BC$15),MONTH($AX462)=MONTH(BC$15)),
NETWORKDAYS.INTL($AW462,$AX462,1,_xlpm.VD)))),0)),
$DH462="месяц",
$DR462*BC462,
$DH462="неделя",
$DR462*BC462/7*(ROUNDUP((DAY(EOMONTH(BC$15,0)))/4,0))),
0)</f>
        <v/>
      </c>
      <c r="DW462" s="125">
        <f t="array" ref="DW462">
IFERROR(_xlfn.IFS(
$DH462="день_1",
$DR462*$BL462/($AX462-$AW462+1)*BD462*(DAY(EOMONTH(BD$15,0))),
$DH462="день_2",
$DR462/30*MAX(MIN($AX462,EOMONTH(BD$15,0))-MAX($AW462,BD$15)+1,),
$DH462="раб.день",
$DR462/30*(IFERROR(
_xlfn.LET(_xlpm.VD,
CHOOSE(
{1;2;3;4;5;6;7;8;9;10;11;12;13;14;15;16;17;18},
45658,45659,45660,45661,45662,45663,45664,45665,45711,45724,45778,45779,45785,45786,45820,45821,45965,46022),
_xlfn.LET(_xlpm.DD,
MAX(MIN($AX462,EOMONTH(BD$15,0))-MAX($AW462,BD$15),),
_xlfn.IFS(
AND(MONTH($AW462)=MONTH(BD$15),MONTH($AX462)&lt;&gt;MONTH(BD$15)),
NETWORKDAYS.INTL($AW462,$AW462+_xlpm.DD,1,_xlpm.VD),
AND(MONTH($AW462)&lt;&gt;MONTH(BD$15),MONTH($AX462)=MONTH(BD$15)),
NETWORKDAYS.INTL(($AX462)-_xlpm.DD,$AX462,1,_xlpm.VD),
AND(MONTH($AW462)&lt;MONTH(BD$15),MONTH($AX462)&gt;MONTH(BD$15)),
NETWORKDAYS.INTL((EOMONTH(BD$15-1,1))-_xlpm.DD,EOMONTH(BD$15-1,1),1,_xlpm.VD),
AND(MONTH($AW462)=MONTH(BD$15),MONTH($AX462)=MONTH(BD$15)),
NETWORKDAYS.INTL($AW462,$AX462,1,_xlpm.VD)))),0)),
$DH462="месяц",
$DR462*BD462,
$DH462="неделя",
$DR462*BD462/7*(ROUNDUP((DAY(EOMONTH(BD$15,0)))/4,0))),
0)</f>
        <v/>
      </c>
      <c r="DX462" s="125">
        <f t="array" ref="DX462">
IFERROR(_xlfn.IFS(
$DH462="день_1",
$DR462*$BL462/($AX462-$AW462+1)*BE462*(DAY(EOMONTH(BE$15,0))),
$DH462="день_2",
$DR462/30*MAX(MIN($AX462,EOMONTH(BE$15,0))-MAX($AW462,BE$15)+1,),
$DH462="раб.день",
$DR462/30*(IFERROR(
_xlfn.LET(_xlpm.VD,
CHOOSE(
{1;2;3;4;5;6;7;8;9;10;11;12;13;14;15;16;17;18},
45658,45659,45660,45661,45662,45663,45664,45665,45711,45724,45778,45779,45785,45786,45820,45821,45965,46022),
_xlfn.LET(_xlpm.DD,
MAX(MIN($AX462,EOMONTH(BE$15,0))-MAX($AW462,BE$15),),
_xlfn.IFS(
AND(MONTH($AW462)=MONTH(BE$15),MONTH($AX462)&lt;&gt;MONTH(BE$15)),
NETWORKDAYS.INTL($AW462,$AW462+_xlpm.DD,1,_xlpm.VD),
AND(MONTH($AW462)&lt;&gt;MONTH(BE$15),MONTH($AX462)=MONTH(BE$15)),
NETWORKDAYS.INTL(($AX462)-_xlpm.DD,$AX462,1,_xlpm.VD),
AND(MONTH($AW462)&lt;MONTH(BE$15),MONTH($AX462)&gt;MONTH(BE$15)),
NETWORKDAYS.INTL((EOMONTH(BE$15-1,1))-_xlpm.DD,EOMONTH(BE$15-1,1),1,_xlpm.VD),
AND(MONTH($AW462)=MONTH(BE$15),MONTH($AX462)=MONTH(BE$15)),
NETWORKDAYS.INTL($AW462,$AX462,1,_xlpm.VD)))),0)),
$DH462="месяц",
$DR462*BE462,
$DH462="неделя",
$DR462*BE462/7*(ROUNDUP((DAY(EOMONTH(BE$15,0)))/4,0))),
0)</f>
        <v/>
      </c>
      <c r="DY462" s="125">
        <f t="array" ref="DY462">
IFERROR(_xlfn.IFS(
$DH462="день_1",
$DR462*$BL462/($AX462-$AW462+1)*BF462*(DAY(EOMONTH(BF$15,0))),
$DH462="день_2",
$DR462/30*MAX(MIN($AX462,EOMONTH(BF$15,0))-MAX($AW462,BF$15)+1,),
$DH462="раб.день",
$DR462/30*(IFERROR(
_xlfn.LET(_xlpm.VD,
CHOOSE(
{1;2;3;4;5;6;7;8;9;10;11;12;13;14;15;16;17;18},
45658,45659,45660,45661,45662,45663,45664,45665,45711,45724,45778,45779,45785,45786,45820,45821,45965,46022),
_xlfn.LET(_xlpm.DD,
MAX(MIN($AX462,EOMONTH(BF$15,0))-MAX($AW462,BF$15),),
_xlfn.IFS(
AND(MONTH($AW462)=MONTH(BF$15),MONTH($AX462)&lt;&gt;MONTH(BF$15)),
NETWORKDAYS.INTL($AW462,$AW462+_xlpm.DD,1,_xlpm.VD),
AND(MONTH($AW462)&lt;&gt;MONTH(BF$15),MONTH($AX462)=MONTH(BF$15)),
NETWORKDAYS.INTL(($AX462)-_xlpm.DD,$AX462,1,_xlpm.VD),
AND(MONTH($AW462)&lt;MONTH(BF$15),MONTH($AX462)&gt;MONTH(BF$15)),
NETWORKDAYS.INTL((EOMONTH(BF$15-1,1))-_xlpm.DD,EOMONTH(BF$15-1,1),1,_xlpm.VD),
AND(MONTH($AW462)=MONTH(BF$15),MONTH($AX462)=MONTH(BF$15)),
NETWORKDAYS.INTL($AW462,$AX462,1,_xlpm.VD)))),0)),
$DH462="месяц",
$DR462*BF462,
$DH462="неделя",
$DR462*BF462/7*(ROUNDUP((DAY(EOMONTH(BF$15,0)))/4,0))),
0)</f>
        <v/>
      </c>
      <c r="DZ462" s="125">
        <f t="array" ref="DZ462">
IFERROR(_xlfn.IFS(
$DH462="день_1",
$DR462*$BL462/($AX462-$AW462+1)*BG462*(DAY(EOMONTH(BG$15,0))),
$DH462="день_2",
$DR462/30*MAX(MIN($AX462,EOMONTH(BG$15,0))-MAX($AW462,BG$15)+1,),
$DH462="раб.день",
$DR462/30*(IFERROR(
_xlfn.LET(_xlpm.VD,
CHOOSE(
{1;2;3;4;5;6;7;8;9;10;11;12;13;14;15;16;17;18},
45658,45659,45660,45661,45662,45663,45664,45665,45711,45724,45778,45779,45785,45786,45820,45821,45965,46022),
_xlfn.LET(_xlpm.DD,
MAX(MIN($AX462,EOMONTH(BG$15,0))-MAX($AW462,BG$15),),
_xlfn.IFS(
AND(MONTH($AW462)=MONTH(BG$15),MONTH($AX462)&lt;&gt;MONTH(BG$15)),
NETWORKDAYS.INTL($AW462,$AW462+_xlpm.DD,1,_xlpm.VD),
AND(MONTH($AW462)&lt;&gt;MONTH(BG$15),MONTH($AX462)=MONTH(BG$15)),
NETWORKDAYS.INTL(($AX462)-_xlpm.DD,$AX462,1,_xlpm.VD),
AND(MONTH($AW462)&lt;MONTH(BG$15),MONTH($AX462)&gt;MONTH(BG$15)),
NETWORKDAYS.INTL((EOMONTH(BG$15-1,1))-_xlpm.DD,EOMONTH(BG$15-1,1),1,_xlpm.VD),
AND(MONTH($AW462)=MONTH(BG$15),MONTH($AX462)=MONTH(BG$15)),
NETWORKDAYS.INTL($AW462,$AX462,1,_xlpm.VD)))),0)),
$DH462="месяц",
$DR462*BG462,
$DH462="неделя",
$DR462*BG462/7*(ROUNDUP((DAY(EOMONTH(BG$15,0)))/4,0))),
0)</f>
        <v/>
      </c>
      <c r="EA462" s="125">
        <f t="array" ref="EA462">
IFERROR(_xlfn.IFS(
$DH462="день_1",
$DR462*$BL462/($AX462-$AW462+1)*BH462*(DAY(EOMONTH(BH$15,0))),
$DH462="день_2",
$DR462/30*MAX(MIN($AX462,EOMONTH(BH$15,0))-MAX($AW462,BH$15)+1,),
$DH462="раб.день",
$DR462/30*(IFERROR(
_xlfn.LET(_xlpm.VD,
CHOOSE(
{1;2;3;4;5;6;7;8;9;10;11;12;13;14;15;16;17;18},
45658,45659,45660,45661,45662,45663,45664,45665,45711,45724,45778,45779,45785,45786,45820,45821,45965,46022),
_xlfn.LET(_xlpm.DD,
MAX(MIN($AX462,EOMONTH(BH$15,0))-MAX($AW462,BH$15),),
_xlfn.IFS(
AND(MONTH($AW462)=MONTH(BH$15),MONTH($AX462)&lt;&gt;MONTH(BH$15)),
NETWORKDAYS.INTL($AW462,$AW462+_xlpm.DD,1,_xlpm.VD),
AND(MONTH($AW462)&lt;&gt;MONTH(BH$15),MONTH($AX462)=MONTH(BH$15)),
NETWORKDAYS.INTL(($AX462)-_xlpm.DD,$AX462,1,_xlpm.VD),
AND(MONTH($AW462)&lt;MONTH(BH$15),MONTH($AX462)&gt;MONTH(BH$15)),
NETWORKDAYS.INTL((EOMONTH(BH$15-1,1))-_xlpm.DD,EOMONTH(BH$15-1,1),1,_xlpm.VD),
AND(MONTH($AW462)=MONTH(BH$15),MONTH($AX462)=MONTH(BH$15)),
NETWORKDAYS.INTL($AW462,$AX462,1,_xlpm.VD)))),0)),
$DH462="месяц",
$DR462*BH462,
$DH462="неделя",
$DR462*BH462/7*(ROUNDUP((DAY(EOMONTH(BH$15,0)))/4,0))),
0)</f>
        <v/>
      </c>
      <c r="EB462" s="125">
        <f t="array" ref="EB462">
IFERROR(_xlfn.IFS(
$DH462="день_1",
$DR462*$BL462/($AX462-$AW462+1)*BI462*(DAY(EOMONTH(BI$15,0))),
$DH462="день_2",
$DR462/30*MAX(MIN($AX462,EOMONTH(BI$15,0))-MAX($AW462,BI$15)+1,),
$DH462="раб.день",
$DR462/30*(IFERROR(
_xlfn.LET(_xlpm.VD,
CHOOSE(
{1;2;3;4;5;6;7;8;9;10;11;12;13;14;15;16;17;18},
45658,45659,45660,45661,45662,45663,45664,45665,45711,45724,45778,45779,45785,45786,45820,45821,45965,46022),
_xlfn.LET(_xlpm.DD,
MAX(MIN($AX462,EOMONTH(BI$15,0))-MAX($AW462,BI$15),),
_xlfn.IFS(
AND(MONTH($AW462)=MONTH(BI$15),MONTH($AX462)&lt;&gt;MONTH(BI$15)),
NETWORKDAYS.INTL($AW462,$AW462+_xlpm.DD,1,_xlpm.VD),
AND(MONTH($AW462)&lt;&gt;MONTH(BI$15),MONTH($AX462)=MONTH(BI$15)),
NETWORKDAYS.INTL(($AX462)-_xlpm.DD,$AX462,1,_xlpm.VD),
AND(MONTH($AW462)&lt;MONTH(BI$15),MONTH($AX462)&gt;MONTH(BI$15)),
NETWORKDAYS.INTL((EOMONTH(BI$15-1,1))-_xlpm.DD,EOMONTH(BI$15-1,1),1,_xlpm.VD),
AND(MONTH($AW462)=MONTH(BI$15),MONTH($AX462)=MONTH(BI$15)),
NETWORKDAYS.INTL($AW462,$AX462,1,_xlpm.VD)))),0)),
$DH462="месяц",
$DR462*BI462,
$DH462="неделя",
$DR462*BI462/7*(ROUNDUP((DAY(EOMONTH(BI$15,0)))/4,0))),
0)</f>
        <v/>
      </c>
      <c r="EC462" s="125">
        <f t="array" ref="EC462">
IFERROR(_xlfn.IFS(
$DH462="день_1",
$DR462*$BL462/($AX462-$AW462+1)*BJ462*(DAY(EOMONTH(BJ$15,0))),
$DH462="день_2",
$DR462/30*MAX(MIN($AX462,EOMONTH(BJ$15,0))-MAX($AW462,BJ$15)+1,),
$DH462="раб.день",
$DR462/30*(IFERROR(
_xlfn.LET(_xlpm.VD,
CHOOSE(
{1;2;3;4;5;6;7;8;9;10;11;12;13;14;15;16;17;18},
45658,45659,45660,45661,45662,45663,45664,45665,45711,45724,45778,45779,45785,45786,45820,45821,45965,46022),
_xlfn.LET(_xlpm.DD,
MAX(MIN($AX462,EOMONTH(BJ$15,0))-MAX($AW462,BJ$15),),
_xlfn.IFS(
AND(MONTH($AW462)=MONTH(BJ$15),MONTH($AX462)&lt;&gt;MONTH(BJ$15)),
NETWORKDAYS.INTL($AW462,$AW462+_xlpm.DD,1,_xlpm.VD),
AND(MONTH($AW462)&lt;&gt;MONTH(BJ$15),MONTH($AX462)=MONTH(BJ$15)),
NETWORKDAYS.INTL(($AX462)-_xlpm.DD,$AX462,1,_xlpm.VD),
AND(MONTH($AW462)&lt;MONTH(BJ$15),MONTH($AX462)&gt;MONTH(BJ$15)),
NETWORKDAYS.INTL((EOMONTH(BJ$15-1,1))-_xlpm.DD,EOMONTH(BJ$15-1,1),1,_xlpm.VD),
AND(MONTH($AW462)=MONTH(BJ$15),MONTH($AX462)=MONTH(BJ$15)),
NETWORKDAYS.INTL($AW462,$AX462,1,_xlpm.VD)))),0)),
$DH462="месяц",
$DR462*BJ462,
$DH462="неделя",
$DR462*BJ462/7*(ROUNDUP((DAY(EOMONTH(BJ$15,0)))/4,0))),
0)</f>
        <v/>
      </c>
      <c r="ED462" s="125">
        <f t="array" ref="ED462">
IFERROR(_xlfn.IFS(
$DH462="день_1",
$DR462*$BL462/($AX462-$AW462+1)*BK462*(DAY(EOMONTH(BK$15,0))),
$DH462="день_2",
$DR462/30*MAX(MIN($AX462,EOMONTH(BK$15,0))-MAX($AW462,BK$15)+1,),
$DH462="раб.день",
$DR462/30*(IFERROR(
_xlfn.LET(_xlpm.VD,
CHOOSE(
{1;2;3;4;5;6;7;8;9;10;11;12;13;14;15;16;17;18},
45658,45659,45660,45661,45662,45663,45664,45665,45711,45724,45778,45779,45785,45786,45820,45821,45965,46022),
_xlfn.LET(_xlpm.DD,
MAX(MIN($AX462,EOMONTH(BK$15,0))-MAX($AW462,BK$15),),
_xlfn.IFS(
AND(MONTH($AW462)=MONTH(BK$15),MONTH($AX462)&lt;&gt;MONTH(BK$15)),
NETWORKDAYS.INTL($AW462,$AW462+_xlpm.DD,1,_xlpm.VD),
AND(MONTH($AW462)&lt;&gt;MONTH(BK$15),MONTH($AX462)=MONTH(BK$15)),
NETWORKDAYS.INTL(($AX462)-_xlpm.DD,$AX462,1,_xlpm.VD),
AND(MONTH($AW462)&lt;MONTH(BK$15),MONTH($AX462)&gt;MONTH(BK$15)),
NETWORKDAYS.INTL((EOMONTH(BK$15-1,1))-_xlpm.DD,EOMONTH(BK$15-1,1),1,_xlpm.VD),
AND(MONTH($AW462)=MONTH(BK$15),MONTH($AX462)=MONTH(BK$15)),
NETWORKDAYS.INTL($AW462,$AX462,1,_xlpm.VD)))),0)),
$DH462="месяц",
$DR462*BK462,
$DH462="неделя",
$DR462*BK462/7*(ROUNDUP((DAY(EOMONTH(BK$15,0)))/4,0))),
0)</f>
        <v/>
      </c>
      <c r="EE462" s="125">
        <f>SUM($DS462,$DT462,$DU462,$DV462,$DW462,$DX462,$DY462,$DZ462,$EA462,$EB462,$EC462,$ED462)</f>
        <v/>
      </c>
      <c r="EF462" s="125">
        <f>IFERROR(ROUND($EE462*(1+$EP462),2),0)</f>
        <v/>
      </c>
      <c r="EG462" s="128" t="n">
        <v>1</v>
      </c>
      <c r="EH462" s="126" t="n">
        <v>0</v>
      </c>
      <c r="EI462" s="126">
        <f>ROUND(SUM($EH462:$EH462)*SUM($AB462:$AB462)*$EG462,2)</f>
        <v/>
      </c>
      <c r="EJ462" s="126">
        <f>ROUND($EI462*(1+$EP462),2)</f>
        <v/>
      </c>
      <c r="EK462" s="126" t="n">
        <v>0</v>
      </c>
      <c r="EL462" s="126">
        <f>ROUND(SUM($EK462:$EK462)*SUM($AB462:$AB462)*$EG462,2)</f>
        <v/>
      </c>
      <c r="EM462" s="126">
        <f>ROUND($EL462*(1+$EP462),2)</f>
        <v/>
      </c>
      <c r="EN462" s="126">
        <f>SUM($EE462,$EI462,$EL462)</f>
        <v/>
      </c>
      <c r="EO462" s="126">
        <f>SUM($EF462,$EJ462,$EM462)</f>
        <v/>
      </c>
      <c r="EP462" s="59" t="inlineStr">
        <is>
          <t>20%</t>
        </is>
      </c>
      <c r="EQ462" s="59" t="n"/>
      <c r="ER462" s="60">
        <f t="array" ref="ER462">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MATCH(ES462,
{"AMS";"RussOutdoor";"HD Outdoor";"Ingroup";"IQ";"Ledproduction";"LisChannel";"Logic";"Media-PPL";"NovikovTV | НовиковТВ";"SMA";"SOK";"КрокусТВ | CrocusTV | IndoorTV";"Сити";"ТЯК Москва"},
0)),"")</f>
        <v/>
      </c>
      <c r="ES462" s="60" t="n"/>
      <c r="ET462" s="60">
        <f t="array" ref="ET462">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MATCH(ES462,
{"AMS";"RussOutdoor";"HD Outdoor";"Ingroup";"IQ";"Ledproduction";"LisChannel";"Logic";"Media-PPL";"NovikovTV | НовиковТВ";"SMA";"SOK";"КрокусТВ | CrocusTV | IndoorTV";"Сити";"ТЯК Москва"},
0)),"")</f>
        <v/>
      </c>
      <c r="EU462" s="60" t="n"/>
      <c r="EV462" s="60" t="n"/>
      <c r="EX462" s="110">
        <f t="array" ref="EX462">
($AR462/30
+N("ТРАФИК ПЛОЩАДКИ"))*
(IFERROR(
_xlfn.LET(
_xlpm.GPR,
HLOOKUP($L462,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(MATCH($T462,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IF($Q462="цифровой",_xlpm.GPR/$AG462,_xlpm.GPR/60)),
0)
+N("DWELL TIME"))*
(IF($AB462=0,0,IF($AB462=1,0.3,IF($AB462=2,0.5,IF($AB462&gt;2,1))))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_xlfn.IFS($AC462="да",1.2,$AC462="нет",1)*
_xlfn.IFS($AD462="да",1.2,$AD462="нет",1)*
IF(R462="статический",1,1.2)*
$X462*
INDEX(
{1.2;1;1.2;1.2;1;1.2;1.2;1.2;1.2;1.2;1.2;1;1.2;1.2;1.2;1.2;1;1;1.2;1.2;1.2;1;1;1;1;1.2;1.2;1.2;1.2;1;1;1;1;1.2;1.2;1.2;1.2;1.2;1.2;1.2;1.2;1;1;1.2;1;1;1;1;1.5;1;1;1.5;1.5;1.2},
MATCH($Q462,_xlpm.MI,0)))&gt;{0.02;0.04;0.06;0.1;0.2;0.4;0.6;0.8;1;2;4;6})),
{0;1;2;3;4;5;6;7;8;9;10;11;12},
0)))
+N("КОЭФФИЦИЕНТ КОНТАКТА"))))*
(_xlfn.IFS($X462&lt;0.1,$X462/1000,$X462&gt;25,5.2,AND($X462&gt;=0.1,$X462&lt;=25),(($X462*2+0.1)/10)*($X462/10)))*
IFERROR((_xlfn.LET(
_xlpm.MA,
{0;0.8;0.85;0.9;0.95;1},
_xlpm.MAA,
{0;1;2;3;4;5},
INDEX(_xlpm.MA,MATCH(SUMPRODUCT(--((IF(ROUND(_xlpm.MAA,1)&gt;5,5,ROUND($AB462,1)))&gt;{0;1;2;3;4;5})),_xlpm.MAA,0)))
+N("КОЭФФИЦИЕНТ КОЛ-ВО КОНСТРУКЦИЙ")),1)*
$AB462,0))*
(IF($Q462="цифровой",$AG462/15*$AI462,1)
+N("ДЛЯ ЦИФРЫ"))</f>
        <v/>
      </c>
      <c r="EY462" s="110">
        <f>IFERROR(EX462*AY462,0)</f>
        <v/>
      </c>
      <c r="EZ462" s="131">
        <f>IFERROR(DP462/EY462*1000,0)</f>
        <v/>
      </c>
      <c r="FA462" s="112">
        <f>IFERROR(FC462/FB462,0)</f>
        <v/>
      </c>
      <c r="FB462" s="112">
        <f>IFERROR((FC462/(EY462/FF462*#REF!))*0.825,0)</f>
        <v/>
      </c>
      <c r="FC462" s="112">
        <f>IFERROR(((EX462*30/AR462)*100)/30,0)</f>
        <v/>
      </c>
      <c r="FD462" s="112">
        <f>IFERROR(EY462/G462*100%,0)</f>
        <v/>
      </c>
      <c r="FE462" s="112">
        <f>IFERROR(FD462/FC462*100%,0)</f>
        <v/>
      </c>
      <c r="FF462" s="110">
        <f>IFERROR(AR462/30*AY462,0)</f>
        <v/>
      </c>
    </row>
    <row r="463" ht="13" customHeight="1">
      <c r="A463" s="59" t="n"/>
      <c r="B463" s="60" t="n"/>
      <c r="C463" s="60" t="n"/>
      <c r="D463" s="60">
        <f t="array" ref="D463">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MATCH($E463,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63" s="60">
        <f t="array" ref="E463">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MATCH($F463,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63" s="60" t="inlineStr"/>
      <c r="G463" s="60" t="n"/>
      <c r="H463" s="60">
        <f t="array" ref="H463">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MATCH($I463,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63" s="60" t="n"/>
      <c r="J463" s="60" t="n"/>
      <c r="K463" s="60" t="n"/>
      <c r="L463" s="60" t="n"/>
      <c r="M463" s="60" t="n"/>
      <c r="N463" s="60" t="n"/>
      <c r="O463" s="60" t="n"/>
      <c r="P463" s="60">
        <f t="array" ref="P463">
_xlfn.IFS(
ISNUMBER(MATCH($Q463,{"шелфбаннер","разделитель","монетница","чековая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ISNUMBER(MATCH($Q463,{"LED/LCD","видеокулер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ISNUMBER(MATCH($Q463,{"автомобиль","машина","выставочное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ISNUMBER(MATCH($Q463,{"билборд","лифтовая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ISNUMBER(MATCH($Q463,{"навигация","подвесной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ISNUMBER(MATCH($Q463,{"движущаяся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ISNUMBER(MATCH($Q463,{"каталог","журнал"},)),
"Пресса",
$Q463="","")</f>
        <v/>
      </c>
      <c r="Q463" s="60" t="n"/>
      <c r="R463" s="60">
        <f t="array" ref="R463">
IFERROR(
_xlfn.IFS(
OR(ISNUMBER(MATCH($Q463,{"экспозиция","макет","стенд","автостенд","авто стенд","выставочное пространство","выставочные стенды","модульные выставочные стенды","3Д конструкция","3D конструкция"},)),P463="Экспонирование"),
"нестандартный",
ISNUMBER(MATCH($Q463,{"скроллер","призматрон"},)),
"динамический",
$P463="Видео",
"цифровой",
OR($P463="Пресса",$P463="Щит",$P463="POSm",$P463="Подвес",$P463="Брендирование/оклейка"),
"статический"),"")</f>
        <v/>
      </c>
      <c r="S463" s="59" t="n"/>
      <c r="T463" s="60" t="n"/>
      <c r="U463" s="60" t="n"/>
      <c r="V463" s="60">
        <f>
IF(P463="Видео",
"цифровой постер/ролик",
IF(ISNUMBER(MATCH(Q463,{"короб световой","короб световой | лайтбокс","короб световой | кристалайт","лайтбокс","лайт бокс","кристалайт","LB","lightbox"},)),
"бэклит",
IF(P463="Брендирование/оклейка",
"перфарированная пленка/самоклейка",
IF(P463="Экспонирование",
"под запрос",
IF(P463="Подвес",
"баннер/ткань",
"")))))</f>
        <v/>
      </c>
      <c r="W463" s="59" t="n"/>
      <c r="X463" s="59" t="n"/>
      <c r="Y463" s="59" t="n"/>
      <c r="Z463" s="61" t="n"/>
      <c r="AA463" s="61" t="n"/>
      <c r="AB463" s="61">
        <f>IF(BL463&gt;0,Z463,0)</f>
        <v/>
      </c>
      <c r="AC463" s="59" t="n"/>
      <c r="AD463" s="59" t="n"/>
      <c r="AE463" s="59" t="n"/>
      <c r="AF463" s="59" t="n"/>
      <c r="AG463" s="59" t="n"/>
      <c r="AH463" s="59" t="n"/>
      <c r="AI463" s="59" t="n"/>
      <c r="AJ463" s="59" t="n"/>
      <c r="AK463" s="59" t="n"/>
      <c r="AL463" s="62">
        <f>IFERROR(IF(OR(R463="статический",R463="динамический",R463="нестандартный",R463="",R463=""),"-",IF(AND(AH463="-",AI463="-"),"-",AK463*3600/AH463*AI463)),"-")</f>
        <v/>
      </c>
      <c r="AM463" s="62">
        <f>IFERROR(IF(OR(R463="статический",R463="динамический",R463="",R463="", R463="BTL",R463="нестандартный"),"-",AG463*AI463*AL463/60),"-")</f>
        <v/>
      </c>
      <c r="AN463" s="63">
        <f>IFERROR(IF(AH463="","-",AG463*AI463/AH463),"-")</f>
        <v/>
      </c>
      <c r="AO463" s="59">
        <f>IFERROR(IF(OR($R463="статический",$R463="динамический",$R463="",$R463="",$R463="BTL",$R463="нестандартный"),"-",$AL463*$AY463),"-")</f>
        <v/>
      </c>
      <c r="AP463" s="62">
        <f>IFERROR(IF(OR($R463="статический",$R463="динамический",$R463="",$R463="",$R463="BTL",$R463="нестандартный"),"-",$AM463*AY463),"-")</f>
        <v/>
      </c>
      <c r="AQ463" s="64" t="n"/>
      <c r="AR463" s="61" t="n"/>
      <c r="AS463" s="61" t="n"/>
      <c r="AT463" s="61" t="n"/>
      <c r="AU463" s="65" t="n"/>
      <c r="AV463" s="124">
        <f>IFERROR(DR463/AT463*1000,"n/a")</f>
        <v/>
      </c>
      <c r="AW463" s="67" t="n"/>
      <c r="AX463" s="67" t="n"/>
      <c r="AY463" s="43">
        <f>IFERROR(IF(OR($AW463="",$AX463=""),"",_xlfn.DAYS($AX463+1,$AW463)),"")</f>
        <v/>
      </c>
      <c r="AZ463" s="68">
        <f t="array" ref="AZ463">
_xlfn.LET(_xlpm.COEFF,
IF($AW463+$AX463=0,0,IF(MAX(MIN($AX463,EOMONTH(AZ$15,0))-MAX($AW463,AZ$15)+1,)&gt;0,1,0)),
_xlfn.IFS(
$ES463="LisChannel",
_xlpm.COEFF*
INDEX({1;1;1.2;1.2;1;1;1;1;1.2;1.2;1.2;1.2},
MATCH(MONTH(AZ$15),
{1,2,3,4,5,6,7,8,9,10,11,12})),
CONCATENATE($ES463," ",$L463)="RussOutdoor метро",
_xlpm.COEFF*
INDEX({0.8;0.9;1.1;1.1;1;1;1;1;1.1;1.1;1.1;1.1},
MATCH(MONTH(AZ$15),
{1,2,3,4,5,6,7,8,9,10,11,12})),
$ES463&lt;&gt;"LisChannel",
_xlpm.COEFF,
$ES463&lt;&gt;"RussOutdoor",
_xlpm.COEFF))</f>
        <v/>
      </c>
      <c r="BA463" s="68">
        <f t="array" ref="BA463">
_xlfn.LET(_xlpm.COEFF,
IF($AW463+$AX463=0,0,IF(MAX(MIN($AX463,EOMONTH(BA$15,0))-MAX($AW463,BA$15)+1,)&gt;0,1,0)),
_xlfn.IFS(
$ES463="LisChannel",
_xlpm.COEFF*
INDEX({1;1;1.2;1.2;1;1;1;1;1.2;1.2;1.2;1.2},
MATCH(MONTH(BA$15),
{1,2,3,4,5,6,7,8,9,10,11,12})),
CONCATENATE($ES463," ",$L463)="RussOutdoor метро",
_xlpm.COEFF*
INDEX({0.8;0.9;1.1;1.1;1;1;1;1;1.1;1.1;1.1;1.1},
MATCH(MONTH(BA$15),
{1,2,3,4,5,6,7,8,9,10,11,12})),
$ES463&lt;&gt;"LisChannel",
_xlpm.COEFF,
$ES463&lt;&gt;"RussOutdoor",
_xlpm.COEFF))</f>
        <v/>
      </c>
      <c r="BB463" s="68">
        <f t="array" ref="BB463">
_xlfn.LET(_xlpm.COEFF,
IF($AW463+$AX463=0,0,IF(MAX(MIN($AX463,EOMONTH(BB$15,0))-MAX($AW463,BB$15)+1,)&gt;0,1,0)),
_xlfn.IFS(
$ES463="LisChannel",
_xlpm.COEFF*
INDEX({1;1;1.2;1.2;1;1;1;1;1.2;1.2;1.2;1.2},
MATCH(MONTH(BB$15),
{1,2,3,4,5,6,7,8,9,10,11,12})),
CONCATENATE($ES463," ",$L463)="RussOutdoor метро",
_xlpm.COEFF*
INDEX({0.8;0.9;1.1;1.1;1;1;1;1;1.1;1.1;1.1;1.1},
MATCH(MONTH(BB$15),
{1,2,3,4,5,6,7,8,9,10,11,12})),
$ES463&lt;&gt;"LisChannel",
_xlpm.COEFF,
$ES463&lt;&gt;"RussOutdoor",
_xlpm.COEFF))</f>
        <v/>
      </c>
      <c r="BC463" s="68">
        <f t="array" ref="BC463">
_xlfn.LET(_xlpm.COEFF,
IF($AW463+$AX463=0,0,IF(MAX(MIN($AX463,EOMONTH(BC$15,0))-MAX($AW463,BC$15)+1,)&gt;0,1,0)),
_xlfn.IFS(
$ES463="LisChannel",
_xlpm.COEFF*
INDEX({1;1;1.2;1.2;1;1;1;1;1.2;1.2;1.2;1.2},
MATCH(MONTH(BC$15),
{1,2,3,4,5,6,7,8,9,10,11,12})),
CONCATENATE($ES463," ",$L463)="RussOutdoor метро",
_xlpm.COEFF*
INDEX({0.8;0.9;1.1;1.1;1;1;1;1;1.1;1.1;1.1;1.1},
MATCH(MONTH(BC$15),
{1,2,3,4,5,6,7,8,9,10,11,12})),
$ES463&lt;&gt;"LisChannel",
_xlpm.COEFF,
$ES463&lt;&gt;"RussOutdoor",
_xlpm.COEFF))</f>
        <v/>
      </c>
      <c r="BD463" s="68">
        <f t="array" ref="BD463">
_xlfn.LET(_xlpm.COEFF,
IF($AW463+$AX463=0,0,IF(MAX(MIN($AX463,EOMONTH(BD$15,0))-MAX($AW463,BD$15)+1,)&gt;0,1,0)),
_xlfn.IFS(
$ES463="LisChannel",
_xlpm.COEFF*
INDEX({1;1;1.2;1.2;1;1;1;1;1.2;1.2;1.2;1.2},
MATCH(MONTH(BD$15),
{1,2,3,4,5,6,7,8,9,10,11,12})),
CONCATENATE($ES463," ",$L463)="RussOutdoor метро",
_xlpm.COEFF*
INDEX({0.8;0.9;1.1;1.1;1;1;1;1;1.1;1.1;1.1;1.1},
MATCH(MONTH(BD$15),
{1,2,3,4,5,6,7,8,9,10,11,12})),
$ES463&lt;&gt;"LisChannel",
_xlpm.COEFF,
$ES463&lt;&gt;"RussOutdoor",
_xlpm.COEFF))</f>
        <v/>
      </c>
      <c r="BE463" s="68">
        <f t="array" ref="BE463">
_xlfn.LET(_xlpm.COEFF,
IF($AW463+$AX463=0,0,IF(MAX(MIN($AX463,EOMONTH(BE$15,0))-MAX($AW463,BE$15)+1,)&gt;0,1,0)),
_xlfn.IFS(
$ES463="LisChannel",
_xlpm.COEFF*
INDEX({1;1;1.2;1.2;1;1;1;1;1.2;1.2;1.2;1.2},
MATCH(MONTH(BE$15),
{1,2,3,4,5,6,7,8,9,10,11,12})),
CONCATENATE($ES463," ",$L463)="RussOutdoor метро",
_xlpm.COEFF*
INDEX({0.8;0.9;1.1;1.1;1;1;1;1;1.1;1.1;1.1;1.1},
MATCH(MONTH(BE$15),
{1,2,3,4,5,6,7,8,9,10,11,12})),
$ES463&lt;&gt;"LisChannel",
_xlpm.COEFF,
$ES463&lt;&gt;"RussOutdoor",
_xlpm.COEFF))</f>
        <v/>
      </c>
      <c r="BF463" s="68">
        <f t="array" ref="BF463">
_xlfn.LET(_xlpm.COEFF,
IF($AW463+$AX463=0,0,IF(MAX(MIN($AX463,EOMONTH(BF$15,0))-MAX($AW463,BF$15)+1,)&gt;0,1,0)),
_xlfn.IFS(
$ES463="LisChannel",
_xlpm.COEFF*
INDEX({1;1;1.2;1.2;1;1;1;1;1.2;1.2;1.2;1.2},
MATCH(MONTH(BF$15),
{1,2,3,4,5,6,7,8,9,10,11,12})),
CONCATENATE($ES463," ",$L463)="RussOutdoor метро",
_xlpm.COEFF*
INDEX({0.8;0.9;1.1;1.1;1;1;1;1;1.1;1.1;1.1;1.1},
MATCH(MONTH(BF$15),
{1,2,3,4,5,6,7,8,9,10,11,12})),
$ES463&lt;&gt;"LisChannel",
_xlpm.COEFF,
$ES463&lt;&gt;"RussOutdoor",
_xlpm.COEFF))</f>
        <v/>
      </c>
      <c r="BG463" s="68">
        <f t="array" ref="BG463">
_xlfn.LET(_xlpm.COEFF,
IF($AW463+$AX463=0,0,IF(MAX(MIN($AX463,EOMONTH(BG$15,0))-MAX($AW463,BG$15)+1,)&gt;0,1,0)),
_xlfn.IFS(
$ES463="LisChannel",
_xlpm.COEFF*
INDEX({1;1;1.2;1.2;1;1;1;1;1.2;1.2;1.2;1.2},
MATCH(MONTH(BG$15),
{1,2,3,4,5,6,7,8,9,10,11,12})),
CONCATENATE($ES463," ",$L463)="RussOutdoor метро",
_xlpm.COEFF*
INDEX({0.8;0.9;1.1;1.1;1;1;1;1;1.1;1.1;1.1;1.1},
MATCH(MONTH(BG$15),
{1,2,3,4,5,6,7,8,9,10,11,12})),
$ES463&lt;&gt;"LisChannel",
_xlpm.COEFF,
$ES463&lt;&gt;"RussOutdoor",
_xlpm.COEFF))</f>
        <v/>
      </c>
      <c r="BH463" s="68">
        <f t="array" ref="BH463">
_xlfn.LET(_xlpm.COEFF,
IF($AW463+$AX463=0,0,IF(MAX(MIN($AX463,EOMONTH(BH$15,0))-MAX($AW463,BH$15)+1,)&gt;0,1,0)),
_xlfn.IFS(
$ES463="LisChannel",
_xlpm.COEFF*
INDEX({1;1;1.2;1.2;1;1;1;1;1.2;1.2;1.2;1.2},
MATCH(MONTH(BH$15),
{1,2,3,4,5,6,7,8,9,10,11,12})),
CONCATENATE($ES463," ",$L463)="RussOutdoor метро",
_xlpm.COEFF*
INDEX({0.8;0.9;1.1;1.1;1;1;1;1;1.1;1.1;1.1;1.1},
MATCH(MONTH(BH$15),
{1,2,3,4,5,6,7,8,9,10,11,12})),
$ES463&lt;&gt;"LisChannel",
_xlpm.COEFF,
$ES463&lt;&gt;"RussOutdoor",
_xlpm.COEFF))</f>
        <v/>
      </c>
      <c r="BI463" s="68">
        <f t="array" ref="BI463">
_xlfn.LET(_xlpm.COEFF,
IF($AW463+$AX463=0,0,IF(MAX(MIN($AX463,EOMONTH(BI$15,0))-MAX($AW463,BI$15)+1,)&gt;0,1,0)),
_xlfn.IFS(
$ES463="LisChannel",
_xlpm.COEFF*
INDEX({1;1;1.2;1.2;1;1;1;1;1.2;1.2;1.2;1.2},
MATCH(MONTH(BI$15),
{1,2,3,4,5,6,7,8,9,10,11,12})),
CONCATENATE($ES463," ",$L463)="RussOutdoor метро",
_xlpm.COEFF*
INDEX({0.8;0.9;1.1;1.1;1;1;1;1;1.1;1.1;1.1;1.1},
MATCH(MONTH(BI$15),
{1,2,3,4,5,6,7,8,9,10,11,12})),
$ES463&lt;&gt;"LisChannel",
_xlpm.COEFF,
$ES463&lt;&gt;"RussOutdoor",
_xlpm.COEFF))</f>
        <v/>
      </c>
      <c r="BJ463" s="68">
        <f t="array" ref="BJ463">
_xlfn.LET(_xlpm.COEFF,
IF($AW463+$AX463=0,0,IF(MAX(MIN($AX463,EOMONTH(BJ$15,0))-MAX($AW463,BJ$15)+1,)&gt;0,1,0)),
_xlfn.IFS(
$ES463="LisChannel",
_xlpm.COEFF*
INDEX({1;1;1.2;1.2;1;1;1;1;1.2;1.2;1.2;1.2},
MATCH(MONTH(BJ$15),
{1,2,3,4,5,6,7,8,9,10,11,12})),
CONCATENATE($ES463," ",$L463)="RussOutdoor метро",
_xlpm.COEFF*
INDEX({0.8;0.9;1.1;1.1;1;1;1;1;1.1;1.1;1.1;1.1},
MATCH(MONTH(BJ$15),
{1,2,3,4,5,6,7,8,9,10,11,12})),
$ES463&lt;&gt;"LisChannel",
_xlpm.COEFF,
$ES463&lt;&gt;"RussOutdoor",
_xlpm.COEFF))</f>
        <v/>
      </c>
      <c r="BK463" s="68">
        <f t="array" ref="BK463">
_xlfn.LET(_xlpm.COEFF,
IF($AW463+$AX463=0,0,IF(MAX(MIN($AX463,EOMONTH(BK$15,0))-MAX($AW463,BK$15)+1,)&gt;0,1,0)),
_xlfn.IFS(
$ES463="LisChannel",
_xlpm.COEFF*
INDEX({1;1;1.2;1.2;1;1;1;1;1.2;1.2;1.2;1.2},
MATCH(MONTH(BK$15),
{1,2,3,4,5,6,7,8,9,10,11,12})),
CONCATENATE($ES463," ",$L463)="RussOutdoor метро",
_xlpm.COEFF*
INDEX({0.8;0.9;1.1;1.1;1;1;1;1;1.1;1.1;1.1;1.1},
MATCH(MONTH(BK$15),
{1,2,3,4,5,6,7,8,9,10,11,12})),
$ES463&lt;&gt;"LisChannel",
_xlpm.COEFF,
$ES463&lt;&gt;"RussOutdoor",
_xlpm.COEFF))</f>
        <v/>
      </c>
      <c r="BL463" s="62">
        <f>COUNTIFS($AZ463:$BK463,"&gt;0")</f>
        <v/>
      </c>
      <c r="BM463" s="65" t="n"/>
      <c r="BN463" s="125">
        <f>$DJ463</f>
        <v/>
      </c>
      <c r="BO463" s="63">
        <f>$DQ463</f>
        <v/>
      </c>
      <c r="BP463" s="125">
        <f>
IFERROR(
IF($BL463=0,0,
$BN463*(1-$BO463)),
0)</f>
        <v/>
      </c>
      <c r="BQ463" s="125">
        <f t="array" ref="BQ463">
IFERROR(
_xlfn.IFS(
$DH463="день_1",
$BP463*$BL463/($AX463-$AW463+1)*AZ463*(DAY(EOMONTH(AZ$15,0))),
$DH463="день_2",
$BP463/30*MAX(MIN($AX463,EOMONTH(AZ$15,0))-MAX($AW463,AZ$15)+1,),
$DH463="раб.день",
$BP463/30*(IFERROR(
_xlfn.LET(_xlpm.VD,
CHOOSE(
{1;2;3;4;5;6;7;8;9;10;11;12;13;14;15;16;17;18},
45658,45659,45660,45661,45662,45663,45664,45665,45711,45724,45778,45779,45785,45786,45820,45821,45965,46022),
_xlfn.LET(_xlpm.DD,
MAX(MIN($AX463,EOMONTH(AZ$15,0))-MAX($AW463,AZ$15),),
_xlfn.IFS(
AND(MONTH($AW463)=MONTH(AZ$15),MONTH($AX463)&lt;&gt;MONTH(AZ$15)),
NETWORKDAYS.INTL($AW463,$AW463+_xlpm.DD,1,_xlpm.VD),
AND(MONTH($AW463)&lt;&gt;MONTH(AZ$15),MONTH($AX463)=MONTH(AZ$15)),
NETWORKDAYS.INTL(($AX463)-_xlpm.DD,$AX463,1,_xlpm.VD),
AND(MONTH($AW463)&lt;MONTH(AZ$15),MONTH($AX463)&gt;MONTH(AZ$15)),
NETWORKDAYS.INTL((EOMONTH(AZ$15-1,1))-_xlpm.DD,EOMONTH(AZ$15-1,1),1,_xlpm.VD),
AND(MONTH($AW463)=MONTH(AZ$15),MONTH($AX463)=MONTH(AZ$15)),
NETWORKDAYS.INTL($AW463,$AX463,1,_xlpm.VD)))),0)),
$DH463="месяц",
$BP463*AZ463,
$DH463="неделя",
$BP463*AZ463/7*(ROUNDUP((DAY(EOMONTH(AZ$15,0)))/4,0))),
0)</f>
        <v/>
      </c>
      <c r="BR463" s="125">
        <f t="array" ref="BR463">
IFERROR(
_xlfn.IFS(
$DH463="день_1",
$BP463*$BL463/($AX463-$AW463+1)*BA463*(DAY(EOMONTH(BA$15,0))),
$DH463="день_2",
$BP463/30*MAX(MIN($AX463,EOMONTH(BA$15,0))-MAX($AW463,BA$15)+1,),
$DH463="раб.день",
$BP463/30*(IFERROR(
_xlfn.LET(_xlpm.VD,
CHOOSE(
{1;2;3;4;5;6;7;8;9;10;11;12;13;14;15;16;17;18},
45658,45659,45660,45661,45662,45663,45664,45665,45711,45724,45778,45779,45785,45786,45820,45821,45965,46022),
_xlfn.LET(_xlpm.DD,
MAX(MIN($AX463,EOMONTH(BA$15,0))-MAX($AW463,BA$15),),
_xlfn.IFS(
AND(MONTH($AW463)=MONTH(BA$15),MONTH($AX463)&lt;&gt;MONTH(BA$15)),
NETWORKDAYS.INTL($AW463,$AW463+_xlpm.DD,1,_xlpm.VD),
AND(MONTH($AW463)&lt;&gt;MONTH(BA$15),MONTH($AX463)=MONTH(BA$15)),
NETWORKDAYS.INTL(($AX463)-_xlpm.DD,$AX463,1,_xlpm.VD),
AND(MONTH($AW463)&lt;MONTH(BA$15),MONTH($AX463)&gt;MONTH(BA$15)),
NETWORKDAYS.INTL((EOMONTH(BA$15-1,1))-_xlpm.DD,EOMONTH(BA$15-1,1),1,_xlpm.VD),
AND(MONTH($AW463)=MONTH(BA$15),MONTH($AX463)=MONTH(BA$15)),
NETWORKDAYS.INTL($AW463,$AX463,1,_xlpm.VD)))),0)),
$DH463="месяц",
$BP463*BA463,
$DH463="неделя",
$BP463*BA463/7*(ROUNDUP((DAY(EOMONTH(BA$15,0)))/4,0))),
0)</f>
        <v/>
      </c>
      <c r="BS463" s="125">
        <f t="array" ref="BS463">
IFERROR(
_xlfn.IFS(
$DH463="день_1",
$BP463*$BL463/($AX463-$AW463+1)*BB463*(DAY(EOMONTH(BB$15,0))),
$DH463="день_2",
$BP463/30*MAX(MIN($AX463,EOMONTH(BB$15,0))-MAX($AW463,BB$15)+1,),
$DH463="раб.день",
$BP463/30*(IFERROR(
_xlfn.LET(_xlpm.VD,
CHOOSE(
{1;2;3;4;5;6;7;8;9;10;11;12;13;14;15;16;17;18},
45658,45659,45660,45661,45662,45663,45664,45665,45711,45724,45778,45779,45785,45786,45820,45821,45965,46022),
_xlfn.LET(_xlpm.DD,
MAX(MIN($AX463,EOMONTH(BB$15,0))-MAX($AW463,BB$15),),
_xlfn.IFS(
AND(MONTH($AW463)=MONTH(BB$15),MONTH($AX463)&lt;&gt;MONTH(BB$15)),
NETWORKDAYS.INTL($AW463,$AW463+_xlpm.DD,1,_xlpm.VD),
AND(MONTH($AW463)&lt;&gt;MONTH(BB$15),MONTH($AX463)=MONTH(BB$15)),
NETWORKDAYS.INTL(($AX463)-_xlpm.DD,$AX463,1,_xlpm.VD),
AND(MONTH($AW463)&lt;MONTH(BB$15),MONTH($AX463)&gt;MONTH(BB$15)),
NETWORKDAYS.INTL((EOMONTH(BB$15-1,1))-_xlpm.DD,EOMONTH(BB$15-1,1),1,_xlpm.VD),
AND(MONTH($AW463)=MONTH(BB$15),MONTH($AX463)=MONTH(BB$15)),
NETWORKDAYS.INTL($AW463,$AX463,1,_xlpm.VD)))),0)),
$DH463="месяц",
$BP463*BB463,
$DH463="неделя",
$BP463*BB463/7*(ROUNDUP((DAY(EOMONTH(BB$15,0)))/4,0))),
0)</f>
        <v/>
      </c>
      <c r="BT463" s="125">
        <f t="array" ref="BT463">
IFERROR(
_xlfn.IFS(
$DH463="день_1",
$BP463*$BL463/($AX463-$AW463+1)*BC463*(DAY(EOMONTH(BC$15,0))),
$DH463="день_2",
$BP463/30*MAX(MIN($AX463,EOMONTH(BC$15,0))-MAX($AW463,BC$15)+1,),
$DH463="раб.день",
$BP463/30*(IFERROR(
_xlfn.LET(_xlpm.VD,
CHOOSE(
{1;2;3;4;5;6;7;8;9;10;11;12;13;14;15;16;17;18},
45658,45659,45660,45661,45662,45663,45664,45665,45711,45724,45778,45779,45785,45786,45820,45821,45965,46022),
_xlfn.LET(_xlpm.DD,
MAX(MIN($AX463,EOMONTH(BC$15,0))-MAX($AW463,BC$15),),
_xlfn.IFS(
AND(MONTH($AW463)=MONTH(BC$15),MONTH($AX463)&lt;&gt;MONTH(BC$15)),
NETWORKDAYS.INTL($AW463,$AW463+_xlpm.DD,1,_xlpm.VD),
AND(MONTH($AW463)&lt;&gt;MONTH(BC$15),MONTH($AX463)=MONTH(BC$15)),
NETWORKDAYS.INTL(($AX463)-_xlpm.DD,$AX463,1,_xlpm.VD),
AND(MONTH($AW463)&lt;MONTH(BC$15),MONTH($AX463)&gt;MONTH(BC$15)),
NETWORKDAYS.INTL((EOMONTH(BC$15-1,1))-_xlpm.DD,EOMONTH(BC$15-1,1),1,_xlpm.VD),
AND(MONTH($AW463)=MONTH(BC$15),MONTH($AX463)=MONTH(BC$15)),
NETWORKDAYS.INTL($AW463,$AX463,1,_xlpm.VD)))),0)),
$DH463="месяц",
$BP463*BC463,
$DH463="неделя",
$BP463*BC463/7*(ROUNDUP((DAY(EOMONTH(BC$15,0)))/4,0))),
0)</f>
        <v/>
      </c>
      <c r="BU463" s="125">
        <f t="array" ref="BU463">
IFERROR(
_xlfn.IFS(
$DH463="день_1",
$BP463*$BL463/($AX463-$AW463+1)*BD463*(DAY(EOMONTH(BD$15,0))),
$DH463="день_2",
$BP463/30*MAX(MIN($AX463,EOMONTH(BD$15,0))-MAX($AW463,BD$15)+1,),
$DH463="раб.день",
$BP463/30*(IFERROR(
_xlfn.LET(_xlpm.VD,
CHOOSE(
{1;2;3;4;5;6;7;8;9;10;11;12;13;14;15;16;17;18},
45658,45659,45660,45661,45662,45663,45664,45665,45711,45724,45778,45779,45785,45786,45820,45821,45965,46022),
_xlfn.LET(_xlpm.DD,
MAX(MIN($AX463,EOMONTH(BD$15,0))-MAX($AW463,BD$15),),
_xlfn.IFS(
AND(MONTH($AW463)=MONTH(BD$15),MONTH($AX463)&lt;&gt;MONTH(BD$15)),
NETWORKDAYS.INTL($AW463,$AW463+_xlpm.DD,1,_xlpm.VD),
AND(MONTH($AW463)&lt;&gt;MONTH(BD$15),MONTH($AX463)=MONTH(BD$15)),
NETWORKDAYS.INTL(($AX463)-_xlpm.DD,$AX463,1,_xlpm.VD),
AND(MONTH($AW463)&lt;MONTH(BD$15),MONTH($AX463)&gt;MONTH(BD$15)),
NETWORKDAYS.INTL((EOMONTH(BD$15-1,1))-_xlpm.DD,EOMONTH(BD$15-1,1),1,_xlpm.VD),
AND(MONTH($AW463)=MONTH(BD$15),MONTH($AX463)=MONTH(BD$15)),
NETWORKDAYS.INTL($AW463,$AX463,1,_xlpm.VD)))),0)),
$DH463="месяц",
$BP463*BD463,
$DH463="неделя",
$BP463*BD463/7*(ROUNDUP((DAY(EOMONTH(BD$15,0)))/4,0))),
0)</f>
        <v/>
      </c>
      <c r="BV463" s="125">
        <f t="array" ref="BV463">
IFERROR(
_xlfn.IFS(
$DH463="день_1",
$BP463*$BL463/($AX463-$AW463+1)*BE463*(DAY(EOMONTH(BE$15,0))),
$DH463="день_2",
$BP463/30*MAX(MIN($AX463,EOMONTH(BE$15,0))-MAX($AW463,BE$15)+1,),
$DH463="раб.день",
$BP463/30*(IFERROR(
_xlfn.LET(_xlpm.VD,
CHOOSE(
{1;2;3;4;5;6;7;8;9;10;11;12;13;14;15;16;17;18},
45658,45659,45660,45661,45662,45663,45664,45665,45711,45724,45778,45779,45785,45786,45820,45821,45965,46022),
_xlfn.LET(_xlpm.DD,
MAX(MIN($AX463,EOMONTH(BE$15,0))-MAX($AW463,BE$15),),
_xlfn.IFS(
AND(MONTH($AW463)=MONTH(BE$15),MONTH($AX463)&lt;&gt;MONTH(BE$15)),
NETWORKDAYS.INTL($AW463,$AW463+_xlpm.DD,1,_xlpm.VD),
AND(MONTH($AW463)&lt;&gt;MONTH(BE$15),MONTH($AX463)=MONTH(BE$15)),
NETWORKDAYS.INTL(($AX463)-_xlpm.DD,$AX463,1,_xlpm.VD),
AND(MONTH($AW463)&lt;MONTH(BE$15),MONTH($AX463)&gt;MONTH(BE$15)),
NETWORKDAYS.INTL((EOMONTH(BE$15-1,1))-_xlpm.DD,EOMONTH(BE$15-1,1),1,_xlpm.VD),
AND(MONTH($AW463)=MONTH(BE$15),MONTH($AX463)=MONTH(BE$15)),
NETWORKDAYS.INTL($AW463,$AX463,1,_xlpm.VD)))),0)),
$DH463="месяц",
$BP463*BE463,
$DH463="неделя",
$BP463*BE463/7*(ROUNDUP((DAY(EOMONTH(BE$15,0)))/4,0))),
0)</f>
        <v/>
      </c>
      <c r="BW463" s="125">
        <f t="array" ref="BW463">
IFERROR(
_xlfn.IFS(
$DH463="день_1",
$BP463*$BL463/($AX463-$AW463+1)*BF463*(DAY(EOMONTH(BF$15,0))),
$DH463="день_2",
$BP463/30*MAX(MIN($AX463,EOMONTH(BF$15,0))-MAX($AW463,BF$15)+1,),
$DH463="раб.день",
$BP463/30*(IFERROR(
_xlfn.LET(_xlpm.VD,
CHOOSE(
{1;2;3;4;5;6;7;8;9;10;11;12;13;14;15;16;17;18},
45658,45659,45660,45661,45662,45663,45664,45665,45711,45724,45778,45779,45785,45786,45820,45821,45965,46022),
_xlfn.LET(_xlpm.DD,
MAX(MIN($AX463,EOMONTH(BF$15,0))-MAX($AW463,BF$15),),
_xlfn.IFS(
AND(MONTH($AW463)=MONTH(BF$15),MONTH($AX463)&lt;&gt;MONTH(BF$15)),
NETWORKDAYS.INTL($AW463,$AW463+_xlpm.DD,1,_xlpm.VD),
AND(MONTH($AW463)&lt;&gt;MONTH(BF$15),MONTH($AX463)=MONTH(BF$15)),
NETWORKDAYS.INTL(($AX463)-_xlpm.DD,$AX463,1,_xlpm.VD),
AND(MONTH($AW463)&lt;MONTH(BF$15),MONTH($AX463)&gt;MONTH(BF$15)),
NETWORKDAYS.INTL((EOMONTH(BF$15-1,1))-_xlpm.DD,EOMONTH(BF$15-1,1),1,_xlpm.VD),
AND(MONTH($AW463)=MONTH(BF$15),MONTH($AX463)=MONTH(BF$15)),
NETWORKDAYS.INTL($AW463,$AX463,1,_xlpm.VD)))),0)),
$DH463="месяц",
$BP463*BF463,
$DH463="неделя",
$BP463*BF463/7*(ROUNDUP((DAY(EOMONTH(BF$15,0)))/4,0))),
0)</f>
        <v/>
      </c>
      <c r="BX463" s="125">
        <f t="array" ref="BX463">
IFERROR(
_xlfn.IFS(
$DH463="день_1",
$BP463*$BL463/($AX463-$AW463+1)*BG463*(DAY(EOMONTH(BG$15,0))),
$DH463="день_2",
$BP463/30*MAX(MIN($AX463,EOMONTH(BG$15,0))-MAX($AW463,BG$15)+1,),
$DH463="раб.день",
$BP463/30*(IFERROR(
_xlfn.LET(_xlpm.VD,
CHOOSE(
{1;2;3;4;5;6;7;8;9;10;11;12;13;14;15;16;17;18},
45658,45659,45660,45661,45662,45663,45664,45665,45711,45724,45778,45779,45785,45786,45820,45821,45965,46022),
_xlfn.LET(_xlpm.DD,
MAX(MIN($AX463,EOMONTH(BG$15,0))-MAX($AW463,BG$15),),
_xlfn.IFS(
AND(MONTH($AW463)=MONTH(BG$15),MONTH($AX463)&lt;&gt;MONTH(BG$15)),
NETWORKDAYS.INTL($AW463,$AW463+_xlpm.DD,1,_xlpm.VD),
AND(MONTH($AW463)&lt;&gt;MONTH(BG$15),MONTH($AX463)=MONTH(BG$15)),
NETWORKDAYS.INTL(($AX463)-_xlpm.DD,$AX463,1,_xlpm.VD),
AND(MONTH($AW463)&lt;MONTH(BG$15),MONTH($AX463)&gt;MONTH(BG$15)),
NETWORKDAYS.INTL((EOMONTH(BG$15-1,1))-_xlpm.DD,EOMONTH(BG$15-1,1),1,_xlpm.VD),
AND(MONTH($AW463)=MONTH(BG$15),MONTH($AX463)=MONTH(BG$15)),
NETWORKDAYS.INTL($AW463,$AX463,1,_xlpm.VD)))),0)),
$DH463="месяц",
$BP463*BG463,
$DH463="неделя",
$BP463*BG463/7*(ROUNDUP((DAY(EOMONTH(BG$15,0)))/4,0))),
0)</f>
        <v/>
      </c>
      <c r="BY463" s="125">
        <f t="array" ref="BY463">
IFERROR(
_xlfn.IFS(
$DH463="день_1",
$BP463*$BL463/($AX463-$AW463+1)*BH463*(DAY(EOMONTH(BH$15,0))),
$DH463="день_2",
$BP463/30*MAX(MIN($AX463,EOMONTH(BH$15,0))-MAX($AW463,BH$15)+1,),
$DH463="раб.день",
$BP463/30*(IFERROR(
_xlfn.LET(_xlpm.VD,
CHOOSE(
{1;2;3;4;5;6;7;8;9;10;11;12;13;14;15;16;17;18},
45658,45659,45660,45661,45662,45663,45664,45665,45711,45724,45778,45779,45785,45786,45820,45821,45965,46022),
_xlfn.LET(_xlpm.DD,
MAX(MIN($AX463,EOMONTH(BH$15,0))-MAX($AW463,BH$15),),
_xlfn.IFS(
AND(MONTH($AW463)=MONTH(BH$15),MONTH($AX463)&lt;&gt;MONTH(BH$15)),
NETWORKDAYS.INTL($AW463,$AW463+_xlpm.DD,1,_xlpm.VD),
AND(MONTH($AW463)&lt;&gt;MONTH(BH$15),MONTH($AX463)=MONTH(BH$15)),
NETWORKDAYS.INTL(($AX463)-_xlpm.DD,$AX463,1,_xlpm.VD),
AND(MONTH($AW463)&lt;MONTH(BH$15),MONTH($AX463)&gt;MONTH(BH$15)),
NETWORKDAYS.INTL((EOMONTH(BH$15-1,1))-_xlpm.DD,EOMONTH(BH$15-1,1),1,_xlpm.VD),
AND(MONTH($AW463)=MONTH(BH$15),MONTH($AX463)=MONTH(BH$15)),
NETWORKDAYS.INTL($AW463,$AX463,1,_xlpm.VD)))),0)),
$DH463="месяц",
$BP463*BH463,
$DH463="неделя",
$BP463*BH463/7*(ROUNDUP((DAY(EOMONTH(BH$15,0)))/4,0))),
0)</f>
        <v/>
      </c>
      <c r="BZ463" s="125">
        <f t="array" ref="BZ463">
IFERROR(
_xlfn.IFS(
$DH463="день_1",
$BP463*$BL463/($AX463-$AW463+1)*BI463*(DAY(EOMONTH(BI$15,0))),
$DH463="день_2",
$BP463/30*MAX(MIN($AX463,EOMONTH(BI$15,0))-MAX($AW463,BI$15)+1,),
$DH463="раб.день",
$BP463/30*(IFERROR(
_xlfn.LET(_xlpm.VD,
CHOOSE(
{1;2;3;4;5;6;7;8;9;10;11;12;13;14;15;16;17;18},
45658,45659,45660,45661,45662,45663,45664,45665,45711,45724,45778,45779,45785,45786,45820,45821,45965,46022),
_xlfn.LET(_xlpm.DD,
MAX(MIN($AX463,EOMONTH(BI$15,0))-MAX($AW463,BI$15),),
_xlfn.IFS(
AND(MONTH($AW463)=MONTH(BI$15),MONTH($AX463)&lt;&gt;MONTH(BI$15)),
NETWORKDAYS.INTL($AW463,$AW463+_xlpm.DD,1,_xlpm.VD),
AND(MONTH($AW463)&lt;&gt;MONTH(BI$15),MONTH($AX463)=MONTH(BI$15)),
NETWORKDAYS.INTL(($AX463)-_xlpm.DD,$AX463,1,_xlpm.VD),
AND(MONTH($AW463)&lt;MONTH(BI$15),MONTH($AX463)&gt;MONTH(BI$15)),
NETWORKDAYS.INTL((EOMONTH(BI$15-1,1))-_xlpm.DD,EOMONTH(BI$15-1,1),1,_xlpm.VD),
AND(MONTH($AW463)=MONTH(BI$15),MONTH($AX463)=MONTH(BI$15)),
NETWORKDAYS.INTL($AW463,$AX463,1,_xlpm.VD)))),0)),
$DH463="месяц",
$BP463*BI463,
$DH463="неделя",
$BP463*BI463/7*(ROUNDUP((DAY(EOMONTH(BI$15,0)))/4,0))),
0)</f>
        <v/>
      </c>
      <c r="CA463" s="125">
        <f t="array" ref="CA463">
IFERROR(
_xlfn.IFS(
$DH463="день_1",
$BP463*$BL463/($AX463-$AW463+1)*BJ463*(DAY(EOMONTH(BJ$15,0))),
$DH463="день_2",
$BP463/30*MAX(MIN($AX463,EOMONTH(BJ$15,0))-MAX($AW463,BJ$15)+1,),
$DH463="раб.день",
$BP463/30*(IFERROR(
_xlfn.LET(_xlpm.VD,
CHOOSE(
{1;2;3;4;5;6;7;8;9;10;11;12;13;14;15;16;17;18},
45658,45659,45660,45661,45662,45663,45664,45665,45711,45724,45778,45779,45785,45786,45820,45821,45965,46022),
_xlfn.LET(_xlpm.DD,
MAX(MIN($AX463,EOMONTH(BJ$15,0))-MAX($AW463,BJ$15),),
_xlfn.IFS(
AND(MONTH($AW463)=MONTH(BJ$15),MONTH($AX463)&lt;&gt;MONTH(BJ$15)),
NETWORKDAYS.INTL($AW463,$AW463+_xlpm.DD,1,_xlpm.VD),
AND(MONTH($AW463)&lt;&gt;MONTH(BJ$15),MONTH($AX463)=MONTH(BJ$15)),
NETWORKDAYS.INTL(($AX463)-_xlpm.DD,$AX463,1,_xlpm.VD),
AND(MONTH($AW463)&lt;MONTH(BJ$15),MONTH($AX463)&gt;MONTH(BJ$15)),
NETWORKDAYS.INTL((EOMONTH(BJ$15-1,1))-_xlpm.DD,EOMONTH(BJ$15-1,1),1,_xlpm.VD),
AND(MONTH($AW463)=MONTH(BJ$15),MONTH($AX463)=MONTH(BJ$15)),
NETWORKDAYS.INTL($AW463,$AX463,1,_xlpm.VD)))),0)),
$DH463="месяц",
$BP463*BJ463,
$DH463="неделя",
$BP463*BJ463/7*(ROUNDUP((DAY(EOMONTH(BJ$15,0)))/4,0))),
0)</f>
        <v/>
      </c>
      <c r="CB463" s="125">
        <f t="array" ref="CB463">
IFERROR(
_xlfn.IFS(
$DH463="день_1",
$BP463*$BL463/($AX463-$AW463+1)*BK463*(DAY(EOMONTH(BK$15,0))),
$DH463="день_2",
$BP463/30*MAX(MIN($AX463,EOMONTH(BK$15,0))-MAX($AW463,BK$15)+1,),
$DH463="раб.день",
$BP463/30*(IFERROR(
_xlfn.LET(_xlpm.VD,
CHOOSE(
{1;2;3;4;5;6;7;8;9;10;11;12;13;14;15;16;17;18},
45658,45659,45660,45661,45662,45663,45664,45665,45711,45724,45778,45779,45785,45786,45820,45821,45965,46022),
_xlfn.LET(_xlpm.DD,
MAX(MIN($AX463,EOMONTH(BK$15,0))-MAX($AW463,BK$15),),
_xlfn.IFS(
AND(MONTH($AW463)=MONTH(BK$15),MONTH($AX463)&lt;&gt;MONTH(BK$15)),
NETWORKDAYS.INTL($AW463,$AW463+_xlpm.DD,1,_xlpm.VD),
AND(MONTH($AW463)&lt;&gt;MONTH(BK$15),MONTH($AX463)=MONTH(BK$15)),
NETWORKDAYS.INTL(($AX463)-_xlpm.DD,$AX463,1,_xlpm.VD),
AND(MONTH($AW463)&lt;MONTH(BK$15),MONTH($AX463)&gt;MONTH(BK$15)),
NETWORKDAYS.INTL((EOMONTH(BK$15-1,1))-_xlpm.DD,EOMONTH(BK$15-1,1),1,_xlpm.VD),
AND(MONTH($AW463)=MONTH(BK$15),MONTH($AX463)=MONTH(BK$15)),
NETWORKDAYS.INTL($AW463,$AX463,1,_xlpm.VD)))),0)),
$DH463="месяц",
$BP463*BK463,
$DH463="неделя",
$BP463*BK463/7*(ROUNDUP((DAY(EOMONTH(BK$15,0)))/4,0))),
0)</f>
        <v/>
      </c>
      <c r="CC463" s="125">
        <f>SUM($BQ463:$CB463)</f>
        <v/>
      </c>
      <c r="CD463" s="126">
        <f>SUM($EH463:$EH463)</f>
        <v/>
      </c>
      <c r="CE463" s="126">
        <f>$CD463*$AB463</f>
        <v/>
      </c>
      <c r="CF463" s="126">
        <f>SUM($EK463:$EK463)</f>
        <v/>
      </c>
      <c r="CG463" s="126">
        <f>$CF463*$AB463</f>
        <v/>
      </c>
      <c r="CH463" s="126">
        <f>SUM($CC463,$CE463,$CG463)</f>
        <v/>
      </c>
      <c r="CI463" s="126">
        <f>$CH463*(1+$CM463)</f>
        <v/>
      </c>
      <c r="CJ463" s="127" t="n">
        <v>0</v>
      </c>
      <c r="CK463" s="126">
        <f>SUM($CH463:$CH463)*(1+$CJ463)</f>
        <v/>
      </c>
      <c r="CL463" s="126">
        <f>SUM($CH463:$CH463)*(1+$CM463)</f>
        <v/>
      </c>
      <c r="CM463" s="59" t="inlineStr">
        <is>
          <t>20%</t>
        </is>
      </c>
      <c r="CN463" s="59" t="n"/>
      <c r="CO463" s="72" t="n"/>
      <c r="CP463" s="59" t="n"/>
      <c r="CQ463" s="73" t="n"/>
      <c r="CR463" s="73" t="n"/>
      <c r="CS463" s="73" t="n"/>
      <c r="CT463" s="72" t="n"/>
      <c r="CU463" s="79" t="inlineStr">
        <is>
          <t> </t>
        </is>
      </c>
      <c r="CV463" s="60" t="n"/>
      <c r="CW463" s="60" t="n"/>
      <c r="CX463" s="60" t="n"/>
      <c r="CY463" s="127">
        <f>IFERROR(($CC463-$EE463)/($EE463/(1-$DQ463)),0)</f>
        <v/>
      </c>
      <c r="CZ463" s="127">
        <f>IFERROR(1-$EI463/($CE463),0)</f>
        <v/>
      </c>
      <c r="DA463" s="127">
        <f>IFERROR(1-$EL463/($CG463),0)</f>
        <v/>
      </c>
      <c r="DB463" s="126">
        <f>ROUND(IFERROR(($CI463/(1+$CM463)-$EN463),0),2)</f>
        <v/>
      </c>
      <c r="DC463" s="128" t="n"/>
      <c r="DD463" s="125" t="n"/>
      <c r="DE463" s="75" t="n">
        <v>0</v>
      </c>
      <c r="DF463" s="128" t="n"/>
      <c r="DG463" s="125">
        <f>IF($DC463=0,0,$DD463*($DC463*100%-$DE463*$DF463))*SUM($AB463:$AB463)</f>
        <v/>
      </c>
      <c r="DH463" s="129" t="inlineStr">
        <is>
          <t>месяц</t>
        </is>
      </c>
      <c r="DI463" s="130">
        <f t="array" ref="DI463">IFERROR(
IF($ES463="LisChannel",
(ROUND(((INDEX({174.625;153.888888888889;130.972222222222},MATCH($AI463,{2;3;4}),0))*$AG463*$AI463),2)),0),0)</f>
        <v/>
      </c>
      <c r="DJ463" s="130">
        <f>
_xlfn.LET(_xlpm.X,
IFERROR(
IF($ES463="НовиковТВ",
(_xlfn.LET(_xlpm.NTV,
_xlfn.LET(_xlpm.MIN,350000,
IF(SUMIFS($DI:$DI,$ES:$ES,"НовиковТВ")&lt;=_xlpm.MIN,
(SUMIFS($DI:$DI,$ES:$ES,"НовиковТВ")/(COUNTIFS($ES:$ES,"НовиковТВ")))*_xlpm.MIN/SUMIFS($DI:$DI,$ES:$ES,"НовиковТВ"),
DI463)),
_xlpm.NTV+$DG463/(1-(1-(_xlpm.NTV)*(1-$DL463)*(1-$DM463)*(1-$DN463)*(1-$DO463)*(1-$DP463)/_xlpm.NTV))))/(1+$EP463),
$DI463+$DG463/(1-(1-($DI463)*(1-$DL463)*(1-$DM463)*(1-$DN463)*(1-$DO463)*(1-$DP463)/$DI463))),
0),
_xlpm.X*(1+$CM463)*(1+$CW463)-_xlpm.X*(1+$CM463)+_xlpm.X)</f>
        <v/>
      </c>
      <c r="DK463" s="125" t="inlineStr">
        <is>
          <t>послед.</t>
        </is>
      </c>
      <c r="DL463" s="63" t="n">
        <v>0</v>
      </c>
      <c r="DM463" s="63" t="n">
        <v>0</v>
      </c>
      <c r="DN463" s="63" t="n">
        <v>0</v>
      </c>
      <c r="DO463" s="63" t="n">
        <v>0</v>
      </c>
      <c r="DP463" s="63" t="n">
        <v>0</v>
      </c>
      <c r="DQ463" s="63">
        <f t="array" ref="DQ463">IFERROR(_xlfn.IFS(
$DK463="послед.",1-(1-$DL463)*(1-$DM463)*(1-$DN463)*(1-$DO463)*(1-$DP463),
$DK463="сумм.",$DL463+$DM463+$DN463+$DO463+$DP463),
0)</f>
        <v/>
      </c>
      <c r="DR463" s="125">
        <f t="array" ref="DR463">
IFERROR(
_xlfn.IFS(
$BL463=0,
0,
$BL463&gt;0,
_xlfn.IFS($DK463="послед.",
$DJ463*(1-$DL463)*(1-$DM463)*(1-$DN463)*(1-$DO463)*(1-$DP463),
$DK463="сумм.",
$DJ463*(1-($DL463+$DM463+$DN463+$DO463+$DP463)))),0)</f>
        <v/>
      </c>
      <c r="DS463" s="125">
        <f t="array" ref="DS463">
IFERROR(_xlfn.IFS(
$DH463="день_1",
$DR463*$BL463/($AX463-$AW463+1)*AZ463*(DAY(EOMONTH(AZ$15,0))),
$DH463="день_2",
$DR463/30*MAX(MIN($AX463,EOMONTH(AZ$15,0))-MAX($AW463,AZ$15)+1,),
$DH463="раб.день",
$DR463/30*(IFERROR(
_xlfn.LET(_xlpm.VD,
CHOOSE(
{1;2;3;4;5;6;7;8;9;10;11;12;13;14;15;16;17;18},
45658,45659,45660,45661,45662,45663,45664,45665,45711,45724,45778,45779,45785,45786,45820,45821,45965,46022),
_xlfn.LET(_xlpm.DD,
MAX(MIN($AX463,EOMONTH(AZ$15,0))-MAX($AW463,AZ$15),),
_xlfn.IFS(
AND(MONTH($AW463)=MONTH(AZ$15),MONTH($AX463)&lt;&gt;MONTH(AZ$15)),
NETWORKDAYS.INTL($AW463,$AW463+_xlpm.DD,1,_xlpm.VD),
AND(MONTH($AW463)&lt;&gt;MONTH(AZ$15),MONTH($AX463)=MONTH(AZ$15)),
NETWORKDAYS.INTL(($AX463)-_xlpm.DD,$AX463,1,_xlpm.VD),
AND(MONTH($AW463)&lt;MONTH(AZ$15),MONTH($AX463)&gt;MONTH(AZ$15)),
NETWORKDAYS.INTL((EOMONTH(AZ$15-1,1))-_xlpm.DD,EOMONTH(AZ$15-1,1),1,_xlpm.VD),
AND(MONTH($AW463)=MONTH(AZ$15),MONTH($AX463)=MONTH(AZ$15)),
NETWORKDAYS.INTL($AW463,$AX463,1,_xlpm.VD)))),0)),
$DH463="месяц",
$DR463*AZ463,
$DH463="неделя",
$DR463*AZ463/7*(ROUNDUP((DAY(EOMONTH(AZ$15,0)))/4,0))),
0)</f>
        <v/>
      </c>
      <c r="DT463" s="125">
        <f t="array" ref="DT463">
IFERROR(_xlfn.IFS(
$DH463="день_1",
$DR463*$BL463/($AX463-$AW463+1)*BA463*(DAY(EOMONTH(BA$15,0))),
$DH463="день_2",
$DR463/30*MAX(MIN($AX463,EOMONTH(BA$15,0))-MAX($AW463,BA$15)+1,),
$DH463="раб.день",
$DR463/30*(IFERROR(
_xlfn.LET(_xlpm.VD,
CHOOSE(
{1;2;3;4;5;6;7;8;9;10;11;12;13;14;15;16;17;18},
45658,45659,45660,45661,45662,45663,45664,45665,45711,45724,45778,45779,45785,45786,45820,45821,45965,46022),
_xlfn.LET(_xlpm.DD,
MAX(MIN($AX463,EOMONTH(BA$15,0))-MAX($AW463,BA$15),),
_xlfn.IFS(
AND(MONTH($AW463)=MONTH(BA$15),MONTH($AX463)&lt;&gt;MONTH(BA$15)),
NETWORKDAYS.INTL($AW463,$AW463+_xlpm.DD,1,_xlpm.VD),
AND(MONTH($AW463)&lt;&gt;MONTH(BA$15),MONTH($AX463)=MONTH(BA$15)),
NETWORKDAYS.INTL(($AX463)-_xlpm.DD,$AX463,1,_xlpm.VD),
AND(MONTH($AW463)&lt;MONTH(BA$15),MONTH($AX463)&gt;MONTH(BA$15)),
NETWORKDAYS.INTL((EOMONTH(BA$15-1,1))-_xlpm.DD,EOMONTH(BA$15-1,1),1,_xlpm.VD),
AND(MONTH($AW463)=MONTH(BA$15),MONTH($AX463)=MONTH(BA$15)),
NETWORKDAYS.INTL($AW463,$AX463,1,_xlpm.VD)))),0)),
$DH463="месяц",
$DR463*BA463,
$DH463="неделя",
$DR463*BA463/7*(ROUNDUP((DAY(EOMONTH(BA$15,0)))/4,0))),
0)</f>
        <v/>
      </c>
      <c r="DU463" s="125">
        <f t="array" ref="DU463">
IFERROR(_xlfn.IFS(
$DH463="день_1",
$DR463*$BL463/($AX463-$AW463+1)*BB463*(DAY(EOMONTH(BB$15,0))),
$DH463="день_2",
$DR463/30*MAX(MIN($AX463,EOMONTH(BB$15,0))-MAX($AW463,BB$15)+1,),
$DH463="раб.день",
$DR463/30*(IFERROR(
_xlfn.LET(_xlpm.VD,
CHOOSE(
{1;2;3;4;5;6;7;8;9;10;11;12;13;14;15;16;17;18},
45658,45659,45660,45661,45662,45663,45664,45665,45711,45724,45778,45779,45785,45786,45820,45821,45965,46022),
_xlfn.LET(_xlpm.DD,
MAX(MIN($AX463,EOMONTH(BB$15,0))-MAX($AW463,BB$15),),
_xlfn.IFS(
AND(MONTH($AW463)=MONTH(BB$15),MONTH($AX463)&lt;&gt;MONTH(BB$15)),
NETWORKDAYS.INTL($AW463,$AW463+_xlpm.DD,1,_xlpm.VD),
AND(MONTH($AW463)&lt;&gt;MONTH(BB$15),MONTH($AX463)=MONTH(BB$15)),
NETWORKDAYS.INTL(($AX463)-_xlpm.DD,$AX463,1,_xlpm.VD),
AND(MONTH($AW463)&lt;MONTH(BB$15),MONTH($AX463)&gt;MONTH(BB$15)),
NETWORKDAYS.INTL((EOMONTH(BB$15-1,1))-_xlpm.DD,EOMONTH(BB$15-1,1),1,_xlpm.VD),
AND(MONTH($AW463)=MONTH(BB$15),MONTH($AX463)=MONTH(BB$15)),
NETWORKDAYS.INTL($AW463,$AX463,1,_xlpm.VD)))),0)),
$DH463="месяц",
$DR463*BB463,
$DH463="неделя",
$DR463*BB463/7*(ROUNDUP((DAY(EOMONTH(BB$15,0)))/4,0))),
0)</f>
        <v/>
      </c>
      <c r="DV463" s="125">
        <f t="array" ref="DV463">
IFERROR(_xlfn.IFS(
$DH463="день_1",
$DR463*$BL463/($AX463-$AW463+1)*BC463*(DAY(EOMONTH(BC$15,0))),
$DH463="день_2",
$DR463/30*MAX(MIN($AX463,EOMONTH(BC$15,0))-MAX($AW463,BC$15)+1,),
$DH463="раб.день",
$DR463/30*(IFERROR(
_xlfn.LET(_xlpm.VD,
CHOOSE(
{1;2;3;4;5;6;7;8;9;10;11;12;13;14;15;16;17;18},
45658,45659,45660,45661,45662,45663,45664,45665,45711,45724,45778,45779,45785,45786,45820,45821,45965,46022),
_xlfn.LET(_xlpm.DD,
MAX(MIN($AX463,EOMONTH(BC$15,0))-MAX($AW463,BC$15),),
_xlfn.IFS(
AND(MONTH($AW463)=MONTH(BC$15),MONTH($AX463)&lt;&gt;MONTH(BC$15)),
NETWORKDAYS.INTL($AW463,$AW463+_xlpm.DD,1,_xlpm.VD),
AND(MONTH($AW463)&lt;&gt;MONTH(BC$15),MONTH($AX463)=MONTH(BC$15)),
NETWORKDAYS.INTL(($AX463)-_xlpm.DD,$AX463,1,_xlpm.VD),
AND(MONTH($AW463)&lt;MONTH(BC$15),MONTH($AX463)&gt;MONTH(BC$15)),
NETWORKDAYS.INTL((EOMONTH(BC$15-1,1))-_xlpm.DD,EOMONTH(BC$15-1,1),1,_xlpm.VD),
AND(MONTH($AW463)=MONTH(BC$15),MONTH($AX463)=MONTH(BC$15)),
NETWORKDAYS.INTL($AW463,$AX463,1,_xlpm.VD)))),0)),
$DH463="месяц",
$DR463*BC463,
$DH463="неделя",
$DR463*BC463/7*(ROUNDUP((DAY(EOMONTH(BC$15,0)))/4,0))),
0)</f>
        <v/>
      </c>
      <c r="DW463" s="125">
        <f t="array" ref="DW463">
IFERROR(_xlfn.IFS(
$DH463="день_1",
$DR463*$BL463/($AX463-$AW463+1)*BD463*(DAY(EOMONTH(BD$15,0))),
$DH463="день_2",
$DR463/30*MAX(MIN($AX463,EOMONTH(BD$15,0))-MAX($AW463,BD$15)+1,),
$DH463="раб.день",
$DR463/30*(IFERROR(
_xlfn.LET(_xlpm.VD,
CHOOSE(
{1;2;3;4;5;6;7;8;9;10;11;12;13;14;15;16;17;18},
45658,45659,45660,45661,45662,45663,45664,45665,45711,45724,45778,45779,45785,45786,45820,45821,45965,46022),
_xlfn.LET(_xlpm.DD,
MAX(MIN($AX463,EOMONTH(BD$15,0))-MAX($AW463,BD$15),),
_xlfn.IFS(
AND(MONTH($AW463)=MONTH(BD$15),MONTH($AX463)&lt;&gt;MONTH(BD$15)),
NETWORKDAYS.INTL($AW463,$AW463+_xlpm.DD,1,_xlpm.VD),
AND(MONTH($AW463)&lt;&gt;MONTH(BD$15),MONTH($AX463)=MONTH(BD$15)),
NETWORKDAYS.INTL(($AX463)-_xlpm.DD,$AX463,1,_xlpm.VD),
AND(MONTH($AW463)&lt;MONTH(BD$15),MONTH($AX463)&gt;MONTH(BD$15)),
NETWORKDAYS.INTL((EOMONTH(BD$15-1,1))-_xlpm.DD,EOMONTH(BD$15-1,1),1,_xlpm.VD),
AND(MONTH($AW463)=MONTH(BD$15),MONTH($AX463)=MONTH(BD$15)),
NETWORKDAYS.INTL($AW463,$AX463,1,_xlpm.VD)))),0)),
$DH463="месяц",
$DR463*BD463,
$DH463="неделя",
$DR463*BD463/7*(ROUNDUP((DAY(EOMONTH(BD$15,0)))/4,0))),
0)</f>
        <v/>
      </c>
      <c r="DX463" s="125">
        <f t="array" ref="DX463">
IFERROR(_xlfn.IFS(
$DH463="день_1",
$DR463*$BL463/($AX463-$AW463+1)*BE463*(DAY(EOMONTH(BE$15,0))),
$DH463="день_2",
$DR463/30*MAX(MIN($AX463,EOMONTH(BE$15,0))-MAX($AW463,BE$15)+1,),
$DH463="раб.день",
$DR463/30*(IFERROR(
_xlfn.LET(_xlpm.VD,
CHOOSE(
{1;2;3;4;5;6;7;8;9;10;11;12;13;14;15;16;17;18},
45658,45659,45660,45661,45662,45663,45664,45665,45711,45724,45778,45779,45785,45786,45820,45821,45965,46022),
_xlfn.LET(_xlpm.DD,
MAX(MIN($AX463,EOMONTH(BE$15,0))-MAX($AW463,BE$15),),
_xlfn.IFS(
AND(MONTH($AW463)=MONTH(BE$15),MONTH($AX463)&lt;&gt;MONTH(BE$15)),
NETWORKDAYS.INTL($AW463,$AW463+_xlpm.DD,1,_xlpm.VD),
AND(MONTH($AW463)&lt;&gt;MONTH(BE$15),MONTH($AX463)=MONTH(BE$15)),
NETWORKDAYS.INTL(($AX463)-_xlpm.DD,$AX463,1,_xlpm.VD),
AND(MONTH($AW463)&lt;MONTH(BE$15),MONTH($AX463)&gt;MONTH(BE$15)),
NETWORKDAYS.INTL((EOMONTH(BE$15-1,1))-_xlpm.DD,EOMONTH(BE$15-1,1),1,_xlpm.VD),
AND(MONTH($AW463)=MONTH(BE$15),MONTH($AX463)=MONTH(BE$15)),
NETWORKDAYS.INTL($AW463,$AX463,1,_xlpm.VD)))),0)),
$DH463="месяц",
$DR463*BE463,
$DH463="неделя",
$DR463*BE463/7*(ROUNDUP((DAY(EOMONTH(BE$15,0)))/4,0))),
0)</f>
        <v/>
      </c>
      <c r="DY463" s="125">
        <f t="array" ref="DY463">
IFERROR(_xlfn.IFS(
$DH463="день_1",
$DR463*$BL463/($AX463-$AW463+1)*BF463*(DAY(EOMONTH(BF$15,0))),
$DH463="день_2",
$DR463/30*MAX(MIN($AX463,EOMONTH(BF$15,0))-MAX($AW463,BF$15)+1,),
$DH463="раб.день",
$DR463/30*(IFERROR(
_xlfn.LET(_xlpm.VD,
CHOOSE(
{1;2;3;4;5;6;7;8;9;10;11;12;13;14;15;16;17;18},
45658,45659,45660,45661,45662,45663,45664,45665,45711,45724,45778,45779,45785,45786,45820,45821,45965,46022),
_xlfn.LET(_xlpm.DD,
MAX(MIN($AX463,EOMONTH(BF$15,0))-MAX($AW463,BF$15),),
_xlfn.IFS(
AND(MONTH($AW463)=MONTH(BF$15),MONTH($AX463)&lt;&gt;MONTH(BF$15)),
NETWORKDAYS.INTL($AW463,$AW463+_xlpm.DD,1,_xlpm.VD),
AND(MONTH($AW463)&lt;&gt;MONTH(BF$15),MONTH($AX463)=MONTH(BF$15)),
NETWORKDAYS.INTL(($AX463)-_xlpm.DD,$AX463,1,_xlpm.VD),
AND(MONTH($AW463)&lt;MONTH(BF$15),MONTH($AX463)&gt;MONTH(BF$15)),
NETWORKDAYS.INTL((EOMONTH(BF$15-1,1))-_xlpm.DD,EOMONTH(BF$15-1,1),1,_xlpm.VD),
AND(MONTH($AW463)=MONTH(BF$15),MONTH($AX463)=MONTH(BF$15)),
NETWORKDAYS.INTL($AW463,$AX463,1,_xlpm.VD)))),0)),
$DH463="месяц",
$DR463*BF463,
$DH463="неделя",
$DR463*BF463/7*(ROUNDUP((DAY(EOMONTH(BF$15,0)))/4,0))),
0)</f>
        <v/>
      </c>
      <c r="DZ463" s="125">
        <f t="array" ref="DZ463">
IFERROR(_xlfn.IFS(
$DH463="день_1",
$DR463*$BL463/($AX463-$AW463+1)*BG463*(DAY(EOMONTH(BG$15,0))),
$DH463="день_2",
$DR463/30*MAX(MIN($AX463,EOMONTH(BG$15,0))-MAX($AW463,BG$15)+1,),
$DH463="раб.день",
$DR463/30*(IFERROR(
_xlfn.LET(_xlpm.VD,
CHOOSE(
{1;2;3;4;5;6;7;8;9;10;11;12;13;14;15;16;17;18},
45658,45659,45660,45661,45662,45663,45664,45665,45711,45724,45778,45779,45785,45786,45820,45821,45965,46022),
_xlfn.LET(_xlpm.DD,
MAX(MIN($AX463,EOMONTH(BG$15,0))-MAX($AW463,BG$15),),
_xlfn.IFS(
AND(MONTH($AW463)=MONTH(BG$15),MONTH($AX463)&lt;&gt;MONTH(BG$15)),
NETWORKDAYS.INTL($AW463,$AW463+_xlpm.DD,1,_xlpm.VD),
AND(MONTH($AW463)&lt;&gt;MONTH(BG$15),MONTH($AX463)=MONTH(BG$15)),
NETWORKDAYS.INTL(($AX463)-_xlpm.DD,$AX463,1,_xlpm.VD),
AND(MONTH($AW463)&lt;MONTH(BG$15),MONTH($AX463)&gt;MONTH(BG$15)),
NETWORKDAYS.INTL((EOMONTH(BG$15-1,1))-_xlpm.DD,EOMONTH(BG$15-1,1),1,_xlpm.VD),
AND(MONTH($AW463)=MONTH(BG$15),MONTH($AX463)=MONTH(BG$15)),
NETWORKDAYS.INTL($AW463,$AX463,1,_xlpm.VD)))),0)),
$DH463="месяц",
$DR463*BG463,
$DH463="неделя",
$DR463*BG463/7*(ROUNDUP((DAY(EOMONTH(BG$15,0)))/4,0))),
0)</f>
        <v/>
      </c>
      <c r="EA463" s="125">
        <f t="array" ref="EA463">
IFERROR(_xlfn.IFS(
$DH463="день_1",
$DR463*$BL463/($AX463-$AW463+1)*BH463*(DAY(EOMONTH(BH$15,0))),
$DH463="день_2",
$DR463/30*MAX(MIN($AX463,EOMONTH(BH$15,0))-MAX($AW463,BH$15)+1,),
$DH463="раб.день",
$DR463/30*(IFERROR(
_xlfn.LET(_xlpm.VD,
CHOOSE(
{1;2;3;4;5;6;7;8;9;10;11;12;13;14;15;16;17;18},
45658,45659,45660,45661,45662,45663,45664,45665,45711,45724,45778,45779,45785,45786,45820,45821,45965,46022),
_xlfn.LET(_xlpm.DD,
MAX(MIN($AX463,EOMONTH(BH$15,0))-MAX($AW463,BH$15),),
_xlfn.IFS(
AND(MONTH($AW463)=MONTH(BH$15),MONTH($AX463)&lt;&gt;MONTH(BH$15)),
NETWORKDAYS.INTL($AW463,$AW463+_xlpm.DD,1,_xlpm.VD),
AND(MONTH($AW463)&lt;&gt;MONTH(BH$15),MONTH($AX463)=MONTH(BH$15)),
NETWORKDAYS.INTL(($AX463)-_xlpm.DD,$AX463,1,_xlpm.VD),
AND(MONTH($AW463)&lt;MONTH(BH$15),MONTH($AX463)&gt;MONTH(BH$15)),
NETWORKDAYS.INTL((EOMONTH(BH$15-1,1))-_xlpm.DD,EOMONTH(BH$15-1,1),1,_xlpm.VD),
AND(MONTH($AW463)=MONTH(BH$15),MONTH($AX463)=MONTH(BH$15)),
NETWORKDAYS.INTL($AW463,$AX463,1,_xlpm.VD)))),0)),
$DH463="месяц",
$DR463*BH463,
$DH463="неделя",
$DR463*BH463/7*(ROUNDUP((DAY(EOMONTH(BH$15,0)))/4,0))),
0)</f>
        <v/>
      </c>
      <c r="EB463" s="125">
        <f t="array" ref="EB463">
IFERROR(_xlfn.IFS(
$DH463="день_1",
$DR463*$BL463/($AX463-$AW463+1)*BI463*(DAY(EOMONTH(BI$15,0))),
$DH463="день_2",
$DR463/30*MAX(MIN($AX463,EOMONTH(BI$15,0))-MAX($AW463,BI$15)+1,),
$DH463="раб.день",
$DR463/30*(IFERROR(
_xlfn.LET(_xlpm.VD,
CHOOSE(
{1;2;3;4;5;6;7;8;9;10;11;12;13;14;15;16;17;18},
45658,45659,45660,45661,45662,45663,45664,45665,45711,45724,45778,45779,45785,45786,45820,45821,45965,46022),
_xlfn.LET(_xlpm.DD,
MAX(MIN($AX463,EOMONTH(BI$15,0))-MAX($AW463,BI$15),),
_xlfn.IFS(
AND(MONTH($AW463)=MONTH(BI$15),MONTH($AX463)&lt;&gt;MONTH(BI$15)),
NETWORKDAYS.INTL($AW463,$AW463+_xlpm.DD,1,_xlpm.VD),
AND(MONTH($AW463)&lt;&gt;MONTH(BI$15),MONTH($AX463)=MONTH(BI$15)),
NETWORKDAYS.INTL(($AX463)-_xlpm.DD,$AX463,1,_xlpm.VD),
AND(MONTH($AW463)&lt;MONTH(BI$15),MONTH($AX463)&gt;MONTH(BI$15)),
NETWORKDAYS.INTL((EOMONTH(BI$15-1,1))-_xlpm.DD,EOMONTH(BI$15-1,1),1,_xlpm.VD),
AND(MONTH($AW463)=MONTH(BI$15),MONTH($AX463)=MONTH(BI$15)),
NETWORKDAYS.INTL($AW463,$AX463,1,_xlpm.VD)))),0)),
$DH463="месяц",
$DR463*BI463,
$DH463="неделя",
$DR463*BI463/7*(ROUNDUP((DAY(EOMONTH(BI$15,0)))/4,0))),
0)</f>
        <v/>
      </c>
      <c r="EC463" s="125">
        <f t="array" ref="EC463">
IFERROR(_xlfn.IFS(
$DH463="день_1",
$DR463*$BL463/($AX463-$AW463+1)*BJ463*(DAY(EOMONTH(BJ$15,0))),
$DH463="день_2",
$DR463/30*MAX(MIN($AX463,EOMONTH(BJ$15,0))-MAX($AW463,BJ$15)+1,),
$DH463="раб.день",
$DR463/30*(IFERROR(
_xlfn.LET(_xlpm.VD,
CHOOSE(
{1;2;3;4;5;6;7;8;9;10;11;12;13;14;15;16;17;18},
45658,45659,45660,45661,45662,45663,45664,45665,45711,45724,45778,45779,45785,45786,45820,45821,45965,46022),
_xlfn.LET(_xlpm.DD,
MAX(MIN($AX463,EOMONTH(BJ$15,0))-MAX($AW463,BJ$15),),
_xlfn.IFS(
AND(MONTH($AW463)=MONTH(BJ$15),MONTH($AX463)&lt;&gt;MONTH(BJ$15)),
NETWORKDAYS.INTL($AW463,$AW463+_xlpm.DD,1,_xlpm.VD),
AND(MONTH($AW463)&lt;&gt;MONTH(BJ$15),MONTH($AX463)=MONTH(BJ$15)),
NETWORKDAYS.INTL(($AX463)-_xlpm.DD,$AX463,1,_xlpm.VD),
AND(MONTH($AW463)&lt;MONTH(BJ$15),MONTH($AX463)&gt;MONTH(BJ$15)),
NETWORKDAYS.INTL((EOMONTH(BJ$15-1,1))-_xlpm.DD,EOMONTH(BJ$15-1,1),1,_xlpm.VD),
AND(MONTH($AW463)=MONTH(BJ$15),MONTH($AX463)=MONTH(BJ$15)),
NETWORKDAYS.INTL($AW463,$AX463,1,_xlpm.VD)))),0)),
$DH463="месяц",
$DR463*BJ463,
$DH463="неделя",
$DR463*BJ463/7*(ROUNDUP((DAY(EOMONTH(BJ$15,0)))/4,0))),
0)</f>
        <v/>
      </c>
      <c r="ED463" s="125">
        <f t="array" ref="ED463">
IFERROR(_xlfn.IFS(
$DH463="день_1",
$DR463*$BL463/($AX463-$AW463+1)*BK463*(DAY(EOMONTH(BK$15,0))),
$DH463="день_2",
$DR463/30*MAX(MIN($AX463,EOMONTH(BK$15,0))-MAX($AW463,BK$15)+1,),
$DH463="раб.день",
$DR463/30*(IFERROR(
_xlfn.LET(_xlpm.VD,
CHOOSE(
{1;2;3;4;5;6;7;8;9;10;11;12;13;14;15;16;17;18},
45658,45659,45660,45661,45662,45663,45664,45665,45711,45724,45778,45779,45785,45786,45820,45821,45965,46022),
_xlfn.LET(_xlpm.DD,
MAX(MIN($AX463,EOMONTH(BK$15,0))-MAX($AW463,BK$15),),
_xlfn.IFS(
AND(MONTH($AW463)=MONTH(BK$15),MONTH($AX463)&lt;&gt;MONTH(BK$15)),
NETWORKDAYS.INTL($AW463,$AW463+_xlpm.DD,1,_xlpm.VD),
AND(MONTH($AW463)&lt;&gt;MONTH(BK$15),MONTH($AX463)=MONTH(BK$15)),
NETWORKDAYS.INTL(($AX463)-_xlpm.DD,$AX463,1,_xlpm.VD),
AND(MONTH($AW463)&lt;MONTH(BK$15),MONTH($AX463)&gt;MONTH(BK$15)),
NETWORKDAYS.INTL((EOMONTH(BK$15-1,1))-_xlpm.DD,EOMONTH(BK$15-1,1),1,_xlpm.VD),
AND(MONTH($AW463)=MONTH(BK$15),MONTH($AX463)=MONTH(BK$15)),
NETWORKDAYS.INTL($AW463,$AX463,1,_xlpm.VD)))),0)),
$DH463="месяц",
$DR463*BK463,
$DH463="неделя",
$DR463*BK463/7*(ROUNDUP((DAY(EOMONTH(BK$15,0)))/4,0))),
0)</f>
        <v/>
      </c>
      <c r="EE463" s="125">
        <f>SUM($DS463,$DT463,$DU463,$DV463,$DW463,$DX463,$DY463,$DZ463,$EA463,$EB463,$EC463,$ED463)</f>
        <v/>
      </c>
      <c r="EF463" s="125">
        <f>IFERROR(ROUND($EE463*(1+$EP463),2),0)</f>
        <v/>
      </c>
      <c r="EG463" s="128" t="n">
        <v>1</v>
      </c>
      <c r="EH463" s="126" t="n">
        <v>0</v>
      </c>
      <c r="EI463" s="126">
        <f>ROUND(SUM($EH463:$EH463)*SUM($AB463:$AB463)*$EG463,2)</f>
        <v/>
      </c>
      <c r="EJ463" s="126">
        <f>ROUND($EI463*(1+$EP463),2)</f>
        <v/>
      </c>
      <c r="EK463" s="126" t="n">
        <v>0</v>
      </c>
      <c r="EL463" s="126">
        <f>ROUND(SUM($EK463:$EK463)*SUM($AB463:$AB463)*$EG463,2)</f>
        <v/>
      </c>
      <c r="EM463" s="126">
        <f>ROUND($EL463*(1+$EP463),2)</f>
        <v/>
      </c>
      <c r="EN463" s="126">
        <f>SUM($EE463,$EI463,$EL463)</f>
        <v/>
      </c>
      <c r="EO463" s="126">
        <f>SUM($EF463,$EJ463,$EM463)</f>
        <v/>
      </c>
      <c r="EP463" s="59" t="inlineStr">
        <is>
          <t>20%</t>
        </is>
      </c>
      <c r="EQ463" s="59" t="n"/>
      <c r="ER463" s="60">
        <f t="array" ref="ER463">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MATCH(ES463,
{"AMS";"RussOutdoor";"HD Outdoor";"Ingroup";"IQ";"Ledproduction";"LisChannel";"Logic";"Media-PPL";"NovikovTV | НовиковТВ";"SMA";"SOK";"КрокусТВ | CrocusTV | IndoorTV";"Сити";"ТЯК Москва"},
0)),"")</f>
        <v/>
      </c>
      <c r="ES463" s="60" t="n"/>
      <c r="ET463" s="60">
        <f t="array" ref="ET463">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MATCH(ES463,
{"AMS";"RussOutdoor";"HD Outdoor";"Ingroup";"IQ";"Ledproduction";"LisChannel";"Logic";"Media-PPL";"NovikovTV | НовиковТВ";"SMA";"SOK";"КрокусТВ | CrocusTV | IndoorTV";"Сити";"ТЯК Москва"},
0)),"")</f>
        <v/>
      </c>
      <c r="EU463" s="60" t="n"/>
      <c r="EV463" s="60" t="n"/>
      <c r="EX463" s="110">
        <f t="array" ref="EX463">
($AR463/30
+N("ТРАФИК ПЛОЩАДКИ"))*
(IFERROR(
_xlfn.LET(
_xlpm.GPR,
HLOOKUP($L463,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(MATCH($T463,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IF($Q463="цифровой",_xlpm.GPR/$AG463,_xlpm.GPR/60)),
0)
+N("DWELL TIME"))*
(IF($AB463=0,0,IF($AB463=1,0.3,IF($AB463=2,0.5,IF($AB463&gt;2,1))))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_xlfn.IFS($AC463="да",1.2,$AC463="нет",1)*
_xlfn.IFS($AD463="да",1.2,$AD463="нет",1)*
IF(R463="статический",1,1.2)*
$X463*
INDEX(
{1.2;1;1.2;1.2;1;1.2;1.2;1.2;1.2;1.2;1.2;1;1.2;1.2;1.2;1.2;1;1;1.2;1.2;1.2;1;1;1;1;1.2;1.2;1.2;1.2;1;1;1;1;1.2;1.2;1.2;1.2;1.2;1.2;1.2;1.2;1;1;1.2;1;1;1;1;1.5;1;1;1.5;1.5;1.2},
MATCH($Q463,_xlpm.MI,0)))&gt;{0.02;0.04;0.06;0.1;0.2;0.4;0.6;0.8;1;2;4;6})),
{0;1;2;3;4;5;6;7;8;9;10;11;12},
0)))
+N("КОЭФФИЦИЕНТ КОНТАКТА"))))*
(_xlfn.IFS($X463&lt;0.1,$X463/1000,$X463&gt;25,5.2,AND($X463&gt;=0.1,$X463&lt;=25),(($X463*2+0.1)/10)*($X463/10)))*
IFERROR((_xlfn.LET(
_xlpm.MA,
{0;0.8;0.85;0.9;0.95;1},
_xlpm.MAA,
{0;1;2;3;4;5},
INDEX(_xlpm.MA,MATCH(SUMPRODUCT(--((IF(ROUND(_xlpm.MAA,1)&gt;5,5,ROUND($AB463,1)))&gt;{0;1;2;3;4;5})),_xlpm.MAA,0)))
+N("КОЭФФИЦИЕНТ КОЛ-ВО КОНСТРУКЦИЙ")),1)*
$AB463,0))*
(IF($Q463="цифровой",$AG463/15*$AI463,1)
+N("ДЛЯ ЦИФРЫ"))</f>
        <v/>
      </c>
      <c r="EY463" s="110">
        <f>IFERROR(EX463*AY463,0)</f>
        <v/>
      </c>
      <c r="EZ463" s="131">
        <f>IFERROR(DP463/EY463*1000,0)</f>
        <v/>
      </c>
      <c r="FA463" s="112">
        <f>IFERROR(FC463/FB463,0)</f>
        <v/>
      </c>
      <c r="FB463" s="112">
        <f>IFERROR((FC463/(EY463/FF463*#REF!))*0.825,0)</f>
        <v/>
      </c>
      <c r="FC463" s="112">
        <f>IFERROR(((EX463*30/AR463)*100)/30,0)</f>
        <v/>
      </c>
      <c r="FD463" s="112">
        <f>IFERROR(EY463/G463*100%,0)</f>
        <v/>
      </c>
      <c r="FE463" s="112">
        <f>IFERROR(FD463/FC463*100%,0)</f>
        <v/>
      </c>
      <c r="FF463" s="110">
        <f>IFERROR(AR463/30*AY463,0)</f>
        <v/>
      </c>
    </row>
    <row r="464" ht="13" customHeight="1">
      <c r="A464" s="59" t="n"/>
      <c r="B464" s="60" t="n"/>
      <c r="C464" s="60" t="n"/>
      <c r="D464" s="60">
        <f t="array" ref="D464">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MATCH($E464,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64" s="60">
        <f t="array" ref="E464">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MATCH($F464,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64" s="60" t="inlineStr"/>
      <c r="G464" s="60" t="n"/>
      <c r="H464" s="60">
        <f t="array" ref="H464">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MATCH($I464,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64" s="60" t="n"/>
      <c r="J464" s="60" t="n"/>
      <c r="K464" s="60" t="n"/>
      <c r="L464" s="60" t="n"/>
      <c r="M464" s="60" t="n"/>
      <c r="N464" s="60" t="n"/>
      <c r="O464" s="60" t="n"/>
      <c r="P464" s="60">
        <f t="array" ref="P464">
_xlfn.IFS(
ISNUMBER(MATCH($Q464,{"шелфбаннер","разделитель","монетница","чековая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ISNUMBER(MATCH($Q464,{"LED/LCD","видеокулер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ISNUMBER(MATCH($Q464,{"автомобиль","машина","выставочное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ISNUMBER(MATCH($Q464,{"билборд","лифтовая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ISNUMBER(MATCH($Q464,{"навигация","подвесной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ISNUMBER(MATCH($Q464,{"движущаяся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ISNUMBER(MATCH($Q464,{"каталог","журнал"},)),
"Пресса",
$Q464="","")</f>
        <v/>
      </c>
      <c r="Q464" s="60" t="n"/>
      <c r="R464" s="60">
        <f t="array" ref="R464">
IFERROR(
_xlfn.IFS(
OR(ISNUMBER(MATCH($Q464,{"экспозиция","макет","стенд","автостенд","авто стенд","выставочное пространство","выставочные стенды","модульные выставочные стенды","3Д конструкция","3D конструкция"},)),P464="Экспонирование"),
"нестандартный",
ISNUMBER(MATCH($Q464,{"скроллер","призматрон"},)),
"динамический",
$P464="Видео",
"цифровой",
OR($P464="Пресса",$P464="Щит",$P464="POSm",$P464="Подвес",$P464="Брендирование/оклейка"),
"статический"),"")</f>
        <v/>
      </c>
      <c r="S464" s="59" t="n"/>
      <c r="T464" s="60" t="n"/>
      <c r="U464" s="60" t="n"/>
      <c r="V464" s="60">
        <f>
IF(P464="Видео",
"цифровой постер/ролик",
IF(ISNUMBER(MATCH(Q464,{"короб световой","короб световой | лайтбокс","короб световой | кристалайт","лайтбокс","лайт бокс","кристалайт","LB","lightbox"},)),
"бэклит",
IF(P464="Брендирование/оклейка",
"перфарированная пленка/самоклейка",
IF(P464="Экспонирование",
"под запрос",
IF(P464="Подвес",
"баннер/ткань",
"")))))</f>
        <v/>
      </c>
      <c r="W464" s="59" t="n"/>
      <c r="X464" s="59" t="n"/>
      <c r="Y464" s="59" t="n"/>
      <c r="Z464" s="61" t="n"/>
      <c r="AA464" s="61" t="n"/>
      <c r="AB464" s="61">
        <f>IF(BL464&gt;0,Z464,0)</f>
        <v/>
      </c>
      <c r="AC464" s="59" t="n"/>
      <c r="AD464" s="59" t="n"/>
      <c r="AE464" s="59" t="n"/>
      <c r="AF464" s="59" t="n"/>
      <c r="AG464" s="59" t="n"/>
      <c r="AH464" s="59" t="n"/>
      <c r="AI464" s="59" t="n"/>
      <c r="AJ464" s="59" t="n"/>
      <c r="AK464" s="59" t="n"/>
      <c r="AL464" s="62">
        <f>IFERROR(IF(OR(R464="статический",R464="динамический",R464="нестандартный",R464="",R464=""),"-",IF(AND(AH464="-",AI464="-"),"-",AK464*3600/AH464*AI464)),"-")</f>
        <v/>
      </c>
      <c r="AM464" s="62">
        <f>IFERROR(IF(OR(R464="статический",R464="динамический",R464="",R464="", R464="BTL",R464="нестандартный"),"-",AG464*AI464*AL464/60),"-")</f>
        <v/>
      </c>
      <c r="AN464" s="63">
        <f>IFERROR(IF(AH464="","-",AG464*AI464/AH464),"-")</f>
        <v/>
      </c>
      <c r="AO464" s="59">
        <f>IFERROR(IF(OR($R464="статический",$R464="динамический",$R464="",$R464="",$R464="BTL",$R464="нестандартный"),"-",$AL464*$AY464),"-")</f>
        <v/>
      </c>
      <c r="AP464" s="62">
        <f>IFERROR(IF(OR($R464="статический",$R464="динамический",$R464="",$R464="",$R464="BTL",$R464="нестандартный"),"-",$AM464*AY464),"-")</f>
        <v/>
      </c>
      <c r="AQ464" s="64" t="n"/>
      <c r="AR464" s="61" t="n"/>
      <c r="AS464" s="61" t="n"/>
      <c r="AT464" s="61" t="n"/>
      <c r="AU464" s="65" t="n"/>
      <c r="AV464" s="124">
        <f>IFERROR(DR464/AT464*1000,"n/a")</f>
        <v/>
      </c>
      <c r="AW464" s="67" t="n"/>
      <c r="AX464" s="67" t="n"/>
      <c r="AY464" s="43">
        <f>IFERROR(IF(OR($AW464="",$AX464=""),"",_xlfn.DAYS($AX464+1,$AW464)),"")</f>
        <v/>
      </c>
      <c r="AZ464" s="68">
        <f t="array" ref="AZ464">
_xlfn.LET(_xlpm.COEFF,
IF($AW464+$AX464=0,0,IF(MAX(MIN($AX464,EOMONTH(AZ$15,0))-MAX($AW464,AZ$15)+1,)&gt;0,1,0)),
_xlfn.IFS(
$ES464="LisChannel",
_xlpm.COEFF*
INDEX({1;1;1.2;1.2;1;1;1;1;1.2;1.2;1.2;1.2},
MATCH(MONTH(AZ$15),
{1,2,3,4,5,6,7,8,9,10,11,12})),
CONCATENATE($ES464," ",$L464)="RussOutdoor метро",
_xlpm.COEFF*
INDEX({0.8;0.9;1.1;1.1;1;1;1;1;1.1;1.1;1.1;1.1},
MATCH(MONTH(AZ$15),
{1,2,3,4,5,6,7,8,9,10,11,12})),
$ES464&lt;&gt;"LisChannel",
_xlpm.COEFF,
$ES464&lt;&gt;"RussOutdoor",
_xlpm.COEFF))</f>
        <v/>
      </c>
      <c r="BA464" s="68">
        <f t="array" ref="BA464">
_xlfn.LET(_xlpm.COEFF,
IF($AW464+$AX464=0,0,IF(MAX(MIN($AX464,EOMONTH(BA$15,0))-MAX($AW464,BA$15)+1,)&gt;0,1,0)),
_xlfn.IFS(
$ES464="LisChannel",
_xlpm.COEFF*
INDEX({1;1;1.2;1.2;1;1;1;1;1.2;1.2;1.2;1.2},
MATCH(MONTH(BA$15),
{1,2,3,4,5,6,7,8,9,10,11,12})),
CONCATENATE($ES464," ",$L464)="RussOutdoor метро",
_xlpm.COEFF*
INDEX({0.8;0.9;1.1;1.1;1;1;1;1;1.1;1.1;1.1;1.1},
MATCH(MONTH(BA$15),
{1,2,3,4,5,6,7,8,9,10,11,12})),
$ES464&lt;&gt;"LisChannel",
_xlpm.COEFF,
$ES464&lt;&gt;"RussOutdoor",
_xlpm.COEFF))</f>
        <v/>
      </c>
      <c r="BB464" s="68">
        <f t="array" ref="BB464">
_xlfn.LET(_xlpm.COEFF,
IF($AW464+$AX464=0,0,IF(MAX(MIN($AX464,EOMONTH(BB$15,0))-MAX($AW464,BB$15)+1,)&gt;0,1,0)),
_xlfn.IFS(
$ES464="LisChannel",
_xlpm.COEFF*
INDEX({1;1;1.2;1.2;1;1;1;1;1.2;1.2;1.2;1.2},
MATCH(MONTH(BB$15),
{1,2,3,4,5,6,7,8,9,10,11,12})),
CONCATENATE($ES464," ",$L464)="RussOutdoor метро",
_xlpm.COEFF*
INDEX({0.8;0.9;1.1;1.1;1;1;1;1;1.1;1.1;1.1;1.1},
MATCH(MONTH(BB$15),
{1,2,3,4,5,6,7,8,9,10,11,12})),
$ES464&lt;&gt;"LisChannel",
_xlpm.COEFF,
$ES464&lt;&gt;"RussOutdoor",
_xlpm.COEFF))</f>
        <v/>
      </c>
      <c r="BC464" s="68">
        <f t="array" ref="BC464">
_xlfn.LET(_xlpm.COEFF,
IF($AW464+$AX464=0,0,IF(MAX(MIN($AX464,EOMONTH(BC$15,0))-MAX($AW464,BC$15)+1,)&gt;0,1,0)),
_xlfn.IFS(
$ES464="LisChannel",
_xlpm.COEFF*
INDEX({1;1;1.2;1.2;1;1;1;1;1.2;1.2;1.2;1.2},
MATCH(MONTH(BC$15),
{1,2,3,4,5,6,7,8,9,10,11,12})),
CONCATENATE($ES464," ",$L464)="RussOutdoor метро",
_xlpm.COEFF*
INDEX({0.8;0.9;1.1;1.1;1;1;1;1;1.1;1.1;1.1;1.1},
MATCH(MONTH(BC$15),
{1,2,3,4,5,6,7,8,9,10,11,12})),
$ES464&lt;&gt;"LisChannel",
_xlpm.COEFF,
$ES464&lt;&gt;"RussOutdoor",
_xlpm.COEFF))</f>
        <v/>
      </c>
      <c r="BD464" s="68">
        <f t="array" ref="BD464">
_xlfn.LET(_xlpm.COEFF,
IF($AW464+$AX464=0,0,IF(MAX(MIN($AX464,EOMONTH(BD$15,0))-MAX($AW464,BD$15)+1,)&gt;0,1,0)),
_xlfn.IFS(
$ES464="LisChannel",
_xlpm.COEFF*
INDEX({1;1;1.2;1.2;1;1;1;1;1.2;1.2;1.2;1.2},
MATCH(MONTH(BD$15),
{1,2,3,4,5,6,7,8,9,10,11,12})),
CONCATENATE($ES464," ",$L464)="RussOutdoor метро",
_xlpm.COEFF*
INDEX({0.8;0.9;1.1;1.1;1;1;1;1;1.1;1.1;1.1;1.1},
MATCH(MONTH(BD$15),
{1,2,3,4,5,6,7,8,9,10,11,12})),
$ES464&lt;&gt;"LisChannel",
_xlpm.COEFF,
$ES464&lt;&gt;"RussOutdoor",
_xlpm.COEFF))</f>
        <v/>
      </c>
      <c r="BE464" s="68">
        <f t="array" ref="BE464">
_xlfn.LET(_xlpm.COEFF,
IF($AW464+$AX464=0,0,IF(MAX(MIN($AX464,EOMONTH(BE$15,0))-MAX($AW464,BE$15)+1,)&gt;0,1,0)),
_xlfn.IFS(
$ES464="LisChannel",
_xlpm.COEFF*
INDEX({1;1;1.2;1.2;1;1;1;1;1.2;1.2;1.2;1.2},
MATCH(MONTH(BE$15),
{1,2,3,4,5,6,7,8,9,10,11,12})),
CONCATENATE($ES464," ",$L464)="RussOutdoor метро",
_xlpm.COEFF*
INDEX({0.8;0.9;1.1;1.1;1;1;1;1;1.1;1.1;1.1;1.1},
MATCH(MONTH(BE$15),
{1,2,3,4,5,6,7,8,9,10,11,12})),
$ES464&lt;&gt;"LisChannel",
_xlpm.COEFF,
$ES464&lt;&gt;"RussOutdoor",
_xlpm.COEFF))</f>
        <v/>
      </c>
      <c r="BF464" s="68">
        <f t="array" ref="BF464">
_xlfn.LET(_xlpm.COEFF,
IF($AW464+$AX464=0,0,IF(MAX(MIN($AX464,EOMONTH(BF$15,0))-MAX($AW464,BF$15)+1,)&gt;0,1,0)),
_xlfn.IFS(
$ES464="LisChannel",
_xlpm.COEFF*
INDEX({1;1;1.2;1.2;1;1;1;1;1.2;1.2;1.2;1.2},
MATCH(MONTH(BF$15),
{1,2,3,4,5,6,7,8,9,10,11,12})),
CONCATENATE($ES464," ",$L464)="RussOutdoor метро",
_xlpm.COEFF*
INDEX({0.8;0.9;1.1;1.1;1;1;1;1;1.1;1.1;1.1;1.1},
MATCH(MONTH(BF$15),
{1,2,3,4,5,6,7,8,9,10,11,12})),
$ES464&lt;&gt;"LisChannel",
_xlpm.COEFF,
$ES464&lt;&gt;"RussOutdoor",
_xlpm.COEFF))</f>
        <v/>
      </c>
      <c r="BG464" s="68">
        <f t="array" ref="BG464">
_xlfn.LET(_xlpm.COEFF,
IF($AW464+$AX464=0,0,IF(MAX(MIN($AX464,EOMONTH(BG$15,0))-MAX($AW464,BG$15)+1,)&gt;0,1,0)),
_xlfn.IFS(
$ES464="LisChannel",
_xlpm.COEFF*
INDEX({1;1;1.2;1.2;1;1;1;1;1.2;1.2;1.2;1.2},
MATCH(MONTH(BG$15),
{1,2,3,4,5,6,7,8,9,10,11,12})),
CONCATENATE($ES464," ",$L464)="RussOutdoor метро",
_xlpm.COEFF*
INDEX({0.8;0.9;1.1;1.1;1;1;1;1;1.1;1.1;1.1;1.1},
MATCH(MONTH(BG$15),
{1,2,3,4,5,6,7,8,9,10,11,12})),
$ES464&lt;&gt;"LisChannel",
_xlpm.COEFF,
$ES464&lt;&gt;"RussOutdoor",
_xlpm.COEFF))</f>
        <v/>
      </c>
      <c r="BH464" s="68">
        <f t="array" ref="BH464">
_xlfn.LET(_xlpm.COEFF,
IF($AW464+$AX464=0,0,IF(MAX(MIN($AX464,EOMONTH(BH$15,0))-MAX($AW464,BH$15)+1,)&gt;0,1,0)),
_xlfn.IFS(
$ES464="LisChannel",
_xlpm.COEFF*
INDEX({1;1;1.2;1.2;1;1;1;1;1.2;1.2;1.2;1.2},
MATCH(MONTH(BH$15),
{1,2,3,4,5,6,7,8,9,10,11,12})),
CONCATENATE($ES464," ",$L464)="RussOutdoor метро",
_xlpm.COEFF*
INDEX({0.8;0.9;1.1;1.1;1;1;1;1;1.1;1.1;1.1;1.1},
MATCH(MONTH(BH$15),
{1,2,3,4,5,6,7,8,9,10,11,12})),
$ES464&lt;&gt;"LisChannel",
_xlpm.COEFF,
$ES464&lt;&gt;"RussOutdoor",
_xlpm.COEFF))</f>
        <v/>
      </c>
      <c r="BI464" s="68">
        <f t="array" ref="BI464">
_xlfn.LET(_xlpm.COEFF,
IF($AW464+$AX464=0,0,IF(MAX(MIN($AX464,EOMONTH(BI$15,0))-MAX($AW464,BI$15)+1,)&gt;0,1,0)),
_xlfn.IFS(
$ES464="LisChannel",
_xlpm.COEFF*
INDEX({1;1;1.2;1.2;1;1;1;1;1.2;1.2;1.2;1.2},
MATCH(MONTH(BI$15),
{1,2,3,4,5,6,7,8,9,10,11,12})),
CONCATENATE($ES464," ",$L464)="RussOutdoor метро",
_xlpm.COEFF*
INDEX({0.8;0.9;1.1;1.1;1;1;1;1;1.1;1.1;1.1;1.1},
MATCH(MONTH(BI$15),
{1,2,3,4,5,6,7,8,9,10,11,12})),
$ES464&lt;&gt;"LisChannel",
_xlpm.COEFF,
$ES464&lt;&gt;"RussOutdoor",
_xlpm.COEFF))</f>
        <v/>
      </c>
      <c r="BJ464" s="68">
        <f t="array" ref="BJ464">
_xlfn.LET(_xlpm.COEFF,
IF($AW464+$AX464=0,0,IF(MAX(MIN($AX464,EOMONTH(BJ$15,0))-MAX($AW464,BJ$15)+1,)&gt;0,1,0)),
_xlfn.IFS(
$ES464="LisChannel",
_xlpm.COEFF*
INDEX({1;1;1.2;1.2;1;1;1;1;1.2;1.2;1.2;1.2},
MATCH(MONTH(BJ$15),
{1,2,3,4,5,6,7,8,9,10,11,12})),
CONCATENATE($ES464," ",$L464)="RussOutdoor метро",
_xlpm.COEFF*
INDEX({0.8;0.9;1.1;1.1;1;1;1;1;1.1;1.1;1.1;1.1},
MATCH(MONTH(BJ$15),
{1,2,3,4,5,6,7,8,9,10,11,12})),
$ES464&lt;&gt;"LisChannel",
_xlpm.COEFF,
$ES464&lt;&gt;"RussOutdoor",
_xlpm.COEFF))</f>
        <v/>
      </c>
      <c r="BK464" s="68">
        <f t="array" ref="BK464">
_xlfn.LET(_xlpm.COEFF,
IF($AW464+$AX464=0,0,IF(MAX(MIN($AX464,EOMONTH(BK$15,0))-MAX($AW464,BK$15)+1,)&gt;0,1,0)),
_xlfn.IFS(
$ES464="LisChannel",
_xlpm.COEFF*
INDEX({1;1;1.2;1.2;1;1;1;1;1.2;1.2;1.2;1.2},
MATCH(MONTH(BK$15),
{1,2,3,4,5,6,7,8,9,10,11,12})),
CONCATENATE($ES464," ",$L464)="RussOutdoor метро",
_xlpm.COEFF*
INDEX({0.8;0.9;1.1;1.1;1;1;1;1;1.1;1.1;1.1;1.1},
MATCH(MONTH(BK$15),
{1,2,3,4,5,6,7,8,9,10,11,12})),
$ES464&lt;&gt;"LisChannel",
_xlpm.COEFF,
$ES464&lt;&gt;"RussOutdoor",
_xlpm.COEFF))</f>
        <v/>
      </c>
      <c r="BL464" s="62">
        <f>COUNTIFS($AZ464:$BK464,"&gt;0")</f>
        <v/>
      </c>
      <c r="BM464" s="65" t="n"/>
      <c r="BN464" s="125">
        <f>$DJ464</f>
        <v/>
      </c>
      <c r="BO464" s="63">
        <f>$DQ464</f>
        <v/>
      </c>
      <c r="BP464" s="125">
        <f>
IFERROR(
IF($BL464=0,0,
$BN464*(1-$BO464)),
0)</f>
        <v/>
      </c>
      <c r="BQ464" s="125">
        <f t="array" ref="BQ464">
IFERROR(
_xlfn.IFS(
$DH464="день_1",
$BP464*$BL464/($AX464-$AW464+1)*AZ464*(DAY(EOMONTH(AZ$15,0))),
$DH464="день_2",
$BP464/30*MAX(MIN($AX464,EOMONTH(AZ$15,0))-MAX($AW464,AZ$15)+1,),
$DH464="раб.день",
$BP464/30*(IFERROR(
_xlfn.LET(_xlpm.VD,
CHOOSE(
{1;2;3;4;5;6;7;8;9;10;11;12;13;14;15;16;17;18},
45658,45659,45660,45661,45662,45663,45664,45665,45711,45724,45778,45779,45785,45786,45820,45821,45965,46022),
_xlfn.LET(_xlpm.DD,
MAX(MIN($AX464,EOMONTH(AZ$15,0))-MAX($AW464,AZ$15),),
_xlfn.IFS(
AND(MONTH($AW464)=MONTH(AZ$15),MONTH($AX464)&lt;&gt;MONTH(AZ$15)),
NETWORKDAYS.INTL($AW464,$AW464+_xlpm.DD,1,_xlpm.VD),
AND(MONTH($AW464)&lt;&gt;MONTH(AZ$15),MONTH($AX464)=MONTH(AZ$15)),
NETWORKDAYS.INTL(($AX464)-_xlpm.DD,$AX464,1,_xlpm.VD),
AND(MONTH($AW464)&lt;MONTH(AZ$15),MONTH($AX464)&gt;MONTH(AZ$15)),
NETWORKDAYS.INTL((EOMONTH(AZ$15-1,1))-_xlpm.DD,EOMONTH(AZ$15-1,1),1,_xlpm.VD),
AND(MONTH($AW464)=MONTH(AZ$15),MONTH($AX464)=MONTH(AZ$15)),
NETWORKDAYS.INTL($AW464,$AX464,1,_xlpm.VD)))),0)),
$DH464="месяц",
$BP464*AZ464,
$DH464="неделя",
$BP464*AZ464/7*(ROUNDUP((DAY(EOMONTH(AZ$15,0)))/4,0))),
0)</f>
        <v/>
      </c>
      <c r="BR464" s="125">
        <f t="array" ref="BR464">
IFERROR(
_xlfn.IFS(
$DH464="день_1",
$BP464*$BL464/($AX464-$AW464+1)*BA464*(DAY(EOMONTH(BA$15,0))),
$DH464="день_2",
$BP464/30*MAX(MIN($AX464,EOMONTH(BA$15,0))-MAX($AW464,BA$15)+1,),
$DH464="раб.день",
$BP464/30*(IFERROR(
_xlfn.LET(_xlpm.VD,
CHOOSE(
{1;2;3;4;5;6;7;8;9;10;11;12;13;14;15;16;17;18},
45658,45659,45660,45661,45662,45663,45664,45665,45711,45724,45778,45779,45785,45786,45820,45821,45965,46022),
_xlfn.LET(_xlpm.DD,
MAX(MIN($AX464,EOMONTH(BA$15,0))-MAX($AW464,BA$15),),
_xlfn.IFS(
AND(MONTH($AW464)=MONTH(BA$15),MONTH($AX464)&lt;&gt;MONTH(BA$15)),
NETWORKDAYS.INTL($AW464,$AW464+_xlpm.DD,1,_xlpm.VD),
AND(MONTH($AW464)&lt;&gt;MONTH(BA$15),MONTH($AX464)=MONTH(BA$15)),
NETWORKDAYS.INTL(($AX464)-_xlpm.DD,$AX464,1,_xlpm.VD),
AND(MONTH($AW464)&lt;MONTH(BA$15),MONTH($AX464)&gt;MONTH(BA$15)),
NETWORKDAYS.INTL((EOMONTH(BA$15-1,1))-_xlpm.DD,EOMONTH(BA$15-1,1),1,_xlpm.VD),
AND(MONTH($AW464)=MONTH(BA$15),MONTH($AX464)=MONTH(BA$15)),
NETWORKDAYS.INTL($AW464,$AX464,1,_xlpm.VD)))),0)),
$DH464="месяц",
$BP464*BA464,
$DH464="неделя",
$BP464*BA464/7*(ROUNDUP((DAY(EOMONTH(BA$15,0)))/4,0))),
0)</f>
        <v/>
      </c>
      <c r="BS464" s="125">
        <f t="array" ref="BS464">
IFERROR(
_xlfn.IFS(
$DH464="день_1",
$BP464*$BL464/($AX464-$AW464+1)*BB464*(DAY(EOMONTH(BB$15,0))),
$DH464="день_2",
$BP464/30*MAX(MIN($AX464,EOMONTH(BB$15,0))-MAX($AW464,BB$15)+1,),
$DH464="раб.день",
$BP464/30*(IFERROR(
_xlfn.LET(_xlpm.VD,
CHOOSE(
{1;2;3;4;5;6;7;8;9;10;11;12;13;14;15;16;17;18},
45658,45659,45660,45661,45662,45663,45664,45665,45711,45724,45778,45779,45785,45786,45820,45821,45965,46022),
_xlfn.LET(_xlpm.DD,
MAX(MIN($AX464,EOMONTH(BB$15,0))-MAX($AW464,BB$15),),
_xlfn.IFS(
AND(MONTH($AW464)=MONTH(BB$15),MONTH($AX464)&lt;&gt;MONTH(BB$15)),
NETWORKDAYS.INTL($AW464,$AW464+_xlpm.DD,1,_xlpm.VD),
AND(MONTH($AW464)&lt;&gt;MONTH(BB$15),MONTH($AX464)=MONTH(BB$15)),
NETWORKDAYS.INTL(($AX464)-_xlpm.DD,$AX464,1,_xlpm.VD),
AND(MONTH($AW464)&lt;MONTH(BB$15),MONTH($AX464)&gt;MONTH(BB$15)),
NETWORKDAYS.INTL((EOMONTH(BB$15-1,1))-_xlpm.DD,EOMONTH(BB$15-1,1),1,_xlpm.VD),
AND(MONTH($AW464)=MONTH(BB$15),MONTH($AX464)=MONTH(BB$15)),
NETWORKDAYS.INTL($AW464,$AX464,1,_xlpm.VD)))),0)),
$DH464="месяц",
$BP464*BB464,
$DH464="неделя",
$BP464*BB464/7*(ROUNDUP((DAY(EOMONTH(BB$15,0)))/4,0))),
0)</f>
        <v/>
      </c>
      <c r="BT464" s="125">
        <f t="array" ref="BT464">
IFERROR(
_xlfn.IFS(
$DH464="день_1",
$BP464*$BL464/($AX464-$AW464+1)*BC464*(DAY(EOMONTH(BC$15,0))),
$DH464="день_2",
$BP464/30*MAX(MIN($AX464,EOMONTH(BC$15,0))-MAX($AW464,BC$15)+1,),
$DH464="раб.день",
$BP464/30*(IFERROR(
_xlfn.LET(_xlpm.VD,
CHOOSE(
{1;2;3;4;5;6;7;8;9;10;11;12;13;14;15;16;17;18},
45658,45659,45660,45661,45662,45663,45664,45665,45711,45724,45778,45779,45785,45786,45820,45821,45965,46022),
_xlfn.LET(_xlpm.DD,
MAX(MIN($AX464,EOMONTH(BC$15,0))-MAX($AW464,BC$15),),
_xlfn.IFS(
AND(MONTH($AW464)=MONTH(BC$15),MONTH($AX464)&lt;&gt;MONTH(BC$15)),
NETWORKDAYS.INTL($AW464,$AW464+_xlpm.DD,1,_xlpm.VD),
AND(MONTH($AW464)&lt;&gt;MONTH(BC$15),MONTH($AX464)=MONTH(BC$15)),
NETWORKDAYS.INTL(($AX464)-_xlpm.DD,$AX464,1,_xlpm.VD),
AND(MONTH($AW464)&lt;MONTH(BC$15),MONTH($AX464)&gt;MONTH(BC$15)),
NETWORKDAYS.INTL((EOMONTH(BC$15-1,1))-_xlpm.DD,EOMONTH(BC$15-1,1),1,_xlpm.VD),
AND(MONTH($AW464)=MONTH(BC$15),MONTH($AX464)=MONTH(BC$15)),
NETWORKDAYS.INTL($AW464,$AX464,1,_xlpm.VD)))),0)),
$DH464="месяц",
$BP464*BC464,
$DH464="неделя",
$BP464*BC464/7*(ROUNDUP((DAY(EOMONTH(BC$15,0)))/4,0))),
0)</f>
        <v/>
      </c>
      <c r="BU464" s="125">
        <f t="array" ref="BU464">
IFERROR(
_xlfn.IFS(
$DH464="день_1",
$BP464*$BL464/($AX464-$AW464+1)*BD464*(DAY(EOMONTH(BD$15,0))),
$DH464="день_2",
$BP464/30*MAX(MIN($AX464,EOMONTH(BD$15,0))-MAX($AW464,BD$15)+1,),
$DH464="раб.день",
$BP464/30*(IFERROR(
_xlfn.LET(_xlpm.VD,
CHOOSE(
{1;2;3;4;5;6;7;8;9;10;11;12;13;14;15;16;17;18},
45658,45659,45660,45661,45662,45663,45664,45665,45711,45724,45778,45779,45785,45786,45820,45821,45965,46022),
_xlfn.LET(_xlpm.DD,
MAX(MIN($AX464,EOMONTH(BD$15,0))-MAX($AW464,BD$15),),
_xlfn.IFS(
AND(MONTH($AW464)=MONTH(BD$15),MONTH($AX464)&lt;&gt;MONTH(BD$15)),
NETWORKDAYS.INTL($AW464,$AW464+_xlpm.DD,1,_xlpm.VD),
AND(MONTH($AW464)&lt;&gt;MONTH(BD$15),MONTH($AX464)=MONTH(BD$15)),
NETWORKDAYS.INTL(($AX464)-_xlpm.DD,$AX464,1,_xlpm.VD),
AND(MONTH($AW464)&lt;MONTH(BD$15),MONTH($AX464)&gt;MONTH(BD$15)),
NETWORKDAYS.INTL((EOMONTH(BD$15-1,1))-_xlpm.DD,EOMONTH(BD$15-1,1),1,_xlpm.VD),
AND(MONTH($AW464)=MONTH(BD$15),MONTH($AX464)=MONTH(BD$15)),
NETWORKDAYS.INTL($AW464,$AX464,1,_xlpm.VD)))),0)),
$DH464="месяц",
$BP464*BD464,
$DH464="неделя",
$BP464*BD464/7*(ROUNDUP((DAY(EOMONTH(BD$15,0)))/4,0))),
0)</f>
        <v/>
      </c>
      <c r="BV464" s="125">
        <f t="array" ref="BV464">
IFERROR(
_xlfn.IFS(
$DH464="день_1",
$BP464*$BL464/($AX464-$AW464+1)*BE464*(DAY(EOMONTH(BE$15,0))),
$DH464="день_2",
$BP464/30*MAX(MIN($AX464,EOMONTH(BE$15,0))-MAX($AW464,BE$15)+1,),
$DH464="раб.день",
$BP464/30*(IFERROR(
_xlfn.LET(_xlpm.VD,
CHOOSE(
{1;2;3;4;5;6;7;8;9;10;11;12;13;14;15;16;17;18},
45658,45659,45660,45661,45662,45663,45664,45665,45711,45724,45778,45779,45785,45786,45820,45821,45965,46022),
_xlfn.LET(_xlpm.DD,
MAX(MIN($AX464,EOMONTH(BE$15,0))-MAX($AW464,BE$15),),
_xlfn.IFS(
AND(MONTH($AW464)=MONTH(BE$15),MONTH($AX464)&lt;&gt;MONTH(BE$15)),
NETWORKDAYS.INTL($AW464,$AW464+_xlpm.DD,1,_xlpm.VD),
AND(MONTH($AW464)&lt;&gt;MONTH(BE$15),MONTH($AX464)=MONTH(BE$15)),
NETWORKDAYS.INTL(($AX464)-_xlpm.DD,$AX464,1,_xlpm.VD),
AND(MONTH($AW464)&lt;MONTH(BE$15),MONTH($AX464)&gt;MONTH(BE$15)),
NETWORKDAYS.INTL((EOMONTH(BE$15-1,1))-_xlpm.DD,EOMONTH(BE$15-1,1),1,_xlpm.VD),
AND(MONTH($AW464)=MONTH(BE$15),MONTH($AX464)=MONTH(BE$15)),
NETWORKDAYS.INTL($AW464,$AX464,1,_xlpm.VD)))),0)),
$DH464="месяц",
$BP464*BE464,
$DH464="неделя",
$BP464*BE464/7*(ROUNDUP((DAY(EOMONTH(BE$15,0)))/4,0))),
0)</f>
        <v/>
      </c>
      <c r="BW464" s="125">
        <f t="array" ref="BW464">
IFERROR(
_xlfn.IFS(
$DH464="день_1",
$BP464*$BL464/($AX464-$AW464+1)*BF464*(DAY(EOMONTH(BF$15,0))),
$DH464="день_2",
$BP464/30*MAX(MIN($AX464,EOMONTH(BF$15,0))-MAX($AW464,BF$15)+1,),
$DH464="раб.день",
$BP464/30*(IFERROR(
_xlfn.LET(_xlpm.VD,
CHOOSE(
{1;2;3;4;5;6;7;8;9;10;11;12;13;14;15;16;17;18},
45658,45659,45660,45661,45662,45663,45664,45665,45711,45724,45778,45779,45785,45786,45820,45821,45965,46022),
_xlfn.LET(_xlpm.DD,
MAX(MIN($AX464,EOMONTH(BF$15,0))-MAX($AW464,BF$15),),
_xlfn.IFS(
AND(MONTH($AW464)=MONTH(BF$15),MONTH($AX464)&lt;&gt;MONTH(BF$15)),
NETWORKDAYS.INTL($AW464,$AW464+_xlpm.DD,1,_xlpm.VD),
AND(MONTH($AW464)&lt;&gt;MONTH(BF$15),MONTH($AX464)=MONTH(BF$15)),
NETWORKDAYS.INTL(($AX464)-_xlpm.DD,$AX464,1,_xlpm.VD),
AND(MONTH($AW464)&lt;MONTH(BF$15),MONTH($AX464)&gt;MONTH(BF$15)),
NETWORKDAYS.INTL((EOMONTH(BF$15-1,1))-_xlpm.DD,EOMONTH(BF$15-1,1),1,_xlpm.VD),
AND(MONTH($AW464)=MONTH(BF$15),MONTH($AX464)=MONTH(BF$15)),
NETWORKDAYS.INTL($AW464,$AX464,1,_xlpm.VD)))),0)),
$DH464="месяц",
$BP464*BF464,
$DH464="неделя",
$BP464*BF464/7*(ROUNDUP((DAY(EOMONTH(BF$15,0)))/4,0))),
0)</f>
        <v/>
      </c>
      <c r="BX464" s="125">
        <f t="array" ref="BX464">
IFERROR(
_xlfn.IFS(
$DH464="день_1",
$BP464*$BL464/($AX464-$AW464+1)*BG464*(DAY(EOMONTH(BG$15,0))),
$DH464="день_2",
$BP464/30*MAX(MIN($AX464,EOMONTH(BG$15,0))-MAX($AW464,BG$15)+1,),
$DH464="раб.день",
$BP464/30*(IFERROR(
_xlfn.LET(_xlpm.VD,
CHOOSE(
{1;2;3;4;5;6;7;8;9;10;11;12;13;14;15;16;17;18},
45658,45659,45660,45661,45662,45663,45664,45665,45711,45724,45778,45779,45785,45786,45820,45821,45965,46022),
_xlfn.LET(_xlpm.DD,
MAX(MIN($AX464,EOMONTH(BG$15,0))-MAX($AW464,BG$15),),
_xlfn.IFS(
AND(MONTH($AW464)=MONTH(BG$15),MONTH($AX464)&lt;&gt;MONTH(BG$15)),
NETWORKDAYS.INTL($AW464,$AW464+_xlpm.DD,1,_xlpm.VD),
AND(MONTH($AW464)&lt;&gt;MONTH(BG$15),MONTH($AX464)=MONTH(BG$15)),
NETWORKDAYS.INTL(($AX464)-_xlpm.DD,$AX464,1,_xlpm.VD),
AND(MONTH($AW464)&lt;MONTH(BG$15),MONTH($AX464)&gt;MONTH(BG$15)),
NETWORKDAYS.INTL((EOMONTH(BG$15-1,1))-_xlpm.DD,EOMONTH(BG$15-1,1),1,_xlpm.VD),
AND(MONTH($AW464)=MONTH(BG$15),MONTH($AX464)=MONTH(BG$15)),
NETWORKDAYS.INTL($AW464,$AX464,1,_xlpm.VD)))),0)),
$DH464="месяц",
$BP464*BG464,
$DH464="неделя",
$BP464*BG464/7*(ROUNDUP((DAY(EOMONTH(BG$15,0)))/4,0))),
0)</f>
        <v/>
      </c>
      <c r="BY464" s="125">
        <f t="array" ref="BY464">
IFERROR(
_xlfn.IFS(
$DH464="день_1",
$BP464*$BL464/($AX464-$AW464+1)*BH464*(DAY(EOMONTH(BH$15,0))),
$DH464="день_2",
$BP464/30*MAX(MIN($AX464,EOMONTH(BH$15,0))-MAX($AW464,BH$15)+1,),
$DH464="раб.день",
$BP464/30*(IFERROR(
_xlfn.LET(_xlpm.VD,
CHOOSE(
{1;2;3;4;5;6;7;8;9;10;11;12;13;14;15;16;17;18},
45658,45659,45660,45661,45662,45663,45664,45665,45711,45724,45778,45779,45785,45786,45820,45821,45965,46022),
_xlfn.LET(_xlpm.DD,
MAX(MIN($AX464,EOMONTH(BH$15,0))-MAX($AW464,BH$15),),
_xlfn.IFS(
AND(MONTH($AW464)=MONTH(BH$15),MONTH($AX464)&lt;&gt;MONTH(BH$15)),
NETWORKDAYS.INTL($AW464,$AW464+_xlpm.DD,1,_xlpm.VD),
AND(MONTH($AW464)&lt;&gt;MONTH(BH$15),MONTH($AX464)=MONTH(BH$15)),
NETWORKDAYS.INTL(($AX464)-_xlpm.DD,$AX464,1,_xlpm.VD),
AND(MONTH($AW464)&lt;MONTH(BH$15),MONTH($AX464)&gt;MONTH(BH$15)),
NETWORKDAYS.INTL((EOMONTH(BH$15-1,1))-_xlpm.DD,EOMONTH(BH$15-1,1),1,_xlpm.VD),
AND(MONTH($AW464)=MONTH(BH$15),MONTH($AX464)=MONTH(BH$15)),
NETWORKDAYS.INTL($AW464,$AX464,1,_xlpm.VD)))),0)),
$DH464="месяц",
$BP464*BH464,
$DH464="неделя",
$BP464*BH464/7*(ROUNDUP((DAY(EOMONTH(BH$15,0)))/4,0))),
0)</f>
        <v/>
      </c>
      <c r="BZ464" s="125">
        <f t="array" ref="BZ464">
IFERROR(
_xlfn.IFS(
$DH464="день_1",
$BP464*$BL464/($AX464-$AW464+1)*BI464*(DAY(EOMONTH(BI$15,0))),
$DH464="день_2",
$BP464/30*MAX(MIN($AX464,EOMONTH(BI$15,0))-MAX($AW464,BI$15)+1,),
$DH464="раб.день",
$BP464/30*(IFERROR(
_xlfn.LET(_xlpm.VD,
CHOOSE(
{1;2;3;4;5;6;7;8;9;10;11;12;13;14;15;16;17;18},
45658,45659,45660,45661,45662,45663,45664,45665,45711,45724,45778,45779,45785,45786,45820,45821,45965,46022),
_xlfn.LET(_xlpm.DD,
MAX(MIN($AX464,EOMONTH(BI$15,0))-MAX($AW464,BI$15),),
_xlfn.IFS(
AND(MONTH($AW464)=MONTH(BI$15),MONTH($AX464)&lt;&gt;MONTH(BI$15)),
NETWORKDAYS.INTL($AW464,$AW464+_xlpm.DD,1,_xlpm.VD),
AND(MONTH($AW464)&lt;&gt;MONTH(BI$15),MONTH($AX464)=MONTH(BI$15)),
NETWORKDAYS.INTL(($AX464)-_xlpm.DD,$AX464,1,_xlpm.VD),
AND(MONTH($AW464)&lt;MONTH(BI$15),MONTH($AX464)&gt;MONTH(BI$15)),
NETWORKDAYS.INTL((EOMONTH(BI$15-1,1))-_xlpm.DD,EOMONTH(BI$15-1,1),1,_xlpm.VD),
AND(MONTH($AW464)=MONTH(BI$15),MONTH($AX464)=MONTH(BI$15)),
NETWORKDAYS.INTL($AW464,$AX464,1,_xlpm.VD)))),0)),
$DH464="месяц",
$BP464*BI464,
$DH464="неделя",
$BP464*BI464/7*(ROUNDUP((DAY(EOMONTH(BI$15,0)))/4,0))),
0)</f>
        <v/>
      </c>
      <c r="CA464" s="125">
        <f t="array" ref="CA464">
IFERROR(
_xlfn.IFS(
$DH464="день_1",
$BP464*$BL464/($AX464-$AW464+1)*BJ464*(DAY(EOMONTH(BJ$15,0))),
$DH464="день_2",
$BP464/30*MAX(MIN($AX464,EOMONTH(BJ$15,0))-MAX($AW464,BJ$15)+1,),
$DH464="раб.день",
$BP464/30*(IFERROR(
_xlfn.LET(_xlpm.VD,
CHOOSE(
{1;2;3;4;5;6;7;8;9;10;11;12;13;14;15;16;17;18},
45658,45659,45660,45661,45662,45663,45664,45665,45711,45724,45778,45779,45785,45786,45820,45821,45965,46022),
_xlfn.LET(_xlpm.DD,
MAX(MIN($AX464,EOMONTH(BJ$15,0))-MAX($AW464,BJ$15),),
_xlfn.IFS(
AND(MONTH($AW464)=MONTH(BJ$15),MONTH($AX464)&lt;&gt;MONTH(BJ$15)),
NETWORKDAYS.INTL($AW464,$AW464+_xlpm.DD,1,_xlpm.VD),
AND(MONTH($AW464)&lt;&gt;MONTH(BJ$15),MONTH($AX464)=MONTH(BJ$15)),
NETWORKDAYS.INTL(($AX464)-_xlpm.DD,$AX464,1,_xlpm.VD),
AND(MONTH($AW464)&lt;MONTH(BJ$15),MONTH($AX464)&gt;MONTH(BJ$15)),
NETWORKDAYS.INTL((EOMONTH(BJ$15-1,1))-_xlpm.DD,EOMONTH(BJ$15-1,1),1,_xlpm.VD),
AND(MONTH($AW464)=MONTH(BJ$15),MONTH($AX464)=MONTH(BJ$15)),
NETWORKDAYS.INTL($AW464,$AX464,1,_xlpm.VD)))),0)),
$DH464="месяц",
$BP464*BJ464,
$DH464="неделя",
$BP464*BJ464/7*(ROUNDUP((DAY(EOMONTH(BJ$15,0)))/4,0))),
0)</f>
        <v/>
      </c>
      <c r="CB464" s="125">
        <f t="array" ref="CB464">
IFERROR(
_xlfn.IFS(
$DH464="день_1",
$BP464*$BL464/($AX464-$AW464+1)*BK464*(DAY(EOMONTH(BK$15,0))),
$DH464="день_2",
$BP464/30*MAX(MIN($AX464,EOMONTH(BK$15,0))-MAX($AW464,BK$15)+1,),
$DH464="раб.день",
$BP464/30*(IFERROR(
_xlfn.LET(_xlpm.VD,
CHOOSE(
{1;2;3;4;5;6;7;8;9;10;11;12;13;14;15;16;17;18},
45658,45659,45660,45661,45662,45663,45664,45665,45711,45724,45778,45779,45785,45786,45820,45821,45965,46022),
_xlfn.LET(_xlpm.DD,
MAX(MIN($AX464,EOMONTH(BK$15,0))-MAX($AW464,BK$15),),
_xlfn.IFS(
AND(MONTH($AW464)=MONTH(BK$15),MONTH($AX464)&lt;&gt;MONTH(BK$15)),
NETWORKDAYS.INTL($AW464,$AW464+_xlpm.DD,1,_xlpm.VD),
AND(MONTH($AW464)&lt;&gt;MONTH(BK$15),MONTH($AX464)=MONTH(BK$15)),
NETWORKDAYS.INTL(($AX464)-_xlpm.DD,$AX464,1,_xlpm.VD),
AND(MONTH($AW464)&lt;MONTH(BK$15),MONTH($AX464)&gt;MONTH(BK$15)),
NETWORKDAYS.INTL((EOMONTH(BK$15-1,1))-_xlpm.DD,EOMONTH(BK$15-1,1),1,_xlpm.VD),
AND(MONTH($AW464)=MONTH(BK$15),MONTH($AX464)=MONTH(BK$15)),
NETWORKDAYS.INTL($AW464,$AX464,1,_xlpm.VD)))),0)),
$DH464="месяц",
$BP464*BK464,
$DH464="неделя",
$BP464*BK464/7*(ROUNDUP((DAY(EOMONTH(BK$15,0)))/4,0))),
0)</f>
        <v/>
      </c>
      <c r="CC464" s="125">
        <f>SUM($BQ464:$CB464)</f>
        <v/>
      </c>
      <c r="CD464" s="126">
        <f>SUM($EH464:$EH464)</f>
        <v/>
      </c>
      <c r="CE464" s="126">
        <f>$CD464*$AB464</f>
        <v/>
      </c>
      <c r="CF464" s="126">
        <f>SUM($EK464:$EK464)</f>
        <v/>
      </c>
      <c r="CG464" s="126">
        <f>$CF464*$AB464</f>
        <v/>
      </c>
      <c r="CH464" s="126">
        <f>SUM($CC464,$CE464,$CG464)</f>
        <v/>
      </c>
      <c r="CI464" s="126">
        <f>$CH464*(1+$CM464)</f>
        <v/>
      </c>
      <c r="CJ464" s="127" t="n">
        <v>0</v>
      </c>
      <c r="CK464" s="126">
        <f>SUM($CH464:$CH464)*(1+$CJ464)</f>
        <v/>
      </c>
      <c r="CL464" s="126">
        <f>SUM($CH464:$CH464)*(1+$CM464)</f>
        <v/>
      </c>
      <c r="CM464" s="59" t="inlineStr">
        <is>
          <t>20%</t>
        </is>
      </c>
      <c r="CN464" s="59" t="n"/>
      <c r="CO464" s="72" t="n"/>
      <c r="CP464" s="59" t="n"/>
      <c r="CQ464" s="73" t="n"/>
      <c r="CR464" s="73" t="n"/>
      <c r="CS464" s="73" t="n"/>
      <c r="CT464" s="72" t="n"/>
      <c r="CU464" s="79" t="inlineStr">
        <is>
          <t> </t>
        </is>
      </c>
      <c r="CV464" s="60" t="n"/>
      <c r="CW464" s="60" t="n"/>
      <c r="CX464" s="60" t="n"/>
      <c r="CY464" s="127">
        <f>IFERROR(($CC464-$EE464)/($EE464/(1-$DQ464)),0)</f>
        <v/>
      </c>
      <c r="CZ464" s="127">
        <f>IFERROR(1-$EI464/($CE464),0)</f>
        <v/>
      </c>
      <c r="DA464" s="127">
        <f>IFERROR(1-$EL464/($CG464),0)</f>
        <v/>
      </c>
      <c r="DB464" s="126">
        <f>ROUND(IFERROR(($CI464/(1+$CM464)-$EN464),0),2)</f>
        <v/>
      </c>
      <c r="DC464" s="128" t="n"/>
      <c r="DD464" s="125" t="n"/>
      <c r="DE464" s="75" t="n">
        <v>0</v>
      </c>
      <c r="DF464" s="128" t="n"/>
      <c r="DG464" s="125">
        <f>IF($DC464=0,0,$DD464*($DC464*100%-$DE464*$DF464))*SUM($AB464:$AB464)</f>
        <v/>
      </c>
      <c r="DH464" s="129" t="inlineStr">
        <is>
          <t>месяц</t>
        </is>
      </c>
      <c r="DI464" s="130">
        <f t="array" ref="DI464">IFERROR(
IF($ES464="LisChannel",
(ROUND(((INDEX({174.625;153.888888888889;130.972222222222},MATCH($AI464,{2;3;4}),0))*$AG464*$AI464),2)),0),0)</f>
        <v/>
      </c>
      <c r="DJ464" s="130">
        <f>
_xlfn.LET(_xlpm.X,
IFERROR(
IF($ES464="НовиковТВ",
(_xlfn.LET(_xlpm.NTV,
_xlfn.LET(_xlpm.MIN,350000,
IF(SUMIFS($DI:$DI,$ES:$ES,"НовиковТВ")&lt;=_xlpm.MIN,
(SUMIFS($DI:$DI,$ES:$ES,"НовиковТВ")/(COUNTIFS($ES:$ES,"НовиковТВ")))*_xlpm.MIN/SUMIFS($DI:$DI,$ES:$ES,"НовиковТВ"),
DI464)),
_xlpm.NTV+$DG464/(1-(1-(_xlpm.NTV)*(1-$DL464)*(1-$DM464)*(1-$DN464)*(1-$DO464)*(1-$DP464)/_xlpm.NTV))))/(1+$EP464),
$DI464+$DG464/(1-(1-($DI464)*(1-$DL464)*(1-$DM464)*(1-$DN464)*(1-$DO464)*(1-$DP464)/$DI464))),
0),
_xlpm.X*(1+$CM464)*(1+$CW464)-_xlpm.X*(1+$CM464)+_xlpm.X)</f>
        <v/>
      </c>
      <c r="DK464" s="125" t="inlineStr">
        <is>
          <t>послед.</t>
        </is>
      </c>
      <c r="DL464" s="63" t="n">
        <v>0</v>
      </c>
      <c r="DM464" s="63" t="n">
        <v>0</v>
      </c>
      <c r="DN464" s="63" t="n">
        <v>0</v>
      </c>
      <c r="DO464" s="63" t="n">
        <v>0</v>
      </c>
      <c r="DP464" s="63" t="n">
        <v>0</v>
      </c>
      <c r="DQ464" s="63">
        <f t="array" ref="DQ464">IFERROR(_xlfn.IFS(
$DK464="послед.",1-(1-$DL464)*(1-$DM464)*(1-$DN464)*(1-$DO464)*(1-$DP464),
$DK464="сумм.",$DL464+$DM464+$DN464+$DO464+$DP464),
0)</f>
        <v/>
      </c>
      <c r="DR464" s="125">
        <f t="array" ref="DR464">
IFERROR(
_xlfn.IFS(
$BL464=0,
0,
$BL464&gt;0,
_xlfn.IFS($DK464="послед.",
$DJ464*(1-$DL464)*(1-$DM464)*(1-$DN464)*(1-$DO464)*(1-$DP464),
$DK464="сумм.",
$DJ464*(1-($DL464+$DM464+$DN464+$DO464+$DP464)))),0)</f>
        <v/>
      </c>
      <c r="DS464" s="125">
        <f t="array" ref="DS464">
IFERROR(_xlfn.IFS(
$DH464="день_1",
$DR464*$BL464/($AX464-$AW464+1)*AZ464*(DAY(EOMONTH(AZ$15,0))),
$DH464="день_2",
$DR464/30*MAX(MIN($AX464,EOMONTH(AZ$15,0))-MAX($AW464,AZ$15)+1,),
$DH464="раб.день",
$DR464/30*(IFERROR(
_xlfn.LET(_xlpm.VD,
CHOOSE(
{1;2;3;4;5;6;7;8;9;10;11;12;13;14;15;16;17;18},
45658,45659,45660,45661,45662,45663,45664,45665,45711,45724,45778,45779,45785,45786,45820,45821,45965,46022),
_xlfn.LET(_xlpm.DD,
MAX(MIN($AX464,EOMONTH(AZ$15,0))-MAX($AW464,AZ$15),),
_xlfn.IFS(
AND(MONTH($AW464)=MONTH(AZ$15),MONTH($AX464)&lt;&gt;MONTH(AZ$15)),
NETWORKDAYS.INTL($AW464,$AW464+_xlpm.DD,1,_xlpm.VD),
AND(MONTH($AW464)&lt;&gt;MONTH(AZ$15),MONTH($AX464)=MONTH(AZ$15)),
NETWORKDAYS.INTL(($AX464)-_xlpm.DD,$AX464,1,_xlpm.VD),
AND(MONTH($AW464)&lt;MONTH(AZ$15),MONTH($AX464)&gt;MONTH(AZ$15)),
NETWORKDAYS.INTL((EOMONTH(AZ$15-1,1))-_xlpm.DD,EOMONTH(AZ$15-1,1),1,_xlpm.VD),
AND(MONTH($AW464)=MONTH(AZ$15),MONTH($AX464)=MONTH(AZ$15)),
NETWORKDAYS.INTL($AW464,$AX464,1,_xlpm.VD)))),0)),
$DH464="месяц",
$DR464*AZ464,
$DH464="неделя",
$DR464*AZ464/7*(ROUNDUP((DAY(EOMONTH(AZ$15,0)))/4,0))),
0)</f>
        <v/>
      </c>
      <c r="DT464" s="125">
        <f t="array" ref="DT464">
IFERROR(_xlfn.IFS(
$DH464="день_1",
$DR464*$BL464/($AX464-$AW464+1)*BA464*(DAY(EOMONTH(BA$15,0))),
$DH464="день_2",
$DR464/30*MAX(MIN($AX464,EOMONTH(BA$15,0))-MAX($AW464,BA$15)+1,),
$DH464="раб.день",
$DR464/30*(IFERROR(
_xlfn.LET(_xlpm.VD,
CHOOSE(
{1;2;3;4;5;6;7;8;9;10;11;12;13;14;15;16;17;18},
45658,45659,45660,45661,45662,45663,45664,45665,45711,45724,45778,45779,45785,45786,45820,45821,45965,46022),
_xlfn.LET(_xlpm.DD,
MAX(MIN($AX464,EOMONTH(BA$15,0))-MAX($AW464,BA$15),),
_xlfn.IFS(
AND(MONTH($AW464)=MONTH(BA$15),MONTH($AX464)&lt;&gt;MONTH(BA$15)),
NETWORKDAYS.INTL($AW464,$AW464+_xlpm.DD,1,_xlpm.VD),
AND(MONTH($AW464)&lt;&gt;MONTH(BA$15),MONTH($AX464)=MONTH(BA$15)),
NETWORKDAYS.INTL(($AX464)-_xlpm.DD,$AX464,1,_xlpm.VD),
AND(MONTH($AW464)&lt;MONTH(BA$15),MONTH($AX464)&gt;MONTH(BA$15)),
NETWORKDAYS.INTL((EOMONTH(BA$15-1,1))-_xlpm.DD,EOMONTH(BA$15-1,1),1,_xlpm.VD),
AND(MONTH($AW464)=MONTH(BA$15),MONTH($AX464)=MONTH(BA$15)),
NETWORKDAYS.INTL($AW464,$AX464,1,_xlpm.VD)))),0)),
$DH464="месяц",
$DR464*BA464,
$DH464="неделя",
$DR464*BA464/7*(ROUNDUP((DAY(EOMONTH(BA$15,0)))/4,0))),
0)</f>
        <v/>
      </c>
      <c r="DU464" s="125">
        <f t="array" ref="DU464">
IFERROR(_xlfn.IFS(
$DH464="день_1",
$DR464*$BL464/($AX464-$AW464+1)*BB464*(DAY(EOMONTH(BB$15,0))),
$DH464="день_2",
$DR464/30*MAX(MIN($AX464,EOMONTH(BB$15,0))-MAX($AW464,BB$15)+1,),
$DH464="раб.день",
$DR464/30*(IFERROR(
_xlfn.LET(_xlpm.VD,
CHOOSE(
{1;2;3;4;5;6;7;8;9;10;11;12;13;14;15;16;17;18},
45658,45659,45660,45661,45662,45663,45664,45665,45711,45724,45778,45779,45785,45786,45820,45821,45965,46022),
_xlfn.LET(_xlpm.DD,
MAX(MIN($AX464,EOMONTH(BB$15,0))-MAX($AW464,BB$15),),
_xlfn.IFS(
AND(MONTH($AW464)=MONTH(BB$15),MONTH($AX464)&lt;&gt;MONTH(BB$15)),
NETWORKDAYS.INTL($AW464,$AW464+_xlpm.DD,1,_xlpm.VD),
AND(MONTH($AW464)&lt;&gt;MONTH(BB$15),MONTH($AX464)=MONTH(BB$15)),
NETWORKDAYS.INTL(($AX464)-_xlpm.DD,$AX464,1,_xlpm.VD),
AND(MONTH($AW464)&lt;MONTH(BB$15),MONTH($AX464)&gt;MONTH(BB$15)),
NETWORKDAYS.INTL((EOMONTH(BB$15-1,1))-_xlpm.DD,EOMONTH(BB$15-1,1),1,_xlpm.VD),
AND(MONTH($AW464)=MONTH(BB$15),MONTH($AX464)=MONTH(BB$15)),
NETWORKDAYS.INTL($AW464,$AX464,1,_xlpm.VD)))),0)),
$DH464="месяц",
$DR464*BB464,
$DH464="неделя",
$DR464*BB464/7*(ROUNDUP((DAY(EOMONTH(BB$15,0)))/4,0))),
0)</f>
        <v/>
      </c>
      <c r="DV464" s="125">
        <f t="array" ref="DV464">
IFERROR(_xlfn.IFS(
$DH464="день_1",
$DR464*$BL464/($AX464-$AW464+1)*BC464*(DAY(EOMONTH(BC$15,0))),
$DH464="день_2",
$DR464/30*MAX(MIN($AX464,EOMONTH(BC$15,0))-MAX($AW464,BC$15)+1,),
$DH464="раб.день",
$DR464/30*(IFERROR(
_xlfn.LET(_xlpm.VD,
CHOOSE(
{1;2;3;4;5;6;7;8;9;10;11;12;13;14;15;16;17;18},
45658,45659,45660,45661,45662,45663,45664,45665,45711,45724,45778,45779,45785,45786,45820,45821,45965,46022),
_xlfn.LET(_xlpm.DD,
MAX(MIN($AX464,EOMONTH(BC$15,0))-MAX($AW464,BC$15),),
_xlfn.IFS(
AND(MONTH($AW464)=MONTH(BC$15),MONTH($AX464)&lt;&gt;MONTH(BC$15)),
NETWORKDAYS.INTL($AW464,$AW464+_xlpm.DD,1,_xlpm.VD),
AND(MONTH($AW464)&lt;&gt;MONTH(BC$15),MONTH($AX464)=MONTH(BC$15)),
NETWORKDAYS.INTL(($AX464)-_xlpm.DD,$AX464,1,_xlpm.VD),
AND(MONTH($AW464)&lt;MONTH(BC$15),MONTH($AX464)&gt;MONTH(BC$15)),
NETWORKDAYS.INTL((EOMONTH(BC$15-1,1))-_xlpm.DD,EOMONTH(BC$15-1,1),1,_xlpm.VD),
AND(MONTH($AW464)=MONTH(BC$15),MONTH($AX464)=MONTH(BC$15)),
NETWORKDAYS.INTL($AW464,$AX464,1,_xlpm.VD)))),0)),
$DH464="месяц",
$DR464*BC464,
$DH464="неделя",
$DR464*BC464/7*(ROUNDUP((DAY(EOMONTH(BC$15,0)))/4,0))),
0)</f>
        <v/>
      </c>
      <c r="DW464" s="125">
        <f t="array" ref="DW464">
IFERROR(_xlfn.IFS(
$DH464="день_1",
$DR464*$BL464/($AX464-$AW464+1)*BD464*(DAY(EOMONTH(BD$15,0))),
$DH464="день_2",
$DR464/30*MAX(MIN($AX464,EOMONTH(BD$15,0))-MAX($AW464,BD$15)+1,),
$DH464="раб.день",
$DR464/30*(IFERROR(
_xlfn.LET(_xlpm.VD,
CHOOSE(
{1;2;3;4;5;6;7;8;9;10;11;12;13;14;15;16;17;18},
45658,45659,45660,45661,45662,45663,45664,45665,45711,45724,45778,45779,45785,45786,45820,45821,45965,46022),
_xlfn.LET(_xlpm.DD,
MAX(MIN($AX464,EOMONTH(BD$15,0))-MAX($AW464,BD$15),),
_xlfn.IFS(
AND(MONTH($AW464)=MONTH(BD$15),MONTH($AX464)&lt;&gt;MONTH(BD$15)),
NETWORKDAYS.INTL($AW464,$AW464+_xlpm.DD,1,_xlpm.VD),
AND(MONTH($AW464)&lt;&gt;MONTH(BD$15),MONTH($AX464)=MONTH(BD$15)),
NETWORKDAYS.INTL(($AX464)-_xlpm.DD,$AX464,1,_xlpm.VD),
AND(MONTH($AW464)&lt;MONTH(BD$15),MONTH($AX464)&gt;MONTH(BD$15)),
NETWORKDAYS.INTL((EOMONTH(BD$15-1,1))-_xlpm.DD,EOMONTH(BD$15-1,1),1,_xlpm.VD),
AND(MONTH($AW464)=MONTH(BD$15),MONTH($AX464)=MONTH(BD$15)),
NETWORKDAYS.INTL($AW464,$AX464,1,_xlpm.VD)))),0)),
$DH464="месяц",
$DR464*BD464,
$DH464="неделя",
$DR464*BD464/7*(ROUNDUP((DAY(EOMONTH(BD$15,0)))/4,0))),
0)</f>
        <v/>
      </c>
      <c r="DX464" s="125">
        <f t="array" ref="DX464">
IFERROR(_xlfn.IFS(
$DH464="день_1",
$DR464*$BL464/($AX464-$AW464+1)*BE464*(DAY(EOMONTH(BE$15,0))),
$DH464="день_2",
$DR464/30*MAX(MIN($AX464,EOMONTH(BE$15,0))-MAX($AW464,BE$15)+1,),
$DH464="раб.день",
$DR464/30*(IFERROR(
_xlfn.LET(_xlpm.VD,
CHOOSE(
{1;2;3;4;5;6;7;8;9;10;11;12;13;14;15;16;17;18},
45658,45659,45660,45661,45662,45663,45664,45665,45711,45724,45778,45779,45785,45786,45820,45821,45965,46022),
_xlfn.LET(_xlpm.DD,
MAX(MIN($AX464,EOMONTH(BE$15,0))-MAX($AW464,BE$15),),
_xlfn.IFS(
AND(MONTH($AW464)=MONTH(BE$15),MONTH($AX464)&lt;&gt;MONTH(BE$15)),
NETWORKDAYS.INTL($AW464,$AW464+_xlpm.DD,1,_xlpm.VD),
AND(MONTH($AW464)&lt;&gt;MONTH(BE$15),MONTH($AX464)=MONTH(BE$15)),
NETWORKDAYS.INTL(($AX464)-_xlpm.DD,$AX464,1,_xlpm.VD),
AND(MONTH($AW464)&lt;MONTH(BE$15),MONTH($AX464)&gt;MONTH(BE$15)),
NETWORKDAYS.INTL((EOMONTH(BE$15-1,1))-_xlpm.DD,EOMONTH(BE$15-1,1),1,_xlpm.VD),
AND(MONTH($AW464)=MONTH(BE$15),MONTH($AX464)=MONTH(BE$15)),
NETWORKDAYS.INTL($AW464,$AX464,1,_xlpm.VD)))),0)),
$DH464="месяц",
$DR464*BE464,
$DH464="неделя",
$DR464*BE464/7*(ROUNDUP((DAY(EOMONTH(BE$15,0)))/4,0))),
0)</f>
        <v/>
      </c>
      <c r="DY464" s="125">
        <f t="array" ref="DY464">
IFERROR(_xlfn.IFS(
$DH464="день_1",
$DR464*$BL464/($AX464-$AW464+1)*BF464*(DAY(EOMONTH(BF$15,0))),
$DH464="день_2",
$DR464/30*MAX(MIN($AX464,EOMONTH(BF$15,0))-MAX($AW464,BF$15)+1,),
$DH464="раб.день",
$DR464/30*(IFERROR(
_xlfn.LET(_xlpm.VD,
CHOOSE(
{1;2;3;4;5;6;7;8;9;10;11;12;13;14;15;16;17;18},
45658,45659,45660,45661,45662,45663,45664,45665,45711,45724,45778,45779,45785,45786,45820,45821,45965,46022),
_xlfn.LET(_xlpm.DD,
MAX(MIN($AX464,EOMONTH(BF$15,0))-MAX($AW464,BF$15),),
_xlfn.IFS(
AND(MONTH($AW464)=MONTH(BF$15),MONTH($AX464)&lt;&gt;MONTH(BF$15)),
NETWORKDAYS.INTL($AW464,$AW464+_xlpm.DD,1,_xlpm.VD),
AND(MONTH($AW464)&lt;&gt;MONTH(BF$15),MONTH($AX464)=MONTH(BF$15)),
NETWORKDAYS.INTL(($AX464)-_xlpm.DD,$AX464,1,_xlpm.VD),
AND(MONTH($AW464)&lt;MONTH(BF$15),MONTH($AX464)&gt;MONTH(BF$15)),
NETWORKDAYS.INTL((EOMONTH(BF$15-1,1))-_xlpm.DD,EOMONTH(BF$15-1,1),1,_xlpm.VD),
AND(MONTH($AW464)=MONTH(BF$15),MONTH($AX464)=MONTH(BF$15)),
NETWORKDAYS.INTL($AW464,$AX464,1,_xlpm.VD)))),0)),
$DH464="месяц",
$DR464*BF464,
$DH464="неделя",
$DR464*BF464/7*(ROUNDUP((DAY(EOMONTH(BF$15,0)))/4,0))),
0)</f>
        <v/>
      </c>
      <c r="DZ464" s="125">
        <f t="array" ref="DZ464">
IFERROR(_xlfn.IFS(
$DH464="день_1",
$DR464*$BL464/($AX464-$AW464+1)*BG464*(DAY(EOMONTH(BG$15,0))),
$DH464="день_2",
$DR464/30*MAX(MIN($AX464,EOMONTH(BG$15,0))-MAX($AW464,BG$15)+1,),
$DH464="раб.день",
$DR464/30*(IFERROR(
_xlfn.LET(_xlpm.VD,
CHOOSE(
{1;2;3;4;5;6;7;8;9;10;11;12;13;14;15;16;17;18},
45658,45659,45660,45661,45662,45663,45664,45665,45711,45724,45778,45779,45785,45786,45820,45821,45965,46022),
_xlfn.LET(_xlpm.DD,
MAX(MIN($AX464,EOMONTH(BG$15,0))-MAX($AW464,BG$15),),
_xlfn.IFS(
AND(MONTH($AW464)=MONTH(BG$15),MONTH($AX464)&lt;&gt;MONTH(BG$15)),
NETWORKDAYS.INTL($AW464,$AW464+_xlpm.DD,1,_xlpm.VD),
AND(MONTH($AW464)&lt;&gt;MONTH(BG$15),MONTH($AX464)=MONTH(BG$15)),
NETWORKDAYS.INTL(($AX464)-_xlpm.DD,$AX464,1,_xlpm.VD),
AND(MONTH($AW464)&lt;MONTH(BG$15),MONTH($AX464)&gt;MONTH(BG$15)),
NETWORKDAYS.INTL((EOMONTH(BG$15-1,1))-_xlpm.DD,EOMONTH(BG$15-1,1),1,_xlpm.VD),
AND(MONTH($AW464)=MONTH(BG$15),MONTH($AX464)=MONTH(BG$15)),
NETWORKDAYS.INTL($AW464,$AX464,1,_xlpm.VD)))),0)),
$DH464="месяц",
$DR464*BG464,
$DH464="неделя",
$DR464*BG464/7*(ROUNDUP((DAY(EOMONTH(BG$15,0)))/4,0))),
0)</f>
        <v/>
      </c>
      <c r="EA464" s="125">
        <f t="array" ref="EA464">
IFERROR(_xlfn.IFS(
$DH464="день_1",
$DR464*$BL464/($AX464-$AW464+1)*BH464*(DAY(EOMONTH(BH$15,0))),
$DH464="день_2",
$DR464/30*MAX(MIN($AX464,EOMONTH(BH$15,0))-MAX($AW464,BH$15)+1,),
$DH464="раб.день",
$DR464/30*(IFERROR(
_xlfn.LET(_xlpm.VD,
CHOOSE(
{1;2;3;4;5;6;7;8;9;10;11;12;13;14;15;16;17;18},
45658,45659,45660,45661,45662,45663,45664,45665,45711,45724,45778,45779,45785,45786,45820,45821,45965,46022),
_xlfn.LET(_xlpm.DD,
MAX(MIN($AX464,EOMONTH(BH$15,0))-MAX($AW464,BH$15),),
_xlfn.IFS(
AND(MONTH($AW464)=MONTH(BH$15),MONTH($AX464)&lt;&gt;MONTH(BH$15)),
NETWORKDAYS.INTL($AW464,$AW464+_xlpm.DD,1,_xlpm.VD),
AND(MONTH($AW464)&lt;&gt;MONTH(BH$15),MONTH($AX464)=MONTH(BH$15)),
NETWORKDAYS.INTL(($AX464)-_xlpm.DD,$AX464,1,_xlpm.VD),
AND(MONTH($AW464)&lt;MONTH(BH$15),MONTH($AX464)&gt;MONTH(BH$15)),
NETWORKDAYS.INTL((EOMONTH(BH$15-1,1))-_xlpm.DD,EOMONTH(BH$15-1,1),1,_xlpm.VD),
AND(MONTH($AW464)=MONTH(BH$15),MONTH($AX464)=MONTH(BH$15)),
NETWORKDAYS.INTL($AW464,$AX464,1,_xlpm.VD)))),0)),
$DH464="месяц",
$DR464*BH464,
$DH464="неделя",
$DR464*BH464/7*(ROUNDUP((DAY(EOMONTH(BH$15,0)))/4,0))),
0)</f>
        <v/>
      </c>
      <c r="EB464" s="125">
        <f t="array" ref="EB464">
IFERROR(_xlfn.IFS(
$DH464="день_1",
$DR464*$BL464/($AX464-$AW464+1)*BI464*(DAY(EOMONTH(BI$15,0))),
$DH464="день_2",
$DR464/30*MAX(MIN($AX464,EOMONTH(BI$15,0))-MAX($AW464,BI$15)+1,),
$DH464="раб.день",
$DR464/30*(IFERROR(
_xlfn.LET(_xlpm.VD,
CHOOSE(
{1;2;3;4;5;6;7;8;9;10;11;12;13;14;15;16;17;18},
45658,45659,45660,45661,45662,45663,45664,45665,45711,45724,45778,45779,45785,45786,45820,45821,45965,46022),
_xlfn.LET(_xlpm.DD,
MAX(MIN($AX464,EOMONTH(BI$15,0))-MAX($AW464,BI$15),),
_xlfn.IFS(
AND(MONTH($AW464)=MONTH(BI$15),MONTH($AX464)&lt;&gt;MONTH(BI$15)),
NETWORKDAYS.INTL($AW464,$AW464+_xlpm.DD,1,_xlpm.VD),
AND(MONTH($AW464)&lt;&gt;MONTH(BI$15),MONTH($AX464)=MONTH(BI$15)),
NETWORKDAYS.INTL(($AX464)-_xlpm.DD,$AX464,1,_xlpm.VD),
AND(MONTH($AW464)&lt;MONTH(BI$15),MONTH($AX464)&gt;MONTH(BI$15)),
NETWORKDAYS.INTL((EOMONTH(BI$15-1,1))-_xlpm.DD,EOMONTH(BI$15-1,1),1,_xlpm.VD),
AND(MONTH($AW464)=MONTH(BI$15),MONTH($AX464)=MONTH(BI$15)),
NETWORKDAYS.INTL($AW464,$AX464,1,_xlpm.VD)))),0)),
$DH464="месяц",
$DR464*BI464,
$DH464="неделя",
$DR464*BI464/7*(ROUNDUP((DAY(EOMONTH(BI$15,0)))/4,0))),
0)</f>
        <v/>
      </c>
      <c r="EC464" s="125">
        <f t="array" ref="EC464">
IFERROR(_xlfn.IFS(
$DH464="день_1",
$DR464*$BL464/($AX464-$AW464+1)*BJ464*(DAY(EOMONTH(BJ$15,0))),
$DH464="день_2",
$DR464/30*MAX(MIN($AX464,EOMONTH(BJ$15,0))-MAX($AW464,BJ$15)+1,),
$DH464="раб.день",
$DR464/30*(IFERROR(
_xlfn.LET(_xlpm.VD,
CHOOSE(
{1;2;3;4;5;6;7;8;9;10;11;12;13;14;15;16;17;18},
45658,45659,45660,45661,45662,45663,45664,45665,45711,45724,45778,45779,45785,45786,45820,45821,45965,46022),
_xlfn.LET(_xlpm.DD,
MAX(MIN($AX464,EOMONTH(BJ$15,0))-MAX($AW464,BJ$15),),
_xlfn.IFS(
AND(MONTH($AW464)=MONTH(BJ$15),MONTH($AX464)&lt;&gt;MONTH(BJ$15)),
NETWORKDAYS.INTL($AW464,$AW464+_xlpm.DD,1,_xlpm.VD),
AND(MONTH($AW464)&lt;&gt;MONTH(BJ$15),MONTH($AX464)=MONTH(BJ$15)),
NETWORKDAYS.INTL(($AX464)-_xlpm.DD,$AX464,1,_xlpm.VD),
AND(MONTH($AW464)&lt;MONTH(BJ$15),MONTH($AX464)&gt;MONTH(BJ$15)),
NETWORKDAYS.INTL((EOMONTH(BJ$15-1,1))-_xlpm.DD,EOMONTH(BJ$15-1,1),1,_xlpm.VD),
AND(MONTH($AW464)=MONTH(BJ$15),MONTH($AX464)=MONTH(BJ$15)),
NETWORKDAYS.INTL($AW464,$AX464,1,_xlpm.VD)))),0)),
$DH464="месяц",
$DR464*BJ464,
$DH464="неделя",
$DR464*BJ464/7*(ROUNDUP((DAY(EOMONTH(BJ$15,0)))/4,0))),
0)</f>
        <v/>
      </c>
      <c r="ED464" s="125">
        <f t="array" ref="ED464">
IFERROR(_xlfn.IFS(
$DH464="день_1",
$DR464*$BL464/($AX464-$AW464+1)*BK464*(DAY(EOMONTH(BK$15,0))),
$DH464="день_2",
$DR464/30*MAX(MIN($AX464,EOMONTH(BK$15,0))-MAX($AW464,BK$15)+1,),
$DH464="раб.день",
$DR464/30*(IFERROR(
_xlfn.LET(_xlpm.VD,
CHOOSE(
{1;2;3;4;5;6;7;8;9;10;11;12;13;14;15;16;17;18},
45658,45659,45660,45661,45662,45663,45664,45665,45711,45724,45778,45779,45785,45786,45820,45821,45965,46022),
_xlfn.LET(_xlpm.DD,
MAX(MIN($AX464,EOMONTH(BK$15,0))-MAX($AW464,BK$15),),
_xlfn.IFS(
AND(MONTH($AW464)=MONTH(BK$15),MONTH($AX464)&lt;&gt;MONTH(BK$15)),
NETWORKDAYS.INTL($AW464,$AW464+_xlpm.DD,1,_xlpm.VD),
AND(MONTH($AW464)&lt;&gt;MONTH(BK$15),MONTH($AX464)=MONTH(BK$15)),
NETWORKDAYS.INTL(($AX464)-_xlpm.DD,$AX464,1,_xlpm.VD),
AND(MONTH($AW464)&lt;MONTH(BK$15),MONTH($AX464)&gt;MONTH(BK$15)),
NETWORKDAYS.INTL((EOMONTH(BK$15-1,1))-_xlpm.DD,EOMONTH(BK$15-1,1),1,_xlpm.VD),
AND(MONTH($AW464)=MONTH(BK$15),MONTH($AX464)=MONTH(BK$15)),
NETWORKDAYS.INTL($AW464,$AX464,1,_xlpm.VD)))),0)),
$DH464="месяц",
$DR464*BK464,
$DH464="неделя",
$DR464*BK464/7*(ROUNDUP((DAY(EOMONTH(BK$15,0)))/4,0))),
0)</f>
        <v/>
      </c>
      <c r="EE464" s="125">
        <f>SUM($DS464,$DT464,$DU464,$DV464,$DW464,$DX464,$DY464,$DZ464,$EA464,$EB464,$EC464,$ED464)</f>
        <v/>
      </c>
      <c r="EF464" s="125">
        <f>IFERROR(ROUND($EE464*(1+$EP464),2),0)</f>
        <v/>
      </c>
      <c r="EG464" s="128" t="n">
        <v>1</v>
      </c>
      <c r="EH464" s="126" t="n">
        <v>0</v>
      </c>
      <c r="EI464" s="126">
        <f>ROUND(SUM($EH464:$EH464)*SUM($AB464:$AB464)*$EG464,2)</f>
        <v/>
      </c>
      <c r="EJ464" s="126">
        <f>ROUND($EI464*(1+$EP464),2)</f>
        <v/>
      </c>
      <c r="EK464" s="126" t="n">
        <v>0</v>
      </c>
      <c r="EL464" s="126">
        <f>ROUND(SUM($EK464:$EK464)*SUM($AB464:$AB464)*$EG464,2)</f>
        <v/>
      </c>
      <c r="EM464" s="126">
        <f>ROUND($EL464*(1+$EP464),2)</f>
        <v/>
      </c>
      <c r="EN464" s="126">
        <f>SUM($EE464,$EI464,$EL464)</f>
        <v/>
      </c>
      <c r="EO464" s="126">
        <f>SUM($EF464,$EJ464,$EM464)</f>
        <v/>
      </c>
      <c r="EP464" s="59" t="inlineStr">
        <is>
          <t>20%</t>
        </is>
      </c>
      <c r="EQ464" s="59" t="n"/>
      <c r="ER464" s="60">
        <f t="array" ref="ER464">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MATCH(ES464,
{"AMS";"RussOutdoor";"HD Outdoor";"Ingroup";"IQ";"Ledproduction";"LisChannel";"Logic";"Media-PPL";"NovikovTV | НовиковТВ";"SMA";"SOK";"КрокусТВ | CrocusTV | IndoorTV";"Сити";"ТЯК Москва"},
0)),"")</f>
        <v/>
      </c>
      <c r="ES464" s="60" t="n"/>
      <c r="ET464" s="60">
        <f t="array" ref="ET464">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MATCH(ES464,
{"AMS";"RussOutdoor";"HD Outdoor";"Ingroup";"IQ";"Ledproduction";"LisChannel";"Logic";"Media-PPL";"NovikovTV | НовиковТВ";"SMA";"SOK";"КрокусТВ | CrocusTV | IndoorTV";"Сити";"ТЯК Москва"},
0)),"")</f>
        <v/>
      </c>
      <c r="EU464" s="60" t="n"/>
      <c r="EV464" s="60" t="n"/>
      <c r="EX464" s="110">
        <f t="array" ref="EX464">
($AR464/30
+N("ТРАФИК ПЛОЩАДКИ"))*
(IFERROR(
_xlfn.LET(
_xlpm.GPR,
HLOOKUP($L464,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(MATCH($T464,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IF($Q464="цифровой",_xlpm.GPR/$AG464,_xlpm.GPR/60)),
0)
+N("DWELL TIME"))*
(IF($AB464=0,0,IF($AB464=1,0.3,IF($AB464=2,0.5,IF($AB464&gt;2,1))))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_xlfn.IFS($AC464="да",1.2,$AC464="нет",1)*
_xlfn.IFS($AD464="да",1.2,$AD464="нет",1)*
IF(R464="статический",1,1.2)*
$X464*
INDEX(
{1.2;1;1.2;1.2;1;1.2;1.2;1.2;1.2;1.2;1.2;1;1.2;1.2;1.2;1.2;1;1;1.2;1.2;1.2;1;1;1;1;1.2;1.2;1.2;1.2;1;1;1;1;1.2;1.2;1.2;1.2;1.2;1.2;1.2;1.2;1;1;1.2;1;1;1;1;1.5;1;1;1.5;1.5;1.2},
MATCH($Q464,_xlpm.MI,0)))&gt;{0.02;0.04;0.06;0.1;0.2;0.4;0.6;0.8;1;2;4;6})),
{0;1;2;3;4;5;6;7;8;9;10;11;12},
0)))
+N("КОЭФФИЦИЕНТ КОНТАКТА"))))*
(_xlfn.IFS($X464&lt;0.1,$X464/1000,$X464&gt;25,5.2,AND($X464&gt;=0.1,$X464&lt;=25),(($X464*2+0.1)/10)*($X464/10)))*
IFERROR((_xlfn.LET(
_xlpm.MA,
{0;0.8;0.85;0.9;0.95;1},
_xlpm.MAA,
{0;1;2;3;4;5},
INDEX(_xlpm.MA,MATCH(SUMPRODUCT(--((IF(ROUND(_xlpm.MAA,1)&gt;5,5,ROUND($AB464,1)))&gt;{0;1;2;3;4;5})),_xlpm.MAA,0)))
+N("КОЭФФИЦИЕНТ КОЛ-ВО КОНСТРУКЦИЙ")),1)*
$AB464,0))*
(IF($Q464="цифровой",$AG464/15*$AI464,1)
+N("ДЛЯ ЦИФРЫ"))</f>
        <v/>
      </c>
      <c r="EY464" s="110">
        <f>IFERROR(EX464*AY464,0)</f>
        <v/>
      </c>
      <c r="EZ464" s="131">
        <f>IFERROR(DP464/EY464*1000,0)</f>
        <v/>
      </c>
      <c r="FA464" s="112">
        <f>IFERROR(FC464/FB464,0)</f>
        <v/>
      </c>
      <c r="FB464" s="112">
        <f>IFERROR((FC464/(EY464/FF464*#REF!))*0.825,0)</f>
        <v/>
      </c>
      <c r="FC464" s="112">
        <f>IFERROR(((EX464*30/AR464)*100)/30,0)</f>
        <v/>
      </c>
      <c r="FD464" s="112">
        <f>IFERROR(EY464/G464*100%,0)</f>
        <v/>
      </c>
      <c r="FE464" s="112">
        <f>IFERROR(FD464/FC464*100%,0)</f>
        <v/>
      </c>
      <c r="FF464" s="110">
        <f>IFERROR(AR464/30*AY464,0)</f>
        <v/>
      </c>
    </row>
    <row r="465" ht="13" customHeight="1">
      <c r="A465" s="59" t="n"/>
      <c r="B465" s="60" t="n"/>
      <c r="C465" s="60" t="n"/>
      <c r="D465" s="60">
        <f t="array" ref="D465">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MATCH($E465,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65" s="60">
        <f t="array" ref="E465">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MATCH($F465,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65" s="60" t="inlineStr"/>
      <c r="G465" s="60" t="n"/>
      <c r="H465" s="60">
        <f t="array" ref="H465">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MATCH($I465,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65" s="60" t="n"/>
      <c r="J465" s="60" t="n"/>
      <c r="K465" s="60" t="n"/>
      <c r="L465" s="60" t="n"/>
      <c r="M465" s="60" t="n"/>
      <c r="N465" s="60" t="n"/>
      <c r="O465" s="60" t="n"/>
      <c r="P465" s="60">
        <f t="array" ref="P465">
_xlfn.IFS(
ISNUMBER(MATCH($Q465,{"шелфбаннер","разделитель","монетница","чековая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ISNUMBER(MATCH($Q465,{"LED/LCD","видеокулер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ISNUMBER(MATCH($Q465,{"автомобиль","машина","выставочное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ISNUMBER(MATCH($Q465,{"билборд","лифтовая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ISNUMBER(MATCH($Q465,{"навигация","подвесной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ISNUMBER(MATCH($Q465,{"движущаяся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ISNUMBER(MATCH($Q465,{"каталог","журнал"},)),
"Пресса",
$Q465="","")</f>
        <v/>
      </c>
      <c r="Q465" s="60" t="n"/>
      <c r="R465" s="60">
        <f t="array" ref="R465">
IFERROR(
_xlfn.IFS(
OR(ISNUMBER(MATCH($Q465,{"экспозиция","макет","стенд","автостенд","авто стенд","выставочное пространство","выставочные стенды","модульные выставочные стенды","3Д конструкция","3D конструкция"},)),P465="Экспонирование"),
"нестандартный",
ISNUMBER(MATCH($Q465,{"скроллер","призматрон"},)),
"динамический",
$P465="Видео",
"цифровой",
OR($P465="Пресса",$P465="Щит",$P465="POSm",$P465="Подвес",$P465="Брендирование/оклейка"),
"статический"),"")</f>
        <v/>
      </c>
      <c r="S465" s="59" t="n"/>
      <c r="T465" s="60" t="n"/>
      <c r="U465" s="60" t="n"/>
      <c r="V465" s="60">
        <f>
IF(P465="Видео",
"цифровой постер/ролик",
IF(ISNUMBER(MATCH(Q465,{"короб световой","короб световой | лайтбокс","короб световой | кристалайт","лайтбокс","лайт бокс","кристалайт","LB","lightbox"},)),
"бэклит",
IF(P465="Брендирование/оклейка",
"перфарированная пленка/самоклейка",
IF(P465="Экспонирование",
"под запрос",
IF(P465="Подвес",
"баннер/ткань",
"")))))</f>
        <v/>
      </c>
      <c r="W465" s="59" t="n"/>
      <c r="X465" s="59" t="n"/>
      <c r="Y465" s="59" t="n"/>
      <c r="Z465" s="61" t="n"/>
      <c r="AA465" s="61" t="n"/>
      <c r="AB465" s="61">
        <f>IF(BL465&gt;0,Z465,0)</f>
        <v/>
      </c>
      <c r="AC465" s="59" t="n"/>
      <c r="AD465" s="59" t="n"/>
      <c r="AE465" s="59" t="n"/>
      <c r="AF465" s="59" t="n"/>
      <c r="AG465" s="59" t="n"/>
      <c r="AH465" s="59" t="n"/>
      <c r="AI465" s="59" t="n"/>
      <c r="AJ465" s="59" t="n"/>
      <c r="AK465" s="59" t="n"/>
      <c r="AL465" s="62">
        <f>IFERROR(IF(OR(R465="статический",R465="динамический",R465="нестандартный",R465="",R465=""),"-",IF(AND(AH465="-",AI465="-"),"-",AK465*3600/AH465*AI465)),"-")</f>
        <v/>
      </c>
      <c r="AM465" s="62">
        <f>IFERROR(IF(OR(R465="статический",R465="динамический",R465="",R465="", R465="BTL",R465="нестандартный"),"-",AG465*AI465*AL465/60),"-")</f>
        <v/>
      </c>
      <c r="AN465" s="63">
        <f>IFERROR(IF(AH465="","-",AG465*AI465/AH465),"-")</f>
        <v/>
      </c>
      <c r="AO465" s="59">
        <f>IFERROR(IF(OR($R465="статический",$R465="динамический",$R465="",$R465="",$R465="BTL",$R465="нестандартный"),"-",$AL465*$AY465),"-")</f>
        <v/>
      </c>
      <c r="AP465" s="62">
        <f>IFERROR(IF(OR($R465="статический",$R465="динамический",$R465="",$R465="",$R465="BTL",$R465="нестандартный"),"-",$AM465*AY465),"-")</f>
        <v/>
      </c>
      <c r="AQ465" s="64" t="n"/>
      <c r="AR465" s="61" t="n"/>
      <c r="AS465" s="61" t="n"/>
      <c r="AT465" s="61" t="n"/>
      <c r="AU465" s="65" t="n"/>
      <c r="AV465" s="124">
        <f>IFERROR(DR465/AT465*1000,"n/a")</f>
        <v/>
      </c>
      <c r="AW465" s="67" t="n"/>
      <c r="AX465" s="67" t="n"/>
      <c r="AY465" s="43">
        <f>IFERROR(IF(OR($AW465="",$AX465=""),"",_xlfn.DAYS($AX465+1,$AW465)),"")</f>
        <v/>
      </c>
      <c r="AZ465" s="68">
        <f t="array" ref="AZ465">
_xlfn.LET(_xlpm.COEFF,
IF($AW465+$AX465=0,0,IF(MAX(MIN($AX465,EOMONTH(AZ$15,0))-MAX($AW465,AZ$15)+1,)&gt;0,1,0)),
_xlfn.IFS(
$ES465="LisChannel",
_xlpm.COEFF*
INDEX({1;1;1.2;1.2;1;1;1;1;1.2;1.2;1.2;1.2},
MATCH(MONTH(AZ$15),
{1,2,3,4,5,6,7,8,9,10,11,12})),
CONCATENATE($ES465," ",$L465)="RussOutdoor метро",
_xlpm.COEFF*
INDEX({0.8;0.9;1.1;1.1;1;1;1;1;1.1;1.1;1.1;1.1},
MATCH(MONTH(AZ$15),
{1,2,3,4,5,6,7,8,9,10,11,12})),
$ES465&lt;&gt;"LisChannel",
_xlpm.COEFF,
$ES465&lt;&gt;"RussOutdoor",
_xlpm.COEFF))</f>
        <v/>
      </c>
      <c r="BA465" s="68">
        <f t="array" ref="BA465">
_xlfn.LET(_xlpm.COEFF,
IF($AW465+$AX465=0,0,IF(MAX(MIN($AX465,EOMONTH(BA$15,0))-MAX($AW465,BA$15)+1,)&gt;0,1,0)),
_xlfn.IFS(
$ES465="LisChannel",
_xlpm.COEFF*
INDEX({1;1;1.2;1.2;1;1;1;1;1.2;1.2;1.2;1.2},
MATCH(MONTH(BA$15),
{1,2,3,4,5,6,7,8,9,10,11,12})),
CONCATENATE($ES465," ",$L465)="RussOutdoor метро",
_xlpm.COEFF*
INDEX({0.8;0.9;1.1;1.1;1;1;1;1;1.1;1.1;1.1;1.1},
MATCH(MONTH(BA$15),
{1,2,3,4,5,6,7,8,9,10,11,12})),
$ES465&lt;&gt;"LisChannel",
_xlpm.COEFF,
$ES465&lt;&gt;"RussOutdoor",
_xlpm.COEFF))</f>
        <v/>
      </c>
      <c r="BB465" s="68">
        <f t="array" ref="BB465">
_xlfn.LET(_xlpm.COEFF,
IF($AW465+$AX465=0,0,IF(MAX(MIN($AX465,EOMONTH(BB$15,0))-MAX($AW465,BB$15)+1,)&gt;0,1,0)),
_xlfn.IFS(
$ES465="LisChannel",
_xlpm.COEFF*
INDEX({1;1;1.2;1.2;1;1;1;1;1.2;1.2;1.2;1.2},
MATCH(MONTH(BB$15),
{1,2,3,4,5,6,7,8,9,10,11,12})),
CONCATENATE($ES465," ",$L465)="RussOutdoor метро",
_xlpm.COEFF*
INDEX({0.8;0.9;1.1;1.1;1;1;1;1;1.1;1.1;1.1;1.1},
MATCH(MONTH(BB$15),
{1,2,3,4,5,6,7,8,9,10,11,12})),
$ES465&lt;&gt;"LisChannel",
_xlpm.COEFF,
$ES465&lt;&gt;"RussOutdoor",
_xlpm.COEFF))</f>
        <v/>
      </c>
      <c r="BC465" s="68">
        <f t="array" ref="BC465">
_xlfn.LET(_xlpm.COEFF,
IF($AW465+$AX465=0,0,IF(MAX(MIN($AX465,EOMONTH(BC$15,0))-MAX($AW465,BC$15)+1,)&gt;0,1,0)),
_xlfn.IFS(
$ES465="LisChannel",
_xlpm.COEFF*
INDEX({1;1;1.2;1.2;1;1;1;1;1.2;1.2;1.2;1.2},
MATCH(MONTH(BC$15),
{1,2,3,4,5,6,7,8,9,10,11,12})),
CONCATENATE($ES465," ",$L465)="RussOutdoor метро",
_xlpm.COEFF*
INDEX({0.8;0.9;1.1;1.1;1;1;1;1;1.1;1.1;1.1;1.1},
MATCH(MONTH(BC$15),
{1,2,3,4,5,6,7,8,9,10,11,12})),
$ES465&lt;&gt;"LisChannel",
_xlpm.COEFF,
$ES465&lt;&gt;"RussOutdoor",
_xlpm.COEFF))</f>
        <v/>
      </c>
      <c r="BD465" s="68">
        <f t="array" ref="BD465">
_xlfn.LET(_xlpm.COEFF,
IF($AW465+$AX465=0,0,IF(MAX(MIN($AX465,EOMONTH(BD$15,0))-MAX($AW465,BD$15)+1,)&gt;0,1,0)),
_xlfn.IFS(
$ES465="LisChannel",
_xlpm.COEFF*
INDEX({1;1;1.2;1.2;1;1;1;1;1.2;1.2;1.2;1.2},
MATCH(MONTH(BD$15),
{1,2,3,4,5,6,7,8,9,10,11,12})),
CONCATENATE($ES465," ",$L465)="RussOutdoor метро",
_xlpm.COEFF*
INDEX({0.8;0.9;1.1;1.1;1;1;1;1;1.1;1.1;1.1;1.1},
MATCH(MONTH(BD$15),
{1,2,3,4,5,6,7,8,9,10,11,12})),
$ES465&lt;&gt;"LisChannel",
_xlpm.COEFF,
$ES465&lt;&gt;"RussOutdoor",
_xlpm.COEFF))</f>
        <v/>
      </c>
      <c r="BE465" s="68">
        <f t="array" ref="BE465">
_xlfn.LET(_xlpm.COEFF,
IF($AW465+$AX465=0,0,IF(MAX(MIN($AX465,EOMONTH(BE$15,0))-MAX($AW465,BE$15)+1,)&gt;0,1,0)),
_xlfn.IFS(
$ES465="LisChannel",
_xlpm.COEFF*
INDEX({1;1;1.2;1.2;1;1;1;1;1.2;1.2;1.2;1.2},
MATCH(MONTH(BE$15),
{1,2,3,4,5,6,7,8,9,10,11,12})),
CONCATENATE($ES465," ",$L465)="RussOutdoor метро",
_xlpm.COEFF*
INDEX({0.8;0.9;1.1;1.1;1;1;1;1;1.1;1.1;1.1;1.1},
MATCH(MONTH(BE$15),
{1,2,3,4,5,6,7,8,9,10,11,12})),
$ES465&lt;&gt;"LisChannel",
_xlpm.COEFF,
$ES465&lt;&gt;"RussOutdoor",
_xlpm.COEFF))</f>
        <v/>
      </c>
      <c r="BF465" s="68">
        <f t="array" ref="BF465">
_xlfn.LET(_xlpm.COEFF,
IF($AW465+$AX465=0,0,IF(MAX(MIN($AX465,EOMONTH(BF$15,0))-MAX($AW465,BF$15)+1,)&gt;0,1,0)),
_xlfn.IFS(
$ES465="LisChannel",
_xlpm.COEFF*
INDEX({1;1;1.2;1.2;1;1;1;1;1.2;1.2;1.2;1.2},
MATCH(MONTH(BF$15),
{1,2,3,4,5,6,7,8,9,10,11,12})),
CONCATENATE($ES465," ",$L465)="RussOutdoor метро",
_xlpm.COEFF*
INDEX({0.8;0.9;1.1;1.1;1;1;1;1;1.1;1.1;1.1;1.1},
MATCH(MONTH(BF$15),
{1,2,3,4,5,6,7,8,9,10,11,12})),
$ES465&lt;&gt;"LisChannel",
_xlpm.COEFF,
$ES465&lt;&gt;"RussOutdoor",
_xlpm.COEFF))</f>
        <v/>
      </c>
      <c r="BG465" s="68">
        <f t="array" ref="BG465">
_xlfn.LET(_xlpm.COEFF,
IF($AW465+$AX465=0,0,IF(MAX(MIN($AX465,EOMONTH(BG$15,0))-MAX($AW465,BG$15)+1,)&gt;0,1,0)),
_xlfn.IFS(
$ES465="LisChannel",
_xlpm.COEFF*
INDEX({1;1;1.2;1.2;1;1;1;1;1.2;1.2;1.2;1.2},
MATCH(MONTH(BG$15),
{1,2,3,4,5,6,7,8,9,10,11,12})),
CONCATENATE($ES465," ",$L465)="RussOutdoor метро",
_xlpm.COEFF*
INDEX({0.8;0.9;1.1;1.1;1;1;1;1;1.1;1.1;1.1;1.1},
MATCH(MONTH(BG$15),
{1,2,3,4,5,6,7,8,9,10,11,12})),
$ES465&lt;&gt;"LisChannel",
_xlpm.COEFF,
$ES465&lt;&gt;"RussOutdoor",
_xlpm.COEFF))</f>
        <v/>
      </c>
      <c r="BH465" s="68">
        <f t="array" ref="BH465">
_xlfn.LET(_xlpm.COEFF,
IF($AW465+$AX465=0,0,IF(MAX(MIN($AX465,EOMONTH(BH$15,0))-MAX($AW465,BH$15)+1,)&gt;0,1,0)),
_xlfn.IFS(
$ES465="LisChannel",
_xlpm.COEFF*
INDEX({1;1;1.2;1.2;1;1;1;1;1.2;1.2;1.2;1.2},
MATCH(MONTH(BH$15),
{1,2,3,4,5,6,7,8,9,10,11,12})),
CONCATENATE($ES465," ",$L465)="RussOutdoor метро",
_xlpm.COEFF*
INDEX({0.8;0.9;1.1;1.1;1;1;1;1;1.1;1.1;1.1;1.1},
MATCH(MONTH(BH$15),
{1,2,3,4,5,6,7,8,9,10,11,12})),
$ES465&lt;&gt;"LisChannel",
_xlpm.COEFF,
$ES465&lt;&gt;"RussOutdoor",
_xlpm.COEFF))</f>
        <v/>
      </c>
      <c r="BI465" s="68">
        <f t="array" ref="BI465">
_xlfn.LET(_xlpm.COEFF,
IF($AW465+$AX465=0,0,IF(MAX(MIN($AX465,EOMONTH(BI$15,0))-MAX($AW465,BI$15)+1,)&gt;0,1,0)),
_xlfn.IFS(
$ES465="LisChannel",
_xlpm.COEFF*
INDEX({1;1;1.2;1.2;1;1;1;1;1.2;1.2;1.2;1.2},
MATCH(MONTH(BI$15),
{1,2,3,4,5,6,7,8,9,10,11,12})),
CONCATENATE($ES465," ",$L465)="RussOutdoor метро",
_xlpm.COEFF*
INDEX({0.8;0.9;1.1;1.1;1;1;1;1;1.1;1.1;1.1;1.1},
MATCH(MONTH(BI$15),
{1,2,3,4,5,6,7,8,9,10,11,12})),
$ES465&lt;&gt;"LisChannel",
_xlpm.COEFF,
$ES465&lt;&gt;"RussOutdoor",
_xlpm.COEFF))</f>
        <v/>
      </c>
      <c r="BJ465" s="68">
        <f t="array" ref="BJ465">
_xlfn.LET(_xlpm.COEFF,
IF($AW465+$AX465=0,0,IF(MAX(MIN($AX465,EOMONTH(BJ$15,0))-MAX($AW465,BJ$15)+1,)&gt;0,1,0)),
_xlfn.IFS(
$ES465="LisChannel",
_xlpm.COEFF*
INDEX({1;1;1.2;1.2;1;1;1;1;1.2;1.2;1.2;1.2},
MATCH(MONTH(BJ$15),
{1,2,3,4,5,6,7,8,9,10,11,12})),
CONCATENATE($ES465," ",$L465)="RussOutdoor метро",
_xlpm.COEFF*
INDEX({0.8;0.9;1.1;1.1;1;1;1;1;1.1;1.1;1.1;1.1},
MATCH(MONTH(BJ$15),
{1,2,3,4,5,6,7,8,9,10,11,12})),
$ES465&lt;&gt;"LisChannel",
_xlpm.COEFF,
$ES465&lt;&gt;"RussOutdoor",
_xlpm.COEFF))</f>
        <v/>
      </c>
      <c r="BK465" s="68">
        <f t="array" ref="BK465">
_xlfn.LET(_xlpm.COEFF,
IF($AW465+$AX465=0,0,IF(MAX(MIN($AX465,EOMONTH(BK$15,0))-MAX($AW465,BK$15)+1,)&gt;0,1,0)),
_xlfn.IFS(
$ES465="LisChannel",
_xlpm.COEFF*
INDEX({1;1;1.2;1.2;1;1;1;1;1.2;1.2;1.2;1.2},
MATCH(MONTH(BK$15),
{1,2,3,4,5,6,7,8,9,10,11,12})),
CONCATENATE($ES465," ",$L465)="RussOutdoor метро",
_xlpm.COEFF*
INDEX({0.8;0.9;1.1;1.1;1;1;1;1;1.1;1.1;1.1;1.1},
MATCH(MONTH(BK$15),
{1,2,3,4,5,6,7,8,9,10,11,12})),
$ES465&lt;&gt;"LisChannel",
_xlpm.COEFF,
$ES465&lt;&gt;"RussOutdoor",
_xlpm.COEFF))</f>
        <v/>
      </c>
      <c r="BL465" s="62">
        <f>COUNTIFS($AZ465:$BK465,"&gt;0")</f>
        <v/>
      </c>
      <c r="BM465" s="65" t="n"/>
      <c r="BN465" s="125">
        <f>$DJ465</f>
        <v/>
      </c>
      <c r="BO465" s="63">
        <f>$DQ465</f>
        <v/>
      </c>
      <c r="BP465" s="125">
        <f>
IFERROR(
IF($BL465=0,0,
$BN465*(1-$BO465)),
0)</f>
        <v/>
      </c>
      <c r="BQ465" s="125">
        <f t="array" ref="BQ465">
IFERROR(
_xlfn.IFS(
$DH465="день_1",
$BP465*$BL465/($AX465-$AW465+1)*AZ465*(DAY(EOMONTH(AZ$15,0))),
$DH465="день_2",
$BP465/30*MAX(MIN($AX465,EOMONTH(AZ$15,0))-MAX($AW465,AZ$15)+1,),
$DH465="раб.день",
$BP465/30*(IFERROR(
_xlfn.LET(_xlpm.VD,
CHOOSE(
{1;2;3;4;5;6;7;8;9;10;11;12;13;14;15;16;17;18},
45658,45659,45660,45661,45662,45663,45664,45665,45711,45724,45778,45779,45785,45786,45820,45821,45965,46022),
_xlfn.LET(_xlpm.DD,
MAX(MIN($AX465,EOMONTH(AZ$15,0))-MAX($AW465,AZ$15),),
_xlfn.IFS(
AND(MONTH($AW465)=MONTH(AZ$15),MONTH($AX465)&lt;&gt;MONTH(AZ$15)),
NETWORKDAYS.INTL($AW465,$AW465+_xlpm.DD,1,_xlpm.VD),
AND(MONTH($AW465)&lt;&gt;MONTH(AZ$15),MONTH($AX465)=MONTH(AZ$15)),
NETWORKDAYS.INTL(($AX465)-_xlpm.DD,$AX465,1,_xlpm.VD),
AND(MONTH($AW465)&lt;MONTH(AZ$15),MONTH($AX465)&gt;MONTH(AZ$15)),
NETWORKDAYS.INTL((EOMONTH(AZ$15-1,1))-_xlpm.DD,EOMONTH(AZ$15-1,1),1,_xlpm.VD),
AND(MONTH($AW465)=MONTH(AZ$15),MONTH($AX465)=MONTH(AZ$15)),
NETWORKDAYS.INTL($AW465,$AX465,1,_xlpm.VD)))),0)),
$DH465="месяц",
$BP465*AZ465,
$DH465="неделя",
$BP465*AZ465/7*(ROUNDUP((DAY(EOMONTH(AZ$15,0)))/4,0))),
0)</f>
        <v/>
      </c>
      <c r="BR465" s="125">
        <f t="array" ref="BR465">
IFERROR(
_xlfn.IFS(
$DH465="день_1",
$BP465*$BL465/($AX465-$AW465+1)*BA465*(DAY(EOMONTH(BA$15,0))),
$DH465="день_2",
$BP465/30*MAX(MIN($AX465,EOMONTH(BA$15,0))-MAX($AW465,BA$15)+1,),
$DH465="раб.день",
$BP465/30*(IFERROR(
_xlfn.LET(_xlpm.VD,
CHOOSE(
{1;2;3;4;5;6;7;8;9;10;11;12;13;14;15;16;17;18},
45658,45659,45660,45661,45662,45663,45664,45665,45711,45724,45778,45779,45785,45786,45820,45821,45965,46022),
_xlfn.LET(_xlpm.DD,
MAX(MIN($AX465,EOMONTH(BA$15,0))-MAX($AW465,BA$15),),
_xlfn.IFS(
AND(MONTH($AW465)=MONTH(BA$15),MONTH($AX465)&lt;&gt;MONTH(BA$15)),
NETWORKDAYS.INTL($AW465,$AW465+_xlpm.DD,1,_xlpm.VD),
AND(MONTH($AW465)&lt;&gt;MONTH(BA$15),MONTH($AX465)=MONTH(BA$15)),
NETWORKDAYS.INTL(($AX465)-_xlpm.DD,$AX465,1,_xlpm.VD),
AND(MONTH($AW465)&lt;MONTH(BA$15),MONTH($AX465)&gt;MONTH(BA$15)),
NETWORKDAYS.INTL((EOMONTH(BA$15-1,1))-_xlpm.DD,EOMONTH(BA$15-1,1),1,_xlpm.VD),
AND(MONTH($AW465)=MONTH(BA$15),MONTH($AX465)=MONTH(BA$15)),
NETWORKDAYS.INTL($AW465,$AX465,1,_xlpm.VD)))),0)),
$DH465="месяц",
$BP465*BA465,
$DH465="неделя",
$BP465*BA465/7*(ROUNDUP((DAY(EOMONTH(BA$15,0)))/4,0))),
0)</f>
        <v/>
      </c>
      <c r="BS465" s="125">
        <f t="array" ref="BS465">
IFERROR(
_xlfn.IFS(
$DH465="день_1",
$BP465*$BL465/($AX465-$AW465+1)*BB465*(DAY(EOMONTH(BB$15,0))),
$DH465="день_2",
$BP465/30*MAX(MIN($AX465,EOMONTH(BB$15,0))-MAX($AW465,BB$15)+1,),
$DH465="раб.день",
$BP465/30*(IFERROR(
_xlfn.LET(_xlpm.VD,
CHOOSE(
{1;2;3;4;5;6;7;8;9;10;11;12;13;14;15;16;17;18},
45658,45659,45660,45661,45662,45663,45664,45665,45711,45724,45778,45779,45785,45786,45820,45821,45965,46022),
_xlfn.LET(_xlpm.DD,
MAX(MIN($AX465,EOMONTH(BB$15,0))-MAX($AW465,BB$15),),
_xlfn.IFS(
AND(MONTH($AW465)=MONTH(BB$15),MONTH($AX465)&lt;&gt;MONTH(BB$15)),
NETWORKDAYS.INTL($AW465,$AW465+_xlpm.DD,1,_xlpm.VD),
AND(MONTH($AW465)&lt;&gt;MONTH(BB$15),MONTH($AX465)=MONTH(BB$15)),
NETWORKDAYS.INTL(($AX465)-_xlpm.DD,$AX465,1,_xlpm.VD),
AND(MONTH($AW465)&lt;MONTH(BB$15),MONTH($AX465)&gt;MONTH(BB$15)),
NETWORKDAYS.INTL((EOMONTH(BB$15-1,1))-_xlpm.DD,EOMONTH(BB$15-1,1),1,_xlpm.VD),
AND(MONTH($AW465)=MONTH(BB$15),MONTH($AX465)=MONTH(BB$15)),
NETWORKDAYS.INTL($AW465,$AX465,1,_xlpm.VD)))),0)),
$DH465="месяц",
$BP465*BB465,
$DH465="неделя",
$BP465*BB465/7*(ROUNDUP((DAY(EOMONTH(BB$15,0)))/4,0))),
0)</f>
        <v/>
      </c>
      <c r="BT465" s="125">
        <f t="array" ref="BT465">
IFERROR(
_xlfn.IFS(
$DH465="день_1",
$BP465*$BL465/($AX465-$AW465+1)*BC465*(DAY(EOMONTH(BC$15,0))),
$DH465="день_2",
$BP465/30*MAX(MIN($AX465,EOMONTH(BC$15,0))-MAX($AW465,BC$15)+1,),
$DH465="раб.день",
$BP465/30*(IFERROR(
_xlfn.LET(_xlpm.VD,
CHOOSE(
{1;2;3;4;5;6;7;8;9;10;11;12;13;14;15;16;17;18},
45658,45659,45660,45661,45662,45663,45664,45665,45711,45724,45778,45779,45785,45786,45820,45821,45965,46022),
_xlfn.LET(_xlpm.DD,
MAX(MIN($AX465,EOMONTH(BC$15,0))-MAX($AW465,BC$15),),
_xlfn.IFS(
AND(MONTH($AW465)=MONTH(BC$15),MONTH($AX465)&lt;&gt;MONTH(BC$15)),
NETWORKDAYS.INTL($AW465,$AW465+_xlpm.DD,1,_xlpm.VD),
AND(MONTH($AW465)&lt;&gt;MONTH(BC$15),MONTH($AX465)=MONTH(BC$15)),
NETWORKDAYS.INTL(($AX465)-_xlpm.DD,$AX465,1,_xlpm.VD),
AND(MONTH($AW465)&lt;MONTH(BC$15),MONTH($AX465)&gt;MONTH(BC$15)),
NETWORKDAYS.INTL((EOMONTH(BC$15-1,1))-_xlpm.DD,EOMONTH(BC$15-1,1),1,_xlpm.VD),
AND(MONTH($AW465)=MONTH(BC$15),MONTH($AX465)=MONTH(BC$15)),
NETWORKDAYS.INTL($AW465,$AX465,1,_xlpm.VD)))),0)),
$DH465="месяц",
$BP465*BC465,
$DH465="неделя",
$BP465*BC465/7*(ROUNDUP((DAY(EOMONTH(BC$15,0)))/4,0))),
0)</f>
        <v/>
      </c>
      <c r="BU465" s="125">
        <f t="array" ref="BU465">
IFERROR(
_xlfn.IFS(
$DH465="день_1",
$BP465*$BL465/($AX465-$AW465+1)*BD465*(DAY(EOMONTH(BD$15,0))),
$DH465="день_2",
$BP465/30*MAX(MIN($AX465,EOMONTH(BD$15,0))-MAX($AW465,BD$15)+1,),
$DH465="раб.день",
$BP465/30*(IFERROR(
_xlfn.LET(_xlpm.VD,
CHOOSE(
{1;2;3;4;5;6;7;8;9;10;11;12;13;14;15;16;17;18},
45658,45659,45660,45661,45662,45663,45664,45665,45711,45724,45778,45779,45785,45786,45820,45821,45965,46022),
_xlfn.LET(_xlpm.DD,
MAX(MIN($AX465,EOMONTH(BD$15,0))-MAX($AW465,BD$15),),
_xlfn.IFS(
AND(MONTH($AW465)=MONTH(BD$15),MONTH($AX465)&lt;&gt;MONTH(BD$15)),
NETWORKDAYS.INTL($AW465,$AW465+_xlpm.DD,1,_xlpm.VD),
AND(MONTH($AW465)&lt;&gt;MONTH(BD$15),MONTH($AX465)=MONTH(BD$15)),
NETWORKDAYS.INTL(($AX465)-_xlpm.DD,$AX465,1,_xlpm.VD),
AND(MONTH($AW465)&lt;MONTH(BD$15),MONTH($AX465)&gt;MONTH(BD$15)),
NETWORKDAYS.INTL((EOMONTH(BD$15-1,1))-_xlpm.DD,EOMONTH(BD$15-1,1),1,_xlpm.VD),
AND(MONTH($AW465)=MONTH(BD$15),MONTH($AX465)=MONTH(BD$15)),
NETWORKDAYS.INTL($AW465,$AX465,1,_xlpm.VD)))),0)),
$DH465="месяц",
$BP465*BD465,
$DH465="неделя",
$BP465*BD465/7*(ROUNDUP((DAY(EOMONTH(BD$15,0)))/4,0))),
0)</f>
        <v/>
      </c>
      <c r="BV465" s="125">
        <f t="array" ref="BV465">
IFERROR(
_xlfn.IFS(
$DH465="день_1",
$BP465*$BL465/($AX465-$AW465+1)*BE465*(DAY(EOMONTH(BE$15,0))),
$DH465="день_2",
$BP465/30*MAX(MIN($AX465,EOMONTH(BE$15,0))-MAX($AW465,BE$15)+1,),
$DH465="раб.день",
$BP465/30*(IFERROR(
_xlfn.LET(_xlpm.VD,
CHOOSE(
{1;2;3;4;5;6;7;8;9;10;11;12;13;14;15;16;17;18},
45658,45659,45660,45661,45662,45663,45664,45665,45711,45724,45778,45779,45785,45786,45820,45821,45965,46022),
_xlfn.LET(_xlpm.DD,
MAX(MIN($AX465,EOMONTH(BE$15,0))-MAX($AW465,BE$15),),
_xlfn.IFS(
AND(MONTH($AW465)=MONTH(BE$15),MONTH($AX465)&lt;&gt;MONTH(BE$15)),
NETWORKDAYS.INTL($AW465,$AW465+_xlpm.DD,1,_xlpm.VD),
AND(MONTH($AW465)&lt;&gt;MONTH(BE$15),MONTH($AX465)=MONTH(BE$15)),
NETWORKDAYS.INTL(($AX465)-_xlpm.DD,$AX465,1,_xlpm.VD),
AND(MONTH($AW465)&lt;MONTH(BE$15),MONTH($AX465)&gt;MONTH(BE$15)),
NETWORKDAYS.INTL((EOMONTH(BE$15-1,1))-_xlpm.DD,EOMONTH(BE$15-1,1),1,_xlpm.VD),
AND(MONTH($AW465)=MONTH(BE$15),MONTH($AX465)=MONTH(BE$15)),
NETWORKDAYS.INTL($AW465,$AX465,1,_xlpm.VD)))),0)),
$DH465="месяц",
$BP465*BE465,
$DH465="неделя",
$BP465*BE465/7*(ROUNDUP((DAY(EOMONTH(BE$15,0)))/4,0))),
0)</f>
        <v/>
      </c>
      <c r="BW465" s="125">
        <f t="array" ref="BW465">
IFERROR(
_xlfn.IFS(
$DH465="день_1",
$BP465*$BL465/($AX465-$AW465+1)*BF465*(DAY(EOMONTH(BF$15,0))),
$DH465="день_2",
$BP465/30*MAX(MIN($AX465,EOMONTH(BF$15,0))-MAX($AW465,BF$15)+1,),
$DH465="раб.день",
$BP465/30*(IFERROR(
_xlfn.LET(_xlpm.VD,
CHOOSE(
{1;2;3;4;5;6;7;8;9;10;11;12;13;14;15;16;17;18},
45658,45659,45660,45661,45662,45663,45664,45665,45711,45724,45778,45779,45785,45786,45820,45821,45965,46022),
_xlfn.LET(_xlpm.DD,
MAX(MIN($AX465,EOMONTH(BF$15,0))-MAX($AW465,BF$15),),
_xlfn.IFS(
AND(MONTH($AW465)=MONTH(BF$15),MONTH($AX465)&lt;&gt;MONTH(BF$15)),
NETWORKDAYS.INTL($AW465,$AW465+_xlpm.DD,1,_xlpm.VD),
AND(MONTH($AW465)&lt;&gt;MONTH(BF$15),MONTH($AX465)=MONTH(BF$15)),
NETWORKDAYS.INTL(($AX465)-_xlpm.DD,$AX465,1,_xlpm.VD),
AND(MONTH($AW465)&lt;MONTH(BF$15),MONTH($AX465)&gt;MONTH(BF$15)),
NETWORKDAYS.INTL((EOMONTH(BF$15-1,1))-_xlpm.DD,EOMONTH(BF$15-1,1),1,_xlpm.VD),
AND(MONTH($AW465)=MONTH(BF$15),MONTH($AX465)=MONTH(BF$15)),
NETWORKDAYS.INTL($AW465,$AX465,1,_xlpm.VD)))),0)),
$DH465="месяц",
$BP465*BF465,
$DH465="неделя",
$BP465*BF465/7*(ROUNDUP((DAY(EOMONTH(BF$15,0)))/4,0))),
0)</f>
        <v/>
      </c>
      <c r="BX465" s="125">
        <f t="array" ref="BX465">
IFERROR(
_xlfn.IFS(
$DH465="день_1",
$BP465*$BL465/($AX465-$AW465+1)*BG465*(DAY(EOMONTH(BG$15,0))),
$DH465="день_2",
$BP465/30*MAX(MIN($AX465,EOMONTH(BG$15,0))-MAX($AW465,BG$15)+1,),
$DH465="раб.день",
$BP465/30*(IFERROR(
_xlfn.LET(_xlpm.VD,
CHOOSE(
{1;2;3;4;5;6;7;8;9;10;11;12;13;14;15;16;17;18},
45658,45659,45660,45661,45662,45663,45664,45665,45711,45724,45778,45779,45785,45786,45820,45821,45965,46022),
_xlfn.LET(_xlpm.DD,
MAX(MIN($AX465,EOMONTH(BG$15,0))-MAX($AW465,BG$15),),
_xlfn.IFS(
AND(MONTH($AW465)=MONTH(BG$15),MONTH($AX465)&lt;&gt;MONTH(BG$15)),
NETWORKDAYS.INTL($AW465,$AW465+_xlpm.DD,1,_xlpm.VD),
AND(MONTH($AW465)&lt;&gt;MONTH(BG$15),MONTH($AX465)=MONTH(BG$15)),
NETWORKDAYS.INTL(($AX465)-_xlpm.DD,$AX465,1,_xlpm.VD),
AND(MONTH($AW465)&lt;MONTH(BG$15),MONTH($AX465)&gt;MONTH(BG$15)),
NETWORKDAYS.INTL((EOMONTH(BG$15-1,1))-_xlpm.DD,EOMONTH(BG$15-1,1),1,_xlpm.VD),
AND(MONTH($AW465)=MONTH(BG$15),MONTH($AX465)=MONTH(BG$15)),
NETWORKDAYS.INTL($AW465,$AX465,1,_xlpm.VD)))),0)),
$DH465="месяц",
$BP465*BG465,
$DH465="неделя",
$BP465*BG465/7*(ROUNDUP((DAY(EOMONTH(BG$15,0)))/4,0))),
0)</f>
        <v/>
      </c>
      <c r="BY465" s="125">
        <f t="array" ref="BY465">
IFERROR(
_xlfn.IFS(
$DH465="день_1",
$BP465*$BL465/($AX465-$AW465+1)*BH465*(DAY(EOMONTH(BH$15,0))),
$DH465="день_2",
$BP465/30*MAX(MIN($AX465,EOMONTH(BH$15,0))-MAX($AW465,BH$15)+1,),
$DH465="раб.день",
$BP465/30*(IFERROR(
_xlfn.LET(_xlpm.VD,
CHOOSE(
{1;2;3;4;5;6;7;8;9;10;11;12;13;14;15;16;17;18},
45658,45659,45660,45661,45662,45663,45664,45665,45711,45724,45778,45779,45785,45786,45820,45821,45965,46022),
_xlfn.LET(_xlpm.DD,
MAX(MIN($AX465,EOMONTH(BH$15,0))-MAX($AW465,BH$15),),
_xlfn.IFS(
AND(MONTH($AW465)=MONTH(BH$15),MONTH($AX465)&lt;&gt;MONTH(BH$15)),
NETWORKDAYS.INTL($AW465,$AW465+_xlpm.DD,1,_xlpm.VD),
AND(MONTH($AW465)&lt;&gt;MONTH(BH$15),MONTH($AX465)=MONTH(BH$15)),
NETWORKDAYS.INTL(($AX465)-_xlpm.DD,$AX465,1,_xlpm.VD),
AND(MONTH($AW465)&lt;MONTH(BH$15),MONTH($AX465)&gt;MONTH(BH$15)),
NETWORKDAYS.INTL((EOMONTH(BH$15-1,1))-_xlpm.DD,EOMONTH(BH$15-1,1),1,_xlpm.VD),
AND(MONTH($AW465)=MONTH(BH$15),MONTH($AX465)=MONTH(BH$15)),
NETWORKDAYS.INTL($AW465,$AX465,1,_xlpm.VD)))),0)),
$DH465="месяц",
$BP465*BH465,
$DH465="неделя",
$BP465*BH465/7*(ROUNDUP((DAY(EOMONTH(BH$15,0)))/4,0))),
0)</f>
        <v/>
      </c>
      <c r="BZ465" s="125">
        <f t="array" ref="BZ465">
IFERROR(
_xlfn.IFS(
$DH465="день_1",
$BP465*$BL465/($AX465-$AW465+1)*BI465*(DAY(EOMONTH(BI$15,0))),
$DH465="день_2",
$BP465/30*MAX(MIN($AX465,EOMONTH(BI$15,0))-MAX($AW465,BI$15)+1,),
$DH465="раб.день",
$BP465/30*(IFERROR(
_xlfn.LET(_xlpm.VD,
CHOOSE(
{1;2;3;4;5;6;7;8;9;10;11;12;13;14;15;16;17;18},
45658,45659,45660,45661,45662,45663,45664,45665,45711,45724,45778,45779,45785,45786,45820,45821,45965,46022),
_xlfn.LET(_xlpm.DD,
MAX(MIN($AX465,EOMONTH(BI$15,0))-MAX($AW465,BI$15),),
_xlfn.IFS(
AND(MONTH($AW465)=MONTH(BI$15),MONTH($AX465)&lt;&gt;MONTH(BI$15)),
NETWORKDAYS.INTL($AW465,$AW465+_xlpm.DD,1,_xlpm.VD),
AND(MONTH($AW465)&lt;&gt;MONTH(BI$15),MONTH($AX465)=MONTH(BI$15)),
NETWORKDAYS.INTL(($AX465)-_xlpm.DD,$AX465,1,_xlpm.VD),
AND(MONTH($AW465)&lt;MONTH(BI$15),MONTH($AX465)&gt;MONTH(BI$15)),
NETWORKDAYS.INTL((EOMONTH(BI$15-1,1))-_xlpm.DD,EOMONTH(BI$15-1,1),1,_xlpm.VD),
AND(MONTH($AW465)=MONTH(BI$15),MONTH($AX465)=MONTH(BI$15)),
NETWORKDAYS.INTL($AW465,$AX465,1,_xlpm.VD)))),0)),
$DH465="месяц",
$BP465*BI465,
$DH465="неделя",
$BP465*BI465/7*(ROUNDUP((DAY(EOMONTH(BI$15,0)))/4,0))),
0)</f>
        <v/>
      </c>
      <c r="CA465" s="125">
        <f t="array" ref="CA465">
IFERROR(
_xlfn.IFS(
$DH465="день_1",
$BP465*$BL465/($AX465-$AW465+1)*BJ465*(DAY(EOMONTH(BJ$15,0))),
$DH465="день_2",
$BP465/30*MAX(MIN($AX465,EOMONTH(BJ$15,0))-MAX($AW465,BJ$15)+1,),
$DH465="раб.день",
$BP465/30*(IFERROR(
_xlfn.LET(_xlpm.VD,
CHOOSE(
{1;2;3;4;5;6;7;8;9;10;11;12;13;14;15;16;17;18},
45658,45659,45660,45661,45662,45663,45664,45665,45711,45724,45778,45779,45785,45786,45820,45821,45965,46022),
_xlfn.LET(_xlpm.DD,
MAX(MIN($AX465,EOMONTH(BJ$15,0))-MAX($AW465,BJ$15),),
_xlfn.IFS(
AND(MONTH($AW465)=MONTH(BJ$15),MONTH($AX465)&lt;&gt;MONTH(BJ$15)),
NETWORKDAYS.INTL($AW465,$AW465+_xlpm.DD,1,_xlpm.VD),
AND(MONTH($AW465)&lt;&gt;MONTH(BJ$15),MONTH($AX465)=MONTH(BJ$15)),
NETWORKDAYS.INTL(($AX465)-_xlpm.DD,$AX465,1,_xlpm.VD),
AND(MONTH($AW465)&lt;MONTH(BJ$15),MONTH($AX465)&gt;MONTH(BJ$15)),
NETWORKDAYS.INTL((EOMONTH(BJ$15-1,1))-_xlpm.DD,EOMONTH(BJ$15-1,1),1,_xlpm.VD),
AND(MONTH($AW465)=MONTH(BJ$15),MONTH($AX465)=MONTH(BJ$15)),
NETWORKDAYS.INTL($AW465,$AX465,1,_xlpm.VD)))),0)),
$DH465="месяц",
$BP465*BJ465,
$DH465="неделя",
$BP465*BJ465/7*(ROUNDUP((DAY(EOMONTH(BJ$15,0)))/4,0))),
0)</f>
        <v/>
      </c>
      <c r="CB465" s="125">
        <f t="array" ref="CB465">
IFERROR(
_xlfn.IFS(
$DH465="день_1",
$BP465*$BL465/($AX465-$AW465+1)*BK465*(DAY(EOMONTH(BK$15,0))),
$DH465="день_2",
$BP465/30*MAX(MIN($AX465,EOMONTH(BK$15,0))-MAX($AW465,BK$15)+1,),
$DH465="раб.день",
$BP465/30*(IFERROR(
_xlfn.LET(_xlpm.VD,
CHOOSE(
{1;2;3;4;5;6;7;8;9;10;11;12;13;14;15;16;17;18},
45658,45659,45660,45661,45662,45663,45664,45665,45711,45724,45778,45779,45785,45786,45820,45821,45965,46022),
_xlfn.LET(_xlpm.DD,
MAX(MIN($AX465,EOMONTH(BK$15,0))-MAX($AW465,BK$15),),
_xlfn.IFS(
AND(MONTH($AW465)=MONTH(BK$15),MONTH($AX465)&lt;&gt;MONTH(BK$15)),
NETWORKDAYS.INTL($AW465,$AW465+_xlpm.DD,1,_xlpm.VD),
AND(MONTH($AW465)&lt;&gt;MONTH(BK$15),MONTH($AX465)=MONTH(BK$15)),
NETWORKDAYS.INTL(($AX465)-_xlpm.DD,$AX465,1,_xlpm.VD),
AND(MONTH($AW465)&lt;MONTH(BK$15),MONTH($AX465)&gt;MONTH(BK$15)),
NETWORKDAYS.INTL((EOMONTH(BK$15-1,1))-_xlpm.DD,EOMONTH(BK$15-1,1),1,_xlpm.VD),
AND(MONTH($AW465)=MONTH(BK$15),MONTH($AX465)=MONTH(BK$15)),
NETWORKDAYS.INTL($AW465,$AX465,1,_xlpm.VD)))),0)),
$DH465="месяц",
$BP465*BK465,
$DH465="неделя",
$BP465*BK465/7*(ROUNDUP((DAY(EOMONTH(BK$15,0)))/4,0))),
0)</f>
        <v/>
      </c>
      <c r="CC465" s="125">
        <f>SUM($BQ465:$CB465)</f>
        <v/>
      </c>
      <c r="CD465" s="126">
        <f>SUM($EH465:$EH465)</f>
        <v/>
      </c>
      <c r="CE465" s="126">
        <f>$CD465*$AB465</f>
        <v/>
      </c>
      <c r="CF465" s="126">
        <f>SUM($EK465:$EK465)</f>
        <v/>
      </c>
      <c r="CG465" s="126">
        <f>$CF465*$AB465</f>
        <v/>
      </c>
      <c r="CH465" s="126">
        <f>SUM($CC465,$CE465,$CG465)</f>
        <v/>
      </c>
      <c r="CI465" s="126">
        <f>$CH465*(1+$CM465)</f>
        <v/>
      </c>
      <c r="CJ465" s="127" t="n">
        <v>0</v>
      </c>
      <c r="CK465" s="126">
        <f>SUM($CH465:$CH465)*(1+$CJ465)</f>
        <v/>
      </c>
      <c r="CL465" s="126">
        <f>SUM($CH465:$CH465)*(1+$CM465)</f>
        <v/>
      </c>
      <c r="CM465" s="59" t="inlineStr">
        <is>
          <t>20%</t>
        </is>
      </c>
      <c r="CN465" s="59" t="n"/>
      <c r="CO465" s="72" t="n"/>
      <c r="CP465" s="59" t="n"/>
      <c r="CQ465" s="73" t="n"/>
      <c r="CR465" s="73" t="n"/>
      <c r="CS465" s="73" t="n"/>
      <c r="CT465" s="72" t="n"/>
      <c r="CU465" s="79" t="inlineStr">
        <is>
          <t> </t>
        </is>
      </c>
      <c r="CV465" s="60" t="n"/>
      <c r="CW465" s="60" t="n"/>
      <c r="CX465" s="60" t="n"/>
      <c r="CY465" s="127">
        <f>IFERROR(($CC465-$EE465)/($EE465/(1-$DQ465)),0)</f>
        <v/>
      </c>
      <c r="CZ465" s="127">
        <f>IFERROR(1-$EI465/($CE465),0)</f>
        <v/>
      </c>
      <c r="DA465" s="127">
        <f>IFERROR(1-$EL465/($CG465),0)</f>
        <v/>
      </c>
      <c r="DB465" s="126">
        <f>ROUND(IFERROR(($CI465/(1+$CM465)-$EN465),0),2)</f>
        <v/>
      </c>
      <c r="DC465" s="128" t="n"/>
      <c r="DD465" s="125" t="n"/>
      <c r="DE465" s="75" t="n">
        <v>0</v>
      </c>
      <c r="DF465" s="128" t="n"/>
      <c r="DG465" s="125">
        <f>IF($DC465=0,0,$DD465*($DC465*100%-$DE465*$DF465))*SUM($AB465:$AB465)</f>
        <v/>
      </c>
      <c r="DH465" s="129" t="inlineStr">
        <is>
          <t>месяц</t>
        </is>
      </c>
      <c r="DI465" s="130">
        <f t="array" ref="DI465">IFERROR(
IF($ES465="LisChannel",
(ROUND(((INDEX({174.625;153.888888888889;130.972222222222},MATCH($AI465,{2;3;4}),0))*$AG465*$AI465),2)),0),0)</f>
        <v/>
      </c>
      <c r="DJ465" s="130">
        <f>
_xlfn.LET(_xlpm.X,
IFERROR(
IF($ES465="НовиковТВ",
(_xlfn.LET(_xlpm.NTV,
_xlfn.LET(_xlpm.MIN,350000,
IF(SUMIFS($DI:$DI,$ES:$ES,"НовиковТВ")&lt;=_xlpm.MIN,
(SUMIFS($DI:$DI,$ES:$ES,"НовиковТВ")/(COUNTIFS($ES:$ES,"НовиковТВ")))*_xlpm.MIN/SUMIFS($DI:$DI,$ES:$ES,"НовиковТВ"),
DI465)),
_xlpm.NTV+$DG465/(1-(1-(_xlpm.NTV)*(1-$DL465)*(1-$DM465)*(1-$DN465)*(1-$DO465)*(1-$DP465)/_xlpm.NTV))))/(1+$EP465),
$DI465+$DG465/(1-(1-($DI465)*(1-$DL465)*(1-$DM465)*(1-$DN465)*(1-$DO465)*(1-$DP465)/$DI465))),
0),
_xlpm.X*(1+$CM465)*(1+$CW465)-_xlpm.X*(1+$CM465)+_xlpm.X)</f>
        <v/>
      </c>
      <c r="DK465" s="125" t="inlineStr">
        <is>
          <t>послед.</t>
        </is>
      </c>
      <c r="DL465" s="63" t="n">
        <v>0</v>
      </c>
      <c r="DM465" s="63" t="n">
        <v>0</v>
      </c>
      <c r="DN465" s="63" t="n">
        <v>0</v>
      </c>
      <c r="DO465" s="63" t="n">
        <v>0</v>
      </c>
      <c r="DP465" s="63" t="n">
        <v>0</v>
      </c>
      <c r="DQ465" s="63">
        <f t="array" ref="DQ465">IFERROR(_xlfn.IFS(
$DK465="послед.",1-(1-$DL465)*(1-$DM465)*(1-$DN465)*(1-$DO465)*(1-$DP465),
$DK465="сумм.",$DL465+$DM465+$DN465+$DO465+$DP465),
0)</f>
        <v/>
      </c>
      <c r="DR465" s="125">
        <f t="array" ref="DR465">
IFERROR(
_xlfn.IFS(
$BL465=0,
0,
$BL465&gt;0,
_xlfn.IFS($DK465="послед.",
$DJ465*(1-$DL465)*(1-$DM465)*(1-$DN465)*(1-$DO465)*(1-$DP465),
$DK465="сумм.",
$DJ465*(1-($DL465+$DM465+$DN465+$DO465+$DP465)))),0)</f>
        <v/>
      </c>
      <c r="DS465" s="125">
        <f t="array" ref="DS465">
IFERROR(_xlfn.IFS(
$DH465="день_1",
$DR465*$BL465/($AX465-$AW465+1)*AZ465*(DAY(EOMONTH(AZ$15,0))),
$DH465="день_2",
$DR465/30*MAX(MIN($AX465,EOMONTH(AZ$15,0))-MAX($AW465,AZ$15)+1,),
$DH465="раб.день",
$DR465/30*(IFERROR(
_xlfn.LET(_xlpm.VD,
CHOOSE(
{1;2;3;4;5;6;7;8;9;10;11;12;13;14;15;16;17;18},
45658,45659,45660,45661,45662,45663,45664,45665,45711,45724,45778,45779,45785,45786,45820,45821,45965,46022),
_xlfn.LET(_xlpm.DD,
MAX(MIN($AX465,EOMONTH(AZ$15,0))-MAX($AW465,AZ$15),),
_xlfn.IFS(
AND(MONTH($AW465)=MONTH(AZ$15),MONTH($AX465)&lt;&gt;MONTH(AZ$15)),
NETWORKDAYS.INTL($AW465,$AW465+_xlpm.DD,1,_xlpm.VD),
AND(MONTH($AW465)&lt;&gt;MONTH(AZ$15),MONTH($AX465)=MONTH(AZ$15)),
NETWORKDAYS.INTL(($AX465)-_xlpm.DD,$AX465,1,_xlpm.VD),
AND(MONTH($AW465)&lt;MONTH(AZ$15),MONTH($AX465)&gt;MONTH(AZ$15)),
NETWORKDAYS.INTL((EOMONTH(AZ$15-1,1))-_xlpm.DD,EOMONTH(AZ$15-1,1),1,_xlpm.VD),
AND(MONTH($AW465)=MONTH(AZ$15),MONTH($AX465)=MONTH(AZ$15)),
NETWORKDAYS.INTL($AW465,$AX465,1,_xlpm.VD)))),0)),
$DH465="месяц",
$DR465*AZ465,
$DH465="неделя",
$DR465*AZ465/7*(ROUNDUP((DAY(EOMONTH(AZ$15,0)))/4,0))),
0)</f>
        <v/>
      </c>
      <c r="DT465" s="125">
        <f t="array" ref="DT465">
IFERROR(_xlfn.IFS(
$DH465="день_1",
$DR465*$BL465/($AX465-$AW465+1)*BA465*(DAY(EOMONTH(BA$15,0))),
$DH465="день_2",
$DR465/30*MAX(MIN($AX465,EOMONTH(BA$15,0))-MAX($AW465,BA$15)+1,),
$DH465="раб.день",
$DR465/30*(IFERROR(
_xlfn.LET(_xlpm.VD,
CHOOSE(
{1;2;3;4;5;6;7;8;9;10;11;12;13;14;15;16;17;18},
45658,45659,45660,45661,45662,45663,45664,45665,45711,45724,45778,45779,45785,45786,45820,45821,45965,46022),
_xlfn.LET(_xlpm.DD,
MAX(MIN($AX465,EOMONTH(BA$15,0))-MAX($AW465,BA$15),),
_xlfn.IFS(
AND(MONTH($AW465)=MONTH(BA$15),MONTH($AX465)&lt;&gt;MONTH(BA$15)),
NETWORKDAYS.INTL($AW465,$AW465+_xlpm.DD,1,_xlpm.VD),
AND(MONTH($AW465)&lt;&gt;MONTH(BA$15),MONTH($AX465)=MONTH(BA$15)),
NETWORKDAYS.INTL(($AX465)-_xlpm.DD,$AX465,1,_xlpm.VD),
AND(MONTH($AW465)&lt;MONTH(BA$15),MONTH($AX465)&gt;MONTH(BA$15)),
NETWORKDAYS.INTL((EOMONTH(BA$15-1,1))-_xlpm.DD,EOMONTH(BA$15-1,1),1,_xlpm.VD),
AND(MONTH($AW465)=MONTH(BA$15),MONTH($AX465)=MONTH(BA$15)),
NETWORKDAYS.INTL($AW465,$AX465,1,_xlpm.VD)))),0)),
$DH465="месяц",
$DR465*BA465,
$DH465="неделя",
$DR465*BA465/7*(ROUNDUP((DAY(EOMONTH(BA$15,0)))/4,0))),
0)</f>
        <v/>
      </c>
      <c r="DU465" s="125">
        <f t="array" ref="DU465">
IFERROR(_xlfn.IFS(
$DH465="день_1",
$DR465*$BL465/($AX465-$AW465+1)*BB465*(DAY(EOMONTH(BB$15,0))),
$DH465="день_2",
$DR465/30*MAX(MIN($AX465,EOMONTH(BB$15,0))-MAX($AW465,BB$15)+1,),
$DH465="раб.день",
$DR465/30*(IFERROR(
_xlfn.LET(_xlpm.VD,
CHOOSE(
{1;2;3;4;5;6;7;8;9;10;11;12;13;14;15;16;17;18},
45658,45659,45660,45661,45662,45663,45664,45665,45711,45724,45778,45779,45785,45786,45820,45821,45965,46022),
_xlfn.LET(_xlpm.DD,
MAX(MIN($AX465,EOMONTH(BB$15,0))-MAX($AW465,BB$15),),
_xlfn.IFS(
AND(MONTH($AW465)=MONTH(BB$15),MONTH($AX465)&lt;&gt;MONTH(BB$15)),
NETWORKDAYS.INTL($AW465,$AW465+_xlpm.DD,1,_xlpm.VD),
AND(MONTH($AW465)&lt;&gt;MONTH(BB$15),MONTH($AX465)=MONTH(BB$15)),
NETWORKDAYS.INTL(($AX465)-_xlpm.DD,$AX465,1,_xlpm.VD),
AND(MONTH($AW465)&lt;MONTH(BB$15),MONTH($AX465)&gt;MONTH(BB$15)),
NETWORKDAYS.INTL((EOMONTH(BB$15-1,1))-_xlpm.DD,EOMONTH(BB$15-1,1),1,_xlpm.VD),
AND(MONTH($AW465)=MONTH(BB$15),MONTH($AX465)=MONTH(BB$15)),
NETWORKDAYS.INTL($AW465,$AX465,1,_xlpm.VD)))),0)),
$DH465="месяц",
$DR465*BB465,
$DH465="неделя",
$DR465*BB465/7*(ROUNDUP((DAY(EOMONTH(BB$15,0)))/4,0))),
0)</f>
        <v/>
      </c>
      <c r="DV465" s="125">
        <f t="array" ref="DV465">
IFERROR(_xlfn.IFS(
$DH465="день_1",
$DR465*$BL465/($AX465-$AW465+1)*BC465*(DAY(EOMONTH(BC$15,0))),
$DH465="день_2",
$DR465/30*MAX(MIN($AX465,EOMONTH(BC$15,0))-MAX($AW465,BC$15)+1,),
$DH465="раб.день",
$DR465/30*(IFERROR(
_xlfn.LET(_xlpm.VD,
CHOOSE(
{1;2;3;4;5;6;7;8;9;10;11;12;13;14;15;16;17;18},
45658,45659,45660,45661,45662,45663,45664,45665,45711,45724,45778,45779,45785,45786,45820,45821,45965,46022),
_xlfn.LET(_xlpm.DD,
MAX(MIN($AX465,EOMONTH(BC$15,0))-MAX($AW465,BC$15),),
_xlfn.IFS(
AND(MONTH($AW465)=MONTH(BC$15),MONTH($AX465)&lt;&gt;MONTH(BC$15)),
NETWORKDAYS.INTL($AW465,$AW465+_xlpm.DD,1,_xlpm.VD),
AND(MONTH($AW465)&lt;&gt;MONTH(BC$15),MONTH($AX465)=MONTH(BC$15)),
NETWORKDAYS.INTL(($AX465)-_xlpm.DD,$AX465,1,_xlpm.VD),
AND(MONTH($AW465)&lt;MONTH(BC$15),MONTH($AX465)&gt;MONTH(BC$15)),
NETWORKDAYS.INTL((EOMONTH(BC$15-1,1))-_xlpm.DD,EOMONTH(BC$15-1,1),1,_xlpm.VD),
AND(MONTH($AW465)=MONTH(BC$15),MONTH($AX465)=MONTH(BC$15)),
NETWORKDAYS.INTL($AW465,$AX465,1,_xlpm.VD)))),0)),
$DH465="месяц",
$DR465*BC465,
$DH465="неделя",
$DR465*BC465/7*(ROUNDUP((DAY(EOMONTH(BC$15,0)))/4,0))),
0)</f>
        <v/>
      </c>
      <c r="DW465" s="125">
        <f t="array" ref="DW465">
IFERROR(_xlfn.IFS(
$DH465="день_1",
$DR465*$BL465/($AX465-$AW465+1)*BD465*(DAY(EOMONTH(BD$15,0))),
$DH465="день_2",
$DR465/30*MAX(MIN($AX465,EOMONTH(BD$15,0))-MAX($AW465,BD$15)+1,),
$DH465="раб.день",
$DR465/30*(IFERROR(
_xlfn.LET(_xlpm.VD,
CHOOSE(
{1;2;3;4;5;6;7;8;9;10;11;12;13;14;15;16;17;18},
45658,45659,45660,45661,45662,45663,45664,45665,45711,45724,45778,45779,45785,45786,45820,45821,45965,46022),
_xlfn.LET(_xlpm.DD,
MAX(MIN($AX465,EOMONTH(BD$15,0))-MAX($AW465,BD$15),),
_xlfn.IFS(
AND(MONTH($AW465)=MONTH(BD$15),MONTH($AX465)&lt;&gt;MONTH(BD$15)),
NETWORKDAYS.INTL($AW465,$AW465+_xlpm.DD,1,_xlpm.VD),
AND(MONTH($AW465)&lt;&gt;MONTH(BD$15),MONTH($AX465)=MONTH(BD$15)),
NETWORKDAYS.INTL(($AX465)-_xlpm.DD,$AX465,1,_xlpm.VD),
AND(MONTH($AW465)&lt;MONTH(BD$15),MONTH($AX465)&gt;MONTH(BD$15)),
NETWORKDAYS.INTL((EOMONTH(BD$15-1,1))-_xlpm.DD,EOMONTH(BD$15-1,1),1,_xlpm.VD),
AND(MONTH($AW465)=MONTH(BD$15),MONTH($AX465)=MONTH(BD$15)),
NETWORKDAYS.INTL($AW465,$AX465,1,_xlpm.VD)))),0)),
$DH465="месяц",
$DR465*BD465,
$DH465="неделя",
$DR465*BD465/7*(ROUNDUP((DAY(EOMONTH(BD$15,0)))/4,0))),
0)</f>
        <v/>
      </c>
      <c r="DX465" s="125">
        <f t="array" ref="DX465">
IFERROR(_xlfn.IFS(
$DH465="день_1",
$DR465*$BL465/($AX465-$AW465+1)*BE465*(DAY(EOMONTH(BE$15,0))),
$DH465="день_2",
$DR465/30*MAX(MIN($AX465,EOMONTH(BE$15,0))-MAX($AW465,BE$15)+1,),
$DH465="раб.день",
$DR465/30*(IFERROR(
_xlfn.LET(_xlpm.VD,
CHOOSE(
{1;2;3;4;5;6;7;8;9;10;11;12;13;14;15;16;17;18},
45658,45659,45660,45661,45662,45663,45664,45665,45711,45724,45778,45779,45785,45786,45820,45821,45965,46022),
_xlfn.LET(_xlpm.DD,
MAX(MIN($AX465,EOMONTH(BE$15,0))-MAX($AW465,BE$15),),
_xlfn.IFS(
AND(MONTH($AW465)=MONTH(BE$15),MONTH($AX465)&lt;&gt;MONTH(BE$15)),
NETWORKDAYS.INTL($AW465,$AW465+_xlpm.DD,1,_xlpm.VD),
AND(MONTH($AW465)&lt;&gt;MONTH(BE$15),MONTH($AX465)=MONTH(BE$15)),
NETWORKDAYS.INTL(($AX465)-_xlpm.DD,$AX465,1,_xlpm.VD),
AND(MONTH($AW465)&lt;MONTH(BE$15),MONTH($AX465)&gt;MONTH(BE$15)),
NETWORKDAYS.INTL((EOMONTH(BE$15-1,1))-_xlpm.DD,EOMONTH(BE$15-1,1),1,_xlpm.VD),
AND(MONTH($AW465)=MONTH(BE$15),MONTH($AX465)=MONTH(BE$15)),
NETWORKDAYS.INTL($AW465,$AX465,1,_xlpm.VD)))),0)),
$DH465="месяц",
$DR465*BE465,
$DH465="неделя",
$DR465*BE465/7*(ROUNDUP((DAY(EOMONTH(BE$15,0)))/4,0))),
0)</f>
        <v/>
      </c>
      <c r="DY465" s="125">
        <f t="array" ref="DY465">
IFERROR(_xlfn.IFS(
$DH465="день_1",
$DR465*$BL465/($AX465-$AW465+1)*BF465*(DAY(EOMONTH(BF$15,0))),
$DH465="день_2",
$DR465/30*MAX(MIN($AX465,EOMONTH(BF$15,0))-MAX($AW465,BF$15)+1,),
$DH465="раб.день",
$DR465/30*(IFERROR(
_xlfn.LET(_xlpm.VD,
CHOOSE(
{1;2;3;4;5;6;7;8;9;10;11;12;13;14;15;16;17;18},
45658,45659,45660,45661,45662,45663,45664,45665,45711,45724,45778,45779,45785,45786,45820,45821,45965,46022),
_xlfn.LET(_xlpm.DD,
MAX(MIN($AX465,EOMONTH(BF$15,0))-MAX($AW465,BF$15),),
_xlfn.IFS(
AND(MONTH($AW465)=MONTH(BF$15),MONTH($AX465)&lt;&gt;MONTH(BF$15)),
NETWORKDAYS.INTL($AW465,$AW465+_xlpm.DD,1,_xlpm.VD),
AND(MONTH($AW465)&lt;&gt;MONTH(BF$15),MONTH($AX465)=MONTH(BF$15)),
NETWORKDAYS.INTL(($AX465)-_xlpm.DD,$AX465,1,_xlpm.VD),
AND(MONTH($AW465)&lt;MONTH(BF$15),MONTH($AX465)&gt;MONTH(BF$15)),
NETWORKDAYS.INTL((EOMONTH(BF$15-1,1))-_xlpm.DD,EOMONTH(BF$15-1,1),1,_xlpm.VD),
AND(MONTH($AW465)=MONTH(BF$15),MONTH($AX465)=MONTH(BF$15)),
NETWORKDAYS.INTL($AW465,$AX465,1,_xlpm.VD)))),0)),
$DH465="месяц",
$DR465*BF465,
$DH465="неделя",
$DR465*BF465/7*(ROUNDUP((DAY(EOMONTH(BF$15,0)))/4,0))),
0)</f>
        <v/>
      </c>
      <c r="DZ465" s="125">
        <f t="array" ref="DZ465">
IFERROR(_xlfn.IFS(
$DH465="день_1",
$DR465*$BL465/($AX465-$AW465+1)*BG465*(DAY(EOMONTH(BG$15,0))),
$DH465="день_2",
$DR465/30*MAX(MIN($AX465,EOMONTH(BG$15,0))-MAX($AW465,BG$15)+1,),
$DH465="раб.день",
$DR465/30*(IFERROR(
_xlfn.LET(_xlpm.VD,
CHOOSE(
{1;2;3;4;5;6;7;8;9;10;11;12;13;14;15;16;17;18},
45658,45659,45660,45661,45662,45663,45664,45665,45711,45724,45778,45779,45785,45786,45820,45821,45965,46022),
_xlfn.LET(_xlpm.DD,
MAX(MIN($AX465,EOMONTH(BG$15,0))-MAX($AW465,BG$15),),
_xlfn.IFS(
AND(MONTH($AW465)=MONTH(BG$15),MONTH($AX465)&lt;&gt;MONTH(BG$15)),
NETWORKDAYS.INTL($AW465,$AW465+_xlpm.DD,1,_xlpm.VD),
AND(MONTH($AW465)&lt;&gt;MONTH(BG$15),MONTH($AX465)=MONTH(BG$15)),
NETWORKDAYS.INTL(($AX465)-_xlpm.DD,$AX465,1,_xlpm.VD),
AND(MONTH($AW465)&lt;MONTH(BG$15),MONTH($AX465)&gt;MONTH(BG$15)),
NETWORKDAYS.INTL((EOMONTH(BG$15-1,1))-_xlpm.DD,EOMONTH(BG$15-1,1),1,_xlpm.VD),
AND(MONTH($AW465)=MONTH(BG$15),MONTH($AX465)=MONTH(BG$15)),
NETWORKDAYS.INTL($AW465,$AX465,1,_xlpm.VD)))),0)),
$DH465="месяц",
$DR465*BG465,
$DH465="неделя",
$DR465*BG465/7*(ROUNDUP((DAY(EOMONTH(BG$15,0)))/4,0))),
0)</f>
        <v/>
      </c>
      <c r="EA465" s="125">
        <f t="array" ref="EA465">
IFERROR(_xlfn.IFS(
$DH465="день_1",
$DR465*$BL465/($AX465-$AW465+1)*BH465*(DAY(EOMONTH(BH$15,0))),
$DH465="день_2",
$DR465/30*MAX(MIN($AX465,EOMONTH(BH$15,0))-MAX($AW465,BH$15)+1,),
$DH465="раб.день",
$DR465/30*(IFERROR(
_xlfn.LET(_xlpm.VD,
CHOOSE(
{1;2;3;4;5;6;7;8;9;10;11;12;13;14;15;16;17;18},
45658,45659,45660,45661,45662,45663,45664,45665,45711,45724,45778,45779,45785,45786,45820,45821,45965,46022),
_xlfn.LET(_xlpm.DD,
MAX(MIN($AX465,EOMONTH(BH$15,0))-MAX($AW465,BH$15),),
_xlfn.IFS(
AND(MONTH($AW465)=MONTH(BH$15),MONTH($AX465)&lt;&gt;MONTH(BH$15)),
NETWORKDAYS.INTL($AW465,$AW465+_xlpm.DD,1,_xlpm.VD),
AND(MONTH($AW465)&lt;&gt;MONTH(BH$15),MONTH($AX465)=MONTH(BH$15)),
NETWORKDAYS.INTL(($AX465)-_xlpm.DD,$AX465,1,_xlpm.VD),
AND(MONTH($AW465)&lt;MONTH(BH$15),MONTH($AX465)&gt;MONTH(BH$15)),
NETWORKDAYS.INTL((EOMONTH(BH$15-1,1))-_xlpm.DD,EOMONTH(BH$15-1,1),1,_xlpm.VD),
AND(MONTH($AW465)=MONTH(BH$15),MONTH($AX465)=MONTH(BH$15)),
NETWORKDAYS.INTL($AW465,$AX465,1,_xlpm.VD)))),0)),
$DH465="месяц",
$DR465*BH465,
$DH465="неделя",
$DR465*BH465/7*(ROUNDUP((DAY(EOMONTH(BH$15,0)))/4,0))),
0)</f>
        <v/>
      </c>
      <c r="EB465" s="125">
        <f t="array" ref="EB465">
IFERROR(_xlfn.IFS(
$DH465="день_1",
$DR465*$BL465/($AX465-$AW465+1)*BI465*(DAY(EOMONTH(BI$15,0))),
$DH465="день_2",
$DR465/30*MAX(MIN($AX465,EOMONTH(BI$15,0))-MAX($AW465,BI$15)+1,),
$DH465="раб.день",
$DR465/30*(IFERROR(
_xlfn.LET(_xlpm.VD,
CHOOSE(
{1;2;3;4;5;6;7;8;9;10;11;12;13;14;15;16;17;18},
45658,45659,45660,45661,45662,45663,45664,45665,45711,45724,45778,45779,45785,45786,45820,45821,45965,46022),
_xlfn.LET(_xlpm.DD,
MAX(MIN($AX465,EOMONTH(BI$15,0))-MAX($AW465,BI$15),),
_xlfn.IFS(
AND(MONTH($AW465)=MONTH(BI$15),MONTH($AX465)&lt;&gt;MONTH(BI$15)),
NETWORKDAYS.INTL($AW465,$AW465+_xlpm.DD,1,_xlpm.VD),
AND(MONTH($AW465)&lt;&gt;MONTH(BI$15),MONTH($AX465)=MONTH(BI$15)),
NETWORKDAYS.INTL(($AX465)-_xlpm.DD,$AX465,1,_xlpm.VD),
AND(MONTH($AW465)&lt;MONTH(BI$15),MONTH($AX465)&gt;MONTH(BI$15)),
NETWORKDAYS.INTL((EOMONTH(BI$15-1,1))-_xlpm.DD,EOMONTH(BI$15-1,1),1,_xlpm.VD),
AND(MONTH($AW465)=MONTH(BI$15),MONTH($AX465)=MONTH(BI$15)),
NETWORKDAYS.INTL($AW465,$AX465,1,_xlpm.VD)))),0)),
$DH465="месяц",
$DR465*BI465,
$DH465="неделя",
$DR465*BI465/7*(ROUNDUP((DAY(EOMONTH(BI$15,0)))/4,0))),
0)</f>
        <v/>
      </c>
      <c r="EC465" s="125">
        <f t="array" ref="EC465">
IFERROR(_xlfn.IFS(
$DH465="день_1",
$DR465*$BL465/($AX465-$AW465+1)*BJ465*(DAY(EOMONTH(BJ$15,0))),
$DH465="день_2",
$DR465/30*MAX(MIN($AX465,EOMONTH(BJ$15,0))-MAX($AW465,BJ$15)+1,),
$DH465="раб.день",
$DR465/30*(IFERROR(
_xlfn.LET(_xlpm.VD,
CHOOSE(
{1;2;3;4;5;6;7;8;9;10;11;12;13;14;15;16;17;18},
45658,45659,45660,45661,45662,45663,45664,45665,45711,45724,45778,45779,45785,45786,45820,45821,45965,46022),
_xlfn.LET(_xlpm.DD,
MAX(MIN($AX465,EOMONTH(BJ$15,0))-MAX($AW465,BJ$15),),
_xlfn.IFS(
AND(MONTH($AW465)=MONTH(BJ$15),MONTH($AX465)&lt;&gt;MONTH(BJ$15)),
NETWORKDAYS.INTL($AW465,$AW465+_xlpm.DD,1,_xlpm.VD),
AND(MONTH($AW465)&lt;&gt;MONTH(BJ$15),MONTH($AX465)=MONTH(BJ$15)),
NETWORKDAYS.INTL(($AX465)-_xlpm.DD,$AX465,1,_xlpm.VD),
AND(MONTH($AW465)&lt;MONTH(BJ$15),MONTH($AX465)&gt;MONTH(BJ$15)),
NETWORKDAYS.INTL((EOMONTH(BJ$15-1,1))-_xlpm.DD,EOMONTH(BJ$15-1,1),1,_xlpm.VD),
AND(MONTH($AW465)=MONTH(BJ$15),MONTH($AX465)=MONTH(BJ$15)),
NETWORKDAYS.INTL($AW465,$AX465,1,_xlpm.VD)))),0)),
$DH465="месяц",
$DR465*BJ465,
$DH465="неделя",
$DR465*BJ465/7*(ROUNDUP((DAY(EOMONTH(BJ$15,0)))/4,0))),
0)</f>
        <v/>
      </c>
      <c r="ED465" s="125">
        <f t="array" ref="ED465">
IFERROR(_xlfn.IFS(
$DH465="день_1",
$DR465*$BL465/($AX465-$AW465+1)*BK465*(DAY(EOMONTH(BK$15,0))),
$DH465="день_2",
$DR465/30*MAX(MIN($AX465,EOMONTH(BK$15,0))-MAX($AW465,BK$15)+1,),
$DH465="раб.день",
$DR465/30*(IFERROR(
_xlfn.LET(_xlpm.VD,
CHOOSE(
{1;2;3;4;5;6;7;8;9;10;11;12;13;14;15;16;17;18},
45658,45659,45660,45661,45662,45663,45664,45665,45711,45724,45778,45779,45785,45786,45820,45821,45965,46022),
_xlfn.LET(_xlpm.DD,
MAX(MIN($AX465,EOMONTH(BK$15,0))-MAX($AW465,BK$15),),
_xlfn.IFS(
AND(MONTH($AW465)=MONTH(BK$15),MONTH($AX465)&lt;&gt;MONTH(BK$15)),
NETWORKDAYS.INTL($AW465,$AW465+_xlpm.DD,1,_xlpm.VD),
AND(MONTH($AW465)&lt;&gt;MONTH(BK$15),MONTH($AX465)=MONTH(BK$15)),
NETWORKDAYS.INTL(($AX465)-_xlpm.DD,$AX465,1,_xlpm.VD),
AND(MONTH($AW465)&lt;MONTH(BK$15),MONTH($AX465)&gt;MONTH(BK$15)),
NETWORKDAYS.INTL((EOMONTH(BK$15-1,1))-_xlpm.DD,EOMONTH(BK$15-1,1),1,_xlpm.VD),
AND(MONTH($AW465)=MONTH(BK$15),MONTH($AX465)=MONTH(BK$15)),
NETWORKDAYS.INTL($AW465,$AX465,1,_xlpm.VD)))),0)),
$DH465="месяц",
$DR465*BK465,
$DH465="неделя",
$DR465*BK465/7*(ROUNDUP((DAY(EOMONTH(BK$15,0)))/4,0))),
0)</f>
        <v/>
      </c>
      <c r="EE465" s="125">
        <f>SUM($DS465,$DT465,$DU465,$DV465,$DW465,$DX465,$DY465,$DZ465,$EA465,$EB465,$EC465,$ED465)</f>
        <v/>
      </c>
      <c r="EF465" s="125">
        <f>IFERROR(ROUND($EE465*(1+$EP465),2),0)</f>
        <v/>
      </c>
      <c r="EG465" s="128" t="n">
        <v>1</v>
      </c>
      <c r="EH465" s="126" t="n">
        <v>0</v>
      </c>
      <c r="EI465" s="126">
        <f>ROUND(SUM($EH465:$EH465)*SUM($AB465:$AB465)*$EG465,2)</f>
        <v/>
      </c>
      <c r="EJ465" s="126">
        <f>ROUND($EI465*(1+$EP465),2)</f>
        <v/>
      </c>
      <c r="EK465" s="126" t="n">
        <v>0</v>
      </c>
      <c r="EL465" s="126">
        <f>ROUND(SUM($EK465:$EK465)*SUM($AB465:$AB465)*$EG465,2)</f>
        <v/>
      </c>
      <c r="EM465" s="126">
        <f>ROUND($EL465*(1+$EP465),2)</f>
        <v/>
      </c>
      <c r="EN465" s="126">
        <f>SUM($EE465,$EI465,$EL465)</f>
        <v/>
      </c>
      <c r="EO465" s="126">
        <f>SUM($EF465,$EJ465,$EM465)</f>
        <v/>
      </c>
      <c r="EP465" s="59" t="inlineStr">
        <is>
          <t>20%</t>
        </is>
      </c>
      <c r="EQ465" s="59" t="n"/>
      <c r="ER465" s="60">
        <f t="array" ref="ER465">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MATCH(ES465,
{"AMS";"RussOutdoor";"HD Outdoor";"Ingroup";"IQ";"Ledproduction";"LisChannel";"Logic";"Media-PPL";"NovikovTV | НовиковТВ";"SMA";"SOK";"КрокусТВ | CrocusTV | IndoorTV";"Сити";"ТЯК Москва"},
0)),"")</f>
        <v/>
      </c>
      <c r="ES465" s="60" t="n"/>
      <c r="ET465" s="60">
        <f t="array" ref="ET465">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MATCH(ES465,
{"AMS";"RussOutdoor";"HD Outdoor";"Ingroup";"IQ";"Ledproduction";"LisChannel";"Logic";"Media-PPL";"NovikovTV | НовиковТВ";"SMA";"SOK";"КрокусТВ | CrocusTV | IndoorTV";"Сити";"ТЯК Москва"},
0)),"")</f>
        <v/>
      </c>
      <c r="EU465" s="60" t="n"/>
      <c r="EV465" s="60" t="n"/>
      <c r="EX465" s="110">
        <f t="array" ref="EX465">
($AR465/30
+N("ТРАФИК ПЛОЩАДКИ"))*
(IFERROR(
_xlfn.LET(
_xlpm.GPR,
HLOOKUP($L465,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(MATCH($T465,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IF($Q465="цифровой",_xlpm.GPR/$AG465,_xlpm.GPR/60)),
0)
+N("DWELL TIME"))*
(IF($AB465=0,0,IF($AB465=1,0.3,IF($AB465=2,0.5,IF($AB465&gt;2,1))))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_xlfn.IFS($AC465="да",1.2,$AC465="нет",1)*
_xlfn.IFS($AD465="да",1.2,$AD465="нет",1)*
IF(R465="статический",1,1.2)*
$X465*
INDEX(
{1.2;1;1.2;1.2;1;1.2;1.2;1.2;1.2;1.2;1.2;1;1.2;1.2;1.2;1.2;1;1;1.2;1.2;1.2;1;1;1;1;1.2;1.2;1.2;1.2;1;1;1;1;1.2;1.2;1.2;1.2;1.2;1.2;1.2;1.2;1;1;1.2;1;1;1;1;1.5;1;1;1.5;1.5;1.2},
MATCH($Q465,_xlpm.MI,0)))&gt;{0.02;0.04;0.06;0.1;0.2;0.4;0.6;0.8;1;2;4;6})),
{0;1;2;3;4;5;6;7;8;9;10;11;12},
0)))
+N("КОЭФФИЦИЕНТ КОНТАКТА"))))*
(_xlfn.IFS($X465&lt;0.1,$X465/1000,$X465&gt;25,5.2,AND($X465&gt;=0.1,$X465&lt;=25),(($X465*2+0.1)/10)*($X465/10)))*
IFERROR((_xlfn.LET(
_xlpm.MA,
{0;0.8;0.85;0.9;0.95;1},
_xlpm.MAA,
{0;1;2;3;4;5},
INDEX(_xlpm.MA,MATCH(SUMPRODUCT(--((IF(ROUND(_xlpm.MAA,1)&gt;5,5,ROUND($AB465,1)))&gt;{0;1;2;3;4;5})),_xlpm.MAA,0)))
+N("КОЭФФИЦИЕНТ КОЛ-ВО КОНСТРУКЦИЙ")),1)*
$AB465,0))*
(IF($Q465="цифровой",$AG465/15*$AI465,1)
+N("ДЛЯ ЦИФРЫ"))</f>
        <v/>
      </c>
      <c r="EY465" s="110">
        <f>IFERROR(EX465*AY465,0)</f>
        <v/>
      </c>
      <c r="EZ465" s="131">
        <f>IFERROR(DP465/EY465*1000,0)</f>
        <v/>
      </c>
      <c r="FA465" s="112">
        <f>IFERROR(FC465/FB465,0)</f>
        <v/>
      </c>
      <c r="FB465" s="112">
        <f>IFERROR((FC465/(EY465/FF465*#REF!))*0.825,0)</f>
        <v/>
      </c>
      <c r="FC465" s="112">
        <f>IFERROR(((EX465*30/AR465)*100)/30,0)</f>
        <v/>
      </c>
      <c r="FD465" s="112">
        <f>IFERROR(EY465/G465*100%,0)</f>
        <v/>
      </c>
      <c r="FE465" s="112">
        <f>IFERROR(FD465/FC465*100%,0)</f>
        <v/>
      </c>
      <c r="FF465" s="110">
        <f>IFERROR(AR465/30*AY465,0)</f>
        <v/>
      </c>
    </row>
    <row r="466" ht="13" customHeight="1">
      <c r="A466" s="59" t="n"/>
      <c r="B466" s="60" t="n"/>
      <c r="C466" s="60" t="n"/>
      <c r="D466" s="60">
        <f t="array" ref="D466">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MATCH($E466,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66" s="60">
        <f t="array" ref="E466">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MATCH($F466,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66" s="60" t="inlineStr"/>
      <c r="G466" s="60" t="n"/>
      <c r="H466" s="60">
        <f t="array" ref="H466">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MATCH($I466,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66" s="60" t="n"/>
      <c r="J466" s="60" t="n"/>
      <c r="K466" s="60" t="n"/>
      <c r="L466" s="60" t="n"/>
      <c r="M466" s="60" t="n"/>
      <c r="N466" s="60" t="n"/>
      <c r="O466" s="60" t="n"/>
      <c r="P466" s="60">
        <f t="array" ref="P466">
_xlfn.IFS(
ISNUMBER(MATCH($Q466,{"шелфбаннер","разделитель","монетница","чековая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ISNUMBER(MATCH($Q466,{"LED/LCD","видеокулер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ISNUMBER(MATCH($Q466,{"автомобиль","машина","выставочное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ISNUMBER(MATCH($Q466,{"билборд","лифтовая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ISNUMBER(MATCH($Q466,{"навигация","подвесной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ISNUMBER(MATCH($Q466,{"движущаяся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ISNUMBER(MATCH($Q466,{"каталог","журнал"},)),
"Пресса",
$Q466="","")</f>
        <v/>
      </c>
      <c r="Q466" s="60" t="n"/>
      <c r="R466" s="60">
        <f t="array" ref="R466">
IFERROR(
_xlfn.IFS(
OR(ISNUMBER(MATCH($Q466,{"экспозиция","макет","стенд","автостенд","авто стенд","выставочное пространство","выставочные стенды","модульные выставочные стенды","3Д конструкция","3D конструкция"},)),P466="Экспонирование"),
"нестандартный",
ISNUMBER(MATCH($Q466,{"скроллер","призматрон"},)),
"динамический",
$P466="Видео",
"цифровой",
OR($P466="Пресса",$P466="Щит",$P466="POSm",$P466="Подвес",$P466="Брендирование/оклейка"),
"статический"),"")</f>
        <v/>
      </c>
      <c r="S466" s="59" t="n"/>
      <c r="T466" s="60" t="n"/>
      <c r="U466" s="60" t="n"/>
      <c r="V466" s="60">
        <f>
IF(P466="Видео",
"цифровой постер/ролик",
IF(ISNUMBER(MATCH(Q466,{"короб световой","короб световой | лайтбокс","короб световой | кристалайт","лайтбокс","лайт бокс","кристалайт","LB","lightbox"},)),
"бэклит",
IF(P466="Брендирование/оклейка",
"перфарированная пленка/самоклейка",
IF(P466="Экспонирование",
"под запрос",
IF(P466="Подвес",
"баннер/ткань",
"")))))</f>
        <v/>
      </c>
      <c r="W466" s="59" t="n"/>
      <c r="X466" s="59" t="n"/>
      <c r="Y466" s="59" t="n"/>
      <c r="Z466" s="61" t="n"/>
      <c r="AA466" s="61" t="n"/>
      <c r="AB466" s="61">
        <f>IF(BL466&gt;0,Z466,0)</f>
        <v/>
      </c>
      <c r="AC466" s="59" t="n"/>
      <c r="AD466" s="59" t="n"/>
      <c r="AE466" s="59" t="n"/>
      <c r="AF466" s="59" t="n"/>
      <c r="AG466" s="59" t="n"/>
      <c r="AH466" s="59" t="n"/>
      <c r="AI466" s="59" t="n"/>
      <c r="AJ466" s="59" t="n"/>
      <c r="AK466" s="59" t="n"/>
      <c r="AL466" s="62">
        <f>IFERROR(IF(OR(R466="статический",R466="динамический",R466="нестандартный",R466="",R466=""),"-",IF(AND(AH466="-",AI466="-"),"-",AK466*3600/AH466*AI466)),"-")</f>
        <v/>
      </c>
      <c r="AM466" s="62">
        <f>IFERROR(IF(OR(R466="статический",R466="динамический",R466="",R466="", R466="BTL",R466="нестандартный"),"-",AG466*AI466*AL466/60),"-")</f>
        <v/>
      </c>
      <c r="AN466" s="63">
        <f>IFERROR(IF(AH466="","-",AG466*AI466/AH466),"-")</f>
        <v/>
      </c>
      <c r="AO466" s="59">
        <f>IFERROR(IF(OR($R466="статический",$R466="динамический",$R466="",$R466="",$R466="BTL",$R466="нестандартный"),"-",$AL466*$AY466),"-")</f>
        <v/>
      </c>
      <c r="AP466" s="62">
        <f>IFERROR(IF(OR($R466="статический",$R466="динамический",$R466="",$R466="",$R466="BTL",$R466="нестандартный"),"-",$AM466*AY466),"-")</f>
        <v/>
      </c>
      <c r="AQ466" s="64" t="n"/>
      <c r="AR466" s="61" t="n"/>
      <c r="AS466" s="61" t="n"/>
      <c r="AT466" s="61" t="n"/>
      <c r="AU466" s="65" t="n"/>
      <c r="AV466" s="124">
        <f>IFERROR(DR466/AT466*1000,"n/a")</f>
        <v/>
      </c>
      <c r="AW466" s="67" t="n"/>
      <c r="AX466" s="67" t="n"/>
      <c r="AY466" s="43">
        <f>IFERROR(IF(OR($AW466="",$AX466=""),"",_xlfn.DAYS($AX466+1,$AW466)),"")</f>
        <v/>
      </c>
      <c r="AZ466" s="68">
        <f t="array" ref="AZ466">
_xlfn.LET(_xlpm.COEFF,
IF($AW466+$AX466=0,0,IF(MAX(MIN($AX466,EOMONTH(AZ$15,0))-MAX($AW466,AZ$15)+1,)&gt;0,1,0)),
_xlfn.IFS(
$ES466="LisChannel",
_xlpm.COEFF*
INDEX({1;1;1.2;1.2;1;1;1;1;1.2;1.2;1.2;1.2},
MATCH(MONTH(AZ$15),
{1,2,3,4,5,6,7,8,9,10,11,12})),
CONCATENATE($ES466," ",$L466)="RussOutdoor метро",
_xlpm.COEFF*
INDEX({0.8;0.9;1.1;1.1;1;1;1;1;1.1;1.1;1.1;1.1},
MATCH(MONTH(AZ$15),
{1,2,3,4,5,6,7,8,9,10,11,12})),
$ES466&lt;&gt;"LisChannel",
_xlpm.COEFF,
$ES466&lt;&gt;"RussOutdoor",
_xlpm.COEFF))</f>
        <v/>
      </c>
      <c r="BA466" s="68">
        <f t="array" ref="BA466">
_xlfn.LET(_xlpm.COEFF,
IF($AW466+$AX466=0,0,IF(MAX(MIN($AX466,EOMONTH(BA$15,0))-MAX($AW466,BA$15)+1,)&gt;0,1,0)),
_xlfn.IFS(
$ES466="LisChannel",
_xlpm.COEFF*
INDEX({1;1;1.2;1.2;1;1;1;1;1.2;1.2;1.2;1.2},
MATCH(MONTH(BA$15),
{1,2,3,4,5,6,7,8,9,10,11,12})),
CONCATENATE($ES466," ",$L466)="RussOutdoor метро",
_xlpm.COEFF*
INDEX({0.8;0.9;1.1;1.1;1;1;1;1;1.1;1.1;1.1;1.1},
MATCH(MONTH(BA$15),
{1,2,3,4,5,6,7,8,9,10,11,12})),
$ES466&lt;&gt;"LisChannel",
_xlpm.COEFF,
$ES466&lt;&gt;"RussOutdoor",
_xlpm.COEFF))</f>
        <v/>
      </c>
      <c r="BB466" s="68">
        <f t="array" ref="BB466">
_xlfn.LET(_xlpm.COEFF,
IF($AW466+$AX466=0,0,IF(MAX(MIN($AX466,EOMONTH(BB$15,0))-MAX($AW466,BB$15)+1,)&gt;0,1,0)),
_xlfn.IFS(
$ES466="LisChannel",
_xlpm.COEFF*
INDEX({1;1;1.2;1.2;1;1;1;1;1.2;1.2;1.2;1.2},
MATCH(MONTH(BB$15),
{1,2,3,4,5,6,7,8,9,10,11,12})),
CONCATENATE($ES466," ",$L466)="RussOutdoor метро",
_xlpm.COEFF*
INDEX({0.8;0.9;1.1;1.1;1;1;1;1;1.1;1.1;1.1;1.1},
MATCH(MONTH(BB$15),
{1,2,3,4,5,6,7,8,9,10,11,12})),
$ES466&lt;&gt;"LisChannel",
_xlpm.COEFF,
$ES466&lt;&gt;"RussOutdoor",
_xlpm.COEFF))</f>
        <v/>
      </c>
      <c r="BC466" s="68">
        <f t="array" ref="BC466">
_xlfn.LET(_xlpm.COEFF,
IF($AW466+$AX466=0,0,IF(MAX(MIN($AX466,EOMONTH(BC$15,0))-MAX($AW466,BC$15)+1,)&gt;0,1,0)),
_xlfn.IFS(
$ES466="LisChannel",
_xlpm.COEFF*
INDEX({1;1;1.2;1.2;1;1;1;1;1.2;1.2;1.2;1.2},
MATCH(MONTH(BC$15),
{1,2,3,4,5,6,7,8,9,10,11,12})),
CONCATENATE($ES466," ",$L466)="RussOutdoor метро",
_xlpm.COEFF*
INDEX({0.8;0.9;1.1;1.1;1;1;1;1;1.1;1.1;1.1;1.1},
MATCH(MONTH(BC$15),
{1,2,3,4,5,6,7,8,9,10,11,12})),
$ES466&lt;&gt;"LisChannel",
_xlpm.COEFF,
$ES466&lt;&gt;"RussOutdoor",
_xlpm.COEFF))</f>
        <v/>
      </c>
      <c r="BD466" s="68">
        <f t="array" ref="BD466">
_xlfn.LET(_xlpm.COEFF,
IF($AW466+$AX466=0,0,IF(MAX(MIN($AX466,EOMONTH(BD$15,0))-MAX($AW466,BD$15)+1,)&gt;0,1,0)),
_xlfn.IFS(
$ES466="LisChannel",
_xlpm.COEFF*
INDEX({1;1;1.2;1.2;1;1;1;1;1.2;1.2;1.2;1.2},
MATCH(MONTH(BD$15),
{1,2,3,4,5,6,7,8,9,10,11,12})),
CONCATENATE($ES466," ",$L466)="RussOutdoor метро",
_xlpm.COEFF*
INDEX({0.8;0.9;1.1;1.1;1;1;1;1;1.1;1.1;1.1;1.1},
MATCH(MONTH(BD$15),
{1,2,3,4,5,6,7,8,9,10,11,12})),
$ES466&lt;&gt;"LisChannel",
_xlpm.COEFF,
$ES466&lt;&gt;"RussOutdoor",
_xlpm.COEFF))</f>
        <v/>
      </c>
      <c r="BE466" s="68">
        <f t="array" ref="BE466">
_xlfn.LET(_xlpm.COEFF,
IF($AW466+$AX466=0,0,IF(MAX(MIN($AX466,EOMONTH(BE$15,0))-MAX($AW466,BE$15)+1,)&gt;0,1,0)),
_xlfn.IFS(
$ES466="LisChannel",
_xlpm.COEFF*
INDEX({1;1;1.2;1.2;1;1;1;1;1.2;1.2;1.2;1.2},
MATCH(MONTH(BE$15),
{1,2,3,4,5,6,7,8,9,10,11,12})),
CONCATENATE($ES466," ",$L466)="RussOutdoor метро",
_xlpm.COEFF*
INDEX({0.8;0.9;1.1;1.1;1;1;1;1;1.1;1.1;1.1;1.1},
MATCH(MONTH(BE$15),
{1,2,3,4,5,6,7,8,9,10,11,12})),
$ES466&lt;&gt;"LisChannel",
_xlpm.COEFF,
$ES466&lt;&gt;"RussOutdoor",
_xlpm.COEFF))</f>
        <v/>
      </c>
      <c r="BF466" s="68">
        <f t="array" ref="BF466">
_xlfn.LET(_xlpm.COEFF,
IF($AW466+$AX466=0,0,IF(MAX(MIN($AX466,EOMONTH(BF$15,0))-MAX($AW466,BF$15)+1,)&gt;0,1,0)),
_xlfn.IFS(
$ES466="LisChannel",
_xlpm.COEFF*
INDEX({1;1;1.2;1.2;1;1;1;1;1.2;1.2;1.2;1.2},
MATCH(MONTH(BF$15),
{1,2,3,4,5,6,7,8,9,10,11,12})),
CONCATENATE($ES466," ",$L466)="RussOutdoor метро",
_xlpm.COEFF*
INDEX({0.8;0.9;1.1;1.1;1;1;1;1;1.1;1.1;1.1;1.1},
MATCH(MONTH(BF$15),
{1,2,3,4,5,6,7,8,9,10,11,12})),
$ES466&lt;&gt;"LisChannel",
_xlpm.COEFF,
$ES466&lt;&gt;"RussOutdoor",
_xlpm.COEFF))</f>
        <v/>
      </c>
      <c r="BG466" s="68">
        <f t="array" ref="BG466">
_xlfn.LET(_xlpm.COEFF,
IF($AW466+$AX466=0,0,IF(MAX(MIN($AX466,EOMONTH(BG$15,0))-MAX($AW466,BG$15)+1,)&gt;0,1,0)),
_xlfn.IFS(
$ES466="LisChannel",
_xlpm.COEFF*
INDEX({1;1;1.2;1.2;1;1;1;1;1.2;1.2;1.2;1.2},
MATCH(MONTH(BG$15),
{1,2,3,4,5,6,7,8,9,10,11,12})),
CONCATENATE($ES466," ",$L466)="RussOutdoor метро",
_xlpm.COEFF*
INDEX({0.8;0.9;1.1;1.1;1;1;1;1;1.1;1.1;1.1;1.1},
MATCH(MONTH(BG$15),
{1,2,3,4,5,6,7,8,9,10,11,12})),
$ES466&lt;&gt;"LisChannel",
_xlpm.COEFF,
$ES466&lt;&gt;"RussOutdoor",
_xlpm.COEFF))</f>
        <v/>
      </c>
      <c r="BH466" s="68">
        <f t="array" ref="BH466">
_xlfn.LET(_xlpm.COEFF,
IF($AW466+$AX466=0,0,IF(MAX(MIN($AX466,EOMONTH(BH$15,0))-MAX($AW466,BH$15)+1,)&gt;0,1,0)),
_xlfn.IFS(
$ES466="LisChannel",
_xlpm.COEFF*
INDEX({1;1;1.2;1.2;1;1;1;1;1.2;1.2;1.2;1.2},
MATCH(MONTH(BH$15),
{1,2,3,4,5,6,7,8,9,10,11,12})),
CONCATENATE($ES466," ",$L466)="RussOutdoor метро",
_xlpm.COEFF*
INDEX({0.8;0.9;1.1;1.1;1;1;1;1;1.1;1.1;1.1;1.1},
MATCH(MONTH(BH$15),
{1,2,3,4,5,6,7,8,9,10,11,12})),
$ES466&lt;&gt;"LisChannel",
_xlpm.COEFF,
$ES466&lt;&gt;"RussOutdoor",
_xlpm.COEFF))</f>
        <v/>
      </c>
      <c r="BI466" s="68">
        <f t="array" ref="BI466">
_xlfn.LET(_xlpm.COEFF,
IF($AW466+$AX466=0,0,IF(MAX(MIN($AX466,EOMONTH(BI$15,0))-MAX($AW466,BI$15)+1,)&gt;0,1,0)),
_xlfn.IFS(
$ES466="LisChannel",
_xlpm.COEFF*
INDEX({1;1;1.2;1.2;1;1;1;1;1.2;1.2;1.2;1.2},
MATCH(MONTH(BI$15),
{1,2,3,4,5,6,7,8,9,10,11,12})),
CONCATENATE($ES466," ",$L466)="RussOutdoor метро",
_xlpm.COEFF*
INDEX({0.8;0.9;1.1;1.1;1;1;1;1;1.1;1.1;1.1;1.1},
MATCH(MONTH(BI$15),
{1,2,3,4,5,6,7,8,9,10,11,12})),
$ES466&lt;&gt;"LisChannel",
_xlpm.COEFF,
$ES466&lt;&gt;"RussOutdoor",
_xlpm.COEFF))</f>
        <v/>
      </c>
      <c r="BJ466" s="68">
        <f t="array" ref="BJ466">
_xlfn.LET(_xlpm.COEFF,
IF($AW466+$AX466=0,0,IF(MAX(MIN($AX466,EOMONTH(BJ$15,0))-MAX($AW466,BJ$15)+1,)&gt;0,1,0)),
_xlfn.IFS(
$ES466="LisChannel",
_xlpm.COEFF*
INDEX({1;1;1.2;1.2;1;1;1;1;1.2;1.2;1.2;1.2},
MATCH(MONTH(BJ$15),
{1,2,3,4,5,6,7,8,9,10,11,12})),
CONCATENATE($ES466," ",$L466)="RussOutdoor метро",
_xlpm.COEFF*
INDEX({0.8;0.9;1.1;1.1;1;1;1;1;1.1;1.1;1.1;1.1},
MATCH(MONTH(BJ$15),
{1,2,3,4,5,6,7,8,9,10,11,12})),
$ES466&lt;&gt;"LisChannel",
_xlpm.COEFF,
$ES466&lt;&gt;"RussOutdoor",
_xlpm.COEFF))</f>
        <v/>
      </c>
      <c r="BK466" s="68">
        <f t="array" ref="BK466">
_xlfn.LET(_xlpm.COEFF,
IF($AW466+$AX466=0,0,IF(MAX(MIN($AX466,EOMONTH(BK$15,0))-MAX($AW466,BK$15)+1,)&gt;0,1,0)),
_xlfn.IFS(
$ES466="LisChannel",
_xlpm.COEFF*
INDEX({1;1;1.2;1.2;1;1;1;1;1.2;1.2;1.2;1.2},
MATCH(MONTH(BK$15),
{1,2,3,4,5,6,7,8,9,10,11,12})),
CONCATENATE($ES466," ",$L466)="RussOutdoor метро",
_xlpm.COEFF*
INDEX({0.8;0.9;1.1;1.1;1;1;1;1;1.1;1.1;1.1;1.1},
MATCH(MONTH(BK$15),
{1,2,3,4,5,6,7,8,9,10,11,12})),
$ES466&lt;&gt;"LisChannel",
_xlpm.COEFF,
$ES466&lt;&gt;"RussOutdoor",
_xlpm.COEFF))</f>
        <v/>
      </c>
      <c r="BL466" s="62">
        <f>COUNTIFS($AZ466:$BK466,"&gt;0")</f>
        <v/>
      </c>
      <c r="BM466" s="65" t="n"/>
      <c r="BN466" s="125">
        <f>$DJ466</f>
        <v/>
      </c>
      <c r="BO466" s="63">
        <f>$DQ466</f>
        <v/>
      </c>
      <c r="BP466" s="125">
        <f>
IFERROR(
IF($BL466=0,0,
$BN466*(1-$BO466)),
0)</f>
        <v/>
      </c>
      <c r="BQ466" s="125">
        <f t="array" ref="BQ466">
IFERROR(
_xlfn.IFS(
$DH466="день_1",
$BP466*$BL466/($AX466-$AW466+1)*AZ466*(DAY(EOMONTH(AZ$15,0))),
$DH466="день_2",
$BP466/30*MAX(MIN($AX466,EOMONTH(AZ$15,0))-MAX($AW466,AZ$15)+1,),
$DH466="раб.день",
$BP466/30*(IFERROR(
_xlfn.LET(_xlpm.VD,
CHOOSE(
{1;2;3;4;5;6;7;8;9;10;11;12;13;14;15;16;17;18},
45658,45659,45660,45661,45662,45663,45664,45665,45711,45724,45778,45779,45785,45786,45820,45821,45965,46022),
_xlfn.LET(_xlpm.DD,
MAX(MIN($AX466,EOMONTH(AZ$15,0))-MAX($AW466,AZ$15),),
_xlfn.IFS(
AND(MONTH($AW466)=MONTH(AZ$15),MONTH($AX466)&lt;&gt;MONTH(AZ$15)),
NETWORKDAYS.INTL($AW466,$AW466+_xlpm.DD,1,_xlpm.VD),
AND(MONTH($AW466)&lt;&gt;MONTH(AZ$15),MONTH($AX466)=MONTH(AZ$15)),
NETWORKDAYS.INTL(($AX466)-_xlpm.DD,$AX466,1,_xlpm.VD),
AND(MONTH($AW466)&lt;MONTH(AZ$15),MONTH($AX466)&gt;MONTH(AZ$15)),
NETWORKDAYS.INTL((EOMONTH(AZ$15-1,1))-_xlpm.DD,EOMONTH(AZ$15-1,1),1,_xlpm.VD),
AND(MONTH($AW466)=MONTH(AZ$15),MONTH($AX466)=MONTH(AZ$15)),
NETWORKDAYS.INTL($AW466,$AX466,1,_xlpm.VD)))),0)),
$DH466="месяц",
$BP466*AZ466,
$DH466="неделя",
$BP466*AZ466/7*(ROUNDUP((DAY(EOMONTH(AZ$15,0)))/4,0))),
0)</f>
        <v/>
      </c>
      <c r="BR466" s="125">
        <f t="array" ref="BR466">
IFERROR(
_xlfn.IFS(
$DH466="день_1",
$BP466*$BL466/($AX466-$AW466+1)*BA466*(DAY(EOMONTH(BA$15,0))),
$DH466="день_2",
$BP466/30*MAX(MIN($AX466,EOMONTH(BA$15,0))-MAX($AW466,BA$15)+1,),
$DH466="раб.день",
$BP466/30*(IFERROR(
_xlfn.LET(_xlpm.VD,
CHOOSE(
{1;2;3;4;5;6;7;8;9;10;11;12;13;14;15;16;17;18},
45658,45659,45660,45661,45662,45663,45664,45665,45711,45724,45778,45779,45785,45786,45820,45821,45965,46022),
_xlfn.LET(_xlpm.DD,
MAX(MIN($AX466,EOMONTH(BA$15,0))-MAX($AW466,BA$15),),
_xlfn.IFS(
AND(MONTH($AW466)=MONTH(BA$15),MONTH($AX466)&lt;&gt;MONTH(BA$15)),
NETWORKDAYS.INTL($AW466,$AW466+_xlpm.DD,1,_xlpm.VD),
AND(MONTH($AW466)&lt;&gt;MONTH(BA$15),MONTH($AX466)=MONTH(BA$15)),
NETWORKDAYS.INTL(($AX466)-_xlpm.DD,$AX466,1,_xlpm.VD),
AND(MONTH($AW466)&lt;MONTH(BA$15),MONTH($AX466)&gt;MONTH(BA$15)),
NETWORKDAYS.INTL((EOMONTH(BA$15-1,1))-_xlpm.DD,EOMONTH(BA$15-1,1),1,_xlpm.VD),
AND(MONTH($AW466)=MONTH(BA$15),MONTH($AX466)=MONTH(BA$15)),
NETWORKDAYS.INTL($AW466,$AX466,1,_xlpm.VD)))),0)),
$DH466="месяц",
$BP466*BA466,
$DH466="неделя",
$BP466*BA466/7*(ROUNDUP((DAY(EOMONTH(BA$15,0)))/4,0))),
0)</f>
        <v/>
      </c>
      <c r="BS466" s="125">
        <f t="array" ref="BS466">
IFERROR(
_xlfn.IFS(
$DH466="день_1",
$BP466*$BL466/($AX466-$AW466+1)*BB466*(DAY(EOMONTH(BB$15,0))),
$DH466="день_2",
$BP466/30*MAX(MIN($AX466,EOMONTH(BB$15,0))-MAX($AW466,BB$15)+1,),
$DH466="раб.день",
$BP466/30*(IFERROR(
_xlfn.LET(_xlpm.VD,
CHOOSE(
{1;2;3;4;5;6;7;8;9;10;11;12;13;14;15;16;17;18},
45658,45659,45660,45661,45662,45663,45664,45665,45711,45724,45778,45779,45785,45786,45820,45821,45965,46022),
_xlfn.LET(_xlpm.DD,
MAX(MIN($AX466,EOMONTH(BB$15,0))-MAX($AW466,BB$15),),
_xlfn.IFS(
AND(MONTH($AW466)=MONTH(BB$15),MONTH($AX466)&lt;&gt;MONTH(BB$15)),
NETWORKDAYS.INTL($AW466,$AW466+_xlpm.DD,1,_xlpm.VD),
AND(MONTH($AW466)&lt;&gt;MONTH(BB$15),MONTH($AX466)=MONTH(BB$15)),
NETWORKDAYS.INTL(($AX466)-_xlpm.DD,$AX466,1,_xlpm.VD),
AND(MONTH($AW466)&lt;MONTH(BB$15),MONTH($AX466)&gt;MONTH(BB$15)),
NETWORKDAYS.INTL((EOMONTH(BB$15-1,1))-_xlpm.DD,EOMONTH(BB$15-1,1),1,_xlpm.VD),
AND(MONTH($AW466)=MONTH(BB$15),MONTH($AX466)=MONTH(BB$15)),
NETWORKDAYS.INTL($AW466,$AX466,1,_xlpm.VD)))),0)),
$DH466="месяц",
$BP466*BB466,
$DH466="неделя",
$BP466*BB466/7*(ROUNDUP((DAY(EOMONTH(BB$15,0)))/4,0))),
0)</f>
        <v/>
      </c>
      <c r="BT466" s="125">
        <f t="array" ref="BT466">
IFERROR(
_xlfn.IFS(
$DH466="день_1",
$BP466*$BL466/($AX466-$AW466+1)*BC466*(DAY(EOMONTH(BC$15,0))),
$DH466="день_2",
$BP466/30*MAX(MIN($AX466,EOMONTH(BC$15,0))-MAX($AW466,BC$15)+1,),
$DH466="раб.день",
$BP466/30*(IFERROR(
_xlfn.LET(_xlpm.VD,
CHOOSE(
{1;2;3;4;5;6;7;8;9;10;11;12;13;14;15;16;17;18},
45658,45659,45660,45661,45662,45663,45664,45665,45711,45724,45778,45779,45785,45786,45820,45821,45965,46022),
_xlfn.LET(_xlpm.DD,
MAX(MIN($AX466,EOMONTH(BC$15,0))-MAX($AW466,BC$15),),
_xlfn.IFS(
AND(MONTH($AW466)=MONTH(BC$15),MONTH($AX466)&lt;&gt;MONTH(BC$15)),
NETWORKDAYS.INTL($AW466,$AW466+_xlpm.DD,1,_xlpm.VD),
AND(MONTH($AW466)&lt;&gt;MONTH(BC$15),MONTH($AX466)=MONTH(BC$15)),
NETWORKDAYS.INTL(($AX466)-_xlpm.DD,$AX466,1,_xlpm.VD),
AND(MONTH($AW466)&lt;MONTH(BC$15),MONTH($AX466)&gt;MONTH(BC$15)),
NETWORKDAYS.INTL((EOMONTH(BC$15-1,1))-_xlpm.DD,EOMONTH(BC$15-1,1),1,_xlpm.VD),
AND(MONTH($AW466)=MONTH(BC$15),MONTH($AX466)=MONTH(BC$15)),
NETWORKDAYS.INTL($AW466,$AX466,1,_xlpm.VD)))),0)),
$DH466="месяц",
$BP466*BC466,
$DH466="неделя",
$BP466*BC466/7*(ROUNDUP((DAY(EOMONTH(BC$15,0)))/4,0))),
0)</f>
        <v/>
      </c>
      <c r="BU466" s="125">
        <f t="array" ref="BU466">
IFERROR(
_xlfn.IFS(
$DH466="день_1",
$BP466*$BL466/($AX466-$AW466+1)*BD466*(DAY(EOMONTH(BD$15,0))),
$DH466="день_2",
$BP466/30*MAX(MIN($AX466,EOMONTH(BD$15,0))-MAX($AW466,BD$15)+1,),
$DH466="раб.день",
$BP466/30*(IFERROR(
_xlfn.LET(_xlpm.VD,
CHOOSE(
{1;2;3;4;5;6;7;8;9;10;11;12;13;14;15;16;17;18},
45658,45659,45660,45661,45662,45663,45664,45665,45711,45724,45778,45779,45785,45786,45820,45821,45965,46022),
_xlfn.LET(_xlpm.DD,
MAX(MIN($AX466,EOMONTH(BD$15,0))-MAX($AW466,BD$15),),
_xlfn.IFS(
AND(MONTH($AW466)=MONTH(BD$15),MONTH($AX466)&lt;&gt;MONTH(BD$15)),
NETWORKDAYS.INTL($AW466,$AW466+_xlpm.DD,1,_xlpm.VD),
AND(MONTH($AW466)&lt;&gt;MONTH(BD$15),MONTH($AX466)=MONTH(BD$15)),
NETWORKDAYS.INTL(($AX466)-_xlpm.DD,$AX466,1,_xlpm.VD),
AND(MONTH($AW466)&lt;MONTH(BD$15),MONTH($AX466)&gt;MONTH(BD$15)),
NETWORKDAYS.INTL((EOMONTH(BD$15-1,1))-_xlpm.DD,EOMONTH(BD$15-1,1),1,_xlpm.VD),
AND(MONTH($AW466)=MONTH(BD$15),MONTH($AX466)=MONTH(BD$15)),
NETWORKDAYS.INTL($AW466,$AX466,1,_xlpm.VD)))),0)),
$DH466="месяц",
$BP466*BD466,
$DH466="неделя",
$BP466*BD466/7*(ROUNDUP((DAY(EOMONTH(BD$15,0)))/4,0))),
0)</f>
        <v/>
      </c>
      <c r="BV466" s="125">
        <f t="array" ref="BV466">
IFERROR(
_xlfn.IFS(
$DH466="день_1",
$BP466*$BL466/($AX466-$AW466+1)*BE466*(DAY(EOMONTH(BE$15,0))),
$DH466="день_2",
$BP466/30*MAX(MIN($AX466,EOMONTH(BE$15,0))-MAX($AW466,BE$15)+1,),
$DH466="раб.день",
$BP466/30*(IFERROR(
_xlfn.LET(_xlpm.VD,
CHOOSE(
{1;2;3;4;5;6;7;8;9;10;11;12;13;14;15;16;17;18},
45658,45659,45660,45661,45662,45663,45664,45665,45711,45724,45778,45779,45785,45786,45820,45821,45965,46022),
_xlfn.LET(_xlpm.DD,
MAX(MIN($AX466,EOMONTH(BE$15,0))-MAX($AW466,BE$15),),
_xlfn.IFS(
AND(MONTH($AW466)=MONTH(BE$15),MONTH($AX466)&lt;&gt;MONTH(BE$15)),
NETWORKDAYS.INTL($AW466,$AW466+_xlpm.DD,1,_xlpm.VD),
AND(MONTH($AW466)&lt;&gt;MONTH(BE$15),MONTH($AX466)=MONTH(BE$15)),
NETWORKDAYS.INTL(($AX466)-_xlpm.DD,$AX466,1,_xlpm.VD),
AND(MONTH($AW466)&lt;MONTH(BE$15),MONTH($AX466)&gt;MONTH(BE$15)),
NETWORKDAYS.INTL((EOMONTH(BE$15-1,1))-_xlpm.DD,EOMONTH(BE$15-1,1),1,_xlpm.VD),
AND(MONTH($AW466)=MONTH(BE$15),MONTH($AX466)=MONTH(BE$15)),
NETWORKDAYS.INTL($AW466,$AX466,1,_xlpm.VD)))),0)),
$DH466="месяц",
$BP466*BE466,
$DH466="неделя",
$BP466*BE466/7*(ROUNDUP((DAY(EOMONTH(BE$15,0)))/4,0))),
0)</f>
        <v/>
      </c>
      <c r="BW466" s="125">
        <f t="array" ref="BW466">
IFERROR(
_xlfn.IFS(
$DH466="день_1",
$BP466*$BL466/($AX466-$AW466+1)*BF466*(DAY(EOMONTH(BF$15,0))),
$DH466="день_2",
$BP466/30*MAX(MIN($AX466,EOMONTH(BF$15,0))-MAX($AW466,BF$15)+1,),
$DH466="раб.день",
$BP466/30*(IFERROR(
_xlfn.LET(_xlpm.VD,
CHOOSE(
{1;2;3;4;5;6;7;8;9;10;11;12;13;14;15;16;17;18},
45658,45659,45660,45661,45662,45663,45664,45665,45711,45724,45778,45779,45785,45786,45820,45821,45965,46022),
_xlfn.LET(_xlpm.DD,
MAX(MIN($AX466,EOMONTH(BF$15,0))-MAX($AW466,BF$15),),
_xlfn.IFS(
AND(MONTH($AW466)=MONTH(BF$15),MONTH($AX466)&lt;&gt;MONTH(BF$15)),
NETWORKDAYS.INTL($AW466,$AW466+_xlpm.DD,1,_xlpm.VD),
AND(MONTH($AW466)&lt;&gt;MONTH(BF$15),MONTH($AX466)=MONTH(BF$15)),
NETWORKDAYS.INTL(($AX466)-_xlpm.DD,$AX466,1,_xlpm.VD),
AND(MONTH($AW466)&lt;MONTH(BF$15),MONTH($AX466)&gt;MONTH(BF$15)),
NETWORKDAYS.INTL((EOMONTH(BF$15-1,1))-_xlpm.DD,EOMONTH(BF$15-1,1),1,_xlpm.VD),
AND(MONTH($AW466)=MONTH(BF$15),MONTH($AX466)=MONTH(BF$15)),
NETWORKDAYS.INTL($AW466,$AX466,1,_xlpm.VD)))),0)),
$DH466="месяц",
$BP466*BF466,
$DH466="неделя",
$BP466*BF466/7*(ROUNDUP((DAY(EOMONTH(BF$15,0)))/4,0))),
0)</f>
        <v/>
      </c>
      <c r="BX466" s="125">
        <f t="array" ref="BX466">
IFERROR(
_xlfn.IFS(
$DH466="день_1",
$BP466*$BL466/($AX466-$AW466+1)*BG466*(DAY(EOMONTH(BG$15,0))),
$DH466="день_2",
$BP466/30*MAX(MIN($AX466,EOMONTH(BG$15,0))-MAX($AW466,BG$15)+1,),
$DH466="раб.день",
$BP466/30*(IFERROR(
_xlfn.LET(_xlpm.VD,
CHOOSE(
{1;2;3;4;5;6;7;8;9;10;11;12;13;14;15;16;17;18},
45658,45659,45660,45661,45662,45663,45664,45665,45711,45724,45778,45779,45785,45786,45820,45821,45965,46022),
_xlfn.LET(_xlpm.DD,
MAX(MIN($AX466,EOMONTH(BG$15,0))-MAX($AW466,BG$15),),
_xlfn.IFS(
AND(MONTH($AW466)=MONTH(BG$15),MONTH($AX466)&lt;&gt;MONTH(BG$15)),
NETWORKDAYS.INTL($AW466,$AW466+_xlpm.DD,1,_xlpm.VD),
AND(MONTH($AW466)&lt;&gt;MONTH(BG$15),MONTH($AX466)=MONTH(BG$15)),
NETWORKDAYS.INTL(($AX466)-_xlpm.DD,$AX466,1,_xlpm.VD),
AND(MONTH($AW466)&lt;MONTH(BG$15),MONTH($AX466)&gt;MONTH(BG$15)),
NETWORKDAYS.INTL((EOMONTH(BG$15-1,1))-_xlpm.DD,EOMONTH(BG$15-1,1),1,_xlpm.VD),
AND(MONTH($AW466)=MONTH(BG$15),MONTH($AX466)=MONTH(BG$15)),
NETWORKDAYS.INTL($AW466,$AX466,1,_xlpm.VD)))),0)),
$DH466="месяц",
$BP466*BG466,
$DH466="неделя",
$BP466*BG466/7*(ROUNDUP((DAY(EOMONTH(BG$15,0)))/4,0))),
0)</f>
        <v/>
      </c>
      <c r="BY466" s="125">
        <f t="array" ref="BY466">
IFERROR(
_xlfn.IFS(
$DH466="день_1",
$BP466*$BL466/($AX466-$AW466+1)*BH466*(DAY(EOMONTH(BH$15,0))),
$DH466="день_2",
$BP466/30*MAX(MIN($AX466,EOMONTH(BH$15,0))-MAX($AW466,BH$15)+1,),
$DH466="раб.день",
$BP466/30*(IFERROR(
_xlfn.LET(_xlpm.VD,
CHOOSE(
{1;2;3;4;5;6;7;8;9;10;11;12;13;14;15;16;17;18},
45658,45659,45660,45661,45662,45663,45664,45665,45711,45724,45778,45779,45785,45786,45820,45821,45965,46022),
_xlfn.LET(_xlpm.DD,
MAX(MIN($AX466,EOMONTH(BH$15,0))-MAX($AW466,BH$15),),
_xlfn.IFS(
AND(MONTH($AW466)=MONTH(BH$15),MONTH($AX466)&lt;&gt;MONTH(BH$15)),
NETWORKDAYS.INTL($AW466,$AW466+_xlpm.DD,1,_xlpm.VD),
AND(MONTH($AW466)&lt;&gt;MONTH(BH$15),MONTH($AX466)=MONTH(BH$15)),
NETWORKDAYS.INTL(($AX466)-_xlpm.DD,$AX466,1,_xlpm.VD),
AND(MONTH($AW466)&lt;MONTH(BH$15),MONTH($AX466)&gt;MONTH(BH$15)),
NETWORKDAYS.INTL((EOMONTH(BH$15-1,1))-_xlpm.DD,EOMONTH(BH$15-1,1),1,_xlpm.VD),
AND(MONTH($AW466)=MONTH(BH$15),MONTH($AX466)=MONTH(BH$15)),
NETWORKDAYS.INTL($AW466,$AX466,1,_xlpm.VD)))),0)),
$DH466="месяц",
$BP466*BH466,
$DH466="неделя",
$BP466*BH466/7*(ROUNDUP((DAY(EOMONTH(BH$15,0)))/4,0))),
0)</f>
        <v/>
      </c>
      <c r="BZ466" s="125">
        <f t="array" ref="BZ466">
IFERROR(
_xlfn.IFS(
$DH466="день_1",
$BP466*$BL466/($AX466-$AW466+1)*BI466*(DAY(EOMONTH(BI$15,0))),
$DH466="день_2",
$BP466/30*MAX(MIN($AX466,EOMONTH(BI$15,0))-MAX($AW466,BI$15)+1,),
$DH466="раб.день",
$BP466/30*(IFERROR(
_xlfn.LET(_xlpm.VD,
CHOOSE(
{1;2;3;4;5;6;7;8;9;10;11;12;13;14;15;16;17;18},
45658,45659,45660,45661,45662,45663,45664,45665,45711,45724,45778,45779,45785,45786,45820,45821,45965,46022),
_xlfn.LET(_xlpm.DD,
MAX(MIN($AX466,EOMONTH(BI$15,0))-MAX($AW466,BI$15),),
_xlfn.IFS(
AND(MONTH($AW466)=MONTH(BI$15),MONTH($AX466)&lt;&gt;MONTH(BI$15)),
NETWORKDAYS.INTL($AW466,$AW466+_xlpm.DD,1,_xlpm.VD),
AND(MONTH($AW466)&lt;&gt;MONTH(BI$15),MONTH($AX466)=MONTH(BI$15)),
NETWORKDAYS.INTL(($AX466)-_xlpm.DD,$AX466,1,_xlpm.VD),
AND(MONTH($AW466)&lt;MONTH(BI$15),MONTH($AX466)&gt;MONTH(BI$15)),
NETWORKDAYS.INTL((EOMONTH(BI$15-1,1))-_xlpm.DD,EOMONTH(BI$15-1,1),1,_xlpm.VD),
AND(MONTH($AW466)=MONTH(BI$15),MONTH($AX466)=MONTH(BI$15)),
NETWORKDAYS.INTL($AW466,$AX466,1,_xlpm.VD)))),0)),
$DH466="месяц",
$BP466*BI466,
$DH466="неделя",
$BP466*BI466/7*(ROUNDUP((DAY(EOMONTH(BI$15,0)))/4,0))),
0)</f>
        <v/>
      </c>
      <c r="CA466" s="125">
        <f t="array" ref="CA466">
IFERROR(
_xlfn.IFS(
$DH466="день_1",
$BP466*$BL466/($AX466-$AW466+1)*BJ466*(DAY(EOMONTH(BJ$15,0))),
$DH466="день_2",
$BP466/30*MAX(MIN($AX466,EOMONTH(BJ$15,0))-MAX($AW466,BJ$15)+1,),
$DH466="раб.день",
$BP466/30*(IFERROR(
_xlfn.LET(_xlpm.VD,
CHOOSE(
{1;2;3;4;5;6;7;8;9;10;11;12;13;14;15;16;17;18},
45658,45659,45660,45661,45662,45663,45664,45665,45711,45724,45778,45779,45785,45786,45820,45821,45965,46022),
_xlfn.LET(_xlpm.DD,
MAX(MIN($AX466,EOMONTH(BJ$15,0))-MAX($AW466,BJ$15),),
_xlfn.IFS(
AND(MONTH($AW466)=MONTH(BJ$15),MONTH($AX466)&lt;&gt;MONTH(BJ$15)),
NETWORKDAYS.INTL($AW466,$AW466+_xlpm.DD,1,_xlpm.VD),
AND(MONTH($AW466)&lt;&gt;MONTH(BJ$15),MONTH($AX466)=MONTH(BJ$15)),
NETWORKDAYS.INTL(($AX466)-_xlpm.DD,$AX466,1,_xlpm.VD),
AND(MONTH($AW466)&lt;MONTH(BJ$15),MONTH($AX466)&gt;MONTH(BJ$15)),
NETWORKDAYS.INTL((EOMONTH(BJ$15-1,1))-_xlpm.DD,EOMONTH(BJ$15-1,1),1,_xlpm.VD),
AND(MONTH($AW466)=MONTH(BJ$15),MONTH($AX466)=MONTH(BJ$15)),
NETWORKDAYS.INTL($AW466,$AX466,1,_xlpm.VD)))),0)),
$DH466="месяц",
$BP466*BJ466,
$DH466="неделя",
$BP466*BJ466/7*(ROUNDUP((DAY(EOMONTH(BJ$15,0)))/4,0))),
0)</f>
        <v/>
      </c>
      <c r="CB466" s="125">
        <f t="array" ref="CB466">
IFERROR(
_xlfn.IFS(
$DH466="день_1",
$BP466*$BL466/($AX466-$AW466+1)*BK466*(DAY(EOMONTH(BK$15,0))),
$DH466="день_2",
$BP466/30*MAX(MIN($AX466,EOMONTH(BK$15,0))-MAX($AW466,BK$15)+1,),
$DH466="раб.день",
$BP466/30*(IFERROR(
_xlfn.LET(_xlpm.VD,
CHOOSE(
{1;2;3;4;5;6;7;8;9;10;11;12;13;14;15;16;17;18},
45658,45659,45660,45661,45662,45663,45664,45665,45711,45724,45778,45779,45785,45786,45820,45821,45965,46022),
_xlfn.LET(_xlpm.DD,
MAX(MIN($AX466,EOMONTH(BK$15,0))-MAX($AW466,BK$15),),
_xlfn.IFS(
AND(MONTH($AW466)=MONTH(BK$15),MONTH($AX466)&lt;&gt;MONTH(BK$15)),
NETWORKDAYS.INTL($AW466,$AW466+_xlpm.DD,1,_xlpm.VD),
AND(MONTH($AW466)&lt;&gt;MONTH(BK$15),MONTH($AX466)=MONTH(BK$15)),
NETWORKDAYS.INTL(($AX466)-_xlpm.DD,$AX466,1,_xlpm.VD),
AND(MONTH($AW466)&lt;MONTH(BK$15),MONTH($AX466)&gt;MONTH(BK$15)),
NETWORKDAYS.INTL((EOMONTH(BK$15-1,1))-_xlpm.DD,EOMONTH(BK$15-1,1),1,_xlpm.VD),
AND(MONTH($AW466)=MONTH(BK$15),MONTH($AX466)=MONTH(BK$15)),
NETWORKDAYS.INTL($AW466,$AX466,1,_xlpm.VD)))),0)),
$DH466="месяц",
$BP466*BK466,
$DH466="неделя",
$BP466*BK466/7*(ROUNDUP((DAY(EOMONTH(BK$15,0)))/4,0))),
0)</f>
        <v/>
      </c>
      <c r="CC466" s="125">
        <f>SUM($BQ466:$CB466)</f>
        <v/>
      </c>
      <c r="CD466" s="126">
        <f>SUM($EH466:$EH466)</f>
        <v/>
      </c>
      <c r="CE466" s="126">
        <f>$CD466*$AB466</f>
        <v/>
      </c>
      <c r="CF466" s="126">
        <f>SUM($EK466:$EK466)</f>
        <v/>
      </c>
      <c r="CG466" s="126">
        <f>$CF466*$AB466</f>
        <v/>
      </c>
      <c r="CH466" s="126">
        <f>SUM($CC466,$CE466,$CG466)</f>
        <v/>
      </c>
      <c r="CI466" s="126">
        <f>$CH466*(1+$CM466)</f>
        <v/>
      </c>
      <c r="CJ466" s="127" t="n">
        <v>0</v>
      </c>
      <c r="CK466" s="126">
        <f>SUM($CH466:$CH466)*(1+$CJ466)</f>
        <v/>
      </c>
      <c r="CL466" s="126">
        <f>SUM($CH466:$CH466)*(1+$CM466)</f>
        <v/>
      </c>
      <c r="CM466" s="59" t="inlineStr">
        <is>
          <t>20%</t>
        </is>
      </c>
      <c r="CN466" s="59" t="n"/>
      <c r="CO466" s="72" t="n"/>
      <c r="CP466" s="59" t="n"/>
      <c r="CQ466" s="73" t="n"/>
      <c r="CR466" s="73" t="n"/>
      <c r="CS466" s="73" t="n"/>
      <c r="CT466" s="72" t="n"/>
      <c r="CU466" s="79" t="inlineStr">
        <is>
          <t> </t>
        </is>
      </c>
      <c r="CV466" s="60" t="n"/>
      <c r="CW466" s="60" t="n"/>
      <c r="CX466" s="60" t="n"/>
      <c r="CY466" s="127">
        <f>IFERROR(($CC466-$EE466)/($EE466/(1-$DQ466)),0)</f>
        <v/>
      </c>
      <c r="CZ466" s="127">
        <f>IFERROR(1-$EI466/($CE466),0)</f>
        <v/>
      </c>
      <c r="DA466" s="127">
        <f>IFERROR(1-$EL466/($CG466),0)</f>
        <v/>
      </c>
      <c r="DB466" s="126">
        <f>ROUND(IFERROR(($CI466/(1+$CM466)-$EN466),0),2)</f>
        <v/>
      </c>
      <c r="DC466" s="128" t="n"/>
      <c r="DD466" s="125" t="n"/>
      <c r="DE466" s="75" t="n">
        <v>0</v>
      </c>
      <c r="DF466" s="128" t="n"/>
      <c r="DG466" s="125">
        <f>IF($DC466=0,0,$DD466*($DC466*100%-$DE466*$DF466))*SUM($AB466:$AB466)</f>
        <v/>
      </c>
      <c r="DH466" s="129" t="inlineStr">
        <is>
          <t>месяц</t>
        </is>
      </c>
      <c r="DI466" s="130">
        <f t="array" ref="DI466">IFERROR(
IF($ES466="LisChannel",
(ROUND(((INDEX({174.625;153.888888888889;130.972222222222},MATCH($AI466,{2;3;4}),0))*$AG466*$AI466),2)),0),0)</f>
        <v/>
      </c>
      <c r="DJ466" s="130">
        <f>
_xlfn.LET(_xlpm.X,
IFERROR(
IF($ES466="НовиковТВ",
(_xlfn.LET(_xlpm.NTV,
_xlfn.LET(_xlpm.MIN,350000,
IF(SUMIFS($DI:$DI,$ES:$ES,"НовиковТВ")&lt;=_xlpm.MIN,
(SUMIFS($DI:$DI,$ES:$ES,"НовиковТВ")/(COUNTIFS($ES:$ES,"НовиковТВ")))*_xlpm.MIN/SUMIFS($DI:$DI,$ES:$ES,"НовиковТВ"),
DI466)),
_xlpm.NTV+$DG466/(1-(1-(_xlpm.NTV)*(1-$DL466)*(1-$DM466)*(1-$DN466)*(1-$DO466)*(1-$DP466)/_xlpm.NTV))))/(1+$EP466),
$DI466+$DG466/(1-(1-($DI466)*(1-$DL466)*(1-$DM466)*(1-$DN466)*(1-$DO466)*(1-$DP466)/$DI466))),
0),
_xlpm.X*(1+$CM466)*(1+$CW466)-_xlpm.X*(1+$CM466)+_xlpm.X)</f>
        <v/>
      </c>
      <c r="DK466" s="125" t="inlineStr">
        <is>
          <t>послед.</t>
        </is>
      </c>
      <c r="DL466" s="63" t="n">
        <v>0</v>
      </c>
      <c r="DM466" s="63" t="n">
        <v>0</v>
      </c>
      <c r="DN466" s="63" t="n">
        <v>0</v>
      </c>
      <c r="DO466" s="63" t="n">
        <v>0</v>
      </c>
      <c r="DP466" s="63" t="n">
        <v>0</v>
      </c>
      <c r="DQ466" s="63">
        <f t="array" ref="DQ466">IFERROR(_xlfn.IFS(
$DK466="послед.",1-(1-$DL466)*(1-$DM466)*(1-$DN466)*(1-$DO466)*(1-$DP466),
$DK466="сумм.",$DL466+$DM466+$DN466+$DO466+$DP466),
0)</f>
        <v/>
      </c>
      <c r="DR466" s="125">
        <f t="array" ref="DR466">
IFERROR(
_xlfn.IFS(
$BL466=0,
0,
$BL466&gt;0,
_xlfn.IFS($DK466="послед.",
$DJ466*(1-$DL466)*(1-$DM466)*(1-$DN466)*(1-$DO466)*(1-$DP466),
$DK466="сумм.",
$DJ466*(1-($DL466+$DM466+$DN466+$DO466+$DP466)))),0)</f>
        <v/>
      </c>
      <c r="DS466" s="125">
        <f t="array" ref="DS466">
IFERROR(_xlfn.IFS(
$DH466="день_1",
$DR466*$BL466/($AX466-$AW466+1)*AZ466*(DAY(EOMONTH(AZ$15,0))),
$DH466="день_2",
$DR466/30*MAX(MIN($AX466,EOMONTH(AZ$15,0))-MAX($AW466,AZ$15)+1,),
$DH466="раб.день",
$DR466/30*(IFERROR(
_xlfn.LET(_xlpm.VD,
CHOOSE(
{1;2;3;4;5;6;7;8;9;10;11;12;13;14;15;16;17;18},
45658,45659,45660,45661,45662,45663,45664,45665,45711,45724,45778,45779,45785,45786,45820,45821,45965,46022),
_xlfn.LET(_xlpm.DD,
MAX(MIN($AX466,EOMONTH(AZ$15,0))-MAX($AW466,AZ$15),),
_xlfn.IFS(
AND(MONTH($AW466)=MONTH(AZ$15),MONTH($AX466)&lt;&gt;MONTH(AZ$15)),
NETWORKDAYS.INTL($AW466,$AW466+_xlpm.DD,1,_xlpm.VD),
AND(MONTH($AW466)&lt;&gt;MONTH(AZ$15),MONTH($AX466)=MONTH(AZ$15)),
NETWORKDAYS.INTL(($AX466)-_xlpm.DD,$AX466,1,_xlpm.VD),
AND(MONTH($AW466)&lt;MONTH(AZ$15),MONTH($AX466)&gt;MONTH(AZ$15)),
NETWORKDAYS.INTL((EOMONTH(AZ$15-1,1))-_xlpm.DD,EOMONTH(AZ$15-1,1),1,_xlpm.VD),
AND(MONTH($AW466)=MONTH(AZ$15),MONTH($AX466)=MONTH(AZ$15)),
NETWORKDAYS.INTL($AW466,$AX466,1,_xlpm.VD)))),0)),
$DH466="месяц",
$DR466*AZ466,
$DH466="неделя",
$DR466*AZ466/7*(ROUNDUP((DAY(EOMONTH(AZ$15,0)))/4,0))),
0)</f>
        <v/>
      </c>
      <c r="DT466" s="125">
        <f t="array" ref="DT466">
IFERROR(_xlfn.IFS(
$DH466="день_1",
$DR466*$BL466/($AX466-$AW466+1)*BA466*(DAY(EOMONTH(BA$15,0))),
$DH466="день_2",
$DR466/30*MAX(MIN($AX466,EOMONTH(BA$15,0))-MAX($AW466,BA$15)+1,),
$DH466="раб.день",
$DR466/30*(IFERROR(
_xlfn.LET(_xlpm.VD,
CHOOSE(
{1;2;3;4;5;6;7;8;9;10;11;12;13;14;15;16;17;18},
45658,45659,45660,45661,45662,45663,45664,45665,45711,45724,45778,45779,45785,45786,45820,45821,45965,46022),
_xlfn.LET(_xlpm.DD,
MAX(MIN($AX466,EOMONTH(BA$15,0))-MAX($AW466,BA$15),),
_xlfn.IFS(
AND(MONTH($AW466)=MONTH(BA$15),MONTH($AX466)&lt;&gt;MONTH(BA$15)),
NETWORKDAYS.INTL($AW466,$AW466+_xlpm.DD,1,_xlpm.VD),
AND(MONTH($AW466)&lt;&gt;MONTH(BA$15),MONTH($AX466)=MONTH(BA$15)),
NETWORKDAYS.INTL(($AX466)-_xlpm.DD,$AX466,1,_xlpm.VD),
AND(MONTH($AW466)&lt;MONTH(BA$15),MONTH($AX466)&gt;MONTH(BA$15)),
NETWORKDAYS.INTL((EOMONTH(BA$15-1,1))-_xlpm.DD,EOMONTH(BA$15-1,1),1,_xlpm.VD),
AND(MONTH($AW466)=MONTH(BA$15),MONTH($AX466)=MONTH(BA$15)),
NETWORKDAYS.INTL($AW466,$AX466,1,_xlpm.VD)))),0)),
$DH466="месяц",
$DR466*BA466,
$DH466="неделя",
$DR466*BA466/7*(ROUNDUP((DAY(EOMONTH(BA$15,0)))/4,0))),
0)</f>
        <v/>
      </c>
      <c r="DU466" s="125">
        <f t="array" ref="DU466">
IFERROR(_xlfn.IFS(
$DH466="день_1",
$DR466*$BL466/($AX466-$AW466+1)*BB466*(DAY(EOMONTH(BB$15,0))),
$DH466="день_2",
$DR466/30*MAX(MIN($AX466,EOMONTH(BB$15,0))-MAX($AW466,BB$15)+1,),
$DH466="раб.день",
$DR466/30*(IFERROR(
_xlfn.LET(_xlpm.VD,
CHOOSE(
{1;2;3;4;5;6;7;8;9;10;11;12;13;14;15;16;17;18},
45658,45659,45660,45661,45662,45663,45664,45665,45711,45724,45778,45779,45785,45786,45820,45821,45965,46022),
_xlfn.LET(_xlpm.DD,
MAX(MIN($AX466,EOMONTH(BB$15,0))-MAX($AW466,BB$15),),
_xlfn.IFS(
AND(MONTH($AW466)=MONTH(BB$15),MONTH($AX466)&lt;&gt;MONTH(BB$15)),
NETWORKDAYS.INTL($AW466,$AW466+_xlpm.DD,1,_xlpm.VD),
AND(MONTH($AW466)&lt;&gt;MONTH(BB$15),MONTH($AX466)=MONTH(BB$15)),
NETWORKDAYS.INTL(($AX466)-_xlpm.DD,$AX466,1,_xlpm.VD),
AND(MONTH($AW466)&lt;MONTH(BB$15),MONTH($AX466)&gt;MONTH(BB$15)),
NETWORKDAYS.INTL((EOMONTH(BB$15-1,1))-_xlpm.DD,EOMONTH(BB$15-1,1),1,_xlpm.VD),
AND(MONTH($AW466)=MONTH(BB$15),MONTH($AX466)=MONTH(BB$15)),
NETWORKDAYS.INTL($AW466,$AX466,1,_xlpm.VD)))),0)),
$DH466="месяц",
$DR466*BB466,
$DH466="неделя",
$DR466*BB466/7*(ROUNDUP((DAY(EOMONTH(BB$15,0)))/4,0))),
0)</f>
        <v/>
      </c>
      <c r="DV466" s="125">
        <f t="array" ref="DV466">
IFERROR(_xlfn.IFS(
$DH466="день_1",
$DR466*$BL466/($AX466-$AW466+1)*BC466*(DAY(EOMONTH(BC$15,0))),
$DH466="день_2",
$DR466/30*MAX(MIN($AX466,EOMONTH(BC$15,0))-MAX($AW466,BC$15)+1,),
$DH466="раб.день",
$DR466/30*(IFERROR(
_xlfn.LET(_xlpm.VD,
CHOOSE(
{1;2;3;4;5;6;7;8;9;10;11;12;13;14;15;16;17;18},
45658,45659,45660,45661,45662,45663,45664,45665,45711,45724,45778,45779,45785,45786,45820,45821,45965,46022),
_xlfn.LET(_xlpm.DD,
MAX(MIN($AX466,EOMONTH(BC$15,0))-MAX($AW466,BC$15),),
_xlfn.IFS(
AND(MONTH($AW466)=MONTH(BC$15),MONTH($AX466)&lt;&gt;MONTH(BC$15)),
NETWORKDAYS.INTL($AW466,$AW466+_xlpm.DD,1,_xlpm.VD),
AND(MONTH($AW466)&lt;&gt;MONTH(BC$15),MONTH($AX466)=MONTH(BC$15)),
NETWORKDAYS.INTL(($AX466)-_xlpm.DD,$AX466,1,_xlpm.VD),
AND(MONTH($AW466)&lt;MONTH(BC$15),MONTH($AX466)&gt;MONTH(BC$15)),
NETWORKDAYS.INTL((EOMONTH(BC$15-1,1))-_xlpm.DD,EOMONTH(BC$15-1,1),1,_xlpm.VD),
AND(MONTH($AW466)=MONTH(BC$15),MONTH($AX466)=MONTH(BC$15)),
NETWORKDAYS.INTL($AW466,$AX466,1,_xlpm.VD)))),0)),
$DH466="месяц",
$DR466*BC466,
$DH466="неделя",
$DR466*BC466/7*(ROUNDUP((DAY(EOMONTH(BC$15,0)))/4,0))),
0)</f>
        <v/>
      </c>
      <c r="DW466" s="125">
        <f t="array" ref="DW466">
IFERROR(_xlfn.IFS(
$DH466="день_1",
$DR466*$BL466/($AX466-$AW466+1)*BD466*(DAY(EOMONTH(BD$15,0))),
$DH466="день_2",
$DR466/30*MAX(MIN($AX466,EOMONTH(BD$15,0))-MAX($AW466,BD$15)+1,),
$DH466="раб.день",
$DR466/30*(IFERROR(
_xlfn.LET(_xlpm.VD,
CHOOSE(
{1;2;3;4;5;6;7;8;9;10;11;12;13;14;15;16;17;18},
45658,45659,45660,45661,45662,45663,45664,45665,45711,45724,45778,45779,45785,45786,45820,45821,45965,46022),
_xlfn.LET(_xlpm.DD,
MAX(MIN($AX466,EOMONTH(BD$15,0))-MAX($AW466,BD$15),),
_xlfn.IFS(
AND(MONTH($AW466)=MONTH(BD$15),MONTH($AX466)&lt;&gt;MONTH(BD$15)),
NETWORKDAYS.INTL($AW466,$AW466+_xlpm.DD,1,_xlpm.VD),
AND(MONTH($AW466)&lt;&gt;MONTH(BD$15),MONTH($AX466)=MONTH(BD$15)),
NETWORKDAYS.INTL(($AX466)-_xlpm.DD,$AX466,1,_xlpm.VD),
AND(MONTH($AW466)&lt;MONTH(BD$15),MONTH($AX466)&gt;MONTH(BD$15)),
NETWORKDAYS.INTL((EOMONTH(BD$15-1,1))-_xlpm.DD,EOMONTH(BD$15-1,1),1,_xlpm.VD),
AND(MONTH($AW466)=MONTH(BD$15),MONTH($AX466)=MONTH(BD$15)),
NETWORKDAYS.INTL($AW466,$AX466,1,_xlpm.VD)))),0)),
$DH466="месяц",
$DR466*BD466,
$DH466="неделя",
$DR466*BD466/7*(ROUNDUP((DAY(EOMONTH(BD$15,0)))/4,0))),
0)</f>
        <v/>
      </c>
      <c r="DX466" s="125">
        <f t="array" ref="DX466">
IFERROR(_xlfn.IFS(
$DH466="день_1",
$DR466*$BL466/($AX466-$AW466+1)*BE466*(DAY(EOMONTH(BE$15,0))),
$DH466="день_2",
$DR466/30*MAX(MIN($AX466,EOMONTH(BE$15,0))-MAX($AW466,BE$15)+1,),
$DH466="раб.день",
$DR466/30*(IFERROR(
_xlfn.LET(_xlpm.VD,
CHOOSE(
{1;2;3;4;5;6;7;8;9;10;11;12;13;14;15;16;17;18},
45658,45659,45660,45661,45662,45663,45664,45665,45711,45724,45778,45779,45785,45786,45820,45821,45965,46022),
_xlfn.LET(_xlpm.DD,
MAX(MIN($AX466,EOMONTH(BE$15,0))-MAX($AW466,BE$15),),
_xlfn.IFS(
AND(MONTH($AW466)=MONTH(BE$15),MONTH($AX466)&lt;&gt;MONTH(BE$15)),
NETWORKDAYS.INTL($AW466,$AW466+_xlpm.DD,1,_xlpm.VD),
AND(MONTH($AW466)&lt;&gt;MONTH(BE$15),MONTH($AX466)=MONTH(BE$15)),
NETWORKDAYS.INTL(($AX466)-_xlpm.DD,$AX466,1,_xlpm.VD),
AND(MONTH($AW466)&lt;MONTH(BE$15),MONTH($AX466)&gt;MONTH(BE$15)),
NETWORKDAYS.INTL((EOMONTH(BE$15-1,1))-_xlpm.DD,EOMONTH(BE$15-1,1),1,_xlpm.VD),
AND(MONTH($AW466)=MONTH(BE$15),MONTH($AX466)=MONTH(BE$15)),
NETWORKDAYS.INTL($AW466,$AX466,1,_xlpm.VD)))),0)),
$DH466="месяц",
$DR466*BE466,
$DH466="неделя",
$DR466*BE466/7*(ROUNDUP((DAY(EOMONTH(BE$15,0)))/4,0))),
0)</f>
        <v/>
      </c>
      <c r="DY466" s="125">
        <f t="array" ref="DY466">
IFERROR(_xlfn.IFS(
$DH466="день_1",
$DR466*$BL466/($AX466-$AW466+1)*BF466*(DAY(EOMONTH(BF$15,0))),
$DH466="день_2",
$DR466/30*MAX(MIN($AX466,EOMONTH(BF$15,0))-MAX($AW466,BF$15)+1,),
$DH466="раб.день",
$DR466/30*(IFERROR(
_xlfn.LET(_xlpm.VD,
CHOOSE(
{1;2;3;4;5;6;7;8;9;10;11;12;13;14;15;16;17;18},
45658,45659,45660,45661,45662,45663,45664,45665,45711,45724,45778,45779,45785,45786,45820,45821,45965,46022),
_xlfn.LET(_xlpm.DD,
MAX(MIN($AX466,EOMONTH(BF$15,0))-MAX($AW466,BF$15),),
_xlfn.IFS(
AND(MONTH($AW466)=MONTH(BF$15),MONTH($AX466)&lt;&gt;MONTH(BF$15)),
NETWORKDAYS.INTL($AW466,$AW466+_xlpm.DD,1,_xlpm.VD),
AND(MONTH($AW466)&lt;&gt;MONTH(BF$15),MONTH($AX466)=MONTH(BF$15)),
NETWORKDAYS.INTL(($AX466)-_xlpm.DD,$AX466,1,_xlpm.VD),
AND(MONTH($AW466)&lt;MONTH(BF$15),MONTH($AX466)&gt;MONTH(BF$15)),
NETWORKDAYS.INTL((EOMONTH(BF$15-1,1))-_xlpm.DD,EOMONTH(BF$15-1,1),1,_xlpm.VD),
AND(MONTH($AW466)=MONTH(BF$15),MONTH($AX466)=MONTH(BF$15)),
NETWORKDAYS.INTL($AW466,$AX466,1,_xlpm.VD)))),0)),
$DH466="месяц",
$DR466*BF466,
$DH466="неделя",
$DR466*BF466/7*(ROUNDUP((DAY(EOMONTH(BF$15,0)))/4,0))),
0)</f>
        <v/>
      </c>
      <c r="DZ466" s="125">
        <f t="array" ref="DZ466">
IFERROR(_xlfn.IFS(
$DH466="день_1",
$DR466*$BL466/($AX466-$AW466+1)*BG466*(DAY(EOMONTH(BG$15,0))),
$DH466="день_2",
$DR466/30*MAX(MIN($AX466,EOMONTH(BG$15,0))-MAX($AW466,BG$15)+1,),
$DH466="раб.день",
$DR466/30*(IFERROR(
_xlfn.LET(_xlpm.VD,
CHOOSE(
{1;2;3;4;5;6;7;8;9;10;11;12;13;14;15;16;17;18},
45658,45659,45660,45661,45662,45663,45664,45665,45711,45724,45778,45779,45785,45786,45820,45821,45965,46022),
_xlfn.LET(_xlpm.DD,
MAX(MIN($AX466,EOMONTH(BG$15,0))-MAX($AW466,BG$15),),
_xlfn.IFS(
AND(MONTH($AW466)=MONTH(BG$15),MONTH($AX466)&lt;&gt;MONTH(BG$15)),
NETWORKDAYS.INTL($AW466,$AW466+_xlpm.DD,1,_xlpm.VD),
AND(MONTH($AW466)&lt;&gt;MONTH(BG$15),MONTH($AX466)=MONTH(BG$15)),
NETWORKDAYS.INTL(($AX466)-_xlpm.DD,$AX466,1,_xlpm.VD),
AND(MONTH($AW466)&lt;MONTH(BG$15),MONTH($AX466)&gt;MONTH(BG$15)),
NETWORKDAYS.INTL((EOMONTH(BG$15-1,1))-_xlpm.DD,EOMONTH(BG$15-1,1),1,_xlpm.VD),
AND(MONTH($AW466)=MONTH(BG$15),MONTH($AX466)=MONTH(BG$15)),
NETWORKDAYS.INTL($AW466,$AX466,1,_xlpm.VD)))),0)),
$DH466="месяц",
$DR466*BG466,
$DH466="неделя",
$DR466*BG466/7*(ROUNDUP((DAY(EOMONTH(BG$15,0)))/4,0))),
0)</f>
        <v/>
      </c>
      <c r="EA466" s="125">
        <f t="array" ref="EA466">
IFERROR(_xlfn.IFS(
$DH466="день_1",
$DR466*$BL466/($AX466-$AW466+1)*BH466*(DAY(EOMONTH(BH$15,0))),
$DH466="день_2",
$DR466/30*MAX(MIN($AX466,EOMONTH(BH$15,0))-MAX($AW466,BH$15)+1,),
$DH466="раб.день",
$DR466/30*(IFERROR(
_xlfn.LET(_xlpm.VD,
CHOOSE(
{1;2;3;4;5;6;7;8;9;10;11;12;13;14;15;16;17;18},
45658,45659,45660,45661,45662,45663,45664,45665,45711,45724,45778,45779,45785,45786,45820,45821,45965,46022),
_xlfn.LET(_xlpm.DD,
MAX(MIN($AX466,EOMONTH(BH$15,0))-MAX($AW466,BH$15),),
_xlfn.IFS(
AND(MONTH($AW466)=MONTH(BH$15),MONTH($AX466)&lt;&gt;MONTH(BH$15)),
NETWORKDAYS.INTL($AW466,$AW466+_xlpm.DD,1,_xlpm.VD),
AND(MONTH($AW466)&lt;&gt;MONTH(BH$15),MONTH($AX466)=MONTH(BH$15)),
NETWORKDAYS.INTL(($AX466)-_xlpm.DD,$AX466,1,_xlpm.VD),
AND(MONTH($AW466)&lt;MONTH(BH$15),MONTH($AX466)&gt;MONTH(BH$15)),
NETWORKDAYS.INTL((EOMONTH(BH$15-1,1))-_xlpm.DD,EOMONTH(BH$15-1,1),1,_xlpm.VD),
AND(MONTH($AW466)=MONTH(BH$15),MONTH($AX466)=MONTH(BH$15)),
NETWORKDAYS.INTL($AW466,$AX466,1,_xlpm.VD)))),0)),
$DH466="месяц",
$DR466*BH466,
$DH466="неделя",
$DR466*BH466/7*(ROUNDUP((DAY(EOMONTH(BH$15,0)))/4,0))),
0)</f>
        <v/>
      </c>
      <c r="EB466" s="125">
        <f t="array" ref="EB466">
IFERROR(_xlfn.IFS(
$DH466="день_1",
$DR466*$BL466/($AX466-$AW466+1)*BI466*(DAY(EOMONTH(BI$15,0))),
$DH466="день_2",
$DR466/30*MAX(MIN($AX466,EOMONTH(BI$15,0))-MAX($AW466,BI$15)+1,),
$DH466="раб.день",
$DR466/30*(IFERROR(
_xlfn.LET(_xlpm.VD,
CHOOSE(
{1;2;3;4;5;6;7;8;9;10;11;12;13;14;15;16;17;18},
45658,45659,45660,45661,45662,45663,45664,45665,45711,45724,45778,45779,45785,45786,45820,45821,45965,46022),
_xlfn.LET(_xlpm.DD,
MAX(MIN($AX466,EOMONTH(BI$15,0))-MAX($AW466,BI$15),),
_xlfn.IFS(
AND(MONTH($AW466)=MONTH(BI$15),MONTH($AX466)&lt;&gt;MONTH(BI$15)),
NETWORKDAYS.INTL($AW466,$AW466+_xlpm.DD,1,_xlpm.VD),
AND(MONTH($AW466)&lt;&gt;MONTH(BI$15),MONTH($AX466)=MONTH(BI$15)),
NETWORKDAYS.INTL(($AX466)-_xlpm.DD,$AX466,1,_xlpm.VD),
AND(MONTH($AW466)&lt;MONTH(BI$15),MONTH($AX466)&gt;MONTH(BI$15)),
NETWORKDAYS.INTL((EOMONTH(BI$15-1,1))-_xlpm.DD,EOMONTH(BI$15-1,1),1,_xlpm.VD),
AND(MONTH($AW466)=MONTH(BI$15),MONTH($AX466)=MONTH(BI$15)),
NETWORKDAYS.INTL($AW466,$AX466,1,_xlpm.VD)))),0)),
$DH466="месяц",
$DR466*BI466,
$DH466="неделя",
$DR466*BI466/7*(ROUNDUP((DAY(EOMONTH(BI$15,0)))/4,0))),
0)</f>
        <v/>
      </c>
      <c r="EC466" s="125">
        <f t="array" ref="EC466">
IFERROR(_xlfn.IFS(
$DH466="день_1",
$DR466*$BL466/($AX466-$AW466+1)*BJ466*(DAY(EOMONTH(BJ$15,0))),
$DH466="день_2",
$DR466/30*MAX(MIN($AX466,EOMONTH(BJ$15,0))-MAX($AW466,BJ$15)+1,),
$DH466="раб.день",
$DR466/30*(IFERROR(
_xlfn.LET(_xlpm.VD,
CHOOSE(
{1;2;3;4;5;6;7;8;9;10;11;12;13;14;15;16;17;18},
45658,45659,45660,45661,45662,45663,45664,45665,45711,45724,45778,45779,45785,45786,45820,45821,45965,46022),
_xlfn.LET(_xlpm.DD,
MAX(MIN($AX466,EOMONTH(BJ$15,0))-MAX($AW466,BJ$15),),
_xlfn.IFS(
AND(MONTH($AW466)=MONTH(BJ$15),MONTH($AX466)&lt;&gt;MONTH(BJ$15)),
NETWORKDAYS.INTL($AW466,$AW466+_xlpm.DD,1,_xlpm.VD),
AND(MONTH($AW466)&lt;&gt;MONTH(BJ$15),MONTH($AX466)=MONTH(BJ$15)),
NETWORKDAYS.INTL(($AX466)-_xlpm.DD,$AX466,1,_xlpm.VD),
AND(MONTH($AW466)&lt;MONTH(BJ$15),MONTH($AX466)&gt;MONTH(BJ$15)),
NETWORKDAYS.INTL((EOMONTH(BJ$15-1,1))-_xlpm.DD,EOMONTH(BJ$15-1,1),1,_xlpm.VD),
AND(MONTH($AW466)=MONTH(BJ$15),MONTH($AX466)=MONTH(BJ$15)),
NETWORKDAYS.INTL($AW466,$AX466,1,_xlpm.VD)))),0)),
$DH466="месяц",
$DR466*BJ466,
$DH466="неделя",
$DR466*BJ466/7*(ROUNDUP((DAY(EOMONTH(BJ$15,0)))/4,0))),
0)</f>
        <v/>
      </c>
      <c r="ED466" s="125">
        <f t="array" ref="ED466">
IFERROR(_xlfn.IFS(
$DH466="день_1",
$DR466*$BL466/($AX466-$AW466+1)*BK466*(DAY(EOMONTH(BK$15,0))),
$DH466="день_2",
$DR466/30*MAX(MIN($AX466,EOMONTH(BK$15,0))-MAX($AW466,BK$15)+1,),
$DH466="раб.день",
$DR466/30*(IFERROR(
_xlfn.LET(_xlpm.VD,
CHOOSE(
{1;2;3;4;5;6;7;8;9;10;11;12;13;14;15;16;17;18},
45658,45659,45660,45661,45662,45663,45664,45665,45711,45724,45778,45779,45785,45786,45820,45821,45965,46022),
_xlfn.LET(_xlpm.DD,
MAX(MIN($AX466,EOMONTH(BK$15,0))-MAX($AW466,BK$15),),
_xlfn.IFS(
AND(MONTH($AW466)=MONTH(BK$15),MONTH($AX466)&lt;&gt;MONTH(BK$15)),
NETWORKDAYS.INTL($AW466,$AW466+_xlpm.DD,1,_xlpm.VD),
AND(MONTH($AW466)&lt;&gt;MONTH(BK$15),MONTH($AX466)=MONTH(BK$15)),
NETWORKDAYS.INTL(($AX466)-_xlpm.DD,$AX466,1,_xlpm.VD),
AND(MONTH($AW466)&lt;MONTH(BK$15),MONTH($AX466)&gt;MONTH(BK$15)),
NETWORKDAYS.INTL((EOMONTH(BK$15-1,1))-_xlpm.DD,EOMONTH(BK$15-1,1),1,_xlpm.VD),
AND(MONTH($AW466)=MONTH(BK$15),MONTH($AX466)=MONTH(BK$15)),
NETWORKDAYS.INTL($AW466,$AX466,1,_xlpm.VD)))),0)),
$DH466="месяц",
$DR466*BK466,
$DH466="неделя",
$DR466*BK466/7*(ROUNDUP((DAY(EOMONTH(BK$15,0)))/4,0))),
0)</f>
        <v/>
      </c>
      <c r="EE466" s="125">
        <f>SUM($DS466,$DT466,$DU466,$DV466,$DW466,$DX466,$DY466,$DZ466,$EA466,$EB466,$EC466,$ED466)</f>
        <v/>
      </c>
      <c r="EF466" s="125">
        <f>IFERROR(ROUND($EE466*(1+$EP466),2),0)</f>
        <v/>
      </c>
      <c r="EG466" s="128" t="n">
        <v>1</v>
      </c>
      <c r="EH466" s="126" t="n">
        <v>0</v>
      </c>
      <c r="EI466" s="126">
        <f>ROUND(SUM($EH466:$EH466)*SUM($AB466:$AB466)*$EG466,2)</f>
        <v/>
      </c>
      <c r="EJ466" s="126">
        <f>ROUND($EI466*(1+$EP466),2)</f>
        <v/>
      </c>
      <c r="EK466" s="126" t="n">
        <v>0</v>
      </c>
      <c r="EL466" s="126">
        <f>ROUND(SUM($EK466:$EK466)*SUM($AB466:$AB466)*$EG466,2)</f>
        <v/>
      </c>
      <c r="EM466" s="126">
        <f>ROUND($EL466*(1+$EP466),2)</f>
        <v/>
      </c>
      <c r="EN466" s="126">
        <f>SUM($EE466,$EI466,$EL466)</f>
        <v/>
      </c>
      <c r="EO466" s="126">
        <f>SUM($EF466,$EJ466,$EM466)</f>
        <v/>
      </c>
      <c r="EP466" s="59" t="inlineStr">
        <is>
          <t>20%</t>
        </is>
      </c>
      <c r="EQ466" s="59" t="n"/>
      <c r="ER466" s="60">
        <f t="array" ref="ER466">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MATCH(ES466,
{"AMS";"RussOutdoor";"HD Outdoor";"Ingroup";"IQ";"Ledproduction";"LisChannel";"Logic";"Media-PPL";"NovikovTV | НовиковТВ";"SMA";"SOK";"КрокусТВ | CrocusTV | IndoorTV";"Сити";"ТЯК Москва"},
0)),"")</f>
        <v/>
      </c>
      <c r="ES466" s="60" t="n"/>
      <c r="ET466" s="60">
        <f t="array" ref="ET466">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MATCH(ES466,
{"AMS";"RussOutdoor";"HD Outdoor";"Ingroup";"IQ";"Ledproduction";"LisChannel";"Logic";"Media-PPL";"NovikovTV | НовиковТВ";"SMA";"SOK";"КрокусТВ | CrocusTV | IndoorTV";"Сити";"ТЯК Москва"},
0)),"")</f>
        <v/>
      </c>
      <c r="EU466" s="60" t="n"/>
      <c r="EV466" s="60" t="n"/>
      <c r="EX466" s="110">
        <f t="array" ref="EX466">
($AR466/30
+N("ТРАФИК ПЛОЩАДКИ"))*
(IFERROR(
_xlfn.LET(
_xlpm.GPR,
HLOOKUP($L466,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(MATCH($T466,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IF($Q466="цифровой",_xlpm.GPR/$AG466,_xlpm.GPR/60)),
0)
+N("DWELL TIME"))*
(IF($AB466=0,0,IF($AB466=1,0.3,IF($AB466=2,0.5,IF($AB466&gt;2,1))))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_xlfn.IFS($AC466="да",1.2,$AC466="нет",1)*
_xlfn.IFS($AD466="да",1.2,$AD466="нет",1)*
IF(R466="статический",1,1.2)*
$X466*
INDEX(
{1.2;1;1.2;1.2;1;1.2;1.2;1.2;1.2;1.2;1.2;1;1.2;1.2;1.2;1.2;1;1;1.2;1.2;1.2;1;1;1;1;1.2;1.2;1.2;1.2;1;1;1;1;1.2;1.2;1.2;1.2;1.2;1.2;1.2;1.2;1;1;1.2;1;1;1;1;1.5;1;1;1.5;1.5;1.2},
MATCH($Q466,_xlpm.MI,0)))&gt;{0.02;0.04;0.06;0.1;0.2;0.4;0.6;0.8;1;2;4;6})),
{0;1;2;3;4;5;6;7;8;9;10;11;12},
0)))
+N("КОЭФФИЦИЕНТ КОНТАКТА"))))*
(_xlfn.IFS($X466&lt;0.1,$X466/1000,$X466&gt;25,5.2,AND($X466&gt;=0.1,$X466&lt;=25),(($X466*2+0.1)/10)*($X466/10)))*
IFERROR((_xlfn.LET(
_xlpm.MA,
{0;0.8;0.85;0.9;0.95;1},
_xlpm.MAA,
{0;1;2;3;4;5},
INDEX(_xlpm.MA,MATCH(SUMPRODUCT(--((IF(ROUND(_xlpm.MAA,1)&gt;5,5,ROUND($AB466,1)))&gt;{0;1;2;3;4;5})),_xlpm.MAA,0)))
+N("КОЭФФИЦИЕНТ КОЛ-ВО КОНСТРУКЦИЙ")),1)*
$AB466,0))*
(IF($Q466="цифровой",$AG466/15*$AI466,1)
+N("ДЛЯ ЦИФРЫ"))</f>
        <v/>
      </c>
      <c r="EY466" s="110">
        <f>IFERROR(EX466*AY466,0)</f>
        <v/>
      </c>
      <c r="EZ466" s="131">
        <f>IFERROR(DP466/EY466*1000,0)</f>
        <v/>
      </c>
      <c r="FA466" s="112">
        <f>IFERROR(FC466/FB466,0)</f>
        <v/>
      </c>
      <c r="FB466" s="112">
        <f>IFERROR((FC466/(EY466/FF466*#REF!))*0.825,0)</f>
        <v/>
      </c>
      <c r="FC466" s="112">
        <f>IFERROR(((EX466*30/AR466)*100)/30,0)</f>
        <v/>
      </c>
      <c r="FD466" s="112">
        <f>IFERROR(EY466/G466*100%,0)</f>
        <v/>
      </c>
      <c r="FE466" s="112">
        <f>IFERROR(FD466/FC466*100%,0)</f>
        <v/>
      </c>
      <c r="FF466" s="110">
        <f>IFERROR(AR466/30*AY466,0)</f>
        <v/>
      </c>
    </row>
    <row r="467" ht="13" customHeight="1">
      <c r="A467" s="59" t="n"/>
      <c r="B467" s="60" t="n"/>
      <c r="C467" s="60" t="n"/>
      <c r="D467" s="60">
        <f t="array" ref="D467">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MATCH($E467,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67" s="60">
        <f t="array" ref="E467">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MATCH($F467,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67" s="60" t="inlineStr"/>
      <c r="G467" s="60" t="n"/>
      <c r="H467" s="60">
        <f t="array" ref="H467">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MATCH($I467,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67" s="60" t="n"/>
      <c r="J467" s="60" t="n"/>
      <c r="K467" s="60" t="n"/>
      <c r="L467" s="60" t="n"/>
      <c r="M467" s="60" t="n"/>
      <c r="N467" s="60" t="n"/>
      <c r="O467" s="60" t="n"/>
      <c r="P467" s="60">
        <f t="array" ref="P467">
_xlfn.IFS(
ISNUMBER(MATCH($Q467,{"шелфбаннер","разделитель","монетница","чековая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ISNUMBER(MATCH($Q467,{"LED/LCD","видеокулер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ISNUMBER(MATCH($Q467,{"автомобиль","машина","выставочное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ISNUMBER(MATCH($Q467,{"билборд","лифтовая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ISNUMBER(MATCH($Q467,{"навигация","подвесной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ISNUMBER(MATCH($Q467,{"движущаяся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ISNUMBER(MATCH($Q467,{"каталог","журнал"},)),
"Пресса",
$Q467="","")</f>
        <v/>
      </c>
      <c r="Q467" s="60" t="n"/>
      <c r="R467" s="60">
        <f t="array" ref="R467">
IFERROR(
_xlfn.IFS(
OR(ISNUMBER(MATCH($Q467,{"экспозиция","макет","стенд","автостенд","авто стенд","выставочное пространство","выставочные стенды","модульные выставочные стенды","3Д конструкция","3D конструкция"},)),P467="Экспонирование"),
"нестандартный",
ISNUMBER(MATCH($Q467,{"скроллер","призматрон"},)),
"динамический",
$P467="Видео",
"цифровой",
OR($P467="Пресса",$P467="Щит",$P467="POSm",$P467="Подвес",$P467="Брендирование/оклейка"),
"статический"),"")</f>
        <v/>
      </c>
      <c r="S467" s="59" t="n"/>
      <c r="T467" s="60" t="n"/>
      <c r="U467" s="60" t="n"/>
      <c r="V467" s="60">
        <f>
IF(P467="Видео",
"цифровой постер/ролик",
IF(ISNUMBER(MATCH(Q467,{"короб световой","короб световой | лайтбокс","короб световой | кристалайт","лайтбокс","лайт бокс","кристалайт","LB","lightbox"},)),
"бэклит",
IF(P467="Брендирование/оклейка",
"перфарированная пленка/самоклейка",
IF(P467="Экспонирование",
"под запрос",
IF(P467="Подвес",
"баннер/ткань",
"")))))</f>
        <v/>
      </c>
      <c r="W467" s="59" t="n"/>
      <c r="X467" s="59" t="n"/>
      <c r="Y467" s="59" t="n"/>
      <c r="Z467" s="61" t="n"/>
      <c r="AA467" s="61" t="n"/>
      <c r="AB467" s="61">
        <f>IF(BL467&gt;0,Z467,0)</f>
        <v/>
      </c>
      <c r="AC467" s="59" t="n"/>
      <c r="AD467" s="59" t="n"/>
      <c r="AE467" s="59" t="n"/>
      <c r="AF467" s="59" t="n"/>
      <c r="AG467" s="59" t="n"/>
      <c r="AH467" s="59" t="n"/>
      <c r="AI467" s="59" t="n"/>
      <c r="AJ467" s="59" t="n"/>
      <c r="AK467" s="59" t="n"/>
      <c r="AL467" s="62">
        <f>IFERROR(IF(OR(R467="статический",R467="динамический",R467="нестандартный",R467="",R467=""),"-",IF(AND(AH467="-",AI467="-"),"-",AK467*3600/AH467*AI467)),"-")</f>
        <v/>
      </c>
      <c r="AM467" s="62">
        <f>IFERROR(IF(OR(R467="статический",R467="динамический",R467="",R467="", R467="BTL",R467="нестандартный"),"-",AG467*AI467*AL467/60),"-")</f>
        <v/>
      </c>
      <c r="AN467" s="63">
        <f>IFERROR(IF(AH467="","-",AG467*AI467/AH467),"-")</f>
        <v/>
      </c>
      <c r="AO467" s="59">
        <f>IFERROR(IF(OR($R467="статический",$R467="динамический",$R467="",$R467="",$R467="BTL",$R467="нестандартный"),"-",$AL467*$AY467),"-")</f>
        <v/>
      </c>
      <c r="AP467" s="62">
        <f>IFERROR(IF(OR($R467="статический",$R467="динамический",$R467="",$R467="",$R467="BTL",$R467="нестандартный"),"-",$AM467*AY467),"-")</f>
        <v/>
      </c>
      <c r="AQ467" s="64" t="n"/>
      <c r="AR467" s="61" t="n"/>
      <c r="AS467" s="61" t="n"/>
      <c r="AT467" s="61" t="n"/>
      <c r="AU467" s="65" t="n"/>
      <c r="AV467" s="124">
        <f>IFERROR(DR467/AT467*1000,"n/a")</f>
        <v/>
      </c>
      <c r="AW467" s="67" t="n"/>
      <c r="AX467" s="67" t="n"/>
      <c r="AY467" s="43">
        <f>IFERROR(IF(OR($AW467="",$AX467=""),"",_xlfn.DAYS($AX467+1,$AW467)),"")</f>
        <v/>
      </c>
      <c r="AZ467" s="68">
        <f t="array" ref="AZ467">
_xlfn.LET(_xlpm.COEFF,
IF($AW467+$AX467=0,0,IF(MAX(MIN($AX467,EOMONTH(AZ$15,0))-MAX($AW467,AZ$15)+1,)&gt;0,1,0)),
_xlfn.IFS(
$ES467="LisChannel",
_xlpm.COEFF*
INDEX({1;1;1.2;1.2;1;1;1;1;1.2;1.2;1.2;1.2},
MATCH(MONTH(AZ$15),
{1,2,3,4,5,6,7,8,9,10,11,12})),
CONCATENATE($ES467," ",$L467)="RussOutdoor метро",
_xlpm.COEFF*
INDEX({0.8;0.9;1.1;1.1;1;1;1;1;1.1;1.1;1.1;1.1},
MATCH(MONTH(AZ$15),
{1,2,3,4,5,6,7,8,9,10,11,12})),
$ES467&lt;&gt;"LisChannel",
_xlpm.COEFF,
$ES467&lt;&gt;"RussOutdoor",
_xlpm.COEFF))</f>
        <v/>
      </c>
      <c r="BA467" s="68">
        <f t="array" ref="BA467">
_xlfn.LET(_xlpm.COEFF,
IF($AW467+$AX467=0,0,IF(MAX(MIN($AX467,EOMONTH(BA$15,0))-MAX($AW467,BA$15)+1,)&gt;0,1,0)),
_xlfn.IFS(
$ES467="LisChannel",
_xlpm.COEFF*
INDEX({1;1;1.2;1.2;1;1;1;1;1.2;1.2;1.2;1.2},
MATCH(MONTH(BA$15),
{1,2,3,4,5,6,7,8,9,10,11,12})),
CONCATENATE($ES467," ",$L467)="RussOutdoor метро",
_xlpm.COEFF*
INDEX({0.8;0.9;1.1;1.1;1;1;1;1;1.1;1.1;1.1;1.1},
MATCH(MONTH(BA$15),
{1,2,3,4,5,6,7,8,9,10,11,12})),
$ES467&lt;&gt;"LisChannel",
_xlpm.COEFF,
$ES467&lt;&gt;"RussOutdoor",
_xlpm.COEFF))</f>
        <v/>
      </c>
      <c r="BB467" s="68">
        <f t="array" ref="BB467">
_xlfn.LET(_xlpm.COEFF,
IF($AW467+$AX467=0,0,IF(MAX(MIN($AX467,EOMONTH(BB$15,0))-MAX($AW467,BB$15)+1,)&gt;0,1,0)),
_xlfn.IFS(
$ES467="LisChannel",
_xlpm.COEFF*
INDEX({1;1;1.2;1.2;1;1;1;1;1.2;1.2;1.2;1.2},
MATCH(MONTH(BB$15),
{1,2,3,4,5,6,7,8,9,10,11,12})),
CONCATENATE($ES467," ",$L467)="RussOutdoor метро",
_xlpm.COEFF*
INDEX({0.8;0.9;1.1;1.1;1;1;1;1;1.1;1.1;1.1;1.1},
MATCH(MONTH(BB$15),
{1,2,3,4,5,6,7,8,9,10,11,12})),
$ES467&lt;&gt;"LisChannel",
_xlpm.COEFF,
$ES467&lt;&gt;"RussOutdoor",
_xlpm.COEFF))</f>
        <v/>
      </c>
      <c r="BC467" s="68">
        <f t="array" ref="BC467">
_xlfn.LET(_xlpm.COEFF,
IF($AW467+$AX467=0,0,IF(MAX(MIN($AX467,EOMONTH(BC$15,0))-MAX($AW467,BC$15)+1,)&gt;0,1,0)),
_xlfn.IFS(
$ES467="LisChannel",
_xlpm.COEFF*
INDEX({1;1;1.2;1.2;1;1;1;1;1.2;1.2;1.2;1.2},
MATCH(MONTH(BC$15),
{1,2,3,4,5,6,7,8,9,10,11,12})),
CONCATENATE($ES467," ",$L467)="RussOutdoor метро",
_xlpm.COEFF*
INDEX({0.8;0.9;1.1;1.1;1;1;1;1;1.1;1.1;1.1;1.1},
MATCH(MONTH(BC$15),
{1,2,3,4,5,6,7,8,9,10,11,12})),
$ES467&lt;&gt;"LisChannel",
_xlpm.COEFF,
$ES467&lt;&gt;"RussOutdoor",
_xlpm.COEFF))</f>
        <v/>
      </c>
      <c r="BD467" s="68">
        <f t="array" ref="BD467">
_xlfn.LET(_xlpm.COEFF,
IF($AW467+$AX467=0,0,IF(MAX(MIN($AX467,EOMONTH(BD$15,0))-MAX($AW467,BD$15)+1,)&gt;0,1,0)),
_xlfn.IFS(
$ES467="LisChannel",
_xlpm.COEFF*
INDEX({1;1;1.2;1.2;1;1;1;1;1.2;1.2;1.2;1.2},
MATCH(MONTH(BD$15),
{1,2,3,4,5,6,7,8,9,10,11,12})),
CONCATENATE($ES467," ",$L467)="RussOutdoor метро",
_xlpm.COEFF*
INDEX({0.8;0.9;1.1;1.1;1;1;1;1;1.1;1.1;1.1;1.1},
MATCH(MONTH(BD$15),
{1,2,3,4,5,6,7,8,9,10,11,12})),
$ES467&lt;&gt;"LisChannel",
_xlpm.COEFF,
$ES467&lt;&gt;"RussOutdoor",
_xlpm.COEFF))</f>
        <v/>
      </c>
      <c r="BE467" s="68">
        <f t="array" ref="BE467">
_xlfn.LET(_xlpm.COEFF,
IF($AW467+$AX467=0,0,IF(MAX(MIN($AX467,EOMONTH(BE$15,0))-MAX($AW467,BE$15)+1,)&gt;0,1,0)),
_xlfn.IFS(
$ES467="LisChannel",
_xlpm.COEFF*
INDEX({1;1;1.2;1.2;1;1;1;1;1.2;1.2;1.2;1.2},
MATCH(MONTH(BE$15),
{1,2,3,4,5,6,7,8,9,10,11,12})),
CONCATENATE($ES467," ",$L467)="RussOutdoor метро",
_xlpm.COEFF*
INDEX({0.8;0.9;1.1;1.1;1;1;1;1;1.1;1.1;1.1;1.1},
MATCH(MONTH(BE$15),
{1,2,3,4,5,6,7,8,9,10,11,12})),
$ES467&lt;&gt;"LisChannel",
_xlpm.COEFF,
$ES467&lt;&gt;"RussOutdoor",
_xlpm.COEFF))</f>
        <v/>
      </c>
      <c r="BF467" s="68">
        <f t="array" ref="BF467">
_xlfn.LET(_xlpm.COEFF,
IF($AW467+$AX467=0,0,IF(MAX(MIN($AX467,EOMONTH(BF$15,0))-MAX($AW467,BF$15)+1,)&gt;0,1,0)),
_xlfn.IFS(
$ES467="LisChannel",
_xlpm.COEFF*
INDEX({1;1;1.2;1.2;1;1;1;1;1.2;1.2;1.2;1.2},
MATCH(MONTH(BF$15),
{1,2,3,4,5,6,7,8,9,10,11,12})),
CONCATENATE($ES467," ",$L467)="RussOutdoor метро",
_xlpm.COEFF*
INDEX({0.8;0.9;1.1;1.1;1;1;1;1;1.1;1.1;1.1;1.1},
MATCH(MONTH(BF$15),
{1,2,3,4,5,6,7,8,9,10,11,12})),
$ES467&lt;&gt;"LisChannel",
_xlpm.COEFF,
$ES467&lt;&gt;"RussOutdoor",
_xlpm.COEFF))</f>
        <v/>
      </c>
      <c r="BG467" s="68">
        <f t="array" ref="BG467">
_xlfn.LET(_xlpm.COEFF,
IF($AW467+$AX467=0,0,IF(MAX(MIN($AX467,EOMONTH(BG$15,0))-MAX($AW467,BG$15)+1,)&gt;0,1,0)),
_xlfn.IFS(
$ES467="LisChannel",
_xlpm.COEFF*
INDEX({1;1;1.2;1.2;1;1;1;1;1.2;1.2;1.2;1.2},
MATCH(MONTH(BG$15),
{1,2,3,4,5,6,7,8,9,10,11,12})),
CONCATENATE($ES467," ",$L467)="RussOutdoor метро",
_xlpm.COEFF*
INDEX({0.8;0.9;1.1;1.1;1;1;1;1;1.1;1.1;1.1;1.1},
MATCH(MONTH(BG$15),
{1,2,3,4,5,6,7,8,9,10,11,12})),
$ES467&lt;&gt;"LisChannel",
_xlpm.COEFF,
$ES467&lt;&gt;"RussOutdoor",
_xlpm.COEFF))</f>
        <v/>
      </c>
      <c r="BH467" s="68">
        <f t="array" ref="BH467">
_xlfn.LET(_xlpm.COEFF,
IF($AW467+$AX467=0,0,IF(MAX(MIN($AX467,EOMONTH(BH$15,0))-MAX($AW467,BH$15)+1,)&gt;0,1,0)),
_xlfn.IFS(
$ES467="LisChannel",
_xlpm.COEFF*
INDEX({1;1;1.2;1.2;1;1;1;1;1.2;1.2;1.2;1.2},
MATCH(MONTH(BH$15),
{1,2,3,4,5,6,7,8,9,10,11,12})),
CONCATENATE($ES467," ",$L467)="RussOutdoor метро",
_xlpm.COEFF*
INDEX({0.8;0.9;1.1;1.1;1;1;1;1;1.1;1.1;1.1;1.1},
MATCH(MONTH(BH$15),
{1,2,3,4,5,6,7,8,9,10,11,12})),
$ES467&lt;&gt;"LisChannel",
_xlpm.COEFF,
$ES467&lt;&gt;"RussOutdoor",
_xlpm.COEFF))</f>
        <v/>
      </c>
      <c r="BI467" s="68">
        <f t="array" ref="BI467">
_xlfn.LET(_xlpm.COEFF,
IF($AW467+$AX467=0,0,IF(MAX(MIN($AX467,EOMONTH(BI$15,0))-MAX($AW467,BI$15)+1,)&gt;0,1,0)),
_xlfn.IFS(
$ES467="LisChannel",
_xlpm.COEFF*
INDEX({1;1;1.2;1.2;1;1;1;1;1.2;1.2;1.2;1.2},
MATCH(MONTH(BI$15),
{1,2,3,4,5,6,7,8,9,10,11,12})),
CONCATENATE($ES467," ",$L467)="RussOutdoor метро",
_xlpm.COEFF*
INDEX({0.8;0.9;1.1;1.1;1;1;1;1;1.1;1.1;1.1;1.1},
MATCH(MONTH(BI$15),
{1,2,3,4,5,6,7,8,9,10,11,12})),
$ES467&lt;&gt;"LisChannel",
_xlpm.COEFF,
$ES467&lt;&gt;"RussOutdoor",
_xlpm.COEFF))</f>
        <v/>
      </c>
      <c r="BJ467" s="68">
        <f t="array" ref="BJ467">
_xlfn.LET(_xlpm.COEFF,
IF($AW467+$AX467=0,0,IF(MAX(MIN($AX467,EOMONTH(BJ$15,0))-MAX($AW467,BJ$15)+1,)&gt;0,1,0)),
_xlfn.IFS(
$ES467="LisChannel",
_xlpm.COEFF*
INDEX({1;1;1.2;1.2;1;1;1;1;1.2;1.2;1.2;1.2},
MATCH(MONTH(BJ$15),
{1,2,3,4,5,6,7,8,9,10,11,12})),
CONCATENATE($ES467," ",$L467)="RussOutdoor метро",
_xlpm.COEFF*
INDEX({0.8;0.9;1.1;1.1;1;1;1;1;1.1;1.1;1.1;1.1},
MATCH(MONTH(BJ$15),
{1,2,3,4,5,6,7,8,9,10,11,12})),
$ES467&lt;&gt;"LisChannel",
_xlpm.COEFF,
$ES467&lt;&gt;"RussOutdoor",
_xlpm.COEFF))</f>
        <v/>
      </c>
      <c r="BK467" s="68">
        <f t="array" ref="BK467">
_xlfn.LET(_xlpm.COEFF,
IF($AW467+$AX467=0,0,IF(MAX(MIN($AX467,EOMONTH(BK$15,0))-MAX($AW467,BK$15)+1,)&gt;0,1,0)),
_xlfn.IFS(
$ES467="LisChannel",
_xlpm.COEFF*
INDEX({1;1;1.2;1.2;1;1;1;1;1.2;1.2;1.2;1.2},
MATCH(MONTH(BK$15),
{1,2,3,4,5,6,7,8,9,10,11,12})),
CONCATENATE($ES467," ",$L467)="RussOutdoor метро",
_xlpm.COEFF*
INDEX({0.8;0.9;1.1;1.1;1;1;1;1;1.1;1.1;1.1;1.1},
MATCH(MONTH(BK$15),
{1,2,3,4,5,6,7,8,9,10,11,12})),
$ES467&lt;&gt;"LisChannel",
_xlpm.COEFF,
$ES467&lt;&gt;"RussOutdoor",
_xlpm.COEFF))</f>
        <v/>
      </c>
      <c r="BL467" s="62">
        <f>COUNTIFS($AZ467:$BK467,"&gt;0")</f>
        <v/>
      </c>
      <c r="BM467" s="65" t="n"/>
      <c r="BN467" s="125">
        <f>$DJ467</f>
        <v/>
      </c>
      <c r="BO467" s="63">
        <f>$DQ467</f>
        <v/>
      </c>
      <c r="BP467" s="125">
        <f>
IFERROR(
IF($BL467=0,0,
$BN467*(1-$BO467)),
0)</f>
        <v/>
      </c>
      <c r="BQ467" s="125">
        <f t="array" ref="BQ467">
IFERROR(
_xlfn.IFS(
$DH467="день_1",
$BP467*$BL467/($AX467-$AW467+1)*AZ467*(DAY(EOMONTH(AZ$15,0))),
$DH467="день_2",
$BP467/30*MAX(MIN($AX467,EOMONTH(AZ$15,0))-MAX($AW467,AZ$15)+1,),
$DH467="раб.день",
$BP467/30*(IFERROR(
_xlfn.LET(_xlpm.VD,
CHOOSE(
{1;2;3;4;5;6;7;8;9;10;11;12;13;14;15;16;17;18},
45658,45659,45660,45661,45662,45663,45664,45665,45711,45724,45778,45779,45785,45786,45820,45821,45965,46022),
_xlfn.LET(_xlpm.DD,
MAX(MIN($AX467,EOMONTH(AZ$15,0))-MAX($AW467,AZ$15),),
_xlfn.IFS(
AND(MONTH($AW467)=MONTH(AZ$15),MONTH($AX467)&lt;&gt;MONTH(AZ$15)),
NETWORKDAYS.INTL($AW467,$AW467+_xlpm.DD,1,_xlpm.VD),
AND(MONTH($AW467)&lt;&gt;MONTH(AZ$15),MONTH($AX467)=MONTH(AZ$15)),
NETWORKDAYS.INTL(($AX467)-_xlpm.DD,$AX467,1,_xlpm.VD),
AND(MONTH($AW467)&lt;MONTH(AZ$15),MONTH($AX467)&gt;MONTH(AZ$15)),
NETWORKDAYS.INTL((EOMONTH(AZ$15-1,1))-_xlpm.DD,EOMONTH(AZ$15-1,1),1,_xlpm.VD),
AND(MONTH($AW467)=MONTH(AZ$15),MONTH($AX467)=MONTH(AZ$15)),
NETWORKDAYS.INTL($AW467,$AX467,1,_xlpm.VD)))),0)),
$DH467="месяц",
$BP467*AZ467,
$DH467="неделя",
$BP467*AZ467/7*(ROUNDUP((DAY(EOMONTH(AZ$15,0)))/4,0))),
0)</f>
        <v/>
      </c>
      <c r="BR467" s="125">
        <f t="array" ref="BR467">
IFERROR(
_xlfn.IFS(
$DH467="день_1",
$BP467*$BL467/($AX467-$AW467+1)*BA467*(DAY(EOMONTH(BA$15,0))),
$DH467="день_2",
$BP467/30*MAX(MIN($AX467,EOMONTH(BA$15,0))-MAX($AW467,BA$15)+1,),
$DH467="раб.день",
$BP467/30*(IFERROR(
_xlfn.LET(_xlpm.VD,
CHOOSE(
{1;2;3;4;5;6;7;8;9;10;11;12;13;14;15;16;17;18},
45658,45659,45660,45661,45662,45663,45664,45665,45711,45724,45778,45779,45785,45786,45820,45821,45965,46022),
_xlfn.LET(_xlpm.DD,
MAX(MIN($AX467,EOMONTH(BA$15,0))-MAX($AW467,BA$15),),
_xlfn.IFS(
AND(MONTH($AW467)=MONTH(BA$15),MONTH($AX467)&lt;&gt;MONTH(BA$15)),
NETWORKDAYS.INTL($AW467,$AW467+_xlpm.DD,1,_xlpm.VD),
AND(MONTH($AW467)&lt;&gt;MONTH(BA$15),MONTH($AX467)=MONTH(BA$15)),
NETWORKDAYS.INTL(($AX467)-_xlpm.DD,$AX467,1,_xlpm.VD),
AND(MONTH($AW467)&lt;MONTH(BA$15),MONTH($AX467)&gt;MONTH(BA$15)),
NETWORKDAYS.INTL((EOMONTH(BA$15-1,1))-_xlpm.DD,EOMONTH(BA$15-1,1),1,_xlpm.VD),
AND(MONTH($AW467)=MONTH(BA$15),MONTH($AX467)=MONTH(BA$15)),
NETWORKDAYS.INTL($AW467,$AX467,1,_xlpm.VD)))),0)),
$DH467="месяц",
$BP467*BA467,
$DH467="неделя",
$BP467*BA467/7*(ROUNDUP((DAY(EOMONTH(BA$15,0)))/4,0))),
0)</f>
        <v/>
      </c>
      <c r="BS467" s="125">
        <f t="array" ref="BS467">
IFERROR(
_xlfn.IFS(
$DH467="день_1",
$BP467*$BL467/($AX467-$AW467+1)*BB467*(DAY(EOMONTH(BB$15,0))),
$DH467="день_2",
$BP467/30*MAX(MIN($AX467,EOMONTH(BB$15,0))-MAX($AW467,BB$15)+1,),
$DH467="раб.день",
$BP467/30*(IFERROR(
_xlfn.LET(_xlpm.VD,
CHOOSE(
{1;2;3;4;5;6;7;8;9;10;11;12;13;14;15;16;17;18},
45658,45659,45660,45661,45662,45663,45664,45665,45711,45724,45778,45779,45785,45786,45820,45821,45965,46022),
_xlfn.LET(_xlpm.DD,
MAX(MIN($AX467,EOMONTH(BB$15,0))-MAX($AW467,BB$15),),
_xlfn.IFS(
AND(MONTH($AW467)=MONTH(BB$15),MONTH($AX467)&lt;&gt;MONTH(BB$15)),
NETWORKDAYS.INTL($AW467,$AW467+_xlpm.DD,1,_xlpm.VD),
AND(MONTH($AW467)&lt;&gt;MONTH(BB$15),MONTH($AX467)=MONTH(BB$15)),
NETWORKDAYS.INTL(($AX467)-_xlpm.DD,$AX467,1,_xlpm.VD),
AND(MONTH($AW467)&lt;MONTH(BB$15),MONTH($AX467)&gt;MONTH(BB$15)),
NETWORKDAYS.INTL((EOMONTH(BB$15-1,1))-_xlpm.DD,EOMONTH(BB$15-1,1),1,_xlpm.VD),
AND(MONTH($AW467)=MONTH(BB$15),MONTH($AX467)=MONTH(BB$15)),
NETWORKDAYS.INTL($AW467,$AX467,1,_xlpm.VD)))),0)),
$DH467="месяц",
$BP467*BB467,
$DH467="неделя",
$BP467*BB467/7*(ROUNDUP((DAY(EOMONTH(BB$15,0)))/4,0))),
0)</f>
        <v/>
      </c>
      <c r="BT467" s="125">
        <f t="array" ref="BT467">
IFERROR(
_xlfn.IFS(
$DH467="день_1",
$BP467*$BL467/($AX467-$AW467+1)*BC467*(DAY(EOMONTH(BC$15,0))),
$DH467="день_2",
$BP467/30*MAX(MIN($AX467,EOMONTH(BC$15,0))-MAX($AW467,BC$15)+1,),
$DH467="раб.день",
$BP467/30*(IFERROR(
_xlfn.LET(_xlpm.VD,
CHOOSE(
{1;2;3;4;5;6;7;8;9;10;11;12;13;14;15;16;17;18},
45658,45659,45660,45661,45662,45663,45664,45665,45711,45724,45778,45779,45785,45786,45820,45821,45965,46022),
_xlfn.LET(_xlpm.DD,
MAX(MIN($AX467,EOMONTH(BC$15,0))-MAX($AW467,BC$15),),
_xlfn.IFS(
AND(MONTH($AW467)=MONTH(BC$15),MONTH($AX467)&lt;&gt;MONTH(BC$15)),
NETWORKDAYS.INTL($AW467,$AW467+_xlpm.DD,1,_xlpm.VD),
AND(MONTH($AW467)&lt;&gt;MONTH(BC$15),MONTH($AX467)=MONTH(BC$15)),
NETWORKDAYS.INTL(($AX467)-_xlpm.DD,$AX467,1,_xlpm.VD),
AND(MONTH($AW467)&lt;MONTH(BC$15),MONTH($AX467)&gt;MONTH(BC$15)),
NETWORKDAYS.INTL((EOMONTH(BC$15-1,1))-_xlpm.DD,EOMONTH(BC$15-1,1),1,_xlpm.VD),
AND(MONTH($AW467)=MONTH(BC$15),MONTH($AX467)=MONTH(BC$15)),
NETWORKDAYS.INTL($AW467,$AX467,1,_xlpm.VD)))),0)),
$DH467="месяц",
$BP467*BC467,
$DH467="неделя",
$BP467*BC467/7*(ROUNDUP((DAY(EOMONTH(BC$15,0)))/4,0))),
0)</f>
        <v/>
      </c>
      <c r="BU467" s="125">
        <f t="array" ref="BU467">
IFERROR(
_xlfn.IFS(
$DH467="день_1",
$BP467*$BL467/($AX467-$AW467+1)*BD467*(DAY(EOMONTH(BD$15,0))),
$DH467="день_2",
$BP467/30*MAX(MIN($AX467,EOMONTH(BD$15,0))-MAX($AW467,BD$15)+1,),
$DH467="раб.день",
$BP467/30*(IFERROR(
_xlfn.LET(_xlpm.VD,
CHOOSE(
{1;2;3;4;5;6;7;8;9;10;11;12;13;14;15;16;17;18},
45658,45659,45660,45661,45662,45663,45664,45665,45711,45724,45778,45779,45785,45786,45820,45821,45965,46022),
_xlfn.LET(_xlpm.DD,
MAX(MIN($AX467,EOMONTH(BD$15,0))-MAX($AW467,BD$15),),
_xlfn.IFS(
AND(MONTH($AW467)=MONTH(BD$15),MONTH($AX467)&lt;&gt;MONTH(BD$15)),
NETWORKDAYS.INTL($AW467,$AW467+_xlpm.DD,1,_xlpm.VD),
AND(MONTH($AW467)&lt;&gt;MONTH(BD$15),MONTH($AX467)=MONTH(BD$15)),
NETWORKDAYS.INTL(($AX467)-_xlpm.DD,$AX467,1,_xlpm.VD),
AND(MONTH($AW467)&lt;MONTH(BD$15),MONTH($AX467)&gt;MONTH(BD$15)),
NETWORKDAYS.INTL((EOMONTH(BD$15-1,1))-_xlpm.DD,EOMONTH(BD$15-1,1),1,_xlpm.VD),
AND(MONTH($AW467)=MONTH(BD$15),MONTH($AX467)=MONTH(BD$15)),
NETWORKDAYS.INTL($AW467,$AX467,1,_xlpm.VD)))),0)),
$DH467="месяц",
$BP467*BD467,
$DH467="неделя",
$BP467*BD467/7*(ROUNDUP((DAY(EOMONTH(BD$15,0)))/4,0))),
0)</f>
        <v/>
      </c>
      <c r="BV467" s="125">
        <f t="array" ref="BV467">
IFERROR(
_xlfn.IFS(
$DH467="день_1",
$BP467*$BL467/($AX467-$AW467+1)*BE467*(DAY(EOMONTH(BE$15,0))),
$DH467="день_2",
$BP467/30*MAX(MIN($AX467,EOMONTH(BE$15,0))-MAX($AW467,BE$15)+1,),
$DH467="раб.день",
$BP467/30*(IFERROR(
_xlfn.LET(_xlpm.VD,
CHOOSE(
{1;2;3;4;5;6;7;8;9;10;11;12;13;14;15;16;17;18},
45658,45659,45660,45661,45662,45663,45664,45665,45711,45724,45778,45779,45785,45786,45820,45821,45965,46022),
_xlfn.LET(_xlpm.DD,
MAX(MIN($AX467,EOMONTH(BE$15,0))-MAX($AW467,BE$15),),
_xlfn.IFS(
AND(MONTH($AW467)=MONTH(BE$15),MONTH($AX467)&lt;&gt;MONTH(BE$15)),
NETWORKDAYS.INTL($AW467,$AW467+_xlpm.DD,1,_xlpm.VD),
AND(MONTH($AW467)&lt;&gt;MONTH(BE$15),MONTH($AX467)=MONTH(BE$15)),
NETWORKDAYS.INTL(($AX467)-_xlpm.DD,$AX467,1,_xlpm.VD),
AND(MONTH($AW467)&lt;MONTH(BE$15),MONTH($AX467)&gt;MONTH(BE$15)),
NETWORKDAYS.INTL((EOMONTH(BE$15-1,1))-_xlpm.DD,EOMONTH(BE$15-1,1),1,_xlpm.VD),
AND(MONTH($AW467)=MONTH(BE$15),MONTH($AX467)=MONTH(BE$15)),
NETWORKDAYS.INTL($AW467,$AX467,1,_xlpm.VD)))),0)),
$DH467="месяц",
$BP467*BE467,
$DH467="неделя",
$BP467*BE467/7*(ROUNDUP((DAY(EOMONTH(BE$15,0)))/4,0))),
0)</f>
        <v/>
      </c>
      <c r="BW467" s="125">
        <f t="array" ref="BW467">
IFERROR(
_xlfn.IFS(
$DH467="день_1",
$BP467*$BL467/($AX467-$AW467+1)*BF467*(DAY(EOMONTH(BF$15,0))),
$DH467="день_2",
$BP467/30*MAX(MIN($AX467,EOMONTH(BF$15,0))-MAX($AW467,BF$15)+1,),
$DH467="раб.день",
$BP467/30*(IFERROR(
_xlfn.LET(_xlpm.VD,
CHOOSE(
{1;2;3;4;5;6;7;8;9;10;11;12;13;14;15;16;17;18},
45658,45659,45660,45661,45662,45663,45664,45665,45711,45724,45778,45779,45785,45786,45820,45821,45965,46022),
_xlfn.LET(_xlpm.DD,
MAX(MIN($AX467,EOMONTH(BF$15,0))-MAX($AW467,BF$15),),
_xlfn.IFS(
AND(MONTH($AW467)=MONTH(BF$15),MONTH($AX467)&lt;&gt;MONTH(BF$15)),
NETWORKDAYS.INTL($AW467,$AW467+_xlpm.DD,1,_xlpm.VD),
AND(MONTH($AW467)&lt;&gt;MONTH(BF$15),MONTH($AX467)=MONTH(BF$15)),
NETWORKDAYS.INTL(($AX467)-_xlpm.DD,$AX467,1,_xlpm.VD),
AND(MONTH($AW467)&lt;MONTH(BF$15),MONTH($AX467)&gt;MONTH(BF$15)),
NETWORKDAYS.INTL((EOMONTH(BF$15-1,1))-_xlpm.DD,EOMONTH(BF$15-1,1),1,_xlpm.VD),
AND(MONTH($AW467)=MONTH(BF$15),MONTH($AX467)=MONTH(BF$15)),
NETWORKDAYS.INTL($AW467,$AX467,1,_xlpm.VD)))),0)),
$DH467="месяц",
$BP467*BF467,
$DH467="неделя",
$BP467*BF467/7*(ROUNDUP((DAY(EOMONTH(BF$15,0)))/4,0))),
0)</f>
        <v/>
      </c>
      <c r="BX467" s="125">
        <f t="array" ref="BX467">
IFERROR(
_xlfn.IFS(
$DH467="день_1",
$BP467*$BL467/($AX467-$AW467+1)*BG467*(DAY(EOMONTH(BG$15,0))),
$DH467="день_2",
$BP467/30*MAX(MIN($AX467,EOMONTH(BG$15,0))-MAX($AW467,BG$15)+1,),
$DH467="раб.день",
$BP467/30*(IFERROR(
_xlfn.LET(_xlpm.VD,
CHOOSE(
{1;2;3;4;5;6;7;8;9;10;11;12;13;14;15;16;17;18},
45658,45659,45660,45661,45662,45663,45664,45665,45711,45724,45778,45779,45785,45786,45820,45821,45965,46022),
_xlfn.LET(_xlpm.DD,
MAX(MIN($AX467,EOMONTH(BG$15,0))-MAX($AW467,BG$15),),
_xlfn.IFS(
AND(MONTH($AW467)=MONTH(BG$15),MONTH($AX467)&lt;&gt;MONTH(BG$15)),
NETWORKDAYS.INTL($AW467,$AW467+_xlpm.DD,1,_xlpm.VD),
AND(MONTH($AW467)&lt;&gt;MONTH(BG$15),MONTH($AX467)=MONTH(BG$15)),
NETWORKDAYS.INTL(($AX467)-_xlpm.DD,$AX467,1,_xlpm.VD),
AND(MONTH($AW467)&lt;MONTH(BG$15),MONTH($AX467)&gt;MONTH(BG$15)),
NETWORKDAYS.INTL((EOMONTH(BG$15-1,1))-_xlpm.DD,EOMONTH(BG$15-1,1),1,_xlpm.VD),
AND(MONTH($AW467)=MONTH(BG$15),MONTH($AX467)=MONTH(BG$15)),
NETWORKDAYS.INTL($AW467,$AX467,1,_xlpm.VD)))),0)),
$DH467="месяц",
$BP467*BG467,
$DH467="неделя",
$BP467*BG467/7*(ROUNDUP((DAY(EOMONTH(BG$15,0)))/4,0))),
0)</f>
        <v/>
      </c>
      <c r="BY467" s="125">
        <f t="array" ref="BY467">
IFERROR(
_xlfn.IFS(
$DH467="день_1",
$BP467*$BL467/($AX467-$AW467+1)*BH467*(DAY(EOMONTH(BH$15,0))),
$DH467="день_2",
$BP467/30*MAX(MIN($AX467,EOMONTH(BH$15,0))-MAX($AW467,BH$15)+1,),
$DH467="раб.день",
$BP467/30*(IFERROR(
_xlfn.LET(_xlpm.VD,
CHOOSE(
{1;2;3;4;5;6;7;8;9;10;11;12;13;14;15;16;17;18},
45658,45659,45660,45661,45662,45663,45664,45665,45711,45724,45778,45779,45785,45786,45820,45821,45965,46022),
_xlfn.LET(_xlpm.DD,
MAX(MIN($AX467,EOMONTH(BH$15,0))-MAX($AW467,BH$15),),
_xlfn.IFS(
AND(MONTH($AW467)=MONTH(BH$15),MONTH($AX467)&lt;&gt;MONTH(BH$15)),
NETWORKDAYS.INTL($AW467,$AW467+_xlpm.DD,1,_xlpm.VD),
AND(MONTH($AW467)&lt;&gt;MONTH(BH$15),MONTH($AX467)=MONTH(BH$15)),
NETWORKDAYS.INTL(($AX467)-_xlpm.DD,$AX467,1,_xlpm.VD),
AND(MONTH($AW467)&lt;MONTH(BH$15),MONTH($AX467)&gt;MONTH(BH$15)),
NETWORKDAYS.INTL((EOMONTH(BH$15-1,1))-_xlpm.DD,EOMONTH(BH$15-1,1),1,_xlpm.VD),
AND(MONTH($AW467)=MONTH(BH$15),MONTH($AX467)=MONTH(BH$15)),
NETWORKDAYS.INTL($AW467,$AX467,1,_xlpm.VD)))),0)),
$DH467="месяц",
$BP467*BH467,
$DH467="неделя",
$BP467*BH467/7*(ROUNDUP((DAY(EOMONTH(BH$15,0)))/4,0))),
0)</f>
        <v/>
      </c>
      <c r="BZ467" s="125">
        <f t="array" ref="BZ467">
IFERROR(
_xlfn.IFS(
$DH467="день_1",
$BP467*$BL467/($AX467-$AW467+1)*BI467*(DAY(EOMONTH(BI$15,0))),
$DH467="день_2",
$BP467/30*MAX(MIN($AX467,EOMONTH(BI$15,0))-MAX($AW467,BI$15)+1,),
$DH467="раб.день",
$BP467/30*(IFERROR(
_xlfn.LET(_xlpm.VD,
CHOOSE(
{1;2;3;4;5;6;7;8;9;10;11;12;13;14;15;16;17;18},
45658,45659,45660,45661,45662,45663,45664,45665,45711,45724,45778,45779,45785,45786,45820,45821,45965,46022),
_xlfn.LET(_xlpm.DD,
MAX(MIN($AX467,EOMONTH(BI$15,0))-MAX($AW467,BI$15),),
_xlfn.IFS(
AND(MONTH($AW467)=MONTH(BI$15),MONTH($AX467)&lt;&gt;MONTH(BI$15)),
NETWORKDAYS.INTL($AW467,$AW467+_xlpm.DD,1,_xlpm.VD),
AND(MONTH($AW467)&lt;&gt;MONTH(BI$15),MONTH($AX467)=MONTH(BI$15)),
NETWORKDAYS.INTL(($AX467)-_xlpm.DD,$AX467,1,_xlpm.VD),
AND(MONTH($AW467)&lt;MONTH(BI$15),MONTH($AX467)&gt;MONTH(BI$15)),
NETWORKDAYS.INTL((EOMONTH(BI$15-1,1))-_xlpm.DD,EOMONTH(BI$15-1,1),1,_xlpm.VD),
AND(MONTH($AW467)=MONTH(BI$15),MONTH($AX467)=MONTH(BI$15)),
NETWORKDAYS.INTL($AW467,$AX467,1,_xlpm.VD)))),0)),
$DH467="месяц",
$BP467*BI467,
$DH467="неделя",
$BP467*BI467/7*(ROUNDUP((DAY(EOMONTH(BI$15,0)))/4,0))),
0)</f>
        <v/>
      </c>
      <c r="CA467" s="125">
        <f t="array" ref="CA467">
IFERROR(
_xlfn.IFS(
$DH467="день_1",
$BP467*$BL467/($AX467-$AW467+1)*BJ467*(DAY(EOMONTH(BJ$15,0))),
$DH467="день_2",
$BP467/30*MAX(MIN($AX467,EOMONTH(BJ$15,0))-MAX($AW467,BJ$15)+1,),
$DH467="раб.день",
$BP467/30*(IFERROR(
_xlfn.LET(_xlpm.VD,
CHOOSE(
{1;2;3;4;5;6;7;8;9;10;11;12;13;14;15;16;17;18},
45658,45659,45660,45661,45662,45663,45664,45665,45711,45724,45778,45779,45785,45786,45820,45821,45965,46022),
_xlfn.LET(_xlpm.DD,
MAX(MIN($AX467,EOMONTH(BJ$15,0))-MAX($AW467,BJ$15),),
_xlfn.IFS(
AND(MONTH($AW467)=MONTH(BJ$15),MONTH($AX467)&lt;&gt;MONTH(BJ$15)),
NETWORKDAYS.INTL($AW467,$AW467+_xlpm.DD,1,_xlpm.VD),
AND(MONTH($AW467)&lt;&gt;MONTH(BJ$15),MONTH($AX467)=MONTH(BJ$15)),
NETWORKDAYS.INTL(($AX467)-_xlpm.DD,$AX467,1,_xlpm.VD),
AND(MONTH($AW467)&lt;MONTH(BJ$15),MONTH($AX467)&gt;MONTH(BJ$15)),
NETWORKDAYS.INTL((EOMONTH(BJ$15-1,1))-_xlpm.DD,EOMONTH(BJ$15-1,1),1,_xlpm.VD),
AND(MONTH($AW467)=MONTH(BJ$15),MONTH($AX467)=MONTH(BJ$15)),
NETWORKDAYS.INTL($AW467,$AX467,1,_xlpm.VD)))),0)),
$DH467="месяц",
$BP467*BJ467,
$DH467="неделя",
$BP467*BJ467/7*(ROUNDUP((DAY(EOMONTH(BJ$15,0)))/4,0))),
0)</f>
        <v/>
      </c>
      <c r="CB467" s="125">
        <f t="array" ref="CB467">
IFERROR(
_xlfn.IFS(
$DH467="день_1",
$BP467*$BL467/($AX467-$AW467+1)*BK467*(DAY(EOMONTH(BK$15,0))),
$DH467="день_2",
$BP467/30*MAX(MIN($AX467,EOMONTH(BK$15,0))-MAX($AW467,BK$15)+1,),
$DH467="раб.день",
$BP467/30*(IFERROR(
_xlfn.LET(_xlpm.VD,
CHOOSE(
{1;2;3;4;5;6;7;8;9;10;11;12;13;14;15;16;17;18},
45658,45659,45660,45661,45662,45663,45664,45665,45711,45724,45778,45779,45785,45786,45820,45821,45965,46022),
_xlfn.LET(_xlpm.DD,
MAX(MIN($AX467,EOMONTH(BK$15,0))-MAX($AW467,BK$15),),
_xlfn.IFS(
AND(MONTH($AW467)=MONTH(BK$15),MONTH($AX467)&lt;&gt;MONTH(BK$15)),
NETWORKDAYS.INTL($AW467,$AW467+_xlpm.DD,1,_xlpm.VD),
AND(MONTH($AW467)&lt;&gt;MONTH(BK$15),MONTH($AX467)=MONTH(BK$15)),
NETWORKDAYS.INTL(($AX467)-_xlpm.DD,$AX467,1,_xlpm.VD),
AND(MONTH($AW467)&lt;MONTH(BK$15),MONTH($AX467)&gt;MONTH(BK$15)),
NETWORKDAYS.INTL((EOMONTH(BK$15-1,1))-_xlpm.DD,EOMONTH(BK$15-1,1),1,_xlpm.VD),
AND(MONTH($AW467)=MONTH(BK$15),MONTH($AX467)=MONTH(BK$15)),
NETWORKDAYS.INTL($AW467,$AX467,1,_xlpm.VD)))),0)),
$DH467="месяц",
$BP467*BK467,
$DH467="неделя",
$BP467*BK467/7*(ROUNDUP((DAY(EOMONTH(BK$15,0)))/4,0))),
0)</f>
        <v/>
      </c>
      <c r="CC467" s="125">
        <f>SUM($BQ467:$CB467)</f>
        <v/>
      </c>
      <c r="CD467" s="126">
        <f>SUM($EH467:$EH467)</f>
        <v/>
      </c>
      <c r="CE467" s="126">
        <f>$CD467*$AB467</f>
        <v/>
      </c>
      <c r="CF467" s="126">
        <f>SUM($EK467:$EK467)</f>
        <v/>
      </c>
      <c r="CG467" s="126">
        <f>$CF467*$AB467</f>
        <v/>
      </c>
      <c r="CH467" s="126">
        <f>SUM($CC467,$CE467,$CG467)</f>
        <v/>
      </c>
      <c r="CI467" s="126">
        <f>$CH467*(1+$CM467)</f>
        <v/>
      </c>
      <c r="CJ467" s="127" t="n">
        <v>0</v>
      </c>
      <c r="CK467" s="126">
        <f>SUM($CH467:$CH467)*(1+$CJ467)</f>
        <v/>
      </c>
      <c r="CL467" s="126">
        <f>SUM($CH467:$CH467)*(1+$CM467)</f>
        <v/>
      </c>
      <c r="CM467" s="59" t="inlineStr">
        <is>
          <t>20%</t>
        </is>
      </c>
      <c r="CN467" s="59" t="n"/>
      <c r="CO467" s="72" t="n"/>
      <c r="CP467" s="59" t="n"/>
      <c r="CQ467" s="73" t="n"/>
      <c r="CR467" s="73" t="n"/>
      <c r="CS467" s="73" t="n"/>
      <c r="CT467" s="72" t="n"/>
      <c r="CU467" s="79" t="inlineStr">
        <is>
          <t> </t>
        </is>
      </c>
      <c r="CV467" s="60" t="n"/>
      <c r="CW467" s="60" t="n"/>
      <c r="CX467" s="60" t="n"/>
      <c r="CY467" s="127">
        <f>IFERROR(($CC467-$EE467)/($EE467/(1-$DQ467)),0)</f>
        <v/>
      </c>
      <c r="CZ467" s="127">
        <f>IFERROR(1-$EI467/($CE467),0)</f>
        <v/>
      </c>
      <c r="DA467" s="127">
        <f>IFERROR(1-$EL467/($CG467),0)</f>
        <v/>
      </c>
      <c r="DB467" s="126">
        <f>ROUND(IFERROR(($CI467/(1+$CM467)-$EN467),0),2)</f>
        <v/>
      </c>
      <c r="DC467" s="128" t="n"/>
      <c r="DD467" s="125" t="n"/>
      <c r="DE467" s="75" t="n">
        <v>0</v>
      </c>
      <c r="DF467" s="128" t="n"/>
      <c r="DG467" s="125">
        <f>IF($DC467=0,0,$DD467*($DC467*100%-$DE467*$DF467))*SUM($AB467:$AB467)</f>
        <v/>
      </c>
      <c r="DH467" s="129" t="inlineStr">
        <is>
          <t>месяц</t>
        </is>
      </c>
      <c r="DI467" s="130">
        <f t="array" ref="DI467">IFERROR(
IF($ES467="LisChannel",
(ROUND(((INDEX({174.625;153.888888888889;130.972222222222},MATCH($AI467,{2;3;4}),0))*$AG467*$AI467),2)),0),0)</f>
        <v/>
      </c>
      <c r="DJ467" s="130">
        <f>
_xlfn.LET(_xlpm.X,
IFERROR(
IF($ES467="НовиковТВ",
(_xlfn.LET(_xlpm.NTV,
_xlfn.LET(_xlpm.MIN,350000,
IF(SUMIFS($DI:$DI,$ES:$ES,"НовиковТВ")&lt;=_xlpm.MIN,
(SUMIFS($DI:$DI,$ES:$ES,"НовиковТВ")/(COUNTIFS($ES:$ES,"НовиковТВ")))*_xlpm.MIN/SUMIFS($DI:$DI,$ES:$ES,"НовиковТВ"),
DI467)),
_xlpm.NTV+$DG467/(1-(1-(_xlpm.NTV)*(1-$DL467)*(1-$DM467)*(1-$DN467)*(1-$DO467)*(1-$DP467)/_xlpm.NTV))))/(1+$EP467),
$DI467+$DG467/(1-(1-($DI467)*(1-$DL467)*(1-$DM467)*(1-$DN467)*(1-$DO467)*(1-$DP467)/$DI467))),
0),
_xlpm.X*(1+$CM467)*(1+$CW467)-_xlpm.X*(1+$CM467)+_xlpm.X)</f>
        <v/>
      </c>
      <c r="DK467" s="125" t="inlineStr">
        <is>
          <t>послед.</t>
        </is>
      </c>
      <c r="DL467" s="63" t="n">
        <v>0</v>
      </c>
      <c r="DM467" s="63" t="n">
        <v>0</v>
      </c>
      <c r="DN467" s="63" t="n">
        <v>0</v>
      </c>
      <c r="DO467" s="63" t="n">
        <v>0</v>
      </c>
      <c r="DP467" s="63" t="n">
        <v>0</v>
      </c>
      <c r="DQ467" s="63">
        <f t="array" ref="DQ467">IFERROR(_xlfn.IFS(
$DK467="послед.",1-(1-$DL467)*(1-$DM467)*(1-$DN467)*(1-$DO467)*(1-$DP467),
$DK467="сумм.",$DL467+$DM467+$DN467+$DO467+$DP467),
0)</f>
        <v/>
      </c>
      <c r="DR467" s="125">
        <f t="array" ref="DR467">
IFERROR(
_xlfn.IFS(
$BL467=0,
0,
$BL467&gt;0,
_xlfn.IFS($DK467="послед.",
$DJ467*(1-$DL467)*(1-$DM467)*(1-$DN467)*(1-$DO467)*(1-$DP467),
$DK467="сумм.",
$DJ467*(1-($DL467+$DM467+$DN467+$DO467+$DP467)))),0)</f>
        <v/>
      </c>
      <c r="DS467" s="125">
        <f t="array" ref="DS467">
IFERROR(_xlfn.IFS(
$DH467="день_1",
$DR467*$BL467/($AX467-$AW467+1)*AZ467*(DAY(EOMONTH(AZ$15,0))),
$DH467="день_2",
$DR467/30*MAX(MIN($AX467,EOMONTH(AZ$15,0))-MAX($AW467,AZ$15)+1,),
$DH467="раб.день",
$DR467/30*(IFERROR(
_xlfn.LET(_xlpm.VD,
CHOOSE(
{1;2;3;4;5;6;7;8;9;10;11;12;13;14;15;16;17;18},
45658,45659,45660,45661,45662,45663,45664,45665,45711,45724,45778,45779,45785,45786,45820,45821,45965,46022),
_xlfn.LET(_xlpm.DD,
MAX(MIN($AX467,EOMONTH(AZ$15,0))-MAX($AW467,AZ$15),),
_xlfn.IFS(
AND(MONTH($AW467)=MONTH(AZ$15),MONTH($AX467)&lt;&gt;MONTH(AZ$15)),
NETWORKDAYS.INTL($AW467,$AW467+_xlpm.DD,1,_xlpm.VD),
AND(MONTH($AW467)&lt;&gt;MONTH(AZ$15),MONTH($AX467)=MONTH(AZ$15)),
NETWORKDAYS.INTL(($AX467)-_xlpm.DD,$AX467,1,_xlpm.VD),
AND(MONTH($AW467)&lt;MONTH(AZ$15),MONTH($AX467)&gt;MONTH(AZ$15)),
NETWORKDAYS.INTL((EOMONTH(AZ$15-1,1))-_xlpm.DD,EOMONTH(AZ$15-1,1),1,_xlpm.VD),
AND(MONTH($AW467)=MONTH(AZ$15),MONTH($AX467)=MONTH(AZ$15)),
NETWORKDAYS.INTL($AW467,$AX467,1,_xlpm.VD)))),0)),
$DH467="месяц",
$DR467*AZ467,
$DH467="неделя",
$DR467*AZ467/7*(ROUNDUP((DAY(EOMONTH(AZ$15,0)))/4,0))),
0)</f>
        <v/>
      </c>
      <c r="DT467" s="125">
        <f t="array" ref="DT467">
IFERROR(_xlfn.IFS(
$DH467="день_1",
$DR467*$BL467/($AX467-$AW467+1)*BA467*(DAY(EOMONTH(BA$15,0))),
$DH467="день_2",
$DR467/30*MAX(MIN($AX467,EOMONTH(BA$15,0))-MAX($AW467,BA$15)+1,),
$DH467="раб.день",
$DR467/30*(IFERROR(
_xlfn.LET(_xlpm.VD,
CHOOSE(
{1;2;3;4;5;6;7;8;9;10;11;12;13;14;15;16;17;18},
45658,45659,45660,45661,45662,45663,45664,45665,45711,45724,45778,45779,45785,45786,45820,45821,45965,46022),
_xlfn.LET(_xlpm.DD,
MAX(MIN($AX467,EOMONTH(BA$15,0))-MAX($AW467,BA$15),),
_xlfn.IFS(
AND(MONTH($AW467)=MONTH(BA$15),MONTH($AX467)&lt;&gt;MONTH(BA$15)),
NETWORKDAYS.INTL($AW467,$AW467+_xlpm.DD,1,_xlpm.VD),
AND(MONTH($AW467)&lt;&gt;MONTH(BA$15),MONTH($AX467)=MONTH(BA$15)),
NETWORKDAYS.INTL(($AX467)-_xlpm.DD,$AX467,1,_xlpm.VD),
AND(MONTH($AW467)&lt;MONTH(BA$15),MONTH($AX467)&gt;MONTH(BA$15)),
NETWORKDAYS.INTL((EOMONTH(BA$15-1,1))-_xlpm.DD,EOMONTH(BA$15-1,1),1,_xlpm.VD),
AND(MONTH($AW467)=MONTH(BA$15),MONTH($AX467)=MONTH(BA$15)),
NETWORKDAYS.INTL($AW467,$AX467,1,_xlpm.VD)))),0)),
$DH467="месяц",
$DR467*BA467,
$DH467="неделя",
$DR467*BA467/7*(ROUNDUP((DAY(EOMONTH(BA$15,0)))/4,0))),
0)</f>
        <v/>
      </c>
      <c r="DU467" s="125">
        <f t="array" ref="DU467">
IFERROR(_xlfn.IFS(
$DH467="день_1",
$DR467*$BL467/($AX467-$AW467+1)*BB467*(DAY(EOMONTH(BB$15,0))),
$DH467="день_2",
$DR467/30*MAX(MIN($AX467,EOMONTH(BB$15,0))-MAX($AW467,BB$15)+1,),
$DH467="раб.день",
$DR467/30*(IFERROR(
_xlfn.LET(_xlpm.VD,
CHOOSE(
{1;2;3;4;5;6;7;8;9;10;11;12;13;14;15;16;17;18},
45658,45659,45660,45661,45662,45663,45664,45665,45711,45724,45778,45779,45785,45786,45820,45821,45965,46022),
_xlfn.LET(_xlpm.DD,
MAX(MIN($AX467,EOMONTH(BB$15,0))-MAX($AW467,BB$15),),
_xlfn.IFS(
AND(MONTH($AW467)=MONTH(BB$15),MONTH($AX467)&lt;&gt;MONTH(BB$15)),
NETWORKDAYS.INTL($AW467,$AW467+_xlpm.DD,1,_xlpm.VD),
AND(MONTH($AW467)&lt;&gt;MONTH(BB$15),MONTH($AX467)=MONTH(BB$15)),
NETWORKDAYS.INTL(($AX467)-_xlpm.DD,$AX467,1,_xlpm.VD),
AND(MONTH($AW467)&lt;MONTH(BB$15),MONTH($AX467)&gt;MONTH(BB$15)),
NETWORKDAYS.INTL((EOMONTH(BB$15-1,1))-_xlpm.DD,EOMONTH(BB$15-1,1),1,_xlpm.VD),
AND(MONTH($AW467)=MONTH(BB$15),MONTH($AX467)=MONTH(BB$15)),
NETWORKDAYS.INTL($AW467,$AX467,1,_xlpm.VD)))),0)),
$DH467="месяц",
$DR467*BB467,
$DH467="неделя",
$DR467*BB467/7*(ROUNDUP((DAY(EOMONTH(BB$15,0)))/4,0))),
0)</f>
        <v/>
      </c>
      <c r="DV467" s="125">
        <f t="array" ref="DV467">
IFERROR(_xlfn.IFS(
$DH467="день_1",
$DR467*$BL467/($AX467-$AW467+1)*BC467*(DAY(EOMONTH(BC$15,0))),
$DH467="день_2",
$DR467/30*MAX(MIN($AX467,EOMONTH(BC$15,0))-MAX($AW467,BC$15)+1,),
$DH467="раб.день",
$DR467/30*(IFERROR(
_xlfn.LET(_xlpm.VD,
CHOOSE(
{1;2;3;4;5;6;7;8;9;10;11;12;13;14;15;16;17;18},
45658,45659,45660,45661,45662,45663,45664,45665,45711,45724,45778,45779,45785,45786,45820,45821,45965,46022),
_xlfn.LET(_xlpm.DD,
MAX(MIN($AX467,EOMONTH(BC$15,0))-MAX($AW467,BC$15),),
_xlfn.IFS(
AND(MONTH($AW467)=MONTH(BC$15),MONTH($AX467)&lt;&gt;MONTH(BC$15)),
NETWORKDAYS.INTL($AW467,$AW467+_xlpm.DD,1,_xlpm.VD),
AND(MONTH($AW467)&lt;&gt;MONTH(BC$15),MONTH($AX467)=MONTH(BC$15)),
NETWORKDAYS.INTL(($AX467)-_xlpm.DD,$AX467,1,_xlpm.VD),
AND(MONTH($AW467)&lt;MONTH(BC$15),MONTH($AX467)&gt;MONTH(BC$15)),
NETWORKDAYS.INTL((EOMONTH(BC$15-1,1))-_xlpm.DD,EOMONTH(BC$15-1,1),1,_xlpm.VD),
AND(MONTH($AW467)=MONTH(BC$15),MONTH($AX467)=MONTH(BC$15)),
NETWORKDAYS.INTL($AW467,$AX467,1,_xlpm.VD)))),0)),
$DH467="месяц",
$DR467*BC467,
$DH467="неделя",
$DR467*BC467/7*(ROUNDUP((DAY(EOMONTH(BC$15,0)))/4,0))),
0)</f>
        <v/>
      </c>
      <c r="DW467" s="125">
        <f t="array" ref="DW467">
IFERROR(_xlfn.IFS(
$DH467="день_1",
$DR467*$BL467/($AX467-$AW467+1)*BD467*(DAY(EOMONTH(BD$15,0))),
$DH467="день_2",
$DR467/30*MAX(MIN($AX467,EOMONTH(BD$15,0))-MAX($AW467,BD$15)+1,),
$DH467="раб.день",
$DR467/30*(IFERROR(
_xlfn.LET(_xlpm.VD,
CHOOSE(
{1;2;3;4;5;6;7;8;9;10;11;12;13;14;15;16;17;18},
45658,45659,45660,45661,45662,45663,45664,45665,45711,45724,45778,45779,45785,45786,45820,45821,45965,46022),
_xlfn.LET(_xlpm.DD,
MAX(MIN($AX467,EOMONTH(BD$15,0))-MAX($AW467,BD$15),),
_xlfn.IFS(
AND(MONTH($AW467)=MONTH(BD$15),MONTH($AX467)&lt;&gt;MONTH(BD$15)),
NETWORKDAYS.INTL($AW467,$AW467+_xlpm.DD,1,_xlpm.VD),
AND(MONTH($AW467)&lt;&gt;MONTH(BD$15),MONTH($AX467)=MONTH(BD$15)),
NETWORKDAYS.INTL(($AX467)-_xlpm.DD,$AX467,1,_xlpm.VD),
AND(MONTH($AW467)&lt;MONTH(BD$15),MONTH($AX467)&gt;MONTH(BD$15)),
NETWORKDAYS.INTL((EOMONTH(BD$15-1,1))-_xlpm.DD,EOMONTH(BD$15-1,1),1,_xlpm.VD),
AND(MONTH($AW467)=MONTH(BD$15),MONTH($AX467)=MONTH(BD$15)),
NETWORKDAYS.INTL($AW467,$AX467,1,_xlpm.VD)))),0)),
$DH467="месяц",
$DR467*BD467,
$DH467="неделя",
$DR467*BD467/7*(ROUNDUP((DAY(EOMONTH(BD$15,0)))/4,0))),
0)</f>
        <v/>
      </c>
      <c r="DX467" s="125">
        <f t="array" ref="DX467">
IFERROR(_xlfn.IFS(
$DH467="день_1",
$DR467*$BL467/($AX467-$AW467+1)*BE467*(DAY(EOMONTH(BE$15,0))),
$DH467="день_2",
$DR467/30*MAX(MIN($AX467,EOMONTH(BE$15,0))-MAX($AW467,BE$15)+1,),
$DH467="раб.день",
$DR467/30*(IFERROR(
_xlfn.LET(_xlpm.VD,
CHOOSE(
{1;2;3;4;5;6;7;8;9;10;11;12;13;14;15;16;17;18},
45658,45659,45660,45661,45662,45663,45664,45665,45711,45724,45778,45779,45785,45786,45820,45821,45965,46022),
_xlfn.LET(_xlpm.DD,
MAX(MIN($AX467,EOMONTH(BE$15,0))-MAX($AW467,BE$15),),
_xlfn.IFS(
AND(MONTH($AW467)=MONTH(BE$15),MONTH($AX467)&lt;&gt;MONTH(BE$15)),
NETWORKDAYS.INTL($AW467,$AW467+_xlpm.DD,1,_xlpm.VD),
AND(MONTH($AW467)&lt;&gt;MONTH(BE$15),MONTH($AX467)=MONTH(BE$15)),
NETWORKDAYS.INTL(($AX467)-_xlpm.DD,$AX467,1,_xlpm.VD),
AND(MONTH($AW467)&lt;MONTH(BE$15),MONTH($AX467)&gt;MONTH(BE$15)),
NETWORKDAYS.INTL((EOMONTH(BE$15-1,1))-_xlpm.DD,EOMONTH(BE$15-1,1),1,_xlpm.VD),
AND(MONTH($AW467)=MONTH(BE$15),MONTH($AX467)=MONTH(BE$15)),
NETWORKDAYS.INTL($AW467,$AX467,1,_xlpm.VD)))),0)),
$DH467="месяц",
$DR467*BE467,
$DH467="неделя",
$DR467*BE467/7*(ROUNDUP((DAY(EOMONTH(BE$15,0)))/4,0))),
0)</f>
        <v/>
      </c>
      <c r="DY467" s="125">
        <f t="array" ref="DY467">
IFERROR(_xlfn.IFS(
$DH467="день_1",
$DR467*$BL467/($AX467-$AW467+1)*BF467*(DAY(EOMONTH(BF$15,0))),
$DH467="день_2",
$DR467/30*MAX(MIN($AX467,EOMONTH(BF$15,0))-MAX($AW467,BF$15)+1,),
$DH467="раб.день",
$DR467/30*(IFERROR(
_xlfn.LET(_xlpm.VD,
CHOOSE(
{1;2;3;4;5;6;7;8;9;10;11;12;13;14;15;16;17;18},
45658,45659,45660,45661,45662,45663,45664,45665,45711,45724,45778,45779,45785,45786,45820,45821,45965,46022),
_xlfn.LET(_xlpm.DD,
MAX(MIN($AX467,EOMONTH(BF$15,0))-MAX($AW467,BF$15),),
_xlfn.IFS(
AND(MONTH($AW467)=MONTH(BF$15),MONTH($AX467)&lt;&gt;MONTH(BF$15)),
NETWORKDAYS.INTL($AW467,$AW467+_xlpm.DD,1,_xlpm.VD),
AND(MONTH($AW467)&lt;&gt;MONTH(BF$15),MONTH($AX467)=MONTH(BF$15)),
NETWORKDAYS.INTL(($AX467)-_xlpm.DD,$AX467,1,_xlpm.VD),
AND(MONTH($AW467)&lt;MONTH(BF$15),MONTH($AX467)&gt;MONTH(BF$15)),
NETWORKDAYS.INTL((EOMONTH(BF$15-1,1))-_xlpm.DD,EOMONTH(BF$15-1,1),1,_xlpm.VD),
AND(MONTH($AW467)=MONTH(BF$15),MONTH($AX467)=MONTH(BF$15)),
NETWORKDAYS.INTL($AW467,$AX467,1,_xlpm.VD)))),0)),
$DH467="месяц",
$DR467*BF467,
$DH467="неделя",
$DR467*BF467/7*(ROUNDUP((DAY(EOMONTH(BF$15,0)))/4,0))),
0)</f>
        <v/>
      </c>
      <c r="DZ467" s="125">
        <f t="array" ref="DZ467">
IFERROR(_xlfn.IFS(
$DH467="день_1",
$DR467*$BL467/($AX467-$AW467+1)*BG467*(DAY(EOMONTH(BG$15,0))),
$DH467="день_2",
$DR467/30*MAX(MIN($AX467,EOMONTH(BG$15,0))-MAX($AW467,BG$15)+1,),
$DH467="раб.день",
$DR467/30*(IFERROR(
_xlfn.LET(_xlpm.VD,
CHOOSE(
{1;2;3;4;5;6;7;8;9;10;11;12;13;14;15;16;17;18},
45658,45659,45660,45661,45662,45663,45664,45665,45711,45724,45778,45779,45785,45786,45820,45821,45965,46022),
_xlfn.LET(_xlpm.DD,
MAX(MIN($AX467,EOMONTH(BG$15,0))-MAX($AW467,BG$15),),
_xlfn.IFS(
AND(MONTH($AW467)=MONTH(BG$15),MONTH($AX467)&lt;&gt;MONTH(BG$15)),
NETWORKDAYS.INTL($AW467,$AW467+_xlpm.DD,1,_xlpm.VD),
AND(MONTH($AW467)&lt;&gt;MONTH(BG$15),MONTH($AX467)=MONTH(BG$15)),
NETWORKDAYS.INTL(($AX467)-_xlpm.DD,$AX467,1,_xlpm.VD),
AND(MONTH($AW467)&lt;MONTH(BG$15),MONTH($AX467)&gt;MONTH(BG$15)),
NETWORKDAYS.INTL((EOMONTH(BG$15-1,1))-_xlpm.DD,EOMONTH(BG$15-1,1),1,_xlpm.VD),
AND(MONTH($AW467)=MONTH(BG$15),MONTH($AX467)=MONTH(BG$15)),
NETWORKDAYS.INTL($AW467,$AX467,1,_xlpm.VD)))),0)),
$DH467="месяц",
$DR467*BG467,
$DH467="неделя",
$DR467*BG467/7*(ROUNDUP((DAY(EOMONTH(BG$15,0)))/4,0))),
0)</f>
        <v/>
      </c>
      <c r="EA467" s="125">
        <f t="array" ref="EA467">
IFERROR(_xlfn.IFS(
$DH467="день_1",
$DR467*$BL467/($AX467-$AW467+1)*BH467*(DAY(EOMONTH(BH$15,0))),
$DH467="день_2",
$DR467/30*MAX(MIN($AX467,EOMONTH(BH$15,0))-MAX($AW467,BH$15)+1,),
$DH467="раб.день",
$DR467/30*(IFERROR(
_xlfn.LET(_xlpm.VD,
CHOOSE(
{1;2;3;4;5;6;7;8;9;10;11;12;13;14;15;16;17;18},
45658,45659,45660,45661,45662,45663,45664,45665,45711,45724,45778,45779,45785,45786,45820,45821,45965,46022),
_xlfn.LET(_xlpm.DD,
MAX(MIN($AX467,EOMONTH(BH$15,0))-MAX($AW467,BH$15),),
_xlfn.IFS(
AND(MONTH($AW467)=MONTH(BH$15),MONTH($AX467)&lt;&gt;MONTH(BH$15)),
NETWORKDAYS.INTL($AW467,$AW467+_xlpm.DD,1,_xlpm.VD),
AND(MONTH($AW467)&lt;&gt;MONTH(BH$15),MONTH($AX467)=MONTH(BH$15)),
NETWORKDAYS.INTL(($AX467)-_xlpm.DD,$AX467,1,_xlpm.VD),
AND(MONTH($AW467)&lt;MONTH(BH$15),MONTH($AX467)&gt;MONTH(BH$15)),
NETWORKDAYS.INTL((EOMONTH(BH$15-1,1))-_xlpm.DD,EOMONTH(BH$15-1,1),1,_xlpm.VD),
AND(MONTH($AW467)=MONTH(BH$15),MONTH($AX467)=MONTH(BH$15)),
NETWORKDAYS.INTL($AW467,$AX467,1,_xlpm.VD)))),0)),
$DH467="месяц",
$DR467*BH467,
$DH467="неделя",
$DR467*BH467/7*(ROUNDUP((DAY(EOMONTH(BH$15,0)))/4,0))),
0)</f>
        <v/>
      </c>
      <c r="EB467" s="125">
        <f t="array" ref="EB467">
IFERROR(_xlfn.IFS(
$DH467="день_1",
$DR467*$BL467/($AX467-$AW467+1)*BI467*(DAY(EOMONTH(BI$15,0))),
$DH467="день_2",
$DR467/30*MAX(MIN($AX467,EOMONTH(BI$15,0))-MAX($AW467,BI$15)+1,),
$DH467="раб.день",
$DR467/30*(IFERROR(
_xlfn.LET(_xlpm.VD,
CHOOSE(
{1;2;3;4;5;6;7;8;9;10;11;12;13;14;15;16;17;18},
45658,45659,45660,45661,45662,45663,45664,45665,45711,45724,45778,45779,45785,45786,45820,45821,45965,46022),
_xlfn.LET(_xlpm.DD,
MAX(MIN($AX467,EOMONTH(BI$15,0))-MAX($AW467,BI$15),),
_xlfn.IFS(
AND(MONTH($AW467)=MONTH(BI$15),MONTH($AX467)&lt;&gt;MONTH(BI$15)),
NETWORKDAYS.INTL($AW467,$AW467+_xlpm.DD,1,_xlpm.VD),
AND(MONTH($AW467)&lt;&gt;MONTH(BI$15),MONTH($AX467)=MONTH(BI$15)),
NETWORKDAYS.INTL(($AX467)-_xlpm.DD,$AX467,1,_xlpm.VD),
AND(MONTH($AW467)&lt;MONTH(BI$15),MONTH($AX467)&gt;MONTH(BI$15)),
NETWORKDAYS.INTL((EOMONTH(BI$15-1,1))-_xlpm.DD,EOMONTH(BI$15-1,1),1,_xlpm.VD),
AND(MONTH($AW467)=MONTH(BI$15),MONTH($AX467)=MONTH(BI$15)),
NETWORKDAYS.INTL($AW467,$AX467,1,_xlpm.VD)))),0)),
$DH467="месяц",
$DR467*BI467,
$DH467="неделя",
$DR467*BI467/7*(ROUNDUP((DAY(EOMONTH(BI$15,0)))/4,0))),
0)</f>
        <v/>
      </c>
      <c r="EC467" s="125">
        <f t="array" ref="EC467">
IFERROR(_xlfn.IFS(
$DH467="день_1",
$DR467*$BL467/($AX467-$AW467+1)*BJ467*(DAY(EOMONTH(BJ$15,0))),
$DH467="день_2",
$DR467/30*MAX(MIN($AX467,EOMONTH(BJ$15,0))-MAX($AW467,BJ$15)+1,),
$DH467="раб.день",
$DR467/30*(IFERROR(
_xlfn.LET(_xlpm.VD,
CHOOSE(
{1;2;3;4;5;6;7;8;9;10;11;12;13;14;15;16;17;18},
45658,45659,45660,45661,45662,45663,45664,45665,45711,45724,45778,45779,45785,45786,45820,45821,45965,46022),
_xlfn.LET(_xlpm.DD,
MAX(MIN($AX467,EOMONTH(BJ$15,0))-MAX($AW467,BJ$15),),
_xlfn.IFS(
AND(MONTH($AW467)=MONTH(BJ$15),MONTH($AX467)&lt;&gt;MONTH(BJ$15)),
NETWORKDAYS.INTL($AW467,$AW467+_xlpm.DD,1,_xlpm.VD),
AND(MONTH($AW467)&lt;&gt;MONTH(BJ$15),MONTH($AX467)=MONTH(BJ$15)),
NETWORKDAYS.INTL(($AX467)-_xlpm.DD,$AX467,1,_xlpm.VD),
AND(MONTH($AW467)&lt;MONTH(BJ$15),MONTH($AX467)&gt;MONTH(BJ$15)),
NETWORKDAYS.INTL((EOMONTH(BJ$15-1,1))-_xlpm.DD,EOMONTH(BJ$15-1,1),1,_xlpm.VD),
AND(MONTH($AW467)=MONTH(BJ$15),MONTH($AX467)=MONTH(BJ$15)),
NETWORKDAYS.INTL($AW467,$AX467,1,_xlpm.VD)))),0)),
$DH467="месяц",
$DR467*BJ467,
$DH467="неделя",
$DR467*BJ467/7*(ROUNDUP((DAY(EOMONTH(BJ$15,0)))/4,0))),
0)</f>
        <v/>
      </c>
      <c r="ED467" s="125">
        <f t="array" ref="ED467">
IFERROR(_xlfn.IFS(
$DH467="день_1",
$DR467*$BL467/($AX467-$AW467+1)*BK467*(DAY(EOMONTH(BK$15,0))),
$DH467="день_2",
$DR467/30*MAX(MIN($AX467,EOMONTH(BK$15,0))-MAX($AW467,BK$15)+1,),
$DH467="раб.день",
$DR467/30*(IFERROR(
_xlfn.LET(_xlpm.VD,
CHOOSE(
{1;2;3;4;5;6;7;8;9;10;11;12;13;14;15;16;17;18},
45658,45659,45660,45661,45662,45663,45664,45665,45711,45724,45778,45779,45785,45786,45820,45821,45965,46022),
_xlfn.LET(_xlpm.DD,
MAX(MIN($AX467,EOMONTH(BK$15,0))-MAX($AW467,BK$15),),
_xlfn.IFS(
AND(MONTH($AW467)=MONTH(BK$15),MONTH($AX467)&lt;&gt;MONTH(BK$15)),
NETWORKDAYS.INTL($AW467,$AW467+_xlpm.DD,1,_xlpm.VD),
AND(MONTH($AW467)&lt;&gt;MONTH(BK$15),MONTH($AX467)=MONTH(BK$15)),
NETWORKDAYS.INTL(($AX467)-_xlpm.DD,$AX467,1,_xlpm.VD),
AND(MONTH($AW467)&lt;MONTH(BK$15),MONTH($AX467)&gt;MONTH(BK$15)),
NETWORKDAYS.INTL((EOMONTH(BK$15-1,1))-_xlpm.DD,EOMONTH(BK$15-1,1),1,_xlpm.VD),
AND(MONTH($AW467)=MONTH(BK$15),MONTH($AX467)=MONTH(BK$15)),
NETWORKDAYS.INTL($AW467,$AX467,1,_xlpm.VD)))),0)),
$DH467="месяц",
$DR467*BK467,
$DH467="неделя",
$DR467*BK467/7*(ROUNDUP((DAY(EOMONTH(BK$15,0)))/4,0))),
0)</f>
        <v/>
      </c>
      <c r="EE467" s="125">
        <f>SUM($DS467,$DT467,$DU467,$DV467,$DW467,$DX467,$DY467,$DZ467,$EA467,$EB467,$EC467,$ED467)</f>
        <v/>
      </c>
      <c r="EF467" s="125">
        <f>IFERROR(ROUND($EE467*(1+$EP467),2),0)</f>
        <v/>
      </c>
      <c r="EG467" s="128" t="n">
        <v>1</v>
      </c>
      <c r="EH467" s="126" t="n">
        <v>0</v>
      </c>
      <c r="EI467" s="126">
        <f>ROUND(SUM($EH467:$EH467)*SUM($AB467:$AB467)*$EG467,2)</f>
        <v/>
      </c>
      <c r="EJ467" s="126">
        <f>ROUND($EI467*(1+$EP467),2)</f>
        <v/>
      </c>
      <c r="EK467" s="126" t="n">
        <v>0</v>
      </c>
      <c r="EL467" s="126">
        <f>ROUND(SUM($EK467:$EK467)*SUM($AB467:$AB467)*$EG467,2)</f>
        <v/>
      </c>
      <c r="EM467" s="126">
        <f>ROUND($EL467*(1+$EP467),2)</f>
        <v/>
      </c>
      <c r="EN467" s="126">
        <f>SUM($EE467,$EI467,$EL467)</f>
        <v/>
      </c>
      <c r="EO467" s="126">
        <f>SUM($EF467,$EJ467,$EM467)</f>
        <v/>
      </c>
      <c r="EP467" s="59" t="inlineStr">
        <is>
          <t>20%</t>
        </is>
      </c>
      <c r="EQ467" s="59" t="n"/>
      <c r="ER467" s="60">
        <f t="array" ref="ER467">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MATCH(ES467,
{"AMS";"RussOutdoor";"HD Outdoor";"Ingroup";"IQ";"Ledproduction";"LisChannel";"Logic";"Media-PPL";"NovikovTV | НовиковТВ";"SMA";"SOK";"КрокусТВ | CrocusTV | IndoorTV";"Сити";"ТЯК Москва"},
0)),"")</f>
        <v/>
      </c>
      <c r="ES467" s="60" t="n"/>
      <c r="ET467" s="60">
        <f t="array" ref="ET467">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MATCH(ES467,
{"AMS";"RussOutdoor";"HD Outdoor";"Ingroup";"IQ";"Ledproduction";"LisChannel";"Logic";"Media-PPL";"NovikovTV | НовиковТВ";"SMA";"SOK";"КрокусТВ | CrocusTV | IndoorTV";"Сити";"ТЯК Москва"},
0)),"")</f>
        <v/>
      </c>
      <c r="EU467" s="60" t="n"/>
      <c r="EV467" s="60" t="n"/>
      <c r="EX467" s="110">
        <f t="array" ref="EX467">
($AR467/30
+N("ТРАФИК ПЛОЩАДКИ"))*
(IFERROR(
_xlfn.LET(
_xlpm.GPR,
HLOOKUP($L467,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(MATCH($T467,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IF($Q467="цифровой",_xlpm.GPR/$AG467,_xlpm.GPR/60)),
0)
+N("DWELL TIME"))*
(IF($AB467=0,0,IF($AB467=1,0.3,IF($AB467=2,0.5,IF($AB467&gt;2,1))))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_xlfn.IFS($AC467="да",1.2,$AC467="нет",1)*
_xlfn.IFS($AD467="да",1.2,$AD467="нет",1)*
IF(R467="статический",1,1.2)*
$X467*
INDEX(
{1.2;1;1.2;1.2;1;1.2;1.2;1.2;1.2;1.2;1.2;1;1.2;1.2;1.2;1.2;1;1;1.2;1.2;1.2;1;1;1;1;1.2;1.2;1.2;1.2;1;1;1;1;1.2;1.2;1.2;1.2;1.2;1.2;1.2;1.2;1;1;1.2;1;1;1;1;1.5;1;1;1.5;1.5;1.2},
MATCH($Q467,_xlpm.MI,0)))&gt;{0.02;0.04;0.06;0.1;0.2;0.4;0.6;0.8;1;2;4;6})),
{0;1;2;3;4;5;6;7;8;9;10;11;12},
0)))
+N("КОЭФФИЦИЕНТ КОНТАКТА"))))*
(_xlfn.IFS($X467&lt;0.1,$X467/1000,$X467&gt;25,5.2,AND($X467&gt;=0.1,$X467&lt;=25),(($X467*2+0.1)/10)*($X467/10)))*
IFERROR((_xlfn.LET(
_xlpm.MA,
{0;0.8;0.85;0.9;0.95;1},
_xlpm.MAA,
{0;1;2;3;4;5},
INDEX(_xlpm.MA,MATCH(SUMPRODUCT(--((IF(ROUND(_xlpm.MAA,1)&gt;5,5,ROUND($AB467,1)))&gt;{0;1;2;3;4;5})),_xlpm.MAA,0)))
+N("КОЭФФИЦИЕНТ КОЛ-ВО КОНСТРУКЦИЙ")),1)*
$AB467,0))*
(IF($Q467="цифровой",$AG467/15*$AI467,1)
+N("ДЛЯ ЦИФРЫ"))</f>
        <v/>
      </c>
      <c r="EY467" s="110">
        <f>IFERROR(EX467*AY467,0)</f>
        <v/>
      </c>
      <c r="EZ467" s="131">
        <f>IFERROR(DP467/EY467*1000,0)</f>
        <v/>
      </c>
      <c r="FA467" s="112">
        <f>IFERROR(FC467/FB467,0)</f>
        <v/>
      </c>
      <c r="FB467" s="112">
        <f>IFERROR((FC467/(EY467/FF467*#REF!))*0.825,0)</f>
        <v/>
      </c>
      <c r="FC467" s="112">
        <f>IFERROR(((EX467*30/AR467)*100)/30,0)</f>
        <v/>
      </c>
      <c r="FD467" s="112">
        <f>IFERROR(EY467/G467*100%,0)</f>
        <v/>
      </c>
      <c r="FE467" s="112">
        <f>IFERROR(FD467/FC467*100%,0)</f>
        <v/>
      </c>
      <c r="FF467" s="110">
        <f>IFERROR(AR467/30*AY467,0)</f>
        <v/>
      </c>
    </row>
    <row r="468" ht="13" customHeight="1">
      <c r="A468" s="59" t="n"/>
      <c r="B468" s="60" t="n"/>
      <c r="C468" s="60" t="n"/>
      <c r="D468" s="60">
        <f t="array" ref="D468">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MATCH($E468,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68" s="60">
        <f t="array" ref="E468">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MATCH($F468,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68" s="60" t="inlineStr"/>
      <c r="G468" s="60" t="n"/>
      <c r="H468" s="60">
        <f t="array" ref="H468">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MATCH($I468,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68" s="60" t="n"/>
      <c r="J468" s="60" t="n"/>
      <c r="K468" s="60" t="n"/>
      <c r="L468" s="60" t="n"/>
      <c r="M468" s="60" t="n"/>
      <c r="N468" s="60" t="n"/>
      <c r="O468" s="60" t="n"/>
      <c r="P468" s="60">
        <f t="array" ref="P468">
_xlfn.IFS(
ISNUMBER(MATCH($Q468,{"шелфбаннер","разделитель","монетница","чековая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ISNUMBER(MATCH($Q468,{"LED/LCD","видеокулер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ISNUMBER(MATCH($Q468,{"автомобиль","машина","выставочное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ISNUMBER(MATCH($Q468,{"билборд","лифтовая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ISNUMBER(MATCH($Q468,{"навигация","подвесной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ISNUMBER(MATCH($Q468,{"движущаяся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ISNUMBER(MATCH($Q468,{"каталог","журнал"},)),
"Пресса",
$Q468="","")</f>
        <v/>
      </c>
      <c r="Q468" s="60" t="n"/>
      <c r="R468" s="60">
        <f t="array" ref="R468">
IFERROR(
_xlfn.IFS(
OR(ISNUMBER(MATCH($Q468,{"экспозиция","макет","стенд","автостенд","авто стенд","выставочное пространство","выставочные стенды","модульные выставочные стенды","3Д конструкция","3D конструкция"},)),P468="Экспонирование"),
"нестандартный",
ISNUMBER(MATCH($Q468,{"скроллер","призматрон"},)),
"динамический",
$P468="Видео",
"цифровой",
OR($P468="Пресса",$P468="Щит",$P468="POSm",$P468="Подвес",$P468="Брендирование/оклейка"),
"статический"),"")</f>
        <v/>
      </c>
      <c r="S468" s="59" t="n"/>
      <c r="T468" s="60" t="n"/>
      <c r="U468" s="60" t="n"/>
      <c r="V468" s="60">
        <f>
IF(P468="Видео",
"цифровой постер/ролик",
IF(ISNUMBER(MATCH(Q468,{"короб световой","короб световой | лайтбокс","короб световой | кристалайт","лайтбокс","лайт бокс","кристалайт","LB","lightbox"},)),
"бэклит",
IF(P468="Брендирование/оклейка",
"перфарированная пленка/самоклейка",
IF(P468="Экспонирование",
"под запрос",
IF(P468="Подвес",
"баннер/ткань",
"")))))</f>
        <v/>
      </c>
      <c r="W468" s="59" t="n"/>
      <c r="X468" s="59" t="n"/>
      <c r="Y468" s="59" t="n"/>
      <c r="Z468" s="61" t="n"/>
      <c r="AA468" s="61" t="n"/>
      <c r="AB468" s="61">
        <f>IF(BL468&gt;0,Z468,0)</f>
        <v/>
      </c>
      <c r="AC468" s="59" t="n"/>
      <c r="AD468" s="59" t="n"/>
      <c r="AE468" s="59" t="n"/>
      <c r="AF468" s="59" t="n"/>
      <c r="AG468" s="59" t="n"/>
      <c r="AH468" s="59" t="n"/>
      <c r="AI468" s="59" t="n"/>
      <c r="AJ468" s="59" t="n"/>
      <c r="AK468" s="59" t="n"/>
      <c r="AL468" s="62">
        <f>IFERROR(IF(OR(R468="статический",R468="динамический",R468="нестандартный",R468="",R468=""),"-",IF(AND(AH468="-",AI468="-"),"-",AK468*3600/AH468*AI468)),"-")</f>
        <v/>
      </c>
      <c r="AM468" s="62">
        <f>IFERROR(IF(OR(R468="статический",R468="динамический",R468="",R468="", R468="BTL",R468="нестандартный"),"-",AG468*AI468*AL468/60),"-")</f>
        <v/>
      </c>
      <c r="AN468" s="63">
        <f>IFERROR(IF(AH468="","-",AG468*AI468/AH468),"-")</f>
        <v/>
      </c>
      <c r="AO468" s="59">
        <f>IFERROR(IF(OR($R468="статический",$R468="динамический",$R468="",$R468="",$R468="BTL",$R468="нестандартный"),"-",$AL468*$AY468),"-")</f>
        <v/>
      </c>
      <c r="AP468" s="62">
        <f>IFERROR(IF(OR($R468="статический",$R468="динамический",$R468="",$R468="",$R468="BTL",$R468="нестандартный"),"-",$AM468*AY468),"-")</f>
        <v/>
      </c>
      <c r="AQ468" s="64" t="n"/>
      <c r="AR468" s="61" t="n"/>
      <c r="AS468" s="61" t="n"/>
      <c r="AT468" s="61" t="n"/>
      <c r="AU468" s="65" t="n"/>
      <c r="AV468" s="124">
        <f>IFERROR(DR468/AT468*1000,"n/a")</f>
        <v/>
      </c>
      <c r="AW468" s="67" t="n"/>
      <c r="AX468" s="67" t="n"/>
      <c r="AY468" s="43">
        <f>IFERROR(IF(OR($AW468="",$AX468=""),"",_xlfn.DAYS($AX468+1,$AW468)),"")</f>
        <v/>
      </c>
      <c r="AZ468" s="68">
        <f t="array" ref="AZ468">
_xlfn.LET(_xlpm.COEFF,
IF($AW468+$AX468=0,0,IF(MAX(MIN($AX468,EOMONTH(AZ$15,0))-MAX($AW468,AZ$15)+1,)&gt;0,1,0)),
_xlfn.IFS(
$ES468="LisChannel",
_xlpm.COEFF*
INDEX({1;1;1.2;1.2;1;1;1;1;1.2;1.2;1.2;1.2},
MATCH(MONTH(AZ$15),
{1,2,3,4,5,6,7,8,9,10,11,12})),
CONCATENATE($ES468," ",$L468)="RussOutdoor метро",
_xlpm.COEFF*
INDEX({0.8;0.9;1.1;1.1;1;1;1;1;1.1;1.1;1.1;1.1},
MATCH(MONTH(AZ$15),
{1,2,3,4,5,6,7,8,9,10,11,12})),
$ES468&lt;&gt;"LisChannel",
_xlpm.COEFF,
$ES468&lt;&gt;"RussOutdoor",
_xlpm.COEFF))</f>
        <v/>
      </c>
      <c r="BA468" s="68">
        <f t="array" ref="BA468">
_xlfn.LET(_xlpm.COEFF,
IF($AW468+$AX468=0,0,IF(MAX(MIN($AX468,EOMONTH(BA$15,0))-MAX($AW468,BA$15)+1,)&gt;0,1,0)),
_xlfn.IFS(
$ES468="LisChannel",
_xlpm.COEFF*
INDEX({1;1;1.2;1.2;1;1;1;1;1.2;1.2;1.2;1.2},
MATCH(MONTH(BA$15),
{1,2,3,4,5,6,7,8,9,10,11,12})),
CONCATENATE($ES468," ",$L468)="RussOutdoor метро",
_xlpm.COEFF*
INDEX({0.8;0.9;1.1;1.1;1;1;1;1;1.1;1.1;1.1;1.1},
MATCH(MONTH(BA$15),
{1,2,3,4,5,6,7,8,9,10,11,12})),
$ES468&lt;&gt;"LisChannel",
_xlpm.COEFF,
$ES468&lt;&gt;"RussOutdoor",
_xlpm.COEFF))</f>
        <v/>
      </c>
      <c r="BB468" s="68">
        <f t="array" ref="BB468">
_xlfn.LET(_xlpm.COEFF,
IF($AW468+$AX468=0,0,IF(MAX(MIN($AX468,EOMONTH(BB$15,0))-MAX($AW468,BB$15)+1,)&gt;0,1,0)),
_xlfn.IFS(
$ES468="LisChannel",
_xlpm.COEFF*
INDEX({1;1;1.2;1.2;1;1;1;1;1.2;1.2;1.2;1.2},
MATCH(MONTH(BB$15),
{1,2,3,4,5,6,7,8,9,10,11,12})),
CONCATENATE($ES468," ",$L468)="RussOutdoor метро",
_xlpm.COEFF*
INDEX({0.8;0.9;1.1;1.1;1;1;1;1;1.1;1.1;1.1;1.1},
MATCH(MONTH(BB$15),
{1,2,3,4,5,6,7,8,9,10,11,12})),
$ES468&lt;&gt;"LisChannel",
_xlpm.COEFF,
$ES468&lt;&gt;"RussOutdoor",
_xlpm.COEFF))</f>
        <v/>
      </c>
      <c r="BC468" s="68">
        <f t="array" ref="BC468">
_xlfn.LET(_xlpm.COEFF,
IF($AW468+$AX468=0,0,IF(MAX(MIN($AX468,EOMONTH(BC$15,0))-MAX($AW468,BC$15)+1,)&gt;0,1,0)),
_xlfn.IFS(
$ES468="LisChannel",
_xlpm.COEFF*
INDEX({1;1;1.2;1.2;1;1;1;1;1.2;1.2;1.2;1.2},
MATCH(MONTH(BC$15),
{1,2,3,4,5,6,7,8,9,10,11,12})),
CONCATENATE($ES468," ",$L468)="RussOutdoor метро",
_xlpm.COEFF*
INDEX({0.8;0.9;1.1;1.1;1;1;1;1;1.1;1.1;1.1;1.1},
MATCH(MONTH(BC$15),
{1,2,3,4,5,6,7,8,9,10,11,12})),
$ES468&lt;&gt;"LisChannel",
_xlpm.COEFF,
$ES468&lt;&gt;"RussOutdoor",
_xlpm.COEFF))</f>
        <v/>
      </c>
      <c r="BD468" s="68">
        <f t="array" ref="BD468">
_xlfn.LET(_xlpm.COEFF,
IF($AW468+$AX468=0,0,IF(MAX(MIN($AX468,EOMONTH(BD$15,0))-MAX($AW468,BD$15)+1,)&gt;0,1,0)),
_xlfn.IFS(
$ES468="LisChannel",
_xlpm.COEFF*
INDEX({1;1;1.2;1.2;1;1;1;1;1.2;1.2;1.2;1.2},
MATCH(MONTH(BD$15),
{1,2,3,4,5,6,7,8,9,10,11,12})),
CONCATENATE($ES468," ",$L468)="RussOutdoor метро",
_xlpm.COEFF*
INDEX({0.8;0.9;1.1;1.1;1;1;1;1;1.1;1.1;1.1;1.1},
MATCH(MONTH(BD$15),
{1,2,3,4,5,6,7,8,9,10,11,12})),
$ES468&lt;&gt;"LisChannel",
_xlpm.COEFF,
$ES468&lt;&gt;"RussOutdoor",
_xlpm.COEFF))</f>
        <v/>
      </c>
      <c r="BE468" s="68">
        <f t="array" ref="BE468">
_xlfn.LET(_xlpm.COEFF,
IF($AW468+$AX468=0,0,IF(MAX(MIN($AX468,EOMONTH(BE$15,0))-MAX($AW468,BE$15)+1,)&gt;0,1,0)),
_xlfn.IFS(
$ES468="LisChannel",
_xlpm.COEFF*
INDEX({1;1;1.2;1.2;1;1;1;1;1.2;1.2;1.2;1.2},
MATCH(MONTH(BE$15),
{1,2,3,4,5,6,7,8,9,10,11,12})),
CONCATENATE($ES468," ",$L468)="RussOutdoor метро",
_xlpm.COEFF*
INDEX({0.8;0.9;1.1;1.1;1;1;1;1;1.1;1.1;1.1;1.1},
MATCH(MONTH(BE$15),
{1,2,3,4,5,6,7,8,9,10,11,12})),
$ES468&lt;&gt;"LisChannel",
_xlpm.COEFF,
$ES468&lt;&gt;"RussOutdoor",
_xlpm.COEFF))</f>
        <v/>
      </c>
      <c r="BF468" s="68">
        <f t="array" ref="BF468">
_xlfn.LET(_xlpm.COEFF,
IF($AW468+$AX468=0,0,IF(MAX(MIN($AX468,EOMONTH(BF$15,0))-MAX($AW468,BF$15)+1,)&gt;0,1,0)),
_xlfn.IFS(
$ES468="LisChannel",
_xlpm.COEFF*
INDEX({1;1;1.2;1.2;1;1;1;1;1.2;1.2;1.2;1.2},
MATCH(MONTH(BF$15),
{1,2,3,4,5,6,7,8,9,10,11,12})),
CONCATENATE($ES468," ",$L468)="RussOutdoor метро",
_xlpm.COEFF*
INDEX({0.8;0.9;1.1;1.1;1;1;1;1;1.1;1.1;1.1;1.1},
MATCH(MONTH(BF$15),
{1,2,3,4,5,6,7,8,9,10,11,12})),
$ES468&lt;&gt;"LisChannel",
_xlpm.COEFF,
$ES468&lt;&gt;"RussOutdoor",
_xlpm.COEFF))</f>
        <v/>
      </c>
      <c r="BG468" s="68">
        <f t="array" ref="BG468">
_xlfn.LET(_xlpm.COEFF,
IF($AW468+$AX468=0,0,IF(MAX(MIN($AX468,EOMONTH(BG$15,0))-MAX($AW468,BG$15)+1,)&gt;0,1,0)),
_xlfn.IFS(
$ES468="LisChannel",
_xlpm.COEFF*
INDEX({1;1;1.2;1.2;1;1;1;1;1.2;1.2;1.2;1.2},
MATCH(MONTH(BG$15),
{1,2,3,4,5,6,7,8,9,10,11,12})),
CONCATENATE($ES468," ",$L468)="RussOutdoor метро",
_xlpm.COEFF*
INDEX({0.8;0.9;1.1;1.1;1;1;1;1;1.1;1.1;1.1;1.1},
MATCH(MONTH(BG$15),
{1,2,3,4,5,6,7,8,9,10,11,12})),
$ES468&lt;&gt;"LisChannel",
_xlpm.COEFF,
$ES468&lt;&gt;"RussOutdoor",
_xlpm.COEFF))</f>
        <v/>
      </c>
      <c r="BH468" s="68">
        <f t="array" ref="BH468">
_xlfn.LET(_xlpm.COEFF,
IF($AW468+$AX468=0,0,IF(MAX(MIN($AX468,EOMONTH(BH$15,0))-MAX($AW468,BH$15)+1,)&gt;0,1,0)),
_xlfn.IFS(
$ES468="LisChannel",
_xlpm.COEFF*
INDEX({1;1;1.2;1.2;1;1;1;1;1.2;1.2;1.2;1.2},
MATCH(MONTH(BH$15),
{1,2,3,4,5,6,7,8,9,10,11,12})),
CONCATENATE($ES468," ",$L468)="RussOutdoor метро",
_xlpm.COEFF*
INDEX({0.8;0.9;1.1;1.1;1;1;1;1;1.1;1.1;1.1;1.1},
MATCH(MONTH(BH$15),
{1,2,3,4,5,6,7,8,9,10,11,12})),
$ES468&lt;&gt;"LisChannel",
_xlpm.COEFF,
$ES468&lt;&gt;"RussOutdoor",
_xlpm.COEFF))</f>
        <v/>
      </c>
      <c r="BI468" s="68">
        <f t="array" ref="BI468">
_xlfn.LET(_xlpm.COEFF,
IF($AW468+$AX468=0,0,IF(MAX(MIN($AX468,EOMONTH(BI$15,0))-MAX($AW468,BI$15)+1,)&gt;0,1,0)),
_xlfn.IFS(
$ES468="LisChannel",
_xlpm.COEFF*
INDEX({1;1;1.2;1.2;1;1;1;1;1.2;1.2;1.2;1.2},
MATCH(MONTH(BI$15),
{1,2,3,4,5,6,7,8,9,10,11,12})),
CONCATENATE($ES468," ",$L468)="RussOutdoor метро",
_xlpm.COEFF*
INDEX({0.8;0.9;1.1;1.1;1;1;1;1;1.1;1.1;1.1;1.1},
MATCH(MONTH(BI$15),
{1,2,3,4,5,6,7,8,9,10,11,12})),
$ES468&lt;&gt;"LisChannel",
_xlpm.COEFF,
$ES468&lt;&gt;"RussOutdoor",
_xlpm.COEFF))</f>
        <v/>
      </c>
      <c r="BJ468" s="68">
        <f t="array" ref="BJ468">
_xlfn.LET(_xlpm.COEFF,
IF($AW468+$AX468=0,0,IF(MAX(MIN($AX468,EOMONTH(BJ$15,0))-MAX($AW468,BJ$15)+1,)&gt;0,1,0)),
_xlfn.IFS(
$ES468="LisChannel",
_xlpm.COEFF*
INDEX({1;1;1.2;1.2;1;1;1;1;1.2;1.2;1.2;1.2},
MATCH(MONTH(BJ$15),
{1,2,3,4,5,6,7,8,9,10,11,12})),
CONCATENATE($ES468," ",$L468)="RussOutdoor метро",
_xlpm.COEFF*
INDEX({0.8;0.9;1.1;1.1;1;1;1;1;1.1;1.1;1.1;1.1},
MATCH(MONTH(BJ$15),
{1,2,3,4,5,6,7,8,9,10,11,12})),
$ES468&lt;&gt;"LisChannel",
_xlpm.COEFF,
$ES468&lt;&gt;"RussOutdoor",
_xlpm.COEFF))</f>
        <v/>
      </c>
      <c r="BK468" s="68">
        <f t="array" ref="BK468">
_xlfn.LET(_xlpm.COEFF,
IF($AW468+$AX468=0,0,IF(MAX(MIN($AX468,EOMONTH(BK$15,0))-MAX($AW468,BK$15)+1,)&gt;0,1,0)),
_xlfn.IFS(
$ES468="LisChannel",
_xlpm.COEFF*
INDEX({1;1;1.2;1.2;1;1;1;1;1.2;1.2;1.2;1.2},
MATCH(MONTH(BK$15),
{1,2,3,4,5,6,7,8,9,10,11,12})),
CONCATENATE($ES468," ",$L468)="RussOutdoor метро",
_xlpm.COEFF*
INDEX({0.8;0.9;1.1;1.1;1;1;1;1;1.1;1.1;1.1;1.1},
MATCH(MONTH(BK$15),
{1,2,3,4,5,6,7,8,9,10,11,12})),
$ES468&lt;&gt;"LisChannel",
_xlpm.COEFF,
$ES468&lt;&gt;"RussOutdoor",
_xlpm.COEFF))</f>
        <v/>
      </c>
      <c r="BL468" s="62">
        <f>COUNTIFS($AZ468:$BK468,"&gt;0")</f>
        <v/>
      </c>
      <c r="BM468" s="65" t="n"/>
      <c r="BN468" s="125">
        <f>$DJ468</f>
        <v/>
      </c>
      <c r="BO468" s="63">
        <f>$DQ468</f>
        <v/>
      </c>
      <c r="BP468" s="125">
        <f>
IFERROR(
IF($BL468=0,0,
$BN468*(1-$BO468)),
0)</f>
        <v/>
      </c>
      <c r="BQ468" s="125">
        <f t="array" ref="BQ468">
IFERROR(
_xlfn.IFS(
$DH468="день_1",
$BP468*$BL468/($AX468-$AW468+1)*AZ468*(DAY(EOMONTH(AZ$15,0))),
$DH468="день_2",
$BP468/30*MAX(MIN($AX468,EOMONTH(AZ$15,0))-MAX($AW468,AZ$15)+1,),
$DH468="раб.день",
$BP468/30*(IFERROR(
_xlfn.LET(_xlpm.VD,
CHOOSE(
{1;2;3;4;5;6;7;8;9;10;11;12;13;14;15;16;17;18},
45658,45659,45660,45661,45662,45663,45664,45665,45711,45724,45778,45779,45785,45786,45820,45821,45965,46022),
_xlfn.LET(_xlpm.DD,
MAX(MIN($AX468,EOMONTH(AZ$15,0))-MAX($AW468,AZ$15),),
_xlfn.IFS(
AND(MONTH($AW468)=MONTH(AZ$15),MONTH($AX468)&lt;&gt;MONTH(AZ$15)),
NETWORKDAYS.INTL($AW468,$AW468+_xlpm.DD,1,_xlpm.VD),
AND(MONTH($AW468)&lt;&gt;MONTH(AZ$15),MONTH($AX468)=MONTH(AZ$15)),
NETWORKDAYS.INTL(($AX468)-_xlpm.DD,$AX468,1,_xlpm.VD),
AND(MONTH($AW468)&lt;MONTH(AZ$15),MONTH($AX468)&gt;MONTH(AZ$15)),
NETWORKDAYS.INTL((EOMONTH(AZ$15-1,1))-_xlpm.DD,EOMONTH(AZ$15-1,1),1,_xlpm.VD),
AND(MONTH($AW468)=MONTH(AZ$15),MONTH($AX468)=MONTH(AZ$15)),
NETWORKDAYS.INTL($AW468,$AX468,1,_xlpm.VD)))),0)),
$DH468="месяц",
$BP468*AZ468,
$DH468="неделя",
$BP468*AZ468/7*(ROUNDUP((DAY(EOMONTH(AZ$15,0)))/4,0))),
0)</f>
        <v/>
      </c>
      <c r="BR468" s="125">
        <f t="array" ref="BR468">
IFERROR(
_xlfn.IFS(
$DH468="день_1",
$BP468*$BL468/($AX468-$AW468+1)*BA468*(DAY(EOMONTH(BA$15,0))),
$DH468="день_2",
$BP468/30*MAX(MIN($AX468,EOMONTH(BA$15,0))-MAX($AW468,BA$15)+1,),
$DH468="раб.день",
$BP468/30*(IFERROR(
_xlfn.LET(_xlpm.VD,
CHOOSE(
{1;2;3;4;5;6;7;8;9;10;11;12;13;14;15;16;17;18},
45658,45659,45660,45661,45662,45663,45664,45665,45711,45724,45778,45779,45785,45786,45820,45821,45965,46022),
_xlfn.LET(_xlpm.DD,
MAX(MIN($AX468,EOMONTH(BA$15,0))-MAX($AW468,BA$15),),
_xlfn.IFS(
AND(MONTH($AW468)=MONTH(BA$15),MONTH($AX468)&lt;&gt;MONTH(BA$15)),
NETWORKDAYS.INTL($AW468,$AW468+_xlpm.DD,1,_xlpm.VD),
AND(MONTH($AW468)&lt;&gt;MONTH(BA$15),MONTH($AX468)=MONTH(BA$15)),
NETWORKDAYS.INTL(($AX468)-_xlpm.DD,$AX468,1,_xlpm.VD),
AND(MONTH($AW468)&lt;MONTH(BA$15),MONTH($AX468)&gt;MONTH(BA$15)),
NETWORKDAYS.INTL((EOMONTH(BA$15-1,1))-_xlpm.DD,EOMONTH(BA$15-1,1),1,_xlpm.VD),
AND(MONTH($AW468)=MONTH(BA$15),MONTH($AX468)=MONTH(BA$15)),
NETWORKDAYS.INTL($AW468,$AX468,1,_xlpm.VD)))),0)),
$DH468="месяц",
$BP468*BA468,
$DH468="неделя",
$BP468*BA468/7*(ROUNDUP((DAY(EOMONTH(BA$15,0)))/4,0))),
0)</f>
        <v/>
      </c>
      <c r="BS468" s="125">
        <f t="array" ref="BS468">
IFERROR(
_xlfn.IFS(
$DH468="день_1",
$BP468*$BL468/($AX468-$AW468+1)*BB468*(DAY(EOMONTH(BB$15,0))),
$DH468="день_2",
$BP468/30*MAX(MIN($AX468,EOMONTH(BB$15,0))-MAX($AW468,BB$15)+1,),
$DH468="раб.день",
$BP468/30*(IFERROR(
_xlfn.LET(_xlpm.VD,
CHOOSE(
{1;2;3;4;5;6;7;8;9;10;11;12;13;14;15;16;17;18},
45658,45659,45660,45661,45662,45663,45664,45665,45711,45724,45778,45779,45785,45786,45820,45821,45965,46022),
_xlfn.LET(_xlpm.DD,
MAX(MIN($AX468,EOMONTH(BB$15,0))-MAX($AW468,BB$15),),
_xlfn.IFS(
AND(MONTH($AW468)=MONTH(BB$15),MONTH($AX468)&lt;&gt;MONTH(BB$15)),
NETWORKDAYS.INTL($AW468,$AW468+_xlpm.DD,1,_xlpm.VD),
AND(MONTH($AW468)&lt;&gt;MONTH(BB$15),MONTH($AX468)=MONTH(BB$15)),
NETWORKDAYS.INTL(($AX468)-_xlpm.DD,$AX468,1,_xlpm.VD),
AND(MONTH($AW468)&lt;MONTH(BB$15),MONTH($AX468)&gt;MONTH(BB$15)),
NETWORKDAYS.INTL((EOMONTH(BB$15-1,1))-_xlpm.DD,EOMONTH(BB$15-1,1),1,_xlpm.VD),
AND(MONTH($AW468)=MONTH(BB$15),MONTH($AX468)=MONTH(BB$15)),
NETWORKDAYS.INTL($AW468,$AX468,1,_xlpm.VD)))),0)),
$DH468="месяц",
$BP468*BB468,
$DH468="неделя",
$BP468*BB468/7*(ROUNDUP((DAY(EOMONTH(BB$15,0)))/4,0))),
0)</f>
        <v/>
      </c>
      <c r="BT468" s="125">
        <f t="array" ref="BT468">
IFERROR(
_xlfn.IFS(
$DH468="день_1",
$BP468*$BL468/($AX468-$AW468+1)*BC468*(DAY(EOMONTH(BC$15,0))),
$DH468="день_2",
$BP468/30*MAX(MIN($AX468,EOMONTH(BC$15,0))-MAX($AW468,BC$15)+1,),
$DH468="раб.день",
$BP468/30*(IFERROR(
_xlfn.LET(_xlpm.VD,
CHOOSE(
{1;2;3;4;5;6;7;8;9;10;11;12;13;14;15;16;17;18},
45658,45659,45660,45661,45662,45663,45664,45665,45711,45724,45778,45779,45785,45786,45820,45821,45965,46022),
_xlfn.LET(_xlpm.DD,
MAX(MIN($AX468,EOMONTH(BC$15,0))-MAX($AW468,BC$15),),
_xlfn.IFS(
AND(MONTH($AW468)=MONTH(BC$15),MONTH($AX468)&lt;&gt;MONTH(BC$15)),
NETWORKDAYS.INTL($AW468,$AW468+_xlpm.DD,1,_xlpm.VD),
AND(MONTH($AW468)&lt;&gt;MONTH(BC$15),MONTH($AX468)=MONTH(BC$15)),
NETWORKDAYS.INTL(($AX468)-_xlpm.DD,$AX468,1,_xlpm.VD),
AND(MONTH($AW468)&lt;MONTH(BC$15),MONTH($AX468)&gt;MONTH(BC$15)),
NETWORKDAYS.INTL((EOMONTH(BC$15-1,1))-_xlpm.DD,EOMONTH(BC$15-1,1),1,_xlpm.VD),
AND(MONTH($AW468)=MONTH(BC$15),MONTH($AX468)=MONTH(BC$15)),
NETWORKDAYS.INTL($AW468,$AX468,1,_xlpm.VD)))),0)),
$DH468="месяц",
$BP468*BC468,
$DH468="неделя",
$BP468*BC468/7*(ROUNDUP((DAY(EOMONTH(BC$15,0)))/4,0))),
0)</f>
        <v/>
      </c>
      <c r="BU468" s="125">
        <f t="array" ref="BU468">
IFERROR(
_xlfn.IFS(
$DH468="день_1",
$BP468*$BL468/($AX468-$AW468+1)*BD468*(DAY(EOMONTH(BD$15,0))),
$DH468="день_2",
$BP468/30*MAX(MIN($AX468,EOMONTH(BD$15,0))-MAX($AW468,BD$15)+1,),
$DH468="раб.день",
$BP468/30*(IFERROR(
_xlfn.LET(_xlpm.VD,
CHOOSE(
{1;2;3;4;5;6;7;8;9;10;11;12;13;14;15;16;17;18},
45658,45659,45660,45661,45662,45663,45664,45665,45711,45724,45778,45779,45785,45786,45820,45821,45965,46022),
_xlfn.LET(_xlpm.DD,
MAX(MIN($AX468,EOMONTH(BD$15,0))-MAX($AW468,BD$15),),
_xlfn.IFS(
AND(MONTH($AW468)=MONTH(BD$15),MONTH($AX468)&lt;&gt;MONTH(BD$15)),
NETWORKDAYS.INTL($AW468,$AW468+_xlpm.DD,1,_xlpm.VD),
AND(MONTH($AW468)&lt;&gt;MONTH(BD$15),MONTH($AX468)=MONTH(BD$15)),
NETWORKDAYS.INTL(($AX468)-_xlpm.DD,$AX468,1,_xlpm.VD),
AND(MONTH($AW468)&lt;MONTH(BD$15),MONTH($AX468)&gt;MONTH(BD$15)),
NETWORKDAYS.INTL((EOMONTH(BD$15-1,1))-_xlpm.DD,EOMONTH(BD$15-1,1),1,_xlpm.VD),
AND(MONTH($AW468)=MONTH(BD$15),MONTH($AX468)=MONTH(BD$15)),
NETWORKDAYS.INTL($AW468,$AX468,1,_xlpm.VD)))),0)),
$DH468="месяц",
$BP468*BD468,
$DH468="неделя",
$BP468*BD468/7*(ROUNDUP((DAY(EOMONTH(BD$15,0)))/4,0))),
0)</f>
        <v/>
      </c>
      <c r="BV468" s="125">
        <f t="array" ref="BV468">
IFERROR(
_xlfn.IFS(
$DH468="день_1",
$BP468*$BL468/($AX468-$AW468+1)*BE468*(DAY(EOMONTH(BE$15,0))),
$DH468="день_2",
$BP468/30*MAX(MIN($AX468,EOMONTH(BE$15,0))-MAX($AW468,BE$15)+1,),
$DH468="раб.день",
$BP468/30*(IFERROR(
_xlfn.LET(_xlpm.VD,
CHOOSE(
{1;2;3;4;5;6;7;8;9;10;11;12;13;14;15;16;17;18},
45658,45659,45660,45661,45662,45663,45664,45665,45711,45724,45778,45779,45785,45786,45820,45821,45965,46022),
_xlfn.LET(_xlpm.DD,
MAX(MIN($AX468,EOMONTH(BE$15,0))-MAX($AW468,BE$15),),
_xlfn.IFS(
AND(MONTH($AW468)=MONTH(BE$15),MONTH($AX468)&lt;&gt;MONTH(BE$15)),
NETWORKDAYS.INTL($AW468,$AW468+_xlpm.DD,1,_xlpm.VD),
AND(MONTH($AW468)&lt;&gt;MONTH(BE$15),MONTH($AX468)=MONTH(BE$15)),
NETWORKDAYS.INTL(($AX468)-_xlpm.DD,$AX468,1,_xlpm.VD),
AND(MONTH($AW468)&lt;MONTH(BE$15),MONTH($AX468)&gt;MONTH(BE$15)),
NETWORKDAYS.INTL((EOMONTH(BE$15-1,1))-_xlpm.DD,EOMONTH(BE$15-1,1),1,_xlpm.VD),
AND(MONTH($AW468)=MONTH(BE$15),MONTH($AX468)=MONTH(BE$15)),
NETWORKDAYS.INTL($AW468,$AX468,1,_xlpm.VD)))),0)),
$DH468="месяц",
$BP468*BE468,
$DH468="неделя",
$BP468*BE468/7*(ROUNDUP((DAY(EOMONTH(BE$15,0)))/4,0))),
0)</f>
        <v/>
      </c>
      <c r="BW468" s="125">
        <f t="array" ref="BW468">
IFERROR(
_xlfn.IFS(
$DH468="день_1",
$BP468*$BL468/($AX468-$AW468+1)*BF468*(DAY(EOMONTH(BF$15,0))),
$DH468="день_2",
$BP468/30*MAX(MIN($AX468,EOMONTH(BF$15,0))-MAX($AW468,BF$15)+1,),
$DH468="раб.день",
$BP468/30*(IFERROR(
_xlfn.LET(_xlpm.VD,
CHOOSE(
{1;2;3;4;5;6;7;8;9;10;11;12;13;14;15;16;17;18},
45658,45659,45660,45661,45662,45663,45664,45665,45711,45724,45778,45779,45785,45786,45820,45821,45965,46022),
_xlfn.LET(_xlpm.DD,
MAX(MIN($AX468,EOMONTH(BF$15,0))-MAX($AW468,BF$15),),
_xlfn.IFS(
AND(MONTH($AW468)=MONTH(BF$15),MONTH($AX468)&lt;&gt;MONTH(BF$15)),
NETWORKDAYS.INTL($AW468,$AW468+_xlpm.DD,1,_xlpm.VD),
AND(MONTH($AW468)&lt;&gt;MONTH(BF$15),MONTH($AX468)=MONTH(BF$15)),
NETWORKDAYS.INTL(($AX468)-_xlpm.DD,$AX468,1,_xlpm.VD),
AND(MONTH($AW468)&lt;MONTH(BF$15),MONTH($AX468)&gt;MONTH(BF$15)),
NETWORKDAYS.INTL((EOMONTH(BF$15-1,1))-_xlpm.DD,EOMONTH(BF$15-1,1),1,_xlpm.VD),
AND(MONTH($AW468)=MONTH(BF$15),MONTH($AX468)=MONTH(BF$15)),
NETWORKDAYS.INTL($AW468,$AX468,1,_xlpm.VD)))),0)),
$DH468="месяц",
$BP468*BF468,
$DH468="неделя",
$BP468*BF468/7*(ROUNDUP((DAY(EOMONTH(BF$15,0)))/4,0))),
0)</f>
        <v/>
      </c>
      <c r="BX468" s="125">
        <f t="array" ref="BX468">
IFERROR(
_xlfn.IFS(
$DH468="день_1",
$BP468*$BL468/($AX468-$AW468+1)*BG468*(DAY(EOMONTH(BG$15,0))),
$DH468="день_2",
$BP468/30*MAX(MIN($AX468,EOMONTH(BG$15,0))-MAX($AW468,BG$15)+1,),
$DH468="раб.день",
$BP468/30*(IFERROR(
_xlfn.LET(_xlpm.VD,
CHOOSE(
{1;2;3;4;5;6;7;8;9;10;11;12;13;14;15;16;17;18},
45658,45659,45660,45661,45662,45663,45664,45665,45711,45724,45778,45779,45785,45786,45820,45821,45965,46022),
_xlfn.LET(_xlpm.DD,
MAX(MIN($AX468,EOMONTH(BG$15,0))-MAX($AW468,BG$15),),
_xlfn.IFS(
AND(MONTH($AW468)=MONTH(BG$15),MONTH($AX468)&lt;&gt;MONTH(BG$15)),
NETWORKDAYS.INTL($AW468,$AW468+_xlpm.DD,1,_xlpm.VD),
AND(MONTH($AW468)&lt;&gt;MONTH(BG$15),MONTH($AX468)=MONTH(BG$15)),
NETWORKDAYS.INTL(($AX468)-_xlpm.DD,$AX468,1,_xlpm.VD),
AND(MONTH($AW468)&lt;MONTH(BG$15),MONTH($AX468)&gt;MONTH(BG$15)),
NETWORKDAYS.INTL((EOMONTH(BG$15-1,1))-_xlpm.DD,EOMONTH(BG$15-1,1),1,_xlpm.VD),
AND(MONTH($AW468)=MONTH(BG$15),MONTH($AX468)=MONTH(BG$15)),
NETWORKDAYS.INTL($AW468,$AX468,1,_xlpm.VD)))),0)),
$DH468="месяц",
$BP468*BG468,
$DH468="неделя",
$BP468*BG468/7*(ROUNDUP((DAY(EOMONTH(BG$15,0)))/4,0))),
0)</f>
        <v/>
      </c>
      <c r="BY468" s="125">
        <f t="array" ref="BY468">
IFERROR(
_xlfn.IFS(
$DH468="день_1",
$BP468*$BL468/($AX468-$AW468+1)*BH468*(DAY(EOMONTH(BH$15,0))),
$DH468="день_2",
$BP468/30*MAX(MIN($AX468,EOMONTH(BH$15,0))-MAX($AW468,BH$15)+1,),
$DH468="раб.день",
$BP468/30*(IFERROR(
_xlfn.LET(_xlpm.VD,
CHOOSE(
{1;2;3;4;5;6;7;8;9;10;11;12;13;14;15;16;17;18},
45658,45659,45660,45661,45662,45663,45664,45665,45711,45724,45778,45779,45785,45786,45820,45821,45965,46022),
_xlfn.LET(_xlpm.DD,
MAX(MIN($AX468,EOMONTH(BH$15,0))-MAX($AW468,BH$15),),
_xlfn.IFS(
AND(MONTH($AW468)=MONTH(BH$15),MONTH($AX468)&lt;&gt;MONTH(BH$15)),
NETWORKDAYS.INTL($AW468,$AW468+_xlpm.DD,1,_xlpm.VD),
AND(MONTH($AW468)&lt;&gt;MONTH(BH$15),MONTH($AX468)=MONTH(BH$15)),
NETWORKDAYS.INTL(($AX468)-_xlpm.DD,$AX468,1,_xlpm.VD),
AND(MONTH($AW468)&lt;MONTH(BH$15),MONTH($AX468)&gt;MONTH(BH$15)),
NETWORKDAYS.INTL((EOMONTH(BH$15-1,1))-_xlpm.DD,EOMONTH(BH$15-1,1),1,_xlpm.VD),
AND(MONTH($AW468)=MONTH(BH$15),MONTH($AX468)=MONTH(BH$15)),
NETWORKDAYS.INTL($AW468,$AX468,1,_xlpm.VD)))),0)),
$DH468="месяц",
$BP468*BH468,
$DH468="неделя",
$BP468*BH468/7*(ROUNDUP((DAY(EOMONTH(BH$15,0)))/4,0))),
0)</f>
        <v/>
      </c>
      <c r="BZ468" s="125">
        <f t="array" ref="BZ468">
IFERROR(
_xlfn.IFS(
$DH468="день_1",
$BP468*$BL468/($AX468-$AW468+1)*BI468*(DAY(EOMONTH(BI$15,0))),
$DH468="день_2",
$BP468/30*MAX(MIN($AX468,EOMONTH(BI$15,0))-MAX($AW468,BI$15)+1,),
$DH468="раб.день",
$BP468/30*(IFERROR(
_xlfn.LET(_xlpm.VD,
CHOOSE(
{1;2;3;4;5;6;7;8;9;10;11;12;13;14;15;16;17;18},
45658,45659,45660,45661,45662,45663,45664,45665,45711,45724,45778,45779,45785,45786,45820,45821,45965,46022),
_xlfn.LET(_xlpm.DD,
MAX(MIN($AX468,EOMONTH(BI$15,0))-MAX($AW468,BI$15),),
_xlfn.IFS(
AND(MONTH($AW468)=MONTH(BI$15),MONTH($AX468)&lt;&gt;MONTH(BI$15)),
NETWORKDAYS.INTL($AW468,$AW468+_xlpm.DD,1,_xlpm.VD),
AND(MONTH($AW468)&lt;&gt;MONTH(BI$15),MONTH($AX468)=MONTH(BI$15)),
NETWORKDAYS.INTL(($AX468)-_xlpm.DD,$AX468,1,_xlpm.VD),
AND(MONTH($AW468)&lt;MONTH(BI$15),MONTH($AX468)&gt;MONTH(BI$15)),
NETWORKDAYS.INTL((EOMONTH(BI$15-1,1))-_xlpm.DD,EOMONTH(BI$15-1,1),1,_xlpm.VD),
AND(MONTH($AW468)=MONTH(BI$15),MONTH($AX468)=MONTH(BI$15)),
NETWORKDAYS.INTL($AW468,$AX468,1,_xlpm.VD)))),0)),
$DH468="месяц",
$BP468*BI468,
$DH468="неделя",
$BP468*BI468/7*(ROUNDUP((DAY(EOMONTH(BI$15,0)))/4,0))),
0)</f>
        <v/>
      </c>
      <c r="CA468" s="125">
        <f t="array" ref="CA468">
IFERROR(
_xlfn.IFS(
$DH468="день_1",
$BP468*$BL468/($AX468-$AW468+1)*BJ468*(DAY(EOMONTH(BJ$15,0))),
$DH468="день_2",
$BP468/30*MAX(MIN($AX468,EOMONTH(BJ$15,0))-MAX($AW468,BJ$15)+1,),
$DH468="раб.день",
$BP468/30*(IFERROR(
_xlfn.LET(_xlpm.VD,
CHOOSE(
{1;2;3;4;5;6;7;8;9;10;11;12;13;14;15;16;17;18},
45658,45659,45660,45661,45662,45663,45664,45665,45711,45724,45778,45779,45785,45786,45820,45821,45965,46022),
_xlfn.LET(_xlpm.DD,
MAX(MIN($AX468,EOMONTH(BJ$15,0))-MAX($AW468,BJ$15),),
_xlfn.IFS(
AND(MONTH($AW468)=MONTH(BJ$15),MONTH($AX468)&lt;&gt;MONTH(BJ$15)),
NETWORKDAYS.INTL($AW468,$AW468+_xlpm.DD,1,_xlpm.VD),
AND(MONTH($AW468)&lt;&gt;MONTH(BJ$15),MONTH($AX468)=MONTH(BJ$15)),
NETWORKDAYS.INTL(($AX468)-_xlpm.DD,$AX468,1,_xlpm.VD),
AND(MONTH($AW468)&lt;MONTH(BJ$15),MONTH($AX468)&gt;MONTH(BJ$15)),
NETWORKDAYS.INTL((EOMONTH(BJ$15-1,1))-_xlpm.DD,EOMONTH(BJ$15-1,1),1,_xlpm.VD),
AND(MONTH($AW468)=MONTH(BJ$15),MONTH($AX468)=MONTH(BJ$15)),
NETWORKDAYS.INTL($AW468,$AX468,1,_xlpm.VD)))),0)),
$DH468="месяц",
$BP468*BJ468,
$DH468="неделя",
$BP468*BJ468/7*(ROUNDUP((DAY(EOMONTH(BJ$15,0)))/4,0))),
0)</f>
        <v/>
      </c>
      <c r="CB468" s="125">
        <f t="array" ref="CB468">
IFERROR(
_xlfn.IFS(
$DH468="день_1",
$BP468*$BL468/($AX468-$AW468+1)*BK468*(DAY(EOMONTH(BK$15,0))),
$DH468="день_2",
$BP468/30*MAX(MIN($AX468,EOMONTH(BK$15,0))-MAX($AW468,BK$15)+1,),
$DH468="раб.день",
$BP468/30*(IFERROR(
_xlfn.LET(_xlpm.VD,
CHOOSE(
{1;2;3;4;5;6;7;8;9;10;11;12;13;14;15;16;17;18},
45658,45659,45660,45661,45662,45663,45664,45665,45711,45724,45778,45779,45785,45786,45820,45821,45965,46022),
_xlfn.LET(_xlpm.DD,
MAX(MIN($AX468,EOMONTH(BK$15,0))-MAX($AW468,BK$15),),
_xlfn.IFS(
AND(MONTH($AW468)=MONTH(BK$15),MONTH($AX468)&lt;&gt;MONTH(BK$15)),
NETWORKDAYS.INTL($AW468,$AW468+_xlpm.DD,1,_xlpm.VD),
AND(MONTH($AW468)&lt;&gt;MONTH(BK$15),MONTH($AX468)=MONTH(BK$15)),
NETWORKDAYS.INTL(($AX468)-_xlpm.DD,$AX468,1,_xlpm.VD),
AND(MONTH($AW468)&lt;MONTH(BK$15),MONTH($AX468)&gt;MONTH(BK$15)),
NETWORKDAYS.INTL((EOMONTH(BK$15-1,1))-_xlpm.DD,EOMONTH(BK$15-1,1),1,_xlpm.VD),
AND(MONTH($AW468)=MONTH(BK$15),MONTH($AX468)=MONTH(BK$15)),
NETWORKDAYS.INTL($AW468,$AX468,1,_xlpm.VD)))),0)),
$DH468="месяц",
$BP468*BK468,
$DH468="неделя",
$BP468*BK468/7*(ROUNDUP((DAY(EOMONTH(BK$15,0)))/4,0))),
0)</f>
        <v/>
      </c>
      <c r="CC468" s="125">
        <f>SUM($BQ468:$CB468)</f>
        <v/>
      </c>
      <c r="CD468" s="126">
        <f>SUM($EH468:$EH468)</f>
        <v/>
      </c>
      <c r="CE468" s="126">
        <f>$CD468*$AB468</f>
        <v/>
      </c>
      <c r="CF468" s="126">
        <f>SUM($EK468:$EK468)</f>
        <v/>
      </c>
      <c r="CG468" s="126">
        <f>$CF468*$AB468</f>
        <v/>
      </c>
      <c r="CH468" s="126">
        <f>SUM($CC468,$CE468,$CG468)</f>
        <v/>
      </c>
      <c r="CI468" s="126">
        <f>$CH468*(1+$CM468)</f>
        <v/>
      </c>
      <c r="CJ468" s="127" t="n">
        <v>0</v>
      </c>
      <c r="CK468" s="126">
        <f>SUM($CH468:$CH468)*(1+$CJ468)</f>
        <v/>
      </c>
      <c r="CL468" s="126">
        <f>SUM($CH468:$CH468)*(1+$CM468)</f>
        <v/>
      </c>
      <c r="CM468" s="59" t="inlineStr">
        <is>
          <t>20%</t>
        </is>
      </c>
      <c r="CN468" s="59" t="n"/>
      <c r="CO468" s="72" t="n"/>
      <c r="CP468" s="59" t="n"/>
      <c r="CQ468" s="73" t="n"/>
      <c r="CR468" s="73" t="n"/>
      <c r="CS468" s="73" t="n"/>
      <c r="CT468" s="72" t="n"/>
      <c r="CU468" s="79" t="inlineStr">
        <is>
          <t> </t>
        </is>
      </c>
      <c r="CV468" s="60" t="n"/>
      <c r="CW468" s="60" t="n"/>
      <c r="CX468" s="60" t="n"/>
      <c r="CY468" s="127">
        <f>IFERROR(($CC468-$EE468)/($EE468/(1-$DQ468)),0)</f>
        <v/>
      </c>
      <c r="CZ468" s="127">
        <f>IFERROR(1-$EI468/($CE468),0)</f>
        <v/>
      </c>
      <c r="DA468" s="127">
        <f>IFERROR(1-$EL468/($CG468),0)</f>
        <v/>
      </c>
      <c r="DB468" s="126">
        <f>ROUND(IFERROR(($CI468/(1+$CM468)-$EN468),0),2)</f>
        <v/>
      </c>
      <c r="DC468" s="128" t="n"/>
      <c r="DD468" s="125" t="n"/>
      <c r="DE468" s="75" t="n">
        <v>0</v>
      </c>
      <c r="DF468" s="128" t="n"/>
      <c r="DG468" s="125">
        <f>IF($DC468=0,0,$DD468*($DC468*100%-$DE468*$DF468))*SUM($AB468:$AB468)</f>
        <v/>
      </c>
      <c r="DH468" s="129" t="inlineStr">
        <is>
          <t>месяц</t>
        </is>
      </c>
      <c r="DI468" s="130">
        <f t="array" ref="DI468">IFERROR(
IF($ES468="LisChannel",
(ROUND(((INDEX({174.625;153.888888888889;130.972222222222},MATCH($AI468,{2;3;4}),0))*$AG468*$AI468),2)),0),0)</f>
        <v/>
      </c>
      <c r="DJ468" s="130">
        <f>
_xlfn.LET(_xlpm.X,
IFERROR(
IF($ES468="НовиковТВ",
(_xlfn.LET(_xlpm.NTV,
_xlfn.LET(_xlpm.MIN,350000,
IF(SUMIFS($DI:$DI,$ES:$ES,"НовиковТВ")&lt;=_xlpm.MIN,
(SUMIFS($DI:$DI,$ES:$ES,"НовиковТВ")/(COUNTIFS($ES:$ES,"НовиковТВ")))*_xlpm.MIN/SUMIFS($DI:$DI,$ES:$ES,"НовиковТВ"),
DI468)),
_xlpm.NTV+$DG468/(1-(1-(_xlpm.NTV)*(1-$DL468)*(1-$DM468)*(1-$DN468)*(1-$DO468)*(1-$DP468)/_xlpm.NTV))))/(1+$EP468),
$DI468+$DG468/(1-(1-($DI468)*(1-$DL468)*(1-$DM468)*(1-$DN468)*(1-$DO468)*(1-$DP468)/$DI468))),
0),
_xlpm.X*(1+$CM468)*(1+$CW468)-_xlpm.X*(1+$CM468)+_xlpm.X)</f>
        <v/>
      </c>
      <c r="DK468" s="125" t="inlineStr">
        <is>
          <t>послед.</t>
        </is>
      </c>
      <c r="DL468" s="63" t="n">
        <v>0</v>
      </c>
      <c r="DM468" s="63" t="n">
        <v>0</v>
      </c>
      <c r="DN468" s="63" t="n">
        <v>0</v>
      </c>
      <c r="DO468" s="63" t="n">
        <v>0</v>
      </c>
      <c r="DP468" s="63" t="n">
        <v>0</v>
      </c>
      <c r="DQ468" s="63">
        <f t="array" ref="DQ468">IFERROR(_xlfn.IFS(
$DK468="послед.",1-(1-$DL468)*(1-$DM468)*(1-$DN468)*(1-$DO468)*(1-$DP468),
$DK468="сумм.",$DL468+$DM468+$DN468+$DO468+$DP468),
0)</f>
        <v/>
      </c>
      <c r="DR468" s="125">
        <f t="array" ref="DR468">
IFERROR(
_xlfn.IFS(
$BL468=0,
0,
$BL468&gt;0,
_xlfn.IFS($DK468="послед.",
$DJ468*(1-$DL468)*(1-$DM468)*(1-$DN468)*(1-$DO468)*(1-$DP468),
$DK468="сумм.",
$DJ468*(1-($DL468+$DM468+$DN468+$DO468+$DP468)))),0)</f>
        <v/>
      </c>
      <c r="DS468" s="125">
        <f t="array" ref="DS468">
IFERROR(_xlfn.IFS(
$DH468="день_1",
$DR468*$BL468/($AX468-$AW468+1)*AZ468*(DAY(EOMONTH(AZ$15,0))),
$DH468="день_2",
$DR468/30*MAX(MIN($AX468,EOMONTH(AZ$15,0))-MAX($AW468,AZ$15)+1,),
$DH468="раб.день",
$DR468/30*(IFERROR(
_xlfn.LET(_xlpm.VD,
CHOOSE(
{1;2;3;4;5;6;7;8;9;10;11;12;13;14;15;16;17;18},
45658,45659,45660,45661,45662,45663,45664,45665,45711,45724,45778,45779,45785,45786,45820,45821,45965,46022),
_xlfn.LET(_xlpm.DD,
MAX(MIN($AX468,EOMONTH(AZ$15,0))-MAX($AW468,AZ$15),),
_xlfn.IFS(
AND(MONTH($AW468)=MONTH(AZ$15),MONTH($AX468)&lt;&gt;MONTH(AZ$15)),
NETWORKDAYS.INTL($AW468,$AW468+_xlpm.DD,1,_xlpm.VD),
AND(MONTH($AW468)&lt;&gt;MONTH(AZ$15),MONTH($AX468)=MONTH(AZ$15)),
NETWORKDAYS.INTL(($AX468)-_xlpm.DD,$AX468,1,_xlpm.VD),
AND(MONTH($AW468)&lt;MONTH(AZ$15),MONTH($AX468)&gt;MONTH(AZ$15)),
NETWORKDAYS.INTL((EOMONTH(AZ$15-1,1))-_xlpm.DD,EOMONTH(AZ$15-1,1),1,_xlpm.VD),
AND(MONTH($AW468)=MONTH(AZ$15),MONTH($AX468)=MONTH(AZ$15)),
NETWORKDAYS.INTL($AW468,$AX468,1,_xlpm.VD)))),0)),
$DH468="месяц",
$DR468*AZ468,
$DH468="неделя",
$DR468*AZ468/7*(ROUNDUP((DAY(EOMONTH(AZ$15,0)))/4,0))),
0)</f>
        <v/>
      </c>
      <c r="DT468" s="125">
        <f t="array" ref="DT468">
IFERROR(_xlfn.IFS(
$DH468="день_1",
$DR468*$BL468/($AX468-$AW468+1)*BA468*(DAY(EOMONTH(BA$15,0))),
$DH468="день_2",
$DR468/30*MAX(MIN($AX468,EOMONTH(BA$15,0))-MAX($AW468,BA$15)+1,),
$DH468="раб.день",
$DR468/30*(IFERROR(
_xlfn.LET(_xlpm.VD,
CHOOSE(
{1;2;3;4;5;6;7;8;9;10;11;12;13;14;15;16;17;18},
45658,45659,45660,45661,45662,45663,45664,45665,45711,45724,45778,45779,45785,45786,45820,45821,45965,46022),
_xlfn.LET(_xlpm.DD,
MAX(MIN($AX468,EOMONTH(BA$15,0))-MAX($AW468,BA$15),),
_xlfn.IFS(
AND(MONTH($AW468)=MONTH(BA$15),MONTH($AX468)&lt;&gt;MONTH(BA$15)),
NETWORKDAYS.INTL($AW468,$AW468+_xlpm.DD,1,_xlpm.VD),
AND(MONTH($AW468)&lt;&gt;MONTH(BA$15),MONTH($AX468)=MONTH(BA$15)),
NETWORKDAYS.INTL(($AX468)-_xlpm.DD,$AX468,1,_xlpm.VD),
AND(MONTH($AW468)&lt;MONTH(BA$15),MONTH($AX468)&gt;MONTH(BA$15)),
NETWORKDAYS.INTL((EOMONTH(BA$15-1,1))-_xlpm.DD,EOMONTH(BA$15-1,1),1,_xlpm.VD),
AND(MONTH($AW468)=MONTH(BA$15),MONTH($AX468)=MONTH(BA$15)),
NETWORKDAYS.INTL($AW468,$AX468,1,_xlpm.VD)))),0)),
$DH468="месяц",
$DR468*BA468,
$DH468="неделя",
$DR468*BA468/7*(ROUNDUP((DAY(EOMONTH(BA$15,0)))/4,0))),
0)</f>
        <v/>
      </c>
      <c r="DU468" s="125">
        <f t="array" ref="DU468">
IFERROR(_xlfn.IFS(
$DH468="день_1",
$DR468*$BL468/($AX468-$AW468+1)*BB468*(DAY(EOMONTH(BB$15,0))),
$DH468="день_2",
$DR468/30*MAX(MIN($AX468,EOMONTH(BB$15,0))-MAX($AW468,BB$15)+1,),
$DH468="раб.день",
$DR468/30*(IFERROR(
_xlfn.LET(_xlpm.VD,
CHOOSE(
{1;2;3;4;5;6;7;8;9;10;11;12;13;14;15;16;17;18},
45658,45659,45660,45661,45662,45663,45664,45665,45711,45724,45778,45779,45785,45786,45820,45821,45965,46022),
_xlfn.LET(_xlpm.DD,
MAX(MIN($AX468,EOMONTH(BB$15,0))-MAX($AW468,BB$15),),
_xlfn.IFS(
AND(MONTH($AW468)=MONTH(BB$15),MONTH($AX468)&lt;&gt;MONTH(BB$15)),
NETWORKDAYS.INTL($AW468,$AW468+_xlpm.DD,1,_xlpm.VD),
AND(MONTH($AW468)&lt;&gt;MONTH(BB$15),MONTH($AX468)=MONTH(BB$15)),
NETWORKDAYS.INTL(($AX468)-_xlpm.DD,$AX468,1,_xlpm.VD),
AND(MONTH($AW468)&lt;MONTH(BB$15),MONTH($AX468)&gt;MONTH(BB$15)),
NETWORKDAYS.INTL((EOMONTH(BB$15-1,1))-_xlpm.DD,EOMONTH(BB$15-1,1),1,_xlpm.VD),
AND(MONTH($AW468)=MONTH(BB$15),MONTH($AX468)=MONTH(BB$15)),
NETWORKDAYS.INTL($AW468,$AX468,1,_xlpm.VD)))),0)),
$DH468="месяц",
$DR468*BB468,
$DH468="неделя",
$DR468*BB468/7*(ROUNDUP((DAY(EOMONTH(BB$15,0)))/4,0))),
0)</f>
        <v/>
      </c>
      <c r="DV468" s="125">
        <f t="array" ref="DV468">
IFERROR(_xlfn.IFS(
$DH468="день_1",
$DR468*$BL468/($AX468-$AW468+1)*BC468*(DAY(EOMONTH(BC$15,0))),
$DH468="день_2",
$DR468/30*MAX(MIN($AX468,EOMONTH(BC$15,0))-MAX($AW468,BC$15)+1,),
$DH468="раб.день",
$DR468/30*(IFERROR(
_xlfn.LET(_xlpm.VD,
CHOOSE(
{1;2;3;4;5;6;7;8;9;10;11;12;13;14;15;16;17;18},
45658,45659,45660,45661,45662,45663,45664,45665,45711,45724,45778,45779,45785,45786,45820,45821,45965,46022),
_xlfn.LET(_xlpm.DD,
MAX(MIN($AX468,EOMONTH(BC$15,0))-MAX($AW468,BC$15),),
_xlfn.IFS(
AND(MONTH($AW468)=MONTH(BC$15),MONTH($AX468)&lt;&gt;MONTH(BC$15)),
NETWORKDAYS.INTL($AW468,$AW468+_xlpm.DD,1,_xlpm.VD),
AND(MONTH($AW468)&lt;&gt;MONTH(BC$15),MONTH($AX468)=MONTH(BC$15)),
NETWORKDAYS.INTL(($AX468)-_xlpm.DD,$AX468,1,_xlpm.VD),
AND(MONTH($AW468)&lt;MONTH(BC$15),MONTH($AX468)&gt;MONTH(BC$15)),
NETWORKDAYS.INTL((EOMONTH(BC$15-1,1))-_xlpm.DD,EOMONTH(BC$15-1,1),1,_xlpm.VD),
AND(MONTH($AW468)=MONTH(BC$15),MONTH($AX468)=MONTH(BC$15)),
NETWORKDAYS.INTL($AW468,$AX468,1,_xlpm.VD)))),0)),
$DH468="месяц",
$DR468*BC468,
$DH468="неделя",
$DR468*BC468/7*(ROUNDUP((DAY(EOMONTH(BC$15,0)))/4,0))),
0)</f>
        <v/>
      </c>
      <c r="DW468" s="125">
        <f t="array" ref="DW468">
IFERROR(_xlfn.IFS(
$DH468="день_1",
$DR468*$BL468/($AX468-$AW468+1)*BD468*(DAY(EOMONTH(BD$15,0))),
$DH468="день_2",
$DR468/30*MAX(MIN($AX468,EOMONTH(BD$15,0))-MAX($AW468,BD$15)+1,),
$DH468="раб.день",
$DR468/30*(IFERROR(
_xlfn.LET(_xlpm.VD,
CHOOSE(
{1;2;3;4;5;6;7;8;9;10;11;12;13;14;15;16;17;18},
45658,45659,45660,45661,45662,45663,45664,45665,45711,45724,45778,45779,45785,45786,45820,45821,45965,46022),
_xlfn.LET(_xlpm.DD,
MAX(MIN($AX468,EOMONTH(BD$15,0))-MAX($AW468,BD$15),),
_xlfn.IFS(
AND(MONTH($AW468)=MONTH(BD$15),MONTH($AX468)&lt;&gt;MONTH(BD$15)),
NETWORKDAYS.INTL($AW468,$AW468+_xlpm.DD,1,_xlpm.VD),
AND(MONTH($AW468)&lt;&gt;MONTH(BD$15),MONTH($AX468)=MONTH(BD$15)),
NETWORKDAYS.INTL(($AX468)-_xlpm.DD,$AX468,1,_xlpm.VD),
AND(MONTH($AW468)&lt;MONTH(BD$15),MONTH($AX468)&gt;MONTH(BD$15)),
NETWORKDAYS.INTL((EOMONTH(BD$15-1,1))-_xlpm.DD,EOMONTH(BD$15-1,1),1,_xlpm.VD),
AND(MONTH($AW468)=MONTH(BD$15),MONTH($AX468)=MONTH(BD$15)),
NETWORKDAYS.INTL($AW468,$AX468,1,_xlpm.VD)))),0)),
$DH468="месяц",
$DR468*BD468,
$DH468="неделя",
$DR468*BD468/7*(ROUNDUP((DAY(EOMONTH(BD$15,0)))/4,0))),
0)</f>
        <v/>
      </c>
      <c r="DX468" s="125">
        <f t="array" ref="DX468">
IFERROR(_xlfn.IFS(
$DH468="день_1",
$DR468*$BL468/($AX468-$AW468+1)*BE468*(DAY(EOMONTH(BE$15,0))),
$DH468="день_2",
$DR468/30*MAX(MIN($AX468,EOMONTH(BE$15,0))-MAX($AW468,BE$15)+1,),
$DH468="раб.день",
$DR468/30*(IFERROR(
_xlfn.LET(_xlpm.VD,
CHOOSE(
{1;2;3;4;5;6;7;8;9;10;11;12;13;14;15;16;17;18},
45658,45659,45660,45661,45662,45663,45664,45665,45711,45724,45778,45779,45785,45786,45820,45821,45965,46022),
_xlfn.LET(_xlpm.DD,
MAX(MIN($AX468,EOMONTH(BE$15,0))-MAX($AW468,BE$15),),
_xlfn.IFS(
AND(MONTH($AW468)=MONTH(BE$15),MONTH($AX468)&lt;&gt;MONTH(BE$15)),
NETWORKDAYS.INTL($AW468,$AW468+_xlpm.DD,1,_xlpm.VD),
AND(MONTH($AW468)&lt;&gt;MONTH(BE$15),MONTH($AX468)=MONTH(BE$15)),
NETWORKDAYS.INTL(($AX468)-_xlpm.DD,$AX468,1,_xlpm.VD),
AND(MONTH($AW468)&lt;MONTH(BE$15),MONTH($AX468)&gt;MONTH(BE$15)),
NETWORKDAYS.INTL((EOMONTH(BE$15-1,1))-_xlpm.DD,EOMONTH(BE$15-1,1),1,_xlpm.VD),
AND(MONTH($AW468)=MONTH(BE$15),MONTH($AX468)=MONTH(BE$15)),
NETWORKDAYS.INTL($AW468,$AX468,1,_xlpm.VD)))),0)),
$DH468="месяц",
$DR468*BE468,
$DH468="неделя",
$DR468*BE468/7*(ROUNDUP((DAY(EOMONTH(BE$15,0)))/4,0))),
0)</f>
        <v/>
      </c>
      <c r="DY468" s="125">
        <f t="array" ref="DY468">
IFERROR(_xlfn.IFS(
$DH468="день_1",
$DR468*$BL468/($AX468-$AW468+1)*BF468*(DAY(EOMONTH(BF$15,0))),
$DH468="день_2",
$DR468/30*MAX(MIN($AX468,EOMONTH(BF$15,0))-MAX($AW468,BF$15)+1,),
$DH468="раб.день",
$DR468/30*(IFERROR(
_xlfn.LET(_xlpm.VD,
CHOOSE(
{1;2;3;4;5;6;7;8;9;10;11;12;13;14;15;16;17;18},
45658,45659,45660,45661,45662,45663,45664,45665,45711,45724,45778,45779,45785,45786,45820,45821,45965,46022),
_xlfn.LET(_xlpm.DD,
MAX(MIN($AX468,EOMONTH(BF$15,0))-MAX($AW468,BF$15),),
_xlfn.IFS(
AND(MONTH($AW468)=MONTH(BF$15),MONTH($AX468)&lt;&gt;MONTH(BF$15)),
NETWORKDAYS.INTL($AW468,$AW468+_xlpm.DD,1,_xlpm.VD),
AND(MONTH($AW468)&lt;&gt;MONTH(BF$15),MONTH($AX468)=MONTH(BF$15)),
NETWORKDAYS.INTL(($AX468)-_xlpm.DD,$AX468,1,_xlpm.VD),
AND(MONTH($AW468)&lt;MONTH(BF$15),MONTH($AX468)&gt;MONTH(BF$15)),
NETWORKDAYS.INTL((EOMONTH(BF$15-1,1))-_xlpm.DD,EOMONTH(BF$15-1,1),1,_xlpm.VD),
AND(MONTH($AW468)=MONTH(BF$15),MONTH($AX468)=MONTH(BF$15)),
NETWORKDAYS.INTL($AW468,$AX468,1,_xlpm.VD)))),0)),
$DH468="месяц",
$DR468*BF468,
$DH468="неделя",
$DR468*BF468/7*(ROUNDUP((DAY(EOMONTH(BF$15,0)))/4,0))),
0)</f>
        <v/>
      </c>
      <c r="DZ468" s="125">
        <f t="array" ref="DZ468">
IFERROR(_xlfn.IFS(
$DH468="день_1",
$DR468*$BL468/($AX468-$AW468+1)*BG468*(DAY(EOMONTH(BG$15,0))),
$DH468="день_2",
$DR468/30*MAX(MIN($AX468,EOMONTH(BG$15,0))-MAX($AW468,BG$15)+1,),
$DH468="раб.день",
$DR468/30*(IFERROR(
_xlfn.LET(_xlpm.VD,
CHOOSE(
{1;2;3;4;5;6;7;8;9;10;11;12;13;14;15;16;17;18},
45658,45659,45660,45661,45662,45663,45664,45665,45711,45724,45778,45779,45785,45786,45820,45821,45965,46022),
_xlfn.LET(_xlpm.DD,
MAX(MIN($AX468,EOMONTH(BG$15,0))-MAX($AW468,BG$15),),
_xlfn.IFS(
AND(MONTH($AW468)=MONTH(BG$15),MONTH($AX468)&lt;&gt;MONTH(BG$15)),
NETWORKDAYS.INTL($AW468,$AW468+_xlpm.DD,1,_xlpm.VD),
AND(MONTH($AW468)&lt;&gt;MONTH(BG$15),MONTH($AX468)=MONTH(BG$15)),
NETWORKDAYS.INTL(($AX468)-_xlpm.DD,$AX468,1,_xlpm.VD),
AND(MONTH($AW468)&lt;MONTH(BG$15),MONTH($AX468)&gt;MONTH(BG$15)),
NETWORKDAYS.INTL((EOMONTH(BG$15-1,1))-_xlpm.DD,EOMONTH(BG$15-1,1),1,_xlpm.VD),
AND(MONTH($AW468)=MONTH(BG$15),MONTH($AX468)=MONTH(BG$15)),
NETWORKDAYS.INTL($AW468,$AX468,1,_xlpm.VD)))),0)),
$DH468="месяц",
$DR468*BG468,
$DH468="неделя",
$DR468*BG468/7*(ROUNDUP((DAY(EOMONTH(BG$15,0)))/4,0))),
0)</f>
        <v/>
      </c>
      <c r="EA468" s="125">
        <f t="array" ref="EA468">
IFERROR(_xlfn.IFS(
$DH468="день_1",
$DR468*$BL468/($AX468-$AW468+1)*BH468*(DAY(EOMONTH(BH$15,0))),
$DH468="день_2",
$DR468/30*MAX(MIN($AX468,EOMONTH(BH$15,0))-MAX($AW468,BH$15)+1,),
$DH468="раб.день",
$DR468/30*(IFERROR(
_xlfn.LET(_xlpm.VD,
CHOOSE(
{1;2;3;4;5;6;7;8;9;10;11;12;13;14;15;16;17;18},
45658,45659,45660,45661,45662,45663,45664,45665,45711,45724,45778,45779,45785,45786,45820,45821,45965,46022),
_xlfn.LET(_xlpm.DD,
MAX(MIN($AX468,EOMONTH(BH$15,0))-MAX($AW468,BH$15),),
_xlfn.IFS(
AND(MONTH($AW468)=MONTH(BH$15),MONTH($AX468)&lt;&gt;MONTH(BH$15)),
NETWORKDAYS.INTL($AW468,$AW468+_xlpm.DD,1,_xlpm.VD),
AND(MONTH($AW468)&lt;&gt;MONTH(BH$15),MONTH($AX468)=MONTH(BH$15)),
NETWORKDAYS.INTL(($AX468)-_xlpm.DD,$AX468,1,_xlpm.VD),
AND(MONTH($AW468)&lt;MONTH(BH$15),MONTH($AX468)&gt;MONTH(BH$15)),
NETWORKDAYS.INTL((EOMONTH(BH$15-1,1))-_xlpm.DD,EOMONTH(BH$15-1,1),1,_xlpm.VD),
AND(MONTH($AW468)=MONTH(BH$15),MONTH($AX468)=MONTH(BH$15)),
NETWORKDAYS.INTL($AW468,$AX468,1,_xlpm.VD)))),0)),
$DH468="месяц",
$DR468*BH468,
$DH468="неделя",
$DR468*BH468/7*(ROUNDUP((DAY(EOMONTH(BH$15,0)))/4,0))),
0)</f>
        <v/>
      </c>
      <c r="EB468" s="125">
        <f t="array" ref="EB468">
IFERROR(_xlfn.IFS(
$DH468="день_1",
$DR468*$BL468/($AX468-$AW468+1)*BI468*(DAY(EOMONTH(BI$15,0))),
$DH468="день_2",
$DR468/30*MAX(MIN($AX468,EOMONTH(BI$15,0))-MAX($AW468,BI$15)+1,),
$DH468="раб.день",
$DR468/30*(IFERROR(
_xlfn.LET(_xlpm.VD,
CHOOSE(
{1;2;3;4;5;6;7;8;9;10;11;12;13;14;15;16;17;18},
45658,45659,45660,45661,45662,45663,45664,45665,45711,45724,45778,45779,45785,45786,45820,45821,45965,46022),
_xlfn.LET(_xlpm.DD,
MAX(MIN($AX468,EOMONTH(BI$15,0))-MAX($AW468,BI$15),),
_xlfn.IFS(
AND(MONTH($AW468)=MONTH(BI$15),MONTH($AX468)&lt;&gt;MONTH(BI$15)),
NETWORKDAYS.INTL($AW468,$AW468+_xlpm.DD,1,_xlpm.VD),
AND(MONTH($AW468)&lt;&gt;MONTH(BI$15),MONTH($AX468)=MONTH(BI$15)),
NETWORKDAYS.INTL(($AX468)-_xlpm.DD,$AX468,1,_xlpm.VD),
AND(MONTH($AW468)&lt;MONTH(BI$15),MONTH($AX468)&gt;MONTH(BI$15)),
NETWORKDAYS.INTL((EOMONTH(BI$15-1,1))-_xlpm.DD,EOMONTH(BI$15-1,1),1,_xlpm.VD),
AND(MONTH($AW468)=MONTH(BI$15),MONTH($AX468)=MONTH(BI$15)),
NETWORKDAYS.INTL($AW468,$AX468,1,_xlpm.VD)))),0)),
$DH468="месяц",
$DR468*BI468,
$DH468="неделя",
$DR468*BI468/7*(ROUNDUP((DAY(EOMONTH(BI$15,0)))/4,0))),
0)</f>
        <v/>
      </c>
      <c r="EC468" s="125">
        <f t="array" ref="EC468">
IFERROR(_xlfn.IFS(
$DH468="день_1",
$DR468*$BL468/($AX468-$AW468+1)*BJ468*(DAY(EOMONTH(BJ$15,0))),
$DH468="день_2",
$DR468/30*MAX(MIN($AX468,EOMONTH(BJ$15,0))-MAX($AW468,BJ$15)+1,),
$DH468="раб.день",
$DR468/30*(IFERROR(
_xlfn.LET(_xlpm.VD,
CHOOSE(
{1;2;3;4;5;6;7;8;9;10;11;12;13;14;15;16;17;18},
45658,45659,45660,45661,45662,45663,45664,45665,45711,45724,45778,45779,45785,45786,45820,45821,45965,46022),
_xlfn.LET(_xlpm.DD,
MAX(MIN($AX468,EOMONTH(BJ$15,0))-MAX($AW468,BJ$15),),
_xlfn.IFS(
AND(MONTH($AW468)=MONTH(BJ$15),MONTH($AX468)&lt;&gt;MONTH(BJ$15)),
NETWORKDAYS.INTL($AW468,$AW468+_xlpm.DD,1,_xlpm.VD),
AND(MONTH($AW468)&lt;&gt;MONTH(BJ$15),MONTH($AX468)=MONTH(BJ$15)),
NETWORKDAYS.INTL(($AX468)-_xlpm.DD,$AX468,1,_xlpm.VD),
AND(MONTH($AW468)&lt;MONTH(BJ$15),MONTH($AX468)&gt;MONTH(BJ$15)),
NETWORKDAYS.INTL((EOMONTH(BJ$15-1,1))-_xlpm.DD,EOMONTH(BJ$15-1,1),1,_xlpm.VD),
AND(MONTH($AW468)=MONTH(BJ$15),MONTH($AX468)=MONTH(BJ$15)),
NETWORKDAYS.INTL($AW468,$AX468,1,_xlpm.VD)))),0)),
$DH468="месяц",
$DR468*BJ468,
$DH468="неделя",
$DR468*BJ468/7*(ROUNDUP((DAY(EOMONTH(BJ$15,0)))/4,0))),
0)</f>
        <v/>
      </c>
      <c r="ED468" s="125">
        <f t="array" ref="ED468">
IFERROR(_xlfn.IFS(
$DH468="день_1",
$DR468*$BL468/($AX468-$AW468+1)*BK468*(DAY(EOMONTH(BK$15,0))),
$DH468="день_2",
$DR468/30*MAX(MIN($AX468,EOMONTH(BK$15,0))-MAX($AW468,BK$15)+1,),
$DH468="раб.день",
$DR468/30*(IFERROR(
_xlfn.LET(_xlpm.VD,
CHOOSE(
{1;2;3;4;5;6;7;8;9;10;11;12;13;14;15;16;17;18},
45658,45659,45660,45661,45662,45663,45664,45665,45711,45724,45778,45779,45785,45786,45820,45821,45965,46022),
_xlfn.LET(_xlpm.DD,
MAX(MIN($AX468,EOMONTH(BK$15,0))-MAX($AW468,BK$15),),
_xlfn.IFS(
AND(MONTH($AW468)=MONTH(BK$15),MONTH($AX468)&lt;&gt;MONTH(BK$15)),
NETWORKDAYS.INTL($AW468,$AW468+_xlpm.DD,1,_xlpm.VD),
AND(MONTH($AW468)&lt;&gt;MONTH(BK$15),MONTH($AX468)=MONTH(BK$15)),
NETWORKDAYS.INTL(($AX468)-_xlpm.DD,$AX468,1,_xlpm.VD),
AND(MONTH($AW468)&lt;MONTH(BK$15),MONTH($AX468)&gt;MONTH(BK$15)),
NETWORKDAYS.INTL((EOMONTH(BK$15-1,1))-_xlpm.DD,EOMONTH(BK$15-1,1),1,_xlpm.VD),
AND(MONTH($AW468)=MONTH(BK$15),MONTH($AX468)=MONTH(BK$15)),
NETWORKDAYS.INTL($AW468,$AX468,1,_xlpm.VD)))),0)),
$DH468="месяц",
$DR468*BK468,
$DH468="неделя",
$DR468*BK468/7*(ROUNDUP((DAY(EOMONTH(BK$15,0)))/4,0))),
0)</f>
        <v/>
      </c>
      <c r="EE468" s="125">
        <f>SUM($DS468,$DT468,$DU468,$DV468,$DW468,$DX468,$DY468,$DZ468,$EA468,$EB468,$EC468,$ED468)</f>
        <v/>
      </c>
      <c r="EF468" s="125">
        <f>IFERROR(ROUND($EE468*(1+$EP468),2),0)</f>
        <v/>
      </c>
      <c r="EG468" s="128" t="n">
        <v>1</v>
      </c>
      <c r="EH468" s="126" t="n">
        <v>0</v>
      </c>
      <c r="EI468" s="126">
        <f>ROUND(SUM($EH468:$EH468)*SUM($AB468:$AB468)*$EG468,2)</f>
        <v/>
      </c>
      <c r="EJ468" s="126">
        <f>ROUND($EI468*(1+$EP468),2)</f>
        <v/>
      </c>
      <c r="EK468" s="126" t="n">
        <v>0</v>
      </c>
      <c r="EL468" s="126">
        <f>ROUND(SUM($EK468:$EK468)*SUM($AB468:$AB468)*$EG468,2)</f>
        <v/>
      </c>
      <c r="EM468" s="126">
        <f>ROUND($EL468*(1+$EP468),2)</f>
        <v/>
      </c>
      <c r="EN468" s="126">
        <f>SUM($EE468,$EI468,$EL468)</f>
        <v/>
      </c>
      <c r="EO468" s="126">
        <f>SUM($EF468,$EJ468,$EM468)</f>
        <v/>
      </c>
      <c r="EP468" s="59" t="inlineStr">
        <is>
          <t>20%</t>
        </is>
      </c>
      <c r="EQ468" s="59" t="n"/>
      <c r="ER468" s="60">
        <f t="array" ref="ER468">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MATCH(ES468,
{"AMS";"RussOutdoor";"HD Outdoor";"Ingroup";"IQ";"Ledproduction";"LisChannel";"Logic";"Media-PPL";"NovikovTV | НовиковТВ";"SMA";"SOK";"КрокусТВ | CrocusTV | IndoorTV";"Сити";"ТЯК Москва"},
0)),"")</f>
        <v/>
      </c>
      <c r="ES468" s="60" t="n"/>
      <c r="ET468" s="60">
        <f t="array" ref="ET468">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MATCH(ES468,
{"AMS";"RussOutdoor";"HD Outdoor";"Ingroup";"IQ";"Ledproduction";"LisChannel";"Logic";"Media-PPL";"NovikovTV | НовиковТВ";"SMA";"SOK";"КрокусТВ | CrocusTV | IndoorTV";"Сити";"ТЯК Москва"},
0)),"")</f>
        <v/>
      </c>
      <c r="EU468" s="60" t="n"/>
      <c r="EV468" s="60" t="n"/>
      <c r="EX468" s="110">
        <f t="array" ref="EX468">
($AR468/30
+N("ТРАФИК ПЛОЩАДКИ"))*
(IFERROR(
_xlfn.LET(
_xlpm.GPR,
HLOOKUP($L468,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(MATCH($T468,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IF($Q468="цифровой",_xlpm.GPR/$AG468,_xlpm.GPR/60)),
0)
+N("DWELL TIME"))*
(IF($AB468=0,0,IF($AB468=1,0.3,IF($AB468=2,0.5,IF($AB468&gt;2,1))))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_xlfn.IFS($AC468="да",1.2,$AC468="нет",1)*
_xlfn.IFS($AD468="да",1.2,$AD468="нет",1)*
IF(R468="статический",1,1.2)*
$X468*
INDEX(
{1.2;1;1.2;1.2;1;1.2;1.2;1.2;1.2;1.2;1.2;1;1.2;1.2;1.2;1.2;1;1;1.2;1.2;1.2;1;1;1;1;1.2;1.2;1.2;1.2;1;1;1;1;1.2;1.2;1.2;1.2;1.2;1.2;1.2;1.2;1;1;1.2;1;1;1;1;1.5;1;1;1.5;1.5;1.2},
MATCH($Q468,_xlpm.MI,0)))&gt;{0.02;0.04;0.06;0.1;0.2;0.4;0.6;0.8;1;2;4;6})),
{0;1;2;3;4;5;6;7;8;9;10;11;12},
0)))
+N("КОЭФФИЦИЕНТ КОНТАКТА"))))*
(_xlfn.IFS($X468&lt;0.1,$X468/1000,$X468&gt;25,5.2,AND($X468&gt;=0.1,$X468&lt;=25),(($X468*2+0.1)/10)*($X468/10)))*
IFERROR((_xlfn.LET(
_xlpm.MA,
{0;0.8;0.85;0.9;0.95;1},
_xlpm.MAA,
{0;1;2;3;4;5},
INDEX(_xlpm.MA,MATCH(SUMPRODUCT(--((IF(ROUND(_xlpm.MAA,1)&gt;5,5,ROUND($AB468,1)))&gt;{0;1;2;3;4;5})),_xlpm.MAA,0)))
+N("КОЭФФИЦИЕНТ КОЛ-ВО КОНСТРУКЦИЙ")),1)*
$AB468,0))*
(IF($Q468="цифровой",$AG468/15*$AI468,1)
+N("ДЛЯ ЦИФРЫ"))</f>
        <v/>
      </c>
      <c r="EY468" s="110">
        <f>IFERROR(EX468*AY468,0)</f>
        <v/>
      </c>
      <c r="EZ468" s="131">
        <f>IFERROR(DP468/EY468*1000,0)</f>
        <v/>
      </c>
      <c r="FA468" s="112">
        <f>IFERROR(FC468/FB468,0)</f>
        <v/>
      </c>
      <c r="FB468" s="112">
        <f>IFERROR((FC468/(EY468/FF468*#REF!))*0.825,0)</f>
        <v/>
      </c>
      <c r="FC468" s="112">
        <f>IFERROR(((EX468*30/AR468)*100)/30,0)</f>
        <v/>
      </c>
      <c r="FD468" s="112">
        <f>IFERROR(EY468/G468*100%,0)</f>
        <v/>
      </c>
      <c r="FE468" s="112">
        <f>IFERROR(FD468/FC468*100%,0)</f>
        <v/>
      </c>
      <c r="FF468" s="110">
        <f>IFERROR(AR468/30*AY468,0)</f>
        <v/>
      </c>
    </row>
    <row r="469" ht="13" customHeight="1">
      <c r="A469" s="59" t="n"/>
      <c r="B469" s="60" t="n"/>
      <c r="C469" s="60" t="n"/>
      <c r="D469" s="60">
        <f t="array" ref="D469">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MATCH($E469,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69" s="60">
        <f t="array" ref="E469">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MATCH($F469,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69" s="60" t="inlineStr"/>
      <c r="G469" s="60" t="n"/>
      <c r="H469" s="60">
        <f t="array" ref="H469">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MATCH($I469,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69" s="60" t="n"/>
      <c r="J469" s="60" t="n"/>
      <c r="K469" s="60" t="n"/>
      <c r="L469" s="60" t="n"/>
      <c r="M469" s="60" t="n"/>
      <c r="N469" s="60" t="n"/>
      <c r="O469" s="60" t="n"/>
      <c r="P469" s="60">
        <f t="array" ref="P469">
_xlfn.IFS(
ISNUMBER(MATCH($Q469,{"шелфбаннер","разделитель","монетница","чековая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ISNUMBER(MATCH($Q469,{"LED/LCD","видеокулер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ISNUMBER(MATCH($Q469,{"автомобиль","машина","выставочное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ISNUMBER(MATCH($Q469,{"билборд","лифтовая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ISNUMBER(MATCH($Q469,{"навигация","подвесной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ISNUMBER(MATCH($Q469,{"движущаяся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ISNUMBER(MATCH($Q469,{"каталог","журнал"},)),
"Пресса",
$Q469="","")</f>
        <v/>
      </c>
      <c r="Q469" s="60" t="n"/>
      <c r="R469" s="60">
        <f t="array" ref="R469">
IFERROR(
_xlfn.IFS(
OR(ISNUMBER(MATCH($Q469,{"экспозиция","макет","стенд","автостенд","авто стенд","выставочное пространство","выставочные стенды","модульные выставочные стенды","3Д конструкция","3D конструкция"},)),P469="Экспонирование"),
"нестандартный",
ISNUMBER(MATCH($Q469,{"скроллер","призматрон"},)),
"динамический",
$P469="Видео",
"цифровой",
OR($P469="Пресса",$P469="Щит",$P469="POSm",$P469="Подвес",$P469="Брендирование/оклейка"),
"статический"),"")</f>
        <v/>
      </c>
      <c r="S469" s="59" t="n"/>
      <c r="T469" s="60" t="n"/>
      <c r="U469" s="60" t="n"/>
      <c r="V469" s="60">
        <f>
IF(P469="Видео",
"цифровой постер/ролик",
IF(ISNUMBER(MATCH(Q469,{"короб световой","короб световой | лайтбокс","короб световой | кристалайт","лайтбокс","лайт бокс","кристалайт","LB","lightbox"},)),
"бэклит",
IF(P469="Брендирование/оклейка",
"перфарированная пленка/самоклейка",
IF(P469="Экспонирование",
"под запрос",
IF(P469="Подвес",
"баннер/ткань",
"")))))</f>
        <v/>
      </c>
      <c r="W469" s="59" t="n"/>
      <c r="X469" s="59" t="n"/>
      <c r="Y469" s="59" t="n"/>
      <c r="Z469" s="61" t="n"/>
      <c r="AA469" s="61" t="n"/>
      <c r="AB469" s="61">
        <f>IF(BL469&gt;0,Z469,0)</f>
        <v/>
      </c>
      <c r="AC469" s="59" t="n"/>
      <c r="AD469" s="59" t="n"/>
      <c r="AE469" s="59" t="n"/>
      <c r="AF469" s="59" t="n"/>
      <c r="AG469" s="59" t="n"/>
      <c r="AH469" s="59" t="n"/>
      <c r="AI469" s="59" t="n"/>
      <c r="AJ469" s="59" t="n"/>
      <c r="AK469" s="59" t="n"/>
      <c r="AL469" s="62">
        <f>IFERROR(IF(OR(R469="статический",R469="динамический",R469="нестандартный",R469="",R469=""),"-",IF(AND(AH469="-",AI469="-"),"-",AK469*3600/AH469*AI469)),"-")</f>
        <v/>
      </c>
      <c r="AM469" s="62">
        <f>IFERROR(IF(OR(R469="статический",R469="динамический",R469="",R469="", R469="BTL",R469="нестандартный"),"-",AG469*AI469*AL469/60),"-")</f>
        <v/>
      </c>
      <c r="AN469" s="63">
        <f>IFERROR(IF(AH469="","-",AG469*AI469/AH469),"-")</f>
        <v/>
      </c>
      <c r="AO469" s="59">
        <f>IFERROR(IF(OR($R469="статический",$R469="динамический",$R469="",$R469="",$R469="BTL",$R469="нестандартный"),"-",$AL469*$AY469),"-")</f>
        <v/>
      </c>
      <c r="AP469" s="62">
        <f>IFERROR(IF(OR($R469="статический",$R469="динамический",$R469="",$R469="",$R469="BTL",$R469="нестандартный"),"-",$AM469*AY469),"-")</f>
        <v/>
      </c>
      <c r="AQ469" s="64" t="n"/>
      <c r="AR469" s="61" t="n"/>
      <c r="AS469" s="61" t="n"/>
      <c r="AT469" s="61" t="n"/>
      <c r="AU469" s="65" t="n"/>
      <c r="AV469" s="124">
        <f>IFERROR(DR469/AT469*1000,"n/a")</f>
        <v/>
      </c>
      <c r="AW469" s="67" t="n"/>
      <c r="AX469" s="67" t="n"/>
      <c r="AY469" s="43">
        <f>IFERROR(IF(OR($AW469="",$AX469=""),"",_xlfn.DAYS($AX469+1,$AW469)),"")</f>
        <v/>
      </c>
      <c r="AZ469" s="68">
        <f t="array" ref="AZ469">
_xlfn.LET(_xlpm.COEFF,
IF($AW469+$AX469=0,0,IF(MAX(MIN($AX469,EOMONTH(AZ$15,0))-MAX($AW469,AZ$15)+1,)&gt;0,1,0)),
_xlfn.IFS(
$ES469="LisChannel",
_xlpm.COEFF*
INDEX({1;1;1.2;1.2;1;1;1;1;1.2;1.2;1.2;1.2},
MATCH(MONTH(AZ$15),
{1,2,3,4,5,6,7,8,9,10,11,12})),
CONCATENATE($ES469," ",$L469)="RussOutdoor метро",
_xlpm.COEFF*
INDEX({0.8;0.9;1.1;1.1;1;1;1;1;1.1;1.1;1.1;1.1},
MATCH(MONTH(AZ$15),
{1,2,3,4,5,6,7,8,9,10,11,12})),
$ES469&lt;&gt;"LisChannel",
_xlpm.COEFF,
$ES469&lt;&gt;"RussOutdoor",
_xlpm.COEFF))</f>
        <v/>
      </c>
      <c r="BA469" s="68">
        <f t="array" ref="BA469">
_xlfn.LET(_xlpm.COEFF,
IF($AW469+$AX469=0,0,IF(MAX(MIN($AX469,EOMONTH(BA$15,0))-MAX($AW469,BA$15)+1,)&gt;0,1,0)),
_xlfn.IFS(
$ES469="LisChannel",
_xlpm.COEFF*
INDEX({1;1;1.2;1.2;1;1;1;1;1.2;1.2;1.2;1.2},
MATCH(MONTH(BA$15),
{1,2,3,4,5,6,7,8,9,10,11,12})),
CONCATENATE($ES469," ",$L469)="RussOutdoor метро",
_xlpm.COEFF*
INDEX({0.8;0.9;1.1;1.1;1;1;1;1;1.1;1.1;1.1;1.1},
MATCH(MONTH(BA$15),
{1,2,3,4,5,6,7,8,9,10,11,12})),
$ES469&lt;&gt;"LisChannel",
_xlpm.COEFF,
$ES469&lt;&gt;"RussOutdoor",
_xlpm.COEFF))</f>
        <v/>
      </c>
      <c r="BB469" s="68">
        <f t="array" ref="BB469">
_xlfn.LET(_xlpm.COEFF,
IF($AW469+$AX469=0,0,IF(MAX(MIN($AX469,EOMONTH(BB$15,0))-MAX($AW469,BB$15)+1,)&gt;0,1,0)),
_xlfn.IFS(
$ES469="LisChannel",
_xlpm.COEFF*
INDEX({1;1;1.2;1.2;1;1;1;1;1.2;1.2;1.2;1.2},
MATCH(MONTH(BB$15),
{1,2,3,4,5,6,7,8,9,10,11,12})),
CONCATENATE($ES469," ",$L469)="RussOutdoor метро",
_xlpm.COEFF*
INDEX({0.8;0.9;1.1;1.1;1;1;1;1;1.1;1.1;1.1;1.1},
MATCH(MONTH(BB$15),
{1,2,3,4,5,6,7,8,9,10,11,12})),
$ES469&lt;&gt;"LisChannel",
_xlpm.COEFF,
$ES469&lt;&gt;"RussOutdoor",
_xlpm.COEFF))</f>
        <v/>
      </c>
      <c r="BC469" s="68">
        <f t="array" ref="BC469">
_xlfn.LET(_xlpm.COEFF,
IF($AW469+$AX469=0,0,IF(MAX(MIN($AX469,EOMONTH(BC$15,0))-MAX($AW469,BC$15)+1,)&gt;0,1,0)),
_xlfn.IFS(
$ES469="LisChannel",
_xlpm.COEFF*
INDEX({1;1;1.2;1.2;1;1;1;1;1.2;1.2;1.2;1.2},
MATCH(MONTH(BC$15),
{1,2,3,4,5,6,7,8,9,10,11,12})),
CONCATENATE($ES469," ",$L469)="RussOutdoor метро",
_xlpm.COEFF*
INDEX({0.8;0.9;1.1;1.1;1;1;1;1;1.1;1.1;1.1;1.1},
MATCH(MONTH(BC$15),
{1,2,3,4,5,6,7,8,9,10,11,12})),
$ES469&lt;&gt;"LisChannel",
_xlpm.COEFF,
$ES469&lt;&gt;"RussOutdoor",
_xlpm.COEFF))</f>
        <v/>
      </c>
      <c r="BD469" s="68">
        <f t="array" ref="BD469">
_xlfn.LET(_xlpm.COEFF,
IF($AW469+$AX469=0,0,IF(MAX(MIN($AX469,EOMONTH(BD$15,0))-MAX($AW469,BD$15)+1,)&gt;0,1,0)),
_xlfn.IFS(
$ES469="LisChannel",
_xlpm.COEFF*
INDEX({1;1;1.2;1.2;1;1;1;1;1.2;1.2;1.2;1.2},
MATCH(MONTH(BD$15),
{1,2,3,4,5,6,7,8,9,10,11,12})),
CONCATENATE($ES469," ",$L469)="RussOutdoor метро",
_xlpm.COEFF*
INDEX({0.8;0.9;1.1;1.1;1;1;1;1;1.1;1.1;1.1;1.1},
MATCH(MONTH(BD$15),
{1,2,3,4,5,6,7,8,9,10,11,12})),
$ES469&lt;&gt;"LisChannel",
_xlpm.COEFF,
$ES469&lt;&gt;"RussOutdoor",
_xlpm.COEFF))</f>
        <v/>
      </c>
      <c r="BE469" s="68">
        <f t="array" ref="BE469">
_xlfn.LET(_xlpm.COEFF,
IF($AW469+$AX469=0,0,IF(MAX(MIN($AX469,EOMONTH(BE$15,0))-MAX($AW469,BE$15)+1,)&gt;0,1,0)),
_xlfn.IFS(
$ES469="LisChannel",
_xlpm.COEFF*
INDEX({1;1;1.2;1.2;1;1;1;1;1.2;1.2;1.2;1.2},
MATCH(MONTH(BE$15),
{1,2,3,4,5,6,7,8,9,10,11,12})),
CONCATENATE($ES469," ",$L469)="RussOutdoor метро",
_xlpm.COEFF*
INDEX({0.8;0.9;1.1;1.1;1;1;1;1;1.1;1.1;1.1;1.1},
MATCH(MONTH(BE$15),
{1,2,3,4,5,6,7,8,9,10,11,12})),
$ES469&lt;&gt;"LisChannel",
_xlpm.COEFF,
$ES469&lt;&gt;"RussOutdoor",
_xlpm.COEFF))</f>
        <v/>
      </c>
      <c r="BF469" s="68">
        <f t="array" ref="BF469">
_xlfn.LET(_xlpm.COEFF,
IF($AW469+$AX469=0,0,IF(MAX(MIN($AX469,EOMONTH(BF$15,0))-MAX($AW469,BF$15)+1,)&gt;0,1,0)),
_xlfn.IFS(
$ES469="LisChannel",
_xlpm.COEFF*
INDEX({1;1;1.2;1.2;1;1;1;1;1.2;1.2;1.2;1.2},
MATCH(MONTH(BF$15),
{1,2,3,4,5,6,7,8,9,10,11,12})),
CONCATENATE($ES469," ",$L469)="RussOutdoor метро",
_xlpm.COEFF*
INDEX({0.8;0.9;1.1;1.1;1;1;1;1;1.1;1.1;1.1;1.1},
MATCH(MONTH(BF$15),
{1,2,3,4,5,6,7,8,9,10,11,12})),
$ES469&lt;&gt;"LisChannel",
_xlpm.COEFF,
$ES469&lt;&gt;"RussOutdoor",
_xlpm.COEFF))</f>
        <v/>
      </c>
      <c r="BG469" s="68">
        <f t="array" ref="BG469">
_xlfn.LET(_xlpm.COEFF,
IF($AW469+$AX469=0,0,IF(MAX(MIN($AX469,EOMONTH(BG$15,0))-MAX($AW469,BG$15)+1,)&gt;0,1,0)),
_xlfn.IFS(
$ES469="LisChannel",
_xlpm.COEFF*
INDEX({1;1;1.2;1.2;1;1;1;1;1.2;1.2;1.2;1.2},
MATCH(MONTH(BG$15),
{1,2,3,4,5,6,7,8,9,10,11,12})),
CONCATENATE($ES469," ",$L469)="RussOutdoor метро",
_xlpm.COEFF*
INDEX({0.8;0.9;1.1;1.1;1;1;1;1;1.1;1.1;1.1;1.1},
MATCH(MONTH(BG$15),
{1,2,3,4,5,6,7,8,9,10,11,12})),
$ES469&lt;&gt;"LisChannel",
_xlpm.COEFF,
$ES469&lt;&gt;"RussOutdoor",
_xlpm.COEFF))</f>
        <v/>
      </c>
      <c r="BH469" s="68">
        <f t="array" ref="BH469">
_xlfn.LET(_xlpm.COEFF,
IF($AW469+$AX469=0,0,IF(MAX(MIN($AX469,EOMONTH(BH$15,0))-MAX($AW469,BH$15)+1,)&gt;0,1,0)),
_xlfn.IFS(
$ES469="LisChannel",
_xlpm.COEFF*
INDEX({1;1;1.2;1.2;1;1;1;1;1.2;1.2;1.2;1.2},
MATCH(MONTH(BH$15),
{1,2,3,4,5,6,7,8,9,10,11,12})),
CONCATENATE($ES469," ",$L469)="RussOutdoor метро",
_xlpm.COEFF*
INDEX({0.8;0.9;1.1;1.1;1;1;1;1;1.1;1.1;1.1;1.1},
MATCH(MONTH(BH$15),
{1,2,3,4,5,6,7,8,9,10,11,12})),
$ES469&lt;&gt;"LisChannel",
_xlpm.COEFF,
$ES469&lt;&gt;"RussOutdoor",
_xlpm.COEFF))</f>
        <v/>
      </c>
      <c r="BI469" s="68">
        <f t="array" ref="BI469">
_xlfn.LET(_xlpm.COEFF,
IF($AW469+$AX469=0,0,IF(MAX(MIN($AX469,EOMONTH(BI$15,0))-MAX($AW469,BI$15)+1,)&gt;0,1,0)),
_xlfn.IFS(
$ES469="LisChannel",
_xlpm.COEFF*
INDEX({1;1;1.2;1.2;1;1;1;1;1.2;1.2;1.2;1.2},
MATCH(MONTH(BI$15),
{1,2,3,4,5,6,7,8,9,10,11,12})),
CONCATENATE($ES469," ",$L469)="RussOutdoor метро",
_xlpm.COEFF*
INDEX({0.8;0.9;1.1;1.1;1;1;1;1;1.1;1.1;1.1;1.1},
MATCH(MONTH(BI$15),
{1,2,3,4,5,6,7,8,9,10,11,12})),
$ES469&lt;&gt;"LisChannel",
_xlpm.COEFF,
$ES469&lt;&gt;"RussOutdoor",
_xlpm.COEFF))</f>
        <v/>
      </c>
      <c r="BJ469" s="68">
        <f t="array" ref="BJ469">
_xlfn.LET(_xlpm.COEFF,
IF($AW469+$AX469=0,0,IF(MAX(MIN($AX469,EOMONTH(BJ$15,0))-MAX($AW469,BJ$15)+1,)&gt;0,1,0)),
_xlfn.IFS(
$ES469="LisChannel",
_xlpm.COEFF*
INDEX({1;1;1.2;1.2;1;1;1;1;1.2;1.2;1.2;1.2},
MATCH(MONTH(BJ$15),
{1,2,3,4,5,6,7,8,9,10,11,12})),
CONCATENATE($ES469," ",$L469)="RussOutdoor метро",
_xlpm.COEFF*
INDEX({0.8;0.9;1.1;1.1;1;1;1;1;1.1;1.1;1.1;1.1},
MATCH(MONTH(BJ$15),
{1,2,3,4,5,6,7,8,9,10,11,12})),
$ES469&lt;&gt;"LisChannel",
_xlpm.COEFF,
$ES469&lt;&gt;"RussOutdoor",
_xlpm.COEFF))</f>
        <v/>
      </c>
      <c r="BK469" s="68">
        <f t="array" ref="BK469">
_xlfn.LET(_xlpm.COEFF,
IF($AW469+$AX469=0,0,IF(MAX(MIN($AX469,EOMONTH(BK$15,0))-MAX($AW469,BK$15)+1,)&gt;0,1,0)),
_xlfn.IFS(
$ES469="LisChannel",
_xlpm.COEFF*
INDEX({1;1;1.2;1.2;1;1;1;1;1.2;1.2;1.2;1.2},
MATCH(MONTH(BK$15),
{1,2,3,4,5,6,7,8,9,10,11,12})),
CONCATENATE($ES469," ",$L469)="RussOutdoor метро",
_xlpm.COEFF*
INDEX({0.8;0.9;1.1;1.1;1;1;1;1;1.1;1.1;1.1;1.1},
MATCH(MONTH(BK$15),
{1,2,3,4,5,6,7,8,9,10,11,12})),
$ES469&lt;&gt;"LisChannel",
_xlpm.COEFF,
$ES469&lt;&gt;"RussOutdoor",
_xlpm.COEFF))</f>
        <v/>
      </c>
      <c r="BL469" s="62">
        <f>COUNTIFS($AZ469:$BK469,"&gt;0")</f>
        <v/>
      </c>
      <c r="BM469" s="65" t="n"/>
      <c r="BN469" s="125">
        <f>$DJ469</f>
        <v/>
      </c>
      <c r="BO469" s="63">
        <f>$DQ469</f>
        <v/>
      </c>
      <c r="BP469" s="125">
        <f>
IFERROR(
IF($BL469=0,0,
$BN469*(1-$BO469)),
0)</f>
        <v/>
      </c>
      <c r="BQ469" s="125">
        <f t="array" ref="BQ469">
IFERROR(
_xlfn.IFS(
$DH469="день_1",
$BP469*$BL469/($AX469-$AW469+1)*AZ469*(DAY(EOMONTH(AZ$15,0))),
$DH469="день_2",
$BP469/30*MAX(MIN($AX469,EOMONTH(AZ$15,0))-MAX($AW469,AZ$15)+1,),
$DH469="раб.день",
$BP469/30*(IFERROR(
_xlfn.LET(_xlpm.VD,
CHOOSE(
{1;2;3;4;5;6;7;8;9;10;11;12;13;14;15;16;17;18},
45658,45659,45660,45661,45662,45663,45664,45665,45711,45724,45778,45779,45785,45786,45820,45821,45965,46022),
_xlfn.LET(_xlpm.DD,
MAX(MIN($AX469,EOMONTH(AZ$15,0))-MAX($AW469,AZ$15),),
_xlfn.IFS(
AND(MONTH($AW469)=MONTH(AZ$15),MONTH($AX469)&lt;&gt;MONTH(AZ$15)),
NETWORKDAYS.INTL($AW469,$AW469+_xlpm.DD,1,_xlpm.VD),
AND(MONTH($AW469)&lt;&gt;MONTH(AZ$15),MONTH($AX469)=MONTH(AZ$15)),
NETWORKDAYS.INTL(($AX469)-_xlpm.DD,$AX469,1,_xlpm.VD),
AND(MONTH($AW469)&lt;MONTH(AZ$15),MONTH($AX469)&gt;MONTH(AZ$15)),
NETWORKDAYS.INTL((EOMONTH(AZ$15-1,1))-_xlpm.DD,EOMONTH(AZ$15-1,1),1,_xlpm.VD),
AND(MONTH($AW469)=MONTH(AZ$15),MONTH($AX469)=MONTH(AZ$15)),
NETWORKDAYS.INTL($AW469,$AX469,1,_xlpm.VD)))),0)),
$DH469="месяц",
$BP469*AZ469,
$DH469="неделя",
$BP469*AZ469/7*(ROUNDUP((DAY(EOMONTH(AZ$15,0)))/4,0))),
0)</f>
        <v/>
      </c>
      <c r="BR469" s="125">
        <f t="array" ref="BR469">
IFERROR(
_xlfn.IFS(
$DH469="день_1",
$BP469*$BL469/($AX469-$AW469+1)*BA469*(DAY(EOMONTH(BA$15,0))),
$DH469="день_2",
$BP469/30*MAX(MIN($AX469,EOMONTH(BA$15,0))-MAX($AW469,BA$15)+1,),
$DH469="раб.день",
$BP469/30*(IFERROR(
_xlfn.LET(_xlpm.VD,
CHOOSE(
{1;2;3;4;5;6;7;8;9;10;11;12;13;14;15;16;17;18},
45658,45659,45660,45661,45662,45663,45664,45665,45711,45724,45778,45779,45785,45786,45820,45821,45965,46022),
_xlfn.LET(_xlpm.DD,
MAX(MIN($AX469,EOMONTH(BA$15,0))-MAX($AW469,BA$15),),
_xlfn.IFS(
AND(MONTH($AW469)=MONTH(BA$15),MONTH($AX469)&lt;&gt;MONTH(BA$15)),
NETWORKDAYS.INTL($AW469,$AW469+_xlpm.DD,1,_xlpm.VD),
AND(MONTH($AW469)&lt;&gt;MONTH(BA$15),MONTH($AX469)=MONTH(BA$15)),
NETWORKDAYS.INTL(($AX469)-_xlpm.DD,$AX469,1,_xlpm.VD),
AND(MONTH($AW469)&lt;MONTH(BA$15),MONTH($AX469)&gt;MONTH(BA$15)),
NETWORKDAYS.INTL((EOMONTH(BA$15-1,1))-_xlpm.DD,EOMONTH(BA$15-1,1),1,_xlpm.VD),
AND(MONTH($AW469)=MONTH(BA$15),MONTH($AX469)=MONTH(BA$15)),
NETWORKDAYS.INTL($AW469,$AX469,1,_xlpm.VD)))),0)),
$DH469="месяц",
$BP469*BA469,
$DH469="неделя",
$BP469*BA469/7*(ROUNDUP((DAY(EOMONTH(BA$15,0)))/4,0))),
0)</f>
        <v/>
      </c>
      <c r="BS469" s="125">
        <f t="array" ref="BS469">
IFERROR(
_xlfn.IFS(
$DH469="день_1",
$BP469*$BL469/($AX469-$AW469+1)*BB469*(DAY(EOMONTH(BB$15,0))),
$DH469="день_2",
$BP469/30*MAX(MIN($AX469,EOMONTH(BB$15,0))-MAX($AW469,BB$15)+1,),
$DH469="раб.день",
$BP469/30*(IFERROR(
_xlfn.LET(_xlpm.VD,
CHOOSE(
{1;2;3;4;5;6;7;8;9;10;11;12;13;14;15;16;17;18},
45658,45659,45660,45661,45662,45663,45664,45665,45711,45724,45778,45779,45785,45786,45820,45821,45965,46022),
_xlfn.LET(_xlpm.DD,
MAX(MIN($AX469,EOMONTH(BB$15,0))-MAX($AW469,BB$15),),
_xlfn.IFS(
AND(MONTH($AW469)=MONTH(BB$15),MONTH($AX469)&lt;&gt;MONTH(BB$15)),
NETWORKDAYS.INTL($AW469,$AW469+_xlpm.DD,1,_xlpm.VD),
AND(MONTH($AW469)&lt;&gt;MONTH(BB$15),MONTH($AX469)=MONTH(BB$15)),
NETWORKDAYS.INTL(($AX469)-_xlpm.DD,$AX469,1,_xlpm.VD),
AND(MONTH($AW469)&lt;MONTH(BB$15),MONTH($AX469)&gt;MONTH(BB$15)),
NETWORKDAYS.INTL((EOMONTH(BB$15-1,1))-_xlpm.DD,EOMONTH(BB$15-1,1),1,_xlpm.VD),
AND(MONTH($AW469)=MONTH(BB$15),MONTH($AX469)=MONTH(BB$15)),
NETWORKDAYS.INTL($AW469,$AX469,1,_xlpm.VD)))),0)),
$DH469="месяц",
$BP469*BB469,
$DH469="неделя",
$BP469*BB469/7*(ROUNDUP((DAY(EOMONTH(BB$15,0)))/4,0))),
0)</f>
        <v/>
      </c>
      <c r="BT469" s="125">
        <f t="array" ref="BT469">
IFERROR(
_xlfn.IFS(
$DH469="день_1",
$BP469*$BL469/($AX469-$AW469+1)*BC469*(DAY(EOMONTH(BC$15,0))),
$DH469="день_2",
$BP469/30*MAX(MIN($AX469,EOMONTH(BC$15,0))-MAX($AW469,BC$15)+1,),
$DH469="раб.день",
$BP469/30*(IFERROR(
_xlfn.LET(_xlpm.VD,
CHOOSE(
{1;2;3;4;5;6;7;8;9;10;11;12;13;14;15;16;17;18},
45658,45659,45660,45661,45662,45663,45664,45665,45711,45724,45778,45779,45785,45786,45820,45821,45965,46022),
_xlfn.LET(_xlpm.DD,
MAX(MIN($AX469,EOMONTH(BC$15,0))-MAX($AW469,BC$15),),
_xlfn.IFS(
AND(MONTH($AW469)=MONTH(BC$15),MONTH($AX469)&lt;&gt;MONTH(BC$15)),
NETWORKDAYS.INTL($AW469,$AW469+_xlpm.DD,1,_xlpm.VD),
AND(MONTH($AW469)&lt;&gt;MONTH(BC$15),MONTH($AX469)=MONTH(BC$15)),
NETWORKDAYS.INTL(($AX469)-_xlpm.DD,$AX469,1,_xlpm.VD),
AND(MONTH($AW469)&lt;MONTH(BC$15),MONTH($AX469)&gt;MONTH(BC$15)),
NETWORKDAYS.INTL((EOMONTH(BC$15-1,1))-_xlpm.DD,EOMONTH(BC$15-1,1),1,_xlpm.VD),
AND(MONTH($AW469)=MONTH(BC$15),MONTH($AX469)=MONTH(BC$15)),
NETWORKDAYS.INTL($AW469,$AX469,1,_xlpm.VD)))),0)),
$DH469="месяц",
$BP469*BC469,
$DH469="неделя",
$BP469*BC469/7*(ROUNDUP((DAY(EOMONTH(BC$15,0)))/4,0))),
0)</f>
        <v/>
      </c>
      <c r="BU469" s="125">
        <f t="array" ref="BU469">
IFERROR(
_xlfn.IFS(
$DH469="день_1",
$BP469*$BL469/($AX469-$AW469+1)*BD469*(DAY(EOMONTH(BD$15,0))),
$DH469="день_2",
$BP469/30*MAX(MIN($AX469,EOMONTH(BD$15,0))-MAX($AW469,BD$15)+1,),
$DH469="раб.день",
$BP469/30*(IFERROR(
_xlfn.LET(_xlpm.VD,
CHOOSE(
{1;2;3;4;5;6;7;8;9;10;11;12;13;14;15;16;17;18},
45658,45659,45660,45661,45662,45663,45664,45665,45711,45724,45778,45779,45785,45786,45820,45821,45965,46022),
_xlfn.LET(_xlpm.DD,
MAX(MIN($AX469,EOMONTH(BD$15,0))-MAX($AW469,BD$15),),
_xlfn.IFS(
AND(MONTH($AW469)=MONTH(BD$15),MONTH($AX469)&lt;&gt;MONTH(BD$15)),
NETWORKDAYS.INTL($AW469,$AW469+_xlpm.DD,1,_xlpm.VD),
AND(MONTH($AW469)&lt;&gt;MONTH(BD$15),MONTH($AX469)=MONTH(BD$15)),
NETWORKDAYS.INTL(($AX469)-_xlpm.DD,$AX469,1,_xlpm.VD),
AND(MONTH($AW469)&lt;MONTH(BD$15),MONTH($AX469)&gt;MONTH(BD$15)),
NETWORKDAYS.INTL((EOMONTH(BD$15-1,1))-_xlpm.DD,EOMONTH(BD$15-1,1),1,_xlpm.VD),
AND(MONTH($AW469)=MONTH(BD$15),MONTH($AX469)=MONTH(BD$15)),
NETWORKDAYS.INTL($AW469,$AX469,1,_xlpm.VD)))),0)),
$DH469="месяц",
$BP469*BD469,
$DH469="неделя",
$BP469*BD469/7*(ROUNDUP((DAY(EOMONTH(BD$15,0)))/4,0))),
0)</f>
        <v/>
      </c>
      <c r="BV469" s="125">
        <f t="array" ref="BV469">
IFERROR(
_xlfn.IFS(
$DH469="день_1",
$BP469*$BL469/($AX469-$AW469+1)*BE469*(DAY(EOMONTH(BE$15,0))),
$DH469="день_2",
$BP469/30*MAX(MIN($AX469,EOMONTH(BE$15,0))-MAX($AW469,BE$15)+1,),
$DH469="раб.день",
$BP469/30*(IFERROR(
_xlfn.LET(_xlpm.VD,
CHOOSE(
{1;2;3;4;5;6;7;8;9;10;11;12;13;14;15;16;17;18},
45658,45659,45660,45661,45662,45663,45664,45665,45711,45724,45778,45779,45785,45786,45820,45821,45965,46022),
_xlfn.LET(_xlpm.DD,
MAX(MIN($AX469,EOMONTH(BE$15,0))-MAX($AW469,BE$15),),
_xlfn.IFS(
AND(MONTH($AW469)=MONTH(BE$15),MONTH($AX469)&lt;&gt;MONTH(BE$15)),
NETWORKDAYS.INTL($AW469,$AW469+_xlpm.DD,1,_xlpm.VD),
AND(MONTH($AW469)&lt;&gt;MONTH(BE$15),MONTH($AX469)=MONTH(BE$15)),
NETWORKDAYS.INTL(($AX469)-_xlpm.DD,$AX469,1,_xlpm.VD),
AND(MONTH($AW469)&lt;MONTH(BE$15),MONTH($AX469)&gt;MONTH(BE$15)),
NETWORKDAYS.INTL((EOMONTH(BE$15-1,1))-_xlpm.DD,EOMONTH(BE$15-1,1),1,_xlpm.VD),
AND(MONTH($AW469)=MONTH(BE$15),MONTH($AX469)=MONTH(BE$15)),
NETWORKDAYS.INTL($AW469,$AX469,1,_xlpm.VD)))),0)),
$DH469="месяц",
$BP469*BE469,
$DH469="неделя",
$BP469*BE469/7*(ROUNDUP((DAY(EOMONTH(BE$15,0)))/4,0))),
0)</f>
        <v/>
      </c>
      <c r="BW469" s="125">
        <f t="array" ref="BW469">
IFERROR(
_xlfn.IFS(
$DH469="день_1",
$BP469*$BL469/($AX469-$AW469+1)*BF469*(DAY(EOMONTH(BF$15,0))),
$DH469="день_2",
$BP469/30*MAX(MIN($AX469,EOMONTH(BF$15,0))-MAX($AW469,BF$15)+1,),
$DH469="раб.день",
$BP469/30*(IFERROR(
_xlfn.LET(_xlpm.VD,
CHOOSE(
{1;2;3;4;5;6;7;8;9;10;11;12;13;14;15;16;17;18},
45658,45659,45660,45661,45662,45663,45664,45665,45711,45724,45778,45779,45785,45786,45820,45821,45965,46022),
_xlfn.LET(_xlpm.DD,
MAX(MIN($AX469,EOMONTH(BF$15,0))-MAX($AW469,BF$15),),
_xlfn.IFS(
AND(MONTH($AW469)=MONTH(BF$15),MONTH($AX469)&lt;&gt;MONTH(BF$15)),
NETWORKDAYS.INTL($AW469,$AW469+_xlpm.DD,1,_xlpm.VD),
AND(MONTH($AW469)&lt;&gt;MONTH(BF$15),MONTH($AX469)=MONTH(BF$15)),
NETWORKDAYS.INTL(($AX469)-_xlpm.DD,$AX469,1,_xlpm.VD),
AND(MONTH($AW469)&lt;MONTH(BF$15),MONTH($AX469)&gt;MONTH(BF$15)),
NETWORKDAYS.INTL((EOMONTH(BF$15-1,1))-_xlpm.DD,EOMONTH(BF$15-1,1),1,_xlpm.VD),
AND(MONTH($AW469)=MONTH(BF$15),MONTH($AX469)=MONTH(BF$15)),
NETWORKDAYS.INTL($AW469,$AX469,1,_xlpm.VD)))),0)),
$DH469="месяц",
$BP469*BF469,
$DH469="неделя",
$BP469*BF469/7*(ROUNDUP((DAY(EOMONTH(BF$15,0)))/4,0))),
0)</f>
        <v/>
      </c>
      <c r="BX469" s="125">
        <f t="array" ref="BX469">
IFERROR(
_xlfn.IFS(
$DH469="день_1",
$BP469*$BL469/($AX469-$AW469+1)*BG469*(DAY(EOMONTH(BG$15,0))),
$DH469="день_2",
$BP469/30*MAX(MIN($AX469,EOMONTH(BG$15,0))-MAX($AW469,BG$15)+1,),
$DH469="раб.день",
$BP469/30*(IFERROR(
_xlfn.LET(_xlpm.VD,
CHOOSE(
{1;2;3;4;5;6;7;8;9;10;11;12;13;14;15;16;17;18},
45658,45659,45660,45661,45662,45663,45664,45665,45711,45724,45778,45779,45785,45786,45820,45821,45965,46022),
_xlfn.LET(_xlpm.DD,
MAX(MIN($AX469,EOMONTH(BG$15,0))-MAX($AW469,BG$15),),
_xlfn.IFS(
AND(MONTH($AW469)=MONTH(BG$15),MONTH($AX469)&lt;&gt;MONTH(BG$15)),
NETWORKDAYS.INTL($AW469,$AW469+_xlpm.DD,1,_xlpm.VD),
AND(MONTH($AW469)&lt;&gt;MONTH(BG$15),MONTH($AX469)=MONTH(BG$15)),
NETWORKDAYS.INTL(($AX469)-_xlpm.DD,$AX469,1,_xlpm.VD),
AND(MONTH($AW469)&lt;MONTH(BG$15),MONTH($AX469)&gt;MONTH(BG$15)),
NETWORKDAYS.INTL((EOMONTH(BG$15-1,1))-_xlpm.DD,EOMONTH(BG$15-1,1),1,_xlpm.VD),
AND(MONTH($AW469)=MONTH(BG$15),MONTH($AX469)=MONTH(BG$15)),
NETWORKDAYS.INTL($AW469,$AX469,1,_xlpm.VD)))),0)),
$DH469="месяц",
$BP469*BG469,
$DH469="неделя",
$BP469*BG469/7*(ROUNDUP((DAY(EOMONTH(BG$15,0)))/4,0))),
0)</f>
        <v/>
      </c>
      <c r="BY469" s="125">
        <f t="array" ref="BY469">
IFERROR(
_xlfn.IFS(
$DH469="день_1",
$BP469*$BL469/($AX469-$AW469+1)*BH469*(DAY(EOMONTH(BH$15,0))),
$DH469="день_2",
$BP469/30*MAX(MIN($AX469,EOMONTH(BH$15,0))-MAX($AW469,BH$15)+1,),
$DH469="раб.день",
$BP469/30*(IFERROR(
_xlfn.LET(_xlpm.VD,
CHOOSE(
{1;2;3;4;5;6;7;8;9;10;11;12;13;14;15;16;17;18},
45658,45659,45660,45661,45662,45663,45664,45665,45711,45724,45778,45779,45785,45786,45820,45821,45965,46022),
_xlfn.LET(_xlpm.DD,
MAX(MIN($AX469,EOMONTH(BH$15,0))-MAX($AW469,BH$15),),
_xlfn.IFS(
AND(MONTH($AW469)=MONTH(BH$15),MONTH($AX469)&lt;&gt;MONTH(BH$15)),
NETWORKDAYS.INTL($AW469,$AW469+_xlpm.DD,1,_xlpm.VD),
AND(MONTH($AW469)&lt;&gt;MONTH(BH$15),MONTH($AX469)=MONTH(BH$15)),
NETWORKDAYS.INTL(($AX469)-_xlpm.DD,$AX469,1,_xlpm.VD),
AND(MONTH($AW469)&lt;MONTH(BH$15),MONTH($AX469)&gt;MONTH(BH$15)),
NETWORKDAYS.INTL((EOMONTH(BH$15-1,1))-_xlpm.DD,EOMONTH(BH$15-1,1),1,_xlpm.VD),
AND(MONTH($AW469)=MONTH(BH$15),MONTH($AX469)=MONTH(BH$15)),
NETWORKDAYS.INTL($AW469,$AX469,1,_xlpm.VD)))),0)),
$DH469="месяц",
$BP469*BH469,
$DH469="неделя",
$BP469*BH469/7*(ROUNDUP((DAY(EOMONTH(BH$15,0)))/4,0))),
0)</f>
        <v/>
      </c>
      <c r="BZ469" s="125">
        <f t="array" ref="BZ469">
IFERROR(
_xlfn.IFS(
$DH469="день_1",
$BP469*$BL469/($AX469-$AW469+1)*BI469*(DAY(EOMONTH(BI$15,0))),
$DH469="день_2",
$BP469/30*MAX(MIN($AX469,EOMONTH(BI$15,0))-MAX($AW469,BI$15)+1,),
$DH469="раб.день",
$BP469/30*(IFERROR(
_xlfn.LET(_xlpm.VD,
CHOOSE(
{1;2;3;4;5;6;7;8;9;10;11;12;13;14;15;16;17;18},
45658,45659,45660,45661,45662,45663,45664,45665,45711,45724,45778,45779,45785,45786,45820,45821,45965,46022),
_xlfn.LET(_xlpm.DD,
MAX(MIN($AX469,EOMONTH(BI$15,0))-MAX($AW469,BI$15),),
_xlfn.IFS(
AND(MONTH($AW469)=MONTH(BI$15),MONTH($AX469)&lt;&gt;MONTH(BI$15)),
NETWORKDAYS.INTL($AW469,$AW469+_xlpm.DD,1,_xlpm.VD),
AND(MONTH($AW469)&lt;&gt;MONTH(BI$15),MONTH($AX469)=MONTH(BI$15)),
NETWORKDAYS.INTL(($AX469)-_xlpm.DD,$AX469,1,_xlpm.VD),
AND(MONTH($AW469)&lt;MONTH(BI$15),MONTH($AX469)&gt;MONTH(BI$15)),
NETWORKDAYS.INTL((EOMONTH(BI$15-1,1))-_xlpm.DD,EOMONTH(BI$15-1,1),1,_xlpm.VD),
AND(MONTH($AW469)=MONTH(BI$15),MONTH($AX469)=MONTH(BI$15)),
NETWORKDAYS.INTL($AW469,$AX469,1,_xlpm.VD)))),0)),
$DH469="месяц",
$BP469*BI469,
$DH469="неделя",
$BP469*BI469/7*(ROUNDUP((DAY(EOMONTH(BI$15,0)))/4,0))),
0)</f>
        <v/>
      </c>
      <c r="CA469" s="125">
        <f t="array" ref="CA469">
IFERROR(
_xlfn.IFS(
$DH469="день_1",
$BP469*$BL469/($AX469-$AW469+1)*BJ469*(DAY(EOMONTH(BJ$15,0))),
$DH469="день_2",
$BP469/30*MAX(MIN($AX469,EOMONTH(BJ$15,0))-MAX($AW469,BJ$15)+1,),
$DH469="раб.день",
$BP469/30*(IFERROR(
_xlfn.LET(_xlpm.VD,
CHOOSE(
{1;2;3;4;5;6;7;8;9;10;11;12;13;14;15;16;17;18},
45658,45659,45660,45661,45662,45663,45664,45665,45711,45724,45778,45779,45785,45786,45820,45821,45965,46022),
_xlfn.LET(_xlpm.DD,
MAX(MIN($AX469,EOMONTH(BJ$15,0))-MAX($AW469,BJ$15),),
_xlfn.IFS(
AND(MONTH($AW469)=MONTH(BJ$15),MONTH($AX469)&lt;&gt;MONTH(BJ$15)),
NETWORKDAYS.INTL($AW469,$AW469+_xlpm.DD,1,_xlpm.VD),
AND(MONTH($AW469)&lt;&gt;MONTH(BJ$15),MONTH($AX469)=MONTH(BJ$15)),
NETWORKDAYS.INTL(($AX469)-_xlpm.DD,$AX469,1,_xlpm.VD),
AND(MONTH($AW469)&lt;MONTH(BJ$15),MONTH($AX469)&gt;MONTH(BJ$15)),
NETWORKDAYS.INTL((EOMONTH(BJ$15-1,1))-_xlpm.DD,EOMONTH(BJ$15-1,1),1,_xlpm.VD),
AND(MONTH($AW469)=MONTH(BJ$15),MONTH($AX469)=MONTH(BJ$15)),
NETWORKDAYS.INTL($AW469,$AX469,1,_xlpm.VD)))),0)),
$DH469="месяц",
$BP469*BJ469,
$DH469="неделя",
$BP469*BJ469/7*(ROUNDUP((DAY(EOMONTH(BJ$15,0)))/4,0))),
0)</f>
        <v/>
      </c>
      <c r="CB469" s="125">
        <f t="array" ref="CB469">
IFERROR(
_xlfn.IFS(
$DH469="день_1",
$BP469*$BL469/($AX469-$AW469+1)*BK469*(DAY(EOMONTH(BK$15,0))),
$DH469="день_2",
$BP469/30*MAX(MIN($AX469,EOMONTH(BK$15,0))-MAX($AW469,BK$15)+1,),
$DH469="раб.день",
$BP469/30*(IFERROR(
_xlfn.LET(_xlpm.VD,
CHOOSE(
{1;2;3;4;5;6;7;8;9;10;11;12;13;14;15;16;17;18},
45658,45659,45660,45661,45662,45663,45664,45665,45711,45724,45778,45779,45785,45786,45820,45821,45965,46022),
_xlfn.LET(_xlpm.DD,
MAX(MIN($AX469,EOMONTH(BK$15,0))-MAX($AW469,BK$15),),
_xlfn.IFS(
AND(MONTH($AW469)=MONTH(BK$15),MONTH($AX469)&lt;&gt;MONTH(BK$15)),
NETWORKDAYS.INTL($AW469,$AW469+_xlpm.DD,1,_xlpm.VD),
AND(MONTH($AW469)&lt;&gt;MONTH(BK$15),MONTH($AX469)=MONTH(BK$15)),
NETWORKDAYS.INTL(($AX469)-_xlpm.DD,$AX469,1,_xlpm.VD),
AND(MONTH($AW469)&lt;MONTH(BK$15),MONTH($AX469)&gt;MONTH(BK$15)),
NETWORKDAYS.INTL((EOMONTH(BK$15-1,1))-_xlpm.DD,EOMONTH(BK$15-1,1),1,_xlpm.VD),
AND(MONTH($AW469)=MONTH(BK$15),MONTH($AX469)=MONTH(BK$15)),
NETWORKDAYS.INTL($AW469,$AX469,1,_xlpm.VD)))),0)),
$DH469="месяц",
$BP469*BK469,
$DH469="неделя",
$BP469*BK469/7*(ROUNDUP((DAY(EOMONTH(BK$15,0)))/4,0))),
0)</f>
        <v/>
      </c>
      <c r="CC469" s="125">
        <f>SUM($BQ469:$CB469)</f>
        <v/>
      </c>
      <c r="CD469" s="126">
        <f>SUM($EH469:$EH469)</f>
        <v/>
      </c>
      <c r="CE469" s="126">
        <f>$CD469*$AB469</f>
        <v/>
      </c>
      <c r="CF469" s="126">
        <f>SUM($EK469:$EK469)</f>
        <v/>
      </c>
      <c r="CG469" s="126">
        <f>$CF469*$AB469</f>
        <v/>
      </c>
      <c r="CH469" s="126">
        <f>SUM($CC469,$CE469,$CG469)</f>
        <v/>
      </c>
      <c r="CI469" s="126">
        <f>$CH469*(1+$CM469)</f>
        <v/>
      </c>
      <c r="CJ469" s="127" t="n">
        <v>0</v>
      </c>
      <c r="CK469" s="126">
        <f>SUM($CH469:$CH469)*(1+$CJ469)</f>
        <v/>
      </c>
      <c r="CL469" s="126">
        <f>SUM($CH469:$CH469)*(1+$CM469)</f>
        <v/>
      </c>
      <c r="CM469" s="59" t="inlineStr">
        <is>
          <t>20%</t>
        </is>
      </c>
      <c r="CN469" s="59" t="n"/>
      <c r="CO469" s="72" t="n"/>
      <c r="CP469" s="59" t="n"/>
      <c r="CQ469" s="73" t="n"/>
      <c r="CR469" s="73" t="n"/>
      <c r="CS469" s="73" t="n"/>
      <c r="CT469" s="72" t="n"/>
      <c r="CU469" s="79" t="inlineStr">
        <is>
          <t> </t>
        </is>
      </c>
      <c r="CV469" s="60" t="n"/>
      <c r="CW469" s="60" t="n"/>
      <c r="CX469" s="60" t="n"/>
      <c r="CY469" s="127">
        <f>IFERROR(($CC469-$EE469)/($EE469/(1-$DQ469)),0)</f>
        <v/>
      </c>
      <c r="CZ469" s="127">
        <f>IFERROR(1-$EI469/($CE469),0)</f>
        <v/>
      </c>
      <c r="DA469" s="127">
        <f>IFERROR(1-$EL469/($CG469),0)</f>
        <v/>
      </c>
      <c r="DB469" s="126">
        <f>ROUND(IFERROR(($CI469/(1+$CM469)-$EN469),0),2)</f>
        <v/>
      </c>
      <c r="DC469" s="128" t="n"/>
      <c r="DD469" s="125" t="n"/>
      <c r="DE469" s="75" t="n">
        <v>0</v>
      </c>
      <c r="DF469" s="128" t="n"/>
      <c r="DG469" s="125">
        <f>IF($DC469=0,0,$DD469*($DC469*100%-$DE469*$DF469))*SUM($AB469:$AB469)</f>
        <v/>
      </c>
      <c r="DH469" s="129" t="inlineStr">
        <is>
          <t>месяц</t>
        </is>
      </c>
      <c r="DI469" s="130">
        <f t="array" ref="DI469">IFERROR(
IF($ES469="LisChannel",
(ROUND(((INDEX({174.625;153.888888888889;130.972222222222},MATCH($AI469,{2;3;4}),0))*$AG469*$AI469),2)),0),0)</f>
        <v/>
      </c>
      <c r="DJ469" s="130">
        <f>
_xlfn.LET(_xlpm.X,
IFERROR(
IF($ES469="НовиковТВ",
(_xlfn.LET(_xlpm.NTV,
_xlfn.LET(_xlpm.MIN,350000,
IF(SUMIFS($DI:$DI,$ES:$ES,"НовиковТВ")&lt;=_xlpm.MIN,
(SUMIFS($DI:$DI,$ES:$ES,"НовиковТВ")/(COUNTIFS($ES:$ES,"НовиковТВ")))*_xlpm.MIN/SUMIFS($DI:$DI,$ES:$ES,"НовиковТВ"),
DI469)),
_xlpm.NTV+$DG469/(1-(1-(_xlpm.NTV)*(1-$DL469)*(1-$DM469)*(1-$DN469)*(1-$DO469)*(1-$DP469)/_xlpm.NTV))))/(1+$EP469),
$DI469+$DG469/(1-(1-($DI469)*(1-$DL469)*(1-$DM469)*(1-$DN469)*(1-$DO469)*(1-$DP469)/$DI469))),
0),
_xlpm.X*(1+$CM469)*(1+$CW469)-_xlpm.X*(1+$CM469)+_xlpm.X)</f>
        <v/>
      </c>
      <c r="DK469" s="125" t="inlineStr">
        <is>
          <t>послед.</t>
        </is>
      </c>
      <c r="DL469" s="63" t="n">
        <v>0</v>
      </c>
      <c r="DM469" s="63" t="n">
        <v>0</v>
      </c>
      <c r="DN469" s="63" t="n">
        <v>0</v>
      </c>
      <c r="DO469" s="63" t="n">
        <v>0</v>
      </c>
      <c r="DP469" s="63" t="n">
        <v>0</v>
      </c>
      <c r="DQ469" s="63">
        <f t="array" ref="DQ469">IFERROR(_xlfn.IFS(
$DK469="послед.",1-(1-$DL469)*(1-$DM469)*(1-$DN469)*(1-$DO469)*(1-$DP469),
$DK469="сумм.",$DL469+$DM469+$DN469+$DO469+$DP469),
0)</f>
        <v/>
      </c>
      <c r="DR469" s="125">
        <f t="array" ref="DR469">
IFERROR(
_xlfn.IFS(
$BL469=0,
0,
$BL469&gt;0,
_xlfn.IFS($DK469="послед.",
$DJ469*(1-$DL469)*(1-$DM469)*(1-$DN469)*(1-$DO469)*(1-$DP469),
$DK469="сумм.",
$DJ469*(1-($DL469+$DM469+$DN469+$DO469+$DP469)))),0)</f>
        <v/>
      </c>
      <c r="DS469" s="125">
        <f t="array" ref="DS469">
IFERROR(_xlfn.IFS(
$DH469="день_1",
$DR469*$BL469/($AX469-$AW469+1)*AZ469*(DAY(EOMONTH(AZ$15,0))),
$DH469="день_2",
$DR469/30*MAX(MIN($AX469,EOMONTH(AZ$15,0))-MAX($AW469,AZ$15)+1,),
$DH469="раб.день",
$DR469/30*(IFERROR(
_xlfn.LET(_xlpm.VD,
CHOOSE(
{1;2;3;4;5;6;7;8;9;10;11;12;13;14;15;16;17;18},
45658,45659,45660,45661,45662,45663,45664,45665,45711,45724,45778,45779,45785,45786,45820,45821,45965,46022),
_xlfn.LET(_xlpm.DD,
MAX(MIN($AX469,EOMONTH(AZ$15,0))-MAX($AW469,AZ$15),),
_xlfn.IFS(
AND(MONTH($AW469)=MONTH(AZ$15),MONTH($AX469)&lt;&gt;MONTH(AZ$15)),
NETWORKDAYS.INTL($AW469,$AW469+_xlpm.DD,1,_xlpm.VD),
AND(MONTH($AW469)&lt;&gt;MONTH(AZ$15),MONTH($AX469)=MONTH(AZ$15)),
NETWORKDAYS.INTL(($AX469)-_xlpm.DD,$AX469,1,_xlpm.VD),
AND(MONTH($AW469)&lt;MONTH(AZ$15),MONTH($AX469)&gt;MONTH(AZ$15)),
NETWORKDAYS.INTL((EOMONTH(AZ$15-1,1))-_xlpm.DD,EOMONTH(AZ$15-1,1),1,_xlpm.VD),
AND(MONTH($AW469)=MONTH(AZ$15),MONTH($AX469)=MONTH(AZ$15)),
NETWORKDAYS.INTL($AW469,$AX469,1,_xlpm.VD)))),0)),
$DH469="месяц",
$DR469*AZ469,
$DH469="неделя",
$DR469*AZ469/7*(ROUNDUP((DAY(EOMONTH(AZ$15,0)))/4,0))),
0)</f>
        <v/>
      </c>
      <c r="DT469" s="125">
        <f t="array" ref="DT469">
IFERROR(_xlfn.IFS(
$DH469="день_1",
$DR469*$BL469/($AX469-$AW469+1)*BA469*(DAY(EOMONTH(BA$15,0))),
$DH469="день_2",
$DR469/30*MAX(MIN($AX469,EOMONTH(BA$15,0))-MAX($AW469,BA$15)+1,),
$DH469="раб.день",
$DR469/30*(IFERROR(
_xlfn.LET(_xlpm.VD,
CHOOSE(
{1;2;3;4;5;6;7;8;9;10;11;12;13;14;15;16;17;18},
45658,45659,45660,45661,45662,45663,45664,45665,45711,45724,45778,45779,45785,45786,45820,45821,45965,46022),
_xlfn.LET(_xlpm.DD,
MAX(MIN($AX469,EOMONTH(BA$15,0))-MAX($AW469,BA$15),),
_xlfn.IFS(
AND(MONTH($AW469)=MONTH(BA$15),MONTH($AX469)&lt;&gt;MONTH(BA$15)),
NETWORKDAYS.INTL($AW469,$AW469+_xlpm.DD,1,_xlpm.VD),
AND(MONTH($AW469)&lt;&gt;MONTH(BA$15),MONTH($AX469)=MONTH(BA$15)),
NETWORKDAYS.INTL(($AX469)-_xlpm.DD,$AX469,1,_xlpm.VD),
AND(MONTH($AW469)&lt;MONTH(BA$15),MONTH($AX469)&gt;MONTH(BA$15)),
NETWORKDAYS.INTL((EOMONTH(BA$15-1,1))-_xlpm.DD,EOMONTH(BA$15-1,1),1,_xlpm.VD),
AND(MONTH($AW469)=MONTH(BA$15),MONTH($AX469)=MONTH(BA$15)),
NETWORKDAYS.INTL($AW469,$AX469,1,_xlpm.VD)))),0)),
$DH469="месяц",
$DR469*BA469,
$DH469="неделя",
$DR469*BA469/7*(ROUNDUP((DAY(EOMONTH(BA$15,0)))/4,0))),
0)</f>
        <v/>
      </c>
      <c r="DU469" s="125">
        <f t="array" ref="DU469">
IFERROR(_xlfn.IFS(
$DH469="день_1",
$DR469*$BL469/($AX469-$AW469+1)*BB469*(DAY(EOMONTH(BB$15,0))),
$DH469="день_2",
$DR469/30*MAX(MIN($AX469,EOMONTH(BB$15,0))-MAX($AW469,BB$15)+1,),
$DH469="раб.день",
$DR469/30*(IFERROR(
_xlfn.LET(_xlpm.VD,
CHOOSE(
{1;2;3;4;5;6;7;8;9;10;11;12;13;14;15;16;17;18},
45658,45659,45660,45661,45662,45663,45664,45665,45711,45724,45778,45779,45785,45786,45820,45821,45965,46022),
_xlfn.LET(_xlpm.DD,
MAX(MIN($AX469,EOMONTH(BB$15,0))-MAX($AW469,BB$15),),
_xlfn.IFS(
AND(MONTH($AW469)=MONTH(BB$15),MONTH($AX469)&lt;&gt;MONTH(BB$15)),
NETWORKDAYS.INTL($AW469,$AW469+_xlpm.DD,1,_xlpm.VD),
AND(MONTH($AW469)&lt;&gt;MONTH(BB$15),MONTH($AX469)=MONTH(BB$15)),
NETWORKDAYS.INTL(($AX469)-_xlpm.DD,$AX469,1,_xlpm.VD),
AND(MONTH($AW469)&lt;MONTH(BB$15),MONTH($AX469)&gt;MONTH(BB$15)),
NETWORKDAYS.INTL((EOMONTH(BB$15-1,1))-_xlpm.DD,EOMONTH(BB$15-1,1),1,_xlpm.VD),
AND(MONTH($AW469)=MONTH(BB$15),MONTH($AX469)=MONTH(BB$15)),
NETWORKDAYS.INTL($AW469,$AX469,1,_xlpm.VD)))),0)),
$DH469="месяц",
$DR469*BB469,
$DH469="неделя",
$DR469*BB469/7*(ROUNDUP((DAY(EOMONTH(BB$15,0)))/4,0))),
0)</f>
        <v/>
      </c>
      <c r="DV469" s="125">
        <f t="array" ref="DV469">
IFERROR(_xlfn.IFS(
$DH469="день_1",
$DR469*$BL469/($AX469-$AW469+1)*BC469*(DAY(EOMONTH(BC$15,0))),
$DH469="день_2",
$DR469/30*MAX(MIN($AX469,EOMONTH(BC$15,0))-MAX($AW469,BC$15)+1,),
$DH469="раб.день",
$DR469/30*(IFERROR(
_xlfn.LET(_xlpm.VD,
CHOOSE(
{1;2;3;4;5;6;7;8;9;10;11;12;13;14;15;16;17;18},
45658,45659,45660,45661,45662,45663,45664,45665,45711,45724,45778,45779,45785,45786,45820,45821,45965,46022),
_xlfn.LET(_xlpm.DD,
MAX(MIN($AX469,EOMONTH(BC$15,0))-MAX($AW469,BC$15),),
_xlfn.IFS(
AND(MONTH($AW469)=MONTH(BC$15),MONTH($AX469)&lt;&gt;MONTH(BC$15)),
NETWORKDAYS.INTL($AW469,$AW469+_xlpm.DD,1,_xlpm.VD),
AND(MONTH($AW469)&lt;&gt;MONTH(BC$15),MONTH($AX469)=MONTH(BC$15)),
NETWORKDAYS.INTL(($AX469)-_xlpm.DD,$AX469,1,_xlpm.VD),
AND(MONTH($AW469)&lt;MONTH(BC$15),MONTH($AX469)&gt;MONTH(BC$15)),
NETWORKDAYS.INTL((EOMONTH(BC$15-1,1))-_xlpm.DD,EOMONTH(BC$15-1,1),1,_xlpm.VD),
AND(MONTH($AW469)=MONTH(BC$15),MONTH($AX469)=MONTH(BC$15)),
NETWORKDAYS.INTL($AW469,$AX469,1,_xlpm.VD)))),0)),
$DH469="месяц",
$DR469*BC469,
$DH469="неделя",
$DR469*BC469/7*(ROUNDUP((DAY(EOMONTH(BC$15,0)))/4,0))),
0)</f>
        <v/>
      </c>
      <c r="DW469" s="125">
        <f t="array" ref="DW469">
IFERROR(_xlfn.IFS(
$DH469="день_1",
$DR469*$BL469/($AX469-$AW469+1)*BD469*(DAY(EOMONTH(BD$15,0))),
$DH469="день_2",
$DR469/30*MAX(MIN($AX469,EOMONTH(BD$15,0))-MAX($AW469,BD$15)+1,),
$DH469="раб.день",
$DR469/30*(IFERROR(
_xlfn.LET(_xlpm.VD,
CHOOSE(
{1;2;3;4;5;6;7;8;9;10;11;12;13;14;15;16;17;18},
45658,45659,45660,45661,45662,45663,45664,45665,45711,45724,45778,45779,45785,45786,45820,45821,45965,46022),
_xlfn.LET(_xlpm.DD,
MAX(MIN($AX469,EOMONTH(BD$15,0))-MAX($AW469,BD$15),),
_xlfn.IFS(
AND(MONTH($AW469)=MONTH(BD$15),MONTH($AX469)&lt;&gt;MONTH(BD$15)),
NETWORKDAYS.INTL($AW469,$AW469+_xlpm.DD,1,_xlpm.VD),
AND(MONTH($AW469)&lt;&gt;MONTH(BD$15),MONTH($AX469)=MONTH(BD$15)),
NETWORKDAYS.INTL(($AX469)-_xlpm.DD,$AX469,1,_xlpm.VD),
AND(MONTH($AW469)&lt;MONTH(BD$15),MONTH($AX469)&gt;MONTH(BD$15)),
NETWORKDAYS.INTL((EOMONTH(BD$15-1,1))-_xlpm.DD,EOMONTH(BD$15-1,1),1,_xlpm.VD),
AND(MONTH($AW469)=MONTH(BD$15),MONTH($AX469)=MONTH(BD$15)),
NETWORKDAYS.INTL($AW469,$AX469,1,_xlpm.VD)))),0)),
$DH469="месяц",
$DR469*BD469,
$DH469="неделя",
$DR469*BD469/7*(ROUNDUP((DAY(EOMONTH(BD$15,0)))/4,0))),
0)</f>
        <v/>
      </c>
      <c r="DX469" s="125">
        <f t="array" ref="DX469">
IFERROR(_xlfn.IFS(
$DH469="день_1",
$DR469*$BL469/($AX469-$AW469+1)*BE469*(DAY(EOMONTH(BE$15,0))),
$DH469="день_2",
$DR469/30*MAX(MIN($AX469,EOMONTH(BE$15,0))-MAX($AW469,BE$15)+1,),
$DH469="раб.день",
$DR469/30*(IFERROR(
_xlfn.LET(_xlpm.VD,
CHOOSE(
{1;2;3;4;5;6;7;8;9;10;11;12;13;14;15;16;17;18},
45658,45659,45660,45661,45662,45663,45664,45665,45711,45724,45778,45779,45785,45786,45820,45821,45965,46022),
_xlfn.LET(_xlpm.DD,
MAX(MIN($AX469,EOMONTH(BE$15,0))-MAX($AW469,BE$15),),
_xlfn.IFS(
AND(MONTH($AW469)=MONTH(BE$15),MONTH($AX469)&lt;&gt;MONTH(BE$15)),
NETWORKDAYS.INTL($AW469,$AW469+_xlpm.DD,1,_xlpm.VD),
AND(MONTH($AW469)&lt;&gt;MONTH(BE$15),MONTH($AX469)=MONTH(BE$15)),
NETWORKDAYS.INTL(($AX469)-_xlpm.DD,$AX469,1,_xlpm.VD),
AND(MONTH($AW469)&lt;MONTH(BE$15),MONTH($AX469)&gt;MONTH(BE$15)),
NETWORKDAYS.INTL((EOMONTH(BE$15-1,1))-_xlpm.DD,EOMONTH(BE$15-1,1),1,_xlpm.VD),
AND(MONTH($AW469)=MONTH(BE$15),MONTH($AX469)=MONTH(BE$15)),
NETWORKDAYS.INTL($AW469,$AX469,1,_xlpm.VD)))),0)),
$DH469="месяц",
$DR469*BE469,
$DH469="неделя",
$DR469*BE469/7*(ROUNDUP((DAY(EOMONTH(BE$15,0)))/4,0))),
0)</f>
        <v/>
      </c>
      <c r="DY469" s="125">
        <f t="array" ref="DY469">
IFERROR(_xlfn.IFS(
$DH469="день_1",
$DR469*$BL469/($AX469-$AW469+1)*BF469*(DAY(EOMONTH(BF$15,0))),
$DH469="день_2",
$DR469/30*MAX(MIN($AX469,EOMONTH(BF$15,0))-MAX($AW469,BF$15)+1,),
$DH469="раб.день",
$DR469/30*(IFERROR(
_xlfn.LET(_xlpm.VD,
CHOOSE(
{1;2;3;4;5;6;7;8;9;10;11;12;13;14;15;16;17;18},
45658,45659,45660,45661,45662,45663,45664,45665,45711,45724,45778,45779,45785,45786,45820,45821,45965,46022),
_xlfn.LET(_xlpm.DD,
MAX(MIN($AX469,EOMONTH(BF$15,0))-MAX($AW469,BF$15),),
_xlfn.IFS(
AND(MONTH($AW469)=MONTH(BF$15),MONTH($AX469)&lt;&gt;MONTH(BF$15)),
NETWORKDAYS.INTL($AW469,$AW469+_xlpm.DD,1,_xlpm.VD),
AND(MONTH($AW469)&lt;&gt;MONTH(BF$15),MONTH($AX469)=MONTH(BF$15)),
NETWORKDAYS.INTL(($AX469)-_xlpm.DD,$AX469,1,_xlpm.VD),
AND(MONTH($AW469)&lt;MONTH(BF$15),MONTH($AX469)&gt;MONTH(BF$15)),
NETWORKDAYS.INTL((EOMONTH(BF$15-1,1))-_xlpm.DD,EOMONTH(BF$15-1,1),1,_xlpm.VD),
AND(MONTH($AW469)=MONTH(BF$15),MONTH($AX469)=MONTH(BF$15)),
NETWORKDAYS.INTL($AW469,$AX469,1,_xlpm.VD)))),0)),
$DH469="месяц",
$DR469*BF469,
$DH469="неделя",
$DR469*BF469/7*(ROUNDUP((DAY(EOMONTH(BF$15,0)))/4,0))),
0)</f>
        <v/>
      </c>
      <c r="DZ469" s="125">
        <f t="array" ref="DZ469">
IFERROR(_xlfn.IFS(
$DH469="день_1",
$DR469*$BL469/($AX469-$AW469+1)*BG469*(DAY(EOMONTH(BG$15,0))),
$DH469="день_2",
$DR469/30*MAX(MIN($AX469,EOMONTH(BG$15,0))-MAX($AW469,BG$15)+1,),
$DH469="раб.день",
$DR469/30*(IFERROR(
_xlfn.LET(_xlpm.VD,
CHOOSE(
{1;2;3;4;5;6;7;8;9;10;11;12;13;14;15;16;17;18},
45658,45659,45660,45661,45662,45663,45664,45665,45711,45724,45778,45779,45785,45786,45820,45821,45965,46022),
_xlfn.LET(_xlpm.DD,
MAX(MIN($AX469,EOMONTH(BG$15,0))-MAX($AW469,BG$15),),
_xlfn.IFS(
AND(MONTH($AW469)=MONTH(BG$15),MONTH($AX469)&lt;&gt;MONTH(BG$15)),
NETWORKDAYS.INTL($AW469,$AW469+_xlpm.DD,1,_xlpm.VD),
AND(MONTH($AW469)&lt;&gt;MONTH(BG$15),MONTH($AX469)=MONTH(BG$15)),
NETWORKDAYS.INTL(($AX469)-_xlpm.DD,$AX469,1,_xlpm.VD),
AND(MONTH($AW469)&lt;MONTH(BG$15),MONTH($AX469)&gt;MONTH(BG$15)),
NETWORKDAYS.INTL((EOMONTH(BG$15-1,1))-_xlpm.DD,EOMONTH(BG$15-1,1),1,_xlpm.VD),
AND(MONTH($AW469)=MONTH(BG$15),MONTH($AX469)=MONTH(BG$15)),
NETWORKDAYS.INTL($AW469,$AX469,1,_xlpm.VD)))),0)),
$DH469="месяц",
$DR469*BG469,
$DH469="неделя",
$DR469*BG469/7*(ROUNDUP((DAY(EOMONTH(BG$15,0)))/4,0))),
0)</f>
        <v/>
      </c>
      <c r="EA469" s="125">
        <f t="array" ref="EA469">
IFERROR(_xlfn.IFS(
$DH469="день_1",
$DR469*$BL469/($AX469-$AW469+1)*BH469*(DAY(EOMONTH(BH$15,0))),
$DH469="день_2",
$DR469/30*MAX(MIN($AX469,EOMONTH(BH$15,0))-MAX($AW469,BH$15)+1,),
$DH469="раб.день",
$DR469/30*(IFERROR(
_xlfn.LET(_xlpm.VD,
CHOOSE(
{1;2;3;4;5;6;7;8;9;10;11;12;13;14;15;16;17;18},
45658,45659,45660,45661,45662,45663,45664,45665,45711,45724,45778,45779,45785,45786,45820,45821,45965,46022),
_xlfn.LET(_xlpm.DD,
MAX(MIN($AX469,EOMONTH(BH$15,0))-MAX($AW469,BH$15),),
_xlfn.IFS(
AND(MONTH($AW469)=MONTH(BH$15),MONTH($AX469)&lt;&gt;MONTH(BH$15)),
NETWORKDAYS.INTL($AW469,$AW469+_xlpm.DD,1,_xlpm.VD),
AND(MONTH($AW469)&lt;&gt;MONTH(BH$15),MONTH($AX469)=MONTH(BH$15)),
NETWORKDAYS.INTL(($AX469)-_xlpm.DD,$AX469,1,_xlpm.VD),
AND(MONTH($AW469)&lt;MONTH(BH$15),MONTH($AX469)&gt;MONTH(BH$15)),
NETWORKDAYS.INTL((EOMONTH(BH$15-1,1))-_xlpm.DD,EOMONTH(BH$15-1,1),1,_xlpm.VD),
AND(MONTH($AW469)=MONTH(BH$15),MONTH($AX469)=MONTH(BH$15)),
NETWORKDAYS.INTL($AW469,$AX469,1,_xlpm.VD)))),0)),
$DH469="месяц",
$DR469*BH469,
$DH469="неделя",
$DR469*BH469/7*(ROUNDUP((DAY(EOMONTH(BH$15,0)))/4,0))),
0)</f>
        <v/>
      </c>
      <c r="EB469" s="125">
        <f t="array" ref="EB469">
IFERROR(_xlfn.IFS(
$DH469="день_1",
$DR469*$BL469/($AX469-$AW469+1)*BI469*(DAY(EOMONTH(BI$15,0))),
$DH469="день_2",
$DR469/30*MAX(MIN($AX469,EOMONTH(BI$15,0))-MAX($AW469,BI$15)+1,),
$DH469="раб.день",
$DR469/30*(IFERROR(
_xlfn.LET(_xlpm.VD,
CHOOSE(
{1;2;3;4;5;6;7;8;9;10;11;12;13;14;15;16;17;18},
45658,45659,45660,45661,45662,45663,45664,45665,45711,45724,45778,45779,45785,45786,45820,45821,45965,46022),
_xlfn.LET(_xlpm.DD,
MAX(MIN($AX469,EOMONTH(BI$15,0))-MAX($AW469,BI$15),),
_xlfn.IFS(
AND(MONTH($AW469)=MONTH(BI$15),MONTH($AX469)&lt;&gt;MONTH(BI$15)),
NETWORKDAYS.INTL($AW469,$AW469+_xlpm.DD,1,_xlpm.VD),
AND(MONTH($AW469)&lt;&gt;MONTH(BI$15),MONTH($AX469)=MONTH(BI$15)),
NETWORKDAYS.INTL(($AX469)-_xlpm.DD,$AX469,1,_xlpm.VD),
AND(MONTH($AW469)&lt;MONTH(BI$15),MONTH($AX469)&gt;MONTH(BI$15)),
NETWORKDAYS.INTL((EOMONTH(BI$15-1,1))-_xlpm.DD,EOMONTH(BI$15-1,1),1,_xlpm.VD),
AND(MONTH($AW469)=MONTH(BI$15),MONTH($AX469)=MONTH(BI$15)),
NETWORKDAYS.INTL($AW469,$AX469,1,_xlpm.VD)))),0)),
$DH469="месяц",
$DR469*BI469,
$DH469="неделя",
$DR469*BI469/7*(ROUNDUP((DAY(EOMONTH(BI$15,0)))/4,0))),
0)</f>
        <v/>
      </c>
      <c r="EC469" s="125">
        <f t="array" ref="EC469">
IFERROR(_xlfn.IFS(
$DH469="день_1",
$DR469*$BL469/($AX469-$AW469+1)*BJ469*(DAY(EOMONTH(BJ$15,0))),
$DH469="день_2",
$DR469/30*MAX(MIN($AX469,EOMONTH(BJ$15,0))-MAX($AW469,BJ$15)+1,),
$DH469="раб.день",
$DR469/30*(IFERROR(
_xlfn.LET(_xlpm.VD,
CHOOSE(
{1;2;3;4;5;6;7;8;9;10;11;12;13;14;15;16;17;18},
45658,45659,45660,45661,45662,45663,45664,45665,45711,45724,45778,45779,45785,45786,45820,45821,45965,46022),
_xlfn.LET(_xlpm.DD,
MAX(MIN($AX469,EOMONTH(BJ$15,0))-MAX($AW469,BJ$15),),
_xlfn.IFS(
AND(MONTH($AW469)=MONTH(BJ$15),MONTH($AX469)&lt;&gt;MONTH(BJ$15)),
NETWORKDAYS.INTL($AW469,$AW469+_xlpm.DD,1,_xlpm.VD),
AND(MONTH($AW469)&lt;&gt;MONTH(BJ$15),MONTH($AX469)=MONTH(BJ$15)),
NETWORKDAYS.INTL(($AX469)-_xlpm.DD,$AX469,1,_xlpm.VD),
AND(MONTH($AW469)&lt;MONTH(BJ$15),MONTH($AX469)&gt;MONTH(BJ$15)),
NETWORKDAYS.INTL((EOMONTH(BJ$15-1,1))-_xlpm.DD,EOMONTH(BJ$15-1,1),1,_xlpm.VD),
AND(MONTH($AW469)=MONTH(BJ$15),MONTH($AX469)=MONTH(BJ$15)),
NETWORKDAYS.INTL($AW469,$AX469,1,_xlpm.VD)))),0)),
$DH469="месяц",
$DR469*BJ469,
$DH469="неделя",
$DR469*BJ469/7*(ROUNDUP((DAY(EOMONTH(BJ$15,0)))/4,0))),
0)</f>
        <v/>
      </c>
      <c r="ED469" s="125">
        <f t="array" ref="ED469">
IFERROR(_xlfn.IFS(
$DH469="день_1",
$DR469*$BL469/($AX469-$AW469+1)*BK469*(DAY(EOMONTH(BK$15,0))),
$DH469="день_2",
$DR469/30*MAX(MIN($AX469,EOMONTH(BK$15,0))-MAX($AW469,BK$15)+1,),
$DH469="раб.день",
$DR469/30*(IFERROR(
_xlfn.LET(_xlpm.VD,
CHOOSE(
{1;2;3;4;5;6;7;8;9;10;11;12;13;14;15;16;17;18},
45658,45659,45660,45661,45662,45663,45664,45665,45711,45724,45778,45779,45785,45786,45820,45821,45965,46022),
_xlfn.LET(_xlpm.DD,
MAX(MIN($AX469,EOMONTH(BK$15,0))-MAX($AW469,BK$15),),
_xlfn.IFS(
AND(MONTH($AW469)=MONTH(BK$15),MONTH($AX469)&lt;&gt;MONTH(BK$15)),
NETWORKDAYS.INTL($AW469,$AW469+_xlpm.DD,1,_xlpm.VD),
AND(MONTH($AW469)&lt;&gt;MONTH(BK$15),MONTH($AX469)=MONTH(BK$15)),
NETWORKDAYS.INTL(($AX469)-_xlpm.DD,$AX469,1,_xlpm.VD),
AND(MONTH($AW469)&lt;MONTH(BK$15),MONTH($AX469)&gt;MONTH(BK$15)),
NETWORKDAYS.INTL((EOMONTH(BK$15-1,1))-_xlpm.DD,EOMONTH(BK$15-1,1),1,_xlpm.VD),
AND(MONTH($AW469)=MONTH(BK$15),MONTH($AX469)=MONTH(BK$15)),
NETWORKDAYS.INTL($AW469,$AX469,1,_xlpm.VD)))),0)),
$DH469="месяц",
$DR469*BK469,
$DH469="неделя",
$DR469*BK469/7*(ROUNDUP((DAY(EOMONTH(BK$15,0)))/4,0))),
0)</f>
        <v/>
      </c>
      <c r="EE469" s="125">
        <f>SUM($DS469,$DT469,$DU469,$DV469,$DW469,$DX469,$DY469,$DZ469,$EA469,$EB469,$EC469,$ED469)</f>
        <v/>
      </c>
      <c r="EF469" s="125">
        <f>IFERROR(ROUND($EE469*(1+$EP469),2),0)</f>
        <v/>
      </c>
      <c r="EG469" s="128" t="n">
        <v>1</v>
      </c>
      <c r="EH469" s="126" t="n">
        <v>0</v>
      </c>
      <c r="EI469" s="126">
        <f>ROUND(SUM($EH469:$EH469)*SUM($AB469:$AB469)*$EG469,2)</f>
        <v/>
      </c>
      <c r="EJ469" s="126">
        <f>ROUND($EI469*(1+$EP469),2)</f>
        <v/>
      </c>
      <c r="EK469" s="126" t="n">
        <v>0</v>
      </c>
      <c r="EL469" s="126">
        <f>ROUND(SUM($EK469:$EK469)*SUM($AB469:$AB469)*$EG469,2)</f>
        <v/>
      </c>
      <c r="EM469" s="126">
        <f>ROUND($EL469*(1+$EP469),2)</f>
        <v/>
      </c>
      <c r="EN469" s="126">
        <f>SUM($EE469,$EI469,$EL469)</f>
        <v/>
      </c>
      <c r="EO469" s="126">
        <f>SUM($EF469,$EJ469,$EM469)</f>
        <v/>
      </c>
      <c r="EP469" s="59" t="inlineStr">
        <is>
          <t>20%</t>
        </is>
      </c>
      <c r="EQ469" s="59" t="n"/>
      <c r="ER469" s="60">
        <f t="array" ref="ER469">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MATCH(ES469,
{"AMS";"RussOutdoor";"HD Outdoor";"Ingroup";"IQ";"Ledproduction";"LisChannel";"Logic";"Media-PPL";"NovikovTV | НовиковТВ";"SMA";"SOK";"КрокусТВ | CrocusTV | IndoorTV";"Сити";"ТЯК Москва"},
0)),"")</f>
        <v/>
      </c>
      <c r="ES469" s="60" t="n"/>
      <c r="ET469" s="60">
        <f t="array" ref="ET469">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MATCH(ES469,
{"AMS";"RussOutdoor";"HD Outdoor";"Ingroup";"IQ";"Ledproduction";"LisChannel";"Logic";"Media-PPL";"NovikovTV | НовиковТВ";"SMA";"SOK";"КрокусТВ | CrocusTV | IndoorTV";"Сити";"ТЯК Москва"},
0)),"")</f>
        <v/>
      </c>
      <c r="EU469" s="60" t="n"/>
      <c r="EV469" s="60" t="n"/>
      <c r="EX469" s="110">
        <f t="array" ref="EX469">
($AR469/30
+N("ТРАФИК ПЛОЩАДКИ"))*
(IFERROR(
_xlfn.LET(
_xlpm.GPR,
HLOOKUP($L469,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(MATCH($T469,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IF($Q469="цифровой",_xlpm.GPR/$AG469,_xlpm.GPR/60)),
0)
+N("DWELL TIME"))*
(IF($AB469=0,0,IF($AB469=1,0.3,IF($AB469=2,0.5,IF($AB469&gt;2,1))))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_xlfn.IFS($AC469="да",1.2,$AC469="нет",1)*
_xlfn.IFS($AD469="да",1.2,$AD469="нет",1)*
IF(R469="статический",1,1.2)*
$X469*
INDEX(
{1.2;1;1.2;1.2;1;1.2;1.2;1.2;1.2;1.2;1.2;1;1.2;1.2;1.2;1.2;1;1;1.2;1.2;1.2;1;1;1;1;1.2;1.2;1.2;1.2;1;1;1;1;1.2;1.2;1.2;1.2;1.2;1.2;1.2;1.2;1;1;1.2;1;1;1;1;1.5;1;1;1.5;1.5;1.2},
MATCH($Q469,_xlpm.MI,0)))&gt;{0.02;0.04;0.06;0.1;0.2;0.4;0.6;0.8;1;2;4;6})),
{0;1;2;3;4;5;6;7;8;9;10;11;12},
0)))
+N("КОЭФФИЦИЕНТ КОНТАКТА"))))*
(_xlfn.IFS($X469&lt;0.1,$X469/1000,$X469&gt;25,5.2,AND($X469&gt;=0.1,$X469&lt;=25),(($X469*2+0.1)/10)*($X469/10)))*
IFERROR((_xlfn.LET(
_xlpm.MA,
{0;0.8;0.85;0.9;0.95;1},
_xlpm.MAA,
{0;1;2;3;4;5},
INDEX(_xlpm.MA,MATCH(SUMPRODUCT(--((IF(ROUND(_xlpm.MAA,1)&gt;5,5,ROUND($AB469,1)))&gt;{0;1;2;3;4;5})),_xlpm.MAA,0)))
+N("КОЭФФИЦИЕНТ КОЛ-ВО КОНСТРУКЦИЙ")),1)*
$AB469,0))*
(IF($Q469="цифровой",$AG469/15*$AI469,1)
+N("ДЛЯ ЦИФРЫ"))</f>
        <v/>
      </c>
      <c r="EY469" s="110">
        <f>IFERROR(EX469*AY469,0)</f>
        <v/>
      </c>
      <c r="EZ469" s="131">
        <f>IFERROR(DP469/EY469*1000,0)</f>
        <v/>
      </c>
      <c r="FA469" s="112">
        <f>IFERROR(FC469/FB469,0)</f>
        <v/>
      </c>
      <c r="FB469" s="112">
        <f>IFERROR((FC469/(EY469/FF469*#REF!))*0.825,0)</f>
        <v/>
      </c>
      <c r="FC469" s="112">
        <f>IFERROR(((EX469*30/AR469)*100)/30,0)</f>
        <v/>
      </c>
      <c r="FD469" s="112">
        <f>IFERROR(EY469/G469*100%,0)</f>
        <v/>
      </c>
      <c r="FE469" s="112">
        <f>IFERROR(FD469/FC469*100%,0)</f>
        <v/>
      </c>
      <c r="FF469" s="110">
        <f>IFERROR(AR469/30*AY469,0)</f>
        <v/>
      </c>
    </row>
    <row r="470" ht="13" customHeight="1">
      <c r="A470" s="59" t="n"/>
      <c r="B470" s="60" t="n"/>
      <c r="C470" s="60" t="n"/>
      <c r="D470" s="60">
        <f t="array" ref="D470">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MATCH($E470,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70" s="60">
        <f t="array" ref="E470">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MATCH($F470,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70" s="60" t="inlineStr"/>
      <c r="G470" s="60" t="n"/>
      <c r="H470" s="60">
        <f t="array" ref="H470">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MATCH($I470,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70" s="60" t="n"/>
      <c r="J470" s="60" t="n"/>
      <c r="K470" s="60" t="n"/>
      <c r="L470" s="60" t="n"/>
      <c r="M470" s="60" t="n"/>
      <c r="N470" s="60" t="n"/>
      <c r="O470" s="60" t="n"/>
      <c r="P470" s="60">
        <f t="array" ref="P470">
_xlfn.IFS(
ISNUMBER(MATCH($Q470,{"шелфбаннер","разделитель","монетница","чековая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ISNUMBER(MATCH($Q470,{"LED/LCD","видеокулер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ISNUMBER(MATCH($Q470,{"автомобиль","машина","выставочное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ISNUMBER(MATCH($Q470,{"билборд","лифтовая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ISNUMBER(MATCH($Q470,{"навигация","подвесной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ISNUMBER(MATCH($Q470,{"движущаяся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ISNUMBER(MATCH($Q470,{"каталог","журнал"},)),
"Пресса",
$Q470="","")</f>
        <v/>
      </c>
      <c r="Q470" s="60" t="n"/>
      <c r="R470" s="60">
        <f t="array" ref="R470">
IFERROR(
_xlfn.IFS(
OR(ISNUMBER(MATCH($Q470,{"экспозиция","макет","стенд","автостенд","авто стенд","выставочное пространство","выставочные стенды","модульные выставочные стенды","3Д конструкция","3D конструкция"},)),P470="Экспонирование"),
"нестандартный",
ISNUMBER(MATCH($Q470,{"скроллер","призматрон"},)),
"динамический",
$P470="Видео",
"цифровой",
OR($P470="Пресса",$P470="Щит",$P470="POSm",$P470="Подвес",$P470="Брендирование/оклейка"),
"статический"),"")</f>
        <v/>
      </c>
      <c r="S470" s="59" t="n"/>
      <c r="T470" s="60" t="n"/>
      <c r="U470" s="60" t="n"/>
      <c r="V470" s="60">
        <f>
IF(P470="Видео",
"цифровой постер/ролик",
IF(ISNUMBER(MATCH(Q470,{"короб световой","короб световой | лайтбокс","короб световой | кристалайт","лайтбокс","лайт бокс","кристалайт","LB","lightbox"},)),
"бэклит",
IF(P470="Брендирование/оклейка",
"перфарированная пленка/самоклейка",
IF(P470="Экспонирование",
"под запрос",
IF(P470="Подвес",
"баннер/ткань",
"")))))</f>
        <v/>
      </c>
      <c r="W470" s="59" t="n"/>
      <c r="X470" s="59" t="n"/>
      <c r="Y470" s="59" t="n"/>
      <c r="Z470" s="61" t="n"/>
      <c r="AA470" s="61" t="n"/>
      <c r="AB470" s="61">
        <f>IF(BL470&gt;0,Z470,0)</f>
        <v/>
      </c>
      <c r="AC470" s="59" t="n"/>
      <c r="AD470" s="59" t="n"/>
      <c r="AE470" s="59" t="n"/>
      <c r="AF470" s="59" t="n"/>
      <c r="AG470" s="59" t="n"/>
      <c r="AH470" s="59" t="n"/>
      <c r="AI470" s="59" t="n"/>
      <c r="AJ470" s="59" t="n"/>
      <c r="AK470" s="59" t="n"/>
      <c r="AL470" s="62">
        <f>IFERROR(IF(OR(R470="статический",R470="динамический",R470="нестандартный",R470="",R470=""),"-",IF(AND(AH470="-",AI470="-"),"-",AK470*3600/AH470*AI470)),"-")</f>
        <v/>
      </c>
      <c r="AM470" s="62">
        <f>IFERROR(IF(OR(R470="статический",R470="динамический",R470="",R470="", R470="BTL",R470="нестандартный"),"-",AG470*AI470*AL470/60),"-")</f>
        <v/>
      </c>
      <c r="AN470" s="63">
        <f>IFERROR(IF(AH470="","-",AG470*AI470/AH470),"-")</f>
        <v/>
      </c>
      <c r="AO470" s="59">
        <f>IFERROR(IF(OR($R470="статический",$R470="динамический",$R470="",$R470="",$R470="BTL",$R470="нестандартный"),"-",$AL470*$AY470),"-")</f>
        <v/>
      </c>
      <c r="AP470" s="62">
        <f>IFERROR(IF(OR($R470="статический",$R470="динамический",$R470="",$R470="",$R470="BTL",$R470="нестандартный"),"-",$AM470*AY470),"-")</f>
        <v/>
      </c>
      <c r="AQ470" s="64" t="n"/>
      <c r="AR470" s="61" t="n"/>
      <c r="AS470" s="61" t="n"/>
      <c r="AT470" s="61" t="n"/>
      <c r="AU470" s="65" t="n"/>
      <c r="AV470" s="124">
        <f>IFERROR(DR470/AT470*1000,"n/a")</f>
        <v/>
      </c>
      <c r="AW470" s="67" t="n"/>
      <c r="AX470" s="67" t="n"/>
      <c r="AY470" s="43">
        <f>IFERROR(IF(OR($AW470="",$AX470=""),"",_xlfn.DAYS($AX470+1,$AW470)),"")</f>
        <v/>
      </c>
      <c r="AZ470" s="68">
        <f t="array" ref="AZ470">
_xlfn.LET(_xlpm.COEFF,
IF($AW470+$AX470=0,0,IF(MAX(MIN($AX470,EOMONTH(AZ$15,0))-MAX($AW470,AZ$15)+1,)&gt;0,1,0)),
_xlfn.IFS(
$ES470="LisChannel",
_xlpm.COEFF*
INDEX({1;1;1.2;1.2;1;1;1;1;1.2;1.2;1.2;1.2},
MATCH(MONTH(AZ$15),
{1,2,3,4,5,6,7,8,9,10,11,12})),
CONCATENATE($ES470," ",$L470)="RussOutdoor метро",
_xlpm.COEFF*
INDEX({0.8;0.9;1.1;1.1;1;1;1;1;1.1;1.1;1.1;1.1},
MATCH(MONTH(AZ$15),
{1,2,3,4,5,6,7,8,9,10,11,12})),
$ES470&lt;&gt;"LisChannel",
_xlpm.COEFF,
$ES470&lt;&gt;"RussOutdoor",
_xlpm.COEFF))</f>
        <v/>
      </c>
      <c r="BA470" s="68">
        <f t="array" ref="BA470">
_xlfn.LET(_xlpm.COEFF,
IF($AW470+$AX470=0,0,IF(MAX(MIN($AX470,EOMONTH(BA$15,0))-MAX($AW470,BA$15)+1,)&gt;0,1,0)),
_xlfn.IFS(
$ES470="LisChannel",
_xlpm.COEFF*
INDEX({1;1;1.2;1.2;1;1;1;1;1.2;1.2;1.2;1.2},
MATCH(MONTH(BA$15),
{1,2,3,4,5,6,7,8,9,10,11,12})),
CONCATENATE($ES470," ",$L470)="RussOutdoor метро",
_xlpm.COEFF*
INDEX({0.8;0.9;1.1;1.1;1;1;1;1;1.1;1.1;1.1;1.1},
MATCH(MONTH(BA$15),
{1,2,3,4,5,6,7,8,9,10,11,12})),
$ES470&lt;&gt;"LisChannel",
_xlpm.COEFF,
$ES470&lt;&gt;"RussOutdoor",
_xlpm.COEFF))</f>
        <v/>
      </c>
      <c r="BB470" s="68">
        <f t="array" ref="BB470">
_xlfn.LET(_xlpm.COEFF,
IF($AW470+$AX470=0,0,IF(MAX(MIN($AX470,EOMONTH(BB$15,0))-MAX($AW470,BB$15)+1,)&gt;0,1,0)),
_xlfn.IFS(
$ES470="LisChannel",
_xlpm.COEFF*
INDEX({1;1;1.2;1.2;1;1;1;1;1.2;1.2;1.2;1.2},
MATCH(MONTH(BB$15),
{1,2,3,4,5,6,7,8,9,10,11,12})),
CONCATENATE($ES470," ",$L470)="RussOutdoor метро",
_xlpm.COEFF*
INDEX({0.8;0.9;1.1;1.1;1;1;1;1;1.1;1.1;1.1;1.1},
MATCH(MONTH(BB$15),
{1,2,3,4,5,6,7,8,9,10,11,12})),
$ES470&lt;&gt;"LisChannel",
_xlpm.COEFF,
$ES470&lt;&gt;"RussOutdoor",
_xlpm.COEFF))</f>
        <v/>
      </c>
      <c r="BC470" s="68">
        <f t="array" ref="BC470">
_xlfn.LET(_xlpm.COEFF,
IF($AW470+$AX470=0,0,IF(MAX(MIN($AX470,EOMONTH(BC$15,0))-MAX($AW470,BC$15)+1,)&gt;0,1,0)),
_xlfn.IFS(
$ES470="LisChannel",
_xlpm.COEFF*
INDEX({1;1;1.2;1.2;1;1;1;1;1.2;1.2;1.2;1.2},
MATCH(MONTH(BC$15),
{1,2,3,4,5,6,7,8,9,10,11,12})),
CONCATENATE($ES470," ",$L470)="RussOutdoor метро",
_xlpm.COEFF*
INDEX({0.8;0.9;1.1;1.1;1;1;1;1;1.1;1.1;1.1;1.1},
MATCH(MONTH(BC$15),
{1,2,3,4,5,6,7,8,9,10,11,12})),
$ES470&lt;&gt;"LisChannel",
_xlpm.COEFF,
$ES470&lt;&gt;"RussOutdoor",
_xlpm.COEFF))</f>
        <v/>
      </c>
      <c r="BD470" s="68">
        <f t="array" ref="BD470">
_xlfn.LET(_xlpm.COEFF,
IF($AW470+$AX470=0,0,IF(MAX(MIN($AX470,EOMONTH(BD$15,0))-MAX($AW470,BD$15)+1,)&gt;0,1,0)),
_xlfn.IFS(
$ES470="LisChannel",
_xlpm.COEFF*
INDEX({1;1;1.2;1.2;1;1;1;1;1.2;1.2;1.2;1.2},
MATCH(MONTH(BD$15),
{1,2,3,4,5,6,7,8,9,10,11,12})),
CONCATENATE($ES470," ",$L470)="RussOutdoor метро",
_xlpm.COEFF*
INDEX({0.8;0.9;1.1;1.1;1;1;1;1;1.1;1.1;1.1;1.1},
MATCH(MONTH(BD$15),
{1,2,3,4,5,6,7,8,9,10,11,12})),
$ES470&lt;&gt;"LisChannel",
_xlpm.COEFF,
$ES470&lt;&gt;"RussOutdoor",
_xlpm.COEFF))</f>
        <v/>
      </c>
      <c r="BE470" s="68">
        <f t="array" ref="BE470">
_xlfn.LET(_xlpm.COEFF,
IF($AW470+$AX470=0,0,IF(MAX(MIN($AX470,EOMONTH(BE$15,0))-MAX($AW470,BE$15)+1,)&gt;0,1,0)),
_xlfn.IFS(
$ES470="LisChannel",
_xlpm.COEFF*
INDEX({1;1;1.2;1.2;1;1;1;1;1.2;1.2;1.2;1.2},
MATCH(MONTH(BE$15),
{1,2,3,4,5,6,7,8,9,10,11,12})),
CONCATENATE($ES470," ",$L470)="RussOutdoor метро",
_xlpm.COEFF*
INDEX({0.8;0.9;1.1;1.1;1;1;1;1;1.1;1.1;1.1;1.1},
MATCH(MONTH(BE$15),
{1,2,3,4,5,6,7,8,9,10,11,12})),
$ES470&lt;&gt;"LisChannel",
_xlpm.COEFF,
$ES470&lt;&gt;"RussOutdoor",
_xlpm.COEFF))</f>
        <v/>
      </c>
      <c r="BF470" s="68">
        <f t="array" ref="BF470">
_xlfn.LET(_xlpm.COEFF,
IF($AW470+$AX470=0,0,IF(MAX(MIN($AX470,EOMONTH(BF$15,0))-MAX($AW470,BF$15)+1,)&gt;0,1,0)),
_xlfn.IFS(
$ES470="LisChannel",
_xlpm.COEFF*
INDEX({1;1;1.2;1.2;1;1;1;1;1.2;1.2;1.2;1.2},
MATCH(MONTH(BF$15),
{1,2,3,4,5,6,7,8,9,10,11,12})),
CONCATENATE($ES470," ",$L470)="RussOutdoor метро",
_xlpm.COEFF*
INDEX({0.8;0.9;1.1;1.1;1;1;1;1;1.1;1.1;1.1;1.1},
MATCH(MONTH(BF$15),
{1,2,3,4,5,6,7,8,9,10,11,12})),
$ES470&lt;&gt;"LisChannel",
_xlpm.COEFF,
$ES470&lt;&gt;"RussOutdoor",
_xlpm.COEFF))</f>
        <v/>
      </c>
      <c r="BG470" s="68">
        <f t="array" ref="BG470">
_xlfn.LET(_xlpm.COEFF,
IF($AW470+$AX470=0,0,IF(MAX(MIN($AX470,EOMONTH(BG$15,0))-MAX($AW470,BG$15)+1,)&gt;0,1,0)),
_xlfn.IFS(
$ES470="LisChannel",
_xlpm.COEFF*
INDEX({1;1;1.2;1.2;1;1;1;1;1.2;1.2;1.2;1.2},
MATCH(MONTH(BG$15),
{1,2,3,4,5,6,7,8,9,10,11,12})),
CONCATENATE($ES470," ",$L470)="RussOutdoor метро",
_xlpm.COEFF*
INDEX({0.8;0.9;1.1;1.1;1;1;1;1;1.1;1.1;1.1;1.1},
MATCH(MONTH(BG$15),
{1,2,3,4,5,6,7,8,9,10,11,12})),
$ES470&lt;&gt;"LisChannel",
_xlpm.COEFF,
$ES470&lt;&gt;"RussOutdoor",
_xlpm.COEFF))</f>
        <v/>
      </c>
      <c r="BH470" s="68">
        <f t="array" ref="BH470">
_xlfn.LET(_xlpm.COEFF,
IF($AW470+$AX470=0,0,IF(MAX(MIN($AX470,EOMONTH(BH$15,0))-MAX($AW470,BH$15)+1,)&gt;0,1,0)),
_xlfn.IFS(
$ES470="LisChannel",
_xlpm.COEFF*
INDEX({1;1;1.2;1.2;1;1;1;1;1.2;1.2;1.2;1.2},
MATCH(MONTH(BH$15),
{1,2,3,4,5,6,7,8,9,10,11,12})),
CONCATENATE($ES470," ",$L470)="RussOutdoor метро",
_xlpm.COEFF*
INDEX({0.8;0.9;1.1;1.1;1;1;1;1;1.1;1.1;1.1;1.1},
MATCH(MONTH(BH$15),
{1,2,3,4,5,6,7,8,9,10,11,12})),
$ES470&lt;&gt;"LisChannel",
_xlpm.COEFF,
$ES470&lt;&gt;"RussOutdoor",
_xlpm.COEFF))</f>
        <v/>
      </c>
      <c r="BI470" s="68">
        <f t="array" ref="BI470">
_xlfn.LET(_xlpm.COEFF,
IF($AW470+$AX470=0,0,IF(MAX(MIN($AX470,EOMONTH(BI$15,0))-MAX($AW470,BI$15)+1,)&gt;0,1,0)),
_xlfn.IFS(
$ES470="LisChannel",
_xlpm.COEFF*
INDEX({1;1;1.2;1.2;1;1;1;1;1.2;1.2;1.2;1.2},
MATCH(MONTH(BI$15),
{1,2,3,4,5,6,7,8,9,10,11,12})),
CONCATENATE($ES470," ",$L470)="RussOutdoor метро",
_xlpm.COEFF*
INDEX({0.8;0.9;1.1;1.1;1;1;1;1;1.1;1.1;1.1;1.1},
MATCH(MONTH(BI$15),
{1,2,3,4,5,6,7,8,9,10,11,12})),
$ES470&lt;&gt;"LisChannel",
_xlpm.COEFF,
$ES470&lt;&gt;"RussOutdoor",
_xlpm.COEFF))</f>
        <v/>
      </c>
      <c r="BJ470" s="68">
        <f t="array" ref="BJ470">
_xlfn.LET(_xlpm.COEFF,
IF($AW470+$AX470=0,0,IF(MAX(MIN($AX470,EOMONTH(BJ$15,0))-MAX($AW470,BJ$15)+1,)&gt;0,1,0)),
_xlfn.IFS(
$ES470="LisChannel",
_xlpm.COEFF*
INDEX({1;1;1.2;1.2;1;1;1;1;1.2;1.2;1.2;1.2},
MATCH(MONTH(BJ$15),
{1,2,3,4,5,6,7,8,9,10,11,12})),
CONCATENATE($ES470," ",$L470)="RussOutdoor метро",
_xlpm.COEFF*
INDEX({0.8;0.9;1.1;1.1;1;1;1;1;1.1;1.1;1.1;1.1},
MATCH(MONTH(BJ$15),
{1,2,3,4,5,6,7,8,9,10,11,12})),
$ES470&lt;&gt;"LisChannel",
_xlpm.COEFF,
$ES470&lt;&gt;"RussOutdoor",
_xlpm.COEFF))</f>
        <v/>
      </c>
      <c r="BK470" s="68">
        <f t="array" ref="BK470">
_xlfn.LET(_xlpm.COEFF,
IF($AW470+$AX470=0,0,IF(MAX(MIN($AX470,EOMONTH(BK$15,0))-MAX($AW470,BK$15)+1,)&gt;0,1,0)),
_xlfn.IFS(
$ES470="LisChannel",
_xlpm.COEFF*
INDEX({1;1;1.2;1.2;1;1;1;1;1.2;1.2;1.2;1.2},
MATCH(MONTH(BK$15),
{1,2,3,4,5,6,7,8,9,10,11,12})),
CONCATENATE($ES470," ",$L470)="RussOutdoor метро",
_xlpm.COEFF*
INDEX({0.8;0.9;1.1;1.1;1;1;1;1;1.1;1.1;1.1;1.1},
MATCH(MONTH(BK$15),
{1,2,3,4,5,6,7,8,9,10,11,12})),
$ES470&lt;&gt;"LisChannel",
_xlpm.COEFF,
$ES470&lt;&gt;"RussOutdoor",
_xlpm.COEFF))</f>
        <v/>
      </c>
      <c r="BL470" s="62">
        <f>COUNTIFS($AZ470:$BK470,"&gt;0")</f>
        <v/>
      </c>
      <c r="BM470" s="65" t="n"/>
      <c r="BN470" s="125">
        <f>$DJ470</f>
        <v/>
      </c>
      <c r="BO470" s="63">
        <f>$DQ470</f>
        <v/>
      </c>
      <c r="BP470" s="125">
        <f>
IFERROR(
IF($BL470=0,0,
$BN470*(1-$BO470)),
0)</f>
        <v/>
      </c>
      <c r="BQ470" s="125">
        <f t="array" ref="BQ470">
IFERROR(
_xlfn.IFS(
$DH470="день_1",
$BP470*$BL470/($AX470-$AW470+1)*AZ470*(DAY(EOMONTH(AZ$15,0))),
$DH470="день_2",
$BP470/30*MAX(MIN($AX470,EOMONTH(AZ$15,0))-MAX($AW470,AZ$15)+1,),
$DH470="раб.день",
$BP470/30*(IFERROR(
_xlfn.LET(_xlpm.VD,
CHOOSE(
{1;2;3;4;5;6;7;8;9;10;11;12;13;14;15;16;17;18},
45658,45659,45660,45661,45662,45663,45664,45665,45711,45724,45778,45779,45785,45786,45820,45821,45965,46022),
_xlfn.LET(_xlpm.DD,
MAX(MIN($AX470,EOMONTH(AZ$15,0))-MAX($AW470,AZ$15),),
_xlfn.IFS(
AND(MONTH($AW470)=MONTH(AZ$15),MONTH($AX470)&lt;&gt;MONTH(AZ$15)),
NETWORKDAYS.INTL($AW470,$AW470+_xlpm.DD,1,_xlpm.VD),
AND(MONTH($AW470)&lt;&gt;MONTH(AZ$15),MONTH($AX470)=MONTH(AZ$15)),
NETWORKDAYS.INTL(($AX470)-_xlpm.DD,$AX470,1,_xlpm.VD),
AND(MONTH($AW470)&lt;MONTH(AZ$15),MONTH($AX470)&gt;MONTH(AZ$15)),
NETWORKDAYS.INTL((EOMONTH(AZ$15-1,1))-_xlpm.DD,EOMONTH(AZ$15-1,1),1,_xlpm.VD),
AND(MONTH($AW470)=MONTH(AZ$15),MONTH($AX470)=MONTH(AZ$15)),
NETWORKDAYS.INTL($AW470,$AX470,1,_xlpm.VD)))),0)),
$DH470="месяц",
$BP470*AZ470,
$DH470="неделя",
$BP470*AZ470/7*(ROUNDUP((DAY(EOMONTH(AZ$15,0)))/4,0))),
0)</f>
        <v/>
      </c>
      <c r="BR470" s="125">
        <f t="array" ref="BR470">
IFERROR(
_xlfn.IFS(
$DH470="день_1",
$BP470*$BL470/($AX470-$AW470+1)*BA470*(DAY(EOMONTH(BA$15,0))),
$DH470="день_2",
$BP470/30*MAX(MIN($AX470,EOMONTH(BA$15,0))-MAX($AW470,BA$15)+1,),
$DH470="раб.день",
$BP470/30*(IFERROR(
_xlfn.LET(_xlpm.VD,
CHOOSE(
{1;2;3;4;5;6;7;8;9;10;11;12;13;14;15;16;17;18},
45658,45659,45660,45661,45662,45663,45664,45665,45711,45724,45778,45779,45785,45786,45820,45821,45965,46022),
_xlfn.LET(_xlpm.DD,
MAX(MIN($AX470,EOMONTH(BA$15,0))-MAX($AW470,BA$15),),
_xlfn.IFS(
AND(MONTH($AW470)=MONTH(BA$15),MONTH($AX470)&lt;&gt;MONTH(BA$15)),
NETWORKDAYS.INTL($AW470,$AW470+_xlpm.DD,1,_xlpm.VD),
AND(MONTH($AW470)&lt;&gt;MONTH(BA$15),MONTH($AX470)=MONTH(BA$15)),
NETWORKDAYS.INTL(($AX470)-_xlpm.DD,$AX470,1,_xlpm.VD),
AND(MONTH($AW470)&lt;MONTH(BA$15),MONTH($AX470)&gt;MONTH(BA$15)),
NETWORKDAYS.INTL((EOMONTH(BA$15-1,1))-_xlpm.DD,EOMONTH(BA$15-1,1),1,_xlpm.VD),
AND(MONTH($AW470)=MONTH(BA$15),MONTH($AX470)=MONTH(BA$15)),
NETWORKDAYS.INTL($AW470,$AX470,1,_xlpm.VD)))),0)),
$DH470="месяц",
$BP470*BA470,
$DH470="неделя",
$BP470*BA470/7*(ROUNDUP((DAY(EOMONTH(BA$15,0)))/4,0))),
0)</f>
        <v/>
      </c>
      <c r="BS470" s="125">
        <f t="array" ref="BS470">
IFERROR(
_xlfn.IFS(
$DH470="день_1",
$BP470*$BL470/($AX470-$AW470+1)*BB470*(DAY(EOMONTH(BB$15,0))),
$DH470="день_2",
$BP470/30*MAX(MIN($AX470,EOMONTH(BB$15,0))-MAX($AW470,BB$15)+1,),
$DH470="раб.день",
$BP470/30*(IFERROR(
_xlfn.LET(_xlpm.VD,
CHOOSE(
{1;2;3;4;5;6;7;8;9;10;11;12;13;14;15;16;17;18},
45658,45659,45660,45661,45662,45663,45664,45665,45711,45724,45778,45779,45785,45786,45820,45821,45965,46022),
_xlfn.LET(_xlpm.DD,
MAX(MIN($AX470,EOMONTH(BB$15,0))-MAX($AW470,BB$15),),
_xlfn.IFS(
AND(MONTH($AW470)=MONTH(BB$15),MONTH($AX470)&lt;&gt;MONTH(BB$15)),
NETWORKDAYS.INTL($AW470,$AW470+_xlpm.DD,1,_xlpm.VD),
AND(MONTH($AW470)&lt;&gt;MONTH(BB$15),MONTH($AX470)=MONTH(BB$15)),
NETWORKDAYS.INTL(($AX470)-_xlpm.DD,$AX470,1,_xlpm.VD),
AND(MONTH($AW470)&lt;MONTH(BB$15),MONTH($AX470)&gt;MONTH(BB$15)),
NETWORKDAYS.INTL((EOMONTH(BB$15-1,1))-_xlpm.DD,EOMONTH(BB$15-1,1),1,_xlpm.VD),
AND(MONTH($AW470)=MONTH(BB$15),MONTH($AX470)=MONTH(BB$15)),
NETWORKDAYS.INTL($AW470,$AX470,1,_xlpm.VD)))),0)),
$DH470="месяц",
$BP470*BB470,
$DH470="неделя",
$BP470*BB470/7*(ROUNDUP((DAY(EOMONTH(BB$15,0)))/4,0))),
0)</f>
        <v/>
      </c>
      <c r="BT470" s="125">
        <f t="array" ref="BT470">
IFERROR(
_xlfn.IFS(
$DH470="день_1",
$BP470*$BL470/($AX470-$AW470+1)*BC470*(DAY(EOMONTH(BC$15,0))),
$DH470="день_2",
$BP470/30*MAX(MIN($AX470,EOMONTH(BC$15,0))-MAX($AW470,BC$15)+1,),
$DH470="раб.день",
$BP470/30*(IFERROR(
_xlfn.LET(_xlpm.VD,
CHOOSE(
{1;2;3;4;5;6;7;8;9;10;11;12;13;14;15;16;17;18},
45658,45659,45660,45661,45662,45663,45664,45665,45711,45724,45778,45779,45785,45786,45820,45821,45965,46022),
_xlfn.LET(_xlpm.DD,
MAX(MIN($AX470,EOMONTH(BC$15,0))-MAX($AW470,BC$15),),
_xlfn.IFS(
AND(MONTH($AW470)=MONTH(BC$15),MONTH($AX470)&lt;&gt;MONTH(BC$15)),
NETWORKDAYS.INTL($AW470,$AW470+_xlpm.DD,1,_xlpm.VD),
AND(MONTH($AW470)&lt;&gt;MONTH(BC$15),MONTH($AX470)=MONTH(BC$15)),
NETWORKDAYS.INTL(($AX470)-_xlpm.DD,$AX470,1,_xlpm.VD),
AND(MONTH($AW470)&lt;MONTH(BC$15),MONTH($AX470)&gt;MONTH(BC$15)),
NETWORKDAYS.INTL((EOMONTH(BC$15-1,1))-_xlpm.DD,EOMONTH(BC$15-1,1),1,_xlpm.VD),
AND(MONTH($AW470)=MONTH(BC$15),MONTH($AX470)=MONTH(BC$15)),
NETWORKDAYS.INTL($AW470,$AX470,1,_xlpm.VD)))),0)),
$DH470="месяц",
$BP470*BC470,
$DH470="неделя",
$BP470*BC470/7*(ROUNDUP((DAY(EOMONTH(BC$15,0)))/4,0))),
0)</f>
        <v/>
      </c>
      <c r="BU470" s="125">
        <f t="array" ref="BU470">
IFERROR(
_xlfn.IFS(
$DH470="день_1",
$BP470*$BL470/($AX470-$AW470+1)*BD470*(DAY(EOMONTH(BD$15,0))),
$DH470="день_2",
$BP470/30*MAX(MIN($AX470,EOMONTH(BD$15,0))-MAX($AW470,BD$15)+1,),
$DH470="раб.день",
$BP470/30*(IFERROR(
_xlfn.LET(_xlpm.VD,
CHOOSE(
{1;2;3;4;5;6;7;8;9;10;11;12;13;14;15;16;17;18},
45658,45659,45660,45661,45662,45663,45664,45665,45711,45724,45778,45779,45785,45786,45820,45821,45965,46022),
_xlfn.LET(_xlpm.DD,
MAX(MIN($AX470,EOMONTH(BD$15,0))-MAX($AW470,BD$15),),
_xlfn.IFS(
AND(MONTH($AW470)=MONTH(BD$15),MONTH($AX470)&lt;&gt;MONTH(BD$15)),
NETWORKDAYS.INTL($AW470,$AW470+_xlpm.DD,1,_xlpm.VD),
AND(MONTH($AW470)&lt;&gt;MONTH(BD$15),MONTH($AX470)=MONTH(BD$15)),
NETWORKDAYS.INTL(($AX470)-_xlpm.DD,$AX470,1,_xlpm.VD),
AND(MONTH($AW470)&lt;MONTH(BD$15),MONTH($AX470)&gt;MONTH(BD$15)),
NETWORKDAYS.INTL((EOMONTH(BD$15-1,1))-_xlpm.DD,EOMONTH(BD$15-1,1),1,_xlpm.VD),
AND(MONTH($AW470)=MONTH(BD$15),MONTH($AX470)=MONTH(BD$15)),
NETWORKDAYS.INTL($AW470,$AX470,1,_xlpm.VD)))),0)),
$DH470="месяц",
$BP470*BD470,
$DH470="неделя",
$BP470*BD470/7*(ROUNDUP((DAY(EOMONTH(BD$15,0)))/4,0))),
0)</f>
        <v/>
      </c>
      <c r="BV470" s="125">
        <f t="array" ref="BV470">
IFERROR(
_xlfn.IFS(
$DH470="день_1",
$BP470*$BL470/($AX470-$AW470+1)*BE470*(DAY(EOMONTH(BE$15,0))),
$DH470="день_2",
$BP470/30*MAX(MIN($AX470,EOMONTH(BE$15,0))-MAX($AW470,BE$15)+1,),
$DH470="раб.день",
$BP470/30*(IFERROR(
_xlfn.LET(_xlpm.VD,
CHOOSE(
{1;2;3;4;5;6;7;8;9;10;11;12;13;14;15;16;17;18},
45658,45659,45660,45661,45662,45663,45664,45665,45711,45724,45778,45779,45785,45786,45820,45821,45965,46022),
_xlfn.LET(_xlpm.DD,
MAX(MIN($AX470,EOMONTH(BE$15,0))-MAX($AW470,BE$15),),
_xlfn.IFS(
AND(MONTH($AW470)=MONTH(BE$15),MONTH($AX470)&lt;&gt;MONTH(BE$15)),
NETWORKDAYS.INTL($AW470,$AW470+_xlpm.DD,1,_xlpm.VD),
AND(MONTH($AW470)&lt;&gt;MONTH(BE$15),MONTH($AX470)=MONTH(BE$15)),
NETWORKDAYS.INTL(($AX470)-_xlpm.DD,$AX470,1,_xlpm.VD),
AND(MONTH($AW470)&lt;MONTH(BE$15),MONTH($AX470)&gt;MONTH(BE$15)),
NETWORKDAYS.INTL((EOMONTH(BE$15-1,1))-_xlpm.DD,EOMONTH(BE$15-1,1),1,_xlpm.VD),
AND(MONTH($AW470)=MONTH(BE$15),MONTH($AX470)=MONTH(BE$15)),
NETWORKDAYS.INTL($AW470,$AX470,1,_xlpm.VD)))),0)),
$DH470="месяц",
$BP470*BE470,
$DH470="неделя",
$BP470*BE470/7*(ROUNDUP((DAY(EOMONTH(BE$15,0)))/4,0))),
0)</f>
        <v/>
      </c>
      <c r="BW470" s="125">
        <f t="array" ref="BW470">
IFERROR(
_xlfn.IFS(
$DH470="день_1",
$BP470*$BL470/($AX470-$AW470+1)*BF470*(DAY(EOMONTH(BF$15,0))),
$DH470="день_2",
$BP470/30*MAX(MIN($AX470,EOMONTH(BF$15,0))-MAX($AW470,BF$15)+1,),
$DH470="раб.день",
$BP470/30*(IFERROR(
_xlfn.LET(_xlpm.VD,
CHOOSE(
{1;2;3;4;5;6;7;8;9;10;11;12;13;14;15;16;17;18},
45658,45659,45660,45661,45662,45663,45664,45665,45711,45724,45778,45779,45785,45786,45820,45821,45965,46022),
_xlfn.LET(_xlpm.DD,
MAX(MIN($AX470,EOMONTH(BF$15,0))-MAX($AW470,BF$15),),
_xlfn.IFS(
AND(MONTH($AW470)=MONTH(BF$15),MONTH($AX470)&lt;&gt;MONTH(BF$15)),
NETWORKDAYS.INTL($AW470,$AW470+_xlpm.DD,1,_xlpm.VD),
AND(MONTH($AW470)&lt;&gt;MONTH(BF$15),MONTH($AX470)=MONTH(BF$15)),
NETWORKDAYS.INTL(($AX470)-_xlpm.DD,$AX470,1,_xlpm.VD),
AND(MONTH($AW470)&lt;MONTH(BF$15),MONTH($AX470)&gt;MONTH(BF$15)),
NETWORKDAYS.INTL((EOMONTH(BF$15-1,1))-_xlpm.DD,EOMONTH(BF$15-1,1),1,_xlpm.VD),
AND(MONTH($AW470)=MONTH(BF$15),MONTH($AX470)=MONTH(BF$15)),
NETWORKDAYS.INTL($AW470,$AX470,1,_xlpm.VD)))),0)),
$DH470="месяц",
$BP470*BF470,
$DH470="неделя",
$BP470*BF470/7*(ROUNDUP((DAY(EOMONTH(BF$15,0)))/4,0))),
0)</f>
        <v/>
      </c>
      <c r="BX470" s="125">
        <f t="array" ref="BX470">
IFERROR(
_xlfn.IFS(
$DH470="день_1",
$BP470*$BL470/($AX470-$AW470+1)*BG470*(DAY(EOMONTH(BG$15,0))),
$DH470="день_2",
$BP470/30*MAX(MIN($AX470,EOMONTH(BG$15,0))-MAX($AW470,BG$15)+1,),
$DH470="раб.день",
$BP470/30*(IFERROR(
_xlfn.LET(_xlpm.VD,
CHOOSE(
{1;2;3;4;5;6;7;8;9;10;11;12;13;14;15;16;17;18},
45658,45659,45660,45661,45662,45663,45664,45665,45711,45724,45778,45779,45785,45786,45820,45821,45965,46022),
_xlfn.LET(_xlpm.DD,
MAX(MIN($AX470,EOMONTH(BG$15,0))-MAX($AW470,BG$15),),
_xlfn.IFS(
AND(MONTH($AW470)=MONTH(BG$15),MONTH($AX470)&lt;&gt;MONTH(BG$15)),
NETWORKDAYS.INTL($AW470,$AW470+_xlpm.DD,1,_xlpm.VD),
AND(MONTH($AW470)&lt;&gt;MONTH(BG$15),MONTH($AX470)=MONTH(BG$15)),
NETWORKDAYS.INTL(($AX470)-_xlpm.DD,$AX470,1,_xlpm.VD),
AND(MONTH($AW470)&lt;MONTH(BG$15),MONTH($AX470)&gt;MONTH(BG$15)),
NETWORKDAYS.INTL((EOMONTH(BG$15-1,1))-_xlpm.DD,EOMONTH(BG$15-1,1),1,_xlpm.VD),
AND(MONTH($AW470)=MONTH(BG$15),MONTH($AX470)=MONTH(BG$15)),
NETWORKDAYS.INTL($AW470,$AX470,1,_xlpm.VD)))),0)),
$DH470="месяц",
$BP470*BG470,
$DH470="неделя",
$BP470*BG470/7*(ROUNDUP((DAY(EOMONTH(BG$15,0)))/4,0))),
0)</f>
        <v/>
      </c>
      <c r="BY470" s="125">
        <f t="array" ref="BY470">
IFERROR(
_xlfn.IFS(
$DH470="день_1",
$BP470*$BL470/($AX470-$AW470+1)*BH470*(DAY(EOMONTH(BH$15,0))),
$DH470="день_2",
$BP470/30*MAX(MIN($AX470,EOMONTH(BH$15,0))-MAX($AW470,BH$15)+1,),
$DH470="раб.день",
$BP470/30*(IFERROR(
_xlfn.LET(_xlpm.VD,
CHOOSE(
{1;2;3;4;5;6;7;8;9;10;11;12;13;14;15;16;17;18},
45658,45659,45660,45661,45662,45663,45664,45665,45711,45724,45778,45779,45785,45786,45820,45821,45965,46022),
_xlfn.LET(_xlpm.DD,
MAX(MIN($AX470,EOMONTH(BH$15,0))-MAX($AW470,BH$15),),
_xlfn.IFS(
AND(MONTH($AW470)=MONTH(BH$15),MONTH($AX470)&lt;&gt;MONTH(BH$15)),
NETWORKDAYS.INTL($AW470,$AW470+_xlpm.DD,1,_xlpm.VD),
AND(MONTH($AW470)&lt;&gt;MONTH(BH$15),MONTH($AX470)=MONTH(BH$15)),
NETWORKDAYS.INTL(($AX470)-_xlpm.DD,$AX470,1,_xlpm.VD),
AND(MONTH($AW470)&lt;MONTH(BH$15),MONTH($AX470)&gt;MONTH(BH$15)),
NETWORKDAYS.INTL((EOMONTH(BH$15-1,1))-_xlpm.DD,EOMONTH(BH$15-1,1),1,_xlpm.VD),
AND(MONTH($AW470)=MONTH(BH$15),MONTH($AX470)=MONTH(BH$15)),
NETWORKDAYS.INTL($AW470,$AX470,1,_xlpm.VD)))),0)),
$DH470="месяц",
$BP470*BH470,
$DH470="неделя",
$BP470*BH470/7*(ROUNDUP((DAY(EOMONTH(BH$15,0)))/4,0))),
0)</f>
        <v/>
      </c>
      <c r="BZ470" s="125">
        <f t="array" ref="BZ470">
IFERROR(
_xlfn.IFS(
$DH470="день_1",
$BP470*$BL470/($AX470-$AW470+1)*BI470*(DAY(EOMONTH(BI$15,0))),
$DH470="день_2",
$BP470/30*MAX(MIN($AX470,EOMONTH(BI$15,0))-MAX($AW470,BI$15)+1,),
$DH470="раб.день",
$BP470/30*(IFERROR(
_xlfn.LET(_xlpm.VD,
CHOOSE(
{1;2;3;4;5;6;7;8;9;10;11;12;13;14;15;16;17;18},
45658,45659,45660,45661,45662,45663,45664,45665,45711,45724,45778,45779,45785,45786,45820,45821,45965,46022),
_xlfn.LET(_xlpm.DD,
MAX(MIN($AX470,EOMONTH(BI$15,0))-MAX($AW470,BI$15),),
_xlfn.IFS(
AND(MONTH($AW470)=MONTH(BI$15),MONTH($AX470)&lt;&gt;MONTH(BI$15)),
NETWORKDAYS.INTL($AW470,$AW470+_xlpm.DD,1,_xlpm.VD),
AND(MONTH($AW470)&lt;&gt;MONTH(BI$15),MONTH($AX470)=MONTH(BI$15)),
NETWORKDAYS.INTL(($AX470)-_xlpm.DD,$AX470,1,_xlpm.VD),
AND(MONTH($AW470)&lt;MONTH(BI$15),MONTH($AX470)&gt;MONTH(BI$15)),
NETWORKDAYS.INTL((EOMONTH(BI$15-1,1))-_xlpm.DD,EOMONTH(BI$15-1,1),1,_xlpm.VD),
AND(MONTH($AW470)=MONTH(BI$15),MONTH($AX470)=MONTH(BI$15)),
NETWORKDAYS.INTL($AW470,$AX470,1,_xlpm.VD)))),0)),
$DH470="месяц",
$BP470*BI470,
$DH470="неделя",
$BP470*BI470/7*(ROUNDUP((DAY(EOMONTH(BI$15,0)))/4,0))),
0)</f>
        <v/>
      </c>
      <c r="CA470" s="125">
        <f t="array" ref="CA470">
IFERROR(
_xlfn.IFS(
$DH470="день_1",
$BP470*$BL470/($AX470-$AW470+1)*BJ470*(DAY(EOMONTH(BJ$15,0))),
$DH470="день_2",
$BP470/30*MAX(MIN($AX470,EOMONTH(BJ$15,0))-MAX($AW470,BJ$15)+1,),
$DH470="раб.день",
$BP470/30*(IFERROR(
_xlfn.LET(_xlpm.VD,
CHOOSE(
{1;2;3;4;5;6;7;8;9;10;11;12;13;14;15;16;17;18},
45658,45659,45660,45661,45662,45663,45664,45665,45711,45724,45778,45779,45785,45786,45820,45821,45965,46022),
_xlfn.LET(_xlpm.DD,
MAX(MIN($AX470,EOMONTH(BJ$15,0))-MAX($AW470,BJ$15),),
_xlfn.IFS(
AND(MONTH($AW470)=MONTH(BJ$15),MONTH($AX470)&lt;&gt;MONTH(BJ$15)),
NETWORKDAYS.INTL($AW470,$AW470+_xlpm.DD,1,_xlpm.VD),
AND(MONTH($AW470)&lt;&gt;MONTH(BJ$15),MONTH($AX470)=MONTH(BJ$15)),
NETWORKDAYS.INTL(($AX470)-_xlpm.DD,$AX470,1,_xlpm.VD),
AND(MONTH($AW470)&lt;MONTH(BJ$15),MONTH($AX470)&gt;MONTH(BJ$15)),
NETWORKDAYS.INTL((EOMONTH(BJ$15-1,1))-_xlpm.DD,EOMONTH(BJ$15-1,1),1,_xlpm.VD),
AND(MONTH($AW470)=MONTH(BJ$15),MONTH($AX470)=MONTH(BJ$15)),
NETWORKDAYS.INTL($AW470,$AX470,1,_xlpm.VD)))),0)),
$DH470="месяц",
$BP470*BJ470,
$DH470="неделя",
$BP470*BJ470/7*(ROUNDUP((DAY(EOMONTH(BJ$15,0)))/4,0))),
0)</f>
        <v/>
      </c>
      <c r="CB470" s="125">
        <f t="array" ref="CB470">
IFERROR(
_xlfn.IFS(
$DH470="день_1",
$BP470*$BL470/($AX470-$AW470+1)*BK470*(DAY(EOMONTH(BK$15,0))),
$DH470="день_2",
$BP470/30*MAX(MIN($AX470,EOMONTH(BK$15,0))-MAX($AW470,BK$15)+1,),
$DH470="раб.день",
$BP470/30*(IFERROR(
_xlfn.LET(_xlpm.VD,
CHOOSE(
{1;2;3;4;5;6;7;8;9;10;11;12;13;14;15;16;17;18},
45658,45659,45660,45661,45662,45663,45664,45665,45711,45724,45778,45779,45785,45786,45820,45821,45965,46022),
_xlfn.LET(_xlpm.DD,
MAX(MIN($AX470,EOMONTH(BK$15,0))-MAX($AW470,BK$15),),
_xlfn.IFS(
AND(MONTH($AW470)=MONTH(BK$15),MONTH($AX470)&lt;&gt;MONTH(BK$15)),
NETWORKDAYS.INTL($AW470,$AW470+_xlpm.DD,1,_xlpm.VD),
AND(MONTH($AW470)&lt;&gt;MONTH(BK$15),MONTH($AX470)=MONTH(BK$15)),
NETWORKDAYS.INTL(($AX470)-_xlpm.DD,$AX470,1,_xlpm.VD),
AND(MONTH($AW470)&lt;MONTH(BK$15),MONTH($AX470)&gt;MONTH(BK$15)),
NETWORKDAYS.INTL((EOMONTH(BK$15-1,1))-_xlpm.DD,EOMONTH(BK$15-1,1),1,_xlpm.VD),
AND(MONTH($AW470)=MONTH(BK$15),MONTH($AX470)=MONTH(BK$15)),
NETWORKDAYS.INTL($AW470,$AX470,1,_xlpm.VD)))),0)),
$DH470="месяц",
$BP470*BK470,
$DH470="неделя",
$BP470*BK470/7*(ROUNDUP((DAY(EOMONTH(BK$15,0)))/4,0))),
0)</f>
        <v/>
      </c>
      <c r="CC470" s="125">
        <f>SUM($BQ470:$CB470)</f>
        <v/>
      </c>
      <c r="CD470" s="126">
        <f>SUM($EH470:$EH470)</f>
        <v/>
      </c>
      <c r="CE470" s="126">
        <f>$CD470*$AB470</f>
        <v/>
      </c>
      <c r="CF470" s="126">
        <f>SUM($EK470:$EK470)</f>
        <v/>
      </c>
      <c r="CG470" s="126">
        <f>$CF470*$AB470</f>
        <v/>
      </c>
      <c r="CH470" s="126">
        <f>SUM($CC470,$CE470,$CG470)</f>
        <v/>
      </c>
      <c r="CI470" s="126">
        <f>$CH470*(1+$CM470)</f>
        <v/>
      </c>
      <c r="CJ470" s="127" t="n">
        <v>0</v>
      </c>
      <c r="CK470" s="126">
        <f>SUM($CH470:$CH470)*(1+$CJ470)</f>
        <v/>
      </c>
      <c r="CL470" s="126">
        <f>SUM($CH470:$CH470)*(1+$CM470)</f>
        <v/>
      </c>
      <c r="CM470" s="59" t="inlineStr">
        <is>
          <t>20%</t>
        </is>
      </c>
      <c r="CN470" s="59" t="n"/>
      <c r="CO470" s="72" t="n"/>
      <c r="CP470" s="59" t="n"/>
      <c r="CQ470" s="73" t="n"/>
      <c r="CR470" s="73" t="n"/>
      <c r="CS470" s="73" t="n"/>
      <c r="CT470" s="72" t="n"/>
      <c r="CU470" s="79" t="inlineStr">
        <is>
          <t> </t>
        </is>
      </c>
      <c r="CV470" s="60" t="n"/>
      <c r="CW470" s="60" t="n"/>
      <c r="CX470" s="60" t="n"/>
      <c r="CY470" s="127">
        <f>IFERROR(($CC470-$EE470)/($EE470/(1-$DQ470)),0)</f>
        <v/>
      </c>
      <c r="CZ470" s="127">
        <f>IFERROR(1-$EI470/($CE470),0)</f>
        <v/>
      </c>
      <c r="DA470" s="127">
        <f>IFERROR(1-$EL470/($CG470),0)</f>
        <v/>
      </c>
      <c r="DB470" s="126">
        <f>ROUND(IFERROR(($CI470/(1+$CM470)-$EN470),0),2)</f>
        <v/>
      </c>
      <c r="DC470" s="128" t="n"/>
      <c r="DD470" s="125" t="n"/>
      <c r="DE470" s="75" t="n">
        <v>0</v>
      </c>
      <c r="DF470" s="128" t="n"/>
      <c r="DG470" s="125">
        <f>IF($DC470=0,0,$DD470*($DC470*100%-$DE470*$DF470))*SUM($AB470:$AB470)</f>
        <v/>
      </c>
      <c r="DH470" s="129" t="inlineStr">
        <is>
          <t>месяц</t>
        </is>
      </c>
      <c r="DI470" s="130">
        <f t="array" ref="DI470">IFERROR(
IF($ES470="LisChannel",
(ROUND(((INDEX({174.625;153.888888888889;130.972222222222},MATCH($AI470,{2;3;4}),0))*$AG470*$AI470),2)),0),0)</f>
        <v/>
      </c>
      <c r="DJ470" s="130">
        <f>
_xlfn.LET(_xlpm.X,
IFERROR(
IF($ES470="НовиковТВ",
(_xlfn.LET(_xlpm.NTV,
_xlfn.LET(_xlpm.MIN,350000,
IF(SUMIFS($DI:$DI,$ES:$ES,"НовиковТВ")&lt;=_xlpm.MIN,
(SUMIFS($DI:$DI,$ES:$ES,"НовиковТВ")/(COUNTIFS($ES:$ES,"НовиковТВ")))*_xlpm.MIN/SUMIFS($DI:$DI,$ES:$ES,"НовиковТВ"),
DI470)),
_xlpm.NTV+$DG470/(1-(1-(_xlpm.NTV)*(1-$DL470)*(1-$DM470)*(1-$DN470)*(1-$DO470)*(1-$DP470)/_xlpm.NTV))))/(1+$EP470),
$DI470+$DG470/(1-(1-($DI470)*(1-$DL470)*(1-$DM470)*(1-$DN470)*(1-$DO470)*(1-$DP470)/$DI470))),
0),
_xlpm.X*(1+$CM470)*(1+$CW470)-_xlpm.X*(1+$CM470)+_xlpm.X)</f>
        <v/>
      </c>
      <c r="DK470" s="125" t="inlineStr">
        <is>
          <t>послед.</t>
        </is>
      </c>
      <c r="DL470" s="63" t="n">
        <v>0</v>
      </c>
      <c r="DM470" s="63" t="n">
        <v>0</v>
      </c>
      <c r="DN470" s="63" t="n">
        <v>0</v>
      </c>
      <c r="DO470" s="63" t="n">
        <v>0</v>
      </c>
      <c r="DP470" s="63" t="n">
        <v>0</v>
      </c>
      <c r="DQ470" s="63">
        <f t="array" ref="DQ470">IFERROR(_xlfn.IFS(
$DK470="послед.",1-(1-$DL470)*(1-$DM470)*(1-$DN470)*(1-$DO470)*(1-$DP470),
$DK470="сумм.",$DL470+$DM470+$DN470+$DO470+$DP470),
0)</f>
        <v/>
      </c>
      <c r="DR470" s="125">
        <f t="array" ref="DR470">
IFERROR(
_xlfn.IFS(
$BL470=0,
0,
$BL470&gt;0,
_xlfn.IFS($DK470="послед.",
$DJ470*(1-$DL470)*(1-$DM470)*(1-$DN470)*(1-$DO470)*(1-$DP470),
$DK470="сумм.",
$DJ470*(1-($DL470+$DM470+$DN470+$DO470+$DP470)))),0)</f>
        <v/>
      </c>
      <c r="DS470" s="125">
        <f t="array" ref="DS470">
IFERROR(_xlfn.IFS(
$DH470="день_1",
$DR470*$BL470/($AX470-$AW470+1)*AZ470*(DAY(EOMONTH(AZ$15,0))),
$DH470="день_2",
$DR470/30*MAX(MIN($AX470,EOMONTH(AZ$15,0))-MAX($AW470,AZ$15)+1,),
$DH470="раб.день",
$DR470/30*(IFERROR(
_xlfn.LET(_xlpm.VD,
CHOOSE(
{1;2;3;4;5;6;7;8;9;10;11;12;13;14;15;16;17;18},
45658,45659,45660,45661,45662,45663,45664,45665,45711,45724,45778,45779,45785,45786,45820,45821,45965,46022),
_xlfn.LET(_xlpm.DD,
MAX(MIN($AX470,EOMONTH(AZ$15,0))-MAX($AW470,AZ$15),),
_xlfn.IFS(
AND(MONTH($AW470)=MONTH(AZ$15),MONTH($AX470)&lt;&gt;MONTH(AZ$15)),
NETWORKDAYS.INTL($AW470,$AW470+_xlpm.DD,1,_xlpm.VD),
AND(MONTH($AW470)&lt;&gt;MONTH(AZ$15),MONTH($AX470)=MONTH(AZ$15)),
NETWORKDAYS.INTL(($AX470)-_xlpm.DD,$AX470,1,_xlpm.VD),
AND(MONTH($AW470)&lt;MONTH(AZ$15),MONTH($AX470)&gt;MONTH(AZ$15)),
NETWORKDAYS.INTL((EOMONTH(AZ$15-1,1))-_xlpm.DD,EOMONTH(AZ$15-1,1),1,_xlpm.VD),
AND(MONTH($AW470)=MONTH(AZ$15),MONTH($AX470)=MONTH(AZ$15)),
NETWORKDAYS.INTL($AW470,$AX470,1,_xlpm.VD)))),0)),
$DH470="месяц",
$DR470*AZ470,
$DH470="неделя",
$DR470*AZ470/7*(ROUNDUP((DAY(EOMONTH(AZ$15,0)))/4,0))),
0)</f>
        <v/>
      </c>
      <c r="DT470" s="125">
        <f t="array" ref="DT470">
IFERROR(_xlfn.IFS(
$DH470="день_1",
$DR470*$BL470/($AX470-$AW470+1)*BA470*(DAY(EOMONTH(BA$15,0))),
$DH470="день_2",
$DR470/30*MAX(MIN($AX470,EOMONTH(BA$15,0))-MAX($AW470,BA$15)+1,),
$DH470="раб.день",
$DR470/30*(IFERROR(
_xlfn.LET(_xlpm.VD,
CHOOSE(
{1;2;3;4;5;6;7;8;9;10;11;12;13;14;15;16;17;18},
45658,45659,45660,45661,45662,45663,45664,45665,45711,45724,45778,45779,45785,45786,45820,45821,45965,46022),
_xlfn.LET(_xlpm.DD,
MAX(MIN($AX470,EOMONTH(BA$15,0))-MAX($AW470,BA$15),),
_xlfn.IFS(
AND(MONTH($AW470)=MONTH(BA$15),MONTH($AX470)&lt;&gt;MONTH(BA$15)),
NETWORKDAYS.INTL($AW470,$AW470+_xlpm.DD,1,_xlpm.VD),
AND(MONTH($AW470)&lt;&gt;MONTH(BA$15),MONTH($AX470)=MONTH(BA$15)),
NETWORKDAYS.INTL(($AX470)-_xlpm.DD,$AX470,1,_xlpm.VD),
AND(MONTH($AW470)&lt;MONTH(BA$15),MONTH($AX470)&gt;MONTH(BA$15)),
NETWORKDAYS.INTL((EOMONTH(BA$15-1,1))-_xlpm.DD,EOMONTH(BA$15-1,1),1,_xlpm.VD),
AND(MONTH($AW470)=MONTH(BA$15),MONTH($AX470)=MONTH(BA$15)),
NETWORKDAYS.INTL($AW470,$AX470,1,_xlpm.VD)))),0)),
$DH470="месяц",
$DR470*BA470,
$DH470="неделя",
$DR470*BA470/7*(ROUNDUP((DAY(EOMONTH(BA$15,0)))/4,0))),
0)</f>
        <v/>
      </c>
      <c r="DU470" s="125">
        <f t="array" ref="DU470">
IFERROR(_xlfn.IFS(
$DH470="день_1",
$DR470*$BL470/($AX470-$AW470+1)*BB470*(DAY(EOMONTH(BB$15,0))),
$DH470="день_2",
$DR470/30*MAX(MIN($AX470,EOMONTH(BB$15,0))-MAX($AW470,BB$15)+1,),
$DH470="раб.день",
$DR470/30*(IFERROR(
_xlfn.LET(_xlpm.VD,
CHOOSE(
{1;2;3;4;5;6;7;8;9;10;11;12;13;14;15;16;17;18},
45658,45659,45660,45661,45662,45663,45664,45665,45711,45724,45778,45779,45785,45786,45820,45821,45965,46022),
_xlfn.LET(_xlpm.DD,
MAX(MIN($AX470,EOMONTH(BB$15,0))-MAX($AW470,BB$15),),
_xlfn.IFS(
AND(MONTH($AW470)=MONTH(BB$15),MONTH($AX470)&lt;&gt;MONTH(BB$15)),
NETWORKDAYS.INTL($AW470,$AW470+_xlpm.DD,1,_xlpm.VD),
AND(MONTH($AW470)&lt;&gt;MONTH(BB$15),MONTH($AX470)=MONTH(BB$15)),
NETWORKDAYS.INTL(($AX470)-_xlpm.DD,$AX470,1,_xlpm.VD),
AND(MONTH($AW470)&lt;MONTH(BB$15),MONTH($AX470)&gt;MONTH(BB$15)),
NETWORKDAYS.INTL((EOMONTH(BB$15-1,1))-_xlpm.DD,EOMONTH(BB$15-1,1),1,_xlpm.VD),
AND(MONTH($AW470)=MONTH(BB$15),MONTH($AX470)=MONTH(BB$15)),
NETWORKDAYS.INTL($AW470,$AX470,1,_xlpm.VD)))),0)),
$DH470="месяц",
$DR470*BB470,
$DH470="неделя",
$DR470*BB470/7*(ROUNDUP((DAY(EOMONTH(BB$15,0)))/4,0))),
0)</f>
        <v/>
      </c>
      <c r="DV470" s="125">
        <f t="array" ref="DV470">
IFERROR(_xlfn.IFS(
$DH470="день_1",
$DR470*$BL470/($AX470-$AW470+1)*BC470*(DAY(EOMONTH(BC$15,0))),
$DH470="день_2",
$DR470/30*MAX(MIN($AX470,EOMONTH(BC$15,0))-MAX($AW470,BC$15)+1,),
$DH470="раб.день",
$DR470/30*(IFERROR(
_xlfn.LET(_xlpm.VD,
CHOOSE(
{1;2;3;4;5;6;7;8;9;10;11;12;13;14;15;16;17;18},
45658,45659,45660,45661,45662,45663,45664,45665,45711,45724,45778,45779,45785,45786,45820,45821,45965,46022),
_xlfn.LET(_xlpm.DD,
MAX(MIN($AX470,EOMONTH(BC$15,0))-MAX($AW470,BC$15),),
_xlfn.IFS(
AND(MONTH($AW470)=MONTH(BC$15),MONTH($AX470)&lt;&gt;MONTH(BC$15)),
NETWORKDAYS.INTL($AW470,$AW470+_xlpm.DD,1,_xlpm.VD),
AND(MONTH($AW470)&lt;&gt;MONTH(BC$15),MONTH($AX470)=MONTH(BC$15)),
NETWORKDAYS.INTL(($AX470)-_xlpm.DD,$AX470,1,_xlpm.VD),
AND(MONTH($AW470)&lt;MONTH(BC$15),MONTH($AX470)&gt;MONTH(BC$15)),
NETWORKDAYS.INTL((EOMONTH(BC$15-1,1))-_xlpm.DD,EOMONTH(BC$15-1,1),1,_xlpm.VD),
AND(MONTH($AW470)=MONTH(BC$15),MONTH($AX470)=MONTH(BC$15)),
NETWORKDAYS.INTL($AW470,$AX470,1,_xlpm.VD)))),0)),
$DH470="месяц",
$DR470*BC470,
$DH470="неделя",
$DR470*BC470/7*(ROUNDUP((DAY(EOMONTH(BC$15,0)))/4,0))),
0)</f>
        <v/>
      </c>
      <c r="DW470" s="125">
        <f t="array" ref="DW470">
IFERROR(_xlfn.IFS(
$DH470="день_1",
$DR470*$BL470/($AX470-$AW470+1)*BD470*(DAY(EOMONTH(BD$15,0))),
$DH470="день_2",
$DR470/30*MAX(MIN($AX470,EOMONTH(BD$15,0))-MAX($AW470,BD$15)+1,),
$DH470="раб.день",
$DR470/30*(IFERROR(
_xlfn.LET(_xlpm.VD,
CHOOSE(
{1;2;3;4;5;6;7;8;9;10;11;12;13;14;15;16;17;18},
45658,45659,45660,45661,45662,45663,45664,45665,45711,45724,45778,45779,45785,45786,45820,45821,45965,46022),
_xlfn.LET(_xlpm.DD,
MAX(MIN($AX470,EOMONTH(BD$15,0))-MAX($AW470,BD$15),),
_xlfn.IFS(
AND(MONTH($AW470)=MONTH(BD$15),MONTH($AX470)&lt;&gt;MONTH(BD$15)),
NETWORKDAYS.INTL($AW470,$AW470+_xlpm.DD,1,_xlpm.VD),
AND(MONTH($AW470)&lt;&gt;MONTH(BD$15),MONTH($AX470)=MONTH(BD$15)),
NETWORKDAYS.INTL(($AX470)-_xlpm.DD,$AX470,1,_xlpm.VD),
AND(MONTH($AW470)&lt;MONTH(BD$15),MONTH($AX470)&gt;MONTH(BD$15)),
NETWORKDAYS.INTL((EOMONTH(BD$15-1,1))-_xlpm.DD,EOMONTH(BD$15-1,1),1,_xlpm.VD),
AND(MONTH($AW470)=MONTH(BD$15),MONTH($AX470)=MONTH(BD$15)),
NETWORKDAYS.INTL($AW470,$AX470,1,_xlpm.VD)))),0)),
$DH470="месяц",
$DR470*BD470,
$DH470="неделя",
$DR470*BD470/7*(ROUNDUP((DAY(EOMONTH(BD$15,0)))/4,0))),
0)</f>
        <v/>
      </c>
      <c r="DX470" s="125">
        <f t="array" ref="DX470">
IFERROR(_xlfn.IFS(
$DH470="день_1",
$DR470*$BL470/($AX470-$AW470+1)*BE470*(DAY(EOMONTH(BE$15,0))),
$DH470="день_2",
$DR470/30*MAX(MIN($AX470,EOMONTH(BE$15,0))-MAX($AW470,BE$15)+1,),
$DH470="раб.день",
$DR470/30*(IFERROR(
_xlfn.LET(_xlpm.VD,
CHOOSE(
{1;2;3;4;5;6;7;8;9;10;11;12;13;14;15;16;17;18},
45658,45659,45660,45661,45662,45663,45664,45665,45711,45724,45778,45779,45785,45786,45820,45821,45965,46022),
_xlfn.LET(_xlpm.DD,
MAX(MIN($AX470,EOMONTH(BE$15,0))-MAX($AW470,BE$15),),
_xlfn.IFS(
AND(MONTH($AW470)=MONTH(BE$15),MONTH($AX470)&lt;&gt;MONTH(BE$15)),
NETWORKDAYS.INTL($AW470,$AW470+_xlpm.DD,1,_xlpm.VD),
AND(MONTH($AW470)&lt;&gt;MONTH(BE$15),MONTH($AX470)=MONTH(BE$15)),
NETWORKDAYS.INTL(($AX470)-_xlpm.DD,$AX470,1,_xlpm.VD),
AND(MONTH($AW470)&lt;MONTH(BE$15),MONTH($AX470)&gt;MONTH(BE$15)),
NETWORKDAYS.INTL((EOMONTH(BE$15-1,1))-_xlpm.DD,EOMONTH(BE$15-1,1),1,_xlpm.VD),
AND(MONTH($AW470)=MONTH(BE$15),MONTH($AX470)=MONTH(BE$15)),
NETWORKDAYS.INTL($AW470,$AX470,1,_xlpm.VD)))),0)),
$DH470="месяц",
$DR470*BE470,
$DH470="неделя",
$DR470*BE470/7*(ROUNDUP((DAY(EOMONTH(BE$15,0)))/4,0))),
0)</f>
        <v/>
      </c>
      <c r="DY470" s="125">
        <f t="array" ref="DY470">
IFERROR(_xlfn.IFS(
$DH470="день_1",
$DR470*$BL470/($AX470-$AW470+1)*BF470*(DAY(EOMONTH(BF$15,0))),
$DH470="день_2",
$DR470/30*MAX(MIN($AX470,EOMONTH(BF$15,0))-MAX($AW470,BF$15)+1,),
$DH470="раб.день",
$DR470/30*(IFERROR(
_xlfn.LET(_xlpm.VD,
CHOOSE(
{1;2;3;4;5;6;7;8;9;10;11;12;13;14;15;16;17;18},
45658,45659,45660,45661,45662,45663,45664,45665,45711,45724,45778,45779,45785,45786,45820,45821,45965,46022),
_xlfn.LET(_xlpm.DD,
MAX(MIN($AX470,EOMONTH(BF$15,0))-MAX($AW470,BF$15),),
_xlfn.IFS(
AND(MONTH($AW470)=MONTH(BF$15),MONTH($AX470)&lt;&gt;MONTH(BF$15)),
NETWORKDAYS.INTL($AW470,$AW470+_xlpm.DD,1,_xlpm.VD),
AND(MONTH($AW470)&lt;&gt;MONTH(BF$15),MONTH($AX470)=MONTH(BF$15)),
NETWORKDAYS.INTL(($AX470)-_xlpm.DD,$AX470,1,_xlpm.VD),
AND(MONTH($AW470)&lt;MONTH(BF$15),MONTH($AX470)&gt;MONTH(BF$15)),
NETWORKDAYS.INTL((EOMONTH(BF$15-1,1))-_xlpm.DD,EOMONTH(BF$15-1,1),1,_xlpm.VD),
AND(MONTH($AW470)=MONTH(BF$15),MONTH($AX470)=MONTH(BF$15)),
NETWORKDAYS.INTL($AW470,$AX470,1,_xlpm.VD)))),0)),
$DH470="месяц",
$DR470*BF470,
$DH470="неделя",
$DR470*BF470/7*(ROUNDUP((DAY(EOMONTH(BF$15,0)))/4,0))),
0)</f>
        <v/>
      </c>
      <c r="DZ470" s="125">
        <f t="array" ref="DZ470">
IFERROR(_xlfn.IFS(
$DH470="день_1",
$DR470*$BL470/($AX470-$AW470+1)*BG470*(DAY(EOMONTH(BG$15,0))),
$DH470="день_2",
$DR470/30*MAX(MIN($AX470,EOMONTH(BG$15,0))-MAX($AW470,BG$15)+1,),
$DH470="раб.день",
$DR470/30*(IFERROR(
_xlfn.LET(_xlpm.VD,
CHOOSE(
{1;2;3;4;5;6;7;8;9;10;11;12;13;14;15;16;17;18},
45658,45659,45660,45661,45662,45663,45664,45665,45711,45724,45778,45779,45785,45786,45820,45821,45965,46022),
_xlfn.LET(_xlpm.DD,
MAX(MIN($AX470,EOMONTH(BG$15,0))-MAX($AW470,BG$15),),
_xlfn.IFS(
AND(MONTH($AW470)=MONTH(BG$15),MONTH($AX470)&lt;&gt;MONTH(BG$15)),
NETWORKDAYS.INTL($AW470,$AW470+_xlpm.DD,1,_xlpm.VD),
AND(MONTH($AW470)&lt;&gt;MONTH(BG$15),MONTH($AX470)=MONTH(BG$15)),
NETWORKDAYS.INTL(($AX470)-_xlpm.DD,$AX470,1,_xlpm.VD),
AND(MONTH($AW470)&lt;MONTH(BG$15),MONTH($AX470)&gt;MONTH(BG$15)),
NETWORKDAYS.INTL((EOMONTH(BG$15-1,1))-_xlpm.DD,EOMONTH(BG$15-1,1),1,_xlpm.VD),
AND(MONTH($AW470)=MONTH(BG$15),MONTH($AX470)=MONTH(BG$15)),
NETWORKDAYS.INTL($AW470,$AX470,1,_xlpm.VD)))),0)),
$DH470="месяц",
$DR470*BG470,
$DH470="неделя",
$DR470*BG470/7*(ROUNDUP((DAY(EOMONTH(BG$15,0)))/4,0))),
0)</f>
        <v/>
      </c>
      <c r="EA470" s="125">
        <f t="array" ref="EA470">
IFERROR(_xlfn.IFS(
$DH470="день_1",
$DR470*$BL470/($AX470-$AW470+1)*BH470*(DAY(EOMONTH(BH$15,0))),
$DH470="день_2",
$DR470/30*MAX(MIN($AX470,EOMONTH(BH$15,0))-MAX($AW470,BH$15)+1,),
$DH470="раб.день",
$DR470/30*(IFERROR(
_xlfn.LET(_xlpm.VD,
CHOOSE(
{1;2;3;4;5;6;7;8;9;10;11;12;13;14;15;16;17;18},
45658,45659,45660,45661,45662,45663,45664,45665,45711,45724,45778,45779,45785,45786,45820,45821,45965,46022),
_xlfn.LET(_xlpm.DD,
MAX(MIN($AX470,EOMONTH(BH$15,0))-MAX($AW470,BH$15),),
_xlfn.IFS(
AND(MONTH($AW470)=MONTH(BH$15),MONTH($AX470)&lt;&gt;MONTH(BH$15)),
NETWORKDAYS.INTL($AW470,$AW470+_xlpm.DD,1,_xlpm.VD),
AND(MONTH($AW470)&lt;&gt;MONTH(BH$15),MONTH($AX470)=MONTH(BH$15)),
NETWORKDAYS.INTL(($AX470)-_xlpm.DD,$AX470,1,_xlpm.VD),
AND(MONTH($AW470)&lt;MONTH(BH$15),MONTH($AX470)&gt;MONTH(BH$15)),
NETWORKDAYS.INTL((EOMONTH(BH$15-1,1))-_xlpm.DD,EOMONTH(BH$15-1,1),1,_xlpm.VD),
AND(MONTH($AW470)=MONTH(BH$15),MONTH($AX470)=MONTH(BH$15)),
NETWORKDAYS.INTL($AW470,$AX470,1,_xlpm.VD)))),0)),
$DH470="месяц",
$DR470*BH470,
$DH470="неделя",
$DR470*BH470/7*(ROUNDUP((DAY(EOMONTH(BH$15,0)))/4,0))),
0)</f>
        <v/>
      </c>
      <c r="EB470" s="125">
        <f t="array" ref="EB470">
IFERROR(_xlfn.IFS(
$DH470="день_1",
$DR470*$BL470/($AX470-$AW470+1)*BI470*(DAY(EOMONTH(BI$15,0))),
$DH470="день_2",
$DR470/30*MAX(MIN($AX470,EOMONTH(BI$15,0))-MAX($AW470,BI$15)+1,),
$DH470="раб.день",
$DR470/30*(IFERROR(
_xlfn.LET(_xlpm.VD,
CHOOSE(
{1;2;3;4;5;6;7;8;9;10;11;12;13;14;15;16;17;18},
45658,45659,45660,45661,45662,45663,45664,45665,45711,45724,45778,45779,45785,45786,45820,45821,45965,46022),
_xlfn.LET(_xlpm.DD,
MAX(MIN($AX470,EOMONTH(BI$15,0))-MAX($AW470,BI$15),),
_xlfn.IFS(
AND(MONTH($AW470)=MONTH(BI$15),MONTH($AX470)&lt;&gt;MONTH(BI$15)),
NETWORKDAYS.INTL($AW470,$AW470+_xlpm.DD,1,_xlpm.VD),
AND(MONTH($AW470)&lt;&gt;MONTH(BI$15),MONTH($AX470)=MONTH(BI$15)),
NETWORKDAYS.INTL(($AX470)-_xlpm.DD,$AX470,1,_xlpm.VD),
AND(MONTH($AW470)&lt;MONTH(BI$15),MONTH($AX470)&gt;MONTH(BI$15)),
NETWORKDAYS.INTL((EOMONTH(BI$15-1,1))-_xlpm.DD,EOMONTH(BI$15-1,1),1,_xlpm.VD),
AND(MONTH($AW470)=MONTH(BI$15),MONTH($AX470)=MONTH(BI$15)),
NETWORKDAYS.INTL($AW470,$AX470,1,_xlpm.VD)))),0)),
$DH470="месяц",
$DR470*BI470,
$DH470="неделя",
$DR470*BI470/7*(ROUNDUP((DAY(EOMONTH(BI$15,0)))/4,0))),
0)</f>
        <v/>
      </c>
      <c r="EC470" s="125">
        <f t="array" ref="EC470">
IFERROR(_xlfn.IFS(
$DH470="день_1",
$DR470*$BL470/($AX470-$AW470+1)*BJ470*(DAY(EOMONTH(BJ$15,0))),
$DH470="день_2",
$DR470/30*MAX(MIN($AX470,EOMONTH(BJ$15,0))-MAX($AW470,BJ$15)+1,),
$DH470="раб.день",
$DR470/30*(IFERROR(
_xlfn.LET(_xlpm.VD,
CHOOSE(
{1;2;3;4;5;6;7;8;9;10;11;12;13;14;15;16;17;18},
45658,45659,45660,45661,45662,45663,45664,45665,45711,45724,45778,45779,45785,45786,45820,45821,45965,46022),
_xlfn.LET(_xlpm.DD,
MAX(MIN($AX470,EOMONTH(BJ$15,0))-MAX($AW470,BJ$15),),
_xlfn.IFS(
AND(MONTH($AW470)=MONTH(BJ$15),MONTH($AX470)&lt;&gt;MONTH(BJ$15)),
NETWORKDAYS.INTL($AW470,$AW470+_xlpm.DD,1,_xlpm.VD),
AND(MONTH($AW470)&lt;&gt;MONTH(BJ$15),MONTH($AX470)=MONTH(BJ$15)),
NETWORKDAYS.INTL(($AX470)-_xlpm.DD,$AX470,1,_xlpm.VD),
AND(MONTH($AW470)&lt;MONTH(BJ$15),MONTH($AX470)&gt;MONTH(BJ$15)),
NETWORKDAYS.INTL((EOMONTH(BJ$15-1,1))-_xlpm.DD,EOMONTH(BJ$15-1,1),1,_xlpm.VD),
AND(MONTH($AW470)=MONTH(BJ$15),MONTH($AX470)=MONTH(BJ$15)),
NETWORKDAYS.INTL($AW470,$AX470,1,_xlpm.VD)))),0)),
$DH470="месяц",
$DR470*BJ470,
$DH470="неделя",
$DR470*BJ470/7*(ROUNDUP((DAY(EOMONTH(BJ$15,0)))/4,0))),
0)</f>
        <v/>
      </c>
      <c r="ED470" s="125">
        <f t="array" ref="ED470">
IFERROR(_xlfn.IFS(
$DH470="день_1",
$DR470*$BL470/($AX470-$AW470+1)*BK470*(DAY(EOMONTH(BK$15,0))),
$DH470="день_2",
$DR470/30*MAX(MIN($AX470,EOMONTH(BK$15,0))-MAX($AW470,BK$15)+1,),
$DH470="раб.день",
$DR470/30*(IFERROR(
_xlfn.LET(_xlpm.VD,
CHOOSE(
{1;2;3;4;5;6;7;8;9;10;11;12;13;14;15;16;17;18},
45658,45659,45660,45661,45662,45663,45664,45665,45711,45724,45778,45779,45785,45786,45820,45821,45965,46022),
_xlfn.LET(_xlpm.DD,
MAX(MIN($AX470,EOMONTH(BK$15,0))-MAX($AW470,BK$15),),
_xlfn.IFS(
AND(MONTH($AW470)=MONTH(BK$15),MONTH($AX470)&lt;&gt;MONTH(BK$15)),
NETWORKDAYS.INTL($AW470,$AW470+_xlpm.DD,1,_xlpm.VD),
AND(MONTH($AW470)&lt;&gt;MONTH(BK$15),MONTH($AX470)=MONTH(BK$15)),
NETWORKDAYS.INTL(($AX470)-_xlpm.DD,$AX470,1,_xlpm.VD),
AND(MONTH($AW470)&lt;MONTH(BK$15),MONTH($AX470)&gt;MONTH(BK$15)),
NETWORKDAYS.INTL((EOMONTH(BK$15-1,1))-_xlpm.DD,EOMONTH(BK$15-1,1),1,_xlpm.VD),
AND(MONTH($AW470)=MONTH(BK$15),MONTH($AX470)=MONTH(BK$15)),
NETWORKDAYS.INTL($AW470,$AX470,1,_xlpm.VD)))),0)),
$DH470="месяц",
$DR470*BK470,
$DH470="неделя",
$DR470*BK470/7*(ROUNDUP((DAY(EOMONTH(BK$15,0)))/4,0))),
0)</f>
        <v/>
      </c>
      <c r="EE470" s="125">
        <f>SUM($DS470,$DT470,$DU470,$DV470,$DW470,$DX470,$DY470,$DZ470,$EA470,$EB470,$EC470,$ED470)</f>
        <v/>
      </c>
      <c r="EF470" s="125">
        <f>IFERROR(ROUND($EE470*(1+$EP470),2),0)</f>
        <v/>
      </c>
      <c r="EG470" s="128" t="n">
        <v>1</v>
      </c>
      <c r="EH470" s="126" t="n">
        <v>0</v>
      </c>
      <c r="EI470" s="126">
        <f>ROUND(SUM($EH470:$EH470)*SUM($AB470:$AB470)*$EG470,2)</f>
        <v/>
      </c>
      <c r="EJ470" s="126">
        <f>ROUND($EI470*(1+$EP470),2)</f>
        <v/>
      </c>
      <c r="EK470" s="126" t="n">
        <v>0</v>
      </c>
      <c r="EL470" s="126">
        <f>ROUND(SUM($EK470:$EK470)*SUM($AB470:$AB470)*$EG470,2)</f>
        <v/>
      </c>
      <c r="EM470" s="126">
        <f>ROUND($EL470*(1+$EP470),2)</f>
        <v/>
      </c>
      <c r="EN470" s="126">
        <f>SUM($EE470,$EI470,$EL470)</f>
        <v/>
      </c>
      <c r="EO470" s="126">
        <f>SUM($EF470,$EJ470,$EM470)</f>
        <v/>
      </c>
      <c r="EP470" s="59" t="inlineStr">
        <is>
          <t>20%</t>
        </is>
      </c>
      <c r="EQ470" s="59" t="n"/>
      <c r="ER470" s="60">
        <f t="array" ref="ER470">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MATCH(ES470,
{"AMS";"RussOutdoor";"HD Outdoor";"Ingroup";"IQ";"Ledproduction";"LisChannel";"Logic";"Media-PPL";"NovikovTV | НовиковТВ";"SMA";"SOK";"КрокусТВ | CrocusTV | IndoorTV";"Сити";"ТЯК Москва"},
0)),"")</f>
        <v/>
      </c>
      <c r="ES470" s="60" t="n"/>
      <c r="ET470" s="60">
        <f t="array" ref="ET470">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MATCH(ES470,
{"AMS";"RussOutdoor";"HD Outdoor";"Ingroup";"IQ";"Ledproduction";"LisChannel";"Logic";"Media-PPL";"NovikovTV | НовиковТВ";"SMA";"SOK";"КрокусТВ | CrocusTV | IndoorTV";"Сити";"ТЯК Москва"},
0)),"")</f>
        <v/>
      </c>
      <c r="EU470" s="60" t="n"/>
      <c r="EV470" s="60" t="n"/>
      <c r="EX470" s="110">
        <f t="array" ref="EX470">
($AR470/30
+N("ТРАФИК ПЛОЩАДКИ"))*
(IFERROR(
_xlfn.LET(
_xlpm.GPR,
HLOOKUP($L470,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(MATCH($T470,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IF($Q470="цифровой",_xlpm.GPR/$AG470,_xlpm.GPR/60)),
0)
+N("DWELL TIME"))*
(IF($AB470=0,0,IF($AB470=1,0.3,IF($AB470=2,0.5,IF($AB470&gt;2,1))))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_xlfn.IFS($AC470="да",1.2,$AC470="нет",1)*
_xlfn.IFS($AD470="да",1.2,$AD470="нет",1)*
IF(R470="статический",1,1.2)*
$X470*
INDEX(
{1.2;1;1.2;1.2;1;1.2;1.2;1.2;1.2;1.2;1.2;1;1.2;1.2;1.2;1.2;1;1;1.2;1.2;1.2;1;1;1;1;1.2;1.2;1.2;1.2;1;1;1;1;1.2;1.2;1.2;1.2;1.2;1.2;1.2;1.2;1;1;1.2;1;1;1;1;1.5;1;1;1.5;1.5;1.2},
MATCH($Q470,_xlpm.MI,0)))&gt;{0.02;0.04;0.06;0.1;0.2;0.4;0.6;0.8;1;2;4;6})),
{0;1;2;3;4;5;6;7;8;9;10;11;12},
0)))
+N("КОЭФФИЦИЕНТ КОНТАКТА"))))*
(_xlfn.IFS($X470&lt;0.1,$X470/1000,$X470&gt;25,5.2,AND($X470&gt;=0.1,$X470&lt;=25),(($X470*2+0.1)/10)*($X470/10)))*
IFERROR((_xlfn.LET(
_xlpm.MA,
{0;0.8;0.85;0.9;0.95;1},
_xlpm.MAA,
{0;1;2;3;4;5},
INDEX(_xlpm.MA,MATCH(SUMPRODUCT(--((IF(ROUND(_xlpm.MAA,1)&gt;5,5,ROUND($AB470,1)))&gt;{0;1;2;3;4;5})),_xlpm.MAA,0)))
+N("КОЭФФИЦИЕНТ КОЛ-ВО КОНСТРУКЦИЙ")),1)*
$AB470,0))*
(IF($Q470="цифровой",$AG470/15*$AI470,1)
+N("ДЛЯ ЦИФРЫ"))</f>
        <v/>
      </c>
      <c r="EY470" s="110">
        <f>IFERROR(EX470*AY470,0)</f>
        <v/>
      </c>
      <c r="EZ470" s="131">
        <f>IFERROR(DP470/EY470*1000,0)</f>
        <v/>
      </c>
      <c r="FA470" s="112">
        <f>IFERROR(FC470/FB470,0)</f>
        <v/>
      </c>
      <c r="FB470" s="112">
        <f>IFERROR((FC470/(EY470/FF470*#REF!))*0.825,0)</f>
        <v/>
      </c>
      <c r="FC470" s="112">
        <f>IFERROR(((EX470*30/AR470)*100)/30,0)</f>
        <v/>
      </c>
      <c r="FD470" s="112">
        <f>IFERROR(EY470/G470*100%,0)</f>
        <v/>
      </c>
      <c r="FE470" s="112">
        <f>IFERROR(FD470/FC470*100%,0)</f>
        <v/>
      </c>
      <c r="FF470" s="110">
        <f>IFERROR(AR470/30*AY470,0)</f>
        <v/>
      </c>
    </row>
    <row r="471" ht="13" customHeight="1">
      <c r="A471" s="59" t="n"/>
      <c r="B471" s="60" t="n"/>
      <c r="C471" s="60" t="n"/>
      <c r="D471" s="60">
        <f t="array" ref="D471">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MATCH($E471,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71" s="60">
        <f t="array" ref="E471">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MATCH($F471,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71" s="60" t="inlineStr"/>
      <c r="G471" s="60" t="n"/>
      <c r="H471" s="60">
        <f t="array" ref="H471">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MATCH($I471,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71" s="60" t="n"/>
      <c r="J471" s="60" t="n"/>
      <c r="K471" s="60" t="n"/>
      <c r="L471" s="60" t="n"/>
      <c r="M471" s="60" t="n"/>
      <c r="N471" s="60" t="n"/>
      <c r="O471" s="60" t="n"/>
      <c r="P471" s="60">
        <f t="array" ref="P471">
_xlfn.IFS(
ISNUMBER(MATCH($Q471,{"шелфбаннер","разделитель","монетница","чековая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ISNUMBER(MATCH($Q471,{"LED/LCD","видеокулер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ISNUMBER(MATCH($Q471,{"автомобиль","машина","выставочное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ISNUMBER(MATCH($Q471,{"билборд","лифтовая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ISNUMBER(MATCH($Q471,{"навигация","подвесной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ISNUMBER(MATCH($Q471,{"движущаяся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ISNUMBER(MATCH($Q471,{"каталог","журнал"},)),
"Пресса",
$Q471="","")</f>
        <v/>
      </c>
      <c r="Q471" s="60" t="n"/>
      <c r="R471" s="60">
        <f t="array" ref="R471">
IFERROR(
_xlfn.IFS(
OR(ISNUMBER(MATCH($Q471,{"экспозиция","макет","стенд","автостенд","авто стенд","выставочное пространство","выставочные стенды","модульные выставочные стенды","3Д конструкция","3D конструкция"},)),P471="Экспонирование"),
"нестандартный",
ISNUMBER(MATCH($Q471,{"скроллер","призматрон"},)),
"динамический",
$P471="Видео",
"цифровой",
OR($P471="Пресса",$P471="Щит",$P471="POSm",$P471="Подвес",$P471="Брендирование/оклейка"),
"статический"),"")</f>
        <v/>
      </c>
      <c r="S471" s="59" t="n"/>
      <c r="T471" s="60" t="n"/>
      <c r="U471" s="60" t="n"/>
      <c r="V471" s="60">
        <f>
IF(P471="Видео",
"цифровой постер/ролик",
IF(ISNUMBER(MATCH(Q471,{"короб световой","короб световой | лайтбокс","короб световой | кристалайт","лайтбокс","лайт бокс","кристалайт","LB","lightbox"},)),
"бэклит",
IF(P471="Брендирование/оклейка",
"перфарированная пленка/самоклейка",
IF(P471="Экспонирование",
"под запрос",
IF(P471="Подвес",
"баннер/ткань",
"")))))</f>
        <v/>
      </c>
      <c r="W471" s="59" t="n"/>
      <c r="X471" s="59" t="n"/>
      <c r="Y471" s="59" t="n"/>
      <c r="Z471" s="61" t="n"/>
      <c r="AA471" s="61" t="n"/>
      <c r="AB471" s="61">
        <f>IF(BL471&gt;0,Z471,0)</f>
        <v/>
      </c>
      <c r="AC471" s="59" t="n"/>
      <c r="AD471" s="59" t="n"/>
      <c r="AE471" s="59" t="n"/>
      <c r="AF471" s="59" t="n"/>
      <c r="AG471" s="59" t="n"/>
      <c r="AH471" s="59" t="n"/>
      <c r="AI471" s="59" t="n"/>
      <c r="AJ471" s="59" t="n"/>
      <c r="AK471" s="59" t="n"/>
      <c r="AL471" s="62">
        <f>IFERROR(IF(OR(R471="статический",R471="динамический",R471="нестандартный",R471="",R471=""),"-",IF(AND(AH471="-",AI471="-"),"-",AK471*3600/AH471*AI471)),"-")</f>
        <v/>
      </c>
      <c r="AM471" s="62">
        <f>IFERROR(IF(OR(R471="статический",R471="динамический",R471="",R471="", R471="BTL",R471="нестандартный"),"-",AG471*AI471*AL471/60),"-")</f>
        <v/>
      </c>
      <c r="AN471" s="63">
        <f>IFERROR(IF(AH471="","-",AG471*AI471/AH471),"-")</f>
        <v/>
      </c>
      <c r="AO471" s="59">
        <f>IFERROR(IF(OR($R471="статический",$R471="динамический",$R471="",$R471="",$R471="BTL",$R471="нестандартный"),"-",$AL471*$AY471),"-")</f>
        <v/>
      </c>
      <c r="AP471" s="62">
        <f>IFERROR(IF(OR($R471="статический",$R471="динамический",$R471="",$R471="",$R471="BTL",$R471="нестандартный"),"-",$AM471*AY471),"-")</f>
        <v/>
      </c>
      <c r="AQ471" s="64" t="n"/>
      <c r="AR471" s="61" t="n"/>
      <c r="AS471" s="61" t="n"/>
      <c r="AT471" s="61" t="n"/>
      <c r="AU471" s="65" t="n"/>
      <c r="AV471" s="124">
        <f>IFERROR(DR471/AT471*1000,"n/a")</f>
        <v/>
      </c>
      <c r="AW471" s="67" t="n"/>
      <c r="AX471" s="67" t="n"/>
      <c r="AY471" s="43">
        <f>IFERROR(IF(OR($AW471="",$AX471=""),"",_xlfn.DAYS($AX471+1,$AW471)),"")</f>
        <v/>
      </c>
      <c r="AZ471" s="68">
        <f t="array" ref="AZ471">
_xlfn.LET(_xlpm.COEFF,
IF($AW471+$AX471=0,0,IF(MAX(MIN($AX471,EOMONTH(AZ$15,0))-MAX($AW471,AZ$15)+1,)&gt;0,1,0)),
_xlfn.IFS(
$ES471="LisChannel",
_xlpm.COEFF*
INDEX({1;1;1.2;1.2;1;1;1;1;1.2;1.2;1.2;1.2},
MATCH(MONTH(AZ$15),
{1,2,3,4,5,6,7,8,9,10,11,12})),
CONCATENATE($ES471," ",$L471)="RussOutdoor метро",
_xlpm.COEFF*
INDEX({0.8;0.9;1.1;1.1;1;1;1;1;1.1;1.1;1.1;1.1},
MATCH(MONTH(AZ$15),
{1,2,3,4,5,6,7,8,9,10,11,12})),
$ES471&lt;&gt;"LisChannel",
_xlpm.COEFF,
$ES471&lt;&gt;"RussOutdoor",
_xlpm.COEFF))</f>
        <v/>
      </c>
      <c r="BA471" s="68">
        <f t="array" ref="BA471">
_xlfn.LET(_xlpm.COEFF,
IF($AW471+$AX471=0,0,IF(MAX(MIN($AX471,EOMONTH(BA$15,0))-MAX($AW471,BA$15)+1,)&gt;0,1,0)),
_xlfn.IFS(
$ES471="LisChannel",
_xlpm.COEFF*
INDEX({1;1;1.2;1.2;1;1;1;1;1.2;1.2;1.2;1.2},
MATCH(MONTH(BA$15),
{1,2,3,4,5,6,7,8,9,10,11,12})),
CONCATENATE($ES471," ",$L471)="RussOutdoor метро",
_xlpm.COEFF*
INDEX({0.8;0.9;1.1;1.1;1;1;1;1;1.1;1.1;1.1;1.1},
MATCH(MONTH(BA$15),
{1,2,3,4,5,6,7,8,9,10,11,12})),
$ES471&lt;&gt;"LisChannel",
_xlpm.COEFF,
$ES471&lt;&gt;"RussOutdoor",
_xlpm.COEFF))</f>
        <v/>
      </c>
      <c r="BB471" s="68">
        <f t="array" ref="BB471">
_xlfn.LET(_xlpm.COEFF,
IF($AW471+$AX471=0,0,IF(MAX(MIN($AX471,EOMONTH(BB$15,0))-MAX($AW471,BB$15)+1,)&gt;0,1,0)),
_xlfn.IFS(
$ES471="LisChannel",
_xlpm.COEFF*
INDEX({1;1;1.2;1.2;1;1;1;1;1.2;1.2;1.2;1.2},
MATCH(MONTH(BB$15),
{1,2,3,4,5,6,7,8,9,10,11,12})),
CONCATENATE($ES471," ",$L471)="RussOutdoor метро",
_xlpm.COEFF*
INDEX({0.8;0.9;1.1;1.1;1;1;1;1;1.1;1.1;1.1;1.1},
MATCH(MONTH(BB$15),
{1,2,3,4,5,6,7,8,9,10,11,12})),
$ES471&lt;&gt;"LisChannel",
_xlpm.COEFF,
$ES471&lt;&gt;"RussOutdoor",
_xlpm.COEFF))</f>
        <v/>
      </c>
      <c r="BC471" s="68">
        <f t="array" ref="BC471">
_xlfn.LET(_xlpm.COEFF,
IF($AW471+$AX471=0,0,IF(MAX(MIN($AX471,EOMONTH(BC$15,0))-MAX($AW471,BC$15)+1,)&gt;0,1,0)),
_xlfn.IFS(
$ES471="LisChannel",
_xlpm.COEFF*
INDEX({1;1;1.2;1.2;1;1;1;1;1.2;1.2;1.2;1.2},
MATCH(MONTH(BC$15),
{1,2,3,4,5,6,7,8,9,10,11,12})),
CONCATENATE($ES471," ",$L471)="RussOutdoor метро",
_xlpm.COEFF*
INDEX({0.8;0.9;1.1;1.1;1;1;1;1;1.1;1.1;1.1;1.1},
MATCH(MONTH(BC$15),
{1,2,3,4,5,6,7,8,9,10,11,12})),
$ES471&lt;&gt;"LisChannel",
_xlpm.COEFF,
$ES471&lt;&gt;"RussOutdoor",
_xlpm.COEFF))</f>
        <v/>
      </c>
      <c r="BD471" s="68">
        <f t="array" ref="BD471">
_xlfn.LET(_xlpm.COEFF,
IF($AW471+$AX471=0,0,IF(MAX(MIN($AX471,EOMONTH(BD$15,0))-MAX($AW471,BD$15)+1,)&gt;0,1,0)),
_xlfn.IFS(
$ES471="LisChannel",
_xlpm.COEFF*
INDEX({1;1;1.2;1.2;1;1;1;1;1.2;1.2;1.2;1.2},
MATCH(MONTH(BD$15),
{1,2,3,4,5,6,7,8,9,10,11,12})),
CONCATENATE($ES471," ",$L471)="RussOutdoor метро",
_xlpm.COEFF*
INDEX({0.8;0.9;1.1;1.1;1;1;1;1;1.1;1.1;1.1;1.1},
MATCH(MONTH(BD$15),
{1,2,3,4,5,6,7,8,9,10,11,12})),
$ES471&lt;&gt;"LisChannel",
_xlpm.COEFF,
$ES471&lt;&gt;"RussOutdoor",
_xlpm.COEFF))</f>
        <v/>
      </c>
      <c r="BE471" s="68">
        <f t="array" ref="BE471">
_xlfn.LET(_xlpm.COEFF,
IF($AW471+$AX471=0,0,IF(MAX(MIN($AX471,EOMONTH(BE$15,0))-MAX($AW471,BE$15)+1,)&gt;0,1,0)),
_xlfn.IFS(
$ES471="LisChannel",
_xlpm.COEFF*
INDEX({1;1;1.2;1.2;1;1;1;1;1.2;1.2;1.2;1.2},
MATCH(MONTH(BE$15),
{1,2,3,4,5,6,7,8,9,10,11,12})),
CONCATENATE($ES471," ",$L471)="RussOutdoor метро",
_xlpm.COEFF*
INDEX({0.8;0.9;1.1;1.1;1;1;1;1;1.1;1.1;1.1;1.1},
MATCH(MONTH(BE$15),
{1,2,3,4,5,6,7,8,9,10,11,12})),
$ES471&lt;&gt;"LisChannel",
_xlpm.COEFF,
$ES471&lt;&gt;"RussOutdoor",
_xlpm.COEFF))</f>
        <v/>
      </c>
      <c r="BF471" s="68">
        <f t="array" ref="BF471">
_xlfn.LET(_xlpm.COEFF,
IF($AW471+$AX471=0,0,IF(MAX(MIN($AX471,EOMONTH(BF$15,0))-MAX($AW471,BF$15)+1,)&gt;0,1,0)),
_xlfn.IFS(
$ES471="LisChannel",
_xlpm.COEFF*
INDEX({1;1;1.2;1.2;1;1;1;1;1.2;1.2;1.2;1.2},
MATCH(MONTH(BF$15),
{1,2,3,4,5,6,7,8,9,10,11,12})),
CONCATENATE($ES471," ",$L471)="RussOutdoor метро",
_xlpm.COEFF*
INDEX({0.8;0.9;1.1;1.1;1;1;1;1;1.1;1.1;1.1;1.1},
MATCH(MONTH(BF$15),
{1,2,3,4,5,6,7,8,9,10,11,12})),
$ES471&lt;&gt;"LisChannel",
_xlpm.COEFF,
$ES471&lt;&gt;"RussOutdoor",
_xlpm.COEFF))</f>
        <v/>
      </c>
      <c r="BG471" s="68">
        <f t="array" ref="BG471">
_xlfn.LET(_xlpm.COEFF,
IF($AW471+$AX471=0,0,IF(MAX(MIN($AX471,EOMONTH(BG$15,0))-MAX($AW471,BG$15)+1,)&gt;0,1,0)),
_xlfn.IFS(
$ES471="LisChannel",
_xlpm.COEFF*
INDEX({1;1;1.2;1.2;1;1;1;1;1.2;1.2;1.2;1.2},
MATCH(MONTH(BG$15),
{1,2,3,4,5,6,7,8,9,10,11,12})),
CONCATENATE($ES471," ",$L471)="RussOutdoor метро",
_xlpm.COEFF*
INDEX({0.8;0.9;1.1;1.1;1;1;1;1;1.1;1.1;1.1;1.1},
MATCH(MONTH(BG$15),
{1,2,3,4,5,6,7,8,9,10,11,12})),
$ES471&lt;&gt;"LisChannel",
_xlpm.COEFF,
$ES471&lt;&gt;"RussOutdoor",
_xlpm.COEFF))</f>
        <v/>
      </c>
      <c r="BH471" s="68">
        <f t="array" ref="BH471">
_xlfn.LET(_xlpm.COEFF,
IF($AW471+$AX471=0,0,IF(MAX(MIN($AX471,EOMONTH(BH$15,0))-MAX($AW471,BH$15)+1,)&gt;0,1,0)),
_xlfn.IFS(
$ES471="LisChannel",
_xlpm.COEFF*
INDEX({1;1;1.2;1.2;1;1;1;1;1.2;1.2;1.2;1.2},
MATCH(MONTH(BH$15),
{1,2,3,4,5,6,7,8,9,10,11,12})),
CONCATENATE($ES471," ",$L471)="RussOutdoor метро",
_xlpm.COEFF*
INDEX({0.8;0.9;1.1;1.1;1;1;1;1;1.1;1.1;1.1;1.1},
MATCH(MONTH(BH$15),
{1,2,3,4,5,6,7,8,9,10,11,12})),
$ES471&lt;&gt;"LisChannel",
_xlpm.COEFF,
$ES471&lt;&gt;"RussOutdoor",
_xlpm.COEFF))</f>
        <v/>
      </c>
      <c r="BI471" s="68">
        <f t="array" ref="BI471">
_xlfn.LET(_xlpm.COEFF,
IF($AW471+$AX471=0,0,IF(MAX(MIN($AX471,EOMONTH(BI$15,0))-MAX($AW471,BI$15)+1,)&gt;0,1,0)),
_xlfn.IFS(
$ES471="LisChannel",
_xlpm.COEFF*
INDEX({1;1;1.2;1.2;1;1;1;1;1.2;1.2;1.2;1.2},
MATCH(MONTH(BI$15),
{1,2,3,4,5,6,7,8,9,10,11,12})),
CONCATENATE($ES471," ",$L471)="RussOutdoor метро",
_xlpm.COEFF*
INDEX({0.8;0.9;1.1;1.1;1;1;1;1;1.1;1.1;1.1;1.1},
MATCH(MONTH(BI$15),
{1,2,3,4,5,6,7,8,9,10,11,12})),
$ES471&lt;&gt;"LisChannel",
_xlpm.COEFF,
$ES471&lt;&gt;"RussOutdoor",
_xlpm.COEFF))</f>
        <v/>
      </c>
      <c r="BJ471" s="68">
        <f t="array" ref="BJ471">
_xlfn.LET(_xlpm.COEFF,
IF($AW471+$AX471=0,0,IF(MAX(MIN($AX471,EOMONTH(BJ$15,0))-MAX($AW471,BJ$15)+1,)&gt;0,1,0)),
_xlfn.IFS(
$ES471="LisChannel",
_xlpm.COEFF*
INDEX({1;1;1.2;1.2;1;1;1;1;1.2;1.2;1.2;1.2},
MATCH(MONTH(BJ$15),
{1,2,3,4,5,6,7,8,9,10,11,12})),
CONCATENATE($ES471," ",$L471)="RussOutdoor метро",
_xlpm.COEFF*
INDEX({0.8;0.9;1.1;1.1;1;1;1;1;1.1;1.1;1.1;1.1},
MATCH(MONTH(BJ$15),
{1,2,3,4,5,6,7,8,9,10,11,12})),
$ES471&lt;&gt;"LisChannel",
_xlpm.COEFF,
$ES471&lt;&gt;"RussOutdoor",
_xlpm.COEFF))</f>
        <v/>
      </c>
      <c r="BK471" s="68">
        <f t="array" ref="BK471">
_xlfn.LET(_xlpm.COEFF,
IF($AW471+$AX471=0,0,IF(MAX(MIN($AX471,EOMONTH(BK$15,0))-MAX($AW471,BK$15)+1,)&gt;0,1,0)),
_xlfn.IFS(
$ES471="LisChannel",
_xlpm.COEFF*
INDEX({1;1;1.2;1.2;1;1;1;1;1.2;1.2;1.2;1.2},
MATCH(MONTH(BK$15),
{1,2,3,4,5,6,7,8,9,10,11,12})),
CONCATENATE($ES471," ",$L471)="RussOutdoor метро",
_xlpm.COEFF*
INDEX({0.8;0.9;1.1;1.1;1;1;1;1;1.1;1.1;1.1;1.1},
MATCH(MONTH(BK$15),
{1,2,3,4,5,6,7,8,9,10,11,12})),
$ES471&lt;&gt;"LisChannel",
_xlpm.COEFF,
$ES471&lt;&gt;"RussOutdoor",
_xlpm.COEFF))</f>
        <v/>
      </c>
      <c r="BL471" s="62">
        <f>COUNTIFS($AZ471:$BK471,"&gt;0")</f>
        <v/>
      </c>
      <c r="BM471" s="65" t="n"/>
      <c r="BN471" s="125">
        <f>$DJ471</f>
        <v/>
      </c>
      <c r="BO471" s="63">
        <f>$DQ471</f>
        <v/>
      </c>
      <c r="BP471" s="125">
        <f>
IFERROR(
IF($BL471=0,0,
$BN471*(1-$BO471)),
0)</f>
        <v/>
      </c>
      <c r="BQ471" s="125">
        <f t="array" ref="BQ471">
IFERROR(
_xlfn.IFS(
$DH471="день_1",
$BP471*$BL471/($AX471-$AW471+1)*AZ471*(DAY(EOMONTH(AZ$15,0))),
$DH471="день_2",
$BP471/30*MAX(MIN($AX471,EOMONTH(AZ$15,0))-MAX($AW471,AZ$15)+1,),
$DH471="раб.день",
$BP471/30*(IFERROR(
_xlfn.LET(_xlpm.VD,
CHOOSE(
{1;2;3;4;5;6;7;8;9;10;11;12;13;14;15;16;17;18},
45658,45659,45660,45661,45662,45663,45664,45665,45711,45724,45778,45779,45785,45786,45820,45821,45965,46022),
_xlfn.LET(_xlpm.DD,
MAX(MIN($AX471,EOMONTH(AZ$15,0))-MAX($AW471,AZ$15),),
_xlfn.IFS(
AND(MONTH($AW471)=MONTH(AZ$15),MONTH($AX471)&lt;&gt;MONTH(AZ$15)),
NETWORKDAYS.INTL($AW471,$AW471+_xlpm.DD,1,_xlpm.VD),
AND(MONTH($AW471)&lt;&gt;MONTH(AZ$15),MONTH($AX471)=MONTH(AZ$15)),
NETWORKDAYS.INTL(($AX471)-_xlpm.DD,$AX471,1,_xlpm.VD),
AND(MONTH($AW471)&lt;MONTH(AZ$15),MONTH($AX471)&gt;MONTH(AZ$15)),
NETWORKDAYS.INTL((EOMONTH(AZ$15-1,1))-_xlpm.DD,EOMONTH(AZ$15-1,1),1,_xlpm.VD),
AND(MONTH($AW471)=MONTH(AZ$15),MONTH($AX471)=MONTH(AZ$15)),
NETWORKDAYS.INTL($AW471,$AX471,1,_xlpm.VD)))),0)),
$DH471="месяц",
$BP471*AZ471,
$DH471="неделя",
$BP471*AZ471/7*(ROUNDUP((DAY(EOMONTH(AZ$15,0)))/4,0))),
0)</f>
        <v/>
      </c>
      <c r="BR471" s="125">
        <f t="array" ref="BR471">
IFERROR(
_xlfn.IFS(
$DH471="день_1",
$BP471*$BL471/($AX471-$AW471+1)*BA471*(DAY(EOMONTH(BA$15,0))),
$DH471="день_2",
$BP471/30*MAX(MIN($AX471,EOMONTH(BA$15,0))-MAX($AW471,BA$15)+1,),
$DH471="раб.день",
$BP471/30*(IFERROR(
_xlfn.LET(_xlpm.VD,
CHOOSE(
{1;2;3;4;5;6;7;8;9;10;11;12;13;14;15;16;17;18},
45658,45659,45660,45661,45662,45663,45664,45665,45711,45724,45778,45779,45785,45786,45820,45821,45965,46022),
_xlfn.LET(_xlpm.DD,
MAX(MIN($AX471,EOMONTH(BA$15,0))-MAX($AW471,BA$15),),
_xlfn.IFS(
AND(MONTH($AW471)=MONTH(BA$15),MONTH($AX471)&lt;&gt;MONTH(BA$15)),
NETWORKDAYS.INTL($AW471,$AW471+_xlpm.DD,1,_xlpm.VD),
AND(MONTH($AW471)&lt;&gt;MONTH(BA$15),MONTH($AX471)=MONTH(BA$15)),
NETWORKDAYS.INTL(($AX471)-_xlpm.DD,$AX471,1,_xlpm.VD),
AND(MONTH($AW471)&lt;MONTH(BA$15),MONTH($AX471)&gt;MONTH(BA$15)),
NETWORKDAYS.INTL((EOMONTH(BA$15-1,1))-_xlpm.DD,EOMONTH(BA$15-1,1),1,_xlpm.VD),
AND(MONTH($AW471)=MONTH(BA$15),MONTH($AX471)=MONTH(BA$15)),
NETWORKDAYS.INTL($AW471,$AX471,1,_xlpm.VD)))),0)),
$DH471="месяц",
$BP471*BA471,
$DH471="неделя",
$BP471*BA471/7*(ROUNDUP((DAY(EOMONTH(BA$15,0)))/4,0))),
0)</f>
        <v/>
      </c>
      <c r="BS471" s="125">
        <f t="array" ref="BS471">
IFERROR(
_xlfn.IFS(
$DH471="день_1",
$BP471*$BL471/($AX471-$AW471+1)*BB471*(DAY(EOMONTH(BB$15,0))),
$DH471="день_2",
$BP471/30*MAX(MIN($AX471,EOMONTH(BB$15,0))-MAX($AW471,BB$15)+1,),
$DH471="раб.день",
$BP471/30*(IFERROR(
_xlfn.LET(_xlpm.VD,
CHOOSE(
{1;2;3;4;5;6;7;8;9;10;11;12;13;14;15;16;17;18},
45658,45659,45660,45661,45662,45663,45664,45665,45711,45724,45778,45779,45785,45786,45820,45821,45965,46022),
_xlfn.LET(_xlpm.DD,
MAX(MIN($AX471,EOMONTH(BB$15,0))-MAX($AW471,BB$15),),
_xlfn.IFS(
AND(MONTH($AW471)=MONTH(BB$15),MONTH($AX471)&lt;&gt;MONTH(BB$15)),
NETWORKDAYS.INTL($AW471,$AW471+_xlpm.DD,1,_xlpm.VD),
AND(MONTH($AW471)&lt;&gt;MONTH(BB$15),MONTH($AX471)=MONTH(BB$15)),
NETWORKDAYS.INTL(($AX471)-_xlpm.DD,$AX471,1,_xlpm.VD),
AND(MONTH($AW471)&lt;MONTH(BB$15),MONTH($AX471)&gt;MONTH(BB$15)),
NETWORKDAYS.INTL((EOMONTH(BB$15-1,1))-_xlpm.DD,EOMONTH(BB$15-1,1),1,_xlpm.VD),
AND(MONTH($AW471)=MONTH(BB$15),MONTH($AX471)=MONTH(BB$15)),
NETWORKDAYS.INTL($AW471,$AX471,1,_xlpm.VD)))),0)),
$DH471="месяц",
$BP471*BB471,
$DH471="неделя",
$BP471*BB471/7*(ROUNDUP((DAY(EOMONTH(BB$15,0)))/4,0))),
0)</f>
        <v/>
      </c>
      <c r="BT471" s="125">
        <f t="array" ref="BT471">
IFERROR(
_xlfn.IFS(
$DH471="день_1",
$BP471*$BL471/($AX471-$AW471+1)*BC471*(DAY(EOMONTH(BC$15,0))),
$DH471="день_2",
$BP471/30*MAX(MIN($AX471,EOMONTH(BC$15,0))-MAX($AW471,BC$15)+1,),
$DH471="раб.день",
$BP471/30*(IFERROR(
_xlfn.LET(_xlpm.VD,
CHOOSE(
{1;2;3;4;5;6;7;8;9;10;11;12;13;14;15;16;17;18},
45658,45659,45660,45661,45662,45663,45664,45665,45711,45724,45778,45779,45785,45786,45820,45821,45965,46022),
_xlfn.LET(_xlpm.DD,
MAX(MIN($AX471,EOMONTH(BC$15,0))-MAX($AW471,BC$15),),
_xlfn.IFS(
AND(MONTH($AW471)=MONTH(BC$15),MONTH($AX471)&lt;&gt;MONTH(BC$15)),
NETWORKDAYS.INTL($AW471,$AW471+_xlpm.DD,1,_xlpm.VD),
AND(MONTH($AW471)&lt;&gt;MONTH(BC$15),MONTH($AX471)=MONTH(BC$15)),
NETWORKDAYS.INTL(($AX471)-_xlpm.DD,$AX471,1,_xlpm.VD),
AND(MONTH($AW471)&lt;MONTH(BC$15),MONTH($AX471)&gt;MONTH(BC$15)),
NETWORKDAYS.INTL((EOMONTH(BC$15-1,1))-_xlpm.DD,EOMONTH(BC$15-1,1),1,_xlpm.VD),
AND(MONTH($AW471)=MONTH(BC$15),MONTH($AX471)=MONTH(BC$15)),
NETWORKDAYS.INTL($AW471,$AX471,1,_xlpm.VD)))),0)),
$DH471="месяц",
$BP471*BC471,
$DH471="неделя",
$BP471*BC471/7*(ROUNDUP((DAY(EOMONTH(BC$15,0)))/4,0))),
0)</f>
        <v/>
      </c>
      <c r="BU471" s="125">
        <f t="array" ref="BU471">
IFERROR(
_xlfn.IFS(
$DH471="день_1",
$BP471*$BL471/($AX471-$AW471+1)*BD471*(DAY(EOMONTH(BD$15,0))),
$DH471="день_2",
$BP471/30*MAX(MIN($AX471,EOMONTH(BD$15,0))-MAX($AW471,BD$15)+1,),
$DH471="раб.день",
$BP471/30*(IFERROR(
_xlfn.LET(_xlpm.VD,
CHOOSE(
{1;2;3;4;5;6;7;8;9;10;11;12;13;14;15;16;17;18},
45658,45659,45660,45661,45662,45663,45664,45665,45711,45724,45778,45779,45785,45786,45820,45821,45965,46022),
_xlfn.LET(_xlpm.DD,
MAX(MIN($AX471,EOMONTH(BD$15,0))-MAX($AW471,BD$15),),
_xlfn.IFS(
AND(MONTH($AW471)=MONTH(BD$15),MONTH($AX471)&lt;&gt;MONTH(BD$15)),
NETWORKDAYS.INTL($AW471,$AW471+_xlpm.DD,1,_xlpm.VD),
AND(MONTH($AW471)&lt;&gt;MONTH(BD$15),MONTH($AX471)=MONTH(BD$15)),
NETWORKDAYS.INTL(($AX471)-_xlpm.DD,$AX471,1,_xlpm.VD),
AND(MONTH($AW471)&lt;MONTH(BD$15),MONTH($AX471)&gt;MONTH(BD$15)),
NETWORKDAYS.INTL((EOMONTH(BD$15-1,1))-_xlpm.DD,EOMONTH(BD$15-1,1),1,_xlpm.VD),
AND(MONTH($AW471)=MONTH(BD$15),MONTH($AX471)=MONTH(BD$15)),
NETWORKDAYS.INTL($AW471,$AX471,1,_xlpm.VD)))),0)),
$DH471="месяц",
$BP471*BD471,
$DH471="неделя",
$BP471*BD471/7*(ROUNDUP((DAY(EOMONTH(BD$15,0)))/4,0))),
0)</f>
        <v/>
      </c>
      <c r="BV471" s="125">
        <f t="array" ref="BV471">
IFERROR(
_xlfn.IFS(
$DH471="день_1",
$BP471*$BL471/($AX471-$AW471+1)*BE471*(DAY(EOMONTH(BE$15,0))),
$DH471="день_2",
$BP471/30*MAX(MIN($AX471,EOMONTH(BE$15,0))-MAX($AW471,BE$15)+1,),
$DH471="раб.день",
$BP471/30*(IFERROR(
_xlfn.LET(_xlpm.VD,
CHOOSE(
{1;2;3;4;5;6;7;8;9;10;11;12;13;14;15;16;17;18},
45658,45659,45660,45661,45662,45663,45664,45665,45711,45724,45778,45779,45785,45786,45820,45821,45965,46022),
_xlfn.LET(_xlpm.DD,
MAX(MIN($AX471,EOMONTH(BE$15,0))-MAX($AW471,BE$15),),
_xlfn.IFS(
AND(MONTH($AW471)=MONTH(BE$15),MONTH($AX471)&lt;&gt;MONTH(BE$15)),
NETWORKDAYS.INTL($AW471,$AW471+_xlpm.DD,1,_xlpm.VD),
AND(MONTH($AW471)&lt;&gt;MONTH(BE$15),MONTH($AX471)=MONTH(BE$15)),
NETWORKDAYS.INTL(($AX471)-_xlpm.DD,$AX471,1,_xlpm.VD),
AND(MONTH($AW471)&lt;MONTH(BE$15),MONTH($AX471)&gt;MONTH(BE$15)),
NETWORKDAYS.INTL((EOMONTH(BE$15-1,1))-_xlpm.DD,EOMONTH(BE$15-1,1),1,_xlpm.VD),
AND(MONTH($AW471)=MONTH(BE$15),MONTH($AX471)=MONTH(BE$15)),
NETWORKDAYS.INTL($AW471,$AX471,1,_xlpm.VD)))),0)),
$DH471="месяц",
$BP471*BE471,
$DH471="неделя",
$BP471*BE471/7*(ROUNDUP((DAY(EOMONTH(BE$15,0)))/4,0))),
0)</f>
        <v/>
      </c>
      <c r="BW471" s="125">
        <f t="array" ref="BW471">
IFERROR(
_xlfn.IFS(
$DH471="день_1",
$BP471*$BL471/($AX471-$AW471+1)*BF471*(DAY(EOMONTH(BF$15,0))),
$DH471="день_2",
$BP471/30*MAX(MIN($AX471,EOMONTH(BF$15,0))-MAX($AW471,BF$15)+1,),
$DH471="раб.день",
$BP471/30*(IFERROR(
_xlfn.LET(_xlpm.VD,
CHOOSE(
{1;2;3;4;5;6;7;8;9;10;11;12;13;14;15;16;17;18},
45658,45659,45660,45661,45662,45663,45664,45665,45711,45724,45778,45779,45785,45786,45820,45821,45965,46022),
_xlfn.LET(_xlpm.DD,
MAX(MIN($AX471,EOMONTH(BF$15,0))-MAX($AW471,BF$15),),
_xlfn.IFS(
AND(MONTH($AW471)=MONTH(BF$15),MONTH($AX471)&lt;&gt;MONTH(BF$15)),
NETWORKDAYS.INTL($AW471,$AW471+_xlpm.DD,1,_xlpm.VD),
AND(MONTH($AW471)&lt;&gt;MONTH(BF$15),MONTH($AX471)=MONTH(BF$15)),
NETWORKDAYS.INTL(($AX471)-_xlpm.DD,$AX471,1,_xlpm.VD),
AND(MONTH($AW471)&lt;MONTH(BF$15),MONTH($AX471)&gt;MONTH(BF$15)),
NETWORKDAYS.INTL((EOMONTH(BF$15-1,1))-_xlpm.DD,EOMONTH(BF$15-1,1),1,_xlpm.VD),
AND(MONTH($AW471)=MONTH(BF$15),MONTH($AX471)=MONTH(BF$15)),
NETWORKDAYS.INTL($AW471,$AX471,1,_xlpm.VD)))),0)),
$DH471="месяц",
$BP471*BF471,
$DH471="неделя",
$BP471*BF471/7*(ROUNDUP((DAY(EOMONTH(BF$15,0)))/4,0))),
0)</f>
        <v/>
      </c>
      <c r="BX471" s="125">
        <f t="array" ref="BX471">
IFERROR(
_xlfn.IFS(
$DH471="день_1",
$BP471*$BL471/($AX471-$AW471+1)*BG471*(DAY(EOMONTH(BG$15,0))),
$DH471="день_2",
$BP471/30*MAX(MIN($AX471,EOMONTH(BG$15,0))-MAX($AW471,BG$15)+1,),
$DH471="раб.день",
$BP471/30*(IFERROR(
_xlfn.LET(_xlpm.VD,
CHOOSE(
{1;2;3;4;5;6;7;8;9;10;11;12;13;14;15;16;17;18},
45658,45659,45660,45661,45662,45663,45664,45665,45711,45724,45778,45779,45785,45786,45820,45821,45965,46022),
_xlfn.LET(_xlpm.DD,
MAX(MIN($AX471,EOMONTH(BG$15,0))-MAX($AW471,BG$15),),
_xlfn.IFS(
AND(MONTH($AW471)=MONTH(BG$15),MONTH($AX471)&lt;&gt;MONTH(BG$15)),
NETWORKDAYS.INTL($AW471,$AW471+_xlpm.DD,1,_xlpm.VD),
AND(MONTH($AW471)&lt;&gt;MONTH(BG$15),MONTH($AX471)=MONTH(BG$15)),
NETWORKDAYS.INTL(($AX471)-_xlpm.DD,$AX471,1,_xlpm.VD),
AND(MONTH($AW471)&lt;MONTH(BG$15),MONTH($AX471)&gt;MONTH(BG$15)),
NETWORKDAYS.INTL((EOMONTH(BG$15-1,1))-_xlpm.DD,EOMONTH(BG$15-1,1),1,_xlpm.VD),
AND(MONTH($AW471)=MONTH(BG$15),MONTH($AX471)=MONTH(BG$15)),
NETWORKDAYS.INTL($AW471,$AX471,1,_xlpm.VD)))),0)),
$DH471="месяц",
$BP471*BG471,
$DH471="неделя",
$BP471*BG471/7*(ROUNDUP((DAY(EOMONTH(BG$15,0)))/4,0))),
0)</f>
        <v/>
      </c>
      <c r="BY471" s="125">
        <f t="array" ref="BY471">
IFERROR(
_xlfn.IFS(
$DH471="день_1",
$BP471*$BL471/($AX471-$AW471+1)*BH471*(DAY(EOMONTH(BH$15,0))),
$DH471="день_2",
$BP471/30*MAX(MIN($AX471,EOMONTH(BH$15,0))-MAX($AW471,BH$15)+1,),
$DH471="раб.день",
$BP471/30*(IFERROR(
_xlfn.LET(_xlpm.VD,
CHOOSE(
{1;2;3;4;5;6;7;8;9;10;11;12;13;14;15;16;17;18},
45658,45659,45660,45661,45662,45663,45664,45665,45711,45724,45778,45779,45785,45786,45820,45821,45965,46022),
_xlfn.LET(_xlpm.DD,
MAX(MIN($AX471,EOMONTH(BH$15,0))-MAX($AW471,BH$15),),
_xlfn.IFS(
AND(MONTH($AW471)=MONTH(BH$15),MONTH($AX471)&lt;&gt;MONTH(BH$15)),
NETWORKDAYS.INTL($AW471,$AW471+_xlpm.DD,1,_xlpm.VD),
AND(MONTH($AW471)&lt;&gt;MONTH(BH$15),MONTH($AX471)=MONTH(BH$15)),
NETWORKDAYS.INTL(($AX471)-_xlpm.DD,$AX471,1,_xlpm.VD),
AND(MONTH($AW471)&lt;MONTH(BH$15),MONTH($AX471)&gt;MONTH(BH$15)),
NETWORKDAYS.INTL((EOMONTH(BH$15-1,1))-_xlpm.DD,EOMONTH(BH$15-1,1),1,_xlpm.VD),
AND(MONTH($AW471)=MONTH(BH$15),MONTH($AX471)=MONTH(BH$15)),
NETWORKDAYS.INTL($AW471,$AX471,1,_xlpm.VD)))),0)),
$DH471="месяц",
$BP471*BH471,
$DH471="неделя",
$BP471*BH471/7*(ROUNDUP((DAY(EOMONTH(BH$15,0)))/4,0))),
0)</f>
        <v/>
      </c>
      <c r="BZ471" s="125">
        <f t="array" ref="BZ471">
IFERROR(
_xlfn.IFS(
$DH471="день_1",
$BP471*$BL471/($AX471-$AW471+1)*BI471*(DAY(EOMONTH(BI$15,0))),
$DH471="день_2",
$BP471/30*MAX(MIN($AX471,EOMONTH(BI$15,0))-MAX($AW471,BI$15)+1,),
$DH471="раб.день",
$BP471/30*(IFERROR(
_xlfn.LET(_xlpm.VD,
CHOOSE(
{1;2;3;4;5;6;7;8;9;10;11;12;13;14;15;16;17;18},
45658,45659,45660,45661,45662,45663,45664,45665,45711,45724,45778,45779,45785,45786,45820,45821,45965,46022),
_xlfn.LET(_xlpm.DD,
MAX(MIN($AX471,EOMONTH(BI$15,0))-MAX($AW471,BI$15),),
_xlfn.IFS(
AND(MONTH($AW471)=MONTH(BI$15),MONTH($AX471)&lt;&gt;MONTH(BI$15)),
NETWORKDAYS.INTL($AW471,$AW471+_xlpm.DD,1,_xlpm.VD),
AND(MONTH($AW471)&lt;&gt;MONTH(BI$15),MONTH($AX471)=MONTH(BI$15)),
NETWORKDAYS.INTL(($AX471)-_xlpm.DD,$AX471,1,_xlpm.VD),
AND(MONTH($AW471)&lt;MONTH(BI$15),MONTH($AX471)&gt;MONTH(BI$15)),
NETWORKDAYS.INTL((EOMONTH(BI$15-1,1))-_xlpm.DD,EOMONTH(BI$15-1,1),1,_xlpm.VD),
AND(MONTH($AW471)=MONTH(BI$15),MONTH($AX471)=MONTH(BI$15)),
NETWORKDAYS.INTL($AW471,$AX471,1,_xlpm.VD)))),0)),
$DH471="месяц",
$BP471*BI471,
$DH471="неделя",
$BP471*BI471/7*(ROUNDUP((DAY(EOMONTH(BI$15,0)))/4,0))),
0)</f>
        <v/>
      </c>
      <c r="CA471" s="125">
        <f t="array" ref="CA471">
IFERROR(
_xlfn.IFS(
$DH471="день_1",
$BP471*$BL471/($AX471-$AW471+1)*BJ471*(DAY(EOMONTH(BJ$15,0))),
$DH471="день_2",
$BP471/30*MAX(MIN($AX471,EOMONTH(BJ$15,0))-MAX($AW471,BJ$15)+1,),
$DH471="раб.день",
$BP471/30*(IFERROR(
_xlfn.LET(_xlpm.VD,
CHOOSE(
{1;2;3;4;5;6;7;8;9;10;11;12;13;14;15;16;17;18},
45658,45659,45660,45661,45662,45663,45664,45665,45711,45724,45778,45779,45785,45786,45820,45821,45965,46022),
_xlfn.LET(_xlpm.DD,
MAX(MIN($AX471,EOMONTH(BJ$15,0))-MAX($AW471,BJ$15),),
_xlfn.IFS(
AND(MONTH($AW471)=MONTH(BJ$15),MONTH($AX471)&lt;&gt;MONTH(BJ$15)),
NETWORKDAYS.INTL($AW471,$AW471+_xlpm.DD,1,_xlpm.VD),
AND(MONTH($AW471)&lt;&gt;MONTH(BJ$15),MONTH($AX471)=MONTH(BJ$15)),
NETWORKDAYS.INTL(($AX471)-_xlpm.DD,$AX471,1,_xlpm.VD),
AND(MONTH($AW471)&lt;MONTH(BJ$15),MONTH($AX471)&gt;MONTH(BJ$15)),
NETWORKDAYS.INTL((EOMONTH(BJ$15-1,1))-_xlpm.DD,EOMONTH(BJ$15-1,1),1,_xlpm.VD),
AND(MONTH($AW471)=MONTH(BJ$15),MONTH($AX471)=MONTH(BJ$15)),
NETWORKDAYS.INTL($AW471,$AX471,1,_xlpm.VD)))),0)),
$DH471="месяц",
$BP471*BJ471,
$DH471="неделя",
$BP471*BJ471/7*(ROUNDUP((DAY(EOMONTH(BJ$15,0)))/4,0))),
0)</f>
        <v/>
      </c>
      <c r="CB471" s="125">
        <f t="array" ref="CB471">
IFERROR(
_xlfn.IFS(
$DH471="день_1",
$BP471*$BL471/($AX471-$AW471+1)*BK471*(DAY(EOMONTH(BK$15,0))),
$DH471="день_2",
$BP471/30*MAX(MIN($AX471,EOMONTH(BK$15,0))-MAX($AW471,BK$15)+1,),
$DH471="раб.день",
$BP471/30*(IFERROR(
_xlfn.LET(_xlpm.VD,
CHOOSE(
{1;2;3;4;5;6;7;8;9;10;11;12;13;14;15;16;17;18},
45658,45659,45660,45661,45662,45663,45664,45665,45711,45724,45778,45779,45785,45786,45820,45821,45965,46022),
_xlfn.LET(_xlpm.DD,
MAX(MIN($AX471,EOMONTH(BK$15,0))-MAX($AW471,BK$15),),
_xlfn.IFS(
AND(MONTH($AW471)=MONTH(BK$15),MONTH($AX471)&lt;&gt;MONTH(BK$15)),
NETWORKDAYS.INTL($AW471,$AW471+_xlpm.DD,1,_xlpm.VD),
AND(MONTH($AW471)&lt;&gt;MONTH(BK$15),MONTH($AX471)=MONTH(BK$15)),
NETWORKDAYS.INTL(($AX471)-_xlpm.DD,$AX471,1,_xlpm.VD),
AND(MONTH($AW471)&lt;MONTH(BK$15),MONTH($AX471)&gt;MONTH(BK$15)),
NETWORKDAYS.INTL((EOMONTH(BK$15-1,1))-_xlpm.DD,EOMONTH(BK$15-1,1),1,_xlpm.VD),
AND(MONTH($AW471)=MONTH(BK$15),MONTH($AX471)=MONTH(BK$15)),
NETWORKDAYS.INTL($AW471,$AX471,1,_xlpm.VD)))),0)),
$DH471="месяц",
$BP471*BK471,
$DH471="неделя",
$BP471*BK471/7*(ROUNDUP((DAY(EOMONTH(BK$15,0)))/4,0))),
0)</f>
        <v/>
      </c>
      <c r="CC471" s="125">
        <f>SUM($BQ471:$CB471)</f>
        <v/>
      </c>
      <c r="CD471" s="126">
        <f>SUM($EH471:$EH471)</f>
        <v/>
      </c>
      <c r="CE471" s="126">
        <f>$CD471*$AB471</f>
        <v/>
      </c>
      <c r="CF471" s="126">
        <f>SUM($EK471:$EK471)</f>
        <v/>
      </c>
      <c r="CG471" s="126">
        <f>$CF471*$AB471</f>
        <v/>
      </c>
      <c r="CH471" s="126">
        <f>SUM($CC471,$CE471,$CG471)</f>
        <v/>
      </c>
      <c r="CI471" s="126">
        <f>$CH471*(1+$CM471)</f>
        <v/>
      </c>
      <c r="CJ471" s="127" t="n">
        <v>0</v>
      </c>
      <c r="CK471" s="126">
        <f>SUM($CH471:$CH471)*(1+$CJ471)</f>
        <v/>
      </c>
      <c r="CL471" s="126">
        <f>SUM($CH471:$CH471)*(1+$CM471)</f>
        <v/>
      </c>
      <c r="CM471" s="59" t="inlineStr">
        <is>
          <t>20%</t>
        </is>
      </c>
      <c r="CN471" s="59" t="n"/>
      <c r="CO471" s="72" t="n"/>
      <c r="CP471" s="59" t="n"/>
      <c r="CQ471" s="73" t="n"/>
      <c r="CR471" s="73" t="n"/>
      <c r="CS471" s="73" t="n"/>
      <c r="CT471" s="72" t="n"/>
      <c r="CU471" s="79" t="inlineStr">
        <is>
          <t> </t>
        </is>
      </c>
      <c r="CV471" s="60" t="n"/>
      <c r="CW471" s="60" t="n"/>
      <c r="CX471" s="60" t="n"/>
      <c r="CY471" s="127">
        <f>IFERROR(($CC471-$EE471)/($EE471/(1-$DQ471)),0)</f>
        <v/>
      </c>
      <c r="CZ471" s="127">
        <f>IFERROR(1-$EI471/($CE471),0)</f>
        <v/>
      </c>
      <c r="DA471" s="127">
        <f>IFERROR(1-$EL471/($CG471),0)</f>
        <v/>
      </c>
      <c r="DB471" s="126">
        <f>ROUND(IFERROR(($CI471/(1+$CM471)-$EN471),0),2)</f>
        <v/>
      </c>
      <c r="DC471" s="128" t="n"/>
      <c r="DD471" s="125" t="n"/>
      <c r="DE471" s="75" t="n">
        <v>0</v>
      </c>
      <c r="DF471" s="128" t="n"/>
      <c r="DG471" s="125">
        <f>IF($DC471=0,0,$DD471*($DC471*100%-$DE471*$DF471))*SUM($AB471:$AB471)</f>
        <v/>
      </c>
      <c r="DH471" s="129" t="inlineStr">
        <is>
          <t>месяц</t>
        </is>
      </c>
      <c r="DI471" s="130">
        <f t="array" ref="DI471">IFERROR(
IF($ES471="LisChannel",
(ROUND(((INDEX({174.625;153.888888888889;130.972222222222},MATCH($AI471,{2;3;4}),0))*$AG471*$AI471),2)),0),0)</f>
        <v/>
      </c>
      <c r="DJ471" s="130">
        <f>
_xlfn.LET(_xlpm.X,
IFERROR(
IF($ES471="НовиковТВ",
(_xlfn.LET(_xlpm.NTV,
_xlfn.LET(_xlpm.MIN,350000,
IF(SUMIFS($DI:$DI,$ES:$ES,"НовиковТВ")&lt;=_xlpm.MIN,
(SUMIFS($DI:$DI,$ES:$ES,"НовиковТВ")/(COUNTIFS($ES:$ES,"НовиковТВ")))*_xlpm.MIN/SUMIFS($DI:$DI,$ES:$ES,"НовиковТВ"),
DI471)),
_xlpm.NTV+$DG471/(1-(1-(_xlpm.NTV)*(1-$DL471)*(1-$DM471)*(1-$DN471)*(1-$DO471)*(1-$DP471)/_xlpm.NTV))))/(1+$EP471),
$DI471+$DG471/(1-(1-($DI471)*(1-$DL471)*(1-$DM471)*(1-$DN471)*(1-$DO471)*(1-$DP471)/$DI471))),
0),
_xlpm.X*(1+$CM471)*(1+$CW471)-_xlpm.X*(1+$CM471)+_xlpm.X)</f>
        <v/>
      </c>
      <c r="DK471" s="125" t="inlineStr">
        <is>
          <t>послед.</t>
        </is>
      </c>
      <c r="DL471" s="63" t="n">
        <v>0</v>
      </c>
      <c r="DM471" s="63" t="n">
        <v>0</v>
      </c>
      <c r="DN471" s="63" t="n">
        <v>0</v>
      </c>
      <c r="DO471" s="63" t="n">
        <v>0</v>
      </c>
      <c r="DP471" s="63" t="n">
        <v>0</v>
      </c>
      <c r="DQ471" s="63">
        <f t="array" ref="DQ471">IFERROR(_xlfn.IFS(
$DK471="послед.",1-(1-$DL471)*(1-$DM471)*(1-$DN471)*(1-$DO471)*(1-$DP471),
$DK471="сумм.",$DL471+$DM471+$DN471+$DO471+$DP471),
0)</f>
        <v/>
      </c>
      <c r="DR471" s="125">
        <f t="array" ref="DR471">
IFERROR(
_xlfn.IFS(
$BL471=0,
0,
$BL471&gt;0,
_xlfn.IFS($DK471="послед.",
$DJ471*(1-$DL471)*(1-$DM471)*(1-$DN471)*(1-$DO471)*(1-$DP471),
$DK471="сумм.",
$DJ471*(1-($DL471+$DM471+$DN471+$DO471+$DP471)))),0)</f>
        <v/>
      </c>
      <c r="DS471" s="125">
        <f t="array" ref="DS471">
IFERROR(_xlfn.IFS(
$DH471="день_1",
$DR471*$BL471/($AX471-$AW471+1)*AZ471*(DAY(EOMONTH(AZ$15,0))),
$DH471="день_2",
$DR471/30*MAX(MIN($AX471,EOMONTH(AZ$15,0))-MAX($AW471,AZ$15)+1,),
$DH471="раб.день",
$DR471/30*(IFERROR(
_xlfn.LET(_xlpm.VD,
CHOOSE(
{1;2;3;4;5;6;7;8;9;10;11;12;13;14;15;16;17;18},
45658,45659,45660,45661,45662,45663,45664,45665,45711,45724,45778,45779,45785,45786,45820,45821,45965,46022),
_xlfn.LET(_xlpm.DD,
MAX(MIN($AX471,EOMONTH(AZ$15,0))-MAX($AW471,AZ$15),),
_xlfn.IFS(
AND(MONTH($AW471)=MONTH(AZ$15),MONTH($AX471)&lt;&gt;MONTH(AZ$15)),
NETWORKDAYS.INTL($AW471,$AW471+_xlpm.DD,1,_xlpm.VD),
AND(MONTH($AW471)&lt;&gt;MONTH(AZ$15),MONTH($AX471)=MONTH(AZ$15)),
NETWORKDAYS.INTL(($AX471)-_xlpm.DD,$AX471,1,_xlpm.VD),
AND(MONTH($AW471)&lt;MONTH(AZ$15),MONTH($AX471)&gt;MONTH(AZ$15)),
NETWORKDAYS.INTL((EOMONTH(AZ$15-1,1))-_xlpm.DD,EOMONTH(AZ$15-1,1),1,_xlpm.VD),
AND(MONTH($AW471)=MONTH(AZ$15),MONTH($AX471)=MONTH(AZ$15)),
NETWORKDAYS.INTL($AW471,$AX471,1,_xlpm.VD)))),0)),
$DH471="месяц",
$DR471*AZ471,
$DH471="неделя",
$DR471*AZ471/7*(ROUNDUP((DAY(EOMONTH(AZ$15,0)))/4,0))),
0)</f>
        <v/>
      </c>
      <c r="DT471" s="125">
        <f t="array" ref="DT471">
IFERROR(_xlfn.IFS(
$DH471="день_1",
$DR471*$BL471/($AX471-$AW471+1)*BA471*(DAY(EOMONTH(BA$15,0))),
$DH471="день_2",
$DR471/30*MAX(MIN($AX471,EOMONTH(BA$15,0))-MAX($AW471,BA$15)+1,),
$DH471="раб.день",
$DR471/30*(IFERROR(
_xlfn.LET(_xlpm.VD,
CHOOSE(
{1;2;3;4;5;6;7;8;9;10;11;12;13;14;15;16;17;18},
45658,45659,45660,45661,45662,45663,45664,45665,45711,45724,45778,45779,45785,45786,45820,45821,45965,46022),
_xlfn.LET(_xlpm.DD,
MAX(MIN($AX471,EOMONTH(BA$15,0))-MAX($AW471,BA$15),),
_xlfn.IFS(
AND(MONTH($AW471)=MONTH(BA$15),MONTH($AX471)&lt;&gt;MONTH(BA$15)),
NETWORKDAYS.INTL($AW471,$AW471+_xlpm.DD,1,_xlpm.VD),
AND(MONTH($AW471)&lt;&gt;MONTH(BA$15),MONTH($AX471)=MONTH(BA$15)),
NETWORKDAYS.INTL(($AX471)-_xlpm.DD,$AX471,1,_xlpm.VD),
AND(MONTH($AW471)&lt;MONTH(BA$15),MONTH($AX471)&gt;MONTH(BA$15)),
NETWORKDAYS.INTL((EOMONTH(BA$15-1,1))-_xlpm.DD,EOMONTH(BA$15-1,1),1,_xlpm.VD),
AND(MONTH($AW471)=MONTH(BA$15),MONTH($AX471)=MONTH(BA$15)),
NETWORKDAYS.INTL($AW471,$AX471,1,_xlpm.VD)))),0)),
$DH471="месяц",
$DR471*BA471,
$DH471="неделя",
$DR471*BA471/7*(ROUNDUP((DAY(EOMONTH(BA$15,0)))/4,0))),
0)</f>
        <v/>
      </c>
      <c r="DU471" s="125">
        <f t="array" ref="DU471">
IFERROR(_xlfn.IFS(
$DH471="день_1",
$DR471*$BL471/($AX471-$AW471+1)*BB471*(DAY(EOMONTH(BB$15,0))),
$DH471="день_2",
$DR471/30*MAX(MIN($AX471,EOMONTH(BB$15,0))-MAX($AW471,BB$15)+1,),
$DH471="раб.день",
$DR471/30*(IFERROR(
_xlfn.LET(_xlpm.VD,
CHOOSE(
{1;2;3;4;5;6;7;8;9;10;11;12;13;14;15;16;17;18},
45658,45659,45660,45661,45662,45663,45664,45665,45711,45724,45778,45779,45785,45786,45820,45821,45965,46022),
_xlfn.LET(_xlpm.DD,
MAX(MIN($AX471,EOMONTH(BB$15,0))-MAX($AW471,BB$15),),
_xlfn.IFS(
AND(MONTH($AW471)=MONTH(BB$15),MONTH($AX471)&lt;&gt;MONTH(BB$15)),
NETWORKDAYS.INTL($AW471,$AW471+_xlpm.DD,1,_xlpm.VD),
AND(MONTH($AW471)&lt;&gt;MONTH(BB$15),MONTH($AX471)=MONTH(BB$15)),
NETWORKDAYS.INTL(($AX471)-_xlpm.DD,$AX471,1,_xlpm.VD),
AND(MONTH($AW471)&lt;MONTH(BB$15),MONTH($AX471)&gt;MONTH(BB$15)),
NETWORKDAYS.INTL((EOMONTH(BB$15-1,1))-_xlpm.DD,EOMONTH(BB$15-1,1),1,_xlpm.VD),
AND(MONTH($AW471)=MONTH(BB$15),MONTH($AX471)=MONTH(BB$15)),
NETWORKDAYS.INTL($AW471,$AX471,1,_xlpm.VD)))),0)),
$DH471="месяц",
$DR471*BB471,
$DH471="неделя",
$DR471*BB471/7*(ROUNDUP((DAY(EOMONTH(BB$15,0)))/4,0))),
0)</f>
        <v/>
      </c>
      <c r="DV471" s="125">
        <f t="array" ref="DV471">
IFERROR(_xlfn.IFS(
$DH471="день_1",
$DR471*$BL471/($AX471-$AW471+1)*BC471*(DAY(EOMONTH(BC$15,0))),
$DH471="день_2",
$DR471/30*MAX(MIN($AX471,EOMONTH(BC$15,0))-MAX($AW471,BC$15)+1,),
$DH471="раб.день",
$DR471/30*(IFERROR(
_xlfn.LET(_xlpm.VD,
CHOOSE(
{1;2;3;4;5;6;7;8;9;10;11;12;13;14;15;16;17;18},
45658,45659,45660,45661,45662,45663,45664,45665,45711,45724,45778,45779,45785,45786,45820,45821,45965,46022),
_xlfn.LET(_xlpm.DD,
MAX(MIN($AX471,EOMONTH(BC$15,0))-MAX($AW471,BC$15),),
_xlfn.IFS(
AND(MONTH($AW471)=MONTH(BC$15),MONTH($AX471)&lt;&gt;MONTH(BC$15)),
NETWORKDAYS.INTL($AW471,$AW471+_xlpm.DD,1,_xlpm.VD),
AND(MONTH($AW471)&lt;&gt;MONTH(BC$15),MONTH($AX471)=MONTH(BC$15)),
NETWORKDAYS.INTL(($AX471)-_xlpm.DD,$AX471,1,_xlpm.VD),
AND(MONTH($AW471)&lt;MONTH(BC$15),MONTH($AX471)&gt;MONTH(BC$15)),
NETWORKDAYS.INTL((EOMONTH(BC$15-1,1))-_xlpm.DD,EOMONTH(BC$15-1,1),1,_xlpm.VD),
AND(MONTH($AW471)=MONTH(BC$15),MONTH($AX471)=MONTH(BC$15)),
NETWORKDAYS.INTL($AW471,$AX471,1,_xlpm.VD)))),0)),
$DH471="месяц",
$DR471*BC471,
$DH471="неделя",
$DR471*BC471/7*(ROUNDUP((DAY(EOMONTH(BC$15,0)))/4,0))),
0)</f>
        <v/>
      </c>
      <c r="DW471" s="125">
        <f t="array" ref="DW471">
IFERROR(_xlfn.IFS(
$DH471="день_1",
$DR471*$BL471/($AX471-$AW471+1)*BD471*(DAY(EOMONTH(BD$15,0))),
$DH471="день_2",
$DR471/30*MAX(MIN($AX471,EOMONTH(BD$15,0))-MAX($AW471,BD$15)+1,),
$DH471="раб.день",
$DR471/30*(IFERROR(
_xlfn.LET(_xlpm.VD,
CHOOSE(
{1;2;3;4;5;6;7;8;9;10;11;12;13;14;15;16;17;18},
45658,45659,45660,45661,45662,45663,45664,45665,45711,45724,45778,45779,45785,45786,45820,45821,45965,46022),
_xlfn.LET(_xlpm.DD,
MAX(MIN($AX471,EOMONTH(BD$15,0))-MAX($AW471,BD$15),),
_xlfn.IFS(
AND(MONTH($AW471)=MONTH(BD$15),MONTH($AX471)&lt;&gt;MONTH(BD$15)),
NETWORKDAYS.INTL($AW471,$AW471+_xlpm.DD,1,_xlpm.VD),
AND(MONTH($AW471)&lt;&gt;MONTH(BD$15),MONTH($AX471)=MONTH(BD$15)),
NETWORKDAYS.INTL(($AX471)-_xlpm.DD,$AX471,1,_xlpm.VD),
AND(MONTH($AW471)&lt;MONTH(BD$15),MONTH($AX471)&gt;MONTH(BD$15)),
NETWORKDAYS.INTL((EOMONTH(BD$15-1,1))-_xlpm.DD,EOMONTH(BD$15-1,1),1,_xlpm.VD),
AND(MONTH($AW471)=MONTH(BD$15),MONTH($AX471)=MONTH(BD$15)),
NETWORKDAYS.INTL($AW471,$AX471,1,_xlpm.VD)))),0)),
$DH471="месяц",
$DR471*BD471,
$DH471="неделя",
$DR471*BD471/7*(ROUNDUP((DAY(EOMONTH(BD$15,0)))/4,0))),
0)</f>
        <v/>
      </c>
      <c r="DX471" s="125">
        <f t="array" ref="DX471">
IFERROR(_xlfn.IFS(
$DH471="день_1",
$DR471*$BL471/($AX471-$AW471+1)*BE471*(DAY(EOMONTH(BE$15,0))),
$DH471="день_2",
$DR471/30*MAX(MIN($AX471,EOMONTH(BE$15,0))-MAX($AW471,BE$15)+1,),
$DH471="раб.день",
$DR471/30*(IFERROR(
_xlfn.LET(_xlpm.VD,
CHOOSE(
{1;2;3;4;5;6;7;8;9;10;11;12;13;14;15;16;17;18},
45658,45659,45660,45661,45662,45663,45664,45665,45711,45724,45778,45779,45785,45786,45820,45821,45965,46022),
_xlfn.LET(_xlpm.DD,
MAX(MIN($AX471,EOMONTH(BE$15,0))-MAX($AW471,BE$15),),
_xlfn.IFS(
AND(MONTH($AW471)=MONTH(BE$15),MONTH($AX471)&lt;&gt;MONTH(BE$15)),
NETWORKDAYS.INTL($AW471,$AW471+_xlpm.DD,1,_xlpm.VD),
AND(MONTH($AW471)&lt;&gt;MONTH(BE$15),MONTH($AX471)=MONTH(BE$15)),
NETWORKDAYS.INTL(($AX471)-_xlpm.DD,$AX471,1,_xlpm.VD),
AND(MONTH($AW471)&lt;MONTH(BE$15),MONTH($AX471)&gt;MONTH(BE$15)),
NETWORKDAYS.INTL((EOMONTH(BE$15-1,1))-_xlpm.DD,EOMONTH(BE$15-1,1),1,_xlpm.VD),
AND(MONTH($AW471)=MONTH(BE$15),MONTH($AX471)=MONTH(BE$15)),
NETWORKDAYS.INTL($AW471,$AX471,1,_xlpm.VD)))),0)),
$DH471="месяц",
$DR471*BE471,
$DH471="неделя",
$DR471*BE471/7*(ROUNDUP((DAY(EOMONTH(BE$15,0)))/4,0))),
0)</f>
        <v/>
      </c>
      <c r="DY471" s="125">
        <f t="array" ref="DY471">
IFERROR(_xlfn.IFS(
$DH471="день_1",
$DR471*$BL471/($AX471-$AW471+1)*BF471*(DAY(EOMONTH(BF$15,0))),
$DH471="день_2",
$DR471/30*MAX(MIN($AX471,EOMONTH(BF$15,0))-MAX($AW471,BF$15)+1,),
$DH471="раб.день",
$DR471/30*(IFERROR(
_xlfn.LET(_xlpm.VD,
CHOOSE(
{1;2;3;4;5;6;7;8;9;10;11;12;13;14;15;16;17;18},
45658,45659,45660,45661,45662,45663,45664,45665,45711,45724,45778,45779,45785,45786,45820,45821,45965,46022),
_xlfn.LET(_xlpm.DD,
MAX(MIN($AX471,EOMONTH(BF$15,0))-MAX($AW471,BF$15),),
_xlfn.IFS(
AND(MONTH($AW471)=MONTH(BF$15),MONTH($AX471)&lt;&gt;MONTH(BF$15)),
NETWORKDAYS.INTL($AW471,$AW471+_xlpm.DD,1,_xlpm.VD),
AND(MONTH($AW471)&lt;&gt;MONTH(BF$15),MONTH($AX471)=MONTH(BF$15)),
NETWORKDAYS.INTL(($AX471)-_xlpm.DD,$AX471,1,_xlpm.VD),
AND(MONTH($AW471)&lt;MONTH(BF$15),MONTH($AX471)&gt;MONTH(BF$15)),
NETWORKDAYS.INTL((EOMONTH(BF$15-1,1))-_xlpm.DD,EOMONTH(BF$15-1,1),1,_xlpm.VD),
AND(MONTH($AW471)=MONTH(BF$15),MONTH($AX471)=MONTH(BF$15)),
NETWORKDAYS.INTL($AW471,$AX471,1,_xlpm.VD)))),0)),
$DH471="месяц",
$DR471*BF471,
$DH471="неделя",
$DR471*BF471/7*(ROUNDUP((DAY(EOMONTH(BF$15,0)))/4,0))),
0)</f>
        <v/>
      </c>
      <c r="DZ471" s="125">
        <f t="array" ref="DZ471">
IFERROR(_xlfn.IFS(
$DH471="день_1",
$DR471*$BL471/($AX471-$AW471+1)*BG471*(DAY(EOMONTH(BG$15,0))),
$DH471="день_2",
$DR471/30*MAX(MIN($AX471,EOMONTH(BG$15,0))-MAX($AW471,BG$15)+1,),
$DH471="раб.день",
$DR471/30*(IFERROR(
_xlfn.LET(_xlpm.VD,
CHOOSE(
{1;2;3;4;5;6;7;8;9;10;11;12;13;14;15;16;17;18},
45658,45659,45660,45661,45662,45663,45664,45665,45711,45724,45778,45779,45785,45786,45820,45821,45965,46022),
_xlfn.LET(_xlpm.DD,
MAX(MIN($AX471,EOMONTH(BG$15,0))-MAX($AW471,BG$15),),
_xlfn.IFS(
AND(MONTH($AW471)=MONTH(BG$15),MONTH($AX471)&lt;&gt;MONTH(BG$15)),
NETWORKDAYS.INTL($AW471,$AW471+_xlpm.DD,1,_xlpm.VD),
AND(MONTH($AW471)&lt;&gt;MONTH(BG$15),MONTH($AX471)=MONTH(BG$15)),
NETWORKDAYS.INTL(($AX471)-_xlpm.DD,$AX471,1,_xlpm.VD),
AND(MONTH($AW471)&lt;MONTH(BG$15),MONTH($AX471)&gt;MONTH(BG$15)),
NETWORKDAYS.INTL((EOMONTH(BG$15-1,1))-_xlpm.DD,EOMONTH(BG$15-1,1),1,_xlpm.VD),
AND(MONTH($AW471)=MONTH(BG$15),MONTH($AX471)=MONTH(BG$15)),
NETWORKDAYS.INTL($AW471,$AX471,1,_xlpm.VD)))),0)),
$DH471="месяц",
$DR471*BG471,
$DH471="неделя",
$DR471*BG471/7*(ROUNDUP((DAY(EOMONTH(BG$15,0)))/4,0))),
0)</f>
        <v/>
      </c>
      <c r="EA471" s="125">
        <f t="array" ref="EA471">
IFERROR(_xlfn.IFS(
$DH471="день_1",
$DR471*$BL471/($AX471-$AW471+1)*BH471*(DAY(EOMONTH(BH$15,0))),
$DH471="день_2",
$DR471/30*MAX(MIN($AX471,EOMONTH(BH$15,0))-MAX($AW471,BH$15)+1,),
$DH471="раб.день",
$DR471/30*(IFERROR(
_xlfn.LET(_xlpm.VD,
CHOOSE(
{1;2;3;4;5;6;7;8;9;10;11;12;13;14;15;16;17;18},
45658,45659,45660,45661,45662,45663,45664,45665,45711,45724,45778,45779,45785,45786,45820,45821,45965,46022),
_xlfn.LET(_xlpm.DD,
MAX(MIN($AX471,EOMONTH(BH$15,0))-MAX($AW471,BH$15),),
_xlfn.IFS(
AND(MONTH($AW471)=MONTH(BH$15),MONTH($AX471)&lt;&gt;MONTH(BH$15)),
NETWORKDAYS.INTL($AW471,$AW471+_xlpm.DD,1,_xlpm.VD),
AND(MONTH($AW471)&lt;&gt;MONTH(BH$15),MONTH($AX471)=MONTH(BH$15)),
NETWORKDAYS.INTL(($AX471)-_xlpm.DD,$AX471,1,_xlpm.VD),
AND(MONTH($AW471)&lt;MONTH(BH$15),MONTH($AX471)&gt;MONTH(BH$15)),
NETWORKDAYS.INTL((EOMONTH(BH$15-1,1))-_xlpm.DD,EOMONTH(BH$15-1,1),1,_xlpm.VD),
AND(MONTH($AW471)=MONTH(BH$15),MONTH($AX471)=MONTH(BH$15)),
NETWORKDAYS.INTL($AW471,$AX471,1,_xlpm.VD)))),0)),
$DH471="месяц",
$DR471*BH471,
$DH471="неделя",
$DR471*BH471/7*(ROUNDUP((DAY(EOMONTH(BH$15,0)))/4,0))),
0)</f>
        <v/>
      </c>
      <c r="EB471" s="125">
        <f t="array" ref="EB471">
IFERROR(_xlfn.IFS(
$DH471="день_1",
$DR471*$BL471/($AX471-$AW471+1)*BI471*(DAY(EOMONTH(BI$15,0))),
$DH471="день_2",
$DR471/30*MAX(MIN($AX471,EOMONTH(BI$15,0))-MAX($AW471,BI$15)+1,),
$DH471="раб.день",
$DR471/30*(IFERROR(
_xlfn.LET(_xlpm.VD,
CHOOSE(
{1;2;3;4;5;6;7;8;9;10;11;12;13;14;15;16;17;18},
45658,45659,45660,45661,45662,45663,45664,45665,45711,45724,45778,45779,45785,45786,45820,45821,45965,46022),
_xlfn.LET(_xlpm.DD,
MAX(MIN($AX471,EOMONTH(BI$15,0))-MAX($AW471,BI$15),),
_xlfn.IFS(
AND(MONTH($AW471)=MONTH(BI$15),MONTH($AX471)&lt;&gt;MONTH(BI$15)),
NETWORKDAYS.INTL($AW471,$AW471+_xlpm.DD,1,_xlpm.VD),
AND(MONTH($AW471)&lt;&gt;MONTH(BI$15),MONTH($AX471)=MONTH(BI$15)),
NETWORKDAYS.INTL(($AX471)-_xlpm.DD,$AX471,1,_xlpm.VD),
AND(MONTH($AW471)&lt;MONTH(BI$15),MONTH($AX471)&gt;MONTH(BI$15)),
NETWORKDAYS.INTL((EOMONTH(BI$15-1,1))-_xlpm.DD,EOMONTH(BI$15-1,1),1,_xlpm.VD),
AND(MONTH($AW471)=MONTH(BI$15),MONTH($AX471)=MONTH(BI$15)),
NETWORKDAYS.INTL($AW471,$AX471,1,_xlpm.VD)))),0)),
$DH471="месяц",
$DR471*BI471,
$DH471="неделя",
$DR471*BI471/7*(ROUNDUP((DAY(EOMONTH(BI$15,0)))/4,0))),
0)</f>
        <v/>
      </c>
      <c r="EC471" s="125">
        <f t="array" ref="EC471">
IFERROR(_xlfn.IFS(
$DH471="день_1",
$DR471*$BL471/($AX471-$AW471+1)*BJ471*(DAY(EOMONTH(BJ$15,0))),
$DH471="день_2",
$DR471/30*MAX(MIN($AX471,EOMONTH(BJ$15,0))-MAX($AW471,BJ$15)+1,),
$DH471="раб.день",
$DR471/30*(IFERROR(
_xlfn.LET(_xlpm.VD,
CHOOSE(
{1;2;3;4;5;6;7;8;9;10;11;12;13;14;15;16;17;18},
45658,45659,45660,45661,45662,45663,45664,45665,45711,45724,45778,45779,45785,45786,45820,45821,45965,46022),
_xlfn.LET(_xlpm.DD,
MAX(MIN($AX471,EOMONTH(BJ$15,0))-MAX($AW471,BJ$15),),
_xlfn.IFS(
AND(MONTH($AW471)=MONTH(BJ$15),MONTH($AX471)&lt;&gt;MONTH(BJ$15)),
NETWORKDAYS.INTL($AW471,$AW471+_xlpm.DD,1,_xlpm.VD),
AND(MONTH($AW471)&lt;&gt;MONTH(BJ$15),MONTH($AX471)=MONTH(BJ$15)),
NETWORKDAYS.INTL(($AX471)-_xlpm.DD,$AX471,1,_xlpm.VD),
AND(MONTH($AW471)&lt;MONTH(BJ$15),MONTH($AX471)&gt;MONTH(BJ$15)),
NETWORKDAYS.INTL((EOMONTH(BJ$15-1,1))-_xlpm.DD,EOMONTH(BJ$15-1,1),1,_xlpm.VD),
AND(MONTH($AW471)=MONTH(BJ$15),MONTH($AX471)=MONTH(BJ$15)),
NETWORKDAYS.INTL($AW471,$AX471,1,_xlpm.VD)))),0)),
$DH471="месяц",
$DR471*BJ471,
$DH471="неделя",
$DR471*BJ471/7*(ROUNDUP((DAY(EOMONTH(BJ$15,0)))/4,0))),
0)</f>
        <v/>
      </c>
      <c r="ED471" s="125">
        <f t="array" ref="ED471">
IFERROR(_xlfn.IFS(
$DH471="день_1",
$DR471*$BL471/($AX471-$AW471+1)*BK471*(DAY(EOMONTH(BK$15,0))),
$DH471="день_2",
$DR471/30*MAX(MIN($AX471,EOMONTH(BK$15,0))-MAX($AW471,BK$15)+1,),
$DH471="раб.день",
$DR471/30*(IFERROR(
_xlfn.LET(_xlpm.VD,
CHOOSE(
{1;2;3;4;5;6;7;8;9;10;11;12;13;14;15;16;17;18},
45658,45659,45660,45661,45662,45663,45664,45665,45711,45724,45778,45779,45785,45786,45820,45821,45965,46022),
_xlfn.LET(_xlpm.DD,
MAX(MIN($AX471,EOMONTH(BK$15,0))-MAX($AW471,BK$15),),
_xlfn.IFS(
AND(MONTH($AW471)=MONTH(BK$15),MONTH($AX471)&lt;&gt;MONTH(BK$15)),
NETWORKDAYS.INTL($AW471,$AW471+_xlpm.DD,1,_xlpm.VD),
AND(MONTH($AW471)&lt;&gt;MONTH(BK$15),MONTH($AX471)=MONTH(BK$15)),
NETWORKDAYS.INTL(($AX471)-_xlpm.DD,$AX471,1,_xlpm.VD),
AND(MONTH($AW471)&lt;MONTH(BK$15),MONTH($AX471)&gt;MONTH(BK$15)),
NETWORKDAYS.INTL((EOMONTH(BK$15-1,1))-_xlpm.DD,EOMONTH(BK$15-1,1),1,_xlpm.VD),
AND(MONTH($AW471)=MONTH(BK$15),MONTH($AX471)=MONTH(BK$15)),
NETWORKDAYS.INTL($AW471,$AX471,1,_xlpm.VD)))),0)),
$DH471="месяц",
$DR471*BK471,
$DH471="неделя",
$DR471*BK471/7*(ROUNDUP((DAY(EOMONTH(BK$15,0)))/4,0))),
0)</f>
        <v/>
      </c>
      <c r="EE471" s="125">
        <f>SUM($DS471,$DT471,$DU471,$DV471,$DW471,$DX471,$DY471,$DZ471,$EA471,$EB471,$EC471,$ED471)</f>
        <v/>
      </c>
      <c r="EF471" s="125">
        <f>IFERROR(ROUND($EE471*(1+$EP471),2),0)</f>
        <v/>
      </c>
      <c r="EG471" s="128" t="n">
        <v>1</v>
      </c>
      <c r="EH471" s="126" t="n">
        <v>0</v>
      </c>
      <c r="EI471" s="126">
        <f>ROUND(SUM($EH471:$EH471)*SUM($AB471:$AB471)*$EG471,2)</f>
        <v/>
      </c>
      <c r="EJ471" s="126">
        <f>ROUND($EI471*(1+$EP471),2)</f>
        <v/>
      </c>
      <c r="EK471" s="126" t="n">
        <v>0</v>
      </c>
      <c r="EL471" s="126">
        <f>ROUND(SUM($EK471:$EK471)*SUM($AB471:$AB471)*$EG471,2)</f>
        <v/>
      </c>
      <c r="EM471" s="126">
        <f>ROUND($EL471*(1+$EP471),2)</f>
        <v/>
      </c>
      <c r="EN471" s="126">
        <f>SUM($EE471,$EI471,$EL471)</f>
        <v/>
      </c>
      <c r="EO471" s="126">
        <f>SUM($EF471,$EJ471,$EM471)</f>
        <v/>
      </c>
      <c r="EP471" s="59" t="inlineStr">
        <is>
          <t>20%</t>
        </is>
      </c>
      <c r="EQ471" s="59" t="n"/>
      <c r="ER471" s="60">
        <f t="array" ref="ER471">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MATCH(ES471,
{"AMS";"RussOutdoor";"HD Outdoor";"Ingroup";"IQ";"Ledproduction";"LisChannel";"Logic";"Media-PPL";"NovikovTV | НовиковТВ";"SMA";"SOK";"КрокусТВ | CrocusTV | IndoorTV";"Сити";"ТЯК Москва"},
0)),"")</f>
        <v/>
      </c>
      <c r="ES471" s="60" t="n"/>
      <c r="ET471" s="60">
        <f t="array" ref="ET471">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MATCH(ES471,
{"AMS";"RussOutdoor";"HD Outdoor";"Ingroup";"IQ";"Ledproduction";"LisChannel";"Logic";"Media-PPL";"NovikovTV | НовиковТВ";"SMA";"SOK";"КрокусТВ | CrocusTV | IndoorTV";"Сити";"ТЯК Москва"},
0)),"")</f>
        <v/>
      </c>
      <c r="EU471" s="60" t="n"/>
      <c r="EV471" s="60" t="n"/>
      <c r="EX471" s="110">
        <f t="array" ref="EX471">
($AR471/30
+N("ТРАФИК ПЛОЩАДКИ"))*
(IFERROR(
_xlfn.LET(
_xlpm.GPR,
HLOOKUP($L471,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(MATCH($T471,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IF($Q471="цифровой",_xlpm.GPR/$AG471,_xlpm.GPR/60)),
0)
+N("DWELL TIME"))*
(IF($AB471=0,0,IF($AB471=1,0.3,IF($AB471=2,0.5,IF($AB471&gt;2,1))))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_xlfn.IFS($AC471="да",1.2,$AC471="нет",1)*
_xlfn.IFS($AD471="да",1.2,$AD471="нет",1)*
IF(R471="статический",1,1.2)*
$X471*
INDEX(
{1.2;1;1.2;1.2;1;1.2;1.2;1.2;1.2;1.2;1.2;1;1.2;1.2;1.2;1.2;1;1;1.2;1.2;1.2;1;1;1;1;1.2;1.2;1.2;1.2;1;1;1;1;1.2;1.2;1.2;1.2;1.2;1.2;1.2;1.2;1;1;1.2;1;1;1;1;1.5;1;1;1.5;1.5;1.2},
MATCH($Q471,_xlpm.MI,0)))&gt;{0.02;0.04;0.06;0.1;0.2;0.4;0.6;0.8;1;2;4;6})),
{0;1;2;3;4;5;6;7;8;9;10;11;12},
0)))
+N("КОЭФФИЦИЕНТ КОНТАКТА"))))*
(_xlfn.IFS($X471&lt;0.1,$X471/1000,$X471&gt;25,5.2,AND($X471&gt;=0.1,$X471&lt;=25),(($X471*2+0.1)/10)*($X471/10)))*
IFERROR((_xlfn.LET(
_xlpm.MA,
{0;0.8;0.85;0.9;0.95;1},
_xlpm.MAA,
{0;1;2;3;4;5},
INDEX(_xlpm.MA,MATCH(SUMPRODUCT(--((IF(ROUND(_xlpm.MAA,1)&gt;5,5,ROUND($AB471,1)))&gt;{0;1;2;3;4;5})),_xlpm.MAA,0)))
+N("КОЭФФИЦИЕНТ КОЛ-ВО КОНСТРУКЦИЙ")),1)*
$AB471,0))*
(IF($Q471="цифровой",$AG471/15*$AI471,1)
+N("ДЛЯ ЦИФРЫ"))</f>
        <v/>
      </c>
      <c r="EY471" s="110">
        <f>IFERROR(EX471*AY471,0)</f>
        <v/>
      </c>
      <c r="EZ471" s="131">
        <f>IFERROR(DP471/EY471*1000,0)</f>
        <v/>
      </c>
      <c r="FA471" s="112">
        <f>IFERROR(FC471/FB471,0)</f>
        <v/>
      </c>
      <c r="FB471" s="112">
        <f>IFERROR((FC471/(EY471/FF471*#REF!))*0.825,0)</f>
        <v/>
      </c>
      <c r="FC471" s="112">
        <f>IFERROR(((EX471*30/AR471)*100)/30,0)</f>
        <v/>
      </c>
      <c r="FD471" s="112">
        <f>IFERROR(EY471/G471*100%,0)</f>
        <v/>
      </c>
      <c r="FE471" s="112">
        <f>IFERROR(FD471/FC471*100%,0)</f>
        <v/>
      </c>
      <c r="FF471" s="110">
        <f>IFERROR(AR471/30*AY471,0)</f>
        <v/>
      </c>
    </row>
    <row r="472" ht="13" customHeight="1">
      <c r="A472" s="59" t="n"/>
      <c r="B472" s="60" t="n"/>
      <c r="C472" s="60" t="n"/>
      <c r="D472" s="60">
        <f t="array" ref="D472">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MATCH($E472,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72" s="60">
        <f t="array" ref="E472">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MATCH($F472,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72" s="60" t="inlineStr"/>
      <c r="G472" s="60" t="n"/>
      <c r="H472" s="60">
        <f t="array" ref="H472">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MATCH($I472,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72" s="60" t="n"/>
      <c r="J472" s="60" t="n"/>
      <c r="K472" s="60" t="n"/>
      <c r="L472" s="60" t="n"/>
      <c r="M472" s="60" t="n"/>
      <c r="N472" s="60" t="n"/>
      <c r="O472" s="60" t="n"/>
      <c r="P472" s="60">
        <f t="array" ref="P472">
_xlfn.IFS(
ISNUMBER(MATCH($Q472,{"шелфбаннер","разделитель","монетница","чековая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ISNUMBER(MATCH($Q472,{"LED/LCD","видеокулер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ISNUMBER(MATCH($Q472,{"автомобиль","машина","выставочное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ISNUMBER(MATCH($Q472,{"билборд","лифтовая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ISNUMBER(MATCH($Q472,{"навигация","подвесной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ISNUMBER(MATCH($Q472,{"движущаяся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ISNUMBER(MATCH($Q472,{"каталог","журнал"},)),
"Пресса",
$Q472="","")</f>
        <v/>
      </c>
      <c r="Q472" s="60" t="n"/>
      <c r="R472" s="60">
        <f t="array" ref="R472">
IFERROR(
_xlfn.IFS(
OR(ISNUMBER(MATCH($Q472,{"экспозиция","макет","стенд","автостенд","авто стенд","выставочное пространство","выставочные стенды","модульные выставочные стенды","3Д конструкция","3D конструкция"},)),P472="Экспонирование"),
"нестандартный",
ISNUMBER(MATCH($Q472,{"скроллер","призматрон"},)),
"динамический",
$P472="Видео",
"цифровой",
OR($P472="Пресса",$P472="Щит",$P472="POSm",$P472="Подвес",$P472="Брендирование/оклейка"),
"статический"),"")</f>
        <v/>
      </c>
      <c r="S472" s="59" t="n"/>
      <c r="T472" s="60" t="n"/>
      <c r="U472" s="60" t="n"/>
      <c r="V472" s="60">
        <f>
IF(P472="Видео",
"цифровой постер/ролик",
IF(ISNUMBER(MATCH(Q472,{"короб световой","короб световой | лайтбокс","короб световой | кристалайт","лайтбокс","лайт бокс","кристалайт","LB","lightbox"},)),
"бэклит",
IF(P472="Брендирование/оклейка",
"перфарированная пленка/самоклейка",
IF(P472="Экспонирование",
"под запрос",
IF(P472="Подвес",
"баннер/ткань",
"")))))</f>
        <v/>
      </c>
      <c r="W472" s="59" t="n"/>
      <c r="X472" s="59" t="n"/>
      <c r="Y472" s="59" t="n"/>
      <c r="Z472" s="61" t="n"/>
      <c r="AA472" s="61" t="n"/>
      <c r="AB472" s="61">
        <f>IF(BL472&gt;0,Z472,0)</f>
        <v/>
      </c>
      <c r="AC472" s="59" t="n"/>
      <c r="AD472" s="59" t="n"/>
      <c r="AE472" s="59" t="n"/>
      <c r="AF472" s="59" t="n"/>
      <c r="AG472" s="59" t="n"/>
      <c r="AH472" s="59" t="n"/>
      <c r="AI472" s="59" t="n"/>
      <c r="AJ472" s="59" t="n"/>
      <c r="AK472" s="59" t="n"/>
      <c r="AL472" s="62">
        <f>IFERROR(IF(OR(R472="статический",R472="динамический",R472="нестандартный",R472="",R472=""),"-",IF(AND(AH472="-",AI472="-"),"-",AK472*3600/AH472*AI472)),"-")</f>
        <v/>
      </c>
      <c r="AM472" s="62">
        <f>IFERROR(IF(OR(R472="статический",R472="динамический",R472="",R472="", R472="BTL",R472="нестандартный"),"-",AG472*AI472*AL472/60),"-")</f>
        <v/>
      </c>
      <c r="AN472" s="63">
        <f>IFERROR(IF(AH472="","-",AG472*AI472/AH472),"-")</f>
        <v/>
      </c>
      <c r="AO472" s="59">
        <f>IFERROR(IF(OR($R472="статический",$R472="динамический",$R472="",$R472="",$R472="BTL",$R472="нестандартный"),"-",$AL472*$AY472),"-")</f>
        <v/>
      </c>
      <c r="AP472" s="62">
        <f>IFERROR(IF(OR($R472="статический",$R472="динамический",$R472="",$R472="",$R472="BTL",$R472="нестандартный"),"-",$AM472*AY472),"-")</f>
        <v/>
      </c>
      <c r="AQ472" s="64" t="n"/>
      <c r="AR472" s="61" t="n"/>
      <c r="AS472" s="61" t="n"/>
      <c r="AT472" s="61" t="n"/>
      <c r="AU472" s="65" t="n"/>
      <c r="AV472" s="124">
        <f>IFERROR(DR472/AT472*1000,"n/a")</f>
        <v/>
      </c>
      <c r="AW472" s="67" t="n"/>
      <c r="AX472" s="67" t="n"/>
      <c r="AY472" s="43">
        <f>IFERROR(IF(OR($AW472="",$AX472=""),"",_xlfn.DAYS($AX472+1,$AW472)),"")</f>
        <v/>
      </c>
      <c r="AZ472" s="68">
        <f t="array" ref="AZ472">
_xlfn.LET(_xlpm.COEFF,
IF($AW472+$AX472=0,0,IF(MAX(MIN($AX472,EOMONTH(AZ$15,0))-MAX($AW472,AZ$15)+1,)&gt;0,1,0)),
_xlfn.IFS(
$ES472="LisChannel",
_xlpm.COEFF*
INDEX({1;1;1.2;1.2;1;1;1;1;1.2;1.2;1.2;1.2},
MATCH(MONTH(AZ$15),
{1,2,3,4,5,6,7,8,9,10,11,12})),
CONCATENATE($ES472," ",$L472)="RussOutdoor метро",
_xlpm.COEFF*
INDEX({0.8;0.9;1.1;1.1;1;1;1;1;1.1;1.1;1.1;1.1},
MATCH(MONTH(AZ$15),
{1,2,3,4,5,6,7,8,9,10,11,12})),
$ES472&lt;&gt;"LisChannel",
_xlpm.COEFF,
$ES472&lt;&gt;"RussOutdoor",
_xlpm.COEFF))</f>
        <v/>
      </c>
      <c r="BA472" s="68">
        <f t="array" ref="BA472">
_xlfn.LET(_xlpm.COEFF,
IF($AW472+$AX472=0,0,IF(MAX(MIN($AX472,EOMONTH(BA$15,0))-MAX($AW472,BA$15)+1,)&gt;0,1,0)),
_xlfn.IFS(
$ES472="LisChannel",
_xlpm.COEFF*
INDEX({1;1;1.2;1.2;1;1;1;1;1.2;1.2;1.2;1.2},
MATCH(MONTH(BA$15),
{1,2,3,4,5,6,7,8,9,10,11,12})),
CONCATENATE($ES472," ",$L472)="RussOutdoor метро",
_xlpm.COEFF*
INDEX({0.8;0.9;1.1;1.1;1;1;1;1;1.1;1.1;1.1;1.1},
MATCH(MONTH(BA$15),
{1,2,3,4,5,6,7,8,9,10,11,12})),
$ES472&lt;&gt;"LisChannel",
_xlpm.COEFF,
$ES472&lt;&gt;"RussOutdoor",
_xlpm.COEFF))</f>
        <v/>
      </c>
      <c r="BB472" s="68">
        <f t="array" ref="BB472">
_xlfn.LET(_xlpm.COEFF,
IF($AW472+$AX472=0,0,IF(MAX(MIN($AX472,EOMONTH(BB$15,0))-MAX($AW472,BB$15)+1,)&gt;0,1,0)),
_xlfn.IFS(
$ES472="LisChannel",
_xlpm.COEFF*
INDEX({1;1;1.2;1.2;1;1;1;1;1.2;1.2;1.2;1.2},
MATCH(MONTH(BB$15),
{1,2,3,4,5,6,7,8,9,10,11,12})),
CONCATENATE($ES472," ",$L472)="RussOutdoor метро",
_xlpm.COEFF*
INDEX({0.8;0.9;1.1;1.1;1;1;1;1;1.1;1.1;1.1;1.1},
MATCH(MONTH(BB$15),
{1,2,3,4,5,6,7,8,9,10,11,12})),
$ES472&lt;&gt;"LisChannel",
_xlpm.COEFF,
$ES472&lt;&gt;"RussOutdoor",
_xlpm.COEFF))</f>
        <v/>
      </c>
      <c r="BC472" s="68">
        <f t="array" ref="BC472">
_xlfn.LET(_xlpm.COEFF,
IF($AW472+$AX472=0,0,IF(MAX(MIN($AX472,EOMONTH(BC$15,0))-MAX($AW472,BC$15)+1,)&gt;0,1,0)),
_xlfn.IFS(
$ES472="LisChannel",
_xlpm.COEFF*
INDEX({1;1;1.2;1.2;1;1;1;1;1.2;1.2;1.2;1.2},
MATCH(MONTH(BC$15),
{1,2,3,4,5,6,7,8,9,10,11,12})),
CONCATENATE($ES472," ",$L472)="RussOutdoor метро",
_xlpm.COEFF*
INDEX({0.8;0.9;1.1;1.1;1;1;1;1;1.1;1.1;1.1;1.1},
MATCH(MONTH(BC$15),
{1,2,3,4,5,6,7,8,9,10,11,12})),
$ES472&lt;&gt;"LisChannel",
_xlpm.COEFF,
$ES472&lt;&gt;"RussOutdoor",
_xlpm.COEFF))</f>
        <v/>
      </c>
      <c r="BD472" s="68">
        <f t="array" ref="BD472">
_xlfn.LET(_xlpm.COEFF,
IF($AW472+$AX472=0,0,IF(MAX(MIN($AX472,EOMONTH(BD$15,0))-MAX($AW472,BD$15)+1,)&gt;0,1,0)),
_xlfn.IFS(
$ES472="LisChannel",
_xlpm.COEFF*
INDEX({1;1;1.2;1.2;1;1;1;1;1.2;1.2;1.2;1.2},
MATCH(MONTH(BD$15),
{1,2,3,4,5,6,7,8,9,10,11,12})),
CONCATENATE($ES472," ",$L472)="RussOutdoor метро",
_xlpm.COEFF*
INDEX({0.8;0.9;1.1;1.1;1;1;1;1;1.1;1.1;1.1;1.1},
MATCH(MONTH(BD$15),
{1,2,3,4,5,6,7,8,9,10,11,12})),
$ES472&lt;&gt;"LisChannel",
_xlpm.COEFF,
$ES472&lt;&gt;"RussOutdoor",
_xlpm.COEFF))</f>
        <v/>
      </c>
      <c r="BE472" s="68">
        <f t="array" ref="BE472">
_xlfn.LET(_xlpm.COEFF,
IF($AW472+$AX472=0,0,IF(MAX(MIN($AX472,EOMONTH(BE$15,0))-MAX($AW472,BE$15)+1,)&gt;0,1,0)),
_xlfn.IFS(
$ES472="LisChannel",
_xlpm.COEFF*
INDEX({1;1;1.2;1.2;1;1;1;1;1.2;1.2;1.2;1.2},
MATCH(MONTH(BE$15),
{1,2,3,4,5,6,7,8,9,10,11,12})),
CONCATENATE($ES472," ",$L472)="RussOutdoor метро",
_xlpm.COEFF*
INDEX({0.8;0.9;1.1;1.1;1;1;1;1;1.1;1.1;1.1;1.1},
MATCH(MONTH(BE$15),
{1,2,3,4,5,6,7,8,9,10,11,12})),
$ES472&lt;&gt;"LisChannel",
_xlpm.COEFF,
$ES472&lt;&gt;"RussOutdoor",
_xlpm.COEFF))</f>
        <v/>
      </c>
      <c r="BF472" s="68">
        <f t="array" ref="BF472">
_xlfn.LET(_xlpm.COEFF,
IF($AW472+$AX472=0,0,IF(MAX(MIN($AX472,EOMONTH(BF$15,0))-MAX($AW472,BF$15)+1,)&gt;0,1,0)),
_xlfn.IFS(
$ES472="LisChannel",
_xlpm.COEFF*
INDEX({1;1;1.2;1.2;1;1;1;1;1.2;1.2;1.2;1.2},
MATCH(MONTH(BF$15),
{1,2,3,4,5,6,7,8,9,10,11,12})),
CONCATENATE($ES472," ",$L472)="RussOutdoor метро",
_xlpm.COEFF*
INDEX({0.8;0.9;1.1;1.1;1;1;1;1;1.1;1.1;1.1;1.1},
MATCH(MONTH(BF$15),
{1,2,3,4,5,6,7,8,9,10,11,12})),
$ES472&lt;&gt;"LisChannel",
_xlpm.COEFF,
$ES472&lt;&gt;"RussOutdoor",
_xlpm.COEFF))</f>
        <v/>
      </c>
      <c r="BG472" s="68">
        <f t="array" ref="BG472">
_xlfn.LET(_xlpm.COEFF,
IF($AW472+$AX472=0,0,IF(MAX(MIN($AX472,EOMONTH(BG$15,0))-MAX($AW472,BG$15)+1,)&gt;0,1,0)),
_xlfn.IFS(
$ES472="LisChannel",
_xlpm.COEFF*
INDEX({1;1;1.2;1.2;1;1;1;1;1.2;1.2;1.2;1.2},
MATCH(MONTH(BG$15),
{1,2,3,4,5,6,7,8,9,10,11,12})),
CONCATENATE($ES472," ",$L472)="RussOutdoor метро",
_xlpm.COEFF*
INDEX({0.8;0.9;1.1;1.1;1;1;1;1;1.1;1.1;1.1;1.1},
MATCH(MONTH(BG$15),
{1,2,3,4,5,6,7,8,9,10,11,12})),
$ES472&lt;&gt;"LisChannel",
_xlpm.COEFF,
$ES472&lt;&gt;"RussOutdoor",
_xlpm.COEFF))</f>
        <v/>
      </c>
      <c r="BH472" s="68">
        <f t="array" ref="BH472">
_xlfn.LET(_xlpm.COEFF,
IF($AW472+$AX472=0,0,IF(MAX(MIN($AX472,EOMONTH(BH$15,0))-MAX($AW472,BH$15)+1,)&gt;0,1,0)),
_xlfn.IFS(
$ES472="LisChannel",
_xlpm.COEFF*
INDEX({1;1;1.2;1.2;1;1;1;1;1.2;1.2;1.2;1.2},
MATCH(MONTH(BH$15),
{1,2,3,4,5,6,7,8,9,10,11,12})),
CONCATENATE($ES472," ",$L472)="RussOutdoor метро",
_xlpm.COEFF*
INDEX({0.8;0.9;1.1;1.1;1;1;1;1;1.1;1.1;1.1;1.1},
MATCH(MONTH(BH$15),
{1,2,3,4,5,6,7,8,9,10,11,12})),
$ES472&lt;&gt;"LisChannel",
_xlpm.COEFF,
$ES472&lt;&gt;"RussOutdoor",
_xlpm.COEFF))</f>
        <v/>
      </c>
      <c r="BI472" s="68">
        <f t="array" ref="BI472">
_xlfn.LET(_xlpm.COEFF,
IF($AW472+$AX472=0,0,IF(MAX(MIN($AX472,EOMONTH(BI$15,0))-MAX($AW472,BI$15)+1,)&gt;0,1,0)),
_xlfn.IFS(
$ES472="LisChannel",
_xlpm.COEFF*
INDEX({1;1;1.2;1.2;1;1;1;1;1.2;1.2;1.2;1.2},
MATCH(MONTH(BI$15),
{1,2,3,4,5,6,7,8,9,10,11,12})),
CONCATENATE($ES472," ",$L472)="RussOutdoor метро",
_xlpm.COEFF*
INDEX({0.8;0.9;1.1;1.1;1;1;1;1;1.1;1.1;1.1;1.1},
MATCH(MONTH(BI$15),
{1,2,3,4,5,6,7,8,9,10,11,12})),
$ES472&lt;&gt;"LisChannel",
_xlpm.COEFF,
$ES472&lt;&gt;"RussOutdoor",
_xlpm.COEFF))</f>
        <v/>
      </c>
      <c r="BJ472" s="68">
        <f t="array" ref="BJ472">
_xlfn.LET(_xlpm.COEFF,
IF($AW472+$AX472=0,0,IF(MAX(MIN($AX472,EOMONTH(BJ$15,0))-MAX($AW472,BJ$15)+1,)&gt;0,1,0)),
_xlfn.IFS(
$ES472="LisChannel",
_xlpm.COEFF*
INDEX({1;1;1.2;1.2;1;1;1;1;1.2;1.2;1.2;1.2},
MATCH(MONTH(BJ$15),
{1,2,3,4,5,6,7,8,9,10,11,12})),
CONCATENATE($ES472," ",$L472)="RussOutdoor метро",
_xlpm.COEFF*
INDEX({0.8;0.9;1.1;1.1;1;1;1;1;1.1;1.1;1.1;1.1},
MATCH(MONTH(BJ$15),
{1,2,3,4,5,6,7,8,9,10,11,12})),
$ES472&lt;&gt;"LisChannel",
_xlpm.COEFF,
$ES472&lt;&gt;"RussOutdoor",
_xlpm.COEFF))</f>
        <v/>
      </c>
      <c r="BK472" s="68">
        <f t="array" ref="BK472">
_xlfn.LET(_xlpm.COEFF,
IF($AW472+$AX472=0,0,IF(MAX(MIN($AX472,EOMONTH(BK$15,0))-MAX($AW472,BK$15)+1,)&gt;0,1,0)),
_xlfn.IFS(
$ES472="LisChannel",
_xlpm.COEFF*
INDEX({1;1;1.2;1.2;1;1;1;1;1.2;1.2;1.2;1.2},
MATCH(MONTH(BK$15),
{1,2,3,4,5,6,7,8,9,10,11,12})),
CONCATENATE($ES472," ",$L472)="RussOutdoor метро",
_xlpm.COEFF*
INDEX({0.8;0.9;1.1;1.1;1;1;1;1;1.1;1.1;1.1;1.1},
MATCH(MONTH(BK$15),
{1,2,3,4,5,6,7,8,9,10,11,12})),
$ES472&lt;&gt;"LisChannel",
_xlpm.COEFF,
$ES472&lt;&gt;"RussOutdoor",
_xlpm.COEFF))</f>
        <v/>
      </c>
      <c r="BL472" s="62">
        <f>COUNTIFS($AZ472:$BK472,"&gt;0")</f>
        <v/>
      </c>
      <c r="BM472" s="65" t="n"/>
      <c r="BN472" s="125">
        <f>$DJ472</f>
        <v/>
      </c>
      <c r="BO472" s="63">
        <f>$DQ472</f>
        <v/>
      </c>
      <c r="BP472" s="125">
        <f>
IFERROR(
IF($BL472=0,0,
$BN472*(1-$BO472)),
0)</f>
        <v/>
      </c>
      <c r="BQ472" s="125">
        <f t="array" ref="BQ472">
IFERROR(
_xlfn.IFS(
$DH472="день_1",
$BP472*$BL472/($AX472-$AW472+1)*AZ472*(DAY(EOMONTH(AZ$15,0))),
$DH472="день_2",
$BP472/30*MAX(MIN($AX472,EOMONTH(AZ$15,0))-MAX($AW472,AZ$15)+1,),
$DH472="раб.день",
$BP472/30*(IFERROR(
_xlfn.LET(_xlpm.VD,
CHOOSE(
{1;2;3;4;5;6;7;8;9;10;11;12;13;14;15;16;17;18},
45658,45659,45660,45661,45662,45663,45664,45665,45711,45724,45778,45779,45785,45786,45820,45821,45965,46022),
_xlfn.LET(_xlpm.DD,
MAX(MIN($AX472,EOMONTH(AZ$15,0))-MAX($AW472,AZ$15),),
_xlfn.IFS(
AND(MONTH($AW472)=MONTH(AZ$15),MONTH($AX472)&lt;&gt;MONTH(AZ$15)),
NETWORKDAYS.INTL($AW472,$AW472+_xlpm.DD,1,_xlpm.VD),
AND(MONTH($AW472)&lt;&gt;MONTH(AZ$15),MONTH($AX472)=MONTH(AZ$15)),
NETWORKDAYS.INTL(($AX472)-_xlpm.DD,$AX472,1,_xlpm.VD),
AND(MONTH($AW472)&lt;MONTH(AZ$15),MONTH($AX472)&gt;MONTH(AZ$15)),
NETWORKDAYS.INTL((EOMONTH(AZ$15-1,1))-_xlpm.DD,EOMONTH(AZ$15-1,1),1,_xlpm.VD),
AND(MONTH($AW472)=MONTH(AZ$15),MONTH($AX472)=MONTH(AZ$15)),
NETWORKDAYS.INTL($AW472,$AX472,1,_xlpm.VD)))),0)),
$DH472="месяц",
$BP472*AZ472,
$DH472="неделя",
$BP472*AZ472/7*(ROUNDUP((DAY(EOMONTH(AZ$15,0)))/4,0))),
0)</f>
        <v/>
      </c>
      <c r="BR472" s="125">
        <f t="array" ref="BR472">
IFERROR(
_xlfn.IFS(
$DH472="день_1",
$BP472*$BL472/($AX472-$AW472+1)*BA472*(DAY(EOMONTH(BA$15,0))),
$DH472="день_2",
$BP472/30*MAX(MIN($AX472,EOMONTH(BA$15,0))-MAX($AW472,BA$15)+1,),
$DH472="раб.день",
$BP472/30*(IFERROR(
_xlfn.LET(_xlpm.VD,
CHOOSE(
{1;2;3;4;5;6;7;8;9;10;11;12;13;14;15;16;17;18},
45658,45659,45660,45661,45662,45663,45664,45665,45711,45724,45778,45779,45785,45786,45820,45821,45965,46022),
_xlfn.LET(_xlpm.DD,
MAX(MIN($AX472,EOMONTH(BA$15,0))-MAX($AW472,BA$15),),
_xlfn.IFS(
AND(MONTH($AW472)=MONTH(BA$15),MONTH($AX472)&lt;&gt;MONTH(BA$15)),
NETWORKDAYS.INTL($AW472,$AW472+_xlpm.DD,1,_xlpm.VD),
AND(MONTH($AW472)&lt;&gt;MONTH(BA$15),MONTH($AX472)=MONTH(BA$15)),
NETWORKDAYS.INTL(($AX472)-_xlpm.DD,$AX472,1,_xlpm.VD),
AND(MONTH($AW472)&lt;MONTH(BA$15),MONTH($AX472)&gt;MONTH(BA$15)),
NETWORKDAYS.INTL((EOMONTH(BA$15-1,1))-_xlpm.DD,EOMONTH(BA$15-1,1),1,_xlpm.VD),
AND(MONTH($AW472)=MONTH(BA$15),MONTH($AX472)=MONTH(BA$15)),
NETWORKDAYS.INTL($AW472,$AX472,1,_xlpm.VD)))),0)),
$DH472="месяц",
$BP472*BA472,
$DH472="неделя",
$BP472*BA472/7*(ROUNDUP((DAY(EOMONTH(BA$15,0)))/4,0))),
0)</f>
        <v/>
      </c>
      <c r="BS472" s="125">
        <f t="array" ref="BS472">
IFERROR(
_xlfn.IFS(
$DH472="день_1",
$BP472*$BL472/($AX472-$AW472+1)*BB472*(DAY(EOMONTH(BB$15,0))),
$DH472="день_2",
$BP472/30*MAX(MIN($AX472,EOMONTH(BB$15,0))-MAX($AW472,BB$15)+1,),
$DH472="раб.день",
$BP472/30*(IFERROR(
_xlfn.LET(_xlpm.VD,
CHOOSE(
{1;2;3;4;5;6;7;8;9;10;11;12;13;14;15;16;17;18},
45658,45659,45660,45661,45662,45663,45664,45665,45711,45724,45778,45779,45785,45786,45820,45821,45965,46022),
_xlfn.LET(_xlpm.DD,
MAX(MIN($AX472,EOMONTH(BB$15,0))-MAX($AW472,BB$15),),
_xlfn.IFS(
AND(MONTH($AW472)=MONTH(BB$15),MONTH($AX472)&lt;&gt;MONTH(BB$15)),
NETWORKDAYS.INTL($AW472,$AW472+_xlpm.DD,1,_xlpm.VD),
AND(MONTH($AW472)&lt;&gt;MONTH(BB$15),MONTH($AX472)=MONTH(BB$15)),
NETWORKDAYS.INTL(($AX472)-_xlpm.DD,$AX472,1,_xlpm.VD),
AND(MONTH($AW472)&lt;MONTH(BB$15),MONTH($AX472)&gt;MONTH(BB$15)),
NETWORKDAYS.INTL((EOMONTH(BB$15-1,1))-_xlpm.DD,EOMONTH(BB$15-1,1),1,_xlpm.VD),
AND(MONTH($AW472)=MONTH(BB$15),MONTH($AX472)=MONTH(BB$15)),
NETWORKDAYS.INTL($AW472,$AX472,1,_xlpm.VD)))),0)),
$DH472="месяц",
$BP472*BB472,
$DH472="неделя",
$BP472*BB472/7*(ROUNDUP((DAY(EOMONTH(BB$15,0)))/4,0))),
0)</f>
        <v/>
      </c>
      <c r="BT472" s="125">
        <f t="array" ref="BT472">
IFERROR(
_xlfn.IFS(
$DH472="день_1",
$BP472*$BL472/($AX472-$AW472+1)*BC472*(DAY(EOMONTH(BC$15,0))),
$DH472="день_2",
$BP472/30*MAX(MIN($AX472,EOMONTH(BC$15,0))-MAX($AW472,BC$15)+1,),
$DH472="раб.день",
$BP472/30*(IFERROR(
_xlfn.LET(_xlpm.VD,
CHOOSE(
{1;2;3;4;5;6;7;8;9;10;11;12;13;14;15;16;17;18},
45658,45659,45660,45661,45662,45663,45664,45665,45711,45724,45778,45779,45785,45786,45820,45821,45965,46022),
_xlfn.LET(_xlpm.DD,
MAX(MIN($AX472,EOMONTH(BC$15,0))-MAX($AW472,BC$15),),
_xlfn.IFS(
AND(MONTH($AW472)=MONTH(BC$15),MONTH($AX472)&lt;&gt;MONTH(BC$15)),
NETWORKDAYS.INTL($AW472,$AW472+_xlpm.DD,1,_xlpm.VD),
AND(MONTH($AW472)&lt;&gt;MONTH(BC$15),MONTH($AX472)=MONTH(BC$15)),
NETWORKDAYS.INTL(($AX472)-_xlpm.DD,$AX472,1,_xlpm.VD),
AND(MONTH($AW472)&lt;MONTH(BC$15),MONTH($AX472)&gt;MONTH(BC$15)),
NETWORKDAYS.INTL((EOMONTH(BC$15-1,1))-_xlpm.DD,EOMONTH(BC$15-1,1),1,_xlpm.VD),
AND(MONTH($AW472)=MONTH(BC$15),MONTH($AX472)=MONTH(BC$15)),
NETWORKDAYS.INTL($AW472,$AX472,1,_xlpm.VD)))),0)),
$DH472="месяц",
$BP472*BC472,
$DH472="неделя",
$BP472*BC472/7*(ROUNDUP((DAY(EOMONTH(BC$15,0)))/4,0))),
0)</f>
        <v/>
      </c>
      <c r="BU472" s="125">
        <f t="array" ref="BU472">
IFERROR(
_xlfn.IFS(
$DH472="день_1",
$BP472*$BL472/($AX472-$AW472+1)*BD472*(DAY(EOMONTH(BD$15,0))),
$DH472="день_2",
$BP472/30*MAX(MIN($AX472,EOMONTH(BD$15,0))-MAX($AW472,BD$15)+1,),
$DH472="раб.день",
$BP472/30*(IFERROR(
_xlfn.LET(_xlpm.VD,
CHOOSE(
{1;2;3;4;5;6;7;8;9;10;11;12;13;14;15;16;17;18},
45658,45659,45660,45661,45662,45663,45664,45665,45711,45724,45778,45779,45785,45786,45820,45821,45965,46022),
_xlfn.LET(_xlpm.DD,
MAX(MIN($AX472,EOMONTH(BD$15,0))-MAX($AW472,BD$15),),
_xlfn.IFS(
AND(MONTH($AW472)=MONTH(BD$15),MONTH($AX472)&lt;&gt;MONTH(BD$15)),
NETWORKDAYS.INTL($AW472,$AW472+_xlpm.DD,1,_xlpm.VD),
AND(MONTH($AW472)&lt;&gt;MONTH(BD$15),MONTH($AX472)=MONTH(BD$15)),
NETWORKDAYS.INTL(($AX472)-_xlpm.DD,$AX472,1,_xlpm.VD),
AND(MONTH($AW472)&lt;MONTH(BD$15),MONTH($AX472)&gt;MONTH(BD$15)),
NETWORKDAYS.INTL((EOMONTH(BD$15-1,1))-_xlpm.DD,EOMONTH(BD$15-1,1),1,_xlpm.VD),
AND(MONTH($AW472)=MONTH(BD$15),MONTH($AX472)=MONTH(BD$15)),
NETWORKDAYS.INTL($AW472,$AX472,1,_xlpm.VD)))),0)),
$DH472="месяц",
$BP472*BD472,
$DH472="неделя",
$BP472*BD472/7*(ROUNDUP((DAY(EOMONTH(BD$15,0)))/4,0))),
0)</f>
        <v/>
      </c>
      <c r="BV472" s="125">
        <f t="array" ref="BV472">
IFERROR(
_xlfn.IFS(
$DH472="день_1",
$BP472*$BL472/($AX472-$AW472+1)*BE472*(DAY(EOMONTH(BE$15,0))),
$DH472="день_2",
$BP472/30*MAX(MIN($AX472,EOMONTH(BE$15,0))-MAX($AW472,BE$15)+1,),
$DH472="раб.день",
$BP472/30*(IFERROR(
_xlfn.LET(_xlpm.VD,
CHOOSE(
{1;2;3;4;5;6;7;8;9;10;11;12;13;14;15;16;17;18},
45658,45659,45660,45661,45662,45663,45664,45665,45711,45724,45778,45779,45785,45786,45820,45821,45965,46022),
_xlfn.LET(_xlpm.DD,
MAX(MIN($AX472,EOMONTH(BE$15,0))-MAX($AW472,BE$15),),
_xlfn.IFS(
AND(MONTH($AW472)=MONTH(BE$15),MONTH($AX472)&lt;&gt;MONTH(BE$15)),
NETWORKDAYS.INTL($AW472,$AW472+_xlpm.DD,1,_xlpm.VD),
AND(MONTH($AW472)&lt;&gt;MONTH(BE$15),MONTH($AX472)=MONTH(BE$15)),
NETWORKDAYS.INTL(($AX472)-_xlpm.DD,$AX472,1,_xlpm.VD),
AND(MONTH($AW472)&lt;MONTH(BE$15),MONTH($AX472)&gt;MONTH(BE$15)),
NETWORKDAYS.INTL((EOMONTH(BE$15-1,1))-_xlpm.DD,EOMONTH(BE$15-1,1),1,_xlpm.VD),
AND(MONTH($AW472)=MONTH(BE$15),MONTH($AX472)=MONTH(BE$15)),
NETWORKDAYS.INTL($AW472,$AX472,1,_xlpm.VD)))),0)),
$DH472="месяц",
$BP472*BE472,
$DH472="неделя",
$BP472*BE472/7*(ROUNDUP((DAY(EOMONTH(BE$15,0)))/4,0))),
0)</f>
        <v/>
      </c>
      <c r="BW472" s="125">
        <f t="array" ref="BW472">
IFERROR(
_xlfn.IFS(
$DH472="день_1",
$BP472*$BL472/($AX472-$AW472+1)*BF472*(DAY(EOMONTH(BF$15,0))),
$DH472="день_2",
$BP472/30*MAX(MIN($AX472,EOMONTH(BF$15,0))-MAX($AW472,BF$15)+1,),
$DH472="раб.день",
$BP472/30*(IFERROR(
_xlfn.LET(_xlpm.VD,
CHOOSE(
{1;2;3;4;5;6;7;8;9;10;11;12;13;14;15;16;17;18},
45658,45659,45660,45661,45662,45663,45664,45665,45711,45724,45778,45779,45785,45786,45820,45821,45965,46022),
_xlfn.LET(_xlpm.DD,
MAX(MIN($AX472,EOMONTH(BF$15,0))-MAX($AW472,BF$15),),
_xlfn.IFS(
AND(MONTH($AW472)=MONTH(BF$15),MONTH($AX472)&lt;&gt;MONTH(BF$15)),
NETWORKDAYS.INTL($AW472,$AW472+_xlpm.DD,1,_xlpm.VD),
AND(MONTH($AW472)&lt;&gt;MONTH(BF$15),MONTH($AX472)=MONTH(BF$15)),
NETWORKDAYS.INTL(($AX472)-_xlpm.DD,$AX472,1,_xlpm.VD),
AND(MONTH($AW472)&lt;MONTH(BF$15),MONTH($AX472)&gt;MONTH(BF$15)),
NETWORKDAYS.INTL((EOMONTH(BF$15-1,1))-_xlpm.DD,EOMONTH(BF$15-1,1),1,_xlpm.VD),
AND(MONTH($AW472)=MONTH(BF$15),MONTH($AX472)=MONTH(BF$15)),
NETWORKDAYS.INTL($AW472,$AX472,1,_xlpm.VD)))),0)),
$DH472="месяц",
$BP472*BF472,
$DH472="неделя",
$BP472*BF472/7*(ROUNDUP((DAY(EOMONTH(BF$15,0)))/4,0))),
0)</f>
        <v/>
      </c>
      <c r="BX472" s="125">
        <f t="array" ref="BX472">
IFERROR(
_xlfn.IFS(
$DH472="день_1",
$BP472*$BL472/($AX472-$AW472+1)*BG472*(DAY(EOMONTH(BG$15,0))),
$DH472="день_2",
$BP472/30*MAX(MIN($AX472,EOMONTH(BG$15,0))-MAX($AW472,BG$15)+1,),
$DH472="раб.день",
$BP472/30*(IFERROR(
_xlfn.LET(_xlpm.VD,
CHOOSE(
{1;2;3;4;5;6;7;8;9;10;11;12;13;14;15;16;17;18},
45658,45659,45660,45661,45662,45663,45664,45665,45711,45724,45778,45779,45785,45786,45820,45821,45965,46022),
_xlfn.LET(_xlpm.DD,
MAX(MIN($AX472,EOMONTH(BG$15,0))-MAX($AW472,BG$15),),
_xlfn.IFS(
AND(MONTH($AW472)=MONTH(BG$15),MONTH($AX472)&lt;&gt;MONTH(BG$15)),
NETWORKDAYS.INTL($AW472,$AW472+_xlpm.DD,1,_xlpm.VD),
AND(MONTH($AW472)&lt;&gt;MONTH(BG$15),MONTH($AX472)=MONTH(BG$15)),
NETWORKDAYS.INTL(($AX472)-_xlpm.DD,$AX472,1,_xlpm.VD),
AND(MONTH($AW472)&lt;MONTH(BG$15),MONTH($AX472)&gt;MONTH(BG$15)),
NETWORKDAYS.INTL((EOMONTH(BG$15-1,1))-_xlpm.DD,EOMONTH(BG$15-1,1),1,_xlpm.VD),
AND(MONTH($AW472)=MONTH(BG$15),MONTH($AX472)=MONTH(BG$15)),
NETWORKDAYS.INTL($AW472,$AX472,1,_xlpm.VD)))),0)),
$DH472="месяц",
$BP472*BG472,
$DH472="неделя",
$BP472*BG472/7*(ROUNDUP((DAY(EOMONTH(BG$15,0)))/4,0))),
0)</f>
        <v/>
      </c>
      <c r="BY472" s="125">
        <f t="array" ref="BY472">
IFERROR(
_xlfn.IFS(
$DH472="день_1",
$BP472*$BL472/($AX472-$AW472+1)*BH472*(DAY(EOMONTH(BH$15,0))),
$DH472="день_2",
$BP472/30*MAX(MIN($AX472,EOMONTH(BH$15,0))-MAX($AW472,BH$15)+1,),
$DH472="раб.день",
$BP472/30*(IFERROR(
_xlfn.LET(_xlpm.VD,
CHOOSE(
{1;2;3;4;5;6;7;8;9;10;11;12;13;14;15;16;17;18},
45658,45659,45660,45661,45662,45663,45664,45665,45711,45724,45778,45779,45785,45786,45820,45821,45965,46022),
_xlfn.LET(_xlpm.DD,
MAX(MIN($AX472,EOMONTH(BH$15,0))-MAX($AW472,BH$15),),
_xlfn.IFS(
AND(MONTH($AW472)=MONTH(BH$15),MONTH($AX472)&lt;&gt;MONTH(BH$15)),
NETWORKDAYS.INTL($AW472,$AW472+_xlpm.DD,1,_xlpm.VD),
AND(MONTH($AW472)&lt;&gt;MONTH(BH$15),MONTH($AX472)=MONTH(BH$15)),
NETWORKDAYS.INTL(($AX472)-_xlpm.DD,$AX472,1,_xlpm.VD),
AND(MONTH($AW472)&lt;MONTH(BH$15),MONTH($AX472)&gt;MONTH(BH$15)),
NETWORKDAYS.INTL((EOMONTH(BH$15-1,1))-_xlpm.DD,EOMONTH(BH$15-1,1),1,_xlpm.VD),
AND(MONTH($AW472)=MONTH(BH$15),MONTH($AX472)=MONTH(BH$15)),
NETWORKDAYS.INTL($AW472,$AX472,1,_xlpm.VD)))),0)),
$DH472="месяц",
$BP472*BH472,
$DH472="неделя",
$BP472*BH472/7*(ROUNDUP((DAY(EOMONTH(BH$15,0)))/4,0))),
0)</f>
        <v/>
      </c>
      <c r="BZ472" s="125">
        <f t="array" ref="BZ472">
IFERROR(
_xlfn.IFS(
$DH472="день_1",
$BP472*$BL472/($AX472-$AW472+1)*BI472*(DAY(EOMONTH(BI$15,0))),
$DH472="день_2",
$BP472/30*MAX(MIN($AX472,EOMONTH(BI$15,0))-MAX($AW472,BI$15)+1,),
$DH472="раб.день",
$BP472/30*(IFERROR(
_xlfn.LET(_xlpm.VD,
CHOOSE(
{1;2;3;4;5;6;7;8;9;10;11;12;13;14;15;16;17;18},
45658,45659,45660,45661,45662,45663,45664,45665,45711,45724,45778,45779,45785,45786,45820,45821,45965,46022),
_xlfn.LET(_xlpm.DD,
MAX(MIN($AX472,EOMONTH(BI$15,0))-MAX($AW472,BI$15),),
_xlfn.IFS(
AND(MONTH($AW472)=MONTH(BI$15),MONTH($AX472)&lt;&gt;MONTH(BI$15)),
NETWORKDAYS.INTL($AW472,$AW472+_xlpm.DD,1,_xlpm.VD),
AND(MONTH($AW472)&lt;&gt;MONTH(BI$15),MONTH($AX472)=MONTH(BI$15)),
NETWORKDAYS.INTL(($AX472)-_xlpm.DD,$AX472,1,_xlpm.VD),
AND(MONTH($AW472)&lt;MONTH(BI$15),MONTH($AX472)&gt;MONTH(BI$15)),
NETWORKDAYS.INTL((EOMONTH(BI$15-1,1))-_xlpm.DD,EOMONTH(BI$15-1,1),1,_xlpm.VD),
AND(MONTH($AW472)=MONTH(BI$15),MONTH($AX472)=MONTH(BI$15)),
NETWORKDAYS.INTL($AW472,$AX472,1,_xlpm.VD)))),0)),
$DH472="месяц",
$BP472*BI472,
$DH472="неделя",
$BP472*BI472/7*(ROUNDUP((DAY(EOMONTH(BI$15,0)))/4,0))),
0)</f>
        <v/>
      </c>
      <c r="CA472" s="125">
        <f t="array" ref="CA472">
IFERROR(
_xlfn.IFS(
$DH472="день_1",
$BP472*$BL472/($AX472-$AW472+1)*BJ472*(DAY(EOMONTH(BJ$15,0))),
$DH472="день_2",
$BP472/30*MAX(MIN($AX472,EOMONTH(BJ$15,0))-MAX($AW472,BJ$15)+1,),
$DH472="раб.день",
$BP472/30*(IFERROR(
_xlfn.LET(_xlpm.VD,
CHOOSE(
{1;2;3;4;5;6;7;8;9;10;11;12;13;14;15;16;17;18},
45658,45659,45660,45661,45662,45663,45664,45665,45711,45724,45778,45779,45785,45786,45820,45821,45965,46022),
_xlfn.LET(_xlpm.DD,
MAX(MIN($AX472,EOMONTH(BJ$15,0))-MAX($AW472,BJ$15),),
_xlfn.IFS(
AND(MONTH($AW472)=MONTH(BJ$15),MONTH($AX472)&lt;&gt;MONTH(BJ$15)),
NETWORKDAYS.INTL($AW472,$AW472+_xlpm.DD,1,_xlpm.VD),
AND(MONTH($AW472)&lt;&gt;MONTH(BJ$15),MONTH($AX472)=MONTH(BJ$15)),
NETWORKDAYS.INTL(($AX472)-_xlpm.DD,$AX472,1,_xlpm.VD),
AND(MONTH($AW472)&lt;MONTH(BJ$15),MONTH($AX472)&gt;MONTH(BJ$15)),
NETWORKDAYS.INTL((EOMONTH(BJ$15-1,1))-_xlpm.DD,EOMONTH(BJ$15-1,1),1,_xlpm.VD),
AND(MONTH($AW472)=MONTH(BJ$15),MONTH($AX472)=MONTH(BJ$15)),
NETWORKDAYS.INTL($AW472,$AX472,1,_xlpm.VD)))),0)),
$DH472="месяц",
$BP472*BJ472,
$DH472="неделя",
$BP472*BJ472/7*(ROUNDUP((DAY(EOMONTH(BJ$15,0)))/4,0))),
0)</f>
        <v/>
      </c>
      <c r="CB472" s="125">
        <f t="array" ref="CB472">
IFERROR(
_xlfn.IFS(
$DH472="день_1",
$BP472*$BL472/($AX472-$AW472+1)*BK472*(DAY(EOMONTH(BK$15,0))),
$DH472="день_2",
$BP472/30*MAX(MIN($AX472,EOMONTH(BK$15,0))-MAX($AW472,BK$15)+1,),
$DH472="раб.день",
$BP472/30*(IFERROR(
_xlfn.LET(_xlpm.VD,
CHOOSE(
{1;2;3;4;5;6;7;8;9;10;11;12;13;14;15;16;17;18},
45658,45659,45660,45661,45662,45663,45664,45665,45711,45724,45778,45779,45785,45786,45820,45821,45965,46022),
_xlfn.LET(_xlpm.DD,
MAX(MIN($AX472,EOMONTH(BK$15,0))-MAX($AW472,BK$15),),
_xlfn.IFS(
AND(MONTH($AW472)=MONTH(BK$15),MONTH($AX472)&lt;&gt;MONTH(BK$15)),
NETWORKDAYS.INTL($AW472,$AW472+_xlpm.DD,1,_xlpm.VD),
AND(MONTH($AW472)&lt;&gt;MONTH(BK$15),MONTH($AX472)=MONTH(BK$15)),
NETWORKDAYS.INTL(($AX472)-_xlpm.DD,$AX472,1,_xlpm.VD),
AND(MONTH($AW472)&lt;MONTH(BK$15),MONTH($AX472)&gt;MONTH(BK$15)),
NETWORKDAYS.INTL((EOMONTH(BK$15-1,1))-_xlpm.DD,EOMONTH(BK$15-1,1),1,_xlpm.VD),
AND(MONTH($AW472)=MONTH(BK$15),MONTH($AX472)=MONTH(BK$15)),
NETWORKDAYS.INTL($AW472,$AX472,1,_xlpm.VD)))),0)),
$DH472="месяц",
$BP472*BK472,
$DH472="неделя",
$BP472*BK472/7*(ROUNDUP((DAY(EOMONTH(BK$15,0)))/4,0))),
0)</f>
        <v/>
      </c>
      <c r="CC472" s="125">
        <f>SUM($BQ472:$CB472)</f>
        <v/>
      </c>
      <c r="CD472" s="126">
        <f>SUM($EH472:$EH472)</f>
        <v/>
      </c>
      <c r="CE472" s="126">
        <f>$CD472*$AB472</f>
        <v/>
      </c>
      <c r="CF472" s="126">
        <f>SUM($EK472:$EK472)</f>
        <v/>
      </c>
      <c r="CG472" s="126">
        <f>$CF472*$AB472</f>
        <v/>
      </c>
      <c r="CH472" s="126">
        <f>SUM($CC472,$CE472,$CG472)</f>
        <v/>
      </c>
      <c r="CI472" s="126">
        <f>$CH472*(1+$CM472)</f>
        <v/>
      </c>
      <c r="CJ472" s="127" t="n">
        <v>0</v>
      </c>
      <c r="CK472" s="126">
        <f>SUM($CH472:$CH472)*(1+$CJ472)</f>
        <v/>
      </c>
      <c r="CL472" s="126">
        <f>SUM($CH472:$CH472)*(1+$CM472)</f>
        <v/>
      </c>
      <c r="CM472" s="59" t="inlineStr">
        <is>
          <t>20%</t>
        </is>
      </c>
      <c r="CN472" s="59" t="n"/>
      <c r="CO472" s="72" t="n"/>
      <c r="CP472" s="59" t="n"/>
      <c r="CQ472" s="73" t="n"/>
      <c r="CR472" s="73" t="n"/>
      <c r="CS472" s="73" t="n"/>
      <c r="CT472" s="72" t="n"/>
      <c r="CU472" s="79" t="inlineStr">
        <is>
          <t> </t>
        </is>
      </c>
      <c r="CV472" s="60" t="n"/>
      <c r="CW472" s="60" t="n"/>
      <c r="CX472" s="60" t="n"/>
      <c r="CY472" s="127">
        <f>IFERROR(($CC472-$EE472)/($EE472/(1-$DQ472)),0)</f>
        <v/>
      </c>
      <c r="CZ472" s="127">
        <f>IFERROR(1-$EI472/($CE472),0)</f>
        <v/>
      </c>
      <c r="DA472" s="127">
        <f>IFERROR(1-$EL472/($CG472),0)</f>
        <v/>
      </c>
      <c r="DB472" s="126">
        <f>ROUND(IFERROR(($CI472/(1+$CM472)-$EN472),0),2)</f>
        <v/>
      </c>
      <c r="DC472" s="128" t="n"/>
      <c r="DD472" s="125" t="n"/>
      <c r="DE472" s="75" t="n">
        <v>0</v>
      </c>
      <c r="DF472" s="128" t="n"/>
      <c r="DG472" s="125">
        <f>IF($DC472=0,0,$DD472*($DC472*100%-$DE472*$DF472))*SUM($AB472:$AB472)</f>
        <v/>
      </c>
      <c r="DH472" s="129" t="inlineStr">
        <is>
          <t>месяц</t>
        </is>
      </c>
      <c r="DI472" s="130">
        <f t="array" ref="DI472">IFERROR(
IF($ES472="LisChannel",
(ROUND(((INDEX({174.625;153.888888888889;130.972222222222},MATCH($AI472,{2;3;4}),0))*$AG472*$AI472),2)),0),0)</f>
        <v/>
      </c>
      <c r="DJ472" s="130">
        <f>
_xlfn.LET(_xlpm.X,
IFERROR(
IF($ES472="НовиковТВ",
(_xlfn.LET(_xlpm.NTV,
_xlfn.LET(_xlpm.MIN,350000,
IF(SUMIFS($DI:$DI,$ES:$ES,"НовиковТВ")&lt;=_xlpm.MIN,
(SUMIFS($DI:$DI,$ES:$ES,"НовиковТВ")/(COUNTIFS($ES:$ES,"НовиковТВ")))*_xlpm.MIN/SUMIFS($DI:$DI,$ES:$ES,"НовиковТВ"),
DI472)),
_xlpm.NTV+$DG472/(1-(1-(_xlpm.NTV)*(1-$DL472)*(1-$DM472)*(1-$DN472)*(1-$DO472)*(1-$DP472)/_xlpm.NTV))))/(1+$EP472),
$DI472+$DG472/(1-(1-($DI472)*(1-$DL472)*(1-$DM472)*(1-$DN472)*(1-$DO472)*(1-$DP472)/$DI472))),
0),
_xlpm.X*(1+$CM472)*(1+$CW472)-_xlpm.X*(1+$CM472)+_xlpm.X)</f>
        <v/>
      </c>
      <c r="DK472" s="125" t="inlineStr">
        <is>
          <t>послед.</t>
        </is>
      </c>
      <c r="DL472" s="63" t="n">
        <v>0</v>
      </c>
      <c r="DM472" s="63" t="n">
        <v>0</v>
      </c>
      <c r="DN472" s="63" t="n">
        <v>0</v>
      </c>
      <c r="DO472" s="63" t="n">
        <v>0</v>
      </c>
      <c r="DP472" s="63" t="n">
        <v>0</v>
      </c>
      <c r="DQ472" s="63">
        <f t="array" ref="DQ472">IFERROR(_xlfn.IFS(
$DK472="послед.",1-(1-$DL472)*(1-$DM472)*(1-$DN472)*(1-$DO472)*(1-$DP472),
$DK472="сумм.",$DL472+$DM472+$DN472+$DO472+$DP472),
0)</f>
        <v/>
      </c>
      <c r="DR472" s="125">
        <f t="array" ref="DR472">
IFERROR(
_xlfn.IFS(
$BL472=0,
0,
$BL472&gt;0,
_xlfn.IFS($DK472="послед.",
$DJ472*(1-$DL472)*(1-$DM472)*(1-$DN472)*(1-$DO472)*(1-$DP472),
$DK472="сумм.",
$DJ472*(1-($DL472+$DM472+$DN472+$DO472+$DP472)))),0)</f>
        <v/>
      </c>
      <c r="DS472" s="125">
        <f t="array" ref="DS472">
IFERROR(_xlfn.IFS(
$DH472="день_1",
$DR472*$BL472/($AX472-$AW472+1)*AZ472*(DAY(EOMONTH(AZ$15,0))),
$DH472="день_2",
$DR472/30*MAX(MIN($AX472,EOMONTH(AZ$15,0))-MAX($AW472,AZ$15)+1,),
$DH472="раб.день",
$DR472/30*(IFERROR(
_xlfn.LET(_xlpm.VD,
CHOOSE(
{1;2;3;4;5;6;7;8;9;10;11;12;13;14;15;16;17;18},
45658,45659,45660,45661,45662,45663,45664,45665,45711,45724,45778,45779,45785,45786,45820,45821,45965,46022),
_xlfn.LET(_xlpm.DD,
MAX(MIN($AX472,EOMONTH(AZ$15,0))-MAX($AW472,AZ$15),),
_xlfn.IFS(
AND(MONTH($AW472)=MONTH(AZ$15),MONTH($AX472)&lt;&gt;MONTH(AZ$15)),
NETWORKDAYS.INTL($AW472,$AW472+_xlpm.DD,1,_xlpm.VD),
AND(MONTH($AW472)&lt;&gt;MONTH(AZ$15),MONTH($AX472)=MONTH(AZ$15)),
NETWORKDAYS.INTL(($AX472)-_xlpm.DD,$AX472,1,_xlpm.VD),
AND(MONTH($AW472)&lt;MONTH(AZ$15),MONTH($AX472)&gt;MONTH(AZ$15)),
NETWORKDAYS.INTL((EOMONTH(AZ$15-1,1))-_xlpm.DD,EOMONTH(AZ$15-1,1),1,_xlpm.VD),
AND(MONTH($AW472)=MONTH(AZ$15),MONTH($AX472)=MONTH(AZ$15)),
NETWORKDAYS.INTL($AW472,$AX472,1,_xlpm.VD)))),0)),
$DH472="месяц",
$DR472*AZ472,
$DH472="неделя",
$DR472*AZ472/7*(ROUNDUP((DAY(EOMONTH(AZ$15,0)))/4,0))),
0)</f>
        <v/>
      </c>
      <c r="DT472" s="125">
        <f t="array" ref="DT472">
IFERROR(_xlfn.IFS(
$DH472="день_1",
$DR472*$BL472/($AX472-$AW472+1)*BA472*(DAY(EOMONTH(BA$15,0))),
$DH472="день_2",
$DR472/30*MAX(MIN($AX472,EOMONTH(BA$15,0))-MAX($AW472,BA$15)+1,),
$DH472="раб.день",
$DR472/30*(IFERROR(
_xlfn.LET(_xlpm.VD,
CHOOSE(
{1;2;3;4;5;6;7;8;9;10;11;12;13;14;15;16;17;18},
45658,45659,45660,45661,45662,45663,45664,45665,45711,45724,45778,45779,45785,45786,45820,45821,45965,46022),
_xlfn.LET(_xlpm.DD,
MAX(MIN($AX472,EOMONTH(BA$15,0))-MAX($AW472,BA$15),),
_xlfn.IFS(
AND(MONTH($AW472)=MONTH(BA$15),MONTH($AX472)&lt;&gt;MONTH(BA$15)),
NETWORKDAYS.INTL($AW472,$AW472+_xlpm.DD,1,_xlpm.VD),
AND(MONTH($AW472)&lt;&gt;MONTH(BA$15),MONTH($AX472)=MONTH(BA$15)),
NETWORKDAYS.INTL(($AX472)-_xlpm.DD,$AX472,1,_xlpm.VD),
AND(MONTH($AW472)&lt;MONTH(BA$15),MONTH($AX472)&gt;MONTH(BA$15)),
NETWORKDAYS.INTL((EOMONTH(BA$15-1,1))-_xlpm.DD,EOMONTH(BA$15-1,1),1,_xlpm.VD),
AND(MONTH($AW472)=MONTH(BA$15),MONTH($AX472)=MONTH(BA$15)),
NETWORKDAYS.INTL($AW472,$AX472,1,_xlpm.VD)))),0)),
$DH472="месяц",
$DR472*BA472,
$DH472="неделя",
$DR472*BA472/7*(ROUNDUP((DAY(EOMONTH(BA$15,0)))/4,0))),
0)</f>
        <v/>
      </c>
      <c r="DU472" s="125">
        <f t="array" ref="DU472">
IFERROR(_xlfn.IFS(
$DH472="день_1",
$DR472*$BL472/($AX472-$AW472+1)*BB472*(DAY(EOMONTH(BB$15,0))),
$DH472="день_2",
$DR472/30*MAX(MIN($AX472,EOMONTH(BB$15,0))-MAX($AW472,BB$15)+1,),
$DH472="раб.день",
$DR472/30*(IFERROR(
_xlfn.LET(_xlpm.VD,
CHOOSE(
{1;2;3;4;5;6;7;8;9;10;11;12;13;14;15;16;17;18},
45658,45659,45660,45661,45662,45663,45664,45665,45711,45724,45778,45779,45785,45786,45820,45821,45965,46022),
_xlfn.LET(_xlpm.DD,
MAX(MIN($AX472,EOMONTH(BB$15,0))-MAX($AW472,BB$15),),
_xlfn.IFS(
AND(MONTH($AW472)=MONTH(BB$15),MONTH($AX472)&lt;&gt;MONTH(BB$15)),
NETWORKDAYS.INTL($AW472,$AW472+_xlpm.DD,1,_xlpm.VD),
AND(MONTH($AW472)&lt;&gt;MONTH(BB$15),MONTH($AX472)=MONTH(BB$15)),
NETWORKDAYS.INTL(($AX472)-_xlpm.DD,$AX472,1,_xlpm.VD),
AND(MONTH($AW472)&lt;MONTH(BB$15),MONTH($AX472)&gt;MONTH(BB$15)),
NETWORKDAYS.INTL((EOMONTH(BB$15-1,1))-_xlpm.DD,EOMONTH(BB$15-1,1),1,_xlpm.VD),
AND(MONTH($AW472)=MONTH(BB$15),MONTH($AX472)=MONTH(BB$15)),
NETWORKDAYS.INTL($AW472,$AX472,1,_xlpm.VD)))),0)),
$DH472="месяц",
$DR472*BB472,
$DH472="неделя",
$DR472*BB472/7*(ROUNDUP((DAY(EOMONTH(BB$15,0)))/4,0))),
0)</f>
        <v/>
      </c>
      <c r="DV472" s="125">
        <f t="array" ref="DV472">
IFERROR(_xlfn.IFS(
$DH472="день_1",
$DR472*$BL472/($AX472-$AW472+1)*BC472*(DAY(EOMONTH(BC$15,0))),
$DH472="день_2",
$DR472/30*MAX(MIN($AX472,EOMONTH(BC$15,0))-MAX($AW472,BC$15)+1,),
$DH472="раб.день",
$DR472/30*(IFERROR(
_xlfn.LET(_xlpm.VD,
CHOOSE(
{1;2;3;4;5;6;7;8;9;10;11;12;13;14;15;16;17;18},
45658,45659,45660,45661,45662,45663,45664,45665,45711,45724,45778,45779,45785,45786,45820,45821,45965,46022),
_xlfn.LET(_xlpm.DD,
MAX(MIN($AX472,EOMONTH(BC$15,0))-MAX($AW472,BC$15),),
_xlfn.IFS(
AND(MONTH($AW472)=MONTH(BC$15),MONTH($AX472)&lt;&gt;MONTH(BC$15)),
NETWORKDAYS.INTL($AW472,$AW472+_xlpm.DD,1,_xlpm.VD),
AND(MONTH($AW472)&lt;&gt;MONTH(BC$15),MONTH($AX472)=MONTH(BC$15)),
NETWORKDAYS.INTL(($AX472)-_xlpm.DD,$AX472,1,_xlpm.VD),
AND(MONTH($AW472)&lt;MONTH(BC$15),MONTH($AX472)&gt;MONTH(BC$15)),
NETWORKDAYS.INTL((EOMONTH(BC$15-1,1))-_xlpm.DD,EOMONTH(BC$15-1,1),1,_xlpm.VD),
AND(MONTH($AW472)=MONTH(BC$15),MONTH($AX472)=MONTH(BC$15)),
NETWORKDAYS.INTL($AW472,$AX472,1,_xlpm.VD)))),0)),
$DH472="месяц",
$DR472*BC472,
$DH472="неделя",
$DR472*BC472/7*(ROUNDUP((DAY(EOMONTH(BC$15,0)))/4,0))),
0)</f>
        <v/>
      </c>
      <c r="DW472" s="125">
        <f t="array" ref="DW472">
IFERROR(_xlfn.IFS(
$DH472="день_1",
$DR472*$BL472/($AX472-$AW472+1)*BD472*(DAY(EOMONTH(BD$15,0))),
$DH472="день_2",
$DR472/30*MAX(MIN($AX472,EOMONTH(BD$15,0))-MAX($AW472,BD$15)+1,),
$DH472="раб.день",
$DR472/30*(IFERROR(
_xlfn.LET(_xlpm.VD,
CHOOSE(
{1;2;3;4;5;6;7;8;9;10;11;12;13;14;15;16;17;18},
45658,45659,45660,45661,45662,45663,45664,45665,45711,45724,45778,45779,45785,45786,45820,45821,45965,46022),
_xlfn.LET(_xlpm.DD,
MAX(MIN($AX472,EOMONTH(BD$15,0))-MAX($AW472,BD$15),),
_xlfn.IFS(
AND(MONTH($AW472)=MONTH(BD$15),MONTH($AX472)&lt;&gt;MONTH(BD$15)),
NETWORKDAYS.INTL($AW472,$AW472+_xlpm.DD,1,_xlpm.VD),
AND(MONTH($AW472)&lt;&gt;MONTH(BD$15),MONTH($AX472)=MONTH(BD$15)),
NETWORKDAYS.INTL(($AX472)-_xlpm.DD,$AX472,1,_xlpm.VD),
AND(MONTH($AW472)&lt;MONTH(BD$15),MONTH($AX472)&gt;MONTH(BD$15)),
NETWORKDAYS.INTL((EOMONTH(BD$15-1,1))-_xlpm.DD,EOMONTH(BD$15-1,1),1,_xlpm.VD),
AND(MONTH($AW472)=MONTH(BD$15),MONTH($AX472)=MONTH(BD$15)),
NETWORKDAYS.INTL($AW472,$AX472,1,_xlpm.VD)))),0)),
$DH472="месяц",
$DR472*BD472,
$DH472="неделя",
$DR472*BD472/7*(ROUNDUP((DAY(EOMONTH(BD$15,0)))/4,0))),
0)</f>
        <v/>
      </c>
      <c r="DX472" s="125">
        <f t="array" ref="DX472">
IFERROR(_xlfn.IFS(
$DH472="день_1",
$DR472*$BL472/($AX472-$AW472+1)*BE472*(DAY(EOMONTH(BE$15,0))),
$DH472="день_2",
$DR472/30*MAX(MIN($AX472,EOMONTH(BE$15,0))-MAX($AW472,BE$15)+1,),
$DH472="раб.день",
$DR472/30*(IFERROR(
_xlfn.LET(_xlpm.VD,
CHOOSE(
{1;2;3;4;5;6;7;8;9;10;11;12;13;14;15;16;17;18},
45658,45659,45660,45661,45662,45663,45664,45665,45711,45724,45778,45779,45785,45786,45820,45821,45965,46022),
_xlfn.LET(_xlpm.DD,
MAX(MIN($AX472,EOMONTH(BE$15,0))-MAX($AW472,BE$15),),
_xlfn.IFS(
AND(MONTH($AW472)=MONTH(BE$15),MONTH($AX472)&lt;&gt;MONTH(BE$15)),
NETWORKDAYS.INTL($AW472,$AW472+_xlpm.DD,1,_xlpm.VD),
AND(MONTH($AW472)&lt;&gt;MONTH(BE$15),MONTH($AX472)=MONTH(BE$15)),
NETWORKDAYS.INTL(($AX472)-_xlpm.DD,$AX472,1,_xlpm.VD),
AND(MONTH($AW472)&lt;MONTH(BE$15),MONTH($AX472)&gt;MONTH(BE$15)),
NETWORKDAYS.INTL((EOMONTH(BE$15-1,1))-_xlpm.DD,EOMONTH(BE$15-1,1),1,_xlpm.VD),
AND(MONTH($AW472)=MONTH(BE$15),MONTH($AX472)=MONTH(BE$15)),
NETWORKDAYS.INTL($AW472,$AX472,1,_xlpm.VD)))),0)),
$DH472="месяц",
$DR472*BE472,
$DH472="неделя",
$DR472*BE472/7*(ROUNDUP((DAY(EOMONTH(BE$15,0)))/4,0))),
0)</f>
        <v/>
      </c>
      <c r="DY472" s="125">
        <f t="array" ref="DY472">
IFERROR(_xlfn.IFS(
$DH472="день_1",
$DR472*$BL472/($AX472-$AW472+1)*BF472*(DAY(EOMONTH(BF$15,0))),
$DH472="день_2",
$DR472/30*MAX(MIN($AX472,EOMONTH(BF$15,0))-MAX($AW472,BF$15)+1,),
$DH472="раб.день",
$DR472/30*(IFERROR(
_xlfn.LET(_xlpm.VD,
CHOOSE(
{1;2;3;4;5;6;7;8;9;10;11;12;13;14;15;16;17;18},
45658,45659,45660,45661,45662,45663,45664,45665,45711,45724,45778,45779,45785,45786,45820,45821,45965,46022),
_xlfn.LET(_xlpm.DD,
MAX(MIN($AX472,EOMONTH(BF$15,0))-MAX($AW472,BF$15),),
_xlfn.IFS(
AND(MONTH($AW472)=MONTH(BF$15),MONTH($AX472)&lt;&gt;MONTH(BF$15)),
NETWORKDAYS.INTL($AW472,$AW472+_xlpm.DD,1,_xlpm.VD),
AND(MONTH($AW472)&lt;&gt;MONTH(BF$15),MONTH($AX472)=MONTH(BF$15)),
NETWORKDAYS.INTL(($AX472)-_xlpm.DD,$AX472,1,_xlpm.VD),
AND(MONTH($AW472)&lt;MONTH(BF$15),MONTH($AX472)&gt;MONTH(BF$15)),
NETWORKDAYS.INTL((EOMONTH(BF$15-1,1))-_xlpm.DD,EOMONTH(BF$15-1,1),1,_xlpm.VD),
AND(MONTH($AW472)=MONTH(BF$15),MONTH($AX472)=MONTH(BF$15)),
NETWORKDAYS.INTL($AW472,$AX472,1,_xlpm.VD)))),0)),
$DH472="месяц",
$DR472*BF472,
$DH472="неделя",
$DR472*BF472/7*(ROUNDUP((DAY(EOMONTH(BF$15,0)))/4,0))),
0)</f>
        <v/>
      </c>
      <c r="DZ472" s="125">
        <f t="array" ref="DZ472">
IFERROR(_xlfn.IFS(
$DH472="день_1",
$DR472*$BL472/($AX472-$AW472+1)*BG472*(DAY(EOMONTH(BG$15,0))),
$DH472="день_2",
$DR472/30*MAX(MIN($AX472,EOMONTH(BG$15,0))-MAX($AW472,BG$15)+1,),
$DH472="раб.день",
$DR472/30*(IFERROR(
_xlfn.LET(_xlpm.VD,
CHOOSE(
{1;2;3;4;5;6;7;8;9;10;11;12;13;14;15;16;17;18},
45658,45659,45660,45661,45662,45663,45664,45665,45711,45724,45778,45779,45785,45786,45820,45821,45965,46022),
_xlfn.LET(_xlpm.DD,
MAX(MIN($AX472,EOMONTH(BG$15,0))-MAX($AW472,BG$15),),
_xlfn.IFS(
AND(MONTH($AW472)=MONTH(BG$15),MONTH($AX472)&lt;&gt;MONTH(BG$15)),
NETWORKDAYS.INTL($AW472,$AW472+_xlpm.DD,1,_xlpm.VD),
AND(MONTH($AW472)&lt;&gt;MONTH(BG$15),MONTH($AX472)=MONTH(BG$15)),
NETWORKDAYS.INTL(($AX472)-_xlpm.DD,$AX472,1,_xlpm.VD),
AND(MONTH($AW472)&lt;MONTH(BG$15),MONTH($AX472)&gt;MONTH(BG$15)),
NETWORKDAYS.INTL((EOMONTH(BG$15-1,1))-_xlpm.DD,EOMONTH(BG$15-1,1),1,_xlpm.VD),
AND(MONTH($AW472)=MONTH(BG$15),MONTH($AX472)=MONTH(BG$15)),
NETWORKDAYS.INTL($AW472,$AX472,1,_xlpm.VD)))),0)),
$DH472="месяц",
$DR472*BG472,
$DH472="неделя",
$DR472*BG472/7*(ROUNDUP((DAY(EOMONTH(BG$15,0)))/4,0))),
0)</f>
        <v/>
      </c>
      <c r="EA472" s="125">
        <f t="array" ref="EA472">
IFERROR(_xlfn.IFS(
$DH472="день_1",
$DR472*$BL472/($AX472-$AW472+1)*BH472*(DAY(EOMONTH(BH$15,0))),
$DH472="день_2",
$DR472/30*MAX(MIN($AX472,EOMONTH(BH$15,0))-MAX($AW472,BH$15)+1,),
$DH472="раб.день",
$DR472/30*(IFERROR(
_xlfn.LET(_xlpm.VD,
CHOOSE(
{1;2;3;4;5;6;7;8;9;10;11;12;13;14;15;16;17;18},
45658,45659,45660,45661,45662,45663,45664,45665,45711,45724,45778,45779,45785,45786,45820,45821,45965,46022),
_xlfn.LET(_xlpm.DD,
MAX(MIN($AX472,EOMONTH(BH$15,0))-MAX($AW472,BH$15),),
_xlfn.IFS(
AND(MONTH($AW472)=MONTH(BH$15),MONTH($AX472)&lt;&gt;MONTH(BH$15)),
NETWORKDAYS.INTL($AW472,$AW472+_xlpm.DD,1,_xlpm.VD),
AND(MONTH($AW472)&lt;&gt;MONTH(BH$15),MONTH($AX472)=MONTH(BH$15)),
NETWORKDAYS.INTL(($AX472)-_xlpm.DD,$AX472,1,_xlpm.VD),
AND(MONTH($AW472)&lt;MONTH(BH$15),MONTH($AX472)&gt;MONTH(BH$15)),
NETWORKDAYS.INTL((EOMONTH(BH$15-1,1))-_xlpm.DD,EOMONTH(BH$15-1,1),1,_xlpm.VD),
AND(MONTH($AW472)=MONTH(BH$15),MONTH($AX472)=MONTH(BH$15)),
NETWORKDAYS.INTL($AW472,$AX472,1,_xlpm.VD)))),0)),
$DH472="месяц",
$DR472*BH472,
$DH472="неделя",
$DR472*BH472/7*(ROUNDUP((DAY(EOMONTH(BH$15,0)))/4,0))),
0)</f>
        <v/>
      </c>
      <c r="EB472" s="125">
        <f t="array" ref="EB472">
IFERROR(_xlfn.IFS(
$DH472="день_1",
$DR472*$BL472/($AX472-$AW472+1)*BI472*(DAY(EOMONTH(BI$15,0))),
$DH472="день_2",
$DR472/30*MAX(MIN($AX472,EOMONTH(BI$15,0))-MAX($AW472,BI$15)+1,),
$DH472="раб.день",
$DR472/30*(IFERROR(
_xlfn.LET(_xlpm.VD,
CHOOSE(
{1;2;3;4;5;6;7;8;9;10;11;12;13;14;15;16;17;18},
45658,45659,45660,45661,45662,45663,45664,45665,45711,45724,45778,45779,45785,45786,45820,45821,45965,46022),
_xlfn.LET(_xlpm.DD,
MAX(MIN($AX472,EOMONTH(BI$15,0))-MAX($AW472,BI$15),),
_xlfn.IFS(
AND(MONTH($AW472)=MONTH(BI$15),MONTH($AX472)&lt;&gt;MONTH(BI$15)),
NETWORKDAYS.INTL($AW472,$AW472+_xlpm.DD,1,_xlpm.VD),
AND(MONTH($AW472)&lt;&gt;MONTH(BI$15),MONTH($AX472)=MONTH(BI$15)),
NETWORKDAYS.INTL(($AX472)-_xlpm.DD,$AX472,1,_xlpm.VD),
AND(MONTH($AW472)&lt;MONTH(BI$15),MONTH($AX472)&gt;MONTH(BI$15)),
NETWORKDAYS.INTL((EOMONTH(BI$15-1,1))-_xlpm.DD,EOMONTH(BI$15-1,1),1,_xlpm.VD),
AND(MONTH($AW472)=MONTH(BI$15),MONTH($AX472)=MONTH(BI$15)),
NETWORKDAYS.INTL($AW472,$AX472,1,_xlpm.VD)))),0)),
$DH472="месяц",
$DR472*BI472,
$DH472="неделя",
$DR472*BI472/7*(ROUNDUP((DAY(EOMONTH(BI$15,0)))/4,0))),
0)</f>
        <v/>
      </c>
      <c r="EC472" s="125">
        <f t="array" ref="EC472">
IFERROR(_xlfn.IFS(
$DH472="день_1",
$DR472*$BL472/($AX472-$AW472+1)*BJ472*(DAY(EOMONTH(BJ$15,0))),
$DH472="день_2",
$DR472/30*MAX(MIN($AX472,EOMONTH(BJ$15,0))-MAX($AW472,BJ$15)+1,),
$DH472="раб.день",
$DR472/30*(IFERROR(
_xlfn.LET(_xlpm.VD,
CHOOSE(
{1;2;3;4;5;6;7;8;9;10;11;12;13;14;15;16;17;18},
45658,45659,45660,45661,45662,45663,45664,45665,45711,45724,45778,45779,45785,45786,45820,45821,45965,46022),
_xlfn.LET(_xlpm.DD,
MAX(MIN($AX472,EOMONTH(BJ$15,0))-MAX($AW472,BJ$15),),
_xlfn.IFS(
AND(MONTH($AW472)=MONTH(BJ$15),MONTH($AX472)&lt;&gt;MONTH(BJ$15)),
NETWORKDAYS.INTL($AW472,$AW472+_xlpm.DD,1,_xlpm.VD),
AND(MONTH($AW472)&lt;&gt;MONTH(BJ$15),MONTH($AX472)=MONTH(BJ$15)),
NETWORKDAYS.INTL(($AX472)-_xlpm.DD,$AX472,1,_xlpm.VD),
AND(MONTH($AW472)&lt;MONTH(BJ$15),MONTH($AX472)&gt;MONTH(BJ$15)),
NETWORKDAYS.INTL((EOMONTH(BJ$15-1,1))-_xlpm.DD,EOMONTH(BJ$15-1,1),1,_xlpm.VD),
AND(MONTH($AW472)=MONTH(BJ$15),MONTH($AX472)=MONTH(BJ$15)),
NETWORKDAYS.INTL($AW472,$AX472,1,_xlpm.VD)))),0)),
$DH472="месяц",
$DR472*BJ472,
$DH472="неделя",
$DR472*BJ472/7*(ROUNDUP((DAY(EOMONTH(BJ$15,0)))/4,0))),
0)</f>
        <v/>
      </c>
      <c r="ED472" s="125">
        <f t="array" ref="ED472">
IFERROR(_xlfn.IFS(
$DH472="день_1",
$DR472*$BL472/($AX472-$AW472+1)*BK472*(DAY(EOMONTH(BK$15,0))),
$DH472="день_2",
$DR472/30*MAX(MIN($AX472,EOMONTH(BK$15,0))-MAX($AW472,BK$15)+1,),
$DH472="раб.день",
$DR472/30*(IFERROR(
_xlfn.LET(_xlpm.VD,
CHOOSE(
{1;2;3;4;5;6;7;8;9;10;11;12;13;14;15;16;17;18},
45658,45659,45660,45661,45662,45663,45664,45665,45711,45724,45778,45779,45785,45786,45820,45821,45965,46022),
_xlfn.LET(_xlpm.DD,
MAX(MIN($AX472,EOMONTH(BK$15,0))-MAX($AW472,BK$15),),
_xlfn.IFS(
AND(MONTH($AW472)=MONTH(BK$15),MONTH($AX472)&lt;&gt;MONTH(BK$15)),
NETWORKDAYS.INTL($AW472,$AW472+_xlpm.DD,1,_xlpm.VD),
AND(MONTH($AW472)&lt;&gt;MONTH(BK$15),MONTH($AX472)=MONTH(BK$15)),
NETWORKDAYS.INTL(($AX472)-_xlpm.DD,$AX472,1,_xlpm.VD),
AND(MONTH($AW472)&lt;MONTH(BK$15),MONTH($AX472)&gt;MONTH(BK$15)),
NETWORKDAYS.INTL((EOMONTH(BK$15-1,1))-_xlpm.DD,EOMONTH(BK$15-1,1),1,_xlpm.VD),
AND(MONTH($AW472)=MONTH(BK$15),MONTH($AX472)=MONTH(BK$15)),
NETWORKDAYS.INTL($AW472,$AX472,1,_xlpm.VD)))),0)),
$DH472="месяц",
$DR472*BK472,
$DH472="неделя",
$DR472*BK472/7*(ROUNDUP((DAY(EOMONTH(BK$15,0)))/4,0))),
0)</f>
        <v/>
      </c>
      <c r="EE472" s="125">
        <f>SUM($DS472,$DT472,$DU472,$DV472,$DW472,$DX472,$DY472,$DZ472,$EA472,$EB472,$EC472,$ED472)</f>
        <v/>
      </c>
      <c r="EF472" s="125">
        <f>IFERROR(ROUND($EE472*(1+$EP472),2),0)</f>
        <v/>
      </c>
      <c r="EG472" s="128" t="n">
        <v>1</v>
      </c>
      <c r="EH472" s="126" t="n">
        <v>0</v>
      </c>
      <c r="EI472" s="126">
        <f>ROUND(SUM($EH472:$EH472)*SUM($AB472:$AB472)*$EG472,2)</f>
        <v/>
      </c>
      <c r="EJ472" s="126">
        <f>ROUND($EI472*(1+$EP472),2)</f>
        <v/>
      </c>
      <c r="EK472" s="126" t="n">
        <v>0</v>
      </c>
      <c r="EL472" s="126">
        <f>ROUND(SUM($EK472:$EK472)*SUM($AB472:$AB472)*$EG472,2)</f>
        <v/>
      </c>
      <c r="EM472" s="126">
        <f>ROUND($EL472*(1+$EP472),2)</f>
        <v/>
      </c>
      <c r="EN472" s="126">
        <f>SUM($EE472,$EI472,$EL472)</f>
        <v/>
      </c>
      <c r="EO472" s="126">
        <f>SUM($EF472,$EJ472,$EM472)</f>
        <v/>
      </c>
      <c r="EP472" s="59" t="inlineStr">
        <is>
          <t>20%</t>
        </is>
      </c>
      <c r="EQ472" s="59" t="n"/>
      <c r="ER472" s="60">
        <f t="array" ref="ER472">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MATCH(ES472,
{"AMS";"RussOutdoor";"HD Outdoor";"Ingroup";"IQ";"Ledproduction";"LisChannel";"Logic";"Media-PPL";"NovikovTV | НовиковТВ";"SMA";"SOK";"КрокусТВ | CrocusTV | IndoorTV";"Сити";"ТЯК Москва"},
0)),"")</f>
        <v/>
      </c>
      <c r="ES472" s="60" t="n"/>
      <c r="ET472" s="60">
        <f t="array" ref="ET472">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MATCH(ES472,
{"AMS";"RussOutdoor";"HD Outdoor";"Ingroup";"IQ";"Ledproduction";"LisChannel";"Logic";"Media-PPL";"NovikovTV | НовиковТВ";"SMA";"SOK";"КрокусТВ | CrocusTV | IndoorTV";"Сити";"ТЯК Москва"},
0)),"")</f>
        <v/>
      </c>
      <c r="EU472" s="60" t="n"/>
      <c r="EV472" s="60" t="n"/>
      <c r="EX472" s="110">
        <f t="array" ref="EX472">
($AR472/30
+N("ТРАФИК ПЛОЩАДКИ"))*
(IFERROR(
_xlfn.LET(
_xlpm.GPR,
HLOOKUP($L472,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(MATCH($T472,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IF($Q472="цифровой",_xlpm.GPR/$AG472,_xlpm.GPR/60)),
0)
+N("DWELL TIME"))*
(IF($AB472=0,0,IF($AB472=1,0.3,IF($AB472=2,0.5,IF($AB472&gt;2,1))))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_xlfn.IFS($AC472="да",1.2,$AC472="нет",1)*
_xlfn.IFS($AD472="да",1.2,$AD472="нет",1)*
IF(R472="статический",1,1.2)*
$X472*
INDEX(
{1.2;1;1.2;1.2;1;1.2;1.2;1.2;1.2;1.2;1.2;1;1.2;1.2;1.2;1.2;1;1;1.2;1.2;1.2;1;1;1;1;1.2;1.2;1.2;1.2;1;1;1;1;1.2;1.2;1.2;1.2;1.2;1.2;1.2;1.2;1;1;1.2;1;1;1;1;1.5;1;1;1.5;1.5;1.2},
MATCH($Q472,_xlpm.MI,0)))&gt;{0.02;0.04;0.06;0.1;0.2;0.4;0.6;0.8;1;2;4;6})),
{0;1;2;3;4;5;6;7;8;9;10;11;12},
0)))
+N("КОЭФФИЦИЕНТ КОНТАКТА"))))*
(_xlfn.IFS($X472&lt;0.1,$X472/1000,$X472&gt;25,5.2,AND($X472&gt;=0.1,$X472&lt;=25),(($X472*2+0.1)/10)*($X472/10)))*
IFERROR((_xlfn.LET(
_xlpm.MA,
{0;0.8;0.85;0.9;0.95;1},
_xlpm.MAA,
{0;1;2;3;4;5},
INDEX(_xlpm.MA,MATCH(SUMPRODUCT(--((IF(ROUND(_xlpm.MAA,1)&gt;5,5,ROUND($AB472,1)))&gt;{0;1;2;3;4;5})),_xlpm.MAA,0)))
+N("КОЭФФИЦИЕНТ КОЛ-ВО КОНСТРУКЦИЙ")),1)*
$AB472,0))*
(IF($Q472="цифровой",$AG472/15*$AI472,1)
+N("ДЛЯ ЦИФРЫ"))</f>
        <v/>
      </c>
      <c r="EY472" s="110">
        <f>IFERROR(EX472*AY472,0)</f>
        <v/>
      </c>
      <c r="EZ472" s="131">
        <f>IFERROR(DP472/EY472*1000,0)</f>
        <v/>
      </c>
      <c r="FA472" s="112">
        <f>IFERROR(FC472/FB472,0)</f>
        <v/>
      </c>
      <c r="FB472" s="112">
        <f>IFERROR((FC472/(EY472/FF472*#REF!))*0.825,0)</f>
        <v/>
      </c>
      <c r="FC472" s="112">
        <f>IFERROR(((EX472*30/AR472)*100)/30,0)</f>
        <v/>
      </c>
      <c r="FD472" s="112">
        <f>IFERROR(EY472/G472*100%,0)</f>
        <v/>
      </c>
      <c r="FE472" s="112">
        <f>IFERROR(FD472/FC472*100%,0)</f>
        <v/>
      </c>
      <c r="FF472" s="110">
        <f>IFERROR(AR472/30*AY472,0)</f>
        <v/>
      </c>
    </row>
    <row r="473" ht="13" customHeight="1">
      <c r="A473" s="59" t="n"/>
      <c r="B473" s="60" t="n"/>
      <c r="C473" s="60" t="n"/>
      <c r="D473" s="60">
        <f t="array" ref="D473">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MATCH($E473,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73" s="60">
        <f t="array" ref="E473">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MATCH($F473,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73" s="60" t="inlineStr"/>
      <c r="G473" s="60" t="n"/>
      <c r="H473" s="60">
        <f t="array" ref="H473">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MATCH($I473,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73" s="60" t="n"/>
      <c r="J473" s="60" t="n"/>
      <c r="K473" s="60" t="n"/>
      <c r="L473" s="60" t="n"/>
      <c r="M473" s="60" t="n"/>
      <c r="N473" s="60" t="n"/>
      <c r="O473" s="60" t="n"/>
      <c r="P473" s="60">
        <f t="array" ref="P473">
_xlfn.IFS(
ISNUMBER(MATCH($Q473,{"шелфбаннер","разделитель","монетница","чековая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ISNUMBER(MATCH($Q473,{"LED/LCD","видеокулер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ISNUMBER(MATCH($Q473,{"автомобиль","машина","выставочное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ISNUMBER(MATCH($Q473,{"билборд","лифтовая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ISNUMBER(MATCH($Q473,{"навигация","подвесной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ISNUMBER(MATCH($Q473,{"движущаяся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ISNUMBER(MATCH($Q473,{"каталог","журнал"},)),
"Пресса",
$Q473="","")</f>
        <v/>
      </c>
      <c r="Q473" s="60" t="n"/>
      <c r="R473" s="60">
        <f t="array" ref="R473">
IFERROR(
_xlfn.IFS(
OR(ISNUMBER(MATCH($Q473,{"экспозиция","макет","стенд","автостенд","авто стенд","выставочное пространство","выставочные стенды","модульные выставочные стенды","3Д конструкция","3D конструкция"},)),P473="Экспонирование"),
"нестандартный",
ISNUMBER(MATCH($Q473,{"скроллер","призматрон"},)),
"динамический",
$P473="Видео",
"цифровой",
OR($P473="Пресса",$P473="Щит",$P473="POSm",$P473="Подвес",$P473="Брендирование/оклейка"),
"статический"),"")</f>
        <v/>
      </c>
      <c r="S473" s="59" t="n"/>
      <c r="T473" s="60" t="n"/>
      <c r="U473" s="60" t="n"/>
      <c r="V473" s="60">
        <f>
IF(P473="Видео",
"цифровой постер/ролик",
IF(ISNUMBER(MATCH(Q473,{"короб световой","короб световой | лайтбокс","короб световой | кристалайт","лайтбокс","лайт бокс","кристалайт","LB","lightbox"},)),
"бэклит",
IF(P473="Брендирование/оклейка",
"перфарированная пленка/самоклейка",
IF(P473="Экспонирование",
"под запрос",
IF(P473="Подвес",
"баннер/ткань",
"")))))</f>
        <v/>
      </c>
      <c r="W473" s="59" t="n"/>
      <c r="X473" s="59" t="n"/>
      <c r="Y473" s="59" t="n"/>
      <c r="Z473" s="61" t="n"/>
      <c r="AA473" s="61" t="n"/>
      <c r="AB473" s="61">
        <f>IF(BL473&gt;0,Z473,0)</f>
        <v/>
      </c>
      <c r="AC473" s="59" t="n"/>
      <c r="AD473" s="59" t="n"/>
      <c r="AE473" s="59" t="n"/>
      <c r="AF473" s="59" t="n"/>
      <c r="AG473" s="59" t="n"/>
      <c r="AH473" s="59" t="n"/>
      <c r="AI473" s="59" t="n"/>
      <c r="AJ473" s="59" t="n"/>
      <c r="AK473" s="59" t="n"/>
      <c r="AL473" s="62">
        <f>IFERROR(IF(OR(R473="статический",R473="динамический",R473="нестандартный",R473="",R473=""),"-",IF(AND(AH473="-",AI473="-"),"-",AK473*3600/AH473*AI473)),"-")</f>
        <v/>
      </c>
      <c r="AM473" s="62">
        <f>IFERROR(IF(OR(R473="статический",R473="динамический",R473="",R473="", R473="BTL",R473="нестандартный"),"-",AG473*AI473*AL473/60),"-")</f>
        <v/>
      </c>
      <c r="AN473" s="63">
        <f>IFERROR(IF(AH473="","-",AG473*AI473/AH473),"-")</f>
        <v/>
      </c>
      <c r="AO473" s="59">
        <f>IFERROR(IF(OR($R473="статический",$R473="динамический",$R473="",$R473="",$R473="BTL",$R473="нестандартный"),"-",$AL473*$AY473),"-")</f>
        <v/>
      </c>
      <c r="AP473" s="62">
        <f>IFERROR(IF(OR($R473="статический",$R473="динамический",$R473="",$R473="",$R473="BTL",$R473="нестандартный"),"-",$AM473*AY473),"-")</f>
        <v/>
      </c>
      <c r="AQ473" s="64" t="n"/>
      <c r="AR473" s="61" t="n"/>
      <c r="AS473" s="61" t="n"/>
      <c r="AT473" s="61" t="n"/>
      <c r="AU473" s="65" t="n"/>
      <c r="AV473" s="124">
        <f>IFERROR(DR473/AT473*1000,"n/a")</f>
        <v/>
      </c>
      <c r="AW473" s="67" t="n"/>
      <c r="AX473" s="67" t="n"/>
      <c r="AY473" s="43">
        <f>IFERROR(IF(OR($AW473="",$AX473=""),"",_xlfn.DAYS($AX473+1,$AW473)),"")</f>
        <v/>
      </c>
      <c r="AZ473" s="68">
        <f t="array" ref="AZ473">
_xlfn.LET(_xlpm.COEFF,
IF($AW473+$AX473=0,0,IF(MAX(MIN($AX473,EOMONTH(AZ$15,0))-MAX($AW473,AZ$15)+1,)&gt;0,1,0)),
_xlfn.IFS(
$ES473="LisChannel",
_xlpm.COEFF*
INDEX({1;1;1.2;1.2;1;1;1;1;1.2;1.2;1.2;1.2},
MATCH(MONTH(AZ$15),
{1,2,3,4,5,6,7,8,9,10,11,12})),
CONCATENATE($ES473," ",$L473)="RussOutdoor метро",
_xlpm.COEFF*
INDEX({0.8;0.9;1.1;1.1;1;1;1;1;1.1;1.1;1.1;1.1},
MATCH(MONTH(AZ$15),
{1,2,3,4,5,6,7,8,9,10,11,12})),
$ES473&lt;&gt;"LisChannel",
_xlpm.COEFF,
$ES473&lt;&gt;"RussOutdoor",
_xlpm.COEFF))</f>
        <v/>
      </c>
      <c r="BA473" s="68">
        <f t="array" ref="BA473">
_xlfn.LET(_xlpm.COEFF,
IF($AW473+$AX473=0,0,IF(MAX(MIN($AX473,EOMONTH(BA$15,0))-MAX($AW473,BA$15)+1,)&gt;0,1,0)),
_xlfn.IFS(
$ES473="LisChannel",
_xlpm.COEFF*
INDEX({1;1;1.2;1.2;1;1;1;1;1.2;1.2;1.2;1.2},
MATCH(MONTH(BA$15),
{1,2,3,4,5,6,7,8,9,10,11,12})),
CONCATENATE($ES473," ",$L473)="RussOutdoor метро",
_xlpm.COEFF*
INDEX({0.8;0.9;1.1;1.1;1;1;1;1;1.1;1.1;1.1;1.1},
MATCH(MONTH(BA$15),
{1,2,3,4,5,6,7,8,9,10,11,12})),
$ES473&lt;&gt;"LisChannel",
_xlpm.COEFF,
$ES473&lt;&gt;"RussOutdoor",
_xlpm.COEFF))</f>
        <v/>
      </c>
      <c r="BB473" s="68">
        <f t="array" ref="BB473">
_xlfn.LET(_xlpm.COEFF,
IF($AW473+$AX473=0,0,IF(MAX(MIN($AX473,EOMONTH(BB$15,0))-MAX($AW473,BB$15)+1,)&gt;0,1,0)),
_xlfn.IFS(
$ES473="LisChannel",
_xlpm.COEFF*
INDEX({1;1;1.2;1.2;1;1;1;1;1.2;1.2;1.2;1.2},
MATCH(MONTH(BB$15),
{1,2,3,4,5,6,7,8,9,10,11,12})),
CONCATENATE($ES473," ",$L473)="RussOutdoor метро",
_xlpm.COEFF*
INDEX({0.8;0.9;1.1;1.1;1;1;1;1;1.1;1.1;1.1;1.1},
MATCH(MONTH(BB$15),
{1,2,3,4,5,6,7,8,9,10,11,12})),
$ES473&lt;&gt;"LisChannel",
_xlpm.COEFF,
$ES473&lt;&gt;"RussOutdoor",
_xlpm.COEFF))</f>
        <v/>
      </c>
      <c r="BC473" s="68">
        <f t="array" ref="BC473">
_xlfn.LET(_xlpm.COEFF,
IF($AW473+$AX473=0,0,IF(MAX(MIN($AX473,EOMONTH(BC$15,0))-MAX($AW473,BC$15)+1,)&gt;0,1,0)),
_xlfn.IFS(
$ES473="LisChannel",
_xlpm.COEFF*
INDEX({1;1;1.2;1.2;1;1;1;1;1.2;1.2;1.2;1.2},
MATCH(MONTH(BC$15),
{1,2,3,4,5,6,7,8,9,10,11,12})),
CONCATENATE($ES473," ",$L473)="RussOutdoor метро",
_xlpm.COEFF*
INDEX({0.8;0.9;1.1;1.1;1;1;1;1;1.1;1.1;1.1;1.1},
MATCH(MONTH(BC$15),
{1,2,3,4,5,6,7,8,9,10,11,12})),
$ES473&lt;&gt;"LisChannel",
_xlpm.COEFF,
$ES473&lt;&gt;"RussOutdoor",
_xlpm.COEFF))</f>
        <v/>
      </c>
      <c r="BD473" s="68">
        <f t="array" ref="BD473">
_xlfn.LET(_xlpm.COEFF,
IF($AW473+$AX473=0,0,IF(MAX(MIN($AX473,EOMONTH(BD$15,0))-MAX($AW473,BD$15)+1,)&gt;0,1,0)),
_xlfn.IFS(
$ES473="LisChannel",
_xlpm.COEFF*
INDEX({1;1;1.2;1.2;1;1;1;1;1.2;1.2;1.2;1.2},
MATCH(MONTH(BD$15),
{1,2,3,4,5,6,7,8,9,10,11,12})),
CONCATENATE($ES473," ",$L473)="RussOutdoor метро",
_xlpm.COEFF*
INDEX({0.8;0.9;1.1;1.1;1;1;1;1;1.1;1.1;1.1;1.1},
MATCH(MONTH(BD$15),
{1,2,3,4,5,6,7,8,9,10,11,12})),
$ES473&lt;&gt;"LisChannel",
_xlpm.COEFF,
$ES473&lt;&gt;"RussOutdoor",
_xlpm.COEFF))</f>
        <v/>
      </c>
      <c r="BE473" s="68">
        <f t="array" ref="BE473">
_xlfn.LET(_xlpm.COEFF,
IF($AW473+$AX473=0,0,IF(MAX(MIN($AX473,EOMONTH(BE$15,0))-MAX($AW473,BE$15)+1,)&gt;0,1,0)),
_xlfn.IFS(
$ES473="LisChannel",
_xlpm.COEFF*
INDEX({1;1;1.2;1.2;1;1;1;1;1.2;1.2;1.2;1.2},
MATCH(MONTH(BE$15),
{1,2,3,4,5,6,7,8,9,10,11,12})),
CONCATENATE($ES473," ",$L473)="RussOutdoor метро",
_xlpm.COEFF*
INDEX({0.8;0.9;1.1;1.1;1;1;1;1;1.1;1.1;1.1;1.1},
MATCH(MONTH(BE$15),
{1,2,3,4,5,6,7,8,9,10,11,12})),
$ES473&lt;&gt;"LisChannel",
_xlpm.COEFF,
$ES473&lt;&gt;"RussOutdoor",
_xlpm.COEFF))</f>
        <v/>
      </c>
      <c r="BF473" s="68">
        <f t="array" ref="BF473">
_xlfn.LET(_xlpm.COEFF,
IF($AW473+$AX473=0,0,IF(MAX(MIN($AX473,EOMONTH(BF$15,0))-MAX($AW473,BF$15)+1,)&gt;0,1,0)),
_xlfn.IFS(
$ES473="LisChannel",
_xlpm.COEFF*
INDEX({1;1;1.2;1.2;1;1;1;1;1.2;1.2;1.2;1.2},
MATCH(MONTH(BF$15),
{1,2,3,4,5,6,7,8,9,10,11,12})),
CONCATENATE($ES473," ",$L473)="RussOutdoor метро",
_xlpm.COEFF*
INDEX({0.8;0.9;1.1;1.1;1;1;1;1;1.1;1.1;1.1;1.1},
MATCH(MONTH(BF$15),
{1,2,3,4,5,6,7,8,9,10,11,12})),
$ES473&lt;&gt;"LisChannel",
_xlpm.COEFF,
$ES473&lt;&gt;"RussOutdoor",
_xlpm.COEFF))</f>
        <v/>
      </c>
      <c r="BG473" s="68">
        <f t="array" ref="BG473">
_xlfn.LET(_xlpm.COEFF,
IF($AW473+$AX473=0,0,IF(MAX(MIN($AX473,EOMONTH(BG$15,0))-MAX($AW473,BG$15)+1,)&gt;0,1,0)),
_xlfn.IFS(
$ES473="LisChannel",
_xlpm.COEFF*
INDEX({1;1;1.2;1.2;1;1;1;1;1.2;1.2;1.2;1.2},
MATCH(MONTH(BG$15),
{1,2,3,4,5,6,7,8,9,10,11,12})),
CONCATENATE($ES473," ",$L473)="RussOutdoor метро",
_xlpm.COEFF*
INDEX({0.8;0.9;1.1;1.1;1;1;1;1;1.1;1.1;1.1;1.1},
MATCH(MONTH(BG$15),
{1,2,3,4,5,6,7,8,9,10,11,12})),
$ES473&lt;&gt;"LisChannel",
_xlpm.COEFF,
$ES473&lt;&gt;"RussOutdoor",
_xlpm.COEFF))</f>
        <v/>
      </c>
      <c r="BH473" s="68">
        <f t="array" ref="BH473">
_xlfn.LET(_xlpm.COEFF,
IF($AW473+$AX473=0,0,IF(MAX(MIN($AX473,EOMONTH(BH$15,0))-MAX($AW473,BH$15)+1,)&gt;0,1,0)),
_xlfn.IFS(
$ES473="LisChannel",
_xlpm.COEFF*
INDEX({1;1;1.2;1.2;1;1;1;1;1.2;1.2;1.2;1.2},
MATCH(MONTH(BH$15),
{1,2,3,4,5,6,7,8,9,10,11,12})),
CONCATENATE($ES473," ",$L473)="RussOutdoor метро",
_xlpm.COEFF*
INDEX({0.8;0.9;1.1;1.1;1;1;1;1;1.1;1.1;1.1;1.1},
MATCH(MONTH(BH$15),
{1,2,3,4,5,6,7,8,9,10,11,12})),
$ES473&lt;&gt;"LisChannel",
_xlpm.COEFF,
$ES473&lt;&gt;"RussOutdoor",
_xlpm.COEFF))</f>
        <v/>
      </c>
      <c r="BI473" s="68">
        <f t="array" ref="BI473">
_xlfn.LET(_xlpm.COEFF,
IF($AW473+$AX473=0,0,IF(MAX(MIN($AX473,EOMONTH(BI$15,0))-MAX($AW473,BI$15)+1,)&gt;0,1,0)),
_xlfn.IFS(
$ES473="LisChannel",
_xlpm.COEFF*
INDEX({1;1;1.2;1.2;1;1;1;1;1.2;1.2;1.2;1.2},
MATCH(MONTH(BI$15),
{1,2,3,4,5,6,7,8,9,10,11,12})),
CONCATENATE($ES473," ",$L473)="RussOutdoor метро",
_xlpm.COEFF*
INDEX({0.8;0.9;1.1;1.1;1;1;1;1;1.1;1.1;1.1;1.1},
MATCH(MONTH(BI$15),
{1,2,3,4,5,6,7,8,9,10,11,12})),
$ES473&lt;&gt;"LisChannel",
_xlpm.COEFF,
$ES473&lt;&gt;"RussOutdoor",
_xlpm.COEFF))</f>
        <v/>
      </c>
      <c r="BJ473" s="68">
        <f t="array" ref="BJ473">
_xlfn.LET(_xlpm.COEFF,
IF($AW473+$AX473=0,0,IF(MAX(MIN($AX473,EOMONTH(BJ$15,0))-MAX($AW473,BJ$15)+1,)&gt;0,1,0)),
_xlfn.IFS(
$ES473="LisChannel",
_xlpm.COEFF*
INDEX({1;1;1.2;1.2;1;1;1;1;1.2;1.2;1.2;1.2},
MATCH(MONTH(BJ$15),
{1,2,3,4,5,6,7,8,9,10,11,12})),
CONCATENATE($ES473," ",$L473)="RussOutdoor метро",
_xlpm.COEFF*
INDEX({0.8;0.9;1.1;1.1;1;1;1;1;1.1;1.1;1.1;1.1},
MATCH(MONTH(BJ$15),
{1,2,3,4,5,6,7,8,9,10,11,12})),
$ES473&lt;&gt;"LisChannel",
_xlpm.COEFF,
$ES473&lt;&gt;"RussOutdoor",
_xlpm.COEFF))</f>
        <v/>
      </c>
      <c r="BK473" s="68">
        <f t="array" ref="BK473">
_xlfn.LET(_xlpm.COEFF,
IF($AW473+$AX473=0,0,IF(MAX(MIN($AX473,EOMONTH(BK$15,0))-MAX($AW473,BK$15)+1,)&gt;0,1,0)),
_xlfn.IFS(
$ES473="LisChannel",
_xlpm.COEFF*
INDEX({1;1;1.2;1.2;1;1;1;1;1.2;1.2;1.2;1.2},
MATCH(MONTH(BK$15),
{1,2,3,4,5,6,7,8,9,10,11,12})),
CONCATENATE($ES473," ",$L473)="RussOutdoor метро",
_xlpm.COEFF*
INDEX({0.8;0.9;1.1;1.1;1;1;1;1;1.1;1.1;1.1;1.1},
MATCH(MONTH(BK$15),
{1,2,3,4,5,6,7,8,9,10,11,12})),
$ES473&lt;&gt;"LisChannel",
_xlpm.COEFF,
$ES473&lt;&gt;"RussOutdoor",
_xlpm.COEFF))</f>
        <v/>
      </c>
      <c r="BL473" s="62">
        <f>COUNTIFS($AZ473:$BK473,"&gt;0")</f>
        <v/>
      </c>
      <c r="BM473" s="65" t="n"/>
      <c r="BN473" s="125">
        <f>$DJ473</f>
        <v/>
      </c>
      <c r="BO473" s="63">
        <f>$DQ473</f>
        <v/>
      </c>
      <c r="BP473" s="125">
        <f>
IFERROR(
IF($BL473=0,0,
$BN473*(1-$BO473)),
0)</f>
        <v/>
      </c>
      <c r="BQ473" s="125">
        <f t="array" ref="BQ473">
IFERROR(
_xlfn.IFS(
$DH473="день_1",
$BP473*$BL473/($AX473-$AW473+1)*AZ473*(DAY(EOMONTH(AZ$15,0))),
$DH473="день_2",
$BP473/30*MAX(MIN($AX473,EOMONTH(AZ$15,0))-MAX($AW473,AZ$15)+1,),
$DH473="раб.день",
$BP473/30*(IFERROR(
_xlfn.LET(_xlpm.VD,
CHOOSE(
{1;2;3;4;5;6;7;8;9;10;11;12;13;14;15;16;17;18},
45658,45659,45660,45661,45662,45663,45664,45665,45711,45724,45778,45779,45785,45786,45820,45821,45965,46022),
_xlfn.LET(_xlpm.DD,
MAX(MIN($AX473,EOMONTH(AZ$15,0))-MAX($AW473,AZ$15),),
_xlfn.IFS(
AND(MONTH($AW473)=MONTH(AZ$15),MONTH($AX473)&lt;&gt;MONTH(AZ$15)),
NETWORKDAYS.INTL($AW473,$AW473+_xlpm.DD,1,_xlpm.VD),
AND(MONTH($AW473)&lt;&gt;MONTH(AZ$15),MONTH($AX473)=MONTH(AZ$15)),
NETWORKDAYS.INTL(($AX473)-_xlpm.DD,$AX473,1,_xlpm.VD),
AND(MONTH($AW473)&lt;MONTH(AZ$15),MONTH($AX473)&gt;MONTH(AZ$15)),
NETWORKDAYS.INTL((EOMONTH(AZ$15-1,1))-_xlpm.DD,EOMONTH(AZ$15-1,1),1,_xlpm.VD),
AND(MONTH($AW473)=MONTH(AZ$15),MONTH($AX473)=MONTH(AZ$15)),
NETWORKDAYS.INTL($AW473,$AX473,1,_xlpm.VD)))),0)),
$DH473="месяц",
$BP473*AZ473,
$DH473="неделя",
$BP473*AZ473/7*(ROUNDUP((DAY(EOMONTH(AZ$15,0)))/4,0))),
0)</f>
        <v/>
      </c>
      <c r="BR473" s="125">
        <f t="array" ref="BR473">
IFERROR(
_xlfn.IFS(
$DH473="день_1",
$BP473*$BL473/($AX473-$AW473+1)*BA473*(DAY(EOMONTH(BA$15,0))),
$DH473="день_2",
$BP473/30*MAX(MIN($AX473,EOMONTH(BA$15,0))-MAX($AW473,BA$15)+1,),
$DH473="раб.день",
$BP473/30*(IFERROR(
_xlfn.LET(_xlpm.VD,
CHOOSE(
{1;2;3;4;5;6;7;8;9;10;11;12;13;14;15;16;17;18},
45658,45659,45660,45661,45662,45663,45664,45665,45711,45724,45778,45779,45785,45786,45820,45821,45965,46022),
_xlfn.LET(_xlpm.DD,
MAX(MIN($AX473,EOMONTH(BA$15,0))-MAX($AW473,BA$15),),
_xlfn.IFS(
AND(MONTH($AW473)=MONTH(BA$15),MONTH($AX473)&lt;&gt;MONTH(BA$15)),
NETWORKDAYS.INTL($AW473,$AW473+_xlpm.DD,1,_xlpm.VD),
AND(MONTH($AW473)&lt;&gt;MONTH(BA$15),MONTH($AX473)=MONTH(BA$15)),
NETWORKDAYS.INTL(($AX473)-_xlpm.DD,$AX473,1,_xlpm.VD),
AND(MONTH($AW473)&lt;MONTH(BA$15),MONTH($AX473)&gt;MONTH(BA$15)),
NETWORKDAYS.INTL((EOMONTH(BA$15-1,1))-_xlpm.DD,EOMONTH(BA$15-1,1),1,_xlpm.VD),
AND(MONTH($AW473)=MONTH(BA$15),MONTH($AX473)=MONTH(BA$15)),
NETWORKDAYS.INTL($AW473,$AX473,1,_xlpm.VD)))),0)),
$DH473="месяц",
$BP473*BA473,
$DH473="неделя",
$BP473*BA473/7*(ROUNDUP((DAY(EOMONTH(BA$15,0)))/4,0))),
0)</f>
        <v/>
      </c>
      <c r="BS473" s="125">
        <f t="array" ref="BS473">
IFERROR(
_xlfn.IFS(
$DH473="день_1",
$BP473*$BL473/($AX473-$AW473+1)*BB473*(DAY(EOMONTH(BB$15,0))),
$DH473="день_2",
$BP473/30*MAX(MIN($AX473,EOMONTH(BB$15,0))-MAX($AW473,BB$15)+1,),
$DH473="раб.день",
$BP473/30*(IFERROR(
_xlfn.LET(_xlpm.VD,
CHOOSE(
{1;2;3;4;5;6;7;8;9;10;11;12;13;14;15;16;17;18},
45658,45659,45660,45661,45662,45663,45664,45665,45711,45724,45778,45779,45785,45786,45820,45821,45965,46022),
_xlfn.LET(_xlpm.DD,
MAX(MIN($AX473,EOMONTH(BB$15,0))-MAX($AW473,BB$15),),
_xlfn.IFS(
AND(MONTH($AW473)=MONTH(BB$15),MONTH($AX473)&lt;&gt;MONTH(BB$15)),
NETWORKDAYS.INTL($AW473,$AW473+_xlpm.DD,1,_xlpm.VD),
AND(MONTH($AW473)&lt;&gt;MONTH(BB$15),MONTH($AX473)=MONTH(BB$15)),
NETWORKDAYS.INTL(($AX473)-_xlpm.DD,$AX473,1,_xlpm.VD),
AND(MONTH($AW473)&lt;MONTH(BB$15),MONTH($AX473)&gt;MONTH(BB$15)),
NETWORKDAYS.INTL((EOMONTH(BB$15-1,1))-_xlpm.DD,EOMONTH(BB$15-1,1),1,_xlpm.VD),
AND(MONTH($AW473)=MONTH(BB$15),MONTH($AX473)=MONTH(BB$15)),
NETWORKDAYS.INTL($AW473,$AX473,1,_xlpm.VD)))),0)),
$DH473="месяц",
$BP473*BB473,
$DH473="неделя",
$BP473*BB473/7*(ROUNDUP((DAY(EOMONTH(BB$15,0)))/4,0))),
0)</f>
        <v/>
      </c>
      <c r="BT473" s="125">
        <f t="array" ref="BT473">
IFERROR(
_xlfn.IFS(
$DH473="день_1",
$BP473*$BL473/($AX473-$AW473+1)*BC473*(DAY(EOMONTH(BC$15,0))),
$DH473="день_2",
$BP473/30*MAX(MIN($AX473,EOMONTH(BC$15,0))-MAX($AW473,BC$15)+1,),
$DH473="раб.день",
$BP473/30*(IFERROR(
_xlfn.LET(_xlpm.VD,
CHOOSE(
{1;2;3;4;5;6;7;8;9;10;11;12;13;14;15;16;17;18},
45658,45659,45660,45661,45662,45663,45664,45665,45711,45724,45778,45779,45785,45786,45820,45821,45965,46022),
_xlfn.LET(_xlpm.DD,
MAX(MIN($AX473,EOMONTH(BC$15,0))-MAX($AW473,BC$15),),
_xlfn.IFS(
AND(MONTH($AW473)=MONTH(BC$15),MONTH($AX473)&lt;&gt;MONTH(BC$15)),
NETWORKDAYS.INTL($AW473,$AW473+_xlpm.DD,1,_xlpm.VD),
AND(MONTH($AW473)&lt;&gt;MONTH(BC$15),MONTH($AX473)=MONTH(BC$15)),
NETWORKDAYS.INTL(($AX473)-_xlpm.DD,$AX473,1,_xlpm.VD),
AND(MONTH($AW473)&lt;MONTH(BC$15),MONTH($AX473)&gt;MONTH(BC$15)),
NETWORKDAYS.INTL((EOMONTH(BC$15-1,1))-_xlpm.DD,EOMONTH(BC$15-1,1),1,_xlpm.VD),
AND(MONTH($AW473)=MONTH(BC$15),MONTH($AX473)=MONTH(BC$15)),
NETWORKDAYS.INTL($AW473,$AX473,1,_xlpm.VD)))),0)),
$DH473="месяц",
$BP473*BC473,
$DH473="неделя",
$BP473*BC473/7*(ROUNDUP((DAY(EOMONTH(BC$15,0)))/4,0))),
0)</f>
        <v/>
      </c>
      <c r="BU473" s="125">
        <f t="array" ref="BU473">
IFERROR(
_xlfn.IFS(
$DH473="день_1",
$BP473*$BL473/($AX473-$AW473+1)*BD473*(DAY(EOMONTH(BD$15,0))),
$DH473="день_2",
$BP473/30*MAX(MIN($AX473,EOMONTH(BD$15,0))-MAX($AW473,BD$15)+1,),
$DH473="раб.день",
$BP473/30*(IFERROR(
_xlfn.LET(_xlpm.VD,
CHOOSE(
{1;2;3;4;5;6;7;8;9;10;11;12;13;14;15;16;17;18},
45658,45659,45660,45661,45662,45663,45664,45665,45711,45724,45778,45779,45785,45786,45820,45821,45965,46022),
_xlfn.LET(_xlpm.DD,
MAX(MIN($AX473,EOMONTH(BD$15,0))-MAX($AW473,BD$15),),
_xlfn.IFS(
AND(MONTH($AW473)=MONTH(BD$15),MONTH($AX473)&lt;&gt;MONTH(BD$15)),
NETWORKDAYS.INTL($AW473,$AW473+_xlpm.DD,1,_xlpm.VD),
AND(MONTH($AW473)&lt;&gt;MONTH(BD$15),MONTH($AX473)=MONTH(BD$15)),
NETWORKDAYS.INTL(($AX473)-_xlpm.DD,$AX473,1,_xlpm.VD),
AND(MONTH($AW473)&lt;MONTH(BD$15),MONTH($AX473)&gt;MONTH(BD$15)),
NETWORKDAYS.INTL((EOMONTH(BD$15-1,1))-_xlpm.DD,EOMONTH(BD$15-1,1),1,_xlpm.VD),
AND(MONTH($AW473)=MONTH(BD$15),MONTH($AX473)=MONTH(BD$15)),
NETWORKDAYS.INTL($AW473,$AX473,1,_xlpm.VD)))),0)),
$DH473="месяц",
$BP473*BD473,
$DH473="неделя",
$BP473*BD473/7*(ROUNDUP((DAY(EOMONTH(BD$15,0)))/4,0))),
0)</f>
        <v/>
      </c>
      <c r="BV473" s="125">
        <f t="array" ref="BV473">
IFERROR(
_xlfn.IFS(
$DH473="день_1",
$BP473*$BL473/($AX473-$AW473+1)*BE473*(DAY(EOMONTH(BE$15,0))),
$DH473="день_2",
$BP473/30*MAX(MIN($AX473,EOMONTH(BE$15,0))-MAX($AW473,BE$15)+1,),
$DH473="раб.день",
$BP473/30*(IFERROR(
_xlfn.LET(_xlpm.VD,
CHOOSE(
{1;2;3;4;5;6;7;8;9;10;11;12;13;14;15;16;17;18},
45658,45659,45660,45661,45662,45663,45664,45665,45711,45724,45778,45779,45785,45786,45820,45821,45965,46022),
_xlfn.LET(_xlpm.DD,
MAX(MIN($AX473,EOMONTH(BE$15,0))-MAX($AW473,BE$15),),
_xlfn.IFS(
AND(MONTH($AW473)=MONTH(BE$15),MONTH($AX473)&lt;&gt;MONTH(BE$15)),
NETWORKDAYS.INTL($AW473,$AW473+_xlpm.DD,1,_xlpm.VD),
AND(MONTH($AW473)&lt;&gt;MONTH(BE$15),MONTH($AX473)=MONTH(BE$15)),
NETWORKDAYS.INTL(($AX473)-_xlpm.DD,$AX473,1,_xlpm.VD),
AND(MONTH($AW473)&lt;MONTH(BE$15),MONTH($AX473)&gt;MONTH(BE$15)),
NETWORKDAYS.INTL((EOMONTH(BE$15-1,1))-_xlpm.DD,EOMONTH(BE$15-1,1),1,_xlpm.VD),
AND(MONTH($AW473)=MONTH(BE$15),MONTH($AX473)=MONTH(BE$15)),
NETWORKDAYS.INTL($AW473,$AX473,1,_xlpm.VD)))),0)),
$DH473="месяц",
$BP473*BE473,
$DH473="неделя",
$BP473*BE473/7*(ROUNDUP((DAY(EOMONTH(BE$15,0)))/4,0))),
0)</f>
        <v/>
      </c>
      <c r="BW473" s="125">
        <f t="array" ref="BW473">
IFERROR(
_xlfn.IFS(
$DH473="день_1",
$BP473*$BL473/($AX473-$AW473+1)*BF473*(DAY(EOMONTH(BF$15,0))),
$DH473="день_2",
$BP473/30*MAX(MIN($AX473,EOMONTH(BF$15,0))-MAX($AW473,BF$15)+1,),
$DH473="раб.день",
$BP473/30*(IFERROR(
_xlfn.LET(_xlpm.VD,
CHOOSE(
{1;2;3;4;5;6;7;8;9;10;11;12;13;14;15;16;17;18},
45658,45659,45660,45661,45662,45663,45664,45665,45711,45724,45778,45779,45785,45786,45820,45821,45965,46022),
_xlfn.LET(_xlpm.DD,
MAX(MIN($AX473,EOMONTH(BF$15,0))-MAX($AW473,BF$15),),
_xlfn.IFS(
AND(MONTH($AW473)=MONTH(BF$15),MONTH($AX473)&lt;&gt;MONTH(BF$15)),
NETWORKDAYS.INTL($AW473,$AW473+_xlpm.DD,1,_xlpm.VD),
AND(MONTH($AW473)&lt;&gt;MONTH(BF$15),MONTH($AX473)=MONTH(BF$15)),
NETWORKDAYS.INTL(($AX473)-_xlpm.DD,$AX473,1,_xlpm.VD),
AND(MONTH($AW473)&lt;MONTH(BF$15),MONTH($AX473)&gt;MONTH(BF$15)),
NETWORKDAYS.INTL((EOMONTH(BF$15-1,1))-_xlpm.DD,EOMONTH(BF$15-1,1),1,_xlpm.VD),
AND(MONTH($AW473)=MONTH(BF$15),MONTH($AX473)=MONTH(BF$15)),
NETWORKDAYS.INTL($AW473,$AX473,1,_xlpm.VD)))),0)),
$DH473="месяц",
$BP473*BF473,
$DH473="неделя",
$BP473*BF473/7*(ROUNDUP((DAY(EOMONTH(BF$15,0)))/4,0))),
0)</f>
        <v/>
      </c>
      <c r="BX473" s="125">
        <f t="array" ref="BX473">
IFERROR(
_xlfn.IFS(
$DH473="день_1",
$BP473*$BL473/($AX473-$AW473+1)*BG473*(DAY(EOMONTH(BG$15,0))),
$DH473="день_2",
$BP473/30*MAX(MIN($AX473,EOMONTH(BG$15,0))-MAX($AW473,BG$15)+1,),
$DH473="раб.день",
$BP473/30*(IFERROR(
_xlfn.LET(_xlpm.VD,
CHOOSE(
{1;2;3;4;5;6;7;8;9;10;11;12;13;14;15;16;17;18},
45658,45659,45660,45661,45662,45663,45664,45665,45711,45724,45778,45779,45785,45786,45820,45821,45965,46022),
_xlfn.LET(_xlpm.DD,
MAX(MIN($AX473,EOMONTH(BG$15,0))-MAX($AW473,BG$15),),
_xlfn.IFS(
AND(MONTH($AW473)=MONTH(BG$15),MONTH($AX473)&lt;&gt;MONTH(BG$15)),
NETWORKDAYS.INTL($AW473,$AW473+_xlpm.DD,1,_xlpm.VD),
AND(MONTH($AW473)&lt;&gt;MONTH(BG$15),MONTH($AX473)=MONTH(BG$15)),
NETWORKDAYS.INTL(($AX473)-_xlpm.DD,$AX473,1,_xlpm.VD),
AND(MONTH($AW473)&lt;MONTH(BG$15),MONTH($AX473)&gt;MONTH(BG$15)),
NETWORKDAYS.INTL((EOMONTH(BG$15-1,1))-_xlpm.DD,EOMONTH(BG$15-1,1),1,_xlpm.VD),
AND(MONTH($AW473)=MONTH(BG$15),MONTH($AX473)=MONTH(BG$15)),
NETWORKDAYS.INTL($AW473,$AX473,1,_xlpm.VD)))),0)),
$DH473="месяц",
$BP473*BG473,
$DH473="неделя",
$BP473*BG473/7*(ROUNDUP((DAY(EOMONTH(BG$15,0)))/4,0))),
0)</f>
        <v/>
      </c>
      <c r="BY473" s="125">
        <f t="array" ref="BY473">
IFERROR(
_xlfn.IFS(
$DH473="день_1",
$BP473*$BL473/($AX473-$AW473+1)*BH473*(DAY(EOMONTH(BH$15,0))),
$DH473="день_2",
$BP473/30*MAX(MIN($AX473,EOMONTH(BH$15,0))-MAX($AW473,BH$15)+1,),
$DH473="раб.день",
$BP473/30*(IFERROR(
_xlfn.LET(_xlpm.VD,
CHOOSE(
{1;2;3;4;5;6;7;8;9;10;11;12;13;14;15;16;17;18},
45658,45659,45660,45661,45662,45663,45664,45665,45711,45724,45778,45779,45785,45786,45820,45821,45965,46022),
_xlfn.LET(_xlpm.DD,
MAX(MIN($AX473,EOMONTH(BH$15,0))-MAX($AW473,BH$15),),
_xlfn.IFS(
AND(MONTH($AW473)=MONTH(BH$15),MONTH($AX473)&lt;&gt;MONTH(BH$15)),
NETWORKDAYS.INTL($AW473,$AW473+_xlpm.DD,1,_xlpm.VD),
AND(MONTH($AW473)&lt;&gt;MONTH(BH$15),MONTH($AX473)=MONTH(BH$15)),
NETWORKDAYS.INTL(($AX473)-_xlpm.DD,$AX473,1,_xlpm.VD),
AND(MONTH($AW473)&lt;MONTH(BH$15),MONTH($AX473)&gt;MONTH(BH$15)),
NETWORKDAYS.INTL((EOMONTH(BH$15-1,1))-_xlpm.DD,EOMONTH(BH$15-1,1),1,_xlpm.VD),
AND(MONTH($AW473)=MONTH(BH$15),MONTH($AX473)=MONTH(BH$15)),
NETWORKDAYS.INTL($AW473,$AX473,1,_xlpm.VD)))),0)),
$DH473="месяц",
$BP473*BH473,
$DH473="неделя",
$BP473*BH473/7*(ROUNDUP((DAY(EOMONTH(BH$15,0)))/4,0))),
0)</f>
        <v/>
      </c>
      <c r="BZ473" s="125">
        <f t="array" ref="BZ473">
IFERROR(
_xlfn.IFS(
$DH473="день_1",
$BP473*$BL473/($AX473-$AW473+1)*BI473*(DAY(EOMONTH(BI$15,0))),
$DH473="день_2",
$BP473/30*MAX(MIN($AX473,EOMONTH(BI$15,0))-MAX($AW473,BI$15)+1,),
$DH473="раб.день",
$BP473/30*(IFERROR(
_xlfn.LET(_xlpm.VD,
CHOOSE(
{1;2;3;4;5;6;7;8;9;10;11;12;13;14;15;16;17;18},
45658,45659,45660,45661,45662,45663,45664,45665,45711,45724,45778,45779,45785,45786,45820,45821,45965,46022),
_xlfn.LET(_xlpm.DD,
MAX(MIN($AX473,EOMONTH(BI$15,0))-MAX($AW473,BI$15),),
_xlfn.IFS(
AND(MONTH($AW473)=MONTH(BI$15),MONTH($AX473)&lt;&gt;MONTH(BI$15)),
NETWORKDAYS.INTL($AW473,$AW473+_xlpm.DD,1,_xlpm.VD),
AND(MONTH($AW473)&lt;&gt;MONTH(BI$15),MONTH($AX473)=MONTH(BI$15)),
NETWORKDAYS.INTL(($AX473)-_xlpm.DD,$AX473,1,_xlpm.VD),
AND(MONTH($AW473)&lt;MONTH(BI$15),MONTH($AX473)&gt;MONTH(BI$15)),
NETWORKDAYS.INTL((EOMONTH(BI$15-1,1))-_xlpm.DD,EOMONTH(BI$15-1,1),1,_xlpm.VD),
AND(MONTH($AW473)=MONTH(BI$15),MONTH($AX473)=MONTH(BI$15)),
NETWORKDAYS.INTL($AW473,$AX473,1,_xlpm.VD)))),0)),
$DH473="месяц",
$BP473*BI473,
$DH473="неделя",
$BP473*BI473/7*(ROUNDUP((DAY(EOMONTH(BI$15,0)))/4,0))),
0)</f>
        <v/>
      </c>
      <c r="CA473" s="125">
        <f t="array" ref="CA473">
IFERROR(
_xlfn.IFS(
$DH473="день_1",
$BP473*$BL473/($AX473-$AW473+1)*BJ473*(DAY(EOMONTH(BJ$15,0))),
$DH473="день_2",
$BP473/30*MAX(MIN($AX473,EOMONTH(BJ$15,0))-MAX($AW473,BJ$15)+1,),
$DH473="раб.день",
$BP473/30*(IFERROR(
_xlfn.LET(_xlpm.VD,
CHOOSE(
{1;2;3;4;5;6;7;8;9;10;11;12;13;14;15;16;17;18},
45658,45659,45660,45661,45662,45663,45664,45665,45711,45724,45778,45779,45785,45786,45820,45821,45965,46022),
_xlfn.LET(_xlpm.DD,
MAX(MIN($AX473,EOMONTH(BJ$15,0))-MAX($AW473,BJ$15),),
_xlfn.IFS(
AND(MONTH($AW473)=MONTH(BJ$15),MONTH($AX473)&lt;&gt;MONTH(BJ$15)),
NETWORKDAYS.INTL($AW473,$AW473+_xlpm.DD,1,_xlpm.VD),
AND(MONTH($AW473)&lt;&gt;MONTH(BJ$15),MONTH($AX473)=MONTH(BJ$15)),
NETWORKDAYS.INTL(($AX473)-_xlpm.DD,$AX473,1,_xlpm.VD),
AND(MONTH($AW473)&lt;MONTH(BJ$15),MONTH($AX473)&gt;MONTH(BJ$15)),
NETWORKDAYS.INTL((EOMONTH(BJ$15-1,1))-_xlpm.DD,EOMONTH(BJ$15-1,1),1,_xlpm.VD),
AND(MONTH($AW473)=MONTH(BJ$15),MONTH($AX473)=MONTH(BJ$15)),
NETWORKDAYS.INTL($AW473,$AX473,1,_xlpm.VD)))),0)),
$DH473="месяц",
$BP473*BJ473,
$DH473="неделя",
$BP473*BJ473/7*(ROUNDUP((DAY(EOMONTH(BJ$15,0)))/4,0))),
0)</f>
        <v/>
      </c>
      <c r="CB473" s="125">
        <f t="array" ref="CB473">
IFERROR(
_xlfn.IFS(
$DH473="день_1",
$BP473*$BL473/($AX473-$AW473+1)*BK473*(DAY(EOMONTH(BK$15,0))),
$DH473="день_2",
$BP473/30*MAX(MIN($AX473,EOMONTH(BK$15,0))-MAX($AW473,BK$15)+1,),
$DH473="раб.день",
$BP473/30*(IFERROR(
_xlfn.LET(_xlpm.VD,
CHOOSE(
{1;2;3;4;5;6;7;8;9;10;11;12;13;14;15;16;17;18},
45658,45659,45660,45661,45662,45663,45664,45665,45711,45724,45778,45779,45785,45786,45820,45821,45965,46022),
_xlfn.LET(_xlpm.DD,
MAX(MIN($AX473,EOMONTH(BK$15,0))-MAX($AW473,BK$15),),
_xlfn.IFS(
AND(MONTH($AW473)=MONTH(BK$15),MONTH($AX473)&lt;&gt;MONTH(BK$15)),
NETWORKDAYS.INTL($AW473,$AW473+_xlpm.DD,1,_xlpm.VD),
AND(MONTH($AW473)&lt;&gt;MONTH(BK$15),MONTH($AX473)=MONTH(BK$15)),
NETWORKDAYS.INTL(($AX473)-_xlpm.DD,$AX473,1,_xlpm.VD),
AND(MONTH($AW473)&lt;MONTH(BK$15),MONTH($AX473)&gt;MONTH(BK$15)),
NETWORKDAYS.INTL((EOMONTH(BK$15-1,1))-_xlpm.DD,EOMONTH(BK$15-1,1),1,_xlpm.VD),
AND(MONTH($AW473)=MONTH(BK$15),MONTH($AX473)=MONTH(BK$15)),
NETWORKDAYS.INTL($AW473,$AX473,1,_xlpm.VD)))),0)),
$DH473="месяц",
$BP473*BK473,
$DH473="неделя",
$BP473*BK473/7*(ROUNDUP((DAY(EOMONTH(BK$15,0)))/4,0))),
0)</f>
        <v/>
      </c>
      <c r="CC473" s="125">
        <f>SUM($BQ473:$CB473)</f>
        <v/>
      </c>
      <c r="CD473" s="126">
        <f>SUM($EH473:$EH473)</f>
        <v/>
      </c>
      <c r="CE473" s="126">
        <f>$CD473*$AB473</f>
        <v/>
      </c>
      <c r="CF473" s="126">
        <f>SUM($EK473:$EK473)</f>
        <v/>
      </c>
      <c r="CG473" s="126">
        <f>$CF473*$AB473</f>
        <v/>
      </c>
      <c r="CH473" s="126">
        <f>SUM($CC473,$CE473,$CG473)</f>
        <v/>
      </c>
      <c r="CI473" s="126">
        <f>$CH473*(1+$CM473)</f>
        <v/>
      </c>
      <c r="CJ473" s="127" t="n">
        <v>0</v>
      </c>
      <c r="CK473" s="126">
        <f>SUM($CH473:$CH473)*(1+$CJ473)</f>
        <v/>
      </c>
      <c r="CL473" s="126">
        <f>SUM($CH473:$CH473)*(1+$CM473)</f>
        <v/>
      </c>
      <c r="CM473" s="59" t="inlineStr">
        <is>
          <t>20%</t>
        </is>
      </c>
      <c r="CN473" s="59" t="n"/>
      <c r="CO473" s="72" t="n"/>
      <c r="CP473" s="59" t="n"/>
      <c r="CQ473" s="73" t="n"/>
      <c r="CR473" s="73" t="n"/>
      <c r="CS473" s="73" t="n"/>
      <c r="CT473" s="72" t="n"/>
      <c r="CU473" s="79" t="inlineStr">
        <is>
          <t> </t>
        </is>
      </c>
      <c r="CV473" s="60" t="n"/>
      <c r="CW473" s="60" t="n"/>
      <c r="CX473" s="60" t="n"/>
      <c r="CY473" s="127">
        <f>IFERROR(($CC473-$EE473)/($EE473/(1-$DQ473)),0)</f>
        <v/>
      </c>
      <c r="CZ473" s="127">
        <f>IFERROR(1-$EI473/($CE473),0)</f>
        <v/>
      </c>
      <c r="DA473" s="127">
        <f>IFERROR(1-$EL473/($CG473),0)</f>
        <v/>
      </c>
      <c r="DB473" s="126">
        <f>ROUND(IFERROR(($CI473/(1+$CM473)-$EN473),0),2)</f>
        <v/>
      </c>
      <c r="DC473" s="128" t="n"/>
      <c r="DD473" s="125" t="n"/>
      <c r="DE473" s="75" t="n">
        <v>0</v>
      </c>
      <c r="DF473" s="128" t="n"/>
      <c r="DG473" s="125">
        <f>IF($DC473=0,0,$DD473*($DC473*100%-$DE473*$DF473))*SUM($AB473:$AB473)</f>
        <v/>
      </c>
      <c r="DH473" s="129" t="inlineStr">
        <is>
          <t>месяц</t>
        </is>
      </c>
      <c r="DI473" s="130">
        <f t="array" ref="DI473">IFERROR(
IF($ES473="LisChannel",
(ROUND(((INDEX({174.625;153.888888888889;130.972222222222},MATCH($AI473,{2;3;4}),0))*$AG473*$AI473),2)),0),0)</f>
        <v/>
      </c>
      <c r="DJ473" s="130">
        <f>
_xlfn.LET(_xlpm.X,
IFERROR(
IF($ES473="НовиковТВ",
(_xlfn.LET(_xlpm.NTV,
_xlfn.LET(_xlpm.MIN,350000,
IF(SUMIFS($DI:$DI,$ES:$ES,"НовиковТВ")&lt;=_xlpm.MIN,
(SUMIFS($DI:$DI,$ES:$ES,"НовиковТВ")/(COUNTIFS($ES:$ES,"НовиковТВ")))*_xlpm.MIN/SUMIFS($DI:$DI,$ES:$ES,"НовиковТВ"),
DI473)),
_xlpm.NTV+$DG473/(1-(1-(_xlpm.NTV)*(1-$DL473)*(1-$DM473)*(1-$DN473)*(1-$DO473)*(1-$DP473)/_xlpm.NTV))))/(1+$EP473),
$DI473+$DG473/(1-(1-($DI473)*(1-$DL473)*(1-$DM473)*(1-$DN473)*(1-$DO473)*(1-$DP473)/$DI473))),
0),
_xlpm.X*(1+$CM473)*(1+$CW473)-_xlpm.X*(1+$CM473)+_xlpm.X)</f>
        <v/>
      </c>
      <c r="DK473" s="125" t="inlineStr">
        <is>
          <t>послед.</t>
        </is>
      </c>
      <c r="DL473" s="63" t="n">
        <v>0</v>
      </c>
      <c r="DM473" s="63" t="n">
        <v>0</v>
      </c>
      <c r="DN473" s="63" t="n">
        <v>0</v>
      </c>
      <c r="DO473" s="63" t="n">
        <v>0</v>
      </c>
      <c r="DP473" s="63" t="n">
        <v>0</v>
      </c>
      <c r="DQ473" s="63">
        <f t="array" ref="DQ473">IFERROR(_xlfn.IFS(
$DK473="послед.",1-(1-$DL473)*(1-$DM473)*(1-$DN473)*(1-$DO473)*(1-$DP473),
$DK473="сумм.",$DL473+$DM473+$DN473+$DO473+$DP473),
0)</f>
        <v/>
      </c>
      <c r="DR473" s="125">
        <f t="array" ref="DR473">
IFERROR(
_xlfn.IFS(
$BL473=0,
0,
$BL473&gt;0,
_xlfn.IFS($DK473="послед.",
$DJ473*(1-$DL473)*(1-$DM473)*(1-$DN473)*(1-$DO473)*(1-$DP473),
$DK473="сумм.",
$DJ473*(1-($DL473+$DM473+$DN473+$DO473+$DP473)))),0)</f>
        <v/>
      </c>
      <c r="DS473" s="125">
        <f t="array" ref="DS473">
IFERROR(_xlfn.IFS(
$DH473="день_1",
$DR473*$BL473/($AX473-$AW473+1)*AZ473*(DAY(EOMONTH(AZ$15,0))),
$DH473="день_2",
$DR473/30*MAX(MIN($AX473,EOMONTH(AZ$15,0))-MAX($AW473,AZ$15)+1,),
$DH473="раб.день",
$DR473/30*(IFERROR(
_xlfn.LET(_xlpm.VD,
CHOOSE(
{1;2;3;4;5;6;7;8;9;10;11;12;13;14;15;16;17;18},
45658,45659,45660,45661,45662,45663,45664,45665,45711,45724,45778,45779,45785,45786,45820,45821,45965,46022),
_xlfn.LET(_xlpm.DD,
MAX(MIN($AX473,EOMONTH(AZ$15,0))-MAX($AW473,AZ$15),),
_xlfn.IFS(
AND(MONTH($AW473)=MONTH(AZ$15),MONTH($AX473)&lt;&gt;MONTH(AZ$15)),
NETWORKDAYS.INTL($AW473,$AW473+_xlpm.DD,1,_xlpm.VD),
AND(MONTH($AW473)&lt;&gt;MONTH(AZ$15),MONTH($AX473)=MONTH(AZ$15)),
NETWORKDAYS.INTL(($AX473)-_xlpm.DD,$AX473,1,_xlpm.VD),
AND(MONTH($AW473)&lt;MONTH(AZ$15),MONTH($AX473)&gt;MONTH(AZ$15)),
NETWORKDAYS.INTL((EOMONTH(AZ$15-1,1))-_xlpm.DD,EOMONTH(AZ$15-1,1),1,_xlpm.VD),
AND(MONTH($AW473)=MONTH(AZ$15),MONTH($AX473)=MONTH(AZ$15)),
NETWORKDAYS.INTL($AW473,$AX473,1,_xlpm.VD)))),0)),
$DH473="месяц",
$DR473*AZ473,
$DH473="неделя",
$DR473*AZ473/7*(ROUNDUP((DAY(EOMONTH(AZ$15,0)))/4,0))),
0)</f>
        <v/>
      </c>
      <c r="DT473" s="125">
        <f t="array" ref="DT473">
IFERROR(_xlfn.IFS(
$DH473="день_1",
$DR473*$BL473/($AX473-$AW473+1)*BA473*(DAY(EOMONTH(BA$15,0))),
$DH473="день_2",
$DR473/30*MAX(MIN($AX473,EOMONTH(BA$15,0))-MAX($AW473,BA$15)+1,),
$DH473="раб.день",
$DR473/30*(IFERROR(
_xlfn.LET(_xlpm.VD,
CHOOSE(
{1;2;3;4;5;6;7;8;9;10;11;12;13;14;15;16;17;18},
45658,45659,45660,45661,45662,45663,45664,45665,45711,45724,45778,45779,45785,45786,45820,45821,45965,46022),
_xlfn.LET(_xlpm.DD,
MAX(MIN($AX473,EOMONTH(BA$15,0))-MAX($AW473,BA$15),),
_xlfn.IFS(
AND(MONTH($AW473)=MONTH(BA$15),MONTH($AX473)&lt;&gt;MONTH(BA$15)),
NETWORKDAYS.INTL($AW473,$AW473+_xlpm.DD,1,_xlpm.VD),
AND(MONTH($AW473)&lt;&gt;MONTH(BA$15),MONTH($AX473)=MONTH(BA$15)),
NETWORKDAYS.INTL(($AX473)-_xlpm.DD,$AX473,1,_xlpm.VD),
AND(MONTH($AW473)&lt;MONTH(BA$15),MONTH($AX473)&gt;MONTH(BA$15)),
NETWORKDAYS.INTL((EOMONTH(BA$15-1,1))-_xlpm.DD,EOMONTH(BA$15-1,1),1,_xlpm.VD),
AND(MONTH($AW473)=MONTH(BA$15),MONTH($AX473)=MONTH(BA$15)),
NETWORKDAYS.INTL($AW473,$AX473,1,_xlpm.VD)))),0)),
$DH473="месяц",
$DR473*BA473,
$DH473="неделя",
$DR473*BA473/7*(ROUNDUP((DAY(EOMONTH(BA$15,0)))/4,0))),
0)</f>
        <v/>
      </c>
      <c r="DU473" s="125">
        <f t="array" ref="DU473">
IFERROR(_xlfn.IFS(
$DH473="день_1",
$DR473*$BL473/($AX473-$AW473+1)*BB473*(DAY(EOMONTH(BB$15,0))),
$DH473="день_2",
$DR473/30*MAX(MIN($AX473,EOMONTH(BB$15,0))-MAX($AW473,BB$15)+1,),
$DH473="раб.день",
$DR473/30*(IFERROR(
_xlfn.LET(_xlpm.VD,
CHOOSE(
{1;2;3;4;5;6;7;8;9;10;11;12;13;14;15;16;17;18},
45658,45659,45660,45661,45662,45663,45664,45665,45711,45724,45778,45779,45785,45786,45820,45821,45965,46022),
_xlfn.LET(_xlpm.DD,
MAX(MIN($AX473,EOMONTH(BB$15,0))-MAX($AW473,BB$15),),
_xlfn.IFS(
AND(MONTH($AW473)=MONTH(BB$15),MONTH($AX473)&lt;&gt;MONTH(BB$15)),
NETWORKDAYS.INTL($AW473,$AW473+_xlpm.DD,1,_xlpm.VD),
AND(MONTH($AW473)&lt;&gt;MONTH(BB$15),MONTH($AX473)=MONTH(BB$15)),
NETWORKDAYS.INTL(($AX473)-_xlpm.DD,$AX473,1,_xlpm.VD),
AND(MONTH($AW473)&lt;MONTH(BB$15),MONTH($AX473)&gt;MONTH(BB$15)),
NETWORKDAYS.INTL((EOMONTH(BB$15-1,1))-_xlpm.DD,EOMONTH(BB$15-1,1),1,_xlpm.VD),
AND(MONTH($AW473)=MONTH(BB$15),MONTH($AX473)=MONTH(BB$15)),
NETWORKDAYS.INTL($AW473,$AX473,1,_xlpm.VD)))),0)),
$DH473="месяц",
$DR473*BB473,
$DH473="неделя",
$DR473*BB473/7*(ROUNDUP((DAY(EOMONTH(BB$15,0)))/4,0))),
0)</f>
        <v/>
      </c>
      <c r="DV473" s="125">
        <f t="array" ref="DV473">
IFERROR(_xlfn.IFS(
$DH473="день_1",
$DR473*$BL473/($AX473-$AW473+1)*BC473*(DAY(EOMONTH(BC$15,0))),
$DH473="день_2",
$DR473/30*MAX(MIN($AX473,EOMONTH(BC$15,0))-MAX($AW473,BC$15)+1,),
$DH473="раб.день",
$DR473/30*(IFERROR(
_xlfn.LET(_xlpm.VD,
CHOOSE(
{1;2;3;4;5;6;7;8;9;10;11;12;13;14;15;16;17;18},
45658,45659,45660,45661,45662,45663,45664,45665,45711,45724,45778,45779,45785,45786,45820,45821,45965,46022),
_xlfn.LET(_xlpm.DD,
MAX(MIN($AX473,EOMONTH(BC$15,0))-MAX($AW473,BC$15),),
_xlfn.IFS(
AND(MONTH($AW473)=MONTH(BC$15),MONTH($AX473)&lt;&gt;MONTH(BC$15)),
NETWORKDAYS.INTL($AW473,$AW473+_xlpm.DD,1,_xlpm.VD),
AND(MONTH($AW473)&lt;&gt;MONTH(BC$15),MONTH($AX473)=MONTH(BC$15)),
NETWORKDAYS.INTL(($AX473)-_xlpm.DD,$AX473,1,_xlpm.VD),
AND(MONTH($AW473)&lt;MONTH(BC$15),MONTH($AX473)&gt;MONTH(BC$15)),
NETWORKDAYS.INTL((EOMONTH(BC$15-1,1))-_xlpm.DD,EOMONTH(BC$15-1,1),1,_xlpm.VD),
AND(MONTH($AW473)=MONTH(BC$15),MONTH($AX473)=MONTH(BC$15)),
NETWORKDAYS.INTL($AW473,$AX473,1,_xlpm.VD)))),0)),
$DH473="месяц",
$DR473*BC473,
$DH473="неделя",
$DR473*BC473/7*(ROUNDUP((DAY(EOMONTH(BC$15,0)))/4,0))),
0)</f>
        <v/>
      </c>
      <c r="DW473" s="125">
        <f t="array" ref="DW473">
IFERROR(_xlfn.IFS(
$DH473="день_1",
$DR473*$BL473/($AX473-$AW473+1)*BD473*(DAY(EOMONTH(BD$15,0))),
$DH473="день_2",
$DR473/30*MAX(MIN($AX473,EOMONTH(BD$15,0))-MAX($AW473,BD$15)+1,),
$DH473="раб.день",
$DR473/30*(IFERROR(
_xlfn.LET(_xlpm.VD,
CHOOSE(
{1;2;3;4;5;6;7;8;9;10;11;12;13;14;15;16;17;18},
45658,45659,45660,45661,45662,45663,45664,45665,45711,45724,45778,45779,45785,45786,45820,45821,45965,46022),
_xlfn.LET(_xlpm.DD,
MAX(MIN($AX473,EOMONTH(BD$15,0))-MAX($AW473,BD$15),),
_xlfn.IFS(
AND(MONTH($AW473)=MONTH(BD$15),MONTH($AX473)&lt;&gt;MONTH(BD$15)),
NETWORKDAYS.INTL($AW473,$AW473+_xlpm.DD,1,_xlpm.VD),
AND(MONTH($AW473)&lt;&gt;MONTH(BD$15),MONTH($AX473)=MONTH(BD$15)),
NETWORKDAYS.INTL(($AX473)-_xlpm.DD,$AX473,1,_xlpm.VD),
AND(MONTH($AW473)&lt;MONTH(BD$15),MONTH($AX473)&gt;MONTH(BD$15)),
NETWORKDAYS.INTL((EOMONTH(BD$15-1,1))-_xlpm.DD,EOMONTH(BD$15-1,1),1,_xlpm.VD),
AND(MONTH($AW473)=MONTH(BD$15),MONTH($AX473)=MONTH(BD$15)),
NETWORKDAYS.INTL($AW473,$AX473,1,_xlpm.VD)))),0)),
$DH473="месяц",
$DR473*BD473,
$DH473="неделя",
$DR473*BD473/7*(ROUNDUP((DAY(EOMONTH(BD$15,0)))/4,0))),
0)</f>
        <v/>
      </c>
      <c r="DX473" s="125">
        <f t="array" ref="DX473">
IFERROR(_xlfn.IFS(
$DH473="день_1",
$DR473*$BL473/($AX473-$AW473+1)*BE473*(DAY(EOMONTH(BE$15,0))),
$DH473="день_2",
$DR473/30*MAX(MIN($AX473,EOMONTH(BE$15,0))-MAX($AW473,BE$15)+1,),
$DH473="раб.день",
$DR473/30*(IFERROR(
_xlfn.LET(_xlpm.VD,
CHOOSE(
{1;2;3;4;5;6;7;8;9;10;11;12;13;14;15;16;17;18},
45658,45659,45660,45661,45662,45663,45664,45665,45711,45724,45778,45779,45785,45786,45820,45821,45965,46022),
_xlfn.LET(_xlpm.DD,
MAX(MIN($AX473,EOMONTH(BE$15,0))-MAX($AW473,BE$15),),
_xlfn.IFS(
AND(MONTH($AW473)=MONTH(BE$15),MONTH($AX473)&lt;&gt;MONTH(BE$15)),
NETWORKDAYS.INTL($AW473,$AW473+_xlpm.DD,1,_xlpm.VD),
AND(MONTH($AW473)&lt;&gt;MONTH(BE$15),MONTH($AX473)=MONTH(BE$15)),
NETWORKDAYS.INTL(($AX473)-_xlpm.DD,$AX473,1,_xlpm.VD),
AND(MONTH($AW473)&lt;MONTH(BE$15),MONTH($AX473)&gt;MONTH(BE$15)),
NETWORKDAYS.INTL((EOMONTH(BE$15-1,1))-_xlpm.DD,EOMONTH(BE$15-1,1),1,_xlpm.VD),
AND(MONTH($AW473)=MONTH(BE$15),MONTH($AX473)=MONTH(BE$15)),
NETWORKDAYS.INTL($AW473,$AX473,1,_xlpm.VD)))),0)),
$DH473="месяц",
$DR473*BE473,
$DH473="неделя",
$DR473*BE473/7*(ROUNDUP((DAY(EOMONTH(BE$15,0)))/4,0))),
0)</f>
        <v/>
      </c>
      <c r="DY473" s="125">
        <f t="array" ref="DY473">
IFERROR(_xlfn.IFS(
$DH473="день_1",
$DR473*$BL473/($AX473-$AW473+1)*BF473*(DAY(EOMONTH(BF$15,0))),
$DH473="день_2",
$DR473/30*MAX(MIN($AX473,EOMONTH(BF$15,0))-MAX($AW473,BF$15)+1,),
$DH473="раб.день",
$DR473/30*(IFERROR(
_xlfn.LET(_xlpm.VD,
CHOOSE(
{1;2;3;4;5;6;7;8;9;10;11;12;13;14;15;16;17;18},
45658,45659,45660,45661,45662,45663,45664,45665,45711,45724,45778,45779,45785,45786,45820,45821,45965,46022),
_xlfn.LET(_xlpm.DD,
MAX(MIN($AX473,EOMONTH(BF$15,0))-MAX($AW473,BF$15),),
_xlfn.IFS(
AND(MONTH($AW473)=MONTH(BF$15),MONTH($AX473)&lt;&gt;MONTH(BF$15)),
NETWORKDAYS.INTL($AW473,$AW473+_xlpm.DD,1,_xlpm.VD),
AND(MONTH($AW473)&lt;&gt;MONTH(BF$15),MONTH($AX473)=MONTH(BF$15)),
NETWORKDAYS.INTL(($AX473)-_xlpm.DD,$AX473,1,_xlpm.VD),
AND(MONTH($AW473)&lt;MONTH(BF$15),MONTH($AX473)&gt;MONTH(BF$15)),
NETWORKDAYS.INTL((EOMONTH(BF$15-1,1))-_xlpm.DD,EOMONTH(BF$15-1,1),1,_xlpm.VD),
AND(MONTH($AW473)=MONTH(BF$15),MONTH($AX473)=MONTH(BF$15)),
NETWORKDAYS.INTL($AW473,$AX473,1,_xlpm.VD)))),0)),
$DH473="месяц",
$DR473*BF473,
$DH473="неделя",
$DR473*BF473/7*(ROUNDUP((DAY(EOMONTH(BF$15,0)))/4,0))),
0)</f>
        <v/>
      </c>
      <c r="DZ473" s="125">
        <f t="array" ref="DZ473">
IFERROR(_xlfn.IFS(
$DH473="день_1",
$DR473*$BL473/($AX473-$AW473+1)*BG473*(DAY(EOMONTH(BG$15,0))),
$DH473="день_2",
$DR473/30*MAX(MIN($AX473,EOMONTH(BG$15,0))-MAX($AW473,BG$15)+1,),
$DH473="раб.день",
$DR473/30*(IFERROR(
_xlfn.LET(_xlpm.VD,
CHOOSE(
{1;2;3;4;5;6;7;8;9;10;11;12;13;14;15;16;17;18},
45658,45659,45660,45661,45662,45663,45664,45665,45711,45724,45778,45779,45785,45786,45820,45821,45965,46022),
_xlfn.LET(_xlpm.DD,
MAX(MIN($AX473,EOMONTH(BG$15,0))-MAX($AW473,BG$15),),
_xlfn.IFS(
AND(MONTH($AW473)=MONTH(BG$15),MONTH($AX473)&lt;&gt;MONTH(BG$15)),
NETWORKDAYS.INTL($AW473,$AW473+_xlpm.DD,1,_xlpm.VD),
AND(MONTH($AW473)&lt;&gt;MONTH(BG$15),MONTH($AX473)=MONTH(BG$15)),
NETWORKDAYS.INTL(($AX473)-_xlpm.DD,$AX473,1,_xlpm.VD),
AND(MONTH($AW473)&lt;MONTH(BG$15),MONTH($AX473)&gt;MONTH(BG$15)),
NETWORKDAYS.INTL((EOMONTH(BG$15-1,1))-_xlpm.DD,EOMONTH(BG$15-1,1),1,_xlpm.VD),
AND(MONTH($AW473)=MONTH(BG$15),MONTH($AX473)=MONTH(BG$15)),
NETWORKDAYS.INTL($AW473,$AX473,1,_xlpm.VD)))),0)),
$DH473="месяц",
$DR473*BG473,
$DH473="неделя",
$DR473*BG473/7*(ROUNDUP((DAY(EOMONTH(BG$15,0)))/4,0))),
0)</f>
        <v/>
      </c>
      <c r="EA473" s="125">
        <f t="array" ref="EA473">
IFERROR(_xlfn.IFS(
$DH473="день_1",
$DR473*$BL473/($AX473-$AW473+1)*BH473*(DAY(EOMONTH(BH$15,0))),
$DH473="день_2",
$DR473/30*MAX(MIN($AX473,EOMONTH(BH$15,0))-MAX($AW473,BH$15)+1,),
$DH473="раб.день",
$DR473/30*(IFERROR(
_xlfn.LET(_xlpm.VD,
CHOOSE(
{1;2;3;4;5;6;7;8;9;10;11;12;13;14;15;16;17;18},
45658,45659,45660,45661,45662,45663,45664,45665,45711,45724,45778,45779,45785,45786,45820,45821,45965,46022),
_xlfn.LET(_xlpm.DD,
MAX(MIN($AX473,EOMONTH(BH$15,0))-MAX($AW473,BH$15),),
_xlfn.IFS(
AND(MONTH($AW473)=MONTH(BH$15),MONTH($AX473)&lt;&gt;MONTH(BH$15)),
NETWORKDAYS.INTL($AW473,$AW473+_xlpm.DD,1,_xlpm.VD),
AND(MONTH($AW473)&lt;&gt;MONTH(BH$15),MONTH($AX473)=MONTH(BH$15)),
NETWORKDAYS.INTL(($AX473)-_xlpm.DD,$AX473,1,_xlpm.VD),
AND(MONTH($AW473)&lt;MONTH(BH$15),MONTH($AX473)&gt;MONTH(BH$15)),
NETWORKDAYS.INTL((EOMONTH(BH$15-1,1))-_xlpm.DD,EOMONTH(BH$15-1,1),1,_xlpm.VD),
AND(MONTH($AW473)=MONTH(BH$15),MONTH($AX473)=MONTH(BH$15)),
NETWORKDAYS.INTL($AW473,$AX473,1,_xlpm.VD)))),0)),
$DH473="месяц",
$DR473*BH473,
$DH473="неделя",
$DR473*BH473/7*(ROUNDUP((DAY(EOMONTH(BH$15,0)))/4,0))),
0)</f>
        <v/>
      </c>
      <c r="EB473" s="125">
        <f t="array" ref="EB473">
IFERROR(_xlfn.IFS(
$DH473="день_1",
$DR473*$BL473/($AX473-$AW473+1)*BI473*(DAY(EOMONTH(BI$15,0))),
$DH473="день_2",
$DR473/30*MAX(MIN($AX473,EOMONTH(BI$15,0))-MAX($AW473,BI$15)+1,),
$DH473="раб.день",
$DR473/30*(IFERROR(
_xlfn.LET(_xlpm.VD,
CHOOSE(
{1;2;3;4;5;6;7;8;9;10;11;12;13;14;15;16;17;18},
45658,45659,45660,45661,45662,45663,45664,45665,45711,45724,45778,45779,45785,45786,45820,45821,45965,46022),
_xlfn.LET(_xlpm.DD,
MAX(MIN($AX473,EOMONTH(BI$15,0))-MAX($AW473,BI$15),),
_xlfn.IFS(
AND(MONTH($AW473)=MONTH(BI$15),MONTH($AX473)&lt;&gt;MONTH(BI$15)),
NETWORKDAYS.INTL($AW473,$AW473+_xlpm.DD,1,_xlpm.VD),
AND(MONTH($AW473)&lt;&gt;MONTH(BI$15),MONTH($AX473)=MONTH(BI$15)),
NETWORKDAYS.INTL(($AX473)-_xlpm.DD,$AX473,1,_xlpm.VD),
AND(MONTH($AW473)&lt;MONTH(BI$15),MONTH($AX473)&gt;MONTH(BI$15)),
NETWORKDAYS.INTL((EOMONTH(BI$15-1,1))-_xlpm.DD,EOMONTH(BI$15-1,1),1,_xlpm.VD),
AND(MONTH($AW473)=MONTH(BI$15),MONTH($AX473)=MONTH(BI$15)),
NETWORKDAYS.INTL($AW473,$AX473,1,_xlpm.VD)))),0)),
$DH473="месяц",
$DR473*BI473,
$DH473="неделя",
$DR473*BI473/7*(ROUNDUP((DAY(EOMONTH(BI$15,0)))/4,0))),
0)</f>
        <v/>
      </c>
      <c r="EC473" s="125">
        <f t="array" ref="EC473">
IFERROR(_xlfn.IFS(
$DH473="день_1",
$DR473*$BL473/($AX473-$AW473+1)*BJ473*(DAY(EOMONTH(BJ$15,0))),
$DH473="день_2",
$DR473/30*MAX(MIN($AX473,EOMONTH(BJ$15,0))-MAX($AW473,BJ$15)+1,),
$DH473="раб.день",
$DR473/30*(IFERROR(
_xlfn.LET(_xlpm.VD,
CHOOSE(
{1;2;3;4;5;6;7;8;9;10;11;12;13;14;15;16;17;18},
45658,45659,45660,45661,45662,45663,45664,45665,45711,45724,45778,45779,45785,45786,45820,45821,45965,46022),
_xlfn.LET(_xlpm.DD,
MAX(MIN($AX473,EOMONTH(BJ$15,0))-MAX($AW473,BJ$15),),
_xlfn.IFS(
AND(MONTH($AW473)=MONTH(BJ$15),MONTH($AX473)&lt;&gt;MONTH(BJ$15)),
NETWORKDAYS.INTL($AW473,$AW473+_xlpm.DD,1,_xlpm.VD),
AND(MONTH($AW473)&lt;&gt;MONTH(BJ$15),MONTH($AX473)=MONTH(BJ$15)),
NETWORKDAYS.INTL(($AX473)-_xlpm.DD,$AX473,1,_xlpm.VD),
AND(MONTH($AW473)&lt;MONTH(BJ$15),MONTH($AX473)&gt;MONTH(BJ$15)),
NETWORKDAYS.INTL((EOMONTH(BJ$15-1,1))-_xlpm.DD,EOMONTH(BJ$15-1,1),1,_xlpm.VD),
AND(MONTH($AW473)=MONTH(BJ$15),MONTH($AX473)=MONTH(BJ$15)),
NETWORKDAYS.INTL($AW473,$AX473,1,_xlpm.VD)))),0)),
$DH473="месяц",
$DR473*BJ473,
$DH473="неделя",
$DR473*BJ473/7*(ROUNDUP((DAY(EOMONTH(BJ$15,0)))/4,0))),
0)</f>
        <v/>
      </c>
      <c r="ED473" s="125">
        <f t="array" ref="ED473">
IFERROR(_xlfn.IFS(
$DH473="день_1",
$DR473*$BL473/($AX473-$AW473+1)*BK473*(DAY(EOMONTH(BK$15,0))),
$DH473="день_2",
$DR473/30*MAX(MIN($AX473,EOMONTH(BK$15,0))-MAX($AW473,BK$15)+1,),
$DH473="раб.день",
$DR473/30*(IFERROR(
_xlfn.LET(_xlpm.VD,
CHOOSE(
{1;2;3;4;5;6;7;8;9;10;11;12;13;14;15;16;17;18},
45658,45659,45660,45661,45662,45663,45664,45665,45711,45724,45778,45779,45785,45786,45820,45821,45965,46022),
_xlfn.LET(_xlpm.DD,
MAX(MIN($AX473,EOMONTH(BK$15,0))-MAX($AW473,BK$15),),
_xlfn.IFS(
AND(MONTH($AW473)=MONTH(BK$15),MONTH($AX473)&lt;&gt;MONTH(BK$15)),
NETWORKDAYS.INTL($AW473,$AW473+_xlpm.DD,1,_xlpm.VD),
AND(MONTH($AW473)&lt;&gt;MONTH(BK$15),MONTH($AX473)=MONTH(BK$15)),
NETWORKDAYS.INTL(($AX473)-_xlpm.DD,$AX473,1,_xlpm.VD),
AND(MONTH($AW473)&lt;MONTH(BK$15),MONTH($AX473)&gt;MONTH(BK$15)),
NETWORKDAYS.INTL((EOMONTH(BK$15-1,1))-_xlpm.DD,EOMONTH(BK$15-1,1),1,_xlpm.VD),
AND(MONTH($AW473)=MONTH(BK$15),MONTH($AX473)=MONTH(BK$15)),
NETWORKDAYS.INTL($AW473,$AX473,1,_xlpm.VD)))),0)),
$DH473="месяц",
$DR473*BK473,
$DH473="неделя",
$DR473*BK473/7*(ROUNDUP((DAY(EOMONTH(BK$15,0)))/4,0))),
0)</f>
        <v/>
      </c>
      <c r="EE473" s="125">
        <f>SUM($DS473,$DT473,$DU473,$DV473,$DW473,$DX473,$DY473,$DZ473,$EA473,$EB473,$EC473,$ED473)</f>
        <v/>
      </c>
      <c r="EF473" s="125">
        <f>IFERROR(ROUND($EE473*(1+$EP473),2),0)</f>
        <v/>
      </c>
      <c r="EG473" s="128" t="n">
        <v>1</v>
      </c>
      <c r="EH473" s="126" t="n">
        <v>0</v>
      </c>
      <c r="EI473" s="126">
        <f>ROUND(SUM($EH473:$EH473)*SUM($AB473:$AB473)*$EG473,2)</f>
        <v/>
      </c>
      <c r="EJ473" s="126">
        <f>ROUND($EI473*(1+$EP473),2)</f>
        <v/>
      </c>
      <c r="EK473" s="126" t="n">
        <v>0</v>
      </c>
      <c r="EL473" s="126">
        <f>ROUND(SUM($EK473:$EK473)*SUM($AB473:$AB473)*$EG473,2)</f>
        <v/>
      </c>
      <c r="EM473" s="126">
        <f>ROUND($EL473*(1+$EP473),2)</f>
        <v/>
      </c>
      <c r="EN473" s="126">
        <f>SUM($EE473,$EI473,$EL473)</f>
        <v/>
      </c>
      <c r="EO473" s="126">
        <f>SUM($EF473,$EJ473,$EM473)</f>
        <v/>
      </c>
      <c r="EP473" s="59" t="inlineStr">
        <is>
          <t>20%</t>
        </is>
      </c>
      <c r="EQ473" s="59" t="n"/>
      <c r="ER473" s="60">
        <f t="array" ref="ER473">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MATCH(ES473,
{"AMS";"RussOutdoor";"HD Outdoor";"Ingroup";"IQ";"Ledproduction";"LisChannel";"Logic";"Media-PPL";"NovikovTV | НовиковТВ";"SMA";"SOK";"КрокусТВ | CrocusTV | IndoorTV";"Сити";"ТЯК Москва"},
0)),"")</f>
        <v/>
      </c>
      <c r="ES473" s="60" t="n"/>
      <c r="ET473" s="60">
        <f t="array" ref="ET473">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MATCH(ES473,
{"AMS";"RussOutdoor";"HD Outdoor";"Ingroup";"IQ";"Ledproduction";"LisChannel";"Logic";"Media-PPL";"NovikovTV | НовиковТВ";"SMA";"SOK";"КрокусТВ | CrocusTV | IndoorTV";"Сити";"ТЯК Москва"},
0)),"")</f>
        <v/>
      </c>
      <c r="EU473" s="60" t="n"/>
      <c r="EV473" s="60" t="n"/>
      <c r="EX473" s="110">
        <f t="array" ref="EX473">
($AR473/30
+N("ТРАФИК ПЛОЩАДКИ"))*
(IFERROR(
_xlfn.LET(
_xlpm.GPR,
HLOOKUP($L473,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(MATCH($T473,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IF($Q473="цифровой",_xlpm.GPR/$AG473,_xlpm.GPR/60)),
0)
+N("DWELL TIME"))*
(IF($AB473=0,0,IF($AB473=1,0.3,IF($AB473=2,0.5,IF($AB473&gt;2,1))))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_xlfn.IFS($AC473="да",1.2,$AC473="нет",1)*
_xlfn.IFS($AD473="да",1.2,$AD473="нет",1)*
IF(R473="статический",1,1.2)*
$X473*
INDEX(
{1.2;1;1.2;1.2;1;1.2;1.2;1.2;1.2;1.2;1.2;1;1.2;1.2;1.2;1.2;1;1;1.2;1.2;1.2;1;1;1;1;1.2;1.2;1.2;1.2;1;1;1;1;1.2;1.2;1.2;1.2;1.2;1.2;1.2;1.2;1;1;1.2;1;1;1;1;1.5;1;1;1.5;1.5;1.2},
MATCH($Q473,_xlpm.MI,0)))&gt;{0.02;0.04;0.06;0.1;0.2;0.4;0.6;0.8;1;2;4;6})),
{0;1;2;3;4;5;6;7;8;9;10;11;12},
0)))
+N("КОЭФФИЦИЕНТ КОНТАКТА"))))*
(_xlfn.IFS($X473&lt;0.1,$X473/1000,$X473&gt;25,5.2,AND($X473&gt;=0.1,$X473&lt;=25),(($X473*2+0.1)/10)*($X473/10)))*
IFERROR((_xlfn.LET(
_xlpm.MA,
{0;0.8;0.85;0.9;0.95;1},
_xlpm.MAA,
{0;1;2;3;4;5},
INDEX(_xlpm.MA,MATCH(SUMPRODUCT(--((IF(ROUND(_xlpm.MAA,1)&gt;5,5,ROUND($AB473,1)))&gt;{0;1;2;3;4;5})),_xlpm.MAA,0)))
+N("КОЭФФИЦИЕНТ КОЛ-ВО КОНСТРУКЦИЙ")),1)*
$AB473,0))*
(IF($Q473="цифровой",$AG473/15*$AI473,1)
+N("ДЛЯ ЦИФРЫ"))</f>
        <v/>
      </c>
      <c r="EY473" s="110">
        <f>IFERROR(EX473*AY473,0)</f>
        <v/>
      </c>
      <c r="EZ473" s="131">
        <f>IFERROR(DP473/EY473*1000,0)</f>
        <v/>
      </c>
      <c r="FA473" s="112">
        <f>IFERROR(FC473/FB473,0)</f>
        <v/>
      </c>
      <c r="FB473" s="112">
        <f>IFERROR((FC473/(EY473/FF473*#REF!))*0.825,0)</f>
        <v/>
      </c>
      <c r="FC473" s="112">
        <f>IFERROR(((EX473*30/AR473)*100)/30,0)</f>
        <v/>
      </c>
      <c r="FD473" s="112">
        <f>IFERROR(EY473/G473*100%,0)</f>
        <v/>
      </c>
      <c r="FE473" s="112">
        <f>IFERROR(FD473/FC473*100%,0)</f>
        <v/>
      </c>
      <c r="FF473" s="110">
        <f>IFERROR(AR473/30*AY473,0)</f>
        <v/>
      </c>
    </row>
    <row r="474" ht="13" customHeight="1">
      <c r="A474" s="59" t="n"/>
      <c r="B474" s="60" t="n"/>
      <c r="C474" s="60" t="n"/>
      <c r="D474" s="60">
        <f t="array" ref="D474">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MATCH($E474,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74" s="60">
        <f t="array" ref="E474">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MATCH($F474,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74" s="60" t="inlineStr"/>
      <c r="G474" s="60" t="n"/>
      <c r="H474" s="60">
        <f t="array" ref="H474">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MATCH($I474,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74" s="60" t="n"/>
      <c r="J474" s="60" t="n"/>
      <c r="K474" s="60" t="n"/>
      <c r="L474" s="60" t="n"/>
      <c r="M474" s="60" t="n"/>
      <c r="N474" s="60" t="n"/>
      <c r="O474" s="60" t="n"/>
      <c r="P474" s="60">
        <f t="array" ref="P474">
_xlfn.IFS(
ISNUMBER(MATCH($Q474,{"шелфбаннер","разделитель","монетница","чековая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ISNUMBER(MATCH($Q474,{"LED/LCD","видеокулер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ISNUMBER(MATCH($Q474,{"автомобиль","машина","выставочное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ISNUMBER(MATCH($Q474,{"билборд","лифтовая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ISNUMBER(MATCH($Q474,{"навигация","подвесной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ISNUMBER(MATCH($Q474,{"движущаяся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ISNUMBER(MATCH($Q474,{"каталог","журнал"},)),
"Пресса",
$Q474="","")</f>
        <v/>
      </c>
      <c r="Q474" s="60" t="n"/>
      <c r="R474" s="60">
        <f t="array" ref="R474">
IFERROR(
_xlfn.IFS(
OR(ISNUMBER(MATCH($Q474,{"экспозиция","макет","стенд","автостенд","авто стенд","выставочное пространство","выставочные стенды","модульные выставочные стенды","3Д конструкция","3D конструкция"},)),P474="Экспонирование"),
"нестандартный",
ISNUMBER(MATCH($Q474,{"скроллер","призматрон"},)),
"динамический",
$P474="Видео",
"цифровой",
OR($P474="Пресса",$P474="Щит",$P474="POSm",$P474="Подвес",$P474="Брендирование/оклейка"),
"статический"),"")</f>
        <v/>
      </c>
      <c r="S474" s="59" t="n"/>
      <c r="T474" s="60" t="n"/>
      <c r="U474" s="60" t="n"/>
      <c r="V474" s="60">
        <f>
IF(P474="Видео",
"цифровой постер/ролик",
IF(ISNUMBER(MATCH(Q474,{"короб световой","короб световой | лайтбокс","короб световой | кристалайт","лайтбокс","лайт бокс","кристалайт","LB","lightbox"},)),
"бэклит",
IF(P474="Брендирование/оклейка",
"перфарированная пленка/самоклейка",
IF(P474="Экспонирование",
"под запрос",
IF(P474="Подвес",
"баннер/ткань",
"")))))</f>
        <v/>
      </c>
      <c r="W474" s="59" t="n"/>
      <c r="X474" s="59" t="n"/>
      <c r="Y474" s="59" t="n"/>
      <c r="Z474" s="61" t="n"/>
      <c r="AA474" s="61" t="n"/>
      <c r="AB474" s="61">
        <f>IF(BL474&gt;0,Z474,0)</f>
        <v/>
      </c>
      <c r="AC474" s="59" t="n"/>
      <c r="AD474" s="59" t="n"/>
      <c r="AE474" s="59" t="n"/>
      <c r="AF474" s="59" t="n"/>
      <c r="AG474" s="59" t="n"/>
      <c r="AH474" s="59" t="n"/>
      <c r="AI474" s="59" t="n"/>
      <c r="AJ474" s="59" t="n"/>
      <c r="AK474" s="59" t="n"/>
      <c r="AL474" s="62">
        <f>IFERROR(IF(OR(R474="статический",R474="динамический",R474="нестандартный",R474="",R474=""),"-",IF(AND(AH474="-",AI474="-"),"-",AK474*3600/AH474*AI474)),"-")</f>
        <v/>
      </c>
      <c r="AM474" s="62">
        <f>IFERROR(IF(OR(R474="статический",R474="динамический",R474="",R474="", R474="BTL",R474="нестандартный"),"-",AG474*AI474*AL474/60),"-")</f>
        <v/>
      </c>
      <c r="AN474" s="63">
        <f>IFERROR(IF(AH474="","-",AG474*AI474/AH474),"-")</f>
        <v/>
      </c>
      <c r="AO474" s="59">
        <f>IFERROR(IF(OR($R474="статический",$R474="динамический",$R474="",$R474="",$R474="BTL",$R474="нестандартный"),"-",$AL474*$AY474),"-")</f>
        <v/>
      </c>
      <c r="AP474" s="62">
        <f>IFERROR(IF(OR($R474="статический",$R474="динамический",$R474="",$R474="",$R474="BTL",$R474="нестандартный"),"-",$AM474*AY474),"-")</f>
        <v/>
      </c>
      <c r="AQ474" s="64" t="n"/>
      <c r="AR474" s="61" t="n"/>
      <c r="AS474" s="61" t="n"/>
      <c r="AT474" s="61" t="n"/>
      <c r="AU474" s="65" t="n"/>
      <c r="AV474" s="124">
        <f>IFERROR(DR474/AT474*1000,"n/a")</f>
        <v/>
      </c>
      <c r="AW474" s="67" t="n"/>
      <c r="AX474" s="67" t="n"/>
      <c r="AY474" s="43">
        <f>IFERROR(IF(OR($AW474="",$AX474=""),"",_xlfn.DAYS($AX474+1,$AW474)),"")</f>
        <v/>
      </c>
      <c r="AZ474" s="68">
        <f t="array" ref="AZ474">
_xlfn.LET(_xlpm.COEFF,
IF($AW474+$AX474=0,0,IF(MAX(MIN($AX474,EOMONTH(AZ$15,0))-MAX($AW474,AZ$15)+1,)&gt;0,1,0)),
_xlfn.IFS(
$ES474="LisChannel",
_xlpm.COEFF*
INDEX({1;1;1.2;1.2;1;1;1;1;1.2;1.2;1.2;1.2},
MATCH(MONTH(AZ$15),
{1,2,3,4,5,6,7,8,9,10,11,12})),
CONCATENATE($ES474," ",$L474)="RussOutdoor метро",
_xlpm.COEFF*
INDEX({0.8;0.9;1.1;1.1;1;1;1;1;1.1;1.1;1.1;1.1},
MATCH(MONTH(AZ$15),
{1,2,3,4,5,6,7,8,9,10,11,12})),
$ES474&lt;&gt;"LisChannel",
_xlpm.COEFF,
$ES474&lt;&gt;"RussOutdoor",
_xlpm.COEFF))</f>
        <v/>
      </c>
      <c r="BA474" s="68">
        <f t="array" ref="BA474">
_xlfn.LET(_xlpm.COEFF,
IF($AW474+$AX474=0,0,IF(MAX(MIN($AX474,EOMONTH(BA$15,0))-MAX($AW474,BA$15)+1,)&gt;0,1,0)),
_xlfn.IFS(
$ES474="LisChannel",
_xlpm.COEFF*
INDEX({1;1;1.2;1.2;1;1;1;1;1.2;1.2;1.2;1.2},
MATCH(MONTH(BA$15),
{1,2,3,4,5,6,7,8,9,10,11,12})),
CONCATENATE($ES474," ",$L474)="RussOutdoor метро",
_xlpm.COEFF*
INDEX({0.8;0.9;1.1;1.1;1;1;1;1;1.1;1.1;1.1;1.1},
MATCH(MONTH(BA$15),
{1,2,3,4,5,6,7,8,9,10,11,12})),
$ES474&lt;&gt;"LisChannel",
_xlpm.COEFF,
$ES474&lt;&gt;"RussOutdoor",
_xlpm.COEFF))</f>
        <v/>
      </c>
      <c r="BB474" s="68">
        <f t="array" ref="BB474">
_xlfn.LET(_xlpm.COEFF,
IF($AW474+$AX474=0,0,IF(MAX(MIN($AX474,EOMONTH(BB$15,0))-MAX($AW474,BB$15)+1,)&gt;0,1,0)),
_xlfn.IFS(
$ES474="LisChannel",
_xlpm.COEFF*
INDEX({1;1;1.2;1.2;1;1;1;1;1.2;1.2;1.2;1.2},
MATCH(MONTH(BB$15),
{1,2,3,4,5,6,7,8,9,10,11,12})),
CONCATENATE($ES474," ",$L474)="RussOutdoor метро",
_xlpm.COEFF*
INDEX({0.8;0.9;1.1;1.1;1;1;1;1;1.1;1.1;1.1;1.1},
MATCH(MONTH(BB$15),
{1,2,3,4,5,6,7,8,9,10,11,12})),
$ES474&lt;&gt;"LisChannel",
_xlpm.COEFF,
$ES474&lt;&gt;"RussOutdoor",
_xlpm.COEFF))</f>
        <v/>
      </c>
      <c r="BC474" s="68">
        <f t="array" ref="BC474">
_xlfn.LET(_xlpm.COEFF,
IF($AW474+$AX474=0,0,IF(MAX(MIN($AX474,EOMONTH(BC$15,0))-MAX($AW474,BC$15)+1,)&gt;0,1,0)),
_xlfn.IFS(
$ES474="LisChannel",
_xlpm.COEFF*
INDEX({1;1;1.2;1.2;1;1;1;1;1.2;1.2;1.2;1.2},
MATCH(MONTH(BC$15),
{1,2,3,4,5,6,7,8,9,10,11,12})),
CONCATENATE($ES474," ",$L474)="RussOutdoor метро",
_xlpm.COEFF*
INDEX({0.8;0.9;1.1;1.1;1;1;1;1;1.1;1.1;1.1;1.1},
MATCH(MONTH(BC$15),
{1,2,3,4,5,6,7,8,9,10,11,12})),
$ES474&lt;&gt;"LisChannel",
_xlpm.COEFF,
$ES474&lt;&gt;"RussOutdoor",
_xlpm.COEFF))</f>
        <v/>
      </c>
      <c r="BD474" s="68">
        <f t="array" ref="BD474">
_xlfn.LET(_xlpm.COEFF,
IF($AW474+$AX474=0,0,IF(MAX(MIN($AX474,EOMONTH(BD$15,0))-MAX($AW474,BD$15)+1,)&gt;0,1,0)),
_xlfn.IFS(
$ES474="LisChannel",
_xlpm.COEFF*
INDEX({1;1;1.2;1.2;1;1;1;1;1.2;1.2;1.2;1.2},
MATCH(MONTH(BD$15),
{1,2,3,4,5,6,7,8,9,10,11,12})),
CONCATENATE($ES474," ",$L474)="RussOutdoor метро",
_xlpm.COEFF*
INDEX({0.8;0.9;1.1;1.1;1;1;1;1;1.1;1.1;1.1;1.1},
MATCH(MONTH(BD$15),
{1,2,3,4,5,6,7,8,9,10,11,12})),
$ES474&lt;&gt;"LisChannel",
_xlpm.COEFF,
$ES474&lt;&gt;"RussOutdoor",
_xlpm.COEFF))</f>
        <v/>
      </c>
      <c r="BE474" s="68">
        <f t="array" ref="BE474">
_xlfn.LET(_xlpm.COEFF,
IF($AW474+$AX474=0,0,IF(MAX(MIN($AX474,EOMONTH(BE$15,0))-MAX($AW474,BE$15)+1,)&gt;0,1,0)),
_xlfn.IFS(
$ES474="LisChannel",
_xlpm.COEFF*
INDEX({1;1;1.2;1.2;1;1;1;1;1.2;1.2;1.2;1.2},
MATCH(MONTH(BE$15),
{1,2,3,4,5,6,7,8,9,10,11,12})),
CONCATENATE($ES474," ",$L474)="RussOutdoor метро",
_xlpm.COEFF*
INDEX({0.8;0.9;1.1;1.1;1;1;1;1;1.1;1.1;1.1;1.1},
MATCH(MONTH(BE$15),
{1,2,3,4,5,6,7,8,9,10,11,12})),
$ES474&lt;&gt;"LisChannel",
_xlpm.COEFF,
$ES474&lt;&gt;"RussOutdoor",
_xlpm.COEFF))</f>
        <v/>
      </c>
      <c r="BF474" s="68">
        <f t="array" ref="BF474">
_xlfn.LET(_xlpm.COEFF,
IF($AW474+$AX474=0,0,IF(MAX(MIN($AX474,EOMONTH(BF$15,0))-MAX($AW474,BF$15)+1,)&gt;0,1,0)),
_xlfn.IFS(
$ES474="LisChannel",
_xlpm.COEFF*
INDEX({1;1;1.2;1.2;1;1;1;1;1.2;1.2;1.2;1.2},
MATCH(MONTH(BF$15),
{1,2,3,4,5,6,7,8,9,10,11,12})),
CONCATENATE($ES474," ",$L474)="RussOutdoor метро",
_xlpm.COEFF*
INDEX({0.8;0.9;1.1;1.1;1;1;1;1;1.1;1.1;1.1;1.1},
MATCH(MONTH(BF$15),
{1,2,3,4,5,6,7,8,9,10,11,12})),
$ES474&lt;&gt;"LisChannel",
_xlpm.COEFF,
$ES474&lt;&gt;"RussOutdoor",
_xlpm.COEFF))</f>
        <v/>
      </c>
      <c r="BG474" s="68">
        <f t="array" ref="BG474">
_xlfn.LET(_xlpm.COEFF,
IF($AW474+$AX474=0,0,IF(MAX(MIN($AX474,EOMONTH(BG$15,0))-MAX($AW474,BG$15)+1,)&gt;0,1,0)),
_xlfn.IFS(
$ES474="LisChannel",
_xlpm.COEFF*
INDEX({1;1;1.2;1.2;1;1;1;1;1.2;1.2;1.2;1.2},
MATCH(MONTH(BG$15),
{1,2,3,4,5,6,7,8,9,10,11,12})),
CONCATENATE($ES474," ",$L474)="RussOutdoor метро",
_xlpm.COEFF*
INDEX({0.8;0.9;1.1;1.1;1;1;1;1;1.1;1.1;1.1;1.1},
MATCH(MONTH(BG$15),
{1,2,3,4,5,6,7,8,9,10,11,12})),
$ES474&lt;&gt;"LisChannel",
_xlpm.COEFF,
$ES474&lt;&gt;"RussOutdoor",
_xlpm.COEFF))</f>
        <v/>
      </c>
      <c r="BH474" s="68">
        <f t="array" ref="BH474">
_xlfn.LET(_xlpm.COEFF,
IF($AW474+$AX474=0,0,IF(MAX(MIN($AX474,EOMONTH(BH$15,0))-MAX($AW474,BH$15)+1,)&gt;0,1,0)),
_xlfn.IFS(
$ES474="LisChannel",
_xlpm.COEFF*
INDEX({1;1;1.2;1.2;1;1;1;1;1.2;1.2;1.2;1.2},
MATCH(MONTH(BH$15),
{1,2,3,4,5,6,7,8,9,10,11,12})),
CONCATENATE($ES474," ",$L474)="RussOutdoor метро",
_xlpm.COEFF*
INDEX({0.8;0.9;1.1;1.1;1;1;1;1;1.1;1.1;1.1;1.1},
MATCH(MONTH(BH$15),
{1,2,3,4,5,6,7,8,9,10,11,12})),
$ES474&lt;&gt;"LisChannel",
_xlpm.COEFF,
$ES474&lt;&gt;"RussOutdoor",
_xlpm.COEFF))</f>
        <v/>
      </c>
      <c r="BI474" s="68">
        <f t="array" ref="BI474">
_xlfn.LET(_xlpm.COEFF,
IF($AW474+$AX474=0,0,IF(MAX(MIN($AX474,EOMONTH(BI$15,0))-MAX($AW474,BI$15)+1,)&gt;0,1,0)),
_xlfn.IFS(
$ES474="LisChannel",
_xlpm.COEFF*
INDEX({1;1;1.2;1.2;1;1;1;1;1.2;1.2;1.2;1.2},
MATCH(MONTH(BI$15),
{1,2,3,4,5,6,7,8,9,10,11,12})),
CONCATENATE($ES474," ",$L474)="RussOutdoor метро",
_xlpm.COEFF*
INDEX({0.8;0.9;1.1;1.1;1;1;1;1;1.1;1.1;1.1;1.1},
MATCH(MONTH(BI$15),
{1,2,3,4,5,6,7,8,9,10,11,12})),
$ES474&lt;&gt;"LisChannel",
_xlpm.COEFF,
$ES474&lt;&gt;"RussOutdoor",
_xlpm.COEFF))</f>
        <v/>
      </c>
      <c r="BJ474" s="68">
        <f t="array" ref="BJ474">
_xlfn.LET(_xlpm.COEFF,
IF($AW474+$AX474=0,0,IF(MAX(MIN($AX474,EOMONTH(BJ$15,0))-MAX($AW474,BJ$15)+1,)&gt;0,1,0)),
_xlfn.IFS(
$ES474="LisChannel",
_xlpm.COEFF*
INDEX({1;1;1.2;1.2;1;1;1;1;1.2;1.2;1.2;1.2},
MATCH(MONTH(BJ$15),
{1,2,3,4,5,6,7,8,9,10,11,12})),
CONCATENATE($ES474," ",$L474)="RussOutdoor метро",
_xlpm.COEFF*
INDEX({0.8;0.9;1.1;1.1;1;1;1;1;1.1;1.1;1.1;1.1},
MATCH(MONTH(BJ$15),
{1,2,3,4,5,6,7,8,9,10,11,12})),
$ES474&lt;&gt;"LisChannel",
_xlpm.COEFF,
$ES474&lt;&gt;"RussOutdoor",
_xlpm.COEFF))</f>
        <v/>
      </c>
      <c r="BK474" s="68">
        <f t="array" ref="BK474">
_xlfn.LET(_xlpm.COEFF,
IF($AW474+$AX474=0,0,IF(MAX(MIN($AX474,EOMONTH(BK$15,0))-MAX($AW474,BK$15)+1,)&gt;0,1,0)),
_xlfn.IFS(
$ES474="LisChannel",
_xlpm.COEFF*
INDEX({1;1;1.2;1.2;1;1;1;1;1.2;1.2;1.2;1.2},
MATCH(MONTH(BK$15),
{1,2,3,4,5,6,7,8,9,10,11,12})),
CONCATENATE($ES474," ",$L474)="RussOutdoor метро",
_xlpm.COEFF*
INDEX({0.8;0.9;1.1;1.1;1;1;1;1;1.1;1.1;1.1;1.1},
MATCH(MONTH(BK$15),
{1,2,3,4,5,6,7,8,9,10,11,12})),
$ES474&lt;&gt;"LisChannel",
_xlpm.COEFF,
$ES474&lt;&gt;"RussOutdoor",
_xlpm.COEFF))</f>
        <v/>
      </c>
      <c r="BL474" s="62">
        <f>COUNTIFS($AZ474:$BK474,"&gt;0")</f>
        <v/>
      </c>
      <c r="BM474" s="65" t="n"/>
      <c r="BN474" s="125">
        <f>$DJ474</f>
        <v/>
      </c>
      <c r="BO474" s="63">
        <f>$DQ474</f>
        <v/>
      </c>
      <c r="BP474" s="125">
        <f>
IFERROR(
IF($BL474=0,0,
$BN474*(1-$BO474)),
0)</f>
        <v/>
      </c>
      <c r="BQ474" s="125">
        <f t="array" ref="BQ474">
IFERROR(
_xlfn.IFS(
$DH474="день_1",
$BP474*$BL474/($AX474-$AW474+1)*AZ474*(DAY(EOMONTH(AZ$15,0))),
$DH474="день_2",
$BP474/30*MAX(MIN($AX474,EOMONTH(AZ$15,0))-MAX($AW474,AZ$15)+1,),
$DH474="раб.день",
$BP474/30*(IFERROR(
_xlfn.LET(_xlpm.VD,
CHOOSE(
{1;2;3;4;5;6;7;8;9;10;11;12;13;14;15;16;17;18},
45658,45659,45660,45661,45662,45663,45664,45665,45711,45724,45778,45779,45785,45786,45820,45821,45965,46022),
_xlfn.LET(_xlpm.DD,
MAX(MIN($AX474,EOMONTH(AZ$15,0))-MAX($AW474,AZ$15),),
_xlfn.IFS(
AND(MONTH($AW474)=MONTH(AZ$15),MONTH($AX474)&lt;&gt;MONTH(AZ$15)),
NETWORKDAYS.INTL($AW474,$AW474+_xlpm.DD,1,_xlpm.VD),
AND(MONTH($AW474)&lt;&gt;MONTH(AZ$15),MONTH($AX474)=MONTH(AZ$15)),
NETWORKDAYS.INTL(($AX474)-_xlpm.DD,$AX474,1,_xlpm.VD),
AND(MONTH($AW474)&lt;MONTH(AZ$15),MONTH($AX474)&gt;MONTH(AZ$15)),
NETWORKDAYS.INTL((EOMONTH(AZ$15-1,1))-_xlpm.DD,EOMONTH(AZ$15-1,1),1,_xlpm.VD),
AND(MONTH($AW474)=MONTH(AZ$15),MONTH($AX474)=MONTH(AZ$15)),
NETWORKDAYS.INTL($AW474,$AX474,1,_xlpm.VD)))),0)),
$DH474="месяц",
$BP474*AZ474,
$DH474="неделя",
$BP474*AZ474/7*(ROUNDUP((DAY(EOMONTH(AZ$15,0)))/4,0))),
0)</f>
        <v/>
      </c>
      <c r="BR474" s="125">
        <f t="array" ref="BR474">
IFERROR(
_xlfn.IFS(
$DH474="день_1",
$BP474*$BL474/($AX474-$AW474+1)*BA474*(DAY(EOMONTH(BA$15,0))),
$DH474="день_2",
$BP474/30*MAX(MIN($AX474,EOMONTH(BA$15,0))-MAX($AW474,BA$15)+1,),
$DH474="раб.день",
$BP474/30*(IFERROR(
_xlfn.LET(_xlpm.VD,
CHOOSE(
{1;2;3;4;5;6;7;8;9;10;11;12;13;14;15;16;17;18},
45658,45659,45660,45661,45662,45663,45664,45665,45711,45724,45778,45779,45785,45786,45820,45821,45965,46022),
_xlfn.LET(_xlpm.DD,
MAX(MIN($AX474,EOMONTH(BA$15,0))-MAX($AW474,BA$15),),
_xlfn.IFS(
AND(MONTH($AW474)=MONTH(BA$15),MONTH($AX474)&lt;&gt;MONTH(BA$15)),
NETWORKDAYS.INTL($AW474,$AW474+_xlpm.DD,1,_xlpm.VD),
AND(MONTH($AW474)&lt;&gt;MONTH(BA$15),MONTH($AX474)=MONTH(BA$15)),
NETWORKDAYS.INTL(($AX474)-_xlpm.DD,$AX474,1,_xlpm.VD),
AND(MONTH($AW474)&lt;MONTH(BA$15),MONTH($AX474)&gt;MONTH(BA$15)),
NETWORKDAYS.INTL((EOMONTH(BA$15-1,1))-_xlpm.DD,EOMONTH(BA$15-1,1),1,_xlpm.VD),
AND(MONTH($AW474)=MONTH(BA$15),MONTH($AX474)=MONTH(BA$15)),
NETWORKDAYS.INTL($AW474,$AX474,1,_xlpm.VD)))),0)),
$DH474="месяц",
$BP474*BA474,
$DH474="неделя",
$BP474*BA474/7*(ROUNDUP((DAY(EOMONTH(BA$15,0)))/4,0))),
0)</f>
        <v/>
      </c>
      <c r="BS474" s="125">
        <f t="array" ref="BS474">
IFERROR(
_xlfn.IFS(
$DH474="день_1",
$BP474*$BL474/($AX474-$AW474+1)*BB474*(DAY(EOMONTH(BB$15,0))),
$DH474="день_2",
$BP474/30*MAX(MIN($AX474,EOMONTH(BB$15,0))-MAX($AW474,BB$15)+1,),
$DH474="раб.день",
$BP474/30*(IFERROR(
_xlfn.LET(_xlpm.VD,
CHOOSE(
{1;2;3;4;5;6;7;8;9;10;11;12;13;14;15;16;17;18},
45658,45659,45660,45661,45662,45663,45664,45665,45711,45724,45778,45779,45785,45786,45820,45821,45965,46022),
_xlfn.LET(_xlpm.DD,
MAX(MIN($AX474,EOMONTH(BB$15,0))-MAX($AW474,BB$15),),
_xlfn.IFS(
AND(MONTH($AW474)=MONTH(BB$15),MONTH($AX474)&lt;&gt;MONTH(BB$15)),
NETWORKDAYS.INTL($AW474,$AW474+_xlpm.DD,1,_xlpm.VD),
AND(MONTH($AW474)&lt;&gt;MONTH(BB$15),MONTH($AX474)=MONTH(BB$15)),
NETWORKDAYS.INTL(($AX474)-_xlpm.DD,$AX474,1,_xlpm.VD),
AND(MONTH($AW474)&lt;MONTH(BB$15),MONTH($AX474)&gt;MONTH(BB$15)),
NETWORKDAYS.INTL((EOMONTH(BB$15-1,1))-_xlpm.DD,EOMONTH(BB$15-1,1),1,_xlpm.VD),
AND(MONTH($AW474)=MONTH(BB$15),MONTH($AX474)=MONTH(BB$15)),
NETWORKDAYS.INTL($AW474,$AX474,1,_xlpm.VD)))),0)),
$DH474="месяц",
$BP474*BB474,
$DH474="неделя",
$BP474*BB474/7*(ROUNDUP((DAY(EOMONTH(BB$15,0)))/4,0))),
0)</f>
        <v/>
      </c>
      <c r="BT474" s="125">
        <f t="array" ref="BT474">
IFERROR(
_xlfn.IFS(
$DH474="день_1",
$BP474*$BL474/($AX474-$AW474+1)*BC474*(DAY(EOMONTH(BC$15,0))),
$DH474="день_2",
$BP474/30*MAX(MIN($AX474,EOMONTH(BC$15,0))-MAX($AW474,BC$15)+1,),
$DH474="раб.день",
$BP474/30*(IFERROR(
_xlfn.LET(_xlpm.VD,
CHOOSE(
{1;2;3;4;5;6;7;8;9;10;11;12;13;14;15;16;17;18},
45658,45659,45660,45661,45662,45663,45664,45665,45711,45724,45778,45779,45785,45786,45820,45821,45965,46022),
_xlfn.LET(_xlpm.DD,
MAX(MIN($AX474,EOMONTH(BC$15,0))-MAX($AW474,BC$15),),
_xlfn.IFS(
AND(MONTH($AW474)=MONTH(BC$15),MONTH($AX474)&lt;&gt;MONTH(BC$15)),
NETWORKDAYS.INTL($AW474,$AW474+_xlpm.DD,1,_xlpm.VD),
AND(MONTH($AW474)&lt;&gt;MONTH(BC$15),MONTH($AX474)=MONTH(BC$15)),
NETWORKDAYS.INTL(($AX474)-_xlpm.DD,$AX474,1,_xlpm.VD),
AND(MONTH($AW474)&lt;MONTH(BC$15),MONTH($AX474)&gt;MONTH(BC$15)),
NETWORKDAYS.INTL((EOMONTH(BC$15-1,1))-_xlpm.DD,EOMONTH(BC$15-1,1),1,_xlpm.VD),
AND(MONTH($AW474)=MONTH(BC$15),MONTH($AX474)=MONTH(BC$15)),
NETWORKDAYS.INTL($AW474,$AX474,1,_xlpm.VD)))),0)),
$DH474="месяц",
$BP474*BC474,
$DH474="неделя",
$BP474*BC474/7*(ROUNDUP((DAY(EOMONTH(BC$15,0)))/4,0))),
0)</f>
        <v/>
      </c>
      <c r="BU474" s="125">
        <f t="array" ref="BU474">
IFERROR(
_xlfn.IFS(
$DH474="день_1",
$BP474*$BL474/($AX474-$AW474+1)*BD474*(DAY(EOMONTH(BD$15,0))),
$DH474="день_2",
$BP474/30*MAX(MIN($AX474,EOMONTH(BD$15,0))-MAX($AW474,BD$15)+1,),
$DH474="раб.день",
$BP474/30*(IFERROR(
_xlfn.LET(_xlpm.VD,
CHOOSE(
{1;2;3;4;5;6;7;8;9;10;11;12;13;14;15;16;17;18},
45658,45659,45660,45661,45662,45663,45664,45665,45711,45724,45778,45779,45785,45786,45820,45821,45965,46022),
_xlfn.LET(_xlpm.DD,
MAX(MIN($AX474,EOMONTH(BD$15,0))-MAX($AW474,BD$15),),
_xlfn.IFS(
AND(MONTH($AW474)=MONTH(BD$15),MONTH($AX474)&lt;&gt;MONTH(BD$15)),
NETWORKDAYS.INTL($AW474,$AW474+_xlpm.DD,1,_xlpm.VD),
AND(MONTH($AW474)&lt;&gt;MONTH(BD$15),MONTH($AX474)=MONTH(BD$15)),
NETWORKDAYS.INTL(($AX474)-_xlpm.DD,$AX474,1,_xlpm.VD),
AND(MONTH($AW474)&lt;MONTH(BD$15),MONTH($AX474)&gt;MONTH(BD$15)),
NETWORKDAYS.INTL((EOMONTH(BD$15-1,1))-_xlpm.DD,EOMONTH(BD$15-1,1),1,_xlpm.VD),
AND(MONTH($AW474)=MONTH(BD$15),MONTH($AX474)=MONTH(BD$15)),
NETWORKDAYS.INTL($AW474,$AX474,1,_xlpm.VD)))),0)),
$DH474="месяц",
$BP474*BD474,
$DH474="неделя",
$BP474*BD474/7*(ROUNDUP((DAY(EOMONTH(BD$15,0)))/4,0))),
0)</f>
        <v/>
      </c>
      <c r="BV474" s="125">
        <f t="array" ref="BV474">
IFERROR(
_xlfn.IFS(
$DH474="день_1",
$BP474*$BL474/($AX474-$AW474+1)*BE474*(DAY(EOMONTH(BE$15,0))),
$DH474="день_2",
$BP474/30*MAX(MIN($AX474,EOMONTH(BE$15,0))-MAX($AW474,BE$15)+1,),
$DH474="раб.день",
$BP474/30*(IFERROR(
_xlfn.LET(_xlpm.VD,
CHOOSE(
{1;2;3;4;5;6;7;8;9;10;11;12;13;14;15;16;17;18},
45658,45659,45660,45661,45662,45663,45664,45665,45711,45724,45778,45779,45785,45786,45820,45821,45965,46022),
_xlfn.LET(_xlpm.DD,
MAX(MIN($AX474,EOMONTH(BE$15,0))-MAX($AW474,BE$15),),
_xlfn.IFS(
AND(MONTH($AW474)=MONTH(BE$15),MONTH($AX474)&lt;&gt;MONTH(BE$15)),
NETWORKDAYS.INTL($AW474,$AW474+_xlpm.DD,1,_xlpm.VD),
AND(MONTH($AW474)&lt;&gt;MONTH(BE$15),MONTH($AX474)=MONTH(BE$15)),
NETWORKDAYS.INTL(($AX474)-_xlpm.DD,$AX474,1,_xlpm.VD),
AND(MONTH($AW474)&lt;MONTH(BE$15),MONTH($AX474)&gt;MONTH(BE$15)),
NETWORKDAYS.INTL((EOMONTH(BE$15-1,1))-_xlpm.DD,EOMONTH(BE$15-1,1),1,_xlpm.VD),
AND(MONTH($AW474)=MONTH(BE$15),MONTH($AX474)=MONTH(BE$15)),
NETWORKDAYS.INTL($AW474,$AX474,1,_xlpm.VD)))),0)),
$DH474="месяц",
$BP474*BE474,
$DH474="неделя",
$BP474*BE474/7*(ROUNDUP((DAY(EOMONTH(BE$15,0)))/4,0))),
0)</f>
        <v/>
      </c>
      <c r="BW474" s="125">
        <f t="array" ref="BW474">
IFERROR(
_xlfn.IFS(
$DH474="день_1",
$BP474*$BL474/($AX474-$AW474+1)*BF474*(DAY(EOMONTH(BF$15,0))),
$DH474="день_2",
$BP474/30*MAX(MIN($AX474,EOMONTH(BF$15,0))-MAX($AW474,BF$15)+1,),
$DH474="раб.день",
$BP474/30*(IFERROR(
_xlfn.LET(_xlpm.VD,
CHOOSE(
{1;2;3;4;5;6;7;8;9;10;11;12;13;14;15;16;17;18},
45658,45659,45660,45661,45662,45663,45664,45665,45711,45724,45778,45779,45785,45786,45820,45821,45965,46022),
_xlfn.LET(_xlpm.DD,
MAX(MIN($AX474,EOMONTH(BF$15,0))-MAX($AW474,BF$15),),
_xlfn.IFS(
AND(MONTH($AW474)=MONTH(BF$15),MONTH($AX474)&lt;&gt;MONTH(BF$15)),
NETWORKDAYS.INTL($AW474,$AW474+_xlpm.DD,1,_xlpm.VD),
AND(MONTH($AW474)&lt;&gt;MONTH(BF$15),MONTH($AX474)=MONTH(BF$15)),
NETWORKDAYS.INTL(($AX474)-_xlpm.DD,$AX474,1,_xlpm.VD),
AND(MONTH($AW474)&lt;MONTH(BF$15),MONTH($AX474)&gt;MONTH(BF$15)),
NETWORKDAYS.INTL((EOMONTH(BF$15-1,1))-_xlpm.DD,EOMONTH(BF$15-1,1),1,_xlpm.VD),
AND(MONTH($AW474)=MONTH(BF$15),MONTH($AX474)=MONTH(BF$15)),
NETWORKDAYS.INTL($AW474,$AX474,1,_xlpm.VD)))),0)),
$DH474="месяц",
$BP474*BF474,
$DH474="неделя",
$BP474*BF474/7*(ROUNDUP((DAY(EOMONTH(BF$15,0)))/4,0))),
0)</f>
        <v/>
      </c>
      <c r="BX474" s="125">
        <f t="array" ref="BX474">
IFERROR(
_xlfn.IFS(
$DH474="день_1",
$BP474*$BL474/($AX474-$AW474+1)*BG474*(DAY(EOMONTH(BG$15,0))),
$DH474="день_2",
$BP474/30*MAX(MIN($AX474,EOMONTH(BG$15,0))-MAX($AW474,BG$15)+1,),
$DH474="раб.день",
$BP474/30*(IFERROR(
_xlfn.LET(_xlpm.VD,
CHOOSE(
{1;2;3;4;5;6;7;8;9;10;11;12;13;14;15;16;17;18},
45658,45659,45660,45661,45662,45663,45664,45665,45711,45724,45778,45779,45785,45786,45820,45821,45965,46022),
_xlfn.LET(_xlpm.DD,
MAX(MIN($AX474,EOMONTH(BG$15,0))-MAX($AW474,BG$15),),
_xlfn.IFS(
AND(MONTH($AW474)=MONTH(BG$15),MONTH($AX474)&lt;&gt;MONTH(BG$15)),
NETWORKDAYS.INTL($AW474,$AW474+_xlpm.DD,1,_xlpm.VD),
AND(MONTH($AW474)&lt;&gt;MONTH(BG$15),MONTH($AX474)=MONTH(BG$15)),
NETWORKDAYS.INTL(($AX474)-_xlpm.DD,$AX474,1,_xlpm.VD),
AND(MONTH($AW474)&lt;MONTH(BG$15),MONTH($AX474)&gt;MONTH(BG$15)),
NETWORKDAYS.INTL((EOMONTH(BG$15-1,1))-_xlpm.DD,EOMONTH(BG$15-1,1),1,_xlpm.VD),
AND(MONTH($AW474)=MONTH(BG$15),MONTH($AX474)=MONTH(BG$15)),
NETWORKDAYS.INTL($AW474,$AX474,1,_xlpm.VD)))),0)),
$DH474="месяц",
$BP474*BG474,
$DH474="неделя",
$BP474*BG474/7*(ROUNDUP((DAY(EOMONTH(BG$15,0)))/4,0))),
0)</f>
        <v/>
      </c>
      <c r="BY474" s="125">
        <f t="array" ref="BY474">
IFERROR(
_xlfn.IFS(
$DH474="день_1",
$BP474*$BL474/($AX474-$AW474+1)*BH474*(DAY(EOMONTH(BH$15,0))),
$DH474="день_2",
$BP474/30*MAX(MIN($AX474,EOMONTH(BH$15,0))-MAX($AW474,BH$15)+1,),
$DH474="раб.день",
$BP474/30*(IFERROR(
_xlfn.LET(_xlpm.VD,
CHOOSE(
{1;2;3;4;5;6;7;8;9;10;11;12;13;14;15;16;17;18},
45658,45659,45660,45661,45662,45663,45664,45665,45711,45724,45778,45779,45785,45786,45820,45821,45965,46022),
_xlfn.LET(_xlpm.DD,
MAX(MIN($AX474,EOMONTH(BH$15,0))-MAX($AW474,BH$15),),
_xlfn.IFS(
AND(MONTH($AW474)=MONTH(BH$15),MONTH($AX474)&lt;&gt;MONTH(BH$15)),
NETWORKDAYS.INTL($AW474,$AW474+_xlpm.DD,1,_xlpm.VD),
AND(MONTH($AW474)&lt;&gt;MONTH(BH$15),MONTH($AX474)=MONTH(BH$15)),
NETWORKDAYS.INTL(($AX474)-_xlpm.DD,$AX474,1,_xlpm.VD),
AND(MONTH($AW474)&lt;MONTH(BH$15),MONTH($AX474)&gt;MONTH(BH$15)),
NETWORKDAYS.INTL((EOMONTH(BH$15-1,1))-_xlpm.DD,EOMONTH(BH$15-1,1),1,_xlpm.VD),
AND(MONTH($AW474)=MONTH(BH$15),MONTH($AX474)=MONTH(BH$15)),
NETWORKDAYS.INTL($AW474,$AX474,1,_xlpm.VD)))),0)),
$DH474="месяц",
$BP474*BH474,
$DH474="неделя",
$BP474*BH474/7*(ROUNDUP((DAY(EOMONTH(BH$15,0)))/4,0))),
0)</f>
        <v/>
      </c>
      <c r="BZ474" s="125">
        <f t="array" ref="BZ474">
IFERROR(
_xlfn.IFS(
$DH474="день_1",
$BP474*$BL474/($AX474-$AW474+1)*BI474*(DAY(EOMONTH(BI$15,0))),
$DH474="день_2",
$BP474/30*MAX(MIN($AX474,EOMONTH(BI$15,0))-MAX($AW474,BI$15)+1,),
$DH474="раб.день",
$BP474/30*(IFERROR(
_xlfn.LET(_xlpm.VD,
CHOOSE(
{1;2;3;4;5;6;7;8;9;10;11;12;13;14;15;16;17;18},
45658,45659,45660,45661,45662,45663,45664,45665,45711,45724,45778,45779,45785,45786,45820,45821,45965,46022),
_xlfn.LET(_xlpm.DD,
MAX(MIN($AX474,EOMONTH(BI$15,0))-MAX($AW474,BI$15),),
_xlfn.IFS(
AND(MONTH($AW474)=MONTH(BI$15),MONTH($AX474)&lt;&gt;MONTH(BI$15)),
NETWORKDAYS.INTL($AW474,$AW474+_xlpm.DD,1,_xlpm.VD),
AND(MONTH($AW474)&lt;&gt;MONTH(BI$15),MONTH($AX474)=MONTH(BI$15)),
NETWORKDAYS.INTL(($AX474)-_xlpm.DD,$AX474,1,_xlpm.VD),
AND(MONTH($AW474)&lt;MONTH(BI$15),MONTH($AX474)&gt;MONTH(BI$15)),
NETWORKDAYS.INTL((EOMONTH(BI$15-1,1))-_xlpm.DD,EOMONTH(BI$15-1,1),1,_xlpm.VD),
AND(MONTH($AW474)=MONTH(BI$15),MONTH($AX474)=MONTH(BI$15)),
NETWORKDAYS.INTL($AW474,$AX474,1,_xlpm.VD)))),0)),
$DH474="месяц",
$BP474*BI474,
$DH474="неделя",
$BP474*BI474/7*(ROUNDUP((DAY(EOMONTH(BI$15,0)))/4,0))),
0)</f>
        <v/>
      </c>
      <c r="CA474" s="125">
        <f t="array" ref="CA474">
IFERROR(
_xlfn.IFS(
$DH474="день_1",
$BP474*$BL474/($AX474-$AW474+1)*BJ474*(DAY(EOMONTH(BJ$15,0))),
$DH474="день_2",
$BP474/30*MAX(MIN($AX474,EOMONTH(BJ$15,0))-MAX($AW474,BJ$15)+1,),
$DH474="раб.день",
$BP474/30*(IFERROR(
_xlfn.LET(_xlpm.VD,
CHOOSE(
{1;2;3;4;5;6;7;8;9;10;11;12;13;14;15;16;17;18},
45658,45659,45660,45661,45662,45663,45664,45665,45711,45724,45778,45779,45785,45786,45820,45821,45965,46022),
_xlfn.LET(_xlpm.DD,
MAX(MIN($AX474,EOMONTH(BJ$15,0))-MAX($AW474,BJ$15),),
_xlfn.IFS(
AND(MONTH($AW474)=MONTH(BJ$15),MONTH($AX474)&lt;&gt;MONTH(BJ$15)),
NETWORKDAYS.INTL($AW474,$AW474+_xlpm.DD,1,_xlpm.VD),
AND(MONTH($AW474)&lt;&gt;MONTH(BJ$15),MONTH($AX474)=MONTH(BJ$15)),
NETWORKDAYS.INTL(($AX474)-_xlpm.DD,$AX474,1,_xlpm.VD),
AND(MONTH($AW474)&lt;MONTH(BJ$15),MONTH($AX474)&gt;MONTH(BJ$15)),
NETWORKDAYS.INTL((EOMONTH(BJ$15-1,1))-_xlpm.DD,EOMONTH(BJ$15-1,1),1,_xlpm.VD),
AND(MONTH($AW474)=MONTH(BJ$15),MONTH($AX474)=MONTH(BJ$15)),
NETWORKDAYS.INTL($AW474,$AX474,1,_xlpm.VD)))),0)),
$DH474="месяц",
$BP474*BJ474,
$DH474="неделя",
$BP474*BJ474/7*(ROUNDUP((DAY(EOMONTH(BJ$15,0)))/4,0))),
0)</f>
        <v/>
      </c>
      <c r="CB474" s="125">
        <f t="array" ref="CB474">
IFERROR(
_xlfn.IFS(
$DH474="день_1",
$BP474*$BL474/($AX474-$AW474+1)*BK474*(DAY(EOMONTH(BK$15,0))),
$DH474="день_2",
$BP474/30*MAX(MIN($AX474,EOMONTH(BK$15,0))-MAX($AW474,BK$15)+1,),
$DH474="раб.день",
$BP474/30*(IFERROR(
_xlfn.LET(_xlpm.VD,
CHOOSE(
{1;2;3;4;5;6;7;8;9;10;11;12;13;14;15;16;17;18},
45658,45659,45660,45661,45662,45663,45664,45665,45711,45724,45778,45779,45785,45786,45820,45821,45965,46022),
_xlfn.LET(_xlpm.DD,
MAX(MIN($AX474,EOMONTH(BK$15,0))-MAX($AW474,BK$15),),
_xlfn.IFS(
AND(MONTH($AW474)=MONTH(BK$15),MONTH($AX474)&lt;&gt;MONTH(BK$15)),
NETWORKDAYS.INTL($AW474,$AW474+_xlpm.DD,1,_xlpm.VD),
AND(MONTH($AW474)&lt;&gt;MONTH(BK$15),MONTH($AX474)=MONTH(BK$15)),
NETWORKDAYS.INTL(($AX474)-_xlpm.DD,$AX474,1,_xlpm.VD),
AND(MONTH($AW474)&lt;MONTH(BK$15),MONTH($AX474)&gt;MONTH(BK$15)),
NETWORKDAYS.INTL((EOMONTH(BK$15-1,1))-_xlpm.DD,EOMONTH(BK$15-1,1),1,_xlpm.VD),
AND(MONTH($AW474)=MONTH(BK$15),MONTH($AX474)=MONTH(BK$15)),
NETWORKDAYS.INTL($AW474,$AX474,1,_xlpm.VD)))),0)),
$DH474="месяц",
$BP474*BK474,
$DH474="неделя",
$BP474*BK474/7*(ROUNDUP((DAY(EOMONTH(BK$15,0)))/4,0))),
0)</f>
        <v/>
      </c>
      <c r="CC474" s="125">
        <f>SUM($BQ474:$CB474)</f>
        <v/>
      </c>
      <c r="CD474" s="126">
        <f>SUM($EH474:$EH474)</f>
        <v/>
      </c>
      <c r="CE474" s="126">
        <f>$CD474*$AB474</f>
        <v/>
      </c>
      <c r="CF474" s="126">
        <f>SUM($EK474:$EK474)</f>
        <v/>
      </c>
      <c r="CG474" s="126">
        <f>$CF474*$AB474</f>
        <v/>
      </c>
      <c r="CH474" s="126">
        <f>SUM($CC474,$CE474,$CG474)</f>
        <v/>
      </c>
      <c r="CI474" s="126">
        <f>$CH474*(1+$CM474)</f>
        <v/>
      </c>
      <c r="CJ474" s="127" t="n">
        <v>0</v>
      </c>
      <c r="CK474" s="126">
        <f>SUM($CH474:$CH474)*(1+$CJ474)</f>
        <v/>
      </c>
      <c r="CL474" s="126">
        <f>SUM($CH474:$CH474)*(1+$CM474)</f>
        <v/>
      </c>
      <c r="CM474" s="59" t="inlineStr">
        <is>
          <t>20%</t>
        </is>
      </c>
      <c r="CN474" s="59" t="n"/>
      <c r="CO474" s="72" t="n"/>
      <c r="CP474" s="59" t="n"/>
      <c r="CQ474" s="73" t="n"/>
      <c r="CR474" s="73" t="n"/>
      <c r="CS474" s="73" t="n"/>
      <c r="CT474" s="72" t="n"/>
      <c r="CU474" s="79" t="inlineStr">
        <is>
          <t> </t>
        </is>
      </c>
      <c r="CV474" s="60" t="n"/>
      <c r="CW474" s="60" t="n"/>
      <c r="CX474" s="60" t="n"/>
      <c r="CY474" s="127">
        <f>IFERROR(($CC474-$EE474)/($EE474/(1-$DQ474)),0)</f>
        <v/>
      </c>
      <c r="CZ474" s="127">
        <f>IFERROR(1-$EI474/($CE474),0)</f>
        <v/>
      </c>
      <c r="DA474" s="127">
        <f>IFERROR(1-$EL474/($CG474),0)</f>
        <v/>
      </c>
      <c r="DB474" s="126">
        <f>ROUND(IFERROR(($CI474/(1+$CM474)-$EN474),0),2)</f>
        <v/>
      </c>
      <c r="DC474" s="128" t="n"/>
      <c r="DD474" s="125" t="n"/>
      <c r="DE474" s="75" t="n">
        <v>0</v>
      </c>
      <c r="DF474" s="128" t="n"/>
      <c r="DG474" s="125">
        <f>IF($DC474=0,0,$DD474*($DC474*100%-$DE474*$DF474))*SUM($AB474:$AB474)</f>
        <v/>
      </c>
      <c r="DH474" s="129" t="inlineStr">
        <is>
          <t>месяц</t>
        </is>
      </c>
      <c r="DI474" s="130">
        <f t="array" ref="DI474">IFERROR(
IF($ES474="LisChannel",
(ROUND(((INDEX({174.625;153.888888888889;130.972222222222},MATCH($AI474,{2;3;4}),0))*$AG474*$AI474),2)),0),0)</f>
        <v/>
      </c>
      <c r="DJ474" s="130">
        <f>
_xlfn.LET(_xlpm.X,
IFERROR(
IF($ES474="НовиковТВ",
(_xlfn.LET(_xlpm.NTV,
_xlfn.LET(_xlpm.MIN,350000,
IF(SUMIFS($DI:$DI,$ES:$ES,"НовиковТВ")&lt;=_xlpm.MIN,
(SUMIFS($DI:$DI,$ES:$ES,"НовиковТВ")/(COUNTIFS($ES:$ES,"НовиковТВ")))*_xlpm.MIN/SUMIFS($DI:$DI,$ES:$ES,"НовиковТВ"),
DI474)),
_xlpm.NTV+$DG474/(1-(1-(_xlpm.NTV)*(1-$DL474)*(1-$DM474)*(1-$DN474)*(1-$DO474)*(1-$DP474)/_xlpm.NTV))))/(1+$EP474),
$DI474+$DG474/(1-(1-($DI474)*(1-$DL474)*(1-$DM474)*(1-$DN474)*(1-$DO474)*(1-$DP474)/$DI474))),
0),
_xlpm.X*(1+$CM474)*(1+$CW474)-_xlpm.X*(1+$CM474)+_xlpm.X)</f>
        <v/>
      </c>
      <c r="DK474" s="125" t="inlineStr">
        <is>
          <t>послед.</t>
        </is>
      </c>
      <c r="DL474" s="63" t="n">
        <v>0</v>
      </c>
      <c r="DM474" s="63" t="n">
        <v>0</v>
      </c>
      <c r="DN474" s="63" t="n">
        <v>0</v>
      </c>
      <c r="DO474" s="63" t="n">
        <v>0</v>
      </c>
      <c r="DP474" s="63" t="n">
        <v>0</v>
      </c>
      <c r="DQ474" s="63">
        <f t="array" ref="DQ474">IFERROR(_xlfn.IFS(
$DK474="послед.",1-(1-$DL474)*(1-$DM474)*(1-$DN474)*(1-$DO474)*(1-$DP474),
$DK474="сумм.",$DL474+$DM474+$DN474+$DO474+$DP474),
0)</f>
        <v/>
      </c>
      <c r="DR474" s="125">
        <f t="array" ref="DR474">
IFERROR(
_xlfn.IFS(
$BL474=0,
0,
$BL474&gt;0,
_xlfn.IFS($DK474="послед.",
$DJ474*(1-$DL474)*(1-$DM474)*(1-$DN474)*(1-$DO474)*(1-$DP474),
$DK474="сумм.",
$DJ474*(1-($DL474+$DM474+$DN474+$DO474+$DP474)))),0)</f>
        <v/>
      </c>
      <c r="DS474" s="125">
        <f t="array" ref="DS474">
IFERROR(_xlfn.IFS(
$DH474="день_1",
$DR474*$BL474/($AX474-$AW474+1)*AZ474*(DAY(EOMONTH(AZ$15,0))),
$DH474="день_2",
$DR474/30*MAX(MIN($AX474,EOMONTH(AZ$15,0))-MAX($AW474,AZ$15)+1,),
$DH474="раб.день",
$DR474/30*(IFERROR(
_xlfn.LET(_xlpm.VD,
CHOOSE(
{1;2;3;4;5;6;7;8;9;10;11;12;13;14;15;16;17;18},
45658,45659,45660,45661,45662,45663,45664,45665,45711,45724,45778,45779,45785,45786,45820,45821,45965,46022),
_xlfn.LET(_xlpm.DD,
MAX(MIN($AX474,EOMONTH(AZ$15,0))-MAX($AW474,AZ$15),),
_xlfn.IFS(
AND(MONTH($AW474)=MONTH(AZ$15),MONTH($AX474)&lt;&gt;MONTH(AZ$15)),
NETWORKDAYS.INTL($AW474,$AW474+_xlpm.DD,1,_xlpm.VD),
AND(MONTH($AW474)&lt;&gt;MONTH(AZ$15),MONTH($AX474)=MONTH(AZ$15)),
NETWORKDAYS.INTL(($AX474)-_xlpm.DD,$AX474,1,_xlpm.VD),
AND(MONTH($AW474)&lt;MONTH(AZ$15),MONTH($AX474)&gt;MONTH(AZ$15)),
NETWORKDAYS.INTL((EOMONTH(AZ$15-1,1))-_xlpm.DD,EOMONTH(AZ$15-1,1),1,_xlpm.VD),
AND(MONTH($AW474)=MONTH(AZ$15),MONTH($AX474)=MONTH(AZ$15)),
NETWORKDAYS.INTL($AW474,$AX474,1,_xlpm.VD)))),0)),
$DH474="месяц",
$DR474*AZ474,
$DH474="неделя",
$DR474*AZ474/7*(ROUNDUP((DAY(EOMONTH(AZ$15,0)))/4,0))),
0)</f>
        <v/>
      </c>
      <c r="DT474" s="125">
        <f t="array" ref="DT474">
IFERROR(_xlfn.IFS(
$DH474="день_1",
$DR474*$BL474/($AX474-$AW474+1)*BA474*(DAY(EOMONTH(BA$15,0))),
$DH474="день_2",
$DR474/30*MAX(MIN($AX474,EOMONTH(BA$15,0))-MAX($AW474,BA$15)+1,),
$DH474="раб.день",
$DR474/30*(IFERROR(
_xlfn.LET(_xlpm.VD,
CHOOSE(
{1;2;3;4;5;6;7;8;9;10;11;12;13;14;15;16;17;18},
45658,45659,45660,45661,45662,45663,45664,45665,45711,45724,45778,45779,45785,45786,45820,45821,45965,46022),
_xlfn.LET(_xlpm.DD,
MAX(MIN($AX474,EOMONTH(BA$15,0))-MAX($AW474,BA$15),),
_xlfn.IFS(
AND(MONTH($AW474)=MONTH(BA$15),MONTH($AX474)&lt;&gt;MONTH(BA$15)),
NETWORKDAYS.INTL($AW474,$AW474+_xlpm.DD,1,_xlpm.VD),
AND(MONTH($AW474)&lt;&gt;MONTH(BA$15),MONTH($AX474)=MONTH(BA$15)),
NETWORKDAYS.INTL(($AX474)-_xlpm.DD,$AX474,1,_xlpm.VD),
AND(MONTH($AW474)&lt;MONTH(BA$15),MONTH($AX474)&gt;MONTH(BA$15)),
NETWORKDAYS.INTL((EOMONTH(BA$15-1,1))-_xlpm.DD,EOMONTH(BA$15-1,1),1,_xlpm.VD),
AND(MONTH($AW474)=MONTH(BA$15),MONTH($AX474)=MONTH(BA$15)),
NETWORKDAYS.INTL($AW474,$AX474,1,_xlpm.VD)))),0)),
$DH474="месяц",
$DR474*BA474,
$DH474="неделя",
$DR474*BA474/7*(ROUNDUP((DAY(EOMONTH(BA$15,0)))/4,0))),
0)</f>
        <v/>
      </c>
      <c r="DU474" s="125">
        <f t="array" ref="DU474">
IFERROR(_xlfn.IFS(
$DH474="день_1",
$DR474*$BL474/($AX474-$AW474+1)*BB474*(DAY(EOMONTH(BB$15,0))),
$DH474="день_2",
$DR474/30*MAX(MIN($AX474,EOMONTH(BB$15,0))-MAX($AW474,BB$15)+1,),
$DH474="раб.день",
$DR474/30*(IFERROR(
_xlfn.LET(_xlpm.VD,
CHOOSE(
{1;2;3;4;5;6;7;8;9;10;11;12;13;14;15;16;17;18},
45658,45659,45660,45661,45662,45663,45664,45665,45711,45724,45778,45779,45785,45786,45820,45821,45965,46022),
_xlfn.LET(_xlpm.DD,
MAX(MIN($AX474,EOMONTH(BB$15,0))-MAX($AW474,BB$15),),
_xlfn.IFS(
AND(MONTH($AW474)=MONTH(BB$15),MONTH($AX474)&lt;&gt;MONTH(BB$15)),
NETWORKDAYS.INTL($AW474,$AW474+_xlpm.DD,1,_xlpm.VD),
AND(MONTH($AW474)&lt;&gt;MONTH(BB$15),MONTH($AX474)=MONTH(BB$15)),
NETWORKDAYS.INTL(($AX474)-_xlpm.DD,$AX474,1,_xlpm.VD),
AND(MONTH($AW474)&lt;MONTH(BB$15),MONTH($AX474)&gt;MONTH(BB$15)),
NETWORKDAYS.INTL((EOMONTH(BB$15-1,1))-_xlpm.DD,EOMONTH(BB$15-1,1),1,_xlpm.VD),
AND(MONTH($AW474)=MONTH(BB$15),MONTH($AX474)=MONTH(BB$15)),
NETWORKDAYS.INTL($AW474,$AX474,1,_xlpm.VD)))),0)),
$DH474="месяц",
$DR474*BB474,
$DH474="неделя",
$DR474*BB474/7*(ROUNDUP((DAY(EOMONTH(BB$15,0)))/4,0))),
0)</f>
        <v/>
      </c>
      <c r="DV474" s="125">
        <f t="array" ref="DV474">
IFERROR(_xlfn.IFS(
$DH474="день_1",
$DR474*$BL474/($AX474-$AW474+1)*BC474*(DAY(EOMONTH(BC$15,0))),
$DH474="день_2",
$DR474/30*MAX(MIN($AX474,EOMONTH(BC$15,0))-MAX($AW474,BC$15)+1,),
$DH474="раб.день",
$DR474/30*(IFERROR(
_xlfn.LET(_xlpm.VD,
CHOOSE(
{1;2;3;4;5;6;7;8;9;10;11;12;13;14;15;16;17;18},
45658,45659,45660,45661,45662,45663,45664,45665,45711,45724,45778,45779,45785,45786,45820,45821,45965,46022),
_xlfn.LET(_xlpm.DD,
MAX(MIN($AX474,EOMONTH(BC$15,0))-MAX($AW474,BC$15),),
_xlfn.IFS(
AND(MONTH($AW474)=MONTH(BC$15),MONTH($AX474)&lt;&gt;MONTH(BC$15)),
NETWORKDAYS.INTL($AW474,$AW474+_xlpm.DD,1,_xlpm.VD),
AND(MONTH($AW474)&lt;&gt;MONTH(BC$15),MONTH($AX474)=MONTH(BC$15)),
NETWORKDAYS.INTL(($AX474)-_xlpm.DD,$AX474,1,_xlpm.VD),
AND(MONTH($AW474)&lt;MONTH(BC$15),MONTH($AX474)&gt;MONTH(BC$15)),
NETWORKDAYS.INTL((EOMONTH(BC$15-1,1))-_xlpm.DD,EOMONTH(BC$15-1,1),1,_xlpm.VD),
AND(MONTH($AW474)=MONTH(BC$15),MONTH($AX474)=MONTH(BC$15)),
NETWORKDAYS.INTL($AW474,$AX474,1,_xlpm.VD)))),0)),
$DH474="месяц",
$DR474*BC474,
$DH474="неделя",
$DR474*BC474/7*(ROUNDUP((DAY(EOMONTH(BC$15,0)))/4,0))),
0)</f>
        <v/>
      </c>
      <c r="DW474" s="125">
        <f t="array" ref="DW474">
IFERROR(_xlfn.IFS(
$DH474="день_1",
$DR474*$BL474/($AX474-$AW474+1)*BD474*(DAY(EOMONTH(BD$15,0))),
$DH474="день_2",
$DR474/30*MAX(MIN($AX474,EOMONTH(BD$15,0))-MAX($AW474,BD$15)+1,),
$DH474="раб.день",
$DR474/30*(IFERROR(
_xlfn.LET(_xlpm.VD,
CHOOSE(
{1;2;3;4;5;6;7;8;9;10;11;12;13;14;15;16;17;18},
45658,45659,45660,45661,45662,45663,45664,45665,45711,45724,45778,45779,45785,45786,45820,45821,45965,46022),
_xlfn.LET(_xlpm.DD,
MAX(MIN($AX474,EOMONTH(BD$15,0))-MAX($AW474,BD$15),),
_xlfn.IFS(
AND(MONTH($AW474)=MONTH(BD$15),MONTH($AX474)&lt;&gt;MONTH(BD$15)),
NETWORKDAYS.INTL($AW474,$AW474+_xlpm.DD,1,_xlpm.VD),
AND(MONTH($AW474)&lt;&gt;MONTH(BD$15),MONTH($AX474)=MONTH(BD$15)),
NETWORKDAYS.INTL(($AX474)-_xlpm.DD,$AX474,1,_xlpm.VD),
AND(MONTH($AW474)&lt;MONTH(BD$15),MONTH($AX474)&gt;MONTH(BD$15)),
NETWORKDAYS.INTL((EOMONTH(BD$15-1,1))-_xlpm.DD,EOMONTH(BD$15-1,1),1,_xlpm.VD),
AND(MONTH($AW474)=MONTH(BD$15),MONTH($AX474)=MONTH(BD$15)),
NETWORKDAYS.INTL($AW474,$AX474,1,_xlpm.VD)))),0)),
$DH474="месяц",
$DR474*BD474,
$DH474="неделя",
$DR474*BD474/7*(ROUNDUP((DAY(EOMONTH(BD$15,0)))/4,0))),
0)</f>
        <v/>
      </c>
      <c r="DX474" s="125">
        <f t="array" ref="DX474">
IFERROR(_xlfn.IFS(
$DH474="день_1",
$DR474*$BL474/($AX474-$AW474+1)*BE474*(DAY(EOMONTH(BE$15,0))),
$DH474="день_2",
$DR474/30*MAX(MIN($AX474,EOMONTH(BE$15,0))-MAX($AW474,BE$15)+1,),
$DH474="раб.день",
$DR474/30*(IFERROR(
_xlfn.LET(_xlpm.VD,
CHOOSE(
{1;2;3;4;5;6;7;8;9;10;11;12;13;14;15;16;17;18},
45658,45659,45660,45661,45662,45663,45664,45665,45711,45724,45778,45779,45785,45786,45820,45821,45965,46022),
_xlfn.LET(_xlpm.DD,
MAX(MIN($AX474,EOMONTH(BE$15,0))-MAX($AW474,BE$15),),
_xlfn.IFS(
AND(MONTH($AW474)=MONTH(BE$15),MONTH($AX474)&lt;&gt;MONTH(BE$15)),
NETWORKDAYS.INTL($AW474,$AW474+_xlpm.DD,1,_xlpm.VD),
AND(MONTH($AW474)&lt;&gt;MONTH(BE$15),MONTH($AX474)=MONTH(BE$15)),
NETWORKDAYS.INTL(($AX474)-_xlpm.DD,$AX474,1,_xlpm.VD),
AND(MONTH($AW474)&lt;MONTH(BE$15),MONTH($AX474)&gt;MONTH(BE$15)),
NETWORKDAYS.INTL((EOMONTH(BE$15-1,1))-_xlpm.DD,EOMONTH(BE$15-1,1),1,_xlpm.VD),
AND(MONTH($AW474)=MONTH(BE$15),MONTH($AX474)=MONTH(BE$15)),
NETWORKDAYS.INTL($AW474,$AX474,1,_xlpm.VD)))),0)),
$DH474="месяц",
$DR474*BE474,
$DH474="неделя",
$DR474*BE474/7*(ROUNDUP((DAY(EOMONTH(BE$15,0)))/4,0))),
0)</f>
        <v/>
      </c>
      <c r="DY474" s="125">
        <f t="array" ref="DY474">
IFERROR(_xlfn.IFS(
$DH474="день_1",
$DR474*$BL474/($AX474-$AW474+1)*BF474*(DAY(EOMONTH(BF$15,0))),
$DH474="день_2",
$DR474/30*MAX(MIN($AX474,EOMONTH(BF$15,0))-MAX($AW474,BF$15)+1,),
$DH474="раб.день",
$DR474/30*(IFERROR(
_xlfn.LET(_xlpm.VD,
CHOOSE(
{1;2;3;4;5;6;7;8;9;10;11;12;13;14;15;16;17;18},
45658,45659,45660,45661,45662,45663,45664,45665,45711,45724,45778,45779,45785,45786,45820,45821,45965,46022),
_xlfn.LET(_xlpm.DD,
MAX(MIN($AX474,EOMONTH(BF$15,0))-MAX($AW474,BF$15),),
_xlfn.IFS(
AND(MONTH($AW474)=MONTH(BF$15),MONTH($AX474)&lt;&gt;MONTH(BF$15)),
NETWORKDAYS.INTL($AW474,$AW474+_xlpm.DD,1,_xlpm.VD),
AND(MONTH($AW474)&lt;&gt;MONTH(BF$15),MONTH($AX474)=MONTH(BF$15)),
NETWORKDAYS.INTL(($AX474)-_xlpm.DD,$AX474,1,_xlpm.VD),
AND(MONTH($AW474)&lt;MONTH(BF$15),MONTH($AX474)&gt;MONTH(BF$15)),
NETWORKDAYS.INTL((EOMONTH(BF$15-1,1))-_xlpm.DD,EOMONTH(BF$15-1,1),1,_xlpm.VD),
AND(MONTH($AW474)=MONTH(BF$15),MONTH($AX474)=MONTH(BF$15)),
NETWORKDAYS.INTL($AW474,$AX474,1,_xlpm.VD)))),0)),
$DH474="месяц",
$DR474*BF474,
$DH474="неделя",
$DR474*BF474/7*(ROUNDUP((DAY(EOMONTH(BF$15,0)))/4,0))),
0)</f>
        <v/>
      </c>
      <c r="DZ474" s="125">
        <f t="array" ref="DZ474">
IFERROR(_xlfn.IFS(
$DH474="день_1",
$DR474*$BL474/($AX474-$AW474+1)*BG474*(DAY(EOMONTH(BG$15,0))),
$DH474="день_2",
$DR474/30*MAX(MIN($AX474,EOMONTH(BG$15,0))-MAX($AW474,BG$15)+1,),
$DH474="раб.день",
$DR474/30*(IFERROR(
_xlfn.LET(_xlpm.VD,
CHOOSE(
{1;2;3;4;5;6;7;8;9;10;11;12;13;14;15;16;17;18},
45658,45659,45660,45661,45662,45663,45664,45665,45711,45724,45778,45779,45785,45786,45820,45821,45965,46022),
_xlfn.LET(_xlpm.DD,
MAX(MIN($AX474,EOMONTH(BG$15,0))-MAX($AW474,BG$15),),
_xlfn.IFS(
AND(MONTH($AW474)=MONTH(BG$15),MONTH($AX474)&lt;&gt;MONTH(BG$15)),
NETWORKDAYS.INTL($AW474,$AW474+_xlpm.DD,1,_xlpm.VD),
AND(MONTH($AW474)&lt;&gt;MONTH(BG$15),MONTH($AX474)=MONTH(BG$15)),
NETWORKDAYS.INTL(($AX474)-_xlpm.DD,$AX474,1,_xlpm.VD),
AND(MONTH($AW474)&lt;MONTH(BG$15),MONTH($AX474)&gt;MONTH(BG$15)),
NETWORKDAYS.INTL((EOMONTH(BG$15-1,1))-_xlpm.DD,EOMONTH(BG$15-1,1),1,_xlpm.VD),
AND(MONTH($AW474)=MONTH(BG$15),MONTH($AX474)=MONTH(BG$15)),
NETWORKDAYS.INTL($AW474,$AX474,1,_xlpm.VD)))),0)),
$DH474="месяц",
$DR474*BG474,
$DH474="неделя",
$DR474*BG474/7*(ROUNDUP((DAY(EOMONTH(BG$15,0)))/4,0))),
0)</f>
        <v/>
      </c>
      <c r="EA474" s="125">
        <f t="array" ref="EA474">
IFERROR(_xlfn.IFS(
$DH474="день_1",
$DR474*$BL474/($AX474-$AW474+1)*BH474*(DAY(EOMONTH(BH$15,0))),
$DH474="день_2",
$DR474/30*MAX(MIN($AX474,EOMONTH(BH$15,0))-MAX($AW474,BH$15)+1,),
$DH474="раб.день",
$DR474/30*(IFERROR(
_xlfn.LET(_xlpm.VD,
CHOOSE(
{1;2;3;4;5;6;7;8;9;10;11;12;13;14;15;16;17;18},
45658,45659,45660,45661,45662,45663,45664,45665,45711,45724,45778,45779,45785,45786,45820,45821,45965,46022),
_xlfn.LET(_xlpm.DD,
MAX(MIN($AX474,EOMONTH(BH$15,0))-MAX($AW474,BH$15),),
_xlfn.IFS(
AND(MONTH($AW474)=MONTH(BH$15),MONTH($AX474)&lt;&gt;MONTH(BH$15)),
NETWORKDAYS.INTL($AW474,$AW474+_xlpm.DD,1,_xlpm.VD),
AND(MONTH($AW474)&lt;&gt;MONTH(BH$15),MONTH($AX474)=MONTH(BH$15)),
NETWORKDAYS.INTL(($AX474)-_xlpm.DD,$AX474,1,_xlpm.VD),
AND(MONTH($AW474)&lt;MONTH(BH$15),MONTH($AX474)&gt;MONTH(BH$15)),
NETWORKDAYS.INTL((EOMONTH(BH$15-1,1))-_xlpm.DD,EOMONTH(BH$15-1,1),1,_xlpm.VD),
AND(MONTH($AW474)=MONTH(BH$15),MONTH($AX474)=MONTH(BH$15)),
NETWORKDAYS.INTL($AW474,$AX474,1,_xlpm.VD)))),0)),
$DH474="месяц",
$DR474*BH474,
$DH474="неделя",
$DR474*BH474/7*(ROUNDUP((DAY(EOMONTH(BH$15,0)))/4,0))),
0)</f>
        <v/>
      </c>
      <c r="EB474" s="125">
        <f t="array" ref="EB474">
IFERROR(_xlfn.IFS(
$DH474="день_1",
$DR474*$BL474/($AX474-$AW474+1)*BI474*(DAY(EOMONTH(BI$15,0))),
$DH474="день_2",
$DR474/30*MAX(MIN($AX474,EOMONTH(BI$15,0))-MAX($AW474,BI$15)+1,),
$DH474="раб.день",
$DR474/30*(IFERROR(
_xlfn.LET(_xlpm.VD,
CHOOSE(
{1;2;3;4;5;6;7;8;9;10;11;12;13;14;15;16;17;18},
45658,45659,45660,45661,45662,45663,45664,45665,45711,45724,45778,45779,45785,45786,45820,45821,45965,46022),
_xlfn.LET(_xlpm.DD,
MAX(MIN($AX474,EOMONTH(BI$15,0))-MAX($AW474,BI$15),),
_xlfn.IFS(
AND(MONTH($AW474)=MONTH(BI$15),MONTH($AX474)&lt;&gt;MONTH(BI$15)),
NETWORKDAYS.INTL($AW474,$AW474+_xlpm.DD,1,_xlpm.VD),
AND(MONTH($AW474)&lt;&gt;MONTH(BI$15),MONTH($AX474)=MONTH(BI$15)),
NETWORKDAYS.INTL(($AX474)-_xlpm.DD,$AX474,1,_xlpm.VD),
AND(MONTH($AW474)&lt;MONTH(BI$15),MONTH($AX474)&gt;MONTH(BI$15)),
NETWORKDAYS.INTL((EOMONTH(BI$15-1,1))-_xlpm.DD,EOMONTH(BI$15-1,1),1,_xlpm.VD),
AND(MONTH($AW474)=MONTH(BI$15),MONTH($AX474)=MONTH(BI$15)),
NETWORKDAYS.INTL($AW474,$AX474,1,_xlpm.VD)))),0)),
$DH474="месяц",
$DR474*BI474,
$DH474="неделя",
$DR474*BI474/7*(ROUNDUP((DAY(EOMONTH(BI$15,0)))/4,0))),
0)</f>
        <v/>
      </c>
      <c r="EC474" s="125">
        <f t="array" ref="EC474">
IFERROR(_xlfn.IFS(
$DH474="день_1",
$DR474*$BL474/($AX474-$AW474+1)*BJ474*(DAY(EOMONTH(BJ$15,0))),
$DH474="день_2",
$DR474/30*MAX(MIN($AX474,EOMONTH(BJ$15,0))-MAX($AW474,BJ$15)+1,),
$DH474="раб.день",
$DR474/30*(IFERROR(
_xlfn.LET(_xlpm.VD,
CHOOSE(
{1;2;3;4;5;6;7;8;9;10;11;12;13;14;15;16;17;18},
45658,45659,45660,45661,45662,45663,45664,45665,45711,45724,45778,45779,45785,45786,45820,45821,45965,46022),
_xlfn.LET(_xlpm.DD,
MAX(MIN($AX474,EOMONTH(BJ$15,0))-MAX($AW474,BJ$15),),
_xlfn.IFS(
AND(MONTH($AW474)=MONTH(BJ$15),MONTH($AX474)&lt;&gt;MONTH(BJ$15)),
NETWORKDAYS.INTL($AW474,$AW474+_xlpm.DD,1,_xlpm.VD),
AND(MONTH($AW474)&lt;&gt;MONTH(BJ$15),MONTH($AX474)=MONTH(BJ$15)),
NETWORKDAYS.INTL(($AX474)-_xlpm.DD,$AX474,1,_xlpm.VD),
AND(MONTH($AW474)&lt;MONTH(BJ$15),MONTH($AX474)&gt;MONTH(BJ$15)),
NETWORKDAYS.INTL((EOMONTH(BJ$15-1,1))-_xlpm.DD,EOMONTH(BJ$15-1,1),1,_xlpm.VD),
AND(MONTH($AW474)=MONTH(BJ$15),MONTH($AX474)=MONTH(BJ$15)),
NETWORKDAYS.INTL($AW474,$AX474,1,_xlpm.VD)))),0)),
$DH474="месяц",
$DR474*BJ474,
$DH474="неделя",
$DR474*BJ474/7*(ROUNDUP((DAY(EOMONTH(BJ$15,0)))/4,0))),
0)</f>
        <v/>
      </c>
      <c r="ED474" s="125">
        <f t="array" ref="ED474">
IFERROR(_xlfn.IFS(
$DH474="день_1",
$DR474*$BL474/($AX474-$AW474+1)*BK474*(DAY(EOMONTH(BK$15,0))),
$DH474="день_2",
$DR474/30*MAX(MIN($AX474,EOMONTH(BK$15,0))-MAX($AW474,BK$15)+1,),
$DH474="раб.день",
$DR474/30*(IFERROR(
_xlfn.LET(_xlpm.VD,
CHOOSE(
{1;2;3;4;5;6;7;8;9;10;11;12;13;14;15;16;17;18},
45658,45659,45660,45661,45662,45663,45664,45665,45711,45724,45778,45779,45785,45786,45820,45821,45965,46022),
_xlfn.LET(_xlpm.DD,
MAX(MIN($AX474,EOMONTH(BK$15,0))-MAX($AW474,BK$15),),
_xlfn.IFS(
AND(MONTH($AW474)=MONTH(BK$15),MONTH($AX474)&lt;&gt;MONTH(BK$15)),
NETWORKDAYS.INTL($AW474,$AW474+_xlpm.DD,1,_xlpm.VD),
AND(MONTH($AW474)&lt;&gt;MONTH(BK$15),MONTH($AX474)=MONTH(BK$15)),
NETWORKDAYS.INTL(($AX474)-_xlpm.DD,$AX474,1,_xlpm.VD),
AND(MONTH($AW474)&lt;MONTH(BK$15),MONTH($AX474)&gt;MONTH(BK$15)),
NETWORKDAYS.INTL((EOMONTH(BK$15-1,1))-_xlpm.DD,EOMONTH(BK$15-1,1),1,_xlpm.VD),
AND(MONTH($AW474)=MONTH(BK$15),MONTH($AX474)=MONTH(BK$15)),
NETWORKDAYS.INTL($AW474,$AX474,1,_xlpm.VD)))),0)),
$DH474="месяц",
$DR474*BK474,
$DH474="неделя",
$DR474*BK474/7*(ROUNDUP((DAY(EOMONTH(BK$15,0)))/4,0))),
0)</f>
        <v/>
      </c>
      <c r="EE474" s="125">
        <f>SUM($DS474,$DT474,$DU474,$DV474,$DW474,$DX474,$DY474,$DZ474,$EA474,$EB474,$EC474,$ED474)</f>
        <v/>
      </c>
      <c r="EF474" s="125">
        <f>IFERROR(ROUND($EE474*(1+$EP474),2),0)</f>
        <v/>
      </c>
      <c r="EG474" s="128" t="n">
        <v>1</v>
      </c>
      <c r="EH474" s="126" t="n">
        <v>0</v>
      </c>
      <c r="EI474" s="126">
        <f>ROUND(SUM($EH474:$EH474)*SUM($AB474:$AB474)*$EG474,2)</f>
        <v/>
      </c>
      <c r="EJ474" s="126">
        <f>ROUND($EI474*(1+$EP474),2)</f>
        <v/>
      </c>
      <c r="EK474" s="126" t="n">
        <v>0</v>
      </c>
      <c r="EL474" s="126">
        <f>ROUND(SUM($EK474:$EK474)*SUM($AB474:$AB474)*$EG474,2)</f>
        <v/>
      </c>
      <c r="EM474" s="126">
        <f>ROUND($EL474*(1+$EP474),2)</f>
        <v/>
      </c>
      <c r="EN474" s="126">
        <f>SUM($EE474,$EI474,$EL474)</f>
        <v/>
      </c>
      <c r="EO474" s="126">
        <f>SUM($EF474,$EJ474,$EM474)</f>
        <v/>
      </c>
      <c r="EP474" s="59" t="inlineStr">
        <is>
          <t>20%</t>
        </is>
      </c>
      <c r="EQ474" s="59" t="n"/>
      <c r="ER474" s="60">
        <f t="array" ref="ER474">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MATCH(ES474,
{"AMS";"RussOutdoor";"HD Outdoor";"Ingroup";"IQ";"Ledproduction";"LisChannel";"Logic";"Media-PPL";"NovikovTV | НовиковТВ";"SMA";"SOK";"КрокусТВ | CrocusTV | IndoorTV";"Сити";"ТЯК Москва"},
0)),"")</f>
        <v/>
      </c>
      <c r="ES474" s="60" t="n"/>
      <c r="ET474" s="60">
        <f t="array" ref="ET474">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MATCH(ES474,
{"AMS";"RussOutdoor";"HD Outdoor";"Ingroup";"IQ";"Ledproduction";"LisChannel";"Logic";"Media-PPL";"NovikovTV | НовиковТВ";"SMA";"SOK";"КрокусТВ | CrocusTV | IndoorTV";"Сити";"ТЯК Москва"},
0)),"")</f>
        <v/>
      </c>
      <c r="EU474" s="60" t="n"/>
      <c r="EV474" s="60" t="n"/>
      <c r="EX474" s="110">
        <f t="array" ref="EX474">
($AR474/30
+N("ТРАФИК ПЛОЩАДКИ"))*
(IFERROR(
_xlfn.LET(
_xlpm.GPR,
HLOOKUP($L474,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(MATCH($T474,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IF($Q474="цифровой",_xlpm.GPR/$AG474,_xlpm.GPR/60)),
0)
+N("DWELL TIME"))*
(IF($AB474=0,0,IF($AB474=1,0.3,IF($AB474=2,0.5,IF($AB474&gt;2,1))))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_xlfn.IFS($AC474="да",1.2,$AC474="нет",1)*
_xlfn.IFS($AD474="да",1.2,$AD474="нет",1)*
IF(R474="статический",1,1.2)*
$X474*
INDEX(
{1.2;1;1.2;1.2;1;1.2;1.2;1.2;1.2;1.2;1.2;1;1.2;1.2;1.2;1.2;1;1;1.2;1.2;1.2;1;1;1;1;1.2;1.2;1.2;1.2;1;1;1;1;1.2;1.2;1.2;1.2;1.2;1.2;1.2;1.2;1;1;1.2;1;1;1;1;1.5;1;1;1.5;1.5;1.2},
MATCH($Q474,_xlpm.MI,0)))&gt;{0.02;0.04;0.06;0.1;0.2;0.4;0.6;0.8;1;2;4;6})),
{0;1;2;3;4;5;6;7;8;9;10;11;12},
0)))
+N("КОЭФФИЦИЕНТ КОНТАКТА"))))*
(_xlfn.IFS($X474&lt;0.1,$X474/1000,$X474&gt;25,5.2,AND($X474&gt;=0.1,$X474&lt;=25),(($X474*2+0.1)/10)*($X474/10)))*
IFERROR((_xlfn.LET(
_xlpm.MA,
{0;0.8;0.85;0.9;0.95;1},
_xlpm.MAA,
{0;1;2;3;4;5},
INDEX(_xlpm.MA,MATCH(SUMPRODUCT(--((IF(ROUND(_xlpm.MAA,1)&gt;5,5,ROUND($AB474,1)))&gt;{0;1;2;3;4;5})),_xlpm.MAA,0)))
+N("КОЭФФИЦИЕНТ КОЛ-ВО КОНСТРУКЦИЙ")),1)*
$AB474,0))*
(IF($Q474="цифровой",$AG474/15*$AI474,1)
+N("ДЛЯ ЦИФРЫ"))</f>
        <v/>
      </c>
      <c r="EY474" s="110">
        <f>IFERROR(EX474*AY474,0)</f>
        <v/>
      </c>
      <c r="EZ474" s="131">
        <f>IFERROR(DP474/EY474*1000,0)</f>
        <v/>
      </c>
      <c r="FA474" s="112">
        <f>IFERROR(FC474/FB474,0)</f>
        <v/>
      </c>
      <c r="FB474" s="112">
        <f>IFERROR((FC474/(EY474/FF474*#REF!))*0.825,0)</f>
        <v/>
      </c>
      <c r="FC474" s="112">
        <f>IFERROR(((EX474*30/AR474)*100)/30,0)</f>
        <v/>
      </c>
      <c r="FD474" s="112">
        <f>IFERROR(EY474/G474*100%,0)</f>
        <v/>
      </c>
      <c r="FE474" s="112">
        <f>IFERROR(FD474/FC474*100%,0)</f>
        <v/>
      </c>
      <c r="FF474" s="110">
        <f>IFERROR(AR474/30*AY474,0)</f>
        <v/>
      </c>
    </row>
    <row r="475" ht="13" customHeight="1">
      <c r="A475" s="59" t="n"/>
      <c r="B475" s="60" t="n"/>
      <c r="C475" s="60" t="n"/>
      <c r="D475" s="60">
        <f t="array" ref="D475">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MATCH($E475,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75" s="60">
        <f t="array" ref="E475">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MATCH($F475,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75" s="60" t="inlineStr"/>
      <c r="G475" s="60" t="n"/>
      <c r="H475" s="60">
        <f t="array" ref="H475">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MATCH($I475,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75" s="60" t="n"/>
      <c r="J475" s="60" t="n"/>
      <c r="K475" s="60" t="n"/>
      <c r="L475" s="60" t="n"/>
      <c r="M475" s="60" t="n"/>
      <c r="N475" s="60" t="n"/>
      <c r="O475" s="60" t="n"/>
      <c r="P475" s="60">
        <f t="array" ref="P475">
_xlfn.IFS(
ISNUMBER(MATCH($Q475,{"шелфбаннер","разделитель","монетница","чековая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ISNUMBER(MATCH($Q475,{"LED/LCD","видеокулер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ISNUMBER(MATCH($Q475,{"автомобиль","машина","выставочное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ISNUMBER(MATCH($Q475,{"билборд","лифтовая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ISNUMBER(MATCH($Q475,{"навигация","подвесной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ISNUMBER(MATCH($Q475,{"движущаяся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ISNUMBER(MATCH($Q475,{"каталог","журнал"},)),
"Пресса",
$Q475="","")</f>
        <v/>
      </c>
      <c r="Q475" s="60" t="n"/>
      <c r="R475" s="60">
        <f t="array" ref="R475">
IFERROR(
_xlfn.IFS(
OR(ISNUMBER(MATCH($Q475,{"экспозиция","макет","стенд","автостенд","авто стенд","выставочное пространство","выставочные стенды","модульные выставочные стенды","3Д конструкция","3D конструкция"},)),P475="Экспонирование"),
"нестандартный",
ISNUMBER(MATCH($Q475,{"скроллер","призматрон"},)),
"динамический",
$P475="Видео",
"цифровой",
OR($P475="Пресса",$P475="Щит",$P475="POSm",$P475="Подвес",$P475="Брендирование/оклейка"),
"статический"),"")</f>
        <v/>
      </c>
      <c r="S475" s="59" t="n"/>
      <c r="T475" s="60" t="n"/>
      <c r="U475" s="60" t="n"/>
      <c r="V475" s="60">
        <f>
IF(P475="Видео",
"цифровой постер/ролик",
IF(ISNUMBER(MATCH(Q475,{"короб световой","короб световой | лайтбокс","короб световой | кристалайт","лайтбокс","лайт бокс","кристалайт","LB","lightbox"},)),
"бэклит",
IF(P475="Брендирование/оклейка",
"перфарированная пленка/самоклейка",
IF(P475="Экспонирование",
"под запрос",
IF(P475="Подвес",
"баннер/ткань",
"")))))</f>
        <v/>
      </c>
      <c r="W475" s="59" t="n"/>
      <c r="X475" s="59" t="n"/>
      <c r="Y475" s="59" t="n"/>
      <c r="Z475" s="61" t="n"/>
      <c r="AA475" s="61" t="n"/>
      <c r="AB475" s="61">
        <f>IF(BL475&gt;0,Z475,0)</f>
        <v/>
      </c>
      <c r="AC475" s="59" t="n"/>
      <c r="AD475" s="59" t="n"/>
      <c r="AE475" s="59" t="n"/>
      <c r="AF475" s="59" t="n"/>
      <c r="AG475" s="59" t="n"/>
      <c r="AH475" s="59" t="n"/>
      <c r="AI475" s="59" t="n"/>
      <c r="AJ475" s="59" t="n"/>
      <c r="AK475" s="59" t="n"/>
      <c r="AL475" s="62">
        <f>IFERROR(IF(OR(R475="статический",R475="динамический",R475="нестандартный",R475="",R475=""),"-",IF(AND(AH475="-",AI475="-"),"-",AK475*3600/AH475*AI475)),"-")</f>
        <v/>
      </c>
      <c r="AM475" s="62">
        <f>IFERROR(IF(OR(R475="статический",R475="динамический",R475="",R475="", R475="BTL",R475="нестандартный"),"-",AG475*AI475*AL475/60),"-")</f>
        <v/>
      </c>
      <c r="AN475" s="63">
        <f>IFERROR(IF(AH475="","-",AG475*AI475/AH475),"-")</f>
        <v/>
      </c>
      <c r="AO475" s="59">
        <f>IFERROR(IF(OR($R475="статический",$R475="динамический",$R475="",$R475="",$R475="BTL",$R475="нестандартный"),"-",$AL475*$AY475),"-")</f>
        <v/>
      </c>
      <c r="AP475" s="62">
        <f>IFERROR(IF(OR($R475="статический",$R475="динамический",$R475="",$R475="",$R475="BTL",$R475="нестандартный"),"-",$AM475*AY475),"-")</f>
        <v/>
      </c>
      <c r="AQ475" s="64" t="n"/>
      <c r="AR475" s="61" t="n"/>
      <c r="AS475" s="61" t="n"/>
      <c r="AT475" s="61" t="n"/>
      <c r="AU475" s="65" t="n"/>
      <c r="AV475" s="124">
        <f>IFERROR(DR475/AT475*1000,"n/a")</f>
        <v/>
      </c>
      <c r="AW475" s="67" t="n"/>
      <c r="AX475" s="67" t="n"/>
      <c r="AY475" s="43">
        <f>IFERROR(IF(OR($AW475="",$AX475=""),"",_xlfn.DAYS($AX475+1,$AW475)),"")</f>
        <v/>
      </c>
      <c r="AZ475" s="68">
        <f t="array" ref="AZ475">
_xlfn.LET(_xlpm.COEFF,
IF($AW475+$AX475=0,0,IF(MAX(MIN($AX475,EOMONTH(AZ$15,0))-MAX($AW475,AZ$15)+1,)&gt;0,1,0)),
_xlfn.IFS(
$ES475="LisChannel",
_xlpm.COEFF*
INDEX({1;1;1.2;1.2;1;1;1;1;1.2;1.2;1.2;1.2},
MATCH(MONTH(AZ$15),
{1,2,3,4,5,6,7,8,9,10,11,12})),
CONCATENATE($ES475," ",$L475)="RussOutdoor метро",
_xlpm.COEFF*
INDEX({0.8;0.9;1.1;1.1;1;1;1;1;1.1;1.1;1.1;1.1},
MATCH(MONTH(AZ$15),
{1,2,3,4,5,6,7,8,9,10,11,12})),
$ES475&lt;&gt;"LisChannel",
_xlpm.COEFF,
$ES475&lt;&gt;"RussOutdoor",
_xlpm.COEFF))</f>
        <v/>
      </c>
      <c r="BA475" s="68">
        <f t="array" ref="BA475">
_xlfn.LET(_xlpm.COEFF,
IF($AW475+$AX475=0,0,IF(MAX(MIN($AX475,EOMONTH(BA$15,0))-MAX($AW475,BA$15)+1,)&gt;0,1,0)),
_xlfn.IFS(
$ES475="LisChannel",
_xlpm.COEFF*
INDEX({1;1;1.2;1.2;1;1;1;1;1.2;1.2;1.2;1.2},
MATCH(MONTH(BA$15),
{1,2,3,4,5,6,7,8,9,10,11,12})),
CONCATENATE($ES475," ",$L475)="RussOutdoor метро",
_xlpm.COEFF*
INDEX({0.8;0.9;1.1;1.1;1;1;1;1;1.1;1.1;1.1;1.1},
MATCH(MONTH(BA$15),
{1,2,3,4,5,6,7,8,9,10,11,12})),
$ES475&lt;&gt;"LisChannel",
_xlpm.COEFF,
$ES475&lt;&gt;"RussOutdoor",
_xlpm.COEFF))</f>
        <v/>
      </c>
      <c r="BB475" s="68">
        <f t="array" ref="BB475">
_xlfn.LET(_xlpm.COEFF,
IF($AW475+$AX475=0,0,IF(MAX(MIN($AX475,EOMONTH(BB$15,0))-MAX($AW475,BB$15)+1,)&gt;0,1,0)),
_xlfn.IFS(
$ES475="LisChannel",
_xlpm.COEFF*
INDEX({1;1;1.2;1.2;1;1;1;1;1.2;1.2;1.2;1.2},
MATCH(MONTH(BB$15),
{1,2,3,4,5,6,7,8,9,10,11,12})),
CONCATENATE($ES475," ",$L475)="RussOutdoor метро",
_xlpm.COEFF*
INDEX({0.8;0.9;1.1;1.1;1;1;1;1;1.1;1.1;1.1;1.1},
MATCH(MONTH(BB$15),
{1,2,3,4,5,6,7,8,9,10,11,12})),
$ES475&lt;&gt;"LisChannel",
_xlpm.COEFF,
$ES475&lt;&gt;"RussOutdoor",
_xlpm.COEFF))</f>
        <v/>
      </c>
      <c r="BC475" s="68">
        <f t="array" ref="BC475">
_xlfn.LET(_xlpm.COEFF,
IF($AW475+$AX475=0,0,IF(MAX(MIN($AX475,EOMONTH(BC$15,0))-MAX($AW475,BC$15)+1,)&gt;0,1,0)),
_xlfn.IFS(
$ES475="LisChannel",
_xlpm.COEFF*
INDEX({1;1;1.2;1.2;1;1;1;1;1.2;1.2;1.2;1.2},
MATCH(MONTH(BC$15),
{1,2,3,4,5,6,7,8,9,10,11,12})),
CONCATENATE($ES475," ",$L475)="RussOutdoor метро",
_xlpm.COEFF*
INDEX({0.8;0.9;1.1;1.1;1;1;1;1;1.1;1.1;1.1;1.1},
MATCH(MONTH(BC$15),
{1,2,3,4,5,6,7,8,9,10,11,12})),
$ES475&lt;&gt;"LisChannel",
_xlpm.COEFF,
$ES475&lt;&gt;"RussOutdoor",
_xlpm.COEFF))</f>
        <v/>
      </c>
      <c r="BD475" s="68">
        <f t="array" ref="BD475">
_xlfn.LET(_xlpm.COEFF,
IF($AW475+$AX475=0,0,IF(MAX(MIN($AX475,EOMONTH(BD$15,0))-MAX($AW475,BD$15)+1,)&gt;0,1,0)),
_xlfn.IFS(
$ES475="LisChannel",
_xlpm.COEFF*
INDEX({1;1;1.2;1.2;1;1;1;1;1.2;1.2;1.2;1.2},
MATCH(MONTH(BD$15),
{1,2,3,4,5,6,7,8,9,10,11,12})),
CONCATENATE($ES475," ",$L475)="RussOutdoor метро",
_xlpm.COEFF*
INDEX({0.8;0.9;1.1;1.1;1;1;1;1;1.1;1.1;1.1;1.1},
MATCH(MONTH(BD$15),
{1,2,3,4,5,6,7,8,9,10,11,12})),
$ES475&lt;&gt;"LisChannel",
_xlpm.COEFF,
$ES475&lt;&gt;"RussOutdoor",
_xlpm.COEFF))</f>
        <v/>
      </c>
      <c r="BE475" s="68">
        <f t="array" ref="BE475">
_xlfn.LET(_xlpm.COEFF,
IF($AW475+$AX475=0,0,IF(MAX(MIN($AX475,EOMONTH(BE$15,0))-MAX($AW475,BE$15)+1,)&gt;0,1,0)),
_xlfn.IFS(
$ES475="LisChannel",
_xlpm.COEFF*
INDEX({1;1;1.2;1.2;1;1;1;1;1.2;1.2;1.2;1.2},
MATCH(MONTH(BE$15),
{1,2,3,4,5,6,7,8,9,10,11,12})),
CONCATENATE($ES475," ",$L475)="RussOutdoor метро",
_xlpm.COEFF*
INDEX({0.8;0.9;1.1;1.1;1;1;1;1;1.1;1.1;1.1;1.1},
MATCH(MONTH(BE$15),
{1,2,3,4,5,6,7,8,9,10,11,12})),
$ES475&lt;&gt;"LisChannel",
_xlpm.COEFF,
$ES475&lt;&gt;"RussOutdoor",
_xlpm.COEFF))</f>
        <v/>
      </c>
      <c r="BF475" s="68">
        <f t="array" ref="BF475">
_xlfn.LET(_xlpm.COEFF,
IF($AW475+$AX475=0,0,IF(MAX(MIN($AX475,EOMONTH(BF$15,0))-MAX($AW475,BF$15)+1,)&gt;0,1,0)),
_xlfn.IFS(
$ES475="LisChannel",
_xlpm.COEFF*
INDEX({1;1;1.2;1.2;1;1;1;1;1.2;1.2;1.2;1.2},
MATCH(MONTH(BF$15),
{1,2,3,4,5,6,7,8,9,10,11,12})),
CONCATENATE($ES475," ",$L475)="RussOutdoor метро",
_xlpm.COEFF*
INDEX({0.8;0.9;1.1;1.1;1;1;1;1;1.1;1.1;1.1;1.1},
MATCH(MONTH(BF$15),
{1,2,3,4,5,6,7,8,9,10,11,12})),
$ES475&lt;&gt;"LisChannel",
_xlpm.COEFF,
$ES475&lt;&gt;"RussOutdoor",
_xlpm.COEFF))</f>
        <v/>
      </c>
      <c r="BG475" s="68">
        <f t="array" ref="BG475">
_xlfn.LET(_xlpm.COEFF,
IF($AW475+$AX475=0,0,IF(MAX(MIN($AX475,EOMONTH(BG$15,0))-MAX($AW475,BG$15)+1,)&gt;0,1,0)),
_xlfn.IFS(
$ES475="LisChannel",
_xlpm.COEFF*
INDEX({1;1;1.2;1.2;1;1;1;1;1.2;1.2;1.2;1.2},
MATCH(MONTH(BG$15),
{1,2,3,4,5,6,7,8,9,10,11,12})),
CONCATENATE($ES475," ",$L475)="RussOutdoor метро",
_xlpm.COEFF*
INDEX({0.8;0.9;1.1;1.1;1;1;1;1;1.1;1.1;1.1;1.1},
MATCH(MONTH(BG$15),
{1,2,3,4,5,6,7,8,9,10,11,12})),
$ES475&lt;&gt;"LisChannel",
_xlpm.COEFF,
$ES475&lt;&gt;"RussOutdoor",
_xlpm.COEFF))</f>
        <v/>
      </c>
      <c r="BH475" s="68">
        <f t="array" ref="BH475">
_xlfn.LET(_xlpm.COEFF,
IF($AW475+$AX475=0,0,IF(MAX(MIN($AX475,EOMONTH(BH$15,0))-MAX($AW475,BH$15)+1,)&gt;0,1,0)),
_xlfn.IFS(
$ES475="LisChannel",
_xlpm.COEFF*
INDEX({1;1;1.2;1.2;1;1;1;1;1.2;1.2;1.2;1.2},
MATCH(MONTH(BH$15),
{1,2,3,4,5,6,7,8,9,10,11,12})),
CONCATENATE($ES475," ",$L475)="RussOutdoor метро",
_xlpm.COEFF*
INDEX({0.8;0.9;1.1;1.1;1;1;1;1;1.1;1.1;1.1;1.1},
MATCH(MONTH(BH$15),
{1,2,3,4,5,6,7,8,9,10,11,12})),
$ES475&lt;&gt;"LisChannel",
_xlpm.COEFF,
$ES475&lt;&gt;"RussOutdoor",
_xlpm.COEFF))</f>
        <v/>
      </c>
      <c r="BI475" s="68">
        <f t="array" ref="BI475">
_xlfn.LET(_xlpm.COEFF,
IF($AW475+$AX475=0,0,IF(MAX(MIN($AX475,EOMONTH(BI$15,0))-MAX($AW475,BI$15)+1,)&gt;0,1,0)),
_xlfn.IFS(
$ES475="LisChannel",
_xlpm.COEFF*
INDEX({1;1;1.2;1.2;1;1;1;1;1.2;1.2;1.2;1.2},
MATCH(MONTH(BI$15),
{1,2,3,4,5,6,7,8,9,10,11,12})),
CONCATENATE($ES475," ",$L475)="RussOutdoor метро",
_xlpm.COEFF*
INDEX({0.8;0.9;1.1;1.1;1;1;1;1;1.1;1.1;1.1;1.1},
MATCH(MONTH(BI$15),
{1,2,3,4,5,6,7,8,9,10,11,12})),
$ES475&lt;&gt;"LisChannel",
_xlpm.COEFF,
$ES475&lt;&gt;"RussOutdoor",
_xlpm.COEFF))</f>
        <v/>
      </c>
      <c r="BJ475" s="68">
        <f t="array" ref="BJ475">
_xlfn.LET(_xlpm.COEFF,
IF($AW475+$AX475=0,0,IF(MAX(MIN($AX475,EOMONTH(BJ$15,0))-MAX($AW475,BJ$15)+1,)&gt;0,1,0)),
_xlfn.IFS(
$ES475="LisChannel",
_xlpm.COEFF*
INDEX({1;1;1.2;1.2;1;1;1;1;1.2;1.2;1.2;1.2},
MATCH(MONTH(BJ$15),
{1,2,3,4,5,6,7,8,9,10,11,12})),
CONCATENATE($ES475," ",$L475)="RussOutdoor метро",
_xlpm.COEFF*
INDEX({0.8;0.9;1.1;1.1;1;1;1;1;1.1;1.1;1.1;1.1},
MATCH(MONTH(BJ$15),
{1,2,3,4,5,6,7,8,9,10,11,12})),
$ES475&lt;&gt;"LisChannel",
_xlpm.COEFF,
$ES475&lt;&gt;"RussOutdoor",
_xlpm.COEFF))</f>
        <v/>
      </c>
      <c r="BK475" s="68">
        <f t="array" ref="BK475">
_xlfn.LET(_xlpm.COEFF,
IF($AW475+$AX475=0,0,IF(MAX(MIN($AX475,EOMONTH(BK$15,0))-MAX($AW475,BK$15)+1,)&gt;0,1,0)),
_xlfn.IFS(
$ES475="LisChannel",
_xlpm.COEFF*
INDEX({1;1;1.2;1.2;1;1;1;1;1.2;1.2;1.2;1.2},
MATCH(MONTH(BK$15),
{1,2,3,4,5,6,7,8,9,10,11,12})),
CONCATENATE($ES475," ",$L475)="RussOutdoor метро",
_xlpm.COEFF*
INDEX({0.8;0.9;1.1;1.1;1;1;1;1;1.1;1.1;1.1;1.1},
MATCH(MONTH(BK$15),
{1,2,3,4,5,6,7,8,9,10,11,12})),
$ES475&lt;&gt;"LisChannel",
_xlpm.COEFF,
$ES475&lt;&gt;"RussOutdoor",
_xlpm.COEFF))</f>
        <v/>
      </c>
      <c r="BL475" s="62">
        <f>COUNTIFS($AZ475:$BK475,"&gt;0")</f>
        <v/>
      </c>
      <c r="BM475" s="65" t="n"/>
      <c r="BN475" s="125">
        <f>$DJ475</f>
        <v/>
      </c>
      <c r="BO475" s="63">
        <f>$DQ475</f>
        <v/>
      </c>
      <c r="BP475" s="125">
        <f>
IFERROR(
IF($BL475=0,0,
$BN475*(1-$BO475)),
0)</f>
        <v/>
      </c>
      <c r="BQ475" s="125">
        <f t="array" ref="BQ475">
IFERROR(
_xlfn.IFS(
$DH475="день_1",
$BP475*$BL475/($AX475-$AW475+1)*AZ475*(DAY(EOMONTH(AZ$15,0))),
$DH475="день_2",
$BP475/30*MAX(MIN($AX475,EOMONTH(AZ$15,0))-MAX($AW475,AZ$15)+1,),
$DH475="раб.день",
$BP475/30*(IFERROR(
_xlfn.LET(_xlpm.VD,
CHOOSE(
{1;2;3;4;5;6;7;8;9;10;11;12;13;14;15;16;17;18},
45658,45659,45660,45661,45662,45663,45664,45665,45711,45724,45778,45779,45785,45786,45820,45821,45965,46022),
_xlfn.LET(_xlpm.DD,
MAX(MIN($AX475,EOMONTH(AZ$15,0))-MAX($AW475,AZ$15),),
_xlfn.IFS(
AND(MONTH($AW475)=MONTH(AZ$15),MONTH($AX475)&lt;&gt;MONTH(AZ$15)),
NETWORKDAYS.INTL($AW475,$AW475+_xlpm.DD,1,_xlpm.VD),
AND(MONTH($AW475)&lt;&gt;MONTH(AZ$15),MONTH($AX475)=MONTH(AZ$15)),
NETWORKDAYS.INTL(($AX475)-_xlpm.DD,$AX475,1,_xlpm.VD),
AND(MONTH($AW475)&lt;MONTH(AZ$15),MONTH($AX475)&gt;MONTH(AZ$15)),
NETWORKDAYS.INTL((EOMONTH(AZ$15-1,1))-_xlpm.DD,EOMONTH(AZ$15-1,1),1,_xlpm.VD),
AND(MONTH($AW475)=MONTH(AZ$15),MONTH($AX475)=MONTH(AZ$15)),
NETWORKDAYS.INTL($AW475,$AX475,1,_xlpm.VD)))),0)),
$DH475="месяц",
$BP475*AZ475,
$DH475="неделя",
$BP475*AZ475/7*(ROUNDUP((DAY(EOMONTH(AZ$15,0)))/4,0))),
0)</f>
        <v/>
      </c>
      <c r="BR475" s="125">
        <f t="array" ref="BR475">
IFERROR(
_xlfn.IFS(
$DH475="день_1",
$BP475*$BL475/($AX475-$AW475+1)*BA475*(DAY(EOMONTH(BA$15,0))),
$DH475="день_2",
$BP475/30*MAX(MIN($AX475,EOMONTH(BA$15,0))-MAX($AW475,BA$15)+1,),
$DH475="раб.день",
$BP475/30*(IFERROR(
_xlfn.LET(_xlpm.VD,
CHOOSE(
{1;2;3;4;5;6;7;8;9;10;11;12;13;14;15;16;17;18},
45658,45659,45660,45661,45662,45663,45664,45665,45711,45724,45778,45779,45785,45786,45820,45821,45965,46022),
_xlfn.LET(_xlpm.DD,
MAX(MIN($AX475,EOMONTH(BA$15,0))-MAX($AW475,BA$15),),
_xlfn.IFS(
AND(MONTH($AW475)=MONTH(BA$15),MONTH($AX475)&lt;&gt;MONTH(BA$15)),
NETWORKDAYS.INTL($AW475,$AW475+_xlpm.DD,1,_xlpm.VD),
AND(MONTH($AW475)&lt;&gt;MONTH(BA$15),MONTH($AX475)=MONTH(BA$15)),
NETWORKDAYS.INTL(($AX475)-_xlpm.DD,$AX475,1,_xlpm.VD),
AND(MONTH($AW475)&lt;MONTH(BA$15),MONTH($AX475)&gt;MONTH(BA$15)),
NETWORKDAYS.INTL((EOMONTH(BA$15-1,1))-_xlpm.DD,EOMONTH(BA$15-1,1),1,_xlpm.VD),
AND(MONTH($AW475)=MONTH(BA$15),MONTH($AX475)=MONTH(BA$15)),
NETWORKDAYS.INTL($AW475,$AX475,1,_xlpm.VD)))),0)),
$DH475="месяц",
$BP475*BA475,
$DH475="неделя",
$BP475*BA475/7*(ROUNDUP((DAY(EOMONTH(BA$15,0)))/4,0))),
0)</f>
        <v/>
      </c>
      <c r="BS475" s="125">
        <f t="array" ref="BS475">
IFERROR(
_xlfn.IFS(
$DH475="день_1",
$BP475*$BL475/($AX475-$AW475+1)*BB475*(DAY(EOMONTH(BB$15,0))),
$DH475="день_2",
$BP475/30*MAX(MIN($AX475,EOMONTH(BB$15,0))-MAX($AW475,BB$15)+1,),
$DH475="раб.день",
$BP475/30*(IFERROR(
_xlfn.LET(_xlpm.VD,
CHOOSE(
{1;2;3;4;5;6;7;8;9;10;11;12;13;14;15;16;17;18},
45658,45659,45660,45661,45662,45663,45664,45665,45711,45724,45778,45779,45785,45786,45820,45821,45965,46022),
_xlfn.LET(_xlpm.DD,
MAX(MIN($AX475,EOMONTH(BB$15,0))-MAX($AW475,BB$15),),
_xlfn.IFS(
AND(MONTH($AW475)=MONTH(BB$15),MONTH($AX475)&lt;&gt;MONTH(BB$15)),
NETWORKDAYS.INTL($AW475,$AW475+_xlpm.DD,1,_xlpm.VD),
AND(MONTH($AW475)&lt;&gt;MONTH(BB$15),MONTH($AX475)=MONTH(BB$15)),
NETWORKDAYS.INTL(($AX475)-_xlpm.DD,$AX475,1,_xlpm.VD),
AND(MONTH($AW475)&lt;MONTH(BB$15),MONTH($AX475)&gt;MONTH(BB$15)),
NETWORKDAYS.INTL((EOMONTH(BB$15-1,1))-_xlpm.DD,EOMONTH(BB$15-1,1),1,_xlpm.VD),
AND(MONTH($AW475)=MONTH(BB$15),MONTH($AX475)=MONTH(BB$15)),
NETWORKDAYS.INTL($AW475,$AX475,1,_xlpm.VD)))),0)),
$DH475="месяц",
$BP475*BB475,
$DH475="неделя",
$BP475*BB475/7*(ROUNDUP((DAY(EOMONTH(BB$15,0)))/4,0))),
0)</f>
        <v/>
      </c>
      <c r="BT475" s="125">
        <f t="array" ref="BT475">
IFERROR(
_xlfn.IFS(
$DH475="день_1",
$BP475*$BL475/($AX475-$AW475+1)*BC475*(DAY(EOMONTH(BC$15,0))),
$DH475="день_2",
$BP475/30*MAX(MIN($AX475,EOMONTH(BC$15,0))-MAX($AW475,BC$15)+1,),
$DH475="раб.день",
$BP475/30*(IFERROR(
_xlfn.LET(_xlpm.VD,
CHOOSE(
{1;2;3;4;5;6;7;8;9;10;11;12;13;14;15;16;17;18},
45658,45659,45660,45661,45662,45663,45664,45665,45711,45724,45778,45779,45785,45786,45820,45821,45965,46022),
_xlfn.LET(_xlpm.DD,
MAX(MIN($AX475,EOMONTH(BC$15,0))-MAX($AW475,BC$15),),
_xlfn.IFS(
AND(MONTH($AW475)=MONTH(BC$15),MONTH($AX475)&lt;&gt;MONTH(BC$15)),
NETWORKDAYS.INTL($AW475,$AW475+_xlpm.DD,1,_xlpm.VD),
AND(MONTH($AW475)&lt;&gt;MONTH(BC$15),MONTH($AX475)=MONTH(BC$15)),
NETWORKDAYS.INTL(($AX475)-_xlpm.DD,$AX475,1,_xlpm.VD),
AND(MONTH($AW475)&lt;MONTH(BC$15),MONTH($AX475)&gt;MONTH(BC$15)),
NETWORKDAYS.INTL((EOMONTH(BC$15-1,1))-_xlpm.DD,EOMONTH(BC$15-1,1),1,_xlpm.VD),
AND(MONTH($AW475)=MONTH(BC$15),MONTH($AX475)=MONTH(BC$15)),
NETWORKDAYS.INTL($AW475,$AX475,1,_xlpm.VD)))),0)),
$DH475="месяц",
$BP475*BC475,
$DH475="неделя",
$BP475*BC475/7*(ROUNDUP((DAY(EOMONTH(BC$15,0)))/4,0))),
0)</f>
        <v/>
      </c>
      <c r="BU475" s="125">
        <f t="array" ref="BU475">
IFERROR(
_xlfn.IFS(
$DH475="день_1",
$BP475*$BL475/($AX475-$AW475+1)*BD475*(DAY(EOMONTH(BD$15,0))),
$DH475="день_2",
$BP475/30*MAX(MIN($AX475,EOMONTH(BD$15,0))-MAX($AW475,BD$15)+1,),
$DH475="раб.день",
$BP475/30*(IFERROR(
_xlfn.LET(_xlpm.VD,
CHOOSE(
{1;2;3;4;5;6;7;8;9;10;11;12;13;14;15;16;17;18},
45658,45659,45660,45661,45662,45663,45664,45665,45711,45724,45778,45779,45785,45786,45820,45821,45965,46022),
_xlfn.LET(_xlpm.DD,
MAX(MIN($AX475,EOMONTH(BD$15,0))-MAX($AW475,BD$15),),
_xlfn.IFS(
AND(MONTH($AW475)=MONTH(BD$15),MONTH($AX475)&lt;&gt;MONTH(BD$15)),
NETWORKDAYS.INTL($AW475,$AW475+_xlpm.DD,1,_xlpm.VD),
AND(MONTH($AW475)&lt;&gt;MONTH(BD$15),MONTH($AX475)=MONTH(BD$15)),
NETWORKDAYS.INTL(($AX475)-_xlpm.DD,$AX475,1,_xlpm.VD),
AND(MONTH($AW475)&lt;MONTH(BD$15),MONTH($AX475)&gt;MONTH(BD$15)),
NETWORKDAYS.INTL((EOMONTH(BD$15-1,1))-_xlpm.DD,EOMONTH(BD$15-1,1),1,_xlpm.VD),
AND(MONTH($AW475)=MONTH(BD$15),MONTH($AX475)=MONTH(BD$15)),
NETWORKDAYS.INTL($AW475,$AX475,1,_xlpm.VD)))),0)),
$DH475="месяц",
$BP475*BD475,
$DH475="неделя",
$BP475*BD475/7*(ROUNDUP((DAY(EOMONTH(BD$15,0)))/4,0))),
0)</f>
        <v/>
      </c>
      <c r="BV475" s="125">
        <f t="array" ref="BV475">
IFERROR(
_xlfn.IFS(
$DH475="день_1",
$BP475*$BL475/($AX475-$AW475+1)*BE475*(DAY(EOMONTH(BE$15,0))),
$DH475="день_2",
$BP475/30*MAX(MIN($AX475,EOMONTH(BE$15,0))-MAX($AW475,BE$15)+1,),
$DH475="раб.день",
$BP475/30*(IFERROR(
_xlfn.LET(_xlpm.VD,
CHOOSE(
{1;2;3;4;5;6;7;8;9;10;11;12;13;14;15;16;17;18},
45658,45659,45660,45661,45662,45663,45664,45665,45711,45724,45778,45779,45785,45786,45820,45821,45965,46022),
_xlfn.LET(_xlpm.DD,
MAX(MIN($AX475,EOMONTH(BE$15,0))-MAX($AW475,BE$15),),
_xlfn.IFS(
AND(MONTH($AW475)=MONTH(BE$15),MONTH($AX475)&lt;&gt;MONTH(BE$15)),
NETWORKDAYS.INTL($AW475,$AW475+_xlpm.DD,1,_xlpm.VD),
AND(MONTH($AW475)&lt;&gt;MONTH(BE$15),MONTH($AX475)=MONTH(BE$15)),
NETWORKDAYS.INTL(($AX475)-_xlpm.DD,$AX475,1,_xlpm.VD),
AND(MONTH($AW475)&lt;MONTH(BE$15),MONTH($AX475)&gt;MONTH(BE$15)),
NETWORKDAYS.INTL((EOMONTH(BE$15-1,1))-_xlpm.DD,EOMONTH(BE$15-1,1),1,_xlpm.VD),
AND(MONTH($AW475)=MONTH(BE$15),MONTH($AX475)=MONTH(BE$15)),
NETWORKDAYS.INTL($AW475,$AX475,1,_xlpm.VD)))),0)),
$DH475="месяц",
$BP475*BE475,
$DH475="неделя",
$BP475*BE475/7*(ROUNDUP((DAY(EOMONTH(BE$15,0)))/4,0))),
0)</f>
        <v/>
      </c>
      <c r="BW475" s="125">
        <f t="array" ref="BW475">
IFERROR(
_xlfn.IFS(
$DH475="день_1",
$BP475*$BL475/($AX475-$AW475+1)*BF475*(DAY(EOMONTH(BF$15,0))),
$DH475="день_2",
$BP475/30*MAX(MIN($AX475,EOMONTH(BF$15,0))-MAX($AW475,BF$15)+1,),
$DH475="раб.день",
$BP475/30*(IFERROR(
_xlfn.LET(_xlpm.VD,
CHOOSE(
{1;2;3;4;5;6;7;8;9;10;11;12;13;14;15;16;17;18},
45658,45659,45660,45661,45662,45663,45664,45665,45711,45724,45778,45779,45785,45786,45820,45821,45965,46022),
_xlfn.LET(_xlpm.DD,
MAX(MIN($AX475,EOMONTH(BF$15,0))-MAX($AW475,BF$15),),
_xlfn.IFS(
AND(MONTH($AW475)=MONTH(BF$15),MONTH($AX475)&lt;&gt;MONTH(BF$15)),
NETWORKDAYS.INTL($AW475,$AW475+_xlpm.DD,1,_xlpm.VD),
AND(MONTH($AW475)&lt;&gt;MONTH(BF$15),MONTH($AX475)=MONTH(BF$15)),
NETWORKDAYS.INTL(($AX475)-_xlpm.DD,$AX475,1,_xlpm.VD),
AND(MONTH($AW475)&lt;MONTH(BF$15),MONTH($AX475)&gt;MONTH(BF$15)),
NETWORKDAYS.INTL((EOMONTH(BF$15-1,1))-_xlpm.DD,EOMONTH(BF$15-1,1),1,_xlpm.VD),
AND(MONTH($AW475)=MONTH(BF$15),MONTH($AX475)=MONTH(BF$15)),
NETWORKDAYS.INTL($AW475,$AX475,1,_xlpm.VD)))),0)),
$DH475="месяц",
$BP475*BF475,
$DH475="неделя",
$BP475*BF475/7*(ROUNDUP((DAY(EOMONTH(BF$15,0)))/4,0))),
0)</f>
        <v/>
      </c>
      <c r="BX475" s="125">
        <f t="array" ref="BX475">
IFERROR(
_xlfn.IFS(
$DH475="день_1",
$BP475*$BL475/($AX475-$AW475+1)*BG475*(DAY(EOMONTH(BG$15,0))),
$DH475="день_2",
$BP475/30*MAX(MIN($AX475,EOMONTH(BG$15,0))-MAX($AW475,BG$15)+1,),
$DH475="раб.день",
$BP475/30*(IFERROR(
_xlfn.LET(_xlpm.VD,
CHOOSE(
{1;2;3;4;5;6;7;8;9;10;11;12;13;14;15;16;17;18},
45658,45659,45660,45661,45662,45663,45664,45665,45711,45724,45778,45779,45785,45786,45820,45821,45965,46022),
_xlfn.LET(_xlpm.DD,
MAX(MIN($AX475,EOMONTH(BG$15,0))-MAX($AW475,BG$15),),
_xlfn.IFS(
AND(MONTH($AW475)=MONTH(BG$15),MONTH($AX475)&lt;&gt;MONTH(BG$15)),
NETWORKDAYS.INTL($AW475,$AW475+_xlpm.DD,1,_xlpm.VD),
AND(MONTH($AW475)&lt;&gt;MONTH(BG$15),MONTH($AX475)=MONTH(BG$15)),
NETWORKDAYS.INTL(($AX475)-_xlpm.DD,$AX475,1,_xlpm.VD),
AND(MONTH($AW475)&lt;MONTH(BG$15),MONTH($AX475)&gt;MONTH(BG$15)),
NETWORKDAYS.INTL((EOMONTH(BG$15-1,1))-_xlpm.DD,EOMONTH(BG$15-1,1),1,_xlpm.VD),
AND(MONTH($AW475)=MONTH(BG$15),MONTH($AX475)=MONTH(BG$15)),
NETWORKDAYS.INTL($AW475,$AX475,1,_xlpm.VD)))),0)),
$DH475="месяц",
$BP475*BG475,
$DH475="неделя",
$BP475*BG475/7*(ROUNDUP((DAY(EOMONTH(BG$15,0)))/4,0))),
0)</f>
        <v/>
      </c>
      <c r="BY475" s="125">
        <f t="array" ref="BY475">
IFERROR(
_xlfn.IFS(
$DH475="день_1",
$BP475*$BL475/($AX475-$AW475+1)*BH475*(DAY(EOMONTH(BH$15,0))),
$DH475="день_2",
$BP475/30*MAX(MIN($AX475,EOMONTH(BH$15,0))-MAX($AW475,BH$15)+1,),
$DH475="раб.день",
$BP475/30*(IFERROR(
_xlfn.LET(_xlpm.VD,
CHOOSE(
{1;2;3;4;5;6;7;8;9;10;11;12;13;14;15;16;17;18},
45658,45659,45660,45661,45662,45663,45664,45665,45711,45724,45778,45779,45785,45786,45820,45821,45965,46022),
_xlfn.LET(_xlpm.DD,
MAX(MIN($AX475,EOMONTH(BH$15,0))-MAX($AW475,BH$15),),
_xlfn.IFS(
AND(MONTH($AW475)=MONTH(BH$15),MONTH($AX475)&lt;&gt;MONTH(BH$15)),
NETWORKDAYS.INTL($AW475,$AW475+_xlpm.DD,1,_xlpm.VD),
AND(MONTH($AW475)&lt;&gt;MONTH(BH$15),MONTH($AX475)=MONTH(BH$15)),
NETWORKDAYS.INTL(($AX475)-_xlpm.DD,$AX475,1,_xlpm.VD),
AND(MONTH($AW475)&lt;MONTH(BH$15),MONTH($AX475)&gt;MONTH(BH$15)),
NETWORKDAYS.INTL((EOMONTH(BH$15-1,1))-_xlpm.DD,EOMONTH(BH$15-1,1),1,_xlpm.VD),
AND(MONTH($AW475)=MONTH(BH$15),MONTH($AX475)=MONTH(BH$15)),
NETWORKDAYS.INTL($AW475,$AX475,1,_xlpm.VD)))),0)),
$DH475="месяц",
$BP475*BH475,
$DH475="неделя",
$BP475*BH475/7*(ROUNDUP((DAY(EOMONTH(BH$15,0)))/4,0))),
0)</f>
        <v/>
      </c>
      <c r="BZ475" s="125">
        <f t="array" ref="BZ475">
IFERROR(
_xlfn.IFS(
$DH475="день_1",
$BP475*$BL475/($AX475-$AW475+1)*BI475*(DAY(EOMONTH(BI$15,0))),
$DH475="день_2",
$BP475/30*MAX(MIN($AX475,EOMONTH(BI$15,0))-MAX($AW475,BI$15)+1,),
$DH475="раб.день",
$BP475/30*(IFERROR(
_xlfn.LET(_xlpm.VD,
CHOOSE(
{1;2;3;4;5;6;7;8;9;10;11;12;13;14;15;16;17;18},
45658,45659,45660,45661,45662,45663,45664,45665,45711,45724,45778,45779,45785,45786,45820,45821,45965,46022),
_xlfn.LET(_xlpm.DD,
MAX(MIN($AX475,EOMONTH(BI$15,0))-MAX($AW475,BI$15),),
_xlfn.IFS(
AND(MONTH($AW475)=MONTH(BI$15),MONTH($AX475)&lt;&gt;MONTH(BI$15)),
NETWORKDAYS.INTL($AW475,$AW475+_xlpm.DD,1,_xlpm.VD),
AND(MONTH($AW475)&lt;&gt;MONTH(BI$15),MONTH($AX475)=MONTH(BI$15)),
NETWORKDAYS.INTL(($AX475)-_xlpm.DD,$AX475,1,_xlpm.VD),
AND(MONTH($AW475)&lt;MONTH(BI$15),MONTH($AX475)&gt;MONTH(BI$15)),
NETWORKDAYS.INTL((EOMONTH(BI$15-1,1))-_xlpm.DD,EOMONTH(BI$15-1,1),1,_xlpm.VD),
AND(MONTH($AW475)=MONTH(BI$15),MONTH($AX475)=MONTH(BI$15)),
NETWORKDAYS.INTL($AW475,$AX475,1,_xlpm.VD)))),0)),
$DH475="месяц",
$BP475*BI475,
$DH475="неделя",
$BP475*BI475/7*(ROUNDUP((DAY(EOMONTH(BI$15,0)))/4,0))),
0)</f>
        <v/>
      </c>
      <c r="CA475" s="125">
        <f t="array" ref="CA475">
IFERROR(
_xlfn.IFS(
$DH475="день_1",
$BP475*$BL475/($AX475-$AW475+1)*BJ475*(DAY(EOMONTH(BJ$15,0))),
$DH475="день_2",
$BP475/30*MAX(MIN($AX475,EOMONTH(BJ$15,0))-MAX($AW475,BJ$15)+1,),
$DH475="раб.день",
$BP475/30*(IFERROR(
_xlfn.LET(_xlpm.VD,
CHOOSE(
{1;2;3;4;5;6;7;8;9;10;11;12;13;14;15;16;17;18},
45658,45659,45660,45661,45662,45663,45664,45665,45711,45724,45778,45779,45785,45786,45820,45821,45965,46022),
_xlfn.LET(_xlpm.DD,
MAX(MIN($AX475,EOMONTH(BJ$15,0))-MAX($AW475,BJ$15),),
_xlfn.IFS(
AND(MONTH($AW475)=MONTH(BJ$15),MONTH($AX475)&lt;&gt;MONTH(BJ$15)),
NETWORKDAYS.INTL($AW475,$AW475+_xlpm.DD,1,_xlpm.VD),
AND(MONTH($AW475)&lt;&gt;MONTH(BJ$15),MONTH($AX475)=MONTH(BJ$15)),
NETWORKDAYS.INTL(($AX475)-_xlpm.DD,$AX475,1,_xlpm.VD),
AND(MONTH($AW475)&lt;MONTH(BJ$15),MONTH($AX475)&gt;MONTH(BJ$15)),
NETWORKDAYS.INTL((EOMONTH(BJ$15-1,1))-_xlpm.DD,EOMONTH(BJ$15-1,1),1,_xlpm.VD),
AND(MONTH($AW475)=MONTH(BJ$15),MONTH($AX475)=MONTH(BJ$15)),
NETWORKDAYS.INTL($AW475,$AX475,1,_xlpm.VD)))),0)),
$DH475="месяц",
$BP475*BJ475,
$DH475="неделя",
$BP475*BJ475/7*(ROUNDUP((DAY(EOMONTH(BJ$15,0)))/4,0))),
0)</f>
        <v/>
      </c>
      <c r="CB475" s="125">
        <f t="array" ref="CB475">
IFERROR(
_xlfn.IFS(
$DH475="день_1",
$BP475*$BL475/($AX475-$AW475+1)*BK475*(DAY(EOMONTH(BK$15,0))),
$DH475="день_2",
$BP475/30*MAX(MIN($AX475,EOMONTH(BK$15,0))-MAX($AW475,BK$15)+1,),
$DH475="раб.день",
$BP475/30*(IFERROR(
_xlfn.LET(_xlpm.VD,
CHOOSE(
{1;2;3;4;5;6;7;8;9;10;11;12;13;14;15;16;17;18},
45658,45659,45660,45661,45662,45663,45664,45665,45711,45724,45778,45779,45785,45786,45820,45821,45965,46022),
_xlfn.LET(_xlpm.DD,
MAX(MIN($AX475,EOMONTH(BK$15,0))-MAX($AW475,BK$15),),
_xlfn.IFS(
AND(MONTH($AW475)=MONTH(BK$15),MONTH($AX475)&lt;&gt;MONTH(BK$15)),
NETWORKDAYS.INTL($AW475,$AW475+_xlpm.DD,1,_xlpm.VD),
AND(MONTH($AW475)&lt;&gt;MONTH(BK$15),MONTH($AX475)=MONTH(BK$15)),
NETWORKDAYS.INTL(($AX475)-_xlpm.DD,$AX475,1,_xlpm.VD),
AND(MONTH($AW475)&lt;MONTH(BK$15),MONTH($AX475)&gt;MONTH(BK$15)),
NETWORKDAYS.INTL((EOMONTH(BK$15-1,1))-_xlpm.DD,EOMONTH(BK$15-1,1),1,_xlpm.VD),
AND(MONTH($AW475)=MONTH(BK$15),MONTH($AX475)=MONTH(BK$15)),
NETWORKDAYS.INTL($AW475,$AX475,1,_xlpm.VD)))),0)),
$DH475="месяц",
$BP475*BK475,
$DH475="неделя",
$BP475*BK475/7*(ROUNDUP((DAY(EOMONTH(BK$15,0)))/4,0))),
0)</f>
        <v/>
      </c>
      <c r="CC475" s="125">
        <f>SUM($BQ475:$CB475)</f>
        <v/>
      </c>
      <c r="CD475" s="126">
        <f>SUM($EH475:$EH475)</f>
        <v/>
      </c>
      <c r="CE475" s="126">
        <f>$CD475*$AB475</f>
        <v/>
      </c>
      <c r="CF475" s="126">
        <f>SUM($EK475:$EK475)</f>
        <v/>
      </c>
      <c r="CG475" s="126">
        <f>$CF475*$AB475</f>
        <v/>
      </c>
      <c r="CH475" s="126">
        <f>SUM($CC475,$CE475,$CG475)</f>
        <v/>
      </c>
      <c r="CI475" s="126">
        <f>$CH475*(1+$CM475)</f>
        <v/>
      </c>
      <c r="CJ475" s="127" t="n">
        <v>0</v>
      </c>
      <c r="CK475" s="126">
        <f>SUM($CH475:$CH475)*(1+$CJ475)</f>
        <v/>
      </c>
      <c r="CL475" s="126">
        <f>SUM($CH475:$CH475)*(1+$CM475)</f>
        <v/>
      </c>
      <c r="CM475" s="59" t="inlineStr">
        <is>
          <t>20%</t>
        </is>
      </c>
      <c r="CN475" s="59" t="n"/>
      <c r="CO475" s="72" t="n"/>
      <c r="CP475" s="59" t="n"/>
      <c r="CQ475" s="73" t="n"/>
      <c r="CR475" s="73" t="n"/>
      <c r="CS475" s="73" t="n"/>
      <c r="CT475" s="72" t="n"/>
      <c r="CU475" s="79" t="inlineStr">
        <is>
          <t> </t>
        </is>
      </c>
      <c r="CV475" s="60" t="n"/>
      <c r="CW475" s="60" t="n"/>
      <c r="CX475" s="60" t="n"/>
      <c r="CY475" s="127">
        <f>IFERROR(($CC475-$EE475)/($EE475/(1-$DQ475)),0)</f>
        <v/>
      </c>
      <c r="CZ475" s="127">
        <f>IFERROR(1-$EI475/($CE475),0)</f>
        <v/>
      </c>
      <c r="DA475" s="127">
        <f>IFERROR(1-$EL475/($CG475),0)</f>
        <v/>
      </c>
      <c r="DB475" s="126">
        <f>ROUND(IFERROR(($CI475/(1+$CM475)-$EN475),0),2)</f>
        <v/>
      </c>
      <c r="DC475" s="128" t="n"/>
      <c r="DD475" s="125" t="n"/>
      <c r="DE475" s="75" t="n">
        <v>0</v>
      </c>
      <c r="DF475" s="128" t="n"/>
      <c r="DG475" s="125">
        <f>IF($DC475=0,0,$DD475*($DC475*100%-$DE475*$DF475))*SUM($AB475:$AB475)</f>
        <v/>
      </c>
      <c r="DH475" s="129" t="inlineStr">
        <is>
          <t>месяц</t>
        </is>
      </c>
      <c r="DI475" s="130">
        <f t="array" ref="DI475">IFERROR(
IF($ES475="LisChannel",
(ROUND(((INDEX({174.625;153.888888888889;130.972222222222},MATCH($AI475,{2;3;4}),0))*$AG475*$AI475),2)),0),0)</f>
        <v/>
      </c>
      <c r="DJ475" s="130">
        <f>
_xlfn.LET(_xlpm.X,
IFERROR(
IF($ES475="НовиковТВ",
(_xlfn.LET(_xlpm.NTV,
_xlfn.LET(_xlpm.MIN,350000,
IF(SUMIFS($DI:$DI,$ES:$ES,"НовиковТВ")&lt;=_xlpm.MIN,
(SUMIFS($DI:$DI,$ES:$ES,"НовиковТВ")/(COUNTIFS($ES:$ES,"НовиковТВ")))*_xlpm.MIN/SUMIFS($DI:$DI,$ES:$ES,"НовиковТВ"),
DI475)),
_xlpm.NTV+$DG475/(1-(1-(_xlpm.NTV)*(1-$DL475)*(1-$DM475)*(1-$DN475)*(1-$DO475)*(1-$DP475)/_xlpm.NTV))))/(1+$EP475),
$DI475+$DG475/(1-(1-($DI475)*(1-$DL475)*(1-$DM475)*(1-$DN475)*(1-$DO475)*(1-$DP475)/$DI475))),
0),
_xlpm.X*(1+$CM475)*(1+$CW475)-_xlpm.X*(1+$CM475)+_xlpm.X)</f>
        <v/>
      </c>
      <c r="DK475" s="125" t="inlineStr">
        <is>
          <t>послед.</t>
        </is>
      </c>
      <c r="DL475" s="63" t="n">
        <v>0</v>
      </c>
      <c r="DM475" s="63" t="n">
        <v>0</v>
      </c>
      <c r="DN475" s="63" t="n">
        <v>0</v>
      </c>
      <c r="DO475" s="63" t="n">
        <v>0</v>
      </c>
      <c r="DP475" s="63" t="n">
        <v>0</v>
      </c>
      <c r="DQ475" s="63">
        <f t="array" ref="DQ475">IFERROR(_xlfn.IFS(
$DK475="послед.",1-(1-$DL475)*(1-$DM475)*(1-$DN475)*(1-$DO475)*(1-$DP475),
$DK475="сумм.",$DL475+$DM475+$DN475+$DO475+$DP475),
0)</f>
        <v/>
      </c>
      <c r="DR475" s="125">
        <f t="array" ref="DR475">
IFERROR(
_xlfn.IFS(
$BL475=0,
0,
$BL475&gt;0,
_xlfn.IFS($DK475="послед.",
$DJ475*(1-$DL475)*(1-$DM475)*(1-$DN475)*(1-$DO475)*(1-$DP475),
$DK475="сумм.",
$DJ475*(1-($DL475+$DM475+$DN475+$DO475+$DP475)))),0)</f>
        <v/>
      </c>
      <c r="DS475" s="125">
        <f t="array" ref="DS475">
IFERROR(_xlfn.IFS(
$DH475="день_1",
$DR475*$BL475/($AX475-$AW475+1)*AZ475*(DAY(EOMONTH(AZ$15,0))),
$DH475="день_2",
$DR475/30*MAX(MIN($AX475,EOMONTH(AZ$15,0))-MAX($AW475,AZ$15)+1,),
$DH475="раб.день",
$DR475/30*(IFERROR(
_xlfn.LET(_xlpm.VD,
CHOOSE(
{1;2;3;4;5;6;7;8;9;10;11;12;13;14;15;16;17;18},
45658,45659,45660,45661,45662,45663,45664,45665,45711,45724,45778,45779,45785,45786,45820,45821,45965,46022),
_xlfn.LET(_xlpm.DD,
MAX(MIN($AX475,EOMONTH(AZ$15,0))-MAX($AW475,AZ$15),),
_xlfn.IFS(
AND(MONTH($AW475)=MONTH(AZ$15),MONTH($AX475)&lt;&gt;MONTH(AZ$15)),
NETWORKDAYS.INTL($AW475,$AW475+_xlpm.DD,1,_xlpm.VD),
AND(MONTH($AW475)&lt;&gt;MONTH(AZ$15),MONTH($AX475)=MONTH(AZ$15)),
NETWORKDAYS.INTL(($AX475)-_xlpm.DD,$AX475,1,_xlpm.VD),
AND(MONTH($AW475)&lt;MONTH(AZ$15),MONTH($AX475)&gt;MONTH(AZ$15)),
NETWORKDAYS.INTL((EOMONTH(AZ$15-1,1))-_xlpm.DD,EOMONTH(AZ$15-1,1),1,_xlpm.VD),
AND(MONTH($AW475)=MONTH(AZ$15),MONTH($AX475)=MONTH(AZ$15)),
NETWORKDAYS.INTL($AW475,$AX475,1,_xlpm.VD)))),0)),
$DH475="месяц",
$DR475*AZ475,
$DH475="неделя",
$DR475*AZ475/7*(ROUNDUP((DAY(EOMONTH(AZ$15,0)))/4,0))),
0)</f>
        <v/>
      </c>
      <c r="DT475" s="125">
        <f t="array" ref="DT475">
IFERROR(_xlfn.IFS(
$DH475="день_1",
$DR475*$BL475/($AX475-$AW475+1)*BA475*(DAY(EOMONTH(BA$15,0))),
$DH475="день_2",
$DR475/30*MAX(MIN($AX475,EOMONTH(BA$15,0))-MAX($AW475,BA$15)+1,),
$DH475="раб.день",
$DR475/30*(IFERROR(
_xlfn.LET(_xlpm.VD,
CHOOSE(
{1;2;3;4;5;6;7;8;9;10;11;12;13;14;15;16;17;18},
45658,45659,45660,45661,45662,45663,45664,45665,45711,45724,45778,45779,45785,45786,45820,45821,45965,46022),
_xlfn.LET(_xlpm.DD,
MAX(MIN($AX475,EOMONTH(BA$15,0))-MAX($AW475,BA$15),),
_xlfn.IFS(
AND(MONTH($AW475)=MONTH(BA$15),MONTH($AX475)&lt;&gt;MONTH(BA$15)),
NETWORKDAYS.INTL($AW475,$AW475+_xlpm.DD,1,_xlpm.VD),
AND(MONTH($AW475)&lt;&gt;MONTH(BA$15),MONTH($AX475)=MONTH(BA$15)),
NETWORKDAYS.INTL(($AX475)-_xlpm.DD,$AX475,1,_xlpm.VD),
AND(MONTH($AW475)&lt;MONTH(BA$15),MONTH($AX475)&gt;MONTH(BA$15)),
NETWORKDAYS.INTL((EOMONTH(BA$15-1,1))-_xlpm.DD,EOMONTH(BA$15-1,1),1,_xlpm.VD),
AND(MONTH($AW475)=MONTH(BA$15),MONTH($AX475)=MONTH(BA$15)),
NETWORKDAYS.INTL($AW475,$AX475,1,_xlpm.VD)))),0)),
$DH475="месяц",
$DR475*BA475,
$DH475="неделя",
$DR475*BA475/7*(ROUNDUP((DAY(EOMONTH(BA$15,0)))/4,0))),
0)</f>
        <v/>
      </c>
      <c r="DU475" s="125">
        <f t="array" ref="DU475">
IFERROR(_xlfn.IFS(
$DH475="день_1",
$DR475*$BL475/($AX475-$AW475+1)*BB475*(DAY(EOMONTH(BB$15,0))),
$DH475="день_2",
$DR475/30*MAX(MIN($AX475,EOMONTH(BB$15,0))-MAX($AW475,BB$15)+1,),
$DH475="раб.день",
$DR475/30*(IFERROR(
_xlfn.LET(_xlpm.VD,
CHOOSE(
{1;2;3;4;5;6;7;8;9;10;11;12;13;14;15;16;17;18},
45658,45659,45660,45661,45662,45663,45664,45665,45711,45724,45778,45779,45785,45786,45820,45821,45965,46022),
_xlfn.LET(_xlpm.DD,
MAX(MIN($AX475,EOMONTH(BB$15,0))-MAX($AW475,BB$15),),
_xlfn.IFS(
AND(MONTH($AW475)=MONTH(BB$15),MONTH($AX475)&lt;&gt;MONTH(BB$15)),
NETWORKDAYS.INTL($AW475,$AW475+_xlpm.DD,1,_xlpm.VD),
AND(MONTH($AW475)&lt;&gt;MONTH(BB$15),MONTH($AX475)=MONTH(BB$15)),
NETWORKDAYS.INTL(($AX475)-_xlpm.DD,$AX475,1,_xlpm.VD),
AND(MONTH($AW475)&lt;MONTH(BB$15),MONTH($AX475)&gt;MONTH(BB$15)),
NETWORKDAYS.INTL((EOMONTH(BB$15-1,1))-_xlpm.DD,EOMONTH(BB$15-1,1),1,_xlpm.VD),
AND(MONTH($AW475)=MONTH(BB$15),MONTH($AX475)=MONTH(BB$15)),
NETWORKDAYS.INTL($AW475,$AX475,1,_xlpm.VD)))),0)),
$DH475="месяц",
$DR475*BB475,
$DH475="неделя",
$DR475*BB475/7*(ROUNDUP((DAY(EOMONTH(BB$15,0)))/4,0))),
0)</f>
        <v/>
      </c>
      <c r="DV475" s="125">
        <f t="array" ref="DV475">
IFERROR(_xlfn.IFS(
$DH475="день_1",
$DR475*$BL475/($AX475-$AW475+1)*BC475*(DAY(EOMONTH(BC$15,0))),
$DH475="день_2",
$DR475/30*MAX(MIN($AX475,EOMONTH(BC$15,0))-MAX($AW475,BC$15)+1,),
$DH475="раб.день",
$DR475/30*(IFERROR(
_xlfn.LET(_xlpm.VD,
CHOOSE(
{1;2;3;4;5;6;7;8;9;10;11;12;13;14;15;16;17;18},
45658,45659,45660,45661,45662,45663,45664,45665,45711,45724,45778,45779,45785,45786,45820,45821,45965,46022),
_xlfn.LET(_xlpm.DD,
MAX(MIN($AX475,EOMONTH(BC$15,0))-MAX($AW475,BC$15),),
_xlfn.IFS(
AND(MONTH($AW475)=MONTH(BC$15),MONTH($AX475)&lt;&gt;MONTH(BC$15)),
NETWORKDAYS.INTL($AW475,$AW475+_xlpm.DD,1,_xlpm.VD),
AND(MONTH($AW475)&lt;&gt;MONTH(BC$15),MONTH($AX475)=MONTH(BC$15)),
NETWORKDAYS.INTL(($AX475)-_xlpm.DD,$AX475,1,_xlpm.VD),
AND(MONTH($AW475)&lt;MONTH(BC$15),MONTH($AX475)&gt;MONTH(BC$15)),
NETWORKDAYS.INTL((EOMONTH(BC$15-1,1))-_xlpm.DD,EOMONTH(BC$15-1,1),1,_xlpm.VD),
AND(MONTH($AW475)=MONTH(BC$15),MONTH($AX475)=MONTH(BC$15)),
NETWORKDAYS.INTL($AW475,$AX475,1,_xlpm.VD)))),0)),
$DH475="месяц",
$DR475*BC475,
$DH475="неделя",
$DR475*BC475/7*(ROUNDUP((DAY(EOMONTH(BC$15,0)))/4,0))),
0)</f>
        <v/>
      </c>
      <c r="DW475" s="125">
        <f t="array" ref="DW475">
IFERROR(_xlfn.IFS(
$DH475="день_1",
$DR475*$BL475/($AX475-$AW475+1)*BD475*(DAY(EOMONTH(BD$15,0))),
$DH475="день_2",
$DR475/30*MAX(MIN($AX475,EOMONTH(BD$15,0))-MAX($AW475,BD$15)+1,),
$DH475="раб.день",
$DR475/30*(IFERROR(
_xlfn.LET(_xlpm.VD,
CHOOSE(
{1;2;3;4;5;6;7;8;9;10;11;12;13;14;15;16;17;18},
45658,45659,45660,45661,45662,45663,45664,45665,45711,45724,45778,45779,45785,45786,45820,45821,45965,46022),
_xlfn.LET(_xlpm.DD,
MAX(MIN($AX475,EOMONTH(BD$15,0))-MAX($AW475,BD$15),),
_xlfn.IFS(
AND(MONTH($AW475)=MONTH(BD$15),MONTH($AX475)&lt;&gt;MONTH(BD$15)),
NETWORKDAYS.INTL($AW475,$AW475+_xlpm.DD,1,_xlpm.VD),
AND(MONTH($AW475)&lt;&gt;MONTH(BD$15),MONTH($AX475)=MONTH(BD$15)),
NETWORKDAYS.INTL(($AX475)-_xlpm.DD,$AX475,1,_xlpm.VD),
AND(MONTH($AW475)&lt;MONTH(BD$15),MONTH($AX475)&gt;MONTH(BD$15)),
NETWORKDAYS.INTL((EOMONTH(BD$15-1,1))-_xlpm.DD,EOMONTH(BD$15-1,1),1,_xlpm.VD),
AND(MONTH($AW475)=MONTH(BD$15),MONTH($AX475)=MONTH(BD$15)),
NETWORKDAYS.INTL($AW475,$AX475,1,_xlpm.VD)))),0)),
$DH475="месяц",
$DR475*BD475,
$DH475="неделя",
$DR475*BD475/7*(ROUNDUP((DAY(EOMONTH(BD$15,0)))/4,0))),
0)</f>
        <v/>
      </c>
      <c r="DX475" s="125">
        <f t="array" ref="DX475">
IFERROR(_xlfn.IFS(
$DH475="день_1",
$DR475*$BL475/($AX475-$AW475+1)*BE475*(DAY(EOMONTH(BE$15,0))),
$DH475="день_2",
$DR475/30*MAX(MIN($AX475,EOMONTH(BE$15,0))-MAX($AW475,BE$15)+1,),
$DH475="раб.день",
$DR475/30*(IFERROR(
_xlfn.LET(_xlpm.VD,
CHOOSE(
{1;2;3;4;5;6;7;8;9;10;11;12;13;14;15;16;17;18},
45658,45659,45660,45661,45662,45663,45664,45665,45711,45724,45778,45779,45785,45786,45820,45821,45965,46022),
_xlfn.LET(_xlpm.DD,
MAX(MIN($AX475,EOMONTH(BE$15,0))-MAX($AW475,BE$15),),
_xlfn.IFS(
AND(MONTH($AW475)=MONTH(BE$15),MONTH($AX475)&lt;&gt;MONTH(BE$15)),
NETWORKDAYS.INTL($AW475,$AW475+_xlpm.DD,1,_xlpm.VD),
AND(MONTH($AW475)&lt;&gt;MONTH(BE$15),MONTH($AX475)=MONTH(BE$15)),
NETWORKDAYS.INTL(($AX475)-_xlpm.DD,$AX475,1,_xlpm.VD),
AND(MONTH($AW475)&lt;MONTH(BE$15),MONTH($AX475)&gt;MONTH(BE$15)),
NETWORKDAYS.INTL((EOMONTH(BE$15-1,1))-_xlpm.DD,EOMONTH(BE$15-1,1),1,_xlpm.VD),
AND(MONTH($AW475)=MONTH(BE$15),MONTH($AX475)=MONTH(BE$15)),
NETWORKDAYS.INTL($AW475,$AX475,1,_xlpm.VD)))),0)),
$DH475="месяц",
$DR475*BE475,
$DH475="неделя",
$DR475*BE475/7*(ROUNDUP((DAY(EOMONTH(BE$15,0)))/4,0))),
0)</f>
        <v/>
      </c>
      <c r="DY475" s="125">
        <f t="array" ref="DY475">
IFERROR(_xlfn.IFS(
$DH475="день_1",
$DR475*$BL475/($AX475-$AW475+1)*BF475*(DAY(EOMONTH(BF$15,0))),
$DH475="день_2",
$DR475/30*MAX(MIN($AX475,EOMONTH(BF$15,0))-MAX($AW475,BF$15)+1,),
$DH475="раб.день",
$DR475/30*(IFERROR(
_xlfn.LET(_xlpm.VD,
CHOOSE(
{1;2;3;4;5;6;7;8;9;10;11;12;13;14;15;16;17;18},
45658,45659,45660,45661,45662,45663,45664,45665,45711,45724,45778,45779,45785,45786,45820,45821,45965,46022),
_xlfn.LET(_xlpm.DD,
MAX(MIN($AX475,EOMONTH(BF$15,0))-MAX($AW475,BF$15),),
_xlfn.IFS(
AND(MONTH($AW475)=MONTH(BF$15),MONTH($AX475)&lt;&gt;MONTH(BF$15)),
NETWORKDAYS.INTL($AW475,$AW475+_xlpm.DD,1,_xlpm.VD),
AND(MONTH($AW475)&lt;&gt;MONTH(BF$15),MONTH($AX475)=MONTH(BF$15)),
NETWORKDAYS.INTL(($AX475)-_xlpm.DD,$AX475,1,_xlpm.VD),
AND(MONTH($AW475)&lt;MONTH(BF$15),MONTH($AX475)&gt;MONTH(BF$15)),
NETWORKDAYS.INTL((EOMONTH(BF$15-1,1))-_xlpm.DD,EOMONTH(BF$15-1,1),1,_xlpm.VD),
AND(MONTH($AW475)=MONTH(BF$15),MONTH($AX475)=MONTH(BF$15)),
NETWORKDAYS.INTL($AW475,$AX475,1,_xlpm.VD)))),0)),
$DH475="месяц",
$DR475*BF475,
$DH475="неделя",
$DR475*BF475/7*(ROUNDUP((DAY(EOMONTH(BF$15,0)))/4,0))),
0)</f>
        <v/>
      </c>
      <c r="DZ475" s="125">
        <f t="array" ref="DZ475">
IFERROR(_xlfn.IFS(
$DH475="день_1",
$DR475*$BL475/($AX475-$AW475+1)*BG475*(DAY(EOMONTH(BG$15,0))),
$DH475="день_2",
$DR475/30*MAX(MIN($AX475,EOMONTH(BG$15,0))-MAX($AW475,BG$15)+1,),
$DH475="раб.день",
$DR475/30*(IFERROR(
_xlfn.LET(_xlpm.VD,
CHOOSE(
{1;2;3;4;5;6;7;8;9;10;11;12;13;14;15;16;17;18},
45658,45659,45660,45661,45662,45663,45664,45665,45711,45724,45778,45779,45785,45786,45820,45821,45965,46022),
_xlfn.LET(_xlpm.DD,
MAX(MIN($AX475,EOMONTH(BG$15,0))-MAX($AW475,BG$15),),
_xlfn.IFS(
AND(MONTH($AW475)=MONTH(BG$15),MONTH($AX475)&lt;&gt;MONTH(BG$15)),
NETWORKDAYS.INTL($AW475,$AW475+_xlpm.DD,1,_xlpm.VD),
AND(MONTH($AW475)&lt;&gt;MONTH(BG$15),MONTH($AX475)=MONTH(BG$15)),
NETWORKDAYS.INTL(($AX475)-_xlpm.DD,$AX475,1,_xlpm.VD),
AND(MONTH($AW475)&lt;MONTH(BG$15),MONTH($AX475)&gt;MONTH(BG$15)),
NETWORKDAYS.INTL((EOMONTH(BG$15-1,1))-_xlpm.DD,EOMONTH(BG$15-1,1),1,_xlpm.VD),
AND(MONTH($AW475)=MONTH(BG$15),MONTH($AX475)=MONTH(BG$15)),
NETWORKDAYS.INTL($AW475,$AX475,1,_xlpm.VD)))),0)),
$DH475="месяц",
$DR475*BG475,
$DH475="неделя",
$DR475*BG475/7*(ROUNDUP((DAY(EOMONTH(BG$15,0)))/4,0))),
0)</f>
        <v/>
      </c>
      <c r="EA475" s="125">
        <f t="array" ref="EA475">
IFERROR(_xlfn.IFS(
$DH475="день_1",
$DR475*$BL475/($AX475-$AW475+1)*BH475*(DAY(EOMONTH(BH$15,0))),
$DH475="день_2",
$DR475/30*MAX(MIN($AX475,EOMONTH(BH$15,0))-MAX($AW475,BH$15)+1,),
$DH475="раб.день",
$DR475/30*(IFERROR(
_xlfn.LET(_xlpm.VD,
CHOOSE(
{1;2;3;4;5;6;7;8;9;10;11;12;13;14;15;16;17;18},
45658,45659,45660,45661,45662,45663,45664,45665,45711,45724,45778,45779,45785,45786,45820,45821,45965,46022),
_xlfn.LET(_xlpm.DD,
MAX(MIN($AX475,EOMONTH(BH$15,0))-MAX($AW475,BH$15),),
_xlfn.IFS(
AND(MONTH($AW475)=MONTH(BH$15),MONTH($AX475)&lt;&gt;MONTH(BH$15)),
NETWORKDAYS.INTL($AW475,$AW475+_xlpm.DD,1,_xlpm.VD),
AND(MONTH($AW475)&lt;&gt;MONTH(BH$15),MONTH($AX475)=MONTH(BH$15)),
NETWORKDAYS.INTL(($AX475)-_xlpm.DD,$AX475,1,_xlpm.VD),
AND(MONTH($AW475)&lt;MONTH(BH$15),MONTH($AX475)&gt;MONTH(BH$15)),
NETWORKDAYS.INTL((EOMONTH(BH$15-1,1))-_xlpm.DD,EOMONTH(BH$15-1,1),1,_xlpm.VD),
AND(MONTH($AW475)=MONTH(BH$15),MONTH($AX475)=MONTH(BH$15)),
NETWORKDAYS.INTL($AW475,$AX475,1,_xlpm.VD)))),0)),
$DH475="месяц",
$DR475*BH475,
$DH475="неделя",
$DR475*BH475/7*(ROUNDUP((DAY(EOMONTH(BH$15,0)))/4,0))),
0)</f>
        <v/>
      </c>
      <c r="EB475" s="125">
        <f t="array" ref="EB475">
IFERROR(_xlfn.IFS(
$DH475="день_1",
$DR475*$BL475/($AX475-$AW475+1)*BI475*(DAY(EOMONTH(BI$15,0))),
$DH475="день_2",
$DR475/30*MAX(MIN($AX475,EOMONTH(BI$15,0))-MAX($AW475,BI$15)+1,),
$DH475="раб.день",
$DR475/30*(IFERROR(
_xlfn.LET(_xlpm.VD,
CHOOSE(
{1;2;3;4;5;6;7;8;9;10;11;12;13;14;15;16;17;18},
45658,45659,45660,45661,45662,45663,45664,45665,45711,45724,45778,45779,45785,45786,45820,45821,45965,46022),
_xlfn.LET(_xlpm.DD,
MAX(MIN($AX475,EOMONTH(BI$15,0))-MAX($AW475,BI$15),),
_xlfn.IFS(
AND(MONTH($AW475)=MONTH(BI$15),MONTH($AX475)&lt;&gt;MONTH(BI$15)),
NETWORKDAYS.INTL($AW475,$AW475+_xlpm.DD,1,_xlpm.VD),
AND(MONTH($AW475)&lt;&gt;MONTH(BI$15),MONTH($AX475)=MONTH(BI$15)),
NETWORKDAYS.INTL(($AX475)-_xlpm.DD,$AX475,1,_xlpm.VD),
AND(MONTH($AW475)&lt;MONTH(BI$15),MONTH($AX475)&gt;MONTH(BI$15)),
NETWORKDAYS.INTL((EOMONTH(BI$15-1,1))-_xlpm.DD,EOMONTH(BI$15-1,1),1,_xlpm.VD),
AND(MONTH($AW475)=MONTH(BI$15),MONTH($AX475)=MONTH(BI$15)),
NETWORKDAYS.INTL($AW475,$AX475,1,_xlpm.VD)))),0)),
$DH475="месяц",
$DR475*BI475,
$DH475="неделя",
$DR475*BI475/7*(ROUNDUP((DAY(EOMONTH(BI$15,0)))/4,0))),
0)</f>
        <v/>
      </c>
      <c r="EC475" s="125">
        <f t="array" ref="EC475">
IFERROR(_xlfn.IFS(
$DH475="день_1",
$DR475*$BL475/($AX475-$AW475+1)*BJ475*(DAY(EOMONTH(BJ$15,0))),
$DH475="день_2",
$DR475/30*MAX(MIN($AX475,EOMONTH(BJ$15,0))-MAX($AW475,BJ$15)+1,),
$DH475="раб.день",
$DR475/30*(IFERROR(
_xlfn.LET(_xlpm.VD,
CHOOSE(
{1;2;3;4;5;6;7;8;9;10;11;12;13;14;15;16;17;18},
45658,45659,45660,45661,45662,45663,45664,45665,45711,45724,45778,45779,45785,45786,45820,45821,45965,46022),
_xlfn.LET(_xlpm.DD,
MAX(MIN($AX475,EOMONTH(BJ$15,0))-MAX($AW475,BJ$15),),
_xlfn.IFS(
AND(MONTH($AW475)=MONTH(BJ$15),MONTH($AX475)&lt;&gt;MONTH(BJ$15)),
NETWORKDAYS.INTL($AW475,$AW475+_xlpm.DD,1,_xlpm.VD),
AND(MONTH($AW475)&lt;&gt;MONTH(BJ$15),MONTH($AX475)=MONTH(BJ$15)),
NETWORKDAYS.INTL(($AX475)-_xlpm.DD,$AX475,1,_xlpm.VD),
AND(MONTH($AW475)&lt;MONTH(BJ$15),MONTH($AX475)&gt;MONTH(BJ$15)),
NETWORKDAYS.INTL((EOMONTH(BJ$15-1,1))-_xlpm.DD,EOMONTH(BJ$15-1,1),1,_xlpm.VD),
AND(MONTH($AW475)=MONTH(BJ$15),MONTH($AX475)=MONTH(BJ$15)),
NETWORKDAYS.INTL($AW475,$AX475,1,_xlpm.VD)))),0)),
$DH475="месяц",
$DR475*BJ475,
$DH475="неделя",
$DR475*BJ475/7*(ROUNDUP((DAY(EOMONTH(BJ$15,0)))/4,0))),
0)</f>
        <v/>
      </c>
      <c r="ED475" s="125">
        <f t="array" ref="ED475">
IFERROR(_xlfn.IFS(
$DH475="день_1",
$DR475*$BL475/($AX475-$AW475+1)*BK475*(DAY(EOMONTH(BK$15,0))),
$DH475="день_2",
$DR475/30*MAX(MIN($AX475,EOMONTH(BK$15,0))-MAX($AW475,BK$15)+1,),
$DH475="раб.день",
$DR475/30*(IFERROR(
_xlfn.LET(_xlpm.VD,
CHOOSE(
{1;2;3;4;5;6;7;8;9;10;11;12;13;14;15;16;17;18},
45658,45659,45660,45661,45662,45663,45664,45665,45711,45724,45778,45779,45785,45786,45820,45821,45965,46022),
_xlfn.LET(_xlpm.DD,
MAX(MIN($AX475,EOMONTH(BK$15,0))-MAX($AW475,BK$15),),
_xlfn.IFS(
AND(MONTH($AW475)=MONTH(BK$15),MONTH($AX475)&lt;&gt;MONTH(BK$15)),
NETWORKDAYS.INTL($AW475,$AW475+_xlpm.DD,1,_xlpm.VD),
AND(MONTH($AW475)&lt;&gt;MONTH(BK$15),MONTH($AX475)=MONTH(BK$15)),
NETWORKDAYS.INTL(($AX475)-_xlpm.DD,$AX475,1,_xlpm.VD),
AND(MONTH($AW475)&lt;MONTH(BK$15),MONTH($AX475)&gt;MONTH(BK$15)),
NETWORKDAYS.INTL((EOMONTH(BK$15-1,1))-_xlpm.DD,EOMONTH(BK$15-1,1),1,_xlpm.VD),
AND(MONTH($AW475)=MONTH(BK$15),MONTH($AX475)=MONTH(BK$15)),
NETWORKDAYS.INTL($AW475,$AX475,1,_xlpm.VD)))),0)),
$DH475="месяц",
$DR475*BK475,
$DH475="неделя",
$DR475*BK475/7*(ROUNDUP((DAY(EOMONTH(BK$15,0)))/4,0))),
0)</f>
        <v/>
      </c>
      <c r="EE475" s="125">
        <f>SUM($DS475,$DT475,$DU475,$DV475,$DW475,$DX475,$DY475,$DZ475,$EA475,$EB475,$EC475,$ED475)</f>
        <v/>
      </c>
      <c r="EF475" s="125">
        <f>IFERROR(ROUND($EE475*(1+$EP475),2),0)</f>
        <v/>
      </c>
      <c r="EG475" s="128" t="n">
        <v>1</v>
      </c>
      <c r="EH475" s="126" t="n">
        <v>0</v>
      </c>
      <c r="EI475" s="126">
        <f>ROUND(SUM($EH475:$EH475)*SUM($AB475:$AB475)*$EG475,2)</f>
        <v/>
      </c>
      <c r="EJ475" s="126">
        <f>ROUND($EI475*(1+$EP475),2)</f>
        <v/>
      </c>
      <c r="EK475" s="126" t="n">
        <v>0</v>
      </c>
      <c r="EL475" s="126">
        <f>ROUND(SUM($EK475:$EK475)*SUM($AB475:$AB475)*$EG475,2)</f>
        <v/>
      </c>
      <c r="EM475" s="126">
        <f>ROUND($EL475*(1+$EP475),2)</f>
        <v/>
      </c>
      <c r="EN475" s="126">
        <f>SUM($EE475,$EI475,$EL475)</f>
        <v/>
      </c>
      <c r="EO475" s="126">
        <f>SUM($EF475,$EJ475,$EM475)</f>
        <v/>
      </c>
      <c r="EP475" s="59" t="inlineStr">
        <is>
          <t>20%</t>
        </is>
      </c>
      <c r="EQ475" s="59" t="n"/>
      <c r="ER475" s="60">
        <f t="array" ref="ER475">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MATCH(ES475,
{"AMS";"RussOutdoor";"HD Outdoor";"Ingroup";"IQ";"Ledproduction";"LisChannel";"Logic";"Media-PPL";"NovikovTV | НовиковТВ";"SMA";"SOK";"КрокусТВ | CrocusTV | IndoorTV";"Сити";"ТЯК Москва"},
0)),"")</f>
        <v/>
      </c>
      <c r="ES475" s="60" t="n"/>
      <c r="ET475" s="60">
        <f t="array" ref="ET475">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MATCH(ES475,
{"AMS";"RussOutdoor";"HD Outdoor";"Ingroup";"IQ";"Ledproduction";"LisChannel";"Logic";"Media-PPL";"NovikovTV | НовиковТВ";"SMA";"SOK";"КрокусТВ | CrocusTV | IndoorTV";"Сити";"ТЯК Москва"},
0)),"")</f>
        <v/>
      </c>
      <c r="EU475" s="60" t="n"/>
      <c r="EV475" s="60" t="n"/>
      <c r="EX475" s="110">
        <f t="array" ref="EX475">
($AR475/30
+N("ТРАФИК ПЛОЩАДКИ"))*
(IFERROR(
_xlfn.LET(
_xlpm.GPR,
HLOOKUP($L475,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(MATCH($T475,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IF($Q475="цифровой",_xlpm.GPR/$AG475,_xlpm.GPR/60)),
0)
+N("DWELL TIME"))*
(IF($AB475=0,0,IF($AB475=1,0.3,IF($AB475=2,0.5,IF($AB475&gt;2,1))))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_xlfn.IFS($AC475="да",1.2,$AC475="нет",1)*
_xlfn.IFS($AD475="да",1.2,$AD475="нет",1)*
IF(R475="статический",1,1.2)*
$X475*
INDEX(
{1.2;1;1.2;1.2;1;1.2;1.2;1.2;1.2;1.2;1.2;1;1.2;1.2;1.2;1.2;1;1;1.2;1.2;1.2;1;1;1;1;1.2;1.2;1.2;1.2;1;1;1;1;1.2;1.2;1.2;1.2;1.2;1.2;1.2;1.2;1;1;1.2;1;1;1;1;1.5;1;1;1.5;1.5;1.2},
MATCH($Q475,_xlpm.MI,0)))&gt;{0.02;0.04;0.06;0.1;0.2;0.4;0.6;0.8;1;2;4;6})),
{0;1;2;3;4;5;6;7;8;9;10;11;12},
0)))
+N("КОЭФФИЦИЕНТ КОНТАКТА"))))*
(_xlfn.IFS($X475&lt;0.1,$X475/1000,$X475&gt;25,5.2,AND($X475&gt;=0.1,$X475&lt;=25),(($X475*2+0.1)/10)*($X475/10)))*
IFERROR((_xlfn.LET(
_xlpm.MA,
{0;0.8;0.85;0.9;0.95;1},
_xlpm.MAA,
{0;1;2;3;4;5},
INDEX(_xlpm.MA,MATCH(SUMPRODUCT(--((IF(ROUND(_xlpm.MAA,1)&gt;5,5,ROUND($AB475,1)))&gt;{0;1;2;3;4;5})),_xlpm.MAA,0)))
+N("КОЭФФИЦИЕНТ КОЛ-ВО КОНСТРУКЦИЙ")),1)*
$AB475,0))*
(IF($Q475="цифровой",$AG475/15*$AI475,1)
+N("ДЛЯ ЦИФРЫ"))</f>
        <v/>
      </c>
      <c r="EY475" s="110">
        <f>IFERROR(EX475*AY475,0)</f>
        <v/>
      </c>
      <c r="EZ475" s="131">
        <f>IFERROR(DP475/EY475*1000,0)</f>
        <v/>
      </c>
      <c r="FA475" s="112">
        <f>IFERROR(FC475/FB475,0)</f>
        <v/>
      </c>
      <c r="FB475" s="112">
        <f>IFERROR((FC475/(EY475/FF475*#REF!))*0.825,0)</f>
        <v/>
      </c>
      <c r="FC475" s="112">
        <f>IFERROR(((EX475*30/AR475)*100)/30,0)</f>
        <v/>
      </c>
      <c r="FD475" s="112">
        <f>IFERROR(EY475/G475*100%,0)</f>
        <v/>
      </c>
      <c r="FE475" s="112">
        <f>IFERROR(FD475/FC475*100%,0)</f>
        <v/>
      </c>
      <c r="FF475" s="110">
        <f>IFERROR(AR475/30*AY475,0)</f>
        <v/>
      </c>
    </row>
    <row r="476" ht="13" customHeight="1">
      <c r="A476" s="59" t="n"/>
      <c r="B476" s="60" t="n"/>
      <c r="C476" s="60" t="n"/>
      <c r="D476" s="60">
        <f t="array" ref="D476">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MATCH($E476,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76" s="60">
        <f t="array" ref="E476">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MATCH($F476,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76" s="60" t="inlineStr"/>
      <c r="G476" s="60" t="n"/>
      <c r="H476" s="60">
        <f t="array" ref="H476">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MATCH($I476,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76" s="60" t="n"/>
      <c r="J476" s="60" t="n"/>
      <c r="K476" s="60" t="n"/>
      <c r="L476" s="60" t="n"/>
      <c r="M476" s="60" t="n"/>
      <c r="N476" s="60" t="n"/>
      <c r="O476" s="60" t="n"/>
      <c r="P476" s="60">
        <f t="array" ref="P476">
_xlfn.IFS(
ISNUMBER(MATCH($Q476,{"шелфбаннер","разделитель","монетница","чековая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ISNUMBER(MATCH($Q476,{"LED/LCD","видеокулер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ISNUMBER(MATCH($Q476,{"автомобиль","машина","выставочное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ISNUMBER(MATCH($Q476,{"билборд","лифтовая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ISNUMBER(MATCH($Q476,{"навигация","подвесной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ISNUMBER(MATCH($Q476,{"движущаяся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ISNUMBER(MATCH($Q476,{"каталог","журнал"},)),
"Пресса",
$Q476="","")</f>
        <v/>
      </c>
      <c r="Q476" s="60" t="n"/>
      <c r="R476" s="60">
        <f t="array" ref="R476">
IFERROR(
_xlfn.IFS(
OR(ISNUMBER(MATCH($Q476,{"экспозиция","макет","стенд","автостенд","авто стенд","выставочное пространство","выставочные стенды","модульные выставочные стенды","3Д конструкция","3D конструкция"},)),P476="Экспонирование"),
"нестандартный",
ISNUMBER(MATCH($Q476,{"скроллер","призматрон"},)),
"динамический",
$P476="Видео",
"цифровой",
OR($P476="Пресса",$P476="Щит",$P476="POSm",$P476="Подвес",$P476="Брендирование/оклейка"),
"статический"),"")</f>
        <v/>
      </c>
      <c r="S476" s="59" t="n"/>
      <c r="T476" s="60" t="n"/>
      <c r="U476" s="60" t="n"/>
      <c r="V476" s="60">
        <f>
IF(P476="Видео",
"цифровой постер/ролик",
IF(ISNUMBER(MATCH(Q476,{"короб световой","короб световой | лайтбокс","короб световой | кристалайт","лайтбокс","лайт бокс","кристалайт","LB","lightbox"},)),
"бэклит",
IF(P476="Брендирование/оклейка",
"перфарированная пленка/самоклейка",
IF(P476="Экспонирование",
"под запрос",
IF(P476="Подвес",
"баннер/ткань",
"")))))</f>
        <v/>
      </c>
      <c r="W476" s="59" t="n"/>
      <c r="X476" s="59" t="n"/>
      <c r="Y476" s="59" t="n"/>
      <c r="Z476" s="61" t="n"/>
      <c r="AA476" s="61" t="n"/>
      <c r="AB476" s="61">
        <f>IF(BL476&gt;0,Z476,0)</f>
        <v/>
      </c>
      <c r="AC476" s="59" t="n"/>
      <c r="AD476" s="59" t="n"/>
      <c r="AE476" s="59" t="n"/>
      <c r="AF476" s="59" t="n"/>
      <c r="AG476" s="59" t="n"/>
      <c r="AH476" s="59" t="n"/>
      <c r="AI476" s="59" t="n"/>
      <c r="AJ476" s="59" t="n"/>
      <c r="AK476" s="59" t="n"/>
      <c r="AL476" s="62">
        <f>IFERROR(IF(OR(R476="статический",R476="динамический",R476="нестандартный",R476="",R476=""),"-",IF(AND(AH476="-",AI476="-"),"-",AK476*3600/AH476*AI476)),"-")</f>
        <v/>
      </c>
      <c r="AM476" s="62">
        <f>IFERROR(IF(OR(R476="статический",R476="динамический",R476="",R476="", R476="BTL",R476="нестандартный"),"-",AG476*AI476*AL476/60),"-")</f>
        <v/>
      </c>
      <c r="AN476" s="63">
        <f>IFERROR(IF(AH476="","-",AG476*AI476/AH476),"-")</f>
        <v/>
      </c>
      <c r="AO476" s="59">
        <f>IFERROR(IF(OR($R476="статический",$R476="динамический",$R476="",$R476="",$R476="BTL",$R476="нестандартный"),"-",$AL476*$AY476),"-")</f>
        <v/>
      </c>
      <c r="AP476" s="62">
        <f>IFERROR(IF(OR($R476="статический",$R476="динамический",$R476="",$R476="",$R476="BTL",$R476="нестандартный"),"-",$AM476*AY476),"-")</f>
        <v/>
      </c>
      <c r="AQ476" s="64" t="n"/>
      <c r="AR476" s="61" t="n"/>
      <c r="AS476" s="61" t="n"/>
      <c r="AT476" s="61" t="n"/>
      <c r="AU476" s="65" t="n"/>
      <c r="AV476" s="124">
        <f>IFERROR(DR476/AT476*1000,"n/a")</f>
        <v/>
      </c>
      <c r="AW476" s="67" t="n"/>
      <c r="AX476" s="67" t="n"/>
      <c r="AY476" s="43">
        <f>IFERROR(IF(OR($AW476="",$AX476=""),"",_xlfn.DAYS($AX476+1,$AW476)),"")</f>
        <v/>
      </c>
      <c r="AZ476" s="68">
        <f t="array" ref="AZ476">
_xlfn.LET(_xlpm.COEFF,
IF($AW476+$AX476=0,0,IF(MAX(MIN($AX476,EOMONTH(AZ$15,0))-MAX($AW476,AZ$15)+1,)&gt;0,1,0)),
_xlfn.IFS(
$ES476="LisChannel",
_xlpm.COEFF*
INDEX({1;1;1.2;1.2;1;1;1;1;1.2;1.2;1.2;1.2},
MATCH(MONTH(AZ$15),
{1,2,3,4,5,6,7,8,9,10,11,12})),
CONCATENATE($ES476," ",$L476)="RussOutdoor метро",
_xlpm.COEFF*
INDEX({0.8;0.9;1.1;1.1;1;1;1;1;1.1;1.1;1.1;1.1},
MATCH(MONTH(AZ$15),
{1,2,3,4,5,6,7,8,9,10,11,12})),
$ES476&lt;&gt;"LisChannel",
_xlpm.COEFF,
$ES476&lt;&gt;"RussOutdoor",
_xlpm.COEFF))</f>
        <v/>
      </c>
      <c r="BA476" s="68">
        <f t="array" ref="BA476">
_xlfn.LET(_xlpm.COEFF,
IF($AW476+$AX476=0,0,IF(MAX(MIN($AX476,EOMONTH(BA$15,0))-MAX($AW476,BA$15)+1,)&gt;0,1,0)),
_xlfn.IFS(
$ES476="LisChannel",
_xlpm.COEFF*
INDEX({1;1;1.2;1.2;1;1;1;1;1.2;1.2;1.2;1.2},
MATCH(MONTH(BA$15),
{1,2,3,4,5,6,7,8,9,10,11,12})),
CONCATENATE($ES476," ",$L476)="RussOutdoor метро",
_xlpm.COEFF*
INDEX({0.8;0.9;1.1;1.1;1;1;1;1;1.1;1.1;1.1;1.1},
MATCH(MONTH(BA$15),
{1,2,3,4,5,6,7,8,9,10,11,12})),
$ES476&lt;&gt;"LisChannel",
_xlpm.COEFF,
$ES476&lt;&gt;"RussOutdoor",
_xlpm.COEFF))</f>
        <v/>
      </c>
      <c r="BB476" s="68">
        <f t="array" ref="BB476">
_xlfn.LET(_xlpm.COEFF,
IF($AW476+$AX476=0,0,IF(MAX(MIN($AX476,EOMONTH(BB$15,0))-MAX($AW476,BB$15)+1,)&gt;0,1,0)),
_xlfn.IFS(
$ES476="LisChannel",
_xlpm.COEFF*
INDEX({1;1;1.2;1.2;1;1;1;1;1.2;1.2;1.2;1.2},
MATCH(MONTH(BB$15),
{1,2,3,4,5,6,7,8,9,10,11,12})),
CONCATENATE($ES476," ",$L476)="RussOutdoor метро",
_xlpm.COEFF*
INDEX({0.8;0.9;1.1;1.1;1;1;1;1;1.1;1.1;1.1;1.1},
MATCH(MONTH(BB$15),
{1,2,3,4,5,6,7,8,9,10,11,12})),
$ES476&lt;&gt;"LisChannel",
_xlpm.COEFF,
$ES476&lt;&gt;"RussOutdoor",
_xlpm.COEFF))</f>
        <v/>
      </c>
      <c r="BC476" s="68">
        <f t="array" ref="BC476">
_xlfn.LET(_xlpm.COEFF,
IF($AW476+$AX476=0,0,IF(MAX(MIN($AX476,EOMONTH(BC$15,0))-MAX($AW476,BC$15)+1,)&gt;0,1,0)),
_xlfn.IFS(
$ES476="LisChannel",
_xlpm.COEFF*
INDEX({1;1;1.2;1.2;1;1;1;1;1.2;1.2;1.2;1.2},
MATCH(MONTH(BC$15),
{1,2,3,4,5,6,7,8,9,10,11,12})),
CONCATENATE($ES476," ",$L476)="RussOutdoor метро",
_xlpm.COEFF*
INDEX({0.8;0.9;1.1;1.1;1;1;1;1;1.1;1.1;1.1;1.1},
MATCH(MONTH(BC$15),
{1,2,3,4,5,6,7,8,9,10,11,12})),
$ES476&lt;&gt;"LisChannel",
_xlpm.COEFF,
$ES476&lt;&gt;"RussOutdoor",
_xlpm.COEFF))</f>
        <v/>
      </c>
      <c r="BD476" s="68">
        <f t="array" ref="BD476">
_xlfn.LET(_xlpm.COEFF,
IF($AW476+$AX476=0,0,IF(MAX(MIN($AX476,EOMONTH(BD$15,0))-MAX($AW476,BD$15)+1,)&gt;0,1,0)),
_xlfn.IFS(
$ES476="LisChannel",
_xlpm.COEFF*
INDEX({1;1;1.2;1.2;1;1;1;1;1.2;1.2;1.2;1.2},
MATCH(MONTH(BD$15),
{1,2,3,4,5,6,7,8,9,10,11,12})),
CONCATENATE($ES476," ",$L476)="RussOutdoor метро",
_xlpm.COEFF*
INDEX({0.8;0.9;1.1;1.1;1;1;1;1;1.1;1.1;1.1;1.1},
MATCH(MONTH(BD$15),
{1,2,3,4,5,6,7,8,9,10,11,12})),
$ES476&lt;&gt;"LisChannel",
_xlpm.COEFF,
$ES476&lt;&gt;"RussOutdoor",
_xlpm.COEFF))</f>
        <v/>
      </c>
      <c r="BE476" s="68">
        <f t="array" ref="BE476">
_xlfn.LET(_xlpm.COEFF,
IF($AW476+$AX476=0,0,IF(MAX(MIN($AX476,EOMONTH(BE$15,0))-MAX($AW476,BE$15)+1,)&gt;0,1,0)),
_xlfn.IFS(
$ES476="LisChannel",
_xlpm.COEFF*
INDEX({1;1;1.2;1.2;1;1;1;1;1.2;1.2;1.2;1.2},
MATCH(MONTH(BE$15),
{1,2,3,4,5,6,7,8,9,10,11,12})),
CONCATENATE($ES476," ",$L476)="RussOutdoor метро",
_xlpm.COEFF*
INDEX({0.8;0.9;1.1;1.1;1;1;1;1;1.1;1.1;1.1;1.1},
MATCH(MONTH(BE$15),
{1,2,3,4,5,6,7,8,9,10,11,12})),
$ES476&lt;&gt;"LisChannel",
_xlpm.COEFF,
$ES476&lt;&gt;"RussOutdoor",
_xlpm.COEFF))</f>
        <v/>
      </c>
      <c r="BF476" s="68">
        <f t="array" ref="BF476">
_xlfn.LET(_xlpm.COEFF,
IF($AW476+$AX476=0,0,IF(MAX(MIN($AX476,EOMONTH(BF$15,0))-MAX($AW476,BF$15)+1,)&gt;0,1,0)),
_xlfn.IFS(
$ES476="LisChannel",
_xlpm.COEFF*
INDEX({1;1;1.2;1.2;1;1;1;1;1.2;1.2;1.2;1.2},
MATCH(MONTH(BF$15),
{1,2,3,4,5,6,7,8,9,10,11,12})),
CONCATENATE($ES476," ",$L476)="RussOutdoor метро",
_xlpm.COEFF*
INDEX({0.8;0.9;1.1;1.1;1;1;1;1;1.1;1.1;1.1;1.1},
MATCH(MONTH(BF$15),
{1,2,3,4,5,6,7,8,9,10,11,12})),
$ES476&lt;&gt;"LisChannel",
_xlpm.COEFF,
$ES476&lt;&gt;"RussOutdoor",
_xlpm.COEFF))</f>
        <v/>
      </c>
      <c r="BG476" s="68">
        <f t="array" ref="BG476">
_xlfn.LET(_xlpm.COEFF,
IF($AW476+$AX476=0,0,IF(MAX(MIN($AX476,EOMONTH(BG$15,0))-MAX($AW476,BG$15)+1,)&gt;0,1,0)),
_xlfn.IFS(
$ES476="LisChannel",
_xlpm.COEFF*
INDEX({1;1;1.2;1.2;1;1;1;1;1.2;1.2;1.2;1.2},
MATCH(MONTH(BG$15),
{1,2,3,4,5,6,7,8,9,10,11,12})),
CONCATENATE($ES476," ",$L476)="RussOutdoor метро",
_xlpm.COEFF*
INDEX({0.8;0.9;1.1;1.1;1;1;1;1;1.1;1.1;1.1;1.1},
MATCH(MONTH(BG$15),
{1,2,3,4,5,6,7,8,9,10,11,12})),
$ES476&lt;&gt;"LisChannel",
_xlpm.COEFF,
$ES476&lt;&gt;"RussOutdoor",
_xlpm.COEFF))</f>
        <v/>
      </c>
      <c r="BH476" s="68">
        <f t="array" ref="BH476">
_xlfn.LET(_xlpm.COEFF,
IF($AW476+$AX476=0,0,IF(MAX(MIN($AX476,EOMONTH(BH$15,0))-MAX($AW476,BH$15)+1,)&gt;0,1,0)),
_xlfn.IFS(
$ES476="LisChannel",
_xlpm.COEFF*
INDEX({1;1;1.2;1.2;1;1;1;1;1.2;1.2;1.2;1.2},
MATCH(MONTH(BH$15),
{1,2,3,4,5,6,7,8,9,10,11,12})),
CONCATENATE($ES476," ",$L476)="RussOutdoor метро",
_xlpm.COEFF*
INDEX({0.8;0.9;1.1;1.1;1;1;1;1;1.1;1.1;1.1;1.1},
MATCH(MONTH(BH$15),
{1,2,3,4,5,6,7,8,9,10,11,12})),
$ES476&lt;&gt;"LisChannel",
_xlpm.COEFF,
$ES476&lt;&gt;"RussOutdoor",
_xlpm.COEFF))</f>
        <v/>
      </c>
      <c r="BI476" s="68">
        <f t="array" ref="BI476">
_xlfn.LET(_xlpm.COEFF,
IF($AW476+$AX476=0,0,IF(MAX(MIN($AX476,EOMONTH(BI$15,0))-MAX($AW476,BI$15)+1,)&gt;0,1,0)),
_xlfn.IFS(
$ES476="LisChannel",
_xlpm.COEFF*
INDEX({1;1;1.2;1.2;1;1;1;1;1.2;1.2;1.2;1.2},
MATCH(MONTH(BI$15),
{1,2,3,4,5,6,7,8,9,10,11,12})),
CONCATENATE($ES476," ",$L476)="RussOutdoor метро",
_xlpm.COEFF*
INDEX({0.8;0.9;1.1;1.1;1;1;1;1;1.1;1.1;1.1;1.1},
MATCH(MONTH(BI$15),
{1,2,3,4,5,6,7,8,9,10,11,12})),
$ES476&lt;&gt;"LisChannel",
_xlpm.COEFF,
$ES476&lt;&gt;"RussOutdoor",
_xlpm.COEFF))</f>
        <v/>
      </c>
      <c r="BJ476" s="68">
        <f t="array" ref="BJ476">
_xlfn.LET(_xlpm.COEFF,
IF($AW476+$AX476=0,0,IF(MAX(MIN($AX476,EOMONTH(BJ$15,0))-MAX($AW476,BJ$15)+1,)&gt;0,1,0)),
_xlfn.IFS(
$ES476="LisChannel",
_xlpm.COEFF*
INDEX({1;1;1.2;1.2;1;1;1;1;1.2;1.2;1.2;1.2},
MATCH(MONTH(BJ$15),
{1,2,3,4,5,6,7,8,9,10,11,12})),
CONCATENATE($ES476," ",$L476)="RussOutdoor метро",
_xlpm.COEFF*
INDEX({0.8;0.9;1.1;1.1;1;1;1;1;1.1;1.1;1.1;1.1},
MATCH(MONTH(BJ$15),
{1,2,3,4,5,6,7,8,9,10,11,12})),
$ES476&lt;&gt;"LisChannel",
_xlpm.COEFF,
$ES476&lt;&gt;"RussOutdoor",
_xlpm.COEFF))</f>
        <v/>
      </c>
      <c r="BK476" s="68">
        <f t="array" ref="BK476">
_xlfn.LET(_xlpm.COEFF,
IF($AW476+$AX476=0,0,IF(MAX(MIN($AX476,EOMONTH(BK$15,0))-MAX($AW476,BK$15)+1,)&gt;0,1,0)),
_xlfn.IFS(
$ES476="LisChannel",
_xlpm.COEFF*
INDEX({1;1;1.2;1.2;1;1;1;1;1.2;1.2;1.2;1.2},
MATCH(MONTH(BK$15),
{1,2,3,4,5,6,7,8,9,10,11,12})),
CONCATENATE($ES476," ",$L476)="RussOutdoor метро",
_xlpm.COEFF*
INDEX({0.8;0.9;1.1;1.1;1;1;1;1;1.1;1.1;1.1;1.1},
MATCH(MONTH(BK$15),
{1,2,3,4,5,6,7,8,9,10,11,12})),
$ES476&lt;&gt;"LisChannel",
_xlpm.COEFF,
$ES476&lt;&gt;"RussOutdoor",
_xlpm.COEFF))</f>
        <v/>
      </c>
      <c r="BL476" s="62">
        <f>COUNTIFS($AZ476:$BK476,"&gt;0")</f>
        <v/>
      </c>
      <c r="BM476" s="65" t="n"/>
      <c r="BN476" s="125">
        <f>$DJ476</f>
        <v/>
      </c>
      <c r="BO476" s="63">
        <f>$DQ476</f>
        <v/>
      </c>
      <c r="BP476" s="125">
        <f>
IFERROR(
IF($BL476=0,0,
$BN476*(1-$BO476)),
0)</f>
        <v/>
      </c>
      <c r="BQ476" s="125">
        <f t="array" ref="BQ476">
IFERROR(
_xlfn.IFS(
$DH476="день_1",
$BP476*$BL476/($AX476-$AW476+1)*AZ476*(DAY(EOMONTH(AZ$15,0))),
$DH476="день_2",
$BP476/30*MAX(MIN($AX476,EOMONTH(AZ$15,0))-MAX($AW476,AZ$15)+1,),
$DH476="раб.день",
$BP476/30*(IFERROR(
_xlfn.LET(_xlpm.VD,
CHOOSE(
{1;2;3;4;5;6;7;8;9;10;11;12;13;14;15;16;17;18},
45658,45659,45660,45661,45662,45663,45664,45665,45711,45724,45778,45779,45785,45786,45820,45821,45965,46022),
_xlfn.LET(_xlpm.DD,
MAX(MIN($AX476,EOMONTH(AZ$15,0))-MAX($AW476,AZ$15),),
_xlfn.IFS(
AND(MONTH($AW476)=MONTH(AZ$15),MONTH($AX476)&lt;&gt;MONTH(AZ$15)),
NETWORKDAYS.INTL($AW476,$AW476+_xlpm.DD,1,_xlpm.VD),
AND(MONTH($AW476)&lt;&gt;MONTH(AZ$15),MONTH($AX476)=MONTH(AZ$15)),
NETWORKDAYS.INTL(($AX476)-_xlpm.DD,$AX476,1,_xlpm.VD),
AND(MONTH($AW476)&lt;MONTH(AZ$15),MONTH($AX476)&gt;MONTH(AZ$15)),
NETWORKDAYS.INTL((EOMONTH(AZ$15-1,1))-_xlpm.DD,EOMONTH(AZ$15-1,1),1,_xlpm.VD),
AND(MONTH($AW476)=MONTH(AZ$15),MONTH($AX476)=MONTH(AZ$15)),
NETWORKDAYS.INTL($AW476,$AX476,1,_xlpm.VD)))),0)),
$DH476="месяц",
$BP476*AZ476,
$DH476="неделя",
$BP476*AZ476/7*(ROUNDUP((DAY(EOMONTH(AZ$15,0)))/4,0))),
0)</f>
        <v/>
      </c>
      <c r="BR476" s="125">
        <f t="array" ref="BR476">
IFERROR(
_xlfn.IFS(
$DH476="день_1",
$BP476*$BL476/($AX476-$AW476+1)*BA476*(DAY(EOMONTH(BA$15,0))),
$DH476="день_2",
$BP476/30*MAX(MIN($AX476,EOMONTH(BA$15,0))-MAX($AW476,BA$15)+1,),
$DH476="раб.день",
$BP476/30*(IFERROR(
_xlfn.LET(_xlpm.VD,
CHOOSE(
{1;2;3;4;5;6;7;8;9;10;11;12;13;14;15;16;17;18},
45658,45659,45660,45661,45662,45663,45664,45665,45711,45724,45778,45779,45785,45786,45820,45821,45965,46022),
_xlfn.LET(_xlpm.DD,
MAX(MIN($AX476,EOMONTH(BA$15,0))-MAX($AW476,BA$15),),
_xlfn.IFS(
AND(MONTH($AW476)=MONTH(BA$15),MONTH($AX476)&lt;&gt;MONTH(BA$15)),
NETWORKDAYS.INTL($AW476,$AW476+_xlpm.DD,1,_xlpm.VD),
AND(MONTH($AW476)&lt;&gt;MONTH(BA$15),MONTH($AX476)=MONTH(BA$15)),
NETWORKDAYS.INTL(($AX476)-_xlpm.DD,$AX476,1,_xlpm.VD),
AND(MONTH($AW476)&lt;MONTH(BA$15),MONTH($AX476)&gt;MONTH(BA$15)),
NETWORKDAYS.INTL((EOMONTH(BA$15-1,1))-_xlpm.DD,EOMONTH(BA$15-1,1),1,_xlpm.VD),
AND(MONTH($AW476)=MONTH(BA$15),MONTH($AX476)=MONTH(BA$15)),
NETWORKDAYS.INTL($AW476,$AX476,1,_xlpm.VD)))),0)),
$DH476="месяц",
$BP476*BA476,
$DH476="неделя",
$BP476*BA476/7*(ROUNDUP((DAY(EOMONTH(BA$15,0)))/4,0))),
0)</f>
        <v/>
      </c>
      <c r="BS476" s="125">
        <f t="array" ref="BS476">
IFERROR(
_xlfn.IFS(
$DH476="день_1",
$BP476*$BL476/($AX476-$AW476+1)*BB476*(DAY(EOMONTH(BB$15,0))),
$DH476="день_2",
$BP476/30*MAX(MIN($AX476,EOMONTH(BB$15,0))-MAX($AW476,BB$15)+1,),
$DH476="раб.день",
$BP476/30*(IFERROR(
_xlfn.LET(_xlpm.VD,
CHOOSE(
{1;2;3;4;5;6;7;8;9;10;11;12;13;14;15;16;17;18},
45658,45659,45660,45661,45662,45663,45664,45665,45711,45724,45778,45779,45785,45786,45820,45821,45965,46022),
_xlfn.LET(_xlpm.DD,
MAX(MIN($AX476,EOMONTH(BB$15,0))-MAX($AW476,BB$15),),
_xlfn.IFS(
AND(MONTH($AW476)=MONTH(BB$15),MONTH($AX476)&lt;&gt;MONTH(BB$15)),
NETWORKDAYS.INTL($AW476,$AW476+_xlpm.DD,1,_xlpm.VD),
AND(MONTH($AW476)&lt;&gt;MONTH(BB$15),MONTH($AX476)=MONTH(BB$15)),
NETWORKDAYS.INTL(($AX476)-_xlpm.DD,$AX476,1,_xlpm.VD),
AND(MONTH($AW476)&lt;MONTH(BB$15),MONTH($AX476)&gt;MONTH(BB$15)),
NETWORKDAYS.INTL((EOMONTH(BB$15-1,1))-_xlpm.DD,EOMONTH(BB$15-1,1),1,_xlpm.VD),
AND(MONTH($AW476)=MONTH(BB$15),MONTH($AX476)=MONTH(BB$15)),
NETWORKDAYS.INTL($AW476,$AX476,1,_xlpm.VD)))),0)),
$DH476="месяц",
$BP476*BB476,
$DH476="неделя",
$BP476*BB476/7*(ROUNDUP((DAY(EOMONTH(BB$15,0)))/4,0))),
0)</f>
        <v/>
      </c>
      <c r="BT476" s="125">
        <f t="array" ref="BT476">
IFERROR(
_xlfn.IFS(
$DH476="день_1",
$BP476*$BL476/($AX476-$AW476+1)*BC476*(DAY(EOMONTH(BC$15,0))),
$DH476="день_2",
$BP476/30*MAX(MIN($AX476,EOMONTH(BC$15,0))-MAX($AW476,BC$15)+1,),
$DH476="раб.день",
$BP476/30*(IFERROR(
_xlfn.LET(_xlpm.VD,
CHOOSE(
{1;2;3;4;5;6;7;8;9;10;11;12;13;14;15;16;17;18},
45658,45659,45660,45661,45662,45663,45664,45665,45711,45724,45778,45779,45785,45786,45820,45821,45965,46022),
_xlfn.LET(_xlpm.DD,
MAX(MIN($AX476,EOMONTH(BC$15,0))-MAX($AW476,BC$15),),
_xlfn.IFS(
AND(MONTH($AW476)=MONTH(BC$15),MONTH($AX476)&lt;&gt;MONTH(BC$15)),
NETWORKDAYS.INTL($AW476,$AW476+_xlpm.DD,1,_xlpm.VD),
AND(MONTH($AW476)&lt;&gt;MONTH(BC$15),MONTH($AX476)=MONTH(BC$15)),
NETWORKDAYS.INTL(($AX476)-_xlpm.DD,$AX476,1,_xlpm.VD),
AND(MONTH($AW476)&lt;MONTH(BC$15),MONTH($AX476)&gt;MONTH(BC$15)),
NETWORKDAYS.INTL((EOMONTH(BC$15-1,1))-_xlpm.DD,EOMONTH(BC$15-1,1),1,_xlpm.VD),
AND(MONTH($AW476)=MONTH(BC$15),MONTH($AX476)=MONTH(BC$15)),
NETWORKDAYS.INTL($AW476,$AX476,1,_xlpm.VD)))),0)),
$DH476="месяц",
$BP476*BC476,
$DH476="неделя",
$BP476*BC476/7*(ROUNDUP((DAY(EOMONTH(BC$15,0)))/4,0))),
0)</f>
        <v/>
      </c>
      <c r="BU476" s="125">
        <f t="array" ref="BU476">
IFERROR(
_xlfn.IFS(
$DH476="день_1",
$BP476*$BL476/($AX476-$AW476+1)*BD476*(DAY(EOMONTH(BD$15,0))),
$DH476="день_2",
$BP476/30*MAX(MIN($AX476,EOMONTH(BD$15,0))-MAX($AW476,BD$15)+1,),
$DH476="раб.день",
$BP476/30*(IFERROR(
_xlfn.LET(_xlpm.VD,
CHOOSE(
{1;2;3;4;5;6;7;8;9;10;11;12;13;14;15;16;17;18},
45658,45659,45660,45661,45662,45663,45664,45665,45711,45724,45778,45779,45785,45786,45820,45821,45965,46022),
_xlfn.LET(_xlpm.DD,
MAX(MIN($AX476,EOMONTH(BD$15,0))-MAX($AW476,BD$15),),
_xlfn.IFS(
AND(MONTH($AW476)=MONTH(BD$15),MONTH($AX476)&lt;&gt;MONTH(BD$15)),
NETWORKDAYS.INTL($AW476,$AW476+_xlpm.DD,1,_xlpm.VD),
AND(MONTH($AW476)&lt;&gt;MONTH(BD$15),MONTH($AX476)=MONTH(BD$15)),
NETWORKDAYS.INTL(($AX476)-_xlpm.DD,$AX476,1,_xlpm.VD),
AND(MONTH($AW476)&lt;MONTH(BD$15),MONTH($AX476)&gt;MONTH(BD$15)),
NETWORKDAYS.INTL((EOMONTH(BD$15-1,1))-_xlpm.DD,EOMONTH(BD$15-1,1),1,_xlpm.VD),
AND(MONTH($AW476)=MONTH(BD$15),MONTH($AX476)=MONTH(BD$15)),
NETWORKDAYS.INTL($AW476,$AX476,1,_xlpm.VD)))),0)),
$DH476="месяц",
$BP476*BD476,
$DH476="неделя",
$BP476*BD476/7*(ROUNDUP((DAY(EOMONTH(BD$15,0)))/4,0))),
0)</f>
        <v/>
      </c>
      <c r="BV476" s="125">
        <f t="array" ref="BV476">
IFERROR(
_xlfn.IFS(
$DH476="день_1",
$BP476*$BL476/($AX476-$AW476+1)*BE476*(DAY(EOMONTH(BE$15,0))),
$DH476="день_2",
$BP476/30*MAX(MIN($AX476,EOMONTH(BE$15,0))-MAX($AW476,BE$15)+1,),
$DH476="раб.день",
$BP476/30*(IFERROR(
_xlfn.LET(_xlpm.VD,
CHOOSE(
{1;2;3;4;5;6;7;8;9;10;11;12;13;14;15;16;17;18},
45658,45659,45660,45661,45662,45663,45664,45665,45711,45724,45778,45779,45785,45786,45820,45821,45965,46022),
_xlfn.LET(_xlpm.DD,
MAX(MIN($AX476,EOMONTH(BE$15,0))-MAX($AW476,BE$15),),
_xlfn.IFS(
AND(MONTH($AW476)=MONTH(BE$15),MONTH($AX476)&lt;&gt;MONTH(BE$15)),
NETWORKDAYS.INTL($AW476,$AW476+_xlpm.DD,1,_xlpm.VD),
AND(MONTH($AW476)&lt;&gt;MONTH(BE$15),MONTH($AX476)=MONTH(BE$15)),
NETWORKDAYS.INTL(($AX476)-_xlpm.DD,$AX476,1,_xlpm.VD),
AND(MONTH($AW476)&lt;MONTH(BE$15),MONTH($AX476)&gt;MONTH(BE$15)),
NETWORKDAYS.INTL((EOMONTH(BE$15-1,1))-_xlpm.DD,EOMONTH(BE$15-1,1),1,_xlpm.VD),
AND(MONTH($AW476)=MONTH(BE$15),MONTH($AX476)=MONTH(BE$15)),
NETWORKDAYS.INTL($AW476,$AX476,1,_xlpm.VD)))),0)),
$DH476="месяц",
$BP476*BE476,
$DH476="неделя",
$BP476*BE476/7*(ROUNDUP((DAY(EOMONTH(BE$15,0)))/4,0))),
0)</f>
        <v/>
      </c>
      <c r="BW476" s="125">
        <f t="array" ref="BW476">
IFERROR(
_xlfn.IFS(
$DH476="день_1",
$BP476*$BL476/($AX476-$AW476+1)*BF476*(DAY(EOMONTH(BF$15,0))),
$DH476="день_2",
$BP476/30*MAX(MIN($AX476,EOMONTH(BF$15,0))-MAX($AW476,BF$15)+1,),
$DH476="раб.день",
$BP476/30*(IFERROR(
_xlfn.LET(_xlpm.VD,
CHOOSE(
{1;2;3;4;5;6;7;8;9;10;11;12;13;14;15;16;17;18},
45658,45659,45660,45661,45662,45663,45664,45665,45711,45724,45778,45779,45785,45786,45820,45821,45965,46022),
_xlfn.LET(_xlpm.DD,
MAX(MIN($AX476,EOMONTH(BF$15,0))-MAX($AW476,BF$15),),
_xlfn.IFS(
AND(MONTH($AW476)=MONTH(BF$15),MONTH($AX476)&lt;&gt;MONTH(BF$15)),
NETWORKDAYS.INTL($AW476,$AW476+_xlpm.DD,1,_xlpm.VD),
AND(MONTH($AW476)&lt;&gt;MONTH(BF$15),MONTH($AX476)=MONTH(BF$15)),
NETWORKDAYS.INTL(($AX476)-_xlpm.DD,$AX476,1,_xlpm.VD),
AND(MONTH($AW476)&lt;MONTH(BF$15),MONTH($AX476)&gt;MONTH(BF$15)),
NETWORKDAYS.INTL((EOMONTH(BF$15-1,1))-_xlpm.DD,EOMONTH(BF$15-1,1),1,_xlpm.VD),
AND(MONTH($AW476)=MONTH(BF$15),MONTH($AX476)=MONTH(BF$15)),
NETWORKDAYS.INTL($AW476,$AX476,1,_xlpm.VD)))),0)),
$DH476="месяц",
$BP476*BF476,
$DH476="неделя",
$BP476*BF476/7*(ROUNDUP((DAY(EOMONTH(BF$15,0)))/4,0))),
0)</f>
        <v/>
      </c>
      <c r="BX476" s="125">
        <f t="array" ref="BX476">
IFERROR(
_xlfn.IFS(
$DH476="день_1",
$BP476*$BL476/($AX476-$AW476+1)*BG476*(DAY(EOMONTH(BG$15,0))),
$DH476="день_2",
$BP476/30*MAX(MIN($AX476,EOMONTH(BG$15,0))-MAX($AW476,BG$15)+1,),
$DH476="раб.день",
$BP476/30*(IFERROR(
_xlfn.LET(_xlpm.VD,
CHOOSE(
{1;2;3;4;5;6;7;8;9;10;11;12;13;14;15;16;17;18},
45658,45659,45660,45661,45662,45663,45664,45665,45711,45724,45778,45779,45785,45786,45820,45821,45965,46022),
_xlfn.LET(_xlpm.DD,
MAX(MIN($AX476,EOMONTH(BG$15,0))-MAX($AW476,BG$15),),
_xlfn.IFS(
AND(MONTH($AW476)=MONTH(BG$15),MONTH($AX476)&lt;&gt;MONTH(BG$15)),
NETWORKDAYS.INTL($AW476,$AW476+_xlpm.DD,1,_xlpm.VD),
AND(MONTH($AW476)&lt;&gt;MONTH(BG$15),MONTH($AX476)=MONTH(BG$15)),
NETWORKDAYS.INTL(($AX476)-_xlpm.DD,$AX476,1,_xlpm.VD),
AND(MONTH($AW476)&lt;MONTH(BG$15),MONTH($AX476)&gt;MONTH(BG$15)),
NETWORKDAYS.INTL((EOMONTH(BG$15-1,1))-_xlpm.DD,EOMONTH(BG$15-1,1),1,_xlpm.VD),
AND(MONTH($AW476)=MONTH(BG$15),MONTH($AX476)=MONTH(BG$15)),
NETWORKDAYS.INTL($AW476,$AX476,1,_xlpm.VD)))),0)),
$DH476="месяц",
$BP476*BG476,
$DH476="неделя",
$BP476*BG476/7*(ROUNDUP((DAY(EOMONTH(BG$15,0)))/4,0))),
0)</f>
        <v/>
      </c>
      <c r="BY476" s="125">
        <f t="array" ref="BY476">
IFERROR(
_xlfn.IFS(
$DH476="день_1",
$BP476*$BL476/($AX476-$AW476+1)*BH476*(DAY(EOMONTH(BH$15,0))),
$DH476="день_2",
$BP476/30*MAX(MIN($AX476,EOMONTH(BH$15,0))-MAX($AW476,BH$15)+1,),
$DH476="раб.день",
$BP476/30*(IFERROR(
_xlfn.LET(_xlpm.VD,
CHOOSE(
{1;2;3;4;5;6;7;8;9;10;11;12;13;14;15;16;17;18},
45658,45659,45660,45661,45662,45663,45664,45665,45711,45724,45778,45779,45785,45786,45820,45821,45965,46022),
_xlfn.LET(_xlpm.DD,
MAX(MIN($AX476,EOMONTH(BH$15,0))-MAX($AW476,BH$15),),
_xlfn.IFS(
AND(MONTH($AW476)=MONTH(BH$15),MONTH($AX476)&lt;&gt;MONTH(BH$15)),
NETWORKDAYS.INTL($AW476,$AW476+_xlpm.DD,1,_xlpm.VD),
AND(MONTH($AW476)&lt;&gt;MONTH(BH$15),MONTH($AX476)=MONTH(BH$15)),
NETWORKDAYS.INTL(($AX476)-_xlpm.DD,$AX476,1,_xlpm.VD),
AND(MONTH($AW476)&lt;MONTH(BH$15),MONTH($AX476)&gt;MONTH(BH$15)),
NETWORKDAYS.INTL((EOMONTH(BH$15-1,1))-_xlpm.DD,EOMONTH(BH$15-1,1),1,_xlpm.VD),
AND(MONTH($AW476)=MONTH(BH$15),MONTH($AX476)=MONTH(BH$15)),
NETWORKDAYS.INTL($AW476,$AX476,1,_xlpm.VD)))),0)),
$DH476="месяц",
$BP476*BH476,
$DH476="неделя",
$BP476*BH476/7*(ROUNDUP((DAY(EOMONTH(BH$15,0)))/4,0))),
0)</f>
        <v/>
      </c>
      <c r="BZ476" s="125">
        <f t="array" ref="BZ476">
IFERROR(
_xlfn.IFS(
$DH476="день_1",
$BP476*$BL476/($AX476-$AW476+1)*BI476*(DAY(EOMONTH(BI$15,0))),
$DH476="день_2",
$BP476/30*MAX(MIN($AX476,EOMONTH(BI$15,0))-MAX($AW476,BI$15)+1,),
$DH476="раб.день",
$BP476/30*(IFERROR(
_xlfn.LET(_xlpm.VD,
CHOOSE(
{1;2;3;4;5;6;7;8;9;10;11;12;13;14;15;16;17;18},
45658,45659,45660,45661,45662,45663,45664,45665,45711,45724,45778,45779,45785,45786,45820,45821,45965,46022),
_xlfn.LET(_xlpm.DD,
MAX(MIN($AX476,EOMONTH(BI$15,0))-MAX($AW476,BI$15),),
_xlfn.IFS(
AND(MONTH($AW476)=MONTH(BI$15),MONTH($AX476)&lt;&gt;MONTH(BI$15)),
NETWORKDAYS.INTL($AW476,$AW476+_xlpm.DD,1,_xlpm.VD),
AND(MONTH($AW476)&lt;&gt;MONTH(BI$15),MONTH($AX476)=MONTH(BI$15)),
NETWORKDAYS.INTL(($AX476)-_xlpm.DD,$AX476,1,_xlpm.VD),
AND(MONTH($AW476)&lt;MONTH(BI$15),MONTH($AX476)&gt;MONTH(BI$15)),
NETWORKDAYS.INTL((EOMONTH(BI$15-1,1))-_xlpm.DD,EOMONTH(BI$15-1,1),1,_xlpm.VD),
AND(MONTH($AW476)=MONTH(BI$15),MONTH($AX476)=MONTH(BI$15)),
NETWORKDAYS.INTL($AW476,$AX476,1,_xlpm.VD)))),0)),
$DH476="месяц",
$BP476*BI476,
$DH476="неделя",
$BP476*BI476/7*(ROUNDUP((DAY(EOMONTH(BI$15,0)))/4,0))),
0)</f>
        <v/>
      </c>
      <c r="CA476" s="125">
        <f t="array" ref="CA476">
IFERROR(
_xlfn.IFS(
$DH476="день_1",
$BP476*$BL476/($AX476-$AW476+1)*BJ476*(DAY(EOMONTH(BJ$15,0))),
$DH476="день_2",
$BP476/30*MAX(MIN($AX476,EOMONTH(BJ$15,0))-MAX($AW476,BJ$15)+1,),
$DH476="раб.день",
$BP476/30*(IFERROR(
_xlfn.LET(_xlpm.VD,
CHOOSE(
{1;2;3;4;5;6;7;8;9;10;11;12;13;14;15;16;17;18},
45658,45659,45660,45661,45662,45663,45664,45665,45711,45724,45778,45779,45785,45786,45820,45821,45965,46022),
_xlfn.LET(_xlpm.DD,
MAX(MIN($AX476,EOMONTH(BJ$15,0))-MAX($AW476,BJ$15),),
_xlfn.IFS(
AND(MONTH($AW476)=MONTH(BJ$15),MONTH($AX476)&lt;&gt;MONTH(BJ$15)),
NETWORKDAYS.INTL($AW476,$AW476+_xlpm.DD,1,_xlpm.VD),
AND(MONTH($AW476)&lt;&gt;MONTH(BJ$15),MONTH($AX476)=MONTH(BJ$15)),
NETWORKDAYS.INTL(($AX476)-_xlpm.DD,$AX476,1,_xlpm.VD),
AND(MONTH($AW476)&lt;MONTH(BJ$15),MONTH($AX476)&gt;MONTH(BJ$15)),
NETWORKDAYS.INTL((EOMONTH(BJ$15-1,1))-_xlpm.DD,EOMONTH(BJ$15-1,1),1,_xlpm.VD),
AND(MONTH($AW476)=MONTH(BJ$15),MONTH($AX476)=MONTH(BJ$15)),
NETWORKDAYS.INTL($AW476,$AX476,1,_xlpm.VD)))),0)),
$DH476="месяц",
$BP476*BJ476,
$DH476="неделя",
$BP476*BJ476/7*(ROUNDUP((DAY(EOMONTH(BJ$15,0)))/4,0))),
0)</f>
        <v/>
      </c>
      <c r="CB476" s="125">
        <f t="array" ref="CB476">
IFERROR(
_xlfn.IFS(
$DH476="день_1",
$BP476*$BL476/($AX476-$AW476+1)*BK476*(DAY(EOMONTH(BK$15,0))),
$DH476="день_2",
$BP476/30*MAX(MIN($AX476,EOMONTH(BK$15,0))-MAX($AW476,BK$15)+1,),
$DH476="раб.день",
$BP476/30*(IFERROR(
_xlfn.LET(_xlpm.VD,
CHOOSE(
{1;2;3;4;5;6;7;8;9;10;11;12;13;14;15;16;17;18},
45658,45659,45660,45661,45662,45663,45664,45665,45711,45724,45778,45779,45785,45786,45820,45821,45965,46022),
_xlfn.LET(_xlpm.DD,
MAX(MIN($AX476,EOMONTH(BK$15,0))-MAX($AW476,BK$15),),
_xlfn.IFS(
AND(MONTH($AW476)=MONTH(BK$15),MONTH($AX476)&lt;&gt;MONTH(BK$15)),
NETWORKDAYS.INTL($AW476,$AW476+_xlpm.DD,1,_xlpm.VD),
AND(MONTH($AW476)&lt;&gt;MONTH(BK$15),MONTH($AX476)=MONTH(BK$15)),
NETWORKDAYS.INTL(($AX476)-_xlpm.DD,$AX476,1,_xlpm.VD),
AND(MONTH($AW476)&lt;MONTH(BK$15),MONTH($AX476)&gt;MONTH(BK$15)),
NETWORKDAYS.INTL((EOMONTH(BK$15-1,1))-_xlpm.DD,EOMONTH(BK$15-1,1),1,_xlpm.VD),
AND(MONTH($AW476)=MONTH(BK$15),MONTH($AX476)=MONTH(BK$15)),
NETWORKDAYS.INTL($AW476,$AX476,1,_xlpm.VD)))),0)),
$DH476="месяц",
$BP476*BK476,
$DH476="неделя",
$BP476*BK476/7*(ROUNDUP((DAY(EOMONTH(BK$15,0)))/4,0))),
0)</f>
        <v/>
      </c>
      <c r="CC476" s="125">
        <f>SUM($BQ476:$CB476)</f>
        <v/>
      </c>
      <c r="CD476" s="126">
        <f>SUM($EH476:$EH476)</f>
        <v/>
      </c>
      <c r="CE476" s="126">
        <f>$CD476*$AB476</f>
        <v/>
      </c>
      <c r="CF476" s="126">
        <f>SUM($EK476:$EK476)</f>
        <v/>
      </c>
      <c r="CG476" s="126">
        <f>$CF476*$AB476</f>
        <v/>
      </c>
      <c r="CH476" s="126">
        <f>SUM($CC476,$CE476,$CG476)</f>
        <v/>
      </c>
      <c r="CI476" s="126">
        <f>$CH476*(1+$CM476)</f>
        <v/>
      </c>
      <c r="CJ476" s="127" t="n">
        <v>0</v>
      </c>
      <c r="CK476" s="126">
        <f>SUM($CH476:$CH476)*(1+$CJ476)</f>
        <v/>
      </c>
      <c r="CL476" s="126">
        <f>SUM($CH476:$CH476)*(1+$CM476)</f>
        <v/>
      </c>
      <c r="CM476" s="59" t="inlineStr">
        <is>
          <t>20%</t>
        </is>
      </c>
      <c r="CN476" s="59" t="n"/>
      <c r="CO476" s="72" t="n"/>
      <c r="CP476" s="59" t="n"/>
      <c r="CQ476" s="73" t="n"/>
      <c r="CR476" s="73" t="n"/>
      <c r="CS476" s="73" t="n"/>
      <c r="CT476" s="72" t="n"/>
      <c r="CU476" s="79" t="inlineStr">
        <is>
          <t> </t>
        </is>
      </c>
      <c r="CV476" s="60" t="n"/>
      <c r="CW476" s="60" t="n"/>
      <c r="CX476" s="60" t="n"/>
      <c r="CY476" s="127">
        <f>IFERROR(($CC476-$EE476)/($EE476/(1-$DQ476)),0)</f>
        <v/>
      </c>
      <c r="CZ476" s="127">
        <f>IFERROR(1-$EI476/($CE476),0)</f>
        <v/>
      </c>
      <c r="DA476" s="127">
        <f>IFERROR(1-$EL476/($CG476),0)</f>
        <v/>
      </c>
      <c r="DB476" s="126">
        <f>ROUND(IFERROR(($CI476/(1+$CM476)-$EN476),0),2)</f>
        <v/>
      </c>
      <c r="DC476" s="128" t="n"/>
      <c r="DD476" s="125" t="n"/>
      <c r="DE476" s="75" t="n">
        <v>0</v>
      </c>
      <c r="DF476" s="128" t="n"/>
      <c r="DG476" s="125">
        <f>IF($DC476=0,0,$DD476*($DC476*100%-$DE476*$DF476))*SUM($AB476:$AB476)</f>
        <v/>
      </c>
      <c r="DH476" s="129" t="inlineStr">
        <is>
          <t>месяц</t>
        </is>
      </c>
      <c r="DI476" s="130">
        <f t="array" ref="DI476">IFERROR(
IF($ES476="LisChannel",
(ROUND(((INDEX({174.625;153.888888888889;130.972222222222},MATCH($AI476,{2;3;4}),0))*$AG476*$AI476),2)),0),0)</f>
        <v/>
      </c>
      <c r="DJ476" s="130">
        <f>
_xlfn.LET(_xlpm.X,
IFERROR(
IF($ES476="НовиковТВ",
(_xlfn.LET(_xlpm.NTV,
_xlfn.LET(_xlpm.MIN,350000,
IF(SUMIFS($DI:$DI,$ES:$ES,"НовиковТВ")&lt;=_xlpm.MIN,
(SUMIFS($DI:$DI,$ES:$ES,"НовиковТВ")/(COUNTIFS($ES:$ES,"НовиковТВ")))*_xlpm.MIN/SUMIFS($DI:$DI,$ES:$ES,"НовиковТВ"),
DI476)),
_xlpm.NTV+$DG476/(1-(1-(_xlpm.NTV)*(1-$DL476)*(1-$DM476)*(1-$DN476)*(1-$DO476)*(1-$DP476)/_xlpm.NTV))))/(1+$EP476),
$DI476+$DG476/(1-(1-($DI476)*(1-$DL476)*(1-$DM476)*(1-$DN476)*(1-$DO476)*(1-$DP476)/$DI476))),
0),
_xlpm.X*(1+$CM476)*(1+$CW476)-_xlpm.X*(1+$CM476)+_xlpm.X)</f>
        <v/>
      </c>
      <c r="DK476" s="125" t="inlineStr">
        <is>
          <t>послед.</t>
        </is>
      </c>
      <c r="DL476" s="63" t="n">
        <v>0</v>
      </c>
      <c r="DM476" s="63" t="n">
        <v>0</v>
      </c>
      <c r="DN476" s="63" t="n">
        <v>0</v>
      </c>
      <c r="DO476" s="63" t="n">
        <v>0</v>
      </c>
      <c r="DP476" s="63" t="n">
        <v>0</v>
      </c>
      <c r="DQ476" s="63">
        <f t="array" ref="DQ476">IFERROR(_xlfn.IFS(
$DK476="послед.",1-(1-$DL476)*(1-$DM476)*(1-$DN476)*(1-$DO476)*(1-$DP476),
$DK476="сумм.",$DL476+$DM476+$DN476+$DO476+$DP476),
0)</f>
        <v/>
      </c>
      <c r="DR476" s="125">
        <f t="array" ref="DR476">
IFERROR(
_xlfn.IFS(
$BL476=0,
0,
$BL476&gt;0,
_xlfn.IFS($DK476="послед.",
$DJ476*(1-$DL476)*(1-$DM476)*(1-$DN476)*(1-$DO476)*(1-$DP476),
$DK476="сумм.",
$DJ476*(1-($DL476+$DM476+$DN476+$DO476+$DP476)))),0)</f>
        <v/>
      </c>
      <c r="DS476" s="125">
        <f t="array" ref="DS476">
IFERROR(_xlfn.IFS(
$DH476="день_1",
$DR476*$BL476/($AX476-$AW476+1)*AZ476*(DAY(EOMONTH(AZ$15,0))),
$DH476="день_2",
$DR476/30*MAX(MIN($AX476,EOMONTH(AZ$15,0))-MAX($AW476,AZ$15)+1,),
$DH476="раб.день",
$DR476/30*(IFERROR(
_xlfn.LET(_xlpm.VD,
CHOOSE(
{1;2;3;4;5;6;7;8;9;10;11;12;13;14;15;16;17;18},
45658,45659,45660,45661,45662,45663,45664,45665,45711,45724,45778,45779,45785,45786,45820,45821,45965,46022),
_xlfn.LET(_xlpm.DD,
MAX(MIN($AX476,EOMONTH(AZ$15,0))-MAX($AW476,AZ$15),),
_xlfn.IFS(
AND(MONTH($AW476)=MONTH(AZ$15),MONTH($AX476)&lt;&gt;MONTH(AZ$15)),
NETWORKDAYS.INTL($AW476,$AW476+_xlpm.DD,1,_xlpm.VD),
AND(MONTH($AW476)&lt;&gt;MONTH(AZ$15),MONTH($AX476)=MONTH(AZ$15)),
NETWORKDAYS.INTL(($AX476)-_xlpm.DD,$AX476,1,_xlpm.VD),
AND(MONTH($AW476)&lt;MONTH(AZ$15),MONTH($AX476)&gt;MONTH(AZ$15)),
NETWORKDAYS.INTL((EOMONTH(AZ$15-1,1))-_xlpm.DD,EOMONTH(AZ$15-1,1),1,_xlpm.VD),
AND(MONTH($AW476)=MONTH(AZ$15),MONTH($AX476)=MONTH(AZ$15)),
NETWORKDAYS.INTL($AW476,$AX476,1,_xlpm.VD)))),0)),
$DH476="месяц",
$DR476*AZ476,
$DH476="неделя",
$DR476*AZ476/7*(ROUNDUP((DAY(EOMONTH(AZ$15,0)))/4,0))),
0)</f>
        <v/>
      </c>
      <c r="DT476" s="125">
        <f t="array" ref="DT476">
IFERROR(_xlfn.IFS(
$DH476="день_1",
$DR476*$BL476/($AX476-$AW476+1)*BA476*(DAY(EOMONTH(BA$15,0))),
$DH476="день_2",
$DR476/30*MAX(MIN($AX476,EOMONTH(BA$15,0))-MAX($AW476,BA$15)+1,),
$DH476="раб.день",
$DR476/30*(IFERROR(
_xlfn.LET(_xlpm.VD,
CHOOSE(
{1;2;3;4;5;6;7;8;9;10;11;12;13;14;15;16;17;18},
45658,45659,45660,45661,45662,45663,45664,45665,45711,45724,45778,45779,45785,45786,45820,45821,45965,46022),
_xlfn.LET(_xlpm.DD,
MAX(MIN($AX476,EOMONTH(BA$15,0))-MAX($AW476,BA$15),),
_xlfn.IFS(
AND(MONTH($AW476)=MONTH(BA$15),MONTH($AX476)&lt;&gt;MONTH(BA$15)),
NETWORKDAYS.INTL($AW476,$AW476+_xlpm.DD,1,_xlpm.VD),
AND(MONTH($AW476)&lt;&gt;MONTH(BA$15),MONTH($AX476)=MONTH(BA$15)),
NETWORKDAYS.INTL(($AX476)-_xlpm.DD,$AX476,1,_xlpm.VD),
AND(MONTH($AW476)&lt;MONTH(BA$15),MONTH($AX476)&gt;MONTH(BA$15)),
NETWORKDAYS.INTL((EOMONTH(BA$15-1,1))-_xlpm.DD,EOMONTH(BA$15-1,1),1,_xlpm.VD),
AND(MONTH($AW476)=MONTH(BA$15),MONTH($AX476)=MONTH(BA$15)),
NETWORKDAYS.INTL($AW476,$AX476,1,_xlpm.VD)))),0)),
$DH476="месяц",
$DR476*BA476,
$DH476="неделя",
$DR476*BA476/7*(ROUNDUP((DAY(EOMONTH(BA$15,0)))/4,0))),
0)</f>
        <v/>
      </c>
      <c r="DU476" s="125">
        <f t="array" ref="DU476">
IFERROR(_xlfn.IFS(
$DH476="день_1",
$DR476*$BL476/($AX476-$AW476+1)*BB476*(DAY(EOMONTH(BB$15,0))),
$DH476="день_2",
$DR476/30*MAX(MIN($AX476,EOMONTH(BB$15,0))-MAX($AW476,BB$15)+1,),
$DH476="раб.день",
$DR476/30*(IFERROR(
_xlfn.LET(_xlpm.VD,
CHOOSE(
{1;2;3;4;5;6;7;8;9;10;11;12;13;14;15;16;17;18},
45658,45659,45660,45661,45662,45663,45664,45665,45711,45724,45778,45779,45785,45786,45820,45821,45965,46022),
_xlfn.LET(_xlpm.DD,
MAX(MIN($AX476,EOMONTH(BB$15,0))-MAX($AW476,BB$15),),
_xlfn.IFS(
AND(MONTH($AW476)=MONTH(BB$15),MONTH($AX476)&lt;&gt;MONTH(BB$15)),
NETWORKDAYS.INTL($AW476,$AW476+_xlpm.DD,1,_xlpm.VD),
AND(MONTH($AW476)&lt;&gt;MONTH(BB$15),MONTH($AX476)=MONTH(BB$15)),
NETWORKDAYS.INTL(($AX476)-_xlpm.DD,$AX476,1,_xlpm.VD),
AND(MONTH($AW476)&lt;MONTH(BB$15),MONTH($AX476)&gt;MONTH(BB$15)),
NETWORKDAYS.INTL((EOMONTH(BB$15-1,1))-_xlpm.DD,EOMONTH(BB$15-1,1),1,_xlpm.VD),
AND(MONTH($AW476)=MONTH(BB$15),MONTH($AX476)=MONTH(BB$15)),
NETWORKDAYS.INTL($AW476,$AX476,1,_xlpm.VD)))),0)),
$DH476="месяц",
$DR476*BB476,
$DH476="неделя",
$DR476*BB476/7*(ROUNDUP((DAY(EOMONTH(BB$15,0)))/4,0))),
0)</f>
        <v/>
      </c>
      <c r="DV476" s="125">
        <f t="array" ref="DV476">
IFERROR(_xlfn.IFS(
$DH476="день_1",
$DR476*$BL476/($AX476-$AW476+1)*BC476*(DAY(EOMONTH(BC$15,0))),
$DH476="день_2",
$DR476/30*MAX(MIN($AX476,EOMONTH(BC$15,0))-MAX($AW476,BC$15)+1,),
$DH476="раб.день",
$DR476/30*(IFERROR(
_xlfn.LET(_xlpm.VD,
CHOOSE(
{1;2;3;4;5;6;7;8;9;10;11;12;13;14;15;16;17;18},
45658,45659,45660,45661,45662,45663,45664,45665,45711,45724,45778,45779,45785,45786,45820,45821,45965,46022),
_xlfn.LET(_xlpm.DD,
MAX(MIN($AX476,EOMONTH(BC$15,0))-MAX($AW476,BC$15),),
_xlfn.IFS(
AND(MONTH($AW476)=MONTH(BC$15),MONTH($AX476)&lt;&gt;MONTH(BC$15)),
NETWORKDAYS.INTL($AW476,$AW476+_xlpm.DD,1,_xlpm.VD),
AND(MONTH($AW476)&lt;&gt;MONTH(BC$15),MONTH($AX476)=MONTH(BC$15)),
NETWORKDAYS.INTL(($AX476)-_xlpm.DD,$AX476,1,_xlpm.VD),
AND(MONTH($AW476)&lt;MONTH(BC$15),MONTH($AX476)&gt;MONTH(BC$15)),
NETWORKDAYS.INTL((EOMONTH(BC$15-1,1))-_xlpm.DD,EOMONTH(BC$15-1,1),1,_xlpm.VD),
AND(MONTH($AW476)=MONTH(BC$15),MONTH($AX476)=MONTH(BC$15)),
NETWORKDAYS.INTL($AW476,$AX476,1,_xlpm.VD)))),0)),
$DH476="месяц",
$DR476*BC476,
$DH476="неделя",
$DR476*BC476/7*(ROUNDUP((DAY(EOMONTH(BC$15,0)))/4,0))),
0)</f>
        <v/>
      </c>
      <c r="DW476" s="125">
        <f t="array" ref="DW476">
IFERROR(_xlfn.IFS(
$DH476="день_1",
$DR476*$BL476/($AX476-$AW476+1)*BD476*(DAY(EOMONTH(BD$15,0))),
$DH476="день_2",
$DR476/30*MAX(MIN($AX476,EOMONTH(BD$15,0))-MAX($AW476,BD$15)+1,),
$DH476="раб.день",
$DR476/30*(IFERROR(
_xlfn.LET(_xlpm.VD,
CHOOSE(
{1;2;3;4;5;6;7;8;9;10;11;12;13;14;15;16;17;18},
45658,45659,45660,45661,45662,45663,45664,45665,45711,45724,45778,45779,45785,45786,45820,45821,45965,46022),
_xlfn.LET(_xlpm.DD,
MAX(MIN($AX476,EOMONTH(BD$15,0))-MAX($AW476,BD$15),),
_xlfn.IFS(
AND(MONTH($AW476)=MONTH(BD$15),MONTH($AX476)&lt;&gt;MONTH(BD$15)),
NETWORKDAYS.INTL($AW476,$AW476+_xlpm.DD,1,_xlpm.VD),
AND(MONTH($AW476)&lt;&gt;MONTH(BD$15),MONTH($AX476)=MONTH(BD$15)),
NETWORKDAYS.INTL(($AX476)-_xlpm.DD,$AX476,1,_xlpm.VD),
AND(MONTH($AW476)&lt;MONTH(BD$15),MONTH($AX476)&gt;MONTH(BD$15)),
NETWORKDAYS.INTL((EOMONTH(BD$15-1,1))-_xlpm.DD,EOMONTH(BD$15-1,1),1,_xlpm.VD),
AND(MONTH($AW476)=MONTH(BD$15),MONTH($AX476)=MONTH(BD$15)),
NETWORKDAYS.INTL($AW476,$AX476,1,_xlpm.VD)))),0)),
$DH476="месяц",
$DR476*BD476,
$DH476="неделя",
$DR476*BD476/7*(ROUNDUP((DAY(EOMONTH(BD$15,0)))/4,0))),
0)</f>
        <v/>
      </c>
      <c r="DX476" s="125">
        <f t="array" ref="DX476">
IFERROR(_xlfn.IFS(
$DH476="день_1",
$DR476*$BL476/($AX476-$AW476+1)*BE476*(DAY(EOMONTH(BE$15,0))),
$DH476="день_2",
$DR476/30*MAX(MIN($AX476,EOMONTH(BE$15,0))-MAX($AW476,BE$15)+1,),
$DH476="раб.день",
$DR476/30*(IFERROR(
_xlfn.LET(_xlpm.VD,
CHOOSE(
{1;2;3;4;5;6;7;8;9;10;11;12;13;14;15;16;17;18},
45658,45659,45660,45661,45662,45663,45664,45665,45711,45724,45778,45779,45785,45786,45820,45821,45965,46022),
_xlfn.LET(_xlpm.DD,
MAX(MIN($AX476,EOMONTH(BE$15,0))-MAX($AW476,BE$15),),
_xlfn.IFS(
AND(MONTH($AW476)=MONTH(BE$15),MONTH($AX476)&lt;&gt;MONTH(BE$15)),
NETWORKDAYS.INTL($AW476,$AW476+_xlpm.DD,1,_xlpm.VD),
AND(MONTH($AW476)&lt;&gt;MONTH(BE$15),MONTH($AX476)=MONTH(BE$15)),
NETWORKDAYS.INTL(($AX476)-_xlpm.DD,$AX476,1,_xlpm.VD),
AND(MONTH($AW476)&lt;MONTH(BE$15),MONTH($AX476)&gt;MONTH(BE$15)),
NETWORKDAYS.INTL((EOMONTH(BE$15-1,1))-_xlpm.DD,EOMONTH(BE$15-1,1),1,_xlpm.VD),
AND(MONTH($AW476)=MONTH(BE$15),MONTH($AX476)=MONTH(BE$15)),
NETWORKDAYS.INTL($AW476,$AX476,1,_xlpm.VD)))),0)),
$DH476="месяц",
$DR476*BE476,
$DH476="неделя",
$DR476*BE476/7*(ROUNDUP((DAY(EOMONTH(BE$15,0)))/4,0))),
0)</f>
        <v/>
      </c>
      <c r="DY476" s="125">
        <f t="array" ref="DY476">
IFERROR(_xlfn.IFS(
$DH476="день_1",
$DR476*$BL476/($AX476-$AW476+1)*BF476*(DAY(EOMONTH(BF$15,0))),
$DH476="день_2",
$DR476/30*MAX(MIN($AX476,EOMONTH(BF$15,0))-MAX($AW476,BF$15)+1,),
$DH476="раб.день",
$DR476/30*(IFERROR(
_xlfn.LET(_xlpm.VD,
CHOOSE(
{1;2;3;4;5;6;7;8;9;10;11;12;13;14;15;16;17;18},
45658,45659,45660,45661,45662,45663,45664,45665,45711,45724,45778,45779,45785,45786,45820,45821,45965,46022),
_xlfn.LET(_xlpm.DD,
MAX(MIN($AX476,EOMONTH(BF$15,0))-MAX($AW476,BF$15),),
_xlfn.IFS(
AND(MONTH($AW476)=MONTH(BF$15),MONTH($AX476)&lt;&gt;MONTH(BF$15)),
NETWORKDAYS.INTL($AW476,$AW476+_xlpm.DD,1,_xlpm.VD),
AND(MONTH($AW476)&lt;&gt;MONTH(BF$15),MONTH($AX476)=MONTH(BF$15)),
NETWORKDAYS.INTL(($AX476)-_xlpm.DD,$AX476,1,_xlpm.VD),
AND(MONTH($AW476)&lt;MONTH(BF$15),MONTH($AX476)&gt;MONTH(BF$15)),
NETWORKDAYS.INTL((EOMONTH(BF$15-1,1))-_xlpm.DD,EOMONTH(BF$15-1,1),1,_xlpm.VD),
AND(MONTH($AW476)=MONTH(BF$15),MONTH($AX476)=MONTH(BF$15)),
NETWORKDAYS.INTL($AW476,$AX476,1,_xlpm.VD)))),0)),
$DH476="месяц",
$DR476*BF476,
$DH476="неделя",
$DR476*BF476/7*(ROUNDUP((DAY(EOMONTH(BF$15,0)))/4,0))),
0)</f>
        <v/>
      </c>
      <c r="DZ476" s="125">
        <f t="array" ref="DZ476">
IFERROR(_xlfn.IFS(
$DH476="день_1",
$DR476*$BL476/($AX476-$AW476+1)*BG476*(DAY(EOMONTH(BG$15,0))),
$DH476="день_2",
$DR476/30*MAX(MIN($AX476,EOMONTH(BG$15,0))-MAX($AW476,BG$15)+1,),
$DH476="раб.день",
$DR476/30*(IFERROR(
_xlfn.LET(_xlpm.VD,
CHOOSE(
{1;2;3;4;5;6;7;8;9;10;11;12;13;14;15;16;17;18},
45658,45659,45660,45661,45662,45663,45664,45665,45711,45724,45778,45779,45785,45786,45820,45821,45965,46022),
_xlfn.LET(_xlpm.DD,
MAX(MIN($AX476,EOMONTH(BG$15,0))-MAX($AW476,BG$15),),
_xlfn.IFS(
AND(MONTH($AW476)=MONTH(BG$15),MONTH($AX476)&lt;&gt;MONTH(BG$15)),
NETWORKDAYS.INTL($AW476,$AW476+_xlpm.DD,1,_xlpm.VD),
AND(MONTH($AW476)&lt;&gt;MONTH(BG$15),MONTH($AX476)=MONTH(BG$15)),
NETWORKDAYS.INTL(($AX476)-_xlpm.DD,$AX476,1,_xlpm.VD),
AND(MONTH($AW476)&lt;MONTH(BG$15),MONTH($AX476)&gt;MONTH(BG$15)),
NETWORKDAYS.INTL((EOMONTH(BG$15-1,1))-_xlpm.DD,EOMONTH(BG$15-1,1),1,_xlpm.VD),
AND(MONTH($AW476)=MONTH(BG$15),MONTH($AX476)=MONTH(BG$15)),
NETWORKDAYS.INTL($AW476,$AX476,1,_xlpm.VD)))),0)),
$DH476="месяц",
$DR476*BG476,
$DH476="неделя",
$DR476*BG476/7*(ROUNDUP((DAY(EOMONTH(BG$15,0)))/4,0))),
0)</f>
        <v/>
      </c>
      <c r="EA476" s="125">
        <f t="array" ref="EA476">
IFERROR(_xlfn.IFS(
$DH476="день_1",
$DR476*$BL476/($AX476-$AW476+1)*BH476*(DAY(EOMONTH(BH$15,0))),
$DH476="день_2",
$DR476/30*MAX(MIN($AX476,EOMONTH(BH$15,0))-MAX($AW476,BH$15)+1,),
$DH476="раб.день",
$DR476/30*(IFERROR(
_xlfn.LET(_xlpm.VD,
CHOOSE(
{1;2;3;4;5;6;7;8;9;10;11;12;13;14;15;16;17;18},
45658,45659,45660,45661,45662,45663,45664,45665,45711,45724,45778,45779,45785,45786,45820,45821,45965,46022),
_xlfn.LET(_xlpm.DD,
MAX(MIN($AX476,EOMONTH(BH$15,0))-MAX($AW476,BH$15),),
_xlfn.IFS(
AND(MONTH($AW476)=MONTH(BH$15),MONTH($AX476)&lt;&gt;MONTH(BH$15)),
NETWORKDAYS.INTL($AW476,$AW476+_xlpm.DD,1,_xlpm.VD),
AND(MONTH($AW476)&lt;&gt;MONTH(BH$15),MONTH($AX476)=MONTH(BH$15)),
NETWORKDAYS.INTL(($AX476)-_xlpm.DD,$AX476,1,_xlpm.VD),
AND(MONTH($AW476)&lt;MONTH(BH$15),MONTH($AX476)&gt;MONTH(BH$15)),
NETWORKDAYS.INTL((EOMONTH(BH$15-1,1))-_xlpm.DD,EOMONTH(BH$15-1,1),1,_xlpm.VD),
AND(MONTH($AW476)=MONTH(BH$15),MONTH($AX476)=MONTH(BH$15)),
NETWORKDAYS.INTL($AW476,$AX476,1,_xlpm.VD)))),0)),
$DH476="месяц",
$DR476*BH476,
$DH476="неделя",
$DR476*BH476/7*(ROUNDUP((DAY(EOMONTH(BH$15,0)))/4,0))),
0)</f>
        <v/>
      </c>
      <c r="EB476" s="125">
        <f t="array" ref="EB476">
IFERROR(_xlfn.IFS(
$DH476="день_1",
$DR476*$BL476/($AX476-$AW476+1)*BI476*(DAY(EOMONTH(BI$15,0))),
$DH476="день_2",
$DR476/30*MAX(MIN($AX476,EOMONTH(BI$15,0))-MAX($AW476,BI$15)+1,),
$DH476="раб.день",
$DR476/30*(IFERROR(
_xlfn.LET(_xlpm.VD,
CHOOSE(
{1;2;3;4;5;6;7;8;9;10;11;12;13;14;15;16;17;18},
45658,45659,45660,45661,45662,45663,45664,45665,45711,45724,45778,45779,45785,45786,45820,45821,45965,46022),
_xlfn.LET(_xlpm.DD,
MAX(MIN($AX476,EOMONTH(BI$15,0))-MAX($AW476,BI$15),),
_xlfn.IFS(
AND(MONTH($AW476)=MONTH(BI$15),MONTH($AX476)&lt;&gt;MONTH(BI$15)),
NETWORKDAYS.INTL($AW476,$AW476+_xlpm.DD,1,_xlpm.VD),
AND(MONTH($AW476)&lt;&gt;MONTH(BI$15),MONTH($AX476)=MONTH(BI$15)),
NETWORKDAYS.INTL(($AX476)-_xlpm.DD,$AX476,1,_xlpm.VD),
AND(MONTH($AW476)&lt;MONTH(BI$15),MONTH($AX476)&gt;MONTH(BI$15)),
NETWORKDAYS.INTL((EOMONTH(BI$15-1,1))-_xlpm.DD,EOMONTH(BI$15-1,1),1,_xlpm.VD),
AND(MONTH($AW476)=MONTH(BI$15),MONTH($AX476)=MONTH(BI$15)),
NETWORKDAYS.INTL($AW476,$AX476,1,_xlpm.VD)))),0)),
$DH476="месяц",
$DR476*BI476,
$DH476="неделя",
$DR476*BI476/7*(ROUNDUP((DAY(EOMONTH(BI$15,0)))/4,0))),
0)</f>
        <v/>
      </c>
      <c r="EC476" s="125">
        <f t="array" ref="EC476">
IFERROR(_xlfn.IFS(
$DH476="день_1",
$DR476*$BL476/($AX476-$AW476+1)*BJ476*(DAY(EOMONTH(BJ$15,0))),
$DH476="день_2",
$DR476/30*MAX(MIN($AX476,EOMONTH(BJ$15,0))-MAX($AW476,BJ$15)+1,),
$DH476="раб.день",
$DR476/30*(IFERROR(
_xlfn.LET(_xlpm.VD,
CHOOSE(
{1;2;3;4;5;6;7;8;9;10;11;12;13;14;15;16;17;18},
45658,45659,45660,45661,45662,45663,45664,45665,45711,45724,45778,45779,45785,45786,45820,45821,45965,46022),
_xlfn.LET(_xlpm.DD,
MAX(MIN($AX476,EOMONTH(BJ$15,0))-MAX($AW476,BJ$15),),
_xlfn.IFS(
AND(MONTH($AW476)=MONTH(BJ$15),MONTH($AX476)&lt;&gt;MONTH(BJ$15)),
NETWORKDAYS.INTL($AW476,$AW476+_xlpm.DD,1,_xlpm.VD),
AND(MONTH($AW476)&lt;&gt;MONTH(BJ$15),MONTH($AX476)=MONTH(BJ$15)),
NETWORKDAYS.INTL(($AX476)-_xlpm.DD,$AX476,1,_xlpm.VD),
AND(MONTH($AW476)&lt;MONTH(BJ$15),MONTH($AX476)&gt;MONTH(BJ$15)),
NETWORKDAYS.INTL((EOMONTH(BJ$15-1,1))-_xlpm.DD,EOMONTH(BJ$15-1,1),1,_xlpm.VD),
AND(MONTH($AW476)=MONTH(BJ$15),MONTH($AX476)=MONTH(BJ$15)),
NETWORKDAYS.INTL($AW476,$AX476,1,_xlpm.VD)))),0)),
$DH476="месяц",
$DR476*BJ476,
$DH476="неделя",
$DR476*BJ476/7*(ROUNDUP((DAY(EOMONTH(BJ$15,0)))/4,0))),
0)</f>
        <v/>
      </c>
      <c r="ED476" s="125">
        <f t="array" ref="ED476">
IFERROR(_xlfn.IFS(
$DH476="день_1",
$DR476*$BL476/($AX476-$AW476+1)*BK476*(DAY(EOMONTH(BK$15,0))),
$DH476="день_2",
$DR476/30*MAX(MIN($AX476,EOMONTH(BK$15,0))-MAX($AW476,BK$15)+1,),
$DH476="раб.день",
$DR476/30*(IFERROR(
_xlfn.LET(_xlpm.VD,
CHOOSE(
{1;2;3;4;5;6;7;8;9;10;11;12;13;14;15;16;17;18},
45658,45659,45660,45661,45662,45663,45664,45665,45711,45724,45778,45779,45785,45786,45820,45821,45965,46022),
_xlfn.LET(_xlpm.DD,
MAX(MIN($AX476,EOMONTH(BK$15,0))-MAX($AW476,BK$15),),
_xlfn.IFS(
AND(MONTH($AW476)=MONTH(BK$15),MONTH($AX476)&lt;&gt;MONTH(BK$15)),
NETWORKDAYS.INTL($AW476,$AW476+_xlpm.DD,1,_xlpm.VD),
AND(MONTH($AW476)&lt;&gt;MONTH(BK$15),MONTH($AX476)=MONTH(BK$15)),
NETWORKDAYS.INTL(($AX476)-_xlpm.DD,$AX476,1,_xlpm.VD),
AND(MONTH($AW476)&lt;MONTH(BK$15),MONTH($AX476)&gt;MONTH(BK$15)),
NETWORKDAYS.INTL((EOMONTH(BK$15-1,1))-_xlpm.DD,EOMONTH(BK$15-1,1),1,_xlpm.VD),
AND(MONTH($AW476)=MONTH(BK$15),MONTH($AX476)=MONTH(BK$15)),
NETWORKDAYS.INTL($AW476,$AX476,1,_xlpm.VD)))),0)),
$DH476="месяц",
$DR476*BK476,
$DH476="неделя",
$DR476*BK476/7*(ROUNDUP((DAY(EOMONTH(BK$15,0)))/4,0))),
0)</f>
        <v/>
      </c>
      <c r="EE476" s="125">
        <f>SUM($DS476,$DT476,$DU476,$DV476,$DW476,$DX476,$DY476,$DZ476,$EA476,$EB476,$EC476,$ED476)</f>
        <v/>
      </c>
      <c r="EF476" s="125">
        <f>IFERROR(ROUND($EE476*(1+$EP476),2),0)</f>
        <v/>
      </c>
      <c r="EG476" s="128" t="n">
        <v>1</v>
      </c>
      <c r="EH476" s="126" t="n">
        <v>0</v>
      </c>
      <c r="EI476" s="126">
        <f>ROUND(SUM($EH476:$EH476)*SUM($AB476:$AB476)*$EG476,2)</f>
        <v/>
      </c>
      <c r="EJ476" s="126">
        <f>ROUND($EI476*(1+$EP476),2)</f>
        <v/>
      </c>
      <c r="EK476" s="126" t="n">
        <v>0</v>
      </c>
      <c r="EL476" s="126">
        <f>ROUND(SUM($EK476:$EK476)*SUM($AB476:$AB476)*$EG476,2)</f>
        <v/>
      </c>
      <c r="EM476" s="126">
        <f>ROUND($EL476*(1+$EP476),2)</f>
        <v/>
      </c>
      <c r="EN476" s="126">
        <f>SUM($EE476,$EI476,$EL476)</f>
        <v/>
      </c>
      <c r="EO476" s="126">
        <f>SUM($EF476,$EJ476,$EM476)</f>
        <v/>
      </c>
      <c r="EP476" s="59" t="inlineStr">
        <is>
          <t>20%</t>
        </is>
      </c>
      <c r="EQ476" s="59" t="n"/>
      <c r="ER476" s="60">
        <f t="array" ref="ER476">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MATCH(ES476,
{"AMS";"RussOutdoor";"HD Outdoor";"Ingroup";"IQ";"Ledproduction";"LisChannel";"Logic";"Media-PPL";"NovikovTV | НовиковТВ";"SMA";"SOK";"КрокусТВ | CrocusTV | IndoorTV";"Сити";"ТЯК Москва"},
0)),"")</f>
        <v/>
      </c>
      <c r="ES476" s="60" t="n"/>
      <c r="ET476" s="60">
        <f t="array" ref="ET476">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MATCH(ES476,
{"AMS";"RussOutdoor";"HD Outdoor";"Ingroup";"IQ";"Ledproduction";"LisChannel";"Logic";"Media-PPL";"NovikovTV | НовиковТВ";"SMA";"SOK";"КрокусТВ | CrocusTV | IndoorTV";"Сити";"ТЯК Москва"},
0)),"")</f>
        <v/>
      </c>
      <c r="EU476" s="60" t="n"/>
      <c r="EV476" s="60" t="n"/>
      <c r="EX476" s="110">
        <f t="array" ref="EX476">
($AR476/30
+N("ТРАФИК ПЛОЩАДКИ"))*
(IFERROR(
_xlfn.LET(
_xlpm.GPR,
HLOOKUP($L476,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(MATCH($T476,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IF($Q476="цифровой",_xlpm.GPR/$AG476,_xlpm.GPR/60)),
0)
+N("DWELL TIME"))*
(IF($AB476=0,0,IF($AB476=1,0.3,IF($AB476=2,0.5,IF($AB476&gt;2,1))))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_xlfn.IFS($AC476="да",1.2,$AC476="нет",1)*
_xlfn.IFS($AD476="да",1.2,$AD476="нет",1)*
IF(R476="статический",1,1.2)*
$X476*
INDEX(
{1.2;1;1.2;1.2;1;1.2;1.2;1.2;1.2;1.2;1.2;1;1.2;1.2;1.2;1.2;1;1;1.2;1.2;1.2;1;1;1;1;1.2;1.2;1.2;1.2;1;1;1;1;1.2;1.2;1.2;1.2;1.2;1.2;1.2;1.2;1;1;1.2;1;1;1;1;1.5;1;1;1.5;1.5;1.2},
MATCH($Q476,_xlpm.MI,0)))&gt;{0.02;0.04;0.06;0.1;0.2;0.4;0.6;0.8;1;2;4;6})),
{0;1;2;3;4;5;6;7;8;9;10;11;12},
0)))
+N("КОЭФФИЦИЕНТ КОНТАКТА"))))*
(_xlfn.IFS($X476&lt;0.1,$X476/1000,$X476&gt;25,5.2,AND($X476&gt;=0.1,$X476&lt;=25),(($X476*2+0.1)/10)*($X476/10)))*
IFERROR((_xlfn.LET(
_xlpm.MA,
{0;0.8;0.85;0.9;0.95;1},
_xlpm.MAA,
{0;1;2;3;4;5},
INDEX(_xlpm.MA,MATCH(SUMPRODUCT(--((IF(ROUND(_xlpm.MAA,1)&gt;5,5,ROUND($AB476,1)))&gt;{0;1;2;3;4;5})),_xlpm.MAA,0)))
+N("КОЭФФИЦИЕНТ КОЛ-ВО КОНСТРУКЦИЙ")),1)*
$AB476,0))*
(IF($Q476="цифровой",$AG476/15*$AI476,1)
+N("ДЛЯ ЦИФРЫ"))</f>
        <v/>
      </c>
      <c r="EY476" s="110">
        <f>IFERROR(EX476*AY476,0)</f>
        <v/>
      </c>
      <c r="EZ476" s="131">
        <f>IFERROR(DP476/EY476*1000,0)</f>
        <v/>
      </c>
      <c r="FA476" s="112">
        <f>IFERROR(FC476/FB476,0)</f>
        <v/>
      </c>
      <c r="FB476" s="112">
        <f>IFERROR((FC476/(EY476/FF476*#REF!))*0.825,0)</f>
        <v/>
      </c>
      <c r="FC476" s="112">
        <f>IFERROR(((EX476*30/AR476)*100)/30,0)</f>
        <v/>
      </c>
      <c r="FD476" s="112">
        <f>IFERROR(EY476/G476*100%,0)</f>
        <v/>
      </c>
      <c r="FE476" s="112">
        <f>IFERROR(FD476/FC476*100%,0)</f>
        <v/>
      </c>
      <c r="FF476" s="110">
        <f>IFERROR(AR476/30*AY476,0)</f>
        <v/>
      </c>
    </row>
    <row r="477" ht="13" customHeight="1">
      <c r="A477" s="59" t="n"/>
      <c r="B477" s="60" t="n"/>
      <c r="C477" s="60" t="n"/>
      <c r="D477" s="60">
        <f t="array" ref="D477">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MATCH($E477,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77" s="60">
        <f t="array" ref="E477">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MATCH($F477,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77" s="60" t="inlineStr"/>
      <c r="G477" s="60" t="n"/>
      <c r="H477" s="60">
        <f t="array" ref="H477">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MATCH($I477,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77" s="60" t="n"/>
      <c r="J477" s="60" t="n"/>
      <c r="K477" s="60" t="n"/>
      <c r="L477" s="60" t="n"/>
      <c r="M477" s="60" t="n"/>
      <c r="N477" s="60" t="n"/>
      <c r="O477" s="60" t="n"/>
      <c r="P477" s="60">
        <f t="array" ref="P477">
_xlfn.IFS(
ISNUMBER(MATCH($Q477,{"шелфбаннер","разделитель","монетница","чековая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ISNUMBER(MATCH($Q477,{"LED/LCD","видеокулер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ISNUMBER(MATCH($Q477,{"автомобиль","машина","выставочное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ISNUMBER(MATCH($Q477,{"билборд","лифтовая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ISNUMBER(MATCH($Q477,{"навигация","подвесной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ISNUMBER(MATCH($Q477,{"движущаяся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ISNUMBER(MATCH($Q477,{"каталог","журнал"},)),
"Пресса",
$Q477="","")</f>
        <v/>
      </c>
      <c r="Q477" s="60" t="n"/>
      <c r="R477" s="60">
        <f t="array" ref="R477">
IFERROR(
_xlfn.IFS(
OR(ISNUMBER(MATCH($Q477,{"экспозиция","макет","стенд","автостенд","авто стенд","выставочное пространство","выставочные стенды","модульные выставочные стенды","3Д конструкция","3D конструкция"},)),P477="Экспонирование"),
"нестандартный",
ISNUMBER(MATCH($Q477,{"скроллер","призматрон"},)),
"динамический",
$P477="Видео",
"цифровой",
OR($P477="Пресса",$P477="Щит",$P477="POSm",$P477="Подвес",$P477="Брендирование/оклейка"),
"статический"),"")</f>
        <v/>
      </c>
      <c r="S477" s="59" t="n"/>
      <c r="T477" s="60" t="n"/>
      <c r="U477" s="60" t="n"/>
      <c r="V477" s="60">
        <f>
IF(P477="Видео",
"цифровой постер/ролик",
IF(ISNUMBER(MATCH(Q477,{"короб световой","короб световой | лайтбокс","короб световой | кристалайт","лайтбокс","лайт бокс","кристалайт","LB","lightbox"},)),
"бэклит",
IF(P477="Брендирование/оклейка",
"перфарированная пленка/самоклейка",
IF(P477="Экспонирование",
"под запрос",
IF(P477="Подвес",
"баннер/ткань",
"")))))</f>
        <v/>
      </c>
      <c r="W477" s="59" t="n"/>
      <c r="X477" s="59" t="n"/>
      <c r="Y477" s="59" t="n"/>
      <c r="Z477" s="61" t="n"/>
      <c r="AA477" s="61" t="n"/>
      <c r="AB477" s="61">
        <f>IF(BL477&gt;0,Z477,0)</f>
        <v/>
      </c>
      <c r="AC477" s="59" t="n"/>
      <c r="AD477" s="59" t="n"/>
      <c r="AE477" s="59" t="n"/>
      <c r="AF477" s="59" t="n"/>
      <c r="AG477" s="59" t="n"/>
      <c r="AH477" s="59" t="n"/>
      <c r="AI477" s="59" t="n"/>
      <c r="AJ477" s="59" t="n"/>
      <c r="AK477" s="59" t="n"/>
      <c r="AL477" s="62">
        <f>IFERROR(IF(OR(R477="статический",R477="динамический",R477="нестандартный",R477="",R477=""),"-",IF(AND(AH477="-",AI477="-"),"-",AK477*3600/AH477*AI477)),"-")</f>
        <v/>
      </c>
      <c r="AM477" s="62">
        <f>IFERROR(IF(OR(R477="статический",R477="динамический",R477="",R477="", R477="BTL",R477="нестандартный"),"-",AG477*AI477*AL477/60),"-")</f>
        <v/>
      </c>
      <c r="AN477" s="63">
        <f>IFERROR(IF(AH477="","-",AG477*AI477/AH477),"-")</f>
        <v/>
      </c>
      <c r="AO477" s="59">
        <f>IFERROR(IF(OR($R477="статический",$R477="динамический",$R477="",$R477="",$R477="BTL",$R477="нестандартный"),"-",$AL477*$AY477),"-")</f>
        <v/>
      </c>
      <c r="AP477" s="62">
        <f>IFERROR(IF(OR($R477="статический",$R477="динамический",$R477="",$R477="",$R477="BTL",$R477="нестандартный"),"-",$AM477*AY477),"-")</f>
        <v/>
      </c>
      <c r="AQ477" s="64" t="n"/>
      <c r="AR477" s="61" t="n"/>
      <c r="AS477" s="61" t="n"/>
      <c r="AT477" s="61" t="n"/>
      <c r="AU477" s="65" t="n"/>
      <c r="AV477" s="124">
        <f>IFERROR(DR477/AT477*1000,"n/a")</f>
        <v/>
      </c>
      <c r="AW477" s="67" t="n"/>
      <c r="AX477" s="67" t="n"/>
      <c r="AY477" s="43">
        <f>IFERROR(IF(OR($AW477="",$AX477=""),"",_xlfn.DAYS($AX477+1,$AW477)),"")</f>
        <v/>
      </c>
      <c r="AZ477" s="68">
        <f t="array" ref="AZ477">
_xlfn.LET(_xlpm.COEFF,
IF($AW477+$AX477=0,0,IF(MAX(MIN($AX477,EOMONTH(AZ$15,0))-MAX($AW477,AZ$15)+1,)&gt;0,1,0)),
_xlfn.IFS(
$ES477="LisChannel",
_xlpm.COEFF*
INDEX({1;1;1.2;1.2;1;1;1;1;1.2;1.2;1.2;1.2},
MATCH(MONTH(AZ$15),
{1,2,3,4,5,6,7,8,9,10,11,12})),
CONCATENATE($ES477," ",$L477)="RussOutdoor метро",
_xlpm.COEFF*
INDEX({0.8;0.9;1.1;1.1;1;1;1;1;1.1;1.1;1.1;1.1},
MATCH(MONTH(AZ$15),
{1,2,3,4,5,6,7,8,9,10,11,12})),
$ES477&lt;&gt;"LisChannel",
_xlpm.COEFF,
$ES477&lt;&gt;"RussOutdoor",
_xlpm.COEFF))</f>
        <v/>
      </c>
      <c r="BA477" s="68">
        <f t="array" ref="BA477">
_xlfn.LET(_xlpm.COEFF,
IF($AW477+$AX477=0,0,IF(MAX(MIN($AX477,EOMONTH(BA$15,0))-MAX($AW477,BA$15)+1,)&gt;0,1,0)),
_xlfn.IFS(
$ES477="LisChannel",
_xlpm.COEFF*
INDEX({1;1;1.2;1.2;1;1;1;1;1.2;1.2;1.2;1.2},
MATCH(MONTH(BA$15),
{1,2,3,4,5,6,7,8,9,10,11,12})),
CONCATENATE($ES477," ",$L477)="RussOutdoor метро",
_xlpm.COEFF*
INDEX({0.8;0.9;1.1;1.1;1;1;1;1;1.1;1.1;1.1;1.1},
MATCH(MONTH(BA$15),
{1,2,3,4,5,6,7,8,9,10,11,12})),
$ES477&lt;&gt;"LisChannel",
_xlpm.COEFF,
$ES477&lt;&gt;"RussOutdoor",
_xlpm.COEFF))</f>
        <v/>
      </c>
      <c r="BB477" s="68">
        <f t="array" ref="BB477">
_xlfn.LET(_xlpm.COEFF,
IF($AW477+$AX477=0,0,IF(MAX(MIN($AX477,EOMONTH(BB$15,0))-MAX($AW477,BB$15)+1,)&gt;0,1,0)),
_xlfn.IFS(
$ES477="LisChannel",
_xlpm.COEFF*
INDEX({1;1;1.2;1.2;1;1;1;1;1.2;1.2;1.2;1.2},
MATCH(MONTH(BB$15),
{1,2,3,4,5,6,7,8,9,10,11,12})),
CONCATENATE($ES477," ",$L477)="RussOutdoor метро",
_xlpm.COEFF*
INDEX({0.8;0.9;1.1;1.1;1;1;1;1;1.1;1.1;1.1;1.1},
MATCH(MONTH(BB$15),
{1,2,3,4,5,6,7,8,9,10,11,12})),
$ES477&lt;&gt;"LisChannel",
_xlpm.COEFF,
$ES477&lt;&gt;"RussOutdoor",
_xlpm.COEFF))</f>
        <v/>
      </c>
      <c r="BC477" s="68">
        <f t="array" ref="BC477">
_xlfn.LET(_xlpm.COEFF,
IF($AW477+$AX477=0,0,IF(MAX(MIN($AX477,EOMONTH(BC$15,0))-MAX($AW477,BC$15)+1,)&gt;0,1,0)),
_xlfn.IFS(
$ES477="LisChannel",
_xlpm.COEFF*
INDEX({1;1;1.2;1.2;1;1;1;1;1.2;1.2;1.2;1.2},
MATCH(MONTH(BC$15),
{1,2,3,4,5,6,7,8,9,10,11,12})),
CONCATENATE($ES477," ",$L477)="RussOutdoor метро",
_xlpm.COEFF*
INDEX({0.8;0.9;1.1;1.1;1;1;1;1;1.1;1.1;1.1;1.1},
MATCH(MONTH(BC$15),
{1,2,3,4,5,6,7,8,9,10,11,12})),
$ES477&lt;&gt;"LisChannel",
_xlpm.COEFF,
$ES477&lt;&gt;"RussOutdoor",
_xlpm.COEFF))</f>
        <v/>
      </c>
      <c r="BD477" s="68">
        <f t="array" ref="BD477">
_xlfn.LET(_xlpm.COEFF,
IF($AW477+$AX477=0,0,IF(MAX(MIN($AX477,EOMONTH(BD$15,0))-MAX($AW477,BD$15)+1,)&gt;0,1,0)),
_xlfn.IFS(
$ES477="LisChannel",
_xlpm.COEFF*
INDEX({1;1;1.2;1.2;1;1;1;1;1.2;1.2;1.2;1.2},
MATCH(MONTH(BD$15),
{1,2,3,4,5,6,7,8,9,10,11,12})),
CONCATENATE($ES477," ",$L477)="RussOutdoor метро",
_xlpm.COEFF*
INDEX({0.8;0.9;1.1;1.1;1;1;1;1;1.1;1.1;1.1;1.1},
MATCH(MONTH(BD$15),
{1,2,3,4,5,6,7,8,9,10,11,12})),
$ES477&lt;&gt;"LisChannel",
_xlpm.COEFF,
$ES477&lt;&gt;"RussOutdoor",
_xlpm.COEFF))</f>
        <v/>
      </c>
      <c r="BE477" s="68">
        <f t="array" ref="BE477">
_xlfn.LET(_xlpm.COEFF,
IF($AW477+$AX477=0,0,IF(MAX(MIN($AX477,EOMONTH(BE$15,0))-MAX($AW477,BE$15)+1,)&gt;0,1,0)),
_xlfn.IFS(
$ES477="LisChannel",
_xlpm.COEFF*
INDEX({1;1;1.2;1.2;1;1;1;1;1.2;1.2;1.2;1.2},
MATCH(MONTH(BE$15),
{1,2,3,4,5,6,7,8,9,10,11,12})),
CONCATENATE($ES477," ",$L477)="RussOutdoor метро",
_xlpm.COEFF*
INDEX({0.8;0.9;1.1;1.1;1;1;1;1;1.1;1.1;1.1;1.1},
MATCH(MONTH(BE$15),
{1,2,3,4,5,6,7,8,9,10,11,12})),
$ES477&lt;&gt;"LisChannel",
_xlpm.COEFF,
$ES477&lt;&gt;"RussOutdoor",
_xlpm.COEFF))</f>
        <v/>
      </c>
      <c r="BF477" s="68">
        <f t="array" ref="BF477">
_xlfn.LET(_xlpm.COEFF,
IF($AW477+$AX477=0,0,IF(MAX(MIN($AX477,EOMONTH(BF$15,0))-MAX($AW477,BF$15)+1,)&gt;0,1,0)),
_xlfn.IFS(
$ES477="LisChannel",
_xlpm.COEFF*
INDEX({1;1;1.2;1.2;1;1;1;1;1.2;1.2;1.2;1.2},
MATCH(MONTH(BF$15),
{1,2,3,4,5,6,7,8,9,10,11,12})),
CONCATENATE($ES477," ",$L477)="RussOutdoor метро",
_xlpm.COEFF*
INDEX({0.8;0.9;1.1;1.1;1;1;1;1;1.1;1.1;1.1;1.1},
MATCH(MONTH(BF$15),
{1,2,3,4,5,6,7,8,9,10,11,12})),
$ES477&lt;&gt;"LisChannel",
_xlpm.COEFF,
$ES477&lt;&gt;"RussOutdoor",
_xlpm.COEFF))</f>
        <v/>
      </c>
      <c r="BG477" s="68">
        <f t="array" ref="BG477">
_xlfn.LET(_xlpm.COEFF,
IF($AW477+$AX477=0,0,IF(MAX(MIN($AX477,EOMONTH(BG$15,0))-MAX($AW477,BG$15)+1,)&gt;0,1,0)),
_xlfn.IFS(
$ES477="LisChannel",
_xlpm.COEFF*
INDEX({1;1;1.2;1.2;1;1;1;1;1.2;1.2;1.2;1.2},
MATCH(MONTH(BG$15),
{1,2,3,4,5,6,7,8,9,10,11,12})),
CONCATENATE($ES477," ",$L477)="RussOutdoor метро",
_xlpm.COEFF*
INDEX({0.8;0.9;1.1;1.1;1;1;1;1;1.1;1.1;1.1;1.1},
MATCH(MONTH(BG$15),
{1,2,3,4,5,6,7,8,9,10,11,12})),
$ES477&lt;&gt;"LisChannel",
_xlpm.COEFF,
$ES477&lt;&gt;"RussOutdoor",
_xlpm.COEFF))</f>
        <v/>
      </c>
      <c r="BH477" s="68">
        <f t="array" ref="BH477">
_xlfn.LET(_xlpm.COEFF,
IF($AW477+$AX477=0,0,IF(MAX(MIN($AX477,EOMONTH(BH$15,0))-MAX($AW477,BH$15)+1,)&gt;0,1,0)),
_xlfn.IFS(
$ES477="LisChannel",
_xlpm.COEFF*
INDEX({1;1;1.2;1.2;1;1;1;1;1.2;1.2;1.2;1.2},
MATCH(MONTH(BH$15),
{1,2,3,4,5,6,7,8,9,10,11,12})),
CONCATENATE($ES477," ",$L477)="RussOutdoor метро",
_xlpm.COEFF*
INDEX({0.8;0.9;1.1;1.1;1;1;1;1;1.1;1.1;1.1;1.1},
MATCH(MONTH(BH$15),
{1,2,3,4,5,6,7,8,9,10,11,12})),
$ES477&lt;&gt;"LisChannel",
_xlpm.COEFF,
$ES477&lt;&gt;"RussOutdoor",
_xlpm.COEFF))</f>
        <v/>
      </c>
      <c r="BI477" s="68">
        <f t="array" ref="BI477">
_xlfn.LET(_xlpm.COEFF,
IF($AW477+$AX477=0,0,IF(MAX(MIN($AX477,EOMONTH(BI$15,0))-MAX($AW477,BI$15)+1,)&gt;0,1,0)),
_xlfn.IFS(
$ES477="LisChannel",
_xlpm.COEFF*
INDEX({1;1;1.2;1.2;1;1;1;1;1.2;1.2;1.2;1.2},
MATCH(MONTH(BI$15),
{1,2,3,4,5,6,7,8,9,10,11,12})),
CONCATENATE($ES477," ",$L477)="RussOutdoor метро",
_xlpm.COEFF*
INDEX({0.8;0.9;1.1;1.1;1;1;1;1;1.1;1.1;1.1;1.1},
MATCH(MONTH(BI$15),
{1,2,3,4,5,6,7,8,9,10,11,12})),
$ES477&lt;&gt;"LisChannel",
_xlpm.COEFF,
$ES477&lt;&gt;"RussOutdoor",
_xlpm.COEFF))</f>
        <v/>
      </c>
      <c r="BJ477" s="68">
        <f t="array" ref="BJ477">
_xlfn.LET(_xlpm.COEFF,
IF($AW477+$AX477=0,0,IF(MAX(MIN($AX477,EOMONTH(BJ$15,0))-MAX($AW477,BJ$15)+1,)&gt;0,1,0)),
_xlfn.IFS(
$ES477="LisChannel",
_xlpm.COEFF*
INDEX({1;1;1.2;1.2;1;1;1;1;1.2;1.2;1.2;1.2},
MATCH(MONTH(BJ$15),
{1,2,3,4,5,6,7,8,9,10,11,12})),
CONCATENATE($ES477," ",$L477)="RussOutdoor метро",
_xlpm.COEFF*
INDEX({0.8;0.9;1.1;1.1;1;1;1;1;1.1;1.1;1.1;1.1},
MATCH(MONTH(BJ$15),
{1,2,3,4,5,6,7,8,9,10,11,12})),
$ES477&lt;&gt;"LisChannel",
_xlpm.COEFF,
$ES477&lt;&gt;"RussOutdoor",
_xlpm.COEFF))</f>
        <v/>
      </c>
      <c r="BK477" s="68">
        <f t="array" ref="BK477">
_xlfn.LET(_xlpm.COEFF,
IF($AW477+$AX477=0,0,IF(MAX(MIN($AX477,EOMONTH(BK$15,0))-MAX($AW477,BK$15)+1,)&gt;0,1,0)),
_xlfn.IFS(
$ES477="LisChannel",
_xlpm.COEFF*
INDEX({1;1;1.2;1.2;1;1;1;1;1.2;1.2;1.2;1.2},
MATCH(MONTH(BK$15),
{1,2,3,4,5,6,7,8,9,10,11,12})),
CONCATENATE($ES477," ",$L477)="RussOutdoor метро",
_xlpm.COEFF*
INDEX({0.8;0.9;1.1;1.1;1;1;1;1;1.1;1.1;1.1;1.1},
MATCH(MONTH(BK$15),
{1,2,3,4,5,6,7,8,9,10,11,12})),
$ES477&lt;&gt;"LisChannel",
_xlpm.COEFF,
$ES477&lt;&gt;"RussOutdoor",
_xlpm.COEFF))</f>
        <v/>
      </c>
      <c r="BL477" s="62">
        <f>COUNTIFS($AZ477:$BK477,"&gt;0")</f>
        <v/>
      </c>
      <c r="BM477" s="65" t="n"/>
      <c r="BN477" s="125">
        <f>$DJ477</f>
        <v/>
      </c>
      <c r="BO477" s="63">
        <f>$DQ477</f>
        <v/>
      </c>
      <c r="BP477" s="125">
        <f>
IFERROR(
IF($BL477=0,0,
$BN477*(1-$BO477)),
0)</f>
        <v/>
      </c>
      <c r="BQ477" s="125">
        <f t="array" ref="BQ477">
IFERROR(
_xlfn.IFS(
$DH477="день_1",
$BP477*$BL477/($AX477-$AW477+1)*AZ477*(DAY(EOMONTH(AZ$15,0))),
$DH477="день_2",
$BP477/30*MAX(MIN($AX477,EOMONTH(AZ$15,0))-MAX($AW477,AZ$15)+1,),
$DH477="раб.день",
$BP477/30*(IFERROR(
_xlfn.LET(_xlpm.VD,
CHOOSE(
{1;2;3;4;5;6;7;8;9;10;11;12;13;14;15;16;17;18},
45658,45659,45660,45661,45662,45663,45664,45665,45711,45724,45778,45779,45785,45786,45820,45821,45965,46022),
_xlfn.LET(_xlpm.DD,
MAX(MIN($AX477,EOMONTH(AZ$15,0))-MAX($AW477,AZ$15),),
_xlfn.IFS(
AND(MONTH($AW477)=MONTH(AZ$15),MONTH($AX477)&lt;&gt;MONTH(AZ$15)),
NETWORKDAYS.INTL($AW477,$AW477+_xlpm.DD,1,_xlpm.VD),
AND(MONTH($AW477)&lt;&gt;MONTH(AZ$15),MONTH($AX477)=MONTH(AZ$15)),
NETWORKDAYS.INTL(($AX477)-_xlpm.DD,$AX477,1,_xlpm.VD),
AND(MONTH($AW477)&lt;MONTH(AZ$15),MONTH($AX477)&gt;MONTH(AZ$15)),
NETWORKDAYS.INTL((EOMONTH(AZ$15-1,1))-_xlpm.DD,EOMONTH(AZ$15-1,1),1,_xlpm.VD),
AND(MONTH($AW477)=MONTH(AZ$15),MONTH($AX477)=MONTH(AZ$15)),
NETWORKDAYS.INTL($AW477,$AX477,1,_xlpm.VD)))),0)),
$DH477="месяц",
$BP477*AZ477,
$DH477="неделя",
$BP477*AZ477/7*(ROUNDUP((DAY(EOMONTH(AZ$15,0)))/4,0))),
0)</f>
        <v/>
      </c>
      <c r="BR477" s="125">
        <f t="array" ref="BR477">
IFERROR(
_xlfn.IFS(
$DH477="день_1",
$BP477*$BL477/($AX477-$AW477+1)*BA477*(DAY(EOMONTH(BA$15,0))),
$DH477="день_2",
$BP477/30*MAX(MIN($AX477,EOMONTH(BA$15,0))-MAX($AW477,BA$15)+1,),
$DH477="раб.день",
$BP477/30*(IFERROR(
_xlfn.LET(_xlpm.VD,
CHOOSE(
{1;2;3;4;5;6;7;8;9;10;11;12;13;14;15;16;17;18},
45658,45659,45660,45661,45662,45663,45664,45665,45711,45724,45778,45779,45785,45786,45820,45821,45965,46022),
_xlfn.LET(_xlpm.DD,
MAX(MIN($AX477,EOMONTH(BA$15,0))-MAX($AW477,BA$15),),
_xlfn.IFS(
AND(MONTH($AW477)=MONTH(BA$15),MONTH($AX477)&lt;&gt;MONTH(BA$15)),
NETWORKDAYS.INTL($AW477,$AW477+_xlpm.DD,1,_xlpm.VD),
AND(MONTH($AW477)&lt;&gt;MONTH(BA$15),MONTH($AX477)=MONTH(BA$15)),
NETWORKDAYS.INTL(($AX477)-_xlpm.DD,$AX477,1,_xlpm.VD),
AND(MONTH($AW477)&lt;MONTH(BA$15),MONTH($AX477)&gt;MONTH(BA$15)),
NETWORKDAYS.INTL((EOMONTH(BA$15-1,1))-_xlpm.DD,EOMONTH(BA$15-1,1),1,_xlpm.VD),
AND(MONTH($AW477)=MONTH(BA$15),MONTH($AX477)=MONTH(BA$15)),
NETWORKDAYS.INTL($AW477,$AX477,1,_xlpm.VD)))),0)),
$DH477="месяц",
$BP477*BA477,
$DH477="неделя",
$BP477*BA477/7*(ROUNDUP((DAY(EOMONTH(BA$15,0)))/4,0))),
0)</f>
        <v/>
      </c>
      <c r="BS477" s="125">
        <f t="array" ref="BS477">
IFERROR(
_xlfn.IFS(
$DH477="день_1",
$BP477*$BL477/($AX477-$AW477+1)*BB477*(DAY(EOMONTH(BB$15,0))),
$DH477="день_2",
$BP477/30*MAX(MIN($AX477,EOMONTH(BB$15,0))-MAX($AW477,BB$15)+1,),
$DH477="раб.день",
$BP477/30*(IFERROR(
_xlfn.LET(_xlpm.VD,
CHOOSE(
{1;2;3;4;5;6;7;8;9;10;11;12;13;14;15;16;17;18},
45658,45659,45660,45661,45662,45663,45664,45665,45711,45724,45778,45779,45785,45786,45820,45821,45965,46022),
_xlfn.LET(_xlpm.DD,
MAX(MIN($AX477,EOMONTH(BB$15,0))-MAX($AW477,BB$15),),
_xlfn.IFS(
AND(MONTH($AW477)=MONTH(BB$15),MONTH($AX477)&lt;&gt;MONTH(BB$15)),
NETWORKDAYS.INTL($AW477,$AW477+_xlpm.DD,1,_xlpm.VD),
AND(MONTH($AW477)&lt;&gt;MONTH(BB$15),MONTH($AX477)=MONTH(BB$15)),
NETWORKDAYS.INTL(($AX477)-_xlpm.DD,$AX477,1,_xlpm.VD),
AND(MONTH($AW477)&lt;MONTH(BB$15),MONTH($AX477)&gt;MONTH(BB$15)),
NETWORKDAYS.INTL((EOMONTH(BB$15-1,1))-_xlpm.DD,EOMONTH(BB$15-1,1),1,_xlpm.VD),
AND(MONTH($AW477)=MONTH(BB$15),MONTH($AX477)=MONTH(BB$15)),
NETWORKDAYS.INTL($AW477,$AX477,1,_xlpm.VD)))),0)),
$DH477="месяц",
$BP477*BB477,
$DH477="неделя",
$BP477*BB477/7*(ROUNDUP((DAY(EOMONTH(BB$15,0)))/4,0))),
0)</f>
        <v/>
      </c>
      <c r="BT477" s="125">
        <f t="array" ref="BT477">
IFERROR(
_xlfn.IFS(
$DH477="день_1",
$BP477*$BL477/($AX477-$AW477+1)*BC477*(DAY(EOMONTH(BC$15,0))),
$DH477="день_2",
$BP477/30*MAX(MIN($AX477,EOMONTH(BC$15,0))-MAX($AW477,BC$15)+1,),
$DH477="раб.день",
$BP477/30*(IFERROR(
_xlfn.LET(_xlpm.VD,
CHOOSE(
{1;2;3;4;5;6;7;8;9;10;11;12;13;14;15;16;17;18},
45658,45659,45660,45661,45662,45663,45664,45665,45711,45724,45778,45779,45785,45786,45820,45821,45965,46022),
_xlfn.LET(_xlpm.DD,
MAX(MIN($AX477,EOMONTH(BC$15,0))-MAX($AW477,BC$15),),
_xlfn.IFS(
AND(MONTH($AW477)=MONTH(BC$15),MONTH($AX477)&lt;&gt;MONTH(BC$15)),
NETWORKDAYS.INTL($AW477,$AW477+_xlpm.DD,1,_xlpm.VD),
AND(MONTH($AW477)&lt;&gt;MONTH(BC$15),MONTH($AX477)=MONTH(BC$15)),
NETWORKDAYS.INTL(($AX477)-_xlpm.DD,$AX477,1,_xlpm.VD),
AND(MONTH($AW477)&lt;MONTH(BC$15),MONTH($AX477)&gt;MONTH(BC$15)),
NETWORKDAYS.INTL((EOMONTH(BC$15-1,1))-_xlpm.DD,EOMONTH(BC$15-1,1),1,_xlpm.VD),
AND(MONTH($AW477)=MONTH(BC$15),MONTH($AX477)=MONTH(BC$15)),
NETWORKDAYS.INTL($AW477,$AX477,1,_xlpm.VD)))),0)),
$DH477="месяц",
$BP477*BC477,
$DH477="неделя",
$BP477*BC477/7*(ROUNDUP((DAY(EOMONTH(BC$15,0)))/4,0))),
0)</f>
        <v/>
      </c>
      <c r="BU477" s="125">
        <f t="array" ref="BU477">
IFERROR(
_xlfn.IFS(
$DH477="день_1",
$BP477*$BL477/($AX477-$AW477+1)*BD477*(DAY(EOMONTH(BD$15,0))),
$DH477="день_2",
$BP477/30*MAX(MIN($AX477,EOMONTH(BD$15,0))-MAX($AW477,BD$15)+1,),
$DH477="раб.день",
$BP477/30*(IFERROR(
_xlfn.LET(_xlpm.VD,
CHOOSE(
{1;2;3;4;5;6;7;8;9;10;11;12;13;14;15;16;17;18},
45658,45659,45660,45661,45662,45663,45664,45665,45711,45724,45778,45779,45785,45786,45820,45821,45965,46022),
_xlfn.LET(_xlpm.DD,
MAX(MIN($AX477,EOMONTH(BD$15,0))-MAX($AW477,BD$15),),
_xlfn.IFS(
AND(MONTH($AW477)=MONTH(BD$15),MONTH($AX477)&lt;&gt;MONTH(BD$15)),
NETWORKDAYS.INTL($AW477,$AW477+_xlpm.DD,1,_xlpm.VD),
AND(MONTH($AW477)&lt;&gt;MONTH(BD$15),MONTH($AX477)=MONTH(BD$15)),
NETWORKDAYS.INTL(($AX477)-_xlpm.DD,$AX477,1,_xlpm.VD),
AND(MONTH($AW477)&lt;MONTH(BD$15),MONTH($AX477)&gt;MONTH(BD$15)),
NETWORKDAYS.INTL((EOMONTH(BD$15-1,1))-_xlpm.DD,EOMONTH(BD$15-1,1),1,_xlpm.VD),
AND(MONTH($AW477)=MONTH(BD$15),MONTH($AX477)=MONTH(BD$15)),
NETWORKDAYS.INTL($AW477,$AX477,1,_xlpm.VD)))),0)),
$DH477="месяц",
$BP477*BD477,
$DH477="неделя",
$BP477*BD477/7*(ROUNDUP((DAY(EOMONTH(BD$15,0)))/4,0))),
0)</f>
        <v/>
      </c>
      <c r="BV477" s="125">
        <f t="array" ref="BV477">
IFERROR(
_xlfn.IFS(
$DH477="день_1",
$BP477*$BL477/($AX477-$AW477+1)*BE477*(DAY(EOMONTH(BE$15,0))),
$DH477="день_2",
$BP477/30*MAX(MIN($AX477,EOMONTH(BE$15,0))-MAX($AW477,BE$15)+1,),
$DH477="раб.день",
$BP477/30*(IFERROR(
_xlfn.LET(_xlpm.VD,
CHOOSE(
{1;2;3;4;5;6;7;8;9;10;11;12;13;14;15;16;17;18},
45658,45659,45660,45661,45662,45663,45664,45665,45711,45724,45778,45779,45785,45786,45820,45821,45965,46022),
_xlfn.LET(_xlpm.DD,
MAX(MIN($AX477,EOMONTH(BE$15,0))-MAX($AW477,BE$15),),
_xlfn.IFS(
AND(MONTH($AW477)=MONTH(BE$15),MONTH($AX477)&lt;&gt;MONTH(BE$15)),
NETWORKDAYS.INTL($AW477,$AW477+_xlpm.DD,1,_xlpm.VD),
AND(MONTH($AW477)&lt;&gt;MONTH(BE$15),MONTH($AX477)=MONTH(BE$15)),
NETWORKDAYS.INTL(($AX477)-_xlpm.DD,$AX477,1,_xlpm.VD),
AND(MONTH($AW477)&lt;MONTH(BE$15),MONTH($AX477)&gt;MONTH(BE$15)),
NETWORKDAYS.INTL((EOMONTH(BE$15-1,1))-_xlpm.DD,EOMONTH(BE$15-1,1),1,_xlpm.VD),
AND(MONTH($AW477)=MONTH(BE$15),MONTH($AX477)=MONTH(BE$15)),
NETWORKDAYS.INTL($AW477,$AX477,1,_xlpm.VD)))),0)),
$DH477="месяц",
$BP477*BE477,
$DH477="неделя",
$BP477*BE477/7*(ROUNDUP((DAY(EOMONTH(BE$15,0)))/4,0))),
0)</f>
        <v/>
      </c>
      <c r="BW477" s="125">
        <f t="array" ref="BW477">
IFERROR(
_xlfn.IFS(
$DH477="день_1",
$BP477*$BL477/($AX477-$AW477+1)*BF477*(DAY(EOMONTH(BF$15,0))),
$DH477="день_2",
$BP477/30*MAX(MIN($AX477,EOMONTH(BF$15,0))-MAX($AW477,BF$15)+1,),
$DH477="раб.день",
$BP477/30*(IFERROR(
_xlfn.LET(_xlpm.VD,
CHOOSE(
{1;2;3;4;5;6;7;8;9;10;11;12;13;14;15;16;17;18},
45658,45659,45660,45661,45662,45663,45664,45665,45711,45724,45778,45779,45785,45786,45820,45821,45965,46022),
_xlfn.LET(_xlpm.DD,
MAX(MIN($AX477,EOMONTH(BF$15,0))-MAX($AW477,BF$15),),
_xlfn.IFS(
AND(MONTH($AW477)=MONTH(BF$15),MONTH($AX477)&lt;&gt;MONTH(BF$15)),
NETWORKDAYS.INTL($AW477,$AW477+_xlpm.DD,1,_xlpm.VD),
AND(MONTH($AW477)&lt;&gt;MONTH(BF$15),MONTH($AX477)=MONTH(BF$15)),
NETWORKDAYS.INTL(($AX477)-_xlpm.DD,$AX477,1,_xlpm.VD),
AND(MONTH($AW477)&lt;MONTH(BF$15),MONTH($AX477)&gt;MONTH(BF$15)),
NETWORKDAYS.INTL((EOMONTH(BF$15-1,1))-_xlpm.DD,EOMONTH(BF$15-1,1),1,_xlpm.VD),
AND(MONTH($AW477)=MONTH(BF$15),MONTH($AX477)=MONTH(BF$15)),
NETWORKDAYS.INTL($AW477,$AX477,1,_xlpm.VD)))),0)),
$DH477="месяц",
$BP477*BF477,
$DH477="неделя",
$BP477*BF477/7*(ROUNDUP((DAY(EOMONTH(BF$15,0)))/4,0))),
0)</f>
        <v/>
      </c>
      <c r="BX477" s="125">
        <f t="array" ref="BX477">
IFERROR(
_xlfn.IFS(
$DH477="день_1",
$BP477*$BL477/($AX477-$AW477+1)*BG477*(DAY(EOMONTH(BG$15,0))),
$DH477="день_2",
$BP477/30*MAX(MIN($AX477,EOMONTH(BG$15,0))-MAX($AW477,BG$15)+1,),
$DH477="раб.день",
$BP477/30*(IFERROR(
_xlfn.LET(_xlpm.VD,
CHOOSE(
{1;2;3;4;5;6;7;8;9;10;11;12;13;14;15;16;17;18},
45658,45659,45660,45661,45662,45663,45664,45665,45711,45724,45778,45779,45785,45786,45820,45821,45965,46022),
_xlfn.LET(_xlpm.DD,
MAX(MIN($AX477,EOMONTH(BG$15,0))-MAX($AW477,BG$15),),
_xlfn.IFS(
AND(MONTH($AW477)=MONTH(BG$15),MONTH($AX477)&lt;&gt;MONTH(BG$15)),
NETWORKDAYS.INTL($AW477,$AW477+_xlpm.DD,1,_xlpm.VD),
AND(MONTH($AW477)&lt;&gt;MONTH(BG$15),MONTH($AX477)=MONTH(BG$15)),
NETWORKDAYS.INTL(($AX477)-_xlpm.DD,$AX477,1,_xlpm.VD),
AND(MONTH($AW477)&lt;MONTH(BG$15),MONTH($AX477)&gt;MONTH(BG$15)),
NETWORKDAYS.INTL((EOMONTH(BG$15-1,1))-_xlpm.DD,EOMONTH(BG$15-1,1),1,_xlpm.VD),
AND(MONTH($AW477)=MONTH(BG$15),MONTH($AX477)=MONTH(BG$15)),
NETWORKDAYS.INTL($AW477,$AX477,1,_xlpm.VD)))),0)),
$DH477="месяц",
$BP477*BG477,
$DH477="неделя",
$BP477*BG477/7*(ROUNDUP((DAY(EOMONTH(BG$15,0)))/4,0))),
0)</f>
        <v/>
      </c>
      <c r="BY477" s="125">
        <f t="array" ref="BY477">
IFERROR(
_xlfn.IFS(
$DH477="день_1",
$BP477*$BL477/($AX477-$AW477+1)*BH477*(DAY(EOMONTH(BH$15,0))),
$DH477="день_2",
$BP477/30*MAX(MIN($AX477,EOMONTH(BH$15,0))-MAX($AW477,BH$15)+1,),
$DH477="раб.день",
$BP477/30*(IFERROR(
_xlfn.LET(_xlpm.VD,
CHOOSE(
{1;2;3;4;5;6;7;8;9;10;11;12;13;14;15;16;17;18},
45658,45659,45660,45661,45662,45663,45664,45665,45711,45724,45778,45779,45785,45786,45820,45821,45965,46022),
_xlfn.LET(_xlpm.DD,
MAX(MIN($AX477,EOMONTH(BH$15,0))-MAX($AW477,BH$15),),
_xlfn.IFS(
AND(MONTH($AW477)=MONTH(BH$15),MONTH($AX477)&lt;&gt;MONTH(BH$15)),
NETWORKDAYS.INTL($AW477,$AW477+_xlpm.DD,1,_xlpm.VD),
AND(MONTH($AW477)&lt;&gt;MONTH(BH$15),MONTH($AX477)=MONTH(BH$15)),
NETWORKDAYS.INTL(($AX477)-_xlpm.DD,$AX477,1,_xlpm.VD),
AND(MONTH($AW477)&lt;MONTH(BH$15),MONTH($AX477)&gt;MONTH(BH$15)),
NETWORKDAYS.INTL((EOMONTH(BH$15-1,1))-_xlpm.DD,EOMONTH(BH$15-1,1),1,_xlpm.VD),
AND(MONTH($AW477)=MONTH(BH$15),MONTH($AX477)=MONTH(BH$15)),
NETWORKDAYS.INTL($AW477,$AX477,1,_xlpm.VD)))),0)),
$DH477="месяц",
$BP477*BH477,
$DH477="неделя",
$BP477*BH477/7*(ROUNDUP((DAY(EOMONTH(BH$15,0)))/4,0))),
0)</f>
        <v/>
      </c>
      <c r="BZ477" s="125">
        <f t="array" ref="BZ477">
IFERROR(
_xlfn.IFS(
$DH477="день_1",
$BP477*$BL477/($AX477-$AW477+1)*BI477*(DAY(EOMONTH(BI$15,0))),
$DH477="день_2",
$BP477/30*MAX(MIN($AX477,EOMONTH(BI$15,0))-MAX($AW477,BI$15)+1,),
$DH477="раб.день",
$BP477/30*(IFERROR(
_xlfn.LET(_xlpm.VD,
CHOOSE(
{1;2;3;4;5;6;7;8;9;10;11;12;13;14;15;16;17;18},
45658,45659,45660,45661,45662,45663,45664,45665,45711,45724,45778,45779,45785,45786,45820,45821,45965,46022),
_xlfn.LET(_xlpm.DD,
MAX(MIN($AX477,EOMONTH(BI$15,0))-MAX($AW477,BI$15),),
_xlfn.IFS(
AND(MONTH($AW477)=MONTH(BI$15),MONTH($AX477)&lt;&gt;MONTH(BI$15)),
NETWORKDAYS.INTL($AW477,$AW477+_xlpm.DD,1,_xlpm.VD),
AND(MONTH($AW477)&lt;&gt;MONTH(BI$15),MONTH($AX477)=MONTH(BI$15)),
NETWORKDAYS.INTL(($AX477)-_xlpm.DD,$AX477,1,_xlpm.VD),
AND(MONTH($AW477)&lt;MONTH(BI$15),MONTH($AX477)&gt;MONTH(BI$15)),
NETWORKDAYS.INTL((EOMONTH(BI$15-1,1))-_xlpm.DD,EOMONTH(BI$15-1,1),1,_xlpm.VD),
AND(MONTH($AW477)=MONTH(BI$15),MONTH($AX477)=MONTH(BI$15)),
NETWORKDAYS.INTL($AW477,$AX477,1,_xlpm.VD)))),0)),
$DH477="месяц",
$BP477*BI477,
$DH477="неделя",
$BP477*BI477/7*(ROUNDUP((DAY(EOMONTH(BI$15,0)))/4,0))),
0)</f>
        <v/>
      </c>
      <c r="CA477" s="125">
        <f t="array" ref="CA477">
IFERROR(
_xlfn.IFS(
$DH477="день_1",
$BP477*$BL477/($AX477-$AW477+1)*BJ477*(DAY(EOMONTH(BJ$15,0))),
$DH477="день_2",
$BP477/30*MAX(MIN($AX477,EOMONTH(BJ$15,0))-MAX($AW477,BJ$15)+1,),
$DH477="раб.день",
$BP477/30*(IFERROR(
_xlfn.LET(_xlpm.VD,
CHOOSE(
{1;2;3;4;5;6;7;8;9;10;11;12;13;14;15;16;17;18},
45658,45659,45660,45661,45662,45663,45664,45665,45711,45724,45778,45779,45785,45786,45820,45821,45965,46022),
_xlfn.LET(_xlpm.DD,
MAX(MIN($AX477,EOMONTH(BJ$15,0))-MAX($AW477,BJ$15),),
_xlfn.IFS(
AND(MONTH($AW477)=MONTH(BJ$15),MONTH($AX477)&lt;&gt;MONTH(BJ$15)),
NETWORKDAYS.INTL($AW477,$AW477+_xlpm.DD,1,_xlpm.VD),
AND(MONTH($AW477)&lt;&gt;MONTH(BJ$15),MONTH($AX477)=MONTH(BJ$15)),
NETWORKDAYS.INTL(($AX477)-_xlpm.DD,$AX477,1,_xlpm.VD),
AND(MONTH($AW477)&lt;MONTH(BJ$15),MONTH($AX477)&gt;MONTH(BJ$15)),
NETWORKDAYS.INTL((EOMONTH(BJ$15-1,1))-_xlpm.DD,EOMONTH(BJ$15-1,1),1,_xlpm.VD),
AND(MONTH($AW477)=MONTH(BJ$15),MONTH($AX477)=MONTH(BJ$15)),
NETWORKDAYS.INTL($AW477,$AX477,1,_xlpm.VD)))),0)),
$DH477="месяц",
$BP477*BJ477,
$DH477="неделя",
$BP477*BJ477/7*(ROUNDUP((DAY(EOMONTH(BJ$15,0)))/4,0))),
0)</f>
        <v/>
      </c>
      <c r="CB477" s="125">
        <f t="array" ref="CB477">
IFERROR(
_xlfn.IFS(
$DH477="день_1",
$BP477*$BL477/($AX477-$AW477+1)*BK477*(DAY(EOMONTH(BK$15,0))),
$DH477="день_2",
$BP477/30*MAX(MIN($AX477,EOMONTH(BK$15,0))-MAX($AW477,BK$15)+1,),
$DH477="раб.день",
$BP477/30*(IFERROR(
_xlfn.LET(_xlpm.VD,
CHOOSE(
{1;2;3;4;5;6;7;8;9;10;11;12;13;14;15;16;17;18},
45658,45659,45660,45661,45662,45663,45664,45665,45711,45724,45778,45779,45785,45786,45820,45821,45965,46022),
_xlfn.LET(_xlpm.DD,
MAX(MIN($AX477,EOMONTH(BK$15,0))-MAX($AW477,BK$15),),
_xlfn.IFS(
AND(MONTH($AW477)=MONTH(BK$15),MONTH($AX477)&lt;&gt;MONTH(BK$15)),
NETWORKDAYS.INTL($AW477,$AW477+_xlpm.DD,1,_xlpm.VD),
AND(MONTH($AW477)&lt;&gt;MONTH(BK$15),MONTH($AX477)=MONTH(BK$15)),
NETWORKDAYS.INTL(($AX477)-_xlpm.DD,$AX477,1,_xlpm.VD),
AND(MONTH($AW477)&lt;MONTH(BK$15),MONTH($AX477)&gt;MONTH(BK$15)),
NETWORKDAYS.INTL((EOMONTH(BK$15-1,1))-_xlpm.DD,EOMONTH(BK$15-1,1),1,_xlpm.VD),
AND(MONTH($AW477)=MONTH(BK$15),MONTH($AX477)=MONTH(BK$15)),
NETWORKDAYS.INTL($AW477,$AX477,1,_xlpm.VD)))),0)),
$DH477="месяц",
$BP477*BK477,
$DH477="неделя",
$BP477*BK477/7*(ROUNDUP((DAY(EOMONTH(BK$15,0)))/4,0))),
0)</f>
        <v/>
      </c>
      <c r="CC477" s="125">
        <f>SUM($BQ477:$CB477)</f>
        <v/>
      </c>
      <c r="CD477" s="126">
        <f>SUM($EH477:$EH477)</f>
        <v/>
      </c>
      <c r="CE477" s="126">
        <f>$CD477*$AB477</f>
        <v/>
      </c>
      <c r="CF477" s="126">
        <f>SUM($EK477:$EK477)</f>
        <v/>
      </c>
      <c r="CG477" s="126">
        <f>$CF477*$AB477</f>
        <v/>
      </c>
      <c r="CH477" s="126">
        <f>SUM($CC477,$CE477,$CG477)</f>
        <v/>
      </c>
      <c r="CI477" s="126">
        <f>$CH477*(1+$CM477)</f>
        <v/>
      </c>
      <c r="CJ477" s="127" t="n">
        <v>0</v>
      </c>
      <c r="CK477" s="126">
        <f>SUM($CH477:$CH477)*(1+$CJ477)</f>
        <v/>
      </c>
      <c r="CL477" s="126">
        <f>SUM($CH477:$CH477)*(1+$CM477)</f>
        <v/>
      </c>
      <c r="CM477" s="59" t="inlineStr">
        <is>
          <t>20%</t>
        </is>
      </c>
      <c r="CN477" s="59" t="n"/>
      <c r="CO477" s="72" t="n"/>
      <c r="CP477" s="59" t="n"/>
      <c r="CQ477" s="73" t="n"/>
      <c r="CR477" s="73" t="n"/>
      <c r="CS477" s="73" t="n"/>
      <c r="CT477" s="72" t="n"/>
      <c r="CU477" s="79" t="inlineStr">
        <is>
          <t> </t>
        </is>
      </c>
      <c r="CV477" s="60" t="n"/>
      <c r="CW477" s="60" t="n"/>
      <c r="CX477" s="60" t="n"/>
      <c r="CY477" s="127">
        <f>IFERROR(($CC477-$EE477)/($EE477/(1-$DQ477)),0)</f>
        <v/>
      </c>
      <c r="CZ477" s="127">
        <f>IFERROR(1-$EI477/($CE477),0)</f>
        <v/>
      </c>
      <c r="DA477" s="127">
        <f>IFERROR(1-$EL477/($CG477),0)</f>
        <v/>
      </c>
      <c r="DB477" s="126">
        <f>ROUND(IFERROR(($CI477/(1+$CM477)-$EN477),0),2)</f>
        <v/>
      </c>
      <c r="DC477" s="128" t="n"/>
      <c r="DD477" s="125" t="n"/>
      <c r="DE477" s="75" t="n">
        <v>0</v>
      </c>
      <c r="DF477" s="128" t="n"/>
      <c r="DG477" s="125">
        <f>IF($DC477=0,0,$DD477*($DC477*100%-$DE477*$DF477))*SUM($AB477:$AB477)</f>
        <v/>
      </c>
      <c r="DH477" s="129" t="inlineStr">
        <is>
          <t>месяц</t>
        </is>
      </c>
      <c r="DI477" s="130">
        <f t="array" ref="DI477">IFERROR(
IF($ES477="LisChannel",
(ROUND(((INDEX({174.625;153.888888888889;130.972222222222},MATCH($AI477,{2;3;4}),0))*$AG477*$AI477),2)),0),0)</f>
        <v/>
      </c>
      <c r="DJ477" s="130">
        <f>
_xlfn.LET(_xlpm.X,
IFERROR(
IF($ES477="НовиковТВ",
(_xlfn.LET(_xlpm.NTV,
_xlfn.LET(_xlpm.MIN,350000,
IF(SUMIFS($DI:$DI,$ES:$ES,"НовиковТВ")&lt;=_xlpm.MIN,
(SUMIFS($DI:$DI,$ES:$ES,"НовиковТВ")/(COUNTIFS($ES:$ES,"НовиковТВ")))*_xlpm.MIN/SUMIFS($DI:$DI,$ES:$ES,"НовиковТВ"),
DI477)),
_xlpm.NTV+$DG477/(1-(1-(_xlpm.NTV)*(1-$DL477)*(1-$DM477)*(1-$DN477)*(1-$DO477)*(1-$DP477)/_xlpm.NTV))))/(1+$EP477),
$DI477+$DG477/(1-(1-($DI477)*(1-$DL477)*(1-$DM477)*(1-$DN477)*(1-$DO477)*(1-$DP477)/$DI477))),
0),
_xlpm.X*(1+$CM477)*(1+$CW477)-_xlpm.X*(1+$CM477)+_xlpm.X)</f>
        <v/>
      </c>
      <c r="DK477" s="125" t="inlineStr">
        <is>
          <t>послед.</t>
        </is>
      </c>
      <c r="DL477" s="63" t="n">
        <v>0</v>
      </c>
      <c r="DM477" s="63" t="n">
        <v>0</v>
      </c>
      <c r="DN477" s="63" t="n">
        <v>0</v>
      </c>
      <c r="DO477" s="63" t="n">
        <v>0</v>
      </c>
      <c r="DP477" s="63" t="n">
        <v>0</v>
      </c>
      <c r="DQ477" s="63">
        <f t="array" ref="DQ477">IFERROR(_xlfn.IFS(
$DK477="послед.",1-(1-$DL477)*(1-$DM477)*(1-$DN477)*(1-$DO477)*(1-$DP477),
$DK477="сумм.",$DL477+$DM477+$DN477+$DO477+$DP477),
0)</f>
        <v/>
      </c>
      <c r="DR477" s="125">
        <f t="array" ref="DR477">
IFERROR(
_xlfn.IFS(
$BL477=0,
0,
$BL477&gt;0,
_xlfn.IFS($DK477="послед.",
$DJ477*(1-$DL477)*(1-$DM477)*(1-$DN477)*(1-$DO477)*(1-$DP477),
$DK477="сумм.",
$DJ477*(1-($DL477+$DM477+$DN477+$DO477+$DP477)))),0)</f>
        <v/>
      </c>
      <c r="DS477" s="125">
        <f t="array" ref="DS477">
IFERROR(_xlfn.IFS(
$DH477="день_1",
$DR477*$BL477/($AX477-$AW477+1)*AZ477*(DAY(EOMONTH(AZ$15,0))),
$DH477="день_2",
$DR477/30*MAX(MIN($AX477,EOMONTH(AZ$15,0))-MAX($AW477,AZ$15)+1,),
$DH477="раб.день",
$DR477/30*(IFERROR(
_xlfn.LET(_xlpm.VD,
CHOOSE(
{1;2;3;4;5;6;7;8;9;10;11;12;13;14;15;16;17;18},
45658,45659,45660,45661,45662,45663,45664,45665,45711,45724,45778,45779,45785,45786,45820,45821,45965,46022),
_xlfn.LET(_xlpm.DD,
MAX(MIN($AX477,EOMONTH(AZ$15,0))-MAX($AW477,AZ$15),),
_xlfn.IFS(
AND(MONTH($AW477)=MONTH(AZ$15),MONTH($AX477)&lt;&gt;MONTH(AZ$15)),
NETWORKDAYS.INTL($AW477,$AW477+_xlpm.DD,1,_xlpm.VD),
AND(MONTH($AW477)&lt;&gt;MONTH(AZ$15),MONTH($AX477)=MONTH(AZ$15)),
NETWORKDAYS.INTL(($AX477)-_xlpm.DD,$AX477,1,_xlpm.VD),
AND(MONTH($AW477)&lt;MONTH(AZ$15),MONTH($AX477)&gt;MONTH(AZ$15)),
NETWORKDAYS.INTL((EOMONTH(AZ$15-1,1))-_xlpm.DD,EOMONTH(AZ$15-1,1),1,_xlpm.VD),
AND(MONTH($AW477)=MONTH(AZ$15),MONTH($AX477)=MONTH(AZ$15)),
NETWORKDAYS.INTL($AW477,$AX477,1,_xlpm.VD)))),0)),
$DH477="месяц",
$DR477*AZ477,
$DH477="неделя",
$DR477*AZ477/7*(ROUNDUP((DAY(EOMONTH(AZ$15,0)))/4,0))),
0)</f>
        <v/>
      </c>
      <c r="DT477" s="125">
        <f t="array" ref="DT477">
IFERROR(_xlfn.IFS(
$DH477="день_1",
$DR477*$BL477/($AX477-$AW477+1)*BA477*(DAY(EOMONTH(BA$15,0))),
$DH477="день_2",
$DR477/30*MAX(MIN($AX477,EOMONTH(BA$15,0))-MAX($AW477,BA$15)+1,),
$DH477="раб.день",
$DR477/30*(IFERROR(
_xlfn.LET(_xlpm.VD,
CHOOSE(
{1;2;3;4;5;6;7;8;9;10;11;12;13;14;15;16;17;18},
45658,45659,45660,45661,45662,45663,45664,45665,45711,45724,45778,45779,45785,45786,45820,45821,45965,46022),
_xlfn.LET(_xlpm.DD,
MAX(MIN($AX477,EOMONTH(BA$15,0))-MAX($AW477,BA$15),),
_xlfn.IFS(
AND(MONTH($AW477)=MONTH(BA$15),MONTH($AX477)&lt;&gt;MONTH(BA$15)),
NETWORKDAYS.INTL($AW477,$AW477+_xlpm.DD,1,_xlpm.VD),
AND(MONTH($AW477)&lt;&gt;MONTH(BA$15),MONTH($AX477)=MONTH(BA$15)),
NETWORKDAYS.INTL(($AX477)-_xlpm.DD,$AX477,1,_xlpm.VD),
AND(MONTH($AW477)&lt;MONTH(BA$15),MONTH($AX477)&gt;MONTH(BA$15)),
NETWORKDAYS.INTL((EOMONTH(BA$15-1,1))-_xlpm.DD,EOMONTH(BA$15-1,1),1,_xlpm.VD),
AND(MONTH($AW477)=MONTH(BA$15),MONTH($AX477)=MONTH(BA$15)),
NETWORKDAYS.INTL($AW477,$AX477,1,_xlpm.VD)))),0)),
$DH477="месяц",
$DR477*BA477,
$DH477="неделя",
$DR477*BA477/7*(ROUNDUP((DAY(EOMONTH(BA$15,0)))/4,0))),
0)</f>
        <v/>
      </c>
      <c r="DU477" s="125">
        <f t="array" ref="DU477">
IFERROR(_xlfn.IFS(
$DH477="день_1",
$DR477*$BL477/($AX477-$AW477+1)*BB477*(DAY(EOMONTH(BB$15,0))),
$DH477="день_2",
$DR477/30*MAX(MIN($AX477,EOMONTH(BB$15,0))-MAX($AW477,BB$15)+1,),
$DH477="раб.день",
$DR477/30*(IFERROR(
_xlfn.LET(_xlpm.VD,
CHOOSE(
{1;2;3;4;5;6;7;8;9;10;11;12;13;14;15;16;17;18},
45658,45659,45660,45661,45662,45663,45664,45665,45711,45724,45778,45779,45785,45786,45820,45821,45965,46022),
_xlfn.LET(_xlpm.DD,
MAX(MIN($AX477,EOMONTH(BB$15,0))-MAX($AW477,BB$15),),
_xlfn.IFS(
AND(MONTH($AW477)=MONTH(BB$15),MONTH($AX477)&lt;&gt;MONTH(BB$15)),
NETWORKDAYS.INTL($AW477,$AW477+_xlpm.DD,1,_xlpm.VD),
AND(MONTH($AW477)&lt;&gt;MONTH(BB$15),MONTH($AX477)=MONTH(BB$15)),
NETWORKDAYS.INTL(($AX477)-_xlpm.DD,$AX477,1,_xlpm.VD),
AND(MONTH($AW477)&lt;MONTH(BB$15),MONTH($AX477)&gt;MONTH(BB$15)),
NETWORKDAYS.INTL((EOMONTH(BB$15-1,1))-_xlpm.DD,EOMONTH(BB$15-1,1),1,_xlpm.VD),
AND(MONTH($AW477)=MONTH(BB$15),MONTH($AX477)=MONTH(BB$15)),
NETWORKDAYS.INTL($AW477,$AX477,1,_xlpm.VD)))),0)),
$DH477="месяц",
$DR477*BB477,
$DH477="неделя",
$DR477*BB477/7*(ROUNDUP((DAY(EOMONTH(BB$15,0)))/4,0))),
0)</f>
        <v/>
      </c>
      <c r="DV477" s="125">
        <f t="array" ref="DV477">
IFERROR(_xlfn.IFS(
$DH477="день_1",
$DR477*$BL477/($AX477-$AW477+1)*BC477*(DAY(EOMONTH(BC$15,0))),
$DH477="день_2",
$DR477/30*MAX(MIN($AX477,EOMONTH(BC$15,0))-MAX($AW477,BC$15)+1,),
$DH477="раб.день",
$DR477/30*(IFERROR(
_xlfn.LET(_xlpm.VD,
CHOOSE(
{1;2;3;4;5;6;7;8;9;10;11;12;13;14;15;16;17;18},
45658,45659,45660,45661,45662,45663,45664,45665,45711,45724,45778,45779,45785,45786,45820,45821,45965,46022),
_xlfn.LET(_xlpm.DD,
MAX(MIN($AX477,EOMONTH(BC$15,0))-MAX($AW477,BC$15),),
_xlfn.IFS(
AND(MONTH($AW477)=MONTH(BC$15),MONTH($AX477)&lt;&gt;MONTH(BC$15)),
NETWORKDAYS.INTL($AW477,$AW477+_xlpm.DD,1,_xlpm.VD),
AND(MONTH($AW477)&lt;&gt;MONTH(BC$15),MONTH($AX477)=MONTH(BC$15)),
NETWORKDAYS.INTL(($AX477)-_xlpm.DD,$AX477,1,_xlpm.VD),
AND(MONTH($AW477)&lt;MONTH(BC$15),MONTH($AX477)&gt;MONTH(BC$15)),
NETWORKDAYS.INTL((EOMONTH(BC$15-1,1))-_xlpm.DD,EOMONTH(BC$15-1,1),1,_xlpm.VD),
AND(MONTH($AW477)=MONTH(BC$15),MONTH($AX477)=MONTH(BC$15)),
NETWORKDAYS.INTL($AW477,$AX477,1,_xlpm.VD)))),0)),
$DH477="месяц",
$DR477*BC477,
$DH477="неделя",
$DR477*BC477/7*(ROUNDUP((DAY(EOMONTH(BC$15,0)))/4,0))),
0)</f>
        <v/>
      </c>
      <c r="DW477" s="125">
        <f t="array" ref="DW477">
IFERROR(_xlfn.IFS(
$DH477="день_1",
$DR477*$BL477/($AX477-$AW477+1)*BD477*(DAY(EOMONTH(BD$15,0))),
$DH477="день_2",
$DR477/30*MAX(MIN($AX477,EOMONTH(BD$15,0))-MAX($AW477,BD$15)+1,),
$DH477="раб.день",
$DR477/30*(IFERROR(
_xlfn.LET(_xlpm.VD,
CHOOSE(
{1;2;3;4;5;6;7;8;9;10;11;12;13;14;15;16;17;18},
45658,45659,45660,45661,45662,45663,45664,45665,45711,45724,45778,45779,45785,45786,45820,45821,45965,46022),
_xlfn.LET(_xlpm.DD,
MAX(MIN($AX477,EOMONTH(BD$15,0))-MAX($AW477,BD$15),),
_xlfn.IFS(
AND(MONTH($AW477)=MONTH(BD$15),MONTH($AX477)&lt;&gt;MONTH(BD$15)),
NETWORKDAYS.INTL($AW477,$AW477+_xlpm.DD,1,_xlpm.VD),
AND(MONTH($AW477)&lt;&gt;MONTH(BD$15),MONTH($AX477)=MONTH(BD$15)),
NETWORKDAYS.INTL(($AX477)-_xlpm.DD,$AX477,1,_xlpm.VD),
AND(MONTH($AW477)&lt;MONTH(BD$15),MONTH($AX477)&gt;MONTH(BD$15)),
NETWORKDAYS.INTL((EOMONTH(BD$15-1,1))-_xlpm.DD,EOMONTH(BD$15-1,1),1,_xlpm.VD),
AND(MONTH($AW477)=MONTH(BD$15),MONTH($AX477)=MONTH(BD$15)),
NETWORKDAYS.INTL($AW477,$AX477,1,_xlpm.VD)))),0)),
$DH477="месяц",
$DR477*BD477,
$DH477="неделя",
$DR477*BD477/7*(ROUNDUP((DAY(EOMONTH(BD$15,0)))/4,0))),
0)</f>
        <v/>
      </c>
      <c r="DX477" s="125">
        <f t="array" ref="DX477">
IFERROR(_xlfn.IFS(
$DH477="день_1",
$DR477*$BL477/($AX477-$AW477+1)*BE477*(DAY(EOMONTH(BE$15,0))),
$DH477="день_2",
$DR477/30*MAX(MIN($AX477,EOMONTH(BE$15,0))-MAX($AW477,BE$15)+1,),
$DH477="раб.день",
$DR477/30*(IFERROR(
_xlfn.LET(_xlpm.VD,
CHOOSE(
{1;2;3;4;5;6;7;8;9;10;11;12;13;14;15;16;17;18},
45658,45659,45660,45661,45662,45663,45664,45665,45711,45724,45778,45779,45785,45786,45820,45821,45965,46022),
_xlfn.LET(_xlpm.DD,
MAX(MIN($AX477,EOMONTH(BE$15,0))-MAX($AW477,BE$15),),
_xlfn.IFS(
AND(MONTH($AW477)=MONTH(BE$15),MONTH($AX477)&lt;&gt;MONTH(BE$15)),
NETWORKDAYS.INTL($AW477,$AW477+_xlpm.DD,1,_xlpm.VD),
AND(MONTH($AW477)&lt;&gt;MONTH(BE$15),MONTH($AX477)=MONTH(BE$15)),
NETWORKDAYS.INTL(($AX477)-_xlpm.DD,$AX477,1,_xlpm.VD),
AND(MONTH($AW477)&lt;MONTH(BE$15),MONTH($AX477)&gt;MONTH(BE$15)),
NETWORKDAYS.INTL((EOMONTH(BE$15-1,1))-_xlpm.DD,EOMONTH(BE$15-1,1),1,_xlpm.VD),
AND(MONTH($AW477)=MONTH(BE$15),MONTH($AX477)=MONTH(BE$15)),
NETWORKDAYS.INTL($AW477,$AX477,1,_xlpm.VD)))),0)),
$DH477="месяц",
$DR477*BE477,
$DH477="неделя",
$DR477*BE477/7*(ROUNDUP((DAY(EOMONTH(BE$15,0)))/4,0))),
0)</f>
        <v/>
      </c>
      <c r="DY477" s="125">
        <f t="array" ref="DY477">
IFERROR(_xlfn.IFS(
$DH477="день_1",
$DR477*$BL477/($AX477-$AW477+1)*BF477*(DAY(EOMONTH(BF$15,0))),
$DH477="день_2",
$DR477/30*MAX(MIN($AX477,EOMONTH(BF$15,0))-MAX($AW477,BF$15)+1,),
$DH477="раб.день",
$DR477/30*(IFERROR(
_xlfn.LET(_xlpm.VD,
CHOOSE(
{1;2;3;4;5;6;7;8;9;10;11;12;13;14;15;16;17;18},
45658,45659,45660,45661,45662,45663,45664,45665,45711,45724,45778,45779,45785,45786,45820,45821,45965,46022),
_xlfn.LET(_xlpm.DD,
MAX(MIN($AX477,EOMONTH(BF$15,0))-MAX($AW477,BF$15),),
_xlfn.IFS(
AND(MONTH($AW477)=MONTH(BF$15),MONTH($AX477)&lt;&gt;MONTH(BF$15)),
NETWORKDAYS.INTL($AW477,$AW477+_xlpm.DD,1,_xlpm.VD),
AND(MONTH($AW477)&lt;&gt;MONTH(BF$15),MONTH($AX477)=MONTH(BF$15)),
NETWORKDAYS.INTL(($AX477)-_xlpm.DD,$AX477,1,_xlpm.VD),
AND(MONTH($AW477)&lt;MONTH(BF$15),MONTH($AX477)&gt;MONTH(BF$15)),
NETWORKDAYS.INTL((EOMONTH(BF$15-1,1))-_xlpm.DD,EOMONTH(BF$15-1,1),1,_xlpm.VD),
AND(MONTH($AW477)=MONTH(BF$15),MONTH($AX477)=MONTH(BF$15)),
NETWORKDAYS.INTL($AW477,$AX477,1,_xlpm.VD)))),0)),
$DH477="месяц",
$DR477*BF477,
$DH477="неделя",
$DR477*BF477/7*(ROUNDUP((DAY(EOMONTH(BF$15,0)))/4,0))),
0)</f>
        <v/>
      </c>
      <c r="DZ477" s="125">
        <f t="array" ref="DZ477">
IFERROR(_xlfn.IFS(
$DH477="день_1",
$DR477*$BL477/($AX477-$AW477+1)*BG477*(DAY(EOMONTH(BG$15,0))),
$DH477="день_2",
$DR477/30*MAX(MIN($AX477,EOMONTH(BG$15,0))-MAX($AW477,BG$15)+1,),
$DH477="раб.день",
$DR477/30*(IFERROR(
_xlfn.LET(_xlpm.VD,
CHOOSE(
{1;2;3;4;5;6;7;8;9;10;11;12;13;14;15;16;17;18},
45658,45659,45660,45661,45662,45663,45664,45665,45711,45724,45778,45779,45785,45786,45820,45821,45965,46022),
_xlfn.LET(_xlpm.DD,
MAX(MIN($AX477,EOMONTH(BG$15,0))-MAX($AW477,BG$15),),
_xlfn.IFS(
AND(MONTH($AW477)=MONTH(BG$15),MONTH($AX477)&lt;&gt;MONTH(BG$15)),
NETWORKDAYS.INTL($AW477,$AW477+_xlpm.DD,1,_xlpm.VD),
AND(MONTH($AW477)&lt;&gt;MONTH(BG$15),MONTH($AX477)=MONTH(BG$15)),
NETWORKDAYS.INTL(($AX477)-_xlpm.DD,$AX477,1,_xlpm.VD),
AND(MONTH($AW477)&lt;MONTH(BG$15),MONTH($AX477)&gt;MONTH(BG$15)),
NETWORKDAYS.INTL((EOMONTH(BG$15-1,1))-_xlpm.DD,EOMONTH(BG$15-1,1),1,_xlpm.VD),
AND(MONTH($AW477)=MONTH(BG$15),MONTH($AX477)=MONTH(BG$15)),
NETWORKDAYS.INTL($AW477,$AX477,1,_xlpm.VD)))),0)),
$DH477="месяц",
$DR477*BG477,
$DH477="неделя",
$DR477*BG477/7*(ROUNDUP((DAY(EOMONTH(BG$15,0)))/4,0))),
0)</f>
        <v/>
      </c>
      <c r="EA477" s="125">
        <f t="array" ref="EA477">
IFERROR(_xlfn.IFS(
$DH477="день_1",
$DR477*$BL477/($AX477-$AW477+1)*BH477*(DAY(EOMONTH(BH$15,0))),
$DH477="день_2",
$DR477/30*MAX(MIN($AX477,EOMONTH(BH$15,0))-MAX($AW477,BH$15)+1,),
$DH477="раб.день",
$DR477/30*(IFERROR(
_xlfn.LET(_xlpm.VD,
CHOOSE(
{1;2;3;4;5;6;7;8;9;10;11;12;13;14;15;16;17;18},
45658,45659,45660,45661,45662,45663,45664,45665,45711,45724,45778,45779,45785,45786,45820,45821,45965,46022),
_xlfn.LET(_xlpm.DD,
MAX(MIN($AX477,EOMONTH(BH$15,0))-MAX($AW477,BH$15),),
_xlfn.IFS(
AND(MONTH($AW477)=MONTH(BH$15),MONTH($AX477)&lt;&gt;MONTH(BH$15)),
NETWORKDAYS.INTL($AW477,$AW477+_xlpm.DD,1,_xlpm.VD),
AND(MONTH($AW477)&lt;&gt;MONTH(BH$15),MONTH($AX477)=MONTH(BH$15)),
NETWORKDAYS.INTL(($AX477)-_xlpm.DD,$AX477,1,_xlpm.VD),
AND(MONTH($AW477)&lt;MONTH(BH$15),MONTH($AX477)&gt;MONTH(BH$15)),
NETWORKDAYS.INTL((EOMONTH(BH$15-1,1))-_xlpm.DD,EOMONTH(BH$15-1,1),1,_xlpm.VD),
AND(MONTH($AW477)=MONTH(BH$15),MONTH($AX477)=MONTH(BH$15)),
NETWORKDAYS.INTL($AW477,$AX477,1,_xlpm.VD)))),0)),
$DH477="месяц",
$DR477*BH477,
$DH477="неделя",
$DR477*BH477/7*(ROUNDUP((DAY(EOMONTH(BH$15,0)))/4,0))),
0)</f>
        <v/>
      </c>
      <c r="EB477" s="125">
        <f t="array" ref="EB477">
IFERROR(_xlfn.IFS(
$DH477="день_1",
$DR477*$BL477/($AX477-$AW477+1)*BI477*(DAY(EOMONTH(BI$15,0))),
$DH477="день_2",
$DR477/30*MAX(MIN($AX477,EOMONTH(BI$15,0))-MAX($AW477,BI$15)+1,),
$DH477="раб.день",
$DR477/30*(IFERROR(
_xlfn.LET(_xlpm.VD,
CHOOSE(
{1;2;3;4;5;6;7;8;9;10;11;12;13;14;15;16;17;18},
45658,45659,45660,45661,45662,45663,45664,45665,45711,45724,45778,45779,45785,45786,45820,45821,45965,46022),
_xlfn.LET(_xlpm.DD,
MAX(MIN($AX477,EOMONTH(BI$15,0))-MAX($AW477,BI$15),),
_xlfn.IFS(
AND(MONTH($AW477)=MONTH(BI$15),MONTH($AX477)&lt;&gt;MONTH(BI$15)),
NETWORKDAYS.INTL($AW477,$AW477+_xlpm.DD,1,_xlpm.VD),
AND(MONTH($AW477)&lt;&gt;MONTH(BI$15),MONTH($AX477)=MONTH(BI$15)),
NETWORKDAYS.INTL(($AX477)-_xlpm.DD,$AX477,1,_xlpm.VD),
AND(MONTH($AW477)&lt;MONTH(BI$15),MONTH($AX477)&gt;MONTH(BI$15)),
NETWORKDAYS.INTL((EOMONTH(BI$15-1,1))-_xlpm.DD,EOMONTH(BI$15-1,1),1,_xlpm.VD),
AND(MONTH($AW477)=MONTH(BI$15),MONTH($AX477)=MONTH(BI$15)),
NETWORKDAYS.INTL($AW477,$AX477,1,_xlpm.VD)))),0)),
$DH477="месяц",
$DR477*BI477,
$DH477="неделя",
$DR477*BI477/7*(ROUNDUP((DAY(EOMONTH(BI$15,0)))/4,0))),
0)</f>
        <v/>
      </c>
      <c r="EC477" s="125">
        <f t="array" ref="EC477">
IFERROR(_xlfn.IFS(
$DH477="день_1",
$DR477*$BL477/($AX477-$AW477+1)*BJ477*(DAY(EOMONTH(BJ$15,0))),
$DH477="день_2",
$DR477/30*MAX(MIN($AX477,EOMONTH(BJ$15,0))-MAX($AW477,BJ$15)+1,),
$DH477="раб.день",
$DR477/30*(IFERROR(
_xlfn.LET(_xlpm.VD,
CHOOSE(
{1;2;3;4;5;6;7;8;9;10;11;12;13;14;15;16;17;18},
45658,45659,45660,45661,45662,45663,45664,45665,45711,45724,45778,45779,45785,45786,45820,45821,45965,46022),
_xlfn.LET(_xlpm.DD,
MAX(MIN($AX477,EOMONTH(BJ$15,0))-MAX($AW477,BJ$15),),
_xlfn.IFS(
AND(MONTH($AW477)=MONTH(BJ$15),MONTH($AX477)&lt;&gt;MONTH(BJ$15)),
NETWORKDAYS.INTL($AW477,$AW477+_xlpm.DD,1,_xlpm.VD),
AND(MONTH($AW477)&lt;&gt;MONTH(BJ$15),MONTH($AX477)=MONTH(BJ$15)),
NETWORKDAYS.INTL(($AX477)-_xlpm.DD,$AX477,1,_xlpm.VD),
AND(MONTH($AW477)&lt;MONTH(BJ$15),MONTH($AX477)&gt;MONTH(BJ$15)),
NETWORKDAYS.INTL((EOMONTH(BJ$15-1,1))-_xlpm.DD,EOMONTH(BJ$15-1,1),1,_xlpm.VD),
AND(MONTH($AW477)=MONTH(BJ$15),MONTH($AX477)=MONTH(BJ$15)),
NETWORKDAYS.INTL($AW477,$AX477,1,_xlpm.VD)))),0)),
$DH477="месяц",
$DR477*BJ477,
$DH477="неделя",
$DR477*BJ477/7*(ROUNDUP((DAY(EOMONTH(BJ$15,0)))/4,0))),
0)</f>
        <v/>
      </c>
      <c r="ED477" s="125">
        <f t="array" ref="ED477">
IFERROR(_xlfn.IFS(
$DH477="день_1",
$DR477*$BL477/($AX477-$AW477+1)*BK477*(DAY(EOMONTH(BK$15,0))),
$DH477="день_2",
$DR477/30*MAX(MIN($AX477,EOMONTH(BK$15,0))-MAX($AW477,BK$15)+1,),
$DH477="раб.день",
$DR477/30*(IFERROR(
_xlfn.LET(_xlpm.VD,
CHOOSE(
{1;2;3;4;5;6;7;8;9;10;11;12;13;14;15;16;17;18},
45658,45659,45660,45661,45662,45663,45664,45665,45711,45724,45778,45779,45785,45786,45820,45821,45965,46022),
_xlfn.LET(_xlpm.DD,
MAX(MIN($AX477,EOMONTH(BK$15,0))-MAX($AW477,BK$15),),
_xlfn.IFS(
AND(MONTH($AW477)=MONTH(BK$15),MONTH($AX477)&lt;&gt;MONTH(BK$15)),
NETWORKDAYS.INTL($AW477,$AW477+_xlpm.DD,1,_xlpm.VD),
AND(MONTH($AW477)&lt;&gt;MONTH(BK$15),MONTH($AX477)=MONTH(BK$15)),
NETWORKDAYS.INTL(($AX477)-_xlpm.DD,$AX477,1,_xlpm.VD),
AND(MONTH($AW477)&lt;MONTH(BK$15),MONTH($AX477)&gt;MONTH(BK$15)),
NETWORKDAYS.INTL((EOMONTH(BK$15-1,1))-_xlpm.DD,EOMONTH(BK$15-1,1),1,_xlpm.VD),
AND(MONTH($AW477)=MONTH(BK$15),MONTH($AX477)=MONTH(BK$15)),
NETWORKDAYS.INTL($AW477,$AX477,1,_xlpm.VD)))),0)),
$DH477="месяц",
$DR477*BK477,
$DH477="неделя",
$DR477*BK477/7*(ROUNDUP((DAY(EOMONTH(BK$15,0)))/4,0))),
0)</f>
        <v/>
      </c>
      <c r="EE477" s="125">
        <f>SUM($DS477,$DT477,$DU477,$DV477,$DW477,$DX477,$DY477,$DZ477,$EA477,$EB477,$EC477,$ED477)</f>
        <v/>
      </c>
      <c r="EF477" s="125">
        <f>IFERROR(ROUND($EE477*(1+$EP477),2),0)</f>
        <v/>
      </c>
      <c r="EG477" s="128" t="n">
        <v>1</v>
      </c>
      <c r="EH477" s="126" t="n">
        <v>0</v>
      </c>
      <c r="EI477" s="126">
        <f>ROUND(SUM($EH477:$EH477)*SUM($AB477:$AB477)*$EG477,2)</f>
        <v/>
      </c>
      <c r="EJ477" s="126">
        <f>ROUND($EI477*(1+$EP477),2)</f>
        <v/>
      </c>
      <c r="EK477" s="126" t="n">
        <v>0</v>
      </c>
      <c r="EL477" s="126">
        <f>ROUND(SUM($EK477:$EK477)*SUM($AB477:$AB477)*$EG477,2)</f>
        <v/>
      </c>
      <c r="EM477" s="126">
        <f>ROUND($EL477*(1+$EP477),2)</f>
        <v/>
      </c>
      <c r="EN477" s="126">
        <f>SUM($EE477,$EI477,$EL477)</f>
        <v/>
      </c>
      <c r="EO477" s="126">
        <f>SUM($EF477,$EJ477,$EM477)</f>
        <v/>
      </c>
      <c r="EP477" s="59" t="inlineStr">
        <is>
          <t>20%</t>
        </is>
      </c>
      <c r="EQ477" s="59" t="n"/>
      <c r="ER477" s="60">
        <f t="array" ref="ER477">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MATCH(ES477,
{"AMS";"RussOutdoor";"HD Outdoor";"Ingroup";"IQ";"Ledproduction";"LisChannel";"Logic";"Media-PPL";"NovikovTV | НовиковТВ";"SMA";"SOK";"КрокусТВ | CrocusTV | IndoorTV";"Сити";"ТЯК Москва"},
0)),"")</f>
        <v/>
      </c>
      <c r="ES477" s="60" t="n"/>
      <c r="ET477" s="60">
        <f t="array" ref="ET477">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MATCH(ES477,
{"AMS";"RussOutdoor";"HD Outdoor";"Ingroup";"IQ";"Ledproduction";"LisChannel";"Logic";"Media-PPL";"NovikovTV | НовиковТВ";"SMA";"SOK";"КрокусТВ | CrocusTV | IndoorTV";"Сити";"ТЯК Москва"},
0)),"")</f>
        <v/>
      </c>
      <c r="EU477" s="60" t="n"/>
      <c r="EV477" s="60" t="n"/>
      <c r="EX477" s="110">
        <f t="array" ref="EX477">
($AR477/30
+N("ТРАФИК ПЛОЩАДКИ"))*
(IFERROR(
_xlfn.LET(
_xlpm.GPR,
HLOOKUP($L477,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(MATCH($T477,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IF($Q477="цифровой",_xlpm.GPR/$AG477,_xlpm.GPR/60)),
0)
+N("DWELL TIME"))*
(IF($AB477=0,0,IF($AB477=1,0.3,IF($AB477=2,0.5,IF($AB477&gt;2,1))))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_xlfn.IFS($AC477="да",1.2,$AC477="нет",1)*
_xlfn.IFS($AD477="да",1.2,$AD477="нет",1)*
IF(R477="статический",1,1.2)*
$X477*
INDEX(
{1.2;1;1.2;1.2;1;1.2;1.2;1.2;1.2;1.2;1.2;1;1.2;1.2;1.2;1.2;1;1;1.2;1.2;1.2;1;1;1;1;1.2;1.2;1.2;1.2;1;1;1;1;1.2;1.2;1.2;1.2;1.2;1.2;1.2;1.2;1;1;1.2;1;1;1;1;1.5;1;1;1.5;1.5;1.2},
MATCH($Q477,_xlpm.MI,0)))&gt;{0.02;0.04;0.06;0.1;0.2;0.4;0.6;0.8;1;2;4;6})),
{0;1;2;3;4;5;6;7;8;9;10;11;12},
0)))
+N("КОЭФФИЦИЕНТ КОНТАКТА"))))*
(_xlfn.IFS($X477&lt;0.1,$X477/1000,$X477&gt;25,5.2,AND($X477&gt;=0.1,$X477&lt;=25),(($X477*2+0.1)/10)*($X477/10)))*
IFERROR((_xlfn.LET(
_xlpm.MA,
{0;0.8;0.85;0.9;0.95;1},
_xlpm.MAA,
{0;1;2;3;4;5},
INDEX(_xlpm.MA,MATCH(SUMPRODUCT(--((IF(ROUND(_xlpm.MAA,1)&gt;5,5,ROUND($AB477,1)))&gt;{0;1;2;3;4;5})),_xlpm.MAA,0)))
+N("КОЭФФИЦИЕНТ КОЛ-ВО КОНСТРУКЦИЙ")),1)*
$AB477,0))*
(IF($Q477="цифровой",$AG477/15*$AI477,1)
+N("ДЛЯ ЦИФРЫ"))</f>
        <v/>
      </c>
      <c r="EY477" s="110">
        <f>IFERROR(EX477*AY477,0)</f>
        <v/>
      </c>
      <c r="EZ477" s="131">
        <f>IFERROR(DP477/EY477*1000,0)</f>
        <v/>
      </c>
      <c r="FA477" s="112">
        <f>IFERROR(FC477/FB477,0)</f>
        <v/>
      </c>
      <c r="FB477" s="112">
        <f>IFERROR((FC477/(EY477/FF477*#REF!))*0.825,0)</f>
        <v/>
      </c>
      <c r="FC477" s="112">
        <f>IFERROR(((EX477*30/AR477)*100)/30,0)</f>
        <v/>
      </c>
      <c r="FD477" s="112">
        <f>IFERROR(EY477/G477*100%,0)</f>
        <v/>
      </c>
      <c r="FE477" s="112">
        <f>IFERROR(FD477/FC477*100%,0)</f>
        <v/>
      </c>
      <c r="FF477" s="110">
        <f>IFERROR(AR477/30*AY477,0)</f>
        <v/>
      </c>
    </row>
    <row r="478" ht="13" customHeight="1">
      <c r="A478" s="59" t="n"/>
      <c r="B478" s="60" t="n"/>
      <c r="C478" s="60" t="n"/>
      <c r="D478" s="60">
        <f t="array" ref="D478">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MATCH($E478,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78" s="60">
        <f t="array" ref="E478">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MATCH($F478,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78" s="60" t="inlineStr"/>
      <c r="G478" s="60" t="n"/>
      <c r="H478" s="60">
        <f t="array" ref="H478">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MATCH($I478,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78" s="60" t="n"/>
      <c r="J478" s="60" t="n"/>
      <c r="K478" s="60" t="n"/>
      <c r="L478" s="60" t="n"/>
      <c r="M478" s="60" t="n"/>
      <c r="N478" s="60" t="n"/>
      <c r="O478" s="60" t="n"/>
      <c r="P478" s="60">
        <f t="array" ref="P478">
_xlfn.IFS(
ISNUMBER(MATCH($Q478,{"шелфбаннер","разделитель","монетница","чековая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ISNUMBER(MATCH($Q478,{"LED/LCD","видеокулер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ISNUMBER(MATCH($Q478,{"автомобиль","машина","выставочное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ISNUMBER(MATCH($Q478,{"билборд","лифтовая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ISNUMBER(MATCH($Q478,{"навигация","подвесной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ISNUMBER(MATCH($Q478,{"движущаяся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ISNUMBER(MATCH($Q478,{"каталог","журнал"},)),
"Пресса",
$Q478="","")</f>
        <v/>
      </c>
      <c r="Q478" s="60" t="n"/>
      <c r="R478" s="60">
        <f t="array" ref="R478">
IFERROR(
_xlfn.IFS(
OR(ISNUMBER(MATCH($Q478,{"экспозиция","макет","стенд","автостенд","авто стенд","выставочное пространство","выставочные стенды","модульные выставочные стенды","3Д конструкция","3D конструкция"},)),P478="Экспонирование"),
"нестандартный",
ISNUMBER(MATCH($Q478,{"скроллер","призматрон"},)),
"динамический",
$P478="Видео",
"цифровой",
OR($P478="Пресса",$P478="Щит",$P478="POSm",$P478="Подвес",$P478="Брендирование/оклейка"),
"статический"),"")</f>
        <v/>
      </c>
      <c r="S478" s="59" t="n"/>
      <c r="T478" s="60" t="n"/>
      <c r="U478" s="60" t="n"/>
      <c r="V478" s="60">
        <f>
IF(P478="Видео",
"цифровой постер/ролик",
IF(ISNUMBER(MATCH(Q478,{"короб световой","короб световой | лайтбокс","короб световой | кристалайт","лайтбокс","лайт бокс","кристалайт","LB","lightbox"},)),
"бэклит",
IF(P478="Брендирование/оклейка",
"перфарированная пленка/самоклейка",
IF(P478="Экспонирование",
"под запрос",
IF(P478="Подвес",
"баннер/ткань",
"")))))</f>
        <v/>
      </c>
      <c r="W478" s="59" t="n"/>
      <c r="X478" s="59" t="n"/>
      <c r="Y478" s="59" t="n"/>
      <c r="Z478" s="61" t="n"/>
      <c r="AA478" s="61" t="n"/>
      <c r="AB478" s="61">
        <f>IF(BL478&gt;0,Z478,0)</f>
        <v/>
      </c>
      <c r="AC478" s="59" t="n"/>
      <c r="AD478" s="59" t="n"/>
      <c r="AE478" s="59" t="n"/>
      <c r="AF478" s="59" t="n"/>
      <c r="AG478" s="59" t="n"/>
      <c r="AH478" s="59" t="n"/>
      <c r="AI478" s="59" t="n"/>
      <c r="AJ478" s="59" t="n"/>
      <c r="AK478" s="59" t="n"/>
      <c r="AL478" s="62">
        <f>IFERROR(IF(OR(R478="статический",R478="динамический",R478="нестандартный",R478="",R478=""),"-",IF(AND(AH478="-",AI478="-"),"-",AK478*3600/AH478*AI478)),"-")</f>
        <v/>
      </c>
      <c r="AM478" s="62">
        <f>IFERROR(IF(OR(R478="статический",R478="динамический",R478="",R478="", R478="BTL",R478="нестандартный"),"-",AG478*AI478*AL478/60),"-")</f>
        <v/>
      </c>
      <c r="AN478" s="63">
        <f>IFERROR(IF(AH478="","-",AG478*AI478/AH478),"-")</f>
        <v/>
      </c>
      <c r="AO478" s="59">
        <f>IFERROR(IF(OR($R478="статический",$R478="динамический",$R478="",$R478="",$R478="BTL",$R478="нестандартный"),"-",$AL478*$AY478),"-")</f>
        <v/>
      </c>
      <c r="AP478" s="62">
        <f>IFERROR(IF(OR($R478="статический",$R478="динамический",$R478="",$R478="",$R478="BTL",$R478="нестандартный"),"-",$AM478*AY478),"-")</f>
        <v/>
      </c>
      <c r="AQ478" s="64" t="n"/>
      <c r="AR478" s="61" t="n"/>
      <c r="AS478" s="61" t="n"/>
      <c r="AT478" s="61" t="n"/>
      <c r="AU478" s="65" t="n"/>
      <c r="AV478" s="124">
        <f>IFERROR(DR478/AT478*1000,"n/a")</f>
        <v/>
      </c>
      <c r="AW478" s="67" t="n"/>
      <c r="AX478" s="67" t="n"/>
      <c r="AY478" s="43">
        <f>IFERROR(IF(OR($AW478="",$AX478=""),"",_xlfn.DAYS($AX478+1,$AW478)),"")</f>
        <v/>
      </c>
      <c r="AZ478" s="68">
        <f t="array" ref="AZ478">
_xlfn.LET(_xlpm.COEFF,
IF($AW478+$AX478=0,0,IF(MAX(MIN($AX478,EOMONTH(AZ$15,0))-MAX($AW478,AZ$15)+1,)&gt;0,1,0)),
_xlfn.IFS(
$ES478="LisChannel",
_xlpm.COEFF*
INDEX({1;1;1.2;1.2;1;1;1;1;1.2;1.2;1.2;1.2},
MATCH(MONTH(AZ$15),
{1,2,3,4,5,6,7,8,9,10,11,12})),
CONCATENATE($ES478," ",$L478)="RussOutdoor метро",
_xlpm.COEFF*
INDEX({0.8;0.9;1.1;1.1;1;1;1;1;1.1;1.1;1.1;1.1},
MATCH(MONTH(AZ$15),
{1,2,3,4,5,6,7,8,9,10,11,12})),
$ES478&lt;&gt;"LisChannel",
_xlpm.COEFF,
$ES478&lt;&gt;"RussOutdoor",
_xlpm.COEFF))</f>
        <v/>
      </c>
      <c r="BA478" s="68">
        <f t="array" ref="BA478">
_xlfn.LET(_xlpm.COEFF,
IF($AW478+$AX478=0,0,IF(MAX(MIN($AX478,EOMONTH(BA$15,0))-MAX($AW478,BA$15)+1,)&gt;0,1,0)),
_xlfn.IFS(
$ES478="LisChannel",
_xlpm.COEFF*
INDEX({1;1;1.2;1.2;1;1;1;1;1.2;1.2;1.2;1.2},
MATCH(MONTH(BA$15),
{1,2,3,4,5,6,7,8,9,10,11,12})),
CONCATENATE($ES478," ",$L478)="RussOutdoor метро",
_xlpm.COEFF*
INDEX({0.8;0.9;1.1;1.1;1;1;1;1;1.1;1.1;1.1;1.1},
MATCH(MONTH(BA$15),
{1,2,3,4,5,6,7,8,9,10,11,12})),
$ES478&lt;&gt;"LisChannel",
_xlpm.COEFF,
$ES478&lt;&gt;"RussOutdoor",
_xlpm.COEFF))</f>
        <v/>
      </c>
      <c r="BB478" s="68">
        <f t="array" ref="BB478">
_xlfn.LET(_xlpm.COEFF,
IF($AW478+$AX478=0,0,IF(MAX(MIN($AX478,EOMONTH(BB$15,0))-MAX($AW478,BB$15)+1,)&gt;0,1,0)),
_xlfn.IFS(
$ES478="LisChannel",
_xlpm.COEFF*
INDEX({1;1;1.2;1.2;1;1;1;1;1.2;1.2;1.2;1.2},
MATCH(MONTH(BB$15),
{1,2,3,4,5,6,7,8,9,10,11,12})),
CONCATENATE($ES478," ",$L478)="RussOutdoor метро",
_xlpm.COEFF*
INDEX({0.8;0.9;1.1;1.1;1;1;1;1;1.1;1.1;1.1;1.1},
MATCH(MONTH(BB$15),
{1,2,3,4,5,6,7,8,9,10,11,12})),
$ES478&lt;&gt;"LisChannel",
_xlpm.COEFF,
$ES478&lt;&gt;"RussOutdoor",
_xlpm.COEFF))</f>
        <v/>
      </c>
      <c r="BC478" s="68">
        <f t="array" ref="BC478">
_xlfn.LET(_xlpm.COEFF,
IF($AW478+$AX478=0,0,IF(MAX(MIN($AX478,EOMONTH(BC$15,0))-MAX($AW478,BC$15)+1,)&gt;0,1,0)),
_xlfn.IFS(
$ES478="LisChannel",
_xlpm.COEFF*
INDEX({1;1;1.2;1.2;1;1;1;1;1.2;1.2;1.2;1.2},
MATCH(MONTH(BC$15),
{1,2,3,4,5,6,7,8,9,10,11,12})),
CONCATENATE($ES478," ",$L478)="RussOutdoor метро",
_xlpm.COEFF*
INDEX({0.8;0.9;1.1;1.1;1;1;1;1;1.1;1.1;1.1;1.1},
MATCH(MONTH(BC$15),
{1,2,3,4,5,6,7,8,9,10,11,12})),
$ES478&lt;&gt;"LisChannel",
_xlpm.COEFF,
$ES478&lt;&gt;"RussOutdoor",
_xlpm.COEFF))</f>
        <v/>
      </c>
      <c r="BD478" s="68">
        <f t="array" ref="BD478">
_xlfn.LET(_xlpm.COEFF,
IF($AW478+$AX478=0,0,IF(MAX(MIN($AX478,EOMONTH(BD$15,0))-MAX($AW478,BD$15)+1,)&gt;0,1,0)),
_xlfn.IFS(
$ES478="LisChannel",
_xlpm.COEFF*
INDEX({1;1;1.2;1.2;1;1;1;1;1.2;1.2;1.2;1.2},
MATCH(MONTH(BD$15),
{1,2,3,4,5,6,7,8,9,10,11,12})),
CONCATENATE($ES478," ",$L478)="RussOutdoor метро",
_xlpm.COEFF*
INDEX({0.8;0.9;1.1;1.1;1;1;1;1;1.1;1.1;1.1;1.1},
MATCH(MONTH(BD$15),
{1,2,3,4,5,6,7,8,9,10,11,12})),
$ES478&lt;&gt;"LisChannel",
_xlpm.COEFF,
$ES478&lt;&gt;"RussOutdoor",
_xlpm.COEFF))</f>
        <v/>
      </c>
      <c r="BE478" s="68">
        <f t="array" ref="BE478">
_xlfn.LET(_xlpm.COEFF,
IF($AW478+$AX478=0,0,IF(MAX(MIN($AX478,EOMONTH(BE$15,0))-MAX($AW478,BE$15)+1,)&gt;0,1,0)),
_xlfn.IFS(
$ES478="LisChannel",
_xlpm.COEFF*
INDEX({1;1;1.2;1.2;1;1;1;1;1.2;1.2;1.2;1.2},
MATCH(MONTH(BE$15),
{1,2,3,4,5,6,7,8,9,10,11,12})),
CONCATENATE($ES478," ",$L478)="RussOutdoor метро",
_xlpm.COEFF*
INDEX({0.8;0.9;1.1;1.1;1;1;1;1;1.1;1.1;1.1;1.1},
MATCH(MONTH(BE$15),
{1,2,3,4,5,6,7,8,9,10,11,12})),
$ES478&lt;&gt;"LisChannel",
_xlpm.COEFF,
$ES478&lt;&gt;"RussOutdoor",
_xlpm.COEFF))</f>
        <v/>
      </c>
      <c r="BF478" s="68">
        <f t="array" ref="BF478">
_xlfn.LET(_xlpm.COEFF,
IF($AW478+$AX478=0,0,IF(MAX(MIN($AX478,EOMONTH(BF$15,0))-MAX($AW478,BF$15)+1,)&gt;0,1,0)),
_xlfn.IFS(
$ES478="LisChannel",
_xlpm.COEFF*
INDEX({1;1;1.2;1.2;1;1;1;1;1.2;1.2;1.2;1.2},
MATCH(MONTH(BF$15),
{1,2,3,4,5,6,7,8,9,10,11,12})),
CONCATENATE($ES478," ",$L478)="RussOutdoor метро",
_xlpm.COEFF*
INDEX({0.8;0.9;1.1;1.1;1;1;1;1;1.1;1.1;1.1;1.1},
MATCH(MONTH(BF$15),
{1,2,3,4,5,6,7,8,9,10,11,12})),
$ES478&lt;&gt;"LisChannel",
_xlpm.COEFF,
$ES478&lt;&gt;"RussOutdoor",
_xlpm.COEFF))</f>
        <v/>
      </c>
      <c r="BG478" s="68">
        <f t="array" ref="BG478">
_xlfn.LET(_xlpm.COEFF,
IF($AW478+$AX478=0,0,IF(MAX(MIN($AX478,EOMONTH(BG$15,0))-MAX($AW478,BG$15)+1,)&gt;0,1,0)),
_xlfn.IFS(
$ES478="LisChannel",
_xlpm.COEFF*
INDEX({1;1;1.2;1.2;1;1;1;1;1.2;1.2;1.2;1.2},
MATCH(MONTH(BG$15),
{1,2,3,4,5,6,7,8,9,10,11,12})),
CONCATENATE($ES478," ",$L478)="RussOutdoor метро",
_xlpm.COEFF*
INDEX({0.8;0.9;1.1;1.1;1;1;1;1;1.1;1.1;1.1;1.1},
MATCH(MONTH(BG$15),
{1,2,3,4,5,6,7,8,9,10,11,12})),
$ES478&lt;&gt;"LisChannel",
_xlpm.COEFF,
$ES478&lt;&gt;"RussOutdoor",
_xlpm.COEFF))</f>
        <v/>
      </c>
      <c r="BH478" s="68">
        <f t="array" ref="BH478">
_xlfn.LET(_xlpm.COEFF,
IF($AW478+$AX478=0,0,IF(MAX(MIN($AX478,EOMONTH(BH$15,0))-MAX($AW478,BH$15)+1,)&gt;0,1,0)),
_xlfn.IFS(
$ES478="LisChannel",
_xlpm.COEFF*
INDEX({1;1;1.2;1.2;1;1;1;1;1.2;1.2;1.2;1.2},
MATCH(MONTH(BH$15),
{1,2,3,4,5,6,7,8,9,10,11,12})),
CONCATENATE($ES478," ",$L478)="RussOutdoor метро",
_xlpm.COEFF*
INDEX({0.8;0.9;1.1;1.1;1;1;1;1;1.1;1.1;1.1;1.1},
MATCH(MONTH(BH$15),
{1,2,3,4,5,6,7,8,9,10,11,12})),
$ES478&lt;&gt;"LisChannel",
_xlpm.COEFF,
$ES478&lt;&gt;"RussOutdoor",
_xlpm.COEFF))</f>
        <v/>
      </c>
      <c r="BI478" s="68">
        <f t="array" ref="BI478">
_xlfn.LET(_xlpm.COEFF,
IF($AW478+$AX478=0,0,IF(MAX(MIN($AX478,EOMONTH(BI$15,0))-MAX($AW478,BI$15)+1,)&gt;0,1,0)),
_xlfn.IFS(
$ES478="LisChannel",
_xlpm.COEFF*
INDEX({1;1;1.2;1.2;1;1;1;1;1.2;1.2;1.2;1.2},
MATCH(MONTH(BI$15),
{1,2,3,4,5,6,7,8,9,10,11,12})),
CONCATENATE($ES478," ",$L478)="RussOutdoor метро",
_xlpm.COEFF*
INDEX({0.8;0.9;1.1;1.1;1;1;1;1;1.1;1.1;1.1;1.1},
MATCH(MONTH(BI$15),
{1,2,3,4,5,6,7,8,9,10,11,12})),
$ES478&lt;&gt;"LisChannel",
_xlpm.COEFF,
$ES478&lt;&gt;"RussOutdoor",
_xlpm.COEFF))</f>
        <v/>
      </c>
      <c r="BJ478" s="68">
        <f t="array" ref="BJ478">
_xlfn.LET(_xlpm.COEFF,
IF($AW478+$AX478=0,0,IF(MAX(MIN($AX478,EOMONTH(BJ$15,0))-MAX($AW478,BJ$15)+1,)&gt;0,1,0)),
_xlfn.IFS(
$ES478="LisChannel",
_xlpm.COEFF*
INDEX({1;1;1.2;1.2;1;1;1;1;1.2;1.2;1.2;1.2},
MATCH(MONTH(BJ$15),
{1,2,3,4,5,6,7,8,9,10,11,12})),
CONCATENATE($ES478," ",$L478)="RussOutdoor метро",
_xlpm.COEFF*
INDEX({0.8;0.9;1.1;1.1;1;1;1;1;1.1;1.1;1.1;1.1},
MATCH(MONTH(BJ$15),
{1,2,3,4,5,6,7,8,9,10,11,12})),
$ES478&lt;&gt;"LisChannel",
_xlpm.COEFF,
$ES478&lt;&gt;"RussOutdoor",
_xlpm.COEFF))</f>
        <v/>
      </c>
      <c r="BK478" s="68">
        <f t="array" ref="BK478">
_xlfn.LET(_xlpm.COEFF,
IF($AW478+$AX478=0,0,IF(MAX(MIN($AX478,EOMONTH(BK$15,0))-MAX($AW478,BK$15)+1,)&gt;0,1,0)),
_xlfn.IFS(
$ES478="LisChannel",
_xlpm.COEFF*
INDEX({1;1;1.2;1.2;1;1;1;1;1.2;1.2;1.2;1.2},
MATCH(MONTH(BK$15),
{1,2,3,4,5,6,7,8,9,10,11,12})),
CONCATENATE($ES478," ",$L478)="RussOutdoor метро",
_xlpm.COEFF*
INDEX({0.8;0.9;1.1;1.1;1;1;1;1;1.1;1.1;1.1;1.1},
MATCH(MONTH(BK$15),
{1,2,3,4,5,6,7,8,9,10,11,12})),
$ES478&lt;&gt;"LisChannel",
_xlpm.COEFF,
$ES478&lt;&gt;"RussOutdoor",
_xlpm.COEFF))</f>
        <v/>
      </c>
      <c r="BL478" s="62">
        <f>COUNTIFS($AZ478:$BK478,"&gt;0")</f>
        <v/>
      </c>
      <c r="BM478" s="65" t="n"/>
      <c r="BN478" s="125">
        <f>$DJ478</f>
        <v/>
      </c>
      <c r="BO478" s="63">
        <f>$DQ478</f>
        <v/>
      </c>
      <c r="BP478" s="125">
        <f>
IFERROR(
IF($BL478=0,0,
$BN478*(1-$BO478)),
0)</f>
        <v/>
      </c>
      <c r="BQ478" s="125">
        <f t="array" ref="BQ478">
IFERROR(
_xlfn.IFS(
$DH478="день_1",
$BP478*$BL478/($AX478-$AW478+1)*AZ478*(DAY(EOMONTH(AZ$15,0))),
$DH478="день_2",
$BP478/30*MAX(MIN($AX478,EOMONTH(AZ$15,0))-MAX($AW478,AZ$15)+1,),
$DH478="раб.день",
$BP478/30*(IFERROR(
_xlfn.LET(_xlpm.VD,
CHOOSE(
{1;2;3;4;5;6;7;8;9;10;11;12;13;14;15;16;17;18},
45658,45659,45660,45661,45662,45663,45664,45665,45711,45724,45778,45779,45785,45786,45820,45821,45965,46022),
_xlfn.LET(_xlpm.DD,
MAX(MIN($AX478,EOMONTH(AZ$15,0))-MAX($AW478,AZ$15),),
_xlfn.IFS(
AND(MONTH($AW478)=MONTH(AZ$15),MONTH($AX478)&lt;&gt;MONTH(AZ$15)),
NETWORKDAYS.INTL($AW478,$AW478+_xlpm.DD,1,_xlpm.VD),
AND(MONTH($AW478)&lt;&gt;MONTH(AZ$15),MONTH($AX478)=MONTH(AZ$15)),
NETWORKDAYS.INTL(($AX478)-_xlpm.DD,$AX478,1,_xlpm.VD),
AND(MONTH($AW478)&lt;MONTH(AZ$15),MONTH($AX478)&gt;MONTH(AZ$15)),
NETWORKDAYS.INTL((EOMONTH(AZ$15-1,1))-_xlpm.DD,EOMONTH(AZ$15-1,1),1,_xlpm.VD),
AND(MONTH($AW478)=MONTH(AZ$15),MONTH($AX478)=MONTH(AZ$15)),
NETWORKDAYS.INTL($AW478,$AX478,1,_xlpm.VD)))),0)),
$DH478="месяц",
$BP478*AZ478,
$DH478="неделя",
$BP478*AZ478/7*(ROUNDUP((DAY(EOMONTH(AZ$15,0)))/4,0))),
0)</f>
        <v/>
      </c>
      <c r="BR478" s="125">
        <f t="array" ref="BR478">
IFERROR(
_xlfn.IFS(
$DH478="день_1",
$BP478*$BL478/($AX478-$AW478+1)*BA478*(DAY(EOMONTH(BA$15,0))),
$DH478="день_2",
$BP478/30*MAX(MIN($AX478,EOMONTH(BA$15,0))-MAX($AW478,BA$15)+1,),
$DH478="раб.день",
$BP478/30*(IFERROR(
_xlfn.LET(_xlpm.VD,
CHOOSE(
{1;2;3;4;5;6;7;8;9;10;11;12;13;14;15;16;17;18},
45658,45659,45660,45661,45662,45663,45664,45665,45711,45724,45778,45779,45785,45786,45820,45821,45965,46022),
_xlfn.LET(_xlpm.DD,
MAX(MIN($AX478,EOMONTH(BA$15,0))-MAX($AW478,BA$15),),
_xlfn.IFS(
AND(MONTH($AW478)=MONTH(BA$15),MONTH($AX478)&lt;&gt;MONTH(BA$15)),
NETWORKDAYS.INTL($AW478,$AW478+_xlpm.DD,1,_xlpm.VD),
AND(MONTH($AW478)&lt;&gt;MONTH(BA$15),MONTH($AX478)=MONTH(BA$15)),
NETWORKDAYS.INTL(($AX478)-_xlpm.DD,$AX478,1,_xlpm.VD),
AND(MONTH($AW478)&lt;MONTH(BA$15),MONTH($AX478)&gt;MONTH(BA$15)),
NETWORKDAYS.INTL((EOMONTH(BA$15-1,1))-_xlpm.DD,EOMONTH(BA$15-1,1),1,_xlpm.VD),
AND(MONTH($AW478)=MONTH(BA$15),MONTH($AX478)=MONTH(BA$15)),
NETWORKDAYS.INTL($AW478,$AX478,1,_xlpm.VD)))),0)),
$DH478="месяц",
$BP478*BA478,
$DH478="неделя",
$BP478*BA478/7*(ROUNDUP((DAY(EOMONTH(BA$15,0)))/4,0))),
0)</f>
        <v/>
      </c>
      <c r="BS478" s="125">
        <f t="array" ref="BS478">
IFERROR(
_xlfn.IFS(
$DH478="день_1",
$BP478*$BL478/($AX478-$AW478+1)*BB478*(DAY(EOMONTH(BB$15,0))),
$DH478="день_2",
$BP478/30*MAX(MIN($AX478,EOMONTH(BB$15,0))-MAX($AW478,BB$15)+1,),
$DH478="раб.день",
$BP478/30*(IFERROR(
_xlfn.LET(_xlpm.VD,
CHOOSE(
{1;2;3;4;5;6;7;8;9;10;11;12;13;14;15;16;17;18},
45658,45659,45660,45661,45662,45663,45664,45665,45711,45724,45778,45779,45785,45786,45820,45821,45965,46022),
_xlfn.LET(_xlpm.DD,
MAX(MIN($AX478,EOMONTH(BB$15,0))-MAX($AW478,BB$15),),
_xlfn.IFS(
AND(MONTH($AW478)=MONTH(BB$15),MONTH($AX478)&lt;&gt;MONTH(BB$15)),
NETWORKDAYS.INTL($AW478,$AW478+_xlpm.DD,1,_xlpm.VD),
AND(MONTH($AW478)&lt;&gt;MONTH(BB$15),MONTH($AX478)=MONTH(BB$15)),
NETWORKDAYS.INTL(($AX478)-_xlpm.DD,$AX478,1,_xlpm.VD),
AND(MONTH($AW478)&lt;MONTH(BB$15),MONTH($AX478)&gt;MONTH(BB$15)),
NETWORKDAYS.INTL((EOMONTH(BB$15-1,1))-_xlpm.DD,EOMONTH(BB$15-1,1),1,_xlpm.VD),
AND(MONTH($AW478)=MONTH(BB$15),MONTH($AX478)=MONTH(BB$15)),
NETWORKDAYS.INTL($AW478,$AX478,1,_xlpm.VD)))),0)),
$DH478="месяц",
$BP478*BB478,
$DH478="неделя",
$BP478*BB478/7*(ROUNDUP((DAY(EOMONTH(BB$15,0)))/4,0))),
0)</f>
        <v/>
      </c>
      <c r="BT478" s="125">
        <f t="array" ref="BT478">
IFERROR(
_xlfn.IFS(
$DH478="день_1",
$BP478*$BL478/($AX478-$AW478+1)*BC478*(DAY(EOMONTH(BC$15,0))),
$DH478="день_2",
$BP478/30*MAX(MIN($AX478,EOMONTH(BC$15,0))-MAX($AW478,BC$15)+1,),
$DH478="раб.день",
$BP478/30*(IFERROR(
_xlfn.LET(_xlpm.VD,
CHOOSE(
{1;2;3;4;5;6;7;8;9;10;11;12;13;14;15;16;17;18},
45658,45659,45660,45661,45662,45663,45664,45665,45711,45724,45778,45779,45785,45786,45820,45821,45965,46022),
_xlfn.LET(_xlpm.DD,
MAX(MIN($AX478,EOMONTH(BC$15,0))-MAX($AW478,BC$15),),
_xlfn.IFS(
AND(MONTH($AW478)=MONTH(BC$15),MONTH($AX478)&lt;&gt;MONTH(BC$15)),
NETWORKDAYS.INTL($AW478,$AW478+_xlpm.DD,1,_xlpm.VD),
AND(MONTH($AW478)&lt;&gt;MONTH(BC$15),MONTH($AX478)=MONTH(BC$15)),
NETWORKDAYS.INTL(($AX478)-_xlpm.DD,$AX478,1,_xlpm.VD),
AND(MONTH($AW478)&lt;MONTH(BC$15),MONTH($AX478)&gt;MONTH(BC$15)),
NETWORKDAYS.INTL((EOMONTH(BC$15-1,1))-_xlpm.DD,EOMONTH(BC$15-1,1),1,_xlpm.VD),
AND(MONTH($AW478)=MONTH(BC$15),MONTH($AX478)=MONTH(BC$15)),
NETWORKDAYS.INTL($AW478,$AX478,1,_xlpm.VD)))),0)),
$DH478="месяц",
$BP478*BC478,
$DH478="неделя",
$BP478*BC478/7*(ROUNDUP((DAY(EOMONTH(BC$15,0)))/4,0))),
0)</f>
        <v/>
      </c>
      <c r="BU478" s="125">
        <f t="array" ref="BU478">
IFERROR(
_xlfn.IFS(
$DH478="день_1",
$BP478*$BL478/($AX478-$AW478+1)*BD478*(DAY(EOMONTH(BD$15,0))),
$DH478="день_2",
$BP478/30*MAX(MIN($AX478,EOMONTH(BD$15,0))-MAX($AW478,BD$15)+1,),
$DH478="раб.день",
$BP478/30*(IFERROR(
_xlfn.LET(_xlpm.VD,
CHOOSE(
{1;2;3;4;5;6;7;8;9;10;11;12;13;14;15;16;17;18},
45658,45659,45660,45661,45662,45663,45664,45665,45711,45724,45778,45779,45785,45786,45820,45821,45965,46022),
_xlfn.LET(_xlpm.DD,
MAX(MIN($AX478,EOMONTH(BD$15,0))-MAX($AW478,BD$15),),
_xlfn.IFS(
AND(MONTH($AW478)=MONTH(BD$15),MONTH($AX478)&lt;&gt;MONTH(BD$15)),
NETWORKDAYS.INTL($AW478,$AW478+_xlpm.DD,1,_xlpm.VD),
AND(MONTH($AW478)&lt;&gt;MONTH(BD$15),MONTH($AX478)=MONTH(BD$15)),
NETWORKDAYS.INTL(($AX478)-_xlpm.DD,$AX478,1,_xlpm.VD),
AND(MONTH($AW478)&lt;MONTH(BD$15),MONTH($AX478)&gt;MONTH(BD$15)),
NETWORKDAYS.INTL((EOMONTH(BD$15-1,1))-_xlpm.DD,EOMONTH(BD$15-1,1),1,_xlpm.VD),
AND(MONTH($AW478)=MONTH(BD$15),MONTH($AX478)=MONTH(BD$15)),
NETWORKDAYS.INTL($AW478,$AX478,1,_xlpm.VD)))),0)),
$DH478="месяц",
$BP478*BD478,
$DH478="неделя",
$BP478*BD478/7*(ROUNDUP((DAY(EOMONTH(BD$15,0)))/4,0))),
0)</f>
        <v/>
      </c>
      <c r="BV478" s="125">
        <f t="array" ref="BV478">
IFERROR(
_xlfn.IFS(
$DH478="день_1",
$BP478*$BL478/($AX478-$AW478+1)*BE478*(DAY(EOMONTH(BE$15,0))),
$DH478="день_2",
$BP478/30*MAX(MIN($AX478,EOMONTH(BE$15,0))-MAX($AW478,BE$15)+1,),
$DH478="раб.день",
$BP478/30*(IFERROR(
_xlfn.LET(_xlpm.VD,
CHOOSE(
{1;2;3;4;5;6;7;8;9;10;11;12;13;14;15;16;17;18},
45658,45659,45660,45661,45662,45663,45664,45665,45711,45724,45778,45779,45785,45786,45820,45821,45965,46022),
_xlfn.LET(_xlpm.DD,
MAX(MIN($AX478,EOMONTH(BE$15,0))-MAX($AW478,BE$15),),
_xlfn.IFS(
AND(MONTH($AW478)=MONTH(BE$15),MONTH($AX478)&lt;&gt;MONTH(BE$15)),
NETWORKDAYS.INTL($AW478,$AW478+_xlpm.DD,1,_xlpm.VD),
AND(MONTH($AW478)&lt;&gt;MONTH(BE$15),MONTH($AX478)=MONTH(BE$15)),
NETWORKDAYS.INTL(($AX478)-_xlpm.DD,$AX478,1,_xlpm.VD),
AND(MONTH($AW478)&lt;MONTH(BE$15),MONTH($AX478)&gt;MONTH(BE$15)),
NETWORKDAYS.INTL((EOMONTH(BE$15-1,1))-_xlpm.DD,EOMONTH(BE$15-1,1),1,_xlpm.VD),
AND(MONTH($AW478)=MONTH(BE$15),MONTH($AX478)=MONTH(BE$15)),
NETWORKDAYS.INTL($AW478,$AX478,1,_xlpm.VD)))),0)),
$DH478="месяц",
$BP478*BE478,
$DH478="неделя",
$BP478*BE478/7*(ROUNDUP((DAY(EOMONTH(BE$15,0)))/4,0))),
0)</f>
        <v/>
      </c>
      <c r="BW478" s="125">
        <f t="array" ref="BW478">
IFERROR(
_xlfn.IFS(
$DH478="день_1",
$BP478*$BL478/($AX478-$AW478+1)*BF478*(DAY(EOMONTH(BF$15,0))),
$DH478="день_2",
$BP478/30*MAX(MIN($AX478,EOMONTH(BF$15,0))-MAX($AW478,BF$15)+1,),
$DH478="раб.день",
$BP478/30*(IFERROR(
_xlfn.LET(_xlpm.VD,
CHOOSE(
{1;2;3;4;5;6;7;8;9;10;11;12;13;14;15;16;17;18},
45658,45659,45660,45661,45662,45663,45664,45665,45711,45724,45778,45779,45785,45786,45820,45821,45965,46022),
_xlfn.LET(_xlpm.DD,
MAX(MIN($AX478,EOMONTH(BF$15,0))-MAX($AW478,BF$15),),
_xlfn.IFS(
AND(MONTH($AW478)=MONTH(BF$15),MONTH($AX478)&lt;&gt;MONTH(BF$15)),
NETWORKDAYS.INTL($AW478,$AW478+_xlpm.DD,1,_xlpm.VD),
AND(MONTH($AW478)&lt;&gt;MONTH(BF$15),MONTH($AX478)=MONTH(BF$15)),
NETWORKDAYS.INTL(($AX478)-_xlpm.DD,$AX478,1,_xlpm.VD),
AND(MONTH($AW478)&lt;MONTH(BF$15),MONTH($AX478)&gt;MONTH(BF$15)),
NETWORKDAYS.INTL((EOMONTH(BF$15-1,1))-_xlpm.DD,EOMONTH(BF$15-1,1),1,_xlpm.VD),
AND(MONTH($AW478)=MONTH(BF$15),MONTH($AX478)=MONTH(BF$15)),
NETWORKDAYS.INTL($AW478,$AX478,1,_xlpm.VD)))),0)),
$DH478="месяц",
$BP478*BF478,
$DH478="неделя",
$BP478*BF478/7*(ROUNDUP((DAY(EOMONTH(BF$15,0)))/4,0))),
0)</f>
        <v/>
      </c>
      <c r="BX478" s="125">
        <f t="array" ref="BX478">
IFERROR(
_xlfn.IFS(
$DH478="день_1",
$BP478*$BL478/($AX478-$AW478+1)*BG478*(DAY(EOMONTH(BG$15,0))),
$DH478="день_2",
$BP478/30*MAX(MIN($AX478,EOMONTH(BG$15,0))-MAX($AW478,BG$15)+1,),
$DH478="раб.день",
$BP478/30*(IFERROR(
_xlfn.LET(_xlpm.VD,
CHOOSE(
{1;2;3;4;5;6;7;8;9;10;11;12;13;14;15;16;17;18},
45658,45659,45660,45661,45662,45663,45664,45665,45711,45724,45778,45779,45785,45786,45820,45821,45965,46022),
_xlfn.LET(_xlpm.DD,
MAX(MIN($AX478,EOMONTH(BG$15,0))-MAX($AW478,BG$15),),
_xlfn.IFS(
AND(MONTH($AW478)=MONTH(BG$15),MONTH($AX478)&lt;&gt;MONTH(BG$15)),
NETWORKDAYS.INTL($AW478,$AW478+_xlpm.DD,1,_xlpm.VD),
AND(MONTH($AW478)&lt;&gt;MONTH(BG$15),MONTH($AX478)=MONTH(BG$15)),
NETWORKDAYS.INTL(($AX478)-_xlpm.DD,$AX478,1,_xlpm.VD),
AND(MONTH($AW478)&lt;MONTH(BG$15),MONTH($AX478)&gt;MONTH(BG$15)),
NETWORKDAYS.INTL((EOMONTH(BG$15-1,1))-_xlpm.DD,EOMONTH(BG$15-1,1),1,_xlpm.VD),
AND(MONTH($AW478)=MONTH(BG$15),MONTH($AX478)=MONTH(BG$15)),
NETWORKDAYS.INTL($AW478,$AX478,1,_xlpm.VD)))),0)),
$DH478="месяц",
$BP478*BG478,
$DH478="неделя",
$BP478*BG478/7*(ROUNDUP((DAY(EOMONTH(BG$15,0)))/4,0))),
0)</f>
        <v/>
      </c>
      <c r="BY478" s="125">
        <f t="array" ref="BY478">
IFERROR(
_xlfn.IFS(
$DH478="день_1",
$BP478*$BL478/($AX478-$AW478+1)*BH478*(DAY(EOMONTH(BH$15,0))),
$DH478="день_2",
$BP478/30*MAX(MIN($AX478,EOMONTH(BH$15,0))-MAX($AW478,BH$15)+1,),
$DH478="раб.день",
$BP478/30*(IFERROR(
_xlfn.LET(_xlpm.VD,
CHOOSE(
{1;2;3;4;5;6;7;8;9;10;11;12;13;14;15;16;17;18},
45658,45659,45660,45661,45662,45663,45664,45665,45711,45724,45778,45779,45785,45786,45820,45821,45965,46022),
_xlfn.LET(_xlpm.DD,
MAX(MIN($AX478,EOMONTH(BH$15,0))-MAX($AW478,BH$15),),
_xlfn.IFS(
AND(MONTH($AW478)=MONTH(BH$15),MONTH($AX478)&lt;&gt;MONTH(BH$15)),
NETWORKDAYS.INTL($AW478,$AW478+_xlpm.DD,1,_xlpm.VD),
AND(MONTH($AW478)&lt;&gt;MONTH(BH$15),MONTH($AX478)=MONTH(BH$15)),
NETWORKDAYS.INTL(($AX478)-_xlpm.DD,$AX478,1,_xlpm.VD),
AND(MONTH($AW478)&lt;MONTH(BH$15),MONTH($AX478)&gt;MONTH(BH$15)),
NETWORKDAYS.INTL((EOMONTH(BH$15-1,1))-_xlpm.DD,EOMONTH(BH$15-1,1),1,_xlpm.VD),
AND(MONTH($AW478)=MONTH(BH$15),MONTH($AX478)=MONTH(BH$15)),
NETWORKDAYS.INTL($AW478,$AX478,1,_xlpm.VD)))),0)),
$DH478="месяц",
$BP478*BH478,
$DH478="неделя",
$BP478*BH478/7*(ROUNDUP((DAY(EOMONTH(BH$15,0)))/4,0))),
0)</f>
        <v/>
      </c>
      <c r="BZ478" s="125">
        <f t="array" ref="BZ478">
IFERROR(
_xlfn.IFS(
$DH478="день_1",
$BP478*$BL478/($AX478-$AW478+1)*BI478*(DAY(EOMONTH(BI$15,0))),
$DH478="день_2",
$BP478/30*MAX(MIN($AX478,EOMONTH(BI$15,0))-MAX($AW478,BI$15)+1,),
$DH478="раб.день",
$BP478/30*(IFERROR(
_xlfn.LET(_xlpm.VD,
CHOOSE(
{1;2;3;4;5;6;7;8;9;10;11;12;13;14;15;16;17;18},
45658,45659,45660,45661,45662,45663,45664,45665,45711,45724,45778,45779,45785,45786,45820,45821,45965,46022),
_xlfn.LET(_xlpm.DD,
MAX(MIN($AX478,EOMONTH(BI$15,0))-MAX($AW478,BI$15),),
_xlfn.IFS(
AND(MONTH($AW478)=MONTH(BI$15),MONTH($AX478)&lt;&gt;MONTH(BI$15)),
NETWORKDAYS.INTL($AW478,$AW478+_xlpm.DD,1,_xlpm.VD),
AND(MONTH($AW478)&lt;&gt;MONTH(BI$15),MONTH($AX478)=MONTH(BI$15)),
NETWORKDAYS.INTL(($AX478)-_xlpm.DD,$AX478,1,_xlpm.VD),
AND(MONTH($AW478)&lt;MONTH(BI$15),MONTH($AX478)&gt;MONTH(BI$15)),
NETWORKDAYS.INTL((EOMONTH(BI$15-1,1))-_xlpm.DD,EOMONTH(BI$15-1,1),1,_xlpm.VD),
AND(MONTH($AW478)=MONTH(BI$15),MONTH($AX478)=MONTH(BI$15)),
NETWORKDAYS.INTL($AW478,$AX478,1,_xlpm.VD)))),0)),
$DH478="месяц",
$BP478*BI478,
$DH478="неделя",
$BP478*BI478/7*(ROUNDUP((DAY(EOMONTH(BI$15,0)))/4,0))),
0)</f>
        <v/>
      </c>
      <c r="CA478" s="125">
        <f t="array" ref="CA478">
IFERROR(
_xlfn.IFS(
$DH478="день_1",
$BP478*$BL478/($AX478-$AW478+1)*BJ478*(DAY(EOMONTH(BJ$15,0))),
$DH478="день_2",
$BP478/30*MAX(MIN($AX478,EOMONTH(BJ$15,0))-MAX($AW478,BJ$15)+1,),
$DH478="раб.день",
$BP478/30*(IFERROR(
_xlfn.LET(_xlpm.VD,
CHOOSE(
{1;2;3;4;5;6;7;8;9;10;11;12;13;14;15;16;17;18},
45658,45659,45660,45661,45662,45663,45664,45665,45711,45724,45778,45779,45785,45786,45820,45821,45965,46022),
_xlfn.LET(_xlpm.DD,
MAX(MIN($AX478,EOMONTH(BJ$15,0))-MAX($AW478,BJ$15),),
_xlfn.IFS(
AND(MONTH($AW478)=MONTH(BJ$15),MONTH($AX478)&lt;&gt;MONTH(BJ$15)),
NETWORKDAYS.INTL($AW478,$AW478+_xlpm.DD,1,_xlpm.VD),
AND(MONTH($AW478)&lt;&gt;MONTH(BJ$15),MONTH($AX478)=MONTH(BJ$15)),
NETWORKDAYS.INTL(($AX478)-_xlpm.DD,$AX478,1,_xlpm.VD),
AND(MONTH($AW478)&lt;MONTH(BJ$15),MONTH($AX478)&gt;MONTH(BJ$15)),
NETWORKDAYS.INTL((EOMONTH(BJ$15-1,1))-_xlpm.DD,EOMONTH(BJ$15-1,1),1,_xlpm.VD),
AND(MONTH($AW478)=MONTH(BJ$15),MONTH($AX478)=MONTH(BJ$15)),
NETWORKDAYS.INTL($AW478,$AX478,1,_xlpm.VD)))),0)),
$DH478="месяц",
$BP478*BJ478,
$DH478="неделя",
$BP478*BJ478/7*(ROUNDUP((DAY(EOMONTH(BJ$15,0)))/4,0))),
0)</f>
        <v/>
      </c>
      <c r="CB478" s="125">
        <f t="array" ref="CB478">
IFERROR(
_xlfn.IFS(
$DH478="день_1",
$BP478*$BL478/($AX478-$AW478+1)*BK478*(DAY(EOMONTH(BK$15,0))),
$DH478="день_2",
$BP478/30*MAX(MIN($AX478,EOMONTH(BK$15,0))-MAX($AW478,BK$15)+1,),
$DH478="раб.день",
$BP478/30*(IFERROR(
_xlfn.LET(_xlpm.VD,
CHOOSE(
{1;2;3;4;5;6;7;8;9;10;11;12;13;14;15;16;17;18},
45658,45659,45660,45661,45662,45663,45664,45665,45711,45724,45778,45779,45785,45786,45820,45821,45965,46022),
_xlfn.LET(_xlpm.DD,
MAX(MIN($AX478,EOMONTH(BK$15,0))-MAX($AW478,BK$15),),
_xlfn.IFS(
AND(MONTH($AW478)=MONTH(BK$15),MONTH($AX478)&lt;&gt;MONTH(BK$15)),
NETWORKDAYS.INTL($AW478,$AW478+_xlpm.DD,1,_xlpm.VD),
AND(MONTH($AW478)&lt;&gt;MONTH(BK$15),MONTH($AX478)=MONTH(BK$15)),
NETWORKDAYS.INTL(($AX478)-_xlpm.DD,$AX478,1,_xlpm.VD),
AND(MONTH($AW478)&lt;MONTH(BK$15),MONTH($AX478)&gt;MONTH(BK$15)),
NETWORKDAYS.INTL((EOMONTH(BK$15-1,1))-_xlpm.DD,EOMONTH(BK$15-1,1),1,_xlpm.VD),
AND(MONTH($AW478)=MONTH(BK$15),MONTH($AX478)=MONTH(BK$15)),
NETWORKDAYS.INTL($AW478,$AX478,1,_xlpm.VD)))),0)),
$DH478="месяц",
$BP478*BK478,
$DH478="неделя",
$BP478*BK478/7*(ROUNDUP((DAY(EOMONTH(BK$15,0)))/4,0))),
0)</f>
        <v/>
      </c>
      <c r="CC478" s="125">
        <f>SUM($BQ478:$CB478)</f>
        <v/>
      </c>
      <c r="CD478" s="126">
        <f>SUM($EH478:$EH478)</f>
        <v/>
      </c>
      <c r="CE478" s="126">
        <f>$CD478*$AB478</f>
        <v/>
      </c>
      <c r="CF478" s="126">
        <f>SUM($EK478:$EK478)</f>
        <v/>
      </c>
      <c r="CG478" s="126">
        <f>$CF478*$AB478</f>
        <v/>
      </c>
      <c r="CH478" s="126">
        <f>SUM($CC478,$CE478,$CG478)</f>
        <v/>
      </c>
      <c r="CI478" s="126">
        <f>$CH478*(1+$CM478)</f>
        <v/>
      </c>
      <c r="CJ478" s="127" t="n">
        <v>0</v>
      </c>
      <c r="CK478" s="126">
        <f>SUM($CH478:$CH478)*(1+$CJ478)</f>
        <v/>
      </c>
      <c r="CL478" s="126">
        <f>SUM($CH478:$CH478)*(1+$CM478)</f>
        <v/>
      </c>
      <c r="CM478" s="59" t="inlineStr">
        <is>
          <t>20%</t>
        </is>
      </c>
      <c r="CN478" s="59" t="n"/>
      <c r="CO478" s="72" t="n"/>
      <c r="CP478" s="59" t="n"/>
      <c r="CQ478" s="73" t="n"/>
      <c r="CR478" s="73" t="n"/>
      <c r="CS478" s="73" t="n"/>
      <c r="CT478" s="72" t="n"/>
      <c r="CU478" s="79" t="inlineStr">
        <is>
          <t> </t>
        </is>
      </c>
      <c r="CV478" s="60" t="n"/>
      <c r="CW478" s="60" t="n"/>
      <c r="CX478" s="60" t="n"/>
      <c r="CY478" s="127">
        <f>IFERROR(($CC478-$EE478)/($EE478/(1-$DQ478)),0)</f>
        <v/>
      </c>
      <c r="CZ478" s="127">
        <f>IFERROR(1-$EI478/($CE478),0)</f>
        <v/>
      </c>
      <c r="DA478" s="127">
        <f>IFERROR(1-$EL478/($CG478),0)</f>
        <v/>
      </c>
      <c r="DB478" s="126">
        <f>ROUND(IFERROR(($CI478/(1+$CM478)-$EN478),0),2)</f>
        <v/>
      </c>
      <c r="DC478" s="128" t="n"/>
      <c r="DD478" s="125" t="n"/>
      <c r="DE478" s="75" t="n">
        <v>0</v>
      </c>
      <c r="DF478" s="128" t="n"/>
      <c r="DG478" s="125">
        <f>IF($DC478=0,0,$DD478*($DC478*100%-$DE478*$DF478))*SUM($AB478:$AB478)</f>
        <v/>
      </c>
      <c r="DH478" s="129" t="inlineStr">
        <is>
          <t>месяц</t>
        </is>
      </c>
      <c r="DI478" s="130">
        <f t="array" ref="DI478">IFERROR(
IF($ES478="LisChannel",
(ROUND(((INDEX({174.625;153.888888888889;130.972222222222},MATCH($AI478,{2;3;4}),0))*$AG478*$AI478),2)),0),0)</f>
        <v/>
      </c>
      <c r="DJ478" s="130">
        <f>
_xlfn.LET(_xlpm.X,
IFERROR(
IF($ES478="НовиковТВ",
(_xlfn.LET(_xlpm.NTV,
_xlfn.LET(_xlpm.MIN,350000,
IF(SUMIFS($DI:$DI,$ES:$ES,"НовиковТВ")&lt;=_xlpm.MIN,
(SUMIFS($DI:$DI,$ES:$ES,"НовиковТВ")/(COUNTIFS($ES:$ES,"НовиковТВ")))*_xlpm.MIN/SUMIFS($DI:$DI,$ES:$ES,"НовиковТВ"),
DI478)),
_xlpm.NTV+$DG478/(1-(1-(_xlpm.NTV)*(1-$DL478)*(1-$DM478)*(1-$DN478)*(1-$DO478)*(1-$DP478)/_xlpm.NTV))))/(1+$EP478),
$DI478+$DG478/(1-(1-($DI478)*(1-$DL478)*(1-$DM478)*(1-$DN478)*(1-$DO478)*(1-$DP478)/$DI478))),
0),
_xlpm.X*(1+$CM478)*(1+$CW478)-_xlpm.X*(1+$CM478)+_xlpm.X)</f>
        <v/>
      </c>
      <c r="DK478" s="125" t="inlineStr">
        <is>
          <t>послед.</t>
        </is>
      </c>
      <c r="DL478" s="63" t="n">
        <v>0</v>
      </c>
      <c r="DM478" s="63" t="n">
        <v>0</v>
      </c>
      <c r="DN478" s="63" t="n">
        <v>0</v>
      </c>
      <c r="DO478" s="63" t="n">
        <v>0</v>
      </c>
      <c r="DP478" s="63" t="n">
        <v>0</v>
      </c>
      <c r="DQ478" s="63">
        <f t="array" ref="DQ478">IFERROR(_xlfn.IFS(
$DK478="послед.",1-(1-$DL478)*(1-$DM478)*(1-$DN478)*(1-$DO478)*(1-$DP478),
$DK478="сумм.",$DL478+$DM478+$DN478+$DO478+$DP478),
0)</f>
        <v/>
      </c>
      <c r="DR478" s="125">
        <f t="array" ref="DR478">
IFERROR(
_xlfn.IFS(
$BL478=0,
0,
$BL478&gt;0,
_xlfn.IFS($DK478="послед.",
$DJ478*(1-$DL478)*(1-$DM478)*(1-$DN478)*(1-$DO478)*(1-$DP478),
$DK478="сумм.",
$DJ478*(1-($DL478+$DM478+$DN478+$DO478+$DP478)))),0)</f>
        <v/>
      </c>
      <c r="DS478" s="125">
        <f t="array" ref="DS478">
IFERROR(_xlfn.IFS(
$DH478="день_1",
$DR478*$BL478/($AX478-$AW478+1)*AZ478*(DAY(EOMONTH(AZ$15,0))),
$DH478="день_2",
$DR478/30*MAX(MIN($AX478,EOMONTH(AZ$15,0))-MAX($AW478,AZ$15)+1,),
$DH478="раб.день",
$DR478/30*(IFERROR(
_xlfn.LET(_xlpm.VD,
CHOOSE(
{1;2;3;4;5;6;7;8;9;10;11;12;13;14;15;16;17;18},
45658,45659,45660,45661,45662,45663,45664,45665,45711,45724,45778,45779,45785,45786,45820,45821,45965,46022),
_xlfn.LET(_xlpm.DD,
MAX(MIN($AX478,EOMONTH(AZ$15,0))-MAX($AW478,AZ$15),),
_xlfn.IFS(
AND(MONTH($AW478)=MONTH(AZ$15),MONTH($AX478)&lt;&gt;MONTH(AZ$15)),
NETWORKDAYS.INTL($AW478,$AW478+_xlpm.DD,1,_xlpm.VD),
AND(MONTH($AW478)&lt;&gt;MONTH(AZ$15),MONTH($AX478)=MONTH(AZ$15)),
NETWORKDAYS.INTL(($AX478)-_xlpm.DD,$AX478,1,_xlpm.VD),
AND(MONTH($AW478)&lt;MONTH(AZ$15),MONTH($AX478)&gt;MONTH(AZ$15)),
NETWORKDAYS.INTL((EOMONTH(AZ$15-1,1))-_xlpm.DD,EOMONTH(AZ$15-1,1),1,_xlpm.VD),
AND(MONTH($AW478)=MONTH(AZ$15),MONTH($AX478)=MONTH(AZ$15)),
NETWORKDAYS.INTL($AW478,$AX478,1,_xlpm.VD)))),0)),
$DH478="месяц",
$DR478*AZ478,
$DH478="неделя",
$DR478*AZ478/7*(ROUNDUP((DAY(EOMONTH(AZ$15,0)))/4,0))),
0)</f>
        <v/>
      </c>
      <c r="DT478" s="125">
        <f t="array" ref="DT478">
IFERROR(_xlfn.IFS(
$DH478="день_1",
$DR478*$BL478/($AX478-$AW478+1)*BA478*(DAY(EOMONTH(BA$15,0))),
$DH478="день_2",
$DR478/30*MAX(MIN($AX478,EOMONTH(BA$15,0))-MAX($AW478,BA$15)+1,),
$DH478="раб.день",
$DR478/30*(IFERROR(
_xlfn.LET(_xlpm.VD,
CHOOSE(
{1;2;3;4;5;6;7;8;9;10;11;12;13;14;15;16;17;18},
45658,45659,45660,45661,45662,45663,45664,45665,45711,45724,45778,45779,45785,45786,45820,45821,45965,46022),
_xlfn.LET(_xlpm.DD,
MAX(MIN($AX478,EOMONTH(BA$15,0))-MAX($AW478,BA$15),),
_xlfn.IFS(
AND(MONTH($AW478)=MONTH(BA$15),MONTH($AX478)&lt;&gt;MONTH(BA$15)),
NETWORKDAYS.INTL($AW478,$AW478+_xlpm.DD,1,_xlpm.VD),
AND(MONTH($AW478)&lt;&gt;MONTH(BA$15),MONTH($AX478)=MONTH(BA$15)),
NETWORKDAYS.INTL(($AX478)-_xlpm.DD,$AX478,1,_xlpm.VD),
AND(MONTH($AW478)&lt;MONTH(BA$15),MONTH($AX478)&gt;MONTH(BA$15)),
NETWORKDAYS.INTL((EOMONTH(BA$15-1,1))-_xlpm.DD,EOMONTH(BA$15-1,1),1,_xlpm.VD),
AND(MONTH($AW478)=MONTH(BA$15),MONTH($AX478)=MONTH(BA$15)),
NETWORKDAYS.INTL($AW478,$AX478,1,_xlpm.VD)))),0)),
$DH478="месяц",
$DR478*BA478,
$DH478="неделя",
$DR478*BA478/7*(ROUNDUP((DAY(EOMONTH(BA$15,0)))/4,0))),
0)</f>
        <v/>
      </c>
      <c r="DU478" s="125">
        <f t="array" ref="DU478">
IFERROR(_xlfn.IFS(
$DH478="день_1",
$DR478*$BL478/($AX478-$AW478+1)*BB478*(DAY(EOMONTH(BB$15,0))),
$DH478="день_2",
$DR478/30*MAX(MIN($AX478,EOMONTH(BB$15,0))-MAX($AW478,BB$15)+1,),
$DH478="раб.день",
$DR478/30*(IFERROR(
_xlfn.LET(_xlpm.VD,
CHOOSE(
{1;2;3;4;5;6;7;8;9;10;11;12;13;14;15;16;17;18},
45658,45659,45660,45661,45662,45663,45664,45665,45711,45724,45778,45779,45785,45786,45820,45821,45965,46022),
_xlfn.LET(_xlpm.DD,
MAX(MIN($AX478,EOMONTH(BB$15,0))-MAX($AW478,BB$15),),
_xlfn.IFS(
AND(MONTH($AW478)=MONTH(BB$15),MONTH($AX478)&lt;&gt;MONTH(BB$15)),
NETWORKDAYS.INTL($AW478,$AW478+_xlpm.DD,1,_xlpm.VD),
AND(MONTH($AW478)&lt;&gt;MONTH(BB$15),MONTH($AX478)=MONTH(BB$15)),
NETWORKDAYS.INTL(($AX478)-_xlpm.DD,$AX478,1,_xlpm.VD),
AND(MONTH($AW478)&lt;MONTH(BB$15),MONTH($AX478)&gt;MONTH(BB$15)),
NETWORKDAYS.INTL((EOMONTH(BB$15-1,1))-_xlpm.DD,EOMONTH(BB$15-1,1),1,_xlpm.VD),
AND(MONTH($AW478)=MONTH(BB$15),MONTH($AX478)=MONTH(BB$15)),
NETWORKDAYS.INTL($AW478,$AX478,1,_xlpm.VD)))),0)),
$DH478="месяц",
$DR478*BB478,
$DH478="неделя",
$DR478*BB478/7*(ROUNDUP((DAY(EOMONTH(BB$15,0)))/4,0))),
0)</f>
        <v/>
      </c>
      <c r="DV478" s="125">
        <f t="array" ref="DV478">
IFERROR(_xlfn.IFS(
$DH478="день_1",
$DR478*$BL478/($AX478-$AW478+1)*BC478*(DAY(EOMONTH(BC$15,0))),
$DH478="день_2",
$DR478/30*MAX(MIN($AX478,EOMONTH(BC$15,0))-MAX($AW478,BC$15)+1,),
$DH478="раб.день",
$DR478/30*(IFERROR(
_xlfn.LET(_xlpm.VD,
CHOOSE(
{1;2;3;4;5;6;7;8;9;10;11;12;13;14;15;16;17;18},
45658,45659,45660,45661,45662,45663,45664,45665,45711,45724,45778,45779,45785,45786,45820,45821,45965,46022),
_xlfn.LET(_xlpm.DD,
MAX(MIN($AX478,EOMONTH(BC$15,0))-MAX($AW478,BC$15),),
_xlfn.IFS(
AND(MONTH($AW478)=MONTH(BC$15),MONTH($AX478)&lt;&gt;MONTH(BC$15)),
NETWORKDAYS.INTL($AW478,$AW478+_xlpm.DD,1,_xlpm.VD),
AND(MONTH($AW478)&lt;&gt;MONTH(BC$15),MONTH($AX478)=MONTH(BC$15)),
NETWORKDAYS.INTL(($AX478)-_xlpm.DD,$AX478,1,_xlpm.VD),
AND(MONTH($AW478)&lt;MONTH(BC$15),MONTH($AX478)&gt;MONTH(BC$15)),
NETWORKDAYS.INTL((EOMONTH(BC$15-1,1))-_xlpm.DD,EOMONTH(BC$15-1,1),1,_xlpm.VD),
AND(MONTH($AW478)=MONTH(BC$15),MONTH($AX478)=MONTH(BC$15)),
NETWORKDAYS.INTL($AW478,$AX478,1,_xlpm.VD)))),0)),
$DH478="месяц",
$DR478*BC478,
$DH478="неделя",
$DR478*BC478/7*(ROUNDUP((DAY(EOMONTH(BC$15,0)))/4,0))),
0)</f>
        <v/>
      </c>
      <c r="DW478" s="125">
        <f t="array" ref="DW478">
IFERROR(_xlfn.IFS(
$DH478="день_1",
$DR478*$BL478/($AX478-$AW478+1)*BD478*(DAY(EOMONTH(BD$15,0))),
$DH478="день_2",
$DR478/30*MAX(MIN($AX478,EOMONTH(BD$15,0))-MAX($AW478,BD$15)+1,),
$DH478="раб.день",
$DR478/30*(IFERROR(
_xlfn.LET(_xlpm.VD,
CHOOSE(
{1;2;3;4;5;6;7;8;9;10;11;12;13;14;15;16;17;18},
45658,45659,45660,45661,45662,45663,45664,45665,45711,45724,45778,45779,45785,45786,45820,45821,45965,46022),
_xlfn.LET(_xlpm.DD,
MAX(MIN($AX478,EOMONTH(BD$15,0))-MAX($AW478,BD$15),),
_xlfn.IFS(
AND(MONTH($AW478)=MONTH(BD$15),MONTH($AX478)&lt;&gt;MONTH(BD$15)),
NETWORKDAYS.INTL($AW478,$AW478+_xlpm.DD,1,_xlpm.VD),
AND(MONTH($AW478)&lt;&gt;MONTH(BD$15),MONTH($AX478)=MONTH(BD$15)),
NETWORKDAYS.INTL(($AX478)-_xlpm.DD,$AX478,1,_xlpm.VD),
AND(MONTH($AW478)&lt;MONTH(BD$15),MONTH($AX478)&gt;MONTH(BD$15)),
NETWORKDAYS.INTL((EOMONTH(BD$15-1,1))-_xlpm.DD,EOMONTH(BD$15-1,1),1,_xlpm.VD),
AND(MONTH($AW478)=MONTH(BD$15),MONTH($AX478)=MONTH(BD$15)),
NETWORKDAYS.INTL($AW478,$AX478,1,_xlpm.VD)))),0)),
$DH478="месяц",
$DR478*BD478,
$DH478="неделя",
$DR478*BD478/7*(ROUNDUP((DAY(EOMONTH(BD$15,0)))/4,0))),
0)</f>
        <v/>
      </c>
      <c r="DX478" s="125">
        <f t="array" ref="DX478">
IFERROR(_xlfn.IFS(
$DH478="день_1",
$DR478*$BL478/($AX478-$AW478+1)*BE478*(DAY(EOMONTH(BE$15,0))),
$DH478="день_2",
$DR478/30*MAX(MIN($AX478,EOMONTH(BE$15,0))-MAX($AW478,BE$15)+1,),
$DH478="раб.день",
$DR478/30*(IFERROR(
_xlfn.LET(_xlpm.VD,
CHOOSE(
{1;2;3;4;5;6;7;8;9;10;11;12;13;14;15;16;17;18},
45658,45659,45660,45661,45662,45663,45664,45665,45711,45724,45778,45779,45785,45786,45820,45821,45965,46022),
_xlfn.LET(_xlpm.DD,
MAX(MIN($AX478,EOMONTH(BE$15,0))-MAX($AW478,BE$15),),
_xlfn.IFS(
AND(MONTH($AW478)=MONTH(BE$15),MONTH($AX478)&lt;&gt;MONTH(BE$15)),
NETWORKDAYS.INTL($AW478,$AW478+_xlpm.DD,1,_xlpm.VD),
AND(MONTH($AW478)&lt;&gt;MONTH(BE$15),MONTH($AX478)=MONTH(BE$15)),
NETWORKDAYS.INTL(($AX478)-_xlpm.DD,$AX478,1,_xlpm.VD),
AND(MONTH($AW478)&lt;MONTH(BE$15),MONTH($AX478)&gt;MONTH(BE$15)),
NETWORKDAYS.INTL((EOMONTH(BE$15-1,1))-_xlpm.DD,EOMONTH(BE$15-1,1),1,_xlpm.VD),
AND(MONTH($AW478)=MONTH(BE$15),MONTH($AX478)=MONTH(BE$15)),
NETWORKDAYS.INTL($AW478,$AX478,1,_xlpm.VD)))),0)),
$DH478="месяц",
$DR478*BE478,
$DH478="неделя",
$DR478*BE478/7*(ROUNDUP((DAY(EOMONTH(BE$15,0)))/4,0))),
0)</f>
        <v/>
      </c>
      <c r="DY478" s="125">
        <f t="array" ref="DY478">
IFERROR(_xlfn.IFS(
$DH478="день_1",
$DR478*$BL478/($AX478-$AW478+1)*BF478*(DAY(EOMONTH(BF$15,0))),
$DH478="день_2",
$DR478/30*MAX(MIN($AX478,EOMONTH(BF$15,0))-MAX($AW478,BF$15)+1,),
$DH478="раб.день",
$DR478/30*(IFERROR(
_xlfn.LET(_xlpm.VD,
CHOOSE(
{1;2;3;4;5;6;7;8;9;10;11;12;13;14;15;16;17;18},
45658,45659,45660,45661,45662,45663,45664,45665,45711,45724,45778,45779,45785,45786,45820,45821,45965,46022),
_xlfn.LET(_xlpm.DD,
MAX(MIN($AX478,EOMONTH(BF$15,0))-MAX($AW478,BF$15),),
_xlfn.IFS(
AND(MONTH($AW478)=MONTH(BF$15),MONTH($AX478)&lt;&gt;MONTH(BF$15)),
NETWORKDAYS.INTL($AW478,$AW478+_xlpm.DD,1,_xlpm.VD),
AND(MONTH($AW478)&lt;&gt;MONTH(BF$15),MONTH($AX478)=MONTH(BF$15)),
NETWORKDAYS.INTL(($AX478)-_xlpm.DD,$AX478,1,_xlpm.VD),
AND(MONTH($AW478)&lt;MONTH(BF$15),MONTH($AX478)&gt;MONTH(BF$15)),
NETWORKDAYS.INTL((EOMONTH(BF$15-1,1))-_xlpm.DD,EOMONTH(BF$15-1,1),1,_xlpm.VD),
AND(MONTH($AW478)=MONTH(BF$15),MONTH($AX478)=MONTH(BF$15)),
NETWORKDAYS.INTL($AW478,$AX478,1,_xlpm.VD)))),0)),
$DH478="месяц",
$DR478*BF478,
$DH478="неделя",
$DR478*BF478/7*(ROUNDUP((DAY(EOMONTH(BF$15,0)))/4,0))),
0)</f>
        <v/>
      </c>
      <c r="DZ478" s="125">
        <f t="array" ref="DZ478">
IFERROR(_xlfn.IFS(
$DH478="день_1",
$DR478*$BL478/($AX478-$AW478+1)*BG478*(DAY(EOMONTH(BG$15,0))),
$DH478="день_2",
$DR478/30*MAX(MIN($AX478,EOMONTH(BG$15,0))-MAX($AW478,BG$15)+1,),
$DH478="раб.день",
$DR478/30*(IFERROR(
_xlfn.LET(_xlpm.VD,
CHOOSE(
{1;2;3;4;5;6;7;8;9;10;11;12;13;14;15;16;17;18},
45658,45659,45660,45661,45662,45663,45664,45665,45711,45724,45778,45779,45785,45786,45820,45821,45965,46022),
_xlfn.LET(_xlpm.DD,
MAX(MIN($AX478,EOMONTH(BG$15,0))-MAX($AW478,BG$15),),
_xlfn.IFS(
AND(MONTH($AW478)=MONTH(BG$15),MONTH($AX478)&lt;&gt;MONTH(BG$15)),
NETWORKDAYS.INTL($AW478,$AW478+_xlpm.DD,1,_xlpm.VD),
AND(MONTH($AW478)&lt;&gt;MONTH(BG$15),MONTH($AX478)=MONTH(BG$15)),
NETWORKDAYS.INTL(($AX478)-_xlpm.DD,$AX478,1,_xlpm.VD),
AND(MONTH($AW478)&lt;MONTH(BG$15),MONTH($AX478)&gt;MONTH(BG$15)),
NETWORKDAYS.INTL((EOMONTH(BG$15-1,1))-_xlpm.DD,EOMONTH(BG$15-1,1),1,_xlpm.VD),
AND(MONTH($AW478)=MONTH(BG$15),MONTH($AX478)=MONTH(BG$15)),
NETWORKDAYS.INTL($AW478,$AX478,1,_xlpm.VD)))),0)),
$DH478="месяц",
$DR478*BG478,
$DH478="неделя",
$DR478*BG478/7*(ROUNDUP((DAY(EOMONTH(BG$15,0)))/4,0))),
0)</f>
        <v/>
      </c>
      <c r="EA478" s="125">
        <f t="array" ref="EA478">
IFERROR(_xlfn.IFS(
$DH478="день_1",
$DR478*$BL478/($AX478-$AW478+1)*BH478*(DAY(EOMONTH(BH$15,0))),
$DH478="день_2",
$DR478/30*MAX(MIN($AX478,EOMONTH(BH$15,0))-MAX($AW478,BH$15)+1,),
$DH478="раб.день",
$DR478/30*(IFERROR(
_xlfn.LET(_xlpm.VD,
CHOOSE(
{1;2;3;4;5;6;7;8;9;10;11;12;13;14;15;16;17;18},
45658,45659,45660,45661,45662,45663,45664,45665,45711,45724,45778,45779,45785,45786,45820,45821,45965,46022),
_xlfn.LET(_xlpm.DD,
MAX(MIN($AX478,EOMONTH(BH$15,0))-MAX($AW478,BH$15),),
_xlfn.IFS(
AND(MONTH($AW478)=MONTH(BH$15),MONTH($AX478)&lt;&gt;MONTH(BH$15)),
NETWORKDAYS.INTL($AW478,$AW478+_xlpm.DD,1,_xlpm.VD),
AND(MONTH($AW478)&lt;&gt;MONTH(BH$15),MONTH($AX478)=MONTH(BH$15)),
NETWORKDAYS.INTL(($AX478)-_xlpm.DD,$AX478,1,_xlpm.VD),
AND(MONTH($AW478)&lt;MONTH(BH$15),MONTH($AX478)&gt;MONTH(BH$15)),
NETWORKDAYS.INTL((EOMONTH(BH$15-1,1))-_xlpm.DD,EOMONTH(BH$15-1,1),1,_xlpm.VD),
AND(MONTH($AW478)=MONTH(BH$15),MONTH($AX478)=MONTH(BH$15)),
NETWORKDAYS.INTL($AW478,$AX478,1,_xlpm.VD)))),0)),
$DH478="месяц",
$DR478*BH478,
$DH478="неделя",
$DR478*BH478/7*(ROUNDUP((DAY(EOMONTH(BH$15,0)))/4,0))),
0)</f>
        <v/>
      </c>
      <c r="EB478" s="125">
        <f t="array" ref="EB478">
IFERROR(_xlfn.IFS(
$DH478="день_1",
$DR478*$BL478/($AX478-$AW478+1)*BI478*(DAY(EOMONTH(BI$15,0))),
$DH478="день_2",
$DR478/30*MAX(MIN($AX478,EOMONTH(BI$15,0))-MAX($AW478,BI$15)+1,),
$DH478="раб.день",
$DR478/30*(IFERROR(
_xlfn.LET(_xlpm.VD,
CHOOSE(
{1;2;3;4;5;6;7;8;9;10;11;12;13;14;15;16;17;18},
45658,45659,45660,45661,45662,45663,45664,45665,45711,45724,45778,45779,45785,45786,45820,45821,45965,46022),
_xlfn.LET(_xlpm.DD,
MAX(MIN($AX478,EOMONTH(BI$15,0))-MAX($AW478,BI$15),),
_xlfn.IFS(
AND(MONTH($AW478)=MONTH(BI$15),MONTH($AX478)&lt;&gt;MONTH(BI$15)),
NETWORKDAYS.INTL($AW478,$AW478+_xlpm.DD,1,_xlpm.VD),
AND(MONTH($AW478)&lt;&gt;MONTH(BI$15),MONTH($AX478)=MONTH(BI$15)),
NETWORKDAYS.INTL(($AX478)-_xlpm.DD,$AX478,1,_xlpm.VD),
AND(MONTH($AW478)&lt;MONTH(BI$15),MONTH($AX478)&gt;MONTH(BI$15)),
NETWORKDAYS.INTL((EOMONTH(BI$15-1,1))-_xlpm.DD,EOMONTH(BI$15-1,1),1,_xlpm.VD),
AND(MONTH($AW478)=MONTH(BI$15),MONTH($AX478)=MONTH(BI$15)),
NETWORKDAYS.INTL($AW478,$AX478,1,_xlpm.VD)))),0)),
$DH478="месяц",
$DR478*BI478,
$DH478="неделя",
$DR478*BI478/7*(ROUNDUP((DAY(EOMONTH(BI$15,0)))/4,0))),
0)</f>
        <v/>
      </c>
      <c r="EC478" s="125">
        <f t="array" ref="EC478">
IFERROR(_xlfn.IFS(
$DH478="день_1",
$DR478*$BL478/($AX478-$AW478+1)*BJ478*(DAY(EOMONTH(BJ$15,0))),
$DH478="день_2",
$DR478/30*MAX(MIN($AX478,EOMONTH(BJ$15,0))-MAX($AW478,BJ$15)+1,),
$DH478="раб.день",
$DR478/30*(IFERROR(
_xlfn.LET(_xlpm.VD,
CHOOSE(
{1;2;3;4;5;6;7;8;9;10;11;12;13;14;15;16;17;18},
45658,45659,45660,45661,45662,45663,45664,45665,45711,45724,45778,45779,45785,45786,45820,45821,45965,46022),
_xlfn.LET(_xlpm.DD,
MAX(MIN($AX478,EOMONTH(BJ$15,0))-MAX($AW478,BJ$15),),
_xlfn.IFS(
AND(MONTH($AW478)=MONTH(BJ$15),MONTH($AX478)&lt;&gt;MONTH(BJ$15)),
NETWORKDAYS.INTL($AW478,$AW478+_xlpm.DD,1,_xlpm.VD),
AND(MONTH($AW478)&lt;&gt;MONTH(BJ$15),MONTH($AX478)=MONTH(BJ$15)),
NETWORKDAYS.INTL(($AX478)-_xlpm.DD,$AX478,1,_xlpm.VD),
AND(MONTH($AW478)&lt;MONTH(BJ$15),MONTH($AX478)&gt;MONTH(BJ$15)),
NETWORKDAYS.INTL((EOMONTH(BJ$15-1,1))-_xlpm.DD,EOMONTH(BJ$15-1,1),1,_xlpm.VD),
AND(MONTH($AW478)=MONTH(BJ$15),MONTH($AX478)=MONTH(BJ$15)),
NETWORKDAYS.INTL($AW478,$AX478,1,_xlpm.VD)))),0)),
$DH478="месяц",
$DR478*BJ478,
$DH478="неделя",
$DR478*BJ478/7*(ROUNDUP((DAY(EOMONTH(BJ$15,0)))/4,0))),
0)</f>
        <v/>
      </c>
      <c r="ED478" s="125">
        <f t="array" ref="ED478">
IFERROR(_xlfn.IFS(
$DH478="день_1",
$DR478*$BL478/($AX478-$AW478+1)*BK478*(DAY(EOMONTH(BK$15,0))),
$DH478="день_2",
$DR478/30*MAX(MIN($AX478,EOMONTH(BK$15,0))-MAX($AW478,BK$15)+1,),
$DH478="раб.день",
$DR478/30*(IFERROR(
_xlfn.LET(_xlpm.VD,
CHOOSE(
{1;2;3;4;5;6;7;8;9;10;11;12;13;14;15;16;17;18},
45658,45659,45660,45661,45662,45663,45664,45665,45711,45724,45778,45779,45785,45786,45820,45821,45965,46022),
_xlfn.LET(_xlpm.DD,
MAX(MIN($AX478,EOMONTH(BK$15,0))-MAX($AW478,BK$15),),
_xlfn.IFS(
AND(MONTH($AW478)=MONTH(BK$15),MONTH($AX478)&lt;&gt;MONTH(BK$15)),
NETWORKDAYS.INTL($AW478,$AW478+_xlpm.DD,1,_xlpm.VD),
AND(MONTH($AW478)&lt;&gt;MONTH(BK$15),MONTH($AX478)=MONTH(BK$15)),
NETWORKDAYS.INTL(($AX478)-_xlpm.DD,$AX478,1,_xlpm.VD),
AND(MONTH($AW478)&lt;MONTH(BK$15),MONTH($AX478)&gt;MONTH(BK$15)),
NETWORKDAYS.INTL((EOMONTH(BK$15-1,1))-_xlpm.DD,EOMONTH(BK$15-1,1),1,_xlpm.VD),
AND(MONTH($AW478)=MONTH(BK$15),MONTH($AX478)=MONTH(BK$15)),
NETWORKDAYS.INTL($AW478,$AX478,1,_xlpm.VD)))),0)),
$DH478="месяц",
$DR478*BK478,
$DH478="неделя",
$DR478*BK478/7*(ROUNDUP((DAY(EOMONTH(BK$15,0)))/4,0))),
0)</f>
        <v/>
      </c>
      <c r="EE478" s="125">
        <f>SUM($DS478,$DT478,$DU478,$DV478,$DW478,$DX478,$DY478,$DZ478,$EA478,$EB478,$EC478,$ED478)</f>
        <v/>
      </c>
      <c r="EF478" s="125">
        <f>IFERROR(ROUND($EE478*(1+$EP478),2),0)</f>
        <v/>
      </c>
      <c r="EG478" s="128" t="n">
        <v>1</v>
      </c>
      <c r="EH478" s="126" t="n">
        <v>0</v>
      </c>
      <c r="EI478" s="126">
        <f>ROUND(SUM($EH478:$EH478)*SUM($AB478:$AB478)*$EG478,2)</f>
        <v/>
      </c>
      <c r="EJ478" s="126">
        <f>ROUND($EI478*(1+$EP478),2)</f>
        <v/>
      </c>
      <c r="EK478" s="126" t="n">
        <v>0</v>
      </c>
      <c r="EL478" s="126">
        <f>ROUND(SUM($EK478:$EK478)*SUM($AB478:$AB478)*$EG478,2)</f>
        <v/>
      </c>
      <c r="EM478" s="126">
        <f>ROUND($EL478*(1+$EP478),2)</f>
        <v/>
      </c>
      <c r="EN478" s="126">
        <f>SUM($EE478,$EI478,$EL478)</f>
        <v/>
      </c>
      <c r="EO478" s="126">
        <f>SUM($EF478,$EJ478,$EM478)</f>
        <v/>
      </c>
      <c r="EP478" s="59" t="inlineStr">
        <is>
          <t>20%</t>
        </is>
      </c>
      <c r="EQ478" s="59" t="n"/>
      <c r="ER478" s="60">
        <f t="array" ref="ER478">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MATCH(ES478,
{"AMS";"RussOutdoor";"HD Outdoor";"Ingroup";"IQ";"Ledproduction";"LisChannel";"Logic";"Media-PPL";"NovikovTV | НовиковТВ";"SMA";"SOK";"КрокусТВ | CrocusTV | IndoorTV";"Сити";"ТЯК Москва"},
0)),"")</f>
        <v/>
      </c>
      <c r="ES478" s="60" t="n"/>
      <c r="ET478" s="60">
        <f t="array" ref="ET478">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MATCH(ES478,
{"AMS";"RussOutdoor";"HD Outdoor";"Ingroup";"IQ";"Ledproduction";"LisChannel";"Logic";"Media-PPL";"NovikovTV | НовиковТВ";"SMA";"SOK";"КрокусТВ | CrocusTV | IndoorTV";"Сити";"ТЯК Москва"},
0)),"")</f>
        <v/>
      </c>
      <c r="EU478" s="60" t="n"/>
      <c r="EV478" s="60" t="n"/>
      <c r="EX478" s="110">
        <f t="array" ref="EX478">
($AR478/30
+N("ТРАФИК ПЛОЩАДКИ"))*
(IFERROR(
_xlfn.LET(
_xlpm.GPR,
HLOOKUP($L478,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(MATCH($T478,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IF($Q478="цифровой",_xlpm.GPR/$AG478,_xlpm.GPR/60)),
0)
+N("DWELL TIME"))*
(IF($AB478=0,0,IF($AB478=1,0.3,IF($AB478=2,0.5,IF($AB478&gt;2,1))))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_xlfn.IFS($AC478="да",1.2,$AC478="нет",1)*
_xlfn.IFS($AD478="да",1.2,$AD478="нет",1)*
IF(R478="статический",1,1.2)*
$X478*
INDEX(
{1.2;1;1.2;1.2;1;1.2;1.2;1.2;1.2;1.2;1.2;1;1.2;1.2;1.2;1.2;1;1;1.2;1.2;1.2;1;1;1;1;1.2;1.2;1.2;1.2;1;1;1;1;1.2;1.2;1.2;1.2;1.2;1.2;1.2;1.2;1;1;1.2;1;1;1;1;1.5;1;1;1.5;1.5;1.2},
MATCH($Q478,_xlpm.MI,0)))&gt;{0.02;0.04;0.06;0.1;0.2;0.4;0.6;0.8;1;2;4;6})),
{0;1;2;3;4;5;6;7;8;9;10;11;12},
0)))
+N("КОЭФФИЦИЕНТ КОНТАКТА"))))*
(_xlfn.IFS($X478&lt;0.1,$X478/1000,$X478&gt;25,5.2,AND($X478&gt;=0.1,$X478&lt;=25),(($X478*2+0.1)/10)*($X478/10)))*
IFERROR((_xlfn.LET(
_xlpm.MA,
{0;0.8;0.85;0.9;0.95;1},
_xlpm.MAA,
{0;1;2;3;4;5},
INDEX(_xlpm.MA,MATCH(SUMPRODUCT(--((IF(ROUND(_xlpm.MAA,1)&gt;5,5,ROUND($AB478,1)))&gt;{0;1;2;3;4;5})),_xlpm.MAA,0)))
+N("КОЭФФИЦИЕНТ КОЛ-ВО КОНСТРУКЦИЙ")),1)*
$AB478,0))*
(IF($Q478="цифровой",$AG478/15*$AI478,1)
+N("ДЛЯ ЦИФРЫ"))</f>
        <v/>
      </c>
      <c r="EY478" s="110">
        <f>IFERROR(EX478*AY478,0)</f>
        <v/>
      </c>
      <c r="EZ478" s="131">
        <f>IFERROR(DP478/EY478*1000,0)</f>
        <v/>
      </c>
      <c r="FA478" s="112">
        <f>IFERROR(FC478/FB478,0)</f>
        <v/>
      </c>
      <c r="FB478" s="112">
        <f>IFERROR((FC478/(EY478/FF478*#REF!))*0.825,0)</f>
        <v/>
      </c>
      <c r="FC478" s="112">
        <f>IFERROR(((EX478*30/AR478)*100)/30,0)</f>
        <v/>
      </c>
      <c r="FD478" s="112">
        <f>IFERROR(EY478/G478*100%,0)</f>
        <v/>
      </c>
      <c r="FE478" s="112">
        <f>IFERROR(FD478/FC478*100%,0)</f>
        <v/>
      </c>
      <c r="FF478" s="110">
        <f>IFERROR(AR478/30*AY478,0)</f>
        <v/>
      </c>
    </row>
    <row r="479" ht="13" customHeight="1">
      <c r="A479" s="59" t="n"/>
      <c r="B479" s="60" t="n"/>
      <c r="C479" s="60" t="n"/>
      <c r="D479" s="60">
        <f t="array" ref="D479">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MATCH($E479,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79" s="60">
        <f t="array" ref="E479">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MATCH($F479,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79" s="60" t="inlineStr"/>
      <c r="G479" s="60" t="n"/>
      <c r="H479" s="60">
        <f t="array" ref="H479">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MATCH($I479,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79" s="60" t="n"/>
      <c r="J479" s="60" t="n"/>
      <c r="K479" s="60" t="n"/>
      <c r="L479" s="60" t="n"/>
      <c r="M479" s="60" t="n"/>
      <c r="N479" s="60" t="n"/>
      <c r="O479" s="60" t="n"/>
      <c r="P479" s="60">
        <f t="array" ref="P479">
_xlfn.IFS(
ISNUMBER(MATCH($Q479,{"шелфбаннер","разделитель","монетница","чековая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ISNUMBER(MATCH($Q479,{"LED/LCD","видеокулер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ISNUMBER(MATCH($Q479,{"автомобиль","машина","выставочное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ISNUMBER(MATCH($Q479,{"билборд","лифтовая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ISNUMBER(MATCH($Q479,{"навигация","подвесной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ISNUMBER(MATCH($Q479,{"движущаяся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ISNUMBER(MATCH($Q479,{"каталог","журнал"},)),
"Пресса",
$Q479="","")</f>
        <v/>
      </c>
      <c r="Q479" s="60" t="n"/>
      <c r="R479" s="60">
        <f t="array" ref="R479">
IFERROR(
_xlfn.IFS(
OR(ISNUMBER(MATCH($Q479,{"экспозиция","макет","стенд","автостенд","авто стенд","выставочное пространство","выставочные стенды","модульные выставочные стенды","3Д конструкция","3D конструкция"},)),P479="Экспонирование"),
"нестандартный",
ISNUMBER(MATCH($Q479,{"скроллер","призматрон"},)),
"динамический",
$P479="Видео",
"цифровой",
OR($P479="Пресса",$P479="Щит",$P479="POSm",$P479="Подвес",$P479="Брендирование/оклейка"),
"статический"),"")</f>
        <v/>
      </c>
      <c r="S479" s="59" t="n"/>
      <c r="T479" s="60" t="n"/>
      <c r="U479" s="60" t="n"/>
      <c r="V479" s="60">
        <f>
IF(P479="Видео",
"цифровой постер/ролик",
IF(ISNUMBER(MATCH(Q479,{"короб световой","короб световой | лайтбокс","короб световой | кристалайт","лайтбокс","лайт бокс","кристалайт","LB","lightbox"},)),
"бэклит",
IF(P479="Брендирование/оклейка",
"перфарированная пленка/самоклейка",
IF(P479="Экспонирование",
"под запрос",
IF(P479="Подвес",
"баннер/ткань",
"")))))</f>
        <v/>
      </c>
      <c r="W479" s="59" t="n"/>
      <c r="X479" s="59" t="n"/>
      <c r="Y479" s="59" t="n"/>
      <c r="Z479" s="61" t="n"/>
      <c r="AA479" s="61" t="n"/>
      <c r="AB479" s="61">
        <f>IF(BL479&gt;0,Z479,0)</f>
        <v/>
      </c>
      <c r="AC479" s="59" t="n"/>
      <c r="AD479" s="59" t="n"/>
      <c r="AE479" s="59" t="n"/>
      <c r="AF479" s="59" t="n"/>
      <c r="AG479" s="59" t="n"/>
      <c r="AH479" s="59" t="n"/>
      <c r="AI479" s="59" t="n"/>
      <c r="AJ479" s="59" t="n"/>
      <c r="AK479" s="59" t="n"/>
      <c r="AL479" s="62">
        <f>IFERROR(IF(OR(R479="статический",R479="динамический",R479="нестандартный",R479="",R479=""),"-",IF(AND(AH479="-",AI479="-"),"-",AK479*3600/AH479*AI479)),"-")</f>
        <v/>
      </c>
      <c r="AM479" s="62">
        <f>IFERROR(IF(OR(R479="статический",R479="динамический",R479="",R479="", R479="BTL",R479="нестандартный"),"-",AG479*AI479*AL479/60),"-")</f>
        <v/>
      </c>
      <c r="AN479" s="63">
        <f>IFERROR(IF(AH479="","-",AG479*AI479/AH479),"-")</f>
        <v/>
      </c>
      <c r="AO479" s="59">
        <f>IFERROR(IF(OR($R479="статический",$R479="динамический",$R479="",$R479="",$R479="BTL",$R479="нестандартный"),"-",$AL479*$AY479),"-")</f>
        <v/>
      </c>
      <c r="AP479" s="62">
        <f>IFERROR(IF(OR($R479="статический",$R479="динамический",$R479="",$R479="",$R479="BTL",$R479="нестандартный"),"-",$AM479*AY479),"-")</f>
        <v/>
      </c>
      <c r="AQ479" s="64" t="n"/>
      <c r="AR479" s="61" t="n"/>
      <c r="AS479" s="61" t="n"/>
      <c r="AT479" s="61" t="n"/>
      <c r="AU479" s="65" t="n"/>
      <c r="AV479" s="124">
        <f>IFERROR(DR479/AT479*1000,"n/a")</f>
        <v/>
      </c>
      <c r="AW479" s="67" t="n"/>
      <c r="AX479" s="67" t="n"/>
      <c r="AY479" s="43">
        <f>IFERROR(IF(OR($AW479="",$AX479=""),"",_xlfn.DAYS($AX479+1,$AW479)),"")</f>
        <v/>
      </c>
      <c r="AZ479" s="68">
        <f t="array" ref="AZ479">
_xlfn.LET(_xlpm.COEFF,
IF($AW479+$AX479=0,0,IF(MAX(MIN($AX479,EOMONTH(AZ$15,0))-MAX($AW479,AZ$15)+1,)&gt;0,1,0)),
_xlfn.IFS(
$ES479="LisChannel",
_xlpm.COEFF*
INDEX({1;1;1.2;1.2;1;1;1;1;1.2;1.2;1.2;1.2},
MATCH(MONTH(AZ$15),
{1,2,3,4,5,6,7,8,9,10,11,12})),
CONCATENATE($ES479," ",$L479)="RussOutdoor метро",
_xlpm.COEFF*
INDEX({0.8;0.9;1.1;1.1;1;1;1;1;1.1;1.1;1.1;1.1},
MATCH(MONTH(AZ$15),
{1,2,3,4,5,6,7,8,9,10,11,12})),
$ES479&lt;&gt;"LisChannel",
_xlpm.COEFF,
$ES479&lt;&gt;"RussOutdoor",
_xlpm.COEFF))</f>
        <v/>
      </c>
      <c r="BA479" s="68">
        <f t="array" ref="BA479">
_xlfn.LET(_xlpm.COEFF,
IF($AW479+$AX479=0,0,IF(MAX(MIN($AX479,EOMONTH(BA$15,0))-MAX($AW479,BA$15)+1,)&gt;0,1,0)),
_xlfn.IFS(
$ES479="LisChannel",
_xlpm.COEFF*
INDEX({1;1;1.2;1.2;1;1;1;1;1.2;1.2;1.2;1.2},
MATCH(MONTH(BA$15),
{1,2,3,4,5,6,7,8,9,10,11,12})),
CONCATENATE($ES479," ",$L479)="RussOutdoor метро",
_xlpm.COEFF*
INDEX({0.8;0.9;1.1;1.1;1;1;1;1;1.1;1.1;1.1;1.1},
MATCH(MONTH(BA$15),
{1,2,3,4,5,6,7,8,9,10,11,12})),
$ES479&lt;&gt;"LisChannel",
_xlpm.COEFF,
$ES479&lt;&gt;"RussOutdoor",
_xlpm.COEFF))</f>
        <v/>
      </c>
      <c r="BB479" s="68">
        <f t="array" ref="BB479">
_xlfn.LET(_xlpm.COEFF,
IF($AW479+$AX479=0,0,IF(MAX(MIN($AX479,EOMONTH(BB$15,0))-MAX($AW479,BB$15)+1,)&gt;0,1,0)),
_xlfn.IFS(
$ES479="LisChannel",
_xlpm.COEFF*
INDEX({1;1;1.2;1.2;1;1;1;1;1.2;1.2;1.2;1.2},
MATCH(MONTH(BB$15),
{1,2,3,4,5,6,7,8,9,10,11,12})),
CONCATENATE($ES479," ",$L479)="RussOutdoor метро",
_xlpm.COEFF*
INDEX({0.8;0.9;1.1;1.1;1;1;1;1;1.1;1.1;1.1;1.1},
MATCH(MONTH(BB$15),
{1,2,3,4,5,6,7,8,9,10,11,12})),
$ES479&lt;&gt;"LisChannel",
_xlpm.COEFF,
$ES479&lt;&gt;"RussOutdoor",
_xlpm.COEFF))</f>
        <v/>
      </c>
      <c r="BC479" s="68">
        <f t="array" ref="BC479">
_xlfn.LET(_xlpm.COEFF,
IF($AW479+$AX479=0,0,IF(MAX(MIN($AX479,EOMONTH(BC$15,0))-MAX($AW479,BC$15)+1,)&gt;0,1,0)),
_xlfn.IFS(
$ES479="LisChannel",
_xlpm.COEFF*
INDEX({1;1;1.2;1.2;1;1;1;1;1.2;1.2;1.2;1.2},
MATCH(MONTH(BC$15),
{1,2,3,4,5,6,7,8,9,10,11,12})),
CONCATENATE($ES479," ",$L479)="RussOutdoor метро",
_xlpm.COEFF*
INDEX({0.8;0.9;1.1;1.1;1;1;1;1;1.1;1.1;1.1;1.1},
MATCH(MONTH(BC$15),
{1,2,3,4,5,6,7,8,9,10,11,12})),
$ES479&lt;&gt;"LisChannel",
_xlpm.COEFF,
$ES479&lt;&gt;"RussOutdoor",
_xlpm.COEFF))</f>
        <v/>
      </c>
      <c r="BD479" s="68">
        <f t="array" ref="BD479">
_xlfn.LET(_xlpm.COEFF,
IF($AW479+$AX479=0,0,IF(MAX(MIN($AX479,EOMONTH(BD$15,0))-MAX($AW479,BD$15)+1,)&gt;0,1,0)),
_xlfn.IFS(
$ES479="LisChannel",
_xlpm.COEFF*
INDEX({1;1;1.2;1.2;1;1;1;1;1.2;1.2;1.2;1.2},
MATCH(MONTH(BD$15),
{1,2,3,4,5,6,7,8,9,10,11,12})),
CONCATENATE($ES479," ",$L479)="RussOutdoor метро",
_xlpm.COEFF*
INDEX({0.8;0.9;1.1;1.1;1;1;1;1;1.1;1.1;1.1;1.1},
MATCH(MONTH(BD$15),
{1,2,3,4,5,6,7,8,9,10,11,12})),
$ES479&lt;&gt;"LisChannel",
_xlpm.COEFF,
$ES479&lt;&gt;"RussOutdoor",
_xlpm.COEFF))</f>
        <v/>
      </c>
      <c r="BE479" s="68">
        <f t="array" ref="BE479">
_xlfn.LET(_xlpm.COEFF,
IF($AW479+$AX479=0,0,IF(MAX(MIN($AX479,EOMONTH(BE$15,0))-MAX($AW479,BE$15)+1,)&gt;0,1,0)),
_xlfn.IFS(
$ES479="LisChannel",
_xlpm.COEFF*
INDEX({1;1;1.2;1.2;1;1;1;1;1.2;1.2;1.2;1.2},
MATCH(MONTH(BE$15),
{1,2,3,4,5,6,7,8,9,10,11,12})),
CONCATENATE($ES479," ",$L479)="RussOutdoor метро",
_xlpm.COEFF*
INDEX({0.8;0.9;1.1;1.1;1;1;1;1;1.1;1.1;1.1;1.1},
MATCH(MONTH(BE$15),
{1,2,3,4,5,6,7,8,9,10,11,12})),
$ES479&lt;&gt;"LisChannel",
_xlpm.COEFF,
$ES479&lt;&gt;"RussOutdoor",
_xlpm.COEFF))</f>
        <v/>
      </c>
      <c r="BF479" s="68">
        <f t="array" ref="BF479">
_xlfn.LET(_xlpm.COEFF,
IF($AW479+$AX479=0,0,IF(MAX(MIN($AX479,EOMONTH(BF$15,0))-MAX($AW479,BF$15)+1,)&gt;0,1,0)),
_xlfn.IFS(
$ES479="LisChannel",
_xlpm.COEFF*
INDEX({1;1;1.2;1.2;1;1;1;1;1.2;1.2;1.2;1.2},
MATCH(MONTH(BF$15),
{1,2,3,4,5,6,7,8,9,10,11,12})),
CONCATENATE($ES479," ",$L479)="RussOutdoor метро",
_xlpm.COEFF*
INDEX({0.8;0.9;1.1;1.1;1;1;1;1;1.1;1.1;1.1;1.1},
MATCH(MONTH(BF$15),
{1,2,3,4,5,6,7,8,9,10,11,12})),
$ES479&lt;&gt;"LisChannel",
_xlpm.COEFF,
$ES479&lt;&gt;"RussOutdoor",
_xlpm.COEFF))</f>
        <v/>
      </c>
      <c r="BG479" s="68">
        <f t="array" ref="BG479">
_xlfn.LET(_xlpm.COEFF,
IF($AW479+$AX479=0,0,IF(MAX(MIN($AX479,EOMONTH(BG$15,0))-MAX($AW479,BG$15)+1,)&gt;0,1,0)),
_xlfn.IFS(
$ES479="LisChannel",
_xlpm.COEFF*
INDEX({1;1;1.2;1.2;1;1;1;1;1.2;1.2;1.2;1.2},
MATCH(MONTH(BG$15),
{1,2,3,4,5,6,7,8,9,10,11,12})),
CONCATENATE($ES479," ",$L479)="RussOutdoor метро",
_xlpm.COEFF*
INDEX({0.8;0.9;1.1;1.1;1;1;1;1;1.1;1.1;1.1;1.1},
MATCH(MONTH(BG$15),
{1,2,3,4,5,6,7,8,9,10,11,12})),
$ES479&lt;&gt;"LisChannel",
_xlpm.COEFF,
$ES479&lt;&gt;"RussOutdoor",
_xlpm.COEFF))</f>
        <v/>
      </c>
      <c r="BH479" s="68">
        <f t="array" ref="BH479">
_xlfn.LET(_xlpm.COEFF,
IF($AW479+$AX479=0,0,IF(MAX(MIN($AX479,EOMONTH(BH$15,0))-MAX($AW479,BH$15)+1,)&gt;0,1,0)),
_xlfn.IFS(
$ES479="LisChannel",
_xlpm.COEFF*
INDEX({1;1;1.2;1.2;1;1;1;1;1.2;1.2;1.2;1.2},
MATCH(MONTH(BH$15),
{1,2,3,4,5,6,7,8,9,10,11,12})),
CONCATENATE($ES479," ",$L479)="RussOutdoor метро",
_xlpm.COEFF*
INDEX({0.8;0.9;1.1;1.1;1;1;1;1;1.1;1.1;1.1;1.1},
MATCH(MONTH(BH$15),
{1,2,3,4,5,6,7,8,9,10,11,12})),
$ES479&lt;&gt;"LisChannel",
_xlpm.COEFF,
$ES479&lt;&gt;"RussOutdoor",
_xlpm.COEFF))</f>
        <v/>
      </c>
      <c r="BI479" s="68">
        <f t="array" ref="BI479">
_xlfn.LET(_xlpm.COEFF,
IF($AW479+$AX479=0,0,IF(MAX(MIN($AX479,EOMONTH(BI$15,0))-MAX($AW479,BI$15)+1,)&gt;0,1,0)),
_xlfn.IFS(
$ES479="LisChannel",
_xlpm.COEFF*
INDEX({1;1;1.2;1.2;1;1;1;1;1.2;1.2;1.2;1.2},
MATCH(MONTH(BI$15),
{1,2,3,4,5,6,7,8,9,10,11,12})),
CONCATENATE($ES479," ",$L479)="RussOutdoor метро",
_xlpm.COEFF*
INDEX({0.8;0.9;1.1;1.1;1;1;1;1;1.1;1.1;1.1;1.1},
MATCH(MONTH(BI$15),
{1,2,3,4,5,6,7,8,9,10,11,12})),
$ES479&lt;&gt;"LisChannel",
_xlpm.COEFF,
$ES479&lt;&gt;"RussOutdoor",
_xlpm.COEFF))</f>
        <v/>
      </c>
      <c r="BJ479" s="68">
        <f t="array" ref="BJ479">
_xlfn.LET(_xlpm.COEFF,
IF($AW479+$AX479=0,0,IF(MAX(MIN($AX479,EOMONTH(BJ$15,0))-MAX($AW479,BJ$15)+1,)&gt;0,1,0)),
_xlfn.IFS(
$ES479="LisChannel",
_xlpm.COEFF*
INDEX({1;1;1.2;1.2;1;1;1;1;1.2;1.2;1.2;1.2},
MATCH(MONTH(BJ$15),
{1,2,3,4,5,6,7,8,9,10,11,12})),
CONCATENATE($ES479," ",$L479)="RussOutdoor метро",
_xlpm.COEFF*
INDEX({0.8;0.9;1.1;1.1;1;1;1;1;1.1;1.1;1.1;1.1},
MATCH(MONTH(BJ$15),
{1,2,3,4,5,6,7,8,9,10,11,12})),
$ES479&lt;&gt;"LisChannel",
_xlpm.COEFF,
$ES479&lt;&gt;"RussOutdoor",
_xlpm.COEFF))</f>
        <v/>
      </c>
      <c r="BK479" s="68">
        <f t="array" ref="BK479">
_xlfn.LET(_xlpm.COEFF,
IF($AW479+$AX479=0,0,IF(MAX(MIN($AX479,EOMONTH(BK$15,0))-MAX($AW479,BK$15)+1,)&gt;0,1,0)),
_xlfn.IFS(
$ES479="LisChannel",
_xlpm.COEFF*
INDEX({1;1;1.2;1.2;1;1;1;1;1.2;1.2;1.2;1.2},
MATCH(MONTH(BK$15),
{1,2,3,4,5,6,7,8,9,10,11,12})),
CONCATENATE($ES479," ",$L479)="RussOutdoor метро",
_xlpm.COEFF*
INDEX({0.8;0.9;1.1;1.1;1;1;1;1;1.1;1.1;1.1;1.1},
MATCH(MONTH(BK$15),
{1,2,3,4,5,6,7,8,9,10,11,12})),
$ES479&lt;&gt;"LisChannel",
_xlpm.COEFF,
$ES479&lt;&gt;"RussOutdoor",
_xlpm.COEFF))</f>
        <v/>
      </c>
      <c r="BL479" s="62">
        <f>COUNTIFS($AZ479:$BK479,"&gt;0")</f>
        <v/>
      </c>
      <c r="BM479" s="65" t="n"/>
      <c r="BN479" s="125">
        <f>$DJ479</f>
        <v/>
      </c>
      <c r="BO479" s="63">
        <f>$DQ479</f>
        <v/>
      </c>
      <c r="BP479" s="125">
        <f>
IFERROR(
IF($BL479=0,0,
$BN479*(1-$BO479)),
0)</f>
        <v/>
      </c>
      <c r="BQ479" s="125">
        <f t="array" ref="BQ479">
IFERROR(
_xlfn.IFS(
$DH479="день_1",
$BP479*$BL479/($AX479-$AW479+1)*AZ479*(DAY(EOMONTH(AZ$15,0))),
$DH479="день_2",
$BP479/30*MAX(MIN($AX479,EOMONTH(AZ$15,0))-MAX($AW479,AZ$15)+1,),
$DH479="раб.день",
$BP479/30*(IFERROR(
_xlfn.LET(_xlpm.VD,
CHOOSE(
{1;2;3;4;5;6;7;8;9;10;11;12;13;14;15;16;17;18},
45658,45659,45660,45661,45662,45663,45664,45665,45711,45724,45778,45779,45785,45786,45820,45821,45965,46022),
_xlfn.LET(_xlpm.DD,
MAX(MIN($AX479,EOMONTH(AZ$15,0))-MAX($AW479,AZ$15),),
_xlfn.IFS(
AND(MONTH($AW479)=MONTH(AZ$15),MONTH($AX479)&lt;&gt;MONTH(AZ$15)),
NETWORKDAYS.INTL($AW479,$AW479+_xlpm.DD,1,_xlpm.VD),
AND(MONTH($AW479)&lt;&gt;MONTH(AZ$15),MONTH($AX479)=MONTH(AZ$15)),
NETWORKDAYS.INTL(($AX479)-_xlpm.DD,$AX479,1,_xlpm.VD),
AND(MONTH($AW479)&lt;MONTH(AZ$15),MONTH($AX479)&gt;MONTH(AZ$15)),
NETWORKDAYS.INTL((EOMONTH(AZ$15-1,1))-_xlpm.DD,EOMONTH(AZ$15-1,1),1,_xlpm.VD),
AND(MONTH($AW479)=MONTH(AZ$15),MONTH($AX479)=MONTH(AZ$15)),
NETWORKDAYS.INTL($AW479,$AX479,1,_xlpm.VD)))),0)),
$DH479="месяц",
$BP479*AZ479,
$DH479="неделя",
$BP479*AZ479/7*(ROUNDUP((DAY(EOMONTH(AZ$15,0)))/4,0))),
0)</f>
        <v/>
      </c>
      <c r="BR479" s="125">
        <f t="array" ref="BR479">
IFERROR(
_xlfn.IFS(
$DH479="день_1",
$BP479*$BL479/($AX479-$AW479+1)*BA479*(DAY(EOMONTH(BA$15,0))),
$DH479="день_2",
$BP479/30*MAX(MIN($AX479,EOMONTH(BA$15,0))-MAX($AW479,BA$15)+1,),
$DH479="раб.день",
$BP479/30*(IFERROR(
_xlfn.LET(_xlpm.VD,
CHOOSE(
{1;2;3;4;5;6;7;8;9;10;11;12;13;14;15;16;17;18},
45658,45659,45660,45661,45662,45663,45664,45665,45711,45724,45778,45779,45785,45786,45820,45821,45965,46022),
_xlfn.LET(_xlpm.DD,
MAX(MIN($AX479,EOMONTH(BA$15,0))-MAX($AW479,BA$15),),
_xlfn.IFS(
AND(MONTH($AW479)=MONTH(BA$15),MONTH($AX479)&lt;&gt;MONTH(BA$15)),
NETWORKDAYS.INTL($AW479,$AW479+_xlpm.DD,1,_xlpm.VD),
AND(MONTH($AW479)&lt;&gt;MONTH(BA$15),MONTH($AX479)=MONTH(BA$15)),
NETWORKDAYS.INTL(($AX479)-_xlpm.DD,$AX479,1,_xlpm.VD),
AND(MONTH($AW479)&lt;MONTH(BA$15),MONTH($AX479)&gt;MONTH(BA$15)),
NETWORKDAYS.INTL((EOMONTH(BA$15-1,1))-_xlpm.DD,EOMONTH(BA$15-1,1),1,_xlpm.VD),
AND(MONTH($AW479)=MONTH(BA$15),MONTH($AX479)=MONTH(BA$15)),
NETWORKDAYS.INTL($AW479,$AX479,1,_xlpm.VD)))),0)),
$DH479="месяц",
$BP479*BA479,
$DH479="неделя",
$BP479*BA479/7*(ROUNDUP((DAY(EOMONTH(BA$15,0)))/4,0))),
0)</f>
        <v/>
      </c>
      <c r="BS479" s="125">
        <f t="array" ref="BS479">
IFERROR(
_xlfn.IFS(
$DH479="день_1",
$BP479*$BL479/($AX479-$AW479+1)*BB479*(DAY(EOMONTH(BB$15,0))),
$DH479="день_2",
$BP479/30*MAX(MIN($AX479,EOMONTH(BB$15,0))-MAX($AW479,BB$15)+1,),
$DH479="раб.день",
$BP479/30*(IFERROR(
_xlfn.LET(_xlpm.VD,
CHOOSE(
{1;2;3;4;5;6;7;8;9;10;11;12;13;14;15;16;17;18},
45658,45659,45660,45661,45662,45663,45664,45665,45711,45724,45778,45779,45785,45786,45820,45821,45965,46022),
_xlfn.LET(_xlpm.DD,
MAX(MIN($AX479,EOMONTH(BB$15,0))-MAX($AW479,BB$15),),
_xlfn.IFS(
AND(MONTH($AW479)=MONTH(BB$15),MONTH($AX479)&lt;&gt;MONTH(BB$15)),
NETWORKDAYS.INTL($AW479,$AW479+_xlpm.DD,1,_xlpm.VD),
AND(MONTH($AW479)&lt;&gt;MONTH(BB$15),MONTH($AX479)=MONTH(BB$15)),
NETWORKDAYS.INTL(($AX479)-_xlpm.DD,$AX479,1,_xlpm.VD),
AND(MONTH($AW479)&lt;MONTH(BB$15),MONTH($AX479)&gt;MONTH(BB$15)),
NETWORKDAYS.INTL((EOMONTH(BB$15-1,1))-_xlpm.DD,EOMONTH(BB$15-1,1),1,_xlpm.VD),
AND(MONTH($AW479)=MONTH(BB$15),MONTH($AX479)=MONTH(BB$15)),
NETWORKDAYS.INTL($AW479,$AX479,1,_xlpm.VD)))),0)),
$DH479="месяц",
$BP479*BB479,
$DH479="неделя",
$BP479*BB479/7*(ROUNDUP((DAY(EOMONTH(BB$15,0)))/4,0))),
0)</f>
        <v/>
      </c>
      <c r="BT479" s="125">
        <f t="array" ref="BT479">
IFERROR(
_xlfn.IFS(
$DH479="день_1",
$BP479*$BL479/($AX479-$AW479+1)*BC479*(DAY(EOMONTH(BC$15,0))),
$DH479="день_2",
$BP479/30*MAX(MIN($AX479,EOMONTH(BC$15,0))-MAX($AW479,BC$15)+1,),
$DH479="раб.день",
$BP479/30*(IFERROR(
_xlfn.LET(_xlpm.VD,
CHOOSE(
{1;2;3;4;5;6;7;8;9;10;11;12;13;14;15;16;17;18},
45658,45659,45660,45661,45662,45663,45664,45665,45711,45724,45778,45779,45785,45786,45820,45821,45965,46022),
_xlfn.LET(_xlpm.DD,
MAX(MIN($AX479,EOMONTH(BC$15,0))-MAX($AW479,BC$15),),
_xlfn.IFS(
AND(MONTH($AW479)=MONTH(BC$15),MONTH($AX479)&lt;&gt;MONTH(BC$15)),
NETWORKDAYS.INTL($AW479,$AW479+_xlpm.DD,1,_xlpm.VD),
AND(MONTH($AW479)&lt;&gt;MONTH(BC$15),MONTH($AX479)=MONTH(BC$15)),
NETWORKDAYS.INTL(($AX479)-_xlpm.DD,$AX479,1,_xlpm.VD),
AND(MONTH($AW479)&lt;MONTH(BC$15),MONTH($AX479)&gt;MONTH(BC$15)),
NETWORKDAYS.INTL((EOMONTH(BC$15-1,1))-_xlpm.DD,EOMONTH(BC$15-1,1),1,_xlpm.VD),
AND(MONTH($AW479)=MONTH(BC$15),MONTH($AX479)=MONTH(BC$15)),
NETWORKDAYS.INTL($AW479,$AX479,1,_xlpm.VD)))),0)),
$DH479="месяц",
$BP479*BC479,
$DH479="неделя",
$BP479*BC479/7*(ROUNDUP((DAY(EOMONTH(BC$15,0)))/4,0))),
0)</f>
        <v/>
      </c>
      <c r="BU479" s="125">
        <f t="array" ref="BU479">
IFERROR(
_xlfn.IFS(
$DH479="день_1",
$BP479*$BL479/($AX479-$AW479+1)*BD479*(DAY(EOMONTH(BD$15,0))),
$DH479="день_2",
$BP479/30*MAX(MIN($AX479,EOMONTH(BD$15,0))-MAX($AW479,BD$15)+1,),
$DH479="раб.день",
$BP479/30*(IFERROR(
_xlfn.LET(_xlpm.VD,
CHOOSE(
{1;2;3;4;5;6;7;8;9;10;11;12;13;14;15;16;17;18},
45658,45659,45660,45661,45662,45663,45664,45665,45711,45724,45778,45779,45785,45786,45820,45821,45965,46022),
_xlfn.LET(_xlpm.DD,
MAX(MIN($AX479,EOMONTH(BD$15,0))-MAX($AW479,BD$15),),
_xlfn.IFS(
AND(MONTH($AW479)=MONTH(BD$15),MONTH($AX479)&lt;&gt;MONTH(BD$15)),
NETWORKDAYS.INTL($AW479,$AW479+_xlpm.DD,1,_xlpm.VD),
AND(MONTH($AW479)&lt;&gt;MONTH(BD$15),MONTH($AX479)=MONTH(BD$15)),
NETWORKDAYS.INTL(($AX479)-_xlpm.DD,$AX479,1,_xlpm.VD),
AND(MONTH($AW479)&lt;MONTH(BD$15),MONTH($AX479)&gt;MONTH(BD$15)),
NETWORKDAYS.INTL((EOMONTH(BD$15-1,1))-_xlpm.DD,EOMONTH(BD$15-1,1),1,_xlpm.VD),
AND(MONTH($AW479)=MONTH(BD$15),MONTH($AX479)=MONTH(BD$15)),
NETWORKDAYS.INTL($AW479,$AX479,1,_xlpm.VD)))),0)),
$DH479="месяц",
$BP479*BD479,
$DH479="неделя",
$BP479*BD479/7*(ROUNDUP((DAY(EOMONTH(BD$15,0)))/4,0))),
0)</f>
        <v/>
      </c>
      <c r="BV479" s="125">
        <f t="array" ref="BV479">
IFERROR(
_xlfn.IFS(
$DH479="день_1",
$BP479*$BL479/($AX479-$AW479+1)*BE479*(DAY(EOMONTH(BE$15,0))),
$DH479="день_2",
$BP479/30*MAX(MIN($AX479,EOMONTH(BE$15,0))-MAX($AW479,BE$15)+1,),
$DH479="раб.день",
$BP479/30*(IFERROR(
_xlfn.LET(_xlpm.VD,
CHOOSE(
{1;2;3;4;5;6;7;8;9;10;11;12;13;14;15;16;17;18},
45658,45659,45660,45661,45662,45663,45664,45665,45711,45724,45778,45779,45785,45786,45820,45821,45965,46022),
_xlfn.LET(_xlpm.DD,
MAX(MIN($AX479,EOMONTH(BE$15,0))-MAX($AW479,BE$15),),
_xlfn.IFS(
AND(MONTH($AW479)=MONTH(BE$15),MONTH($AX479)&lt;&gt;MONTH(BE$15)),
NETWORKDAYS.INTL($AW479,$AW479+_xlpm.DD,1,_xlpm.VD),
AND(MONTH($AW479)&lt;&gt;MONTH(BE$15),MONTH($AX479)=MONTH(BE$15)),
NETWORKDAYS.INTL(($AX479)-_xlpm.DD,$AX479,1,_xlpm.VD),
AND(MONTH($AW479)&lt;MONTH(BE$15),MONTH($AX479)&gt;MONTH(BE$15)),
NETWORKDAYS.INTL((EOMONTH(BE$15-1,1))-_xlpm.DD,EOMONTH(BE$15-1,1),1,_xlpm.VD),
AND(MONTH($AW479)=MONTH(BE$15),MONTH($AX479)=MONTH(BE$15)),
NETWORKDAYS.INTL($AW479,$AX479,1,_xlpm.VD)))),0)),
$DH479="месяц",
$BP479*BE479,
$DH479="неделя",
$BP479*BE479/7*(ROUNDUP((DAY(EOMONTH(BE$15,0)))/4,0))),
0)</f>
        <v/>
      </c>
      <c r="BW479" s="125">
        <f t="array" ref="BW479">
IFERROR(
_xlfn.IFS(
$DH479="день_1",
$BP479*$BL479/($AX479-$AW479+1)*BF479*(DAY(EOMONTH(BF$15,0))),
$DH479="день_2",
$BP479/30*MAX(MIN($AX479,EOMONTH(BF$15,0))-MAX($AW479,BF$15)+1,),
$DH479="раб.день",
$BP479/30*(IFERROR(
_xlfn.LET(_xlpm.VD,
CHOOSE(
{1;2;3;4;5;6;7;8;9;10;11;12;13;14;15;16;17;18},
45658,45659,45660,45661,45662,45663,45664,45665,45711,45724,45778,45779,45785,45786,45820,45821,45965,46022),
_xlfn.LET(_xlpm.DD,
MAX(MIN($AX479,EOMONTH(BF$15,0))-MAX($AW479,BF$15),),
_xlfn.IFS(
AND(MONTH($AW479)=MONTH(BF$15),MONTH($AX479)&lt;&gt;MONTH(BF$15)),
NETWORKDAYS.INTL($AW479,$AW479+_xlpm.DD,1,_xlpm.VD),
AND(MONTH($AW479)&lt;&gt;MONTH(BF$15),MONTH($AX479)=MONTH(BF$15)),
NETWORKDAYS.INTL(($AX479)-_xlpm.DD,$AX479,1,_xlpm.VD),
AND(MONTH($AW479)&lt;MONTH(BF$15),MONTH($AX479)&gt;MONTH(BF$15)),
NETWORKDAYS.INTL((EOMONTH(BF$15-1,1))-_xlpm.DD,EOMONTH(BF$15-1,1),1,_xlpm.VD),
AND(MONTH($AW479)=MONTH(BF$15),MONTH($AX479)=MONTH(BF$15)),
NETWORKDAYS.INTL($AW479,$AX479,1,_xlpm.VD)))),0)),
$DH479="месяц",
$BP479*BF479,
$DH479="неделя",
$BP479*BF479/7*(ROUNDUP((DAY(EOMONTH(BF$15,0)))/4,0))),
0)</f>
        <v/>
      </c>
      <c r="BX479" s="125">
        <f t="array" ref="BX479">
IFERROR(
_xlfn.IFS(
$DH479="день_1",
$BP479*$BL479/($AX479-$AW479+1)*BG479*(DAY(EOMONTH(BG$15,0))),
$DH479="день_2",
$BP479/30*MAX(MIN($AX479,EOMONTH(BG$15,0))-MAX($AW479,BG$15)+1,),
$DH479="раб.день",
$BP479/30*(IFERROR(
_xlfn.LET(_xlpm.VD,
CHOOSE(
{1;2;3;4;5;6;7;8;9;10;11;12;13;14;15;16;17;18},
45658,45659,45660,45661,45662,45663,45664,45665,45711,45724,45778,45779,45785,45786,45820,45821,45965,46022),
_xlfn.LET(_xlpm.DD,
MAX(MIN($AX479,EOMONTH(BG$15,0))-MAX($AW479,BG$15),),
_xlfn.IFS(
AND(MONTH($AW479)=MONTH(BG$15),MONTH($AX479)&lt;&gt;MONTH(BG$15)),
NETWORKDAYS.INTL($AW479,$AW479+_xlpm.DD,1,_xlpm.VD),
AND(MONTH($AW479)&lt;&gt;MONTH(BG$15),MONTH($AX479)=MONTH(BG$15)),
NETWORKDAYS.INTL(($AX479)-_xlpm.DD,$AX479,1,_xlpm.VD),
AND(MONTH($AW479)&lt;MONTH(BG$15),MONTH($AX479)&gt;MONTH(BG$15)),
NETWORKDAYS.INTL((EOMONTH(BG$15-1,1))-_xlpm.DD,EOMONTH(BG$15-1,1),1,_xlpm.VD),
AND(MONTH($AW479)=MONTH(BG$15),MONTH($AX479)=MONTH(BG$15)),
NETWORKDAYS.INTL($AW479,$AX479,1,_xlpm.VD)))),0)),
$DH479="месяц",
$BP479*BG479,
$DH479="неделя",
$BP479*BG479/7*(ROUNDUP((DAY(EOMONTH(BG$15,0)))/4,0))),
0)</f>
        <v/>
      </c>
      <c r="BY479" s="125">
        <f t="array" ref="BY479">
IFERROR(
_xlfn.IFS(
$DH479="день_1",
$BP479*$BL479/($AX479-$AW479+1)*BH479*(DAY(EOMONTH(BH$15,0))),
$DH479="день_2",
$BP479/30*MAX(MIN($AX479,EOMONTH(BH$15,0))-MAX($AW479,BH$15)+1,),
$DH479="раб.день",
$BP479/30*(IFERROR(
_xlfn.LET(_xlpm.VD,
CHOOSE(
{1;2;3;4;5;6;7;8;9;10;11;12;13;14;15;16;17;18},
45658,45659,45660,45661,45662,45663,45664,45665,45711,45724,45778,45779,45785,45786,45820,45821,45965,46022),
_xlfn.LET(_xlpm.DD,
MAX(MIN($AX479,EOMONTH(BH$15,0))-MAX($AW479,BH$15),),
_xlfn.IFS(
AND(MONTH($AW479)=MONTH(BH$15),MONTH($AX479)&lt;&gt;MONTH(BH$15)),
NETWORKDAYS.INTL($AW479,$AW479+_xlpm.DD,1,_xlpm.VD),
AND(MONTH($AW479)&lt;&gt;MONTH(BH$15),MONTH($AX479)=MONTH(BH$15)),
NETWORKDAYS.INTL(($AX479)-_xlpm.DD,$AX479,1,_xlpm.VD),
AND(MONTH($AW479)&lt;MONTH(BH$15),MONTH($AX479)&gt;MONTH(BH$15)),
NETWORKDAYS.INTL((EOMONTH(BH$15-1,1))-_xlpm.DD,EOMONTH(BH$15-1,1),1,_xlpm.VD),
AND(MONTH($AW479)=MONTH(BH$15),MONTH($AX479)=MONTH(BH$15)),
NETWORKDAYS.INTL($AW479,$AX479,1,_xlpm.VD)))),0)),
$DH479="месяц",
$BP479*BH479,
$DH479="неделя",
$BP479*BH479/7*(ROUNDUP((DAY(EOMONTH(BH$15,0)))/4,0))),
0)</f>
        <v/>
      </c>
      <c r="BZ479" s="125">
        <f t="array" ref="BZ479">
IFERROR(
_xlfn.IFS(
$DH479="день_1",
$BP479*$BL479/($AX479-$AW479+1)*BI479*(DAY(EOMONTH(BI$15,0))),
$DH479="день_2",
$BP479/30*MAX(MIN($AX479,EOMONTH(BI$15,0))-MAX($AW479,BI$15)+1,),
$DH479="раб.день",
$BP479/30*(IFERROR(
_xlfn.LET(_xlpm.VD,
CHOOSE(
{1;2;3;4;5;6;7;8;9;10;11;12;13;14;15;16;17;18},
45658,45659,45660,45661,45662,45663,45664,45665,45711,45724,45778,45779,45785,45786,45820,45821,45965,46022),
_xlfn.LET(_xlpm.DD,
MAX(MIN($AX479,EOMONTH(BI$15,0))-MAX($AW479,BI$15),),
_xlfn.IFS(
AND(MONTH($AW479)=MONTH(BI$15),MONTH($AX479)&lt;&gt;MONTH(BI$15)),
NETWORKDAYS.INTL($AW479,$AW479+_xlpm.DD,1,_xlpm.VD),
AND(MONTH($AW479)&lt;&gt;MONTH(BI$15),MONTH($AX479)=MONTH(BI$15)),
NETWORKDAYS.INTL(($AX479)-_xlpm.DD,$AX479,1,_xlpm.VD),
AND(MONTH($AW479)&lt;MONTH(BI$15),MONTH($AX479)&gt;MONTH(BI$15)),
NETWORKDAYS.INTL((EOMONTH(BI$15-1,1))-_xlpm.DD,EOMONTH(BI$15-1,1),1,_xlpm.VD),
AND(MONTH($AW479)=MONTH(BI$15),MONTH($AX479)=MONTH(BI$15)),
NETWORKDAYS.INTL($AW479,$AX479,1,_xlpm.VD)))),0)),
$DH479="месяц",
$BP479*BI479,
$DH479="неделя",
$BP479*BI479/7*(ROUNDUP((DAY(EOMONTH(BI$15,0)))/4,0))),
0)</f>
        <v/>
      </c>
      <c r="CA479" s="125">
        <f t="array" ref="CA479">
IFERROR(
_xlfn.IFS(
$DH479="день_1",
$BP479*$BL479/($AX479-$AW479+1)*BJ479*(DAY(EOMONTH(BJ$15,0))),
$DH479="день_2",
$BP479/30*MAX(MIN($AX479,EOMONTH(BJ$15,0))-MAX($AW479,BJ$15)+1,),
$DH479="раб.день",
$BP479/30*(IFERROR(
_xlfn.LET(_xlpm.VD,
CHOOSE(
{1;2;3;4;5;6;7;8;9;10;11;12;13;14;15;16;17;18},
45658,45659,45660,45661,45662,45663,45664,45665,45711,45724,45778,45779,45785,45786,45820,45821,45965,46022),
_xlfn.LET(_xlpm.DD,
MAX(MIN($AX479,EOMONTH(BJ$15,0))-MAX($AW479,BJ$15),),
_xlfn.IFS(
AND(MONTH($AW479)=MONTH(BJ$15),MONTH($AX479)&lt;&gt;MONTH(BJ$15)),
NETWORKDAYS.INTL($AW479,$AW479+_xlpm.DD,1,_xlpm.VD),
AND(MONTH($AW479)&lt;&gt;MONTH(BJ$15),MONTH($AX479)=MONTH(BJ$15)),
NETWORKDAYS.INTL(($AX479)-_xlpm.DD,$AX479,1,_xlpm.VD),
AND(MONTH($AW479)&lt;MONTH(BJ$15),MONTH($AX479)&gt;MONTH(BJ$15)),
NETWORKDAYS.INTL((EOMONTH(BJ$15-1,1))-_xlpm.DD,EOMONTH(BJ$15-1,1),1,_xlpm.VD),
AND(MONTH($AW479)=MONTH(BJ$15),MONTH($AX479)=MONTH(BJ$15)),
NETWORKDAYS.INTL($AW479,$AX479,1,_xlpm.VD)))),0)),
$DH479="месяц",
$BP479*BJ479,
$DH479="неделя",
$BP479*BJ479/7*(ROUNDUP((DAY(EOMONTH(BJ$15,0)))/4,0))),
0)</f>
        <v/>
      </c>
      <c r="CB479" s="125">
        <f t="array" ref="CB479">
IFERROR(
_xlfn.IFS(
$DH479="день_1",
$BP479*$BL479/($AX479-$AW479+1)*BK479*(DAY(EOMONTH(BK$15,0))),
$DH479="день_2",
$BP479/30*MAX(MIN($AX479,EOMONTH(BK$15,0))-MAX($AW479,BK$15)+1,),
$DH479="раб.день",
$BP479/30*(IFERROR(
_xlfn.LET(_xlpm.VD,
CHOOSE(
{1;2;3;4;5;6;7;8;9;10;11;12;13;14;15;16;17;18},
45658,45659,45660,45661,45662,45663,45664,45665,45711,45724,45778,45779,45785,45786,45820,45821,45965,46022),
_xlfn.LET(_xlpm.DD,
MAX(MIN($AX479,EOMONTH(BK$15,0))-MAX($AW479,BK$15),),
_xlfn.IFS(
AND(MONTH($AW479)=MONTH(BK$15),MONTH($AX479)&lt;&gt;MONTH(BK$15)),
NETWORKDAYS.INTL($AW479,$AW479+_xlpm.DD,1,_xlpm.VD),
AND(MONTH($AW479)&lt;&gt;MONTH(BK$15),MONTH($AX479)=MONTH(BK$15)),
NETWORKDAYS.INTL(($AX479)-_xlpm.DD,$AX479,1,_xlpm.VD),
AND(MONTH($AW479)&lt;MONTH(BK$15),MONTH($AX479)&gt;MONTH(BK$15)),
NETWORKDAYS.INTL((EOMONTH(BK$15-1,1))-_xlpm.DD,EOMONTH(BK$15-1,1),1,_xlpm.VD),
AND(MONTH($AW479)=MONTH(BK$15),MONTH($AX479)=MONTH(BK$15)),
NETWORKDAYS.INTL($AW479,$AX479,1,_xlpm.VD)))),0)),
$DH479="месяц",
$BP479*BK479,
$DH479="неделя",
$BP479*BK479/7*(ROUNDUP((DAY(EOMONTH(BK$15,0)))/4,0))),
0)</f>
        <v/>
      </c>
      <c r="CC479" s="125">
        <f>SUM($BQ479:$CB479)</f>
        <v/>
      </c>
      <c r="CD479" s="126">
        <f>SUM($EH479:$EH479)</f>
        <v/>
      </c>
      <c r="CE479" s="126">
        <f>$CD479*$AB479</f>
        <v/>
      </c>
      <c r="CF479" s="126">
        <f>SUM($EK479:$EK479)</f>
        <v/>
      </c>
      <c r="CG479" s="126">
        <f>$CF479*$AB479</f>
        <v/>
      </c>
      <c r="CH479" s="126">
        <f>SUM($CC479,$CE479,$CG479)</f>
        <v/>
      </c>
      <c r="CI479" s="126">
        <f>$CH479*(1+$CM479)</f>
        <v/>
      </c>
      <c r="CJ479" s="127" t="n">
        <v>0</v>
      </c>
      <c r="CK479" s="126">
        <f>SUM($CH479:$CH479)*(1+$CJ479)</f>
        <v/>
      </c>
      <c r="CL479" s="126">
        <f>SUM($CH479:$CH479)*(1+$CM479)</f>
        <v/>
      </c>
      <c r="CM479" s="59" t="inlineStr">
        <is>
          <t>20%</t>
        </is>
      </c>
      <c r="CN479" s="59" t="n"/>
      <c r="CO479" s="72" t="n"/>
      <c r="CP479" s="59" t="n"/>
      <c r="CQ479" s="73" t="n"/>
      <c r="CR479" s="73" t="n"/>
      <c r="CS479" s="73" t="n"/>
      <c r="CT479" s="72" t="n"/>
      <c r="CU479" s="79" t="inlineStr">
        <is>
          <t> </t>
        </is>
      </c>
      <c r="CV479" s="60" t="n"/>
      <c r="CW479" s="60" t="n"/>
      <c r="CX479" s="60" t="n"/>
      <c r="CY479" s="127">
        <f>IFERROR(($CC479-$EE479)/($EE479/(1-$DQ479)),0)</f>
        <v/>
      </c>
      <c r="CZ479" s="127">
        <f>IFERROR(1-$EI479/($CE479),0)</f>
        <v/>
      </c>
      <c r="DA479" s="127">
        <f>IFERROR(1-$EL479/($CG479),0)</f>
        <v/>
      </c>
      <c r="DB479" s="126">
        <f>ROUND(IFERROR(($CI479/(1+$CM479)-$EN479),0),2)</f>
        <v/>
      </c>
      <c r="DC479" s="128" t="n"/>
      <c r="DD479" s="125" t="n"/>
      <c r="DE479" s="75" t="n">
        <v>0</v>
      </c>
      <c r="DF479" s="128" t="n"/>
      <c r="DG479" s="125">
        <f>IF($DC479=0,0,$DD479*($DC479*100%-$DE479*$DF479))*SUM($AB479:$AB479)</f>
        <v/>
      </c>
      <c r="DH479" s="129" t="inlineStr">
        <is>
          <t>месяц</t>
        </is>
      </c>
      <c r="DI479" s="130">
        <f t="array" ref="DI479">IFERROR(
IF($ES479="LisChannel",
(ROUND(((INDEX({174.625;153.888888888889;130.972222222222},MATCH($AI479,{2;3;4}),0))*$AG479*$AI479),2)),0),0)</f>
        <v/>
      </c>
      <c r="DJ479" s="130">
        <f>
_xlfn.LET(_xlpm.X,
IFERROR(
IF($ES479="НовиковТВ",
(_xlfn.LET(_xlpm.NTV,
_xlfn.LET(_xlpm.MIN,350000,
IF(SUMIFS($DI:$DI,$ES:$ES,"НовиковТВ")&lt;=_xlpm.MIN,
(SUMIFS($DI:$DI,$ES:$ES,"НовиковТВ")/(COUNTIFS($ES:$ES,"НовиковТВ")))*_xlpm.MIN/SUMIFS($DI:$DI,$ES:$ES,"НовиковТВ"),
DI479)),
_xlpm.NTV+$DG479/(1-(1-(_xlpm.NTV)*(1-$DL479)*(1-$DM479)*(1-$DN479)*(1-$DO479)*(1-$DP479)/_xlpm.NTV))))/(1+$EP479),
$DI479+$DG479/(1-(1-($DI479)*(1-$DL479)*(1-$DM479)*(1-$DN479)*(1-$DO479)*(1-$DP479)/$DI479))),
0),
_xlpm.X*(1+$CM479)*(1+$CW479)-_xlpm.X*(1+$CM479)+_xlpm.X)</f>
        <v/>
      </c>
      <c r="DK479" s="125" t="inlineStr">
        <is>
          <t>послед.</t>
        </is>
      </c>
      <c r="DL479" s="63" t="n">
        <v>0</v>
      </c>
      <c r="DM479" s="63" t="n">
        <v>0</v>
      </c>
      <c r="DN479" s="63" t="n">
        <v>0</v>
      </c>
      <c r="DO479" s="63" t="n">
        <v>0</v>
      </c>
      <c r="DP479" s="63" t="n">
        <v>0</v>
      </c>
      <c r="DQ479" s="63">
        <f t="array" ref="DQ479">IFERROR(_xlfn.IFS(
$DK479="послед.",1-(1-$DL479)*(1-$DM479)*(1-$DN479)*(1-$DO479)*(1-$DP479),
$DK479="сумм.",$DL479+$DM479+$DN479+$DO479+$DP479),
0)</f>
        <v/>
      </c>
      <c r="DR479" s="125">
        <f t="array" ref="DR479">
IFERROR(
_xlfn.IFS(
$BL479=0,
0,
$BL479&gt;0,
_xlfn.IFS($DK479="послед.",
$DJ479*(1-$DL479)*(1-$DM479)*(1-$DN479)*(1-$DO479)*(1-$DP479),
$DK479="сумм.",
$DJ479*(1-($DL479+$DM479+$DN479+$DO479+$DP479)))),0)</f>
        <v/>
      </c>
      <c r="DS479" s="125">
        <f t="array" ref="DS479">
IFERROR(_xlfn.IFS(
$DH479="день_1",
$DR479*$BL479/($AX479-$AW479+1)*AZ479*(DAY(EOMONTH(AZ$15,0))),
$DH479="день_2",
$DR479/30*MAX(MIN($AX479,EOMONTH(AZ$15,0))-MAX($AW479,AZ$15)+1,),
$DH479="раб.день",
$DR479/30*(IFERROR(
_xlfn.LET(_xlpm.VD,
CHOOSE(
{1;2;3;4;5;6;7;8;9;10;11;12;13;14;15;16;17;18},
45658,45659,45660,45661,45662,45663,45664,45665,45711,45724,45778,45779,45785,45786,45820,45821,45965,46022),
_xlfn.LET(_xlpm.DD,
MAX(MIN($AX479,EOMONTH(AZ$15,0))-MAX($AW479,AZ$15),),
_xlfn.IFS(
AND(MONTH($AW479)=MONTH(AZ$15),MONTH($AX479)&lt;&gt;MONTH(AZ$15)),
NETWORKDAYS.INTL($AW479,$AW479+_xlpm.DD,1,_xlpm.VD),
AND(MONTH($AW479)&lt;&gt;MONTH(AZ$15),MONTH($AX479)=MONTH(AZ$15)),
NETWORKDAYS.INTL(($AX479)-_xlpm.DD,$AX479,1,_xlpm.VD),
AND(MONTH($AW479)&lt;MONTH(AZ$15),MONTH($AX479)&gt;MONTH(AZ$15)),
NETWORKDAYS.INTL((EOMONTH(AZ$15-1,1))-_xlpm.DD,EOMONTH(AZ$15-1,1),1,_xlpm.VD),
AND(MONTH($AW479)=MONTH(AZ$15),MONTH($AX479)=MONTH(AZ$15)),
NETWORKDAYS.INTL($AW479,$AX479,1,_xlpm.VD)))),0)),
$DH479="месяц",
$DR479*AZ479,
$DH479="неделя",
$DR479*AZ479/7*(ROUNDUP((DAY(EOMONTH(AZ$15,0)))/4,0))),
0)</f>
        <v/>
      </c>
      <c r="DT479" s="125">
        <f t="array" ref="DT479">
IFERROR(_xlfn.IFS(
$DH479="день_1",
$DR479*$BL479/($AX479-$AW479+1)*BA479*(DAY(EOMONTH(BA$15,0))),
$DH479="день_2",
$DR479/30*MAX(MIN($AX479,EOMONTH(BA$15,0))-MAX($AW479,BA$15)+1,),
$DH479="раб.день",
$DR479/30*(IFERROR(
_xlfn.LET(_xlpm.VD,
CHOOSE(
{1;2;3;4;5;6;7;8;9;10;11;12;13;14;15;16;17;18},
45658,45659,45660,45661,45662,45663,45664,45665,45711,45724,45778,45779,45785,45786,45820,45821,45965,46022),
_xlfn.LET(_xlpm.DD,
MAX(MIN($AX479,EOMONTH(BA$15,0))-MAX($AW479,BA$15),),
_xlfn.IFS(
AND(MONTH($AW479)=MONTH(BA$15),MONTH($AX479)&lt;&gt;MONTH(BA$15)),
NETWORKDAYS.INTL($AW479,$AW479+_xlpm.DD,1,_xlpm.VD),
AND(MONTH($AW479)&lt;&gt;MONTH(BA$15),MONTH($AX479)=MONTH(BA$15)),
NETWORKDAYS.INTL(($AX479)-_xlpm.DD,$AX479,1,_xlpm.VD),
AND(MONTH($AW479)&lt;MONTH(BA$15),MONTH($AX479)&gt;MONTH(BA$15)),
NETWORKDAYS.INTL((EOMONTH(BA$15-1,1))-_xlpm.DD,EOMONTH(BA$15-1,1),1,_xlpm.VD),
AND(MONTH($AW479)=MONTH(BA$15),MONTH($AX479)=MONTH(BA$15)),
NETWORKDAYS.INTL($AW479,$AX479,1,_xlpm.VD)))),0)),
$DH479="месяц",
$DR479*BA479,
$DH479="неделя",
$DR479*BA479/7*(ROUNDUP((DAY(EOMONTH(BA$15,0)))/4,0))),
0)</f>
        <v/>
      </c>
      <c r="DU479" s="125">
        <f t="array" ref="DU479">
IFERROR(_xlfn.IFS(
$DH479="день_1",
$DR479*$BL479/($AX479-$AW479+1)*BB479*(DAY(EOMONTH(BB$15,0))),
$DH479="день_2",
$DR479/30*MAX(MIN($AX479,EOMONTH(BB$15,0))-MAX($AW479,BB$15)+1,),
$DH479="раб.день",
$DR479/30*(IFERROR(
_xlfn.LET(_xlpm.VD,
CHOOSE(
{1;2;3;4;5;6;7;8;9;10;11;12;13;14;15;16;17;18},
45658,45659,45660,45661,45662,45663,45664,45665,45711,45724,45778,45779,45785,45786,45820,45821,45965,46022),
_xlfn.LET(_xlpm.DD,
MAX(MIN($AX479,EOMONTH(BB$15,0))-MAX($AW479,BB$15),),
_xlfn.IFS(
AND(MONTH($AW479)=MONTH(BB$15),MONTH($AX479)&lt;&gt;MONTH(BB$15)),
NETWORKDAYS.INTL($AW479,$AW479+_xlpm.DD,1,_xlpm.VD),
AND(MONTH($AW479)&lt;&gt;MONTH(BB$15),MONTH($AX479)=MONTH(BB$15)),
NETWORKDAYS.INTL(($AX479)-_xlpm.DD,$AX479,1,_xlpm.VD),
AND(MONTH($AW479)&lt;MONTH(BB$15),MONTH($AX479)&gt;MONTH(BB$15)),
NETWORKDAYS.INTL((EOMONTH(BB$15-1,1))-_xlpm.DD,EOMONTH(BB$15-1,1),1,_xlpm.VD),
AND(MONTH($AW479)=MONTH(BB$15),MONTH($AX479)=MONTH(BB$15)),
NETWORKDAYS.INTL($AW479,$AX479,1,_xlpm.VD)))),0)),
$DH479="месяц",
$DR479*BB479,
$DH479="неделя",
$DR479*BB479/7*(ROUNDUP((DAY(EOMONTH(BB$15,0)))/4,0))),
0)</f>
        <v/>
      </c>
      <c r="DV479" s="125">
        <f t="array" ref="DV479">
IFERROR(_xlfn.IFS(
$DH479="день_1",
$DR479*$BL479/($AX479-$AW479+1)*BC479*(DAY(EOMONTH(BC$15,0))),
$DH479="день_2",
$DR479/30*MAX(MIN($AX479,EOMONTH(BC$15,0))-MAX($AW479,BC$15)+1,),
$DH479="раб.день",
$DR479/30*(IFERROR(
_xlfn.LET(_xlpm.VD,
CHOOSE(
{1;2;3;4;5;6;7;8;9;10;11;12;13;14;15;16;17;18},
45658,45659,45660,45661,45662,45663,45664,45665,45711,45724,45778,45779,45785,45786,45820,45821,45965,46022),
_xlfn.LET(_xlpm.DD,
MAX(MIN($AX479,EOMONTH(BC$15,0))-MAX($AW479,BC$15),),
_xlfn.IFS(
AND(MONTH($AW479)=MONTH(BC$15),MONTH($AX479)&lt;&gt;MONTH(BC$15)),
NETWORKDAYS.INTL($AW479,$AW479+_xlpm.DD,1,_xlpm.VD),
AND(MONTH($AW479)&lt;&gt;MONTH(BC$15),MONTH($AX479)=MONTH(BC$15)),
NETWORKDAYS.INTL(($AX479)-_xlpm.DD,$AX479,1,_xlpm.VD),
AND(MONTH($AW479)&lt;MONTH(BC$15),MONTH($AX479)&gt;MONTH(BC$15)),
NETWORKDAYS.INTL((EOMONTH(BC$15-1,1))-_xlpm.DD,EOMONTH(BC$15-1,1),1,_xlpm.VD),
AND(MONTH($AW479)=MONTH(BC$15),MONTH($AX479)=MONTH(BC$15)),
NETWORKDAYS.INTL($AW479,$AX479,1,_xlpm.VD)))),0)),
$DH479="месяц",
$DR479*BC479,
$DH479="неделя",
$DR479*BC479/7*(ROUNDUP((DAY(EOMONTH(BC$15,0)))/4,0))),
0)</f>
        <v/>
      </c>
      <c r="DW479" s="125">
        <f t="array" ref="DW479">
IFERROR(_xlfn.IFS(
$DH479="день_1",
$DR479*$BL479/($AX479-$AW479+1)*BD479*(DAY(EOMONTH(BD$15,0))),
$DH479="день_2",
$DR479/30*MAX(MIN($AX479,EOMONTH(BD$15,0))-MAX($AW479,BD$15)+1,),
$DH479="раб.день",
$DR479/30*(IFERROR(
_xlfn.LET(_xlpm.VD,
CHOOSE(
{1;2;3;4;5;6;7;8;9;10;11;12;13;14;15;16;17;18},
45658,45659,45660,45661,45662,45663,45664,45665,45711,45724,45778,45779,45785,45786,45820,45821,45965,46022),
_xlfn.LET(_xlpm.DD,
MAX(MIN($AX479,EOMONTH(BD$15,0))-MAX($AW479,BD$15),),
_xlfn.IFS(
AND(MONTH($AW479)=MONTH(BD$15),MONTH($AX479)&lt;&gt;MONTH(BD$15)),
NETWORKDAYS.INTL($AW479,$AW479+_xlpm.DD,1,_xlpm.VD),
AND(MONTH($AW479)&lt;&gt;MONTH(BD$15),MONTH($AX479)=MONTH(BD$15)),
NETWORKDAYS.INTL(($AX479)-_xlpm.DD,$AX479,1,_xlpm.VD),
AND(MONTH($AW479)&lt;MONTH(BD$15),MONTH($AX479)&gt;MONTH(BD$15)),
NETWORKDAYS.INTL((EOMONTH(BD$15-1,1))-_xlpm.DD,EOMONTH(BD$15-1,1),1,_xlpm.VD),
AND(MONTH($AW479)=MONTH(BD$15),MONTH($AX479)=MONTH(BD$15)),
NETWORKDAYS.INTL($AW479,$AX479,1,_xlpm.VD)))),0)),
$DH479="месяц",
$DR479*BD479,
$DH479="неделя",
$DR479*BD479/7*(ROUNDUP((DAY(EOMONTH(BD$15,0)))/4,0))),
0)</f>
        <v/>
      </c>
      <c r="DX479" s="125">
        <f t="array" ref="DX479">
IFERROR(_xlfn.IFS(
$DH479="день_1",
$DR479*$BL479/($AX479-$AW479+1)*BE479*(DAY(EOMONTH(BE$15,0))),
$DH479="день_2",
$DR479/30*MAX(MIN($AX479,EOMONTH(BE$15,0))-MAX($AW479,BE$15)+1,),
$DH479="раб.день",
$DR479/30*(IFERROR(
_xlfn.LET(_xlpm.VD,
CHOOSE(
{1;2;3;4;5;6;7;8;9;10;11;12;13;14;15;16;17;18},
45658,45659,45660,45661,45662,45663,45664,45665,45711,45724,45778,45779,45785,45786,45820,45821,45965,46022),
_xlfn.LET(_xlpm.DD,
MAX(MIN($AX479,EOMONTH(BE$15,0))-MAX($AW479,BE$15),),
_xlfn.IFS(
AND(MONTH($AW479)=MONTH(BE$15),MONTH($AX479)&lt;&gt;MONTH(BE$15)),
NETWORKDAYS.INTL($AW479,$AW479+_xlpm.DD,1,_xlpm.VD),
AND(MONTH($AW479)&lt;&gt;MONTH(BE$15),MONTH($AX479)=MONTH(BE$15)),
NETWORKDAYS.INTL(($AX479)-_xlpm.DD,$AX479,1,_xlpm.VD),
AND(MONTH($AW479)&lt;MONTH(BE$15),MONTH($AX479)&gt;MONTH(BE$15)),
NETWORKDAYS.INTL((EOMONTH(BE$15-1,1))-_xlpm.DD,EOMONTH(BE$15-1,1),1,_xlpm.VD),
AND(MONTH($AW479)=MONTH(BE$15),MONTH($AX479)=MONTH(BE$15)),
NETWORKDAYS.INTL($AW479,$AX479,1,_xlpm.VD)))),0)),
$DH479="месяц",
$DR479*BE479,
$DH479="неделя",
$DR479*BE479/7*(ROUNDUP((DAY(EOMONTH(BE$15,0)))/4,0))),
0)</f>
        <v/>
      </c>
      <c r="DY479" s="125">
        <f t="array" ref="DY479">
IFERROR(_xlfn.IFS(
$DH479="день_1",
$DR479*$BL479/($AX479-$AW479+1)*BF479*(DAY(EOMONTH(BF$15,0))),
$DH479="день_2",
$DR479/30*MAX(MIN($AX479,EOMONTH(BF$15,0))-MAX($AW479,BF$15)+1,),
$DH479="раб.день",
$DR479/30*(IFERROR(
_xlfn.LET(_xlpm.VD,
CHOOSE(
{1;2;3;4;5;6;7;8;9;10;11;12;13;14;15;16;17;18},
45658,45659,45660,45661,45662,45663,45664,45665,45711,45724,45778,45779,45785,45786,45820,45821,45965,46022),
_xlfn.LET(_xlpm.DD,
MAX(MIN($AX479,EOMONTH(BF$15,0))-MAX($AW479,BF$15),),
_xlfn.IFS(
AND(MONTH($AW479)=MONTH(BF$15),MONTH($AX479)&lt;&gt;MONTH(BF$15)),
NETWORKDAYS.INTL($AW479,$AW479+_xlpm.DD,1,_xlpm.VD),
AND(MONTH($AW479)&lt;&gt;MONTH(BF$15),MONTH($AX479)=MONTH(BF$15)),
NETWORKDAYS.INTL(($AX479)-_xlpm.DD,$AX479,1,_xlpm.VD),
AND(MONTH($AW479)&lt;MONTH(BF$15),MONTH($AX479)&gt;MONTH(BF$15)),
NETWORKDAYS.INTL((EOMONTH(BF$15-1,1))-_xlpm.DD,EOMONTH(BF$15-1,1),1,_xlpm.VD),
AND(MONTH($AW479)=MONTH(BF$15),MONTH($AX479)=MONTH(BF$15)),
NETWORKDAYS.INTL($AW479,$AX479,1,_xlpm.VD)))),0)),
$DH479="месяц",
$DR479*BF479,
$DH479="неделя",
$DR479*BF479/7*(ROUNDUP((DAY(EOMONTH(BF$15,0)))/4,0))),
0)</f>
        <v/>
      </c>
      <c r="DZ479" s="125">
        <f t="array" ref="DZ479">
IFERROR(_xlfn.IFS(
$DH479="день_1",
$DR479*$BL479/($AX479-$AW479+1)*BG479*(DAY(EOMONTH(BG$15,0))),
$DH479="день_2",
$DR479/30*MAX(MIN($AX479,EOMONTH(BG$15,0))-MAX($AW479,BG$15)+1,),
$DH479="раб.день",
$DR479/30*(IFERROR(
_xlfn.LET(_xlpm.VD,
CHOOSE(
{1;2;3;4;5;6;7;8;9;10;11;12;13;14;15;16;17;18},
45658,45659,45660,45661,45662,45663,45664,45665,45711,45724,45778,45779,45785,45786,45820,45821,45965,46022),
_xlfn.LET(_xlpm.DD,
MAX(MIN($AX479,EOMONTH(BG$15,0))-MAX($AW479,BG$15),),
_xlfn.IFS(
AND(MONTH($AW479)=MONTH(BG$15),MONTH($AX479)&lt;&gt;MONTH(BG$15)),
NETWORKDAYS.INTL($AW479,$AW479+_xlpm.DD,1,_xlpm.VD),
AND(MONTH($AW479)&lt;&gt;MONTH(BG$15),MONTH($AX479)=MONTH(BG$15)),
NETWORKDAYS.INTL(($AX479)-_xlpm.DD,$AX479,1,_xlpm.VD),
AND(MONTH($AW479)&lt;MONTH(BG$15),MONTH($AX479)&gt;MONTH(BG$15)),
NETWORKDAYS.INTL((EOMONTH(BG$15-1,1))-_xlpm.DD,EOMONTH(BG$15-1,1),1,_xlpm.VD),
AND(MONTH($AW479)=MONTH(BG$15),MONTH($AX479)=MONTH(BG$15)),
NETWORKDAYS.INTL($AW479,$AX479,1,_xlpm.VD)))),0)),
$DH479="месяц",
$DR479*BG479,
$DH479="неделя",
$DR479*BG479/7*(ROUNDUP((DAY(EOMONTH(BG$15,0)))/4,0))),
0)</f>
        <v/>
      </c>
      <c r="EA479" s="125">
        <f t="array" ref="EA479">
IFERROR(_xlfn.IFS(
$DH479="день_1",
$DR479*$BL479/($AX479-$AW479+1)*BH479*(DAY(EOMONTH(BH$15,0))),
$DH479="день_2",
$DR479/30*MAX(MIN($AX479,EOMONTH(BH$15,0))-MAX($AW479,BH$15)+1,),
$DH479="раб.день",
$DR479/30*(IFERROR(
_xlfn.LET(_xlpm.VD,
CHOOSE(
{1;2;3;4;5;6;7;8;9;10;11;12;13;14;15;16;17;18},
45658,45659,45660,45661,45662,45663,45664,45665,45711,45724,45778,45779,45785,45786,45820,45821,45965,46022),
_xlfn.LET(_xlpm.DD,
MAX(MIN($AX479,EOMONTH(BH$15,0))-MAX($AW479,BH$15),),
_xlfn.IFS(
AND(MONTH($AW479)=MONTH(BH$15),MONTH($AX479)&lt;&gt;MONTH(BH$15)),
NETWORKDAYS.INTL($AW479,$AW479+_xlpm.DD,1,_xlpm.VD),
AND(MONTH($AW479)&lt;&gt;MONTH(BH$15),MONTH($AX479)=MONTH(BH$15)),
NETWORKDAYS.INTL(($AX479)-_xlpm.DD,$AX479,1,_xlpm.VD),
AND(MONTH($AW479)&lt;MONTH(BH$15),MONTH($AX479)&gt;MONTH(BH$15)),
NETWORKDAYS.INTL((EOMONTH(BH$15-1,1))-_xlpm.DD,EOMONTH(BH$15-1,1),1,_xlpm.VD),
AND(MONTH($AW479)=MONTH(BH$15),MONTH($AX479)=MONTH(BH$15)),
NETWORKDAYS.INTL($AW479,$AX479,1,_xlpm.VD)))),0)),
$DH479="месяц",
$DR479*BH479,
$DH479="неделя",
$DR479*BH479/7*(ROUNDUP((DAY(EOMONTH(BH$15,0)))/4,0))),
0)</f>
        <v/>
      </c>
      <c r="EB479" s="125">
        <f t="array" ref="EB479">
IFERROR(_xlfn.IFS(
$DH479="день_1",
$DR479*$BL479/($AX479-$AW479+1)*BI479*(DAY(EOMONTH(BI$15,0))),
$DH479="день_2",
$DR479/30*MAX(MIN($AX479,EOMONTH(BI$15,0))-MAX($AW479,BI$15)+1,),
$DH479="раб.день",
$DR479/30*(IFERROR(
_xlfn.LET(_xlpm.VD,
CHOOSE(
{1;2;3;4;5;6;7;8;9;10;11;12;13;14;15;16;17;18},
45658,45659,45660,45661,45662,45663,45664,45665,45711,45724,45778,45779,45785,45786,45820,45821,45965,46022),
_xlfn.LET(_xlpm.DD,
MAX(MIN($AX479,EOMONTH(BI$15,0))-MAX($AW479,BI$15),),
_xlfn.IFS(
AND(MONTH($AW479)=MONTH(BI$15),MONTH($AX479)&lt;&gt;MONTH(BI$15)),
NETWORKDAYS.INTL($AW479,$AW479+_xlpm.DD,1,_xlpm.VD),
AND(MONTH($AW479)&lt;&gt;MONTH(BI$15),MONTH($AX479)=MONTH(BI$15)),
NETWORKDAYS.INTL(($AX479)-_xlpm.DD,$AX479,1,_xlpm.VD),
AND(MONTH($AW479)&lt;MONTH(BI$15),MONTH($AX479)&gt;MONTH(BI$15)),
NETWORKDAYS.INTL((EOMONTH(BI$15-1,1))-_xlpm.DD,EOMONTH(BI$15-1,1),1,_xlpm.VD),
AND(MONTH($AW479)=MONTH(BI$15),MONTH($AX479)=MONTH(BI$15)),
NETWORKDAYS.INTL($AW479,$AX479,1,_xlpm.VD)))),0)),
$DH479="месяц",
$DR479*BI479,
$DH479="неделя",
$DR479*BI479/7*(ROUNDUP((DAY(EOMONTH(BI$15,0)))/4,0))),
0)</f>
        <v/>
      </c>
      <c r="EC479" s="125">
        <f t="array" ref="EC479">
IFERROR(_xlfn.IFS(
$DH479="день_1",
$DR479*$BL479/($AX479-$AW479+1)*BJ479*(DAY(EOMONTH(BJ$15,0))),
$DH479="день_2",
$DR479/30*MAX(MIN($AX479,EOMONTH(BJ$15,0))-MAX($AW479,BJ$15)+1,),
$DH479="раб.день",
$DR479/30*(IFERROR(
_xlfn.LET(_xlpm.VD,
CHOOSE(
{1;2;3;4;5;6;7;8;9;10;11;12;13;14;15;16;17;18},
45658,45659,45660,45661,45662,45663,45664,45665,45711,45724,45778,45779,45785,45786,45820,45821,45965,46022),
_xlfn.LET(_xlpm.DD,
MAX(MIN($AX479,EOMONTH(BJ$15,0))-MAX($AW479,BJ$15),),
_xlfn.IFS(
AND(MONTH($AW479)=MONTH(BJ$15),MONTH($AX479)&lt;&gt;MONTH(BJ$15)),
NETWORKDAYS.INTL($AW479,$AW479+_xlpm.DD,1,_xlpm.VD),
AND(MONTH($AW479)&lt;&gt;MONTH(BJ$15),MONTH($AX479)=MONTH(BJ$15)),
NETWORKDAYS.INTL(($AX479)-_xlpm.DD,$AX479,1,_xlpm.VD),
AND(MONTH($AW479)&lt;MONTH(BJ$15),MONTH($AX479)&gt;MONTH(BJ$15)),
NETWORKDAYS.INTL((EOMONTH(BJ$15-1,1))-_xlpm.DD,EOMONTH(BJ$15-1,1),1,_xlpm.VD),
AND(MONTH($AW479)=MONTH(BJ$15),MONTH($AX479)=MONTH(BJ$15)),
NETWORKDAYS.INTL($AW479,$AX479,1,_xlpm.VD)))),0)),
$DH479="месяц",
$DR479*BJ479,
$DH479="неделя",
$DR479*BJ479/7*(ROUNDUP((DAY(EOMONTH(BJ$15,0)))/4,0))),
0)</f>
        <v/>
      </c>
      <c r="ED479" s="125">
        <f t="array" ref="ED479">
IFERROR(_xlfn.IFS(
$DH479="день_1",
$DR479*$BL479/($AX479-$AW479+1)*BK479*(DAY(EOMONTH(BK$15,0))),
$DH479="день_2",
$DR479/30*MAX(MIN($AX479,EOMONTH(BK$15,0))-MAX($AW479,BK$15)+1,),
$DH479="раб.день",
$DR479/30*(IFERROR(
_xlfn.LET(_xlpm.VD,
CHOOSE(
{1;2;3;4;5;6;7;8;9;10;11;12;13;14;15;16;17;18},
45658,45659,45660,45661,45662,45663,45664,45665,45711,45724,45778,45779,45785,45786,45820,45821,45965,46022),
_xlfn.LET(_xlpm.DD,
MAX(MIN($AX479,EOMONTH(BK$15,0))-MAX($AW479,BK$15),),
_xlfn.IFS(
AND(MONTH($AW479)=MONTH(BK$15),MONTH($AX479)&lt;&gt;MONTH(BK$15)),
NETWORKDAYS.INTL($AW479,$AW479+_xlpm.DD,1,_xlpm.VD),
AND(MONTH($AW479)&lt;&gt;MONTH(BK$15),MONTH($AX479)=MONTH(BK$15)),
NETWORKDAYS.INTL(($AX479)-_xlpm.DD,$AX479,1,_xlpm.VD),
AND(MONTH($AW479)&lt;MONTH(BK$15),MONTH($AX479)&gt;MONTH(BK$15)),
NETWORKDAYS.INTL((EOMONTH(BK$15-1,1))-_xlpm.DD,EOMONTH(BK$15-1,1),1,_xlpm.VD),
AND(MONTH($AW479)=MONTH(BK$15),MONTH($AX479)=MONTH(BK$15)),
NETWORKDAYS.INTL($AW479,$AX479,1,_xlpm.VD)))),0)),
$DH479="месяц",
$DR479*BK479,
$DH479="неделя",
$DR479*BK479/7*(ROUNDUP((DAY(EOMONTH(BK$15,0)))/4,0))),
0)</f>
        <v/>
      </c>
      <c r="EE479" s="125">
        <f>SUM($DS479,$DT479,$DU479,$DV479,$DW479,$DX479,$DY479,$DZ479,$EA479,$EB479,$EC479,$ED479)</f>
        <v/>
      </c>
      <c r="EF479" s="125">
        <f>IFERROR(ROUND($EE479*(1+$EP479),2),0)</f>
        <v/>
      </c>
      <c r="EG479" s="128" t="n">
        <v>1</v>
      </c>
      <c r="EH479" s="126" t="n">
        <v>0</v>
      </c>
      <c r="EI479" s="126">
        <f>ROUND(SUM($EH479:$EH479)*SUM($AB479:$AB479)*$EG479,2)</f>
        <v/>
      </c>
      <c r="EJ479" s="126">
        <f>ROUND($EI479*(1+$EP479),2)</f>
        <v/>
      </c>
      <c r="EK479" s="126" t="n">
        <v>0</v>
      </c>
      <c r="EL479" s="126">
        <f>ROUND(SUM($EK479:$EK479)*SUM($AB479:$AB479)*$EG479,2)</f>
        <v/>
      </c>
      <c r="EM479" s="126">
        <f>ROUND($EL479*(1+$EP479),2)</f>
        <v/>
      </c>
      <c r="EN479" s="126">
        <f>SUM($EE479,$EI479,$EL479)</f>
        <v/>
      </c>
      <c r="EO479" s="126">
        <f>SUM($EF479,$EJ479,$EM479)</f>
        <v/>
      </c>
      <c r="EP479" s="59" t="inlineStr">
        <is>
          <t>20%</t>
        </is>
      </c>
      <c r="EQ479" s="59" t="n"/>
      <c r="ER479" s="60">
        <f t="array" ref="ER479">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MATCH(ES479,
{"AMS";"RussOutdoor";"HD Outdoor";"Ingroup";"IQ";"Ledproduction";"LisChannel";"Logic";"Media-PPL";"NovikovTV | НовиковТВ";"SMA";"SOK";"КрокусТВ | CrocusTV | IndoorTV";"Сити";"ТЯК Москва"},
0)),"")</f>
        <v/>
      </c>
      <c r="ES479" s="60" t="n"/>
      <c r="ET479" s="60">
        <f t="array" ref="ET479">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MATCH(ES479,
{"AMS";"RussOutdoor";"HD Outdoor";"Ingroup";"IQ";"Ledproduction";"LisChannel";"Logic";"Media-PPL";"NovikovTV | НовиковТВ";"SMA";"SOK";"КрокусТВ | CrocusTV | IndoorTV";"Сити";"ТЯК Москва"},
0)),"")</f>
        <v/>
      </c>
      <c r="EU479" s="60" t="n"/>
      <c r="EV479" s="60" t="n"/>
      <c r="EX479" s="110">
        <f t="array" ref="EX479">
($AR479/30
+N("ТРАФИК ПЛОЩАДКИ"))*
(IFERROR(
_xlfn.LET(
_xlpm.GPR,
HLOOKUP($L479,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(MATCH($T479,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IF($Q479="цифровой",_xlpm.GPR/$AG479,_xlpm.GPR/60)),
0)
+N("DWELL TIME"))*
(IF($AB479=0,0,IF($AB479=1,0.3,IF($AB479=2,0.5,IF($AB479&gt;2,1))))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_xlfn.IFS($AC479="да",1.2,$AC479="нет",1)*
_xlfn.IFS($AD479="да",1.2,$AD479="нет",1)*
IF(R479="статический",1,1.2)*
$X479*
INDEX(
{1.2;1;1.2;1.2;1;1.2;1.2;1.2;1.2;1.2;1.2;1;1.2;1.2;1.2;1.2;1;1;1.2;1.2;1.2;1;1;1;1;1.2;1.2;1.2;1.2;1;1;1;1;1.2;1.2;1.2;1.2;1.2;1.2;1.2;1.2;1;1;1.2;1;1;1;1;1.5;1;1;1.5;1.5;1.2},
MATCH($Q479,_xlpm.MI,0)))&gt;{0.02;0.04;0.06;0.1;0.2;0.4;0.6;0.8;1;2;4;6})),
{0;1;2;3;4;5;6;7;8;9;10;11;12},
0)))
+N("КОЭФФИЦИЕНТ КОНТАКТА"))))*
(_xlfn.IFS($X479&lt;0.1,$X479/1000,$X479&gt;25,5.2,AND($X479&gt;=0.1,$X479&lt;=25),(($X479*2+0.1)/10)*($X479/10)))*
IFERROR((_xlfn.LET(
_xlpm.MA,
{0;0.8;0.85;0.9;0.95;1},
_xlpm.MAA,
{0;1;2;3;4;5},
INDEX(_xlpm.MA,MATCH(SUMPRODUCT(--((IF(ROUND(_xlpm.MAA,1)&gt;5,5,ROUND($AB479,1)))&gt;{0;1;2;3;4;5})),_xlpm.MAA,0)))
+N("КОЭФФИЦИЕНТ КОЛ-ВО КОНСТРУКЦИЙ")),1)*
$AB479,0))*
(IF($Q479="цифровой",$AG479/15*$AI479,1)
+N("ДЛЯ ЦИФРЫ"))</f>
        <v/>
      </c>
      <c r="EY479" s="110">
        <f>IFERROR(EX479*AY479,0)</f>
        <v/>
      </c>
      <c r="EZ479" s="131">
        <f>IFERROR(DP479/EY479*1000,0)</f>
        <v/>
      </c>
      <c r="FA479" s="112">
        <f>IFERROR(FC479/FB479,0)</f>
        <v/>
      </c>
      <c r="FB479" s="112">
        <f>IFERROR((FC479/(EY479/FF479*#REF!))*0.825,0)</f>
        <v/>
      </c>
      <c r="FC479" s="112">
        <f>IFERROR(((EX479*30/AR479)*100)/30,0)</f>
        <v/>
      </c>
      <c r="FD479" s="112">
        <f>IFERROR(EY479/G479*100%,0)</f>
        <v/>
      </c>
      <c r="FE479" s="112">
        <f>IFERROR(FD479/FC479*100%,0)</f>
        <v/>
      </c>
      <c r="FF479" s="110">
        <f>IFERROR(AR479/30*AY479,0)</f>
        <v/>
      </c>
    </row>
    <row r="480" ht="13" customHeight="1">
      <c r="A480" s="59" t="n"/>
      <c r="B480" s="60" t="n"/>
      <c r="C480" s="60" t="n"/>
      <c r="D480" s="60">
        <f t="array" ref="D480">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MATCH($E480,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80" s="60">
        <f t="array" ref="E480">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MATCH($F480,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80" s="60" t="inlineStr"/>
      <c r="G480" s="60" t="n"/>
      <c r="H480" s="60">
        <f t="array" ref="H480">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MATCH($I480,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80" s="60" t="n"/>
      <c r="J480" s="60" t="n"/>
      <c r="K480" s="60" t="n"/>
      <c r="L480" s="60" t="n"/>
      <c r="M480" s="60" t="n"/>
      <c r="N480" s="60" t="n"/>
      <c r="O480" s="60" t="n"/>
      <c r="P480" s="60">
        <f t="array" ref="P480">
_xlfn.IFS(
ISNUMBER(MATCH($Q480,{"шелфбаннер","разделитель","монетница","чековая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ISNUMBER(MATCH($Q480,{"LED/LCD","видеокулер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ISNUMBER(MATCH($Q480,{"автомобиль","машина","выставочное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ISNUMBER(MATCH($Q480,{"билборд","лифтовая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ISNUMBER(MATCH($Q480,{"навигация","подвесной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ISNUMBER(MATCH($Q480,{"движущаяся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ISNUMBER(MATCH($Q480,{"каталог","журнал"},)),
"Пресса",
$Q480="","")</f>
        <v/>
      </c>
      <c r="Q480" s="60" t="n"/>
      <c r="R480" s="60">
        <f t="array" ref="R480">
IFERROR(
_xlfn.IFS(
OR(ISNUMBER(MATCH($Q480,{"экспозиция","макет","стенд","автостенд","авто стенд","выставочное пространство","выставочные стенды","модульные выставочные стенды","3Д конструкция","3D конструкция"},)),P480="Экспонирование"),
"нестандартный",
ISNUMBER(MATCH($Q480,{"скроллер","призматрон"},)),
"динамический",
$P480="Видео",
"цифровой",
OR($P480="Пресса",$P480="Щит",$P480="POSm",$P480="Подвес",$P480="Брендирование/оклейка"),
"статический"),"")</f>
        <v/>
      </c>
      <c r="S480" s="59" t="n"/>
      <c r="T480" s="60" t="n"/>
      <c r="U480" s="60" t="n"/>
      <c r="V480" s="60">
        <f>
IF(P480="Видео",
"цифровой постер/ролик",
IF(ISNUMBER(MATCH(Q480,{"короб световой","короб световой | лайтбокс","короб световой | кристалайт","лайтбокс","лайт бокс","кристалайт","LB","lightbox"},)),
"бэклит",
IF(P480="Брендирование/оклейка",
"перфарированная пленка/самоклейка",
IF(P480="Экспонирование",
"под запрос",
IF(P480="Подвес",
"баннер/ткань",
"")))))</f>
        <v/>
      </c>
      <c r="W480" s="59" t="n"/>
      <c r="X480" s="59" t="n"/>
      <c r="Y480" s="59" t="n"/>
      <c r="Z480" s="61" t="n"/>
      <c r="AA480" s="61" t="n"/>
      <c r="AB480" s="61">
        <f>IF(BL480&gt;0,Z480,0)</f>
        <v/>
      </c>
      <c r="AC480" s="59" t="n"/>
      <c r="AD480" s="59" t="n"/>
      <c r="AE480" s="59" t="n"/>
      <c r="AF480" s="59" t="n"/>
      <c r="AG480" s="59" t="n"/>
      <c r="AH480" s="59" t="n"/>
      <c r="AI480" s="59" t="n"/>
      <c r="AJ480" s="59" t="n"/>
      <c r="AK480" s="59" t="n"/>
      <c r="AL480" s="62">
        <f>IFERROR(IF(OR(R480="статический",R480="динамический",R480="нестандартный",R480="",R480=""),"-",IF(AND(AH480="-",AI480="-"),"-",AK480*3600/AH480*AI480)),"-")</f>
        <v/>
      </c>
      <c r="AM480" s="62">
        <f>IFERROR(IF(OR(R480="статический",R480="динамический",R480="",R480="", R480="BTL",R480="нестандартный"),"-",AG480*AI480*AL480/60),"-")</f>
        <v/>
      </c>
      <c r="AN480" s="63">
        <f>IFERROR(IF(AH480="","-",AG480*AI480/AH480),"-")</f>
        <v/>
      </c>
      <c r="AO480" s="59">
        <f>IFERROR(IF(OR($R480="статический",$R480="динамический",$R480="",$R480="",$R480="BTL",$R480="нестандартный"),"-",$AL480*$AY480),"-")</f>
        <v/>
      </c>
      <c r="AP480" s="62">
        <f>IFERROR(IF(OR($R480="статический",$R480="динамический",$R480="",$R480="",$R480="BTL",$R480="нестандартный"),"-",$AM480*AY480),"-")</f>
        <v/>
      </c>
      <c r="AQ480" s="64" t="n"/>
      <c r="AR480" s="61" t="n"/>
      <c r="AS480" s="61" t="n"/>
      <c r="AT480" s="61" t="n"/>
      <c r="AU480" s="65" t="n"/>
      <c r="AV480" s="124">
        <f>IFERROR(DR480/AT480*1000,"n/a")</f>
        <v/>
      </c>
      <c r="AW480" s="67" t="n"/>
      <c r="AX480" s="67" t="n"/>
      <c r="AY480" s="43">
        <f>IFERROR(IF(OR($AW480="",$AX480=""),"",_xlfn.DAYS($AX480+1,$AW480)),"")</f>
        <v/>
      </c>
      <c r="AZ480" s="68">
        <f t="array" ref="AZ480">
_xlfn.LET(_xlpm.COEFF,
IF($AW480+$AX480=0,0,IF(MAX(MIN($AX480,EOMONTH(AZ$15,0))-MAX($AW480,AZ$15)+1,)&gt;0,1,0)),
_xlfn.IFS(
$ES480="LisChannel",
_xlpm.COEFF*
INDEX({1;1;1.2;1.2;1;1;1;1;1.2;1.2;1.2;1.2},
MATCH(MONTH(AZ$15),
{1,2,3,4,5,6,7,8,9,10,11,12})),
CONCATENATE($ES480," ",$L480)="RussOutdoor метро",
_xlpm.COEFF*
INDEX({0.8;0.9;1.1;1.1;1;1;1;1;1.1;1.1;1.1;1.1},
MATCH(MONTH(AZ$15),
{1,2,3,4,5,6,7,8,9,10,11,12})),
$ES480&lt;&gt;"LisChannel",
_xlpm.COEFF,
$ES480&lt;&gt;"RussOutdoor",
_xlpm.COEFF))</f>
        <v/>
      </c>
      <c r="BA480" s="68">
        <f t="array" ref="BA480">
_xlfn.LET(_xlpm.COEFF,
IF($AW480+$AX480=0,0,IF(MAX(MIN($AX480,EOMONTH(BA$15,0))-MAX($AW480,BA$15)+1,)&gt;0,1,0)),
_xlfn.IFS(
$ES480="LisChannel",
_xlpm.COEFF*
INDEX({1;1;1.2;1.2;1;1;1;1;1.2;1.2;1.2;1.2},
MATCH(MONTH(BA$15),
{1,2,3,4,5,6,7,8,9,10,11,12})),
CONCATENATE($ES480," ",$L480)="RussOutdoor метро",
_xlpm.COEFF*
INDEX({0.8;0.9;1.1;1.1;1;1;1;1;1.1;1.1;1.1;1.1},
MATCH(MONTH(BA$15),
{1,2,3,4,5,6,7,8,9,10,11,12})),
$ES480&lt;&gt;"LisChannel",
_xlpm.COEFF,
$ES480&lt;&gt;"RussOutdoor",
_xlpm.COEFF))</f>
        <v/>
      </c>
      <c r="BB480" s="68">
        <f t="array" ref="BB480">
_xlfn.LET(_xlpm.COEFF,
IF($AW480+$AX480=0,0,IF(MAX(MIN($AX480,EOMONTH(BB$15,0))-MAX($AW480,BB$15)+1,)&gt;0,1,0)),
_xlfn.IFS(
$ES480="LisChannel",
_xlpm.COEFF*
INDEX({1;1;1.2;1.2;1;1;1;1;1.2;1.2;1.2;1.2},
MATCH(MONTH(BB$15),
{1,2,3,4,5,6,7,8,9,10,11,12})),
CONCATENATE($ES480," ",$L480)="RussOutdoor метро",
_xlpm.COEFF*
INDEX({0.8;0.9;1.1;1.1;1;1;1;1;1.1;1.1;1.1;1.1},
MATCH(MONTH(BB$15),
{1,2,3,4,5,6,7,8,9,10,11,12})),
$ES480&lt;&gt;"LisChannel",
_xlpm.COEFF,
$ES480&lt;&gt;"RussOutdoor",
_xlpm.COEFF))</f>
        <v/>
      </c>
      <c r="BC480" s="68">
        <f t="array" ref="BC480">
_xlfn.LET(_xlpm.COEFF,
IF($AW480+$AX480=0,0,IF(MAX(MIN($AX480,EOMONTH(BC$15,0))-MAX($AW480,BC$15)+1,)&gt;0,1,0)),
_xlfn.IFS(
$ES480="LisChannel",
_xlpm.COEFF*
INDEX({1;1;1.2;1.2;1;1;1;1;1.2;1.2;1.2;1.2},
MATCH(MONTH(BC$15),
{1,2,3,4,5,6,7,8,9,10,11,12})),
CONCATENATE($ES480," ",$L480)="RussOutdoor метро",
_xlpm.COEFF*
INDEX({0.8;0.9;1.1;1.1;1;1;1;1;1.1;1.1;1.1;1.1},
MATCH(MONTH(BC$15),
{1,2,3,4,5,6,7,8,9,10,11,12})),
$ES480&lt;&gt;"LisChannel",
_xlpm.COEFF,
$ES480&lt;&gt;"RussOutdoor",
_xlpm.COEFF))</f>
        <v/>
      </c>
      <c r="BD480" s="68">
        <f t="array" ref="BD480">
_xlfn.LET(_xlpm.COEFF,
IF($AW480+$AX480=0,0,IF(MAX(MIN($AX480,EOMONTH(BD$15,0))-MAX($AW480,BD$15)+1,)&gt;0,1,0)),
_xlfn.IFS(
$ES480="LisChannel",
_xlpm.COEFF*
INDEX({1;1;1.2;1.2;1;1;1;1;1.2;1.2;1.2;1.2},
MATCH(MONTH(BD$15),
{1,2,3,4,5,6,7,8,9,10,11,12})),
CONCATENATE($ES480," ",$L480)="RussOutdoor метро",
_xlpm.COEFF*
INDEX({0.8;0.9;1.1;1.1;1;1;1;1;1.1;1.1;1.1;1.1},
MATCH(MONTH(BD$15),
{1,2,3,4,5,6,7,8,9,10,11,12})),
$ES480&lt;&gt;"LisChannel",
_xlpm.COEFF,
$ES480&lt;&gt;"RussOutdoor",
_xlpm.COEFF))</f>
        <v/>
      </c>
      <c r="BE480" s="68">
        <f t="array" ref="BE480">
_xlfn.LET(_xlpm.COEFF,
IF($AW480+$AX480=0,0,IF(MAX(MIN($AX480,EOMONTH(BE$15,0))-MAX($AW480,BE$15)+1,)&gt;0,1,0)),
_xlfn.IFS(
$ES480="LisChannel",
_xlpm.COEFF*
INDEX({1;1;1.2;1.2;1;1;1;1;1.2;1.2;1.2;1.2},
MATCH(MONTH(BE$15),
{1,2,3,4,5,6,7,8,9,10,11,12})),
CONCATENATE($ES480," ",$L480)="RussOutdoor метро",
_xlpm.COEFF*
INDEX({0.8;0.9;1.1;1.1;1;1;1;1;1.1;1.1;1.1;1.1},
MATCH(MONTH(BE$15),
{1,2,3,4,5,6,7,8,9,10,11,12})),
$ES480&lt;&gt;"LisChannel",
_xlpm.COEFF,
$ES480&lt;&gt;"RussOutdoor",
_xlpm.COEFF))</f>
        <v/>
      </c>
      <c r="BF480" s="68">
        <f t="array" ref="BF480">
_xlfn.LET(_xlpm.COEFF,
IF($AW480+$AX480=0,0,IF(MAX(MIN($AX480,EOMONTH(BF$15,0))-MAX($AW480,BF$15)+1,)&gt;0,1,0)),
_xlfn.IFS(
$ES480="LisChannel",
_xlpm.COEFF*
INDEX({1;1;1.2;1.2;1;1;1;1;1.2;1.2;1.2;1.2},
MATCH(MONTH(BF$15),
{1,2,3,4,5,6,7,8,9,10,11,12})),
CONCATENATE($ES480," ",$L480)="RussOutdoor метро",
_xlpm.COEFF*
INDEX({0.8;0.9;1.1;1.1;1;1;1;1;1.1;1.1;1.1;1.1},
MATCH(MONTH(BF$15),
{1,2,3,4,5,6,7,8,9,10,11,12})),
$ES480&lt;&gt;"LisChannel",
_xlpm.COEFF,
$ES480&lt;&gt;"RussOutdoor",
_xlpm.COEFF))</f>
        <v/>
      </c>
      <c r="BG480" s="68">
        <f t="array" ref="BG480">
_xlfn.LET(_xlpm.COEFF,
IF($AW480+$AX480=0,0,IF(MAX(MIN($AX480,EOMONTH(BG$15,0))-MAX($AW480,BG$15)+1,)&gt;0,1,0)),
_xlfn.IFS(
$ES480="LisChannel",
_xlpm.COEFF*
INDEX({1;1;1.2;1.2;1;1;1;1;1.2;1.2;1.2;1.2},
MATCH(MONTH(BG$15),
{1,2,3,4,5,6,7,8,9,10,11,12})),
CONCATENATE($ES480," ",$L480)="RussOutdoor метро",
_xlpm.COEFF*
INDEX({0.8;0.9;1.1;1.1;1;1;1;1;1.1;1.1;1.1;1.1},
MATCH(MONTH(BG$15),
{1,2,3,4,5,6,7,8,9,10,11,12})),
$ES480&lt;&gt;"LisChannel",
_xlpm.COEFF,
$ES480&lt;&gt;"RussOutdoor",
_xlpm.COEFF))</f>
        <v/>
      </c>
      <c r="BH480" s="68">
        <f t="array" ref="BH480">
_xlfn.LET(_xlpm.COEFF,
IF($AW480+$AX480=0,0,IF(MAX(MIN($AX480,EOMONTH(BH$15,0))-MAX($AW480,BH$15)+1,)&gt;0,1,0)),
_xlfn.IFS(
$ES480="LisChannel",
_xlpm.COEFF*
INDEX({1;1;1.2;1.2;1;1;1;1;1.2;1.2;1.2;1.2},
MATCH(MONTH(BH$15),
{1,2,3,4,5,6,7,8,9,10,11,12})),
CONCATENATE($ES480," ",$L480)="RussOutdoor метро",
_xlpm.COEFF*
INDEX({0.8;0.9;1.1;1.1;1;1;1;1;1.1;1.1;1.1;1.1},
MATCH(MONTH(BH$15),
{1,2,3,4,5,6,7,8,9,10,11,12})),
$ES480&lt;&gt;"LisChannel",
_xlpm.COEFF,
$ES480&lt;&gt;"RussOutdoor",
_xlpm.COEFF))</f>
        <v/>
      </c>
      <c r="BI480" s="68">
        <f t="array" ref="BI480">
_xlfn.LET(_xlpm.COEFF,
IF($AW480+$AX480=0,0,IF(MAX(MIN($AX480,EOMONTH(BI$15,0))-MAX($AW480,BI$15)+1,)&gt;0,1,0)),
_xlfn.IFS(
$ES480="LisChannel",
_xlpm.COEFF*
INDEX({1;1;1.2;1.2;1;1;1;1;1.2;1.2;1.2;1.2},
MATCH(MONTH(BI$15),
{1,2,3,4,5,6,7,8,9,10,11,12})),
CONCATENATE($ES480," ",$L480)="RussOutdoor метро",
_xlpm.COEFF*
INDEX({0.8;0.9;1.1;1.1;1;1;1;1;1.1;1.1;1.1;1.1},
MATCH(MONTH(BI$15),
{1,2,3,4,5,6,7,8,9,10,11,12})),
$ES480&lt;&gt;"LisChannel",
_xlpm.COEFF,
$ES480&lt;&gt;"RussOutdoor",
_xlpm.COEFF))</f>
        <v/>
      </c>
      <c r="BJ480" s="68">
        <f t="array" ref="BJ480">
_xlfn.LET(_xlpm.COEFF,
IF($AW480+$AX480=0,0,IF(MAX(MIN($AX480,EOMONTH(BJ$15,0))-MAX($AW480,BJ$15)+1,)&gt;0,1,0)),
_xlfn.IFS(
$ES480="LisChannel",
_xlpm.COEFF*
INDEX({1;1;1.2;1.2;1;1;1;1;1.2;1.2;1.2;1.2},
MATCH(MONTH(BJ$15),
{1,2,3,4,5,6,7,8,9,10,11,12})),
CONCATENATE($ES480," ",$L480)="RussOutdoor метро",
_xlpm.COEFF*
INDEX({0.8;0.9;1.1;1.1;1;1;1;1;1.1;1.1;1.1;1.1},
MATCH(MONTH(BJ$15),
{1,2,3,4,5,6,7,8,9,10,11,12})),
$ES480&lt;&gt;"LisChannel",
_xlpm.COEFF,
$ES480&lt;&gt;"RussOutdoor",
_xlpm.COEFF))</f>
        <v/>
      </c>
      <c r="BK480" s="68">
        <f t="array" ref="BK480">
_xlfn.LET(_xlpm.COEFF,
IF($AW480+$AX480=0,0,IF(MAX(MIN($AX480,EOMONTH(BK$15,0))-MAX($AW480,BK$15)+1,)&gt;0,1,0)),
_xlfn.IFS(
$ES480="LisChannel",
_xlpm.COEFF*
INDEX({1;1;1.2;1.2;1;1;1;1;1.2;1.2;1.2;1.2},
MATCH(MONTH(BK$15),
{1,2,3,4,5,6,7,8,9,10,11,12})),
CONCATENATE($ES480," ",$L480)="RussOutdoor метро",
_xlpm.COEFF*
INDEX({0.8;0.9;1.1;1.1;1;1;1;1;1.1;1.1;1.1;1.1},
MATCH(MONTH(BK$15),
{1,2,3,4,5,6,7,8,9,10,11,12})),
$ES480&lt;&gt;"LisChannel",
_xlpm.COEFF,
$ES480&lt;&gt;"RussOutdoor",
_xlpm.COEFF))</f>
        <v/>
      </c>
      <c r="BL480" s="62">
        <f>COUNTIFS($AZ480:$BK480,"&gt;0")</f>
        <v/>
      </c>
      <c r="BM480" s="65" t="n"/>
      <c r="BN480" s="125">
        <f>$DJ480</f>
        <v/>
      </c>
      <c r="BO480" s="63">
        <f>$DQ480</f>
        <v/>
      </c>
      <c r="BP480" s="125">
        <f>
IFERROR(
IF($BL480=0,0,
$BN480*(1-$BO480)),
0)</f>
        <v/>
      </c>
      <c r="BQ480" s="125">
        <f t="array" ref="BQ480">
IFERROR(
_xlfn.IFS(
$DH480="день_1",
$BP480*$BL480/($AX480-$AW480+1)*AZ480*(DAY(EOMONTH(AZ$15,0))),
$DH480="день_2",
$BP480/30*MAX(MIN($AX480,EOMONTH(AZ$15,0))-MAX($AW480,AZ$15)+1,),
$DH480="раб.день",
$BP480/30*(IFERROR(
_xlfn.LET(_xlpm.VD,
CHOOSE(
{1;2;3;4;5;6;7;8;9;10;11;12;13;14;15;16;17;18},
45658,45659,45660,45661,45662,45663,45664,45665,45711,45724,45778,45779,45785,45786,45820,45821,45965,46022),
_xlfn.LET(_xlpm.DD,
MAX(MIN($AX480,EOMONTH(AZ$15,0))-MAX($AW480,AZ$15),),
_xlfn.IFS(
AND(MONTH($AW480)=MONTH(AZ$15),MONTH($AX480)&lt;&gt;MONTH(AZ$15)),
NETWORKDAYS.INTL($AW480,$AW480+_xlpm.DD,1,_xlpm.VD),
AND(MONTH($AW480)&lt;&gt;MONTH(AZ$15),MONTH($AX480)=MONTH(AZ$15)),
NETWORKDAYS.INTL(($AX480)-_xlpm.DD,$AX480,1,_xlpm.VD),
AND(MONTH($AW480)&lt;MONTH(AZ$15),MONTH($AX480)&gt;MONTH(AZ$15)),
NETWORKDAYS.INTL((EOMONTH(AZ$15-1,1))-_xlpm.DD,EOMONTH(AZ$15-1,1),1,_xlpm.VD),
AND(MONTH($AW480)=MONTH(AZ$15),MONTH($AX480)=MONTH(AZ$15)),
NETWORKDAYS.INTL($AW480,$AX480,1,_xlpm.VD)))),0)),
$DH480="месяц",
$BP480*AZ480,
$DH480="неделя",
$BP480*AZ480/7*(ROUNDUP((DAY(EOMONTH(AZ$15,0)))/4,0))),
0)</f>
        <v/>
      </c>
      <c r="BR480" s="125">
        <f t="array" ref="BR480">
IFERROR(
_xlfn.IFS(
$DH480="день_1",
$BP480*$BL480/($AX480-$AW480+1)*BA480*(DAY(EOMONTH(BA$15,0))),
$DH480="день_2",
$BP480/30*MAX(MIN($AX480,EOMONTH(BA$15,0))-MAX($AW480,BA$15)+1,),
$DH480="раб.день",
$BP480/30*(IFERROR(
_xlfn.LET(_xlpm.VD,
CHOOSE(
{1;2;3;4;5;6;7;8;9;10;11;12;13;14;15;16;17;18},
45658,45659,45660,45661,45662,45663,45664,45665,45711,45724,45778,45779,45785,45786,45820,45821,45965,46022),
_xlfn.LET(_xlpm.DD,
MAX(MIN($AX480,EOMONTH(BA$15,0))-MAX($AW480,BA$15),),
_xlfn.IFS(
AND(MONTH($AW480)=MONTH(BA$15),MONTH($AX480)&lt;&gt;MONTH(BA$15)),
NETWORKDAYS.INTL($AW480,$AW480+_xlpm.DD,1,_xlpm.VD),
AND(MONTH($AW480)&lt;&gt;MONTH(BA$15),MONTH($AX480)=MONTH(BA$15)),
NETWORKDAYS.INTL(($AX480)-_xlpm.DD,$AX480,1,_xlpm.VD),
AND(MONTH($AW480)&lt;MONTH(BA$15),MONTH($AX480)&gt;MONTH(BA$15)),
NETWORKDAYS.INTL((EOMONTH(BA$15-1,1))-_xlpm.DD,EOMONTH(BA$15-1,1),1,_xlpm.VD),
AND(MONTH($AW480)=MONTH(BA$15),MONTH($AX480)=MONTH(BA$15)),
NETWORKDAYS.INTL($AW480,$AX480,1,_xlpm.VD)))),0)),
$DH480="месяц",
$BP480*BA480,
$DH480="неделя",
$BP480*BA480/7*(ROUNDUP((DAY(EOMONTH(BA$15,0)))/4,0))),
0)</f>
        <v/>
      </c>
      <c r="BS480" s="125">
        <f t="array" ref="BS480">
IFERROR(
_xlfn.IFS(
$DH480="день_1",
$BP480*$BL480/($AX480-$AW480+1)*BB480*(DAY(EOMONTH(BB$15,0))),
$DH480="день_2",
$BP480/30*MAX(MIN($AX480,EOMONTH(BB$15,0))-MAX($AW480,BB$15)+1,),
$DH480="раб.день",
$BP480/30*(IFERROR(
_xlfn.LET(_xlpm.VD,
CHOOSE(
{1;2;3;4;5;6;7;8;9;10;11;12;13;14;15;16;17;18},
45658,45659,45660,45661,45662,45663,45664,45665,45711,45724,45778,45779,45785,45786,45820,45821,45965,46022),
_xlfn.LET(_xlpm.DD,
MAX(MIN($AX480,EOMONTH(BB$15,0))-MAX($AW480,BB$15),),
_xlfn.IFS(
AND(MONTH($AW480)=MONTH(BB$15),MONTH($AX480)&lt;&gt;MONTH(BB$15)),
NETWORKDAYS.INTL($AW480,$AW480+_xlpm.DD,1,_xlpm.VD),
AND(MONTH($AW480)&lt;&gt;MONTH(BB$15),MONTH($AX480)=MONTH(BB$15)),
NETWORKDAYS.INTL(($AX480)-_xlpm.DD,$AX480,1,_xlpm.VD),
AND(MONTH($AW480)&lt;MONTH(BB$15),MONTH($AX480)&gt;MONTH(BB$15)),
NETWORKDAYS.INTL((EOMONTH(BB$15-1,1))-_xlpm.DD,EOMONTH(BB$15-1,1),1,_xlpm.VD),
AND(MONTH($AW480)=MONTH(BB$15),MONTH($AX480)=MONTH(BB$15)),
NETWORKDAYS.INTL($AW480,$AX480,1,_xlpm.VD)))),0)),
$DH480="месяц",
$BP480*BB480,
$DH480="неделя",
$BP480*BB480/7*(ROUNDUP((DAY(EOMONTH(BB$15,0)))/4,0))),
0)</f>
        <v/>
      </c>
      <c r="BT480" s="125">
        <f t="array" ref="BT480">
IFERROR(
_xlfn.IFS(
$DH480="день_1",
$BP480*$BL480/($AX480-$AW480+1)*BC480*(DAY(EOMONTH(BC$15,0))),
$DH480="день_2",
$BP480/30*MAX(MIN($AX480,EOMONTH(BC$15,0))-MAX($AW480,BC$15)+1,),
$DH480="раб.день",
$BP480/30*(IFERROR(
_xlfn.LET(_xlpm.VD,
CHOOSE(
{1;2;3;4;5;6;7;8;9;10;11;12;13;14;15;16;17;18},
45658,45659,45660,45661,45662,45663,45664,45665,45711,45724,45778,45779,45785,45786,45820,45821,45965,46022),
_xlfn.LET(_xlpm.DD,
MAX(MIN($AX480,EOMONTH(BC$15,0))-MAX($AW480,BC$15),),
_xlfn.IFS(
AND(MONTH($AW480)=MONTH(BC$15),MONTH($AX480)&lt;&gt;MONTH(BC$15)),
NETWORKDAYS.INTL($AW480,$AW480+_xlpm.DD,1,_xlpm.VD),
AND(MONTH($AW480)&lt;&gt;MONTH(BC$15),MONTH($AX480)=MONTH(BC$15)),
NETWORKDAYS.INTL(($AX480)-_xlpm.DD,$AX480,1,_xlpm.VD),
AND(MONTH($AW480)&lt;MONTH(BC$15),MONTH($AX480)&gt;MONTH(BC$15)),
NETWORKDAYS.INTL((EOMONTH(BC$15-1,1))-_xlpm.DD,EOMONTH(BC$15-1,1),1,_xlpm.VD),
AND(MONTH($AW480)=MONTH(BC$15),MONTH($AX480)=MONTH(BC$15)),
NETWORKDAYS.INTL($AW480,$AX480,1,_xlpm.VD)))),0)),
$DH480="месяц",
$BP480*BC480,
$DH480="неделя",
$BP480*BC480/7*(ROUNDUP((DAY(EOMONTH(BC$15,0)))/4,0))),
0)</f>
        <v/>
      </c>
      <c r="BU480" s="125">
        <f t="array" ref="BU480">
IFERROR(
_xlfn.IFS(
$DH480="день_1",
$BP480*$BL480/($AX480-$AW480+1)*BD480*(DAY(EOMONTH(BD$15,0))),
$DH480="день_2",
$BP480/30*MAX(MIN($AX480,EOMONTH(BD$15,0))-MAX($AW480,BD$15)+1,),
$DH480="раб.день",
$BP480/30*(IFERROR(
_xlfn.LET(_xlpm.VD,
CHOOSE(
{1;2;3;4;5;6;7;8;9;10;11;12;13;14;15;16;17;18},
45658,45659,45660,45661,45662,45663,45664,45665,45711,45724,45778,45779,45785,45786,45820,45821,45965,46022),
_xlfn.LET(_xlpm.DD,
MAX(MIN($AX480,EOMONTH(BD$15,0))-MAX($AW480,BD$15),),
_xlfn.IFS(
AND(MONTH($AW480)=MONTH(BD$15),MONTH($AX480)&lt;&gt;MONTH(BD$15)),
NETWORKDAYS.INTL($AW480,$AW480+_xlpm.DD,1,_xlpm.VD),
AND(MONTH($AW480)&lt;&gt;MONTH(BD$15),MONTH($AX480)=MONTH(BD$15)),
NETWORKDAYS.INTL(($AX480)-_xlpm.DD,$AX480,1,_xlpm.VD),
AND(MONTH($AW480)&lt;MONTH(BD$15),MONTH($AX480)&gt;MONTH(BD$15)),
NETWORKDAYS.INTL((EOMONTH(BD$15-1,1))-_xlpm.DD,EOMONTH(BD$15-1,1),1,_xlpm.VD),
AND(MONTH($AW480)=MONTH(BD$15),MONTH($AX480)=MONTH(BD$15)),
NETWORKDAYS.INTL($AW480,$AX480,1,_xlpm.VD)))),0)),
$DH480="месяц",
$BP480*BD480,
$DH480="неделя",
$BP480*BD480/7*(ROUNDUP((DAY(EOMONTH(BD$15,0)))/4,0))),
0)</f>
        <v/>
      </c>
      <c r="BV480" s="125">
        <f t="array" ref="BV480">
IFERROR(
_xlfn.IFS(
$DH480="день_1",
$BP480*$BL480/($AX480-$AW480+1)*BE480*(DAY(EOMONTH(BE$15,0))),
$DH480="день_2",
$BP480/30*MAX(MIN($AX480,EOMONTH(BE$15,0))-MAX($AW480,BE$15)+1,),
$DH480="раб.день",
$BP480/30*(IFERROR(
_xlfn.LET(_xlpm.VD,
CHOOSE(
{1;2;3;4;5;6;7;8;9;10;11;12;13;14;15;16;17;18},
45658,45659,45660,45661,45662,45663,45664,45665,45711,45724,45778,45779,45785,45786,45820,45821,45965,46022),
_xlfn.LET(_xlpm.DD,
MAX(MIN($AX480,EOMONTH(BE$15,0))-MAX($AW480,BE$15),),
_xlfn.IFS(
AND(MONTH($AW480)=MONTH(BE$15),MONTH($AX480)&lt;&gt;MONTH(BE$15)),
NETWORKDAYS.INTL($AW480,$AW480+_xlpm.DD,1,_xlpm.VD),
AND(MONTH($AW480)&lt;&gt;MONTH(BE$15),MONTH($AX480)=MONTH(BE$15)),
NETWORKDAYS.INTL(($AX480)-_xlpm.DD,$AX480,1,_xlpm.VD),
AND(MONTH($AW480)&lt;MONTH(BE$15),MONTH($AX480)&gt;MONTH(BE$15)),
NETWORKDAYS.INTL((EOMONTH(BE$15-1,1))-_xlpm.DD,EOMONTH(BE$15-1,1),1,_xlpm.VD),
AND(MONTH($AW480)=MONTH(BE$15),MONTH($AX480)=MONTH(BE$15)),
NETWORKDAYS.INTL($AW480,$AX480,1,_xlpm.VD)))),0)),
$DH480="месяц",
$BP480*BE480,
$DH480="неделя",
$BP480*BE480/7*(ROUNDUP((DAY(EOMONTH(BE$15,0)))/4,0))),
0)</f>
        <v/>
      </c>
      <c r="BW480" s="125">
        <f t="array" ref="BW480">
IFERROR(
_xlfn.IFS(
$DH480="день_1",
$BP480*$BL480/($AX480-$AW480+1)*BF480*(DAY(EOMONTH(BF$15,0))),
$DH480="день_2",
$BP480/30*MAX(MIN($AX480,EOMONTH(BF$15,0))-MAX($AW480,BF$15)+1,),
$DH480="раб.день",
$BP480/30*(IFERROR(
_xlfn.LET(_xlpm.VD,
CHOOSE(
{1;2;3;4;5;6;7;8;9;10;11;12;13;14;15;16;17;18},
45658,45659,45660,45661,45662,45663,45664,45665,45711,45724,45778,45779,45785,45786,45820,45821,45965,46022),
_xlfn.LET(_xlpm.DD,
MAX(MIN($AX480,EOMONTH(BF$15,0))-MAX($AW480,BF$15),),
_xlfn.IFS(
AND(MONTH($AW480)=MONTH(BF$15),MONTH($AX480)&lt;&gt;MONTH(BF$15)),
NETWORKDAYS.INTL($AW480,$AW480+_xlpm.DD,1,_xlpm.VD),
AND(MONTH($AW480)&lt;&gt;MONTH(BF$15),MONTH($AX480)=MONTH(BF$15)),
NETWORKDAYS.INTL(($AX480)-_xlpm.DD,$AX480,1,_xlpm.VD),
AND(MONTH($AW480)&lt;MONTH(BF$15),MONTH($AX480)&gt;MONTH(BF$15)),
NETWORKDAYS.INTL((EOMONTH(BF$15-1,1))-_xlpm.DD,EOMONTH(BF$15-1,1),1,_xlpm.VD),
AND(MONTH($AW480)=MONTH(BF$15),MONTH($AX480)=MONTH(BF$15)),
NETWORKDAYS.INTL($AW480,$AX480,1,_xlpm.VD)))),0)),
$DH480="месяц",
$BP480*BF480,
$DH480="неделя",
$BP480*BF480/7*(ROUNDUP((DAY(EOMONTH(BF$15,0)))/4,0))),
0)</f>
        <v/>
      </c>
      <c r="BX480" s="125">
        <f t="array" ref="BX480">
IFERROR(
_xlfn.IFS(
$DH480="день_1",
$BP480*$BL480/($AX480-$AW480+1)*BG480*(DAY(EOMONTH(BG$15,0))),
$DH480="день_2",
$BP480/30*MAX(MIN($AX480,EOMONTH(BG$15,0))-MAX($AW480,BG$15)+1,),
$DH480="раб.день",
$BP480/30*(IFERROR(
_xlfn.LET(_xlpm.VD,
CHOOSE(
{1;2;3;4;5;6;7;8;9;10;11;12;13;14;15;16;17;18},
45658,45659,45660,45661,45662,45663,45664,45665,45711,45724,45778,45779,45785,45786,45820,45821,45965,46022),
_xlfn.LET(_xlpm.DD,
MAX(MIN($AX480,EOMONTH(BG$15,0))-MAX($AW480,BG$15),),
_xlfn.IFS(
AND(MONTH($AW480)=MONTH(BG$15),MONTH($AX480)&lt;&gt;MONTH(BG$15)),
NETWORKDAYS.INTL($AW480,$AW480+_xlpm.DD,1,_xlpm.VD),
AND(MONTH($AW480)&lt;&gt;MONTH(BG$15),MONTH($AX480)=MONTH(BG$15)),
NETWORKDAYS.INTL(($AX480)-_xlpm.DD,$AX480,1,_xlpm.VD),
AND(MONTH($AW480)&lt;MONTH(BG$15),MONTH($AX480)&gt;MONTH(BG$15)),
NETWORKDAYS.INTL((EOMONTH(BG$15-1,1))-_xlpm.DD,EOMONTH(BG$15-1,1),1,_xlpm.VD),
AND(MONTH($AW480)=MONTH(BG$15),MONTH($AX480)=MONTH(BG$15)),
NETWORKDAYS.INTL($AW480,$AX480,1,_xlpm.VD)))),0)),
$DH480="месяц",
$BP480*BG480,
$DH480="неделя",
$BP480*BG480/7*(ROUNDUP((DAY(EOMONTH(BG$15,0)))/4,0))),
0)</f>
        <v/>
      </c>
      <c r="BY480" s="125">
        <f t="array" ref="BY480">
IFERROR(
_xlfn.IFS(
$DH480="день_1",
$BP480*$BL480/($AX480-$AW480+1)*BH480*(DAY(EOMONTH(BH$15,0))),
$DH480="день_2",
$BP480/30*MAX(MIN($AX480,EOMONTH(BH$15,0))-MAX($AW480,BH$15)+1,),
$DH480="раб.день",
$BP480/30*(IFERROR(
_xlfn.LET(_xlpm.VD,
CHOOSE(
{1;2;3;4;5;6;7;8;9;10;11;12;13;14;15;16;17;18},
45658,45659,45660,45661,45662,45663,45664,45665,45711,45724,45778,45779,45785,45786,45820,45821,45965,46022),
_xlfn.LET(_xlpm.DD,
MAX(MIN($AX480,EOMONTH(BH$15,0))-MAX($AW480,BH$15),),
_xlfn.IFS(
AND(MONTH($AW480)=MONTH(BH$15),MONTH($AX480)&lt;&gt;MONTH(BH$15)),
NETWORKDAYS.INTL($AW480,$AW480+_xlpm.DD,1,_xlpm.VD),
AND(MONTH($AW480)&lt;&gt;MONTH(BH$15),MONTH($AX480)=MONTH(BH$15)),
NETWORKDAYS.INTL(($AX480)-_xlpm.DD,$AX480,1,_xlpm.VD),
AND(MONTH($AW480)&lt;MONTH(BH$15),MONTH($AX480)&gt;MONTH(BH$15)),
NETWORKDAYS.INTL((EOMONTH(BH$15-1,1))-_xlpm.DD,EOMONTH(BH$15-1,1),1,_xlpm.VD),
AND(MONTH($AW480)=MONTH(BH$15),MONTH($AX480)=MONTH(BH$15)),
NETWORKDAYS.INTL($AW480,$AX480,1,_xlpm.VD)))),0)),
$DH480="месяц",
$BP480*BH480,
$DH480="неделя",
$BP480*BH480/7*(ROUNDUP((DAY(EOMONTH(BH$15,0)))/4,0))),
0)</f>
        <v/>
      </c>
      <c r="BZ480" s="125">
        <f t="array" ref="BZ480">
IFERROR(
_xlfn.IFS(
$DH480="день_1",
$BP480*$BL480/($AX480-$AW480+1)*BI480*(DAY(EOMONTH(BI$15,0))),
$DH480="день_2",
$BP480/30*MAX(MIN($AX480,EOMONTH(BI$15,0))-MAX($AW480,BI$15)+1,),
$DH480="раб.день",
$BP480/30*(IFERROR(
_xlfn.LET(_xlpm.VD,
CHOOSE(
{1;2;3;4;5;6;7;8;9;10;11;12;13;14;15;16;17;18},
45658,45659,45660,45661,45662,45663,45664,45665,45711,45724,45778,45779,45785,45786,45820,45821,45965,46022),
_xlfn.LET(_xlpm.DD,
MAX(MIN($AX480,EOMONTH(BI$15,0))-MAX($AW480,BI$15),),
_xlfn.IFS(
AND(MONTH($AW480)=MONTH(BI$15),MONTH($AX480)&lt;&gt;MONTH(BI$15)),
NETWORKDAYS.INTL($AW480,$AW480+_xlpm.DD,1,_xlpm.VD),
AND(MONTH($AW480)&lt;&gt;MONTH(BI$15),MONTH($AX480)=MONTH(BI$15)),
NETWORKDAYS.INTL(($AX480)-_xlpm.DD,$AX480,1,_xlpm.VD),
AND(MONTH($AW480)&lt;MONTH(BI$15),MONTH($AX480)&gt;MONTH(BI$15)),
NETWORKDAYS.INTL((EOMONTH(BI$15-1,1))-_xlpm.DD,EOMONTH(BI$15-1,1),1,_xlpm.VD),
AND(MONTH($AW480)=MONTH(BI$15),MONTH($AX480)=MONTH(BI$15)),
NETWORKDAYS.INTL($AW480,$AX480,1,_xlpm.VD)))),0)),
$DH480="месяц",
$BP480*BI480,
$DH480="неделя",
$BP480*BI480/7*(ROUNDUP((DAY(EOMONTH(BI$15,0)))/4,0))),
0)</f>
        <v/>
      </c>
      <c r="CA480" s="125">
        <f t="array" ref="CA480">
IFERROR(
_xlfn.IFS(
$DH480="день_1",
$BP480*$BL480/($AX480-$AW480+1)*BJ480*(DAY(EOMONTH(BJ$15,0))),
$DH480="день_2",
$BP480/30*MAX(MIN($AX480,EOMONTH(BJ$15,0))-MAX($AW480,BJ$15)+1,),
$DH480="раб.день",
$BP480/30*(IFERROR(
_xlfn.LET(_xlpm.VD,
CHOOSE(
{1;2;3;4;5;6;7;8;9;10;11;12;13;14;15;16;17;18},
45658,45659,45660,45661,45662,45663,45664,45665,45711,45724,45778,45779,45785,45786,45820,45821,45965,46022),
_xlfn.LET(_xlpm.DD,
MAX(MIN($AX480,EOMONTH(BJ$15,0))-MAX($AW480,BJ$15),),
_xlfn.IFS(
AND(MONTH($AW480)=MONTH(BJ$15),MONTH($AX480)&lt;&gt;MONTH(BJ$15)),
NETWORKDAYS.INTL($AW480,$AW480+_xlpm.DD,1,_xlpm.VD),
AND(MONTH($AW480)&lt;&gt;MONTH(BJ$15),MONTH($AX480)=MONTH(BJ$15)),
NETWORKDAYS.INTL(($AX480)-_xlpm.DD,$AX480,1,_xlpm.VD),
AND(MONTH($AW480)&lt;MONTH(BJ$15),MONTH($AX480)&gt;MONTH(BJ$15)),
NETWORKDAYS.INTL((EOMONTH(BJ$15-1,1))-_xlpm.DD,EOMONTH(BJ$15-1,1),1,_xlpm.VD),
AND(MONTH($AW480)=MONTH(BJ$15),MONTH($AX480)=MONTH(BJ$15)),
NETWORKDAYS.INTL($AW480,$AX480,1,_xlpm.VD)))),0)),
$DH480="месяц",
$BP480*BJ480,
$DH480="неделя",
$BP480*BJ480/7*(ROUNDUP((DAY(EOMONTH(BJ$15,0)))/4,0))),
0)</f>
        <v/>
      </c>
      <c r="CB480" s="125">
        <f t="array" ref="CB480">
IFERROR(
_xlfn.IFS(
$DH480="день_1",
$BP480*$BL480/($AX480-$AW480+1)*BK480*(DAY(EOMONTH(BK$15,0))),
$DH480="день_2",
$BP480/30*MAX(MIN($AX480,EOMONTH(BK$15,0))-MAX($AW480,BK$15)+1,),
$DH480="раб.день",
$BP480/30*(IFERROR(
_xlfn.LET(_xlpm.VD,
CHOOSE(
{1;2;3;4;5;6;7;8;9;10;11;12;13;14;15;16;17;18},
45658,45659,45660,45661,45662,45663,45664,45665,45711,45724,45778,45779,45785,45786,45820,45821,45965,46022),
_xlfn.LET(_xlpm.DD,
MAX(MIN($AX480,EOMONTH(BK$15,0))-MAX($AW480,BK$15),),
_xlfn.IFS(
AND(MONTH($AW480)=MONTH(BK$15),MONTH($AX480)&lt;&gt;MONTH(BK$15)),
NETWORKDAYS.INTL($AW480,$AW480+_xlpm.DD,1,_xlpm.VD),
AND(MONTH($AW480)&lt;&gt;MONTH(BK$15),MONTH($AX480)=MONTH(BK$15)),
NETWORKDAYS.INTL(($AX480)-_xlpm.DD,$AX480,1,_xlpm.VD),
AND(MONTH($AW480)&lt;MONTH(BK$15),MONTH($AX480)&gt;MONTH(BK$15)),
NETWORKDAYS.INTL((EOMONTH(BK$15-1,1))-_xlpm.DD,EOMONTH(BK$15-1,1),1,_xlpm.VD),
AND(MONTH($AW480)=MONTH(BK$15),MONTH($AX480)=MONTH(BK$15)),
NETWORKDAYS.INTL($AW480,$AX480,1,_xlpm.VD)))),0)),
$DH480="месяц",
$BP480*BK480,
$DH480="неделя",
$BP480*BK480/7*(ROUNDUP((DAY(EOMONTH(BK$15,0)))/4,0))),
0)</f>
        <v/>
      </c>
      <c r="CC480" s="125">
        <f>SUM($BQ480:$CB480)</f>
        <v/>
      </c>
      <c r="CD480" s="126">
        <f>SUM($EH480:$EH480)</f>
        <v/>
      </c>
      <c r="CE480" s="126">
        <f>$CD480*$AB480</f>
        <v/>
      </c>
      <c r="CF480" s="126">
        <f>SUM($EK480:$EK480)</f>
        <v/>
      </c>
      <c r="CG480" s="126">
        <f>$CF480*$AB480</f>
        <v/>
      </c>
      <c r="CH480" s="126">
        <f>SUM($CC480,$CE480,$CG480)</f>
        <v/>
      </c>
      <c r="CI480" s="126">
        <f>$CH480*(1+$CM480)</f>
        <v/>
      </c>
      <c r="CJ480" s="127" t="n">
        <v>0</v>
      </c>
      <c r="CK480" s="126">
        <f>SUM($CH480:$CH480)*(1+$CJ480)</f>
        <v/>
      </c>
      <c r="CL480" s="126">
        <f>SUM($CH480:$CH480)*(1+$CM480)</f>
        <v/>
      </c>
      <c r="CM480" s="59" t="inlineStr">
        <is>
          <t>20%</t>
        </is>
      </c>
      <c r="CN480" s="59" t="n"/>
      <c r="CO480" s="72" t="n"/>
      <c r="CP480" s="59" t="n"/>
      <c r="CQ480" s="73" t="n"/>
      <c r="CR480" s="73" t="n"/>
      <c r="CS480" s="73" t="n"/>
      <c r="CT480" s="72" t="n"/>
      <c r="CU480" s="79" t="inlineStr">
        <is>
          <t> </t>
        </is>
      </c>
      <c r="CV480" s="60" t="n"/>
      <c r="CW480" s="60" t="n"/>
      <c r="CX480" s="60" t="n"/>
      <c r="CY480" s="127">
        <f>IFERROR(($CC480-$EE480)/($EE480/(1-$DQ480)),0)</f>
        <v/>
      </c>
      <c r="CZ480" s="127">
        <f>IFERROR(1-$EI480/($CE480),0)</f>
        <v/>
      </c>
      <c r="DA480" s="127">
        <f>IFERROR(1-$EL480/($CG480),0)</f>
        <v/>
      </c>
      <c r="DB480" s="126">
        <f>ROUND(IFERROR(($CI480/(1+$CM480)-$EN480),0),2)</f>
        <v/>
      </c>
      <c r="DC480" s="128" t="n"/>
      <c r="DD480" s="125" t="n"/>
      <c r="DE480" s="75" t="n">
        <v>0</v>
      </c>
      <c r="DF480" s="128" t="n"/>
      <c r="DG480" s="125">
        <f>IF($DC480=0,0,$DD480*($DC480*100%-$DE480*$DF480))*SUM($AB480:$AB480)</f>
        <v/>
      </c>
      <c r="DH480" s="129" t="inlineStr">
        <is>
          <t>месяц</t>
        </is>
      </c>
      <c r="DI480" s="130">
        <f t="array" ref="DI480">IFERROR(
IF($ES480="LisChannel",
(ROUND(((INDEX({174.625;153.888888888889;130.972222222222},MATCH($AI480,{2;3;4}),0))*$AG480*$AI480),2)),0),0)</f>
        <v/>
      </c>
      <c r="DJ480" s="130">
        <f>
_xlfn.LET(_xlpm.X,
IFERROR(
IF($ES480="НовиковТВ",
(_xlfn.LET(_xlpm.NTV,
_xlfn.LET(_xlpm.MIN,350000,
IF(SUMIFS($DI:$DI,$ES:$ES,"НовиковТВ")&lt;=_xlpm.MIN,
(SUMIFS($DI:$DI,$ES:$ES,"НовиковТВ")/(COUNTIFS($ES:$ES,"НовиковТВ")))*_xlpm.MIN/SUMIFS($DI:$DI,$ES:$ES,"НовиковТВ"),
DI480)),
_xlpm.NTV+$DG480/(1-(1-(_xlpm.NTV)*(1-$DL480)*(1-$DM480)*(1-$DN480)*(1-$DO480)*(1-$DP480)/_xlpm.NTV))))/(1+$EP480),
$DI480+$DG480/(1-(1-($DI480)*(1-$DL480)*(1-$DM480)*(1-$DN480)*(1-$DO480)*(1-$DP480)/$DI480))),
0),
_xlpm.X*(1+$CM480)*(1+$CW480)-_xlpm.X*(1+$CM480)+_xlpm.X)</f>
        <v/>
      </c>
      <c r="DK480" s="125" t="inlineStr">
        <is>
          <t>послед.</t>
        </is>
      </c>
      <c r="DL480" s="63" t="n">
        <v>0</v>
      </c>
      <c r="DM480" s="63" t="n">
        <v>0</v>
      </c>
      <c r="DN480" s="63" t="n">
        <v>0</v>
      </c>
      <c r="DO480" s="63" t="n">
        <v>0</v>
      </c>
      <c r="DP480" s="63" t="n">
        <v>0</v>
      </c>
      <c r="DQ480" s="63">
        <f t="array" ref="DQ480">IFERROR(_xlfn.IFS(
$DK480="послед.",1-(1-$DL480)*(1-$DM480)*(1-$DN480)*(1-$DO480)*(1-$DP480),
$DK480="сумм.",$DL480+$DM480+$DN480+$DO480+$DP480),
0)</f>
        <v/>
      </c>
      <c r="DR480" s="125">
        <f t="array" ref="DR480">
IFERROR(
_xlfn.IFS(
$BL480=0,
0,
$BL480&gt;0,
_xlfn.IFS($DK480="послед.",
$DJ480*(1-$DL480)*(1-$DM480)*(1-$DN480)*(1-$DO480)*(1-$DP480),
$DK480="сумм.",
$DJ480*(1-($DL480+$DM480+$DN480+$DO480+$DP480)))),0)</f>
        <v/>
      </c>
      <c r="DS480" s="125">
        <f t="array" ref="DS480">
IFERROR(_xlfn.IFS(
$DH480="день_1",
$DR480*$BL480/($AX480-$AW480+1)*AZ480*(DAY(EOMONTH(AZ$15,0))),
$DH480="день_2",
$DR480/30*MAX(MIN($AX480,EOMONTH(AZ$15,0))-MAX($AW480,AZ$15)+1,),
$DH480="раб.день",
$DR480/30*(IFERROR(
_xlfn.LET(_xlpm.VD,
CHOOSE(
{1;2;3;4;5;6;7;8;9;10;11;12;13;14;15;16;17;18},
45658,45659,45660,45661,45662,45663,45664,45665,45711,45724,45778,45779,45785,45786,45820,45821,45965,46022),
_xlfn.LET(_xlpm.DD,
MAX(MIN($AX480,EOMONTH(AZ$15,0))-MAX($AW480,AZ$15),),
_xlfn.IFS(
AND(MONTH($AW480)=MONTH(AZ$15),MONTH($AX480)&lt;&gt;MONTH(AZ$15)),
NETWORKDAYS.INTL($AW480,$AW480+_xlpm.DD,1,_xlpm.VD),
AND(MONTH($AW480)&lt;&gt;MONTH(AZ$15),MONTH($AX480)=MONTH(AZ$15)),
NETWORKDAYS.INTL(($AX480)-_xlpm.DD,$AX480,1,_xlpm.VD),
AND(MONTH($AW480)&lt;MONTH(AZ$15),MONTH($AX480)&gt;MONTH(AZ$15)),
NETWORKDAYS.INTL((EOMONTH(AZ$15-1,1))-_xlpm.DD,EOMONTH(AZ$15-1,1),1,_xlpm.VD),
AND(MONTH($AW480)=MONTH(AZ$15),MONTH($AX480)=MONTH(AZ$15)),
NETWORKDAYS.INTL($AW480,$AX480,1,_xlpm.VD)))),0)),
$DH480="месяц",
$DR480*AZ480,
$DH480="неделя",
$DR480*AZ480/7*(ROUNDUP((DAY(EOMONTH(AZ$15,0)))/4,0))),
0)</f>
        <v/>
      </c>
      <c r="DT480" s="125">
        <f t="array" ref="DT480">
IFERROR(_xlfn.IFS(
$DH480="день_1",
$DR480*$BL480/($AX480-$AW480+1)*BA480*(DAY(EOMONTH(BA$15,0))),
$DH480="день_2",
$DR480/30*MAX(MIN($AX480,EOMONTH(BA$15,0))-MAX($AW480,BA$15)+1,),
$DH480="раб.день",
$DR480/30*(IFERROR(
_xlfn.LET(_xlpm.VD,
CHOOSE(
{1;2;3;4;5;6;7;8;9;10;11;12;13;14;15;16;17;18},
45658,45659,45660,45661,45662,45663,45664,45665,45711,45724,45778,45779,45785,45786,45820,45821,45965,46022),
_xlfn.LET(_xlpm.DD,
MAX(MIN($AX480,EOMONTH(BA$15,0))-MAX($AW480,BA$15),),
_xlfn.IFS(
AND(MONTH($AW480)=MONTH(BA$15),MONTH($AX480)&lt;&gt;MONTH(BA$15)),
NETWORKDAYS.INTL($AW480,$AW480+_xlpm.DD,1,_xlpm.VD),
AND(MONTH($AW480)&lt;&gt;MONTH(BA$15),MONTH($AX480)=MONTH(BA$15)),
NETWORKDAYS.INTL(($AX480)-_xlpm.DD,$AX480,1,_xlpm.VD),
AND(MONTH($AW480)&lt;MONTH(BA$15),MONTH($AX480)&gt;MONTH(BA$15)),
NETWORKDAYS.INTL((EOMONTH(BA$15-1,1))-_xlpm.DD,EOMONTH(BA$15-1,1),1,_xlpm.VD),
AND(MONTH($AW480)=MONTH(BA$15),MONTH($AX480)=MONTH(BA$15)),
NETWORKDAYS.INTL($AW480,$AX480,1,_xlpm.VD)))),0)),
$DH480="месяц",
$DR480*BA480,
$DH480="неделя",
$DR480*BA480/7*(ROUNDUP((DAY(EOMONTH(BA$15,0)))/4,0))),
0)</f>
        <v/>
      </c>
      <c r="DU480" s="125">
        <f t="array" ref="DU480">
IFERROR(_xlfn.IFS(
$DH480="день_1",
$DR480*$BL480/($AX480-$AW480+1)*BB480*(DAY(EOMONTH(BB$15,0))),
$DH480="день_2",
$DR480/30*MAX(MIN($AX480,EOMONTH(BB$15,0))-MAX($AW480,BB$15)+1,),
$DH480="раб.день",
$DR480/30*(IFERROR(
_xlfn.LET(_xlpm.VD,
CHOOSE(
{1;2;3;4;5;6;7;8;9;10;11;12;13;14;15;16;17;18},
45658,45659,45660,45661,45662,45663,45664,45665,45711,45724,45778,45779,45785,45786,45820,45821,45965,46022),
_xlfn.LET(_xlpm.DD,
MAX(MIN($AX480,EOMONTH(BB$15,0))-MAX($AW480,BB$15),),
_xlfn.IFS(
AND(MONTH($AW480)=MONTH(BB$15),MONTH($AX480)&lt;&gt;MONTH(BB$15)),
NETWORKDAYS.INTL($AW480,$AW480+_xlpm.DD,1,_xlpm.VD),
AND(MONTH($AW480)&lt;&gt;MONTH(BB$15),MONTH($AX480)=MONTH(BB$15)),
NETWORKDAYS.INTL(($AX480)-_xlpm.DD,$AX480,1,_xlpm.VD),
AND(MONTH($AW480)&lt;MONTH(BB$15),MONTH($AX480)&gt;MONTH(BB$15)),
NETWORKDAYS.INTL((EOMONTH(BB$15-1,1))-_xlpm.DD,EOMONTH(BB$15-1,1),1,_xlpm.VD),
AND(MONTH($AW480)=MONTH(BB$15),MONTH($AX480)=MONTH(BB$15)),
NETWORKDAYS.INTL($AW480,$AX480,1,_xlpm.VD)))),0)),
$DH480="месяц",
$DR480*BB480,
$DH480="неделя",
$DR480*BB480/7*(ROUNDUP((DAY(EOMONTH(BB$15,0)))/4,0))),
0)</f>
        <v/>
      </c>
      <c r="DV480" s="125">
        <f t="array" ref="DV480">
IFERROR(_xlfn.IFS(
$DH480="день_1",
$DR480*$BL480/($AX480-$AW480+1)*BC480*(DAY(EOMONTH(BC$15,0))),
$DH480="день_2",
$DR480/30*MAX(MIN($AX480,EOMONTH(BC$15,0))-MAX($AW480,BC$15)+1,),
$DH480="раб.день",
$DR480/30*(IFERROR(
_xlfn.LET(_xlpm.VD,
CHOOSE(
{1;2;3;4;5;6;7;8;9;10;11;12;13;14;15;16;17;18},
45658,45659,45660,45661,45662,45663,45664,45665,45711,45724,45778,45779,45785,45786,45820,45821,45965,46022),
_xlfn.LET(_xlpm.DD,
MAX(MIN($AX480,EOMONTH(BC$15,0))-MAX($AW480,BC$15),),
_xlfn.IFS(
AND(MONTH($AW480)=MONTH(BC$15),MONTH($AX480)&lt;&gt;MONTH(BC$15)),
NETWORKDAYS.INTL($AW480,$AW480+_xlpm.DD,1,_xlpm.VD),
AND(MONTH($AW480)&lt;&gt;MONTH(BC$15),MONTH($AX480)=MONTH(BC$15)),
NETWORKDAYS.INTL(($AX480)-_xlpm.DD,$AX480,1,_xlpm.VD),
AND(MONTH($AW480)&lt;MONTH(BC$15),MONTH($AX480)&gt;MONTH(BC$15)),
NETWORKDAYS.INTL((EOMONTH(BC$15-1,1))-_xlpm.DD,EOMONTH(BC$15-1,1),1,_xlpm.VD),
AND(MONTH($AW480)=MONTH(BC$15),MONTH($AX480)=MONTH(BC$15)),
NETWORKDAYS.INTL($AW480,$AX480,1,_xlpm.VD)))),0)),
$DH480="месяц",
$DR480*BC480,
$DH480="неделя",
$DR480*BC480/7*(ROUNDUP((DAY(EOMONTH(BC$15,0)))/4,0))),
0)</f>
        <v/>
      </c>
      <c r="DW480" s="125">
        <f t="array" ref="DW480">
IFERROR(_xlfn.IFS(
$DH480="день_1",
$DR480*$BL480/($AX480-$AW480+1)*BD480*(DAY(EOMONTH(BD$15,0))),
$DH480="день_2",
$DR480/30*MAX(MIN($AX480,EOMONTH(BD$15,0))-MAX($AW480,BD$15)+1,),
$DH480="раб.день",
$DR480/30*(IFERROR(
_xlfn.LET(_xlpm.VD,
CHOOSE(
{1;2;3;4;5;6;7;8;9;10;11;12;13;14;15;16;17;18},
45658,45659,45660,45661,45662,45663,45664,45665,45711,45724,45778,45779,45785,45786,45820,45821,45965,46022),
_xlfn.LET(_xlpm.DD,
MAX(MIN($AX480,EOMONTH(BD$15,0))-MAX($AW480,BD$15),),
_xlfn.IFS(
AND(MONTH($AW480)=MONTH(BD$15),MONTH($AX480)&lt;&gt;MONTH(BD$15)),
NETWORKDAYS.INTL($AW480,$AW480+_xlpm.DD,1,_xlpm.VD),
AND(MONTH($AW480)&lt;&gt;MONTH(BD$15),MONTH($AX480)=MONTH(BD$15)),
NETWORKDAYS.INTL(($AX480)-_xlpm.DD,$AX480,1,_xlpm.VD),
AND(MONTH($AW480)&lt;MONTH(BD$15),MONTH($AX480)&gt;MONTH(BD$15)),
NETWORKDAYS.INTL((EOMONTH(BD$15-1,1))-_xlpm.DD,EOMONTH(BD$15-1,1),1,_xlpm.VD),
AND(MONTH($AW480)=MONTH(BD$15),MONTH($AX480)=MONTH(BD$15)),
NETWORKDAYS.INTL($AW480,$AX480,1,_xlpm.VD)))),0)),
$DH480="месяц",
$DR480*BD480,
$DH480="неделя",
$DR480*BD480/7*(ROUNDUP((DAY(EOMONTH(BD$15,0)))/4,0))),
0)</f>
        <v/>
      </c>
      <c r="DX480" s="125">
        <f t="array" ref="DX480">
IFERROR(_xlfn.IFS(
$DH480="день_1",
$DR480*$BL480/($AX480-$AW480+1)*BE480*(DAY(EOMONTH(BE$15,0))),
$DH480="день_2",
$DR480/30*MAX(MIN($AX480,EOMONTH(BE$15,0))-MAX($AW480,BE$15)+1,),
$DH480="раб.день",
$DR480/30*(IFERROR(
_xlfn.LET(_xlpm.VD,
CHOOSE(
{1;2;3;4;5;6;7;8;9;10;11;12;13;14;15;16;17;18},
45658,45659,45660,45661,45662,45663,45664,45665,45711,45724,45778,45779,45785,45786,45820,45821,45965,46022),
_xlfn.LET(_xlpm.DD,
MAX(MIN($AX480,EOMONTH(BE$15,0))-MAX($AW480,BE$15),),
_xlfn.IFS(
AND(MONTH($AW480)=MONTH(BE$15),MONTH($AX480)&lt;&gt;MONTH(BE$15)),
NETWORKDAYS.INTL($AW480,$AW480+_xlpm.DD,1,_xlpm.VD),
AND(MONTH($AW480)&lt;&gt;MONTH(BE$15),MONTH($AX480)=MONTH(BE$15)),
NETWORKDAYS.INTL(($AX480)-_xlpm.DD,$AX480,1,_xlpm.VD),
AND(MONTH($AW480)&lt;MONTH(BE$15),MONTH($AX480)&gt;MONTH(BE$15)),
NETWORKDAYS.INTL((EOMONTH(BE$15-1,1))-_xlpm.DD,EOMONTH(BE$15-1,1),1,_xlpm.VD),
AND(MONTH($AW480)=MONTH(BE$15),MONTH($AX480)=MONTH(BE$15)),
NETWORKDAYS.INTL($AW480,$AX480,1,_xlpm.VD)))),0)),
$DH480="месяц",
$DR480*BE480,
$DH480="неделя",
$DR480*BE480/7*(ROUNDUP((DAY(EOMONTH(BE$15,0)))/4,0))),
0)</f>
        <v/>
      </c>
      <c r="DY480" s="125">
        <f t="array" ref="DY480">
IFERROR(_xlfn.IFS(
$DH480="день_1",
$DR480*$BL480/($AX480-$AW480+1)*BF480*(DAY(EOMONTH(BF$15,0))),
$DH480="день_2",
$DR480/30*MAX(MIN($AX480,EOMONTH(BF$15,0))-MAX($AW480,BF$15)+1,),
$DH480="раб.день",
$DR480/30*(IFERROR(
_xlfn.LET(_xlpm.VD,
CHOOSE(
{1;2;3;4;5;6;7;8;9;10;11;12;13;14;15;16;17;18},
45658,45659,45660,45661,45662,45663,45664,45665,45711,45724,45778,45779,45785,45786,45820,45821,45965,46022),
_xlfn.LET(_xlpm.DD,
MAX(MIN($AX480,EOMONTH(BF$15,0))-MAX($AW480,BF$15),),
_xlfn.IFS(
AND(MONTH($AW480)=MONTH(BF$15),MONTH($AX480)&lt;&gt;MONTH(BF$15)),
NETWORKDAYS.INTL($AW480,$AW480+_xlpm.DD,1,_xlpm.VD),
AND(MONTH($AW480)&lt;&gt;MONTH(BF$15),MONTH($AX480)=MONTH(BF$15)),
NETWORKDAYS.INTL(($AX480)-_xlpm.DD,$AX480,1,_xlpm.VD),
AND(MONTH($AW480)&lt;MONTH(BF$15),MONTH($AX480)&gt;MONTH(BF$15)),
NETWORKDAYS.INTL((EOMONTH(BF$15-1,1))-_xlpm.DD,EOMONTH(BF$15-1,1),1,_xlpm.VD),
AND(MONTH($AW480)=MONTH(BF$15),MONTH($AX480)=MONTH(BF$15)),
NETWORKDAYS.INTL($AW480,$AX480,1,_xlpm.VD)))),0)),
$DH480="месяц",
$DR480*BF480,
$DH480="неделя",
$DR480*BF480/7*(ROUNDUP((DAY(EOMONTH(BF$15,0)))/4,0))),
0)</f>
        <v/>
      </c>
      <c r="DZ480" s="125">
        <f t="array" ref="DZ480">
IFERROR(_xlfn.IFS(
$DH480="день_1",
$DR480*$BL480/($AX480-$AW480+1)*BG480*(DAY(EOMONTH(BG$15,0))),
$DH480="день_2",
$DR480/30*MAX(MIN($AX480,EOMONTH(BG$15,0))-MAX($AW480,BG$15)+1,),
$DH480="раб.день",
$DR480/30*(IFERROR(
_xlfn.LET(_xlpm.VD,
CHOOSE(
{1;2;3;4;5;6;7;8;9;10;11;12;13;14;15;16;17;18},
45658,45659,45660,45661,45662,45663,45664,45665,45711,45724,45778,45779,45785,45786,45820,45821,45965,46022),
_xlfn.LET(_xlpm.DD,
MAX(MIN($AX480,EOMONTH(BG$15,0))-MAX($AW480,BG$15),),
_xlfn.IFS(
AND(MONTH($AW480)=MONTH(BG$15),MONTH($AX480)&lt;&gt;MONTH(BG$15)),
NETWORKDAYS.INTL($AW480,$AW480+_xlpm.DD,1,_xlpm.VD),
AND(MONTH($AW480)&lt;&gt;MONTH(BG$15),MONTH($AX480)=MONTH(BG$15)),
NETWORKDAYS.INTL(($AX480)-_xlpm.DD,$AX480,1,_xlpm.VD),
AND(MONTH($AW480)&lt;MONTH(BG$15),MONTH($AX480)&gt;MONTH(BG$15)),
NETWORKDAYS.INTL((EOMONTH(BG$15-1,1))-_xlpm.DD,EOMONTH(BG$15-1,1),1,_xlpm.VD),
AND(MONTH($AW480)=MONTH(BG$15),MONTH($AX480)=MONTH(BG$15)),
NETWORKDAYS.INTL($AW480,$AX480,1,_xlpm.VD)))),0)),
$DH480="месяц",
$DR480*BG480,
$DH480="неделя",
$DR480*BG480/7*(ROUNDUP((DAY(EOMONTH(BG$15,0)))/4,0))),
0)</f>
        <v/>
      </c>
      <c r="EA480" s="125">
        <f t="array" ref="EA480">
IFERROR(_xlfn.IFS(
$DH480="день_1",
$DR480*$BL480/($AX480-$AW480+1)*BH480*(DAY(EOMONTH(BH$15,0))),
$DH480="день_2",
$DR480/30*MAX(MIN($AX480,EOMONTH(BH$15,0))-MAX($AW480,BH$15)+1,),
$DH480="раб.день",
$DR480/30*(IFERROR(
_xlfn.LET(_xlpm.VD,
CHOOSE(
{1;2;3;4;5;6;7;8;9;10;11;12;13;14;15;16;17;18},
45658,45659,45660,45661,45662,45663,45664,45665,45711,45724,45778,45779,45785,45786,45820,45821,45965,46022),
_xlfn.LET(_xlpm.DD,
MAX(MIN($AX480,EOMONTH(BH$15,0))-MAX($AW480,BH$15),),
_xlfn.IFS(
AND(MONTH($AW480)=MONTH(BH$15),MONTH($AX480)&lt;&gt;MONTH(BH$15)),
NETWORKDAYS.INTL($AW480,$AW480+_xlpm.DD,1,_xlpm.VD),
AND(MONTH($AW480)&lt;&gt;MONTH(BH$15),MONTH($AX480)=MONTH(BH$15)),
NETWORKDAYS.INTL(($AX480)-_xlpm.DD,$AX480,1,_xlpm.VD),
AND(MONTH($AW480)&lt;MONTH(BH$15),MONTH($AX480)&gt;MONTH(BH$15)),
NETWORKDAYS.INTL((EOMONTH(BH$15-1,1))-_xlpm.DD,EOMONTH(BH$15-1,1),1,_xlpm.VD),
AND(MONTH($AW480)=MONTH(BH$15),MONTH($AX480)=MONTH(BH$15)),
NETWORKDAYS.INTL($AW480,$AX480,1,_xlpm.VD)))),0)),
$DH480="месяц",
$DR480*BH480,
$DH480="неделя",
$DR480*BH480/7*(ROUNDUP((DAY(EOMONTH(BH$15,0)))/4,0))),
0)</f>
        <v/>
      </c>
      <c r="EB480" s="125">
        <f t="array" ref="EB480">
IFERROR(_xlfn.IFS(
$DH480="день_1",
$DR480*$BL480/($AX480-$AW480+1)*BI480*(DAY(EOMONTH(BI$15,0))),
$DH480="день_2",
$DR480/30*MAX(MIN($AX480,EOMONTH(BI$15,0))-MAX($AW480,BI$15)+1,),
$DH480="раб.день",
$DR480/30*(IFERROR(
_xlfn.LET(_xlpm.VD,
CHOOSE(
{1;2;3;4;5;6;7;8;9;10;11;12;13;14;15;16;17;18},
45658,45659,45660,45661,45662,45663,45664,45665,45711,45724,45778,45779,45785,45786,45820,45821,45965,46022),
_xlfn.LET(_xlpm.DD,
MAX(MIN($AX480,EOMONTH(BI$15,0))-MAX($AW480,BI$15),),
_xlfn.IFS(
AND(MONTH($AW480)=MONTH(BI$15),MONTH($AX480)&lt;&gt;MONTH(BI$15)),
NETWORKDAYS.INTL($AW480,$AW480+_xlpm.DD,1,_xlpm.VD),
AND(MONTH($AW480)&lt;&gt;MONTH(BI$15),MONTH($AX480)=MONTH(BI$15)),
NETWORKDAYS.INTL(($AX480)-_xlpm.DD,$AX480,1,_xlpm.VD),
AND(MONTH($AW480)&lt;MONTH(BI$15),MONTH($AX480)&gt;MONTH(BI$15)),
NETWORKDAYS.INTL((EOMONTH(BI$15-1,1))-_xlpm.DD,EOMONTH(BI$15-1,1),1,_xlpm.VD),
AND(MONTH($AW480)=MONTH(BI$15),MONTH($AX480)=MONTH(BI$15)),
NETWORKDAYS.INTL($AW480,$AX480,1,_xlpm.VD)))),0)),
$DH480="месяц",
$DR480*BI480,
$DH480="неделя",
$DR480*BI480/7*(ROUNDUP((DAY(EOMONTH(BI$15,0)))/4,0))),
0)</f>
        <v/>
      </c>
      <c r="EC480" s="125">
        <f t="array" ref="EC480">
IFERROR(_xlfn.IFS(
$DH480="день_1",
$DR480*$BL480/($AX480-$AW480+1)*BJ480*(DAY(EOMONTH(BJ$15,0))),
$DH480="день_2",
$DR480/30*MAX(MIN($AX480,EOMONTH(BJ$15,0))-MAX($AW480,BJ$15)+1,),
$DH480="раб.день",
$DR480/30*(IFERROR(
_xlfn.LET(_xlpm.VD,
CHOOSE(
{1;2;3;4;5;6;7;8;9;10;11;12;13;14;15;16;17;18},
45658,45659,45660,45661,45662,45663,45664,45665,45711,45724,45778,45779,45785,45786,45820,45821,45965,46022),
_xlfn.LET(_xlpm.DD,
MAX(MIN($AX480,EOMONTH(BJ$15,0))-MAX($AW480,BJ$15),),
_xlfn.IFS(
AND(MONTH($AW480)=MONTH(BJ$15),MONTH($AX480)&lt;&gt;MONTH(BJ$15)),
NETWORKDAYS.INTL($AW480,$AW480+_xlpm.DD,1,_xlpm.VD),
AND(MONTH($AW480)&lt;&gt;MONTH(BJ$15),MONTH($AX480)=MONTH(BJ$15)),
NETWORKDAYS.INTL(($AX480)-_xlpm.DD,$AX480,1,_xlpm.VD),
AND(MONTH($AW480)&lt;MONTH(BJ$15),MONTH($AX480)&gt;MONTH(BJ$15)),
NETWORKDAYS.INTL((EOMONTH(BJ$15-1,1))-_xlpm.DD,EOMONTH(BJ$15-1,1),1,_xlpm.VD),
AND(MONTH($AW480)=MONTH(BJ$15),MONTH($AX480)=MONTH(BJ$15)),
NETWORKDAYS.INTL($AW480,$AX480,1,_xlpm.VD)))),0)),
$DH480="месяц",
$DR480*BJ480,
$DH480="неделя",
$DR480*BJ480/7*(ROUNDUP((DAY(EOMONTH(BJ$15,0)))/4,0))),
0)</f>
        <v/>
      </c>
      <c r="ED480" s="125">
        <f t="array" ref="ED480">
IFERROR(_xlfn.IFS(
$DH480="день_1",
$DR480*$BL480/($AX480-$AW480+1)*BK480*(DAY(EOMONTH(BK$15,0))),
$DH480="день_2",
$DR480/30*MAX(MIN($AX480,EOMONTH(BK$15,0))-MAX($AW480,BK$15)+1,),
$DH480="раб.день",
$DR480/30*(IFERROR(
_xlfn.LET(_xlpm.VD,
CHOOSE(
{1;2;3;4;5;6;7;8;9;10;11;12;13;14;15;16;17;18},
45658,45659,45660,45661,45662,45663,45664,45665,45711,45724,45778,45779,45785,45786,45820,45821,45965,46022),
_xlfn.LET(_xlpm.DD,
MAX(MIN($AX480,EOMONTH(BK$15,0))-MAX($AW480,BK$15),),
_xlfn.IFS(
AND(MONTH($AW480)=MONTH(BK$15),MONTH($AX480)&lt;&gt;MONTH(BK$15)),
NETWORKDAYS.INTL($AW480,$AW480+_xlpm.DD,1,_xlpm.VD),
AND(MONTH($AW480)&lt;&gt;MONTH(BK$15),MONTH($AX480)=MONTH(BK$15)),
NETWORKDAYS.INTL(($AX480)-_xlpm.DD,$AX480,1,_xlpm.VD),
AND(MONTH($AW480)&lt;MONTH(BK$15),MONTH($AX480)&gt;MONTH(BK$15)),
NETWORKDAYS.INTL((EOMONTH(BK$15-1,1))-_xlpm.DD,EOMONTH(BK$15-1,1),1,_xlpm.VD),
AND(MONTH($AW480)=MONTH(BK$15),MONTH($AX480)=MONTH(BK$15)),
NETWORKDAYS.INTL($AW480,$AX480,1,_xlpm.VD)))),0)),
$DH480="месяц",
$DR480*BK480,
$DH480="неделя",
$DR480*BK480/7*(ROUNDUP((DAY(EOMONTH(BK$15,0)))/4,0))),
0)</f>
        <v/>
      </c>
      <c r="EE480" s="125">
        <f>SUM($DS480,$DT480,$DU480,$DV480,$DW480,$DX480,$DY480,$DZ480,$EA480,$EB480,$EC480,$ED480)</f>
        <v/>
      </c>
      <c r="EF480" s="125">
        <f>IFERROR(ROUND($EE480*(1+$EP480),2),0)</f>
        <v/>
      </c>
      <c r="EG480" s="128" t="n">
        <v>1</v>
      </c>
      <c r="EH480" s="126" t="n">
        <v>0</v>
      </c>
      <c r="EI480" s="126">
        <f>ROUND(SUM($EH480:$EH480)*SUM($AB480:$AB480)*$EG480,2)</f>
        <v/>
      </c>
      <c r="EJ480" s="126">
        <f>ROUND($EI480*(1+$EP480),2)</f>
        <v/>
      </c>
      <c r="EK480" s="126" t="n">
        <v>0</v>
      </c>
      <c r="EL480" s="126">
        <f>ROUND(SUM($EK480:$EK480)*SUM($AB480:$AB480)*$EG480,2)</f>
        <v/>
      </c>
      <c r="EM480" s="126">
        <f>ROUND($EL480*(1+$EP480),2)</f>
        <v/>
      </c>
      <c r="EN480" s="126">
        <f>SUM($EE480,$EI480,$EL480)</f>
        <v/>
      </c>
      <c r="EO480" s="126">
        <f>SUM($EF480,$EJ480,$EM480)</f>
        <v/>
      </c>
      <c r="EP480" s="59" t="inlineStr">
        <is>
          <t>20%</t>
        </is>
      </c>
      <c r="EQ480" s="59" t="n"/>
      <c r="ER480" s="60">
        <f t="array" ref="ER480">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MATCH(ES480,
{"AMS";"RussOutdoor";"HD Outdoor";"Ingroup";"IQ";"Ledproduction";"LisChannel";"Logic";"Media-PPL";"NovikovTV | НовиковТВ";"SMA";"SOK";"КрокусТВ | CrocusTV | IndoorTV";"Сити";"ТЯК Москва"},
0)),"")</f>
        <v/>
      </c>
      <c r="ES480" s="60" t="n"/>
      <c r="ET480" s="60">
        <f t="array" ref="ET480">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MATCH(ES480,
{"AMS";"RussOutdoor";"HD Outdoor";"Ingroup";"IQ";"Ledproduction";"LisChannel";"Logic";"Media-PPL";"NovikovTV | НовиковТВ";"SMA";"SOK";"КрокусТВ | CrocusTV | IndoorTV";"Сити";"ТЯК Москва"},
0)),"")</f>
        <v/>
      </c>
      <c r="EU480" s="60" t="n"/>
      <c r="EV480" s="60" t="n"/>
      <c r="EX480" s="110">
        <f t="array" ref="EX480">
($AR480/30
+N("ТРАФИК ПЛОЩАДКИ"))*
(IFERROR(
_xlfn.LET(
_xlpm.GPR,
HLOOKUP($L480,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(MATCH($T480,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IF($Q480="цифровой",_xlpm.GPR/$AG480,_xlpm.GPR/60)),
0)
+N("DWELL TIME"))*
(IF($AB480=0,0,IF($AB480=1,0.3,IF($AB480=2,0.5,IF($AB480&gt;2,1))))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_xlfn.IFS($AC480="да",1.2,$AC480="нет",1)*
_xlfn.IFS($AD480="да",1.2,$AD480="нет",1)*
IF(R480="статический",1,1.2)*
$X480*
INDEX(
{1.2;1;1.2;1.2;1;1.2;1.2;1.2;1.2;1.2;1.2;1;1.2;1.2;1.2;1.2;1;1;1.2;1.2;1.2;1;1;1;1;1.2;1.2;1.2;1.2;1;1;1;1;1.2;1.2;1.2;1.2;1.2;1.2;1.2;1.2;1;1;1.2;1;1;1;1;1.5;1;1;1.5;1.5;1.2},
MATCH($Q480,_xlpm.MI,0)))&gt;{0.02;0.04;0.06;0.1;0.2;0.4;0.6;0.8;1;2;4;6})),
{0;1;2;3;4;5;6;7;8;9;10;11;12},
0)))
+N("КОЭФФИЦИЕНТ КОНТАКТА"))))*
(_xlfn.IFS($X480&lt;0.1,$X480/1000,$X480&gt;25,5.2,AND($X480&gt;=0.1,$X480&lt;=25),(($X480*2+0.1)/10)*($X480/10)))*
IFERROR((_xlfn.LET(
_xlpm.MA,
{0;0.8;0.85;0.9;0.95;1},
_xlpm.MAA,
{0;1;2;3;4;5},
INDEX(_xlpm.MA,MATCH(SUMPRODUCT(--((IF(ROUND(_xlpm.MAA,1)&gt;5,5,ROUND($AB480,1)))&gt;{0;1;2;3;4;5})),_xlpm.MAA,0)))
+N("КОЭФФИЦИЕНТ КОЛ-ВО КОНСТРУКЦИЙ")),1)*
$AB480,0))*
(IF($Q480="цифровой",$AG480/15*$AI480,1)
+N("ДЛЯ ЦИФРЫ"))</f>
        <v/>
      </c>
      <c r="EY480" s="110">
        <f>IFERROR(EX480*AY480,0)</f>
        <v/>
      </c>
      <c r="EZ480" s="131">
        <f>IFERROR(DP480/EY480*1000,0)</f>
        <v/>
      </c>
      <c r="FA480" s="112">
        <f>IFERROR(FC480/FB480,0)</f>
        <v/>
      </c>
      <c r="FB480" s="112">
        <f>IFERROR((FC480/(EY480/FF480*#REF!))*0.825,0)</f>
        <v/>
      </c>
      <c r="FC480" s="112">
        <f>IFERROR(((EX480*30/AR480)*100)/30,0)</f>
        <v/>
      </c>
      <c r="FD480" s="112">
        <f>IFERROR(EY480/G480*100%,0)</f>
        <v/>
      </c>
      <c r="FE480" s="112">
        <f>IFERROR(FD480/FC480*100%,0)</f>
        <v/>
      </c>
      <c r="FF480" s="110">
        <f>IFERROR(AR480/30*AY480,0)</f>
        <v/>
      </c>
    </row>
    <row r="481" ht="13" customHeight="1">
      <c r="A481" s="59" t="n"/>
      <c r="B481" s="60" t="n"/>
      <c r="C481" s="60" t="n"/>
      <c r="D481" s="60">
        <f t="array" ref="D481">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MATCH($E481,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81" s="60">
        <f t="array" ref="E481">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MATCH($F481,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81" s="60" t="inlineStr"/>
      <c r="G481" s="60" t="n"/>
      <c r="H481" s="60">
        <f t="array" ref="H481">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MATCH($I481,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81" s="60" t="n"/>
      <c r="J481" s="60" t="n"/>
      <c r="K481" s="60" t="n"/>
      <c r="L481" s="60" t="n"/>
      <c r="M481" s="60" t="n"/>
      <c r="N481" s="60" t="n"/>
      <c r="O481" s="60" t="n"/>
      <c r="P481" s="60">
        <f t="array" ref="P481">
_xlfn.IFS(
ISNUMBER(MATCH($Q481,{"шелфбаннер","разделитель","монетница","чековая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ISNUMBER(MATCH($Q481,{"LED/LCD","видеокулер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ISNUMBER(MATCH($Q481,{"автомобиль","машина","выставочное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ISNUMBER(MATCH($Q481,{"билборд","лифтовая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ISNUMBER(MATCH($Q481,{"навигация","подвесной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ISNUMBER(MATCH($Q481,{"движущаяся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ISNUMBER(MATCH($Q481,{"каталог","журнал"},)),
"Пресса",
$Q481="","")</f>
        <v/>
      </c>
      <c r="Q481" s="60" t="n"/>
      <c r="R481" s="60">
        <f t="array" ref="R481">
IFERROR(
_xlfn.IFS(
OR(ISNUMBER(MATCH($Q481,{"экспозиция","макет","стенд","автостенд","авто стенд","выставочное пространство","выставочные стенды","модульные выставочные стенды","3Д конструкция","3D конструкция"},)),P481="Экспонирование"),
"нестандартный",
ISNUMBER(MATCH($Q481,{"скроллер","призматрон"},)),
"динамический",
$P481="Видео",
"цифровой",
OR($P481="Пресса",$P481="Щит",$P481="POSm",$P481="Подвес",$P481="Брендирование/оклейка"),
"статический"),"")</f>
        <v/>
      </c>
      <c r="S481" s="59" t="n"/>
      <c r="T481" s="60" t="n"/>
      <c r="U481" s="60" t="n"/>
      <c r="V481" s="60">
        <f>
IF(P481="Видео",
"цифровой постер/ролик",
IF(ISNUMBER(MATCH(Q481,{"короб световой","короб световой | лайтбокс","короб световой | кристалайт","лайтбокс","лайт бокс","кристалайт","LB","lightbox"},)),
"бэклит",
IF(P481="Брендирование/оклейка",
"перфарированная пленка/самоклейка",
IF(P481="Экспонирование",
"под запрос",
IF(P481="Подвес",
"баннер/ткань",
"")))))</f>
        <v/>
      </c>
      <c r="W481" s="59" t="n"/>
      <c r="X481" s="59" t="n"/>
      <c r="Y481" s="59" t="n"/>
      <c r="Z481" s="61" t="n"/>
      <c r="AA481" s="61" t="n"/>
      <c r="AB481" s="61">
        <f>IF(BL481&gt;0,Z481,0)</f>
        <v/>
      </c>
      <c r="AC481" s="59" t="n"/>
      <c r="AD481" s="59" t="n"/>
      <c r="AE481" s="59" t="n"/>
      <c r="AF481" s="59" t="n"/>
      <c r="AG481" s="59" t="n"/>
      <c r="AH481" s="59" t="n"/>
      <c r="AI481" s="59" t="n"/>
      <c r="AJ481" s="59" t="n"/>
      <c r="AK481" s="59" t="n"/>
      <c r="AL481" s="62">
        <f>IFERROR(IF(OR(R481="статический",R481="динамический",R481="нестандартный",R481="",R481=""),"-",IF(AND(AH481="-",AI481="-"),"-",AK481*3600/AH481*AI481)),"-")</f>
        <v/>
      </c>
      <c r="AM481" s="62">
        <f>IFERROR(IF(OR(R481="статический",R481="динамический",R481="",R481="", R481="BTL",R481="нестандартный"),"-",AG481*AI481*AL481/60),"-")</f>
        <v/>
      </c>
      <c r="AN481" s="63">
        <f>IFERROR(IF(AH481="","-",AG481*AI481/AH481),"-")</f>
        <v/>
      </c>
      <c r="AO481" s="59">
        <f>IFERROR(IF(OR($R481="статический",$R481="динамический",$R481="",$R481="",$R481="BTL",$R481="нестандартный"),"-",$AL481*$AY481),"-")</f>
        <v/>
      </c>
      <c r="AP481" s="62">
        <f>IFERROR(IF(OR($R481="статический",$R481="динамический",$R481="",$R481="",$R481="BTL",$R481="нестандартный"),"-",$AM481*AY481),"-")</f>
        <v/>
      </c>
      <c r="AQ481" s="64" t="n"/>
      <c r="AR481" s="61" t="n"/>
      <c r="AS481" s="61" t="n"/>
      <c r="AT481" s="61" t="n"/>
      <c r="AU481" s="65" t="n"/>
      <c r="AV481" s="124">
        <f>IFERROR(DR481/AT481*1000,"n/a")</f>
        <v/>
      </c>
      <c r="AW481" s="67" t="n"/>
      <c r="AX481" s="67" t="n"/>
      <c r="AY481" s="43">
        <f>IFERROR(IF(OR($AW481="",$AX481=""),"",_xlfn.DAYS($AX481+1,$AW481)),"")</f>
        <v/>
      </c>
      <c r="AZ481" s="68">
        <f t="array" ref="AZ481">
_xlfn.LET(_xlpm.COEFF,
IF($AW481+$AX481=0,0,IF(MAX(MIN($AX481,EOMONTH(AZ$15,0))-MAX($AW481,AZ$15)+1,)&gt;0,1,0)),
_xlfn.IFS(
$ES481="LisChannel",
_xlpm.COEFF*
INDEX({1;1;1.2;1.2;1;1;1;1;1.2;1.2;1.2;1.2},
MATCH(MONTH(AZ$15),
{1,2,3,4,5,6,7,8,9,10,11,12})),
CONCATENATE($ES481," ",$L481)="RussOutdoor метро",
_xlpm.COEFF*
INDEX({0.8;0.9;1.1;1.1;1;1;1;1;1.1;1.1;1.1;1.1},
MATCH(MONTH(AZ$15),
{1,2,3,4,5,6,7,8,9,10,11,12})),
$ES481&lt;&gt;"LisChannel",
_xlpm.COEFF,
$ES481&lt;&gt;"RussOutdoor",
_xlpm.COEFF))</f>
        <v/>
      </c>
      <c r="BA481" s="68">
        <f t="array" ref="BA481">
_xlfn.LET(_xlpm.COEFF,
IF($AW481+$AX481=0,0,IF(MAX(MIN($AX481,EOMONTH(BA$15,0))-MAX($AW481,BA$15)+1,)&gt;0,1,0)),
_xlfn.IFS(
$ES481="LisChannel",
_xlpm.COEFF*
INDEX({1;1;1.2;1.2;1;1;1;1;1.2;1.2;1.2;1.2},
MATCH(MONTH(BA$15),
{1,2,3,4,5,6,7,8,9,10,11,12})),
CONCATENATE($ES481," ",$L481)="RussOutdoor метро",
_xlpm.COEFF*
INDEX({0.8;0.9;1.1;1.1;1;1;1;1;1.1;1.1;1.1;1.1},
MATCH(MONTH(BA$15),
{1,2,3,4,5,6,7,8,9,10,11,12})),
$ES481&lt;&gt;"LisChannel",
_xlpm.COEFF,
$ES481&lt;&gt;"RussOutdoor",
_xlpm.COEFF))</f>
        <v/>
      </c>
      <c r="BB481" s="68">
        <f t="array" ref="BB481">
_xlfn.LET(_xlpm.COEFF,
IF($AW481+$AX481=0,0,IF(MAX(MIN($AX481,EOMONTH(BB$15,0))-MAX($AW481,BB$15)+1,)&gt;0,1,0)),
_xlfn.IFS(
$ES481="LisChannel",
_xlpm.COEFF*
INDEX({1;1;1.2;1.2;1;1;1;1;1.2;1.2;1.2;1.2},
MATCH(MONTH(BB$15),
{1,2,3,4,5,6,7,8,9,10,11,12})),
CONCATENATE($ES481," ",$L481)="RussOutdoor метро",
_xlpm.COEFF*
INDEX({0.8;0.9;1.1;1.1;1;1;1;1;1.1;1.1;1.1;1.1},
MATCH(MONTH(BB$15),
{1,2,3,4,5,6,7,8,9,10,11,12})),
$ES481&lt;&gt;"LisChannel",
_xlpm.COEFF,
$ES481&lt;&gt;"RussOutdoor",
_xlpm.COEFF))</f>
        <v/>
      </c>
      <c r="BC481" s="68">
        <f t="array" ref="BC481">
_xlfn.LET(_xlpm.COEFF,
IF($AW481+$AX481=0,0,IF(MAX(MIN($AX481,EOMONTH(BC$15,0))-MAX($AW481,BC$15)+1,)&gt;0,1,0)),
_xlfn.IFS(
$ES481="LisChannel",
_xlpm.COEFF*
INDEX({1;1;1.2;1.2;1;1;1;1;1.2;1.2;1.2;1.2},
MATCH(MONTH(BC$15),
{1,2,3,4,5,6,7,8,9,10,11,12})),
CONCATENATE($ES481," ",$L481)="RussOutdoor метро",
_xlpm.COEFF*
INDEX({0.8;0.9;1.1;1.1;1;1;1;1;1.1;1.1;1.1;1.1},
MATCH(MONTH(BC$15),
{1,2,3,4,5,6,7,8,9,10,11,12})),
$ES481&lt;&gt;"LisChannel",
_xlpm.COEFF,
$ES481&lt;&gt;"RussOutdoor",
_xlpm.COEFF))</f>
        <v/>
      </c>
      <c r="BD481" s="68">
        <f t="array" ref="BD481">
_xlfn.LET(_xlpm.COEFF,
IF($AW481+$AX481=0,0,IF(MAX(MIN($AX481,EOMONTH(BD$15,0))-MAX($AW481,BD$15)+1,)&gt;0,1,0)),
_xlfn.IFS(
$ES481="LisChannel",
_xlpm.COEFF*
INDEX({1;1;1.2;1.2;1;1;1;1;1.2;1.2;1.2;1.2},
MATCH(MONTH(BD$15),
{1,2,3,4,5,6,7,8,9,10,11,12})),
CONCATENATE($ES481," ",$L481)="RussOutdoor метро",
_xlpm.COEFF*
INDEX({0.8;0.9;1.1;1.1;1;1;1;1;1.1;1.1;1.1;1.1},
MATCH(MONTH(BD$15),
{1,2,3,4,5,6,7,8,9,10,11,12})),
$ES481&lt;&gt;"LisChannel",
_xlpm.COEFF,
$ES481&lt;&gt;"RussOutdoor",
_xlpm.COEFF))</f>
        <v/>
      </c>
      <c r="BE481" s="68">
        <f t="array" ref="BE481">
_xlfn.LET(_xlpm.COEFF,
IF($AW481+$AX481=0,0,IF(MAX(MIN($AX481,EOMONTH(BE$15,0))-MAX($AW481,BE$15)+1,)&gt;0,1,0)),
_xlfn.IFS(
$ES481="LisChannel",
_xlpm.COEFF*
INDEX({1;1;1.2;1.2;1;1;1;1;1.2;1.2;1.2;1.2},
MATCH(MONTH(BE$15),
{1,2,3,4,5,6,7,8,9,10,11,12})),
CONCATENATE($ES481," ",$L481)="RussOutdoor метро",
_xlpm.COEFF*
INDEX({0.8;0.9;1.1;1.1;1;1;1;1;1.1;1.1;1.1;1.1},
MATCH(MONTH(BE$15),
{1,2,3,4,5,6,7,8,9,10,11,12})),
$ES481&lt;&gt;"LisChannel",
_xlpm.COEFF,
$ES481&lt;&gt;"RussOutdoor",
_xlpm.COEFF))</f>
        <v/>
      </c>
      <c r="BF481" s="68">
        <f t="array" ref="BF481">
_xlfn.LET(_xlpm.COEFF,
IF($AW481+$AX481=0,0,IF(MAX(MIN($AX481,EOMONTH(BF$15,0))-MAX($AW481,BF$15)+1,)&gt;0,1,0)),
_xlfn.IFS(
$ES481="LisChannel",
_xlpm.COEFF*
INDEX({1;1;1.2;1.2;1;1;1;1;1.2;1.2;1.2;1.2},
MATCH(MONTH(BF$15),
{1,2,3,4,5,6,7,8,9,10,11,12})),
CONCATENATE($ES481," ",$L481)="RussOutdoor метро",
_xlpm.COEFF*
INDEX({0.8;0.9;1.1;1.1;1;1;1;1;1.1;1.1;1.1;1.1},
MATCH(MONTH(BF$15),
{1,2,3,4,5,6,7,8,9,10,11,12})),
$ES481&lt;&gt;"LisChannel",
_xlpm.COEFF,
$ES481&lt;&gt;"RussOutdoor",
_xlpm.COEFF))</f>
        <v/>
      </c>
      <c r="BG481" s="68">
        <f t="array" ref="BG481">
_xlfn.LET(_xlpm.COEFF,
IF($AW481+$AX481=0,0,IF(MAX(MIN($AX481,EOMONTH(BG$15,0))-MAX($AW481,BG$15)+1,)&gt;0,1,0)),
_xlfn.IFS(
$ES481="LisChannel",
_xlpm.COEFF*
INDEX({1;1;1.2;1.2;1;1;1;1;1.2;1.2;1.2;1.2},
MATCH(MONTH(BG$15),
{1,2,3,4,5,6,7,8,9,10,11,12})),
CONCATENATE($ES481," ",$L481)="RussOutdoor метро",
_xlpm.COEFF*
INDEX({0.8;0.9;1.1;1.1;1;1;1;1;1.1;1.1;1.1;1.1},
MATCH(MONTH(BG$15),
{1,2,3,4,5,6,7,8,9,10,11,12})),
$ES481&lt;&gt;"LisChannel",
_xlpm.COEFF,
$ES481&lt;&gt;"RussOutdoor",
_xlpm.COEFF))</f>
        <v/>
      </c>
      <c r="BH481" s="68">
        <f t="array" ref="BH481">
_xlfn.LET(_xlpm.COEFF,
IF($AW481+$AX481=0,0,IF(MAX(MIN($AX481,EOMONTH(BH$15,0))-MAX($AW481,BH$15)+1,)&gt;0,1,0)),
_xlfn.IFS(
$ES481="LisChannel",
_xlpm.COEFF*
INDEX({1;1;1.2;1.2;1;1;1;1;1.2;1.2;1.2;1.2},
MATCH(MONTH(BH$15),
{1,2,3,4,5,6,7,8,9,10,11,12})),
CONCATENATE($ES481," ",$L481)="RussOutdoor метро",
_xlpm.COEFF*
INDEX({0.8;0.9;1.1;1.1;1;1;1;1;1.1;1.1;1.1;1.1},
MATCH(MONTH(BH$15),
{1,2,3,4,5,6,7,8,9,10,11,12})),
$ES481&lt;&gt;"LisChannel",
_xlpm.COEFF,
$ES481&lt;&gt;"RussOutdoor",
_xlpm.COEFF))</f>
        <v/>
      </c>
      <c r="BI481" s="68">
        <f t="array" ref="BI481">
_xlfn.LET(_xlpm.COEFF,
IF($AW481+$AX481=0,0,IF(MAX(MIN($AX481,EOMONTH(BI$15,0))-MAX($AW481,BI$15)+1,)&gt;0,1,0)),
_xlfn.IFS(
$ES481="LisChannel",
_xlpm.COEFF*
INDEX({1;1;1.2;1.2;1;1;1;1;1.2;1.2;1.2;1.2},
MATCH(MONTH(BI$15),
{1,2,3,4,5,6,7,8,9,10,11,12})),
CONCATENATE($ES481," ",$L481)="RussOutdoor метро",
_xlpm.COEFF*
INDEX({0.8;0.9;1.1;1.1;1;1;1;1;1.1;1.1;1.1;1.1},
MATCH(MONTH(BI$15),
{1,2,3,4,5,6,7,8,9,10,11,12})),
$ES481&lt;&gt;"LisChannel",
_xlpm.COEFF,
$ES481&lt;&gt;"RussOutdoor",
_xlpm.COEFF))</f>
        <v/>
      </c>
      <c r="BJ481" s="68">
        <f t="array" ref="BJ481">
_xlfn.LET(_xlpm.COEFF,
IF($AW481+$AX481=0,0,IF(MAX(MIN($AX481,EOMONTH(BJ$15,0))-MAX($AW481,BJ$15)+1,)&gt;0,1,0)),
_xlfn.IFS(
$ES481="LisChannel",
_xlpm.COEFF*
INDEX({1;1;1.2;1.2;1;1;1;1;1.2;1.2;1.2;1.2},
MATCH(MONTH(BJ$15),
{1,2,3,4,5,6,7,8,9,10,11,12})),
CONCATENATE($ES481," ",$L481)="RussOutdoor метро",
_xlpm.COEFF*
INDEX({0.8;0.9;1.1;1.1;1;1;1;1;1.1;1.1;1.1;1.1},
MATCH(MONTH(BJ$15),
{1,2,3,4,5,6,7,8,9,10,11,12})),
$ES481&lt;&gt;"LisChannel",
_xlpm.COEFF,
$ES481&lt;&gt;"RussOutdoor",
_xlpm.COEFF))</f>
        <v/>
      </c>
      <c r="BK481" s="68">
        <f t="array" ref="BK481">
_xlfn.LET(_xlpm.COEFF,
IF($AW481+$AX481=0,0,IF(MAX(MIN($AX481,EOMONTH(BK$15,0))-MAX($AW481,BK$15)+1,)&gt;0,1,0)),
_xlfn.IFS(
$ES481="LisChannel",
_xlpm.COEFF*
INDEX({1;1;1.2;1.2;1;1;1;1;1.2;1.2;1.2;1.2},
MATCH(MONTH(BK$15),
{1,2,3,4,5,6,7,8,9,10,11,12})),
CONCATENATE($ES481," ",$L481)="RussOutdoor метро",
_xlpm.COEFF*
INDEX({0.8;0.9;1.1;1.1;1;1;1;1;1.1;1.1;1.1;1.1},
MATCH(MONTH(BK$15),
{1,2,3,4,5,6,7,8,9,10,11,12})),
$ES481&lt;&gt;"LisChannel",
_xlpm.COEFF,
$ES481&lt;&gt;"RussOutdoor",
_xlpm.COEFF))</f>
        <v/>
      </c>
      <c r="BL481" s="62">
        <f>COUNTIFS($AZ481:$BK481,"&gt;0")</f>
        <v/>
      </c>
      <c r="BM481" s="65" t="n"/>
      <c r="BN481" s="125">
        <f>$DJ481</f>
        <v/>
      </c>
      <c r="BO481" s="63">
        <f>$DQ481</f>
        <v/>
      </c>
      <c r="BP481" s="125">
        <f>
IFERROR(
IF($BL481=0,0,
$BN481*(1-$BO481)),
0)</f>
        <v/>
      </c>
      <c r="BQ481" s="125">
        <f t="array" ref="BQ481">
IFERROR(
_xlfn.IFS(
$DH481="день_1",
$BP481*$BL481/($AX481-$AW481+1)*AZ481*(DAY(EOMONTH(AZ$15,0))),
$DH481="день_2",
$BP481/30*MAX(MIN($AX481,EOMONTH(AZ$15,0))-MAX($AW481,AZ$15)+1,),
$DH481="раб.день",
$BP481/30*(IFERROR(
_xlfn.LET(_xlpm.VD,
CHOOSE(
{1;2;3;4;5;6;7;8;9;10;11;12;13;14;15;16;17;18},
45658,45659,45660,45661,45662,45663,45664,45665,45711,45724,45778,45779,45785,45786,45820,45821,45965,46022),
_xlfn.LET(_xlpm.DD,
MAX(MIN($AX481,EOMONTH(AZ$15,0))-MAX($AW481,AZ$15),),
_xlfn.IFS(
AND(MONTH($AW481)=MONTH(AZ$15),MONTH($AX481)&lt;&gt;MONTH(AZ$15)),
NETWORKDAYS.INTL($AW481,$AW481+_xlpm.DD,1,_xlpm.VD),
AND(MONTH($AW481)&lt;&gt;MONTH(AZ$15),MONTH($AX481)=MONTH(AZ$15)),
NETWORKDAYS.INTL(($AX481)-_xlpm.DD,$AX481,1,_xlpm.VD),
AND(MONTH($AW481)&lt;MONTH(AZ$15),MONTH($AX481)&gt;MONTH(AZ$15)),
NETWORKDAYS.INTL((EOMONTH(AZ$15-1,1))-_xlpm.DD,EOMONTH(AZ$15-1,1),1,_xlpm.VD),
AND(MONTH($AW481)=MONTH(AZ$15),MONTH($AX481)=MONTH(AZ$15)),
NETWORKDAYS.INTL($AW481,$AX481,1,_xlpm.VD)))),0)),
$DH481="месяц",
$BP481*AZ481,
$DH481="неделя",
$BP481*AZ481/7*(ROUNDUP((DAY(EOMONTH(AZ$15,0)))/4,0))),
0)</f>
        <v/>
      </c>
      <c r="BR481" s="125">
        <f t="array" ref="BR481">
IFERROR(
_xlfn.IFS(
$DH481="день_1",
$BP481*$BL481/($AX481-$AW481+1)*BA481*(DAY(EOMONTH(BA$15,0))),
$DH481="день_2",
$BP481/30*MAX(MIN($AX481,EOMONTH(BA$15,0))-MAX($AW481,BA$15)+1,),
$DH481="раб.день",
$BP481/30*(IFERROR(
_xlfn.LET(_xlpm.VD,
CHOOSE(
{1;2;3;4;5;6;7;8;9;10;11;12;13;14;15;16;17;18},
45658,45659,45660,45661,45662,45663,45664,45665,45711,45724,45778,45779,45785,45786,45820,45821,45965,46022),
_xlfn.LET(_xlpm.DD,
MAX(MIN($AX481,EOMONTH(BA$15,0))-MAX($AW481,BA$15),),
_xlfn.IFS(
AND(MONTH($AW481)=MONTH(BA$15),MONTH($AX481)&lt;&gt;MONTH(BA$15)),
NETWORKDAYS.INTL($AW481,$AW481+_xlpm.DD,1,_xlpm.VD),
AND(MONTH($AW481)&lt;&gt;MONTH(BA$15),MONTH($AX481)=MONTH(BA$15)),
NETWORKDAYS.INTL(($AX481)-_xlpm.DD,$AX481,1,_xlpm.VD),
AND(MONTH($AW481)&lt;MONTH(BA$15),MONTH($AX481)&gt;MONTH(BA$15)),
NETWORKDAYS.INTL((EOMONTH(BA$15-1,1))-_xlpm.DD,EOMONTH(BA$15-1,1),1,_xlpm.VD),
AND(MONTH($AW481)=MONTH(BA$15),MONTH($AX481)=MONTH(BA$15)),
NETWORKDAYS.INTL($AW481,$AX481,1,_xlpm.VD)))),0)),
$DH481="месяц",
$BP481*BA481,
$DH481="неделя",
$BP481*BA481/7*(ROUNDUP((DAY(EOMONTH(BA$15,0)))/4,0))),
0)</f>
        <v/>
      </c>
      <c r="BS481" s="125">
        <f t="array" ref="BS481">
IFERROR(
_xlfn.IFS(
$DH481="день_1",
$BP481*$BL481/($AX481-$AW481+1)*BB481*(DAY(EOMONTH(BB$15,0))),
$DH481="день_2",
$BP481/30*MAX(MIN($AX481,EOMONTH(BB$15,0))-MAX($AW481,BB$15)+1,),
$DH481="раб.день",
$BP481/30*(IFERROR(
_xlfn.LET(_xlpm.VD,
CHOOSE(
{1;2;3;4;5;6;7;8;9;10;11;12;13;14;15;16;17;18},
45658,45659,45660,45661,45662,45663,45664,45665,45711,45724,45778,45779,45785,45786,45820,45821,45965,46022),
_xlfn.LET(_xlpm.DD,
MAX(MIN($AX481,EOMONTH(BB$15,0))-MAX($AW481,BB$15),),
_xlfn.IFS(
AND(MONTH($AW481)=MONTH(BB$15),MONTH($AX481)&lt;&gt;MONTH(BB$15)),
NETWORKDAYS.INTL($AW481,$AW481+_xlpm.DD,1,_xlpm.VD),
AND(MONTH($AW481)&lt;&gt;MONTH(BB$15),MONTH($AX481)=MONTH(BB$15)),
NETWORKDAYS.INTL(($AX481)-_xlpm.DD,$AX481,1,_xlpm.VD),
AND(MONTH($AW481)&lt;MONTH(BB$15),MONTH($AX481)&gt;MONTH(BB$15)),
NETWORKDAYS.INTL((EOMONTH(BB$15-1,1))-_xlpm.DD,EOMONTH(BB$15-1,1),1,_xlpm.VD),
AND(MONTH($AW481)=MONTH(BB$15),MONTH($AX481)=MONTH(BB$15)),
NETWORKDAYS.INTL($AW481,$AX481,1,_xlpm.VD)))),0)),
$DH481="месяц",
$BP481*BB481,
$DH481="неделя",
$BP481*BB481/7*(ROUNDUP((DAY(EOMONTH(BB$15,0)))/4,0))),
0)</f>
        <v/>
      </c>
      <c r="BT481" s="125">
        <f t="array" ref="BT481">
IFERROR(
_xlfn.IFS(
$DH481="день_1",
$BP481*$BL481/($AX481-$AW481+1)*BC481*(DAY(EOMONTH(BC$15,0))),
$DH481="день_2",
$BP481/30*MAX(MIN($AX481,EOMONTH(BC$15,0))-MAX($AW481,BC$15)+1,),
$DH481="раб.день",
$BP481/30*(IFERROR(
_xlfn.LET(_xlpm.VD,
CHOOSE(
{1;2;3;4;5;6;7;8;9;10;11;12;13;14;15;16;17;18},
45658,45659,45660,45661,45662,45663,45664,45665,45711,45724,45778,45779,45785,45786,45820,45821,45965,46022),
_xlfn.LET(_xlpm.DD,
MAX(MIN($AX481,EOMONTH(BC$15,0))-MAX($AW481,BC$15),),
_xlfn.IFS(
AND(MONTH($AW481)=MONTH(BC$15),MONTH($AX481)&lt;&gt;MONTH(BC$15)),
NETWORKDAYS.INTL($AW481,$AW481+_xlpm.DD,1,_xlpm.VD),
AND(MONTH($AW481)&lt;&gt;MONTH(BC$15),MONTH($AX481)=MONTH(BC$15)),
NETWORKDAYS.INTL(($AX481)-_xlpm.DD,$AX481,1,_xlpm.VD),
AND(MONTH($AW481)&lt;MONTH(BC$15),MONTH($AX481)&gt;MONTH(BC$15)),
NETWORKDAYS.INTL((EOMONTH(BC$15-1,1))-_xlpm.DD,EOMONTH(BC$15-1,1),1,_xlpm.VD),
AND(MONTH($AW481)=MONTH(BC$15),MONTH($AX481)=MONTH(BC$15)),
NETWORKDAYS.INTL($AW481,$AX481,1,_xlpm.VD)))),0)),
$DH481="месяц",
$BP481*BC481,
$DH481="неделя",
$BP481*BC481/7*(ROUNDUP((DAY(EOMONTH(BC$15,0)))/4,0))),
0)</f>
        <v/>
      </c>
      <c r="BU481" s="125">
        <f t="array" ref="BU481">
IFERROR(
_xlfn.IFS(
$DH481="день_1",
$BP481*$BL481/($AX481-$AW481+1)*BD481*(DAY(EOMONTH(BD$15,0))),
$DH481="день_2",
$BP481/30*MAX(MIN($AX481,EOMONTH(BD$15,0))-MAX($AW481,BD$15)+1,),
$DH481="раб.день",
$BP481/30*(IFERROR(
_xlfn.LET(_xlpm.VD,
CHOOSE(
{1;2;3;4;5;6;7;8;9;10;11;12;13;14;15;16;17;18},
45658,45659,45660,45661,45662,45663,45664,45665,45711,45724,45778,45779,45785,45786,45820,45821,45965,46022),
_xlfn.LET(_xlpm.DD,
MAX(MIN($AX481,EOMONTH(BD$15,0))-MAX($AW481,BD$15),),
_xlfn.IFS(
AND(MONTH($AW481)=MONTH(BD$15),MONTH($AX481)&lt;&gt;MONTH(BD$15)),
NETWORKDAYS.INTL($AW481,$AW481+_xlpm.DD,1,_xlpm.VD),
AND(MONTH($AW481)&lt;&gt;MONTH(BD$15),MONTH($AX481)=MONTH(BD$15)),
NETWORKDAYS.INTL(($AX481)-_xlpm.DD,$AX481,1,_xlpm.VD),
AND(MONTH($AW481)&lt;MONTH(BD$15),MONTH($AX481)&gt;MONTH(BD$15)),
NETWORKDAYS.INTL((EOMONTH(BD$15-1,1))-_xlpm.DD,EOMONTH(BD$15-1,1),1,_xlpm.VD),
AND(MONTH($AW481)=MONTH(BD$15),MONTH($AX481)=MONTH(BD$15)),
NETWORKDAYS.INTL($AW481,$AX481,1,_xlpm.VD)))),0)),
$DH481="месяц",
$BP481*BD481,
$DH481="неделя",
$BP481*BD481/7*(ROUNDUP((DAY(EOMONTH(BD$15,0)))/4,0))),
0)</f>
        <v/>
      </c>
      <c r="BV481" s="125">
        <f t="array" ref="BV481">
IFERROR(
_xlfn.IFS(
$DH481="день_1",
$BP481*$BL481/($AX481-$AW481+1)*BE481*(DAY(EOMONTH(BE$15,0))),
$DH481="день_2",
$BP481/30*MAX(MIN($AX481,EOMONTH(BE$15,0))-MAX($AW481,BE$15)+1,),
$DH481="раб.день",
$BP481/30*(IFERROR(
_xlfn.LET(_xlpm.VD,
CHOOSE(
{1;2;3;4;5;6;7;8;9;10;11;12;13;14;15;16;17;18},
45658,45659,45660,45661,45662,45663,45664,45665,45711,45724,45778,45779,45785,45786,45820,45821,45965,46022),
_xlfn.LET(_xlpm.DD,
MAX(MIN($AX481,EOMONTH(BE$15,0))-MAX($AW481,BE$15),),
_xlfn.IFS(
AND(MONTH($AW481)=MONTH(BE$15),MONTH($AX481)&lt;&gt;MONTH(BE$15)),
NETWORKDAYS.INTL($AW481,$AW481+_xlpm.DD,1,_xlpm.VD),
AND(MONTH($AW481)&lt;&gt;MONTH(BE$15),MONTH($AX481)=MONTH(BE$15)),
NETWORKDAYS.INTL(($AX481)-_xlpm.DD,$AX481,1,_xlpm.VD),
AND(MONTH($AW481)&lt;MONTH(BE$15),MONTH($AX481)&gt;MONTH(BE$15)),
NETWORKDAYS.INTL((EOMONTH(BE$15-1,1))-_xlpm.DD,EOMONTH(BE$15-1,1),1,_xlpm.VD),
AND(MONTH($AW481)=MONTH(BE$15),MONTH($AX481)=MONTH(BE$15)),
NETWORKDAYS.INTL($AW481,$AX481,1,_xlpm.VD)))),0)),
$DH481="месяц",
$BP481*BE481,
$DH481="неделя",
$BP481*BE481/7*(ROUNDUP((DAY(EOMONTH(BE$15,0)))/4,0))),
0)</f>
        <v/>
      </c>
      <c r="BW481" s="125">
        <f t="array" ref="BW481">
IFERROR(
_xlfn.IFS(
$DH481="день_1",
$BP481*$BL481/($AX481-$AW481+1)*BF481*(DAY(EOMONTH(BF$15,0))),
$DH481="день_2",
$BP481/30*MAX(MIN($AX481,EOMONTH(BF$15,0))-MAX($AW481,BF$15)+1,),
$DH481="раб.день",
$BP481/30*(IFERROR(
_xlfn.LET(_xlpm.VD,
CHOOSE(
{1;2;3;4;5;6;7;8;9;10;11;12;13;14;15;16;17;18},
45658,45659,45660,45661,45662,45663,45664,45665,45711,45724,45778,45779,45785,45786,45820,45821,45965,46022),
_xlfn.LET(_xlpm.DD,
MAX(MIN($AX481,EOMONTH(BF$15,0))-MAX($AW481,BF$15),),
_xlfn.IFS(
AND(MONTH($AW481)=MONTH(BF$15),MONTH($AX481)&lt;&gt;MONTH(BF$15)),
NETWORKDAYS.INTL($AW481,$AW481+_xlpm.DD,1,_xlpm.VD),
AND(MONTH($AW481)&lt;&gt;MONTH(BF$15),MONTH($AX481)=MONTH(BF$15)),
NETWORKDAYS.INTL(($AX481)-_xlpm.DD,$AX481,1,_xlpm.VD),
AND(MONTH($AW481)&lt;MONTH(BF$15),MONTH($AX481)&gt;MONTH(BF$15)),
NETWORKDAYS.INTL((EOMONTH(BF$15-1,1))-_xlpm.DD,EOMONTH(BF$15-1,1),1,_xlpm.VD),
AND(MONTH($AW481)=MONTH(BF$15),MONTH($AX481)=MONTH(BF$15)),
NETWORKDAYS.INTL($AW481,$AX481,1,_xlpm.VD)))),0)),
$DH481="месяц",
$BP481*BF481,
$DH481="неделя",
$BP481*BF481/7*(ROUNDUP((DAY(EOMONTH(BF$15,0)))/4,0))),
0)</f>
        <v/>
      </c>
      <c r="BX481" s="125">
        <f t="array" ref="BX481">
IFERROR(
_xlfn.IFS(
$DH481="день_1",
$BP481*$BL481/($AX481-$AW481+1)*BG481*(DAY(EOMONTH(BG$15,0))),
$DH481="день_2",
$BP481/30*MAX(MIN($AX481,EOMONTH(BG$15,0))-MAX($AW481,BG$15)+1,),
$DH481="раб.день",
$BP481/30*(IFERROR(
_xlfn.LET(_xlpm.VD,
CHOOSE(
{1;2;3;4;5;6;7;8;9;10;11;12;13;14;15;16;17;18},
45658,45659,45660,45661,45662,45663,45664,45665,45711,45724,45778,45779,45785,45786,45820,45821,45965,46022),
_xlfn.LET(_xlpm.DD,
MAX(MIN($AX481,EOMONTH(BG$15,0))-MAX($AW481,BG$15),),
_xlfn.IFS(
AND(MONTH($AW481)=MONTH(BG$15),MONTH($AX481)&lt;&gt;MONTH(BG$15)),
NETWORKDAYS.INTL($AW481,$AW481+_xlpm.DD,1,_xlpm.VD),
AND(MONTH($AW481)&lt;&gt;MONTH(BG$15),MONTH($AX481)=MONTH(BG$15)),
NETWORKDAYS.INTL(($AX481)-_xlpm.DD,$AX481,1,_xlpm.VD),
AND(MONTH($AW481)&lt;MONTH(BG$15),MONTH($AX481)&gt;MONTH(BG$15)),
NETWORKDAYS.INTL((EOMONTH(BG$15-1,1))-_xlpm.DD,EOMONTH(BG$15-1,1),1,_xlpm.VD),
AND(MONTH($AW481)=MONTH(BG$15),MONTH($AX481)=MONTH(BG$15)),
NETWORKDAYS.INTL($AW481,$AX481,1,_xlpm.VD)))),0)),
$DH481="месяц",
$BP481*BG481,
$DH481="неделя",
$BP481*BG481/7*(ROUNDUP((DAY(EOMONTH(BG$15,0)))/4,0))),
0)</f>
        <v/>
      </c>
      <c r="BY481" s="125">
        <f t="array" ref="BY481">
IFERROR(
_xlfn.IFS(
$DH481="день_1",
$BP481*$BL481/($AX481-$AW481+1)*BH481*(DAY(EOMONTH(BH$15,0))),
$DH481="день_2",
$BP481/30*MAX(MIN($AX481,EOMONTH(BH$15,0))-MAX($AW481,BH$15)+1,),
$DH481="раб.день",
$BP481/30*(IFERROR(
_xlfn.LET(_xlpm.VD,
CHOOSE(
{1;2;3;4;5;6;7;8;9;10;11;12;13;14;15;16;17;18},
45658,45659,45660,45661,45662,45663,45664,45665,45711,45724,45778,45779,45785,45786,45820,45821,45965,46022),
_xlfn.LET(_xlpm.DD,
MAX(MIN($AX481,EOMONTH(BH$15,0))-MAX($AW481,BH$15),),
_xlfn.IFS(
AND(MONTH($AW481)=MONTH(BH$15),MONTH($AX481)&lt;&gt;MONTH(BH$15)),
NETWORKDAYS.INTL($AW481,$AW481+_xlpm.DD,1,_xlpm.VD),
AND(MONTH($AW481)&lt;&gt;MONTH(BH$15),MONTH($AX481)=MONTH(BH$15)),
NETWORKDAYS.INTL(($AX481)-_xlpm.DD,$AX481,1,_xlpm.VD),
AND(MONTH($AW481)&lt;MONTH(BH$15),MONTH($AX481)&gt;MONTH(BH$15)),
NETWORKDAYS.INTL((EOMONTH(BH$15-1,1))-_xlpm.DD,EOMONTH(BH$15-1,1),1,_xlpm.VD),
AND(MONTH($AW481)=MONTH(BH$15),MONTH($AX481)=MONTH(BH$15)),
NETWORKDAYS.INTL($AW481,$AX481,1,_xlpm.VD)))),0)),
$DH481="месяц",
$BP481*BH481,
$DH481="неделя",
$BP481*BH481/7*(ROUNDUP((DAY(EOMONTH(BH$15,0)))/4,0))),
0)</f>
        <v/>
      </c>
      <c r="BZ481" s="125">
        <f t="array" ref="BZ481">
IFERROR(
_xlfn.IFS(
$DH481="день_1",
$BP481*$BL481/($AX481-$AW481+1)*BI481*(DAY(EOMONTH(BI$15,0))),
$DH481="день_2",
$BP481/30*MAX(MIN($AX481,EOMONTH(BI$15,0))-MAX($AW481,BI$15)+1,),
$DH481="раб.день",
$BP481/30*(IFERROR(
_xlfn.LET(_xlpm.VD,
CHOOSE(
{1;2;3;4;5;6;7;8;9;10;11;12;13;14;15;16;17;18},
45658,45659,45660,45661,45662,45663,45664,45665,45711,45724,45778,45779,45785,45786,45820,45821,45965,46022),
_xlfn.LET(_xlpm.DD,
MAX(MIN($AX481,EOMONTH(BI$15,0))-MAX($AW481,BI$15),),
_xlfn.IFS(
AND(MONTH($AW481)=MONTH(BI$15),MONTH($AX481)&lt;&gt;MONTH(BI$15)),
NETWORKDAYS.INTL($AW481,$AW481+_xlpm.DD,1,_xlpm.VD),
AND(MONTH($AW481)&lt;&gt;MONTH(BI$15),MONTH($AX481)=MONTH(BI$15)),
NETWORKDAYS.INTL(($AX481)-_xlpm.DD,$AX481,1,_xlpm.VD),
AND(MONTH($AW481)&lt;MONTH(BI$15),MONTH($AX481)&gt;MONTH(BI$15)),
NETWORKDAYS.INTL((EOMONTH(BI$15-1,1))-_xlpm.DD,EOMONTH(BI$15-1,1),1,_xlpm.VD),
AND(MONTH($AW481)=MONTH(BI$15),MONTH($AX481)=MONTH(BI$15)),
NETWORKDAYS.INTL($AW481,$AX481,1,_xlpm.VD)))),0)),
$DH481="месяц",
$BP481*BI481,
$DH481="неделя",
$BP481*BI481/7*(ROUNDUP((DAY(EOMONTH(BI$15,0)))/4,0))),
0)</f>
        <v/>
      </c>
      <c r="CA481" s="125">
        <f t="array" ref="CA481">
IFERROR(
_xlfn.IFS(
$DH481="день_1",
$BP481*$BL481/($AX481-$AW481+1)*BJ481*(DAY(EOMONTH(BJ$15,0))),
$DH481="день_2",
$BP481/30*MAX(MIN($AX481,EOMONTH(BJ$15,0))-MAX($AW481,BJ$15)+1,),
$DH481="раб.день",
$BP481/30*(IFERROR(
_xlfn.LET(_xlpm.VD,
CHOOSE(
{1;2;3;4;5;6;7;8;9;10;11;12;13;14;15;16;17;18},
45658,45659,45660,45661,45662,45663,45664,45665,45711,45724,45778,45779,45785,45786,45820,45821,45965,46022),
_xlfn.LET(_xlpm.DD,
MAX(MIN($AX481,EOMONTH(BJ$15,0))-MAX($AW481,BJ$15),),
_xlfn.IFS(
AND(MONTH($AW481)=MONTH(BJ$15),MONTH($AX481)&lt;&gt;MONTH(BJ$15)),
NETWORKDAYS.INTL($AW481,$AW481+_xlpm.DD,1,_xlpm.VD),
AND(MONTH($AW481)&lt;&gt;MONTH(BJ$15),MONTH($AX481)=MONTH(BJ$15)),
NETWORKDAYS.INTL(($AX481)-_xlpm.DD,$AX481,1,_xlpm.VD),
AND(MONTH($AW481)&lt;MONTH(BJ$15),MONTH($AX481)&gt;MONTH(BJ$15)),
NETWORKDAYS.INTL((EOMONTH(BJ$15-1,1))-_xlpm.DD,EOMONTH(BJ$15-1,1),1,_xlpm.VD),
AND(MONTH($AW481)=MONTH(BJ$15),MONTH($AX481)=MONTH(BJ$15)),
NETWORKDAYS.INTL($AW481,$AX481,1,_xlpm.VD)))),0)),
$DH481="месяц",
$BP481*BJ481,
$DH481="неделя",
$BP481*BJ481/7*(ROUNDUP((DAY(EOMONTH(BJ$15,0)))/4,0))),
0)</f>
        <v/>
      </c>
      <c r="CB481" s="125">
        <f t="array" ref="CB481">
IFERROR(
_xlfn.IFS(
$DH481="день_1",
$BP481*$BL481/($AX481-$AW481+1)*BK481*(DAY(EOMONTH(BK$15,0))),
$DH481="день_2",
$BP481/30*MAX(MIN($AX481,EOMONTH(BK$15,0))-MAX($AW481,BK$15)+1,),
$DH481="раб.день",
$BP481/30*(IFERROR(
_xlfn.LET(_xlpm.VD,
CHOOSE(
{1;2;3;4;5;6;7;8;9;10;11;12;13;14;15;16;17;18},
45658,45659,45660,45661,45662,45663,45664,45665,45711,45724,45778,45779,45785,45786,45820,45821,45965,46022),
_xlfn.LET(_xlpm.DD,
MAX(MIN($AX481,EOMONTH(BK$15,0))-MAX($AW481,BK$15),),
_xlfn.IFS(
AND(MONTH($AW481)=MONTH(BK$15),MONTH($AX481)&lt;&gt;MONTH(BK$15)),
NETWORKDAYS.INTL($AW481,$AW481+_xlpm.DD,1,_xlpm.VD),
AND(MONTH($AW481)&lt;&gt;MONTH(BK$15),MONTH($AX481)=MONTH(BK$15)),
NETWORKDAYS.INTL(($AX481)-_xlpm.DD,$AX481,1,_xlpm.VD),
AND(MONTH($AW481)&lt;MONTH(BK$15),MONTH($AX481)&gt;MONTH(BK$15)),
NETWORKDAYS.INTL((EOMONTH(BK$15-1,1))-_xlpm.DD,EOMONTH(BK$15-1,1),1,_xlpm.VD),
AND(MONTH($AW481)=MONTH(BK$15),MONTH($AX481)=MONTH(BK$15)),
NETWORKDAYS.INTL($AW481,$AX481,1,_xlpm.VD)))),0)),
$DH481="месяц",
$BP481*BK481,
$DH481="неделя",
$BP481*BK481/7*(ROUNDUP((DAY(EOMONTH(BK$15,0)))/4,0))),
0)</f>
        <v/>
      </c>
      <c r="CC481" s="125">
        <f>SUM($BQ481:$CB481)</f>
        <v/>
      </c>
      <c r="CD481" s="126">
        <f>SUM($EH481:$EH481)</f>
        <v/>
      </c>
      <c r="CE481" s="126">
        <f>$CD481*$AB481</f>
        <v/>
      </c>
      <c r="CF481" s="126">
        <f>SUM($EK481:$EK481)</f>
        <v/>
      </c>
      <c r="CG481" s="126">
        <f>$CF481*$AB481</f>
        <v/>
      </c>
      <c r="CH481" s="126">
        <f>SUM($CC481,$CE481,$CG481)</f>
        <v/>
      </c>
      <c r="CI481" s="126">
        <f>$CH481*(1+$CM481)</f>
        <v/>
      </c>
      <c r="CJ481" s="127" t="n">
        <v>0</v>
      </c>
      <c r="CK481" s="126">
        <f>SUM($CH481:$CH481)*(1+$CJ481)</f>
        <v/>
      </c>
      <c r="CL481" s="126">
        <f>SUM($CH481:$CH481)*(1+$CM481)</f>
        <v/>
      </c>
      <c r="CM481" s="59" t="inlineStr">
        <is>
          <t>20%</t>
        </is>
      </c>
      <c r="CN481" s="59" t="n"/>
      <c r="CO481" s="72" t="n"/>
      <c r="CP481" s="59" t="n"/>
      <c r="CQ481" s="73" t="n"/>
      <c r="CR481" s="73" t="n"/>
      <c r="CS481" s="73" t="n"/>
      <c r="CT481" s="72" t="n"/>
      <c r="CU481" s="79" t="inlineStr">
        <is>
          <t> </t>
        </is>
      </c>
      <c r="CV481" s="60" t="n"/>
      <c r="CW481" s="60" t="n"/>
      <c r="CX481" s="60" t="n"/>
      <c r="CY481" s="127">
        <f>IFERROR(($CC481-$EE481)/($EE481/(1-$DQ481)),0)</f>
        <v/>
      </c>
      <c r="CZ481" s="127">
        <f>IFERROR(1-$EI481/($CE481),0)</f>
        <v/>
      </c>
      <c r="DA481" s="127">
        <f>IFERROR(1-$EL481/($CG481),0)</f>
        <v/>
      </c>
      <c r="DB481" s="126">
        <f>ROUND(IFERROR(($CI481/(1+$CM481)-$EN481),0),2)</f>
        <v/>
      </c>
      <c r="DC481" s="128" t="n"/>
      <c r="DD481" s="125" t="n"/>
      <c r="DE481" s="75" t="n">
        <v>0</v>
      </c>
      <c r="DF481" s="128" t="n"/>
      <c r="DG481" s="125">
        <f>IF($DC481=0,0,$DD481*($DC481*100%-$DE481*$DF481))*SUM($AB481:$AB481)</f>
        <v/>
      </c>
      <c r="DH481" s="129" t="inlineStr">
        <is>
          <t>месяц</t>
        </is>
      </c>
      <c r="DI481" s="130">
        <f t="array" ref="DI481">IFERROR(
IF($ES481="LisChannel",
(ROUND(((INDEX({174.625;153.888888888889;130.972222222222},MATCH($AI481,{2;3;4}),0))*$AG481*$AI481),2)),0),0)</f>
        <v/>
      </c>
      <c r="DJ481" s="130">
        <f>
_xlfn.LET(_xlpm.X,
IFERROR(
IF($ES481="НовиковТВ",
(_xlfn.LET(_xlpm.NTV,
_xlfn.LET(_xlpm.MIN,350000,
IF(SUMIFS($DI:$DI,$ES:$ES,"НовиковТВ")&lt;=_xlpm.MIN,
(SUMIFS($DI:$DI,$ES:$ES,"НовиковТВ")/(COUNTIFS($ES:$ES,"НовиковТВ")))*_xlpm.MIN/SUMIFS($DI:$DI,$ES:$ES,"НовиковТВ"),
DI481)),
_xlpm.NTV+$DG481/(1-(1-(_xlpm.NTV)*(1-$DL481)*(1-$DM481)*(1-$DN481)*(1-$DO481)*(1-$DP481)/_xlpm.NTV))))/(1+$EP481),
$DI481+$DG481/(1-(1-($DI481)*(1-$DL481)*(1-$DM481)*(1-$DN481)*(1-$DO481)*(1-$DP481)/$DI481))),
0),
_xlpm.X*(1+$CM481)*(1+$CW481)-_xlpm.X*(1+$CM481)+_xlpm.X)</f>
        <v/>
      </c>
      <c r="DK481" s="125" t="inlineStr">
        <is>
          <t>послед.</t>
        </is>
      </c>
      <c r="DL481" s="63" t="n">
        <v>0</v>
      </c>
      <c r="DM481" s="63" t="n">
        <v>0</v>
      </c>
      <c r="DN481" s="63" t="n">
        <v>0</v>
      </c>
      <c r="DO481" s="63" t="n">
        <v>0</v>
      </c>
      <c r="DP481" s="63" t="n">
        <v>0</v>
      </c>
      <c r="DQ481" s="63">
        <f t="array" ref="DQ481">IFERROR(_xlfn.IFS(
$DK481="послед.",1-(1-$DL481)*(1-$DM481)*(1-$DN481)*(1-$DO481)*(1-$DP481),
$DK481="сумм.",$DL481+$DM481+$DN481+$DO481+$DP481),
0)</f>
        <v/>
      </c>
      <c r="DR481" s="125">
        <f t="array" ref="DR481">
IFERROR(
_xlfn.IFS(
$BL481=0,
0,
$BL481&gt;0,
_xlfn.IFS($DK481="послед.",
$DJ481*(1-$DL481)*(1-$DM481)*(1-$DN481)*(1-$DO481)*(1-$DP481),
$DK481="сумм.",
$DJ481*(1-($DL481+$DM481+$DN481+$DO481+$DP481)))),0)</f>
        <v/>
      </c>
      <c r="DS481" s="125">
        <f t="array" ref="DS481">
IFERROR(_xlfn.IFS(
$DH481="день_1",
$DR481*$BL481/($AX481-$AW481+1)*AZ481*(DAY(EOMONTH(AZ$15,0))),
$DH481="день_2",
$DR481/30*MAX(MIN($AX481,EOMONTH(AZ$15,0))-MAX($AW481,AZ$15)+1,),
$DH481="раб.день",
$DR481/30*(IFERROR(
_xlfn.LET(_xlpm.VD,
CHOOSE(
{1;2;3;4;5;6;7;8;9;10;11;12;13;14;15;16;17;18},
45658,45659,45660,45661,45662,45663,45664,45665,45711,45724,45778,45779,45785,45786,45820,45821,45965,46022),
_xlfn.LET(_xlpm.DD,
MAX(MIN($AX481,EOMONTH(AZ$15,0))-MAX($AW481,AZ$15),),
_xlfn.IFS(
AND(MONTH($AW481)=MONTH(AZ$15),MONTH($AX481)&lt;&gt;MONTH(AZ$15)),
NETWORKDAYS.INTL($AW481,$AW481+_xlpm.DD,1,_xlpm.VD),
AND(MONTH($AW481)&lt;&gt;MONTH(AZ$15),MONTH($AX481)=MONTH(AZ$15)),
NETWORKDAYS.INTL(($AX481)-_xlpm.DD,$AX481,1,_xlpm.VD),
AND(MONTH($AW481)&lt;MONTH(AZ$15),MONTH($AX481)&gt;MONTH(AZ$15)),
NETWORKDAYS.INTL((EOMONTH(AZ$15-1,1))-_xlpm.DD,EOMONTH(AZ$15-1,1),1,_xlpm.VD),
AND(MONTH($AW481)=MONTH(AZ$15),MONTH($AX481)=MONTH(AZ$15)),
NETWORKDAYS.INTL($AW481,$AX481,1,_xlpm.VD)))),0)),
$DH481="месяц",
$DR481*AZ481,
$DH481="неделя",
$DR481*AZ481/7*(ROUNDUP((DAY(EOMONTH(AZ$15,0)))/4,0))),
0)</f>
        <v/>
      </c>
      <c r="DT481" s="125">
        <f t="array" ref="DT481">
IFERROR(_xlfn.IFS(
$DH481="день_1",
$DR481*$BL481/($AX481-$AW481+1)*BA481*(DAY(EOMONTH(BA$15,0))),
$DH481="день_2",
$DR481/30*MAX(MIN($AX481,EOMONTH(BA$15,0))-MAX($AW481,BA$15)+1,),
$DH481="раб.день",
$DR481/30*(IFERROR(
_xlfn.LET(_xlpm.VD,
CHOOSE(
{1;2;3;4;5;6;7;8;9;10;11;12;13;14;15;16;17;18},
45658,45659,45660,45661,45662,45663,45664,45665,45711,45724,45778,45779,45785,45786,45820,45821,45965,46022),
_xlfn.LET(_xlpm.DD,
MAX(MIN($AX481,EOMONTH(BA$15,0))-MAX($AW481,BA$15),),
_xlfn.IFS(
AND(MONTH($AW481)=MONTH(BA$15),MONTH($AX481)&lt;&gt;MONTH(BA$15)),
NETWORKDAYS.INTL($AW481,$AW481+_xlpm.DD,1,_xlpm.VD),
AND(MONTH($AW481)&lt;&gt;MONTH(BA$15),MONTH($AX481)=MONTH(BA$15)),
NETWORKDAYS.INTL(($AX481)-_xlpm.DD,$AX481,1,_xlpm.VD),
AND(MONTH($AW481)&lt;MONTH(BA$15),MONTH($AX481)&gt;MONTH(BA$15)),
NETWORKDAYS.INTL((EOMONTH(BA$15-1,1))-_xlpm.DD,EOMONTH(BA$15-1,1),1,_xlpm.VD),
AND(MONTH($AW481)=MONTH(BA$15),MONTH($AX481)=MONTH(BA$15)),
NETWORKDAYS.INTL($AW481,$AX481,1,_xlpm.VD)))),0)),
$DH481="месяц",
$DR481*BA481,
$DH481="неделя",
$DR481*BA481/7*(ROUNDUP((DAY(EOMONTH(BA$15,0)))/4,0))),
0)</f>
        <v/>
      </c>
      <c r="DU481" s="125">
        <f t="array" ref="DU481">
IFERROR(_xlfn.IFS(
$DH481="день_1",
$DR481*$BL481/($AX481-$AW481+1)*BB481*(DAY(EOMONTH(BB$15,0))),
$DH481="день_2",
$DR481/30*MAX(MIN($AX481,EOMONTH(BB$15,0))-MAX($AW481,BB$15)+1,),
$DH481="раб.день",
$DR481/30*(IFERROR(
_xlfn.LET(_xlpm.VD,
CHOOSE(
{1;2;3;4;5;6;7;8;9;10;11;12;13;14;15;16;17;18},
45658,45659,45660,45661,45662,45663,45664,45665,45711,45724,45778,45779,45785,45786,45820,45821,45965,46022),
_xlfn.LET(_xlpm.DD,
MAX(MIN($AX481,EOMONTH(BB$15,0))-MAX($AW481,BB$15),),
_xlfn.IFS(
AND(MONTH($AW481)=MONTH(BB$15),MONTH($AX481)&lt;&gt;MONTH(BB$15)),
NETWORKDAYS.INTL($AW481,$AW481+_xlpm.DD,1,_xlpm.VD),
AND(MONTH($AW481)&lt;&gt;MONTH(BB$15),MONTH($AX481)=MONTH(BB$15)),
NETWORKDAYS.INTL(($AX481)-_xlpm.DD,$AX481,1,_xlpm.VD),
AND(MONTH($AW481)&lt;MONTH(BB$15),MONTH($AX481)&gt;MONTH(BB$15)),
NETWORKDAYS.INTL((EOMONTH(BB$15-1,1))-_xlpm.DD,EOMONTH(BB$15-1,1),1,_xlpm.VD),
AND(MONTH($AW481)=MONTH(BB$15),MONTH($AX481)=MONTH(BB$15)),
NETWORKDAYS.INTL($AW481,$AX481,1,_xlpm.VD)))),0)),
$DH481="месяц",
$DR481*BB481,
$DH481="неделя",
$DR481*BB481/7*(ROUNDUP((DAY(EOMONTH(BB$15,0)))/4,0))),
0)</f>
        <v/>
      </c>
      <c r="DV481" s="125">
        <f t="array" ref="DV481">
IFERROR(_xlfn.IFS(
$DH481="день_1",
$DR481*$BL481/($AX481-$AW481+1)*BC481*(DAY(EOMONTH(BC$15,0))),
$DH481="день_2",
$DR481/30*MAX(MIN($AX481,EOMONTH(BC$15,0))-MAX($AW481,BC$15)+1,),
$DH481="раб.день",
$DR481/30*(IFERROR(
_xlfn.LET(_xlpm.VD,
CHOOSE(
{1;2;3;4;5;6;7;8;9;10;11;12;13;14;15;16;17;18},
45658,45659,45660,45661,45662,45663,45664,45665,45711,45724,45778,45779,45785,45786,45820,45821,45965,46022),
_xlfn.LET(_xlpm.DD,
MAX(MIN($AX481,EOMONTH(BC$15,0))-MAX($AW481,BC$15),),
_xlfn.IFS(
AND(MONTH($AW481)=MONTH(BC$15),MONTH($AX481)&lt;&gt;MONTH(BC$15)),
NETWORKDAYS.INTL($AW481,$AW481+_xlpm.DD,1,_xlpm.VD),
AND(MONTH($AW481)&lt;&gt;MONTH(BC$15),MONTH($AX481)=MONTH(BC$15)),
NETWORKDAYS.INTL(($AX481)-_xlpm.DD,$AX481,1,_xlpm.VD),
AND(MONTH($AW481)&lt;MONTH(BC$15),MONTH($AX481)&gt;MONTH(BC$15)),
NETWORKDAYS.INTL((EOMONTH(BC$15-1,1))-_xlpm.DD,EOMONTH(BC$15-1,1),1,_xlpm.VD),
AND(MONTH($AW481)=MONTH(BC$15),MONTH($AX481)=MONTH(BC$15)),
NETWORKDAYS.INTL($AW481,$AX481,1,_xlpm.VD)))),0)),
$DH481="месяц",
$DR481*BC481,
$DH481="неделя",
$DR481*BC481/7*(ROUNDUP((DAY(EOMONTH(BC$15,0)))/4,0))),
0)</f>
        <v/>
      </c>
      <c r="DW481" s="125">
        <f t="array" ref="DW481">
IFERROR(_xlfn.IFS(
$DH481="день_1",
$DR481*$BL481/($AX481-$AW481+1)*BD481*(DAY(EOMONTH(BD$15,0))),
$DH481="день_2",
$DR481/30*MAX(MIN($AX481,EOMONTH(BD$15,0))-MAX($AW481,BD$15)+1,),
$DH481="раб.день",
$DR481/30*(IFERROR(
_xlfn.LET(_xlpm.VD,
CHOOSE(
{1;2;3;4;5;6;7;8;9;10;11;12;13;14;15;16;17;18},
45658,45659,45660,45661,45662,45663,45664,45665,45711,45724,45778,45779,45785,45786,45820,45821,45965,46022),
_xlfn.LET(_xlpm.DD,
MAX(MIN($AX481,EOMONTH(BD$15,0))-MAX($AW481,BD$15),),
_xlfn.IFS(
AND(MONTH($AW481)=MONTH(BD$15),MONTH($AX481)&lt;&gt;MONTH(BD$15)),
NETWORKDAYS.INTL($AW481,$AW481+_xlpm.DD,1,_xlpm.VD),
AND(MONTH($AW481)&lt;&gt;MONTH(BD$15),MONTH($AX481)=MONTH(BD$15)),
NETWORKDAYS.INTL(($AX481)-_xlpm.DD,$AX481,1,_xlpm.VD),
AND(MONTH($AW481)&lt;MONTH(BD$15),MONTH($AX481)&gt;MONTH(BD$15)),
NETWORKDAYS.INTL((EOMONTH(BD$15-1,1))-_xlpm.DD,EOMONTH(BD$15-1,1),1,_xlpm.VD),
AND(MONTH($AW481)=MONTH(BD$15),MONTH($AX481)=MONTH(BD$15)),
NETWORKDAYS.INTL($AW481,$AX481,1,_xlpm.VD)))),0)),
$DH481="месяц",
$DR481*BD481,
$DH481="неделя",
$DR481*BD481/7*(ROUNDUP((DAY(EOMONTH(BD$15,0)))/4,0))),
0)</f>
        <v/>
      </c>
      <c r="DX481" s="125">
        <f t="array" ref="DX481">
IFERROR(_xlfn.IFS(
$DH481="день_1",
$DR481*$BL481/($AX481-$AW481+1)*BE481*(DAY(EOMONTH(BE$15,0))),
$DH481="день_2",
$DR481/30*MAX(MIN($AX481,EOMONTH(BE$15,0))-MAX($AW481,BE$15)+1,),
$DH481="раб.день",
$DR481/30*(IFERROR(
_xlfn.LET(_xlpm.VD,
CHOOSE(
{1;2;3;4;5;6;7;8;9;10;11;12;13;14;15;16;17;18},
45658,45659,45660,45661,45662,45663,45664,45665,45711,45724,45778,45779,45785,45786,45820,45821,45965,46022),
_xlfn.LET(_xlpm.DD,
MAX(MIN($AX481,EOMONTH(BE$15,0))-MAX($AW481,BE$15),),
_xlfn.IFS(
AND(MONTH($AW481)=MONTH(BE$15),MONTH($AX481)&lt;&gt;MONTH(BE$15)),
NETWORKDAYS.INTL($AW481,$AW481+_xlpm.DD,1,_xlpm.VD),
AND(MONTH($AW481)&lt;&gt;MONTH(BE$15),MONTH($AX481)=MONTH(BE$15)),
NETWORKDAYS.INTL(($AX481)-_xlpm.DD,$AX481,1,_xlpm.VD),
AND(MONTH($AW481)&lt;MONTH(BE$15),MONTH($AX481)&gt;MONTH(BE$15)),
NETWORKDAYS.INTL((EOMONTH(BE$15-1,1))-_xlpm.DD,EOMONTH(BE$15-1,1),1,_xlpm.VD),
AND(MONTH($AW481)=MONTH(BE$15),MONTH($AX481)=MONTH(BE$15)),
NETWORKDAYS.INTL($AW481,$AX481,1,_xlpm.VD)))),0)),
$DH481="месяц",
$DR481*BE481,
$DH481="неделя",
$DR481*BE481/7*(ROUNDUP((DAY(EOMONTH(BE$15,0)))/4,0))),
0)</f>
        <v/>
      </c>
      <c r="DY481" s="125">
        <f t="array" ref="DY481">
IFERROR(_xlfn.IFS(
$DH481="день_1",
$DR481*$BL481/($AX481-$AW481+1)*BF481*(DAY(EOMONTH(BF$15,0))),
$DH481="день_2",
$DR481/30*MAX(MIN($AX481,EOMONTH(BF$15,0))-MAX($AW481,BF$15)+1,),
$DH481="раб.день",
$DR481/30*(IFERROR(
_xlfn.LET(_xlpm.VD,
CHOOSE(
{1;2;3;4;5;6;7;8;9;10;11;12;13;14;15;16;17;18},
45658,45659,45660,45661,45662,45663,45664,45665,45711,45724,45778,45779,45785,45786,45820,45821,45965,46022),
_xlfn.LET(_xlpm.DD,
MAX(MIN($AX481,EOMONTH(BF$15,0))-MAX($AW481,BF$15),),
_xlfn.IFS(
AND(MONTH($AW481)=MONTH(BF$15),MONTH($AX481)&lt;&gt;MONTH(BF$15)),
NETWORKDAYS.INTL($AW481,$AW481+_xlpm.DD,1,_xlpm.VD),
AND(MONTH($AW481)&lt;&gt;MONTH(BF$15),MONTH($AX481)=MONTH(BF$15)),
NETWORKDAYS.INTL(($AX481)-_xlpm.DD,$AX481,1,_xlpm.VD),
AND(MONTH($AW481)&lt;MONTH(BF$15),MONTH($AX481)&gt;MONTH(BF$15)),
NETWORKDAYS.INTL((EOMONTH(BF$15-1,1))-_xlpm.DD,EOMONTH(BF$15-1,1),1,_xlpm.VD),
AND(MONTH($AW481)=MONTH(BF$15),MONTH($AX481)=MONTH(BF$15)),
NETWORKDAYS.INTL($AW481,$AX481,1,_xlpm.VD)))),0)),
$DH481="месяц",
$DR481*BF481,
$DH481="неделя",
$DR481*BF481/7*(ROUNDUP((DAY(EOMONTH(BF$15,0)))/4,0))),
0)</f>
        <v/>
      </c>
      <c r="DZ481" s="125">
        <f t="array" ref="DZ481">
IFERROR(_xlfn.IFS(
$DH481="день_1",
$DR481*$BL481/($AX481-$AW481+1)*BG481*(DAY(EOMONTH(BG$15,0))),
$DH481="день_2",
$DR481/30*MAX(MIN($AX481,EOMONTH(BG$15,0))-MAX($AW481,BG$15)+1,),
$DH481="раб.день",
$DR481/30*(IFERROR(
_xlfn.LET(_xlpm.VD,
CHOOSE(
{1;2;3;4;5;6;7;8;9;10;11;12;13;14;15;16;17;18},
45658,45659,45660,45661,45662,45663,45664,45665,45711,45724,45778,45779,45785,45786,45820,45821,45965,46022),
_xlfn.LET(_xlpm.DD,
MAX(MIN($AX481,EOMONTH(BG$15,0))-MAX($AW481,BG$15),),
_xlfn.IFS(
AND(MONTH($AW481)=MONTH(BG$15),MONTH($AX481)&lt;&gt;MONTH(BG$15)),
NETWORKDAYS.INTL($AW481,$AW481+_xlpm.DD,1,_xlpm.VD),
AND(MONTH($AW481)&lt;&gt;MONTH(BG$15),MONTH($AX481)=MONTH(BG$15)),
NETWORKDAYS.INTL(($AX481)-_xlpm.DD,$AX481,1,_xlpm.VD),
AND(MONTH($AW481)&lt;MONTH(BG$15),MONTH($AX481)&gt;MONTH(BG$15)),
NETWORKDAYS.INTL((EOMONTH(BG$15-1,1))-_xlpm.DD,EOMONTH(BG$15-1,1),1,_xlpm.VD),
AND(MONTH($AW481)=MONTH(BG$15),MONTH($AX481)=MONTH(BG$15)),
NETWORKDAYS.INTL($AW481,$AX481,1,_xlpm.VD)))),0)),
$DH481="месяц",
$DR481*BG481,
$DH481="неделя",
$DR481*BG481/7*(ROUNDUP((DAY(EOMONTH(BG$15,0)))/4,0))),
0)</f>
        <v/>
      </c>
      <c r="EA481" s="125">
        <f t="array" ref="EA481">
IFERROR(_xlfn.IFS(
$DH481="день_1",
$DR481*$BL481/($AX481-$AW481+1)*BH481*(DAY(EOMONTH(BH$15,0))),
$DH481="день_2",
$DR481/30*MAX(MIN($AX481,EOMONTH(BH$15,0))-MAX($AW481,BH$15)+1,),
$DH481="раб.день",
$DR481/30*(IFERROR(
_xlfn.LET(_xlpm.VD,
CHOOSE(
{1;2;3;4;5;6;7;8;9;10;11;12;13;14;15;16;17;18},
45658,45659,45660,45661,45662,45663,45664,45665,45711,45724,45778,45779,45785,45786,45820,45821,45965,46022),
_xlfn.LET(_xlpm.DD,
MAX(MIN($AX481,EOMONTH(BH$15,0))-MAX($AW481,BH$15),),
_xlfn.IFS(
AND(MONTH($AW481)=MONTH(BH$15),MONTH($AX481)&lt;&gt;MONTH(BH$15)),
NETWORKDAYS.INTL($AW481,$AW481+_xlpm.DD,1,_xlpm.VD),
AND(MONTH($AW481)&lt;&gt;MONTH(BH$15),MONTH($AX481)=MONTH(BH$15)),
NETWORKDAYS.INTL(($AX481)-_xlpm.DD,$AX481,1,_xlpm.VD),
AND(MONTH($AW481)&lt;MONTH(BH$15),MONTH($AX481)&gt;MONTH(BH$15)),
NETWORKDAYS.INTL((EOMONTH(BH$15-1,1))-_xlpm.DD,EOMONTH(BH$15-1,1),1,_xlpm.VD),
AND(MONTH($AW481)=MONTH(BH$15),MONTH($AX481)=MONTH(BH$15)),
NETWORKDAYS.INTL($AW481,$AX481,1,_xlpm.VD)))),0)),
$DH481="месяц",
$DR481*BH481,
$DH481="неделя",
$DR481*BH481/7*(ROUNDUP((DAY(EOMONTH(BH$15,0)))/4,0))),
0)</f>
        <v/>
      </c>
      <c r="EB481" s="125">
        <f t="array" ref="EB481">
IFERROR(_xlfn.IFS(
$DH481="день_1",
$DR481*$BL481/($AX481-$AW481+1)*BI481*(DAY(EOMONTH(BI$15,0))),
$DH481="день_2",
$DR481/30*MAX(MIN($AX481,EOMONTH(BI$15,0))-MAX($AW481,BI$15)+1,),
$DH481="раб.день",
$DR481/30*(IFERROR(
_xlfn.LET(_xlpm.VD,
CHOOSE(
{1;2;3;4;5;6;7;8;9;10;11;12;13;14;15;16;17;18},
45658,45659,45660,45661,45662,45663,45664,45665,45711,45724,45778,45779,45785,45786,45820,45821,45965,46022),
_xlfn.LET(_xlpm.DD,
MAX(MIN($AX481,EOMONTH(BI$15,0))-MAX($AW481,BI$15),),
_xlfn.IFS(
AND(MONTH($AW481)=MONTH(BI$15),MONTH($AX481)&lt;&gt;MONTH(BI$15)),
NETWORKDAYS.INTL($AW481,$AW481+_xlpm.DD,1,_xlpm.VD),
AND(MONTH($AW481)&lt;&gt;MONTH(BI$15),MONTH($AX481)=MONTH(BI$15)),
NETWORKDAYS.INTL(($AX481)-_xlpm.DD,$AX481,1,_xlpm.VD),
AND(MONTH($AW481)&lt;MONTH(BI$15),MONTH($AX481)&gt;MONTH(BI$15)),
NETWORKDAYS.INTL((EOMONTH(BI$15-1,1))-_xlpm.DD,EOMONTH(BI$15-1,1),1,_xlpm.VD),
AND(MONTH($AW481)=MONTH(BI$15),MONTH($AX481)=MONTH(BI$15)),
NETWORKDAYS.INTL($AW481,$AX481,1,_xlpm.VD)))),0)),
$DH481="месяц",
$DR481*BI481,
$DH481="неделя",
$DR481*BI481/7*(ROUNDUP((DAY(EOMONTH(BI$15,0)))/4,0))),
0)</f>
        <v/>
      </c>
      <c r="EC481" s="125">
        <f t="array" ref="EC481">
IFERROR(_xlfn.IFS(
$DH481="день_1",
$DR481*$BL481/($AX481-$AW481+1)*BJ481*(DAY(EOMONTH(BJ$15,0))),
$DH481="день_2",
$DR481/30*MAX(MIN($AX481,EOMONTH(BJ$15,0))-MAX($AW481,BJ$15)+1,),
$DH481="раб.день",
$DR481/30*(IFERROR(
_xlfn.LET(_xlpm.VD,
CHOOSE(
{1;2;3;4;5;6;7;8;9;10;11;12;13;14;15;16;17;18},
45658,45659,45660,45661,45662,45663,45664,45665,45711,45724,45778,45779,45785,45786,45820,45821,45965,46022),
_xlfn.LET(_xlpm.DD,
MAX(MIN($AX481,EOMONTH(BJ$15,0))-MAX($AW481,BJ$15),),
_xlfn.IFS(
AND(MONTH($AW481)=MONTH(BJ$15),MONTH($AX481)&lt;&gt;MONTH(BJ$15)),
NETWORKDAYS.INTL($AW481,$AW481+_xlpm.DD,1,_xlpm.VD),
AND(MONTH($AW481)&lt;&gt;MONTH(BJ$15),MONTH($AX481)=MONTH(BJ$15)),
NETWORKDAYS.INTL(($AX481)-_xlpm.DD,$AX481,1,_xlpm.VD),
AND(MONTH($AW481)&lt;MONTH(BJ$15),MONTH($AX481)&gt;MONTH(BJ$15)),
NETWORKDAYS.INTL((EOMONTH(BJ$15-1,1))-_xlpm.DD,EOMONTH(BJ$15-1,1),1,_xlpm.VD),
AND(MONTH($AW481)=MONTH(BJ$15),MONTH($AX481)=MONTH(BJ$15)),
NETWORKDAYS.INTL($AW481,$AX481,1,_xlpm.VD)))),0)),
$DH481="месяц",
$DR481*BJ481,
$DH481="неделя",
$DR481*BJ481/7*(ROUNDUP((DAY(EOMONTH(BJ$15,0)))/4,0))),
0)</f>
        <v/>
      </c>
      <c r="ED481" s="125">
        <f t="array" ref="ED481">
IFERROR(_xlfn.IFS(
$DH481="день_1",
$DR481*$BL481/($AX481-$AW481+1)*BK481*(DAY(EOMONTH(BK$15,0))),
$DH481="день_2",
$DR481/30*MAX(MIN($AX481,EOMONTH(BK$15,0))-MAX($AW481,BK$15)+1,),
$DH481="раб.день",
$DR481/30*(IFERROR(
_xlfn.LET(_xlpm.VD,
CHOOSE(
{1;2;3;4;5;6;7;8;9;10;11;12;13;14;15;16;17;18},
45658,45659,45660,45661,45662,45663,45664,45665,45711,45724,45778,45779,45785,45786,45820,45821,45965,46022),
_xlfn.LET(_xlpm.DD,
MAX(MIN($AX481,EOMONTH(BK$15,0))-MAX($AW481,BK$15),),
_xlfn.IFS(
AND(MONTH($AW481)=MONTH(BK$15),MONTH($AX481)&lt;&gt;MONTH(BK$15)),
NETWORKDAYS.INTL($AW481,$AW481+_xlpm.DD,1,_xlpm.VD),
AND(MONTH($AW481)&lt;&gt;MONTH(BK$15),MONTH($AX481)=MONTH(BK$15)),
NETWORKDAYS.INTL(($AX481)-_xlpm.DD,$AX481,1,_xlpm.VD),
AND(MONTH($AW481)&lt;MONTH(BK$15),MONTH($AX481)&gt;MONTH(BK$15)),
NETWORKDAYS.INTL((EOMONTH(BK$15-1,1))-_xlpm.DD,EOMONTH(BK$15-1,1),1,_xlpm.VD),
AND(MONTH($AW481)=MONTH(BK$15),MONTH($AX481)=MONTH(BK$15)),
NETWORKDAYS.INTL($AW481,$AX481,1,_xlpm.VD)))),0)),
$DH481="месяц",
$DR481*BK481,
$DH481="неделя",
$DR481*BK481/7*(ROUNDUP((DAY(EOMONTH(BK$15,0)))/4,0))),
0)</f>
        <v/>
      </c>
      <c r="EE481" s="125">
        <f>SUM($DS481,$DT481,$DU481,$DV481,$DW481,$DX481,$DY481,$DZ481,$EA481,$EB481,$EC481,$ED481)</f>
        <v/>
      </c>
      <c r="EF481" s="125">
        <f>IFERROR(ROUND($EE481*(1+$EP481),2),0)</f>
        <v/>
      </c>
      <c r="EG481" s="128" t="n">
        <v>1</v>
      </c>
      <c r="EH481" s="126" t="n">
        <v>0</v>
      </c>
      <c r="EI481" s="126">
        <f>ROUND(SUM($EH481:$EH481)*SUM($AB481:$AB481)*$EG481,2)</f>
        <v/>
      </c>
      <c r="EJ481" s="126">
        <f>ROUND($EI481*(1+$EP481),2)</f>
        <v/>
      </c>
      <c r="EK481" s="126" t="n">
        <v>0</v>
      </c>
      <c r="EL481" s="126">
        <f>ROUND(SUM($EK481:$EK481)*SUM($AB481:$AB481)*$EG481,2)</f>
        <v/>
      </c>
      <c r="EM481" s="126">
        <f>ROUND($EL481*(1+$EP481),2)</f>
        <v/>
      </c>
      <c r="EN481" s="126">
        <f>SUM($EE481,$EI481,$EL481)</f>
        <v/>
      </c>
      <c r="EO481" s="126">
        <f>SUM($EF481,$EJ481,$EM481)</f>
        <v/>
      </c>
      <c r="EP481" s="59" t="inlineStr">
        <is>
          <t>20%</t>
        </is>
      </c>
      <c r="EQ481" s="59" t="n"/>
      <c r="ER481" s="60">
        <f t="array" ref="ER481">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MATCH(ES481,
{"AMS";"RussOutdoor";"HD Outdoor";"Ingroup";"IQ";"Ledproduction";"LisChannel";"Logic";"Media-PPL";"NovikovTV | НовиковТВ";"SMA";"SOK";"КрокусТВ | CrocusTV | IndoorTV";"Сити";"ТЯК Москва"},
0)),"")</f>
        <v/>
      </c>
      <c r="ES481" s="60" t="n"/>
      <c r="ET481" s="60">
        <f t="array" ref="ET481">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MATCH(ES481,
{"AMS";"RussOutdoor";"HD Outdoor";"Ingroup";"IQ";"Ledproduction";"LisChannel";"Logic";"Media-PPL";"NovikovTV | НовиковТВ";"SMA";"SOK";"КрокусТВ | CrocusTV | IndoorTV";"Сити";"ТЯК Москва"},
0)),"")</f>
        <v/>
      </c>
      <c r="EU481" s="60" t="n"/>
      <c r="EV481" s="60" t="n"/>
      <c r="EX481" s="110">
        <f t="array" ref="EX481">
($AR481/30
+N("ТРАФИК ПЛОЩАДКИ"))*
(IFERROR(
_xlfn.LET(
_xlpm.GPR,
HLOOKUP($L481,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(MATCH($T481,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IF($Q481="цифровой",_xlpm.GPR/$AG481,_xlpm.GPR/60)),
0)
+N("DWELL TIME"))*
(IF($AB481=0,0,IF($AB481=1,0.3,IF($AB481=2,0.5,IF($AB481&gt;2,1))))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_xlfn.IFS($AC481="да",1.2,$AC481="нет",1)*
_xlfn.IFS($AD481="да",1.2,$AD481="нет",1)*
IF(R481="статический",1,1.2)*
$X481*
INDEX(
{1.2;1;1.2;1.2;1;1.2;1.2;1.2;1.2;1.2;1.2;1;1.2;1.2;1.2;1.2;1;1;1.2;1.2;1.2;1;1;1;1;1.2;1.2;1.2;1.2;1;1;1;1;1.2;1.2;1.2;1.2;1.2;1.2;1.2;1.2;1;1;1.2;1;1;1;1;1.5;1;1;1.5;1.5;1.2},
MATCH($Q481,_xlpm.MI,0)))&gt;{0.02;0.04;0.06;0.1;0.2;0.4;0.6;0.8;1;2;4;6})),
{0;1;2;3;4;5;6;7;8;9;10;11;12},
0)))
+N("КОЭФФИЦИЕНТ КОНТАКТА"))))*
(_xlfn.IFS($X481&lt;0.1,$X481/1000,$X481&gt;25,5.2,AND($X481&gt;=0.1,$X481&lt;=25),(($X481*2+0.1)/10)*($X481/10)))*
IFERROR((_xlfn.LET(
_xlpm.MA,
{0;0.8;0.85;0.9;0.95;1},
_xlpm.MAA,
{0;1;2;3;4;5},
INDEX(_xlpm.MA,MATCH(SUMPRODUCT(--((IF(ROUND(_xlpm.MAA,1)&gt;5,5,ROUND($AB481,1)))&gt;{0;1;2;3;4;5})),_xlpm.MAA,0)))
+N("КОЭФФИЦИЕНТ КОЛ-ВО КОНСТРУКЦИЙ")),1)*
$AB481,0))*
(IF($Q481="цифровой",$AG481/15*$AI481,1)
+N("ДЛЯ ЦИФРЫ"))</f>
        <v/>
      </c>
      <c r="EY481" s="110">
        <f>IFERROR(EX481*AY481,0)</f>
        <v/>
      </c>
      <c r="EZ481" s="131">
        <f>IFERROR(DP481/EY481*1000,0)</f>
        <v/>
      </c>
      <c r="FA481" s="112">
        <f>IFERROR(FC481/FB481,0)</f>
        <v/>
      </c>
      <c r="FB481" s="112">
        <f>IFERROR((FC481/(EY481/FF481*#REF!))*0.825,0)</f>
        <v/>
      </c>
      <c r="FC481" s="112">
        <f>IFERROR(((EX481*30/AR481)*100)/30,0)</f>
        <v/>
      </c>
      <c r="FD481" s="112">
        <f>IFERROR(EY481/G481*100%,0)</f>
        <v/>
      </c>
      <c r="FE481" s="112">
        <f>IFERROR(FD481/FC481*100%,0)</f>
        <v/>
      </c>
      <c r="FF481" s="110">
        <f>IFERROR(AR481/30*AY481,0)</f>
        <v/>
      </c>
    </row>
    <row r="482" ht="13" customHeight="1">
      <c r="A482" s="59" t="n"/>
      <c r="B482" s="60" t="n"/>
      <c r="C482" s="60" t="n"/>
      <c r="D482" s="60">
        <f t="array" ref="D482">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MATCH($E482,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82" s="60">
        <f t="array" ref="E482">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MATCH($F482,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82" s="60" t="inlineStr"/>
      <c r="G482" s="60" t="n"/>
      <c r="H482" s="60">
        <f t="array" ref="H482">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MATCH($I482,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82" s="60" t="n"/>
      <c r="J482" s="60" t="n"/>
      <c r="K482" s="60" t="n"/>
      <c r="L482" s="60" t="n"/>
      <c r="M482" s="60" t="n"/>
      <c r="N482" s="60" t="n"/>
      <c r="O482" s="60" t="n"/>
      <c r="P482" s="60">
        <f t="array" ref="P482">
_xlfn.IFS(
ISNUMBER(MATCH($Q482,{"шелфбаннер","разделитель","монетница","чековая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ISNUMBER(MATCH($Q482,{"LED/LCD","видеокулер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ISNUMBER(MATCH($Q482,{"автомобиль","машина","выставочное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ISNUMBER(MATCH($Q482,{"билборд","лифтовая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ISNUMBER(MATCH($Q482,{"навигация","подвесной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ISNUMBER(MATCH($Q482,{"движущаяся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ISNUMBER(MATCH($Q482,{"каталог","журнал"},)),
"Пресса",
$Q482="","")</f>
        <v/>
      </c>
      <c r="Q482" s="60" t="n"/>
      <c r="R482" s="60">
        <f t="array" ref="R482">
IFERROR(
_xlfn.IFS(
OR(ISNUMBER(MATCH($Q482,{"экспозиция","макет","стенд","автостенд","авто стенд","выставочное пространство","выставочные стенды","модульные выставочные стенды","3Д конструкция","3D конструкция"},)),P482="Экспонирование"),
"нестандартный",
ISNUMBER(MATCH($Q482,{"скроллер","призматрон"},)),
"динамический",
$P482="Видео",
"цифровой",
OR($P482="Пресса",$P482="Щит",$P482="POSm",$P482="Подвес",$P482="Брендирование/оклейка"),
"статический"),"")</f>
        <v/>
      </c>
      <c r="S482" s="59" t="n"/>
      <c r="T482" s="60" t="n"/>
      <c r="U482" s="60" t="n"/>
      <c r="V482" s="60">
        <f>
IF(P482="Видео",
"цифровой постер/ролик",
IF(ISNUMBER(MATCH(Q482,{"короб световой","короб световой | лайтбокс","короб световой | кристалайт","лайтбокс","лайт бокс","кристалайт","LB","lightbox"},)),
"бэклит",
IF(P482="Брендирование/оклейка",
"перфарированная пленка/самоклейка",
IF(P482="Экспонирование",
"под запрос",
IF(P482="Подвес",
"баннер/ткань",
"")))))</f>
        <v/>
      </c>
      <c r="W482" s="59" t="n"/>
      <c r="X482" s="59" t="n"/>
      <c r="Y482" s="59" t="n"/>
      <c r="Z482" s="61" t="n"/>
      <c r="AA482" s="61" t="n"/>
      <c r="AB482" s="61">
        <f>IF(BL482&gt;0,Z482,0)</f>
        <v/>
      </c>
      <c r="AC482" s="59" t="n"/>
      <c r="AD482" s="59" t="n"/>
      <c r="AE482" s="59" t="n"/>
      <c r="AF482" s="59" t="n"/>
      <c r="AG482" s="59" t="n"/>
      <c r="AH482" s="59" t="n"/>
      <c r="AI482" s="59" t="n"/>
      <c r="AJ482" s="59" t="n"/>
      <c r="AK482" s="59" t="n"/>
      <c r="AL482" s="62">
        <f>IFERROR(IF(OR(R482="статический",R482="динамический",R482="нестандартный",R482="",R482=""),"-",IF(AND(AH482="-",AI482="-"),"-",AK482*3600/AH482*AI482)),"-")</f>
        <v/>
      </c>
      <c r="AM482" s="62">
        <f>IFERROR(IF(OR(R482="статический",R482="динамический",R482="",R482="", R482="BTL",R482="нестандартный"),"-",AG482*AI482*AL482/60),"-")</f>
        <v/>
      </c>
      <c r="AN482" s="63">
        <f>IFERROR(IF(AH482="","-",AG482*AI482/AH482),"-")</f>
        <v/>
      </c>
      <c r="AO482" s="59">
        <f>IFERROR(IF(OR($R482="статический",$R482="динамический",$R482="",$R482="",$R482="BTL",$R482="нестандартный"),"-",$AL482*$AY482),"-")</f>
        <v/>
      </c>
      <c r="AP482" s="62">
        <f>IFERROR(IF(OR($R482="статический",$R482="динамический",$R482="",$R482="",$R482="BTL",$R482="нестандартный"),"-",$AM482*AY482),"-")</f>
        <v/>
      </c>
      <c r="AQ482" s="64" t="n"/>
      <c r="AR482" s="61" t="n"/>
      <c r="AS482" s="61" t="n"/>
      <c r="AT482" s="61" t="n"/>
      <c r="AU482" s="65" t="n"/>
      <c r="AV482" s="124">
        <f>IFERROR(DR482/AT482*1000,"n/a")</f>
        <v/>
      </c>
      <c r="AW482" s="67" t="n"/>
      <c r="AX482" s="67" t="n"/>
      <c r="AY482" s="43">
        <f>IFERROR(IF(OR($AW482="",$AX482=""),"",_xlfn.DAYS($AX482+1,$AW482)),"")</f>
        <v/>
      </c>
      <c r="AZ482" s="68">
        <f t="array" ref="AZ482">
_xlfn.LET(_xlpm.COEFF,
IF($AW482+$AX482=0,0,IF(MAX(MIN($AX482,EOMONTH(AZ$15,0))-MAX($AW482,AZ$15)+1,)&gt;0,1,0)),
_xlfn.IFS(
$ES482="LisChannel",
_xlpm.COEFF*
INDEX({1;1;1.2;1.2;1;1;1;1;1.2;1.2;1.2;1.2},
MATCH(MONTH(AZ$15),
{1,2,3,4,5,6,7,8,9,10,11,12})),
CONCATENATE($ES482," ",$L482)="RussOutdoor метро",
_xlpm.COEFF*
INDEX({0.8;0.9;1.1;1.1;1;1;1;1;1.1;1.1;1.1;1.1},
MATCH(MONTH(AZ$15),
{1,2,3,4,5,6,7,8,9,10,11,12})),
$ES482&lt;&gt;"LisChannel",
_xlpm.COEFF,
$ES482&lt;&gt;"RussOutdoor",
_xlpm.COEFF))</f>
        <v/>
      </c>
      <c r="BA482" s="68">
        <f t="array" ref="BA482">
_xlfn.LET(_xlpm.COEFF,
IF($AW482+$AX482=0,0,IF(MAX(MIN($AX482,EOMONTH(BA$15,0))-MAX($AW482,BA$15)+1,)&gt;0,1,0)),
_xlfn.IFS(
$ES482="LisChannel",
_xlpm.COEFF*
INDEX({1;1;1.2;1.2;1;1;1;1;1.2;1.2;1.2;1.2},
MATCH(MONTH(BA$15),
{1,2,3,4,5,6,7,8,9,10,11,12})),
CONCATENATE($ES482," ",$L482)="RussOutdoor метро",
_xlpm.COEFF*
INDEX({0.8;0.9;1.1;1.1;1;1;1;1;1.1;1.1;1.1;1.1},
MATCH(MONTH(BA$15),
{1,2,3,4,5,6,7,8,9,10,11,12})),
$ES482&lt;&gt;"LisChannel",
_xlpm.COEFF,
$ES482&lt;&gt;"RussOutdoor",
_xlpm.COEFF))</f>
        <v/>
      </c>
      <c r="BB482" s="68">
        <f t="array" ref="BB482">
_xlfn.LET(_xlpm.COEFF,
IF($AW482+$AX482=0,0,IF(MAX(MIN($AX482,EOMONTH(BB$15,0))-MAX($AW482,BB$15)+1,)&gt;0,1,0)),
_xlfn.IFS(
$ES482="LisChannel",
_xlpm.COEFF*
INDEX({1;1;1.2;1.2;1;1;1;1;1.2;1.2;1.2;1.2},
MATCH(MONTH(BB$15),
{1,2,3,4,5,6,7,8,9,10,11,12})),
CONCATENATE($ES482," ",$L482)="RussOutdoor метро",
_xlpm.COEFF*
INDEX({0.8;0.9;1.1;1.1;1;1;1;1;1.1;1.1;1.1;1.1},
MATCH(MONTH(BB$15),
{1,2,3,4,5,6,7,8,9,10,11,12})),
$ES482&lt;&gt;"LisChannel",
_xlpm.COEFF,
$ES482&lt;&gt;"RussOutdoor",
_xlpm.COEFF))</f>
        <v/>
      </c>
      <c r="BC482" s="68">
        <f t="array" ref="BC482">
_xlfn.LET(_xlpm.COEFF,
IF($AW482+$AX482=0,0,IF(MAX(MIN($AX482,EOMONTH(BC$15,0))-MAX($AW482,BC$15)+1,)&gt;0,1,0)),
_xlfn.IFS(
$ES482="LisChannel",
_xlpm.COEFF*
INDEX({1;1;1.2;1.2;1;1;1;1;1.2;1.2;1.2;1.2},
MATCH(MONTH(BC$15),
{1,2,3,4,5,6,7,8,9,10,11,12})),
CONCATENATE($ES482," ",$L482)="RussOutdoor метро",
_xlpm.COEFF*
INDEX({0.8;0.9;1.1;1.1;1;1;1;1;1.1;1.1;1.1;1.1},
MATCH(MONTH(BC$15),
{1,2,3,4,5,6,7,8,9,10,11,12})),
$ES482&lt;&gt;"LisChannel",
_xlpm.COEFF,
$ES482&lt;&gt;"RussOutdoor",
_xlpm.COEFF))</f>
        <v/>
      </c>
      <c r="BD482" s="68">
        <f t="array" ref="BD482">
_xlfn.LET(_xlpm.COEFF,
IF($AW482+$AX482=0,0,IF(MAX(MIN($AX482,EOMONTH(BD$15,0))-MAX($AW482,BD$15)+1,)&gt;0,1,0)),
_xlfn.IFS(
$ES482="LisChannel",
_xlpm.COEFF*
INDEX({1;1;1.2;1.2;1;1;1;1;1.2;1.2;1.2;1.2},
MATCH(MONTH(BD$15),
{1,2,3,4,5,6,7,8,9,10,11,12})),
CONCATENATE($ES482," ",$L482)="RussOutdoor метро",
_xlpm.COEFF*
INDEX({0.8;0.9;1.1;1.1;1;1;1;1;1.1;1.1;1.1;1.1},
MATCH(MONTH(BD$15),
{1,2,3,4,5,6,7,8,9,10,11,12})),
$ES482&lt;&gt;"LisChannel",
_xlpm.COEFF,
$ES482&lt;&gt;"RussOutdoor",
_xlpm.COEFF))</f>
        <v/>
      </c>
      <c r="BE482" s="68">
        <f t="array" ref="BE482">
_xlfn.LET(_xlpm.COEFF,
IF($AW482+$AX482=0,0,IF(MAX(MIN($AX482,EOMONTH(BE$15,0))-MAX($AW482,BE$15)+1,)&gt;0,1,0)),
_xlfn.IFS(
$ES482="LisChannel",
_xlpm.COEFF*
INDEX({1;1;1.2;1.2;1;1;1;1;1.2;1.2;1.2;1.2},
MATCH(MONTH(BE$15),
{1,2,3,4,5,6,7,8,9,10,11,12})),
CONCATENATE($ES482," ",$L482)="RussOutdoor метро",
_xlpm.COEFF*
INDEX({0.8;0.9;1.1;1.1;1;1;1;1;1.1;1.1;1.1;1.1},
MATCH(MONTH(BE$15),
{1,2,3,4,5,6,7,8,9,10,11,12})),
$ES482&lt;&gt;"LisChannel",
_xlpm.COEFF,
$ES482&lt;&gt;"RussOutdoor",
_xlpm.COEFF))</f>
        <v/>
      </c>
      <c r="BF482" s="68">
        <f t="array" ref="BF482">
_xlfn.LET(_xlpm.COEFF,
IF($AW482+$AX482=0,0,IF(MAX(MIN($AX482,EOMONTH(BF$15,0))-MAX($AW482,BF$15)+1,)&gt;0,1,0)),
_xlfn.IFS(
$ES482="LisChannel",
_xlpm.COEFF*
INDEX({1;1;1.2;1.2;1;1;1;1;1.2;1.2;1.2;1.2},
MATCH(MONTH(BF$15),
{1,2,3,4,5,6,7,8,9,10,11,12})),
CONCATENATE($ES482," ",$L482)="RussOutdoor метро",
_xlpm.COEFF*
INDEX({0.8;0.9;1.1;1.1;1;1;1;1;1.1;1.1;1.1;1.1},
MATCH(MONTH(BF$15),
{1,2,3,4,5,6,7,8,9,10,11,12})),
$ES482&lt;&gt;"LisChannel",
_xlpm.COEFF,
$ES482&lt;&gt;"RussOutdoor",
_xlpm.COEFF))</f>
        <v/>
      </c>
      <c r="BG482" s="68">
        <f t="array" ref="BG482">
_xlfn.LET(_xlpm.COEFF,
IF($AW482+$AX482=0,0,IF(MAX(MIN($AX482,EOMONTH(BG$15,0))-MAX($AW482,BG$15)+1,)&gt;0,1,0)),
_xlfn.IFS(
$ES482="LisChannel",
_xlpm.COEFF*
INDEX({1;1;1.2;1.2;1;1;1;1;1.2;1.2;1.2;1.2},
MATCH(MONTH(BG$15),
{1,2,3,4,5,6,7,8,9,10,11,12})),
CONCATENATE($ES482," ",$L482)="RussOutdoor метро",
_xlpm.COEFF*
INDEX({0.8;0.9;1.1;1.1;1;1;1;1;1.1;1.1;1.1;1.1},
MATCH(MONTH(BG$15),
{1,2,3,4,5,6,7,8,9,10,11,12})),
$ES482&lt;&gt;"LisChannel",
_xlpm.COEFF,
$ES482&lt;&gt;"RussOutdoor",
_xlpm.COEFF))</f>
        <v/>
      </c>
      <c r="BH482" s="68">
        <f t="array" ref="BH482">
_xlfn.LET(_xlpm.COEFF,
IF($AW482+$AX482=0,0,IF(MAX(MIN($AX482,EOMONTH(BH$15,0))-MAX($AW482,BH$15)+1,)&gt;0,1,0)),
_xlfn.IFS(
$ES482="LisChannel",
_xlpm.COEFF*
INDEX({1;1;1.2;1.2;1;1;1;1;1.2;1.2;1.2;1.2},
MATCH(MONTH(BH$15),
{1,2,3,4,5,6,7,8,9,10,11,12})),
CONCATENATE($ES482," ",$L482)="RussOutdoor метро",
_xlpm.COEFF*
INDEX({0.8;0.9;1.1;1.1;1;1;1;1;1.1;1.1;1.1;1.1},
MATCH(MONTH(BH$15),
{1,2,3,4,5,6,7,8,9,10,11,12})),
$ES482&lt;&gt;"LisChannel",
_xlpm.COEFF,
$ES482&lt;&gt;"RussOutdoor",
_xlpm.COEFF))</f>
        <v/>
      </c>
      <c r="BI482" s="68">
        <f t="array" ref="BI482">
_xlfn.LET(_xlpm.COEFF,
IF($AW482+$AX482=0,0,IF(MAX(MIN($AX482,EOMONTH(BI$15,0))-MAX($AW482,BI$15)+1,)&gt;0,1,0)),
_xlfn.IFS(
$ES482="LisChannel",
_xlpm.COEFF*
INDEX({1;1;1.2;1.2;1;1;1;1;1.2;1.2;1.2;1.2},
MATCH(MONTH(BI$15),
{1,2,3,4,5,6,7,8,9,10,11,12})),
CONCATENATE($ES482," ",$L482)="RussOutdoor метро",
_xlpm.COEFF*
INDEX({0.8;0.9;1.1;1.1;1;1;1;1;1.1;1.1;1.1;1.1},
MATCH(MONTH(BI$15),
{1,2,3,4,5,6,7,8,9,10,11,12})),
$ES482&lt;&gt;"LisChannel",
_xlpm.COEFF,
$ES482&lt;&gt;"RussOutdoor",
_xlpm.COEFF))</f>
        <v/>
      </c>
      <c r="BJ482" s="68">
        <f t="array" ref="BJ482">
_xlfn.LET(_xlpm.COEFF,
IF($AW482+$AX482=0,0,IF(MAX(MIN($AX482,EOMONTH(BJ$15,0))-MAX($AW482,BJ$15)+1,)&gt;0,1,0)),
_xlfn.IFS(
$ES482="LisChannel",
_xlpm.COEFF*
INDEX({1;1;1.2;1.2;1;1;1;1;1.2;1.2;1.2;1.2},
MATCH(MONTH(BJ$15),
{1,2,3,4,5,6,7,8,9,10,11,12})),
CONCATENATE($ES482," ",$L482)="RussOutdoor метро",
_xlpm.COEFF*
INDEX({0.8;0.9;1.1;1.1;1;1;1;1;1.1;1.1;1.1;1.1},
MATCH(MONTH(BJ$15),
{1,2,3,4,5,6,7,8,9,10,11,12})),
$ES482&lt;&gt;"LisChannel",
_xlpm.COEFF,
$ES482&lt;&gt;"RussOutdoor",
_xlpm.COEFF))</f>
        <v/>
      </c>
      <c r="BK482" s="68">
        <f t="array" ref="BK482">
_xlfn.LET(_xlpm.COEFF,
IF($AW482+$AX482=0,0,IF(MAX(MIN($AX482,EOMONTH(BK$15,0))-MAX($AW482,BK$15)+1,)&gt;0,1,0)),
_xlfn.IFS(
$ES482="LisChannel",
_xlpm.COEFF*
INDEX({1;1;1.2;1.2;1;1;1;1;1.2;1.2;1.2;1.2},
MATCH(MONTH(BK$15),
{1,2,3,4,5,6,7,8,9,10,11,12})),
CONCATENATE($ES482," ",$L482)="RussOutdoor метро",
_xlpm.COEFF*
INDEX({0.8;0.9;1.1;1.1;1;1;1;1;1.1;1.1;1.1;1.1},
MATCH(MONTH(BK$15),
{1,2,3,4,5,6,7,8,9,10,11,12})),
$ES482&lt;&gt;"LisChannel",
_xlpm.COEFF,
$ES482&lt;&gt;"RussOutdoor",
_xlpm.COEFF))</f>
        <v/>
      </c>
      <c r="BL482" s="62">
        <f>COUNTIFS($AZ482:$BK482,"&gt;0")</f>
        <v/>
      </c>
      <c r="BM482" s="65" t="n"/>
      <c r="BN482" s="125">
        <f>$DJ482</f>
        <v/>
      </c>
      <c r="BO482" s="63">
        <f>$DQ482</f>
        <v/>
      </c>
      <c r="BP482" s="125">
        <f>
IFERROR(
IF($BL482=0,0,
$BN482*(1-$BO482)),
0)</f>
        <v/>
      </c>
      <c r="BQ482" s="125">
        <f t="array" ref="BQ482">
IFERROR(
_xlfn.IFS(
$DH482="день_1",
$BP482*$BL482/($AX482-$AW482+1)*AZ482*(DAY(EOMONTH(AZ$15,0))),
$DH482="день_2",
$BP482/30*MAX(MIN($AX482,EOMONTH(AZ$15,0))-MAX($AW482,AZ$15)+1,),
$DH482="раб.день",
$BP482/30*(IFERROR(
_xlfn.LET(_xlpm.VD,
CHOOSE(
{1;2;3;4;5;6;7;8;9;10;11;12;13;14;15;16;17;18},
45658,45659,45660,45661,45662,45663,45664,45665,45711,45724,45778,45779,45785,45786,45820,45821,45965,46022),
_xlfn.LET(_xlpm.DD,
MAX(MIN($AX482,EOMONTH(AZ$15,0))-MAX($AW482,AZ$15),),
_xlfn.IFS(
AND(MONTH($AW482)=MONTH(AZ$15),MONTH($AX482)&lt;&gt;MONTH(AZ$15)),
NETWORKDAYS.INTL($AW482,$AW482+_xlpm.DD,1,_xlpm.VD),
AND(MONTH($AW482)&lt;&gt;MONTH(AZ$15),MONTH($AX482)=MONTH(AZ$15)),
NETWORKDAYS.INTL(($AX482)-_xlpm.DD,$AX482,1,_xlpm.VD),
AND(MONTH($AW482)&lt;MONTH(AZ$15),MONTH($AX482)&gt;MONTH(AZ$15)),
NETWORKDAYS.INTL((EOMONTH(AZ$15-1,1))-_xlpm.DD,EOMONTH(AZ$15-1,1),1,_xlpm.VD),
AND(MONTH($AW482)=MONTH(AZ$15),MONTH($AX482)=MONTH(AZ$15)),
NETWORKDAYS.INTL($AW482,$AX482,1,_xlpm.VD)))),0)),
$DH482="месяц",
$BP482*AZ482,
$DH482="неделя",
$BP482*AZ482/7*(ROUNDUP((DAY(EOMONTH(AZ$15,0)))/4,0))),
0)</f>
        <v/>
      </c>
      <c r="BR482" s="125">
        <f t="array" ref="BR482">
IFERROR(
_xlfn.IFS(
$DH482="день_1",
$BP482*$BL482/($AX482-$AW482+1)*BA482*(DAY(EOMONTH(BA$15,0))),
$DH482="день_2",
$BP482/30*MAX(MIN($AX482,EOMONTH(BA$15,0))-MAX($AW482,BA$15)+1,),
$DH482="раб.день",
$BP482/30*(IFERROR(
_xlfn.LET(_xlpm.VD,
CHOOSE(
{1;2;3;4;5;6;7;8;9;10;11;12;13;14;15;16;17;18},
45658,45659,45660,45661,45662,45663,45664,45665,45711,45724,45778,45779,45785,45786,45820,45821,45965,46022),
_xlfn.LET(_xlpm.DD,
MAX(MIN($AX482,EOMONTH(BA$15,0))-MAX($AW482,BA$15),),
_xlfn.IFS(
AND(MONTH($AW482)=MONTH(BA$15),MONTH($AX482)&lt;&gt;MONTH(BA$15)),
NETWORKDAYS.INTL($AW482,$AW482+_xlpm.DD,1,_xlpm.VD),
AND(MONTH($AW482)&lt;&gt;MONTH(BA$15),MONTH($AX482)=MONTH(BA$15)),
NETWORKDAYS.INTL(($AX482)-_xlpm.DD,$AX482,1,_xlpm.VD),
AND(MONTH($AW482)&lt;MONTH(BA$15),MONTH($AX482)&gt;MONTH(BA$15)),
NETWORKDAYS.INTL((EOMONTH(BA$15-1,1))-_xlpm.DD,EOMONTH(BA$15-1,1),1,_xlpm.VD),
AND(MONTH($AW482)=MONTH(BA$15),MONTH($AX482)=MONTH(BA$15)),
NETWORKDAYS.INTL($AW482,$AX482,1,_xlpm.VD)))),0)),
$DH482="месяц",
$BP482*BA482,
$DH482="неделя",
$BP482*BA482/7*(ROUNDUP((DAY(EOMONTH(BA$15,0)))/4,0))),
0)</f>
        <v/>
      </c>
      <c r="BS482" s="125">
        <f t="array" ref="BS482">
IFERROR(
_xlfn.IFS(
$DH482="день_1",
$BP482*$BL482/($AX482-$AW482+1)*BB482*(DAY(EOMONTH(BB$15,0))),
$DH482="день_2",
$BP482/30*MAX(MIN($AX482,EOMONTH(BB$15,0))-MAX($AW482,BB$15)+1,),
$DH482="раб.день",
$BP482/30*(IFERROR(
_xlfn.LET(_xlpm.VD,
CHOOSE(
{1;2;3;4;5;6;7;8;9;10;11;12;13;14;15;16;17;18},
45658,45659,45660,45661,45662,45663,45664,45665,45711,45724,45778,45779,45785,45786,45820,45821,45965,46022),
_xlfn.LET(_xlpm.DD,
MAX(MIN($AX482,EOMONTH(BB$15,0))-MAX($AW482,BB$15),),
_xlfn.IFS(
AND(MONTH($AW482)=MONTH(BB$15),MONTH($AX482)&lt;&gt;MONTH(BB$15)),
NETWORKDAYS.INTL($AW482,$AW482+_xlpm.DD,1,_xlpm.VD),
AND(MONTH($AW482)&lt;&gt;MONTH(BB$15),MONTH($AX482)=MONTH(BB$15)),
NETWORKDAYS.INTL(($AX482)-_xlpm.DD,$AX482,1,_xlpm.VD),
AND(MONTH($AW482)&lt;MONTH(BB$15),MONTH($AX482)&gt;MONTH(BB$15)),
NETWORKDAYS.INTL((EOMONTH(BB$15-1,1))-_xlpm.DD,EOMONTH(BB$15-1,1),1,_xlpm.VD),
AND(MONTH($AW482)=MONTH(BB$15),MONTH($AX482)=MONTH(BB$15)),
NETWORKDAYS.INTL($AW482,$AX482,1,_xlpm.VD)))),0)),
$DH482="месяц",
$BP482*BB482,
$DH482="неделя",
$BP482*BB482/7*(ROUNDUP((DAY(EOMONTH(BB$15,0)))/4,0))),
0)</f>
        <v/>
      </c>
      <c r="BT482" s="125">
        <f t="array" ref="BT482">
IFERROR(
_xlfn.IFS(
$DH482="день_1",
$BP482*$BL482/($AX482-$AW482+1)*BC482*(DAY(EOMONTH(BC$15,0))),
$DH482="день_2",
$BP482/30*MAX(MIN($AX482,EOMONTH(BC$15,0))-MAX($AW482,BC$15)+1,),
$DH482="раб.день",
$BP482/30*(IFERROR(
_xlfn.LET(_xlpm.VD,
CHOOSE(
{1;2;3;4;5;6;7;8;9;10;11;12;13;14;15;16;17;18},
45658,45659,45660,45661,45662,45663,45664,45665,45711,45724,45778,45779,45785,45786,45820,45821,45965,46022),
_xlfn.LET(_xlpm.DD,
MAX(MIN($AX482,EOMONTH(BC$15,0))-MAX($AW482,BC$15),),
_xlfn.IFS(
AND(MONTH($AW482)=MONTH(BC$15),MONTH($AX482)&lt;&gt;MONTH(BC$15)),
NETWORKDAYS.INTL($AW482,$AW482+_xlpm.DD,1,_xlpm.VD),
AND(MONTH($AW482)&lt;&gt;MONTH(BC$15),MONTH($AX482)=MONTH(BC$15)),
NETWORKDAYS.INTL(($AX482)-_xlpm.DD,$AX482,1,_xlpm.VD),
AND(MONTH($AW482)&lt;MONTH(BC$15),MONTH($AX482)&gt;MONTH(BC$15)),
NETWORKDAYS.INTL((EOMONTH(BC$15-1,1))-_xlpm.DD,EOMONTH(BC$15-1,1),1,_xlpm.VD),
AND(MONTH($AW482)=MONTH(BC$15),MONTH($AX482)=MONTH(BC$15)),
NETWORKDAYS.INTL($AW482,$AX482,1,_xlpm.VD)))),0)),
$DH482="месяц",
$BP482*BC482,
$DH482="неделя",
$BP482*BC482/7*(ROUNDUP((DAY(EOMONTH(BC$15,0)))/4,0))),
0)</f>
        <v/>
      </c>
      <c r="BU482" s="125">
        <f t="array" ref="BU482">
IFERROR(
_xlfn.IFS(
$DH482="день_1",
$BP482*$BL482/($AX482-$AW482+1)*BD482*(DAY(EOMONTH(BD$15,0))),
$DH482="день_2",
$BP482/30*MAX(MIN($AX482,EOMONTH(BD$15,0))-MAX($AW482,BD$15)+1,),
$DH482="раб.день",
$BP482/30*(IFERROR(
_xlfn.LET(_xlpm.VD,
CHOOSE(
{1;2;3;4;5;6;7;8;9;10;11;12;13;14;15;16;17;18},
45658,45659,45660,45661,45662,45663,45664,45665,45711,45724,45778,45779,45785,45786,45820,45821,45965,46022),
_xlfn.LET(_xlpm.DD,
MAX(MIN($AX482,EOMONTH(BD$15,0))-MAX($AW482,BD$15),),
_xlfn.IFS(
AND(MONTH($AW482)=MONTH(BD$15),MONTH($AX482)&lt;&gt;MONTH(BD$15)),
NETWORKDAYS.INTL($AW482,$AW482+_xlpm.DD,1,_xlpm.VD),
AND(MONTH($AW482)&lt;&gt;MONTH(BD$15),MONTH($AX482)=MONTH(BD$15)),
NETWORKDAYS.INTL(($AX482)-_xlpm.DD,$AX482,1,_xlpm.VD),
AND(MONTH($AW482)&lt;MONTH(BD$15),MONTH($AX482)&gt;MONTH(BD$15)),
NETWORKDAYS.INTL((EOMONTH(BD$15-1,1))-_xlpm.DD,EOMONTH(BD$15-1,1),1,_xlpm.VD),
AND(MONTH($AW482)=MONTH(BD$15),MONTH($AX482)=MONTH(BD$15)),
NETWORKDAYS.INTL($AW482,$AX482,1,_xlpm.VD)))),0)),
$DH482="месяц",
$BP482*BD482,
$DH482="неделя",
$BP482*BD482/7*(ROUNDUP((DAY(EOMONTH(BD$15,0)))/4,0))),
0)</f>
        <v/>
      </c>
      <c r="BV482" s="125">
        <f t="array" ref="BV482">
IFERROR(
_xlfn.IFS(
$DH482="день_1",
$BP482*$BL482/($AX482-$AW482+1)*BE482*(DAY(EOMONTH(BE$15,0))),
$DH482="день_2",
$BP482/30*MAX(MIN($AX482,EOMONTH(BE$15,0))-MAX($AW482,BE$15)+1,),
$DH482="раб.день",
$BP482/30*(IFERROR(
_xlfn.LET(_xlpm.VD,
CHOOSE(
{1;2;3;4;5;6;7;8;9;10;11;12;13;14;15;16;17;18},
45658,45659,45660,45661,45662,45663,45664,45665,45711,45724,45778,45779,45785,45786,45820,45821,45965,46022),
_xlfn.LET(_xlpm.DD,
MAX(MIN($AX482,EOMONTH(BE$15,0))-MAX($AW482,BE$15),),
_xlfn.IFS(
AND(MONTH($AW482)=MONTH(BE$15),MONTH($AX482)&lt;&gt;MONTH(BE$15)),
NETWORKDAYS.INTL($AW482,$AW482+_xlpm.DD,1,_xlpm.VD),
AND(MONTH($AW482)&lt;&gt;MONTH(BE$15),MONTH($AX482)=MONTH(BE$15)),
NETWORKDAYS.INTL(($AX482)-_xlpm.DD,$AX482,1,_xlpm.VD),
AND(MONTH($AW482)&lt;MONTH(BE$15),MONTH($AX482)&gt;MONTH(BE$15)),
NETWORKDAYS.INTL((EOMONTH(BE$15-1,1))-_xlpm.DD,EOMONTH(BE$15-1,1),1,_xlpm.VD),
AND(MONTH($AW482)=MONTH(BE$15),MONTH($AX482)=MONTH(BE$15)),
NETWORKDAYS.INTL($AW482,$AX482,1,_xlpm.VD)))),0)),
$DH482="месяц",
$BP482*BE482,
$DH482="неделя",
$BP482*BE482/7*(ROUNDUP((DAY(EOMONTH(BE$15,0)))/4,0))),
0)</f>
        <v/>
      </c>
      <c r="BW482" s="125">
        <f t="array" ref="BW482">
IFERROR(
_xlfn.IFS(
$DH482="день_1",
$BP482*$BL482/($AX482-$AW482+1)*BF482*(DAY(EOMONTH(BF$15,0))),
$DH482="день_2",
$BP482/30*MAX(MIN($AX482,EOMONTH(BF$15,0))-MAX($AW482,BF$15)+1,),
$DH482="раб.день",
$BP482/30*(IFERROR(
_xlfn.LET(_xlpm.VD,
CHOOSE(
{1;2;3;4;5;6;7;8;9;10;11;12;13;14;15;16;17;18},
45658,45659,45660,45661,45662,45663,45664,45665,45711,45724,45778,45779,45785,45786,45820,45821,45965,46022),
_xlfn.LET(_xlpm.DD,
MAX(MIN($AX482,EOMONTH(BF$15,0))-MAX($AW482,BF$15),),
_xlfn.IFS(
AND(MONTH($AW482)=MONTH(BF$15),MONTH($AX482)&lt;&gt;MONTH(BF$15)),
NETWORKDAYS.INTL($AW482,$AW482+_xlpm.DD,1,_xlpm.VD),
AND(MONTH($AW482)&lt;&gt;MONTH(BF$15),MONTH($AX482)=MONTH(BF$15)),
NETWORKDAYS.INTL(($AX482)-_xlpm.DD,$AX482,1,_xlpm.VD),
AND(MONTH($AW482)&lt;MONTH(BF$15),MONTH($AX482)&gt;MONTH(BF$15)),
NETWORKDAYS.INTL((EOMONTH(BF$15-1,1))-_xlpm.DD,EOMONTH(BF$15-1,1),1,_xlpm.VD),
AND(MONTH($AW482)=MONTH(BF$15),MONTH($AX482)=MONTH(BF$15)),
NETWORKDAYS.INTL($AW482,$AX482,1,_xlpm.VD)))),0)),
$DH482="месяц",
$BP482*BF482,
$DH482="неделя",
$BP482*BF482/7*(ROUNDUP((DAY(EOMONTH(BF$15,0)))/4,0))),
0)</f>
        <v/>
      </c>
      <c r="BX482" s="125">
        <f t="array" ref="BX482">
IFERROR(
_xlfn.IFS(
$DH482="день_1",
$BP482*$BL482/($AX482-$AW482+1)*BG482*(DAY(EOMONTH(BG$15,0))),
$DH482="день_2",
$BP482/30*MAX(MIN($AX482,EOMONTH(BG$15,0))-MAX($AW482,BG$15)+1,),
$DH482="раб.день",
$BP482/30*(IFERROR(
_xlfn.LET(_xlpm.VD,
CHOOSE(
{1;2;3;4;5;6;7;8;9;10;11;12;13;14;15;16;17;18},
45658,45659,45660,45661,45662,45663,45664,45665,45711,45724,45778,45779,45785,45786,45820,45821,45965,46022),
_xlfn.LET(_xlpm.DD,
MAX(MIN($AX482,EOMONTH(BG$15,0))-MAX($AW482,BG$15),),
_xlfn.IFS(
AND(MONTH($AW482)=MONTH(BG$15),MONTH($AX482)&lt;&gt;MONTH(BG$15)),
NETWORKDAYS.INTL($AW482,$AW482+_xlpm.DD,1,_xlpm.VD),
AND(MONTH($AW482)&lt;&gt;MONTH(BG$15),MONTH($AX482)=MONTH(BG$15)),
NETWORKDAYS.INTL(($AX482)-_xlpm.DD,$AX482,1,_xlpm.VD),
AND(MONTH($AW482)&lt;MONTH(BG$15),MONTH($AX482)&gt;MONTH(BG$15)),
NETWORKDAYS.INTL((EOMONTH(BG$15-1,1))-_xlpm.DD,EOMONTH(BG$15-1,1),1,_xlpm.VD),
AND(MONTH($AW482)=MONTH(BG$15),MONTH($AX482)=MONTH(BG$15)),
NETWORKDAYS.INTL($AW482,$AX482,1,_xlpm.VD)))),0)),
$DH482="месяц",
$BP482*BG482,
$DH482="неделя",
$BP482*BG482/7*(ROUNDUP((DAY(EOMONTH(BG$15,0)))/4,0))),
0)</f>
        <v/>
      </c>
      <c r="BY482" s="125">
        <f t="array" ref="BY482">
IFERROR(
_xlfn.IFS(
$DH482="день_1",
$BP482*$BL482/($AX482-$AW482+1)*BH482*(DAY(EOMONTH(BH$15,0))),
$DH482="день_2",
$BP482/30*MAX(MIN($AX482,EOMONTH(BH$15,0))-MAX($AW482,BH$15)+1,),
$DH482="раб.день",
$BP482/30*(IFERROR(
_xlfn.LET(_xlpm.VD,
CHOOSE(
{1;2;3;4;5;6;7;8;9;10;11;12;13;14;15;16;17;18},
45658,45659,45660,45661,45662,45663,45664,45665,45711,45724,45778,45779,45785,45786,45820,45821,45965,46022),
_xlfn.LET(_xlpm.DD,
MAX(MIN($AX482,EOMONTH(BH$15,0))-MAX($AW482,BH$15),),
_xlfn.IFS(
AND(MONTH($AW482)=MONTH(BH$15),MONTH($AX482)&lt;&gt;MONTH(BH$15)),
NETWORKDAYS.INTL($AW482,$AW482+_xlpm.DD,1,_xlpm.VD),
AND(MONTH($AW482)&lt;&gt;MONTH(BH$15),MONTH($AX482)=MONTH(BH$15)),
NETWORKDAYS.INTL(($AX482)-_xlpm.DD,$AX482,1,_xlpm.VD),
AND(MONTH($AW482)&lt;MONTH(BH$15),MONTH($AX482)&gt;MONTH(BH$15)),
NETWORKDAYS.INTL((EOMONTH(BH$15-1,1))-_xlpm.DD,EOMONTH(BH$15-1,1),1,_xlpm.VD),
AND(MONTH($AW482)=MONTH(BH$15),MONTH($AX482)=MONTH(BH$15)),
NETWORKDAYS.INTL($AW482,$AX482,1,_xlpm.VD)))),0)),
$DH482="месяц",
$BP482*BH482,
$DH482="неделя",
$BP482*BH482/7*(ROUNDUP((DAY(EOMONTH(BH$15,0)))/4,0))),
0)</f>
        <v/>
      </c>
      <c r="BZ482" s="125">
        <f t="array" ref="BZ482">
IFERROR(
_xlfn.IFS(
$DH482="день_1",
$BP482*$BL482/($AX482-$AW482+1)*BI482*(DAY(EOMONTH(BI$15,0))),
$DH482="день_2",
$BP482/30*MAX(MIN($AX482,EOMONTH(BI$15,0))-MAX($AW482,BI$15)+1,),
$DH482="раб.день",
$BP482/30*(IFERROR(
_xlfn.LET(_xlpm.VD,
CHOOSE(
{1;2;3;4;5;6;7;8;9;10;11;12;13;14;15;16;17;18},
45658,45659,45660,45661,45662,45663,45664,45665,45711,45724,45778,45779,45785,45786,45820,45821,45965,46022),
_xlfn.LET(_xlpm.DD,
MAX(MIN($AX482,EOMONTH(BI$15,0))-MAX($AW482,BI$15),),
_xlfn.IFS(
AND(MONTH($AW482)=MONTH(BI$15),MONTH($AX482)&lt;&gt;MONTH(BI$15)),
NETWORKDAYS.INTL($AW482,$AW482+_xlpm.DD,1,_xlpm.VD),
AND(MONTH($AW482)&lt;&gt;MONTH(BI$15),MONTH($AX482)=MONTH(BI$15)),
NETWORKDAYS.INTL(($AX482)-_xlpm.DD,$AX482,1,_xlpm.VD),
AND(MONTH($AW482)&lt;MONTH(BI$15),MONTH($AX482)&gt;MONTH(BI$15)),
NETWORKDAYS.INTL((EOMONTH(BI$15-1,1))-_xlpm.DD,EOMONTH(BI$15-1,1),1,_xlpm.VD),
AND(MONTH($AW482)=MONTH(BI$15),MONTH($AX482)=MONTH(BI$15)),
NETWORKDAYS.INTL($AW482,$AX482,1,_xlpm.VD)))),0)),
$DH482="месяц",
$BP482*BI482,
$DH482="неделя",
$BP482*BI482/7*(ROUNDUP((DAY(EOMONTH(BI$15,0)))/4,0))),
0)</f>
        <v/>
      </c>
      <c r="CA482" s="125">
        <f t="array" ref="CA482">
IFERROR(
_xlfn.IFS(
$DH482="день_1",
$BP482*$BL482/($AX482-$AW482+1)*BJ482*(DAY(EOMONTH(BJ$15,0))),
$DH482="день_2",
$BP482/30*MAX(MIN($AX482,EOMONTH(BJ$15,0))-MAX($AW482,BJ$15)+1,),
$DH482="раб.день",
$BP482/30*(IFERROR(
_xlfn.LET(_xlpm.VD,
CHOOSE(
{1;2;3;4;5;6;7;8;9;10;11;12;13;14;15;16;17;18},
45658,45659,45660,45661,45662,45663,45664,45665,45711,45724,45778,45779,45785,45786,45820,45821,45965,46022),
_xlfn.LET(_xlpm.DD,
MAX(MIN($AX482,EOMONTH(BJ$15,0))-MAX($AW482,BJ$15),),
_xlfn.IFS(
AND(MONTH($AW482)=MONTH(BJ$15),MONTH($AX482)&lt;&gt;MONTH(BJ$15)),
NETWORKDAYS.INTL($AW482,$AW482+_xlpm.DD,1,_xlpm.VD),
AND(MONTH($AW482)&lt;&gt;MONTH(BJ$15),MONTH($AX482)=MONTH(BJ$15)),
NETWORKDAYS.INTL(($AX482)-_xlpm.DD,$AX482,1,_xlpm.VD),
AND(MONTH($AW482)&lt;MONTH(BJ$15),MONTH($AX482)&gt;MONTH(BJ$15)),
NETWORKDAYS.INTL((EOMONTH(BJ$15-1,1))-_xlpm.DD,EOMONTH(BJ$15-1,1),1,_xlpm.VD),
AND(MONTH($AW482)=MONTH(BJ$15),MONTH($AX482)=MONTH(BJ$15)),
NETWORKDAYS.INTL($AW482,$AX482,1,_xlpm.VD)))),0)),
$DH482="месяц",
$BP482*BJ482,
$DH482="неделя",
$BP482*BJ482/7*(ROUNDUP((DAY(EOMONTH(BJ$15,0)))/4,0))),
0)</f>
        <v/>
      </c>
      <c r="CB482" s="125">
        <f t="array" ref="CB482">
IFERROR(
_xlfn.IFS(
$DH482="день_1",
$BP482*$BL482/($AX482-$AW482+1)*BK482*(DAY(EOMONTH(BK$15,0))),
$DH482="день_2",
$BP482/30*MAX(MIN($AX482,EOMONTH(BK$15,0))-MAX($AW482,BK$15)+1,),
$DH482="раб.день",
$BP482/30*(IFERROR(
_xlfn.LET(_xlpm.VD,
CHOOSE(
{1;2;3;4;5;6;7;8;9;10;11;12;13;14;15;16;17;18},
45658,45659,45660,45661,45662,45663,45664,45665,45711,45724,45778,45779,45785,45786,45820,45821,45965,46022),
_xlfn.LET(_xlpm.DD,
MAX(MIN($AX482,EOMONTH(BK$15,0))-MAX($AW482,BK$15),),
_xlfn.IFS(
AND(MONTH($AW482)=MONTH(BK$15),MONTH($AX482)&lt;&gt;MONTH(BK$15)),
NETWORKDAYS.INTL($AW482,$AW482+_xlpm.DD,1,_xlpm.VD),
AND(MONTH($AW482)&lt;&gt;MONTH(BK$15),MONTH($AX482)=MONTH(BK$15)),
NETWORKDAYS.INTL(($AX482)-_xlpm.DD,$AX482,1,_xlpm.VD),
AND(MONTH($AW482)&lt;MONTH(BK$15),MONTH($AX482)&gt;MONTH(BK$15)),
NETWORKDAYS.INTL((EOMONTH(BK$15-1,1))-_xlpm.DD,EOMONTH(BK$15-1,1),1,_xlpm.VD),
AND(MONTH($AW482)=MONTH(BK$15),MONTH($AX482)=MONTH(BK$15)),
NETWORKDAYS.INTL($AW482,$AX482,1,_xlpm.VD)))),0)),
$DH482="месяц",
$BP482*BK482,
$DH482="неделя",
$BP482*BK482/7*(ROUNDUP((DAY(EOMONTH(BK$15,0)))/4,0))),
0)</f>
        <v/>
      </c>
      <c r="CC482" s="125">
        <f>SUM($BQ482:$CB482)</f>
        <v/>
      </c>
      <c r="CD482" s="126">
        <f>SUM($EH482:$EH482)</f>
        <v/>
      </c>
      <c r="CE482" s="126">
        <f>$CD482*$AB482</f>
        <v/>
      </c>
      <c r="CF482" s="126">
        <f>SUM($EK482:$EK482)</f>
        <v/>
      </c>
      <c r="CG482" s="126">
        <f>$CF482*$AB482</f>
        <v/>
      </c>
      <c r="CH482" s="126">
        <f>SUM($CC482,$CE482,$CG482)</f>
        <v/>
      </c>
      <c r="CI482" s="126">
        <f>$CH482*(1+$CM482)</f>
        <v/>
      </c>
      <c r="CJ482" s="127" t="n">
        <v>0</v>
      </c>
      <c r="CK482" s="126">
        <f>SUM($CH482:$CH482)*(1+$CJ482)</f>
        <v/>
      </c>
      <c r="CL482" s="126">
        <f>SUM($CH482:$CH482)*(1+$CM482)</f>
        <v/>
      </c>
      <c r="CM482" s="59" t="inlineStr">
        <is>
          <t>20%</t>
        </is>
      </c>
      <c r="CN482" s="59" t="n"/>
      <c r="CO482" s="72" t="n"/>
      <c r="CP482" s="59" t="n"/>
      <c r="CQ482" s="73" t="n"/>
      <c r="CR482" s="73" t="n"/>
      <c r="CS482" s="73" t="n"/>
      <c r="CT482" s="72" t="n"/>
      <c r="CU482" s="79" t="inlineStr">
        <is>
          <t> </t>
        </is>
      </c>
      <c r="CV482" s="60" t="n"/>
      <c r="CW482" s="60" t="n"/>
      <c r="CX482" s="60" t="n"/>
      <c r="CY482" s="127">
        <f>IFERROR(($CC482-$EE482)/($EE482/(1-$DQ482)),0)</f>
        <v/>
      </c>
      <c r="CZ482" s="127">
        <f>IFERROR(1-$EI482/($CE482),0)</f>
        <v/>
      </c>
      <c r="DA482" s="127">
        <f>IFERROR(1-$EL482/($CG482),0)</f>
        <v/>
      </c>
      <c r="DB482" s="126">
        <f>ROUND(IFERROR(($CI482/(1+$CM482)-$EN482),0),2)</f>
        <v/>
      </c>
      <c r="DC482" s="128" t="n"/>
      <c r="DD482" s="125" t="n"/>
      <c r="DE482" s="75" t="n">
        <v>0</v>
      </c>
      <c r="DF482" s="128" t="n"/>
      <c r="DG482" s="125">
        <f>IF($DC482=0,0,$DD482*($DC482*100%-$DE482*$DF482))*SUM($AB482:$AB482)</f>
        <v/>
      </c>
      <c r="DH482" s="129" t="inlineStr">
        <is>
          <t>месяц</t>
        </is>
      </c>
      <c r="DI482" s="130">
        <f t="array" ref="DI482">IFERROR(
IF($ES482="LisChannel",
(ROUND(((INDEX({174.625;153.888888888889;130.972222222222},MATCH($AI482,{2;3;4}),0))*$AG482*$AI482),2)),0),0)</f>
        <v/>
      </c>
      <c r="DJ482" s="130">
        <f>
_xlfn.LET(_xlpm.X,
IFERROR(
IF($ES482="НовиковТВ",
(_xlfn.LET(_xlpm.NTV,
_xlfn.LET(_xlpm.MIN,350000,
IF(SUMIFS($DI:$DI,$ES:$ES,"НовиковТВ")&lt;=_xlpm.MIN,
(SUMIFS($DI:$DI,$ES:$ES,"НовиковТВ")/(COUNTIFS($ES:$ES,"НовиковТВ")))*_xlpm.MIN/SUMIFS($DI:$DI,$ES:$ES,"НовиковТВ"),
DI482)),
_xlpm.NTV+$DG482/(1-(1-(_xlpm.NTV)*(1-$DL482)*(1-$DM482)*(1-$DN482)*(1-$DO482)*(1-$DP482)/_xlpm.NTV))))/(1+$EP482),
$DI482+$DG482/(1-(1-($DI482)*(1-$DL482)*(1-$DM482)*(1-$DN482)*(1-$DO482)*(1-$DP482)/$DI482))),
0),
_xlpm.X*(1+$CM482)*(1+$CW482)-_xlpm.X*(1+$CM482)+_xlpm.X)</f>
        <v/>
      </c>
      <c r="DK482" s="125" t="inlineStr">
        <is>
          <t>послед.</t>
        </is>
      </c>
      <c r="DL482" s="63" t="n">
        <v>0</v>
      </c>
      <c r="DM482" s="63" t="n">
        <v>0</v>
      </c>
      <c r="DN482" s="63" t="n">
        <v>0</v>
      </c>
      <c r="DO482" s="63" t="n">
        <v>0</v>
      </c>
      <c r="DP482" s="63" t="n">
        <v>0</v>
      </c>
      <c r="DQ482" s="63">
        <f t="array" ref="DQ482">IFERROR(_xlfn.IFS(
$DK482="послед.",1-(1-$DL482)*(1-$DM482)*(1-$DN482)*(1-$DO482)*(1-$DP482),
$DK482="сумм.",$DL482+$DM482+$DN482+$DO482+$DP482),
0)</f>
        <v/>
      </c>
      <c r="DR482" s="125">
        <f t="array" ref="DR482">
IFERROR(
_xlfn.IFS(
$BL482=0,
0,
$BL482&gt;0,
_xlfn.IFS($DK482="послед.",
$DJ482*(1-$DL482)*(1-$DM482)*(1-$DN482)*(1-$DO482)*(1-$DP482),
$DK482="сумм.",
$DJ482*(1-($DL482+$DM482+$DN482+$DO482+$DP482)))),0)</f>
        <v/>
      </c>
      <c r="DS482" s="125">
        <f t="array" ref="DS482">
IFERROR(_xlfn.IFS(
$DH482="день_1",
$DR482*$BL482/($AX482-$AW482+1)*AZ482*(DAY(EOMONTH(AZ$15,0))),
$DH482="день_2",
$DR482/30*MAX(MIN($AX482,EOMONTH(AZ$15,0))-MAX($AW482,AZ$15)+1,),
$DH482="раб.день",
$DR482/30*(IFERROR(
_xlfn.LET(_xlpm.VD,
CHOOSE(
{1;2;3;4;5;6;7;8;9;10;11;12;13;14;15;16;17;18},
45658,45659,45660,45661,45662,45663,45664,45665,45711,45724,45778,45779,45785,45786,45820,45821,45965,46022),
_xlfn.LET(_xlpm.DD,
MAX(MIN($AX482,EOMONTH(AZ$15,0))-MAX($AW482,AZ$15),),
_xlfn.IFS(
AND(MONTH($AW482)=MONTH(AZ$15),MONTH($AX482)&lt;&gt;MONTH(AZ$15)),
NETWORKDAYS.INTL($AW482,$AW482+_xlpm.DD,1,_xlpm.VD),
AND(MONTH($AW482)&lt;&gt;MONTH(AZ$15),MONTH($AX482)=MONTH(AZ$15)),
NETWORKDAYS.INTL(($AX482)-_xlpm.DD,$AX482,1,_xlpm.VD),
AND(MONTH($AW482)&lt;MONTH(AZ$15),MONTH($AX482)&gt;MONTH(AZ$15)),
NETWORKDAYS.INTL((EOMONTH(AZ$15-1,1))-_xlpm.DD,EOMONTH(AZ$15-1,1),1,_xlpm.VD),
AND(MONTH($AW482)=MONTH(AZ$15),MONTH($AX482)=MONTH(AZ$15)),
NETWORKDAYS.INTL($AW482,$AX482,1,_xlpm.VD)))),0)),
$DH482="месяц",
$DR482*AZ482,
$DH482="неделя",
$DR482*AZ482/7*(ROUNDUP((DAY(EOMONTH(AZ$15,0)))/4,0))),
0)</f>
        <v/>
      </c>
      <c r="DT482" s="125">
        <f t="array" ref="DT482">
IFERROR(_xlfn.IFS(
$DH482="день_1",
$DR482*$BL482/($AX482-$AW482+1)*BA482*(DAY(EOMONTH(BA$15,0))),
$DH482="день_2",
$DR482/30*MAX(MIN($AX482,EOMONTH(BA$15,0))-MAX($AW482,BA$15)+1,),
$DH482="раб.день",
$DR482/30*(IFERROR(
_xlfn.LET(_xlpm.VD,
CHOOSE(
{1;2;3;4;5;6;7;8;9;10;11;12;13;14;15;16;17;18},
45658,45659,45660,45661,45662,45663,45664,45665,45711,45724,45778,45779,45785,45786,45820,45821,45965,46022),
_xlfn.LET(_xlpm.DD,
MAX(MIN($AX482,EOMONTH(BA$15,0))-MAX($AW482,BA$15),),
_xlfn.IFS(
AND(MONTH($AW482)=MONTH(BA$15),MONTH($AX482)&lt;&gt;MONTH(BA$15)),
NETWORKDAYS.INTL($AW482,$AW482+_xlpm.DD,1,_xlpm.VD),
AND(MONTH($AW482)&lt;&gt;MONTH(BA$15),MONTH($AX482)=MONTH(BA$15)),
NETWORKDAYS.INTL(($AX482)-_xlpm.DD,$AX482,1,_xlpm.VD),
AND(MONTH($AW482)&lt;MONTH(BA$15),MONTH($AX482)&gt;MONTH(BA$15)),
NETWORKDAYS.INTL((EOMONTH(BA$15-1,1))-_xlpm.DD,EOMONTH(BA$15-1,1),1,_xlpm.VD),
AND(MONTH($AW482)=MONTH(BA$15),MONTH($AX482)=MONTH(BA$15)),
NETWORKDAYS.INTL($AW482,$AX482,1,_xlpm.VD)))),0)),
$DH482="месяц",
$DR482*BA482,
$DH482="неделя",
$DR482*BA482/7*(ROUNDUP((DAY(EOMONTH(BA$15,0)))/4,0))),
0)</f>
        <v/>
      </c>
      <c r="DU482" s="125">
        <f t="array" ref="DU482">
IFERROR(_xlfn.IFS(
$DH482="день_1",
$DR482*$BL482/($AX482-$AW482+1)*BB482*(DAY(EOMONTH(BB$15,0))),
$DH482="день_2",
$DR482/30*MAX(MIN($AX482,EOMONTH(BB$15,0))-MAX($AW482,BB$15)+1,),
$DH482="раб.день",
$DR482/30*(IFERROR(
_xlfn.LET(_xlpm.VD,
CHOOSE(
{1;2;3;4;5;6;7;8;9;10;11;12;13;14;15;16;17;18},
45658,45659,45660,45661,45662,45663,45664,45665,45711,45724,45778,45779,45785,45786,45820,45821,45965,46022),
_xlfn.LET(_xlpm.DD,
MAX(MIN($AX482,EOMONTH(BB$15,0))-MAX($AW482,BB$15),),
_xlfn.IFS(
AND(MONTH($AW482)=MONTH(BB$15),MONTH($AX482)&lt;&gt;MONTH(BB$15)),
NETWORKDAYS.INTL($AW482,$AW482+_xlpm.DD,1,_xlpm.VD),
AND(MONTH($AW482)&lt;&gt;MONTH(BB$15),MONTH($AX482)=MONTH(BB$15)),
NETWORKDAYS.INTL(($AX482)-_xlpm.DD,$AX482,1,_xlpm.VD),
AND(MONTH($AW482)&lt;MONTH(BB$15),MONTH($AX482)&gt;MONTH(BB$15)),
NETWORKDAYS.INTL((EOMONTH(BB$15-1,1))-_xlpm.DD,EOMONTH(BB$15-1,1),1,_xlpm.VD),
AND(MONTH($AW482)=MONTH(BB$15),MONTH($AX482)=MONTH(BB$15)),
NETWORKDAYS.INTL($AW482,$AX482,1,_xlpm.VD)))),0)),
$DH482="месяц",
$DR482*BB482,
$DH482="неделя",
$DR482*BB482/7*(ROUNDUP((DAY(EOMONTH(BB$15,0)))/4,0))),
0)</f>
        <v/>
      </c>
      <c r="DV482" s="125">
        <f t="array" ref="DV482">
IFERROR(_xlfn.IFS(
$DH482="день_1",
$DR482*$BL482/($AX482-$AW482+1)*BC482*(DAY(EOMONTH(BC$15,0))),
$DH482="день_2",
$DR482/30*MAX(MIN($AX482,EOMONTH(BC$15,0))-MAX($AW482,BC$15)+1,),
$DH482="раб.день",
$DR482/30*(IFERROR(
_xlfn.LET(_xlpm.VD,
CHOOSE(
{1;2;3;4;5;6;7;8;9;10;11;12;13;14;15;16;17;18},
45658,45659,45660,45661,45662,45663,45664,45665,45711,45724,45778,45779,45785,45786,45820,45821,45965,46022),
_xlfn.LET(_xlpm.DD,
MAX(MIN($AX482,EOMONTH(BC$15,0))-MAX($AW482,BC$15),),
_xlfn.IFS(
AND(MONTH($AW482)=MONTH(BC$15),MONTH($AX482)&lt;&gt;MONTH(BC$15)),
NETWORKDAYS.INTL($AW482,$AW482+_xlpm.DD,1,_xlpm.VD),
AND(MONTH($AW482)&lt;&gt;MONTH(BC$15),MONTH($AX482)=MONTH(BC$15)),
NETWORKDAYS.INTL(($AX482)-_xlpm.DD,$AX482,1,_xlpm.VD),
AND(MONTH($AW482)&lt;MONTH(BC$15),MONTH($AX482)&gt;MONTH(BC$15)),
NETWORKDAYS.INTL((EOMONTH(BC$15-1,1))-_xlpm.DD,EOMONTH(BC$15-1,1),1,_xlpm.VD),
AND(MONTH($AW482)=MONTH(BC$15),MONTH($AX482)=MONTH(BC$15)),
NETWORKDAYS.INTL($AW482,$AX482,1,_xlpm.VD)))),0)),
$DH482="месяц",
$DR482*BC482,
$DH482="неделя",
$DR482*BC482/7*(ROUNDUP((DAY(EOMONTH(BC$15,0)))/4,0))),
0)</f>
        <v/>
      </c>
      <c r="DW482" s="125">
        <f t="array" ref="DW482">
IFERROR(_xlfn.IFS(
$DH482="день_1",
$DR482*$BL482/($AX482-$AW482+1)*BD482*(DAY(EOMONTH(BD$15,0))),
$DH482="день_2",
$DR482/30*MAX(MIN($AX482,EOMONTH(BD$15,0))-MAX($AW482,BD$15)+1,),
$DH482="раб.день",
$DR482/30*(IFERROR(
_xlfn.LET(_xlpm.VD,
CHOOSE(
{1;2;3;4;5;6;7;8;9;10;11;12;13;14;15;16;17;18},
45658,45659,45660,45661,45662,45663,45664,45665,45711,45724,45778,45779,45785,45786,45820,45821,45965,46022),
_xlfn.LET(_xlpm.DD,
MAX(MIN($AX482,EOMONTH(BD$15,0))-MAX($AW482,BD$15),),
_xlfn.IFS(
AND(MONTH($AW482)=MONTH(BD$15),MONTH($AX482)&lt;&gt;MONTH(BD$15)),
NETWORKDAYS.INTL($AW482,$AW482+_xlpm.DD,1,_xlpm.VD),
AND(MONTH($AW482)&lt;&gt;MONTH(BD$15),MONTH($AX482)=MONTH(BD$15)),
NETWORKDAYS.INTL(($AX482)-_xlpm.DD,$AX482,1,_xlpm.VD),
AND(MONTH($AW482)&lt;MONTH(BD$15),MONTH($AX482)&gt;MONTH(BD$15)),
NETWORKDAYS.INTL((EOMONTH(BD$15-1,1))-_xlpm.DD,EOMONTH(BD$15-1,1),1,_xlpm.VD),
AND(MONTH($AW482)=MONTH(BD$15),MONTH($AX482)=MONTH(BD$15)),
NETWORKDAYS.INTL($AW482,$AX482,1,_xlpm.VD)))),0)),
$DH482="месяц",
$DR482*BD482,
$DH482="неделя",
$DR482*BD482/7*(ROUNDUP((DAY(EOMONTH(BD$15,0)))/4,0))),
0)</f>
        <v/>
      </c>
      <c r="DX482" s="125">
        <f t="array" ref="DX482">
IFERROR(_xlfn.IFS(
$DH482="день_1",
$DR482*$BL482/($AX482-$AW482+1)*BE482*(DAY(EOMONTH(BE$15,0))),
$DH482="день_2",
$DR482/30*MAX(MIN($AX482,EOMONTH(BE$15,0))-MAX($AW482,BE$15)+1,),
$DH482="раб.день",
$DR482/30*(IFERROR(
_xlfn.LET(_xlpm.VD,
CHOOSE(
{1;2;3;4;5;6;7;8;9;10;11;12;13;14;15;16;17;18},
45658,45659,45660,45661,45662,45663,45664,45665,45711,45724,45778,45779,45785,45786,45820,45821,45965,46022),
_xlfn.LET(_xlpm.DD,
MAX(MIN($AX482,EOMONTH(BE$15,0))-MAX($AW482,BE$15),),
_xlfn.IFS(
AND(MONTH($AW482)=MONTH(BE$15),MONTH($AX482)&lt;&gt;MONTH(BE$15)),
NETWORKDAYS.INTL($AW482,$AW482+_xlpm.DD,1,_xlpm.VD),
AND(MONTH($AW482)&lt;&gt;MONTH(BE$15),MONTH($AX482)=MONTH(BE$15)),
NETWORKDAYS.INTL(($AX482)-_xlpm.DD,$AX482,1,_xlpm.VD),
AND(MONTH($AW482)&lt;MONTH(BE$15),MONTH($AX482)&gt;MONTH(BE$15)),
NETWORKDAYS.INTL((EOMONTH(BE$15-1,1))-_xlpm.DD,EOMONTH(BE$15-1,1),1,_xlpm.VD),
AND(MONTH($AW482)=MONTH(BE$15),MONTH($AX482)=MONTH(BE$15)),
NETWORKDAYS.INTL($AW482,$AX482,1,_xlpm.VD)))),0)),
$DH482="месяц",
$DR482*BE482,
$DH482="неделя",
$DR482*BE482/7*(ROUNDUP((DAY(EOMONTH(BE$15,0)))/4,0))),
0)</f>
        <v/>
      </c>
      <c r="DY482" s="125">
        <f t="array" ref="DY482">
IFERROR(_xlfn.IFS(
$DH482="день_1",
$DR482*$BL482/($AX482-$AW482+1)*BF482*(DAY(EOMONTH(BF$15,0))),
$DH482="день_2",
$DR482/30*MAX(MIN($AX482,EOMONTH(BF$15,0))-MAX($AW482,BF$15)+1,),
$DH482="раб.день",
$DR482/30*(IFERROR(
_xlfn.LET(_xlpm.VD,
CHOOSE(
{1;2;3;4;5;6;7;8;9;10;11;12;13;14;15;16;17;18},
45658,45659,45660,45661,45662,45663,45664,45665,45711,45724,45778,45779,45785,45786,45820,45821,45965,46022),
_xlfn.LET(_xlpm.DD,
MAX(MIN($AX482,EOMONTH(BF$15,0))-MAX($AW482,BF$15),),
_xlfn.IFS(
AND(MONTH($AW482)=MONTH(BF$15),MONTH($AX482)&lt;&gt;MONTH(BF$15)),
NETWORKDAYS.INTL($AW482,$AW482+_xlpm.DD,1,_xlpm.VD),
AND(MONTH($AW482)&lt;&gt;MONTH(BF$15),MONTH($AX482)=MONTH(BF$15)),
NETWORKDAYS.INTL(($AX482)-_xlpm.DD,$AX482,1,_xlpm.VD),
AND(MONTH($AW482)&lt;MONTH(BF$15),MONTH($AX482)&gt;MONTH(BF$15)),
NETWORKDAYS.INTL((EOMONTH(BF$15-1,1))-_xlpm.DD,EOMONTH(BF$15-1,1),1,_xlpm.VD),
AND(MONTH($AW482)=MONTH(BF$15),MONTH($AX482)=MONTH(BF$15)),
NETWORKDAYS.INTL($AW482,$AX482,1,_xlpm.VD)))),0)),
$DH482="месяц",
$DR482*BF482,
$DH482="неделя",
$DR482*BF482/7*(ROUNDUP((DAY(EOMONTH(BF$15,0)))/4,0))),
0)</f>
        <v/>
      </c>
      <c r="DZ482" s="125">
        <f t="array" ref="DZ482">
IFERROR(_xlfn.IFS(
$DH482="день_1",
$DR482*$BL482/($AX482-$AW482+1)*BG482*(DAY(EOMONTH(BG$15,0))),
$DH482="день_2",
$DR482/30*MAX(MIN($AX482,EOMONTH(BG$15,0))-MAX($AW482,BG$15)+1,),
$DH482="раб.день",
$DR482/30*(IFERROR(
_xlfn.LET(_xlpm.VD,
CHOOSE(
{1;2;3;4;5;6;7;8;9;10;11;12;13;14;15;16;17;18},
45658,45659,45660,45661,45662,45663,45664,45665,45711,45724,45778,45779,45785,45786,45820,45821,45965,46022),
_xlfn.LET(_xlpm.DD,
MAX(MIN($AX482,EOMONTH(BG$15,0))-MAX($AW482,BG$15),),
_xlfn.IFS(
AND(MONTH($AW482)=MONTH(BG$15),MONTH($AX482)&lt;&gt;MONTH(BG$15)),
NETWORKDAYS.INTL($AW482,$AW482+_xlpm.DD,1,_xlpm.VD),
AND(MONTH($AW482)&lt;&gt;MONTH(BG$15),MONTH($AX482)=MONTH(BG$15)),
NETWORKDAYS.INTL(($AX482)-_xlpm.DD,$AX482,1,_xlpm.VD),
AND(MONTH($AW482)&lt;MONTH(BG$15),MONTH($AX482)&gt;MONTH(BG$15)),
NETWORKDAYS.INTL((EOMONTH(BG$15-1,1))-_xlpm.DD,EOMONTH(BG$15-1,1),1,_xlpm.VD),
AND(MONTH($AW482)=MONTH(BG$15),MONTH($AX482)=MONTH(BG$15)),
NETWORKDAYS.INTL($AW482,$AX482,1,_xlpm.VD)))),0)),
$DH482="месяц",
$DR482*BG482,
$DH482="неделя",
$DR482*BG482/7*(ROUNDUP((DAY(EOMONTH(BG$15,0)))/4,0))),
0)</f>
        <v/>
      </c>
      <c r="EA482" s="125">
        <f t="array" ref="EA482">
IFERROR(_xlfn.IFS(
$DH482="день_1",
$DR482*$BL482/($AX482-$AW482+1)*BH482*(DAY(EOMONTH(BH$15,0))),
$DH482="день_2",
$DR482/30*MAX(MIN($AX482,EOMONTH(BH$15,0))-MAX($AW482,BH$15)+1,),
$DH482="раб.день",
$DR482/30*(IFERROR(
_xlfn.LET(_xlpm.VD,
CHOOSE(
{1;2;3;4;5;6;7;8;9;10;11;12;13;14;15;16;17;18},
45658,45659,45660,45661,45662,45663,45664,45665,45711,45724,45778,45779,45785,45786,45820,45821,45965,46022),
_xlfn.LET(_xlpm.DD,
MAX(MIN($AX482,EOMONTH(BH$15,0))-MAX($AW482,BH$15),),
_xlfn.IFS(
AND(MONTH($AW482)=MONTH(BH$15),MONTH($AX482)&lt;&gt;MONTH(BH$15)),
NETWORKDAYS.INTL($AW482,$AW482+_xlpm.DD,1,_xlpm.VD),
AND(MONTH($AW482)&lt;&gt;MONTH(BH$15),MONTH($AX482)=MONTH(BH$15)),
NETWORKDAYS.INTL(($AX482)-_xlpm.DD,$AX482,1,_xlpm.VD),
AND(MONTH($AW482)&lt;MONTH(BH$15),MONTH($AX482)&gt;MONTH(BH$15)),
NETWORKDAYS.INTL((EOMONTH(BH$15-1,1))-_xlpm.DD,EOMONTH(BH$15-1,1),1,_xlpm.VD),
AND(MONTH($AW482)=MONTH(BH$15),MONTH($AX482)=MONTH(BH$15)),
NETWORKDAYS.INTL($AW482,$AX482,1,_xlpm.VD)))),0)),
$DH482="месяц",
$DR482*BH482,
$DH482="неделя",
$DR482*BH482/7*(ROUNDUP((DAY(EOMONTH(BH$15,0)))/4,0))),
0)</f>
        <v/>
      </c>
      <c r="EB482" s="125">
        <f t="array" ref="EB482">
IFERROR(_xlfn.IFS(
$DH482="день_1",
$DR482*$BL482/($AX482-$AW482+1)*BI482*(DAY(EOMONTH(BI$15,0))),
$DH482="день_2",
$DR482/30*MAX(MIN($AX482,EOMONTH(BI$15,0))-MAX($AW482,BI$15)+1,),
$DH482="раб.день",
$DR482/30*(IFERROR(
_xlfn.LET(_xlpm.VD,
CHOOSE(
{1;2;3;4;5;6;7;8;9;10;11;12;13;14;15;16;17;18},
45658,45659,45660,45661,45662,45663,45664,45665,45711,45724,45778,45779,45785,45786,45820,45821,45965,46022),
_xlfn.LET(_xlpm.DD,
MAX(MIN($AX482,EOMONTH(BI$15,0))-MAX($AW482,BI$15),),
_xlfn.IFS(
AND(MONTH($AW482)=MONTH(BI$15),MONTH($AX482)&lt;&gt;MONTH(BI$15)),
NETWORKDAYS.INTL($AW482,$AW482+_xlpm.DD,1,_xlpm.VD),
AND(MONTH($AW482)&lt;&gt;MONTH(BI$15),MONTH($AX482)=MONTH(BI$15)),
NETWORKDAYS.INTL(($AX482)-_xlpm.DD,$AX482,1,_xlpm.VD),
AND(MONTH($AW482)&lt;MONTH(BI$15),MONTH($AX482)&gt;MONTH(BI$15)),
NETWORKDAYS.INTL((EOMONTH(BI$15-1,1))-_xlpm.DD,EOMONTH(BI$15-1,1),1,_xlpm.VD),
AND(MONTH($AW482)=MONTH(BI$15),MONTH($AX482)=MONTH(BI$15)),
NETWORKDAYS.INTL($AW482,$AX482,1,_xlpm.VD)))),0)),
$DH482="месяц",
$DR482*BI482,
$DH482="неделя",
$DR482*BI482/7*(ROUNDUP((DAY(EOMONTH(BI$15,0)))/4,0))),
0)</f>
        <v/>
      </c>
      <c r="EC482" s="125">
        <f t="array" ref="EC482">
IFERROR(_xlfn.IFS(
$DH482="день_1",
$DR482*$BL482/($AX482-$AW482+1)*BJ482*(DAY(EOMONTH(BJ$15,0))),
$DH482="день_2",
$DR482/30*MAX(MIN($AX482,EOMONTH(BJ$15,0))-MAX($AW482,BJ$15)+1,),
$DH482="раб.день",
$DR482/30*(IFERROR(
_xlfn.LET(_xlpm.VD,
CHOOSE(
{1;2;3;4;5;6;7;8;9;10;11;12;13;14;15;16;17;18},
45658,45659,45660,45661,45662,45663,45664,45665,45711,45724,45778,45779,45785,45786,45820,45821,45965,46022),
_xlfn.LET(_xlpm.DD,
MAX(MIN($AX482,EOMONTH(BJ$15,0))-MAX($AW482,BJ$15),),
_xlfn.IFS(
AND(MONTH($AW482)=MONTH(BJ$15),MONTH($AX482)&lt;&gt;MONTH(BJ$15)),
NETWORKDAYS.INTL($AW482,$AW482+_xlpm.DD,1,_xlpm.VD),
AND(MONTH($AW482)&lt;&gt;MONTH(BJ$15),MONTH($AX482)=MONTH(BJ$15)),
NETWORKDAYS.INTL(($AX482)-_xlpm.DD,$AX482,1,_xlpm.VD),
AND(MONTH($AW482)&lt;MONTH(BJ$15),MONTH($AX482)&gt;MONTH(BJ$15)),
NETWORKDAYS.INTL((EOMONTH(BJ$15-1,1))-_xlpm.DD,EOMONTH(BJ$15-1,1),1,_xlpm.VD),
AND(MONTH($AW482)=MONTH(BJ$15),MONTH($AX482)=MONTH(BJ$15)),
NETWORKDAYS.INTL($AW482,$AX482,1,_xlpm.VD)))),0)),
$DH482="месяц",
$DR482*BJ482,
$DH482="неделя",
$DR482*BJ482/7*(ROUNDUP((DAY(EOMONTH(BJ$15,0)))/4,0))),
0)</f>
        <v/>
      </c>
      <c r="ED482" s="125">
        <f t="array" ref="ED482">
IFERROR(_xlfn.IFS(
$DH482="день_1",
$DR482*$BL482/($AX482-$AW482+1)*BK482*(DAY(EOMONTH(BK$15,0))),
$DH482="день_2",
$DR482/30*MAX(MIN($AX482,EOMONTH(BK$15,0))-MAX($AW482,BK$15)+1,),
$DH482="раб.день",
$DR482/30*(IFERROR(
_xlfn.LET(_xlpm.VD,
CHOOSE(
{1;2;3;4;5;6;7;8;9;10;11;12;13;14;15;16;17;18},
45658,45659,45660,45661,45662,45663,45664,45665,45711,45724,45778,45779,45785,45786,45820,45821,45965,46022),
_xlfn.LET(_xlpm.DD,
MAX(MIN($AX482,EOMONTH(BK$15,0))-MAX($AW482,BK$15),),
_xlfn.IFS(
AND(MONTH($AW482)=MONTH(BK$15),MONTH($AX482)&lt;&gt;MONTH(BK$15)),
NETWORKDAYS.INTL($AW482,$AW482+_xlpm.DD,1,_xlpm.VD),
AND(MONTH($AW482)&lt;&gt;MONTH(BK$15),MONTH($AX482)=MONTH(BK$15)),
NETWORKDAYS.INTL(($AX482)-_xlpm.DD,$AX482,1,_xlpm.VD),
AND(MONTH($AW482)&lt;MONTH(BK$15),MONTH($AX482)&gt;MONTH(BK$15)),
NETWORKDAYS.INTL((EOMONTH(BK$15-1,1))-_xlpm.DD,EOMONTH(BK$15-1,1),1,_xlpm.VD),
AND(MONTH($AW482)=MONTH(BK$15),MONTH($AX482)=MONTH(BK$15)),
NETWORKDAYS.INTL($AW482,$AX482,1,_xlpm.VD)))),0)),
$DH482="месяц",
$DR482*BK482,
$DH482="неделя",
$DR482*BK482/7*(ROUNDUP((DAY(EOMONTH(BK$15,0)))/4,0))),
0)</f>
        <v/>
      </c>
      <c r="EE482" s="125">
        <f>SUM($DS482,$DT482,$DU482,$DV482,$DW482,$DX482,$DY482,$DZ482,$EA482,$EB482,$EC482,$ED482)</f>
        <v/>
      </c>
      <c r="EF482" s="125">
        <f>IFERROR(ROUND($EE482*(1+$EP482),2),0)</f>
        <v/>
      </c>
      <c r="EG482" s="128" t="n">
        <v>1</v>
      </c>
      <c r="EH482" s="126" t="n">
        <v>0</v>
      </c>
      <c r="EI482" s="126">
        <f>ROUND(SUM($EH482:$EH482)*SUM($AB482:$AB482)*$EG482,2)</f>
        <v/>
      </c>
      <c r="EJ482" s="126">
        <f>ROUND($EI482*(1+$EP482),2)</f>
        <v/>
      </c>
      <c r="EK482" s="126" t="n">
        <v>0</v>
      </c>
      <c r="EL482" s="126">
        <f>ROUND(SUM($EK482:$EK482)*SUM($AB482:$AB482)*$EG482,2)</f>
        <v/>
      </c>
      <c r="EM482" s="126">
        <f>ROUND($EL482*(1+$EP482),2)</f>
        <v/>
      </c>
      <c r="EN482" s="126">
        <f>SUM($EE482,$EI482,$EL482)</f>
        <v/>
      </c>
      <c r="EO482" s="126">
        <f>SUM($EF482,$EJ482,$EM482)</f>
        <v/>
      </c>
      <c r="EP482" s="59" t="inlineStr">
        <is>
          <t>20%</t>
        </is>
      </c>
      <c r="EQ482" s="59" t="n"/>
      <c r="ER482" s="60">
        <f t="array" ref="ER482">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MATCH(ES482,
{"AMS";"RussOutdoor";"HD Outdoor";"Ingroup";"IQ";"Ledproduction";"LisChannel";"Logic";"Media-PPL";"NovikovTV | НовиковТВ";"SMA";"SOK";"КрокусТВ | CrocusTV | IndoorTV";"Сити";"ТЯК Москва"},
0)),"")</f>
        <v/>
      </c>
      <c r="ES482" s="60" t="n"/>
      <c r="ET482" s="60">
        <f t="array" ref="ET482">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MATCH(ES482,
{"AMS";"RussOutdoor";"HD Outdoor";"Ingroup";"IQ";"Ledproduction";"LisChannel";"Logic";"Media-PPL";"NovikovTV | НовиковТВ";"SMA";"SOK";"КрокусТВ | CrocusTV | IndoorTV";"Сити";"ТЯК Москва"},
0)),"")</f>
        <v/>
      </c>
      <c r="EU482" s="60" t="n"/>
      <c r="EV482" s="60" t="n"/>
      <c r="EX482" s="110">
        <f t="array" ref="EX482">
($AR482/30
+N("ТРАФИК ПЛОЩАДКИ"))*
(IFERROR(
_xlfn.LET(
_xlpm.GPR,
HLOOKUP($L482,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(MATCH($T482,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IF($Q482="цифровой",_xlpm.GPR/$AG482,_xlpm.GPR/60)),
0)
+N("DWELL TIME"))*
(IF($AB482=0,0,IF($AB482=1,0.3,IF($AB482=2,0.5,IF($AB482&gt;2,1))))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_xlfn.IFS($AC482="да",1.2,$AC482="нет",1)*
_xlfn.IFS($AD482="да",1.2,$AD482="нет",1)*
IF(R482="статический",1,1.2)*
$X482*
INDEX(
{1.2;1;1.2;1.2;1;1.2;1.2;1.2;1.2;1.2;1.2;1;1.2;1.2;1.2;1.2;1;1;1.2;1.2;1.2;1;1;1;1;1.2;1.2;1.2;1.2;1;1;1;1;1.2;1.2;1.2;1.2;1.2;1.2;1.2;1.2;1;1;1.2;1;1;1;1;1.5;1;1;1.5;1.5;1.2},
MATCH($Q482,_xlpm.MI,0)))&gt;{0.02;0.04;0.06;0.1;0.2;0.4;0.6;0.8;1;2;4;6})),
{0;1;2;3;4;5;6;7;8;9;10;11;12},
0)))
+N("КОЭФФИЦИЕНТ КОНТАКТА"))))*
(_xlfn.IFS($X482&lt;0.1,$X482/1000,$X482&gt;25,5.2,AND($X482&gt;=0.1,$X482&lt;=25),(($X482*2+0.1)/10)*($X482/10)))*
IFERROR((_xlfn.LET(
_xlpm.MA,
{0;0.8;0.85;0.9;0.95;1},
_xlpm.MAA,
{0;1;2;3;4;5},
INDEX(_xlpm.MA,MATCH(SUMPRODUCT(--((IF(ROUND(_xlpm.MAA,1)&gt;5,5,ROUND($AB482,1)))&gt;{0;1;2;3;4;5})),_xlpm.MAA,0)))
+N("КОЭФФИЦИЕНТ КОЛ-ВО КОНСТРУКЦИЙ")),1)*
$AB482,0))*
(IF($Q482="цифровой",$AG482/15*$AI482,1)
+N("ДЛЯ ЦИФРЫ"))</f>
        <v/>
      </c>
      <c r="EY482" s="110">
        <f>IFERROR(EX482*AY482,0)</f>
        <v/>
      </c>
      <c r="EZ482" s="131">
        <f>IFERROR(DP482/EY482*1000,0)</f>
        <v/>
      </c>
      <c r="FA482" s="112">
        <f>IFERROR(FC482/FB482,0)</f>
        <v/>
      </c>
      <c r="FB482" s="112">
        <f>IFERROR((FC482/(EY482/FF482*#REF!))*0.825,0)</f>
        <v/>
      </c>
      <c r="FC482" s="112">
        <f>IFERROR(((EX482*30/AR482)*100)/30,0)</f>
        <v/>
      </c>
      <c r="FD482" s="112">
        <f>IFERROR(EY482/G482*100%,0)</f>
        <v/>
      </c>
      <c r="FE482" s="112">
        <f>IFERROR(FD482/FC482*100%,0)</f>
        <v/>
      </c>
      <c r="FF482" s="110">
        <f>IFERROR(AR482/30*AY482,0)</f>
        <v/>
      </c>
    </row>
    <row r="483" ht="13" customHeight="1">
      <c r="A483" s="59" t="n"/>
      <c r="B483" s="60" t="n"/>
      <c r="C483" s="60" t="n"/>
      <c r="D483" s="60">
        <f t="array" ref="D483">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MATCH($E483,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83" s="60">
        <f t="array" ref="E483">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MATCH($F483,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83" s="60" t="inlineStr"/>
      <c r="G483" s="60" t="n"/>
      <c r="H483" s="60">
        <f t="array" ref="H483">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MATCH($I483,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83" s="60" t="n"/>
      <c r="J483" s="60" t="n"/>
      <c r="K483" s="60" t="n"/>
      <c r="L483" s="60" t="n"/>
      <c r="M483" s="60" t="n"/>
      <c r="N483" s="60" t="n"/>
      <c r="O483" s="60" t="n"/>
      <c r="P483" s="60">
        <f t="array" ref="P483">
_xlfn.IFS(
ISNUMBER(MATCH($Q483,{"шелфбаннер","разделитель","монетница","чековая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ISNUMBER(MATCH($Q483,{"LED/LCD","видеокулер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ISNUMBER(MATCH($Q483,{"автомобиль","машина","выставочное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ISNUMBER(MATCH($Q483,{"билборд","лифтовая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ISNUMBER(MATCH($Q483,{"навигация","подвесной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ISNUMBER(MATCH($Q483,{"движущаяся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ISNUMBER(MATCH($Q483,{"каталог","журнал"},)),
"Пресса",
$Q483="","")</f>
        <v/>
      </c>
      <c r="Q483" s="60" t="n"/>
      <c r="R483" s="60">
        <f t="array" ref="R483">
IFERROR(
_xlfn.IFS(
OR(ISNUMBER(MATCH($Q483,{"экспозиция","макет","стенд","автостенд","авто стенд","выставочное пространство","выставочные стенды","модульные выставочные стенды","3Д конструкция","3D конструкция"},)),P483="Экспонирование"),
"нестандартный",
ISNUMBER(MATCH($Q483,{"скроллер","призматрон"},)),
"динамический",
$P483="Видео",
"цифровой",
OR($P483="Пресса",$P483="Щит",$P483="POSm",$P483="Подвес",$P483="Брендирование/оклейка"),
"статический"),"")</f>
        <v/>
      </c>
      <c r="S483" s="59" t="n"/>
      <c r="T483" s="60" t="n"/>
      <c r="U483" s="60" t="n"/>
      <c r="V483" s="60">
        <f>
IF(P483="Видео",
"цифровой постер/ролик",
IF(ISNUMBER(MATCH(Q483,{"короб световой","короб световой | лайтбокс","короб световой | кристалайт","лайтбокс","лайт бокс","кристалайт","LB","lightbox"},)),
"бэклит",
IF(P483="Брендирование/оклейка",
"перфарированная пленка/самоклейка",
IF(P483="Экспонирование",
"под запрос",
IF(P483="Подвес",
"баннер/ткань",
"")))))</f>
        <v/>
      </c>
      <c r="W483" s="59" t="n"/>
      <c r="X483" s="59" t="n"/>
      <c r="Y483" s="59" t="n"/>
      <c r="Z483" s="61" t="n"/>
      <c r="AA483" s="61" t="n"/>
      <c r="AB483" s="61">
        <f>IF(BL483&gt;0,Z483,0)</f>
        <v/>
      </c>
      <c r="AC483" s="59" t="n"/>
      <c r="AD483" s="59" t="n"/>
      <c r="AE483" s="59" t="n"/>
      <c r="AF483" s="59" t="n"/>
      <c r="AG483" s="59" t="n"/>
      <c r="AH483" s="59" t="n"/>
      <c r="AI483" s="59" t="n"/>
      <c r="AJ483" s="59" t="n"/>
      <c r="AK483" s="59" t="n"/>
      <c r="AL483" s="62">
        <f>IFERROR(IF(OR(R483="статический",R483="динамический",R483="нестандартный",R483="",R483=""),"-",IF(AND(AH483="-",AI483="-"),"-",AK483*3600/AH483*AI483)),"-")</f>
        <v/>
      </c>
      <c r="AM483" s="62">
        <f>IFERROR(IF(OR(R483="статический",R483="динамический",R483="",R483="", R483="BTL",R483="нестандартный"),"-",AG483*AI483*AL483/60),"-")</f>
        <v/>
      </c>
      <c r="AN483" s="63">
        <f>IFERROR(IF(AH483="","-",AG483*AI483/AH483),"-")</f>
        <v/>
      </c>
      <c r="AO483" s="59">
        <f>IFERROR(IF(OR($R483="статический",$R483="динамический",$R483="",$R483="",$R483="BTL",$R483="нестандартный"),"-",$AL483*$AY483),"-")</f>
        <v/>
      </c>
      <c r="AP483" s="62">
        <f>IFERROR(IF(OR($R483="статический",$R483="динамический",$R483="",$R483="",$R483="BTL",$R483="нестандартный"),"-",$AM483*AY483),"-")</f>
        <v/>
      </c>
      <c r="AQ483" s="64" t="n"/>
      <c r="AR483" s="61" t="n"/>
      <c r="AS483" s="61" t="n"/>
      <c r="AT483" s="61" t="n"/>
      <c r="AU483" s="65" t="n"/>
      <c r="AV483" s="124">
        <f>IFERROR(DR483/AT483*1000,"n/a")</f>
        <v/>
      </c>
      <c r="AW483" s="67" t="n"/>
      <c r="AX483" s="67" t="n"/>
      <c r="AY483" s="43">
        <f>IFERROR(IF(OR($AW483="",$AX483=""),"",_xlfn.DAYS($AX483+1,$AW483)),"")</f>
        <v/>
      </c>
      <c r="AZ483" s="68">
        <f t="array" ref="AZ483">
_xlfn.LET(_xlpm.COEFF,
IF($AW483+$AX483=0,0,IF(MAX(MIN($AX483,EOMONTH(AZ$15,0))-MAX($AW483,AZ$15)+1,)&gt;0,1,0)),
_xlfn.IFS(
$ES483="LisChannel",
_xlpm.COEFF*
INDEX({1;1;1.2;1.2;1;1;1;1;1.2;1.2;1.2;1.2},
MATCH(MONTH(AZ$15),
{1,2,3,4,5,6,7,8,9,10,11,12})),
CONCATENATE($ES483," ",$L483)="RussOutdoor метро",
_xlpm.COEFF*
INDEX({0.8;0.9;1.1;1.1;1;1;1;1;1.1;1.1;1.1;1.1},
MATCH(MONTH(AZ$15),
{1,2,3,4,5,6,7,8,9,10,11,12})),
$ES483&lt;&gt;"LisChannel",
_xlpm.COEFF,
$ES483&lt;&gt;"RussOutdoor",
_xlpm.COEFF))</f>
        <v/>
      </c>
      <c r="BA483" s="68">
        <f t="array" ref="BA483">
_xlfn.LET(_xlpm.COEFF,
IF($AW483+$AX483=0,0,IF(MAX(MIN($AX483,EOMONTH(BA$15,0))-MAX($AW483,BA$15)+1,)&gt;0,1,0)),
_xlfn.IFS(
$ES483="LisChannel",
_xlpm.COEFF*
INDEX({1;1;1.2;1.2;1;1;1;1;1.2;1.2;1.2;1.2},
MATCH(MONTH(BA$15),
{1,2,3,4,5,6,7,8,9,10,11,12})),
CONCATENATE($ES483," ",$L483)="RussOutdoor метро",
_xlpm.COEFF*
INDEX({0.8;0.9;1.1;1.1;1;1;1;1;1.1;1.1;1.1;1.1},
MATCH(MONTH(BA$15),
{1,2,3,4,5,6,7,8,9,10,11,12})),
$ES483&lt;&gt;"LisChannel",
_xlpm.COEFF,
$ES483&lt;&gt;"RussOutdoor",
_xlpm.COEFF))</f>
        <v/>
      </c>
      <c r="BB483" s="68">
        <f t="array" ref="BB483">
_xlfn.LET(_xlpm.COEFF,
IF($AW483+$AX483=0,0,IF(MAX(MIN($AX483,EOMONTH(BB$15,0))-MAX($AW483,BB$15)+1,)&gt;0,1,0)),
_xlfn.IFS(
$ES483="LisChannel",
_xlpm.COEFF*
INDEX({1;1;1.2;1.2;1;1;1;1;1.2;1.2;1.2;1.2},
MATCH(MONTH(BB$15),
{1,2,3,4,5,6,7,8,9,10,11,12})),
CONCATENATE($ES483," ",$L483)="RussOutdoor метро",
_xlpm.COEFF*
INDEX({0.8;0.9;1.1;1.1;1;1;1;1;1.1;1.1;1.1;1.1},
MATCH(MONTH(BB$15),
{1,2,3,4,5,6,7,8,9,10,11,12})),
$ES483&lt;&gt;"LisChannel",
_xlpm.COEFF,
$ES483&lt;&gt;"RussOutdoor",
_xlpm.COEFF))</f>
        <v/>
      </c>
      <c r="BC483" s="68">
        <f t="array" ref="BC483">
_xlfn.LET(_xlpm.COEFF,
IF($AW483+$AX483=0,0,IF(MAX(MIN($AX483,EOMONTH(BC$15,0))-MAX($AW483,BC$15)+1,)&gt;0,1,0)),
_xlfn.IFS(
$ES483="LisChannel",
_xlpm.COEFF*
INDEX({1;1;1.2;1.2;1;1;1;1;1.2;1.2;1.2;1.2},
MATCH(MONTH(BC$15),
{1,2,3,4,5,6,7,8,9,10,11,12})),
CONCATENATE($ES483," ",$L483)="RussOutdoor метро",
_xlpm.COEFF*
INDEX({0.8;0.9;1.1;1.1;1;1;1;1;1.1;1.1;1.1;1.1},
MATCH(MONTH(BC$15),
{1,2,3,4,5,6,7,8,9,10,11,12})),
$ES483&lt;&gt;"LisChannel",
_xlpm.COEFF,
$ES483&lt;&gt;"RussOutdoor",
_xlpm.COEFF))</f>
        <v/>
      </c>
      <c r="BD483" s="68">
        <f t="array" ref="BD483">
_xlfn.LET(_xlpm.COEFF,
IF($AW483+$AX483=0,0,IF(MAX(MIN($AX483,EOMONTH(BD$15,0))-MAX($AW483,BD$15)+1,)&gt;0,1,0)),
_xlfn.IFS(
$ES483="LisChannel",
_xlpm.COEFF*
INDEX({1;1;1.2;1.2;1;1;1;1;1.2;1.2;1.2;1.2},
MATCH(MONTH(BD$15),
{1,2,3,4,5,6,7,8,9,10,11,12})),
CONCATENATE($ES483," ",$L483)="RussOutdoor метро",
_xlpm.COEFF*
INDEX({0.8;0.9;1.1;1.1;1;1;1;1;1.1;1.1;1.1;1.1},
MATCH(MONTH(BD$15),
{1,2,3,4,5,6,7,8,9,10,11,12})),
$ES483&lt;&gt;"LisChannel",
_xlpm.COEFF,
$ES483&lt;&gt;"RussOutdoor",
_xlpm.COEFF))</f>
        <v/>
      </c>
      <c r="BE483" s="68">
        <f t="array" ref="BE483">
_xlfn.LET(_xlpm.COEFF,
IF($AW483+$AX483=0,0,IF(MAX(MIN($AX483,EOMONTH(BE$15,0))-MAX($AW483,BE$15)+1,)&gt;0,1,0)),
_xlfn.IFS(
$ES483="LisChannel",
_xlpm.COEFF*
INDEX({1;1;1.2;1.2;1;1;1;1;1.2;1.2;1.2;1.2},
MATCH(MONTH(BE$15),
{1,2,3,4,5,6,7,8,9,10,11,12})),
CONCATENATE($ES483," ",$L483)="RussOutdoor метро",
_xlpm.COEFF*
INDEX({0.8;0.9;1.1;1.1;1;1;1;1;1.1;1.1;1.1;1.1},
MATCH(MONTH(BE$15),
{1,2,3,4,5,6,7,8,9,10,11,12})),
$ES483&lt;&gt;"LisChannel",
_xlpm.COEFF,
$ES483&lt;&gt;"RussOutdoor",
_xlpm.COEFF))</f>
        <v/>
      </c>
      <c r="BF483" s="68">
        <f t="array" ref="BF483">
_xlfn.LET(_xlpm.COEFF,
IF($AW483+$AX483=0,0,IF(MAX(MIN($AX483,EOMONTH(BF$15,0))-MAX($AW483,BF$15)+1,)&gt;0,1,0)),
_xlfn.IFS(
$ES483="LisChannel",
_xlpm.COEFF*
INDEX({1;1;1.2;1.2;1;1;1;1;1.2;1.2;1.2;1.2},
MATCH(MONTH(BF$15),
{1,2,3,4,5,6,7,8,9,10,11,12})),
CONCATENATE($ES483," ",$L483)="RussOutdoor метро",
_xlpm.COEFF*
INDEX({0.8;0.9;1.1;1.1;1;1;1;1;1.1;1.1;1.1;1.1},
MATCH(MONTH(BF$15),
{1,2,3,4,5,6,7,8,9,10,11,12})),
$ES483&lt;&gt;"LisChannel",
_xlpm.COEFF,
$ES483&lt;&gt;"RussOutdoor",
_xlpm.COEFF))</f>
        <v/>
      </c>
      <c r="BG483" s="68">
        <f t="array" ref="BG483">
_xlfn.LET(_xlpm.COEFF,
IF($AW483+$AX483=0,0,IF(MAX(MIN($AX483,EOMONTH(BG$15,0))-MAX($AW483,BG$15)+1,)&gt;0,1,0)),
_xlfn.IFS(
$ES483="LisChannel",
_xlpm.COEFF*
INDEX({1;1;1.2;1.2;1;1;1;1;1.2;1.2;1.2;1.2},
MATCH(MONTH(BG$15),
{1,2,3,4,5,6,7,8,9,10,11,12})),
CONCATENATE($ES483," ",$L483)="RussOutdoor метро",
_xlpm.COEFF*
INDEX({0.8;0.9;1.1;1.1;1;1;1;1;1.1;1.1;1.1;1.1},
MATCH(MONTH(BG$15),
{1,2,3,4,5,6,7,8,9,10,11,12})),
$ES483&lt;&gt;"LisChannel",
_xlpm.COEFF,
$ES483&lt;&gt;"RussOutdoor",
_xlpm.COEFF))</f>
        <v/>
      </c>
      <c r="BH483" s="68">
        <f t="array" ref="BH483">
_xlfn.LET(_xlpm.COEFF,
IF($AW483+$AX483=0,0,IF(MAX(MIN($AX483,EOMONTH(BH$15,0))-MAX($AW483,BH$15)+1,)&gt;0,1,0)),
_xlfn.IFS(
$ES483="LisChannel",
_xlpm.COEFF*
INDEX({1;1;1.2;1.2;1;1;1;1;1.2;1.2;1.2;1.2},
MATCH(MONTH(BH$15),
{1,2,3,4,5,6,7,8,9,10,11,12})),
CONCATENATE($ES483," ",$L483)="RussOutdoor метро",
_xlpm.COEFF*
INDEX({0.8;0.9;1.1;1.1;1;1;1;1;1.1;1.1;1.1;1.1},
MATCH(MONTH(BH$15),
{1,2,3,4,5,6,7,8,9,10,11,12})),
$ES483&lt;&gt;"LisChannel",
_xlpm.COEFF,
$ES483&lt;&gt;"RussOutdoor",
_xlpm.COEFF))</f>
        <v/>
      </c>
      <c r="BI483" s="68">
        <f t="array" ref="BI483">
_xlfn.LET(_xlpm.COEFF,
IF($AW483+$AX483=0,0,IF(MAX(MIN($AX483,EOMONTH(BI$15,0))-MAX($AW483,BI$15)+1,)&gt;0,1,0)),
_xlfn.IFS(
$ES483="LisChannel",
_xlpm.COEFF*
INDEX({1;1;1.2;1.2;1;1;1;1;1.2;1.2;1.2;1.2},
MATCH(MONTH(BI$15),
{1,2,3,4,5,6,7,8,9,10,11,12})),
CONCATENATE($ES483," ",$L483)="RussOutdoor метро",
_xlpm.COEFF*
INDEX({0.8;0.9;1.1;1.1;1;1;1;1;1.1;1.1;1.1;1.1},
MATCH(MONTH(BI$15),
{1,2,3,4,5,6,7,8,9,10,11,12})),
$ES483&lt;&gt;"LisChannel",
_xlpm.COEFF,
$ES483&lt;&gt;"RussOutdoor",
_xlpm.COEFF))</f>
        <v/>
      </c>
      <c r="BJ483" s="68">
        <f t="array" ref="BJ483">
_xlfn.LET(_xlpm.COEFF,
IF($AW483+$AX483=0,0,IF(MAX(MIN($AX483,EOMONTH(BJ$15,0))-MAX($AW483,BJ$15)+1,)&gt;0,1,0)),
_xlfn.IFS(
$ES483="LisChannel",
_xlpm.COEFF*
INDEX({1;1;1.2;1.2;1;1;1;1;1.2;1.2;1.2;1.2},
MATCH(MONTH(BJ$15),
{1,2,3,4,5,6,7,8,9,10,11,12})),
CONCATENATE($ES483," ",$L483)="RussOutdoor метро",
_xlpm.COEFF*
INDEX({0.8;0.9;1.1;1.1;1;1;1;1;1.1;1.1;1.1;1.1},
MATCH(MONTH(BJ$15),
{1,2,3,4,5,6,7,8,9,10,11,12})),
$ES483&lt;&gt;"LisChannel",
_xlpm.COEFF,
$ES483&lt;&gt;"RussOutdoor",
_xlpm.COEFF))</f>
        <v/>
      </c>
      <c r="BK483" s="68">
        <f t="array" ref="BK483">
_xlfn.LET(_xlpm.COEFF,
IF($AW483+$AX483=0,0,IF(MAX(MIN($AX483,EOMONTH(BK$15,0))-MAX($AW483,BK$15)+1,)&gt;0,1,0)),
_xlfn.IFS(
$ES483="LisChannel",
_xlpm.COEFF*
INDEX({1;1;1.2;1.2;1;1;1;1;1.2;1.2;1.2;1.2},
MATCH(MONTH(BK$15),
{1,2,3,4,5,6,7,8,9,10,11,12})),
CONCATENATE($ES483," ",$L483)="RussOutdoor метро",
_xlpm.COEFF*
INDEX({0.8;0.9;1.1;1.1;1;1;1;1;1.1;1.1;1.1;1.1},
MATCH(MONTH(BK$15),
{1,2,3,4,5,6,7,8,9,10,11,12})),
$ES483&lt;&gt;"LisChannel",
_xlpm.COEFF,
$ES483&lt;&gt;"RussOutdoor",
_xlpm.COEFF))</f>
        <v/>
      </c>
      <c r="BL483" s="62">
        <f>COUNTIFS($AZ483:$BK483,"&gt;0")</f>
        <v/>
      </c>
      <c r="BM483" s="65" t="n"/>
      <c r="BN483" s="125">
        <f>$DJ483</f>
        <v/>
      </c>
      <c r="BO483" s="63">
        <f>$DQ483</f>
        <v/>
      </c>
      <c r="BP483" s="125">
        <f>
IFERROR(
IF($BL483=0,0,
$BN483*(1-$BO483)),
0)</f>
        <v/>
      </c>
      <c r="BQ483" s="125">
        <f t="array" ref="BQ483">
IFERROR(
_xlfn.IFS(
$DH483="день_1",
$BP483*$BL483/($AX483-$AW483+1)*AZ483*(DAY(EOMONTH(AZ$15,0))),
$DH483="день_2",
$BP483/30*MAX(MIN($AX483,EOMONTH(AZ$15,0))-MAX($AW483,AZ$15)+1,),
$DH483="раб.день",
$BP483/30*(IFERROR(
_xlfn.LET(_xlpm.VD,
CHOOSE(
{1;2;3;4;5;6;7;8;9;10;11;12;13;14;15;16;17;18},
45658,45659,45660,45661,45662,45663,45664,45665,45711,45724,45778,45779,45785,45786,45820,45821,45965,46022),
_xlfn.LET(_xlpm.DD,
MAX(MIN($AX483,EOMONTH(AZ$15,0))-MAX($AW483,AZ$15),),
_xlfn.IFS(
AND(MONTH($AW483)=MONTH(AZ$15),MONTH($AX483)&lt;&gt;MONTH(AZ$15)),
NETWORKDAYS.INTL($AW483,$AW483+_xlpm.DD,1,_xlpm.VD),
AND(MONTH($AW483)&lt;&gt;MONTH(AZ$15),MONTH($AX483)=MONTH(AZ$15)),
NETWORKDAYS.INTL(($AX483)-_xlpm.DD,$AX483,1,_xlpm.VD),
AND(MONTH($AW483)&lt;MONTH(AZ$15),MONTH($AX483)&gt;MONTH(AZ$15)),
NETWORKDAYS.INTL((EOMONTH(AZ$15-1,1))-_xlpm.DD,EOMONTH(AZ$15-1,1),1,_xlpm.VD),
AND(MONTH($AW483)=MONTH(AZ$15),MONTH($AX483)=MONTH(AZ$15)),
NETWORKDAYS.INTL($AW483,$AX483,1,_xlpm.VD)))),0)),
$DH483="месяц",
$BP483*AZ483,
$DH483="неделя",
$BP483*AZ483/7*(ROUNDUP((DAY(EOMONTH(AZ$15,0)))/4,0))),
0)</f>
        <v/>
      </c>
      <c r="BR483" s="125">
        <f t="array" ref="BR483">
IFERROR(
_xlfn.IFS(
$DH483="день_1",
$BP483*$BL483/($AX483-$AW483+1)*BA483*(DAY(EOMONTH(BA$15,0))),
$DH483="день_2",
$BP483/30*MAX(MIN($AX483,EOMONTH(BA$15,0))-MAX($AW483,BA$15)+1,),
$DH483="раб.день",
$BP483/30*(IFERROR(
_xlfn.LET(_xlpm.VD,
CHOOSE(
{1;2;3;4;5;6;7;8;9;10;11;12;13;14;15;16;17;18},
45658,45659,45660,45661,45662,45663,45664,45665,45711,45724,45778,45779,45785,45786,45820,45821,45965,46022),
_xlfn.LET(_xlpm.DD,
MAX(MIN($AX483,EOMONTH(BA$15,0))-MAX($AW483,BA$15),),
_xlfn.IFS(
AND(MONTH($AW483)=MONTH(BA$15),MONTH($AX483)&lt;&gt;MONTH(BA$15)),
NETWORKDAYS.INTL($AW483,$AW483+_xlpm.DD,1,_xlpm.VD),
AND(MONTH($AW483)&lt;&gt;MONTH(BA$15),MONTH($AX483)=MONTH(BA$15)),
NETWORKDAYS.INTL(($AX483)-_xlpm.DD,$AX483,1,_xlpm.VD),
AND(MONTH($AW483)&lt;MONTH(BA$15),MONTH($AX483)&gt;MONTH(BA$15)),
NETWORKDAYS.INTL((EOMONTH(BA$15-1,1))-_xlpm.DD,EOMONTH(BA$15-1,1),1,_xlpm.VD),
AND(MONTH($AW483)=MONTH(BA$15),MONTH($AX483)=MONTH(BA$15)),
NETWORKDAYS.INTL($AW483,$AX483,1,_xlpm.VD)))),0)),
$DH483="месяц",
$BP483*BA483,
$DH483="неделя",
$BP483*BA483/7*(ROUNDUP((DAY(EOMONTH(BA$15,0)))/4,0))),
0)</f>
        <v/>
      </c>
      <c r="BS483" s="125">
        <f t="array" ref="BS483">
IFERROR(
_xlfn.IFS(
$DH483="день_1",
$BP483*$BL483/($AX483-$AW483+1)*BB483*(DAY(EOMONTH(BB$15,0))),
$DH483="день_2",
$BP483/30*MAX(MIN($AX483,EOMONTH(BB$15,0))-MAX($AW483,BB$15)+1,),
$DH483="раб.день",
$BP483/30*(IFERROR(
_xlfn.LET(_xlpm.VD,
CHOOSE(
{1;2;3;4;5;6;7;8;9;10;11;12;13;14;15;16;17;18},
45658,45659,45660,45661,45662,45663,45664,45665,45711,45724,45778,45779,45785,45786,45820,45821,45965,46022),
_xlfn.LET(_xlpm.DD,
MAX(MIN($AX483,EOMONTH(BB$15,0))-MAX($AW483,BB$15),),
_xlfn.IFS(
AND(MONTH($AW483)=MONTH(BB$15),MONTH($AX483)&lt;&gt;MONTH(BB$15)),
NETWORKDAYS.INTL($AW483,$AW483+_xlpm.DD,1,_xlpm.VD),
AND(MONTH($AW483)&lt;&gt;MONTH(BB$15),MONTH($AX483)=MONTH(BB$15)),
NETWORKDAYS.INTL(($AX483)-_xlpm.DD,$AX483,1,_xlpm.VD),
AND(MONTH($AW483)&lt;MONTH(BB$15),MONTH($AX483)&gt;MONTH(BB$15)),
NETWORKDAYS.INTL((EOMONTH(BB$15-1,1))-_xlpm.DD,EOMONTH(BB$15-1,1),1,_xlpm.VD),
AND(MONTH($AW483)=MONTH(BB$15),MONTH($AX483)=MONTH(BB$15)),
NETWORKDAYS.INTL($AW483,$AX483,1,_xlpm.VD)))),0)),
$DH483="месяц",
$BP483*BB483,
$DH483="неделя",
$BP483*BB483/7*(ROUNDUP((DAY(EOMONTH(BB$15,0)))/4,0))),
0)</f>
        <v/>
      </c>
      <c r="BT483" s="125">
        <f t="array" ref="BT483">
IFERROR(
_xlfn.IFS(
$DH483="день_1",
$BP483*$BL483/($AX483-$AW483+1)*BC483*(DAY(EOMONTH(BC$15,0))),
$DH483="день_2",
$BP483/30*MAX(MIN($AX483,EOMONTH(BC$15,0))-MAX($AW483,BC$15)+1,),
$DH483="раб.день",
$BP483/30*(IFERROR(
_xlfn.LET(_xlpm.VD,
CHOOSE(
{1;2;3;4;5;6;7;8;9;10;11;12;13;14;15;16;17;18},
45658,45659,45660,45661,45662,45663,45664,45665,45711,45724,45778,45779,45785,45786,45820,45821,45965,46022),
_xlfn.LET(_xlpm.DD,
MAX(MIN($AX483,EOMONTH(BC$15,0))-MAX($AW483,BC$15),),
_xlfn.IFS(
AND(MONTH($AW483)=MONTH(BC$15),MONTH($AX483)&lt;&gt;MONTH(BC$15)),
NETWORKDAYS.INTL($AW483,$AW483+_xlpm.DD,1,_xlpm.VD),
AND(MONTH($AW483)&lt;&gt;MONTH(BC$15),MONTH($AX483)=MONTH(BC$15)),
NETWORKDAYS.INTL(($AX483)-_xlpm.DD,$AX483,1,_xlpm.VD),
AND(MONTH($AW483)&lt;MONTH(BC$15),MONTH($AX483)&gt;MONTH(BC$15)),
NETWORKDAYS.INTL((EOMONTH(BC$15-1,1))-_xlpm.DD,EOMONTH(BC$15-1,1),1,_xlpm.VD),
AND(MONTH($AW483)=MONTH(BC$15),MONTH($AX483)=MONTH(BC$15)),
NETWORKDAYS.INTL($AW483,$AX483,1,_xlpm.VD)))),0)),
$DH483="месяц",
$BP483*BC483,
$DH483="неделя",
$BP483*BC483/7*(ROUNDUP((DAY(EOMONTH(BC$15,0)))/4,0))),
0)</f>
        <v/>
      </c>
      <c r="BU483" s="125">
        <f t="array" ref="BU483">
IFERROR(
_xlfn.IFS(
$DH483="день_1",
$BP483*$BL483/($AX483-$AW483+1)*BD483*(DAY(EOMONTH(BD$15,0))),
$DH483="день_2",
$BP483/30*MAX(MIN($AX483,EOMONTH(BD$15,0))-MAX($AW483,BD$15)+1,),
$DH483="раб.день",
$BP483/30*(IFERROR(
_xlfn.LET(_xlpm.VD,
CHOOSE(
{1;2;3;4;5;6;7;8;9;10;11;12;13;14;15;16;17;18},
45658,45659,45660,45661,45662,45663,45664,45665,45711,45724,45778,45779,45785,45786,45820,45821,45965,46022),
_xlfn.LET(_xlpm.DD,
MAX(MIN($AX483,EOMONTH(BD$15,0))-MAX($AW483,BD$15),),
_xlfn.IFS(
AND(MONTH($AW483)=MONTH(BD$15),MONTH($AX483)&lt;&gt;MONTH(BD$15)),
NETWORKDAYS.INTL($AW483,$AW483+_xlpm.DD,1,_xlpm.VD),
AND(MONTH($AW483)&lt;&gt;MONTH(BD$15),MONTH($AX483)=MONTH(BD$15)),
NETWORKDAYS.INTL(($AX483)-_xlpm.DD,$AX483,1,_xlpm.VD),
AND(MONTH($AW483)&lt;MONTH(BD$15),MONTH($AX483)&gt;MONTH(BD$15)),
NETWORKDAYS.INTL((EOMONTH(BD$15-1,1))-_xlpm.DD,EOMONTH(BD$15-1,1),1,_xlpm.VD),
AND(MONTH($AW483)=MONTH(BD$15),MONTH($AX483)=MONTH(BD$15)),
NETWORKDAYS.INTL($AW483,$AX483,1,_xlpm.VD)))),0)),
$DH483="месяц",
$BP483*BD483,
$DH483="неделя",
$BP483*BD483/7*(ROUNDUP((DAY(EOMONTH(BD$15,0)))/4,0))),
0)</f>
        <v/>
      </c>
      <c r="BV483" s="125">
        <f t="array" ref="BV483">
IFERROR(
_xlfn.IFS(
$DH483="день_1",
$BP483*$BL483/($AX483-$AW483+1)*BE483*(DAY(EOMONTH(BE$15,0))),
$DH483="день_2",
$BP483/30*MAX(MIN($AX483,EOMONTH(BE$15,0))-MAX($AW483,BE$15)+1,),
$DH483="раб.день",
$BP483/30*(IFERROR(
_xlfn.LET(_xlpm.VD,
CHOOSE(
{1;2;3;4;5;6;7;8;9;10;11;12;13;14;15;16;17;18},
45658,45659,45660,45661,45662,45663,45664,45665,45711,45724,45778,45779,45785,45786,45820,45821,45965,46022),
_xlfn.LET(_xlpm.DD,
MAX(MIN($AX483,EOMONTH(BE$15,0))-MAX($AW483,BE$15),),
_xlfn.IFS(
AND(MONTH($AW483)=MONTH(BE$15),MONTH($AX483)&lt;&gt;MONTH(BE$15)),
NETWORKDAYS.INTL($AW483,$AW483+_xlpm.DD,1,_xlpm.VD),
AND(MONTH($AW483)&lt;&gt;MONTH(BE$15),MONTH($AX483)=MONTH(BE$15)),
NETWORKDAYS.INTL(($AX483)-_xlpm.DD,$AX483,1,_xlpm.VD),
AND(MONTH($AW483)&lt;MONTH(BE$15),MONTH($AX483)&gt;MONTH(BE$15)),
NETWORKDAYS.INTL((EOMONTH(BE$15-1,1))-_xlpm.DD,EOMONTH(BE$15-1,1),1,_xlpm.VD),
AND(MONTH($AW483)=MONTH(BE$15),MONTH($AX483)=MONTH(BE$15)),
NETWORKDAYS.INTL($AW483,$AX483,1,_xlpm.VD)))),0)),
$DH483="месяц",
$BP483*BE483,
$DH483="неделя",
$BP483*BE483/7*(ROUNDUP((DAY(EOMONTH(BE$15,0)))/4,0))),
0)</f>
        <v/>
      </c>
      <c r="BW483" s="125">
        <f t="array" ref="BW483">
IFERROR(
_xlfn.IFS(
$DH483="день_1",
$BP483*$BL483/($AX483-$AW483+1)*BF483*(DAY(EOMONTH(BF$15,0))),
$DH483="день_2",
$BP483/30*MAX(MIN($AX483,EOMONTH(BF$15,0))-MAX($AW483,BF$15)+1,),
$DH483="раб.день",
$BP483/30*(IFERROR(
_xlfn.LET(_xlpm.VD,
CHOOSE(
{1;2;3;4;5;6;7;8;9;10;11;12;13;14;15;16;17;18},
45658,45659,45660,45661,45662,45663,45664,45665,45711,45724,45778,45779,45785,45786,45820,45821,45965,46022),
_xlfn.LET(_xlpm.DD,
MAX(MIN($AX483,EOMONTH(BF$15,0))-MAX($AW483,BF$15),),
_xlfn.IFS(
AND(MONTH($AW483)=MONTH(BF$15),MONTH($AX483)&lt;&gt;MONTH(BF$15)),
NETWORKDAYS.INTL($AW483,$AW483+_xlpm.DD,1,_xlpm.VD),
AND(MONTH($AW483)&lt;&gt;MONTH(BF$15),MONTH($AX483)=MONTH(BF$15)),
NETWORKDAYS.INTL(($AX483)-_xlpm.DD,$AX483,1,_xlpm.VD),
AND(MONTH($AW483)&lt;MONTH(BF$15),MONTH($AX483)&gt;MONTH(BF$15)),
NETWORKDAYS.INTL((EOMONTH(BF$15-1,1))-_xlpm.DD,EOMONTH(BF$15-1,1),1,_xlpm.VD),
AND(MONTH($AW483)=MONTH(BF$15),MONTH($AX483)=MONTH(BF$15)),
NETWORKDAYS.INTL($AW483,$AX483,1,_xlpm.VD)))),0)),
$DH483="месяц",
$BP483*BF483,
$DH483="неделя",
$BP483*BF483/7*(ROUNDUP((DAY(EOMONTH(BF$15,0)))/4,0))),
0)</f>
        <v/>
      </c>
      <c r="BX483" s="125">
        <f t="array" ref="BX483">
IFERROR(
_xlfn.IFS(
$DH483="день_1",
$BP483*$BL483/($AX483-$AW483+1)*BG483*(DAY(EOMONTH(BG$15,0))),
$DH483="день_2",
$BP483/30*MAX(MIN($AX483,EOMONTH(BG$15,0))-MAX($AW483,BG$15)+1,),
$DH483="раб.день",
$BP483/30*(IFERROR(
_xlfn.LET(_xlpm.VD,
CHOOSE(
{1;2;3;4;5;6;7;8;9;10;11;12;13;14;15;16;17;18},
45658,45659,45660,45661,45662,45663,45664,45665,45711,45724,45778,45779,45785,45786,45820,45821,45965,46022),
_xlfn.LET(_xlpm.DD,
MAX(MIN($AX483,EOMONTH(BG$15,0))-MAX($AW483,BG$15),),
_xlfn.IFS(
AND(MONTH($AW483)=MONTH(BG$15),MONTH($AX483)&lt;&gt;MONTH(BG$15)),
NETWORKDAYS.INTL($AW483,$AW483+_xlpm.DD,1,_xlpm.VD),
AND(MONTH($AW483)&lt;&gt;MONTH(BG$15),MONTH($AX483)=MONTH(BG$15)),
NETWORKDAYS.INTL(($AX483)-_xlpm.DD,$AX483,1,_xlpm.VD),
AND(MONTH($AW483)&lt;MONTH(BG$15),MONTH($AX483)&gt;MONTH(BG$15)),
NETWORKDAYS.INTL((EOMONTH(BG$15-1,1))-_xlpm.DD,EOMONTH(BG$15-1,1),1,_xlpm.VD),
AND(MONTH($AW483)=MONTH(BG$15),MONTH($AX483)=MONTH(BG$15)),
NETWORKDAYS.INTL($AW483,$AX483,1,_xlpm.VD)))),0)),
$DH483="месяц",
$BP483*BG483,
$DH483="неделя",
$BP483*BG483/7*(ROUNDUP((DAY(EOMONTH(BG$15,0)))/4,0))),
0)</f>
        <v/>
      </c>
      <c r="BY483" s="125">
        <f t="array" ref="BY483">
IFERROR(
_xlfn.IFS(
$DH483="день_1",
$BP483*$BL483/($AX483-$AW483+1)*BH483*(DAY(EOMONTH(BH$15,0))),
$DH483="день_2",
$BP483/30*MAX(MIN($AX483,EOMONTH(BH$15,0))-MAX($AW483,BH$15)+1,),
$DH483="раб.день",
$BP483/30*(IFERROR(
_xlfn.LET(_xlpm.VD,
CHOOSE(
{1;2;3;4;5;6;7;8;9;10;11;12;13;14;15;16;17;18},
45658,45659,45660,45661,45662,45663,45664,45665,45711,45724,45778,45779,45785,45786,45820,45821,45965,46022),
_xlfn.LET(_xlpm.DD,
MAX(MIN($AX483,EOMONTH(BH$15,0))-MAX($AW483,BH$15),),
_xlfn.IFS(
AND(MONTH($AW483)=MONTH(BH$15),MONTH($AX483)&lt;&gt;MONTH(BH$15)),
NETWORKDAYS.INTL($AW483,$AW483+_xlpm.DD,1,_xlpm.VD),
AND(MONTH($AW483)&lt;&gt;MONTH(BH$15),MONTH($AX483)=MONTH(BH$15)),
NETWORKDAYS.INTL(($AX483)-_xlpm.DD,$AX483,1,_xlpm.VD),
AND(MONTH($AW483)&lt;MONTH(BH$15),MONTH($AX483)&gt;MONTH(BH$15)),
NETWORKDAYS.INTL((EOMONTH(BH$15-1,1))-_xlpm.DD,EOMONTH(BH$15-1,1),1,_xlpm.VD),
AND(MONTH($AW483)=MONTH(BH$15),MONTH($AX483)=MONTH(BH$15)),
NETWORKDAYS.INTL($AW483,$AX483,1,_xlpm.VD)))),0)),
$DH483="месяц",
$BP483*BH483,
$DH483="неделя",
$BP483*BH483/7*(ROUNDUP((DAY(EOMONTH(BH$15,0)))/4,0))),
0)</f>
        <v/>
      </c>
      <c r="BZ483" s="125">
        <f t="array" ref="BZ483">
IFERROR(
_xlfn.IFS(
$DH483="день_1",
$BP483*$BL483/($AX483-$AW483+1)*BI483*(DAY(EOMONTH(BI$15,0))),
$DH483="день_2",
$BP483/30*MAX(MIN($AX483,EOMONTH(BI$15,0))-MAX($AW483,BI$15)+1,),
$DH483="раб.день",
$BP483/30*(IFERROR(
_xlfn.LET(_xlpm.VD,
CHOOSE(
{1;2;3;4;5;6;7;8;9;10;11;12;13;14;15;16;17;18},
45658,45659,45660,45661,45662,45663,45664,45665,45711,45724,45778,45779,45785,45786,45820,45821,45965,46022),
_xlfn.LET(_xlpm.DD,
MAX(MIN($AX483,EOMONTH(BI$15,0))-MAX($AW483,BI$15),),
_xlfn.IFS(
AND(MONTH($AW483)=MONTH(BI$15),MONTH($AX483)&lt;&gt;MONTH(BI$15)),
NETWORKDAYS.INTL($AW483,$AW483+_xlpm.DD,1,_xlpm.VD),
AND(MONTH($AW483)&lt;&gt;MONTH(BI$15),MONTH($AX483)=MONTH(BI$15)),
NETWORKDAYS.INTL(($AX483)-_xlpm.DD,$AX483,1,_xlpm.VD),
AND(MONTH($AW483)&lt;MONTH(BI$15),MONTH($AX483)&gt;MONTH(BI$15)),
NETWORKDAYS.INTL((EOMONTH(BI$15-1,1))-_xlpm.DD,EOMONTH(BI$15-1,1),1,_xlpm.VD),
AND(MONTH($AW483)=MONTH(BI$15),MONTH($AX483)=MONTH(BI$15)),
NETWORKDAYS.INTL($AW483,$AX483,1,_xlpm.VD)))),0)),
$DH483="месяц",
$BP483*BI483,
$DH483="неделя",
$BP483*BI483/7*(ROUNDUP((DAY(EOMONTH(BI$15,0)))/4,0))),
0)</f>
        <v/>
      </c>
      <c r="CA483" s="125">
        <f t="array" ref="CA483">
IFERROR(
_xlfn.IFS(
$DH483="день_1",
$BP483*$BL483/($AX483-$AW483+1)*BJ483*(DAY(EOMONTH(BJ$15,0))),
$DH483="день_2",
$BP483/30*MAX(MIN($AX483,EOMONTH(BJ$15,0))-MAX($AW483,BJ$15)+1,),
$DH483="раб.день",
$BP483/30*(IFERROR(
_xlfn.LET(_xlpm.VD,
CHOOSE(
{1;2;3;4;5;6;7;8;9;10;11;12;13;14;15;16;17;18},
45658,45659,45660,45661,45662,45663,45664,45665,45711,45724,45778,45779,45785,45786,45820,45821,45965,46022),
_xlfn.LET(_xlpm.DD,
MAX(MIN($AX483,EOMONTH(BJ$15,0))-MAX($AW483,BJ$15),),
_xlfn.IFS(
AND(MONTH($AW483)=MONTH(BJ$15),MONTH($AX483)&lt;&gt;MONTH(BJ$15)),
NETWORKDAYS.INTL($AW483,$AW483+_xlpm.DD,1,_xlpm.VD),
AND(MONTH($AW483)&lt;&gt;MONTH(BJ$15),MONTH($AX483)=MONTH(BJ$15)),
NETWORKDAYS.INTL(($AX483)-_xlpm.DD,$AX483,1,_xlpm.VD),
AND(MONTH($AW483)&lt;MONTH(BJ$15),MONTH($AX483)&gt;MONTH(BJ$15)),
NETWORKDAYS.INTL((EOMONTH(BJ$15-1,1))-_xlpm.DD,EOMONTH(BJ$15-1,1),1,_xlpm.VD),
AND(MONTH($AW483)=MONTH(BJ$15),MONTH($AX483)=MONTH(BJ$15)),
NETWORKDAYS.INTL($AW483,$AX483,1,_xlpm.VD)))),0)),
$DH483="месяц",
$BP483*BJ483,
$DH483="неделя",
$BP483*BJ483/7*(ROUNDUP((DAY(EOMONTH(BJ$15,0)))/4,0))),
0)</f>
        <v/>
      </c>
      <c r="CB483" s="125">
        <f t="array" ref="CB483">
IFERROR(
_xlfn.IFS(
$DH483="день_1",
$BP483*$BL483/($AX483-$AW483+1)*BK483*(DAY(EOMONTH(BK$15,0))),
$DH483="день_2",
$BP483/30*MAX(MIN($AX483,EOMONTH(BK$15,0))-MAX($AW483,BK$15)+1,),
$DH483="раб.день",
$BP483/30*(IFERROR(
_xlfn.LET(_xlpm.VD,
CHOOSE(
{1;2;3;4;5;6;7;8;9;10;11;12;13;14;15;16;17;18},
45658,45659,45660,45661,45662,45663,45664,45665,45711,45724,45778,45779,45785,45786,45820,45821,45965,46022),
_xlfn.LET(_xlpm.DD,
MAX(MIN($AX483,EOMONTH(BK$15,0))-MAX($AW483,BK$15),),
_xlfn.IFS(
AND(MONTH($AW483)=MONTH(BK$15),MONTH($AX483)&lt;&gt;MONTH(BK$15)),
NETWORKDAYS.INTL($AW483,$AW483+_xlpm.DD,1,_xlpm.VD),
AND(MONTH($AW483)&lt;&gt;MONTH(BK$15),MONTH($AX483)=MONTH(BK$15)),
NETWORKDAYS.INTL(($AX483)-_xlpm.DD,$AX483,1,_xlpm.VD),
AND(MONTH($AW483)&lt;MONTH(BK$15),MONTH($AX483)&gt;MONTH(BK$15)),
NETWORKDAYS.INTL((EOMONTH(BK$15-1,1))-_xlpm.DD,EOMONTH(BK$15-1,1),1,_xlpm.VD),
AND(MONTH($AW483)=MONTH(BK$15),MONTH($AX483)=MONTH(BK$15)),
NETWORKDAYS.INTL($AW483,$AX483,1,_xlpm.VD)))),0)),
$DH483="месяц",
$BP483*BK483,
$DH483="неделя",
$BP483*BK483/7*(ROUNDUP((DAY(EOMONTH(BK$15,0)))/4,0))),
0)</f>
        <v/>
      </c>
      <c r="CC483" s="125">
        <f>SUM($BQ483:$CB483)</f>
        <v/>
      </c>
      <c r="CD483" s="126">
        <f>SUM($EH483:$EH483)</f>
        <v/>
      </c>
      <c r="CE483" s="126">
        <f>$CD483*$AB483</f>
        <v/>
      </c>
      <c r="CF483" s="126">
        <f>SUM($EK483:$EK483)</f>
        <v/>
      </c>
      <c r="CG483" s="126">
        <f>$CF483*$AB483</f>
        <v/>
      </c>
      <c r="CH483" s="126">
        <f>SUM($CC483,$CE483,$CG483)</f>
        <v/>
      </c>
      <c r="CI483" s="126">
        <f>$CH483*(1+$CM483)</f>
        <v/>
      </c>
      <c r="CJ483" s="127" t="n">
        <v>0</v>
      </c>
      <c r="CK483" s="126">
        <f>SUM($CH483:$CH483)*(1+$CJ483)</f>
        <v/>
      </c>
      <c r="CL483" s="126">
        <f>SUM($CH483:$CH483)*(1+$CM483)</f>
        <v/>
      </c>
      <c r="CM483" s="59" t="inlineStr">
        <is>
          <t>20%</t>
        </is>
      </c>
      <c r="CN483" s="59" t="n"/>
      <c r="CO483" s="72" t="n"/>
      <c r="CP483" s="59" t="n"/>
      <c r="CQ483" s="73" t="n"/>
      <c r="CR483" s="73" t="n"/>
      <c r="CS483" s="73" t="n"/>
      <c r="CT483" s="72" t="n"/>
      <c r="CU483" s="79" t="inlineStr">
        <is>
          <t> </t>
        </is>
      </c>
      <c r="CV483" s="60" t="n"/>
      <c r="CW483" s="60" t="n"/>
      <c r="CX483" s="60" t="n"/>
      <c r="CY483" s="127">
        <f>IFERROR(($CC483-$EE483)/($EE483/(1-$DQ483)),0)</f>
        <v/>
      </c>
      <c r="CZ483" s="127">
        <f>IFERROR(1-$EI483/($CE483),0)</f>
        <v/>
      </c>
      <c r="DA483" s="127">
        <f>IFERROR(1-$EL483/($CG483),0)</f>
        <v/>
      </c>
      <c r="DB483" s="126">
        <f>ROUND(IFERROR(($CI483/(1+$CM483)-$EN483),0),2)</f>
        <v/>
      </c>
      <c r="DC483" s="128" t="n"/>
      <c r="DD483" s="125" t="n"/>
      <c r="DE483" s="75" t="n">
        <v>0</v>
      </c>
      <c r="DF483" s="128" t="n"/>
      <c r="DG483" s="125">
        <f>IF($DC483=0,0,$DD483*($DC483*100%-$DE483*$DF483))*SUM($AB483:$AB483)</f>
        <v/>
      </c>
      <c r="DH483" s="129" t="inlineStr">
        <is>
          <t>месяц</t>
        </is>
      </c>
      <c r="DI483" s="130">
        <f t="array" ref="DI483">IFERROR(
IF($ES483="LisChannel",
(ROUND(((INDEX({174.625;153.888888888889;130.972222222222},MATCH($AI483,{2;3;4}),0))*$AG483*$AI483),2)),0),0)</f>
        <v/>
      </c>
      <c r="DJ483" s="130">
        <f>
_xlfn.LET(_xlpm.X,
IFERROR(
IF($ES483="НовиковТВ",
(_xlfn.LET(_xlpm.NTV,
_xlfn.LET(_xlpm.MIN,350000,
IF(SUMIFS($DI:$DI,$ES:$ES,"НовиковТВ")&lt;=_xlpm.MIN,
(SUMIFS($DI:$DI,$ES:$ES,"НовиковТВ")/(COUNTIFS($ES:$ES,"НовиковТВ")))*_xlpm.MIN/SUMIFS($DI:$DI,$ES:$ES,"НовиковТВ"),
DI483)),
_xlpm.NTV+$DG483/(1-(1-(_xlpm.NTV)*(1-$DL483)*(1-$DM483)*(1-$DN483)*(1-$DO483)*(1-$DP483)/_xlpm.NTV))))/(1+$EP483),
$DI483+$DG483/(1-(1-($DI483)*(1-$DL483)*(1-$DM483)*(1-$DN483)*(1-$DO483)*(1-$DP483)/$DI483))),
0),
_xlpm.X*(1+$CM483)*(1+$CW483)-_xlpm.X*(1+$CM483)+_xlpm.X)</f>
        <v/>
      </c>
      <c r="DK483" s="125" t="inlineStr">
        <is>
          <t>послед.</t>
        </is>
      </c>
      <c r="DL483" s="63" t="n">
        <v>0</v>
      </c>
      <c r="DM483" s="63" t="n">
        <v>0</v>
      </c>
      <c r="DN483" s="63" t="n">
        <v>0</v>
      </c>
      <c r="DO483" s="63" t="n">
        <v>0</v>
      </c>
      <c r="DP483" s="63" t="n">
        <v>0</v>
      </c>
      <c r="DQ483" s="63">
        <f t="array" ref="DQ483">IFERROR(_xlfn.IFS(
$DK483="послед.",1-(1-$DL483)*(1-$DM483)*(1-$DN483)*(1-$DO483)*(1-$DP483),
$DK483="сумм.",$DL483+$DM483+$DN483+$DO483+$DP483),
0)</f>
        <v/>
      </c>
      <c r="DR483" s="125">
        <f t="array" ref="DR483">
IFERROR(
_xlfn.IFS(
$BL483=0,
0,
$BL483&gt;0,
_xlfn.IFS($DK483="послед.",
$DJ483*(1-$DL483)*(1-$DM483)*(1-$DN483)*(1-$DO483)*(1-$DP483),
$DK483="сумм.",
$DJ483*(1-($DL483+$DM483+$DN483+$DO483+$DP483)))),0)</f>
        <v/>
      </c>
      <c r="DS483" s="125">
        <f t="array" ref="DS483">
IFERROR(_xlfn.IFS(
$DH483="день_1",
$DR483*$BL483/($AX483-$AW483+1)*AZ483*(DAY(EOMONTH(AZ$15,0))),
$DH483="день_2",
$DR483/30*MAX(MIN($AX483,EOMONTH(AZ$15,0))-MAX($AW483,AZ$15)+1,),
$DH483="раб.день",
$DR483/30*(IFERROR(
_xlfn.LET(_xlpm.VD,
CHOOSE(
{1;2;3;4;5;6;7;8;9;10;11;12;13;14;15;16;17;18},
45658,45659,45660,45661,45662,45663,45664,45665,45711,45724,45778,45779,45785,45786,45820,45821,45965,46022),
_xlfn.LET(_xlpm.DD,
MAX(MIN($AX483,EOMONTH(AZ$15,0))-MAX($AW483,AZ$15),),
_xlfn.IFS(
AND(MONTH($AW483)=MONTH(AZ$15),MONTH($AX483)&lt;&gt;MONTH(AZ$15)),
NETWORKDAYS.INTL($AW483,$AW483+_xlpm.DD,1,_xlpm.VD),
AND(MONTH($AW483)&lt;&gt;MONTH(AZ$15),MONTH($AX483)=MONTH(AZ$15)),
NETWORKDAYS.INTL(($AX483)-_xlpm.DD,$AX483,1,_xlpm.VD),
AND(MONTH($AW483)&lt;MONTH(AZ$15),MONTH($AX483)&gt;MONTH(AZ$15)),
NETWORKDAYS.INTL((EOMONTH(AZ$15-1,1))-_xlpm.DD,EOMONTH(AZ$15-1,1),1,_xlpm.VD),
AND(MONTH($AW483)=MONTH(AZ$15),MONTH($AX483)=MONTH(AZ$15)),
NETWORKDAYS.INTL($AW483,$AX483,1,_xlpm.VD)))),0)),
$DH483="месяц",
$DR483*AZ483,
$DH483="неделя",
$DR483*AZ483/7*(ROUNDUP((DAY(EOMONTH(AZ$15,0)))/4,0))),
0)</f>
        <v/>
      </c>
      <c r="DT483" s="125">
        <f t="array" ref="DT483">
IFERROR(_xlfn.IFS(
$DH483="день_1",
$DR483*$BL483/($AX483-$AW483+1)*BA483*(DAY(EOMONTH(BA$15,0))),
$DH483="день_2",
$DR483/30*MAX(MIN($AX483,EOMONTH(BA$15,0))-MAX($AW483,BA$15)+1,),
$DH483="раб.день",
$DR483/30*(IFERROR(
_xlfn.LET(_xlpm.VD,
CHOOSE(
{1;2;3;4;5;6;7;8;9;10;11;12;13;14;15;16;17;18},
45658,45659,45660,45661,45662,45663,45664,45665,45711,45724,45778,45779,45785,45786,45820,45821,45965,46022),
_xlfn.LET(_xlpm.DD,
MAX(MIN($AX483,EOMONTH(BA$15,0))-MAX($AW483,BA$15),),
_xlfn.IFS(
AND(MONTH($AW483)=MONTH(BA$15),MONTH($AX483)&lt;&gt;MONTH(BA$15)),
NETWORKDAYS.INTL($AW483,$AW483+_xlpm.DD,1,_xlpm.VD),
AND(MONTH($AW483)&lt;&gt;MONTH(BA$15),MONTH($AX483)=MONTH(BA$15)),
NETWORKDAYS.INTL(($AX483)-_xlpm.DD,$AX483,1,_xlpm.VD),
AND(MONTH($AW483)&lt;MONTH(BA$15),MONTH($AX483)&gt;MONTH(BA$15)),
NETWORKDAYS.INTL((EOMONTH(BA$15-1,1))-_xlpm.DD,EOMONTH(BA$15-1,1),1,_xlpm.VD),
AND(MONTH($AW483)=MONTH(BA$15),MONTH($AX483)=MONTH(BA$15)),
NETWORKDAYS.INTL($AW483,$AX483,1,_xlpm.VD)))),0)),
$DH483="месяц",
$DR483*BA483,
$DH483="неделя",
$DR483*BA483/7*(ROUNDUP((DAY(EOMONTH(BA$15,0)))/4,0))),
0)</f>
        <v/>
      </c>
      <c r="DU483" s="125">
        <f t="array" ref="DU483">
IFERROR(_xlfn.IFS(
$DH483="день_1",
$DR483*$BL483/($AX483-$AW483+1)*BB483*(DAY(EOMONTH(BB$15,0))),
$DH483="день_2",
$DR483/30*MAX(MIN($AX483,EOMONTH(BB$15,0))-MAX($AW483,BB$15)+1,),
$DH483="раб.день",
$DR483/30*(IFERROR(
_xlfn.LET(_xlpm.VD,
CHOOSE(
{1;2;3;4;5;6;7;8;9;10;11;12;13;14;15;16;17;18},
45658,45659,45660,45661,45662,45663,45664,45665,45711,45724,45778,45779,45785,45786,45820,45821,45965,46022),
_xlfn.LET(_xlpm.DD,
MAX(MIN($AX483,EOMONTH(BB$15,0))-MAX($AW483,BB$15),),
_xlfn.IFS(
AND(MONTH($AW483)=MONTH(BB$15),MONTH($AX483)&lt;&gt;MONTH(BB$15)),
NETWORKDAYS.INTL($AW483,$AW483+_xlpm.DD,1,_xlpm.VD),
AND(MONTH($AW483)&lt;&gt;MONTH(BB$15),MONTH($AX483)=MONTH(BB$15)),
NETWORKDAYS.INTL(($AX483)-_xlpm.DD,$AX483,1,_xlpm.VD),
AND(MONTH($AW483)&lt;MONTH(BB$15),MONTH($AX483)&gt;MONTH(BB$15)),
NETWORKDAYS.INTL((EOMONTH(BB$15-1,1))-_xlpm.DD,EOMONTH(BB$15-1,1),1,_xlpm.VD),
AND(MONTH($AW483)=MONTH(BB$15),MONTH($AX483)=MONTH(BB$15)),
NETWORKDAYS.INTL($AW483,$AX483,1,_xlpm.VD)))),0)),
$DH483="месяц",
$DR483*BB483,
$DH483="неделя",
$DR483*BB483/7*(ROUNDUP((DAY(EOMONTH(BB$15,0)))/4,0))),
0)</f>
        <v/>
      </c>
      <c r="DV483" s="125">
        <f t="array" ref="DV483">
IFERROR(_xlfn.IFS(
$DH483="день_1",
$DR483*$BL483/($AX483-$AW483+1)*BC483*(DAY(EOMONTH(BC$15,0))),
$DH483="день_2",
$DR483/30*MAX(MIN($AX483,EOMONTH(BC$15,0))-MAX($AW483,BC$15)+1,),
$DH483="раб.день",
$DR483/30*(IFERROR(
_xlfn.LET(_xlpm.VD,
CHOOSE(
{1;2;3;4;5;6;7;8;9;10;11;12;13;14;15;16;17;18},
45658,45659,45660,45661,45662,45663,45664,45665,45711,45724,45778,45779,45785,45786,45820,45821,45965,46022),
_xlfn.LET(_xlpm.DD,
MAX(MIN($AX483,EOMONTH(BC$15,0))-MAX($AW483,BC$15),),
_xlfn.IFS(
AND(MONTH($AW483)=MONTH(BC$15),MONTH($AX483)&lt;&gt;MONTH(BC$15)),
NETWORKDAYS.INTL($AW483,$AW483+_xlpm.DD,1,_xlpm.VD),
AND(MONTH($AW483)&lt;&gt;MONTH(BC$15),MONTH($AX483)=MONTH(BC$15)),
NETWORKDAYS.INTL(($AX483)-_xlpm.DD,$AX483,1,_xlpm.VD),
AND(MONTH($AW483)&lt;MONTH(BC$15),MONTH($AX483)&gt;MONTH(BC$15)),
NETWORKDAYS.INTL((EOMONTH(BC$15-1,1))-_xlpm.DD,EOMONTH(BC$15-1,1),1,_xlpm.VD),
AND(MONTH($AW483)=MONTH(BC$15),MONTH($AX483)=MONTH(BC$15)),
NETWORKDAYS.INTL($AW483,$AX483,1,_xlpm.VD)))),0)),
$DH483="месяц",
$DR483*BC483,
$DH483="неделя",
$DR483*BC483/7*(ROUNDUP((DAY(EOMONTH(BC$15,0)))/4,0))),
0)</f>
        <v/>
      </c>
      <c r="DW483" s="125">
        <f t="array" ref="DW483">
IFERROR(_xlfn.IFS(
$DH483="день_1",
$DR483*$BL483/($AX483-$AW483+1)*BD483*(DAY(EOMONTH(BD$15,0))),
$DH483="день_2",
$DR483/30*MAX(MIN($AX483,EOMONTH(BD$15,0))-MAX($AW483,BD$15)+1,),
$DH483="раб.день",
$DR483/30*(IFERROR(
_xlfn.LET(_xlpm.VD,
CHOOSE(
{1;2;3;4;5;6;7;8;9;10;11;12;13;14;15;16;17;18},
45658,45659,45660,45661,45662,45663,45664,45665,45711,45724,45778,45779,45785,45786,45820,45821,45965,46022),
_xlfn.LET(_xlpm.DD,
MAX(MIN($AX483,EOMONTH(BD$15,0))-MAX($AW483,BD$15),),
_xlfn.IFS(
AND(MONTH($AW483)=MONTH(BD$15),MONTH($AX483)&lt;&gt;MONTH(BD$15)),
NETWORKDAYS.INTL($AW483,$AW483+_xlpm.DD,1,_xlpm.VD),
AND(MONTH($AW483)&lt;&gt;MONTH(BD$15),MONTH($AX483)=MONTH(BD$15)),
NETWORKDAYS.INTL(($AX483)-_xlpm.DD,$AX483,1,_xlpm.VD),
AND(MONTH($AW483)&lt;MONTH(BD$15),MONTH($AX483)&gt;MONTH(BD$15)),
NETWORKDAYS.INTL((EOMONTH(BD$15-1,1))-_xlpm.DD,EOMONTH(BD$15-1,1),1,_xlpm.VD),
AND(MONTH($AW483)=MONTH(BD$15),MONTH($AX483)=MONTH(BD$15)),
NETWORKDAYS.INTL($AW483,$AX483,1,_xlpm.VD)))),0)),
$DH483="месяц",
$DR483*BD483,
$DH483="неделя",
$DR483*BD483/7*(ROUNDUP((DAY(EOMONTH(BD$15,0)))/4,0))),
0)</f>
        <v/>
      </c>
      <c r="DX483" s="125">
        <f t="array" ref="DX483">
IFERROR(_xlfn.IFS(
$DH483="день_1",
$DR483*$BL483/($AX483-$AW483+1)*BE483*(DAY(EOMONTH(BE$15,0))),
$DH483="день_2",
$DR483/30*MAX(MIN($AX483,EOMONTH(BE$15,0))-MAX($AW483,BE$15)+1,),
$DH483="раб.день",
$DR483/30*(IFERROR(
_xlfn.LET(_xlpm.VD,
CHOOSE(
{1;2;3;4;5;6;7;8;9;10;11;12;13;14;15;16;17;18},
45658,45659,45660,45661,45662,45663,45664,45665,45711,45724,45778,45779,45785,45786,45820,45821,45965,46022),
_xlfn.LET(_xlpm.DD,
MAX(MIN($AX483,EOMONTH(BE$15,0))-MAX($AW483,BE$15),),
_xlfn.IFS(
AND(MONTH($AW483)=MONTH(BE$15),MONTH($AX483)&lt;&gt;MONTH(BE$15)),
NETWORKDAYS.INTL($AW483,$AW483+_xlpm.DD,1,_xlpm.VD),
AND(MONTH($AW483)&lt;&gt;MONTH(BE$15),MONTH($AX483)=MONTH(BE$15)),
NETWORKDAYS.INTL(($AX483)-_xlpm.DD,$AX483,1,_xlpm.VD),
AND(MONTH($AW483)&lt;MONTH(BE$15),MONTH($AX483)&gt;MONTH(BE$15)),
NETWORKDAYS.INTL((EOMONTH(BE$15-1,1))-_xlpm.DD,EOMONTH(BE$15-1,1),1,_xlpm.VD),
AND(MONTH($AW483)=MONTH(BE$15),MONTH($AX483)=MONTH(BE$15)),
NETWORKDAYS.INTL($AW483,$AX483,1,_xlpm.VD)))),0)),
$DH483="месяц",
$DR483*BE483,
$DH483="неделя",
$DR483*BE483/7*(ROUNDUP((DAY(EOMONTH(BE$15,0)))/4,0))),
0)</f>
        <v/>
      </c>
      <c r="DY483" s="125">
        <f t="array" ref="DY483">
IFERROR(_xlfn.IFS(
$DH483="день_1",
$DR483*$BL483/($AX483-$AW483+1)*BF483*(DAY(EOMONTH(BF$15,0))),
$DH483="день_2",
$DR483/30*MAX(MIN($AX483,EOMONTH(BF$15,0))-MAX($AW483,BF$15)+1,),
$DH483="раб.день",
$DR483/30*(IFERROR(
_xlfn.LET(_xlpm.VD,
CHOOSE(
{1;2;3;4;5;6;7;8;9;10;11;12;13;14;15;16;17;18},
45658,45659,45660,45661,45662,45663,45664,45665,45711,45724,45778,45779,45785,45786,45820,45821,45965,46022),
_xlfn.LET(_xlpm.DD,
MAX(MIN($AX483,EOMONTH(BF$15,0))-MAX($AW483,BF$15),),
_xlfn.IFS(
AND(MONTH($AW483)=MONTH(BF$15),MONTH($AX483)&lt;&gt;MONTH(BF$15)),
NETWORKDAYS.INTL($AW483,$AW483+_xlpm.DD,1,_xlpm.VD),
AND(MONTH($AW483)&lt;&gt;MONTH(BF$15),MONTH($AX483)=MONTH(BF$15)),
NETWORKDAYS.INTL(($AX483)-_xlpm.DD,$AX483,1,_xlpm.VD),
AND(MONTH($AW483)&lt;MONTH(BF$15),MONTH($AX483)&gt;MONTH(BF$15)),
NETWORKDAYS.INTL((EOMONTH(BF$15-1,1))-_xlpm.DD,EOMONTH(BF$15-1,1),1,_xlpm.VD),
AND(MONTH($AW483)=MONTH(BF$15),MONTH($AX483)=MONTH(BF$15)),
NETWORKDAYS.INTL($AW483,$AX483,1,_xlpm.VD)))),0)),
$DH483="месяц",
$DR483*BF483,
$DH483="неделя",
$DR483*BF483/7*(ROUNDUP((DAY(EOMONTH(BF$15,0)))/4,0))),
0)</f>
        <v/>
      </c>
      <c r="DZ483" s="125">
        <f t="array" ref="DZ483">
IFERROR(_xlfn.IFS(
$DH483="день_1",
$DR483*$BL483/($AX483-$AW483+1)*BG483*(DAY(EOMONTH(BG$15,0))),
$DH483="день_2",
$DR483/30*MAX(MIN($AX483,EOMONTH(BG$15,0))-MAX($AW483,BG$15)+1,),
$DH483="раб.день",
$DR483/30*(IFERROR(
_xlfn.LET(_xlpm.VD,
CHOOSE(
{1;2;3;4;5;6;7;8;9;10;11;12;13;14;15;16;17;18},
45658,45659,45660,45661,45662,45663,45664,45665,45711,45724,45778,45779,45785,45786,45820,45821,45965,46022),
_xlfn.LET(_xlpm.DD,
MAX(MIN($AX483,EOMONTH(BG$15,0))-MAX($AW483,BG$15),),
_xlfn.IFS(
AND(MONTH($AW483)=MONTH(BG$15),MONTH($AX483)&lt;&gt;MONTH(BG$15)),
NETWORKDAYS.INTL($AW483,$AW483+_xlpm.DD,1,_xlpm.VD),
AND(MONTH($AW483)&lt;&gt;MONTH(BG$15),MONTH($AX483)=MONTH(BG$15)),
NETWORKDAYS.INTL(($AX483)-_xlpm.DD,$AX483,1,_xlpm.VD),
AND(MONTH($AW483)&lt;MONTH(BG$15),MONTH($AX483)&gt;MONTH(BG$15)),
NETWORKDAYS.INTL((EOMONTH(BG$15-1,1))-_xlpm.DD,EOMONTH(BG$15-1,1),1,_xlpm.VD),
AND(MONTH($AW483)=MONTH(BG$15),MONTH($AX483)=MONTH(BG$15)),
NETWORKDAYS.INTL($AW483,$AX483,1,_xlpm.VD)))),0)),
$DH483="месяц",
$DR483*BG483,
$DH483="неделя",
$DR483*BG483/7*(ROUNDUP((DAY(EOMONTH(BG$15,0)))/4,0))),
0)</f>
        <v/>
      </c>
      <c r="EA483" s="125">
        <f t="array" ref="EA483">
IFERROR(_xlfn.IFS(
$DH483="день_1",
$DR483*$BL483/($AX483-$AW483+1)*BH483*(DAY(EOMONTH(BH$15,0))),
$DH483="день_2",
$DR483/30*MAX(MIN($AX483,EOMONTH(BH$15,0))-MAX($AW483,BH$15)+1,),
$DH483="раб.день",
$DR483/30*(IFERROR(
_xlfn.LET(_xlpm.VD,
CHOOSE(
{1;2;3;4;5;6;7;8;9;10;11;12;13;14;15;16;17;18},
45658,45659,45660,45661,45662,45663,45664,45665,45711,45724,45778,45779,45785,45786,45820,45821,45965,46022),
_xlfn.LET(_xlpm.DD,
MAX(MIN($AX483,EOMONTH(BH$15,0))-MAX($AW483,BH$15),),
_xlfn.IFS(
AND(MONTH($AW483)=MONTH(BH$15),MONTH($AX483)&lt;&gt;MONTH(BH$15)),
NETWORKDAYS.INTL($AW483,$AW483+_xlpm.DD,1,_xlpm.VD),
AND(MONTH($AW483)&lt;&gt;MONTH(BH$15),MONTH($AX483)=MONTH(BH$15)),
NETWORKDAYS.INTL(($AX483)-_xlpm.DD,$AX483,1,_xlpm.VD),
AND(MONTH($AW483)&lt;MONTH(BH$15),MONTH($AX483)&gt;MONTH(BH$15)),
NETWORKDAYS.INTL((EOMONTH(BH$15-1,1))-_xlpm.DD,EOMONTH(BH$15-1,1),1,_xlpm.VD),
AND(MONTH($AW483)=MONTH(BH$15),MONTH($AX483)=MONTH(BH$15)),
NETWORKDAYS.INTL($AW483,$AX483,1,_xlpm.VD)))),0)),
$DH483="месяц",
$DR483*BH483,
$DH483="неделя",
$DR483*BH483/7*(ROUNDUP((DAY(EOMONTH(BH$15,0)))/4,0))),
0)</f>
        <v/>
      </c>
      <c r="EB483" s="125">
        <f t="array" ref="EB483">
IFERROR(_xlfn.IFS(
$DH483="день_1",
$DR483*$BL483/($AX483-$AW483+1)*BI483*(DAY(EOMONTH(BI$15,0))),
$DH483="день_2",
$DR483/30*MAX(MIN($AX483,EOMONTH(BI$15,0))-MAX($AW483,BI$15)+1,),
$DH483="раб.день",
$DR483/30*(IFERROR(
_xlfn.LET(_xlpm.VD,
CHOOSE(
{1;2;3;4;5;6;7;8;9;10;11;12;13;14;15;16;17;18},
45658,45659,45660,45661,45662,45663,45664,45665,45711,45724,45778,45779,45785,45786,45820,45821,45965,46022),
_xlfn.LET(_xlpm.DD,
MAX(MIN($AX483,EOMONTH(BI$15,0))-MAX($AW483,BI$15),),
_xlfn.IFS(
AND(MONTH($AW483)=MONTH(BI$15),MONTH($AX483)&lt;&gt;MONTH(BI$15)),
NETWORKDAYS.INTL($AW483,$AW483+_xlpm.DD,1,_xlpm.VD),
AND(MONTH($AW483)&lt;&gt;MONTH(BI$15),MONTH($AX483)=MONTH(BI$15)),
NETWORKDAYS.INTL(($AX483)-_xlpm.DD,$AX483,1,_xlpm.VD),
AND(MONTH($AW483)&lt;MONTH(BI$15),MONTH($AX483)&gt;MONTH(BI$15)),
NETWORKDAYS.INTL((EOMONTH(BI$15-1,1))-_xlpm.DD,EOMONTH(BI$15-1,1),1,_xlpm.VD),
AND(MONTH($AW483)=MONTH(BI$15),MONTH($AX483)=MONTH(BI$15)),
NETWORKDAYS.INTL($AW483,$AX483,1,_xlpm.VD)))),0)),
$DH483="месяц",
$DR483*BI483,
$DH483="неделя",
$DR483*BI483/7*(ROUNDUP((DAY(EOMONTH(BI$15,0)))/4,0))),
0)</f>
        <v/>
      </c>
      <c r="EC483" s="125">
        <f t="array" ref="EC483">
IFERROR(_xlfn.IFS(
$DH483="день_1",
$DR483*$BL483/($AX483-$AW483+1)*BJ483*(DAY(EOMONTH(BJ$15,0))),
$DH483="день_2",
$DR483/30*MAX(MIN($AX483,EOMONTH(BJ$15,0))-MAX($AW483,BJ$15)+1,),
$DH483="раб.день",
$DR483/30*(IFERROR(
_xlfn.LET(_xlpm.VD,
CHOOSE(
{1;2;3;4;5;6;7;8;9;10;11;12;13;14;15;16;17;18},
45658,45659,45660,45661,45662,45663,45664,45665,45711,45724,45778,45779,45785,45786,45820,45821,45965,46022),
_xlfn.LET(_xlpm.DD,
MAX(MIN($AX483,EOMONTH(BJ$15,0))-MAX($AW483,BJ$15),),
_xlfn.IFS(
AND(MONTH($AW483)=MONTH(BJ$15),MONTH($AX483)&lt;&gt;MONTH(BJ$15)),
NETWORKDAYS.INTL($AW483,$AW483+_xlpm.DD,1,_xlpm.VD),
AND(MONTH($AW483)&lt;&gt;MONTH(BJ$15),MONTH($AX483)=MONTH(BJ$15)),
NETWORKDAYS.INTL(($AX483)-_xlpm.DD,$AX483,1,_xlpm.VD),
AND(MONTH($AW483)&lt;MONTH(BJ$15),MONTH($AX483)&gt;MONTH(BJ$15)),
NETWORKDAYS.INTL((EOMONTH(BJ$15-1,1))-_xlpm.DD,EOMONTH(BJ$15-1,1),1,_xlpm.VD),
AND(MONTH($AW483)=MONTH(BJ$15),MONTH($AX483)=MONTH(BJ$15)),
NETWORKDAYS.INTL($AW483,$AX483,1,_xlpm.VD)))),0)),
$DH483="месяц",
$DR483*BJ483,
$DH483="неделя",
$DR483*BJ483/7*(ROUNDUP((DAY(EOMONTH(BJ$15,0)))/4,0))),
0)</f>
        <v/>
      </c>
      <c r="ED483" s="125">
        <f t="array" ref="ED483">
IFERROR(_xlfn.IFS(
$DH483="день_1",
$DR483*$BL483/($AX483-$AW483+1)*BK483*(DAY(EOMONTH(BK$15,0))),
$DH483="день_2",
$DR483/30*MAX(MIN($AX483,EOMONTH(BK$15,0))-MAX($AW483,BK$15)+1,),
$DH483="раб.день",
$DR483/30*(IFERROR(
_xlfn.LET(_xlpm.VD,
CHOOSE(
{1;2;3;4;5;6;7;8;9;10;11;12;13;14;15;16;17;18},
45658,45659,45660,45661,45662,45663,45664,45665,45711,45724,45778,45779,45785,45786,45820,45821,45965,46022),
_xlfn.LET(_xlpm.DD,
MAX(MIN($AX483,EOMONTH(BK$15,0))-MAX($AW483,BK$15),),
_xlfn.IFS(
AND(MONTH($AW483)=MONTH(BK$15),MONTH($AX483)&lt;&gt;MONTH(BK$15)),
NETWORKDAYS.INTL($AW483,$AW483+_xlpm.DD,1,_xlpm.VD),
AND(MONTH($AW483)&lt;&gt;MONTH(BK$15),MONTH($AX483)=MONTH(BK$15)),
NETWORKDAYS.INTL(($AX483)-_xlpm.DD,$AX483,1,_xlpm.VD),
AND(MONTH($AW483)&lt;MONTH(BK$15),MONTH($AX483)&gt;MONTH(BK$15)),
NETWORKDAYS.INTL((EOMONTH(BK$15-1,1))-_xlpm.DD,EOMONTH(BK$15-1,1),1,_xlpm.VD),
AND(MONTH($AW483)=MONTH(BK$15),MONTH($AX483)=MONTH(BK$15)),
NETWORKDAYS.INTL($AW483,$AX483,1,_xlpm.VD)))),0)),
$DH483="месяц",
$DR483*BK483,
$DH483="неделя",
$DR483*BK483/7*(ROUNDUP((DAY(EOMONTH(BK$15,0)))/4,0))),
0)</f>
        <v/>
      </c>
      <c r="EE483" s="125">
        <f>SUM($DS483,$DT483,$DU483,$DV483,$DW483,$DX483,$DY483,$DZ483,$EA483,$EB483,$EC483,$ED483)</f>
        <v/>
      </c>
      <c r="EF483" s="125">
        <f>IFERROR(ROUND($EE483*(1+$EP483),2),0)</f>
        <v/>
      </c>
      <c r="EG483" s="128" t="n">
        <v>1</v>
      </c>
      <c r="EH483" s="126" t="n">
        <v>0</v>
      </c>
      <c r="EI483" s="126">
        <f>ROUND(SUM($EH483:$EH483)*SUM($AB483:$AB483)*$EG483,2)</f>
        <v/>
      </c>
      <c r="EJ483" s="126">
        <f>ROUND($EI483*(1+$EP483),2)</f>
        <v/>
      </c>
      <c r="EK483" s="126" t="n">
        <v>0</v>
      </c>
      <c r="EL483" s="126">
        <f>ROUND(SUM($EK483:$EK483)*SUM($AB483:$AB483)*$EG483,2)</f>
        <v/>
      </c>
      <c r="EM483" s="126">
        <f>ROUND($EL483*(1+$EP483),2)</f>
        <v/>
      </c>
      <c r="EN483" s="126">
        <f>SUM($EE483,$EI483,$EL483)</f>
        <v/>
      </c>
      <c r="EO483" s="126">
        <f>SUM($EF483,$EJ483,$EM483)</f>
        <v/>
      </c>
      <c r="EP483" s="59" t="inlineStr">
        <is>
          <t>20%</t>
        </is>
      </c>
      <c r="EQ483" s="59" t="n"/>
      <c r="ER483" s="60">
        <f t="array" ref="ER483">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MATCH(ES483,
{"AMS";"RussOutdoor";"HD Outdoor";"Ingroup";"IQ";"Ledproduction";"LisChannel";"Logic";"Media-PPL";"NovikovTV | НовиковТВ";"SMA";"SOK";"КрокусТВ | CrocusTV | IndoorTV";"Сити";"ТЯК Москва"},
0)),"")</f>
        <v/>
      </c>
      <c r="ES483" s="60" t="n"/>
      <c r="ET483" s="60">
        <f t="array" ref="ET483">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MATCH(ES483,
{"AMS";"RussOutdoor";"HD Outdoor";"Ingroup";"IQ";"Ledproduction";"LisChannel";"Logic";"Media-PPL";"NovikovTV | НовиковТВ";"SMA";"SOK";"КрокусТВ | CrocusTV | IndoorTV";"Сити";"ТЯК Москва"},
0)),"")</f>
        <v/>
      </c>
      <c r="EU483" s="60" t="n"/>
      <c r="EV483" s="60" t="n"/>
      <c r="EX483" s="110">
        <f t="array" ref="EX483">
($AR483/30
+N("ТРАФИК ПЛОЩАДКИ"))*
(IFERROR(
_xlfn.LET(
_xlpm.GPR,
HLOOKUP($L483,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(MATCH($T483,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IF($Q483="цифровой",_xlpm.GPR/$AG483,_xlpm.GPR/60)),
0)
+N("DWELL TIME"))*
(IF($AB483=0,0,IF($AB483=1,0.3,IF($AB483=2,0.5,IF($AB483&gt;2,1))))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_xlfn.IFS($AC483="да",1.2,$AC483="нет",1)*
_xlfn.IFS($AD483="да",1.2,$AD483="нет",1)*
IF(R483="статический",1,1.2)*
$X483*
INDEX(
{1.2;1;1.2;1.2;1;1.2;1.2;1.2;1.2;1.2;1.2;1;1.2;1.2;1.2;1.2;1;1;1.2;1.2;1.2;1;1;1;1;1.2;1.2;1.2;1.2;1;1;1;1;1.2;1.2;1.2;1.2;1.2;1.2;1.2;1.2;1;1;1.2;1;1;1;1;1.5;1;1;1.5;1.5;1.2},
MATCH($Q483,_xlpm.MI,0)))&gt;{0.02;0.04;0.06;0.1;0.2;0.4;0.6;0.8;1;2;4;6})),
{0;1;2;3;4;5;6;7;8;9;10;11;12},
0)))
+N("КОЭФФИЦИЕНТ КОНТАКТА"))))*
(_xlfn.IFS($X483&lt;0.1,$X483/1000,$X483&gt;25,5.2,AND($X483&gt;=0.1,$X483&lt;=25),(($X483*2+0.1)/10)*($X483/10)))*
IFERROR((_xlfn.LET(
_xlpm.MA,
{0;0.8;0.85;0.9;0.95;1},
_xlpm.MAA,
{0;1;2;3;4;5},
INDEX(_xlpm.MA,MATCH(SUMPRODUCT(--((IF(ROUND(_xlpm.MAA,1)&gt;5,5,ROUND($AB483,1)))&gt;{0;1;2;3;4;5})),_xlpm.MAA,0)))
+N("КОЭФФИЦИЕНТ КОЛ-ВО КОНСТРУКЦИЙ")),1)*
$AB483,0))*
(IF($Q483="цифровой",$AG483/15*$AI483,1)
+N("ДЛЯ ЦИФРЫ"))</f>
        <v/>
      </c>
      <c r="EY483" s="110">
        <f>IFERROR(EX483*AY483,0)</f>
        <v/>
      </c>
      <c r="EZ483" s="131">
        <f>IFERROR(DP483/EY483*1000,0)</f>
        <v/>
      </c>
      <c r="FA483" s="112">
        <f>IFERROR(FC483/FB483,0)</f>
        <v/>
      </c>
      <c r="FB483" s="112">
        <f>IFERROR((FC483/(EY483/FF483*#REF!))*0.825,0)</f>
        <v/>
      </c>
      <c r="FC483" s="112">
        <f>IFERROR(((EX483*30/AR483)*100)/30,0)</f>
        <v/>
      </c>
      <c r="FD483" s="112">
        <f>IFERROR(EY483/G483*100%,0)</f>
        <v/>
      </c>
      <c r="FE483" s="112">
        <f>IFERROR(FD483/FC483*100%,0)</f>
        <v/>
      </c>
      <c r="FF483" s="110">
        <f>IFERROR(AR483/30*AY483,0)</f>
        <v/>
      </c>
    </row>
    <row r="484" ht="13" customHeight="1">
      <c r="A484" s="59" t="n"/>
      <c r="B484" s="60" t="n"/>
      <c r="C484" s="60" t="n"/>
      <c r="D484" s="60">
        <f t="array" ref="D484">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MATCH($E484,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84" s="60">
        <f t="array" ref="E484">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MATCH($F484,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84" s="60" t="inlineStr"/>
      <c r="G484" s="60" t="n"/>
      <c r="H484" s="60">
        <f t="array" ref="H484">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MATCH($I484,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84" s="60" t="n"/>
      <c r="J484" s="60" t="n"/>
      <c r="K484" s="60" t="n"/>
      <c r="L484" s="60" t="n"/>
      <c r="M484" s="60" t="n"/>
      <c r="N484" s="60" t="n"/>
      <c r="O484" s="60" t="n"/>
      <c r="P484" s="60">
        <f t="array" ref="P484">
_xlfn.IFS(
ISNUMBER(MATCH($Q484,{"шелфбаннер","разделитель","монетница","чековая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ISNUMBER(MATCH($Q484,{"LED/LCD","видеокулер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ISNUMBER(MATCH($Q484,{"автомобиль","машина","выставочное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ISNUMBER(MATCH($Q484,{"билборд","лифтовая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ISNUMBER(MATCH($Q484,{"навигация","подвесной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ISNUMBER(MATCH($Q484,{"движущаяся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ISNUMBER(MATCH($Q484,{"каталог","журнал"},)),
"Пресса",
$Q484="","")</f>
        <v/>
      </c>
      <c r="Q484" s="60" t="n"/>
      <c r="R484" s="60">
        <f t="array" ref="R484">
IFERROR(
_xlfn.IFS(
OR(ISNUMBER(MATCH($Q484,{"экспозиция","макет","стенд","автостенд","авто стенд","выставочное пространство","выставочные стенды","модульные выставочные стенды","3Д конструкция","3D конструкция"},)),P484="Экспонирование"),
"нестандартный",
ISNUMBER(MATCH($Q484,{"скроллер","призматрон"},)),
"динамический",
$P484="Видео",
"цифровой",
OR($P484="Пресса",$P484="Щит",$P484="POSm",$P484="Подвес",$P484="Брендирование/оклейка"),
"статический"),"")</f>
        <v/>
      </c>
      <c r="S484" s="59" t="n"/>
      <c r="T484" s="60" t="n"/>
      <c r="U484" s="60" t="n"/>
      <c r="V484" s="60">
        <f>
IF(P484="Видео",
"цифровой постер/ролик",
IF(ISNUMBER(MATCH(Q484,{"короб световой","короб световой | лайтбокс","короб световой | кристалайт","лайтбокс","лайт бокс","кристалайт","LB","lightbox"},)),
"бэклит",
IF(P484="Брендирование/оклейка",
"перфарированная пленка/самоклейка",
IF(P484="Экспонирование",
"под запрос",
IF(P484="Подвес",
"баннер/ткань",
"")))))</f>
        <v/>
      </c>
      <c r="W484" s="59" t="n"/>
      <c r="X484" s="59" t="n"/>
      <c r="Y484" s="59" t="n"/>
      <c r="Z484" s="61" t="n"/>
      <c r="AA484" s="61" t="n"/>
      <c r="AB484" s="61">
        <f>IF(BL484&gt;0,Z484,0)</f>
        <v/>
      </c>
      <c r="AC484" s="59" t="n"/>
      <c r="AD484" s="59" t="n"/>
      <c r="AE484" s="59" t="n"/>
      <c r="AF484" s="59" t="n"/>
      <c r="AG484" s="59" t="n"/>
      <c r="AH484" s="59" t="n"/>
      <c r="AI484" s="59" t="n"/>
      <c r="AJ484" s="59" t="n"/>
      <c r="AK484" s="59" t="n"/>
      <c r="AL484" s="62">
        <f>IFERROR(IF(OR(R484="статический",R484="динамический",R484="нестандартный",R484="",R484=""),"-",IF(AND(AH484="-",AI484="-"),"-",AK484*3600/AH484*AI484)),"-")</f>
        <v/>
      </c>
      <c r="AM484" s="62">
        <f>IFERROR(IF(OR(R484="статический",R484="динамический",R484="",R484="", R484="BTL",R484="нестандартный"),"-",AG484*AI484*AL484/60),"-")</f>
        <v/>
      </c>
      <c r="AN484" s="63">
        <f>IFERROR(IF(AH484="","-",AG484*AI484/AH484),"-")</f>
        <v/>
      </c>
      <c r="AO484" s="59">
        <f>IFERROR(IF(OR($R484="статический",$R484="динамический",$R484="",$R484="",$R484="BTL",$R484="нестандартный"),"-",$AL484*$AY484),"-")</f>
        <v/>
      </c>
      <c r="AP484" s="62">
        <f>IFERROR(IF(OR($R484="статический",$R484="динамический",$R484="",$R484="",$R484="BTL",$R484="нестандартный"),"-",$AM484*AY484),"-")</f>
        <v/>
      </c>
      <c r="AQ484" s="64" t="n"/>
      <c r="AR484" s="61" t="n"/>
      <c r="AS484" s="61" t="n"/>
      <c r="AT484" s="61" t="n"/>
      <c r="AU484" s="65" t="n"/>
      <c r="AV484" s="124">
        <f>IFERROR(DR484/AT484*1000,"n/a")</f>
        <v/>
      </c>
      <c r="AW484" s="67" t="n"/>
      <c r="AX484" s="67" t="n"/>
      <c r="AY484" s="43">
        <f>IFERROR(IF(OR($AW484="",$AX484=""),"",_xlfn.DAYS($AX484+1,$AW484)),"")</f>
        <v/>
      </c>
      <c r="AZ484" s="68">
        <f t="array" ref="AZ484">
_xlfn.LET(_xlpm.COEFF,
IF($AW484+$AX484=0,0,IF(MAX(MIN($AX484,EOMONTH(AZ$15,0))-MAX($AW484,AZ$15)+1,)&gt;0,1,0)),
_xlfn.IFS(
$ES484="LisChannel",
_xlpm.COEFF*
INDEX({1;1;1.2;1.2;1;1;1;1;1.2;1.2;1.2;1.2},
MATCH(MONTH(AZ$15),
{1,2,3,4,5,6,7,8,9,10,11,12})),
CONCATENATE($ES484," ",$L484)="RussOutdoor метро",
_xlpm.COEFF*
INDEX({0.8;0.9;1.1;1.1;1;1;1;1;1.1;1.1;1.1;1.1},
MATCH(MONTH(AZ$15),
{1,2,3,4,5,6,7,8,9,10,11,12})),
$ES484&lt;&gt;"LisChannel",
_xlpm.COEFF,
$ES484&lt;&gt;"RussOutdoor",
_xlpm.COEFF))</f>
        <v/>
      </c>
      <c r="BA484" s="68">
        <f t="array" ref="BA484">
_xlfn.LET(_xlpm.COEFF,
IF($AW484+$AX484=0,0,IF(MAX(MIN($AX484,EOMONTH(BA$15,0))-MAX($AW484,BA$15)+1,)&gt;0,1,0)),
_xlfn.IFS(
$ES484="LisChannel",
_xlpm.COEFF*
INDEX({1;1;1.2;1.2;1;1;1;1;1.2;1.2;1.2;1.2},
MATCH(MONTH(BA$15),
{1,2,3,4,5,6,7,8,9,10,11,12})),
CONCATENATE($ES484," ",$L484)="RussOutdoor метро",
_xlpm.COEFF*
INDEX({0.8;0.9;1.1;1.1;1;1;1;1;1.1;1.1;1.1;1.1},
MATCH(MONTH(BA$15),
{1,2,3,4,5,6,7,8,9,10,11,12})),
$ES484&lt;&gt;"LisChannel",
_xlpm.COEFF,
$ES484&lt;&gt;"RussOutdoor",
_xlpm.COEFF))</f>
        <v/>
      </c>
      <c r="BB484" s="68">
        <f t="array" ref="BB484">
_xlfn.LET(_xlpm.COEFF,
IF($AW484+$AX484=0,0,IF(MAX(MIN($AX484,EOMONTH(BB$15,0))-MAX($AW484,BB$15)+1,)&gt;0,1,0)),
_xlfn.IFS(
$ES484="LisChannel",
_xlpm.COEFF*
INDEX({1;1;1.2;1.2;1;1;1;1;1.2;1.2;1.2;1.2},
MATCH(MONTH(BB$15),
{1,2,3,4,5,6,7,8,9,10,11,12})),
CONCATENATE($ES484," ",$L484)="RussOutdoor метро",
_xlpm.COEFF*
INDEX({0.8;0.9;1.1;1.1;1;1;1;1;1.1;1.1;1.1;1.1},
MATCH(MONTH(BB$15),
{1,2,3,4,5,6,7,8,9,10,11,12})),
$ES484&lt;&gt;"LisChannel",
_xlpm.COEFF,
$ES484&lt;&gt;"RussOutdoor",
_xlpm.COEFF))</f>
        <v/>
      </c>
      <c r="BC484" s="68">
        <f t="array" ref="BC484">
_xlfn.LET(_xlpm.COEFF,
IF($AW484+$AX484=0,0,IF(MAX(MIN($AX484,EOMONTH(BC$15,0))-MAX($AW484,BC$15)+1,)&gt;0,1,0)),
_xlfn.IFS(
$ES484="LisChannel",
_xlpm.COEFF*
INDEX({1;1;1.2;1.2;1;1;1;1;1.2;1.2;1.2;1.2},
MATCH(MONTH(BC$15),
{1,2,3,4,5,6,7,8,9,10,11,12})),
CONCATENATE($ES484," ",$L484)="RussOutdoor метро",
_xlpm.COEFF*
INDEX({0.8;0.9;1.1;1.1;1;1;1;1;1.1;1.1;1.1;1.1},
MATCH(MONTH(BC$15),
{1,2,3,4,5,6,7,8,9,10,11,12})),
$ES484&lt;&gt;"LisChannel",
_xlpm.COEFF,
$ES484&lt;&gt;"RussOutdoor",
_xlpm.COEFF))</f>
        <v/>
      </c>
      <c r="BD484" s="68">
        <f t="array" ref="BD484">
_xlfn.LET(_xlpm.COEFF,
IF($AW484+$AX484=0,0,IF(MAX(MIN($AX484,EOMONTH(BD$15,0))-MAX($AW484,BD$15)+1,)&gt;0,1,0)),
_xlfn.IFS(
$ES484="LisChannel",
_xlpm.COEFF*
INDEX({1;1;1.2;1.2;1;1;1;1;1.2;1.2;1.2;1.2},
MATCH(MONTH(BD$15),
{1,2,3,4,5,6,7,8,9,10,11,12})),
CONCATENATE($ES484," ",$L484)="RussOutdoor метро",
_xlpm.COEFF*
INDEX({0.8;0.9;1.1;1.1;1;1;1;1;1.1;1.1;1.1;1.1},
MATCH(MONTH(BD$15),
{1,2,3,4,5,6,7,8,9,10,11,12})),
$ES484&lt;&gt;"LisChannel",
_xlpm.COEFF,
$ES484&lt;&gt;"RussOutdoor",
_xlpm.COEFF))</f>
        <v/>
      </c>
      <c r="BE484" s="68">
        <f t="array" ref="BE484">
_xlfn.LET(_xlpm.COEFF,
IF($AW484+$AX484=0,0,IF(MAX(MIN($AX484,EOMONTH(BE$15,0))-MAX($AW484,BE$15)+1,)&gt;0,1,0)),
_xlfn.IFS(
$ES484="LisChannel",
_xlpm.COEFF*
INDEX({1;1;1.2;1.2;1;1;1;1;1.2;1.2;1.2;1.2},
MATCH(MONTH(BE$15),
{1,2,3,4,5,6,7,8,9,10,11,12})),
CONCATENATE($ES484," ",$L484)="RussOutdoor метро",
_xlpm.COEFF*
INDEX({0.8;0.9;1.1;1.1;1;1;1;1;1.1;1.1;1.1;1.1},
MATCH(MONTH(BE$15),
{1,2,3,4,5,6,7,8,9,10,11,12})),
$ES484&lt;&gt;"LisChannel",
_xlpm.COEFF,
$ES484&lt;&gt;"RussOutdoor",
_xlpm.COEFF))</f>
        <v/>
      </c>
      <c r="BF484" s="68">
        <f t="array" ref="BF484">
_xlfn.LET(_xlpm.COEFF,
IF($AW484+$AX484=0,0,IF(MAX(MIN($AX484,EOMONTH(BF$15,0))-MAX($AW484,BF$15)+1,)&gt;0,1,0)),
_xlfn.IFS(
$ES484="LisChannel",
_xlpm.COEFF*
INDEX({1;1;1.2;1.2;1;1;1;1;1.2;1.2;1.2;1.2},
MATCH(MONTH(BF$15),
{1,2,3,4,5,6,7,8,9,10,11,12})),
CONCATENATE($ES484," ",$L484)="RussOutdoor метро",
_xlpm.COEFF*
INDEX({0.8;0.9;1.1;1.1;1;1;1;1;1.1;1.1;1.1;1.1},
MATCH(MONTH(BF$15),
{1,2,3,4,5,6,7,8,9,10,11,12})),
$ES484&lt;&gt;"LisChannel",
_xlpm.COEFF,
$ES484&lt;&gt;"RussOutdoor",
_xlpm.COEFF))</f>
        <v/>
      </c>
      <c r="BG484" s="68">
        <f t="array" ref="BG484">
_xlfn.LET(_xlpm.COEFF,
IF($AW484+$AX484=0,0,IF(MAX(MIN($AX484,EOMONTH(BG$15,0))-MAX($AW484,BG$15)+1,)&gt;0,1,0)),
_xlfn.IFS(
$ES484="LisChannel",
_xlpm.COEFF*
INDEX({1;1;1.2;1.2;1;1;1;1;1.2;1.2;1.2;1.2},
MATCH(MONTH(BG$15),
{1,2,3,4,5,6,7,8,9,10,11,12})),
CONCATENATE($ES484," ",$L484)="RussOutdoor метро",
_xlpm.COEFF*
INDEX({0.8;0.9;1.1;1.1;1;1;1;1;1.1;1.1;1.1;1.1},
MATCH(MONTH(BG$15),
{1,2,3,4,5,6,7,8,9,10,11,12})),
$ES484&lt;&gt;"LisChannel",
_xlpm.COEFF,
$ES484&lt;&gt;"RussOutdoor",
_xlpm.COEFF))</f>
        <v/>
      </c>
      <c r="BH484" s="68">
        <f t="array" ref="BH484">
_xlfn.LET(_xlpm.COEFF,
IF($AW484+$AX484=0,0,IF(MAX(MIN($AX484,EOMONTH(BH$15,0))-MAX($AW484,BH$15)+1,)&gt;0,1,0)),
_xlfn.IFS(
$ES484="LisChannel",
_xlpm.COEFF*
INDEX({1;1;1.2;1.2;1;1;1;1;1.2;1.2;1.2;1.2},
MATCH(MONTH(BH$15),
{1,2,3,4,5,6,7,8,9,10,11,12})),
CONCATENATE($ES484," ",$L484)="RussOutdoor метро",
_xlpm.COEFF*
INDEX({0.8;0.9;1.1;1.1;1;1;1;1;1.1;1.1;1.1;1.1},
MATCH(MONTH(BH$15),
{1,2,3,4,5,6,7,8,9,10,11,12})),
$ES484&lt;&gt;"LisChannel",
_xlpm.COEFF,
$ES484&lt;&gt;"RussOutdoor",
_xlpm.COEFF))</f>
        <v/>
      </c>
      <c r="BI484" s="68">
        <f t="array" ref="BI484">
_xlfn.LET(_xlpm.COEFF,
IF($AW484+$AX484=0,0,IF(MAX(MIN($AX484,EOMONTH(BI$15,0))-MAX($AW484,BI$15)+1,)&gt;0,1,0)),
_xlfn.IFS(
$ES484="LisChannel",
_xlpm.COEFF*
INDEX({1;1;1.2;1.2;1;1;1;1;1.2;1.2;1.2;1.2},
MATCH(MONTH(BI$15),
{1,2,3,4,5,6,7,8,9,10,11,12})),
CONCATENATE($ES484," ",$L484)="RussOutdoor метро",
_xlpm.COEFF*
INDEX({0.8;0.9;1.1;1.1;1;1;1;1;1.1;1.1;1.1;1.1},
MATCH(MONTH(BI$15),
{1,2,3,4,5,6,7,8,9,10,11,12})),
$ES484&lt;&gt;"LisChannel",
_xlpm.COEFF,
$ES484&lt;&gt;"RussOutdoor",
_xlpm.COEFF))</f>
        <v/>
      </c>
      <c r="BJ484" s="68">
        <f t="array" ref="BJ484">
_xlfn.LET(_xlpm.COEFF,
IF($AW484+$AX484=0,0,IF(MAX(MIN($AX484,EOMONTH(BJ$15,0))-MAX($AW484,BJ$15)+1,)&gt;0,1,0)),
_xlfn.IFS(
$ES484="LisChannel",
_xlpm.COEFF*
INDEX({1;1;1.2;1.2;1;1;1;1;1.2;1.2;1.2;1.2},
MATCH(MONTH(BJ$15),
{1,2,3,4,5,6,7,8,9,10,11,12})),
CONCATENATE($ES484," ",$L484)="RussOutdoor метро",
_xlpm.COEFF*
INDEX({0.8;0.9;1.1;1.1;1;1;1;1;1.1;1.1;1.1;1.1},
MATCH(MONTH(BJ$15),
{1,2,3,4,5,6,7,8,9,10,11,12})),
$ES484&lt;&gt;"LisChannel",
_xlpm.COEFF,
$ES484&lt;&gt;"RussOutdoor",
_xlpm.COEFF))</f>
        <v/>
      </c>
      <c r="BK484" s="68">
        <f t="array" ref="BK484">
_xlfn.LET(_xlpm.COEFF,
IF($AW484+$AX484=0,0,IF(MAX(MIN($AX484,EOMONTH(BK$15,0))-MAX($AW484,BK$15)+1,)&gt;0,1,0)),
_xlfn.IFS(
$ES484="LisChannel",
_xlpm.COEFF*
INDEX({1;1;1.2;1.2;1;1;1;1;1.2;1.2;1.2;1.2},
MATCH(MONTH(BK$15),
{1,2,3,4,5,6,7,8,9,10,11,12})),
CONCATENATE($ES484," ",$L484)="RussOutdoor метро",
_xlpm.COEFF*
INDEX({0.8;0.9;1.1;1.1;1;1;1;1;1.1;1.1;1.1;1.1},
MATCH(MONTH(BK$15),
{1,2,3,4,5,6,7,8,9,10,11,12})),
$ES484&lt;&gt;"LisChannel",
_xlpm.COEFF,
$ES484&lt;&gt;"RussOutdoor",
_xlpm.COEFF))</f>
        <v/>
      </c>
      <c r="BL484" s="62">
        <f>COUNTIFS($AZ484:$BK484,"&gt;0")</f>
        <v/>
      </c>
      <c r="BM484" s="65" t="n"/>
      <c r="BN484" s="125">
        <f>$DJ484</f>
        <v/>
      </c>
      <c r="BO484" s="63">
        <f>$DQ484</f>
        <v/>
      </c>
      <c r="BP484" s="125">
        <f>
IFERROR(
IF($BL484=0,0,
$BN484*(1-$BO484)),
0)</f>
        <v/>
      </c>
      <c r="BQ484" s="125">
        <f t="array" ref="BQ484">
IFERROR(
_xlfn.IFS(
$DH484="день_1",
$BP484*$BL484/($AX484-$AW484+1)*AZ484*(DAY(EOMONTH(AZ$15,0))),
$DH484="день_2",
$BP484/30*MAX(MIN($AX484,EOMONTH(AZ$15,0))-MAX($AW484,AZ$15)+1,),
$DH484="раб.день",
$BP484/30*(IFERROR(
_xlfn.LET(_xlpm.VD,
CHOOSE(
{1;2;3;4;5;6;7;8;9;10;11;12;13;14;15;16;17;18},
45658,45659,45660,45661,45662,45663,45664,45665,45711,45724,45778,45779,45785,45786,45820,45821,45965,46022),
_xlfn.LET(_xlpm.DD,
MAX(MIN($AX484,EOMONTH(AZ$15,0))-MAX($AW484,AZ$15),),
_xlfn.IFS(
AND(MONTH($AW484)=MONTH(AZ$15),MONTH($AX484)&lt;&gt;MONTH(AZ$15)),
NETWORKDAYS.INTL($AW484,$AW484+_xlpm.DD,1,_xlpm.VD),
AND(MONTH($AW484)&lt;&gt;MONTH(AZ$15),MONTH($AX484)=MONTH(AZ$15)),
NETWORKDAYS.INTL(($AX484)-_xlpm.DD,$AX484,1,_xlpm.VD),
AND(MONTH($AW484)&lt;MONTH(AZ$15),MONTH($AX484)&gt;MONTH(AZ$15)),
NETWORKDAYS.INTL((EOMONTH(AZ$15-1,1))-_xlpm.DD,EOMONTH(AZ$15-1,1),1,_xlpm.VD),
AND(MONTH($AW484)=MONTH(AZ$15),MONTH($AX484)=MONTH(AZ$15)),
NETWORKDAYS.INTL($AW484,$AX484,1,_xlpm.VD)))),0)),
$DH484="месяц",
$BP484*AZ484,
$DH484="неделя",
$BP484*AZ484/7*(ROUNDUP((DAY(EOMONTH(AZ$15,0)))/4,0))),
0)</f>
        <v/>
      </c>
      <c r="BR484" s="125">
        <f t="array" ref="BR484">
IFERROR(
_xlfn.IFS(
$DH484="день_1",
$BP484*$BL484/($AX484-$AW484+1)*BA484*(DAY(EOMONTH(BA$15,0))),
$DH484="день_2",
$BP484/30*MAX(MIN($AX484,EOMONTH(BA$15,0))-MAX($AW484,BA$15)+1,),
$DH484="раб.день",
$BP484/30*(IFERROR(
_xlfn.LET(_xlpm.VD,
CHOOSE(
{1;2;3;4;5;6;7;8;9;10;11;12;13;14;15;16;17;18},
45658,45659,45660,45661,45662,45663,45664,45665,45711,45724,45778,45779,45785,45786,45820,45821,45965,46022),
_xlfn.LET(_xlpm.DD,
MAX(MIN($AX484,EOMONTH(BA$15,0))-MAX($AW484,BA$15),),
_xlfn.IFS(
AND(MONTH($AW484)=MONTH(BA$15),MONTH($AX484)&lt;&gt;MONTH(BA$15)),
NETWORKDAYS.INTL($AW484,$AW484+_xlpm.DD,1,_xlpm.VD),
AND(MONTH($AW484)&lt;&gt;MONTH(BA$15),MONTH($AX484)=MONTH(BA$15)),
NETWORKDAYS.INTL(($AX484)-_xlpm.DD,$AX484,1,_xlpm.VD),
AND(MONTH($AW484)&lt;MONTH(BA$15),MONTH($AX484)&gt;MONTH(BA$15)),
NETWORKDAYS.INTL((EOMONTH(BA$15-1,1))-_xlpm.DD,EOMONTH(BA$15-1,1),1,_xlpm.VD),
AND(MONTH($AW484)=MONTH(BA$15),MONTH($AX484)=MONTH(BA$15)),
NETWORKDAYS.INTL($AW484,$AX484,1,_xlpm.VD)))),0)),
$DH484="месяц",
$BP484*BA484,
$DH484="неделя",
$BP484*BA484/7*(ROUNDUP((DAY(EOMONTH(BA$15,0)))/4,0))),
0)</f>
        <v/>
      </c>
      <c r="BS484" s="125">
        <f t="array" ref="BS484">
IFERROR(
_xlfn.IFS(
$DH484="день_1",
$BP484*$BL484/($AX484-$AW484+1)*BB484*(DAY(EOMONTH(BB$15,0))),
$DH484="день_2",
$BP484/30*MAX(MIN($AX484,EOMONTH(BB$15,0))-MAX($AW484,BB$15)+1,),
$DH484="раб.день",
$BP484/30*(IFERROR(
_xlfn.LET(_xlpm.VD,
CHOOSE(
{1;2;3;4;5;6;7;8;9;10;11;12;13;14;15;16;17;18},
45658,45659,45660,45661,45662,45663,45664,45665,45711,45724,45778,45779,45785,45786,45820,45821,45965,46022),
_xlfn.LET(_xlpm.DD,
MAX(MIN($AX484,EOMONTH(BB$15,0))-MAX($AW484,BB$15),),
_xlfn.IFS(
AND(MONTH($AW484)=MONTH(BB$15),MONTH($AX484)&lt;&gt;MONTH(BB$15)),
NETWORKDAYS.INTL($AW484,$AW484+_xlpm.DD,1,_xlpm.VD),
AND(MONTH($AW484)&lt;&gt;MONTH(BB$15),MONTH($AX484)=MONTH(BB$15)),
NETWORKDAYS.INTL(($AX484)-_xlpm.DD,$AX484,1,_xlpm.VD),
AND(MONTH($AW484)&lt;MONTH(BB$15),MONTH($AX484)&gt;MONTH(BB$15)),
NETWORKDAYS.INTL((EOMONTH(BB$15-1,1))-_xlpm.DD,EOMONTH(BB$15-1,1),1,_xlpm.VD),
AND(MONTH($AW484)=MONTH(BB$15),MONTH($AX484)=MONTH(BB$15)),
NETWORKDAYS.INTL($AW484,$AX484,1,_xlpm.VD)))),0)),
$DH484="месяц",
$BP484*BB484,
$DH484="неделя",
$BP484*BB484/7*(ROUNDUP((DAY(EOMONTH(BB$15,0)))/4,0))),
0)</f>
        <v/>
      </c>
      <c r="BT484" s="125">
        <f t="array" ref="BT484">
IFERROR(
_xlfn.IFS(
$DH484="день_1",
$BP484*$BL484/($AX484-$AW484+1)*BC484*(DAY(EOMONTH(BC$15,0))),
$DH484="день_2",
$BP484/30*MAX(MIN($AX484,EOMONTH(BC$15,0))-MAX($AW484,BC$15)+1,),
$DH484="раб.день",
$BP484/30*(IFERROR(
_xlfn.LET(_xlpm.VD,
CHOOSE(
{1;2;3;4;5;6;7;8;9;10;11;12;13;14;15;16;17;18},
45658,45659,45660,45661,45662,45663,45664,45665,45711,45724,45778,45779,45785,45786,45820,45821,45965,46022),
_xlfn.LET(_xlpm.DD,
MAX(MIN($AX484,EOMONTH(BC$15,0))-MAX($AW484,BC$15),),
_xlfn.IFS(
AND(MONTH($AW484)=MONTH(BC$15),MONTH($AX484)&lt;&gt;MONTH(BC$15)),
NETWORKDAYS.INTL($AW484,$AW484+_xlpm.DD,1,_xlpm.VD),
AND(MONTH($AW484)&lt;&gt;MONTH(BC$15),MONTH($AX484)=MONTH(BC$15)),
NETWORKDAYS.INTL(($AX484)-_xlpm.DD,$AX484,1,_xlpm.VD),
AND(MONTH($AW484)&lt;MONTH(BC$15),MONTH($AX484)&gt;MONTH(BC$15)),
NETWORKDAYS.INTL((EOMONTH(BC$15-1,1))-_xlpm.DD,EOMONTH(BC$15-1,1),1,_xlpm.VD),
AND(MONTH($AW484)=MONTH(BC$15),MONTH($AX484)=MONTH(BC$15)),
NETWORKDAYS.INTL($AW484,$AX484,1,_xlpm.VD)))),0)),
$DH484="месяц",
$BP484*BC484,
$DH484="неделя",
$BP484*BC484/7*(ROUNDUP((DAY(EOMONTH(BC$15,0)))/4,0))),
0)</f>
        <v/>
      </c>
      <c r="BU484" s="125">
        <f t="array" ref="BU484">
IFERROR(
_xlfn.IFS(
$DH484="день_1",
$BP484*$BL484/($AX484-$AW484+1)*BD484*(DAY(EOMONTH(BD$15,0))),
$DH484="день_2",
$BP484/30*MAX(MIN($AX484,EOMONTH(BD$15,0))-MAX($AW484,BD$15)+1,),
$DH484="раб.день",
$BP484/30*(IFERROR(
_xlfn.LET(_xlpm.VD,
CHOOSE(
{1;2;3;4;5;6;7;8;9;10;11;12;13;14;15;16;17;18},
45658,45659,45660,45661,45662,45663,45664,45665,45711,45724,45778,45779,45785,45786,45820,45821,45965,46022),
_xlfn.LET(_xlpm.DD,
MAX(MIN($AX484,EOMONTH(BD$15,0))-MAX($AW484,BD$15),),
_xlfn.IFS(
AND(MONTH($AW484)=MONTH(BD$15),MONTH($AX484)&lt;&gt;MONTH(BD$15)),
NETWORKDAYS.INTL($AW484,$AW484+_xlpm.DD,1,_xlpm.VD),
AND(MONTH($AW484)&lt;&gt;MONTH(BD$15),MONTH($AX484)=MONTH(BD$15)),
NETWORKDAYS.INTL(($AX484)-_xlpm.DD,$AX484,1,_xlpm.VD),
AND(MONTH($AW484)&lt;MONTH(BD$15),MONTH($AX484)&gt;MONTH(BD$15)),
NETWORKDAYS.INTL((EOMONTH(BD$15-1,1))-_xlpm.DD,EOMONTH(BD$15-1,1),1,_xlpm.VD),
AND(MONTH($AW484)=MONTH(BD$15),MONTH($AX484)=MONTH(BD$15)),
NETWORKDAYS.INTL($AW484,$AX484,1,_xlpm.VD)))),0)),
$DH484="месяц",
$BP484*BD484,
$DH484="неделя",
$BP484*BD484/7*(ROUNDUP((DAY(EOMONTH(BD$15,0)))/4,0))),
0)</f>
        <v/>
      </c>
      <c r="BV484" s="125">
        <f t="array" ref="BV484">
IFERROR(
_xlfn.IFS(
$DH484="день_1",
$BP484*$BL484/($AX484-$AW484+1)*BE484*(DAY(EOMONTH(BE$15,0))),
$DH484="день_2",
$BP484/30*MAX(MIN($AX484,EOMONTH(BE$15,0))-MAX($AW484,BE$15)+1,),
$DH484="раб.день",
$BP484/30*(IFERROR(
_xlfn.LET(_xlpm.VD,
CHOOSE(
{1;2;3;4;5;6;7;8;9;10;11;12;13;14;15;16;17;18},
45658,45659,45660,45661,45662,45663,45664,45665,45711,45724,45778,45779,45785,45786,45820,45821,45965,46022),
_xlfn.LET(_xlpm.DD,
MAX(MIN($AX484,EOMONTH(BE$15,0))-MAX($AW484,BE$15),),
_xlfn.IFS(
AND(MONTH($AW484)=MONTH(BE$15),MONTH($AX484)&lt;&gt;MONTH(BE$15)),
NETWORKDAYS.INTL($AW484,$AW484+_xlpm.DD,1,_xlpm.VD),
AND(MONTH($AW484)&lt;&gt;MONTH(BE$15),MONTH($AX484)=MONTH(BE$15)),
NETWORKDAYS.INTL(($AX484)-_xlpm.DD,$AX484,1,_xlpm.VD),
AND(MONTH($AW484)&lt;MONTH(BE$15),MONTH($AX484)&gt;MONTH(BE$15)),
NETWORKDAYS.INTL((EOMONTH(BE$15-1,1))-_xlpm.DD,EOMONTH(BE$15-1,1),1,_xlpm.VD),
AND(MONTH($AW484)=MONTH(BE$15),MONTH($AX484)=MONTH(BE$15)),
NETWORKDAYS.INTL($AW484,$AX484,1,_xlpm.VD)))),0)),
$DH484="месяц",
$BP484*BE484,
$DH484="неделя",
$BP484*BE484/7*(ROUNDUP((DAY(EOMONTH(BE$15,0)))/4,0))),
0)</f>
        <v/>
      </c>
      <c r="BW484" s="125">
        <f t="array" ref="BW484">
IFERROR(
_xlfn.IFS(
$DH484="день_1",
$BP484*$BL484/($AX484-$AW484+1)*BF484*(DAY(EOMONTH(BF$15,0))),
$DH484="день_2",
$BP484/30*MAX(MIN($AX484,EOMONTH(BF$15,0))-MAX($AW484,BF$15)+1,),
$DH484="раб.день",
$BP484/30*(IFERROR(
_xlfn.LET(_xlpm.VD,
CHOOSE(
{1;2;3;4;5;6;7;8;9;10;11;12;13;14;15;16;17;18},
45658,45659,45660,45661,45662,45663,45664,45665,45711,45724,45778,45779,45785,45786,45820,45821,45965,46022),
_xlfn.LET(_xlpm.DD,
MAX(MIN($AX484,EOMONTH(BF$15,0))-MAX($AW484,BF$15),),
_xlfn.IFS(
AND(MONTH($AW484)=MONTH(BF$15),MONTH($AX484)&lt;&gt;MONTH(BF$15)),
NETWORKDAYS.INTL($AW484,$AW484+_xlpm.DD,1,_xlpm.VD),
AND(MONTH($AW484)&lt;&gt;MONTH(BF$15),MONTH($AX484)=MONTH(BF$15)),
NETWORKDAYS.INTL(($AX484)-_xlpm.DD,$AX484,1,_xlpm.VD),
AND(MONTH($AW484)&lt;MONTH(BF$15),MONTH($AX484)&gt;MONTH(BF$15)),
NETWORKDAYS.INTL((EOMONTH(BF$15-1,1))-_xlpm.DD,EOMONTH(BF$15-1,1),1,_xlpm.VD),
AND(MONTH($AW484)=MONTH(BF$15),MONTH($AX484)=MONTH(BF$15)),
NETWORKDAYS.INTL($AW484,$AX484,1,_xlpm.VD)))),0)),
$DH484="месяц",
$BP484*BF484,
$DH484="неделя",
$BP484*BF484/7*(ROUNDUP((DAY(EOMONTH(BF$15,0)))/4,0))),
0)</f>
        <v/>
      </c>
      <c r="BX484" s="125">
        <f t="array" ref="BX484">
IFERROR(
_xlfn.IFS(
$DH484="день_1",
$BP484*$BL484/($AX484-$AW484+1)*BG484*(DAY(EOMONTH(BG$15,0))),
$DH484="день_2",
$BP484/30*MAX(MIN($AX484,EOMONTH(BG$15,0))-MAX($AW484,BG$15)+1,),
$DH484="раб.день",
$BP484/30*(IFERROR(
_xlfn.LET(_xlpm.VD,
CHOOSE(
{1;2;3;4;5;6;7;8;9;10;11;12;13;14;15;16;17;18},
45658,45659,45660,45661,45662,45663,45664,45665,45711,45724,45778,45779,45785,45786,45820,45821,45965,46022),
_xlfn.LET(_xlpm.DD,
MAX(MIN($AX484,EOMONTH(BG$15,0))-MAX($AW484,BG$15),),
_xlfn.IFS(
AND(MONTH($AW484)=MONTH(BG$15),MONTH($AX484)&lt;&gt;MONTH(BG$15)),
NETWORKDAYS.INTL($AW484,$AW484+_xlpm.DD,1,_xlpm.VD),
AND(MONTH($AW484)&lt;&gt;MONTH(BG$15),MONTH($AX484)=MONTH(BG$15)),
NETWORKDAYS.INTL(($AX484)-_xlpm.DD,$AX484,1,_xlpm.VD),
AND(MONTH($AW484)&lt;MONTH(BG$15),MONTH($AX484)&gt;MONTH(BG$15)),
NETWORKDAYS.INTL((EOMONTH(BG$15-1,1))-_xlpm.DD,EOMONTH(BG$15-1,1),1,_xlpm.VD),
AND(MONTH($AW484)=MONTH(BG$15),MONTH($AX484)=MONTH(BG$15)),
NETWORKDAYS.INTL($AW484,$AX484,1,_xlpm.VD)))),0)),
$DH484="месяц",
$BP484*BG484,
$DH484="неделя",
$BP484*BG484/7*(ROUNDUP((DAY(EOMONTH(BG$15,0)))/4,0))),
0)</f>
        <v/>
      </c>
      <c r="BY484" s="125">
        <f t="array" ref="BY484">
IFERROR(
_xlfn.IFS(
$DH484="день_1",
$BP484*$BL484/($AX484-$AW484+1)*BH484*(DAY(EOMONTH(BH$15,0))),
$DH484="день_2",
$BP484/30*MAX(MIN($AX484,EOMONTH(BH$15,0))-MAX($AW484,BH$15)+1,),
$DH484="раб.день",
$BP484/30*(IFERROR(
_xlfn.LET(_xlpm.VD,
CHOOSE(
{1;2;3;4;5;6;7;8;9;10;11;12;13;14;15;16;17;18},
45658,45659,45660,45661,45662,45663,45664,45665,45711,45724,45778,45779,45785,45786,45820,45821,45965,46022),
_xlfn.LET(_xlpm.DD,
MAX(MIN($AX484,EOMONTH(BH$15,0))-MAX($AW484,BH$15),),
_xlfn.IFS(
AND(MONTH($AW484)=MONTH(BH$15),MONTH($AX484)&lt;&gt;MONTH(BH$15)),
NETWORKDAYS.INTL($AW484,$AW484+_xlpm.DD,1,_xlpm.VD),
AND(MONTH($AW484)&lt;&gt;MONTH(BH$15),MONTH($AX484)=MONTH(BH$15)),
NETWORKDAYS.INTL(($AX484)-_xlpm.DD,$AX484,1,_xlpm.VD),
AND(MONTH($AW484)&lt;MONTH(BH$15),MONTH($AX484)&gt;MONTH(BH$15)),
NETWORKDAYS.INTL((EOMONTH(BH$15-1,1))-_xlpm.DD,EOMONTH(BH$15-1,1),1,_xlpm.VD),
AND(MONTH($AW484)=MONTH(BH$15),MONTH($AX484)=MONTH(BH$15)),
NETWORKDAYS.INTL($AW484,$AX484,1,_xlpm.VD)))),0)),
$DH484="месяц",
$BP484*BH484,
$DH484="неделя",
$BP484*BH484/7*(ROUNDUP((DAY(EOMONTH(BH$15,0)))/4,0))),
0)</f>
        <v/>
      </c>
      <c r="BZ484" s="125">
        <f t="array" ref="BZ484">
IFERROR(
_xlfn.IFS(
$DH484="день_1",
$BP484*$BL484/($AX484-$AW484+1)*BI484*(DAY(EOMONTH(BI$15,0))),
$DH484="день_2",
$BP484/30*MAX(MIN($AX484,EOMONTH(BI$15,0))-MAX($AW484,BI$15)+1,),
$DH484="раб.день",
$BP484/30*(IFERROR(
_xlfn.LET(_xlpm.VD,
CHOOSE(
{1;2;3;4;5;6;7;8;9;10;11;12;13;14;15;16;17;18},
45658,45659,45660,45661,45662,45663,45664,45665,45711,45724,45778,45779,45785,45786,45820,45821,45965,46022),
_xlfn.LET(_xlpm.DD,
MAX(MIN($AX484,EOMONTH(BI$15,0))-MAX($AW484,BI$15),),
_xlfn.IFS(
AND(MONTH($AW484)=MONTH(BI$15),MONTH($AX484)&lt;&gt;MONTH(BI$15)),
NETWORKDAYS.INTL($AW484,$AW484+_xlpm.DD,1,_xlpm.VD),
AND(MONTH($AW484)&lt;&gt;MONTH(BI$15),MONTH($AX484)=MONTH(BI$15)),
NETWORKDAYS.INTL(($AX484)-_xlpm.DD,$AX484,1,_xlpm.VD),
AND(MONTH($AW484)&lt;MONTH(BI$15),MONTH($AX484)&gt;MONTH(BI$15)),
NETWORKDAYS.INTL((EOMONTH(BI$15-1,1))-_xlpm.DD,EOMONTH(BI$15-1,1),1,_xlpm.VD),
AND(MONTH($AW484)=MONTH(BI$15),MONTH($AX484)=MONTH(BI$15)),
NETWORKDAYS.INTL($AW484,$AX484,1,_xlpm.VD)))),0)),
$DH484="месяц",
$BP484*BI484,
$DH484="неделя",
$BP484*BI484/7*(ROUNDUP((DAY(EOMONTH(BI$15,0)))/4,0))),
0)</f>
        <v/>
      </c>
      <c r="CA484" s="125">
        <f t="array" ref="CA484">
IFERROR(
_xlfn.IFS(
$DH484="день_1",
$BP484*$BL484/($AX484-$AW484+1)*BJ484*(DAY(EOMONTH(BJ$15,0))),
$DH484="день_2",
$BP484/30*MAX(MIN($AX484,EOMONTH(BJ$15,0))-MAX($AW484,BJ$15)+1,),
$DH484="раб.день",
$BP484/30*(IFERROR(
_xlfn.LET(_xlpm.VD,
CHOOSE(
{1;2;3;4;5;6;7;8;9;10;11;12;13;14;15;16;17;18},
45658,45659,45660,45661,45662,45663,45664,45665,45711,45724,45778,45779,45785,45786,45820,45821,45965,46022),
_xlfn.LET(_xlpm.DD,
MAX(MIN($AX484,EOMONTH(BJ$15,0))-MAX($AW484,BJ$15),),
_xlfn.IFS(
AND(MONTH($AW484)=MONTH(BJ$15),MONTH($AX484)&lt;&gt;MONTH(BJ$15)),
NETWORKDAYS.INTL($AW484,$AW484+_xlpm.DD,1,_xlpm.VD),
AND(MONTH($AW484)&lt;&gt;MONTH(BJ$15),MONTH($AX484)=MONTH(BJ$15)),
NETWORKDAYS.INTL(($AX484)-_xlpm.DD,$AX484,1,_xlpm.VD),
AND(MONTH($AW484)&lt;MONTH(BJ$15),MONTH($AX484)&gt;MONTH(BJ$15)),
NETWORKDAYS.INTL((EOMONTH(BJ$15-1,1))-_xlpm.DD,EOMONTH(BJ$15-1,1),1,_xlpm.VD),
AND(MONTH($AW484)=MONTH(BJ$15),MONTH($AX484)=MONTH(BJ$15)),
NETWORKDAYS.INTL($AW484,$AX484,1,_xlpm.VD)))),0)),
$DH484="месяц",
$BP484*BJ484,
$DH484="неделя",
$BP484*BJ484/7*(ROUNDUP((DAY(EOMONTH(BJ$15,0)))/4,0))),
0)</f>
        <v/>
      </c>
      <c r="CB484" s="125">
        <f t="array" ref="CB484">
IFERROR(
_xlfn.IFS(
$DH484="день_1",
$BP484*$BL484/($AX484-$AW484+1)*BK484*(DAY(EOMONTH(BK$15,0))),
$DH484="день_2",
$BP484/30*MAX(MIN($AX484,EOMONTH(BK$15,0))-MAX($AW484,BK$15)+1,),
$DH484="раб.день",
$BP484/30*(IFERROR(
_xlfn.LET(_xlpm.VD,
CHOOSE(
{1;2;3;4;5;6;7;8;9;10;11;12;13;14;15;16;17;18},
45658,45659,45660,45661,45662,45663,45664,45665,45711,45724,45778,45779,45785,45786,45820,45821,45965,46022),
_xlfn.LET(_xlpm.DD,
MAX(MIN($AX484,EOMONTH(BK$15,0))-MAX($AW484,BK$15),),
_xlfn.IFS(
AND(MONTH($AW484)=MONTH(BK$15),MONTH($AX484)&lt;&gt;MONTH(BK$15)),
NETWORKDAYS.INTL($AW484,$AW484+_xlpm.DD,1,_xlpm.VD),
AND(MONTH($AW484)&lt;&gt;MONTH(BK$15),MONTH($AX484)=MONTH(BK$15)),
NETWORKDAYS.INTL(($AX484)-_xlpm.DD,$AX484,1,_xlpm.VD),
AND(MONTH($AW484)&lt;MONTH(BK$15),MONTH($AX484)&gt;MONTH(BK$15)),
NETWORKDAYS.INTL((EOMONTH(BK$15-1,1))-_xlpm.DD,EOMONTH(BK$15-1,1),1,_xlpm.VD),
AND(MONTH($AW484)=MONTH(BK$15),MONTH($AX484)=MONTH(BK$15)),
NETWORKDAYS.INTL($AW484,$AX484,1,_xlpm.VD)))),0)),
$DH484="месяц",
$BP484*BK484,
$DH484="неделя",
$BP484*BK484/7*(ROUNDUP((DAY(EOMONTH(BK$15,0)))/4,0))),
0)</f>
        <v/>
      </c>
      <c r="CC484" s="125">
        <f>SUM($BQ484:$CB484)</f>
        <v/>
      </c>
      <c r="CD484" s="126">
        <f>SUM($EH484:$EH484)</f>
        <v/>
      </c>
      <c r="CE484" s="126">
        <f>$CD484*$AB484</f>
        <v/>
      </c>
      <c r="CF484" s="126">
        <f>SUM($EK484:$EK484)</f>
        <v/>
      </c>
      <c r="CG484" s="126">
        <f>$CF484*$AB484</f>
        <v/>
      </c>
      <c r="CH484" s="126">
        <f>SUM($CC484,$CE484,$CG484)</f>
        <v/>
      </c>
      <c r="CI484" s="126">
        <f>$CH484*(1+$CM484)</f>
        <v/>
      </c>
      <c r="CJ484" s="127" t="n">
        <v>0</v>
      </c>
      <c r="CK484" s="126">
        <f>SUM($CH484:$CH484)*(1+$CJ484)</f>
        <v/>
      </c>
      <c r="CL484" s="126">
        <f>SUM($CH484:$CH484)*(1+$CM484)</f>
        <v/>
      </c>
      <c r="CM484" s="59" t="inlineStr">
        <is>
          <t>20%</t>
        </is>
      </c>
      <c r="CN484" s="59" t="n"/>
      <c r="CO484" s="72" t="n"/>
      <c r="CP484" s="59" t="n"/>
      <c r="CQ484" s="73" t="n"/>
      <c r="CR484" s="73" t="n"/>
      <c r="CS484" s="73" t="n"/>
      <c r="CT484" s="72" t="n"/>
      <c r="CU484" s="79" t="inlineStr">
        <is>
          <t> </t>
        </is>
      </c>
      <c r="CV484" s="60" t="n"/>
      <c r="CW484" s="60" t="n"/>
      <c r="CX484" s="60" t="n"/>
      <c r="CY484" s="127">
        <f>IFERROR(($CC484-$EE484)/($EE484/(1-$DQ484)),0)</f>
        <v/>
      </c>
      <c r="CZ484" s="127">
        <f>IFERROR(1-$EI484/($CE484),0)</f>
        <v/>
      </c>
      <c r="DA484" s="127">
        <f>IFERROR(1-$EL484/($CG484),0)</f>
        <v/>
      </c>
      <c r="DB484" s="126">
        <f>ROUND(IFERROR(($CI484/(1+$CM484)-$EN484),0),2)</f>
        <v/>
      </c>
      <c r="DC484" s="128" t="n"/>
      <c r="DD484" s="125" t="n"/>
      <c r="DE484" s="75" t="n">
        <v>0</v>
      </c>
      <c r="DF484" s="128" t="n"/>
      <c r="DG484" s="125">
        <f>IF($DC484=0,0,$DD484*($DC484*100%-$DE484*$DF484))*SUM($AB484:$AB484)</f>
        <v/>
      </c>
      <c r="DH484" s="129" t="inlineStr">
        <is>
          <t>месяц</t>
        </is>
      </c>
      <c r="DI484" s="130">
        <f t="array" ref="DI484">IFERROR(
IF($ES484="LisChannel",
(ROUND(((INDEX({174.625;153.888888888889;130.972222222222},MATCH($AI484,{2;3;4}),0))*$AG484*$AI484),2)),0),0)</f>
        <v/>
      </c>
      <c r="DJ484" s="130">
        <f>
_xlfn.LET(_xlpm.X,
IFERROR(
IF($ES484="НовиковТВ",
(_xlfn.LET(_xlpm.NTV,
_xlfn.LET(_xlpm.MIN,350000,
IF(SUMIFS($DI:$DI,$ES:$ES,"НовиковТВ")&lt;=_xlpm.MIN,
(SUMIFS($DI:$DI,$ES:$ES,"НовиковТВ")/(COUNTIFS($ES:$ES,"НовиковТВ")))*_xlpm.MIN/SUMIFS($DI:$DI,$ES:$ES,"НовиковТВ"),
DI484)),
_xlpm.NTV+$DG484/(1-(1-(_xlpm.NTV)*(1-$DL484)*(1-$DM484)*(1-$DN484)*(1-$DO484)*(1-$DP484)/_xlpm.NTV))))/(1+$EP484),
$DI484+$DG484/(1-(1-($DI484)*(1-$DL484)*(1-$DM484)*(1-$DN484)*(1-$DO484)*(1-$DP484)/$DI484))),
0),
_xlpm.X*(1+$CM484)*(1+$CW484)-_xlpm.X*(1+$CM484)+_xlpm.X)</f>
        <v/>
      </c>
      <c r="DK484" s="125" t="inlineStr">
        <is>
          <t>послед.</t>
        </is>
      </c>
      <c r="DL484" s="63" t="n">
        <v>0</v>
      </c>
      <c r="DM484" s="63" t="n">
        <v>0</v>
      </c>
      <c r="DN484" s="63" t="n">
        <v>0</v>
      </c>
      <c r="DO484" s="63" t="n">
        <v>0</v>
      </c>
      <c r="DP484" s="63" t="n">
        <v>0</v>
      </c>
      <c r="DQ484" s="63">
        <f t="array" ref="DQ484">IFERROR(_xlfn.IFS(
$DK484="послед.",1-(1-$DL484)*(1-$DM484)*(1-$DN484)*(1-$DO484)*(1-$DP484),
$DK484="сумм.",$DL484+$DM484+$DN484+$DO484+$DP484),
0)</f>
        <v/>
      </c>
      <c r="DR484" s="125">
        <f t="array" ref="DR484">
IFERROR(
_xlfn.IFS(
$BL484=0,
0,
$BL484&gt;0,
_xlfn.IFS($DK484="послед.",
$DJ484*(1-$DL484)*(1-$DM484)*(1-$DN484)*(1-$DO484)*(1-$DP484),
$DK484="сумм.",
$DJ484*(1-($DL484+$DM484+$DN484+$DO484+$DP484)))),0)</f>
        <v/>
      </c>
      <c r="DS484" s="125">
        <f t="array" ref="DS484">
IFERROR(_xlfn.IFS(
$DH484="день_1",
$DR484*$BL484/($AX484-$AW484+1)*AZ484*(DAY(EOMONTH(AZ$15,0))),
$DH484="день_2",
$DR484/30*MAX(MIN($AX484,EOMONTH(AZ$15,0))-MAX($AW484,AZ$15)+1,),
$DH484="раб.день",
$DR484/30*(IFERROR(
_xlfn.LET(_xlpm.VD,
CHOOSE(
{1;2;3;4;5;6;7;8;9;10;11;12;13;14;15;16;17;18},
45658,45659,45660,45661,45662,45663,45664,45665,45711,45724,45778,45779,45785,45786,45820,45821,45965,46022),
_xlfn.LET(_xlpm.DD,
MAX(MIN($AX484,EOMONTH(AZ$15,0))-MAX($AW484,AZ$15),),
_xlfn.IFS(
AND(MONTH($AW484)=MONTH(AZ$15),MONTH($AX484)&lt;&gt;MONTH(AZ$15)),
NETWORKDAYS.INTL($AW484,$AW484+_xlpm.DD,1,_xlpm.VD),
AND(MONTH($AW484)&lt;&gt;MONTH(AZ$15),MONTH($AX484)=MONTH(AZ$15)),
NETWORKDAYS.INTL(($AX484)-_xlpm.DD,$AX484,1,_xlpm.VD),
AND(MONTH($AW484)&lt;MONTH(AZ$15),MONTH($AX484)&gt;MONTH(AZ$15)),
NETWORKDAYS.INTL((EOMONTH(AZ$15-1,1))-_xlpm.DD,EOMONTH(AZ$15-1,1),1,_xlpm.VD),
AND(MONTH($AW484)=MONTH(AZ$15),MONTH($AX484)=MONTH(AZ$15)),
NETWORKDAYS.INTL($AW484,$AX484,1,_xlpm.VD)))),0)),
$DH484="месяц",
$DR484*AZ484,
$DH484="неделя",
$DR484*AZ484/7*(ROUNDUP((DAY(EOMONTH(AZ$15,0)))/4,0))),
0)</f>
        <v/>
      </c>
      <c r="DT484" s="125">
        <f t="array" ref="DT484">
IFERROR(_xlfn.IFS(
$DH484="день_1",
$DR484*$BL484/($AX484-$AW484+1)*BA484*(DAY(EOMONTH(BA$15,0))),
$DH484="день_2",
$DR484/30*MAX(MIN($AX484,EOMONTH(BA$15,0))-MAX($AW484,BA$15)+1,),
$DH484="раб.день",
$DR484/30*(IFERROR(
_xlfn.LET(_xlpm.VD,
CHOOSE(
{1;2;3;4;5;6;7;8;9;10;11;12;13;14;15;16;17;18},
45658,45659,45660,45661,45662,45663,45664,45665,45711,45724,45778,45779,45785,45786,45820,45821,45965,46022),
_xlfn.LET(_xlpm.DD,
MAX(MIN($AX484,EOMONTH(BA$15,0))-MAX($AW484,BA$15),),
_xlfn.IFS(
AND(MONTH($AW484)=MONTH(BA$15),MONTH($AX484)&lt;&gt;MONTH(BA$15)),
NETWORKDAYS.INTL($AW484,$AW484+_xlpm.DD,1,_xlpm.VD),
AND(MONTH($AW484)&lt;&gt;MONTH(BA$15),MONTH($AX484)=MONTH(BA$15)),
NETWORKDAYS.INTL(($AX484)-_xlpm.DD,$AX484,1,_xlpm.VD),
AND(MONTH($AW484)&lt;MONTH(BA$15),MONTH($AX484)&gt;MONTH(BA$15)),
NETWORKDAYS.INTL((EOMONTH(BA$15-1,1))-_xlpm.DD,EOMONTH(BA$15-1,1),1,_xlpm.VD),
AND(MONTH($AW484)=MONTH(BA$15),MONTH($AX484)=MONTH(BA$15)),
NETWORKDAYS.INTL($AW484,$AX484,1,_xlpm.VD)))),0)),
$DH484="месяц",
$DR484*BA484,
$DH484="неделя",
$DR484*BA484/7*(ROUNDUP((DAY(EOMONTH(BA$15,0)))/4,0))),
0)</f>
        <v/>
      </c>
      <c r="DU484" s="125">
        <f t="array" ref="DU484">
IFERROR(_xlfn.IFS(
$DH484="день_1",
$DR484*$BL484/($AX484-$AW484+1)*BB484*(DAY(EOMONTH(BB$15,0))),
$DH484="день_2",
$DR484/30*MAX(MIN($AX484,EOMONTH(BB$15,0))-MAX($AW484,BB$15)+1,),
$DH484="раб.день",
$DR484/30*(IFERROR(
_xlfn.LET(_xlpm.VD,
CHOOSE(
{1;2;3;4;5;6;7;8;9;10;11;12;13;14;15;16;17;18},
45658,45659,45660,45661,45662,45663,45664,45665,45711,45724,45778,45779,45785,45786,45820,45821,45965,46022),
_xlfn.LET(_xlpm.DD,
MAX(MIN($AX484,EOMONTH(BB$15,0))-MAX($AW484,BB$15),),
_xlfn.IFS(
AND(MONTH($AW484)=MONTH(BB$15),MONTH($AX484)&lt;&gt;MONTH(BB$15)),
NETWORKDAYS.INTL($AW484,$AW484+_xlpm.DD,1,_xlpm.VD),
AND(MONTH($AW484)&lt;&gt;MONTH(BB$15),MONTH($AX484)=MONTH(BB$15)),
NETWORKDAYS.INTL(($AX484)-_xlpm.DD,$AX484,1,_xlpm.VD),
AND(MONTH($AW484)&lt;MONTH(BB$15),MONTH($AX484)&gt;MONTH(BB$15)),
NETWORKDAYS.INTL((EOMONTH(BB$15-1,1))-_xlpm.DD,EOMONTH(BB$15-1,1),1,_xlpm.VD),
AND(MONTH($AW484)=MONTH(BB$15),MONTH($AX484)=MONTH(BB$15)),
NETWORKDAYS.INTL($AW484,$AX484,1,_xlpm.VD)))),0)),
$DH484="месяц",
$DR484*BB484,
$DH484="неделя",
$DR484*BB484/7*(ROUNDUP((DAY(EOMONTH(BB$15,0)))/4,0))),
0)</f>
        <v/>
      </c>
      <c r="DV484" s="125">
        <f t="array" ref="DV484">
IFERROR(_xlfn.IFS(
$DH484="день_1",
$DR484*$BL484/($AX484-$AW484+1)*BC484*(DAY(EOMONTH(BC$15,0))),
$DH484="день_2",
$DR484/30*MAX(MIN($AX484,EOMONTH(BC$15,0))-MAX($AW484,BC$15)+1,),
$DH484="раб.день",
$DR484/30*(IFERROR(
_xlfn.LET(_xlpm.VD,
CHOOSE(
{1;2;3;4;5;6;7;8;9;10;11;12;13;14;15;16;17;18},
45658,45659,45660,45661,45662,45663,45664,45665,45711,45724,45778,45779,45785,45786,45820,45821,45965,46022),
_xlfn.LET(_xlpm.DD,
MAX(MIN($AX484,EOMONTH(BC$15,0))-MAX($AW484,BC$15),),
_xlfn.IFS(
AND(MONTH($AW484)=MONTH(BC$15),MONTH($AX484)&lt;&gt;MONTH(BC$15)),
NETWORKDAYS.INTL($AW484,$AW484+_xlpm.DD,1,_xlpm.VD),
AND(MONTH($AW484)&lt;&gt;MONTH(BC$15),MONTH($AX484)=MONTH(BC$15)),
NETWORKDAYS.INTL(($AX484)-_xlpm.DD,$AX484,1,_xlpm.VD),
AND(MONTH($AW484)&lt;MONTH(BC$15),MONTH($AX484)&gt;MONTH(BC$15)),
NETWORKDAYS.INTL((EOMONTH(BC$15-1,1))-_xlpm.DD,EOMONTH(BC$15-1,1),1,_xlpm.VD),
AND(MONTH($AW484)=MONTH(BC$15),MONTH($AX484)=MONTH(BC$15)),
NETWORKDAYS.INTL($AW484,$AX484,1,_xlpm.VD)))),0)),
$DH484="месяц",
$DR484*BC484,
$DH484="неделя",
$DR484*BC484/7*(ROUNDUP((DAY(EOMONTH(BC$15,0)))/4,0))),
0)</f>
        <v/>
      </c>
      <c r="DW484" s="125">
        <f t="array" ref="DW484">
IFERROR(_xlfn.IFS(
$DH484="день_1",
$DR484*$BL484/($AX484-$AW484+1)*BD484*(DAY(EOMONTH(BD$15,0))),
$DH484="день_2",
$DR484/30*MAX(MIN($AX484,EOMONTH(BD$15,0))-MAX($AW484,BD$15)+1,),
$DH484="раб.день",
$DR484/30*(IFERROR(
_xlfn.LET(_xlpm.VD,
CHOOSE(
{1;2;3;4;5;6;7;8;9;10;11;12;13;14;15;16;17;18},
45658,45659,45660,45661,45662,45663,45664,45665,45711,45724,45778,45779,45785,45786,45820,45821,45965,46022),
_xlfn.LET(_xlpm.DD,
MAX(MIN($AX484,EOMONTH(BD$15,0))-MAX($AW484,BD$15),),
_xlfn.IFS(
AND(MONTH($AW484)=MONTH(BD$15),MONTH($AX484)&lt;&gt;MONTH(BD$15)),
NETWORKDAYS.INTL($AW484,$AW484+_xlpm.DD,1,_xlpm.VD),
AND(MONTH($AW484)&lt;&gt;MONTH(BD$15),MONTH($AX484)=MONTH(BD$15)),
NETWORKDAYS.INTL(($AX484)-_xlpm.DD,$AX484,1,_xlpm.VD),
AND(MONTH($AW484)&lt;MONTH(BD$15),MONTH($AX484)&gt;MONTH(BD$15)),
NETWORKDAYS.INTL((EOMONTH(BD$15-1,1))-_xlpm.DD,EOMONTH(BD$15-1,1),1,_xlpm.VD),
AND(MONTH($AW484)=MONTH(BD$15),MONTH($AX484)=MONTH(BD$15)),
NETWORKDAYS.INTL($AW484,$AX484,1,_xlpm.VD)))),0)),
$DH484="месяц",
$DR484*BD484,
$DH484="неделя",
$DR484*BD484/7*(ROUNDUP((DAY(EOMONTH(BD$15,0)))/4,0))),
0)</f>
        <v/>
      </c>
      <c r="DX484" s="125">
        <f t="array" ref="DX484">
IFERROR(_xlfn.IFS(
$DH484="день_1",
$DR484*$BL484/($AX484-$AW484+1)*BE484*(DAY(EOMONTH(BE$15,0))),
$DH484="день_2",
$DR484/30*MAX(MIN($AX484,EOMONTH(BE$15,0))-MAX($AW484,BE$15)+1,),
$DH484="раб.день",
$DR484/30*(IFERROR(
_xlfn.LET(_xlpm.VD,
CHOOSE(
{1;2;3;4;5;6;7;8;9;10;11;12;13;14;15;16;17;18},
45658,45659,45660,45661,45662,45663,45664,45665,45711,45724,45778,45779,45785,45786,45820,45821,45965,46022),
_xlfn.LET(_xlpm.DD,
MAX(MIN($AX484,EOMONTH(BE$15,0))-MAX($AW484,BE$15),),
_xlfn.IFS(
AND(MONTH($AW484)=MONTH(BE$15),MONTH($AX484)&lt;&gt;MONTH(BE$15)),
NETWORKDAYS.INTL($AW484,$AW484+_xlpm.DD,1,_xlpm.VD),
AND(MONTH($AW484)&lt;&gt;MONTH(BE$15),MONTH($AX484)=MONTH(BE$15)),
NETWORKDAYS.INTL(($AX484)-_xlpm.DD,$AX484,1,_xlpm.VD),
AND(MONTH($AW484)&lt;MONTH(BE$15),MONTH($AX484)&gt;MONTH(BE$15)),
NETWORKDAYS.INTL((EOMONTH(BE$15-1,1))-_xlpm.DD,EOMONTH(BE$15-1,1),1,_xlpm.VD),
AND(MONTH($AW484)=MONTH(BE$15),MONTH($AX484)=MONTH(BE$15)),
NETWORKDAYS.INTL($AW484,$AX484,1,_xlpm.VD)))),0)),
$DH484="месяц",
$DR484*BE484,
$DH484="неделя",
$DR484*BE484/7*(ROUNDUP((DAY(EOMONTH(BE$15,0)))/4,0))),
0)</f>
        <v/>
      </c>
      <c r="DY484" s="125">
        <f t="array" ref="DY484">
IFERROR(_xlfn.IFS(
$DH484="день_1",
$DR484*$BL484/($AX484-$AW484+1)*BF484*(DAY(EOMONTH(BF$15,0))),
$DH484="день_2",
$DR484/30*MAX(MIN($AX484,EOMONTH(BF$15,0))-MAX($AW484,BF$15)+1,),
$DH484="раб.день",
$DR484/30*(IFERROR(
_xlfn.LET(_xlpm.VD,
CHOOSE(
{1;2;3;4;5;6;7;8;9;10;11;12;13;14;15;16;17;18},
45658,45659,45660,45661,45662,45663,45664,45665,45711,45724,45778,45779,45785,45786,45820,45821,45965,46022),
_xlfn.LET(_xlpm.DD,
MAX(MIN($AX484,EOMONTH(BF$15,0))-MAX($AW484,BF$15),),
_xlfn.IFS(
AND(MONTH($AW484)=MONTH(BF$15),MONTH($AX484)&lt;&gt;MONTH(BF$15)),
NETWORKDAYS.INTL($AW484,$AW484+_xlpm.DD,1,_xlpm.VD),
AND(MONTH($AW484)&lt;&gt;MONTH(BF$15),MONTH($AX484)=MONTH(BF$15)),
NETWORKDAYS.INTL(($AX484)-_xlpm.DD,$AX484,1,_xlpm.VD),
AND(MONTH($AW484)&lt;MONTH(BF$15),MONTH($AX484)&gt;MONTH(BF$15)),
NETWORKDAYS.INTL((EOMONTH(BF$15-1,1))-_xlpm.DD,EOMONTH(BF$15-1,1),1,_xlpm.VD),
AND(MONTH($AW484)=MONTH(BF$15),MONTH($AX484)=MONTH(BF$15)),
NETWORKDAYS.INTL($AW484,$AX484,1,_xlpm.VD)))),0)),
$DH484="месяц",
$DR484*BF484,
$DH484="неделя",
$DR484*BF484/7*(ROUNDUP((DAY(EOMONTH(BF$15,0)))/4,0))),
0)</f>
        <v/>
      </c>
      <c r="DZ484" s="125">
        <f t="array" ref="DZ484">
IFERROR(_xlfn.IFS(
$DH484="день_1",
$DR484*$BL484/($AX484-$AW484+1)*BG484*(DAY(EOMONTH(BG$15,0))),
$DH484="день_2",
$DR484/30*MAX(MIN($AX484,EOMONTH(BG$15,0))-MAX($AW484,BG$15)+1,),
$DH484="раб.день",
$DR484/30*(IFERROR(
_xlfn.LET(_xlpm.VD,
CHOOSE(
{1;2;3;4;5;6;7;8;9;10;11;12;13;14;15;16;17;18},
45658,45659,45660,45661,45662,45663,45664,45665,45711,45724,45778,45779,45785,45786,45820,45821,45965,46022),
_xlfn.LET(_xlpm.DD,
MAX(MIN($AX484,EOMONTH(BG$15,0))-MAX($AW484,BG$15),),
_xlfn.IFS(
AND(MONTH($AW484)=MONTH(BG$15),MONTH($AX484)&lt;&gt;MONTH(BG$15)),
NETWORKDAYS.INTL($AW484,$AW484+_xlpm.DD,1,_xlpm.VD),
AND(MONTH($AW484)&lt;&gt;MONTH(BG$15),MONTH($AX484)=MONTH(BG$15)),
NETWORKDAYS.INTL(($AX484)-_xlpm.DD,$AX484,1,_xlpm.VD),
AND(MONTH($AW484)&lt;MONTH(BG$15),MONTH($AX484)&gt;MONTH(BG$15)),
NETWORKDAYS.INTL((EOMONTH(BG$15-1,1))-_xlpm.DD,EOMONTH(BG$15-1,1),1,_xlpm.VD),
AND(MONTH($AW484)=MONTH(BG$15),MONTH($AX484)=MONTH(BG$15)),
NETWORKDAYS.INTL($AW484,$AX484,1,_xlpm.VD)))),0)),
$DH484="месяц",
$DR484*BG484,
$DH484="неделя",
$DR484*BG484/7*(ROUNDUP((DAY(EOMONTH(BG$15,0)))/4,0))),
0)</f>
        <v/>
      </c>
      <c r="EA484" s="125">
        <f t="array" ref="EA484">
IFERROR(_xlfn.IFS(
$DH484="день_1",
$DR484*$BL484/($AX484-$AW484+1)*BH484*(DAY(EOMONTH(BH$15,0))),
$DH484="день_2",
$DR484/30*MAX(MIN($AX484,EOMONTH(BH$15,0))-MAX($AW484,BH$15)+1,),
$DH484="раб.день",
$DR484/30*(IFERROR(
_xlfn.LET(_xlpm.VD,
CHOOSE(
{1;2;3;4;5;6;7;8;9;10;11;12;13;14;15;16;17;18},
45658,45659,45660,45661,45662,45663,45664,45665,45711,45724,45778,45779,45785,45786,45820,45821,45965,46022),
_xlfn.LET(_xlpm.DD,
MAX(MIN($AX484,EOMONTH(BH$15,0))-MAX($AW484,BH$15),),
_xlfn.IFS(
AND(MONTH($AW484)=MONTH(BH$15),MONTH($AX484)&lt;&gt;MONTH(BH$15)),
NETWORKDAYS.INTL($AW484,$AW484+_xlpm.DD,1,_xlpm.VD),
AND(MONTH($AW484)&lt;&gt;MONTH(BH$15),MONTH($AX484)=MONTH(BH$15)),
NETWORKDAYS.INTL(($AX484)-_xlpm.DD,$AX484,1,_xlpm.VD),
AND(MONTH($AW484)&lt;MONTH(BH$15),MONTH($AX484)&gt;MONTH(BH$15)),
NETWORKDAYS.INTL((EOMONTH(BH$15-1,1))-_xlpm.DD,EOMONTH(BH$15-1,1),1,_xlpm.VD),
AND(MONTH($AW484)=MONTH(BH$15),MONTH($AX484)=MONTH(BH$15)),
NETWORKDAYS.INTL($AW484,$AX484,1,_xlpm.VD)))),0)),
$DH484="месяц",
$DR484*BH484,
$DH484="неделя",
$DR484*BH484/7*(ROUNDUP((DAY(EOMONTH(BH$15,0)))/4,0))),
0)</f>
        <v/>
      </c>
      <c r="EB484" s="125">
        <f t="array" ref="EB484">
IFERROR(_xlfn.IFS(
$DH484="день_1",
$DR484*$BL484/($AX484-$AW484+1)*BI484*(DAY(EOMONTH(BI$15,0))),
$DH484="день_2",
$DR484/30*MAX(MIN($AX484,EOMONTH(BI$15,0))-MAX($AW484,BI$15)+1,),
$DH484="раб.день",
$DR484/30*(IFERROR(
_xlfn.LET(_xlpm.VD,
CHOOSE(
{1;2;3;4;5;6;7;8;9;10;11;12;13;14;15;16;17;18},
45658,45659,45660,45661,45662,45663,45664,45665,45711,45724,45778,45779,45785,45786,45820,45821,45965,46022),
_xlfn.LET(_xlpm.DD,
MAX(MIN($AX484,EOMONTH(BI$15,0))-MAX($AW484,BI$15),),
_xlfn.IFS(
AND(MONTH($AW484)=MONTH(BI$15),MONTH($AX484)&lt;&gt;MONTH(BI$15)),
NETWORKDAYS.INTL($AW484,$AW484+_xlpm.DD,1,_xlpm.VD),
AND(MONTH($AW484)&lt;&gt;MONTH(BI$15),MONTH($AX484)=MONTH(BI$15)),
NETWORKDAYS.INTL(($AX484)-_xlpm.DD,$AX484,1,_xlpm.VD),
AND(MONTH($AW484)&lt;MONTH(BI$15),MONTH($AX484)&gt;MONTH(BI$15)),
NETWORKDAYS.INTL((EOMONTH(BI$15-1,1))-_xlpm.DD,EOMONTH(BI$15-1,1),1,_xlpm.VD),
AND(MONTH($AW484)=MONTH(BI$15),MONTH($AX484)=MONTH(BI$15)),
NETWORKDAYS.INTL($AW484,$AX484,1,_xlpm.VD)))),0)),
$DH484="месяц",
$DR484*BI484,
$DH484="неделя",
$DR484*BI484/7*(ROUNDUP((DAY(EOMONTH(BI$15,0)))/4,0))),
0)</f>
        <v/>
      </c>
      <c r="EC484" s="125">
        <f t="array" ref="EC484">
IFERROR(_xlfn.IFS(
$DH484="день_1",
$DR484*$BL484/($AX484-$AW484+1)*BJ484*(DAY(EOMONTH(BJ$15,0))),
$DH484="день_2",
$DR484/30*MAX(MIN($AX484,EOMONTH(BJ$15,0))-MAX($AW484,BJ$15)+1,),
$DH484="раб.день",
$DR484/30*(IFERROR(
_xlfn.LET(_xlpm.VD,
CHOOSE(
{1;2;3;4;5;6;7;8;9;10;11;12;13;14;15;16;17;18},
45658,45659,45660,45661,45662,45663,45664,45665,45711,45724,45778,45779,45785,45786,45820,45821,45965,46022),
_xlfn.LET(_xlpm.DD,
MAX(MIN($AX484,EOMONTH(BJ$15,0))-MAX($AW484,BJ$15),),
_xlfn.IFS(
AND(MONTH($AW484)=MONTH(BJ$15),MONTH($AX484)&lt;&gt;MONTH(BJ$15)),
NETWORKDAYS.INTL($AW484,$AW484+_xlpm.DD,1,_xlpm.VD),
AND(MONTH($AW484)&lt;&gt;MONTH(BJ$15),MONTH($AX484)=MONTH(BJ$15)),
NETWORKDAYS.INTL(($AX484)-_xlpm.DD,$AX484,1,_xlpm.VD),
AND(MONTH($AW484)&lt;MONTH(BJ$15),MONTH($AX484)&gt;MONTH(BJ$15)),
NETWORKDAYS.INTL((EOMONTH(BJ$15-1,1))-_xlpm.DD,EOMONTH(BJ$15-1,1),1,_xlpm.VD),
AND(MONTH($AW484)=MONTH(BJ$15),MONTH($AX484)=MONTH(BJ$15)),
NETWORKDAYS.INTL($AW484,$AX484,1,_xlpm.VD)))),0)),
$DH484="месяц",
$DR484*BJ484,
$DH484="неделя",
$DR484*BJ484/7*(ROUNDUP((DAY(EOMONTH(BJ$15,0)))/4,0))),
0)</f>
        <v/>
      </c>
      <c r="ED484" s="125">
        <f t="array" ref="ED484">
IFERROR(_xlfn.IFS(
$DH484="день_1",
$DR484*$BL484/($AX484-$AW484+1)*BK484*(DAY(EOMONTH(BK$15,0))),
$DH484="день_2",
$DR484/30*MAX(MIN($AX484,EOMONTH(BK$15,0))-MAX($AW484,BK$15)+1,),
$DH484="раб.день",
$DR484/30*(IFERROR(
_xlfn.LET(_xlpm.VD,
CHOOSE(
{1;2;3;4;5;6;7;8;9;10;11;12;13;14;15;16;17;18},
45658,45659,45660,45661,45662,45663,45664,45665,45711,45724,45778,45779,45785,45786,45820,45821,45965,46022),
_xlfn.LET(_xlpm.DD,
MAX(MIN($AX484,EOMONTH(BK$15,0))-MAX($AW484,BK$15),),
_xlfn.IFS(
AND(MONTH($AW484)=MONTH(BK$15),MONTH($AX484)&lt;&gt;MONTH(BK$15)),
NETWORKDAYS.INTL($AW484,$AW484+_xlpm.DD,1,_xlpm.VD),
AND(MONTH($AW484)&lt;&gt;MONTH(BK$15),MONTH($AX484)=MONTH(BK$15)),
NETWORKDAYS.INTL(($AX484)-_xlpm.DD,$AX484,1,_xlpm.VD),
AND(MONTH($AW484)&lt;MONTH(BK$15),MONTH($AX484)&gt;MONTH(BK$15)),
NETWORKDAYS.INTL((EOMONTH(BK$15-1,1))-_xlpm.DD,EOMONTH(BK$15-1,1),1,_xlpm.VD),
AND(MONTH($AW484)=MONTH(BK$15),MONTH($AX484)=MONTH(BK$15)),
NETWORKDAYS.INTL($AW484,$AX484,1,_xlpm.VD)))),0)),
$DH484="месяц",
$DR484*BK484,
$DH484="неделя",
$DR484*BK484/7*(ROUNDUP((DAY(EOMONTH(BK$15,0)))/4,0))),
0)</f>
        <v/>
      </c>
      <c r="EE484" s="125">
        <f>SUM($DS484,$DT484,$DU484,$DV484,$DW484,$DX484,$DY484,$DZ484,$EA484,$EB484,$EC484,$ED484)</f>
        <v/>
      </c>
      <c r="EF484" s="125">
        <f>IFERROR(ROUND($EE484*(1+$EP484),2),0)</f>
        <v/>
      </c>
      <c r="EG484" s="128" t="n">
        <v>1</v>
      </c>
      <c r="EH484" s="126" t="n">
        <v>0</v>
      </c>
      <c r="EI484" s="126">
        <f>ROUND(SUM($EH484:$EH484)*SUM($AB484:$AB484)*$EG484,2)</f>
        <v/>
      </c>
      <c r="EJ484" s="126">
        <f>ROUND($EI484*(1+$EP484),2)</f>
        <v/>
      </c>
      <c r="EK484" s="126" t="n">
        <v>0</v>
      </c>
      <c r="EL484" s="126">
        <f>ROUND(SUM($EK484:$EK484)*SUM($AB484:$AB484)*$EG484,2)</f>
        <v/>
      </c>
      <c r="EM484" s="126">
        <f>ROUND($EL484*(1+$EP484),2)</f>
        <v/>
      </c>
      <c r="EN484" s="126">
        <f>SUM($EE484,$EI484,$EL484)</f>
        <v/>
      </c>
      <c r="EO484" s="126">
        <f>SUM($EF484,$EJ484,$EM484)</f>
        <v/>
      </c>
      <c r="EP484" s="59" t="inlineStr">
        <is>
          <t>20%</t>
        </is>
      </c>
      <c r="EQ484" s="59" t="n"/>
      <c r="ER484" s="60">
        <f t="array" ref="ER484">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MATCH(ES484,
{"AMS";"RussOutdoor";"HD Outdoor";"Ingroup";"IQ";"Ledproduction";"LisChannel";"Logic";"Media-PPL";"NovikovTV | НовиковТВ";"SMA";"SOK";"КрокусТВ | CrocusTV | IndoorTV";"Сити";"ТЯК Москва"},
0)),"")</f>
        <v/>
      </c>
      <c r="ES484" s="60" t="n"/>
      <c r="ET484" s="60">
        <f t="array" ref="ET484">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MATCH(ES484,
{"AMS";"RussOutdoor";"HD Outdoor";"Ingroup";"IQ";"Ledproduction";"LisChannel";"Logic";"Media-PPL";"NovikovTV | НовиковТВ";"SMA";"SOK";"КрокусТВ | CrocusTV | IndoorTV";"Сити";"ТЯК Москва"},
0)),"")</f>
        <v/>
      </c>
      <c r="EU484" s="60" t="n"/>
      <c r="EV484" s="60" t="n"/>
      <c r="EX484" s="110">
        <f t="array" ref="EX484">
($AR484/30
+N("ТРАФИК ПЛОЩАДКИ"))*
(IFERROR(
_xlfn.LET(
_xlpm.GPR,
HLOOKUP($L484,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(MATCH($T484,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IF($Q484="цифровой",_xlpm.GPR/$AG484,_xlpm.GPR/60)),
0)
+N("DWELL TIME"))*
(IF($AB484=0,0,IF($AB484=1,0.3,IF($AB484=2,0.5,IF($AB484&gt;2,1))))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_xlfn.IFS($AC484="да",1.2,$AC484="нет",1)*
_xlfn.IFS($AD484="да",1.2,$AD484="нет",1)*
IF(R484="статический",1,1.2)*
$X484*
INDEX(
{1.2;1;1.2;1.2;1;1.2;1.2;1.2;1.2;1.2;1.2;1;1.2;1.2;1.2;1.2;1;1;1.2;1.2;1.2;1;1;1;1;1.2;1.2;1.2;1.2;1;1;1;1;1.2;1.2;1.2;1.2;1.2;1.2;1.2;1.2;1;1;1.2;1;1;1;1;1.5;1;1;1.5;1.5;1.2},
MATCH($Q484,_xlpm.MI,0)))&gt;{0.02;0.04;0.06;0.1;0.2;0.4;0.6;0.8;1;2;4;6})),
{0;1;2;3;4;5;6;7;8;9;10;11;12},
0)))
+N("КОЭФФИЦИЕНТ КОНТАКТА"))))*
(_xlfn.IFS($X484&lt;0.1,$X484/1000,$X484&gt;25,5.2,AND($X484&gt;=0.1,$X484&lt;=25),(($X484*2+0.1)/10)*($X484/10)))*
IFERROR((_xlfn.LET(
_xlpm.MA,
{0;0.8;0.85;0.9;0.95;1},
_xlpm.MAA,
{0;1;2;3;4;5},
INDEX(_xlpm.MA,MATCH(SUMPRODUCT(--((IF(ROUND(_xlpm.MAA,1)&gt;5,5,ROUND($AB484,1)))&gt;{0;1;2;3;4;5})),_xlpm.MAA,0)))
+N("КОЭФФИЦИЕНТ КОЛ-ВО КОНСТРУКЦИЙ")),1)*
$AB484,0))*
(IF($Q484="цифровой",$AG484/15*$AI484,1)
+N("ДЛЯ ЦИФРЫ"))</f>
        <v/>
      </c>
      <c r="EY484" s="110">
        <f>IFERROR(EX484*AY484,0)</f>
        <v/>
      </c>
      <c r="EZ484" s="131">
        <f>IFERROR(DP484/EY484*1000,0)</f>
        <v/>
      </c>
      <c r="FA484" s="112">
        <f>IFERROR(FC484/FB484,0)</f>
        <v/>
      </c>
      <c r="FB484" s="112">
        <f>IFERROR((FC484/(EY484/FF484*#REF!))*0.825,0)</f>
        <v/>
      </c>
      <c r="FC484" s="112">
        <f>IFERROR(((EX484*30/AR484)*100)/30,0)</f>
        <v/>
      </c>
      <c r="FD484" s="112">
        <f>IFERROR(EY484/G484*100%,0)</f>
        <v/>
      </c>
      <c r="FE484" s="112">
        <f>IFERROR(FD484/FC484*100%,0)</f>
        <v/>
      </c>
      <c r="FF484" s="110">
        <f>IFERROR(AR484/30*AY484,0)</f>
        <v/>
      </c>
    </row>
    <row r="485" ht="13" customHeight="1">
      <c r="A485" s="59" t="n"/>
      <c r="B485" s="60" t="n"/>
      <c r="C485" s="60" t="n"/>
      <c r="D485" s="60">
        <f t="array" ref="D485">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MATCH($E485,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85" s="60">
        <f t="array" ref="E485">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MATCH($F485,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85" s="60" t="inlineStr"/>
      <c r="G485" s="60" t="n"/>
      <c r="H485" s="60">
        <f t="array" ref="H485">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MATCH($I485,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85" s="60" t="n"/>
      <c r="J485" s="60" t="n"/>
      <c r="K485" s="60" t="n"/>
      <c r="L485" s="60" t="n"/>
      <c r="M485" s="60" t="n"/>
      <c r="N485" s="60" t="n"/>
      <c r="O485" s="60" t="n"/>
      <c r="P485" s="60">
        <f t="array" ref="P485">
_xlfn.IFS(
ISNUMBER(MATCH($Q485,{"шелфбаннер","разделитель","монетница","чековая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ISNUMBER(MATCH($Q485,{"LED/LCD","видеокулер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ISNUMBER(MATCH($Q485,{"автомобиль","машина","выставочное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ISNUMBER(MATCH($Q485,{"билборд","лифтовая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ISNUMBER(MATCH($Q485,{"навигация","подвесной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ISNUMBER(MATCH($Q485,{"движущаяся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ISNUMBER(MATCH($Q485,{"каталог","журнал"},)),
"Пресса",
$Q485="","")</f>
        <v/>
      </c>
      <c r="Q485" s="60" t="n"/>
      <c r="R485" s="60">
        <f t="array" ref="R485">
IFERROR(
_xlfn.IFS(
OR(ISNUMBER(MATCH($Q485,{"экспозиция","макет","стенд","автостенд","авто стенд","выставочное пространство","выставочные стенды","модульные выставочные стенды","3Д конструкция","3D конструкция"},)),P485="Экспонирование"),
"нестандартный",
ISNUMBER(MATCH($Q485,{"скроллер","призматрон"},)),
"динамический",
$P485="Видео",
"цифровой",
OR($P485="Пресса",$P485="Щит",$P485="POSm",$P485="Подвес",$P485="Брендирование/оклейка"),
"статический"),"")</f>
        <v/>
      </c>
      <c r="S485" s="59" t="n"/>
      <c r="T485" s="60" t="n"/>
      <c r="U485" s="60" t="n"/>
      <c r="V485" s="60">
        <f>
IF(P485="Видео",
"цифровой постер/ролик",
IF(ISNUMBER(MATCH(Q485,{"короб световой","короб световой | лайтбокс","короб световой | кристалайт","лайтбокс","лайт бокс","кристалайт","LB","lightbox"},)),
"бэклит",
IF(P485="Брендирование/оклейка",
"перфарированная пленка/самоклейка",
IF(P485="Экспонирование",
"под запрос",
IF(P485="Подвес",
"баннер/ткань",
"")))))</f>
        <v/>
      </c>
      <c r="W485" s="59" t="n"/>
      <c r="X485" s="59" t="n"/>
      <c r="Y485" s="59" t="n"/>
      <c r="Z485" s="61" t="n"/>
      <c r="AA485" s="61" t="n"/>
      <c r="AB485" s="61">
        <f>IF(BL485&gt;0,Z485,0)</f>
        <v/>
      </c>
      <c r="AC485" s="59" t="n"/>
      <c r="AD485" s="59" t="n"/>
      <c r="AE485" s="59" t="n"/>
      <c r="AF485" s="59" t="n"/>
      <c r="AG485" s="59" t="n"/>
      <c r="AH485" s="59" t="n"/>
      <c r="AI485" s="59" t="n"/>
      <c r="AJ485" s="59" t="n"/>
      <c r="AK485" s="59" t="n"/>
      <c r="AL485" s="62">
        <f>IFERROR(IF(OR(R485="статический",R485="динамический",R485="нестандартный",R485="",R485=""),"-",IF(AND(AH485="-",AI485="-"),"-",AK485*3600/AH485*AI485)),"-")</f>
        <v/>
      </c>
      <c r="AM485" s="62">
        <f>IFERROR(IF(OR(R485="статический",R485="динамический",R485="",R485="", R485="BTL",R485="нестандартный"),"-",AG485*AI485*AL485/60),"-")</f>
        <v/>
      </c>
      <c r="AN485" s="63">
        <f>IFERROR(IF(AH485="","-",AG485*AI485/AH485),"-")</f>
        <v/>
      </c>
      <c r="AO485" s="59">
        <f>IFERROR(IF(OR($R485="статический",$R485="динамический",$R485="",$R485="",$R485="BTL",$R485="нестандартный"),"-",$AL485*$AY485),"-")</f>
        <v/>
      </c>
      <c r="AP485" s="62">
        <f>IFERROR(IF(OR($R485="статический",$R485="динамический",$R485="",$R485="",$R485="BTL",$R485="нестандартный"),"-",$AM485*AY485),"-")</f>
        <v/>
      </c>
      <c r="AQ485" s="64" t="n"/>
      <c r="AR485" s="61" t="n"/>
      <c r="AS485" s="61" t="n"/>
      <c r="AT485" s="61" t="n"/>
      <c r="AU485" s="65" t="n"/>
      <c r="AV485" s="124">
        <f>IFERROR(DR485/AT485*1000,"n/a")</f>
        <v/>
      </c>
      <c r="AW485" s="67" t="n"/>
      <c r="AX485" s="67" t="n"/>
      <c r="AY485" s="43">
        <f>IFERROR(IF(OR($AW485="",$AX485=""),"",_xlfn.DAYS($AX485+1,$AW485)),"")</f>
        <v/>
      </c>
      <c r="AZ485" s="68">
        <f t="array" ref="AZ485">
_xlfn.LET(_xlpm.COEFF,
IF($AW485+$AX485=0,0,IF(MAX(MIN($AX485,EOMONTH(AZ$15,0))-MAX($AW485,AZ$15)+1,)&gt;0,1,0)),
_xlfn.IFS(
$ES485="LisChannel",
_xlpm.COEFF*
INDEX({1;1;1.2;1.2;1;1;1;1;1.2;1.2;1.2;1.2},
MATCH(MONTH(AZ$15),
{1,2,3,4,5,6,7,8,9,10,11,12})),
CONCATENATE($ES485," ",$L485)="RussOutdoor метро",
_xlpm.COEFF*
INDEX({0.8;0.9;1.1;1.1;1;1;1;1;1.1;1.1;1.1;1.1},
MATCH(MONTH(AZ$15),
{1,2,3,4,5,6,7,8,9,10,11,12})),
$ES485&lt;&gt;"LisChannel",
_xlpm.COEFF,
$ES485&lt;&gt;"RussOutdoor",
_xlpm.COEFF))</f>
        <v/>
      </c>
      <c r="BA485" s="68">
        <f t="array" ref="BA485">
_xlfn.LET(_xlpm.COEFF,
IF($AW485+$AX485=0,0,IF(MAX(MIN($AX485,EOMONTH(BA$15,0))-MAX($AW485,BA$15)+1,)&gt;0,1,0)),
_xlfn.IFS(
$ES485="LisChannel",
_xlpm.COEFF*
INDEX({1;1;1.2;1.2;1;1;1;1;1.2;1.2;1.2;1.2},
MATCH(MONTH(BA$15),
{1,2,3,4,5,6,7,8,9,10,11,12})),
CONCATENATE($ES485," ",$L485)="RussOutdoor метро",
_xlpm.COEFF*
INDEX({0.8;0.9;1.1;1.1;1;1;1;1;1.1;1.1;1.1;1.1},
MATCH(MONTH(BA$15),
{1,2,3,4,5,6,7,8,9,10,11,12})),
$ES485&lt;&gt;"LisChannel",
_xlpm.COEFF,
$ES485&lt;&gt;"RussOutdoor",
_xlpm.COEFF))</f>
        <v/>
      </c>
      <c r="BB485" s="68">
        <f t="array" ref="BB485">
_xlfn.LET(_xlpm.COEFF,
IF($AW485+$AX485=0,0,IF(MAX(MIN($AX485,EOMONTH(BB$15,0))-MAX($AW485,BB$15)+1,)&gt;0,1,0)),
_xlfn.IFS(
$ES485="LisChannel",
_xlpm.COEFF*
INDEX({1;1;1.2;1.2;1;1;1;1;1.2;1.2;1.2;1.2},
MATCH(MONTH(BB$15),
{1,2,3,4,5,6,7,8,9,10,11,12})),
CONCATENATE($ES485," ",$L485)="RussOutdoor метро",
_xlpm.COEFF*
INDEX({0.8;0.9;1.1;1.1;1;1;1;1;1.1;1.1;1.1;1.1},
MATCH(MONTH(BB$15),
{1,2,3,4,5,6,7,8,9,10,11,12})),
$ES485&lt;&gt;"LisChannel",
_xlpm.COEFF,
$ES485&lt;&gt;"RussOutdoor",
_xlpm.COEFF))</f>
        <v/>
      </c>
      <c r="BC485" s="68">
        <f t="array" ref="BC485">
_xlfn.LET(_xlpm.COEFF,
IF($AW485+$AX485=0,0,IF(MAX(MIN($AX485,EOMONTH(BC$15,0))-MAX($AW485,BC$15)+1,)&gt;0,1,0)),
_xlfn.IFS(
$ES485="LisChannel",
_xlpm.COEFF*
INDEX({1;1;1.2;1.2;1;1;1;1;1.2;1.2;1.2;1.2},
MATCH(MONTH(BC$15),
{1,2,3,4,5,6,7,8,9,10,11,12})),
CONCATENATE($ES485," ",$L485)="RussOutdoor метро",
_xlpm.COEFF*
INDEX({0.8;0.9;1.1;1.1;1;1;1;1;1.1;1.1;1.1;1.1},
MATCH(MONTH(BC$15),
{1,2,3,4,5,6,7,8,9,10,11,12})),
$ES485&lt;&gt;"LisChannel",
_xlpm.COEFF,
$ES485&lt;&gt;"RussOutdoor",
_xlpm.COEFF))</f>
        <v/>
      </c>
      <c r="BD485" s="68">
        <f t="array" ref="BD485">
_xlfn.LET(_xlpm.COEFF,
IF($AW485+$AX485=0,0,IF(MAX(MIN($AX485,EOMONTH(BD$15,0))-MAX($AW485,BD$15)+1,)&gt;0,1,0)),
_xlfn.IFS(
$ES485="LisChannel",
_xlpm.COEFF*
INDEX({1;1;1.2;1.2;1;1;1;1;1.2;1.2;1.2;1.2},
MATCH(MONTH(BD$15),
{1,2,3,4,5,6,7,8,9,10,11,12})),
CONCATENATE($ES485," ",$L485)="RussOutdoor метро",
_xlpm.COEFF*
INDEX({0.8;0.9;1.1;1.1;1;1;1;1;1.1;1.1;1.1;1.1},
MATCH(MONTH(BD$15),
{1,2,3,4,5,6,7,8,9,10,11,12})),
$ES485&lt;&gt;"LisChannel",
_xlpm.COEFF,
$ES485&lt;&gt;"RussOutdoor",
_xlpm.COEFF))</f>
        <v/>
      </c>
      <c r="BE485" s="68">
        <f t="array" ref="BE485">
_xlfn.LET(_xlpm.COEFF,
IF($AW485+$AX485=0,0,IF(MAX(MIN($AX485,EOMONTH(BE$15,0))-MAX($AW485,BE$15)+1,)&gt;0,1,0)),
_xlfn.IFS(
$ES485="LisChannel",
_xlpm.COEFF*
INDEX({1;1;1.2;1.2;1;1;1;1;1.2;1.2;1.2;1.2},
MATCH(MONTH(BE$15),
{1,2,3,4,5,6,7,8,9,10,11,12})),
CONCATENATE($ES485," ",$L485)="RussOutdoor метро",
_xlpm.COEFF*
INDEX({0.8;0.9;1.1;1.1;1;1;1;1;1.1;1.1;1.1;1.1},
MATCH(MONTH(BE$15),
{1,2,3,4,5,6,7,8,9,10,11,12})),
$ES485&lt;&gt;"LisChannel",
_xlpm.COEFF,
$ES485&lt;&gt;"RussOutdoor",
_xlpm.COEFF))</f>
        <v/>
      </c>
      <c r="BF485" s="68">
        <f t="array" ref="BF485">
_xlfn.LET(_xlpm.COEFF,
IF($AW485+$AX485=0,0,IF(MAX(MIN($AX485,EOMONTH(BF$15,0))-MAX($AW485,BF$15)+1,)&gt;0,1,0)),
_xlfn.IFS(
$ES485="LisChannel",
_xlpm.COEFF*
INDEX({1;1;1.2;1.2;1;1;1;1;1.2;1.2;1.2;1.2},
MATCH(MONTH(BF$15),
{1,2,3,4,5,6,7,8,9,10,11,12})),
CONCATENATE($ES485," ",$L485)="RussOutdoor метро",
_xlpm.COEFF*
INDEX({0.8;0.9;1.1;1.1;1;1;1;1;1.1;1.1;1.1;1.1},
MATCH(MONTH(BF$15),
{1,2,3,4,5,6,7,8,9,10,11,12})),
$ES485&lt;&gt;"LisChannel",
_xlpm.COEFF,
$ES485&lt;&gt;"RussOutdoor",
_xlpm.COEFF))</f>
        <v/>
      </c>
      <c r="BG485" s="68">
        <f t="array" ref="BG485">
_xlfn.LET(_xlpm.COEFF,
IF($AW485+$AX485=0,0,IF(MAX(MIN($AX485,EOMONTH(BG$15,0))-MAX($AW485,BG$15)+1,)&gt;0,1,0)),
_xlfn.IFS(
$ES485="LisChannel",
_xlpm.COEFF*
INDEX({1;1;1.2;1.2;1;1;1;1;1.2;1.2;1.2;1.2},
MATCH(MONTH(BG$15),
{1,2,3,4,5,6,7,8,9,10,11,12})),
CONCATENATE($ES485," ",$L485)="RussOutdoor метро",
_xlpm.COEFF*
INDEX({0.8;0.9;1.1;1.1;1;1;1;1;1.1;1.1;1.1;1.1},
MATCH(MONTH(BG$15),
{1,2,3,4,5,6,7,8,9,10,11,12})),
$ES485&lt;&gt;"LisChannel",
_xlpm.COEFF,
$ES485&lt;&gt;"RussOutdoor",
_xlpm.COEFF))</f>
        <v/>
      </c>
      <c r="BH485" s="68">
        <f t="array" ref="BH485">
_xlfn.LET(_xlpm.COEFF,
IF($AW485+$AX485=0,0,IF(MAX(MIN($AX485,EOMONTH(BH$15,0))-MAX($AW485,BH$15)+1,)&gt;0,1,0)),
_xlfn.IFS(
$ES485="LisChannel",
_xlpm.COEFF*
INDEX({1;1;1.2;1.2;1;1;1;1;1.2;1.2;1.2;1.2},
MATCH(MONTH(BH$15),
{1,2,3,4,5,6,7,8,9,10,11,12})),
CONCATENATE($ES485," ",$L485)="RussOutdoor метро",
_xlpm.COEFF*
INDEX({0.8;0.9;1.1;1.1;1;1;1;1;1.1;1.1;1.1;1.1},
MATCH(MONTH(BH$15),
{1,2,3,4,5,6,7,8,9,10,11,12})),
$ES485&lt;&gt;"LisChannel",
_xlpm.COEFF,
$ES485&lt;&gt;"RussOutdoor",
_xlpm.COEFF))</f>
        <v/>
      </c>
      <c r="BI485" s="68">
        <f t="array" ref="BI485">
_xlfn.LET(_xlpm.COEFF,
IF($AW485+$AX485=0,0,IF(MAX(MIN($AX485,EOMONTH(BI$15,0))-MAX($AW485,BI$15)+1,)&gt;0,1,0)),
_xlfn.IFS(
$ES485="LisChannel",
_xlpm.COEFF*
INDEX({1;1;1.2;1.2;1;1;1;1;1.2;1.2;1.2;1.2},
MATCH(MONTH(BI$15),
{1,2,3,4,5,6,7,8,9,10,11,12})),
CONCATENATE($ES485," ",$L485)="RussOutdoor метро",
_xlpm.COEFF*
INDEX({0.8;0.9;1.1;1.1;1;1;1;1;1.1;1.1;1.1;1.1},
MATCH(MONTH(BI$15),
{1,2,3,4,5,6,7,8,9,10,11,12})),
$ES485&lt;&gt;"LisChannel",
_xlpm.COEFF,
$ES485&lt;&gt;"RussOutdoor",
_xlpm.COEFF))</f>
        <v/>
      </c>
      <c r="BJ485" s="68">
        <f t="array" ref="BJ485">
_xlfn.LET(_xlpm.COEFF,
IF($AW485+$AX485=0,0,IF(MAX(MIN($AX485,EOMONTH(BJ$15,0))-MAX($AW485,BJ$15)+1,)&gt;0,1,0)),
_xlfn.IFS(
$ES485="LisChannel",
_xlpm.COEFF*
INDEX({1;1;1.2;1.2;1;1;1;1;1.2;1.2;1.2;1.2},
MATCH(MONTH(BJ$15),
{1,2,3,4,5,6,7,8,9,10,11,12})),
CONCATENATE($ES485," ",$L485)="RussOutdoor метро",
_xlpm.COEFF*
INDEX({0.8;0.9;1.1;1.1;1;1;1;1;1.1;1.1;1.1;1.1},
MATCH(MONTH(BJ$15),
{1,2,3,4,5,6,7,8,9,10,11,12})),
$ES485&lt;&gt;"LisChannel",
_xlpm.COEFF,
$ES485&lt;&gt;"RussOutdoor",
_xlpm.COEFF))</f>
        <v/>
      </c>
      <c r="BK485" s="68">
        <f t="array" ref="BK485">
_xlfn.LET(_xlpm.COEFF,
IF($AW485+$AX485=0,0,IF(MAX(MIN($AX485,EOMONTH(BK$15,0))-MAX($AW485,BK$15)+1,)&gt;0,1,0)),
_xlfn.IFS(
$ES485="LisChannel",
_xlpm.COEFF*
INDEX({1;1;1.2;1.2;1;1;1;1;1.2;1.2;1.2;1.2},
MATCH(MONTH(BK$15),
{1,2,3,4,5,6,7,8,9,10,11,12})),
CONCATENATE($ES485," ",$L485)="RussOutdoor метро",
_xlpm.COEFF*
INDEX({0.8;0.9;1.1;1.1;1;1;1;1;1.1;1.1;1.1;1.1},
MATCH(MONTH(BK$15),
{1,2,3,4,5,6,7,8,9,10,11,12})),
$ES485&lt;&gt;"LisChannel",
_xlpm.COEFF,
$ES485&lt;&gt;"RussOutdoor",
_xlpm.COEFF))</f>
        <v/>
      </c>
      <c r="BL485" s="62">
        <f>COUNTIFS($AZ485:$BK485,"&gt;0")</f>
        <v/>
      </c>
      <c r="BM485" s="65" t="n"/>
      <c r="BN485" s="125">
        <f>$DJ485</f>
        <v/>
      </c>
      <c r="BO485" s="63">
        <f>$DQ485</f>
        <v/>
      </c>
      <c r="BP485" s="125">
        <f>
IFERROR(
IF($BL485=0,0,
$BN485*(1-$BO485)),
0)</f>
        <v/>
      </c>
      <c r="BQ485" s="125">
        <f t="array" ref="BQ485">
IFERROR(
_xlfn.IFS(
$DH485="день_1",
$BP485*$BL485/($AX485-$AW485+1)*AZ485*(DAY(EOMONTH(AZ$15,0))),
$DH485="день_2",
$BP485/30*MAX(MIN($AX485,EOMONTH(AZ$15,0))-MAX($AW485,AZ$15)+1,),
$DH485="раб.день",
$BP485/30*(IFERROR(
_xlfn.LET(_xlpm.VD,
CHOOSE(
{1;2;3;4;5;6;7;8;9;10;11;12;13;14;15;16;17;18},
45658,45659,45660,45661,45662,45663,45664,45665,45711,45724,45778,45779,45785,45786,45820,45821,45965,46022),
_xlfn.LET(_xlpm.DD,
MAX(MIN($AX485,EOMONTH(AZ$15,0))-MAX($AW485,AZ$15),),
_xlfn.IFS(
AND(MONTH($AW485)=MONTH(AZ$15),MONTH($AX485)&lt;&gt;MONTH(AZ$15)),
NETWORKDAYS.INTL($AW485,$AW485+_xlpm.DD,1,_xlpm.VD),
AND(MONTH($AW485)&lt;&gt;MONTH(AZ$15),MONTH($AX485)=MONTH(AZ$15)),
NETWORKDAYS.INTL(($AX485)-_xlpm.DD,$AX485,1,_xlpm.VD),
AND(MONTH($AW485)&lt;MONTH(AZ$15),MONTH($AX485)&gt;MONTH(AZ$15)),
NETWORKDAYS.INTL((EOMONTH(AZ$15-1,1))-_xlpm.DD,EOMONTH(AZ$15-1,1),1,_xlpm.VD),
AND(MONTH($AW485)=MONTH(AZ$15),MONTH($AX485)=MONTH(AZ$15)),
NETWORKDAYS.INTL($AW485,$AX485,1,_xlpm.VD)))),0)),
$DH485="месяц",
$BP485*AZ485,
$DH485="неделя",
$BP485*AZ485/7*(ROUNDUP((DAY(EOMONTH(AZ$15,0)))/4,0))),
0)</f>
        <v/>
      </c>
      <c r="BR485" s="125">
        <f t="array" ref="BR485">
IFERROR(
_xlfn.IFS(
$DH485="день_1",
$BP485*$BL485/($AX485-$AW485+1)*BA485*(DAY(EOMONTH(BA$15,0))),
$DH485="день_2",
$BP485/30*MAX(MIN($AX485,EOMONTH(BA$15,0))-MAX($AW485,BA$15)+1,),
$DH485="раб.день",
$BP485/30*(IFERROR(
_xlfn.LET(_xlpm.VD,
CHOOSE(
{1;2;3;4;5;6;7;8;9;10;11;12;13;14;15;16;17;18},
45658,45659,45660,45661,45662,45663,45664,45665,45711,45724,45778,45779,45785,45786,45820,45821,45965,46022),
_xlfn.LET(_xlpm.DD,
MAX(MIN($AX485,EOMONTH(BA$15,0))-MAX($AW485,BA$15),),
_xlfn.IFS(
AND(MONTH($AW485)=MONTH(BA$15),MONTH($AX485)&lt;&gt;MONTH(BA$15)),
NETWORKDAYS.INTL($AW485,$AW485+_xlpm.DD,1,_xlpm.VD),
AND(MONTH($AW485)&lt;&gt;MONTH(BA$15),MONTH($AX485)=MONTH(BA$15)),
NETWORKDAYS.INTL(($AX485)-_xlpm.DD,$AX485,1,_xlpm.VD),
AND(MONTH($AW485)&lt;MONTH(BA$15),MONTH($AX485)&gt;MONTH(BA$15)),
NETWORKDAYS.INTL((EOMONTH(BA$15-1,1))-_xlpm.DD,EOMONTH(BA$15-1,1),1,_xlpm.VD),
AND(MONTH($AW485)=MONTH(BA$15),MONTH($AX485)=MONTH(BA$15)),
NETWORKDAYS.INTL($AW485,$AX485,1,_xlpm.VD)))),0)),
$DH485="месяц",
$BP485*BA485,
$DH485="неделя",
$BP485*BA485/7*(ROUNDUP((DAY(EOMONTH(BA$15,0)))/4,0))),
0)</f>
        <v/>
      </c>
      <c r="BS485" s="125">
        <f t="array" ref="BS485">
IFERROR(
_xlfn.IFS(
$DH485="день_1",
$BP485*$BL485/($AX485-$AW485+1)*BB485*(DAY(EOMONTH(BB$15,0))),
$DH485="день_2",
$BP485/30*MAX(MIN($AX485,EOMONTH(BB$15,0))-MAX($AW485,BB$15)+1,),
$DH485="раб.день",
$BP485/30*(IFERROR(
_xlfn.LET(_xlpm.VD,
CHOOSE(
{1;2;3;4;5;6;7;8;9;10;11;12;13;14;15;16;17;18},
45658,45659,45660,45661,45662,45663,45664,45665,45711,45724,45778,45779,45785,45786,45820,45821,45965,46022),
_xlfn.LET(_xlpm.DD,
MAX(MIN($AX485,EOMONTH(BB$15,0))-MAX($AW485,BB$15),),
_xlfn.IFS(
AND(MONTH($AW485)=MONTH(BB$15),MONTH($AX485)&lt;&gt;MONTH(BB$15)),
NETWORKDAYS.INTL($AW485,$AW485+_xlpm.DD,1,_xlpm.VD),
AND(MONTH($AW485)&lt;&gt;MONTH(BB$15),MONTH($AX485)=MONTH(BB$15)),
NETWORKDAYS.INTL(($AX485)-_xlpm.DD,$AX485,1,_xlpm.VD),
AND(MONTH($AW485)&lt;MONTH(BB$15),MONTH($AX485)&gt;MONTH(BB$15)),
NETWORKDAYS.INTL((EOMONTH(BB$15-1,1))-_xlpm.DD,EOMONTH(BB$15-1,1),1,_xlpm.VD),
AND(MONTH($AW485)=MONTH(BB$15),MONTH($AX485)=MONTH(BB$15)),
NETWORKDAYS.INTL($AW485,$AX485,1,_xlpm.VD)))),0)),
$DH485="месяц",
$BP485*BB485,
$DH485="неделя",
$BP485*BB485/7*(ROUNDUP((DAY(EOMONTH(BB$15,0)))/4,0))),
0)</f>
        <v/>
      </c>
      <c r="BT485" s="125">
        <f t="array" ref="BT485">
IFERROR(
_xlfn.IFS(
$DH485="день_1",
$BP485*$BL485/($AX485-$AW485+1)*BC485*(DAY(EOMONTH(BC$15,0))),
$DH485="день_2",
$BP485/30*MAX(MIN($AX485,EOMONTH(BC$15,0))-MAX($AW485,BC$15)+1,),
$DH485="раб.день",
$BP485/30*(IFERROR(
_xlfn.LET(_xlpm.VD,
CHOOSE(
{1;2;3;4;5;6;7;8;9;10;11;12;13;14;15;16;17;18},
45658,45659,45660,45661,45662,45663,45664,45665,45711,45724,45778,45779,45785,45786,45820,45821,45965,46022),
_xlfn.LET(_xlpm.DD,
MAX(MIN($AX485,EOMONTH(BC$15,0))-MAX($AW485,BC$15),),
_xlfn.IFS(
AND(MONTH($AW485)=MONTH(BC$15),MONTH($AX485)&lt;&gt;MONTH(BC$15)),
NETWORKDAYS.INTL($AW485,$AW485+_xlpm.DD,1,_xlpm.VD),
AND(MONTH($AW485)&lt;&gt;MONTH(BC$15),MONTH($AX485)=MONTH(BC$15)),
NETWORKDAYS.INTL(($AX485)-_xlpm.DD,$AX485,1,_xlpm.VD),
AND(MONTH($AW485)&lt;MONTH(BC$15),MONTH($AX485)&gt;MONTH(BC$15)),
NETWORKDAYS.INTL((EOMONTH(BC$15-1,1))-_xlpm.DD,EOMONTH(BC$15-1,1),1,_xlpm.VD),
AND(MONTH($AW485)=MONTH(BC$15),MONTH($AX485)=MONTH(BC$15)),
NETWORKDAYS.INTL($AW485,$AX485,1,_xlpm.VD)))),0)),
$DH485="месяц",
$BP485*BC485,
$DH485="неделя",
$BP485*BC485/7*(ROUNDUP((DAY(EOMONTH(BC$15,0)))/4,0))),
0)</f>
        <v/>
      </c>
      <c r="BU485" s="125">
        <f t="array" ref="BU485">
IFERROR(
_xlfn.IFS(
$DH485="день_1",
$BP485*$BL485/($AX485-$AW485+1)*BD485*(DAY(EOMONTH(BD$15,0))),
$DH485="день_2",
$BP485/30*MAX(MIN($AX485,EOMONTH(BD$15,0))-MAX($AW485,BD$15)+1,),
$DH485="раб.день",
$BP485/30*(IFERROR(
_xlfn.LET(_xlpm.VD,
CHOOSE(
{1;2;3;4;5;6;7;8;9;10;11;12;13;14;15;16;17;18},
45658,45659,45660,45661,45662,45663,45664,45665,45711,45724,45778,45779,45785,45786,45820,45821,45965,46022),
_xlfn.LET(_xlpm.DD,
MAX(MIN($AX485,EOMONTH(BD$15,0))-MAX($AW485,BD$15),),
_xlfn.IFS(
AND(MONTH($AW485)=MONTH(BD$15),MONTH($AX485)&lt;&gt;MONTH(BD$15)),
NETWORKDAYS.INTL($AW485,$AW485+_xlpm.DD,1,_xlpm.VD),
AND(MONTH($AW485)&lt;&gt;MONTH(BD$15),MONTH($AX485)=MONTH(BD$15)),
NETWORKDAYS.INTL(($AX485)-_xlpm.DD,$AX485,1,_xlpm.VD),
AND(MONTH($AW485)&lt;MONTH(BD$15),MONTH($AX485)&gt;MONTH(BD$15)),
NETWORKDAYS.INTL((EOMONTH(BD$15-1,1))-_xlpm.DD,EOMONTH(BD$15-1,1),1,_xlpm.VD),
AND(MONTH($AW485)=MONTH(BD$15),MONTH($AX485)=MONTH(BD$15)),
NETWORKDAYS.INTL($AW485,$AX485,1,_xlpm.VD)))),0)),
$DH485="месяц",
$BP485*BD485,
$DH485="неделя",
$BP485*BD485/7*(ROUNDUP((DAY(EOMONTH(BD$15,0)))/4,0))),
0)</f>
        <v/>
      </c>
      <c r="BV485" s="125">
        <f t="array" ref="BV485">
IFERROR(
_xlfn.IFS(
$DH485="день_1",
$BP485*$BL485/($AX485-$AW485+1)*BE485*(DAY(EOMONTH(BE$15,0))),
$DH485="день_2",
$BP485/30*MAX(MIN($AX485,EOMONTH(BE$15,0))-MAX($AW485,BE$15)+1,),
$DH485="раб.день",
$BP485/30*(IFERROR(
_xlfn.LET(_xlpm.VD,
CHOOSE(
{1;2;3;4;5;6;7;8;9;10;11;12;13;14;15;16;17;18},
45658,45659,45660,45661,45662,45663,45664,45665,45711,45724,45778,45779,45785,45786,45820,45821,45965,46022),
_xlfn.LET(_xlpm.DD,
MAX(MIN($AX485,EOMONTH(BE$15,0))-MAX($AW485,BE$15),),
_xlfn.IFS(
AND(MONTH($AW485)=MONTH(BE$15),MONTH($AX485)&lt;&gt;MONTH(BE$15)),
NETWORKDAYS.INTL($AW485,$AW485+_xlpm.DD,1,_xlpm.VD),
AND(MONTH($AW485)&lt;&gt;MONTH(BE$15),MONTH($AX485)=MONTH(BE$15)),
NETWORKDAYS.INTL(($AX485)-_xlpm.DD,$AX485,1,_xlpm.VD),
AND(MONTH($AW485)&lt;MONTH(BE$15),MONTH($AX485)&gt;MONTH(BE$15)),
NETWORKDAYS.INTL((EOMONTH(BE$15-1,1))-_xlpm.DD,EOMONTH(BE$15-1,1),1,_xlpm.VD),
AND(MONTH($AW485)=MONTH(BE$15),MONTH($AX485)=MONTH(BE$15)),
NETWORKDAYS.INTL($AW485,$AX485,1,_xlpm.VD)))),0)),
$DH485="месяц",
$BP485*BE485,
$DH485="неделя",
$BP485*BE485/7*(ROUNDUP((DAY(EOMONTH(BE$15,0)))/4,0))),
0)</f>
        <v/>
      </c>
      <c r="BW485" s="125">
        <f t="array" ref="BW485">
IFERROR(
_xlfn.IFS(
$DH485="день_1",
$BP485*$BL485/($AX485-$AW485+1)*BF485*(DAY(EOMONTH(BF$15,0))),
$DH485="день_2",
$BP485/30*MAX(MIN($AX485,EOMONTH(BF$15,0))-MAX($AW485,BF$15)+1,),
$DH485="раб.день",
$BP485/30*(IFERROR(
_xlfn.LET(_xlpm.VD,
CHOOSE(
{1;2;3;4;5;6;7;8;9;10;11;12;13;14;15;16;17;18},
45658,45659,45660,45661,45662,45663,45664,45665,45711,45724,45778,45779,45785,45786,45820,45821,45965,46022),
_xlfn.LET(_xlpm.DD,
MAX(MIN($AX485,EOMONTH(BF$15,0))-MAX($AW485,BF$15),),
_xlfn.IFS(
AND(MONTH($AW485)=MONTH(BF$15),MONTH($AX485)&lt;&gt;MONTH(BF$15)),
NETWORKDAYS.INTL($AW485,$AW485+_xlpm.DD,1,_xlpm.VD),
AND(MONTH($AW485)&lt;&gt;MONTH(BF$15),MONTH($AX485)=MONTH(BF$15)),
NETWORKDAYS.INTL(($AX485)-_xlpm.DD,$AX485,1,_xlpm.VD),
AND(MONTH($AW485)&lt;MONTH(BF$15),MONTH($AX485)&gt;MONTH(BF$15)),
NETWORKDAYS.INTL((EOMONTH(BF$15-1,1))-_xlpm.DD,EOMONTH(BF$15-1,1),1,_xlpm.VD),
AND(MONTH($AW485)=MONTH(BF$15),MONTH($AX485)=MONTH(BF$15)),
NETWORKDAYS.INTL($AW485,$AX485,1,_xlpm.VD)))),0)),
$DH485="месяц",
$BP485*BF485,
$DH485="неделя",
$BP485*BF485/7*(ROUNDUP((DAY(EOMONTH(BF$15,0)))/4,0))),
0)</f>
        <v/>
      </c>
      <c r="BX485" s="125">
        <f t="array" ref="BX485">
IFERROR(
_xlfn.IFS(
$DH485="день_1",
$BP485*$BL485/($AX485-$AW485+1)*BG485*(DAY(EOMONTH(BG$15,0))),
$DH485="день_2",
$BP485/30*MAX(MIN($AX485,EOMONTH(BG$15,0))-MAX($AW485,BG$15)+1,),
$DH485="раб.день",
$BP485/30*(IFERROR(
_xlfn.LET(_xlpm.VD,
CHOOSE(
{1;2;3;4;5;6;7;8;9;10;11;12;13;14;15;16;17;18},
45658,45659,45660,45661,45662,45663,45664,45665,45711,45724,45778,45779,45785,45786,45820,45821,45965,46022),
_xlfn.LET(_xlpm.DD,
MAX(MIN($AX485,EOMONTH(BG$15,0))-MAX($AW485,BG$15),),
_xlfn.IFS(
AND(MONTH($AW485)=MONTH(BG$15),MONTH($AX485)&lt;&gt;MONTH(BG$15)),
NETWORKDAYS.INTL($AW485,$AW485+_xlpm.DD,1,_xlpm.VD),
AND(MONTH($AW485)&lt;&gt;MONTH(BG$15),MONTH($AX485)=MONTH(BG$15)),
NETWORKDAYS.INTL(($AX485)-_xlpm.DD,$AX485,1,_xlpm.VD),
AND(MONTH($AW485)&lt;MONTH(BG$15),MONTH($AX485)&gt;MONTH(BG$15)),
NETWORKDAYS.INTL((EOMONTH(BG$15-1,1))-_xlpm.DD,EOMONTH(BG$15-1,1),1,_xlpm.VD),
AND(MONTH($AW485)=MONTH(BG$15),MONTH($AX485)=MONTH(BG$15)),
NETWORKDAYS.INTL($AW485,$AX485,1,_xlpm.VD)))),0)),
$DH485="месяц",
$BP485*BG485,
$DH485="неделя",
$BP485*BG485/7*(ROUNDUP((DAY(EOMONTH(BG$15,0)))/4,0))),
0)</f>
        <v/>
      </c>
      <c r="BY485" s="125">
        <f t="array" ref="BY485">
IFERROR(
_xlfn.IFS(
$DH485="день_1",
$BP485*$BL485/($AX485-$AW485+1)*BH485*(DAY(EOMONTH(BH$15,0))),
$DH485="день_2",
$BP485/30*MAX(MIN($AX485,EOMONTH(BH$15,0))-MAX($AW485,BH$15)+1,),
$DH485="раб.день",
$BP485/30*(IFERROR(
_xlfn.LET(_xlpm.VD,
CHOOSE(
{1;2;3;4;5;6;7;8;9;10;11;12;13;14;15;16;17;18},
45658,45659,45660,45661,45662,45663,45664,45665,45711,45724,45778,45779,45785,45786,45820,45821,45965,46022),
_xlfn.LET(_xlpm.DD,
MAX(MIN($AX485,EOMONTH(BH$15,0))-MAX($AW485,BH$15),),
_xlfn.IFS(
AND(MONTH($AW485)=MONTH(BH$15),MONTH($AX485)&lt;&gt;MONTH(BH$15)),
NETWORKDAYS.INTL($AW485,$AW485+_xlpm.DD,1,_xlpm.VD),
AND(MONTH($AW485)&lt;&gt;MONTH(BH$15),MONTH($AX485)=MONTH(BH$15)),
NETWORKDAYS.INTL(($AX485)-_xlpm.DD,$AX485,1,_xlpm.VD),
AND(MONTH($AW485)&lt;MONTH(BH$15),MONTH($AX485)&gt;MONTH(BH$15)),
NETWORKDAYS.INTL((EOMONTH(BH$15-1,1))-_xlpm.DD,EOMONTH(BH$15-1,1),1,_xlpm.VD),
AND(MONTH($AW485)=MONTH(BH$15),MONTH($AX485)=MONTH(BH$15)),
NETWORKDAYS.INTL($AW485,$AX485,1,_xlpm.VD)))),0)),
$DH485="месяц",
$BP485*BH485,
$DH485="неделя",
$BP485*BH485/7*(ROUNDUP((DAY(EOMONTH(BH$15,0)))/4,0))),
0)</f>
        <v/>
      </c>
      <c r="BZ485" s="125">
        <f t="array" ref="BZ485">
IFERROR(
_xlfn.IFS(
$DH485="день_1",
$BP485*$BL485/($AX485-$AW485+1)*BI485*(DAY(EOMONTH(BI$15,0))),
$DH485="день_2",
$BP485/30*MAX(MIN($AX485,EOMONTH(BI$15,0))-MAX($AW485,BI$15)+1,),
$DH485="раб.день",
$BP485/30*(IFERROR(
_xlfn.LET(_xlpm.VD,
CHOOSE(
{1;2;3;4;5;6;7;8;9;10;11;12;13;14;15;16;17;18},
45658,45659,45660,45661,45662,45663,45664,45665,45711,45724,45778,45779,45785,45786,45820,45821,45965,46022),
_xlfn.LET(_xlpm.DD,
MAX(MIN($AX485,EOMONTH(BI$15,0))-MAX($AW485,BI$15),),
_xlfn.IFS(
AND(MONTH($AW485)=MONTH(BI$15),MONTH($AX485)&lt;&gt;MONTH(BI$15)),
NETWORKDAYS.INTL($AW485,$AW485+_xlpm.DD,1,_xlpm.VD),
AND(MONTH($AW485)&lt;&gt;MONTH(BI$15),MONTH($AX485)=MONTH(BI$15)),
NETWORKDAYS.INTL(($AX485)-_xlpm.DD,$AX485,1,_xlpm.VD),
AND(MONTH($AW485)&lt;MONTH(BI$15),MONTH($AX485)&gt;MONTH(BI$15)),
NETWORKDAYS.INTL((EOMONTH(BI$15-1,1))-_xlpm.DD,EOMONTH(BI$15-1,1),1,_xlpm.VD),
AND(MONTH($AW485)=MONTH(BI$15),MONTH($AX485)=MONTH(BI$15)),
NETWORKDAYS.INTL($AW485,$AX485,1,_xlpm.VD)))),0)),
$DH485="месяц",
$BP485*BI485,
$DH485="неделя",
$BP485*BI485/7*(ROUNDUP((DAY(EOMONTH(BI$15,0)))/4,0))),
0)</f>
        <v/>
      </c>
      <c r="CA485" s="125">
        <f t="array" ref="CA485">
IFERROR(
_xlfn.IFS(
$DH485="день_1",
$BP485*$BL485/($AX485-$AW485+1)*BJ485*(DAY(EOMONTH(BJ$15,0))),
$DH485="день_2",
$BP485/30*MAX(MIN($AX485,EOMONTH(BJ$15,0))-MAX($AW485,BJ$15)+1,),
$DH485="раб.день",
$BP485/30*(IFERROR(
_xlfn.LET(_xlpm.VD,
CHOOSE(
{1;2;3;4;5;6;7;8;9;10;11;12;13;14;15;16;17;18},
45658,45659,45660,45661,45662,45663,45664,45665,45711,45724,45778,45779,45785,45786,45820,45821,45965,46022),
_xlfn.LET(_xlpm.DD,
MAX(MIN($AX485,EOMONTH(BJ$15,0))-MAX($AW485,BJ$15),),
_xlfn.IFS(
AND(MONTH($AW485)=MONTH(BJ$15),MONTH($AX485)&lt;&gt;MONTH(BJ$15)),
NETWORKDAYS.INTL($AW485,$AW485+_xlpm.DD,1,_xlpm.VD),
AND(MONTH($AW485)&lt;&gt;MONTH(BJ$15),MONTH($AX485)=MONTH(BJ$15)),
NETWORKDAYS.INTL(($AX485)-_xlpm.DD,$AX485,1,_xlpm.VD),
AND(MONTH($AW485)&lt;MONTH(BJ$15),MONTH($AX485)&gt;MONTH(BJ$15)),
NETWORKDAYS.INTL((EOMONTH(BJ$15-1,1))-_xlpm.DD,EOMONTH(BJ$15-1,1),1,_xlpm.VD),
AND(MONTH($AW485)=MONTH(BJ$15),MONTH($AX485)=MONTH(BJ$15)),
NETWORKDAYS.INTL($AW485,$AX485,1,_xlpm.VD)))),0)),
$DH485="месяц",
$BP485*BJ485,
$DH485="неделя",
$BP485*BJ485/7*(ROUNDUP((DAY(EOMONTH(BJ$15,0)))/4,0))),
0)</f>
        <v/>
      </c>
      <c r="CB485" s="125">
        <f t="array" ref="CB485">
IFERROR(
_xlfn.IFS(
$DH485="день_1",
$BP485*$BL485/($AX485-$AW485+1)*BK485*(DAY(EOMONTH(BK$15,0))),
$DH485="день_2",
$BP485/30*MAX(MIN($AX485,EOMONTH(BK$15,0))-MAX($AW485,BK$15)+1,),
$DH485="раб.день",
$BP485/30*(IFERROR(
_xlfn.LET(_xlpm.VD,
CHOOSE(
{1;2;3;4;5;6;7;8;9;10;11;12;13;14;15;16;17;18},
45658,45659,45660,45661,45662,45663,45664,45665,45711,45724,45778,45779,45785,45786,45820,45821,45965,46022),
_xlfn.LET(_xlpm.DD,
MAX(MIN($AX485,EOMONTH(BK$15,0))-MAX($AW485,BK$15),),
_xlfn.IFS(
AND(MONTH($AW485)=MONTH(BK$15),MONTH($AX485)&lt;&gt;MONTH(BK$15)),
NETWORKDAYS.INTL($AW485,$AW485+_xlpm.DD,1,_xlpm.VD),
AND(MONTH($AW485)&lt;&gt;MONTH(BK$15),MONTH($AX485)=MONTH(BK$15)),
NETWORKDAYS.INTL(($AX485)-_xlpm.DD,$AX485,1,_xlpm.VD),
AND(MONTH($AW485)&lt;MONTH(BK$15),MONTH($AX485)&gt;MONTH(BK$15)),
NETWORKDAYS.INTL((EOMONTH(BK$15-1,1))-_xlpm.DD,EOMONTH(BK$15-1,1),1,_xlpm.VD),
AND(MONTH($AW485)=MONTH(BK$15),MONTH($AX485)=MONTH(BK$15)),
NETWORKDAYS.INTL($AW485,$AX485,1,_xlpm.VD)))),0)),
$DH485="месяц",
$BP485*BK485,
$DH485="неделя",
$BP485*BK485/7*(ROUNDUP((DAY(EOMONTH(BK$15,0)))/4,0))),
0)</f>
        <v/>
      </c>
      <c r="CC485" s="125">
        <f>SUM($BQ485:$CB485)</f>
        <v/>
      </c>
      <c r="CD485" s="126">
        <f>SUM($EH485:$EH485)</f>
        <v/>
      </c>
      <c r="CE485" s="126">
        <f>$CD485*$AB485</f>
        <v/>
      </c>
      <c r="CF485" s="126">
        <f>SUM($EK485:$EK485)</f>
        <v/>
      </c>
      <c r="CG485" s="126">
        <f>$CF485*$AB485</f>
        <v/>
      </c>
      <c r="CH485" s="126">
        <f>SUM($CC485,$CE485,$CG485)</f>
        <v/>
      </c>
      <c r="CI485" s="126">
        <f>$CH485*(1+$CM485)</f>
        <v/>
      </c>
      <c r="CJ485" s="127" t="n">
        <v>0</v>
      </c>
      <c r="CK485" s="126">
        <f>SUM($CH485:$CH485)*(1+$CJ485)</f>
        <v/>
      </c>
      <c r="CL485" s="126">
        <f>SUM($CH485:$CH485)*(1+$CM485)</f>
        <v/>
      </c>
      <c r="CM485" s="59" t="inlineStr">
        <is>
          <t>20%</t>
        </is>
      </c>
      <c r="CN485" s="59" t="n"/>
      <c r="CO485" s="72" t="n"/>
      <c r="CP485" s="59" t="n"/>
      <c r="CQ485" s="73" t="n"/>
      <c r="CR485" s="73" t="n"/>
      <c r="CS485" s="73" t="n"/>
      <c r="CT485" s="72" t="n"/>
      <c r="CU485" s="79" t="inlineStr">
        <is>
          <t> </t>
        </is>
      </c>
      <c r="CV485" s="60" t="n"/>
      <c r="CW485" s="60" t="n"/>
      <c r="CX485" s="60" t="n"/>
      <c r="CY485" s="127">
        <f>IFERROR(($CC485-$EE485)/($EE485/(1-$DQ485)),0)</f>
        <v/>
      </c>
      <c r="CZ485" s="127">
        <f>IFERROR(1-$EI485/($CE485),0)</f>
        <v/>
      </c>
      <c r="DA485" s="127">
        <f>IFERROR(1-$EL485/($CG485),0)</f>
        <v/>
      </c>
      <c r="DB485" s="126">
        <f>ROUND(IFERROR(($CI485/(1+$CM485)-$EN485),0),2)</f>
        <v/>
      </c>
      <c r="DC485" s="128" t="n"/>
      <c r="DD485" s="125" t="n"/>
      <c r="DE485" s="75" t="n">
        <v>0</v>
      </c>
      <c r="DF485" s="128" t="n"/>
      <c r="DG485" s="125">
        <f>IF($DC485=0,0,$DD485*($DC485*100%-$DE485*$DF485))*SUM($AB485:$AB485)</f>
        <v/>
      </c>
      <c r="DH485" s="129" t="inlineStr">
        <is>
          <t>месяц</t>
        </is>
      </c>
      <c r="DI485" s="130">
        <f t="array" ref="DI485">IFERROR(
IF($ES485="LisChannel",
(ROUND(((INDEX({174.625;153.888888888889;130.972222222222},MATCH($AI485,{2;3;4}),0))*$AG485*$AI485),2)),0),0)</f>
        <v/>
      </c>
      <c r="DJ485" s="130">
        <f>
_xlfn.LET(_xlpm.X,
IFERROR(
IF($ES485="НовиковТВ",
(_xlfn.LET(_xlpm.NTV,
_xlfn.LET(_xlpm.MIN,350000,
IF(SUMIFS($DI:$DI,$ES:$ES,"НовиковТВ")&lt;=_xlpm.MIN,
(SUMIFS($DI:$DI,$ES:$ES,"НовиковТВ")/(COUNTIFS($ES:$ES,"НовиковТВ")))*_xlpm.MIN/SUMIFS($DI:$DI,$ES:$ES,"НовиковТВ"),
DI485)),
_xlpm.NTV+$DG485/(1-(1-(_xlpm.NTV)*(1-$DL485)*(1-$DM485)*(1-$DN485)*(1-$DO485)*(1-$DP485)/_xlpm.NTV))))/(1+$EP485),
$DI485+$DG485/(1-(1-($DI485)*(1-$DL485)*(1-$DM485)*(1-$DN485)*(1-$DO485)*(1-$DP485)/$DI485))),
0),
_xlpm.X*(1+$CM485)*(1+$CW485)-_xlpm.X*(1+$CM485)+_xlpm.X)</f>
        <v/>
      </c>
      <c r="DK485" s="125" t="inlineStr">
        <is>
          <t>послед.</t>
        </is>
      </c>
      <c r="DL485" s="63" t="n">
        <v>0</v>
      </c>
      <c r="DM485" s="63" t="n">
        <v>0</v>
      </c>
      <c r="DN485" s="63" t="n">
        <v>0</v>
      </c>
      <c r="DO485" s="63" t="n">
        <v>0</v>
      </c>
      <c r="DP485" s="63" t="n">
        <v>0</v>
      </c>
      <c r="DQ485" s="63">
        <f t="array" ref="DQ485">IFERROR(_xlfn.IFS(
$DK485="послед.",1-(1-$DL485)*(1-$DM485)*(1-$DN485)*(1-$DO485)*(1-$DP485),
$DK485="сумм.",$DL485+$DM485+$DN485+$DO485+$DP485),
0)</f>
        <v/>
      </c>
      <c r="DR485" s="125">
        <f t="array" ref="DR485">
IFERROR(
_xlfn.IFS(
$BL485=0,
0,
$BL485&gt;0,
_xlfn.IFS($DK485="послед.",
$DJ485*(1-$DL485)*(1-$DM485)*(1-$DN485)*(1-$DO485)*(1-$DP485),
$DK485="сумм.",
$DJ485*(1-($DL485+$DM485+$DN485+$DO485+$DP485)))),0)</f>
        <v/>
      </c>
      <c r="DS485" s="125">
        <f t="array" ref="DS485">
IFERROR(_xlfn.IFS(
$DH485="день_1",
$DR485*$BL485/($AX485-$AW485+1)*AZ485*(DAY(EOMONTH(AZ$15,0))),
$DH485="день_2",
$DR485/30*MAX(MIN($AX485,EOMONTH(AZ$15,0))-MAX($AW485,AZ$15)+1,),
$DH485="раб.день",
$DR485/30*(IFERROR(
_xlfn.LET(_xlpm.VD,
CHOOSE(
{1;2;3;4;5;6;7;8;9;10;11;12;13;14;15;16;17;18},
45658,45659,45660,45661,45662,45663,45664,45665,45711,45724,45778,45779,45785,45786,45820,45821,45965,46022),
_xlfn.LET(_xlpm.DD,
MAX(MIN($AX485,EOMONTH(AZ$15,0))-MAX($AW485,AZ$15),),
_xlfn.IFS(
AND(MONTH($AW485)=MONTH(AZ$15),MONTH($AX485)&lt;&gt;MONTH(AZ$15)),
NETWORKDAYS.INTL($AW485,$AW485+_xlpm.DD,1,_xlpm.VD),
AND(MONTH($AW485)&lt;&gt;MONTH(AZ$15),MONTH($AX485)=MONTH(AZ$15)),
NETWORKDAYS.INTL(($AX485)-_xlpm.DD,$AX485,1,_xlpm.VD),
AND(MONTH($AW485)&lt;MONTH(AZ$15),MONTH($AX485)&gt;MONTH(AZ$15)),
NETWORKDAYS.INTL((EOMONTH(AZ$15-1,1))-_xlpm.DD,EOMONTH(AZ$15-1,1),1,_xlpm.VD),
AND(MONTH($AW485)=MONTH(AZ$15),MONTH($AX485)=MONTH(AZ$15)),
NETWORKDAYS.INTL($AW485,$AX485,1,_xlpm.VD)))),0)),
$DH485="месяц",
$DR485*AZ485,
$DH485="неделя",
$DR485*AZ485/7*(ROUNDUP((DAY(EOMONTH(AZ$15,0)))/4,0))),
0)</f>
        <v/>
      </c>
      <c r="DT485" s="125">
        <f t="array" ref="DT485">
IFERROR(_xlfn.IFS(
$DH485="день_1",
$DR485*$BL485/($AX485-$AW485+1)*BA485*(DAY(EOMONTH(BA$15,0))),
$DH485="день_2",
$DR485/30*MAX(MIN($AX485,EOMONTH(BA$15,0))-MAX($AW485,BA$15)+1,),
$DH485="раб.день",
$DR485/30*(IFERROR(
_xlfn.LET(_xlpm.VD,
CHOOSE(
{1;2;3;4;5;6;7;8;9;10;11;12;13;14;15;16;17;18},
45658,45659,45660,45661,45662,45663,45664,45665,45711,45724,45778,45779,45785,45786,45820,45821,45965,46022),
_xlfn.LET(_xlpm.DD,
MAX(MIN($AX485,EOMONTH(BA$15,0))-MAX($AW485,BA$15),),
_xlfn.IFS(
AND(MONTH($AW485)=MONTH(BA$15),MONTH($AX485)&lt;&gt;MONTH(BA$15)),
NETWORKDAYS.INTL($AW485,$AW485+_xlpm.DD,1,_xlpm.VD),
AND(MONTH($AW485)&lt;&gt;MONTH(BA$15),MONTH($AX485)=MONTH(BA$15)),
NETWORKDAYS.INTL(($AX485)-_xlpm.DD,$AX485,1,_xlpm.VD),
AND(MONTH($AW485)&lt;MONTH(BA$15),MONTH($AX485)&gt;MONTH(BA$15)),
NETWORKDAYS.INTL((EOMONTH(BA$15-1,1))-_xlpm.DD,EOMONTH(BA$15-1,1),1,_xlpm.VD),
AND(MONTH($AW485)=MONTH(BA$15),MONTH($AX485)=MONTH(BA$15)),
NETWORKDAYS.INTL($AW485,$AX485,1,_xlpm.VD)))),0)),
$DH485="месяц",
$DR485*BA485,
$DH485="неделя",
$DR485*BA485/7*(ROUNDUP((DAY(EOMONTH(BA$15,0)))/4,0))),
0)</f>
        <v/>
      </c>
      <c r="DU485" s="125">
        <f t="array" ref="DU485">
IFERROR(_xlfn.IFS(
$DH485="день_1",
$DR485*$BL485/($AX485-$AW485+1)*BB485*(DAY(EOMONTH(BB$15,0))),
$DH485="день_2",
$DR485/30*MAX(MIN($AX485,EOMONTH(BB$15,0))-MAX($AW485,BB$15)+1,),
$DH485="раб.день",
$DR485/30*(IFERROR(
_xlfn.LET(_xlpm.VD,
CHOOSE(
{1;2;3;4;5;6;7;8;9;10;11;12;13;14;15;16;17;18},
45658,45659,45660,45661,45662,45663,45664,45665,45711,45724,45778,45779,45785,45786,45820,45821,45965,46022),
_xlfn.LET(_xlpm.DD,
MAX(MIN($AX485,EOMONTH(BB$15,0))-MAX($AW485,BB$15),),
_xlfn.IFS(
AND(MONTH($AW485)=MONTH(BB$15),MONTH($AX485)&lt;&gt;MONTH(BB$15)),
NETWORKDAYS.INTL($AW485,$AW485+_xlpm.DD,1,_xlpm.VD),
AND(MONTH($AW485)&lt;&gt;MONTH(BB$15),MONTH($AX485)=MONTH(BB$15)),
NETWORKDAYS.INTL(($AX485)-_xlpm.DD,$AX485,1,_xlpm.VD),
AND(MONTH($AW485)&lt;MONTH(BB$15),MONTH($AX485)&gt;MONTH(BB$15)),
NETWORKDAYS.INTL((EOMONTH(BB$15-1,1))-_xlpm.DD,EOMONTH(BB$15-1,1),1,_xlpm.VD),
AND(MONTH($AW485)=MONTH(BB$15),MONTH($AX485)=MONTH(BB$15)),
NETWORKDAYS.INTL($AW485,$AX485,1,_xlpm.VD)))),0)),
$DH485="месяц",
$DR485*BB485,
$DH485="неделя",
$DR485*BB485/7*(ROUNDUP((DAY(EOMONTH(BB$15,0)))/4,0))),
0)</f>
        <v/>
      </c>
      <c r="DV485" s="125">
        <f t="array" ref="DV485">
IFERROR(_xlfn.IFS(
$DH485="день_1",
$DR485*$BL485/($AX485-$AW485+1)*BC485*(DAY(EOMONTH(BC$15,0))),
$DH485="день_2",
$DR485/30*MAX(MIN($AX485,EOMONTH(BC$15,0))-MAX($AW485,BC$15)+1,),
$DH485="раб.день",
$DR485/30*(IFERROR(
_xlfn.LET(_xlpm.VD,
CHOOSE(
{1;2;3;4;5;6;7;8;9;10;11;12;13;14;15;16;17;18},
45658,45659,45660,45661,45662,45663,45664,45665,45711,45724,45778,45779,45785,45786,45820,45821,45965,46022),
_xlfn.LET(_xlpm.DD,
MAX(MIN($AX485,EOMONTH(BC$15,0))-MAX($AW485,BC$15),),
_xlfn.IFS(
AND(MONTH($AW485)=MONTH(BC$15),MONTH($AX485)&lt;&gt;MONTH(BC$15)),
NETWORKDAYS.INTL($AW485,$AW485+_xlpm.DD,1,_xlpm.VD),
AND(MONTH($AW485)&lt;&gt;MONTH(BC$15),MONTH($AX485)=MONTH(BC$15)),
NETWORKDAYS.INTL(($AX485)-_xlpm.DD,$AX485,1,_xlpm.VD),
AND(MONTH($AW485)&lt;MONTH(BC$15),MONTH($AX485)&gt;MONTH(BC$15)),
NETWORKDAYS.INTL((EOMONTH(BC$15-1,1))-_xlpm.DD,EOMONTH(BC$15-1,1),1,_xlpm.VD),
AND(MONTH($AW485)=MONTH(BC$15),MONTH($AX485)=MONTH(BC$15)),
NETWORKDAYS.INTL($AW485,$AX485,1,_xlpm.VD)))),0)),
$DH485="месяц",
$DR485*BC485,
$DH485="неделя",
$DR485*BC485/7*(ROUNDUP((DAY(EOMONTH(BC$15,0)))/4,0))),
0)</f>
        <v/>
      </c>
      <c r="DW485" s="125">
        <f t="array" ref="DW485">
IFERROR(_xlfn.IFS(
$DH485="день_1",
$DR485*$BL485/($AX485-$AW485+1)*BD485*(DAY(EOMONTH(BD$15,0))),
$DH485="день_2",
$DR485/30*MAX(MIN($AX485,EOMONTH(BD$15,0))-MAX($AW485,BD$15)+1,),
$DH485="раб.день",
$DR485/30*(IFERROR(
_xlfn.LET(_xlpm.VD,
CHOOSE(
{1;2;3;4;5;6;7;8;9;10;11;12;13;14;15;16;17;18},
45658,45659,45660,45661,45662,45663,45664,45665,45711,45724,45778,45779,45785,45786,45820,45821,45965,46022),
_xlfn.LET(_xlpm.DD,
MAX(MIN($AX485,EOMONTH(BD$15,0))-MAX($AW485,BD$15),),
_xlfn.IFS(
AND(MONTH($AW485)=MONTH(BD$15),MONTH($AX485)&lt;&gt;MONTH(BD$15)),
NETWORKDAYS.INTL($AW485,$AW485+_xlpm.DD,1,_xlpm.VD),
AND(MONTH($AW485)&lt;&gt;MONTH(BD$15),MONTH($AX485)=MONTH(BD$15)),
NETWORKDAYS.INTL(($AX485)-_xlpm.DD,$AX485,1,_xlpm.VD),
AND(MONTH($AW485)&lt;MONTH(BD$15),MONTH($AX485)&gt;MONTH(BD$15)),
NETWORKDAYS.INTL((EOMONTH(BD$15-1,1))-_xlpm.DD,EOMONTH(BD$15-1,1),1,_xlpm.VD),
AND(MONTH($AW485)=MONTH(BD$15),MONTH($AX485)=MONTH(BD$15)),
NETWORKDAYS.INTL($AW485,$AX485,1,_xlpm.VD)))),0)),
$DH485="месяц",
$DR485*BD485,
$DH485="неделя",
$DR485*BD485/7*(ROUNDUP((DAY(EOMONTH(BD$15,0)))/4,0))),
0)</f>
        <v/>
      </c>
      <c r="DX485" s="125">
        <f t="array" ref="DX485">
IFERROR(_xlfn.IFS(
$DH485="день_1",
$DR485*$BL485/($AX485-$AW485+1)*BE485*(DAY(EOMONTH(BE$15,0))),
$DH485="день_2",
$DR485/30*MAX(MIN($AX485,EOMONTH(BE$15,0))-MAX($AW485,BE$15)+1,),
$DH485="раб.день",
$DR485/30*(IFERROR(
_xlfn.LET(_xlpm.VD,
CHOOSE(
{1;2;3;4;5;6;7;8;9;10;11;12;13;14;15;16;17;18},
45658,45659,45660,45661,45662,45663,45664,45665,45711,45724,45778,45779,45785,45786,45820,45821,45965,46022),
_xlfn.LET(_xlpm.DD,
MAX(MIN($AX485,EOMONTH(BE$15,0))-MAX($AW485,BE$15),),
_xlfn.IFS(
AND(MONTH($AW485)=MONTH(BE$15),MONTH($AX485)&lt;&gt;MONTH(BE$15)),
NETWORKDAYS.INTL($AW485,$AW485+_xlpm.DD,1,_xlpm.VD),
AND(MONTH($AW485)&lt;&gt;MONTH(BE$15),MONTH($AX485)=MONTH(BE$15)),
NETWORKDAYS.INTL(($AX485)-_xlpm.DD,$AX485,1,_xlpm.VD),
AND(MONTH($AW485)&lt;MONTH(BE$15),MONTH($AX485)&gt;MONTH(BE$15)),
NETWORKDAYS.INTL((EOMONTH(BE$15-1,1))-_xlpm.DD,EOMONTH(BE$15-1,1),1,_xlpm.VD),
AND(MONTH($AW485)=MONTH(BE$15),MONTH($AX485)=MONTH(BE$15)),
NETWORKDAYS.INTL($AW485,$AX485,1,_xlpm.VD)))),0)),
$DH485="месяц",
$DR485*BE485,
$DH485="неделя",
$DR485*BE485/7*(ROUNDUP((DAY(EOMONTH(BE$15,0)))/4,0))),
0)</f>
        <v/>
      </c>
      <c r="DY485" s="125">
        <f t="array" ref="DY485">
IFERROR(_xlfn.IFS(
$DH485="день_1",
$DR485*$BL485/($AX485-$AW485+1)*BF485*(DAY(EOMONTH(BF$15,0))),
$DH485="день_2",
$DR485/30*MAX(MIN($AX485,EOMONTH(BF$15,0))-MAX($AW485,BF$15)+1,),
$DH485="раб.день",
$DR485/30*(IFERROR(
_xlfn.LET(_xlpm.VD,
CHOOSE(
{1;2;3;4;5;6;7;8;9;10;11;12;13;14;15;16;17;18},
45658,45659,45660,45661,45662,45663,45664,45665,45711,45724,45778,45779,45785,45786,45820,45821,45965,46022),
_xlfn.LET(_xlpm.DD,
MAX(MIN($AX485,EOMONTH(BF$15,0))-MAX($AW485,BF$15),),
_xlfn.IFS(
AND(MONTH($AW485)=MONTH(BF$15),MONTH($AX485)&lt;&gt;MONTH(BF$15)),
NETWORKDAYS.INTL($AW485,$AW485+_xlpm.DD,1,_xlpm.VD),
AND(MONTH($AW485)&lt;&gt;MONTH(BF$15),MONTH($AX485)=MONTH(BF$15)),
NETWORKDAYS.INTL(($AX485)-_xlpm.DD,$AX485,1,_xlpm.VD),
AND(MONTH($AW485)&lt;MONTH(BF$15),MONTH($AX485)&gt;MONTH(BF$15)),
NETWORKDAYS.INTL((EOMONTH(BF$15-1,1))-_xlpm.DD,EOMONTH(BF$15-1,1),1,_xlpm.VD),
AND(MONTH($AW485)=MONTH(BF$15),MONTH($AX485)=MONTH(BF$15)),
NETWORKDAYS.INTL($AW485,$AX485,1,_xlpm.VD)))),0)),
$DH485="месяц",
$DR485*BF485,
$DH485="неделя",
$DR485*BF485/7*(ROUNDUP((DAY(EOMONTH(BF$15,0)))/4,0))),
0)</f>
        <v/>
      </c>
      <c r="DZ485" s="125">
        <f t="array" ref="DZ485">
IFERROR(_xlfn.IFS(
$DH485="день_1",
$DR485*$BL485/($AX485-$AW485+1)*BG485*(DAY(EOMONTH(BG$15,0))),
$DH485="день_2",
$DR485/30*MAX(MIN($AX485,EOMONTH(BG$15,0))-MAX($AW485,BG$15)+1,),
$DH485="раб.день",
$DR485/30*(IFERROR(
_xlfn.LET(_xlpm.VD,
CHOOSE(
{1;2;3;4;5;6;7;8;9;10;11;12;13;14;15;16;17;18},
45658,45659,45660,45661,45662,45663,45664,45665,45711,45724,45778,45779,45785,45786,45820,45821,45965,46022),
_xlfn.LET(_xlpm.DD,
MAX(MIN($AX485,EOMONTH(BG$15,0))-MAX($AW485,BG$15),),
_xlfn.IFS(
AND(MONTH($AW485)=MONTH(BG$15),MONTH($AX485)&lt;&gt;MONTH(BG$15)),
NETWORKDAYS.INTL($AW485,$AW485+_xlpm.DD,1,_xlpm.VD),
AND(MONTH($AW485)&lt;&gt;MONTH(BG$15),MONTH($AX485)=MONTH(BG$15)),
NETWORKDAYS.INTL(($AX485)-_xlpm.DD,$AX485,1,_xlpm.VD),
AND(MONTH($AW485)&lt;MONTH(BG$15),MONTH($AX485)&gt;MONTH(BG$15)),
NETWORKDAYS.INTL((EOMONTH(BG$15-1,1))-_xlpm.DD,EOMONTH(BG$15-1,1),1,_xlpm.VD),
AND(MONTH($AW485)=MONTH(BG$15),MONTH($AX485)=MONTH(BG$15)),
NETWORKDAYS.INTL($AW485,$AX485,1,_xlpm.VD)))),0)),
$DH485="месяц",
$DR485*BG485,
$DH485="неделя",
$DR485*BG485/7*(ROUNDUP((DAY(EOMONTH(BG$15,0)))/4,0))),
0)</f>
        <v/>
      </c>
      <c r="EA485" s="125">
        <f t="array" ref="EA485">
IFERROR(_xlfn.IFS(
$DH485="день_1",
$DR485*$BL485/($AX485-$AW485+1)*BH485*(DAY(EOMONTH(BH$15,0))),
$DH485="день_2",
$DR485/30*MAX(MIN($AX485,EOMONTH(BH$15,0))-MAX($AW485,BH$15)+1,),
$DH485="раб.день",
$DR485/30*(IFERROR(
_xlfn.LET(_xlpm.VD,
CHOOSE(
{1;2;3;4;5;6;7;8;9;10;11;12;13;14;15;16;17;18},
45658,45659,45660,45661,45662,45663,45664,45665,45711,45724,45778,45779,45785,45786,45820,45821,45965,46022),
_xlfn.LET(_xlpm.DD,
MAX(MIN($AX485,EOMONTH(BH$15,0))-MAX($AW485,BH$15),),
_xlfn.IFS(
AND(MONTH($AW485)=MONTH(BH$15),MONTH($AX485)&lt;&gt;MONTH(BH$15)),
NETWORKDAYS.INTL($AW485,$AW485+_xlpm.DD,1,_xlpm.VD),
AND(MONTH($AW485)&lt;&gt;MONTH(BH$15),MONTH($AX485)=MONTH(BH$15)),
NETWORKDAYS.INTL(($AX485)-_xlpm.DD,$AX485,1,_xlpm.VD),
AND(MONTH($AW485)&lt;MONTH(BH$15),MONTH($AX485)&gt;MONTH(BH$15)),
NETWORKDAYS.INTL((EOMONTH(BH$15-1,1))-_xlpm.DD,EOMONTH(BH$15-1,1),1,_xlpm.VD),
AND(MONTH($AW485)=MONTH(BH$15),MONTH($AX485)=MONTH(BH$15)),
NETWORKDAYS.INTL($AW485,$AX485,1,_xlpm.VD)))),0)),
$DH485="месяц",
$DR485*BH485,
$DH485="неделя",
$DR485*BH485/7*(ROUNDUP((DAY(EOMONTH(BH$15,0)))/4,0))),
0)</f>
        <v/>
      </c>
      <c r="EB485" s="125">
        <f t="array" ref="EB485">
IFERROR(_xlfn.IFS(
$DH485="день_1",
$DR485*$BL485/($AX485-$AW485+1)*BI485*(DAY(EOMONTH(BI$15,0))),
$DH485="день_2",
$DR485/30*MAX(MIN($AX485,EOMONTH(BI$15,0))-MAX($AW485,BI$15)+1,),
$DH485="раб.день",
$DR485/30*(IFERROR(
_xlfn.LET(_xlpm.VD,
CHOOSE(
{1;2;3;4;5;6;7;8;9;10;11;12;13;14;15;16;17;18},
45658,45659,45660,45661,45662,45663,45664,45665,45711,45724,45778,45779,45785,45786,45820,45821,45965,46022),
_xlfn.LET(_xlpm.DD,
MAX(MIN($AX485,EOMONTH(BI$15,0))-MAX($AW485,BI$15),),
_xlfn.IFS(
AND(MONTH($AW485)=MONTH(BI$15),MONTH($AX485)&lt;&gt;MONTH(BI$15)),
NETWORKDAYS.INTL($AW485,$AW485+_xlpm.DD,1,_xlpm.VD),
AND(MONTH($AW485)&lt;&gt;MONTH(BI$15),MONTH($AX485)=MONTH(BI$15)),
NETWORKDAYS.INTL(($AX485)-_xlpm.DD,$AX485,1,_xlpm.VD),
AND(MONTH($AW485)&lt;MONTH(BI$15),MONTH($AX485)&gt;MONTH(BI$15)),
NETWORKDAYS.INTL((EOMONTH(BI$15-1,1))-_xlpm.DD,EOMONTH(BI$15-1,1),1,_xlpm.VD),
AND(MONTH($AW485)=MONTH(BI$15),MONTH($AX485)=MONTH(BI$15)),
NETWORKDAYS.INTL($AW485,$AX485,1,_xlpm.VD)))),0)),
$DH485="месяц",
$DR485*BI485,
$DH485="неделя",
$DR485*BI485/7*(ROUNDUP((DAY(EOMONTH(BI$15,0)))/4,0))),
0)</f>
        <v/>
      </c>
      <c r="EC485" s="125">
        <f t="array" ref="EC485">
IFERROR(_xlfn.IFS(
$DH485="день_1",
$DR485*$BL485/($AX485-$AW485+1)*BJ485*(DAY(EOMONTH(BJ$15,0))),
$DH485="день_2",
$DR485/30*MAX(MIN($AX485,EOMONTH(BJ$15,0))-MAX($AW485,BJ$15)+1,),
$DH485="раб.день",
$DR485/30*(IFERROR(
_xlfn.LET(_xlpm.VD,
CHOOSE(
{1;2;3;4;5;6;7;8;9;10;11;12;13;14;15;16;17;18},
45658,45659,45660,45661,45662,45663,45664,45665,45711,45724,45778,45779,45785,45786,45820,45821,45965,46022),
_xlfn.LET(_xlpm.DD,
MAX(MIN($AX485,EOMONTH(BJ$15,0))-MAX($AW485,BJ$15),),
_xlfn.IFS(
AND(MONTH($AW485)=MONTH(BJ$15),MONTH($AX485)&lt;&gt;MONTH(BJ$15)),
NETWORKDAYS.INTL($AW485,$AW485+_xlpm.DD,1,_xlpm.VD),
AND(MONTH($AW485)&lt;&gt;MONTH(BJ$15),MONTH($AX485)=MONTH(BJ$15)),
NETWORKDAYS.INTL(($AX485)-_xlpm.DD,$AX485,1,_xlpm.VD),
AND(MONTH($AW485)&lt;MONTH(BJ$15),MONTH($AX485)&gt;MONTH(BJ$15)),
NETWORKDAYS.INTL((EOMONTH(BJ$15-1,1))-_xlpm.DD,EOMONTH(BJ$15-1,1),1,_xlpm.VD),
AND(MONTH($AW485)=MONTH(BJ$15),MONTH($AX485)=MONTH(BJ$15)),
NETWORKDAYS.INTL($AW485,$AX485,1,_xlpm.VD)))),0)),
$DH485="месяц",
$DR485*BJ485,
$DH485="неделя",
$DR485*BJ485/7*(ROUNDUP((DAY(EOMONTH(BJ$15,0)))/4,0))),
0)</f>
        <v/>
      </c>
      <c r="ED485" s="125">
        <f t="array" ref="ED485">
IFERROR(_xlfn.IFS(
$DH485="день_1",
$DR485*$BL485/($AX485-$AW485+1)*BK485*(DAY(EOMONTH(BK$15,0))),
$DH485="день_2",
$DR485/30*MAX(MIN($AX485,EOMONTH(BK$15,0))-MAX($AW485,BK$15)+1,),
$DH485="раб.день",
$DR485/30*(IFERROR(
_xlfn.LET(_xlpm.VD,
CHOOSE(
{1;2;3;4;5;6;7;8;9;10;11;12;13;14;15;16;17;18},
45658,45659,45660,45661,45662,45663,45664,45665,45711,45724,45778,45779,45785,45786,45820,45821,45965,46022),
_xlfn.LET(_xlpm.DD,
MAX(MIN($AX485,EOMONTH(BK$15,0))-MAX($AW485,BK$15),),
_xlfn.IFS(
AND(MONTH($AW485)=MONTH(BK$15),MONTH($AX485)&lt;&gt;MONTH(BK$15)),
NETWORKDAYS.INTL($AW485,$AW485+_xlpm.DD,1,_xlpm.VD),
AND(MONTH($AW485)&lt;&gt;MONTH(BK$15),MONTH($AX485)=MONTH(BK$15)),
NETWORKDAYS.INTL(($AX485)-_xlpm.DD,$AX485,1,_xlpm.VD),
AND(MONTH($AW485)&lt;MONTH(BK$15),MONTH($AX485)&gt;MONTH(BK$15)),
NETWORKDAYS.INTL((EOMONTH(BK$15-1,1))-_xlpm.DD,EOMONTH(BK$15-1,1),1,_xlpm.VD),
AND(MONTH($AW485)=MONTH(BK$15),MONTH($AX485)=MONTH(BK$15)),
NETWORKDAYS.INTL($AW485,$AX485,1,_xlpm.VD)))),0)),
$DH485="месяц",
$DR485*BK485,
$DH485="неделя",
$DR485*BK485/7*(ROUNDUP((DAY(EOMONTH(BK$15,0)))/4,0))),
0)</f>
        <v/>
      </c>
      <c r="EE485" s="125">
        <f>SUM($DS485,$DT485,$DU485,$DV485,$DW485,$DX485,$DY485,$DZ485,$EA485,$EB485,$EC485,$ED485)</f>
        <v/>
      </c>
      <c r="EF485" s="125">
        <f>IFERROR(ROUND($EE485*(1+$EP485),2),0)</f>
        <v/>
      </c>
      <c r="EG485" s="128" t="n">
        <v>1</v>
      </c>
      <c r="EH485" s="126" t="n">
        <v>0</v>
      </c>
      <c r="EI485" s="126">
        <f>ROUND(SUM($EH485:$EH485)*SUM($AB485:$AB485)*$EG485,2)</f>
        <v/>
      </c>
      <c r="EJ485" s="126">
        <f>ROUND($EI485*(1+$EP485),2)</f>
        <v/>
      </c>
      <c r="EK485" s="126" t="n">
        <v>0</v>
      </c>
      <c r="EL485" s="126">
        <f>ROUND(SUM($EK485:$EK485)*SUM($AB485:$AB485)*$EG485,2)</f>
        <v/>
      </c>
      <c r="EM485" s="126">
        <f>ROUND($EL485*(1+$EP485),2)</f>
        <v/>
      </c>
      <c r="EN485" s="126">
        <f>SUM($EE485,$EI485,$EL485)</f>
        <v/>
      </c>
      <c r="EO485" s="126">
        <f>SUM($EF485,$EJ485,$EM485)</f>
        <v/>
      </c>
      <c r="EP485" s="59" t="inlineStr">
        <is>
          <t>20%</t>
        </is>
      </c>
      <c r="EQ485" s="59" t="n"/>
      <c r="ER485" s="60">
        <f t="array" ref="ER485">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MATCH(ES485,
{"AMS";"RussOutdoor";"HD Outdoor";"Ingroup";"IQ";"Ledproduction";"LisChannel";"Logic";"Media-PPL";"NovikovTV | НовиковТВ";"SMA";"SOK";"КрокусТВ | CrocusTV | IndoorTV";"Сити";"ТЯК Москва"},
0)),"")</f>
        <v/>
      </c>
      <c r="ES485" s="60" t="n"/>
      <c r="ET485" s="60">
        <f t="array" ref="ET485">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MATCH(ES485,
{"AMS";"RussOutdoor";"HD Outdoor";"Ingroup";"IQ";"Ledproduction";"LisChannel";"Logic";"Media-PPL";"NovikovTV | НовиковТВ";"SMA";"SOK";"КрокусТВ | CrocusTV | IndoorTV";"Сити";"ТЯК Москва"},
0)),"")</f>
        <v/>
      </c>
      <c r="EU485" s="60" t="n"/>
      <c r="EV485" s="60" t="n"/>
      <c r="EX485" s="110">
        <f t="array" ref="EX485">
($AR485/30
+N("ТРАФИК ПЛОЩАДКИ"))*
(IFERROR(
_xlfn.LET(
_xlpm.GPR,
HLOOKUP($L485,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(MATCH($T485,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IF($Q485="цифровой",_xlpm.GPR/$AG485,_xlpm.GPR/60)),
0)
+N("DWELL TIME"))*
(IF($AB485=0,0,IF($AB485=1,0.3,IF($AB485=2,0.5,IF($AB485&gt;2,1))))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_xlfn.IFS($AC485="да",1.2,$AC485="нет",1)*
_xlfn.IFS($AD485="да",1.2,$AD485="нет",1)*
IF(R485="статический",1,1.2)*
$X485*
INDEX(
{1.2;1;1.2;1.2;1;1.2;1.2;1.2;1.2;1.2;1.2;1;1.2;1.2;1.2;1.2;1;1;1.2;1.2;1.2;1;1;1;1;1.2;1.2;1.2;1.2;1;1;1;1;1.2;1.2;1.2;1.2;1.2;1.2;1.2;1.2;1;1;1.2;1;1;1;1;1.5;1;1;1.5;1.5;1.2},
MATCH($Q485,_xlpm.MI,0)))&gt;{0.02;0.04;0.06;0.1;0.2;0.4;0.6;0.8;1;2;4;6})),
{0;1;2;3;4;5;6;7;8;9;10;11;12},
0)))
+N("КОЭФФИЦИЕНТ КОНТАКТА"))))*
(_xlfn.IFS($X485&lt;0.1,$X485/1000,$X485&gt;25,5.2,AND($X485&gt;=0.1,$X485&lt;=25),(($X485*2+0.1)/10)*($X485/10)))*
IFERROR((_xlfn.LET(
_xlpm.MA,
{0;0.8;0.85;0.9;0.95;1},
_xlpm.MAA,
{0;1;2;3;4;5},
INDEX(_xlpm.MA,MATCH(SUMPRODUCT(--((IF(ROUND(_xlpm.MAA,1)&gt;5,5,ROUND($AB485,1)))&gt;{0;1;2;3;4;5})),_xlpm.MAA,0)))
+N("КОЭФФИЦИЕНТ КОЛ-ВО КОНСТРУКЦИЙ")),1)*
$AB485,0))*
(IF($Q485="цифровой",$AG485/15*$AI485,1)
+N("ДЛЯ ЦИФРЫ"))</f>
        <v/>
      </c>
      <c r="EY485" s="110">
        <f>IFERROR(EX485*AY485,0)</f>
        <v/>
      </c>
      <c r="EZ485" s="131">
        <f>IFERROR(DP485/EY485*1000,0)</f>
        <v/>
      </c>
      <c r="FA485" s="112">
        <f>IFERROR(FC485/FB485,0)</f>
        <v/>
      </c>
      <c r="FB485" s="112">
        <f>IFERROR((FC485/(EY485/FF485*#REF!))*0.825,0)</f>
        <v/>
      </c>
      <c r="FC485" s="112">
        <f>IFERROR(((EX485*30/AR485)*100)/30,0)</f>
        <v/>
      </c>
      <c r="FD485" s="112">
        <f>IFERROR(EY485/G485*100%,0)</f>
        <v/>
      </c>
      <c r="FE485" s="112">
        <f>IFERROR(FD485/FC485*100%,0)</f>
        <v/>
      </c>
      <c r="FF485" s="110">
        <f>IFERROR(AR485/30*AY485,0)</f>
        <v/>
      </c>
    </row>
    <row r="486" ht="13" customHeight="1">
      <c r="A486" s="59" t="n"/>
      <c r="B486" s="60" t="n"/>
      <c r="C486" s="60" t="n"/>
      <c r="D486" s="60">
        <f t="array" ref="D486">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MATCH($E486,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86" s="60">
        <f t="array" ref="E486">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MATCH($F486,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86" s="60" t="inlineStr"/>
      <c r="G486" s="60" t="n"/>
      <c r="H486" s="60">
        <f t="array" ref="H486">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MATCH($I486,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86" s="60" t="n"/>
      <c r="J486" s="60" t="n"/>
      <c r="K486" s="60" t="n"/>
      <c r="L486" s="60" t="n"/>
      <c r="M486" s="60" t="n"/>
      <c r="N486" s="60" t="n"/>
      <c r="O486" s="60" t="n"/>
      <c r="P486" s="60">
        <f t="array" ref="P486">
_xlfn.IFS(
ISNUMBER(MATCH($Q486,{"шелфбаннер","разделитель","монетница","чековая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ISNUMBER(MATCH($Q486,{"LED/LCD","видеокулер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ISNUMBER(MATCH($Q486,{"автомобиль","машина","выставочное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ISNUMBER(MATCH($Q486,{"билборд","лифтовая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ISNUMBER(MATCH($Q486,{"навигация","подвесной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ISNUMBER(MATCH($Q486,{"движущаяся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ISNUMBER(MATCH($Q486,{"каталог","журнал"},)),
"Пресса",
$Q486="","")</f>
        <v/>
      </c>
      <c r="Q486" s="60" t="n"/>
      <c r="R486" s="60">
        <f t="array" ref="R486">
IFERROR(
_xlfn.IFS(
OR(ISNUMBER(MATCH($Q486,{"экспозиция","макет","стенд","автостенд","авто стенд","выставочное пространство","выставочные стенды","модульные выставочные стенды","3Д конструкция","3D конструкция"},)),P486="Экспонирование"),
"нестандартный",
ISNUMBER(MATCH($Q486,{"скроллер","призматрон"},)),
"динамический",
$P486="Видео",
"цифровой",
OR($P486="Пресса",$P486="Щит",$P486="POSm",$P486="Подвес",$P486="Брендирование/оклейка"),
"статический"),"")</f>
        <v/>
      </c>
      <c r="S486" s="59" t="n"/>
      <c r="T486" s="60" t="n"/>
      <c r="U486" s="60" t="n"/>
      <c r="V486" s="60">
        <f>
IF(P486="Видео",
"цифровой постер/ролик",
IF(ISNUMBER(MATCH(Q486,{"короб световой","короб световой | лайтбокс","короб световой | кристалайт","лайтбокс","лайт бокс","кристалайт","LB","lightbox"},)),
"бэклит",
IF(P486="Брендирование/оклейка",
"перфарированная пленка/самоклейка",
IF(P486="Экспонирование",
"под запрос",
IF(P486="Подвес",
"баннер/ткань",
"")))))</f>
        <v/>
      </c>
      <c r="W486" s="59" t="n"/>
      <c r="X486" s="59" t="n"/>
      <c r="Y486" s="59" t="n"/>
      <c r="Z486" s="61" t="n"/>
      <c r="AA486" s="61" t="n"/>
      <c r="AB486" s="61">
        <f>IF(BL486&gt;0,Z486,0)</f>
        <v/>
      </c>
      <c r="AC486" s="59" t="n"/>
      <c r="AD486" s="59" t="n"/>
      <c r="AE486" s="59" t="n"/>
      <c r="AF486" s="59" t="n"/>
      <c r="AG486" s="59" t="n"/>
      <c r="AH486" s="59" t="n"/>
      <c r="AI486" s="59" t="n"/>
      <c r="AJ486" s="59" t="n"/>
      <c r="AK486" s="59" t="n"/>
      <c r="AL486" s="62">
        <f>IFERROR(IF(OR(R486="статический",R486="динамический",R486="нестандартный",R486="",R486=""),"-",IF(AND(AH486="-",AI486="-"),"-",AK486*3600/AH486*AI486)),"-")</f>
        <v/>
      </c>
      <c r="AM486" s="62">
        <f>IFERROR(IF(OR(R486="статический",R486="динамический",R486="",R486="", R486="BTL",R486="нестандартный"),"-",AG486*AI486*AL486/60),"-")</f>
        <v/>
      </c>
      <c r="AN486" s="63">
        <f>IFERROR(IF(AH486="","-",AG486*AI486/AH486),"-")</f>
        <v/>
      </c>
      <c r="AO486" s="59">
        <f>IFERROR(IF(OR($R486="статический",$R486="динамический",$R486="",$R486="",$R486="BTL",$R486="нестандартный"),"-",$AL486*$AY486),"-")</f>
        <v/>
      </c>
      <c r="AP486" s="62">
        <f>IFERROR(IF(OR($R486="статический",$R486="динамический",$R486="",$R486="",$R486="BTL",$R486="нестандартный"),"-",$AM486*AY486),"-")</f>
        <v/>
      </c>
      <c r="AQ486" s="64" t="n"/>
      <c r="AR486" s="61" t="n"/>
      <c r="AS486" s="61" t="n"/>
      <c r="AT486" s="61" t="n"/>
      <c r="AU486" s="65" t="n"/>
      <c r="AV486" s="124">
        <f>IFERROR(DR486/AT486*1000,"n/a")</f>
        <v/>
      </c>
      <c r="AW486" s="67" t="n"/>
      <c r="AX486" s="67" t="n"/>
      <c r="AY486" s="43">
        <f>IFERROR(IF(OR($AW486="",$AX486=""),"",_xlfn.DAYS($AX486+1,$AW486)),"")</f>
        <v/>
      </c>
      <c r="AZ486" s="68">
        <f t="array" ref="AZ486">
_xlfn.LET(_xlpm.COEFF,
IF($AW486+$AX486=0,0,IF(MAX(MIN($AX486,EOMONTH(AZ$15,0))-MAX($AW486,AZ$15)+1,)&gt;0,1,0)),
_xlfn.IFS(
$ES486="LisChannel",
_xlpm.COEFF*
INDEX({1;1;1.2;1.2;1;1;1;1;1.2;1.2;1.2;1.2},
MATCH(MONTH(AZ$15),
{1,2,3,4,5,6,7,8,9,10,11,12})),
CONCATENATE($ES486," ",$L486)="RussOutdoor метро",
_xlpm.COEFF*
INDEX({0.8;0.9;1.1;1.1;1;1;1;1;1.1;1.1;1.1;1.1},
MATCH(MONTH(AZ$15),
{1,2,3,4,5,6,7,8,9,10,11,12})),
$ES486&lt;&gt;"LisChannel",
_xlpm.COEFF,
$ES486&lt;&gt;"RussOutdoor",
_xlpm.COEFF))</f>
        <v/>
      </c>
      <c r="BA486" s="68">
        <f t="array" ref="BA486">
_xlfn.LET(_xlpm.COEFF,
IF($AW486+$AX486=0,0,IF(MAX(MIN($AX486,EOMONTH(BA$15,0))-MAX($AW486,BA$15)+1,)&gt;0,1,0)),
_xlfn.IFS(
$ES486="LisChannel",
_xlpm.COEFF*
INDEX({1;1;1.2;1.2;1;1;1;1;1.2;1.2;1.2;1.2},
MATCH(MONTH(BA$15),
{1,2,3,4,5,6,7,8,9,10,11,12})),
CONCATENATE($ES486," ",$L486)="RussOutdoor метро",
_xlpm.COEFF*
INDEX({0.8;0.9;1.1;1.1;1;1;1;1;1.1;1.1;1.1;1.1},
MATCH(MONTH(BA$15),
{1,2,3,4,5,6,7,8,9,10,11,12})),
$ES486&lt;&gt;"LisChannel",
_xlpm.COEFF,
$ES486&lt;&gt;"RussOutdoor",
_xlpm.COEFF))</f>
        <v/>
      </c>
      <c r="BB486" s="68">
        <f t="array" ref="BB486">
_xlfn.LET(_xlpm.COEFF,
IF($AW486+$AX486=0,0,IF(MAX(MIN($AX486,EOMONTH(BB$15,0))-MAX($AW486,BB$15)+1,)&gt;0,1,0)),
_xlfn.IFS(
$ES486="LisChannel",
_xlpm.COEFF*
INDEX({1;1;1.2;1.2;1;1;1;1;1.2;1.2;1.2;1.2},
MATCH(MONTH(BB$15),
{1,2,3,4,5,6,7,8,9,10,11,12})),
CONCATENATE($ES486," ",$L486)="RussOutdoor метро",
_xlpm.COEFF*
INDEX({0.8;0.9;1.1;1.1;1;1;1;1;1.1;1.1;1.1;1.1},
MATCH(MONTH(BB$15),
{1,2,3,4,5,6,7,8,9,10,11,12})),
$ES486&lt;&gt;"LisChannel",
_xlpm.COEFF,
$ES486&lt;&gt;"RussOutdoor",
_xlpm.COEFF))</f>
        <v/>
      </c>
      <c r="BC486" s="68">
        <f t="array" ref="BC486">
_xlfn.LET(_xlpm.COEFF,
IF($AW486+$AX486=0,0,IF(MAX(MIN($AX486,EOMONTH(BC$15,0))-MAX($AW486,BC$15)+1,)&gt;0,1,0)),
_xlfn.IFS(
$ES486="LisChannel",
_xlpm.COEFF*
INDEX({1;1;1.2;1.2;1;1;1;1;1.2;1.2;1.2;1.2},
MATCH(MONTH(BC$15),
{1,2,3,4,5,6,7,8,9,10,11,12})),
CONCATENATE($ES486," ",$L486)="RussOutdoor метро",
_xlpm.COEFF*
INDEX({0.8;0.9;1.1;1.1;1;1;1;1;1.1;1.1;1.1;1.1},
MATCH(MONTH(BC$15),
{1,2,3,4,5,6,7,8,9,10,11,12})),
$ES486&lt;&gt;"LisChannel",
_xlpm.COEFF,
$ES486&lt;&gt;"RussOutdoor",
_xlpm.COEFF))</f>
        <v/>
      </c>
      <c r="BD486" s="68">
        <f t="array" ref="BD486">
_xlfn.LET(_xlpm.COEFF,
IF($AW486+$AX486=0,0,IF(MAX(MIN($AX486,EOMONTH(BD$15,0))-MAX($AW486,BD$15)+1,)&gt;0,1,0)),
_xlfn.IFS(
$ES486="LisChannel",
_xlpm.COEFF*
INDEX({1;1;1.2;1.2;1;1;1;1;1.2;1.2;1.2;1.2},
MATCH(MONTH(BD$15),
{1,2,3,4,5,6,7,8,9,10,11,12})),
CONCATENATE($ES486," ",$L486)="RussOutdoor метро",
_xlpm.COEFF*
INDEX({0.8;0.9;1.1;1.1;1;1;1;1;1.1;1.1;1.1;1.1},
MATCH(MONTH(BD$15),
{1,2,3,4,5,6,7,8,9,10,11,12})),
$ES486&lt;&gt;"LisChannel",
_xlpm.COEFF,
$ES486&lt;&gt;"RussOutdoor",
_xlpm.COEFF))</f>
        <v/>
      </c>
      <c r="BE486" s="68">
        <f t="array" ref="BE486">
_xlfn.LET(_xlpm.COEFF,
IF($AW486+$AX486=0,0,IF(MAX(MIN($AX486,EOMONTH(BE$15,0))-MAX($AW486,BE$15)+1,)&gt;0,1,0)),
_xlfn.IFS(
$ES486="LisChannel",
_xlpm.COEFF*
INDEX({1;1;1.2;1.2;1;1;1;1;1.2;1.2;1.2;1.2},
MATCH(MONTH(BE$15),
{1,2,3,4,5,6,7,8,9,10,11,12})),
CONCATENATE($ES486," ",$L486)="RussOutdoor метро",
_xlpm.COEFF*
INDEX({0.8;0.9;1.1;1.1;1;1;1;1;1.1;1.1;1.1;1.1},
MATCH(MONTH(BE$15),
{1,2,3,4,5,6,7,8,9,10,11,12})),
$ES486&lt;&gt;"LisChannel",
_xlpm.COEFF,
$ES486&lt;&gt;"RussOutdoor",
_xlpm.COEFF))</f>
        <v/>
      </c>
      <c r="BF486" s="68">
        <f t="array" ref="BF486">
_xlfn.LET(_xlpm.COEFF,
IF($AW486+$AX486=0,0,IF(MAX(MIN($AX486,EOMONTH(BF$15,0))-MAX($AW486,BF$15)+1,)&gt;0,1,0)),
_xlfn.IFS(
$ES486="LisChannel",
_xlpm.COEFF*
INDEX({1;1;1.2;1.2;1;1;1;1;1.2;1.2;1.2;1.2},
MATCH(MONTH(BF$15),
{1,2,3,4,5,6,7,8,9,10,11,12})),
CONCATENATE($ES486," ",$L486)="RussOutdoor метро",
_xlpm.COEFF*
INDEX({0.8;0.9;1.1;1.1;1;1;1;1;1.1;1.1;1.1;1.1},
MATCH(MONTH(BF$15),
{1,2,3,4,5,6,7,8,9,10,11,12})),
$ES486&lt;&gt;"LisChannel",
_xlpm.COEFF,
$ES486&lt;&gt;"RussOutdoor",
_xlpm.COEFF))</f>
        <v/>
      </c>
      <c r="BG486" s="68">
        <f t="array" ref="BG486">
_xlfn.LET(_xlpm.COEFF,
IF($AW486+$AX486=0,0,IF(MAX(MIN($AX486,EOMONTH(BG$15,0))-MAX($AW486,BG$15)+1,)&gt;0,1,0)),
_xlfn.IFS(
$ES486="LisChannel",
_xlpm.COEFF*
INDEX({1;1;1.2;1.2;1;1;1;1;1.2;1.2;1.2;1.2},
MATCH(MONTH(BG$15),
{1,2,3,4,5,6,7,8,9,10,11,12})),
CONCATENATE($ES486," ",$L486)="RussOutdoor метро",
_xlpm.COEFF*
INDEX({0.8;0.9;1.1;1.1;1;1;1;1;1.1;1.1;1.1;1.1},
MATCH(MONTH(BG$15),
{1,2,3,4,5,6,7,8,9,10,11,12})),
$ES486&lt;&gt;"LisChannel",
_xlpm.COEFF,
$ES486&lt;&gt;"RussOutdoor",
_xlpm.COEFF))</f>
        <v/>
      </c>
      <c r="BH486" s="68">
        <f t="array" ref="BH486">
_xlfn.LET(_xlpm.COEFF,
IF($AW486+$AX486=0,0,IF(MAX(MIN($AX486,EOMONTH(BH$15,0))-MAX($AW486,BH$15)+1,)&gt;0,1,0)),
_xlfn.IFS(
$ES486="LisChannel",
_xlpm.COEFF*
INDEX({1;1;1.2;1.2;1;1;1;1;1.2;1.2;1.2;1.2},
MATCH(MONTH(BH$15),
{1,2,3,4,5,6,7,8,9,10,11,12})),
CONCATENATE($ES486," ",$L486)="RussOutdoor метро",
_xlpm.COEFF*
INDEX({0.8;0.9;1.1;1.1;1;1;1;1;1.1;1.1;1.1;1.1},
MATCH(MONTH(BH$15),
{1,2,3,4,5,6,7,8,9,10,11,12})),
$ES486&lt;&gt;"LisChannel",
_xlpm.COEFF,
$ES486&lt;&gt;"RussOutdoor",
_xlpm.COEFF))</f>
        <v/>
      </c>
      <c r="BI486" s="68">
        <f t="array" ref="BI486">
_xlfn.LET(_xlpm.COEFF,
IF($AW486+$AX486=0,0,IF(MAX(MIN($AX486,EOMONTH(BI$15,0))-MAX($AW486,BI$15)+1,)&gt;0,1,0)),
_xlfn.IFS(
$ES486="LisChannel",
_xlpm.COEFF*
INDEX({1;1;1.2;1.2;1;1;1;1;1.2;1.2;1.2;1.2},
MATCH(MONTH(BI$15),
{1,2,3,4,5,6,7,8,9,10,11,12})),
CONCATENATE($ES486," ",$L486)="RussOutdoor метро",
_xlpm.COEFF*
INDEX({0.8;0.9;1.1;1.1;1;1;1;1;1.1;1.1;1.1;1.1},
MATCH(MONTH(BI$15),
{1,2,3,4,5,6,7,8,9,10,11,12})),
$ES486&lt;&gt;"LisChannel",
_xlpm.COEFF,
$ES486&lt;&gt;"RussOutdoor",
_xlpm.COEFF))</f>
        <v/>
      </c>
      <c r="BJ486" s="68">
        <f t="array" ref="BJ486">
_xlfn.LET(_xlpm.COEFF,
IF($AW486+$AX486=0,0,IF(MAX(MIN($AX486,EOMONTH(BJ$15,0))-MAX($AW486,BJ$15)+1,)&gt;0,1,0)),
_xlfn.IFS(
$ES486="LisChannel",
_xlpm.COEFF*
INDEX({1;1;1.2;1.2;1;1;1;1;1.2;1.2;1.2;1.2},
MATCH(MONTH(BJ$15),
{1,2,3,4,5,6,7,8,9,10,11,12})),
CONCATENATE($ES486," ",$L486)="RussOutdoor метро",
_xlpm.COEFF*
INDEX({0.8;0.9;1.1;1.1;1;1;1;1;1.1;1.1;1.1;1.1},
MATCH(MONTH(BJ$15),
{1,2,3,4,5,6,7,8,9,10,11,12})),
$ES486&lt;&gt;"LisChannel",
_xlpm.COEFF,
$ES486&lt;&gt;"RussOutdoor",
_xlpm.COEFF))</f>
        <v/>
      </c>
      <c r="BK486" s="68">
        <f t="array" ref="BK486">
_xlfn.LET(_xlpm.COEFF,
IF($AW486+$AX486=0,0,IF(MAX(MIN($AX486,EOMONTH(BK$15,0))-MAX($AW486,BK$15)+1,)&gt;0,1,0)),
_xlfn.IFS(
$ES486="LisChannel",
_xlpm.COEFF*
INDEX({1;1;1.2;1.2;1;1;1;1;1.2;1.2;1.2;1.2},
MATCH(MONTH(BK$15),
{1,2,3,4,5,6,7,8,9,10,11,12})),
CONCATENATE($ES486," ",$L486)="RussOutdoor метро",
_xlpm.COEFF*
INDEX({0.8;0.9;1.1;1.1;1;1;1;1;1.1;1.1;1.1;1.1},
MATCH(MONTH(BK$15),
{1,2,3,4,5,6,7,8,9,10,11,12})),
$ES486&lt;&gt;"LisChannel",
_xlpm.COEFF,
$ES486&lt;&gt;"RussOutdoor",
_xlpm.COEFF))</f>
        <v/>
      </c>
      <c r="BL486" s="62">
        <f>COUNTIFS($AZ486:$BK486,"&gt;0")</f>
        <v/>
      </c>
      <c r="BM486" s="65" t="n"/>
      <c r="BN486" s="125">
        <f>$DJ486</f>
        <v/>
      </c>
      <c r="BO486" s="63">
        <f>$DQ486</f>
        <v/>
      </c>
      <c r="BP486" s="125">
        <f>
IFERROR(
IF($BL486=0,0,
$BN486*(1-$BO486)),
0)</f>
        <v/>
      </c>
      <c r="BQ486" s="125">
        <f t="array" ref="BQ486">
IFERROR(
_xlfn.IFS(
$DH486="день_1",
$BP486*$BL486/($AX486-$AW486+1)*AZ486*(DAY(EOMONTH(AZ$15,0))),
$DH486="день_2",
$BP486/30*MAX(MIN($AX486,EOMONTH(AZ$15,0))-MAX($AW486,AZ$15)+1,),
$DH486="раб.день",
$BP486/30*(IFERROR(
_xlfn.LET(_xlpm.VD,
CHOOSE(
{1;2;3;4;5;6;7;8;9;10;11;12;13;14;15;16;17;18},
45658,45659,45660,45661,45662,45663,45664,45665,45711,45724,45778,45779,45785,45786,45820,45821,45965,46022),
_xlfn.LET(_xlpm.DD,
MAX(MIN($AX486,EOMONTH(AZ$15,0))-MAX($AW486,AZ$15),),
_xlfn.IFS(
AND(MONTH($AW486)=MONTH(AZ$15),MONTH($AX486)&lt;&gt;MONTH(AZ$15)),
NETWORKDAYS.INTL($AW486,$AW486+_xlpm.DD,1,_xlpm.VD),
AND(MONTH($AW486)&lt;&gt;MONTH(AZ$15),MONTH($AX486)=MONTH(AZ$15)),
NETWORKDAYS.INTL(($AX486)-_xlpm.DD,$AX486,1,_xlpm.VD),
AND(MONTH($AW486)&lt;MONTH(AZ$15),MONTH($AX486)&gt;MONTH(AZ$15)),
NETWORKDAYS.INTL((EOMONTH(AZ$15-1,1))-_xlpm.DD,EOMONTH(AZ$15-1,1),1,_xlpm.VD),
AND(MONTH($AW486)=MONTH(AZ$15),MONTH($AX486)=MONTH(AZ$15)),
NETWORKDAYS.INTL($AW486,$AX486,1,_xlpm.VD)))),0)),
$DH486="месяц",
$BP486*AZ486,
$DH486="неделя",
$BP486*AZ486/7*(ROUNDUP((DAY(EOMONTH(AZ$15,0)))/4,0))),
0)</f>
        <v/>
      </c>
      <c r="BR486" s="125">
        <f t="array" ref="BR486">
IFERROR(
_xlfn.IFS(
$DH486="день_1",
$BP486*$BL486/($AX486-$AW486+1)*BA486*(DAY(EOMONTH(BA$15,0))),
$DH486="день_2",
$BP486/30*MAX(MIN($AX486,EOMONTH(BA$15,0))-MAX($AW486,BA$15)+1,),
$DH486="раб.день",
$BP486/30*(IFERROR(
_xlfn.LET(_xlpm.VD,
CHOOSE(
{1;2;3;4;5;6;7;8;9;10;11;12;13;14;15;16;17;18},
45658,45659,45660,45661,45662,45663,45664,45665,45711,45724,45778,45779,45785,45786,45820,45821,45965,46022),
_xlfn.LET(_xlpm.DD,
MAX(MIN($AX486,EOMONTH(BA$15,0))-MAX($AW486,BA$15),),
_xlfn.IFS(
AND(MONTH($AW486)=MONTH(BA$15),MONTH($AX486)&lt;&gt;MONTH(BA$15)),
NETWORKDAYS.INTL($AW486,$AW486+_xlpm.DD,1,_xlpm.VD),
AND(MONTH($AW486)&lt;&gt;MONTH(BA$15),MONTH($AX486)=MONTH(BA$15)),
NETWORKDAYS.INTL(($AX486)-_xlpm.DD,$AX486,1,_xlpm.VD),
AND(MONTH($AW486)&lt;MONTH(BA$15),MONTH($AX486)&gt;MONTH(BA$15)),
NETWORKDAYS.INTL((EOMONTH(BA$15-1,1))-_xlpm.DD,EOMONTH(BA$15-1,1),1,_xlpm.VD),
AND(MONTH($AW486)=MONTH(BA$15),MONTH($AX486)=MONTH(BA$15)),
NETWORKDAYS.INTL($AW486,$AX486,1,_xlpm.VD)))),0)),
$DH486="месяц",
$BP486*BA486,
$DH486="неделя",
$BP486*BA486/7*(ROUNDUP((DAY(EOMONTH(BA$15,0)))/4,0))),
0)</f>
        <v/>
      </c>
      <c r="BS486" s="125">
        <f t="array" ref="BS486">
IFERROR(
_xlfn.IFS(
$DH486="день_1",
$BP486*$BL486/($AX486-$AW486+1)*BB486*(DAY(EOMONTH(BB$15,0))),
$DH486="день_2",
$BP486/30*MAX(MIN($AX486,EOMONTH(BB$15,0))-MAX($AW486,BB$15)+1,),
$DH486="раб.день",
$BP486/30*(IFERROR(
_xlfn.LET(_xlpm.VD,
CHOOSE(
{1;2;3;4;5;6;7;8;9;10;11;12;13;14;15;16;17;18},
45658,45659,45660,45661,45662,45663,45664,45665,45711,45724,45778,45779,45785,45786,45820,45821,45965,46022),
_xlfn.LET(_xlpm.DD,
MAX(MIN($AX486,EOMONTH(BB$15,0))-MAX($AW486,BB$15),),
_xlfn.IFS(
AND(MONTH($AW486)=MONTH(BB$15),MONTH($AX486)&lt;&gt;MONTH(BB$15)),
NETWORKDAYS.INTL($AW486,$AW486+_xlpm.DD,1,_xlpm.VD),
AND(MONTH($AW486)&lt;&gt;MONTH(BB$15),MONTH($AX486)=MONTH(BB$15)),
NETWORKDAYS.INTL(($AX486)-_xlpm.DD,$AX486,1,_xlpm.VD),
AND(MONTH($AW486)&lt;MONTH(BB$15),MONTH($AX486)&gt;MONTH(BB$15)),
NETWORKDAYS.INTL((EOMONTH(BB$15-1,1))-_xlpm.DD,EOMONTH(BB$15-1,1),1,_xlpm.VD),
AND(MONTH($AW486)=MONTH(BB$15),MONTH($AX486)=MONTH(BB$15)),
NETWORKDAYS.INTL($AW486,$AX486,1,_xlpm.VD)))),0)),
$DH486="месяц",
$BP486*BB486,
$DH486="неделя",
$BP486*BB486/7*(ROUNDUP((DAY(EOMONTH(BB$15,0)))/4,0))),
0)</f>
        <v/>
      </c>
      <c r="BT486" s="125">
        <f t="array" ref="BT486">
IFERROR(
_xlfn.IFS(
$DH486="день_1",
$BP486*$BL486/($AX486-$AW486+1)*BC486*(DAY(EOMONTH(BC$15,0))),
$DH486="день_2",
$BP486/30*MAX(MIN($AX486,EOMONTH(BC$15,0))-MAX($AW486,BC$15)+1,),
$DH486="раб.день",
$BP486/30*(IFERROR(
_xlfn.LET(_xlpm.VD,
CHOOSE(
{1;2;3;4;5;6;7;8;9;10;11;12;13;14;15;16;17;18},
45658,45659,45660,45661,45662,45663,45664,45665,45711,45724,45778,45779,45785,45786,45820,45821,45965,46022),
_xlfn.LET(_xlpm.DD,
MAX(MIN($AX486,EOMONTH(BC$15,0))-MAX($AW486,BC$15),),
_xlfn.IFS(
AND(MONTH($AW486)=MONTH(BC$15),MONTH($AX486)&lt;&gt;MONTH(BC$15)),
NETWORKDAYS.INTL($AW486,$AW486+_xlpm.DD,1,_xlpm.VD),
AND(MONTH($AW486)&lt;&gt;MONTH(BC$15),MONTH($AX486)=MONTH(BC$15)),
NETWORKDAYS.INTL(($AX486)-_xlpm.DD,$AX486,1,_xlpm.VD),
AND(MONTH($AW486)&lt;MONTH(BC$15),MONTH($AX486)&gt;MONTH(BC$15)),
NETWORKDAYS.INTL((EOMONTH(BC$15-1,1))-_xlpm.DD,EOMONTH(BC$15-1,1),1,_xlpm.VD),
AND(MONTH($AW486)=MONTH(BC$15),MONTH($AX486)=MONTH(BC$15)),
NETWORKDAYS.INTL($AW486,$AX486,1,_xlpm.VD)))),0)),
$DH486="месяц",
$BP486*BC486,
$DH486="неделя",
$BP486*BC486/7*(ROUNDUP((DAY(EOMONTH(BC$15,0)))/4,0))),
0)</f>
        <v/>
      </c>
      <c r="BU486" s="125">
        <f t="array" ref="BU486">
IFERROR(
_xlfn.IFS(
$DH486="день_1",
$BP486*$BL486/($AX486-$AW486+1)*BD486*(DAY(EOMONTH(BD$15,0))),
$DH486="день_2",
$BP486/30*MAX(MIN($AX486,EOMONTH(BD$15,0))-MAX($AW486,BD$15)+1,),
$DH486="раб.день",
$BP486/30*(IFERROR(
_xlfn.LET(_xlpm.VD,
CHOOSE(
{1;2;3;4;5;6;7;8;9;10;11;12;13;14;15;16;17;18},
45658,45659,45660,45661,45662,45663,45664,45665,45711,45724,45778,45779,45785,45786,45820,45821,45965,46022),
_xlfn.LET(_xlpm.DD,
MAX(MIN($AX486,EOMONTH(BD$15,0))-MAX($AW486,BD$15),),
_xlfn.IFS(
AND(MONTH($AW486)=MONTH(BD$15),MONTH($AX486)&lt;&gt;MONTH(BD$15)),
NETWORKDAYS.INTL($AW486,$AW486+_xlpm.DD,1,_xlpm.VD),
AND(MONTH($AW486)&lt;&gt;MONTH(BD$15),MONTH($AX486)=MONTH(BD$15)),
NETWORKDAYS.INTL(($AX486)-_xlpm.DD,$AX486,1,_xlpm.VD),
AND(MONTH($AW486)&lt;MONTH(BD$15),MONTH($AX486)&gt;MONTH(BD$15)),
NETWORKDAYS.INTL((EOMONTH(BD$15-1,1))-_xlpm.DD,EOMONTH(BD$15-1,1),1,_xlpm.VD),
AND(MONTH($AW486)=MONTH(BD$15),MONTH($AX486)=MONTH(BD$15)),
NETWORKDAYS.INTL($AW486,$AX486,1,_xlpm.VD)))),0)),
$DH486="месяц",
$BP486*BD486,
$DH486="неделя",
$BP486*BD486/7*(ROUNDUP((DAY(EOMONTH(BD$15,0)))/4,0))),
0)</f>
        <v/>
      </c>
      <c r="BV486" s="125">
        <f t="array" ref="BV486">
IFERROR(
_xlfn.IFS(
$DH486="день_1",
$BP486*$BL486/($AX486-$AW486+1)*BE486*(DAY(EOMONTH(BE$15,0))),
$DH486="день_2",
$BP486/30*MAX(MIN($AX486,EOMONTH(BE$15,0))-MAX($AW486,BE$15)+1,),
$DH486="раб.день",
$BP486/30*(IFERROR(
_xlfn.LET(_xlpm.VD,
CHOOSE(
{1;2;3;4;5;6;7;8;9;10;11;12;13;14;15;16;17;18},
45658,45659,45660,45661,45662,45663,45664,45665,45711,45724,45778,45779,45785,45786,45820,45821,45965,46022),
_xlfn.LET(_xlpm.DD,
MAX(MIN($AX486,EOMONTH(BE$15,0))-MAX($AW486,BE$15),),
_xlfn.IFS(
AND(MONTH($AW486)=MONTH(BE$15),MONTH($AX486)&lt;&gt;MONTH(BE$15)),
NETWORKDAYS.INTL($AW486,$AW486+_xlpm.DD,1,_xlpm.VD),
AND(MONTH($AW486)&lt;&gt;MONTH(BE$15),MONTH($AX486)=MONTH(BE$15)),
NETWORKDAYS.INTL(($AX486)-_xlpm.DD,$AX486,1,_xlpm.VD),
AND(MONTH($AW486)&lt;MONTH(BE$15),MONTH($AX486)&gt;MONTH(BE$15)),
NETWORKDAYS.INTL((EOMONTH(BE$15-1,1))-_xlpm.DD,EOMONTH(BE$15-1,1),1,_xlpm.VD),
AND(MONTH($AW486)=MONTH(BE$15),MONTH($AX486)=MONTH(BE$15)),
NETWORKDAYS.INTL($AW486,$AX486,1,_xlpm.VD)))),0)),
$DH486="месяц",
$BP486*BE486,
$DH486="неделя",
$BP486*BE486/7*(ROUNDUP((DAY(EOMONTH(BE$15,0)))/4,0))),
0)</f>
        <v/>
      </c>
      <c r="BW486" s="125">
        <f t="array" ref="BW486">
IFERROR(
_xlfn.IFS(
$DH486="день_1",
$BP486*$BL486/($AX486-$AW486+1)*BF486*(DAY(EOMONTH(BF$15,0))),
$DH486="день_2",
$BP486/30*MAX(MIN($AX486,EOMONTH(BF$15,0))-MAX($AW486,BF$15)+1,),
$DH486="раб.день",
$BP486/30*(IFERROR(
_xlfn.LET(_xlpm.VD,
CHOOSE(
{1;2;3;4;5;6;7;8;9;10;11;12;13;14;15;16;17;18},
45658,45659,45660,45661,45662,45663,45664,45665,45711,45724,45778,45779,45785,45786,45820,45821,45965,46022),
_xlfn.LET(_xlpm.DD,
MAX(MIN($AX486,EOMONTH(BF$15,0))-MAX($AW486,BF$15),),
_xlfn.IFS(
AND(MONTH($AW486)=MONTH(BF$15),MONTH($AX486)&lt;&gt;MONTH(BF$15)),
NETWORKDAYS.INTL($AW486,$AW486+_xlpm.DD,1,_xlpm.VD),
AND(MONTH($AW486)&lt;&gt;MONTH(BF$15),MONTH($AX486)=MONTH(BF$15)),
NETWORKDAYS.INTL(($AX486)-_xlpm.DD,$AX486,1,_xlpm.VD),
AND(MONTH($AW486)&lt;MONTH(BF$15),MONTH($AX486)&gt;MONTH(BF$15)),
NETWORKDAYS.INTL((EOMONTH(BF$15-1,1))-_xlpm.DD,EOMONTH(BF$15-1,1),1,_xlpm.VD),
AND(MONTH($AW486)=MONTH(BF$15),MONTH($AX486)=MONTH(BF$15)),
NETWORKDAYS.INTL($AW486,$AX486,1,_xlpm.VD)))),0)),
$DH486="месяц",
$BP486*BF486,
$DH486="неделя",
$BP486*BF486/7*(ROUNDUP((DAY(EOMONTH(BF$15,0)))/4,0))),
0)</f>
        <v/>
      </c>
      <c r="BX486" s="125">
        <f t="array" ref="BX486">
IFERROR(
_xlfn.IFS(
$DH486="день_1",
$BP486*$BL486/($AX486-$AW486+1)*BG486*(DAY(EOMONTH(BG$15,0))),
$DH486="день_2",
$BP486/30*MAX(MIN($AX486,EOMONTH(BG$15,0))-MAX($AW486,BG$15)+1,),
$DH486="раб.день",
$BP486/30*(IFERROR(
_xlfn.LET(_xlpm.VD,
CHOOSE(
{1;2;3;4;5;6;7;8;9;10;11;12;13;14;15;16;17;18},
45658,45659,45660,45661,45662,45663,45664,45665,45711,45724,45778,45779,45785,45786,45820,45821,45965,46022),
_xlfn.LET(_xlpm.DD,
MAX(MIN($AX486,EOMONTH(BG$15,0))-MAX($AW486,BG$15),),
_xlfn.IFS(
AND(MONTH($AW486)=MONTH(BG$15),MONTH($AX486)&lt;&gt;MONTH(BG$15)),
NETWORKDAYS.INTL($AW486,$AW486+_xlpm.DD,1,_xlpm.VD),
AND(MONTH($AW486)&lt;&gt;MONTH(BG$15),MONTH($AX486)=MONTH(BG$15)),
NETWORKDAYS.INTL(($AX486)-_xlpm.DD,$AX486,1,_xlpm.VD),
AND(MONTH($AW486)&lt;MONTH(BG$15),MONTH($AX486)&gt;MONTH(BG$15)),
NETWORKDAYS.INTL((EOMONTH(BG$15-1,1))-_xlpm.DD,EOMONTH(BG$15-1,1),1,_xlpm.VD),
AND(MONTH($AW486)=MONTH(BG$15),MONTH($AX486)=MONTH(BG$15)),
NETWORKDAYS.INTL($AW486,$AX486,1,_xlpm.VD)))),0)),
$DH486="месяц",
$BP486*BG486,
$DH486="неделя",
$BP486*BG486/7*(ROUNDUP((DAY(EOMONTH(BG$15,0)))/4,0))),
0)</f>
        <v/>
      </c>
      <c r="BY486" s="125">
        <f t="array" ref="BY486">
IFERROR(
_xlfn.IFS(
$DH486="день_1",
$BP486*$BL486/($AX486-$AW486+1)*BH486*(DAY(EOMONTH(BH$15,0))),
$DH486="день_2",
$BP486/30*MAX(MIN($AX486,EOMONTH(BH$15,0))-MAX($AW486,BH$15)+1,),
$DH486="раб.день",
$BP486/30*(IFERROR(
_xlfn.LET(_xlpm.VD,
CHOOSE(
{1;2;3;4;5;6;7;8;9;10;11;12;13;14;15;16;17;18},
45658,45659,45660,45661,45662,45663,45664,45665,45711,45724,45778,45779,45785,45786,45820,45821,45965,46022),
_xlfn.LET(_xlpm.DD,
MAX(MIN($AX486,EOMONTH(BH$15,0))-MAX($AW486,BH$15),),
_xlfn.IFS(
AND(MONTH($AW486)=MONTH(BH$15),MONTH($AX486)&lt;&gt;MONTH(BH$15)),
NETWORKDAYS.INTL($AW486,$AW486+_xlpm.DD,1,_xlpm.VD),
AND(MONTH($AW486)&lt;&gt;MONTH(BH$15),MONTH($AX486)=MONTH(BH$15)),
NETWORKDAYS.INTL(($AX486)-_xlpm.DD,$AX486,1,_xlpm.VD),
AND(MONTH($AW486)&lt;MONTH(BH$15),MONTH($AX486)&gt;MONTH(BH$15)),
NETWORKDAYS.INTL((EOMONTH(BH$15-1,1))-_xlpm.DD,EOMONTH(BH$15-1,1),1,_xlpm.VD),
AND(MONTH($AW486)=MONTH(BH$15),MONTH($AX486)=MONTH(BH$15)),
NETWORKDAYS.INTL($AW486,$AX486,1,_xlpm.VD)))),0)),
$DH486="месяц",
$BP486*BH486,
$DH486="неделя",
$BP486*BH486/7*(ROUNDUP((DAY(EOMONTH(BH$15,0)))/4,0))),
0)</f>
        <v/>
      </c>
      <c r="BZ486" s="125">
        <f t="array" ref="BZ486">
IFERROR(
_xlfn.IFS(
$DH486="день_1",
$BP486*$BL486/($AX486-$AW486+1)*BI486*(DAY(EOMONTH(BI$15,0))),
$DH486="день_2",
$BP486/30*MAX(MIN($AX486,EOMONTH(BI$15,0))-MAX($AW486,BI$15)+1,),
$DH486="раб.день",
$BP486/30*(IFERROR(
_xlfn.LET(_xlpm.VD,
CHOOSE(
{1;2;3;4;5;6;7;8;9;10;11;12;13;14;15;16;17;18},
45658,45659,45660,45661,45662,45663,45664,45665,45711,45724,45778,45779,45785,45786,45820,45821,45965,46022),
_xlfn.LET(_xlpm.DD,
MAX(MIN($AX486,EOMONTH(BI$15,0))-MAX($AW486,BI$15),),
_xlfn.IFS(
AND(MONTH($AW486)=MONTH(BI$15),MONTH($AX486)&lt;&gt;MONTH(BI$15)),
NETWORKDAYS.INTL($AW486,$AW486+_xlpm.DD,1,_xlpm.VD),
AND(MONTH($AW486)&lt;&gt;MONTH(BI$15),MONTH($AX486)=MONTH(BI$15)),
NETWORKDAYS.INTL(($AX486)-_xlpm.DD,$AX486,1,_xlpm.VD),
AND(MONTH($AW486)&lt;MONTH(BI$15),MONTH($AX486)&gt;MONTH(BI$15)),
NETWORKDAYS.INTL((EOMONTH(BI$15-1,1))-_xlpm.DD,EOMONTH(BI$15-1,1),1,_xlpm.VD),
AND(MONTH($AW486)=MONTH(BI$15),MONTH($AX486)=MONTH(BI$15)),
NETWORKDAYS.INTL($AW486,$AX486,1,_xlpm.VD)))),0)),
$DH486="месяц",
$BP486*BI486,
$DH486="неделя",
$BP486*BI486/7*(ROUNDUP((DAY(EOMONTH(BI$15,0)))/4,0))),
0)</f>
        <v/>
      </c>
      <c r="CA486" s="125">
        <f t="array" ref="CA486">
IFERROR(
_xlfn.IFS(
$DH486="день_1",
$BP486*$BL486/($AX486-$AW486+1)*BJ486*(DAY(EOMONTH(BJ$15,0))),
$DH486="день_2",
$BP486/30*MAX(MIN($AX486,EOMONTH(BJ$15,0))-MAX($AW486,BJ$15)+1,),
$DH486="раб.день",
$BP486/30*(IFERROR(
_xlfn.LET(_xlpm.VD,
CHOOSE(
{1;2;3;4;5;6;7;8;9;10;11;12;13;14;15;16;17;18},
45658,45659,45660,45661,45662,45663,45664,45665,45711,45724,45778,45779,45785,45786,45820,45821,45965,46022),
_xlfn.LET(_xlpm.DD,
MAX(MIN($AX486,EOMONTH(BJ$15,0))-MAX($AW486,BJ$15),),
_xlfn.IFS(
AND(MONTH($AW486)=MONTH(BJ$15),MONTH($AX486)&lt;&gt;MONTH(BJ$15)),
NETWORKDAYS.INTL($AW486,$AW486+_xlpm.DD,1,_xlpm.VD),
AND(MONTH($AW486)&lt;&gt;MONTH(BJ$15),MONTH($AX486)=MONTH(BJ$15)),
NETWORKDAYS.INTL(($AX486)-_xlpm.DD,$AX486,1,_xlpm.VD),
AND(MONTH($AW486)&lt;MONTH(BJ$15),MONTH($AX486)&gt;MONTH(BJ$15)),
NETWORKDAYS.INTL((EOMONTH(BJ$15-1,1))-_xlpm.DD,EOMONTH(BJ$15-1,1),1,_xlpm.VD),
AND(MONTH($AW486)=MONTH(BJ$15),MONTH($AX486)=MONTH(BJ$15)),
NETWORKDAYS.INTL($AW486,$AX486,1,_xlpm.VD)))),0)),
$DH486="месяц",
$BP486*BJ486,
$DH486="неделя",
$BP486*BJ486/7*(ROUNDUP((DAY(EOMONTH(BJ$15,0)))/4,0))),
0)</f>
        <v/>
      </c>
      <c r="CB486" s="125">
        <f t="array" ref="CB486">
IFERROR(
_xlfn.IFS(
$DH486="день_1",
$BP486*$BL486/($AX486-$AW486+1)*BK486*(DAY(EOMONTH(BK$15,0))),
$DH486="день_2",
$BP486/30*MAX(MIN($AX486,EOMONTH(BK$15,0))-MAX($AW486,BK$15)+1,),
$DH486="раб.день",
$BP486/30*(IFERROR(
_xlfn.LET(_xlpm.VD,
CHOOSE(
{1;2;3;4;5;6;7;8;9;10;11;12;13;14;15;16;17;18},
45658,45659,45660,45661,45662,45663,45664,45665,45711,45724,45778,45779,45785,45786,45820,45821,45965,46022),
_xlfn.LET(_xlpm.DD,
MAX(MIN($AX486,EOMONTH(BK$15,0))-MAX($AW486,BK$15),),
_xlfn.IFS(
AND(MONTH($AW486)=MONTH(BK$15),MONTH($AX486)&lt;&gt;MONTH(BK$15)),
NETWORKDAYS.INTL($AW486,$AW486+_xlpm.DD,1,_xlpm.VD),
AND(MONTH($AW486)&lt;&gt;MONTH(BK$15),MONTH($AX486)=MONTH(BK$15)),
NETWORKDAYS.INTL(($AX486)-_xlpm.DD,$AX486,1,_xlpm.VD),
AND(MONTH($AW486)&lt;MONTH(BK$15),MONTH($AX486)&gt;MONTH(BK$15)),
NETWORKDAYS.INTL((EOMONTH(BK$15-1,1))-_xlpm.DD,EOMONTH(BK$15-1,1),1,_xlpm.VD),
AND(MONTH($AW486)=MONTH(BK$15),MONTH($AX486)=MONTH(BK$15)),
NETWORKDAYS.INTL($AW486,$AX486,1,_xlpm.VD)))),0)),
$DH486="месяц",
$BP486*BK486,
$DH486="неделя",
$BP486*BK486/7*(ROUNDUP((DAY(EOMONTH(BK$15,0)))/4,0))),
0)</f>
        <v/>
      </c>
      <c r="CC486" s="125">
        <f>SUM($BQ486:$CB486)</f>
        <v/>
      </c>
      <c r="CD486" s="126">
        <f>SUM($EH486:$EH486)</f>
        <v/>
      </c>
      <c r="CE486" s="126">
        <f>$CD486*$AB486</f>
        <v/>
      </c>
      <c r="CF486" s="126">
        <f>SUM($EK486:$EK486)</f>
        <v/>
      </c>
      <c r="CG486" s="126">
        <f>$CF486*$AB486</f>
        <v/>
      </c>
      <c r="CH486" s="126">
        <f>SUM($CC486,$CE486,$CG486)</f>
        <v/>
      </c>
      <c r="CI486" s="126">
        <f>$CH486*(1+$CM486)</f>
        <v/>
      </c>
      <c r="CJ486" s="127" t="n">
        <v>0</v>
      </c>
      <c r="CK486" s="126">
        <f>SUM($CH486:$CH486)*(1+$CJ486)</f>
        <v/>
      </c>
      <c r="CL486" s="126">
        <f>SUM($CH486:$CH486)*(1+$CM486)</f>
        <v/>
      </c>
      <c r="CM486" s="59" t="inlineStr">
        <is>
          <t>20%</t>
        </is>
      </c>
      <c r="CN486" s="59" t="n"/>
      <c r="CO486" s="72" t="n"/>
      <c r="CP486" s="59" t="n"/>
      <c r="CQ486" s="73" t="n"/>
      <c r="CR486" s="73" t="n"/>
      <c r="CS486" s="73" t="n"/>
      <c r="CT486" s="72" t="n"/>
      <c r="CU486" s="79" t="inlineStr">
        <is>
          <t> </t>
        </is>
      </c>
      <c r="CV486" s="60" t="n"/>
      <c r="CW486" s="60" t="n"/>
      <c r="CX486" s="60" t="n"/>
      <c r="CY486" s="127">
        <f>IFERROR(($CC486-$EE486)/($EE486/(1-$DQ486)),0)</f>
        <v/>
      </c>
      <c r="CZ486" s="127">
        <f>IFERROR(1-$EI486/($CE486),0)</f>
        <v/>
      </c>
      <c r="DA486" s="127">
        <f>IFERROR(1-$EL486/($CG486),0)</f>
        <v/>
      </c>
      <c r="DB486" s="126">
        <f>ROUND(IFERROR(($CI486/(1+$CM486)-$EN486),0),2)</f>
        <v/>
      </c>
      <c r="DC486" s="128" t="n"/>
      <c r="DD486" s="125" t="n"/>
      <c r="DE486" s="75" t="n">
        <v>0</v>
      </c>
      <c r="DF486" s="128" t="n"/>
      <c r="DG486" s="125">
        <f>IF($DC486=0,0,$DD486*($DC486*100%-$DE486*$DF486))*SUM($AB486:$AB486)</f>
        <v/>
      </c>
      <c r="DH486" s="129" t="inlineStr">
        <is>
          <t>месяц</t>
        </is>
      </c>
      <c r="DI486" s="130">
        <f t="array" ref="DI486">IFERROR(
IF($ES486="LisChannel",
(ROUND(((INDEX({174.625;153.888888888889;130.972222222222},MATCH($AI486,{2;3;4}),0))*$AG486*$AI486),2)),0),0)</f>
        <v/>
      </c>
      <c r="DJ486" s="130">
        <f>
_xlfn.LET(_xlpm.X,
IFERROR(
IF($ES486="НовиковТВ",
(_xlfn.LET(_xlpm.NTV,
_xlfn.LET(_xlpm.MIN,350000,
IF(SUMIFS($DI:$DI,$ES:$ES,"НовиковТВ")&lt;=_xlpm.MIN,
(SUMIFS($DI:$DI,$ES:$ES,"НовиковТВ")/(COUNTIFS($ES:$ES,"НовиковТВ")))*_xlpm.MIN/SUMIFS($DI:$DI,$ES:$ES,"НовиковТВ"),
DI486)),
_xlpm.NTV+$DG486/(1-(1-(_xlpm.NTV)*(1-$DL486)*(1-$DM486)*(1-$DN486)*(1-$DO486)*(1-$DP486)/_xlpm.NTV))))/(1+$EP486),
$DI486+$DG486/(1-(1-($DI486)*(1-$DL486)*(1-$DM486)*(1-$DN486)*(1-$DO486)*(1-$DP486)/$DI486))),
0),
_xlpm.X*(1+$CM486)*(1+$CW486)-_xlpm.X*(1+$CM486)+_xlpm.X)</f>
        <v/>
      </c>
      <c r="DK486" s="125" t="inlineStr">
        <is>
          <t>послед.</t>
        </is>
      </c>
      <c r="DL486" s="63" t="n">
        <v>0</v>
      </c>
      <c r="DM486" s="63" t="n">
        <v>0</v>
      </c>
      <c r="DN486" s="63" t="n">
        <v>0</v>
      </c>
      <c r="DO486" s="63" t="n">
        <v>0</v>
      </c>
      <c r="DP486" s="63" t="n">
        <v>0</v>
      </c>
      <c r="DQ486" s="63">
        <f t="array" ref="DQ486">IFERROR(_xlfn.IFS(
$DK486="послед.",1-(1-$DL486)*(1-$DM486)*(1-$DN486)*(1-$DO486)*(1-$DP486),
$DK486="сумм.",$DL486+$DM486+$DN486+$DO486+$DP486),
0)</f>
        <v/>
      </c>
      <c r="DR486" s="125">
        <f t="array" ref="DR486">
IFERROR(
_xlfn.IFS(
$BL486=0,
0,
$BL486&gt;0,
_xlfn.IFS($DK486="послед.",
$DJ486*(1-$DL486)*(1-$DM486)*(1-$DN486)*(1-$DO486)*(1-$DP486),
$DK486="сумм.",
$DJ486*(1-($DL486+$DM486+$DN486+$DO486+$DP486)))),0)</f>
        <v/>
      </c>
      <c r="DS486" s="125">
        <f t="array" ref="DS486">
IFERROR(_xlfn.IFS(
$DH486="день_1",
$DR486*$BL486/($AX486-$AW486+1)*AZ486*(DAY(EOMONTH(AZ$15,0))),
$DH486="день_2",
$DR486/30*MAX(MIN($AX486,EOMONTH(AZ$15,0))-MAX($AW486,AZ$15)+1,),
$DH486="раб.день",
$DR486/30*(IFERROR(
_xlfn.LET(_xlpm.VD,
CHOOSE(
{1;2;3;4;5;6;7;8;9;10;11;12;13;14;15;16;17;18},
45658,45659,45660,45661,45662,45663,45664,45665,45711,45724,45778,45779,45785,45786,45820,45821,45965,46022),
_xlfn.LET(_xlpm.DD,
MAX(MIN($AX486,EOMONTH(AZ$15,0))-MAX($AW486,AZ$15),),
_xlfn.IFS(
AND(MONTH($AW486)=MONTH(AZ$15),MONTH($AX486)&lt;&gt;MONTH(AZ$15)),
NETWORKDAYS.INTL($AW486,$AW486+_xlpm.DD,1,_xlpm.VD),
AND(MONTH($AW486)&lt;&gt;MONTH(AZ$15),MONTH($AX486)=MONTH(AZ$15)),
NETWORKDAYS.INTL(($AX486)-_xlpm.DD,$AX486,1,_xlpm.VD),
AND(MONTH($AW486)&lt;MONTH(AZ$15),MONTH($AX486)&gt;MONTH(AZ$15)),
NETWORKDAYS.INTL((EOMONTH(AZ$15-1,1))-_xlpm.DD,EOMONTH(AZ$15-1,1),1,_xlpm.VD),
AND(MONTH($AW486)=MONTH(AZ$15),MONTH($AX486)=MONTH(AZ$15)),
NETWORKDAYS.INTL($AW486,$AX486,1,_xlpm.VD)))),0)),
$DH486="месяц",
$DR486*AZ486,
$DH486="неделя",
$DR486*AZ486/7*(ROUNDUP((DAY(EOMONTH(AZ$15,0)))/4,0))),
0)</f>
        <v/>
      </c>
      <c r="DT486" s="125">
        <f t="array" ref="DT486">
IFERROR(_xlfn.IFS(
$DH486="день_1",
$DR486*$BL486/($AX486-$AW486+1)*BA486*(DAY(EOMONTH(BA$15,0))),
$DH486="день_2",
$DR486/30*MAX(MIN($AX486,EOMONTH(BA$15,0))-MAX($AW486,BA$15)+1,),
$DH486="раб.день",
$DR486/30*(IFERROR(
_xlfn.LET(_xlpm.VD,
CHOOSE(
{1;2;3;4;5;6;7;8;9;10;11;12;13;14;15;16;17;18},
45658,45659,45660,45661,45662,45663,45664,45665,45711,45724,45778,45779,45785,45786,45820,45821,45965,46022),
_xlfn.LET(_xlpm.DD,
MAX(MIN($AX486,EOMONTH(BA$15,0))-MAX($AW486,BA$15),),
_xlfn.IFS(
AND(MONTH($AW486)=MONTH(BA$15),MONTH($AX486)&lt;&gt;MONTH(BA$15)),
NETWORKDAYS.INTL($AW486,$AW486+_xlpm.DD,1,_xlpm.VD),
AND(MONTH($AW486)&lt;&gt;MONTH(BA$15),MONTH($AX486)=MONTH(BA$15)),
NETWORKDAYS.INTL(($AX486)-_xlpm.DD,$AX486,1,_xlpm.VD),
AND(MONTH($AW486)&lt;MONTH(BA$15),MONTH($AX486)&gt;MONTH(BA$15)),
NETWORKDAYS.INTL((EOMONTH(BA$15-1,1))-_xlpm.DD,EOMONTH(BA$15-1,1),1,_xlpm.VD),
AND(MONTH($AW486)=MONTH(BA$15),MONTH($AX486)=MONTH(BA$15)),
NETWORKDAYS.INTL($AW486,$AX486,1,_xlpm.VD)))),0)),
$DH486="месяц",
$DR486*BA486,
$DH486="неделя",
$DR486*BA486/7*(ROUNDUP((DAY(EOMONTH(BA$15,0)))/4,0))),
0)</f>
        <v/>
      </c>
      <c r="DU486" s="125">
        <f t="array" ref="DU486">
IFERROR(_xlfn.IFS(
$DH486="день_1",
$DR486*$BL486/($AX486-$AW486+1)*BB486*(DAY(EOMONTH(BB$15,0))),
$DH486="день_2",
$DR486/30*MAX(MIN($AX486,EOMONTH(BB$15,0))-MAX($AW486,BB$15)+1,),
$DH486="раб.день",
$DR486/30*(IFERROR(
_xlfn.LET(_xlpm.VD,
CHOOSE(
{1;2;3;4;5;6;7;8;9;10;11;12;13;14;15;16;17;18},
45658,45659,45660,45661,45662,45663,45664,45665,45711,45724,45778,45779,45785,45786,45820,45821,45965,46022),
_xlfn.LET(_xlpm.DD,
MAX(MIN($AX486,EOMONTH(BB$15,0))-MAX($AW486,BB$15),),
_xlfn.IFS(
AND(MONTH($AW486)=MONTH(BB$15),MONTH($AX486)&lt;&gt;MONTH(BB$15)),
NETWORKDAYS.INTL($AW486,$AW486+_xlpm.DD,1,_xlpm.VD),
AND(MONTH($AW486)&lt;&gt;MONTH(BB$15),MONTH($AX486)=MONTH(BB$15)),
NETWORKDAYS.INTL(($AX486)-_xlpm.DD,$AX486,1,_xlpm.VD),
AND(MONTH($AW486)&lt;MONTH(BB$15),MONTH($AX486)&gt;MONTH(BB$15)),
NETWORKDAYS.INTL((EOMONTH(BB$15-1,1))-_xlpm.DD,EOMONTH(BB$15-1,1),1,_xlpm.VD),
AND(MONTH($AW486)=MONTH(BB$15),MONTH($AX486)=MONTH(BB$15)),
NETWORKDAYS.INTL($AW486,$AX486,1,_xlpm.VD)))),0)),
$DH486="месяц",
$DR486*BB486,
$DH486="неделя",
$DR486*BB486/7*(ROUNDUP((DAY(EOMONTH(BB$15,0)))/4,0))),
0)</f>
        <v/>
      </c>
      <c r="DV486" s="125">
        <f t="array" ref="DV486">
IFERROR(_xlfn.IFS(
$DH486="день_1",
$DR486*$BL486/($AX486-$AW486+1)*BC486*(DAY(EOMONTH(BC$15,0))),
$DH486="день_2",
$DR486/30*MAX(MIN($AX486,EOMONTH(BC$15,0))-MAX($AW486,BC$15)+1,),
$DH486="раб.день",
$DR486/30*(IFERROR(
_xlfn.LET(_xlpm.VD,
CHOOSE(
{1;2;3;4;5;6;7;8;9;10;11;12;13;14;15;16;17;18},
45658,45659,45660,45661,45662,45663,45664,45665,45711,45724,45778,45779,45785,45786,45820,45821,45965,46022),
_xlfn.LET(_xlpm.DD,
MAX(MIN($AX486,EOMONTH(BC$15,0))-MAX($AW486,BC$15),),
_xlfn.IFS(
AND(MONTH($AW486)=MONTH(BC$15),MONTH($AX486)&lt;&gt;MONTH(BC$15)),
NETWORKDAYS.INTL($AW486,$AW486+_xlpm.DD,1,_xlpm.VD),
AND(MONTH($AW486)&lt;&gt;MONTH(BC$15),MONTH($AX486)=MONTH(BC$15)),
NETWORKDAYS.INTL(($AX486)-_xlpm.DD,$AX486,1,_xlpm.VD),
AND(MONTH($AW486)&lt;MONTH(BC$15),MONTH($AX486)&gt;MONTH(BC$15)),
NETWORKDAYS.INTL((EOMONTH(BC$15-1,1))-_xlpm.DD,EOMONTH(BC$15-1,1),1,_xlpm.VD),
AND(MONTH($AW486)=MONTH(BC$15),MONTH($AX486)=MONTH(BC$15)),
NETWORKDAYS.INTL($AW486,$AX486,1,_xlpm.VD)))),0)),
$DH486="месяц",
$DR486*BC486,
$DH486="неделя",
$DR486*BC486/7*(ROUNDUP((DAY(EOMONTH(BC$15,0)))/4,0))),
0)</f>
        <v/>
      </c>
      <c r="DW486" s="125">
        <f t="array" ref="DW486">
IFERROR(_xlfn.IFS(
$DH486="день_1",
$DR486*$BL486/($AX486-$AW486+1)*BD486*(DAY(EOMONTH(BD$15,0))),
$DH486="день_2",
$DR486/30*MAX(MIN($AX486,EOMONTH(BD$15,0))-MAX($AW486,BD$15)+1,),
$DH486="раб.день",
$DR486/30*(IFERROR(
_xlfn.LET(_xlpm.VD,
CHOOSE(
{1;2;3;4;5;6;7;8;9;10;11;12;13;14;15;16;17;18},
45658,45659,45660,45661,45662,45663,45664,45665,45711,45724,45778,45779,45785,45786,45820,45821,45965,46022),
_xlfn.LET(_xlpm.DD,
MAX(MIN($AX486,EOMONTH(BD$15,0))-MAX($AW486,BD$15),),
_xlfn.IFS(
AND(MONTH($AW486)=MONTH(BD$15),MONTH($AX486)&lt;&gt;MONTH(BD$15)),
NETWORKDAYS.INTL($AW486,$AW486+_xlpm.DD,1,_xlpm.VD),
AND(MONTH($AW486)&lt;&gt;MONTH(BD$15),MONTH($AX486)=MONTH(BD$15)),
NETWORKDAYS.INTL(($AX486)-_xlpm.DD,$AX486,1,_xlpm.VD),
AND(MONTH($AW486)&lt;MONTH(BD$15),MONTH($AX486)&gt;MONTH(BD$15)),
NETWORKDAYS.INTL((EOMONTH(BD$15-1,1))-_xlpm.DD,EOMONTH(BD$15-1,1),1,_xlpm.VD),
AND(MONTH($AW486)=MONTH(BD$15),MONTH($AX486)=MONTH(BD$15)),
NETWORKDAYS.INTL($AW486,$AX486,1,_xlpm.VD)))),0)),
$DH486="месяц",
$DR486*BD486,
$DH486="неделя",
$DR486*BD486/7*(ROUNDUP((DAY(EOMONTH(BD$15,0)))/4,0))),
0)</f>
        <v/>
      </c>
      <c r="DX486" s="125">
        <f t="array" ref="DX486">
IFERROR(_xlfn.IFS(
$DH486="день_1",
$DR486*$BL486/($AX486-$AW486+1)*BE486*(DAY(EOMONTH(BE$15,0))),
$DH486="день_2",
$DR486/30*MAX(MIN($AX486,EOMONTH(BE$15,0))-MAX($AW486,BE$15)+1,),
$DH486="раб.день",
$DR486/30*(IFERROR(
_xlfn.LET(_xlpm.VD,
CHOOSE(
{1;2;3;4;5;6;7;8;9;10;11;12;13;14;15;16;17;18},
45658,45659,45660,45661,45662,45663,45664,45665,45711,45724,45778,45779,45785,45786,45820,45821,45965,46022),
_xlfn.LET(_xlpm.DD,
MAX(MIN($AX486,EOMONTH(BE$15,0))-MAX($AW486,BE$15),),
_xlfn.IFS(
AND(MONTH($AW486)=MONTH(BE$15),MONTH($AX486)&lt;&gt;MONTH(BE$15)),
NETWORKDAYS.INTL($AW486,$AW486+_xlpm.DD,1,_xlpm.VD),
AND(MONTH($AW486)&lt;&gt;MONTH(BE$15),MONTH($AX486)=MONTH(BE$15)),
NETWORKDAYS.INTL(($AX486)-_xlpm.DD,$AX486,1,_xlpm.VD),
AND(MONTH($AW486)&lt;MONTH(BE$15),MONTH($AX486)&gt;MONTH(BE$15)),
NETWORKDAYS.INTL((EOMONTH(BE$15-1,1))-_xlpm.DD,EOMONTH(BE$15-1,1),1,_xlpm.VD),
AND(MONTH($AW486)=MONTH(BE$15),MONTH($AX486)=MONTH(BE$15)),
NETWORKDAYS.INTL($AW486,$AX486,1,_xlpm.VD)))),0)),
$DH486="месяц",
$DR486*BE486,
$DH486="неделя",
$DR486*BE486/7*(ROUNDUP((DAY(EOMONTH(BE$15,0)))/4,0))),
0)</f>
        <v/>
      </c>
      <c r="DY486" s="125">
        <f t="array" ref="DY486">
IFERROR(_xlfn.IFS(
$DH486="день_1",
$DR486*$BL486/($AX486-$AW486+1)*BF486*(DAY(EOMONTH(BF$15,0))),
$DH486="день_2",
$DR486/30*MAX(MIN($AX486,EOMONTH(BF$15,0))-MAX($AW486,BF$15)+1,),
$DH486="раб.день",
$DR486/30*(IFERROR(
_xlfn.LET(_xlpm.VD,
CHOOSE(
{1;2;3;4;5;6;7;8;9;10;11;12;13;14;15;16;17;18},
45658,45659,45660,45661,45662,45663,45664,45665,45711,45724,45778,45779,45785,45786,45820,45821,45965,46022),
_xlfn.LET(_xlpm.DD,
MAX(MIN($AX486,EOMONTH(BF$15,0))-MAX($AW486,BF$15),),
_xlfn.IFS(
AND(MONTH($AW486)=MONTH(BF$15),MONTH($AX486)&lt;&gt;MONTH(BF$15)),
NETWORKDAYS.INTL($AW486,$AW486+_xlpm.DD,1,_xlpm.VD),
AND(MONTH($AW486)&lt;&gt;MONTH(BF$15),MONTH($AX486)=MONTH(BF$15)),
NETWORKDAYS.INTL(($AX486)-_xlpm.DD,$AX486,1,_xlpm.VD),
AND(MONTH($AW486)&lt;MONTH(BF$15),MONTH($AX486)&gt;MONTH(BF$15)),
NETWORKDAYS.INTL((EOMONTH(BF$15-1,1))-_xlpm.DD,EOMONTH(BF$15-1,1),1,_xlpm.VD),
AND(MONTH($AW486)=MONTH(BF$15),MONTH($AX486)=MONTH(BF$15)),
NETWORKDAYS.INTL($AW486,$AX486,1,_xlpm.VD)))),0)),
$DH486="месяц",
$DR486*BF486,
$DH486="неделя",
$DR486*BF486/7*(ROUNDUP((DAY(EOMONTH(BF$15,0)))/4,0))),
0)</f>
        <v/>
      </c>
      <c r="DZ486" s="125">
        <f t="array" ref="DZ486">
IFERROR(_xlfn.IFS(
$DH486="день_1",
$DR486*$BL486/($AX486-$AW486+1)*BG486*(DAY(EOMONTH(BG$15,0))),
$DH486="день_2",
$DR486/30*MAX(MIN($AX486,EOMONTH(BG$15,0))-MAX($AW486,BG$15)+1,),
$DH486="раб.день",
$DR486/30*(IFERROR(
_xlfn.LET(_xlpm.VD,
CHOOSE(
{1;2;3;4;5;6;7;8;9;10;11;12;13;14;15;16;17;18},
45658,45659,45660,45661,45662,45663,45664,45665,45711,45724,45778,45779,45785,45786,45820,45821,45965,46022),
_xlfn.LET(_xlpm.DD,
MAX(MIN($AX486,EOMONTH(BG$15,0))-MAX($AW486,BG$15),),
_xlfn.IFS(
AND(MONTH($AW486)=MONTH(BG$15),MONTH($AX486)&lt;&gt;MONTH(BG$15)),
NETWORKDAYS.INTL($AW486,$AW486+_xlpm.DD,1,_xlpm.VD),
AND(MONTH($AW486)&lt;&gt;MONTH(BG$15),MONTH($AX486)=MONTH(BG$15)),
NETWORKDAYS.INTL(($AX486)-_xlpm.DD,$AX486,1,_xlpm.VD),
AND(MONTH($AW486)&lt;MONTH(BG$15),MONTH($AX486)&gt;MONTH(BG$15)),
NETWORKDAYS.INTL((EOMONTH(BG$15-1,1))-_xlpm.DD,EOMONTH(BG$15-1,1),1,_xlpm.VD),
AND(MONTH($AW486)=MONTH(BG$15),MONTH($AX486)=MONTH(BG$15)),
NETWORKDAYS.INTL($AW486,$AX486,1,_xlpm.VD)))),0)),
$DH486="месяц",
$DR486*BG486,
$DH486="неделя",
$DR486*BG486/7*(ROUNDUP((DAY(EOMONTH(BG$15,0)))/4,0))),
0)</f>
        <v/>
      </c>
      <c r="EA486" s="125">
        <f t="array" ref="EA486">
IFERROR(_xlfn.IFS(
$DH486="день_1",
$DR486*$BL486/($AX486-$AW486+1)*BH486*(DAY(EOMONTH(BH$15,0))),
$DH486="день_2",
$DR486/30*MAX(MIN($AX486,EOMONTH(BH$15,0))-MAX($AW486,BH$15)+1,),
$DH486="раб.день",
$DR486/30*(IFERROR(
_xlfn.LET(_xlpm.VD,
CHOOSE(
{1;2;3;4;5;6;7;8;9;10;11;12;13;14;15;16;17;18},
45658,45659,45660,45661,45662,45663,45664,45665,45711,45724,45778,45779,45785,45786,45820,45821,45965,46022),
_xlfn.LET(_xlpm.DD,
MAX(MIN($AX486,EOMONTH(BH$15,0))-MAX($AW486,BH$15),),
_xlfn.IFS(
AND(MONTH($AW486)=MONTH(BH$15),MONTH($AX486)&lt;&gt;MONTH(BH$15)),
NETWORKDAYS.INTL($AW486,$AW486+_xlpm.DD,1,_xlpm.VD),
AND(MONTH($AW486)&lt;&gt;MONTH(BH$15),MONTH($AX486)=MONTH(BH$15)),
NETWORKDAYS.INTL(($AX486)-_xlpm.DD,$AX486,1,_xlpm.VD),
AND(MONTH($AW486)&lt;MONTH(BH$15),MONTH($AX486)&gt;MONTH(BH$15)),
NETWORKDAYS.INTL((EOMONTH(BH$15-1,1))-_xlpm.DD,EOMONTH(BH$15-1,1),1,_xlpm.VD),
AND(MONTH($AW486)=MONTH(BH$15),MONTH($AX486)=MONTH(BH$15)),
NETWORKDAYS.INTL($AW486,$AX486,1,_xlpm.VD)))),0)),
$DH486="месяц",
$DR486*BH486,
$DH486="неделя",
$DR486*BH486/7*(ROUNDUP((DAY(EOMONTH(BH$15,0)))/4,0))),
0)</f>
        <v/>
      </c>
      <c r="EB486" s="125">
        <f t="array" ref="EB486">
IFERROR(_xlfn.IFS(
$DH486="день_1",
$DR486*$BL486/($AX486-$AW486+1)*BI486*(DAY(EOMONTH(BI$15,0))),
$DH486="день_2",
$DR486/30*MAX(MIN($AX486,EOMONTH(BI$15,0))-MAX($AW486,BI$15)+1,),
$DH486="раб.день",
$DR486/30*(IFERROR(
_xlfn.LET(_xlpm.VD,
CHOOSE(
{1;2;3;4;5;6;7;8;9;10;11;12;13;14;15;16;17;18},
45658,45659,45660,45661,45662,45663,45664,45665,45711,45724,45778,45779,45785,45786,45820,45821,45965,46022),
_xlfn.LET(_xlpm.DD,
MAX(MIN($AX486,EOMONTH(BI$15,0))-MAX($AW486,BI$15),),
_xlfn.IFS(
AND(MONTH($AW486)=MONTH(BI$15),MONTH($AX486)&lt;&gt;MONTH(BI$15)),
NETWORKDAYS.INTL($AW486,$AW486+_xlpm.DD,1,_xlpm.VD),
AND(MONTH($AW486)&lt;&gt;MONTH(BI$15),MONTH($AX486)=MONTH(BI$15)),
NETWORKDAYS.INTL(($AX486)-_xlpm.DD,$AX486,1,_xlpm.VD),
AND(MONTH($AW486)&lt;MONTH(BI$15),MONTH($AX486)&gt;MONTH(BI$15)),
NETWORKDAYS.INTL((EOMONTH(BI$15-1,1))-_xlpm.DD,EOMONTH(BI$15-1,1),1,_xlpm.VD),
AND(MONTH($AW486)=MONTH(BI$15),MONTH($AX486)=MONTH(BI$15)),
NETWORKDAYS.INTL($AW486,$AX486,1,_xlpm.VD)))),0)),
$DH486="месяц",
$DR486*BI486,
$DH486="неделя",
$DR486*BI486/7*(ROUNDUP((DAY(EOMONTH(BI$15,0)))/4,0))),
0)</f>
        <v/>
      </c>
      <c r="EC486" s="125">
        <f t="array" ref="EC486">
IFERROR(_xlfn.IFS(
$DH486="день_1",
$DR486*$BL486/($AX486-$AW486+1)*BJ486*(DAY(EOMONTH(BJ$15,0))),
$DH486="день_2",
$DR486/30*MAX(MIN($AX486,EOMONTH(BJ$15,0))-MAX($AW486,BJ$15)+1,),
$DH486="раб.день",
$DR486/30*(IFERROR(
_xlfn.LET(_xlpm.VD,
CHOOSE(
{1;2;3;4;5;6;7;8;9;10;11;12;13;14;15;16;17;18},
45658,45659,45660,45661,45662,45663,45664,45665,45711,45724,45778,45779,45785,45786,45820,45821,45965,46022),
_xlfn.LET(_xlpm.DD,
MAX(MIN($AX486,EOMONTH(BJ$15,0))-MAX($AW486,BJ$15),),
_xlfn.IFS(
AND(MONTH($AW486)=MONTH(BJ$15),MONTH($AX486)&lt;&gt;MONTH(BJ$15)),
NETWORKDAYS.INTL($AW486,$AW486+_xlpm.DD,1,_xlpm.VD),
AND(MONTH($AW486)&lt;&gt;MONTH(BJ$15),MONTH($AX486)=MONTH(BJ$15)),
NETWORKDAYS.INTL(($AX486)-_xlpm.DD,$AX486,1,_xlpm.VD),
AND(MONTH($AW486)&lt;MONTH(BJ$15),MONTH($AX486)&gt;MONTH(BJ$15)),
NETWORKDAYS.INTL((EOMONTH(BJ$15-1,1))-_xlpm.DD,EOMONTH(BJ$15-1,1),1,_xlpm.VD),
AND(MONTH($AW486)=MONTH(BJ$15),MONTH($AX486)=MONTH(BJ$15)),
NETWORKDAYS.INTL($AW486,$AX486,1,_xlpm.VD)))),0)),
$DH486="месяц",
$DR486*BJ486,
$DH486="неделя",
$DR486*BJ486/7*(ROUNDUP((DAY(EOMONTH(BJ$15,0)))/4,0))),
0)</f>
        <v/>
      </c>
      <c r="ED486" s="125">
        <f t="array" ref="ED486">
IFERROR(_xlfn.IFS(
$DH486="день_1",
$DR486*$BL486/($AX486-$AW486+1)*BK486*(DAY(EOMONTH(BK$15,0))),
$DH486="день_2",
$DR486/30*MAX(MIN($AX486,EOMONTH(BK$15,0))-MAX($AW486,BK$15)+1,),
$DH486="раб.день",
$DR486/30*(IFERROR(
_xlfn.LET(_xlpm.VD,
CHOOSE(
{1;2;3;4;5;6;7;8;9;10;11;12;13;14;15;16;17;18},
45658,45659,45660,45661,45662,45663,45664,45665,45711,45724,45778,45779,45785,45786,45820,45821,45965,46022),
_xlfn.LET(_xlpm.DD,
MAX(MIN($AX486,EOMONTH(BK$15,0))-MAX($AW486,BK$15),),
_xlfn.IFS(
AND(MONTH($AW486)=MONTH(BK$15),MONTH($AX486)&lt;&gt;MONTH(BK$15)),
NETWORKDAYS.INTL($AW486,$AW486+_xlpm.DD,1,_xlpm.VD),
AND(MONTH($AW486)&lt;&gt;MONTH(BK$15),MONTH($AX486)=MONTH(BK$15)),
NETWORKDAYS.INTL(($AX486)-_xlpm.DD,$AX486,1,_xlpm.VD),
AND(MONTH($AW486)&lt;MONTH(BK$15),MONTH($AX486)&gt;MONTH(BK$15)),
NETWORKDAYS.INTL((EOMONTH(BK$15-1,1))-_xlpm.DD,EOMONTH(BK$15-1,1),1,_xlpm.VD),
AND(MONTH($AW486)=MONTH(BK$15),MONTH($AX486)=MONTH(BK$15)),
NETWORKDAYS.INTL($AW486,$AX486,1,_xlpm.VD)))),0)),
$DH486="месяц",
$DR486*BK486,
$DH486="неделя",
$DR486*BK486/7*(ROUNDUP((DAY(EOMONTH(BK$15,0)))/4,0))),
0)</f>
        <v/>
      </c>
      <c r="EE486" s="125">
        <f>SUM($DS486,$DT486,$DU486,$DV486,$DW486,$DX486,$DY486,$DZ486,$EA486,$EB486,$EC486,$ED486)</f>
        <v/>
      </c>
      <c r="EF486" s="125">
        <f>IFERROR(ROUND($EE486*(1+$EP486),2),0)</f>
        <v/>
      </c>
      <c r="EG486" s="128" t="n">
        <v>1</v>
      </c>
      <c r="EH486" s="126" t="n">
        <v>0</v>
      </c>
      <c r="EI486" s="126">
        <f>ROUND(SUM($EH486:$EH486)*SUM($AB486:$AB486)*$EG486,2)</f>
        <v/>
      </c>
      <c r="EJ486" s="126">
        <f>ROUND($EI486*(1+$EP486),2)</f>
        <v/>
      </c>
      <c r="EK486" s="126" t="n">
        <v>0</v>
      </c>
      <c r="EL486" s="126">
        <f>ROUND(SUM($EK486:$EK486)*SUM($AB486:$AB486)*$EG486,2)</f>
        <v/>
      </c>
      <c r="EM486" s="126">
        <f>ROUND($EL486*(1+$EP486),2)</f>
        <v/>
      </c>
      <c r="EN486" s="126">
        <f>SUM($EE486,$EI486,$EL486)</f>
        <v/>
      </c>
      <c r="EO486" s="126">
        <f>SUM($EF486,$EJ486,$EM486)</f>
        <v/>
      </c>
      <c r="EP486" s="59" t="inlineStr">
        <is>
          <t>20%</t>
        </is>
      </c>
      <c r="EQ486" s="59" t="n"/>
      <c r="ER486" s="60">
        <f t="array" ref="ER486">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MATCH(ES486,
{"AMS";"RussOutdoor";"HD Outdoor";"Ingroup";"IQ";"Ledproduction";"LisChannel";"Logic";"Media-PPL";"NovikovTV | НовиковТВ";"SMA";"SOK";"КрокусТВ | CrocusTV | IndoorTV";"Сити";"ТЯК Москва"},
0)),"")</f>
        <v/>
      </c>
      <c r="ES486" s="60" t="n"/>
      <c r="ET486" s="60">
        <f t="array" ref="ET486">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MATCH(ES486,
{"AMS";"RussOutdoor";"HD Outdoor";"Ingroup";"IQ";"Ledproduction";"LisChannel";"Logic";"Media-PPL";"NovikovTV | НовиковТВ";"SMA";"SOK";"КрокусТВ | CrocusTV | IndoorTV";"Сити";"ТЯК Москва"},
0)),"")</f>
        <v/>
      </c>
      <c r="EU486" s="60" t="n"/>
      <c r="EV486" s="60" t="n"/>
      <c r="EX486" s="110">
        <f t="array" ref="EX486">
($AR486/30
+N("ТРАФИК ПЛОЩАДКИ"))*
(IFERROR(
_xlfn.LET(
_xlpm.GPR,
HLOOKUP($L486,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(MATCH($T486,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IF($Q486="цифровой",_xlpm.GPR/$AG486,_xlpm.GPR/60)),
0)
+N("DWELL TIME"))*
(IF($AB486=0,0,IF($AB486=1,0.3,IF($AB486=2,0.5,IF($AB486&gt;2,1))))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_xlfn.IFS($AC486="да",1.2,$AC486="нет",1)*
_xlfn.IFS($AD486="да",1.2,$AD486="нет",1)*
IF(R486="статический",1,1.2)*
$X486*
INDEX(
{1.2;1;1.2;1.2;1;1.2;1.2;1.2;1.2;1.2;1.2;1;1.2;1.2;1.2;1.2;1;1;1.2;1.2;1.2;1;1;1;1;1.2;1.2;1.2;1.2;1;1;1;1;1.2;1.2;1.2;1.2;1.2;1.2;1.2;1.2;1;1;1.2;1;1;1;1;1.5;1;1;1.5;1.5;1.2},
MATCH($Q486,_xlpm.MI,0)))&gt;{0.02;0.04;0.06;0.1;0.2;0.4;0.6;0.8;1;2;4;6})),
{0;1;2;3;4;5;6;7;8;9;10;11;12},
0)))
+N("КОЭФФИЦИЕНТ КОНТАКТА"))))*
(_xlfn.IFS($X486&lt;0.1,$X486/1000,$X486&gt;25,5.2,AND($X486&gt;=0.1,$X486&lt;=25),(($X486*2+0.1)/10)*($X486/10)))*
IFERROR((_xlfn.LET(
_xlpm.MA,
{0;0.8;0.85;0.9;0.95;1},
_xlpm.MAA,
{0;1;2;3;4;5},
INDEX(_xlpm.MA,MATCH(SUMPRODUCT(--((IF(ROUND(_xlpm.MAA,1)&gt;5,5,ROUND($AB486,1)))&gt;{0;1;2;3;4;5})),_xlpm.MAA,0)))
+N("КОЭФФИЦИЕНТ КОЛ-ВО КОНСТРУКЦИЙ")),1)*
$AB486,0))*
(IF($Q486="цифровой",$AG486/15*$AI486,1)
+N("ДЛЯ ЦИФРЫ"))</f>
        <v/>
      </c>
      <c r="EY486" s="110">
        <f>IFERROR(EX486*AY486,0)</f>
        <v/>
      </c>
      <c r="EZ486" s="131">
        <f>IFERROR(DP486/EY486*1000,0)</f>
        <v/>
      </c>
      <c r="FA486" s="112">
        <f>IFERROR(FC486/FB486,0)</f>
        <v/>
      </c>
      <c r="FB486" s="112">
        <f>IFERROR((FC486/(EY486/FF486*#REF!))*0.825,0)</f>
        <v/>
      </c>
      <c r="FC486" s="112">
        <f>IFERROR(((EX486*30/AR486)*100)/30,0)</f>
        <v/>
      </c>
      <c r="FD486" s="112">
        <f>IFERROR(EY486/G486*100%,0)</f>
        <v/>
      </c>
      <c r="FE486" s="112">
        <f>IFERROR(FD486/FC486*100%,0)</f>
        <v/>
      </c>
      <c r="FF486" s="110">
        <f>IFERROR(AR486/30*AY486,0)</f>
        <v/>
      </c>
    </row>
    <row r="487" ht="13" customHeight="1">
      <c r="A487" s="59" t="n"/>
      <c r="B487" s="60" t="n"/>
      <c r="C487" s="60" t="n"/>
      <c r="D487" s="60">
        <f t="array" ref="D487">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MATCH($E487,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87" s="60">
        <f t="array" ref="E487">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MATCH($F487,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87" s="60" t="inlineStr"/>
      <c r="G487" s="60" t="n"/>
      <c r="H487" s="60">
        <f t="array" ref="H487">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MATCH($I487,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87" s="60" t="n"/>
      <c r="J487" s="60" t="n"/>
      <c r="K487" s="60" t="n"/>
      <c r="L487" s="60" t="n"/>
      <c r="M487" s="60" t="n"/>
      <c r="N487" s="60" t="n"/>
      <c r="O487" s="60" t="n"/>
      <c r="P487" s="60">
        <f t="array" ref="P487">
_xlfn.IFS(
ISNUMBER(MATCH($Q487,{"шелфбаннер","разделитель","монетница","чековая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ISNUMBER(MATCH($Q487,{"LED/LCD","видеокулер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ISNUMBER(MATCH($Q487,{"автомобиль","машина","выставочное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ISNUMBER(MATCH($Q487,{"билборд","лифтовая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ISNUMBER(MATCH($Q487,{"навигация","подвесной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ISNUMBER(MATCH($Q487,{"движущаяся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ISNUMBER(MATCH($Q487,{"каталог","журнал"},)),
"Пресса",
$Q487="","")</f>
        <v/>
      </c>
      <c r="Q487" s="60" t="n"/>
      <c r="R487" s="60">
        <f t="array" ref="R487">
IFERROR(
_xlfn.IFS(
OR(ISNUMBER(MATCH($Q487,{"экспозиция","макет","стенд","автостенд","авто стенд","выставочное пространство","выставочные стенды","модульные выставочные стенды","3Д конструкция","3D конструкция"},)),P487="Экспонирование"),
"нестандартный",
ISNUMBER(MATCH($Q487,{"скроллер","призматрон"},)),
"динамический",
$P487="Видео",
"цифровой",
OR($P487="Пресса",$P487="Щит",$P487="POSm",$P487="Подвес",$P487="Брендирование/оклейка"),
"статический"),"")</f>
        <v/>
      </c>
      <c r="S487" s="59" t="n"/>
      <c r="T487" s="60" t="n"/>
      <c r="U487" s="60" t="n"/>
      <c r="V487" s="60">
        <f>
IF(P487="Видео",
"цифровой постер/ролик",
IF(ISNUMBER(MATCH(Q487,{"короб световой","короб световой | лайтбокс","короб световой | кристалайт","лайтбокс","лайт бокс","кристалайт","LB","lightbox"},)),
"бэклит",
IF(P487="Брендирование/оклейка",
"перфарированная пленка/самоклейка",
IF(P487="Экспонирование",
"под запрос",
IF(P487="Подвес",
"баннер/ткань",
"")))))</f>
        <v/>
      </c>
      <c r="W487" s="59" t="n"/>
      <c r="X487" s="59" t="n"/>
      <c r="Y487" s="59" t="n"/>
      <c r="Z487" s="61" t="n"/>
      <c r="AA487" s="61" t="n"/>
      <c r="AB487" s="61">
        <f>IF(BL487&gt;0,Z487,0)</f>
        <v/>
      </c>
      <c r="AC487" s="59" t="n"/>
      <c r="AD487" s="59" t="n"/>
      <c r="AE487" s="59" t="n"/>
      <c r="AF487" s="59" t="n"/>
      <c r="AG487" s="59" t="n"/>
      <c r="AH487" s="59" t="n"/>
      <c r="AI487" s="59" t="n"/>
      <c r="AJ487" s="59" t="n"/>
      <c r="AK487" s="59" t="n"/>
      <c r="AL487" s="62">
        <f>IFERROR(IF(OR(R487="статический",R487="динамический",R487="нестандартный",R487="",R487=""),"-",IF(AND(AH487="-",AI487="-"),"-",AK487*3600/AH487*AI487)),"-")</f>
        <v/>
      </c>
      <c r="AM487" s="62">
        <f>IFERROR(IF(OR(R487="статический",R487="динамический",R487="",R487="", R487="BTL",R487="нестандартный"),"-",AG487*AI487*AL487/60),"-")</f>
        <v/>
      </c>
      <c r="AN487" s="63">
        <f>IFERROR(IF(AH487="","-",AG487*AI487/AH487),"-")</f>
        <v/>
      </c>
      <c r="AO487" s="59">
        <f>IFERROR(IF(OR($R487="статический",$R487="динамический",$R487="",$R487="",$R487="BTL",$R487="нестандартный"),"-",$AL487*$AY487),"-")</f>
        <v/>
      </c>
      <c r="AP487" s="62">
        <f>IFERROR(IF(OR($R487="статический",$R487="динамический",$R487="",$R487="",$R487="BTL",$R487="нестандартный"),"-",$AM487*AY487),"-")</f>
        <v/>
      </c>
      <c r="AQ487" s="64" t="n"/>
      <c r="AR487" s="61" t="n"/>
      <c r="AS487" s="61" t="n"/>
      <c r="AT487" s="61" t="n"/>
      <c r="AU487" s="65" t="n"/>
      <c r="AV487" s="124">
        <f>IFERROR(DR487/AT487*1000,"n/a")</f>
        <v/>
      </c>
      <c r="AW487" s="67" t="n"/>
      <c r="AX487" s="67" t="n"/>
      <c r="AY487" s="43">
        <f>IFERROR(IF(OR($AW487="",$AX487=""),"",_xlfn.DAYS($AX487+1,$AW487)),"")</f>
        <v/>
      </c>
      <c r="AZ487" s="68">
        <f t="array" ref="AZ487">
_xlfn.LET(_xlpm.COEFF,
IF($AW487+$AX487=0,0,IF(MAX(MIN($AX487,EOMONTH(AZ$15,0))-MAX($AW487,AZ$15)+1,)&gt;0,1,0)),
_xlfn.IFS(
$ES487="LisChannel",
_xlpm.COEFF*
INDEX({1;1;1.2;1.2;1;1;1;1;1.2;1.2;1.2;1.2},
MATCH(MONTH(AZ$15),
{1,2,3,4,5,6,7,8,9,10,11,12})),
CONCATENATE($ES487," ",$L487)="RussOutdoor метро",
_xlpm.COEFF*
INDEX({0.8;0.9;1.1;1.1;1;1;1;1;1.1;1.1;1.1;1.1},
MATCH(MONTH(AZ$15),
{1,2,3,4,5,6,7,8,9,10,11,12})),
$ES487&lt;&gt;"LisChannel",
_xlpm.COEFF,
$ES487&lt;&gt;"RussOutdoor",
_xlpm.COEFF))</f>
        <v/>
      </c>
      <c r="BA487" s="68">
        <f t="array" ref="BA487">
_xlfn.LET(_xlpm.COEFF,
IF($AW487+$AX487=0,0,IF(MAX(MIN($AX487,EOMONTH(BA$15,0))-MAX($AW487,BA$15)+1,)&gt;0,1,0)),
_xlfn.IFS(
$ES487="LisChannel",
_xlpm.COEFF*
INDEX({1;1;1.2;1.2;1;1;1;1;1.2;1.2;1.2;1.2},
MATCH(MONTH(BA$15),
{1,2,3,4,5,6,7,8,9,10,11,12})),
CONCATENATE($ES487," ",$L487)="RussOutdoor метро",
_xlpm.COEFF*
INDEX({0.8;0.9;1.1;1.1;1;1;1;1;1.1;1.1;1.1;1.1},
MATCH(MONTH(BA$15),
{1,2,3,4,5,6,7,8,9,10,11,12})),
$ES487&lt;&gt;"LisChannel",
_xlpm.COEFF,
$ES487&lt;&gt;"RussOutdoor",
_xlpm.COEFF))</f>
        <v/>
      </c>
      <c r="BB487" s="68">
        <f t="array" ref="BB487">
_xlfn.LET(_xlpm.COEFF,
IF($AW487+$AX487=0,0,IF(MAX(MIN($AX487,EOMONTH(BB$15,0))-MAX($AW487,BB$15)+1,)&gt;0,1,0)),
_xlfn.IFS(
$ES487="LisChannel",
_xlpm.COEFF*
INDEX({1;1;1.2;1.2;1;1;1;1;1.2;1.2;1.2;1.2},
MATCH(MONTH(BB$15),
{1,2,3,4,5,6,7,8,9,10,11,12})),
CONCATENATE($ES487," ",$L487)="RussOutdoor метро",
_xlpm.COEFF*
INDEX({0.8;0.9;1.1;1.1;1;1;1;1;1.1;1.1;1.1;1.1},
MATCH(MONTH(BB$15),
{1,2,3,4,5,6,7,8,9,10,11,12})),
$ES487&lt;&gt;"LisChannel",
_xlpm.COEFF,
$ES487&lt;&gt;"RussOutdoor",
_xlpm.COEFF))</f>
        <v/>
      </c>
      <c r="BC487" s="68">
        <f t="array" ref="BC487">
_xlfn.LET(_xlpm.COEFF,
IF($AW487+$AX487=0,0,IF(MAX(MIN($AX487,EOMONTH(BC$15,0))-MAX($AW487,BC$15)+1,)&gt;0,1,0)),
_xlfn.IFS(
$ES487="LisChannel",
_xlpm.COEFF*
INDEX({1;1;1.2;1.2;1;1;1;1;1.2;1.2;1.2;1.2},
MATCH(MONTH(BC$15),
{1,2,3,4,5,6,7,8,9,10,11,12})),
CONCATENATE($ES487," ",$L487)="RussOutdoor метро",
_xlpm.COEFF*
INDEX({0.8;0.9;1.1;1.1;1;1;1;1;1.1;1.1;1.1;1.1},
MATCH(MONTH(BC$15),
{1,2,3,4,5,6,7,8,9,10,11,12})),
$ES487&lt;&gt;"LisChannel",
_xlpm.COEFF,
$ES487&lt;&gt;"RussOutdoor",
_xlpm.COEFF))</f>
        <v/>
      </c>
      <c r="BD487" s="68">
        <f t="array" ref="BD487">
_xlfn.LET(_xlpm.COEFF,
IF($AW487+$AX487=0,0,IF(MAX(MIN($AX487,EOMONTH(BD$15,0))-MAX($AW487,BD$15)+1,)&gt;0,1,0)),
_xlfn.IFS(
$ES487="LisChannel",
_xlpm.COEFF*
INDEX({1;1;1.2;1.2;1;1;1;1;1.2;1.2;1.2;1.2},
MATCH(MONTH(BD$15),
{1,2,3,4,5,6,7,8,9,10,11,12})),
CONCATENATE($ES487," ",$L487)="RussOutdoor метро",
_xlpm.COEFF*
INDEX({0.8;0.9;1.1;1.1;1;1;1;1;1.1;1.1;1.1;1.1},
MATCH(MONTH(BD$15),
{1,2,3,4,5,6,7,8,9,10,11,12})),
$ES487&lt;&gt;"LisChannel",
_xlpm.COEFF,
$ES487&lt;&gt;"RussOutdoor",
_xlpm.COEFF))</f>
        <v/>
      </c>
      <c r="BE487" s="68">
        <f t="array" ref="BE487">
_xlfn.LET(_xlpm.COEFF,
IF($AW487+$AX487=0,0,IF(MAX(MIN($AX487,EOMONTH(BE$15,0))-MAX($AW487,BE$15)+1,)&gt;0,1,0)),
_xlfn.IFS(
$ES487="LisChannel",
_xlpm.COEFF*
INDEX({1;1;1.2;1.2;1;1;1;1;1.2;1.2;1.2;1.2},
MATCH(MONTH(BE$15),
{1,2,3,4,5,6,7,8,9,10,11,12})),
CONCATENATE($ES487," ",$L487)="RussOutdoor метро",
_xlpm.COEFF*
INDEX({0.8;0.9;1.1;1.1;1;1;1;1;1.1;1.1;1.1;1.1},
MATCH(MONTH(BE$15),
{1,2,3,4,5,6,7,8,9,10,11,12})),
$ES487&lt;&gt;"LisChannel",
_xlpm.COEFF,
$ES487&lt;&gt;"RussOutdoor",
_xlpm.COEFF))</f>
        <v/>
      </c>
      <c r="BF487" s="68">
        <f t="array" ref="BF487">
_xlfn.LET(_xlpm.COEFF,
IF($AW487+$AX487=0,0,IF(MAX(MIN($AX487,EOMONTH(BF$15,0))-MAX($AW487,BF$15)+1,)&gt;0,1,0)),
_xlfn.IFS(
$ES487="LisChannel",
_xlpm.COEFF*
INDEX({1;1;1.2;1.2;1;1;1;1;1.2;1.2;1.2;1.2},
MATCH(MONTH(BF$15),
{1,2,3,4,5,6,7,8,9,10,11,12})),
CONCATENATE($ES487," ",$L487)="RussOutdoor метро",
_xlpm.COEFF*
INDEX({0.8;0.9;1.1;1.1;1;1;1;1;1.1;1.1;1.1;1.1},
MATCH(MONTH(BF$15),
{1,2,3,4,5,6,7,8,9,10,11,12})),
$ES487&lt;&gt;"LisChannel",
_xlpm.COEFF,
$ES487&lt;&gt;"RussOutdoor",
_xlpm.COEFF))</f>
        <v/>
      </c>
      <c r="BG487" s="68">
        <f t="array" ref="BG487">
_xlfn.LET(_xlpm.COEFF,
IF($AW487+$AX487=0,0,IF(MAX(MIN($AX487,EOMONTH(BG$15,0))-MAX($AW487,BG$15)+1,)&gt;0,1,0)),
_xlfn.IFS(
$ES487="LisChannel",
_xlpm.COEFF*
INDEX({1;1;1.2;1.2;1;1;1;1;1.2;1.2;1.2;1.2},
MATCH(MONTH(BG$15),
{1,2,3,4,5,6,7,8,9,10,11,12})),
CONCATENATE($ES487," ",$L487)="RussOutdoor метро",
_xlpm.COEFF*
INDEX({0.8;0.9;1.1;1.1;1;1;1;1;1.1;1.1;1.1;1.1},
MATCH(MONTH(BG$15),
{1,2,3,4,5,6,7,8,9,10,11,12})),
$ES487&lt;&gt;"LisChannel",
_xlpm.COEFF,
$ES487&lt;&gt;"RussOutdoor",
_xlpm.COEFF))</f>
        <v/>
      </c>
      <c r="BH487" s="68">
        <f t="array" ref="BH487">
_xlfn.LET(_xlpm.COEFF,
IF($AW487+$AX487=0,0,IF(MAX(MIN($AX487,EOMONTH(BH$15,0))-MAX($AW487,BH$15)+1,)&gt;0,1,0)),
_xlfn.IFS(
$ES487="LisChannel",
_xlpm.COEFF*
INDEX({1;1;1.2;1.2;1;1;1;1;1.2;1.2;1.2;1.2},
MATCH(MONTH(BH$15),
{1,2,3,4,5,6,7,8,9,10,11,12})),
CONCATENATE($ES487," ",$L487)="RussOutdoor метро",
_xlpm.COEFF*
INDEX({0.8;0.9;1.1;1.1;1;1;1;1;1.1;1.1;1.1;1.1},
MATCH(MONTH(BH$15),
{1,2,3,4,5,6,7,8,9,10,11,12})),
$ES487&lt;&gt;"LisChannel",
_xlpm.COEFF,
$ES487&lt;&gt;"RussOutdoor",
_xlpm.COEFF))</f>
        <v/>
      </c>
      <c r="BI487" s="68">
        <f t="array" ref="BI487">
_xlfn.LET(_xlpm.COEFF,
IF($AW487+$AX487=0,0,IF(MAX(MIN($AX487,EOMONTH(BI$15,0))-MAX($AW487,BI$15)+1,)&gt;0,1,0)),
_xlfn.IFS(
$ES487="LisChannel",
_xlpm.COEFF*
INDEX({1;1;1.2;1.2;1;1;1;1;1.2;1.2;1.2;1.2},
MATCH(MONTH(BI$15),
{1,2,3,4,5,6,7,8,9,10,11,12})),
CONCATENATE($ES487," ",$L487)="RussOutdoor метро",
_xlpm.COEFF*
INDEX({0.8;0.9;1.1;1.1;1;1;1;1;1.1;1.1;1.1;1.1},
MATCH(MONTH(BI$15),
{1,2,3,4,5,6,7,8,9,10,11,12})),
$ES487&lt;&gt;"LisChannel",
_xlpm.COEFF,
$ES487&lt;&gt;"RussOutdoor",
_xlpm.COEFF))</f>
        <v/>
      </c>
      <c r="BJ487" s="68">
        <f t="array" ref="BJ487">
_xlfn.LET(_xlpm.COEFF,
IF($AW487+$AX487=0,0,IF(MAX(MIN($AX487,EOMONTH(BJ$15,0))-MAX($AW487,BJ$15)+1,)&gt;0,1,0)),
_xlfn.IFS(
$ES487="LisChannel",
_xlpm.COEFF*
INDEX({1;1;1.2;1.2;1;1;1;1;1.2;1.2;1.2;1.2},
MATCH(MONTH(BJ$15),
{1,2,3,4,5,6,7,8,9,10,11,12})),
CONCATENATE($ES487," ",$L487)="RussOutdoor метро",
_xlpm.COEFF*
INDEX({0.8;0.9;1.1;1.1;1;1;1;1;1.1;1.1;1.1;1.1},
MATCH(MONTH(BJ$15),
{1,2,3,4,5,6,7,8,9,10,11,12})),
$ES487&lt;&gt;"LisChannel",
_xlpm.COEFF,
$ES487&lt;&gt;"RussOutdoor",
_xlpm.COEFF))</f>
        <v/>
      </c>
      <c r="BK487" s="68">
        <f t="array" ref="BK487">
_xlfn.LET(_xlpm.COEFF,
IF($AW487+$AX487=0,0,IF(MAX(MIN($AX487,EOMONTH(BK$15,0))-MAX($AW487,BK$15)+1,)&gt;0,1,0)),
_xlfn.IFS(
$ES487="LisChannel",
_xlpm.COEFF*
INDEX({1;1;1.2;1.2;1;1;1;1;1.2;1.2;1.2;1.2},
MATCH(MONTH(BK$15),
{1,2,3,4,5,6,7,8,9,10,11,12})),
CONCATENATE($ES487," ",$L487)="RussOutdoor метро",
_xlpm.COEFF*
INDEX({0.8;0.9;1.1;1.1;1;1;1;1;1.1;1.1;1.1;1.1},
MATCH(MONTH(BK$15),
{1,2,3,4,5,6,7,8,9,10,11,12})),
$ES487&lt;&gt;"LisChannel",
_xlpm.COEFF,
$ES487&lt;&gt;"RussOutdoor",
_xlpm.COEFF))</f>
        <v/>
      </c>
      <c r="BL487" s="62">
        <f>COUNTIFS($AZ487:$BK487,"&gt;0")</f>
        <v/>
      </c>
      <c r="BM487" s="65" t="n"/>
      <c r="BN487" s="125">
        <f>$DJ487</f>
        <v/>
      </c>
      <c r="BO487" s="63">
        <f>$DQ487</f>
        <v/>
      </c>
      <c r="BP487" s="125">
        <f>
IFERROR(
IF($BL487=0,0,
$BN487*(1-$BO487)),
0)</f>
        <v/>
      </c>
      <c r="BQ487" s="125">
        <f t="array" ref="BQ487">
IFERROR(
_xlfn.IFS(
$DH487="день_1",
$BP487*$BL487/($AX487-$AW487+1)*AZ487*(DAY(EOMONTH(AZ$15,0))),
$DH487="день_2",
$BP487/30*MAX(MIN($AX487,EOMONTH(AZ$15,0))-MAX($AW487,AZ$15)+1,),
$DH487="раб.день",
$BP487/30*(IFERROR(
_xlfn.LET(_xlpm.VD,
CHOOSE(
{1;2;3;4;5;6;7;8;9;10;11;12;13;14;15;16;17;18},
45658,45659,45660,45661,45662,45663,45664,45665,45711,45724,45778,45779,45785,45786,45820,45821,45965,46022),
_xlfn.LET(_xlpm.DD,
MAX(MIN($AX487,EOMONTH(AZ$15,0))-MAX($AW487,AZ$15),),
_xlfn.IFS(
AND(MONTH($AW487)=MONTH(AZ$15),MONTH($AX487)&lt;&gt;MONTH(AZ$15)),
NETWORKDAYS.INTL($AW487,$AW487+_xlpm.DD,1,_xlpm.VD),
AND(MONTH($AW487)&lt;&gt;MONTH(AZ$15),MONTH($AX487)=MONTH(AZ$15)),
NETWORKDAYS.INTL(($AX487)-_xlpm.DD,$AX487,1,_xlpm.VD),
AND(MONTH($AW487)&lt;MONTH(AZ$15),MONTH($AX487)&gt;MONTH(AZ$15)),
NETWORKDAYS.INTL((EOMONTH(AZ$15-1,1))-_xlpm.DD,EOMONTH(AZ$15-1,1),1,_xlpm.VD),
AND(MONTH($AW487)=MONTH(AZ$15),MONTH($AX487)=MONTH(AZ$15)),
NETWORKDAYS.INTL($AW487,$AX487,1,_xlpm.VD)))),0)),
$DH487="месяц",
$BP487*AZ487,
$DH487="неделя",
$BP487*AZ487/7*(ROUNDUP((DAY(EOMONTH(AZ$15,0)))/4,0))),
0)</f>
        <v/>
      </c>
      <c r="BR487" s="125">
        <f t="array" ref="BR487">
IFERROR(
_xlfn.IFS(
$DH487="день_1",
$BP487*$BL487/($AX487-$AW487+1)*BA487*(DAY(EOMONTH(BA$15,0))),
$DH487="день_2",
$BP487/30*MAX(MIN($AX487,EOMONTH(BA$15,0))-MAX($AW487,BA$15)+1,),
$DH487="раб.день",
$BP487/30*(IFERROR(
_xlfn.LET(_xlpm.VD,
CHOOSE(
{1;2;3;4;5;6;7;8;9;10;11;12;13;14;15;16;17;18},
45658,45659,45660,45661,45662,45663,45664,45665,45711,45724,45778,45779,45785,45786,45820,45821,45965,46022),
_xlfn.LET(_xlpm.DD,
MAX(MIN($AX487,EOMONTH(BA$15,0))-MAX($AW487,BA$15),),
_xlfn.IFS(
AND(MONTH($AW487)=MONTH(BA$15),MONTH($AX487)&lt;&gt;MONTH(BA$15)),
NETWORKDAYS.INTL($AW487,$AW487+_xlpm.DD,1,_xlpm.VD),
AND(MONTH($AW487)&lt;&gt;MONTH(BA$15),MONTH($AX487)=MONTH(BA$15)),
NETWORKDAYS.INTL(($AX487)-_xlpm.DD,$AX487,1,_xlpm.VD),
AND(MONTH($AW487)&lt;MONTH(BA$15),MONTH($AX487)&gt;MONTH(BA$15)),
NETWORKDAYS.INTL((EOMONTH(BA$15-1,1))-_xlpm.DD,EOMONTH(BA$15-1,1),1,_xlpm.VD),
AND(MONTH($AW487)=MONTH(BA$15),MONTH($AX487)=MONTH(BA$15)),
NETWORKDAYS.INTL($AW487,$AX487,1,_xlpm.VD)))),0)),
$DH487="месяц",
$BP487*BA487,
$DH487="неделя",
$BP487*BA487/7*(ROUNDUP((DAY(EOMONTH(BA$15,0)))/4,0))),
0)</f>
        <v/>
      </c>
      <c r="BS487" s="125">
        <f t="array" ref="BS487">
IFERROR(
_xlfn.IFS(
$DH487="день_1",
$BP487*$BL487/($AX487-$AW487+1)*BB487*(DAY(EOMONTH(BB$15,0))),
$DH487="день_2",
$BP487/30*MAX(MIN($AX487,EOMONTH(BB$15,0))-MAX($AW487,BB$15)+1,),
$DH487="раб.день",
$BP487/30*(IFERROR(
_xlfn.LET(_xlpm.VD,
CHOOSE(
{1;2;3;4;5;6;7;8;9;10;11;12;13;14;15;16;17;18},
45658,45659,45660,45661,45662,45663,45664,45665,45711,45724,45778,45779,45785,45786,45820,45821,45965,46022),
_xlfn.LET(_xlpm.DD,
MAX(MIN($AX487,EOMONTH(BB$15,0))-MAX($AW487,BB$15),),
_xlfn.IFS(
AND(MONTH($AW487)=MONTH(BB$15),MONTH($AX487)&lt;&gt;MONTH(BB$15)),
NETWORKDAYS.INTL($AW487,$AW487+_xlpm.DD,1,_xlpm.VD),
AND(MONTH($AW487)&lt;&gt;MONTH(BB$15),MONTH($AX487)=MONTH(BB$15)),
NETWORKDAYS.INTL(($AX487)-_xlpm.DD,$AX487,1,_xlpm.VD),
AND(MONTH($AW487)&lt;MONTH(BB$15),MONTH($AX487)&gt;MONTH(BB$15)),
NETWORKDAYS.INTL((EOMONTH(BB$15-1,1))-_xlpm.DD,EOMONTH(BB$15-1,1),1,_xlpm.VD),
AND(MONTH($AW487)=MONTH(BB$15),MONTH($AX487)=MONTH(BB$15)),
NETWORKDAYS.INTL($AW487,$AX487,1,_xlpm.VD)))),0)),
$DH487="месяц",
$BP487*BB487,
$DH487="неделя",
$BP487*BB487/7*(ROUNDUP((DAY(EOMONTH(BB$15,0)))/4,0))),
0)</f>
        <v/>
      </c>
      <c r="BT487" s="125">
        <f t="array" ref="BT487">
IFERROR(
_xlfn.IFS(
$DH487="день_1",
$BP487*$BL487/($AX487-$AW487+1)*BC487*(DAY(EOMONTH(BC$15,0))),
$DH487="день_2",
$BP487/30*MAX(MIN($AX487,EOMONTH(BC$15,0))-MAX($AW487,BC$15)+1,),
$DH487="раб.день",
$BP487/30*(IFERROR(
_xlfn.LET(_xlpm.VD,
CHOOSE(
{1;2;3;4;5;6;7;8;9;10;11;12;13;14;15;16;17;18},
45658,45659,45660,45661,45662,45663,45664,45665,45711,45724,45778,45779,45785,45786,45820,45821,45965,46022),
_xlfn.LET(_xlpm.DD,
MAX(MIN($AX487,EOMONTH(BC$15,0))-MAX($AW487,BC$15),),
_xlfn.IFS(
AND(MONTH($AW487)=MONTH(BC$15),MONTH($AX487)&lt;&gt;MONTH(BC$15)),
NETWORKDAYS.INTL($AW487,$AW487+_xlpm.DD,1,_xlpm.VD),
AND(MONTH($AW487)&lt;&gt;MONTH(BC$15),MONTH($AX487)=MONTH(BC$15)),
NETWORKDAYS.INTL(($AX487)-_xlpm.DD,$AX487,1,_xlpm.VD),
AND(MONTH($AW487)&lt;MONTH(BC$15),MONTH($AX487)&gt;MONTH(BC$15)),
NETWORKDAYS.INTL((EOMONTH(BC$15-1,1))-_xlpm.DD,EOMONTH(BC$15-1,1),1,_xlpm.VD),
AND(MONTH($AW487)=MONTH(BC$15),MONTH($AX487)=MONTH(BC$15)),
NETWORKDAYS.INTL($AW487,$AX487,1,_xlpm.VD)))),0)),
$DH487="месяц",
$BP487*BC487,
$DH487="неделя",
$BP487*BC487/7*(ROUNDUP((DAY(EOMONTH(BC$15,0)))/4,0))),
0)</f>
        <v/>
      </c>
      <c r="BU487" s="125">
        <f t="array" ref="BU487">
IFERROR(
_xlfn.IFS(
$DH487="день_1",
$BP487*$BL487/($AX487-$AW487+1)*BD487*(DAY(EOMONTH(BD$15,0))),
$DH487="день_2",
$BP487/30*MAX(MIN($AX487,EOMONTH(BD$15,0))-MAX($AW487,BD$15)+1,),
$DH487="раб.день",
$BP487/30*(IFERROR(
_xlfn.LET(_xlpm.VD,
CHOOSE(
{1;2;3;4;5;6;7;8;9;10;11;12;13;14;15;16;17;18},
45658,45659,45660,45661,45662,45663,45664,45665,45711,45724,45778,45779,45785,45786,45820,45821,45965,46022),
_xlfn.LET(_xlpm.DD,
MAX(MIN($AX487,EOMONTH(BD$15,0))-MAX($AW487,BD$15),),
_xlfn.IFS(
AND(MONTH($AW487)=MONTH(BD$15),MONTH($AX487)&lt;&gt;MONTH(BD$15)),
NETWORKDAYS.INTL($AW487,$AW487+_xlpm.DD,1,_xlpm.VD),
AND(MONTH($AW487)&lt;&gt;MONTH(BD$15),MONTH($AX487)=MONTH(BD$15)),
NETWORKDAYS.INTL(($AX487)-_xlpm.DD,$AX487,1,_xlpm.VD),
AND(MONTH($AW487)&lt;MONTH(BD$15),MONTH($AX487)&gt;MONTH(BD$15)),
NETWORKDAYS.INTL((EOMONTH(BD$15-1,1))-_xlpm.DD,EOMONTH(BD$15-1,1),1,_xlpm.VD),
AND(MONTH($AW487)=MONTH(BD$15),MONTH($AX487)=MONTH(BD$15)),
NETWORKDAYS.INTL($AW487,$AX487,1,_xlpm.VD)))),0)),
$DH487="месяц",
$BP487*BD487,
$DH487="неделя",
$BP487*BD487/7*(ROUNDUP((DAY(EOMONTH(BD$15,0)))/4,0))),
0)</f>
        <v/>
      </c>
      <c r="BV487" s="125">
        <f t="array" ref="BV487">
IFERROR(
_xlfn.IFS(
$DH487="день_1",
$BP487*$BL487/($AX487-$AW487+1)*BE487*(DAY(EOMONTH(BE$15,0))),
$DH487="день_2",
$BP487/30*MAX(MIN($AX487,EOMONTH(BE$15,0))-MAX($AW487,BE$15)+1,),
$DH487="раб.день",
$BP487/30*(IFERROR(
_xlfn.LET(_xlpm.VD,
CHOOSE(
{1;2;3;4;5;6;7;8;9;10;11;12;13;14;15;16;17;18},
45658,45659,45660,45661,45662,45663,45664,45665,45711,45724,45778,45779,45785,45786,45820,45821,45965,46022),
_xlfn.LET(_xlpm.DD,
MAX(MIN($AX487,EOMONTH(BE$15,0))-MAX($AW487,BE$15),),
_xlfn.IFS(
AND(MONTH($AW487)=MONTH(BE$15),MONTH($AX487)&lt;&gt;MONTH(BE$15)),
NETWORKDAYS.INTL($AW487,$AW487+_xlpm.DD,1,_xlpm.VD),
AND(MONTH($AW487)&lt;&gt;MONTH(BE$15),MONTH($AX487)=MONTH(BE$15)),
NETWORKDAYS.INTL(($AX487)-_xlpm.DD,$AX487,1,_xlpm.VD),
AND(MONTH($AW487)&lt;MONTH(BE$15),MONTH($AX487)&gt;MONTH(BE$15)),
NETWORKDAYS.INTL((EOMONTH(BE$15-1,1))-_xlpm.DD,EOMONTH(BE$15-1,1),1,_xlpm.VD),
AND(MONTH($AW487)=MONTH(BE$15),MONTH($AX487)=MONTH(BE$15)),
NETWORKDAYS.INTL($AW487,$AX487,1,_xlpm.VD)))),0)),
$DH487="месяц",
$BP487*BE487,
$DH487="неделя",
$BP487*BE487/7*(ROUNDUP((DAY(EOMONTH(BE$15,0)))/4,0))),
0)</f>
        <v/>
      </c>
      <c r="BW487" s="125">
        <f t="array" ref="BW487">
IFERROR(
_xlfn.IFS(
$DH487="день_1",
$BP487*$BL487/($AX487-$AW487+1)*BF487*(DAY(EOMONTH(BF$15,0))),
$DH487="день_2",
$BP487/30*MAX(MIN($AX487,EOMONTH(BF$15,0))-MAX($AW487,BF$15)+1,),
$DH487="раб.день",
$BP487/30*(IFERROR(
_xlfn.LET(_xlpm.VD,
CHOOSE(
{1;2;3;4;5;6;7;8;9;10;11;12;13;14;15;16;17;18},
45658,45659,45660,45661,45662,45663,45664,45665,45711,45724,45778,45779,45785,45786,45820,45821,45965,46022),
_xlfn.LET(_xlpm.DD,
MAX(MIN($AX487,EOMONTH(BF$15,0))-MAX($AW487,BF$15),),
_xlfn.IFS(
AND(MONTH($AW487)=MONTH(BF$15),MONTH($AX487)&lt;&gt;MONTH(BF$15)),
NETWORKDAYS.INTL($AW487,$AW487+_xlpm.DD,1,_xlpm.VD),
AND(MONTH($AW487)&lt;&gt;MONTH(BF$15),MONTH($AX487)=MONTH(BF$15)),
NETWORKDAYS.INTL(($AX487)-_xlpm.DD,$AX487,1,_xlpm.VD),
AND(MONTH($AW487)&lt;MONTH(BF$15),MONTH($AX487)&gt;MONTH(BF$15)),
NETWORKDAYS.INTL((EOMONTH(BF$15-1,1))-_xlpm.DD,EOMONTH(BF$15-1,1),1,_xlpm.VD),
AND(MONTH($AW487)=MONTH(BF$15),MONTH($AX487)=MONTH(BF$15)),
NETWORKDAYS.INTL($AW487,$AX487,1,_xlpm.VD)))),0)),
$DH487="месяц",
$BP487*BF487,
$DH487="неделя",
$BP487*BF487/7*(ROUNDUP((DAY(EOMONTH(BF$15,0)))/4,0))),
0)</f>
        <v/>
      </c>
      <c r="BX487" s="125">
        <f t="array" ref="BX487">
IFERROR(
_xlfn.IFS(
$DH487="день_1",
$BP487*$BL487/($AX487-$AW487+1)*BG487*(DAY(EOMONTH(BG$15,0))),
$DH487="день_2",
$BP487/30*MAX(MIN($AX487,EOMONTH(BG$15,0))-MAX($AW487,BG$15)+1,),
$DH487="раб.день",
$BP487/30*(IFERROR(
_xlfn.LET(_xlpm.VD,
CHOOSE(
{1;2;3;4;5;6;7;8;9;10;11;12;13;14;15;16;17;18},
45658,45659,45660,45661,45662,45663,45664,45665,45711,45724,45778,45779,45785,45786,45820,45821,45965,46022),
_xlfn.LET(_xlpm.DD,
MAX(MIN($AX487,EOMONTH(BG$15,0))-MAX($AW487,BG$15),),
_xlfn.IFS(
AND(MONTH($AW487)=MONTH(BG$15),MONTH($AX487)&lt;&gt;MONTH(BG$15)),
NETWORKDAYS.INTL($AW487,$AW487+_xlpm.DD,1,_xlpm.VD),
AND(MONTH($AW487)&lt;&gt;MONTH(BG$15),MONTH($AX487)=MONTH(BG$15)),
NETWORKDAYS.INTL(($AX487)-_xlpm.DD,$AX487,1,_xlpm.VD),
AND(MONTH($AW487)&lt;MONTH(BG$15),MONTH($AX487)&gt;MONTH(BG$15)),
NETWORKDAYS.INTL((EOMONTH(BG$15-1,1))-_xlpm.DD,EOMONTH(BG$15-1,1),1,_xlpm.VD),
AND(MONTH($AW487)=MONTH(BG$15),MONTH($AX487)=MONTH(BG$15)),
NETWORKDAYS.INTL($AW487,$AX487,1,_xlpm.VD)))),0)),
$DH487="месяц",
$BP487*BG487,
$DH487="неделя",
$BP487*BG487/7*(ROUNDUP((DAY(EOMONTH(BG$15,0)))/4,0))),
0)</f>
        <v/>
      </c>
      <c r="BY487" s="125">
        <f t="array" ref="BY487">
IFERROR(
_xlfn.IFS(
$DH487="день_1",
$BP487*$BL487/($AX487-$AW487+1)*BH487*(DAY(EOMONTH(BH$15,0))),
$DH487="день_2",
$BP487/30*MAX(MIN($AX487,EOMONTH(BH$15,0))-MAX($AW487,BH$15)+1,),
$DH487="раб.день",
$BP487/30*(IFERROR(
_xlfn.LET(_xlpm.VD,
CHOOSE(
{1;2;3;4;5;6;7;8;9;10;11;12;13;14;15;16;17;18},
45658,45659,45660,45661,45662,45663,45664,45665,45711,45724,45778,45779,45785,45786,45820,45821,45965,46022),
_xlfn.LET(_xlpm.DD,
MAX(MIN($AX487,EOMONTH(BH$15,0))-MAX($AW487,BH$15),),
_xlfn.IFS(
AND(MONTH($AW487)=MONTH(BH$15),MONTH($AX487)&lt;&gt;MONTH(BH$15)),
NETWORKDAYS.INTL($AW487,$AW487+_xlpm.DD,1,_xlpm.VD),
AND(MONTH($AW487)&lt;&gt;MONTH(BH$15),MONTH($AX487)=MONTH(BH$15)),
NETWORKDAYS.INTL(($AX487)-_xlpm.DD,$AX487,1,_xlpm.VD),
AND(MONTH($AW487)&lt;MONTH(BH$15),MONTH($AX487)&gt;MONTH(BH$15)),
NETWORKDAYS.INTL((EOMONTH(BH$15-1,1))-_xlpm.DD,EOMONTH(BH$15-1,1),1,_xlpm.VD),
AND(MONTH($AW487)=MONTH(BH$15),MONTH($AX487)=MONTH(BH$15)),
NETWORKDAYS.INTL($AW487,$AX487,1,_xlpm.VD)))),0)),
$DH487="месяц",
$BP487*BH487,
$DH487="неделя",
$BP487*BH487/7*(ROUNDUP((DAY(EOMONTH(BH$15,0)))/4,0))),
0)</f>
        <v/>
      </c>
      <c r="BZ487" s="125">
        <f t="array" ref="BZ487">
IFERROR(
_xlfn.IFS(
$DH487="день_1",
$BP487*$BL487/($AX487-$AW487+1)*BI487*(DAY(EOMONTH(BI$15,0))),
$DH487="день_2",
$BP487/30*MAX(MIN($AX487,EOMONTH(BI$15,0))-MAX($AW487,BI$15)+1,),
$DH487="раб.день",
$BP487/30*(IFERROR(
_xlfn.LET(_xlpm.VD,
CHOOSE(
{1;2;3;4;5;6;7;8;9;10;11;12;13;14;15;16;17;18},
45658,45659,45660,45661,45662,45663,45664,45665,45711,45724,45778,45779,45785,45786,45820,45821,45965,46022),
_xlfn.LET(_xlpm.DD,
MAX(MIN($AX487,EOMONTH(BI$15,0))-MAX($AW487,BI$15),),
_xlfn.IFS(
AND(MONTH($AW487)=MONTH(BI$15),MONTH($AX487)&lt;&gt;MONTH(BI$15)),
NETWORKDAYS.INTL($AW487,$AW487+_xlpm.DD,1,_xlpm.VD),
AND(MONTH($AW487)&lt;&gt;MONTH(BI$15),MONTH($AX487)=MONTH(BI$15)),
NETWORKDAYS.INTL(($AX487)-_xlpm.DD,$AX487,1,_xlpm.VD),
AND(MONTH($AW487)&lt;MONTH(BI$15),MONTH($AX487)&gt;MONTH(BI$15)),
NETWORKDAYS.INTL((EOMONTH(BI$15-1,1))-_xlpm.DD,EOMONTH(BI$15-1,1),1,_xlpm.VD),
AND(MONTH($AW487)=MONTH(BI$15),MONTH($AX487)=MONTH(BI$15)),
NETWORKDAYS.INTL($AW487,$AX487,1,_xlpm.VD)))),0)),
$DH487="месяц",
$BP487*BI487,
$DH487="неделя",
$BP487*BI487/7*(ROUNDUP((DAY(EOMONTH(BI$15,0)))/4,0))),
0)</f>
        <v/>
      </c>
      <c r="CA487" s="125">
        <f t="array" ref="CA487">
IFERROR(
_xlfn.IFS(
$DH487="день_1",
$BP487*$BL487/($AX487-$AW487+1)*BJ487*(DAY(EOMONTH(BJ$15,0))),
$DH487="день_2",
$BP487/30*MAX(MIN($AX487,EOMONTH(BJ$15,0))-MAX($AW487,BJ$15)+1,),
$DH487="раб.день",
$BP487/30*(IFERROR(
_xlfn.LET(_xlpm.VD,
CHOOSE(
{1;2;3;4;5;6;7;8;9;10;11;12;13;14;15;16;17;18},
45658,45659,45660,45661,45662,45663,45664,45665,45711,45724,45778,45779,45785,45786,45820,45821,45965,46022),
_xlfn.LET(_xlpm.DD,
MAX(MIN($AX487,EOMONTH(BJ$15,0))-MAX($AW487,BJ$15),),
_xlfn.IFS(
AND(MONTH($AW487)=MONTH(BJ$15),MONTH($AX487)&lt;&gt;MONTH(BJ$15)),
NETWORKDAYS.INTL($AW487,$AW487+_xlpm.DD,1,_xlpm.VD),
AND(MONTH($AW487)&lt;&gt;MONTH(BJ$15),MONTH($AX487)=MONTH(BJ$15)),
NETWORKDAYS.INTL(($AX487)-_xlpm.DD,$AX487,1,_xlpm.VD),
AND(MONTH($AW487)&lt;MONTH(BJ$15),MONTH($AX487)&gt;MONTH(BJ$15)),
NETWORKDAYS.INTL((EOMONTH(BJ$15-1,1))-_xlpm.DD,EOMONTH(BJ$15-1,1),1,_xlpm.VD),
AND(MONTH($AW487)=MONTH(BJ$15),MONTH($AX487)=MONTH(BJ$15)),
NETWORKDAYS.INTL($AW487,$AX487,1,_xlpm.VD)))),0)),
$DH487="месяц",
$BP487*BJ487,
$DH487="неделя",
$BP487*BJ487/7*(ROUNDUP((DAY(EOMONTH(BJ$15,0)))/4,0))),
0)</f>
        <v/>
      </c>
      <c r="CB487" s="125">
        <f t="array" ref="CB487">
IFERROR(
_xlfn.IFS(
$DH487="день_1",
$BP487*$BL487/($AX487-$AW487+1)*BK487*(DAY(EOMONTH(BK$15,0))),
$DH487="день_2",
$BP487/30*MAX(MIN($AX487,EOMONTH(BK$15,0))-MAX($AW487,BK$15)+1,),
$DH487="раб.день",
$BP487/30*(IFERROR(
_xlfn.LET(_xlpm.VD,
CHOOSE(
{1;2;3;4;5;6;7;8;9;10;11;12;13;14;15;16;17;18},
45658,45659,45660,45661,45662,45663,45664,45665,45711,45724,45778,45779,45785,45786,45820,45821,45965,46022),
_xlfn.LET(_xlpm.DD,
MAX(MIN($AX487,EOMONTH(BK$15,0))-MAX($AW487,BK$15),),
_xlfn.IFS(
AND(MONTH($AW487)=MONTH(BK$15),MONTH($AX487)&lt;&gt;MONTH(BK$15)),
NETWORKDAYS.INTL($AW487,$AW487+_xlpm.DD,1,_xlpm.VD),
AND(MONTH($AW487)&lt;&gt;MONTH(BK$15),MONTH($AX487)=MONTH(BK$15)),
NETWORKDAYS.INTL(($AX487)-_xlpm.DD,$AX487,1,_xlpm.VD),
AND(MONTH($AW487)&lt;MONTH(BK$15),MONTH($AX487)&gt;MONTH(BK$15)),
NETWORKDAYS.INTL((EOMONTH(BK$15-1,1))-_xlpm.DD,EOMONTH(BK$15-1,1),1,_xlpm.VD),
AND(MONTH($AW487)=MONTH(BK$15),MONTH($AX487)=MONTH(BK$15)),
NETWORKDAYS.INTL($AW487,$AX487,1,_xlpm.VD)))),0)),
$DH487="месяц",
$BP487*BK487,
$DH487="неделя",
$BP487*BK487/7*(ROUNDUP((DAY(EOMONTH(BK$15,0)))/4,0))),
0)</f>
        <v/>
      </c>
      <c r="CC487" s="125">
        <f>SUM($BQ487:$CB487)</f>
        <v/>
      </c>
      <c r="CD487" s="126">
        <f>SUM($EH487:$EH487)</f>
        <v/>
      </c>
      <c r="CE487" s="126">
        <f>$CD487*$AB487</f>
        <v/>
      </c>
      <c r="CF487" s="126">
        <f>SUM($EK487:$EK487)</f>
        <v/>
      </c>
      <c r="CG487" s="126">
        <f>$CF487*$AB487</f>
        <v/>
      </c>
      <c r="CH487" s="126">
        <f>SUM($CC487,$CE487,$CG487)</f>
        <v/>
      </c>
      <c r="CI487" s="126">
        <f>$CH487*(1+$CM487)</f>
        <v/>
      </c>
      <c r="CJ487" s="127" t="n">
        <v>0</v>
      </c>
      <c r="CK487" s="126">
        <f>SUM($CH487:$CH487)*(1+$CJ487)</f>
        <v/>
      </c>
      <c r="CL487" s="126">
        <f>SUM($CH487:$CH487)*(1+$CM487)</f>
        <v/>
      </c>
      <c r="CM487" s="59" t="inlineStr">
        <is>
          <t>20%</t>
        </is>
      </c>
      <c r="CN487" s="59" t="n"/>
      <c r="CO487" s="72" t="n"/>
      <c r="CP487" s="59" t="n"/>
      <c r="CQ487" s="73" t="n"/>
      <c r="CR487" s="73" t="n"/>
      <c r="CS487" s="73" t="n"/>
      <c r="CT487" s="72" t="n"/>
      <c r="CU487" s="79" t="inlineStr">
        <is>
          <t> </t>
        </is>
      </c>
      <c r="CV487" s="60" t="n"/>
      <c r="CW487" s="60" t="n"/>
      <c r="CX487" s="60" t="n"/>
      <c r="CY487" s="127">
        <f>IFERROR(($CC487-$EE487)/($EE487/(1-$DQ487)),0)</f>
        <v/>
      </c>
      <c r="CZ487" s="127">
        <f>IFERROR(1-$EI487/($CE487),0)</f>
        <v/>
      </c>
      <c r="DA487" s="127">
        <f>IFERROR(1-$EL487/($CG487),0)</f>
        <v/>
      </c>
      <c r="DB487" s="126">
        <f>ROUND(IFERROR(($CI487/(1+$CM487)-$EN487),0),2)</f>
        <v/>
      </c>
      <c r="DC487" s="128" t="n"/>
      <c r="DD487" s="125" t="n"/>
      <c r="DE487" s="75" t="n">
        <v>0</v>
      </c>
      <c r="DF487" s="128" t="n"/>
      <c r="DG487" s="125">
        <f>IF($DC487=0,0,$DD487*($DC487*100%-$DE487*$DF487))*SUM($AB487:$AB487)</f>
        <v/>
      </c>
      <c r="DH487" s="129" t="inlineStr">
        <is>
          <t>месяц</t>
        </is>
      </c>
      <c r="DI487" s="130">
        <f t="array" ref="DI487">IFERROR(
IF($ES487="LisChannel",
(ROUND(((INDEX({174.625;153.888888888889;130.972222222222},MATCH($AI487,{2;3;4}),0))*$AG487*$AI487),2)),0),0)</f>
        <v/>
      </c>
      <c r="DJ487" s="130">
        <f>
_xlfn.LET(_xlpm.X,
IFERROR(
IF($ES487="НовиковТВ",
(_xlfn.LET(_xlpm.NTV,
_xlfn.LET(_xlpm.MIN,350000,
IF(SUMIFS($DI:$DI,$ES:$ES,"НовиковТВ")&lt;=_xlpm.MIN,
(SUMIFS($DI:$DI,$ES:$ES,"НовиковТВ")/(COUNTIFS($ES:$ES,"НовиковТВ")))*_xlpm.MIN/SUMIFS($DI:$DI,$ES:$ES,"НовиковТВ"),
DI487)),
_xlpm.NTV+$DG487/(1-(1-(_xlpm.NTV)*(1-$DL487)*(1-$DM487)*(1-$DN487)*(1-$DO487)*(1-$DP487)/_xlpm.NTV))))/(1+$EP487),
$DI487+$DG487/(1-(1-($DI487)*(1-$DL487)*(1-$DM487)*(1-$DN487)*(1-$DO487)*(1-$DP487)/$DI487))),
0),
_xlpm.X*(1+$CM487)*(1+$CW487)-_xlpm.X*(1+$CM487)+_xlpm.X)</f>
        <v/>
      </c>
      <c r="DK487" s="125" t="inlineStr">
        <is>
          <t>послед.</t>
        </is>
      </c>
      <c r="DL487" s="63" t="n">
        <v>0</v>
      </c>
      <c r="DM487" s="63" t="n">
        <v>0</v>
      </c>
      <c r="DN487" s="63" t="n">
        <v>0</v>
      </c>
      <c r="DO487" s="63" t="n">
        <v>0</v>
      </c>
      <c r="DP487" s="63" t="n">
        <v>0</v>
      </c>
      <c r="DQ487" s="63">
        <f t="array" ref="DQ487">IFERROR(_xlfn.IFS(
$DK487="послед.",1-(1-$DL487)*(1-$DM487)*(1-$DN487)*(1-$DO487)*(1-$DP487),
$DK487="сумм.",$DL487+$DM487+$DN487+$DO487+$DP487),
0)</f>
        <v/>
      </c>
      <c r="DR487" s="125">
        <f t="array" ref="DR487">
IFERROR(
_xlfn.IFS(
$BL487=0,
0,
$BL487&gt;0,
_xlfn.IFS($DK487="послед.",
$DJ487*(1-$DL487)*(1-$DM487)*(1-$DN487)*(1-$DO487)*(1-$DP487),
$DK487="сумм.",
$DJ487*(1-($DL487+$DM487+$DN487+$DO487+$DP487)))),0)</f>
        <v/>
      </c>
      <c r="DS487" s="125">
        <f t="array" ref="DS487">
IFERROR(_xlfn.IFS(
$DH487="день_1",
$DR487*$BL487/($AX487-$AW487+1)*AZ487*(DAY(EOMONTH(AZ$15,0))),
$DH487="день_2",
$DR487/30*MAX(MIN($AX487,EOMONTH(AZ$15,0))-MAX($AW487,AZ$15)+1,),
$DH487="раб.день",
$DR487/30*(IFERROR(
_xlfn.LET(_xlpm.VD,
CHOOSE(
{1;2;3;4;5;6;7;8;9;10;11;12;13;14;15;16;17;18},
45658,45659,45660,45661,45662,45663,45664,45665,45711,45724,45778,45779,45785,45786,45820,45821,45965,46022),
_xlfn.LET(_xlpm.DD,
MAX(MIN($AX487,EOMONTH(AZ$15,0))-MAX($AW487,AZ$15),),
_xlfn.IFS(
AND(MONTH($AW487)=MONTH(AZ$15),MONTH($AX487)&lt;&gt;MONTH(AZ$15)),
NETWORKDAYS.INTL($AW487,$AW487+_xlpm.DD,1,_xlpm.VD),
AND(MONTH($AW487)&lt;&gt;MONTH(AZ$15),MONTH($AX487)=MONTH(AZ$15)),
NETWORKDAYS.INTL(($AX487)-_xlpm.DD,$AX487,1,_xlpm.VD),
AND(MONTH($AW487)&lt;MONTH(AZ$15),MONTH($AX487)&gt;MONTH(AZ$15)),
NETWORKDAYS.INTL((EOMONTH(AZ$15-1,1))-_xlpm.DD,EOMONTH(AZ$15-1,1),1,_xlpm.VD),
AND(MONTH($AW487)=MONTH(AZ$15),MONTH($AX487)=MONTH(AZ$15)),
NETWORKDAYS.INTL($AW487,$AX487,1,_xlpm.VD)))),0)),
$DH487="месяц",
$DR487*AZ487,
$DH487="неделя",
$DR487*AZ487/7*(ROUNDUP((DAY(EOMONTH(AZ$15,0)))/4,0))),
0)</f>
        <v/>
      </c>
      <c r="DT487" s="125">
        <f t="array" ref="DT487">
IFERROR(_xlfn.IFS(
$DH487="день_1",
$DR487*$BL487/($AX487-$AW487+1)*BA487*(DAY(EOMONTH(BA$15,0))),
$DH487="день_2",
$DR487/30*MAX(MIN($AX487,EOMONTH(BA$15,0))-MAX($AW487,BA$15)+1,),
$DH487="раб.день",
$DR487/30*(IFERROR(
_xlfn.LET(_xlpm.VD,
CHOOSE(
{1;2;3;4;5;6;7;8;9;10;11;12;13;14;15;16;17;18},
45658,45659,45660,45661,45662,45663,45664,45665,45711,45724,45778,45779,45785,45786,45820,45821,45965,46022),
_xlfn.LET(_xlpm.DD,
MAX(MIN($AX487,EOMONTH(BA$15,0))-MAX($AW487,BA$15),),
_xlfn.IFS(
AND(MONTH($AW487)=MONTH(BA$15),MONTH($AX487)&lt;&gt;MONTH(BA$15)),
NETWORKDAYS.INTL($AW487,$AW487+_xlpm.DD,1,_xlpm.VD),
AND(MONTH($AW487)&lt;&gt;MONTH(BA$15),MONTH($AX487)=MONTH(BA$15)),
NETWORKDAYS.INTL(($AX487)-_xlpm.DD,$AX487,1,_xlpm.VD),
AND(MONTH($AW487)&lt;MONTH(BA$15),MONTH($AX487)&gt;MONTH(BA$15)),
NETWORKDAYS.INTL((EOMONTH(BA$15-1,1))-_xlpm.DD,EOMONTH(BA$15-1,1),1,_xlpm.VD),
AND(MONTH($AW487)=MONTH(BA$15),MONTH($AX487)=MONTH(BA$15)),
NETWORKDAYS.INTL($AW487,$AX487,1,_xlpm.VD)))),0)),
$DH487="месяц",
$DR487*BA487,
$DH487="неделя",
$DR487*BA487/7*(ROUNDUP((DAY(EOMONTH(BA$15,0)))/4,0))),
0)</f>
        <v/>
      </c>
      <c r="DU487" s="125">
        <f t="array" ref="DU487">
IFERROR(_xlfn.IFS(
$DH487="день_1",
$DR487*$BL487/($AX487-$AW487+1)*BB487*(DAY(EOMONTH(BB$15,0))),
$DH487="день_2",
$DR487/30*MAX(MIN($AX487,EOMONTH(BB$15,0))-MAX($AW487,BB$15)+1,),
$DH487="раб.день",
$DR487/30*(IFERROR(
_xlfn.LET(_xlpm.VD,
CHOOSE(
{1;2;3;4;5;6;7;8;9;10;11;12;13;14;15;16;17;18},
45658,45659,45660,45661,45662,45663,45664,45665,45711,45724,45778,45779,45785,45786,45820,45821,45965,46022),
_xlfn.LET(_xlpm.DD,
MAX(MIN($AX487,EOMONTH(BB$15,0))-MAX($AW487,BB$15),),
_xlfn.IFS(
AND(MONTH($AW487)=MONTH(BB$15),MONTH($AX487)&lt;&gt;MONTH(BB$15)),
NETWORKDAYS.INTL($AW487,$AW487+_xlpm.DD,1,_xlpm.VD),
AND(MONTH($AW487)&lt;&gt;MONTH(BB$15),MONTH($AX487)=MONTH(BB$15)),
NETWORKDAYS.INTL(($AX487)-_xlpm.DD,$AX487,1,_xlpm.VD),
AND(MONTH($AW487)&lt;MONTH(BB$15),MONTH($AX487)&gt;MONTH(BB$15)),
NETWORKDAYS.INTL((EOMONTH(BB$15-1,1))-_xlpm.DD,EOMONTH(BB$15-1,1),1,_xlpm.VD),
AND(MONTH($AW487)=MONTH(BB$15),MONTH($AX487)=MONTH(BB$15)),
NETWORKDAYS.INTL($AW487,$AX487,1,_xlpm.VD)))),0)),
$DH487="месяц",
$DR487*BB487,
$DH487="неделя",
$DR487*BB487/7*(ROUNDUP((DAY(EOMONTH(BB$15,0)))/4,0))),
0)</f>
        <v/>
      </c>
      <c r="DV487" s="125">
        <f t="array" ref="DV487">
IFERROR(_xlfn.IFS(
$DH487="день_1",
$DR487*$BL487/($AX487-$AW487+1)*BC487*(DAY(EOMONTH(BC$15,0))),
$DH487="день_2",
$DR487/30*MAX(MIN($AX487,EOMONTH(BC$15,0))-MAX($AW487,BC$15)+1,),
$DH487="раб.день",
$DR487/30*(IFERROR(
_xlfn.LET(_xlpm.VD,
CHOOSE(
{1;2;3;4;5;6;7;8;9;10;11;12;13;14;15;16;17;18},
45658,45659,45660,45661,45662,45663,45664,45665,45711,45724,45778,45779,45785,45786,45820,45821,45965,46022),
_xlfn.LET(_xlpm.DD,
MAX(MIN($AX487,EOMONTH(BC$15,0))-MAX($AW487,BC$15),),
_xlfn.IFS(
AND(MONTH($AW487)=MONTH(BC$15),MONTH($AX487)&lt;&gt;MONTH(BC$15)),
NETWORKDAYS.INTL($AW487,$AW487+_xlpm.DD,1,_xlpm.VD),
AND(MONTH($AW487)&lt;&gt;MONTH(BC$15),MONTH($AX487)=MONTH(BC$15)),
NETWORKDAYS.INTL(($AX487)-_xlpm.DD,$AX487,1,_xlpm.VD),
AND(MONTH($AW487)&lt;MONTH(BC$15),MONTH($AX487)&gt;MONTH(BC$15)),
NETWORKDAYS.INTL((EOMONTH(BC$15-1,1))-_xlpm.DD,EOMONTH(BC$15-1,1),1,_xlpm.VD),
AND(MONTH($AW487)=MONTH(BC$15),MONTH($AX487)=MONTH(BC$15)),
NETWORKDAYS.INTL($AW487,$AX487,1,_xlpm.VD)))),0)),
$DH487="месяц",
$DR487*BC487,
$DH487="неделя",
$DR487*BC487/7*(ROUNDUP((DAY(EOMONTH(BC$15,0)))/4,0))),
0)</f>
        <v/>
      </c>
      <c r="DW487" s="125">
        <f t="array" ref="DW487">
IFERROR(_xlfn.IFS(
$DH487="день_1",
$DR487*$BL487/($AX487-$AW487+1)*BD487*(DAY(EOMONTH(BD$15,0))),
$DH487="день_2",
$DR487/30*MAX(MIN($AX487,EOMONTH(BD$15,0))-MAX($AW487,BD$15)+1,),
$DH487="раб.день",
$DR487/30*(IFERROR(
_xlfn.LET(_xlpm.VD,
CHOOSE(
{1;2;3;4;5;6;7;8;9;10;11;12;13;14;15;16;17;18},
45658,45659,45660,45661,45662,45663,45664,45665,45711,45724,45778,45779,45785,45786,45820,45821,45965,46022),
_xlfn.LET(_xlpm.DD,
MAX(MIN($AX487,EOMONTH(BD$15,0))-MAX($AW487,BD$15),),
_xlfn.IFS(
AND(MONTH($AW487)=MONTH(BD$15),MONTH($AX487)&lt;&gt;MONTH(BD$15)),
NETWORKDAYS.INTL($AW487,$AW487+_xlpm.DD,1,_xlpm.VD),
AND(MONTH($AW487)&lt;&gt;MONTH(BD$15),MONTH($AX487)=MONTH(BD$15)),
NETWORKDAYS.INTL(($AX487)-_xlpm.DD,$AX487,1,_xlpm.VD),
AND(MONTH($AW487)&lt;MONTH(BD$15),MONTH($AX487)&gt;MONTH(BD$15)),
NETWORKDAYS.INTL((EOMONTH(BD$15-1,1))-_xlpm.DD,EOMONTH(BD$15-1,1),1,_xlpm.VD),
AND(MONTH($AW487)=MONTH(BD$15),MONTH($AX487)=MONTH(BD$15)),
NETWORKDAYS.INTL($AW487,$AX487,1,_xlpm.VD)))),0)),
$DH487="месяц",
$DR487*BD487,
$DH487="неделя",
$DR487*BD487/7*(ROUNDUP((DAY(EOMONTH(BD$15,0)))/4,0))),
0)</f>
        <v/>
      </c>
      <c r="DX487" s="125">
        <f t="array" ref="DX487">
IFERROR(_xlfn.IFS(
$DH487="день_1",
$DR487*$BL487/($AX487-$AW487+1)*BE487*(DAY(EOMONTH(BE$15,0))),
$DH487="день_2",
$DR487/30*MAX(MIN($AX487,EOMONTH(BE$15,0))-MAX($AW487,BE$15)+1,),
$DH487="раб.день",
$DR487/30*(IFERROR(
_xlfn.LET(_xlpm.VD,
CHOOSE(
{1;2;3;4;5;6;7;8;9;10;11;12;13;14;15;16;17;18},
45658,45659,45660,45661,45662,45663,45664,45665,45711,45724,45778,45779,45785,45786,45820,45821,45965,46022),
_xlfn.LET(_xlpm.DD,
MAX(MIN($AX487,EOMONTH(BE$15,0))-MAX($AW487,BE$15),),
_xlfn.IFS(
AND(MONTH($AW487)=MONTH(BE$15),MONTH($AX487)&lt;&gt;MONTH(BE$15)),
NETWORKDAYS.INTL($AW487,$AW487+_xlpm.DD,1,_xlpm.VD),
AND(MONTH($AW487)&lt;&gt;MONTH(BE$15),MONTH($AX487)=MONTH(BE$15)),
NETWORKDAYS.INTL(($AX487)-_xlpm.DD,$AX487,1,_xlpm.VD),
AND(MONTH($AW487)&lt;MONTH(BE$15),MONTH($AX487)&gt;MONTH(BE$15)),
NETWORKDAYS.INTL((EOMONTH(BE$15-1,1))-_xlpm.DD,EOMONTH(BE$15-1,1),1,_xlpm.VD),
AND(MONTH($AW487)=MONTH(BE$15),MONTH($AX487)=MONTH(BE$15)),
NETWORKDAYS.INTL($AW487,$AX487,1,_xlpm.VD)))),0)),
$DH487="месяц",
$DR487*BE487,
$DH487="неделя",
$DR487*BE487/7*(ROUNDUP((DAY(EOMONTH(BE$15,0)))/4,0))),
0)</f>
        <v/>
      </c>
      <c r="DY487" s="125">
        <f t="array" ref="DY487">
IFERROR(_xlfn.IFS(
$DH487="день_1",
$DR487*$BL487/($AX487-$AW487+1)*BF487*(DAY(EOMONTH(BF$15,0))),
$DH487="день_2",
$DR487/30*MAX(MIN($AX487,EOMONTH(BF$15,0))-MAX($AW487,BF$15)+1,),
$DH487="раб.день",
$DR487/30*(IFERROR(
_xlfn.LET(_xlpm.VD,
CHOOSE(
{1;2;3;4;5;6;7;8;9;10;11;12;13;14;15;16;17;18},
45658,45659,45660,45661,45662,45663,45664,45665,45711,45724,45778,45779,45785,45786,45820,45821,45965,46022),
_xlfn.LET(_xlpm.DD,
MAX(MIN($AX487,EOMONTH(BF$15,0))-MAX($AW487,BF$15),),
_xlfn.IFS(
AND(MONTH($AW487)=MONTH(BF$15),MONTH($AX487)&lt;&gt;MONTH(BF$15)),
NETWORKDAYS.INTL($AW487,$AW487+_xlpm.DD,1,_xlpm.VD),
AND(MONTH($AW487)&lt;&gt;MONTH(BF$15),MONTH($AX487)=MONTH(BF$15)),
NETWORKDAYS.INTL(($AX487)-_xlpm.DD,$AX487,1,_xlpm.VD),
AND(MONTH($AW487)&lt;MONTH(BF$15),MONTH($AX487)&gt;MONTH(BF$15)),
NETWORKDAYS.INTL((EOMONTH(BF$15-1,1))-_xlpm.DD,EOMONTH(BF$15-1,1),1,_xlpm.VD),
AND(MONTH($AW487)=MONTH(BF$15),MONTH($AX487)=MONTH(BF$15)),
NETWORKDAYS.INTL($AW487,$AX487,1,_xlpm.VD)))),0)),
$DH487="месяц",
$DR487*BF487,
$DH487="неделя",
$DR487*BF487/7*(ROUNDUP((DAY(EOMONTH(BF$15,0)))/4,0))),
0)</f>
        <v/>
      </c>
      <c r="DZ487" s="125">
        <f t="array" ref="DZ487">
IFERROR(_xlfn.IFS(
$DH487="день_1",
$DR487*$BL487/($AX487-$AW487+1)*BG487*(DAY(EOMONTH(BG$15,0))),
$DH487="день_2",
$DR487/30*MAX(MIN($AX487,EOMONTH(BG$15,0))-MAX($AW487,BG$15)+1,),
$DH487="раб.день",
$DR487/30*(IFERROR(
_xlfn.LET(_xlpm.VD,
CHOOSE(
{1;2;3;4;5;6;7;8;9;10;11;12;13;14;15;16;17;18},
45658,45659,45660,45661,45662,45663,45664,45665,45711,45724,45778,45779,45785,45786,45820,45821,45965,46022),
_xlfn.LET(_xlpm.DD,
MAX(MIN($AX487,EOMONTH(BG$15,0))-MAX($AW487,BG$15),),
_xlfn.IFS(
AND(MONTH($AW487)=MONTH(BG$15),MONTH($AX487)&lt;&gt;MONTH(BG$15)),
NETWORKDAYS.INTL($AW487,$AW487+_xlpm.DD,1,_xlpm.VD),
AND(MONTH($AW487)&lt;&gt;MONTH(BG$15),MONTH($AX487)=MONTH(BG$15)),
NETWORKDAYS.INTL(($AX487)-_xlpm.DD,$AX487,1,_xlpm.VD),
AND(MONTH($AW487)&lt;MONTH(BG$15),MONTH($AX487)&gt;MONTH(BG$15)),
NETWORKDAYS.INTL((EOMONTH(BG$15-1,1))-_xlpm.DD,EOMONTH(BG$15-1,1),1,_xlpm.VD),
AND(MONTH($AW487)=MONTH(BG$15),MONTH($AX487)=MONTH(BG$15)),
NETWORKDAYS.INTL($AW487,$AX487,1,_xlpm.VD)))),0)),
$DH487="месяц",
$DR487*BG487,
$DH487="неделя",
$DR487*BG487/7*(ROUNDUP((DAY(EOMONTH(BG$15,0)))/4,0))),
0)</f>
        <v/>
      </c>
      <c r="EA487" s="125">
        <f t="array" ref="EA487">
IFERROR(_xlfn.IFS(
$DH487="день_1",
$DR487*$BL487/($AX487-$AW487+1)*BH487*(DAY(EOMONTH(BH$15,0))),
$DH487="день_2",
$DR487/30*MAX(MIN($AX487,EOMONTH(BH$15,0))-MAX($AW487,BH$15)+1,),
$DH487="раб.день",
$DR487/30*(IFERROR(
_xlfn.LET(_xlpm.VD,
CHOOSE(
{1;2;3;4;5;6;7;8;9;10;11;12;13;14;15;16;17;18},
45658,45659,45660,45661,45662,45663,45664,45665,45711,45724,45778,45779,45785,45786,45820,45821,45965,46022),
_xlfn.LET(_xlpm.DD,
MAX(MIN($AX487,EOMONTH(BH$15,0))-MAX($AW487,BH$15),),
_xlfn.IFS(
AND(MONTH($AW487)=MONTH(BH$15),MONTH($AX487)&lt;&gt;MONTH(BH$15)),
NETWORKDAYS.INTL($AW487,$AW487+_xlpm.DD,1,_xlpm.VD),
AND(MONTH($AW487)&lt;&gt;MONTH(BH$15),MONTH($AX487)=MONTH(BH$15)),
NETWORKDAYS.INTL(($AX487)-_xlpm.DD,$AX487,1,_xlpm.VD),
AND(MONTH($AW487)&lt;MONTH(BH$15),MONTH($AX487)&gt;MONTH(BH$15)),
NETWORKDAYS.INTL((EOMONTH(BH$15-1,1))-_xlpm.DD,EOMONTH(BH$15-1,1),1,_xlpm.VD),
AND(MONTH($AW487)=MONTH(BH$15),MONTH($AX487)=MONTH(BH$15)),
NETWORKDAYS.INTL($AW487,$AX487,1,_xlpm.VD)))),0)),
$DH487="месяц",
$DR487*BH487,
$DH487="неделя",
$DR487*BH487/7*(ROUNDUP((DAY(EOMONTH(BH$15,0)))/4,0))),
0)</f>
        <v/>
      </c>
      <c r="EB487" s="125">
        <f t="array" ref="EB487">
IFERROR(_xlfn.IFS(
$DH487="день_1",
$DR487*$BL487/($AX487-$AW487+1)*BI487*(DAY(EOMONTH(BI$15,0))),
$DH487="день_2",
$DR487/30*MAX(MIN($AX487,EOMONTH(BI$15,0))-MAX($AW487,BI$15)+1,),
$DH487="раб.день",
$DR487/30*(IFERROR(
_xlfn.LET(_xlpm.VD,
CHOOSE(
{1;2;3;4;5;6;7;8;9;10;11;12;13;14;15;16;17;18},
45658,45659,45660,45661,45662,45663,45664,45665,45711,45724,45778,45779,45785,45786,45820,45821,45965,46022),
_xlfn.LET(_xlpm.DD,
MAX(MIN($AX487,EOMONTH(BI$15,0))-MAX($AW487,BI$15),),
_xlfn.IFS(
AND(MONTH($AW487)=MONTH(BI$15),MONTH($AX487)&lt;&gt;MONTH(BI$15)),
NETWORKDAYS.INTL($AW487,$AW487+_xlpm.DD,1,_xlpm.VD),
AND(MONTH($AW487)&lt;&gt;MONTH(BI$15),MONTH($AX487)=MONTH(BI$15)),
NETWORKDAYS.INTL(($AX487)-_xlpm.DD,$AX487,1,_xlpm.VD),
AND(MONTH($AW487)&lt;MONTH(BI$15),MONTH($AX487)&gt;MONTH(BI$15)),
NETWORKDAYS.INTL((EOMONTH(BI$15-1,1))-_xlpm.DD,EOMONTH(BI$15-1,1),1,_xlpm.VD),
AND(MONTH($AW487)=MONTH(BI$15),MONTH($AX487)=MONTH(BI$15)),
NETWORKDAYS.INTL($AW487,$AX487,1,_xlpm.VD)))),0)),
$DH487="месяц",
$DR487*BI487,
$DH487="неделя",
$DR487*BI487/7*(ROUNDUP((DAY(EOMONTH(BI$15,0)))/4,0))),
0)</f>
        <v/>
      </c>
      <c r="EC487" s="125">
        <f t="array" ref="EC487">
IFERROR(_xlfn.IFS(
$DH487="день_1",
$DR487*$BL487/($AX487-$AW487+1)*BJ487*(DAY(EOMONTH(BJ$15,0))),
$DH487="день_2",
$DR487/30*MAX(MIN($AX487,EOMONTH(BJ$15,0))-MAX($AW487,BJ$15)+1,),
$DH487="раб.день",
$DR487/30*(IFERROR(
_xlfn.LET(_xlpm.VD,
CHOOSE(
{1;2;3;4;5;6;7;8;9;10;11;12;13;14;15;16;17;18},
45658,45659,45660,45661,45662,45663,45664,45665,45711,45724,45778,45779,45785,45786,45820,45821,45965,46022),
_xlfn.LET(_xlpm.DD,
MAX(MIN($AX487,EOMONTH(BJ$15,0))-MAX($AW487,BJ$15),),
_xlfn.IFS(
AND(MONTH($AW487)=MONTH(BJ$15),MONTH($AX487)&lt;&gt;MONTH(BJ$15)),
NETWORKDAYS.INTL($AW487,$AW487+_xlpm.DD,1,_xlpm.VD),
AND(MONTH($AW487)&lt;&gt;MONTH(BJ$15),MONTH($AX487)=MONTH(BJ$15)),
NETWORKDAYS.INTL(($AX487)-_xlpm.DD,$AX487,1,_xlpm.VD),
AND(MONTH($AW487)&lt;MONTH(BJ$15),MONTH($AX487)&gt;MONTH(BJ$15)),
NETWORKDAYS.INTL((EOMONTH(BJ$15-1,1))-_xlpm.DD,EOMONTH(BJ$15-1,1),1,_xlpm.VD),
AND(MONTH($AW487)=MONTH(BJ$15),MONTH($AX487)=MONTH(BJ$15)),
NETWORKDAYS.INTL($AW487,$AX487,1,_xlpm.VD)))),0)),
$DH487="месяц",
$DR487*BJ487,
$DH487="неделя",
$DR487*BJ487/7*(ROUNDUP((DAY(EOMONTH(BJ$15,0)))/4,0))),
0)</f>
        <v/>
      </c>
      <c r="ED487" s="125">
        <f t="array" ref="ED487">
IFERROR(_xlfn.IFS(
$DH487="день_1",
$DR487*$BL487/($AX487-$AW487+1)*BK487*(DAY(EOMONTH(BK$15,0))),
$DH487="день_2",
$DR487/30*MAX(MIN($AX487,EOMONTH(BK$15,0))-MAX($AW487,BK$15)+1,),
$DH487="раб.день",
$DR487/30*(IFERROR(
_xlfn.LET(_xlpm.VD,
CHOOSE(
{1;2;3;4;5;6;7;8;9;10;11;12;13;14;15;16;17;18},
45658,45659,45660,45661,45662,45663,45664,45665,45711,45724,45778,45779,45785,45786,45820,45821,45965,46022),
_xlfn.LET(_xlpm.DD,
MAX(MIN($AX487,EOMONTH(BK$15,0))-MAX($AW487,BK$15),),
_xlfn.IFS(
AND(MONTH($AW487)=MONTH(BK$15),MONTH($AX487)&lt;&gt;MONTH(BK$15)),
NETWORKDAYS.INTL($AW487,$AW487+_xlpm.DD,1,_xlpm.VD),
AND(MONTH($AW487)&lt;&gt;MONTH(BK$15),MONTH($AX487)=MONTH(BK$15)),
NETWORKDAYS.INTL(($AX487)-_xlpm.DD,$AX487,1,_xlpm.VD),
AND(MONTH($AW487)&lt;MONTH(BK$15),MONTH($AX487)&gt;MONTH(BK$15)),
NETWORKDAYS.INTL((EOMONTH(BK$15-1,1))-_xlpm.DD,EOMONTH(BK$15-1,1),1,_xlpm.VD),
AND(MONTH($AW487)=MONTH(BK$15),MONTH($AX487)=MONTH(BK$15)),
NETWORKDAYS.INTL($AW487,$AX487,1,_xlpm.VD)))),0)),
$DH487="месяц",
$DR487*BK487,
$DH487="неделя",
$DR487*BK487/7*(ROUNDUP((DAY(EOMONTH(BK$15,0)))/4,0))),
0)</f>
        <v/>
      </c>
      <c r="EE487" s="125">
        <f>SUM($DS487,$DT487,$DU487,$DV487,$DW487,$DX487,$DY487,$DZ487,$EA487,$EB487,$EC487,$ED487)</f>
        <v/>
      </c>
      <c r="EF487" s="125">
        <f>IFERROR(ROUND($EE487*(1+$EP487),2),0)</f>
        <v/>
      </c>
      <c r="EG487" s="128" t="n">
        <v>1</v>
      </c>
      <c r="EH487" s="126" t="n">
        <v>0</v>
      </c>
      <c r="EI487" s="126">
        <f>ROUND(SUM($EH487:$EH487)*SUM($AB487:$AB487)*$EG487,2)</f>
        <v/>
      </c>
      <c r="EJ487" s="126">
        <f>ROUND($EI487*(1+$EP487),2)</f>
        <v/>
      </c>
      <c r="EK487" s="126" t="n">
        <v>0</v>
      </c>
      <c r="EL487" s="126">
        <f>ROUND(SUM($EK487:$EK487)*SUM($AB487:$AB487)*$EG487,2)</f>
        <v/>
      </c>
      <c r="EM487" s="126">
        <f>ROUND($EL487*(1+$EP487),2)</f>
        <v/>
      </c>
      <c r="EN487" s="126">
        <f>SUM($EE487,$EI487,$EL487)</f>
        <v/>
      </c>
      <c r="EO487" s="126">
        <f>SUM($EF487,$EJ487,$EM487)</f>
        <v/>
      </c>
      <c r="EP487" s="59" t="inlineStr">
        <is>
          <t>20%</t>
        </is>
      </c>
      <c r="EQ487" s="59" t="n"/>
      <c r="ER487" s="60">
        <f t="array" ref="ER487">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MATCH(ES487,
{"AMS";"RussOutdoor";"HD Outdoor";"Ingroup";"IQ";"Ledproduction";"LisChannel";"Logic";"Media-PPL";"NovikovTV | НовиковТВ";"SMA";"SOK";"КрокусТВ | CrocusTV | IndoorTV";"Сити";"ТЯК Москва"},
0)),"")</f>
        <v/>
      </c>
      <c r="ES487" s="60" t="n"/>
      <c r="ET487" s="60">
        <f t="array" ref="ET487">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MATCH(ES487,
{"AMS";"RussOutdoor";"HD Outdoor";"Ingroup";"IQ";"Ledproduction";"LisChannel";"Logic";"Media-PPL";"NovikovTV | НовиковТВ";"SMA";"SOK";"КрокусТВ | CrocusTV | IndoorTV";"Сити";"ТЯК Москва"},
0)),"")</f>
        <v/>
      </c>
      <c r="EU487" s="60" t="n"/>
      <c r="EV487" s="60" t="n"/>
      <c r="EX487" s="110">
        <f t="array" ref="EX487">
($AR487/30
+N("ТРАФИК ПЛОЩАДКИ"))*
(IFERROR(
_xlfn.LET(
_xlpm.GPR,
HLOOKUP($L487,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(MATCH($T487,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IF($Q487="цифровой",_xlpm.GPR/$AG487,_xlpm.GPR/60)),
0)
+N("DWELL TIME"))*
(IF($AB487=0,0,IF($AB487=1,0.3,IF($AB487=2,0.5,IF($AB487&gt;2,1))))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_xlfn.IFS($AC487="да",1.2,$AC487="нет",1)*
_xlfn.IFS($AD487="да",1.2,$AD487="нет",1)*
IF(R487="статический",1,1.2)*
$X487*
INDEX(
{1.2;1;1.2;1.2;1;1.2;1.2;1.2;1.2;1.2;1.2;1;1.2;1.2;1.2;1.2;1;1;1.2;1.2;1.2;1;1;1;1;1.2;1.2;1.2;1.2;1;1;1;1;1.2;1.2;1.2;1.2;1.2;1.2;1.2;1.2;1;1;1.2;1;1;1;1;1.5;1;1;1.5;1.5;1.2},
MATCH($Q487,_xlpm.MI,0)))&gt;{0.02;0.04;0.06;0.1;0.2;0.4;0.6;0.8;1;2;4;6})),
{0;1;2;3;4;5;6;7;8;9;10;11;12},
0)))
+N("КОЭФФИЦИЕНТ КОНТАКТА"))))*
(_xlfn.IFS($X487&lt;0.1,$X487/1000,$X487&gt;25,5.2,AND($X487&gt;=0.1,$X487&lt;=25),(($X487*2+0.1)/10)*($X487/10)))*
IFERROR((_xlfn.LET(
_xlpm.MA,
{0;0.8;0.85;0.9;0.95;1},
_xlpm.MAA,
{0;1;2;3;4;5},
INDEX(_xlpm.MA,MATCH(SUMPRODUCT(--((IF(ROUND(_xlpm.MAA,1)&gt;5,5,ROUND($AB487,1)))&gt;{0;1;2;3;4;5})),_xlpm.MAA,0)))
+N("КОЭФФИЦИЕНТ КОЛ-ВО КОНСТРУКЦИЙ")),1)*
$AB487,0))*
(IF($Q487="цифровой",$AG487/15*$AI487,1)
+N("ДЛЯ ЦИФРЫ"))</f>
        <v/>
      </c>
      <c r="EY487" s="110">
        <f>IFERROR(EX487*AY487,0)</f>
        <v/>
      </c>
      <c r="EZ487" s="131">
        <f>IFERROR(DP487/EY487*1000,0)</f>
        <v/>
      </c>
      <c r="FA487" s="112">
        <f>IFERROR(FC487/FB487,0)</f>
        <v/>
      </c>
      <c r="FB487" s="112">
        <f>IFERROR((FC487/(EY487/FF487*#REF!))*0.825,0)</f>
        <v/>
      </c>
      <c r="FC487" s="112">
        <f>IFERROR(((EX487*30/AR487)*100)/30,0)</f>
        <v/>
      </c>
      <c r="FD487" s="112">
        <f>IFERROR(EY487/G487*100%,0)</f>
        <v/>
      </c>
      <c r="FE487" s="112">
        <f>IFERROR(FD487/FC487*100%,0)</f>
        <v/>
      </c>
      <c r="FF487" s="110">
        <f>IFERROR(AR487/30*AY487,0)</f>
        <v/>
      </c>
    </row>
    <row r="488" ht="13" customHeight="1">
      <c r="A488" s="59" t="n"/>
      <c r="B488" s="60" t="n"/>
      <c r="C488" s="60" t="n"/>
      <c r="D488" s="60">
        <f t="array" ref="D488">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MATCH($E488,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88" s="60">
        <f t="array" ref="E488">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MATCH($F488,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88" s="60" t="inlineStr"/>
      <c r="G488" s="60" t="n"/>
      <c r="H488" s="60">
        <f t="array" ref="H488">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MATCH($I488,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88" s="60" t="n"/>
      <c r="J488" s="60" t="n"/>
      <c r="K488" s="60" t="n"/>
      <c r="L488" s="60" t="n"/>
      <c r="M488" s="60" t="n"/>
      <c r="N488" s="60" t="n"/>
      <c r="O488" s="60" t="n"/>
      <c r="P488" s="60">
        <f t="array" ref="P488">
_xlfn.IFS(
ISNUMBER(MATCH($Q488,{"шелфбаннер","разделитель","монетница","чековая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ISNUMBER(MATCH($Q488,{"LED/LCD","видеокулер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ISNUMBER(MATCH($Q488,{"автомобиль","машина","выставочное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ISNUMBER(MATCH($Q488,{"билборд","лифтовая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ISNUMBER(MATCH($Q488,{"навигация","подвесной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ISNUMBER(MATCH($Q488,{"движущаяся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ISNUMBER(MATCH($Q488,{"каталог","журнал"},)),
"Пресса",
$Q488="","")</f>
        <v/>
      </c>
      <c r="Q488" s="60" t="n"/>
      <c r="R488" s="60">
        <f t="array" ref="R488">
IFERROR(
_xlfn.IFS(
OR(ISNUMBER(MATCH($Q488,{"экспозиция","макет","стенд","автостенд","авто стенд","выставочное пространство","выставочные стенды","модульные выставочные стенды","3Д конструкция","3D конструкция"},)),P488="Экспонирование"),
"нестандартный",
ISNUMBER(MATCH($Q488,{"скроллер","призматрон"},)),
"динамический",
$P488="Видео",
"цифровой",
OR($P488="Пресса",$P488="Щит",$P488="POSm",$P488="Подвес",$P488="Брендирование/оклейка"),
"статический"),"")</f>
        <v/>
      </c>
      <c r="S488" s="59" t="n"/>
      <c r="T488" s="60" t="n"/>
      <c r="U488" s="60" t="n"/>
      <c r="V488" s="60">
        <f>
IF(P488="Видео",
"цифровой постер/ролик",
IF(ISNUMBER(MATCH(Q488,{"короб световой","короб световой | лайтбокс","короб световой | кристалайт","лайтбокс","лайт бокс","кристалайт","LB","lightbox"},)),
"бэклит",
IF(P488="Брендирование/оклейка",
"перфарированная пленка/самоклейка",
IF(P488="Экспонирование",
"под запрос",
IF(P488="Подвес",
"баннер/ткань",
"")))))</f>
        <v/>
      </c>
      <c r="W488" s="59" t="n"/>
      <c r="X488" s="59" t="n"/>
      <c r="Y488" s="59" t="n"/>
      <c r="Z488" s="61" t="n"/>
      <c r="AA488" s="61" t="n"/>
      <c r="AB488" s="61">
        <f>IF(BL488&gt;0,Z488,0)</f>
        <v/>
      </c>
      <c r="AC488" s="59" t="n"/>
      <c r="AD488" s="59" t="n"/>
      <c r="AE488" s="59" t="n"/>
      <c r="AF488" s="59" t="n"/>
      <c r="AG488" s="59" t="n"/>
      <c r="AH488" s="59" t="n"/>
      <c r="AI488" s="59" t="n"/>
      <c r="AJ488" s="59" t="n"/>
      <c r="AK488" s="59" t="n"/>
      <c r="AL488" s="62">
        <f>IFERROR(IF(OR(R488="статический",R488="динамический",R488="нестандартный",R488="",R488=""),"-",IF(AND(AH488="-",AI488="-"),"-",AK488*3600/AH488*AI488)),"-")</f>
        <v/>
      </c>
      <c r="AM488" s="62">
        <f>IFERROR(IF(OR(R488="статический",R488="динамический",R488="",R488="", R488="BTL",R488="нестандартный"),"-",AG488*AI488*AL488/60),"-")</f>
        <v/>
      </c>
      <c r="AN488" s="63">
        <f>IFERROR(IF(AH488="","-",AG488*AI488/AH488),"-")</f>
        <v/>
      </c>
      <c r="AO488" s="59">
        <f>IFERROR(IF(OR($R488="статический",$R488="динамический",$R488="",$R488="",$R488="BTL",$R488="нестандартный"),"-",$AL488*$AY488),"-")</f>
        <v/>
      </c>
      <c r="AP488" s="62">
        <f>IFERROR(IF(OR($R488="статический",$R488="динамический",$R488="",$R488="",$R488="BTL",$R488="нестандартный"),"-",$AM488*AY488),"-")</f>
        <v/>
      </c>
      <c r="AQ488" s="64" t="n"/>
      <c r="AR488" s="61" t="n"/>
      <c r="AS488" s="61" t="n"/>
      <c r="AT488" s="61" t="n"/>
      <c r="AU488" s="65" t="n"/>
      <c r="AV488" s="124">
        <f>IFERROR(DR488/AT488*1000,"n/a")</f>
        <v/>
      </c>
      <c r="AW488" s="67" t="n"/>
      <c r="AX488" s="67" t="n"/>
      <c r="AY488" s="43">
        <f>IFERROR(IF(OR($AW488="",$AX488=""),"",_xlfn.DAYS($AX488+1,$AW488)),"")</f>
        <v/>
      </c>
      <c r="AZ488" s="68">
        <f t="array" ref="AZ488">
_xlfn.LET(_xlpm.COEFF,
IF($AW488+$AX488=0,0,IF(MAX(MIN($AX488,EOMONTH(AZ$15,0))-MAX($AW488,AZ$15)+1,)&gt;0,1,0)),
_xlfn.IFS(
$ES488="LisChannel",
_xlpm.COEFF*
INDEX({1;1;1.2;1.2;1;1;1;1;1.2;1.2;1.2;1.2},
MATCH(MONTH(AZ$15),
{1,2,3,4,5,6,7,8,9,10,11,12})),
CONCATENATE($ES488," ",$L488)="RussOutdoor метро",
_xlpm.COEFF*
INDEX({0.8;0.9;1.1;1.1;1;1;1;1;1.1;1.1;1.1;1.1},
MATCH(MONTH(AZ$15),
{1,2,3,4,5,6,7,8,9,10,11,12})),
$ES488&lt;&gt;"LisChannel",
_xlpm.COEFF,
$ES488&lt;&gt;"RussOutdoor",
_xlpm.COEFF))</f>
        <v/>
      </c>
      <c r="BA488" s="68">
        <f t="array" ref="BA488">
_xlfn.LET(_xlpm.COEFF,
IF($AW488+$AX488=0,0,IF(MAX(MIN($AX488,EOMONTH(BA$15,0))-MAX($AW488,BA$15)+1,)&gt;0,1,0)),
_xlfn.IFS(
$ES488="LisChannel",
_xlpm.COEFF*
INDEX({1;1;1.2;1.2;1;1;1;1;1.2;1.2;1.2;1.2},
MATCH(MONTH(BA$15),
{1,2,3,4,5,6,7,8,9,10,11,12})),
CONCATENATE($ES488," ",$L488)="RussOutdoor метро",
_xlpm.COEFF*
INDEX({0.8;0.9;1.1;1.1;1;1;1;1;1.1;1.1;1.1;1.1},
MATCH(MONTH(BA$15),
{1,2,3,4,5,6,7,8,9,10,11,12})),
$ES488&lt;&gt;"LisChannel",
_xlpm.COEFF,
$ES488&lt;&gt;"RussOutdoor",
_xlpm.COEFF))</f>
        <v/>
      </c>
      <c r="BB488" s="68">
        <f t="array" ref="BB488">
_xlfn.LET(_xlpm.COEFF,
IF($AW488+$AX488=0,0,IF(MAX(MIN($AX488,EOMONTH(BB$15,0))-MAX($AW488,BB$15)+1,)&gt;0,1,0)),
_xlfn.IFS(
$ES488="LisChannel",
_xlpm.COEFF*
INDEX({1;1;1.2;1.2;1;1;1;1;1.2;1.2;1.2;1.2},
MATCH(MONTH(BB$15),
{1,2,3,4,5,6,7,8,9,10,11,12})),
CONCATENATE($ES488," ",$L488)="RussOutdoor метро",
_xlpm.COEFF*
INDEX({0.8;0.9;1.1;1.1;1;1;1;1;1.1;1.1;1.1;1.1},
MATCH(MONTH(BB$15),
{1,2,3,4,5,6,7,8,9,10,11,12})),
$ES488&lt;&gt;"LisChannel",
_xlpm.COEFF,
$ES488&lt;&gt;"RussOutdoor",
_xlpm.COEFF))</f>
        <v/>
      </c>
      <c r="BC488" s="68">
        <f t="array" ref="BC488">
_xlfn.LET(_xlpm.COEFF,
IF($AW488+$AX488=0,0,IF(MAX(MIN($AX488,EOMONTH(BC$15,0))-MAX($AW488,BC$15)+1,)&gt;0,1,0)),
_xlfn.IFS(
$ES488="LisChannel",
_xlpm.COEFF*
INDEX({1;1;1.2;1.2;1;1;1;1;1.2;1.2;1.2;1.2},
MATCH(MONTH(BC$15),
{1,2,3,4,5,6,7,8,9,10,11,12})),
CONCATENATE($ES488," ",$L488)="RussOutdoor метро",
_xlpm.COEFF*
INDEX({0.8;0.9;1.1;1.1;1;1;1;1;1.1;1.1;1.1;1.1},
MATCH(MONTH(BC$15),
{1,2,3,4,5,6,7,8,9,10,11,12})),
$ES488&lt;&gt;"LisChannel",
_xlpm.COEFF,
$ES488&lt;&gt;"RussOutdoor",
_xlpm.COEFF))</f>
        <v/>
      </c>
      <c r="BD488" s="68">
        <f t="array" ref="BD488">
_xlfn.LET(_xlpm.COEFF,
IF($AW488+$AX488=0,0,IF(MAX(MIN($AX488,EOMONTH(BD$15,0))-MAX($AW488,BD$15)+1,)&gt;0,1,0)),
_xlfn.IFS(
$ES488="LisChannel",
_xlpm.COEFF*
INDEX({1;1;1.2;1.2;1;1;1;1;1.2;1.2;1.2;1.2},
MATCH(MONTH(BD$15),
{1,2,3,4,5,6,7,8,9,10,11,12})),
CONCATENATE($ES488," ",$L488)="RussOutdoor метро",
_xlpm.COEFF*
INDEX({0.8;0.9;1.1;1.1;1;1;1;1;1.1;1.1;1.1;1.1},
MATCH(MONTH(BD$15),
{1,2,3,4,5,6,7,8,9,10,11,12})),
$ES488&lt;&gt;"LisChannel",
_xlpm.COEFF,
$ES488&lt;&gt;"RussOutdoor",
_xlpm.COEFF))</f>
        <v/>
      </c>
      <c r="BE488" s="68">
        <f t="array" ref="BE488">
_xlfn.LET(_xlpm.COEFF,
IF($AW488+$AX488=0,0,IF(MAX(MIN($AX488,EOMONTH(BE$15,0))-MAX($AW488,BE$15)+1,)&gt;0,1,0)),
_xlfn.IFS(
$ES488="LisChannel",
_xlpm.COEFF*
INDEX({1;1;1.2;1.2;1;1;1;1;1.2;1.2;1.2;1.2},
MATCH(MONTH(BE$15),
{1,2,3,4,5,6,7,8,9,10,11,12})),
CONCATENATE($ES488," ",$L488)="RussOutdoor метро",
_xlpm.COEFF*
INDEX({0.8;0.9;1.1;1.1;1;1;1;1;1.1;1.1;1.1;1.1},
MATCH(MONTH(BE$15),
{1,2,3,4,5,6,7,8,9,10,11,12})),
$ES488&lt;&gt;"LisChannel",
_xlpm.COEFF,
$ES488&lt;&gt;"RussOutdoor",
_xlpm.COEFF))</f>
        <v/>
      </c>
      <c r="BF488" s="68">
        <f t="array" ref="BF488">
_xlfn.LET(_xlpm.COEFF,
IF($AW488+$AX488=0,0,IF(MAX(MIN($AX488,EOMONTH(BF$15,0))-MAX($AW488,BF$15)+1,)&gt;0,1,0)),
_xlfn.IFS(
$ES488="LisChannel",
_xlpm.COEFF*
INDEX({1;1;1.2;1.2;1;1;1;1;1.2;1.2;1.2;1.2},
MATCH(MONTH(BF$15),
{1,2,3,4,5,6,7,8,9,10,11,12})),
CONCATENATE($ES488," ",$L488)="RussOutdoor метро",
_xlpm.COEFF*
INDEX({0.8;0.9;1.1;1.1;1;1;1;1;1.1;1.1;1.1;1.1},
MATCH(MONTH(BF$15),
{1,2,3,4,5,6,7,8,9,10,11,12})),
$ES488&lt;&gt;"LisChannel",
_xlpm.COEFF,
$ES488&lt;&gt;"RussOutdoor",
_xlpm.COEFF))</f>
        <v/>
      </c>
      <c r="BG488" s="68">
        <f t="array" ref="BG488">
_xlfn.LET(_xlpm.COEFF,
IF($AW488+$AX488=0,0,IF(MAX(MIN($AX488,EOMONTH(BG$15,0))-MAX($AW488,BG$15)+1,)&gt;0,1,0)),
_xlfn.IFS(
$ES488="LisChannel",
_xlpm.COEFF*
INDEX({1;1;1.2;1.2;1;1;1;1;1.2;1.2;1.2;1.2},
MATCH(MONTH(BG$15),
{1,2,3,4,5,6,7,8,9,10,11,12})),
CONCATENATE($ES488," ",$L488)="RussOutdoor метро",
_xlpm.COEFF*
INDEX({0.8;0.9;1.1;1.1;1;1;1;1;1.1;1.1;1.1;1.1},
MATCH(MONTH(BG$15),
{1,2,3,4,5,6,7,8,9,10,11,12})),
$ES488&lt;&gt;"LisChannel",
_xlpm.COEFF,
$ES488&lt;&gt;"RussOutdoor",
_xlpm.COEFF))</f>
        <v/>
      </c>
      <c r="BH488" s="68">
        <f t="array" ref="BH488">
_xlfn.LET(_xlpm.COEFF,
IF($AW488+$AX488=0,0,IF(MAX(MIN($AX488,EOMONTH(BH$15,0))-MAX($AW488,BH$15)+1,)&gt;0,1,0)),
_xlfn.IFS(
$ES488="LisChannel",
_xlpm.COEFF*
INDEX({1;1;1.2;1.2;1;1;1;1;1.2;1.2;1.2;1.2},
MATCH(MONTH(BH$15),
{1,2,3,4,5,6,7,8,9,10,11,12})),
CONCATENATE($ES488," ",$L488)="RussOutdoor метро",
_xlpm.COEFF*
INDEX({0.8;0.9;1.1;1.1;1;1;1;1;1.1;1.1;1.1;1.1},
MATCH(MONTH(BH$15),
{1,2,3,4,5,6,7,8,9,10,11,12})),
$ES488&lt;&gt;"LisChannel",
_xlpm.COEFF,
$ES488&lt;&gt;"RussOutdoor",
_xlpm.COEFF))</f>
        <v/>
      </c>
      <c r="BI488" s="68">
        <f t="array" ref="BI488">
_xlfn.LET(_xlpm.COEFF,
IF($AW488+$AX488=0,0,IF(MAX(MIN($AX488,EOMONTH(BI$15,0))-MAX($AW488,BI$15)+1,)&gt;0,1,0)),
_xlfn.IFS(
$ES488="LisChannel",
_xlpm.COEFF*
INDEX({1;1;1.2;1.2;1;1;1;1;1.2;1.2;1.2;1.2},
MATCH(MONTH(BI$15),
{1,2,3,4,5,6,7,8,9,10,11,12})),
CONCATENATE($ES488," ",$L488)="RussOutdoor метро",
_xlpm.COEFF*
INDEX({0.8;0.9;1.1;1.1;1;1;1;1;1.1;1.1;1.1;1.1},
MATCH(MONTH(BI$15),
{1,2,3,4,5,6,7,8,9,10,11,12})),
$ES488&lt;&gt;"LisChannel",
_xlpm.COEFF,
$ES488&lt;&gt;"RussOutdoor",
_xlpm.COEFF))</f>
        <v/>
      </c>
      <c r="BJ488" s="68">
        <f t="array" ref="BJ488">
_xlfn.LET(_xlpm.COEFF,
IF($AW488+$AX488=0,0,IF(MAX(MIN($AX488,EOMONTH(BJ$15,0))-MAX($AW488,BJ$15)+1,)&gt;0,1,0)),
_xlfn.IFS(
$ES488="LisChannel",
_xlpm.COEFF*
INDEX({1;1;1.2;1.2;1;1;1;1;1.2;1.2;1.2;1.2},
MATCH(MONTH(BJ$15),
{1,2,3,4,5,6,7,8,9,10,11,12})),
CONCATENATE($ES488," ",$L488)="RussOutdoor метро",
_xlpm.COEFF*
INDEX({0.8;0.9;1.1;1.1;1;1;1;1;1.1;1.1;1.1;1.1},
MATCH(MONTH(BJ$15),
{1,2,3,4,5,6,7,8,9,10,11,12})),
$ES488&lt;&gt;"LisChannel",
_xlpm.COEFF,
$ES488&lt;&gt;"RussOutdoor",
_xlpm.COEFF))</f>
        <v/>
      </c>
      <c r="BK488" s="68">
        <f t="array" ref="BK488">
_xlfn.LET(_xlpm.COEFF,
IF($AW488+$AX488=0,0,IF(MAX(MIN($AX488,EOMONTH(BK$15,0))-MAX($AW488,BK$15)+1,)&gt;0,1,0)),
_xlfn.IFS(
$ES488="LisChannel",
_xlpm.COEFF*
INDEX({1;1;1.2;1.2;1;1;1;1;1.2;1.2;1.2;1.2},
MATCH(MONTH(BK$15),
{1,2,3,4,5,6,7,8,9,10,11,12})),
CONCATENATE($ES488," ",$L488)="RussOutdoor метро",
_xlpm.COEFF*
INDEX({0.8;0.9;1.1;1.1;1;1;1;1;1.1;1.1;1.1;1.1},
MATCH(MONTH(BK$15),
{1,2,3,4,5,6,7,8,9,10,11,12})),
$ES488&lt;&gt;"LisChannel",
_xlpm.COEFF,
$ES488&lt;&gt;"RussOutdoor",
_xlpm.COEFF))</f>
        <v/>
      </c>
      <c r="BL488" s="62">
        <f>COUNTIFS($AZ488:$BK488,"&gt;0")</f>
        <v/>
      </c>
      <c r="BM488" s="65" t="n"/>
      <c r="BN488" s="125">
        <f>$DJ488</f>
        <v/>
      </c>
      <c r="BO488" s="63">
        <f>$DQ488</f>
        <v/>
      </c>
      <c r="BP488" s="125">
        <f>
IFERROR(
IF($BL488=0,0,
$BN488*(1-$BO488)),
0)</f>
        <v/>
      </c>
      <c r="BQ488" s="125">
        <f t="array" ref="BQ488">
IFERROR(
_xlfn.IFS(
$DH488="день_1",
$BP488*$BL488/($AX488-$AW488+1)*AZ488*(DAY(EOMONTH(AZ$15,0))),
$DH488="день_2",
$BP488/30*MAX(MIN($AX488,EOMONTH(AZ$15,0))-MAX($AW488,AZ$15)+1,),
$DH488="раб.день",
$BP488/30*(IFERROR(
_xlfn.LET(_xlpm.VD,
CHOOSE(
{1;2;3;4;5;6;7;8;9;10;11;12;13;14;15;16;17;18},
45658,45659,45660,45661,45662,45663,45664,45665,45711,45724,45778,45779,45785,45786,45820,45821,45965,46022),
_xlfn.LET(_xlpm.DD,
MAX(MIN($AX488,EOMONTH(AZ$15,0))-MAX($AW488,AZ$15),),
_xlfn.IFS(
AND(MONTH($AW488)=MONTH(AZ$15),MONTH($AX488)&lt;&gt;MONTH(AZ$15)),
NETWORKDAYS.INTL($AW488,$AW488+_xlpm.DD,1,_xlpm.VD),
AND(MONTH($AW488)&lt;&gt;MONTH(AZ$15),MONTH($AX488)=MONTH(AZ$15)),
NETWORKDAYS.INTL(($AX488)-_xlpm.DD,$AX488,1,_xlpm.VD),
AND(MONTH($AW488)&lt;MONTH(AZ$15),MONTH($AX488)&gt;MONTH(AZ$15)),
NETWORKDAYS.INTL((EOMONTH(AZ$15-1,1))-_xlpm.DD,EOMONTH(AZ$15-1,1),1,_xlpm.VD),
AND(MONTH($AW488)=MONTH(AZ$15),MONTH($AX488)=MONTH(AZ$15)),
NETWORKDAYS.INTL($AW488,$AX488,1,_xlpm.VD)))),0)),
$DH488="месяц",
$BP488*AZ488,
$DH488="неделя",
$BP488*AZ488/7*(ROUNDUP((DAY(EOMONTH(AZ$15,0)))/4,0))),
0)</f>
        <v/>
      </c>
      <c r="BR488" s="125">
        <f t="array" ref="BR488">
IFERROR(
_xlfn.IFS(
$DH488="день_1",
$BP488*$BL488/($AX488-$AW488+1)*BA488*(DAY(EOMONTH(BA$15,0))),
$DH488="день_2",
$BP488/30*MAX(MIN($AX488,EOMONTH(BA$15,0))-MAX($AW488,BA$15)+1,),
$DH488="раб.день",
$BP488/30*(IFERROR(
_xlfn.LET(_xlpm.VD,
CHOOSE(
{1;2;3;4;5;6;7;8;9;10;11;12;13;14;15;16;17;18},
45658,45659,45660,45661,45662,45663,45664,45665,45711,45724,45778,45779,45785,45786,45820,45821,45965,46022),
_xlfn.LET(_xlpm.DD,
MAX(MIN($AX488,EOMONTH(BA$15,0))-MAX($AW488,BA$15),),
_xlfn.IFS(
AND(MONTH($AW488)=MONTH(BA$15),MONTH($AX488)&lt;&gt;MONTH(BA$15)),
NETWORKDAYS.INTL($AW488,$AW488+_xlpm.DD,1,_xlpm.VD),
AND(MONTH($AW488)&lt;&gt;MONTH(BA$15),MONTH($AX488)=MONTH(BA$15)),
NETWORKDAYS.INTL(($AX488)-_xlpm.DD,$AX488,1,_xlpm.VD),
AND(MONTH($AW488)&lt;MONTH(BA$15),MONTH($AX488)&gt;MONTH(BA$15)),
NETWORKDAYS.INTL((EOMONTH(BA$15-1,1))-_xlpm.DD,EOMONTH(BA$15-1,1),1,_xlpm.VD),
AND(MONTH($AW488)=MONTH(BA$15),MONTH($AX488)=MONTH(BA$15)),
NETWORKDAYS.INTL($AW488,$AX488,1,_xlpm.VD)))),0)),
$DH488="месяц",
$BP488*BA488,
$DH488="неделя",
$BP488*BA488/7*(ROUNDUP((DAY(EOMONTH(BA$15,0)))/4,0))),
0)</f>
        <v/>
      </c>
      <c r="BS488" s="125">
        <f t="array" ref="BS488">
IFERROR(
_xlfn.IFS(
$DH488="день_1",
$BP488*$BL488/($AX488-$AW488+1)*BB488*(DAY(EOMONTH(BB$15,0))),
$DH488="день_2",
$BP488/30*MAX(MIN($AX488,EOMONTH(BB$15,0))-MAX($AW488,BB$15)+1,),
$DH488="раб.день",
$BP488/30*(IFERROR(
_xlfn.LET(_xlpm.VD,
CHOOSE(
{1;2;3;4;5;6;7;8;9;10;11;12;13;14;15;16;17;18},
45658,45659,45660,45661,45662,45663,45664,45665,45711,45724,45778,45779,45785,45786,45820,45821,45965,46022),
_xlfn.LET(_xlpm.DD,
MAX(MIN($AX488,EOMONTH(BB$15,0))-MAX($AW488,BB$15),),
_xlfn.IFS(
AND(MONTH($AW488)=MONTH(BB$15),MONTH($AX488)&lt;&gt;MONTH(BB$15)),
NETWORKDAYS.INTL($AW488,$AW488+_xlpm.DD,1,_xlpm.VD),
AND(MONTH($AW488)&lt;&gt;MONTH(BB$15),MONTH($AX488)=MONTH(BB$15)),
NETWORKDAYS.INTL(($AX488)-_xlpm.DD,$AX488,1,_xlpm.VD),
AND(MONTH($AW488)&lt;MONTH(BB$15),MONTH($AX488)&gt;MONTH(BB$15)),
NETWORKDAYS.INTL((EOMONTH(BB$15-1,1))-_xlpm.DD,EOMONTH(BB$15-1,1),1,_xlpm.VD),
AND(MONTH($AW488)=MONTH(BB$15),MONTH($AX488)=MONTH(BB$15)),
NETWORKDAYS.INTL($AW488,$AX488,1,_xlpm.VD)))),0)),
$DH488="месяц",
$BP488*BB488,
$DH488="неделя",
$BP488*BB488/7*(ROUNDUP((DAY(EOMONTH(BB$15,0)))/4,0))),
0)</f>
        <v/>
      </c>
      <c r="BT488" s="125">
        <f t="array" ref="BT488">
IFERROR(
_xlfn.IFS(
$DH488="день_1",
$BP488*$BL488/($AX488-$AW488+1)*BC488*(DAY(EOMONTH(BC$15,0))),
$DH488="день_2",
$BP488/30*MAX(MIN($AX488,EOMONTH(BC$15,0))-MAX($AW488,BC$15)+1,),
$DH488="раб.день",
$BP488/30*(IFERROR(
_xlfn.LET(_xlpm.VD,
CHOOSE(
{1;2;3;4;5;6;7;8;9;10;11;12;13;14;15;16;17;18},
45658,45659,45660,45661,45662,45663,45664,45665,45711,45724,45778,45779,45785,45786,45820,45821,45965,46022),
_xlfn.LET(_xlpm.DD,
MAX(MIN($AX488,EOMONTH(BC$15,0))-MAX($AW488,BC$15),),
_xlfn.IFS(
AND(MONTH($AW488)=MONTH(BC$15),MONTH($AX488)&lt;&gt;MONTH(BC$15)),
NETWORKDAYS.INTL($AW488,$AW488+_xlpm.DD,1,_xlpm.VD),
AND(MONTH($AW488)&lt;&gt;MONTH(BC$15),MONTH($AX488)=MONTH(BC$15)),
NETWORKDAYS.INTL(($AX488)-_xlpm.DD,$AX488,1,_xlpm.VD),
AND(MONTH($AW488)&lt;MONTH(BC$15),MONTH($AX488)&gt;MONTH(BC$15)),
NETWORKDAYS.INTL((EOMONTH(BC$15-1,1))-_xlpm.DD,EOMONTH(BC$15-1,1),1,_xlpm.VD),
AND(MONTH($AW488)=MONTH(BC$15),MONTH($AX488)=MONTH(BC$15)),
NETWORKDAYS.INTL($AW488,$AX488,1,_xlpm.VD)))),0)),
$DH488="месяц",
$BP488*BC488,
$DH488="неделя",
$BP488*BC488/7*(ROUNDUP((DAY(EOMONTH(BC$15,0)))/4,0))),
0)</f>
        <v/>
      </c>
      <c r="BU488" s="125">
        <f t="array" ref="BU488">
IFERROR(
_xlfn.IFS(
$DH488="день_1",
$BP488*$BL488/($AX488-$AW488+1)*BD488*(DAY(EOMONTH(BD$15,0))),
$DH488="день_2",
$BP488/30*MAX(MIN($AX488,EOMONTH(BD$15,0))-MAX($AW488,BD$15)+1,),
$DH488="раб.день",
$BP488/30*(IFERROR(
_xlfn.LET(_xlpm.VD,
CHOOSE(
{1;2;3;4;5;6;7;8;9;10;11;12;13;14;15;16;17;18},
45658,45659,45660,45661,45662,45663,45664,45665,45711,45724,45778,45779,45785,45786,45820,45821,45965,46022),
_xlfn.LET(_xlpm.DD,
MAX(MIN($AX488,EOMONTH(BD$15,0))-MAX($AW488,BD$15),),
_xlfn.IFS(
AND(MONTH($AW488)=MONTH(BD$15),MONTH($AX488)&lt;&gt;MONTH(BD$15)),
NETWORKDAYS.INTL($AW488,$AW488+_xlpm.DD,1,_xlpm.VD),
AND(MONTH($AW488)&lt;&gt;MONTH(BD$15),MONTH($AX488)=MONTH(BD$15)),
NETWORKDAYS.INTL(($AX488)-_xlpm.DD,$AX488,1,_xlpm.VD),
AND(MONTH($AW488)&lt;MONTH(BD$15),MONTH($AX488)&gt;MONTH(BD$15)),
NETWORKDAYS.INTL((EOMONTH(BD$15-1,1))-_xlpm.DD,EOMONTH(BD$15-1,1),1,_xlpm.VD),
AND(MONTH($AW488)=MONTH(BD$15),MONTH($AX488)=MONTH(BD$15)),
NETWORKDAYS.INTL($AW488,$AX488,1,_xlpm.VD)))),0)),
$DH488="месяц",
$BP488*BD488,
$DH488="неделя",
$BP488*BD488/7*(ROUNDUP((DAY(EOMONTH(BD$15,0)))/4,0))),
0)</f>
        <v/>
      </c>
      <c r="BV488" s="125">
        <f t="array" ref="BV488">
IFERROR(
_xlfn.IFS(
$DH488="день_1",
$BP488*$BL488/($AX488-$AW488+1)*BE488*(DAY(EOMONTH(BE$15,0))),
$DH488="день_2",
$BP488/30*MAX(MIN($AX488,EOMONTH(BE$15,0))-MAX($AW488,BE$15)+1,),
$DH488="раб.день",
$BP488/30*(IFERROR(
_xlfn.LET(_xlpm.VD,
CHOOSE(
{1;2;3;4;5;6;7;8;9;10;11;12;13;14;15;16;17;18},
45658,45659,45660,45661,45662,45663,45664,45665,45711,45724,45778,45779,45785,45786,45820,45821,45965,46022),
_xlfn.LET(_xlpm.DD,
MAX(MIN($AX488,EOMONTH(BE$15,0))-MAX($AW488,BE$15),),
_xlfn.IFS(
AND(MONTH($AW488)=MONTH(BE$15),MONTH($AX488)&lt;&gt;MONTH(BE$15)),
NETWORKDAYS.INTL($AW488,$AW488+_xlpm.DD,1,_xlpm.VD),
AND(MONTH($AW488)&lt;&gt;MONTH(BE$15),MONTH($AX488)=MONTH(BE$15)),
NETWORKDAYS.INTL(($AX488)-_xlpm.DD,$AX488,1,_xlpm.VD),
AND(MONTH($AW488)&lt;MONTH(BE$15),MONTH($AX488)&gt;MONTH(BE$15)),
NETWORKDAYS.INTL((EOMONTH(BE$15-1,1))-_xlpm.DD,EOMONTH(BE$15-1,1),1,_xlpm.VD),
AND(MONTH($AW488)=MONTH(BE$15),MONTH($AX488)=MONTH(BE$15)),
NETWORKDAYS.INTL($AW488,$AX488,1,_xlpm.VD)))),0)),
$DH488="месяц",
$BP488*BE488,
$DH488="неделя",
$BP488*BE488/7*(ROUNDUP((DAY(EOMONTH(BE$15,0)))/4,0))),
0)</f>
        <v/>
      </c>
      <c r="BW488" s="125">
        <f t="array" ref="BW488">
IFERROR(
_xlfn.IFS(
$DH488="день_1",
$BP488*$BL488/($AX488-$AW488+1)*BF488*(DAY(EOMONTH(BF$15,0))),
$DH488="день_2",
$BP488/30*MAX(MIN($AX488,EOMONTH(BF$15,0))-MAX($AW488,BF$15)+1,),
$DH488="раб.день",
$BP488/30*(IFERROR(
_xlfn.LET(_xlpm.VD,
CHOOSE(
{1;2;3;4;5;6;7;8;9;10;11;12;13;14;15;16;17;18},
45658,45659,45660,45661,45662,45663,45664,45665,45711,45724,45778,45779,45785,45786,45820,45821,45965,46022),
_xlfn.LET(_xlpm.DD,
MAX(MIN($AX488,EOMONTH(BF$15,0))-MAX($AW488,BF$15),),
_xlfn.IFS(
AND(MONTH($AW488)=MONTH(BF$15),MONTH($AX488)&lt;&gt;MONTH(BF$15)),
NETWORKDAYS.INTL($AW488,$AW488+_xlpm.DD,1,_xlpm.VD),
AND(MONTH($AW488)&lt;&gt;MONTH(BF$15),MONTH($AX488)=MONTH(BF$15)),
NETWORKDAYS.INTL(($AX488)-_xlpm.DD,$AX488,1,_xlpm.VD),
AND(MONTH($AW488)&lt;MONTH(BF$15),MONTH($AX488)&gt;MONTH(BF$15)),
NETWORKDAYS.INTL((EOMONTH(BF$15-1,1))-_xlpm.DD,EOMONTH(BF$15-1,1),1,_xlpm.VD),
AND(MONTH($AW488)=MONTH(BF$15),MONTH($AX488)=MONTH(BF$15)),
NETWORKDAYS.INTL($AW488,$AX488,1,_xlpm.VD)))),0)),
$DH488="месяц",
$BP488*BF488,
$DH488="неделя",
$BP488*BF488/7*(ROUNDUP((DAY(EOMONTH(BF$15,0)))/4,0))),
0)</f>
        <v/>
      </c>
      <c r="BX488" s="125">
        <f t="array" ref="BX488">
IFERROR(
_xlfn.IFS(
$DH488="день_1",
$BP488*$BL488/($AX488-$AW488+1)*BG488*(DAY(EOMONTH(BG$15,0))),
$DH488="день_2",
$BP488/30*MAX(MIN($AX488,EOMONTH(BG$15,0))-MAX($AW488,BG$15)+1,),
$DH488="раб.день",
$BP488/30*(IFERROR(
_xlfn.LET(_xlpm.VD,
CHOOSE(
{1;2;3;4;5;6;7;8;9;10;11;12;13;14;15;16;17;18},
45658,45659,45660,45661,45662,45663,45664,45665,45711,45724,45778,45779,45785,45786,45820,45821,45965,46022),
_xlfn.LET(_xlpm.DD,
MAX(MIN($AX488,EOMONTH(BG$15,0))-MAX($AW488,BG$15),),
_xlfn.IFS(
AND(MONTH($AW488)=MONTH(BG$15),MONTH($AX488)&lt;&gt;MONTH(BG$15)),
NETWORKDAYS.INTL($AW488,$AW488+_xlpm.DD,1,_xlpm.VD),
AND(MONTH($AW488)&lt;&gt;MONTH(BG$15),MONTH($AX488)=MONTH(BG$15)),
NETWORKDAYS.INTL(($AX488)-_xlpm.DD,$AX488,1,_xlpm.VD),
AND(MONTH($AW488)&lt;MONTH(BG$15),MONTH($AX488)&gt;MONTH(BG$15)),
NETWORKDAYS.INTL((EOMONTH(BG$15-1,1))-_xlpm.DD,EOMONTH(BG$15-1,1),1,_xlpm.VD),
AND(MONTH($AW488)=MONTH(BG$15),MONTH($AX488)=MONTH(BG$15)),
NETWORKDAYS.INTL($AW488,$AX488,1,_xlpm.VD)))),0)),
$DH488="месяц",
$BP488*BG488,
$DH488="неделя",
$BP488*BG488/7*(ROUNDUP((DAY(EOMONTH(BG$15,0)))/4,0))),
0)</f>
        <v/>
      </c>
      <c r="BY488" s="125">
        <f t="array" ref="BY488">
IFERROR(
_xlfn.IFS(
$DH488="день_1",
$BP488*$BL488/($AX488-$AW488+1)*BH488*(DAY(EOMONTH(BH$15,0))),
$DH488="день_2",
$BP488/30*MAX(MIN($AX488,EOMONTH(BH$15,0))-MAX($AW488,BH$15)+1,),
$DH488="раб.день",
$BP488/30*(IFERROR(
_xlfn.LET(_xlpm.VD,
CHOOSE(
{1;2;3;4;5;6;7;8;9;10;11;12;13;14;15;16;17;18},
45658,45659,45660,45661,45662,45663,45664,45665,45711,45724,45778,45779,45785,45786,45820,45821,45965,46022),
_xlfn.LET(_xlpm.DD,
MAX(MIN($AX488,EOMONTH(BH$15,0))-MAX($AW488,BH$15),),
_xlfn.IFS(
AND(MONTH($AW488)=MONTH(BH$15),MONTH($AX488)&lt;&gt;MONTH(BH$15)),
NETWORKDAYS.INTL($AW488,$AW488+_xlpm.DD,1,_xlpm.VD),
AND(MONTH($AW488)&lt;&gt;MONTH(BH$15),MONTH($AX488)=MONTH(BH$15)),
NETWORKDAYS.INTL(($AX488)-_xlpm.DD,$AX488,1,_xlpm.VD),
AND(MONTH($AW488)&lt;MONTH(BH$15),MONTH($AX488)&gt;MONTH(BH$15)),
NETWORKDAYS.INTL((EOMONTH(BH$15-1,1))-_xlpm.DD,EOMONTH(BH$15-1,1),1,_xlpm.VD),
AND(MONTH($AW488)=MONTH(BH$15),MONTH($AX488)=MONTH(BH$15)),
NETWORKDAYS.INTL($AW488,$AX488,1,_xlpm.VD)))),0)),
$DH488="месяц",
$BP488*BH488,
$DH488="неделя",
$BP488*BH488/7*(ROUNDUP((DAY(EOMONTH(BH$15,0)))/4,0))),
0)</f>
        <v/>
      </c>
      <c r="BZ488" s="125">
        <f t="array" ref="BZ488">
IFERROR(
_xlfn.IFS(
$DH488="день_1",
$BP488*$BL488/($AX488-$AW488+1)*BI488*(DAY(EOMONTH(BI$15,0))),
$DH488="день_2",
$BP488/30*MAX(MIN($AX488,EOMONTH(BI$15,0))-MAX($AW488,BI$15)+1,),
$DH488="раб.день",
$BP488/30*(IFERROR(
_xlfn.LET(_xlpm.VD,
CHOOSE(
{1;2;3;4;5;6;7;8;9;10;11;12;13;14;15;16;17;18},
45658,45659,45660,45661,45662,45663,45664,45665,45711,45724,45778,45779,45785,45786,45820,45821,45965,46022),
_xlfn.LET(_xlpm.DD,
MAX(MIN($AX488,EOMONTH(BI$15,0))-MAX($AW488,BI$15),),
_xlfn.IFS(
AND(MONTH($AW488)=MONTH(BI$15),MONTH($AX488)&lt;&gt;MONTH(BI$15)),
NETWORKDAYS.INTL($AW488,$AW488+_xlpm.DD,1,_xlpm.VD),
AND(MONTH($AW488)&lt;&gt;MONTH(BI$15),MONTH($AX488)=MONTH(BI$15)),
NETWORKDAYS.INTL(($AX488)-_xlpm.DD,$AX488,1,_xlpm.VD),
AND(MONTH($AW488)&lt;MONTH(BI$15),MONTH($AX488)&gt;MONTH(BI$15)),
NETWORKDAYS.INTL((EOMONTH(BI$15-1,1))-_xlpm.DD,EOMONTH(BI$15-1,1),1,_xlpm.VD),
AND(MONTH($AW488)=MONTH(BI$15),MONTH($AX488)=MONTH(BI$15)),
NETWORKDAYS.INTL($AW488,$AX488,1,_xlpm.VD)))),0)),
$DH488="месяц",
$BP488*BI488,
$DH488="неделя",
$BP488*BI488/7*(ROUNDUP((DAY(EOMONTH(BI$15,0)))/4,0))),
0)</f>
        <v/>
      </c>
      <c r="CA488" s="125">
        <f t="array" ref="CA488">
IFERROR(
_xlfn.IFS(
$DH488="день_1",
$BP488*$BL488/($AX488-$AW488+1)*BJ488*(DAY(EOMONTH(BJ$15,0))),
$DH488="день_2",
$BP488/30*MAX(MIN($AX488,EOMONTH(BJ$15,0))-MAX($AW488,BJ$15)+1,),
$DH488="раб.день",
$BP488/30*(IFERROR(
_xlfn.LET(_xlpm.VD,
CHOOSE(
{1;2;3;4;5;6;7;8;9;10;11;12;13;14;15;16;17;18},
45658,45659,45660,45661,45662,45663,45664,45665,45711,45724,45778,45779,45785,45786,45820,45821,45965,46022),
_xlfn.LET(_xlpm.DD,
MAX(MIN($AX488,EOMONTH(BJ$15,0))-MAX($AW488,BJ$15),),
_xlfn.IFS(
AND(MONTH($AW488)=MONTH(BJ$15),MONTH($AX488)&lt;&gt;MONTH(BJ$15)),
NETWORKDAYS.INTL($AW488,$AW488+_xlpm.DD,1,_xlpm.VD),
AND(MONTH($AW488)&lt;&gt;MONTH(BJ$15),MONTH($AX488)=MONTH(BJ$15)),
NETWORKDAYS.INTL(($AX488)-_xlpm.DD,$AX488,1,_xlpm.VD),
AND(MONTH($AW488)&lt;MONTH(BJ$15),MONTH($AX488)&gt;MONTH(BJ$15)),
NETWORKDAYS.INTL((EOMONTH(BJ$15-1,1))-_xlpm.DD,EOMONTH(BJ$15-1,1),1,_xlpm.VD),
AND(MONTH($AW488)=MONTH(BJ$15),MONTH($AX488)=MONTH(BJ$15)),
NETWORKDAYS.INTL($AW488,$AX488,1,_xlpm.VD)))),0)),
$DH488="месяц",
$BP488*BJ488,
$DH488="неделя",
$BP488*BJ488/7*(ROUNDUP((DAY(EOMONTH(BJ$15,0)))/4,0))),
0)</f>
        <v/>
      </c>
      <c r="CB488" s="125">
        <f t="array" ref="CB488">
IFERROR(
_xlfn.IFS(
$DH488="день_1",
$BP488*$BL488/($AX488-$AW488+1)*BK488*(DAY(EOMONTH(BK$15,0))),
$DH488="день_2",
$BP488/30*MAX(MIN($AX488,EOMONTH(BK$15,0))-MAX($AW488,BK$15)+1,),
$DH488="раб.день",
$BP488/30*(IFERROR(
_xlfn.LET(_xlpm.VD,
CHOOSE(
{1;2;3;4;5;6;7;8;9;10;11;12;13;14;15;16;17;18},
45658,45659,45660,45661,45662,45663,45664,45665,45711,45724,45778,45779,45785,45786,45820,45821,45965,46022),
_xlfn.LET(_xlpm.DD,
MAX(MIN($AX488,EOMONTH(BK$15,0))-MAX($AW488,BK$15),),
_xlfn.IFS(
AND(MONTH($AW488)=MONTH(BK$15),MONTH($AX488)&lt;&gt;MONTH(BK$15)),
NETWORKDAYS.INTL($AW488,$AW488+_xlpm.DD,1,_xlpm.VD),
AND(MONTH($AW488)&lt;&gt;MONTH(BK$15),MONTH($AX488)=MONTH(BK$15)),
NETWORKDAYS.INTL(($AX488)-_xlpm.DD,$AX488,1,_xlpm.VD),
AND(MONTH($AW488)&lt;MONTH(BK$15),MONTH($AX488)&gt;MONTH(BK$15)),
NETWORKDAYS.INTL((EOMONTH(BK$15-1,1))-_xlpm.DD,EOMONTH(BK$15-1,1),1,_xlpm.VD),
AND(MONTH($AW488)=MONTH(BK$15),MONTH($AX488)=MONTH(BK$15)),
NETWORKDAYS.INTL($AW488,$AX488,1,_xlpm.VD)))),0)),
$DH488="месяц",
$BP488*BK488,
$DH488="неделя",
$BP488*BK488/7*(ROUNDUP((DAY(EOMONTH(BK$15,0)))/4,0))),
0)</f>
        <v/>
      </c>
      <c r="CC488" s="125">
        <f>SUM($BQ488:$CB488)</f>
        <v/>
      </c>
      <c r="CD488" s="126">
        <f>SUM($EH488:$EH488)</f>
        <v/>
      </c>
      <c r="CE488" s="126">
        <f>$CD488*$AB488</f>
        <v/>
      </c>
      <c r="CF488" s="126">
        <f>SUM($EK488:$EK488)</f>
        <v/>
      </c>
      <c r="CG488" s="126">
        <f>$CF488*$AB488</f>
        <v/>
      </c>
      <c r="CH488" s="126">
        <f>SUM($CC488,$CE488,$CG488)</f>
        <v/>
      </c>
      <c r="CI488" s="126">
        <f>$CH488*(1+$CM488)</f>
        <v/>
      </c>
      <c r="CJ488" s="127" t="n">
        <v>0</v>
      </c>
      <c r="CK488" s="126">
        <f>SUM($CH488:$CH488)*(1+$CJ488)</f>
        <v/>
      </c>
      <c r="CL488" s="126">
        <f>SUM($CH488:$CH488)*(1+$CM488)</f>
        <v/>
      </c>
      <c r="CM488" s="59" t="inlineStr">
        <is>
          <t>20%</t>
        </is>
      </c>
      <c r="CN488" s="59" t="n"/>
      <c r="CO488" s="72" t="n"/>
      <c r="CP488" s="59" t="n"/>
      <c r="CQ488" s="73" t="n"/>
      <c r="CR488" s="73" t="n"/>
      <c r="CS488" s="73" t="n"/>
      <c r="CT488" s="72" t="n"/>
      <c r="CU488" s="79" t="inlineStr">
        <is>
          <t> </t>
        </is>
      </c>
      <c r="CV488" s="60" t="n"/>
      <c r="CW488" s="60" t="n"/>
      <c r="CX488" s="60" t="n"/>
      <c r="CY488" s="127">
        <f>IFERROR(($CC488-$EE488)/($EE488/(1-$DQ488)),0)</f>
        <v/>
      </c>
      <c r="CZ488" s="127">
        <f>IFERROR(1-$EI488/($CE488),0)</f>
        <v/>
      </c>
      <c r="DA488" s="127">
        <f>IFERROR(1-$EL488/($CG488),0)</f>
        <v/>
      </c>
      <c r="DB488" s="126">
        <f>ROUND(IFERROR(($CI488/(1+$CM488)-$EN488),0),2)</f>
        <v/>
      </c>
      <c r="DC488" s="128" t="n"/>
      <c r="DD488" s="125" t="n"/>
      <c r="DE488" s="75" t="n">
        <v>0</v>
      </c>
      <c r="DF488" s="128" t="n"/>
      <c r="DG488" s="125">
        <f>IF($DC488=0,0,$DD488*($DC488*100%-$DE488*$DF488))*SUM($AB488:$AB488)</f>
        <v/>
      </c>
      <c r="DH488" s="129" t="inlineStr">
        <is>
          <t>месяц</t>
        </is>
      </c>
      <c r="DI488" s="130">
        <f t="array" ref="DI488">IFERROR(
IF($ES488="LisChannel",
(ROUND(((INDEX({174.625;153.888888888889;130.972222222222},MATCH($AI488,{2;3;4}),0))*$AG488*$AI488),2)),0),0)</f>
        <v/>
      </c>
      <c r="DJ488" s="130">
        <f>
_xlfn.LET(_xlpm.X,
IFERROR(
IF($ES488="НовиковТВ",
(_xlfn.LET(_xlpm.NTV,
_xlfn.LET(_xlpm.MIN,350000,
IF(SUMIFS($DI:$DI,$ES:$ES,"НовиковТВ")&lt;=_xlpm.MIN,
(SUMIFS($DI:$DI,$ES:$ES,"НовиковТВ")/(COUNTIFS($ES:$ES,"НовиковТВ")))*_xlpm.MIN/SUMIFS($DI:$DI,$ES:$ES,"НовиковТВ"),
DI488)),
_xlpm.NTV+$DG488/(1-(1-(_xlpm.NTV)*(1-$DL488)*(1-$DM488)*(1-$DN488)*(1-$DO488)*(1-$DP488)/_xlpm.NTV))))/(1+$EP488),
$DI488+$DG488/(1-(1-($DI488)*(1-$DL488)*(1-$DM488)*(1-$DN488)*(1-$DO488)*(1-$DP488)/$DI488))),
0),
_xlpm.X*(1+$CM488)*(1+$CW488)-_xlpm.X*(1+$CM488)+_xlpm.X)</f>
        <v/>
      </c>
      <c r="DK488" s="125" t="inlineStr">
        <is>
          <t>послед.</t>
        </is>
      </c>
      <c r="DL488" s="63" t="n">
        <v>0</v>
      </c>
      <c r="DM488" s="63" t="n">
        <v>0</v>
      </c>
      <c r="DN488" s="63" t="n">
        <v>0</v>
      </c>
      <c r="DO488" s="63" t="n">
        <v>0</v>
      </c>
      <c r="DP488" s="63" t="n">
        <v>0</v>
      </c>
      <c r="DQ488" s="63">
        <f t="array" ref="DQ488">IFERROR(_xlfn.IFS(
$DK488="послед.",1-(1-$DL488)*(1-$DM488)*(1-$DN488)*(1-$DO488)*(1-$DP488),
$DK488="сумм.",$DL488+$DM488+$DN488+$DO488+$DP488),
0)</f>
        <v/>
      </c>
      <c r="DR488" s="125">
        <f t="array" ref="DR488">
IFERROR(
_xlfn.IFS(
$BL488=0,
0,
$BL488&gt;0,
_xlfn.IFS($DK488="послед.",
$DJ488*(1-$DL488)*(1-$DM488)*(1-$DN488)*(1-$DO488)*(1-$DP488),
$DK488="сумм.",
$DJ488*(1-($DL488+$DM488+$DN488+$DO488+$DP488)))),0)</f>
        <v/>
      </c>
      <c r="DS488" s="125">
        <f t="array" ref="DS488">
IFERROR(_xlfn.IFS(
$DH488="день_1",
$DR488*$BL488/($AX488-$AW488+1)*AZ488*(DAY(EOMONTH(AZ$15,0))),
$DH488="день_2",
$DR488/30*MAX(MIN($AX488,EOMONTH(AZ$15,0))-MAX($AW488,AZ$15)+1,),
$DH488="раб.день",
$DR488/30*(IFERROR(
_xlfn.LET(_xlpm.VD,
CHOOSE(
{1;2;3;4;5;6;7;8;9;10;11;12;13;14;15;16;17;18},
45658,45659,45660,45661,45662,45663,45664,45665,45711,45724,45778,45779,45785,45786,45820,45821,45965,46022),
_xlfn.LET(_xlpm.DD,
MAX(MIN($AX488,EOMONTH(AZ$15,0))-MAX($AW488,AZ$15),),
_xlfn.IFS(
AND(MONTH($AW488)=MONTH(AZ$15),MONTH($AX488)&lt;&gt;MONTH(AZ$15)),
NETWORKDAYS.INTL($AW488,$AW488+_xlpm.DD,1,_xlpm.VD),
AND(MONTH($AW488)&lt;&gt;MONTH(AZ$15),MONTH($AX488)=MONTH(AZ$15)),
NETWORKDAYS.INTL(($AX488)-_xlpm.DD,$AX488,1,_xlpm.VD),
AND(MONTH($AW488)&lt;MONTH(AZ$15),MONTH($AX488)&gt;MONTH(AZ$15)),
NETWORKDAYS.INTL((EOMONTH(AZ$15-1,1))-_xlpm.DD,EOMONTH(AZ$15-1,1),1,_xlpm.VD),
AND(MONTH($AW488)=MONTH(AZ$15),MONTH($AX488)=MONTH(AZ$15)),
NETWORKDAYS.INTL($AW488,$AX488,1,_xlpm.VD)))),0)),
$DH488="месяц",
$DR488*AZ488,
$DH488="неделя",
$DR488*AZ488/7*(ROUNDUP((DAY(EOMONTH(AZ$15,0)))/4,0))),
0)</f>
        <v/>
      </c>
      <c r="DT488" s="125">
        <f t="array" ref="DT488">
IFERROR(_xlfn.IFS(
$DH488="день_1",
$DR488*$BL488/($AX488-$AW488+1)*BA488*(DAY(EOMONTH(BA$15,0))),
$DH488="день_2",
$DR488/30*MAX(MIN($AX488,EOMONTH(BA$15,0))-MAX($AW488,BA$15)+1,),
$DH488="раб.день",
$DR488/30*(IFERROR(
_xlfn.LET(_xlpm.VD,
CHOOSE(
{1;2;3;4;5;6;7;8;9;10;11;12;13;14;15;16;17;18},
45658,45659,45660,45661,45662,45663,45664,45665,45711,45724,45778,45779,45785,45786,45820,45821,45965,46022),
_xlfn.LET(_xlpm.DD,
MAX(MIN($AX488,EOMONTH(BA$15,0))-MAX($AW488,BA$15),),
_xlfn.IFS(
AND(MONTH($AW488)=MONTH(BA$15),MONTH($AX488)&lt;&gt;MONTH(BA$15)),
NETWORKDAYS.INTL($AW488,$AW488+_xlpm.DD,1,_xlpm.VD),
AND(MONTH($AW488)&lt;&gt;MONTH(BA$15),MONTH($AX488)=MONTH(BA$15)),
NETWORKDAYS.INTL(($AX488)-_xlpm.DD,$AX488,1,_xlpm.VD),
AND(MONTH($AW488)&lt;MONTH(BA$15),MONTH($AX488)&gt;MONTH(BA$15)),
NETWORKDAYS.INTL((EOMONTH(BA$15-1,1))-_xlpm.DD,EOMONTH(BA$15-1,1),1,_xlpm.VD),
AND(MONTH($AW488)=MONTH(BA$15),MONTH($AX488)=MONTH(BA$15)),
NETWORKDAYS.INTL($AW488,$AX488,1,_xlpm.VD)))),0)),
$DH488="месяц",
$DR488*BA488,
$DH488="неделя",
$DR488*BA488/7*(ROUNDUP((DAY(EOMONTH(BA$15,0)))/4,0))),
0)</f>
        <v/>
      </c>
      <c r="DU488" s="125">
        <f t="array" ref="DU488">
IFERROR(_xlfn.IFS(
$DH488="день_1",
$DR488*$BL488/($AX488-$AW488+1)*BB488*(DAY(EOMONTH(BB$15,0))),
$DH488="день_2",
$DR488/30*MAX(MIN($AX488,EOMONTH(BB$15,0))-MAX($AW488,BB$15)+1,),
$DH488="раб.день",
$DR488/30*(IFERROR(
_xlfn.LET(_xlpm.VD,
CHOOSE(
{1;2;3;4;5;6;7;8;9;10;11;12;13;14;15;16;17;18},
45658,45659,45660,45661,45662,45663,45664,45665,45711,45724,45778,45779,45785,45786,45820,45821,45965,46022),
_xlfn.LET(_xlpm.DD,
MAX(MIN($AX488,EOMONTH(BB$15,0))-MAX($AW488,BB$15),),
_xlfn.IFS(
AND(MONTH($AW488)=MONTH(BB$15),MONTH($AX488)&lt;&gt;MONTH(BB$15)),
NETWORKDAYS.INTL($AW488,$AW488+_xlpm.DD,1,_xlpm.VD),
AND(MONTH($AW488)&lt;&gt;MONTH(BB$15),MONTH($AX488)=MONTH(BB$15)),
NETWORKDAYS.INTL(($AX488)-_xlpm.DD,$AX488,1,_xlpm.VD),
AND(MONTH($AW488)&lt;MONTH(BB$15),MONTH($AX488)&gt;MONTH(BB$15)),
NETWORKDAYS.INTL((EOMONTH(BB$15-1,1))-_xlpm.DD,EOMONTH(BB$15-1,1),1,_xlpm.VD),
AND(MONTH($AW488)=MONTH(BB$15),MONTH($AX488)=MONTH(BB$15)),
NETWORKDAYS.INTL($AW488,$AX488,1,_xlpm.VD)))),0)),
$DH488="месяц",
$DR488*BB488,
$DH488="неделя",
$DR488*BB488/7*(ROUNDUP((DAY(EOMONTH(BB$15,0)))/4,0))),
0)</f>
        <v/>
      </c>
      <c r="DV488" s="125">
        <f t="array" ref="DV488">
IFERROR(_xlfn.IFS(
$DH488="день_1",
$DR488*$BL488/($AX488-$AW488+1)*BC488*(DAY(EOMONTH(BC$15,0))),
$DH488="день_2",
$DR488/30*MAX(MIN($AX488,EOMONTH(BC$15,0))-MAX($AW488,BC$15)+1,),
$DH488="раб.день",
$DR488/30*(IFERROR(
_xlfn.LET(_xlpm.VD,
CHOOSE(
{1;2;3;4;5;6;7;8;9;10;11;12;13;14;15;16;17;18},
45658,45659,45660,45661,45662,45663,45664,45665,45711,45724,45778,45779,45785,45786,45820,45821,45965,46022),
_xlfn.LET(_xlpm.DD,
MAX(MIN($AX488,EOMONTH(BC$15,0))-MAX($AW488,BC$15),),
_xlfn.IFS(
AND(MONTH($AW488)=MONTH(BC$15),MONTH($AX488)&lt;&gt;MONTH(BC$15)),
NETWORKDAYS.INTL($AW488,$AW488+_xlpm.DD,1,_xlpm.VD),
AND(MONTH($AW488)&lt;&gt;MONTH(BC$15),MONTH($AX488)=MONTH(BC$15)),
NETWORKDAYS.INTL(($AX488)-_xlpm.DD,$AX488,1,_xlpm.VD),
AND(MONTH($AW488)&lt;MONTH(BC$15),MONTH($AX488)&gt;MONTH(BC$15)),
NETWORKDAYS.INTL((EOMONTH(BC$15-1,1))-_xlpm.DD,EOMONTH(BC$15-1,1),1,_xlpm.VD),
AND(MONTH($AW488)=MONTH(BC$15),MONTH($AX488)=MONTH(BC$15)),
NETWORKDAYS.INTL($AW488,$AX488,1,_xlpm.VD)))),0)),
$DH488="месяц",
$DR488*BC488,
$DH488="неделя",
$DR488*BC488/7*(ROUNDUP((DAY(EOMONTH(BC$15,0)))/4,0))),
0)</f>
        <v/>
      </c>
      <c r="DW488" s="125">
        <f t="array" ref="DW488">
IFERROR(_xlfn.IFS(
$DH488="день_1",
$DR488*$BL488/($AX488-$AW488+1)*BD488*(DAY(EOMONTH(BD$15,0))),
$DH488="день_2",
$DR488/30*MAX(MIN($AX488,EOMONTH(BD$15,0))-MAX($AW488,BD$15)+1,),
$DH488="раб.день",
$DR488/30*(IFERROR(
_xlfn.LET(_xlpm.VD,
CHOOSE(
{1;2;3;4;5;6;7;8;9;10;11;12;13;14;15;16;17;18},
45658,45659,45660,45661,45662,45663,45664,45665,45711,45724,45778,45779,45785,45786,45820,45821,45965,46022),
_xlfn.LET(_xlpm.DD,
MAX(MIN($AX488,EOMONTH(BD$15,0))-MAX($AW488,BD$15),),
_xlfn.IFS(
AND(MONTH($AW488)=MONTH(BD$15),MONTH($AX488)&lt;&gt;MONTH(BD$15)),
NETWORKDAYS.INTL($AW488,$AW488+_xlpm.DD,1,_xlpm.VD),
AND(MONTH($AW488)&lt;&gt;MONTH(BD$15),MONTH($AX488)=MONTH(BD$15)),
NETWORKDAYS.INTL(($AX488)-_xlpm.DD,$AX488,1,_xlpm.VD),
AND(MONTH($AW488)&lt;MONTH(BD$15),MONTH($AX488)&gt;MONTH(BD$15)),
NETWORKDAYS.INTL((EOMONTH(BD$15-1,1))-_xlpm.DD,EOMONTH(BD$15-1,1),1,_xlpm.VD),
AND(MONTH($AW488)=MONTH(BD$15),MONTH($AX488)=MONTH(BD$15)),
NETWORKDAYS.INTL($AW488,$AX488,1,_xlpm.VD)))),0)),
$DH488="месяц",
$DR488*BD488,
$DH488="неделя",
$DR488*BD488/7*(ROUNDUP((DAY(EOMONTH(BD$15,0)))/4,0))),
0)</f>
        <v/>
      </c>
      <c r="DX488" s="125">
        <f t="array" ref="DX488">
IFERROR(_xlfn.IFS(
$DH488="день_1",
$DR488*$BL488/($AX488-$AW488+1)*BE488*(DAY(EOMONTH(BE$15,0))),
$DH488="день_2",
$DR488/30*MAX(MIN($AX488,EOMONTH(BE$15,0))-MAX($AW488,BE$15)+1,),
$DH488="раб.день",
$DR488/30*(IFERROR(
_xlfn.LET(_xlpm.VD,
CHOOSE(
{1;2;3;4;5;6;7;8;9;10;11;12;13;14;15;16;17;18},
45658,45659,45660,45661,45662,45663,45664,45665,45711,45724,45778,45779,45785,45786,45820,45821,45965,46022),
_xlfn.LET(_xlpm.DD,
MAX(MIN($AX488,EOMONTH(BE$15,0))-MAX($AW488,BE$15),),
_xlfn.IFS(
AND(MONTH($AW488)=MONTH(BE$15),MONTH($AX488)&lt;&gt;MONTH(BE$15)),
NETWORKDAYS.INTL($AW488,$AW488+_xlpm.DD,1,_xlpm.VD),
AND(MONTH($AW488)&lt;&gt;MONTH(BE$15),MONTH($AX488)=MONTH(BE$15)),
NETWORKDAYS.INTL(($AX488)-_xlpm.DD,$AX488,1,_xlpm.VD),
AND(MONTH($AW488)&lt;MONTH(BE$15),MONTH($AX488)&gt;MONTH(BE$15)),
NETWORKDAYS.INTL((EOMONTH(BE$15-1,1))-_xlpm.DD,EOMONTH(BE$15-1,1),1,_xlpm.VD),
AND(MONTH($AW488)=MONTH(BE$15),MONTH($AX488)=MONTH(BE$15)),
NETWORKDAYS.INTL($AW488,$AX488,1,_xlpm.VD)))),0)),
$DH488="месяц",
$DR488*BE488,
$DH488="неделя",
$DR488*BE488/7*(ROUNDUP((DAY(EOMONTH(BE$15,0)))/4,0))),
0)</f>
        <v/>
      </c>
      <c r="DY488" s="125">
        <f t="array" ref="DY488">
IFERROR(_xlfn.IFS(
$DH488="день_1",
$DR488*$BL488/($AX488-$AW488+1)*BF488*(DAY(EOMONTH(BF$15,0))),
$DH488="день_2",
$DR488/30*MAX(MIN($AX488,EOMONTH(BF$15,0))-MAX($AW488,BF$15)+1,),
$DH488="раб.день",
$DR488/30*(IFERROR(
_xlfn.LET(_xlpm.VD,
CHOOSE(
{1;2;3;4;5;6;7;8;9;10;11;12;13;14;15;16;17;18},
45658,45659,45660,45661,45662,45663,45664,45665,45711,45724,45778,45779,45785,45786,45820,45821,45965,46022),
_xlfn.LET(_xlpm.DD,
MAX(MIN($AX488,EOMONTH(BF$15,0))-MAX($AW488,BF$15),),
_xlfn.IFS(
AND(MONTH($AW488)=MONTH(BF$15),MONTH($AX488)&lt;&gt;MONTH(BF$15)),
NETWORKDAYS.INTL($AW488,$AW488+_xlpm.DD,1,_xlpm.VD),
AND(MONTH($AW488)&lt;&gt;MONTH(BF$15),MONTH($AX488)=MONTH(BF$15)),
NETWORKDAYS.INTL(($AX488)-_xlpm.DD,$AX488,1,_xlpm.VD),
AND(MONTH($AW488)&lt;MONTH(BF$15),MONTH($AX488)&gt;MONTH(BF$15)),
NETWORKDAYS.INTL((EOMONTH(BF$15-1,1))-_xlpm.DD,EOMONTH(BF$15-1,1),1,_xlpm.VD),
AND(MONTH($AW488)=MONTH(BF$15),MONTH($AX488)=MONTH(BF$15)),
NETWORKDAYS.INTL($AW488,$AX488,1,_xlpm.VD)))),0)),
$DH488="месяц",
$DR488*BF488,
$DH488="неделя",
$DR488*BF488/7*(ROUNDUP((DAY(EOMONTH(BF$15,0)))/4,0))),
0)</f>
        <v/>
      </c>
      <c r="DZ488" s="125">
        <f t="array" ref="DZ488">
IFERROR(_xlfn.IFS(
$DH488="день_1",
$DR488*$BL488/($AX488-$AW488+1)*BG488*(DAY(EOMONTH(BG$15,0))),
$DH488="день_2",
$DR488/30*MAX(MIN($AX488,EOMONTH(BG$15,0))-MAX($AW488,BG$15)+1,),
$DH488="раб.день",
$DR488/30*(IFERROR(
_xlfn.LET(_xlpm.VD,
CHOOSE(
{1;2;3;4;5;6;7;8;9;10;11;12;13;14;15;16;17;18},
45658,45659,45660,45661,45662,45663,45664,45665,45711,45724,45778,45779,45785,45786,45820,45821,45965,46022),
_xlfn.LET(_xlpm.DD,
MAX(MIN($AX488,EOMONTH(BG$15,0))-MAX($AW488,BG$15),),
_xlfn.IFS(
AND(MONTH($AW488)=MONTH(BG$15),MONTH($AX488)&lt;&gt;MONTH(BG$15)),
NETWORKDAYS.INTL($AW488,$AW488+_xlpm.DD,1,_xlpm.VD),
AND(MONTH($AW488)&lt;&gt;MONTH(BG$15),MONTH($AX488)=MONTH(BG$15)),
NETWORKDAYS.INTL(($AX488)-_xlpm.DD,$AX488,1,_xlpm.VD),
AND(MONTH($AW488)&lt;MONTH(BG$15),MONTH($AX488)&gt;MONTH(BG$15)),
NETWORKDAYS.INTL((EOMONTH(BG$15-1,1))-_xlpm.DD,EOMONTH(BG$15-1,1),1,_xlpm.VD),
AND(MONTH($AW488)=MONTH(BG$15),MONTH($AX488)=MONTH(BG$15)),
NETWORKDAYS.INTL($AW488,$AX488,1,_xlpm.VD)))),0)),
$DH488="месяц",
$DR488*BG488,
$DH488="неделя",
$DR488*BG488/7*(ROUNDUP((DAY(EOMONTH(BG$15,0)))/4,0))),
0)</f>
        <v/>
      </c>
      <c r="EA488" s="125">
        <f t="array" ref="EA488">
IFERROR(_xlfn.IFS(
$DH488="день_1",
$DR488*$BL488/($AX488-$AW488+1)*BH488*(DAY(EOMONTH(BH$15,0))),
$DH488="день_2",
$DR488/30*MAX(MIN($AX488,EOMONTH(BH$15,0))-MAX($AW488,BH$15)+1,),
$DH488="раб.день",
$DR488/30*(IFERROR(
_xlfn.LET(_xlpm.VD,
CHOOSE(
{1;2;3;4;5;6;7;8;9;10;11;12;13;14;15;16;17;18},
45658,45659,45660,45661,45662,45663,45664,45665,45711,45724,45778,45779,45785,45786,45820,45821,45965,46022),
_xlfn.LET(_xlpm.DD,
MAX(MIN($AX488,EOMONTH(BH$15,0))-MAX($AW488,BH$15),),
_xlfn.IFS(
AND(MONTH($AW488)=MONTH(BH$15),MONTH($AX488)&lt;&gt;MONTH(BH$15)),
NETWORKDAYS.INTL($AW488,$AW488+_xlpm.DD,1,_xlpm.VD),
AND(MONTH($AW488)&lt;&gt;MONTH(BH$15),MONTH($AX488)=MONTH(BH$15)),
NETWORKDAYS.INTL(($AX488)-_xlpm.DD,$AX488,1,_xlpm.VD),
AND(MONTH($AW488)&lt;MONTH(BH$15),MONTH($AX488)&gt;MONTH(BH$15)),
NETWORKDAYS.INTL((EOMONTH(BH$15-1,1))-_xlpm.DD,EOMONTH(BH$15-1,1),1,_xlpm.VD),
AND(MONTH($AW488)=MONTH(BH$15),MONTH($AX488)=MONTH(BH$15)),
NETWORKDAYS.INTL($AW488,$AX488,1,_xlpm.VD)))),0)),
$DH488="месяц",
$DR488*BH488,
$DH488="неделя",
$DR488*BH488/7*(ROUNDUP((DAY(EOMONTH(BH$15,0)))/4,0))),
0)</f>
        <v/>
      </c>
      <c r="EB488" s="125">
        <f t="array" ref="EB488">
IFERROR(_xlfn.IFS(
$DH488="день_1",
$DR488*$BL488/($AX488-$AW488+1)*BI488*(DAY(EOMONTH(BI$15,0))),
$DH488="день_2",
$DR488/30*MAX(MIN($AX488,EOMONTH(BI$15,0))-MAX($AW488,BI$15)+1,),
$DH488="раб.день",
$DR488/30*(IFERROR(
_xlfn.LET(_xlpm.VD,
CHOOSE(
{1;2;3;4;5;6;7;8;9;10;11;12;13;14;15;16;17;18},
45658,45659,45660,45661,45662,45663,45664,45665,45711,45724,45778,45779,45785,45786,45820,45821,45965,46022),
_xlfn.LET(_xlpm.DD,
MAX(MIN($AX488,EOMONTH(BI$15,0))-MAX($AW488,BI$15),),
_xlfn.IFS(
AND(MONTH($AW488)=MONTH(BI$15),MONTH($AX488)&lt;&gt;MONTH(BI$15)),
NETWORKDAYS.INTL($AW488,$AW488+_xlpm.DD,1,_xlpm.VD),
AND(MONTH($AW488)&lt;&gt;MONTH(BI$15),MONTH($AX488)=MONTH(BI$15)),
NETWORKDAYS.INTL(($AX488)-_xlpm.DD,$AX488,1,_xlpm.VD),
AND(MONTH($AW488)&lt;MONTH(BI$15),MONTH($AX488)&gt;MONTH(BI$15)),
NETWORKDAYS.INTL((EOMONTH(BI$15-1,1))-_xlpm.DD,EOMONTH(BI$15-1,1),1,_xlpm.VD),
AND(MONTH($AW488)=MONTH(BI$15),MONTH($AX488)=MONTH(BI$15)),
NETWORKDAYS.INTL($AW488,$AX488,1,_xlpm.VD)))),0)),
$DH488="месяц",
$DR488*BI488,
$DH488="неделя",
$DR488*BI488/7*(ROUNDUP((DAY(EOMONTH(BI$15,0)))/4,0))),
0)</f>
        <v/>
      </c>
      <c r="EC488" s="125">
        <f t="array" ref="EC488">
IFERROR(_xlfn.IFS(
$DH488="день_1",
$DR488*$BL488/($AX488-$AW488+1)*BJ488*(DAY(EOMONTH(BJ$15,0))),
$DH488="день_2",
$DR488/30*MAX(MIN($AX488,EOMONTH(BJ$15,0))-MAX($AW488,BJ$15)+1,),
$DH488="раб.день",
$DR488/30*(IFERROR(
_xlfn.LET(_xlpm.VD,
CHOOSE(
{1;2;3;4;5;6;7;8;9;10;11;12;13;14;15;16;17;18},
45658,45659,45660,45661,45662,45663,45664,45665,45711,45724,45778,45779,45785,45786,45820,45821,45965,46022),
_xlfn.LET(_xlpm.DD,
MAX(MIN($AX488,EOMONTH(BJ$15,0))-MAX($AW488,BJ$15),),
_xlfn.IFS(
AND(MONTH($AW488)=MONTH(BJ$15),MONTH($AX488)&lt;&gt;MONTH(BJ$15)),
NETWORKDAYS.INTL($AW488,$AW488+_xlpm.DD,1,_xlpm.VD),
AND(MONTH($AW488)&lt;&gt;MONTH(BJ$15),MONTH($AX488)=MONTH(BJ$15)),
NETWORKDAYS.INTL(($AX488)-_xlpm.DD,$AX488,1,_xlpm.VD),
AND(MONTH($AW488)&lt;MONTH(BJ$15),MONTH($AX488)&gt;MONTH(BJ$15)),
NETWORKDAYS.INTL((EOMONTH(BJ$15-1,1))-_xlpm.DD,EOMONTH(BJ$15-1,1),1,_xlpm.VD),
AND(MONTH($AW488)=MONTH(BJ$15),MONTH($AX488)=MONTH(BJ$15)),
NETWORKDAYS.INTL($AW488,$AX488,1,_xlpm.VD)))),0)),
$DH488="месяц",
$DR488*BJ488,
$DH488="неделя",
$DR488*BJ488/7*(ROUNDUP((DAY(EOMONTH(BJ$15,0)))/4,0))),
0)</f>
        <v/>
      </c>
      <c r="ED488" s="125">
        <f t="array" ref="ED488">
IFERROR(_xlfn.IFS(
$DH488="день_1",
$DR488*$BL488/($AX488-$AW488+1)*BK488*(DAY(EOMONTH(BK$15,0))),
$DH488="день_2",
$DR488/30*MAX(MIN($AX488,EOMONTH(BK$15,0))-MAX($AW488,BK$15)+1,),
$DH488="раб.день",
$DR488/30*(IFERROR(
_xlfn.LET(_xlpm.VD,
CHOOSE(
{1;2;3;4;5;6;7;8;9;10;11;12;13;14;15;16;17;18},
45658,45659,45660,45661,45662,45663,45664,45665,45711,45724,45778,45779,45785,45786,45820,45821,45965,46022),
_xlfn.LET(_xlpm.DD,
MAX(MIN($AX488,EOMONTH(BK$15,0))-MAX($AW488,BK$15),),
_xlfn.IFS(
AND(MONTH($AW488)=MONTH(BK$15),MONTH($AX488)&lt;&gt;MONTH(BK$15)),
NETWORKDAYS.INTL($AW488,$AW488+_xlpm.DD,1,_xlpm.VD),
AND(MONTH($AW488)&lt;&gt;MONTH(BK$15),MONTH($AX488)=MONTH(BK$15)),
NETWORKDAYS.INTL(($AX488)-_xlpm.DD,$AX488,1,_xlpm.VD),
AND(MONTH($AW488)&lt;MONTH(BK$15),MONTH($AX488)&gt;MONTH(BK$15)),
NETWORKDAYS.INTL((EOMONTH(BK$15-1,1))-_xlpm.DD,EOMONTH(BK$15-1,1),1,_xlpm.VD),
AND(MONTH($AW488)=MONTH(BK$15),MONTH($AX488)=MONTH(BK$15)),
NETWORKDAYS.INTL($AW488,$AX488,1,_xlpm.VD)))),0)),
$DH488="месяц",
$DR488*BK488,
$DH488="неделя",
$DR488*BK488/7*(ROUNDUP((DAY(EOMONTH(BK$15,0)))/4,0))),
0)</f>
        <v/>
      </c>
      <c r="EE488" s="125">
        <f>SUM($DS488,$DT488,$DU488,$DV488,$DW488,$DX488,$DY488,$DZ488,$EA488,$EB488,$EC488,$ED488)</f>
        <v/>
      </c>
      <c r="EF488" s="125">
        <f>IFERROR(ROUND($EE488*(1+$EP488),2),0)</f>
        <v/>
      </c>
      <c r="EG488" s="128" t="n">
        <v>1</v>
      </c>
      <c r="EH488" s="126" t="n">
        <v>0</v>
      </c>
      <c r="EI488" s="126">
        <f>ROUND(SUM($EH488:$EH488)*SUM($AB488:$AB488)*$EG488,2)</f>
        <v/>
      </c>
      <c r="EJ488" s="126">
        <f>ROUND($EI488*(1+$EP488),2)</f>
        <v/>
      </c>
      <c r="EK488" s="126" t="n">
        <v>0</v>
      </c>
      <c r="EL488" s="126">
        <f>ROUND(SUM($EK488:$EK488)*SUM($AB488:$AB488)*$EG488,2)</f>
        <v/>
      </c>
      <c r="EM488" s="126">
        <f>ROUND($EL488*(1+$EP488),2)</f>
        <v/>
      </c>
      <c r="EN488" s="126">
        <f>SUM($EE488,$EI488,$EL488)</f>
        <v/>
      </c>
      <c r="EO488" s="126">
        <f>SUM($EF488,$EJ488,$EM488)</f>
        <v/>
      </c>
      <c r="EP488" s="59" t="inlineStr">
        <is>
          <t>20%</t>
        </is>
      </c>
      <c r="EQ488" s="59" t="n"/>
      <c r="ER488" s="60">
        <f t="array" ref="ER488">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MATCH(ES488,
{"AMS";"RussOutdoor";"HD Outdoor";"Ingroup";"IQ";"Ledproduction";"LisChannel";"Logic";"Media-PPL";"NovikovTV | НовиковТВ";"SMA";"SOK";"КрокусТВ | CrocusTV | IndoorTV";"Сити";"ТЯК Москва"},
0)),"")</f>
        <v/>
      </c>
      <c r="ES488" s="60" t="n"/>
      <c r="ET488" s="60">
        <f t="array" ref="ET488">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MATCH(ES488,
{"AMS";"RussOutdoor";"HD Outdoor";"Ingroup";"IQ";"Ledproduction";"LisChannel";"Logic";"Media-PPL";"NovikovTV | НовиковТВ";"SMA";"SOK";"КрокусТВ | CrocusTV | IndoorTV";"Сити";"ТЯК Москва"},
0)),"")</f>
        <v/>
      </c>
      <c r="EU488" s="60" t="n"/>
      <c r="EV488" s="60" t="n"/>
      <c r="EX488" s="110">
        <f t="array" ref="EX488">
($AR488/30
+N("ТРАФИК ПЛОЩАДКИ"))*
(IFERROR(
_xlfn.LET(
_xlpm.GPR,
HLOOKUP($L488,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(MATCH($T488,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IF($Q488="цифровой",_xlpm.GPR/$AG488,_xlpm.GPR/60)),
0)
+N("DWELL TIME"))*
(IF($AB488=0,0,IF($AB488=1,0.3,IF($AB488=2,0.5,IF($AB488&gt;2,1))))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_xlfn.IFS($AC488="да",1.2,$AC488="нет",1)*
_xlfn.IFS($AD488="да",1.2,$AD488="нет",1)*
IF(R488="статический",1,1.2)*
$X488*
INDEX(
{1.2;1;1.2;1.2;1;1.2;1.2;1.2;1.2;1.2;1.2;1;1.2;1.2;1.2;1.2;1;1;1.2;1.2;1.2;1;1;1;1;1.2;1.2;1.2;1.2;1;1;1;1;1.2;1.2;1.2;1.2;1.2;1.2;1.2;1.2;1;1;1.2;1;1;1;1;1.5;1;1;1.5;1.5;1.2},
MATCH($Q488,_xlpm.MI,0)))&gt;{0.02;0.04;0.06;0.1;0.2;0.4;0.6;0.8;1;2;4;6})),
{0;1;2;3;4;5;6;7;8;9;10;11;12},
0)))
+N("КОЭФФИЦИЕНТ КОНТАКТА"))))*
(_xlfn.IFS($X488&lt;0.1,$X488/1000,$X488&gt;25,5.2,AND($X488&gt;=0.1,$X488&lt;=25),(($X488*2+0.1)/10)*($X488/10)))*
IFERROR((_xlfn.LET(
_xlpm.MA,
{0;0.8;0.85;0.9;0.95;1},
_xlpm.MAA,
{0;1;2;3;4;5},
INDEX(_xlpm.MA,MATCH(SUMPRODUCT(--((IF(ROUND(_xlpm.MAA,1)&gt;5,5,ROUND($AB488,1)))&gt;{0;1;2;3;4;5})),_xlpm.MAA,0)))
+N("КОЭФФИЦИЕНТ КОЛ-ВО КОНСТРУКЦИЙ")),1)*
$AB488,0))*
(IF($Q488="цифровой",$AG488/15*$AI488,1)
+N("ДЛЯ ЦИФРЫ"))</f>
        <v/>
      </c>
      <c r="EY488" s="110">
        <f>IFERROR(EX488*AY488,0)</f>
        <v/>
      </c>
      <c r="EZ488" s="131">
        <f>IFERROR(DP488/EY488*1000,0)</f>
        <v/>
      </c>
      <c r="FA488" s="112">
        <f>IFERROR(FC488/FB488,0)</f>
        <v/>
      </c>
      <c r="FB488" s="112">
        <f>IFERROR((FC488/(EY488/FF488*#REF!))*0.825,0)</f>
        <v/>
      </c>
      <c r="FC488" s="112">
        <f>IFERROR(((EX488*30/AR488)*100)/30,0)</f>
        <v/>
      </c>
      <c r="FD488" s="112">
        <f>IFERROR(EY488/G488*100%,0)</f>
        <v/>
      </c>
      <c r="FE488" s="112">
        <f>IFERROR(FD488/FC488*100%,0)</f>
        <v/>
      </c>
      <c r="FF488" s="110">
        <f>IFERROR(AR488/30*AY488,0)</f>
        <v/>
      </c>
    </row>
    <row r="489" ht="13" customHeight="1">
      <c r="A489" s="59" t="n"/>
      <c r="B489" s="60" t="n"/>
      <c r="C489" s="60" t="n"/>
      <c r="D489" s="60">
        <f t="array" ref="D489">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MATCH($E489,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89" s="60">
        <f t="array" ref="E489">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MATCH($F489,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89" s="60" t="inlineStr"/>
      <c r="G489" s="60" t="n"/>
      <c r="H489" s="60">
        <f t="array" ref="H489">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MATCH($I489,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89" s="60" t="n"/>
      <c r="J489" s="60" t="n"/>
      <c r="K489" s="60" t="n"/>
      <c r="L489" s="60" t="n"/>
      <c r="M489" s="60" t="n"/>
      <c r="N489" s="60" t="n"/>
      <c r="O489" s="60" t="n"/>
      <c r="P489" s="60">
        <f t="array" ref="P489">
_xlfn.IFS(
ISNUMBER(MATCH($Q489,{"шелфбаннер","разделитель","монетница","чековая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ISNUMBER(MATCH($Q489,{"LED/LCD","видеокулер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ISNUMBER(MATCH($Q489,{"автомобиль","машина","выставочное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ISNUMBER(MATCH($Q489,{"билборд","лифтовая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ISNUMBER(MATCH($Q489,{"навигация","подвесной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ISNUMBER(MATCH($Q489,{"движущаяся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ISNUMBER(MATCH($Q489,{"каталог","журнал"},)),
"Пресса",
$Q489="","")</f>
        <v/>
      </c>
      <c r="Q489" s="60" t="n"/>
      <c r="R489" s="60">
        <f t="array" ref="R489">
IFERROR(
_xlfn.IFS(
OR(ISNUMBER(MATCH($Q489,{"экспозиция","макет","стенд","автостенд","авто стенд","выставочное пространство","выставочные стенды","модульные выставочные стенды","3Д конструкция","3D конструкция"},)),P489="Экспонирование"),
"нестандартный",
ISNUMBER(MATCH($Q489,{"скроллер","призматрон"},)),
"динамический",
$P489="Видео",
"цифровой",
OR($P489="Пресса",$P489="Щит",$P489="POSm",$P489="Подвес",$P489="Брендирование/оклейка"),
"статический"),"")</f>
        <v/>
      </c>
      <c r="S489" s="59" t="n"/>
      <c r="T489" s="60" t="n"/>
      <c r="U489" s="60" t="n"/>
      <c r="V489" s="60">
        <f>
IF(P489="Видео",
"цифровой постер/ролик",
IF(ISNUMBER(MATCH(Q489,{"короб световой","короб световой | лайтбокс","короб световой | кристалайт","лайтбокс","лайт бокс","кристалайт","LB","lightbox"},)),
"бэклит",
IF(P489="Брендирование/оклейка",
"перфарированная пленка/самоклейка",
IF(P489="Экспонирование",
"под запрос",
IF(P489="Подвес",
"баннер/ткань",
"")))))</f>
        <v/>
      </c>
      <c r="W489" s="59" t="n"/>
      <c r="X489" s="59" t="n"/>
      <c r="Y489" s="59" t="n"/>
      <c r="Z489" s="61" t="n"/>
      <c r="AA489" s="61" t="n"/>
      <c r="AB489" s="61">
        <f>IF(BL489&gt;0,Z489,0)</f>
        <v/>
      </c>
      <c r="AC489" s="59" t="n"/>
      <c r="AD489" s="59" t="n"/>
      <c r="AE489" s="59" t="n"/>
      <c r="AF489" s="59" t="n"/>
      <c r="AG489" s="59" t="n"/>
      <c r="AH489" s="59" t="n"/>
      <c r="AI489" s="59" t="n"/>
      <c r="AJ489" s="59" t="n"/>
      <c r="AK489" s="59" t="n"/>
      <c r="AL489" s="62">
        <f>IFERROR(IF(OR(R489="статический",R489="динамический",R489="нестандартный",R489="",R489=""),"-",IF(AND(AH489="-",AI489="-"),"-",AK489*3600/AH489*AI489)),"-")</f>
        <v/>
      </c>
      <c r="AM489" s="62">
        <f>IFERROR(IF(OR(R489="статический",R489="динамический",R489="",R489="", R489="BTL",R489="нестандартный"),"-",AG489*AI489*AL489/60),"-")</f>
        <v/>
      </c>
      <c r="AN489" s="63">
        <f>IFERROR(IF(AH489="","-",AG489*AI489/AH489),"-")</f>
        <v/>
      </c>
      <c r="AO489" s="59">
        <f>IFERROR(IF(OR($R489="статический",$R489="динамический",$R489="",$R489="",$R489="BTL",$R489="нестандартный"),"-",$AL489*$AY489),"-")</f>
        <v/>
      </c>
      <c r="AP489" s="62">
        <f>IFERROR(IF(OR($R489="статический",$R489="динамический",$R489="",$R489="",$R489="BTL",$R489="нестандартный"),"-",$AM489*AY489),"-")</f>
        <v/>
      </c>
      <c r="AQ489" s="64" t="n"/>
      <c r="AR489" s="61" t="n"/>
      <c r="AS489" s="61" t="n"/>
      <c r="AT489" s="61" t="n"/>
      <c r="AU489" s="65" t="n"/>
      <c r="AV489" s="124">
        <f>IFERROR(DR489/AT489*1000,"n/a")</f>
        <v/>
      </c>
      <c r="AW489" s="67" t="n"/>
      <c r="AX489" s="67" t="n"/>
      <c r="AY489" s="43">
        <f>IFERROR(IF(OR($AW489="",$AX489=""),"",_xlfn.DAYS($AX489+1,$AW489)),"")</f>
        <v/>
      </c>
      <c r="AZ489" s="68">
        <f t="array" ref="AZ489">
_xlfn.LET(_xlpm.COEFF,
IF($AW489+$AX489=0,0,IF(MAX(MIN($AX489,EOMONTH(AZ$15,0))-MAX($AW489,AZ$15)+1,)&gt;0,1,0)),
_xlfn.IFS(
$ES489="LisChannel",
_xlpm.COEFF*
INDEX({1;1;1.2;1.2;1;1;1;1;1.2;1.2;1.2;1.2},
MATCH(MONTH(AZ$15),
{1,2,3,4,5,6,7,8,9,10,11,12})),
CONCATENATE($ES489," ",$L489)="RussOutdoor метро",
_xlpm.COEFF*
INDEX({0.8;0.9;1.1;1.1;1;1;1;1;1.1;1.1;1.1;1.1},
MATCH(MONTH(AZ$15),
{1,2,3,4,5,6,7,8,9,10,11,12})),
$ES489&lt;&gt;"LisChannel",
_xlpm.COEFF,
$ES489&lt;&gt;"RussOutdoor",
_xlpm.COEFF))</f>
        <v/>
      </c>
      <c r="BA489" s="68">
        <f t="array" ref="BA489">
_xlfn.LET(_xlpm.COEFF,
IF($AW489+$AX489=0,0,IF(MAX(MIN($AX489,EOMONTH(BA$15,0))-MAX($AW489,BA$15)+1,)&gt;0,1,0)),
_xlfn.IFS(
$ES489="LisChannel",
_xlpm.COEFF*
INDEX({1;1;1.2;1.2;1;1;1;1;1.2;1.2;1.2;1.2},
MATCH(MONTH(BA$15),
{1,2,3,4,5,6,7,8,9,10,11,12})),
CONCATENATE($ES489," ",$L489)="RussOutdoor метро",
_xlpm.COEFF*
INDEX({0.8;0.9;1.1;1.1;1;1;1;1;1.1;1.1;1.1;1.1},
MATCH(MONTH(BA$15),
{1,2,3,4,5,6,7,8,9,10,11,12})),
$ES489&lt;&gt;"LisChannel",
_xlpm.COEFF,
$ES489&lt;&gt;"RussOutdoor",
_xlpm.COEFF))</f>
        <v/>
      </c>
      <c r="BB489" s="68">
        <f t="array" ref="BB489">
_xlfn.LET(_xlpm.COEFF,
IF($AW489+$AX489=0,0,IF(MAX(MIN($AX489,EOMONTH(BB$15,0))-MAX($AW489,BB$15)+1,)&gt;0,1,0)),
_xlfn.IFS(
$ES489="LisChannel",
_xlpm.COEFF*
INDEX({1;1;1.2;1.2;1;1;1;1;1.2;1.2;1.2;1.2},
MATCH(MONTH(BB$15),
{1,2,3,4,5,6,7,8,9,10,11,12})),
CONCATENATE($ES489," ",$L489)="RussOutdoor метро",
_xlpm.COEFF*
INDEX({0.8;0.9;1.1;1.1;1;1;1;1;1.1;1.1;1.1;1.1},
MATCH(MONTH(BB$15),
{1,2,3,4,5,6,7,8,9,10,11,12})),
$ES489&lt;&gt;"LisChannel",
_xlpm.COEFF,
$ES489&lt;&gt;"RussOutdoor",
_xlpm.COEFF))</f>
        <v/>
      </c>
      <c r="BC489" s="68">
        <f t="array" ref="BC489">
_xlfn.LET(_xlpm.COEFF,
IF($AW489+$AX489=0,0,IF(MAX(MIN($AX489,EOMONTH(BC$15,0))-MAX($AW489,BC$15)+1,)&gt;0,1,0)),
_xlfn.IFS(
$ES489="LisChannel",
_xlpm.COEFF*
INDEX({1;1;1.2;1.2;1;1;1;1;1.2;1.2;1.2;1.2},
MATCH(MONTH(BC$15),
{1,2,3,4,5,6,7,8,9,10,11,12})),
CONCATENATE($ES489," ",$L489)="RussOutdoor метро",
_xlpm.COEFF*
INDEX({0.8;0.9;1.1;1.1;1;1;1;1;1.1;1.1;1.1;1.1},
MATCH(MONTH(BC$15),
{1,2,3,4,5,6,7,8,9,10,11,12})),
$ES489&lt;&gt;"LisChannel",
_xlpm.COEFF,
$ES489&lt;&gt;"RussOutdoor",
_xlpm.COEFF))</f>
        <v/>
      </c>
      <c r="BD489" s="68">
        <f t="array" ref="BD489">
_xlfn.LET(_xlpm.COEFF,
IF($AW489+$AX489=0,0,IF(MAX(MIN($AX489,EOMONTH(BD$15,0))-MAX($AW489,BD$15)+1,)&gt;0,1,0)),
_xlfn.IFS(
$ES489="LisChannel",
_xlpm.COEFF*
INDEX({1;1;1.2;1.2;1;1;1;1;1.2;1.2;1.2;1.2},
MATCH(MONTH(BD$15),
{1,2,3,4,5,6,7,8,9,10,11,12})),
CONCATENATE($ES489," ",$L489)="RussOutdoor метро",
_xlpm.COEFF*
INDEX({0.8;0.9;1.1;1.1;1;1;1;1;1.1;1.1;1.1;1.1},
MATCH(MONTH(BD$15),
{1,2,3,4,5,6,7,8,9,10,11,12})),
$ES489&lt;&gt;"LisChannel",
_xlpm.COEFF,
$ES489&lt;&gt;"RussOutdoor",
_xlpm.COEFF))</f>
        <v/>
      </c>
      <c r="BE489" s="68">
        <f t="array" ref="BE489">
_xlfn.LET(_xlpm.COEFF,
IF($AW489+$AX489=0,0,IF(MAX(MIN($AX489,EOMONTH(BE$15,0))-MAX($AW489,BE$15)+1,)&gt;0,1,0)),
_xlfn.IFS(
$ES489="LisChannel",
_xlpm.COEFF*
INDEX({1;1;1.2;1.2;1;1;1;1;1.2;1.2;1.2;1.2},
MATCH(MONTH(BE$15),
{1,2,3,4,5,6,7,8,9,10,11,12})),
CONCATENATE($ES489," ",$L489)="RussOutdoor метро",
_xlpm.COEFF*
INDEX({0.8;0.9;1.1;1.1;1;1;1;1;1.1;1.1;1.1;1.1},
MATCH(MONTH(BE$15),
{1,2,3,4,5,6,7,8,9,10,11,12})),
$ES489&lt;&gt;"LisChannel",
_xlpm.COEFF,
$ES489&lt;&gt;"RussOutdoor",
_xlpm.COEFF))</f>
        <v/>
      </c>
      <c r="BF489" s="68">
        <f t="array" ref="BF489">
_xlfn.LET(_xlpm.COEFF,
IF($AW489+$AX489=0,0,IF(MAX(MIN($AX489,EOMONTH(BF$15,0))-MAX($AW489,BF$15)+1,)&gt;0,1,0)),
_xlfn.IFS(
$ES489="LisChannel",
_xlpm.COEFF*
INDEX({1;1;1.2;1.2;1;1;1;1;1.2;1.2;1.2;1.2},
MATCH(MONTH(BF$15),
{1,2,3,4,5,6,7,8,9,10,11,12})),
CONCATENATE($ES489," ",$L489)="RussOutdoor метро",
_xlpm.COEFF*
INDEX({0.8;0.9;1.1;1.1;1;1;1;1;1.1;1.1;1.1;1.1},
MATCH(MONTH(BF$15),
{1,2,3,4,5,6,7,8,9,10,11,12})),
$ES489&lt;&gt;"LisChannel",
_xlpm.COEFF,
$ES489&lt;&gt;"RussOutdoor",
_xlpm.COEFF))</f>
        <v/>
      </c>
      <c r="BG489" s="68">
        <f t="array" ref="BG489">
_xlfn.LET(_xlpm.COEFF,
IF($AW489+$AX489=0,0,IF(MAX(MIN($AX489,EOMONTH(BG$15,0))-MAX($AW489,BG$15)+1,)&gt;0,1,0)),
_xlfn.IFS(
$ES489="LisChannel",
_xlpm.COEFF*
INDEX({1;1;1.2;1.2;1;1;1;1;1.2;1.2;1.2;1.2},
MATCH(MONTH(BG$15),
{1,2,3,4,5,6,7,8,9,10,11,12})),
CONCATENATE($ES489," ",$L489)="RussOutdoor метро",
_xlpm.COEFF*
INDEX({0.8;0.9;1.1;1.1;1;1;1;1;1.1;1.1;1.1;1.1},
MATCH(MONTH(BG$15),
{1,2,3,4,5,6,7,8,9,10,11,12})),
$ES489&lt;&gt;"LisChannel",
_xlpm.COEFF,
$ES489&lt;&gt;"RussOutdoor",
_xlpm.COEFF))</f>
        <v/>
      </c>
      <c r="BH489" s="68">
        <f t="array" ref="BH489">
_xlfn.LET(_xlpm.COEFF,
IF($AW489+$AX489=0,0,IF(MAX(MIN($AX489,EOMONTH(BH$15,0))-MAX($AW489,BH$15)+1,)&gt;0,1,0)),
_xlfn.IFS(
$ES489="LisChannel",
_xlpm.COEFF*
INDEX({1;1;1.2;1.2;1;1;1;1;1.2;1.2;1.2;1.2},
MATCH(MONTH(BH$15),
{1,2,3,4,5,6,7,8,9,10,11,12})),
CONCATENATE($ES489," ",$L489)="RussOutdoor метро",
_xlpm.COEFF*
INDEX({0.8;0.9;1.1;1.1;1;1;1;1;1.1;1.1;1.1;1.1},
MATCH(MONTH(BH$15),
{1,2,3,4,5,6,7,8,9,10,11,12})),
$ES489&lt;&gt;"LisChannel",
_xlpm.COEFF,
$ES489&lt;&gt;"RussOutdoor",
_xlpm.COEFF))</f>
        <v/>
      </c>
      <c r="BI489" s="68">
        <f t="array" ref="BI489">
_xlfn.LET(_xlpm.COEFF,
IF($AW489+$AX489=0,0,IF(MAX(MIN($AX489,EOMONTH(BI$15,0))-MAX($AW489,BI$15)+1,)&gt;0,1,0)),
_xlfn.IFS(
$ES489="LisChannel",
_xlpm.COEFF*
INDEX({1;1;1.2;1.2;1;1;1;1;1.2;1.2;1.2;1.2},
MATCH(MONTH(BI$15),
{1,2,3,4,5,6,7,8,9,10,11,12})),
CONCATENATE($ES489," ",$L489)="RussOutdoor метро",
_xlpm.COEFF*
INDEX({0.8;0.9;1.1;1.1;1;1;1;1;1.1;1.1;1.1;1.1},
MATCH(MONTH(BI$15),
{1,2,3,4,5,6,7,8,9,10,11,12})),
$ES489&lt;&gt;"LisChannel",
_xlpm.COEFF,
$ES489&lt;&gt;"RussOutdoor",
_xlpm.COEFF))</f>
        <v/>
      </c>
      <c r="BJ489" s="68">
        <f t="array" ref="BJ489">
_xlfn.LET(_xlpm.COEFF,
IF($AW489+$AX489=0,0,IF(MAX(MIN($AX489,EOMONTH(BJ$15,0))-MAX($AW489,BJ$15)+1,)&gt;0,1,0)),
_xlfn.IFS(
$ES489="LisChannel",
_xlpm.COEFF*
INDEX({1;1;1.2;1.2;1;1;1;1;1.2;1.2;1.2;1.2},
MATCH(MONTH(BJ$15),
{1,2,3,4,5,6,7,8,9,10,11,12})),
CONCATENATE($ES489," ",$L489)="RussOutdoor метро",
_xlpm.COEFF*
INDEX({0.8;0.9;1.1;1.1;1;1;1;1;1.1;1.1;1.1;1.1},
MATCH(MONTH(BJ$15),
{1,2,3,4,5,6,7,8,9,10,11,12})),
$ES489&lt;&gt;"LisChannel",
_xlpm.COEFF,
$ES489&lt;&gt;"RussOutdoor",
_xlpm.COEFF))</f>
        <v/>
      </c>
      <c r="BK489" s="68">
        <f t="array" ref="BK489">
_xlfn.LET(_xlpm.COEFF,
IF($AW489+$AX489=0,0,IF(MAX(MIN($AX489,EOMONTH(BK$15,0))-MAX($AW489,BK$15)+1,)&gt;0,1,0)),
_xlfn.IFS(
$ES489="LisChannel",
_xlpm.COEFF*
INDEX({1;1;1.2;1.2;1;1;1;1;1.2;1.2;1.2;1.2},
MATCH(MONTH(BK$15),
{1,2,3,4,5,6,7,8,9,10,11,12})),
CONCATENATE($ES489," ",$L489)="RussOutdoor метро",
_xlpm.COEFF*
INDEX({0.8;0.9;1.1;1.1;1;1;1;1;1.1;1.1;1.1;1.1},
MATCH(MONTH(BK$15),
{1,2,3,4,5,6,7,8,9,10,11,12})),
$ES489&lt;&gt;"LisChannel",
_xlpm.COEFF,
$ES489&lt;&gt;"RussOutdoor",
_xlpm.COEFF))</f>
        <v/>
      </c>
      <c r="BL489" s="62">
        <f>COUNTIFS($AZ489:$BK489,"&gt;0")</f>
        <v/>
      </c>
      <c r="BM489" s="65" t="n"/>
      <c r="BN489" s="125">
        <f>$DJ489</f>
        <v/>
      </c>
      <c r="BO489" s="63">
        <f>$DQ489</f>
        <v/>
      </c>
      <c r="BP489" s="125">
        <f>
IFERROR(
IF($BL489=0,0,
$BN489*(1-$BO489)),
0)</f>
        <v/>
      </c>
      <c r="BQ489" s="125">
        <f t="array" ref="BQ489">
IFERROR(
_xlfn.IFS(
$DH489="день_1",
$BP489*$BL489/($AX489-$AW489+1)*AZ489*(DAY(EOMONTH(AZ$15,0))),
$DH489="день_2",
$BP489/30*MAX(MIN($AX489,EOMONTH(AZ$15,0))-MAX($AW489,AZ$15)+1,),
$DH489="раб.день",
$BP489/30*(IFERROR(
_xlfn.LET(_xlpm.VD,
CHOOSE(
{1;2;3;4;5;6;7;8;9;10;11;12;13;14;15;16;17;18},
45658,45659,45660,45661,45662,45663,45664,45665,45711,45724,45778,45779,45785,45786,45820,45821,45965,46022),
_xlfn.LET(_xlpm.DD,
MAX(MIN($AX489,EOMONTH(AZ$15,0))-MAX($AW489,AZ$15),),
_xlfn.IFS(
AND(MONTH($AW489)=MONTH(AZ$15),MONTH($AX489)&lt;&gt;MONTH(AZ$15)),
NETWORKDAYS.INTL($AW489,$AW489+_xlpm.DD,1,_xlpm.VD),
AND(MONTH($AW489)&lt;&gt;MONTH(AZ$15),MONTH($AX489)=MONTH(AZ$15)),
NETWORKDAYS.INTL(($AX489)-_xlpm.DD,$AX489,1,_xlpm.VD),
AND(MONTH($AW489)&lt;MONTH(AZ$15),MONTH($AX489)&gt;MONTH(AZ$15)),
NETWORKDAYS.INTL((EOMONTH(AZ$15-1,1))-_xlpm.DD,EOMONTH(AZ$15-1,1),1,_xlpm.VD),
AND(MONTH($AW489)=MONTH(AZ$15),MONTH($AX489)=MONTH(AZ$15)),
NETWORKDAYS.INTL($AW489,$AX489,1,_xlpm.VD)))),0)),
$DH489="месяц",
$BP489*AZ489,
$DH489="неделя",
$BP489*AZ489/7*(ROUNDUP((DAY(EOMONTH(AZ$15,0)))/4,0))),
0)</f>
        <v/>
      </c>
      <c r="BR489" s="125">
        <f t="array" ref="BR489">
IFERROR(
_xlfn.IFS(
$DH489="день_1",
$BP489*$BL489/($AX489-$AW489+1)*BA489*(DAY(EOMONTH(BA$15,0))),
$DH489="день_2",
$BP489/30*MAX(MIN($AX489,EOMONTH(BA$15,0))-MAX($AW489,BA$15)+1,),
$DH489="раб.день",
$BP489/30*(IFERROR(
_xlfn.LET(_xlpm.VD,
CHOOSE(
{1;2;3;4;5;6;7;8;9;10;11;12;13;14;15;16;17;18},
45658,45659,45660,45661,45662,45663,45664,45665,45711,45724,45778,45779,45785,45786,45820,45821,45965,46022),
_xlfn.LET(_xlpm.DD,
MAX(MIN($AX489,EOMONTH(BA$15,0))-MAX($AW489,BA$15),),
_xlfn.IFS(
AND(MONTH($AW489)=MONTH(BA$15),MONTH($AX489)&lt;&gt;MONTH(BA$15)),
NETWORKDAYS.INTL($AW489,$AW489+_xlpm.DD,1,_xlpm.VD),
AND(MONTH($AW489)&lt;&gt;MONTH(BA$15),MONTH($AX489)=MONTH(BA$15)),
NETWORKDAYS.INTL(($AX489)-_xlpm.DD,$AX489,1,_xlpm.VD),
AND(MONTH($AW489)&lt;MONTH(BA$15),MONTH($AX489)&gt;MONTH(BA$15)),
NETWORKDAYS.INTL((EOMONTH(BA$15-1,1))-_xlpm.DD,EOMONTH(BA$15-1,1),1,_xlpm.VD),
AND(MONTH($AW489)=MONTH(BA$15),MONTH($AX489)=MONTH(BA$15)),
NETWORKDAYS.INTL($AW489,$AX489,1,_xlpm.VD)))),0)),
$DH489="месяц",
$BP489*BA489,
$DH489="неделя",
$BP489*BA489/7*(ROUNDUP((DAY(EOMONTH(BA$15,0)))/4,0))),
0)</f>
        <v/>
      </c>
      <c r="BS489" s="125">
        <f t="array" ref="BS489">
IFERROR(
_xlfn.IFS(
$DH489="день_1",
$BP489*$BL489/($AX489-$AW489+1)*BB489*(DAY(EOMONTH(BB$15,0))),
$DH489="день_2",
$BP489/30*MAX(MIN($AX489,EOMONTH(BB$15,0))-MAX($AW489,BB$15)+1,),
$DH489="раб.день",
$BP489/30*(IFERROR(
_xlfn.LET(_xlpm.VD,
CHOOSE(
{1;2;3;4;5;6;7;8;9;10;11;12;13;14;15;16;17;18},
45658,45659,45660,45661,45662,45663,45664,45665,45711,45724,45778,45779,45785,45786,45820,45821,45965,46022),
_xlfn.LET(_xlpm.DD,
MAX(MIN($AX489,EOMONTH(BB$15,0))-MAX($AW489,BB$15),),
_xlfn.IFS(
AND(MONTH($AW489)=MONTH(BB$15),MONTH($AX489)&lt;&gt;MONTH(BB$15)),
NETWORKDAYS.INTL($AW489,$AW489+_xlpm.DD,1,_xlpm.VD),
AND(MONTH($AW489)&lt;&gt;MONTH(BB$15),MONTH($AX489)=MONTH(BB$15)),
NETWORKDAYS.INTL(($AX489)-_xlpm.DD,$AX489,1,_xlpm.VD),
AND(MONTH($AW489)&lt;MONTH(BB$15),MONTH($AX489)&gt;MONTH(BB$15)),
NETWORKDAYS.INTL((EOMONTH(BB$15-1,1))-_xlpm.DD,EOMONTH(BB$15-1,1),1,_xlpm.VD),
AND(MONTH($AW489)=MONTH(BB$15),MONTH($AX489)=MONTH(BB$15)),
NETWORKDAYS.INTL($AW489,$AX489,1,_xlpm.VD)))),0)),
$DH489="месяц",
$BP489*BB489,
$DH489="неделя",
$BP489*BB489/7*(ROUNDUP((DAY(EOMONTH(BB$15,0)))/4,0))),
0)</f>
        <v/>
      </c>
      <c r="BT489" s="125">
        <f t="array" ref="BT489">
IFERROR(
_xlfn.IFS(
$DH489="день_1",
$BP489*$BL489/($AX489-$AW489+1)*BC489*(DAY(EOMONTH(BC$15,0))),
$DH489="день_2",
$BP489/30*MAX(MIN($AX489,EOMONTH(BC$15,0))-MAX($AW489,BC$15)+1,),
$DH489="раб.день",
$BP489/30*(IFERROR(
_xlfn.LET(_xlpm.VD,
CHOOSE(
{1;2;3;4;5;6;7;8;9;10;11;12;13;14;15;16;17;18},
45658,45659,45660,45661,45662,45663,45664,45665,45711,45724,45778,45779,45785,45786,45820,45821,45965,46022),
_xlfn.LET(_xlpm.DD,
MAX(MIN($AX489,EOMONTH(BC$15,0))-MAX($AW489,BC$15),),
_xlfn.IFS(
AND(MONTH($AW489)=MONTH(BC$15),MONTH($AX489)&lt;&gt;MONTH(BC$15)),
NETWORKDAYS.INTL($AW489,$AW489+_xlpm.DD,1,_xlpm.VD),
AND(MONTH($AW489)&lt;&gt;MONTH(BC$15),MONTH($AX489)=MONTH(BC$15)),
NETWORKDAYS.INTL(($AX489)-_xlpm.DD,$AX489,1,_xlpm.VD),
AND(MONTH($AW489)&lt;MONTH(BC$15),MONTH($AX489)&gt;MONTH(BC$15)),
NETWORKDAYS.INTL((EOMONTH(BC$15-1,1))-_xlpm.DD,EOMONTH(BC$15-1,1),1,_xlpm.VD),
AND(MONTH($AW489)=MONTH(BC$15),MONTH($AX489)=MONTH(BC$15)),
NETWORKDAYS.INTL($AW489,$AX489,1,_xlpm.VD)))),0)),
$DH489="месяц",
$BP489*BC489,
$DH489="неделя",
$BP489*BC489/7*(ROUNDUP((DAY(EOMONTH(BC$15,0)))/4,0))),
0)</f>
        <v/>
      </c>
      <c r="BU489" s="125">
        <f t="array" ref="BU489">
IFERROR(
_xlfn.IFS(
$DH489="день_1",
$BP489*$BL489/($AX489-$AW489+1)*BD489*(DAY(EOMONTH(BD$15,0))),
$DH489="день_2",
$BP489/30*MAX(MIN($AX489,EOMONTH(BD$15,0))-MAX($AW489,BD$15)+1,),
$DH489="раб.день",
$BP489/30*(IFERROR(
_xlfn.LET(_xlpm.VD,
CHOOSE(
{1;2;3;4;5;6;7;8;9;10;11;12;13;14;15;16;17;18},
45658,45659,45660,45661,45662,45663,45664,45665,45711,45724,45778,45779,45785,45786,45820,45821,45965,46022),
_xlfn.LET(_xlpm.DD,
MAX(MIN($AX489,EOMONTH(BD$15,0))-MAX($AW489,BD$15),),
_xlfn.IFS(
AND(MONTH($AW489)=MONTH(BD$15),MONTH($AX489)&lt;&gt;MONTH(BD$15)),
NETWORKDAYS.INTL($AW489,$AW489+_xlpm.DD,1,_xlpm.VD),
AND(MONTH($AW489)&lt;&gt;MONTH(BD$15),MONTH($AX489)=MONTH(BD$15)),
NETWORKDAYS.INTL(($AX489)-_xlpm.DD,$AX489,1,_xlpm.VD),
AND(MONTH($AW489)&lt;MONTH(BD$15),MONTH($AX489)&gt;MONTH(BD$15)),
NETWORKDAYS.INTL((EOMONTH(BD$15-1,1))-_xlpm.DD,EOMONTH(BD$15-1,1),1,_xlpm.VD),
AND(MONTH($AW489)=MONTH(BD$15),MONTH($AX489)=MONTH(BD$15)),
NETWORKDAYS.INTL($AW489,$AX489,1,_xlpm.VD)))),0)),
$DH489="месяц",
$BP489*BD489,
$DH489="неделя",
$BP489*BD489/7*(ROUNDUP((DAY(EOMONTH(BD$15,0)))/4,0))),
0)</f>
        <v/>
      </c>
      <c r="BV489" s="125">
        <f t="array" ref="BV489">
IFERROR(
_xlfn.IFS(
$DH489="день_1",
$BP489*$BL489/($AX489-$AW489+1)*BE489*(DAY(EOMONTH(BE$15,0))),
$DH489="день_2",
$BP489/30*MAX(MIN($AX489,EOMONTH(BE$15,0))-MAX($AW489,BE$15)+1,),
$DH489="раб.день",
$BP489/30*(IFERROR(
_xlfn.LET(_xlpm.VD,
CHOOSE(
{1;2;3;4;5;6;7;8;9;10;11;12;13;14;15;16;17;18},
45658,45659,45660,45661,45662,45663,45664,45665,45711,45724,45778,45779,45785,45786,45820,45821,45965,46022),
_xlfn.LET(_xlpm.DD,
MAX(MIN($AX489,EOMONTH(BE$15,0))-MAX($AW489,BE$15),),
_xlfn.IFS(
AND(MONTH($AW489)=MONTH(BE$15),MONTH($AX489)&lt;&gt;MONTH(BE$15)),
NETWORKDAYS.INTL($AW489,$AW489+_xlpm.DD,1,_xlpm.VD),
AND(MONTH($AW489)&lt;&gt;MONTH(BE$15),MONTH($AX489)=MONTH(BE$15)),
NETWORKDAYS.INTL(($AX489)-_xlpm.DD,$AX489,1,_xlpm.VD),
AND(MONTH($AW489)&lt;MONTH(BE$15),MONTH($AX489)&gt;MONTH(BE$15)),
NETWORKDAYS.INTL((EOMONTH(BE$15-1,1))-_xlpm.DD,EOMONTH(BE$15-1,1),1,_xlpm.VD),
AND(MONTH($AW489)=MONTH(BE$15),MONTH($AX489)=MONTH(BE$15)),
NETWORKDAYS.INTL($AW489,$AX489,1,_xlpm.VD)))),0)),
$DH489="месяц",
$BP489*BE489,
$DH489="неделя",
$BP489*BE489/7*(ROUNDUP((DAY(EOMONTH(BE$15,0)))/4,0))),
0)</f>
        <v/>
      </c>
      <c r="BW489" s="125">
        <f t="array" ref="BW489">
IFERROR(
_xlfn.IFS(
$DH489="день_1",
$BP489*$BL489/($AX489-$AW489+1)*BF489*(DAY(EOMONTH(BF$15,0))),
$DH489="день_2",
$BP489/30*MAX(MIN($AX489,EOMONTH(BF$15,0))-MAX($AW489,BF$15)+1,),
$DH489="раб.день",
$BP489/30*(IFERROR(
_xlfn.LET(_xlpm.VD,
CHOOSE(
{1;2;3;4;5;6;7;8;9;10;11;12;13;14;15;16;17;18},
45658,45659,45660,45661,45662,45663,45664,45665,45711,45724,45778,45779,45785,45786,45820,45821,45965,46022),
_xlfn.LET(_xlpm.DD,
MAX(MIN($AX489,EOMONTH(BF$15,0))-MAX($AW489,BF$15),),
_xlfn.IFS(
AND(MONTH($AW489)=MONTH(BF$15),MONTH($AX489)&lt;&gt;MONTH(BF$15)),
NETWORKDAYS.INTL($AW489,$AW489+_xlpm.DD,1,_xlpm.VD),
AND(MONTH($AW489)&lt;&gt;MONTH(BF$15),MONTH($AX489)=MONTH(BF$15)),
NETWORKDAYS.INTL(($AX489)-_xlpm.DD,$AX489,1,_xlpm.VD),
AND(MONTH($AW489)&lt;MONTH(BF$15),MONTH($AX489)&gt;MONTH(BF$15)),
NETWORKDAYS.INTL((EOMONTH(BF$15-1,1))-_xlpm.DD,EOMONTH(BF$15-1,1),1,_xlpm.VD),
AND(MONTH($AW489)=MONTH(BF$15),MONTH($AX489)=MONTH(BF$15)),
NETWORKDAYS.INTL($AW489,$AX489,1,_xlpm.VD)))),0)),
$DH489="месяц",
$BP489*BF489,
$DH489="неделя",
$BP489*BF489/7*(ROUNDUP((DAY(EOMONTH(BF$15,0)))/4,0))),
0)</f>
        <v/>
      </c>
      <c r="BX489" s="125">
        <f t="array" ref="BX489">
IFERROR(
_xlfn.IFS(
$DH489="день_1",
$BP489*$BL489/($AX489-$AW489+1)*BG489*(DAY(EOMONTH(BG$15,0))),
$DH489="день_2",
$BP489/30*MAX(MIN($AX489,EOMONTH(BG$15,0))-MAX($AW489,BG$15)+1,),
$DH489="раб.день",
$BP489/30*(IFERROR(
_xlfn.LET(_xlpm.VD,
CHOOSE(
{1;2;3;4;5;6;7;8;9;10;11;12;13;14;15;16;17;18},
45658,45659,45660,45661,45662,45663,45664,45665,45711,45724,45778,45779,45785,45786,45820,45821,45965,46022),
_xlfn.LET(_xlpm.DD,
MAX(MIN($AX489,EOMONTH(BG$15,0))-MAX($AW489,BG$15),),
_xlfn.IFS(
AND(MONTH($AW489)=MONTH(BG$15),MONTH($AX489)&lt;&gt;MONTH(BG$15)),
NETWORKDAYS.INTL($AW489,$AW489+_xlpm.DD,1,_xlpm.VD),
AND(MONTH($AW489)&lt;&gt;MONTH(BG$15),MONTH($AX489)=MONTH(BG$15)),
NETWORKDAYS.INTL(($AX489)-_xlpm.DD,$AX489,1,_xlpm.VD),
AND(MONTH($AW489)&lt;MONTH(BG$15),MONTH($AX489)&gt;MONTH(BG$15)),
NETWORKDAYS.INTL((EOMONTH(BG$15-1,1))-_xlpm.DD,EOMONTH(BG$15-1,1),1,_xlpm.VD),
AND(MONTH($AW489)=MONTH(BG$15),MONTH($AX489)=MONTH(BG$15)),
NETWORKDAYS.INTL($AW489,$AX489,1,_xlpm.VD)))),0)),
$DH489="месяц",
$BP489*BG489,
$DH489="неделя",
$BP489*BG489/7*(ROUNDUP((DAY(EOMONTH(BG$15,0)))/4,0))),
0)</f>
        <v/>
      </c>
      <c r="BY489" s="125">
        <f t="array" ref="BY489">
IFERROR(
_xlfn.IFS(
$DH489="день_1",
$BP489*$BL489/($AX489-$AW489+1)*BH489*(DAY(EOMONTH(BH$15,0))),
$DH489="день_2",
$BP489/30*MAX(MIN($AX489,EOMONTH(BH$15,0))-MAX($AW489,BH$15)+1,),
$DH489="раб.день",
$BP489/30*(IFERROR(
_xlfn.LET(_xlpm.VD,
CHOOSE(
{1;2;3;4;5;6;7;8;9;10;11;12;13;14;15;16;17;18},
45658,45659,45660,45661,45662,45663,45664,45665,45711,45724,45778,45779,45785,45786,45820,45821,45965,46022),
_xlfn.LET(_xlpm.DD,
MAX(MIN($AX489,EOMONTH(BH$15,0))-MAX($AW489,BH$15),),
_xlfn.IFS(
AND(MONTH($AW489)=MONTH(BH$15),MONTH($AX489)&lt;&gt;MONTH(BH$15)),
NETWORKDAYS.INTL($AW489,$AW489+_xlpm.DD,1,_xlpm.VD),
AND(MONTH($AW489)&lt;&gt;MONTH(BH$15),MONTH($AX489)=MONTH(BH$15)),
NETWORKDAYS.INTL(($AX489)-_xlpm.DD,$AX489,1,_xlpm.VD),
AND(MONTH($AW489)&lt;MONTH(BH$15),MONTH($AX489)&gt;MONTH(BH$15)),
NETWORKDAYS.INTL((EOMONTH(BH$15-1,1))-_xlpm.DD,EOMONTH(BH$15-1,1),1,_xlpm.VD),
AND(MONTH($AW489)=MONTH(BH$15),MONTH($AX489)=MONTH(BH$15)),
NETWORKDAYS.INTL($AW489,$AX489,1,_xlpm.VD)))),0)),
$DH489="месяц",
$BP489*BH489,
$DH489="неделя",
$BP489*BH489/7*(ROUNDUP((DAY(EOMONTH(BH$15,0)))/4,0))),
0)</f>
        <v/>
      </c>
      <c r="BZ489" s="125">
        <f t="array" ref="BZ489">
IFERROR(
_xlfn.IFS(
$DH489="день_1",
$BP489*$BL489/($AX489-$AW489+1)*BI489*(DAY(EOMONTH(BI$15,0))),
$DH489="день_2",
$BP489/30*MAX(MIN($AX489,EOMONTH(BI$15,0))-MAX($AW489,BI$15)+1,),
$DH489="раб.день",
$BP489/30*(IFERROR(
_xlfn.LET(_xlpm.VD,
CHOOSE(
{1;2;3;4;5;6;7;8;9;10;11;12;13;14;15;16;17;18},
45658,45659,45660,45661,45662,45663,45664,45665,45711,45724,45778,45779,45785,45786,45820,45821,45965,46022),
_xlfn.LET(_xlpm.DD,
MAX(MIN($AX489,EOMONTH(BI$15,0))-MAX($AW489,BI$15),),
_xlfn.IFS(
AND(MONTH($AW489)=MONTH(BI$15),MONTH($AX489)&lt;&gt;MONTH(BI$15)),
NETWORKDAYS.INTL($AW489,$AW489+_xlpm.DD,1,_xlpm.VD),
AND(MONTH($AW489)&lt;&gt;MONTH(BI$15),MONTH($AX489)=MONTH(BI$15)),
NETWORKDAYS.INTL(($AX489)-_xlpm.DD,$AX489,1,_xlpm.VD),
AND(MONTH($AW489)&lt;MONTH(BI$15),MONTH($AX489)&gt;MONTH(BI$15)),
NETWORKDAYS.INTL((EOMONTH(BI$15-1,1))-_xlpm.DD,EOMONTH(BI$15-1,1),1,_xlpm.VD),
AND(MONTH($AW489)=MONTH(BI$15),MONTH($AX489)=MONTH(BI$15)),
NETWORKDAYS.INTL($AW489,$AX489,1,_xlpm.VD)))),0)),
$DH489="месяц",
$BP489*BI489,
$DH489="неделя",
$BP489*BI489/7*(ROUNDUP((DAY(EOMONTH(BI$15,0)))/4,0))),
0)</f>
        <v/>
      </c>
      <c r="CA489" s="125">
        <f t="array" ref="CA489">
IFERROR(
_xlfn.IFS(
$DH489="день_1",
$BP489*$BL489/($AX489-$AW489+1)*BJ489*(DAY(EOMONTH(BJ$15,0))),
$DH489="день_2",
$BP489/30*MAX(MIN($AX489,EOMONTH(BJ$15,0))-MAX($AW489,BJ$15)+1,),
$DH489="раб.день",
$BP489/30*(IFERROR(
_xlfn.LET(_xlpm.VD,
CHOOSE(
{1;2;3;4;5;6;7;8;9;10;11;12;13;14;15;16;17;18},
45658,45659,45660,45661,45662,45663,45664,45665,45711,45724,45778,45779,45785,45786,45820,45821,45965,46022),
_xlfn.LET(_xlpm.DD,
MAX(MIN($AX489,EOMONTH(BJ$15,0))-MAX($AW489,BJ$15),),
_xlfn.IFS(
AND(MONTH($AW489)=MONTH(BJ$15),MONTH($AX489)&lt;&gt;MONTH(BJ$15)),
NETWORKDAYS.INTL($AW489,$AW489+_xlpm.DD,1,_xlpm.VD),
AND(MONTH($AW489)&lt;&gt;MONTH(BJ$15),MONTH($AX489)=MONTH(BJ$15)),
NETWORKDAYS.INTL(($AX489)-_xlpm.DD,$AX489,1,_xlpm.VD),
AND(MONTH($AW489)&lt;MONTH(BJ$15),MONTH($AX489)&gt;MONTH(BJ$15)),
NETWORKDAYS.INTL((EOMONTH(BJ$15-1,1))-_xlpm.DD,EOMONTH(BJ$15-1,1),1,_xlpm.VD),
AND(MONTH($AW489)=MONTH(BJ$15),MONTH($AX489)=MONTH(BJ$15)),
NETWORKDAYS.INTL($AW489,$AX489,1,_xlpm.VD)))),0)),
$DH489="месяц",
$BP489*BJ489,
$DH489="неделя",
$BP489*BJ489/7*(ROUNDUP((DAY(EOMONTH(BJ$15,0)))/4,0))),
0)</f>
        <v/>
      </c>
      <c r="CB489" s="125">
        <f t="array" ref="CB489">
IFERROR(
_xlfn.IFS(
$DH489="день_1",
$BP489*$BL489/($AX489-$AW489+1)*BK489*(DAY(EOMONTH(BK$15,0))),
$DH489="день_2",
$BP489/30*MAX(MIN($AX489,EOMONTH(BK$15,0))-MAX($AW489,BK$15)+1,),
$DH489="раб.день",
$BP489/30*(IFERROR(
_xlfn.LET(_xlpm.VD,
CHOOSE(
{1;2;3;4;5;6;7;8;9;10;11;12;13;14;15;16;17;18},
45658,45659,45660,45661,45662,45663,45664,45665,45711,45724,45778,45779,45785,45786,45820,45821,45965,46022),
_xlfn.LET(_xlpm.DD,
MAX(MIN($AX489,EOMONTH(BK$15,0))-MAX($AW489,BK$15),),
_xlfn.IFS(
AND(MONTH($AW489)=MONTH(BK$15),MONTH($AX489)&lt;&gt;MONTH(BK$15)),
NETWORKDAYS.INTL($AW489,$AW489+_xlpm.DD,1,_xlpm.VD),
AND(MONTH($AW489)&lt;&gt;MONTH(BK$15),MONTH($AX489)=MONTH(BK$15)),
NETWORKDAYS.INTL(($AX489)-_xlpm.DD,$AX489,1,_xlpm.VD),
AND(MONTH($AW489)&lt;MONTH(BK$15),MONTH($AX489)&gt;MONTH(BK$15)),
NETWORKDAYS.INTL((EOMONTH(BK$15-1,1))-_xlpm.DD,EOMONTH(BK$15-1,1),1,_xlpm.VD),
AND(MONTH($AW489)=MONTH(BK$15),MONTH($AX489)=MONTH(BK$15)),
NETWORKDAYS.INTL($AW489,$AX489,1,_xlpm.VD)))),0)),
$DH489="месяц",
$BP489*BK489,
$DH489="неделя",
$BP489*BK489/7*(ROUNDUP((DAY(EOMONTH(BK$15,0)))/4,0))),
0)</f>
        <v/>
      </c>
      <c r="CC489" s="125">
        <f>SUM($BQ489:$CB489)</f>
        <v/>
      </c>
      <c r="CD489" s="126">
        <f>SUM($EH489:$EH489)</f>
        <v/>
      </c>
      <c r="CE489" s="126">
        <f>$CD489*$AB489</f>
        <v/>
      </c>
      <c r="CF489" s="126">
        <f>SUM($EK489:$EK489)</f>
        <v/>
      </c>
      <c r="CG489" s="126">
        <f>$CF489*$AB489</f>
        <v/>
      </c>
      <c r="CH489" s="126">
        <f>SUM($CC489,$CE489,$CG489)</f>
        <v/>
      </c>
      <c r="CI489" s="126">
        <f>$CH489*(1+$CM489)</f>
        <v/>
      </c>
      <c r="CJ489" s="127" t="n">
        <v>0</v>
      </c>
      <c r="CK489" s="126">
        <f>SUM($CH489:$CH489)*(1+$CJ489)</f>
        <v/>
      </c>
      <c r="CL489" s="126">
        <f>SUM($CH489:$CH489)*(1+$CM489)</f>
        <v/>
      </c>
      <c r="CM489" s="59" t="inlineStr">
        <is>
          <t>20%</t>
        </is>
      </c>
      <c r="CN489" s="59" t="n"/>
      <c r="CO489" s="72" t="n"/>
      <c r="CP489" s="59" t="n"/>
      <c r="CQ489" s="73" t="n"/>
      <c r="CR489" s="73" t="n"/>
      <c r="CS489" s="73" t="n"/>
      <c r="CT489" s="72" t="n"/>
      <c r="CU489" s="79" t="inlineStr">
        <is>
          <t> </t>
        </is>
      </c>
      <c r="CV489" s="60" t="n"/>
      <c r="CW489" s="60" t="n"/>
      <c r="CX489" s="60" t="n"/>
      <c r="CY489" s="127">
        <f>IFERROR(($CC489-$EE489)/($EE489/(1-$DQ489)),0)</f>
        <v/>
      </c>
      <c r="CZ489" s="127">
        <f>IFERROR(1-$EI489/($CE489),0)</f>
        <v/>
      </c>
      <c r="DA489" s="127">
        <f>IFERROR(1-$EL489/($CG489),0)</f>
        <v/>
      </c>
      <c r="DB489" s="126">
        <f>ROUND(IFERROR(($CI489/(1+$CM489)-$EN489),0),2)</f>
        <v/>
      </c>
      <c r="DC489" s="128" t="n"/>
      <c r="DD489" s="125" t="n"/>
      <c r="DE489" s="75" t="n">
        <v>0</v>
      </c>
      <c r="DF489" s="128" t="n"/>
      <c r="DG489" s="125">
        <f>IF($DC489=0,0,$DD489*($DC489*100%-$DE489*$DF489))*SUM($AB489:$AB489)</f>
        <v/>
      </c>
      <c r="DH489" s="129" t="inlineStr">
        <is>
          <t>месяц</t>
        </is>
      </c>
      <c r="DI489" s="130">
        <f t="array" ref="DI489">IFERROR(
IF($ES489="LisChannel",
(ROUND(((INDEX({174.625;153.888888888889;130.972222222222},MATCH($AI489,{2;3;4}),0))*$AG489*$AI489),2)),0),0)</f>
        <v/>
      </c>
      <c r="DJ489" s="130">
        <f>
_xlfn.LET(_xlpm.X,
IFERROR(
IF($ES489="НовиковТВ",
(_xlfn.LET(_xlpm.NTV,
_xlfn.LET(_xlpm.MIN,350000,
IF(SUMIFS($DI:$DI,$ES:$ES,"НовиковТВ")&lt;=_xlpm.MIN,
(SUMIFS($DI:$DI,$ES:$ES,"НовиковТВ")/(COUNTIFS($ES:$ES,"НовиковТВ")))*_xlpm.MIN/SUMIFS($DI:$DI,$ES:$ES,"НовиковТВ"),
DI489)),
_xlpm.NTV+$DG489/(1-(1-(_xlpm.NTV)*(1-$DL489)*(1-$DM489)*(1-$DN489)*(1-$DO489)*(1-$DP489)/_xlpm.NTV))))/(1+$EP489),
$DI489+$DG489/(1-(1-($DI489)*(1-$DL489)*(1-$DM489)*(1-$DN489)*(1-$DO489)*(1-$DP489)/$DI489))),
0),
_xlpm.X*(1+$CM489)*(1+$CW489)-_xlpm.X*(1+$CM489)+_xlpm.X)</f>
        <v/>
      </c>
      <c r="DK489" s="125" t="inlineStr">
        <is>
          <t>послед.</t>
        </is>
      </c>
      <c r="DL489" s="63" t="n">
        <v>0</v>
      </c>
      <c r="DM489" s="63" t="n">
        <v>0</v>
      </c>
      <c r="DN489" s="63" t="n">
        <v>0</v>
      </c>
      <c r="DO489" s="63" t="n">
        <v>0</v>
      </c>
      <c r="DP489" s="63" t="n">
        <v>0</v>
      </c>
      <c r="DQ489" s="63">
        <f t="array" ref="DQ489">IFERROR(_xlfn.IFS(
$DK489="послед.",1-(1-$DL489)*(1-$DM489)*(1-$DN489)*(1-$DO489)*(1-$DP489),
$DK489="сумм.",$DL489+$DM489+$DN489+$DO489+$DP489),
0)</f>
        <v/>
      </c>
      <c r="DR489" s="125">
        <f t="array" ref="DR489">
IFERROR(
_xlfn.IFS(
$BL489=0,
0,
$BL489&gt;0,
_xlfn.IFS($DK489="послед.",
$DJ489*(1-$DL489)*(1-$DM489)*(1-$DN489)*(1-$DO489)*(1-$DP489),
$DK489="сумм.",
$DJ489*(1-($DL489+$DM489+$DN489+$DO489+$DP489)))),0)</f>
        <v/>
      </c>
      <c r="DS489" s="125">
        <f t="array" ref="DS489">
IFERROR(_xlfn.IFS(
$DH489="день_1",
$DR489*$BL489/($AX489-$AW489+1)*AZ489*(DAY(EOMONTH(AZ$15,0))),
$DH489="день_2",
$DR489/30*MAX(MIN($AX489,EOMONTH(AZ$15,0))-MAX($AW489,AZ$15)+1,),
$DH489="раб.день",
$DR489/30*(IFERROR(
_xlfn.LET(_xlpm.VD,
CHOOSE(
{1;2;3;4;5;6;7;8;9;10;11;12;13;14;15;16;17;18},
45658,45659,45660,45661,45662,45663,45664,45665,45711,45724,45778,45779,45785,45786,45820,45821,45965,46022),
_xlfn.LET(_xlpm.DD,
MAX(MIN($AX489,EOMONTH(AZ$15,0))-MAX($AW489,AZ$15),),
_xlfn.IFS(
AND(MONTH($AW489)=MONTH(AZ$15),MONTH($AX489)&lt;&gt;MONTH(AZ$15)),
NETWORKDAYS.INTL($AW489,$AW489+_xlpm.DD,1,_xlpm.VD),
AND(MONTH($AW489)&lt;&gt;MONTH(AZ$15),MONTH($AX489)=MONTH(AZ$15)),
NETWORKDAYS.INTL(($AX489)-_xlpm.DD,$AX489,1,_xlpm.VD),
AND(MONTH($AW489)&lt;MONTH(AZ$15),MONTH($AX489)&gt;MONTH(AZ$15)),
NETWORKDAYS.INTL((EOMONTH(AZ$15-1,1))-_xlpm.DD,EOMONTH(AZ$15-1,1),1,_xlpm.VD),
AND(MONTH($AW489)=MONTH(AZ$15),MONTH($AX489)=MONTH(AZ$15)),
NETWORKDAYS.INTL($AW489,$AX489,1,_xlpm.VD)))),0)),
$DH489="месяц",
$DR489*AZ489,
$DH489="неделя",
$DR489*AZ489/7*(ROUNDUP((DAY(EOMONTH(AZ$15,0)))/4,0))),
0)</f>
        <v/>
      </c>
      <c r="DT489" s="125">
        <f t="array" ref="DT489">
IFERROR(_xlfn.IFS(
$DH489="день_1",
$DR489*$BL489/($AX489-$AW489+1)*BA489*(DAY(EOMONTH(BA$15,0))),
$DH489="день_2",
$DR489/30*MAX(MIN($AX489,EOMONTH(BA$15,0))-MAX($AW489,BA$15)+1,),
$DH489="раб.день",
$DR489/30*(IFERROR(
_xlfn.LET(_xlpm.VD,
CHOOSE(
{1;2;3;4;5;6;7;8;9;10;11;12;13;14;15;16;17;18},
45658,45659,45660,45661,45662,45663,45664,45665,45711,45724,45778,45779,45785,45786,45820,45821,45965,46022),
_xlfn.LET(_xlpm.DD,
MAX(MIN($AX489,EOMONTH(BA$15,0))-MAX($AW489,BA$15),),
_xlfn.IFS(
AND(MONTH($AW489)=MONTH(BA$15),MONTH($AX489)&lt;&gt;MONTH(BA$15)),
NETWORKDAYS.INTL($AW489,$AW489+_xlpm.DD,1,_xlpm.VD),
AND(MONTH($AW489)&lt;&gt;MONTH(BA$15),MONTH($AX489)=MONTH(BA$15)),
NETWORKDAYS.INTL(($AX489)-_xlpm.DD,$AX489,1,_xlpm.VD),
AND(MONTH($AW489)&lt;MONTH(BA$15),MONTH($AX489)&gt;MONTH(BA$15)),
NETWORKDAYS.INTL((EOMONTH(BA$15-1,1))-_xlpm.DD,EOMONTH(BA$15-1,1),1,_xlpm.VD),
AND(MONTH($AW489)=MONTH(BA$15),MONTH($AX489)=MONTH(BA$15)),
NETWORKDAYS.INTL($AW489,$AX489,1,_xlpm.VD)))),0)),
$DH489="месяц",
$DR489*BA489,
$DH489="неделя",
$DR489*BA489/7*(ROUNDUP((DAY(EOMONTH(BA$15,0)))/4,0))),
0)</f>
        <v/>
      </c>
      <c r="DU489" s="125">
        <f t="array" ref="DU489">
IFERROR(_xlfn.IFS(
$DH489="день_1",
$DR489*$BL489/($AX489-$AW489+1)*BB489*(DAY(EOMONTH(BB$15,0))),
$DH489="день_2",
$DR489/30*MAX(MIN($AX489,EOMONTH(BB$15,0))-MAX($AW489,BB$15)+1,),
$DH489="раб.день",
$DR489/30*(IFERROR(
_xlfn.LET(_xlpm.VD,
CHOOSE(
{1;2;3;4;5;6;7;8;9;10;11;12;13;14;15;16;17;18},
45658,45659,45660,45661,45662,45663,45664,45665,45711,45724,45778,45779,45785,45786,45820,45821,45965,46022),
_xlfn.LET(_xlpm.DD,
MAX(MIN($AX489,EOMONTH(BB$15,0))-MAX($AW489,BB$15),),
_xlfn.IFS(
AND(MONTH($AW489)=MONTH(BB$15),MONTH($AX489)&lt;&gt;MONTH(BB$15)),
NETWORKDAYS.INTL($AW489,$AW489+_xlpm.DD,1,_xlpm.VD),
AND(MONTH($AW489)&lt;&gt;MONTH(BB$15),MONTH($AX489)=MONTH(BB$15)),
NETWORKDAYS.INTL(($AX489)-_xlpm.DD,$AX489,1,_xlpm.VD),
AND(MONTH($AW489)&lt;MONTH(BB$15),MONTH($AX489)&gt;MONTH(BB$15)),
NETWORKDAYS.INTL((EOMONTH(BB$15-1,1))-_xlpm.DD,EOMONTH(BB$15-1,1),1,_xlpm.VD),
AND(MONTH($AW489)=MONTH(BB$15),MONTH($AX489)=MONTH(BB$15)),
NETWORKDAYS.INTL($AW489,$AX489,1,_xlpm.VD)))),0)),
$DH489="месяц",
$DR489*BB489,
$DH489="неделя",
$DR489*BB489/7*(ROUNDUP((DAY(EOMONTH(BB$15,0)))/4,0))),
0)</f>
        <v/>
      </c>
      <c r="DV489" s="125">
        <f t="array" ref="DV489">
IFERROR(_xlfn.IFS(
$DH489="день_1",
$DR489*$BL489/($AX489-$AW489+1)*BC489*(DAY(EOMONTH(BC$15,0))),
$DH489="день_2",
$DR489/30*MAX(MIN($AX489,EOMONTH(BC$15,0))-MAX($AW489,BC$15)+1,),
$DH489="раб.день",
$DR489/30*(IFERROR(
_xlfn.LET(_xlpm.VD,
CHOOSE(
{1;2;3;4;5;6;7;8;9;10;11;12;13;14;15;16;17;18},
45658,45659,45660,45661,45662,45663,45664,45665,45711,45724,45778,45779,45785,45786,45820,45821,45965,46022),
_xlfn.LET(_xlpm.DD,
MAX(MIN($AX489,EOMONTH(BC$15,0))-MAX($AW489,BC$15),),
_xlfn.IFS(
AND(MONTH($AW489)=MONTH(BC$15),MONTH($AX489)&lt;&gt;MONTH(BC$15)),
NETWORKDAYS.INTL($AW489,$AW489+_xlpm.DD,1,_xlpm.VD),
AND(MONTH($AW489)&lt;&gt;MONTH(BC$15),MONTH($AX489)=MONTH(BC$15)),
NETWORKDAYS.INTL(($AX489)-_xlpm.DD,$AX489,1,_xlpm.VD),
AND(MONTH($AW489)&lt;MONTH(BC$15),MONTH($AX489)&gt;MONTH(BC$15)),
NETWORKDAYS.INTL((EOMONTH(BC$15-1,1))-_xlpm.DD,EOMONTH(BC$15-1,1),1,_xlpm.VD),
AND(MONTH($AW489)=MONTH(BC$15),MONTH($AX489)=MONTH(BC$15)),
NETWORKDAYS.INTL($AW489,$AX489,1,_xlpm.VD)))),0)),
$DH489="месяц",
$DR489*BC489,
$DH489="неделя",
$DR489*BC489/7*(ROUNDUP((DAY(EOMONTH(BC$15,0)))/4,0))),
0)</f>
        <v/>
      </c>
      <c r="DW489" s="125">
        <f t="array" ref="DW489">
IFERROR(_xlfn.IFS(
$DH489="день_1",
$DR489*$BL489/($AX489-$AW489+1)*BD489*(DAY(EOMONTH(BD$15,0))),
$DH489="день_2",
$DR489/30*MAX(MIN($AX489,EOMONTH(BD$15,0))-MAX($AW489,BD$15)+1,),
$DH489="раб.день",
$DR489/30*(IFERROR(
_xlfn.LET(_xlpm.VD,
CHOOSE(
{1;2;3;4;5;6;7;8;9;10;11;12;13;14;15;16;17;18},
45658,45659,45660,45661,45662,45663,45664,45665,45711,45724,45778,45779,45785,45786,45820,45821,45965,46022),
_xlfn.LET(_xlpm.DD,
MAX(MIN($AX489,EOMONTH(BD$15,0))-MAX($AW489,BD$15),),
_xlfn.IFS(
AND(MONTH($AW489)=MONTH(BD$15),MONTH($AX489)&lt;&gt;MONTH(BD$15)),
NETWORKDAYS.INTL($AW489,$AW489+_xlpm.DD,1,_xlpm.VD),
AND(MONTH($AW489)&lt;&gt;MONTH(BD$15),MONTH($AX489)=MONTH(BD$15)),
NETWORKDAYS.INTL(($AX489)-_xlpm.DD,$AX489,1,_xlpm.VD),
AND(MONTH($AW489)&lt;MONTH(BD$15),MONTH($AX489)&gt;MONTH(BD$15)),
NETWORKDAYS.INTL((EOMONTH(BD$15-1,1))-_xlpm.DD,EOMONTH(BD$15-1,1),1,_xlpm.VD),
AND(MONTH($AW489)=MONTH(BD$15),MONTH($AX489)=MONTH(BD$15)),
NETWORKDAYS.INTL($AW489,$AX489,1,_xlpm.VD)))),0)),
$DH489="месяц",
$DR489*BD489,
$DH489="неделя",
$DR489*BD489/7*(ROUNDUP((DAY(EOMONTH(BD$15,0)))/4,0))),
0)</f>
        <v/>
      </c>
      <c r="DX489" s="125">
        <f t="array" ref="DX489">
IFERROR(_xlfn.IFS(
$DH489="день_1",
$DR489*$BL489/($AX489-$AW489+1)*BE489*(DAY(EOMONTH(BE$15,0))),
$DH489="день_2",
$DR489/30*MAX(MIN($AX489,EOMONTH(BE$15,0))-MAX($AW489,BE$15)+1,),
$DH489="раб.день",
$DR489/30*(IFERROR(
_xlfn.LET(_xlpm.VD,
CHOOSE(
{1;2;3;4;5;6;7;8;9;10;11;12;13;14;15;16;17;18},
45658,45659,45660,45661,45662,45663,45664,45665,45711,45724,45778,45779,45785,45786,45820,45821,45965,46022),
_xlfn.LET(_xlpm.DD,
MAX(MIN($AX489,EOMONTH(BE$15,0))-MAX($AW489,BE$15),),
_xlfn.IFS(
AND(MONTH($AW489)=MONTH(BE$15),MONTH($AX489)&lt;&gt;MONTH(BE$15)),
NETWORKDAYS.INTL($AW489,$AW489+_xlpm.DD,1,_xlpm.VD),
AND(MONTH($AW489)&lt;&gt;MONTH(BE$15),MONTH($AX489)=MONTH(BE$15)),
NETWORKDAYS.INTL(($AX489)-_xlpm.DD,$AX489,1,_xlpm.VD),
AND(MONTH($AW489)&lt;MONTH(BE$15),MONTH($AX489)&gt;MONTH(BE$15)),
NETWORKDAYS.INTL((EOMONTH(BE$15-1,1))-_xlpm.DD,EOMONTH(BE$15-1,1),1,_xlpm.VD),
AND(MONTH($AW489)=MONTH(BE$15),MONTH($AX489)=MONTH(BE$15)),
NETWORKDAYS.INTL($AW489,$AX489,1,_xlpm.VD)))),0)),
$DH489="месяц",
$DR489*BE489,
$DH489="неделя",
$DR489*BE489/7*(ROUNDUP((DAY(EOMONTH(BE$15,0)))/4,0))),
0)</f>
        <v/>
      </c>
      <c r="DY489" s="125">
        <f t="array" ref="DY489">
IFERROR(_xlfn.IFS(
$DH489="день_1",
$DR489*$BL489/($AX489-$AW489+1)*BF489*(DAY(EOMONTH(BF$15,0))),
$DH489="день_2",
$DR489/30*MAX(MIN($AX489,EOMONTH(BF$15,0))-MAX($AW489,BF$15)+1,),
$DH489="раб.день",
$DR489/30*(IFERROR(
_xlfn.LET(_xlpm.VD,
CHOOSE(
{1;2;3;4;5;6;7;8;9;10;11;12;13;14;15;16;17;18},
45658,45659,45660,45661,45662,45663,45664,45665,45711,45724,45778,45779,45785,45786,45820,45821,45965,46022),
_xlfn.LET(_xlpm.DD,
MAX(MIN($AX489,EOMONTH(BF$15,0))-MAX($AW489,BF$15),),
_xlfn.IFS(
AND(MONTH($AW489)=MONTH(BF$15),MONTH($AX489)&lt;&gt;MONTH(BF$15)),
NETWORKDAYS.INTL($AW489,$AW489+_xlpm.DD,1,_xlpm.VD),
AND(MONTH($AW489)&lt;&gt;MONTH(BF$15),MONTH($AX489)=MONTH(BF$15)),
NETWORKDAYS.INTL(($AX489)-_xlpm.DD,$AX489,1,_xlpm.VD),
AND(MONTH($AW489)&lt;MONTH(BF$15),MONTH($AX489)&gt;MONTH(BF$15)),
NETWORKDAYS.INTL((EOMONTH(BF$15-1,1))-_xlpm.DD,EOMONTH(BF$15-1,1),1,_xlpm.VD),
AND(MONTH($AW489)=MONTH(BF$15),MONTH($AX489)=MONTH(BF$15)),
NETWORKDAYS.INTL($AW489,$AX489,1,_xlpm.VD)))),0)),
$DH489="месяц",
$DR489*BF489,
$DH489="неделя",
$DR489*BF489/7*(ROUNDUP((DAY(EOMONTH(BF$15,0)))/4,0))),
0)</f>
        <v/>
      </c>
      <c r="DZ489" s="125">
        <f t="array" ref="DZ489">
IFERROR(_xlfn.IFS(
$DH489="день_1",
$DR489*$BL489/($AX489-$AW489+1)*BG489*(DAY(EOMONTH(BG$15,0))),
$DH489="день_2",
$DR489/30*MAX(MIN($AX489,EOMONTH(BG$15,0))-MAX($AW489,BG$15)+1,),
$DH489="раб.день",
$DR489/30*(IFERROR(
_xlfn.LET(_xlpm.VD,
CHOOSE(
{1;2;3;4;5;6;7;8;9;10;11;12;13;14;15;16;17;18},
45658,45659,45660,45661,45662,45663,45664,45665,45711,45724,45778,45779,45785,45786,45820,45821,45965,46022),
_xlfn.LET(_xlpm.DD,
MAX(MIN($AX489,EOMONTH(BG$15,0))-MAX($AW489,BG$15),),
_xlfn.IFS(
AND(MONTH($AW489)=MONTH(BG$15),MONTH($AX489)&lt;&gt;MONTH(BG$15)),
NETWORKDAYS.INTL($AW489,$AW489+_xlpm.DD,1,_xlpm.VD),
AND(MONTH($AW489)&lt;&gt;MONTH(BG$15),MONTH($AX489)=MONTH(BG$15)),
NETWORKDAYS.INTL(($AX489)-_xlpm.DD,$AX489,1,_xlpm.VD),
AND(MONTH($AW489)&lt;MONTH(BG$15),MONTH($AX489)&gt;MONTH(BG$15)),
NETWORKDAYS.INTL((EOMONTH(BG$15-1,1))-_xlpm.DD,EOMONTH(BG$15-1,1),1,_xlpm.VD),
AND(MONTH($AW489)=MONTH(BG$15),MONTH($AX489)=MONTH(BG$15)),
NETWORKDAYS.INTL($AW489,$AX489,1,_xlpm.VD)))),0)),
$DH489="месяц",
$DR489*BG489,
$DH489="неделя",
$DR489*BG489/7*(ROUNDUP((DAY(EOMONTH(BG$15,0)))/4,0))),
0)</f>
        <v/>
      </c>
      <c r="EA489" s="125">
        <f t="array" ref="EA489">
IFERROR(_xlfn.IFS(
$DH489="день_1",
$DR489*$BL489/($AX489-$AW489+1)*BH489*(DAY(EOMONTH(BH$15,0))),
$DH489="день_2",
$DR489/30*MAX(MIN($AX489,EOMONTH(BH$15,0))-MAX($AW489,BH$15)+1,),
$DH489="раб.день",
$DR489/30*(IFERROR(
_xlfn.LET(_xlpm.VD,
CHOOSE(
{1;2;3;4;5;6;7;8;9;10;11;12;13;14;15;16;17;18},
45658,45659,45660,45661,45662,45663,45664,45665,45711,45724,45778,45779,45785,45786,45820,45821,45965,46022),
_xlfn.LET(_xlpm.DD,
MAX(MIN($AX489,EOMONTH(BH$15,0))-MAX($AW489,BH$15),),
_xlfn.IFS(
AND(MONTH($AW489)=MONTH(BH$15),MONTH($AX489)&lt;&gt;MONTH(BH$15)),
NETWORKDAYS.INTL($AW489,$AW489+_xlpm.DD,1,_xlpm.VD),
AND(MONTH($AW489)&lt;&gt;MONTH(BH$15),MONTH($AX489)=MONTH(BH$15)),
NETWORKDAYS.INTL(($AX489)-_xlpm.DD,$AX489,1,_xlpm.VD),
AND(MONTH($AW489)&lt;MONTH(BH$15),MONTH($AX489)&gt;MONTH(BH$15)),
NETWORKDAYS.INTL((EOMONTH(BH$15-1,1))-_xlpm.DD,EOMONTH(BH$15-1,1),1,_xlpm.VD),
AND(MONTH($AW489)=MONTH(BH$15),MONTH($AX489)=MONTH(BH$15)),
NETWORKDAYS.INTL($AW489,$AX489,1,_xlpm.VD)))),0)),
$DH489="месяц",
$DR489*BH489,
$DH489="неделя",
$DR489*BH489/7*(ROUNDUP((DAY(EOMONTH(BH$15,0)))/4,0))),
0)</f>
        <v/>
      </c>
      <c r="EB489" s="125">
        <f t="array" ref="EB489">
IFERROR(_xlfn.IFS(
$DH489="день_1",
$DR489*$BL489/($AX489-$AW489+1)*BI489*(DAY(EOMONTH(BI$15,0))),
$DH489="день_2",
$DR489/30*MAX(MIN($AX489,EOMONTH(BI$15,0))-MAX($AW489,BI$15)+1,),
$DH489="раб.день",
$DR489/30*(IFERROR(
_xlfn.LET(_xlpm.VD,
CHOOSE(
{1;2;3;4;5;6;7;8;9;10;11;12;13;14;15;16;17;18},
45658,45659,45660,45661,45662,45663,45664,45665,45711,45724,45778,45779,45785,45786,45820,45821,45965,46022),
_xlfn.LET(_xlpm.DD,
MAX(MIN($AX489,EOMONTH(BI$15,0))-MAX($AW489,BI$15),),
_xlfn.IFS(
AND(MONTH($AW489)=MONTH(BI$15),MONTH($AX489)&lt;&gt;MONTH(BI$15)),
NETWORKDAYS.INTL($AW489,$AW489+_xlpm.DD,1,_xlpm.VD),
AND(MONTH($AW489)&lt;&gt;MONTH(BI$15),MONTH($AX489)=MONTH(BI$15)),
NETWORKDAYS.INTL(($AX489)-_xlpm.DD,$AX489,1,_xlpm.VD),
AND(MONTH($AW489)&lt;MONTH(BI$15),MONTH($AX489)&gt;MONTH(BI$15)),
NETWORKDAYS.INTL((EOMONTH(BI$15-1,1))-_xlpm.DD,EOMONTH(BI$15-1,1),1,_xlpm.VD),
AND(MONTH($AW489)=MONTH(BI$15),MONTH($AX489)=MONTH(BI$15)),
NETWORKDAYS.INTL($AW489,$AX489,1,_xlpm.VD)))),0)),
$DH489="месяц",
$DR489*BI489,
$DH489="неделя",
$DR489*BI489/7*(ROUNDUP((DAY(EOMONTH(BI$15,0)))/4,0))),
0)</f>
        <v/>
      </c>
      <c r="EC489" s="125">
        <f t="array" ref="EC489">
IFERROR(_xlfn.IFS(
$DH489="день_1",
$DR489*$BL489/($AX489-$AW489+1)*BJ489*(DAY(EOMONTH(BJ$15,0))),
$DH489="день_2",
$DR489/30*MAX(MIN($AX489,EOMONTH(BJ$15,0))-MAX($AW489,BJ$15)+1,),
$DH489="раб.день",
$DR489/30*(IFERROR(
_xlfn.LET(_xlpm.VD,
CHOOSE(
{1;2;3;4;5;6;7;8;9;10;11;12;13;14;15;16;17;18},
45658,45659,45660,45661,45662,45663,45664,45665,45711,45724,45778,45779,45785,45786,45820,45821,45965,46022),
_xlfn.LET(_xlpm.DD,
MAX(MIN($AX489,EOMONTH(BJ$15,0))-MAX($AW489,BJ$15),),
_xlfn.IFS(
AND(MONTH($AW489)=MONTH(BJ$15),MONTH($AX489)&lt;&gt;MONTH(BJ$15)),
NETWORKDAYS.INTL($AW489,$AW489+_xlpm.DD,1,_xlpm.VD),
AND(MONTH($AW489)&lt;&gt;MONTH(BJ$15),MONTH($AX489)=MONTH(BJ$15)),
NETWORKDAYS.INTL(($AX489)-_xlpm.DD,$AX489,1,_xlpm.VD),
AND(MONTH($AW489)&lt;MONTH(BJ$15),MONTH($AX489)&gt;MONTH(BJ$15)),
NETWORKDAYS.INTL((EOMONTH(BJ$15-1,1))-_xlpm.DD,EOMONTH(BJ$15-1,1),1,_xlpm.VD),
AND(MONTH($AW489)=MONTH(BJ$15),MONTH($AX489)=MONTH(BJ$15)),
NETWORKDAYS.INTL($AW489,$AX489,1,_xlpm.VD)))),0)),
$DH489="месяц",
$DR489*BJ489,
$DH489="неделя",
$DR489*BJ489/7*(ROUNDUP((DAY(EOMONTH(BJ$15,0)))/4,0))),
0)</f>
        <v/>
      </c>
      <c r="ED489" s="125">
        <f t="array" ref="ED489">
IFERROR(_xlfn.IFS(
$DH489="день_1",
$DR489*$BL489/($AX489-$AW489+1)*BK489*(DAY(EOMONTH(BK$15,0))),
$DH489="день_2",
$DR489/30*MAX(MIN($AX489,EOMONTH(BK$15,0))-MAX($AW489,BK$15)+1,),
$DH489="раб.день",
$DR489/30*(IFERROR(
_xlfn.LET(_xlpm.VD,
CHOOSE(
{1;2;3;4;5;6;7;8;9;10;11;12;13;14;15;16;17;18},
45658,45659,45660,45661,45662,45663,45664,45665,45711,45724,45778,45779,45785,45786,45820,45821,45965,46022),
_xlfn.LET(_xlpm.DD,
MAX(MIN($AX489,EOMONTH(BK$15,0))-MAX($AW489,BK$15),),
_xlfn.IFS(
AND(MONTH($AW489)=MONTH(BK$15),MONTH($AX489)&lt;&gt;MONTH(BK$15)),
NETWORKDAYS.INTL($AW489,$AW489+_xlpm.DD,1,_xlpm.VD),
AND(MONTH($AW489)&lt;&gt;MONTH(BK$15),MONTH($AX489)=MONTH(BK$15)),
NETWORKDAYS.INTL(($AX489)-_xlpm.DD,$AX489,1,_xlpm.VD),
AND(MONTH($AW489)&lt;MONTH(BK$15),MONTH($AX489)&gt;MONTH(BK$15)),
NETWORKDAYS.INTL((EOMONTH(BK$15-1,1))-_xlpm.DD,EOMONTH(BK$15-1,1),1,_xlpm.VD),
AND(MONTH($AW489)=MONTH(BK$15),MONTH($AX489)=MONTH(BK$15)),
NETWORKDAYS.INTL($AW489,$AX489,1,_xlpm.VD)))),0)),
$DH489="месяц",
$DR489*BK489,
$DH489="неделя",
$DR489*BK489/7*(ROUNDUP((DAY(EOMONTH(BK$15,0)))/4,0))),
0)</f>
        <v/>
      </c>
      <c r="EE489" s="125">
        <f>SUM($DS489,$DT489,$DU489,$DV489,$DW489,$DX489,$DY489,$DZ489,$EA489,$EB489,$EC489,$ED489)</f>
        <v/>
      </c>
      <c r="EF489" s="125">
        <f>IFERROR(ROUND($EE489*(1+$EP489),2),0)</f>
        <v/>
      </c>
      <c r="EG489" s="128" t="n">
        <v>1</v>
      </c>
      <c r="EH489" s="126" t="n">
        <v>0</v>
      </c>
      <c r="EI489" s="126">
        <f>ROUND(SUM($EH489:$EH489)*SUM($AB489:$AB489)*$EG489,2)</f>
        <v/>
      </c>
      <c r="EJ489" s="126">
        <f>ROUND($EI489*(1+$EP489),2)</f>
        <v/>
      </c>
      <c r="EK489" s="126" t="n">
        <v>0</v>
      </c>
      <c r="EL489" s="126">
        <f>ROUND(SUM($EK489:$EK489)*SUM($AB489:$AB489)*$EG489,2)</f>
        <v/>
      </c>
      <c r="EM489" s="126">
        <f>ROUND($EL489*(1+$EP489),2)</f>
        <v/>
      </c>
      <c r="EN489" s="126">
        <f>SUM($EE489,$EI489,$EL489)</f>
        <v/>
      </c>
      <c r="EO489" s="126">
        <f>SUM($EF489,$EJ489,$EM489)</f>
        <v/>
      </c>
      <c r="EP489" s="59" t="inlineStr">
        <is>
          <t>20%</t>
        </is>
      </c>
      <c r="EQ489" s="59" t="n"/>
      <c r="ER489" s="60">
        <f t="array" ref="ER489">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MATCH(ES489,
{"AMS";"RussOutdoor";"HD Outdoor";"Ingroup";"IQ";"Ledproduction";"LisChannel";"Logic";"Media-PPL";"NovikovTV | НовиковТВ";"SMA";"SOK";"КрокусТВ | CrocusTV | IndoorTV";"Сити";"ТЯК Москва"},
0)),"")</f>
        <v/>
      </c>
      <c r="ES489" s="60" t="n"/>
      <c r="ET489" s="60">
        <f t="array" ref="ET489">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MATCH(ES489,
{"AMS";"RussOutdoor";"HD Outdoor";"Ingroup";"IQ";"Ledproduction";"LisChannel";"Logic";"Media-PPL";"NovikovTV | НовиковТВ";"SMA";"SOK";"КрокусТВ | CrocusTV | IndoorTV";"Сити";"ТЯК Москва"},
0)),"")</f>
        <v/>
      </c>
      <c r="EU489" s="60" t="n"/>
      <c r="EV489" s="60" t="n"/>
      <c r="EX489" s="110">
        <f t="array" ref="EX489">
($AR489/30
+N("ТРАФИК ПЛОЩАДКИ"))*
(IFERROR(
_xlfn.LET(
_xlpm.GPR,
HLOOKUP($L489,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(MATCH($T489,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IF($Q489="цифровой",_xlpm.GPR/$AG489,_xlpm.GPR/60)),
0)
+N("DWELL TIME"))*
(IF($AB489=0,0,IF($AB489=1,0.3,IF($AB489=2,0.5,IF($AB489&gt;2,1))))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_xlfn.IFS($AC489="да",1.2,$AC489="нет",1)*
_xlfn.IFS($AD489="да",1.2,$AD489="нет",1)*
IF(R489="статический",1,1.2)*
$X489*
INDEX(
{1.2;1;1.2;1.2;1;1.2;1.2;1.2;1.2;1.2;1.2;1;1.2;1.2;1.2;1.2;1;1;1.2;1.2;1.2;1;1;1;1;1.2;1.2;1.2;1.2;1;1;1;1;1.2;1.2;1.2;1.2;1.2;1.2;1.2;1.2;1;1;1.2;1;1;1;1;1.5;1;1;1.5;1.5;1.2},
MATCH($Q489,_xlpm.MI,0)))&gt;{0.02;0.04;0.06;0.1;0.2;0.4;0.6;0.8;1;2;4;6})),
{0;1;2;3;4;5;6;7;8;9;10;11;12},
0)))
+N("КОЭФФИЦИЕНТ КОНТАКТА"))))*
(_xlfn.IFS($X489&lt;0.1,$X489/1000,$X489&gt;25,5.2,AND($X489&gt;=0.1,$X489&lt;=25),(($X489*2+0.1)/10)*($X489/10)))*
IFERROR((_xlfn.LET(
_xlpm.MA,
{0;0.8;0.85;0.9;0.95;1},
_xlpm.MAA,
{0;1;2;3;4;5},
INDEX(_xlpm.MA,MATCH(SUMPRODUCT(--((IF(ROUND(_xlpm.MAA,1)&gt;5,5,ROUND($AB489,1)))&gt;{0;1;2;3;4;5})),_xlpm.MAA,0)))
+N("КОЭФФИЦИЕНТ КОЛ-ВО КОНСТРУКЦИЙ")),1)*
$AB489,0))*
(IF($Q489="цифровой",$AG489/15*$AI489,1)
+N("ДЛЯ ЦИФРЫ"))</f>
        <v/>
      </c>
      <c r="EY489" s="110">
        <f>IFERROR(EX489*AY489,0)</f>
        <v/>
      </c>
      <c r="EZ489" s="131">
        <f>IFERROR(DP489/EY489*1000,0)</f>
        <v/>
      </c>
      <c r="FA489" s="112">
        <f>IFERROR(FC489/FB489,0)</f>
        <v/>
      </c>
      <c r="FB489" s="112">
        <f>IFERROR((FC489/(EY489/FF489*#REF!))*0.825,0)</f>
        <v/>
      </c>
      <c r="FC489" s="112">
        <f>IFERROR(((EX489*30/AR489)*100)/30,0)</f>
        <v/>
      </c>
      <c r="FD489" s="112">
        <f>IFERROR(EY489/G489*100%,0)</f>
        <v/>
      </c>
      <c r="FE489" s="112">
        <f>IFERROR(FD489/FC489*100%,0)</f>
        <v/>
      </c>
      <c r="FF489" s="110">
        <f>IFERROR(AR489/30*AY489,0)</f>
        <v/>
      </c>
    </row>
    <row r="490" ht="13" customHeight="1">
      <c r="A490" s="59" t="n"/>
      <c r="B490" s="60" t="n"/>
      <c r="C490" s="60" t="n"/>
      <c r="D490" s="60">
        <f t="array" ref="D490">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MATCH($E490,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90" s="60">
        <f t="array" ref="E490">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MATCH($F490,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90" s="60" t="inlineStr"/>
      <c r="G490" s="60" t="n"/>
      <c r="H490" s="60">
        <f t="array" ref="H490">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MATCH($I490,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90" s="60" t="n"/>
      <c r="J490" s="60" t="n"/>
      <c r="K490" s="60" t="n"/>
      <c r="L490" s="60" t="n"/>
      <c r="M490" s="60" t="n"/>
      <c r="N490" s="60" t="n"/>
      <c r="O490" s="60" t="n"/>
      <c r="P490" s="60">
        <f t="array" ref="P490">
_xlfn.IFS(
ISNUMBER(MATCH($Q490,{"шелфбаннер","разделитель","монетница","чековая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ISNUMBER(MATCH($Q490,{"LED/LCD","видеокулер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ISNUMBER(MATCH($Q490,{"автомобиль","машина","выставочное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ISNUMBER(MATCH($Q490,{"билборд","лифтовая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ISNUMBER(MATCH($Q490,{"навигация","подвесной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ISNUMBER(MATCH($Q490,{"движущаяся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ISNUMBER(MATCH($Q490,{"каталог","журнал"},)),
"Пресса",
$Q490="","")</f>
        <v/>
      </c>
      <c r="Q490" s="60" t="n"/>
      <c r="R490" s="60">
        <f t="array" ref="R490">
IFERROR(
_xlfn.IFS(
OR(ISNUMBER(MATCH($Q490,{"экспозиция","макет","стенд","автостенд","авто стенд","выставочное пространство","выставочные стенды","модульные выставочные стенды","3Д конструкция","3D конструкция"},)),P490="Экспонирование"),
"нестандартный",
ISNUMBER(MATCH($Q490,{"скроллер","призматрон"},)),
"динамический",
$P490="Видео",
"цифровой",
OR($P490="Пресса",$P490="Щит",$P490="POSm",$P490="Подвес",$P490="Брендирование/оклейка"),
"статический"),"")</f>
        <v/>
      </c>
      <c r="S490" s="59" t="n"/>
      <c r="T490" s="60" t="n"/>
      <c r="U490" s="60" t="n"/>
      <c r="V490" s="60">
        <f>
IF(P490="Видео",
"цифровой постер/ролик",
IF(ISNUMBER(MATCH(Q490,{"короб световой","короб световой | лайтбокс","короб световой | кристалайт","лайтбокс","лайт бокс","кристалайт","LB","lightbox"},)),
"бэклит",
IF(P490="Брендирование/оклейка",
"перфарированная пленка/самоклейка",
IF(P490="Экспонирование",
"под запрос",
IF(P490="Подвес",
"баннер/ткань",
"")))))</f>
        <v/>
      </c>
      <c r="W490" s="59" t="n"/>
      <c r="X490" s="59" t="n"/>
      <c r="Y490" s="59" t="n"/>
      <c r="Z490" s="61" t="n"/>
      <c r="AA490" s="61" t="n"/>
      <c r="AB490" s="61">
        <f>IF(BL490&gt;0,Z490,0)</f>
        <v/>
      </c>
      <c r="AC490" s="59" t="n"/>
      <c r="AD490" s="59" t="n"/>
      <c r="AE490" s="59" t="n"/>
      <c r="AF490" s="59" t="n"/>
      <c r="AG490" s="59" t="n"/>
      <c r="AH490" s="59" t="n"/>
      <c r="AI490" s="59" t="n"/>
      <c r="AJ490" s="59" t="n"/>
      <c r="AK490" s="59" t="n"/>
      <c r="AL490" s="62">
        <f>IFERROR(IF(OR(R490="статический",R490="динамический",R490="нестандартный",R490="",R490=""),"-",IF(AND(AH490="-",AI490="-"),"-",AK490*3600/AH490*AI490)),"-")</f>
        <v/>
      </c>
      <c r="AM490" s="62">
        <f>IFERROR(IF(OR(R490="статический",R490="динамический",R490="",R490="", R490="BTL",R490="нестандартный"),"-",AG490*AI490*AL490/60),"-")</f>
        <v/>
      </c>
      <c r="AN490" s="63">
        <f>IFERROR(IF(AH490="","-",AG490*AI490/AH490),"-")</f>
        <v/>
      </c>
      <c r="AO490" s="59">
        <f>IFERROR(IF(OR($R490="статический",$R490="динамический",$R490="",$R490="",$R490="BTL",$R490="нестандартный"),"-",$AL490*$AY490),"-")</f>
        <v/>
      </c>
      <c r="AP490" s="62">
        <f>IFERROR(IF(OR($R490="статический",$R490="динамический",$R490="",$R490="",$R490="BTL",$R490="нестандартный"),"-",$AM490*AY490),"-")</f>
        <v/>
      </c>
      <c r="AQ490" s="64" t="n"/>
      <c r="AR490" s="61" t="n"/>
      <c r="AS490" s="61" t="n"/>
      <c r="AT490" s="61" t="n"/>
      <c r="AU490" s="65" t="n"/>
      <c r="AV490" s="124">
        <f>IFERROR(DR490/AT490*1000,"n/a")</f>
        <v/>
      </c>
      <c r="AW490" s="67" t="n"/>
      <c r="AX490" s="67" t="n"/>
      <c r="AY490" s="43">
        <f>IFERROR(IF(OR($AW490="",$AX490=""),"",_xlfn.DAYS($AX490+1,$AW490)),"")</f>
        <v/>
      </c>
      <c r="AZ490" s="68">
        <f t="array" ref="AZ490">
_xlfn.LET(_xlpm.COEFF,
IF($AW490+$AX490=0,0,IF(MAX(MIN($AX490,EOMONTH(AZ$15,0))-MAX($AW490,AZ$15)+1,)&gt;0,1,0)),
_xlfn.IFS(
$ES490="LisChannel",
_xlpm.COEFF*
INDEX({1;1;1.2;1.2;1;1;1;1;1.2;1.2;1.2;1.2},
MATCH(MONTH(AZ$15),
{1,2,3,4,5,6,7,8,9,10,11,12})),
CONCATENATE($ES490," ",$L490)="RussOutdoor метро",
_xlpm.COEFF*
INDEX({0.8;0.9;1.1;1.1;1;1;1;1;1.1;1.1;1.1;1.1},
MATCH(MONTH(AZ$15),
{1,2,3,4,5,6,7,8,9,10,11,12})),
$ES490&lt;&gt;"LisChannel",
_xlpm.COEFF,
$ES490&lt;&gt;"RussOutdoor",
_xlpm.COEFF))</f>
        <v/>
      </c>
      <c r="BA490" s="68">
        <f t="array" ref="BA490">
_xlfn.LET(_xlpm.COEFF,
IF($AW490+$AX490=0,0,IF(MAX(MIN($AX490,EOMONTH(BA$15,0))-MAX($AW490,BA$15)+1,)&gt;0,1,0)),
_xlfn.IFS(
$ES490="LisChannel",
_xlpm.COEFF*
INDEX({1;1;1.2;1.2;1;1;1;1;1.2;1.2;1.2;1.2},
MATCH(MONTH(BA$15),
{1,2,3,4,5,6,7,8,9,10,11,12})),
CONCATENATE($ES490," ",$L490)="RussOutdoor метро",
_xlpm.COEFF*
INDEX({0.8;0.9;1.1;1.1;1;1;1;1;1.1;1.1;1.1;1.1},
MATCH(MONTH(BA$15),
{1,2,3,4,5,6,7,8,9,10,11,12})),
$ES490&lt;&gt;"LisChannel",
_xlpm.COEFF,
$ES490&lt;&gt;"RussOutdoor",
_xlpm.COEFF))</f>
        <v/>
      </c>
      <c r="BB490" s="68">
        <f t="array" ref="BB490">
_xlfn.LET(_xlpm.COEFF,
IF($AW490+$AX490=0,0,IF(MAX(MIN($AX490,EOMONTH(BB$15,0))-MAX($AW490,BB$15)+1,)&gt;0,1,0)),
_xlfn.IFS(
$ES490="LisChannel",
_xlpm.COEFF*
INDEX({1;1;1.2;1.2;1;1;1;1;1.2;1.2;1.2;1.2},
MATCH(MONTH(BB$15),
{1,2,3,4,5,6,7,8,9,10,11,12})),
CONCATENATE($ES490," ",$L490)="RussOutdoor метро",
_xlpm.COEFF*
INDEX({0.8;0.9;1.1;1.1;1;1;1;1;1.1;1.1;1.1;1.1},
MATCH(MONTH(BB$15),
{1,2,3,4,5,6,7,8,9,10,11,12})),
$ES490&lt;&gt;"LisChannel",
_xlpm.COEFF,
$ES490&lt;&gt;"RussOutdoor",
_xlpm.COEFF))</f>
        <v/>
      </c>
      <c r="BC490" s="68">
        <f t="array" ref="BC490">
_xlfn.LET(_xlpm.COEFF,
IF($AW490+$AX490=0,0,IF(MAX(MIN($AX490,EOMONTH(BC$15,0))-MAX($AW490,BC$15)+1,)&gt;0,1,0)),
_xlfn.IFS(
$ES490="LisChannel",
_xlpm.COEFF*
INDEX({1;1;1.2;1.2;1;1;1;1;1.2;1.2;1.2;1.2},
MATCH(MONTH(BC$15),
{1,2,3,4,5,6,7,8,9,10,11,12})),
CONCATENATE($ES490," ",$L490)="RussOutdoor метро",
_xlpm.COEFF*
INDEX({0.8;0.9;1.1;1.1;1;1;1;1;1.1;1.1;1.1;1.1},
MATCH(MONTH(BC$15),
{1,2,3,4,5,6,7,8,9,10,11,12})),
$ES490&lt;&gt;"LisChannel",
_xlpm.COEFF,
$ES490&lt;&gt;"RussOutdoor",
_xlpm.COEFF))</f>
        <v/>
      </c>
      <c r="BD490" s="68">
        <f t="array" ref="BD490">
_xlfn.LET(_xlpm.COEFF,
IF($AW490+$AX490=0,0,IF(MAX(MIN($AX490,EOMONTH(BD$15,0))-MAX($AW490,BD$15)+1,)&gt;0,1,0)),
_xlfn.IFS(
$ES490="LisChannel",
_xlpm.COEFF*
INDEX({1;1;1.2;1.2;1;1;1;1;1.2;1.2;1.2;1.2},
MATCH(MONTH(BD$15),
{1,2,3,4,5,6,7,8,9,10,11,12})),
CONCATENATE($ES490," ",$L490)="RussOutdoor метро",
_xlpm.COEFF*
INDEX({0.8;0.9;1.1;1.1;1;1;1;1;1.1;1.1;1.1;1.1},
MATCH(MONTH(BD$15),
{1,2,3,4,5,6,7,8,9,10,11,12})),
$ES490&lt;&gt;"LisChannel",
_xlpm.COEFF,
$ES490&lt;&gt;"RussOutdoor",
_xlpm.COEFF))</f>
        <v/>
      </c>
      <c r="BE490" s="68">
        <f t="array" ref="BE490">
_xlfn.LET(_xlpm.COEFF,
IF($AW490+$AX490=0,0,IF(MAX(MIN($AX490,EOMONTH(BE$15,0))-MAX($AW490,BE$15)+1,)&gt;0,1,0)),
_xlfn.IFS(
$ES490="LisChannel",
_xlpm.COEFF*
INDEX({1;1;1.2;1.2;1;1;1;1;1.2;1.2;1.2;1.2},
MATCH(MONTH(BE$15),
{1,2,3,4,5,6,7,8,9,10,11,12})),
CONCATENATE($ES490," ",$L490)="RussOutdoor метро",
_xlpm.COEFF*
INDEX({0.8;0.9;1.1;1.1;1;1;1;1;1.1;1.1;1.1;1.1},
MATCH(MONTH(BE$15),
{1,2,3,4,5,6,7,8,9,10,11,12})),
$ES490&lt;&gt;"LisChannel",
_xlpm.COEFF,
$ES490&lt;&gt;"RussOutdoor",
_xlpm.COEFF))</f>
        <v/>
      </c>
      <c r="BF490" s="68">
        <f t="array" ref="BF490">
_xlfn.LET(_xlpm.COEFF,
IF($AW490+$AX490=0,0,IF(MAX(MIN($AX490,EOMONTH(BF$15,0))-MAX($AW490,BF$15)+1,)&gt;0,1,0)),
_xlfn.IFS(
$ES490="LisChannel",
_xlpm.COEFF*
INDEX({1;1;1.2;1.2;1;1;1;1;1.2;1.2;1.2;1.2},
MATCH(MONTH(BF$15),
{1,2,3,4,5,6,7,8,9,10,11,12})),
CONCATENATE($ES490," ",$L490)="RussOutdoor метро",
_xlpm.COEFF*
INDEX({0.8;0.9;1.1;1.1;1;1;1;1;1.1;1.1;1.1;1.1},
MATCH(MONTH(BF$15),
{1,2,3,4,5,6,7,8,9,10,11,12})),
$ES490&lt;&gt;"LisChannel",
_xlpm.COEFF,
$ES490&lt;&gt;"RussOutdoor",
_xlpm.COEFF))</f>
        <v/>
      </c>
      <c r="BG490" s="68">
        <f t="array" ref="BG490">
_xlfn.LET(_xlpm.COEFF,
IF($AW490+$AX490=0,0,IF(MAX(MIN($AX490,EOMONTH(BG$15,0))-MAX($AW490,BG$15)+1,)&gt;0,1,0)),
_xlfn.IFS(
$ES490="LisChannel",
_xlpm.COEFF*
INDEX({1;1;1.2;1.2;1;1;1;1;1.2;1.2;1.2;1.2},
MATCH(MONTH(BG$15),
{1,2,3,4,5,6,7,8,9,10,11,12})),
CONCATENATE($ES490," ",$L490)="RussOutdoor метро",
_xlpm.COEFF*
INDEX({0.8;0.9;1.1;1.1;1;1;1;1;1.1;1.1;1.1;1.1},
MATCH(MONTH(BG$15),
{1,2,3,4,5,6,7,8,9,10,11,12})),
$ES490&lt;&gt;"LisChannel",
_xlpm.COEFF,
$ES490&lt;&gt;"RussOutdoor",
_xlpm.COEFF))</f>
        <v/>
      </c>
      <c r="BH490" s="68">
        <f t="array" ref="BH490">
_xlfn.LET(_xlpm.COEFF,
IF($AW490+$AX490=0,0,IF(MAX(MIN($AX490,EOMONTH(BH$15,0))-MAX($AW490,BH$15)+1,)&gt;0,1,0)),
_xlfn.IFS(
$ES490="LisChannel",
_xlpm.COEFF*
INDEX({1;1;1.2;1.2;1;1;1;1;1.2;1.2;1.2;1.2},
MATCH(MONTH(BH$15),
{1,2,3,4,5,6,7,8,9,10,11,12})),
CONCATENATE($ES490," ",$L490)="RussOutdoor метро",
_xlpm.COEFF*
INDEX({0.8;0.9;1.1;1.1;1;1;1;1;1.1;1.1;1.1;1.1},
MATCH(MONTH(BH$15),
{1,2,3,4,5,6,7,8,9,10,11,12})),
$ES490&lt;&gt;"LisChannel",
_xlpm.COEFF,
$ES490&lt;&gt;"RussOutdoor",
_xlpm.COEFF))</f>
        <v/>
      </c>
      <c r="BI490" s="68">
        <f t="array" ref="BI490">
_xlfn.LET(_xlpm.COEFF,
IF($AW490+$AX490=0,0,IF(MAX(MIN($AX490,EOMONTH(BI$15,0))-MAX($AW490,BI$15)+1,)&gt;0,1,0)),
_xlfn.IFS(
$ES490="LisChannel",
_xlpm.COEFF*
INDEX({1;1;1.2;1.2;1;1;1;1;1.2;1.2;1.2;1.2},
MATCH(MONTH(BI$15),
{1,2,3,4,5,6,7,8,9,10,11,12})),
CONCATENATE($ES490," ",$L490)="RussOutdoor метро",
_xlpm.COEFF*
INDEX({0.8;0.9;1.1;1.1;1;1;1;1;1.1;1.1;1.1;1.1},
MATCH(MONTH(BI$15),
{1,2,3,4,5,6,7,8,9,10,11,12})),
$ES490&lt;&gt;"LisChannel",
_xlpm.COEFF,
$ES490&lt;&gt;"RussOutdoor",
_xlpm.COEFF))</f>
        <v/>
      </c>
      <c r="BJ490" s="68">
        <f t="array" ref="BJ490">
_xlfn.LET(_xlpm.COEFF,
IF($AW490+$AX490=0,0,IF(MAX(MIN($AX490,EOMONTH(BJ$15,0))-MAX($AW490,BJ$15)+1,)&gt;0,1,0)),
_xlfn.IFS(
$ES490="LisChannel",
_xlpm.COEFF*
INDEX({1;1;1.2;1.2;1;1;1;1;1.2;1.2;1.2;1.2},
MATCH(MONTH(BJ$15),
{1,2,3,4,5,6,7,8,9,10,11,12})),
CONCATENATE($ES490," ",$L490)="RussOutdoor метро",
_xlpm.COEFF*
INDEX({0.8;0.9;1.1;1.1;1;1;1;1;1.1;1.1;1.1;1.1},
MATCH(MONTH(BJ$15),
{1,2,3,4,5,6,7,8,9,10,11,12})),
$ES490&lt;&gt;"LisChannel",
_xlpm.COEFF,
$ES490&lt;&gt;"RussOutdoor",
_xlpm.COEFF))</f>
        <v/>
      </c>
      <c r="BK490" s="68">
        <f t="array" ref="BK490">
_xlfn.LET(_xlpm.COEFF,
IF($AW490+$AX490=0,0,IF(MAX(MIN($AX490,EOMONTH(BK$15,0))-MAX($AW490,BK$15)+1,)&gt;0,1,0)),
_xlfn.IFS(
$ES490="LisChannel",
_xlpm.COEFF*
INDEX({1;1;1.2;1.2;1;1;1;1;1.2;1.2;1.2;1.2},
MATCH(MONTH(BK$15),
{1,2,3,4,5,6,7,8,9,10,11,12})),
CONCATENATE($ES490," ",$L490)="RussOutdoor метро",
_xlpm.COEFF*
INDEX({0.8;0.9;1.1;1.1;1;1;1;1;1.1;1.1;1.1;1.1},
MATCH(MONTH(BK$15),
{1,2,3,4,5,6,7,8,9,10,11,12})),
$ES490&lt;&gt;"LisChannel",
_xlpm.COEFF,
$ES490&lt;&gt;"RussOutdoor",
_xlpm.COEFF))</f>
        <v/>
      </c>
      <c r="BL490" s="62">
        <f>COUNTIFS($AZ490:$BK490,"&gt;0")</f>
        <v/>
      </c>
      <c r="BM490" s="65" t="n"/>
      <c r="BN490" s="125">
        <f>$DJ490</f>
        <v/>
      </c>
      <c r="BO490" s="63">
        <f>$DQ490</f>
        <v/>
      </c>
      <c r="BP490" s="125">
        <f>
IFERROR(
IF($BL490=0,0,
$BN490*(1-$BO490)),
0)</f>
        <v/>
      </c>
      <c r="BQ490" s="125">
        <f t="array" ref="BQ490">
IFERROR(
_xlfn.IFS(
$DH490="день_1",
$BP490*$BL490/($AX490-$AW490+1)*AZ490*(DAY(EOMONTH(AZ$15,0))),
$DH490="день_2",
$BP490/30*MAX(MIN($AX490,EOMONTH(AZ$15,0))-MAX($AW490,AZ$15)+1,),
$DH490="раб.день",
$BP490/30*(IFERROR(
_xlfn.LET(_xlpm.VD,
CHOOSE(
{1;2;3;4;5;6;7;8;9;10;11;12;13;14;15;16;17;18},
45658,45659,45660,45661,45662,45663,45664,45665,45711,45724,45778,45779,45785,45786,45820,45821,45965,46022),
_xlfn.LET(_xlpm.DD,
MAX(MIN($AX490,EOMONTH(AZ$15,0))-MAX($AW490,AZ$15),),
_xlfn.IFS(
AND(MONTH($AW490)=MONTH(AZ$15),MONTH($AX490)&lt;&gt;MONTH(AZ$15)),
NETWORKDAYS.INTL($AW490,$AW490+_xlpm.DD,1,_xlpm.VD),
AND(MONTH($AW490)&lt;&gt;MONTH(AZ$15),MONTH($AX490)=MONTH(AZ$15)),
NETWORKDAYS.INTL(($AX490)-_xlpm.DD,$AX490,1,_xlpm.VD),
AND(MONTH($AW490)&lt;MONTH(AZ$15),MONTH($AX490)&gt;MONTH(AZ$15)),
NETWORKDAYS.INTL((EOMONTH(AZ$15-1,1))-_xlpm.DD,EOMONTH(AZ$15-1,1),1,_xlpm.VD),
AND(MONTH($AW490)=MONTH(AZ$15),MONTH($AX490)=MONTH(AZ$15)),
NETWORKDAYS.INTL($AW490,$AX490,1,_xlpm.VD)))),0)),
$DH490="месяц",
$BP490*AZ490,
$DH490="неделя",
$BP490*AZ490/7*(ROUNDUP((DAY(EOMONTH(AZ$15,0)))/4,0))),
0)</f>
        <v/>
      </c>
      <c r="BR490" s="125">
        <f t="array" ref="BR490">
IFERROR(
_xlfn.IFS(
$DH490="день_1",
$BP490*$BL490/($AX490-$AW490+1)*BA490*(DAY(EOMONTH(BA$15,0))),
$DH490="день_2",
$BP490/30*MAX(MIN($AX490,EOMONTH(BA$15,0))-MAX($AW490,BA$15)+1,),
$DH490="раб.день",
$BP490/30*(IFERROR(
_xlfn.LET(_xlpm.VD,
CHOOSE(
{1;2;3;4;5;6;7;8;9;10;11;12;13;14;15;16;17;18},
45658,45659,45660,45661,45662,45663,45664,45665,45711,45724,45778,45779,45785,45786,45820,45821,45965,46022),
_xlfn.LET(_xlpm.DD,
MAX(MIN($AX490,EOMONTH(BA$15,0))-MAX($AW490,BA$15),),
_xlfn.IFS(
AND(MONTH($AW490)=MONTH(BA$15),MONTH($AX490)&lt;&gt;MONTH(BA$15)),
NETWORKDAYS.INTL($AW490,$AW490+_xlpm.DD,1,_xlpm.VD),
AND(MONTH($AW490)&lt;&gt;MONTH(BA$15),MONTH($AX490)=MONTH(BA$15)),
NETWORKDAYS.INTL(($AX490)-_xlpm.DD,$AX490,1,_xlpm.VD),
AND(MONTH($AW490)&lt;MONTH(BA$15),MONTH($AX490)&gt;MONTH(BA$15)),
NETWORKDAYS.INTL((EOMONTH(BA$15-1,1))-_xlpm.DD,EOMONTH(BA$15-1,1),1,_xlpm.VD),
AND(MONTH($AW490)=MONTH(BA$15),MONTH($AX490)=MONTH(BA$15)),
NETWORKDAYS.INTL($AW490,$AX490,1,_xlpm.VD)))),0)),
$DH490="месяц",
$BP490*BA490,
$DH490="неделя",
$BP490*BA490/7*(ROUNDUP((DAY(EOMONTH(BA$15,0)))/4,0))),
0)</f>
        <v/>
      </c>
      <c r="BS490" s="125">
        <f t="array" ref="BS490">
IFERROR(
_xlfn.IFS(
$DH490="день_1",
$BP490*$BL490/($AX490-$AW490+1)*BB490*(DAY(EOMONTH(BB$15,0))),
$DH490="день_2",
$BP490/30*MAX(MIN($AX490,EOMONTH(BB$15,0))-MAX($AW490,BB$15)+1,),
$DH490="раб.день",
$BP490/30*(IFERROR(
_xlfn.LET(_xlpm.VD,
CHOOSE(
{1;2;3;4;5;6;7;8;9;10;11;12;13;14;15;16;17;18},
45658,45659,45660,45661,45662,45663,45664,45665,45711,45724,45778,45779,45785,45786,45820,45821,45965,46022),
_xlfn.LET(_xlpm.DD,
MAX(MIN($AX490,EOMONTH(BB$15,0))-MAX($AW490,BB$15),),
_xlfn.IFS(
AND(MONTH($AW490)=MONTH(BB$15),MONTH($AX490)&lt;&gt;MONTH(BB$15)),
NETWORKDAYS.INTL($AW490,$AW490+_xlpm.DD,1,_xlpm.VD),
AND(MONTH($AW490)&lt;&gt;MONTH(BB$15),MONTH($AX490)=MONTH(BB$15)),
NETWORKDAYS.INTL(($AX490)-_xlpm.DD,$AX490,1,_xlpm.VD),
AND(MONTH($AW490)&lt;MONTH(BB$15),MONTH($AX490)&gt;MONTH(BB$15)),
NETWORKDAYS.INTL((EOMONTH(BB$15-1,1))-_xlpm.DD,EOMONTH(BB$15-1,1),1,_xlpm.VD),
AND(MONTH($AW490)=MONTH(BB$15),MONTH($AX490)=MONTH(BB$15)),
NETWORKDAYS.INTL($AW490,$AX490,1,_xlpm.VD)))),0)),
$DH490="месяц",
$BP490*BB490,
$DH490="неделя",
$BP490*BB490/7*(ROUNDUP((DAY(EOMONTH(BB$15,0)))/4,0))),
0)</f>
        <v/>
      </c>
      <c r="BT490" s="125">
        <f t="array" ref="BT490">
IFERROR(
_xlfn.IFS(
$DH490="день_1",
$BP490*$BL490/($AX490-$AW490+1)*BC490*(DAY(EOMONTH(BC$15,0))),
$DH490="день_2",
$BP490/30*MAX(MIN($AX490,EOMONTH(BC$15,0))-MAX($AW490,BC$15)+1,),
$DH490="раб.день",
$BP490/30*(IFERROR(
_xlfn.LET(_xlpm.VD,
CHOOSE(
{1;2;3;4;5;6;7;8;9;10;11;12;13;14;15;16;17;18},
45658,45659,45660,45661,45662,45663,45664,45665,45711,45724,45778,45779,45785,45786,45820,45821,45965,46022),
_xlfn.LET(_xlpm.DD,
MAX(MIN($AX490,EOMONTH(BC$15,0))-MAX($AW490,BC$15),),
_xlfn.IFS(
AND(MONTH($AW490)=MONTH(BC$15),MONTH($AX490)&lt;&gt;MONTH(BC$15)),
NETWORKDAYS.INTL($AW490,$AW490+_xlpm.DD,1,_xlpm.VD),
AND(MONTH($AW490)&lt;&gt;MONTH(BC$15),MONTH($AX490)=MONTH(BC$15)),
NETWORKDAYS.INTL(($AX490)-_xlpm.DD,$AX490,1,_xlpm.VD),
AND(MONTH($AW490)&lt;MONTH(BC$15),MONTH($AX490)&gt;MONTH(BC$15)),
NETWORKDAYS.INTL((EOMONTH(BC$15-1,1))-_xlpm.DD,EOMONTH(BC$15-1,1),1,_xlpm.VD),
AND(MONTH($AW490)=MONTH(BC$15),MONTH($AX490)=MONTH(BC$15)),
NETWORKDAYS.INTL($AW490,$AX490,1,_xlpm.VD)))),0)),
$DH490="месяц",
$BP490*BC490,
$DH490="неделя",
$BP490*BC490/7*(ROUNDUP((DAY(EOMONTH(BC$15,0)))/4,0))),
0)</f>
        <v/>
      </c>
      <c r="BU490" s="125">
        <f t="array" ref="BU490">
IFERROR(
_xlfn.IFS(
$DH490="день_1",
$BP490*$BL490/($AX490-$AW490+1)*BD490*(DAY(EOMONTH(BD$15,0))),
$DH490="день_2",
$BP490/30*MAX(MIN($AX490,EOMONTH(BD$15,0))-MAX($AW490,BD$15)+1,),
$DH490="раб.день",
$BP490/30*(IFERROR(
_xlfn.LET(_xlpm.VD,
CHOOSE(
{1;2;3;4;5;6;7;8;9;10;11;12;13;14;15;16;17;18},
45658,45659,45660,45661,45662,45663,45664,45665,45711,45724,45778,45779,45785,45786,45820,45821,45965,46022),
_xlfn.LET(_xlpm.DD,
MAX(MIN($AX490,EOMONTH(BD$15,0))-MAX($AW490,BD$15),),
_xlfn.IFS(
AND(MONTH($AW490)=MONTH(BD$15),MONTH($AX490)&lt;&gt;MONTH(BD$15)),
NETWORKDAYS.INTL($AW490,$AW490+_xlpm.DD,1,_xlpm.VD),
AND(MONTH($AW490)&lt;&gt;MONTH(BD$15),MONTH($AX490)=MONTH(BD$15)),
NETWORKDAYS.INTL(($AX490)-_xlpm.DD,$AX490,1,_xlpm.VD),
AND(MONTH($AW490)&lt;MONTH(BD$15),MONTH($AX490)&gt;MONTH(BD$15)),
NETWORKDAYS.INTL((EOMONTH(BD$15-1,1))-_xlpm.DD,EOMONTH(BD$15-1,1),1,_xlpm.VD),
AND(MONTH($AW490)=MONTH(BD$15),MONTH($AX490)=MONTH(BD$15)),
NETWORKDAYS.INTL($AW490,$AX490,1,_xlpm.VD)))),0)),
$DH490="месяц",
$BP490*BD490,
$DH490="неделя",
$BP490*BD490/7*(ROUNDUP((DAY(EOMONTH(BD$15,0)))/4,0))),
0)</f>
        <v/>
      </c>
      <c r="BV490" s="125">
        <f t="array" ref="BV490">
IFERROR(
_xlfn.IFS(
$DH490="день_1",
$BP490*$BL490/($AX490-$AW490+1)*BE490*(DAY(EOMONTH(BE$15,0))),
$DH490="день_2",
$BP490/30*MAX(MIN($AX490,EOMONTH(BE$15,0))-MAX($AW490,BE$15)+1,),
$DH490="раб.день",
$BP490/30*(IFERROR(
_xlfn.LET(_xlpm.VD,
CHOOSE(
{1;2;3;4;5;6;7;8;9;10;11;12;13;14;15;16;17;18},
45658,45659,45660,45661,45662,45663,45664,45665,45711,45724,45778,45779,45785,45786,45820,45821,45965,46022),
_xlfn.LET(_xlpm.DD,
MAX(MIN($AX490,EOMONTH(BE$15,0))-MAX($AW490,BE$15),),
_xlfn.IFS(
AND(MONTH($AW490)=MONTH(BE$15),MONTH($AX490)&lt;&gt;MONTH(BE$15)),
NETWORKDAYS.INTL($AW490,$AW490+_xlpm.DD,1,_xlpm.VD),
AND(MONTH($AW490)&lt;&gt;MONTH(BE$15),MONTH($AX490)=MONTH(BE$15)),
NETWORKDAYS.INTL(($AX490)-_xlpm.DD,$AX490,1,_xlpm.VD),
AND(MONTH($AW490)&lt;MONTH(BE$15),MONTH($AX490)&gt;MONTH(BE$15)),
NETWORKDAYS.INTL((EOMONTH(BE$15-1,1))-_xlpm.DD,EOMONTH(BE$15-1,1),1,_xlpm.VD),
AND(MONTH($AW490)=MONTH(BE$15),MONTH($AX490)=MONTH(BE$15)),
NETWORKDAYS.INTL($AW490,$AX490,1,_xlpm.VD)))),0)),
$DH490="месяц",
$BP490*BE490,
$DH490="неделя",
$BP490*BE490/7*(ROUNDUP((DAY(EOMONTH(BE$15,0)))/4,0))),
0)</f>
        <v/>
      </c>
      <c r="BW490" s="125">
        <f t="array" ref="BW490">
IFERROR(
_xlfn.IFS(
$DH490="день_1",
$BP490*$BL490/($AX490-$AW490+1)*BF490*(DAY(EOMONTH(BF$15,0))),
$DH490="день_2",
$BP490/30*MAX(MIN($AX490,EOMONTH(BF$15,0))-MAX($AW490,BF$15)+1,),
$DH490="раб.день",
$BP490/30*(IFERROR(
_xlfn.LET(_xlpm.VD,
CHOOSE(
{1;2;3;4;5;6;7;8;9;10;11;12;13;14;15;16;17;18},
45658,45659,45660,45661,45662,45663,45664,45665,45711,45724,45778,45779,45785,45786,45820,45821,45965,46022),
_xlfn.LET(_xlpm.DD,
MAX(MIN($AX490,EOMONTH(BF$15,0))-MAX($AW490,BF$15),),
_xlfn.IFS(
AND(MONTH($AW490)=MONTH(BF$15),MONTH($AX490)&lt;&gt;MONTH(BF$15)),
NETWORKDAYS.INTL($AW490,$AW490+_xlpm.DD,1,_xlpm.VD),
AND(MONTH($AW490)&lt;&gt;MONTH(BF$15),MONTH($AX490)=MONTH(BF$15)),
NETWORKDAYS.INTL(($AX490)-_xlpm.DD,$AX490,1,_xlpm.VD),
AND(MONTH($AW490)&lt;MONTH(BF$15),MONTH($AX490)&gt;MONTH(BF$15)),
NETWORKDAYS.INTL((EOMONTH(BF$15-1,1))-_xlpm.DD,EOMONTH(BF$15-1,1),1,_xlpm.VD),
AND(MONTH($AW490)=MONTH(BF$15),MONTH($AX490)=MONTH(BF$15)),
NETWORKDAYS.INTL($AW490,$AX490,1,_xlpm.VD)))),0)),
$DH490="месяц",
$BP490*BF490,
$DH490="неделя",
$BP490*BF490/7*(ROUNDUP((DAY(EOMONTH(BF$15,0)))/4,0))),
0)</f>
        <v/>
      </c>
      <c r="BX490" s="125">
        <f t="array" ref="BX490">
IFERROR(
_xlfn.IFS(
$DH490="день_1",
$BP490*$BL490/($AX490-$AW490+1)*BG490*(DAY(EOMONTH(BG$15,0))),
$DH490="день_2",
$BP490/30*MAX(MIN($AX490,EOMONTH(BG$15,0))-MAX($AW490,BG$15)+1,),
$DH490="раб.день",
$BP490/30*(IFERROR(
_xlfn.LET(_xlpm.VD,
CHOOSE(
{1;2;3;4;5;6;7;8;9;10;11;12;13;14;15;16;17;18},
45658,45659,45660,45661,45662,45663,45664,45665,45711,45724,45778,45779,45785,45786,45820,45821,45965,46022),
_xlfn.LET(_xlpm.DD,
MAX(MIN($AX490,EOMONTH(BG$15,0))-MAX($AW490,BG$15),),
_xlfn.IFS(
AND(MONTH($AW490)=MONTH(BG$15),MONTH($AX490)&lt;&gt;MONTH(BG$15)),
NETWORKDAYS.INTL($AW490,$AW490+_xlpm.DD,1,_xlpm.VD),
AND(MONTH($AW490)&lt;&gt;MONTH(BG$15),MONTH($AX490)=MONTH(BG$15)),
NETWORKDAYS.INTL(($AX490)-_xlpm.DD,$AX490,1,_xlpm.VD),
AND(MONTH($AW490)&lt;MONTH(BG$15),MONTH($AX490)&gt;MONTH(BG$15)),
NETWORKDAYS.INTL((EOMONTH(BG$15-1,1))-_xlpm.DD,EOMONTH(BG$15-1,1),1,_xlpm.VD),
AND(MONTH($AW490)=MONTH(BG$15),MONTH($AX490)=MONTH(BG$15)),
NETWORKDAYS.INTL($AW490,$AX490,1,_xlpm.VD)))),0)),
$DH490="месяц",
$BP490*BG490,
$DH490="неделя",
$BP490*BG490/7*(ROUNDUP((DAY(EOMONTH(BG$15,0)))/4,0))),
0)</f>
        <v/>
      </c>
      <c r="BY490" s="125">
        <f t="array" ref="BY490">
IFERROR(
_xlfn.IFS(
$DH490="день_1",
$BP490*$BL490/($AX490-$AW490+1)*BH490*(DAY(EOMONTH(BH$15,0))),
$DH490="день_2",
$BP490/30*MAX(MIN($AX490,EOMONTH(BH$15,0))-MAX($AW490,BH$15)+1,),
$DH490="раб.день",
$BP490/30*(IFERROR(
_xlfn.LET(_xlpm.VD,
CHOOSE(
{1;2;3;4;5;6;7;8;9;10;11;12;13;14;15;16;17;18},
45658,45659,45660,45661,45662,45663,45664,45665,45711,45724,45778,45779,45785,45786,45820,45821,45965,46022),
_xlfn.LET(_xlpm.DD,
MAX(MIN($AX490,EOMONTH(BH$15,0))-MAX($AW490,BH$15),),
_xlfn.IFS(
AND(MONTH($AW490)=MONTH(BH$15),MONTH($AX490)&lt;&gt;MONTH(BH$15)),
NETWORKDAYS.INTL($AW490,$AW490+_xlpm.DD,1,_xlpm.VD),
AND(MONTH($AW490)&lt;&gt;MONTH(BH$15),MONTH($AX490)=MONTH(BH$15)),
NETWORKDAYS.INTL(($AX490)-_xlpm.DD,$AX490,1,_xlpm.VD),
AND(MONTH($AW490)&lt;MONTH(BH$15),MONTH($AX490)&gt;MONTH(BH$15)),
NETWORKDAYS.INTL((EOMONTH(BH$15-1,1))-_xlpm.DD,EOMONTH(BH$15-1,1),1,_xlpm.VD),
AND(MONTH($AW490)=MONTH(BH$15),MONTH($AX490)=MONTH(BH$15)),
NETWORKDAYS.INTL($AW490,$AX490,1,_xlpm.VD)))),0)),
$DH490="месяц",
$BP490*BH490,
$DH490="неделя",
$BP490*BH490/7*(ROUNDUP((DAY(EOMONTH(BH$15,0)))/4,0))),
0)</f>
        <v/>
      </c>
      <c r="BZ490" s="125">
        <f t="array" ref="BZ490">
IFERROR(
_xlfn.IFS(
$DH490="день_1",
$BP490*$BL490/($AX490-$AW490+1)*BI490*(DAY(EOMONTH(BI$15,0))),
$DH490="день_2",
$BP490/30*MAX(MIN($AX490,EOMONTH(BI$15,0))-MAX($AW490,BI$15)+1,),
$DH490="раб.день",
$BP490/30*(IFERROR(
_xlfn.LET(_xlpm.VD,
CHOOSE(
{1;2;3;4;5;6;7;8;9;10;11;12;13;14;15;16;17;18},
45658,45659,45660,45661,45662,45663,45664,45665,45711,45724,45778,45779,45785,45786,45820,45821,45965,46022),
_xlfn.LET(_xlpm.DD,
MAX(MIN($AX490,EOMONTH(BI$15,0))-MAX($AW490,BI$15),),
_xlfn.IFS(
AND(MONTH($AW490)=MONTH(BI$15),MONTH($AX490)&lt;&gt;MONTH(BI$15)),
NETWORKDAYS.INTL($AW490,$AW490+_xlpm.DD,1,_xlpm.VD),
AND(MONTH($AW490)&lt;&gt;MONTH(BI$15),MONTH($AX490)=MONTH(BI$15)),
NETWORKDAYS.INTL(($AX490)-_xlpm.DD,$AX490,1,_xlpm.VD),
AND(MONTH($AW490)&lt;MONTH(BI$15),MONTH($AX490)&gt;MONTH(BI$15)),
NETWORKDAYS.INTL((EOMONTH(BI$15-1,1))-_xlpm.DD,EOMONTH(BI$15-1,1),1,_xlpm.VD),
AND(MONTH($AW490)=MONTH(BI$15),MONTH($AX490)=MONTH(BI$15)),
NETWORKDAYS.INTL($AW490,$AX490,1,_xlpm.VD)))),0)),
$DH490="месяц",
$BP490*BI490,
$DH490="неделя",
$BP490*BI490/7*(ROUNDUP((DAY(EOMONTH(BI$15,0)))/4,0))),
0)</f>
        <v/>
      </c>
      <c r="CA490" s="125">
        <f t="array" ref="CA490">
IFERROR(
_xlfn.IFS(
$DH490="день_1",
$BP490*$BL490/($AX490-$AW490+1)*BJ490*(DAY(EOMONTH(BJ$15,0))),
$DH490="день_2",
$BP490/30*MAX(MIN($AX490,EOMONTH(BJ$15,0))-MAX($AW490,BJ$15)+1,),
$DH490="раб.день",
$BP490/30*(IFERROR(
_xlfn.LET(_xlpm.VD,
CHOOSE(
{1;2;3;4;5;6;7;8;9;10;11;12;13;14;15;16;17;18},
45658,45659,45660,45661,45662,45663,45664,45665,45711,45724,45778,45779,45785,45786,45820,45821,45965,46022),
_xlfn.LET(_xlpm.DD,
MAX(MIN($AX490,EOMONTH(BJ$15,0))-MAX($AW490,BJ$15),),
_xlfn.IFS(
AND(MONTH($AW490)=MONTH(BJ$15),MONTH($AX490)&lt;&gt;MONTH(BJ$15)),
NETWORKDAYS.INTL($AW490,$AW490+_xlpm.DD,1,_xlpm.VD),
AND(MONTH($AW490)&lt;&gt;MONTH(BJ$15),MONTH($AX490)=MONTH(BJ$15)),
NETWORKDAYS.INTL(($AX490)-_xlpm.DD,$AX490,1,_xlpm.VD),
AND(MONTH($AW490)&lt;MONTH(BJ$15),MONTH($AX490)&gt;MONTH(BJ$15)),
NETWORKDAYS.INTL((EOMONTH(BJ$15-1,1))-_xlpm.DD,EOMONTH(BJ$15-1,1),1,_xlpm.VD),
AND(MONTH($AW490)=MONTH(BJ$15),MONTH($AX490)=MONTH(BJ$15)),
NETWORKDAYS.INTL($AW490,$AX490,1,_xlpm.VD)))),0)),
$DH490="месяц",
$BP490*BJ490,
$DH490="неделя",
$BP490*BJ490/7*(ROUNDUP((DAY(EOMONTH(BJ$15,0)))/4,0))),
0)</f>
        <v/>
      </c>
      <c r="CB490" s="125">
        <f t="array" ref="CB490">
IFERROR(
_xlfn.IFS(
$DH490="день_1",
$BP490*$BL490/($AX490-$AW490+1)*BK490*(DAY(EOMONTH(BK$15,0))),
$DH490="день_2",
$BP490/30*MAX(MIN($AX490,EOMONTH(BK$15,0))-MAX($AW490,BK$15)+1,),
$DH490="раб.день",
$BP490/30*(IFERROR(
_xlfn.LET(_xlpm.VD,
CHOOSE(
{1;2;3;4;5;6;7;8;9;10;11;12;13;14;15;16;17;18},
45658,45659,45660,45661,45662,45663,45664,45665,45711,45724,45778,45779,45785,45786,45820,45821,45965,46022),
_xlfn.LET(_xlpm.DD,
MAX(MIN($AX490,EOMONTH(BK$15,0))-MAX($AW490,BK$15),),
_xlfn.IFS(
AND(MONTH($AW490)=MONTH(BK$15),MONTH($AX490)&lt;&gt;MONTH(BK$15)),
NETWORKDAYS.INTL($AW490,$AW490+_xlpm.DD,1,_xlpm.VD),
AND(MONTH($AW490)&lt;&gt;MONTH(BK$15),MONTH($AX490)=MONTH(BK$15)),
NETWORKDAYS.INTL(($AX490)-_xlpm.DD,$AX490,1,_xlpm.VD),
AND(MONTH($AW490)&lt;MONTH(BK$15),MONTH($AX490)&gt;MONTH(BK$15)),
NETWORKDAYS.INTL((EOMONTH(BK$15-1,1))-_xlpm.DD,EOMONTH(BK$15-1,1),1,_xlpm.VD),
AND(MONTH($AW490)=MONTH(BK$15),MONTH($AX490)=MONTH(BK$15)),
NETWORKDAYS.INTL($AW490,$AX490,1,_xlpm.VD)))),0)),
$DH490="месяц",
$BP490*BK490,
$DH490="неделя",
$BP490*BK490/7*(ROUNDUP((DAY(EOMONTH(BK$15,0)))/4,0))),
0)</f>
        <v/>
      </c>
      <c r="CC490" s="125">
        <f>SUM($BQ490:$CB490)</f>
        <v/>
      </c>
      <c r="CD490" s="126">
        <f>SUM($EH490:$EH490)</f>
        <v/>
      </c>
      <c r="CE490" s="126">
        <f>$CD490*$AB490</f>
        <v/>
      </c>
      <c r="CF490" s="126">
        <f>SUM($EK490:$EK490)</f>
        <v/>
      </c>
      <c r="CG490" s="126">
        <f>$CF490*$AB490</f>
        <v/>
      </c>
      <c r="CH490" s="126">
        <f>SUM($CC490,$CE490,$CG490)</f>
        <v/>
      </c>
      <c r="CI490" s="126">
        <f>$CH490*(1+$CM490)</f>
        <v/>
      </c>
      <c r="CJ490" s="127" t="n">
        <v>0</v>
      </c>
      <c r="CK490" s="126">
        <f>SUM($CH490:$CH490)*(1+$CJ490)</f>
        <v/>
      </c>
      <c r="CL490" s="126">
        <f>SUM($CH490:$CH490)*(1+$CM490)</f>
        <v/>
      </c>
      <c r="CM490" s="59" t="inlineStr">
        <is>
          <t>20%</t>
        </is>
      </c>
      <c r="CN490" s="59" t="n"/>
      <c r="CO490" s="72" t="n"/>
      <c r="CP490" s="59" t="n"/>
      <c r="CQ490" s="73" t="n"/>
      <c r="CR490" s="73" t="n"/>
      <c r="CS490" s="73" t="n"/>
      <c r="CT490" s="72" t="n"/>
      <c r="CU490" s="79" t="inlineStr">
        <is>
          <t> </t>
        </is>
      </c>
      <c r="CV490" s="60" t="n"/>
      <c r="CW490" s="60" t="n"/>
      <c r="CX490" s="60" t="n"/>
      <c r="CY490" s="127">
        <f>IFERROR(($CC490-$EE490)/($EE490/(1-$DQ490)),0)</f>
        <v/>
      </c>
      <c r="CZ490" s="127">
        <f>IFERROR(1-$EI490/($CE490),0)</f>
        <v/>
      </c>
      <c r="DA490" s="127">
        <f>IFERROR(1-$EL490/($CG490),0)</f>
        <v/>
      </c>
      <c r="DB490" s="126">
        <f>ROUND(IFERROR(($CI490/(1+$CM490)-$EN490),0),2)</f>
        <v/>
      </c>
      <c r="DC490" s="128" t="n"/>
      <c r="DD490" s="125" t="n"/>
      <c r="DE490" s="75" t="n">
        <v>0</v>
      </c>
      <c r="DF490" s="128" t="n"/>
      <c r="DG490" s="125">
        <f>IF($DC490=0,0,$DD490*($DC490*100%-$DE490*$DF490))*SUM($AB490:$AB490)</f>
        <v/>
      </c>
      <c r="DH490" s="129" t="inlineStr">
        <is>
          <t>месяц</t>
        </is>
      </c>
      <c r="DI490" s="130">
        <f t="array" ref="DI490">IFERROR(
IF($ES490="LisChannel",
(ROUND(((INDEX({174.625;153.888888888889;130.972222222222},MATCH($AI490,{2;3;4}),0))*$AG490*$AI490),2)),0),0)</f>
        <v/>
      </c>
      <c r="DJ490" s="130">
        <f>
_xlfn.LET(_xlpm.X,
IFERROR(
IF($ES490="НовиковТВ",
(_xlfn.LET(_xlpm.NTV,
_xlfn.LET(_xlpm.MIN,350000,
IF(SUMIFS($DI:$DI,$ES:$ES,"НовиковТВ")&lt;=_xlpm.MIN,
(SUMIFS($DI:$DI,$ES:$ES,"НовиковТВ")/(COUNTIFS($ES:$ES,"НовиковТВ")))*_xlpm.MIN/SUMIFS($DI:$DI,$ES:$ES,"НовиковТВ"),
DI490)),
_xlpm.NTV+$DG490/(1-(1-(_xlpm.NTV)*(1-$DL490)*(1-$DM490)*(1-$DN490)*(1-$DO490)*(1-$DP490)/_xlpm.NTV))))/(1+$EP490),
$DI490+$DG490/(1-(1-($DI490)*(1-$DL490)*(1-$DM490)*(1-$DN490)*(1-$DO490)*(1-$DP490)/$DI490))),
0),
_xlpm.X*(1+$CM490)*(1+$CW490)-_xlpm.X*(1+$CM490)+_xlpm.X)</f>
        <v/>
      </c>
      <c r="DK490" s="125" t="inlineStr">
        <is>
          <t>послед.</t>
        </is>
      </c>
      <c r="DL490" s="63" t="n">
        <v>0</v>
      </c>
      <c r="DM490" s="63" t="n">
        <v>0</v>
      </c>
      <c r="DN490" s="63" t="n">
        <v>0</v>
      </c>
      <c r="DO490" s="63" t="n">
        <v>0</v>
      </c>
      <c r="DP490" s="63" t="n">
        <v>0</v>
      </c>
      <c r="DQ490" s="63">
        <f t="array" ref="DQ490">IFERROR(_xlfn.IFS(
$DK490="послед.",1-(1-$DL490)*(1-$DM490)*(1-$DN490)*(1-$DO490)*(1-$DP490),
$DK490="сумм.",$DL490+$DM490+$DN490+$DO490+$DP490),
0)</f>
        <v/>
      </c>
      <c r="DR490" s="125">
        <f t="array" ref="DR490">
IFERROR(
_xlfn.IFS(
$BL490=0,
0,
$BL490&gt;0,
_xlfn.IFS($DK490="послед.",
$DJ490*(1-$DL490)*(1-$DM490)*(1-$DN490)*(1-$DO490)*(1-$DP490),
$DK490="сумм.",
$DJ490*(1-($DL490+$DM490+$DN490+$DO490+$DP490)))),0)</f>
        <v/>
      </c>
      <c r="DS490" s="125">
        <f t="array" ref="DS490">
IFERROR(_xlfn.IFS(
$DH490="день_1",
$DR490*$BL490/($AX490-$AW490+1)*AZ490*(DAY(EOMONTH(AZ$15,0))),
$DH490="день_2",
$DR490/30*MAX(MIN($AX490,EOMONTH(AZ$15,0))-MAX($AW490,AZ$15)+1,),
$DH490="раб.день",
$DR490/30*(IFERROR(
_xlfn.LET(_xlpm.VD,
CHOOSE(
{1;2;3;4;5;6;7;8;9;10;11;12;13;14;15;16;17;18},
45658,45659,45660,45661,45662,45663,45664,45665,45711,45724,45778,45779,45785,45786,45820,45821,45965,46022),
_xlfn.LET(_xlpm.DD,
MAX(MIN($AX490,EOMONTH(AZ$15,0))-MAX($AW490,AZ$15),),
_xlfn.IFS(
AND(MONTH($AW490)=MONTH(AZ$15),MONTH($AX490)&lt;&gt;MONTH(AZ$15)),
NETWORKDAYS.INTL($AW490,$AW490+_xlpm.DD,1,_xlpm.VD),
AND(MONTH($AW490)&lt;&gt;MONTH(AZ$15),MONTH($AX490)=MONTH(AZ$15)),
NETWORKDAYS.INTL(($AX490)-_xlpm.DD,$AX490,1,_xlpm.VD),
AND(MONTH($AW490)&lt;MONTH(AZ$15),MONTH($AX490)&gt;MONTH(AZ$15)),
NETWORKDAYS.INTL((EOMONTH(AZ$15-1,1))-_xlpm.DD,EOMONTH(AZ$15-1,1),1,_xlpm.VD),
AND(MONTH($AW490)=MONTH(AZ$15),MONTH($AX490)=MONTH(AZ$15)),
NETWORKDAYS.INTL($AW490,$AX490,1,_xlpm.VD)))),0)),
$DH490="месяц",
$DR490*AZ490,
$DH490="неделя",
$DR490*AZ490/7*(ROUNDUP((DAY(EOMONTH(AZ$15,0)))/4,0))),
0)</f>
        <v/>
      </c>
      <c r="DT490" s="125">
        <f t="array" ref="DT490">
IFERROR(_xlfn.IFS(
$DH490="день_1",
$DR490*$BL490/($AX490-$AW490+1)*BA490*(DAY(EOMONTH(BA$15,0))),
$DH490="день_2",
$DR490/30*MAX(MIN($AX490,EOMONTH(BA$15,0))-MAX($AW490,BA$15)+1,),
$DH490="раб.день",
$DR490/30*(IFERROR(
_xlfn.LET(_xlpm.VD,
CHOOSE(
{1;2;3;4;5;6;7;8;9;10;11;12;13;14;15;16;17;18},
45658,45659,45660,45661,45662,45663,45664,45665,45711,45724,45778,45779,45785,45786,45820,45821,45965,46022),
_xlfn.LET(_xlpm.DD,
MAX(MIN($AX490,EOMONTH(BA$15,0))-MAX($AW490,BA$15),),
_xlfn.IFS(
AND(MONTH($AW490)=MONTH(BA$15),MONTH($AX490)&lt;&gt;MONTH(BA$15)),
NETWORKDAYS.INTL($AW490,$AW490+_xlpm.DD,1,_xlpm.VD),
AND(MONTH($AW490)&lt;&gt;MONTH(BA$15),MONTH($AX490)=MONTH(BA$15)),
NETWORKDAYS.INTL(($AX490)-_xlpm.DD,$AX490,1,_xlpm.VD),
AND(MONTH($AW490)&lt;MONTH(BA$15),MONTH($AX490)&gt;MONTH(BA$15)),
NETWORKDAYS.INTL((EOMONTH(BA$15-1,1))-_xlpm.DD,EOMONTH(BA$15-1,1),1,_xlpm.VD),
AND(MONTH($AW490)=MONTH(BA$15),MONTH($AX490)=MONTH(BA$15)),
NETWORKDAYS.INTL($AW490,$AX490,1,_xlpm.VD)))),0)),
$DH490="месяц",
$DR490*BA490,
$DH490="неделя",
$DR490*BA490/7*(ROUNDUP((DAY(EOMONTH(BA$15,0)))/4,0))),
0)</f>
        <v/>
      </c>
      <c r="DU490" s="125">
        <f t="array" ref="DU490">
IFERROR(_xlfn.IFS(
$DH490="день_1",
$DR490*$BL490/($AX490-$AW490+1)*BB490*(DAY(EOMONTH(BB$15,0))),
$DH490="день_2",
$DR490/30*MAX(MIN($AX490,EOMONTH(BB$15,0))-MAX($AW490,BB$15)+1,),
$DH490="раб.день",
$DR490/30*(IFERROR(
_xlfn.LET(_xlpm.VD,
CHOOSE(
{1;2;3;4;5;6;7;8;9;10;11;12;13;14;15;16;17;18},
45658,45659,45660,45661,45662,45663,45664,45665,45711,45724,45778,45779,45785,45786,45820,45821,45965,46022),
_xlfn.LET(_xlpm.DD,
MAX(MIN($AX490,EOMONTH(BB$15,0))-MAX($AW490,BB$15),),
_xlfn.IFS(
AND(MONTH($AW490)=MONTH(BB$15),MONTH($AX490)&lt;&gt;MONTH(BB$15)),
NETWORKDAYS.INTL($AW490,$AW490+_xlpm.DD,1,_xlpm.VD),
AND(MONTH($AW490)&lt;&gt;MONTH(BB$15),MONTH($AX490)=MONTH(BB$15)),
NETWORKDAYS.INTL(($AX490)-_xlpm.DD,$AX490,1,_xlpm.VD),
AND(MONTH($AW490)&lt;MONTH(BB$15),MONTH($AX490)&gt;MONTH(BB$15)),
NETWORKDAYS.INTL((EOMONTH(BB$15-1,1))-_xlpm.DD,EOMONTH(BB$15-1,1),1,_xlpm.VD),
AND(MONTH($AW490)=MONTH(BB$15),MONTH($AX490)=MONTH(BB$15)),
NETWORKDAYS.INTL($AW490,$AX490,1,_xlpm.VD)))),0)),
$DH490="месяц",
$DR490*BB490,
$DH490="неделя",
$DR490*BB490/7*(ROUNDUP((DAY(EOMONTH(BB$15,0)))/4,0))),
0)</f>
        <v/>
      </c>
      <c r="DV490" s="125">
        <f t="array" ref="DV490">
IFERROR(_xlfn.IFS(
$DH490="день_1",
$DR490*$BL490/($AX490-$AW490+1)*BC490*(DAY(EOMONTH(BC$15,0))),
$DH490="день_2",
$DR490/30*MAX(MIN($AX490,EOMONTH(BC$15,0))-MAX($AW490,BC$15)+1,),
$DH490="раб.день",
$DR490/30*(IFERROR(
_xlfn.LET(_xlpm.VD,
CHOOSE(
{1;2;3;4;5;6;7;8;9;10;11;12;13;14;15;16;17;18},
45658,45659,45660,45661,45662,45663,45664,45665,45711,45724,45778,45779,45785,45786,45820,45821,45965,46022),
_xlfn.LET(_xlpm.DD,
MAX(MIN($AX490,EOMONTH(BC$15,0))-MAX($AW490,BC$15),),
_xlfn.IFS(
AND(MONTH($AW490)=MONTH(BC$15),MONTH($AX490)&lt;&gt;MONTH(BC$15)),
NETWORKDAYS.INTL($AW490,$AW490+_xlpm.DD,1,_xlpm.VD),
AND(MONTH($AW490)&lt;&gt;MONTH(BC$15),MONTH($AX490)=MONTH(BC$15)),
NETWORKDAYS.INTL(($AX490)-_xlpm.DD,$AX490,1,_xlpm.VD),
AND(MONTH($AW490)&lt;MONTH(BC$15),MONTH($AX490)&gt;MONTH(BC$15)),
NETWORKDAYS.INTL((EOMONTH(BC$15-1,1))-_xlpm.DD,EOMONTH(BC$15-1,1),1,_xlpm.VD),
AND(MONTH($AW490)=MONTH(BC$15),MONTH($AX490)=MONTH(BC$15)),
NETWORKDAYS.INTL($AW490,$AX490,1,_xlpm.VD)))),0)),
$DH490="месяц",
$DR490*BC490,
$DH490="неделя",
$DR490*BC490/7*(ROUNDUP((DAY(EOMONTH(BC$15,0)))/4,0))),
0)</f>
        <v/>
      </c>
      <c r="DW490" s="125">
        <f t="array" ref="DW490">
IFERROR(_xlfn.IFS(
$DH490="день_1",
$DR490*$BL490/($AX490-$AW490+1)*BD490*(DAY(EOMONTH(BD$15,0))),
$DH490="день_2",
$DR490/30*MAX(MIN($AX490,EOMONTH(BD$15,0))-MAX($AW490,BD$15)+1,),
$DH490="раб.день",
$DR490/30*(IFERROR(
_xlfn.LET(_xlpm.VD,
CHOOSE(
{1;2;3;4;5;6;7;8;9;10;11;12;13;14;15;16;17;18},
45658,45659,45660,45661,45662,45663,45664,45665,45711,45724,45778,45779,45785,45786,45820,45821,45965,46022),
_xlfn.LET(_xlpm.DD,
MAX(MIN($AX490,EOMONTH(BD$15,0))-MAX($AW490,BD$15),),
_xlfn.IFS(
AND(MONTH($AW490)=MONTH(BD$15),MONTH($AX490)&lt;&gt;MONTH(BD$15)),
NETWORKDAYS.INTL($AW490,$AW490+_xlpm.DD,1,_xlpm.VD),
AND(MONTH($AW490)&lt;&gt;MONTH(BD$15),MONTH($AX490)=MONTH(BD$15)),
NETWORKDAYS.INTL(($AX490)-_xlpm.DD,$AX490,1,_xlpm.VD),
AND(MONTH($AW490)&lt;MONTH(BD$15),MONTH($AX490)&gt;MONTH(BD$15)),
NETWORKDAYS.INTL((EOMONTH(BD$15-1,1))-_xlpm.DD,EOMONTH(BD$15-1,1),1,_xlpm.VD),
AND(MONTH($AW490)=MONTH(BD$15),MONTH($AX490)=MONTH(BD$15)),
NETWORKDAYS.INTL($AW490,$AX490,1,_xlpm.VD)))),0)),
$DH490="месяц",
$DR490*BD490,
$DH490="неделя",
$DR490*BD490/7*(ROUNDUP((DAY(EOMONTH(BD$15,0)))/4,0))),
0)</f>
        <v/>
      </c>
      <c r="DX490" s="125">
        <f t="array" ref="DX490">
IFERROR(_xlfn.IFS(
$DH490="день_1",
$DR490*$BL490/($AX490-$AW490+1)*BE490*(DAY(EOMONTH(BE$15,0))),
$DH490="день_2",
$DR490/30*MAX(MIN($AX490,EOMONTH(BE$15,0))-MAX($AW490,BE$15)+1,),
$DH490="раб.день",
$DR490/30*(IFERROR(
_xlfn.LET(_xlpm.VD,
CHOOSE(
{1;2;3;4;5;6;7;8;9;10;11;12;13;14;15;16;17;18},
45658,45659,45660,45661,45662,45663,45664,45665,45711,45724,45778,45779,45785,45786,45820,45821,45965,46022),
_xlfn.LET(_xlpm.DD,
MAX(MIN($AX490,EOMONTH(BE$15,0))-MAX($AW490,BE$15),),
_xlfn.IFS(
AND(MONTH($AW490)=MONTH(BE$15),MONTH($AX490)&lt;&gt;MONTH(BE$15)),
NETWORKDAYS.INTL($AW490,$AW490+_xlpm.DD,1,_xlpm.VD),
AND(MONTH($AW490)&lt;&gt;MONTH(BE$15),MONTH($AX490)=MONTH(BE$15)),
NETWORKDAYS.INTL(($AX490)-_xlpm.DD,$AX490,1,_xlpm.VD),
AND(MONTH($AW490)&lt;MONTH(BE$15),MONTH($AX490)&gt;MONTH(BE$15)),
NETWORKDAYS.INTL((EOMONTH(BE$15-1,1))-_xlpm.DD,EOMONTH(BE$15-1,1),1,_xlpm.VD),
AND(MONTH($AW490)=MONTH(BE$15),MONTH($AX490)=MONTH(BE$15)),
NETWORKDAYS.INTL($AW490,$AX490,1,_xlpm.VD)))),0)),
$DH490="месяц",
$DR490*BE490,
$DH490="неделя",
$DR490*BE490/7*(ROUNDUP((DAY(EOMONTH(BE$15,0)))/4,0))),
0)</f>
        <v/>
      </c>
      <c r="DY490" s="125">
        <f t="array" ref="DY490">
IFERROR(_xlfn.IFS(
$DH490="день_1",
$DR490*$BL490/($AX490-$AW490+1)*BF490*(DAY(EOMONTH(BF$15,0))),
$DH490="день_2",
$DR490/30*MAX(MIN($AX490,EOMONTH(BF$15,0))-MAX($AW490,BF$15)+1,),
$DH490="раб.день",
$DR490/30*(IFERROR(
_xlfn.LET(_xlpm.VD,
CHOOSE(
{1;2;3;4;5;6;7;8;9;10;11;12;13;14;15;16;17;18},
45658,45659,45660,45661,45662,45663,45664,45665,45711,45724,45778,45779,45785,45786,45820,45821,45965,46022),
_xlfn.LET(_xlpm.DD,
MAX(MIN($AX490,EOMONTH(BF$15,0))-MAX($AW490,BF$15),),
_xlfn.IFS(
AND(MONTH($AW490)=MONTH(BF$15),MONTH($AX490)&lt;&gt;MONTH(BF$15)),
NETWORKDAYS.INTL($AW490,$AW490+_xlpm.DD,1,_xlpm.VD),
AND(MONTH($AW490)&lt;&gt;MONTH(BF$15),MONTH($AX490)=MONTH(BF$15)),
NETWORKDAYS.INTL(($AX490)-_xlpm.DD,$AX490,1,_xlpm.VD),
AND(MONTH($AW490)&lt;MONTH(BF$15),MONTH($AX490)&gt;MONTH(BF$15)),
NETWORKDAYS.INTL((EOMONTH(BF$15-1,1))-_xlpm.DD,EOMONTH(BF$15-1,1),1,_xlpm.VD),
AND(MONTH($AW490)=MONTH(BF$15),MONTH($AX490)=MONTH(BF$15)),
NETWORKDAYS.INTL($AW490,$AX490,1,_xlpm.VD)))),0)),
$DH490="месяц",
$DR490*BF490,
$DH490="неделя",
$DR490*BF490/7*(ROUNDUP((DAY(EOMONTH(BF$15,0)))/4,0))),
0)</f>
        <v/>
      </c>
      <c r="DZ490" s="125">
        <f t="array" ref="DZ490">
IFERROR(_xlfn.IFS(
$DH490="день_1",
$DR490*$BL490/($AX490-$AW490+1)*BG490*(DAY(EOMONTH(BG$15,0))),
$DH490="день_2",
$DR490/30*MAX(MIN($AX490,EOMONTH(BG$15,0))-MAX($AW490,BG$15)+1,),
$DH490="раб.день",
$DR490/30*(IFERROR(
_xlfn.LET(_xlpm.VD,
CHOOSE(
{1;2;3;4;5;6;7;8;9;10;11;12;13;14;15;16;17;18},
45658,45659,45660,45661,45662,45663,45664,45665,45711,45724,45778,45779,45785,45786,45820,45821,45965,46022),
_xlfn.LET(_xlpm.DD,
MAX(MIN($AX490,EOMONTH(BG$15,0))-MAX($AW490,BG$15),),
_xlfn.IFS(
AND(MONTH($AW490)=MONTH(BG$15),MONTH($AX490)&lt;&gt;MONTH(BG$15)),
NETWORKDAYS.INTL($AW490,$AW490+_xlpm.DD,1,_xlpm.VD),
AND(MONTH($AW490)&lt;&gt;MONTH(BG$15),MONTH($AX490)=MONTH(BG$15)),
NETWORKDAYS.INTL(($AX490)-_xlpm.DD,$AX490,1,_xlpm.VD),
AND(MONTH($AW490)&lt;MONTH(BG$15),MONTH($AX490)&gt;MONTH(BG$15)),
NETWORKDAYS.INTL((EOMONTH(BG$15-1,1))-_xlpm.DD,EOMONTH(BG$15-1,1),1,_xlpm.VD),
AND(MONTH($AW490)=MONTH(BG$15),MONTH($AX490)=MONTH(BG$15)),
NETWORKDAYS.INTL($AW490,$AX490,1,_xlpm.VD)))),0)),
$DH490="месяц",
$DR490*BG490,
$DH490="неделя",
$DR490*BG490/7*(ROUNDUP((DAY(EOMONTH(BG$15,0)))/4,0))),
0)</f>
        <v/>
      </c>
      <c r="EA490" s="125">
        <f t="array" ref="EA490">
IFERROR(_xlfn.IFS(
$DH490="день_1",
$DR490*$BL490/($AX490-$AW490+1)*BH490*(DAY(EOMONTH(BH$15,0))),
$DH490="день_2",
$DR490/30*MAX(MIN($AX490,EOMONTH(BH$15,0))-MAX($AW490,BH$15)+1,),
$DH490="раб.день",
$DR490/30*(IFERROR(
_xlfn.LET(_xlpm.VD,
CHOOSE(
{1;2;3;4;5;6;7;8;9;10;11;12;13;14;15;16;17;18},
45658,45659,45660,45661,45662,45663,45664,45665,45711,45724,45778,45779,45785,45786,45820,45821,45965,46022),
_xlfn.LET(_xlpm.DD,
MAX(MIN($AX490,EOMONTH(BH$15,0))-MAX($AW490,BH$15),),
_xlfn.IFS(
AND(MONTH($AW490)=MONTH(BH$15),MONTH($AX490)&lt;&gt;MONTH(BH$15)),
NETWORKDAYS.INTL($AW490,$AW490+_xlpm.DD,1,_xlpm.VD),
AND(MONTH($AW490)&lt;&gt;MONTH(BH$15),MONTH($AX490)=MONTH(BH$15)),
NETWORKDAYS.INTL(($AX490)-_xlpm.DD,$AX490,1,_xlpm.VD),
AND(MONTH($AW490)&lt;MONTH(BH$15),MONTH($AX490)&gt;MONTH(BH$15)),
NETWORKDAYS.INTL((EOMONTH(BH$15-1,1))-_xlpm.DD,EOMONTH(BH$15-1,1),1,_xlpm.VD),
AND(MONTH($AW490)=MONTH(BH$15),MONTH($AX490)=MONTH(BH$15)),
NETWORKDAYS.INTL($AW490,$AX490,1,_xlpm.VD)))),0)),
$DH490="месяц",
$DR490*BH490,
$DH490="неделя",
$DR490*BH490/7*(ROUNDUP((DAY(EOMONTH(BH$15,0)))/4,0))),
0)</f>
        <v/>
      </c>
      <c r="EB490" s="125">
        <f t="array" ref="EB490">
IFERROR(_xlfn.IFS(
$DH490="день_1",
$DR490*$BL490/($AX490-$AW490+1)*BI490*(DAY(EOMONTH(BI$15,0))),
$DH490="день_2",
$DR490/30*MAX(MIN($AX490,EOMONTH(BI$15,0))-MAX($AW490,BI$15)+1,),
$DH490="раб.день",
$DR490/30*(IFERROR(
_xlfn.LET(_xlpm.VD,
CHOOSE(
{1;2;3;4;5;6;7;8;9;10;11;12;13;14;15;16;17;18},
45658,45659,45660,45661,45662,45663,45664,45665,45711,45724,45778,45779,45785,45786,45820,45821,45965,46022),
_xlfn.LET(_xlpm.DD,
MAX(MIN($AX490,EOMONTH(BI$15,0))-MAX($AW490,BI$15),),
_xlfn.IFS(
AND(MONTH($AW490)=MONTH(BI$15),MONTH($AX490)&lt;&gt;MONTH(BI$15)),
NETWORKDAYS.INTL($AW490,$AW490+_xlpm.DD,1,_xlpm.VD),
AND(MONTH($AW490)&lt;&gt;MONTH(BI$15),MONTH($AX490)=MONTH(BI$15)),
NETWORKDAYS.INTL(($AX490)-_xlpm.DD,$AX490,1,_xlpm.VD),
AND(MONTH($AW490)&lt;MONTH(BI$15),MONTH($AX490)&gt;MONTH(BI$15)),
NETWORKDAYS.INTL((EOMONTH(BI$15-1,1))-_xlpm.DD,EOMONTH(BI$15-1,1),1,_xlpm.VD),
AND(MONTH($AW490)=MONTH(BI$15),MONTH($AX490)=MONTH(BI$15)),
NETWORKDAYS.INTL($AW490,$AX490,1,_xlpm.VD)))),0)),
$DH490="месяц",
$DR490*BI490,
$DH490="неделя",
$DR490*BI490/7*(ROUNDUP((DAY(EOMONTH(BI$15,0)))/4,0))),
0)</f>
        <v/>
      </c>
      <c r="EC490" s="125">
        <f t="array" ref="EC490">
IFERROR(_xlfn.IFS(
$DH490="день_1",
$DR490*$BL490/($AX490-$AW490+1)*BJ490*(DAY(EOMONTH(BJ$15,0))),
$DH490="день_2",
$DR490/30*MAX(MIN($AX490,EOMONTH(BJ$15,0))-MAX($AW490,BJ$15)+1,),
$DH490="раб.день",
$DR490/30*(IFERROR(
_xlfn.LET(_xlpm.VD,
CHOOSE(
{1;2;3;4;5;6;7;8;9;10;11;12;13;14;15;16;17;18},
45658,45659,45660,45661,45662,45663,45664,45665,45711,45724,45778,45779,45785,45786,45820,45821,45965,46022),
_xlfn.LET(_xlpm.DD,
MAX(MIN($AX490,EOMONTH(BJ$15,0))-MAX($AW490,BJ$15),),
_xlfn.IFS(
AND(MONTH($AW490)=MONTH(BJ$15),MONTH($AX490)&lt;&gt;MONTH(BJ$15)),
NETWORKDAYS.INTL($AW490,$AW490+_xlpm.DD,1,_xlpm.VD),
AND(MONTH($AW490)&lt;&gt;MONTH(BJ$15),MONTH($AX490)=MONTH(BJ$15)),
NETWORKDAYS.INTL(($AX490)-_xlpm.DD,$AX490,1,_xlpm.VD),
AND(MONTH($AW490)&lt;MONTH(BJ$15),MONTH($AX490)&gt;MONTH(BJ$15)),
NETWORKDAYS.INTL((EOMONTH(BJ$15-1,1))-_xlpm.DD,EOMONTH(BJ$15-1,1),1,_xlpm.VD),
AND(MONTH($AW490)=MONTH(BJ$15),MONTH($AX490)=MONTH(BJ$15)),
NETWORKDAYS.INTL($AW490,$AX490,1,_xlpm.VD)))),0)),
$DH490="месяц",
$DR490*BJ490,
$DH490="неделя",
$DR490*BJ490/7*(ROUNDUP((DAY(EOMONTH(BJ$15,0)))/4,0))),
0)</f>
        <v/>
      </c>
      <c r="ED490" s="125">
        <f t="array" ref="ED490">
IFERROR(_xlfn.IFS(
$DH490="день_1",
$DR490*$BL490/($AX490-$AW490+1)*BK490*(DAY(EOMONTH(BK$15,0))),
$DH490="день_2",
$DR490/30*MAX(MIN($AX490,EOMONTH(BK$15,0))-MAX($AW490,BK$15)+1,),
$DH490="раб.день",
$DR490/30*(IFERROR(
_xlfn.LET(_xlpm.VD,
CHOOSE(
{1;2;3;4;5;6;7;8;9;10;11;12;13;14;15;16;17;18},
45658,45659,45660,45661,45662,45663,45664,45665,45711,45724,45778,45779,45785,45786,45820,45821,45965,46022),
_xlfn.LET(_xlpm.DD,
MAX(MIN($AX490,EOMONTH(BK$15,0))-MAX($AW490,BK$15),),
_xlfn.IFS(
AND(MONTH($AW490)=MONTH(BK$15),MONTH($AX490)&lt;&gt;MONTH(BK$15)),
NETWORKDAYS.INTL($AW490,$AW490+_xlpm.DD,1,_xlpm.VD),
AND(MONTH($AW490)&lt;&gt;MONTH(BK$15),MONTH($AX490)=MONTH(BK$15)),
NETWORKDAYS.INTL(($AX490)-_xlpm.DD,$AX490,1,_xlpm.VD),
AND(MONTH($AW490)&lt;MONTH(BK$15),MONTH($AX490)&gt;MONTH(BK$15)),
NETWORKDAYS.INTL((EOMONTH(BK$15-1,1))-_xlpm.DD,EOMONTH(BK$15-1,1),1,_xlpm.VD),
AND(MONTH($AW490)=MONTH(BK$15),MONTH($AX490)=MONTH(BK$15)),
NETWORKDAYS.INTL($AW490,$AX490,1,_xlpm.VD)))),0)),
$DH490="месяц",
$DR490*BK490,
$DH490="неделя",
$DR490*BK490/7*(ROUNDUP((DAY(EOMONTH(BK$15,0)))/4,0))),
0)</f>
        <v/>
      </c>
      <c r="EE490" s="125">
        <f>SUM($DS490,$DT490,$DU490,$DV490,$DW490,$DX490,$DY490,$DZ490,$EA490,$EB490,$EC490,$ED490)</f>
        <v/>
      </c>
      <c r="EF490" s="125">
        <f>IFERROR(ROUND($EE490*(1+$EP490),2),0)</f>
        <v/>
      </c>
      <c r="EG490" s="128" t="n">
        <v>1</v>
      </c>
      <c r="EH490" s="126" t="n">
        <v>0</v>
      </c>
      <c r="EI490" s="126">
        <f>ROUND(SUM($EH490:$EH490)*SUM($AB490:$AB490)*$EG490,2)</f>
        <v/>
      </c>
      <c r="EJ490" s="126">
        <f>ROUND($EI490*(1+$EP490),2)</f>
        <v/>
      </c>
      <c r="EK490" s="126" t="n">
        <v>0</v>
      </c>
      <c r="EL490" s="126">
        <f>ROUND(SUM($EK490:$EK490)*SUM($AB490:$AB490)*$EG490,2)</f>
        <v/>
      </c>
      <c r="EM490" s="126">
        <f>ROUND($EL490*(1+$EP490),2)</f>
        <v/>
      </c>
      <c r="EN490" s="126">
        <f>SUM($EE490,$EI490,$EL490)</f>
        <v/>
      </c>
      <c r="EO490" s="126">
        <f>SUM($EF490,$EJ490,$EM490)</f>
        <v/>
      </c>
      <c r="EP490" s="59" t="inlineStr">
        <is>
          <t>20%</t>
        </is>
      </c>
      <c r="EQ490" s="59" t="n"/>
      <c r="ER490" s="60">
        <f t="array" ref="ER490">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MATCH(ES490,
{"AMS";"RussOutdoor";"HD Outdoor";"Ingroup";"IQ";"Ledproduction";"LisChannel";"Logic";"Media-PPL";"NovikovTV | НовиковТВ";"SMA";"SOK";"КрокусТВ | CrocusTV | IndoorTV";"Сити";"ТЯК Москва"},
0)),"")</f>
        <v/>
      </c>
      <c r="ES490" s="60" t="n"/>
      <c r="ET490" s="60">
        <f t="array" ref="ET490">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MATCH(ES490,
{"AMS";"RussOutdoor";"HD Outdoor";"Ingroup";"IQ";"Ledproduction";"LisChannel";"Logic";"Media-PPL";"NovikovTV | НовиковТВ";"SMA";"SOK";"КрокусТВ | CrocusTV | IndoorTV";"Сити";"ТЯК Москва"},
0)),"")</f>
        <v/>
      </c>
      <c r="EU490" s="60" t="n"/>
      <c r="EV490" s="60" t="n"/>
      <c r="EX490" s="110">
        <f t="array" ref="EX490">
($AR490/30
+N("ТРАФИК ПЛОЩАДКИ"))*
(IFERROR(
_xlfn.LET(
_xlpm.GPR,
HLOOKUP($L490,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(MATCH($T490,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IF($Q490="цифровой",_xlpm.GPR/$AG490,_xlpm.GPR/60)),
0)
+N("DWELL TIME"))*
(IF($AB490=0,0,IF($AB490=1,0.3,IF($AB490=2,0.5,IF($AB490&gt;2,1))))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_xlfn.IFS($AC490="да",1.2,$AC490="нет",1)*
_xlfn.IFS($AD490="да",1.2,$AD490="нет",1)*
IF(R490="статический",1,1.2)*
$X490*
INDEX(
{1.2;1;1.2;1.2;1;1.2;1.2;1.2;1.2;1.2;1.2;1;1.2;1.2;1.2;1.2;1;1;1.2;1.2;1.2;1;1;1;1;1.2;1.2;1.2;1.2;1;1;1;1;1.2;1.2;1.2;1.2;1.2;1.2;1.2;1.2;1;1;1.2;1;1;1;1;1.5;1;1;1.5;1.5;1.2},
MATCH($Q490,_xlpm.MI,0)))&gt;{0.02;0.04;0.06;0.1;0.2;0.4;0.6;0.8;1;2;4;6})),
{0;1;2;3;4;5;6;7;8;9;10;11;12},
0)))
+N("КОЭФФИЦИЕНТ КОНТАКТА"))))*
(_xlfn.IFS($X490&lt;0.1,$X490/1000,$X490&gt;25,5.2,AND($X490&gt;=0.1,$X490&lt;=25),(($X490*2+0.1)/10)*($X490/10)))*
IFERROR((_xlfn.LET(
_xlpm.MA,
{0;0.8;0.85;0.9;0.95;1},
_xlpm.MAA,
{0;1;2;3;4;5},
INDEX(_xlpm.MA,MATCH(SUMPRODUCT(--((IF(ROUND(_xlpm.MAA,1)&gt;5,5,ROUND($AB490,1)))&gt;{0;1;2;3;4;5})),_xlpm.MAA,0)))
+N("КОЭФФИЦИЕНТ КОЛ-ВО КОНСТРУКЦИЙ")),1)*
$AB490,0))*
(IF($Q490="цифровой",$AG490/15*$AI490,1)
+N("ДЛЯ ЦИФРЫ"))</f>
        <v/>
      </c>
      <c r="EY490" s="110">
        <f>IFERROR(EX490*AY490,0)</f>
        <v/>
      </c>
      <c r="EZ490" s="131">
        <f>IFERROR(DP490/EY490*1000,0)</f>
        <v/>
      </c>
      <c r="FA490" s="112">
        <f>IFERROR(FC490/FB490,0)</f>
        <v/>
      </c>
      <c r="FB490" s="112">
        <f>IFERROR((FC490/(EY490/FF490*#REF!))*0.825,0)</f>
        <v/>
      </c>
      <c r="FC490" s="112">
        <f>IFERROR(((EX490*30/AR490)*100)/30,0)</f>
        <v/>
      </c>
      <c r="FD490" s="112">
        <f>IFERROR(EY490/G490*100%,0)</f>
        <v/>
      </c>
      <c r="FE490" s="112">
        <f>IFERROR(FD490/FC490*100%,0)</f>
        <v/>
      </c>
      <c r="FF490" s="110">
        <f>IFERROR(AR490/30*AY490,0)</f>
        <v/>
      </c>
    </row>
    <row r="491" ht="13" customHeight="1">
      <c r="A491" s="59" t="n"/>
      <c r="B491" s="60" t="n"/>
      <c r="C491" s="60" t="n"/>
      <c r="D491" s="60">
        <f t="array" ref="D491">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MATCH($E491,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91" s="60">
        <f t="array" ref="E491">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MATCH($F491,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91" s="60" t="inlineStr"/>
      <c r="G491" s="60" t="n"/>
      <c r="H491" s="60">
        <f t="array" ref="H491">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MATCH($I491,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91" s="60" t="n"/>
      <c r="J491" s="60" t="n"/>
      <c r="K491" s="60" t="n"/>
      <c r="L491" s="60" t="n"/>
      <c r="M491" s="60" t="n"/>
      <c r="N491" s="60" t="n"/>
      <c r="O491" s="60" t="n"/>
      <c r="P491" s="60">
        <f t="array" ref="P491">
_xlfn.IFS(
ISNUMBER(MATCH($Q491,{"шелфбаннер","разделитель","монетница","чековая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ISNUMBER(MATCH($Q491,{"LED/LCD","видеокулер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ISNUMBER(MATCH($Q491,{"автомобиль","машина","выставочное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ISNUMBER(MATCH($Q491,{"билборд","лифтовая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ISNUMBER(MATCH($Q491,{"навигация","подвесной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ISNUMBER(MATCH($Q491,{"движущаяся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ISNUMBER(MATCH($Q491,{"каталог","журнал"},)),
"Пресса",
$Q491="","")</f>
        <v/>
      </c>
      <c r="Q491" s="60" t="n"/>
      <c r="R491" s="60">
        <f t="array" ref="R491">
IFERROR(
_xlfn.IFS(
OR(ISNUMBER(MATCH($Q491,{"экспозиция","макет","стенд","автостенд","авто стенд","выставочное пространство","выставочные стенды","модульные выставочные стенды","3Д конструкция","3D конструкция"},)),P491="Экспонирование"),
"нестандартный",
ISNUMBER(MATCH($Q491,{"скроллер","призматрон"},)),
"динамический",
$P491="Видео",
"цифровой",
OR($P491="Пресса",$P491="Щит",$P491="POSm",$P491="Подвес",$P491="Брендирование/оклейка"),
"статический"),"")</f>
        <v/>
      </c>
      <c r="S491" s="59" t="n"/>
      <c r="T491" s="60" t="n"/>
      <c r="U491" s="60" t="n"/>
      <c r="V491" s="60">
        <f>
IF(P491="Видео",
"цифровой постер/ролик",
IF(ISNUMBER(MATCH(Q491,{"короб световой","короб световой | лайтбокс","короб световой | кристалайт","лайтбокс","лайт бокс","кристалайт","LB","lightbox"},)),
"бэклит",
IF(P491="Брендирование/оклейка",
"перфарированная пленка/самоклейка",
IF(P491="Экспонирование",
"под запрос",
IF(P491="Подвес",
"баннер/ткань",
"")))))</f>
        <v/>
      </c>
      <c r="W491" s="59" t="n"/>
      <c r="X491" s="59" t="n"/>
      <c r="Y491" s="59" t="n"/>
      <c r="Z491" s="61" t="n"/>
      <c r="AA491" s="61" t="n"/>
      <c r="AB491" s="61">
        <f>IF(BL491&gt;0,Z491,0)</f>
        <v/>
      </c>
      <c r="AC491" s="59" t="n"/>
      <c r="AD491" s="59" t="n"/>
      <c r="AE491" s="59" t="n"/>
      <c r="AF491" s="59" t="n"/>
      <c r="AG491" s="59" t="n"/>
      <c r="AH491" s="59" t="n"/>
      <c r="AI491" s="59" t="n"/>
      <c r="AJ491" s="59" t="n"/>
      <c r="AK491" s="59" t="n"/>
      <c r="AL491" s="62">
        <f>IFERROR(IF(OR(R491="статический",R491="динамический",R491="нестандартный",R491="",R491=""),"-",IF(AND(AH491="-",AI491="-"),"-",AK491*3600/AH491*AI491)),"-")</f>
        <v/>
      </c>
      <c r="AM491" s="62">
        <f>IFERROR(IF(OR(R491="статический",R491="динамический",R491="",R491="", R491="BTL",R491="нестандартный"),"-",AG491*AI491*AL491/60),"-")</f>
        <v/>
      </c>
      <c r="AN491" s="63">
        <f>IFERROR(IF(AH491="","-",AG491*AI491/AH491),"-")</f>
        <v/>
      </c>
      <c r="AO491" s="59">
        <f>IFERROR(IF(OR($R491="статический",$R491="динамический",$R491="",$R491="",$R491="BTL",$R491="нестандартный"),"-",$AL491*$AY491),"-")</f>
        <v/>
      </c>
      <c r="AP491" s="62">
        <f>IFERROR(IF(OR($R491="статический",$R491="динамический",$R491="",$R491="",$R491="BTL",$R491="нестандартный"),"-",$AM491*AY491),"-")</f>
        <v/>
      </c>
      <c r="AQ491" s="64" t="n"/>
      <c r="AR491" s="61" t="n"/>
      <c r="AS491" s="61" t="n"/>
      <c r="AT491" s="61" t="n"/>
      <c r="AU491" s="65" t="n"/>
      <c r="AV491" s="124">
        <f>IFERROR(DR491/AT491*1000,"n/a")</f>
        <v/>
      </c>
      <c r="AW491" s="67" t="n"/>
      <c r="AX491" s="67" t="n"/>
      <c r="AY491" s="43">
        <f>IFERROR(IF(OR($AW491="",$AX491=""),"",_xlfn.DAYS($AX491+1,$AW491)),"")</f>
        <v/>
      </c>
      <c r="AZ491" s="68">
        <f t="array" ref="AZ491">
_xlfn.LET(_xlpm.COEFF,
IF($AW491+$AX491=0,0,IF(MAX(MIN($AX491,EOMONTH(AZ$15,0))-MAX($AW491,AZ$15)+1,)&gt;0,1,0)),
_xlfn.IFS(
$ES491="LisChannel",
_xlpm.COEFF*
INDEX({1;1;1.2;1.2;1;1;1;1;1.2;1.2;1.2;1.2},
MATCH(MONTH(AZ$15),
{1,2,3,4,5,6,7,8,9,10,11,12})),
CONCATENATE($ES491," ",$L491)="RussOutdoor метро",
_xlpm.COEFF*
INDEX({0.8;0.9;1.1;1.1;1;1;1;1;1.1;1.1;1.1;1.1},
MATCH(MONTH(AZ$15),
{1,2,3,4,5,6,7,8,9,10,11,12})),
$ES491&lt;&gt;"LisChannel",
_xlpm.COEFF,
$ES491&lt;&gt;"RussOutdoor",
_xlpm.COEFF))</f>
        <v/>
      </c>
      <c r="BA491" s="68">
        <f t="array" ref="BA491">
_xlfn.LET(_xlpm.COEFF,
IF($AW491+$AX491=0,0,IF(MAX(MIN($AX491,EOMONTH(BA$15,0))-MAX($AW491,BA$15)+1,)&gt;0,1,0)),
_xlfn.IFS(
$ES491="LisChannel",
_xlpm.COEFF*
INDEX({1;1;1.2;1.2;1;1;1;1;1.2;1.2;1.2;1.2},
MATCH(MONTH(BA$15),
{1,2,3,4,5,6,7,8,9,10,11,12})),
CONCATENATE($ES491," ",$L491)="RussOutdoor метро",
_xlpm.COEFF*
INDEX({0.8;0.9;1.1;1.1;1;1;1;1;1.1;1.1;1.1;1.1},
MATCH(MONTH(BA$15),
{1,2,3,4,5,6,7,8,9,10,11,12})),
$ES491&lt;&gt;"LisChannel",
_xlpm.COEFF,
$ES491&lt;&gt;"RussOutdoor",
_xlpm.COEFF))</f>
        <v/>
      </c>
      <c r="BB491" s="68">
        <f t="array" ref="BB491">
_xlfn.LET(_xlpm.COEFF,
IF($AW491+$AX491=0,0,IF(MAX(MIN($AX491,EOMONTH(BB$15,0))-MAX($AW491,BB$15)+1,)&gt;0,1,0)),
_xlfn.IFS(
$ES491="LisChannel",
_xlpm.COEFF*
INDEX({1;1;1.2;1.2;1;1;1;1;1.2;1.2;1.2;1.2},
MATCH(MONTH(BB$15),
{1,2,3,4,5,6,7,8,9,10,11,12})),
CONCATENATE($ES491," ",$L491)="RussOutdoor метро",
_xlpm.COEFF*
INDEX({0.8;0.9;1.1;1.1;1;1;1;1;1.1;1.1;1.1;1.1},
MATCH(MONTH(BB$15),
{1,2,3,4,5,6,7,8,9,10,11,12})),
$ES491&lt;&gt;"LisChannel",
_xlpm.COEFF,
$ES491&lt;&gt;"RussOutdoor",
_xlpm.COEFF))</f>
        <v/>
      </c>
      <c r="BC491" s="68">
        <f t="array" ref="BC491">
_xlfn.LET(_xlpm.COEFF,
IF($AW491+$AX491=0,0,IF(MAX(MIN($AX491,EOMONTH(BC$15,0))-MAX($AW491,BC$15)+1,)&gt;0,1,0)),
_xlfn.IFS(
$ES491="LisChannel",
_xlpm.COEFF*
INDEX({1;1;1.2;1.2;1;1;1;1;1.2;1.2;1.2;1.2},
MATCH(MONTH(BC$15),
{1,2,3,4,5,6,7,8,9,10,11,12})),
CONCATENATE($ES491," ",$L491)="RussOutdoor метро",
_xlpm.COEFF*
INDEX({0.8;0.9;1.1;1.1;1;1;1;1;1.1;1.1;1.1;1.1},
MATCH(MONTH(BC$15),
{1,2,3,4,5,6,7,8,9,10,11,12})),
$ES491&lt;&gt;"LisChannel",
_xlpm.COEFF,
$ES491&lt;&gt;"RussOutdoor",
_xlpm.COEFF))</f>
        <v/>
      </c>
      <c r="BD491" s="68">
        <f t="array" ref="BD491">
_xlfn.LET(_xlpm.COEFF,
IF($AW491+$AX491=0,0,IF(MAX(MIN($AX491,EOMONTH(BD$15,0))-MAX($AW491,BD$15)+1,)&gt;0,1,0)),
_xlfn.IFS(
$ES491="LisChannel",
_xlpm.COEFF*
INDEX({1;1;1.2;1.2;1;1;1;1;1.2;1.2;1.2;1.2},
MATCH(MONTH(BD$15),
{1,2,3,4,5,6,7,8,9,10,11,12})),
CONCATENATE($ES491," ",$L491)="RussOutdoor метро",
_xlpm.COEFF*
INDEX({0.8;0.9;1.1;1.1;1;1;1;1;1.1;1.1;1.1;1.1},
MATCH(MONTH(BD$15),
{1,2,3,4,5,6,7,8,9,10,11,12})),
$ES491&lt;&gt;"LisChannel",
_xlpm.COEFF,
$ES491&lt;&gt;"RussOutdoor",
_xlpm.COEFF))</f>
        <v/>
      </c>
      <c r="BE491" s="68">
        <f t="array" ref="BE491">
_xlfn.LET(_xlpm.COEFF,
IF($AW491+$AX491=0,0,IF(MAX(MIN($AX491,EOMONTH(BE$15,0))-MAX($AW491,BE$15)+1,)&gt;0,1,0)),
_xlfn.IFS(
$ES491="LisChannel",
_xlpm.COEFF*
INDEX({1;1;1.2;1.2;1;1;1;1;1.2;1.2;1.2;1.2},
MATCH(MONTH(BE$15),
{1,2,3,4,5,6,7,8,9,10,11,12})),
CONCATENATE($ES491," ",$L491)="RussOutdoor метро",
_xlpm.COEFF*
INDEX({0.8;0.9;1.1;1.1;1;1;1;1;1.1;1.1;1.1;1.1},
MATCH(MONTH(BE$15),
{1,2,3,4,5,6,7,8,9,10,11,12})),
$ES491&lt;&gt;"LisChannel",
_xlpm.COEFF,
$ES491&lt;&gt;"RussOutdoor",
_xlpm.COEFF))</f>
        <v/>
      </c>
      <c r="BF491" s="68">
        <f t="array" ref="BF491">
_xlfn.LET(_xlpm.COEFF,
IF($AW491+$AX491=0,0,IF(MAX(MIN($AX491,EOMONTH(BF$15,0))-MAX($AW491,BF$15)+1,)&gt;0,1,0)),
_xlfn.IFS(
$ES491="LisChannel",
_xlpm.COEFF*
INDEX({1;1;1.2;1.2;1;1;1;1;1.2;1.2;1.2;1.2},
MATCH(MONTH(BF$15),
{1,2,3,4,5,6,7,8,9,10,11,12})),
CONCATENATE($ES491," ",$L491)="RussOutdoor метро",
_xlpm.COEFF*
INDEX({0.8;0.9;1.1;1.1;1;1;1;1;1.1;1.1;1.1;1.1},
MATCH(MONTH(BF$15),
{1,2,3,4,5,6,7,8,9,10,11,12})),
$ES491&lt;&gt;"LisChannel",
_xlpm.COEFF,
$ES491&lt;&gt;"RussOutdoor",
_xlpm.COEFF))</f>
        <v/>
      </c>
      <c r="BG491" s="68">
        <f t="array" ref="BG491">
_xlfn.LET(_xlpm.COEFF,
IF($AW491+$AX491=0,0,IF(MAX(MIN($AX491,EOMONTH(BG$15,0))-MAX($AW491,BG$15)+1,)&gt;0,1,0)),
_xlfn.IFS(
$ES491="LisChannel",
_xlpm.COEFF*
INDEX({1;1;1.2;1.2;1;1;1;1;1.2;1.2;1.2;1.2},
MATCH(MONTH(BG$15),
{1,2,3,4,5,6,7,8,9,10,11,12})),
CONCATENATE($ES491," ",$L491)="RussOutdoor метро",
_xlpm.COEFF*
INDEX({0.8;0.9;1.1;1.1;1;1;1;1;1.1;1.1;1.1;1.1},
MATCH(MONTH(BG$15),
{1,2,3,4,5,6,7,8,9,10,11,12})),
$ES491&lt;&gt;"LisChannel",
_xlpm.COEFF,
$ES491&lt;&gt;"RussOutdoor",
_xlpm.COEFF))</f>
        <v/>
      </c>
      <c r="BH491" s="68">
        <f t="array" ref="BH491">
_xlfn.LET(_xlpm.COEFF,
IF($AW491+$AX491=0,0,IF(MAX(MIN($AX491,EOMONTH(BH$15,0))-MAX($AW491,BH$15)+1,)&gt;0,1,0)),
_xlfn.IFS(
$ES491="LisChannel",
_xlpm.COEFF*
INDEX({1;1;1.2;1.2;1;1;1;1;1.2;1.2;1.2;1.2},
MATCH(MONTH(BH$15),
{1,2,3,4,5,6,7,8,9,10,11,12})),
CONCATENATE($ES491," ",$L491)="RussOutdoor метро",
_xlpm.COEFF*
INDEX({0.8;0.9;1.1;1.1;1;1;1;1;1.1;1.1;1.1;1.1},
MATCH(MONTH(BH$15),
{1,2,3,4,5,6,7,8,9,10,11,12})),
$ES491&lt;&gt;"LisChannel",
_xlpm.COEFF,
$ES491&lt;&gt;"RussOutdoor",
_xlpm.COEFF))</f>
        <v/>
      </c>
      <c r="BI491" s="68">
        <f t="array" ref="BI491">
_xlfn.LET(_xlpm.COEFF,
IF($AW491+$AX491=0,0,IF(MAX(MIN($AX491,EOMONTH(BI$15,0))-MAX($AW491,BI$15)+1,)&gt;0,1,0)),
_xlfn.IFS(
$ES491="LisChannel",
_xlpm.COEFF*
INDEX({1;1;1.2;1.2;1;1;1;1;1.2;1.2;1.2;1.2},
MATCH(MONTH(BI$15),
{1,2,3,4,5,6,7,8,9,10,11,12})),
CONCATENATE($ES491," ",$L491)="RussOutdoor метро",
_xlpm.COEFF*
INDEX({0.8;0.9;1.1;1.1;1;1;1;1;1.1;1.1;1.1;1.1},
MATCH(MONTH(BI$15),
{1,2,3,4,5,6,7,8,9,10,11,12})),
$ES491&lt;&gt;"LisChannel",
_xlpm.COEFF,
$ES491&lt;&gt;"RussOutdoor",
_xlpm.COEFF))</f>
        <v/>
      </c>
      <c r="BJ491" s="68">
        <f t="array" ref="BJ491">
_xlfn.LET(_xlpm.COEFF,
IF($AW491+$AX491=0,0,IF(MAX(MIN($AX491,EOMONTH(BJ$15,0))-MAX($AW491,BJ$15)+1,)&gt;0,1,0)),
_xlfn.IFS(
$ES491="LisChannel",
_xlpm.COEFF*
INDEX({1;1;1.2;1.2;1;1;1;1;1.2;1.2;1.2;1.2},
MATCH(MONTH(BJ$15),
{1,2,3,4,5,6,7,8,9,10,11,12})),
CONCATENATE($ES491," ",$L491)="RussOutdoor метро",
_xlpm.COEFF*
INDEX({0.8;0.9;1.1;1.1;1;1;1;1;1.1;1.1;1.1;1.1},
MATCH(MONTH(BJ$15),
{1,2,3,4,5,6,7,8,9,10,11,12})),
$ES491&lt;&gt;"LisChannel",
_xlpm.COEFF,
$ES491&lt;&gt;"RussOutdoor",
_xlpm.COEFF))</f>
        <v/>
      </c>
      <c r="BK491" s="68">
        <f t="array" ref="BK491">
_xlfn.LET(_xlpm.COEFF,
IF($AW491+$AX491=0,0,IF(MAX(MIN($AX491,EOMONTH(BK$15,0))-MAX($AW491,BK$15)+1,)&gt;0,1,0)),
_xlfn.IFS(
$ES491="LisChannel",
_xlpm.COEFF*
INDEX({1;1;1.2;1.2;1;1;1;1;1.2;1.2;1.2;1.2},
MATCH(MONTH(BK$15),
{1,2,3,4,5,6,7,8,9,10,11,12})),
CONCATENATE($ES491," ",$L491)="RussOutdoor метро",
_xlpm.COEFF*
INDEX({0.8;0.9;1.1;1.1;1;1;1;1;1.1;1.1;1.1;1.1},
MATCH(MONTH(BK$15),
{1,2,3,4,5,6,7,8,9,10,11,12})),
$ES491&lt;&gt;"LisChannel",
_xlpm.COEFF,
$ES491&lt;&gt;"RussOutdoor",
_xlpm.COEFF))</f>
        <v/>
      </c>
      <c r="BL491" s="62">
        <f>COUNTIFS($AZ491:$BK491,"&gt;0")</f>
        <v/>
      </c>
      <c r="BM491" s="65" t="n"/>
      <c r="BN491" s="125">
        <f>$DJ491</f>
        <v/>
      </c>
      <c r="BO491" s="63">
        <f>$DQ491</f>
        <v/>
      </c>
      <c r="BP491" s="125">
        <f>
IFERROR(
IF($BL491=0,0,
$BN491*(1-$BO491)),
0)</f>
        <v/>
      </c>
      <c r="BQ491" s="125">
        <f t="array" ref="BQ491">
IFERROR(
_xlfn.IFS(
$DH491="день_1",
$BP491*$BL491/($AX491-$AW491+1)*AZ491*(DAY(EOMONTH(AZ$15,0))),
$DH491="день_2",
$BP491/30*MAX(MIN($AX491,EOMONTH(AZ$15,0))-MAX($AW491,AZ$15)+1,),
$DH491="раб.день",
$BP491/30*(IFERROR(
_xlfn.LET(_xlpm.VD,
CHOOSE(
{1;2;3;4;5;6;7;8;9;10;11;12;13;14;15;16;17;18},
45658,45659,45660,45661,45662,45663,45664,45665,45711,45724,45778,45779,45785,45786,45820,45821,45965,46022),
_xlfn.LET(_xlpm.DD,
MAX(MIN($AX491,EOMONTH(AZ$15,0))-MAX($AW491,AZ$15),),
_xlfn.IFS(
AND(MONTH($AW491)=MONTH(AZ$15),MONTH($AX491)&lt;&gt;MONTH(AZ$15)),
NETWORKDAYS.INTL($AW491,$AW491+_xlpm.DD,1,_xlpm.VD),
AND(MONTH($AW491)&lt;&gt;MONTH(AZ$15),MONTH($AX491)=MONTH(AZ$15)),
NETWORKDAYS.INTL(($AX491)-_xlpm.DD,$AX491,1,_xlpm.VD),
AND(MONTH($AW491)&lt;MONTH(AZ$15),MONTH($AX491)&gt;MONTH(AZ$15)),
NETWORKDAYS.INTL((EOMONTH(AZ$15-1,1))-_xlpm.DD,EOMONTH(AZ$15-1,1),1,_xlpm.VD),
AND(MONTH($AW491)=MONTH(AZ$15),MONTH($AX491)=MONTH(AZ$15)),
NETWORKDAYS.INTL($AW491,$AX491,1,_xlpm.VD)))),0)),
$DH491="месяц",
$BP491*AZ491,
$DH491="неделя",
$BP491*AZ491/7*(ROUNDUP((DAY(EOMONTH(AZ$15,0)))/4,0))),
0)</f>
        <v/>
      </c>
      <c r="BR491" s="125">
        <f t="array" ref="BR491">
IFERROR(
_xlfn.IFS(
$DH491="день_1",
$BP491*$BL491/($AX491-$AW491+1)*BA491*(DAY(EOMONTH(BA$15,0))),
$DH491="день_2",
$BP491/30*MAX(MIN($AX491,EOMONTH(BA$15,0))-MAX($AW491,BA$15)+1,),
$DH491="раб.день",
$BP491/30*(IFERROR(
_xlfn.LET(_xlpm.VD,
CHOOSE(
{1;2;3;4;5;6;7;8;9;10;11;12;13;14;15;16;17;18},
45658,45659,45660,45661,45662,45663,45664,45665,45711,45724,45778,45779,45785,45786,45820,45821,45965,46022),
_xlfn.LET(_xlpm.DD,
MAX(MIN($AX491,EOMONTH(BA$15,0))-MAX($AW491,BA$15),),
_xlfn.IFS(
AND(MONTH($AW491)=MONTH(BA$15),MONTH($AX491)&lt;&gt;MONTH(BA$15)),
NETWORKDAYS.INTL($AW491,$AW491+_xlpm.DD,1,_xlpm.VD),
AND(MONTH($AW491)&lt;&gt;MONTH(BA$15),MONTH($AX491)=MONTH(BA$15)),
NETWORKDAYS.INTL(($AX491)-_xlpm.DD,$AX491,1,_xlpm.VD),
AND(MONTH($AW491)&lt;MONTH(BA$15),MONTH($AX491)&gt;MONTH(BA$15)),
NETWORKDAYS.INTL((EOMONTH(BA$15-1,1))-_xlpm.DD,EOMONTH(BA$15-1,1),1,_xlpm.VD),
AND(MONTH($AW491)=MONTH(BA$15),MONTH($AX491)=MONTH(BA$15)),
NETWORKDAYS.INTL($AW491,$AX491,1,_xlpm.VD)))),0)),
$DH491="месяц",
$BP491*BA491,
$DH491="неделя",
$BP491*BA491/7*(ROUNDUP((DAY(EOMONTH(BA$15,0)))/4,0))),
0)</f>
        <v/>
      </c>
      <c r="BS491" s="125">
        <f t="array" ref="BS491">
IFERROR(
_xlfn.IFS(
$DH491="день_1",
$BP491*$BL491/($AX491-$AW491+1)*BB491*(DAY(EOMONTH(BB$15,0))),
$DH491="день_2",
$BP491/30*MAX(MIN($AX491,EOMONTH(BB$15,0))-MAX($AW491,BB$15)+1,),
$DH491="раб.день",
$BP491/30*(IFERROR(
_xlfn.LET(_xlpm.VD,
CHOOSE(
{1;2;3;4;5;6;7;8;9;10;11;12;13;14;15;16;17;18},
45658,45659,45660,45661,45662,45663,45664,45665,45711,45724,45778,45779,45785,45786,45820,45821,45965,46022),
_xlfn.LET(_xlpm.DD,
MAX(MIN($AX491,EOMONTH(BB$15,0))-MAX($AW491,BB$15),),
_xlfn.IFS(
AND(MONTH($AW491)=MONTH(BB$15),MONTH($AX491)&lt;&gt;MONTH(BB$15)),
NETWORKDAYS.INTL($AW491,$AW491+_xlpm.DD,1,_xlpm.VD),
AND(MONTH($AW491)&lt;&gt;MONTH(BB$15),MONTH($AX491)=MONTH(BB$15)),
NETWORKDAYS.INTL(($AX491)-_xlpm.DD,$AX491,1,_xlpm.VD),
AND(MONTH($AW491)&lt;MONTH(BB$15),MONTH($AX491)&gt;MONTH(BB$15)),
NETWORKDAYS.INTL((EOMONTH(BB$15-1,1))-_xlpm.DD,EOMONTH(BB$15-1,1),1,_xlpm.VD),
AND(MONTH($AW491)=MONTH(BB$15),MONTH($AX491)=MONTH(BB$15)),
NETWORKDAYS.INTL($AW491,$AX491,1,_xlpm.VD)))),0)),
$DH491="месяц",
$BP491*BB491,
$DH491="неделя",
$BP491*BB491/7*(ROUNDUP((DAY(EOMONTH(BB$15,0)))/4,0))),
0)</f>
        <v/>
      </c>
      <c r="BT491" s="125">
        <f t="array" ref="BT491">
IFERROR(
_xlfn.IFS(
$DH491="день_1",
$BP491*$BL491/($AX491-$AW491+1)*BC491*(DAY(EOMONTH(BC$15,0))),
$DH491="день_2",
$BP491/30*MAX(MIN($AX491,EOMONTH(BC$15,0))-MAX($AW491,BC$15)+1,),
$DH491="раб.день",
$BP491/30*(IFERROR(
_xlfn.LET(_xlpm.VD,
CHOOSE(
{1;2;3;4;5;6;7;8;9;10;11;12;13;14;15;16;17;18},
45658,45659,45660,45661,45662,45663,45664,45665,45711,45724,45778,45779,45785,45786,45820,45821,45965,46022),
_xlfn.LET(_xlpm.DD,
MAX(MIN($AX491,EOMONTH(BC$15,0))-MAX($AW491,BC$15),),
_xlfn.IFS(
AND(MONTH($AW491)=MONTH(BC$15),MONTH($AX491)&lt;&gt;MONTH(BC$15)),
NETWORKDAYS.INTL($AW491,$AW491+_xlpm.DD,1,_xlpm.VD),
AND(MONTH($AW491)&lt;&gt;MONTH(BC$15),MONTH($AX491)=MONTH(BC$15)),
NETWORKDAYS.INTL(($AX491)-_xlpm.DD,$AX491,1,_xlpm.VD),
AND(MONTH($AW491)&lt;MONTH(BC$15),MONTH($AX491)&gt;MONTH(BC$15)),
NETWORKDAYS.INTL((EOMONTH(BC$15-1,1))-_xlpm.DD,EOMONTH(BC$15-1,1),1,_xlpm.VD),
AND(MONTH($AW491)=MONTH(BC$15),MONTH($AX491)=MONTH(BC$15)),
NETWORKDAYS.INTL($AW491,$AX491,1,_xlpm.VD)))),0)),
$DH491="месяц",
$BP491*BC491,
$DH491="неделя",
$BP491*BC491/7*(ROUNDUP((DAY(EOMONTH(BC$15,0)))/4,0))),
0)</f>
        <v/>
      </c>
      <c r="BU491" s="125">
        <f t="array" ref="BU491">
IFERROR(
_xlfn.IFS(
$DH491="день_1",
$BP491*$BL491/($AX491-$AW491+1)*BD491*(DAY(EOMONTH(BD$15,0))),
$DH491="день_2",
$BP491/30*MAX(MIN($AX491,EOMONTH(BD$15,0))-MAX($AW491,BD$15)+1,),
$DH491="раб.день",
$BP491/30*(IFERROR(
_xlfn.LET(_xlpm.VD,
CHOOSE(
{1;2;3;4;5;6;7;8;9;10;11;12;13;14;15;16;17;18},
45658,45659,45660,45661,45662,45663,45664,45665,45711,45724,45778,45779,45785,45786,45820,45821,45965,46022),
_xlfn.LET(_xlpm.DD,
MAX(MIN($AX491,EOMONTH(BD$15,0))-MAX($AW491,BD$15),),
_xlfn.IFS(
AND(MONTH($AW491)=MONTH(BD$15),MONTH($AX491)&lt;&gt;MONTH(BD$15)),
NETWORKDAYS.INTL($AW491,$AW491+_xlpm.DD,1,_xlpm.VD),
AND(MONTH($AW491)&lt;&gt;MONTH(BD$15),MONTH($AX491)=MONTH(BD$15)),
NETWORKDAYS.INTL(($AX491)-_xlpm.DD,$AX491,1,_xlpm.VD),
AND(MONTH($AW491)&lt;MONTH(BD$15),MONTH($AX491)&gt;MONTH(BD$15)),
NETWORKDAYS.INTL((EOMONTH(BD$15-1,1))-_xlpm.DD,EOMONTH(BD$15-1,1),1,_xlpm.VD),
AND(MONTH($AW491)=MONTH(BD$15),MONTH($AX491)=MONTH(BD$15)),
NETWORKDAYS.INTL($AW491,$AX491,1,_xlpm.VD)))),0)),
$DH491="месяц",
$BP491*BD491,
$DH491="неделя",
$BP491*BD491/7*(ROUNDUP((DAY(EOMONTH(BD$15,0)))/4,0))),
0)</f>
        <v/>
      </c>
      <c r="BV491" s="125">
        <f t="array" ref="BV491">
IFERROR(
_xlfn.IFS(
$DH491="день_1",
$BP491*$BL491/($AX491-$AW491+1)*BE491*(DAY(EOMONTH(BE$15,0))),
$DH491="день_2",
$BP491/30*MAX(MIN($AX491,EOMONTH(BE$15,0))-MAX($AW491,BE$15)+1,),
$DH491="раб.день",
$BP491/30*(IFERROR(
_xlfn.LET(_xlpm.VD,
CHOOSE(
{1;2;3;4;5;6;7;8;9;10;11;12;13;14;15;16;17;18},
45658,45659,45660,45661,45662,45663,45664,45665,45711,45724,45778,45779,45785,45786,45820,45821,45965,46022),
_xlfn.LET(_xlpm.DD,
MAX(MIN($AX491,EOMONTH(BE$15,0))-MAX($AW491,BE$15),),
_xlfn.IFS(
AND(MONTH($AW491)=MONTH(BE$15),MONTH($AX491)&lt;&gt;MONTH(BE$15)),
NETWORKDAYS.INTL($AW491,$AW491+_xlpm.DD,1,_xlpm.VD),
AND(MONTH($AW491)&lt;&gt;MONTH(BE$15),MONTH($AX491)=MONTH(BE$15)),
NETWORKDAYS.INTL(($AX491)-_xlpm.DD,$AX491,1,_xlpm.VD),
AND(MONTH($AW491)&lt;MONTH(BE$15),MONTH($AX491)&gt;MONTH(BE$15)),
NETWORKDAYS.INTL((EOMONTH(BE$15-1,1))-_xlpm.DD,EOMONTH(BE$15-1,1),1,_xlpm.VD),
AND(MONTH($AW491)=MONTH(BE$15),MONTH($AX491)=MONTH(BE$15)),
NETWORKDAYS.INTL($AW491,$AX491,1,_xlpm.VD)))),0)),
$DH491="месяц",
$BP491*BE491,
$DH491="неделя",
$BP491*BE491/7*(ROUNDUP((DAY(EOMONTH(BE$15,0)))/4,0))),
0)</f>
        <v/>
      </c>
      <c r="BW491" s="125">
        <f t="array" ref="BW491">
IFERROR(
_xlfn.IFS(
$DH491="день_1",
$BP491*$BL491/($AX491-$AW491+1)*BF491*(DAY(EOMONTH(BF$15,0))),
$DH491="день_2",
$BP491/30*MAX(MIN($AX491,EOMONTH(BF$15,0))-MAX($AW491,BF$15)+1,),
$DH491="раб.день",
$BP491/30*(IFERROR(
_xlfn.LET(_xlpm.VD,
CHOOSE(
{1;2;3;4;5;6;7;8;9;10;11;12;13;14;15;16;17;18},
45658,45659,45660,45661,45662,45663,45664,45665,45711,45724,45778,45779,45785,45786,45820,45821,45965,46022),
_xlfn.LET(_xlpm.DD,
MAX(MIN($AX491,EOMONTH(BF$15,0))-MAX($AW491,BF$15),),
_xlfn.IFS(
AND(MONTH($AW491)=MONTH(BF$15),MONTH($AX491)&lt;&gt;MONTH(BF$15)),
NETWORKDAYS.INTL($AW491,$AW491+_xlpm.DD,1,_xlpm.VD),
AND(MONTH($AW491)&lt;&gt;MONTH(BF$15),MONTH($AX491)=MONTH(BF$15)),
NETWORKDAYS.INTL(($AX491)-_xlpm.DD,$AX491,1,_xlpm.VD),
AND(MONTH($AW491)&lt;MONTH(BF$15),MONTH($AX491)&gt;MONTH(BF$15)),
NETWORKDAYS.INTL((EOMONTH(BF$15-1,1))-_xlpm.DD,EOMONTH(BF$15-1,1),1,_xlpm.VD),
AND(MONTH($AW491)=MONTH(BF$15),MONTH($AX491)=MONTH(BF$15)),
NETWORKDAYS.INTL($AW491,$AX491,1,_xlpm.VD)))),0)),
$DH491="месяц",
$BP491*BF491,
$DH491="неделя",
$BP491*BF491/7*(ROUNDUP((DAY(EOMONTH(BF$15,0)))/4,0))),
0)</f>
        <v/>
      </c>
      <c r="BX491" s="125">
        <f t="array" ref="BX491">
IFERROR(
_xlfn.IFS(
$DH491="день_1",
$BP491*$BL491/($AX491-$AW491+1)*BG491*(DAY(EOMONTH(BG$15,0))),
$DH491="день_2",
$BP491/30*MAX(MIN($AX491,EOMONTH(BG$15,0))-MAX($AW491,BG$15)+1,),
$DH491="раб.день",
$BP491/30*(IFERROR(
_xlfn.LET(_xlpm.VD,
CHOOSE(
{1;2;3;4;5;6;7;8;9;10;11;12;13;14;15;16;17;18},
45658,45659,45660,45661,45662,45663,45664,45665,45711,45724,45778,45779,45785,45786,45820,45821,45965,46022),
_xlfn.LET(_xlpm.DD,
MAX(MIN($AX491,EOMONTH(BG$15,0))-MAX($AW491,BG$15),),
_xlfn.IFS(
AND(MONTH($AW491)=MONTH(BG$15),MONTH($AX491)&lt;&gt;MONTH(BG$15)),
NETWORKDAYS.INTL($AW491,$AW491+_xlpm.DD,1,_xlpm.VD),
AND(MONTH($AW491)&lt;&gt;MONTH(BG$15),MONTH($AX491)=MONTH(BG$15)),
NETWORKDAYS.INTL(($AX491)-_xlpm.DD,$AX491,1,_xlpm.VD),
AND(MONTH($AW491)&lt;MONTH(BG$15),MONTH($AX491)&gt;MONTH(BG$15)),
NETWORKDAYS.INTL((EOMONTH(BG$15-1,1))-_xlpm.DD,EOMONTH(BG$15-1,1),1,_xlpm.VD),
AND(MONTH($AW491)=MONTH(BG$15),MONTH($AX491)=MONTH(BG$15)),
NETWORKDAYS.INTL($AW491,$AX491,1,_xlpm.VD)))),0)),
$DH491="месяц",
$BP491*BG491,
$DH491="неделя",
$BP491*BG491/7*(ROUNDUP((DAY(EOMONTH(BG$15,0)))/4,0))),
0)</f>
        <v/>
      </c>
      <c r="BY491" s="125">
        <f t="array" ref="BY491">
IFERROR(
_xlfn.IFS(
$DH491="день_1",
$BP491*$BL491/($AX491-$AW491+1)*BH491*(DAY(EOMONTH(BH$15,0))),
$DH491="день_2",
$BP491/30*MAX(MIN($AX491,EOMONTH(BH$15,0))-MAX($AW491,BH$15)+1,),
$DH491="раб.день",
$BP491/30*(IFERROR(
_xlfn.LET(_xlpm.VD,
CHOOSE(
{1;2;3;4;5;6;7;8;9;10;11;12;13;14;15;16;17;18},
45658,45659,45660,45661,45662,45663,45664,45665,45711,45724,45778,45779,45785,45786,45820,45821,45965,46022),
_xlfn.LET(_xlpm.DD,
MAX(MIN($AX491,EOMONTH(BH$15,0))-MAX($AW491,BH$15),),
_xlfn.IFS(
AND(MONTH($AW491)=MONTH(BH$15),MONTH($AX491)&lt;&gt;MONTH(BH$15)),
NETWORKDAYS.INTL($AW491,$AW491+_xlpm.DD,1,_xlpm.VD),
AND(MONTH($AW491)&lt;&gt;MONTH(BH$15),MONTH($AX491)=MONTH(BH$15)),
NETWORKDAYS.INTL(($AX491)-_xlpm.DD,$AX491,1,_xlpm.VD),
AND(MONTH($AW491)&lt;MONTH(BH$15),MONTH($AX491)&gt;MONTH(BH$15)),
NETWORKDAYS.INTL((EOMONTH(BH$15-1,1))-_xlpm.DD,EOMONTH(BH$15-1,1),1,_xlpm.VD),
AND(MONTH($AW491)=MONTH(BH$15),MONTH($AX491)=MONTH(BH$15)),
NETWORKDAYS.INTL($AW491,$AX491,1,_xlpm.VD)))),0)),
$DH491="месяц",
$BP491*BH491,
$DH491="неделя",
$BP491*BH491/7*(ROUNDUP((DAY(EOMONTH(BH$15,0)))/4,0))),
0)</f>
        <v/>
      </c>
      <c r="BZ491" s="125">
        <f t="array" ref="BZ491">
IFERROR(
_xlfn.IFS(
$DH491="день_1",
$BP491*$BL491/($AX491-$AW491+1)*BI491*(DAY(EOMONTH(BI$15,0))),
$DH491="день_2",
$BP491/30*MAX(MIN($AX491,EOMONTH(BI$15,0))-MAX($AW491,BI$15)+1,),
$DH491="раб.день",
$BP491/30*(IFERROR(
_xlfn.LET(_xlpm.VD,
CHOOSE(
{1;2;3;4;5;6;7;8;9;10;11;12;13;14;15;16;17;18},
45658,45659,45660,45661,45662,45663,45664,45665,45711,45724,45778,45779,45785,45786,45820,45821,45965,46022),
_xlfn.LET(_xlpm.DD,
MAX(MIN($AX491,EOMONTH(BI$15,0))-MAX($AW491,BI$15),),
_xlfn.IFS(
AND(MONTH($AW491)=MONTH(BI$15),MONTH($AX491)&lt;&gt;MONTH(BI$15)),
NETWORKDAYS.INTL($AW491,$AW491+_xlpm.DD,1,_xlpm.VD),
AND(MONTH($AW491)&lt;&gt;MONTH(BI$15),MONTH($AX491)=MONTH(BI$15)),
NETWORKDAYS.INTL(($AX491)-_xlpm.DD,$AX491,1,_xlpm.VD),
AND(MONTH($AW491)&lt;MONTH(BI$15),MONTH($AX491)&gt;MONTH(BI$15)),
NETWORKDAYS.INTL((EOMONTH(BI$15-1,1))-_xlpm.DD,EOMONTH(BI$15-1,1),1,_xlpm.VD),
AND(MONTH($AW491)=MONTH(BI$15),MONTH($AX491)=MONTH(BI$15)),
NETWORKDAYS.INTL($AW491,$AX491,1,_xlpm.VD)))),0)),
$DH491="месяц",
$BP491*BI491,
$DH491="неделя",
$BP491*BI491/7*(ROUNDUP((DAY(EOMONTH(BI$15,0)))/4,0))),
0)</f>
        <v/>
      </c>
      <c r="CA491" s="125">
        <f t="array" ref="CA491">
IFERROR(
_xlfn.IFS(
$DH491="день_1",
$BP491*$BL491/($AX491-$AW491+1)*BJ491*(DAY(EOMONTH(BJ$15,0))),
$DH491="день_2",
$BP491/30*MAX(MIN($AX491,EOMONTH(BJ$15,0))-MAX($AW491,BJ$15)+1,),
$DH491="раб.день",
$BP491/30*(IFERROR(
_xlfn.LET(_xlpm.VD,
CHOOSE(
{1;2;3;4;5;6;7;8;9;10;11;12;13;14;15;16;17;18},
45658,45659,45660,45661,45662,45663,45664,45665,45711,45724,45778,45779,45785,45786,45820,45821,45965,46022),
_xlfn.LET(_xlpm.DD,
MAX(MIN($AX491,EOMONTH(BJ$15,0))-MAX($AW491,BJ$15),),
_xlfn.IFS(
AND(MONTH($AW491)=MONTH(BJ$15),MONTH($AX491)&lt;&gt;MONTH(BJ$15)),
NETWORKDAYS.INTL($AW491,$AW491+_xlpm.DD,1,_xlpm.VD),
AND(MONTH($AW491)&lt;&gt;MONTH(BJ$15),MONTH($AX491)=MONTH(BJ$15)),
NETWORKDAYS.INTL(($AX491)-_xlpm.DD,$AX491,1,_xlpm.VD),
AND(MONTH($AW491)&lt;MONTH(BJ$15),MONTH($AX491)&gt;MONTH(BJ$15)),
NETWORKDAYS.INTL((EOMONTH(BJ$15-1,1))-_xlpm.DD,EOMONTH(BJ$15-1,1),1,_xlpm.VD),
AND(MONTH($AW491)=MONTH(BJ$15),MONTH($AX491)=MONTH(BJ$15)),
NETWORKDAYS.INTL($AW491,$AX491,1,_xlpm.VD)))),0)),
$DH491="месяц",
$BP491*BJ491,
$DH491="неделя",
$BP491*BJ491/7*(ROUNDUP((DAY(EOMONTH(BJ$15,0)))/4,0))),
0)</f>
        <v/>
      </c>
      <c r="CB491" s="125">
        <f t="array" ref="CB491">
IFERROR(
_xlfn.IFS(
$DH491="день_1",
$BP491*$BL491/($AX491-$AW491+1)*BK491*(DAY(EOMONTH(BK$15,0))),
$DH491="день_2",
$BP491/30*MAX(MIN($AX491,EOMONTH(BK$15,0))-MAX($AW491,BK$15)+1,),
$DH491="раб.день",
$BP491/30*(IFERROR(
_xlfn.LET(_xlpm.VD,
CHOOSE(
{1;2;3;4;5;6;7;8;9;10;11;12;13;14;15;16;17;18},
45658,45659,45660,45661,45662,45663,45664,45665,45711,45724,45778,45779,45785,45786,45820,45821,45965,46022),
_xlfn.LET(_xlpm.DD,
MAX(MIN($AX491,EOMONTH(BK$15,0))-MAX($AW491,BK$15),),
_xlfn.IFS(
AND(MONTH($AW491)=MONTH(BK$15),MONTH($AX491)&lt;&gt;MONTH(BK$15)),
NETWORKDAYS.INTL($AW491,$AW491+_xlpm.DD,1,_xlpm.VD),
AND(MONTH($AW491)&lt;&gt;MONTH(BK$15),MONTH($AX491)=MONTH(BK$15)),
NETWORKDAYS.INTL(($AX491)-_xlpm.DD,$AX491,1,_xlpm.VD),
AND(MONTH($AW491)&lt;MONTH(BK$15),MONTH($AX491)&gt;MONTH(BK$15)),
NETWORKDAYS.INTL((EOMONTH(BK$15-1,1))-_xlpm.DD,EOMONTH(BK$15-1,1),1,_xlpm.VD),
AND(MONTH($AW491)=MONTH(BK$15),MONTH($AX491)=MONTH(BK$15)),
NETWORKDAYS.INTL($AW491,$AX491,1,_xlpm.VD)))),0)),
$DH491="месяц",
$BP491*BK491,
$DH491="неделя",
$BP491*BK491/7*(ROUNDUP((DAY(EOMONTH(BK$15,0)))/4,0))),
0)</f>
        <v/>
      </c>
      <c r="CC491" s="125">
        <f>SUM($BQ491:$CB491)</f>
        <v/>
      </c>
      <c r="CD491" s="126">
        <f>SUM($EH491:$EH491)</f>
        <v/>
      </c>
      <c r="CE491" s="126">
        <f>$CD491*$AB491</f>
        <v/>
      </c>
      <c r="CF491" s="126">
        <f>SUM($EK491:$EK491)</f>
        <v/>
      </c>
      <c r="CG491" s="126">
        <f>$CF491*$AB491</f>
        <v/>
      </c>
      <c r="CH491" s="126">
        <f>SUM($CC491,$CE491,$CG491)</f>
        <v/>
      </c>
      <c r="CI491" s="126">
        <f>$CH491*(1+$CM491)</f>
        <v/>
      </c>
      <c r="CJ491" s="127" t="n">
        <v>0</v>
      </c>
      <c r="CK491" s="126">
        <f>SUM($CH491:$CH491)*(1+$CJ491)</f>
        <v/>
      </c>
      <c r="CL491" s="126">
        <f>SUM($CH491:$CH491)*(1+$CM491)</f>
        <v/>
      </c>
      <c r="CM491" s="59" t="inlineStr">
        <is>
          <t>20%</t>
        </is>
      </c>
      <c r="CN491" s="59" t="n"/>
      <c r="CO491" s="72" t="n"/>
      <c r="CP491" s="59" t="n"/>
      <c r="CQ491" s="73" t="n"/>
      <c r="CR491" s="73" t="n"/>
      <c r="CS491" s="73" t="n"/>
      <c r="CT491" s="72" t="n"/>
      <c r="CU491" s="79" t="inlineStr">
        <is>
          <t> </t>
        </is>
      </c>
      <c r="CV491" s="60" t="n"/>
      <c r="CW491" s="60" t="n"/>
      <c r="CX491" s="60" t="n"/>
      <c r="CY491" s="127">
        <f>IFERROR(($CC491-$EE491)/($EE491/(1-$DQ491)),0)</f>
        <v/>
      </c>
      <c r="CZ491" s="127">
        <f>IFERROR(1-$EI491/($CE491),0)</f>
        <v/>
      </c>
      <c r="DA491" s="127">
        <f>IFERROR(1-$EL491/($CG491),0)</f>
        <v/>
      </c>
      <c r="DB491" s="126">
        <f>ROUND(IFERROR(($CI491/(1+$CM491)-$EN491),0),2)</f>
        <v/>
      </c>
      <c r="DC491" s="128" t="n"/>
      <c r="DD491" s="125" t="n"/>
      <c r="DE491" s="75" t="n">
        <v>0</v>
      </c>
      <c r="DF491" s="128" t="n"/>
      <c r="DG491" s="125">
        <f>IF($DC491=0,0,$DD491*($DC491*100%-$DE491*$DF491))*SUM($AB491:$AB491)</f>
        <v/>
      </c>
      <c r="DH491" s="129" t="inlineStr">
        <is>
          <t>месяц</t>
        </is>
      </c>
      <c r="DI491" s="130">
        <f t="array" ref="DI491">IFERROR(
IF($ES491="LisChannel",
(ROUND(((INDEX({174.625;153.888888888889;130.972222222222},MATCH($AI491,{2;3;4}),0))*$AG491*$AI491),2)),0),0)</f>
        <v/>
      </c>
      <c r="DJ491" s="130">
        <f>
_xlfn.LET(_xlpm.X,
IFERROR(
IF($ES491="НовиковТВ",
(_xlfn.LET(_xlpm.NTV,
_xlfn.LET(_xlpm.MIN,350000,
IF(SUMIFS($DI:$DI,$ES:$ES,"НовиковТВ")&lt;=_xlpm.MIN,
(SUMIFS($DI:$DI,$ES:$ES,"НовиковТВ")/(COUNTIFS($ES:$ES,"НовиковТВ")))*_xlpm.MIN/SUMIFS($DI:$DI,$ES:$ES,"НовиковТВ"),
DI491)),
_xlpm.NTV+$DG491/(1-(1-(_xlpm.NTV)*(1-$DL491)*(1-$DM491)*(1-$DN491)*(1-$DO491)*(1-$DP491)/_xlpm.NTV))))/(1+$EP491),
$DI491+$DG491/(1-(1-($DI491)*(1-$DL491)*(1-$DM491)*(1-$DN491)*(1-$DO491)*(1-$DP491)/$DI491))),
0),
_xlpm.X*(1+$CM491)*(1+$CW491)-_xlpm.X*(1+$CM491)+_xlpm.X)</f>
        <v/>
      </c>
      <c r="DK491" s="125" t="inlineStr">
        <is>
          <t>послед.</t>
        </is>
      </c>
      <c r="DL491" s="63" t="n">
        <v>0</v>
      </c>
      <c r="DM491" s="63" t="n">
        <v>0</v>
      </c>
      <c r="DN491" s="63" t="n">
        <v>0</v>
      </c>
      <c r="DO491" s="63" t="n">
        <v>0</v>
      </c>
      <c r="DP491" s="63" t="n">
        <v>0</v>
      </c>
      <c r="DQ491" s="63">
        <f t="array" ref="DQ491">IFERROR(_xlfn.IFS(
$DK491="послед.",1-(1-$DL491)*(1-$DM491)*(1-$DN491)*(1-$DO491)*(1-$DP491),
$DK491="сумм.",$DL491+$DM491+$DN491+$DO491+$DP491),
0)</f>
        <v/>
      </c>
      <c r="DR491" s="125">
        <f t="array" ref="DR491">
IFERROR(
_xlfn.IFS(
$BL491=0,
0,
$BL491&gt;0,
_xlfn.IFS($DK491="послед.",
$DJ491*(1-$DL491)*(1-$DM491)*(1-$DN491)*(1-$DO491)*(1-$DP491),
$DK491="сумм.",
$DJ491*(1-($DL491+$DM491+$DN491+$DO491+$DP491)))),0)</f>
        <v/>
      </c>
      <c r="DS491" s="125">
        <f t="array" ref="DS491">
IFERROR(_xlfn.IFS(
$DH491="день_1",
$DR491*$BL491/($AX491-$AW491+1)*AZ491*(DAY(EOMONTH(AZ$15,0))),
$DH491="день_2",
$DR491/30*MAX(MIN($AX491,EOMONTH(AZ$15,0))-MAX($AW491,AZ$15)+1,),
$DH491="раб.день",
$DR491/30*(IFERROR(
_xlfn.LET(_xlpm.VD,
CHOOSE(
{1;2;3;4;5;6;7;8;9;10;11;12;13;14;15;16;17;18},
45658,45659,45660,45661,45662,45663,45664,45665,45711,45724,45778,45779,45785,45786,45820,45821,45965,46022),
_xlfn.LET(_xlpm.DD,
MAX(MIN($AX491,EOMONTH(AZ$15,0))-MAX($AW491,AZ$15),),
_xlfn.IFS(
AND(MONTH($AW491)=MONTH(AZ$15),MONTH($AX491)&lt;&gt;MONTH(AZ$15)),
NETWORKDAYS.INTL($AW491,$AW491+_xlpm.DD,1,_xlpm.VD),
AND(MONTH($AW491)&lt;&gt;MONTH(AZ$15),MONTH($AX491)=MONTH(AZ$15)),
NETWORKDAYS.INTL(($AX491)-_xlpm.DD,$AX491,1,_xlpm.VD),
AND(MONTH($AW491)&lt;MONTH(AZ$15),MONTH($AX491)&gt;MONTH(AZ$15)),
NETWORKDAYS.INTL((EOMONTH(AZ$15-1,1))-_xlpm.DD,EOMONTH(AZ$15-1,1),1,_xlpm.VD),
AND(MONTH($AW491)=MONTH(AZ$15),MONTH($AX491)=MONTH(AZ$15)),
NETWORKDAYS.INTL($AW491,$AX491,1,_xlpm.VD)))),0)),
$DH491="месяц",
$DR491*AZ491,
$DH491="неделя",
$DR491*AZ491/7*(ROUNDUP((DAY(EOMONTH(AZ$15,0)))/4,0))),
0)</f>
        <v/>
      </c>
      <c r="DT491" s="125">
        <f t="array" ref="DT491">
IFERROR(_xlfn.IFS(
$DH491="день_1",
$DR491*$BL491/($AX491-$AW491+1)*BA491*(DAY(EOMONTH(BA$15,0))),
$DH491="день_2",
$DR491/30*MAX(MIN($AX491,EOMONTH(BA$15,0))-MAX($AW491,BA$15)+1,),
$DH491="раб.день",
$DR491/30*(IFERROR(
_xlfn.LET(_xlpm.VD,
CHOOSE(
{1;2;3;4;5;6;7;8;9;10;11;12;13;14;15;16;17;18},
45658,45659,45660,45661,45662,45663,45664,45665,45711,45724,45778,45779,45785,45786,45820,45821,45965,46022),
_xlfn.LET(_xlpm.DD,
MAX(MIN($AX491,EOMONTH(BA$15,0))-MAX($AW491,BA$15),),
_xlfn.IFS(
AND(MONTH($AW491)=MONTH(BA$15),MONTH($AX491)&lt;&gt;MONTH(BA$15)),
NETWORKDAYS.INTL($AW491,$AW491+_xlpm.DD,1,_xlpm.VD),
AND(MONTH($AW491)&lt;&gt;MONTH(BA$15),MONTH($AX491)=MONTH(BA$15)),
NETWORKDAYS.INTL(($AX491)-_xlpm.DD,$AX491,1,_xlpm.VD),
AND(MONTH($AW491)&lt;MONTH(BA$15),MONTH($AX491)&gt;MONTH(BA$15)),
NETWORKDAYS.INTL((EOMONTH(BA$15-1,1))-_xlpm.DD,EOMONTH(BA$15-1,1),1,_xlpm.VD),
AND(MONTH($AW491)=MONTH(BA$15),MONTH($AX491)=MONTH(BA$15)),
NETWORKDAYS.INTL($AW491,$AX491,1,_xlpm.VD)))),0)),
$DH491="месяц",
$DR491*BA491,
$DH491="неделя",
$DR491*BA491/7*(ROUNDUP((DAY(EOMONTH(BA$15,0)))/4,0))),
0)</f>
        <v/>
      </c>
      <c r="DU491" s="125">
        <f t="array" ref="DU491">
IFERROR(_xlfn.IFS(
$DH491="день_1",
$DR491*$BL491/($AX491-$AW491+1)*BB491*(DAY(EOMONTH(BB$15,0))),
$DH491="день_2",
$DR491/30*MAX(MIN($AX491,EOMONTH(BB$15,0))-MAX($AW491,BB$15)+1,),
$DH491="раб.день",
$DR491/30*(IFERROR(
_xlfn.LET(_xlpm.VD,
CHOOSE(
{1;2;3;4;5;6;7;8;9;10;11;12;13;14;15;16;17;18},
45658,45659,45660,45661,45662,45663,45664,45665,45711,45724,45778,45779,45785,45786,45820,45821,45965,46022),
_xlfn.LET(_xlpm.DD,
MAX(MIN($AX491,EOMONTH(BB$15,0))-MAX($AW491,BB$15),),
_xlfn.IFS(
AND(MONTH($AW491)=MONTH(BB$15),MONTH($AX491)&lt;&gt;MONTH(BB$15)),
NETWORKDAYS.INTL($AW491,$AW491+_xlpm.DD,1,_xlpm.VD),
AND(MONTH($AW491)&lt;&gt;MONTH(BB$15),MONTH($AX491)=MONTH(BB$15)),
NETWORKDAYS.INTL(($AX491)-_xlpm.DD,$AX491,1,_xlpm.VD),
AND(MONTH($AW491)&lt;MONTH(BB$15),MONTH($AX491)&gt;MONTH(BB$15)),
NETWORKDAYS.INTL((EOMONTH(BB$15-1,1))-_xlpm.DD,EOMONTH(BB$15-1,1),1,_xlpm.VD),
AND(MONTH($AW491)=MONTH(BB$15),MONTH($AX491)=MONTH(BB$15)),
NETWORKDAYS.INTL($AW491,$AX491,1,_xlpm.VD)))),0)),
$DH491="месяц",
$DR491*BB491,
$DH491="неделя",
$DR491*BB491/7*(ROUNDUP((DAY(EOMONTH(BB$15,0)))/4,0))),
0)</f>
        <v/>
      </c>
      <c r="DV491" s="125">
        <f t="array" ref="DV491">
IFERROR(_xlfn.IFS(
$DH491="день_1",
$DR491*$BL491/($AX491-$AW491+1)*BC491*(DAY(EOMONTH(BC$15,0))),
$DH491="день_2",
$DR491/30*MAX(MIN($AX491,EOMONTH(BC$15,0))-MAX($AW491,BC$15)+1,),
$DH491="раб.день",
$DR491/30*(IFERROR(
_xlfn.LET(_xlpm.VD,
CHOOSE(
{1;2;3;4;5;6;7;8;9;10;11;12;13;14;15;16;17;18},
45658,45659,45660,45661,45662,45663,45664,45665,45711,45724,45778,45779,45785,45786,45820,45821,45965,46022),
_xlfn.LET(_xlpm.DD,
MAX(MIN($AX491,EOMONTH(BC$15,0))-MAX($AW491,BC$15),),
_xlfn.IFS(
AND(MONTH($AW491)=MONTH(BC$15),MONTH($AX491)&lt;&gt;MONTH(BC$15)),
NETWORKDAYS.INTL($AW491,$AW491+_xlpm.DD,1,_xlpm.VD),
AND(MONTH($AW491)&lt;&gt;MONTH(BC$15),MONTH($AX491)=MONTH(BC$15)),
NETWORKDAYS.INTL(($AX491)-_xlpm.DD,$AX491,1,_xlpm.VD),
AND(MONTH($AW491)&lt;MONTH(BC$15),MONTH($AX491)&gt;MONTH(BC$15)),
NETWORKDAYS.INTL((EOMONTH(BC$15-1,1))-_xlpm.DD,EOMONTH(BC$15-1,1),1,_xlpm.VD),
AND(MONTH($AW491)=MONTH(BC$15),MONTH($AX491)=MONTH(BC$15)),
NETWORKDAYS.INTL($AW491,$AX491,1,_xlpm.VD)))),0)),
$DH491="месяц",
$DR491*BC491,
$DH491="неделя",
$DR491*BC491/7*(ROUNDUP((DAY(EOMONTH(BC$15,0)))/4,0))),
0)</f>
        <v/>
      </c>
      <c r="DW491" s="125">
        <f t="array" ref="DW491">
IFERROR(_xlfn.IFS(
$DH491="день_1",
$DR491*$BL491/($AX491-$AW491+1)*BD491*(DAY(EOMONTH(BD$15,0))),
$DH491="день_2",
$DR491/30*MAX(MIN($AX491,EOMONTH(BD$15,0))-MAX($AW491,BD$15)+1,),
$DH491="раб.день",
$DR491/30*(IFERROR(
_xlfn.LET(_xlpm.VD,
CHOOSE(
{1;2;3;4;5;6;7;8;9;10;11;12;13;14;15;16;17;18},
45658,45659,45660,45661,45662,45663,45664,45665,45711,45724,45778,45779,45785,45786,45820,45821,45965,46022),
_xlfn.LET(_xlpm.DD,
MAX(MIN($AX491,EOMONTH(BD$15,0))-MAX($AW491,BD$15),),
_xlfn.IFS(
AND(MONTH($AW491)=MONTH(BD$15),MONTH($AX491)&lt;&gt;MONTH(BD$15)),
NETWORKDAYS.INTL($AW491,$AW491+_xlpm.DD,1,_xlpm.VD),
AND(MONTH($AW491)&lt;&gt;MONTH(BD$15),MONTH($AX491)=MONTH(BD$15)),
NETWORKDAYS.INTL(($AX491)-_xlpm.DD,$AX491,1,_xlpm.VD),
AND(MONTH($AW491)&lt;MONTH(BD$15),MONTH($AX491)&gt;MONTH(BD$15)),
NETWORKDAYS.INTL((EOMONTH(BD$15-1,1))-_xlpm.DD,EOMONTH(BD$15-1,1),1,_xlpm.VD),
AND(MONTH($AW491)=MONTH(BD$15),MONTH($AX491)=MONTH(BD$15)),
NETWORKDAYS.INTL($AW491,$AX491,1,_xlpm.VD)))),0)),
$DH491="месяц",
$DR491*BD491,
$DH491="неделя",
$DR491*BD491/7*(ROUNDUP((DAY(EOMONTH(BD$15,0)))/4,0))),
0)</f>
        <v/>
      </c>
      <c r="DX491" s="125">
        <f t="array" ref="DX491">
IFERROR(_xlfn.IFS(
$DH491="день_1",
$DR491*$BL491/($AX491-$AW491+1)*BE491*(DAY(EOMONTH(BE$15,0))),
$DH491="день_2",
$DR491/30*MAX(MIN($AX491,EOMONTH(BE$15,0))-MAX($AW491,BE$15)+1,),
$DH491="раб.день",
$DR491/30*(IFERROR(
_xlfn.LET(_xlpm.VD,
CHOOSE(
{1;2;3;4;5;6;7;8;9;10;11;12;13;14;15;16;17;18},
45658,45659,45660,45661,45662,45663,45664,45665,45711,45724,45778,45779,45785,45786,45820,45821,45965,46022),
_xlfn.LET(_xlpm.DD,
MAX(MIN($AX491,EOMONTH(BE$15,0))-MAX($AW491,BE$15),),
_xlfn.IFS(
AND(MONTH($AW491)=MONTH(BE$15),MONTH($AX491)&lt;&gt;MONTH(BE$15)),
NETWORKDAYS.INTL($AW491,$AW491+_xlpm.DD,1,_xlpm.VD),
AND(MONTH($AW491)&lt;&gt;MONTH(BE$15),MONTH($AX491)=MONTH(BE$15)),
NETWORKDAYS.INTL(($AX491)-_xlpm.DD,$AX491,1,_xlpm.VD),
AND(MONTH($AW491)&lt;MONTH(BE$15),MONTH($AX491)&gt;MONTH(BE$15)),
NETWORKDAYS.INTL((EOMONTH(BE$15-1,1))-_xlpm.DD,EOMONTH(BE$15-1,1),1,_xlpm.VD),
AND(MONTH($AW491)=MONTH(BE$15),MONTH($AX491)=MONTH(BE$15)),
NETWORKDAYS.INTL($AW491,$AX491,1,_xlpm.VD)))),0)),
$DH491="месяц",
$DR491*BE491,
$DH491="неделя",
$DR491*BE491/7*(ROUNDUP((DAY(EOMONTH(BE$15,0)))/4,0))),
0)</f>
        <v/>
      </c>
      <c r="DY491" s="125">
        <f t="array" ref="DY491">
IFERROR(_xlfn.IFS(
$DH491="день_1",
$DR491*$BL491/($AX491-$AW491+1)*BF491*(DAY(EOMONTH(BF$15,0))),
$DH491="день_2",
$DR491/30*MAX(MIN($AX491,EOMONTH(BF$15,0))-MAX($AW491,BF$15)+1,),
$DH491="раб.день",
$DR491/30*(IFERROR(
_xlfn.LET(_xlpm.VD,
CHOOSE(
{1;2;3;4;5;6;7;8;9;10;11;12;13;14;15;16;17;18},
45658,45659,45660,45661,45662,45663,45664,45665,45711,45724,45778,45779,45785,45786,45820,45821,45965,46022),
_xlfn.LET(_xlpm.DD,
MAX(MIN($AX491,EOMONTH(BF$15,0))-MAX($AW491,BF$15),),
_xlfn.IFS(
AND(MONTH($AW491)=MONTH(BF$15),MONTH($AX491)&lt;&gt;MONTH(BF$15)),
NETWORKDAYS.INTL($AW491,$AW491+_xlpm.DD,1,_xlpm.VD),
AND(MONTH($AW491)&lt;&gt;MONTH(BF$15),MONTH($AX491)=MONTH(BF$15)),
NETWORKDAYS.INTL(($AX491)-_xlpm.DD,$AX491,1,_xlpm.VD),
AND(MONTH($AW491)&lt;MONTH(BF$15),MONTH($AX491)&gt;MONTH(BF$15)),
NETWORKDAYS.INTL((EOMONTH(BF$15-1,1))-_xlpm.DD,EOMONTH(BF$15-1,1),1,_xlpm.VD),
AND(MONTH($AW491)=MONTH(BF$15),MONTH($AX491)=MONTH(BF$15)),
NETWORKDAYS.INTL($AW491,$AX491,1,_xlpm.VD)))),0)),
$DH491="месяц",
$DR491*BF491,
$DH491="неделя",
$DR491*BF491/7*(ROUNDUP((DAY(EOMONTH(BF$15,0)))/4,0))),
0)</f>
        <v/>
      </c>
      <c r="DZ491" s="125">
        <f t="array" ref="DZ491">
IFERROR(_xlfn.IFS(
$DH491="день_1",
$DR491*$BL491/($AX491-$AW491+1)*BG491*(DAY(EOMONTH(BG$15,0))),
$DH491="день_2",
$DR491/30*MAX(MIN($AX491,EOMONTH(BG$15,0))-MAX($AW491,BG$15)+1,),
$DH491="раб.день",
$DR491/30*(IFERROR(
_xlfn.LET(_xlpm.VD,
CHOOSE(
{1;2;3;4;5;6;7;8;9;10;11;12;13;14;15;16;17;18},
45658,45659,45660,45661,45662,45663,45664,45665,45711,45724,45778,45779,45785,45786,45820,45821,45965,46022),
_xlfn.LET(_xlpm.DD,
MAX(MIN($AX491,EOMONTH(BG$15,0))-MAX($AW491,BG$15),),
_xlfn.IFS(
AND(MONTH($AW491)=MONTH(BG$15),MONTH($AX491)&lt;&gt;MONTH(BG$15)),
NETWORKDAYS.INTL($AW491,$AW491+_xlpm.DD,1,_xlpm.VD),
AND(MONTH($AW491)&lt;&gt;MONTH(BG$15),MONTH($AX491)=MONTH(BG$15)),
NETWORKDAYS.INTL(($AX491)-_xlpm.DD,$AX491,1,_xlpm.VD),
AND(MONTH($AW491)&lt;MONTH(BG$15),MONTH($AX491)&gt;MONTH(BG$15)),
NETWORKDAYS.INTL((EOMONTH(BG$15-1,1))-_xlpm.DD,EOMONTH(BG$15-1,1),1,_xlpm.VD),
AND(MONTH($AW491)=MONTH(BG$15),MONTH($AX491)=MONTH(BG$15)),
NETWORKDAYS.INTL($AW491,$AX491,1,_xlpm.VD)))),0)),
$DH491="месяц",
$DR491*BG491,
$DH491="неделя",
$DR491*BG491/7*(ROUNDUP((DAY(EOMONTH(BG$15,0)))/4,0))),
0)</f>
        <v/>
      </c>
      <c r="EA491" s="125">
        <f t="array" ref="EA491">
IFERROR(_xlfn.IFS(
$DH491="день_1",
$DR491*$BL491/($AX491-$AW491+1)*BH491*(DAY(EOMONTH(BH$15,0))),
$DH491="день_2",
$DR491/30*MAX(MIN($AX491,EOMONTH(BH$15,0))-MAX($AW491,BH$15)+1,),
$DH491="раб.день",
$DR491/30*(IFERROR(
_xlfn.LET(_xlpm.VD,
CHOOSE(
{1;2;3;4;5;6;7;8;9;10;11;12;13;14;15;16;17;18},
45658,45659,45660,45661,45662,45663,45664,45665,45711,45724,45778,45779,45785,45786,45820,45821,45965,46022),
_xlfn.LET(_xlpm.DD,
MAX(MIN($AX491,EOMONTH(BH$15,0))-MAX($AW491,BH$15),),
_xlfn.IFS(
AND(MONTH($AW491)=MONTH(BH$15),MONTH($AX491)&lt;&gt;MONTH(BH$15)),
NETWORKDAYS.INTL($AW491,$AW491+_xlpm.DD,1,_xlpm.VD),
AND(MONTH($AW491)&lt;&gt;MONTH(BH$15),MONTH($AX491)=MONTH(BH$15)),
NETWORKDAYS.INTL(($AX491)-_xlpm.DD,$AX491,1,_xlpm.VD),
AND(MONTH($AW491)&lt;MONTH(BH$15),MONTH($AX491)&gt;MONTH(BH$15)),
NETWORKDAYS.INTL((EOMONTH(BH$15-1,1))-_xlpm.DD,EOMONTH(BH$15-1,1),1,_xlpm.VD),
AND(MONTH($AW491)=MONTH(BH$15),MONTH($AX491)=MONTH(BH$15)),
NETWORKDAYS.INTL($AW491,$AX491,1,_xlpm.VD)))),0)),
$DH491="месяц",
$DR491*BH491,
$DH491="неделя",
$DR491*BH491/7*(ROUNDUP((DAY(EOMONTH(BH$15,0)))/4,0))),
0)</f>
        <v/>
      </c>
      <c r="EB491" s="125">
        <f t="array" ref="EB491">
IFERROR(_xlfn.IFS(
$DH491="день_1",
$DR491*$BL491/($AX491-$AW491+1)*BI491*(DAY(EOMONTH(BI$15,0))),
$DH491="день_2",
$DR491/30*MAX(MIN($AX491,EOMONTH(BI$15,0))-MAX($AW491,BI$15)+1,),
$DH491="раб.день",
$DR491/30*(IFERROR(
_xlfn.LET(_xlpm.VD,
CHOOSE(
{1;2;3;4;5;6;7;8;9;10;11;12;13;14;15;16;17;18},
45658,45659,45660,45661,45662,45663,45664,45665,45711,45724,45778,45779,45785,45786,45820,45821,45965,46022),
_xlfn.LET(_xlpm.DD,
MAX(MIN($AX491,EOMONTH(BI$15,0))-MAX($AW491,BI$15),),
_xlfn.IFS(
AND(MONTH($AW491)=MONTH(BI$15),MONTH($AX491)&lt;&gt;MONTH(BI$15)),
NETWORKDAYS.INTL($AW491,$AW491+_xlpm.DD,1,_xlpm.VD),
AND(MONTH($AW491)&lt;&gt;MONTH(BI$15),MONTH($AX491)=MONTH(BI$15)),
NETWORKDAYS.INTL(($AX491)-_xlpm.DD,$AX491,1,_xlpm.VD),
AND(MONTH($AW491)&lt;MONTH(BI$15),MONTH($AX491)&gt;MONTH(BI$15)),
NETWORKDAYS.INTL((EOMONTH(BI$15-1,1))-_xlpm.DD,EOMONTH(BI$15-1,1),1,_xlpm.VD),
AND(MONTH($AW491)=MONTH(BI$15),MONTH($AX491)=MONTH(BI$15)),
NETWORKDAYS.INTL($AW491,$AX491,1,_xlpm.VD)))),0)),
$DH491="месяц",
$DR491*BI491,
$DH491="неделя",
$DR491*BI491/7*(ROUNDUP((DAY(EOMONTH(BI$15,0)))/4,0))),
0)</f>
        <v/>
      </c>
      <c r="EC491" s="125">
        <f t="array" ref="EC491">
IFERROR(_xlfn.IFS(
$DH491="день_1",
$DR491*$BL491/($AX491-$AW491+1)*BJ491*(DAY(EOMONTH(BJ$15,0))),
$DH491="день_2",
$DR491/30*MAX(MIN($AX491,EOMONTH(BJ$15,0))-MAX($AW491,BJ$15)+1,),
$DH491="раб.день",
$DR491/30*(IFERROR(
_xlfn.LET(_xlpm.VD,
CHOOSE(
{1;2;3;4;5;6;7;8;9;10;11;12;13;14;15;16;17;18},
45658,45659,45660,45661,45662,45663,45664,45665,45711,45724,45778,45779,45785,45786,45820,45821,45965,46022),
_xlfn.LET(_xlpm.DD,
MAX(MIN($AX491,EOMONTH(BJ$15,0))-MAX($AW491,BJ$15),),
_xlfn.IFS(
AND(MONTH($AW491)=MONTH(BJ$15),MONTH($AX491)&lt;&gt;MONTH(BJ$15)),
NETWORKDAYS.INTL($AW491,$AW491+_xlpm.DD,1,_xlpm.VD),
AND(MONTH($AW491)&lt;&gt;MONTH(BJ$15),MONTH($AX491)=MONTH(BJ$15)),
NETWORKDAYS.INTL(($AX491)-_xlpm.DD,$AX491,1,_xlpm.VD),
AND(MONTH($AW491)&lt;MONTH(BJ$15),MONTH($AX491)&gt;MONTH(BJ$15)),
NETWORKDAYS.INTL((EOMONTH(BJ$15-1,1))-_xlpm.DD,EOMONTH(BJ$15-1,1),1,_xlpm.VD),
AND(MONTH($AW491)=MONTH(BJ$15),MONTH($AX491)=MONTH(BJ$15)),
NETWORKDAYS.INTL($AW491,$AX491,1,_xlpm.VD)))),0)),
$DH491="месяц",
$DR491*BJ491,
$DH491="неделя",
$DR491*BJ491/7*(ROUNDUP((DAY(EOMONTH(BJ$15,0)))/4,0))),
0)</f>
        <v/>
      </c>
      <c r="ED491" s="125">
        <f t="array" ref="ED491">
IFERROR(_xlfn.IFS(
$DH491="день_1",
$DR491*$BL491/($AX491-$AW491+1)*BK491*(DAY(EOMONTH(BK$15,0))),
$DH491="день_2",
$DR491/30*MAX(MIN($AX491,EOMONTH(BK$15,0))-MAX($AW491,BK$15)+1,),
$DH491="раб.день",
$DR491/30*(IFERROR(
_xlfn.LET(_xlpm.VD,
CHOOSE(
{1;2;3;4;5;6;7;8;9;10;11;12;13;14;15;16;17;18},
45658,45659,45660,45661,45662,45663,45664,45665,45711,45724,45778,45779,45785,45786,45820,45821,45965,46022),
_xlfn.LET(_xlpm.DD,
MAX(MIN($AX491,EOMONTH(BK$15,0))-MAX($AW491,BK$15),),
_xlfn.IFS(
AND(MONTH($AW491)=MONTH(BK$15),MONTH($AX491)&lt;&gt;MONTH(BK$15)),
NETWORKDAYS.INTL($AW491,$AW491+_xlpm.DD,1,_xlpm.VD),
AND(MONTH($AW491)&lt;&gt;MONTH(BK$15),MONTH($AX491)=MONTH(BK$15)),
NETWORKDAYS.INTL(($AX491)-_xlpm.DD,$AX491,1,_xlpm.VD),
AND(MONTH($AW491)&lt;MONTH(BK$15),MONTH($AX491)&gt;MONTH(BK$15)),
NETWORKDAYS.INTL((EOMONTH(BK$15-1,1))-_xlpm.DD,EOMONTH(BK$15-1,1),1,_xlpm.VD),
AND(MONTH($AW491)=MONTH(BK$15),MONTH($AX491)=MONTH(BK$15)),
NETWORKDAYS.INTL($AW491,$AX491,1,_xlpm.VD)))),0)),
$DH491="месяц",
$DR491*BK491,
$DH491="неделя",
$DR491*BK491/7*(ROUNDUP((DAY(EOMONTH(BK$15,0)))/4,0))),
0)</f>
        <v/>
      </c>
      <c r="EE491" s="125">
        <f>SUM($DS491,$DT491,$DU491,$DV491,$DW491,$DX491,$DY491,$DZ491,$EA491,$EB491,$EC491,$ED491)</f>
        <v/>
      </c>
      <c r="EF491" s="125">
        <f>IFERROR(ROUND($EE491*(1+$EP491),2),0)</f>
        <v/>
      </c>
      <c r="EG491" s="128" t="n">
        <v>1</v>
      </c>
      <c r="EH491" s="126" t="n">
        <v>0</v>
      </c>
      <c r="EI491" s="126">
        <f>ROUND(SUM($EH491:$EH491)*SUM($AB491:$AB491)*$EG491,2)</f>
        <v/>
      </c>
      <c r="EJ491" s="126">
        <f>ROUND($EI491*(1+$EP491),2)</f>
        <v/>
      </c>
      <c r="EK491" s="126" t="n">
        <v>0</v>
      </c>
      <c r="EL491" s="126">
        <f>ROUND(SUM($EK491:$EK491)*SUM($AB491:$AB491)*$EG491,2)</f>
        <v/>
      </c>
      <c r="EM491" s="126">
        <f>ROUND($EL491*(1+$EP491),2)</f>
        <v/>
      </c>
      <c r="EN491" s="126">
        <f>SUM($EE491,$EI491,$EL491)</f>
        <v/>
      </c>
      <c r="EO491" s="126">
        <f>SUM($EF491,$EJ491,$EM491)</f>
        <v/>
      </c>
      <c r="EP491" s="59" t="inlineStr">
        <is>
          <t>20%</t>
        </is>
      </c>
      <c r="EQ491" s="59" t="n"/>
      <c r="ER491" s="60">
        <f t="array" ref="ER491">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MATCH(ES491,
{"AMS";"RussOutdoor";"HD Outdoor";"Ingroup";"IQ";"Ledproduction";"LisChannel";"Logic";"Media-PPL";"NovikovTV | НовиковТВ";"SMA";"SOK";"КрокусТВ | CrocusTV | IndoorTV";"Сити";"ТЯК Москва"},
0)),"")</f>
        <v/>
      </c>
      <c r="ES491" s="60" t="n"/>
      <c r="ET491" s="60">
        <f t="array" ref="ET491">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MATCH(ES491,
{"AMS";"RussOutdoor";"HD Outdoor";"Ingroup";"IQ";"Ledproduction";"LisChannel";"Logic";"Media-PPL";"NovikovTV | НовиковТВ";"SMA";"SOK";"КрокусТВ | CrocusTV | IndoorTV";"Сити";"ТЯК Москва"},
0)),"")</f>
        <v/>
      </c>
      <c r="EU491" s="60" t="n"/>
      <c r="EV491" s="60" t="n"/>
      <c r="EX491" s="110">
        <f t="array" ref="EX491">
($AR491/30
+N("ТРАФИК ПЛОЩАДКИ"))*
(IFERROR(
_xlfn.LET(
_xlpm.GPR,
HLOOKUP($L491,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(MATCH($T491,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IF($Q491="цифровой",_xlpm.GPR/$AG491,_xlpm.GPR/60)),
0)
+N("DWELL TIME"))*
(IF($AB491=0,0,IF($AB491=1,0.3,IF($AB491=2,0.5,IF($AB491&gt;2,1))))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_xlfn.IFS($AC491="да",1.2,$AC491="нет",1)*
_xlfn.IFS($AD491="да",1.2,$AD491="нет",1)*
IF(R491="статический",1,1.2)*
$X491*
INDEX(
{1.2;1;1.2;1.2;1;1.2;1.2;1.2;1.2;1.2;1.2;1;1.2;1.2;1.2;1.2;1;1;1.2;1.2;1.2;1;1;1;1;1.2;1.2;1.2;1.2;1;1;1;1;1.2;1.2;1.2;1.2;1.2;1.2;1.2;1.2;1;1;1.2;1;1;1;1;1.5;1;1;1.5;1.5;1.2},
MATCH($Q491,_xlpm.MI,0)))&gt;{0.02;0.04;0.06;0.1;0.2;0.4;0.6;0.8;1;2;4;6})),
{0;1;2;3;4;5;6;7;8;9;10;11;12},
0)))
+N("КОЭФФИЦИЕНТ КОНТАКТА"))))*
(_xlfn.IFS($X491&lt;0.1,$X491/1000,$X491&gt;25,5.2,AND($X491&gt;=0.1,$X491&lt;=25),(($X491*2+0.1)/10)*($X491/10)))*
IFERROR((_xlfn.LET(
_xlpm.MA,
{0;0.8;0.85;0.9;0.95;1},
_xlpm.MAA,
{0;1;2;3;4;5},
INDEX(_xlpm.MA,MATCH(SUMPRODUCT(--((IF(ROUND(_xlpm.MAA,1)&gt;5,5,ROUND($AB491,1)))&gt;{0;1;2;3;4;5})),_xlpm.MAA,0)))
+N("КОЭФФИЦИЕНТ КОЛ-ВО КОНСТРУКЦИЙ")),1)*
$AB491,0))*
(IF($Q491="цифровой",$AG491/15*$AI491,1)
+N("ДЛЯ ЦИФРЫ"))</f>
        <v/>
      </c>
      <c r="EY491" s="110">
        <f>IFERROR(EX491*AY491,0)</f>
        <v/>
      </c>
      <c r="EZ491" s="131">
        <f>IFERROR(DP491/EY491*1000,0)</f>
        <v/>
      </c>
      <c r="FA491" s="112">
        <f>IFERROR(FC491/FB491,0)</f>
        <v/>
      </c>
      <c r="FB491" s="112">
        <f>IFERROR((FC491/(EY491/FF491*#REF!))*0.825,0)</f>
        <v/>
      </c>
      <c r="FC491" s="112">
        <f>IFERROR(((EX491*30/AR491)*100)/30,0)</f>
        <v/>
      </c>
      <c r="FD491" s="112">
        <f>IFERROR(EY491/G491*100%,0)</f>
        <v/>
      </c>
      <c r="FE491" s="112">
        <f>IFERROR(FD491/FC491*100%,0)</f>
        <v/>
      </c>
      <c r="FF491" s="110">
        <f>IFERROR(AR491/30*AY491,0)</f>
        <v/>
      </c>
    </row>
    <row r="492" ht="13" customHeight="1">
      <c r="A492" s="59" t="n"/>
      <c r="B492" s="60" t="n"/>
      <c r="C492" s="60" t="n"/>
      <c r="D492" s="60">
        <f t="array" ref="D492">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MATCH($E492,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92" s="60">
        <f t="array" ref="E492">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MATCH($F492,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92" s="60" t="inlineStr"/>
      <c r="G492" s="60" t="n"/>
      <c r="H492" s="60">
        <f t="array" ref="H492">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MATCH($I492,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92" s="60" t="n"/>
      <c r="J492" s="60" t="n"/>
      <c r="K492" s="60" t="n"/>
      <c r="L492" s="60" t="n"/>
      <c r="M492" s="60" t="n"/>
      <c r="N492" s="60" t="n"/>
      <c r="O492" s="60" t="n"/>
      <c r="P492" s="60">
        <f t="array" ref="P492">
_xlfn.IFS(
ISNUMBER(MATCH($Q492,{"шелфбаннер","разделитель","монетница","чековая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ISNUMBER(MATCH($Q492,{"LED/LCD","видеокулер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ISNUMBER(MATCH($Q492,{"автомобиль","машина","выставочное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ISNUMBER(MATCH($Q492,{"билборд","лифтовая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ISNUMBER(MATCH($Q492,{"навигация","подвесной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ISNUMBER(MATCH($Q492,{"движущаяся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ISNUMBER(MATCH($Q492,{"каталог","журнал"},)),
"Пресса",
$Q492="","")</f>
        <v/>
      </c>
      <c r="Q492" s="60" t="n"/>
      <c r="R492" s="60">
        <f t="array" ref="R492">
IFERROR(
_xlfn.IFS(
OR(ISNUMBER(MATCH($Q492,{"экспозиция","макет","стенд","автостенд","авто стенд","выставочное пространство","выставочные стенды","модульные выставочные стенды","3Д конструкция","3D конструкция"},)),P492="Экспонирование"),
"нестандартный",
ISNUMBER(MATCH($Q492,{"скроллер","призматрон"},)),
"динамический",
$P492="Видео",
"цифровой",
OR($P492="Пресса",$P492="Щит",$P492="POSm",$P492="Подвес",$P492="Брендирование/оклейка"),
"статический"),"")</f>
        <v/>
      </c>
      <c r="S492" s="59" t="n"/>
      <c r="T492" s="60" t="n"/>
      <c r="U492" s="60" t="n"/>
      <c r="V492" s="60">
        <f>
IF(P492="Видео",
"цифровой постер/ролик",
IF(ISNUMBER(MATCH(Q492,{"короб световой","короб световой | лайтбокс","короб световой | кристалайт","лайтбокс","лайт бокс","кристалайт","LB","lightbox"},)),
"бэклит",
IF(P492="Брендирование/оклейка",
"перфарированная пленка/самоклейка",
IF(P492="Экспонирование",
"под запрос",
IF(P492="Подвес",
"баннер/ткань",
"")))))</f>
        <v/>
      </c>
      <c r="W492" s="59" t="n"/>
      <c r="X492" s="59" t="n"/>
      <c r="Y492" s="59" t="n"/>
      <c r="Z492" s="61" t="n"/>
      <c r="AA492" s="61" t="n"/>
      <c r="AB492" s="61">
        <f>IF(BL492&gt;0,Z492,0)</f>
        <v/>
      </c>
      <c r="AC492" s="59" t="n"/>
      <c r="AD492" s="59" t="n"/>
      <c r="AE492" s="59" t="n"/>
      <c r="AF492" s="59" t="n"/>
      <c r="AG492" s="59" t="n"/>
      <c r="AH492" s="59" t="n"/>
      <c r="AI492" s="59" t="n"/>
      <c r="AJ492" s="59" t="n"/>
      <c r="AK492" s="59" t="n"/>
      <c r="AL492" s="62">
        <f>IFERROR(IF(OR(R492="статический",R492="динамический",R492="нестандартный",R492="",R492=""),"-",IF(AND(AH492="-",AI492="-"),"-",AK492*3600/AH492*AI492)),"-")</f>
        <v/>
      </c>
      <c r="AM492" s="62">
        <f>IFERROR(IF(OR(R492="статический",R492="динамический",R492="",R492="", R492="BTL",R492="нестандартный"),"-",AG492*AI492*AL492/60),"-")</f>
        <v/>
      </c>
      <c r="AN492" s="63">
        <f>IFERROR(IF(AH492="","-",AG492*AI492/AH492),"-")</f>
        <v/>
      </c>
      <c r="AO492" s="59">
        <f>IFERROR(IF(OR($R492="статический",$R492="динамический",$R492="",$R492="",$R492="BTL",$R492="нестандартный"),"-",$AL492*$AY492),"-")</f>
        <v/>
      </c>
      <c r="AP492" s="62">
        <f>IFERROR(IF(OR($R492="статический",$R492="динамический",$R492="",$R492="",$R492="BTL",$R492="нестандартный"),"-",$AM492*AY492),"-")</f>
        <v/>
      </c>
      <c r="AQ492" s="64" t="n"/>
      <c r="AR492" s="61" t="n"/>
      <c r="AS492" s="61" t="n"/>
      <c r="AT492" s="61" t="n"/>
      <c r="AU492" s="65" t="n"/>
      <c r="AV492" s="124">
        <f>IFERROR(DR492/AT492*1000,"n/a")</f>
        <v/>
      </c>
      <c r="AW492" s="67" t="n"/>
      <c r="AX492" s="67" t="n"/>
      <c r="AY492" s="43">
        <f>IFERROR(IF(OR($AW492="",$AX492=""),"",_xlfn.DAYS($AX492+1,$AW492)),"")</f>
        <v/>
      </c>
      <c r="AZ492" s="68">
        <f t="array" ref="AZ492">
_xlfn.LET(_xlpm.COEFF,
IF($AW492+$AX492=0,0,IF(MAX(MIN($AX492,EOMONTH(AZ$15,0))-MAX($AW492,AZ$15)+1,)&gt;0,1,0)),
_xlfn.IFS(
$ES492="LisChannel",
_xlpm.COEFF*
INDEX({1;1;1.2;1.2;1;1;1;1;1.2;1.2;1.2;1.2},
MATCH(MONTH(AZ$15),
{1,2,3,4,5,6,7,8,9,10,11,12})),
CONCATENATE($ES492," ",$L492)="RussOutdoor метро",
_xlpm.COEFF*
INDEX({0.8;0.9;1.1;1.1;1;1;1;1;1.1;1.1;1.1;1.1},
MATCH(MONTH(AZ$15),
{1,2,3,4,5,6,7,8,9,10,11,12})),
$ES492&lt;&gt;"LisChannel",
_xlpm.COEFF,
$ES492&lt;&gt;"RussOutdoor",
_xlpm.COEFF))</f>
        <v/>
      </c>
      <c r="BA492" s="68">
        <f t="array" ref="BA492">
_xlfn.LET(_xlpm.COEFF,
IF($AW492+$AX492=0,0,IF(MAX(MIN($AX492,EOMONTH(BA$15,0))-MAX($AW492,BA$15)+1,)&gt;0,1,0)),
_xlfn.IFS(
$ES492="LisChannel",
_xlpm.COEFF*
INDEX({1;1;1.2;1.2;1;1;1;1;1.2;1.2;1.2;1.2},
MATCH(MONTH(BA$15),
{1,2,3,4,5,6,7,8,9,10,11,12})),
CONCATENATE($ES492," ",$L492)="RussOutdoor метро",
_xlpm.COEFF*
INDEX({0.8;0.9;1.1;1.1;1;1;1;1;1.1;1.1;1.1;1.1},
MATCH(MONTH(BA$15),
{1,2,3,4,5,6,7,8,9,10,11,12})),
$ES492&lt;&gt;"LisChannel",
_xlpm.COEFF,
$ES492&lt;&gt;"RussOutdoor",
_xlpm.COEFF))</f>
        <v/>
      </c>
      <c r="BB492" s="68">
        <f t="array" ref="BB492">
_xlfn.LET(_xlpm.COEFF,
IF($AW492+$AX492=0,0,IF(MAX(MIN($AX492,EOMONTH(BB$15,0))-MAX($AW492,BB$15)+1,)&gt;0,1,0)),
_xlfn.IFS(
$ES492="LisChannel",
_xlpm.COEFF*
INDEX({1;1;1.2;1.2;1;1;1;1;1.2;1.2;1.2;1.2},
MATCH(MONTH(BB$15),
{1,2,3,4,5,6,7,8,9,10,11,12})),
CONCATENATE($ES492," ",$L492)="RussOutdoor метро",
_xlpm.COEFF*
INDEX({0.8;0.9;1.1;1.1;1;1;1;1;1.1;1.1;1.1;1.1},
MATCH(MONTH(BB$15),
{1,2,3,4,5,6,7,8,9,10,11,12})),
$ES492&lt;&gt;"LisChannel",
_xlpm.COEFF,
$ES492&lt;&gt;"RussOutdoor",
_xlpm.COEFF))</f>
        <v/>
      </c>
      <c r="BC492" s="68">
        <f t="array" ref="BC492">
_xlfn.LET(_xlpm.COEFF,
IF($AW492+$AX492=0,0,IF(MAX(MIN($AX492,EOMONTH(BC$15,0))-MAX($AW492,BC$15)+1,)&gt;0,1,0)),
_xlfn.IFS(
$ES492="LisChannel",
_xlpm.COEFF*
INDEX({1;1;1.2;1.2;1;1;1;1;1.2;1.2;1.2;1.2},
MATCH(MONTH(BC$15),
{1,2,3,4,5,6,7,8,9,10,11,12})),
CONCATENATE($ES492," ",$L492)="RussOutdoor метро",
_xlpm.COEFF*
INDEX({0.8;0.9;1.1;1.1;1;1;1;1;1.1;1.1;1.1;1.1},
MATCH(MONTH(BC$15),
{1,2,3,4,5,6,7,8,9,10,11,12})),
$ES492&lt;&gt;"LisChannel",
_xlpm.COEFF,
$ES492&lt;&gt;"RussOutdoor",
_xlpm.COEFF))</f>
        <v/>
      </c>
      <c r="BD492" s="68">
        <f t="array" ref="BD492">
_xlfn.LET(_xlpm.COEFF,
IF($AW492+$AX492=0,0,IF(MAX(MIN($AX492,EOMONTH(BD$15,0))-MAX($AW492,BD$15)+1,)&gt;0,1,0)),
_xlfn.IFS(
$ES492="LisChannel",
_xlpm.COEFF*
INDEX({1;1;1.2;1.2;1;1;1;1;1.2;1.2;1.2;1.2},
MATCH(MONTH(BD$15),
{1,2,3,4,5,6,7,8,9,10,11,12})),
CONCATENATE($ES492," ",$L492)="RussOutdoor метро",
_xlpm.COEFF*
INDEX({0.8;0.9;1.1;1.1;1;1;1;1;1.1;1.1;1.1;1.1},
MATCH(MONTH(BD$15),
{1,2,3,4,5,6,7,8,9,10,11,12})),
$ES492&lt;&gt;"LisChannel",
_xlpm.COEFF,
$ES492&lt;&gt;"RussOutdoor",
_xlpm.COEFF))</f>
        <v/>
      </c>
      <c r="BE492" s="68">
        <f t="array" ref="BE492">
_xlfn.LET(_xlpm.COEFF,
IF($AW492+$AX492=0,0,IF(MAX(MIN($AX492,EOMONTH(BE$15,0))-MAX($AW492,BE$15)+1,)&gt;0,1,0)),
_xlfn.IFS(
$ES492="LisChannel",
_xlpm.COEFF*
INDEX({1;1;1.2;1.2;1;1;1;1;1.2;1.2;1.2;1.2},
MATCH(MONTH(BE$15),
{1,2,3,4,5,6,7,8,9,10,11,12})),
CONCATENATE($ES492," ",$L492)="RussOutdoor метро",
_xlpm.COEFF*
INDEX({0.8;0.9;1.1;1.1;1;1;1;1;1.1;1.1;1.1;1.1},
MATCH(MONTH(BE$15),
{1,2,3,4,5,6,7,8,9,10,11,12})),
$ES492&lt;&gt;"LisChannel",
_xlpm.COEFF,
$ES492&lt;&gt;"RussOutdoor",
_xlpm.COEFF))</f>
        <v/>
      </c>
      <c r="BF492" s="68">
        <f t="array" ref="BF492">
_xlfn.LET(_xlpm.COEFF,
IF($AW492+$AX492=0,0,IF(MAX(MIN($AX492,EOMONTH(BF$15,0))-MAX($AW492,BF$15)+1,)&gt;0,1,0)),
_xlfn.IFS(
$ES492="LisChannel",
_xlpm.COEFF*
INDEX({1;1;1.2;1.2;1;1;1;1;1.2;1.2;1.2;1.2},
MATCH(MONTH(BF$15),
{1,2,3,4,5,6,7,8,9,10,11,12})),
CONCATENATE($ES492," ",$L492)="RussOutdoor метро",
_xlpm.COEFF*
INDEX({0.8;0.9;1.1;1.1;1;1;1;1;1.1;1.1;1.1;1.1},
MATCH(MONTH(BF$15),
{1,2,3,4,5,6,7,8,9,10,11,12})),
$ES492&lt;&gt;"LisChannel",
_xlpm.COEFF,
$ES492&lt;&gt;"RussOutdoor",
_xlpm.COEFF))</f>
        <v/>
      </c>
      <c r="BG492" s="68">
        <f t="array" ref="BG492">
_xlfn.LET(_xlpm.COEFF,
IF($AW492+$AX492=0,0,IF(MAX(MIN($AX492,EOMONTH(BG$15,0))-MAX($AW492,BG$15)+1,)&gt;0,1,0)),
_xlfn.IFS(
$ES492="LisChannel",
_xlpm.COEFF*
INDEX({1;1;1.2;1.2;1;1;1;1;1.2;1.2;1.2;1.2},
MATCH(MONTH(BG$15),
{1,2,3,4,5,6,7,8,9,10,11,12})),
CONCATENATE($ES492," ",$L492)="RussOutdoor метро",
_xlpm.COEFF*
INDEX({0.8;0.9;1.1;1.1;1;1;1;1;1.1;1.1;1.1;1.1},
MATCH(MONTH(BG$15),
{1,2,3,4,5,6,7,8,9,10,11,12})),
$ES492&lt;&gt;"LisChannel",
_xlpm.COEFF,
$ES492&lt;&gt;"RussOutdoor",
_xlpm.COEFF))</f>
        <v/>
      </c>
      <c r="BH492" s="68">
        <f t="array" ref="BH492">
_xlfn.LET(_xlpm.COEFF,
IF($AW492+$AX492=0,0,IF(MAX(MIN($AX492,EOMONTH(BH$15,0))-MAX($AW492,BH$15)+1,)&gt;0,1,0)),
_xlfn.IFS(
$ES492="LisChannel",
_xlpm.COEFF*
INDEX({1;1;1.2;1.2;1;1;1;1;1.2;1.2;1.2;1.2},
MATCH(MONTH(BH$15),
{1,2,3,4,5,6,7,8,9,10,11,12})),
CONCATENATE($ES492," ",$L492)="RussOutdoor метро",
_xlpm.COEFF*
INDEX({0.8;0.9;1.1;1.1;1;1;1;1;1.1;1.1;1.1;1.1},
MATCH(MONTH(BH$15),
{1,2,3,4,5,6,7,8,9,10,11,12})),
$ES492&lt;&gt;"LisChannel",
_xlpm.COEFF,
$ES492&lt;&gt;"RussOutdoor",
_xlpm.COEFF))</f>
        <v/>
      </c>
      <c r="BI492" s="68">
        <f t="array" ref="BI492">
_xlfn.LET(_xlpm.COEFF,
IF($AW492+$AX492=0,0,IF(MAX(MIN($AX492,EOMONTH(BI$15,0))-MAX($AW492,BI$15)+1,)&gt;0,1,0)),
_xlfn.IFS(
$ES492="LisChannel",
_xlpm.COEFF*
INDEX({1;1;1.2;1.2;1;1;1;1;1.2;1.2;1.2;1.2},
MATCH(MONTH(BI$15),
{1,2,3,4,5,6,7,8,9,10,11,12})),
CONCATENATE($ES492," ",$L492)="RussOutdoor метро",
_xlpm.COEFF*
INDEX({0.8;0.9;1.1;1.1;1;1;1;1;1.1;1.1;1.1;1.1},
MATCH(MONTH(BI$15),
{1,2,3,4,5,6,7,8,9,10,11,12})),
$ES492&lt;&gt;"LisChannel",
_xlpm.COEFF,
$ES492&lt;&gt;"RussOutdoor",
_xlpm.COEFF))</f>
        <v/>
      </c>
      <c r="BJ492" s="68">
        <f t="array" ref="BJ492">
_xlfn.LET(_xlpm.COEFF,
IF($AW492+$AX492=0,0,IF(MAX(MIN($AX492,EOMONTH(BJ$15,0))-MAX($AW492,BJ$15)+1,)&gt;0,1,0)),
_xlfn.IFS(
$ES492="LisChannel",
_xlpm.COEFF*
INDEX({1;1;1.2;1.2;1;1;1;1;1.2;1.2;1.2;1.2},
MATCH(MONTH(BJ$15),
{1,2,3,4,5,6,7,8,9,10,11,12})),
CONCATENATE($ES492," ",$L492)="RussOutdoor метро",
_xlpm.COEFF*
INDEX({0.8;0.9;1.1;1.1;1;1;1;1;1.1;1.1;1.1;1.1},
MATCH(MONTH(BJ$15),
{1,2,3,4,5,6,7,8,9,10,11,12})),
$ES492&lt;&gt;"LisChannel",
_xlpm.COEFF,
$ES492&lt;&gt;"RussOutdoor",
_xlpm.COEFF))</f>
        <v/>
      </c>
      <c r="BK492" s="68">
        <f t="array" ref="BK492">
_xlfn.LET(_xlpm.COEFF,
IF($AW492+$AX492=0,0,IF(MAX(MIN($AX492,EOMONTH(BK$15,0))-MAX($AW492,BK$15)+1,)&gt;0,1,0)),
_xlfn.IFS(
$ES492="LisChannel",
_xlpm.COEFF*
INDEX({1;1;1.2;1.2;1;1;1;1;1.2;1.2;1.2;1.2},
MATCH(MONTH(BK$15),
{1,2,3,4,5,6,7,8,9,10,11,12})),
CONCATENATE($ES492," ",$L492)="RussOutdoor метро",
_xlpm.COEFF*
INDEX({0.8;0.9;1.1;1.1;1;1;1;1;1.1;1.1;1.1;1.1},
MATCH(MONTH(BK$15),
{1,2,3,4,5,6,7,8,9,10,11,12})),
$ES492&lt;&gt;"LisChannel",
_xlpm.COEFF,
$ES492&lt;&gt;"RussOutdoor",
_xlpm.COEFF))</f>
        <v/>
      </c>
      <c r="BL492" s="62">
        <f>COUNTIFS($AZ492:$BK492,"&gt;0")</f>
        <v/>
      </c>
      <c r="BM492" s="65" t="n"/>
      <c r="BN492" s="125">
        <f>$DJ492</f>
        <v/>
      </c>
      <c r="BO492" s="63">
        <f>$DQ492</f>
        <v/>
      </c>
      <c r="BP492" s="125">
        <f>
IFERROR(
IF($BL492=0,0,
$BN492*(1-$BO492)),
0)</f>
        <v/>
      </c>
      <c r="BQ492" s="125">
        <f t="array" ref="BQ492">
IFERROR(
_xlfn.IFS(
$DH492="день_1",
$BP492*$BL492/($AX492-$AW492+1)*AZ492*(DAY(EOMONTH(AZ$15,0))),
$DH492="день_2",
$BP492/30*MAX(MIN($AX492,EOMONTH(AZ$15,0))-MAX($AW492,AZ$15)+1,),
$DH492="раб.день",
$BP492/30*(IFERROR(
_xlfn.LET(_xlpm.VD,
CHOOSE(
{1;2;3;4;5;6;7;8;9;10;11;12;13;14;15;16;17;18},
45658,45659,45660,45661,45662,45663,45664,45665,45711,45724,45778,45779,45785,45786,45820,45821,45965,46022),
_xlfn.LET(_xlpm.DD,
MAX(MIN($AX492,EOMONTH(AZ$15,0))-MAX($AW492,AZ$15),),
_xlfn.IFS(
AND(MONTH($AW492)=MONTH(AZ$15),MONTH($AX492)&lt;&gt;MONTH(AZ$15)),
NETWORKDAYS.INTL($AW492,$AW492+_xlpm.DD,1,_xlpm.VD),
AND(MONTH($AW492)&lt;&gt;MONTH(AZ$15),MONTH($AX492)=MONTH(AZ$15)),
NETWORKDAYS.INTL(($AX492)-_xlpm.DD,$AX492,1,_xlpm.VD),
AND(MONTH($AW492)&lt;MONTH(AZ$15),MONTH($AX492)&gt;MONTH(AZ$15)),
NETWORKDAYS.INTL((EOMONTH(AZ$15-1,1))-_xlpm.DD,EOMONTH(AZ$15-1,1),1,_xlpm.VD),
AND(MONTH($AW492)=MONTH(AZ$15),MONTH($AX492)=MONTH(AZ$15)),
NETWORKDAYS.INTL($AW492,$AX492,1,_xlpm.VD)))),0)),
$DH492="месяц",
$BP492*AZ492,
$DH492="неделя",
$BP492*AZ492/7*(ROUNDUP((DAY(EOMONTH(AZ$15,0)))/4,0))),
0)</f>
        <v/>
      </c>
      <c r="BR492" s="125">
        <f t="array" ref="BR492">
IFERROR(
_xlfn.IFS(
$DH492="день_1",
$BP492*$BL492/($AX492-$AW492+1)*BA492*(DAY(EOMONTH(BA$15,0))),
$DH492="день_2",
$BP492/30*MAX(MIN($AX492,EOMONTH(BA$15,0))-MAX($AW492,BA$15)+1,),
$DH492="раб.день",
$BP492/30*(IFERROR(
_xlfn.LET(_xlpm.VD,
CHOOSE(
{1;2;3;4;5;6;7;8;9;10;11;12;13;14;15;16;17;18},
45658,45659,45660,45661,45662,45663,45664,45665,45711,45724,45778,45779,45785,45786,45820,45821,45965,46022),
_xlfn.LET(_xlpm.DD,
MAX(MIN($AX492,EOMONTH(BA$15,0))-MAX($AW492,BA$15),),
_xlfn.IFS(
AND(MONTH($AW492)=MONTH(BA$15),MONTH($AX492)&lt;&gt;MONTH(BA$15)),
NETWORKDAYS.INTL($AW492,$AW492+_xlpm.DD,1,_xlpm.VD),
AND(MONTH($AW492)&lt;&gt;MONTH(BA$15),MONTH($AX492)=MONTH(BA$15)),
NETWORKDAYS.INTL(($AX492)-_xlpm.DD,$AX492,1,_xlpm.VD),
AND(MONTH($AW492)&lt;MONTH(BA$15),MONTH($AX492)&gt;MONTH(BA$15)),
NETWORKDAYS.INTL((EOMONTH(BA$15-1,1))-_xlpm.DD,EOMONTH(BA$15-1,1),1,_xlpm.VD),
AND(MONTH($AW492)=MONTH(BA$15),MONTH($AX492)=MONTH(BA$15)),
NETWORKDAYS.INTL($AW492,$AX492,1,_xlpm.VD)))),0)),
$DH492="месяц",
$BP492*BA492,
$DH492="неделя",
$BP492*BA492/7*(ROUNDUP((DAY(EOMONTH(BA$15,0)))/4,0))),
0)</f>
        <v/>
      </c>
      <c r="BS492" s="125">
        <f t="array" ref="BS492">
IFERROR(
_xlfn.IFS(
$DH492="день_1",
$BP492*$BL492/($AX492-$AW492+1)*BB492*(DAY(EOMONTH(BB$15,0))),
$DH492="день_2",
$BP492/30*MAX(MIN($AX492,EOMONTH(BB$15,0))-MAX($AW492,BB$15)+1,),
$DH492="раб.день",
$BP492/30*(IFERROR(
_xlfn.LET(_xlpm.VD,
CHOOSE(
{1;2;3;4;5;6;7;8;9;10;11;12;13;14;15;16;17;18},
45658,45659,45660,45661,45662,45663,45664,45665,45711,45724,45778,45779,45785,45786,45820,45821,45965,46022),
_xlfn.LET(_xlpm.DD,
MAX(MIN($AX492,EOMONTH(BB$15,0))-MAX($AW492,BB$15),),
_xlfn.IFS(
AND(MONTH($AW492)=MONTH(BB$15),MONTH($AX492)&lt;&gt;MONTH(BB$15)),
NETWORKDAYS.INTL($AW492,$AW492+_xlpm.DD,1,_xlpm.VD),
AND(MONTH($AW492)&lt;&gt;MONTH(BB$15),MONTH($AX492)=MONTH(BB$15)),
NETWORKDAYS.INTL(($AX492)-_xlpm.DD,$AX492,1,_xlpm.VD),
AND(MONTH($AW492)&lt;MONTH(BB$15),MONTH($AX492)&gt;MONTH(BB$15)),
NETWORKDAYS.INTL((EOMONTH(BB$15-1,1))-_xlpm.DD,EOMONTH(BB$15-1,1),1,_xlpm.VD),
AND(MONTH($AW492)=MONTH(BB$15),MONTH($AX492)=MONTH(BB$15)),
NETWORKDAYS.INTL($AW492,$AX492,1,_xlpm.VD)))),0)),
$DH492="месяц",
$BP492*BB492,
$DH492="неделя",
$BP492*BB492/7*(ROUNDUP((DAY(EOMONTH(BB$15,0)))/4,0))),
0)</f>
        <v/>
      </c>
      <c r="BT492" s="125">
        <f t="array" ref="BT492">
IFERROR(
_xlfn.IFS(
$DH492="день_1",
$BP492*$BL492/($AX492-$AW492+1)*BC492*(DAY(EOMONTH(BC$15,0))),
$DH492="день_2",
$BP492/30*MAX(MIN($AX492,EOMONTH(BC$15,0))-MAX($AW492,BC$15)+1,),
$DH492="раб.день",
$BP492/30*(IFERROR(
_xlfn.LET(_xlpm.VD,
CHOOSE(
{1;2;3;4;5;6;7;8;9;10;11;12;13;14;15;16;17;18},
45658,45659,45660,45661,45662,45663,45664,45665,45711,45724,45778,45779,45785,45786,45820,45821,45965,46022),
_xlfn.LET(_xlpm.DD,
MAX(MIN($AX492,EOMONTH(BC$15,0))-MAX($AW492,BC$15),),
_xlfn.IFS(
AND(MONTH($AW492)=MONTH(BC$15),MONTH($AX492)&lt;&gt;MONTH(BC$15)),
NETWORKDAYS.INTL($AW492,$AW492+_xlpm.DD,1,_xlpm.VD),
AND(MONTH($AW492)&lt;&gt;MONTH(BC$15),MONTH($AX492)=MONTH(BC$15)),
NETWORKDAYS.INTL(($AX492)-_xlpm.DD,$AX492,1,_xlpm.VD),
AND(MONTH($AW492)&lt;MONTH(BC$15),MONTH($AX492)&gt;MONTH(BC$15)),
NETWORKDAYS.INTL((EOMONTH(BC$15-1,1))-_xlpm.DD,EOMONTH(BC$15-1,1),1,_xlpm.VD),
AND(MONTH($AW492)=MONTH(BC$15),MONTH($AX492)=MONTH(BC$15)),
NETWORKDAYS.INTL($AW492,$AX492,1,_xlpm.VD)))),0)),
$DH492="месяц",
$BP492*BC492,
$DH492="неделя",
$BP492*BC492/7*(ROUNDUP((DAY(EOMONTH(BC$15,0)))/4,0))),
0)</f>
        <v/>
      </c>
      <c r="BU492" s="125">
        <f t="array" ref="BU492">
IFERROR(
_xlfn.IFS(
$DH492="день_1",
$BP492*$BL492/($AX492-$AW492+1)*BD492*(DAY(EOMONTH(BD$15,0))),
$DH492="день_2",
$BP492/30*MAX(MIN($AX492,EOMONTH(BD$15,0))-MAX($AW492,BD$15)+1,),
$DH492="раб.день",
$BP492/30*(IFERROR(
_xlfn.LET(_xlpm.VD,
CHOOSE(
{1;2;3;4;5;6;7;8;9;10;11;12;13;14;15;16;17;18},
45658,45659,45660,45661,45662,45663,45664,45665,45711,45724,45778,45779,45785,45786,45820,45821,45965,46022),
_xlfn.LET(_xlpm.DD,
MAX(MIN($AX492,EOMONTH(BD$15,0))-MAX($AW492,BD$15),),
_xlfn.IFS(
AND(MONTH($AW492)=MONTH(BD$15),MONTH($AX492)&lt;&gt;MONTH(BD$15)),
NETWORKDAYS.INTL($AW492,$AW492+_xlpm.DD,1,_xlpm.VD),
AND(MONTH($AW492)&lt;&gt;MONTH(BD$15),MONTH($AX492)=MONTH(BD$15)),
NETWORKDAYS.INTL(($AX492)-_xlpm.DD,$AX492,1,_xlpm.VD),
AND(MONTH($AW492)&lt;MONTH(BD$15),MONTH($AX492)&gt;MONTH(BD$15)),
NETWORKDAYS.INTL((EOMONTH(BD$15-1,1))-_xlpm.DD,EOMONTH(BD$15-1,1),1,_xlpm.VD),
AND(MONTH($AW492)=MONTH(BD$15),MONTH($AX492)=MONTH(BD$15)),
NETWORKDAYS.INTL($AW492,$AX492,1,_xlpm.VD)))),0)),
$DH492="месяц",
$BP492*BD492,
$DH492="неделя",
$BP492*BD492/7*(ROUNDUP((DAY(EOMONTH(BD$15,0)))/4,0))),
0)</f>
        <v/>
      </c>
      <c r="BV492" s="125">
        <f t="array" ref="BV492">
IFERROR(
_xlfn.IFS(
$DH492="день_1",
$BP492*$BL492/($AX492-$AW492+1)*BE492*(DAY(EOMONTH(BE$15,0))),
$DH492="день_2",
$BP492/30*MAX(MIN($AX492,EOMONTH(BE$15,0))-MAX($AW492,BE$15)+1,),
$DH492="раб.день",
$BP492/30*(IFERROR(
_xlfn.LET(_xlpm.VD,
CHOOSE(
{1;2;3;4;5;6;7;8;9;10;11;12;13;14;15;16;17;18},
45658,45659,45660,45661,45662,45663,45664,45665,45711,45724,45778,45779,45785,45786,45820,45821,45965,46022),
_xlfn.LET(_xlpm.DD,
MAX(MIN($AX492,EOMONTH(BE$15,0))-MAX($AW492,BE$15),),
_xlfn.IFS(
AND(MONTH($AW492)=MONTH(BE$15),MONTH($AX492)&lt;&gt;MONTH(BE$15)),
NETWORKDAYS.INTL($AW492,$AW492+_xlpm.DD,1,_xlpm.VD),
AND(MONTH($AW492)&lt;&gt;MONTH(BE$15),MONTH($AX492)=MONTH(BE$15)),
NETWORKDAYS.INTL(($AX492)-_xlpm.DD,$AX492,1,_xlpm.VD),
AND(MONTH($AW492)&lt;MONTH(BE$15),MONTH($AX492)&gt;MONTH(BE$15)),
NETWORKDAYS.INTL((EOMONTH(BE$15-1,1))-_xlpm.DD,EOMONTH(BE$15-1,1),1,_xlpm.VD),
AND(MONTH($AW492)=MONTH(BE$15),MONTH($AX492)=MONTH(BE$15)),
NETWORKDAYS.INTL($AW492,$AX492,1,_xlpm.VD)))),0)),
$DH492="месяц",
$BP492*BE492,
$DH492="неделя",
$BP492*BE492/7*(ROUNDUP((DAY(EOMONTH(BE$15,0)))/4,0))),
0)</f>
        <v/>
      </c>
      <c r="BW492" s="125">
        <f t="array" ref="BW492">
IFERROR(
_xlfn.IFS(
$DH492="день_1",
$BP492*$BL492/($AX492-$AW492+1)*BF492*(DAY(EOMONTH(BF$15,0))),
$DH492="день_2",
$BP492/30*MAX(MIN($AX492,EOMONTH(BF$15,0))-MAX($AW492,BF$15)+1,),
$DH492="раб.день",
$BP492/30*(IFERROR(
_xlfn.LET(_xlpm.VD,
CHOOSE(
{1;2;3;4;5;6;7;8;9;10;11;12;13;14;15;16;17;18},
45658,45659,45660,45661,45662,45663,45664,45665,45711,45724,45778,45779,45785,45786,45820,45821,45965,46022),
_xlfn.LET(_xlpm.DD,
MAX(MIN($AX492,EOMONTH(BF$15,0))-MAX($AW492,BF$15),),
_xlfn.IFS(
AND(MONTH($AW492)=MONTH(BF$15),MONTH($AX492)&lt;&gt;MONTH(BF$15)),
NETWORKDAYS.INTL($AW492,$AW492+_xlpm.DD,1,_xlpm.VD),
AND(MONTH($AW492)&lt;&gt;MONTH(BF$15),MONTH($AX492)=MONTH(BF$15)),
NETWORKDAYS.INTL(($AX492)-_xlpm.DD,$AX492,1,_xlpm.VD),
AND(MONTH($AW492)&lt;MONTH(BF$15),MONTH($AX492)&gt;MONTH(BF$15)),
NETWORKDAYS.INTL((EOMONTH(BF$15-1,1))-_xlpm.DD,EOMONTH(BF$15-1,1),1,_xlpm.VD),
AND(MONTH($AW492)=MONTH(BF$15),MONTH($AX492)=MONTH(BF$15)),
NETWORKDAYS.INTL($AW492,$AX492,1,_xlpm.VD)))),0)),
$DH492="месяц",
$BP492*BF492,
$DH492="неделя",
$BP492*BF492/7*(ROUNDUP((DAY(EOMONTH(BF$15,0)))/4,0))),
0)</f>
        <v/>
      </c>
      <c r="BX492" s="125">
        <f t="array" ref="BX492">
IFERROR(
_xlfn.IFS(
$DH492="день_1",
$BP492*$BL492/($AX492-$AW492+1)*BG492*(DAY(EOMONTH(BG$15,0))),
$DH492="день_2",
$BP492/30*MAX(MIN($AX492,EOMONTH(BG$15,0))-MAX($AW492,BG$15)+1,),
$DH492="раб.день",
$BP492/30*(IFERROR(
_xlfn.LET(_xlpm.VD,
CHOOSE(
{1;2;3;4;5;6;7;8;9;10;11;12;13;14;15;16;17;18},
45658,45659,45660,45661,45662,45663,45664,45665,45711,45724,45778,45779,45785,45786,45820,45821,45965,46022),
_xlfn.LET(_xlpm.DD,
MAX(MIN($AX492,EOMONTH(BG$15,0))-MAX($AW492,BG$15),),
_xlfn.IFS(
AND(MONTH($AW492)=MONTH(BG$15),MONTH($AX492)&lt;&gt;MONTH(BG$15)),
NETWORKDAYS.INTL($AW492,$AW492+_xlpm.DD,1,_xlpm.VD),
AND(MONTH($AW492)&lt;&gt;MONTH(BG$15),MONTH($AX492)=MONTH(BG$15)),
NETWORKDAYS.INTL(($AX492)-_xlpm.DD,$AX492,1,_xlpm.VD),
AND(MONTH($AW492)&lt;MONTH(BG$15),MONTH($AX492)&gt;MONTH(BG$15)),
NETWORKDAYS.INTL((EOMONTH(BG$15-1,1))-_xlpm.DD,EOMONTH(BG$15-1,1),1,_xlpm.VD),
AND(MONTH($AW492)=MONTH(BG$15),MONTH($AX492)=MONTH(BG$15)),
NETWORKDAYS.INTL($AW492,$AX492,1,_xlpm.VD)))),0)),
$DH492="месяц",
$BP492*BG492,
$DH492="неделя",
$BP492*BG492/7*(ROUNDUP((DAY(EOMONTH(BG$15,0)))/4,0))),
0)</f>
        <v/>
      </c>
      <c r="BY492" s="125">
        <f t="array" ref="BY492">
IFERROR(
_xlfn.IFS(
$DH492="день_1",
$BP492*$BL492/($AX492-$AW492+1)*BH492*(DAY(EOMONTH(BH$15,0))),
$DH492="день_2",
$BP492/30*MAX(MIN($AX492,EOMONTH(BH$15,0))-MAX($AW492,BH$15)+1,),
$DH492="раб.день",
$BP492/30*(IFERROR(
_xlfn.LET(_xlpm.VD,
CHOOSE(
{1;2;3;4;5;6;7;8;9;10;11;12;13;14;15;16;17;18},
45658,45659,45660,45661,45662,45663,45664,45665,45711,45724,45778,45779,45785,45786,45820,45821,45965,46022),
_xlfn.LET(_xlpm.DD,
MAX(MIN($AX492,EOMONTH(BH$15,0))-MAX($AW492,BH$15),),
_xlfn.IFS(
AND(MONTH($AW492)=MONTH(BH$15),MONTH($AX492)&lt;&gt;MONTH(BH$15)),
NETWORKDAYS.INTL($AW492,$AW492+_xlpm.DD,1,_xlpm.VD),
AND(MONTH($AW492)&lt;&gt;MONTH(BH$15),MONTH($AX492)=MONTH(BH$15)),
NETWORKDAYS.INTL(($AX492)-_xlpm.DD,$AX492,1,_xlpm.VD),
AND(MONTH($AW492)&lt;MONTH(BH$15),MONTH($AX492)&gt;MONTH(BH$15)),
NETWORKDAYS.INTL((EOMONTH(BH$15-1,1))-_xlpm.DD,EOMONTH(BH$15-1,1),1,_xlpm.VD),
AND(MONTH($AW492)=MONTH(BH$15),MONTH($AX492)=MONTH(BH$15)),
NETWORKDAYS.INTL($AW492,$AX492,1,_xlpm.VD)))),0)),
$DH492="месяц",
$BP492*BH492,
$DH492="неделя",
$BP492*BH492/7*(ROUNDUP((DAY(EOMONTH(BH$15,0)))/4,0))),
0)</f>
        <v/>
      </c>
      <c r="BZ492" s="125">
        <f t="array" ref="BZ492">
IFERROR(
_xlfn.IFS(
$DH492="день_1",
$BP492*$BL492/($AX492-$AW492+1)*BI492*(DAY(EOMONTH(BI$15,0))),
$DH492="день_2",
$BP492/30*MAX(MIN($AX492,EOMONTH(BI$15,0))-MAX($AW492,BI$15)+1,),
$DH492="раб.день",
$BP492/30*(IFERROR(
_xlfn.LET(_xlpm.VD,
CHOOSE(
{1;2;3;4;5;6;7;8;9;10;11;12;13;14;15;16;17;18},
45658,45659,45660,45661,45662,45663,45664,45665,45711,45724,45778,45779,45785,45786,45820,45821,45965,46022),
_xlfn.LET(_xlpm.DD,
MAX(MIN($AX492,EOMONTH(BI$15,0))-MAX($AW492,BI$15),),
_xlfn.IFS(
AND(MONTH($AW492)=MONTH(BI$15),MONTH($AX492)&lt;&gt;MONTH(BI$15)),
NETWORKDAYS.INTL($AW492,$AW492+_xlpm.DD,1,_xlpm.VD),
AND(MONTH($AW492)&lt;&gt;MONTH(BI$15),MONTH($AX492)=MONTH(BI$15)),
NETWORKDAYS.INTL(($AX492)-_xlpm.DD,$AX492,1,_xlpm.VD),
AND(MONTH($AW492)&lt;MONTH(BI$15),MONTH($AX492)&gt;MONTH(BI$15)),
NETWORKDAYS.INTL((EOMONTH(BI$15-1,1))-_xlpm.DD,EOMONTH(BI$15-1,1),1,_xlpm.VD),
AND(MONTH($AW492)=MONTH(BI$15),MONTH($AX492)=MONTH(BI$15)),
NETWORKDAYS.INTL($AW492,$AX492,1,_xlpm.VD)))),0)),
$DH492="месяц",
$BP492*BI492,
$DH492="неделя",
$BP492*BI492/7*(ROUNDUP((DAY(EOMONTH(BI$15,0)))/4,0))),
0)</f>
        <v/>
      </c>
      <c r="CA492" s="125">
        <f t="array" ref="CA492">
IFERROR(
_xlfn.IFS(
$DH492="день_1",
$BP492*$BL492/($AX492-$AW492+1)*BJ492*(DAY(EOMONTH(BJ$15,0))),
$DH492="день_2",
$BP492/30*MAX(MIN($AX492,EOMONTH(BJ$15,0))-MAX($AW492,BJ$15)+1,),
$DH492="раб.день",
$BP492/30*(IFERROR(
_xlfn.LET(_xlpm.VD,
CHOOSE(
{1;2;3;4;5;6;7;8;9;10;11;12;13;14;15;16;17;18},
45658,45659,45660,45661,45662,45663,45664,45665,45711,45724,45778,45779,45785,45786,45820,45821,45965,46022),
_xlfn.LET(_xlpm.DD,
MAX(MIN($AX492,EOMONTH(BJ$15,0))-MAX($AW492,BJ$15),),
_xlfn.IFS(
AND(MONTH($AW492)=MONTH(BJ$15),MONTH($AX492)&lt;&gt;MONTH(BJ$15)),
NETWORKDAYS.INTL($AW492,$AW492+_xlpm.DD,1,_xlpm.VD),
AND(MONTH($AW492)&lt;&gt;MONTH(BJ$15),MONTH($AX492)=MONTH(BJ$15)),
NETWORKDAYS.INTL(($AX492)-_xlpm.DD,$AX492,1,_xlpm.VD),
AND(MONTH($AW492)&lt;MONTH(BJ$15),MONTH($AX492)&gt;MONTH(BJ$15)),
NETWORKDAYS.INTL((EOMONTH(BJ$15-1,1))-_xlpm.DD,EOMONTH(BJ$15-1,1),1,_xlpm.VD),
AND(MONTH($AW492)=MONTH(BJ$15),MONTH($AX492)=MONTH(BJ$15)),
NETWORKDAYS.INTL($AW492,$AX492,1,_xlpm.VD)))),0)),
$DH492="месяц",
$BP492*BJ492,
$DH492="неделя",
$BP492*BJ492/7*(ROUNDUP((DAY(EOMONTH(BJ$15,0)))/4,0))),
0)</f>
        <v/>
      </c>
      <c r="CB492" s="125">
        <f t="array" ref="CB492">
IFERROR(
_xlfn.IFS(
$DH492="день_1",
$BP492*$BL492/($AX492-$AW492+1)*BK492*(DAY(EOMONTH(BK$15,0))),
$DH492="день_2",
$BP492/30*MAX(MIN($AX492,EOMONTH(BK$15,0))-MAX($AW492,BK$15)+1,),
$DH492="раб.день",
$BP492/30*(IFERROR(
_xlfn.LET(_xlpm.VD,
CHOOSE(
{1;2;3;4;5;6;7;8;9;10;11;12;13;14;15;16;17;18},
45658,45659,45660,45661,45662,45663,45664,45665,45711,45724,45778,45779,45785,45786,45820,45821,45965,46022),
_xlfn.LET(_xlpm.DD,
MAX(MIN($AX492,EOMONTH(BK$15,0))-MAX($AW492,BK$15),),
_xlfn.IFS(
AND(MONTH($AW492)=MONTH(BK$15),MONTH($AX492)&lt;&gt;MONTH(BK$15)),
NETWORKDAYS.INTL($AW492,$AW492+_xlpm.DD,1,_xlpm.VD),
AND(MONTH($AW492)&lt;&gt;MONTH(BK$15),MONTH($AX492)=MONTH(BK$15)),
NETWORKDAYS.INTL(($AX492)-_xlpm.DD,$AX492,1,_xlpm.VD),
AND(MONTH($AW492)&lt;MONTH(BK$15),MONTH($AX492)&gt;MONTH(BK$15)),
NETWORKDAYS.INTL((EOMONTH(BK$15-1,1))-_xlpm.DD,EOMONTH(BK$15-1,1),1,_xlpm.VD),
AND(MONTH($AW492)=MONTH(BK$15),MONTH($AX492)=MONTH(BK$15)),
NETWORKDAYS.INTL($AW492,$AX492,1,_xlpm.VD)))),0)),
$DH492="месяц",
$BP492*BK492,
$DH492="неделя",
$BP492*BK492/7*(ROUNDUP((DAY(EOMONTH(BK$15,0)))/4,0))),
0)</f>
        <v/>
      </c>
      <c r="CC492" s="125">
        <f>SUM($BQ492:$CB492)</f>
        <v/>
      </c>
      <c r="CD492" s="126">
        <f>SUM($EH492:$EH492)</f>
        <v/>
      </c>
      <c r="CE492" s="126">
        <f>$CD492*$AB492</f>
        <v/>
      </c>
      <c r="CF492" s="126">
        <f>SUM($EK492:$EK492)</f>
        <v/>
      </c>
      <c r="CG492" s="126">
        <f>$CF492*$AB492</f>
        <v/>
      </c>
      <c r="CH492" s="126">
        <f>SUM($CC492,$CE492,$CG492)</f>
        <v/>
      </c>
      <c r="CI492" s="126">
        <f>$CH492*(1+$CM492)</f>
        <v/>
      </c>
      <c r="CJ492" s="127" t="n">
        <v>0</v>
      </c>
      <c r="CK492" s="126">
        <f>SUM($CH492:$CH492)*(1+$CJ492)</f>
        <v/>
      </c>
      <c r="CL492" s="126">
        <f>SUM($CH492:$CH492)*(1+$CM492)</f>
        <v/>
      </c>
      <c r="CM492" s="59" t="inlineStr">
        <is>
          <t>20%</t>
        </is>
      </c>
      <c r="CN492" s="59" t="n"/>
      <c r="CO492" s="72" t="n"/>
      <c r="CP492" s="59" t="n"/>
      <c r="CQ492" s="73" t="n"/>
      <c r="CR492" s="73" t="n"/>
      <c r="CS492" s="73" t="n"/>
      <c r="CT492" s="72" t="n"/>
      <c r="CU492" s="79" t="inlineStr">
        <is>
          <t> </t>
        </is>
      </c>
      <c r="CV492" s="60" t="n"/>
      <c r="CW492" s="60" t="n"/>
      <c r="CX492" s="60" t="n"/>
      <c r="CY492" s="127">
        <f>IFERROR(($CC492-$EE492)/($EE492/(1-$DQ492)),0)</f>
        <v/>
      </c>
      <c r="CZ492" s="127">
        <f>IFERROR(1-$EI492/($CE492),0)</f>
        <v/>
      </c>
      <c r="DA492" s="127">
        <f>IFERROR(1-$EL492/($CG492),0)</f>
        <v/>
      </c>
      <c r="DB492" s="126">
        <f>ROUND(IFERROR(($CI492/(1+$CM492)-$EN492),0),2)</f>
        <v/>
      </c>
      <c r="DC492" s="128" t="n"/>
      <c r="DD492" s="125" t="n"/>
      <c r="DE492" s="75" t="n">
        <v>0</v>
      </c>
      <c r="DF492" s="128" t="n"/>
      <c r="DG492" s="125">
        <f>IF($DC492=0,0,$DD492*($DC492*100%-$DE492*$DF492))*SUM($AB492:$AB492)</f>
        <v/>
      </c>
      <c r="DH492" s="129" t="inlineStr">
        <is>
          <t>месяц</t>
        </is>
      </c>
      <c r="DI492" s="130">
        <f t="array" ref="DI492">IFERROR(
IF($ES492="LisChannel",
(ROUND(((INDEX({174.625;153.888888888889;130.972222222222},MATCH($AI492,{2;3;4}),0))*$AG492*$AI492),2)),0),0)</f>
        <v/>
      </c>
      <c r="DJ492" s="130">
        <f>
_xlfn.LET(_xlpm.X,
IFERROR(
IF($ES492="НовиковТВ",
(_xlfn.LET(_xlpm.NTV,
_xlfn.LET(_xlpm.MIN,350000,
IF(SUMIFS($DI:$DI,$ES:$ES,"НовиковТВ")&lt;=_xlpm.MIN,
(SUMIFS($DI:$DI,$ES:$ES,"НовиковТВ")/(COUNTIFS($ES:$ES,"НовиковТВ")))*_xlpm.MIN/SUMIFS($DI:$DI,$ES:$ES,"НовиковТВ"),
DI492)),
_xlpm.NTV+$DG492/(1-(1-(_xlpm.NTV)*(1-$DL492)*(1-$DM492)*(1-$DN492)*(1-$DO492)*(1-$DP492)/_xlpm.NTV))))/(1+$EP492),
$DI492+$DG492/(1-(1-($DI492)*(1-$DL492)*(1-$DM492)*(1-$DN492)*(1-$DO492)*(1-$DP492)/$DI492))),
0),
_xlpm.X*(1+$CM492)*(1+$CW492)-_xlpm.X*(1+$CM492)+_xlpm.X)</f>
        <v/>
      </c>
      <c r="DK492" s="125" t="inlineStr">
        <is>
          <t>послед.</t>
        </is>
      </c>
      <c r="DL492" s="63" t="n">
        <v>0</v>
      </c>
      <c r="DM492" s="63" t="n">
        <v>0</v>
      </c>
      <c r="DN492" s="63" t="n">
        <v>0</v>
      </c>
      <c r="DO492" s="63" t="n">
        <v>0</v>
      </c>
      <c r="DP492" s="63" t="n">
        <v>0</v>
      </c>
      <c r="DQ492" s="63">
        <f t="array" ref="DQ492">IFERROR(_xlfn.IFS(
$DK492="послед.",1-(1-$DL492)*(1-$DM492)*(1-$DN492)*(1-$DO492)*(1-$DP492),
$DK492="сумм.",$DL492+$DM492+$DN492+$DO492+$DP492),
0)</f>
        <v/>
      </c>
      <c r="DR492" s="125">
        <f t="array" ref="DR492">
IFERROR(
_xlfn.IFS(
$BL492=0,
0,
$BL492&gt;0,
_xlfn.IFS($DK492="послед.",
$DJ492*(1-$DL492)*(1-$DM492)*(1-$DN492)*(1-$DO492)*(1-$DP492),
$DK492="сумм.",
$DJ492*(1-($DL492+$DM492+$DN492+$DO492+$DP492)))),0)</f>
        <v/>
      </c>
      <c r="DS492" s="125">
        <f t="array" ref="DS492">
IFERROR(_xlfn.IFS(
$DH492="день_1",
$DR492*$BL492/($AX492-$AW492+1)*AZ492*(DAY(EOMONTH(AZ$15,0))),
$DH492="день_2",
$DR492/30*MAX(MIN($AX492,EOMONTH(AZ$15,0))-MAX($AW492,AZ$15)+1,),
$DH492="раб.день",
$DR492/30*(IFERROR(
_xlfn.LET(_xlpm.VD,
CHOOSE(
{1;2;3;4;5;6;7;8;9;10;11;12;13;14;15;16;17;18},
45658,45659,45660,45661,45662,45663,45664,45665,45711,45724,45778,45779,45785,45786,45820,45821,45965,46022),
_xlfn.LET(_xlpm.DD,
MAX(MIN($AX492,EOMONTH(AZ$15,0))-MAX($AW492,AZ$15),),
_xlfn.IFS(
AND(MONTH($AW492)=MONTH(AZ$15),MONTH($AX492)&lt;&gt;MONTH(AZ$15)),
NETWORKDAYS.INTL($AW492,$AW492+_xlpm.DD,1,_xlpm.VD),
AND(MONTH($AW492)&lt;&gt;MONTH(AZ$15),MONTH($AX492)=MONTH(AZ$15)),
NETWORKDAYS.INTL(($AX492)-_xlpm.DD,$AX492,1,_xlpm.VD),
AND(MONTH($AW492)&lt;MONTH(AZ$15),MONTH($AX492)&gt;MONTH(AZ$15)),
NETWORKDAYS.INTL((EOMONTH(AZ$15-1,1))-_xlpm.DD,EOMONTH(AZ$15-1,1),1,_xlpm.VD),
AND(MONTH($AW492)=MONTH(AZ$15),MONTH($AX492)=MONTH(AZ$15)),
NETWORKDAYS.INTL($AW492,$AX492,1,_xlpm.VD)))),0)),
$DH492="месяц",
$DR492*AZ492,
$DH492="неделя",
$DR492*AZ492/7*(ROUNDUP((DAY(EOMONTH(AZ$15,0)))/4,0))),
0)</f>
        <v/>
      </c>
      <c r="DT492" s="125">
        <f t="array" ref="DT492">
IFERROR(_xlfn.IFS(
$DH492="день_1",
$DR492*$BL492/($AX492-$AW492+1)*BA492*(DAY(EOMONTH(BA$15,0))),
$DH492="день_2",
$DR492/30*MAX(MIN($AX492,EOMONTH(BA$15,0))-MAX($AW492,BA$15)+1,),
$DH492="раб.день",
$DR492/30*(IFERROR(
_xlfn.LET(_xlpm.VD,
CHOOSE(
{1;2;3;4;5;6;7;8;9;10;11;12;13;14;15;16;17;18},
45658,45659,45660,45661,45662,45663,45664,45665,45711,45724,45778,45779,45785,45786,45820,45821,45965,46022),
_xlfn.LET(_xlpm.DD,
MAX(MIN($AX492,EOMONTH(BA$15,0))-MAX($AW492,BA$15),),
_xlfn.IFS(
AND(MONTH($AW492)=MONTH(BA$15),MONTH($AX492)&lt;&gt;MONTH(BA$15)),
NETWORKDAYS.INTL($AW492,$AW492+_xlpm.DD,1,_xlpm.VD),
AND(MONTH($AW492)&lt;&gt;MONTH(BA$15),MONTH($AX492)=MONTH(BA$15)),
NETWORKDAYS.INTL(($AX492)-_xlpm.DD,$AX492,1,_xlpm.VD),
AND(MONTH($AW492)&lt;MONTH(BA$15),MONTH($AX492)&gt;MONTH(BA$15)),
NETWORKDAYS.INTL((EOMONTH(BA$15-1,1))-_xlpm.DD,EOMONTH(BA$15-1,1),1,_xlpm.VD),
AND(MONTH($AW492)=MONTH(BA$15),MONTH($AX492)=MONTH(BA$15)),
NETWORKDAYS.INTL($AW492,$AX492,1,_xlpm.VD)))),0)),
$DH492="месяц",
$DR492*BA492,
$DH492="неделя",
$DR492*BA492/7*(ROUNDUP((DAY(EOMONTH(BA$15,0)))/4,0))),
0)</f>
        <v/>
      </c>
      <c r="DU492" s="125">
        <f t="array" ref="DU492">
IFERROR(_xlfn.IFS(
$DH492="день_1",
$DR492*$BL492/($AX492-$AW492+1)*BB492*(DAY(EOMONTH(BB$15,0))),
$DH492="день_2",
$DR492/30*MAX(MIN($AX492,EOMONTH(BB$15,0))-MAX($AW492,BB$15)+1,),
$DH492="раб.день",
$DR492/30*(IFERROR(
_xlfn.LET(_xlpm.VD,
CHOOSE(
{1;2;3;4;5;6;7;8;9;10;11;12;13;14;15;16;17;18},
45658,45659,45660,45661,45662,45663,45664,45665,45711,45724,45778,45779,45785,45786,45820,45821,45965,46022),
_xlfn.LET(_xlpm.DD,
MAX(MIN($AX492,EOMONTH(BB$15,0))-MAX($AW492,BB$15),),
_xlfn.IFS(
AND(MONTH($AW492)=MONTH(BB$15),MONTH($AX492)&lt;&gt;MONTH(BB$15)),
NETWORKDAYS.INTL($AW492,$AW492+_xlpm.DD,1,_xlpm.VD),
AND(MONTH($AW492)&lt;&gt;MONTH(BB$15),MONTH($AX492)=MONTH(BB$15)),
NETWORKDAYS.INTL(($AX492)-_xlpm.DD,$AX492,1,_xlpm.VD),
AND(MONTH($AW492)&lt;MONTH(BB$15),MONTH($AX492)&gt;MONTH(BB$15)),
NETWORKDAYS.INTL((EOMONTH(BB$15-1,1))-_xlpm.DD,EOMONTH(BB$15-1,1),1,_xlpm.VD),
AND(MONTH($AW492)=MONTH(BB$15),MONTH($AX492)=MONTH(BB$15)),
NETWORKDAYS.INTL($AW492,$AX492,1,_xlpm.VD)))),0)),
$DH492="месяц",
$DR492*BB492,
$DH492="неделя",
$DR492*BB492/7*(ROUNDUP((DAY(EOMONTH(BB$15,0)))/4,0))),
0)</f>
        <v/>
      </c>
      <c r="DV492" s="125">
        <f t="array" ref="DV492">
IFERROR(_xlfn.IFS(
$DH492="день_1",
$DR492*$BL492/($AX492-$AW492+1)*BC492*(DAY(EOMONTH(BC$15,0))),
$DH492="день_2",
$DR492/30*MAX(MIN($AX492,EOMONTH(BC$15,0))-MAX($AW492,BC$15)+1,),
$DH492="раб.день",
$DR492/30*(IFERROR(
_xlfn.LET(_xlpm.VD,
CHOOSE(
{1;2;3;4;5;6;7;8;9;10;11;12;13;14;15;16;17;18},
45658,45659,45660,45661,45662,45663,45664,45665,45711,45724,45778,45779,45785,45786,45820,45821,45965,46022),
_xlfn.LET(_xlpm.DD,
MAX(MIN($AX492,EOMONTH(BC$15,0))-MAX($AW492,BC$15),),
_xlfn.IFS(
AND(MONTH($AW492)=MONTH(BC$15),MONTH($AX492)&lt;&gt;MONTH(BC$15)),
NETWORKDAYS.INTL($AW492,$AW492+_xlpm.DD,1,_xlpm.VD),
AND(MONTH($AW492)&lt;&gt;MONTH(BC$15),MONTH($AX492)=MONTH(BC$15)),
NETWORKDAYS.INTL(($AX492)-_xlpm.DD,$AX492,1,_xlpm.VD),
AND(MONTH($AW492)&lt;MONTH(BC$15),MONTH($AX492)&gt;MONTH(BC$15)),
NETWORKDAYS.INTL((EOMONTH(BC$15-1,1))-_xlpm.DD,EOMONTH(BC$15-1,1),1,_xlpm.VD),
AND(MONTH($AW492)=MONTH(BC$15),MONTH($AX492)=MONTH(BC$15)),
NETWORKDAYS.INTL($AW492,$AX492,1,_xlpm.VD)))),0)),
$DH492="месяц",
$DR492*BC492,
$DH492="неделя",
$DR492*BC492/7*(ROUNDUP((DAY(EOMONTH(BC$15,0)))/4,0))),
0)</f>
        <v/>
      </c>
      <c r="DW492" s="125">
        <f t="array" ref="DW492">
IFERROR(_xlfn.IFS(
$DH492="день_1",
$DR492*$BL492/($AX492-$AW492+1)*BD492*(DAY(EOMONTH(BD$15,0))),
$DH492="день_2",
$DR492/30*MAX(MIN($AX492,EOMONTH(BD$15,0))-MAX($AW492,BD$15)+1,),
$DH492="раб.день",
$DR492/30*(IFERROR(
_xlfn.LET(_xlpm.VD,
CHOOSE(
{1;2;3;4;5;6;7;8;9;10;11;12;13;14;15;16;17;18},
45658,45659,45660,45661,45662,45663,45664,45665,45711,45724,45778,45779,45785,45786,45820,45821,45965,46022),
_xlfn.LET(_xlpm.DD,
MAX(MIN($AX492,EOMONTH(BD$15,0))-MAX($AW492,BD$15),),
_xlfn.IFS(
AND(MONTH($AW492)=MONTH(BD$15),MONTH($AX492)&lt;&gt;MONTH(BD$15)),
NETWORKDAYS.INTL($AW492,$AW492+_xlpm.DD,1,_xlpm.VD),
AND(MONTH($AW492)&lt;&gt;MONTH(BD$15),MONTH($AX492)=MONTH(BD$15)),
NETWORKDAYS.INTL(($AX492)-_xlpm.DD,$AX492,1,_xlpm.VD),
AND(MONTH($AW492)&lt;MONTH(BD$15),MONTH($AX492)&gt;MONTH(BD$15)),
NETWORKDAYS.INTL((EOMONTH(BD$15-1,1))-_xlpm.DD,EOMONTH(BD$15-1,1),1,_xlpm.VD),
AND(MONTH($AW492)=MONTH(BD$15),MONTH($AX492)=MONTH(BD$15)),
NETWORKDAYS.INTL($AW492,$AX492,1,_xlpm.VD)))),0)),
$DH492="месяц",
$DR492*BD492,
$DH492="неделя",
$DR492*BD492/7*(ROUNDUP((DAY(EOMONTH(BD$15,0)))/4,0))),
0)</f>
        <v/>
      </c>
      <c r="DX492" s="125">
        <f t="array" ref="DX492">
IFERROR(_xlfn.IFS(
$DH492="день_1",
$DR492*$BL492/($AX492-$AW492+1)*BE492*(DAY(EOMONTH(BE$15,0))),
$DH492="день_2",
$DR492/30*MAX(MIN($AX492,EOMONTH(BE$15,0))-MAX($AW492,BE$15)+1,),
$DH492="раб.день",
$DR492/30*(IFERROR(
_xlfn.LET(_xlpm.VD,
CHOOSE(
{1;2;3;4;5;6;7;8;9;10;11;12;13;14;15;16;17;18},
45658,45659,45660,45661,45662,45663,45664,45665,45711,45724,45778,45779,45785,45786,45820,45821,45965,46022),
_xlfn.LET(_xlpm.DD,
MAX(MIN($AX492,EOMONTH(BE$15,0))-MAX($AW492,BE$15),),
_xlfn.IFS(
AND(MONTH($AW492)=MONTH(BE$15),MONTH($AX492)&lt;&gt;MONTH(BE$15)),
NETWORKDAYS.INTL($AW492,$AW492+_xlpm.DD,1,_xlpm.VD),
AND(MONTH($AW492)&lt;&gt;MONTH(BE$15),MONTH($AX492)=MONTH(BE$15)),
NETWORKDAYS.INTL(($AX492)-_xlpm.DD,$AX492,1,_xlpm.VD),
AND(MONTH($AW492)&lt;MONTH(BE$15),MONTH($AX492)&gt;MONTH(BE$15)),
NETWORKDAYS.INTL((EOMONTH(BE$15-1,1))-_xlpm.DD,EOMONTH(BE$15-1,1),1,_xlpm.VD),
AND(MONTH($AW492)=MONTH(BE$15),MONTH($AX492)=MONTH(BE$15)),
NETWORKDAYS.INTL($AW492,$AX492,1,_xlpm.VD)))),0)),
$DH492="месяц",
$DR492*BE492,
$DH492="неделя",
$DR492*BE492/7*(ROUNDUP((DAY(EOMONTH(BE$15,0)))/4,0))),
0)</f>
        <v/>
      </c>
      <c r="DY492" s="125">
        <f t="array" ref="DY492">
IFERROR(_xlfn.IFS(
$DH492="день_1",
$DR492*$BL492/($AX492-$AW492+1)*BF492*(DAY(EOMONTH(BF$15,0))),
$DH492="день_2",
$DR492/30*MAX(MIN($AX492,EOMONTH(BF$15,0))-MAX($AW492,BF$15)+1,),
$DH492="раб.день",
$DR492/30*(IFERROR(
_xlfn.LET(_xlpm.VD,
CHOOSE(
{1;2;3;4;5;6;7;8;9;10;11;12;13;14;15;16;17;18},
45658,45659,45660,45661,45662,45663,45664,45665,45711,45724,45778,45779,45785,45786,45820,45821,45965,46022),
_xlfn.LET(_xlpm.DD,
MAX(MIN($AX492,EOMONTH(BF$15,0))-MAX($AW492,BF$15),),
_xlfn.IFS(
AND(MONTH($AW492)=MONTH(BF$15),MONTH($AX492)&lt;&gt;MONTH(BF$15)),
NETWORKDAYS.INTL($AW492,$AW492+_xlpm.DD,1,_xlpm.VD),
AND(MONTH($AW492)&lt;&gt;MONTH(BF$15),MONTH($AX492)=MONTH(BF$15)),
NETWORKDAYS.INTL(($AX492)-_xlpm.DD,$AX492,1,_xlpm.VD),
AND(MONTH($AW492)&lt;MONTH(BF$15),MONTH($AX492)&gt;MONTH(BF$15)),
NETWORKDAYS.INTL((EOMONTH(BF$15-1,1))-_xlpm.DD,EOMONTH(BF$15-1,1),1,_xlpm.VD),
AND(MONTH($AW492)=MONTH(BF$15),MONTH($AX492)=MONTH(BF$15)),
NETWORKDAYS.INTL($AW492,$AX492,1,_xlpm.VD)))),0)),
$DH492="месяц",
$DR492*BF492,
$DH492="неделя",
$DR492*BF492/7*(ROUNDUP((DAY(EOMONTH(BF$15,0)))/4,0))),
0)</f>
        <v/>
      </c>
      <c r="DZ492" s="125">
        <f t="array" ref="DZ492">
IFERROR(_xlfn.IFS(
$DH492="день_1",
$DR492*$BL492/($AX492-$AW492+1)*BG492*(DAY(EOMONTH(BG$15,0))),
$DH492="день_2",
$DR492/30*MAX(MIN($AX492,EOMONTH(BG$15,0))-MAX($AW492,BG$15)+1,),
$DH492="раб.день",
$DR492/30*(IFERROR(
_xlfn.LET(_xlpm.VD,
CHOOSE(
{1;2;3;4;5;6;7;8;9;10;11;12;13;14;15;16;17;18},
45658,45659,45660,45661,45662,45663,45664,45665,45711,45724,45778,45779,45785,45786,45820,45821,45965,46022),
_xlfn.LET(_xlpm.DD,
MAX(MIN($AX492,EOMONTH(BG$15,0))-MAX($AW492,BG$15),),
_xlfn.IFS(
AND(MONTH($AW492)=MONTH(BG$15),MONTH($AX492)&lt;&gt;MONTH(BG$15)),
NETWORKDAYS.INTL($AW492,$AW492+_xlpm.DD,1,_xlpm.VD),
AND(MONTH($AW492)&lt;&gt;MONTH(BG$15),MONTH($AX492)=MONTH(BG$15)),
NETWORKDAYS.INTL(($AX492)-_xlpm.DD,$AX492,1,_xlpm.VD),
AND(MONTH($AW492)&lt;MONTH(BG$15),MONTH($AX492)&gt;MONTH(BG$15)),
NETWORKDAYS.INTL((EOMONTH(BG$15-1,1))-_xlpm.DD,EOMONTH(BG$15-1,1),1,_xlpm.VD),
AND(MONTH($AW492)=MONTH(BG$15),MONTH($AX492)=MONTH(BG$15)),
NETWORKDAYS.INTL($AW492,$AX492,1,_xlpm.VD)))),0)),
$DH492="месяц",
$DR492*BG492,
$DH492="неделя",
$DR492*BG492/7*(ROUNDUP((DAY(EOMONTH(BG$15,0)))/4,0))),
0)</f>
        <v/>
      </c>
      <c r="EA492" s="125">
        <f t="array" ref="EA492">
IFERROR(_xlfn.IFS(
$DH492="день_1",
$DR492*$BL492/($AX492-$AW492+1)*BH492*(DAY(EOMONTH(BH$15,0))),
$DH492="день_2",
$DR492/30*MAX(MIN($AX492,EOMONTH(BH$15,0))-MAX($AW492,BH$15)+1,),
$DH492="раб.день",
$DR492/30*(IFERROR(
_xlfn.LET(_xlpm.VD,
CHOOSE(
{1;2;3;4;5;6;7;8;9;10;11;12;13;14;15;16;17;18},
45658,45659,45660,45661,45662,45663,45664,45665,45711,45724,45778,45779,45785,45786,45820,45821,45965,46022),
_xlfn.LET(_xlpm.DD,
MAX(MIN($AX492,EOMONTH(BH$15,0))-MAX($AW492,BH$15),),
_xlfn.IFS(
AND(MONTH($AW492)=MONTH(BH$15),MONTH($AX492)&lt;&gt;MONTH(BH$15)),
NETWORKDAYS.INTL($AW492,$AW492+_xlpm.DD,1,_xlpm.VD),
AND(MONTH($AW492)&lt;&gt;MONTH(BH$15),MONTH($AX492)=MONTH(BH$15)),
NETWORKDAYS.INTL(($AX492)-_xlpm.DD,$AX492,1,_xlpm.VD),
AND(MONTH($AW492)&lt;MONTH(BH$15),MONTH($AX492)&gt;MONTH(BH$15)),
NETWORKDAYS.INTL((EOMONTH(BH$15-1,1))-_xlpm.DD,EOMONTH(BH$15-1,1),1,_xlpm.VD),
AND(MONTH($AW492)=MONTH(BH$15),MONTH($AX492)=MONTH(BH$15)),
NETWORKDAYS.INTL($AW492,$AX492,1,_xlpm.VD)))),0)),
$DH492="месяц",
$DR492*BH492,
$DH492="неделя",
$DR492*BH492/7*(ROUNDUP((DAY(EOMONTH(BH$15,0)))/4,0))),
0)</f>
        <v/>
      </c>
      <c r="EB492" s="125">
        <f t="array" ref="EB492">
IFERROR(_xlfn.IFS(
$DH492="день_1",
$DR492*$BL492/($AX492-$AW492+1)*BI492*(DAY(EOMONTH(BI$15,0))),
$DH492="день_2",
$DR492/30*MAX(MIN($AX492,EOMONTH(BI$15,0))-MAX($AW492,BI$15)+1,),
$DH492="раб.день",
$DR492/30*(IFERROR(
_xlfn.LET(_xlpm.VD,
CHOOSE(
{1;2;3;4;5;6;7;8;9;10;11;12;13;14;15;16;17;18},
45658,45659,45660,45661,45662,45663,45664,45665,45711,45724,45778,45779,45785,45786,45820,45821,45965,46022),
_xlfn.LET(_xlpm.DD,
MAX(MIN($AX492,EOMONTH(BI$15,0))-MAX($AW492,BI$15),),
_xlfn.IFS(
AND(MONTH($AW492)=MONTH(BI$15),MONTH($AX492)&lt;&gt;MONTH(BI$15)),
NETWORKDAYS.INTL($AW492,$AW492+_xlpm.DD,1,_xlpm.VD),
AND(MONTH($AW492)&lt;&gt;MONTH(BI$15),MONTH($AX492)=MONTH(BI$15)),
NETWORKDAYS.INTL(($AX492)-_xlpm.DD,$AX492,1,_xlpm.VD),
AND(MONTH($AW492)&lt;MONTH(BI$15),MONTH($AX492)&gt;MONTH(BI$15)),
NETWORKDAYS.INTL((EOMONTH(BI$15-1,1))-_xlpm.DD,EOMONTH(BI$15-1,1),1,_xlpm.VD),
AND(MONTH($AW492)=MONTH(BI$15),MONTH($AX492)=MONTH(BI$15)),
NETWORKDAYS.INTL($AW492,$AX492,1,_xlpm.VD)))),0)),
$DH492="месяц",
$DR492*BI492,
$DH492="неделя",
$DR492*BI492/7*(ROUNDUP((DAY(EOMONTH(BI$15,0)))/4,0))),
0)</f>
        <v/>
      </c>
      <c r="EC492" s="125">
        <f t="array" ref="EC492">
IFERROR(_xlfn.IFS(
$DH492="день_1",
$DR492*$BL492/($AX492-$AW492+1)*BJ492*(DAY(EOMONTH(BJ$15,0))),
$DH492="день_2",
$DR492/30*MAX(MIN($AX492,EOMONTH(BJ$15,0))-MAX($AW492,BJ$15)+1,),
$DH492="раб.день",
$DR492/30*(IFERROR(
_xlfn.LET(_xlpm.VD,
CHOOSE(
{1;2;3;4;5;6;7;8;9;10;11;12;13;14;15;16;17;18},
45658,45659,45660,45661,45662,45663,45664,45665,45711,45724,45778,45779,45785,45786,45820,45821,45965,46022),
_xlfn.LET(_xlpm.DD,
MAX(MIN($AX492,EOMONTH(BJ$15,0))-MAX($AW492,BJ$15),),
_xlfn.IFS(
AND(MONTH($AW492)=MONTH(BJ$15),MONTH($AX492)&lt;&gt;MONTH(BJ$15)),
NETWORKDAYS.INTL($AW492,$AW492+_xlpm.DD,1,_xlpm.VD),
AND(MONTH($AW492)&lt;&gt;MONTH(BJ$15),MONTH($AX492)=MONTH(BJ$15)),
NETWORKDAYS.INTL(($AX492)-_xlpm.DD,$AX492,1,_xlpm.VD),
AND(MONTH($AW492)&lt;MONTH(BJ$15),MONTH($AX492)&gt;MONTH(BJ$15)),
NETWORKDAYS.INTL((EOMONTH(BJ$15-1,1))-_xlpm.DD,EOMONTH(BJ$15-1,1),1,_xlpm.VD),
AND(MONTH($AW492)=MONTH(BJ$15),MONTH($AX492)=MONTH(BJ$15)),
NETWORKDAYS.INTL($AW492,$AX492,1,_xlpm.VD)))),0)),
$DH492="месяц",
$DR492*BJ492,
$DH492="неделя",
$DR492*BJ492/7*(ROUNDUP((DAY(EOMONTH(BJ$15,0)))/4,0))),
0)</f>
        <v/>
      </c>
      <c r="ED492" s="125">
        <f t="array" ref="ED492">
IFERROR(_xlfn.IFS(
$DH492="день_1",
$DR492*$BL492/($AX492-$AW492+1)*BK492*(DAY(EOMONTH(BK$15,0))),
$DH492="день_2",
$DR492/30*MAX(MIN($AX492,EOMONTH(BK$15,0))-MAX($AW492,BK$15)+1,),
$DH492="раб.день",
$DR492/30*(IFERROR(
_xlfn.LET(_xlpm.VD,
CHOOSE(
{1;2;3;4;5;6;7;8;9;10;11;12;13;14;15;16;17;18},
45658,45659,45660,45661,45662,45663,45664,45665,45711,45724,45778,45779,45785,45786,45820,45821,45965,46022),
_xlfn.LET(_xlpm.DD,
MAX(MIN($AX492,EOMONTH(BK$15,0))-MAX($AW492,BK$15),),
_xlfn.IFS(
AND(MONTH($AW492)=MONTH(BK$15),MONTH($AX492)&lt;&gt;MONTH(BK$15)),
NETWORKDAYS.INTL($AW492,$AW492+_xlpm.DD,1,_xlpm.VD),
AND(MONTH($AW492)&lt;&gt;MONTH(BK$15),MONTH($AX492)=MONTH(BK$15)),
NETWORKDAYS.INTL(($AX492)-_xlpm.DD,$AX492,1,_xlpm.VD),
AND(MONTH($AW492)&lt;MONTH(BK$15),MONTH($AX492)&gt;MONTH(BK$15)),
NETWORKDAYS.INTL((EOMONTH(BK$15-1,1))-_xlpm.DD,EOMONTH(BK$15-1,1),1,_xlpm.VD),
AND(MONTH($AW492)=MONTH(BK$15),MONTH($AX492)=MONTH(BK$15)),
NETWORKDAYS.INTL($AW492,$AX492,1,_xlpm.VD)))),0)),
$DH492="месяц",
$DR492*BK492,
$DH492="неделя",
$DR492*BK492/7*(ROUNDUP((DAY(EOMONTH(BK$15,0)))/4,0))),
0)</f>
        <v/>
      </c>
      <c r="EE492" s="125">
        <f>SUM($DS492,$DT492,$DU492,$DV492,$DW492,$DX492,$DY492,$DZ492,$EA492,$EB492,$EC492,$ED492)</f>
        <v/>
      </c>
      <c r="EF492" s="125">
        <f>IFERROR(ROUND($EE492*(1+$EP492),2),0)</f>
        <v/>
      </c>
      <c r="EG492" s="128" t="n">
        <v>1</v>
      </c>
      <c r="EH492" s="126" t="n">
        <v>0</v>
      </c>
      <c r="EI492" s="126">
        <f>ROUND(SUM($EH492:$EH492)*SUM($AB492:$AB492)*$EG492,2)</f>
        <v/>
      </c>
      <c r="EJ492" s="126">
        <f>ROUND($EI492*(1+$EP492),2)</f>
        <v/>
      </c>
      <c r="EK492" s="126" t="n">
        <v>0</v>
      </c>
      <c r="EL492" s="126">
        <f>ROUND(SUM($EK492:$EK492)*SUM($AB492:$AB492)*$EG492,2)</f>
        <v/>
      </c>
      <c r="EM492" s="126">
        <f>ROUND($EL492*(1+$EP492),2)</f>
        <v/>
      </c>
      <c r="EN492" s="126">
        <f>SUM($EE492,$EI492,$EL492)</f>
        <v/>
      </c>
      <c r="EO492" s="126">
        <f>SUM($EF492,$EJ492,$EM492)</f>
        <v/>
      </c>
      <c r="EP492" s="59" t="inlineStr">
        <is>
          <t>20%</t>
        </is>
      </c>
      <c r="EQ492" s="59" t="n"/>
      <c r="ER492" s="60">
        <f t="array" ref="ER492">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MATCH(ES492,
{"AMS";"RussOutdoor";"HD Outdoor";"Ingroup";"IQ";"Ledproduction";"LisChannel";"Logic";"Media-PPL";"NovikovTV | НовиковТВ";"SMA";"SOK";"КрокусТВ | CrocusTV | IndoorTV";"Сити";"ТЯК Москва"},
0)),"")</f>
        <v/>
      </c>
      <c r="ES492" s="60" t="n"/>
      <c r="ET492" s="60">
        <f t="array" ref="ET492">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MATCH(ES492,
{"AMS";"RussOutdoor";"HD Outdoor";"Ingroup";"IQ";"Ledproduction";"LisChannel";"Logic";"Media-PPL";"NovikovTV | НовиковТВ";"SMA";"SOK";"КрокусТВ | CrocusTV | IndoorTV";"Сити";"ТЯК Москва"},
0)),"")</f>
        <v/>
      </c>
      <c r="EU492" s="60" t="n"/>
      <c r="EV492" s="60" t="n"/>
      <c r="EX492" s="110">
        <f t="array" ref="EX492">
($AR492/30
+N("ТРАФИК ПЛОЩАДКИ"))*
(IFERROR(
_xlfn.LET(
_xlpm.GPR,
HLOOKUP($L492,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(MATCH($T492,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IF($Q492="цифровой",_xlpm.GPR/$AG492,_xlpm.GPR/60)),
0)
+N("DWELL TIME"))*
(IF($AB492=0,0,IF($AB492=1,0.3,IF($AB492=2,0.5,IF($AB492&gt;2,1))))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_xlfn.IFS($AC492="да",1.2,$AC492="нет",1)*
_xlfn.IFS($AD492="да",1.2,$AD492="нет",1)*
IF(R492="статический",1,1.2)*
$X492*
INDEX(
{1.2;1;1.2;1.2;1;1.2;1.2;1.2;1.2;1.2;1.2;1;1.2;1.2;1.2;1.2;1;1;1.2;1.2;1.2;1;1;1;1;1.2;1.2;1.2;1.2;1;1;1;1;1.2;1.2;1.2;1.2;1.2;1.2;1.2;1.2;1;1;1.2;1;1;1;1;1.5;1;1;1.5;1.5;1.2},
MATCH($Q492,_xlpm.MI,0)))&gt;{0.02;0.04;0.06;0.1;0.2;0.4;0.6;0.8;1;2;4;6})),
{0;1;2;3;4;5;6;7;8;9;10;11;12},
0)))
+N("КОЭФФИЦИЕНТ КОНТАКТА"))))*
(_xlfn.IFS($X492&lt;0.1,$X492/1000,$X492&gt;25,5.2,AND($X492&gt;=0.1,$X492&lt;=25),(($X492*2+0.1)/10)*($X492/10)))*
IFERROR((_xlfn.LET(
_xlpm.MA,
{0;0.8;0.85;0.9;0.95;1},
_xlpm.MAA,
{0;1;2;3;4;5},
INDEX(_xlpm.MA,MATCH(SUMPRODUCT(--((IF(ROUND(_xlpm.MAA,1)&gt;5,5,ROUND($AB492,1)))&gt;{0;1;2;3;4;5})),_xlpm.MAA,0)))
+N("КОЭФФИЦИЕНТ КОЛ-ВО КОНСТРУКЦИЙ")),1)*
$AB492,0))*
(IF($Q492="цифровой",$AG492/15*$AI492,1)
+N("ДЛЯ ЦИФРЫ"))</f>
        <v/>
      </c>
      <c r="EY492" s="110">
        <f>IFERROR(EX492*AY492,0)</f>
        <v/>
      </c>
      <c r="EZ492" s="131">
        <f>IFERROR(DP492/EY492*1000,0)</f>
        <v/>
      </c>
      <c r="FA492" s="112">
        <f>IFERROR(FC492/FB492,0)</f>
        <v/>
      </c>
      <c r="FB492" s="112">
        <f>IFERROR((FC492/(EY492/FF492*#REF!))*0.825,0)</f>
        <v/>
      </c>
      <c r="FC492" s="112">
        <f>IFERROR(((EX492*30/AR492)*100)/30,0)</f>
        <v/>
      </c>
      <c r="FD492" s="112">
        <f>IFERROR(EY492/G492*100%,0)</f>
        <v/>
      </c>
      <c r="FE492" s="112">
        <f>IFERROR(FD492/FC492*100%,0)</f>
        <v/>
      </c>
      <c r="FF492" s="110">
        <f>IFERROR(AR492/30*AY492,0)</f>
        <v/>
      </c>
    </row>
    <row r="493" ht="13" customHeight="1">
      <c r="A493" s="59" t="n"/>
      <c r="B493" s="60" t="n"/>
      <c r="C493" s="60" t="n"/>
      <c r="D493" s="60">
        <f t="array" ref="D493">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MATCH($E493,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93" s="60">
        <f t="array" ref="E493">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MATCH($F493,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93" s="60" t="inlineStr"/>
      <c r="G493" s="60" t="n"/>
      <c r="H493" s="60">
        <f t="array" ref="H493">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MATCH($I493,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93" s="60" t="n"/>
      <c r="J493" s="60" t="n"/>
      <c r="K493" s="60" t="n"/>
      <c r="L493" s="60" t="n"/>
      <c r="M493" s="60" t="n"/>
      <c r="N493" s="60" t="n"/>
      <c r="O493" s="60" t="n"/>
      <c r="P493" s="60">
        <f t="array" ref="P493">
_xlfn.IFS(
ISNUMBER(MATCH($Q493,{"шелфбаннер","разделитель","монетница","чековая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ISNUMBER(MATCH($Q493,{"LED/LCD","видеокулер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ISNUMBER(MATCH($Q493,{"автомобиль","машина","выставочное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ISNUMBER(MATCH($Q493,{"билборд","лифтовая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ISNUMBER(MATCH($Q493,{"навигация","подвесной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ISNUMBER(MATCH($Q493,{"движущаяся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ISNUMBER(MATCH($Q493,{"каталог","журнал"},)),
"Пресса",
$Q493="","")</f>
        <v/>
      </c>
      <c r="Q493" s="60" t="n"/>
      <c r="R493" s="60">
        <f t="array" ref="R493">
IFERROR(
_xlfn.IFS(
OR(ISNUMBER(MATCH($Q493,{"экспозиция","макет","стенд","автостенд","авто стенд","выставочное пространство","выставочные стенды","модульные выставочные стенды","3Д конструкция","3D конструкция"},)),P493="Экспонирование"),
"нестандартный",
ISNUMBER(MATCH($Q493,{"скроллер","призматрон"},)),
"динамический",
$P493="Видео",
"цифровой",
OR($P493="Пресса",$P493="Щит",$P493="POSm",$P493="Подвес",$P493="Брендирование/оклейка"),
"статический"),"")</f>
        <v/>
      </c>
      <c r="S493" s="59" t="n"/>
      <c r="T493" s="60" t="n"/>
      <c r="U493" s="60" t="n"/>
      <c r="V493" s="60">
        <f>
IF(P493="Видео",
"цифровой постер/ролик",
IF(ISNUMBER(MATCH(Q493,{"короб световой","короб световой | лайтбокс","короб световой | кристалайт","лайтбокс","лайт бокс","кристалайт","LB","lightbox"},)),
"бэклит",
IF(P493="Брендирование/оклейка",
"перфарированная пленка/самоклейка",
IF(P493="Экспонирование",
"под запрос",
IF(P493="Подвес",
"баннер/ткань",
"")))))</f>
        <v/>
      </c>
      <c r="W493" s="59" t="n"/>
      <c r="X493" s="59" t="n"/>
      <c r="Y493" s="59" t="n"/>
      <c r="Z493" s="61" t="n"/>
      <c r="AA493" s="61" t="n"/>
      <c r="AB493" s="61">
        <f>IF(BL493&gt;0,Z493,0)</f>
        <v/>
      </c>
      <c r="AC493" s="59" t="n"/>
      <c r="AD493" s="59" t="n"/>
      <c r="AE493" s="59" t="n"/>
      <c r="AF493" s="59" t="n"/>
      <c r="AG493" s="59" t="n"/>
      <c r="AH493" s="59" t="n"/>
      <c r="AI493" s="59" t="n"/>
      <c r="AJ493" s="59" t="n"/>
      <c r="AK493" s="59" t="n"/>
      <c r="AL493" s="62">
        <f>IFERROR(IF(OR(R493="статический",R493="динамический",R493="нестандартный",R493="",R493=""),"-",IF(AND(AH493="-",AI493="-"),"-",AK493*3600/AH493*AI493)),"-")</f>
        <v/>
      </c>
      <c r="AM493" s="62">
        <f>IFERROR(IF(OR(R493="статический",R493="динамический",R493="",R493="", R493="BTL",R493="нестандартный"),"-",AG493*AI493*AL493/60),"-")</f>
        <v/>
      </c>
      <c r="AN493" s="63">
        <f>IFERROR(IF(AH493="","-",AG493*AI493/AH493),"-")</f>
        <v/>
      </c>
      <c r="AO493" s="59">
        <f>IFERROR(IF(OR($R493="статический",$R493="динамический",$R493="",$R493="",$R493="BTL",$R493="нестандартный"),"-",$AL493*$AY493),"-")</f>
        <v/>
      </c>
      <c r="AP493" s="62">
        <f>IFERROR(IF(OR($R493="статический",$R493="динамический",$R493="",$R493="",$R493="BTL",$R493="нестандартный"),"-",$AM493*AY493),"-")</f>
        <v/>
      </c>
      <c r="AQ493" s="64" t="n"/>
      <c r="AR493" s="61" t="n"/>
      <c r="AS493" s="61" t="n"/>
      <c r="AT493" s="61" t="n"/>
      <c r="AU493" s="65" t="n"/>
      <c r="AV493" s="124">
        <f>IFERROR(DR493/AT493*1000,"n/a")</f>
        <v/>
      </c>
      <c r="AW493" s="67" t="n"/>
      <c r="AX493" s="67" t="n"/>
      <c r="AY493" s="43">
        <f>IFERROR(IF(OR($AW493="",$AX493=""),"",_xlfn.DAYS($AX493+1,$AW493)),"")</f>
        <v/>
      </c>
      <c r="AZ493" s="68">
        <f t="array" ref="AZ493">
_xlfn.LET(_xlpm.COEFF,
IF($AW493+$AX493=0,0,IF(MAX(MIN($AX493,EOMONTH(AZ$15,0))-MAX($AW493,AZ$15)+1,)&gt;0,1,0)),
_xlfn.IFS(
$ES493="LisChannel",
_xlpm.COEFF*
INDEX({1;1;1.2;1.2;1;1;1;1;1.2;1.2;1.2;1.2},
MATCH(MONTH(AZ$15),
{1,2,3,4,5,6,7,8,9,10,11,12})),
CONCATENATE($ES493," ",$L493)="RussOutdoor метро",
_xlpm.COEFF*
INDEX({0.8;0.9;1.1;1.1;1;1;1;1;1.1;1.1;1.1;1.1},
MATCH(MONTH(AZ$15),
{1,2,3,4,5,6,7,8,9,10,11,12})),
$ES493&lt;&gt;"LisChannel",
_xlpm.COEFF,
$ES493&lt;&gt;"RussOutdoor",
_xlpm.COEFF))</f>
        <v/>
      </c>
      <c r="BA493" s="68">
        <f t="array" ref="BA493">
_xlfn.LET(_xlpm.COEFF,
IF($AW493+$AX493=0,0,IF(MAX(MIN($AX493,EOMONTH(BA$15,0))-MAX($AW493,BA$15)+1,)&gt;0,1,0)),
_xlfn.IFS(
$ES493="LisChannel",
_xlpm.COEFF*
INDEX({1;1;1.2;1.2;1;1;1;1;1.2;1.2;1.2;1.2},
MATCH(MONTH(BA$15),
{1,2,3,4,5,6,7,8,9,10,11,12})),
CONCATENATE($ES493," ",$L493)="RussOutdoor метро",
_xlpm.COEFF*
INDEX({0.8;0.9;1.1;1.1;1;1;1;1;1.1;1.1;1.1;1.1},
MATCH(MONTH(BA$15),
{1,2,3,4,5,6,7,8,9,10,11,12})),
$ES493&lt;&gt;"LisChannel",
_xlpm.COEFF,
$ES493&lt;&gt;"RussOutdoor",
_xlpm.COEFF))</f>
        <v/>
      </c>
      <c r="BB493" s="68">
        <f t="array" ref="BB493">
_xlfn.LET(_xlpm.COEFF,
IF($AW493+$AX493=0,0,IF(MAX(MIN($AX493,EOMONTH(BB$15,0))-MAX($AW493,BB$15)+1,)&gt;0,1,0)),
_xlfn.IFS(
$ES493="LisChannel",
_xlpm.COEFF*
INDEX({1;1;1.2;1.2;1;1;1;1;1.2;1.2;1.2;1.2},
MATCH(MONTH(BB$15),
{1,2,3,4,5,6,7,8,9,10,11,12})),
CONCATENATE($ES493," ",$L493)="RussOutdoor метро",
_xlpm.COEFF*
INDEX({0.8;0.9;1.1;1.1;1;1;1;1;1.1;1.1;1.1;1.1},
MATCH(MONTH(BB$15),
{1,2,3,4,5,6,7,8,9,10,11,12})),
$ES493&lt;&gt;"LisChannel",
_xlpm.COEFF,
$ES493&lt;&gt;"RussOutdoor",
_xlpm.COEFF))</f>
        <v/>
      </c>
      <c r="BC493" s="68">
        <f t="array" ref="BC493">
_xlfn.LET(_xlpm.COEFF,
IF($AW493+$AX493=0,0,IF(MAX(MIN($AX493,EOMONTH(BC$15,0))-MAX($AW493,BC$15)+1,)&gt;0,1,0)),
_xlfn.IFS(
$ES493="LisChannel",
_xlpm.COEFF*
INDEX({1;1;1.2;1.2;1;1;1;1;1.2;1.2;1.2;1.2},
MATCH(MONTH(BC$15),
{1,2,3,4,5,6,7,8,9,10,11,12})),
CONCATENATE($ES493," ",$L493)="RussOutdoor метро",
_xlpm.COEFF*
INDEX({0.8;0.9;1.1;1.1;1;1;1;1;1.1;1.1;1.1;1.1},
MATCH(MONTH(BC$15),
{1,2,3,4,5,6,7,8,9,10,11,12})),
$ES493&lt;&gt;"LisChannel",
_xlpm.COEFF,
$ES493&lt;&gt;"RussOutdoor",
_xlpm.COEFF))</f>
        <v/>
      </c>
      <c r="BD493" s="68">
        <f t="array" ref="BD493">
_xlfn.LET(_xlpm.COEFF,
IF($AW493+$AX493=0,0,IF(MAX(MIN($AX493,EOMONTH(BD$15,0))-MAX($AW493,BD$15)+1,)&gt;0,1,0)),
_xlfn.IFS(
$ES493="LisChannel",
_xlpm.COEFF*
INDEX({1;1;1.2;1.2;1;1;1;1;1.2;1.2;1.2;1.2},
MATCH(MONTH(BD$15),
{1,2,3,4,5,6,7,8,9,10,11,12})),
CONCATENATE($ES493," ",$L493)="RussOutdoor метро",
_xlpm.COEFF*
INDEX({0.8;0.9;1.1;1.1;1;1;1;1;1.1;1.1;1.1;1.1},
MATCH(MONTH(BD$15),
{1,2,3,4,5,6,7,8,9,10,11,12})),
$ES493&lt;&gt;"LisChannel",
_xlpm.COEFF,
$ES493&lt;&gt;"RussOutdoor",
_xlpm.COEFF))</f>
        <v/>
      </c>
      <c r="BE493" s="68">
        <f t="array" ref="BE493">
_xlfn.LET(_xlpm.COEFF,
IF($AW493+$AX493=0,0,IF(MAX(MIN($AX493,EOMONTH(BE$15,0))-MAX($AW493,BE$15)+1,)&gt;0,1,0)),
_xlfn.IFS(
$ES493="LisChannel",
_xlpm.COEFF*
INDEX({1;1;1.2;1.2;1;1;1;1;1.2;1.2;1.2;1.2},
MATCH(MONTH(BE$15),
{1,2,3,4,5,6,7,8,9,10,11,12})),
CONCATENATE($ES493," ",$L493)="RussOutdoor метро",
_xlpm.COEFF*
INDEX({0.8;0.9;1.1;1.1;1;1;1;1;1.1;1.1;1.1;1.1},
MATCH(MONTH(BE$15),
{1,2,3,4,5,6,7,8,9,10,11,12})),
$ES493&lt;&gt;"LisChannel",
_xlpm.COEFF,
$ES493&lt;&gt;"RussOutdoor",
_xlpm.COEFF))</f>
        <v/>
      </c>
      <c r="BF493" s="68">
        <f t="array" ref="BF493">
_xlfn.LET(_xlpm.COEFF,
IF($AW493+$AX493=0,0,IF(MAX(MIN($AX493,EOMONTH(BF$15,0))-MAX($AW493,BF$15)+1,)&gt;0,1,0)),
_xlfn.IFS(
$ES493="LisChannel",
_xlpm.COEFF*
INDEX({1;1;1.2;1.2;1;1;1;1;1.2;1.2;1.2;1.2},
MATCH(MONTH(BF$15),
{1,2,3,4,5,6,7,8,9,10,11,12})),
CONCATENATE($ES493," ",$L493)="RussOutdoor метро",
_xlpm.COEFF*
INDEX({0.8;0.9;1.1;1.1;1;1;1;1;1.1;1.1;1.1;1.1},
MATCH(MONTH(BF$15),
{1,2,3,4,5,6,7,8,9,10,11,12})),
$ES493&lt;&gt;"LisChannel",
_xlpm.COEFF,
$ES493&lt;&gt;"RussOutdoor",
_xlpm.COEFF))</f>
        <v/>
      </c>
      <c r="BG493" s="68">
        <f t="array" ref="BG493">
_xlfn.LET(_xlpm.COEFF,
IF($AW493+$AX493=0,0,IF(MAX(MIN($AX493,EOMONTH(BG$15,0))-MAX($AW493,BG$15)+1,)&gt;0,1,0)),
_xlfn.IFS(
$ES493="LisChannel",
_xlpm.COEFF*
INDEX({1;1;1.2;1.2;1;1;1;1;1.2;1.2;1.2;1.2},
MATCH(MONTH(BG$15),
{1,2,3,4,5,6,7,8,9,10,11,12})),
CONCATENATE($ES493," ",$L493)="RussOutdoor метро",
_xlpm.COEFF*
INDEX({0.8;0.9;1.1;1.1;1;1;1;1;1.1;1.1;1.1;1.1},
MATCH(MONTH(BG$15),
{1,2,3,4,5,6,7,8,9,10,11,12})),
$ES493&lt;&gt;"LisChannel",
_xlpm.COEFF,
$ES493&lt;&gt;"RussOutdoor",
_xlpm.COEFF))</f>
        <v/>
      </c>
      <c r="BH493" s="68">
        <f t="array" ref="BH493">
_xlfn.LET(_xlpm.COEFF,
IF($AW493+$AX493=0,0,IF(MAX(MIN($AX493,EOMONTH(BH$15,0))-MAX($AW493,BH$15)+1,)&gt;0,1,0)),
_xlfn.IFS(
$ES493="LisChannel",
_xlpm.COEFF*
INDEX({1;1;1.2;1.2;1;1;1;1;1.2;1.2;1.2;1.2},
MATCH(MONTH(BH$15),
{1,2,3,4,5,6,7,8,9,10,11,12})),
CONCATENATE($ES493," ",$L493)="RussOutdoor метро",
_xlpm.COEFF*
INDEX({0.8;0.9;1.1;1.1;1;1;1;1;1.1;1.1;1.1;1.1},
MATCH(MONTH(BH$15),
{1,2,3,4,5,6,7,8,9,10,11,12})),
$ES493&lt;&gt;"LisChannel",
_xlpm.COEFF,
$ES493&lt;&gt;"RussOutdoor",
_xlpm.COEFF))</f>
        <v/>
      </c>
      <c r="BI493" s="68">
        <f t="array" ref="BI493">
_xlfn.LET(_xlpm.COEFF,
IF($AW493+$AX493=0,0,IF(MAX(MIN($AX493,EOMONTH(BI$15,0))-MAX($AW493,BI$15)+1,)&gt;0,1,0)),
_xlfn.IFS(
$ES493="LisChannel",
_xlpm.COEFF*
INDEX({1;1;1.2;1.2;1;1;1;1;1.2;1.2;1.2;1.2},
MATCH(MONTH(BI$15),
{1,2,3,4,5,6,7,8,9,10,11,12})),
CONCATENATE($ES493," ",$L493)="RussOutdoor метро",
_xlpm.COEFF*
INDEX({0.8;0.9;1.1;1.1;1;1;1;1;1.1;1.1;1.1;1.1},
MATCH(MONTH(BI$15),
{1,2,3,4,5,6,7,8,9,10,11,12})),
$ES493&lt;&gt;"LisChannel",
_xlpm.COEFF,
$ES493&lt;&gt;"RussOutdoor",
_xlpm.COEFF))</f>
        <v/>
      </c>
      <c r="BJ493" s="68">
        <f t="array" ref="BJ493">
_xlfn.LET(_xlpm.COEFF,
IF($AW493+$AX493=0,0,IF(MAX(MIN($AX493,EOMONTH(BJ$15,0))-MAX($AW493,BJ$15)+1,)&gt;0,1,0)),
_xlfn.IFS(
$ES493="LisChannel",
_xlpm.COEFF*
INDEX({1;1;1.2;1.2;1;1;1;1;1.2;1.2;1.2;1.2},
MATCH(MONTH(BJ$15),
{1,2,3,4,5,6,7,8,9,10,11,12})),
CONCATENATE($ES493," ",$L493)="RussOutdoor метро",
_xlpm.COEFF*
INDEX({0.8;0.9;1.1;1.1;1;1;1;1;1.1;1.1;1.1;1.1},
MATCH(MONTH(BJ$15),
{1,2,3,4,5,6,7,8,9,10,11,12})),
$ES493&lt;&gt;"LisChannel",
_xlpm.COEFF,
$ES493&lt;&gt;"RussOutdoor",
_xlpm.COEFF))</f>
        <v/>
      </c>
      <c r="BK493" s="68">
        <f t="array" ref="BK493">
_xlfn.LET(_xlpm.COEFF,
IF($AW493+$AX493=0,0,IF(MAX(MIN($AX493,EOMONTH(BK$15,0))-MAX($AW493,BK$15)+1,)&gt;0,1,0)),
_xlfn.IFS(
$ES493="LisChannel",
_xlpm.COEFF*
INDEX({1;1;1.2;1.2;1;1;1;1;1.2;1.2;1.2;1.2},
MATCH(MONTH(BK$15),
{1,2,3,4,5,6,7,8,9,10,11,12})),
CONCATENATE($ES493," ",$L493)="RussOutdoor метро",
_xlpm.COEFF*
INDEX({0.8;0.9;1.1;1.1;1;1;1;1;1.1;1.1;1.1;1.1},
MATCH(MONTH(BK$15),
{1,2,3,4,5,6,7,8,9,10,11,12})),
$ES493&lt;&gt;"LisChannel",
_xlpm.COEFF,
$ES493&lt;&gt;"RussOutdoor",
_xlpm.COEFF))</f>
        <v/>
      </c>
      <c r="BL493" s="62">
        <f>COUNTIFS($AZ493:$BK493,"&gt;0")</f>
        <v/>
      </c>
      <c r="BM493" s="65" t="n"/>
      <c r="BN493" s="125">
        <f>$DJ493</f>
        <v/>
      </c>
      <c r="BO493" s="63">
        <f>$DQ493</f>
        <v/>
      </c>
      <c r="BP493" s="125">
        <f>
IFERROR(
IF($BL493=0,0,
$BN493*(1-$BO493)),
0)</f>
        <v/>
      </c>
      <c r="BQ493" s="125">
        <f t="array" ref="BQ493">
IFERROR(
_xlfn.IFS(
$DH493="день_1",
$BP493*$BL493/($AX493-$AW493+1)*AZ493*(DAY(EOMONTH(AZ$15,0))),
$DH493="день_2",
$BP493/30*MAX(MIN($AX493,EOMONTH(AZ$15,0))-MAX($AW493,AZ$15)+1,),
$DH493="раб.день",
$BP493/30*(IFERROR(
_xlfn.LET(_xlpm.VD,
CHOOSE(
{1;2;3;4;5;6;7;8;9;10;11;12;13;14;15;16;17;18},
45658,45659,45660,45661,45662,45663,45664,45665,45711,45724,45778,45779,45785,45786,45820,45821,45965,46022),
_xlfn.LET(_xlpm.DD,
MAX(MIN($AX493,EOMONTH(AZ$15,0))-MAX($AW493,AZ$15),),
_xlfn.IFS(
AND(MONTH($AW493)=MONTH(AZ$15),MONTH($AX493)&lt;&gt;MONTH(AZ$15)),
NETWORKDAYS.INTL($AW493,$AW493+_xlpm.DD,1,_xlpm.VD),
AND(MONTH($AW493)&lt;&gt;MONTH(AZ$15),MONTH($AX493)=MONTH(AZ$15)),
NETWORKDAYS.INTL(($AX493)-_xlpm.DD,$AX493,1,_xlpm.VD),
AND(MONTH($AW493)&lt;MONTH(AZ$15),MONTH($AX493)&gt;MONTH(AZ$15)),
NETWORKDAYS.INTL((EOMONTH(AZ$15-1,1))-_xlpm.DD,EOMONTH(AZ$15-1,1),1,_xlpm.VD),
AND(MONTH($AW493)=MONTH(AZ$15),MONTH($AX493)=MONTH(AZ$15)),
NETWORKDAYS.INTL($AW493,$AX493,1,_xlpm.VD)))),0)),
$DH493="месяц",
$BP493*AZ493,
$DH493="неделя",
$BP493*AZ493/7*(ROUNDUP((DAY(EOMONTH(AZ$15,0)))/4,0))),
0)</f>
        <v/>
      </c>
      <c r="BR493" s="125">
        <f t="array" ref="BR493">
IFERROR(
_xlfn.IFS(
$DH493="день_1",
$BP493*$BL493/($AX493-$AW493+1)*BA493*(DAY(EOMONTH(BA$15,0))),
$DH493="день_2",
$BP493/30*MAX(MIN($AX493,EOMONTH(BA$15,0))-MAX($AW493,BA$15)+1,),
$DH493="раб.день",
$BP493/30*(IFERROR(
_xlfn.LET(_xlpm.VD,
CHOOSE(
{1;2;3;4;5;6;7;8;9;10;11;12;13;14;15;16;17;18},
45658,45659,45660,45661,45662,45663,45664,45665,45711,45724,45778,45779,45785,45786,45820,45821,45965,46022),
_xlfn.LET(_xlpm.DD,
MAX(MIN($AX493,EOMONTH(BA$15,0))-MAX($AW493,BA$15),),
_xlfn.IFS(
AND(MONTH($AW493)=MONTH(BA$15),MONTH($AX493)&lt;&gt;MONTH(BA$15)),
NETWORKDAYS.INTL($AW493,$AW493+_xlpm.DD,1,_xlpm.VD),
AND(MONTH($AW493)&lt;&gt;MONTH(BA$15),MONTH($AX493)=MONTH(BA$15)),
NETWORKDAYS.INTL(($AX493)-_xlpm.DD,$AX493,1,_xlpm.VD),
AND(MONTH($AW493)&lt;MONTH(BA$15),MONTH($AX493)&gt;MONTH(BA$15)),
NETWORKDAYS.INTL((EOMONTH(BA$15-1,1))-_xlpm.DD,EOMONTH(BA$15-1,1),1,_xlpm.VD),
AND(MONTH($AW493)=MONTH(BA$15),MONTH($AX493)=MONTH(BA$15)),
NETWORKDAYS.INTL($AW493,$AX493,1,_xlpm.VD)))),0)),
$DH493="месяц",
$BP493*BA493,
$DH493="неделя",
$BP493*BA493/7*(ROUNDUP((DAY(EOMONTH(BA$15,0)))/4,0))),
0)</f>
        <v/>
      </c>
      <c r="BS493" s="125">
        <f t="array" ref="BS493">
IFERROR(
_xlfn.IFS(
$DH493="день_1",
$BP493*$BL493/($AX493-$AW493+1)*BB493*(DAY(EOMONTH(BB$15,0))),
$DH493="день_2",
$BP493/30*MAX(MIN($AX493,EOMONTH(BB$15,0))-MAX($AW493,BB$15)+1,),
$DH493="раб.день",
$BP493/30*(IFERROR(
_xlfn.LET(_xlpm.VD,
CHOOSE(
{1;2;3;4;5;6;7;8;9;10;11;12;13;14;15;16;17;18},
45658,45659,45660,45661,45662,45663,45664,45665,45711,45724,45778,45779,45785,45786,45820,45821,45965,46022),
_xlfn.LET(_xlpm.DD,
MAX(MIN($AX493,EOMONTH(BB$15,0))-MAX($AW493,BB$15),),
_xlfn.IFS(
AND(MONTH($AW493)=MONTH(BB$15),MONTH($AX493)&lt;&gt;MONTH(BB$15)),
NETWORKDAYS.INTL($AW493,$AW493+_xlpm.DD,1,_xlpm.VD),
AND(MONTH($AW493)&lt;&gt;MONTH(BB$15),MONTH($AX493)=MONTH(BB$15)),
NETWORKDAYS.INTL(($AX493)-_xlpm.DD,$AX493,1,_xlpm.VD),
AND(MONTH($AW493)&lt;MONTH(BB$15),MONTH($AX493)&gt;MONTH(BB$15)),
NETWORKDAYS.INTL((EOMONTH(BB$15-1,1))-_xlpm.DD,EOMONTH(BB$15-1,1),1,_xlpm.VD),
AND(MONTH($AW493)=MONTH(BB$15),MONTH($AX493)=MONTH(BB$15)),
NETWORKDAYS.INTL($AW493,$AX493,1,_xlpm.VD)))),0)),
$DH493="месяц",
$BP493*BB493,
$DH493="неделя",
$BP493*BB493/7*(ROUNDUP((DAY(EOMONTH(BB$15,0)))/4,0))),
0)</f>
        <v/>
      </c>
      <c r="BT493" s="125">
        <f t="array" ref="BT493">
IFERROR(
_xlfn.IFS(
$DH493="день_1",
$BP493*$BL493/($AX493-$AW493+1)*BC493*(DAY(EOMONTH(BC$15,0))),
$DH493="день_2",
$BP493/30*MAX(MIN($AX493,EOMONTH(BC$15,0))-MAX($AW493,BC$15)+1,),
$DH493="раб.день",
$BP493/30*(IFERROR(
_xlfn.LET(_xlpm.VD,
CHOOSE(
{1;2;3;4;5;6;7;8;9;10;11;12;13;14;15;16;17;18},
45658,45659,45660,45661,45662,45663,45664,45665,45711,45724,45778,45779,45785,45786,45820,45821,45965,46022),
_xlfn.LET(_xlpm.DD,
MAX(MIN($AX493,EOMONTH(BC$15,0))-MAX($AW493,BC$15),),
_xlfn.IFS(
AND(MONTH($AW493)=MONTH(BC$15),MONTH($AX493)&lt;&gt;MONTH(BC$15)),
NETWORKDAYS.INTL($AW493,$AW493+_xlpm.DD,1,_xlpm.VD),
AND(MONTH($AW493)&lt;&gt;MONTH(BC$15),MONTH($AX493)=MONTH(BC$15)),
NETWORKDAYS.INTL(($AX493)-_xlpm.DD,$AX493,1,_xlpm.VD),
AND(MONTH($AW493)&lt;MONTH(BC$15),MONTH($AX493)&gt;MONTH(BC$15)),
NETWORKDAYS.INTL((EOMONTH(BC$15-1,1))-_xlpm.DD,EOMONTH(BC$15-1,1),1,_xlpm.VD),
AND(MONTH($AW493)=MONTH(BC$15),MONTH($AX493)=MONTH(BC$15)),
NETWORKDAYS.INTL($AW493,$AX493,1,_xlpm.VD)))),0)),
$DH493="месяц",
$BP493*BC493,
$DH493="неделя",
$BP493*BC493/7*(ROUNDUP((DAY(EOMONTH(BC$15,0)))/4,0))),
0)</f>
        <v/>
      </c>
      <c r="BU493" s="125">
        <f t="array" ref="BU493">
IFERROR(
_xlfn.IFS(
$DH493="день_1",
$BP493*$BL493/($AX493-$AW493+1)*BD493*(DAY(EOMONTH(BD$15,0))),
$DH493="день_2",
$BP493/30*MAX(MIN($AX493,EOMONTH(BD$15,0))-MAX($AW493,BD$15)+1,),
$DH493="раб.день",
$BP493/30*(IFERROR(
_xlfn.LET(_xlpm.VD,
CHOOSE(
{1;2;3;4;5;6;7;8;9;10;11;12;13;14;15;16;17;18},
45658,45659,45660,45661,45662,45663,45664,45665,45711,45724,45778,45779,45785,45786,45820,45821,45965,46022),
_xlfn.LET(_xlpm.DD,
MAX(MIN($AX493,EOMONTH(BD$15,0))-MAX($AW493,BD$15),),
_xlfn.IFS(
AND(MONTH($AW493)=MONTH(BD$15),MONTH($AX493)&lt;&gt;MONTH(BD$15)),
NETWORKDAYS.INTL($AW493,$AW493+_xlpm.DD,1,_xlpm.VD),
AND(MONTH($AW493)&lt;&gt;MONTH(BD$15),MONTH($AX493)=MONTH(BD$15)),
NETWORKDAYS.INTL(($AX493)-_xlpm.DD,$AX493,1,_xlpm.VD),
AND(MONTH($AW493)&lt;MONTH(BD$15),MONTH($AX493)&gt;MONTH(BD$15)),
NETWORKDAYS.INTL((EOMONTH(BD$15-1,1))-_xlpm.DD,EOMONTH(BD$15-1,1),1,_xlpm.VD),
AND(MONTH($AW493)=MONTH(BD$15),MONTH($AX493)=MONTH(BD$15)),
NETWORKDAYS.INTL($AW493,$AX493,1,_xlpm.VD)))),0)),
$DH493="месяц",
$BP493*BD493,
$DH493="неделя",
$BP493*BD493/7*(ROUNDUP((DAY(EOMONTH(BD$15,0)))/4,0))),
0)</f>
        <v/>
      </c>
      <c r="BV493" s="125">
        <f t="array" ref="BV493">
IFERROR(
_xlfn.IFS(
$DH493="день_1",
$BP493*$BL493/($AX493-$AW493+1)*BE493*(DAY(EOMONTH(BE$15,0))),
$DH493="день_2",
$BP493/30*MAX(MIN($AX493,EOMONTH(BE$15,0))-MAX($AW493,BE$15)+1,),
$DH493="раб.день",
$BP493/30*(IFERROR(
_xlfn.LET(_xlpm.VD,
CHOOSE(
{1;2;3;4;5;6;7;8;9;10;11;12;13;14;15;16;17;18},
45658,45659,45660,45661,45662,45663,45664,45665,45711,45724,45778,45779,45785,45786,45820,45821,45965,46022),
_xlfn.LET(_xlpm.DD,
MAX(MIN($AX493,EOMONTH(BE$15,0))-MAX($AW493,BE$15),),
_xlfn.IFS(
AND(MONTH($AW493)=MONTH(BE$15),MONTH($AX493)&lt;&gt;MONTH(BE$15)),
NETWORKDAYS.INTL($AW493,$AW493+_xlpm.DD,1,_xlpm.VD),
AND(MONTH($AW493)&lt;&gt;MONTH(BE$15),MONTH($AX493)=MONTH(BE$15)),
NETWORKDAYS.INTL(($AX493)-_xlpm.DD,$AX493,1,_xlpm.VD),
AND(MONTH($AW493)&lt;MONTH(BE$15),MONTH($AX493)&gt;MONTH(BE$15)),
NETWORKDAYS.INTL((EOMONTH(BE$15-1,1))-_xlpm.DD,EOMONTH(BE$15-1,1),1,_xlpm.VD),
AND(MONTH($AW493)=MONTH(BE$15),MONTH($AX493)=MONTH(BE$15)),
NETWORKDAYS.INTL($AW493,$AX493,1,_xlpm.VD)))),0)),
$DH493="месяц",
$BP493*BE493,
$DH493="неделя",
$BP493*BE493/7*(ROUNDUP((DAY(EOMONTH(BE$15,0)))/4,0))),
0)</f>
        <v/>
      </c>
      <c r="BW493" s="125">
        <f t="array" ref="BW493">
IFERROR(
_xlfn.IFS(
$DH493="день_1",
$BP493*$BL493/($AX493-$AW493+1)*BF493*(DAY(EOMONTH(BF$15,0))),
$DH493="день_2",
$BP493/30*MAX(MIN($AX493,EOMONTH(BF$15,0))-MAX($AW493,BF$15)+1,),
$DH493="раб.день",
$BP493/30*(IFERROR(
_xlfn.LET(_xlpm.VD,
CHOOSE(
{1;2;3;4;5;6;7;8;9;10;11;12;13;14;15;16;17;18},
45658,45659,45660,45661,45662,45663,45664,45665,45711,45724,45778,45779,45785,45786,45820,45821,45965,46022),
_xlfn.LET(_xlpm.DD,
MAX(MIN($AX493,EOMONTH(BF$15,0))-MAX($AW493,BF$15),),
_xlfn.IFS(
AND(MONTH($AW493)=MONTH(BF$15),MONTH($AX493)&lt;&gt;MONTH(BF$15)),
NETWORKDAYS.INTL($AW493,$AW493+_xlpm.DD,1,_xlpm.VD),
AND(MONTH($AW493)&lt;&gt;MONTH(BF$15),MONTH($AX493)=MONTH(BF$15)),
NETWORKDAYS.INTL(($AX493)-_xlpm.DD,$AX493,1,_xlpm.VD),
AND(MONTH($AW493)&lt;MONTH(BF$15),MONTH($AX493)&gt;MONTH(BF$15)),
NETWORKDAYS.INTL((EOMONTH(BF$15-1,1))-_xlpm.DD,EOMONTH(BF$15-1,1),1,_xlpm.VD),
AND(MONTH($AW493)=MONTH(BF$15),MONTH($AX493)=MONTH(BF$15)),
NETWORKDAYS.INTL($AW493,$AX493,1,_xlpm.VD)))),0)),
$DH493="месяц",
$BP493*BF493,
$DH493="неделя",
$BP493*BF493/7*(ROUNDUP((DAY(EOMONTH(BF$15,0)))/4,0))),
0)</f>
        <v/>
      </c>
      <c r="BX493" s="125">
        <f t="array" ref="BX493">
IFERROR(
_xlfn.IFS(
$DH493="день_1",
$BP493*$BL493/($AX493-$AW493+1)*BG493*(DAY(EOMONTH(BG$15,0))),
$DH493="день_2",
$BP493/30*MAX(MIN($AX493,EOMONTH(BG$15,0))-MAX($AW493,BG$15)+1,),
$DH493="раб.день",
$BP493/30*(IFERROR(
_xlfn.LET(_xlpm.VD,
CHOOSE(
{1;2;3;4;5;6;7;8;9;10;11;12;13;14;15;16;17;18},
45658,45659,45660,45661,45662,45663,45664,45665,45711,45724,45778,45779,45785,45786,45820,45821,45965,46022),
_xlfn.LET(_xlpm.DD,
MAX(MIN($AX493,EOMONTH(BG$15,0))-MAX($AW493,BG$15),),
_xlfn.IFS(
AND(MONTH($AW493)=MONTH(BG$15),MONTH($AX493)&lt;&gt;MONTH(BG$15)),
NETWORKDAYS.INTL($AW493,$AW493+_xlpm.DD,1,_xlpm.VD),
AND(MONTH($AW493)&lt;&gt;MONTH(BG$15),MONTH($AX493)=MONTH(BG$15)),
NETWORKDAYS.INTL(($AX493)-_xlpm.DD,$AX493,1,_xlpm.VD),
AND(MONTH($AW493)&lt;MONTH(BG$15),MONTH($AX493)&gt;MONTH(BG$15)),
NETWORKDAYS.INTL((EOMONTH(BG$15-1,1))-_xlpm.DD,EOMONTH(BG$15-1,1),1,_xlpm.VD),
AND(MONTH($AW493)=MONTH(BG$15),MONTH($AX493)=MONTH(BG$15)),
NETWORKDAYS.INTL($AW493,$AX493,1,_xlpm.VD)))),0)),
$DH493="месяц",
$BP493*BG493,
$DH493="неделя",
$BP493*BG493/7*(ROUNDUP((DAY(EOMONTH(BG$15,0)))/4,0))),
0)</f>
        <v/>
      </c>
      <c r="BY493" s="125">
        <f t="array" ref="BY493">
IFERROR(
_xlfn.IFS(
$DH493="день_1",
$BP493*$BL493/($AX493-$AW493+1)*BH493*(DAY(EOMONTH(BH$15,0))),
$DH493="день_2",
$BP493/30*MAX(MIN($AX493,EOMONTH(BH$15,0))-MAX($AW493,BH$15)+1,),
$DH493="раб.день",
$BP493/30*(IFERROR(
_xlfn.LET(_xlpm.VD,
CHOOSE(
{1;2;3;4;5;6;7;8;9;10;11;12;13;14;15;16;17;18},
45658,45659,45660,45661,45662,45663,45664,45665,45711,45724,45778,45779,45785,45786,45820,45821,45965,46022),
_xlfn.LET(_xlpm.DD,
MAX(MIN($AX493,EOMONTH(BH$15,0))-MAX($AW493,BH$15),),
_xlfn.IFS(
AND(MONTH($AW493)=MONTH(BH$15),MONTH($AX493)&lt;&gt;MONTH(BH$15)),
NETWORKDAYS.INTL($AW493,$AW493+_xlpm.DD,1,_xlpm.VD),
AND(MONTH($AW493)&lt;&gt;MONTH(BH$15),MONTH($AX493)=MONTH(BH$15)),
NETWORKDAYS.INTL(($AX493)-_xlpm.DD,$AX493,1,_xlpm.VD),
AND(MONTH($AW493)&lt;MONTH(BH$15),MONTH($AX493)&gt;MONTH(BH$15)),
NETWORKDAYS.INTL((EOMONTH(BH$15-1,1))-_xlpm.DD,EOMONTH(BH$15-1,1),1,_xlpm.VD),
AND(MONTH($AW493)=MONTH(BH$15),MONTH($AX493)=MONTH(BH$15)),
NETWORKDAYS.INTL($AW493,$AX493,1,_xlpm.VD)))),0)),
$DH493="месяц",
$BP493*BH493,
$DH493="неделя",
$BP493*BH493/7*(ROUNDUP((DAY(EOMONTH(BH$15,0)))/4,0))),
0)</f>
        <v/>
      </c>
      <c r="BZ493" s="125">
        <f t="array" ref="BZ493">
IFERROR(
_xlfn.IFS(
$DH493="день_1",
$BP493*$BL493/($AX493-$AW493+1)*BI493*(DAY(EOMONTH(BI$15,0))),
$DH493="день_2",
$BP493/30*MAX(MIN($AX493,EOMONTH(BI$15,0))-MAX($AW493,BI$15)+1,),
$DH493="раб.день",
$BP493/30*(IFERROR(
_xlfn.LET(_xlpm.VD,
CHOOSE(
{1;2;3;4;5;6;7;8;9;10;11;12;13;14;15;16;17;18},
45658,45659,45660,45661,45662,45663,45664,45665,45711,45724,45778,45779,45785,45786,45820,45821,45965,46022),
_xlfn.LET(_xlpm.DD,
MAX(MIN($AX493,EOMONTH(BI$15,0))-MAX($AW493,BI$15),),
_xlfn.IFS(
AND(MONTH($AW493)=MONTH(BI$15),MONTH($AX493)&lt;&gt;MONTH(BI$15)),
NETWORKDAYS.INTL($AW493,$AW493+_xlpm.DD,1,_xlpm.VD),
AND(MONTH($AW493)&lt;&gt;MONTH(BI$15),MONTH($AX493)=MONTH(BI$15)),
NETWORKDAYS.INTL(($AX493)-_xlpm.DD,$AX493,1,_xlpm.VD),
AND(MONTH($AW493)&lt;MONTH(BI$15),MONTH($AX493)&gt;MONTH(BI$15)),
NETWORKDAYS.INTL((EOMONTH(BI$15-1,1))-_xlpm.DD,EOMONTH(BI$15-1,1),1,_xlpm.VD),
AND(MONTH($AW493)=MONTH(BI$15),MONTH($AX493)=MONTH(BI$15)),
NETWORKDAYS.INTL($AW493,$AX493,1,_xlpm.VD)))),0)),
$DH493="месяц",
$BP493*BI493,
$DH493="неделя",
$BP493*BI493/7*(ROUNDUP((DAY(EOMONTH(BI$15,0)))/4,0))),
0)</f>
        <v/>
      </c>
      <c r="CA493" s="125">
        <f t="array" ref="CA493">
IFERROR(
_xlfn.IFS(
$DH493="день_1",
$BP493*$BL493/($AX493-$AW493+1)*BJ493*(DAY(EOMONTH(BJ$15,0))),
$DH493="день_2",
$BP493/30*MAX(MIN($AX493,EOMONTH(BJ$15,0))-MAX($AW493,BJ$15)+1,),
$DH493="раб.день",
$BP493/30*(IFERROR(
_xlfn.LET(_xlpm.VD,
CHOOSE(
{1;2;3;4;5;6;7;8;9;10;11;12;13;14;15;16;17;18},
45658,45659,45660,45661,45662,45663,45664,45665,45711,45724,45778,45779,45785,45786,45820,45821,45965,46022),
_xlfn.LET(_xlpm.DD,
MAX(MIN($AX493,EOMONTH(BJ$15,0))-MAX($AW493,BJ$15),),
_xlfn.IFS(
AND(MONTH($AW493)=MONTH(BJ$15),MONTH($AX493)&lt;&gt;MONTH(BJ$15)),
NETWORKDAYS.INTL($AW493,$AW493+_xlpm.DD,1,_xlpm.VD),
AND(MONTH($AW493)&lt;&gt;MONTH(BJ$15),MONTH($AX493)=MONTH(BJ$15)),
NETWORKDAYS.INTL(($AX493)-_xlpm.DD,$AX493,1,_xlpm.VD),
AND(MONTH($AW493)&lt;MONTH(BJ$15),MONTH($AX493)&gt;MONTH(BJ$15)),
NETWORKDAYS.INTL((EOMONTH(BJ$15-1,1))-_xlpm.DD,EOMONTH(BJ$15-1,1),1,_xlpm.VD),
AND(MONTH($AW493)=MONTH(BJ$15),MONTH($AX493)=MONTH(BJ$15)),
NETWORKDAYS.INTL($AW493,$AX493,1,_xlpm.VD)))),0)),
$DH493="месяц",
$BP493*BJ493,
$DH493="неделя",
$BP493*BJ493/7*(ROUNDUP((DAY(EOMONTH(BJ$15,0)))/4,0))),
0)</f>
        <v/>
      </c>
      <c r="CB493" s="125">
        <f t="array" ref="CB493">
IFERROR(
_xlfn.IFS(
$DH493="день_1",
$BP493*$BL493/($AX493-$AW493+1)*BK493*(DAY(EOMONTH(BK$15,0))),
$DH493="день_2",
$BP493/30*MAX(MIN($AX493,EOMONTH(BK$15,0))-MAX($AW493,BK$15)+1,),
$DH493="раб.день",
$BP493/30*(IFERROR(
_xlfn.LET(_xlpm.VD,
CHOOSE(
{1;2;3;4;5;6;7;8;9;10;11;12;13;14;15;16;17;18},
45658,45659,45660,45661,45662,45663,45664,45665,45711,45724,45778,45779,45785,45786,45820,45821,45965,46022),
_xlfn.LET(_xlpm.DD,
MAX(MIN($AX493,EOMONTH(BK$15,0))-MAX($AW493,BK$15),),
_xlfn.IFS(
AND(MONTH($AW493)=MONTH(BK$15),MONTH($AX493)&lt;&gt;MONTH(BK$15)),
NETWORKDAYS.INTL($AW493,$AW493+_xlpm.DD,1,_xlpm.VD),
AND(MONTH($AW493)&lt;&gt;MONTH(BK$15),MONTH($AX493)=MONTH(BK$15)),
NETWORKDAYS.INTL(($AX493)-_xlpm.DD,$AX493,1,_xlpm.VD),
AND(MONTH($AW493)&lt;MONTH(BK$15),MONTH($AX493)&gt;MONTH(BK$15)),
NETWORKDAYS.INTL((EOMONTH(BK$15-1,1))-_xlpm.DD,EOMONTH(BK$15-1,1),1,_xlpm.VD),
AND(MONTH($AW493)=MONTH(BK$15),MONTH($AX493)=MONTH(BK$15)),
NETWORKDAYS.INTL($AW493,$AX493,1,_xlpm.VD)))),0)),
$DH493="месяц",
$BP493*BK493,
$DH493="неделя",
$BP493*BK493/7*(ROUNDUP((DAY(EOMONTH(BK$15,0)))/4,0))),
0)</f>
        <v/>
      </c>
      <c r="CC493" s="125">
        <f>SUM($BQ493:$CB493)</f>
        <v/>
      </c>
      <c r="CD493" s="126">
        <f>SUM($EH493:$EH493)</f>
        <v/>
      </c>
      <c r="CE493" s="126">
        <f>$CD493*$AB493</f>
        <v/>
      </c>
      <c r="CF493" s="126">
        <f>SUM($EK493:$EK493)</f>
        <v/>
      </c>
      <c r="CG493" s="126">
        <f>$CF493*$AB493</f>
        <v/>
      </c>
      <c r="CH493" s="126">
        <f>SUM($CC493,$CE493,$CG493)</f>
        <v/>
      </c>
      <c r="CI493" s="126">
        <f>$CH493*(1+$CM493)</f>
        <v/>
      </c>
      <c r="CJ493" s="127" t="n">
        <v>0</v>
      </c>
      <c r="CK493" s="126">
        <f>SUM($CH493:$CH493)*(1+$CJ493)</f>
        <v/>
      </c>
      <c r="CL493" s="126">
        <f>SUM($CH493:$CH493)*(1+$CM493)</f>
        <v/>
      </c>
      <c r="CM493" s="59" t="inlineStr">
        <is>
          <t>20%</t>
        </is>
      </c>
      <c r="CN493" s="59" t="n"/>
      <c r="CO493" s="72" t="n"/>
      <c r="CP493" s="59" t="n"/>
      <c r="CQ493" s="73" t="n"/>
      <c r="CR493" s="73" t="n"/>
      <c r="CS493" s="73" t="n"/>
      <c r="CT493" s="72" t="n"/>
      <c r="CU493" s="79" t="inlineStr">
        <is>
          <t> </t>
        </is>
      </c>
      <c r="CV493" s="60" t="n"/>
      <c r="CW493" s="60" t="n"/>
      <c r="CX493" s="60" t="n"/>
      <c r="CY493" s="127">
        <f>IFERROR(($CC493-$EE493)/($EE493/(1-$DQ493)),0)</f>
        <v/>
      </c>
      <c r="CZ493" s="127">
        <f>IFERROR(1-$EI493/($CE493),0)</f>
        <v/>
      </c>
      <c r="DA493" s="127">
        <f>IFERROR(1-$EL493/($CG493),0)</f>
        <v/>
      </c>
      <c r="DB493" s="126">
        <f>ROUND(IFERROR(($CI493/(1+$CM493)-$EN493),0),2)</f>
        <v/>
      </c>
      <c r="DC493" s="128" t="n"/>
      <c r="DD493" s="125" t="n"/>
      <c r="DE493" s="75" t="n">
        <v>0</v>
      </c>
      <c r="DF493" s="128" t="n"/>
      <c r="DG493" s="125">
        <f>IF($DC493=0,0,$DD493*($DC493*100%-$DE493*$DF493))*SUM($AB493:$AB493)</f>
        <v/>
      </c>
      <c r="DH493" s="129" t="inlineStr">
        <is>
          <t>месяц</t>
        </is>
      </c>
      <c r="DI493" s="130">
        <f t="array" ref="DI493">IFERROR(
IF($ES493="LisChannel",
(ROUND(((INDEX({174.625;153.888888888889;130.972222222222},MATCH($AI493,{2;3;4}),0))*$AG493*$AI493),2)),0),0)</f>
        <v/>
      </c>
      <c r="DJ493" s="130">
        <f>
_xlfn.LET(_xlpm.X,
IFERROR(
IF($ES493="НовиковТВ",
(_xlfn.LET(_xlpm.NTV,
_xlfn.LET(_xlpm.MIN,350000,
IF(SUMIFS($DI:$DI,$ES:$ES,"НовиковТВ")&lt;=_xlpm.MIN,
(SUMIFS($DI:$DI,$ES:$ES,"НовиковТВ")/(COUNTIFS($ES:$ES,"НовиковТВ")))*_xlpm.MIN/SUMIFS($DI:$DI,$ES:$ES,"НовиковТВ"),
DI493)),
_xlpm.NTV+$DG493/(1-(1-(_xlpm.NTV)*(1-$DL493)*(1-$DM493)*(1-$DN493)*(1-$DO493)*(1-$DP493)/_xlpm.NTV))))/(1+$EP493),
$DI493+$DG493/(1-(1-($DI493)*(1-$DL493)*(1-$DM493)*(1-$DN493)*(1-$DO493)*(1-$DP493)/$DI493))),
0),
_xlpm.X*(1+$CM493)*(1+$CW493)-_xlpm.X*(1+$CM493)+_xlpm.X)</f>
        <v/>
      </c>
      <c r="DK493" s="125" t="inlineStr">
        <is>
          <t>послед.</t>
        </is>
      </c>
      <c r="DL493" s="63" t="n">
        <v>0</v>
      </c>
      <c r="DM493" s="63" t="n">
        <v>0</v>
      </c>
      <c r="DN493" s="63" t="n">
        <v>0</v>
      </c>
      <c r="DO493" s="63" t="n">
        <v>0</v>
      </c>
      <c r="DP493" s="63" t="n">
        <v>0</v>
      </c>
      <c r="DQ493" s="63">
        <f t="array" ref="DQ493">IFERROR(_xlfn.IFS(
$DK493="послед.",1-(1-$DL493)*(1-$DM493)*(1-$DN493)*(1-$DO493)*(1-$DP493),
$DK493="сумм.",$DL493+$DM493+$DN493+$DO493+$DP493),
0)</f>
        <v/>
      </c>
      <c r="DR493" s="125">
        <f t="array" ref="DR493">
IFERROR(
_xlfn.IFS(
$BL493=0,
0,
$BL493&gt;0,
_xlfn.IFS($DK493="послед.",
$DJ493*(1-$DL493)*(1-$DM493)*(1-$DN493)*(1-$DO493)*(1-$DP493),
$DK493="сумм.",
$DJ493*(1-($DL493+$DM493+$DN493+$DO493+$DP493)))),0)</f>
        <v/>
      </c>
      <c r="DS493" s="125">
        <f t="array" ref="DS493">
IFERROR(_xlfn.IFS(
$DH493="день_1",
$DR493*$BL493/($AX493-$AW493+1)*AZ493*(DAY(EOMONTH(AZ$15,0))),
$DH493="день_2",
$DR493/30*MAX(MIN($AX493,EOMONTH(AZ$15,0))-MAX($AW493,AZ$15)+1,),
$DH493="раб.день",
$DR493/30*(IFERROR(
_xlfn.LET(_xlpm.VD,
CHOOSE(
{1;2;3;4;5;6;7;8;9;10;11;12;13;14;15;16;17;18},
45658,45659,45660,45661,45662,45663,45664,45665,45711,45724,45778,45779,45785,45786,45820,45821,45965,46022),
_xlfn.LET(_xlpm.DD,
MAX(MIN($AX493,EOMONTH(AZ$15,0))-MAX($AW493,AZ$15),),
_xlfn.IFS(
AND(MONTH($AW493)=MONTH(AZ$15),MONTH($AX493)&lt;&gt;MONTH(AZ$15)),
NETWORKDAYS.INTL($AW493,$AW493+_xlpm.DD,1,_xlpm.VD),
AND(MONTH($AW493)&lt;&gt;MONTH(AZ$15),MONTH($AX493)=MONTH(AZ$15)),
NETWORKDAYS.INTL(($AX493)-_xlpm.DD,$AX493,1,_xlpm.VD),
AND(MONTH($AW493)&lt;MONTH(AZ$15),MONTH($AX493)&gt;MONTH(AZ$15)),
NETWORKDAYS.INTL((EOMONTH(AZ$15-1,1))-_xlpm.DD,EOMONTH(AZ$15-1,1),1,_xlpm.VD),
AND(MONTH($AW493)=MONTH(AZ$15),MONTH($AX493)=MONTH(AZ$15)),
NETWORKDAYS.INTL($AW493,$AX493,1,_xlpm.VD)))),0)),
$DH493="месяц",
$DR493*AZ493,
$DH493="неделя",
$DR493*AZ493/7*(ROUNDUP((DAY(EOMONTH(AZ$15,0)))/4,0))),
0)</f>
        <v/>
      </c>
      <c r="DT493" s="125">
        <f t="array" ref="DT493">
IFERROR(_xlfn.IFS(
$DH493="день_1",
$DR493*$BL493/($AX493-$AW493+1)*BA493*(DAY(EOMONTH(BA$15,0))),
$DH493="день_2",
$DR493/30*MAX(MIN($AX493,EOMONTH(BA$15,0))-MAX($AW493,BA$15)+1,),
$DH493="раб.день",
$DR493/30*(IFERROR(
_xlfn.LET(_xlpm.VD,
CHOOSE(
{1;2;3;4;5;6;7;8;9;10;11;12;13;14;15;16;17;18},
45658,45659,45660,45661,45662,45663,45664,45665,45711,45724,45778,45779,45785,45786,45820,45821,45965,46022),
_xlfn.LET(_xlpm.DD,
MAX(MIN($AX493,EOMONTH(BA$15,0))-MAX($AW493,BA$15),),
_xlfn.IFS(
AND(MONTH($AW493)=MONTH(BA$15),MONTH($AX493)&lt;&gt;MONTH(BA$15)),
NETWORKDAYS.INTL($AW493,$AW493+_xlpm.DD,1,_xlpm.VD),
AND(MONTH($AW493)&lt;&gt;MONTH(BA$15),MONTH($AX493)=MONTH(BA$15)),
NETWORKDAYS.INTL(($AX493)-_xlpm.DD,$AX493,1,_xlpm.VD),
AND(MONTH($AW493)&lt;MONTH(BA$15),MONTH($AX493)&gt;MONTH(BA$15)),
NETWORKDAYS.INTL((EOMONTH(BA$15-1,1))-_xlpm.DD,EOMONTH(BA$15-1,1),1,_xlpm.VD),
AND(MONTH($AW493)=MONTH(BA$15),MONTH($AX493)=MONTH(BA$15)),
NETWORKDAYS.INTL($AW493,$AX493,1,_xlpm.VD)))),0)),
$DH493="месяц",
$DR493*BA493,
$DH493="неделя",
$DR493*BA493/7*(ROUNDUP((DAY(EOMONTH(BA$15,0)))/4,0))),
0)</f>
        <v/>
      </c>
      <c r="DU493" s="125">
        <f t="array" ref="DU493">
IFERROR(_xlfn.IFS(
$DH493="день_1",
$DR493*$BL493/($AX493-$AW493+1)*BB493*(DAY(EOMONTH(BB$15,0))),
$DH493="день_2",
$DR493/30*MAX(MIN($AX493,EOMONTH(BB$15,0))-MAX($AW493,BB$15)+1,),
$DH493="раб.день",
$DR493/30*(IFERROR(
_xlfn.LET(_xlpm.VD,
CHOOSE(
{1;2;3;4;5;6;7;8;9;10;11;12;13;14;15;16;17;18},
45658,45659,45660,45661,45662,45663,45664,45665,45711,45724,45778,45779,45785,45786,45820,45821,45965,46022),
_xlfn.LET(_xlpm.DD,
MAX(MIN($AX493,EOMONTH(BB$15,0))-MAX($AW493,BB$15),),
_xlfn.IFS(
AND(MONTH($AW493)=MONTH(BB$15),MONTH($AX493)&lt;&gt;MONTH(BB$15)),
NETWORKDAYS.INTL($AW493,$AW493+_xlpm.DD,1,_xlpm.VD),
AND(MONTH($AW493)&lt;&gt;MONTH(BB$15),MONTH($AX493)=MONTH(BB$15)),
NETWORKDAYS.INTL(($AX493)-_xlpm.DD,$AX493,1,_xlpm.VD),
AND(MONTH($AW493)&lt;MONTH(BB$15),MONTH($AX493)&gt;MONTH(BB$15)),
NETWORKDAYS.INTL((EOMONTH(BB$15-1,1))-_xlpm.DD,EOMONTH(BB$15-1,1),1,_xlpm.VD),
AND(MONTH($AW493)=MONTH(BB$15),MONTH($AX493)=MONTH(BB$15)),
NETWORKDAYS.INTL($AW493,$AX493,1,_xlpm.VD)))),0)),
$DH493="месяц",
$DR493*BB493,
$DH493="неделя",
$DR493*BB493/7*(ROUNDUP((DAY(EOMONTH(BB$15,0)))/4,0))),
0)</f>
        <v/>
      </c>
      <c r="DV493" s="125">
        <f t="array" ref="DV493">
IFERROR(_xlfn.IFS(
$DH493="день_1",
$DR493*$BL493/($AX493-$AW493+1)*BC493*(DAY(EOMONTH(BC$15,0))),
$DH493="день_2",
$DR493/30*MAX(MIN($AX493,EOMONTH(BC$15,0))-MAX($AW493,BC$15)+1,),
$DH493="раб.день",
$DR493/30*(IFERROR(
_xlfn.LET(_xlpm.VD,
CHOOSE(
{1;2;3;4;5;6;7;8;9;10;11;12;13;14;15;16;17;18},
45658,45659,45660,45661,45662,45663,45664,45665,45711,45724,45778,45779,45785,45786,45820,45821,45965,46022),
_xlfn.LET(_xlpm.DD,
MAX(MIN($AX493,EOMONTH(BC$15,0))-MAX($AW493,BC$15),),
_xlfn.IFS(
AND(MONTH($AW493)=MONTH(BC$15),MONTH($AX493)&lt;&gt;MONTH(BC$15)),
NETWORKDAYS.INTL($AW493,$AW493+_xlpm.DD,1,_xlpm.VD),
AND(MONTH($AW493)&lt;&gt;MONTH(BC$15),MONTH($AX493)=MONTH(BC$15)),
NETWORKDAYS.INTL(($AX493)-_xlpm.DD,$AX493,1,_xlpm.VD),
AND(MONTH($AW493)&lt;MONTH(BC$15),MONTH($AX493)&gt;MONTH(BC$15)),
NETWORKDAYS.INTL((EOMONTH(BC$15-1,1))-_xlpm.DD,EOMONTH(BC$15-1,1),1,_xlpm.VD),
AND(MONTH($AW493)=MONTH(BC$15),MONTH($AX493)=MONTH(BC$15)),
NETWORKDAYS.INTL($AW493,$AX493,1,_xlpm.VD)))),0)),
$DH493="месяц",
$DR493*BC493,
$DH493="неделя",
$DR493*BC493/7*(ROUNDUP((DAY(EOMONTH(BC$15,0)))/4,0))),
0)</f>
        <v/>
      </c>
      <c r="DW493" s="125">
        <f t="array" ref="DW493">
IFERROR(_xlfn.IFS(
$DH493="день_1",
$DR493*$BL493/($AX493-$AW493+1)*BD493*(DAY(EOMONTH(BD$15,0))),
$DH493="день_2",
$DR493/30*MAX(MIN($AX493,EOMONTH(BD$15,0))-MAX($AW493,BD$15)+1,),
$DH493="раб.день",
$DR493/30*(IFERROR(
_xlfn.LET(_xlpm.VD,
CHOOSE(
{1;2;3;4;5;6;7;8;9;10;11;12;13;14;15;16;17;18},
45658,45659,45660,45661,45662,45663,45664,45665,45711,45724,45778,45779,45785,45786,45820,45821,45965,46022),
_xlfn.LET(_xlpm.DD,
MAX(MIN($AX493,EOMONTH(BD$15,0))-MAX($AW493,BD$15),),
_xlfn.IFS(
AND(MONTH($AW493)=MONTH(BD$15),MONTH($AX493)&lt;&gt;MONTH(BD$15)),
NETWORKDAYS.INTL($AW493,$AW493+_xlpm.DD,1,_xlpm.VD),
AND(MONTH($AW493)&lt;&gt;MONTH(BD$15),MONTH($AX493)=MONTH(BD$15)),
NETWORKDAYS.INTL(($AX493)-_xlpm.DD,$AX493,1,_xlpm.VD),
AND(MONTH($AW493)&lt;MONTH(BD$15),MONTH($AX493)&gt;MONTH(BD$15)),
NETWORKDAYS.INTL((EOMONTH(BD$15-1,1))-_xlpm.DD,EOMONTH(BD$15-1,1),1,_xlpm.VD),
AND(MONTH($AW493)=MONTH(BD$15),MONTH($AX493)=MONTH(BD$15)),
NETWORKDAYS.INTL($AW493,$AX493,1,_xlpm.VD)))),0)),
$DH493="месяц",
$DR493*BD493,
$DH493="неделя",
$DR493*BD493/7*(ROUNDUP((DAY(EOMONTH(BD$15,0)))/4,0))),
0)</f>
        <v/>
      </c>
      <c r="DX493" s="125">
        <f t="array" ref="DX493">
IFERROR(_xlfn.IFS(
$DH493="день_1",
$DR493*$BL493/($AX493-$AW493+1)*BE493*(DAY(EOMONTH(BE$15,0))),
$DH493="день_2",
$DR493/30*MAX(MIN($AX493,EOMONTH(BE$15,0))-MAX($AW493,BE$15)+1,),
$DH493="раб.день",
$DR493/30*(IFERROR(
_xlfn.LET(_xlpm.VD,
CHOOSE(
{1;2;3;4;5;6;7;8;9;10;11;12;13;14;15;16;17;18},
45658,45659,45660,45661,45662,45663,45664,45665,45711,45724,45778,45779,45785,45786,45820,45821,45965,46022),
_xlfn.LET(_xlpm.DD,
MAX(MIN($AX493,EOMONTH(BE$15,0))-MAX($AW493,BE$15),),
_xlfn.IFS(
AND(MONTH($AW493)=MONTH(BE$15),MONTH($AX493)&lt;&gt;MONTH(BE$15)),
NETWORKDAYS.INTL($AW493,$AW493+_xlpm.DD,1,_xlpm.VD),
AND(MONTH($AW493)&lt;&gt;MONTH(BE$15),MONTH($AX493)=MONTH(BE$15)),
NETWORKDAYS.INTL(($AX493)-_xlpm.DD,$AX493,1,_xlpm.VD),
AND(MONTH($AW493)&lt;MONTH(BE$15),MONTH($AX493)&gt;MONTH(BE$15)),
NETWORKDAYS.INTL((EOMONTH(BE$15-1,1))-_xlpm.DD,EOMONTH(BE$15-1,1),1,_xlpm.VD),
AND(MONTH($AW493)=MONTH(BE$15),MONTH($AX493)=MONTH(BE$15)),
NETWORKDAYS.INTL($AW493,$AX493,1,_xlpm.VD)))),0)),
$DH493="месяц",
$DR493*BE493,
$DH493="неделя",
$DR493*BE493/7*(ROUNDUP((DAY(EOMONTH(BE$15,0)))/4,0))),
0)</f>
        <v/>
      </c>
      <c r="DY493" s="125">
        <f t="array" ref="DY493">
IFERROR(_xlfn.IFS(
$DH493="день_1",
$DR493*$BL493/($AX493-$AW493+1)*BF493*(DAY(EOMONTH(BF$15,0))),
$DH493="день_2",
$DR493/30*MAX(MIN($AX493,EOMONTH(BF$15,0))-MAX($AW493,BF$15)+1,),
$DH493="раб.день",
$DR493/30*(IFERROR(
_xlfn.LET(_xlpm.VD,
CHOOSE(
{1;2;3;4;5;6;7;8;9;10;11;12;13;14;15;16;17;18},
45658,45659,45660,45661,45662,45663,45664,45665,45711,45724,45778,45779,45785,45786,45820,45821,45965,46022),
_xlfn.LET(_xlpm.DD,
MAX(MIN($AX493,EOMONTH(BF$15,0))-MAX($AW493,BF$15),),
_xlfn.IFS(
AND(MONTH($AW493)=MONTH(BF$15),MONTH($AX493)&lt;&gt;MONTH(BF$15)),
NETWORKDAYS.INTL($AW493,$AW493+_xlpm.DD,1,_xlpm.VD),
AND(MONTH($AW493)&lt;&gt;MONTH(BF$15),MONTH($AX493)=MONTH(BF$15)),
NETWORKDAYS.INTL(($AX493)-_xlpm.DD,$AX493,1,_xlpm.VD),
AND(MONTH($AW493)&lt;MONTH(BF$15),MONTH($AX493)&gt;MONTH(BF$15)),
NETWORKDAYS.INTL((EOMONTH(BF$15-1,1))-_xlpm.DD,EOMONTH(BF$15-1,1),1,_xlpm.VD),
AND(MONTH($AW493)=MONTH(BF$15),MONTH($AX493)=MONTH(BF$15)),
NETWORKDAYS.INTL($AW493,$AX493,1,_xlpm.VD)))),0)),
$DH493="месяц",
$DR493*BF493,
$DH493="неделя",
$DR493*BF493/7*(ROUNDUP((DAY(EOMONTH(BF$15,0)))/4,0))),
0)</f>
        <v/>
      </c>
      <c r="DZ493" s="125">
        <f t="array" ref="DZ493">
IFERROR(_xlfn.IFS(
$DH493="день_1",
$DR493*$BL493/($AX493-$AW493+1)*BG493*(DAY(EOMONTH(BG$15,0))),
$DH493="день_2",
$DR493/30*MAX(MIN($AX493,EOMONTH(BG$15,0))-MAX($AW493,BG$15)+1,),
$DH493="раб.день",
$DR493/30*(IFERROR(
_xlfn.LET(_xlpm.VD,
CHOOSE(
{1;2;3;4;5;6;7;8;9;10;11;12;13;14;15;16;17;18},
45658,45659,45660,45661,45662,45663,45664,45665,45711,45724,45778,45779,45785,45786,45820,45821,45965,46022),
_xlfn.LET(_xlpm.DD,
MAX(MIN($AX493,EOMONTH(BG$15,0))-MAX($AW493,BG$15),),
_xlfn.IFS(
AND(MONTH($AW493)=MONTH(BG$15),MONTH($AX493)&lt;&gt;MONTH(BG$15)),
NETWORKDAYS.INTL($AW493,$AW493+_xlpm.DD,1,_xlpm.VD),
AND(MONTH($AW493)&lt;&gt;MONTH(BG$15),MONTH($AX493)=MONTH(BG$15)),
NETWORKDAYS.INTL(($AX493)-_xlpm.DD,$AX493,1,_xlpm.VD),
AND(MONTH($AW493)&lt;MONTH(BG$15),MONTH($AX493)&gt;MONTH(BG$15)),
NETWORKDAYS.INTL((EOMONTH(BG$15-1,1))-_xlpm.DD,EOMONTH(BG$15-1,1),1,_xlpm.VD),
AND(MONTH($AW493)=MONTH(BG$15),MONTH($AX493)=MONTH(BG$15)),
NETWORKDAYS.INTL($AW493,$AX493,1,_xlpm.VD)))),0)),
$DH493="месяц",
$DR493*BG493,
$DH493="неделя",
$DR493*BG493/7*(ROUNDUP((DAY(EOMONTH(BG$15,0)))/4,0))),
0)</f>
        <v/>
      </c>
      <c r="EA493" s="125">
        <f t="array" ref="EA493">
IFERROR(_xlfn.IFS(
$DH493="день_1",
$DR493*$BL493/($AX493-$AW493+1)*BH493*(DAY(EOMONTH(BH$15,0))),
$DH493="день_2",
$DR493/30*MAX(MIN($AX493,EOMONTH(BH$15,0))-MAX($AW493,BH$15)+1,),
$DH493="раб.день",
$DR493/30*(IFERROR(
_xlfn.LET(_xlpm.VD,
CHOOSE(
{1;2;3;4;5;6;7;8;9;10;11;12;13;14;15;16;17;18},
45658,45659,45660,45661,45662,45663,45664,45665,45711,45724,45778,45779,45785,45786,45820,45821,45965,46022),
_xlfn.LET(_xlpm.DD,
MAX(MIN($AX493,EOMONTH(BH$15,0))-MAX($AW493,BH$15),),
_xlfn.IFS(
AND(MONTH($AW493)=MONTH(BH$15),MONTH($AX493)&lt;&gt;MONTH(BH$15)),
NETWORKDAYS.INTL($AW493,$AW493+_xlpm.DD,1,_xlpm.VD),
AND(MONTH($AW493)&lt;&gt;MONTH(BH$15),MONTH($AX493)=MONTH(BH$15)),
NETWORKDAYS.INTL(($AX493)-_xlpm.DD,$AX493,1,_xlpm.VD),
AND(MONTH($AW493)&lt;MONTH(BH$15),MONTH($AX493)&gt;MONTH(BH$15)),
NETWORKDAYS.INTL((EOMONTH(BH$15-1,1))-_xlpm.DD,EOMONTH(BH$15-1,1),1,_xlpm.VD),
AND(MONTH($AW493)=MONTH(BH$15),MONTH($AX493)=MONTH(BH$15)),
NETWORKDAYS.INTL($AW493,$AX493,1,_xlpm.VD)))),0)),
$DH493="месяц",
$DR493*BH493,
$DH493="неделя",
$DR493*BH493/7*(ROUNDUP((DAY(EOMONTH(BH$15,0)))/4,0))),
0)</f>
        <v/>
      </c>
      <c r="EB493" s="125">
        <f t="array" ref="EB493">
IFERROR(_xlfn.IFS(
$DH493="день_1",
$DR493*$BL493/($AX493-$AW493+1)*BI493*(DAY(EOMONTH(BI$15,0))),
$DH493="день_2",
$DR493/30*MAX(MIN($AX493,EOMONTH(BI$15,0))-MAX($AW493,BI$15)+1,),
$DH493="раб.день",
$DR493/30*(IFERROR(
_xlfn.LET(_xlpm.VD,
CHOOSE(
{1;2;3;4;5;6;7;8;9;10;11;12;13;14;15;16;17;18},
45658,45659,45660,45661,45662,45663,45664,45665,45711,45724,45778,45779,45785,45786,45820,45821,45965,46022),
_xlfn.LET(_xlpm.DD,
MAX(MIN($AX493,EOMONTH(BI$15,0))-MAX($AW493,BI$15),),
_xlfn.IFS(
AND(MONTH($AW493)=MONTH(BI$15),MONTH($AX493)&lt;&gt;MONTH(BI$15)),
NETWORKDAYS.INTL($AW493,$AW493+_xlpm.DD,1,_xlpm.VD),
AND(MONTH($AW493)&lt;&gt;MONTH(BI$15),MONTH($AX493)=MONTH(BI$15)),
NETWORKDAYS.INTL(($AX493)-_xlpm.DD,$AX493,1,_xlpm.VD),
AND(MONTH($AW493)&lt;MONTH(BI$15),MONTH($AX493)&gt;MONTH(BI$15)),
NETWORKDAYS.INTL((EOMONTH(BI$15-1,1))-_xlpm.DD,EOMONTH(BI$15-1,1),1,_xlpm.VD),
AND(MONTH($AW493)=MONTH(BI$15),MONTH($AX493)=MONTH(BI$15)),
NETWORKDAYS.INTL($AW493,$AX493,1,_xlpm.VD)))),0)),
$DH493="месяц",
$DR493*BI493,
$DH493="неделя",
$DR493*BI493/7*(ROUNDUP((DAY(EOMONTH(BI$15,0)))/4,0))),
0)</f>
        <v/>
      </c>
      <c r="EC493" s="125">
        <f t="array" ref="EC493">
IFERROR(_xlfn.IFS(
$DH493="день_1",
$DR493*$BL493/($AX493-$AW493+1)*BJ493*(DAY(EOMONTH(BJ$15,0))),
$DH493="день_2",
$DR493/30*MAX(MIN($AX493,EOMONTH(BJ$15,0))-MAX($AW493,BJ$15)+1,),
$DH493="раб.день",
$DR493/30*(IFERROR(
_xlfn.LET(_xlpm.VD,
CHOOSE(
{1;2;3;4;5;6;7;8;9;10;11;12;13;14;15;16;17;18},
45658,45659,45660,45661,45662,45663,45664,45665,45711,45724,45778,45779,45785,45786,45820,45821,45965,46022),
_xlfn.LET(_xlpm.DD,
MAX(MIN($AX493,EOMONTH(BJ$15,0))-MAX($AW493,BJ$15),),
_xlfn.IFS(
AND(MONTH($AW493)=MONTH(BJ$15),MONTH($AX493)&lt;&gt;MONTH(BJ$15)),
NETWORKDAYS.INTL($AW493,$AW493+_xlpm.DD,1,_xlpm.VD),
AND(MONTH($AW493)&lt;&gt;MONTH(BJ$15),MONTH($AX493)=MONTH(BJ$15)),
NETWORKDAYS.INTL(($AX493)-_xlpm.DD,$AX493,1,_xlpm.VD),
AND(MONTH($AW493)&lt;MONTH(BJ$15),MONTH($AX493)&gt;MONTH(BJ$15)),
NETWORKDAYS.INTL((EOMONTH(BJ$15-1,1))-_xlpm.DD,EOMONTH(BJ$15-1,1),1,_xlpm.VD),
AND(MONTH($AW493)=MONTH(BJ$15),MONTH($AX493)=MONTH(BJ$15)),
NETWORKDAYS.INTL($AW493,$AX493,1,_xlpm.VD)))),0)),
$DH493="месяц",
$DR493*BJ493,
$DH493="неделя",
$DR493*BJ493/7*(ROUNDUP((DAY(EOMONTH(BJ$15,0)))/4,0))),
0)</f>
        <v/>
      </c>
      <c r="ED493" s="125">
        <f t="array" ref="ED493">
IFERROR(_xlfn.IFS(
$DH493="день_1",
$DR493*$BL493/($AX493-$AW493+1)*BK493*(DAY(EOMONTH(BK$15,0))),
$DH493="день_2",
$DR493/30*MAX(MIN($AX493,EOMONTH(BK$15,0))-MAX($AW493,BK$15)+1,),
$DH493="раб.день",
$DR493/30*(IFERROR(
_xlfn.LET(_xlpm.VD,
CHOOSE(
{1;2;3;4;5;6;7;8;9;10;11;12;13;14;15;16;17;18},
45658,45659,45660,45661,45662,45663,45664,45665,45711,45724,45778,45779,45785,45786,45820,45821,45965,46022),
_xlfn.LET(_xlpm.DD,
MAX(MIN($AX493,EOMONTH(BK$15,0))-MAX($AW493,BK$15),),
_xlfn.IFS(
AND(MONTH($AW493)=MONTH(BK$15),MONTH($AX493)&lt;&gt;MONTH(BK$15)),
NETWORKDAYS.INTL($AW493,$AW493+_xlpm.DD,1,_xlpm.VD),
AND(MONTH($AW493)&lt;&gt;MONTH(BK$15),MONTH($AX493)=MONTH(BK$15)),
NETWORKDAYS.INTL(($AX493)-_xlpm.DD,$AX493,1,_xlpm.VD),
AND(MONTH($AW493)&lt;MONTH(BK$15),MONTH($AX493)&gt;MONTH(BK$15)),
NETWORKDAYS.INTL((EOMONTH(BK$15-1,1))-_xlpm.DD,EOMONTH(BK$15-1,1),1,_xlpm.VD),
AND(MONTH($AW493)=MONTH(BK$15),MONTH($AX493)=MONTH(BK$15)),
NETWORKDAYS.INTL($AW493,$AX493,1,_xlpm.VD)))),0)),
$DH493="месяц",
$DR493*BK493,
$DH493="неделя",
$DR493*BK493/7*(ROUNDUP((DAY(EOMONTH(BK$15,0)))/4,0))),
0)</f>
        <v/>
      </c>
      <c r="EE493" s="125">
        <f>SUM($DS493,$DT493,$DU493,$DV493,$DW493,$DX493,$DY493,$DZ493,$EA493,$EB493,$EC493,$ED493)</f>
        <v/>
      </c>
      <c r="EF493" s="125">
        <f>IFERROR(ROUND($EE493*(1+$EP493),2),0)</f>
        <v/>
      </c>
      <c r="EG493" s="128" t="n">
        <v>1</v>
      </c>
      <c r="EH493" s="126" t="n">
        <v>0</v>
      </c>
      <c r="EI493" s="126">
        <f>ROUND(SUM($EH493:$EH493)*SUM($AB493:$AB493)*$EG493,2)</f>
        <v/>
      </c>
      <c r="EJ493" s="126">
        <f>ROUND($EI493*(1+$EP493),2)</f>
        <v/>
      </c>
      <c r="EK493" s="126" t="n">
        <v>0</v>
      </c>
      <c r="EL493" s="126">
        <f>ROUND(SUM($EK493:$EK493)*SUM($AB493:$AB493)*$EG493,2)</f>
        <v/>
      </c>
      <c r="EM493" s="126">
        <f>ROUND($EL493*(1+$EP493),2)</f>
        <v/>
      </c>
      <c r="EN493" s="126">
        <f>SUM($EE493,$EI493,$EL493)</f>
        <v/>
      </c>
      <c r="EO493" s="126">
        <f>SUM($EF493,$EJ493,$EM493)</f>
        <v/>
      </c>
      <c r="EP493" s="59" t="inlineStr">
        <is>
          <t>20%</t>
        </is>
      </c>
      <c r="EQ493" s="59" t="n"/>
      <c r="ER493" s="60">
        <f t="array" ref="ER493">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MATCH(ES493,
{"AMS";"RussOutdoor";"HD Outdoor";"Ingroup";"IQ";"Ledproduction";"LisChannel";"Logic";"Media-PPL";"NovikovTV | НовиковТВ";"SMA";"SOK";"КрокусТВ | CrocusTV | IndoorTV";"Сити";"ТЯК Москва"},
0)),"")</f>
        <v/>
      </c>
      <c r="ES493" s="60" t="n"/>
      <c r="ET493" s="60">
        <f t="array" ref="ET493">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MATCH(ES493,
{"AMS";"RussOutdoor";"HD Outdoor";"Ingroup";"IQ";"Ledproduction";"LisChannel";"Logic";"Media-PPL";"NovikovTV | НовиковТВ";"SMA";"SOK";"КрокусТВ | CrocusTV | IndoorTV";"Сити";"ТЯК Москва"},
0)),"")</f>
        <v/>
      </c>
      <c r="EU493" s="60" t="n"/>
      <c r="EV493" s="60" t="n"/>
      <c r="EX493" s="110">
        <f t="array" ref="EX493">
($AR493/30
+N("ТРАФИК ПЛОЩАДКИ"))*
(IFERROR(
_xlfn.LET(
_xlpm.GPR,
HLOOKUP($L493,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(MATCH($T493,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IF($Q493="цифровой",_xlpm.GPR/$AG493,_xlpm.GPR/60)),
0)
+N("DWELL TIME"))*
(IF($AB493=0,0,IF($AB493=1,0.3,IF($AB493=2,0.5,IF($AB493&gt;2,1))))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_xlfn.IFS($AC493="да",1.2,$AC493="нет",1)*
_xlfn.IFS($AD493="да",1.2,$AD493="нет",1)*
IF(R493="статический",1,1.2)*
$X493*
INDEX(
{1.2;1;1.2;1.2;1;1.2;1.2;1.2;1.2;1.2;1.2;1;1.2;1.2;1.2;1.2;1;1;1.2;1.2;1.2;1;1;1;1;1.2;1.2;1.2;1.2;1;1;1;1;1.2;1.2;1.2;1.2;1.2;1.2;1.2;1.2;1;1;1.2;1;1;1;1;1.5;1;1;1.5;1.5;1.2},
MATCH($Q493,_xlpm.MI,0)))&gt;{0.02;0.04;0.06;0.1;0.2;0.4;0.6;0.8;1;2;4;6})),
{0;1;2;3;4;5;6;7;8;9;10;11;12},
0)))
+N("КОЭФФИЦИЕНТ КОНТАКТА"))))*
(_xlfn.IFS($X493&lt;0.1,$X493/1000,$X493&gt;25,5.2,AND($X493&gt;=0.1,$X493&lt;=25),(($X493*2+0.1)/10)*($X493/10)))*
IFERROR((_xlfn.LET(
_xlpm.MA,
{0;0.8;0.85;0.9;0.95;1},
_xlpm.MAA,
{0;1;2;3;4;5},
INDEX(_xlpm.MA,MATCH(SUMPRODUCT(--((IF(ROUND(_xlpm.MAA,1)&gt;5,5,ROUND($AB493,1)))&gt;{0;1;2;3;4;5})),_xlpm.MAA,0)))
+N("КОЭФФИЦИЕНТ КОЛ-ВО КОНСТРУКЦИЙ")),1)*
$AB493,0))*
(IF($Q493="цифровой",$AG493/15*$AI493,1)
+N("ДЛЯ ЦИФРЫ"))</f>
        <v/>
      </c>
      <c r="EY493" s="110">
        <f>IFERROR(EX493*AY493,0)</f>
        <v/>
      </c>
      <c r="EZ493" s="131">
        <f>IFERROR(DP493/EY493*1000,0)</f>
        <v/>
      </c>
      <c r="FA493" s="112">
        <f>IFERROR(FC493/FB493,0)</f>
        <v/>
      </c>
      <c r="FB493" s="112">
        <f>IFERROR((FC493/(EY493/FF493*#REF!))*0.825,0)</f>
        <v/>
      </c>
      <c r="FC493" s="112">
        <f>IFERROR(((EX493*30/AR493)*100)/30,0)</f>
        <v/>
      </c>
      <c r="FD493" s="112">
        <f>IFERROR(EY493/G493*100%,0)</f>
        <v/>
      </c>
      <c r="FE493" s="112">
        <f>IFERROR(FD493/FC493*100%,0)</f>
        <v/>
      </c>
      <c r="FF493" s="110">
        <f>IFERROR(AR493/30*AY493,0)</f>
        <v/>
      </c>
    </row>
    <row r="494" ht="13" customHeight="1">
      <c r="A494" s="59" t="n"/>
      <c r="B494" s="60" t="n"/>
      <c r="C494" s="60" t="n"/>
      <c r="D494" s="60">
        <f t="array" ref="D494">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MATCH($E494,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94" s="60">
        <f t="array" ref="E494">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MATCH($F494,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94" s="60" t="inlineStr"/>
      <c r="G494" s="60" t="n"/>
      <c r="H494" s="60">
        <f t="array" ref="H494">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MATCH($I494,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94" s="60" t="n"/>
      <c r="J494" s="60" t="n"/>
      <c r="K494" s="60" t="n"/>
      <c r="L494" s="60" t="n"/>
      <c r="M494" s="60" t="n"/>
      <c r="N494" s="60" t="n"/>
      <c r="O494" s="60" t="n"/>
      <c r="P494" s="60">
        <f t="array" ref="P494">
_xlfn.IFS(
ISNUMBER(MATCH($Q494,{"шелфбаннер","разделитель","монетница","чековая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ISNUMBER(MATCH($Q494,{"LED/LCD","видеокулер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ISNUMBER(MATCH($Q494,{"автомобиль","машина","выставочное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ISNUMBER(MATCH($Q494,{"билборд","лифтовая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ISNUMBER(MATCH($Q494,{"навигация","подвесной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ISNUMBER(MATCH($Q494,{"движущаяся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ISNUMBER(MATCH($Q494,{"каталог","журнал"},)),
"Пресса",
$Q494="","")</f>
        <v/>
      </c>
      <c r="Q494" s="60" t="n"/>
      <c r="R494" s="60">
        <f t="array" ref="R494">
IFERROR(
_xlfn.IFS(
OR(ISNUMBER(MATCH($Q494,{"экспозиция","макет","стенд","автостенд","авто стенд","выставочное пространство","выставочные стенды","модульные выставочные стенды","3Д конструкция","3D конструкция"},)),P494="Экспонирование"),
"нестандартный",
ISNUMBER(MATCH($Q494,{"скроллер","призматрон"},)),
"динамический",
$P494="Видео",
"цифровой",
OR($P494="Пресса",$P494="Щит",$P494="POSm",$P494="Подвес",$P494="Брендирование/оклейка"),
"статический"),"")</f>
        <v/>
      </c>
      <c r="S494" s="59" t="n"/>
      <c r="T494" s="60" t="n"/>
      <c r="U494" s="60" t="n"/>
      <c r="V494" s="60">
        <f>
IF(P494="Видео",
"цифровой постер/ролик",
IF(ISNUMBER(MATCH(Q494,{"короб световой","короб световой | лайтбокс","короб световой | кристалайт","лайтбокс","лайт бокс","кристалайт","LB","lightbox"},)),
"бэклит",
IF(P494="Брендирование/оклейка",
"перфарированная пленка/самоклейка",
IF(P494="Экспонирование",
"под запрос",
IF(P494="Подвес",
"баннер/ткань",
"")))))</f>
        <v/>
      </c>
      <c r="W494" s="59" t="n"/>
      <c r="X494" s="59" t="n"/>
      <c r="Y494" s="59" t="n"/>
      <c r="Z494" s="61" t="n"/>
      <c r="AA494" s="61" t="n"/>
      <c r="AB494" s="61">
        <f>IF(BL494&gt;0,Z494,0)</f>
        <v/>
      </c>
      <c r="AC494" s="59" t="n"/>
      <c r="AD494" s="59" t="n"/>
      <c r="AE494" s="59" t="n"/>
      <c r="AF494" s="59" t="n"/>
      <c r="AG494" s="59" t="n"/>
      <c r="AH494" s="59" t="n"/>
      <c r="AI494" s="59" t="n"/>
      <c r="AJ494" s="59" t="n"/>
      <c r="AK494" s="59" t="n"/>
      <c r="AL494" s="62">
        <f>IFERROR(IF(OR(R494="статический",R494="динамический",R494="нестандартный",R494="",R494=""),"-",IF(AND(AH494="-",AI494="-"),"-",AK494*3600/AH494*AI494)),"-")</f>
        <v/>
      </c>
      <c r="AM494" s="62">
        <f>IFERROR(IF(OR(R494="статический",R494="динамический",R494="",R494="", R494="BTL",R494="нестандартный"),"-",AG494*AI494*AL494/60),"-")</f>
        <v/>
      </c>
      <c r="AN494" s="63">
        <f>IFERROR(IF(AH494="","-",AG494*AI494/AH494),"-")</f>
        <v/>
      </c>
      <c r="AO494" s="59">
        <f>IFERROR(IF(OR($R494="статический",$R494="динамический",$R494="",$R494="",$R494="BTL",$R494="нестандартный"),"-",$AL494*$AY494),"-")</f>
        <v/>
      </c>
      <c r="AP494" s="62">
        <f>IFERROR(IF(OR($R494="статический",$R494="динамический",$R494="",$R494="",$R494="BTL",$R494="нестандартный"),"-",$AM494*AY494),"-")</f>
        <v/>
      </c>
      <c r="AQ494" s="64" t="n"/>
      <c r="AR494" s="61" t="n"/>
      <c r="AS494" s="61" t="n"/>
      <c r="AT494" s="61" t="n"/>
      <c r="AU494" s="65" t="n"/>
      <c r="AV494" s="124">
        <f>IFERROR(DR494/AT494*1000,"n/a")</f>
        <v/>
      </c>
      <c r="AW494" s="67" t="n"/>
      <c r="AX494" s="67" t="n"/>
      <c r="AY494" s="43">
        <f>IFERROR(IF(OR($AW494="",$AX494=""),"",_xlfn.DAYS($AX494+1,$AW494)),"")</f>
        <v/>
      </c>
      <c r="AZ494" s="68">
        <f t="array" ref="AZ494">
_xlfn.LET(_xlpm.COEFF,
IF($AW494+$AX494=0,0,IF(MAX(MIN($AX494,EOMONTH(AZ$15,0))-MAX($AW494,AZ$15)+1,)&gt;0,1,0)),
_xlfn.IFS(
$ES494="LisChannel",
_xlpm.COEFF*
INDEX({1;1;1.2;1.2;1;1;1;1;1.2;1.2;1.2;1.2},
MATCH(MONTH(AZ$15),
{1,2,3,4,5,6,7,8,9,10,11,12})),
CONCATENATE($ES494," ",$L494)="RussOutdoor метро",
_xlpm.COEFF*
INDEX({0.8;0.9;1.1;1.1;1;1;1;1;1.1;1.1;1.1;1.1},
MATCH(MONTH(AZ$15),
{1,2,3,4,5,6,7,8,9,10,11,12})),
$ES494&lt;&gt;"LisChannel",
_xlpm.COEFF,
$ES494&lt;&gt;"RussOutdoor",
_xlpm.COEFF))</f>
        <v/>
      </c>
      <c r="BA494" s="68">
        <f t="array" ref="BA494">
_xlfn.LET(_xlpm.COEFF,
IF($AW494+$AX494=0,0,IF(MAX(MIN($AX494,EOMONTH(BA$15,0))-MAX($AW494,BA$15)+1,)&gt;0,1,0)),
_xlfn.IFS(
$ES494="LisChannel",
_xlpm.COEFF*
INDEX({1;1;1.2;1.2;1;1;1;1;1.2;1.2;1.2;1.2},
MATCH(MONTH(BA$15),
{1,2,3,4,5,6,7,8,9,10,11,12})),
CONCATENATE($ES494," ",$L494)="RussOutdoor метро",
_xlpm.COEFF*
INDEX({0.8;0.9;1.1;1.1;1;1;1;1;1.1;1.1;1.1;1.1},
MATCH(MONTH(BA$15),
{1,2,3,4,5,6,7,8,9,10,11,12})),
$ES494&lt;&gt;"LisChannel",
_xlpm.COEFF,
$ES494&lt;&gt;"RussOutdoor",
_xlpm.COEFF))</f>
        <v/>
      </c>
      <c r="BB494" s="68">
        <f t="array" ref="BB494">
_xlfn.LET(_xlpm.COEFF,
IF($AW494+$AX494=0,0,IF(MAX(MIN($AX494,EOMONTH(BB$15,0))-MAX($AW494,BB$15)+1,)&gt;0,1,0)),
_xlfn.IFS(
$ES494="LisChannel",
_xlpm.COEFF*
INDEX({1;1;1.2;1.2;1;1;1;1;1.2;1.2;1.2;1.2},
MATCH(MONTH(BB$15),
{1,2,3,4,5,6,7,8,9,10,11,12})),
CONCATENATE($ES494," ",$L494)="RussOutdoor метро",
_xlpm.COEFF*
INDEX({0.8;0.9;1.1;1.1;1;1;1;1;1.1;1.1;1.1;1.1},
MATCH(MONTH(BB$15),
{1,2,3,4,5,6,7,8,9,10,11,12})),
$ES494&lt;&gt;"LisChannel",
_xlpm.COEFF,
$ES494&lt;&gt;"RussOutdoor",
_xlpm.COEFF))</f>
        <v/>
      </c>
      <c r="BC494" s="68">
        <f t="array" ref="BC494">
_xlfn.LET(_xlpm.COEFF,
IF($AW494+$AX494=0,0,IF(MAX(MIN($AX494,EOMONTH(BC$15,0))-MAX($AW494,BC$15)+1,)&gt;0,1,0)),
_xlfn.IFS(
$ES494="LisChannel",
_xlpm.COEFF*
INDEX({1;1;1.2;1.2;1;1;1;1;1.2;1.2;1.2;1.2},
MATCH(MONTH(BC$15),
{1,2,3,4,5,6,7,8,9,10,11,12})),
CONCATENATE($ES494," ",$L494)="RussOutdoor метро",
_xlpm.COEFF*
INDEX({0.8;0.9;1.1;1.1;1;1;1;1;1.1;1.1;1.1;1.1},
MATCH(MONTH(BC$15),
{1,2,3,4,5,6,7,8,9,10,11,12})),
$ES494&lt;&gt;"LisChannel",
_xlpm.COEFF,
$ES494&lt;&gt;"RussOutdoor",
_xlpm.COEFF))</f>
        <v/>
      </c>
      <c r="BD494" s="68">
        <f t="array" ref="BD494">
_xlfn.LET(_xlpm.COEFF,
IF($AW494+$AX494=0,0,IF(MAX(MIN($AX494,EOMONTH(BD$15,0))-MAX($AW494,BD$15)+1,)&gt;0,1,0)),
_xlfn.IFS(
$ES494="LisChannel",
_xlpm.COEFF*
INDEX({1;1;1.2;1.2;1;1;1;1;1.2;1.2;1.2;1.2},
MATCH(MONTH(BD$15),
{1,2,3,4,5,6,7,8,9,10,11,12})),
CONCATENATE($ES494," ",$L494)="RussOutdoor метро",
_xlpm.COEFF*
INDEX({0.8;0.9;1.1;1.1;1;1;1;1;1.1;1.1;1.1;1.1},
MATCH(MONTH(BD$15),
{1,2,3,4,5,6,7,8,9,10,11,12})),
$ES494&lt;&gt;"LisChannel",
_xlpm.COEFF,
$ES494&lt;&gt;"RussOutdoor",
_xlpm.COEFF))</f>
        <v/>
      </c>
      <c r="BE494" s="68">
        <f t="array" ref="BE494">
_xlfn.LET(_xlpm.COEFF,
IF($AW494+$AX494=0,0,IF(MAX(MIN($AX494,EOMONTH(BE$15,0))-MAX($AW494,BE$15)+1,)&gt;0,1,0)),
_xlfn.IFS(
$ES494="LisChannel",
_xlpm.COEFF*
INDEX({1;1;1.2;1.2;1;1;1;1;1.2;1.2;1.2;1.2},
MATCH(MONTH(BE$15),
{1,2,3,4,5,6,7,8,9,10,11,12})),
CONCATENATE($ES494," ",$L494)="RussOutdoor метро",
_xlpm.COEFF*
INDEX({0.8;0.9;1.1;1.1;1;1;1;1;1.1;1.1;1.1;1.1},
MATCH(MONTH(BE$15),
{1,2,3,4,5,6,7,8,9,10,11,12})),
$ES494&lt;&gt;"LisChannel",
_xlpm.COEFF,
$ES494&lt;&gt;"RussOutdoor",
_xlpm.COEFF))</f>
        <v/>
      </c>
      <c r="BF494" s="68">
        <f t="array" ref="BF494">
_xlfn.LET(_xlpm.COEFF,
IF($AW494+$AX494=0,0,IF(MAX(MIN($AX494,EOMONTH(BF$15,0))-MAX($AW494,BF$15)+1,)&gt;0,1,0)),
_xlfn.IFS(
$ES494="LisChannel",
_xlpm.COEFF*
INDEX({1;1;1.2;1.2;1;1;1;1;1.2;1.2;1.2;1.2},
MATCH(MONTH(BF$15),
{1,2,3,4,5,6,7,8,9,10,11,12})),
CONCATENATE($ES494," ",$L494)="RussOutdoor метро",
_xlpm.COEFF*
INDEX({0.8;0.9;1.1;1.1;1;1;1;1;1.1;1.1;1.1;1.1},
MATCH(MONTH(BF$15),
{1,2,3,4,5,6,7,8,9,10,11,12})),
$ES494&lt;&gt;"LisChannel",
_xlpm.COEFF,
$ES494&lt;&gt;"RussOutdoor",
_xlpm.COEFF))</f>
        <v/>
      </c>
      <c r="BG494" s="68">
        <f t="array" ref="BG494">
_xlfn.LET(_xlpm.COEFF,
IF($AW494+$AX494=0,0,IF(MAX(MIN($AX494,EOMONTH(BG$15,0))-MAX($AW494,BG$15)+1,)&gt;0,1,0)),
_xlfn.IFS(
$ES494="LisChannel",
_xlpm.COEFF*
INDEX({1;1;1.2;1.2;1;1;1;1;1.2;1.2;1.2;1.2},
MATCH(MONTH(BG$15),
{1,2,3,4,5,6,7,8,9,10,11,12})),
CONCATENATE($ES494," ",$L494)="RussOutdoor метро",
_xlpm.COEFF*
INDEX({0.8;0.9;1.1;1.1;1;1;1;1;1.1;1.1;1.1;1.1},
MATCH(MONTH(BG$15),
{1,2,3,4,5,6,7,8,9,10,11,12})),
$ES494&lt;&gt;"LisChannel",
_xlpm.COEFF,
$ES494&lt;&gt;"RussOutdoor",
_xlpm.COEFF))</f>
        <v/>
      </c>
      <c r="BH494" s="68">
        <f t="array" ref="BH494">
_xlfn.LET(_xlpm.COEFF,
IF($AW494+$AX494=0,0,IF(MAX(MIN($AX494,EOMONTH(BH$15,0))-MAX($AW494,BH$15)+1,)&gt;0,1,0)),
_xlfn.IFS(
$ES494="LisChannel",
_xlpm.COEFF*
INDEX({1;1;1.2;1.2;1;1;1;1;1.2;1.2;1.2;1.2},
MATCH(MONTH(BH$15),
{1,2,3,4,5,6,7,8,9,10,11,12})),
CONCATENATE($ES494," ",$L494)="RussOutdoor метро",
_xlpm.COEFF*
INDEX({0.8;0.9;1.1;1.1;1;1;1;1;1.1;1.1;1.1;1.1},
MATCH(MONTH(BH$15),
{1,2,3,4,5,6,7,8,9,10,11,12})),
$ES494&lt;&gt;"LisChannel",
_xlpm.COEFF,
$ES494&lt;&gt;"RussOutdoor",
_xlpm.COEFF))</f>
        <v/>
      </c>
      <c r="BI494" s="68">
        <f t="array" ref="BI494">
_xlfn.LET(_xlpm.COEFF,
IF($AW494+$AX494=0,0,IF(MAX(MIN($AX494,EOMONTH(BI$15,0))-MAX($AW494,BI$15)+1,)&gt;0,1,0)),
_xlfn.IFS(
$ES494="LisChannel",
_xlpm.COEFF*
INDEX({1;1;1.2;1.2;1;1;1;1;1.2;1.2;1.2;1.2},
MATCH(MONTH(BI$15),
{1,2,3,4,5,6,7,8,9,10,11,12})),
CONCATENATE($ES494," ",$L494)="RussOutdoor метро",
_xlpm.COEFF*
INDEX({0.8;0.9;1.1;1.1;1;1;1;1;1.1;1.1;1.1;1.1},
MATCH(MONTH(BI$15),
{1,2,3,4,5,6,7,8,9,10,11,12})),
$ES494&lt;&gt;"LisChannel",
_xlpm.COEFF,
$ES494&lt;&gt;"RussOutdoor",
_xlpm.COEFF))</f>
        <v/>
      </c>
      <c r="BJ494" s="68">
        <f t="array" ref="BJ494">
_xlfn.LET(_xlpm.COEFF,
IF($AW494+$AX494=0,0,IF(MAX(MIN($AX494,EOMONTH(BJ$15,0))-MAX($AW494,BJ$15)+1,)&gt;0,1,0)),
_xlfn.IFS(
$ES494="LisChannel",
_xlpm.COEFF*
INDEX({1;1;1.2;1.2;1;1;1;1;1.2;1.2;1.2;1.2},
MATCH(MONTH(BJ$15),
{1,2,3,4,5,6,7,8,9,10,11,12})),
CONCATENATE($ES494," ",$L494)="RussOutdoor метро",
_xlpm.COEFF*
INDEX({0.8;0.9;1.1;1.1;1;1;1;1;1.1;1.1;1.1;1.1},
MATCH(MONTH(BJ$15),
{1,2,3,4,5,6,7,8,9,10,11,12})),
$ES494&lt;&gt;"LisChannel",
_xlpm.COEFF,
$ES494&lt;&gt;"RussOutdoor",
_xlpm.COEFF))</f>
        <v/>
      </c>
      <c r="BK494" s="68">
        <f t="array" ref="BK494">
_xlfn.LET(_xlpm.COEFF,
IF($AW494+$AX494=0,0,IF(MAX(MIN($AX494,EOMONTH(BK$15,0))-MAX($AW494,BK$15)+1,)&gt;0,1,0)),
_xlfn.IFS(
$ES494="LisChannel",
_xlpm.COEFF*
INDEX({1;1;1.2;1.2;1;1;1;1;1.2;1.2;1.2;1.2},
MATCH(MONTH(BK$15),
{1,2,3,4,5,6,7,8,9,10,11,12})),
CONCATENATE($ES494," ",$L494)="RussOutdoor метро",
_xlpm.COEFF*
INDEX({0.8;0.9;1.1;1.1;1;1;1;1;1.1;1.1;1.1;1.1},
MATCH(MONTH(BK$15),
{1,2,3,4,5,6,7,8,9,10,11,12})),
$ES494&lt;&gt;"LisChannel",
_xlpm.COEFF,
$ES494&lt;&gt;"RussOutdoor",
_xlpm.COEFF))</f>
        <v/>
      </c>
      <c r="BL494" s="62">
        <f>COUNTIFS($AZ494:$BK494,"&gt;0")</f>
        <v/>
      </c>
      <c r="BM494" s="65" t="n"/>
      <c r="BN494" s="125">
        <f>$DJ494</f>
        <v/>
      </c>
      <c r="BO494" s="63">
        <f>$DQ494</f>
        <v/>
      </c>
      <c r="BP494" s="125">
        <f>
IFERROR(
IF($BL494=0,0,
$BN494*(1-$BO494)),
0)</f>
        <v/>
      </c>
      <c r="BQ494" s="125">
        <f t="array" ref="BQ494">
IFERROR(
_xlfn.IFS(
$DH494="день_1",
$BP494*$BL494/($AX494-$AW494+1)*AZ494*(DAY(EOMONTH(AZ$15,0))),
$DH494="день_2",
$BP494/30*MAX(MIN($AX494,EOMONTH(AZ$15,0))-MAX($AW494,AZ$15)+1,),
$DH494="раб.день",
$BP494/30*(IFERROR(
_xlfn.LET(_xlpm.VD,
CHOOSE(
{1;2;3;4;5;6;7;8;9;10;11;12;13;14;15;16;17;18},
45658,45659,45660,45661,45662,45663,45664,45665,45711,45724,45778,45779,45785,45786,45820,45821,45965,46022),
_xlfn.LET(_xlpm.DD,
MAX(MIN($AX494,EOMONTH(AZ$15,0))-MAX($AW494,AZ$15),),
_xlfn.IFS(
AND(MONTH($AW494)=MONTH(AZ$15),MONTH($AX494)&lt;&gt;MONTH(AZ$15)),
NETWORKDAYS.INTL($AW494,$AW494+_xlpm.DD,1,_xlpm.VD),
AND(MONTH($AW494)&lt;&gt;MONTH(AZ$15),MONTH($AX494)=MONTH(AZ$15)),
NETWORKDAYS.INTL(($AX494)-_xlpm.DD,$AX494,1,_xlpm.VD),
AND(MONTH($AW494)&lt;MONTH(AZ$15),MONTH($AX494)&gt;MONTH(AZ$15)),
NETWORKDAYS.INTL((EOMONTH(AZ$15-1,1))-_xlpm.DD,EOMONTH(AZ$15-1,1),1,_xlpm.VD),
AND(MONTH($AW494)=MONTH(AZ$15),MONTH($AX494)=MONTH(AZ$15)),
NETWORKDAYS.INTL($AW494,$AX494,1,_xlpm.VD)))),0)),
$DH494="месяц",
$BP494*AZ494,
$DH494="неделя",
$BP494*AZ494/7*(ROUNDUP((DAY(EOMONTH(AZ$15,0)))/4,0))),
0)</f>
        <v/>
      </c>
      <c r="BR494" s="125">
        <f t="array" ref="BR494">
IFERROR(
_xlfn.IFS(
$DH494="день_1",
$BP494*$BL494/($AX494-$AW494+1)*BA494*(DAY(EOMONTH(BA$15,0))),
$DH494="день_2",
$BP494/30*MAX(MIN($AX494,EOMONTH(BA$15,0))-MAX($AW494,BA$15)+1,),
$DH494="раб.день",
$BP494/30*(IFERROR(
_xlfn.LET(_xlpm.VD,
CHOOSE(
{1;2;3;4;5;6;7;8;9;10;11;12;13;14;15;16;17;18},
45658,45659,45660,45661,45662,45663,45664,45665,45711,45724,45778,45779,45785,45786,45820,45821,45965,46022),
_xlfn.LET(_xlpm.DD,
MAX(MIN($AX494,EOMONTH(BA$15,0))-MAX($AW494,BA$15),),
_xlfn.IFS(
AND(MONTH($AW494)=MONTH(BA$15),MONTH($AX494)&lt;&gt;MONTH(BA$15)),
NETWORKDAYS.INTL($AW494,$AW494+_xlpm.DD,1,_xlpm.VD),
AND(MONTH($AW494)&lt;&gt;MONTH(BA$15),MONTH($AX494)=MONTH(BA$15)),
NETWORKDAYS.INTL(($AX494)-_xlpm.DD,$AX494,1,_xlpm.VD),
AND(MONTH($AW494)&lt;MONTH(BA$15),MONTH($AX494)&gt;MONTH(BA$15)),
NETWORKDAYS.INTL((EOMONTH(BA$15-1,1))-_xlpm.DD,EOMONTH(BA$15-1,1),1,_xlpm.VD),
AND(MONTH($AW494)=MONTH(BA$15),MONTH($AX494)=MONTH(BA$15)),
NETWORKDAYS.INTL($AW494,$AX494,1,_xlpm.VD)))),0)),
$DH494="месяц",
$BP494*BA494,
$DH494="неделя",
$BP494*BA494/7*(ROUNDUP((DAY(EOMONTH(BA$15,0)))/4,0))),
0)</f>
        <v/>
      </c>
      <c r="BS494" s="125">
        <f t="array" ref="BS494">
IFERROR(
_xlfn.IFS(
$DH494="день_1",
$BP494*$BL494/($AX494-$AW494+1)*BB494*(DAY(EOMONTH(BB$15,0))),
$DH494="день_2",
$BP494/30*MAX(MIN($AX494,EOMONTH(BB$15,0))-MAX($AW494,BB$15)+1,),
$DH494="раб.день",
$BP494/30*(IFERROR(
_xlfn.LET(_xlpm.VD,
CHOOSE(
{1;2;3;4;5;6;7;8;9;10;11;12;13;14;15;16;17;18},
45658,45659,45660,45661,45662,45663,45664,45665,45711,45724,45778,45779,45785,45786,45820,45821,45965,46022),
_xlfn.LET(_xlpm.DD,
MAX(MIN($AX494,EOMONTH(BB$15,0))-MAX($AW494,BB$15),),
_xlfn.IFS(
AND(MONTH($AW494)=MONTH(BB$15),MONTH($AX494)&lt;&gt;MONTH(BB$15)),
NETWORKDAYS.INTL($AW494,$AW494+_xlpm.DD,1,_xlpm.VD),
AND(MONTH($AW494)&lt;&gt;MONTH(BB$15),MONTH($AX494)=MONTH(BB$15)),
NETWORKDAYS.INTL(($AX494)-_xlpm.DD,$AX494,1,_xlpm.VD),
AND(MONTH($AW494)&lt;MONTH(BB$15),MONTH($AX494)&gt;MONTH(BB$15)),
NETWORKDAYS.INTL((EOMONTH(BB$15-1,1))-_xlpm.DD,EOMONTH(BB$15-1,1),1,_xlpm.VD),
AND(MONTH($AW494)=MONTH(BB$15),MONTH($AX494)=MONTH(BB$15)),
NETWORKDAYS.INTL($AW494,$AX494,1,_xlpm.VD)))),0)),
$DH494="месяц",
$BP494*BB494,
$DH494="неделя",
$BP494*BB494/7*(ROUNDUP((DAY(EOMONTH(BB$15,0)))/4,0))),
0)</f>
        <v/>
      </c>
      <c r="BT494" s="125">
        <f t="array" ref="BT494">
IFERROR(
_xlfn.IFS(
$DH494="день_1",
$BP494*$BL494/($AX494-$AW494+1)*BC494*(DAY(EOMONTH(BC$15,0))),
$DH494="день_2",
$BP494/30*MAX(MIN($AX494,EOMONTH(BC$15,0))-MAX($AW494,BC$15)+1,),
$DH494="раб.день",
$BP494/30*(IFERROR(
_xlfn.LET(_xlpm.VD,
CHOOSE(
{1;2;3;4;5;6;7;8;9;10;11;12;13;14;15;16;17;18},
45658,45659,45660,45661,45662,45663,45664,45665,45711,45724,45778,45779,45785,45786,45820,45821,45965,46022),
_xlfn.LET(_xlpm.DD,
MAX(MIN($AX494,EOMONTH(BC$15,0))-MAX($AW494,BC$15),),
_xlfn.IFS(
AND(MONTH($AW494)=MONTH(BC$15),MONTH($AX494)&lt;&gt;MONTH(BC$15)),
NETWORKDAYS.INTL($AW494,$AW494+_xlpm.DD,1,_xlpm.VD),
AND(MONTH($AW494)&lt;&gt;MONTH(BC$15),MONTH($AX494)=MONTH(BC$15)),
NETWORKDAYS.INTL(($AX494)-_xlpm.DD,$AX494,1,_xlpm.VD),
AND(MONTH($AW494)&lt;MONTH(BC$15),MONTH($AX494)&gt;MONTH(BC$15)),
NETWORKDAYS.INTL((EOMONTH(BC$15-1,1))-_xlpm.DD,EOMONTH(BC$15-1,1),1,_xlpm.VD),
AND(MONTH($AW494)=MONTH(BC$15),MONTH($AX494)=MONTH(BC$15)),
NETWORKDAYS.INTL($AW494,$AX494,1,_xlpm.VD)))),0)),
$DH494="месяц",
$BP494*BC494,
$DH494="неделя",
$BP494*BC494/7*(ROUNDUP((DAY(EOMONTH(BC$15,0)))/4,0))),
0)</f>
        <v/>
      </c>
      <c r="BU494" s="125">
        <f t="array" ref="BU494">
IFERROR(
_xlfn.IFS(
$DH494="день_1",
$BP494*$BL494/($AX494-$AW494+1)*BD494*(DAY(EOMONTH(BD$15,0))),
$DH494="день_2",
$BP494/30*MAX(MIN($AX494,EOMONTH(BD$15,0))-MAX($AW494,BD$15)+1,),
$DH494="раб.день",
$BP494/30*(IFERROR(
_xlfn.LET(_xlpm.VD,
CHOOSE(
{1;2;3;4;5;6;7;8;9;10;11;12;13;14;15;16;17;18},
45658,45659,45660,45661,45662,45663,45664,45665,45711,45724,45778,45779,45785,45786,45820,45821,45965,46022),
_xlfn.LET(_xlpm.DD,
MAX(MIN($AX494,EOMONTH(BD$15,0))-MAX($AW494,BD$15),),
_xlfn.IFS(
AND(MONTH($AW494)=MONTH(BD$15),MONTH($AX494)&lt;&gt;MONTH(BD$15)),
NETWORKDAYS.INTL($AW494,$AW494+_xlpm.DD,1,_xlpm.VD),
AND(MONTH($AW494)&lt;&gt;MONTH(BD$15),MONTH($AX494)=MONTH(BD$15)),
NETWORKDAYS.INTL(($AX494)-_xlpm.DD,$AX494,1,_xlpm.VD),
AND(MONTH($AW494)&lt;MONTH(BD$15),MONTH($AX494)&gt;MONTH(BD$15)),
NETWORKDAYS.INTL((EOMONTH(BD$15-1,1))-_xlpm.DD,EOMONTH(BD$15-1,1),1,_xlpm.VD),
AND(MONTH($AW494)=MONTH(BD$15),MONTH($AX494)=MONTH(BD$15)),
NETWORKDAYS.INTL($AW494,$AX494,1,_xlpm.VD)))),0)),
$DH494="месяц",
$BP494*BD494,
$DH494="неделя",
$BP494*BD494/7*(ROUNDUP((DAY(EOMONTH(BD$15,0)))/4,0))),
0)</f>
        <v/>
      </c>
      <c r="BV494" s="125">
        <f t="array" ref="BV494">
IFERROR(
_xlfn.IFS(
$DH494="день_1",
$BP494*$BL494/($AX494-$AW494+1)*BE494*(DAY(EOMONTH(BE$15,0))),
$DH494="день_2",
$BP494/30*MAX(MIN($AX494,EOMONTH(BE$15,0))-MAX($AW494,BE$15)+1,),
$DH494="раб.день",
$BP494/30*(IFERROR(
_xlfn.LET(_xlpm.VD,
CHOOSE(
{1;2;3;4;5;6;7;8;9;10;11;12;13;14;15;16;17;18},
45658,45659,45660,45661,45662,45663,45664,45665,45711,45724,45778,45779,45785,45786,45820,45821,45965,46022),
_xlfn.LET(_xlpm.DD,
MAX(MIN($AX494,EOMONTH(BE$15,0))-MAX($AW494,BE$15),),
_xlfn.IFS(
AND(MONTH($AW494)=MONTH(BE$15),MONTH($AX494)&lt;&gt;MONTH(BE$15)),
NETWORKDAYS.INTL($AW494,$AW494+_xlpm.DD,1,_xlpm.VD),
AND(MONTH($AW494)&lt;&gt;MONTH(BE$15),MONTH($AX494)=MONTH(BE$15)),
NETWORKDAYS.INTL(($AX494)-_xlpm.DD,$AX494,1,_xlpm.VD),
AND(MONTH($AW494)&lt;MONTH(BE$15),MONTH($AX494)&gt;MONTH(BE$15)),
NETWORKDAYS.INTL((EOMONTH(BE$15-1,1))-_xlpm.DD,EOMONTH(BE$15-1,1),1,_xlpm.VD),
AND(MONTH($AW494)=MONTH(BE$15),MONTH($AX494)=MONTH(BE$15)),
NETWORKDAYS.INTL($AW494,$AX494,1,_xlpm.VD)))),0)),
$DH494="месяц",
$BP494*BE494,
$DH494="неделя",
$BP494*BE494/7*(ROUNDUP((DAY(EOMONTH(BE$15,0)))/4,0))),
0)</f>
        <v/>
      </c>
      <c r="BW494" s="125">
        <f t="array" ref="BW494">
IFERROR(
_xlfn.IFS(
$DH494="день_1",
$BP494*$BL494/($AX494-$AW494+1)*BF494*(DAY(EOMONTH(BF$15,0))),
$DH494="день_2",
$BP494/30*MAX(MIN($AX494,EOMONTH(BF$15,0))-MAX($AW494,BF$15)+1,),
$DH494="раб.день",
$BP494/30*(IFERROR(
_xlfn.LET(_xlpm.VD,
CHOOSE(
{1;2;3;4;5;6;7;8;9;10;11;12;13;14;15;16;17;18},
45658,45659,45660,45661,45662,45663,45664,45665,45711,45724,45778,45779,45785,45786,45820,45821,45965,46022),
_xlfn.LET(_xlpm.DD,
MAX(MIN($AX494,EOMONTH(BF$15,0))-MAX($AW494,BF$15),),
_xlfn.IFS(
AND(MONTH($AW494)=MONTH(BF$15),MONTH($AX494)&lt;&gt;MONTH(BF$15)),
NETWORKDAYS.INTL($AW494,$AW494+_xlpm.DD,1,_xlpm.VD),
AND(MONTH($AW494)&lt;&gt;MONTH(BF$15),MONTH($AX494)=MONTH(BF$15)),
NETWORKDAYS.INTL(($AX494)-_xlpm.DD,$AX494,1,_xlpm.VD),
AND(MONTH($AW494)&lt;MONTH(BF$15),MONTH($AX494)&gt;MONTH(BF$15)),
NETWORKDAYS.INTL((EOMONTH(BF$15-1,1))-_xlpm.DD,EOMONTH(BF$15-1,1),1,_xlpm.VD),
AND(MONTH($AW494)=MONTH(BF$15),MONTH($AX494)=MONTH(BF$15)),
NETWORKDAYS.INTL($AW494,$AX494,1,_xlpm.VD)))),0)),
$DH494="месяц",
$BP494*BF494,
$DH494="неделя",
$BP494*BF494/7*(ROUNDUP((DAY(EOMONTH(BF$15,0)))/4,0))),
0)</f>
        <v/>
      </c>
      <c r="BX494" s="125">
        <f t="array" ref="BX494">
IFERROR(
_xlfn.IFS(
$DH494="день_1",
$BP494*$BL494/($AX494-$AW494+1)*BG494*(DAY(EOMONTH(BG$15,0))),
$DH494="день_2",
$BP494/30*MAX(MIN($AX494,EOMONTH(BG$15,0))-MAX($AW494,BG$15)+1,),
$DH494="раб.день",
$BP494/30*(IFERROR(
_xlfn.LET(_xlpm.VD,
CHOOSE(
{1;2;3;4;5;6;7;8;9;10;11;12;13;14;15;16;17;18},
45658,45659,45660,45661,45662,45663,45664,45665,45711,45724,45778,45779,45785,45786,45820,45821,45965,46022),
_xlfn.LET(_xlpm.DD,
MAX(MIN($AX494,EOMONTH(BG$15,0))-MAX($AW494,BG$15),),
_xlfn.IFS(
AND(MONTH($AW494)=MONTH(BG$15),MONTH($AX494)&lt;&gt;MONTH(BG$15)),
NETWORKDAYS.INTL($AW494,$AW494+_xlpm.DD,1,_xlpm.VD),
AND(MONTH($AW494)&lt;&gt;MONTH(BG$15),MONTH($AX494)=MONTH(BG$15)),
NETWORKDAYS.INTL(($AX494)-_xlpm.DD,$AX494,1,_xlpm.VD),
AND(MONTH($AW494)&lt;MONTH(BG$15),MONTH($AX494)&gt;MONTH(BG$15)),
NETWORKDAYS.INTL((EOMONTH(BG$15-1,1))-_xlpm.DD,EOMONTH(BG$15-1,1),1,_xlpm.VD),
AND(MONTH($AW494)=MONTH(BG$15),MONTH($AX494)=MONTH(BG$15)),
NETWORKDAYS.INTL($AW494,$AX494,1,_xlpm.VD)))),0)),
$DH494="месяц",
$BP494*BG494,
$DH494="неделя",
$BP494*BG494/7*(ROUNDUP((DAY(EOMONTH(BG$15,0)))/4,0))),
0)</f>
        <v/>
      </c>
      <c r="BY494" s="125">
        <f t="array" ref="BY494">
IFERROR(
_xlfn.IFS(
$DH494="день_1",
$BP494*$BL494/($AX494-$AW494+1)*BH494*(DAY(EOMONTH(BH$15,0))),
$DH494="день_2",
$BP494/30*MAX(MIN($AX494,EOMONTH(BH$15,0))-MAX($AW494,BH$15)+1,),
$DH494="раб.день",
$BP494/30*(IFERROR(
_xlfn.LET(_xlpm.VD,
CHOOSE(
{1;2;3;4;5;6;7;8;9;10;11;12;13;14;15;16;17;18},
45658,45659,45660,45661,45662,45663,45664,45665,45711,45724,45778,45779,45785,45786,45820,45821,45965,46022),
_xlfn.LET(_xlpm.DD,
MAX(MIN($AX494,EOMONTH(BH$15,0))-MAX($AW494,BH$15),),
_xlfn.IFS(
AND(MONTH($AW494)=MONTH(BH$15),MONTH($AX494)&lt;&gt;MONTH(BH$15)),
NETWORKDAYS.INTL($AW494,$AW494+_xlpm.DD,1,_xlpm.VD),
AND(MONTH($AW494)&lt;&gt;MONTH(BH$15),MONTH($AX494)=MONTH(BH$15)),
NETWORKDAYS.INTL(($AX494)-_xlpm.DD,$AX494,1,_xlpm.VD),
AND(MONTH($AW494)&lt;MONTH(BH$15),MONTH($AX494)&gt;MONTH(BH$15)),
NETWORKDAYS.INTL((EOMONTH(BH$15-1,1))-_xlpm.DD,EOMONTH(BH$15-1,1),1,_xlpm.VD),
AND(MONTH($AW494)=MONTH(BH$15),MONTH($AX494)=MONTH(BH$15)),
NETWORKDAYS.INTL($AW494,$AX494,1,_xlpm.VD)))),0)),
$DH494="месяц",
$BP494*BH494,
$DH494="неделя",
$BP494*BH494/7*(ROUNDUP((DAY(EOMONTH(BH$15,0)))/4,0))),
0)</f>
        <v/>
      </c>
      <c r="BZ494" s="125">
        <f t="array" ref="BZ494">
IFERROR(
_xlfn.IFS(
$DH494="день_1",
$BP494*$BL494/($AX494-$AW494+1)*BI494*(DAY(EOMONTH(BI$15,0))),
$DH494="день_2",
$BP494/30*MAX(MIN($AX494,EOMONTH(BI$15,0))-MAX($AW494,BI$15)+1,),
$DH494="раб.день",
$BP494/30*(IFERROR(
_xlfn.LET(_xlpm.VD,
CHOOSE(
{1;2;3;4;5;6;7;8;9;10;11;12;13;14;15;16;17;18},
45658,45659,45660,45661,45662,45663,45664,45665,45711,45724,45778,45779,45785,45786,45820,45821,45965,46022),
_xlfn.LET(_xlpm.DD,
MAX(MIN($AX494,EOMONTH(BI$15,0))-MAX($AW494,BI$15),),
_xlfn.IFS(
AND(MONTH($AW494)=MONTH(BI$15),MONTH($AX494)&lt;&gt;MONTH(BI$15)),
NETWORKDAYS.INTL($AW494,$AW494+_xlpm.DD,1,_xlpm.VD),
AND(MONTH($AW494)&lt;&gt;MONTH(BI$15),MONTH($AX494)=MONTH(BI$15)),
NETWORKDAYS.INTL(($AX494)-_xlpm.DD,$AX494,1,_xlpm.VD),
AND(MONTH($AW494)&lt;MONTH(BI$15),MONTH($AX494)&gt;MONTH(BI$15)),
NETWORKDAYS.INTL((EOMONTH(BI$15-1,1))-_xlpm.DD,EOMONTH(BI$15-1,1),1,_xlpm.VD),
AND(MONTH($AW494)=MONTH(BI$15),MONTH($AX494)=MONTH(BI$15)),
NETWORKDAYS.INTL($AW494,$AX494,1,_xlpm.VD)))),0)),
$DH494="месяц",
$BP494*BI494,
$DH494="неделя",
$BP494*BI494/7*(ROUNDUP((DAY(EOMONTH(BI$15,0)))/4,0))),
0)</f>
        <v/>
      </c>
      <c r="CA494" s="125">
        <f t="array" ref="CA494">
IFERROR(
_xlfn.IFS(
$DH494="день_1",
$BP494*$BL494/($AX494-$AW494+1)*BJ494*(DAY(EOMONTH(BJ$15,0))),
$DH494="день_2",
$BP494/30*MAX(MIN($AX494,EOMONTH(BJ$15,0))-MAX($AW494,BJ$15)+1,),
$DH494="раб.день",
$BP494/30*(IFERROR(
_xlfn.LET(_xlpm.VD,
CHOOSE(
{1;2;3;4;5;6;7;8;9;10;11;12;13;14;15;16;17;18},
45658,45659,45660,45661,45662,45663,45664,45665,45711,45724,45778,45779,45785,45786,45820,45821,45965,46022),
_xlfn.LET(_xlpm.DD,
MAX(MIN($AX494,EOMONTH(BJ$15,0))-MAX($AW494,BJ$15),),
_xlfn.IFS(
AND(MONTH($AW494)=MONTH(BJ$15),MONTH($AX494)&lt;&gt;MONTH(BJ$15)),
NETWORKDAYS.INTL($AW494,$AW494+_xlpm.DD,1,_xlpm.VD),
AND(MONTH($AW494)&lt;&gt;MONTH(BJ$15),MONTH($AX494)=MONTH(BJ$15)),
NETWORKDAYS.INTL(($AX494)-_xlpm.DD,$AX494,1,_xlpm.VD),
AND(MONTH($AW494)&lt;MONTH(BJ$15),MONTH($AX494)&gt;MONTH(BJ$15)),
NETWORKDAYS.INTL((EOMONTH(BJ$15-1,1))-_xlpm.DD,EOMONTH(BJ$15-1,1),1,_xlpm.VD),
AND(MONTH($AW494)=MONTH(BJ$15),MONTH($AX494)=MONTH(BJ$15)),
NETWORKDAYS.INTL($AW494,$AX494,1,_xlpm.VD)))),0)),
$DH494="месяц",
$BP494*BJ494,
$DH494="неделя",
$BP494*BJ494/7*(ROUNDUP((DAY(EOMONTH(BJ$15,0)))/4,0))),
0)</f>
        <v/>
      </c>
      <c r="CB494" s="125">
        <f t="array" ref="CB494">
IFERROR(
_xlfn.IFS(
$DH494="день_1",
$BP494*$BL494/($AX494-$AW494+1)*BK494*(DAY(EOMONTH(BK$15,0))),
$DH494="день_2",
$BP494/30*MAX(MIN($AX494,EOMONTH(BK$15,0))-MAX($AW494,BK$15)+1,),
$DH494="раб.день",
$BP494/30*(IFERROR(
_xlfn.LET(_xlpm.VD,
CHOOSE(
{1;2;3;4;5;6;7;8;9;10;11;12;13;14;15;16;17;18},
45658,45659,45660,45661,45662,45663,45664,45665,45711,45724,45778,45779,45785,45786,45820,45821,45965,46022),
_xlfn.LET(_xlpm.DD,
MAX(MIN($AX494,EOMONTH(BK$15,0))-MAX($AW494,BK$15),),
_xlfn.IFS(
AND(MONTH($AW494)=MONTH(BK$15),MONTH($AX494)&lt;&gt;MONTH(BK$15)),
NETWORKDAYS.INTL($AW494,$AW494+_xlpm.DD,1,_xlpm.VD),
AND(MONTH($AW494)&lt;&gt;MONTH(BK$15),MONTH($AX494)=MONTH(BK$15)),
NETWORKDAYS.INTL(($AX494)-_xlpm.DD,$AX494,1,_xlpm.VD),
AND(MONTH($AW494)&lt;MONTH(BK$15),MONTH($AX494)&gt;MONTH(BK$15)),
NETWORKDAYS.INTL((EOMONTH(BK$15-1,1))-_xlpm.DD,EOMONTH(BK$15-1,1),1,_xlpm.VD),
AND(MONTH($AW494)=MONTH(BK$15),MONTH($AX494)=MONTH(BK$15)),
NETWORKDAYS.INTL($AW494,$AX494,1,_xlpm.VD)))),0)),
$DH494="месяц",
$BP494*BK494,
$DH494="неделя",
$BP494*BK494/7*(ROUNDUP((DAY(EOMONTH(BK$15,0)))/4,0))),
0)</f>
        <v/>
      </c>
      <c r="CC494" s="125">
        <f>SUM($BQ494:$CB494)</f>
        <v/>
      </c>
      <c r="CD494" s="126">
        <f>SUM($EH494:$EH494)</f>
        <v/>
      </c>
      <c r="CE494" s="126">
        <f>$CD494*$AB494</f>
        <v/>
      </c>
      <c r="CF494" s="126">
        <f>SUM($EK494:$EK494)</f>
        <v/>
      </c>
      <c r="CG494" s="126">
        <f>$CF494*$AB494</f>
        <v/>
      </c>
      <c r="CH494" s="126">
        <f>SUM($CC494,$CE494,$CG494)</f>
        <v/>
      </c>
      <c r="CI494" s="126">
        <f>$CH494*(1+$CM494)</f>
        <v/>
      </c>
      <c r="CJ494" s="127" t="n">
        <v>0</v>
      </c>
      <c r="CK494" s="126">
        <f>SUM($CH494:$CH494)*(1+$CJ494)</f>
        <v/>
      </c>
      <c r="CL494" s="126">
        <f>SUM($CH494:$CH494)*(1+$CM494)</f>
        <v/>
      </c>
      <c r="CM494" s="59" t="inlineStr">
        <is>
          <t>20%</t>
        </is>
      </c>
      <c r="CN494" s="59" t="n"/>
      <c r="CO494" s="72" t="n"/>
      <c r="CP494" s="59" t="n"/>
      <c r="CQ494" s="73" t="n"/>
      <c r="CR494" s="73" t="n"/>
      <c r="CS494" s="73" t="n"/>
      <c r="CT494" s="72" t="n"/>
      <c r="CU494" s="79" t="inlineStr">
        <is>
          <t> </t>
        </is>
      </c>
      <c r="CV494" s="60" t="n"/>
      <c r="CW494" s="60" t="n"/>
      <c r="CX494" s="60" t="n"/>
      <c r="CY494" s="127">
        <f>IFERROR(($CC494-$EE494)/($EE494/(1-$DQ494)),0)</f>
        <v/>
      </c>
      <c r="CZ494" s="127">
        <f>IFERROR(1-$EI494/($CE494),0)</f>
        <v/>
      </c>
      <c r="DA494" s="127">
        <f>IFERROR(1-$EL494/($CG494),0)</f>
        <v/>
      </c>
      <c r="DB494" s="126">
        <f>ROUND(IFERROR(($CI494/(1+$CM494)-$EN494),0),2)</f>
        <v/>
      </c>
      <c r="DC494" s="128" t="n"/>
      <c r="DD494" s="125" t="n"/>
      <c r="DE494" s="75" t="n">
        <v>0</v>
      </c>
      <c r="DF494" s="128" t="n"/>
      <c r="DG494" s="125">
        <f>IF($DC494=0,0,$DD494*($DC494*100%-$DE494*$DF494))*SUM($AB494:$AB494)</f>
        <v/>
      </c>
      <c r="DH494" s="129" t="inlineStr">
        <is>
          <t>месяц</t>
        </is>
      </c>
      <c r="DI494" s="130">
        <f t="array" ref="DI494">IFERROR(
IF($ES494="LisChannel",
(ROUND(((INDEX({174.625;153.888888888889;130.972222222222},MATCH($AI494,{2;3;4}),0))*$AG494*$AI494),2)),0),0)</f>
        <v/>
      </c>
      <c r="DJ494" s="130">
        <f>
_xlfn.LET(_xlpm.X,
IFERROR(
IF($ES494="НовиковТВ",
(_xlfn.LET(_xlpm.NTV,
_xlfn.LET(_xlpm.MIN,350000,
IF(SUMIFS($DI:$DI,$ES:$ES,"НовиковТВ")&lt;=_xlpm.MIN,
(SUMIFS($DI:$DI,$ES:$ES,"НовиковТВ")/(COUNTIFS($ES:$ES,"НовиковТВ")))*_xlpm.MIN/SUMIFS($DI:$DI,$ES:$ES,"НовиковТВ"),
DI494)),
_xlpm.NTV+$DG494/(1-(1-(_xlpm.NTV)*(1-$DL494)*(1-$DM494)*(1-$DN494)*(1-$DO494)*(1-$DP494)/_xlpm.NTV))))/(1+$EP494),
$DI494+$DG494/(1-(1-($DI494)*(1-$DL494)*(1-$DM494)*(1-$DN494)*(1-$DO494)*(1-$DP494)/$DI494))),
0),
_xlpm.X*(1+$CM494)*(1+$CW494)-_xlpm.X*(1+$CM494)+_xlpm.X)</f>
        <v/>
      </c>
      <c r="DK494" s="125" t="inlineStr">
        <is>
          <t>послед.</t>
        </is>
      </c>
      <c r="DL494" s="63" t="n">
        <v>0</v>
      </c>
      <c r="DM494" s="63" t="n">
        <v>0</v>
      </c>
      <c r="DN494" s="63" t="n">
        <v>0</v>
      </c>
      <c r="DO494" s="63" t="n">
        <v>0</v>
      </c>
      <c r="DP494" s="63" t="n">
        <v>0</v>
      </c>
      <c r="DQ494" s="63">
        <f t="array" ref="DQ494">IFERROR(_xlfn.IFS(
$DK494="послед.",1-(1-$DL494)*(1-$DM494)*(1-$DN494)*(1-$DO494)*(1-$DP494),
$DK494="сумм.",$DL494+$DM494+$DN494+$DO494+$DP494),
0)</f>
        <v/>
      </c>
      <c r="DR494" s="125">
        <f t="array" ref="DR494">
IFERROR(
_xlfn.IFS(
$BL494=0,
0,
$BL494&gt;0,
_xlfn.IFS($DK494="послед.",
$DJ494*(1-$DL494)*(1-$DM494)*(1-$DN494)*(1-$DO494)*(1-$DP494),
$DK494="сумм.",
$DJ494*(1-($DL494+$DM494+$DN494+$DO494+$DP494)))),0)</f>
        <v/>
      </c>
      <c r="DS494" s="125">
        <f t="array" ref="DS494">
IFERROR(_xlfn.IFS(
$DH494="день_1",
$DR494*$BL494/($AX494-$AW494+1)*AZ494*(DAY(EOMONTH(AZ$15,0))),
$DH494="день_2",
$DR494/30*MAX(MIN($AX494,EOMONTH(AZ$15,0))-MAX($AW494,AZ$15)+1,),
$DH494="раб.день",
$DR494/30*(IFERROR(
_xlfn.LET(_xlpm.VD,
CHOOSE(
{1;2;3;4;5;6;7;8;9;10;11;12;13;14;15;16;17;18},
45658,45659,45660,45661,45662,45663,45664,45665,45711,45724,45778,45779,45785,45786,45820,45821,45965,46022),
_xlfn.LET(_xlpm.DD,
MAX(MIN($AX494,EOMONTH(AZ$15,0))-MAX($AW494,AZ$15),),
_xlfn.IFS(
AND(MONTH($AW494)=MONTH(AZ$15),MONTH($AX494)&lt;&gt;MONTH(AZ$15)),
NETWORKDAYS.INTL($AW494,$AW494+_xlpm.DD,1,_xlpm.VD),
AND(MONTH($AW494)&lt;&gt;MONTH(AZ$15),MONTH($AX494)=MONTH(AZ$15)),
NETWORKDAYS.INTL(($AX494)-_xlpm.DD,$AX494,1,_xlpm.VD),
AND(MONTH($AW494)&lt;MONTH(AZ$15),MONTH($AX494)&gt;MONTH(AZ$15)),
NETWORKDAYS.INTL((EOMONTH(AZ$15-1,1))-_xlpm.DD,EOMONTH(AZ$15-1,1),1,_xlpm.VD),
AND(MONTH($AW494)=MONTH(AZ$15),MONTH($AX494)=MONTH(AZ$15)),
NETWORKDAYS.INTL($AW494,$AX494,1,_xlpm.VD)))),0)),
$DH494="месяц",
$DR494*AZ494,
$DH494="неделя",
$DR494*AZ494/7*(ROUNDUP((DAY(EOMONTH(AZ$15,0)))/4,0))),
0)</f>
        <v/>
      </c>
      <c r="DT494" s="125">
        <f t="array" ref="DT494">
IFERROR(_xlfn.IFS(
$DH494="день_1",
$DR494*$BL494/($AX494-$AW494+1)*BA494*(DAY(EOMONTH(BA$15,0))),
$DH494="день_2",
$DR494/30*MAX(MIN($AX494,EOMONTH(BA$15,0))-MAX($AW494,BA$15)+1,),
$DH494="раб.день",
$DR494/30*(IFERROR(
_xlfn.LET(_xlpm.VD,
CHOOSE(
{1;2;3;4;5;6;7;8;9;10;11;12;13;14;15;16;17;18},
45658,45659,45660,45661,45662,45663,45664,45665,45711,45724,45778,45779,45785,45786,45820,45821,45965,46022),
_xlfn.LET(_xlpm.DD,
MAX(MIN($AX494,EOMONTH(BA$15,0))-MAX($AW494,BA$15),),
_xlfn.IFS(
AND(MONTH($AW494)=MONTH(BA$15),MONTH($AX494)&lt;&gt;MONTH(BA$15)),
NETWORKDAYS.INTL($AW494,$AW494+_xlpm.DD,1,_xlpm.VD),
AND(MONTH($AW494)&lt;&gt;MONTH(BA$15),MONTH($AX494)=MONTH(BA$15)),
NETWORKDAYS.INTL(($AX494)-_xlpm.DD,$AX494,1,_xlpm.VD),
AND(MONTH($AW494)&lt;MONTH(BA$15),MONTH($AX494)&gt;MONTH(BA$15)),
NETWORKDAYS.INTL((EOMONTH(BA$15-1,1))-_xlpm.DD,EOMONTH(BA$15-1,1),1,_xlpm.VD),
AND(MONTH($AW494)=MONTH(BA$15),MONTH($AX494)=MONTH(BA$15)),
NETWORKDAYS.INTL($AW494,$AX494,1,_xlpm.VD)))),0)),
$DH494="месяц",
$DR494*BA494,
$DH494="неделя",
$DR494*BA494/7*(ROUNDUP((DAY(EOMONTH(BA$15,0)))/4,0))),
0)</f>
        <v/>
      </c>
      <c r="DU494" s="125">
        <f t="array" ref="DU494">
IFERROR(_xlfn.IFS(
$DH494="день_1",
$DR494*$BL494/($AX494-$AW494+1)*BB494*(DAY(EOMONTH(BB$15,0))),
$DH494="день_2",
$DR494/30*MAX(MIN($AX494,EOMONTH(BB$15,0))-MAX($AW494,BB$15)+1,),
$DH494="раб.день",
$DR494/30*(IFERROR(
_xlfn.LET(_xlpm.VD,
CHOOSE(
{1;2;3;4;5;6;7;8;9;10;11;12;13;14;15;16;17;18},
45658,45659,45660,45661,45662,45663,45664,45665,45711,45724,45778,45779,45785,45786,45820,45821,45965,46022),
_xlfn.LET(_xlpm.DD,
MAX(MIN($AX494,EOMONTH(BB$15,0))-MAX($AW494,BB$15),),
_xlfn.IFS(
AND(MONTH($AW494)=MONTH(BB$15),MONTH($AX494)&lt;&gt;MONTH(BB$15)),
NETWORKDAYS.INTL($AW494,$AW494+_xlpm.DD,1,_xlpm.VD),
AND(MONTH($AW494)&lt;&gt;MONTH(BB$15),MONTH($AX494)=MONTH(BB$15)),
NETWORKDAYS.INTL(($AX494)-_xlpm.DD,$AX494,1,_xlpm.VD),
AND(MONTH($AW494)&lt;MONTH(BB$15),MONTH($AX494)&gt;MONTH(BB$15)),
NETWORKDAYS.INTL((EOMONTH(BB$15-1,1))-_xlpm.DD,EOMONTH(BB$15-1,1),1,_xlpm.VD),
AND(MONTH($AW494)=MONTH(BB$15),MONTH($AX494)=MONTH(BB$15)),
NETWORKDAYS.INTL($AW494,$AX494,1,_xlpm.VD)))),0)),
$DH494="месяц",
$DR494*BB494,
$DH494="неделя",
$DR494*BB494/7*(ROUNDUP((DAY(EOMONTH(BB$15,0)))/4,0))),
0)</f>
        <v/>
      </c>
      <c r="DV494" s="125">
        <f t="array" ref="DV494">
IFERROR(_xlfn.IFS(
$DH494="день_1",
$DR494*$BL494/($AX494-$AW494+1)*BC494*(DAY(EOMONTH(BC$15,0))),
$DH494="день_2",
$DR494/30*MAX(MIN($AX494,EOMONTH(BC$15,0))-MAX($AW494,BC$15)+1,),
$DH494="раб.день",
$DR494/30*(IFERROR(
_xlfn.LET(_xlpm.VD,
CHOOSE(
{1;2;3;4;5;6;7;8;9;10;11;12;13;14;15;16;17;18},
45658,45659,45660,45661,45662,45663,45664,45665,45711,45724,45778,45779,45785,45786,45820,45821,45965,46022),
_xlfn.LET(_xlpm.DD,
MAX(MIN($AX494,EOMONTH(BC$15,0))-MAX($AW494,BC$15),),
_xlfn.IFS(
AND(MONTH($AW494)=MONTH(BC$15),MONTH($AX494)&lt;&gt;MONTH(BC$15)),
NETWORKDAYS.INTL($AW494,$AW494+_xlpm.DD,1,_xlpm.VD),
AND(MONTH($AW494)&lt;&gt;MONTH(BC$15),MONTH($AX494)=MONTH(BC$15)),
NETWORKDAYS.INTL(($AX494)-_xlpm.DD,$AX494,1,_xlpm.VD),
AND(MONTH($AW494)&lt;MONTH(BC$15),MONTH($AX494)&gt;MONTH(BC$15)),
NETWORKDAYS.INTL((EOMONTH(BC$15-1,1))-_xlpm.DD,EOMONTH(BC$15-1,1),1,_xlpm.VD),
AND(MONTH($AW494)=MONTH(BC$15),MONTH($AX494)=MONTH(BC$15)),
NETWORKDAYS.INTL($AW494,$AX494,1,_xlpm.VD)))),0)),
$DH494="месяц",
$DR494*BC494,
$DH494="неделя",
$DR494*BC494/7*(ROUNDUP((DAY(EOMONTH(BC$15,0)))/4,0))),
0)</f>
        <v/>
      </c>
      <c r="DW494" s="125">
        <f t="array" ref="DW494">
IFERROR(_xlfn.IFS(
$DH494="день_1",
$DR494*$BL494/($AX494-$AW494+1)*BD494*(DAY(EOMONTH(BD$15,0))),
$DH494="день_2",
$DR494/30*MAX(MIN($AX494,EOMONTH(BD$15,0))-MAX($AW494,BD$15)+1,),
$DH494="раб.день",
$DR494/30*(IFERROR(
_xlfn.LET(_xlpm.VD,
CHOOSE(
{1;2;3;4;5;6;7;8;9;10;11;12;13;14;15;16;17;18},
45658,45659,45660,45661,45662,45663,45664,45665,45711,45724,45778,45779,45785,45786,45820,45821,45965,46022),
_xlfn.LET(_xlpm.DD,
MAX(MIN($AX494,EOMONTH(BD$15,0))-MAX($AW494,BD$15),),
_xlfn.IFS(
AND(MONTH($AW494)=MONTH(BD$15),MONTH($AX494)&lt;&gt;MONTH(BD$15)),
NETWORKDAYS.INTL($AW494,$AW494+_xlpm.DD,1,_xlpm.VD),
AND(MONTH($AW494)&lt;&gt;MONTH(BD$15),MONTH($AX494)=MONTH(BD$15)),
NETWORKDAYS.INTL(($AX494)-_xlpm.DD,$AX494,1,_xlpm.VD),
AND(MONTH($AW494)&lt;MONTH(BD$15),MONTH($AX494)&gt;MONTH(BD$15)),
NETWORKDAYS.INTL((EOMONTH(BD$15-1,1))-_xlpm.DD,EOMONTH(BD$15-1,1),1,_xlpm.VD),
AND(MONTH($AW494)=MONTH(BD$15),MONTH($AX494)=MONTH(BD$15)),
NETWORKDAYS.INTL($AW494,$AX494,1,_xlpm.VD)))),0)),
$DH494="месяц",
$DR494*BD494,
$DH494="неделя",
$DR494*BD494/7*(ROUNDUP((DAY(EOMONTH(BD$15,0)))/4,0))),
0)</f>
        <v/>
      </c>
      <c r="DX494" s="125">
        <f t="array" ref="DX494">
IFERROR(_xlfn.IFS(
$DH494="день_1",
$DR494*$BL494/($AX494-$AW494+1)*BE494*(DAY(EOMONTH(BE$15,0))),
$DH494="день_2",
$DR494/30*MAX(MIN($AX494,EOMONTH(BE$15,0))-MAX($AW494,BE$15)+1,),
$DH494="раб.день",
$DR494/30*(IFERROR(
_xlfn.LET(_xlpm.VD,
CHOOSE(
{1;2;3;4;5;6;7;8;9;10;11;12;13;14;15;16;17;18},
45658,45659,45660,45661,45662,45663,45664,45665,45711,45724,45778,45779,45785,45786,45820,45821,45965,46022),
_xlfn.LET(_xlpm.DD,
MAX(MIN($AX494,EOMONTH(BE$15,0))-MAX($AW494,BE$15),),
_xlfn.IFS(
AND(MONTH($AW494)=MONTH(BE$15),MONTH($AX494)&lt;&gt;MONTH(BE$15)),
NETWORKDAYS.INTL($AW494,$AW494+_xlpm.DD,1,_xlpm.VD),
AND(MONTH($AW494)&lt;&gt;MONTH(BE$15),MONTH($AX494)=MONTH(BE$15)),
NETWORKDAYS.INTL(($AX494)-_xlpm.DD,$AX494,1,_xlpm.VD),
AND(MONTH($AW494)&lt;MONTH(BE$15),MONTH($AX494)&gt;MONTH(BE$15)),
NETWORKDAYS.INTL((EOMONTH(BE$15-1,1))-_xlpm.DD,EOMONTH(BE$15-1,1),1,_xlpm.VD),
AND(MONTH($AW494)=MONTH(BE$15),MONTH($AX494)=MONTH(BE$15)),
NETWORKDAYS.INTL($AW494,$AX494,1,_xlpm.VD)))),0)),
$DH494="месяц",
$DR494*BE494,
$DH494="неделя",
$DR494*BE494/7*(ROUNDUP((DAY(EOMONTH(BE$15,0)))/4,0))),
0)</f>
        <v/>
      </c>
      <c r="DY494" s="125">
        <f t="array" ref="DY494">
IFERROR(_xlfn.IFS(
$DH494="день_1",
$DR494*$BL494/($AX494-$AW494+1)*BF494*(DAY(EOMONTH(BF$15,0))),
$DH494="день_2",
$DR494/30*MAX(MIN($AX494,EOMONTH(BF$15,0))-MAX($AW494,BF$15)+1,),
$DH494="раб.день",
$DR494/30*(IFERROR(
_xlfn.LET(_xlpm.VD,
CHOOSE(
{1;2;3;4;5;6;7;8;9;10;11;12;13;14;15;16;17;18},
45658,45659,45660,45661,45662,45663,45664,45665,45711,45724,45778,45779,45785,45786,45820,45821,45965,46022),
_xlfn.LET(_xlpm.DD,
MAX(MIN($AX494,EOMONTH(BF$15,0))-MAX($AW494,BF$15),),
_xlfn.IFS(
AND(MONTH($AW494)=MONTH(BF$15),MONTH($AX494)&lt;&gt;MONTH(BF$15)),
NETWORKDAYS.INTL($AW494,$AW494+_xlpm.DD,1,_xlpm.VD),
AND(MONTH($AW494)&lt;&gt;MONTH(BF$15),MONTH($AX494)=MONTH(BF$15)),
NETWORKDAYS.INTL(($AX494)-_xlpm.DD,$AX494,1,_xlpm.VD),
AND(MONTH($AW494)&lt;MONTH(BF$15),MONTH($AX494)&gt;MONTH(BF$15)),
NETWORKDAYS.INTL((EOMONTH(BF$15-1,1))-_xlpm.DD,EOMONTH(BF$15-1,1),1,_xlpm.VD),
AND(MONTH($AW494)=MONTH(BF$15),MONTH($AX494)=MONTH(BF$15)),
NETWORKDAYS.INTL($AW494,$AX494,1,_xlpm.VD)))),0)),
$DH494="месяц",
$DR494*BF494,
$DH494="неделя",
$DR494*BF494/7*(ROUNDUP((DAY(EOMONTH(BF$15,0)))/4,0))),
0)</f>
        <v/>
      </c>
      <c r="DZ494" s="125">
        <f t="array" ref="DZ494">
IFERROR(_xlfn.IFS(
$DH494="день_1",
$DR494*$BL494/($AX494-$AW494+1)*BG494*(DAY(EOMONTH(BG$15,0))),
$DH494="день_2",
$DR494/30*MAX(MIN($AX494,EOMONTH(BG$15,0))-MAX($AW494,BG$15)+1,),
$DH494="раб.день",
$DR494/30*(IFERROR(
_xlfn.LET(_xlpm.VD,
CHOOSE(
{1;2;3;4;5;6;7;8;9;10;11;12;13;14;15;16;17;18},
45658,45659,45660,45661,45662,45663,45664,45665,45711,45724,45778,45779,45785,45786,45820,45821,45965,46022),
_xlfn.LET(_xlpm.DD,
MAX(MIN($AX494,EOMONTH(BG$15,0))-MAX($AW494,BG$15),),
_xlfn.IFS(
AND(MONTH($AW494)=MONTH(BG$15),MONTH($AX494)&lt;&gt;MONTH(BG$15)),
NETWORKDAYS.INTL($AW494,$AW494+_xlpm.DD,1,_xlpm.VD),
AND(MONTH($AW494)&lt;&gt;MONTH(BG$15),MONTH($AX494)=MONTH(BG$15)),
NETWORKDAYS.INTL(($AX494)-_xlpm.DD,$AX494,1,_xlpm.VD),
AND(MONTH($AW494)&lt;MONTH(BG$15),MONTH($AX494)&gt;MONTH(BG$15)),
NETWORKDAYS.INTL((EOMONTH(BG$15-1,1))-_xlpm.DD,EOMONTH(BG$15-1,1),1,_xlpm.VD),
AND(MONTH($AW494)=MONTH(BG$15),MONTH($AX494)=MONTH(BG$15)),
NETWORKDAYS.INTL($AW494,$AX494,1,_xlpm.VD)))),0)),
$DH494="месяц",
$DR494*BG494,
$DH494="неделя",
$DR494*BG494/7*(ROUNDUP((DAY(EOMONTH(BG$15,0)))/4,0))),
0)</f>
        <v/>
      </c>
      <c r="EA494" s="125">
        <f t="array" ref="EA494">
IFERROR(_xlfn.IFS(
$DH494="день_1",
$DR494*$BL494/($AX494-$AW494+1)*BH494*(DAY(EOMONTH(BH$15,0))),
$DH494="день_2",
$DR494/30*MAX(MIN($AX494,EOMONTH(BH$15,0))-MAX($AW494,BH$15)+1,),
$DH494="раб.день",
$DR494/30*(IFERROR(
_xlfn.LET(_xlpm.VD,
CHOOSE(
{1;2;3;4;5;6;7;8;9;10;11;12;13;14;15;16;17;18},
45658,45659,45660,45661,45662,45663,45664,45665,45711,45724,45778,45779,45785,45786,45820,45821,45965,46022),
_xlfn.LET(_xlpm.DD,
MAX(MIN($AX494,EOMONTH(BH$15,0))-MAX($AW494,BH$15),),
_xlfn.IFS(
AND(MONTH($AW494)=MONTH(BH$15),MONTH($AX494)&lt;&gt;MONTH(BH$15)),
NETWORKDAYS.INTL($AW494,$AW494+_xlpm.DD,1,_xlpm.VD),
AND(MONTH($AW494)&lt;&gt;MONTH(BH$15),MONTH($AX494)=MONTH(BH$15)),
NETWORKDAYS.INTL(($AX494)-_xlpm.DD,$AX494,1,_xlpm.VD),
AND(MONTH($AW494)&lt;MONTH(BH$15),MONTH($AX494)&gt;MONTH(BH$15)),
NETWORKDAYS.INTL((EOMONTH(BH$15-1,1))-_xlpm.DD,EOMONTH(BH$15-1,1),1,_xlpm.VD),
AND(MONTH($AW494)=MONTH(BH$15),MONTH($AX494)=MONTH(BH$15)),
NETWORKDAYS.INTL($AW494,$AX494,1,_xlpm.VD)))),0)),
$DH494="месяц",
$DR494*BH494,
$DH494="неделя",
$DR494*BH494/7*(ROUNDUP((DAY(EOMONTH(BH$15,0)))/4,0))),
0)</f>
        <v/>
      </c>
      <c r="EB494" s="125">
        <f t="array" ref="EB494">
IFERROR(_xlfn.IFS(
$DH494="день_1",
$DR494*$BL494/($AX494-$AW494+1)*BI494*(DAY(EOMONTH(BI$15,0))),
$DH494="день_2",
$DR494/30*MAX(MIN($AX494,EOMONTH(BI$15,0))-MAX($AW494,BI$15)+1,),
$DH494="раб.день",
$DR494/30*(IFERROR(
_xlfn.LET(_xlpm.VD,
CHOOSE(
{1;2;3;4;5;6;7;8;9;10;11;12;13;14;15;16;17;18},
45658,45659,45660,45661,45662,45663,45664,45665,45711,45724,45778,45779,45785,45786,45820,45821,45965,46022),
_xlfn.LET(_xlpm.DD,
MAX(MIN($AX494,EOMONTH(BI$15,0))-MAX($AW494,BI$15),),
_xlfn.IFS(
AND(MONTH($AW494)=MONTH(BI$15),MONTH($AX494)&lt;&gt;MONTH(BI$15)),
NETWORKDAYS.INTL($AW494,$AW494+_xlpm.DD,1,_xlpm.VD),
AND(MONTH($AW494)&lt;&gt;MONTH(BI$15),MONTH($AX494)=MONTH(BI$15)),
NETWORKDAYS.INTL(($AX494)-_xlpm.DD,$AX494,1,_xlpm.VD),
AND(MONTH($AW494)&lt;MONTH(BI$15),MONTH($AX494)&gt;MONTH(BI$15)),
NETWORKDAYS.INTL((EOMONTH(BI$15-1,1))-_xlpm.DD,EOMONTH(BI$15-1,1),1,_xlpm.VD),
AND(MONTH($AW494)=MONTH(BI$15),MONTH($AX494)=MONTH(BI$15)),
NETWORKDAYS.INTL($AW494,$AX494,1,_xlpm.VD)))),0)),
$DH494="месяц",
$DR494*BI494,
$DH494="неделя",
$DR494*BI494/7*(ROUNDUP((DAY(EOMONTH(BI$15,0)))/4,0))),
0)</f>
        <v/>
      </c>
      <c r="EC494" s="125">
        <f t="array" ref="EC494">
IFERROR(_xlfn.IFS(
$DH494="день_1",
$DR494*$BL494/($AX494-$AW494+1)*BJ494*(DAY(EOMONTH(BJ$15,0))),
$DH494="день_2",
$DR494/30*MAX(MIN($AX494,EOMONTH(BJ$15,0))-MAX($AW494,BJ$15)+1,),
$DH494="раб.день",
$DR494/30*(IFERROR(
_xlfn.LET(_xlpm.VD,
CHOOSE(
{1;2;3;4;5;6;7;8;9;10;11;12;13;14;15;16;17;18},
45658,45659,45660,45661,45662,45663,45664,45665,45711,45724,45778,45779,45785,45786,45820,45821,45965,46022),
_xlfn.LET(_xlpm.DD,
MAX(MIN($AX494,EOMONTH(BJ$15,0))-MAX($AW494,BJ$15),),
_xlfn.IFS(
AND(MONTH($AW494)=MONTH(BJ$15),MONTH($AX494)&lt;&gt;MONTH(BJ$15)),
NETWORKDAYS.INTL($AW494,$AW494+_xlpm.DD,1,_xlpm.VD),
AND(MONTH($AW494)&lt;&gt;MONTH(BJ$15),MONTH($AX494)=MONTH(BJ$15)),
NETWORKDAYS.INTL(($AX494)-_xlpm.DD,$AX494,1,_xlpm.VD),
AND(MONTH($AW494)&lt;MONTH(BJ$15),MONTH($AX494)&gt;MONTH(BJ$15)),
NETWORKDAYS.INTL((EOMONTH(BJ$15-1,1))-_xlpm.DD,EOMONTH(BJ$15-1,1),1,_xlpm.VD),
AND(MONTH($AW494)=MONTH(BJ$15),MONTH($AX494)=MONTH(BJ$15)),
NETWORKDAYS.INTL($AW494,$AX494,1,_xlpm.VD)))),0)),
$DH494="месяц",
$DR494*BJ494,
$DH494="неделя",
$DR494*BJ494/7*(ROUNDUP((DAY(EOMONTH(BJ$15,0)))/4,0))),
0)</f>
        <v/>
      </c>
      <c r="ED494" s="125">
        <f t="array" ref="ED494">
IFERROR(_xlfn.IFS(
$DH494="день_1",
$DR494*$BL494/($AX494-$AW494+1)*BK494*(DAY(EOMONTH(BK$15,0))),
$DH494="день_2",
$DR494/30*MAX(MIN($AX494,EOMONTH(BK$15,0))-MAX($AW494,BK$15)+1,),
$DH494="раб.день",
$DR494/30*(IFERROR(
_xlfn.LET(_xlpm.VD,
CHOOSE(
{1;2;3;4;5;6;7;8;9;10;11;12;13;14;15;16;17;18},
45658,45659,45660,45661,45662,45663,45664,45665,45711,45724,45778,45779,45785,45786,45820,45821,45965,46022),
_xlfn.LET(_xlpm.DD,
MAX(MIN($AX494,EOMONTH(BK$15,0))-MAX($AW494,BK$15),),
_xlfn.IFS(
AND(MONTH($AW494)=MONTH(BK$15),MONTH($AX494)&lt;&gt;MONTH(BK$15)),
NETWORKDAYS.INTL($AW494,$AW494+_xlpm.DD,1,_xlpm.VD),
AND(MONTH($AW494)&lt;&gt;MONTH(BK$15),MONTH($AX494)=MONTH(BK$15)),
NETWORKDAYS.INTL(($AX494)-_xlpm.DD,$AX494,1,_xlpm.VD),
AND(MONTH($AW494)&lt;MONTH(BK$15),MONTH($AX494)&gt;MONTH(BK$15)),
NETWORKDAYS.INTL((EOMONTH(BK$15-1,1))-_xlpm.DD,EOMONTH(BK$15-1,1),1,_xlpm.VD),
AND(MONTH($AW494)=MONTH(BK$15),MONTH($AX494)=MONTH(BK$15)),
NETWORKDAYS.INTL($AW494,$AX494,1,_xlpm.VD)))),0)),
$DH494="месяц",
$DR494*BK494,
$DH494="неделя",
$DR494*BK494/7*(ROUNDUP((DAY(EOMONTH(BK$15,0)))/4,0))),
0)</f>
        <v/>
      </c>
      <c r="EE494" s="125">
        <f>SUM($DS494,$DT494,$DU494,$DV494,$DW494,$DX494,$DY494,$DZ494,$EA494,$EB494,$EC494,$ED494)</f>
        <v/>
      </c>
      <c r="EF494" s="125">
        <f>IFERROR(ROUND($EE494*(1+$EP494),2),0)</f>
        <v/>
      </c>
      <c r="EG494" s="128" t="n">
        <v>1</v>
      </c>
      <c r="EH494" s="126" t="n">
        <v>0</v>
      </c>
      <c r="EI494" s="126">
        <f>ROUND(SUM($EH494:$EH494)*SUM($AB494:$AB494)*$EG494,2)</f>
        <v/>
      </c>
      <c r="EJ494" s="126">
        <f>ROUND($EI494*(1+$EP494),2)</f>
        <v/>
      </c>
      <c r="EK494" s="126" t="n">
        <v>0</v>
      </c>
      <c r="EL494" s="126">
        <f>ROUND(SUM($EK494:$EK494)*SUM($AB494:$AB494)*$EG494,2)</f>
        <v/>
      </c>
      <c r="EM494" s="126">
        <f>ROUND($EL494*(1+$EP494),2)</f>
        <v/>
      </c>
      <c r="EN494" s="126">
        <f>SUM($EE494,$EI494,$EL494)</f>
        <v/>
      </c>
      <c r="EO494" s="126">
        <f>SUM($EF494,$EJ494,$EM494)</f>
        <v/>
      </c>
      <c r="EP494" s="59" t="inlineStr">
        <is>
          <t>20%</t>
        </is>
      </c>
      <c r="EQ494" s="59" t="n"/>
      <c r="ER494" s="60">
        <f t="array" ref="ER494">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MATCH(ES494,
{"AMS";"RussOutdoor";"HD Outdoor";"Ingroup";"IQ";"Ledproduction";"LisChannel";"Logic";"Media-PPL";"NovikovTV | НовиковТВ";"SMA";"SOK";"КрокусТВ | CrocusTV | IndoorTV";"Сити";"ТЯК Москва"},
0)),"")</f>
        <v/>
      </c>
      <c r="ES494" s="60" t="n"/>
      <c r="ET494" s="60">
        <f t="array" ref="ET494">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MATCH(ES494,
{"AMS";"RussOutdoor";"HD Outdoor";"Ingroup";"IQ";"Ledproduction";"LisChannel";"Logic";"Media-PPL";"NovikovTV | НовиковТВ";"SMA";"SOK";"КрокусТВ | CrocusTV | IndoorTV";"Сити";"ТЯК Москва"},
0)),"")</f>
        <v/>
      </c>
      <c r="EU494" s="60" t="n"/>
      <c r="EV494" s="60" t="n"/>
      <c r="EX494" s="110">
        <f t="array" ref="EX494">
($AR494/30
+N("ТРАФИК ПЛОЩАДКИ"))*
(IFERROR(
_xlfn.LET(
_xlpm.GPR,
HLOOKUP($L494,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(MATCH($T494,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IF($Q494="цифровой",_xlpm.GPR/$AG494,_xlpm.GPR/60)),
0)
+N("DWELL TIME"))*
(IF($AB494=0,0,IF($AB494=1,0.3,IF($AB494=2,0.5,IF($AB494&gt;2,1))))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_xlfn.IFS($AC494="да",1.2,$AC494="нет",1)*
_xlfn.IFS($AD494="да",1.2,$AD494="нет",1)*
IF(R494="статический",1,1.2)*
$X494*
INDEX(
{1.2;1;1.2;1.2;1;1.2;1.2;1.2;1.2;1.2;1.2;1;1.2;1.2;1.2;1.2;1;1;1.2;1.2;1.2;1;1;1;1;1.2;1.2;1.2;1.2;1;1;1;1;1.2;1.2;1.2;1.2;1.2;1.2;1.2;1.2;1;1;1.2;1;1;1;1;1.5;1;1;1.5;1.5;1.2},
MATCH($Q494,_xlpm.MI,0)))&gt;{0.02;0.04;0.06;0.1;0.2;0.4;0.6;0.8;1;2;4;6})),
{0;1;2;3;4;5;6;7;8;9;10;11;12},
0)))
+N("КОЭФФИЦИЕНТ КОНТАКТА"))))*
(_xlfn.IFS($X494&lt;0.1,$X494/1000,$X494&gt;25,5.2,AND($X494&gt;=0.1,$X494&lt;=25),(($X494*2+0.1)/10)*($X494/10)))*
IFERROR((_xlfn.LET(
_xlpm.MA,
{0;0.8;0.85;0.9;0.95;1},
_xlpm.MAA,
{0;1;2;3;4;5},
INDEX(_xlpm.MA,MATCH(SUMPRODUCT(--((IF(ROUND(_xlpm.MAA,1)&gt;5,5,ROUND($AB494,1)))&gt;{0;1;2;3;4;5})),_xlpm.MAA,0)))
+N("КОЭФФИЦИЕНТ КОЛ-ВО КОНСТРУКЦИЙ")),1)*
$AB494,0))*
(IF($Q494="цифровой",$AG494/15*$AI494,1)
+N("ДЛЯ ЦИФРЫ"))</f>
        <v/>
      </c>
      <c r="EY494" s="110">
        <f>IFERROR(EX494*AY494,0)</f>
        <v/>
      </c>
      <c r="EZ494" s="131">
        <f>IFERROR(DP494/EY494*1000,0)</f>
        <v/>
      </c>
      <c r="FA494" s="112">
        <f>IFERROR(FC494/FB494,0)</f>
        <v/>
      </c>
      <c r="FB494" s="112">
        <f>IFERROR((FC494/(EY494/FF494*#REF!))*0.825,0)</f>
        <v/>
      </c>
      <c r="FC494" s="112">
        <f>IFERROR(((EX494*30/AR494)*100)/30,0)</f>
        <v/>
      </c>
      <c r="FD494" s="112">
        <f>IFERROR(EY494/G494*100%,0)</f>
        <v/>
      </c>
      <c r="FE494" s="112">
        <f>IFERROR(FD494/FC494*100%,0)</f>
        <v/>
      </c>
      <c r="FF494" s="110">
        <f>IFERROR(AR494/30*AY494,0)</f>
        <v/>
      </c>
    </row>
    <row r="495" ht="13" customHeight="1">
      <c r="A495" s="59" t="n"/>
      <c r="B495" s="60" t="n"/>
      <c r="C495" s="60" t="n"/>
      <c r="D495" s="60">
        <f t="array" ref="D495">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MATCH($E495,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95" s="60">
        <f t="array" ref="E495">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MATCH($F495,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95" s="60" t="inlineStr"/>
      <c r="G495" s="60" t="n"/>
      <c r="H495" s="60">
        <f t="array" ref="H495">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MATCH($I495,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95" s="60" t="n"/>
      <c r="J495" s="60" t="n"/>
      <c r="K495" s="60" t="n"/>
      <c r="L495" s="60" t="n"/>
      <c r="M495" s="60" t="n"/>
      <c r="N495" s="60" t="n"/>
      <c r="O495" s="60" t="n"/>
      <c r="P495" s="60">
        <f t="array" ref="P495">
_xlfn.IFS(
ISNUMBER(MATCH($Q495,{"шелфбаннер","разделитель","монетница","чековая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ISNUMBER(MATCH($Q495,{"LED/LCD","видеокулер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ISNUMBER(MATCH($Q495,{"автомобиль","машина","выставочное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ISNUMBER(MATCH($Q495,{"билборд","лифтовая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ISNUMBER(MATCH($Q495,{"навигация","подвесной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ISNUMBER(MATCH($Q495,{"движущаяся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ISNUMBER(MATCH($Q495,{"каталог","журнал"},)),
"Пресса",
$Q495="","")</f>
        <v/>
      </c>
      <c r="Q495" s="60" t="n"/>
      <c r="R495" s="60">
        <f t="array" ref="R495">
IFERROR(
_xlfn.IFS(
OR(ISNUMBER(MATCH($Q495,{"экспозиция","макет","стенд","автостенд","авто стенд","выставочное пространство","выставочные стенды","модульные выставочные стенды","3Д конструкция","3D конструкция"},)),P495="Экспонирование"),
"нестандартный",
ISNUMBER(MATCH($Q495,{"скроллер","призматрон"},)),
"динамический",
$P495="Видео",
"цифровой",
OR($P495="Пресса",$P495="Щит",$P495="POSm",$P495="Подвес",$P495="Брендирование/оклейка"),
"статический"),"")</f>
        <v/>
      </c>
      <c r="S495" s="59" t="n"/>
      <c r="T495" s="60" t="n"/>
      <c r="U495" s="60" t="n"/>
      <c r="V495" s="60">
        <f>
IF(P495="Видео",
"цифровой постер/ролик",
IF(ISNUMBER(MATCH(Q495,{"короб световой","короб световой | лайтбокс","короб световой | кристалайт","лайтбокс","лайт бокс","кристалайт","LB","lightbox"},)),
"бэклит",
IF(P495="Брендирование/оклейка",
"перфарированная пленка/самоклейка",
IF(P495="Экспонирование",
"под запрос",
IF(P495="Подвес",
"баннер/ткань",
"")))))</f>
        <v/>
      </c>
      <c r="W495" s="59" t="n"/>
      <c r="X495" s="59" t="n"/>
      <c r="Y495" s="59" t="n"/>
      <c r="Z495" s="61" t="n"/>
      <c r="AA495" s="61" t="n"/>
      <c r="AB495" s="61">
        <f>IF(BL495&gt;0,Z495,0)</f>
        <v/>
      </c>
      <c r="AC495" s="59" t="n"/>
      <c r="AD495" s="59" t="n"/>
      <c r="AE495" s="59" t="n"/>
      <c r="AF495" s="59" t="n"/>
      <c r="AG495" s="59" t="n"/>
      <c r="AH495" s="59" t="n"/>
      <c r="AI495" s="59" t="n"/>
      <c r="AJ495" s="59" t="n"/>
      <c r="AK495" s="59" t="n"/>
      <c r="AL495" s="62">
        <f>IFERROR(IF(OR(R495="статический",R495="динамический",R495="нестандартный",R495="",R495=""),"-",IF(AND(AH495="-",AI495="-"),"-",AK495*3600/AH495*AI495)),"-")</f>
        <v/>
      </c>
      <c r="AM495" s="62">
        <f>IFERROR(IF(OR(R495="статический",R495="динамический",R495="",R495="", R495="BTL",R495="нестандартный"),"-",AG495*AI495*AL495/60),"-")</f>
        <v/>
      </c>
      <c r="AN495" s="63">
        <f>IFERROR(IF(AH495="","-",AG495*AI495/AH495),"-")</f>
        <v/>
      </c>
      <c r="AO495" s="59">
        <f>IFERROR(IF(OR($R495="статический",$R495="динамический",$R495="",$R495="",$R495="BTL",$R495="нестандартный"),"-",$AL495*$AY495),"-")</f>
        <v/>
      </c>
      <c r="AP495" s="62">
        <f>IFERROR(IF(OR($R495="статический",$R495="динамический",$R495="",$R495="",$R495="BTL",$R495="нестандартный"),"-",$AM495*AY495),"-")</f>
        <v/>
      </c>
      <c r="AQ495" s="64" t="n"/>
      <c r="AR495" s="61" t="n"/>
      <c r="AS495" s="61" t="n"/>
      <c r="AT495" s="61" t="n"/>
      <c r="AU495" s="65" t="n"/>
      <c r="AV495" s="124">
        <f>IFERROR(DR495/AT495*1000,"n/a")</f>
        <v/>
      </c>
      <c r="AW495" s="67" t="n"/>
      <c r="AX495" s="67" t="n"/>
      <c r="AY495" s="43">
        <f>IFERROR(IF(OR($AW495="",$AX495=""),"",_xlfn.DAYS($AX495+1,$AW495)),"")</f>
        <v/>
      </c>
      <c r="AZ495" s="68">
        <f t="array" ref="AZ495">
_xlfn.LET(_xlpm.COEFF,
IF($AW495+$AX495=0,0,IF(MAX(MIN($AX495,EOMONTH(AZ$15,0))-MAX($AW495,AZ$15)+1,)&gt;0,1,0)),
_xlfn.IFS(
$ES495="LisChannel",
_xlpm.COEFF*
INDEX({1;1;1.2;1.2;1;1;1;1;1.2;1.2;1.2;1.2},
MATCH(MONTH(AZ$15),
{1,2,3,4,5,6,7,8,9,10,11,12})),
CONCATENATE($ES495," ",$L495)="RussOutdoor метро",
_xlpm.COEFF*
INDEX({0.8;0.9;1.1;1.1;1;1;1;1;1.1;1.1;1.1;1.1},
MATCH(MONTH(AZ$15),
{1,2,3,4,5,6,7,8,9,10,11,12})),
$ES495&lt;&gt;"LisChannel",
_xlpm.COEFF,
$ES495&lt;&gt;"RussOutdoor",
_xlpm.COEFF))</f>
        <v/>
      </c>
      <c r="BA495" s="68">
        <f t="array" ref="BA495">
_xlfn.LET(_xlpm.COEFF,
IF($AW495+$AX495=0,0,IF(MAX(MIN($AX495,EOMONTH(BA$15,0))-MAX($AW495,BA$15)+1,)&gt;0,1,0)),
_xlfn.IFS(
$ES495="LisChannel",
_xlpm.COEFF*
INDEX({1;1;1.2;1.2;1;1;1;1;1.2;1.2;1.2;1.2},
MATCH(MONTH(BA$15),
{1,2,3,4,5,6,7,8,9,10,11,12})),
CONCATENATE($ES495," ",$L495)="RussOutdoor метро",
_xlpm.COEFF*
INDEX({0.8;0.9;1.1;1.1;1;1;1;1;1.1;1.1;1.1;1.1},
MATCH(MONTH(BA$15),
{1,2,3,4,5,6,7,8,9,10,11,12})),
$ES495&lt;&gt;"LisChannel",
_xlpm.COEFF,
$ES495&lt;&gt;"RussOutdoor",
_xlpm.COEFF))</f>
        <v/>
      </c>
      <c r="BB495" s="68">
        <f t="array" ref="BB495">
_xlfn.LET(_xlpm.COEFF,
IF($AW495+$AX495=0,0,IF(MAX(MIN($AX495,EOMONTH(BB$15,0))-MAX($AW495,BB$15)+1,)&gt;0,1,0)),
_xlfn.IFS(
$ES495="LisChannel",
_xlpm.COEFF*
INDEX({1;1;1.2;1.2;1;1;1;1;1.2;1.2;1.2;1.2},
MATCH(MONTH(BB$15),
{1,2,3,4,5,6,7,8,9,10,11,12})),
CONCATENATE($ES495," ",$L495)="RussOutdoor метро",
_xlpm.COEFF*
INDEX({0.8;0.9;1.1;1.1;1;1;1;1;1.1;1.1;1.1;1.1},
MATCH(MONTH(BB$15),
{1,2,3,4,5,6,7,8,9,10,11,12})),
$ES495&lt;&gt;"LisChannel",
_xlpm.COEFF,
$ES495&lt;&gt;"RussOutdoor",
_xlpm.COEFF))</f>
        <v/>
      </c>
      <c r="BC495" s="68">
        <f t="array" ref="BC495">
_xlfn.LET(_xlpm.COEFF,
IF($AW495+$AX495=0,0,IF(MAX(MIN($AX495,EOMONTH(BC$15,0))-MAX($AW495,BC$15)+1,)&gt;0,1,0)),
_xlfn.IFS(
$ES495="LisChannel",
_xlpm.COEFF*
INDEX({1;1;1.2;1.2;1;1;1;1;1.2;1.2;1.2;1.2},
MATCH(MONTH(BC$15),
{1,2,3,4,5,6,7,8,9,10,11,12})),
CONCATENATE($ES495," ",$L495)="RussOutdoor метро",
_xlpm.COEFF*
INDEX({0.8;0.9;1.1;1.1;1;1;1;1;1.1;1.1;1.1;1.1},
MATCH(MONTH(BC$15),
{1,2,3,4,5,6,7,8,9,10,11,12})),
$ES495&lt;&gt;"LisChannel",
_xlpm.COEFF,
$ES495&lt;&gt;"RussOutdoor",
_xlpm.COEFF))</f>
        <v/>
      </c>
      <c r="BD495" s="68">
        <f t="array" ref="BD495">
_xlfn.LET(_xlpm.COEFF,
IF($AW495+$AX495=0,0,IF(MAX(MIN($AX495,EOMONTH(BD$15,0))-MAX($AW495,BD$15)+1,)&gt;0,1,0)),
_xlfn.IFS(
$ES495="LisChannel",
_xlpm.COEFF*
INDEX({1;1;1.2;1.2;1;1;1;1;1.2;1.2;1.2;1.2},
MATCH(MONTH(BD$15),
{1,2,3,4,5,6,7,8,9,10,11,12})),
CONCATENATE($ES495," ",$L495)="RussOutdoor метро",
_xlpm.COEFF*
INDEX({0.8;0.9;1.1;1.1;1;1;1;1;1.1;1.1;1.1;1.1},
MATCH(MONTH(BD$15),
{1,2,3,4,5,6,7,8,9,10,11,12})),
$ES495&lt;&gt;"LisChannel",
_xlpm.COEFF,
$ES495&lt;&gt;"RussOutdoor",
_xlpm.COEFF))</f>
        <v/>
      </c>
      <c r="BE495" s="68">
        <f t="array" ref="BE495">
_xlfn.LET(_xlpm.COEFF,
IF($AW495+$AX495=0,0,IF(MAX(MIN($AX495,EOMONTH(BE$15,0))-MAX($AW495,BE$15)+1,)&gt;0,1,0)),
_xlfn.IFS(
$ES495="LisChannel",
_xlpm.COEFF*
INDEX({1;1;1.2;1.2;1;1;1;1;1.2;1.2;1.2;1.2},
MATCH(MONTH(BE$15),
{1,2,3,4,5,6,7,8,9,10,11,12})),
CONCATENATE($ES495," ",$L495)="RussOutdoor метро",
_xlpm.COEFF*
INDEX({0.8;0.9;1.1;1.1;1;1;1;1;1.1;1.1;1.1;1.1},
MATCH(MONTH(BE$15),
{1,2,3,4,5,6,7,8,9,10,11,12})),
$ES495&lt;&gt;"LisChannel",
_xlpm.COEFF,
$ES495&lt;&gt;"RussOutdoor",
_xlpm.COEFF))</f>
        <v/>
      </c>
      <c r="BF495" s="68">
        <f t="array" ref="BF495">
_xlfn.LET(_xlpm.COEFF,
IF($AW495+$AX495=0,0,IF(MAX(MIN($AX495,EOMONTH(BF$15,0))-MAX($AW495,BF$15)+1,)&gt;0,1,0)),
_xlfn.IFS(
$ES495="LisChannel",
_xlpm.COEFF*
INDEX({1;1;1.2;1.2;1;1;1;1;1.2;1.2;1.2;1.2},
MATCH(MONTH(BF$15),
{1,2,3,4,5,6,7,8,9,10,11,12})),
CONCATENATE($ES495," ",$L495)="RussOutdoor метро",
_xlpm.COEFF*
INDEX({0.8;0.9;1.1;1.1;1;1;1;1;1.1;1.1;1.1;1.1},
MATCH(MONTH(BF$15),
{1,2,3,4,5,6,7,8,9,10,11,12})),
$ES495&lt;&gt;"LisChannel",
_xlpm.COEFF,
$ES495&lt;&gt;"RussOutdoor",
_xlpm.COEFF))</f>
        <v/>
      </c>
      <c r="BG495" s="68">
        <f t="array" ref="BG495">
_xlfn.LET(_xlpm.COEFF,
IF($AW495+$AX495=0,0,IF(MAX(MIN($AX495,EOMONTH(BG$15,0))-MAX($AW495,BG$15)+1,)&gt;0,1,0)),
_xlfn.IFS(
$ES495="LisChannel",
_xlpm.COEFF*
INDEX({1;1;1.2;1.2;1;1;1;1;1.2;1.2;1.2;1.2},
MATCH(MONTH(BG$15),
{1,2,3,4,5,6,7,8,9,10,11,12})),
CONCATENATE($ES495," ",$L495)="RussOutdoor метро",
_xlpm.COEFF*
INDEX({0.8;0.9;1.1;1.1;1;1;1;1;1.1;1.1;1.1;1.1},
MATCH(MONTH(BG$15),
{1,2,3,4,5,6,7,8,9,10,11,12})),
$ES495&lt;&gt;"LisChannel",
_xlpm.COEFF,
$ES495&lt;&gt;"RussOutdoor",
_xlpm.COEFF))</f>
        <v/>
      </c>
      <c r="BH495" s="68">
        <f t="array" ref="BH495">
_xlfn.LET(_xlpm.COEFF,
IF($AW495+$AX495=0,0,IF(MAX(MIN($AX495,EOMONTH(BH$15,0))-MAX($AW495,BH$15)+1,)&gt;0,1,0)),
_xlfn.IFS(
$ES495="LisChannel",
_xlpm.COEFF*
INDEX({1;1;1.2;1.2;1;1;1;1;1.2;1.2;1.2;1.2},
MATCH(MONTH(BH$15),
{1,2,3,4,5,6,7,8,9,10,11,12})),
CONCATENATE($ES495," ",$L495)="RussOutdoor метро",
_xlpm.COEFF*
INDEX({0.8;0.9;1.1;1.1;1;1;1;1;1.1;1.1;1.1;1.1},
MATCH(MONTH(BH$15),
{1,2,3,4,5,6,7,8,9,10,11,12})),
$ES495&lt;&gt;"LisChannel",
_xlpm.COEFF,
$ES495&lt;&gt;"RussOutdoor",
_xlpm.COEFF))</f>
        <v/>
      </c>
      <c r="BI495" s="68">
        <f t="array" ref="BI495">
_xlfn.LET(_xlpm.COEFF,
IF($AW495+$AX495=0,0,IF(MAX(MIN($AX495,EOMONTH(BI$15,0))-MAX($AW495,BI$15)+1,)&gt;0,1,0)),
_xlfn.IFS(
$ES495="LisChannel",
_xlpm.COEFF*
INDEX({1;1;1.2;1.2;1;1;1;1;1.2;1.2;1.2;1.2},
MATCH(MONTH(BI$15),
{1,2,3,4,5,6,7,8,9,10,11,12})),
CONCATENATE($ES495," ",$L495)="RussOutdoor метро",
_xlpm.COEFF*
INDEX({0.8;0.9;1.1;1.1;1;1;1;1;1.1;1.1;1.1;1.1},
MATCH(MONTH(BI$15),
{1,2,3,4,5,6,7,8,9,10,11,12})),
$ES495&lt;&gt;"LisChannel",
_xlpm.COEFF,
$ES495&lt;&gt;"RussOutdoor",
_xlpm.COEFF))</f>
        <v/>
      </c>
      <c r="BJ495" s="68">
        <f t="array" ref="BJ495">
_xlfn.LET(_xlpm.COEFF,
IF($AW495+$AX495=0,0,IF(MAX(MIN($AX495,EOMONTH(BJ$15,0))-MAX($AW495,BJ$15)+1,)&gt;0,1,0)),
_xlfn.IFS(
$ES495="LisChannel",
_xlpm.COEFF*
INDEX({1;1;1.2;1.2;1;1;1;1;1.2;1.2;1.2;1.2},
MATCH(MONTH(BJ$15),
{1,2,3,4,5,6,7,8,9,10,11,12})),
CONCATENATE($ES495," ",$L495)="RussOutdoor метро",
_xlpm.COEFF*
INDEX({0.8;0.9;1.1;1.1;1;1;1;1;1.1;1.1;1.1;1.1},
MATCH(MONTH(BJ$15),
{1,2,3,4,5,6,7,8,9,10,11,12})),
$ES495&lt;&gt;"LisChannel",
_xlpm.COEFF,
$ES495&lt;&gt;"RussOutdoor",
_xlpm.COEFF))</f>
        <v/>
      </c>
      <c r="BK495" s="68">
        <f t="array" ref="BK495">
_xlfn.LET(_xlpm.COEFF,
IF($AW495+$AX495=0,0,IF(MAX(MIN($AX495,EOMONTH(BK$15,0))-MAX($AW495,BK$15)+1,)&gt;0,1,0)),
_xlfn.IFS(
$ES495="LisChannel",
_xlpm.COEFF*
INDEX({1;1;1.2;1.2;1;1;1;1;1.2;1.2;1.2;1.2},
MATCH(MONTH(BK$15),
{1,2,3,4,5,6,7,8,9,10,11,12})),
CONCATENATE($ES495," ",$L495)="RussOutdoor метро",
_xlpm.COEFF*
INDEX({0.8;0.9;1.1;1.1;1;1;1;1;1.1;1.1;1.1;1.1},
MATCH(MONTH(BK$15),
{1,2,3,4,5,6,7,8,9,10,11,12})),
$ES495&lt;&gt;"LisChannel",
_xlpm.COEFF,
$ES495&lt;&gt;"RussOutdoor",
_xlpm.COEFF))</f>
        <v/>
      </c>
      <c r="BL495" s="62">
        <f>COUNTIFS($AZ495:$BK495,"&gt;0")</f>
        <v/>
      </c>
      <c r="BM495" s="65" t="n"/>
      <c r="BN495" s="125">
        <f>$DJ495</f>
        <v/>
      </c>
      <c r="BO495" s="63">
        <f>$DQ495</f>
        <v/>
      </c>
      <c r="BP495" s="125">
        <f>
IFERROR(
IF($BL495=0,0,
$BN495*(1-$BO495)),
0)</f>
        <v/>
      </c>
      <c r="BQ495" s="125">
        <f t="array" ref="BQ495">
IFERROR(
_xlfn.IFS(
$DH495="день_1",
$BP495*$BL495/($AX495-$AW495+1)*AZ495*(DAY(EOMONTH(AZ$15,0))),
$DH495="день_2",
$BP495/30*MAX(MIN($AX495,EOMONTH(AZ$15,0))-MAX($AW495,AZ$15)+1,),
$DH495="раб.день",
$BP495/30*(IFERROR(
_xlfn.LET(_xlpm.VD,
CHOOSE(
{1;2;3;4;5;6;7;8;9;10;11;12;13;14;15;16;17;18},
45658,45659,45660,45661,45662,45663,45664,45665,45711,45724,45778,45779,45785,45786,45820,45821,45965,46022),
_xlfn.LET(_xlpm.DD,
MAX(MIN($AX495,EOMONTH(AZ$15,0))-MAX($AW495,AZ$15),),
_xlfn.IFS(
AND(MONTH($AW495)=MONTH(AZ$15),MONTH($AX495)&lt;&gt;MONTH(AZ$15)),
NETWORKDAYS.INTL($AW495,$AW495+_xlpm.DD,1,_xlpm.VD),
AND(MONTH($AW495)&lt;&gt;MONTH(AZ$15),MONTH($AX495)=MONTH(AZ$15)),
NETWORKDAYS.INTL(($AX495)-_xlpm.DD,$AX495,1,_xlpm.VD),
AND(MONTH($AW495)&lt;MONTH(AZ$15),MONTH($AX495)&gt;MONTH(AZ$15)),
NETWORKDAYS.INTL((EOMONTH(AZ$15-1,1))-_xlpm.DD,EOMONTH(AZ$15-1,1),1,_xlpm.VD),
AND(MONTH($AW495)=MONTH(AZ$15),MONTH($AX495)=MONTH(AZ$15)),
NETWORKDAYS.INTL($AW495,$AX495,1,_xlpm.VD)))),0)),
$DH495="месяц",
$BP495*AZ495,
$DH495="неделя",
$BP495*AZ495/7*(ROUNDUP((DAY(EOMONTH(AZ$15,0)))/4,0))),
0)</f>
        <v/>
      </c>
      <c r="BR495" s="125">
        <f t="array" ref="BR495">
IFERROR(
_xlfn.IFS(
$DH495="день_1",
$BP495*$BL495/($AX495-$AW495+1)*BA495*(DAY(EOMONTH(BA$15,0))),
$DH495="день_2",
$BP495/30*MAX(MIN($AX495,EOMONTH(BA$15,0))-MAX($AW495,BA$15)+1,),
$DH495="раб.день",
$BP495/30*(IFERROR(
_xlfn.LET(_xlpm.VD,
CHOOSE(
{1;2;3;4;5;6;7;8;9;10;11;12;13;14;15;16;17;18},
45658,45659,45660,45661,45662,45663,45664,45665,45711,45724,45778,45779,45785,45786,45820,45821,45965,46022),
_xlfn.LET(_xlpm.DD,
MAX(MIN($AX495,EOMONTH(BA$15,0))-MAX($AW495,BA$15),),
_xlfn.IFS(
AND(MONTH($AW495)=MONTH(BA$15),MONTH($AX495)&lt;&gt;MONTH(BA$15)),
NETWORKDAYS.INTL($AW495,$AW495+_xlpm.DD,1,_xlpm.VD),
AND(MONTH($AW495)&lt;&gt;MONTH(BA$15),MONTH($AX495)=MONTH(BA$15)),
NETWORKDAYS.INTL(($AX495)-_xlpm.DD,$AX495,1,_xlpm.VD),
AND(MONTH($AW495)&lt;MONTH(BA$15),MONTH($AX495)&gt;MONTH(BA$15)),
NETWORKDAYS.INTL((EOMONTH(BA$15-1,1))-_xlpm.DD,EOMONTH(BA$15-1,1),1,_xlpm.VD),
AND(MONTH($AW495)=MONTH(BA$15),MONTH($AX495)=MONTH(BA$15)),
NETWORKDAYS.INTL($AW495,$AX495,1,_xlpm.VD)))),0)),
$DH495="месяц",
$BP495*BA495,
$DH495="неделя",
$BP495*BA495/7*(ROUNDUP((DAY(EOMONTH(BA$15,0)))/4,0))),
0)</f>
        <v/>
      </c>
      <c r="BS495" s="125">
        <f t="array" ref="BS495">
IFERROR(
_xlfn.IFS(
$DH495="день_1",
$BP495*$BL495/($AX495-$AW495+1)*BB495*(DAY(EOMONTH(BB$15,0))),
$DH495="день_2",
$BP495/30*MAX(MIN($AX495,EOMONTH(BB$15,0))-MAX($AW495,BB$15)+1,),
$DH495="раб.день",
$BP495/30*(IFERROR(
_xlfn.LET(_xlpm.VD,
CHOOSE(
{1;2;3;4;5;6;7;8;9;10;11;12;13;14;15;16;17;18},
45658,45659,45660,45661,45662,45663,45664,45665,45711,45724,45778,45779,45785,45786,45820,45821,45965,46022),
_xlfn.LET(_xlpm.DD,
MAX(MIN($AX495,EOMONTH(BB$15,0))-MAX($AW495,BB$15),),
_xlfn.IFS(
AND(MONTH($AW495)=MONTH(BB$15),MONTH($AX495)&lt;&gt;MONTH(BB$15)),
NETWORKDAYS.INTL($AW495,$AW495+_xlpm.DD,1,_xlpm.VD),
AND(MONTH($AW495)&lt;&gt;MONTH(BB$15),MONTH($AX495)=MONTH(BB$15)),
NETWORKDAYS.INTL(($AX495)-_xlpm.DD,$AX495,1,_xlpm.VD),
AND(MONTH($AW495)&lt;MONTH(BB$15),MONTH($AX495)&gt;MONTH(BB$15)),
NETWORKDAYS.INTL((EOMONTH(BB$15-1,1))-_xlpm.DD,EOMONTH(BB$15-1,1),1,_xlpm.VD),
AND(MONTH($AW495)=MONTH(BB$15),MONTH($AX495)=MONTH(BB$15)),
NETWORKDAYS.INTL($AW495,$AX495,1,_xlpm.VD)))),0)),
$DH495="месяц",
$BP495*BB495,
$DH495="неделя",
$BP495*BB495/7*(ROUNDUP((DAY(EOMONTH(BB$15,0)))/4,0))),
0)</f>
        <v/>
      </c>
      <c r="BT495" s="125">
        <f t="array" ref="BT495">
IFERROR(
_xlfn.IFS(
$DH495="день_1",
$BP495*$BL495/($AX495-$AW495+1)*BC495*(DAY(EOMONTH(BC$15,0))),
$DH495="день_2",
$BP495/30*MAX(MIN($AX495,EOMONTH(BC$15,0))-MAX($AW495,BC$15)+1,),
$DH495="раб.день",
$BP495/30*(IFERROR(
_xlfn.LET(_xlpm.VD,
CHOOSE(
{1;2;3;4;5;6;7;8;9;10;11;12;13;14;15;16;17;18},
45658,45659,45660,45661,45662,45663,45664,45665,45711,45724,45778,45779,45785,45786,45820,45821,45965,46022),
_xlfn.LET(_xlpm.DD,
MAX(MIN($AX495,EOMONTH(BC$15,0))-MAX($AW495,BC$15),),
_xlfn.IFS(
AND(MONTH($AW495)=MONTH(BC$15),MONTH($AX495)&lt;&gt;MONTH(BC$15)),
NETWORKDAYS.INTL($AW495,$AW495+_xlpm.DD,1,_xlpm.VD),
AND(MONTH($AW495)&lt;&gt;MONTH(BC$15),MONTH($AX495)=MONTH(BC$15)),
NETWORKDAYS.INTL(($AX495)-_xlpm.DD,$AX495,1,_xlpm.VD),
AND(MONTH($AW495)&lt;MONTH(BC$15),MONTH($AX495)&gt;MONTH(BC$15)),
NETWORKDAYS.INTL((EOMONTH(BC$15-1,1))-_xlpm.DD,EOMONTH(BC$15-1,1),1,_xlpm.VD),
AND(MONTH($AW495)=MONTH(BC$15),MONTH($AX495)=MONTH(BC$15)),
NETWORKDAYS.INTL($AW495,$AX495,1,_xlpm.VD)))),0)),
$DH495="месяц",
$BP495*BC495,
$DH495="неделя",
$BP495*BC495/7*(ROUNDUP((DAY(EOMONTH(BC$15,0)))/4,0))),
0)</f>
        <v/>
      </c>
      <c r="BU495" s="125">
        <f t="array" ref="BU495">
IFERROR(
_xlfn.IFS(
$DH495="день_1",
$BP495*$BL495/($AX495-$AW495+1)*BD495*(DAY(EOMONTH(BD$15,0))),
$DH495="день_2",
$BP495/30*MAX(MIN($AX495,EOMONTH(BD$15,0))-MAX($AW495,BD$15)+1,),
$DH495="раб.день",
$BP495/30*(IFERROR(
_xlfn.LET(_xlpm.VD,
CHOOSE(
{1;2;3;4;5;6;7;8;9;10;11;12;13;14;15;16;17;18},
45658,45659,45660,45661,45662,45663,45664,45665,45711,45724,45778,45779,45785,45786,45820,45821,45965,46022),
_xlfn.LET(_xlpm.DD,
MAX(MIN($AX495,EOMONTH(BD$15,0))-MAX($AW495,BD$15),),
_xlfn.IFS(
AND(MONTH($AW495)=MONTH(BD$15),MONTH($AX495)&lt;&gt;MONTH(BD$15)),
NETWORKDAYS.INTL($AW495,$AW495+_xlpm.DD,1,_xlpm.VD),
AND(MONTH($AW495)&lt;&gt;MONTH(BD$15),MONTH($AX495)=MONTH(BD$15)),
NETWORKDAYS.INTL(($AX495)-_xlpm.DD,$AX495,1,_xlpm.VD),
AND(MONTH($AW495)&lt;MONTH(BD$15),MONTH($AX495)&gt;MONTH(BD$15)),
NETWORKDAYS.INTL((EOMONTH(BD$15-1,1))-_xlpm.DD,EOMONTH(BD$15-1,1),1,_xlpm.VD),
AND(MONTH($AW495)=MONTH(BD$15),MONTH($AX495)=MONTH(BD$15)),
NETWORKDAYS.INTL($AW495,$AX495,1,_xlpm.VD)))),0)),
$DH495="месяц",
$BP495*BD495,
$DH495="неделя",
$BP495*BD495/7*(ROUNDUP((DAY(EOMONTH(BD$15,0)))/4,0))),
0)</f>
        <v/>
      </c>
      <c r="BV495" s="125">
        <f t="array" ref="BV495">
IFERROR(
_xlfn.IFS(
$DH495="день_1",
$BP495*$BL495/($AX495-$AW495+1)*BE495*(DAY(EOMONTH(BE$15,0))),
$DH495="день_2",
$BP495/30*MAX(MIN($AX495,EOMONTH(BE$15,0))-MAX($AW495,BE$15)+1,),
$DH495="раб.день",
$BP495/30*(IFERROR(
_xlfn.LET(_xlpm.VD,
CHOOSE(
{1;2;3;4;5;6;7;8;9;10;11;12;13;14;15;16;17;18},
45658,45659,45660,45661,45662,45663,45664,45665,45711,45724,45778,45779,45785,45786,45820,45821,45965,46022),
_xlfn.LET(_xlpm.DD,
MAX(MIN($AX495,EOMONTH(BE$15,0))-MAX($AW495,BE$15),),
_xlfn.IFS(
AND(MONTH($AW495)=MONTH(BE$15),MONTH($AX495)&lt;&gt;MONTH(BE$15)),
NETWORKDAYS.INTL($AW495,$AW495+_xlpm.DD,1,_xlpm.VD),
AND(MONTH($AW495)&lt;&gt;MONTH(BE$15),MONTH($AX495)=MONTH(BE$15)),
NETWORKDAYS.INTL(($AX495)-_xlpm.DD,$AX495,1,_xlpm.VD),
AND(MONTH($AW495)&lt;MONTH(BE$15),MONTH($AX495)&gt;MONTH(BE$15)),
NETWORKDAYS.INTL((EOMONTH(BE$15-1,1))-_xlpm.DD,EOMONTH(BE$15-1,1),1,_xlpm.VD),
AND(MONTH($AW495)=MONTH(BE$15),MONTH($AX495)=MONTH(BE$15)),
NETWORKDAYS.INTL($AW495,$AX495,1,_xlpm.VD)))),0)),
$DH495="месяц",
$BP495*BE495,
$DH495="неделя",
$BP495*BE495/7*(ROUNDUP((DAY(EOMONTH(BE$15,0)))/4,0))),
0)</f>
        <v/>
      </c>
      <c r="BW495" s="125">
        <f t="array" ref="BW495">
IFERROR(
_xlfn.IFS(
$DH495="день_1",
$BP495*$BL495/($AX495-$AW495+1)*BF495*(DAY(EOMONTH(BF$15,0))),
$DH495="день_2",
$BP495/30*MAX(MIN($AX495,EOMONTH(BF$15,0))-MAX($AW495,BF$15)+1,),
$DH495="раб.день",
$BP495/30*(IFERROR(
_xlfn.LET(_xlpm.VD,
CHOOSE(
{1;2;3;4;5;6;7;8;9;10;11;12;13;14;15;16;17;18},
45658,45659,45660,45661,45662,45663,45664,45665,45711,45724,45778,45779,45785,45786,45820,45821,45965,46022),
_xlfn.LET(_xlpm.DD,
MAX(MIN($AX495,EOMONTH(BF$15,0))-MAX($AW495,BF$15),),
_xlfn.IFS(
AND(MONTH($AW495)=MONTH(BF$15),MONTH($AX495)&lt;&gt;MONTH(BF$15)),
NETWORKDAYS.INTL($AW495,$AW495+_xlpm.DD,1,_xlpm.VD),
AND(MONTH($AW495)&lt;&gt;MONTH(BF$15),MONTH($AX495)=MONTH(BF$15)),
NETWORKDAYS.INTL(($AX495)-_xlpm.DD,$AX495,1,_xlpm.VD),
AND(MONTH($AW495)&lt;MONTH(BF$15),MONTH($AX495)&gt;MONTH(BF$15)),
NETWORKDAYS.INTL((EOMONTH(BF$15-1,1))-_xlpm.DD,EOMONTH(BF$15-1,1),1,_xlpm.VD),
AND(MONTH($AW495)=MONTH(BF$15),MONTH($AX495)=MONTH(BF$15)),
NETWORKDAYS.INTL($AW495,$AX495,1,_xlpm.VD)))),0)),
$DH495="месяц",
$BP495*BF495,
$DH495="неделя",
$BP495*BF495/7*(ROUNDUP((DAY(EOMONTH(BF$15,0)))/4,0))),
0)</f>
        <v/>
      </c>
      <c r="BX495" s="125">
        <f t="array" ref="BX495">
IFERROR(
_xlfn.IFS(
$DH495="день_1",
$BP495*$BL495/($AX495-$AW495+1)*BG495*(DAY(EOMONTH(BG$15,0))),
$DH495="день_2",
$BP495/30*MAX(MIN($AX495,EOMONTH(BG$15,0))-MAX($AW495,BG$15)+1,),
$DH495="раб.день",
$BP495/30*(IFERROR(
_xlfn.LET(_xlpm.VD,
CHOOSE(
{1;2;3;4;5;6;7;8;9;10;11;12;13;14;15;16;17;18},
45658,45659,45660,45661,45662,45663,45664,45665,45711,45724,45778,45779,45785,45786,45820,45821,45965,46022),
_xlfn.LET(_xlpm.DD,
MAX(MIN($AX495,EOMONTH(BG$15,0))-MAX($AW495,BG$15),),
_xlfn.IFS(
AND(MONTH($AW495)=MONTH(BG$15),MONTH($AX495)&lt;&gt;MONTH(BG$15)),
NETWORKDAYS.INTL($AW495,$AW495+_xlpm.DD,1,_xlpm.VD),
AND(MONTH($AW495)&lt;&gt;MONTH(BG$15),MONTH($AX495)=MONTH(BG$15)),
NETWORKDAYS.INTL(($AX495)-_xlpm.DD,$AX495,1,_xlpm.VD),
AND(MONTH($AW495)&lt;MONTH(BG$15),MONTH($AX495)&gt;MONTH(BG$15)),
NETWORKDAYS.INTL((EOMONTH(BG$15-1,1))-_xlpm.DD,EOMONTH(BG$15-1,1),1,_xlpm.VD),
AND(MONTH($AW495)=MONTH(BG$15),MONTH($AX495)=MONTH(BG$15)),
NETWORKDAYS.INTL($AW495,$AX495,1,_xlpm.VD)))),0)),
$DH495="месяц",
$BP495*BG495,
$DH495="неделя",
$BP495*BG495/7*(ROUNDUP((DAY(EOMONTH(BG$15,0)))/4,0))),
0)</f>
        <v/>
      </c>
      <c r="BY495" s="125">
        <f t="array" ref="BY495">
IFERROR(
_xlfn.IFS(
$DH495="день_1",
$BP495*$BL495/($AX495-$AW495+1)*BH495*(DAY(EOMONTH(BH$15,0))),
$DH495="день_2",
$BP495/30*MAX(MIN($AX495,EOMONTH(BH$15,0))-MAX($AW495,BH$15)+1,),
$DH495="раб.день",
$BP495/30*(IFERROR(
_xlfn.LET(_xlpm.VD,
CHOOSE(
{1;2;3;4;5;6;7;8;9;10;11;12;13;14;15;16;17;18},
45658,45659,45660,45661,45662,45663,45664,45665,45711,45724,45778,45779,45785,45786,45820,45821,45965,46022),
_xlfn.LET(_xlpm.DD,
MAX(MIN($AX495,EOMONTH(BH$15,0))-MAX($AW495,BH$15),),
_xlfn.IFS(
AND(MONTH($AW495)=MONTH(BH$15),MONTH($AX495)&lt;&gt;MONTH(BH$15)),
NETWORKDAYS.INTL($AW495,$AW495+_xlpm.DD,1,_xlpm.VD),
AND(MONTH($AW495)&lt;&gt;MONTH(BH$15),MONTH($AX495)=MONTH(BH$15)),
NETWORKDAYS.INTL(($AX495)-_xlpm.DD,$AX495,1,_xlpm.VD),
AND(MONTH($AW495)&lt;MONTH(BH$15),MONTH($AX495)&gt;MONTH(BH$15)),
NETWORKDAYS.INTL((EOMONTH(BH$15-1,1))-_xlpm.DD,EOMONTH(BH$15-1,1),1,_xlpm.VD),
AND(MONTH($AW495)=MONTH(BH$15),MONTH($AX495)=MONTH(BH$15)),
NETWORKDAYS.INTL($AW495,$AX495,1,_xlpm.VD)))),0)),
$DH495="месяц",
$BP495*BH495,
$DH495="неделя",
$BP495*BH495/7*(ROUNDUP((DAY(EOMONTH(BH$15,0)))/4,0))),
0)</f>
        <v/>
      </c>
      <c r="BZ495" s="125">
        <f t="array" ref="BZ495">
IFERROR(
_xlfn.IFS(
$DH495="день_1",
$BP495*$BL495/($AX495-$AW495+1)*BI495*(DAY(EOMONTH(BI$15,0))),
$DH495="день_2",
$BP495/30*MAX(MIN($AX495,EOMONTH(BI$15,0))-MAX($AW495,BI$15)+1,),
$DH495="раб.день",
$BP495/30*(IFERROR(
_xlfn.LET(_xlpm.VD,
CHOOSE(
{1;2;3;4;5;6;7;8;9;10;11;12;13;14;15;16;17;18},
45658,45659,45660,45661,45662,45663,45664,45665,45711,45724,45778,45779,45785,45786,45820,45821,45965,46022),
_xlfn.LET(_xlpm.DD,
MAX(MIN($AX495,EOMONTH(BI$15,0))-MAX($AW495,BI$15),),
_xlfn.IFS(
AND(MONTH($AW495)=MONTH(BI$15),MONTH($AX495)&lt;&gt;MONTH(BI$15)),
NETWORKDAYS.INTL($AW495,$AW495+_xlpm.DD,1,_xlpm.VD),
AND(MONTH($AW495)&lt;&gt;MONTH(BI$15),MONTH($AX495)=MONTH(BI$15)),
NETWORKDAYS.INTL(($AX495)-_xlpm.DD,$AX495,1,_xlpm.VD),
AND(MONTH($AW495)&lt;MONTH(BI$15),MONTH($AX495)&gt;MONTH(BI$15)),
NETWORKDAYS.INTL((EOMONTH(BI$15-1,1))-_xlpm.DD,EOMONTH(BI$15-1,1),1,_xlpm.VD),
AND(MONTH($AW495)=MONTH(BI$15),MONTH($AX495)=MONTH(BI$15)),
NETWORKDAYS.INTL($AW495,$AX495,1,_xlpm.VD)))),0)),
$DH495="месяц",
$BP495*BI495,
$DH495="неделя",
$BP495*BI495/7*(ROUNDUP((DAY(EOMONTH(BI$15,0)))/4,0))),
0)</f>
        <v/>
      </c>
      <c r="CA495" s="125">
        <f t="array" ref="CA495">
IFERROR(
_xlfn.IFS(
$DH495="день_1",
$BP495*$BL495/($AX495-$AW495+1)*BJ495*(DAY(EOMONTH(BJ$15,0))),
$DH495="день_2",
$BP495/30*MAX(MIN($AX495,EOMONTH(BJ$15,0))-MAX($AW495,BJ$15)+1,),
$DH495="раб.день",
$BP495/30*(IFERROR(
_xlfn.LET(_xlpm.VD,
CHOOSE(
{1;2;3;4;5;6;7;8;9;10;11;12;13;14;15;16;17;18},
45658,45659,45660,45661,45662,45663,45664,45665,45711,45724,45778,45779,45785,45786,45820,45821,45965,46022),
_xlfn.LET(_xlpm.DD,
MAX(MIN($AX495,EOMONTH(BJ$15,0))-MAX($AW495,BJ$15),),
_xlfn.IFS(
AND(MONTH($AW495)=MONTH(BJ$15),MONTH($AX495)&lt;&gt;MONTH(BJ$15)),
NETWORKDAYS.INTL($AW495,$AW495+_xlpm.DD,1,_xlpm.VD),
AND(MONTH($AW495)&lt;&gt;MONTH(BJ$15),MONTH($AX495)=MONTH(BJ$15)),
NETWORKDAYS.INTL(($AX495)-_xlpm.DD,$AX495,1,_xlpm.VD),
AND(MONTH($AW495)&lt;MONTH(BJ$15),MONTH($AX495)&gt;MONTH(BJ$15)),
NETWORKDAYS.INTL((EOMONTH(BJ$15-1,1))-_xlpm.DD,EOMONTH(BJ$15-1,1),1,_xlpm.VD),
AND(MONTH($AW495)=MONTH(BJ$15),MONTH($AX495)=MONTH(BJ$15)),
NETWORKDAYS.INTL($AW495,$AX495,1,_xlpm.VD)))),0)),
$DH495="месяц",
$BP495*BJ495,
$DH495="неделя",
$BP495*BJ495/7*(ROUNDUP((DAY(EOMONTH(BJ$15,0)))/4,0))),
0)</f>
        <v/>
      </c>
      <c r="CB495" s="125">
        <f t="array" ref="CB495">
IFERROR(
_xlfn.IFS(
$DH495="день_1",
$BP495*$BL495/($AX495-$AW495+1)*BK495*(DAY(EOMONTH(BK$15,0))),
$DH495="день_2",
$BP495/30*MAX(MIN($AX495,EOMONTH(BK$15,0))-MAX($AW495,BK$15)+1,),
$DH495="раб.день",
$BP495/30*(IFERROR(
_xlfn.LET(_xlpm.VD,
CHOOSE(
{1;2;3;4;5;6;7;8;9;10;11;12;13;14;15;16;17;18},
45658,45659,45660,45661,45662,45663,45664,45665,45711,45724,45778,45779,45785,45786,45820,45821,45965,46022),
_xlfn.LET(_xlpm.DD,
MAX(MIN($AX495,EOMONTH(BK$15,0))-MAX($AW495,BK$15),),
_xlfn.IFS(
AND(MONTH($AW495)=MONTH(BK$15),MONTH($AX495)&lt;&gt;MONTH(BK$15)),
NETWORKDAYS.INTL($AW495,$AW495+_xlpm.DD,1,_xlpm.VD),
AND(MONTH($AW495)&lt;&gt;MONTH(BK$15),MONTH($AX495)=MONTH(BK$15)),
NETWORKDAYS.INTL(($AX495)-_xlpm.DD,$AX495,1,_xlpm.VD),
AND(MONTH($AW495)&lt;MONTH(BK$15),MONTH($AX495)&gt;MONTH(BK$15)),
NETWORKDAYS.INTL((EOMONTH(BK$15-1,1))-_xlpm.DD,EOMONTH(BK$15-1,1),1,_xlpm.VD),
AND(MONTH($AW495)=MONTH(BK$15),MONTH($AX495)=MONTH(BK$15)),
NETWORKDAYS.INTL($AW495,$AX495,1,_xlpm.VD)))),0)),
$DH495="месяц",
$BP495*BK495,
$DH495="неделя",
$BP495*BK495/7*(ROUNDUP((DAY(EOMONTH(BK$15,0)))/4,0))),
0)</f>
        <v/>
      </c>
      <c r="CC495" s="125">
        <f>SUM($BQ495:$CB495)</f>
        <v/>
      </c>
      <c r="CD495" s="126">
        <f>SUM($EH495:$EH495)</f>
        <v/>
      </c>
      <c r="CE495" s="126">
        <f>$CD495*$AB495</f>
        <v/>
      </c>
      <c r="CF495" s="126">
        <f>SUM($EK495:$EK495)</f>
        <v/>
      </c>
      <c r="CG495" s="126">
        <f>$CF495*$AB495</f>
        <v/>
      </c>
      <c r="CH495" s="126">
        <f>SUM($CC495,$CE495,$CG495)</f>
        <v/>
      </c>
      <c r="CI495" s="126">
        <f>$CH495*(1+$CM495)</f>
        <v/>
      </c>
      <c r="CJ495" s="127" t="n">
        <v>0</v>
      </c>
      <c r="CK495" s="126">
        <f>SUM($CH495:$CH495)*(1+$CJ495)</f>
        <v/>
      </c>
      <c r="CL495" s="126">
        <f>SUM($CH495:$CH495)*(1+$CM495)</f>
        <v/>
      </c>
      <c r="CM495" s="59" t="inlineStr">
        <is>
          <t>20%</t>
        </is>
      </c>
      <c r="CN495" s="59" t="n"/>
      <c r="CO495" s="72" t="n"/>
      <c r="CP495" s="59" t="n"/>
      <c r="CQ495" s="73" t="n"/>
      <c r="CR495" s="73" t="n"/>
      <c r="CS495" s="73" t="n"/>
      <c r="CT495" s="72" t="n"/>
      <c r="CU495" s="79" t="inlineStr">
        <is>
          <t> </t>
        </is>
      </c>
      <c r="CV495" s="60" t="n"/>
      <c r="CW495" s="60" t="n"/>
      <c r="CX495" s="60" t="n"/>
      <c r="CY495" s="127">
        <f>IFERROR(($CC495-$EE495)/($EE495/(1-$DQ495)),0)</f>
        <v/>
      </c>
      <c r="CZ495" s="127">
        <f>IFERROR(1-$EI495/($CE495),0)</f>
        <v/>
      </c>
      <c r="DA495" s="127">
        <f>IFERROR(1-$EL495/($CG495),0)</f>
        <v/>
      </c>
      <c r="DB495" s="126">
        <f>ROUND(IFERROR(($CI495/(1+$CM495)-$EN495),0),2)</f>
        <v/>
      </c>
      <c r="DC495" s="128" t="n"/>
      <c r="DD495" s="125" t="n"/>
      <c r="DE495" s="75" t="n">
        <v>0</v>
      </c>
      <c r="DF495" s="128" t="n"/>
      <c r="DG495" s="125">
        <f>IF($DC495=0,0,$DD495*($DC495*100%-$DE495*$DF495))*SUM($AB495:$AB495)</f>
        <v/>
      </c>
      <c r="DH495" s="129" t="inlineStr">
        <is>
          <t>месяц</t>
        </is>
      </c>
      <c r="DI495" s="130">
        <f t="array" ref="DI495">IFERROR(
IF($ES495="LisChannel",
(ROUND(((INDEX({174.625;153.888888888889;130.972222222222},MATCH($AI495,{2;3;4}),0))*$AG495*$AI495),2)),0),0)</f>
        <v/>
      </c>
      <c r="DJ495" s="130">
        <f>
_xlfn.LET(_xlpm.X,
IFERROR(
IF($ES495="НовиковТВ",
(_xlfn.LET(_xlpm.NTV,
_xlfn.LET(_xlpm.MIN,350000,
IF(SUMIFS($DI:$DI,$ES:$ES,"НовиковТВ")&lt;=_xlpm.MIN,
(SUMIFS($DI:$DI,$ES:$ES,"НовиковТВ")/(COUNTIFS($ES:$ES,"НовиковТВ")))*_xlpm.MIN/SUMIFS($DI:$DI,$ES:$ES,"НовиковТВ"),
DI495)),
_xlpm.NTV+$DG495/(1-(1-(_xlpm.NTV)*(1-$DL495)*(1-$DM495)*(1-$DN495)*(1-$DO495)*(1-$DP495)/_xlpm.NTV))))/(1+$EP495),
$DI495+$DG495/(1-(1-($DI495)*(1-$DL495)*(1-$DM495)*(1-$DN495)*(1-$DO495)*(1-$DP495)/$DI495))),
0),
_xlpm.X*(1+$CM495)*(1+$CW495)-_xlpm.X*(1+$CM495)+_xlpm.X)</f>
        <v/>
      </c>
      <c r="DK495" s="125" t="inlineStr">
        <is>
          <t>послед.</t>
        </is>
      </c>
      <c r="DL495" s="63" t="n">
        <v>0</v>
      </c>
      <c r="DM495" s="63" t="n">
        <v>0</v>
      </c>
      <c r="DN495" s="63" t="n">
        <v>0</v>
      </c>
      <c r="DO495" s="63" t="n">
        <v>0</v>
      </c>
      <c r="DP495" s="63" t="n">
        <v>0</v>
      </c>
      <c r="DQ495" s="63">
        <f t="array" ref="DQ495">IFERROR(_xlfn.IFS(
$DK495="послед.",1-(1-$DL495)*(1-$DM495)*(1-$DN495)*(1-$DO495)*(1-$DP495),
$DK495="сумм.",$DL495+$DM495+$DN495+$DO495+$DP495),
0)</f>
        <v/>
      </c>
      <c r="DR495" s="125">
        <f t="array" ref="DR495">
IFERROR(
_xlfn.IFS(
$BL495=0,
0,
$BL495&gt;0,
_xlfn.IFS($DK495="послед.",
$DJ495*(1-$DL495)*(1-$DM495)*(1-$DN495)*(1-$DO495)*(1-$DP495),
$DK495="сумм.",
$DJ495*(1-($DL495+$DM495+$DN495+$DO495+$DP495)))),0)</f>
        <v/>
      </c>
      <c r="DS495" s="125">
        <f t="array" ref="DS495">
IFERROR(_xlfn.IFS(
$DH495="день_1",
$DR495*$BL495/($AX495-$AW495+1)*AZ495*(DAY(EOMONTH(AZ$15,0))),
$DH495="день_2",
$DR495/30*MAX(MIN($AX495,EOMONTH(AZ$15,0))-MAX($AW495,AZ$15)+1,),
$DH495="раб.день",
$DR495/30*(IFERROR(
_xlfn.LET(_xlpm.VD,
CHOOSE(
{1;2;3;4;5;6;7;8;9;10;11;12;13;14;15;16;17;18},
45658,45659,45660,45661,45662,45663,45664,45665,45711,45724,45778,45779,45785,45786,45820,45821,45965,46022),
_xlfn.LET(_xlpm.DD,
MAX(MIN($AX495,EOMONTH(AZ$15,0))-MAX($AW495,AZ$15),),
_xlfn.IFS(
AND(MONTH($AW495)=MONTH(AZ$15),MONTH($AX495)&lt;&gt;MONTH(AZ$15)),
NETWORKDAYS.INTL($AW495,$AW495+_xlpm.DD,1,_xlpm.VD),
AND(MONTH($AW495)&lt;&gt;MONTH(AZ$15),MONTH($AX495)=MONTH(AZ$15)),
NETWORKDAYS.INTL(($AX495)-_xlpm.DD,$AX495,1,_xlpm.VD),
AND(MONTH($AW495)&lt;MONTH(AZ$15),MONTH($AX495)&gt;MONTH(AZ$15)),
NETWORKDAYS.INTL((EOMONTH(AZ$15-1,1))-_xlpm.DD,EOMONTH(AZ$15-1,1),1,_xlpm.VD),
AND(MONTH($AW495)=MONTH(AZ$15),MONTH($AX495)=MONTH(AZ$15)),
NETWORKDAYS.INTL($AW495,$AX495,1,_xlpm.VD)))),0)),
$DH495="месяц",
$DR495*AZ495,
$DH495="неделя",
$DR495*AZ495/7*(ROUNDUP((DAY(EOMONTH(AZ$15,0)))/4,0))),
0)</f>
        <v/>
      </c>
      <c r="DT495" s="125">
        <f t="array" ref="DT495">
IFERROR(_xlfn.IFS(
$DH495="день_1",
$DR495*$BL495/($AX495-$AW495+1)*BA495*(DAY(EOMONTH(BA$15,0))),
$DH495="день_2",
$DR495/30*MAX(MIN($AX495,EOMONTH(BA$15,0))-MAX($AW495,BA$15)+1,),
$DH495="раб.день",
$DR495/30*(IFERROR(
_xlfn.LET(_xlpm.VD,
CHOOSE(
{1;2;3;4;5;6;7;8;9;10;11;12;13;14;15;16;17;18},
45658,45659,45660,45661,45662,45663,45664,45665,45711,45724,45778,45779,45785,45786,45820,45821,45965,46022),
_xlfn.LET(_xlpm.DD,
MAX(MIN($AX495,EOMONTH(BA$15,0))-MAX($AW495,BA$15),),
_xlfn.IFS(
AND(MONTH($AW495)=MONTH(BA$15),MONTH($AX495)&lt;&gt;MONTH(BA$15)),
NETWORKDAYS.INTL($AW495,$AW495+_xlpm.DD,1,_xlpm.VD),
AND(MONTH($AW495)&lt;&gt;MONTH(BA$15),MONTH($AX495)=MONTH(BA$15)),
NETWORKDAYS.INTL(($AX495)-_xlpm.DD,$AX495,1,_xlpm.VD),
AND(MONTH($AW495)&lt;MONTH(BA$15),MONTH($AX495)&gt;MONTH(BA$15)),
NETWORKDAYS.INTL((EOMONTH(BA$15-1,1))-_xlpm.DD,EOMONTH(BA$15-1,1),1,_xlpm.VD),
AND(MONTH($AW495)=MONTH(BA$15),MONTH($AX495)=MONTH(BA$15)),
NETWORKDAYS.INTL($AW495,$AX495,1,_xlpm.VD)))),0)),
$DH495="месяц",
$DR495*BA495,
$DH495="неделя",
$DR495*BA495/7*(ROUNDUP((DAY(EOMONTH(BA$15,0)))/4,0))),
0)</f>
        <v/>
      </c>
      <c r="DU495" s="125">
        <f t="array" ref="DU495">
IFERROR(_xlfn.IFS(
$DH495="день_1",
$DR495*$BL495/($AX495-$AW495+1)*BB495*(DAY(EOMONTH(BB$15,0))),
$DH495="день_2",
$DR495/30*MAX(MIN($AX495,EOMONTH(BB$15,0))-MAX($AW495,BB$15)+1,),
$DH495="раб.день",
$DR495/30*(IFERROR(
_xlfn.LET(_xlpm.VD,
CHOOSE(
{1;2;3;4;5;6;7;8;9;10;11;12;13;14;15;16;17;18},
45658,45659,45660,45661,45662,45663,45664,45665,45711,45724,45778,45779,45785,45786,45820,45821,45965,46022),
_xlfn.LET(_xlpm.DD,
MAX(MIN($AX495,EOMONTH(BB$15,0))-MAX($AW495,BB$15),),
_xlfn.IFS(
AND(MONTH($AW495)=MONTH(BB$15),MONTH($AX495)&lt;&gt;MONTH(BB$15)),
NETWORKDAYS.INTL($AW495,$AW495+_xlpm.DD,1,_xlpm.VD),
AND(MONTH($AW495)&lt;&gt;MONTH(BB$15),MONTH($AX495)=MONTH(BB$15)),
NETWORKDAYS.INTL(($AX495)-_xlpm.DD,$AX495,1,_xlpm.VD),
AND(MONTH($AW495)&lt;MONTH(BB$15),MONTH($AX495)&gt;MONTH(BB$15)),
NETWORKDAYS.INTL((EOMONTH(BB$15-1,1))-_xlpm.DD,EOMONTH(BB$15-1,1),1,_xlpm.VD),
AND(MONTH($AW495)=MONTH(BB$15),MONTH($AX495)=MONTH(BB$15)),
NETWORKDAYS.INTL($AW495,$AX495,1,_xlpm.VD)))),0)),
$DH495="месяц",
$DR495*BB495,
$DH495="неделя",
$DR495*BB495/7*(ROUNDUP((DAY(EOMONTH(BB$15,0)))/4,0))),
0)</f>
        <v/>
      </c>
      <c r="DV495" s="125">
        <f t="array" ref="DV495">
IFERROR(_xlfn.IFS(
$DH495="день_1",
$DR495*$BL495/($AX495-$AW495+1)*BC495*(DAY(EOMONTH(BC$15,0))),
$DH495="день_2",
$DR495/30*MAX(MIN($AX495,EOMONTH(BC$15,0))-MAX($AW495,BC$15)+1,),
$DH495="раб.день",
$DR495/30*(IFERROR(
_xlfn.LET(_xlpm.VD,
CHOOSE(
{1;2;3;4;5;6;7;8;9;10;11;12;13;14;15;16;17;18},
45658,45659,45660,45661,45662,45663,45664,45665,45711,45724,45778,45779,45785,45786,45820,45821,45965,46022),
_xlfn.LET(_xlpm.DD,
MAX(MIN($AX495,EOMONTH(BC$15,0))-MAX($AW495,BC$15),),
_xlfn.IFS(
AND(MONTH($AW495)=MONTH(BC$15),MONTH($AX495)&lt;&gt;MONTH(BC$15)),
NETWORKDAYS.INTL($AW495,$AW495+_xlpm.DD,1,_xlpm.VD),
AND(MONTH($AW495)&lt;&gt;MONTH(BC$15),MONTH($AX495)=MONTH(BC$15)),
NETWORKDAYS.INTL(($AX495)-_xlpm.DD,$AX495,1,_xlpm.VD),
AND(MONTH($AW495)&lt;MONTH(BC$15),MONTH($AX495)&gt;MONTH(BC$15)),
NETWORKDAYS.INTL((EOMONTH(BC$15-1,1))-_xlpm.DD,EOMONTH(BC$15-1,1),1,_xlpm.VD),
AND(MONTH($AW495)=MONTH(BC$15),MONTH($AX495)=MONTH(BC$15)),
NETWORKDAYS.INTL($AW495,$AX495,1,_xlpm.VD)))),0)),
$DH495="месяц",
$DR495*BC495,
$DH495="неделя",
$DR495*BC495/7*(ROUNDUP((DAY(EOMONTH(BC$15,0)))/4,0))),
0)</f>
        <v/>
      </c>
      <c r="DW495" s="125">
        <f t="array" ref="DW495">
IFERROR(_xlfn.IFS(
$DH495="день_1",
$DR495*$BL495/($AX495-$AW495+1)*BD495*(DAY(EOMONTH(BD$15,0))),
$DH495="день_2",
$DR495/30*MAX(MIN($AX495,EOMONTH(BD$15,0))-MAX($AW495,BD$15)+1,),
$DH495="раб.день",
$DR495/30*(IFERROR(
_xlfn.LET(_xlpm.VD,
CHOOSE(
{1;2;3;4;5;6;7;8;9;10;11;12;13;14;15;16;17;18},
45658,45659,45660,45661,45662,45663,45664,45665,45711,45724,45778,45779,45785,45786,45820,45821,45965,46022),
_xlfn.LET(_xlpm.DD,
MAX(MIN($AX495,EOMONTH(BD$15,0))-MAX($AW495,BD$15),),
_xlfn.IFS(
AND(MONTH($AW495)=MONTH(BD$15),MONTH($AX495)&lt;&gt;MONTH(BD$15)),
NETWORKDAYS.INTL($AW495,$AW495+_xlpm.DD,1,_xlpm.VD),
AND(MONTH($AW495)&lt;&gt;MONTH(BD$15),MONTH($AX495)=MONTH(BD$15)),
NETWORKDAYS.INTL(($AX495)-_xlpm.DD,$AX495,1,_xlpm.VD),
AND(MONTH($AW495)&lt;MONTH(BD$15),MONTH($AX495)&gt;MONTH(BD$15)),
NETWORKDAYS.INTL((EOMONTH(BD$15-1,1))-_xlpm.DD,EOMONTH(BD$15-1,1),1,_xlpm.VD),
AND(MONTH($AW495)=MONTH(BD$15),MONTH($AX495)=MONTH(BD$15)),
NETWORKDAYS.INTL($AW495,$AX495,1,_xlpm.VD)))),0)),
$DH495="месяц",
$DR495*BD495,
$DH495="неделя",
$DR495*BD495/7*(ROUNDUP((DAY(EOMONTH(BD$15,0)))/4,0))),
0)</f>
        <v/>
      </c>
      <c r="DX495" s="125">
        <f t="array" ref="DX495">
IFERROR(_xlfn.IFS(
$DH495="день_1",
$DR495*$BL495/($AX495-$AW495+1)*BE495*(DAY(EOMONTH(BE$15,0))),
$DH495="день_2",
$DR495/30*MAX(MIN($AX495,EOMONTH(BE$15,0))-MAX($AW495,BE$15)+1,),
$DH495="раб.день",
$DR495/30*(IFERROR(
_xlfn.LET(_xlpm.VD,
CHOOSE(
{1;2;3;4;5;6;7;8;9;10;11;12;13;14;15;16;17;18},
45658,45659,45660,45661,45662,45663,45664,45665,45711,45724,45778,45779,45785,45786,45820,45821,45965,46022),
_xlfn.LET(_xlpm.DD,
MAX(MIN($AX495,EOMONTH(BE$15,0))-MAX($AW495,BE$15),),
_xlfn.IFS(
AND(MONTH($AW495)=MONTH(BE$15),MONTH($AX495)&lt;&gt;MONTH(BE$15)),
NETWORKDAYS.INTL($AW495,$AW495+_xlpm.DD,1,_xlpm.VD),
AND(MONTH($AW495)&lt;&gt;MONTH(BE$15),MONTH($AX495)=MONTH(BE$15)),
NETWORKDAYS.INTL(($AX495)-_xlpm.DD,$AX495,1,_xlpm.VD),
AND(MONTH($AW495)&lt;MONTH(BE$15),MONTH($AX495)&gt;MONTH(BE$15)),
NETWORKDAYS.INTL((EOMONTH(BE$15-1,1))-_xlpm.DD,EOMONTH(BE$15-1,1),1,_xlpm.VD),
AND(MONTH($AW495)=MONTH(BE$15),MONTH($AX495)=MONTH(BE$15)),
NETWORKDAYS.INTL($AW495,$AX495,1,_xlpm.VD)))),0)),
$DH495="месяц",
$DR495*BE495,
$DH495="неделя",
$DR495*BE495/7*(ROUNDUP((DAY(EOMONTH(BE$15,0)))/4,0))),
0)</f>
        <v/>
      </c>
      <c r="DY495" s="125">
        <f t="array" ref="DY495">
IFERROR(_xlfn.IFS(
$DH495="день_1",
$DR495*$BL495/($AX495-$AW495+1)*BF495*(DAY(EOMONTH(BF$15,0))),
$DH495="день_2",
$DR495/30*MAX(MIN($AX495,EOMONTH(BF$15,0))-MAX($AW495,BF$15)+1,),
$DH495="раб.день",
$DR495/30*(IFERROR(
_xlfn.LET(_xlpm.VD,
CHOOSE(
{1;2;3;4;5;6;7;8;9;10;11;12;13;14;15;16;17;18},
45658,45659,45660,45661,45662,45663,45664,45665,45711,45724,45778,45779,45785,45786,45820,45821,45965,46022),
_xlfn.LET(_xlpm.DD,
MAX(MIN($AX495,EOMONTH(BF$15,0))-MAX($AW495,BF$15),),
_xlfn.IFS(
AND(MONTH($AW495)=MONTH(BF$15),MONTH($AX495)&lt;&gt;MONTH(BF$15)),
NETWORKDAYS.INTL($AW495,$AW495+_xlpm.DD,1,_xlpm.VD),
AND(MONTH($AW495)&lt;&gt;MONTH(BF$15),MONTH($AX495)=MONTH(BF$15)),
NETWORKDAYS.INTL(($AX495)-_xlpm.DD,$AX495,1,_xlpm.VD),
AND(MONTH($AW495)&lt;MONTH(BF$15),MONTH($AX495)&gt;MONTH(BF$15)),
NETWORKDAYS.INTL((EOMONTH(BF$15-1,1))-_xlpm.DD,EOMONTH(BF$15-1,1),1,_xlpm.VD),
AND(MONTH($AW495)=MONTH(BF$15),MONTH($AX495)=MONTH(BF$15)),
NETWORKDAYS.INTL($AW495,$AX495,1,_xlpm.VD)))),0)),
$DH495="месяц",
$DR495*BF495,
$DH495="неделя",
$DR495*BF495/7*(ROUNDUP((DAY(EOMONTH(BF$15,0)))/4,0))),
0)</f>
        <v/>
      </c>
      <c r="DZ495" s="125">
        <f t="array" ref="DZ495">
IFERROR(_xlfn.IFS(
$DH495="день_1",
$DR495*$BL495/($AX495-$AW495+1)*BG495*(DAY(EOMONTH(BG$15,0))),
$DH495="день_2",
$DR495/30*MAX(MIN($AX495,EOMONTH(BG$15,0))-MAX($AW495,BG$15)+1,),
$DH495="раб.день",
$DR495/30*(IFERROR(
_xlfn.LET(_xlpm.VD,
CHOOSE(
{1;2;3;4;5;6;7;8;9;10;11;12;13;14;15;16;17;18},
45658,45659,45660,45661,45662,45663,45664,45665,45711,45724,45778,45779,45785,45786,45820,45821,45965,46022),
_xlfn.LET(_xlpm.DD,
MAX(MIN($AX495,EOMONTH(BG$15,0))-MAX($AW495,BG$15),),
_xlfn.IFS(
AND(MONTH($AW495)=MONTH(BG$15),MONTH($AX495)&lt;&gt;MONTH(BG$15)),
NETWORKDAYS.INTL($AW495,$AW495+_xlpm.DD,1,_xlpm.VD),
AND(MONTH($AW495)&lt;&gt;MONTH(BG$15),MONTH($AX495)=MONTH(BG$15)),
NETWORKDAYS.INTL(($AX495)-_xlpm.DD,$AX495,1,_xlpm.VD),
AND(MONTH($AW495)&lt;MONTH(BG$15),MONTH($AX495)&gt;MONTH(BG$15)),
NETWORKDAYS.INTL((EOMONTH(BG$15-1,1))-_xlpm.DD,EOMONTH(BG$15-1,1),1,_xlpm.VD),
AND(MONTH($AW495)=MONTH(BG$15),MONTH($AX495)=MONTH(BG$15)),
NETWORKDAYS.INTL($AW495,$AX495,1,_xlpm.VD)))),0)),
$DH495="месяц",
$DR495*BG495,
$DH495="неделя",
$DR495*BG495/7*(ROUNDUP((DAY(EOMONTH(BG$15,0)))/4,0))),
0)</f>
        <v/>
      </c>
      <c r="EA495" s="125">
        <f t="array" ref="EA495">
IFERROR(_xlfn.IFS(
$DH495="день_1",
$DR495*$BL495/($AX495-$AW495+1)*BH495*(DAY(EOMONTH(BH$15,0))),
$DH495="день_2",
$DR495/30*MAX(MIN($AX495,EOMONTH(BH$15,0))-MAX($AW495,BH$15)+1,),
$DH495="раб.день",
$DR495/30*(IFERROR(
_xlfn.LET(_xlpm.VD,
CHOOSE(
{1;2;3;4;5;6;7;8;9;10;11;12;13;14;15;16;17;18},
45658,45659,45660,45661,45662,45663,45664,45665,45711,45724,45778,45779,45785,45786,45820,45821,45965,46022),
_xlfn.LET(_xlpm.DD,
MAX(MIN($AX495,EOMONTH(BH$15,0))-MAX($AW495,BH$15),),
_xlfn.IFS(
AND(MONTH($AW495)=MONTH(BH$15),MONTH($AX495)&lt;&gt;MONTH(BH$15)),
NETWORKDAYS.INTL($AW495,$AW495+_xlpm.DD,1,_xlpm.VD),
AND(MONTH($AW495)&lt;&gt;MONTH(BH$15),MONTH($AX495)=MONTH(BH$15)),
NETWORKDAYS.INTL(($AX495)-_xlpm.DD,$AX495,1,_xlpm.VD),
AND(MONTH($AW495)&lt;MONTH(BH$15),MONTH($AX495)&gt;MONTH(BH$15)),
NETWORKDAYS.INTL((EOMONTH(BH$15-1,1))-_xlpm.DD,EOMONTH(BH$15-1,1),1,_xlpm.VD),
AND(MONTH($AW495)=MONTH(BH$15),MONTH($AX495)=MONTH(BH$15)),
NETWORKDAYS.INTL($AW495,$AX495,1,_xlpm.VD)))),0)),
$DH495="месяц",
$DR495*BH495,
$DH495="неделя",
$DR495*BH495/7*(ROUNDUP((DAY(EOMONTH(BH$15,0)))/4,0))),
0)</f>
        <v/>
      </c>
      <c r="EB495" s="125">
        <f t="array" ref="EB495">
IFERROR(_xlfn.IFS(
$DH495="день_1",
$DR495*$BL495/($AX495-$AW495+1)*BI495*(DAY(EOMONTH(BI$15,0))),
$DH495="день_2",
$DR495/30*MAX(MIN($AX495,EOMONTH(BI$15,0))-MAX($AW495,BI$15)+1,),
$DH495="раб.день",
$DR495/30*(IFERROR(
_xlfn.LET(_xlpm.VD,
CHOOSE(
{1;2;3;4;5;6;7;8;9;10;11;12;13;14;15;16;17;18},
45658,45659,45660,45661,45662,45663,45664,45665,45711,45724,45778,45779,45785,45786,45820,45821,45965,46022),
_xlfn.LET(_xlpm.DD,
MAX(MIN($AX495,EOMONTH(BI$15,0))-MAX($AW495,BI$15),),
_xlfn.IFS(
AND(MONTH($AW495)=MONTH(BI$15),MONTH($AX495)&lt;&gt;MONTH(BI$15)),
NETWORKDAYS.INTL($AW495,$AW495+_xlpm.DD,1,_xlpm.VD),
AND(MONTH($AW495)&lt;&gt;MONTH(BI$15),MONTH($AX495)=MONTH(BI$15)),
NETWORKDAYS.INTL(($AX495)-_xlpm.DD,$AX495,1,_xlpm.VD),
AND(MONTH($AW495)&lt;MONTH(BI$15),MONTH($AX495)&gt;MONTH(BI$15)),
NETWORKDAYS.INTL((EOMONTH(BI$15-1,1))-_xlpm.DD,EOMONTH(BI$15-1,1),1,_xlpm.VD),
AND(MONTH($AW495)=MONTH(BI$15),MONTH($AX495)=MONTH(BI$15)),
NETWORKDAYS.INTL($AW495,$AX495,1,_xlpm.VD)))),0)),
$DH495="месяц",
$DR495*BI495,
$DH495="неделя",
$DR495*BI495/7*(ROUNDUP((DAY(EOMONTH(BI$15,0)))/4,0))),
0)</f>
        <v/>
      </c>
      <c r="EC495" s="125">
        <f t="array" ref="EC495">
IFERROR(_xlfn.IFS(
$DH495="день_1",
$DR495*$BL495/($AX495-$AW495+1)*BJ495*(DAY(EOMONTH(BJ$15,0))),
$DH495="день_2",
$DR495/30*MAX(MIN($AX495,EOMONTH(BJ$15,0))-MAX($AW495,BJ$15)+1,),
$DH495="раб.день",
$DR495/30*(IFERROR(
_xlfn.LET(_xlpm.VD,
CHOOSE(
{1;2;3;4;5;6;7;8;9;10;11;12;13;14;15;16;17;18},
45658,45659,45660,45661,45662,45663,45664,45665,45711,45724,45778,45779,45785,45786,45820,45821,45965,46022),
_xlfn.LET(_xlpm.DD,
MAX(MIN($AX495,EOMONTH(BJ$15,0))-MAX($AW495,BJ$15),),
_xlfn.IFS(
AND(MONTH($AW495)=MONTH(BJ$15),MONTH($AX495)&lt;&gt;MONTH(BJ$15)),
NETWORKDAYS.INTL($AW495,$AW495+_xlpm.DD,1,_xlpm.VD),
AND(MONTH($AW495)&lt;&gt;MONTH(BJ$15),MONTH($AX495)=MONTH(BJ$15)),
NETWORKDAYS.INTL(($AX495)-_xlpm.DD,$AX495,1,_xlpm.VD),
AND(MONTH($AW495)&lt;MONTH(BJ$15),MONTH($AX495)&gt;MONTH(BJ$15)),
NETWORKDAYS.INTL((EOMONTH(BJ$15-1,1))-_xlpm.DD,EOMONTH(BJ$15-1,1),1,_xlpm.VD),
AND(MONTH($AW495)=MONTH(BJ$15),MONTH($AX495)=MONTH(BJ$15)),
NETWORKDAYS.INTL($AW495,$AX495,1,_xlpm.VD)))),0)),
$DH495="месяц",
$DR495*BJ495,
$DH495="неделя",
$DR495*BJ495/7*(ROUNDUP((DAY(EOMONTH(BJ$15,0)))/4,0))),
0)</f>
        <v/>
      </c>
      <c r="ED495" s="125">
        <f t="array" ref="ED495">
IFERROR(_xlfn.IFS(
$DH495="день_1",
$DR495*$BL495/($AX495-$AW495+1)*BK495*(DAY(EOMONTH(BK$15,0))),
$DH495="день_2",
$DR495/30*MAX(MIN($AX495,EOMONTH(BK$15,0))-MAX($AW495,BK$15)+1,),
$DH495="раб.день",
$DR495/30*(IFERROR(
_xlfn.LET(_xlpm.VD,
CHOOSE(
{1;2;3;4;5;6;7;8;9;10;11;12;13;14;15;16;17;18},
45658,45659,45660,45661,45662,45663,45664,45665,45711,45724,45778,45779,45785,45786,45820,45821,45965,46022),
_xlfn.LET(_xlpm.DD,
MAX(MIN($AX495,EOMONTH(BK$15,0))-MAX($AW495,BK$15),),
_xlfn.IFS(
AND(MONTH($AW495)=MONTH(BK$15),MONTH($AX495)&lt;&gt;MONTH(BK$15)),
NETWORKDAYS.INTL($AW495,$AW495+_xlpm.DD,1,_xlpm.VD),
AND(MONTH($AW495)&lt;&gt;MONTH(BK$15),MONTH($AX495)=MONTH(BK$15)),
NETWORKDAYS.INTL(($AX495)-_xlpm.DD,$AX495,1,_xlpm.VD),
AND(MONTH($AW495)&lt;MONTH(BK$15),MONTH($AX495)&gt;MONTH(BK$15)),
NETWORKDAYS.INTL((EOMONTH(BK$15-1,1))-_xlpm.DD,EOMONTH(BK$15-1,1),1,_xlpm.VD),
AND(MONTH($AW495)=MONTH(BK$15),MONTH($AX495)=MONTH(BK$15)),
NETWORKDAYS.INTL($AW495,$AX495,1,_xlpm.VD)))),0)),
$DH495="месяц",
$DR495*BK495,
$DH495="неделя",
$DR495*BK495/7*(ROUNDUP((DAY(EOMONTH(BK$15,0)))/4,0))),
0)</f>
        <v/>
      </c>
      <c r="EE495" s="125">
        <f>SUM($DS495,$DT495,$DU495,$DV495,$DW495,$DX495,$DY495,$DZ495,$EA495,$EB495,$EC495,$ED495)</f>
        <v/>
      </c>
      <c r="EF495" s="125">
        <f>IFERROR(ROUND($EE495*(1+$EP495),2),0)</f>
        <v/>
      </c>
      <c r="EG495" s="128" t="n">
        <v>1</v>
      </c>
      <c r="EH495" s="126" t="n">
        <v>0</v>
      </c>
      <c r="EI495" s="126">
        <f>ROUND(SUM($EH495:$EH495)*SUM($AB495:$AB495)*$EG495,2)</f>
        <v/>
      </c>
      <c r="EJ495" s="126">
        <f>ROUND($EI495*(1+$EP495),2)</f>
        <v/>
      </c>
      <c r="EK495" s="126" t="n">
        <v>0</v>
      </c>
      <c r="EL495" s="126">
        <f>ROUND(SUM($EK495:$EK495)*SUM($AB495:$AB495)*$EG495,2)</f>
        <v/>
      </c>
      <c r="EM495" s="126">
        <f>ROUND($EL495*(1+$EP495),2)</f>
        <v/>
      </c>
      <c r="EN495" s="126">
        <f>SUM($EE495,$EI495,$EL495)</f>
        <v/>
      </c>
      <c r="EO495" s="126">
        <f>SUM($EF495,$EJ495,$EM495)</f>
        <v/>
      </c>
      <c r="EP495" s="59" t="inlineStr">
        <is>
          <t>20%</t>
        </is>
      </c>
      <c r="EQ495" s="59" t="n"/>
      <c r="ER495" s="60">
        <f t="array" ref="ER495">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MATCH(ES495,
{"AMS";"RussOutdoor";"HD Outdoor";"Ingroup";"IQ";"Ledproduction";"LisChannel";"Logic";"Media-PPL";"NovikovTV | НовиковТВ";"SMA";"SOK";"КрокусТВ | CrocusTV | IndoorTV";"Сити";"ТЯК Москва"},
0)),"")</f>
        <v/>
      </c>
      <c r="ES495" s="60" t="n"/>
      <c r="ET495" s="60">
        <f t="array" ref="ET495">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MATCH(ES495,
{"AMS";"RussOutdoor";"HD Outdoor";"Ingroup";"IQ";"Ledproduction";"LisChannel";"Logic";"Media-PPL";"NovikovTV | НовиковТВ";"SMA";"SOK";"КрокусТВ | CrocusTV | IndoorTV";"Сити";"ТЯК Москва"},
0)),"")</f>
        <v/>
      </c>
      <c r="EU495" s="60" t="n"/>
      <c r="EV495" s="60" t="n"/>
      <c r="EX495" s="110">
        <f t="array" ref="EX495">
($AR495/30
+N("ТРАФИК ПЛОЩАДКИ"))*
(IFERROR(
_xlfn.LET(
_xlpm.GPR,
HLOOKUP($L495,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(MATCH($T495,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IF($Q495="цифровой",_xlpm.GPR/$AG495,_xlpm.GPR/60)),
0)
+N("DWELL TIME"))*
(IF($AB495=0,0,IF($AB495=1,0.3,IF($AB495=2,0.5,IF($AB495&gt;2,1))))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_xlfn.IFS($AC495="да",1.2,$AC495="нет",1)*
_xlfn.IFS($AD495="да",1.2,$AD495="нет",1)*
IF(R495="статический",1,1.2)*
$X495*
INDEX(
{1.2;1;1.2;1.2;1;1.2;1.2;1.2;1.2;1.2;1.2;1;1.2;1.2;1.2;1.2;1;1;1.2;1.2;1.2;1;1;1;1;1.2;1.2;1.2;1.2;1;1;1;1;1.2;1.2;1.2;1.2;1.2;1.2;1.2;1.2;1;1;1.2;1;1;1;1;1.5;1;1;1.5;1.5;1.2},
MATCH($Q495,_xlpm.MI,0)))&gt;{0.02;0.04;0.06;0.1;0.2;0.4;0.6;0.8;1;2;4;6})),
{0;1;2;3;4;5;6;7;8;9;10;11;12},
0)))
+N("КОЭФФИЦИЕНТ КОНТАКТА"))))*
(_xlfn.IFS($X495&lt;0.1,$X495/1000,$X495&gt;25,5.2,AND($X495&gt;=0.1,$X495&lt;=25),(($X495*2+0.1)/10)*($X495/10)))*
IFERROR((_xlfn.LET(
_xlpm.MA,
{0;0.8;0.85;0.9;0.95;1},
_xlpm.MAA,
{0;1;2;3;4;5},
INDEX(_xlpm.MA,MATCH(SUMPRODUCT(--((IF(ROUND(_xlpm.MAA,1)&gt;5,5,ROUND($AB495,1)))&gt;{0;1;2;3;4;5})),_xlpm.MAA,0)))
+N("КОЭФФИЦИЕНТ КОЛ-ВО КОНСТРУКЦИЙ")),1)*
$AB495,0))*
(IF($Q495="цифровой",$AG495/15*$AI495,1)
+N("ДЛЯ ЦИФРЫ"))</f>
        <v/>
      </c>
      <c r="EY495" s="110">
        <f>IFERROR(EX495*AY495,0)</f>
        <v/>
      </c>
      <c r="EZ495" s="131">
        <f>IFERROR(DP495/EY495*1000,0)</f>
        <v/>
      </c>
      <c r="FA495" s="112">
        <f>IFERROR(FC495/FB495,0)</f>
        <v/>
      </c>
      <c r="FB495" s="112">
        <f>IFERROR((FC495/(EY495/FF495*#REF!))*0.825,0)</f>
        <v/>
      </c>
      <c r="FC495" s="112">
        <f>IFERROR(((EX495*30/AR495)*100)/30,0)</f>
        <v/>
      </c>
      <c r="FD495" s="112">
        <f>IFERROR(EY495/G495*100%,0)</f>
        <v/>
      </c>
      <c r="FE495" s="112">
        <f>IFERROR(FD495/FC495*100%,0)</f>
        <v/>
      </c>
      <c r="FF495" s="110">
        <f>IFERROR(AR495/30*AY495,0)</f>
        <v/>
      </c>
    </row>
    <row r="496" ht="13" customHeight="1">
      <c r="A496" s="59" t="n"/>
      <c r="B496" s="60" t="n"/>
      <c r="C496" s="60" t="n"/>
      <c r="D496" s="60">
        <f t="array" ref="D496">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MATCH($E496,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96" s="60">
        <f t="array" ref="E496">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MATCH($F496,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96" s="60" t="inlineStr"/>
      <c r="G496" s="60" t="n"/>
      <c r="H496" s="60">
        <f t="array" ref="H496">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MATCH($I496,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96" s="60" t="n"/>
      <c r="J496" s="60" t="n"/>
      <c r="K496" s="60" t="n"/>
      <c r="L496" s="60" t="n"/>
      <c r="M496" s="60" t="n"/>
      <c r="N496" s="60" t="n"/>
      <c r="O496" s="60" t="n"/>
      <c r="P496" s="60">
        <f t="array" ref="P496">
_xlfn.IFS(
ISNUMBER(MATCH($Q496,{"шелфбаннер","разделитель","монетница","чековая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ISNUMBER(MATCH($Q496,{"LED/LCD","видеокулер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ISNUMBER(MATCH($Q496,{"автомобиль","машина","выставочное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ISNUMBER(MATCH($Q496,{"билборд","лифтовая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ISNUMBER(MATCH($Q496,{"навигация","подвесной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ISNUMBER(MATCH($Q496,{"движущаяся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ISNUMBER(MATCH($Q496,{"каталог","журнал"},)),
"Пресса",
$Q496="","")</f>
        <v/>
      </c>
      <c r="Q496" s="60" t="n"/>
      <c r="R496" s="60">
        <f t="array" ref="R496">
IFERROR(
_xlfn.IFS(
OR(ISNUMBER(MATCH($Q496,{"экспозиция","макет","стенд","автостенд","авто стенд","выставочное пространство","выставочные стенды","модульные выставочные стенды","3Д конструкция","3D конструкция"},)),P496="Экспонирование"),
"нестандартный",
ISNUMBER(MATCH($Q496,{"скроллер","призматрон"},)),
"динамический",
$P496="Видео",
"цифровой",
OR($P496="Пресса",$P496="Щит",$P496="POSm",$P496="Подвес",$P496="Брендирование/оклейка"),
"статический"),"")</f>
        <v/>
      </c>
      <c r="S496" s="59" t="n"/>
      <c r="T496" s="60" t="n"/>
      <c r="U496" s="60" t="n"/>
      <c r="V496" s="60">
        <f>
IF(P496="Видео",
"цифровой постер/ролик",
IF(ISNUMBER(MATCH(Q496,{"короб световой","короб световой | лайтбокс","короб световой | кристалайт","лайтбокс","лайт бокс","кристалайт","LB","lightbox"},)),
"бэклит",
IF(P496="Брендирование/оклейка",
"перфарированная пленка/самоклейка",
IF(P496="Экспонирование",
"под запрос",
IF(P496="Подвес",
"баннер/ткань",
"")))))</f>
        <v/>
      </c>
      <c r="W496" s="59" t="n"/>
      <c r="X496" s="59" t="n"/>
      <c r="Y496" s="59" t="n"/>
      <c r="Z496" s="61" t="n"/>
      <c r="AA496" s="61" t="n"/>
      <c r="AB496" s="61">
        <f>IF(BL496&gt;0,Z496,0)</f>
        <v/>
      </c>
      <c r="AC496" s="59" t="n"/>
      <c r="AD496" s="59" t="n"/>
      <c r="AE496" s="59" t="n"/>
      <c r="AF496" s="59" t="n"/>
      <c r="AG496" s="59" t="n"/>
      <c r="AH496" s="59" t="n"/>
      <c r="AI496" s="59" t="n"/>
      <c r="AJ496" s="59" t="n"/>
      <c r="AK496" s="59" t="n"/>
      <c r="AL496" s="62">
        <f>IFERROR(IF(OR(R496="статический",R496="динамический",R496="нестандартный",R496="",R496=""),"-",IF(AND(AH496="-",AI496="-"),"-",AK496*3600/AH496*AI496)),"-")</f>
        <v/>
      </c>
      <c r="AM496" s="62">
        <f>IFERROR(IF(OR(R496="статический",R496="динамический",R496="",R496="", R496="BTL",R496="нестандартный"),"-",AG496*AI496*AL496/60),"-")</f>
        <v/>
      </c>
      <c r="AN496" s="63">
        <f>IFERROR(IF(AH496="","-",AG496*AI496/AH496),"-")</f>
        <v/>
      </c>
      <c r="AO496" s="59">
        <f>IFERROR(IF(OR($R496="статический",$R496="динамический",$R496="",$R496="",$R496="BTL",$R496="нестандартный"),"-",$AL496*$AY496),"-")</f>
        <v/>
      </c>
      <c r="AP496" s="62">
        <f>IFERROR(IF(OR($R496="статический",$R496="динамический",$R496="",$R496="",$R496="BTL",$R496="нестандартный"),"-",$AM496*AY496),"-")</f>
        <v/>
      </c>
      <c r="AQ496" s="64" t="n"/>
      <c r="AR496" s="61" t="n"/>
      <c r="AS496" s="61" t="n"/>
      <c r="AT496" s="61" t="n"/>
      <c r="AU496" s="65" t="n"/>
      <c r="AV496" s="124">
        <f>IFERROR(DR496/AT496*1000,"n/a")</f>
        <v/>
      </c>
      <c r="AW496" s="67" t="n"/>
      <c r="AX496" s="67" t="n"/>
      <c r="AY496" s="43">
        <f>IFERROR(IF(OR($AW496="",$AX496=""),"",_xlfn.DAYS($AX496+1,$AW496)),"")</f>
        <v/>
      </c>
      <c r="AZ496" s="68">
        <f t="array" ref="AZ496">
_xlfn.LET(_xlpm.COEFF,
IF($AW496+$AX496=0,0,IF(MAX(MIN($AX496,EOMONTH(AZ$15,0))-MAX($AW496,AZ$15)+1,)&gt;0,1,0)),
_xlfn.IFS(
$ES496="LisChannel",
_xlpm.COEFF*
INDEX({1;1;1.2;1.2;1;1;1;1;1.2;1.2;1.2;1.2},
MATCH(MONTH(AZ$15),
{1,2,3,4,5,6,7,8,9,10,11,12})),
CONCATENATE($ES496," ",$L496)="RussOutdoor метро",
_xlpm.COEFF*
INDEX({0.8;0.9;1.1;1.1;1;1;1;1;1.1;1.1;1.1;1.1},
MATCH(MONTH(AZ$15),
{1,2,3,4,5,6,7,8,9,10,11,12})),
$ES496&lt;&gt;"LisChannel",
_xlpm.COEFF,
$ES496&lt;&gt;"RussOutdoor",
_xlpm.COEFF))</f>
        <v/>
      </c>
      <c r="BA496" s="68">
        <f t="array" ref="BA496">
_xlfn.LET(_xlpm.COEFF,
IF($AW496+$AX496=0,0,IF(MAX(MIN($AX496,EOMONTH(BA$15,0))-MAX($AW496,BA$15)+1,)&gt;0,1,0)),
_xlfn.IFS(
$ES496="LisChannel",
_xlpm.COEFF*
INDEX({1;1;1.2;1.2;1;1;1;1;1.2;1.2;1.2;1.2},
MATCH(MONTH(BA$15),
{1,2,3,4,5,6,7,8,9,10,11,12})),
CONCATENATE($ES496," ",$L496)="RussOutdoor метро",
_xlpm.COEFF*
INDEX({0.8;0.9;1.1;1.1;1;1;1;1;1.1;1.1;1.1;1.1},
MATCH(MONTH(BA$15),
{1,2,3,4,5,6,7,8,9,10,11,12})),
$ES496&lt;&gt;"LisChannel",
_xlpm.COEFF,
$ES496&lt;&gt;"RussOutdoor",
_xlpm.COEFF))</f>
        <v/>
      </c>
      <c r="BB496" s="68">
        <f t="array" ref="BB496">
_xlfn.LET(_xlpm.COEFF,
IF($AW496+$AX496=0,0,IF(MAX(MIN($AX496,EOMONTH(BB$15,0))-MAX($AW496,BB$15)+1,)&gt;0,1,0)),
_xlfn.IFS(
$ES496="LisChannel",
_xlpm.COEFF*
INDEX({1;1;1.2;1.2;1;1;1;1;1.2;1.2;1.2;1.2},
MATCH(MONTH(BB$15),
{1,2,3,4,5,6,7,8,9,10,11,12})),
CONCATENATE($ES496," ",$L496)="RussOutdoor метро",
_xlpm.COEFF*
INDEX({0.8;0.9;1.1;1.1;1;1;1;1;1.1;1.1;1.1;1.1},
MATCH(MONTH(BB$15),
{1,2,3,4,5,6,7,8,9,10,11,12})),
$ES496&lt;&gt;"LisChannel",
_xlpm.COEFF,
$ES496&lt;&gt;"RussOutdoor",
_xlpm.COEFF))</f>
        <v/>
      </c>
      <c r="BC496" s="68">
        <f t="array" ref="BC496">
_xlfn.LET(_xlpm.COEFF,
IF($AW496+$AX496=0,0,IF(MAX(MIN($AX496,EOMONTH(BC$15,0))-MAX($AW496,BC$15)+1,)&gt;0,1,0)),
_xlfn.IFS(
$ES496="LisChannel",
_xlpm.COEFF*
INDEX({1;1;1.2;1.2;1;1;1;1;1.2;1.2;1.2;1.2},
MATCH(MONTH(BC$15),
{1,2,3,4,5,6,7,8,9,10,11,12})),
CONCATENATE($ES496," ",$L496)="RussOutdoor метро",
_xlpm.COEFF*
INDEX({0.8;0.9;1.1;1.1;1;1;1;1;1.1;1.1;1.1;1.1},
MATCH(MONTH(BC$15),
{1,2,3,4,5,6,7,8,9,10,11,12})),
$ES496&lt;&gt;"LisChannel",
_xlpm.COEFF,
$ES496&lt;&gt;"RussOutdoor",
_xlpm.COEFF))</f>
        <v/>
      </c>
      <c r="BD496" s="68">
        <f t="array" ref="BD496">
_xlfn.LET(_xlpm.COEFF,
IF($AW496+$AX496=0,0,IF(MAX(MIN($AX496,EOMONTH(BD$15,0))-MAX($AW496,BD$15)+1,)&gt;0,1,0)),
_xlfn.IFS(
$ES496="LisChannel",
_xlpm.COEFF*
INDEX({1;1;1.2;1.2;1;1;1;1;1.2;1.2;1.2;1.2},
MATCH(MONTH(BD$15),
{1,2,3,4,5,6,7,8,9,10,11,12})),
CONCATENATE($ES496," ",$L496)="RussOutdoor метро",
_xlpm.COEFF*
INDEX({0.8;0.9;1.1;1.1;1;1;1;1;1.1;1.1;1.1;1.1},
MATCH(MONTH(BD$15),
{1,2,3,4,5,6,7,8,9,10,11,12})),
$ES496&lt;&gt;"LisChannel",
_xlpm.COEFF,
$ES496&lt;&gt;"RussOutdoor",
_xlpm.COEFF))</f>
        <v/>
      </c>
      <c r="BE496" s="68">
        <f t="array" ref="BE496">
_xlfn.LET(_xlpm.COEFF,
IF($AW496+$AX496=0,0,IF(MAX(MIN($AX496,EOMONTH(BE$15,0))-MAX($AW496,BE$15)+1,)&gt;0,1,0)),
_xlfn.IFS(
$ES496="LisChannel",
_xlpm.COEFF*
INDEX({1;1;1.2;1.2;1;1;1;1;1.2;1.2;1.2;1.2},
MATCH(MONTH(BE$15),
{1,2,3,4,5,6,7,8,9,10,11,12})),
CONCATENATE($ES496," ",$L496)="RussOutdoor метро",
_xlpm.COEFF*
INDEX({0.8;0.9;1.1;1.1;1;1;1;1;1.1;1.1;1.1;1.1},
MATCH(MONTH(BE$15),
{1,2,3,4,5,6,7,8,9,10,11,12})),
$ES496&lt;&gt;"LisChannel",
_xlpm.COEFF,
$ES496&lt;&gt;"RussOutdoor",
_xlpm.COEFF))</f>
        <v/>
      </c>
      <c r="BF496" s="68">
        <f t="array" ref="BF496">
_xlfn.LET(_xlpm.COEFF,
IF($AW496+$AX496=0,0,IF(MAX(MIN($AX496,EOMONTH(BF$15,0))-MAX($AW496,BF$15)+1,)&gt;0,1,0)),
_xlfn.IFS(
$ES496="LisChannel",
_xlpm.COEFF*
INDEX({1;1;1.2;1.2;1;1;1;1;1.2;1.2;1.2;1.2},
MATCH(MONTH(BF$15),
{1,2,3,4,5,6,7,8,9,10,11,12})),
CONCATENATE($ES496," ",$L496)="RussOutdoor метро",
_xlpm.COEFF*
INDEX({0.8;0.9;1.1;1.1;1;1;1;1;1.1;1.1;1.1;1.1},
MATCH(MONTH(BF$15),
{1,2,3,4,5,6,7,8,9,10,11,12})),
$ES496&lt;&gt;"LisChannel",
_xlpm.COEFF,
$ES496&lt;&gt;"RussOutdoor",
_xlpm.COEFF))</f>
        <v/>
      </c>
      <c r="BG496" s="68">
        <f t="array" ref="BG496">
_xlfn.LET(_xlpm.COEFF,
IF($AW496+$AX496=0,0,IF(MAX(MIN($AX496,EOMONTH(BG$15,0))-MAX($AW496,BG$15)+1,)&gt;0,1,0)),
_xlfn.IFS(
$ES496="LisChannel",
_xlpm.COEFF*
INDEX({1;1;1.2;1.2;1;1;1;1;1.2;1.2;1.2;1.2},
MATCH(MONTH(BG$15),
{1,2,3,4,5,6,7,8,9,10,11,12})),
CONCATENATE($ES496," ",$L496)="RussOutdoor метро",
_xlpm.COEFF*
INDEX({0.8;0.9;1.1;1.1;1;1;1;1;1.1;1.1;1.1;1.1},
MATCH(MONTH(BG$15),
{1,2,3,4,5,6,7,8,9,10,11,12})),
$ES496&lt;&gt;"LisChannel",
_xlpm.COEFF,
$ES496&lt;&gt;"RussOutdoor",
_xlpm.COEFF))</f>
        <v/>
      </c>
      <c r="BH496" s="68">
        <f t="array" ref="BH496">
_xlfn.LET(_xlpm.COEFF,
IF($AW496+$AX496=0,0,IF(MAX(MIN($AX496,EOMONTH(BH$15,0))-MAX($AW496,BH$15)+1,)&gt;0,1,0)),
_xlfn.IFS(
$ES496="LisChannel",
_xlpm.COEFF*
INDEX({1;1;1.2;1.2;1;1;1;1;1.2;1.2;1.2;1.2},
MATCH(MONTH(BH$15),
{1,2,3,4,5,6,7,8,9,10,11,12})),
CONCATENATE($ES496," ",$L496)="RussOutdoor метро",
_xlpm.COEFF*
INDEX({0.8;0.9;1.1;1.1;1;1;1;1;1.1;1.1;1.1;1.1},
MATCH(MONTH(BH$15),
{1,2,3,4,5,6,7,8,9,10,11,12})),
$ES496&lt;&gt;"LisChannel",
_xlpm.COEFF,
$ES496&lt;&gt;"RussOutdoor",
_xlpm.COEFF))</f>
        <v/>
      </c>
      <c r="BI496" s="68">
        <f t="array" ref="BI496">
_xlfn.LET(_xlpm.COEFF,
IF($AW496+$AX496=0,0,IF(MAX(MIN($AX496,EOMONTH(BI$15,0))-MAX($AW496,BI$15)+1,)&gt;0,1,0)),
_xlfn.IFS(
$ES496="LisChannel",
_xlpm.COEFF*
INDEX({1;1;1.2;1.2;1;1;1;1;1.2;1.2;1.2;1.2},
MATCH(MONTH(BI$15),
{1,2,3,4,5,6,7,8,9,10,11,12})),
CONCATENATE($ES496," ",$L496)="RussOutdoor метро",
_xlpm.COEFF*
INDEX({0.8;0.9;1.1;1.1;1;1;1;1;1.1;1.1;1.1;1.1},
MATCH(MONTH(BI$15),
{1,2,3,4,5,6,7,8,9,10,11,12})),
$ES496&lt;&gt;"LisChannel",
_xlpm.COEFF,
$ES496&lt;&gt;"RussOutdoor",
_xlpm.COEFF))</f>
        <v/>
      </c>
      <c r="BJ496" s="68">
        <f t="array" ref="BJ496">
_xlfn.LET(_xlpm.COEFF,
IF($AW496+$AX496=0,0,IF(MAX(MIN($AX496,EOMONTH(BJ$15,0))-MAX($AW496,BJ$15)+1,)&gt;0,1,0)),
_xlfn.IFS(
$ES496="LisChannel",
_xlpm.COEFF*
INDEX({1;1;1.2;1.2;1;1;1;1;1.2;1.2;1.2;1.2},
MATCH(MONTH(BJ$15),
{1,2,3,4,5,6,7,8,9,10,11,12})),
CONCATENATE($ES496," ",$L496)="RussOutdoor метро",
_xlpm.COEFF*
INDEX({0.8;0.9;1.1;1.1;1;1;1;1;1.1;1.1;1.1;1.1},
MATCH(MONTH(BJ$15),
{1,2,3,4,5,6,7,8,9,10,11,12})),
$ES496&lt;&gt;"LisChannel",
_xlpm.COEFF,
$ES496&lt;&gt;"RussOutdoor",
_xlpm.COEFF))</f>
        <v/>
      </c>
      <c r="BK496" s="68">
        <f t="array" ref="BK496">
_xlfn.LET(_xlpm.COEFF,
IF($AW496+$AX496=0,0,IF(MAX(MIN($AX496,EOMONTH(BK$15,0))-MAX($AW496,BK$15)+1,)&gt;0,1,0)),
_xlfn.IFS(
$ES496="LisChannel",
_xlpm.COEFF*
INDEX({1;1;1.2;1.2;1;1;1;1;1.2;1.2;1.2;1.2},
MATCH(MONTH(BK$15),
{1,2,3,4,5,6,7,8,9,10,11,12})),
CONCATENATE($ES496," ",$L496)="RussOutdoor метро",
_xlpm.COEFF*
INDEX({0.8;0.9;1.1;1.1;1;1;1;1;1.1;1.1;1.1;1.1},
MATCH(MONTH(BK$15),
{1,2,3,4,5,6,7,8,9,10,11,12})),
$ES496&lt;&gt;"LisChannel",
_xlpm.COEFF,
$ES496&lt;&gt;"RussOutdoor",
_xlpm.COEFF))</f>
        <v/>
      </c>
      <c r="BL496" s="62">
        <f>COUNTIFS($AZ496:$BK496,"&gt;0")</f>
        <v/>
      </c>
      <c r="BM496" s="65" t="n"/>
      <c r="BN496" s="125">
        <f>$DJ496</f>
        <v/>
      </c>
      <c r="BO496" s="63">
        <f>$DQ496</f>
        <v/>
      </c>
      <c r="BP496" s="125">
        <f>
IFERROR(
IF($BL496=0,0,
$BN496*(1-$BO496)),
0)</f>
        <v/>
      </c>
      <c r="BQ496" s="125">
        <f t="array" ref="BQ496">
IFERROR(
_xlfn.IFS(
$DH496="день_1",
$BP496*$BL496/($AX496-$AW496+1)*AZ496*(DAY(EOMONTH(AZ$15,0))),
$DH496="день_2",
$BP496/30*MAX(MIN($AX496,EOMONTH(AZ$15,0))-MAX($AW496,AZ$15)+1,),
$DH496="раб.день",
$BP496/30*(IFERROR(
_xlfn.LET(_xlpm.VD,
CHOOSE(
{1;2;3;4;5;6;7;8;9;10;11;12;13;14;15;16;17;18},
45658,45659,45660,45661,45662,45663,45664,45665,45711,45724,45778,45779,45785,45786,45820,45821,45965,46022),
_xlfn.LET(_xlpm.DD,
MAX(MIN($AX496,EOMONTH(AZ$15,0))-MAX($AW496,AZ$15),),
_xlfn.IFS(
AND(MONTH($AW496)=MONTH(AZ$15),MONTH($AX496)&lt;&gt;MONTH(AZ$15)),
NETWORKDAYS.INTL($AW496,$AW496+_xlpm.DD,1,_xlpm.VD),
AND(MONTH($AW496)&lt;&gt;MONTH(AZ$15),MONTH($AX496)=MONTH(AZ$15)),
NETWORKDAYS.INTL(($AX496)-_xlpm.DD,$AX496,1,_xlpm.VD),
AND(MONTH($AW496)&lt;MONTH(AZ$15),MONTH($AX496)&gt;MONTH(AZ$15)),
NETWORKDAYS.INTL((EOMONTH(AZ$15-1,1))-_xlpm.DD,EOMONTH(AZ$15-1,1),1,_xlpm.VD),
AND(MONTH($AW496)=MONTH(AZ$15),MONTH($AX496)=MONTH(AZ$15)),
NETWORKDAYS.INTL($AW496,$AX496,1,_xlpm.VD)))),0)),
$DH496="месяц",
$BP496*AZ496,
$DH496="неделя",
$BP496*AZ496/7*(ROUNDUP((DAY(EOMONTH(AZ$15,0)))/4,0))),
0)</f>
        <v/>
      </c>
      <c r="BR496" s="125">
        <f t="array" ref="BR496">
IFERROR(
_xlfn.IFS(
$DH496="день_1",
$BP496*$BL496/($AX496-$AW496+1)*BA496*(DAY(EOMONTH(BA$15,0))),
$DH496="день_2",
$BP496/30*MAX(MIN($AX496,EOMONTH(BA$15,0))-MAX($AW496,BA$15)+1,),
$DH496="раб.день",
$BP496/30*(IFERROR(
_xlfn.LET(_xlpm.VD,
CHOOSE(
{1;2;3;4;5;6;7;8;9;10;11;12;13;14;15;16;17;18},
45658,45659,45660,45661,45662,45663,45664,45665,45711,45724,45778,45779,45785,45786,45820,45821,45965,46022),
_xlfn.LET(_xlpm.DD,
MAX(MIN($AX496,EOMONTH(BA$15,0))-MAX($AW496,BA$15),),
_xlfn.IFS(
AND(MONTH($AW496)=MONTH(BA$15),MONTH($AX496)&lt;&gt;MONTH(BA$15)),
NETWORKDAYS.INTL($AW496,$AW496+_xlpm.DD,1,_xlpm.VD),
AND(MONTH($AW496)&lt;&gt;MONTH(BA$15),MONTH($AX496)=MONTH(BA$15)),
NETWORKDAYS.INTL(($AX496)-_xlpm.DD,$AX496,1,_xlpm.VD),
AND(MONTH($AW496)&lt;MONTH(BA$15),MONTH($AX496)&gt;MONTH(BA$15)),
NETWORKDAYS.INTL((EOMONTH(BA$15-1,1))-_xlpm.DD,EOMONTH(BA$15-1,1),1,_xlpm.VD),
AND(MONTH($AW496)=MONTH(BA$15),MONTH($AX496)=MONTH(BA$15)),
NETWORKDAYS.INTL($AW496,$AX496,1,_xlpm.VD)))),0)),
$DH496="месяц",
$BP496*BA496,
$DH496="неделя",
$BP496*BA496/7*(ROUNDUP((DAY(EOMONTH(BA$15,0)))/4,0))),
0)</f>
        <v/>
      </c>
      <c r="BS496" s="125">
        <f t="array" ref="BS496">
IFERROR(
_xlfn.IFS(
$DH496="день_1",
$BP496*$BL496/($AX496-$AW496+1)*BB496*(DAY(EOMONTH(BB$15,0))),
$DH496="день_2",
$BP496/30*MAX(MIN($AX496,EOMONTH(BB$15,0))-MAX($AW496,BB$15)+1,),
$DH496="раб.день",
$BP496/30*(IFERROR(
_xlfn.LET(_xlpm.VD,
CHOOSE(
{1;2;3;4;5;6;7;8;9;10;11;12;13;14;15;16;17;18},
45658,45659,45660,45661,45662,45663,45664,45665,45711,45724,45778,45779,45785,45786,45820,45821,45965,46022),
_xlfn.LET(_xlpm.DD,
MAX(MIN($AX496,EOMONTH(BB$15,0))-MAX($AW496,BB$15),),
_xlfn.IFS(
AND(MONTH($AW496)=MONTH(BB$15),MONTH($AX496)&lt;&gt;MONTH(BB$15)),
NETWORKDAYS.INTL($AW496,$AW496+_xlpm.DD,1,_xlpm.VD),
AND(MONTH($AW496)&lt;&gt;MONTH(BB$15),MONTH($AX496)=MONTH(BB$15)),
NETWORKDAYS.INTL(($AX496)-_xlpm.DD,$AX496,1,_xlpm.VD),
AND(MONTH($AW496)&lt;MONTH(BB$15),MONTH($AX496)&gt;MONTH(BB$15)),
NETWORKDAYS.INTL((EOMONTH(BB$15-1,1))-_xlpm.DD,EOMONTH(BB$15-1,1),1,_xlpm.VD),
AND(MONTH($AW496)=MONTH(BB$15),MONTH($AX496)=MONTH(BB$15)),
NETWORKDAYS.INTL($AW496,$AX496,1,_xlpm.VD)))),0)),
$DH496="месяц",
$BP496*BB496,
$DH496="неделя",
$BP496*BB496/7*(ROUNDUP((DAY(EOMONTH(BB$15,0)))/4,0))),
0)</f>
        <v/>
      </c>
      <c r="BT496" s="125">
        <f t="array" ref="BT496">
IFERROR(
_xlfn.IFS(
$DH496="день_1",
$BP496*$BL496/($AX496-$AW496+1)*BC496*(DAY(EOMONTH(BC$15,0))),
$DH496="день_2",
$BP496/30*MAX(MIN($AX496,EOMONTH(BC$15,0))-MAX($AW496,BC$15)+1,),
$DH496="раб.день",
$BP496/30*(IFERROR(
_xlfn.LET(_xlpm.VD,
CHOOSE(
{1;2;3;4;5;6;7;8;9;10;11;12;13;14;15;16;17;18},
45658,45659,45660,45661,45662,45663,45664,45665,45711,45724,45778,45779,45785,45786,45820,45821,45965,46022),
_xlfn.LET(_xlpm.DD,
MAX(MIN($AX496,EOMONTH(BC$15,0))-MAX($AW496,BC$15),),
_xlfn.IFS(
AND(MONTH($AW496)=MONTH(BC$15),MONTH($AX496)&lt;&gt;MONTH(BC$15)),
NETWORKDAYS.INTL($AW496,$AW496+_xlpm.DD,1,_xlpm.VD),
AND(MONTH($AW496)&lt;&gt;MONTH(BC$15),MONTH($AX496)=MONTH(BC$15)),
NETWORKDAYS.INTL(($AX496)-_xlpm.DD,$AX496,1,_xlpm.VD),
AND(MONTH($AW496)&lt;MONTH(BC$15),MONTH($AX496)&gt;MONTH(BC$15)),
NETWORKDAYS.INTL((EOMONTH(BC$15-1,1))-_xlpm.DD,EOMONTH(BC$15-1,1),1,_xlpm.VD),
AND(MONTH($AW496)=MONTH(BC$15),MONTH($AX496)=MONTH(BC$15)),
NETWORKDAYS.INTL($AW496,$AX496,1,_xlpm.VD)))),0)),
$DH496="месяц",
$BP496*BC496,
$DH496="неделя",
$BP496*BC496/7*(ROUNDUP((DAY(EOMONTH(BC$15,0)))/4,0))),
0)</f>
        <v/>
      </c>
      <c r="BU496" s="125">
        <f t="array" ref="BU496">
IFERROR(
_xlfn.IFS(
$DH496="день_1",
$BP496*$BL496/($AX496-$AW496+1)*BD496*(DAY(EOMONTH(BD$15,0))),
$DH496="день_2",
$BP496/30*MAX(MIN($AX496,EOMONTH(BD$15,0))-MAX($AW496,BD$15)+1,),
$DH496="раб.день",
$BP496/30*(IFERROR(
_xlfn.LET(_xlpm.VD,
CHOOSE(
{1;2;3;4;5;6;7;8;9;10;11;12;13;14;15;16;17;18},
45658,45659,45660,45661,45662,45663,45664,45665,45711,45724,45778,45779,45785,45786,45820,45821,45965,46022),
_xlfn.LET(_xlpm.DD,
MAX(MIN($AX496,EOMONTH(BD$15,0))-MAX($AW496,BD$15),),
_xlfn.IFS(
AND(MONTH($AW496)=MONTH(BD$15),MONTH($AX496)&lt;&gt;MONTH(BD$15)),
NETWORKDAYS.INTL($AW496,$AW496+_xlpm.DD,1,_xlpm.VD),
AND(MONTH($AW496)&lt;&gt;MONTH(BD$15),MONTH($AX496)=MONTH(BD$15)),
NETWORKDAYS.INTL(($AX496)-_xlpm.DD,$AX496,1,_xlpm.VD),
AND(MONTH($AW496)&lt;MONTH(BD$15),MONTH($AX496)&gt;MONTH(BD$15)),
NETWORKDAYS.INTL((EOMONTH(BD$15-1,1))-_xlpm.DD,EOMONTH(BD$15-1,1),1,_xlpm.VD),
AND(MONTH($AW496)=MONTH(BD$15),MONTH($AX496)=MONTH(BD$15)),
NETWORKDAYS.INTL($AW496,$AX496,1,_xlpm.VD)))),0)),
$DH496="месяц",
$BP496*BD496,
$DH496="неделя",
$BP496*BD496/7*(ROUNDUP((DAY(EOMONTH(BD$15,0)))/4,0))),
0)</f>
        <v/>
      </c>
      <c r="BV496" s="125">
        <f t="array" ref="BV496">
IFERROR(
_xlfn.IFS(
$DH496="день_1",
$BP496*$BL496/($AX496-$AW496+1)*BE496*(DAY(EOMONTH(BE$15,0))),
$DH496="день_2",
$BP496/30*MAX(MIN($AX496,EOMONTH(BE$15,0))-MAX($AW496,BE$15)+1,),
$DH496="раб.день",
$BP496/30*(IFERROR(
_xlfn.LET(_xlpm.VD,
CHOOSE(
{1;2;3;4;5;6;7;8;9;10;11;12;13;14;15;16;17;18},
45658,45659,45660,45661,45662,45663,45664,45665,45711,45724,45778,45779,45785,45786,45820,45821,45965,46022),
_xlfn.LET(_xlpm.DD,
MAX(MIN($AX496,EOMONTH(BE$15,0))-MAX($AW496,BE$15),),
_xlfn.IFS(
AND(MONTH($AW496)=MONTH(BE$15),MONTH($AX496)&lt;&gt;MONTH(BE$15)),
NETWORKDAYS.INTL($AW496,$AW496+_xlpm.DD,1,_xlpm.VD),
AND(MONTH($AW496)&lt;&gt;MONTH(BE$15),MONTH($AX496)=MONTH(BE$15)),
NETWORKDAYS.INTL(($AX496)-_xlpm.DD,$AX496,1,_xlpm.VD),
AND(MONTH($AW496)&lt;MONTH(BE$15),MONTH($AX496)&gt;MONTH(BE$15)),
NETWORKDAYS.INTL((EOMONTH(BE$15-1,1))-_xlpm.DD,EOMONTH(BE$15-1,1),1,_xlpm.VD),
AND(MONTH($AW496)=MONTH(BE$15),MONTH($AX496)=MONTH(BE$15)),
NETWORKDAYS.INTL($AW496,$AX496,1,_xlpm.VD)))),0)),
$DH496="месяц",
$BP496*BE496,
$DH496="неделя",
$BP496*BE496/7*(ROUNDUP((DAY(EOMONTH(BE$15,0)))/4,0))),
0)</f>
        <v/>
      </c>
      <c r="BW496" s="125">
        <f t="array" ref="BW496">
IFERROR(
_xlfn.IFS(
$DH496="день_1",
$BP496*$BL496/($AX496-$AW496+1)*BF496*(DAY(EOMONTH(BF$15,0))),
$DH496="день_2",
$BP496/30*MAX(MIN($AX496,EOMONTH(BF$15,0))-MAX($AW496,BF$15)+1,),
$DH496="раб.день",
$BP496/30*(IFERROR(
_xlfn.LET(_xlpm.VD,
CHOOSE(
{1;2;3;4;5;6;7;8;9;10;11;12;13;14;15;16;17;18},
45658,45659,45660,45661,45662,45663,45664,45665,45711,45724,45778,45779,45785,45786,45820,45821,45965,46022),
_xlfn.LET(_xlpm.DD,
MAX(MIN($AX496,EOMONTH(BF$15,0))-MAX($AW496,BF$15),),
_xlfn.IFS(
AND(MONTH($AW496)=MONTH(BF$15),MONTH($AX496)&lt;&gt;MONTH(BF$15)),
NETWORKDAYS.INTL($AW496,$AW496+_xlpm.DD,1,_xlpm.VD),
AND(MONTH($AW496)&lt;&gt;MONTH(BF$15),MONTH($AX496)=MONTH(BF$15)),
NETWORKDAYS.INTL(($AX496)-_xlpm.DD,$AX496,1,_xlpm.VD),
AND(MONTH($AW496)&lt;MONTH(BF$15),MONTH($AX496)&gt;MONTH(BF$15)),
NETWORKDAYS.INTL((EOMONTH(BF$15-1,1))-_xlpm.DD,EOMONTH(BF$15-1,1),1,_xlpm.VD),
AND(MONTH($AW496)=MONTH(BF$15),MONTH($AX496)=MONTH(BF$15)),
NETWORKDAYS.INTL($AW496,$AX496,1,_xlpm.VD)))),0)),
$DH496="месяц",
$BP496*BF496,
$DH496="неделя",
$BP496*BF496/7*(ROUNDUP((DAY(EOMONTH(BF$15,0)))/4,0))),
0)</f>
        <v/>
      </c>
      <c r="BX496" s="125">
        <f t="array" ref="BX496">
IFERROR(
_xlfn.IFS(
$DH496="день_1",
$BP496*$BL496/($AX496-$AW496+1)*BG496*(DAY(EOMONTH(BG$15,0))),
$DH496="день_2",
$BP496/30*MAX(MIN($AX496,EOMONTH(BG$15,0))-MAX($AW496,BG$15)+1,),
$DH496="раб.день",
$BP496/30*(IFERROR(
_xlfn.LET(_xlpm.VD,
CHOOSE(
{1;2;3;4;5;6;7;8;9;10;11;12;13;14;15;16;17;18},
45658,45659,45660,45661,45662,45663,45664,45665,45711,45724,45778,45779,45785,45786,45820,45821,45965,46022),
_xlfn.LET(_xlpm.DD,
MAX(MIN($AX496,EOMONTH(BG$15,0))-MAX($AW496,BG$15),),
_xlfn.IFS(
AND(MONTH($AW496)=MONTH(BG$15),MONTH($AX496)&lt;&gt;MONTH(BG$15)),
NETWORKDAYS.INTL($AW496,$AW496+_xlpm.DD,1,_xlpm.VD),
AND(MONTH($AW496)&lt;&gt;MONTH(BG$15),MONTH($AX496)=MONTH(BG$15)),
NETWORKDAYS.INTL(($AX496)-_xlpm.DD,$AX496,1,_xlpm.VD),
AND(MONTH($AW496)&lt;MONTH(BG$15),MONTH($AX496)&gt;MONTH(BG$15)),
NETWORKDAYS.INTL((EOMONTH(BG$15-1,1))-_xlpm.DD,EOMONTH(BG$15-1,1),1,_xlpm.VD),
AND(MONTH($AW496)=MONTH(BG$15),MONTH($AX496)=MONTH(BG$15)),
NETWORKDAYS.INTL($AW496,$AX496,1,_xlpm.VD)))),0)),
$DH496="месяц",
$BP496*BG496,
$DH496="неделя",
$BP496*BG496/7*(ROUNDUP((DAY(EOMONTH(BG$15,0)))/4,0))),
0)</f>
        <v/>
      </c>
      <c r="BY496" s="125">
        <f t="array" ref="BY496">
IFERROR(
_xlfn.IFS(
$DH496="день_1",
$BP496*$BL496/($AX496-$AW496+1)*BH496*(DAY(EOMONTH(BH$15,0))),
$DH496="день_2",
$BP496/30*MAX(MIN($AX496,EOMONTH(BH$15,0))-MAX($AW496,BH$15)+1,),
$DH496="раб.день",
$BP496/30*(IFERROR(
_xlfn.LET(_xlpm.VD,
CHOOSE(
{1;2;3;4;5;6;7;8;9;10;11;12;13;14;15;16;17;18},
45658,45659,45660,45661,45662,45663,45664,45665,45711,45724,45778,45779,45785,45786,45820,45821,45965,46022),
_xlfn.LET(_xlpm.DD,
MAX(MIN($AX496,EOMONTH(BH$15,0))-MAX($AW496,BH$15),),
_xlfn.IFS(
AND(MONTH($AW496)=MONTH(BH$15),MONTH($AX496)&lt;&gt;MONTH(BH$15)),
NETWORKDAYS.INTL($AW496,$AW496+_xlpm.DD,1,_xlpm.VD),
AND(MONTH($AW496)&lt;&gt;MONTH(BH$15),MONTH($AX496)=MONTH(BH$15)),
NETWORKDAYS.INTL(($AX496)-_xlpm.DD,$AX496,1,_xlpm.VD),
AND(MONTH($AW496)&lt;MONTH(BH$15),MONTH($AX496)&gt;MONTH(BH$15)),
NETWORKDAYS.INTL((EOMONTH(BH$15-1,1))-_xlpm.DD,EOMONTH(BH$15-1,1),1,_xlpm.VD),
AND(MONTH($AW496)=MONTH(BH$15),MONTH($AX496)=MONTH(BH$15)),
NETWORKDAYS.INTL($AW496,$AX496,1,_xlpm.VD)))),0)),
$DH496="месяц",
$BP496*BH496,
$DH496="неделя",
$BP496*BH496/7*(ROUNDUP((DAY(EOMONTH(BH$15,0)))/4,0))),
0)</f>
        <v/>
      </c>
      <c r="BZ496" s="125">
        <f t="array" ref="BZ496">
IFERROR(
_xlfn.IFS(
$DH496="день_1",
$BP496*$BL496/($AX496-$AW496+1)*BI496*(DAY(EOMONTH(BI$15,0))),
$DH496="день_2",
$BP496/30*MAX(MIN($AX496,EOMONTH(BI$15,0))-MAX($AW496,BI$15)+1,),
$DH496="раб.день",
$BP496/30*(IFERROR(
_xlfn.LET(_xlpm.VD,
CHOOSE(
{1;2;3;4;5;6;7;8;9;10;11;12;13;14;15;16;17;18},
45658,45659,45660,45661,45662,45663,45664,45665,45711,45724,45778,45779,45785,45786,45820,45821,45965,46022),
_xlfn.LET(_xlpm.DD,
MAX(MIN($AX496,EOMONTH(BI$15,0))-MAX($AW496,BI$15),),
_xlfn.IFS(
AND(MONTH($AW496)=MONTH(BI$15),MONTH($AX496)&lt;&gt;MONTH(BI$15)),
NETWORKDAYS.INTL($AW496,$AW496+_xlpm.DD,1,_xlpm.VD),
AND(MONTH($AW496)&lt;&gt;MONTH(BI$15),MONTH($AX496)=MONTH(BI$15)),
NETWORKDAYS.INTL(($AX496)-_xlpm.DD,$AX496,1,_xlpm.VD),
AND(MONTH($AW496)&lt;MONTH(BI$15),MONTH($AX496)&gt;MONTH(BI$15)),
NETWORKDAYS.INTL((EOMONTH(BI$15-1,1))-_xlpm.DD,EOMONTH(BI$15-1,1),1,_xlpm.VD),
AND(MONTH($AW496)=MONTH(BI$15),MONTH($AX496)=MONTH(BI$15)),
NETWORKDAYS.INTL($AW496,$AX496,1,_xlpm.VD)))),0)),
$DH496="месяц",
$BP496*BI496,
$DH496="неделя",
$BP496*BI496/7*(ROUNDUP((DAY(EOMONTH(BI$15,0)))/4,0))),
0)</f>
        <v/>
      </c>
      <c r="CA496" s="125">
        <f t="array" ref="CA496">
IFERROR(
_xlfn.IFS(
$DH496="день_1",
$BP496*$BL496/($AX496-$AW496+1)*BJ496*(DAY(EOMONTH(BJ$15,0))),
$DH496="день_2",
$BP496/30*MAX(MIN($AX496,EOMONTH(BJ$15,0))-MAX($AW496,BJ$15)+1,),
$DH496="раб.день",
$BP496/30*(IFERROR(
_xlfn.LET(_xlpm.VD,
CHOOSE(
{1;2;3;4;5;6;7;8;9;10;11;12;13;14;15;16;17;18},
45658,45659,45660,45661,45662,45663,45664,45665,45711,45724,45778,45779,45785,45786,45820,45821,45965,46022),
_xlfn.LET(_xlpm.DD,
MAX(MIN($AX496,EOMONTH(BJ$15,0))-MAX($AW496,BJ$15),),
_xlfn.IFS(
AND(MONTH($AW496)=MONTH(BJ$15),MONTH($AX496)&lt;&gt;MONTH(BJ$15)),
NETWORKDAYS.INTL($AW496,$AW496+_xlpm.DD,1,_xlpm.VD),
AND(MONTH($AW496)&lt;&gt;MONTH(BJ$15),MONTH($AX496)=MONTH(BJ$15)),
NETWORKDAYS.INTL(($AX496)-_xlpm.DD,$AX496,1,_xlpm.VD),
AND(MONTH($AW496)&lt;MONTH(BJ$15),MONTH($AX496)&gt;MONTH(BJ$15)),
NETWORKDAYS.INTL((EOMONTH(BJ$15-1,1))-_xlpm.DD,EOMONTH(BJ$15-1,1),1,_xlpm.VD),
AND(MONTH($AW496)=MONTH(BJ$15),MONTH($AX496)=MONTH(BJ$15)),
NETWORKDAYS.INTL($AW496,$AX496,1,_xlpm.VD)))),0)),
$DH496="месяц",
$BP496*BJ496,
$DH496="неделя",
$BP496*BJ496/7*(ROUNDUP((DAY(EOMONTH(BJ$15,0)))/4,0))),
0)</f>
        <v/>
      </c>
      <c r="CB496" s="125">
        <f t="array" ref="CB496">
IFERROR(
_xlfn.IFS(
$DH496="день_1",
$BP496*$BL496/($AX496-$AW496+1)*BK496*(DAY(EOMONTH(BK$15,0))),
$DH496="день_2",
$BP496/30*MAX(MIN($AX496,EOMONTH(BK$15,0))-MAX($AW496,BK$15)+1,),
$DH496="раб.день",
$BP496/30*(IFERROR(
_xlfn.LET(_xlpm.VD,
CHOOSE(
{1;2;3;4;5;6;7;8;9;10;11;12;13;14;15;16;17;18},
45658,45659,45660,45661,45662,45663,45664,45665,45711,45724,45778,45779,45785,45786,45820,45821,45965,46022),
_xlfn.LET(_xlpm.DD,
MAX(MIN($AX496,EOMONTH(BK$15,0))-MAX($AW496,BK$15),),
_xlfn.IFS(
AND(MONTH($AW496)=MONTH(BK$15),MONTH($AX496)&lt;&gt;MONTH(BK$15)),
NETWORKDAYS.INTL($AW496,$AW496+_xlpm.DD,1,_xlpm.VD),
AND(MONTH($AW496)&lt;&gt;MONTH(BK$15),MONTH($AX496)=MONTH(BK$15)),
NETWORKDAYS.INTL(($AX496)-_xlpm.DD,$AX496,1,_xlpm.VD),
AND(MONTH($AW496)&lt;MONTH(BK$15),MONTH($AX496)&gt;MONTH(BK$15)),
NETWORKDAYS.INTL((EOMONTH(BK$15-1,1))-_xlpm.DD,EOMONTH(BK$15-1,1),1,_xlpm.VD),
AND(MONTH($AW496)=MONTH(BK$15),MONTH($AX496)=MONTH(BK$15)),
NETWORKDAYS.INTL($AW496,$AX496,1,_xlpm.VD)))),0)),
$DH496="месяц",
$BP496*BK496,
$DH496="неделя",
$BP496*BK496/7*(ROUNDUP((DAY(EOMONTH(BK$15,0)))/4,0))),
0)</f>
        <v/>
      </c>
      <c r="CC496" s="125">
        <f>SUM($BQ496:$CB496)</f>
        <v/>
      </c>
      <c r="CD496" s="126">
        <f>SUM($EH496:$EH496)</f>
        <v/>
      </c>
      <c r="CE496" s="126">
        <f>$CD496*$AB496</f>
        <v/>
      </c>
      <c r="CF496" s="126">
        <f>SUM($EK496:$EK496)</f>
        <v/>
      </c>
      <c r="CG496" s="126">
        <f>$CF496*$AB496</f>
        <v/>
      </c>
      <c r="CH496" s="126">
        <f>SUM($CC496,$CE496,$CG496)</f>
        <v/>
      </c>
      <c r="CI496" s="126">
        <f>$CH496*(1+$CM496)</f>
        <v/>
      </c>
      <c r="CJ496" s="127" t="n">
        <v>0</v>
      </c>
      <c r="CK496" s="126">
        <f>SUM($CH496:$CH496)*(1+$CJ496)</f>
        <v/>
      </c>
      <c r="CL496" s="126">
        <f>SUM($CH496:$CH496)*(1+$CM496)</f>
        <v/>
      </c>
      <c r="CM496" s="59" t="inlineStr">
        <is>
          <t>20%</t>
        </is>
      </c>
      <c r="CN496" s="59" t="n"/>
      <c r="CO496" s="72" t="n"/>
      <c r="CP496" s="59" t="n"/>
      <c r="CQ496" s="73" t="n"/>
      <c r="CR496" s="73" t="n"/>
      <c r="CS496" s="73" t="n"/>
      <c r="CT496" s="72" t="n"/>
      <c r="CU496" s="79" t="inlineStr">
        <is>
          <t> </t>
        </is>
      </c>
      <c r="CV496" s="60" t="n"/>
      <c r="CW496" s="60" t="n"/>
      <c r="CX496" s="60" t="n"/>
      <c r="CY496" s="127">
        <f>IFERROR(($CC496-$EE496)/($EE496/(1-$DQ496)),0)</f>
        <v/>
      </c>
      <c r="CZ496" s="127">
        <f>IFERROR(1-$EI496/($CE496),0)</f>
        <v/>
      </c>
      <c r="DA496" s="127">
        <f>IFERROR(1-$EL496/($CG496),0)</f>
        <v/>
      </c>
      <c r="DB496" s="126">
        <f>ROUND(IFERROR(($CI496/(1+$CM496)-$EN496),0),2)</f>
        <v/>
      </c>
      <c r="DC496" s="128" t="n"/>
      <c r="DD496" s="125" t="n"/>
      <c r="DE496" s="75" t="n">
        <v>0</v>
      </c>
      <c r="DF496" s="128" t="n"/>
      <c r="DG496" s="125">
        <f>IF($DC496=0,0,$DD496*($DC496*100%-$DE496*$DF496))*SUM($AB496:$AB496)</f>
        <v/>
      </c>
      <c r="DH496" s="129" t="inlineStr">
        <is>
          <t>месяц</t>
        </is>
      </c>
      <c r="DI496" s="130">
        <f t="array" ref="DI496">IFERROR(
IF($ES496="LisChannel",
(ROUND(((INDEX({174.625;153.888888888889;130.972222222222},MATCH($AI496,{2;3;4}),0))*$AG496*$AI496),2)),0),0)</f>
        <v/>
      </c>
      <c r="DJ496" s="130">
        <f>
_xlfn.LET(_xlpm.X,
IFERROR(
IF($ES496="НовиковТВ",
(_xlfn.LET(_xlpm.NTV,
_xlfn.LET(_xlpm.MIN,350000,
IF(SUMIFS($DI:$DI,$ES:$ES,"НовиковТВ")&lt;=_xlpm.MIN,
(SUMIFS($DI:$DI,$ES:$ES,"НовиковТВ")/(COUNTIFS($ES:$ES,"НовиковТВ")))*_xlpm.MIN/SUMIFS($DI:$DI,$ES:$ES,"НовиковТВ"),
DI496)),
_xlpm.NTV+$DG496/(1-(1-(_xlpm.NTV)*(1-$DL496)*(1-$DM496)*(1-$DN496)*(1-$DO496)*(1-$DP496)/_xlpm.NTV))))/(1+$EP496),
$DI496+$DG496/(1-(1-($DI496)*(1-$DL496)*(1-$DM496)*(1-$DN496)*(1-$DO496)*(1-$DP496)/$DI496))),
0),
_xlpm.X*(1+$CM496)*(1+$CW496)-_xlpm.X*(1+$CM496)+_xlpm.X)</f>
        <v/>
      </c>
      <c r="DK496" s="125" t="inlineStr">
        <is>
          <t>послед.</t>
        </is>
      </c>
      <c r="DL496" s="63" t="n">
        <v>0</v>
      </c>
      <c r="DM496" s="63" t="n">
        <v>0</v>
      </c>
      <c r="DN496" s="63" t="n">
        <v>0</v>
      </c>
      <c r="DO496" s="63" t="n">
        <v>0</v>
      </c>
      <c r="DP496" s="63" t="n">
        <v>0</v>
      </c>
      <c r="DQ496" s="63">
        <f t="array" ref="DQ496">IFERROR(_xlfn.IFS(
$DK496="послед.",1-(1-$DL496)*(1-$DM496)*(1-$DN496)*(1-$DO496)*(1-$DP496),
$DK496="сумм.",$DL496+$DM496+$DN496+$DO496+$DP496),
0)</f>
        <v/>
      </c>
      <c r="DR496" s="125">
        <f t="array" ref="DR496">
IFERROR(
_xlfn.IFS(
$BL496=0,
0,
$BL496&gt;0,
_xlfn.IFS($DK496="послед.",
$DJ496*(1-$DL496)*(1-$DM496)*(1-$DN496)*(1-$DO496)*(1-$DP496),
$DK496="сумм.",
$DJ496*(1-($DL496+$DM496+$DN496+$DO496+$DP496)))),0)</f>
        <v/>
      </c>
      <c r="DS496" s="125">
        <f t="array" ref="DS496">
IFERROR(_xlfn.IFS(
$DH496="день_1",
$DR496*$BL496/($AX496-$AW496+1)*AZ496*(DAY(EOMONTH(AZ$15,0))),
$DH496="день_2",
$DR496/30*MAX(MIN($AX496,EOMONTH(AZ$15,0))-MAX($AW496,AZ$15)+1,),
$DH496="раб.день",
$DR496/30*(IFERROR(
_xlfn.LET(_xlpm.VD,
CHOOSE(
{1;2;3;4;5;6;7;8;9;10;11;12;13;14;15;16;17;18},
45658,45659,45660,45661,45662,45663,45664,45665,45711,45724,45778,45779,45785,45786,45820,45821,45965,46022),
_xlfn.LET(_xlpm.DD,
MAX(MIN($AX496,EOMONTH(AZ$15,0))-MAX($AW496,AZ$15),),
_xlfn.IFS(
AND(MONTH($AW496)=MONTH(AZ$15),MONTH($AX496)&lt;&gt;MONTH(AZ$15)),
NETWORKDAYS.INTL($AW496,$AW496+_xlpm.DD,1,_xlpm.VD),
AND(MONTH($AW496)&lt;&gt;MONTH(AZ$15),MONTH($AX496)=MONTH(AZ$15)),
NETWORKDAYS.INTL(($AX496)-_xlpm.DD,$AX496,1,_xlpm.VD),
AND(MONTH($AW496)&lt;MONTH(AZ$15),MONTH($AX496)&gt;MONTH(AZ$15)),
NETWORKDAYS.INTL((EOMONTH(AZ$15-1,1))-_xlpm.DD,EOMONTH(AZ$15-1,1),1,_xlpm.VD),
AND(MONTH($AW496)=MONTH(AZ$15),MONTH($AX496)=MONTH(AZ$15)),
NETWORKDAYS.INTL($AW496,$AX496,1,_xlpm.VD)))),0)),
$DH496="месяц",
$DR496*AZ496,
$DH496="неделя",
$DR496*AZ496/7*(ROUNDUP((DAY(EOMONTH(AZ$15,0)))/4,0))),
0)</f>
        <v/>
      </c>
      <c r="DT496" s="125">
        <f t="array" ref="DT496">
IFERROR(_xlfn.IFS(
$DH496="день_1",
$DR496*$BL496/($AX496-$AW496+1)*BA496*(DAY(EOMONTH(BA$15,0))),
$DH496="день_2",
$DR496/30*MAX(MIN($AX496,EOMONTH(BA$15,0))-MAX($AW496,BA$15)+1,),
$DH496="раб.день",
$DR496/30*(IFERROR(
_xlfn.LET(_xlpm.VD,
CHOOSE(
{1;2;3;4;5;6;7;8;9;10;11;12;13;14;15;16;17;18},
45658,45659,45660,45661,45662,45663,45664,45665,45711,45724,45778,45779,45785,45786,45820,45821,45965,46022),
_xlfn.LET(_xlpm.DD,
MAX(MIN($AX496,EOMONTH(BA$15,0))-MAX($AW496,BA$15),),
_xlfn.IFS(
AND(MONTH($AW496)=MONTH(BA$15),MONTH($AX496)&lt;&gt;MONTH(BA$15)),
NETWORKDAYS.INTL($AW496,$AW496+_xlpm.DD,1,_xlpm.VD),
AND(MONTH($AW496)&lt;&gt;MONTH(BA$15),MONTH($AX496)=MONTH(BA$15)),
NETWORKDAYS.INTL(($AX496)-_xlpm.DD,$AX496,1,_xlpm.VD),
AND(MONTH($AW496)&lt;MONTH(BA$15),MONTH($AX496)&gt;MONTH(BA$15)),
NETWORKDAYS.INTL((EOMONTH(BA$15-1,1))-_xlpm.DD,EOMONTH(BA$15-1,1),1,_xlpm.VD),
AND(MONTH($AW496)=MONTH(BA$15),MONTH($AX496)=MONTH(BA$15)),
NETWORKDAYS.INTL($AW496,$AX496,1,_xlpm.VD)))),0)),
$DH496="месяц",
$DR496*BA496,
$DH496="неделя",
$DR496*BA496/7*(ROUNDUP((DAY(EOMONTH(BA$15,0)))/4,0))),
0)</f>
        <v/>
      </c>
      <c r="DU496" s="125">
        <f t="array" ref="DU496">
IFERROR(_xlfn.IFS(
$DH496="день_1",
$DR496*$BL496/($AX496-$AW496+1)*BB496*(DAY(EOMONTH(BB$15,0))),
$DH496="день_2",
$DR496/30*MAX(MIN($AX496,EOMONTH(BB$15,0))-MAX($AW496,BB$15)+1,),
$DH496="раб.день",
$DR496/30*(IFERROR(
_xlfn.LET(_xlpm.VD,
CHOOSE(
{1;2;3;4;5;6;7;8;9;10;11;12;13;14;15;16;17;18},
45658,45659,45660,45661,45662,45663,45664,45665,45711,45724,45778,45779,45785,45786,45820,45821,45965,46022),
_xlfn.LET(_xlpm.DD,
MAX(MIN($AX496,EOMONTH(BB$15,0))-MAX($AW496,BB$15),),
_xlfn.IFS(
AND(MONTH($AW496)=MONTH(BB$15),MONTH($AX496)&lt;&gt;MONTH(BB$15)),
NETWORKDAYS.INTL($AW496,$AW496+_xlpm.DD,1,_xlpm.VD),
AND(MONTH($AW496)&lt;&gt;MONTH(BB$15),MONTH($AX496)=MONTH(BB$15)),
NETWORKDAYS.INTL(($AX496)-_xlpm.DD,$AX496,1,_xlpm.VD),
AND(MONTH($AW496)&lt;MONTH(BB$15),MONTH($AX496)&gt;MONTH(BB$15)),
NETWORKDAYS.INTL((EOMONTH(BB$15-1,1))-_xlpm.DD,EOMONTH(BB$15-1,1),1,_xlpm.VD),
AND(MONTH($AW496)=MONTH(BB$15),MONTH($AX496)=MONTH(BB$15)),
NETWORKDAYS.INTL($AW496,$AX496,1,_xlpm.VD)))),0)),
$DH496="месяц",
$DR496*BB496,
$DH496="неделя",
$DR496*BB496/7*(ROUNDUP((DAY(EOMONTH(BB$15,0)))/4,0))),
0)</f>
        <v/>
      </c>
      <c r="DV496" s="125">
        <f t="array" ref="DV496">
IFERROR(_xlfn.IFS(
$DH496="день_1",
$DR496*$BL496/($AX496-$AW496+1)*BC496*(DAY(EOMONTH(BC$15,0))),
$DH496="день_2",
$DR496/30*MAX(MIN($AX496,EOMONTH(BC$15,0))-MAX($AW496,BC$15)+1,),
$DH496="раб.день",
$DR496/30*(IFERROR(
_xlfn.LET(_xlpm.VD,
CHOOSE(
{1;2;3;4;5;6;7;8;9;10;11;12;13;14;15;16;17;18},
45658,45659,45660,45661,45662,45663,45664,45665,45711,45724,45778,45779,45785,45786,45820,45821,45965,46022),
_xlfn.LET(_xlpm.DD,
MAX(MIN($AX496,EOMONTH(BC$15,0))-MAX($AW496,BC$15),),
_xlfn.IFS(
AND(MONTH($AW496)=MONTH(BC$15),MONTH($AX496)&lt;&gt;MONTH(BC$15)),
NETWORKDAYS.INTL($AW496,$AW496+_xlpm.DD,1,_xlpm.VD),
AND(MONTH($AW496)&lt;&gt;MONTH(BC$15),MONTH($AX496)=MONTH(BC$15)),
NETWORKDAYS.INTL(($AX496)-_xlpm.DD,$AX496,1,_xlpm.VD),
AND(MONTH($AW496)&lt;MONTH(BC$15),MONTH($AX496)&gt;MONTH(BC$15)),
NETWORKDAYS.INTL((EOMONTH(BC$15-1,1))-_xlpm.DD,EOMONTH(BC$15-1,1),1,_xlpm.VD),
AND(MONTH($AW496)=MONTH(BC$15),MONTH($AX496)=MONTH(BC$15)),
NETWORKDAYS.INTL($AW496,$AX496,1,_xlpm.VD)))),0)),
$DH496="месяц",
$DR496*BC496,
$DH496="неделя",
$DR496*BC496/7*(ROUNDUP((DAY(EOMONTH(BC$15,0)))/4,0))),
0)</f>
        <v/>
      </c>
      <c r="DW496" s="125">
        <f t="array" ref="DW496">
IFERROR(_xlfn.IFS(
$DH496="день_1",
$DR496*$BL496/($AX496-$AW496+1)*BD496*(DAY(EOMONTH(BD$15,0))),
$DH496="день_2",
$DR496/30*MAX(MIN($AX496,EOMONTH(BD$15,0))-MAX($AW496,BD$15)+1,),
$DH496="раб.день",
$DR496/30*(IFERROR(
_xlfn.LET(_xlpm.VD,
CHOOSE(
{1;2;3;4;5;6;7;8;9;10;11;12;13;14;15;16;17;18},
45658,45659,45660,45661,45662,45663,45664,45665,45711,45724,45778,45779,45785,45786,45820,45821,45965,46022),
_xlfn.LET(_xlpm.DD,
MAX(MIN($AX496,EOMONTH(BD$15,0))-MAX($AW496,BD$15),),
_xlfn.IFS(
AND(MONTH($AW496)=MONTH(BD$15),MONTH($AX496)&lt;&gt;MONTH(BD$15)),
NETWORKDAYS.INTL($AW496,$AW496+_xlpm.DD,1,_xlpm.VD),
AND(MONTH($AW496)&lt;&gt;MONTH(BD$15),MONTH($AX496)=MONTH(BD$15)),
NETWORKDAYS.INTL(($AX496)-_xlpm.DD,$AX496,1,_xlpm.VD),
AND(MONTH($AW496)&lt;MONTH(BD$15),MONTH($AX496)&gt;MONTH(BD$15)),
NETWORKDAYS.INTL((EOMONTH(BD$15-1,1))-_xlpm.DD,EOMONTH(BD$15-1,1),1,_xlpm.VD),
AND(MONTH($AW496)=MONTH(BD$15),MONTH($AX496)=MONTH(BD$15)),
NETWORKDAYS.INTL($AW496,$AX496,1,_xlpm.VD)))),0)),
$DH496="месяц",
$DR496*BD496,
$DH496="неделя",
$DR496*BD496/7*(ROUNDUP((DAY(EOMONTH(BD$15,0)))/4,0))),
0)</f>
        <v/>
      </c>
      <c r="DX496" s="125">
        <f t="array" ref="DX496">
IFERROR(_xlfn.IFS(
$DH496="день_1",
$DR496*$BL496/($AX496-$AW496+1)*BE496*(DAY(EOMONTH(BE$15,0))),
$DH496="день_2",
$DR496/30*MAX(MIN($AX496,EOMONTH(BE$15,0))-MAX($AW496,BE$15)+1,),
$DH496="раб.день",
$DR496/30*(IFERROR(
_xlfn.LET(_xlpm.VD,
CHOOSE(
{1;2;3;4;5;6;7;8;9;10;11;12;13;14;15;16;17;18},
45658,45659,45660,45661,45662,45663,45664,45665,45711,45724,45778,45779,45785,45786,45820,45821,45965,46022),
_xlfn.LET(_xlpm.DD,
MAX(MIN($AX496,EOMONTH(BE$15,0))-MAX($AW496,BE$15),),
_xlfn.IFS(
AND(MONTH($AW496)=MONTH(BE$15),MONTH($AX496)&lt;&gt;MONTH(BE$15)),
NETWORKDAYS.INTL($AW496,$AW496+_xlpm.DD,1,_xlpm.VD),
AND(MONTH($AW496)&lt;&gt;MONTH(BE$15),MONTH($AX496)=MONTH(BE$15)),
NETWORKDAYS.INTL(($AX496)-_xlpm.DD,$AX496,1,_xlpm.VD),
AND(MONTH($AW496)&lt;MONTH(BE$15),MONTH($AX496)&gt;MONTH(BE$15)),
NETWORKDAYS.INTL((EOMONTH(BE$15-1,1))-_xlpm.DD,EOMONTH(BE$15-1,1),1,_xlpm.VD),
AND(MONTH($AW496)=MONTH(BE$15),MONTH($AX496)=MONTH(BE$15)),
NETWORKDAYS.INTL($AW496,$AX496,1,_xlpm.VD)))),0)),
$DH496="месяц",
$DR496*BE496,
$DH496="неделя",
$DR496*BE496/7*(ROUNDUP((DAY(EOMONTH(BE$15,0)))/4,0))),
0)</f>
        <v/>
      </c>
      <c r="DY496" s="125">
        <f t="array" ref="DY496">
IFERROR(_xlfn.IFS(
$DH496="день_1",
$DR496*$BL496/($AX496-$AW496+1)*BF496*(DAY(EOMONTH(BF$15,0))),
$DH496="день_2",
$DR496/30*MAX(MIN($AX496,EOMONTH(BF$15,0))-MAX($AW496,BF$15)+1,),
$DH496="раб.день",
$DR496/30*(IFERROR(
_xlfn.LET(_xlpm.VD,
CHOOSE(
{1;2;3;4;5;6;7;8;9;10;11;12;13;14;15;16;17;18},
45658,45659,45660,45661,45662,45663,45664,45665,45711,45724,45778,45779,45785,45786,45820,45821,45965,46022),
_xlfn.LET(_xlpm.DD,
MAX(MIN($AX496,EOMONTH(BF$15,0))-MAX($AW496,BF$15),),
_xlfn.IFS(
AND(MONTH($AW496)=MONTH(BF$15),MONTH($AX496)&lt;&gt;MONTH(BF$15)),
NETWORKDAYS.INTL($AW496,$AW496+_xlpm.DD,1,_xlpm.VD),
AND(MONTH($AW496)&lt;&gt;MONTH(BF$15),MONTH($AX496)=MONTH(BF$15)),
NETWORKDAYS.INTL(($AX496)-_xlpm.DD,$AX496,1,_xlpm.VD),
AND(MONTH($AW496)&lt;MONTH(BF$15),MONTH($AX496)&gt;MONTH(BF$15)),
NETWORKDAYS.INTL((EOMONTH(BF$15-1,1))-_xlpm.DD,EOMONTH(BF$15-1,1),1,_xlpm.VD),
AND(MONTH($AW496)=MONTH(BF$15),MONTH($AX496)=MONTH(BF$15)),
NETWORKDAYS.INTL($AW496,$AX496,1,_xlpm.VD)))),0)),
$DH496="месяц",
$DR496*BF496,
$DH496="неделя",
$DR496*BF496/7*(ROUNDUP((DAY(EOMONTH(BF$15,0)))/4,0))),
0)</f>
        <v/>
      </c>
      <c r="DZ496" s="125">
        <f t="array" ref="DZ496">
IFERROR(_xlfn.IFS(
$DH496="день_1",
$DR496*$BL496/($AX496-$AW496+1)*BG496*(DAY(EOMONTH(BG$15,0))),
$DH496="день_2",
$DR496/30*MAX(MIN($AX496,EOMONTH(BG$15,0))-MAX($AW496,BG$15)+1,),
$DH496="раб.день",
$DR496/30*(IFERROR(
_xlfn.LET(_xlpm.VD,
CHOOSE(
{1;2;3;4;5;6;7;8;9;10;11;12;13;14;15;16;17;18},
45658,45659,45660,45661,45662,45663,45664,45665,45711,45724,45778,45779,45785,45786,45820,45821,45965,46022),
_xlfn.LET(_xlpm.DD,
MAX(MIN($AX496,EOMONTH(BG$15,0))-MAX($AW496,BG$15),),
_xlfn.IFS(
AND(MONTH($AW496)=MONTH(BG$15),MONTH($AX496)&lt;&gt;MONTH(BG$15)),
NETWORKDAYS.INTL($AW496,$AW496+_xlpm.DD,1,_xlpm.VD),
AND(MONTH($AW496)&lt;&gt;MONTH(BG$15),MONTH($AX496)=MONTH(BG$15)),
NETWORKDAYS.INTL(($AX496)-_xlpm.DD,$AX496,1,_xlpm.VD),
AND(MONTH($AW496)&lt;MONTH(BG$15),MONTH($AX496)&gt;MONTH(BG$15)),
NETWORKDAYS.INTL((EOMONTH(BG$15-1,1))-_xlpm.DD,EOMONTH(BG$15-1,1),1,_xlpm.VD),
AND(MONTH($AW496)=MONTH(BG$15),MONTH($AX496)=MONTH(BG$15)),
NETWORKDAYS.INTL($AW496,$AX496,1,_xlpm.VD)))),0)),
$DH496="месяц",
$DR496*BG496,
$DH496="неделя",
$DR496*BG496/7*(ROUNDUP((DAY(EOMONTH(BG$15,0)))/4,0))),
0)</f>
        <v/>
      </c>
      <c r="EA496" s="125">
        <f t="array" ref="EA496">
IFERROR(_xlfn.IFS(
$DH496="день_1",
$DR496*$BL496/($AX496-$AW496+1)*BH496*(DAY(EOMONTH(BH$15,0))),
$DH496="день_2",
$DR496/30*MAX(MIN($AX496,EOMONTH(BH$15,0))-MAX($AW496,BH$15)+1,),
$DH496="раб.день",
$DR496/30*(IFERROR(
_xlfn.LET(_xlpm.VD,
CHOOSE(
{1;2;3;4;5;6;7;8;9;10;11;12;13;14;15;16;17;18},
45658,45659,45660,45661,45662,45663,45664,45665,45711,45724,45778,45779,45785,45786,45820,45821,45965,46022),
_xlfn.LET(_xlpm.DD,
MAX(MIN($AX496,EOMONTH(BH$15,0))-MAX($AW496,BH$15),),
_xlfn.IFS(
AND(MONTH($AW496)=MONTH(BH$15),MONTH($AX496)&lt;&gt;MONTH(BH$15)),
NETWORKDAYS.INTL($AW496,$AW496+_xlpm.DD,1,_xlpm.VD),
AND(MONTH($AW496)&lt;&gt;MONTH(BH$15),MONTH($AX496)=MONTH(BH$15)),
NETWORKDAYS.INTL(($AX496)-_xlpm.DD,$AX496,1,_xlpm.VD),
AND(MONTH($AW496)&lt;MONTH(BH$15),MONTH($AX496)&gt;MONTH(BH$15)),
NETWORKDAYS.INTL((EOMONTH(BH$15-1,1))-_xlpm.DD,EOMONTH(BH$15-1,1),1,_xlpm.VD),
AND(MONTH($AW496)=MONTH(BH$15),MONTH($AX496)=MONTH(BH$15)),
NETWORKDAYS.INTL($AW496,$AX496,1,_xlpm.VD)))),0)),
$DH496="месяц",
$DR496*BH496,
$DH496="неделя",
$DR496*BH496/7*(ROUNDUP((DAY(EOMONTH(BH$15,0)))/4,0))),
0)</f>
        <v/>
      </c>
      <c r="EB496" s="125">
        <f t="array" ref="EB496">
IFERROR(_xlfn.IFS(
$DH496="день_1",
$DR496*$BL496/($AX496-$AW496+1)*BI496*(DAY(EOMONTH(BI$15,0))),
$DH496="день_2",
$DR496/30*MAX(MIN($AX496,EOMONTH(BI$15,0))-MAX($AW496,BI$15)+1,),
$DH496="раб.день",
$DR496/30*(IFERROR(
_xlfn.LET(_xlpm.VD,
CHOOSE(
{1;2;3;4;5;6;7;8;9;10;11;12;13;14;15;16;17;18},
45658,45659,45660,45661,45662,45663,45664,45665,45711,45724,45778,45779,45785,45786,45820,45821,45965,46022),
_xlfn.LET(_xlpm.DD,
MAX(MIN($AX496,EOMONTH(BI$15,0))-MAX($AW496,BI$15),),
_xlfn.IFS(
AND(MONTH($AW496)=MONTH(BI$15),MONTH($AX496)&lt;&gt;MONTH(BI$15)),
NETWORKDAYS.INTL($AW496,$AW496+_xlpm.DD,1,_xlpm.VD),
AND(MONTH($AW496)&lt;&gt;MONTH(BI$15),MONTH($AX496)=MONTH(BI$15)),
NETWORKDAYS.INTL(($AX496)-_xlpm.DD,$AX496,1,_xlpm.VD),
AND(MONTH($AW496)&lt;MONTH(BI$15),MONTH($AX496)&gt;MONTH(BI$15)),
NETWORKDAYS.INTL((EOMONTH(BI$15-1,1))-_xlpm.DD,EOMONTH(BI$15-1,1),1,_xlpm.VD),
AND(MONTH($AW496)=MONTH(BI$15),MONTH($AX496)=MONTH(BI$15)),
NETWORKDAYS.INTL($AW496,$AX496,1,_xlpm.VD)))),0)),
$DH496="месяц",
$DR496*BI496,
$DH496="неделя",
$DR496*BI496/7*(ROUNDUP((DAY(EOMONTH(BI$15,0)))/4,0))),
0)</f>
        <v/>
      </c>
      <c r="EC496" s="125">
        <f t="array" ref="EC496">
IFERROR(_xlfn.IFS(
$DH496="день_1",
$DR496*$BL496/($AX496-$AW496+1)*BJ496*(DAY(EOMONTH(BJ$15,0))),
$DH496="день_2",
$DR496/30*MAX(MIN($AX496,EOMONTH(BJ$15,0))-MAX($AW496,BJ$15)+1,),
$DH496="раб.день",
$DR496/30*(IFERROR(
_xlfn.LET(_xlpm.VD,
CHOOSE(
{1;2;3;4;5;6;7;8;9;10;11;12;13;14;15;16;17;18},
45658,45659,45660,45661,45662,45663,45664,45665,45711,45724,45778,45779,45785,45786,45820,45821,45965,46022),
_xlfn.LET(_xlpm.DD,
MAX(MIN($AX496,EOMONTH(BJ$15,0))-MAX($AW496,BJ$15),),
_xlfn.IFS(
AND(MONTH($AW496)=MONTH(BJ$15),MONTH($AX496)&lt;&gt;MONTH(BJ$15)),
NETWORKDAYS.INTL($AW496,$AW496+_xlpm.DD,1,_xlpm.VD),
AND(MONTH($AW496)&lt;&gt;MONTH(BJ$15),MONTH($AX496)=MONTH(BJ$15)),
NETWORKDAYS.INTL(($AX496)-_xlpm.DD,$AX496,1,_xlpm.VD),
AND(MONTH($AW496)&lt;MONTH(BJ$15),MONTH($AX496)&gt;MONTH(BJ$15)),
NETWORKDAYS.INTL((EOMONTH(BJ$15-1,1))-_xlpm.DD,EOMONTH(BJ$15-1,1),1,_xlpm.VD),
AND(MONTH($AW496)=MONTH(BJ$15),MONTH($AX496)=MONTH(BJ$15)),
NETWORKDAYS.INTL($AW496,$AX496,1,_xlpm.VD)))),0)),
$DH496="месяц",
$DR496*BJ496,
$DH496="неделя",
$DR496*BJ496/7*(ROUNDUP((DAY(EOMONTH(BJ$15,0)))/4,0))),
0)</f>
        <v/>
      </c>
      <c r="ED496" s="125">
        <f t="array" ref="ED496">
IFERROR(_xlfn.IFS(
$DH496="день_1",
$DR496*$BL496/($AX496-$AW496+1)*BK496*(DAY(EOMONTH(BK$15,0))),
$DH496="день_2",
$DR496/30*MAX(MIN($AX496,EOMONTH(BK$15,0))-MAX($AW496,BK$15)+1,),
$DH496="раб.день",
$DR496/30*(IFERROR(
_xlfn.LET(_xlpm.VD,
CHOOSE(
{1;2;3;4;5;6;7;8;9;10;11;12;13;14;15;16;17;18},
45658,45659,45660,45661,45662,45663,45664,45665,45711,45724,45778,45779,45785,45786,45820,45821,45965,46022),
_xlfn.LET(_xlpm.DD,
MAX(MIN($AX496,EOMONTH(BK$15,0))-MAX($AW496,BK$15),),
_xlfn.IFS(
AND(MONTH($AW496)=MONTH(BK$15),MONTH($AX496)&lt;&gt;MONTH(BK$15)),
NETWORKDAYS.INTL($AW496,$AW496+_xlpm.DD,1,_xlpm.VD),
AND(MONTH($AW496)&lt;&gt;MONTH(BK$15),MONTH($AX496)=MONTH(BK$15)),
NETWORKDAYS.INTL(($AX496)-_xlpm.DD,$AX496,1,_xlpm.VD),
AND(MONTH($AW496)&lt;MONTH(BK$15),MONTH($AX496)&gt;MONTH(BK$15)),
NETWORKDAYS.INTL((EOMONTH(BK$15-1,1))-_xlpm.DD,EOMONTH(BK$15-1,1),1,_xlpm.VD),
AND(MONTH($AW496)=MONTH(BK$15),MONTH($AX496)=MONTH(BK$15)),
NETWORKDAYS.INTL($AW496,$AX496,1,_xlpm.VD)))),0)),
$DH496="месяц",
$DR496*BK496,
$DH496="неделя",
$DR496*BK496/7*(ROUNDUP((DAY(EOMONTH(BK$15,0)))/4,0))),
0)</f>
        <v/>
      </c>
      <c r="EE496" s="125">
        <f>SUM($DS496,$DT496,$DU496,$DV496,$DW496,$DX496,$DY496,$DZ496,$EA496,$EB496,$EC496,$ED496)</f>
        <v/>
      </c>
      <c r="EF496" s="125">
        <f>IFERROR(ROUND($EE496*(1+$EP496),2),0)</f>
        <v/>
      </c>
      <c r="EG496" s="128" t="n">
        <v>1</v>
      </c>
      <c r="EH496" s="126" t="n">
        <v>0</v>
      </c>
      <c r="EI496" s="126">
        <f>ROUND(SUM($EH496:$EH496)*SUM($AB496:$AB496)*$EG496,2)</f>
        <v/>
      </c>
      <c r="EJ496" s="126">
        <f>ROUND($EI496*(1+$EP496),2)</f>
        <v/>
      </c>
      <c r="EK496" s="126" t="n">
        <v>0</v>
      </c>
      <c r="EL496" s="126">
        <f>ROUND(SUM($EK496:$EK496)*SUM($AB496:$AB496)*$EG496,2)</f>
        <v/>
      </c>
      <c r="EM496" s="126">
        <f>ROUND($EL496*(1+$EP496),2)</f>
        <v/>
      </c>
      <c r="EN496" s="126">
        <f>SUM($EE496,$EI496,$EL496)</f>
        <v/>
      </c>
      <c r="EO496" s="126">
        <f>SUM($EF496,$EJ496,$EM496)</f>
        <v/>
      </c>
      <c r="EP496" s="59" t="inlineStr">
        <is>
          <t>20%</t>
        </is>
      </c>
      <c r="EQ496" s="59" t="n"/>
      <c r="ER496" s="60">
        <f t="array" ref="ER496">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MATCH(ES496,
{"AMS";"RussOutdoor";"HD Outdoor";"Ingroup";"IQ";"Ledproduction";"LisChannel";"Logic";"Media-PPL";"NovikovTV | НовиковТВ";"SMA";"SOK";"КрокусТВ | CrocusTV | IndoorTV";"Сити";"ТЯК Москва"},
0)),"")</f>
        <v/>
      </c>
      <c r="ES496" s="60" t="n"/>
      <c r="ET496" s="60">
        <f t="array" ref="ET496">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MATCH(ES496,
{"AMS";"RussOutdoor";"HD Outdoor";"Ingroup";"IQ";"Ledproduction";"LisChannel";"Logic";"Media-PPL";"NovikovTV | НовиковТВ";"SMA";"SOK";"КрокусТВ | CrocusTV | IndoorTV";"Сити";"ТЯК Москва"},
0)),"")</f>
        <v/>
      </c>
      <c r="EU496" s="60" t="n"/>
      <c r="EV496" s="60" t="n"/>
      <c r="EX496" s="110">
        <f t="array" ref="EX496">
($AR496/30
+N("ТРАФИК ПЛОЩАДКИ"))*
(IFERROR(
_xlfn.LET(
_xlpm.GPR,
HLOOKUP($L496,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(MATCH($T496,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IF($Q496="цифровой",_xlpm.GPR/$AG496,_xlpm.GPR/60)),
0)
+N("DWELL TIME"))*
(IF($AB496=0,0,IF($AB496=1,0.3,IF($AB496=2,0.5,IF($AB496&gt;2,1))))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_xlfn.IFS($AC496="да",1.2,$AC496="нет",1)*
_xlfn.IFS($AD496="да",1.2,$AD496="нет",1)*
IF(R496="статический",1,1.2)*
$X496*
INDEX(
{1.2;1;1.2;1.2;1;1.2;1.2;1.2;1.2;1.2;1.2;1;1.2;1.2;1.2;1.2;1;1;1.2;1.2;1.2;1;1;1;1;1.2;1.2;1.2;1.2;1;1;1;1;1.2;1.2;1.2;1.2;1.2;1.2;1.2;1.2;1;1;1.2;1;1;1;1;1.5;1;1;1.5;1.5;1.2},
MATCH($Q496,_xlpm.MI,0)))&gt;{0.02;0.04;0.06;0.1;0.2;0.4;0.6;0.8;1;2;4;6})),
{0;1;2;3;4;5;6;7;8;9;10;11;12},
0)))
+N("КОЭФФИЦИЕНТ КОНТАКТА"))))*
(_xlfn.IFS($X496&lt;0.1,$X496/1000,$X496&gt;25,5.2,AND($X496&gt;=0.1,$X496&lt;=25),(($X496*2+0.1)/10)*($X496/10)))*
IFERROR((_xlfn.LET(
_xlpm.MA,
{0;0.8;0.85;0.9;0.95;1},
_xlpm.MAA,
{0;1;2;3;4;5},
INDEX(_xlpm.MA,MATCH(SUMPRODUCT(--((IF(ROUND(_xlpm.MAA,1)&gt;5,5,ROUND($AB496,1)))&gt;{0;1;2;3;4;5})),_xlpm.MAA,0)))
+N("КОЭФФИЦИЕНТ КОЛ-ВО КОНСТРУКЦИЙ")),1)*
$AB496,0))*
(IF($Q496="цифровой",$AG496/15*$AI496,1)
+N("ДЛЯ ЦИФРЫ"))</f>
        <v/>
      </c>
      <c r="EY496" s="110">
        <f>IFERROR(EX496*AY496,0)</f>
        <v/>
      </c>
      <c r="EZ496" s="131">
        <f>IFERROR(DP496/EY496*1000,0)</f>
        <v/>
      </c>
      <c r="FA496" s="112">
        <f>IFERROR(FC496/FB496,0)</f>
        <v/>
      </c>
      <c r="FB496" s="112">
        <f>IFERROR((FC496/(EY496/FF496*#REF!))*0.825,0)</f>
        <v/>
      </c>
      <c r="FC496" s="112">
        <f>IFERROR(((EX496*30/AR496)*100)/30,0)</f>
        <v/>
      </c>
      <c r="FD496" s="112">
        <f>IFERROR(EY496/G496*100%,0)</f>
        <v/>
      </c>
      <c r="FE496" s="112">
        <f>IFERROR(FD496/FC496*100%,0)</f>
        <v/>
      </c>
      <c r="FF496" s="110">
        <f>IFERROR(AR496/30*AY496,0)</f>
        <v/>
      </c>
    </row>
    <row r="497" ht="13" customHeight="1">
      <c r="A497" s="59" t="n"/>
      <c r="B497" s="60" t="n"/>
      <c r="C497" s="60" t="n"/>
      <c r="D497" s="60">
        <f t="array" ref="D497">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MATCH($E497,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97" s="60">
        <f t="array" ref="E497">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MATCH($F497,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97" s="60" t="inlineStr"/>
      <c r="G497" s="60" t="n"/>
      <c r="H497" s="60">
        <f t="array" ref="H497">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MATCH($I497,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97" s="60" t="n"/>
      <c r="J497" s="60" t="n"/>
      <c r="K497" s="60" t="n"/>
      <c r="L497" s="60" t="n"/>
      <c r="M497" s="60" t="n"/>
      <c r="N497" s="60" t="n"/>
      <c r="O497" s="60" t="n"/>
      <c r="P497" s="60">
        <f t="array" ref="P497">
_xlfn.IFS(
ISNUMBER(MATCH($Q497,{"шелфбаннер","разделитель","монетница","чековая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ISNUMBER(MATCH($Q497,{"LED/LCD","видеокулер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ISNUMBER(MATCH($Q497,{"автомобиль","машина","выставочное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ISNUMBER(MATCH($Q497,{"билборд","лифтовая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ISNUMBER(MATCH($Q497,{"навигация","подвесной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ISNUMBER(MATCH($Q497,{"движущаяся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ISNUMBER(MATCH($Q497,{"каталог","журнал"},)),
"Пресса",
$Q497="","")</f>
        <v/>
      </c>
      <c r="Q497" s="60" t="n"/>
      <c r="R497" s="60">
        <f t="array" ref="R497">
IFERROR(
_xlfn.IFS(
OR(ISNUMBER(MATCH($Q497,{"экспозиция","макет","стенд","автостенд","авто стенд","выставочное пространство","выставочные стенды","модульные выставочные стенды","3Д конструкция","3D конструкция"},)),P497="Экспонирование"),
"нестандартный",
ISNUMBER(MATCH($Q497,{"скроллер","призматрон"},)),
"динамический",
$P497="Видео",
"цифровой",
OR($P497="Пресса",$P497="Щит",$P497="POSm",$P497="Подвес",$P497="Брендирование/оклейка"),
"статический"),"")</f>
        <v/>
      </c>
      <c r="S497" s="59" t="n"/>
      <c r="T497" s="60" t="n"/>
      <c r="U497" s="60" t="n"/>
      <c r="V497" s="60">
        <f>
IF(P497="Видео",
"цифровой постер/ролик",
IF(ISNUMBER(MATCH(Q497,{"короб световой","короб световой | лайтбокс","короб световой | кристалайт","лайтбокс","лайт бокс","кристалайт","LB","lightbox"},)),
"бэклит",
IF(P497="Брендирование/оклейка",
"перфарированная пленка/самоклейка",
IF(P497="Экспонирование",
"под запрос",
IF(P497="Подвес",
"баннер/ткань",
"")))))</f>
        <v/>
      </c>
      <c r="W497" s="59" t="n"/>
      <c r="X497" s="59" t="n"/>
      <c r="Y497" s="59" t="n"/>
      <c r="Z497" s="61" t="n"/>
      <c r="AA497" s="61" t="n"/>
      <c r="AB497" s="61">
        <f>IF(BL497&gt;0,Z497,0)</f>
        <v/>
      </c>
      <c r="AC497" s="59" t="n"/>
      <c r="AD497" s="59" t="n"/>
      <c r="AE497" s="59" t="n"/>
      <c r="AF497" s="59" t="n"/>
      <c r="AG497" s="59" t="n"/>
      <c r="AH497" s="59" t="n"/>
      <c r="AI497" s="59" t="n"/>
      <c r="AJ497" s="59" t="n"/>
      <c r="AK497" s="59" t="n"/>
      <c r="AL497" s="62">
        <f>IFERROR(IF(OR(R497="статический",R497="динамический",R497="нестандартный",R497="",R497=""),"-",IF(AND(AH497="-",AI497="-"),"-",AK497*3600/AH497*AI497)),"-")</f>
        <v/>
      </c>
      <c r="AM497" s="62">
        <f>IFERROR(IF(OR(R497="статический",R497="динамический",R497="",R497="", R497="BTL",R497="нестандартный"),"-",AG497*AI497*AL497/60),"-")</f>
        <v/>
      </c>
      <c r="AN497" s="63">
        <f>IFERROR(IF(AH497="","-",AG497*AI497/AH497),"-")</f>
        <v/>
      </c>
      <c r="AO497" s="59">
        <f>IFERROR(IF(OR($R497="статический",$R497="динамический",$R497="",$R497="",$R497="BTL",$R497="нестандартный"),"-",$AL497*$AY497),"-")</f>
        <v/>
      </c>
      <c r="AP497" s="62">
        <f>IFERROR(IF(OR($R497="статический",$R497="динамический",$R497="",$R497="",$R497="BTL",$R497="нестандартный"),"-",$AM497*AY497),"-")</f>
        <v/>
      </c>
      <c r="AQ497" s="64" t="n"/>
      <c r="AR497" s="61" t="n"/>
      <c r="AS497" s="61" t="n"/>
      <c r="AT497" s="61" t="n"/>
      <c r="AU497" s="65" t="n"/>
      <c r="AV497" s="124">
        <f>IFERROR(DR497/AT497*1000,"n/a")</f>
        <v/>
      </c>
      <c r="AW497" s="67" t="n"/>
      <c r="AX497" s="67" t="n"/>
      <c r="AY497" s="43">
        <f>IFERROR(IF(OR($AW497="",$AX497=""),"",_xlfn.DAYS($AX497+1,$AW497)),"")</f>
        <v/>
      </c>
      <c r="AZ497" s="68">
        <f t="array" ref="AZ497">
_xlfn.LET(_xlpm.COEFF,
IF($AW497+$AX497=0,0,IF(MAX(MIN($AX497,EOMONTH(AZ$15,0))-MAX($AW497,AZ$15)+1,)&gt;0,1,0)),
_xlfn.IFS(
$ES497="LisChannel",
_xlpm.COEFF*
INDEX({1;1;1.2;1.2;1;1;1;1;1.2;1.2;1.2;1.2},
MATCH(MONTH(AZ$15),
{1,2,3,4,5,6,7,8,9,10,11,12})),
CONCATENATE($ES497," ",$L497)="RussOutdoor метро",
_xlpm.COEFF*
INDEX({0.8;0.9;1.1;1.1;1;1;1;1;1.1;1.1;1.1;1.1},
MATCH(MONTH(AZ$15),
{1,2,3,4,5,6,7,8,9,10,11,12})),
$ES497&lt;&gt;"LisChannel",
_xlpm.COEFF,
$ES497&lt;&gt;"RussOutdoor",
_xlpm.COEFF))</f>
        <v/>
      </c>
      <c r="BA497" s="68">
        <f t="array" ref="BA497">
_xlfn.LET(_xlpm.COEFF,
IF($AW497+$AX497=0,0,IF(MAX(MIN($AX497,EOMONTH(BA$15,0))-MAX($AW497,BA$15)+1,)&gt;0,1,0)),
_xlfn.IFS(
$ES497="LisChannel",
_xlpm.COEFF*
INDEX({1;1;1.2;1.2;1;1;1;1;1.2;1.2;1.2;1.2},
MATCH(MONTH(BA$15),
{1,2,3,4,5,6,7,8,9,10,11,12})),
CONCATENATE($ES497," ",$L497)="RussOutdoor метро",
_xlpm.COEFF*
INDEX({0.8;0.9;1.1;1.1;1;1;1;1;1.1;1.1;1.1;1.1},
MATCH(MONTH(BA$15),
{1,2,3,4,5,6,7,8,9,10,11,12})),
$ES497&lt;&gt;"LisChannel",
_xlpm.COEFF,
$ES497&lt;&gt;"RussOutdoor",
_xlpm.COEFF))</f>
        <v/>
      </c>
      <c r="BB497" s="68">
        <f t="array" ref="BB497">
_xlfn.LET(_xlpm.COEFF,
IF($AW497+$AX497=0,0,IF(MAX(MIN($AX497,EOMONTH(BB$15,0))-MAX($AW497,BB$15)+1,)&gt;0,1,0)),
_xlfn.IFS(
$ES497="LisChannel",
_xlpm.COEFF*
INDEX({1;1;1.2;1.2;1;1;1;1;1.2;1.2;1.2;1.2},
MATCH(MONTH(BB$15),
{1,2,3,4,5,6,7,8,9,10,11,12})),
CONCATENATE($ES497," ",$L497)="RussOutdoor метро",
_xlpm.COEFF*
INDEX({0.8;0.9;1.1;1.1;1;1;1;1;1.1;1.1;1.1;1.1},
MATCH(MONTH(BB$15),
{1,2,3,4,5,6,7,8,9,10,11,12})),
$ES497&lt;&gt;"LisChannel",
_xlpm.COEFF,
$ES497&lt;&gt;"RussOutdoor",
_xlpm.COEFF))</f>
        <v/>
      </c>
      <c r="BC497" s="68">
        <f t="array" ref="BC497">
_xlfn.LET(_xlpm.COEFF,
IF($AW497+$AX497=0,0,IF(MAX(MIN($AX497,EOMONTH(BC$15,0))-MAX($AW497,BC$15)+1,)&gt;0,1,0)),
_xlfn.IFS(
$ES497="LisChannel",
_xlpm.COEFF*
INDEX({1;1;1.2;1.2;1;1;1;1;1.2;1.2;1.2;1.2},
MATCH(MONTH(BC$15),
{1,2,3,4,5,6,7,8,9,10,11,12})),
CONCATENATE($ES497," ",$L497)="RussOutdoor метро",
_xlpm.COEFF*
INDEX({0.8;0.9;1.1;1.1;1;1;1;1;1.1;1.1;1.1;1.1},
MATCH(MONTH(BC$15),
{1,2,3,4,5,6,7,8,9,10,11,12})),
$ES497&lt;&gt;"LisChannel",
_xlpm.COEFF,
$ES497&lt;&gt;"RussOutdoor",
_xlpm.COEFF))</f>
        <v/>
      </c>
      <c r="BD497" s="68">
        <f t="array" ref="BD497">
_xlfn.LET(_xlpm.COEFF,
IF($AW497+$AX497=0,0,IF(MAX(MIN($AX497,EOMONTH(BD$15,0))-MAX($AW497,BD$15)+1,)&gt;0,1,0)),
_xlfn.IFS(
$ES497="LisChannel",
_xlpm.COEFF*
INDEX({1;1;1.2;1.2;1;1;1;1;1.2;1.2;1.2;1.2},
MATCH(MONTH(BD$15),
{1,2,3,4,5,6,7,8,9,10,11,12})),
CONCATENATE($ES497," ",$L497)="RussOutdoor метро",
_xlpm.COEFF*
INDEX({0.8;0.9;1.1;1.1;1;1;1;1;1.1;1.1;1.1;1.1},
MATCH(MONTH(BD$15),
{1,2,3,4,5,6,7,8,9,10,11,12})),
$ES497&lt;&gt;"LisChannel",
_xlpm.COEFF,
$ES497&lt;&gt;"RussOutdoor",
_xlpm.COEFF))</f>
        <v/>
      </c>
      <c r="BE497" s="68">
        <f t="array" ref="BE497">
_xlfn.LET(_xlpm.COEFF,
IF($AW497+$AX497=0,0,IF(MAX(MIN($AX497,EOMONTH(BE$15,0))-MAX($AW497,BE$15)+1,)&gt;0,1,0)),
_xlfn.IFS(
$ES497="LisChannel",
_xlpm.COEFF*
INDEX({1;1;1.2;1.2;1;1;1;1;1.2;1.2;1.2;1.2},
MATCH(MONTH(BE$15),
{1,2,3,4,5,6,7,8,9,10,11,12})),
CONCATENATE($ES497," ",$L497)="RussOutdoor метро",
_xlpm.COEFF*
INDEX({0.8;0.9;1.1;1.1;1;1;1;1;1.1;1.1;1.1;1.1},
MATCH(MONTH(BE$15),
{1,2,3,4,5,6,7,8,9,10,11,12})),
$ES497&lt;&gt;"LisChannel",
_xlpm.COEFF,
$ES497&lt;&gt;"RussOutdoor",
_xlpm.COEFF))</f>
        <v/>
      </c>
      <c r="BF497" s="68">
        <f t="array" ref="BF497">
_xlfn.LET(_xlpm.COEFF,
IF($AW497+$AX497=0,0,IF(MAX(MIN($AX497,EOMONTH(BF$15,0))-MAX($AW497,BF$15)+1,)&gt;0,1,0)),
_xlfn.IFS(
$ES497="LisChannel",
_xlpm.COEFF*
INDEX({1;1;1.2;1.2;1;1;1;1;1.2;1.2;1.2;1.2},
MATCH(MONTH(BF$15),
{1,2,3,4,5,6,7,8,9,10,11,12})),
CONCATENATE($ES497," ",$L497)="RussOutdoor метро",
_xlpm.COEFF*
INDEX({0.8;0.9;1.1;1.1;1;1;1;1;1.1;1.1;1.1;1.1},
MATCH(MONTH(BF$15),
{1,2,3,4,5,6,7,8,9,10,11,12})),
$ES497&lt;&gt;"LisChannel",
_xlpm.COEFF,
$ES497&lt;&gt;"RussOutdoor",
_xlpm.COEFF))</f>
        <v/>
      </c>
      <c r="BG497" s="68">
        <f t="array" ref="BG497">
_xlfn.LET(_xlpm.COEFF,
IF($AW497+$AX497=0,0,IF(MAX(MIN($AX497,EOMONTH(BG$15,0))-MAX($AW497,BG$15)+1,)&gt;0,1,0)),
_xlfn.IFS(
$ES497="LisChannel",
_xlpm.COEFF*
INDEX({1;1;1.2;1.2;1;1;1;1;1.2;1.2;1.2;1.2},
MATCH(MONTH(BG$15),
{1,2,3,4,5,6,7,8,9,10,11,12})),
CONCATENATE($ES497," ",$L497)="RussOutdoor метро",
_xlpm.COEFF*
INDEX({0.8;0.9;1.1;1.1;1;1;1;1;1.1;1.1;1.1;1.1},
MATCH(MONTH(BG$15),
{1,2,3,4,5,6,7,8,9,10,11,12})),
$ES497&lt;&gt;"LisChannel",
_xlpm.COEFF,
$ES497&lt;&gt;"RussOutdoor",
_xlpm.COEFF))</f>
        <v/>
      </c>
      <c r="BH497" s="68">
        <f t="array" ref="BH497">
_xlfn.LET(_xlpm.COEFF,
IF($AW497+$AX497=0,0,IF(MAX(MIN($AX497,EOMONTH(BH$15,0))-MAX($AW497,BH$15)+1,)&gt;0,1,0)),
_xlfn.IFS(
$ES497="LisChannel",
_xlpm.COEFF*
INDEX({1;1;1.2;1.2;1;1;1;1;1.2;1.2;1.2;1.2},
MATCH(MONTH(BH$15),
{1,2,3,4,5,6,7,8,9,10,11,12})),
CONCATENATE($ES497," ",$L497)="RussOutdoor метро",
_xlpm.COEFF*
INDEX({0.8;0.9;1.1;1.1;1;1;1;1;1.1;1.1;1.1;1.1},
MATCH(MONTH(BH$15),
{1,2,3,4,5,6,7,8,9,10,11,12})),
$ES497&lt;&gt;"LisChannel",
_xlpm.COEFF,
$ES497&lt;&gt;"RussOutdoor",
_xlpm.COEFF))</f>
        <v/>
      </c>
      <c r="BI497" s="68">
        <f t="array" ref="BI497">
_xlfn.LET(_xlpm.COEFF,
IF($AW497+$AX497=0,0,IF(MAX(MIN($AX497,EOMONTH(BI$15,0))-MAX($AW497,BI$15)+1,)&gt;0,1,0)),
_xlfn.IFS(
$ES497="LisChannel",
_xlpm.COEFF*
INDEX({1;1;1.2;1.2;1;1;1;1;1.2;1.2;1.2;1.2},
MATCH(MONTH(BI$15),
{1,2,3,4,5,6,7,8,9,10,11,12})),
CONCATENATE($ES497," ",$L497)="RussOutdoor метро",
_xlpm.COEFF*
INDEX({0.8;0.9;1.1;1.1;1;1;1;1;1.1;1.1;1.1;1.1},
MATCH(MONTH(BI$15),
{1,2,3,4,5,6,7,8,9,10,11,12})),
$ES497&lt;&gt;"LisChannel",
_xlpm.COEFF,
$ES497&lt;&gt;"RussOutdoor",
_xlpm.COEFF))</f>
        <v/>
      </c>
      <c r="BJ497" s="68">
        <f t="array" ref="BJ497">
_xlfn.LET(_xlpm.COEFF,
IF($AW497+$AX497=0,0,IF(MAX(MIN($AX497,EOMONTH(BJ$15,0))-MAX($AW497,BJ$15)+1,)&gt;0,1,0)),
_xlfn.IFS(
$ES497="LisChannel",
_xlpm.COEFF*
INDEX({1;1;1.2;1.2;1;1;1;1;1.2;1.2;1.2;1.2},
MATCH(MONTH(BJ$15),
{1,2,3,4,5,6,7,8,9,10,11,12})),
CONCATENATE($ES497," ",$L497)="RussOutdoor метро",
_xlpm.COEFF*
INDEX({0.8;0.9;1.1;1.1;1;1;1;1;1.1;1.1;1.1;1.1},
MATCH(MONTH(BJ$15),
{1,2,3,4,5,6,7,8,9,10,11,12})),
$ES497&lt;&gt;"LisChannel",
_xlpm.COEFF,
$ES497&lt;&gt;"RussOutdoor",
_xlpm.COEFF))</f>
        <v/>
      </c>
      <c r="BK497" s="68">
        <f t="array" ref="BK497">
_xlfn.LET(_xlpm.COEFF,
IF($AW497+$AX497=0,0,IF(MAX(MIN($AX497,EOMONTH(BK$15,0))-MAX($AW497,BK$15)+1,)&gt;0,1,0)),
_xlfn.IFS(
$ES497="LisChannel",
_xlpm.COEFF*
INDEX({1;1;1.2;1.2;1;1;1;1;1.2;1.2;1.2;1.2},
MATCH(MONTH(BK$15),
{1,2,3,4,5,6,7,8,9,10,11,12})),
CONCATENATE($ES497," ",$L497)="RussOutdoor метро",
_xlpm.COEFF*
INDEX({0.8;0.9;1.1;1.1;1;1;1;1;1.1;1.1;1.1;1.1},
MATCH(MONTH(BK$15),
{1,2,3,4,5,6,7,8,9,10,11,12})),
$ES497&lt;&gt;"LisChannel",
_xlpm.COEFF,
$ES497&lt;&gt;"RussOutdoor",
_xlpm.COEFF))</f>
        <v/>
      </c>
      <c r="BL497" s="62">
        <f>COUNTIFS($AZ497:$BK497,"&gt;0")</f>
        <v/>
      </c>
      <c r="BM497" s="65" t="n"/>
      <c r="BN497" s="125">
        <f>$DJ497</f>
        <v/>
      </c>
      <c r="BO497" s="63">
        <f>$DQ497</f>
        <v/>
      </c>
      <c r="BP497" s="125">
        <f>
IFERROR(
IF($BL497=0,0,
$BN497*(1-$BO497)),
0)</f>
        <v/>
      </c>
      <c r="BQ497" s="125">
        <f t="array" ref="BQ497">
IFERROR(
_xlfn.IFS(
$DH497="день_1",
$BP497*$BL497/($AX497-$AW497+1)*AZ497*(DAY(EOMONTH(AZ$15,0))),
$DH497="день_2",
$BP497/30*MAX(MIN($AX497,EOMONTH(AZ$15,0))-MAX($AW497,AZ$15)+1,),
$DH497="раб.день",
$BP497/30*(IFERROR(
_xlfn.LET(_xlpm.VD,
CHOOSE(
{1;2;3;4;5;6;7;8;9;10;11;12;13;14;15;16;17;18},
45658,45659,45660,45661,45662,45663,45664,45665,45711,45724,45778,45779,45785,45786,45820,45821,45965,46022),
_xlfn.LET(_xlpm.DD,
MAX(MIN($AX497,EOMONTH(AZ$15,0))-MAX($AW497,AZ$15),),
_xlfn.IFS(
AND(MONTH($AW497)=MONTH(AZ$15),MONTH($AX497)&lt;&gt;MONTH(AZ$15)),
NETWORKDAYS.INTL($AW497,$AW497+_xlpm.DD,1,_xlpm.VD),
AND(MONTH($AW497)&lt;&gt;MONTH(AZ$15),MONTH($AX497)=MONTH(AZ$15)),
NETWORKDAYS.INTL(($AX497)-_xlpm.DD,$AX497,1,_xlpm.VD),
AND(MONTH($AW497)&lt;MONTH(AZ$15),MONTH($AX497)&gt;MONTH(AZ$15)),
NETWORKDAYS.INTL((EOMONTH(AZ$15-1,1))-_xlpm.DD,EOMONTH(AZ$15-1,1),1,_xlpm.VD),
AND(MONTH($AW497)=MONTH(AZ$15),MONTH($AX497)=MONTH(AZ$15)),
NETWORKDAYS.INTL($AW497,$AX497,1,_xlpm.VD)))),0)),
$DH497="месяц",
$BP497*AZ497,
$DH497="неделя",
$BP497*AZ497/7*(ROUNDUP((DAY(EOMONTH(AZ$15,0)))/4,0))),
0)</f>
        <v/>
      </c>
      <c r="BR497" s="125">
        <f t="array" ref="BR497">
IFERROR(
_xlfn.IFS(
$DH497="день_1",
$BP497*$BL497/($AX497-$AW497+1)*BA497*(DAY(EOMONTH(BA$15,0))),
$DH497="день_2",
$BP497/30*MAX(MIN($AX497,EOMONTH(BA$15,0))-MAX($AW497,BA$15)+1,),
$DH497="раб.день",
$BP497/30*(IFERROR(
_xlfn.LET(_xlpm.VD,
CHOOSE(
{1;2;3;4;5;6;7;8;9;10;11;12;13;14;15;16;17;18},
45658,45659,45660,45661,45662,45663,45664,45665,45711,45724,45778,45779,45785,45786,45820,45821,45965,46022),
_xlfn.LET(_xlpm.DD,
MAX(MIN($AX497,EOMONTH(BA$15,0))-MAX($AW497,BA$15),),
_xlfn.IFS(
AND(MONTH($AW497)=MONTH(BA$15),MONTH($AX497)&lt;&gt;MONTH(BA$15)),
NETWORKDAYS.INTL($AW497,$AW497+_xlpm.DD,1,_xlpm.VD),
AND(MONTH($AW497)&lt;&gt;MONTH(BA$15),MONTH($AX497)=MONTH(BA$15)),
NETWORKDAYS.INTL(($AX497)-_xlpm.DD,$AX497,1,_xlpm.VD),
AND(MONTH($AW497)&lt;MONTH(BA$15),MONTH($AX497)&gt;MONTH(BA$15)),
NETWORKDAYS.INTL((EOMONTH(BA$15-1,1))-_xlpm.DD,EOMONTH(BA$15-1,1),1,_xlpm.VD),
AND(MONTH($AW497)=MONTH(BA$15),MONTH($AX497)=MONTH(BA$15)),
NETWORKDAYS.INTL($AW497,$AX497,1,_xlpm.VD)))),0)),
$DH497="месяц",
$BP497*BA497,
$DH497="неделя",
$BP497*BA497/7*(ROUNDUP((DAY(EOMONTH(BA$15,0)))/4,0))),
0)</f>
        <v/>
      </c>
      <c r="BS497" s="125">
        <f t="array" ref="BS497">
IFERROR(
_xlfn.IFS(
$DH497="день_1",
$BP497*$BL497/($AX497-$AW497+1)*BB497*(DAY(EOMONTH(BB$15,0))),
$DH497="день_2",
$BP497/30*MAX(MIN($AX497,EOMONTH(BB$15,0))-MAX($AW497,BB$15)+1,),
$DH497="раб.день",
$BP497/30*(IFERROR(
_xlfn.LET(_xlpm.VD,
CHOOSE(
{1;2;3;4;5;6;7;8;9;10;11;12;13;14;15;16;17;18},
45658,45659,45660,45661,45662,45663,45664,45665,45711,45724,45778,45779,45785,45786,45820,45821,45965,46022),
_xlfn.LET(_xlpm.DD,
MAX(MIN($AX497,EOMONTH(BB$15,0))-MAX($AW497,BB$15),),
_xlfn.IFS(
AND(MONTH($AW497)=MONTH(BB$15),MONTH($AX497)&lt;&gt;MONTH(BB$15)),
NETWORKDAYS.INTL($AW497,$AW497+_xlpm.DD,1,_xlpm.VD),
AND(MONTH($AW497)&lt;&gt;MONTH(BB$15),MONTH($AX497)=MONTH(BB$15)),
NETWORKDAYS.INTL(($AX497)-_xlpm.DD,$AX497,1,_xlpm.VD),
AND(MONTH($AW497)&lt;MONTH(BB$15),MONTH($AX497)&gt;MONTH(BB$15)),
NETWORKDAYS.INTL((EOMONTH(BB$15-1,1))-_xlpm.DD,EOMONTH(BB$15-1,1),1,_xlpm.VD),
AND(MONTH($AW497)=MONTH(BB$15),MONTH($AX497)=MONTH(BB$15)),
NETWORKDAYS.INTL($AW497,$AX497,1,_xlpm.VD)))),0)),
$DH497="месяц",
$BP497*BB497,
$DH497="неделя",
$BP497*BB497/7*(ROUNDUP((DAY(EOMONTH(BB$15,0)))/4,0))),
0)</f>
        <v/>
      </c>
      <c r="BT497" s="125">
        <f t="array" ref="BT497">
IFERROR(
_xlfn.IFS(
$DH497="день_1",
$BP497*$BL497/($AX497-$AW497+1)*BC497*(DAY(EOMONTH(BC$15,0))),
$DH497="день_2",
$BP497/30*MAX(MIN($AX497,EOMONTH(BC$15,0))-MAX($AW497,BC$15)+1,),
$DH497="раб.день",
$BP497/30*(IFERROR(
_xlfn.LET(_xlpm.VD,
CHOOSE(
{1;2;3;4;5;6;7;8;9;10;11;12;13;14;15;16;17;18},
45658,45659,45660,45661,45662,45663,45664,45665,45711,45724,45778,45779,45785,45786,45820,45821,45965,46022),
_xlfn.LET(_xlpm.DD,
MAX(MIN($AX497,EOMONTH(BC$15,0))-MAX($AW497,BC$15),),
_xlfn.IFS(
AND(MONTH($AW497)=MONTH(BC$15),MONTH($AX497)&lt;&gt;MONTH(BC$15)),
NETWORKDAYS.INTL($AW497,$AW497+_xlpm.DD,1,_xlpm.VD),
AND(MONTH($AW497)&lt;&gt;MONTH(BC$15),MONTH($AX497)=MONTH(BC$15)),
NETWORKDAYS.INTL(($AX497)-_xlpm.DD,$AX497,1,_xlpm.VD),
AND(MONTH($AW497)&lt;MONTH(BC$15),MONTH($AX497)&gt;MONTH(BC$15)),
NETWORKDAYS.INTL((EOMONTH(BC$15-1,1))-_xlpm.DD,EOMONTH(BC$15-1,1),1,_xlpm.VD),
AND(MONTH($AW497)=MONTH(BC$15),MONTH($AX497)=MONTH(BC$15)),
NETWORKDAYS.INTL($AW497,$AX497,1,_xlpm.VD)))),0)),
$DH497="месяц",
$BP497*BC497,
$DH497="неделя",
$BP497*BC497/7*(ROUNDUP((DAY(EOMONTH(BC$15,0)))/4,0))),
0)</f>
        <v/>
      </c>
      <c r="BU497" s="125">
        <f t="array" ref="BU497">
IFERROR(
_xlfn.IFS(
$DH497="день_1",
$BP497*$BL497/($AX497-$AW497+1)*BD497*(DAY(EOMONTH(BD$15,0))),
$DH497="день_2",
$BP497/30*MAX(MIN($AX497,EOMONTH(BD$15,0))-MAX($AW497,BD$15)+1,),
$DH497="раб.день",
$BP497/30*(IFERROR(
_xlfn.LET(_xlpm.VD,
CHOOSE(
{1;2;3;4;5;6;7;8;9;10;11;12;13;14;15;16;17;18},
45658,45659,45660,45661,45662,45663,45664,45665,45711,45724,45778,45779,45785,45786,45820,45821,45965,46022),
_xlfn.LET(_xlpm.DD,
MAX(MIN($AX497,EOMONTH(BD$15,0))-MAX($AW497,BD$15),),
_xlfn.IFS(
AND(MONTH($AW497)=MONTH(BD$15),MONTH($AX497)&lt;&gt;MONTH(BD$15)),
NETWORKDAYS.INTL($AW497,$AW497+_xlpm.DD,1,_xlpm.VD),
AND(MONTH($AW497)&lt;&gt;MONTH(BD$15),MONTH($AX497)=MONTH(BD$15)),
NETWORKDAYS.INTL(($AX497)-_xlpm.DD,$AX497,1,_xlpm.VD),
AND(MONTH($AW497)&lt;MONTH(BD$15),MONTH($AX497)&gt;MONTH(BD$15)),
NETWORKDAYS.INTL((EOMONTH(BD$15-1,1))-_xlpm.DD,EOMONTH(BD$15-1,1),1,_xlpm.VD),
AND(MONTH($AW497)=MONTH(BD$15),MONTH($AX497)=MONTH(BD$15)),
NETWORKDAYS.INTL($AW497,$AX497,1,_xlpm.VD)))),0)),
$DH497="месяц",
$BP497*BD497,
$DH497="неделя",
$BP497*BD497/7*(ROUNDUP((DAY(EOMONTH(BD$15,0)))/4,0))),
0)</f>
        <v/>
      </c>
      <c r="BV497" s="125">
        <f t="array" ref="BV497">
IFERROR(
_xlfn.IFS(
$DH497="день_1",
$BP497*$BL497/($AX497-$AW497+1)*BE497*(DAY(EOMONTH(BE$15,0))),
$DH497="день_2",
$BP497/30*MAX(MIN($AX497,EOMONTH(BE$15,0))-MAX($AW497,BE$15)+1,),
$DH497="раб.день",
$BP497/30*(IFERROR(
_xlfn.LET(_xlpm.VD,
CHOOSE(
{1;2;3;4;5;6;7;8;9;10;11;12;13;14;15;16;17;18},
45658,45659,45660,45661,45662,45663,45664,45665,45711,45724,45778,45779,45785,45786,45820,45821,45965,46022),
_xlfn.LET(_xlpm.DD,
MAX(MIN($AX497,EOMONTH(BE$15,0))-MAX($AW497,BE$15),),
_xlfn.IFS(
AND(MONTH($AW497)=MONTH(BE$15),MONTH($AX497)&lt;&gt;MONTH(BE$15)),
NETWORKDAYS.INTL($AW497,$AW497+_xlpm.DD,1,_xlpm.VD),
AND(MONTH($AW497)&lt;&gt;MONTH(BE$15),MONTH($AX497)=MONTH(BE$15)),
NETWORKDAYS.INTL(($AX497)-_xlpm.DD,$AX497,1,_xlpm.VD),
AND(MONTH($AW497)&lt;MONTH(BE$15),MONTH($AX497)&gt;MONTH(BE$15)),
NETWORKDAYS.INTL((EOMONTH(BE$15-1,1))-_xlpm.DD,EOMONTH(BE$15-1,1),1,_xlpm.VD),
AND(MONTH($AW497)=MONTH(BE$15),MONTH($AX497)=MONTH(BE$15)),
NETWORKDAYS.INTL($AW497,$AX497,1,_xlpm.VD)))),0)),
$DH497="месяц",
$BP497*BE497,
$DH497="неделя",
$BP497*BE497/7*(ROUNDUP((DAY(EOMONTH(BE$15,0)))/4,0))),
0)</f>
        <v/>
      </c>
      <c r="BW497" s="125">
        <f t="array" ref="BW497">
IFERROR(
_xlfn.IFS(
$DH497="день_1",
$BP497*$BL497/($AX497-$AW497+1)*BF497*(DAY(EOMONTH(BF$15,0))),
$DH497="день_2",
$BP497/30*MAX(MIN($AX497,EOMONTH(BF$15,0))-MAX($AW497,BF$15)+1,),
$DH497="раб.день",
$BP497/30*(IFERROR(
_xlfn.LET(_xlpm.VD,
CHOOSE(
{1;2;3;4;5;6;7;8;9;10;11;12;13;14;15;16;17;18},
45658,45659,45660,45661,45662,45663,45664,45665,45711,45724,45778,45779,45785,45786,45820,45821,45965,46022),
_xlfn.LET(_xlpm.DD,
MAX(MIN($AX497,EOMONTH(BF$15,0))-MAX($AW497,BF$15),),
_xlfn.IFS(
AND(MONTH($AW497)=MONTH(BF$15),MONTH($AX497)&lt;&gt;MONTH(BF$15)),
NETWORKDAYS.INTL($AW497,$AW497+_xlpm.DD,1,_xlpm.VD),
AND(MONTH($AW497)&lt;&gt;MONTH(BF$15),MONTH($AX497)=MONTH(BF$15)),
NETWORKDAYS.INTL(($AX497)-_xlpm.DD,$AX497,1,_xlpm.VD),
AND(MONTH($AW497)&lt;MONTH(BF$15),MONTH($AX497)&gt;MONTH(BF$15)),
NETWORKDAYS.INTL((EOMONTH(BF$15-1,1))-_xlpm.DD,EOMONTH(BF$15-1,1),1,_xlpm.VD),
AND(MONTH($AW497)=MONTH(BF$15),MONTH($AX497)=MONTH(BF$15)),
NETWORKDAYS.INTL($AW497,$AX497,1,_xlpm.VD)))),0)),
$DH497="месяц",
$BP497*BF497,
$DH497="неделя",
$BP497*BF497/7*(ROUNDUP((DAY(EOMONTH(BF$15,0)))/4,0))),
0)</f>
        <v/>
      </c>
      <c r="BX497" s="125">
        <f t="array" ref="BX497">
IFERROR(
_xlfn.IFS(
$DH497="день_1",
$BP497*$BL497/($AX497-$AW497+1)*BG497*(DAY(EOMONTH(BG$15,0))),
$DH497="день_2",
$BP497/30*MAX(MIN($AX497,EOMONTH(BG$15,0))-MAX($AW497,BG$15)+1,),
$DH497="раб.день",
$BP497/30*(IFERROR(
_xlfn.LET(_xlpm.VD,
CHOOSE(
{1;2;3;4;5;6;7;8;9;10;11;12;13;14;15;16;17;18},
45658,45659,45660,45661,45662,45663,45664,45665,45711,45724,45778,45779,45785,45786,45820,45821,45965,46022),
_xlfn.LET(_xlpm.DD,
MAX(MIN($AX497,EOMONTH(BG$15,0))-MAX($AW497,BG$15),),
_xlfn.IFS(
AND(MONTH($AW497)=MONTH(BG$15),MONTH($AX497)&lt;&gt;MONTH(BG$15)),
NETWORKDAYS.INTL($AW497,$AW497+_xlpm.DD,1,_xlpm.VD),
AND(MONTH($AW497)&lt;&gt;MONTH(BG$15),MONTH($AX497)=MONTH(BG$15)),
NETWORKDAYS.INTL(($AX497)-_xlpm.DD,$AX497,1,_xlpm.VD),
AND(MONTH($AW497)&lt;MONTH(BG$15),MONTH($AX497)&gt;MONTH(BG$15)),
NETWORKDAYS.INTL((EOMONTH(BG$15-1,1))-_xlpm.DD,EOMONTH(BG$15-1,1),1,_xlpm.VD),
AND(MONTH($AW497)=MONTH(BG$15),MONTH($AX497)=MONTH(BG$15)),
NETWORKDAYS.INTL($AW497,$AX497,1,_xlpm.VD)))),0)),
$DH497="месяц",
$BP497*BG497,
$DH497="неделя",
$BP497*BG497/7*(ROUNDUP((DAY(EOMONTH(BG$15,0)))/4,0))),
0)</f>
        <v/>
      </c>
      <c r="BY497" s="125">
        <f t="array" ref="BY497">
IFERROR(
_xlfn.IFS(
$DH497="день_1",
$BP497*$BL497/($AX497-$AW497+1)*BH497*(DAY(EOMONTH(BH$15,0))),
$DH497="день_2",
$BP497/30*MAX(MIN($AX497,EOMONTH(BH$15,0))-MAX($AW497,BH$15)+1,),
$DH497="раб.день",
$BP497/30*(IFERROR(
_xlfn.LET(_xlpm.VD,
CHOOSE(
{1;2;3;4;5;6;7;8;9;10;11;12;13;14;15;16;17;18},
45658,45659,45660,45661,45662,45663,45664,45665,45711,45724,45778,45779,45785,45786,45820,45821,45965,46022),
_xlfn.LET(_xlpm.DD,
MAX(MIN($AX497,EOMONTH(BH$15,0))-MAX($AW497,BH$15),),
_xlfn.IFS(
AND(MONTH($AW497)=MONTH(BH$15),MONTH($AX497)&lt;&gt;MONTH(BH$15)),
NETWORKDAYS.INTL($AW497,$AW497+_xlpm.DD,1,_xlpm.VD),
AND(MONTH($AW497)&lt;&gt;MONTH(BH$15),MONTH($AX497)=MONTH(BH$15)),
NETWORKDAYS.INTL(($AX497)-_xlpm.DD,$AX497,1,_xlpm.VD),
AND(MONTH($AW497)&lt;MONTH(BH$15),MONTH($AX497)&gt;MONTH(BH$15)),
NETWORKDAYS.INTL((EOMONTH(BH$15-1,1))-_xlpm.DD,EOMONTH(BH$15-1,1),1,_xlpm.VD),
AND(MONTH($AW497)=MONTH(BH$15),MONTH($AX497)=MONTH(BH$15)),
NETWORKDAYS.INTL($AW497,$AX497,1,_xlpm.VD)))),0)),
$DH497="месяц",
$BP497*BH497,
$DH497="неделя",
$BP497*BH497/7*(ROUNDUP((DAY(EOMONTH(BH$15,0)))/4,0))),
0)</f>
        <v/>
      </c>
      <c r="BZ497" s="125">
        <f t="array" ref="BZ497">
IFERROR(
_xlfn.IFS(
$DH497="день_1",
$BP497*$BL497/($AX497-$AW497+1)*BI497*(DAY(EOMONTH(BI$15,0))),
$DH497="день_2",
$BP497/30*MAX(MIN($AX497,EOMONTH(BI$15,0))-MAX($AW497,BI$15)+1,),
$DH497="раб.день",
$BP497/30*(IFERROR(
_xlfn.LET(_xlpm.VD,
CHOOSE(
{1;2;3;4;5;6;7;8;9;10;11;12;13;14;15;16;17;18},
45658,45659,45660,45661,45662,45663,45664,45665,45711,45724,45778,45779,45785,45786,45820,45821,45965,46022),
_xlfn.LET(_xlpm.DD,
MAX(MIN($AX497,EOMONTH(BI$15,0))-MAX($AW497,BI$15),),
_xlfn.IFS(
AND(MONTH($AW497)=MONTH(BI$15),MONTH($AX497)&lt;&gt;MONTH(BI$15)),
NETWORKDAYS.INTL($AW497,$AW497+_xlpm.DD,1,_xlpm.VD),
AND(MONTH($AW497)&lt;&gt;MONTH(BI$15),MONTH($AX497)=MONTH(BI$15)),
NETWORKDAYS.INTL(($AX497)-_xlpm.DD,$AX497,1,_xlpm.VD),
AND(MONTH($AW497)&lt;MONTH(BI$15),MONTH($AX497)&gt;MONTH(BI$15)),
NETWORKDAYS.INTL((EOMONTH(BI$15-1,1))-_xlpm.DD,EOMONTH(BI$15-1,1),1,_xlpm.VD),
AND(MONTH($AW497)=MONTH(BI$15),MONTH($AX497)=MONTH(BI$15)),
NETWORKDAYS.INTL($AW497,$AX497,1,_xlpm.VD)))),0)),
$DH497="месяц",
$BP497*BI497,
$DH497="неделя",
$BP497*BI497/7*(ROUNDUP((DAY(EOMONTH(BI$15,0)))/4,0))),
0)</f>
        <v/>
      </c>
      <c r="CA497" s="125">
        <f t="array" ref="CA497">
IFERROR(
_xlfn.IFS(
$DH497="день_1",
$BP497*$BL497/($AX497-$AW497+1)*BJ497*(DAY(EOMONTH(BJ$15,0))),
$DH497="день_2",
$BP497/30*MAX(MIN($AX497,EOMONTH(BJ$15,0))-MAX($AW497,BJ$15)+1,),
$DH497="раб.день",
$BP497/30*(IFERROR(
_xlfn.LET(_xlpm.VD,
CHOOSE(
{1;2;3;4;5;6;7;8;9;10;11;12;13;14;15;16;17;18},
45658,45659,45660,45661,45662,45663,45664,45665,45711,45724,45778,45779,45785,45786,45820,45821,45965,46022),
_xlfn.LET(_xlpm.DD,
MAX(MIN($AX497,EOMONTH(BJ$15,0))-MAX($AW497,BJ$15),),
_xlfn.IFS(
AND(MONTH($AW497)=MONTH(BJ$15),MONTH($AX497)&lt;&gt;MONTH(BJ$15)),
NETWORKDAYS.INTL($AW497,$AW497+_xlpm.DD,1,_xlpm.VD),
AND(MONTH($AW497)&lt;&gt;MONTH(BJ$15),MONTH($AX497)=MONTH(BJ$15)),
NETWORKDAYS.INTL(($AX497)-_xlpm.DD,$AX497,1,_xlpm.VD),
AND(MONTH($AW497)&lt;MONTH(BJ$15),MONTH($AX497)&gt;MONTH(BJ$15)),
NETWORKDAYS.INTL((EOMONTH(BJ$15-1,1))-_xlpm.DD,EOMONTH(BJ$15-1,1),1,_xlpm.VD),
AND(MONTH($AW497)=MONTH(BJ$15),MONTH($AX497)=MONTH(BJ$15)),
NETWORKDAYS.INTL($AW497,$AX497,1,_xlpm.VD)))),0)),
$DH497="месяц",
$BP497*BJ497,
$DH497="неделя",
$BP497*BJ497/7*(ROUNDUP((DAY(EOMONTH(BJ$15,0)))/4,0))),
0)</f>
        <v/>
      </c>
      <c r="CB497" s="125">
        <f t="array" ref="CB497">
IFERROR(
_xlfn.IFS(
$DH497="день_1",
$BP497*$BL497/($AX497-$AW497+1)*BK497*(DAY(EOMONTH(BK$15,0))),
$DH497="день_2",
$BP497/30*MAX(MIN($AX497,EOMONTH(BK$15,0))-MAX($AW497,BK$15)+1,),
$DH497="раб.день",
$BP497/30*(IFERROR(
_xlfn.LET(_xlpm.VD,
CHOOSE(
{1;2;3;4;5;6;7;8;9;10;11;12;13;14;15;16;17;18},
45658,45659,45660,45661,45662,45663,45664,45665,45711,45724,45778,45779,45785,45786,45820,45821,45965,46022),
_xlfn.LET(_xlpm.DD,
MAX(MIN($AX497,EOMONTH(BK$15,0))-MAX($AW497,BK$15),),
_xlfn.IFS(
AND(MONTH($AW497)=MONTH(BK$15),MONTH($AX497)&lt;&gt;MONTH(BK$15)),
NETWORKDAYS.INTL($AW497,$AW497+_xlpm.DD,1,_xlpm.VD),
AND(MONTH($AW497)&lt;&gt;MONTH(BK$15),MONTH($AX497)=MONTH(BK$15)),
NETWORKDAYS.INTL(($AX497)-_xlpm.DD,$AX497,1,_xlpm.VD),
AND(MONTH($AW497)&lt;MONTH(BK$15),MONTH($AX497)&gt;MONTH(BK$15)),
NETWORKDAYS.INTL((EOMONTH(BK$15-1,1))-_xlpm.DD,EOMONTH(BK$15-1,1),1,_xlpm.VD),
AND(MONTH($AW497)=MONTH(BK$15),MONTH($AX497)=MONTH(BK$15)),
NETWORKDAYS.INTL($AW497,$AX497,1,_xlpm.VD)))),0)),
$DH497="месяц",
$BP497*BK497,
$DH497="неделя",
$BP497*BK497/7*(ROUNDUP((DAY(EOMONTH(BK$15,0)))/4,0))),
0)</f>
        <v/>
      </c>
      <c r="CC497" s="125">
        <f>SUM($BQ497:$CB497)</f>
        <v/>
      </c>
      <c r="CD497" s="126">
        <f>SUM($EH497:$EH497)</f>
        <v/>
      </c>
      <c r="CE497" s="126">
        <f>$CD497*$AB497</f>
        <v/>
      </c>
      <c r="CF497" s="126">
        <f>SUM($EK497:$EK497)</f>
        <v/>
      </c>
      <c r="CG497" s="126">
        <f>$CF497*$AB497</f>
        <v/>
      </c>
      <c r="CH497" s="126">
        <f>SUM($CC497,$CE497,$CG497)</f>
        <v/>
      </c>
      <c r="CI497" s="126">
        <f>$CH497*(1+$CM497)</f>
        <v/>
      </c>
      <c r="CJ497" s="127" t="n">
        <v>0</v>
      </c>
      <c r="CK497" s="126">
        <f>SUM($CH497:$CH497)*(1+$CJ497)</f>
        <v/>
      </c>
      <c r="CL497" s="126">
        <f>SUM($CH497:$CH497)*(1+$CM497)</f>
        <v/>
      </c>
      <c r="CM497" s="59" t="inlineStr">
        <is>
          <t>20%</t>
        </is>
      </c>
      <c r="CN497" s="59" t="n"/>
      <c r="CO497" s="72" t="n"/>
      <c r="CP497" s="59" t="n"/>
      <c r="CQ497" s="73" t="n"/>
      <c r="CR497" s="73" t="n"/>
      <c r="CS497" s="73" t="n"/>
      <c r="CT497" s="72" t="n"/>
      <c r="CU497" s="79" t="inlineStr">
        <is>
          <t> </t>
        </is>
      </c>
      <c r="CV497" s="60" t="n"/>
      <c r="CW497" s="60" t="n"/>
      <c r="CX497" s="60" t="n"/>
      <c r="CY497" s="127">
        <f>IFERROR(($CC497-$EE497)/($EE497/(1-$DQ497)),0)</f>
        <v/>
      </c>
      <c r="CZ497" s="127">
        <f>IFERROR(1-$EI497/($CE497),0)</f>
        <v/>
      </c>
      <c r="DA497" s="127">
        <f>IFERROR(1-$EL497/($CG497),0)</f>
        <v/>
      </c>
      <c r="DB497" s="126">
        <f>ROUND(IFERROR(($CI497/(1+$CM497)-$EN497),0),2)</f>
        <v/>
      </c>
      <c r="DC497" s="128" t="n"/>
      <c r="DD497" s="125" t="n"/>
      <c r="DE497" s="75" t="n">
        <v>0</v>
      </c>
      <c r="DF497" s="128" t="n"/>
      <c r="DG497" s="125">
        <f>IF($DC497=0,0,$DD497*($DC497*100%-$DE497*$DF497))*SUM($AB497:$AB497)</f>
        <v/>
      </c>
      <c r="DH497" s="129" t="inlineStr">
        <is>
          <t>месяц</t>
        </is>
      </c>
      <c r="DI497" s="130">
        <f t="array" ref="DI497">IFERROR(
IF($ES497="LisChannel",
(ROUND(((INDEX({174.625;153.888888888889;130.972222222222},MATCH($AI497,{2;3;4}),0))*$AG497*$AI497),2)),0),0)</f>
        <v/>
      </c>
      <c r="DJ497" s="130">
        <f>
_xlfn.LET(_xlpm.X,
IFERROR(
IF($ES497="НовиковТВ",
(_xlfn.LET(_xlpm.NTV,
_xlfn.LET(_xlpm.MIN,350000,
IF(SUMIFS($DI:$DI,$ES:$ES,"НовиковТВ")&lt;=_xlpm.MIN,
(SUMIFS($DI:$DI,$ES:$ES,"НовиковТВ")/(COUNTIFS($ES:$ES,"НовиковТВ")))*_xlpm.MIN/SUMIFS($DI:$DI,$ES:$ES,"НовиковТВ"),
DI497)),
_xlpm.NTV+$DG497/(1-(1-(_xlpm.NTV)*(1-$DL497)*(1-$DM497)*(1-$DN497)*(1-$DO497)*(1-$DP497)/_xlpm.NTV))))/(1+$EP497),
$DI497+$DG497/(1-(1-($DI497)*(1-$DL497)*(1-$DM497)*(1-$DN497)*(1-$DO497)*(1-$DP497)/$DI497))),
0),
_xlpm.X*(1+$CM497)*(1+$CW497)-_xlpm.X*(1+$CM497)+_xlpm.X)</f>
        <v/>
      </c>
      <c r="DK497" s="125" t="inlineStr">
        <is>
          <t>послед.</t>
        </is>
      </c>
      <c r="DL497" s="63" t="n">
        <v>0</v>
      </c>
      <c r="DM497" s="63" t="n">
        <v>0</v>
      </c>
      <c r="DN497" s="63" t="n">
        <v>0</v>
      </c>
      <c r="DO497" s="63" t="n">
        <v>0</v>
      </c>
      <c r="DP497" s="63" t="n">
        <v>0</v>
      </c>
      <c r="DQ497" s="63">
        <f t="array" ref="DQ497">IFERROR(_xlfn.IFS(
$DK497="послед.",1-(1-$DL497)*(1-$DM497)*(1-$DN497)*(1-$DO497)*(1-$DP497),
$DK497="сумм.",$DL497+$DM497+$DN497+$DO497+$DP497),
0)</f>
        <v/>
      </c>
      <c r="DR497" s="125">
        <f t="array" ref="DR497">
IFERROR(
_xlfn.IFS(
$BL497=0,
0,
$BL497&gt;0,
_xlfn.IFS($DK497="послед.",
$DJ497*(1-$DL497)*(1-$DM497)*(1-$DN497)*(1-$DO497)*(1-$DP497),
$DK497="сумм.",
$DJ497*(1-($DL497+$DM497+$DN497+$DO497+$DP497)))),0)</f>
        <v/>
      </c>
      <c r="DS497" s="125">
        <f t="array" ref="DS497">
IFERROR(_xlfn.IFS(
$DH497="день_1",
$DR497*$BL497/($AX497-$AW497+1)*AZ497*(DAY(EOMONTH(AZ$15,0))),
$DH497="день_2",
$DR497/30*MAX(MIN($AX497,EOMONTH(AZ$15,0))-MAX($AW497,AZ$15)+1,),
$DH497="раб.день",
$DR497/30*(IFERROR(
_xlfn.LET(_xlpm.VD,
CHOOSE(
{1;2;3;4;5;6;7;8;9;10;11;12;13;14;15;16;17;18},
45658,45659,45660,45661,45662,45663,45664,45665,45711,45724,45778,45779,45785,45786,45820,45821,45965,46022),
_xlfn.LET(_xlpm.DD,
MAX(MIN($AX497,EOMONTH(AZ$15,0))-MAX($AW497,AZ$15),),
_xlfn.IFS(
AND(MONTH($AW497)=MONTH(AZ$15),MONTH($AX497)&lt;&gt;MONTH(AZ$15)),
NETWORKDAYS.INTL($AW497,$AW497+_xlpm.DD,1,_xlpm.VD),
AND(MONTH($AW497)&lt;&gt;MONTH(AZ$15),MONTH($AX497)=MONTH(AZ$15)),
NETWORKDAYS.INTL(($AX497)-_xlpm.DD,$AX497,1,_xlpm.VD),
AND(MONTH($AW497)&lt;MONTH(AZ$15),MONTH($AX497)&gt;MONTH(AZ$15)),
NETWORKDAYS.INTL((EOMONTH(AZ$15-1,1))-_xlpm.DD,EOMONTH(AZ$15-1,1),1,_xlpm.VD),
AND(MONTH($AW497)=MONTH(AZ$15),MONTH($AX497)=MONTH(AZ$15)),
NETWORKDAYS.INTL($AW497,$AX497,1,_xlpm.VD)))),0)),
$DH497="месяц",
$DR497*AZ497,
$DH497="неделя",
$DR497*AZ497/7*(ROUNDUP((DAY(EOMONTH(AZ$15,0)))/4,0))),
0)</f>
        <v/>
      </c>
      <c r="DT497" s="125">
        <f t="array" ref="DT497">
IFERROR(_xlfn.IFS(
$DH497="день_1",
$DR497*$BL497/($AX497-$AW497+1)*BA497*(DAY(EOMONTH(BA$15,0))),
$DH497="день_2",
$DR497/30*MAX(MIN($AX497,EOMONTH(BA$15,0))-MAX($AW497,BA$15)+1,),
$DH497="раб.день",
$DR497/30*(IFERROR(
_xlfn.LET(_xlpm.VD,
CHOOSE(
{1;2;3;4;5;6;7;8;9;10;11;12;13;14;15;16;17;18},
45658,45659,45660,45661,45662,45663,45664,45665,45711,45724,45778,45779,45785,45786,45820,45821,45965,46022),
_xlfn.LET(_xlpm.DD,
MAX(MIN($AX497,EOMONTH(BA$15,0))-MAX($AW497,BA$15),),
_xlfn.IFS(
AND(MONTH($AW497)=MONTH(BA$15),MONTH($AX497)&lt;&gt;MONTH(BA$15)),
NETWORKDAYS.INTL($AW497,$AW497+_xlpm.DD,1,_xlpm.VD),
AND(MONTH($AW497)&lt;&gt;MONTH(BA$15),MONTH($AX497)=MONTH(BA$15)),
NETWORKDAYS.INTL(($AX497)-_xlpm.DD,$AX497,1,_xlpm.VD),
AND(MONTH($AW497)&lt;MONTH(BA$15),MONTH($AX497)&gt;MONTH(BA$15)),
NETWORKDAYS.INTL((EOMONTH(BA$15-1,1))-_xlpm.DD,EOMONTH(BA$15-1,1),1,_xlpm.VD),
AND(MONTH($AW497)=MONTH(BA$15),MONTH($AX497)=MONTH(BA$15)),
NETWORKDAYS.INTL($AW497,$AX497,1,_xlpm.VD)))),0)),
$DH497="месяц",
$DR497*BA497,
$DH497="неделя",
$DR497*BA497/7*(ROUNDUP((DAY(EOMONTH(BA$15,0)))/4,0))),
0)</f>
        <v/>
      </c>
      <c r="DU497" s="125">
        <f t="array" ref="DU497">
IFERROR(_xlfn.IFS(
$DH497="день_1",
$DR497*$BL497/($AX497-$AW497+1)*BB497*(DAY(EOMONTH(BB$15,0))),
$DH497="день_2",
$DR497/30*MAX(MIN($AX497,EOMONTH(BB$15,0))-MAX($AW497,BB$15)+1,),
$DH497="раб.день",
$DR497/30*(IFERROR(
_xlfn.LET(_xlpm.VD,
CHOOSE(
{1;2;3;4;5;6;7;8;9;10;11;12;13;14;15;16;17;18},
45658,45659,45660,45661,45662,45663,45664,45665,45711,45724,45778,45779,45785,45786,45820,45821,45965,46022),
_xlfn.LET(_xlpm.DD,
MAX(MIN($AX497,EOMONTH(BB$15,0))-MAX($AW497,BB$15),),
_xlfn.IFS(
AND(MONTH($AW497)=MONTH(BB$15),MONTH($AX497)&lt;&gt;MONTH(BB$15)),
NETWORKDAYS.INTL($AW497,$AW497+_xlpm.DD,1,_xlpm.VD),
AND(MONTH($AW497)&lt;&gt;MONTH(BB$15),MONTH($AX497)=MONTH(BB$15)),
NETWORKDAYS.INTL(($AX497)-_xlpm.DD,$AX497,1,_xlpm.VD),
AND(MONTH($AW497)&lt;MONTH(BB$15),MONTH($AX497)&gt;MONTH(BB$15)),
NETWORKDAYS.INTL((EOMONTH(BB$15-1,1))-_xlpm.DD,EOMONTH(BB$15-1,1),1,_xlpm.VD),
AND(MONTH($AW497)=MONTH(BB$15),MONTH($AX497)=MONTH(BB$15)),
NETWORKDAYS.INTL($AW497,$AX497,1,_xlpm.VD)))),0)),
$DH497="месяц",
$DR497*BB497,
$DH497="неделя",
$DR497*BB497/7*(ROUNDUP((DAY(EOMONTH(BB$15,0)))/4,0))),
0)</f>
        <v/>
      </c>
      <c r="DV497" s="125">
        <f t="array" ref="DV497">
IFERROR(_xlfn.IFS(
$DH497="день_1",
$DR497*$BL497/($AX497-$AW497+1)*BC497*(DAY(EOMONTH(BC$15,0))),
$DH497="день_2",
$DR497/30*MAX(MIN($AX497,EOMONTH(BC$15,0))-MAX($AW497,BC$15)+1,),
$DH497="раб.день",
$DR497/30*(IFERROR(
_xlfn.LET(_xlpm.VD,
CHOOSE(
{1;2;3;4;5;6;7;8;9;10;11;12;13;14;15;16;17;18},
45658,45659,45660,45661,45662,45663,45664,45665,45711,45724,45778,45779,45785,45786,45820,45821,45965,46022),
_xlfn.LET(_xlpm.DD,
MAX(MIN($AX497,EOMONTH(BC$15,0))-MAX($AW497,BC$15),),
_xlfn.IFS(
AND(MONTH($AW497)=MONTH(BC$15),MONTH($AX497)&lt;&gt;MONTH(BC$15)),
NETWORKDAYS.INTL($AW497,$AW497+_xlpm.DD,1,_xlpm.VD),
AND(MONTH($AW497)&lt;&gt;MONTH(BC$15),MONTH($AX497)=MONTH(BC$15)),
NETWORKDAYS.INTL(($AX497)-_xlpm.DD,$AX497,1,_xlpm.VD),
AND(MONTH($AW497)&lt;MONTH(BC$15),MONTH($AX497)&gt;MONTH(BC$15)),
NETWORKDAYS.INTL((EOMONTH(BC$15-1,1))-_xlpm.DD,EOMONTH(BC$15-1,1),1,_xlpm.VD),
AND(MONTH($AW497)=MONTH(BC$15),MONTH($AX497)=MONTH(BC$15)),
NETWORKDAYS.INTL($AW497,$AX497,1,_xlpm.VD)))),0)),
$DH497="месяц",
$DR497*BC497,
$DH497="неделя",
$DR497*BC497/7*(ROUNDUP((DAY(EOMONTH(BC$15,0)))/4,0))),
0)</f>
        <v/>
      </c>
      <c r="DW497" s="125">
        <f t="array" ref="DW497">
IFERROR(_xlfn.IFS(
$DH497="день_1",
$DR497*$BL497/($AX497-$AW497+1)*BD497*(DAY(EOMONTH(BD$15,0))),
$DH497="день_2",
$DR497/30*MAX(MIN($AX497,EOMONTH(BD$15,0))-MAX($AW497,BD$15)+1,),
$DH497="раб.день",
$DR497/30*(IFERROR(
_xlfn.LET(_xlpm.VD,
CHOOSE(
{1;2;3;4;5;6;7;8;9;10;11;12;13;14;15;16;17;18},
45658,45659,45660,45661,45662,45663,45664,45665,45711,45724,45778,45779,45785,45786,45820,45821,45965,46022),
_xlfn.LET(_xlpm.DD,
MAX(MIN($AX497,EOMONTH(BD$15,0))-MAX($AW497,BD$15),),
_xlfn.IFS(
AND(MONTH($AW497)=MONTH(BD$15),MONTH($AX497)&lt;&gt;MONTH(BD$15)),
NETWORKDAYS.INTL($AW497,$AW497+_xlpm.DD,1,_xlpm.VD),
AND(MONTH($AW497)&lt;&gt;MONTH(BD$15),MONTH($AX497)=MONTH(BD$15)),
NETWORKDAYS.INTL(($AX497)-_xlpm.DD,$AX497,1,_xlpm.VD),
AND(MONTH($AW497)&lt;MONTH(BD$15),MONTH($AX497)&gt;MONTH(BD$15)),
NETWORKDAYS.INTL((EOMONTH(BD$15-1,1))-_xlpm.DD,EOMONTH(BD$15-1,1),1,_xlpm.VD),
AND(MONTH($AW497)=MONTH(BD$15),MONTH($AX497)=MONTH(BD$15)),
NETWORKDAYS.INTL($AW497,$AX497,1,_xlpm.VD)))),0)),
$DH497="месяц",
$DR497*BD497,
$DH497="неделя",
$DR497*BD497/7*(ROUNDUP((DAY(EOMONTH(BD$15,0)))/4,0))),
0)</f>
        <v/>
      </c>
      <c r="DX497" s="125">
        <f t="array" ref="DX497">
IFERROR(_xlfn.IFS(
$DH497="день_1",
$DR497*$BL497/($AX497-$AW497+1)*BE497*(DAY(EOMONTH(BE$15,0))),
$DH497="день_2",
$DR497/30*MAX(MIN($AX497,EOMONTH(BE$15,0))-MAX($AW497,BE$15)+1,),
$DH497="раб.день",
$DR497/30*(IFERROR(
_xlfn.LET(_xlpm.VD,
CHOOSE(
{1;2;3;4;5;6;7;8;9;10;11;12;13;14;15;16;17;18},
45658,45659,45660,45661,45662,45663,45664,45665,45711,45724,45778,45779,45785,45786,45820,45821,45965,46022),
_xlfn.LET(_xlpm.DD,
MAX(MIN($AX497,EOMONTH(BE$15,0))-MAX($AW497,BE$15),),
_xlfn.IFS(
AND(MONTH($AW497)=MONTH(BE$15),MONTH($AX497)&lt;&gt;MONTH(BE$15)),
NETWORKDAYS.INTL($AW497,$AW497+_xlpm.DD,1,_xlpm.VD),
AND(MONTH($AW497)&lt;&gt;MONTH(BE$15),MONTH($AX497)=MONTH(BE$15)),
NETWORKDAYS.INTL(($AX497)-_xlpm.DD,$AX497,1,_xlpm.VD),
AND(MONTH($AW497)&lt;MONTH(BE$15),MONTH($AX497)&gt;MONTH(BE$15)),
NETWORKDAYS.INTL((EOMONTH(BE$15-1,1))-_xlpm.DD,EOMONTH(BE$15-1,1),1,_xlpm.VD),
AND(MONTH($AW497)=MONTH(BE$15),MONTH($AX497)=MONTH(BE$15)),
NETWORKDAYS.INTL($AW497,$AX497,1,_xlpm.VD)))),0)),
$DH497="месяц",
$DR497*BE497,
$DH497="неделя",
$DR497*BE497/7*(ROUNDUP((DAY(EOMONTH(BE$15,0)))/4,0))),
0)</f>
        <v/>
      </c>
      <c r="DY497" s="125">
        <f t="array" ref="DY497">
IFERROR(_xlfn.IFS(
$DH497="день_1",
$DR497*$BL497/($AX497-$AW497+1)*BF497*(DAY(EOMONTH(BF$15,0))),
$DH497="день_2",
$DR497/30*MAX(MIN($AX497,EOMONTH(BF$15,0))-MAX($AW497,BF$15)+1,),
$DH497="раб.день",
$DR497/30*(IFERROR(
_xlfn.LET(_xlpm.VD,
CHOOSE(
{1;2;3;4;5;6;7;8;9;10;11;12;13;14;15;16;17;18},
45658,45659,45660,45661,45662,45663,45664,45665,45711,45724,45778,45779,45785,45786,45820,45821,45965,46022),
_xlfn.LET(_xlpm.DD,
MAX(MIN($AX497,EOMONTH(BF$15,0))-MAX($AW497,BF$15),),
_xlfn.IFS(
AND(MONTH($AW497)=MONTH(BF$15),MONTH($AX497)&lt;&gt;MONTH(BF$15)),
NETWORKDAYS.INTL($AW497,$AW497+_xlpm.DD,1,_xlpm.VD),
AND(MONTH($AW497)&lt;&gt;MONTH(BF$15),MONTH($AX497)=MONTH(BF$15)),
NETWORKDAYS.INTL(($AX497)-_xlpm.DD,$AX497,1,_xlpm.VD),
AND(MONTH($AW497)&lt;MONTH(BF$15),MONTH($AX497)&gt;MONTH(BF$15)),
NETWORKDAYS.INTL((EOMONTH(BF$15-1,1))-_xlpm.DD,EOMONTH(BF$15-1,1),1,_xlpm.VD),
AND(MONTH($AW497)=MONTH(BF$15),MONTH($AX497)=MONTH(BF$15)),
NETWORKDAYS.INTL($AW497,$AX497,1,_xlpm.VD)))),0)),
$DH497="месяц",
$DR497*BF497,
$DH497="неделя",
$DR497*BF497/7*(ROUNDUP((DAY(EOMONTH(BF$15,0)))/4,0))),
0)</f>
        <v/>
      </c>
      <c r="DZ497" s="125">
        <f t="array" ref="DZ497">
IFERROR(_xlfn.IFS(
$DH497="день_1",
$DR497*$BL497/($AX497-$AW497+1)*BG497*(DAY(EOMONTH(BG$15,0))),
$DH497="день_2",
$DR497/30*MAX(MIN($AX497,EOMONTH(BG$15,0))-MAX($AW497,BG$15)+1,),
$DH497="раб.день",
$DR497/30*(IFERROR(
_xlfn.LET(_xlpm.VD,
CHOOSE(
{1;2;3;4;5;6;7;8;9;10;11;12;13;14;15;16;17;18},
45658,45659,45660,45661,45662,45663,45664,45665,45711,45724,45778,45779,45785,45786,45820,45821,45965,46022),
_xlfn.LET(_xlpm.DD,
MAX(MIN($AX497,EOMONTH(BG$15,0))-MAX($AW497,BG$15),),
_xlfn.IFS(
AND(MONTH($AW497)=MONTH(BG$15),MONTH($AX497)&lt;&gt;MONTH(BG$15)),
NETWORKDAYS.INTL($AW497,$AW497+_xlpm.DD,1,_xlpm.VD),
AND(MONTH($AW497)&lt;&gt;MONTH(BG$15),MONTH($AX497)=MONTH(BG$15)),
NETWORKDAYS.INTL(($AX497)-_xlpm.DD,$AX497,1,_xlpm.VD),
AND(MONTH($AW497)&lt;MONTH(BG$15),MONTH($AX497)&gt;MONTH(BG$15)),
NETWORKDAYS.INTL((EOMONTH(BG$15-1,1))-_xlpm.DD,EOMONTH(BG$15-1,1),1,_xlpm.VD),
AND(MONTH($AW497)=MONTH(BG$15),MONTH($AX497)=MONTH(BG$15)),
NETWORKDAYS.INTL($AW497,$AX497,1,_xlpm.VD)))),0)),
$DH497="месяц",
$DR497*BG497,
$DH497="неделя",
$DR497*BG497/7*(ROUNDUP((DAY(EOMONTH(BG$15,0)))/4,0))),
0)</f>
        <v/>
      </c>
      <c r="EA497" s="125">
        <f t="array" ref="EA497">
IFERROR(_xlfn.IFS(
$DH497="день_1",
$DR497*$BL497/($AX497-$AW497+1)*BH497*(DAY(EOMONTH(BH$15,0))),
$DH497="день_2",
$DR497/30*MAX(MIN($AX497,EOMONTH(BH$15,0))-MAX($AW497,BH$15)+1,),
$DH497="раб.день",
$DR497/30*(IFERROR(
_xlfn.LET(_xlpm.VD,
CHOOSE(
{1;2;3;4;5;6;7;8;9;10;11;12;13;14;15;16;17;18},
45658,45659,45660,45661,45662,45663,45664,45665,45711,45724,45778,45779,45785,45786,45820,45821,45965,46022),
_xlfn.LET(_xlpm.DD,
MAX(MIN($AX497,EOMONTH(BH$15,0))-MAX($AW497,BH$15),),
_xlfn.IFS(
AND(MONTH($AW497)=MONTH(BH$15),MONTH($AX497)&lt;&gt;MONTH(BH$15)),
NETWORKDAYS.INTL($AW497,$AW497+_xlpm.DD,1,_xlpm.VD),
AND(MONTH($AW497)&lt;&gt;MONTH(BH$15),MONTH($AX497)=MONTH(BH$15)),
NETWORKDAYS.INTL(($AX497)-_xlpm.DD,$AX497,1,_xlpm.VD),
AND(MONTH($AW497)&lt;MONTH(BH$15),MONTH($AX497)&gt;MONTH(BH$15)),
NETWORKDAYS.INTL((EOMONTH(BH$15-1,1))-_xlpm.DD,EOMONTH(BH$15-1,1),1,_xlpm.VD),
AND(MONTH($AW497)=MONTH(BH$15),MONTH($AX497)=MONTH(BH$15)),
NETWORKDAYS.INTL($AW497,$AX497,1,_xlpm.VD)))),0)),
$DH497="месяц",
$DR497*BH497,
$DH497="неделя",
$DR497*BH497/7*(ROUNDUP((DAY(EOMONTH(BH$15,0)))/4,0))),
0)</f>
        <v/>
      </c>
      <c r="EB497" s="125">
        <f t="array" ref="EB497">
IFERROR(_xlfn.IFS(
$DH497="день_1",
$DR497*$BL497/($AX497-$AW497+1)*BI497*(DAY(EOMONTH(BI$15,0))),
$DH497="день_2",
$DR497/30*MAX(MIN($AX497,EOMONTH(BI$15,0))-MAX($AW497,BI$15)+1,),
$DH497="раб.день",
$DR497/30*(IFERROR(
_xlfn.LET(_xlpm.VD,
CHOOSE(
{1;2;3;4;5;6;7;8;9;10;11;12;13;14;15;16;17;18},
45658,45659,45660,45661,45662,45663,45664,45665,45711,45724,45778,45779,45785,45786,45820,45821,45965,46022),
_xlfn.LET(_xlpm.DD,
MAX(MIN($AX497,EOMONTH(BI$15,0))-MAX($AW497,BI$15),),
_xlfn.IFS(
AND(MONTH($AW497)=MONTH(BI$15),MONTH($AX497)&lt;&gt;MONTH(BI$15)),
NETWORKDAYS.INTL($AW497,$AW497+_xlpm.DD,1,_xlpm.VD),
AND(MONTH($AW497)&lt;&gt;MONTH(BI$15),MONTH($AX497)=MONTH(BI$15)),
NETWORKDAYS.INTL(($AX497)-_xlpm.DD,$AX497,1,_xlpm.VD),
AND(MONTH($AW497)&lt;MONTH(BI$15),MONTH($AX497)&gt;MONTH(BI$15)),
NETWORKDAYS.INTL((EOMONTH(BI$15-1,1))-_xlpm.DD,EOMONTH(BI$15-1,1),1,_xlpm.VD),
AND(MONTH($AW497)=MONTH(BI$15),MONTH($AX497)=MONTH(BI$15)),
NETWORKDAYS.INTL($AW497,$AX497,1,_xlpm.VD)))),0)),
$DH497="месяц",
$DR497*BI497,
$DH497="неделя",
$DR497*BI497/7*(ROUNDUP((DAY(EOMONTH(BI$15,0)))/4,0))),
0)</f>
        <v/>
      </c>
      <c r="EC497" s="125">
        <f t="array" ref="EC497">
IFERROR(_xlfn.IFS(
$DH497="день_1",
$DR497*$BL497/($AX497-$AW497+1)*BJ497*(DAY(EOMONTH(BJ$15,0))),
$DH497="день_2",
$DR497/30*MAX(MIN($AX497,EOMONTH(BJ$15,0))-MAX($AW497,BJ$15)+1,),
$DH497="раб.день",
$DR497/30*(IFERROR(
_xlfn.LET(_xlpm.VD,
CHOOSE(
{1;2;3;4;5;6;7;8;9;10;11;12;13;14;15;16;17;18},
45658,45659,45660,45661,45662,45663,45664,45665,45711,45724,45778,45779,45785,45786,45820,45821,45965,46022),
_xlfn.LET(_xlpm.DD,
MAX(MIN($AX497,EOMONTH(BJ$15,0))-MAX($AW497,BJ$15),),
_xlfn.IFS(
AND(MONTH($AW497)=MONTH(BJ$15),MONTH($AX497)&lt;&gt;MONTH(BJ$15)),
NETWORKDAYS.INTL($AW497,$AW497+_xlpm.DD,1,_xlpm.VD),
AND(MONTH($AW497)&lt;&gt;MONTH(BJ$15),MONTH($AX497)=MONTH(BJ$15)),
NETWORKDAYS.INTL(($AX497)-_xlpm.DD,$AX497,1,_xlpm.VD),
AND(MONTH($AW497)&lt;MONTH(BJ$15),MONTH($AX497)&gt;MONTH(BJ$15)),
NETWORKDAYS.INTL((EOMONTH(BJ$15-1,1))-_xlpm.DD,EOMONTH(BJ$15-1,1),1,_xlpm.VD),
AND(MONTH($AW497)=MONTH(BJ$15),MONTH($AX497)=MONTH(BJ$15)),
NETWORKDAYS.INTL($AW497,$AX497,1,_xlpm.VD)))),0)),
$DH497="месяц",
$DR497*BJ497,
$DH497="неделя",
$DR497*BJ497/7*(ROUNDUP((DAY(EOMONTH(BJ$15,0)))/4,0))),
0)</f>
        <v/>
      </c>
      <c r="ED497" s="125">
        <f t="array" ref="ED497">
IFERROR(_xlfn.IFS(
$DH497="день_1",
$DR497*$BL497/($AX497-$AW497+1)*BK497*(DAY(EOMONTH(BK$15,0))),
$DH497="день_2",
$DR497/30*MAX(MIN($AX497,EOMONTH(BK$15,0))-MAX($AW497,BK$15)+1,),
$DH497="раб.день",
$DR497/30*(IFERROR(
_xlfn.LET(_xlpm.VD,
CHOOSE(
{1;2;3;4;5;6;7;8;9;10;11;12;13;14;15;16;17;18},
45658,45659,45660,45661,45662,45663,45664,45665,45711,45724,45778,45779,45785,45786,45820,45821,45965,46022),
_xlfn.LET(_xlpm.DD,
MAX(MIN($AX497,EOMONTH(BK$15,0))-MAX($AW497,BK$15),),
_xlfn.IFS(
AND(MONTH($AW497)=MONTH(BK$15),MONTH($AX497)&lt;&gt;MONTH(BK$15)),
NETWORKDAYS.INTL($AW497,$AW497+_xlpm.DD,1,_xlpm.VD),
AND(MONTH($AW497)&lt;&gt;MONTH(BK$15),MONTH($AX497)=MONTH(BK$15)),
NETWORKDAYS.INTL(($AX497)-_xlpm.DD,$AX497,1,_xlpm.VD),
AND(MONTH($AW497)&lt;MONTH(BK$15),MONTH($AX497)&gt;MONTH(BK$15)),
NETWORKDAYS.INTL((EOMONTH(BK$15-1,1))-_xlpm.DD,EOMONTH(BK$15-1,1),1,_xlpm.VD),
AND(MONTH($AW497)=MONTH(BK$15),MONTH($AX497)=MONTH(BK$15)),
NETWORKDAYS.INTL($AW497,$AX497,1,_xlpm.VD)))),0)),
$DH497="месяц",
$DR497*BK497,
$DH497="неделя",
$DR497*BK497/7*(ROUNDUP((DAY(EOMONTH(BK$15,0)))/4,0))),
0)</f>
        <v/>
      </c>
      <c r="EE497" s="125">
        <f>SUM($DS497,$DT497,$DU497,$DV497,$DW497,$DX497,$DY497,$DZ497,$EA497,$EB497,$EC497,$ED497)</f>
        <v/>
      </c>
      <c r="EF497" s="125">
        <f>IFERROR(ROUND($EE497*(1+$EP497),2),0)</f>
        <v/>
      </c>
      <c r="EG497" s="128" t="n">
        <v>1</v>
      </c>
      <c r="EH497" s="126" t="n">
        <v>0</v>
      </c>
      <c r="EI497" s="126">
        <f>ROUND(SUM($EH497:$EH497)*SUM($AB497:$AB497)*$EG497,2)</f>
        <v/>
      </c>
      <c r="EJ497" s="126">
        <f>ROUND($EI497*(1+$EP497),2)</f>
        <v/>
      </c>
      <c r="EK497" s="126" t="n">
        <v>0</v>
      </c>
      <c r="EL497" s="126">
        <f>ROUND(SUM($EK497:$EK497)*SUM($AB497:$AB497)*$EG497,2)</f>
        <v/>
      </c>
      <c r="EM497" s="126">
        <f>ROUND($EL497*(1+$EP497),2)</f>
        <v/>
      </c>
      <c r="EN497" s="126">
        <f>SUM($EE497,$EI497,$EL497)</f>
        <v/>
      </c>
      <c r="EO497" s="126">
        <f>SUM($EF497,$EJ497,$EM497)</f>
        <v/>
      </c>
      <c r="EP497" s="59" t="inlineStr">
        <is>
          <t>20%</t>
        </is>
      </c>
      <c r="EQ497" s="59" t="n"/>
      <c r="ER497" s="60">
        <f t="array" ref="ER497">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MATCH(ES497,
{"AMS";"RussOutdoor";"HD Outdoor";"Ingroup";"IQ";"Ledproduction";"LisChannel";"Logic";"Media-PPL";"NovikovTV | НовиковТВ";"SMA";"SOK";"КрокусТВ | CrocusTV | IndoorTV";"Сити";"ТЯК Москва"},
0)),"")</f>
        <v/>
      </c>
      <c r="ES497" s="60" t="n"/>
      <c r="ET497" s="60">
        <f t="array" ref="ET497">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MATCH(ES497,
{"AMS";"RussOutdoor";"HD Outdoor";"Ingroup";"IQ";"Ledproduction";"LisChannel";"Logic";"Media-PPL";"NovikovTV | НовиковТВ";"SMA";"SOK";"КрокусТВ | CrocusTV | IndoorTV";"Сити";"ТЯК Москва"},
0)),"")</f>
        <v/>
      </c>
      <c r="EU497" s="60" t="n"/>
      <c r="EV497" s="60" t="n"/>
      <c r="EX497" s="110">
        <f t="array" ref="EX497">
($AR497/30
+N("ТРАФИК ПЛОЩАДКИ"))*
(IFERROR(
_xlfn.LET(
_xlpm.GPR,
HLOOKUP($L497,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(MATCH($T497,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IF($Q497="цифровой",_xlpm.GPR/$AG497,_xlpm.GPR/60)),
0)
+N("DWELL TIME"))*
(IF($AB497=0,0,IF($AB497=1,0.3,IF($AB497=2,0.5,IF($AB497&gt;2,1))))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_xlfn.IFS($AC497="да",1.2,$AC497="нет",1)*
_xlfn.IFS($AD497="да",1.2,$AD497="нет",1)*
IF(R497="статический",1,1.2)*
$X497*
INDEX(
{1.2;1;1.2;1.2;1;1.2;1.2;1.2;1.2;1.2;1.2;1;1.2;1.2;1.2;1.2;1;1;1.2;1.2;1.2;1;1;1;1;1.2;1.2;1.2;1.2;1;1;1;1;1.2;1.2;1.2;1.2;1.2;1.2;1.2;1.2;1;1;1.2;1;1;1;1;1.5;1;1;1.5;1.5;1.2},
MATCH($Q497,_xlpm.MI,0)))&gt;{0.02;0.04;0.06;0.1;0.2;0.4;0.6;0.8;1;2;4;6})),
{0;1;2;3;4;5;6;7;8;9;10;11;12},
0)))
+N("КОЭФФИЦИЕНТ КОНТАКТА"))))*
(_xlfn.IFS($X497&lt;0.1,$X497/1000,$X497&gt;25,5.2,AND($X497&gt;=0.1,$X497&lt;=25),(($X497*2+0.1)/10)*($X497/10)))*
IFERROR((_xlfn.LET(
_xlpm.MA,
{0;0.8;0.85;0.9;0.95;1},
_xlpm.MAA,
{0;1;2;3;4;5},
INDEX(_xlpm.MA,MATCH(SUMPRODUCT(--((IF(ROUND(_xlpm.MAA,1)&gt;5,5,ROUND($AB497,1)))&gt;{0;1;2;3;4;5})),_xlpm.MAA,0)))
+N("КОЭФФИЦИЕНТ КОЛ-ВО КОНСТРУКЦИЙ")),1)*
$AB497,0))*
(IF($Q497="цифровой",$AG497/15*$AI497,1)
+N("ДЛЯ ЦИФРЫ"))</f>
        <v/>
      </c>
      <c r="EY497" s="110">
        <f>IFERROR(EX497*AY497,0)</f>
        <v/>
      </c>
      <c r="EZ497" s="131">
        <f>IFERROR(DP497/EY497*1000,0)</f>
        <v/>
      </c>
      <c r="FA497" s="112">
        <f>IFERROR(FC497/FB497,0)</f>
        <v/>
      </c>
      <c r="FB497" s="112">
        <f>IFERROR((FC497/(EY497/FF497*#REF!))*0.825,0)</f>
        <v/>
      </c>
      <c r="FC497" s="112">
        <f>IFERROR(((EX497*30/AR497)*100)/30,0)</f>
        <v/>
      </c>
      <c r="FD497" s="112">
        <f>IFERROR(EY497/G497*100%,0)</f>
        <v/>
      </c>
      <c r="FE497" s="112">
        <f>IFERROR(FD497/FC497*100%,0)</f>
        <v/>
      </c>
      <c r="FF497" s="110">
        <f>IFERROR(AR497/30*AY497,0)</f>
        <v/>
      </c>
    </row>
    <row r="498" ht="13" customHeight="1">
      <c r="A498" s="59" t="n"/>
      <c r="B498" s="60" t="n"/>
      <c r="C498" s="60" t="n"/>
      <c r="D498" s="60">
        <f t="array" ref="D498">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MATCH($E498,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98" s="60">
        <f t="array" ref="E498">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MATCH($F498,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98" s="60" t="inlineStr"/>
      <c r="G498" s="60" t="n"/>
      <c r="H498" s="60">
        <f t="array" ref="H498">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MATCH($I498,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98" s="60" t="n"/>
      <c r="J498" s="60" t="n"/>
      <c r="K498" s="60" t="n"/>
      <c r="L498" s="60" t="n"/>
      <c r="M498" s="60" t="n"/>
      <c r="N498" s="60" t="n"/>
      <c r="O498" s="60" t="n"/>
      <c r="P498" s="60">
        <f t="array" ref="P498">
_xlfn.IFS(
ISNUMBER(MATCH($Q498,{"шелфбаннер","разделитель","монетница","чековая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ISNUMBER(MATCH($Q498,{"LED/LCD","видеокулер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ISNUMBER(MATCH($Q498,{"автомобиль","машина","выставочное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ISNUMBER(MATCH($Q498,{"билборд","лифтовая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ISNUMBER(MATCH($Q498,{"навигация","подвесной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ISNUMBER(MATCH($Q498,{"движущаяся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ISNUMBER(MATCH($Q498,{"каталог","журнал"},)),
"Пресса",
$Q498="","")</f>
        <v/>
      </c>
      <c r="Q498" s="60" t="n"/>
      <c r="R498" s="60">
        <f t="array" ref="R498">
IFERROR(
_xlfn.IFS(
OR(ISNUMBER(MATCH($Q498,{"экспозиция","макет","стенд","автостенд","авто стенд","выставочное пространство","выставочные стенды","модульные выставочные стенды","3Д конструкция","3D конструкция"},)),P498="Экспонирование"),
"нестандартный",
ISNUMBER(MATCH($Q498,{"скроллер","призматрон"},)),
"динамический",
$P498="Видео",
"цифровой",
OR($P498="Пресса",$P498="Щит",$P498="POSm",$P498="Подвес",$P498="Брендирование/оклейка"),
"статический"),"")</f>
        <v/>
      </c>
      <c r="S498" s="59" t="n"/>
      <c r="T498" s="60" t="n"/>
      <c r="U498" s="60" t="n"/>
      <c r="V498" s="60">
        <f>
IF(P498="Видео",
"цифровой постер/ролик",
IF(ISNUMBER(MATCH(Q498,{"короб световой","короб световой | лайтбокс","короб световой | кристалайт","лайтбокс","лайт бокс","кристалайт","LB","lightbox"},)),
"бэклит",
IF(P498="Брендирование/оклейка",
"перфарированная пленка/самоклейка",
IF(P498="Экспонирование",
"под запрос",
IF(P498="Подвес",
"баннер/ткань",
"")))))</f>
        <v/>
      </c>
      <c r="W498" s="59" t="n"/>
      <c r="X498" s="59" t="n"/>
      <c r="Y498" s="59" t="n"/>
      <c r="Z498" s="61" t="n"/>
      <c r="AA498" s="61" t="n"/>
      <c r="AB498" s="61">
        <f>IF(BL498&gt;0,Z498,0)</f>
        <v/>
      </c>
      <c r="AC498" s="59" t="n"/>
      <c r="AD498" s="59" t="n"/>
      <c r="AE498" s="59" t="n"/>
      <c r="AF498" s="59" t="n"/>
      <c r="AG498" s="59" t="n"/>
      <c r="AH498" s="59" t="n"/>
      <c r="AI498" s="59" t="n"/>
      <c r="AJ498" s="59" t="n"/>
      <c r="AK498" s="59" t="n"/>
      <c r="AL498" s="62">
        <f>IFERROR(IF(OR(R498="статический",R498="динамический",R498="нестандартный",R498="",R498=""),"-",IF(AND(AH498="-",AI498="-"),"-",AK498*3600/AH498*AI498)),"-")</f>
        <v/>
      </c>
      <c r="AM498" s="62">
        <f>IFERROR(IF(OR(R498="статический",R498="динамический",R498="",R498="", R498="BTL",R498="нестандартный"),"-",AG498*AI498*AL498/60),"-")</f>
        <v/>
      </c>
      <c r="AN498" s="63">
        <f>IFERROR(IF(AH498="","-",AG498*AI498/AH498),"-")</f>
        <v/>
      </c>
      <c r="AO498" s="59">
        <f>IFERROR(IF(OR($R498="статический",$R498="динамический",$R498="",$R498="",$R498="BTL",$R498="нестандартный"),"-",$AL498*$AY498),"-")</f>
        <v/>
      </c>
      <c r="AP498" s="62">
        <f>IFERROR(IF(OR($R498="статический",$R498="динамический",$R498="",$R498="",$R498="BTL",$R498="нестандартный"),"-",$AM498*AY498),"-")</f>
        <v/>
      </c>
      <c r="AQ498" s="64" t="n"/>
      <c r="AR498" s="61" t="n"/>
      <c r="AS498" s="61" t="n"/>
      <c r="AT498" s="61" t="n"/>
      <c r="AU498" s="65" t="n"/>
      <c r="AV498" s="124">
        <f>IFERROR(DR498/AT498*1000,"n/a")</f>
        <v/>
      </c>
      <c r="AW498" s="67" t="n"/>
      <c r="AX498" s="67" t="n"/>
      <c r="AY498" s="43">
        <f>IFERROR(IF(OR($AW498="",$AX498=""),"",_xlfn.DAYS($AX498+1,$AW498)),"")</f>
        <v/>
      </c>
      <c r="AZ498" s="68">
        <f t="array" ref="AZ498">
_xlfn.LET(_xlpm.COEFF,
IF($AW498+$AX498=0,0,IF(MAX(MIN($AX498,EOMONTH(AZ$15,0))-MAX($AW498,AZ$15)+1,)&gt;0,1,0)),
_xlfn.IFS(
$ES498="LisChannel",
_xlpm.COEFF*
INDEX({1;1;1.2;1.2;1;1;1;1;1.2;1.2;1.2;1.2},
MATCH(MONTH(AZ$15),
{1,2,3,4,5,6,7,8,9,10,11,12})),
CONCATENATE($ES498," ",$L498)="RussOutdoor метро",
_xlpm.COEFF*
INDEX({0.8;0.9;1.1;1.1;1;1;1;1;1.1;1.1;1.1;1.1},
MATCH(MONTH(AZ$15),
{1,2,3,4,5,6,7,8,9,10,11,12})),
$ES498&lt;&gt;"LisChannel",
_xlpm.COEFF,
$ES498&lt;&gt;"RussOutdoor",
_xlpm.COEFF))</f>
        <v/>
      </c>
      <c r="BA498" s="68">
        <f t="array" ref="BA498">
_xlfn.LET(_xlpm.COEFF,
IF($AW498+$AX498=0,0,IF(MAX(MIN($AX498,EOMONTH(BA$15,0))-MAX($AW498,BA$15)+1,)&gt;0,1,0)),
_xlfn.IFS(
$ES498="LisChannel",
_xlpm.COEFF*
INDEX({1;1;1.2;1.2;1;1;1;1;1.2;1.2;1.2;1.2},
MATCH(MONTH(BA$15),
{1,2,3,4,5,6,7,8,9,10,11,12})),
CONCATENATE($ES498," ",$L498)="RussOutdoor метро",
_xlpm.COEFF*
INDEX({0.8;0.9;1.1;1.1;1;1;1;1;1.1;1.1;1.1;1.1},
MATCH(MONTH(BA$15),
{1,2,3,4,5,6,7,8,9,10,11,12})),
$ES498&lt;&gt;"LisChannel",
_xlpm.COEFF,
$ES498&lt;&gt;"RussOutdoor",
_xlpm.COEFF))</f>
        <v/>
      </c>
      <c r="BB498" s="68">
        <f t="array" ref="BB498">
_xlfn.LET(_xlpm.COEFF,
IF($AW498+$AX498=0,0,IF(MAX(MIN($AX498,EOMONTH(BB$15,0))-MAX($AW498,BB$15)+1,)&gt;0,1,0)),
_xlfn.IFS(
$ES498="LisChannel",
_xlpm.COEFF*
INDEX({1;1;1.2;1.2;1;1;1;1;1.2;1.2;1.2;1.2},
MATCH(MONTH(BB$15),
{1,2,3,4,5,6,7,8,9,10,11,12})),
CONCATENATE($ES498," ",$L498)="RussOutdoor метро",
_xlpm.COEFF*
INDEX({0.8;0.9;1.1;1.1;1;1;1;1;1.1;1.1;1.1;1.1},
MATCH(MONTH(BB$15),
{1,2,3,4,5,6,7,8,9,10,11,12})),
$ES498&lt;&gt;"LisChannel",
_xlpm.COEFF,
$ES498&lt;&gt;"RussOutdoor",
_xlpm.COEFF))</f>
        <v/>
      </c>
      <c r="BC498" s="68">
        <f t="array" ref="BC498">
_xlfn.LET(_xlpm.COEFF,
IF($AW498+$AX498=0,0,IF(MAX(MIN($AX498,EOMONTH(BC$15,0))-MAX($AW498,BC$15)+1,)&gt;0,1,0)),
_xlfn.IFS(
$ES498="LisChannel",
_xlpm.COEFF*
INDEX({1;1;1.2;1.2;1;1;1;1;1.2;1.2;1.2;1.2},
MATCH(MONTH(BC$15),
{1,2,3,4,5,6,7,8,9,10,11,12})),
CONCATENATE($ES498," ",$L498)="RussOutdoor метро",
_xlpm.COEFF*
INDEX({0.8;0.9;1.1;1.1;1;1;1;1;1.1;1.1;1.1;1.1},
MATCH(MONTH(BC$15),
{1,2,3,4,5,6,7,8,9,10,11,12})),
$ES498&lt;&gt;"LisChannel",
_xlpm.COEFF,
$ES498&lt;&gt;"RussOutdoor",
_xlpm.COEFF))</f>
        <v/>
      </c>
      <c r="BD498" s="68">
        <f t="array" ref="BD498">
_xlfn.LET(_xlpm.COEFF,
IF($AW498+$AX498=0,0,IF(MAX(MIN($AX498,EOMONTH(BD$15,0))-MAX($AW498,BD$15)+1,)&gt;0,1,0)),
_xlfn.IFS(
$ES498="LisChannel",
_xlpm.COEFF*
INDEX({1;1;1.2;1.2;1;1;1;1;1.2;1.2;1.2;1.2},
MATCH(MONTH(BD$15),
{1,2,3,4,5,6,7,8,9,10,11,12})),
CONCATENATE($ES498," ",$L498)="RussOutdoor метро",
_xlpm.COEFF*
INDEX({0.8;0.9;1.1;1.1;1;1;1;1;1.1;1.1;1.1;1.1},
MATCH(MONTH(BD$15),
{1,2,3,4,5,6,7,8,9,10,11,12})),
$ES498&lt;&gt;"LisChannel",
_xlpm.COEFF,
$ES498&lt;&gt;"RussOutdoor",
_xlpm.COEFF))</f>
        <v/>
      </c>
      <c r="BE498" s="68">
        <f t="array" ref="BE498">
_xlfn.LET(_xlpm.COEFF,
IF($AW498+$AX498=0,0,IF(MAX(MIN($AX498,EOMONTH(BE$15,0))-MAX($AW498,BE$15)+1,)&gt;0,1,0)),
_xlfn.IFS(
$ES498="LisChannel",
_xlpm.COEFF*
INDEX({1;1;1.2;1.2;1;1;1;1;1.2;1.2;1.2;1.2},
MATCH(MONTH(BE$15),
{1,2,3,4,5,6,7,8,9,10,11,12})),
CONCATENATE($ES498," ",$L498)="RussOutdoor метро",
_xlpm.COEFF*
INDEX({0.8;0.9;1.1;1.1;1;1;1;1;1.1;1.1;1.1;1.1},
MATCH(MONTH(BE$15),
{1,2,3,4,5,6,7,8,9,10,11,12})),
$ES498&lt;&gt;"LisChannel",
_xlpm.COEFF,
$ES498&lt;&gt;"RussOutdoor",
_xlpm.COEFF))</f>
        <v/>
      </c>
      <c r="BF498" s="68">
        <f t="array" ref="BF498">
_xlfn.LET(_xlpm.COEFF,
IF($AW498+$AX498=0,0,IF(MAX(MIN($AX498,EOMONTH(BF$15,0))-MAX($AW498,BF$15)+1,)&gt;0,1,0)),
_xlfn.IFS(
$ES498="LisChannel",
_xlpm.COEFF*
INDEX({1;1;1.2;1.2;1;1;1;1;1.2;1.2;1.2;1.2},
MATCH(MONTH(BF$15),
{1,2,3,4,5,6,7,8,9,10,11,12})),
CONCATENATE($ES498," ",$L498)="RussOutdoor метро",
_xlpm.COEFF*
INDEX({0.8;0.9;1.1;1.1;1;1;1;1;1.1;1.1;1.1;1.1},
MATCH(MONTH(BF$15),
{1,2,3,4,5,6,7,8,9,10,11,12})),
$ES498&lt;&gt;"LisChannel",
_xlpm.COEFF,
$ES498&lt;&gt;"RussOutdoor",
_xlpm.COEFF))</f>
        <v/>
      </c>
      <c r="BG498" s="68">
        <f t="array" ref="BG498">
_xlfn.LET(_xlpm.COEFF,
IF($AW498+$AX498=0,0,IF(MAX(MIN($AX498,EOMONTH(BG$15,0))-MAX($AW498,BG$15)+1,)&gt;0,1,0)),
_xlfn.IFS(
$ES498="LisChannel",
_xlpm.COEFF*
INDEX({1;1;1.2;1.2;1;1;1;1;1.2;1.2;1.2;1.2},
MATCH(MONTH(BG$15),
{1,2,3,4,5,6,7,8,9,10,11,12})),
CONCATENATE($ES498," ",$L498)="RussOutdoor метро",
_xlpm.COEFF*
INDEX({0.8;0.9;1.1;1.1;1;1;1;1;1.1;1.1;1.1;1.1},
MATCH(MONTH(BG$15),
{1,2,3,4,5,6,7,8,9,10,11,12})),
$ES498&lt;&gt;"LisChannel",
_xlpm.COEFF,
$ES498&lt;&gt;"RussOutdoor",
_xlpm.COEFF))</f>
        <v/>
      </c>
      <c r="BH498" s="68">
        <f t="array" ref="BH498">
_xlfn.LET(_xlpm.COEFF,
IF($AW498+$AX498=0,0,IF(MAX(MIN($AX498,EOMONTH(BH$15,0))-MAX($AW498,BH$15)+1,)&gt;0,1,0)),
_xlfn.IFS(
$ES498="LisChannel",
_xlpm.COEFF*
INDEX({1;1;1.2;1.2;1;1;1;1;1.2;1.2;1.2;1.2},
MATCH(MONTH(BH$15),
{1,2,3,4,5,6,7,8,9,10,11,12})),
CONCATENATE($ES498," ",$L498)="RussOutdoor метро",
_xlpm.COEFF*
INDEX({0.8;0.9;1.1;1.1;1;1;1;1;1.1;1.1;1.1;1.1},
MATCH(MONTH(BH$15),
{1,2,3,4,5,6,7,8,9,10,11,12})),
$ES498&lt;&gt;"LisChannel",
_xlpm.COEFF,
$ES498&lt;&gt;"RussOutdoor",
_xlpm.COEFF))</f>
        <v/>
      </c>
      <c r="BI498" s="68">
        <f t="array" ref="BI498">
_xlfn.LET(_xlpm.COEFF,
IF($AW498+$AX498=0,0,IF(MAX(MIN($AX498,EOMONTH(BI$15,0))-MAX($AW498,BI$15)+1,)&gt;0,1,0)),
_xlfn.IFS(
$ES498="LisChannel",
_xlpm.COEFF*
INDEX({1;1;1.2;1.2;1;1;1;1;1.2;1.2;1.2;1.2},
MATCH(MONTH(BI$15),
{1,2,3,4,5,6,7,8,9,10,11,12})),
CONCATENATE($ES498," ",$L498)="RussOutdoor метро",
_xlpm.COEFF*
INDEX({0.8;0.9;1.1;1.1;1;1;1;1;1.1;1.1;1.1;1.1},
MATCH(MONTH(BI$15),
{1,2,3,4,5,6,7,8,9,10,11,12})),
$ES498&lt;&gt;"LisChannel",
_xlpm.COEFF,
$ES498&lt;&gt;"RussOutdoor",
_xlpm.COEFF))</f>
        <v/>
      </c>
      <c r="BJ498" s="68">
        <f t="array" ref="BJ498">
_xlfn.LET(_xlpm.COEFF,
IF($AW498+$AX498=0,0,IF(MAX(MIN($AX498,EOMONTH(BJ$15,0))-MAX($AW498,BJ$15)+1,)&gt;0,1,0)),
_xlfn.IFS(
$ES498="LisChannel",
_xlpm.COEFF*
INDEX({1;1;1.2;1.2;1;1;1;1;1.2;1.2;1.2;1.2},
MATCH(MONTH(BJ$15),
{1,2,3,4,5,6,7,8,9,10,11,12})),
CONCATENATE($ES498," ",$L498)="RussOutdoor метро",
_xlpm.COEFF*
INDEX({0.8;0.9;1.1;1.1;1;1;1;1;1.1;1.1;1.1;1.1},
MATCH(MONTH(BJ$15),
{1,2,3,4,5,6,7,8,9,10,11,12})),
$ES498&lt;&gt;"LisChannel",
_xlpm.COEFF,
$ES498&lt;&gt;"RussOutdoor",
_xlpm.COEFF))</f>
        <v/>
      </c>
      <c r="BK498" s="68">
        <f t="array" ref="BK498">
_xlfn.LET(_xlpm.COEFF,
IF($AW498+$AX498=0,0,IF(MAX(MIN($AX498,EOMONTH(BK$15,0))-MAX($AW498,BK$15)+1,)&gt;0,1,0)),
_xlfn.IFS(
$ES498="LisChannel",
_xlpm.COEFF*
INDEX({1;1;1.2;1.2;1;1;1;1;1.2;1.2;1.2;1.2},
MATCH(MONTH(BK$15),
{1,2,3,4,5,6,7,8,9,10,11,12})),
CONCATENATE($ES498," ",$L498)="RussOutdoor метро",
_xlpm.COEFF*
INDEX({0.8;0.9;1.1;1.1;1;1;1;1;1.1;1.1;1.1;1.1},
MATCH(MONTH(BK$15),
{1,2,3,4,5,6,7,8,9,10,11,12})),
$ES498&lt;&gt;"LisChannel",
_xlpm.COEFF,
$ES498&lt;&gt;"RussOutdoor",
_xlpm.COEFF))</f>
        <v/>
      </c>
      <c r="BL498" s="62">
        <f>COUNTIFS($AZ498:$BK498,"&gt;0")</f>
        <v/>
      </c>
      <c r="BM498" s="65" t="n"/>
      <c r="BN498" s="125">
        <f>$DJ498</f>
        <v/>
      </c>
      <c r="BO498" s="63">
        <f>$DQ498</f>
        <v/>
      </c>
      <c r="BP498" s="125">
        <f>
IFERROR(
IF($BL498=0,0,
$BN498*(1-$BO498)),
0)</f>
        <v/>
      </c>
      <c r="BQ498" s="125">
        <f t="array" ref="BQ498">
IFERROR(
_xlfn.IFS(
$DH498="день_1",
$BP498*$BL498/($AX498-$AW498+1)*AZ498*(DAY(EOMONTH(AZ$15,0))),
$DH498="день_2",
$BP498/30*MAX(MIN($AX498,EOMONTH(AZ$15,0))-MAX($AW498,AZ$15)+1,),
$DH498="раб.день",
$BP498/30*(IFERROR(
_xlfn.LET(_xlpm.VD,
CHOOSE(
{1;2;3;4;5;6;7;8;9;10;11;12;13;14;15;16;17;18},
45658,45659,45660,45661,45662,45663,45664,45665,45711,45724,45778,45779,45785,45786,45820,45821,45965,46022),
_xlfn.LET(_xlpm.DD,
MAX(MIN($AX498,EOMONTH(AZ$15,0))-MAX($AW498,AZ$15),),
_xlfn.IFS(
AND(MONTH($AW498)=MONTH(AZ$15),MONTH($AX498)&lt;&gt;MONTH(AZ$15)),
NETWORKDAYS.INTL($AW498,$AW498+_xlpm.DD,1,_xlpm.VD),
AND(MONTH($AW498)&lt;&gt;MONTH(AZ$15),MONTH($AX498)=MONTH(AZ$15)),
NETWORKDAYS.INTL(($AX498)-_xlpm.DD,$AX498,1,_xlpm.VD),
AND(MONTH($AW498)&lt;MONTH(AZ$15),MONTH($AX498)&gt;MONTH(AZ$15)),
NETWORKDAYS.INTL((EOMONTH(AZ$15-1,1))-_xlpm.DD,EOMONTH(AZ$15-1,1),1,_xlpm.VD),
AND(MONTH($AW498)=MONTH(AZ$15),MONTH($AX498)=MONTH(AZ$15)),
NETWORKDAYS.INTL($AW498,$AX498,1,_xlpm.VD)))),0)),
$DH498="месяц",
$BP498*AZ498,
$DH498="неделя",
$BP498*AZ498/7*(ROUNDUP((DAY(EOMONTH(AZ$15,0)))/4,0))),
0)</f>
        <v/>
      </c>
      <c r="BR498" s="125">
        <f t="array" ref="BR498">
IFERROR(
_xlfn.IFS(
$DH498="день_1",
$BP498*$BL498/($AX498-$AW498+1)*BA498*(DAY(EOMONTH(BA$15,0))),
$DH498="день_2",
$BP498/30*MAX(MIN($AX498,EOMONTH(BA$15,0))-MAX($AW498,BA$15)+1,),
$DH498="раб.день",
$BP498/30*(IFERROR(
_xlfn.LET(_xlpm.VD,
CHOOSE(
{1;2;3;4;5;6;7;8;9;10;11;12;13;14;15;16;17;18},
45658,45659,45660,45661,45662,45663,45664,45665,45711,45724,45778,45779,45785,45786,45820,45821,45965,46022),
_xlfn.LET(_xlpm.DD,
MAX(MIN($AX498,EOMONTH(BA$15,0))-MAX($AW498,BA$15),),
_xlfn.IFS(
AND(MONTH($AW498)=MONTH(BA$15),MONTH($AX498)&lt;&gt;MONTH(BA$15)),
NETWORKDAYS.INTL($AW498,$AW498+_xlpm.DD,1,_xlpm.VD),
AND(MONTH($AW498)&lt;&gt;MONTH(BA$15),MONTH($AX498)=MONTH(BA$15)),
NETWORKDAYS.INTL(($AX498)-_xlpm.DD,$AX498,1,_xlpm.VD),
AND(MONTH($AW498)&lt;MONTH(BA$15),MONTH($AX498)&gt;MONTH(BA$15)),
NETWORKDAYS.INTL((EOMONTH(BA$15-1,1))-_xlpm.DD,EOMONTH(BA$15-1,1),1,_xlpm.VD),
AND(MONTH($AW498)=MONTH(BA$15),MONTH($AX498)=MONTH(BA$15)),
NETWORKDAYS.INTL($AW498,$AX498,1,_xlpm.VD)))),0)),
$DH498="месяц",
$BP498*BA498,
$DH498="неделя",
$BP498*BA498/7*(ROUNDUP((DAY(EOMONTH(BA$15,0)))/4,0))),
0)</f>
        <v/>
      </c>
      <c r="BS498" s="125">
        <f t="array" ref="BS498">
IFERROR(
_xlfn.IFS(
$DH498="день_1",
$BP498*$BL498/($AX498-$AW498+1)*BB498*(DAY(EOMONTH(BB$15,0))),
$DH498="день_2",
$BP498/30*MAX(MIN($AX498,EOMONTH(BB$15,0))-MAX($AW498,BB$15)+1,),
$DH498="раб.день",
$BP498/30*(IFERROR(
_xlfn.LET(_xlpm.VD,
CHOOSE(
{1;2;3;4;5;6;7;8;9;10;11;12;13;14;15;16;17;18},
45658,45659,45660,45661,45662,45663,45664,45665,45711,45724,45778,45779,45785,45786,45820,45821,45965,46022),
_xlfn.LET(_xlpm.DD,
MAX(MIN($AX498,EOMONTH(BB$15,0))-MAX($AW498,BB$15),),
_xlfn.IFS(
AND(MONTH($AW498)=MONTH(BB$15),MONTH($AX498)&lt;&gt;MONTH(BB$15)),
NETWORKDAYS.INTL($AW498,$AW498+_xlpm.DD,1,_xlpm.VD),
AND(MONTH($AW498)&lt;&gt;MONTH(BB$15),MONTH($AX498)=MONTH(BB$15)),
NETWORKDAYS.INTL(($AX498)-_xlpm.DD,$AX498,1,_xlpm.VD),
AND(MONTH($AW498)&lt;MONTH(BB$15),MONTH($AX498)&gt;MONTH(BB$15)),
NETWORKDAYS.INTL((EOMONTH(BB$15-1,1))-_xlpm.DD,EOMONTH(BB$15-1,1),1,_xlpm.VD),
AND(MONTH($AW498)=MONTH(BB$15),MONTH($AX498)=MONTH(BB$15)),
NETWORKDAYS.INTL($AW498,$AX498,1,_xlpm.VD)))),0)),
$DH498="месяц",
$BP498*BB498,
$DH498="неделя",
$BP498*BB498/7*(ROUNDUP((DAY(EOMONTH(BB$15,0)))/4,0))),
0)</f>
        <v/>
      </c>
      <c r="BT498" s="125">
        <f t="array" ref="BT498">
IFERROR(
_xlfn.IFS(
$DH498="день_1",
$BP498*$BL498/($AX498-$AW498+1)*BC498*(DAY(EOMONTH(BC$15,0))),
$DH498="день_2",
$BP498/30*MAX(MIN($AX498,EOMONTH(BC$15,0))-MAX($AW498,BC$15)+1,),
$DH498="раб.день",
$BP498/30*(IFERROR(
_xlfn.LET(_xlpm.VD,
CHOOSE(
{1;2;3;4;5;6;7;8;9;10;11;12;13;14;15;16;17;18},
45658,45659,45660,45661,45662,45663,45664,45665,45711,45724,45778,45779,45785,45786,45820,45821,45965,46022),
_xlfn.LET(_xlpm.DD,
MAX(MIN($AX498,EOMONTH(BC$15,0))-MAX($AW498,BC$15),),
_xlfn.IFS(
AND(MONTH($AW498)=MONTH(BC$15),MONTH($AX498)&lt;&gt;MONTH(BC$15)),
NETWORKDAYS.INTL($AW498,$AW498+_xlpm.DD,1,_xlpm.VD),
AND(MONTH($AW498)&lt;&gt;MONTH(BC$15),MONTH($AX498)=MONTH(BC$15)),
NETWORKDAYS.INTL(($AX498)-_xlpm.DD,$AX498,1,_xlpm.VD),
AND(MONTH($AW498)&lt;MONTH(BC$15),MONTH($AX498)&gt;MONTH(BC$15)),
NETWORKDAYS.INTL((EOMONTH(BC$15-1,1))-_xlpm.DD,EOMONTH(BC$15-1,1),1,_xlpm.VD),
AND(MONTH($AW498)=MONTH(BC$15),MONTH($AX498)=MONTH(BC$15)),
NETWORKDAYS.INTL($AW498,$AX498,1,_xlpm.VD)))),0)),
$DH498="месяц",
$BP498*BC498,
$DH498="неделя",
$BP498*BC498/7*(ROUNDUP((DAY(EOMONTH(BC$15,0)))/4,0))),
0)</f>
        <v/>
      </c>
      <c r="BU498" s="125">
        <f t="array" ref="BU498">
IFERROR(
_xlfn.IFS(
$DH498="день_1",
$BP498*$BL498/($AX498-$AW498+1)*BD498*(DAY(EOMONTH(BD$15,0))),
$DH498="день_2",
$BP498/30*MAX(MIN($AX498,EOMONTH(BD$15,0))-MAX($AW498,BD$15)+1,),
$DH498="раб.день",
$BP498/30*(IFERROR(
_xlfn.LET(_xlpm.VD,
CHOOSE(
{1;2;3;4;5;6;7;8;9;10;11;12;13;14;15;16;17;18},
45658,45659,45660,45661,45662,45663,45664,45665,45711,45724,45778,45779,45785,45786,45820,45821,45965,46022),
_xlfn.LET(_xlpm.DD,
MAX(MIN($AX498,EOMONTH(BD$15,0))-MAX($AW498,BD$15),),
_xlfn.IFS(
AND(MONTH($AW498)=MONTH(BD$15),MONTH($AX498)&lt;&gt;MONTH(BD$15)),
NETWORKDAYS.INTL($AW498,$AW498+_xlpm.DD,1,_xlpm.VD),
AND(MONTH($AW498)&lt;&gt;MONTH(BD$15),MONTH($AX498)=MONTH(BD$15)),
NETWORKDAYS.INTL(($AX498)-_xlpm.DD,$AX498,1,_xlpm.VD),
AND(MONTH($AW498)&lt;MONTH(BD$15),MONTH($AX498)&gt;MONTH(BD$15)),
NETWORKDAYS.INTL((EOMONTH(BD$15-1,1))-_xlpm.DD,EOMONTH(BD$15-1,1),1,_xlpm.VD),
AND(MONTH($AW498)=MONTH(BD$15),MONTH($AX498)=MONTH(BD$15)),
NETWORKDAYS.INTL($AW498,$AX498,1,_xlpm.VD)))),0)),
$DH498="месяц",
$BP498*BD498,
$DH498="неделя",
$BP498*BD498/7*(ROUNDUP((DAY(EOMONTH(BD$15,0)))/4,0))),
0)</f>
        <v/>
      </c>
      <c r="BV498" s="125">
        <f t="array" ref="BV498">
IFERROR(
_xlfn.IFS(
$DH498="день_1",
$BP498*$BL498/($AX498-$AW498+1)*BE498*(DAY(EOMONTH(BE$15,0))),
$DH498="день_2",
$BP498/30*MAX(MIN($AX498,EOMONTH(BE$15,0))-MAX($AW498,BE$15)+1,),
$DH498="раб.день",
$BP498/30*(IFERROR(
_xlfn.LET(_xlpm.VD,
CHOOSE(
{1;2;3;4;5;6;7;8;9;10;11;12;13;14;15;16;17;18},
45658,45659,45660,45661,45662,45663,45664,45665,45711,45724,45778,45779,45785,45786,45820,45821,45965,46022),
_xlfn.LET(_xlpm.DD,
MAX(MIN($AX498,EOMONTH(BE$15,0))-MAX($AW498,BE$15),),
_xlfn.IFS(
AND(MONTH($AW498)=MONTH(BE$15),MONTH($AX498)&lt;&gt;MONTH(BE$15)),
NETWORKDAYS.INTL($AW498,$AW498+_xlpm.DD,1,_xlpm.VD),
AND(MONTH($AW498)&lt;&gt;MONTH(BE$15),MONTH($AX498)=MONTH(BE$15)),
NETWORKDAYS.INTL(($AX498)-_xlpm.DD,$AX498,1,_xlpm.VD),
AND(MONTH($AW498)&lt;MONTH(BE$15),MONTH($AX498)&gt;MONTH(BE$15)),
NETWORKDAYS.INTL((EOMONTH(BE$15-1,1))-_xlpm.DD,EOMONTH(BE$15-1,1),1,_xlpm.VD),
AND(MONTH($AW498)=MONTH(BE$15),MONTH($AX498)=MONTH(BE$15)),
NETWORKDAYS.INTL($AW498,$AX498,1,_xlpm.VD)))),0)),
$DH498="месяц",
$BP498*BE498,
$DH498="неделя",
$BP498*BE498/7*(ROUNDUP((DAY(EOMONTH(BE$15,0)))/4,0))),
0)</f>
        <v/>
      </c>
      <c r="BW498" s="125">
        <f t="array" ref="BW498">
IFERROR(
_xlfn.IFS(
$DH498="день_1",
$BP498*$BL498/($AX498-$AW498+1)*BF498*(DAY(EOMONTH(BF$15,0))),
$DH498="день_2",
$BP498/30*MAX(MIN($AX498,EOMONTH(BF$15,0))-MAX($AW498,BF$15)+1,),
$DH498="раб.день",
$BP498/30*(IFERROR(
_xlfn.LET(_xlpm.VD,
CHOOSE(
{1;2;3;4;5;6;7;8;9;10;11;12;13;14;15;16;17;18},
45658,45659,45660,45661,45662,45663,45664,45665,45711,45724,45778,45779,45785,45786,45820,45821,45965,46022),
_xlfn.LET(_xlpm.DD,
MAX(MIN($AX498,EOMONTH(BF$15,0))-MAX($AW498,BF$15),),
_xlfn.IFS(
AND(MONTH($AW498)=MONTH(BF$15),MONTH($AX498)&lt;&gt;MONTH(BF$15)),
NETWORKDAYS.INTL($AW498,$AW498+_xlpm.DD,1,_xlpm.VD),
AND(MONTH($AW498)&lt;&gt;MONTH(BF$15),MONTH($AX498)=MONTH(BF$15)),
NETWORKDAYS.INTL(($AX498)-_xlpm.DD,$AX498,1,_xlpm.VD),
AND(MONTH($AW498)&lt;MONTH(BF$15),MONTH($AX498)&gt;MONTH(BF$15)),
NETWORKDAYS.INTL((EOMONTH(BF$15-1,1))-_xlpm.DD,EOMONTH(BF$15-1,1),1,_xlpm.VD),
AND(MONTH($AW498)=MONTH(BF$15),MONTH($AX498)=MONTH(BF$15)),
NETWORKDAYS.INTL($AW498,$AX498,1,_xlpm.VD)))),0)),
$DH498="месяц",
$BP498*BF498,
$DH498="неделя",
$BP498*BF498/7*(ROUNDUP((DAY(EOMONTH(BF$15,0)))/4,0))),
0)</f>
        <v/>
      </c>
      <c r="BX498" s="125">
        <f t="array" ref="BX498">
IFERROR(
_xlfn.IFS(
$DH498="день_1",
$BP498*$BL498/($AX498-$AW498+1)*BG498*(DAY(EOMONTH(BG$15,0))),
$DH498="день_2",
$BP498/30*MAX(MIN($AX498,EOMONTH(BG$15,0))-MAX($AW498,BG$15)+1,),
$DH498="раб.день",
$BP498/30*(IFERROR(
_xlfn.LET(_xlpm.VD,
CHOOSE(
{1;2;3;4;5;6;7;8;9;10;11;12;13;14;15;16;17;18},
45658,45659,45660,45661,45662,45663,45664,45665,45711,45724,45778,45779,45785,45786,45820,45821,45965,46022),
_xlfn.LET(_xlpm.DD,
MAX(MIN($AX498,EOMONTH(BG$15,0))-MAX($AW498,BG$15),),
_xlfn.IFS(
AND(MONTH($AW498)=MONTH(BG$15),MONTH($AX498)&lt;&gt;MONTH(BG$15)),
NETWORKDAYS.INTL($AW498,$AW498+_xlpm.DD,1,_xlpm.VD),
AND(MONTH($AW498)&lt;&gt;MONTH(BG$15),MONTH($AX498)=MONTH(BG$15)),
NETWORKDAYS.INTL(($AX498)-_xlpm.DD,$AX498,1,_xlpm.VD),
AND(MONTH($AW498)&lt;MONTH(BG$15),MONTH($AX498)&gt;MONTH(BG$15)),
NETWORKDAYS.INTL((EOMONTH(BG$15-1,1))-_xlpm.DD,EOMONTH(BG$15-1,1),1,_xlpm.VD),
AND(MONTH($AW498)=MONTH(BG$15),MONTH($AX498)=MONTH(BG$15)),
NETWORKDAYS.INTL($AW498,$AX498,1,_xlpm.VD)))),0)),
$DH498="месяц",
$BP498*BG498,
$DH498="неделя",
$BP498*BG498/7*(ROUNDUP((DAY(EOMONTH(BG$15,0)))/4,0))),
0)</f>
        <v/>
      </c>
      <c r="BY498" s="125">
        <f t="array" ref="BY498">
IFERROR(
_xlfn.IFS(
$DH498="день_1",
$BP498*$BL498/($AX498-$AW498+1)*BH498*(DAY(EOMONTH(BH$15,0))),
$DH498="день_2",
$BP498/30*MAX(MIN($AX498,EOMONTH(BH$15,0))-MAX($AW498,BH$15)+1,),
$DH498="раб.день",
$BP498/30*(IFERROR(
_xlfn.LET(_xlpm.VD,
CHOOSE(
{1;2;3;4;5;6;7;8;9;10;11;12;13;14;15;16;17;18},
45658,45659,45660,45661,45662,45663,45664,45665,45711,45724,45778,45779,45785,45786,45820,45821,45965,46022),
_xlfn.LET(_xlpm.DD,
MAX(MIN($AX498,EOMONTH(BH$15,0))-MAX($AW498,BH$15),),
_xlfn.IFS(
AND(MONTH($AW498)=MONTH(BH$15),MONTH($AX498)&lt;&gt;MONTH(BH$15)),
NETWORKDAYS.INTL($AW498,$AW498+_xlpm.DD,1,_xlpm.VD),
AND(MONTH($AW498)&lt;&gt;MONTH(BH$15),MONTH($AX498)=MONTH(BH$15)),
NETWORKDAYS.INTL(($AX498)-_xlpm.DD,$AX498,1,_xlpm.VD),
AND(MONTH($AW498)&lt;MONTH(BH$15),MONTH($AX498)&gt;MONTH(BH$15)),
NETWORKDAYS.INTL((EOMONTH(BH$15-1,1))-_xlpm.DD,EOMONTH(BH$15-1,1),1,_xlpm.VD),
AND(MONTH($AW498)=MONTH(BH$15),MONTH($AX498)=MONTH(BH$15)),
NETWORKDAYS.INTL($AW498,$AX498,1,_xlpm.VD)))),0)),
$DH498="месяц",
$BP498*BH498,
$DH498="неделя",
$BP498*BH498/7*(ROUNDUP((DAY(EOMONTH(BH$15,0)))/4,0))),
0)</f>
        <v/>
      </c>
      <c r="BZ498" s="125">
        <f t="array" ref="BZ498">
IFERROR(
_xlfn.IFS(
$DH498="день_1",
$BP498*$BL498/($AX498-$AW498+1)*BI498*(DAY(EOMONTH(BI$15,0))),
$DH498="день_2",
$BP498/30*MAX(MIN($AX498,EOMONTH(BI$15,0))-MAX($AW498,BI$15)+1,),
$DH498="раб.день",
$BP498/30*(IFERROR(
_xlfn.LET(_xlpm.VD,
CHOOSE(
{1;2;3;4;5;6;7;8;9;10;11;12;13;14;15;16;17;18},
45658,45659,45660,45661,45662,45663,45664,45665,45711,45724,45778,45779,45785,45786,45820,45821,45965,46022),
_xlfn.LET(_xlpm.DD,
MAX(MIN($AX498,EOMONTH(BI$15,0))-MAX($AW498,BI$15),),
_xlfn.IFS(
AND(MONTH($AW498)=MONTH(BI$15),MONTH($AX498)&lt;&gt;MONTH(BI$15)),
NETWORKDAYS.INTL($AW498,$AW498+_xlpm.DD,1,_xlpm.VD),
AND(MONTH($AW498)&lt;&gt;MONTH(BI$15),MONTH($AX498)=MONTH(BI$15)),
NETWORKDAYS.INTL(($AX498)-_xlpm.DD,$AX498,1,_xlpm.VD),
AND(MONTH($AW498)&lt;MONTH(BI$15),MONTH($AX498)&gt;MONTH(BI$15)),
NETWORKDAYS.INTL((EOMONTH(BI$15-1,1))-_xlpm.DD,EOMONTH(BI$15-1,1),1,_xlpm.VD),
AND(MONTH($AW498)=MONTH(BI$15),MONTH($AX498)=MONTH(BI$15)),
NETWORKDAYS.INTL($AW498,$AX498,1,_xlpm.VD)))),0)),
$DH498="месяц",
$BP498*BI498,
$DH498="неделя",
$BP498*BI498/7*(ROUNDUP((DAY(EOMONTH(BI$15,0)))/4,0))),
0)</f>
        <v/>
      </c>
      <c r="CA498" s="125">
        <f t="array" ref="CA498">
IFERROR(
_xlfn.IFS(
$DH498="день_1",
$BP498*$BL498/($AX498-$AW498+1)*BJ498*(DAY(EOMONTH(BJ$15,0))),
$DH498="день_2",
$BP498/30*MAX(MIN($AX498,EOMONTH(BJ$15,0))-MAX($AW498,BJ$15)+1,),
$DH498="раб.день",
$BP498/30*(IFERROR(
_xlfn.LET(_xlpm.VD,
CHOOSE(
{1;2;3;4;5;6;7;8;9;10;11;12;13;14;15;16;17;18},
45658,45659,45660,45661,45662,45663,45664,45665,45711,45724,45778,45779,45785,45786,45820,45821,45965,46022),
_xlfn.LET(_xlpm.DD,
MAX(MIN($AX498,EOMONTH(BJ$15,0))-MAX($AW498,BJ$15),),
_xlfn.IFS(
AND(MONTH($AW498)=MONTH(BJ$15),MONTH($AX498)&lt;&gt;MONTH(BJ$15)),
NETWORKDAYS.INTL($AW498,$AW498+_xlpm.DD,1,_xlpm.VD),
AND(MONTH($AW498)&lt;&gt;MONTH(BJ$15),MONTH($AX498)=MONTH(BJ$15)),
NETWORKDAYS.INTL(($AX498)-_xlpm.DD,$AX498,1,_xlpm.VD),
AND(MONTH($AW498)&lt;MONTH(BJ$15),MONTH($AX498)&gt;MONTH(BJ$15)),
NETWORKDAYS.INTL((EOMONTH(BJ$15-1,1))-_xlpm.DD,EOMONTH(BJ$15-1,1),1,_xlpm.VD),
AND(MONTH($AW498)=MONTH(BJ$15),MONTH($AX498)=MONTH(BJ$15)),
NETWORKDAYS.INTL($AW498,$AX498,1,_xlpm.VD)))),0)),
$DH498="месяц",
$BP498*BJ498,
$DH498="неделя",
$BP498*BJ498/7*(ROUNDUP((DAY(EOMONTH(BJ$15,0)))/4,0))),
0)</f>
        <v/>
      </c>
      <c r="CB498" s="125">
        <f t="array" ref="CB498">
IFERROR(
_xlfn.IFS(
$DH498="день_1",
$BP498*$BL498/($AX498-$AW498+1)*BK498*(DAY(EOMONTH(BK$15,0))),
$DH498="день_2",
$BP498/30*MAX(MIN($AX498,EOMONTH(BK$15,0))-MAX($AW498,BK$15)+1,),
$DH498="раб.день",
$BP498/30*(IFERROR(
_xlfn.LET(_xlpm.VD,
CHOOSE(
{1;2;3;4;5;6;7;8;9;10;11;12;13;14;15;16;17;18},
45658,45659,45660,45661,45662,45663,45664,45665,45711,45724,45778,45779,45785,45786,45820,45821,45965,46022),
_xlfn.LET(_xlpm.DD,
MAX(MIN($AX498,EOMONTH(BK$15,0))-MAX($AW498,BK$15),),
_xlfn.IFS(
AND(MONTH($AW498)=MONTH(BK$15),MONTH($AX498)&lt;&gt;MONTH(BK$15)),
NETWORKDAYS.INTL($AW498,$AW498+_xlpm.DD,1,_xlpm.VD),
AND(MONTH($AW498)&lt;&gt;MONTH(BK$15),MONTH($AX498)=MONTH(BK$15)),
NETWORKDAYS.INTL(($AX498)-_xlpm.DD,$AX498,1,_xlpm.VD),
AND(MONTH($AW498)&lt;MONTH(BK$15),MONTH($AX498)&gt;MONTH(BK$15)),
NETWORKDAYS.INTL((EOMONTH(BK$15-1,1))-_xlpm.DD,EOMONTH(BK$15-1,1),1,_xlpm.VD),
AND(MONTH($AW498)=MONTH(BK$15),MONTH($AX498)=MONTH(BK$15)),
NETWORKDAYS.INTL($AW498,$AX498,1,_xlpm.VD)))),0)),
$DH498="месяц",
$BP498*BK498,
$DH498="неделя",
$BP498*BK498/7*(ROUNDUP((DAY(EOMONTH(BK$15,0)))/4,0))),
0)</f>
        <v/>
      </c>
      <c r="CC498" s="125">
        <f>SUM($BQ498:$CB498)</f>
        <v/>
      </c>
      <c r="CD498" s="126">
        <f>SUM($EH498:$EH498)</f>
        <v/>
      </c>
      <c r="CE498" s="126">
        <f>$CD498*$AB498</f>
        <v/>
      </c>
      <c r="CF498" s="126">
        <f>SUM($EK498:$EK498)</f>
        <v/>
      </c>
      <c r="CG498" s="126">
        <f>$CF498*$AB498</f>
        <v/>
      </c>
      <c r="CH498" s="126">
        <f>SUM($CC498,$CE498,$CG498)</f>
        <v/>
      </c>
      <c r="CI498" s="126">
        <f>$CH498*(1+$CM498)</f>
        <v/>
      </c>
      <c r="CJ498" s="127" t="n">
        <v>0</v>
      </c>
      <c r="CK498" s="126">
        <f>SUM($CH498:$CH498)*(1+$CJ498)</f>
        <v/>
      </c>
      <c r="CL498" s="126">
        <f>SUM($CH498:$CH498)*(1+$CM498)</f>
        <v/>
      </c>
      <c r="CM498" s="59" t="inlineStr">
        <is>
          <t>20%</t>
        </is>
      </c>
      <c r="CN498" s="59" t="n"/>
      <c r="CO498" s="72" t="n"/>
      <c r="CP498" s="59" t="n"/>
      <c r="CQ498" s="73" t="n"/>
      <c r="CR498" s="73" t="n"/>
      <c r="CS498" s="73" t="n"/>
      <c r="CT498" s="72" t="n"/>
      <c r="CU498" s="79" t="inlineStr">
        <is>
          <t> </t>
        </is>
      </c>
      <c r="CV498" s="60" t="n"/>
      <c r="CW498" s="60" t="n"/>
      <c r="CX498" s="60" t="n"/>
      <c r="CY498" s="127">
        <f>IFERROR(($CC498-$EE498)/($EE498/(1-$DQ498)),0)</f>
        <v/>
      </c>
      <c r="CZ498" s="127">
        <f>IFERROR(1-$EI498/($CE498),0)</f>
        <v/>
      </c>
      <c r="DA498" s="127">
        <f>IFERROR(1-$EL498/($CG498),0)</f>
        <v/>
      </c>
      <c r="DB498" s="126">
        <f>ROUND(IFERROR(($CI498/(1+$CM498)-$EN498),0),2)</f>
        <v/>
      </c>
      <c r="DC498" s="128" t="n"/>
      <c r="DD498" s="125" t="n"/>
      <c r="DE498" s="75" t="n">
        <v>0</v>
      </c>
      <c r="DF498" s="128" t="n"/>
      <c r="DG498" s="125">
        <f>IF($DC498=0,0,$DD498*($DC498*100%-$DE498*$DF498))*SUM($AB498:$AB498)</f>
        <v/>
      </c>
      <c r="DH498" s="129" t="inlineStr">
        <is>
          <t>месяц</t>
        </is>
      </c>
      <c r="DI498" s="130">
        <f t="array" ref="DI498">IFERROR(
IF($ES498="LisChannel",
(ROUND(((INDEX({174.625;153.888888888889;130.972222222222},MATCH($AI498,{2;3;4}),0))*$AG498*$AI498),2)),0),0)</f>
        <v/>
      </c>
      <c r="DJ498" s="130">
        <f>
_xlfn.LET(_xlpm.X,
IFERROR(
IF($ES498="НовиковТВ",
(_xlfn.LET(_xlpm.NTV,
_xlfn.LET(_xlpm.MIN,350000,
IF(SUMIFS($DI:$DI,$ES:$ES,"НовиковТВ")&lt;=_xlpm.MIN,
(SUMIFS($DI:$DI,$ES:$ES,"НовиковТВ")/(COUNTIFS($ES:$ES,"НовиковТВ")))*_xlpm.MIN/SUMIFS($DI:$DI,$ES:$ES,"НовиковТВ"),
DI498)),
_xlpm.NTV+$DG498/(1-(1-(_xlpm.NTV)*(1-$DL498)*(1-$DM498)*(1-$DN498)*(1-$DO498)*(1-$DP498)/_xlpm.NTV))))/(1+$EP498),
$DI498+$DG498/(1-(1-($DI498)*(1-$DL498)*(1-$DM498)*(1-$DN498)*(1-$DO498)*(1-$DP498)/$DI498))),
0),
_xlpm.X*(1+$CM498)*(1+$CW498)-_xlpm.X*(1+$CM498)+_xlpm.X)</f>
        <v/>
      </c>
      <c r="DK498" s="125" t="inlineStr">
        <is>
          <t>послед.</t>
        </is>
      </c>
      <c r="DL498" s="63" t="n">
        <v>0</v>
      </c>
      <c r="DM498" s="63" t="n">
        <v>0</v>
      </c>
      <c r="DN498" s="63" t="n">
        <v>0</v>
      </c>
      <c r="DO498" s="63" t="n">
        <v>0</v>
      </c>
      <c r="DP498" s="63" t="n">
        <v>0</v>
      </c>
      <c r="DQ498" s="63">
        <f t="array" ref="DQ498">IFERROR(_xlfn.IFS(
$DK498="послед.",1-(1-$DL498)*(1-$DM498)*(1-$DN498)*(1-$DO498)*(1-$DP498),
$DK498="сумм.",$DL498+$DM498+$DN498+$DO498+$DP498),
0)</f>
        <v/>
      </c>
      <c r="DR498" s="125">
        <f t="array" ref="DR498">
IFERROR(
_xlfn.IFS(
$BL498=0,
0,
$BL498&gt;0,
_xlfn.IFS($DK498="послед.",
$DJ498*(1-$DL498)*(1-$DM498)*(1-$DN498)*(1-$DO498)*(1-$DP498),
$DK498="сумм.",
$DJ498*(1-($DL498+$DM498+$DN498+$DO498+$DP498)))),0)</f>
        <v/>
      </c>
      <c r="DS498" s="125">
        <f t="array" ref="DS498">
IFERROR(_xlfn.IFS(
$DH498="день_1",
$DR498*$BL498/($AX498-$AW498+1)*AZ498*(DAY(EOMONTH(AZ$15,0))),
$DH498="день_2",
$DR498/30*MAX(MIN($AX498,EOMONTH(AZ$15,0))-MAX($AW498,AZ$15)+1,),
$DH498="раб.день",
$DR498/30*(IFERROR(
_xlfn.LET(_xlpm.VD,
CHOOSE(
{1;2;3;4;5;6;7;8;9;10;11;12;13;14;15;16;17;18},
45658,45659,45660,45661,45662,45663,45664,45665,45711,45724,45778,45779,45785,45786,45820,45821,45965,46022),
_xlfn.LET(_xlpm.DD,
MAX(MIN($AX498,EOMONTH(AZ$15,0))-MAX($AW498,AZ$15),),
_xlfn.IFS(
AND(MONTH($AW498)=MONTH(AZ$15),MONTH($AX498)&lt;&gt;MONTH(AZ$15)),
NETWORKDAYS.INTL($AW498,$AW498+_xlpm.DD,1,_xlpm.VD),
AND(MONTH($AW498)&lt;&gt;MONTH(AZ$15),MONTH($AX498)=MONTH(AZ$15)),
NETWORKDAYS.INTL(($AX498)-_xlpm.DD,$AX498,1,_xlpm.VD),
AND(MONTH($AW498)&lt;MONTH(AZ$15),MONTH($AX498)&gt;MONTH(AZ$15)),
NETWORKDAYS.INTL((EOMONTH(AZ$15-1,1))-_xlpm.DD,EOMONTH(AZ$15-1,1),1,_xlpm.VD),
AND(MONTH($AW498)=MONTH(AZ$15),MONTH($AX498)=MONTH(AZ$15)),
NETWORKDAYS.INTL($AW498,$AX498,1,_xlpm.VD)))),0)),
$DH498="месяц",
$DR498*AZ498,
$DH498="неделя",
$DR498*AZ498/7*(ROUNDUP((DAY(EOMONTH(AZ$15,0)))/4,0))),
0)</f>
        <v/>
      </c>
      <c r="DT498" s="125">
        <f t="array" ref="DT498">
IFERROR(_xlfn.IFS(
$DH498="день_1",
$DR498*$BL498/($AX498-$AW498+1)*BA498*(DAY(EOMONTH(BA$15,0))),
$DH498="день_2",
$DR498/30*MAX(MIN($AX498,EOMONTH(BA$15,0))-MAX($AW498,BA$15)+1,),
$DH498="раб.день",
$DR498/30*(IFERROR(
_xlfn.LET(_xlpm.VD,
CHOOSE(
{1;2;3;4;5;6;7;8;9;10;11;12;13;14;15;16;17;18},
45658,45659,45660,45661,45662,45663,45664,45665,45711,45724,45778,45779,45785,45786,45820,45821,45965,46022),
_xlfn.LET(_xlpm.DD,
MAX(MIN($AX498,EOMONTH(BA$15,0))-MAX($AW498,BA$15),),
_xlfn.IFS(
AND(MONTH($AW498)=MONTH(BA$15),MONTH($AX498)&lt;&gt;MONTH(BA$15)),
NETWORKDAYS.INTL($AW498,$AW498+_xlpm.DD,1,_xlpm.VD),
AND(MONTH($AW498)&lt;&gt;MONTH(BA$15),MONTH($AX498)=MONTH(BA$15)),
NETWORKDAYS.INTL(($AX498)-_xlpm.DD,$AX498,1,_xlpm.VD),
AND(MONTH($AW498)&lt;MONTH(BA$15),MONTH($AX498)&gt;MONTH(BA$15)),
NETWORKDAYS.INTL((EOMONTH(BA$15-1,1))-_xlpm.DD,EOMONTH(BA$15-1,1),1,_xlpm.VD),
AND(MONTH($AW498)=MONTH(BA$15),MONTH($AX498)=MONTH(BA$15)),
NETWORKDAYS.INTL($AW498,$AX498,1,_xlpm.VD)))),0)),
$DH498="месяц",
$DR498*BA498,
$DH498="неделя",
$DR498*BA498/7*(ROUNDUP((DAY(EOMONTH(BA$15,0)))/4,0))),
0)</f>
        <v/>
      </c>
      <c r="DU498" s="125">
        <f t="array" ref="DU498">
IFERROR(_xlfn.IFS(
$DH498="день_1",
$DR498*$BL498/($AX498-$AW498+1)*BB498*(DAY(EOMONTH(BB$15,0))),
$DH498="день_2",
$DR498/30*MAX(MIN($AX498,EOMONTH(BB$15,0))-MAX($AW498,BB$15)+1,),
$DH498="раб.день",
$DR498/30*(IFERROR(
_xlfn.LET(_xlpm.VD,
CHOOSE(
{1;2;3;4;5;6;7;8;9;10;11;12;13;14;15;16;17;18},
45658,45659,45660,45661,45662,45663,45664,45665,45711,45724,45778,45779,45785,45786,45820,45821,45965,46022),
_xlfn.LET(_xlpm.DD,
MAX(MIN($AX498,EOMONTH(BB$15,0))-MAX($AW498,BB$15),),
_xlfn.IFS(
AND(MONTH($AW498)=MONTH(BB$15),MONTH($AX498)&lt;&gt;MONTH(BB$15)),
NETWORKDAYS.INTL($AW498,$AW498+_xlpm.DD,1,_xlpm.VD),
AND(MONTH($AW498)&lt;&gt;MONTH(BB$15),MONTH($AX498)=MONTH(BB$15)),
NETWORKDAYS.INTL(($AX498)-_xlpm.DD,$AX498,1,_xlpm.VD),
AND(MONTH($AW498)&lt;MONTH(BB$15),MONTH($AX498)&gt;MONTH(BB$15)),
NETWORKDAYS.INTL((EOMONTH(BB$15-1,1))-_xlpm.DD,EOMONTH(BB$15-1,1),1,_xlpm.VD),
AND(MONTH($AW498)=MONTH(BB$15),MONTH($AX498)=MONTH(BB$15)),
NETWORKDAYS.INTL($AW498,$AX498,1,_xlpm.VD)))),0)),
$DH498="месяц",
$DR498*BB498,
$DH498="неделя",
$DR498*BB498/7*(ROUNDUP((DAY(EOMONTH(BB$15,0)))/4,0))),
0)</f>
        <v/>
      </c>
      <c r="DV498" s="125">
        <f t="array" ref="DV498">
IFERROR(_xlfn.IFS(
$DH498="день_1",
$DR498*$BL498/($AX498-$AW498+1)*BC498*(DAY(EOMONTH(BC$15,0))),
$DH498="день_2",
$DR498/30*MAX(MIN($AX498,EOMONTH(BC$15,0))-MAX($AW498,BC$15)+1,),
$DH498="раб.день",
$DR498/30*(IFERROR(
_xlfn.LET(_xlpm.VD,
CHOOSE(
{1;2;3;4;5;6;7;8;9;10;11;12;13;14;15;16;17;18},
45658,45659,45660,45661,45662,45663,45664,45665,45711,45724,45778,45779,45785,45786,45820,45821,45965,46022),
_xlfn.LET(_xlpm.DD,
MAX(MIN($AX498,EOMONTH(BC$15,0))-MAX($AW498,BC$15),),
_xlfn.IFS(
AND(MONTH($AW498)=MONTH(BC$15),MONTH($AX498)&lt;&gt;MONTH(BC$15)),
NETWORKDAYS.INTL($AW498,$AW498+_xlpm.DD,1,_xlpm.VD),
AND(MONTH($AW498)&lt;&gt;MONTH(BC$15),MONTH($AX498)=MONTH(BC$15)),
NETWORKDAYS.INTL(($AX498)-_xlpm.DD,$AX498,1,_xlpm.VD),
AND(MONTH($AW498)&lt;MONTH(BC$15),MONTH($AX498)&gt;MONTH(BC$15)),
NETWORKDAYS.INTL((EOMONTH(BC$15-1,1))-_xlpm.DD,EOMONTH(BC$15-1,1),1,_xlpm.VD),
AND(MONTH($AW498)=MONTH(BC$15),MONTH($AX498)=MONTH(BC$15)),
NETWORKDAYS.INTL($AW498,$AX498,1,_xlpm.VD)))),0)),
$DH498="месяц",
$DR498*BC498,
$DH498="неделя",
$DR498*BC498/7*(ROUNDUP((DAY(EOMONTH(BC$15,0)))/4,0))),
0)</f>
        <v/>
      </c>
      <c r="DW498" s="125">
        <f t="array" ref="DW498">
IFERROR(_xlfn.IFS(
$DH498="день_1",
$DR498*$BL498/($AX498-$AW498+1)*BD498*(DAY(EOMONTH(BD$15,0))),
$DH498="день_2",
$DR498/30*MAX(MIN($AX498,EOMONTH(BD$15,0))-MAX($AW498,BD$15)+1,),
$DH498="раб.день",
$DR498/30*(IFERROR(
_xlfn.LET(_xlpm.VD,
CHOOSE(
{1;2;3;4;5;6;7;8;9;10;11;12;13;14;15;16;17;18},
45658,45659,45660,45661,45662,45663,45664,45665,45711,45724,45778,45779,45785,45786,45820,45821,45965,46022),
_xlfn.LET(_xlpm.DD,
MAX(MIN($AX498,EOMONTH(BD$15,0))-MAX($AW498,BD$15),),
_xlfn.IFS(
AND(MONTH($AW498)=MONTH(BD$15),MONTH($AX498)&lt;&gt;MONTH(BD$15)),
NETWORKDAYS.INTL($AW498,$AW498+_xlpm.DD,1,_xlpm.VD),
AND(MONTH($AW498)&lt;&gt;MONTH(BD$15),MONTH($AX498)=MONTH(BD$15)),
NETWORKDAYS.INTL(($AX498)-_xlpm.DD,$AX498,1,_xlpm.VD),
AND(MONTH($AW498)&lt;MONTH(BD$15),MONTH($AX498)&gt;MONTH(BD$15)),
NETWORKDAYS.INTL((EOMONTH(BD$15-1,1))-_xlpm.DD,EOMONTH(BD$15-1,1),1,_xlpm.VD),
AND(MONTH($AW498)=MONTH(BD$15),MONTH($AX498)=MONTH(BD$15)),
NETWORKDAYS.INTL($AW498,$AX498,1,_xlpm.VD)))),0)),
$DH498="месяц",
$DR498*BD498,
$DH498="неделя",
$DR498*BD498/7*(ROUNDUP((DAY(EOMONTH(BD$15,0)))/4,0))),
0)</f>
        <v/>
      </c>
      <c r="DX498" s="125">
        <f t="array" ref="DX498">
IFERROR(_xlfn.IFS(
$DH498="день_1",
$DR498*$BL498/($AX498-$AW498+1)*BE498*(DAY(EOMONTH(BE$15,0))),
$DH498="день_2",
$DR498/30*MAX(MIN($AX498,EOMONTH(BE$15,0))-MAX($AW498,BE$15)+1,),
$DH498="раб.день",
$DR498/30*(IFERROR(
_xlfn.LET(_xlpm.VD,
CHOOSE(
{1;2;3;4;5;6;7;8;9;10;11;12;13;14;15;16;17;18},
45658,45659,45660,45661,45662,45663,45664,45665,45711,45724,45778,45779,45785,45786,45820,45821,45965,46022),
_xlfn.LET(_xlpm.DD,
MAX(MIN($AX498,EOMONTH(BE$15,0))-MAX($AW498,BE$15),),
_xlfn.IFS(
AND(MONTH($AW498)=MONTH(BE$15),MONTH($AX498)&lt;&gt;MONTH(BE$15)),
NETWORKDAYS.INTL($AW498,$AW498+_xlpm.DD,1,_xlpm.VD),
AND(MONTH($AW498)&lt;&gt;MONTH(BE$15),MONTH($AX498)=MONTH(BE$15)),
NETWORKDAYS.INTL(($AX498)-_xlpm.DD,$AX498,1,_xlpm.VD),
AND(MONTH($AW498)&lt;MONTH(BE$15),MONTH($AX498)&gt;MONTH(BE$15)),
NETWORKDAYS.INTL((EOMONTH(BE$15-1,1))-_xlpm.DD,EOMONTH(BE$15-1,1),1,_xlpm.VD),
AND(MONTH($AW498)=MONTH(BE$15),MONTH($AX498)=MONTH(BE$15)),
NETWORKDAYS.INTL($AW498,$AX498,1,_xlpm.VD)))),0)),
$DH498="месяц",
$DR498*BE498,
$DH498="неделя",
$DR498*BE498/7*(ROUNDUP((DAY(EOMONTH(BE$15,0)))/4,0))),
0)</f>
        <v/>
      </c>
      <c r="DY498" s="125">
        <f t="array" ref="DY498">
IFERROR(_xlfn.IFS(
$DH498="день_1",
$DR498*$BL498/($AX498-$AW498+1)*BF498*(DAY(EOMONTH(BF$15,0))),
$DH498="день_2",
$DR498/30*MAX(MIN($AX498,EOMONTH(BF$15,0))-MAX($AW498,BF$15)+1,),
$DH498="раб.день",
$DR498/30*(IFERROR(
_xlfn.LET(_xlpm.VD,
CHOOSE(
{1;2;3;4;5;6;7;8;9;10;11;12;13;14;15;16;17;18},
45658,45659,45660,45661,45662,45663,45664,45665,45711,45724,45778,45779,45785,45786,45820,45821,45965,46022),
_xlfn.LET(_xlpm.DD,
MAX(MIN($AX498,EOMONTH(BF$15,0))-MAX($AW498,BF$15),),
_xlfn.IFS(
AND(MONTH($AW498)=MONTH(BF$15),MONTH($AX498)&lt;&gt;MONTH(BF$15)),
NETWORKDAYS.INTL($AW498,$AW498+_xlpm.DD,1,_xlpm.VD),
AND(MONTH($AW498)&lt;&gt;MONTH(BF$15),MONTH($AX498)=MONTH(BF$15)),
NETWORKDAYS.INTL(($AX498)-_xlpm.DD,$AX498,1,_xlpm.VD),
AND(MONTH($AW498)&lt;MONTH(BF$15),MONTH($AX498)&gt;MONTH(BF$15)),
NETWORKDAYS.INTL((EOMONTH(BF$15-1,1))-_xlpm.DD,EOMONTH(BF$15-1,1),1,_xlpm.VD),
AND(MONTH($AW498)=MONTH(BF$15),MONTH($AX498)=MONTH(BF$15)),
NETWORKDAYS.INTL($AW498,$AX498,1,_xlpm.VD)))),0)),
$DH498="месяц",
$DR498*BF498,
$DH498="неделя",
$DR498*BF498/7*(ROUNDUP((DAY(EOMONTH(BF$15,0)))/4,0))),
0)</f>
        <v/>
      </c>
      <c r="DZ498" s="125">
        <f t="array" ref="DZ498">
IFERROR(_xlfn.IFS(
$DH498="день_1",
$DR498*$BL498/($AX498-$AW498+1)*BG498*(DAY(EOMONTH(BG$15,0))),
$DH498="день_2",
$DR498/30*MAX(MIN($AX498,EOMONTH(BG$15,0))-MAX($AW498,BG$15)+1,),
$DH498="раб.день",
$DR498/30*(IFERROR(
_xlfn.LET(_xlpm.VD,
CHOOSE(
{1;2;3;4;5;6;7;8;9;10;11;12;13;14;15;16;17;18},
45658,45659,45660,45661,45662,45663,45664,45665,45711,45724,45778,45779,45785,45786,45820,45821,45965,46022),
_xlfn.LET(_xlpm.DD,
MAX(MIN($AX498,EOMONTH(BG$15,0))-MAX($AW498,BG$15),),
_xlfn.IFS(
AND(MONTH($AW498)=MONTH(BG$15),MONTH($AX498)&lt;&gt;MONTH(BG$15)),
NETWORKDAYS.INTL($AW498,$AW498+_xlpm.DD,1,_xlpm.VD),
AND(MONTH($AW498)&lt;&gt;MONTH(BG$15),MONTH($AX498)=MONTH(BG$15)),
NETWORKDAYS.INTL(($AX498)-_xlpm.DD,$AX498,1,_xlpm.VD),
AND(MONTH($AW498)&lt;MONTH(BG$15),MONTH($AX498)&gt;MONTH(BG$15)),
NETWORKDAYS.INTL((EOMONTH(BG$15-1,1))-_xlpm.DD,EOMONTH(BG$15-1,1),1,_xlpm.VD),
AND(MONTH($AW498)=MONTH(BG$15),MONTH($AX498)=MONTH(BG$15)),
NETWORKDAYS.INTL($AW498,$AX498,1,_xlpm.VD)))),0)),
$DH498="месяц",
$DR498*BG498,
$DH498="неделя",
$DR498*BG498/7*(ROUNDUP((DAY(EOMONTH(BG$15,0)))/4,0))),
0)</f>
        <v/>
      </c>
      <c r="EA498" s="125">
        <f t="array" ref="EA498">
IFERROR(_xlfn.IFS(
$DH498="день_1",
$DR498*$BL498/($AX498-$AW498+1)*BH498*(DAY(EOMONTH(BH$15,0))),
$DH498="день_2",
$DR498/30*MAX(MIN($AX498,EOMONTH(BH$15,0))-MAX($AW498,BH$15)+1,),
$DH498="раб.день",
$DR498/30*(IFERROR(
_xlfn.LET(_xlpm.VD,
CHOOSE(
{1;2;3;4;5;6;7;8;9;10;11;12;13;14;15;16;17;18},
45658,45659,45660,45661,45662,45663,45664,45665,45711,45724,45778,45779,45785,45786,45820,45821,45965,46022),
_xlfn.LET(_xlpm.DD,
MAX(MIN($AX498,EOMONTH(BH$15,0))-MAX($AW498,BH$15),),
_xlfn.IFS(
AND(MONTH($AW498)=MONTH(BH$15),MONTH($AX498)&lt;&gt;MONTH(BH$15)),
NETWORKDAYS.INTL($AW498,$AW498+_xlpm.DD,1,_xlpm.VD),
AND(MONTH($AW498)&lt;&gt;MONTH(BH$15),MONTH($AX498)=MONTH(BH$15)),
NETWORKDAYS.INTL(($AX498)-_xlpm.DD,$AX498,1,_xlpm.VD),
AND(MONTH($AW498)&lt;MONTH(BH$15),MONTH($AX498)&gt;MONTH(BH$15)),
NETWORKDAYS.INTL((EOMONTH(BH$15-1,1))-_xlpm.DD,EOMONTH(BH$15-1,1),1,_xlpm.VD),
AND(MONTH($AW498)=MONTH(BH$15),MONTH($AX498)=MONTH(BH$15)),
NETWORKDAYS.INTL($AW498,$AX498,1,_xlpm.VD)))),0)),
$DH498="месяц",
$DR498*BH498,
$DH498="неделя",
$DR498*BH498/7*(ROUNDUP((DAY(EOMONTH(BH$15,0)))/4,0))),
0)</f>
        <v/>
      </c>
      <c r="EB498" s="125">
        <f t="array" ref="EB498">
IFERROR(_xlfn.IFS(
$DH498="день_1",
$DR498*$BL498/($AX498-$AW498+1)*BI498*(DAY(EOMONTH(BI$15,0))),
$DH498="день_2",
$DR498/30*MAX(MIN($AX498,EOMONTH(BI$15,0))-MAX($AW498,BI$15)+1,),
$DH498="раб.день",
$DR498/30*(IFERROR(
_xlfn.LET(_xlpm.VD,
CHOOSE(
{1;2;3;4;5;6;7;8;9;10;11;12;13;14;15;16;17;18},
45658,45659,45660,45661,45662,45663,45664,45665,45711,45724,45778,45779,45785,45786,45820,45821,45965,46022),
_xlfn.LET(_xlpm.DD,
MAX(MIN($AX498,EOMONTH(BI$15,0))-MAX($AW498,BI$15),),
_xlfn.IFS(
AND(MONTH($AW498)=MONTH(BI$15),MONTH($AX498)&lt;&gt;MONTH(BI$15)),
NETWORKDAYS.INTL($AW498,$AW498+_xlpm.DD,1,_xlpm.VD),
AND(MONTH($AW498)&lt;&gt;MONTH(BI$15),MONTH($AX498)=MONTH(BI$15)),
NETWORKDAYS.INTL(($AX498)-_xlpm.DD,$AX498,1,_xlpm.VD),
AND(MONTH($AW498)&lt;MONTH(BI$15),MONTH($AX498)&gt;MONTH(BI$15)),
NETWORKDAYS.INTL((EOMONTH(BI$15-1,1))-_xlpm.DD,EOMONTH(BI$15-1,1),1,_xlpm.VD),
AND(MONTH($AW498)=MONTH(BI$15),MONTH($AX498)=MONTH(BI$15)),
NETWORKDAYS.INTL($AW498,$AX498,1,_xlpm.VD)))),0)),
$DH498="месяц",
$DR498*BI498,
$DH498="неделя",
$DR498*BI498/7*(ROUNDUP((DAY(EOMONTH(BI$15,0)))/4,0))),
0)</f>
        <v/>
      </c>
      <c r="EC498" s="125">
        <f t="array" ref="EC498">
IFERROR(_xlfn.IFS(
$DH498="день_1",
$DR498*$BL498/($AX498-$AW498+1)*BJ498*(DAY(EOMONTH(BJ$15,0))),
$DH498="день_2",
$DR498/30*MAX(MIN($AX498,EOMONTH(BJ$15,0))-MAX($AW498,BJ$15)+1,),
$DH498="раб.день",
$DR498/30*(IFERROR(
_xlfn.LET(_xlpm.VD,
CHOOSE(
{1;2;3;4;5;6;7;8;9;10;11;12;13;14;15;16;17;18},
45658,45659,45660,45661,45662,45663,45664,45665,45711,45724,45778,45779,45785,45786,45820,45821,45965,46022),
_xlfn.LET(_xlpm.DD,
MAX(MIN($AX498,EOMONTH(BJ$15,0))-MAX($AW498,BJ$15),),
_xlfn.IFS(
AND(MONTH($AW498)=MONTH(BJ$15),MONTH($AX498)&lt;&gt;MONTH(BJ$15)),
NETWORKDAYS.INTL($AW498,$AW498+_xlpm.DD,1,_xlpm.VD),
AND(MONTH($AW498)&lt;&gt;MONTH(BJ$15),MONTH($AX498)=MONTH(BJ$15)),
NETWORKDAYS.INTL(($AX498)-_xlpm.DD,$AX498,1,_xlpm.VD),
AND(MONTH($AW498)&lt;MONTH(BJ$15),MONTH($AX498)&gt;MONTH(BJ$15)),
NETWORKDAYS.INTL((EOMONTH(BJ$15-1,1))-_xlpm.DD,EOMONTH(BJ$15-1,1),1,_xlpm.VD),
AND(MONTH($AW498)=MONTH(BJ$15),MONTH($AX498)=MONTH(BJ$15)),
NETWORKDAYS.INTL($AW498,$AX498,1,_xlpm.VD)))),0)),
$DH498="месяц",
$DR498*BJ498,
$DH498="неделя",
$DR498*BJ498/7*(ROUNDUP((DAY(EOMONTH(BJ$15,0)))/4,0))),
0)</f>
        <v/>
      </c>
      <c r="ED498" s="125">
        <f t="array" ref="ED498">
IFERROR(_xlfn.IFS(
$DH498="день_1",
$DR498*$BL498/($AX498-$AW498+1)*BK498*(DAY(EOMONTH(BK$15,0))),
$DH498="день_2",
$DR498/30*MAX(MIN($AX498,EOMONTH(BK$15,0))-MAX($AW498,BK$15)+1,),
$DH498="раб.день",
$DR498/30*(IFERROR(
_xlfn.LET(_xlpm.VD,
CHOOSE(
{1;2;3;4;5;6;7;8;9;10;11;12;13;14;15;16;17;18},
45658,45659,45660,45661,45662,45663,45664,45665,45711,45724,45778,45779,45785,45786,45820,45821,45965,46022),
_xlfn.LET(_xlpm.DD,
MAX(MIN($AX498,EOMONTH(BK$15,0))-MAX($AW498,BK$15),),
_xlfn.IFS(
AND(MONTH($AW498)=MONTH(BK$15),MONTH($AX498)&lt;&gt;MONTH(BK$15)),
NETWORKDAYS.INTL($AW498,$AW498+_xlpm.DD,1,_xlpm.VD),
AND(MONTH($AW498)&lt;&gt;MONTH(BK$15),MONTH($AX498)=MONTH(BK$15)),
NETWORKDAYS.INTL(($AX498)-_xlpm.DD,$AX498,1,_xlpm.VD),
AND(MONTH($AW498)&lt;MONTH(BK$15),MONTH($AX498)&gt;MONTH(BK$15)),
NETWORKDAYS.INTL((EOMONTH(BK$15-1,1))-_xlpm.DD,EOMONTH(BK$15-1,1),1,_xlpm.VD),
AND(MONTH($AW498)=MONTH(BK$15),MONTH($AX498)=MONTH(BK$15)),
NETWORKDAYS.INTL($AW498,$AX498,1,_xlpm.VD)))),0)),
$DH498="месяц",
$DR498*BK498,
$DH498="неделя",
$DR498*BK498/7*(ROUNDUP((DAY(EOMONTH(BK$15,0)))/4,0))),
0)</f>
        <v/>
      </c>
      <c r="EE498" s="125">
        <f>SUM($DS498,$DT498,$DU498,$DV498,$DW498,$DX498,$DY498,$DZ498,$EA498,$EB498,$EC498,$ED498)</f>
        <v/>
      </c>
      <c r="EF498" s="125">
        <f>IFERROR(ROUND($EE498*(1+$EP498),2),0)</f>
        <v/>
      </c>
      <c r="EG498" s="128" t="n">
        <v>1</v>
      </c>
      <c r="EH498" s="126" t="n">
        <v>0</v>
      </c>
      <c r="EI498" s="126">
        <f>ROUND(SUM($EH498:$EH498)*SUM($AB498:$AB498)*$EG498,2)</f>
        <v/>
      </c>
      <c r="EJ498" s="126">
        <f>ROUND($EI498*(1+$EP498),2)</f>
        <v/>
      </c>
      <c r="EK498" s="126" t="n">
        <v>0</v>
      </c>
      <c r="EL498" s="126">
        <f>ROUND(SUM($EK498:$EK498)*SUM($AB498:$AB498)*$EG498,2)</f>
        <v/>
      </c>
      <c r="EM498" s="126">
        <f>ROUND($EL498*(1+$EP498),2)</f>
        <v/>
      </c>
      <c r="EN498" s="126">
        <f>SUM($EE498,$EI498,$EL498)</f>
        <v/>
      </c>
      <c r="EO498" s="126">
        <f>SUM($EF498,$EJ498,$EM498)</f>
        <v/>
      </c>
      <c r="EP498" s="59" t="inlineStr">
        <is>
          <t>20%</t>
        </is>
      </c>
      <c r="EQ498" s="59" t="n"/>
      <c r="ER498" s="60">
        <f t="array" ref="ER498">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MATCH(ES498,
{"AMS";"RussOutdoor";"HD Outdoor";"Ingroup";"IQ";"Ledproduction";"LisChannel";"Logic";"Media-PPL";"NovikovTV | НовиковТВ";"SMA";"SOK";"КрокусТВ | CrocusTV | IndoorTV";"Сити";"ТЯК Москва"},
0)),"")</f>
        <v/>
      </c>
      <c r="ES498" s="60" t="n"/>
      <c r="ET498" s="60">
        <f t="array" ref="ET498">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MATCH(ES498,
{"AMS";"RussOutdoor";"HD Outdoor";"Ingroup";"IQ";"Ledproduction";"LisChannel";"Logic";"Media-PPL";"NovikovTV | НовиковТВ";"SMA";"SOK";"КрокусТВ | CrocusTV | IndoorTV";"Сити";"ТЯК Москва"},
0)),"")</f>
        <v/>
      </c>
      <c r="EU498" s="60" t="n"/>
      <c r="EV498" s="60" t="n"/>
      <c r="EX498" s="110">
        <f t="array" ref="EX498">
($AR498/30
+N("ТРАФИК ПЛОЩАДКИ"))*
(IFERROR(
_xlfn.LET(
_xlpm.GPR,
HLOOKUP($L498,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(MATCH($T498,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IF($Q498="цифровой",_xlpm.GPR/$AG498,_xlpm.GPR/60)),
0)
+N("DWELL TIME"))*
(IF($AB498=0,0,IF($AB498=1,0.3,IF($AB498=2,0.5,IF($AB498&gt;2,1))))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_xlfn.IFS($AC498="да",1.2,$AC498="нет",1)*
_xlfn.IFS($AD498="да",1.2,$AD498="нет",1)*
IF(R498="статический",1,1.2)*
$X498*
INDEX(
{1.2;1;1.2;1.2;1;1.2;1.2;1.2;1.2;1.2;1.2;1;1.2;1.2;1.2;1.2;1;1;1.2;1.2;1.2;1;1;1;1;1.2;1.2;1.2;1.2;1;1;1;1;1.2;1.2;1.2;1.2;1.2;1.2;1.2;1.2;1;1;1.2;1;1;1;1;1.5;1;1;1.5;1.5;1.2},
MATCH($Q498,_xlpm.MI,0)))&gt;{0.02;0.04;0.06;0.1;0.2;0.4;0.6;0.8;1;2;4;6})),
{0;1;2;3;4;5;6;7;8;9;10;11;12},
0)))
+N("КОЭФФИЦИЕНТ КОНТАКТА"))))*
(_xlfn.IFS($X498&lt;0.1,$X498/1000,$X498&gt;25,5.2,AND($X498&gt;=0.1,$X498&lt;=25),(($X498*2+0.1)/10)*($X498/10)))*
IFERROR((_xlfn.LET(
_xlpm.MA,
{0;0.8;0.85;0.9;0.95;1},
_xlpm.MAA,
{0;1;2;3;4;5},
INDEX(_xlpm.MA,MATCH(SUMPRODUCT(--((IF(ROUND(_xlpm.MAA,1)&gt;5,5,ROUND($AB498,1)))&gt;{0;1;2;3;4;5})),_xlpm.MAA,0)))
+N("КОЭФФИЦИЕНТ КОЛ-ВО КОНСТРУКЦИЙ")),1)*
$AB498,0))*
(IF($Q498="цифровой",$AG498/15*$AI498,1)
+N("ДЛЯ ЦИФРЫ"))</f>
        <v/>
      </c>
      <c r="EY498" s="110">
        <f>IFERROR(EX498*AY498,0)</f>
        <v/>
      </c>
      <c r="EZ498" s="131">
        <f>IFERROR(DP498/EY498*1000,0)</f>
        <v/>
      </c>
      <c r="FA498" s="112">
        <f>IFERROR(FC498/FB498,0)</f>
        <v/>
      </c>
      <c r="FB498" s="112">
        <f>IFERROR((FC498/(EY498/FF498*#REF!))*0.825,0)</f>
        <v/>
      </c>
      <c r="FC498" s="112">
        <f>IFERROR(((EX498*30/AR498)*100)/30,0)</f>
        <v/>
      </c>
      <c r="FD498" s="112">
        <f>IFERROR(EY498/G498*100%,0)</f>
        <v/>
      </c>
      <c r="FE498" s="112">
        <f>IFERROR(FD498/FC498*100%,0)</f>
        <v/>
      </c>
      <c r="FF498" s="110">
        <f>IFERROR(AR498/30*AY498,0)</f>
        <v/>
      </c>
    </row>
    <row r="499" ht="13" customHeight="1">
      <c r="A499" s="59" t="n"/>
      <c r="B499" s="60" t="n"/>
      <c r="C499" s="60" t="n"/>
      <c r="D499" s="60">
        <f t="array" ref="D499">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MATCH($E499,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499" s="60">
        <f t="array" ref="E499">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MATCH($F499,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499" s="60" t="inlineStr"/>
      <c r="G499" s="60" t="n"/>
      <c r="H499" s="60">
        <f t="array" ref="H499">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MATCH($I499,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499" s="60" t="n"/>
      <c r="J499" s="60" t="n"/>
      <c r="K499" s="60" t="n"/>
      <c r="L499" s="60" t="n"/>
      <c r="M499" s="60" t="n"/>
      <c r="N499" s="60" t="n"/>
      <c r="O499" s="60" t="n"/>
      <c r="P499" s="60">
        <f t="array" ref="P499">
_xlfn.IFS(
ISNUMBER(MATCH($Q499,{"шелфбаннер","разделитель","монетница","чековая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ISNUMBER(MATCH($Q499,{"LED/LCD","видеокулер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ISNUMBER(MATCH($Q499,{"автомобиль","машина","выставочное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ISNUMBER(MATCH($Q499,{"билборд","лифтовая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ISNUMBER(MATCH($Q499,{"навигация","подвесной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ISNUMBER(MATCH($Q499,{"движущаяся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ISNUMBER(MATCH($Q499,{"каталог","журнал"},)),
"Пресса",
$Q499="","")</f>
        <v/>
      </c>
      <c r="Q499" s="60" t="n"/>
      <c r="R499" s="60">
        <f t="array" ref="R499">
IFERROR(
_xlfn.IFS(
OR(ISNUMBER(MATCH($Q499,{"экспозиция","макет","стенд","автостенд","авто стенд","выставочное пространство","выставочные стенды","модульные выставочные стенды","3Д конструкция","3D конструкция"},)),P499="Экспонирование"),
"нестандартный",
ISNUMBER(MATCH($Q499,{"скроллер","призматрон"},)),
"динамический",
$P499="Видео",
"цифровой",
OR($P499="Пресса",$P499="Щит",$P499="POSm",$P499="Подвес",$P499="Брендирование/оклейка"),
"статический"),"")</f>
        <v/>
      </c>
      <c r="S499" s="59" t="n"/>
      <c r="T499" s="60" t="n"/>
      <c r="U499" s="60" t="n"/>
      <c r="V499" s="60">
        <f>
IF(P499="Видео",
"цифровой постер/ролик",
IF(ISNUMBER(MATCH(Q499,{"короб световой","короб световой | лайтбокс","короб световой | кристалайт","лайтбокс","лайт бокс","кристалайт","LB","lightbox"},)),
"бэклит",
IF(P499="Брендирование/оклейка",
"перфарированная пленка/самоклейка",
IF(P499="Экспонирование",
"под запрос",
IF(P499="Подвес",
"баннер/ткань",
"")))))</f>
        <v/>
      </c>
      <c r="W499" s="59" t="n"/>
      <c r="X499" s="59" t="n"/>
      <c r="Y499" s="59" t="n"/>
      <c r="Z499" s="61" t="n"/>
      <c r="AA499" s="61" t="n"/>
      <c r="AB499" s="61">
        <f>IF(BL499&gt;0,Z499,0)</f>
        <v/>
      </c>
      <c r="AC499" s="59" t="n"/>
      <c r="AD499" s="59" t="n"/>
      <c r="AE499" s="59" t="n"/>
      <c r="AF499" s="59" t="n"/>
      <c r="AG499" s="59" t="n"/>
      <c r="AH499" s="59" t="n"/>
      <c r="AI499" s="59" t="n"/>
      <c r="AJ499" s="59" t="n"/>
      <c r="AK499" s="59" t="n"/>
      <c r="AL499" s="62">
        <f>IFERROR(IF(OR(R499="статический",R499="динамический",R499="нестандартный",R499="",R499=""),"-",IF(AND(AH499="-",AI499="-"),"-",AK499*3600/AH499*AI499)),"-")</f>
        <v/>
      </c>
      <c r="AM499" s="62">
        <f>IFERROR(IF(OR(R499="статический",R499="динамический",R499="",R499="", R499="BTL",R499="нестандартный"),"-",AG499*AI499*AL499/60),"-")</f>
        <v/>
      </c>
      <c r="AN499" s="63">
        <f>IFERROR(IF(AH499="","-",AG499*AI499/AH499),"-")</f>
        <v/>
      </c>
      <c r="AO499" s="59">
        <f>IFERROR(IF(OR($R499="статический",$R499="динамический",$R499="",$R499="",$R499="BTL",$R499="нестандартный"),"-",$AL499*$AY499),"-")</f>
        <v/>
      </c>
      <c r="AP499" s="62">
        <f>IFERROR(IF(OR($R499="статический",$R499="динамический",$R499="",$R499="",$R499="BTL",$R499="нестандартный"),"-",$AM499*AY499),"-")</f>
        <v/>
      </c>
      <c r="AQ499" s="64" t="n"/>
      <c r="AR499" s="61" t="n"/>
      <c r="AS499" s="61" t="n"/>
      <c r="AT499" s="61" t="n"/>
      <c r="AU499" s="65" t="n"/>
      <c r="AV499" s="124">
        <f>IFERROR(DR499/AT499*1000,"n/a")</f>
        <v/>
      </c>
      <c r="AW499" s="67" t="n"/>
      <c r="AX499" s="67" t="n"/>
      <c r="AY499" s="43">
        <f>IFERROR(IF(OR($AW499="",$AX499=""),"",_xlfn.DAYS($AX499+1,$AW499)),"")</f>
        <v/>
      </c>
      <c r="AZ499" s="68">
        <f t="array" ref="AZ499">
_xlfn.LET(_xlpm.COEFF,
IF($AW499+$AX499=0,0,IF(MAX(MIN($AX499,EOMONTH(AZ$15,0))-MAX($AW499,AZ$15)+1,)&gt;0,1,0)),
_xlfn.IFS(
$ES499="LisChannel",
_xlpm.COEFF*
INDEX({1;1;1.2;1.2;1;1;1;1;1.2;1.2;1.2;1.2},
MATCH(MONTH(AZ$15),
{1,2,3,4,5,6,7,8,9,10,11,12})),
CONCATENATE($ES499," ",$L499)="RussOutdoor метро",
_xlpm.COEFF*
INDEX({0.8;0.9;1.1;1.1;1;1;1;1;1.1;1.1;1.1;1.1},
MATCH(MONTH(AZ$15),
{1,2,3,4,5,6,7,8,9,10,11,12})),
$ES499&lt;&gt;"LisChannel",
_xlpm.COEFF,
$ES499&lt;&gt;"RussOutdoor",
_xlpm.COEFF))</f>
        <v/>
      </c>
      <c r="BA499" s="68">
        <f t="array" ref="BA499">
_xlfn.LET(_xlpm.COEFF,
IF($AW499+$AX499=0,0,IF(MAX(MIN($AX499,EOMONTH(BA$15,0))-MAX($AW499,BA$15)+1,)&gt;0,1,0)),
_xlfn.IFS(
$ES499="LisChannel",
_xlpm.COEFF*
INDEX({1;1;1.2;1.2;1;1;1;1;1.2;1.2;1.2;1.2},
MATCH(MONTH(BA$15),
{1,2,3,4,5,6,7,8,9,10,11,12})),
CONCATENATE($ES499," ",$L499)="RussOutdoor метро",
_xlpm.COEFF*
INDEX({0.8;0.9;1.1;1.1;1;1;1;1;1.1;1.1;1.1;1.1},
MATCH(MONTH(BA$15),
{1,2,3,4,5,6,7,8,9,10,11,12})),
$ES499&lt;&gt;"LisChannel",
_xlpm.COEFF,
$ES499&lt;&gt;"RussOutdoor",
_xlpm.COEFF))</f>
        <v/>
      </c>
      <c r="BB499" s="68">
        <f t="array" ref="BB499">
_xlfn.LET(_xlpm.COEFF,
IF($AW499+$AX499=0,0,IF(MAX(MIN($AX499,EOMONTH(BB$15,0))-MAX($AW499,BB$15)+1,)&gt;0,1,0)),
_xlfn.IFS(
$ES499="LisChannel",
_xlpm.COEFF*
INDEX({1;1;1.2;1.2;1;1;1;1;1.2;1.2;1.2;1.2},
MATCH(MONTH(BB$15),
{1,2,3,4,5,6,7,8,9,10,11,12})),
CONCATENATE($ES499," ",$L499)="RussOutdoor метро",
_xlpm.COEFF*
INDEX({0.8;0.9;1.1;1.1;1;1;1;1;1.1;1.1;1.1;1.1},
MATCH(MONTH(BB$15),
{1,2,3,4,5,6,7,8,9,10,11,12})),
$ES499&lt;&gt;"LisChannel",
_xlpm.COEFF,
$ES499&lt;&gt;"RussOutdoor",
_xlpm.COEFF))</f>
        <v/>
      </c>
      <c r="BC499" s="68">
        <f t="array" ref="BC499">
_xlfn.LET(_xlpm.COEFF,
IF($AW499+$AX499=0,0,IF(MAX(MIN($AX499,EOMONTH(BC$15,0))-MAX($AW499,BC$15)+1,)&gt;0,1,0)),
_xlfn.IFS(
$ES499="LisChannel",
_xlpm.COEFF*
INDEX({1;1;1.2;1.2;1;1;1;1;1.2;1.2;1.2;1.2},
MATCH(MONTH(BC$15),
{1,2,3,4,5,6,7,8,9,10,11,12})),
CONCATENATE($ES499," ",$L499)="RussOutdoor метро",
_xlpm.COEFF*
INDEX({0.8;0.9;1.1;1.1;1;1;1;1;1.1;1.1;1.1;1.1},
MATCH(MONTH(BC$15),
{1,2,3,4,5,6,7,8,9,10,11,12})),
$ES499&lt;&gt;"LisChannel",
_xlpm.COEFF,
$ES499&lt;&gt;"RussOutdoor",
_xlpm.COEFF))</f>
        <v/>
      </c>
      <c r="BD499" s="68">
        <f t="array" ref="BD499">
_xlfn.LET(_xlpm.COEFF,
IF($AW499+$AX499=0,0,IF(MAX(MIN($AX499,EOMONTH(BD$15,0))-MAX($AW499,BD$15)+1,)&gt;0,1,0)),
_xlfn.IFS(
$ES499="LisChannel",
_xlpm.COEFF*
INDEX({1;1;1.2;1.2;1;1;1;1;1.2;1.2;1.2;1.2},
MATCH(MONTH(BD$15),
{1,2,3,4,5,6,7,8,9,10,11,12})),
CONCATENATE($ES499," ",$L499)="RussOutdoor метро",
_xlpm.COEFF*
INDEX({0.8;0.9;1.1;1.1;1;1;1;1;1.1;1.1;1.1;1.1},
MATCH(MONTH(BD$15),
{1,2,3,4,5,6,7,8,9,10,11,12})),
$ES499&lt;&gt;"LisChannel",
_xlpm.COEFF,
$ES499&lt;&gt;"RussOutdoor",
_xlpm.COEFF))</f>
        <v/>
      </c>
      <c r="BE499" s="68">
        <f t="array" ref="BE499">
_xlfn.LET(_xlpm.COEFF,
IF($AW499+$AX499=0,0,IF(MAX(MIN($AX499,EOMONTH(BE$15,0))-MAX($AW499,BE$15)+1,)&gt;0,1,0)),
_xlfn.IFS(
$ES499="LisChannel",
_xlpm.COEFF*
INDEX({1;1;1.2;1.2;1;1;1;1;1.2;1.2;1.2;1.2},
MATCH(MONTH(BE$15),
{1,2,3,4,5,6,7,8,9,10,11,12})),
CONCATENATE($ES499," ",$L499)="RussOutdoor метро",
_xlpm.COEFF*
INDEX({0.8;0.9;1.1;1.1;1;1;1;1;1.1;1.1;1.1;1.1},
MATCH(MONTH(BE$15),
{1,2,3,4,5,6,7,8,9,10,11,12})),
$ES499&lt;&gt;"LisChannel",
_xlpm.COEFF,
$ES499&lt;&gt;"RussOutdoor",
_xlpm.COEFF))</f>
        <v/>
      </c>
      <c r="BF499" s="68">
        <f t="array" ref="BF499">
_xlfn.LET(_xlpm.COEFF,
IF($AW499+$AX499=0,0,IF(MAX(MIN($AX499,EOMONTH(BF$15,0))-MAX($AW499,BF$15)+1,)&gt;0,1,0)),
_xlfn.IFS(
$ES499="LisChannel",
_xlpm.COEFF*
INDEX({1;1;1.2;1.2;1;1;1;1;1.2;1.2;1.2;1.2},
MATCH(MONTH(BF$15),
{1,2,3,4,5,6,7,8,9,10,11,12})),
CONCATENATE($ES499," ",$L499)="RussOutdoor метро",
_xlpm.COEFF*
INDEX({0.8;0.9;1.1;1.1;1;1;1;1;1.1;1.1;1.1;1.1},
MATCH(MONTH(BF$15),
{1,2,3,4,5,6,7,8,9,10,11,12})),
$ES499&lt;&gt;"LisChannel",
_xlpm.COEFF,
$ES499&lt;&gt;"RussOutdoor",
_xlpm.COEFF))</f>
        <v/>
      </c>
      <c r="BG499" s="68">
        <f t="array" ref="BG499">
_xlfn.LET(_xlpm.COEFF,
IF($AW499+$AX499=0,0,IF(MAX(MIN($AX499,EOMONTH(BG$15,0))-MAX($AW499,BG$15)+1,)&gt;0,1,0)),
_xlfn.IFS(
$ES499="LisChannel",
_xlpm.COEFF*
INDEX({1;1;1.2;1.2;1;1;1;1;1.2;1.2;1.2;1.2},
MATCH(MONTH(BG$15),
{1,2,3,4,5,6,7,8,9,10,11,12})),
CONCATENATE($ES499," ",$L499)="RussOutdoor метро",
_xlpm.COEFF*
INDEX({0.8;0.9;1.1;1.1;1;1;1;1;1.1;1.1;1.1;1.1},
MATCH(MONTH(BG$15),
{1,2,3,4,5,6,7,8,9,10,11,12})),
$ES499&lt;&gt;"LisChannel",
_xlpm.COEFF,
$ES499&lt;&gt;"RussOutdoor",
_xlpm.COEFF))</f>
        <v/>
      </c>
      <c r="BH499" s="68">
        <f t="array" ref="BH499">
_xlfn.LET(_xlpm.COEFF,
IF($AW499+$AX499=0,0,IF(MAX(MIN($AX499,EOMONTH(BH$15,0))-MAX($AW499,BH$15)+1,)&gt;0,1,0)),
_xlfn.IFS(
$ES499="LisChannel",
_xlpm.COEFF*
INDEX({1;1;1.2;1.2;1;1;1;1;1.2;1.2;1.2;1.2},
MATCH(MONTH(BH$15),
{1,2,3,4,5,6,7,8,9,10,11,12})),
CONCATENATE($ES499," ",$L499)="RussOutdoor метро",
_xlpm.COEFF*
INDEX({0.8;0.9;1.1;1.1;1;1;1;1;1.1;1.1;1.1;1.1},
MATCH(MONTH(BH$15),
{1,2,3,4,5,6,7,8,9,10,11,12})),
$ES499&lt;&gt;"LisChannel",
_xlpm.COEFF,
$ES499&lt;&gt;"RussOutdoor",
_xlpm.COEFF))</f>
        <v/>
      </c>
      <c r="BI499" s="68">
        <f t="array" ref="BI499">
_xlfn.LET(_xlpm.COEFF,
IF($AW499+$AX499=0,0,IF(MAX(MIN($AX499,EOMONTH(BI$15,0))-MAX($AW499,BI$15)+1,)&gt;0,1,0)),
_xlfn.IFS(
$ES499="LisChannel",
_xlpm.COEFF*
INDEX({1;1;1.2;1.2;1;1;1;1;1.2;1.2;1.2;1.2},
MATCH(MONTH(BI$15),
{1,2,3,4,5,6,7,8,9,10,11,12})),
CONCATENATE($ES499," ",$L499)="RussOutdoor метро",
_xlpm.COEFF*
INDEX({0.8;0.9;1.1;1.1;1;1;1;1;1.1;1.1;1.1;1.1},
MATCH(MONTH(BI$15),
{1,2,3,4,5,6,7,8,9,10,11,12})),
$ES499&lt;&gt;"LisChannel",
_xlpm.COEFF,
$ES499&lt;&gt;"RussOutdoor",
_xlpm.COEFF))</f>
        <v/>
      </c>
      <c r="BJ499" s="68">
        <f t="array" ref="BJ499">
_xlfn.LET(_xlpm.COEFF,
IF($AW499+$AX499=0,0,IF(MAX(MIN($AX499,EOMONTH(BJ$15,0))-MAX($AW499,BJ$15)+1,)&gt;0,1,0)),
_xlfn.IFS(
$ES499="LisChannel",
_xlpm.COEFF*
INDEX({1;1;1.2;1.2;1;1;1;1;1.2;1.2;1.2;1.2},
MATCH(MONTH(BJ$15),
{1,2,3,4,5,6,7,8,9,10,11,12})),
CONCATENATE($ES499," ",$L499)="RussOutdoor метро",
_xlpm.COEFF*
INDEX({0.8;0.9;1.1;1.1;1;1;1;1;1.1;1.1;1.1;1.1},
MATCH(MONTH(BJ$15),
{1,2,3,4,5,6,7,8,9,10,11,12})),
$ES499&lt;&gt;"LisChannel",
_xlpm.COEFF,
$ES499&lt;&gt;"RussOutdoor",
_xlpm.COEFF))</f>
        <v/>
      </c>
      <c r="BK499" s="68">
        <f t="array" ref="BK499">
_xlfn.LET(_xlpm.COEFF,
IF($AW499+$AX499=0,0,IF(MAX(MIN($AX499,EOMONTH(BK$15,0))-MAX($AW499,BK$15)+1,)&gt;0,1,0)),
_xlfn.IFS(
$ES499="LisChannel",
_xlpm.COEFF*
INDEX({1;1;1.2;1.2;1;1;1;1;1.2;1.2;1.2;1.2},
MATCH(MONTH(BK$15),
{1,2,3,4,5,6,7,8,9,10,11,12})),
CONCATENATE($ES499," ",$L499)="RussOutdoor метро",
_xlpm.COEFF*
INDEX({0.8;0.9;1.1;1.1;1;1;1;1;1.1;1.1;1.1;1.1},
MATCH(MONTH(BK$15),
{1,2,3,4,5,6,7,8,9,10,11,12})),
$ES499&lt;&gt;"LisChannel",
_xlpm.COEFF,
$ES499&lt;&gt;"RussOutdoor",
_xlpm.COEFF))</f>
        <v/>
      </c>
      <c r="BL499" s="62">
        <f>COUNTIFS($AZ499:$BK499,"&gt;0")</f>
        <v/>
      </c>
      <c r="BM499" s="65" t="n"/>
      <c r="BN499" s="125">
        <f>$DJ499</f>
        <v/>
      </c>
      <c r="BO499" s="63">
        <f>$DQ499</f>
        <v/>
      </c>
      <c r="BP499" s="125">
        <f>
IFERROR(
IF($BL499=0,0,
$BN499*(1-$BO499)),
0)</f>
        <v/>
      </c>
      <c r="BQ499" s="125">
        <f t="array" ref="BQ499">
IFERROR(
_xlfn.IFS(
$DH499="день_1",
$BP499*$BL499/($AX499-$AW499+1)*AZ499*(DAY(EOMONTH(AZ$15,0))),
$DH499="день_2",
$BP499/30*MAX(MIN($AX499,EOMONTH(AZ$15,0))-MAX($AW499,AZ$15)+1,),
$DH499="раб.день",
$BP499/30*(IFERROR(
_xlfn.LET(_xlpm.VD,
CHOOSE(
{1;2;3;4;5;6;7;8;9;10;11;12;13;14;15;16;17;18},
45658,45659,45660,45661,45662,45663,45664,45665,45711,45724,45778,45779,45785,45786,45820,45821,45965,46022),
_xlfn.LET(_xlpm.DD,
MAX(MIN($AX499,EOMONTH(AZ$15,0))-MAX($AW499,AZ$15),),
_xlfn.IFS(
AND(MONTH($AW499)=MONTH(AZ$15),MONTH($AX499)&lt;&gt;MONTH(AZ$15)),
NETWORKDAYS.INTL($AW499,$AW499+_xlpm.DD,1,_xlpm.VD),
AND(MONTH($AW499)&lt;&gt;MONTH(AZ$15),MONTH($AX499)=MONTH(AZ$15)),
NETWORKDAYS.INTL(($AX499)-_xlpm.DD,$AX499,1,_xlpm.VD),
AND(MONTH($AW499)&lt;MONTH(AZ$15),MONTH($AX499)&gt;MONTH(AZ$15)),
NETWORKDAYS.INTL((EOMONTH(AZ$15-1,1))-_xlpm.DD,EOMONTH(AZ$15-1,1),1,_xlpm.VD),
AND(MONTH($AW499)=MONTH(AZ$15),MONTH($AX499)=MONTH(AZ$15)),
NETWORKDAYS.INTL($AW499,$AX499,1,_xlpm.VD)))),0)),
$DH499="месяц",
$BP499*AZ499,
$DH499="неделя",
$BP499*AZ499/7*(ROUNDUP((DAY(EOMONTH(AZ$15,0)))/4,0))),
0)</f>
        <v/>
      </c>
      <c r="BR499" s="125">
        <f t="array" ref="BR499">
IFERROR(
_xlfn.IFS(
$DH499="день_1",
$BP499*$BL499/($AX499-$AW499+1)*BA499*(DAY(EOMONTH(BA$15,0))),
$DH499="день_2",
$BP499/30*MAX(MIN($AX499,EOMONTH(BA$15,0))-MAX($AW499,BA$15)+1,),
$DH499="раб.день",
$BP499/30*(IFERROR(
_xlfn.LET(_xlpm.VD,
CHOOSE(
{1;2;3;4;5;6;7;8;9;10;11;12;13;14;15;16;17;18},
45658,45659,45660,45661,45662,45663,45664,45665,45711,45724,45778,45779,45785,45786,45820,45821,45965,46022),
_xlfn.LET(_xlpm.DD,
MAX(MIN($AX499,EOMONTH(BA$15,0))-MAX($AW499,BA$15),),
_xlfn.IFS(
AND(MONTH($AW499)=MONTH(BA$15),MONTH($AX499)&lt;&gt;MONTH(BA$15)),
NETWORKDAYS.INTL($AW499,$AW499+_xlpm.DD,1,_xlpm.VD),
AND(MONTH($AW499)&lt;&gt;MONTH(BA$15),MONTH($AX499)=MONTH(BA$15)),
NETWORKDAYS.INTL(($AX499)-_xlpm.DD,$AX499,1,_xlpm.VD),
AND(MONTH($AW499)&lt;MONTH(BA$15),MONTH($AX499)&gt;MONTH(BA$15)),
NETWORKDAYS.INTL((EOMONTH(BA$15-1,1))-_xlpm.DD,EOMONTH(BA$15-1,1),1,_xlpm.VD),
AND(MONTH($AW499)=MONTH(BA$15),MONTH($AX499)=MONTH(BA$15)),
NETWORKDAYS.INTL($AW499,$AX499,1,_xlpm.VD)))),0)),
$DH499="месяц",
$BP499*BA499,
$DH499="неделя",
$BP499*BA499/7*(ROUNDUP((DAY(EOMONTH(BA$15,0)))/4,0))),
0)</f>
        <v/>
      </c>
      <c r="BS499" s="125">
        <f t="array" ref="BS499">
IFERROR(
_xlfn.IFS(
$DH499="день_1",
$BP499*$BL499/($AX499-$AW499+1)*BB499*(DAY(EOMONTH(BB$15,0))),
$DH499="день_2",
$BP499/30*MAX(MIN($AX499,EOMONTH(BB$15,0))-MAX($AW499,BB$15)+1,),
$DH499="раб.день",
$BP499/30*(IFERROR(
_xlfn.LET(_xlpm.VD,
CHOOSE(
{1;2;3;4;5;6;7;8;9;10;11;12;13;14;15;16;17;18},
45658,45659,45660,45661,45662,45663,45664,45665,45711,45724,45778,45779,45785,45786,45820,45821,45965,46022),
_xlfn.LET(_xlpm.DD,
MAX(MIN($AX499,EOMONTH(BB$15,0))-MAX($AW499,BB$15),),
_xlfn.IFS(
AND(MONTH($AW499)=MONTH(BB$15),MONTH($AX499)&lt;&gt;MONTH(BB$15)),
NETWORKDAYS.INTL($AW499,$AW499+_xlpm.DD,1,_xlpm.VD),
AND(MONTH($AW499)&lt;&gt;MONTH(BB$15),MONTH($AX499)=MONTH(BB$15)),
NETWORKDAYS.INTL(($AX499)-_xlpm.DD,$AX499,1,_xlpm.VD),
AND(MONTH($AW499)&lt;MONTH(BB$15),MONTH($AX499)&gt;MONTH(BB$15)),
NETWORKDAYS.INTL((EOMONTH(BB$15-1,1))-_xlpm.DD,EOMONTH(BB$15-1,1),1,_xlpm.VD),
AND(MONTH($AW499)=MONTH(BB$15),MONTH($AX499)=MONTH(BB$15)),
NETWORKDAYS.INTL($AW499,$AX499,1,_xlpm.VD)))),0)),
$DH499="месяц",
$BP499*BB499,
$DH499="неделя",
$BP499*BB499/7*(ROUNDUP((DAY(EOMONTH(BB$15,0)))/4,0))),
0)</f>
        <v/>
      </c>
      <c r="BT499" s="125">
        <f t="array" ref="BT499">
IFERROR(
_xlfn.IFS(
$DH499="день_1",
$BP499*$BL499/($AX499-$AW499+1)*BC499*(DAY(EOMONTH(BC$15,0))),
$DH499="день_2",
$BP499/30*MAX(MIN($AX499,EOMONTH(BC$15,0))-MAX($AW499,BC$15)+1,),
$DH499="раб.день",
$BP499/30*(IFERROR(
_xlfn.LET(_xlpm.VD,
CHOOSE(
{1;2;3;4;5;6;7;8;9;10;11;12;13;14;15;16;17;18},
45658,45659,45660,45661,45662,45663,45664,45665,45711,45724,45778,45779,45785,45786,45820,45821,45965,46022),
_xlfn.LET(_xlpm.DD,
MAX(MIN($AX499,EOMONTH(BC$15,0))-MAX($AW499,BC$15),),
_xlfn.IFS(
AND(MONTH($AW499)=MONTH(BC$15),MONTH($AX499)&lt;&gt;MONTH(BC$15)),
NETWORKDAYS.INTL($AW499,$AW499+_xlpm.DD,1,_xlpm.VD),
AND(MONTH($AW499)&lt;&gt;MONTH(BC$15),MONTH($AX499)=MONTH(BC$15)),
NETWORKDAYS.INTL(($AX499)-_xlpm.DD,$AX499,1,_xlpm.VD),
AND(MONTH($AW499)&lt;MONTH(BC$15),MONTH($AX499)&gt;MONTH(BC$15)),
NETWORKDAYS.INTL((EOMONTH(BC$15-1,1))-_xlpm.DD,EOMONTH(BC$15-1,1),1,_xlpm.VD),
AND(MONTH($AW499)=MONTH(BC$15),MONTH($AX499)=MONTH(BC$15)),
NETWORKDAYS.INTL($AW499,$AX499,1,_xlpm.VD)))),0)),
$DH499="месяц",
$BP499*BC499,
$DH499="неделя",
$BP499*BC499/7*(ROUNDUP((DAY(EOMONTH(BC$15,0)))/4,0))),
0)</f>
        <v/>
      </c>
      <c r="BU499" s="125">
        <f t="array" ref="BU499">
IFERROR(
_xlfn.IFS(
$DH499="день_1",
$BP499*$BL499/($AX499-$AW499+1)*BD499*(DAY(EOMONTH(BD$15,0))),
$DH499="день_2",
$BP499/30*MAX(MIN($AX499,EOMONTH(BD$15,0))-MAX($AW499,BD$15)+1,),
$DH499="раб.день",
$BP499/30*(IFERROR(
_xlfn.LET(_xlpm.VD,
CHOOSE(
{1;2;3;4;5;6;7;8;9;10;11;12;13;14;15;16;17;18},
45658,45659,45660,45661,45662,45663,45664,45665,45711,45724,45778,45779,45785,45786,45820,45821,45965,46022),
_xlfn.LET(_xlpm.DD,
MAX(MIN($AX499,EOMONTH(BD$15,0))-MAX($AW499,BD$15),),
_xlfn.IFS(
AND(MONTH($AW499)=MONTH(BD$15),MONTH($AX499)&lt;&gt;MONTH(BD$15)),
NETWORKDAYS.INTL($AW499,$AW499+_xlpm.DD,1,_xlpm.VD),
AND(MONTH($AW499)&lt;&gt;MONTH(BD$15),MONTH($AX499)=MONTH(BD$15)),
NETWORKDAYS.INTL(($AX499)-_xlpm.DD,$AX499,1,_xlpm.VD),
AND(MONTH($AW499)&lt;MONTH(BD$15),MONTH($AX499)&gt;MONTH(BD$15)),
NETWORKDAYS.INTL((EOMONTH(BD$15-1,1))-_xlpm.DD,EOMONTH(BD$15-1,1),1,_xlpm.VD),
AND(MONTH($AW499)=MONTH(BD$15),MONTH($AX499)=MONTH(BD$15)),
NETWORKDAYS.INTL($AW499,$AX499,1,_xlpm.VD)))),0)),
$DH499="месяц",
$BP499*BD499,
$DH499="неделя",
$BP499*BD499/7*(ROUNDUP((DAY(EOMONTH(BD$15,0)))/4,0))),
0)</f>
        <v/>
      </c>
      <c r="BV499" s="125">
        <f t="array" ref="BV499">
IFERROR(
_xlfn.IFS(
$DH499="день_1",
$BP499*$BL499/($AX499-$AW499+1)*BE499*(DAY(EOMONTH(BE$15,0))),
$DH499="день_2",
$BP499/30*MAX(MIN($AX499,EOMONTH(BE$15,0))-MAX($AW499,BE$15)+1,),
$DH499="раб.день",
$BP499/30*(IFERROR(
_xlfn.LET(_xlpm.VD,
CHOOSE(
{1;2;3;4;5;6;7;8;9;10;11;12;13;14;15;16;17;18},
45658,45659,45660,45661,45662,45663,45664,45665,45711,45724,45778,45779,45785,45786,45820,45821,45965,46022),
_xlfn.LET(_xlpm.DD,
MAX(MIN($AX499,EOMONTH(BE$15,0))-MAX($AW499,BE$15),),
_xlfn.IFS(
AND(MONTH($AW499)=MONTH(BE$15),MONTH($AX499)&lt;&gt;MONTH(BE$15)),
NETWORKDAYS.INTL($AW499,$AW499+_xlpm.DD,1,_xlpm.VD),
AND(MONTH($AW499)&lt;&gt;MONTH(BE$15),MONTH($AX499)=MONTH(BE$15)),
NETWORKDAYS.INTL(($AX499)-_xlpm.DD,$AX499,1,_xlpm.VD),
AND(MONTH($AW499)&lt;MONTH(BE$15),MONTH($AX499)&gt;MONTH(BE$15)),
NETWORKDAYS.INTL((EOMONTH(BE$15-1,1))-_xlpm.DD,EOMONTH(BE$15-1,1),1,_xlpm.VD),
AND(MONTH($AW499)=MONTH(BE$15),MONTH($AX499)=MONTH(BE$15)),
NETWORKDAYS.INTL($AW499,$AX499,1,_xlpm.VD)))),0)),
$DH499="месяц",
$BP499*BE499,
$DH499="неделя",
$BP499*BE499/7*(ROUNDUP((DAY(EOMONTH(BE$15,0)))/4,0))),
0)</f>
        <v/>
      </c>
      <c r="BW499" s="125">
        <f t="array" ref="BW499">
IFERROR(
_xlfn.IFS(
$DH499="день_1",
$BP499*$BL499/($AX499-$AW499+1)*BF499*(DAY(EOMONTH(BF$15,0))),
$DH499="день_2",
$BP499/30*MAX(MIN($AX499,EOMONTH(BF$15,0))-MAX($AW499,BF$15)+1,),
$DH499="раб.день",
$BP499/30*(IFERROR(
_xlfn.LET(_xlpm.VD,
CHOOSE(
{1;2;3;4;5;6;7;8;9;10;11;12;13;14;15;16;17;18},
45658,45659,45660,45661,45662,45663,45664,45665,45711,45724,45778,45779,45785,45786,45820,45821,45965,46022),
_xlfn.LET(_xlpm.DD,
MAX(MIN($AX499,EOMONTH(BF$15,0))-MAX($AW499,BF$15),),
_xlfn.IFS(
AND(MONTH($AW499)=MONTH(BF$15),MONTH($AX499)&lt;&gt;MONTH(BF$15)),
NETWORKDAYS.INTL($AW499,$AW499+_xlpm.DD,1,_xlpm.VD),
AND(MONTH($AW499)&lt;&gt;MONTH(BF$15),MONTH($AX499)=MONTH(BF$15)),
NETWORKDAYS.INTL(($AX499)-_xlpm.DD,$AX499,1,_xlpm.VD),
AND(MONTH($AW499)&lt;MONTH(BF$15),MONTH($AX499)&gt;MONTH(BF$15)),
NETWORKDAYS.INTL((EOMONTH(BF$15-1,1))-_xlpm.DD,EOMONTH(BF$15-1,1),1,_xlpm.VD),
AND(MONTH($AW499)=MONTH(BF$15),MONTH($AX499)=MONTH(BF$15)),
NETWORKDAYS.INTL($AW499,$AX499,1,_xlpm.VD)))),0)),
$DH499="месяц",
$BP499*BF499,
$DH499="неделя",
$BP499*BF499/7*(ROUNDUP((DAY(EOMONTH(BF$15,0)))/4,0))),
0)</f>
        <v/>
      </c>
      <c r="BX499" s="125">
        <f t="array" ref="BX499">
IFERROR(
_xlfn.IFS(
$DH499="день_1",
$BP499*$BL499/($AX499-$AW499+1)*BG499*(DAY(EOMONTH(BG$15,0))),
$DH499="день_2",
$BP499/30*MAX(MIN($AX499,EOMONTH(BG$15,0))-MAX($AW499,BG$15)+1,),
$DH499="раб.день",
$BP499/30*(IFERROR(
_xlfn.LET(_xlpm.VD,
CHOOSE(
{1;2;3;4;5;6;7;8;9;10;11;12;13;14;15;16;17;18},
45658,45659,45660,45661,45662,45663,45664,45665,45711,45724,45778,45779,45785,45786,45820,45821,45965,46022),
_xlfn.LET(_xlpm.DD,
MAX(MIN($AX499,EOMONTH(BG$15,0))-MAX($AW499,BG$15),),
_xlfn.IFS(
AND(MONTH($AW499)=MONTH(BG$15),MONTH($AX499)&lt;&gt;MONTH(BG$15)),
NETWORKDAYS.INTL($AW499,$AW499+_xlpm.DD,1,_xlpm.VD),
AND(MONTH($AW499)&lt;&gt;MONTH(BG$15),MONTH($AX499)=MONTH(BG$15)),
NETWORKDAYS.INTL(($AX499)-_xlpm.DD,$AX499,1,_xlpm.VD),
AND(MONTH($AW499)&lt;MONTH(BG$15),MONTH($AX499)&gt;MONTH(BG$15)),
NETWORKDAYS.INTL((EOMONTH(BG$15-1,1))-_xlpm.DD,EOMONTH(BG$15-1,1),1,_xlpm.VD),
AND(MONTH($AW499)=MONTH(BG$15),MONTH($AX499)=MONTH(BG$15)),
NETWORKDAYS.INTL($AW499,$AX499,1,_xlpm.VD)))),0)),
$DH499="месяц",
$BP499*BG499,
$DH499="неделя",
$BP499*BG499/7*(ROUNDUP((DAY(EOMONTH(BG$15,0)))/4,0))),
0)</f>
        <v/>
      </c>
      <c r="BY499" s="125">
        <f t="array" ref="BY499">
IFERROR(
_xlfn.IFS(
$DH499="день_1",
$BP499*$BL499/($AX499-$AW499+1)*BH499*(DAY(EOMONTH(BH$15,0))),
$DH499="день_2",
$BP499/30*MAX(MIN($AX499,EOMONTH(BH$15,0))-MAX($AW499,BH$15)+1,),
$DH499="раб.день",
$BP499/30*(IFERROR(
_xlfn.LET(_xlpm.VD,
CHOOSE(
{1;2;3;4;5;6;7;8;9;10;11;12;13;14;15;16;17;18},
45658,45659,45660,45661,45662,45663,45664,45665,45711,45724,45778,45779,45785,45786,45820,45821,45965,46022),
_xlfn.LET(_xlpm.DD,
MAX(MIN($AX499,EOMONTH(BH$15,0))-MAX($AW499,BH$15),),
_xlfn.IFS(
AND(MONTH($AW499)=MONTH(BH$15),MONTH($AX499)&lt;&gt;MONTH(BH$15)),
NETWORKDAYS.INTL($AW499,$AW499+_xlpm.DD,1,_xlpm.VD),
AND(MONTH($AW499)&lt;&gt;MONTH(BH$15),MONTH($AX499)=MONTH(BH$15)),
NETWORKDAYS.INTL(($AX499)-_xlpm.DD,$AX499,1,_xlpm.VD),
AND(MONTH($AW499)&lt;MONTH(BH$15),MONTH($AX499)&gt;MONTH(BH$15)),
NETWORKDAYS.INTL((EOMONTH(BH$15-1,1))-_xlpm.DD,EOMONTH(BH$15-1,1),1,_xlpm.VD),
AND(MONTH($AW499)=MONTH(BH$15),MONTH($AX499)=MONTH(BH$15)),
NETWORKDAYS.INTL($AW499,$AX499,1,_xlpm.VD)))),0)),
$DH499="месяц",
$BP499*BH499,
$DH499="неделя",
$BP499*BH499/7*(ROUNDUP((DAY(EOMONTH(BH$15,0)))/4,0))),
0)</f>
        <v/>
      </c>
      <c r="BZ499" s="125">
        <f t="array" ref="BZ499">
IFERROR(
_xlfn.IFS(
$DH499="день_1",
$BP499*$BL499/($AX499-$AW499+1)*BI499*(DAY(EOMONTH(BI$15,0))),
$DH499="день_2",
$BP499/30*MAX(MIN($AX499,EOMONTH(BI$15,0))-MAX($AW499,BI$15)+1,),
$DH499="раб.день",
$BP499/30*(IFERROR(
_xlfn.LET(_xlpm.VD,
CHOOSE(
{1;2;3;4;5;6;7;8;9;10;11;12;13;14;15;16;17;18},
45658,45659,45660,45661,45662,45663,45664,45665,45711,45724,45778,45779,45785,45786,45820,45821,45965,46022),
_xlfn.LET(_xlpm.DD,
MAX(MIN($AX499,EOMONTH(BI$15,0))-MAX($AW499,BI$15),),
_xlfn.IFS(
AND(MONTH($AW499)=MONTH(BI$15),MONTH($AX499)&lt;&gt;MONTH(BI$15)),
NETWORKDAYS.INTL($AW499,$AW499+_xlpm.DD,1,_xlpm.VD),
AND(MONTH($AW499)&lt;&gt;MONTH(BI$15),MONTH($AX499)=MONTH(BI$15)),
NETWORKDAYS.INTL(($AX499)-_xlpm.DD,$AX499,1,_xlpm.VD),
AND(MONTH($AW499)&lt;MONTH(BI$15),MONTH($AX499)&gt;MONTH(BI$15)),
NETWORKDAYS.INTL((EOMONTH(BI$15-1,1))-_xlpm.DD,EOMONTH(BI$15-1,1),1,_xlpm.VD),
AND(MONTH($AW499)=MONTH(BI$15),MONTH($AX499)=MONTH(BI$15)),
NETWORKDAYS.INTL($AW499,$AX499,1,_xlpm.VD)))),0)),
$DH499="месяц",
$BP499*BI499,
$DH499="неделя",
$BP499*BI499/7*(ROUNDUP((DAY(EOMONTH(BI$15,0)))/4,0))),
0)</f>
        <v/>
      </c>
      <c r="CA499" s="125">
        <f t="array" ref="CA499">
IFERROR(
_xlfn.IFS(
$DH499="день_1",
$BP499*$BL499/($AX499-$AW499+1)*BJ499*(DAY(EOMONTH(BJ$15,0))),
$DH499="день_2",
$BP499/30*MAX(MIN($AX499,EOMONTH(BJ$15,0))-MAX($AW499,BJ$15)+1,),
$DH499="раб.день",
$BP499/30*(IFERROR(
_xlfn.LET(_xlpm.VD,
CHOOSE(
{1;2;3;4;5;6;7;8;9;10;11;12;13;14;15;16;17;18},
45658,45659,45660,45661,45662,45663,45664,45665,45711,45724,45778,45779,45785,45786,45820,45821,45965,46022),
_xlfn.LET(_xlpm.DD,
MAX(MIN($AX499,EOMONTH(BJ$15,0))-MAX($AW499,BJ$15),),
_xlfn.IFS(
AND(MONTH($AW499)=MONTH(BJ$15),MONTH($AX499)&lt;&gt;MONTH(BJ$15)),
NETWORKDAYS.INTL($AW499,$AW499+_xlpm.DD,1,_xlpm.VD),
AND(MONTH($AW499)&lt;&gt;MONTH(BJ$15),MONTH($AX499)=MONTH(BJ$15)),
NETWORKDAYS.INTL(($AX499)-_xlpm.DD,$AX499,1,_xlpm.VD),
AND(MONTH($AW499)&lt;MONTH(BJ$15),MONTH($AX499)&gt;MONTH(BJ$15)),
NETWORKDAYS.INTL((EOMONTH(BJ$15-1,1))-_xlpm.DD,EOMONTH(BJ$15-1,1),1,_xlpm.VD),
AND(MONTH($AW499)=MONTH(BJ$15),MONTH($AX499)=MONTH(BJ$15)),
NETWORKDAYS.INTL($AW499,$AX499,1,_xlpm.VD)))),0)),
$DH499="месяц",
$BP499*BJ499,
$DH499="неделя",
$BP499*BJ499/7*(ROUNDUP((DAY(EOMONTH(BJ$15,0)))/4,0))),
0)</f>
        <v/>
      </c>
      <c r="CB499" s="125">
        <f t="array" ref="CB499">
IFERROR(
_xlfn.IFS(
$DH499="день_1",
$BP499*$BL499/($AX499-$AW499+1)*BK499*(DAY(EOMONTH(BK$15,0))),
$DH499="день_2",
$BP499/30*MAX(MIN($AX499,EOMONTH(BK$15,0))-MAX($AW499,BK$15)+1,),
$DH499="раб.день",
$BP499/30*(IFERROR(
_xlfn.LET(_xlpm.VD,
CHOOSE(
{1;2;3;4;5;6;7;8;9;10;11;12;13;14;15;16;17;18},
45658,45659,45660,45661,45662,45663,45664,45665,45711,45724,45778,45779,45785,45786,45820,45821,45965,46022),
_xlfn.LET(_xlpm.DD,
MAX(MIN($AX499,EOMONTH(BK$15,0))-MAX($AW499,BK$15),),
_xlfn.IFS(
AND(MONTH($AW499)=MONTH(BK$15),MONTH($AX499)&lt;&gt;MONTH(BK$15)),
NETWORKDAYS.INTL($AW499,$AW499+_xlpm.DD,1,_xlpm.VD),
AND(MONTH($AW499)&lt;&gt;MONTH(BK$15),MONTH($AX499)=MONTH(BK$15)),
NETWORKDAYS.INTL(($AX499)-_xlpm.DD,$AX499,1,_xlpm.VD),
AND(MONTH($AW499)&lt;MONTH(BK$15),MONTH($AX499)&gt;MONTH(BK$15)),
NETWORKDAYS.INTL((EOMONTH(BK$15-1,1))-_xlpm.DD,EOMONTH(BK$15-1,1),1,_xlpm.VD),
AND(MONTH($AW499)=MONTH(BK$15),MONTH($AX499)=MONTH(BK$15)),
NETWORKDAYS.INTL($AW499,$AX499,1,_xlpm.VD)))),0)),
$DH499="месяц",
$BP499*BK499,
$DH499="неделя",
$BP499*BK499/7*(ROUNDUP((DAY(EOMONTH(BK$15,0)))/4,0))),
0)</f>
        <v/>
      </c>
      <c r="CC499" s="125">
        <f>SUM($BQ499:$CB499)</f>
        <v/>
      </c>
      <c r="CD499" s="126">
        <f>SUM($EH499:$EH499)</f>
        <v/>
      </c>
      <c r="CE499" s="126">
        <f>$CD499*$AB499</f>
        <v/>
      </c>
      <c r="CF499" s="126">
        <f>SUM($EK499:$EK499)</f>
        <v/>
      </c>
      <c r="CG499" s="126">
        <f>$CF499*$AB499</f>
        <v/>
      </c>
      <c r="CH499" s="126">
        <f>SUM($CC499,$CE499,$CG499)</f>
        <v/>
      </c>
      <c r="CI499" s="126">
        <f>$CH499*(1+$CM499)</f>
        <v/>
      </c>
      <c r="CJ499" s="127" t="n">
        <v>0</v>
      </c>
      <c r="CK499" s="126">
        <f>SUM($CH499:$CH499)*(1+$CJ499)</f>
        <v/>
      </c>
      <c r="CL499" s="126">
        <f>SUM($CH499:$CH499)*(1+$CM499)</f>
        <v/>
      </c>
      <c r="CM499" s="59" t="inlineStr">
        <is>
          <t>20%</t>
        </is>
      </c>
      <c r="CN499" s="59" t="n"/>
      <c r="CO499" s="72" t="n"/>
      <c r="CP499" s="59" t="n"/>
      <c r="CQ499" s="73" t="n"/>
      <c r="CR499" s="73" t="n"/>
      <c r="CS499" s="73" t="n"/>
      <c r="CT499" s="72" t="n"/>
      <c r="CU499" s="79" t="inlineStr">
        <is>
          <t> </t>
        </is>
      </c>
      <c r="CV499" s="60" t="n"/>
      <c r="CW499" s="60" t="n"/>
      <c r="CX499" s="60" t="n"/>
      <c r="CY499" s="127">
        <f>IFERROR(($CC499-$EE499)/($EE499/(1-$DQ499)),0)</f>
        <v/>
      </c>
      <c r="CZ499" s="127">
        <f>IFERROR(1-$EI499/($CE499),0)</f>
        <v/>
      </c>
      <c r="DA499" s="127">
        <f>IFERROR(1-$EL499/($CG499),0)</f>
        <v/>
      </c>
      <c r="DB499" s="126">
        <f>ROUND(IFERROR(($CI499/(1+$CM499)-$EN499),0),2)</f>
        <v/>
      </c>
      <c r="DC499" s="128" t="n"/>
      <c r="DD499" s="125" t="n"/>
      <c r="DE499" s="75" t="n">
        <v>0</v>
      </c>
      <c r="DF499" s="128" t="n"/>
      <c r="DG499" s="125">
        <f>IF($DC499=0,0,$DD499*($DC499*100%-$DE499*$DF499))*SUM($AB499:$AB499)</f>
        <v/>
      </c>
      <c r="DH499" s="129" t="inlineStr">
        <is>
          <t>месяц</t>
        </is>
      </c>
      <c r="DI499" s="130">
        <f t="array" ref="DI499">IFERROR(
IF($ES499="LisChannel",
(ROUND(((INDEX({174.625;153.888888888889;130.972222222222},MATCH($AI499,{2;3;4}),0))*$AG499*$AI499),2)),0),0)</f>
        <v/>
      </c>
      <c r="DJ499" s="130">
        <f>
_xlfn.LET(_xlpm.X,
IFERROR(
IF($ES499="НовиковТВ",
(_xlfn.LET(_xlpm.NTV,
_xlfn.LET(_xlpm.MIN,350000,
IF(SUMIFS($DI:$DI,$ES:$ES,"НовиковТВ")&lt;=_xlpm.MIN,
(SUMIFS($DI:$DI,$ES:$ES,"НовиковТВ")/(COUNTIFS($ES:$ES,"НовиковТВ")))*_xlpm.MIN/SUMIFS($DI:$DI,$ES:$ES,"НовиковТВ"),
DI499)),
_xlpm.NTV+$DG499/(1-(1-(_xlpm.NTV)*(1-$DL499)*(1-$DM499)*(1-$DN499)*(1-$DO499)*(1-$DP499)/_xlpm.NTV))))/(1+$EP499),
$DI499+$DG499/(1-(1-($DI499)*(1-$DL499)*(1-$DM499)*(1-$DN499)*(1-$DO499)*(1-$DP499)/$DI499))),
0),
_xlpm.X*(1+$CM499)*(1+$CW499)-_xlpm.X*(1+$CM499)+_xlpm.X)</f>
        <v/>
      </c>
      <c r="DK499" s="125" t="inlineStr">
        <is>
          <t>послед.</t>
        </is>
      </c>
      <c r="DL499" s="63" t="n">
        <v>0</v>
      </c>
      <c r="DM499" s="63" t="n">
        <v>0</v>
      </c>
      <c r="DN499" s="63" t="n">
        <v>0</v>
      </c>
      <c r="DO499" s="63" t="n">
        <v>0</v>
      </c>
      <c r="DP499" s="63" t="n">
        <v>0</v>
      </c>
      <c r="DQ499" s="63">
        <f t="array" ref="DQ499">IFERROR(_xlfn.IFS(
$DK499="послед.",1-(1-$DL499)*(1-$DM499)*(1-$DN499)*(1-$DO499)*(1-$DP499),
$DK499="сумм.",$DL499+$DM499+$DN499+$DO499+$DP499),
0)</f>
        <v/>
      </c>
      <c r="DR499" s="125">
        <f t="array" ref="DR499">
IFERROR(
_xlfn.IFS(
$BL499=0,
0,
$BL499&gt;0,
_xlfn.IFS($DK499="послед.",
$DJ499*(1-$DL499)*(1-$DM499)*(1-$DN499)*(1-$DO499)*(1-$DP499),
$DK499="сумм.",
$DJ499*(1-($DL499+$DM499+$DN499+$DO499+$DP499)))),0)</f>
        <v/>
      </c>
      <c r="DS499" s="125">
        <f t="array" ref="DS499">
IFERROR(_xlfn.IFS(
$DH499="день_1",
$DR499*$BL499/($AX499-$AW499+1)*AZ499*(DAY(EOMONTH(AZ$15,0))),
$DH499="день_2",
$DR499/30*MAX(MIN($AX499,EOMONTH(AZ$15,0))-MAX($AW499,AZ$15)+1,),
$DH499="раб.день",
$DR499/30*(IFERROR(
_xlfn.LET(_xlpm.VD,
CHOOSE(
{1;2;3;4;5;6;7;8;9;10;11;12;13;14;15;16;17;18},
45658,45659,45660,45661,45662,45663,45664,45665,45711,45724,45778,45779,45785,45786,45820,45821,45965,46022),
_xlfn.LET(_xlpm.DD,
MAX(MIN($AX499,EOMONTH(AZ$15,0))-MAX($AW499,AZ$15),),
_xlfn.IFS(
AND(MONTH($AW499)=MONTH(AZ$15),MONTH($AX499)&lt;&gt;MONTH(AZ$15)),
NETWORKDAYS.INTL($AW499,$AW499+_xlpm.DD,1,_xlpm.VD),
AND(MONTH($AW499)&lt;&gt;MONTH(AZ$15),MONTH($AX499)=MONTH(AZ$15)),
NETWORKDAYS.INTL(($AX499)-_xlpm.DD,$AX499,1,_xlpm.VD),
AND(MONTH($AW499)&lt;MONTH(AZ$15),MONTH($AX499)&gt;MONTH(AZ$15)),
NETWORKDAYS.INTL((EOMONTH(AZ$15-1,1))-_xlpm.DD,EOMONTH(AZ$15-1,1),1,_xlpm.VD),
AND(MONTH($AW499)=MONTH(AZ$15),MONTH($AX499)=MONTH(AZ$15)),
NETWORKDAYS.INTL($AW499,$AX499,1,_xlpm.VD)))),0)),
$DH499="месяц",
$DR499*AZ499,
$DH499="неделя",
$DR499*AZ499/7*(ROUNDUP((DAY(EOMONTH(AZ$15,0)))/4,0))),
0)</f>
        <v/>
      </c>
      <c r="DT499" s="125">
        <f t="array" ref="DT499">
IFERROR(_xlfn.IFS(
$DH499="день_1",
$DR499*$BL499/($AX499-$AW499+1)*BA499*(DAY(EOMONTH(BA$15,0))),
$DH499="день_2",
$DR499/30*MAX(MIN($AX499,EOMONTH(BA$15,0))-MAX($AW499,BA$15)+1,),
$DH499="раб.день",
$DR499/30*(IFERROR(
_xlfn.LET(_xlpm.VD,
CHOOSE(
{1;2;3;4;5;6;7;8;9;10;11;12;13;14;15;16;17;18},
45658,45659,45660,45661,45662,45663,45664,45665,45711,45724,45778,45779,45785,45786,45820,45821,45965,46022),
_xlfn.LET(_xlpm.DD,
MAX(MIN($AX499,EOMONTH(BA$15,0))-MAX($AW499,BA$15),),
_xlfn.IFS(
AND(MONTH($AW499)=MONTH(BA$15),MONTH($AX499)&lt;&gt;MONTH(BA$15)),
NETWORKDAYS.INTL($AW499,$AW499+_xlpm.DD,1,_xlpm.VD),
AND(MONTH($AW499)&lt;&gt;MONTH(BA$15),MONTH($AX499)=MONTH(BA$15)),
NETWORKDAYS.INTL(($AX499)-_xlpm.DD,$AX499,1,_xlpm.VD),
AND(MONTH($AW499)&lt;MONTH(BA$15),MONTH($AX499)&gt;MONTH(BA$15)),
NETWORKDAYS.INTL((EOMONTH(BA$15-1,1))-_xlpm.DD,EOMONTH(BA$15-1,1),1,_xlpm.VD),
AND(MONTH($AW499)=MONTH(BA$15),MONTH($AX499)=MONTH(BA$15)),
NETWORKDAYS.INTL($AW499,$AX499,1,_xlpm.VD)))),0)),
$DH499="месяц",
$DR499*BA499,
$DH499="неделя",
$DR499*BA499/7*(ROUNDUP((DAY(EOMONTH(BA$15,0)))/4,0))),
0)</f>
        <v/>
      </c>
      <c r="DU499" s="125">
        <f t="array" ref="DU499">
IFERROR(_xlfn.IFS(
$DH499="день_1",
$DR499*$BL499/($AX499-$AW499+1)*BB499*(DAY(EOMONTH(BB$15,0))),
$DH499="день_2",
$DR499/30*MAX(MIN($AX499,EOMONTH(BB$15,0))-MAX($AW499,BB$15)+1,),
$DH499="раб.день",
$DR499/30*(IFERROR(
_xlfn.LET(_xlpm.VD,
CHOOSE(
{1;2;3;4;5;6;7;8;9;10;11;12;13;14;15;16;17;18},
45658,45659,45660,45661,45662,45663,45664,45665,45711,45724,45778,45779,45785,45786,45820,45821,45965,46022),
_xlfn.LET(_xlpm.DD,
MAX(MIN($AX499,EOMONTH(BB$15,0))-MAX($AW499,BB$15),),
_xlfn.IFS(
AND(MONTH($AW499)=MONTH(BB$15),MONTH($AX499)&lt;&gt;MONTH(BB$15)),
NETWORKDAYS.INTL($AW499,$AW499+_xlpm.DD,1,_xlpm.VD),
AND(MONTH($AW499)&lt;&gt;MONTH(BB$15),MONTH($AX499)=MONTH(BB$15)),
NETWORKDAYS.INTL(($AX499)-_xlpm.DD,$AX499,1,_xlpm.VD),
AND(MONTH($AW499)&lt;MONTH(BB$15),MONTH($AX499)&gt;MONTH(BB$15)),
NETWORKDAYS.INTL((EOMONTH(BB$15-1,1))-_xlpm.DD,EOMONTH(BB$15-1,1),1,_xlpm.VD),
AND(MONTH($AW499)=MONTH(BB$15),MONTH($AX499)=MONTH(BB$15)),
NETWORKDAYS.INTL($AW499,$AX499,1,_xlpm.VD)))),0)),
$DH499="месяц",
$DR499*BB499,
$DH499="неделя",
$DR499*BB499/7*(ROUNDUP((DAY(EOMONTH(BB$15,0)))/4,0))),
0)</f>
        <v/>
      </c>
      <c r="DV499" s="125">
        <f t="array" ref="DV499">
IFERROR(_xlfn.IFS(
$DH499="день_1",
$DR499*$BL499/($AX499-$AW499+1)*BC499*(DAY(EOMONTH(BC$15,0))),
$DH499="день_2",
$DR499/30*MAX(MIN($AX499,EOMONTH(BC$15,0))-MAX($AW499,BC$15)+1,),
$DH499="раб.день",
$DR499/30*(IFERROR(
_xlfn.LET(_xlpm.VD,
CHOOSE(
{1;2;3;4;5;6;7;8;9;10;11;12;13;14;15;16;17;18},
45658,45659,45660,45661,45662,45663,45664,45665,45711,45724,45778,45779,45785,45786,45820,45821,45965,46022),
_xlfn.LET(_xlpm.DD,
MAX(MIN($AX499,EOMONTH(BC$15,0))-MAX($AW499,BC$15),),
_xlfn.IFS(
AND(MONTH($AW499)=MONTH(BC$15),MONTH($AX499)&lt;&gt;MONTH(BC$15)),
NETWORKDAYS.INTL($AW499,$AW499+_xlpm.DD,1,_xlpm.VD),
AND(MONTH($AW499)&lt;&gt;MONTH(BC$15),MONTH($AX499)=MONTH(BC$15)),
NETWORKDAYS.INTL(($AX499)-_xlpm.DD,$AX499,1,_xlpm.VD),
AND(MONTH($AW499)&lt;MONTH(BC$15),MONTH($AX499)&gt;MONTH(BC$15)),
NETWORKDAYS.INTL((EOMONTH(BC$15-1,1))-_xlpm.DD,EOMONTH(BC$15-1,1),1,_xlpm.VD),
AND(MONTH($AW499)=MONTH(BC$15),MONTH($AX499)=MONTH(BC$15)),
NETWORKDAYS.INTL($AW499,$AX499,1,_xlpm.VD)))),0)),
$DH499="месяц",
$DR499*BC499,
$DH499="неделя",
$DR499*BC499/7*(ROUNDUP((DAY(EOMONTH(BC$15,0)))/4,0))),
0)</f>
        <v/>
      </c>
      <c r="DW499" s="125">
        <f t="array" ref="DW499">
IFERROR(_xlfn.IFS(
$DH499="день_1",
$DR499*$BL499/($AX499-$AW499+1)*BD499*(DAY(EOMONTH(BD$15,0))),
$DH499="день_2",
$DR499/30*MAX(MIN($AX499,EOMONTH(BD$15,0))-MAX($AW499,BD$15)+1,),
$DH499="раб.день",
$DR499/30*(IFERROR(
_xlfn.LET(_xlpm.VD,
CHOOSE(
{1;2;3;4;5;6;7;8;9;10;11;12;13;14;15;16;17;18},
45658,45659,45660,45661,45662,45663,45664,45665,45711,45724,45778,45779,45785,45786,45820,45821,45965,46022),
_xlfn.LET(_xlpm.DD,
MAX(MIN($AX499,EOMONTH(BD$15,0))-MAX($AW499,BD$15),),
_xlfn.IFS(
AND(MONTH($AW499)=MONTH(BD$15),MONTH($AX499)&lt;&gt;MONTH(BD$15)),
NETWORKDAYS.INTL($AW499,$AW499+_xlpm.DD,1,_xlpm.VD),
AND(MONTH($AW499)&lt;&gt;MONTH(BD$15),MONTH($AX499)=MONTH(BD$15)),
NETWORKDAYS.INTL(($AX499)-_xlpm.DD,$AX499,1,_xlpm.VD),
AND(MONTH($AW499)&lt;MONTH(BD$15),MONTH($AX499)&gt;MONTH(BD$15)),
NETWORKDAYS.INTL((EOMONTH(BD$15-1,1))-_xlpm.DD,EOMONTH(BD$15-1,1),1,_xlpm.VD),
AND(MONTH($AW499)=MONTH(BD$15),MONTH($AX499)=MONTH(BD$15)),
NETWORKDAYS.INTL($AW499,$AX499,1,_xlpm.VD)))),0)),
$DH499="месяц",
$DR499*BD499,
$DH499="неделя",
$DR499*BD499/7*(ROUNDUP((DAY(EOMONTH(BD$15,0)))/4,0))),
0)</f>
        <v/>
      </c>
      <c r="DX499" s="125">
        <f t="array" ref="DX499">
IFERROR(_xlfn.IFS(
$DH499="день_1",
$DR499*$BL499/($AX499-$AW499+1)*BE499*(DAY(EOMONTH(BE$15,0))),
$DH499="день_2",
$DR499/30*MAX(MIN($AX499,EOMONTH(BE$15,0))-MAX($AW499,BE$15)+1,),
$DH499="раб.день",
$DR499/30*(IFERROR(
_xlfn.LET(_xlpm.VD,
CHOOSE(
{1;2;3;4;5;6;7;8;9;10;11;12;13;14;15;16;17;18},
45658,45659,45660,45661,45662,45663,45664,45665,45711,45724,45778,45779,45785,45786,45820,45821,45965,46022),
_xlfn.LET(_xlpm.DD,
MAX(MIN($AX499,EOMONTH(BE$15,0))-MAX($AW499,BE$15),),
_xlfn.IFS(
AND(MONTH($AW499)=MONTH(BE$15),MONTH($AX499)&lt;&gt;MONTH(BE$15)),
NETWORKDAYS.INTL($AW499,$AW499+_xlpm.DD,1,_xlpm.VD),
AND(MONTH($AW499)&lt;&gt;MONTH(BE$15),MONTH($AX499)=MONTH(BE$15)),
NETWORKDAYS.INTL(($AX499)-_xlpm.DD,$AX499,1,_xlpm.VD),
AND(MONTH($AW499)&lt;MONTH(BE$15),MONTH($AX499)&gt;MONTH(BE$15)),
NETWORKDAYS.INTL((EOMONTH(BE$15-1,1))-_xlpm.DD,EOMONTH(BE$15-1,1),1,_xlpm.VD),
AND(MONTH($AW499)=MONTH(BE$15),MONTH($AX499)=MONTH(BE$15)),
NETWORKDAYS.INTL($AW499,$AX499,1,_xlpm.VD)))),0)),
$DH499="месяц",
$DR499*BE499,
$DH499="неделя",
$DR499*BE499/7*(ROUNDUP((DAY(EOMONTH(BE$15,0)))/4,0))),
0)</f>
        <v/>
      </c>
      <c r="DY499" s="125">
        <f t="array" ref="DY499">
IFERROR(_xlfn.IFS(
$DH499="день_1",
$DR499*$BL499/($AX499-$AW499+1)*BF499*(DAY(EOMONTH(BF$15,0))),
$DH499="день_2",
$DR499/30*MAX(MIN($AX499,EOMONTH(BF$15,0))-MAX($AW499,BF$15)+1,),
$DH499="раб.день",
$DR499/30*(IFERROR(
_xlfn.LET(_xlpm.VD,
CHOOSE(
{1;2;3;4;5;6;7;8;9;10;11;12;13;14;15;16;17;18},
45658,45659,45660,45661,45662,45663,45664,45665,45711,45724,45778,45779,45785,45786,45820,45821,45965,46022),
_xlfn.LET(_xlpm.DD,
MAX(MIN($AX499,EOMONTH(BF$15,0))-MAX($AW499,BF$15),),
_xlfn.IFS(
AND(MONTH($AW499)=MONTH(BF$15),MONTH($AX499)&lt;&gt;MONTH(BF$15)),
NETWORKDAYS.INTL($AW499,$AW499+_xlpm.DD,1,_xlpm.VD),
AND(MONTH($AW499)&lt;&gt;MONTH(BF$15),MONTH($AX499)=MONTH(BF$15)),
NETWORKDAYS.INTL(($AX499)-_xlpm.DD,$AX499,1,_xlpm.VD),
AND(MONTH($AW499)&lt;MONTH(BF$15),MONTH($AX499)&gt;MONTH(BF$15)),
NETWORKDAYS.INTL((EOMONTH(BF$15-1,1))-_xlpm.DD,EOMONTH(BF$15-1,1),1,_xlpm.VD),
AND(MONTH($AW499)=MONTH(BF$15),MONTH($AX499)=MONTH(BF$15)),
NETWORKDAYS.INTL($AW499,$AX499,1,_xlpm.VD)))),0)),
$DH499="месяц",
$DR499*BF499,
$DH499="неделя",
$DR499*BF499/7*(ROUNDUP((DAY(EOMONTH(BF$15,0)))/4,0))),
0)</f>
        <v/>
      </c>
      <c r="DZ499" s="125">
        <f t="array" ref="DZ499">
IFERROR(_xlfn.IFS(
$DH499="день_1",
$DR499*$BL499/($AX499-$AW499+1)*BG499*(DAY(EOMONTH(BG$15,0))),
$DH499="день_2",
$DR499/30*MAX(MIN($AX499,EOMONTH(BG$15,0))-MAX($AW499,BG$15)+1,),
$DH499="раб.день",
$DR499/30*(IFERROR(
_xlfn.LET(_xlpm.VD,
CHOOSE(
{1;2;3;4;5;6;7;8;9;10;11;12;13;14;15;16;17;18},
45658,45659,45660,45661,45662,45663,45664,45665,45711,45724,45778,45779,45785,45786,45820,45821,45965,46022),
_xlfn.LET(_xlpm.DD,
MAX(MIN($AX499,EOMONTH(BG$15,0))-MAX($AW499,BG$15),),
_xlfn.IFS(
AND(MONTH($AW499)=MONTH(BG$15),MONTH($AX499)&lt;&gt;MONTH(BG$15)),
NETWORKDAYS.INTL($AW499,$AW499+_xlpm.DD,1,_xlpm.VD),
AND(MONTH($AW499)&lt;&gt;MONTH(BG$15),MONTH($AX499)=MONTH(BG$15)),
NETWORKDAYS.INTL(($AX499)-_xlpm.DD,$AX499,1,_xlpm.VD),
AND(MONTH($AW499)&lt;MONTH(BG$15),MONTH($AX499)&gt;MONTH(BG$15)),
NETWORKDAYS.INTL((EOMONTH(BG$15-1,1))-_xlpm.DD,EOMONTH(BG$15-1,1),1,_xlpm.VD),
AND(MONTH($AW499)=MONTH(BG$15),MONTH($AX499)=MONTH(BG$15)),
NETWORKDAYS.INTL($AW499,$AX499,1,_xlpm.VD)))),0)),
$DH499="месяц",
$DR499*BG499,
$DH499="неделя",
$DR499*BG499/7*(ROUNDUP((DAY(EOMONTH(BG$15,0)))/4,0))),
0)</f>
        <v/>
      </c>
      <c r="EA499" s="125">
        <f t="array" ref="EA499">
IFERROR(_xlfn.IFS(
$DH499="день_1",
$DR499*$BL499/($AX499-$AW499+1)*BH499*(DAY(EOMONTH(BH$15,0))),
$DH499="день_2",
$DR499/30*MAX(MIN($AX499,EOMONTH(BH$15,0))-MAX($AW499,BH$15)+1,),
$DH499="раб.день",
$DR499/30*(IFERROR(
_xlfn.LET(_xlpm.VD,
CHOOSE(
{1;2;3;4;5;6;7;8;9;10;11;12;13;14;15;16;17;18},
45658,45659,45660,45661,45662,45663,45664,45665,45711,45724,45778,45779,45785,45786,45820,45821,45965,46022),
_xlfn.LET(_xlpm.DD,
MAX(MIN($AX499,EOMONTH(BH$15,0))-MAX($AW499,BH$15),),
_xlfn.IFS(
AND(MONTH($AW499)=MONTH(BH$15),MONTH($AX499)&lt;&gt;MONTH(BH$15)),
NETWORKDAYS.INTL($AW499,$AW499+_xlpm.DD,1,_xlpm.VD),
AND(MONTH($AW499)&lt;&gt;MONTH(BH$15),MONTH($AX499)=MONTH(BH$15)),
NETWORKDAYS.INTL(($AX499)-_xlpm.DD,$AX499,1,_xlpm.VD),
AND(MONTH($AW499)&lt;MONTH(BH$15),MONTH($AX499)&gt;MONTH(BH$15)),
NETWORKDAYS.INTL((EOMONTH(BH$15-1,1))-_xlpm.DD,EOMONTH(BH$15-1,1),1,_xlpm.VD),
AND(MONTH($AW499)=MONTH(BH$15),MONTH($AX499)=MONTH(BH$15)),
NETWORKDAYS.INTL($AW499,$AX499,1,_xlpm.VD)))),0)),
$DH499="месяц",
$DR499*BH499,
$DH499="неделя",
$DR499*BH499/7*(ROUNDUP((DAY(EOMONTH(BH$15,0)))/4,0))),
0)</f>
        <v/>
      </c>
      <c r="EB499" s="125">
        <f t="array" ref="EB499">
IFERROR(_xlfn.IFS(
$DH499="день_1",
$DR499*$BL499/($AX499-$AW499+1)*BI499*(DAY(EOMONTH(BI$15,0))),
$DH499="день_2",
$DR499/30*MAX(MIN($AX499,EOMONTH(BI$15,0))-MAX($AW499,BI$15)+1,),
$DH499="раб.день",
$DR499/30*(IFERROR(
_xlfn.LET(_xlpm.VD,
CHOOSE(
{1;2;3;4;5;6;7;8;9;10;11;12;13;14;15;16;17;18},
45658,45659,45660,45661,45662,45663,45664,45665,45711,45724,45778,45779,45785,45786,45820,45821,45965,46022),
_xlfn.LET(_xlpm.DD,
MAX(MIN($AX499,EOMONTH(BI$15,0))-MAX($AW499,BI$15),),
_xlfn.IFS(
AND(MONTH($AW499)=MONTH(BI$15),MONTH($AX499)&lt;&gt;MONTH(BI$15)),
NETWORKDAYS.INTL($AW499,$AW499+_xlpm.DD,1,_xlpm.VD),
AND(MONTH($AW499)&lt;&gt;MONTH(BI$15),MONTH($AX499)=MONTH(BI$15)),
NETWORKDAYS.INTL(($AX499)-_xlpm.DD,$AX499,1,_xlpm.VD),
AND(MONTH($AW499)&lt;MONTH(BI$15),MONTH($AX499)&gt;MONTH(BI$15)),
NETWORKDAYS.INTL((EOMONTH(BI$15-1,1))-_xlpm.DD,EOMONTH(BI$15-1,1),1,_xlpm.VD),
AND(MONTH($AW499)=MONTH(BI$15),MONTH($AX499)=MONTH(BI$15)),
NETWORKDAYS.INTL($AW499,$AX499,1,_xlpm.VD)))),0)),
$DH499="месяц",
$DR499*BI499,
$DH499="неделя",
$DR499*BI499/7*(ROUNDUP((DAY(EOMONTH(BI$15,0)))/4,0))),
0)</f>
        <v/>
      </c>
      <c r="EC499" s="125">
        <f t="array" ref="EC499">
IFERROR(_xlfn.IFS(
$DH499="день_1",
$DR499*$BL499/($AX499-$AW499+1)*BJ499*(DAY(EOMONTH(BJ$15,0))),
$DH499="день_2",
$DR499/30*MAX(MIN($AX499,EOMONTH(BJ$15,0))-MAX($AW499,BJ$15)+1,),
$DH499="раб.день",
$DR499/30*(IFERROR(
_xlfn.LET(_xlpm.VD,
CHOOSE(
{1;2;3;4;5;6;7;8;9;10;11;12;13;14;15;16;17;18},
45658,45659,45660,45661,45662,45663,45664,45665,45711,45724,45778,45779,45785,45786,45820,45821,45965,46022),
_xlfn.LET(_xlpm.DD,
MAX(MIN($AX499,EOMONTH(BJ$15,0))-MAX($AW499,BJ$15),),
_xlfn.IFS(
AND(MONTH($AW499)=MONTH(BJ$15),MONTH($AX499)&lt;&gt;MONTH(BJ$15)),
NETWORKDAYS.INTL($AW499,$AW499+_xlpm.DD,1,_xlpm.VD),
AND(MONTH($AW499)&lt;&gt;MONTH(BJ$15),MONTH($AX499)=MONTH(BJ$15)),
NETWORKDAYS.INTL(($AX499)-_xlpm.DD,$AX499,1,_xlpm.VD),
AND(MONTH($AW499)&lt;MONTH(BJ$15),MONTH($AX499)&gt;MONTH(BJ$15)),
NETWORKDAYS.INTL((EOMONTH(BJ$15-1,1))-_xlpm.DD,EOMONTH(BJ$15-1,1),1,_xlpm.VD),
AND(MONTH($AW499)=MONTH(BJ$15),MONTH($AX499)=MONTH(BJ$15)),
NETWORKDAYS.INTL($AW499,$AX499,1,_xlpm.VD)))),0)),
$DH499="месяц",
$DR499*BJ499,
$DH499="неделя",
$DR499*BJ499/7*(ROUNDUP((DAY(EOMONTH(BJ$15,0)))/4,0))),
0)</f>
        <v/>
      </c>
      <c r="ED499" s="125">
        <f t="array" ref="ED499">
IFERROR(_xlfn.IFS(
$DH499="день_1",
$DR499*$BL499/($AX499-$AW499+1)*BK499*(DAY(EOMONTH(BK$15,0))),
$DH499="день_2",
$DR499/30*MAX(MIN($AX499,EOMONTH(BK$15,0))-MAX($AW499,BK$15)+1,),
$DH499="раб.день",
$DR499/30*(IFERROR(
_xlfn.LET(_xlpm.VD,
CHOOSE(
{1;2;3;4;5;6;7;8;9;10;11;12;13;14;15;16;17;18},
45658,45659,45660,45661,45662,45663,45664,45665,45711,45724,45778,45779,45785,45786,45820,45821,45965,46022),
_xlfn.LET(_xlpm.DD,
MAX(MIN($AX499,EOMONTH(BK$15,0))-MAX($AW499,BK$15),),
_xlfn.IFS(
AND(MONTH($AW499)=MONTH(BK$15),MONTH($AX499)&lt;&gt;MONTH(BK$15)),
NETWORKDAYS.INTL($AW499,$AW499+_xlpm.DD,1,_xlpm.VD),
AND(MONTH($AW499)&lt;&gt;MONTH(BK$15),MONTH($AX499)=MONTH(BK$15)),
NETWORKDAYS.INTL(($AX499)-_xlpm.DD,$AX499,1,_xlpm.VD),
AND(MONTH($AW499)&lt;MONTH(BK$15),MONTH($AX499)&gt;MONTH(BK$15)),
NETWORKDAYS.INTL((EOMONTH(BK$15-1,1))-_xlpm.DD,EOMONTH(BK$15-1,1),1,_xlpm.VD),
AND(MONTH($AW499)=MONTH(BK$15),MONTH($AX499)=MONTH(BK$15)),
NETWORKDAYS.INTL($AW499,$AX499,1,_xlpm.VD)))),0)),
$DH499="месяц",
$DR499*BK499,
$DH499="неделя",
$DR499*BK499/7*(ROUNDUP((DAY(EOMONTH(BK$15,0)))/4,0))),
0)</f>
        <v/>
      </c>
      <c r="EE499" s="125">
        <f>SUM($DS499,$DT499,$DU499,$DV499,$DW499,$DX499,$DY499,$DZ499,$EA499,$EB499,$EC499,$ED499)</f>
        <v/>
      </c>
      <c r="EF499" s="125">
        <f>IFERROR(ROUND($EE499*(1+$EP499),2),0)</f>
        <v/>
      </c>
      <c r="EG499" s="128" t="n">
        <v>1</v>
      </c>
      <c r="EH499" s="126" t="n">
        <v>0</v>
      </c>
      <c r="EI499" s="126">
        <f>ROUND(SUM($EH499:$EH499)*SUM($AB499:$AB499)*$EG499,2)</f>
        <v/>
      </c>
      <c r="EJ499" s="126">
        <f>ROUND($EI499*(1+$EP499),2)</f>
        <v/>
      </c>
      <c r="EK499" s="126" t="n">
        <v>0</v>
      </c>
      <c r="EL499" s="126">
        <f>ROUND(SUM($EK499:$EK499)*SUM($AB499:$AB499)*$EG499,2)</f>
        <v/>
      </c>
      <c r="EM499" s="126">
        <f>ROUND($EL499*(1+$EP499),2)</f>
        <v/>
      </c>
      <c r="EN499" s="126">
        <f>SUM($EE499,$EI499,$EL499)</f>
        <v/>
      </c>
      <c r="EO499" s="126">
        <f>SUM($EF499,$EJ499,$EM499)</f>
        <v/>
      </c>
      <c r="EP499" s="59" t="inlineStr">
        <is>
          <t>20%</t>
        </is>
      </c>
      <c r="EQ499" s="59" t="n"/>
      <c r="ER499" s="60">
        <f t="array" ref="ER499">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MATCH(ES499,
{"AMS";"RussOutdoor";"HD Outdoor";"Ingroup";"IQ";"Ledproduction";"LisChannel";"Logic";"Media-PPL";"NovikovTV | НовиковТВ";"SMA";"SOK";"КрокусТВ | CrocusTV | IndoorTV";"Сити";"ТЯК Москва"},
0)),"")</f>
        <v/>
      </c>
      <c r="ES499" s="60" t="n"/>
      <c r="ET499" s="60">
        <f t="array" ref="ET499">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MATCH(ES499,
{"AMS";"RussOutdoor";"HD Outdoor";"Ingroup";"IQ";"Ledproduction";"LisChannel";"Logic";"Media-PPL";"NovikovTV | НовиковТВ";"SMA";"SOK";"КрокусТВ | CrocusTV | IndoorTV";"Сити";"ТЯК Москва"},
0)),"")</f>
        <v/>
      </c>
      <c r="EU499" s="60" t="n"/>
      <c r="EV499" s="60" t="n"/>
      <c r="EX499" s="110">
        <f t="array" ref="EX499">
($AR499/30
+N("ТРАФИК ПЛОЩАДКИ"))*
(IFERROR(
_xlfn.LET(
_xlpm.GPR,
HLOOKUP($L499,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(MATCH($T499,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IF($Q499="цифровой",_xlpm.GPR/$AG499,_xlpm.GPR/60)),
0)
+N("DWELL TIME"))*
(IF($AB499=0,0,IF($AB499=1,0.3,IF($AB499=2,0.5,IF($AB499&gt;2,1))))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_xlfn.IFS($AC499="да",1.2,$AC499="нет",1)*
_xlfn.IFS($AD499="да",1.2,$AD499="нет",1)*
IF(R499="статический",1,1.2)*
$X499*
INDEX(
{1.2;1;1.2;1.2;1;1.2;1.2;1.2;1.2;1.2;1.2;1;1.2;1.2;1.2;1.2;1;1;1.2;1.2;1.2;1;1;1;1;1.2;1.2;1.2;1.2;1;1;1;1;1.2;1.2;1.2;1.2;1.2;1.2;1.2;1.2;1;1;1.2;1;1;1;1;1.5;1;1;1.5;1.5;1.2},
MATCH($Q499,_xlpm.MI,0)))&gt;{0.02;0.04;0.06;0.1;0.2;0.4;0.6;0.8;1;2;4;6})),
{0;1;2;3;4;5;6;7;8;9;10;11;12},
0)))
+N("КОЭФФИЦИЕНТ КОНТАКТА"))))*
(_xlfn.IFS($X499&lt;0.1,$X499/1000,$X499&gt;25,5.2,AND($X499&gt;=0.1,$X499&lt;=25),(($X499*2+0.1)/10)*($X499/10)))*
IFERROR((_xlfn.LET(
_xlpm.MA,
{0;0.8;0.85;0.9;0.95;1},
_xlpm.MAA,
{0;1;2;3;4;5},
INDEX(_xlpm.MA,MATCH(SUMPRODUCT(--((IF(ROUND(_xlpm.MAA,1)&gt;5,5,ROUND($AB499,1)))&gt;{0;1;2;3;4;5})),_xlpm.MAA,0)))
+N("КОЭФФИЦИЕНТ КОЛ-ВО КОНСТРУКЦИЙ")),1)*
$AB499,0))*
(IF($Q499="цифровой",$AG499/15*$AI499,1)
+N("ДЛЯ ЦИФРЫ"))</f>
        <v/>
      </c>
      <c r="EY499" s="110">
        <f>IFERROR(EX499*AY499,0)</f>
        <v/>
      </c>
      <c r="EZ499" s="131">
        <f>IFERROR(DP499/EY499*1000,0)</f>
        <v/>
      </c>
      <c r="FA499" s="112">
        <f>IFERROR(FC499/FB499,0)</f>
        <v/>
      </c>
      <c r="FB499" s="112">
        <f>IFERROR((FC499/(EY499/FF499*#REF!))*0.825,0)</f>
        <v/>
      </c>
      <c r="FC499" s="112">
        <f>IFERROR(((EX499*30/AR499)*100)/30,0)</f>
        <v/>
      </c>
      <c r="FD499" s="112">
        <f>IFERROR(EY499/G499*100%,0)</f>
        <v/>
      </c>
      <c r="FE499" s="112">
        <f>IFERROR(FD499/FC499*100%,0)</f>
        <v/>
      </c>
      <c r="FF499" s="110">
        <f>IFERROR(AR499/30*AY499,0)</f>
        <v/>
      </c>
    </row>
    <row r="500" ht="13" customHeight="1">
      <c r="A500" s="59" t="n"/>
      <c r="B500" s="60" t="n"/>
      <c r="C500" s="60" t="n"/>
      <c r="D500" s="60">
        <f t="array" ref="D500">IFERROR(
INDEX(CHOOSE(
{1;2;3;4;5;6;7;8;9;10;11;12;13;14;15;16;17;18;19;20;21;22;23;24;25;26;27;28;29;30;31;32;33;34;35;36;37;38;39;40;41;42;43;44;45;46},
"ЮФО","ДФО","ПФО","ПФО","СФО","ПФО","СЗФО","УрФО","ЦФО","ЦФО","СФО","УрФО","ЮФО","ЮФО","ЦФО","ПФО","ПФО","СФО","ЮФО","СФО","ПФО","ЮФО","ПФО","ДФО","ПФО","УрФО","ЦФО","СФО","СФО","СФО","ПФО","ЦФО","ПФО","СФО","ПФО","СФО","ПФО","УрФО","ЦФО","УрФО","СФО","СФО","ЮФО","СФО","СФО","ПФО"),
MATCH($E500,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0)),"")</f>
        <v/>
      </c>
      <c r="E500" s="60">
        <f t="array" ref="E500">IFERROR(
INDEX(CHOOSE(
{1;2;3;4;5;6;7;8;9;10;11;12;13;14;15;16;17;18;19;20;21;22;23;24;25;26;27;28;29;30;31;32;33;34;35;36;37;38;39;40;41;42;43;44;45;46},
"Краснодарский край","Приморский Край","Нижегородская Область","Саратовская Область","Красноярский Край","Самарская Область","Ленинградская область","Свердловская Область","Московская Область","Московская Область","Новосибирская Область","Тюменская Область","Волгоградская Область","Волгоградская Область","Воронежская Область","Удмуртская Республика","Татарстан Республика","Кемеровская Область","Краснодарский край","Омская Область","Пермский Край","Ростовская Область","Башкортостан Республика","Хабаровский Край","Чувашская Республика - Чувашия","Челябинская Область","Ярославская Область","Алтайский Край","Иркутская Область","Кемеровская Область","Оренбургская Область","Рязанская Область","Самарская Область","Томская Область","Ульяновская Область","Омская Область","Пермский Край","Челябинская Область","Ярославская Область","Тюменская Область","Алтайский Край","Томская Область","Волгоградская Область","Кемеровская Область","Новосибирская Область","Татарстан республика"),
MATCH($F500,
{"Сочи";"Владивосток";"Нижний Новгород";"Саратов";"Красноярск";"Самара";"Санкт-Петербург";"Екатеринбург";"Москва";"Химки";"Новосибирск";"Тюмень";"Волгоград";"Волжский";"Воронеж";"Ижевск";"Казань";"Кемерово";"Краснодар";"Омск";"Пермь";"Ростов-на-Дону";"Уфа";"Хабаровск";"Чебоксары";"Челябинск";"Ярославль";"Барнаул";"Иркутск";"Новокузнецк";"Оренбург";"Рязань";"Тольятти";"Томск";"Ульяновск";"Омск";"Пермь";"Челябинск";"Ярославль";"Тюмень";"Барнаул";"Томск";"Волгоград";"Кемерово";"Новосибирск";"Набережные Челны"},
0)),"")</f>
        <v/>
      </c>
      <c r="F500" s="60" t="inlineStr"/>
      <c r="G500" s="60" t="n"/>
      <c r="H500" s="60">
        <f t="array" ref="H500">IFERROR(
INDEX(CHOOSE(
{1;2;3;4;5;6;7;8;9;10;11;12;13;14;15;16;17;18;19;20;21;22;23;24;25;26;27;28;29;30;31;32;33;34;35;36;37;38;39;40;41;42;43;44;45;46;47;48;49;50;51;52;53;54;55;56;57;58;59;60;61;62;63;64;65;66;67;68;69;70;71;72;73;74;75;76;77;78;79;80;81;82;83;84;85;86;87;88;89;90;91;92;93;94;95;96;97;98;99;100;101;102;103;104;105;106;107;108;109;110;111;112;113;114;115;116;117;118;119;120;121;122;123;124;125;126;127},
"ЦАО","ЦАО","ЦАО","ЦАО","ЦАО","ЦАО","ЦАО","ЦАО","ЦАО","ЦАО","САО","САО","САО","САО","САО","САО","САО","САО","САО","САО","САО","САО","САО","САО","САО","САО","СВАО","СВАО","СВАО","СВАО","СВАО","СВАО","СВАО","СВАО","СВАО","СВАО","СВАО","СВАО","СВАО","СВАО","СВАО","СВАО","СВАО","ВАО","ВАО","ВАО","ВАО","ВАО","ВАО","ВАО","ВАО","ВАО","ВАО","ВАО","ВАО","ВАО","ВАО","ВАО","ВАО","ВАО","ВАО","ЮВАО","ЮВАО","ЮВАО","ЮВАО","ЮВАО","ЮВАО","ЮВАО","ЮВАО","ЮВАО","ЮВАО","ЮВАО","ЮВАО","ЮАО","ЮАО","ЮАО","ЮАО","ЮАО","ЮАО","ЮАО","ЮАО","ЮАО","ЮАО","ЮАО","ЮАО","ЮАО","ЮАО","ЮАО","ЮАО","ЮЗАО","ЮЗАО","ЮЗАО","ЮЗАО","ЮЗАО","ЮЗАО","ЮЗАО","ЮЗАО","ЮЗАО","ЮЗАО","ЮЗАО","ЮЗАО","ЗАО","ЗАО","ЗАО","ЗАО","ЗАО","ЗАО","ЗАО","ЗАО","ЗАО","ЗАО","ЗАО","ЗАО","ЗАО","СЗАО","СЗАО","СЗАО","СЗАО","СЗАО","СЗАО","СЗАО","СЗАО","ЗелАО","ЗелАО","ЗелАО","ЗелАО","ЗелАО"),
MATCH($I500,
{"Арбат";"Басманный";"Замоскворечье";"Красносельский";"Мещанский";"Пресненский";"Таганский";"Тверской";"Хамовники";"Якиманка";"Аэропорт";"Беговой";"Бескудниковский";"Войковский";"Головинский";"Дегунино Восточное";"Дегунино Западное";"Дмитровский";"Коптево";"Левобережный";"Молжаниновский";"Савеловский";"Сокол";"Тимирязевский";"Ховрино";"Хорошевский";"Алексеевский";"Алтуфьевский";"Бабушкинский";"Бибирево";"Бутырский";"Лианозово";"Лосиноостровский";"Марфино";"Марьина роща";"Медведково Северное";"Медведково Южное";"Останкинский";"Отрадное";"Ростокино";"Свиблово";"Северный";"Ярославский";"Богородское";"Вешняки";"Восточный";"Гольяново";"Ивановское";"Измайлово Восточное";"Измайлово";"Измайлово Северное";"Косино-Ухтомский";"Метрогородок";"Новогиреево";"Новокосино";"Перово";"Преображенское";"Соколиная гора";"Сокольники";"Выхино-Жулебино";"Капотня";"Кузьминки";"Лефортово";"Люблино";"Марьино";"Некрасовка";"Нижегородский";"Печатники";"Рязанский";"Текстильщики";"Южнопортовый";"Бирюлево Восточное";"Бирюлево Западное";"Братеево";"Даниловский";"Донской";"Зябликово";"Москворечье-Сабурово";"Нагатино-Садовники";"Нагатинский затон";"Нагорный";"Орехово-Борисово Северное";"Орехово-Борисово Южное";"Царицыно";"Чертаново Северное";"Чертаново Центральное";"Чертаново Южное";"Академический";"Бутово Северное";"Бутово Южное";"Гагаринский";"Зюзино";"Коньково";"Котловка";"Ломоносовский";"Обручевский";"Теплый Стан";"Черемушки";"Ясенево";"Внуково";"Дорогомилово";"Крылатское";"Кунцево";"Можайский";"Ново-Переделкино";"Очаково-Матвеевское";"Проспект Вернадского";"Раменки";"Солнцево";"Тропарево-Никулино";"Филевский парк";"Фили-Давыдково";"Куркино";"Митино";"Покровское-Стрешнево";"Строгино";"Тушино Северное";"Тушино Южное";"Хорошево-Мневники";"Щукино";"Крюково";"Матушкино";"Савелки";"Силино";"Старое Крюково"},
0)),"n/a")</f>
        <v/>
      </c>
      <c r="I500" s="60" t="n"/>
      <c r="J500" s="60" t="n"/>
      <c r="K500" s="60" t="n"/>
      <c r="L500" s="60" t="n"/>
      <c r="M500" s="60" t="n"/>
      <c r="N500" s="60" t="n"/>
      <c r="O500" s="60" t="n"/>
      <c r="P500" s="60">
        <f t="array" ref="P500">
_xlfn.IFS(
ISNUMBER(MATCH($Q500,{"шелфбаннер","разделитель","монетница","чековая лента","воблер","ролл-ап","ролл ап","роллап","roll up","roll-up","rollup","тейбл-тент","тейблтент","лифлет","лифлетинг","семплинг","стойка","стойка с полиграфией","полиграфия","выкладка","сувенирка","топпер","шелфтокер","разделитель","клик-рамка","кликрамка","клик рамка","газетный стенд"},)),
"POSm",
ISNUMBER(MATCH($Q500,{"LED/LCD","видеокулер 2","навигация интерактивная","медиа фасад","MF","DSS","DCB","DBB","DCF","цифровой экран","экран","монитор","телевизор","LED экран","LED","LCD","digital мобиль","digital-мобиль","digital куб","3D куб","3Д куб","LED куб","3Д конструкция","3D конструкция"},)),
"Видео",
ISNUMBER(MATCH($Q500,{"автомобиль","машина","выставочное пространство","нестандартная конструкция","подиум","куб","экспозиция","макет","стенд","автостенд","авто стенд","выставочное пространство","выставочные стенды","модульные выставочные стенды","3Д конструкция","3D конструкция"},)),
"Экспонирование",
ISNUMBER(MATCH($Q500,{"билборд","лифтовая рамка","антивандальный приподъездный стенд","антивандальный подъездный стенд","приподъездный стенд","подъездный стенд","антивандальный лифтовой стенд","лифтовой стенд","антивандальный стенд","брандмауэр","стенд","короб световой","короб световой | лайтбокс","короб световой | кристалайт","кристалайт","короб не световой","короб несветовой","навигация не интерактивная","LB","лайт бокс","лайтбокс","lightbox","короб","рамка","щит","остановка","ситиформат","сити формат","CF","BB","CB","SS","фасад","призматрон","скроллер","стелла","пилон"},)),
"Щит",
ISNUMBER(MATCH($Q500,{"навигация","подвесной куб","шар","подвесной шар","подвесная фигура","растяжка","шары","флаг","флаги","перетяжка","подвесная 3Д конструкция","подвесная 3D конструкция","подвес"},)),
"Подвес",
ISNUMBER(MATCH($Q500,{"движущаяся лента","стикер","елочные украшения","елочные шары","шары на елке","ограждение елки","тележка","траволаторы","траволатор","колонны","колонна","окна","окно","межэтажные перекрытия","поверхность","лифтовые шахты","витрины","витрина","револьверные двери","двери слайдер","двери","дверь","лифты","лифт","лестницы","лестница","эскалаторы","эскалатор","наклейка","стикер на стол"},)),
"Брендирование/оклейка",
ISNUMBER(MATCH($Q500,{"каталог","журнал"},)),
"Пресса",
$Q500="","")</f>
        <v/>
      </c>
      <c r="Q500" s="60" t="n"/>
      <c r="R500" s="60">
        <f t="array" ref="R500">
IFERROR(
_xlfn.IFS(
OR(ISNUMBER(MATCH($Q500,{"экспозиция","макет","стенд","автостенд","авто стенд","выставочное пространство","выставочные стенды","модульные выставочные стенды","3Д конструкция","3D конструкция"},)),P500="Экспонирование"),
"нестандартный",
ISNUMBER(MATCH($Q500,{"скроллер","призматрон"},)),
"динамический",
$P500="Видео",
"цифровой",
OR($P500="Пресса",$P500="Щит",$P500="POSm",$P500="Подвес",$P500="Брендирование/оклейка"),
"статический"),"")</f>
        <v/>
      </c>
      <c r="S500" s="59" t="n"/>
      <c r="T500" s="60" t="n"/>
      <c r="U500" s="60" t="n"/>
      <c r="V500" s="60">
        <f>
IF(P500="Видео",
"цифровой постер/ролик",
IF(ISNUMBER(MATCH(Q500,{"короб световой","короб световой | лайтбокс","короб световой | кристалайт","лайтбокс","лайт бокс","кристалайт","LB","lightbox"},)),
"бэклит",
IF(P500="Брендирование/оклейка",
"перфарированная пленка/самоклейка",
IF(P500="Экспонирование",
"под запрос",
IF(P500="Подвес",
"баннер/ткань",
"")))))</f>
        <v/>
      </c>
      <c r="W500" s="59" t="n"/>
      <c r="X500" s="59" t="n"/>
      <c r="Y500" s="59" t="n"/>
      <c r="Z500" s="61" t="n"/>
      <c r="AA500" s="61" t="n"/>
      <c r="AB500" s="61">
        <f>IF(BL500&gt;0,Z500,0)</f>
        <v/>
      </c>
      <c r="AC500" s="59" t="n"/>
      <c r="AD500" s="59" t="n"/>
      <c r="AE500" s="59" t="n"/>
      <c r="AF500" s="59" t="n"/>
      <c r="AG500" s="59" t="n"/>
      <c r="AH500" s="59" t="n"/>
      <c r="AI500" s="59" t="n"/>
      <c r="AJ500" s="59" t="n"/>
      <c r="AK500" s="59" t="n"/>
      <c r="AL500" s="62">
        <f>IFERROR(IF(OR(R500="статический",R500="динамический",R500="нестандартный",R500="",R500=""),"-",IF(AND(AH500="-",AI500="-"),"-",AK500*3600/AH500*AI500)),"-")</f>
        <v/>
      </c>
      <c r="AM500" s="62">
        <f>IFERROR(IF(OR(R500="статический",R500="динамический",R500="",R500="", R500="BTL",R500="нестандартный"),"-",AG500*AI500*AL500/60),"-")</f>
        <v/>
      </c>
      <c r="AN500" s="63">
        <f>IFERROR(IF(AH500="","-",AG500*AI500/AH500),"-")</f>
        <v/>
      </c>
      <c r="AO500" s="59">
        <f>IFERROR(IF(OR($R500="статический",$R500="динамический",$R500="",$R500="",$R500="BTL",$R500="нестандартный"),"-",$AL500*$AY500),"-")</f>
        <v/>
      </c>
      <c r="AP500" s="62">
        <f>IFERROR(IF(OR($R500="статический",$R500="динамический",$R500="",$R500="",$R500="BTL",$R500="нестандартный"),"-",$AM500*AY500),"-")</f>
        <v/>
      </c>
      <c r="AQ500" s="64" t="n"/>
      <c r="AR500" s="61" t="n"/>
      <c r="AS500" s="61" t="n"/>
      <c r="AT500" s="61" t="n"/>
      <c r="AU500" s="65" t="n"/>
      <c r="AV500" s="124">
        <f>IFERROR(DR500/AT500*1000,"n/a")</f>
        <v/>
      </c>
      <c r="AW500" s="67" t="n"/>
      <c r="AX500" s="67" t="n"/>
      <c r="AY500" s="43">
        <f>IFERROR(IF(OR($AW500="",$AX500=""),"",_xlfn.DAYS($AX500+1,$AW500)),"")</f>
        <v/>
      </c>
      <c r="AZ500" s="68">
        <f t="array" ref="AZ500">
_xlfn.LET(_xlpm.COEFF,
IF($AW500+$AX500=0,0,IF(MAX(MIN($AX500,EOMONTH(AZ$15,0))-MAX($AW500,AZ$15)+1,)&gt;0,1,0)),
_xlfn.IFS(
$ES500="LisChannel",
_xlpm.COEFF*
INDEX({1;1;1.2;1.2;1;1;1;1;1.2;1.2;1.2;1.2},
MATCH(MONTH(AZ$15),
{1,2,3,4,5,6,7,8,9,10,11,12})),
CONCATENATE($ES500," ",$L500)="RussOutdoor метро",
_xlpm.COEFF*
INDEX({0.8;0.9;1.1;1.1;1;1;1;1;1.1;1.1;1.1;1.1},
MATCH(MONTH(AZ$15),
{1,2,3,4,5,6,7,8,9,10,11,12})),
$ES500&lt;&gt;"LisChannel",
_xlpm.COEFF,
$ES500&lt;&gt;"RussOutdoor",
_xlpm.COEFF))</f>
        <v/>
      </c>
      <c r="BA500" s="68">
        <f t="array" ref="BA500">
_xlfn.LET(_xlpm.COEFF,
IF($AW500+$AX500=0,0,IF(MAX(MIN($AX500,EOMONTH(BA$15,0))-MAX($AW500,BA$15)+1,)&gt;0,1,0)),
_xlfn.IFS(
$ES500="LisChannel",
_xlpm.COEFF*
INDEX({1;1;1.2;1.2;1;1;1;1;1.2;1.2;1.2;1.2},
MATCH(MONTH(BA$15),
{1,2,3,4,5,6,7,8,9,10,11,12})),
CONCATENATE($ES500," ",$L500)="RussOutdoor метро",
_xlpm.COEFF*
INDEX({0.8;0.9;1.1;1.1;1;1;1;1;1.1;1.1;1.1;1.1},
MATCH(MONTH(BA$15),
{1,2,3,4,5,6,7,8,9,10,11,12})),
$ES500&lt;&gt;"LisChannel",
_xlpm.COEFF,
$ES500&lt;&gt;"RussOutdoor",
_xlpm.COEFF))</f>
        <v/>
      </c>
      <c r="BB500" s="68">
        <f t="array" ref="BB500">
_xlfn.LET(_xlpm.COEFF,
IF($AW500+$AX500=0,0,IF(MAX(MIN($AX500,EOMONTH(BB$15,0))-MAX($AW500,BB$15)+1,)&gt;0,1,0)),
_xlfn.IFS(
$ES500="LisChannel",
_xlpm.COEFF*
INDEX({1;1;1.2;1.2;1;1;1;1;1.2;1.2;1.2;1.2},
MATCH(MONTH(BB$15),
{1,2,3,4,5,6,7,8,9,10,11,12})),
CONCATENATE($ES500," ",$L500)="RussOutdoor метро",
_xlpm.COEFF*
INDEX({0.8;0.9;1.1;1.1;1;1;1;1;1.1;1.1;1.1;1.1},
MATCH(MONTH(BB$15),
{1,2,3,4,5,6,7,8,9,10,11,12})),
$ES500&lt;&gt;"LisChannel",
_xlpm.COEFF,
$ES500&lt;&gt;"RussOutdoor",
_xlpm.COEFF))</f>
        <v/>
      </c>
      <c r="BC500" s="68">
        <f t="array" ref="BC500">
_xlfn.LET(_xlpm.COEFF,
IF($AW500+$AX500=0,0,IF(MAX(MIN($AX500,EOMONTH(BC$15,0))-MAX($AW500,BC$15)+1,)&gt;0,1,0)),
_xlfn.IFS(
$ES500="LisChannel",
_xlpm.COEFF*
INDEX({1;1;1.2;1.2;1;1;1;1;1.2;1.2;1.2;1.2},
MATCH(MONTH(BC$15),
{1,2,3,4,5,6,7,8,9,10,11,12})),
CONCATENATE($ES500," ",$L500)="RussOutdoor метро",
_xlpm.COEFF*
INDEX({0.8;0.9;1.1;1.1;1;1;1;1;1.1;1.1;1.1;1.1},
MATCH(MONTH(BC$15),
{1,2,3,4,5,6,7,8,9,10,11,12})),
$ES500&lt;&gt;"LisChannel",
_xlpm.COEFF,
$ES500&lt;&gt;"RussOutdoor",
_xlpm.COEFF))</f>
        <v/>
      </c>
      <c r="BD500" s="68">
        <f t="array" ref="BD500">
_xlfn.LET(_xlpm.COEFF,
IF($AW500+$AX500=0,0,IF(MAX(MIN($AX500,EOMONTH(BD$15,0))-MAX($AW500,BD$15)+1,)&gt;0,1,0)),
_xlfn.IFS(
$ES500="LisChannel",
_xlpm.COEFF*
INDEX({1;1;1.2;1.2;1;1;1;1;1.2;1.2;1.2;1.2},
MATCH(MONTH(BD$15),
{1,2,3,4,5,6,7,8,9,10,11,12})),
CONCATENATE($ES500," ",$L500)="RussOutdoor метро",
_xlpm.COEFF*
INDEX({0.8;0.9;1.1;1.1;1;1;1;1;1.1;1.1;1.1;1.1},
MATCH(MONTH(BD$15),
{1,2,3,4,5,6,7,8,9,10,11,12})),
$ES500&lt;&gt;"LisChannel",
_xlpm.COEFF,
$ES500&lt;&gt;"RussOutdoor",
_xlpm.COEFF))</f>
        <v/>
      </c>
      <c r="BE500" s="68">
        <f t="array" ref="BE500">
_xlfn.LET(_xlpm.COEFF,
IF($AW500+$AX500=0,0,IF(MAX(MIN($AX500,EOMONTH(BE$15,0))-MAX($AW500,BE$15)+1,)&gt;0,1,0)),
_xlfn.IFS(
$ES500="LisChannel",
_xlpm.COEFF*
INDEX({1;1;1.2;1.2;1;1;1;1;1.2;1.2;1.2;1.2},
MATCH(MONTH(BE$15),
{1,2,3,4,5,6,7,8,9,10,11,12})),
CONCATENATE($ES500," ",$L500)="RussOutdoor метро",
_xlpm.COEFF*
INDEX({0.8;0.9;1.1;1.1;1;1;1;1;1.1;1.1;1.1;1.1},
MATCH(MONTH(BE$15),
{1,2,3,4,5,6,7,8,9,10,11,12})),
$ES500&lt;&gt;"LisChannel",
_xlpm.COEFF,
$ES500&lt;&gt;"RussOutdoor",
_xlpm.COEFF))</f>
        <v/>
      </c>
      <c r="BF500" s="68">
        <f t="array" ref="BF500">
_xlfn.LET(_xlpm.COEFF,
IF($AW500+$AX500=0,0,IF(MAX(MIN($AX500,EOMONTH(BF$15,0))-MAX($AW500,BF$15)+1,)&gt;0,1,0)),
_xlfn.IFS(
$ES500="LisChannel",
_xlpm.COEFF*
INDEX({1;1;1.2;1.2;1;1;1;1;1.2;1.2;1.2;1.2},
MATCH(MONTH(BF$15),
{1,2,3,4,5,6,7,8,9,10,11,12})),
CONCATENATE($ES500," ",$L500)="RussOutdoor метро",
_xlpm.COEFF*
INDEX({0.8;0.9;1.1;1.1;1;1;1;1;1.1;1.1;1.1;1.1},
MATCH(MONTH(BF$15),
{1,2,3,4,5,6,7,8,9,10,11,12})),
$ES500&lt;&gt;"LisChannel",
_xlpm.COEFF,
$ES500&lt;&gt;"RussOutdoor",
_xlpm.COEFF))</f>
        <v/>
      </c>
      <c r="BG500" s="68">
        <f t="array" ref="BG500">
_xlfn.LET(_xlpm.COEFF,
IF($AW500+$AX500=0,0,IF(MAX(MIN($AX500,EOMONTH(BG$15,0))-MAX($AW500,BG$15)+1,)&gt;0,1,0)),
_xlfn.IFS(
$ES500="LisChannel",
_xlpm.COEFF*
INDEX({1;1;1.2;1.2;1;1;1;1;1.2;1.2;1.2;1.2},
MATCH(MONTH(BG$15),
{1,2,3,4,5,6,7,8,9,10,11,12})),
CONCATENATE($ES500," ",$L500)="RussOutdoor метро",
_xlpm.COEFF*
INDEX({0.8;0.9;1.1;1.1;1;1;1;1;1.1;1.1;1.1;1.1},
MATCH(MONTH(BG$15),
{1,2,3,4,5,6,7,8,9,10,11,12})),
$ES500&lt;&gt;"LisChannel",
_xlpm.COEFF,
$ES500&lt;&gt;"RussOutdoor",
_xlpm.COEFF))</f>
        <v/>
      </c>
      <c r="BH500" s="68">
        <f t="array" ref="BH500">
_xlfn.LET(_xlpm.COEFF,
IF($AW500+$AX500=0,0,IF(MAX(MIN($AX500,EOMONTH(BH$15,0))-MAX($AW500,BH$15)+1,)&gt;0,1,0)),
_xlfn.IFS(
$ES500="LisChannel",
_xlpm.COEFF*
INDEX({1;1;1.2;1.2;1;1;1;1;1.2;1.2;1.2;1.2},
MATCH(MONTH(BH$15),
{1,2,3,4,5,6,7,8,9,10,11,12})),
CONCATENATE($ES500," ",$L500)="RussOutdoor метро",
_xlpm.COEFF*
INDEX({0.8;0.9;1.1;1.1;1;1;1;1;1.1;1.1;1.1;1.1},
MATCH(MONTH(BH$15),
{1,2,3,4,5,6,7,8,9,10,11,12})),
$ES500&lt;&gt;"LisChannel",
_xlpm.COEFF,
$ES500&lt;&gt;"RussOutdoor",
_xlpm.COEFF))</f>
        <v/>
      </c>
      <c r="BI500" s="68">
        <f t="array" ref="BI500">
_xlfn.LET(_xlpm.COEFF,
IF($AW500+$AX500=0,0,IF(MAX(MIN($AX500,EOMONTH(BI$15,0))-MAX($AW500,BI$15)+1,)&gt;0,1,0)),
_xlfn.IFS(
$ES500="LisChannel",
_xlpm.COEFF*
INDEX({1;1;1.2;1.2;1;1;1;1;1.2;1.2;1.2;1.2},
MATCH(MONTH(BI$15),
{1,2,3,4,5,6,7,8,9,10,11,12})),
CONCATENATE($ES500," ",$L500)="RussOutdoor метро",
_xlpm.COEFF*
INDEX({0.8;0.9;1.1;1.1;1;1;1;1;1.1;1.1;1.1;1.1},
MATCH(MONTH(BI$15),
{1,2,3,4,5,6,7,8,9,10,11,12})),
$ES500&lt;&gt;"LisChannel",
_xlpm.COEFF,
$ES500&lt;&gt;"RussOutdoor",
_xlpm.COEFF))</f>
        <v/>
      </c>
      <c r="BJ500" s="68">
        <f t="array" ref="BJ500">
_xlfn.LET(_xlpm.COEFF,
IF($AW500+$AX500=0,0,IF(MAX(MIN($AX500,EOMONTH(BJ$15,0))-MAX($AW500,BJ$15)+1,)&gt;0,1,0)),
_xlfn.IFS(
$ES500="LisChannel",
_xlpm.COEFF*
INDEX({1;1;1.2;1.2;1;1;1;1;1.2;1.2;1.2;1.2},
MATCH(MONTH(BJ$15),
{1,2,3,4,5,6,7,8,9,10,11,12})),
CONCATENATE($ES500," ",$L500)="RussOutdoor метро",
_xlpm.COEFF*
INDEX({0.8;0.9;1.1;1.1;1;1;1;1;1.1;1.1;1.1;1.1},
MATCH(MONTH(BJ$15),
{1,2,3,4,5,6,7,8,9,10,11,12})),
$ES500&lt;&gt;"LisChannel",
_xlpm.COEFF,
$ES500&lt;&gt;"RussOutdoor",
_xlpm.COEFF))</f>
        <v/>
      </c>
      <c r="BK500" s="68">
        <f t="array" ref="BK500">
_xlfn.LET(_xlpm.COEFF,
IF($AW500+$AX500=0,0,IF(MAX(MIN($AX500,EOMONTH(BK$15,0))-MAX($AW500,BK$15)+1,)&gt;0,1,0)),
_xlfn.IFS(
$ES500="LisChannel",
_xlpm.COEFF*
INDEX({1;1;1.2;1.2;1;1;1;1;1.2;1.2;1.2;1.2},
MATCH(MONTH(BK$15),
{1,2,3,4,5,6,7,8,9,10,11,12})),
CONCATENATE($ES500," ",$L500)="RussOutdoor метро",
_xlpm.COEFF*
INDEX({0.8;0.9;1.1;1.1;1;1;1;1;1.1;1.1;1.1;1.1},
MATCH(MONTH(BK$15),
{1,2,3,4,5,6,7,8,9,10,11,12})),
$ES500&lt;&gt;"LisChannel",
_xlpm.COEFF,
$ES500&lt;&gt;"RussOutdoor",
_xlpm.COEFF))</f>
        <v/>
      </c>
      <c r="BL500" s="62">
        <f>COUNTIFS($AZ500:$BK500,"&gt;0")</f>
        <v/>
      </c>
      <c r="BM500" s="65" t="n"/>
      <c r="BN500" s="125">
        <f>$DJ500</f>
        <v/>
      </c>
      <c r="BO500" s="63">
        <f>$DQ500</f>
        <v/>
      </c>
      <c r="BP500" s="125">
        <f>
IFERROR(
IF($BL500=0,0,
$BN500*(1-$BO500)),
0)</f>
        <v/>
      </c>
      <c r="BQ500" s="125">
        <f t="array" ref="BQ500">
IFERROR(
_xlfn.IFS(
$DH500="день_1",
$BP500*$BL500/($AX500-$AW500+1)*AZ500*(DAY(EOMONTH(AZ$15,0))),
$DH500="день_2",
$BP500/30*MAX(MIN($AX500,EOMONTH(AZ$15,0))-MAX($AW500,AZ$15)+1,),
$DH500="раб.день",
$BP500/30*(IFERROR(
_xlfn.LET(_xlpm.VD,
CHOOSE(
{1;2;3;4;5;6;7;8;9;10;11;12;13;14;15;16;17;18},
45658,45659,45660,45661,45662,45663,45664,45665,45711,45724,45778,45779,45785,45786,45820,45821,45965,46022),
_xlfn.LET(_xlpm.DD,
MAX(MIN($AX500,EOMONTH(AZ$15,0))-MAX($AW500,AZ$15),),
_xlfn.IFS(
AND(MONTH($AW500)=MONTH(AZ$15),MONTH($AX500)&lt;&gt;MONTH(AZ$15)),
NETWORKDAYS.INTL($AW500,$AW500+_xlpm.DD,1,_xlpm.VD),
AND(MONTH($AW500)&lt;&gt;MONTH(AZ$15),MONTH($AX500)=MONTH(AZ$15)),
NETWORKDAYS.INTL(($AX500)-_xlpm.DD,$AX500,1,_xlpm.VD),
AND(MONTH($AW500)&lt;MONTH(AZ$15),MONTH($AX500)&gt;MONTH(AZ$15)),
NETWORKDAYS.INTL((EOMONTH(AZ$15-1,1))-_xlpm.DD,EOMONTH(AZ$15-1,1),1,_xlpm.VD),
AND(MONTH($AW500)=MONTH(AZ$15),MONTH($AX500)=MONTH(AZ$15)),
NETWORKDAYS.INTL($AW500,$AX500,1,_xlpm.VD)))),0)),
$DH500="месяц",
$BP500*AZ500,
$DH500="неделя",
$BP500*AZ500/7*(ROUNDUP((DAY(EOMONTH(AZ$15,0)))/4,0))),
0)</f>
        <v/>
      </c>
      <c r="BR500" s="125">
        <f t="array" ref="BR500">
IFERROR(
_xlfn.IFS(
$DH500="день_1",
$BP500*$BL500/($AX500-$AW500+1)*BA500*(DAY(EOMONTH(BA$15,0))),
$DH500="день_2",
$BP500/30*MAX(MIN($AX500,EOMONTH(BA$15,0))-MAX($AW500,BA$15)+1,),
$DH500="раб.день",
$BP500/30*(IFERROR(
_xlfn.LET(_xlpm.VD,
CHOOSE(
{1;2;3;4;5;6;7;8;9;10;11;12;13;14;15;16;17;18},
45658,45659,45660,45661,45662,45663,45664,45665,45711,45724,45778,45779,45785,45786,45820,45821,45965,46022),
_xlfn.LET(_xlpm.DD,
MAX(MIN($AX500,EOMONTH(BA$15,0))-MAX($AW500,BA$15),),
_xlfn.IFS(
AND(MONTH($AW500)=MONTH(BA$15),MONTH($AX500)&lt;&gt;MONTH(BA$15)),
NETWORKDAYS.INTL($AW500,$AW500+_xlpm.DD,1,_xlpm.VD),
AND(MONTH($AW500)&lt;&gt;MONTH(BA$15),MONTH($AX500)=MONTH(BA$15)),
NETWORKDAYS.INTL(($AX500)-_xlpm.DD,$AX500,1,_xlpm.VD),
AND(MONTH($AW500)&lt;MONTH(BA$15),MONTH($AX500)&gt;MONTH(BA$15)),
NETWORKDAYS.INTL((EOMONTH(BA$15-1,1))-_xlpm.DD,EOMONTH(BA$15-1,1),1,_xlpm.VD),
AND(MONTH($AW500)=MONTH(BA$15),MONTH($AX500)=MONTH(BA$15)),
NETWORKDAYS.INTL($AW500,$AX500,1,_xlpm.VD)))),0)),
$DH500="месяц",
$BP500*BA500,
$DH500="неделя",
$BP500*BA500/7*(ROUNDUP((DAY(EOMONTH(BA$15,0)))/4,0))),
0)</f>
        <v/>
      </c>
      <c r="BS500" s="125">
        <f t="array" ref="BS500">
IFERROR(
_xlfn.IFS(
$DH500="день_1",
$BP500*$BL500/($AX500-$AW500+1)*BB500*(DAY(EOMONTH(BB$15,0))),
$DH500="день_2",
$BP500/30*MAX(MIN($AX500,EOMONTH(BB$15,0))-MAX($AW500,BB$15)+1,),
$DH500="раб.день",
$BP500/30*(IFERROR(
_xlfn.LET(_xlpm.VD,
CHOOSE(
{1;2;3;4;5;6;7;8;9;10;11;12;13;14;15;16;17;18},
45658,45659,45660,45661,45662,45663,45664,45665,45711,45724,45778,45779,45785,45786,45820,45821,45965,46022),
_xlfn.LET(_xlpm.DD,
MAX(MIN($AX500,EOMONTH(BB$15,0))-MAX($AW500,BB$15),),
_xlfn.IFS(
AND(MONTH($AW500)=MONTH(BB$15),MONTH($AX500)&lt;&gt;MONTH(BB$15)),
NETWORKDAYS.INTL($AW500,$AW500+_xlpm.DD,1,_xlpm.VD),
AND(MONTH($AW500)&lt;&gt;MONTH(BB$15),MONTH($AX500)=MONTH(BB$15)),
NETWORKDAYS.INTL(($AX500)-_xlpm.DD,$AX500,1,_xlpm.VD),
AND(MONTH($AW500)&lt;MONTH(BB$15),MONTH($AX500)&gt;MONTH(BB$15)),
NETWORKDAYS.INTL((EOMONTH(BB$15-1,1))-_xlpm.DD,EOMONTH(BB$15-1,1),1,_xlpm.VD),
AND(MONTH($AW500)=MONTH(BB$15),MONTH($AX500)=MONTH(BB$15)),
NETWORKDAYS.INTL($AW500,$AX500,1,_xlpm.VD)))),0)),
$DH500="месяц",
$BP500*BB500,
$DH500="неделя",
$BP500*BB500/7*(ROUNDUP((DAY(EOMONTH(BB$15,0)))/4,0))),
0)</f>
        <v/>
      </c>
      <c r="BT500" s="125">
        <f t="array" ref="BT500">
IFERROR(
_xlfn.IFS(
$DH500="день_1",
$BP500*$BL500/($AX500-$AW500+1)*BC500*(DAY(EOMONTH(BC$15,0))),
$DH500="день_2",
$BP500/30*MAX(MIN($AX500,EOMONTH(BC$15,0))-MAX($AW500,BC$15)+1,),
$DH500="раб.день",
$BP500/30*(IFERROR(
_xlfn.LET(_xlpm.VD,
CHOOSE(
{1;2;3;4;5;6;7;8;9;10;11;12;13;14;15;16;17;18},
45658,45659,45660,45661,45662,45663,45664,45665,45711,45724,45778,45779,45785,45786,45820,45821,45965,46022),
_xlfn.LET(_xlpm.DD,
MAX(MIN($AX500,EOMONTH(BC$15,0))-MAX($AW500,BC$15),),
_xlfn.IFS(
AND(MONTH($AW500)=MONTH(BC$15),MONTH($AX500)&lt;&gt;MONTH(BC$15)),
NETWORKDAYS.INTL($AW500,$AW500+_xlpm.DD,1,_xlpm.VD),
AND(MONTH($AW500)&lt;&gt;MONTH(BC$15),MONTH($AX500)=MONTH(BC$15)),
NETWORKDAYS.INTL(($AX500)-_xlpm.DD,$AX500,1,_xlpm.VD),
AND(MONTH($AW500)&lt;MONTH(BC$15),MONTH($AX500)&gt;MONTH(BC$15)),
NETWORKDAYS.INTL((EOMONTH(BC$15-1,1))-_xlpm.DD,EOMONTH(BC$15-1,1),1,_xlpm.VD),
AND(MONTH($AW500)=MONTH(BC$15),MONTH($AX500)=MONTH(BC$15)),
NETWORKDAYS.INTL($AW500,$AX500,1,_xlpm.VD)))),0)),
$DH500="месяц",
$BP500*BC500,
$DH500="неделя",
$BP500*BC500/7*(ROUNDUP((DAY(EOMONTH(BC$15,0)))/4,0))),
0)</f>
        <v/>
      </c>
      <c r="BU500" s="125">
        <f t="array" ref="BU500">
IFERROR(
_xlfn.IFS(
$DH500="день_1",
$BP500*$BL500/($AX500-$AW500+1)*BD500*(DAY(EOMONTH(BD$15,0))),
$DH500="день_2",
$BP500/30*MAX(MIN($AX500,EOMONTH(BD$15,0))-MAX($AW500,BD$15)+1,),
$DH500="раб.день",
$BP500/30*(IFERROR(
_xlfn.LET(_xlpm.VD,
CHOOSE(
{1;2;3;4;5;6;7;8;9;10;11;12;13;14;15;16;17;18},
45658,45659,45660,45661,45662,45663,45664,45665,45711,45724,45778,45779,45785,45786,45820,45821,45965,46022),
_xlfn.LET(_xlpm.DD,
MAX(MIN($AX500,EOMONTH(BD$15,0))-MAX($AW500,BD$15),),
_xlfn.IFS(
AND(MONTH($AW500)=MONTH(BD$15),MONTH($AX500)&lt;&gt;MONTH(BD$15)),
NETWORKDAYS.INTL($AW500,$AW500+_xlpm.DD,1,_xlpm.VD),
AND(MONTH($AW500)&lt;&gt;MONTH(BD$15),MONTH($AX500)=MONTH(BD$15)),
NETWORKDAYS.INTL(($AX500)-_xlpm.DD,$AX500,1,_xlpm.VD),
AND(MONTH($AW500)&lt;MONTH(BD$15),MONTH($AX500)&gt;MONTH(BD$15)),
NETWORKDAYS.INTL((EOMONTH(BD$15-1,1))-_xlpm.DD,EOMONTH(BD$15-1,1),1,_xlpm.VD),
AND(MONTH($AW500)=MONTH(BD$15),MONTH($AX500)=MONTH(BD$15)),
NETWORKDAYS.INTL($AW500,$AX500,1,_xlpm.VD)))),0)),
$DH500="месяц",
$BP500*BD500,
$DH500="неделя",
$BP500*BD500/7*(ROUNDUP((DAY(EOMONTH(BD$15,0)))/4,0))),
0)</f>
        <v/>
      </c>
      <c r="BV500" s="125">
        <f t="array" ref="BV500">
IFERROR(
_xlfn.IFS(
$DH500="день_1",
$BP500*$BL500/($AX500-$AW500+1)*BE500*(DAY(EOMONTH(BE$15,0))),
$DH500="день_2",
$BP500/30*MAX(MIN($AX500,EOMONTH(BE$15,0))-MAX($AW500,BE$15)+1,),
$DH500="раб.день",
$BP500/30*(IFERROR(
_xlfn.LET(_xlpm.VD,
CHOOSE(
{1;2;3;4;5;6;7;8;9;10;11;12;13;14;15;16;17;18},
45658,45659,45660,45661,45662,45663,45664,45665,45711,45724,45778,45779,45785,45786,45820,45821,45965,46022),
_xlfn.LET(_xlpm.DD,
MAX(MIN($AX500,EOMONTH(BE$15,0))-MAX($AW500,BE$15),),
_xlfn.IFS(
AND(MONTH($AW500)=MONTH(BE$15),MONTH($AX500)&lt;&gt;MONTH(BE$15)),
NETWORKDAYS.INTL($AW500,$AW500+_xlpm.DD,1,_xlpm.VD),
AND(MONTH($AW500)&lt;&gt;MONTH(BE$15),MONTH($AX500)=MONTH(BE$15)),
NETWORKDAYS.INTL(($AX500)-_xlpm.DD,$AX500,1,_xlpm.VD),
AND(MONTH($AW500)&lt;MONTH(BE$15),MONTH($AX500)&gt;MONTH(BE$15)),
NETWORKDAYS.INTL((EOMONTH(BE$15-1,1))-_xlpm.DD,EOMONTH(BE$15-1,1),1,_xlpm.VD),
AND(MONTH($AW500)=MONTH(BE$15),MONTH($AX500)=MONTH(BE$15)),
NETWORKDAYS.INTL($AW500,$AX500,1,_xlpm.VD)))),0)),
$DH500="месяц",
$BP500*BE500,
$DH500="неделя",
$BP500*BE500/7*(ROUNDUP((DAY(EOMONTH(BE$15,0)))/4,0))),
0)</f>
        <v/>
      </c>
      <c r="BW500" s="125">
        <f t="array" ref="BW500">
IFERROR(
_xlfn.IFS(
$DH500="день_1",
$BP500*$BL500/($AX500-$AW500+1)*BF500*(DAY(EOMONTH(BF$15,0))),
$DH500="день_2",
$BP500/30*MAX(MIN($AX500,EOMONTH(BF$15,0))-MAX($AW500,BF$15)+1,),
$DH500="раб.день",
$BP500/30*(IFERROR(
_xlfn.LET(_xlpm.VD,
CHOOSE(
{1;2;3;4;5;6;7;8;9;10;11;12;13;14;15;16;17;18},
45658,45659,45660,45661,45662,45663,45664,45665,45711,45724,45778,45779,45785,45786,45820,45821,45965,46022),
_xlfn.LET(_xlpm.DD,
MAX(MIN($AX500,EOMONTH(BF$15,0))-MAX($AW500,BF$15),),
_xlfn.IFS(
AND(MONTH($AW500)=MONTH(BF$15),MONTH($AX500)&lt;&gt;MONTH(BF$15)),
NETWORKDAYS.INTL($AW500,$AW500+_xlpm.DD,1,_xlpm.VD),
AND(MONTH($AW500)&lt;&gt;MONTH(BF$15),MONTH($AX500)=MONTH(BF$15)),
NETWORKDAYS.INTL(($AX500)-_xlpm.DD,$AX500,1,_xlpm.VD),
AND(MONTH($AW500)&lt;MONTH(BF$15),MONTH($AX500)&gt;MONTH(BF$15)),
NETWORKDAYS.INTL((EOMONTH(BF$15-1,1))-_xlpm.DD,EOMONTH(BF$15-1,1),1,_xlpm.VD),
AND(MONTH($AW500)=MONTH(BF$15),MONTH($AX500)=MONTH(BF$15)),
NETWORKDAYS.INTL($AW500,$AX500,1,_xlpm.VD)))),0)),
$DH500="месяц",
$BP500*BF500,
$DH500="неделя",
$BP500*BF500/7*(ROUNDUP((DAY(EOMONTH(BF$15,0)))/4,0))),
0)</f>
        <v/>
      </c>
      <c r="BX500" s="125">
        <f t="array" ref="BX500">
IFERROR(
_xlfn.IFS(
$DH500="день_1",
$BP500*$BL500/($AX500-$AW500+1)*BG500*(DAY(EOMONTH(BG$15,0))),
$DH500="день_2",
$BP500/30*MAX(MIN($AX500,EOMONTH(BG$15,0))-MAX($AW500,BG$15)+1,),
$DH500="раб.день",
$BP500/30*(IFERROR(
_xlfn.LET(_xlpm.VD,
CHOOSE(
{1;2;3;4;5;6;7;8;9;10;11;12;13;14;15;16;17;18},
45658,45659,45660,45661,45662,45663,45664,45665,45711,45724,45778,45779,45785,45786,45820,45821,45965,46022),
_xlfn.LET(_xlpm.DD,
MAX(MIN($AX500,EOMONTH(BG$15,0))-MAX($AW500,BG$15),),
_xlfn.IFS(
AND(MONTH($AW500)=MONTH(BG$15),MONTH($AX500)&lt;&gt;MONTH(BG$15)),
NETWORKDAYS.INTL($AW500,$AW500+_xlpm.DD,1,_xlpm.VD),
AND(MONTH($AW500)&lt;&gt;MONTH(BG$15),MONTH($AX500)=MONTH(BG$15)),
NETWORKDAYS.INTL(($AX500)-_xlpm.DD,$AX500,1,_xlpm.VD),
AND(MONTH($AW500)&lt;MONTH(BG$15),MONTH($AX500)&gt;MONTH(BG$15)),
NETWORKDAYS.INTL((EOMONTH(BG$15-1,1))-_xlpm.DD,EOMONTH(BG$15-1,1),1,_xlpm.VD),
AND(MONTH($AW500)=MONTH(BG$15),MONTH($AX500)=MONTH(BG$15)),
NETWORKDAYS.INTL($AW500,$AX500,1,_xlpm.VD)))),0)),
$DH500="месяц",
$BP500*BG500,
$DH500="неделя",
$BP500*BG500/7*(ROUNDUP((DAY(EOMONTH(BG$15,0)))/4,0))),
0)</f>
        <v/>
      </c>
      <c r="BY500" s="125">
        <f t="array" ref="BY500">
IFERROR(
_xlfn.IFS(
$DH500="день_1",
$BP500*$BL500/($AX500-$AW500+1)*BH500*(DAY(EOMONTH(BH$15,0))),
$DH500="день_2",
$BP500/30*MAX(MIN($AX500,EOMONTH(BH$15,0))-MAX($AW500,BH$15)+1,),
$DH500="раб.день",
$BP500/30*(IFERROR(
_xlfn.LET(_xlpm.VD,
CHOOSE(
{1;2;3;4;5;6;7;8;9;10;11;12;13;14;15;16;17;18},
45658,45659,45660,45661,45662,45663,45664,45665,45711,45724,45778,45779,45785,45786,45820,45821,45965,46022),
_xlfn.LET(_xlpm.DD,
MAX(MIN($AX500,EOMONTH(BH$15,0))-MAX($AW500,BH$15),),
_xlfn.IFS(
AND(MONTH($AW500)=MONTH(BH$15),MONTH($AX500)&lt;&gt;MONTH(BH$15)),
NETWORKDAYS.INTL($AW500,$AW500+_xlpm.DD,1,_xlpm.VD),
AND(MONTH($AW500)&lt;&gt;MONTH(BH$15),MONTH($AX500)=MONTH(BH$15)),
NETWORKDAYS.INTL(($AX500)-_xlpm.DD,$AX500,1,_xlpm.VD),
AND(MONTH($AW500)&lt;MONTH(BH$15),MONTH($AX500)&gt;MONTH(BH$15)),
NETWORKDAYS.INTL((EOMONTH(BH$15-1,1))-_xlpm.DD,EOMONTH(BH$15-1,1),1,_xlpm.VD),
AND(MONTH($AW500)=MONTH(BH$15),MONTH($AX500)=MONTH(BH$15)),
NETWORKDAYS.INTL($AW500,$AX500,1,_xlpm.VD)))),0)),
$DH500="месяц",
$BP500*BH500,
$DH500="неделя",
$BP500*BH500/7*(ROUNDUP((DAY(EOMONTH(BH$15,0)))/4,0))),
0)</f>
        <v/>
      </c>
      <c r="BZ500" s="125">
        <f t="array" ref="BZ500">
IFERROR(
_xlfn.IFS(
$DH500="день_1",
$BP500*$BL500/($AX500-$AW500+1)*BI500*(DAY(EOMONTH(BI$15,0))),
$DH500="день_2",
$BP500/30*MAX(MIN($AX500,EOMONTH(BI$15,0))-MAX($AW500,BI$15)+1,),
$DH500="раб.день",
$BP500/30*(IFERROR(
_xlfn.LET(_xlpm.VD,
CHOOSE(
{1;2;3;4;5;6;7;8;9;10;11;12;13;14;15;16;17;18},
45658,45659,45660,45661,45662,45663,45664,45665,45711,45724,45778,45779,45785,45786,45820,45821,45965,46022),
_xlfn.LET(_xlpm.DD,
MAX(MIN($AX500,EOMONTH(BI$15,0))-MAX($AW500,BI$15),),
_xlfn.IFS(
AND(MONTH($AW500)=MONTH(BI$15),MONTH($AX500)&lt;&gt;MONTH(BI$15)),
NETWORKDAYS.INTL($AW500,$AW500+_xlpm.DD,1,_xlpm.VD),
AND(MONTH($AW500)&lt;&gt;MONTH(BI$15),MONTH($AX500)=MONTH(BI$15)),
NETWORKDAYS.INTL(($AX500)-_xlpm.DD,$AX500,1,_xlpm.VD),
AND(MONTH($AW500)&lt;MONTH(BI$15),MONTH($AX500)&gt;MONTH(BI$15)),
NETWORKDAYS.INTL((EOMONTH(BI$15-1,1))-_xlpm.DD,EOMONTH(BI$15-1,1),1,_xlpm.VD),
AND(MONTH($AW500)=MONTH(BI$15),MONTH($AX500)=MONTH(BI$15)),
NETWORKDAYS.INTL($AW500,$AX500,1,_xlpm.VD)))),0)),
$DH500="месяц",
$BP500*BI500,
$DH500="неделя",
$BP500*BI500/7*(ROUNDUP((DAY(EOMONTH(BI$15,0)))/4,0))),
0)</f>
        <v/>
      </c>
      <c r="CA500" s="125">
        <f t="array" ref="CA500">
IFERROR(
_xlfn.IFS(
$DH500="день_1",
$BP500*$BL500/($AX500-$AW500+1)*BJ500*(DAY(EOMONTH(BJ$15,0))),
$DH500="день_2",
$BP500/30*MAX(MIN($AX500,EOMONTH(BJ$15,0))-MAX($AW500,BJ$15)+1,),
$DH500="раб.день",
$BP500/30*(IFERROR(
_xlfn.LET(_xlpm.VD,
CHOOSE(
{1;2;3;4;5;6;7;8;9;10;11;12;13;14;15;16;17;18},
45658,45659,45660,45661,45662,45663,45664,45665,45711,45724,45778,45779,45785,45786,45820,45821,45965,46022),
_xlfn.LET(_xlpm.DD,
MAX(MIN($AX500,EOMONTH(BJ$15,0))-MAX($AW500,BJ$15),),
_xlfn.IFS(
AND(MONTH($AW500)=MONTH(BJ$15),MONTH($AX500)&lt;&gt;MONTH(BJ$15)),
NETWORKDAYS.INTL($AW500,$AW500+_xlpm.DD,1,_xlpm.VD),
AND(MONTH($AW500)&lt;&gt;MONTH(BJ$15),MONTH($AX500)=MONTH(BJ$15)),
NETWORKDAYS.INTL(($AX500)-_xlpm.DD,$AX500,1,_xlpm.VD),
AND(MONTH($AW500)&lt;MONTH(BJ$15),MONTH($AX500)&gt;MONTH(BJ$15)),
NETWORKDAYS.INTL((EOMONTH(BJ$15-1,1))-_xlpm.DD,EOMONTH(BJ$15-1,1),1,_xlpm.VD),
AND(MONTH($AW500)=MONTH(BJ$15),MONTH($AX500)=MONTH(BJ$15)),
NETWORKDAYS.INTL($AW500,$AX500,1,_xlpm.VD)))),0)),
$DH500="месяц",
$BP500*BJ500,
$DH500="неделя",
$BP500*BJ500/7*(ROUNDUP((DAY(EOMONTH(BJ$15,0)))/4,0))),
0)</f>
        <v/>
      </c>
      <c r="CB500" s="125">
        <f t="array" ref="CB500">
IFERROR(
_xlfn.IFS(
$DH500="день_1",
$BP500*$BL500/($AX500-$AW500+1)*BK500*(DAY(EOMONTH(BK$15,0))),
$DH500="день_2",
$BP500/30*MAX(MIN($AX500,EOMONTH(BK$15,0))-MAX($AW500,BK$15)+1,),
$DH500="раб.день",
$BP500/30*(IFERROR(
_xlfn.LET(_xlpm.VD,
CHOOSE(
{1;2;3;4;5;6;7;8;9;10;11;12;13;14;15;16;17;18},
45658,45659,45660,45661,45662,45663,45664,45665,45711,45724,45778,45779,45785,45786,45820,45821,45965,46022),
_xlfn.LET(_xlpm.DD,
MAX(MIN($AX500,EOMONTH(BK$15,0))-MAX($AW500,BK$15),),
_xlfn.IFS(
AND(MONTH($AW500)=MONTH(BK$15),MONTH($AX500)&lt;&gt;MONTH(BK$15)),
NETWORKDAYS.INTL($AW500,$AW500+_xlpm.DD,1,_xlpm.VD),
AND(MONTH($AW500)&lt;&gt;MONTH(BK$15),MONTH($AX500)=MONTH(BK$15)),
NETWORKDAYS.INTL(($AX500)-_xlpm.DD,$AX500,1,_xlpm.VD),
AND(MONTH($AW500)&lt;MONTH(BK$15),MONTH($AX500)&gt;MONTH(BK$15)),
NETWORKDAYS.INTL((EOMONTH(BK$15-1,1))-_xlpm.DD,EOMONTH(BK$15-1,1),1,_xlpm.VD),
AND(MONTH($AW500)=MONTH(BK$15),MONTH($AX500)=MONTH(BK$15)),
NETWORKDAYS.INTL($AW500,$AX500,1,_xlpm.VD)))),0)),
$DH500="месяц",
$BP500*BK500,
$DH500="неделя",
$BP500*BK500/7*(ROUNDUP((DAY(EOMONTH(BK$15,0)))/4,0))),
0)</f>
        <v/>
      </c>
      <c r="CC500" s="125">
        <f>SUM($BQ500:$CB500)</f>
        <v/>
      </c>
      <c r="CD500" s="126">
        <f>SUM($EH500:$EH500)</f>
        <v/>
      </c>
      <c r="CE500" s="126">
        <f>$CD500*$AB500</f>
        <v/>
      </c>
      <c r="CF500" s="126">
        <f>SUM($EK500:$EK500)</f>
        <v/>
      </c>
      <c r="CG500" s="126">
        <f>$CF500*$AB500</f>
        <v/>
      </c>
      <c r="CH500" s="126">
        <f>SUM($CC500,$CE500,$CG500)</f>
        <v/>
      </c>
      <c r="CI500" s="126">
        <f>$CH500*(1+$CM500)</f>
        <v/>
      </c>
      <c r="CJ500" s="127" t="n">
        <v>0</v>
      </c>
      <c r="CK500" s="126">
        <f>SUM($CH500:$CH500)*(1+$CJ500)</f>
        <v/>
      </c>
      <c r="CL500" s="126">
        <f>SUM($CH500:$CH500)*(1+$CM500)</f>
        <v/>
      </c>
      <c r="CM500" s="59" t="inlineStr">
        <is>
          <t>20%</t>
        </is>
      </c>
      <c r="CN500" s="59" t="n"/>
      <c r="CO500" s="72" t="n"/>
      <c r="CP500" s="59" t="n"/>
      <c r="CQ500" s="73" t="n"/>
      <c r="CR500" s="73" t="n"/>
      <c r="CS500" s="73" t="n"/>
      <c r="CT500" s="72" t="n"/>
      <c r="CU500" s="79" t="inlineStr">
        <is>
          <t> </t>
        </is>
      </c>
      <c r="CV500" s="60" t="n"/>
      <c r="CW500" s="60" t="n"/>
      <c r="CX500" s="60" t="n"/>
      <c r="CY500" s="127">
        <f>IFERROR(($CC500-$EE500)/($EE500/(1-$DQ500)),0)</f>
        <v/>
      </c>
      <c r="CZ500" s="127">
        <f>IFERROR(1-$EI500/($CE500),0)</f>
        <v/>
      </c>
      <c r="DA500" s="127">
        <f>IFERROR(1-$EL500/($CG500),0)</f>
        <v/>
      </c>
      <c r="DB500" s="126">
        <f>ROUND(IFERROR(($CI500/(1+$CM500)-$EN500),0),2)</f>
        <v/>
      </c>
      <c r="DC500" s="128" t="n"/>
      <c r="DD500" s="125" t="n"/>
      <c r="DE500" s="75" t="n">
        <v>0</v>
      </c>
      <c r="DF500" s="128" t="n"/>
      <c r="DG500" s="125">
        <f>IF($DC500=0,0,$DD500*($DC500*100%-$DE500*$DF500))*SUM($AB500:$AB500)</f>
        <v/>
      </c>
      <c r="DH500" s="129" t="inlineStr">
        <is>
          <t>месяц</t>
        </is>
      </c>
      <c r="DI500" s="130">
        <f t="array" ref="DI500">IFERROR(
IF($ES500="LisChannel",
(ROUND(((INDEX({174.625;153.888888888889;130.972222222222},MATCH($AI500,{2;3;4}),0))*$AG500*$AI500),2)),0),0)</f>
        <v/>
      </c>
      <c r="DJ500" s="130">
        <f>
_xlfn.LET(_xlpm.X,
IFERROR(
IF($ES500="НовиковТВ",
(_xlfn.LET(_xlpm.NTV,
_xlfn.LET(_xlpm.MIN,350000,
IF(SUMIFS($DI:$DI,$ES:$ES,"НовиковТВ")&lt;=_xlpm.MIN,
(SUMIFS($DI:$DI,$ES:$ES,"НовиковТВ")/(COUNTIFS($ES:$ES,"НовиковТВ")))*_xlpm.MIN/SUMIFS($DI:$DI,$ES:$ES,"НовиковТВ"),
DI500)),
_xlpm.NTV+$DG500/(1-(1-(_xlpm.NTV)*(1-$DL500)*(1-$DM500)*(1-$DN500)*(1-$DO500)*(1-$DP500)/_xlpm.NTV))))/(1+$EP500),
$DI500+$DG500/(1-(1-($DI500)*(1-$DL500)*(1-$DM500)*(1-$DN500)*(1-$DO500)*(1-$DP500)/$DI500))),
0),
_xlpm.X*(1+$CM500)*(1+$CW500)-_xlpm.X*(1+$CM500)+_xlpm.X)</f>
        <v/>
      </c>
      <c r="DK500" s="125" t="inlineStr">
        <is>
          <t>послед.</t>
        </is>
      </c>
      <c r="DL500" s="63" t="n">
        <v>0</v>
      </c>
      <c r="DM500" s="63" t="n">
        <v>0</v>
      </c>
      <c r="DN500" s="63" t="n">
        <v>0</v>
      </c>
      <c r="DO500" s="63" t="n">
        <v>0</v>
      </c>
      <c r="DP500" s="63" t="n">
        <v>0</v>
      </c>
      <c r="DQ500" s="63">
        <f t="array" ref="DQ500">IFERROR(_xlfn.IFS(
$DK500="послед.",1-(1-$DL500)*(1-$DM500)*(1-$DN500)*(1-$DO500)*(1-$DP500),
$DK500="сумм.",$DL500+$DM500+$DN500+$DO500+$DP500),
0)</f>
        <v/>
      </c>
      <c r="DR500" s="125">
        <f t="array" ref="DR500">
IFERROR(
_xlfn.IFS(
$BL500=0,
0,
$BL500&gt;0,
_xlfn.IFS($DK500="послед.",
$DJ500*(1-$DL500)*(1-$DM500)*(1-$DN500)*(1-$DO500)*(1-$DP500),
$DK500="сумм.",
$DJ500*(1-($DL500+$DM500+$DN500+$DO500+$DP500)))),0)</f>
        <v/>
      </c>
      <c r="DS500" s="125">
        <f t="array" ref="DS500">
IFERROR(_xlfn.IFS(
$DH500="день_1",
$DR500*$BL500/($AX500-$AW500+1)*AZ500*(DAY(EOMONTH(AZ$15,0))),
$DH500="день_2",
$DR500/30*MAX(MIN($AX500,EOMONTH(AZ$15,0))-MAX($AW500,AZ$15)+1,),
$DH500="раб.день",
$DR500/30*(IFERROR(
_xlfn.LET(_xlpm.VD,
CHOOSE(
{1;2;3;4;5;6;7;8;9;10;11;12;13;14;15;16;17;18},
45658,45659,45660,45661,45662,45663,45664,45665,45711,45724,45778,45779,45785,45786,45820,45821,45965,46022),
_xlfn.LET(_xlpm.DD,
MAX(MIN($AX500,EOMONTH(AZ$15,0))-MAX($AW500,AZ$15),),
_xlfn.IFS(
AND(MONTH($AW500)=MONTH(AZ$15),MONTH($AX500)&lt;&gt;MONTH(AZ$15)),
NETWORKDAYS.INTL($AW500,$AW500+_xlpm.DD,1,_xlpm.VD),
AND(MONTH($AW500)&lt;&gt;MONTH(AZ$15),MONTH($AX500)=MONTH(AZ$15)),
NETWORKDAYS.INTL(($AX500)-_xlpm.DD,$AX500,1,_xlpm.VD),
AND(MONTH($AW500)&lt;MONTH(AZ$15),MONTH($AX500)&gt;MONTH(AZ$15)),
NETWORKDAYS.INTL((EOMONTH(AZ$15-1,1))-_xlpm.DD,EOMONTH(AZ$15-1,1),1,_xlpm.VD),
AND(MONTH($AW500)=MONTH(AZ$15),MONTH($AX500)=MONTH(AZ$15)),
NETWORKDAYS.INTL($AW500,$AX500,1,_xlpm.VD)))),0)),
$DH500="месяц",
$DR500*AZ500,
$DH500="неделя",
$DR500*AZ500/7*(ROUNDUP((DAY(EOMONTH(AZ$15,0)))/4,0))),
0)</f>
        <v/>
      </c>
      <c r="DT500" s="125">
        <f t="array" ref="DT500">
IFERROR(_xlfn.IFS(
$DH500="день_1",
$DR500*$BL500/($AX500-$AW500+1)*BA500*(DAY(EOMONTH(BA$15,0))),
$DH500="день_2",
$DR500/30*MAX(MIN($AX500,EOMONTH(BA$15,0))-MAX($AW500,BA$15)+1,),
$DH500="раб.день",
$DR500/30*(IFERROR(
_xlfn.LET(_xlpm.VD,
CHOOSE(
{1;2;3;4;5;6;7;8;9;10;11;12;13;14;15;16;17;18},
45658,45659,45660,45661,45662,45663,45664,45665,45711,45724,45778,45779,45785,45786,45820,45821,45965,46022),
_xlfn.LET(_xlpm.DD,
MAX(MIN($AX500,EOMONTH(BA$15,0))-MAX($AW500,BA$15),),
_xlfn.IFS(
AND(MONTH($AW500)=MONTH(BA$15),MONTH($AX500)&lt;&gt;MONTH(BA$15)),
NETWORKDAYS.INTL($AW500,$AW500+_xlpm.DD,1,_xlpm.VD),
AND(MONTH($AW500)&lt;&gt;MONTH(BA$15),MONTH($AX500)=MONTH(BA$15)),
NETWORKDAYS.INTL(($AX500)-_xlpm.DD,$AX500,1,_xlpm.VD),
AND(MONTH($AW500)&lt;MONTH(BA$15),MONTH($AX500)&gt;MONTH(BA$15)),
NETWORKDAYS.INTL((EOMONTH(BA$15-1,1))-_xlpm.DD,EOMONTH(BA$15-1,1),1,_xlpm.VD),
AND(MONTH($AW500)=MONTH(BA$15),MONTH($AX500)=MONTH(BA$15)),
NETWORKDAYS.INTL($AW500,$AX500,1,_xlpm.VD)))),0)),
$DH500="месяц",
$DR500*BA500,
$DH500="неделя",
$DR500*BA500/7*(ROUNDUP((DAY(EOMONTH(BA$15,0)))/4,0))),
0)</f>
        <v/>
      </c>
      <c r="DU500" s="125">
        <f t="array" ref="DU500">
IFERROR(_xlfn.IFS(
$DH500="день_1",
$DR500*$BL500/($AX500-$AW500+1)*BB500*(DAY(EOMONTH(BB$15,0))),
$DH500="день_2",
$DR500/30*MAX(MIN($AX500,EOMONTH(BB$15,0))-MAX($AW500,BB$15)+1,),
$DH500="раб.день",
$DR500/30*(IFERROR(
_xlfn.LET(_xlpm.VD,
CHOOSE(
{1;2;3;4;5;6;7;8;9;10;11;12;13;14;15;16;17;18},
45658,45659,45660,45661,45662,45663,45664,45665,45711,45724,45778,45779,45785,45786,45820,45821,45965,46022),
_xlfn.LET(_xlpm.DD,
MAX(MIN($AX500,EOMONTH(BB$15,0))-MAX($AW500,BB$15),),
_xlfn.IFS(
AND(MONTH($AW500)=MONTH(BB$15),MONTH($AX500)&lt;&gt;MONTH(BB$15)),
NETWORKDAYS.INTL($AW500,$AW500+_xlpm.DD,1,_xlpm.VD),
AND(MONTH($AW500)&lt;&gt;MONTH(BB$15),MONTH($AX500)=MONTH(BB$15)),
NETWORKDAYS.INTL(($AX500)-_xlpm.DD,$AX500,1,_xlpm.VD),
AND(MONTH($AW500)&lt;MONTH(BB$15),MONTH($AX500)&gt;MONTH(BB$15)),
NETWORKDAYS.INTL((EOMONTH(BB$15-1,1))-_xlpm.DD,EOMONTH(BB$15-1,1),1,_xlpm.VD),
AND(MONTH($AW500)=MONTH(BB$15),MONTH($AX500)=MONTH(BB$15)),
NETWORKDAYS.INTL($AW500,$AX500,1,_xlpm.VD)))),0)),
$DH500="месяц",
$DR500*BB500,
$DH500="неделя",
$DR500*BB500/7*(ROUNDUP((DAY(EOMONTH(BB$15,0)))/4,0))),
0)</f>
        <v/>
      </c>
      <c r="DV500" s="125">
        <f t="array" ref="DV500">
IFERROR(_xlfn.IFS(
$DH500="день_1",
$DR500*$BL500/($AX500-$AW500+1)*BC500*(DAY(EOMONTH(BC$15,0))),
$DH500="день_2",
$DR500/30*MAX(MIN($AX500,EOMONTH(BC$15,0))-MAX($AW500,BC$15)+1,),
$DH500="раб.день",
$DR500/30*(IFERROR(
_xlfn.LET(_xlpm.VD,
CHOOSE(
{1;2;3;4;5;6;7;8;9;10;11;12;13;14;15;16;17;18},
45658,45659,45660,45661,45662,45663,45664,45665,45711,45724,45778,45779,45785,45786,45820,45821,45965,46022),
_xlfn.LET(_xlpm.DD,
MAX(MIN($AX500,EOMONTH(BC$15,0))-MAX($AW500,BC$15),),
_xlfn.IFS(
AND(MONTH($AW500)=MONTH(BC$15),MONTH($AX500)&lt;&gt;MONTH(BC$15)),
NETWORKDAYS.INTL($AW500,$AW500+_xlpm.DD,1,_xlpm.VD),
AND(MONTH($AW500)&lt;&gt;MONTH(BC$15),MONTH($AX500)=MONTH(BC$15)),
NETWORKDAYS.INTL(($AX500)-_xlpm.DD,$AX500,1,_xlpm.VD),
AND(MONTH($AW500)&lt;MONTH(BC$15),MONTH($AX500)&gt;MONTH(BC$15)),
NETWORKDAYS.INTL((EOMONTH(BC$15-1,1))-_xlpm.DD,EOMONTH(BC$15-1,1),1,_xlpm.VD),
AND(MONTH($AW500)=MONTH(BC$15),MONTH($AX500)=MONTH(BC$15)),
NETWORKDAYS.INTL($AW500,$AX500,1,_xlpm.VD)))),0)),
$DH500="месяц",
$DR500*BC500,
$DH500="неделя",
$DR500*BC500/7*(ROUNDUP((DAY(EOMONTH(BC$15,0)))/4,0))),
0)</f>
        <v/>
      </c>
      <c r="DW500" s="125">
        <f t="array" ref="DW500">
IFERROR(_xlfn.IFS(
$DH500="день_1",
$DR500*$BL500/($AX500-$AW500+1)*BD500*(DAY(EOMONTH(BD$15,0))),
$DH500="день_2",
$DR500/30*MAX(MIN($AX500,EOMONTH(BD$15,0))-MAX($AW500,BD$15)+1,),
$DH500="раб.день",
$DR500/30*(IFERROR(
_xlfn.LET(_xlpm.VD,
CHOOSE(
{1;2;3;4;5;6;7;8;9;10;11;12;13;14;15;16;17;18},
45658,45659,45660,45661,45662,45663,45664,45665,45711,45724,45778,45779,45785,45786,45820,45821,45965,46022),
_xlfn.LET(_xlpm.DD,
MAX(MIN($AX500,EOMONTH(BD$15,0))-MAX($AW500,BD$15),),
_xlfn.IFS(
AND(MONTH($AW500)=MONTH(BD$15),MONTH($AX500)&lt;&gt;MONTH(BD$15)),
NETWORKDAYS.INTL($AW500,$AW500+_xlpm.DD,1,_xlpm.VD),
AND(MONTH($AW500)&lt;&gt;MONTH(BD$15),MONTH($AX500)=MONTH(BD$15)),
NETWORKDAYS.INTL(($AX500)-_xlpm.DD,$AX500,1,_xlpm.VD),
AND(MONTH($AW500)&lt;MONTH(BD$15),MONTH($AX500)&gt;MONTH(BD$15)),
NETWORKDAYS.INTL((EOMONTH(BD$15-1,1))-_xlpm.DD,EOMONTH(BD$15-1,1),1,_xlpm.VD),
AND(MONTH($AW500)=MONTH(BD$15),MONTH($AX500)=MONTH(BD$15)),
NETWORKDAYS.INTL($AW500,$AX500,1,_xlpm.VD)))),0)),
$DH500="месяц",
$DR500*BD500,
$DH500="неделя",
$DR500*BD500/7*(ROUNDUP((DAY(EOMONTH(BD$15,0)))/4,0))),
0)</f>
        <v/>
      </c>
      <c r="DX500" s="125">
        <f t="array" ref="DX500">
IFERROR(_xlfn.IFS(
$DH500="день_1",
$DR500*$BL500/($AX500-$AW500+1)*BE500*(DAY(EOMONTH(BE$15,0))),
$DH500="день_2",
$DR500/30*MAX(MIN($AX500,EOMONTH(BE$15,0))-MAX($AW500,BE$15)+1,),
$DH500="раб.день",
$DR500/30*(IFERROR(
_xlfn.LET(_xlpm.VD,
CHOOSE(
{1;2;3;4;5;6;7;8;9;10;11;12;13;14;15;16;17;18},
45658,45659,45660,45661,45662,45663,45664,45665,45711,45724,45778,45779,45785,45786,45820,45821,45965,46022),
_xlfn.LET(_xlpm.DD,
MAX(MIN($AX500,EOMONTH(BE$15,0))-MAX($AW500,BE$15),),
_xlfn.IFS(
AND(MONTH($AW500)=MONTH(BE$15),MONTH($AX500)&lt;&gt;MONTH(BE$15)),
NETWORKDAYS.INTL($AW500,$AW500+_xlpm.DD,1,_xlpm.VD),
AND(MONTH($AW500)&lt;&gt;MONTH(BE$15),MONTH($AX500)=MONTH(BE$15)),
NETWORKDAYS.INTL(($AX500)-_xlpm.DD,$AX500,1,_xlpm.VD),
AND(MONTH($AW500)&lt;MONTH(BE$15),MONTH($AX500)&gt;MONTH(BE$15)),
NETWORKDAYS.INTL((EOMONTH(BE$15-1,1))-_xlpm.DD,EOMONTH(BE$15-1,1),1,_xlpm.VD),
AND(MONTH($AW500)=MONTH(BE$15),MONTH($AX500)=MONTH(BE$15)),
NETWORKDAYS.INTL($AW500,$AX500,1,_xlpm.VD)))),0)),
$DH500="месяц",
$DR500*BE500,
$DH500="неделя",
$DR500*BE500/7*(ROUNDUP((DAY(EOMONTH(BE$15,0)))/4,0))),
0)</f>
        <v/>
      </c>
      <c r="DY500" s="125">
        <f t="array" ref="DY500">
IFERROR(_xlfn.IFS(
$DH500="день_1",
$DR500*$BL500/($AX500-$AW500+1)*BF500*(DAY(EOMONTH(BF$15,0))),
$DH500="день_2",
$DR500/30*MAX(MIN($AX500,EOMONTH(BF$15,0))-MAX($AW500,BF$15)+1,),
$DH500="раб.день",
$DR500/30*(IFERROR(
_xlfn.LET(_xlpm.VD,
CHOOSE(
{1;2;3;4;5;6;7;8;9;10;11;12;13;14;15;16;17;18},
45658,45659,45660,45661,45662,45663,45664,45665,45711,45724,45778,45779,45785,45786,45820,45821,45965,46022),
_xlfn.LET(_xlpm.DD,
MAX(MIN($AX500,EOMONTH(BF$15,0))-MAX($AW500,BF$15),),
_xlfn.IFS(
AND(MONTH($AW500)=MONTH(BF$15),MONTH($AX500)&lt;&gt;MONTH(BF$15)),
NETWORKDAYS.INTL($AW500,$AW500+_xlpm.DD,1,_xlpm.VD),
AND(MONTH($AW500)&lt;&gt;MONTH(BF$15),MONTH($AX500)=MONTH(BF$15)),
NETWORKDAYS.INTL(($AX500)-_xlpm.DD,$AX500,1,_xlpm.VD),
AND(MONTH($AW500)&lt;MONTH(BF$15),MONTH($AX500)&gt;MONTH(BF$15)),
NETWORKDAYS.INTL((EOMONTH(BF$15-1,1))-_xlpm.DD,EOMONTH(BF$15-1,1),1,_xlpm.VD),
AND(MONTH($AW500)=MONTH(BF$15),MONTH($AX500)=MONTH(BF$15)),
NETWORKDAYS.INTL($AW500,$AX500,1,_xlpm.VD)))),0)),
$DH500="месяц",
$DR500*BF500,
$DH500="неделя",
$DR500*BF500/7*(ROUNDUP((DAY(EOMONTH(BF$15,0)))/4,0))),
0)</f>
        <v/>
      </c>
      <c r="DZ500" s="125">
        <f t="array" ref="DZ500">
IFERROR(_xlfn.IFS(
$DH500="день_1",
$DR500*$BL500/($AX500-$AW500+1)*BG500*(DAY(EOMONTH(BG$15,0))),
$DH500="день_2",
$DR500/30*MAX(MIN($AX500,EOMONTH(BG$15,0))-MAX($AW500,BG$15)+1,),
$DH500="раб.день",
$DR500/30*(IFERROR(
_xlfn.LET(_xlpm.VD,
CHOOSE(
{1;2;3;4;5;6;7;8;9;10;11;12;13;14;15;16;17;18},
45658,45659,45660,45661,45662,45663,45664,45665,45711,45724,45778,45779,45785,45786,45820,45821,45965,46022),
_xlfn.LET(_xlpm.DD,
MAX(MIN($AX500,EOMONTH(BG$15,0))-MAX($AW500,BG$15),),
_xlfn.IFS(
AND(MONTH($AW500)=MONTH(BG$15),MONTH($AX500)&lt;&gt;MONTH(BG$15)),
NETWORKDAYS.INTL($AW500,$AW500+_xlpm.DD,1,_xlpm.VD),
AND(MONTH($AW500)&lt;&gt;MONTH(BG$15),MONTH($AX500)=MONTH(BG$15)),
NETWORKDAYS.INTL(($AX500)-_xlpm.DD,$AX500,1,_xlpm.VD),
AND(MONTH($AW500)&lt;MONTH(BG$15),MONTH($AX500)&gt;MONTH(BG$15)),
NETWORKDAYS.INTL((EOMONTH(BG$15-1,1))-_xlpm.DD,EOMONTH(BG$15-1,1),1,_xlpm.VD),
AND(MONTH($AW500)=MONTH(BG$15),MONTH($AX500)=MONTH(BG$15)),
NETWORKDAYS.INTL($AW500,$AX500,1,_xlpm.VD)))),0)),
$DH500="месяц",
$DR500*BG500,
$DH500="неделя",
$DR500*BG500/7*(ROUNDUP((DAY(EOMONTH(BG$15,0)))/4,0))),
0)</f>
        <v/>
      </c>
      <c r="EA500" s="125">
        <f t="array" ref="EA500">
IFERROR(_xlfn.IFS(
$DH500="день_1",
$DR500*$BL500/($AX500-$AW500+1)*BH500*(DAY(EOMONTH(BH$15,0))),
$DH500="день_2",
$DR500/30*MAX(MIN($AX500,EOMONTH(BH$15,0))-MAX($AW500,BH$15)+1,),
$DH500="раб.день",
$DR500/30*(IFERROR(
_xlfn.LET(_xlpm.VD,
CHOOSE(
{1;2;3;4;5;6;7;8;9;10;11;12;13;14;15;16;17;18},
45658,45659,45660,45661,45662,45663,45664,45665,45711,45724,45778,45779,45785,45786,45820,45821,45965,46022),
_xlfn.LET(_xlpm.DD,
MAX(MIN($AX500,EOMONTH(BH$15,0))-MAX($AW500,BH$15),),
_xlfn.IFS(
AND(MONTH($AW500)=MONTH(BH$15),MONTH($AX500)&lt;&gt;MONTH(BH$15)),
NETWORKDAYS.INTL($AW500,$AW500+_xlpm.DD,1,_xlpm.VD),
AND(MONTH($AW500)&lt;&gt;MONTH(BH$15),MONTH($AX500)=MONTH(BH$15)),
NETWORKDAYS.INTL(($AX500)-_xlpm.DD,$AX500,1,_xlpm.VD),
AND(MONTH($AW500)&lt;MONTH(BH$15),MONTH($AX500)&gt;MONTH(BH$15)),
NETWORKDAYS.INTL((EOMONTH(BH$15-1,1))-_xlpm.DD,EOMONTH(BH$15-1,1),1,_xlpm.VD),
AND(MONTH($AW500)=MONTH(BH$15),MONTH($AX500)=MONTH(BH$15)),
NETWORKDAYS.INTL($AW500,$AX500,1,_xlpm.VD)))),0)),
$DH500="месяц",
$DR500*BH500,
$DH500="неделя",
$DR500*BH500/7*(ROUNDUP((DAY(EOMONTH(BH$15,0)))/4,0))),
0)</f>
        <v/>
      </c>
      <c r="EB500" s="125">
        <f t="array" ref="EB500">
IFERROR(_xlfn.IFS(
$DH500="день_1",
$DR500*$BL500/($AX500-$AW500+1)*BI500*(DAY(EOMONTH(BI$15,0))),
$DH500="день_2",
$DR500/30*MAX(MIN($AX500,EOMONTH(BI$15,0))-MAX($AW500,BI$15)+1,),
$DH500="раб.день",
$DR500/30*(IFERROR(
_xlfn.LET(_xlpm.VD,
CHOOSE(
{1;2;3;4;5;6;7;8;9;10;11;12;13;14;15;16;17;18},
45658,45659,45660,45661,45662,45663,45664,45665,45711,45724,45778,45779,45785,45786,45820,45821,45965,46022),
_xlfn.LET(_xlpm.DD,
MAX(MIN($AX500,EOMONTH(BI$15,0))-MAX($AW500,BI$15),),
_xlfn.IFS(
AND(MONTH($AW500)=MONTH(BI$15),MONTH($AX500)&lt;&gt;MONTH(BI$15)),
NETWORKDAYS.INTL($AW500,$AW500+_xlpm.DD,1,_xlpm.VD),
AND(MONTH($AW500)&lt;&gt;MONTH(BI$15),MONTH($AX500)=MONTH(BI$15)),
NETWORKDAYS.INTL(($AX500)-_xlpm.DD,$AX500,1,_xlpm.VD),
AND(MONTH($AW500)&lt;MONTH(BI$15),MONTH($AX500)&gt;MONTH(BI$15)),
NETWORKDAYS.INTL((EOMONTH(BI$15-1,1))-_xlpm.DD,EOMONTH(BI$15-1,1),1,_xlpm.VD),
AND(MONTH($AW500)=MONTH(BI$15),MONTH($AX500)=MONTH(BI$15)),
NETWORKDAYS.INTL($AW500,$AX500,1,_xlpm.VD)))),0)),
$DH500="месяц",
$DR500*BI500,
$DH500="неделя",
$DR500*BI500/7*(ROUNDUP((DAY(EOMONTH(BI$15,0)))/4,0))),
0)</f>
        <v/>
      </c>
      <c r="EC500" s="125">
        <f t="array" ref="EC500">
IFERROR(_xlfn.IFS(
$DH500="день_1",
$DR500*$BL500/($AX500-$AW500+1)*BJ500*(DAY(EOMONTH(BJ$15,0))),
$DH500="день_2",
$DR500/30*MAX(MIN($AX500,EOMONTH(BJ$15,0))-MAX($AW500,BJ$15)+1,),
$DH500="раб.день",
$DR500/30*(IFERROR(
_xlfn.LET(_xlpm.VD,
CHOOSE(
{1;2;3;4;5;6;7;8;9;10;11;12;13;14;15;16;17;18},
45658,45659,45660,45661,45662,45663,45664,45665,45711,45724,45778,45779,45785,45786,45820,45821,45965,46022),
_xlfn.LET(_xlpm.DD,
MAX(MIN($AX500,EOMONTH(BJ$15,0))-MAX($AW500,BJ$15),),
_xlfn.IFS(
AND(MONTH($AW500)=MONTH(BJ$15),MONTH($AX500)&lt;&gt;MONTH(BJ$15)),
NETWORKDAYS.INTL($AW500,$AW500+_xlpm.DD,1,_xlpm.VD),
AND(MONTH($AW500)&lt;&gt;MONTH(BJ$15),MONTH($AX500)=MONTH(BJ$15)),
NETWORKDAYS.INTL(($AX500)-_xlpm.DD,$AX500,1,_xlpm.VD),
AND(MONTH($AW500)&lt;MONTH(BJ$15),MONTH($AX500)&gt;MONTH(BJ$15)),
NETWORKDAYS.INTL((EOMONTH(BJ$15-1,1))-_xlpm.DD,EOMONTH(BJ$15-1,1),1,_xlpm.VD),
AND(MONTH($AW500)=MONTH(BJ$15),MONTH($AX500)=MONTH(BJ$15)),
NETWORKDAYS.INTL($AW500,$AX500,1,_xlpm.VD)))),0)),
$DH500="месяц",
$DR500*BJ500,
$DH500="неделя",
$DR500*BJ500/7*(ROUNDUP((DAY(EOMONTH(BJ$15,0)))/4,0))),
0)</f>
        <v/>
      </c>
      <c r="ED500" s="125">
        <f t="array" ref="ED500">
IFERROR(_xlfn.IFS(
$DH500="день_1",
$DR500*$BL500/($AX500-$AW500+1)*BK500*(DAY(EOMONTH(BK$15,0))),
$DH500="день_2",
$DR500/30*MAX(MIN($AX500,EOMONTH(BK$15,0))-MAX($AW500,BK$15)+1,),
$DH500="раб.день",
$DR500/30*(IFERROR(
_xlfn.LET(_xlpm.VD,
CHOOSE(
{1;2;3;4;5;6;7;8;9;10;11;12;13;14;15;16;17;18},
45658,45659,45660,45661,45662,45663,45664,45665,45711,45724,45778,45779,45785,45786,45820,45821,45965,46022),
_xlfn.LET(_xlpm.DD,
MAX(MIN($AX500,EOMONTH(BK$15,0))-MAX($AW500,BK$15),),
_xlfn.IFS(
AND(MONTH($AW500)=MONTH(BK$15),MONTH($AX500)&lt;&gt;MONTH(BK$15)),
NETWORKDAYS.INTL($AW500,$AW500+_xlpm.DD,1,_xlpm.VD),
AND(MONTH($AW500)&lt;&gt;MONTH(BK$15),MONTH($AX500)=MONTH(BK$15)),
NETWORKDAYS.INTL(($AX500)-_xlpm.DD,$AX500,1,_xlpm.VD),
AND(MONTH($AW500)&lt;MONTH(BK$15),MONTH($AX500)&gt;MONTH(BK$15)),
NETWORKDAYS.INTL((EOMONTH(BK$15-1,1))-_xlpm.DD,EOMONTH(BK$15-1,1),1,_xlpm.VD),
AND(MONTH($AW500)=MONTH(BK$15),MONTH($AX500)=MONTH(BK$15)),
NETWORKDAYS.INTL($AW500,$AX500,1,_xlpm.VD)))),0)),
$DH500="месяц",
$DR500*BK500,
$DH500="неделя",
$DR500*BK500/7*(ROUNDUP((DAY(EOMONTH(BK$15,0)))/4,0))),
0)</f>
        <v/>
      </c>
      <c r="EE500" s="125">
        <f>SUM($DS500,$DT500,$DU500,$DV500,$DW500,$DX500,$DY500,$DZ500,$EA500,$EB500,$EC500,$ED500)</f>
        <v/>
      </c>
      <c r="EF500" s="125">
        <f>IFERROR(ROUND($EE500*(1+$EP500),2),0)</f>
        <v/>
      </c>
      <c r="EG500" s="128" t="n">
        <v>1</v>
      </c>
      <c r="EH500" s="126" t="n">
        <v>0</v>
      </c>
      <c r="EI500" s="126">
        <f>ROUND(SUM($EH500:$EH500)*SUM($AB500:$AB500)*$EG500,2)</f>
        <v/>
      </c>
      <c r="EJ500" s="126">
        <f>ROUND($EI500*(1+$EP500),2)</f>
        <v/>
      </c>
      <c r="EK500" s="126" t="n">
        <v>0</v>
      </c>
      <c r="EL500" s="126">
        <f>ROUND(SUM($EK500:$EK500)*SUM($AB500:$AB500)*$EG500,2)</f>
        <v/>
      </c>
      <c r="EM500" s="126">
        <f>ROUND($EL500*(1+$EP500),2)</f>
        <v/>
      </c>
      <c r="EN500" s="126">
        <f>SUM($EE500,$EI500,$EL500)</f>
        <v/>
      </c>
      <c r="EO500" s="126">
        <f>SUM($EF500,$EJ500,$EM500)</f>
        <v/>
      </c>
      <c r="EP500" s="59" t="inlineStr">
        <is>
          <t>20%</t>
        </is>
      </c>
      <c r="EQ500" s="59" t="n"/>
      <c r="ER500" s="60">
        <f t="array" ref="ER500">IFERROR(
INDEX(CHOOSE(
{1,2,3,4,5,6,7,8,9,10,11,12,13,14,15,16},
"постоплата 30 календарных дней, после РК, помесячно","постоплата 40 календарных дней, после РК, помесячно","постоплата 30 календарных дней, после РК, помесячно","уточняется","постоплата 30 календарных дней, после РК, помесячно","уточняется","постоплата 30 календарных дней, после РК, помесячно","постоплата не позднее 25 числа месяца размещения","нет данных","постоплата 20 календарных дней, после РК, помесячно","постоплата 30 календарных дней, после РК, помесячно","постоплата 30 календарных дней, после РК, помесячно","100% предоплата, в срок не позднее, чем за 5 календарных дней до старта РК, или по договоренности","уточняется","уточняется"),
MATCH(ES500,
{"AMS";"RussOutdoor";"HD Outdoor";"Ingroup";"IQ";"Ledproduction";"LisChannel";"Logic";"Media-PPL";"NovikovTV | НовиковТВ";"SMA";"SOK";"КрокусТВ | CrocusTV | IndoorTV";"Сити";"ТЯК Москва"},
0)),"")</f>
        <v/>
      </c>
      <c r="ES500" s="60" t="n"/>
      <c r="ET500" s="60">
        <f t="array" ref="ET500">IFERROR(
INDEX(CHOOSE(
{1,2,3,4,5,6,7,8,9,10,11,12,13,14,15,16},
"АО АМС Групп","ООО Русс Аутдор","ООО Эйч Ди Аутдор","ООО ИНГРУП","ООО АЙ-КЬЮ ИНТЕРНЕШНЛ","ООО Объединенные Технологии","ООО ФОКС МЕДИА ГРУПП","ООО ЛОДЖИК","ООО Мир рекламы Принт","ООО ПЕЙПЕРФУД ПАБЛИШИНГ","ООО СпортМедиаГрупп","ИП ГОЛОВИН ДМИТРИЙ СЕРГЕЕВИЧ","ООО Международный индор оператор","ПАО СИТИ","ООО ТЦ Москва"),
MATCH(ES500,
{"AMS";"RussOutdoor";"HD Outdoor";"Ingroup";"IQ";"Ledproduction";"LisChannel";"Logic";"Media-PPL";"NovikovTV | НовиковТВ";"SMA";"SOK";"КрокусТВ | CrocusTV | IndoorTV";"Сити";"ТЯК Москва"},
0)),"")</f>
        <v/>
      </c>
      <c r="EU500" s="60" t="n"/>
      <c r="EV500" s="60" t="n"/>
      <c r="EX500" s="110">
        <f t="array" ref="EX500">
($AR500/30
+N("ТРАФИК ПЛОЩАДКИ"))*
(IFERROR(
_xlfn.LET(
_xlpm.GPR,
HLOOKUP($L500,
{"Продуктовая сеть","торговый-центр","Бизнес центр","Аэропорт","Аптека","АЗС","ЛПУ","ЖД вокзал","ВУЗ","Школа","ЖК","HoReCa","Фитнес","Метро";15,120,30,60,15,15,15,150,15,15,30,30,30,60;180,300,0,0,300,0,0,0,0,0,0,0,0,0;300,300,0,0,300,300,0,300,0,0,0,0,0,0;0,600,120,0,0,0,0,0,60,0,0,0,0,0;60,300,30,60,0,0,60,60,60,60,60,60,60,0;0,300,0,0,0,0,0,0,30,30,0,0,0,0;0,120,0,0,0,0,0,0,30,30,0,0,0,0;0,120,0,600,0,0,0,600,0,0,0,0,0,0;0,180,0,0,0,0,0,0,30,30,0,0,0,0;0,600,0,0,0,0,0,600,600,600,0,3600,0,0;0,600,0,0,0,0,0,0,0,0,0,0,0,0;0,120,0,0,0,0,60,60,60,60,0,60,60,0;0,240,120,0,0,0,0,0,120,0,120,0,0,0;0,0,0,0,0,0,0,0,60,0,0,0,0,0;0,0,0,0,0,0,0,0,60,0,0,0,0,0;0,0,0,0,0,0,360,0,0,0,0,0,360,0;0,0,0,0,0,0,600,0,0,0,0,0,0,0;0,0,0,0,0,0,0,120,0,0,0,0,0,0;0,0,0,0,0,0,0,600,0,0,0,0,0,120;0,300,0,0,0,0,0,480,0,0,0,0,0,0;0,0,0,0,0,0,0,0,0,0,0,0,600,0;0,0,0,0,0,0,0,0,0,0,0,0,1800,0;0,120,0,600,0,0,0,600,0,0,0,0,0,0;0,120,0,540,0,0,0,0,0,0,0,0,0,0;0,0,0,540,0,0,0,0,0,0,0,0,0,0;0,0,0,480,0,0,0,0,0,0,0,0,0,0;0,0,0,600,0,0,0,0,0,0,0,0,0,0;0,0,0,480,0,0,0,0,0,0,0,0,0,0;60,300,60,60,60,60,60,60,60,60,60,60,60,0;0,1200,600,600,0,0,0,600,0,0,0,0,0,0;0,0,0,0,0,0,0,0,0,0,0,0,0,360;0,120,120,60,0,0,60,0,0,0,120,0,0,0;0,0,0,0,0,0,0,600,0,0,0,0,0,120},
(MATCH($T500,
{"входная группа";"отдел";"касса";"атриум";"галерея";"коридор";"эскалатор";"траволатор";"лестница";"фудкорт";"детская игровая комната";"сан.узел";"лифтовой холл";"гардероб";"расписание занятий";"регистратура";"кабинет специалиста";"камера хранения";"платформа";"торговая зона";"раздевалка";"тренажерный зал";"зал ожидания";"регистрация";"паспортный контроль";"duty free";"накопитель";"выдача багажа";"парковка";"межэтажное перекрытие";"вагон";"лифт";"перрон"},
0)+1),FALSE),
IF($Q500="цифровой",_xlpm.GPR/$AG500,_xlpm.GPR/60)),
0)
+N("DWELL TIME"))*
(IF($AB500=0,0,IF($AB500=1,0.3,IF($AB500=2,0.5,IF($AB500&gt;2,1))))
+N("КОЭФФИЦИЕНТ ЛОКАЦИИ"))*
(IFERROR(
_xlfn.LET(
_xlpm.MI,
{"воблер";"чековая лента";"монетница";"разделитель";"стикер";"каталог";"шелфтокер";"шелфбаннер";"движущаяся лента";"тележка";"газетный стенд";"экран";"короб световой";"лифт";"дверь";"окно";"топпер";"нестандартная конструкция";"колонна";"3D конструкция";"эскалаторы";"флаг";"куб";"LCD";"LED";"LED куб";"3D куб";"digital куб";"пилон";"roll up";"roll-up";"ролл ап";"ролл-ап";"витрина";"лайтбокс";"короб световой";"кристалайт";"короб несветовой";"рамка";"лестница";"шахта лифта";"навигация";"навигация интерактивная";"ограждение елки";"поверхность";"призматрон";"стелла";"клик-рамка";"телетрап";"ступени лестницы";"подступь лестницы";"тейбл-тент";"цифровой тейбл-тент";"брандмауэр"},
(((INDEX(
{0.01;0.03;0.06;0.1;0.2;0.3;0.4;0.5;0.6;0.7;0.8;0.9;1},
MATCH(SUMPRODUCT(--((
_xlfn.IFS($AC500="да",1.2,$AC500="нет",1)*
_xlfn.IFS($AD500="да",1.2,$AD500="нет",1)*
IF(R500="статический",1,1.2)*
$X500*
INDEX(
{1.2;1;1.2;1.2;1;1.2;1.2;1.2;1.2;1.2;1.2;1;1.2;1.2;1.2;1.2;1;1;1.2;1.2;1.2;1;1;1;1;1.2;1.2;1.2;1.2;1;1;1;1;1.2;1.2;1.2;1.2;1.2;1.2;1.2;1.2;1;1;1.2;1;1;1;1;1.5;1;1;1.5;1.5;1.2},
MATCH($Q500,_xlpm.MI,0)))&gt;{0.02;0.04;0.06;0.1;0.2;0.4;0.6;0.8;1;2;4;6})),
{0;1;2;3;4;5;6;7;8;9;10;11;12},
0)))
+N("КОЭФФИЦИЕНТ КОНТАКТА"))))*
(_xlfn.IFS($X500&lt;0.1,$X500/1000,$X500&gt;25,5.2,AND($X500&gt;=0.1,$X500&lt;=25),(($X500*2+0.1)/10)*($X500/10)))*
IFERROR((_xlfn.LET(
_xlpm.MA,
{0;0.8;0.85;0.9;0.95;1},
_xlpm.MAA,
{0;1;2;3;4;5},
INDEX(_xlpm.MA,MATCH(SUMPRODUCT(--((IF(ROUND(_xlpm.MAA,1)&gt;5,5,ROUND($AB500,1)))&gt;{0;1;2;3;4;5})),_xlpm.MAA,0)))
+N("КОЭФФИЦИЕНТ КОЛ-ВО КОНСТРУКЦИЙ")),1)*
$AB500,0))*
(IF($Q500="цифровой",$AG500/15*$AI500,1)
+N("ДЛЯ ЦИФРЫ"))</f>
        <v/>
      </c>
      <c r="EY500" s="110">
        <f>IFERROR(EX500*AY500,0)</f>
        <v/>
      </c>
      <c r="EZ500" s="131">
        <f>IFERROR(DP500/EY500*1000,0)</f>
        <v/>
      </c>
      <c r="FA500" s="112">
        <f>IFERROR(FC500/FB500,0)</f>
        <v/>
      </c>
      <c r="FB500" s="112">
        <f>IFERROR((FC500/(EY500/FF500*#REF!))*0.825,0)</f>
        <v/>
      </c>
      <c r="FC500" s="112">
        <f>IFERROR(((EX500*30/AR500)*100)/30,0)</f>
        <v/>
      </c>
      <c r="FD500" s="112">
        <f>IFERROR(EY500/G500*100%,0)</f>
        <v/>
      </c>
      <c r="FE500" s="112">
        <f>IFERROR(FD500/FC500*100%,0)</f>
        <v/>
      </c>
      <c r="FF500" s="110">
        <f>IFERROR(AR500/30*AY500,0)</f>
        <v/>
      </c>
    </row>
  </sheetData>
  <autoFilter ref="A15:EV22"/>
  <conditionalFormatting sqref="F8">
    <cfRule type="cellIs" priority="8434" operator="equal" dxfId="0">
      <formula>"выкл"</formula>
    </cfRule>
    <cfRule type="cellIs" priority="8435" operator="equal" dxfId="2">
      <formula>"вкл"</formula>
    </cfRule>
  </conditionalFormatting>
  <conditionalFormatting sqref="A16:AY500 BL16:BL500 BN16:BP500 CC16:CT500 CY16:DH500 DK16:DR500 EE16:EV500">
    <cfRule type="expression" priority="1221" dxfId="2">
      <formula>AND(ROW(A16)=CELL("строка"),$F$8="вкл")</formula>
    </cfRule>
    <cfRule type="containsBlanks" priority="1234" dxfId="0">
      <formula>LEN(TRIM(A16))=0</formula>
    </cfRule>
  </conditionalFormatting>
  <conditionalFormatting sqref="BL16:BL500">
    <cfRule type="cellIs" priority="1231" operator="greaterThan" dxfId="6">
      <formula>0</formula>
    </cfRule>
    <cfRule type="cellIs" priority="1232" operator="equal" dxfId="5">
      <formula>0</formula>
    </cfRule>
  </conditionalFormatting>
  <conditionalFormatting sqref="DB16:DB500">
    <cfRule type="cellIs" priority="1225" operator="greaterThan" dxfId="6">
      <formula>0</formula>
    </cfRule>
    <cfRule type="cellIs" priority="1226" operator="equal" dxfId="5">
      <formula>0</formula>
    </cfRule>
    <cfRule type="cellIs" priority="1227" operator="lessThan" dxfId="5">
      <formula>0</formula>
    </cfRule>
  </conditionalFormatting>
  <conditionalFormatting sqref="AY9 BO16:BO500 DS9:ED9">
    <cfRule type="cellIs" priority="1224" operator="lessThan" dxfId="5">
      <formula>0</formula>
    </cfRule>
  </conditionalFormatting>
  <conditionalFormatting sqref="CY16:DA27">
    <cfRule type="cellIs" priority="1222" operator="greaterThan" dxfId="6">
      <formula>0</formula>
    </cfRule>
    <cfRule type="cellIs" priority="1223" operator="lessThan" dxfId="5">
      <formula>0</formula>
    </cfRule>
    <cfRule type="cellIs" priority="1233" operator="equal" dxfId="5">
      <formula>0</formula>
    </cfRule>
  </conditionalFormatting>
  <conditionalFormatting sqref="EH16:EH500 EK16:EK500">
    <cfRule type="containsText" priority="1219" operator="containsText" dxfId="58" text="под запрос">
      <formula>NOT(ISERROR(SEARCH("под запрос",EH16)))</formula>
    </cfRule>
  </conditionalFormatting>
  <conditionalFormatting sqref="CY16:DB27">
    <cfRule type="expression" priority="8437" dxfId="2">
      <formula>AND(ROW(CV16)=CELL("строка"),$F$8="вкл")</formula>
    </cfRule>
  </conditionalFormatting>
  <conditionalFormatting sqref="BM16:BM500">
    <cfRule type="containsText" priority="251" operator="containsText" dxfId="56" text="пакет">
      <formula>NOT(ISERROR(SEARCH("пакет",BM16)))</formula>
    </cfRule>
    <cfRule type="expression" priority="252" dxfId="2">
      <formula>AND(ROW(BM16)=CELL("строка"),$F$8="вкл")</formula>
    </cfRule>
    <cfRule type="containsBlanks" priority="253" dxfId="0">
      <formula>LEN(TRIM(BM16))=0</formula>
    </cfRule>
  </conditionalFormatting>
  <conditionalFormatting sqref="ER16:ER500 EU16:EV500">
    <cfRule type="containsText" priority="238" operator="containsText" dxfId="53" text="!!!ВАЖНО">
      <formula>NOT(ISERROR(SEARCH("!!!ВАЖНО",ER16)))</formula>
    </cfRule>
  </conditionalFormatting>
  <conditionalFormatting sqref="CV16:CX27">
    <cfRule type="containsText" priority="239" operator="containsText" dxfId="14" text="резерв">
      <formula>NOT(ISERROR(SEARCH("резерв",CV16)))</formula>
    </cfRule>
    <cfRule type="containsText" priority="240" operator="containsText" dxfId="13" text="снят">
      <formula>NOT(ISERROR(SEARCH("снят",CV16)))</formula>
    </cfRule>
    <cfRule type="expression" priority="241" dxfId="2">
      <formula>AND(ROW(CV16)=CELL("строка"),$F$8="вкл")</formula>
    </cfRule>
    <cfRule type="containsBlanks" priority="242" dxfId="0">
      <formula>LEN(TRIM(CV16))=0</formula>
    </cfRule>
  </conditionalFormatting>
  <conditionalFormatting sqref="DI16:DJ27">
    <cfRule type="expression" priority="49" dxfId="2">
      <formula>AND(ROW(DI16)=CELL("строка"),$F$8="вкл")</formula>
    </cfRule>
    <cfRule type="containsBlanks" priority="50" dxfId="0">
      <formula>LEN(TRIM(DI16))=0</formula>
    </cfRule>
  </conditionalFormatting>
  <conditionalFormatting sqref="AZ16:BK27">
    <cfRule type="expression" priority="45" dxfId="2">
      <formula>AND(ROW(AZ16)=CELL("строка"),$F$8="вкл")</formula>
    </cfRule>
    <cfRule type="containsBlanks" priority="48" dxfId="0">
      <formula>LEN(TRIM(AZ16))=0</formula>
    </cfRule>
    <cfRule type="cellIs" priority="46" operator="greaterThan" dxfId="6">
      <formula>0</formula>
    </cfRule>
    <cfRule type="cellIs" priority="47" operator="equal" dxfId="5">
      <formula>0</formula>
    </cfRule>
  </conditionalFormatting>
  <conditionalFormatting sqref="DS16:ED27">
    <cfRule type="expression" priority="43" dxfId="2">
      <formula>AND(ROW(DS16)=CELL("строка"),$F$8="вкл")</formula>
    </cfRule>
    <cfRule type="containsBlanks" priority="44" dxfId="0">
      <formula>LEN(TRIM(DS16))=0</formula>
    </cfRule>
  </conditionalFormatting>
  <conditionalFormatting sqref="BQ16:CB27">
    <cfRule type="expression" priority="41" dxfId="2">
      <formula>AND(ROW(BQ16)=CELL("строка"),$F$8="вкл")</formula>
    </cfRule>
    <cfRule type="containsBlanks" priority="42" dxfId="0">
      <formula>LEN(TRIM(BQ16))=0</formula>
    </cfRule>
  </conditionalFormatting>
  <conditionalFormatting sqref="EX16:FF27">
    <cfRule type="cellIs" priority="40" operator="equal" dxfId="0">
      <formula>"n/a"</formula>
    </cfRule>
  </conditionalFormatting>
  <conditionalFormatting sqref="CY28:DA214">
    <cfRule type="cellIs" priority="35" operator="greaterThan" dxfId="6">
      <formula>0</formula>
    </cfRule>
    <cfRule type="cellIs" priority="36" operator="lessThan" dxfId="5">
      <formula>0</formula>
    </cfRule>
    <cfRule type="cellIs" priority="37" operator="equal" dxfId="5">
      <formula>0</formula>
    </cfRule>
  </conditionalFormatting>
  <conditionalFormatting sqref="CY28:DB214">
    <cfRule type="expression" priority="38" dxfId="2">
      <formula>AND(ROW(CV28)=CELL("строка"),$F$8="вкл")</formula>
    </cfRule>
  </conditionalFormatting>
  <conditionalFormatting sqref="CV28:CX214">
    <cfRule type="containsText" priority="31" operator="containsText" dxfId="14" text="резерв">
      <formula>NOT(ISERROR(SEARCH("резерв",CV28)))</formula>
    </cfRule>
    <cfRule type="containsText" priority="32" operator="containsText" dxfId="13" text="снят">
      <formula>NOT(ISERROR(SEARCH("снят",CV28)))</formula>
    </cfRule>
    <cfRule type="expression" priority="33" dxfId="2">
      <formula>AND(ROW(CV28)=CELL("строка"),$F$8="вкл")</formula>
    </cfRule>
    <cfRule type="containsBlanks" priority="34" dxfId="0">
      <formula>LEN(TRIM(CV28))=0</formula>
    </cfRule>
  </conditionalFormatting>
  <conditionalFormatting sqref="DI28:DJ214">
    <cfRule type="expression" priority="29" dxfId="2">
      <formula>AND(ROW(DI28)=CELL("строка"),$F$8="вкл")</formula>
    </cfRule>
    <cfRule type="containsBlanks" priority="30" dxfId="0">
      <formula>LEN(TRIM(DI28))=0</formula>
    </cfRule>
  </conditionalFormatting>
  <conditionalFormatting sqref="AZ28:BK214">
    <cfRule type="expression" priority="25" dxfId="2">
      <formula>AND(ROW(AZ28)=CELL("строка"),$F$8="вкл")</formula>
    </cfRule>
    <cfRule type="containsBlanks" priority="28" dxfId="0">
      <formula>LEN(TRIM(AZ28))=0</formula>
    </cfRule>
    <cfRule type="cellIs" priority="26" operator="greaterThan" dxfId="6">
      <formula>0</formula>
    </cfRule>
    <cfRule type="cellIs" priority="27" operator="equal" dxfId="5">
      <formula>0</formula>
    </cfRule>
  </conditionalFormatting>
  <conditionalFormatting sqref="DS28:ED214">
    <cfRule type="expression" priority="23" dxfId="2">
      <formula>AND(ROW(DS28)=CELL("строка"),$F$8="вкл")</formula>
    </cfRule>
    <cfRule type="containsBlanks" priority="24" dxfId="0">
      <formula>LEN(TRIM(DS28))=0</formula>
    </cfRule>
  </conditionalFormatting>
  <conditionalFormatting sqref="BQ28:CB214">
    <cfRule type="expression" priority="21" dxfId="2">
      <formula>AND(ROW(BQ28)=CELL("строка"),$F$8="вкл")</formula>
    </cfRule>
    <cfRule type="containsBlanks" priority="22" dxfId="0">
      <formula>LEN(TRIM(BQ28))=0</formula>
    </cfRule>
  </conditionalFormatting>
  <conditionalFormatting sqref="EX28:FF214">
    <cfRule type="cellIs" priority="20" operator="equal" dxfId="0">
      <formula>"n/a"</formula>
    </cfRule>
  </conditionalFormatting>
  <conditionalFormatting sqref="CY215:DA500">
    <cfRule type="cellIs" priority="16" operator="greaterThan" dxfId="6">
      <formula>0</formula>
    </cfRule>
    <cfRule type="cellIs" priority="17" operator="lessThan" dxfId="5">
      <formula>0</formula>
    </cfRule>
    <cfRule type="cellIs" priority="18" operator="equal" dxfId="5">
      <formula>0</formula>
    </cfRule>
  </conditionalFormatting>
  <conditionalFormatting sqref="CY215:DB500">
    <cfRule type="expression" priority="19" dxfId="2">
      <formula>AND(ROW(CV215)=CELL("строка"),$F$8="вкл")</formula>
    </cfRule>
  </conditionalFormatting>
  <conditionalFormatting sqref="CV215:CX500">
    <cfRule type="containsText" priority="12" operator="containsText" dxfId="14" text="резерв">
      <formula>NOT(ISERROR(SEARCH("резерв",CV215)))</formula>
    </cfRule>
    <cfRule type="containsText" priority="13" operator="containsText" dxfId="13" text="снят">
      <formula>NOT(ISERROR(SEARCH("снят",CV215)))</formula>
    </cfRule>
    <cfRule type="expression" priority="14" dxfId="2">
      <formula>AND(ROW(CV215)=CELL("строка"),$F$8="вкл")</formula>
    </cfRule>
    <cfRule type="containsBlanks" priority="15" dxfId="0">
      <formula>LEN(TRIM(CV215))=0</formula>
    </cfRule>
  </conditionalFormatting>
  <conditionalFormatting sqref="DI215:DJ500">
    <cfRule type="expression" priority="10" dxfId="2">
      <formula>AND(ROW(DI215)=CELL("строка"),$F$8="вкл")</formula>
    </cfRule>
    <cfRule type="containsBlanks" priority="11" dxfId="0">
      <formula>LEN(TRIM(DI215))=0</formula>
    </cfRule>
  </conditionalFormatting>
  <conditionalFormatting sqref="AZ215:BK500">
    <cfRule type="expression" priority="6" dxfId="2">
      <formula>AND(ROW(AZ215)=CELL("строка"),$F$8="вкл")</formula>
    </cfRule>
    <cfRule type="containsBlanks" priority="9" dxfId="0">
      <formula>LEN(TRIM(AZ215))=0</formula>
    </cfRule>
    <cfRule type="cellIs" priority="7" operator="greaterThan" dxfId="6">
      <formula>0</formula>
    </cfRule>
    <cfRule type="cellIs" priority="8" operator="equal" dxfId="5">
      <formula>0</formula>
    </cfRule>
  </conditionalFormatting>
  <conditionalFormatting sqref="DS215:ED500">
    <cfRule type="expression" priority="4" dxfId="2">
      <formula>AND(ROW(DS215)=CELL("строка"),$F$8="вкл")</formula>
    </cfRule>
    <cfRule type="containsBlanks" priority="5" dxfId="0">
      <formula>LEN(TRIM(DS215))=0</formula>
    </cfRule>
  </conditionalFormatting>
  <conditionalFormatting sqref="BQ215:CB500">
    <cfRule type="expression" priority="2" dxfId="2">
      <formula>AND(ROW(BQ215)=CELL("строка"),$F$8="вкл")</formula>
    </cfRule>
    <cfRule type="containsBlanks" priority="3" dxfId="0">
      <formula>LEN(TRIM(BQ215))=0</formula>
    </cfRule>
  </conditionalFormatting>
  <conditionalFormatting sqref="EX215:FF500">
    <cfRule type="cellIs" priority="1" operator="equal" dxfId="0">
      <formula>"n/a"</formula>
    </cfRule>
  </conditionalFormatting>
  <dataValidations disablePrompts="1" count="3">
    <dataValidation sqref="F8" showDropDown="0" showInputMessage="1" showErrorMessage="1" allowBlank="1" type="list">
      <formula1>"ВКЛ,ВЫКЛ"</formula1>
    </dataValidation>
    <dataValidation sqref="DK16:DK500" showDropDown="0" showInputMessage="1" showErrorMessage="1" allowBlank="1" type="list">
      <formula1>"сумм.,послед."</formula1>
    </dataValidation>
    <dataValidation sqref="DH16:DH500" showDropDown="0" showInputMessage="1" showErrorMessage="1" allowBlank="1" type="list">
      <formula1>"день_1,день_2,раб.день,месяц"</formula1>
    </dataValidation>
  </dataValidations>
  <hyperlinks>
    <hyperlink xmlns:r="http://schemas.openxmlformats.org/officeDocument/2006/relationships" ref="AW21" r:id="rId1"/>
  </hyperlinks>
  <pageMargins left="0.7" right="0.7" top="0.75" bottom="0.75" header="0.3" footer="0.3"/>
  <pageSetup orientation="portrait" paperSize="9"/>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Никита Филиппов</dc:creator>
  <dcterms:created xsi:type="dcterms:W3CDTF">2015-06-05T18:17:20Z</dcterms:created>
  <dcterms:modified xsi:type="dcterms:W3CDTF">2025-10-07T07:02:41Z</dcterms:modified>
  <cp:lastModifiedBy>Никита Филиппов</cp:lastModifiedBy>
</cp:coreProperties>
</file>